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xl/drawings/drawing6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ctrlProps/ctrlProps3.xml" ContentType="application/vnd.ms-excel.controlproperties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Prøvedata" sheetId="1" state="visible" r:id="rId3"/>
    <sheet name="Total" sheetId="2" state="visible" r:id="rId4"/>
    <sheet name="Data" sheetId="3" state="visible" r:id="rId5"/>
    <sheet name="SampleStatus" sheetId="4" state="visible" r:id="rId6"/>
    <sheet name="SampleData" sheetId="5" state="visible" r:id="rId7"/>
    <sheet name="Ocurrence" sheetId="6" state="visible" r:id="rId8"/>
    <sheet name="Prøver_Absent_Present" sheetId="7" state="visible" r:id="rId9"/>
  </sheets>
  <definedNames>
    <definedName function="false" hidden="true" localSheetId="2" name="_xlnm._FilterDatabase" vbProcedure="false">Data!$A$1:$W$1</definedName>
    <definedName function="false" hidden="true" localSheetId="5" name="_xlnm._FilterDatabase" vbProcedure="false">Ocurrence!$A$1:$J$2956</definedName>
    <definedName function="false" hidden="true" localSheetId="0" name="_xlnm._FilterDatabase" vbProcedure="false">Prøvedata!$A$1:$AU$1</definedName>
    <definedName function="false" hidden="true" localSheetId="3" name="_xlnm._FilterDatabase" vbProcedure="false">SampleStatus!$A$1:$A$2</definedName>
  </definedNames>
  <calcPr iterateCount="100" refMode="A1" iterate="false" iterateDelta="0.0001"/>
  <pivotCaches>
    <pivotCache cacheId="1" r:id="rId11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<sst xmlns="http://schemas.openxmlformats.org/spreadsheetml/2006/main" count="82978" uniqueCount="3546">
  <si>
    <t xml:space="preserve">PrøveID</t>
  </si>
  <si>
    <t xml:space="preserve">Indsamlingsdato</t>
  </si>
  <si>
    <t xml:space="preserve">Lokalitet</t>
  </si>
  <si>
    <t xml:space="preserve">Latitude</t>
  </si>
  <si>
    <t xml:space="preserve">Longitude</t>
  </si>
  <si>
    <t xml:space="preserve">Indsamler institutionsnavn</t>
  </si>
  <si>
    <t xml:space="preserve">Filtreringsvolumen</t>
  </si>
  <si>
    <t xml:space="preserve">Modtagelsesdato</t>
  </si>
  <si>
    <t xml:space="preserve">Ekstraktionsdato</t>
  </si>
  <si>
    <t xml:space="preserve">DNA ng/µl</t>
  </si>
  <si>
    <t xml:space="preserve">Analysedatoer</t>
  </si>
  <si>
    <t xml:space="preserve">Datasæt</t>
  </si>
  <si>
    <t xml:space="preserve">Sigtdybde (cm)</t>
  </si>
  <si>
    <t xml:space="preserve">pH</t>
  </si>
  <si>
    <t xml:space="preserve">Nitrat (mg/L)</t>
  </si>
  <si>
    <t xml:space="preserve">Fosfat (mg/L)</t>
  </si>
  <si>
    <t xml:space="preserve">Klorofyl a (yg/L)</t>
  </si>
  <si>
    <t xml:space="preserve">Vandtemp. (°C)</t>
  </si>
  <si>
    <t xml:space="preserve">Areal (m^2)</t>
  </si>
  <si>
    <t xml:space="preserve">MaxDybde (m)</t>
  </si>
  <si>
    <t xml:space="preserve">Makroindeks</t>
  </si>
  <si>
    <t xml:space="preserve">Rørsump, gns (%)</t>
  </si>
  <si>
    <t xml:space="preserve">Rørsump, SD</t>
  </si>
  <si>
    <t xml:space="preserve">Flydeblad, gns (%)</t>
  </si>
  <si>
    <t xml:space="preserve">Flydeblad, SD</t>
  </si>
  <si>
    <t xml:space="preserve">Undervand, gns (%)</t>
  </si>
  <si>
    <t xml:space="preserve">Undervand, SD</t>
  </si>
  <si>
    <t xml:space="preserve">Paddeart 1</t>
  </si>
  <si>
    <t xml:space="preserve">Paddeart 2</t>
  </si>
  <si>
    <t xml:space="preserve">Paddeart 3</t>
  </si>
  <si>
    <t xml:space="preserve">Paddeart 4</t>
  </si>
  <si>
    <t xml:space="preserve">Paddeart 5</t>
  </si>
  <si>
    <t xml:space="preserve">Lokalitets alder</t>
  </si>
  <si>
    <t xml:space="preserve">Noter</t>
  </si>
  <si>
    <t xml:space="preserve">Prøvedybde (m)</t>
  </si>
  <si>
    <t xml:space="preserve">Andemad, gns (%)</t>
  </si>
  <si>
    <t xml:space="preserve">Andemad, SD</t>
  </si>
  <si>
    <t xml:space="preserve">Tilløb</t>
  </si>
  <si>
    <t xml:space="preserve">Fraløb</t>
  </si>
  <si>
    <t xml:space="preserve">DL2018001</t>
  </si>
  <si>
    <t xml:space="preserve">04-05-2018</t>
  </si>
  <si>
    <t xml:space="preserve">Nyborg Vold</t>
  </si>
  <si>
    <t xml:space="preserve">Nyborg Gymnasium</t>
  </si>
  <si>
    <t xml:space="preserve">14-05-2018</t>
  </si>
  <si>
    <t xml:space="preserve">12-07-2018</t>
  </si>
  <si>
    <t xml:space="preserve">21-09-2018</t>
  </si>
  <si>
    <t xml:space="preserve">GymnasiumUV</t>
  </si>
  <si>
    <t xml:space="preserve">Ilt: 15.25 mg/L</t>
  </si>
  <si>
    <t xml:space="preserve">Ja</t>
  </si>
  <si>
    <t xml:space="preserve">DL2018002</t>
  </si>
  <si>
    <t xml:space="preserve">01-01-1970</t>
  </si>
  <si>
    <t xml:space="preserve">MiljøDNA</t>
  </si>
  <si>
    <t xml:space="preserve">Ilt: 15.25mg/L</t>
  </si>
  <si>
    <t xml:space="preserve">DL2018003</t>
  </si>
  <si>
    <t xml:space="preserve">DL2018004</t>
  </si>
  <si>
    <t xml:space="preserve">Ilt: 15.225mg/L</t>
  </si>
  <si>
    <t xml:space="preserve">DL2018005</t>
  </si>
  <si>
    <t xml:space="preserve">15-05-2018</t>
  </si>
  <si>
    <t xml:space="preserve">Katedralskolens Dam</t>
  </si>
  <si>
    <t xml:space="preserve">Nykøbing Katedralskole</t>
  </si>
  <si>
    <t xml:space="preserve">16-05-2018</t>
  </si>
  <si>
    <t xml:space="preserve">28-09-2018</t>
  </si>
  <si>
    <t xml:space="preserve">Lille vandsalamander</t>
  </si>
  <si>
    <t xml:space="preserve">Pimphales Promelas</t>
  </si>
  <si>
    <t xml:space="preserve">Nej</t>
  </si>
  <si>
    <t xml:space="preserve">DL2018006</t>
  </si>
  <si>
    <t xml:space="preserve">Ferskvandsduplikat</t>
  </si>
  <si>
    <t xml:space="preserve">DL2018007</t>
  </si>
  <si>
    <t xml:space="preserve">12-05-2018</t>
  </si>
  <si>
    <t xml:space="preserve">Pumpen, Christians Ø</t>
  </si>
  <si>
    <t xml:space="preserve">Campus Bornholm</t>
  </si>
  <si>
    <t xml:space="preserve">17-05-2018</t>
  </si>
  <si>
    <t xml:space="preserve">24-08-2018</t>
  </si>
  <si>
    <t xml:space="preserve">Grøn frø</t>
  </si>
  <si>
    <t xml:space="preserve">Latterfrø</t>
  </si>
  <si>
    <t xml:space="preserve">DL2018008</t>
  </si>
  <si>
    <t xml:space="preserve">DL2018009</t>
  </si>
  <si>
    <t xml:space="preserve">Gentofte Sø (Sø i Gentofte)</t>
  </si>
  <si>
    <t xml:space="preserve">Aurehøj Gymnasium</t>
  </si>
  <si>
    <t xml:space="preserve">21-05-2018</t>
  </si>
  <si>
    <t xml:space="preserve">10-07-2018</t>
  </si>
  <si>
    <t xml:space="preserve">28-08-2018</t>
  </si>
  <si>
    <t xml:space="preserve">Dl2018010</t>
  </si>
  <si>
    <t xml:space="preserve">DL2018011</t>
  </si>
  <si>
    <t xml:space="preserve">07-11-2018</t>
  </si>
  <si>
    <t xml:space="preserve">DL2018012</t>
  </si>
  <si>
    <t xml:space="preserve">DL2018013</t>
  </si>
  <si>
    <t xml:space="preserve">Hyrdehøj skovsø</t>
  </si>
  <si>
    <t xml:space="preserve">Roskilde katedralskole</t>
  </si>
  <si>
    <t xml:space="preserve">13-12-2018</t>
  </si>
  <si>
    <t xml:space="preserve">Spidssnuet frø</t>
  </si>
  <si>
    <t xml:space="preserve">DL2018014</t>
  </si>
  <si>
    <t xml:space="preserve">DL2018015</t>
  </si>
  <si>
    <t xml:space="preserve">Himmelsøen (Sø i Roskilde)</t>
  </si>
  <si>
    <t xml:space="preserve">Roskilde Tekniske skole</t>
  </si>
  <si>
    <t xml:space="preserve">25-09-2018</t>
  </si>
  <si>
    <t xml:space="preserve">DL2018016</t>
  </si>
  <si>
    <t xml:space="preserve">DL2018017</t>
  </si>
  <si>
    <t xml:space="preserve">Sø ved Hindsgavl</t>
  </si>
  <si>
    <t xml:space="preserve">Middelfart Gymnasium</t>
  </si>
  <si>
    <t xml:space="preserve">11-10-2018</t>
  </si>
  <si>
    <t xml:space="preserve">Haletudse - enten strandtudse eller skrubtudse</t>
  </si>
  <si>
    <t xml:space="preserve">Måske set grøn frø</t>
  </si>
  <si>
    <t xml:space="preserve">Ne</t>
  </si>
  <si>
    <t xml:space="preserve">DL2018018</t>
  </si>
  <si>
    <t xml:space="preserve">Haletudser - enten strandtudse eller skrubtudse</t>
  </si>
  <si>
    <t xml:space="preserve">Måske set en grøn frø</t>
  </si>
  <si>
    <t xml:space="preserve">DL2018019</t>
  </si>
  <si>
    <t xml:space="preserve">22-05-2018</t>
  </si>
  <si>
    <t xml:space="preserve">Gammel teglgrav v. Mariager</t>
  </si>
  <si>
    <t xml:space="preserve">Mariager Fjord Gymnasium</t>
  </si>
  <si>
    <t xml:space="preserve">24-05-2018</t>
  </si>
  <si>
    <t xml:space="preserve">Andemad SD: middel = 18, spredning = 21.4</t>
  </si>
  <si>
    <t xml:space="preserve">DL2018020</t>
  </si>
  <si>
    <t xml:space="preserve">26-10-2018</t>
  </si>
  <si>
    <t xml:space="preserve">Andemad: Middel=28, spredning=21.4</t>
  </si>
  <si>
    <t xml:space="preserve">DL2018021</t>
  </si>
  <si>
    <t xml:space="preserve">18-05-2018</t>
  </si>
  <si>
    <t xml:space="preserve">Engsø ved Gyldensten Strand, Nordfyn</t>
  </si>
  <si>
    <t xml:space="preserve">Nordfyns Gymnasium</t>
  </si>
  <si>
    <t xml:space="preserve">27-08-2018</t>
  </si>
  <si>
    <t xml:space="preserve">DL2018022</t>
  </si>
  <si>
    <t xml:space="preserve">DL2018023</t>
  </si>
  <si>
    <t xml:space="preserve">Sø nær Vadum</t>
  </si>
  <si>
    <t xml:space="preserve">Nørresundby Gymnasium &amp; HF</t>
  </si>
  <si>
    <t xml:space="preserve">31-01-2019</t>
  </si>
  <si>
    <t xml:space="preserve">Ejer af søen oplyser, at der er en stor population af løgfrøer. Der er kun set små frøer og haletudser.</t>
  </si>
  <si>
    <t xml:space="preserve">nej</t>
  </si>
  <si>
    <t xml:space="preserve">DL2018024</t>
  </si>
  <si>
    <t xml:space="preserve">DL2018025</t>
  </si>
  <si>
    <t xml:space="preserve">Hasle Bakker, sø 1</t>
  </si>
  <si>
    <t xml:space="preserve">Århus Statsgymnasium</t>
  </si>
  <si>
    <t xml:space="preserve">02-11-2018</t>
  </si>
  <si>
    <t xml:space="preserve">Haletudser - Tror det var butsnudet frø</t>
  </si>
  <si>
    <t xml:space="preserve">Vandsalamander (hun)</t>
  </si>
  <si>
    <t xml:space="preserve">DL2018026</t>
  </si>
  <si>
    <t xml:space="preserve">Haletudser (måske budsnudet frø)</t>
  </si>
  <si>
    <t xml:space="preserve">DL2018027</t>
  </si>
  <si>
    <t xml:space="preserve">19-05-2018</t>
  </si>
  <si>
    <t xml:space="preserve">Engsøen (Sø i Grindsted)</t>
  </si>
  <si>
    <t xml:space="preserve">Grindsted Gymnasium &amp; HF</t>
  </si>
  <si>
    <t xml:space="preserve">08-11-2018</t>
  </si>
  <si>
    <t xml:space="preserve">DL2018028</t>
  </si>
  <si>
    <t xml:space="preserve">DL2018029</t>
  </si>
  <si>
    <t xml:space="preserve">DL2018030</t>
  </si>
  <si>
    <t xml:space="preserve">DL2018031</t>
  </si>
  <si>
    <t xml:space="preserve">Nykøbing Katedralskoles sø</t>
  </si>
  <si>
    <t xml:space="preserve">15-01-2019</t>
  </si>
  <si>
    <t xml:space="preserve">Vandsalamander</t>
  </si>
  <si>
    <t xml:space="preserve">DL2018032</t>
  </si>
  <si>
    <t xml:space="preserve">DL2018033</t>
  </si>
  <si>
    <t xml:space="preserve">23-05-2018</t>
  </si>
  <si>
    <t xml:space="preserve">Borupgaard sø</t>
  </si>
  <si>
    <t xml:space="preserve">Borupgaard Gymnasium</t>
  </si>
  <si>
    <t xml:space="preserve">27-05-2018</t>
  </si>
  <si>
    <t xml:space="preserve">Grøn frø (måske)</t>
  </si>
  <si>
    <t xml:space="preserve">Måske skalle.</t>
  </si>
  <si>
    <t xml:space="preserve">DL2018034</t>
  </si>
  <si>
    <t xml:space="preserve">DL2018035</t>
  </si>
  <si>
    <t xml:space="preserve">Rolighedsmosen, Espergærde</t>
  </si>
  <si>
    <t xml:space="preserve">Espergærde Gymnasium og HF</t>
  </si>
  <si>
    <t xml:space="preserve">05-02-2019</t>
  </si>
  <si>
    <t xml:space="preserve">Der er set frøer og haletudser, men uidentificeret.</t>
  </si>
  <si>
    <t xml:space="preserve">DL2018036</t>
  </si>
  <si>
    <t xml:space="preserve">Øregårdsparken</t>
  </si>
  <si>
    <t xml:space="preserve">Gammel Hellerup Gymnasium</t>
  </si>
  <si>
    <t xml:space="preserve">30-01-2019</t>
  </si>
  <si>
    <t xml:space="preserve">DL2018037</t>
  </si>
  <si>
    <t xml:space="preserve">DL2018038</t>
  </si>
  <si>
    <t xml:space="preserve">Sø v. Oddenvejen i Øksenrade skov</t>
  </si>
  <si>
    <t xml:space="preserve">Salamander (måske lille)</t>
  </si>
  <si>
    <t xml:space="preserve">Budsnudet frø (måske)</t>
  </si>
  <si>
    <t xml:space="preserve">DL2018039</t>
  </si>
  <si>
    <t xml:space="preserve">14-11-2018</t>
  </si>
  <si>
    <t xml:space="preserve">DL2018040</t>
  </si>
  <si>
    <t xml:space="preserve">EG-Søen</t>
  </si>
  <si>
    <t xml:space="preserve">15-11-2018</t>
  </si>
  <si>
    <t xml:space="preserve">Spidssnudet frø</t>
  </si>
  <si>
    <t xml:space="preserve">DL2018041</t>
  </si>
  <si>
    <t xml:space="preserve">EG-søen</t>
  </si>
  <si>
    <t xml:space="preserve">DL2018042</t>
  </si>
  <si>
    <t xml:space="preserve">Teglgårdssøen, Hillerød</t>
  </si>
  <si>
    <t xml:space="preserve">Teknisk Gymnasium, Hillerød</t>
  </si>
  <si>
    <t xml:space="preserve">11-09-2018</t>
  </si>
  <si>
    <t xml:space="preserve">DL2018043</t>
  </si>
  <si>
    <t xml:space="preserve">DL2018044</t>
  </si>
  <si>
    <t xml:space="preserve">Elmegården, Melby</t>
  </si>
  <si>
    <t xml:space="preserve">Frederiksværk Gymnasium og HF</t>
  </si>
  <si>
    <t xml:space="preserve">05-10-2018</t>
  </si>
  <si>
    <t xml:space="preserve">Haletudser</t>
  </si>
  <si>
    <t xml:space="preserve">Igle, Haletudse, Guldsmed, Vandbænkebidder, biller, nymfer af guldsmede, skorpionstæge  vandhullet ry for at huse mange frøer</t>
  </si>
  <si>
    <t xml:space="preserve">DL2018045</t>
  </si>
  <si>
    <t xml:space="preserve">haletudser</t>
  </si>
  <si>
    <t xml:space="preserve">DL2018046</t>
  </si>
  <si>
    <t xml:space="preserve">Grønjordssøen</t>
  </si>
  <si>
    <t xml:space="preserve">Christianshavns Gymnasium</t>
  </si>
  <si>
    <t xml:space="preserve">11-07-2018</t>
  </si>
  <si>
    <t xml:space="preserve">06-11-2018</t>
  </si>
  <si>
    <t xml:space="preserve">Budsnudet frø</t>
  </si>
  <si>
    <t xml:space="preserve">Skrubtudse</t>
  </si>
  <si>
    <t xml:space="preserve">DL2018047</t>
  </si>
  <si>
    <t xml:space="preserve">NEJ</t>
  </si>
  <si>
    <t xml:space="preserve">DL2018048</t>
  </si>
  <si>
    <t xml:space="preserve">25-05-2018</t>
  </si>
  <si>
    <t xml:space="preserve">Borupgaards sø</t>
  </si>
  <si>
    <t xml:space="preserve">29-05-2018</t>
  </si>
  <si>
    <t xml:space="preserve">22-01-2019</t>
  </si>
  <si>
    <t xml:space="preserve">Lille brun frø fx spidssnudet frø</t>
  </si>
  <si>
    <t xml:space="preserve">Løvfrø</t>
  </si>
  <si>
    <t xml:space="preserve">DL2018049</t>
  </si>
  <si>
    <t xml:space="preserve">Lille brun frø - måske spidssnudet</t>
  </si>
  <si>
    <t xml:space="preserve">DL2018050</t>
  </si>
  <si>
    <t xml:space="preserve">Snogesøen i Frederiksværk</t>
  </si>
  <si>
    <t xml:space="preserve">29-11-2018</t>
  </si>
  <si>
    <t xml:space="preserve">Haletudser (massere)</t>
  </si>
  <si>
    <t xml:space="preserve">DL2018051</t>
  </si>
  <si>
    <t xml:space="preserve">haletudser (massere)</t>
  </si>
  <si>
    <t xml:space="preserve">DL2018052</t>
  </si>
  <si>
    <t xml:space="preserve">Gentofte sø</t>
  </si>
  <si>
    <t xml:space="preserve">Gentofte HF</t>
  </si>
  <si>
    <t xml:space="preserve">30-10-2018</t>
  </si>
  <si>
    <t xml:space="preserve">DL2018053</t>
  </si>
  <si>
    <t xml:space="preserve">DL2018054</t>
  </si>
  <si>
    <t xml:space="preserve">Gentofte Sø</t>
  </si>
  <si>
    <t xml:space="preserve">23-10-2018</t>
  </si>
  <si>
    <t xml:space="preserve">DL2018055</t>
  </si>
  <si>
    <t xml:space="preserve">DL2018056</t>
  </si>
  <si>
    <t xml:space="preserve">Hundested</t>
  </si>
  <si>
    <t xml:space="preserve">02-10-2018</t>
  </si>
  <si>
    <t xml:space="preserve">Bufo bufo</t>
  </si>
  <si>
    <t xml:space="preserve">DL2018057</t>
  </si>
  <si>
    <t xml:space="preserve">DL2018058</t>
  </si>
  <si>
    <t xml:space="preserve">Spejdersøen, Tarm</t>
  </si>
  <si>
    <t xml:space="preserve">Vestjysk Gymnasium</t>
  </si>
  <si>
    <t xml:space="preserve">30-05-2018</t>
  </si>
  <si>
    <t xml:space="preserve">14-09-2018</t>
  </si>
  <si>
    <t xml:space="preserve">Drænrør og grøft</t>
  </si>
  <si>
    <t xml:space="preserve">DL2018059</t>
  </si>
  <si>
    <t xml:space="preserve">DL2018060</t>
  </si>
  <si>
    <t xml:space="preserve">26-05-2018</t>
  </si>
  <si>
    <t xml:space="preserve">Furesøen, Virum</t>
  </si>
  <si>
    <t xml:space="preserve">Sankt Annæ Gymnasium</t>
  </si>
  <si>
    <t xml:space="preserve">07-09-2018</t>
  </si>
  <si>
    <t xml:space="preserve">DL2018062</t>
  </si>
  <si>
    <t xml:space="preserve">28-05-2018</t>
  </si>
  <si>
    <t xml:space="preserve">Skanderborg Sø</t>
  </si>
  <si>
    <t xml:space="preserve">Skanderborg Gymnasium</t>
  </si>
  <si>
    <t xml:space="preserve">31-05-2018</t>
  </si>
  <si>
    <t xml:space="preserve">07-02-2019</t>
  </si>
  <si>
    <t xml:space="preserve">DL2018063</t>
  </si>
  <si>
    <t xml:space="preserve">Skanderborg sø</t>
  </si>
  <si>
    <t xml:space="preserve">DL2018064</t>
  </si>
  <si>
    <t xml:space="preserve">Søen v. Bellingestien</t>
  </si>
  <si>
    <t xml:space="preserve">HTX Køge</t>
  </si>
  <si>
    <t xml:space="preserve">04-12-2018</t>
  </si>
  <si>
    <t xml:space="preserve">DL2018065</t>
  </si>
  <si>
    <t xml:space="preserve">DL2018066</t>
  </si>
  <si>
    <t xml:space="preserve">Store Fuglesø, Østerådal</t>
  </si>
  <si>
    <t xml:space="preserve">Hasseris Gymnasium</t>
  </si>
  <si>
    <t xml:space="preserve">DL2018067</t>
  </si>
  <si>
    <t xml:space="preserve">Lille sø v. Bakkehusene</t>
  </si>
  <si>
    <t xml:space="preserve">Nordsjællands Grundskole og Gymnasium</t>
  </si>
  <si>
    <t xml:space="preserve">06-12-2018</t>
  </si>
  <si>
    <t xml:space="preserve">Spidssnudet eller butsnudet frø</t>
  </si>
  <si>
    <t xml:space="preserve">DL2018068</t>
  </si>
  <si>
    <t xml:space="preserve">Spidssnudet eller butsnudet</t>
  </si>
  <si>
    <t xml:space="preserve">DL2018069</t>
  </si>
  <si>
    <t xml:space="preserve">Engsøen, Grindsted</t>
  </si>
  <si>
    <t xml:space="preserve">30-04-2019</t>
  </si>
  <si>
    <t xml:space="preserve">Spidssnuet</t>
  </si>
  <si>
    <t xml:space="preserve">DL2018070</t>
  </si>
  <si>
    <t xml:space="preserve">JA</t>
  </si>
  <si>
    <t xml:space="preserve">DL2018071</t>
  </si>
  <si>
    <t xml:space="preserve">Sø i udkant af Hestehave skov</t>
  </si>
  <si>
    <t xml:space="preserve">Rønde Gymnasium</t>
  </si>
  <si>
    <t xml:space="preserve">03-06-2018</t>
  </si>
  <si>
    <t xml:space="preserve">18-09-2018</t>
  </si>
  <si>
    <t xml:space="preserve">Ukendt padde</t>
  </si>
  <si>
    <t xml:space="preserve">DL2018072</t>
  </si>
  <si>
    <t xml:space="preserve">Vandsalamnder</t>
  </si>
  <si>
    <t xml:space="preserve">DL2018073</t>
  </si>
  <si>
    <t xml:space="preserve">Vandhul v.Tennisbaner</t>
  </si>
  <si>
    <t xml:space="preserve">Næstved Gymnasium</t>
  </si>
  <si>
    <t xml:space="preserve">09-01-2019</t>
  </si>
  <si>
    <t xml:space="preserve">Latterfrø eller løvfrø</t>
  </si>
  <si>
    <t xml:space="preserve">DL2018074</t>
  </si>
  <si>
    <t xml:space="preserve">Vandhul v. Tennisbaner</t>
  </si>
  <si>
    <t xml:space="preserve">Løvfrø eller latterfrø</t>
  </si>
  <si>
    <t xml:space="preserve">DL2018075</t>
  </si>
  <si>
    <t xml:space="preserve">DL2018076</t>
  </si>
  <si>
    <t xml:space="preserve">Skovsøen</t>
  </si>
  <si>
    <t xml:space="preserve">Grenaa Gymnasium</t>
  </si>
  <si>
    <t xml:space="preserve">21-11-2018</t>
  </si>
  <si>
    <t xml:space="preserve">DL2018077</t>
  </si>
  <si>
    <t xml:space="preserve">DL2018078</t>
  </si>
  <si>
    <t xml:space="preserve">Salamanderdammen, Egebækvang skov</t>
  </si>
  <si>
    <t xml:space="preserve">Helsingør Gymnasium</t>
  </si>
  <si>
    <t xml:space="preserve">06-06-2018</t>
  </si>
  <si>
    <t xml:space="preserve">05-12-2018</t>
  </si>
  <si>
    <t xml:space="preserve">Haletuds af Bufo bufo</t>
  </si>
  <si>
    <t xml:space="preserve">DL2018079</t>
  </si>
  <si>
    <t xml:space="preserve">Haletudse af Bufo bufo</t>
  </si>
  <si>
    <t xml:space="preserve">ja</t>
  </si>
  <si>
    <t xml:space="preserve">DL2018080</t>
  </si>
  <si>
    <t xml:space="preserve">Lillelund engsø</t>
  </si>
  <si>
    <t xml:space="preserve">Herning Gymnasium</t>
  </si>
  <si>
    <t xml:space="preserve">06-02-2019</t>
  </si>
  <si>
    <t xml:space="preserve">Fiskearter: Har observeret fiskeyngel, muligvis 3-pigget hundestejle. Der er endnu ingen egentlig beplantning.</t>
  </si>
  <si>
    <t xml:space="preserve">DL2018081</t>
  </si>
  <si>
    <t xml:space="preserve">DL2018082</t>
  </si>
  <si>
    <t xml:space="preserve">Gymnasiesøen</t>
  </si>
  <si>
    <t xml:space="preserve">Salamnder</t>
  </si>
  <si>
    <t xml:space="preserve">Grønne frøer</t>
  </si>
  <si>
    <t xml:space="preserve">DL2018083</t>
  </si>
  <si>
    <t xml:space="preserve">10-10-2018</t>
  </si>
  <si>
    <t xml:space="preserve">DL2018084</t>
  </si>
  <si>
    <t xml:space="preserve">Sø ved Ring 4</t>
  </si>
  <si>
    <t xml:space="preserve">12-10-2018</t>
  </si>
  <si>
    <t xml:space="preserve">Frøer</t>
  </si>
  <si>
    <t xml:space="preserve">Overløb</t>
  </si>
  <si>
    <t xml:space="preserve">DL2018085</t>
  </si>
  <si>
    <t xml:space="preserve">DL2018086</t>
  </si>
  <si>
    <t xml:space="preserve">Søen bag Folkeparken</t>
  </si>
  <si>
    <t xml:space="preserve">Hjørring Gymnasium og HF</t>
  </si>
  <si>
    <t xml:space="preserve">16-01-2019</t>
  </si>
  <si>
    <t xml:space="preserve">Lille vandsalamnder</t>
  </si>
  <si>
    <t xml:space="preserve">DL2018087</t>
  </si>
  <si>
    <t xml:space="preserve">DL2018088</t>
  </si>
  <si>
    <t xml:space="preserve">Utterslev mose</t>
  </si>
  <si>
    <t xml:space="preserve">10-06-2018</t>
  </si>
  <si>
    <t xml:space="preserve">31-08-2018</t>
  </si>
  <si>
    <t xml:space="preserve">DL2018089</t>
  </si>
  <si>
    <t xml:space="preserve">DL2018090</t>
  </si>
  <si>
    <t xml:space="preserve">Sø v. Registerstien</t>
  </si>
  <si>
    <t xml:space="preserve">DL2018091</t>
  </si>
  <si>
    <t xml:space="preserve">03-10-2018</t>
  </si>
  <si>
    <t xml:space="preserve">DL2018092</t>
  </si>
  <si>
    <t xml:space="preserve">08-06-2018</t>
  </si>
  <si>
    <t xml:space="preserve">Sølsted mose</t>
  </si>
  <si>
    <t xml:space="preserve">SNM</t>
  </si>
  <si>
    <t xml:space="preserve">10-04-2019</t>
  </si>
  <si>
    <t xml:space="preserve">DL2018093</t>
  </si>
  <si>
    <t xml:space="preserve">DL2018094</t>
  </si>
  <si>
    <t xml:space="preserve">07-06-2018</t>
  </si>
  <si>
    <t xml:space="preserve">Marksø v. Nørre Vejdrup</t>
  </si>
  <si>
    <t xml:space="preserve">11-06-2019</t>
  </si>
  <si>
    <t xml:space="preserve">Mange små brune frøer</t>
  </si>
  <si>
    <t xml:space="preserve">DL2018095</t>
  </si>
  <si>
    <t xml:space="preserve">DL2018061</t>
  </si>
  <si>
    <t xml:space="preserve">DL2018096</t>
  </si>
  <si>
    <t xml:space="preserve">Stavnsholt gadekær</t>
  </si>
  <si>
    <t xml:space="preserve">Marie Kruses Skole</t>
  </si>
  <si>
    <t xml:space="preserve">11-06-2018</t>
  </si>
  <si>
    <t xml:space="preserve">Butsnudet frø</t>
  </si>
  <si>
    <t xml:space="preserve">DL2018097</t>
  </si>
  <si>
    <t xml:space="preserve">13-11-2018</t>
  </si>
  <si>
    <t xml:space="preserve">Butsnuder frø</t>
  </si>
  <si>
    <t xml:space="preserve">DL2018098</t>
  </si>
  <si>
    <t xml:space="preserve">Rema-sø</t>
  </si>
  <si>
    <t xml:space="preserve">09-04-2019</t>
  </si>
  <si>
    <t xml:space="preserve">DL2018099</t>
  </si>
  <si>
    <t xml:space="preserve">DL2018100</t>
  </si>
  <si>
    <t xml:space="preserve">09-06-2018</t>
  </si>
  <si>
    <t xml:space="preserve">14-06-2018</t>
  </si>
  <si>
    <t xml:space="preserve">Lille vandsalamander (x5)</t>
  </si>
  <si>
    <t xml:space="preserve">DL2018101</t>
  </si>
  <si>
    <t xml:space="preserve">Lille vandsalamader (x5)</t>
  </si>
  <si>
    <t xml:space="preserve">DL2018102</t>
  </si>
  <si>
    <t xml:space="preserve">Vitsø</t>
  </si>
  <si>
    <t xml:space="preserve">10-01-2019</t>
  </si>
  <si>
    <t xml:space="preserve">DL2018103</t>
  </si>
  <si>
    <t xml:space="preserve">grøn frø</t>
  </si>
  <si>
    <t xml:space="preserve">DL2018104</t>
  </si>
  <si>
    <t xml:space="preserve">DL2018105</t>
  </si>
  <si>
    <t xml:space="preserve">DL2018106</t>
  </si>
  <si>
    <t xml:space="preserve">18-12-2018</t>
  </si>
  <si>
    <t xml:space="preserve">Haletudser (vandsalamander)</t>
  </si>
  <si>
    <t xml:space="preserve">Algeopblomstringer 40 %</t>
  </si>
  <si>
    <t xml:space="preserve">DL2018107</t>
  </si>
  <si>
    <t xml:space="preserve">haletudser (vandsalamander)</t>
  </si>
  <si>
    <t xml:space="preserve">Algeoplblomstring 40 %</t>
  </si>
  <si>
    <t xml:space="preserve">DL2018108</t>
  </si>
  <si>
    <t xml:space="preserve">Sillebro ådalen, Frederikssund</t>
  </si>
  <si>
    <t xml:space="preserve">20-06-2018</t>
  </si>
  <si>
    <t xml:space="preserve">17-01-2019</t>
  </si>
  <si>
    <t xml:space="preserve">Bjergsalamander</t>
  </si>
  <si>
    <t xml:space="preserve">Hus skildpadder</t>
  </si>
  <si>
    <t xml:space="preserve">Set gedder og skaller.</t>
  </si>
  <si>
    <t xml:space="preserve">DL2018109</t>
  </si>
  <si>
    <t xml:space="preserve">Hus Skildpadde</t>
  </si>
  <si>
    <t xml:space="preserve">DL2018110</t>
  </si>
  <si>
    <t xml:space="preserve">Dam v.Vester Engvej, Vejle</t>
  </si>
  <si>
    <t xml:space="preserve">Rosborg Gymnasium &amp; HF</t>
  </si>
  <si>
    <t xml:space="preserve">24-06-2018</t>
  </si>
  <si>
    <t xml:space="preserve">23-01-2019</t>
  </si>
  <si>
    <t xml:space="preserve">DL2018111</t>
  </si>
  <si>
    <t xml:space="preserve">DL2018112</t>
  </si>
  <si>
    <t xml:space="preserve">15-06-2018</t>
  </si>
  <si>
    <t xml:space="preserve">Selskov, Hillerød</t>
  </si>
  <si>
    <t xml:space="preserve">Det Naturvidenskabelige Gymnasium</t>
  </si>
  <si>
    <t xml:space="preserve">26-06-2018</t>
  </si>
  <si>
    <t xml:space="preserve">29-01-2019</t>
  </si>
  <si>
    <t xml:space="preserve">Spidssnudet, Butsnudet eller Springfrø?</t>
  </si>
  <si>
    <t xml:space="preserve">DL2018113</t>
  </si>
  <si>
    <t xml:space="preserve">Spidssnudet, Butsnudet eller springfrø?</t>
  </si>
  <si>
    <t xml:space="preserve">DL2018114</t>
  </si>
  <si>
    <t xml:space="preserve">01-06-2018</t>
  </si>
  <si>
    <t xml:space="preserve">Dam ved Vester Engvej</t>
  </si>
  <si>
    <t xml:space="preserve">DL2018115</t>
  </si>
  <si>
    <t xml:space="preserve">DL2018116</t>
  </si>
  <si>
    <t xml:space="preserve">27-06-2018</t>
  </si>
  <si>
    <t xml:space="preserve">Ejby, Fyn</t>
  </si>
  <si>
    <t xml:space="preserve">DL2018117</t>
  </si>
  <si>
    <t xml:space="preserve">DL2018118</t>
  </si>
  <si>
    <t xml:space="preserve">25-06-2018</t>
  </si>
  <si>
    <t xml:space="preserve">Vordingborg</t>
  </si>
  <si>
    <t xml:space="preserve">11-04-2019</t>
  </si>
  <si>
    <t xml:space="preserve">DL2018119</t>
  </si>
  <si>
    <t xml:space="preserve">DL2018120</t>
  </si>
  <si>
    <t xml:space="preserve">Alsted</t>
  </si>
  <si>
    <t xml:space="preserve">DL2018121</t>
  </si>
  <si>
    <t xml:space="preserve">DL2018122</t>
  </si>
  <si>
    <t xml:space="preserve">Quellinghøj, 4245 Stenlille</t>
  </si>
  <si>
    <t xml:space="preserve">24-01-2019</t>
  </si>
  <si>
    <t xml:space="preserve">DL2018123</t>
  </si>
  <si>
    <t xml:space="preserve">DL2018124</t>
  </si>
  <si>
    <t xml:space="preserve">Svendborg</t>
  </si>
  <si>
    <t xml:space="preserve">DL2018125</t>
  </si>
  <si>
    <t xml:space="preserve">DL2018126</t>
  </si>
  <si>
    <t xml:space="preserve">Glamsbjerg</t>
  </si>
  <si>
    <t xml:space="preserve">DL2018127</t>
  </si>
  <si>
    <t xml:space="preserve">DL2018128</t>
  </si>
  <si>
    <t xml:space="preserve">Suserup Overdrev</t>
  </si>
  <si>
    <t xml:space="preserve">12-06-2019</t>
  </si>
  <si>
    <t xml:space="preserve">DL2018129</t>
  </si>
  <si>
    <t xml:space="preserve">DL2018130</t>
  </si>
  <si>
    <t xml:space="preserve">DL2018131</t>
  </si>
  <si>
    <t xml:space="preserve">DL2018132</t>
  </si>
  <si>
    <t xml:space="preserve">Damhussøen</t>
  </si>
  <si>
    <t xml:space="preserve">03-07-2018</t>
  </si>
  <si>
    <t xml:space="preserve">DL2018133</t>
  </si>
  <si>
    <t xml:space="preserve">04-09-2018</t>
  </si>
  <si>
    <t xml:space="preserve">DL2018134</t>
  </si>
  <si>
    <t xml:space="preserve">28-06-2018</t>
  </si>
  <si>
    <t xml:space="preserve">Lille Tranemose</t>
  </si>
  <si>
    <t xml:space="preserve">DL2018135</t>
  </si>
  <si>
    <t xml:space="preserve">Birkerød sø</t>
  </si>
  <si>
    <t xml:space="preserve">DL2018136</t>
  </si>
  <si>
    <t xml:space="preserve">Teglgårdssøen</t>
  </si>
  <si>
    <t xml:space="preserve">Frederiksborg Gymnasium og HF</t>
  </si>
  <si>
    <t xml:space="preserve">21-08-2018</t>
  </si>
  <si>
    <t xml:space="preserve">Nej (udtømt)</t>
  </si>
  <si>
    <t xml:space="preserve">DL2018137</t>
  </si>
  <si>
    <t xml:space="preserve">DL2018174</t>
  </si>
  <si>
    <t xml:space="preserve">19-09-2018</t>
  </si>
  <si>
    <t xml:space="preserve">Sø v.Tornby (Rævskær strand)</t>
  </si>
  <si>
    <t xml:space="preserve">26-09-2018</t>
  </si>
  <si>
    <t xml:space="preserve">Frø</t>
  </si>
  <si>
    <t xml:space="preserve">DL2018175</t>
  </si>
  <si>
    <t xml:space="preserve">Sø v.Tornby ( Rævskær strand)</t>
  </si>
  <si>
    <t xml:space="preserve">MiljøDNA dublikat</t>
  </si>
  <si>
    <t xml:space="preserve">En frø</t>
  </si>
  <si>
    <t xml:space="preserve">DL2019001</t>
  </si>
  <si>
    <t xml:space="preserve">03-05-2019</t>
  </si>
  <si>
    <t xml:space="preserve">Lok. for prøve DL2019001</t>
  </si>
  <si>
    <t xml:space="preserve">Øregård</t>
  </si>
  <si>
    <t xml:space="preserve">09-05-2019</t>
  </si>
  <si>
    <t xml:space="preserve">30-06-2019</t>
  </si>
  <si>
    <t xml:space="preserve">DL2019002</t>
  </si>
  <si>
    <t xml:space="preserve">Lok. for prøve DL2019002</t>
  </si>
  <si>
    <t xml:space="preserve">DL2019003</t>
  </si>
  <si>
    <t xml:space="preserve">10-05-2019</t>
  </si>
  <si>
    <t xml:space="preserve">Kanal v/ Damhussøen</t>
  </si>
  <si>
    <t xml:space="preserve">Falkonergårdens Gymnasium og HF-Kursus</t>
  </si>
  <si>
    <t xml:space="preserve">20-05-2019</t>
  </si>
  <si>
    <t xml:space="preserve">12-11-2019</t>
  </si>
  <si>
    <t xml:space="preserve">Dl2019004</t>
  </si>
  <si>
    <t xml:space="preserve">DL2019005</t>
  </si>
  <si>
    <t xml:space="preserve">13-05-2019</t>
  </si>
  <si>
    <t xml:space="preserve">Ved Skolesøen</t>
  </si>
  <si>
    <t xml:space="preserve">Lemvig Gymnasium</t>
  </si>
  <si>
    <t xml:space="preserve">21-08-201923-10-2019</t>
  </si>
  <si>
    <t xml:space="preserve">DL2019006</t>
  </si>
  <si>
    <t xml:space="preserve">Ved skolesøen</t>
  </si>
  <si>
    <t xml:space="preserve">DL2019007</t>
  </si>
  <si>
    <t xml:space="preserve">08-05-2019</t>
  </si>
  <si>
    <t xml:space="preserve">Herlufmagle</t>
  </si>
  <si>
    <t xml:space="preserve">Køge Gymnasium</t>
  </si>
  <si>
    <t xml:space="preserve">06-11-2019</t>
  </si>
  <si>
    <t xml:space="preserve">DL2019008</t>
  </si>
  <si>
    <t xml:space="preserve">DL2019009</t>
  </si>
  <si>
    <t xml:space="preserve">14-05-2019</t>
  </si>
  <si>
    <t xml:space="preserve">Sø ved Rævskær</t>
  </si>
  <si>
    <t xml:space="preserve">02-10-2019</t>
  </si>
  <si>
    <t xml:space="preserve">2 typer haletudser</t>
  </si>
  <si>
    <t xml:space="preserve">1 frø</t>
  </si>
  <si>
    <t xml:space="preserve">DL2019010</t>
  </si>
  <si>
    <t xml:space="preserve">DL2019011</t>
  </si>
  <si>
    <t xml:space="preserve">12-05-2019</t>
  </si>
  <si>
    <t xml:space="preserve">Søen syd for Gymnasiet</t>
  </si>
  <si>
    <t xml:space="preserve">03-10-2019</t>
  </si>
  <si>
    <t xml:space="preserve">DL2019012</t>
  </si>
  <si>
    <t xml:space="preserve">DL2019013</t>
  </si>
  <si>
    <t xml:space="preserve">Kunstige sø</t>
  </si>
  <si>
    <t xml:space="preserve">27-08-2019</t>
  </si>
  <si>
    <t xml:space="preserve">DL2019014</t>
  </si>
  <si>
    <t xml:space="preserve">DL2019015</t>
  </si>
  <si>
    <t xml:space="preserve">26-04-2019</t>
  </si>
  <si>
    <t xml:space="preserve">Snorrebakkesøen (Sø i Rønne)</t>
  </si>
  <si>
    <t xml:space="preserve">28-08-2019</t>
  </si>
  <si>
    <t xml:space="preserve">DL2019016</t>
  </si>
  <si>
    <t xml:space="preserve">DL2019017</t>
  </si>
  <si>
    <t xml:space="preserve">Tvebjerg sø</t>
  </si>
  <si>
    <t xml:space="preserve">Vesthimmerlands Gymnasium og HF</t>
  </si>
  <si>
    <t xml:space="preserve">29-08-2019</t>
  </si>
  <si>
    <t xml:space="preserve">Haletudser (Skrubtudse)</t>
  </si>
  <si>
    <t xml:space="preserve">DL2019018</t>
  </si>
  <si>
    <t xml:space="preserve">Haletudser(Skrubtudse)</t>
  </si>
  <si>
    <t xml:space="preserve">DL2019019</t>
  </si>
  <si>
    <t xml:space="preserve">17-05-2019</t>
  </si>
  <si>
    <t xml:space="preserve">Sønderup ådal</t>
  </si>
  <si>
    <t xml:space="preserve">27-05-2019</t>
  </si>
  <si>
    <t xml:space="preserve">14-11-2019</t>
  </si>
  <si>
    <t xml:space="preserve">DL2019020</t>
  </si>
  <si>
    <t xml:space="preserve">DL2019021</t>
  </si>
  <si>
    <t xml:space="preserve">16-05-2019</t>
  </si>
  <si>
    <t xml:space="preserve">Tronsøen(tranesø)</t>
  </si>
  <si>
    <t xml:space="preserve">21-11-2019</t>
  </si>
  <si>
    <t xml:space="preserve">Haletudse (Kunne ikke identificeres)</t>
  </si>
  <si>
    <t xml:space="preserve">DL2019022</t>
  </si>
  <si>
    <t xml:space="preserve">Tronsøen (Tranesøen)</t>
  </si>
  <si>
    <t xml:space="preserve">Haletudse (kunne ikke identificeres)</t>
  </si>
  <si>
    <t xml:space="preserve">DL2019023</t>
  </si>
  <si>
    <t xml:space="preserve">23-05-2019</t>
  </si>
  <si>
    <t xml:space="preserve">Paderup Mose (Mose i Randers SØ)</t>
  </si>
  <si>
    <t xml:space="preserve">Paderup Gymnasium</t>
  </si>
  <si>
    <t xml:space="preserve">20-11-2019</t>
  </si>
  <si>
    <t xml:space="preserve">Frø (så en der smuttede væk)</t>
  </si>
  <si>
    <t xml:space="preserve">DL2019024</t>
  </si>
  <si>
    <t xml:space="preserve">Frø(Så en der hoppede væk)</t>
  </si>
  <si>
    <t xml:space="preserve">Dl2019025</t>
  </si>
  <si>
    <t xml:space="preserve">Granada opsamlingsbassin</t>
  </si>
  <si>
    <t xml:space="preserve">Viborg Gymnasium og HF</t>
  </si>
  <si>
    <t xml:space="preserve">10-10-2019</t>
  </si>
  <si>
    <t xml:space="preserve">Haletudse</t>
  </si>
  <si>
    <t xml:space="preserve">DL2019026</t>
  </si>
  <si>
    <t xml:space="preserve">Dl2019027</t>
  </si>
  <si>
    <t xml:space="preserve">21-05-2019</t>
  </si>
  <si>
    <t xml:space="preserve">Stenhus sø</t>
  </si>
  <si>
    <t xml:space="preserve">Stenhus Gymnasium &amp; HF</t>
  </si>
  <si>
    <t xml:space="preserve">04-09-2019</t>
  </si>
  <si>
    <t xml:space="preserve">Skrubdtudse</t>
  </si>
  <si>
    <t xml:space="preserve">Dl2019028</t>
  </si>
  <si>
    <t xml:space="preserve">DL2019029</t>
  </si>
  <si>
    <t xml:space="preserve">03-09-2019</t>
  </si>
  <si>
    <t xml:space="preserve">Dl2019030</t>
  </si>
  <si>
    <t xml:space="preserve">Dl2019031</t>
  </si>
  <si>
    <t xml:space="preserve">15-05-2019</t>
  </si>
  <si>
    <t xml:space="preserve">Sø ved frederiksberg have</t>
  </si>
  <si>
    <t xml:space="preserve">Johannes Gymnasiet</t>
  </si>
  <si>
    <t xml:space="preserve">01-10-2019</t>
  </si>
  <si>
    <t xml:space="preserve">Dl2019032</t>
  </si>
  <si>
    <t xml:space="preserve">Dl2019033</t>
  </si>
  <si>
    <t xml:space="preserve">Frederiksberghave, kanaler</t>
  </si>
  <si>
    <t xml:space="preserve">05-09-2019</t>
  </si>
  <si>
    <t xml:space="preserve">Dl2019034</t>
  </si>
  <si>
    <t xml:space="preserve">Frederiksberghave, Kanaler</t>
  </si>
  <si>
    <t xml:space="preserve">DL2019035</t>
  </si>
  <si>
    <t xml:space="preserve">Skolesøen</t>
  </si>
  <si>
    <t xml:space="preserve">18-06-2019</t>
  </si>
  <si>
    <t xml:space="preserve">19-11-2019</t>
  </si>
  <si>
    <t xml:space="preserve">Fandt æg (Kunstigt overløb)</t>
  </si>
  <si>
    <t xml:space="preserve">DL2019036</t>
  </si>
  <si>
    <t xml:space="preserve">Fandt æg Kunstigt overløb</t>
  </si>
  <si>
    <t xml:space="preserve">DL2019037</t>
  </si>
  <si>
    <t xml:space="preserve">22-05-2019</t>
  </si>
  <si>
    <t xml:space="preserve">SØ 1</t>
  </si>
  <si>
    <t xml:space="preserve">Dronninglund Gymnasium</t>
  </si>
  <si>
    <t xml:space="preserve">10-09-2019</t>
  </si>
  <si>
    <t xml:space="preserve">DL2019038</t>
  </si>
  <si>
    <t xml:space="preserve">DL2019039</t>
  </si>
  <si>
    <t xml:space="preserve">SØ2</t>
  </si>
  <si>
    <t xml:space="preserve">11-09-2019</t>
  </si>
  <si>
    <t xml:space="preserve">Nitrat og Fosfat målinger/værdier lave. Dog mange alger og tyder derfor på fejl.</t>
  </si>
  <si>
    <t xml:space="preserve">DL2019040</t>
  </si>
  <si>
    <t xml:space="preserve">Sø2</t>
  </si>
  <si>
    <t xml:space="preserve">Nitrat og fosfat målinger/værdier lave. Mange alger, tyder på fejl</t>
  </si>
  <si>
    <t xml:space="preserve">DL2019041</t>
  </si>
  <si>
    <t xml:space="preserve">SØ3</t>
  </si>
  <si>
    <t xml:space="preserve">07-11-2019</t>
  </si>
  <si>
    <t xml:space="preserve">DL2019042</t>
  </si>
  <si>
    <t xml:space="preserve">SØ4</t>
  </si>
  <si>
    <t xml:space="preserve">12-09-2019</t>
  </si>
  <si>
    <t xml:space="preserve">Dl2019043</t>
  </si>
  <si>
    <t xml:space="preserve">sø4</t>
  </si>
  <si>
    <t xml:space="preserve">DL2019044</t>
  </si>
  <si>
    <t xml:space="preserve">SØ5</t>
  </si>
  <si>
    <t xml:space="preserve">17-09-2019</t>
  </si>
  <si>
    <t xml:space="preserve">DL2019045</t>
  </si>
  <si>
    <t xml:space="preserve">DL2019046</t>
  </si>
  <si>
    <t xml:space="preserve">Vollsmose mose</t>
  </si>
  <si>
    <t xml:space="preserve">Mulernes Legatskole</t>
  </si>
  <si>
    <t xml:space="preserve">09-10-2019</t>
  </si>
  <si>
    <t xml:space="preserve">Dl2019047</t>
  </si>
  <si>
    <t xml:space="preserve">24-05-2019</t>
  </si>
  <si>
    <t xml:space="preserve">DL2019048</t>
  </si>
  <si>
    <t xml:space="preserve">18-09-201924-10-2019</t>
  </si>
  <si>
    <t xml:space="preserve">DL2019049</t>
  </si>
  <si>
    <t xml:space="preserve">DL2019050</t>
  </si>
  <si>
    <t xml:space="preserve">Navnsø Rasteplads (Rasteplads i Aars)</t>
  </si>
  <si>
    <t xml:space="preserve">24-09-2019</t>
  </si>
  <si>
    <t xml:space="preserve">DL2019051</t>
  </si>
  <si>
    <t xml:space="preserve">DL2019052</t>
  </si>
  <si>
    <t xml:space="preserve">25-09-2019</t>
  </si>
  <si>
    <t xml:space="preserve">Skrubtudse (Bufo bufo)</t>
  </si>
  <si>
    <t xml:space="preserve">Fiskeyngel, formentlig Hundestejler</t>
  </si>
  <si>
    <t xml:space="preserve">DL2019053</t>
  </si>
  <si>
    <t xml:space="preserve">Lillelund Engsø</t>
  </si>
  <si>
    <t xml:space="preserve">Skrubtudse(Bufo bufo)</t>
  </si>
  <si>
    <t xml:space="preserve">DL2019055</t>
  </si>
  <si>
    <t xml:space="preserve">Smørkildesøen</t>
  </si>
  <si>
    <t xml:space="preserve">24-06-2019</t>
  </si>
  <si>
    <t xml:space="preserve">26-09-2019</t>
  </si>
  <si>
    <t xml:space="preserve">DL2019056</t>
  </si>
  <si>
    <t xml:space="preserve">DL2019057</t>
  </si>
  <si>
    <t xml:space="preserve">19-06-2019</t>
  </si>
  <si>
    <t xml:space="preserve">Gymnasieengen, Gribskov</t>
  </si>
  <si>
    <t xml:space="preserve">20-08-2019</t>
  </si>
  <si>
    <t xml:space="preserve">Grøn Frø</t>
  </si>
  <si>
    <t xml:space="preserve">Spidsnudet frø</t>
  </si>
  <si>
    <t xml:space="preserve">DL2019058</t>
  </si>
  <si>
    <t xml:space="preserve">DL2019059</t>
  </si>
  <si>
    <t xml:space="preserve">Tandrup Sø</t>
  </si>
  <si>
    <t xml:space="preserve">Fjerritslev Gymnasium</t>
  </si>
  <si>
    <t xml:space="preserve">29-10-2019</t>
  </si>
  <si>
    <t xml:space="preserve">Skrubtudser</t>
  </si>
  <si>
    <t xml:space="preserve">Stor vandsalamander</t>
  </si>
  <si>
    <t xml:space="preserve">Lille Vandsalamander</t>
  </si>
  <si>
    <t xml:space="preserve">DL2019060</t>
  </si>
  <si>
    <t xml:space="preserve">Tandrup sø</t>
  </si>
  <si>
    <t xml:space="preserve">Lille vandslamander</t>
  </si>
  <si>
    <t xml:space="preserve">DL2019061</t>
  </si>
  <si>
    <t xml:space="preserve">HTX Roskilde</t>
  </si>
  <si>
    <t xml:space="preserve">30-05-2019</t>
  </si>
  <si>
    <t xml:space="preserve">05-11-2019</t>
  </si>
  <si>
    <t xml:space="preserve">Tudse</t>
  </si>
  <si>
    <t xml:space="preserve">DL2019062</t>
  </si>
  <si>
    <t xml:space="preserve">DL2019063</t>
  </si>
  <si>
    <t xml:space="preserve">Sjørup Sø</t>
  </si>
  <si>
    <t xml:space="preserve">22-10-2019</t>
  </si>
  <si>
    <t xml:space="preserve">Butsnduet frø</t>
  </si>
  <si>
    <t xml:space="preserve">DL2019064</t>
  </si>
  <si>
    <t xml:space="preserve">Sjørup sø</t>
  </si>
  <si>
    <t xml:space="preserve">DL2019065</t>
  </si>
  <si>
    <t xml:space="preserve">27-06-2019</t>
  </si>
  <si>
    <t xml:space="preserve">Degnemosen (Sø i Brønshøj)</t>
  </si>
  <si>
    <t xml:space="preserve">Nørre Gymnasium</t>
  </si>
  <si>
    <t xml:space="preserve">19-09-2019</t>
  </si>
  <si>
    <t xml:space="preserve">DL2019066</t>
  </si>
  <si>
    <t xml:space="preserve">DL2019067</t>
  </si>
  <si>
    <t xml:space="preserve">Vandværkssøen</t>
  </si>
  <si>
    <t xml:space="preserve">Frederikshavn Gymnasium</t>
  </si>
  <si>
    <t xml:space="preserve">01-07-2019</t>
  </si>
  <si>
    <t xml:space="preserve">08-10-2019</t>
  </si>
  <si>
    <t xml:space="preserve">DL2019068</t>
  </si>
  <si>
    <t xml:space="preserve">DL2019069</t>
  </si>
  <si>
    <t xml:space="preserve">Fælledparken sø</t>
  </si>
  <si>
    <t xml:space="preserve">06-07-2019</t>
  </si>
  <si>
    <t xml:space="preserve">DL2019070</t>
  </si>
  <si>
    <t xml:space="preserve">DL2019071</t>
  </si>
  <si>
    <t xml:space="preserve">28-06-2019</t>
  </si>
  <si>
    <t xml:space="preserve">DL2019072</t>
  </si>
  <si>
    <t xml:space="preserve">DL2019073</t>
  </si>
  <si>
    <t xml:space="preserve">10-07-2019</t>
  </si>
  <si>
    <t xml:space="preserve">Fælledsøen</t>
  </si>
  <si>
    <t xml:space="preserve">KU</t>
  </si>
  <si>
    <t xml:space="preserve">11-07-2019</t>
  </si>
  <si>
    <t xml:space="preserve">DL2019074</t>
  </si>
  <si>
    <t xml:space="preserve">DL2019077</t>
  </si>
  <si>
    <t xml:space="preserve">Mossø - Vandhul</t>
  </si>
  <si>
    <t xml:space="preserve">17-07-2019</t>
  </si>
  <si>
    <t xml:space="preserve">DL2019078</t>
  </si>
  <si>
    <t xml:space="preserve">Pålidelige Resultater</t>
  </si>
  <si>
    <t xml:space="preserve">Upålidelige Resultater</t>
  </si>
  <si>
    <t xml:space="preserve">Art</t>
  </si>
  <si>
    <t xml:space="preserve">Antal prøver</t>
  </si>
  <si>
    <r>
      <rPr>
        <b val="true"/>
        <sz val="11"/>
        <color rgb="FF0070C0"/>
        <rFont val="Calibri"/>
        <family val="2"/>
        <charset val="1"/>
      </rPr>
      <t xml:space="preserve">Pos. Kon 1
</t>
    </r>
    <r>
      <rPr>
        <b val="true"/>
        <sz val="11"/>
        <color rgb="FFFF0000"/>
        <rFont val="Calibri"/>
        <family val="2"/>
        <charset val="1"/>
      </rPr>
      <t xml:space="preserve">Neg.Kon 0
</t>
    </r>
    <r>
      <rPr>
        <b val="true"/>
        <sz val="11"/>
        <color rgb="FF0070C0"/>
        <rFont val="Calibri"/>
        <family val="2"/>
        <charset val="1"/>
      </rPr>
      <t xml:space="preserve">eDNA 1</t>
    </r>
  </si>
  <si>
    <r>
      <rPr>
        <b val="true"/>
        <sz val="11"/>
        <color rgb="FF0070C0"/>
        <rFont val="Calibri"/>
        <family val="2"/>
        <charset val="1"/>
      </rPr>
      <t xml:space="preserve">Pos. Kon. 1
</t>
    </r>
    <r>
      <rPr>
        <b val="true"/>
        <sz val="11"/>
        <color rgb="FFFF0000"/>
        <rFont val="Calibri"/>
        <family val="2"/>
        <charset val="1"/>
      </rPr>
      <t xml:space="preserve">Neg.Kon 0
eDNA 0</t>
    </r>
  </si>
  <si>
    <r>
      <rPr>
        <sz val="11"/>
        <color rgb="FF000000"/>
        <rFont val="Calibri"/>
        <family val="2"/>
        <charset val="1"/>
      </rPr>
      <t xml:space="preserve">Procentvis </t>
    </r>
    <r>
      <rPr>
        <b val="true"/>
        <sz val="11"/>
        <color rgb="FF000000"/>
        <rFont val="Calibri"/>
        <family val="2"/>
        <charset val="1"/>
      </rPr>
      <t xml:space="preserve">pålidelige</t>
    </r>
    <r>
      <rPr>
        <sz val="11"/>
        <color rgb="FF000000"/>
        <rFont val="Calibri"/>
        <family val="2"/>
        <charset val="1"/>
      </rPr>
      <t xml:space="preserve"> resultater</t>
    </r>
  </si>
  <si>
    <r>
      <rPr>
        <b val="true"/>
        <sz val="11"/>
        <color rgb="FF0070C0"/>
        <rFont val="Calibri"/>
        <family val="2"/>
        <charset val="1"/>
      </rPr>
      <t xml:space="preserve">Pos. Kon 1
Neg.Kon 1
</t>
    </r>
    <r>
      <rPr>
        <b val="true"/>
        <sz val="11"/>
        <color rgb="FFFF0000"/>
        <rFont val="Calibri"/>
        <family val="2"/>
        <charset val="1"/>
      </rPr>
      <t xml:space="preserve">eDNA 0</t>
    </r>
  </si>
  <si>
    <t xml:space="preserve">Pos. Kon 1
Neg.Kon 1
eDNA 1</t>
  </si>
  <si>
    <r>
      <rPr>
        <b val="true"/>
        <sz val="11"/>
        <color rgb="FFFF0000"/>
        <rFont val="Calibri"/>
        <family val="2"/>
        <charset val="1"/>
      </rPr>
      <t xml:space="preserve">Pos. Kon 0
</t>
    </r>
    <r>
      <rPr>
        <b val="true"/>
        <sz val="11"/>
        <color rgb="FF0070C0"/>
        <rFont val="Calibri"/>
        <family val="2"/>
        <charset val="1"/>
      </rPr>
      <t xml:space="preserve">Neg.Kon 1
</t>
    </r>
    <r>
      <rPr>
        <b val="true"/>
        <sz val="11"/>
        <color rgb="FFFF0000"/>
        <rFont val="Calibri"/>
        <family val="2"/>
        <charset val="1"/>
      </rPr>
      <t xml:space="preserve">eDNA 0</t>
    </r>
  </si>
  <si>
    <r>
      <rPr>
        <b val="true"/>
        <sz val="11"/>
        <color rgb="FFFF0000"/>
        <rFont val="Calibri"/>
        <family val="2"/>
        <charset val="1"/>
      </rPr>
      <t xml:space="preserve">Pos. Kon 0
</t>
    </r>
    <r>
      <rPr>
        <b val="true"/>
        <sz val="11"/>
        <color rgb="FF0070C0"/>
        <rFont val="Calibri"/>
        <family val="2"/>
        <charset val="1"/>
      </rPr>
      <t xml:space="preserve">Neg.Kon 1
eDNA 1</t>
    </r>
  </si>
  <si>
    <r>
      <rPr>
        <b val="true"/>
        <sz val="11"/>
        <color rgb="FFFF0000"/>
        <rFont val="Calibri"/>
        <family val="2"/>
        <charset val="1"/>
      </rPr>
      <t xml:space="preserve">Pos. Kon 0
Neg.Kon 0
</t>
    </r>
    <r>
      <rPr>
        <b val="true"/>
        <sz val="11"/>
        <color rgb="FF0070C0"/>
        <rFont val="Calibri"/>
        <family val="2"/>
        <charset val="1"/>
      </rPr>
      <t xml:space="preserve">eDNA 1</t>
    </r>
  </si>
  <si>
    <t xml:space="preserve">Pos. Kon 0
Neg.Kon 0
eDNA 0</t>
  </si>
  <si>
    <r>
      <rPr>
        <sz val="11"/>
        <color rgb="FF000000"/>
        <rFont val="Calibri"/>
        <family val="2"/>
        <charset val="1"/>
      </rPr>
      <t xml:space="preserve">Procentvis </t>
    </r>
    <r>
      <rPr>
        <b val="true"/>
        <sz val="11"/>
        <color rgb="FF000000"/>
        <rFont val="Calibri"/>
        <family val="2"/>
        <charset val="1"/>
      </rPr>
      <t xml:space="preserve">upålidelige</t>
    </r>
    <r>
      <rPr>
        <sz val="11"/>
        <color rgb="FF000000"/>
        <rFont val="Calibri"/>
        <family val="2"/>
        <charset val="1"/>
      </rPr>
      <t xml:space="preserve"> resultater</t>
    </r>
  </si>
  <si>
    <t xml:space="preserve">ButsnudetFroe</t>
  </si>
  <si>
    <t xml:space="preserve">GroenbrogetTudse</t>
  </si>
  <si>
    <t xml:space="preserve">Karusse</t>
  </si>
  <si>
    <t xml:space="preserve">Klokkefroe</t>
  </si>
  <si>
    <t xml:space="preserve">KortbenetGroenFroe</t>
  </si>
  <si>
    <t xml:space="preserve">Latterfroe</t>
  </si>
  <si>
    <t xml:space="preserve">LilleVandsalamander</t>
  </si>
  <si>
    <t xml:space="preserve">Loegfroe</t>
  </si>
  <si>
    <t xml:space="preserve">Loevfroe</t>
  </si>
  <si>
    <t xml:space="preserve">Skalle</t>
  </si>
  <si>
    <t xml:space="preserve">Soelvkarusse</t>
  </si>
  <si>
    <t xml:space="preserve">SpidssnudetFroe</t>
  </si>
  <si>
    <t xml:space="preserve">Springfroe</t>
  </si>
  <si>
    <t xml:space="preserve">StorVandsalamander</t>
  </si>
  <si>
    <t xml:space="preserve">Strandtudse</t>
  </si>
  <si>
    <t xml:space="preserve">Antal prøver, total</t>
  </si>
  <si>
    <t xml:space="preserve">Treshold  </t>
  </si>
  <si>
    <t xml:space="preserve">0.1</t>
  </si>
  <si>
    <t xml:space="preserve"> </t>
  </si>
  <si>
    <t xml:space="preserve">Procentvis pålidelige resultater</t>
  </si>
  <si>
    <t xml:space="preserve">Antal analyser med pålideligt fund af eDNA fra art</t>
  </si>
  <si>
    <t xml:space="preserve">Pålidelige kontroller</t>
  </si>
  <si>
    <t xml:space="preserve">Upålidelige kontroller</t>
  </si>
  <si>
    <t xml:space="preserve">Positiv eDNA
Manglende PosK</t>
  </si>
  <si>
    <t xml:space="preserve">Procentvis upålidelige resultater</t>
  </si>
  <si>
    <t xml:space="preserve">Well</t>
  </si>
  <si>
    <t xml:space="preserve">Well Name</t>
  </si>
  <si>
    <t xml:space="preserve">Well Type</t>
  </si>
  <si>
    <t xml:space="preserve">Threshold (dRn)</t>
  </si>
  <si>
    <t xml:space="preserve">Ct (dRn)</t>
  </si>
  <si>
    <t xml:space="preserve">Prøve ID</t>
  </si>
  <si>
    <t xml:space="preserve">ID</t>
  </si>
  <si>
    <t xml:space="preserve">Kontrol</t>
  </si>
  <si>
    <t xml:space="preserve">Værdi</t>
  </si>
  <si>
    <t xml:space="preserve">Pos værdi</t>
  </si>
  <si>
    <t xml:space="preserve">Neg værdi</t>
  </si>
  <si>
    <t xml:space="preserve">eDNA værdi</t>
  </si>
  <si>
    <t xml:space="preserve">eDNA_rep1</t>
  </si>
  <si>
    <t xml:space="preserve">eDNA_rep2</t>
  </si>
  <si>
    <t xml:space="preserve">Valid</t>
  </si>
  <si>
    <t xml:space="preserve">Presence</t>
  </si>
  <si>
    <t xml:space="preserve">Ct</t>
  </si>
  <si>
    <t xml:space="preserve">Species</t>
  </si>
  <si>
    <t xml:space="preserve">SampleID</t>
  </si>
  <si>
    <t xml:space="preserve">Samplestatus</t>
  </si>
  <si>
    <t xml:space="preserve">A1</t>
  </si>
  <si>
    <t xml:space="preserve">01_Loegfroe_PosK_</t>
  </si>
  <si>
    <t xml:space="preserve">NPC</t>
  </si>
  <si>
    <t xml:space="preserve">20180821_DL2018136_FrederiksborgGym_koersel1</t>
  </si>
  <si>
    <t xml:space="preserve">B1</t>
  </si>
  <si>
    <t xml:space="preserve">01_Loegfroe_NegK_</t>
  </si>
  <si>
    <t xml:space="preserve">NTC</t>
  </si>
  <si>
    <t xml:space="preserve">No Ct</t>
  </si>
  <si>
    <t xml:space="preserve">C1</t>
  </si>
  <si>
    <t xml:space="preserve">01_Loegfroe_eDNA_</t>
  </si>
  <si>
    <t xml:space="preserve">Unknown</t>
  </si>
  <si>
    <t xml:space="preserve">D1</t>
  </si>
  <si>
    <t xml:space="preserve">01_Loegfroe_eDNA</t>
  </si>
  <si>
    <t xml:space="preserve">A2</t>
  </si>
  <si>
    <t xml:space="preserve">02_StorVandsalamander_PosK_</t>
  </si>
  <si>
    <t xml:space="preserve">B2</t>
  </si>
  <si>
    <t xml:space="preserve">02_StorVandsalamander_NegK_</t>
  </si>
  <si>
    <t xml:space="preserve">C2</t>
  </si>
  <si>
    <t xml:space="preserve">02_StorVandsalamander_eDNA_</t>
  </si>
  <si>
    <t xml:space="preserve">D2</t>
  </si>
  <si>
    <t xml:space="preserve">02_StorVandsalamander_eDNA</t>
  </si>
  <si>
    <t xml:space="preserve">A3</t>
  </si>
  <si>
    <t xml:space="preserve">03_Strandtudse_PosK_</t>
  </si>
  <si>
    <t xml:space="preserve">B3</t>
  </si>
  <si>
    <t xml:space="preserve">03_Strandtudse_NegK_</t>
  </si>
  <si>
    <t xml:space="preserve">C3</t>
  </si>
  <si>
    <t xml:space="preserve">03_Strandtudse_eDNA_</t>
  </si>
  <si>
    <t xml:space="preserve">D3</t>
  </si>
  <si>
    <t xml:space="preserve">03_Strandtudse_eDNA</t>
  </si>
  <si>
    <t xml:space="preserve">A4</t>
  </si>
  <si>
    <t xml:space="preserve">04_GroenbrogetTudse_PosK_</t>
  </si>
  <si>
    <t xml:space="preserve">B4</t>
  </si>
  <si>
    <t xml:space="preserve">04_GroenbrogetTudse_NegK_</t>
  </si>
  <si>
    <t xml:space="preserve">C4</t>
  </si>
  <si>
    <t xml:space="preserve">04_GroenbrogetTudse_eDNA_</t>
  </si>
  <si>
    <t xml:space="preserve">D4</t>
  </si>
  <si>
    <t xml:space="preserve">04_GroenbrogetTudse_eDNA</t>
  </si>
  <si>
    <t xml:space="preserve">A5</t>
  </si>
  <si>
    <t xml:space="preserve">05_Loevfroe_PosK_</t>
  </si>
  <si>
    <t xml:space="preserve">B5</t>
  </si>
  <si>
    <t xml:space="preserve">05_Loevfroe_NegK_</t>
  </si>
  <si>
    <t xml:space="preserve">C5</t>
  </si>
  <si>
    <t xml:space="preserve">05_Loevfroe_eDNA_</t>
  </si>
  <si>
    <t xml:space="preserve">D5</t>
  </si>
  <si>
    <t xml:space="preserve">05_Loevfroe_eDNA</t>
  </si>
  <si>
    <t xml:space="preserve">A6</t>
  </si>
  <si>
    <t xml:space="preserve">06_Springfroe_PosK_</t>
  </si>
  <si>
    <t xml:space="preserve">B6</t>
  </si>
  <si>
    <t xml:space="preserve">06_Springfroe_NegK_</t>
  </si>
  <si>
    <t xml:space="preserve">C6</t>
  </si>
  <si>
    <t xml:space="preserve">06_Springfroe_eDNA_</t>
  </si>
  <si>
    <t xml:space="preserve">D6</t>
  </si>
  <si>
    <t xml:space="preserve">06_Springfroe_eDNA</t>
  </si>
  <si>
    <t xml:space="preserve">A7</t>
  </si>
  <si>
    <t xml:space="preserve">07_Klokkefroe_PosK_</t>
  </si>
  <si>
    <t xml:space="preserve">B7</t>
  </si>
  <si>
    <t xml:space="preserve">07_Klokkefroe_NegK_</t>
  </si>
  <si>
    <t xml:space="preserve">C7</t>
  </si>
  <si>
    <t xml:space="preserve">07_Klokkefroe_eDNA_</t>
  </si>
  <si>
    <t xml:space="preserve">D7</t>
  </si>
  <si>
    <t xml:space="preserve">07_Klokkefroe_eDNA</t>
  </si>
  <si>
    <t xml:space="preserve">A8</t>
  </si>
  <si>
    <t xml:space="preserve">08_Skrubtudse_PosK_</t>
  </si>
  <si>
    <t xml:space="preserve">B8</t>
  </si>
  <si>
    <t xml:space="preserve">08_Skrubtudse_NegK_</t>
  </si>
  <si>
    <t xml:space="preserve">C8</t>
  </si>
  <si>
    <t xml:space="preserve">08_Skrubtudse_eDNA_</t>
  </si>
  <si>
    <t xml:space="preserve">D8</t>
  </si>
  <si>
    <t xml:space="preserve">08_Skrubtudse_eDNA</t>
  </si>
  <si>
    <t xml:space="preserve">A9</t>
  </si>
  <si>
    <t xml:space="preserve">09_Bjergsalamander_PosK_</t>
  </si>
  <si>
    <t xml:space="preserve">B9</t>
  </si>
  <si>
    <t xml:space="preserve">09_Bjergsalamander_NegK_</t>
  </si>
  <si>
    <t xml:space="preserve">C9</t>
  </si>
  <si>
    <t xml:space="preserve">09_Bjergsalamander_eDNA_</t>
  </si>
  <si>
    <t xml:space="preserve">D9</t>
  </si>
  <si>
    <t xml:space="preserve">09_Bjergsalamander_eDNA</t>
  </si>
  <si>
    <t xml:space="preserve">A10</t>
  </si>
  <si>
    <t xml:space="preserve">10_Latterfroe_PosK_</t>
  </si>
  <si>
    <t xml:space="preserve">B10</t>
  </si>
  <si>
    <t xml:space="preserve">10_Latterfroe_NegK_</t>
  </si>
  <si>
    <t xml:space="preserve">C10</t>
  </si>
  <si>
    <t xml:space="preserve">10_Latterfroe_eDNA_</t>
  </si>
  <si>
    <t xml:space="preserve">D10</t>
  </si>
  <si>
    <t xml:space="preserve">10_Latterfroe_eDNA</t>
  </si>
  <si>
    <t xml:space="preserve">A11</t>
  </si>
  <si>
    <t xml:space="preserve">11_SpidssnudetFroe_PosK_</t>
  </si>
  <si>
    <t xml:space="preserve">B11</t>
  </si>
  <si>
    <t xml:space="preserve">11_SpidssnudetFroe_NegK_</t>
  </si>
  <si>
    <t xml:space="preserve">C11</t>
  </si>
  <si>
    <t xml:space="preserve">11_SpidssnudetFroe_eDNA_</t>
  </si>
  <si>
    <t xml:space="preserve">D11</t>
  </si>
  <si>
    <t xml:space="preserve">11_SpidssnudetFroe_eDNA</t>
  </si>
  <si>
    <t xml:space="preserve">A12</t>
  </si>
  <si>
    <t xml:space="preserve">12_KortbenetGroenFroe_PosK_</t>
  </si>
  <si>
    <t xml:space="preserve">B12</t>
  </si>
  <si>
    <t xml:space="preserve">12_KortbenetGroenFroe_NegK_</t>
  </si>
  <si>
    <t xml:space="preserve">C12</t>
  </si>
  <si>
    <t xml:space="preserve">12_KortbenetGroenFroe_eDNA_</t>
  </si>
  <si>
    <t xml:space="preserve">D12</t>
  </si>
  <si>
    <t xml:space="preserve">12_KortbenetGroenFroe_eDNA</t>
  </si>
  <si>
    <t xml:space="preserve">H1</t>
  </si>
  <si>
    <t xml:space="preserve">13_ButsnudetFroe_PosK_</t>
  </si>
  <si>
    <t xml:space="preserve">G1</t>
  </si>
  <si>
    <t xml:space="preserve">13_ButsnudetFroe_NegK_</t>
  </si>
  <si>
    <t xml:space="preserve">E1</t>
  </si>
  <si>
    <t xml:space="preserve">13_ButsnudetFroe_eDNA_</t>
  </si>
  <si>
    <t xml:space="preserve">F1</t>
  </si>
  <si>
    <t xml:space="preserve">H2</t>
  </si>
  <si>
    <t xml:space="preserve">14_LilleVandsalamander_PosK_</t>
  </si>
  <si>
    <t xml:space="preserve">G2</t>
  </si>
  <si>
    <t xml:space="preserve">14_LilleVandsalamander_NegK_</t>
  </si>
  <si>
    <t xml:space="preserve">E2</t>
  </si>
  <si>
    <t xml:space="preserve">14_LilleVandsalamander_eDNA_</t>
  </si>
  <si>
    <t xml:space="preserve">F2</t>
  </si>
  <si>
    <t xml:space="preserve">H3</t>
  </si>
  <si>
    <t xml:space="preserve">15_Karusse_PosK_</t>
  </si>
  <si>
    <t xml:space="preserve">G3</t>
  </si>
  <si>
    <t xml:space="preserve">15_Karusse_NegK_</t>
  </si>
  <si>
    <t xml:space="preserve">E3</t>
  </si>
  <si>
    <t xml:space="preserve">15_Karusse_eDNA_</t>
  </si>
  <si>
    <t xml:space="preserve">F3</t>
  </si>
  <si>
    <t xml:space="preserve">H4</t>
  </si>
  <si>
    <t xml:space="preserve">16_Skalle_PosK_</t>
  </si>
  <si>
    <t xml:space="preserve">G4</t>
  </si>
  <si>
    <t xml:space="preserve">16_Skalle_NegK_</t>
  </si>
  <si>
    <t xml:space="preserve">E4</t>
  </si>
  <si>
    <t xml:space="preserve">16_Skalle_eDNA_</t>
  </si>
  <si>
    <t xml:space="preserve">F4</t>
  </si>
  <si>
    <t xml:space="preserve">H5</t>
  </si>
  <si>
    <t xml:space="preserve">17_Loegfroe_PosK_</t>
  </si>
  <si>
    <t xml:space="preserve">G5</t>
  </si>
  <si>
    <t xml:space="preserve">17_Loegfroe_NegK_</t>
  </si>
  <si>
    <t xml:space="preserve">E5</t>
  </si>
  <si>
    <t xml:space="preserve">17_Loegfroe_eDNA_</t>
  </si>
  <si>
    <t xml:space="preserve">F5</t>
  </si>
  <si>
    <t xml:space="preserve">H6</t>
  </si>
  <si>
    <t xml:space="preserve">18_StorVandsalamander_PosK_</t>
  </si>
  <si>
    <t xml:space="preserve">G6</t>
  </si>
  <si>
    <t xml:space="preserve">18_StorVandsalamander_NegK_</t>
  </si>
  <si>
    <t xml:space="preserve">E6</t>
  </si>
  <si>
    <t xml:space="preserve">18_StorVandsalamander_eDNA_</t>
  </si>
  <si>
    <t xml:space="preserve">F6</t>
  </si>
  <si>
    <t xml:space="preserve">H7</t>
  </si>
  <si>
    <t xml:space="preserve">19_Strandtudse_PosK_</t>
  </si>
  <si>
    <t xml:space="preserve">G7</t>
  </si>
  <si>
    <t xml:space="preserve">19_Strandtudse_NegK_</t>
  </si>
  <si>
    <t xml:space="preserve">E7</t>
  </si>
  <si>
    <t xml:space="preserve">19_Strandtudse_eDNA_</t>
  </si>
  <si>
    <t xml:space="preserve">F7</t>
  </si>
  <si>
    <t xml:space="preserve">H8</t>
  </si>
  <si>
    <t xml:space="preserve">20_GroenbrogetTudse_PosK_</t>
  </si>
  <si>
    <t xml:space="preserve">G8</t>
  </si>
  <si>
    <t xml:space="preserve">20_GroenbrogetTudse_NegK_</t>
  </si>
  <si>
    <t xml:space="preserve">E8</t>
  </si>
  <si>
    <t xml:space="preserve">20_GroenbrogetTudse_eDNA_</t>
  </si>
  <si>
    <t xml:space="preserve">F8</t>
  </si>
  <si>
    <t xml:space="preserve">H9</t>
  </si>
  <si>
    <t xml:space="preserve">21_Loevfroe_PosK_</t>
  </si>
  <si>
    <t xml:space="preserve">G9</t>
  </si>
  <si>
    <t xml:space="preserve">21_Loevfroe_NegK_</t>
  </si>
  <si>
    <t xml:space="preserve">E9</t>
  </si>
  <si>
    <t xml:space="preserve">21_Loevfroe_eDNA_</t>
  </si>
  <si>
    <t xml:space="preserve">F9</t>
  </si>
  <si>
    <t xml:space="preserve">H10</t>
  </si>
  <si>
    <t xml:space="preserve">22_Springfroe_PosK_</t>
  </si>
  <si>
    <t xml:space="preserve">G10</t>
  </si>
  <si>
    <t xml:space="preserve">22_Springfroe_NegK_</t>
  </si>
  <si>
    <t xml:space="preserve">E10</t>
  </si>
  <si>
    <t xml:space="preserve">22_Springfroe_eDNA_</t>
  </si>
  <si>
    <t xml:space="preserve">F10</t>
  </si>
  <si>
    <t xml:space="preserve">H11</t>
  </si>
  <si>
    <t xml:space="preserve">23_Klokkefroe_PosK_</t>
  </si>
  <si>
    <t xml:space="preserve">G11</t>
  </si>
  <si>
    <t xml:space="preserve">23_Klokkefroe_NegK_</t>
  </si>
  <si>
    <t xml:space="preserve">E11</t>
  </si>
  <si>
    <t xml:space="preserve">23_Klokkefroe_eDNA_</t>
  </si>
  <si>
    <t xml:space="preserve">F11</t>
  </si>
  <si>
    <t xml:space="preserve">H12</t>
  </si>
  <si>
    <t xml:space="preserve">24_Skrubtudse_PosK_</t>
  </si>
  <si>
    <t xml:space="preserve">G12</t>
  </si>
  <si>
    <t xml:space="preserve">24_Skrubtudse_NegK_</t>
  </si>
  <si>
    <t xml:space="preserve">E12</t>
  </si>
  <si>
    <t xml:space="preserve">24_Skrubtudse_eDNA_</t>
  </si>
  <si>
    <t xml:space="preserve">F12</t>
  </si>
  <si>
    <t xml:space="preserve">25_Bjergsalamander_PosK_</t>
  </si>
  <si>
    <t xml:space="preserve">20180821_DL2018136_FrederiksborgGym_koersel2</t>
  </si>
  <si>
    <t xml:space="preserve">25_Bjergsalamander_NegK_</t>
  </si>
  <si>
    <t xml:space="preserve">25_Bjergsalamander_eDNA_</t>
  </si>
  <si>
    <t xml:space="preserve">25_Bjergsalamander_eDNA</t>
  </si>
  <si>
    <t xml:space="preserve">26_Latterfroe_PosK_</t>
  </si>
  <si>
    <t xml:space="preserve">26_Latterfroe_NegK_</t>
  </si>
  <si>
    <t xml:space="preserve">26_Latterfroe_eDNA_</t>
  </si>
  <si>
    <t xml:space="preserve">26_Latterfroe_eDNA</t>
  </si>
  <si>
    <t xml:space="preserve">27_SpidssnudetFroe_PosK_</t>
  </si>
  <si>
    <t xml:space="preserve">27_SpidssnudetFroe_NegK_</t>
  </si>
  <si>
    <t xml:space="preserve">27_SpidssnudetFroe_eDNA_</t>
  </si>
  <si>
    <t xml:space="preserve">27_SpidssnudetFroe_eDNA</t>
  </si>
  <si>
    <t xml:space="preserve">28_KortbenetGroenFroe_PosK_</t>
  </si>
  <si>
    <t xml:space="preserve">28_KortbenetGroenFroe_NegK_</t>
  </si>
  <si>
    <t xml:space="preserve">28_KortbenetGroenFroe_eDNA_</t>
  </si>
  <si>
    <t xml:space="preserve">28_KortbenetGroenFroe_eDNA</t>
  </si>
  <si>
    <t xml:space="preserve">29_ButsnudetFroe_PosK_</t>
  </si>
  <si>
    <t xml:space="preserve">29_ButsnudetFroe_NegK_</t>
  </si>
  <si>
    <t xml:space="preserve">29_ButsnudetFroe_eDNA_</t>
  </si>
  <si>
    <t xml:space="preserve">29_ButsnudetFroe_eDNA</t>
  </si>
  <si>
    <t xml:space="preserve">30_LilleVandsalamander_PosK_</t>
  </si>
  <si>
    <t xml:space="preserve">30_LilleVandsalamander_NegK_</t>
  </si>
  <si>
    <t xml:space="preserve">30_LilleVandsalamander_eDNA_</t>
  </si>
  <si>
    <t xml:space="preserve">30_LilleVandsalamander_eDNA</t>
  </si>
  <si>
    <t xml:space="preserve">31_Karusse_PosK_</t>
  </si>
  <si>
    <t xml:space="preserve">31_Karusse_NegK_</t>
  </si>
  <si>
    <t xml:space="preserve">31_Karusse_eDNA_</t>
  </si>
  <si>
    <t xml:space="preserve">31_Karusse_eDNA</t>
  </si>
  <si>
    <t xml:space="preserve">32_Skalle_PosK_</t>
  </si>
  <si>
    <t xml:space="preserve">32_Skalle_NegK_</t>
  </si>
  <si>
    <t xml:space="preserve">32_Skalle_eDNA_</t>
  </si>
  <si>
    <t xml:space="preserve">32_Skalle_eDNA</t>
  </si>
  <si>
    <t xml:space="preserve">20180824_DL2018007_AlleroedGym_koersel1</t>
  </si>
  <si>
    <t xml:space="preserve">07_Springfroe_PosK_</t>
  </si>
  <si>
    <t xml:space="preserve">07_Springfroe_NegK_</t>
  </si>
  <si>
    <t xml:space="preserve">07_Springfroe_eDNA_</t>
  </si>
  <si>
    <t xml:space="preserve">07_Springfroe_eDNA</t>
  </si>
  <si>
    <t xml:space="preserve">08_Klokkefroe_PosK_</t>
  </si>
  <si>
    <t xml:space="preserve">08_Klokkefroe_NegK_</t>
  </si>
  <si>
    <t xml:space="preserve">08_Klokkefroe_eDNA_</t>
  </si>
  <si>
    <t xml:space="preserve">08_Klokkefroe_eDNA</t>
  </si>
  <si>
    <t xml:space="preserve">09_Skrubtudse_PosK_</t>
  </si>
  <si>
    <t xml:space="preserve">09_Skrubtudse_NegK_</t>
  </si>
  <si>
    <t xml:space="preserve">09_Skrubtudse_eDNA_</t>
  </si>
  <si>
    <t xml:space="preserve">09_Skrubtudse_eDNA</t>
  </si>
  <si>
    <t xml:space="preserve">10_Skrubtudse_PosK_</t>
  </si>
  <si>
    <t xml:space="preserve">10_Skrubtudse_NegK_</t>
  </si>
  <si>
    <t xml:space="preserve">10_Skrubtudse_eDNA_</t>
  </si>
  <si>
    <t xml:space="preserve">10_Skrubtudse_eDNA</t>
  </si>
  <si>
    <t xml:space="preserve">11_Bjergsalamander_PosK_</t>
  </si>
  <si>
    <t xml:space="preserve">11_Bjergsalamander_NegK_</t>
  </si>
  <si>
    <t xml:space="preserve">11_Bjergsalamander_eDNA_</t>
  </si>
  <si>
    <t xml:space="preserve">11_Bjergsalamander_eDNA</t>
  </si>
  <si>
    <t xml:space="preserve">12_Latterfroe_PosK_</t>
  </si>
  <si>
    <t xml:space="preserve">12_Latterfroe_NegK_</t>
  </si>
  <si>
    <t xml:space="preserve">12_Latterfroe_eDNA_</t>
  </si>
  <si>
    <t xml:space="preserve">12_Latterfroe_eDNA</t>
  </si>
  <si>
    <t xml:space="preserve">13_Spidssnudetfroe_PosK_</t>
  </si>
  <si>
    <t xml:space="preserve">13_Spidssnudetfroe_NegK_</t>
  </si>
  <si>
    <t xml:space="preserve">13_Spidssnudetfroe_eDNA_</t>
  </si>
  <si>
    <t xml:space="preserve">14_Spidssnudetfroe_PosK_</t>
  </si>
  <si>
    <t xml:space="preserve">14_Spidssnudetfroe_NegK_</t>
  </si>
  <si>
    <t xml:space="preserve">14_Spidssnudetfroe_eDNA_</t>
  </si>
  <si>
    <t xml:space="preserve">15_KortbenetGroenFroe_PosK_</t>
  </si>
  <si>
    <t xml:space="preserve">15_KortbenetGroenFroe_NegK_</t>
  </si>
  <si>
    <t xml:space="preserve">15_KortbenetGroenFroe_eDNA_</t>
  </si>
  <si>
    <t xml:space="preserve">16_KortbenetGroenFroe_PosK_</t>
  </si>
  <si>
    <t xml:space="preserve">16_KortbenetGroenFroe_NegK_</t>
  </si>
  <si>
    <t xml:space="preserve">16_KortbenetGroenFroe_eDNA_</t>
  </si>
  <si>
    <t xml:space="preserve">17_ButsnudetFroe_PosK_</t>
  </si>
  <si>
    <t xml:space="preserve">17_ButsnudetFroe_NegK_</t>
  </si>
  <si>
    <t xml:space="preserve">17_ButsnudetFroe_eDNA_</t>
  </si>
  <si>
    <t xml:space="preserve">18_ButsnudetFroe_PosK_</t>
  </si>
  <si>
    <t xml:space="preserve">18_ButsnudetFroe_NegK_</t>
  </si>
  <si>
    <t xml:space="preserve">18_ButsnudetFroe_eDNA_</t>
  </si>
  <si>
    <t xml:space="preserve">19_LilleVandsalamander_PosK_</t>
  </si>
  <si>
    <t xml:space="preserve">19_LilleVandsalamander_NegK_</t>
  </si>
  <si>
    <t xml:space="preserve">19_LilleVandsalamander_eDNA_</t>
  </si>
  <si>
    <t xml:space="preserve">20_LilleVandsalamander_PosK_</t>
  </si>
  <si>
    <t xml:space="preserve">20_LilleVandsalamander_NegK_</t>
  </si>
  <si>
    <t xml:space="preserve">20_LilleVandsalamander_eDNA_</t>
  </si>
  <si>
    <t xml:space="preserve">21_Skalle_PosK_</t>
  </si>
  <si>
    <t xml:space="preserve">21_Skalle_NegK_</t>
  </si>
  <si>
    <t xml:space="preserve">21_Skalle_eDNA_</t>
  </si>
  <si>
    <t xml:space="preserve">22_Skalle_PosK_</t>
  </si>
  <si>
    <t xml:space="preserve">22_Skalle_NegK_</t>
  </si>
  <si>
    <t xml:space="preserve">22_Skalle_eDNA_</t>
  </si>
  <si>
    <t xml:space="preserve">23_Karusse_PosK_</t>
  </si>
  <si>
    <t xml:space="preserve">23_Karusse_NegK_</t>
  </si>
  <si>
    <t xml:space="preserve">23_Karusse_eDNA_</t>
  </si>
  <si>
    <t xml:space="preserve">24_Karusse_PosK_</t>
  </si>
  <si>
    <t xml:space="preserve">24_Karusse_NegK_</t>
  </si>
  <si>
    <t xml:space="preserve">24_Karusse_eDNA_</t>
  </si>
  <si>
    <t xml:space="preserve">25_Loegfroe_PosK_</t>
  </si>
  <si>
    <t xml:space="preserve">20180824_DL2018007_AlleroedGym_koersel2</t>
  </si>
  <si>
    <t xml:space="preserve">25_Loegfroe_NegK_</t>
  </si>
  <si>
    <t xml:space="preserve">25_Loegfroe_eDNA_</t>
  </si>
  <si>
    <t xml:space="preserve">25_Loegfroe_eDNA</t>
  </si>
  <si>
    <t xml:space="preserve">26_StorVandsalamander_PosK_</t>
  </si>
  <si>
    <t xml:space="preserve">26_StorVandsalamander_NegK_</t>
  </si>
  <si>
    <t xml:space="preserve">26_StorVandsalamander_eDNA_</t>
  </si>
  <si>
    <t xml:space="preserve">26_StorVandsalamander_eDNA</t>
  </si>
  <si>
    <t xml:space="preserve">27_Strandtudse_PosK_</t>
  </si>
  <si>
    <t xml:space="preserve">27_Strandtudse_NegK_</t>
  </si>
  <si>
    <t xml:space="preserve">27_Strandtudse_eDNA_</t>
  </si>
  <si>
    <t xml:space="preserve">27_Strandtudse_eDNA</t>
  </si>
  <si>
    <t xml:space="preserve">28_GroenbrogetTudse_PosK_</t>
  </si>
  <si>
    <t xml:space="preserve">28_GroenbrogetTudse_NegK_</t>
  </si>
  <si>
    <t xml:space="preserve">28_GroenbrogetTudse_eDNA_</t>
  </si>
  <si>
    <t xml:space="preserve">28_GroenbrogetTudse_eDNA</t>
  </si>
  <si>
    <t xml:space="preserve">29_Loevfroe_PosK_</t>
  </si>
  <si>
    <t xml:space="preserve">29_Loevfroe_NegK_</t>
  </si>
  <si>
    <t xml:space="preserve">29_Loevfroe_eDNA_</t>
  </si>
  <si>
    <t xml:space="preserve">29_Loevfroe_eDNA</t>
  </si>
  <si>
    <t xml:space="preserve">30_Klokkefroe_PosK_</t>
  </si>
  <si>
    <t xml:space="preserve">30_Klokkefroe_NegK_</t>
  </si>
  <si>
    <t xml:space="preserve">30_Klokkefroe_eDNA_</t>
  </si>
  <si>
    <t xml:space="preserve">30_Klokkefroe_eDNA</t>
  </si>
  <si>
    <t xml:space="preserve">31_Bjergsalamander_PosK_</t>
  </si>
  <si>
    <t xml:space="preserve">31_Bjergsalamander_NegK_</t>
  </si>
  <si>
    <t xml:space="preserve">31_Bjergsalamander_eDNA_</t>
  </si>
  <si>
    <t xml:space="preserve">31_Bjergsalamander_eDNA</t>
  </si>
  <si>
    <t xml:space="preserve">32_Latterfroe_PosK_</t>
  </si>
  <si>
    <t xml:space="preserve">32_Latterfroe_NegK_</t>
  </si>
  <si>
    <t xml:space="preserve">32_Latterfroe_eDNA_</t>
  </si>
  <si>
    <t xml:space="preserve">32_Latterfroe_eDNA</t>
  </si>
  <si>
    <t xml:space="preserve">20180827_DL2018021_NordfynGym_koersel1</t>
  </si>
  <si>
    <t xml:space="preserve">02_Loegfroe_PosK_</t>
  </si>
  <si>
    <t xml:space="preserve">02_Loegfroe_NegK_</t>
  </si>
  <si>
    <t xml:space="preserve">02_Loegfroe_eDNA_</t>
  </si>
  <si>
    <t xml:space="preserve">02_Loegfroe_eDNA</t>
  </si>
  <si>
    <t xml:space="preserve">03_StorVandsalamander_PosK_</t>
  </si>
  <si>
    <t xml:space="preserve">03_StorVandsalamander_NegK_</t>
  </si>
  <si>
    <t xml:space="preserve">03_StorVandsalamander_eDNA_</t>
  </si>
  <si>
    <t xml:space="preserve">03_StorVandsalamander_eDNA</t>
  </si>
  <si>
    <t xml:space="preserve">04_Strandtudse_PosK_</t>
  </si>
  <si>
    <t xml:space="preserve">04_Strandtudse_NegK_</t>
  </si>
  <si>
    <t xml:space="preserve">04_Strandtudse_eDNA_</t>
  </si>
  <si>
    <t xml:space="preserve">04_Strandtudse_eDNA</t>
  </si>
  <si>
    <t xml:space="preserve">05_Strandtudse_PosK_</t>
  </si>
  <si>
    <t xml:space="preserve">05_Strandtudse_NegK_</t>
  </si>
  <si>
    <t xml:space="preserve">05_Strandtudse_eDNA_</t>
  </si>
  <si>
    <t xml:space="preserve">05_Strandtudse_eDNA</t>
  </si>
  <si>
    <t xml:space="preserve">06_GroenbrogetTudse_PosK_</t>
  </si>
  <si>
    <t xml:space="preserve">06_GroenbrogetTudse_NegK_</t>
  </si>
  <si>
    <t xml:space="preserve">06_GroenbrogetTudse_eDNA_</t>
  </si>
  <si>
    <t xml:space="preserve">06_GroenbrogetTudse_eDNA</t>
  </si>
  <si>
    <t xml:space="preserve">07_Loevfroe_PosK_</t>
  </si>
  <si>
    <t xml:space="preserve">07_Loevfroe_NegK_</t>
  </si>
  <si>
    <t xml:space="preserve">07_Loevfroe_eDNA_</t>
  </si>
  <si>
    <t xml:space="preserve">07_Loevfroe_eDNA</t>
  </si>
  <si>
    <t xml:space="preserve">08_Loevfroe_PosK_</t>
  </si>
  <si>
    <t xml:space="preserve">08_Loevfroe_NegK_</t>
  </si>
  <si>
    <t xml:space="preserve">08_Loevfroe_eDNA_</t>
  </si>
  <si>
    <t xml:space="preserve">08_Loevfroe_eDNA</t>
  </si>
  <si>
    <t xml:space="preserve">09_Springfroe_PosK_</t>
  </si>
  <si>
    <t xml:space="preserve">09_Springfroe_NegK_</t>
  </si>
  <si>
    <t xml:space="preserve">09_Springfroe_eDNA_</t>
  </si>
  <si>
    <t xml:space="preserve">09_Springfroe_eDNA</t>
  </si>
  <si>
    <t xml:space="preserve">10_Klokkefroe_PosK_</t>
  </si>
  <si>
    <t xml:space="preserve">10_Klokkefroe_NegK_</t>
  </si>
  <si>
    <t xml:space="preserve">10_Klokkefroe_eDNA_</t>
  </si>
  <si>
    <t xml:space="preserve">10_Klokkefroe_eDNA</t>
  </si>
  <si>
    <t xml:space="preserve">11_Klokkefroe_PosK_</t>
  </si>
  <si>
    <t xml:space="preserve">11_Klokkefroe_NegK_</t>
  </si>
  <si>
    <t xml:space="preserve">11_Klokkefroe_eDNA_</t>
  </si>
  <si>
    <t xml:space="preserve">11_Klokkefroe_eDNA</t>
  </si>
  <si>
    <t xml:space="preserve">12_Skrubtudse_PosK_</t>
  </si>
  <si>
    <t xml:space="preserve">12_Skrubtudse_NegK_</t>
  </si>
  <si>
    <t xml:space="preserve">12_Skrubtudse_eDNA_</t>
  </si>
  <si>
    <t xml:space="preserve">12_Skrubtudse_eDNA</t>
  </si>
  <si>
    <t xml:space="preserve">13_Bjergsalamander_PosK_</t>
  </si>
  <si>
    <t xml:space="preserve">13_Bjergsalamander_NegK_</t>
  </si>
  <si>
    <t xml:space="preserve">13_Bjergsalamander_eDNA_</t>
  </si>
  <si>
    <t xml:space="preserve">14_Bjergsalamander_PosK_</t>
  </si>
  <si>
    <t xml:space="preserve">14_Bjergsalamander_NegK_</t>
  </si>
  <si>
    <t xml:space="preserve">14_Bjergsalamander_eDNA_</t>
  </si>
  <si>
    <t xml:space="preserve">15_Latterfrø_PosK_</t>
  </si>
  <si>
    <t xml:space="preserve">15_Latterfrø_NegK_</t>
  </si>
  <si>
    <t xml:space="preserve">15_Latterfrø_eDNA_</t>
  </si>
  <si>
    <t xml:space="preserve">16_Spidssnudetfroe_PosK_</t>
  </si>
  <si>
    <t xml:space="preserve">16_Spidssnudetfroe_NegK_</t>
  </si>
  <si>
    <t xml:space="preserve">16_Spidssnudetfroe_eDNA_</t>
  </si>
  <si>
    <t xml:space="preserve">17_Spidssnudetfroe_PosK_</t>
  </si>
  <si>
    <t xml:space="preserve">17_Spidssnudetfroe_NegK_</t>
  </si>
  <si>
    <t xml:space="preserve">17_Spidssnudetfroe_eDNA_</t>
  </si>
  <si>
    <t xml:space="preserve">18_KortbenetGroenFroe_PosK_</t>
  </si>
  <si>
    <t xml:space="preserve">18_KortbenetGroenFroe_NegK_</t>
  </si>
  <si>
    <t xml:space="preserve">18_KortbenetGroenFroe_eDNA_</t>
  </si>
  <si>
    <t xml:space="preserve">19_ButsnudetFroe_PosK_</t>
  </si>
  <si>
    <t xml:space="preserve">19_ButsnudetFroe_NegK_</t>
  </si>
  <si>
    <t xml:space="preserve">19_ButsnudetFroe_eDNA_</t>
  </si>
  <si>
    <t xml:space="preserve">20_ButsnudetFroe_PosK_</t>
  </si>
  <si>
    <t xml:space="preserve">20_ButsnudetFroe_NegK_</t>
  </si>
  <si>
    <t xml:space="preserve">20_ButsnudetFroe_eDNA_</t>
  </si>
  <si>
    <t xml:space="preserve">21_LilleVandsalamander_PosK_</t>
  </si>
  <si>
    <t xml:space="preserve">21_LilleVandsalamander_NegK_</t>
  </si>
  <si>
    <t xml:space="preserve">21_LilleVandsalamander_eDNA_</t>
  </si>
  <si>
    <t xml:space="preserve">23_Skalle_PosK_</t>
  </si>
  <si>
    <t xml:space="preserve">23_Skalle_NegK_</t>
  </si>
  <si>
    <t xml:space="preserve">23_Skalle_eDNA_</t>
  </si>
  <si>
    <t xml:space="preserve">20180827_DL2018021_NordfynGym_koersel2</t>
  </si>
  <si>
    <t xml:space="preserve">27_StorVandsalamander_PosK_</t>
  </si>
  <si>
    <t xml:space="preserve">27_StorVandsalamander_NegK_</t>
  </si>
  <si>
    <t xml:space="preserve">27_StorVandsalamander_eDNA_</t>
  </si>
  <si>
    <t xml:space="preserve">27_StorVandsalamander_eDNA</t>
  </si>
  <si>
    <t xml:space="preserve">28_Strandtudse_PosK_</t>
  </si>
  <si>
    <t xml:space="preserve">28_Strandtudse_NegK_</t>
  </si>
  <si>
    <t xml:space="preserve">28_Strandtudse_eDNA_</t>
  </si>
  <si>
    <t xml:space="preserve">28_Strandtudse_eDNA</t>
  </si>
  <si>
    <t xml:space="preserve">29_GroenbrogetTudse_PosK_</t>
  </si>
  <si>
    <t xml:space="preserve">29_GroenbrogetTudse_NegK_</t>
  </si>
  <si>
    <t xml:space="preserve">29_GroenbrogetTudse_eDNA_</t>
  </si>
  <si>
    <t xml:space="preserve">29_GroenbrogetTudse_eDNA</t>
  </si>
  <si>
    <t xml:space="preserve">30_GroenbrogetTudse_PosK_</t>
  </si>
  <si>
    <t xml:space="preserve">30_GroenbrogetTudse_NegK_</t>
  </si>
  <si>
    <t xml:space="preserve">30_GroenbrogetTudse_eDNA_</t>
  </si>
  <si>
    <t xml:space="preserve">30_GroenbrogetTudse_eDNA</t>
  </si>
  <si>
    <t xml:space="preserve">31_Loevfroe_PosK_</t>
  </si>
  <si>
    <t xml:space="preserve">31_Loevfroe_NegK_</t>
  </si>
  <si>
    <t xml:space="preserve">31_Loevfroe_eDNA_</t>
  </si>
  <si>
    <t xml:space="preserve">31_Loevfroe_eDNA</t>
  </si>
  <si>
    <t xml:space="preserve">32_Springfroe_PosK_</t>
  </si>
  <si>
    <t xml:space="preserve">32_Springfroe_NegK_</t>
  </si>
  <si>
    <t xml:space="preserve">32_Springfroe_eDNA_</t>
  </si>
  <si>
    <t xml:space="preserve">32_Springfroe_eDNA</t>
  </si>
  <si>
    <t xml:space="preserve">33_Springfroe_PosK_</t>
  </si>
  <si>
    <t xml:space="preserve">33_Springfroe_NegK_</t>
  </si>
  <si>
    <t xml:space="preserve">33_Springfroe_eDNA_</t>
  </si>
  <si>
    <t xml:space="preserve">33_Springfroe_eDNA</t>
  </si>
  <si>
    <t xml:space="preserve">34_Klokkefroe_PosK_</t>
  </si>
  <si>
    <t xml:space="preserve">34_Klokkefroe_NegK_</t>
  </si>
  <si>
    <t xml:space="preserve">34_Klokkefroe_eDNA_</t>
  </si>
  <si>
    <t xml:space="preserve">34_Klokkefroe_eDNA</t>
  </si>
  <si>
    <t xml:space="preserve">35_Skrubtudse_PosK_</t>
  </si>
  <si>
    <t xml:space="preserve">35_Skrubtudse_NegK_</t>
  </si>
  <si>
    <t xml:space="preserve">35_Skrubtudse_eDNA_</t>
  </si>
  <si>
    <t xml:space="preserve">35_Skrubtudse_eDNA</t>
  </si>
  <si>
    <t xml:space="preserve">36_Skrubtudse_PosK_</t>
  </si>
  <si>
    <t xml:space="preserve">36_Skrubtudse_NegK_</t>
  </si>
  <si>
    <t xml:space="preserve">36_Skrubtudse_eDNA_</t>
  </si>
  <si>
    <t xml:space="preserve">36_Skrubtudse_eDNA</t>
  </si>
  <si>
    <t xml:space="preserve">37_Bjergsalamander_PosK_</t>
  </si>
  <si>
    <t xml:space="preserve">37_Bjergsalamander_NegK_</t>
  </si>
  <si>
    <t xml:space="preserve">37_Bjergsalamander_eDNA_</t>
  </si>
  <si>
    <t xml:space="preserve">38_Latterfroe_PosK_</t>
  </si>
  <si>
    <t xml:space="preserve">38_Latterfroe_NegK_</t>
  </si>
  <si>
    <t xml:space="preserve">38_Latterfroe_eDNA_</t>
  </si>
  <si>
    <t xml:space="preserve">39_Latterfroe_PosK_</t>
  </si>
  <si>
    <t xml:space="preserve">39_Latterfroe_NegK_</t>
  </si>
  <si>
    <t xml:space="preserve">39_Latterfroe_eDNA_</t>
  </si>
  <si>
    <t xml:space="preserve">41_KortbenetGroenFroe_PosK_</t>
  </si>
  <si>
    <t xml:space="preserve">41_KortbenetGroenFroe_NegK_</t>
  </si>
  <si>
    <t xml:space="preserve">41_KortbenetGroenFroe_eDNA_</t>
  </si>
  <si>
    <t xml:space="preserve">42_KortbenetGroenFroe_PosK_</t>
  </si>
  <si>
    <t xml:space="preserve">42_KortbenetGroenFroe_NegK_</t>
  </si>
  <si>
    <t xml:space="preserve">42_KortbenetGroenFroe_eDNA_</t>
  </si>
  <si>
    <t xml:space="preserve">43_ButsnudetFroe_PosK_</t>
  </si>
  <si>
    <t xml:space="preserve">43_ButsnudetFroe_NegK_</t>
  </si>
  <si>
    <t xml:space="preserve">43_ButsnudetFroe_eDNA_</t>
  </si>
  <si>
    <t xml:space="preserve">44_LilleVandsalamander_PosK_</t>
  </si>
  <si>
    <t xml:space="preserve">44_LilleVandsalamander_NegK_</t>
  </si>
  <si>
    <t xml:space="preserve">44_LilleVandsalamander_eDNA_</t>
  </si>
  <si>
    <t xml:space="preserve">45_LilleVandsalamander_PosK_</t>
  </si>
  <si>
    <t xml:space="preserve">45_LilleVandsalamander_NegK_</t>
  </si>
  <si>
    <t xml:space="preserve">45_LilleVandsalamander_eDNA_</t>
  </si>
  <si>
    <t xml:space="preserve">46_Skalle_PosK_</t>
  </si>
  <si>
    <t xml:space="preserve">46_Skalle_NegK_</t>
  </si>
  <si>
    <t xml:space="preserve">46_Skalle_eDNA_</t>
  </si>
  <si>
    <t xml:space="preserve">47_Karusse_PosK_</t>
  </si>
  <si>
    <t xml:space="preserve">47_Karusse_NegK_</t>
  </si>
  <si>
    <t xml:space="preserve">47_Karusse_eDNA_</t>
  </si>
  <si>
    <t xml:space="preserve">48_Karusse_PosK_</t>
  </si>
  <si>
    <t xml:space="preserve">48_Karusse_NegK_</t>
  </si>
  <si>
    <t xml:space="preserve">48_Karusse_eDNA_</t>
  </si>
  <si>
    <t xml:space="preserve">40_SpidssnudetFroe_eDNA_</t>
  </si>
  <si>
    <t xml:space="preserve">40_SpidssnudetFroe_posK_</t>
  </si>
  <si>
    <t xml:space="preserve">40_SpidssnudetFroe_negK_</t>
  </si>
  <si>
    <t xml:space="preserve">20180828_DL2018009_Aurehoej_SktAnnaeGym_koersel1</t>
  </si>
  <si>
    <t xml:space="preserve">20180828_DL2018009_Aurehoej_SktAnnaeGym_koersel2</t>
  </si>
  <si>
    <t xml:space="preserve">20180831_DL2018088_Frederiksvaerk_SktAnnaeGym_koersel1</t>
  </si>
  <si>
    <t xml:space="preserve">20180831_DL2018088_Frederiksvaerk_SktAnnaeGym_koersel2</t>
  </si>
  <si>
    <t xml:space="preserve">20180904_DL2018133_Frederiksborg_SktAnnaeGym_koersel1</t>
  </si>
  <si>
    <t xml:space="preserve">20180904_DL2018133_Frederiksborg_SktAnnaeGym_koersel2</t>
  </si>
  <si>
    <t xml:space="preserve">20180907_DL2018060_Frederiksborg_Ordrup_koersel1</t>
  </si>
  <si>
    <t xml:space="preserve">16_ButsnudetFroe_PosK_</t>
  </si>
  <si>
    <t xml:space="preserve">16_ButsnudetFroe_NegK_</t>
  </si>
  <si>
    <t xml:space="preserve">16_ButsnudetFroe_eDNA_</t>
  </si>
  <si>
    <t xml:space="preserve">18_LilleVandsalamander_PosK_</t>
  </si>
  <si>
    <t xml:space="preserve">18_LilleVandsalamander_NegK_</t>
  </si>
  <si>
    <t xml:space="preserve">18_LilleVandsalamander_eDNA_</t>
  </si>
  <si>
    <t xml:space="preserve">20_Skalle_PosK_</t>
  </si>
  <si>
    <t xml:space="preserve">20_Skalle_NegK_</t>
  </si>
  <si>
    <t xml:space="preserve">20_Skalle_eDNA_</t>
  </si>
  <si>
    <t xml:space="preserve">22_Karusse_PosK_</t>
  </si>
  <si>
    <t xml:space="preserve">22_Karusse_NegK_</t>
  </si>
  <si>
    <t xml:space="preserve">22_Karusse_eDNA_</t>
  </si>
  <si>
    <t xml:space="preserve">24_Soelvkarusse_PosK_</t>
  </si>
  <si>
    <t xml:space="preserve">24_Soelvkarusse_NegK_</t>
  </si>
  <si>
    <t xml:space="preserve">24_Soelvkarusse_eDNA_</t>
  </si>
  <si>
    <t xml:space="preserve">20180907_DL2018060_Frederiksborg_Ordrup_koersel2</t>
  </si>
  <si>
    <t xml:space="preserve">33_KortbenetGroenFroe_PosK_</t>
  </si>
  <si>
    <t xml:space="preserve">33_KortbenetGroenFroe_NegK_</t>
  </si>
  <si>
    <t xml:space="preserve">33_KortbenetGroenFroe_eDNA_</t>
  </si>
  <si>
    <t xml:space="preserve">33_KortbenetGroenFroe_eDNA</t>
  </si>
  <si>
    <t xml:space="preserve">34_Soelvkarusse_PosK_</t>
  </si>
  <si>
    <t xml:space="preserve">34_Soelvkarusse_NegK_</t>
  </si>
  <si>
    <t xml:space="preserve">34_Soelvkarusse_eDNA_</t>
  </si>
  <si>
    <t xml:space="preserve">34_Soelvkarusse_eDNA</t>
  </si>
  <si>
    <t xml:space="preserve">20180911_DL2018042_HTXHilleroed_koersel1</t>
  </si>
  <si>
    <t xml:space="preserve">20180911_DL2018042_HTXHilleroed_koersel2</t>
  </si>
  <si>
    <t xml:space="preserve">20180914_DL2018058_EgedalGym_koersel1</t>
  </si>
  <si>
    <t xml:space="preserve">15_Latterfroe_PosK_</t>
  </si>
  <si>
    <t xml:space="preserve">15_Latterfroe_NegK_</t>
  </si>
  <si>
    <t xml:space="preserve">15_Latterfroe_eDNA_</t>
  </si>
  <si>
    <t xml:space="preserve">20180914_DL2018058_EgedalGym_koersel2</t>
  </si>
  <si>
    <t xml:space="preserve">40_SpidssnudetFroe_PosK_</t>
  </si>
  <si>
    <t xml:space="preserve">40_SpidssnudetFroe_NegK_</t>
  </si>
  <si>
    <t xml:space="preserve">43_BudsnudetFroe_PosK_</t>
  </si>
  <si>
    <t xml:space="preserve">43_BudsnudetFroe_NegK_</t>
  </si>
  <si>
    <t xml:space="preserve">48_Soelvkarusse_PosK_</t>
  </si>
  <si>
    <t xml:space="preserve">48_Soelvkarusse_NegK_</t>
  </si>
  <si>
    <t xml:space="preserve">48_Soelvkarusse_eDNA_</t>
  </si>
  <si>
    <t xml:space="preserve">43_BudsnudetFroe_eDNA_</t>
  </si>
  <si>
    <t xml:space="preserve">20180918_DL2018071_HTXHilleroed</t>
  </si>
  <si>
    <t xml:space="preserve">24_Solvkarusse_PosK_</t>
  </si>
  <si>
    <t xml:space="preserve">20180921_DL2018001_OerestadGym_koersel1</t>
  </si>
  <si>
    <t xml:space="preserve">20180921_DL2018001_OerestadGym_koersel2</t>
  </si>
  <si>
    <t xml:space="preserve">20180925_DL2018015_RoskildeHTX_BorupgaardGym_koersel1</t>
  </si>
  <si>
    <t xml:space="preserve">20180925_DL2018015_RoskildeHTX_BorupgaardGym_koersel2</t>
  </si>
  <si>
    <t xml:space="preserve">20180928_DL2018005_OrdrupGym_koersel1</t>
  </si>
  <si>
    <t xml:space="preserve">20180928_DL2018005_OrdrupGym_koersel2</t>
  </si>
  <si>
    <t xml:space="preserve">20181002_DL2018056_FrederiksvaerkGym_BorupgaardGym_koersel1</t>
  </si>
  <si>
    <t xml:space="preserve">20181003_DL2018091_BorupgaardGym_koersel1</t>
  </si>
  <si>
    <t xml:space="preserve">20181003_DL2018091_DL2018056_BorupgaardGym_FrederiksværkGym_koersel2</t>
  </si>
  <si>
    <t xml:space="preserve">25_Loegfroe_eDNA_DL2018091</t>
  </si>
  <si>
    <t xml:space="preserve">25_Loegfroe_eDNADL2018091</t>
  </si>
  <si>
    <t xml:space="preserve">26_StorVandsalamander_eDNA_DL2018091</t>
  </si>
  <si>
    <t xml:space="preserve">26_StorVandsalamander_eDNADL2018091</t>
  </si>
  <si>
    <t xml:space="preserve">27_Strandtudse_eDNA_DL2018091</t>
  </si>
  <si>
    <t xml:space="preserve">27_Strandtudse_eDNADL2018091</t>
  </si>
  <si>
    <t xml:space="preserve">28_GroenbrogetTudse_eDNA_DL2018091</t>
  </si>
  <si>
    <t xml:space="preserve">28_GroenbrogetTudse_eDNADL2018091</t>
  </si>
  <si>
    <t xml:space="preserve">29_Loevfroe_eDNA_DL2018091</t>
  </si>
  <si>
    <t xml:space="preserve">29_Loevfroe_eDNADL2018091</t>
  </si>
  <si>
    <t xml:space="preserve">30_Klokkefroe_eDNA_DL2018091</t>
  </si>
  <si>
    <t xml:space="preserve">30_Klokkefroe_eDNADL2018091</t>
  </si>
  <si>
    <t xml:space="preserve">31_Bjergsalamander_eDNA_DL2018091</t>
  </si>
  <si>
    <t xml:space="preserve">31_Bjergsalamander_eDNADL2018091</t>
  </si>
  <si>
    <t xml:space="preserve">32_Latterfroe_eDNA_DL2018091</t>
  </si>
  <si>
    <t xml:space="preserve">32_Latterfroe_eDNADL2018091</t>
  </si>
  <si>
    <t xml:space="preserve">33_KortbenetGroenFroe_eDNA_DL2018091</t>
  </si>
  <si>
    <t xml:space="preserve">33_KortbenetGroenFroe_eDNADL2018091</t>
  </si>
  <si>
    <t xml:space="preserve">34_Soelvkarusse_eDNA_DL2018091</t>
  </si>
  <si>
    <t xml:space="preserve">34_Soelvkarusse_eDNADL2018091</t>
  </si>
  <si>
    <t xml:space="preserve">25_Loegfroe_eDNA_DL2018056</t>
  </si>
  <si>
    <t xml:space="preserve">26_StorVandsalamander_eDNA_DL2018056</t>
  </si>
  <si>
    <t xml:space="preserve">27_Strandtudse_eDNA_DL2018056</t>
  </si>
  <si>
    <t xml:space="preserve">28_GroenbrogetTudse_eDNA_DL2018056</t>
  </si>
  <si>
    <t xml:space="preserve">29_Loevfroe_eDNA_DL2018056</t>
  </si>
  <si>
    <t xml:space="preserve">30_Klokkefroe_eDNA_DL2018056</t>
  </si>
  <si>
    <t xml:space="preserve">32_Latterfroe_eDNA_DL2018056</t>
  </si>
  <si>
    <t xml:space="preserve">33_KortbenetGroenFroe_eDNA_DL2018056</t>
  </si>
  <si>
    <t xml:space="preserve">31_Bjergsalamander_eDNA_DL2018056</t>
  </si>
  <si>
    <t xml:space="preserve">34_Soelvkarusse_eDNA_DL2018056</t>
  </si>
  <si>
    <t xml:space="preserve">20181005_DL2018044_GladsaxeGym_SvendborgGym_FrederiksvaerkGym_koersel1</t>
  </si>
  <si>
    <t xml:space="preserve">20181005_DL2018044_GladsaxeGym_SvendborgGym_FrederiksvaerkGym_koersel2</t>
  </si>
  <si>
    <t xml:space="preserve">20181010_DL2018083_BorupgaardGym_koersel1</t>
  </si>
  <si>
    <t xml:space="preserve">20181011_DL2018017_AlleroedGym_koersel1</t>
  </si>
  <si>
    <t xml:space="preserve">20181011_DL2018017_DL2018083_AlleroedGym_BorupgaardGym_koersel2</t>
  </si>
  <si>
    <t xml:space="preserve">20181012_DL2018084_BorupgaardGym_koersel1</t>
  </si>
  <si>
    <t xml:space="preserve">20181023_DL2018054_GentofteHF</t>
  </si>
  <si>
    <t xml:space="preserve">20181026_DL2018020_GentofteHF_AkademiskStudenterkursus_koersel1</t>
  </si>
  <si>
    <t xml:space="preserve">20181026_DL2018020_GentofteHF_koersel1</t>
  </si>
  <si>
    <t xml:space="preserve">20181030_DL2018052_GentofteHF_koersel2</t>
  </si>
  <si>
    <t xml:space="preserve">01_Loegfroe_PosK</t>
  </si>
  <si>
    <t xml:space="preserve">20181102_DL2018025_AarhusStatsGym_koersel1</t>
  </si>
  <si>
    <t xml:space="preserve">01_Loegfroe_NegK</t>
  </si>
  <si>
    <t xml:space="preserve">02_StorVandsalamander_PosK</t>
  </si>
  <si>
    <t xml:space="preserve">02_StorVandsalamander_NegK</t>
  </si>
  <si>
    <t xml:space="preserve">03_Strandtudse_PosK</t>
  </si>
  <si>
    <t xml:space="preserve">03_Strandtudse_NegK</t>
  </si>
  <si>
    <t xml:space="preserve">04_GroenbrogetTudse_PosK</t>
  </si>
  <si>
    <t xml:space="preserve">04_GroenbrogetTudse_NegK</t>
  </si>
  <si>
    <t xml:space="preserve">05_Loevfroe_PosK</t>
  </si>
  <si>
    <t xml:space="preserve">05_Loevfroe_NegK</t>
  </si>
  <si>
    <t xml:space="preserve">06_Springfroe_PosK</t>
  </si>
  <si>
    <t xml:space="preserve">06_Springfroe_NegK</t>
  </si>
  <si>
    <t xml:space="preserve">07_Springfroe_PosK</t>
  </si>
  <si>
    <t xml:space="preserve">07_Springfroe_NegK</t>
  </si>
  <si>
    <t xml:space="preserve">08_Klokkefroe_PosK</t>
  </si>
  <si>
    <t xml:space="preserve">08_Klokkefroe_NegK</t>
  </si>
  <si>
    <t xml:space="preserve">09_Skrubtudse_PosK</t>
  </si>
  <si>
    <t xml:space="preserve">09_Skrubtudse_NegK</t>
  </si>
  <si>
    <t xml:space="preserve">10_Skrubtudse_PosK</t>
  </si>
  <si>
    <t xml:space="preserve">10_Skrubtudse_NegK</t>
  </si>
  <si>
    <t xml:space="preserve">11_Bjergsalamander_PosK</t>
  </si>
  <si>
    <t xml:space="preserve">11_Bjergsalamander_NegK</t>
  </si>
  <si>
    <t xml:space="preserve">12_Latterfroe_PosK</t>
  </si>
  <si>
    <t xml:space="preserve">12_Latterfroe_NegK</t>
  </si>
  <si>
    <t xml:space="preserve">13_Spidssnudetfroe_PosK</t>
  </si>
  <si>
    <t xml:space="preserve">13_Spidssnudetfroe_NegK</t>
  </si>
  <si>
    <t xml:space="preserve">13_Spidssnudetfroe_eDNA</t>
  </si>
  <si>
    <t xml:space="preserve">14_Spidssnudetfroe_PosK</t>
  </si>
  <si>
    <t xml:space="preserve">14_Spidssnudetfroe_NegK</t>
  </si>
  <si>
    <t xml:space="preserve">14_Spidssnudetfroe_eDNA</t>
  </si>
  <si>
    <t xml:space="preserve">15_KortbenetGroenFroe_PosK</t>
  </si>
  <si>
    <t xml:space="preserve">15_KortbenetGroenFroe_NegK</t>
  </si>
  <si>
    <t xml:space="preserve">15_KortbenetGroenFroe_eDNA</t>
  </si>
  <si>
    <t xml:space="preserve">16_ButsnudetFroe_PosK</t>
  </si>
  <si>
    <t xml:space="preserve">16_ButsnudetFroe_NegK</t>
  </si>
  <si>
    <t xml:space="preserve">16_ButsnudetFroe_eDNA</t>
  </si>
  <si>
    <t xml:space="preserve">17_ButsnudetFroe_PosK</t>
  </si>
  <si>
    <t xml:space="preserve">17_ButsnudetFroe_NegK</t>
  </si>
  <si>
    <t xml:space="preserve">17_ButsnudetFroe_eDNA</t>
  </si>
  <si>
    <t xml:space="preserve">18_LilleVandsalamander_PosK</t>
  </si>
  <si>
    <t xml:space="preserve">18_LilleVandsalamander_NegK</t>
  </si>
  <si>
    <t xml:space="preserve">18_LilleVandsalamander_eDNA</t>
  </si>
  <si>
    <t xml:space="preserve">19_LilleVandsalamander_PosK</t>
  </si>
  <si>
    <t xml:space="preserve">19_LilleVandsalamander_NegK</t>
  </si>
  <si>
    <t xml:space="preserve">19_LilleVandsalamander_eDNA</t>
  </si>
  <si>
    <t xml:space="preserve">20_Skalle_PosK</t>
  </si>
  <si>
    <t xml:space="preserve">20_Skalle_NegK</t>
  </si>
  <si>
    <t xml:space="preserve">20_Skalle_eDNA</t>
  </si>
  <si>
    <t xml:space="preserve">21_Skalle_PosK</t>
  </si>
  <si>
    <t xml:space="preserve">21_Skalle_NegK</t>
  </si>
  <si>
    <t xml:space="preserve">21_Skalle_eDNA</t>
  </si>
  <si>
    <t xml:space="preserve">22_Karusse_PosK</t>
  </si>
  <si>
    <t xml:space="preserve">22_Karusse_NegK</t>
  </si>
  <si>
    <t xml:space="preserve">22_Karusse_eDNA</t>
  </si>
  <si>
    <t xml:space="preserve">23_Karusse_PosK</t>
  </si>
  <si>
    <t xml:space="preserve">23_Karusse_NegK</t>
  </si>
  <si>
    <t xml:space="preserve">23_Karusse_eDNA</t>
  </si>
  <si>
    <t xml:space="preserve">24_Soelvkarusse_PosK</t>
  </si>
  <si>
    <t xml:space="preserve">24_Soelvkarusse_NegK</t>
  </si>
  <si>
    <t xml:space="preserve">24_Soelvkarusse_eDNA</t>
  </si>
  <si>
    <t xml:space="preserve">20181102_DL2018025_AarhusStatsGym_koersel2</t>
  </si>
  <si>
    <t xml:space="preserve">20181106_DL2018046_ChristianshavnGym_koersel1</t>
  </si>
  <si>
    <t xml:space="preserve">20181106_DL2018046_ChristianshavnGym_koersel2</t>
  </si>
  <si>
    <t xml:space="preserve">09_KortbenetGroenFroe_PosK_</t>
  </si>
  <si>
    <t xml:space="preserve">09_KortbenetGroenFroe_NegK_</t>
  </si>
  <si>
    <t xml:space="preserve">09_KortbenetGroenFroe_eDNA_</t>
  </si>
  <si>
    <t xml:space="preserve">10_Soelvkarusse_PosK_</t>
  </si>
  <si>
    <t xml:space="preserve">10_Soelvkarusse_NegK_</t>
  </si>
  <si>
    <t xml:space="preserve">10_Soelvkarusse_eDNA_</t>
  </si>
  <si>
    <t xml:space="preserve">20181107_DL2018011_EUCNord_koersel1</t>
  </si>
  <si>
    <t xml:space="preserve">20181107_DL2018011_EUCNord_koersel2</t>
  </si>
  <si>
    <t xml:space="preserve">20181108_DL2018027_EUCNord_koersel1</t>
  </si>
  <si>
    <t xml:space="preserve">20181108_DL2018027_EUCNord_koersel2</t>
  </si>
  <si>
    <t xml:space="preserve">20181113_DL2018039_AalborgKatedralskole_koersel2</t>
  </si>
  <si>
    <t xml:space="preserve">20181113_DL2018097_MarieKruseSkole_koersel1</t>
  </si>
  <si>
    <t xml:space="preserve">20181113_DL2018097_MarieKruseSkole_koersel2</t>
  </si>
  <si>
    <t xml:space="preserve">20181114_DL2018039_AalborgKatedralskole_koersel1</t>
  </si>
  <si>
    <t xml:space="preserve">20181115_DL2018040_AlssundGym_koersel1</t>
  </si>
  <si>
    <t xml:space="preserve">20181115_DL2018040_AlssundGym_koersel2</t>
  </si>
  <si>
    <t xml:space="preserve">20181121_DL2018076_BorupgaardGym_koersel1</t>
  </si>
  <si>
    <t xml:space="preserve">20181121_DL2018076_BorupgaardGym_koersel2</t>
  </si>
  <si>
    <t xml:space="preserve">20181129_DL2018050_GlHellerupGym_koersel1</t>
  </si>
  <si>
    <t xml:space="preserve">20181129_DL2018050_GlHellerupGym_koersel2</t>
  </si>
  <si>
    <t xml:space="preserve">20181204_DL2018064_RysensteenGym_koersel1</t>
  </si>
  <si>
    <t xml:space="preserve">20181204_DL2018064_RysensteenGym_koersel2</t>
  </si>
  <si>
    <t xml:space="preserve">20181205_DL2018078_HelsingoerGym_koersel1</t>
  </si>
  <si>
    <t xml:space="preserve">20181205_DL2018078_HelsingoerGym_koersel2</t>
  </si>
  <si>
    <t xml:space="preserve">20181206_DL2018067_RysensteenGym_koersel1</t>
  </si>
  <si>
    <t xml:space="preserve">20181206_DL2018067_RysensteenGym_koersel2</t>
  </si>
  <si>
    <t xml:space="preserve">20181213_DL2018013_OerstadGym_koersel1</t>
  </si>
  <si>
    <t xml:space="preserve">20181213_DL2018013_OerstadGym_koersel2</t>
  </si>
  <si>
    <t xml:space="preserve">20181218_DL2018106_ZahlesGym_koersel1</t>
  </si>
  <si>
    <t xml:space="preserve">20181218_DL2018106_ZahlesGym_koersel2</t>
  </si>
  <si>
    <t xml:space="preserve">20190109_DL2018073_VUCNordsj_koersel1</t>
  </si>
  <si>
    <t xml:space="preserve">20190109_DL2018073_VUCNordsj_koersel2</t>
  </si>
  <si>
    <t xml:space="preserve">20190110_DL2018102_KalundborgGymOgHF_koersel1</t>
  </si>
  <si>
    <t xml:space="preserve">20190110_DL2018102_KalundborgGymOgHF_koersel2</t>
  </si>
  <si>
    <t xml:space="preserve">20190115_DL2018031_RysensteenGym_koersel1</t>
  </si>
  <si>
    <t xml:space="preserve">20190115_DL2018031_RysensteenGym_koersel2</t>
  </si>
  <si>
    <t xml:space="preserve">20190116_DL2018086_NielsSteensenGym_koersel1</t>
  </si>
  <si>
    <t xml:space="preserve">20190116_DL2018086_NielsSteensenGym_koersel2</t>
  </si>
  <si>
    <t xml:space="preserve">20190117_DL2018108_NZahlesGym_koersel1</t>
  </si>
  <si>
    <t xml:space="preserve">20190117_DL2018108_NZahlesGym_koersel2</t>
  </si>
  <si>
    <t xml:space="preserve">20190122_DL2018048_BorupgaardGym_koersel1</t>
  </si>
  <si>
    <t xml:space="preserve">20190122_DL2018048_BorupgaardGym_koersel2</t>
  </si>
  <si>
    <t xml:space="preserve">20190123_DL2018110_HorsensGym_koersel1</t>
  </si>
  <si>
    <t xml:space="preserve">20190123_DL2018110_HorsensGym_koersel2</t>
  </si>
  <si>
    <t xml:space="preserve">20190124_DL2018122_HimmelevGym_koersel1</t>
  </si>
  <si>
    <t xml:space="preserve">20190129_DL2018112_VUCNordsjaelland_koersel1</t>
  </si>
  <si>
    <t xml:space="preserve">20190129_DL2018112_VUCNordsjaelland_koersel2</t>
  </si>
  <si>
    <t xml:space="preserve">20190130_DL2018036_GlHellerupGym_koersel1</t>
  </si>
  <si>
    <t xml:space="preserve">20190130_DL2018036_GlHellerupGym_koersel2</t>
  </si>
  <si>
    <t xml:space="preserve">20190131_DL2018023_NoerresundbyGym_koersel1</t>
  </si>
  <si>
    <t xml:space="preserve">20190131_DL2018023_NoerresundbyGym_koersel2</t>
  </si>
  <si>
    <t xml:space="preserve">20190205_DL2018035_HimmelevGym_koersel1</t>
  </si>
  <si>
    <t xml:space="preserve">20190205_DL2018035_HimmelevGym_koersel2</t>
  </si>
  <si>
    <t xml:space="preserve">20190206_DL2018080_MunkensdamGym_koersel1</t>
  </si>
  <si>
    <t xml:space="preserve">20190206_DL2018080_MunkensdamGym_koersel2</t>
  </si>
  <si>
    <t xml:space="preserve">20190207_DL2018062_SkanderborgGym_koersel1</t>
  </si>
  <si>
    <t xml:space="preserve">20190207_DL2018062_SkanderborgGym_koersel2</t>
  </si>
  <si>
    <t xml:space="preserve">20190409_DL2018098_OeregaardGym_koersel1</t>
  </si>
  <si>
    <t xml:space="preserve">20190409_DL2018098_OeregaardGym_koersel2</t>
  </si>
  <si>
    <t xml:space="preserve">20190410_DL2018092_VUCAarhus_koersel1</t>
  </si>
  <si>
    <t xml:space="preserve">20190410_DL2018092_VUCAarhus_koersel2</t>
  </si>
  <si>
    <t xml:space="preserve">20190411_DL2018118_HjoerringGymOgHF_koersel1</t>
  </si>
  <si>
    <t xml:space="preserve">20190411_DL2018118_HjoerringGymOgHF_koersel2</t>
  </si>
  <si>
    <t xml:space="preserve">20190430_DL2018069_EUCSjaelland_koersel1</t>
  </si>
  <si>
    <t xml:space="preserve">20190430_DL2018069_EUCSjaelland_koersel2</t>
  </si>
  <si>
    <t xml:space="preserve">20190611_DL2018094_FrederiksborgGym_koersel1</t>
  </si>
  <si>
    <t xml:space="preserve">20190611_DL2018094_FrederiksborgGym_koersel2</t>
  </si>
  <si>
    <t xml:space="preserve">20190612_DL2018128_FrederiksborgGym_koersel1</t>
  </si>
  <si>
    <t xml:space="preserve">20190612_DL2018128_FrederiksborgGym_koersel2</t>
  </si>
  <si>
    <t xml:space="preserve">20190711_DL2019073_KoebenhavnsUniversitet_koersel1</t>
  </si>
  <si>
    <t xml:space="preserve">20190711_DL2019073_KoebenhavnsUniversitet_koersel2</t>
  </si>
  <si>
    <t xml:space="preserve">20190820_DL2019057_FrederiksborgGym_koersel1</t>
  </si>
  <si>
    <t xml:space="preserve">20190827_DL2019013_DetFrieGym_koersel1</t>
  </si>
  <si>
    <t xml:space="preserve">20190828_DL2019015_DetFrieGym_ChristianshavnsGym_koersel1</t>
  </si>
  <si>
    <t xml:space="preserve">20190829_DL2019005_HelsingoerGym_koersel2_test</t>
  </si>
  <si>
    <t xml:space="preserve">20190829_DL2019017_BorupgaardGym_koersel1</t>
  </si>
  <si>
    <t xml:space="preserve">24_Sølvkarusse_PosK_</t>
  </si>
  <si>
    <t xml:space="preserve">24_Sølvkarusse_NegK_</t>
  </si>
  <si>
    <t xml:space="preserve">24_Sølvkarusse_eDNA_</t>
  </si>
  <si>
    <t xml:space="preserve">20190903_DL2019029_HTXHilleroed_koersel1</t>
  </si>
  <si>
    <t xml:space="preserve">20190903_DL2019029_HTXHilleroed_koersel2</t>
  </si>
  <si>
    <t xml:space="preserve">20190904_DL2019027_HTXHilleroed_koersel1</t>
  </si>
  <si>
    <t xml:space="preserve">20190904_DL2019027_HTXHilleroed_koersel2</t>
  </si>
  <si>
    <t xml:space="preserve">20190905_DL2019033_JohannesGym_koersel2</t>
  </si>
  <si>
    <t xml:space="preserve">20190905_DL2019033_JohanneskolensGym_koersel1</t>
  </si>
  <si>
    <t xml:space="preserve">20190910_DL2019037_SolroedGym_koersel1</t>
  </si>
  <si>
    <t xml:space="preserve">20190911_DL2019039_ChristianshavnsGym_koersel1</t>
  </si>
  <si>
    <t xml:space="preserve">20190911_DL2019039_ChristianshavnsGym_koersel2</t>
  </si>
  <si>
    <t xml:space="preserve">14_SpidssnudetFroe_PosK_</t>
  </si>
  <si>
    <t xml:space="preserve">14_SpidssnudetFroe_NegK_</t>
  </si>
  <si>
    <t xml:space="preserve">14_SpidssnudetFroe_eDNA_</t>
  </si>
  <si>
    <t xml:space="preserve">20190912_DL2019042_NoerreGym_koersel1</t>
  </si>
  <si>
    <t xml:space="preserve">20190912_DL2019042_NoerreGym_koersel2</t>
  </si>
  <si>
    <t xml:space="preserve">20190919_DL2019065_NoerreGym_koersel1</t>
  </si>
  <si>
    <t xml:space="preserve">20190919_DL2019065_NoerreGym_koersel2</t>
  </si>
  <si>
    <t xml:space="preserve">20190924_DL2019050_AlleroedGym_koersel1</t>
  </si>
  <si>
    <t xml:space="preserve">20190924_DL2019050_AlleroedGym_koersel2</t>
  </si>
  <si>
    <t xml:space="preserve">20190925_DL2019052_AlleroedGym_koersel1</t>
  </si>
  <si>
    <t xml:space="preserve">20190925_DL2019052_AlleroedGym_koersel2</t>
  </si>
  <si>
    <t xml:space="preserve">20190926_DL2019055_OerestadGym_koersel1</t>
  </si>
  <si>
    <t xml:space="preserve">20190926_DL2019055_OerestadGym_koersel2</t>
  </si>
  <si>
    <t xml:space="preserve">20191001_DL2019031_FrederiksbergGym_koersel1</t>
  </si>
  <si>
    <t xml:space="preserve">20191001_DL2019031_FrederiksbergGym_koersel2</t>
  </si>
  <si>
    <t xml:space="preserve">20191002_DL2019009_MidtsjaellandsGym_koersel1</t>
  </si>
  <si>
    <t xml:space="preserve">20191002_DL2019009_MidtsjaellandsGym_koersel2</t>
  </si>
  <si>
    <t xml:space="preserve">20191003_DL2019011_HilleroedHTX_koersel1</t>
  </si>
  <si>
    <t xml:space="preserve">20191003_DL2019011_HilleroedHTX_koersel2</t>
  </si>
  <si>
    <t xml:space="preserve">20191008_DL2019067_FrederikshavnGym_koersel1</t>
  </si>
  <si>
    <t xml:space="preserve">20191008_DL2019067_FrederikshavnGym_koersel2</t>
  </si>
  <si>
    <t xml:space="preserve">20191009_DL2019046_MidtfynsGym_koersel1</t>
  </si>
  <si>
    <t xml:space="preserve">20191009_DL2019046_MidtfynsGym_koersel2</t>
  </si>
  <si>
    <t xml:space="preserve">20191010_DL2019025_ViborgGym_koersel1</t>
  </si>
  <si>
    <t xml:space="preserve">20191010_DL2019025_ViborgGym_koersel2</t>
  </si>
  <si>
    <t xml:space="preserve">20191022_DL2019063_HilleroedHTX_koersel1</t>
  </si>
  <si>
    <t xml:space="preserve">20191022_DL2019063_HilleroedHTX_koersel2</t>
  </si>
  <si>
    <t xml:space="preserve">20191023_DL2019005_NykoebingKatedralskole_koersel1</t>
  </si>
  <si>
    <t xml:space="preserve">20191023_DL2019005_NykoebingKatedralskole_koersel2</t>
  </si>
  <si>
    <t xml:space="preserve">20191024_DL2019048_FrederiksbergGym_koersel1</t>
  </si>
  <si>
    <t xml:space="preserve">20191024_DL2019048_FrederiksbergGym_koersel2</t>
  </si>
  <si>
    <t xml:space="preserve">20191029_DL2019059_AabenraaStatsskole_koersel1</t>
  </si>
  <si>
    <t xml:space="preserve">20191029_DL2019059_AabenraaStatsskole_koersel2</t>
  </si>
  <si>
    <t xml:space="preserve">20191105_DL2019061_RoskildeHTX_koersel1</t>
  </si>
  <si>
    <t xml:space="preserve">20191105_DL2019061_RoskildeHTX_koersel2</t>
  </si>
  <si>
    <t xml:space="preserve">20191106_DL2019007_MiddelfartGym_koersel1</t>
  </si>
  <si>
    <t xml:space="preserve">20191106_DL2019007_MiddelfartGym_koersel2</t>
  </si>
  <si>
    <t xml:space="preserve">20191107_DL2019041_GentofteHF_koersel1</t>
  </si>
  <si>
    <t xml:space="preserve">20191107_DL2019041_GentofteHF_koersel2</t>
  </si>
  <si>
    <t xml:space="preserve">20191112_DL2019003_GentofteHF_koersel1</t>
  </si>
  <si>
    <t xml:space="preserve">20191112_DL2019003_GentofteHF_koersel2</t>
  </si>
  <si>
    <t xml:space="preserve">20191114_DL2019019_GentofteHF_koersel1</t>
  </si>
  <si>
    <t xml:space="preserve">20191114_DL2019019_GentofteHF_koersel2</t>
  </si>
  <si>
    <t xml:space="preserve">20191119_DL2019035_ViborgGym_koersel1</t>
  </si>
  <si>
    <t xml:space="preserve">20191119_DL2019035_ViborgGym_koersel2</t>
  </si>
  <si>
    <t xml:space="preserve">20191120_DL2019023_PaderupGym_koersel1</t>
  </si>
  <si>
    <t xml:space="preserve">20191120_DL2019023_PaderupGym_koersel2</t>
  </si>
  <si>
    <t xml:space="preserve">20191121_DL2019021_GrindstedGym_EGG_koersel1</t>
  </si>
  <si>
    <t xml:space="preserve">20191121_DL2019021_GrindstedGym_EGG_koersel2</t>
  </si>
  <si>
    <t xml:space="preserve">DL2018136_Loegfroe_Valid_Absent_Ct&gt;41</t>
  </si>
  <si>
    <t xml:space="preserve">DL2018136_StorVandsalamander_Invalid_Absent_Ct&gt;41</t>
  </si>
  <si>
    <t xml:space="preserve">DL2018136_Strandtudse_Valid_Absent_Ct&gt;41</t>
  </si>
  <si>
    <t xml:space="preserve">DL2018136_GroenbrogetTudse_Invalid_Absent_Ct&gt;41</t>
  </si>
  <si>
    <t xml:space="preserve">DL2018136_Loevfroe_Valid_Absent_Ct&gt;41</t>
  </si>
  <si>
    <t xml:space="preserve">DL2018136_Springfroe_Valid_Absent_Ct&gt;41</t>
  </si>
  <si>
    <t xml:space="preserve">DL2018136_Klokkefroe_Valid_Absent_Ct&gt;41</t>
  </si>
  <si>
    <t xml:space="preserve">DL2018136_Skrubtudse_Valid_Absent_Ct&gt;41</t>
  </si>
  <si>
    <t xml:space="preserve">DL2018136_Bjergsalamander_Valid_Absent_Ct&gt;41</t>
  </si>
  <si>
    <t xml:space="preserve">DL2018136_Latterfroe_Valid_Absent_Ct&gt;41</t>
  </si>
  <si>
    <t xml:space="preserve">DL2018136_SpidssnudetFroe_Valid_Absent_Ct&gt;41</t>
  </si>
  <si>
    <t xml:space="preserve">DL2018136_KortbenetGroenFroe_Valid_Absent_Ct&gt;41</t>
  </si>
  <si>
    <t xml:space="preserve">DL2018136_ButsnudetFroe_Valid_Absent_Ct&gt;41</t>
  </si>
  <si>
    <t xml:space="preserve">DL2018136_LilleVandsalamander_Invalid_Absent_Ct&gt;41</t>
  </si>
  <si>
    <t xml:space="preserve">DL2018136_Karusse_Valid_Present_Ct&lt;41</t>
  </si>
  <si>
    <t xml:space="preserve">DL2018136_Skalle_Valid_Present_Ct&lt;41</t>
  </si>
  <si>
    <t xml:space="preserve">DL2018136_Strandtudse_Invalid_Present_Ct&lt;41</t>
  </si>
  <si>
    <t xml:space="preserve">DL2018136_GroenbrogetTudse_Valid_Absent_Ct&gt;41</t>
  </si>
  <si>
    <t xml:space="preserve">DL2018136_Bjergsalamander_Invalid_Absent_Ct&gt;41</t>
  </si>
  <si>
    <t xml:space="preserve">DL2018136_LilleVandsalamander_Valid_Present_Ct&gt;41</t>
  </si>
  <si>
    <t xml:space="preserve">DL2018136_Karusse_Invalid_Present_Ct&lt;41</t>
  </si>
  <si>
    <t xml:space="preserve">DL2018007_Loegfroe_Valid_Absent_Ct&gt;41</t>
  </si>
  <si>
    <t xml:space="preserve">DL2018007_StorVandsalamander_Invalid_Absent_Ct&gt;41</t>
  </si>
  <si>
    <t xml:space="preserve">DL2018007_Strandtudse_Valid_Absent_Ct&gt;41</t>
  </si>
  <si>
    <t xml:space="preserve">DL2018007_GroenbrogetTudse_Valid_Absent_Ct&gt;41</t>
  </si>
  <si>
    <t xml:space="preserve">DL2018007_Loevfroe_Valid_Absent_Ct&gt;41</t>
  </si>
  <si>
    <t xml:space="preserve">DL2018007_Springfroe_Valid_Absent_Ct&gt;41</t>
  </si>
  <si>
    <t xml:space="preserve">DL2018007_Klokkefroe_Valid_Absent_Ct&gt;41</t>
  </si>
  <si>
    <t xml:space="preserve">DL2018007_Skrubtudse_Valid_Present_Ct&lt;41</t>
  </si>
  <si>
    <t xml:space="preserve">DL2018007_Bjergsalamander_Invalid_Present_Ct&lt;41</t>
  </si>
  <si>
    <t xml:space="preserve">DL2018007_Latterfroe_Valid_Absent_Ct&gt;41</t>
  </si>
  <si>
    <t xml:space="preserve">DL2018007_Spidssnudetfroe_Invalid_Absent_Ct&gt;41</t>
  </si>
  <si>
    <t xml:space="preserve">DL2018007_Spidssnudetfroe_Valid_Absent_Ct&gt;41</t>
  </si>
  <si>
    <t xml:space="preserve">DL2018007_KortbenetGroenFroe_Invalid_Present_Ct&lt;41</t>
  </si>
  <si>
    <t xml:space="preserve">DL2018007_KortbenetGroenFroe_Valid_Present_Ct&lt;41</t>
  </si>
  <si>
    <t xml:space="preserve">DL2018007_ButsnudetFroe_Invalid_Present_Ct&lt;41</t>
  </si>
  <si>
    <t xml:space="preserve">DL2018007_LilleVandsalamander_Valid_Absent_Ct&gt;41</t>
  </si>
  <si>
    <t xml:space="preserve">DL2018007_LilleVandsalamander_Valid_Present_Ct&lt;41</t>
  </si>
  <si>
    <t xml:space="preserve">DL2018007_Skalle_Valid_Absent_Ct&gt;41</t>
  </si>
  <si>
    <t xml:space="preserve">DL2018007_Skalle_Invalid_Absent_Ct&gt;41</t>
  </si>
  <si>
    <t xml:space="preserve">DL2018007_Karusse_Valid_Present_Ct&lt;41</t>
  </si>
  <si>
    <t xml:space="preserve">DL2018007_StorVandsalamander_Valid_Absent_Ct&gt;41</t>
  </si>
  <si>
    <t xml:space="preserve">DL2018007_GroenbrogetTudse_Invalid_Absent_Ct&gt;41</t>
  </si>
  <si>
    <t xml:space="preserve">DL2018007_Klokkefroe_Valid_Present_Ct&gt;41</t>
  </si>
  <si>
    <t xml:space="preserve">DL2018007_Bjergsalamander_Valid_Absent_Ct&gt;41</t>
  </si>
  <si>
    <t xml:space="preserve">DL2018021_Loegfroe_Valid_Absent_Ct&gt;41</t>
  </si>
  <si>
    <t xml:space="preserve">DL2018021_StorVandsalamander_Invalid_Absent_Ct&gt;41</t>
  </si>
  <si>
    <t xml:space="preserve">DL2018021_Strandtudse_Valid_Absent_Ct&gt;41</t>
  </si>
  <si>
    <t xml:space="preserve">DL2018021_GroenbrogetTudse_Valid_Absent_Ct&gt;41</t>
  </si>
  <si>
    <t xml:space="preserve">DL2018021_Loevfroe_Valid_Absent_Ct&gt;41</t>
  </si>
  <si>
    <t xml:space="preserve">DL2018021_Loevfroe_Invalid_Absent_Ct&gt;41</t>
  </si>
  <si>
    <t xml:space="preserve">DL2018021_Springfroe_Valid_Absent_Ct&gt;41</t>
  </si>
  <si>
    <t xml:space="preserve">DL2018021_Klokkefroe_Valid_Absent_Ct&gt;41</t>
  </si>
  <si>
    <t xml:space="preserve">DL2018021_Skrubtudse_Valid_Absent_Ct&gt;41</t>
  </si>
  <si>
    <t xml:space="preserve">DL2018021_Bjergsalamander_Invalid_Absent_Ct&gt;41</t>
  </si>
  <si>
    <t xml:space="preserve">DL2018021_Bjergsalamander_Valid_Absent_Ct&gt;41</t>
  </si>
  <si>
    <t xml:space="preserve">DL2018021_Latterfrø_Valid_Absent_Ct&gt;41</t>
  </si>
  <si>
    <t xml:space="preserve">DL2018021_Spidssnudetfroe_Invalid_Absent_Ct&gt;41</t>
  </si>
  <si>
    <t xml:space="preserve">DL2018021_Spidssnudetfroe_Valid_Absent_Ct&gt;41</t>
  </si>
  <si>
    <t xml:space="preserve">DL2018021_KortbenetGroenFroe_Invalid_Absent_Ct&gt;41</t>
  </si>
  <si>
    <t xml:space="preserve">DL2018021_ButsnudetFroe_Valid_Present_Ct&lt;41</t>
  </si>
  <si>
    <t xml:space="preserve">DL2018021_ButsnudetFroe_Valid_Present_Ct&gt;41</t>
  </si>
  <si>
    <t xml:space="preserve">DL2018021_LilleVandsalamander_Valid_Present_Ct&lt;41</t>
  </si>
  <si>
    <t xml:space="preserve">DL2018021_Skalle_Valid_Absent_Ct&gt;41</t>
  </si>
  <si>
    <t xml:space="preserve">DL2018021_Karusse_Valid_Absent_Ct&gt;41</t>
  </si>
  <si>
    <t xml:space="preserve">DL2018021_Loegfroe_Invalid_Absent_Ct&gt;41</t>
  </si>
  <si>
    <t xml:space="preserve">DL2018021_Strandtudse_Invalid_Absent_Ct&gt;41</t>
  </si>
  <si>
    <t xml:space="preserve">DL2018021_Skrubtudse_Valid_Present_Ct&lt;41</t>
  </si>
  <si>
    <t xml:space="preserve">DL2018021_Skrubtudse_Invalid_Present_Ct&lt;41</t>
  </si>
  <si>
    <t xml:space="preserve">DL2018021_Latterfroe_Valid_Absent_Ct&gt;41</t>
  </si>
  <si>
    <t xml:space="preserve">DL2018021_Latterfroe_Invalid_Absent_Ct&gt;41</t>
  </si>
  <si>
    <t xml:space="preserve">DL2018021_KortbenetGroenFroe_Valid_Absent_Ct&gt;41</t>
  </si>
  <si>
    <t xml:space="preserve">DL2018021_LilleVandsalamander_Invalid_Absent_Ct&gt;41</t>
  </si>
  <si>
    <t xml:space="preserve">DL2018021_Karusse_Invalid_Absent_Ct&gt;41</t>
  </si>
  <si>
    <t xml:space="preserve">DL2018021_SpidssnudetFroe_Invalid_Absent_Ct&gt;41</t>
  </si>
  <si>
    <t xml:space="preserve">DL2018009_Loegfroe_Valid_Absent_Ct&gt;41</t>
  </si>
  <si>
    <t xml:space="preserve">DL2018009_StorVandsalamander_Valid_Absent_Ct&gt;41</t>
  </si>
  <si>
    <t xml:space="preserve">DL2018009_Strandtudse_Valid_Present_Ct&lt;41</t>
  </si>
  <si>
    <t xml:space="preserve">DL2018009_GroenbrogetTudse_Valid_Absent_Ct&gt;41</t>
  </si>
  <si>
    <t xml:space="preserve">DL2018009_Loevfroe_Valid_Absent_Ct&gt;41</t>
  </si>
  <si>
    <t xml:space="preserve">DL2018009_Springfroe_Valid_Absent_Ct&gt;41</t>
  </si>
  <si>
    <t xml:space="preserve">DL2018009_Klokkefroe_Valid_Absent_Ct&gt;41</t>
  </si>
  <si>
    <t xml:space="preserve">DL2018009_Skrubtudse_Valid_Absent_Ct&gt;41</t>
  </si>
  <si>
    <t xml:space="preserve">DL2018009_Bjergsalamander_Valid_Absent_Ct&gt;41</t>
  </si>
  <si>
    <t xml:space="preserve">DL2018009_Latterfroe_Valid_Absent_Ct&gt;41</t>
  </si>
  <si>
    <t xml:space="preserve">DL2018009_Spidssnudetfroe_Valid_Absent_Ct&gt;41</t>
  </si>
  <si>
    <t xml:space="preserve">DL2018009_KortbenetGroenFroe_Valid_Absent_Ct&gt;41</t>
  </si>
  <si>
    <t xml:space="preserve">DL2018009_ButsnudetFroe_Valid_Absent_Ct&gt;41</t>
  </si>
  <si>
    <t xml:space="preserve">DL2018009_ButsnudetFroe_Invalid_Absent_Ct&gt;41</t>
  </si>
  <si>
    <t xml:space="preserve">DL2018009_LilleVandsalamander_Invalid_Present_Ct&gt;41</t>
  </si>
  <si>
    <t xml:space="preserve">DL2018009_LilleVandsalamander_Invalid_Absent_Ct&gt;41</t>
  </si>
  <si>
    <t xml:space="preserve">DL2018009_Skalle_Valid_Present_Ct&lt;41</t>
  </si>
  <si>
    <t xml:space="preserve">DL2018009_Skalle_Invalid_Absent_Ct&gt;41</t>
  </si>
  <si>
    <t xml:space="preserve">DL2018009_Karusse_Valid_Absent_Ct&gt;41</t>
  </si>
  <si>
    <t xml:space="preserve">DL2018009_StorVandsalamander_Invalid_Absent_Ct&gt;41</t>
  </si>
  <si>
    <t xml:space="preserve">DL2018009_Strandtudse_Valid_Absent_Ct&gt;41</t>
  </si>
  <si>
    <t xml:space="preserve">DL2018009_Latterfroe_Valid_Present_Ct&lt;41</t>
  </si>
  <si>
    <t xml:space="preserve">DL2018088_Loegfroe_Invalid_Absent_Ct&gt;41</t>
  </si>
  <si>
    <t xml:space="preserve">DL2018088_StorVandsalamander_Invalid_Absent_Ct&gt;41</t>
  </si>
  <si>
    <t xml:space="preserve">DL2018088_Strandtudse_Valid_Absent_Ct&gt;41</t>
  </si>
  <si>
    <t xml:space="preserve">DL2018088_GroenbrogetTudse_Valid_Absent_Ct&gt;41</t>
  </si>
  <si>
    <t xml:space="preserve">DL2018088_Loevfroe_Valid_Absent_Ct&gt;41</t>
  </si>
  <si>
    <t xml:space="preserve">DL2018088_Springfroe_Valid_Absent_Ct&gt;41</t>
  </si>
  <si>
    <t xml:space="preserve">DL2018088_Klokkefroe_Invalid_Absent_Ct&gt;41</t>
  </si>
  <si>
    <t xml:space="preserve">DL2018088_Skrubtudse_Valid_Absent_Ct&gt;41</t>
  </si>
  <si>
    <t xml:space="preserve">DL2018088_Skrubtudse_Valid_Present_Ct&lt;41</t>
  </si>
  <si>
    <t xml:space="preserve">DL2018088_Bjergsalamander_Valid_Absent_Ct&gt;41</t>
  </si>
  <si>
    <t xml:space="preserve">DL2018088_Latterfroe_Valid_Absent_Ct&gt;41</t>
  </si>
  <si>
    <t xml:space="preserve">DL2018088_Spidssnudetfroe_Invalid_Absent_Ct&gt;41</t>
  </si>
  <si>
    <t xml:space="preserve">DL2018088_Spidssnudetfroe_Valid_Absent_Ct&gt;41</t>
  </si>
  <si>
    <t xml:space="preserve">DL2018088_KortbenetGroenFroe_Invalid_Absent_Ct&gt;41</t>
  </si>
  <si>
    <t xml:space="preserve">DL2018088_KortbenetGroenFroe_Valid_Absent_Ct&gt;41</t>
  </si>
  <si>
    <t xml:space="preserve">DL2018088_ButsnudetFroe_Valid_Absent_Ct&gt;41</t>
  </si>
  <si>
    <t xml:space="preserve">DL2018088_ButsnudetFroe_Invalid_Absent_Ct&gt;41</t>
  </si>
  <si>
    <t xml:space="preserve">DL2018088_LilleVandsalamander_Valid_Absent_Ct&gt;41</t>
  </si>
  <si>
    <t xml:space="preserve">DL2018088_LilleVandsalamander_Valid_Present_Ct&lt;41</t>
  </si>
  <si>
    <t xml:space="preserve">DL2018088_Skalle_Valid_Present_Ct&lt;41</t>
  </si>
  <si>
    <t xml:space="preserve">DL2018088_Skalle_Invalid_Present_Ct&lt;41</t>
  </si>
  <si>
    <t xml:space="preserve">DL2018088_Karusse_Valid_Present_Ct&lt;41</t>
  </si>
  <si>
    <t xml:space="preserve">DL2018088_Karusse_Invalid_Absent_Ct&gt;41</t>
  </si>
  <si>
    <t xml:space="preserve">DL2018088_Loegfroe_Valid_Absent_Ct&gt;41</t>
  </si>
  <si>
    <t xml:space="preserve">DL2018088_Strandtudse_Invalid_Absent_Ct&gt;41</t>
  </si>
  <si>
    <t xml:space="preserve">DL2018133_Loegfroe_Valid_Absent_Ct&gt;41</t>
  </si>
  <si>
    <t xml:space="preserve">DL2018133_StorVandsalamander_Invalid_Absent_Ct&gt;41</t>
  </si>
  <si>
    <t xml:space="preserve">DL2018133_Strandtudse_Valid_Absent_Ct&gt;41</t>
  </si>
  <si>
    <t xml:space="preserve">DL2018133_GroenbrogetTudse_Valid_Absent_Ct&gt;41</t>
  </si>
  <si>
    <t xml:space="preserve">DL2018133_Loevfroe_Valid_Absent_Ct&gt;41</t>
  </si>
  <si>
    <t xml:space="preserve">DL2018133_Springfroe_Valid_Absent_Ct&gt;41</t>
  </si>
  <si>
    <t xml:space="preserve">DL2018133_Klokkefroe_Valid_Absent_Ct&gt;41</t>
  </si>
  <si>
    <t xml:space="preserve">DL2018133_Skrubtudse_Valid_Absent_Ct&gt;41</t>
  </si>
  <si>
    <t xml:space="preserve">DL2018133_Bjergsalamander_Valid_Absent_Ct&gt;41</t>
  </si>
  <si>
    <t xml:space="preserve">DL2018133_Latterfroe_Valid_Absent_Ct&gt;41</t>
  </si>
  <si>
    <t xml:space="preserve">DL2018133_Spidssnudetfroe_Valid_Absent_Ct&gt;41</t>
  </si>
  <si>
    <t xml:space="preserve">DL2018133_KortbenetGroenFroe_Invalid_Absent_Ct&gt;41</t>
  </si>
  <si>
    <t xml:space="preserve">DL2018133_KortbenetGroenFroe_Valid_Absent_Ct&gt;41</t>
  </si>
  <si>
    <t xml:space="preserve">DL2018133_ButsnudetFroe_Valid_Absent_Ct&gt;41</t>
  </si>
  <si>
    <t xml:space="preserve">DL2018133_LilleVandsalamander_Invalid_Present_Ct&gt;41</t>
  </si>
  <si>
    <t xml:space="preserve">DL2018133_LilleVandsalamander_Invalid_Absent_Ct&gt;41</t>
  </si>
  <si>
    <t xml:space="preserve">DL2018133_Skalle_Valid_Absent_Ct&gt;41</t>
  </si>
  <si>
    <t xml:space="preserve">DL2018133_Karusse_Valid_Absent_Ct&gt;41</t>
  </si>
  <si>
    <t xml:space="preserve">DL2018133_Loegfroe_Invalid_Present_Ct&gt;41</t>
  </si>
  <si>
    <t xml:space="preserve">DL2018133_Loevfroe_Invalid_Absent_Ct&gt;41</t>
  </si>
  <si>
    <t xml:space="preserve">DL2018060_Loegfroe_Valid_Absent_Ct&gt;41</t>
  </si>
  <si>
    <t xml:space="preserve">DL2018060_StorVandsalamander_Invalid_Absent_Ct&gt;41</t>
  </si>
  <si>
    <t xml:space="preserve">DL2018060_Strandtudse_Valid_Absent_Ct&gt;41</t>
  </si>
  <si>
    <t xml:space="preserve">DL2018060_GroenbrogetTudse_Valid_Absent_Ct&gt;41</t>
  </si>
  <si>
    <t xml:space="preserve">DL2018060_Loevfroe_Valid_Absent_Ct&gt;41</t>
  </si>
  <si>
    <t xml:space="preserve">DL2018060_Springfroe_Invalid_Absent_Ct&gt;41</t>
  </si>
  <si>
    <t xml:space="preserve">DL2018060_Springfroe_Valid_Absent_Ct&gt;41</t>
  </si>
  <si>
    <t xml:space="preserve">DL2018060_Klokkefroe_Valid_Absent_Ct&gt;41</t>
  </si>
  <si>
    <t xml:space="preserve">DL2018060_Skrubtudse_Valid_Absent_Ct&gt;41</t>
  </si>
  <si>
    <t xml:space="preserve">DL2018060_Bjergsalamander_Invalid_Absent_Ct&gt;41</t>
  </si>
  <si>
    <t xml:space="preserve">DL2018060_Latterfroe_Valid_Absent_Ct&gt;41</t>
  </si>
  <si>
    <t xml:space="preserve">DL2018060_Spidssnudetfroe_Valid_Absent_Ct&gt;41</t>
  </si>
  <si>
    <t xml:space="preserve">DL2018060_KortbenetGroenFroe_Valid_Absent_Ct&gt;41</t>
  </si>
  <si>
    <t xml:space="preserve">DL2018060_ButsnudetFroe_Invalid_Absent_Ct&gt;41</t>
  </si>
  <si>
    <t xml:space="preserve">DL2018060_ButsnudetFroe_Valid_Absent_Ct&gt;41</t>
  </si>
  <si>
    <t xml:space="preserve">DL2018060_LilleVandsalamander_Valid_Absent_Ct&gt;41</t>
  </si>
  <si>
    <t xml:space="preserve">DL2018060_LilleVandsalamander_Invalid_Present_Ct&lt;41</t>
  </si>
  <si>
    <t xml:space="preserve">DL2018060_Skalle_Invalid_Present_Ct&lt;41</t>
  </si>
  <si>
    <t xml:space="preserve">DL2018060_Karusse_Invalid_Absent_Ct&gt;41</t>
  </si>
  <si>
    <t xml:space="preserve">DL2018060_Soelvkarusse_Invalid_Absent_Ct&gt;41</t>
  </si>
  <si>
    <t xml:space="preserve">DL2018060_Strandtudse_Invalid_Absent_Ct&gt;41</t>
  </si>
  <si>
    <t xml:space="preserve">DL2018060_Bjergsalamander_Valid_Absent_Ct&gt;41</t>
  </si>
  <si>
    <t xml:space="preserve">DL2018042_Loegfroe_Valid_Absent_Ct&gt;41</t>
  </si>
  <si>
    <t xml:space="preserve">DL2018042_StorVandsalamander_Invalid_Absent_Ct&gt;41</t>
  </si>
  <si>
    <t xml:space="preserve">DL2018042_Strandtudse_Valid_Absent_Ct&gt;41</t>
  </si>
  <si>
    <t xml:space="preserve">DL2018042_GroenbrogetTudse_Valid_Absent_Ct&gt;41</t>
  </si>
  <si>
    <t xml:space="preserve">DL2018042_Loevfroe_Valid_Absent_Ct&gt;41</t>
  </si>
  <si>
    <t xml:space="preserve">DL2018042_Springfroe_Valid_Absent_Ct&gt;41</t>
  </si>
  <si>
    <t xml:space="preserve">DL2018042_Klokkefroe_Valid_Absent_Ct&gt;41</t>
  </si>
  <si>
    <t xml:space="preserve">DL2018042_Skrubtudse_Valid_Present_Ct&lt;41</t>
  </si>
  <si>
    <t xml:space="preserve">DL2018042_Bjergsalamander_Valid_Absent_Ct&gt;41</t>
  </si>
  <si>
    <t xml:space="preserve">DL2018042_Latterfroe_Valid_Absent_Ct&gt;41</t>
  </si>
  <si>
    <t xml:space="preserve">DL2018042_Spidssnudetfroe_Invalid_Absent_Ct&gt;41</t>
  </si>
  <si>
    <t xml:space="preserve">DL2018042_Spidssnudetfroe_Valid_Absent_Ct&gt;41</t>
  </si>
  <si>
    <t xml:space="preserve">DL2018042_KortbenetGroenFroe_Valid_Absent_Ct&gt;41</t>
  </si>
  <si>
    <t xml:space="preserve">DL2018042_ButsnudetFroe_Valid_Absent_Ct&gt;41</t>
  </si>
  <si>
    <t xml:space="preserve">DL2018042_LilleVandsalamander_Valid_Present_Ct&lt;41</t>
  </si>
  <si>
    <t xml:space="preserve">DL2018042_LilleVandsalamander_Invalid_Present_Ct&lt;41</t>
  </si>
  <si>
    <t xml:space="preserve">DL2018042_Skalle_Invalid_Present_Ct&lt;41</t>
  </si>
  <si>
    <t xml:space="preserve">DL2018042_Karusse_Invalid_Present_Ct&lt;41</t>
  </si>
  <si>
    <t xml:space="preserve">DL2018042_Karusse_Invalid_Present_Ct&gt;41</t>
  </si>
  <si>
    <t xml:space="preserve">DL2018042_Soelvkarusse_Invalid_Absent_Ct&gt;41</t>
  </si>
  <si>
    <t xml:space="preserve">DL2018042_GroenbrogetTudse_Invalid_Absent_Ct&gt;41</t>
  </si>
  <si>
    <t xml:space="preserve">DL2018058_Loegfroe_Valid_Absent_Ct&gt;41</t>
  </si>
  <si>
    <t xml:space="preserve">DL2018058_StorVandsalamander_Valid_Absent_Ct&gt;41</t>
  </si>
  <si>
    <t xml:space="preserve">DL2018058_Strandtudse_Valid_Absent_Ct&gt;41</t>
  </si>
  <si>
    <t xml:space="preserve">DL2018058_Strandtudse_Invalid_Absent_Ct&gt;41</t>
  </si>
  <si>
    <t xml:space="preserve">DL2018058_GroenbrogetTudse_Invalid_Absent_Ct&gt;41</t>
  </si>
  <si>
    <t xml:space="preserve">DL2018058_Loevfroe_Invalid_Absent_Ct&gt;41</t>
  </si>
  <si>
    <t xml:space="preserve">DL2018058_Loevfroe_Valid_Absent_Ct&gt;41</t>
  </si>
  <si>
    <t xml:space="preserve">DL2018058_Springfroe_Valid_Absent_Ct&gt;41</t>
  </si>
  <si>
    <t xml:space="preserve">DL2018058_Klokkefroe_Invalid_Absent_Ct&gt;41</t>
  </si>
  <si>
    <t xml:space="preserve">DL2018058_Skrubtudse_Valid_Absent_Ct&gt;41</t>
  </si>
  <si>
    <t xml:space="preserve">DL2018058_Bjergsalamander_Valid_Absent_Ct&gt;41</t>
  </si>
  <si>
    <t xml:space="preserve">DL2018058_Bjergsalamander_Invalid_Absent_Ct&gt;41</t>
  </si>
  <si>
    <t xml:space="preserve">DL2018058_Latterfroe_Invalid_Absent_Ct&gt;41</t>
  </si>
  <si>
    <t xml:space="preserve">DL2018058_Spidssnudetfroe_Valid_Present_Ct&lt;41</t>
  </si>
  <si>
    <t xml:space="preserve">DL2018058_KortbenetGroenFroe_Valid_Absent_Ct&gt;41</t>
  </si>
  <si>
    <t xml:space="preserve">DL2018058_ButsnudetFroe_Invalid_Absent_Ct&gt;41</t>
  </si>
  <si>
    <t xml:space="preserve">DL2018058_LilleVandsalamander_Valid_Present_Ct&lt;41</t>
  </si>
  <si>
    <t xml:space="preserve">DL2018058_Skalle_Valid_Absent_Ct&gt;41</t>
  </si>
  <si>
    <t xml:space="preserve">DL2018058_Karusse_Valid_Absent_Ct&gt;41</t>
  </si>
  <si>
    <t xml:space="preserve">DL2018058_Soelvkarusse_Valid_Absent_Ct&gt;41</t>
  </si>
  <si>
    <t xml:space="preserve">DL2018058_StorVandsalamander_Invalid_Absent_Ct&gt;41</t>
  </si>
  <si>
    <t xml:space="preserve">DL2018058_Skrubtudse_Valid_Present_Ct&lt;41</t>
  </si>
  <si>
    <t xml:space="preserve">DL2018058_Latterfroe_Valid_Absent_Ct&gt;41</t>
  </si>
  <si>
    <t xml:space="preserve">DL2018058_SpidssnudetFroe_Invalid_Present_Ct&lt;41</t>
  </si>
  <si>
    <t xml:space="preserve">DL2018058_BudsnudetFroe_Valid_Present_Ct&lt;41</t>
  </si>
  <si>
    <t xml:space="preserve">DL2018058_LilleVandsalamander_Invalid_Present_Ct&lt;41</t>
  </si>
  <si>
    <t xml:space="preserve">DL2018058_Skalle_Invalid_Present_Ct&lt;41</t>
  </si>
  <si>
    <t xml:space="preserve">DL2018058_Karusse_Invalid_Absent_Ct&gt;41</t>
  </si>
  <si>
    <t xml:space="preserve">DL2018058_Soelvkarusse_Invalid_Present_Ct&lt;41</t>
  </si>
  <si>
    <t xml:space="preserve">DL2018071_Loegfroe_Valid_Absent_Ct&gt;41</t>
  </si>
  <si>
    <t xml:space="preserve">DL2018071_StorVandsalamander_Valid_Present_Ct&lt;41</t>
  </si>
  <si>
    <t xml:space="preserve">DL2018071_Strandtudse_Valid_Absent_Ct&gt;41</t>
  </si>
  <si>
    <t xml:space="preserve">DL2018071_GroenbrogetTudse_Valid_Absent_Ct&gt;41</t>
  </si>
  <si>
    <t xml:space="preserve">DL2018071_Loevfroe_Valid_Absent_Ct&gt;41</t>
  </si>
  <si>
    <t xml:space="preserve">DL2018071_Springfroe_Valid_Absent_Ct&gt;41</t>
  </si>
  <si>
    <t xml:space="preserve">DL2018071_Klokkefroe_Invalid_Absent_Ct&gt;41</t>
  </si>
  <si>
    <t xml:space="preserve">DL2018071_Skrubtudse_Valid_Present_Ct&lt;41</t>
  </si>
  <si>
    <t xml:space="preserve">DL2018071_Bjergsalamander_Valid_Absent_Ct&gt;41</t>
  </si>
  <si>
    <t xml:space="preserve">DL2018071_Latterfroe_Valid_Absent_Ct&gt;41</t>
  </si>
  <si>
    <t xml:space="preserve">DL2018071_Spidssnudetfroe_Invalid_Absent_Ct&gt;41</t>
  </si>
  <si>
    <t xml:space="preserve">DL2018071_Spidssnudetfroe_Valid_Absent_Ct&gt;41</t>
  </si>
  <si>
    <t xml:space="preserve">DL2018071_KortbenetGroenFroe_Valid_Absent_Ct&gt;41</t>
  </si>
  <si>
    <t xml:space="preserve">DL2018071_ButsnudetFroe_Valid_Absent_Ct&gt;41</t>
  </si>
  <si>
    <t xml:space="preserve">DL2018071_LilleVandsalamander_Valid_Present_Ct&lt;41</t>
  </si>
  <si>
    <t xml:space="preserve">DL2018071_LilleVandsalamander_Invalid_Present_Ct&lt;41</t>
  </si>
  <si>
    <t xml:space="preserve">DL2018071_Skalle_Invalid_Absent_Ct&gt;41</t>
  </si>
  <si>
    <t xml:space="preserve">DL2018071_Skalle_Invalid_Present_Ct&lt;41</t>
  </si>
  <si>
    <t xml:space="preserve">DL2018071_Karusse_Invalid_Present_Ct&lt;41</t>
  </si>
  <si>
    <t xml:space="preserve">DL2018071_Karusse_Invalid_Absent_Ct&gt;41</t>
  </si>
  <si>
    <t xml:space="preserve">DL2018071_Soelvkarusse_Invalid_Present_Ct&lt;41</t>
  </si>
  <si>
    <t xml:space="preserve">DL2018001_Loegfroe_Invalid_Absent_Ct&gt;41</t>
  </si>
  <si>
    <t xml:space="preserve">DL2018001_StorVandsalamander_Valid_Absent_Ct&gt;41</t>
  </si>
  <si>
    <t xml:space="preserve">DL2018001_Strandtudse_Valid_Absent_Ct&gt;41</t>
  </si>
  <si>
    <t xml:space="preserve">DL2018001_GroenbrogetTudse_Valid_Absent_Ct&gt;41</t>
  </si>
  <si>
    <t xml:space="preserve">DL2018001_Loevfroe_Valid_Absent_Ct&gt;41</t>
  </si>
  <si>
    <t xml:space="preserve">DL2018001_Springfroe_Valid_Absent_Ct&gt;41</t>
  </si>
  <si>
    <t xml:space="preserve">DL2018001_Klokkefroe_Valid_Absent_Ct&gt;41</t>
  </si>
  <si>
    <t xml:space="preserve">DL2018001_Skrubtudse_Valid_Absent_Ct&gt;41</t>
  </si>
  <si>
    <t xml:space="preserve">DL2018001_Bjergsalamander_Valid_Absent_Ct&gt;41</t>
  </si>
  <si>
    <t xml:space="preserve">DL2018001_Latterfroe_Valid_Absent_Ct&gt;41</t>
  </si>
  <si>
    <t xml:space="preserve">DL2018001_Spidssnudetfroe_Valid_Absent_Ct&gt;41</t>
  </si>
  <si>
    <t xml:space="preserve">DL2018001_KortbenetGroenFroe_Valid_Absent_Ct&gt;41</t>
  </si>
  <si>
    <t xml:space="preserve">DL2018001_ButsnudetFroe_Valid_Absent_Ct&gt;41</t>
  </si>
  <si>
    <t xml:space="preserve">DL2018001_ButsnudetFroe_Invalid_Present_Ct&gt;41</t>
  </si>
  <si>
    <t xml:space="preserve">DL2018001_LilleVandsalamander_Invalid_Present_Ct&lt;41</t>
  </si>
  <si>
    <t xml:space="preserve">DL2018001_Skalle_Invalid_Absent_Ct&gt;41</t>
  </si>
  <si>
    <t xml:space="preserve">DL2018001_Karusse_Invalid_Present_Ct&lt;41</t>
  </si>
  <si>
    <t xml:space="preserve">DL2018001_Soelvkarusse_Invalid_Absent_Ct&gt;41</t>
  </si>
  <si>
    <t xml:space="preserve">DL2018001_Loegfroe_Valid_Absent_Ct&gt;41</t>
  </si>
  <si>
    <t xml:space="preserve">DL2018001_Bjergsalamander_Invalid_Absent_Ct&gt;41</t>
  </si>
  <si>
    <t xml:space="preserve">DL2018001_KortbenetGroenFroe_Invalid_Absent_Ct&gt;41</t>
  </si>
  <si>
    <t xml:space="preserve">DL2018015_Loegfroe_Valid_Absent_Ct&gt;41</t>
  </si>
  <si>
    <t xml:space="preserve">DL2018015_StorVandsalamander_Valid_Absent_Ct&gt;41</t>
  </si>
  <si>
    <t xml:space="preserve">DL2018015_Strandtudse_Valid_Absent_Ct&gt;41</t>
  </si>
  <si>
    <t xml:space="preserve">DL2018015_GroenbrogetTudse_Valid_Absent_Ct&gt;41</t>
  </si>
  <si>
    <t xml:space="preserve">DL2018015_Loevfroe_Valid_Absent_Ct&gt;41</t>
  </si>
  <si>
    <t xml:space="preserve">DL2018015_Springfroe_Valid_Absent_Ct&gt;41</t>
  </si>
  <si>
    <t xml:space="preserve">DL2018015_Klokkefroe_Valid_Absent_Ct&gt;41</t>
  </si>
  <si>
    <t xml:space="preserve">DL2018015_Skrubtudse_Valid_Absent_Ct&gt;41</t>
  </si>
  <si>
    <t xml:space="preserve">DL2018015_Bjergsalamander_Valid_Absent_Ct&gt;41</t>
  </si>
  <si>
    <t xml:space="preserve">DL2018015_Latterfroe_Invalid_Absent_Ct&gt;41</t>
  </si>
  <si>
    <t xml:space="preserve">DL2018015_Spidssnudetfroe_Valid_Absent_Ct&gt;41</t>
  </si>
  <si>
    <t xml:space="preserve">DL2018015_KortbenetGroenFroe_Valid_Absent_Ct&gt;41</t>
  </si>
  <si>
    <t xml:space="preserve">DL2018015_ButsnudetFroe_Invalid_Absent_Ct&gt;41</t>
  </si>
  <si>
    <t xml:space="preserve">DL2018015_LilleVandsalamander_Invalid_Present_Ct&lt;41</t>
  </si>
  <si>
    <t xml:space="preserve">DL2018015_Skalle_Invalid_Absent_Ct&gt;41</t>
  </si>
  <si>
    <t xml:space="preserve">DL2018015_Karusse_Invalid_Absent_Ct&gt;41</t>
  </si>
  <si>
    <t xml:space="preserve">DL2018015_Soelvkarusse_Invalid_Absent_Ct&gt;41</t>
  </si>
  <si>
    <t xml:space="preserve">DL2018015_Karusse_Valid_Absent_Ct&gt;41</t>
  </si>
  <si>
    <t xml:space="preserve">DL2018015_Latterfroe_Valid_Absent_Ct&gt;41</t>
  </si>
  <si>
    <t xml:space="preserve">DL2018005_Loegfroe_Valid_Absent_Ct&gt;41</t>
  </si>
  <si>
    <t xml:space="preserve">DL2018005_StorVandsalamander_Valid_Absent_Ct&gt;41</t>
  </si>
  <si>
    <t xml:space="preserve">DL2018005_Strandtudse_Valid_Present_Ct&lt;41</t>
  </si>
  <si>
    <t xml:space="preserve">DL2018005_GroenbrogetTudse_Valid_Absent_Ct&gt;41</t>
  </si>
  <si>
    <t xml:space="preserve">DL2018005_Loevfroe_Valid_Absent_Ct&gt;41</t>
  </si>
  <si>
    <t xml:space="preserve">DL2018005_Springfroe_Valid_Absent_Ct&gt;41</t>
  </si>
  <si>
    <t xml:space="preserve">DL2018005_Springfroe_Invalid_Absent_Ct&gt;41</t>
  </si>
  <si>
    <t xml:space="preserve">DL2018005_Klokkefroe_Valid_Absent_Ct&gt;41</t>
  </si>
  <si>
    <t xml:space="preserve">DL2018005_Skrubtudse_Valid_Absent_Ct&gt;41</t>
  </si>
  <si>
    <t xml:space="preserve">DL2018005_Bjergsalamander_Invalid_Absent_Ct&gt;41</t>
  </si>
  <si>
    <t xml:space="preserve">DL2018005_Latterfroe_Invalid_Absent_Ct&gt;41</t>
  </si>
  <si>
    <t xml:space="preserve">DL2018005_Spidssnudetfroe_Valid_Absent_Ct&gt;41</t>
  </si>
  <si>
    <t xml:space="preserve">DL2018005_Spidssnudetfroe_Invalid_Absent_Ct&gt;41</t>
  </si>
  <si>
    <t xml:space="preserve">DL2018005_KortbenetGroenFroe_Valid_Absent_Ct&gt;41</t>
  </si>
  <si>
    <t xml:space="preserve">DL2018005_ButsnudetFroe_Invalid_Absent_Ct&gt;41</t>
  </si>
  <si>
    <t xml:space="preserve">DL2018005_LilleVandsalamander_Invalid_Present_Ct&lt;41</t>
  </si>
  <si>
    <t xml:space="preserve">DL2018005_LilleVandsalamander_Valid_Present_Ct&lt;41</t>
  </si>
  <si>
    <t xml:space="preserve">DL2018005_Skalle_Invalid_Present_Ct&lt;41</t>
  </si>
  <si>
    <t xml:space="preserve">DL2018005_Karusse_Invalid_Absent_Ct&gt;41</t>
  </si>
  <si>
    <t xml:space="preserve">DL2018005_Soelvkarusse_Invalid_Present_Ct&lt;41</t>
  </si>
  <si>
    <t xml:space="preserve">DL2018005_Loegfroe_Invalid_Absent_Ct&gt;41</t>
  </si>
  <si>
    <t xml:space="preserve">DL2018005_Strandtudse_Invalid_Absent_Ct&gt;41</t>
  </si>
  <si>
    <t xml:space="preserve">DL2018005_Klokkefroe_Invalid_Absent_Ct&gt;41</t>
  </si>
  <si>
    <t xml:space="preserve">DL2018005_Bjergsalamander_Valid_Absent_Ct&gt;41</t>
  </si>
  <si>
    <t xml:space="preserve">DL2018005_Latterfroe_Invalid_Present_Ct&gt;41</t>
  </si>
  <si>
    <t xml:space="preserve">DL2018005_KortbenetGroenFroe_Invalid_Absent_Ct&gt;41</t>
  </si>
  <si>
    <t xml:space="preserve">DL2018005_Soelvkarusse_Invalid_Absent_Ct&gt;41</t>
  </si>
  <si>
    <t xml:space="preserve">DL2018056_Loegfroe_Valid_Absent_Ct&gt;41</t>
  </si>
  <si>
    <t xml:space="preserve">DL2018056_StorVandsalamander_Valid_Absent_Ct&gt;41</t>
  </si>
  <si>
    <t xml:space="preserve">DL2018056_Strandtudse_Valid_Absent_Ct&gt;41</t>
  </si>
  <si>
    <t xml:space="preserve">DL2018056_GroenbrogetTudse_Valid_Absent_Ct&gt;41</t>
  </si>
  <si>
    <t xml:space="preserve">DL2018056_Loevfroe_Valid_Absent_Ct&gt;41</t>
  </si>
  <si>
    <t xml:space="preserve">DL2018056_Springfroe_Valid_Absent_Ct&gt;41</t>
  </si>
  <si>
    <t xml:space="preserve">DL2018056_Klokkefroe_Valid_Absent_Ct&gt;41</t>
  </si>
  <si>
    <t xml:space="preserve">DL2018056_Skrubtudse_Valid_Present_Ct&lt;41</t>
  </si>
  <si>
    <t xml:space="preserve">DL2018056_Skrubtudse_Invalid_Absent_Ct&gt;41</t>
  </si>
  <si>
    <t xml:space="preserve">DL2018056_Bjergsalamander_Valid_Absent_Ct&gt;41</t>
  </si>
  <si>
    <t xml:space="preserve">DL2018056_Latterfroe_Invalid_Absent_Ct&gt;41</t>
  </si>
  <si>
    <t xml:space="preserve">DL2018056_Spidssnudetfroe_Invalid_Absent_Ct&gt;41</t>
  </si>
  <si>
    <t xml:space="preserve">DL2018056_Spidssnudetfroe_Valid_Absent_Ct&gt;41</t>
  </si>
  <si>
    <t xml:space="preserve">DL2018056_KortbenetGroenFroe_Valid_Absent_Ct&gt;41</t>
  </si>
  <si>
    <t xml:space="preserve">DL2018056_ButsnudetFroe_Valid_Present_Ct&lt;41</t>
  </si>
  <si>
    <t xml:space="preserve">DL2018056_ButsnudetFroe_Invalid_Present_Ct&lt;41</t>
  </si>
  <si>
    <t xml:space="preserve">DL2018056_LilleVandsalamander_Invalid_Absent_Ct&gt;41</t>
  </si>
  <si>
    <t xml:space="preserve">DL2018056_LilleVandsalamander_Valid_Absent_Ct&gt;41</t>
  </si>
  <si>
    <t xml:space="preserve">DL2018056_Skalle_Valid_Present_Ct&gt;41</t>
  </si>
  <si>
    <t xml:space="preserve">DL2018056_Karusse_Valid_Present_Ct&gt;41</t>
  </si>
  <si>
    <t xml:space="preserve">DL2018056_Soelvkarusse_Invalid_Absent_Ct&gt;41</t>
  </si>
  <si>
    <t xml:space="preserve">DL2018056_Karusse_Valid_Present_Ct&lt;41</t>
  </si>
  <si>
    <t xml:space="preserve">DL2018091_Loegfroe_Valid_Absent_Ct&gt;41</t>
  </si>
  <si>
    <t xml:space="preserve">DL2018091_StorVandsalamander_Valid_Absent_Ct&gt;41</t>
  </si>
  <si>
    <t xml:space="preserve">DL2018091_Strandtudse_Valid_Absent_Ct&gt;41</t>
  </si>
  <si>
    <t xml:space="preserve">DL2018091_GroenbrogetTudse_Valid_Absent_Ct&gt;41</t>
  </si>
  <si>
    <t xml:space="preserve">DL2018091_Loevfroe_Valid_Absent_Ct&gt;41</t>
  </si>
  <si>
    <t xml:space="preserve">DL2018091_Springfroe_Valid_Absent_Ct&gt;41</t>
  </si>
  <si>
    <t xml:space="preserve">DL2018091_Klokkefroe_Valid_Absent_Ct&gt;41</t>
  </si>
  <si>
    <t xml:space="preserve">DL2018091_Skrubtudse_Valid_Absent_Ct&gt;41</t>
  </si>
  <si>
    <t xml:space="preserve">DL2018091_Skrubtudse_Invalid_Absent_Ct&gt;41</t>
  </si>
  <si>
    <t xml:space="preserve">DL2018091_Bjergsalamander_Valid_Absent_Ct&gt;41</t>
  </si>
  <si>
    <t xml:space="preserve">DL2018091_Latterfroe_Invalid_Absent_Ct&gt;41</t>
  </si>
  <si>
    <t xml:space="preserve">DL2018091_Spidssnudetfroe_Invalid_Absent_Ct&gt;41</t>
  </si>
  <si>
    <t xml:space="preserve">DL2018091_Spidssnudetfroe_Valid_Absent_Ct&gt;41</t>
  </si>
  <si>
    <t xml:space="preserve">DL2018091_KortbenetGroenFroe_Invalid_Present_Ct&lt;41</t>
  </si>
  <si>
    <t xml:space="preserve">DL2018091_ButsnudetFroe_Valid_Present_Ct&lt;41</t>
  </si>
  <si>
    <t xml:space="preserve">DL2018091_ButsnudetFroe_Invalid_Absent_Ct&gt;41</t>
  </si>
  <si>
    <t xml:space="preserve">DL2018091_LilleVandsalamander_Invalid_Absent_Ct&gt;41</t>
  </si>
  <si>
    <t xml:space="preserve">DL2018091_LilleVandsalamander_Valid_Present_Ct&lt;41</t>
  </si>
  <si>
    <t xml:space="preserve">DL2018091_Skalle_Invalid_Absent_Ct&gt;41</t>
  </si>
  <si>
    <t xml:space="preserve">DL2018091_Skalle_Invalid_Present_Ct&lt;41</t>
  </si>
  <si>
    <t xml:space="preserve">DL2018091_Karusse_Invalid_Absent_Ct&gt;41</t>
  </si>
  <si>
    <t xml:space="preserve">DL2018091_Soelvkarusse_Invalid_Absent_Ct&gt;41</t>
  </si>
  <si>
    <t xml:space="preserve">DL2018091_Loegfroe_Invalid_Absent_Ct&gt;41</t>
  </si>
  <si>
    <t xml:space="preserve">DL2018091_KortbenetGroenFroe_Valid_Present_Ct&lt;41</t>
  </si>
  <si>
    <t xml:space="preserve">DL2018091_KortbenetGroenFroe_Invalid_Absent_Ct&gt;41</t>
  </si>
  <si>
    <t xml:space="preserve">DL2018044_Loegfroe_Valid_Absent_Ct&gt;41</t>
  </si>
  <si>
    <t xml:space="preserve">DL2018044_StorVandsalamander_Invalid_Absent_Ct&gt;41</t>
  </si>
  <si>
    <t xml:space="preserve">DL2018044_Strandtudse_Valid_Absent_Ct&gt;41</t>
  </si>
  <si>
    <t xml:space="preserve">DL2018044_GroenbrogetTudse_Valid_Absent_Ct&gt;41</t>
  </si>
  <si>
    <t xml:space="preserve">DL2018044_Loevfroe_Valid_Absent_Ct&gt;41</t>
  </si>
  <si>
    <t xml:space="preserve">DL2018044_Springfroe_Invalid_Absent_Ct&gt;41</t>
  </si>
  <si>
    <t xml:space="preserve">DL2018044_Springfroe_Valid_Absent_Ct&gt;41</t>
  </si>
  <si>
    <t xml:space="preserve">DL2018044_Klokkefroe_Valid_Absent_Ct&gt;41</t>
  </si>
  <si>
    <t xml:space="preserve">DL2018044_Skrubtudse_Valid_Absent_Ct&gt;41</t>
  </si>
  <si>
    <t xml:space="preserve">DL2018044_Skrubtudse_Invalid_Absent_Ct&gt;41</t>
  </si>
  <si>
    <t xml:space="preserve">DL2018044_Bjergsalamander_Valid_Absent_Ct&gt;41</t>
  </si>
  <si>
    <t xml:space="preserve">DL2018044_Latterfroe_Invalid_Absent_Ct&gt;41</t>
  </si>
  <si>
    <t xml:space="preserve">DL2018044_Spidssnudetfroe_Valid_Absent_Ct&gt;41</t>
  </si>
  <si>
    <t xml:space="preserve">DL2018044_KortbenetGroenFroe_Valid_Absent_Ct&gt;41</t>
  </si>
  <si>
    <t xml:space="preserve">DL2018044_ButsnudetFroe_Invalid_Absent_Ct&gt;41</t>
  </si>
  <si>
    <t xml:space="preserve">DL2018044_LilleVandsalamander_Valid_Present_Ct&lt;41</t>
  </si>
  <si>
    <t xml:space="preserve">DL2018044_LilleVandsalamander_Invalid_Present_Ct&lt;41</t>
  </si>
  <si>
    <t xml:space="preserve">DL2018044_Skalle_Invalid_Present_Ct&lt;41</t>
  </si>
  <si>
    <t xml:space="preserve">DL2018044_Karusse_Invalid_Absent_Ct&gt;41</t>
  </si>
  <si>
    <t xml:space="preserve">DL2018044_Soelvkarusse_Invalid_Present_Ct&lt;41</t>
  </si>
  <si>
    <t xml:space="preserve">DL2018044_StorVandsalamander_Valid_Absent_Ct&gt;41</t>
  </si>
  <si>
    <t xml:space="preserve">DL2018044_Bjergsalamander_Invalid_Absent_Ct&gt;41</t>
  </si>
  <si>
    <t xml:space="preserve">DL2018044_Soelvkarusse_Invalid_Absent_Ct&gt;41</t>
  </si>
  <si>
    <t xml:space="preserve">DL2018083_Loegfroe_Valid_Absent_Ct&gt;41</t>
  </si>
  <si>
    <t xml:space="preserve">DL2018083_StorVandsalamander_Valid_Absent_Ct&gt;41</t>
  </si>
  <si>
    <t xml:space="preserve">DL2018083_Strandtudse_Valid_Absent_Ct&gt;41</t>
  </si>
  <si>
    <t xml:space="preserve">DL2018083_GroenbrogetTudse_Invalid_Absent_Ct&gt;41</t>
  </si>
  <si>
    <t xml:space="preserve">DL2018083_Loevfroe_Valid_Absent_Ct&gt;41</t>
  </si>
  <si>
    <t xml:space="preserve">DL2018083_Springfroe_Valid_Absent_Ct&gt;41</t>
  </si>
  <si>
    <t xml:space="preserve">DL2018083_Klokkefroe_Invalid_Absent_Ct&gt;41</t>
  </si>
  <si>
    <t xml:space="preserve">DL2018083_Skrubtudse_Valid_Present_Ct&lt;41</t>
  </si>
  <si>
    <t xml:space="preserve">DL2018083_Bjergsalamander_Invalid_Absent_Ct&gt;41</t>
  </si>
  <si>
    <t xml:space="preserve">DL2018083_Latterfroe_Valid_Absent_Ct&gt;41</t>
  </si>
  <si>
    <t xml:space="preserve">DL2018083_Spidssnudetfroe_Invalid_Absent_Ct&gt;41</t>
  </si>
  <si>
    <t xml:space="preserve">DL2018083_KortbenetGroenFroe_Invalid_Absent_Ct&gt;41</t>
  </si>
  <si>
    <t xml:space="preserve">DL2018083_ButsnudetFroe_Valid_Absent_Ct&gt;41</t>
  </si>
  <si>
    <t xml:space="preserve">DL2018083_ButsnudetFroe_Valid_Present_Ct&gt;41</t>
  </si>
  <si>
    <t xml:space="preserve">DL2018083_LilleVandsalamander_Valid_Present_Ct&lt;41</t>
  </si>
  <si>
    <t xml:space="preserve">DL2018083_Skalle_Invalid_Present_Ct&lt;41</t>
  </si>
  <si>
    <t xml:space="preserve">DL2018083_Skalle_Invalid_Absent_Ct&gt;41</t>
  </si>
  <si>
    <t xml:space="preserve">DL2018083_Karusse_Invalid_Absent_Ct&gt;41</t>
  </si>
  <si>
    <t xml:space="preserve">DL2018083_Soelvkarusse_Invalid_Present_Ct&lt;41</t>
  </si>
  <si>
    <t xml:space="preserve">DL2018017_Loegfroe_Invalid_Absent_Ct&gt;41</t>
  </si>
  <si>
    <t xml:space="preserve">DL2018017_StorVandsalamander_Valid_Absent_Ct&gt;41</t>
  </si>
  <si>
    <t xml:space="preserve">DL2018017_Strandtudse_Invalid_Absent_Ct&gt;41</t>
  </si>
  <si>
    <t xml:space="preserve">DL2018017_GroenbrogetTudse_Invalid_Absent_Ct&gt;41</t>
  </si>
  <si>
    <t xml:space="preserve">DL2018017_Loevfroe_Invalid_Present_Ct&lt;41</t>
  </si>
  <si>
    <t xml:space="preserve">DL2018017_Springfroe_Valid_Absent_Ct&gt;41</t>
  </si>
  <si>
    <t xml:space="preserve">DL2018017_Klokkefroe_Valid_Absent_Ct&gt;41</t>
  </si>
  <si>
    <t xml:space="preserve">DL2018017_Skrubtudse_Invalid_Present_Ct&lt;41</t>
  </si>
  <si>
    <t xml:space="preserve">DL2018017_Bjergsalamander_Invalid_Absent_Ct&gt;41</t>
  </si>
  <si>
    <t xml:space="preserve">DL2018017_Latterfroe_Invalid_Absent_Ct&gt;41</t>
  </si>
  <si>
    <t xml:space="preserve">DL2018017_Spidssnudetfroe_Invalid_Absent_Ct&gt;41</t>
  </si>
  <si>
    <t xml:space="preserve">DL2018017_KortbenetGroenFroe_Invalid_Absent_Ct&gt;41</t>
  </si>
  <si>
    <t xml:space="preserve">DL2018017_ButsnudetFroe_Invalid_Absent_Ct&gt;41</t>
  </si>
  <si>
    <t xml:space="preserve">DL2018017_LilleVandsalamander_Invalid_Absent_Ct&gt;41</t>
  </si>
  <si>
    <t xml:space="preserve">DL2018017_LilleVandsalamander_Valid_Absent_Ct&gt;41</t>
  </si>
  <si>
    <t xml:space="preserve">DL2018017_Skalle_Invalid_Present_Ct&lt;41</t>
  </si>
  <si>
    <t xml:space="preserve">DL2018017_Skalle_Invalid_Absent_Ct&gt;41</t>
  </si>
  <si>
    <t xml:space="preserve">DL2018017_Karusse_Invalid_Absent_Ct&gt;41</t>
  </si>
  <si>
    <t xml:space="preserve">DL2018017_Soelvkarusse_Invalid_Absent_Ct&gt;41</t>
  </si>
  <si>
    <t xml:space="preserve">DL2018017_Karusse_Valid_Absent_Ct&gt;41</t>
  </si>
  <si>
    <t xml:space="preserve">DL2018017_Loegfroe_Valid_Absent_Ct&gt;41</t>
  </si>
  <si>
    <t xml:space="preserve">DL2018017_GroenbrogetTudse_Valid_Absent_Ct&gt;41</t>
  </si>
  <si>
    <t xml:space="preserve">DL2018017_Loevfroe_Invalid_Absent_Ct&gt;41</t>
  </si>
  <si>
    <t xml:space="preserve">DL2018017_Latterfroe_Valid_Absent_Ct&gt;41</t>
  </si>
  <si>
    <t xml:space="preserve">DL2018017_Loegfroe_Valid_Present_Ct&lt;41</t>
  </si>
  <si>
    <t xml:space="preserve">DL2018084_Loegfroe_Invalid_Absent_Ct&gt;41</t>
  </si>
  <si>
    <t xml:space="preserve">DL2018084_StorVandsalamander_Valid_Absent_Ct&gt;41</t>
  </si>
  <si>
    <t xml:space="preserve">DL2018084_Strandtudse_Invalid_Absent_Ct&gt;41</t>
  </si>
  <si>
    <t xml:space="preserve">DL2018084_GroenbrogetTudse_Invalid_Absent_Ct&gt;41</t>
  </si>
  <si>
    <t xml:space="preserve">DL2018084_Loevfroe_Valid_Absent_Ct&gt;41</t>
  </si>
  <si>
    <t xml:space="preserve">DL2018084_Springfroe_Valid_Absent_Ct&gt;41</t>
  </si>
  <si>
    <t xml:space="preserve">DL2018084_Klokkefroe_Valid_Absent_Ct&gt;41</t>
  </si>
  <si>
    <t xml:space="preserve">DL2018084_Skrubtudse_Valid_Absent_Ct&gt;41</t>
  </si>
  <si>
    <t xml:space="preserve">DL2018084_Bjergsalamander_Invalid_Absent_Ct&gt;41</t>
  </si>
  <si>
    <t xml:space="preserve">DL2018084_Latterfroe_Valid_Absent_Ct&gt;41</t>
  </si>
  <si>
    <t xml:space="preserve">DL2018084_Spidssnudetfroe_Invalid_Absent_Ct&gt;41</t>
  </si>
  <si>
    <t xml:space="preserve">DL2018084_KortbenetGroenFroe_Valid_Present_Ct&gt;41</t>
  </si>
  <si>
    <t xml:space="preserve">DL2018084_ButsnudetFroe_Invalid_Absent_Ct&gt;41</t>
  </si>
  <si>
    <t xml:space="preserve">DL2018084_ButsnudetFroe_Valid_Absent_Ct&gt;41</t>
  </si>
  <si>
    <t xml:space="preserve">DL2018084_LilleVandsalamander_Valid_Present_Ct&gt;41</t>
  </si>
  <si>
    <t xml:space="preserve">DL2018084_LilleVandsalamander_Valid_Absent_Ct&gt;41</t>
  </si>
  <si>
    <t xml:space="preserve">DL2018084_Skalle_Invalid_Absent_Ct&gt;41</t>
  </si>
  <si>
    <t xml:space="preserve">DL2018084_Karusse_Invalid_Absent_Ct&gt;41</t>
  </si>
  <si>
    <t xml:space="preserve">DL2018084_Soelvkarusse_Invalid_Present_Ct&gt;41</t>
  </si>
  <si>
    <t xml:space="preserve">DL2018084_Karusse_Valid_Present_Ct&lt;41</t>
  </si>
  <si>
    <t xml:space="preserve">DL2018054_Loegfroe_Invalid_Absent_Ct&gt;41</t>
  </si>
  <si>
    <t xml:space="preserve">DL2018054_StorVandsalamander_Invalid_Absent_Ct&gt;41</t>
  </si>
  <si>
    <t xml:space="preserve">DL2018054_Strandtudse_Valid_Absent_Ct&gt;41</t>
  </si>
  <si>
    <t xml:space="preserve">DL2018054_GroenbrogetTudse_Invalid_Absent_Ct&gt;41</t>
  </si>
  <si>
    <t xml:space="preserve">DL2018054_Loevfroe_Invalid_Absent_Ct&gt;41</t>
  </si>
  <si>
    <t xml:space="preserve">DL2018054_Springfroe_Invalid_Absent_Ct&gt;41</t>
  </si>
  <si>
    <t xml:space="preserve">DL2018054_Springfroe_Valid_Absent_Ct&gt;41</t>
  </si>
  <si>
    <t xml:space="preserve">DL2018054_Klokkefroe_Valid_Absent_Ct&gt;41</t>
  </si>
  <si>
    <t xml:space="preserve">DL2018054_Skrubtudse_Invalid_Absent_Ct&gt;41</t>
  </si>
  <si>
    <t xml:space="preserve">DL2018054_Bjergsalamander_Invalid_Absent_Ct&gt;41</t>
  </si>
  <si>
    <t xml:space="preserve">DL2018054_Latterfroe_Invalid_Absent_Ct&gt;41</t>
  </si>
  <si>
    <t xml:space="preserve">DL2018054_Spidssnudetfroe_Invalid_Absent_Ct&gt;41</t>
  </si>
  <si>
    <t xml:space="preserve">DL2018054_KortbenetGroenFroe_Invalid_Absent_Ct&gt;41</t>
  </si>
  <si>
    <t xml:space="preserve">DL2018054_ButsnudetFroe_Valid_Absent_Ct&gt;41</t>
  </si>
  <si>
    <t xml:space="preserve">DL2018054_ButsnudetFroe_Invalid_Absent_Ct&gt;41</t>
  </si>
  <si>
    <t xml:space="preserve">DL2018054_LilleVandsalamander_Valid_Absent_Ct&gt;41</t>
  </si>
  <si>
    <t xml:space="preserve">DL2018054_LilleVandsalamander_Invalid_Present_Ct&lt;41</t>
  </si>
  <si>
    <t xml:space="preserve">DL2018054_Skalle_Invalid_Absent_Ct&gt;41</t>
  </si>
  <si>
    <t xml:space="preserve">DL2018054_Karusse_Invalid_Absent_Ct&gt;41</t>
  </si>
  <si>
    <t xml:space="preserve">DL2018054_Soelvkarusse_Invalid_Absent_Ct&gt;41</t>
  </si>
  <si>
    <t xml:space="preserve">DL2018054_Karusse_Valid_Present_Ct&gt;41</t>
  </si>
  <si>
    <t xml:space="preserve">DL2018020_Loegfroe_Invalid_Absent_Ct&gt;41</t>
  </si>
  <si>
    <t xml:space="preserve">DL2018020_StorVandsalamander_Valid_Present_Ct&lt;41</t>
  </si>
  <si>
    <t xml:space="preserve">DL2018020_Strandtudse_Invalid_Absent_Ct&gt;41</t>
  </si>
  <si>
    <t xml:space="preserve">DL2018020_GroenbrogetTudse_Invalid_Absent_Ct&gt;41</t>
  </si>
  <si>
    <t xml:space="preserve">DL2018020_Loevfroe_Valid_Absent_Ct&gt;41</t>
  </si>
  <si>
    <t xml:space="preserve">DL2018020_Springfroe_Invalid_Absent_Ct&gt;41</t>
  </si>
  <si>
    <t xml:space="preserve">DL2018020_Springfroe_Valid_Absent_Ct&gt;41</t>
  </si>
  <si>
    <t xml:space="preserve">DL2018020_Klokkefroe_Valid_Absent_Ct&gt;41</t>
  </si>
  <si>
    <t xml:space="preserve">DL2018020_Skrubtudse_Valid_Absent_Ct&gt;41</t>
  </si>
  <si>
    <t xml:space="preserve">DL2018020_Skrubtudse_Invalid_Present_Ct&gt;41</t>
  </si>
  <si>
    <t xml:space="preserve">DL2018020_Bjergsalamander_Invalid_Absent_Ct&gt;41</t>
  </si>
  <si>
    <t xml:space="preserve">DL2018020_Latterfroe_Valid_Absent_Ct&gt;41</t>
  </si>
  <si>
    <t xml:space="preserve">DL2018020_Spidssnudetfroe_Invalid_Absent_Ct&gt;41</t>
  </si>
  <si>
    <t xml:space="preserve">DL2018020_KortbenetGroenFroe_Invalid_Absent_Ct&gt;41</t>
  </si>
  <si>
    <t xml:space="preserve">DL2018020_ButsnudetFroe_Invalid_Absent_Ct&gt;41</t>
  </si>
  <si>
    <t xml:space="preserve">DL2018020_ButsnudetFroe_Valid_Present_Ct&lt;41</t>
  </si>
  <si>
    <t xml:space="preserve">DL2018020_LilleVandsalamander_Invalid_Absent_Ct&gt;41</t>
  </si>
  <si>
    <t xml:space="preserve">DL2018020_LilleVandsalamander_Valid_Absent_Ct&gt;41</t>
  </si>
  <si>
    <t xml:space="preserve">DL2018020_Skalle_Invalid_Absent_Ct&gt;41</t>
  </si>
  <si>
    <t xml:space="preserve">DL2018020_Skalle_Valid_Absent_Ct&gt;41</t>
  </si>
  <si>
    <t xml:space="preserve">DL2018020_Karusse_Valid_Absent_Ct&gt;41</t>
  </si>
  <si>
    <t xml:space="preserve">DL2018020_Soelvkarusse_Invalid_Absent_Ct&gt;41</t>
  </si>
  <si>
    <t xml:space="preserve">DL2018020_Karusse_Invalid_Present_Ct&lt;41</t>
  </si>
  <si>
    <t xml:space="preserve">DL2018020_StorVandsalamander_Invalid_Absent_Ct&gt;41</t>
  </si>
  <si>
    <t xml:space="preserve">DL2018020_Strandtudse_Valid_Absent_Ct&gt;41</t>
  </si>
  <si>
    <t xml:space="preserve">DL2018020_Loevfroe_Invalid_Absent_Ct&gt;41</t>
  </si>
  <si>
    <t xml:space="preserve">DL2018020_Skrubtudse_Invalid_Absent_Ct&gt;41</t>
  </si>
  <si>
    <t xml:space="preserve">DL2018020_Latterfroe_Invalid_Absent_Ct&gt;41</t>
  </si>
  <si>
    <t xml:space="preserve">DL2018020_Spidssnudetfroe_Valid_Absent_Ct&gt;41</t>
  </si>
  <si>
    <t xml:space="preserve">DL2018020_ButsnudetFroe_Valid_Absent_Ct&gt;41</t>
  </si>
  <si>
    <t xml:space="preserve">DL2018020_Skalle_Valid_Present_Ct&lt;41</t>
  </si>
  <si>
    <t xml:space="preserve">DL2018020_Skalle_Invalid_Present_Ct&lt;41</t>
  </si>
  <si>
    <t xml:space="preserve">DL2018020_Karusse_Invalid_Present_Ct&gt;41</t>
  </si>
  <si>
    <t xml:space="preserve">DL2018052_Loegfroe_Invalid_Present_Ct&lt;41</t>
  </si>
  <si>
    <t xml:space="preserve">DL2018052_StorVandsalamander_Valid_Absent_Ct&gt;41</t>
  </si>
  <si>
    <t xml:space="preserve">DL2018052_Strandtudse_Valid_Absent_Ct&gt;41</t>
  </si>
  <si>
    <t xml:space="preserve">DL2018052_GroenbrogetTudse_Invalid_Absent_Ct&gt;41</t>
  </si>
  <si>
    <t xml:space="preserve">DL2018052_Loevfroe_Valid_Absent_Ct&gt;41</t>
  </si>
  <si>
    <t xml:space="preserve">DL2018052_Klokkefroe_Invalid_Absent_Ct&gt;41</t>
  </si>
  <si>
    <t xml:space="preserve">DL2018052_Bjergsalamander_Invalid_Absent_Ct&gt;41</t>
  </si>
  <si>
    <t xml:space="preserve">DL2018052_Latterfroe_Valid_Absent_Ct&gt;41</t>
  </si>
  <si>
    <t xml:space="preserve">DL2018052_KortbenetGroenFroe_Invalid_Absent_Ct&gt;41</t>
  </si>
  <si>
    <t xml:space="preserve">DL2018052_Soelvkarusse_Invalid_Absent_Ct&gt;41</t>
  </si>
  <si>
    <t xml:space="preserve">DL2018025_Loegfroe_Valid_Absent_Ct&gt;41</t>
  </si>
  <si>
    <t xml:space="preserve">DL2018025_StorVandsalamander_Valid_Absent_Ct&gt;41</t>
  </si>
  <si>
    <t xml:space="preserve">DL2018025_Strandtudse_Valid_Absent_Ct&gt;41</t>
  </si>
  <si>
    <t xml:space="preserve">DL2018025_GroenbrogetTudse_Valid_Absent_Ct&gt;41</t>
  </si>
  <si>
    <t xml:space="preserve">DL2018025_Loevfroe_Valid_Absent_Ct&gt;41</t>
  </si>
  <si>
    <t xml:space="preserve">DL2018025_Springfroe_Invalid_Absent_Ct&gt;41</t>
  </si>
  <si>
    <t xml:space="preserve">DL2018025_Springfroe_Valid_Absent_Ct&gt;41</t>
  </si>
  <si>
    <t xml:space="preserve">DL2018025_Klokkefroe_Invalid_Absent_Ct&gt;41</t>
  </si>
  <si>
    <t xml:space="preserve">DL2018025_Skrubtudse_Valid_Absent_Ct&gt;41</t>
  </si>
  <si>
    <t xml:space="preserve">DL2018025_Bjergsalamander_Invalid_Absent_Ct&gt;41</t>
  </si>
  <si>
    <t xml:space="preserve">DL2018025_Latterfroe_Valid_Absent_Ct&gt;41</t>
  </si>
  <si>
    <t xml:space="preserve">DL2018025_Spidssnudetfroe_Invalid_Absent_Ct&gt;41</t>
  </si>
  <si>
    <t xml:space="preserve">DL2018025_Spidssnudetfroe_Valid_Absent_Ct&gt;41</t>
  </si>
  <si>
    <t xml:space="preserve">DL2018025_KortbenetGroenFroe_Invalid_Absent_Ct&gt;41</t>
  </si>
  <si>
    <t xml:space="preserve">DL2018025_ButsnudetFroe_Valid_Present_Ct&lt;41</t>
  </si>
  <si>
    <t xml:space="preserve">DL2018025_LilleVandsalamander_Valid_Present_Ct&lt;41</t>
  </si>
  <si>
    <t xml:space="preserve">DL2018025_LilleVandsalamander_Valid_Present_Ct&gt;41</t>
  </si>
  <si>
    <t xml:space="preserve">DL2018025_Skalle_Valid_Absent_Ct&gt;41</t>
  </si>
  <si>
    <t xml:space="preserve">DL2018025_Karusse_Invalid_Absent_Ct&gt;41</t>
  </si>
  <si>
    <t xml:space="preserve">DL2018025_Soelvkarusse_Invalid_Absent_Ct&gt;41</t>
  </si>
  <si>
    <t xml:space="preserve">DL2018025_Klokkefroe_Valid_Absent_Ct&gt;41</t>
  </si>
  <si>
    <t xml:space="preserve">DL2018046_Loegfroe_Valid_Absent_Ct&gt;41</t>
  </si>
  <si>
    <t xml:space="preserve">DL2018046_StorVandsalamander_Invalid_Present_Ct&lt;41</t>
  </si>
  <si>
    <t xml:space="preserve">DL2018046_Strandtudse_Valid_Absent_Ct&gt;41</t>
  </si>
  <si>
    <t xml:space="preserve">DL2018046_GroenbrogetTudse_Valid_Absent_Ct&gt;41</t>
  </si>
  <si>
    <t xml:space="preserve">DL2018046_Loevfroe_Valid_Absent_Ct&gt;41</t>
  </si>
  <si>
    <t xml:space="preserve">DL2018046_Springfroe_Valid_Absent_Ct&gt;41</t>
  </si>
  <si>
    <t xml:space="preserve">DL2018046_Klokkefroe_Invalid_Absent_Ct&gt;41</t>
  </si>
  <si>
    <t xml:space="preserve">DL2018046_Skrubtudse_Valid_Present_Ct&lt;41</t>
  </si>
  <si>
    <t xml:space="preserve">DL2018046_Bjergsalamander_Valid_Absent_Ct&gt;41</t>
  </si>
  <si>
    <t xml:space="preserve">DL2018046_Latterfroe_Valid_Absent_Ct&gt;41</t>
  </si>
  <si>
    <t xml:space="preserve">DL2018046_Spidssnudetfroe_Valid_Present_Ct&lt;41</t>
  </si>
  <si>
    <t xml:space="preserve">DL2018046_KortbenetGroenFroe_Invalid_Present_Ct&lt;41</t>
  </si>
  <si>
    <t xml:space="preserve">DL2018046_KortbenetGroenFroe_Valid_Present_Ct&lt;41</t>
  </si>
  <si>
    <t xml:space="preserve">DL2018046_ButsnudetFroe_Valid_Present_Ct&lt;41</t>
  </si>
  <si>
    <t xml:space="preserve">DL2018046_LilleVandsalamander_Valid_Present_Ct&lt;41</t>
  </si>
  <si>
    <t xml:space="preserve">DL2018046_LilleVandsalamander_Valid_Absent_Ct&gt;41</t>
  </si>
  <si>
    <t xml:space="preserve">DL2018046_Skalle_Invalid_Absent_Ct&gt;41</t>
  </si>
  <si>
    <t xml:space="preserve">DL2018046_Skalle_Valid_Absent_Ct&gt;41</t>
  </si>
  <si>
    <t xml:space="preserve">DL2018046_Karusse_Valid_Absent_Ct&gt;41</t>
  </si>
  <si>
    <t xml:space="preserve">DL2018046_Karusse_Invalid_Absent_Ct&gt;41</t>
  </si>
  <si>
    <t xml:space="preserve">DL2018046_Loegfroe_Invalid_Absent_Ct&gt;41</t>
  </si>
  <si>
    <t xml:space="preserve">DL2018046_StorVandsalamander_Valid_Present_Ct&lt;41</t>
  </si>
  <si>
    <t xml:space="preserve">DL2018046_Klokkefroe_Valid_Absent_Ct&gt;41</t>
  </si>
  <si>
    <t xml:space="preserve">DL2018046_Bjergsalamander_Invalid_Absent_Ct&gt;41</t>
  </si>
  <si>
    <t xml:space="preserve">DL2018046_Soelvkarusse_Invalid_Absent_Ct&gt;41</t>
  </si>
  <si>
    <t xml:space="preserve">DL2018011_Loegfroe_Valid_Absent_Ct&gt;41</t>
  </si>
  <si>
    <t xml:space="preserve">DL2018011_StorVandsalamander_Valid_Absent_Ct&gt;41</t>
  </si>
  <si>
    <t xml:space="preserve">DL2018011_Strandtudse_Valid_Absent_Ct&gt;41</t>
  </si>
  <si>
    <t xml:space="preserve">DL2018011_GroenbrogetTudse_Valid_Absent_Ct&gt;41</t>
  </si>
  <si>
    <t xml:space="preserve">DL2018011_Loevfroe_Valid_Absent_Ct&gt;41</t>
  </si>
  <si>
    <t xml:space="preserve">DL2018011_Springfroe_Valid_Absent_Ct&gt;41</t>
  </si>
  <si>
    <t xml:space="preserve">DL2018011_Klokkefroe_Valid_Absent_Ct&gt;41</t>
  </si>
  <si>
    <t xml:space="preserve">DL2018011_Skrubtudse_Invalid_Absent_Ct&gt;41</t>
  </si>
  <si>
    <t xml:space="preserve">DL2018011_Skrubtudse_Valid_Absent_Ct&gt;41</t>
  </si>
  <si>
    <t xml:space="preserve">DL2018011_Bjergsalamander_Invalid_Absent_Ct&gt;41</t>
  </si>
  <si>
    <t xml:space="preserve">DL2018011_Latterfroe_Invalid_Absent_Ct&gt;41</t>
  </si>
  <si>
    <t xml:space="preserve">DL2018011_Spidssnudetfroe_Invalid_Absent_Ct&gt;41</t>
  </si>
  <si>
    <t xml:space="preserve">DL2018011_KortbenetGroenFroe_Invalid_Absent_Ct&gt;41</t>
  </si>
  <si>
    <t xml:space="preserve">DL2018011_ButsnudetFroe_Invalid_Absent_Ct&gt;41</t>
  </si>
  <si>
    <t xml:space="preserve">DL2018011_ButsnudetFroe_Valid_Absent_Ct&gt;41</t>
  </si>
  <si>
    <t xml:space="preserve">DL2018011_LilleVandsalamander_Invalid_Absent_Ct&gt;41</t>
  </si>
  <si>
    <t xml:space="preserve">DL2018011_Skalle_Valid_Present_Ct&lt;41</t>
  </si>
  <si>
    <t xml:space="preserve">DL2018011_Karusse_Valid_Present_Ct&lt;41</t>
  </si>
  <si>
    <t xml:space="preserve">DL2018011_Soelvkarusse_Invalid_Absent_Ct&gt;41</t>
  </si>
  <si>
    <t xml:space="preserve">DL2018011_Latterfroe_Valid_Absent_Ct&gt;41</t>
  </si>
  <si>
    <t xml:space="preserve">DL2018027_Loegfroe_Valid_Absent_Ct&gt;41</t>
  </si>
  <si>
    <t xml:space="preserve">DL2018027_StorVandsalamander_Valid_Absent_Ct&gt;41</t>
  </si>
  <si>
    <t xml:space="preserve">DL2018027_Strandtudse_Valid_Absent_Ct&gt;41</t>
  </si>
  <si>
    <t xml:space="preserve">DL2018027_GroenbrogetTudse_Valid_Absent_Ct&gt;41</t>
  </si>
  <si>
    <t xml:space="preserve">DL2018027_Loevfroe_Valid_Absent_Ct&gt;41</t>
  </si>
  <si>
    <t xml:space="preserve">DL2018027_Springfroe_Valid_Absent_Ct&gt;41</t>
  </si>
  <si>
    <t xml:space="preserve">DL2018027_Klokkefroe_Valid_Absent_Ct&gt;41</t>
  </si>
  <si>
    <t xml:space="preserve">DL2018027_Skrubtudse_Valid_Present_Ct&lt;41</t>
  </si>
  <si>
    <t xml:space="preserve">DL2018027_Bjergsalamander_Invalid_Absent_Ct&gt;41</t>
  </si>
  <si>
    <t xml:space="preserve">DL2018027_Latterfroe_Invalid_Absent_Ct&gt;41</t>
  </si>
  <si>
    <t xml:space="preserve">DL2018027_Spidssnudetfroe_Valid_Absent_Ct&gt;41</t>
  </si>
  <si>
    <t xml:space="preserve">DL2018027_KortbenetGroenFroe_Invalid_Absent_Ct&gt;41</t>
  </si>
  <si>
    <t xml:space="preserve">DL2018027_ButsnudetFroe_Valid_Present_Ct&lt;41</t>
  </si>
  <si>
    <t xml:space="preserve">DL2018027_ButsnudetFroe_Valid_Present_Ct&gt;41</t>
  </si>
  <si>
    <t xml:space="preserve">DL2018027_LilleVandsalamander_Valid_Absent_Ct&gt;41</t>
  </si>
  <si>
    <t xml:space="preserve">DL2018027_LilleVandsalamander_Invalid_Absent_Ct&gt;41</t>
  </si>
  <si>
    <t xml:space="preserve">DL2018027_Skalle_Valid_Present_Ct&lt;41</t>
  </si>
  <si>
    <t xml:space="preserve">DL2018027_Karusse_Valid_Absent_Ct&gt;41</t>
  </si>
  <si>
    <t xml:space="preserve">DL2018027_Soelvkarusse_Invalid_Absent_Ct&gt;41</t>
  </si>
  <si>
    <t xml:space="preserve">DL2018027_Loevfroe_Invalid_Absent_Ct&gt;41</t>
  </si>
  <si>
    <t xml:space="preserve">DL2018027_Klokkefroe_Invalid_Absent_Ct&gt;41</t>
  </si>
  <si>
    <t xml:space="preserve">DL2018027_Latterfroe_Valid_Absent_Ct&gt;41</t>
  </si>
  <si>
    <t xml:space="preserve">DL2018027_Soelvkarusse_Invalid_Present_Ct&lt;41</t>
  </si>
  <si>
    <t xml:space="preserve">DL2018039_Loegfroe_Valid_Absent_Ct&gt;41</t>
  </si>
  <si>
    <t xml:space="preserve">DL2018039_StorVandsalamander_Valid_Absent_Ct&gt;41</t>
  </si>
  <si>
    <t xml:space="preserve">DL2018039_Strandtudse_Valid_Absent_Ct&gt;41</t>
  </si>
  <si>
    <t xml:space="preserve">DL2018039_GroenbrogetTudse_Valid_Absent_Ct&gt;41</t>
  </si>
  <si>
    <t xml:space="preserve">DL2018039_Loevfroe_Valid_Absent_Ct&gt;41</t>
  </si>
  <si>
    <t xml:space="preserve">DL2018039_Klokkefroe_Invalid_Absent_Ct&gt;41</t>
  </si>
  <si>
    <t xml:space="preserve">DL2018039_Bjergsalamander_Invalid_Absent_Ct&gt;41</t>
  </si>
  <si>
    <t xml:space="preserve">DL2018039_Latterfroe_Invalid_Absent_Ct&gt;41</t>
  </si>
  <si>
    <t xml:space="preserve">DL2018039_KortbenetGroenFroe_Invalid_Absent_Ct&gt;41</t>
  </si>
  <si>
    <t xml:space="preserve">DL2018039_Soelvkarusse_Invalid_Absent_Ct&gt;41</t>
  </si>
  <si>
    <t xml:space="preserve">DL2018097_Loegfroe_Valid_Absent_Ct&gt;41</t>
  </si>
  <si>
    <t xml:space="preserve">DL2018097_StorVandsalamander_Valid_Present_Ct&lt;41</t>
  </si>
  <si>
    <t xml:space="preserve">DL2018097_Strandtudse_Valid_Absent_Ct&gt;41</t>
  </si>
  <si>
    <t xml:space="preserve">DL2018097_GroenbrogetTudse_Valid_Absent_Ct&gt;41</t>
  </si>
  <si>
    <t xml:space="preserve">DL2018097_Loevfroe_Valid_Absent_Ct&gt;41</t>
  </si>
  <si>
    <t xml:space="preserve">DL2018097_Springfroe_Valid_Absent_Ct&gt;41</t>
  </si>
  <si>
    <t xml:space="preserve">DL2018097_Klokkefroe_Valid_Absent_Ct&gt;41</t>
  </si>
  <si>
    <t xml:space="preserve">DL2018097_Skrubtudse_Valid_Absent_Ct&gt;41</t>
  </si>
  <si>
    <t xml:space="preserve">DL2018097_Bjergsalamander_Invalid_Absent_Ct&gt;41</t>
  </si>
  <si>
    <t xml:space="preserve">DL2018097_Latterfroe_Valid_Absent_Ct&gt;41</t>
  </si>
  <si>
    <t xml:space="preserve">DL2018097_Spidssnudetfroe_Valid_Absent_Ct&gt;41</t>
  </si>
  <si>
    <t xml:space="preserve">DL2018097_KortbenetGroenFroe_Invalid_Present_Ct&lt;41</t>
  </si>
  <si>
    <t xml:space="preserve">DL2018097_ButsnudetFroe_Invalid_Absent_Ct&gt;41</t>
  </si>
  <si>
    <t xml:space="preserve">DL2018097_LilleVandsalamander_Valid_Present_Ct&lt;41</t>
  </si>
  <si>
    <t xml:space="preserve">DL2018097_Skalle_Invalid_Absent_Ct&gt;41</t>
  </si>
  <si>
    <t xml:space="preserve">DL2018097_Skalle_Valid_Absent_Ct&gt;41</t>
  </si>
  <si>
    <t xml:space="preserve">DL2018097_Karusse_Invalid_Present_Ct&lt;41</t>
  </si>
  <si>
    <t xml:space="preserve">DL2018097_Karusse_Valid_Present_Ct&lt;41</t>
  </si>
  <si>
    <t xml:space="preserve">DL2018097_Soelvkarusse_Invalid_Absent_Ct&gt;41</t>
  </si>
  <si>
    <t xml:space="preserve">DL2018097_StorVandsalamander_Invalid_Present_Ct&lt;41</t>
  </si>
  <si>
    <t xml:space="preserve">DL2018097_Latterfroe_Invalid_Absent_Ct&gt;41</t>
  </si>
  <si>
    <t xml:space="preserve">DL2018039_Springfroe_Valid_Absent_Ct&gt;41</t>
  </si>
  <si>
    <t xml:space="preserve">DL2018039_Klokkefroe_Valid_Absent_Ct&gt;41</t>
  </si>
  <si>
    <t xml:space="preserve">DL2018039_Skrubtudse_Invalid_Absent_Ct&gt;41</t>
  </si>
  <si>
    <t xml:space="preserve">DL2018039_Skrubtudse_Valid_Absent_Ct&gt;41</t>
  </si>
  <si>
    <t xml:space="preserve">DL2018039_Bjergsalamander_Valid_Absent_Ct&gt;41</t>
  </si>
  <si>
    <t xml:space="preserve">DL2018039_Latterfroe_Valid_Absent_Ct&gt;41</t>
  </si>
  <si>
    <t xml:space="preserve">DL2018039_Spidssnudetfroe_Valid_Absent_Ct&gt;41</t>
  </si>
  <si>
    <t xml:space="preserve">DL2018039_ButsnudetFroe_Invalid_Present_Ct&lt;41</t>
  </si>
  <si>
    <t xml:space="preserve">DL2018039_ButsnudetFroe_Invalid_Absent_Ct&gt;41</t>
  </si>
  <si>
    <t xml:space="preserve">DL2018039_LilleVandsalamander_Valid_Present_Ct&lt;41</t>
  </si>
  <si>
    <t xml:space="preserve">DL2018039_Skalle_Valid_Absent_Ct&gt;41</t>
  </si>
  <si>
    <t xml:space="preserve">DL2018039_Karusse_Invalid_Absent_Ct&gt;41</t>
  </si>
  <si>
    <t xml:space="preserve">DL2018040_Loegfroe_Valid_Present_Ct&lt;41</t>
  </si>
  <si>
    <t xml:space="preserve">DL2018040_StorVandsalamander_Invalid_Absent_Ct&gt;41</t>
  </si>
  <si>
    <t xml:space="preserve">DL2018040_Strandtudse_Valid_Absent_Ct&gt;41</t>
  </si>
  <si>
    <t xml:space="preserve">DL2018040_GroenbrogetTudse_Valid_Absent_Ct&gt;41</t>
  </si>
  <si>
    <t xml:space="preserve">DL2018040_Loevfroe_Valid_Absent_Ct&gt;41</t>
  </si>
  <si>
    <t xml:space="preserve">DL2018040_Springfroe_Valid_Present_Ct&lt;41</t>
  </si>
  <si>
    <t xml:space="preserve">DL2018040_Springfroe_Valid_Absent_Ct&gt;41</t>
  </si>
  <si>
    <t xml:space="preserve">DL2018040_Klokkefroe_Valid_Absent_Ct&gt;41</t>
  </si>
  <si>
    <t xml:space="preserve">DL2018040_Skrubtudse_Invalid_Absent_Ct&gt;41</t>
  </si>
  <si>
    <t xml:space="preserve">DL2018040_Bjergsalamander_Invalid_Absent_Ct&gt;41</t>
  </si>
  <si>
    <t xml:space="preserve">DL2018040_Latterfroe_Valid_Absent_Ct&gt;41</t>
  </si>
  <si>
    <t xml:space="preserve">DL2018040_Spidssnudetfroe_Valid_Absent_Ct&gt;41</t>
  </si>
  <si>
    <t xml:space="preserve">DL2018040_KortbenetGroenFroe_Invalid_Absent_Ct&gt;41</t>
  </si>
  <si>
    <t xml:space="preserve">DL2018040_ButsnudetFroe_Invalid_Absent_Ct&gt;41</t>
  </si>
  <si>
    <t xml:space="preserve">DL2018040_ButsnudetFroe_Valid_Absent_Ct&gt;41</t>
  </si>
  <si>
    <t xml:space="preserve">DL2018040_LilleVandsalamander_Valid_Present_Ct&lt;41</t>
  </si>
  <si>
    <t xml:space="preserve">DL2018040_LilleVandsalamander_Valid_Present_Ct&gt;41</t>
  </si>
  <si>
    <t xml:space="preserve">DL2018040_Skalle_Invalid_Absent_Ct&gt;41</t>
  </si>
  <si>
    <t xml:space="preserve">DL2018040_Skalle_Valid_Absent_Ct&gt;41</t>
  </si>
  <si>
    <t xml:space="preserve">DL2018040_Karusse_Valid_Present_Ct&lt;41</t>
  </si>
  <si>
    <t xml:space="preserve">DL2018040_Karusse_Valid_Absent_Ct&gt;41</t>
  </si>
  <si>
    <t xml:space="preserve">DL2018040_Soelvkarusse_Invalid_Absent_Ct&gt;41</t>
  </si>
  <si>
    <t xml:space="preserve">DL2018040_Loegfroe_Invalid_Absent_Ct&gt;41</t>
  </si>
  <si>
    <t xml:space="preserve">DL2018040_StorVandsalamander_Valid_Present_Ct&lt;41</t>
  </si>
  <si>
    <t xml:space="preserve">DL2018040_Latterfroe_Invalid_Absent_Ct&gt;41</t>
  </si>
  <si>
    <t xml:space="preserve">DL2018076_Loegfroe_Invalid_Absent_Ct&gt;41</t>
  </si>
  <si>
    <t xml:space="preserve">DL2018076_StorVandsalamander_Valid_Present_Ct&lt;41</t>
  </si>
  <si>
    <t xml:space="preserve">DL2018076_Strandtudse_Valid_Absent_Ct&gt;41</t>
  </si>
  <si>
    <t xml:space="preserve">DL2018076_GroenbrogetTudse_Valid_Absent_Ct&gt;41</t>
  </si>
  <si>
    <t xml:space="preserve">DL2018076_Loevfroe_Valid_Absent_Ct&gt;41</t>
  </si>
  <si>
    <t xml:space="preserve">DL2018076_Springfroe_Valid_Absent_Ct&gt;41</t>
  </si>
  <si>
    <t xml:space="preserve">DL2018076_Klokkefroe_Valid_Absent_Ct&gt;41</t>
  </si>
  <si>
    <t xml:space="preserve">DL2018076_Skrubtudse_Invalid_Absent_Ct&gt;41</t>
  </si>
  <si>
    <t xml:space="preserve">DL2018076_Skrubtudse_Invalid_Present_Ct&lt;41</t>
  </si>
  <si>
    <t xml:space="preserve">DL2018076_Bjergsalamander_Invalid_Absent_Ct&gt;41</t>
  </si>
  <si>
    <t xml:space="preserve">DL2018076_Latterfroe_Invalid_Absent_Ct&gt;41</t>
  </si>
  <si>
    <t xml:space="preserve">DL2018076_Spidssnudetfroe_Valid_Absent_Ct&gt;41</t>
  </si>
  <si>
    <t xml:space="preserve">DL2018076_Spidssnudetfroe_Invalid_Absent_Ct&gt;41</t>
  </si>
  <si>
    <t xml:space="preserve">DL2018076_KortbenetGroenFroe_Invalid_Absent_Ct&gt;41</t>
  </si>
  <si>
    <t xml:space="preserve">DL2018076_ButsnudetFroe_Invalid_Absent_Ct&gt;41</t>
  </si>
  <si>
    <t xml:space="preserve">DL2018076_ButsnudetFroe_Invalid_Present_Ct&lt;41</t>
  </si>
  <si>
    <t xml:space="preserve">DL2018076_LilleVandsalamander_Valid_Present_Ct&lt;41</t>
  </si>
  <si>
    <t xml:space="preserve">DL2018076_LilleVandsalamander_Invalid_Absent_Ct&gt;41</t>
  </si>
  <si>
    <t xml:space="preserve">DL2018076_Skalle_Invalid_Absent_Ct&gt;41</t>
  </si>
  <si>
    <t xml:space="preserve">DL2018076_Karusse_Valid_Absent_Ct&gt;41</t>
  </si>
  <si>
    <t xml:space="preserve">DL2018076_Soelvkarusse_Invalid_Absent_Ct&gt;41</t>
  </si>
  <si>
    <t xml:space="preserve">DL2018076_Loegfroe_Valid_Absent_Ct&gt;41</t>
  </si>
  <si>
    <t xml:space="preserve">DL2018076_StorVandsalamander_Invalid_Present_Ct&lt;41</t>
  </si>
  <si>
    <t xml:space="preserve">DL2018076_Strandtudse_Invalid_Absent_Ct&gt;41</t>
  </si>
  <si>
    <t xml:space="preserve">DL2018076_Latterfroe_Valid_Absent_Ct&gt;41</t>
  </si>
  <si>
    <t xml:space="preserve">DL2018050_Loegfroe_Invalid_Absent_Ct&gt;41</t>
  </si>
  <si>
    <t xml:space="preserve">DL2018050_StorVandsalamander_Valid_Absent_Ct&gt;41</t>
  </si>
  <si>
    <t xml:space="preserve">DL2018050_Strandtudse_Invalid_Present_Ct&lt;41</t>
  </si>
  <si>
    <t xml:space="preserve">DL2018050_GroenbrogetTudse_Valid_Absent_Ct&gt;41</t>
  </si>
  <si>
    <t xml:space="preserve">DL2018050_Loevfroe_Valid_Absent_Ct&gt;41</t>
  </si>
  <si>
    <t xml:space="preserve">DL2018050_Springfroe_Valid_Absent_Ct&gt;41</t>
  </si>
  <si>
    <t xml:space="preserve">DL2018050_Klokkefroe_Invalid_Present_Ct&lt;41</t>
  </si>
  <si>
    <t xml:space="preserve">DL2018050_Skrubtudse_Invalid_Present_Ct&lt;41</t>
  </si>
  <si>
    <t xml:space="preserve">DL2018050_Skrubtudse_Invalid_Absent_Ct&gt;41</t>
  </si>
  <si>
    <t xml:space="preserve">DL2018050_Bjergsalamander_Invalid_Absent_Ct&gt;41</t>
  </si>
  <si>
    <t xml:space="preserve">DL2018050_Latterfroe_Valid_Absent_Ct&gt;41</t>
  </si>
  <si>
    <t xml:space="preserve">DL2018050_Spidssnudetfroe_Valid_Present_Ct&gt;41</t>
  </si>
  <si>
    <t xml:space="preserve">DL2018050_Spidssnudetfroe_Invalid_Absent_Ct&gt;41</t>
  </si>
  <si>
    <t xml:space="preserve">DL2018050_KortbenetGroenFroe_Invalid_Absent_Ct&gt;41</t>
  </si>
  <si>
    <t xml:space="preserve">DL2018050_ButsnudetFroe_Invalid_Absent_Ct&gt;41</t>
  </si>
  <si>
    <t xml:space="preserve">DL2018050_ButsnudetFroe_Valid_Absent_Ct&gt;41</t>
  </si>
  <si>
    <t xml:space="preserve">DL2018050_LilleVandsalamander_Valid_Absent_Ct&gt;41</t>
  </si>
  <si>
    <t xml:space="preserve">DL2018050_Skalle_Valid_Present_Ct&lt;41</t>
  </si>
  <si>
    <t xml:space="preserve">DL2018050_Skalle_Invalid_Absent_Ct&gt;41</t>
  </si>
  <si>
    <t xml:space="preserve">DL2018050_Karusse_Invalid_Present_Ct&lt;41</t>
  </si>
  <si>
    <t xml:space="preserve">DL2018050_Karusse_Valid_Present_Ct&lt;41</t>
  </si>
  <si>
    <t xml:space="preserve">DL2018050_Soelvkarusse_Invalid_Absent_Ct&gt;41</t>
  </si>
  <si>
    <t xml:space="preserve">DL2018050_StorVandsalamander_Valid_Present_Ct&lt;41</t>
  </si>
  <si>
    <t xml:space="preserve">DL2018050_Strandtudse_Valid_Absent_Ct&gt;41</t>
  </si>
  <si>
    <t xml:space="preserve">DL2018050_GroenbrogetTudse_Invalid_Absent_Ct&gt;41</t>
  </si>
  <si>
    <t xml:space="preserve">DL2018050_Klokkefroe_Valid_Absent_Ct&gt;41</t>
  </si>
  <si>
    <t xml:space="preserve">DL2018050_Latterfroe_Invalid_Absent_Ct&gt;41</t>
  </si>
  <si>
    <t xml:space="preserve">DL2018064_Loegfroe_Valid_Absent_Ct&gt;41</t>
  </si>
  <si>
    <t xml:space="preserve">DL2018064_StorVandsalamander_Valid_Absent_Ct&gt;41</t>
  </si>
  <si>
    <t xml:space="preserve">DL2018064_Strandtudse_Valid_Absent_Ct&gt;41</t>
  </si>
  <si>
    <t xml:space="preserve">DL2018064_GroenbrogetTudse_Valid_Absent_Ct&gt;41</t>
  </si>
  <si>
    <t xml:space="preserve">DL2018064_Loevfroe_Valid_Absent_Ct&gt;41</t>
  </si>
  <si>
    <t xml:space="preserve">DL2018064_Springfroe_Valid_Absent_Ct&gt;41</t>
  </si>
  <si>
    <t xml:space="preserve">DL2018064_Klokkefroe_Valid_Absent_Ct&gt;41</t>
  </si>
  <si>
    <t xml:space="preserve">DL2018064_Skrubtudse_Invalid_Absent_Ct&gt;41</t>
  </si>
  <si>
    <t xml:space="preserve">DL2018064_Bjergsalamander_Invalid_Absent_Ct&gt;41</t>
  </si>
  <si>
    <t xml:space="preserve">DL2018064_Latterfroe_Valid_Absent_Ct&gt;41</t>
  </si>
  <si>
    <t xml:space="preserve">DL2018064_Spidssnudetfroe_Valid_Absent_Ct&gt;41</t>
  </si>
  <si>
    <t xml:space="preserve">DL2018064_KortbenetGroenFroe_Invalid_Absent_Ct&gt;41</t>
  </si>
  <si>
    <t xml:space="preserve">DL2018064_ButsnudetFroe_Invalid_Absent_Ct&gt;41</t>
  </si>
  <si>
    <t xml:space="preserve">DL2018064_LilleVandsalamander_Valid_Absent_Ct&gt;41</t>
  </si>
  <si>
    <t xml:space="preserve">DL2018064_Skalle_Valid_Present_Ct&lt;41</t>
  </si>
  <si>
    <t xml:space="preserve">DL2018064_Karusse_Valid_Present_Ct&lt;41</t>
  </si>
  <si>
    <t xml:space="preserve">DL2018064_Karusse_Valid_Absent_Ct&gt;41</t>
  </si>
  <si>
    <t xml:space="preserve">DL2018064_Soelvkarusse_Invalid_Absent_Ct&gt;41</t>
  </si>
  <si>
    <t xml:space="preserve">DL2018064_Strandtudse_Invalid_Absent_Ct&gt;41</t>
  </si>
  <si>
    <t xml:space="preserve">DL2018064_GroenbrogetTudse_Invalid_Absent_Ct&gt;41</t>
  </si>
  <si>
    <t xml:space="preserve">DL2018078_Loegfroe_Valid_Absent_Ct&gt;41</t>
  </si>
  <si>
    <t xml:space="preserve">DL2018078_StorVandsalamander_Valid_Absent_Ct&gt;41</t>
  </si>
  <si>
    <t xml:space="preserve">DL2018078_Strandtudse_Valid_Absent_Ct&gt;41</t>
  </si>
  <si>
    <t xml:space="preserve">DL2018078_GroenbrogetTudse_Valid_Absent_Ct&gt;41</t>
  </si>
  <si>
    <t xml:space="preserve">DL2018078_Loevfroe_Valid_Absent_Ct&gt;41</t>
  </si>
  <si>
    <t xml:space="preserve">DL2018078_Springfroe_Invalid_Present_Ct&lt;41</t>
  </si>
  <si>
    <t xml:space="preserve">DL2018078_Springfroe_Invalid_Absent_Ct&gt;41</t>
  </si>
  <si>
    <t xml:space="preserve">DL2018078_Klokkefroe_Valid_Absent_Ct&gt;41</t>
  </si>
  <si>
    <t xml:space="preserve">DL2018078_Skrubtudse_Invalid_Absent_Ct&gt;41</t>
  </si>
  <si>
    <t xml:space="preserve">DL2018078_Skrubtudse_Invalid_Present_Ct&lt;41</t>
  </si>
  <si>
    <t xml:space="preserve">DL2018078_Bjergsalamander_Invalid_Absent_Ct&gt;41</t>
  </si>
  <si>
    <t xml:space="preserve">DL2018078_Latterfroe_Invalid_Absent_Ct&gt;41</t>
  </si>
  <si>
    <t xml:space="preserve">DL2018078_Spidssnudetfroe_Valid_Absent_Ct&gt;41</t>
  </si>
  <si>
    <t xml:space="preserve">DL2018078_KortbenetGroenFroe_Invalid_Absent_Ct&gt;41</t>
  </si>
  <si>
    <t xml:space="preserve">DL2018078_ButsnudetFroe_Valid_Present_Ct&lt;41</t>
  </si>
  <si>
    <t xml:space="preserve">DL2018078_LilleVandsalamander_Valid_Present_Ct&lt;41</t>
  </si>
  <si>
    <t xml:space="preserve">DL2018078_Skalle_Valid_Absent_Ct&gt;41</t>
  </si>
  <si>
    <t xml:space="preserve">DL2018078_Skalle_Invalid_Absent_Ct&gt;41</t>
  </si>
  <si>
    <t xml:space="preserve">DL2018078_Karusse_Valid_Absent_Ct&gt;41</t>
  </si>
  <si>
    <t xml:space="preserve">DL2018078_Soelvkarusse_Invalid_Absent_Ct&gt;41</t>
  </si>
  <si>
    <t xml:space="preserve">DL2018078_Latterfroe_Valid_Absent_Ct&gt;41</t>
  </si>
  <si>
    <t xml:space="preserve">DL2018067_Loegfroe_Invalid_Absent_Ct&gt;41</t>
  </si>
  <si>
    <t xml:space="preserve">DL2018067_StorVandsalamander_Valid_Absent_Ct&gt;41</t>
  </si>
  <si>
    <t xml:space="preserve">DL2018067_Strandtudse_Invalid_Absent_Ct&gt;41</t>
  </si>
  <si>
    <t xml:space="preserve">DL2018067_GroenbrogetTudse_Valid_Absent_Ct&gt;41</t>
  </si>
  <si>
    <t xml:space="preserve">DL2018067_Loevfroe_Valid_Absent_Ct&gt;41</t>
  </si>
  <si>
    <t xml:space="preserve">DL2018067_Springfroe_Invalid_Absent_Ct&gt;41</t>
  </si>
  <si>
    <t xml:space="preserve">DL2018067_Klokkefroe_Valid_Absent_Ct&gt;41</t>
  </si>
  <si>
    <t xml:space="preserve">DL2018067_Skrubtudse_Invalid_Present_Ct&lt;41</t>
  </si>
  <si>
    <t xml:space="preserve">DL2018067_Bjergsalamander_Invalid_Absent_Ct&gt;41</t>
  </si>
  <si>
    <t xml:space="preserve">DL2018067_Latterfroe_Valid_Absent_Ct&gt;41</t>
  </si>
  <si>
    <t xml:space="preserve">DL2018067_Spidssnudetfroe_Invalid_Absent_Ct&gt;41</t>
  </si>
  <si>
    <t xml:space="preserve">DL2018067_KortbenetGroenFroe_Invalid_Absent_Ct&gt;41</t>
  </si>
  <si>
    <t xml:space="preserve">DL2018067_ButsnudetFroe_Valid_Present_Ct&lt;41</t>
  </si>
  <si>
    <t xml:space="preserve">DL2018067_ButsnudetFroe_Valid_Present_Ct&gt;41</t>
  </si>
  <si>
    <t xml:space="preserve">DL2018067_LilleVandsalamander_Valid_Absent_Ct&gt;41</t>
  </si>
  <si>
    <t xml:space="preserve">DL2018067_Skalle_Valid_Present_Ct&lt;41</t>
  </si>
  <si>
    <t xml:space="preserve">DL2018067_Karusse_Invalid_Absent_Ct&gt;41</t>
  </si>
  <si>
    <t xml:space="preserve">DL2018067_Soelvkarusse_Invalid_Absent_Ct&gt;41</t>
  </si>
  <si>
    <t xml:space="preserve">DL2018067_Loegfroe_Valid_Absent_Ct&gt;41</t>
  </si>
  <si>
    <t xml:space="preserve">DL2018013_Loegfroe_Valid_Absent_Ct&gt;41</t>
  </si>
  <si>
    <t xml:space="preserve">DL2018013_StorVandsalamander_Invalid_Absent_Ct&gt;41</t>
  </si>
  <si>
    <t xml:space="preserve">DL2018013_Strandtudse_Valid_Absent_Ct&gt;41</t>
  </si>
  <si>
    <t xml:space="preserve">DL2018013_GroenbrogetTudse_Valid_Absent_Ct&gt;41</t>
  </si>
  <si>
    <t xml:space="preserve">DL2018013_Loevfroe_Valid_Absent_Ct&gt;41</t>
  </si>
  <si>
    <t xml:space="preserve">DL2018013_Springfroe_Invalid_Absent_Ct&gt;41</t>
  </si>
  <si>
    <t xml:space="preserve">DL2018013_Springfroe_Invalid_Present_Ct&lt;41</t>
  </si>
  <si>
    <t xml:space="preserve">DL2018013_Klokkefroe_Valid_Absent_Ct&gt;41</t>
  </si>
  <si>
    <t xml:space="preserve">DL2018013_Skrubtudse_Invalid_Absent_Ct&gt;41</t>
  </si>
  <si>
    <t xml:space="preserve">DL2018013_Skrubtudse_Invalid_Present_Ct&lt;41</t>
  </si>
  <si>
    <t xml:space="preserve">DL2018013_Bjergsalamander_Invalid_Absent_Ct&gt;41</t>
  </si>
  <si>
    <t xml:space="preserve">DL2018013_Latterfroe_Valid_Absent_Ct&gt;41</t>
  </si>
  <si>
    <t xml:space="preserve">DL2018013_Spidssnudetfroe_Valid_Absent_Ct&gt;41</t>
  </si>
  <si>
    <t xml:space="preserve">DL2018013_Spidssnudetfroe_Invalid_Absent_Ct&gt;41</t>
  </si>
  <si>
    <t xml:space="preserve">DL2018013_KortbenetGroenFroe_Invalid_Absent_Ct&gt;41</t>
  </si>
  <si>
    <t xml:space="preserve">DL2018013_ButsnudetFroe_Valid_Absent_Ct&gt;41</t>
  </si>
  <si>
    <t xml:space="preserve">DL2018013_LilleVandsalamander_Valid_Absent_Ct&gt;41</t>
  </si>
  <si>
    <t xml:space="preserve">DL2018013_Skalle_Invalid_Present_Ct&lt;41</t>
  </si>
  <si>
    <t xml:space="preserve">DL2018013_Skalle_Valid_Present_Ct&lt;41</t>
  </si>
  <si>
    <t xml:space="preserve">DL2018013_Karusse_Valid_Present_Ct&lt;41</t>
  </si>
  <si>
    <t xml:space="preserve">DL2018013_Soelvkarusse_Invalid_Absent_Ct&gt;41</t>
  </si>
  <si>
    <t xml:space="preserve">DL2018013_StorVandsalamander_Valid_Absent_Ct&gt;41</t>
  </si>
  <si>
    <t xml:space="preserve">DL2018013_GroenbrogetTudse_Invalid_Absent_Ct&gt;41</t>
  </si>
  <si>
    <t xml:space="preserve">DL2018013_Latterfroe_Invalid_Absent_Ct&gt;41</t>
  </si>
  <si>
    <t xml:space="preserve">DL2018106_Loegfroe_Valid_Absent_Ct&gt;41</t>
  </si>
  <si>
    <t xml:space="preserve">DL2018106_StorVandsalamander_Valid_Absent_Ct&gt;41</t>
  </si>
  <si>
    <t xml:space="preserve">DL2018106_Strandtudse_Invalid_Absent_Ct&gt;41</t>
  </si>
  <si>
    <t xml:space="preserve">DL2018106_GroenbrogetTudse_Invalid_Absent_Ct&gt;41</t>
  </si>
  <si>
    <t xml:space="preserve">DL2018106_Loevfroe_Valid_Absent_Ct&gt;41</t>
  </si>
  <si>
    <t xml:space="preserve">DL2018106_Springfroe_Valid_Absent_Ct&gt;41</t>
  </si>
  <si>
    <t xml:space="preserve">DL2018106_Springfroe_Invalid_Absent_Ct&gt;41</t>
  </si>
  <si>
    <t xml:space="preserve">DL2018106_Klokkefroe_Valid_Absent_Ct&gt;41</t>
  </si>
  <si>
    <t xml:space="preserve">DL2018106_Skrubtudse_Invalid_Absent_Ct&gt;41</t>
  </si>
  <si>
    <t xml:space="preserve">DL2018106_Bjergsalamander_Invalid_Absent_Ct&gt;41</t>
  </si>
  <si>
    <t xml:space="preserve">DL2018106_Latterfroe_Valid_Absent_Ct&gt;41</t>
  </si>
  <si>
    <t xml:space="preserve">DL2018106_Spidssnudetfroe_Valid_Absent_Ct&gt;41</t>
  </si>
  <si>
    <t xml:space="preserve">DL2018106_KortbenetGroenFroe_Invalid_Absent_Ct&gt;41</t>
  </si>
  <si>
    <t xml:space="preserve">DL2018106_ButsnudetFroe_Valid_Absent_Ct&gt;41</t>
  </si>
  <si>
    <t xml:space="preserve">DL2018106_LilleVandsalamander_Valid_Present_Ct&lt;41</t>
  </si>
  <si>
    <t xml:space="preserve">DL2018106_Skalle_Valid_Absent_Ct&gt;41</t>
  </si>
  <si>
    <t xml:space="preserve">DL2018106_Karusse_Valid_Absent_Ct&gt;41</t>
  </si>
  <si>
    <t xml:space="preserve">DL2018106_Soelvkarusse_Invalid_Absent_Ct&gt;41</t>
  </si>
  <si>
    <t xml:space="preserve">DL2018106_Loegfroe_Invalid_Absent_Ct&gt;41</t>
  </si>
  <si>
    <t xml:space="preserve">DL2018106_Strandtudse_Valid_Absent_Ct&gt;41</t>
  </si>
  <si>
    <t xml:space="preserve">DL2018106_GroenbrogetTudse_Valid_Absent_Ct&gt;41</t>
  </si>
  <si>
    <t xml:space="preserve">DL2018106_Loevfroe_Invalid_Absent_Ct&gt;41</t>
  </si>
  <si>
    <t xml:space="preserve">DL2018106_Latterfroe_Invalid_Absent_Ct&gt;41</t>
  </si>
  <si>
    <t xml:space="preserve">DL2018073_Loegfroe_Valid_Absent_Ct&gt;41</t>
  </si>
  <si>
    <t xml:space="preserve">DL2018073_StorVandsalamander_Valid_Absent_Ct&gt;41</t>
  </si>
  <si>
    <t xml:space="preserve">DL2018073_Strandtudse_Valid_Absent_Ct&gt;41</t>
  </si>
  <si>
    <t xml:space="preserve">DL2018073_GroenbrogetTudse_Invalid_Absent_Ct&gt;41</t>
  </si>
  <si>
    <t xml:space="preserve">DL2018073_Loevfroe_Valid_Absent_Ct&gt;41</t>
  </si>
  <si>
    <t xml:space="preserve">DL2018073_Springfroe_Valid_Absent_Ct&gt;41</t>
  </si>
  <si>
    <t xml:space="preserve">DL2018073_Klokkefroe_Invalid_Absent_Ct&gt;41</t>
  </si>
  <si>
    <t xml:space="preserve">DL2018073_Skrubtudse_Invalid_Absent_Ct&gt;41</t>
  </si>
  <si>
    <t xml:space="preserve">DL2018073_Bjergsalamander_Invalid_Absent_Ct&gt;41</t>
  </si>
  <si>
    <t xml:space="preserve">DL2018073_Latterfroe_Valid_Absent_Ct&gt;41</t>
  </si>
  <si>
    <t xml:space="preserve">DL2018073_Spidssnudetfroe_Invalid_Absent_Ct&gt;41</t>
  </si>
  <si>
    <t xml:space="preserve">DL2018073_KortbenetGroenFroe_Invalid_Present_Ct&lt;41</t>
  </si>
  <si>
    <t xml:space="preserve">DL2018073_ButsnudetFroe_Invalid_Absent_Ct&gt;41</t>
  </si>
  <si>
    <t xml:space="preserve">DL2018073_LilleVandsalamander_Invalid_Present_Ct&lt;41</t>
  </si>
  <si>
    <t xml:space="preserve">DL2018073_LilleVandsalamander_Valid_Present_Ct&lt;41</t>
  </si>
  <si>
    <t xml:space="preserve">DL2018073_Skalle_Valid_Absent_Ct&gt;41</t>
  </si>
  <si>
    <t xml:space="preserve">DL2018073_Skalle_Invalid_Absent_Ct&gt;41</t>
  </si>
  <si>
    <t xml:space="preserve">DL2018073_Karusse_Valid_Present_Ct&lt;41</t>
  </si>
  <si>
    <t xml:space="preserve">DL2018073_Soelvkarusse_Invalid_Absent_Ct&gt;41</t>
  </si>
  <si>
    <t xml:space="preserve">DL2018073_Loegfroe_Invalid_Absent_Ct&gt;41</t>
  </si>
  <si>
    <t xml:space="preserve">DL2018073_StorVandsalamander_Invalid_Absent_Ct&gt;41</t>
  </si>
  <si>
    <t xml:space="preserve">DL2018073_GroenbrogetTudse_Valid_Absent_Ct&gt;41</t>
  </si>
  <si>
    <t xml:space="preserve">DL2018073_KortbenetGroenFroe_Invalid_Absent_Ct&gt;41</t>
  </si>
  <si>
    <t xml:space="preserve">DL2018102_Loegfroe_Valid_Absent_Ct&gt;41</t>
  </si>
  <si>
    <t xml:space="preserve">DL2018102_StorVandsalamander_Invalid_Absent_Ct&gt;41</t>
  </si>
  <si>
    <t xml:space="preserve">DL2018102_Strandtudse_Valid_Absent_Ct&gt;41</t>
  </si>
  <si>
    <t xml:space="preserve">DL2018102_GroenbrogetTudse_Valid_Absent_Ct&gt;41</t>
  </si>
  <si>
    <t xml:space="preserve">DL2018102_Loevfroe_Valid_Absent_Ct&gt;41</t>
  </si>
  <si>
    <t xml:space="preserve">DL2018102_Springfroe_Valid_Absent_Ct&gt;41</t>
  </si>
  <si>
    <t xml:space="preserve">DL2018102_Klokkefroe_Invalid_Absent_Ct&gt;41</t>
  </si>
  <si>
    <t xml:space="preserve">DL2018102_Skrubtudse_Invalid_Absent_Ct&gt;41</t>
  </si>
  <si>
    <t xml:space="preserve">DL2018102_Bjergsalamander_Invalid_Absent_Ct&gt;41</t>
  </si>
  <si>
    <t xml:space="preserve">DL2018102_Latterfroe_Invalid_Absent_Ct&gt;41</t>
  </si>
  <si>
    <t xml:space="preserve">DL2018102_Spidssnudetfroe_Invalid_Absent_Ct&gt;41</t>
  </si>
  <si>
    <t xml:space="preserve">DL2018102_KortbenetGroenFroe_Invalid_Present_Ct&lt;41</t>
  </si>
  <si>
    <t xml:space="preserve">DL2018102_ButsnudetFroe_Invalid_Absent_Ct&gt;41</t>
  </si>
  <si>
    <t xml:space="preserve">DL2018102_LilleVandsalamander_Invalid_Present_Ct&lt;41</t>
  </si>
  <si>
    <t xml:space="preserve">DL2018102_Skalle_Invalid_Absent_Ct&gt;41</t>
  </si>
  <si>
    <t xml:space="preserve">DL2018102_Skalle_Valid_Absent_Ct&gt;41</t>
  </si>
  <si>
    <t xml:space="preserve">DL2018102_Karusse_Valid_Absent_Ct&gt;41</t>
  </si>
  <si>
    <t xml:space="preserve">DL2018102_Soelvkarusse_Invalid_Absent_Ct&gt;41</t>
  </si>
  <si>
    <t xml:space="preserve">DL2018102_Loegfroe_Invalid_Absent_Ct&gt;41</t>
  </si>
  <si>
    <t xml:space="preserve">DL2018102_StorVandsalamander_Invalid_Present_Ct&lt;41</t>
  </si>
  <si>
    <t xml:space="preserve">DL2018102_Strandtudse_Invalid_Absent_Ct&gt;41</t>
  </si>
  <si>
    <t xml:space="preserve">DL2018102_Loevfroe_Invalid_Absent_Ct&gt;41</t>
  </si>
  <si>
    <t xml:space="preserve">DL2018102_Latterfroe_Invalid_Present_Ct&gt;41</t>
  </si>
  <si>
    <t xml:space="preserve">DL2018102_KortbenetGroenFroe_Invalid_Absent_Ct&gt;41</t>
  </si>
  <si>
    <t xml:space="preserve">DL2018031_Loegfroe_Invalid_Absent_Ct&gt;41</t>
  </si>
  <si>
    <t xml:space="preserve">DL2018031_StorVandsalamander_Valid_Absent_Ct&gt;41</t>
  </si>
  <si>
    <t xml:space="preserve">DL2018031_Strandtudse_Valid_Absent_Ct&gt;41</t>
  </si>
  <si>
    <t xml:space="preserve">DL2018031_GroenbrogetTudse_Invalid_Absent_Ct&gt;41</t>
  </si>
  <si>
    <t xml:space="preserve">DL2018031_Loevfroe_Invalid_Present_Ct&lt;41</t>
  </si>
  <si>
    <t xml:space="preserve">DL2018031_Springfroe_Valid_Absent_Ct&gt;41</t>
  </si>
  <si>
    <t xml:space="preserve">DL2018031_Klokkefroe_Invalid_Absent_Ct&gt;41</t>
  </si>
  <si>
    <t xml:space="preserve">DL2018031_Skrubtudse_Invalid_Absent_Ct&gt;41</t>
  </si>
  <si>
    <t xml:space="preserve">DL2018031_Bjergsalamander_Invalid_Absent_Ct&gt;41</t>
  </si>
  <si>
    <t xml:space="preserve">DL2018031_Latterfroe_Invalid_Absent_Ct&gt;41</t>
  </si>
  <si>
    <t xml:space="preserve">DL2018031_Spidssnudetfroe_Invalid_Absent_Ct&gt;41</t>
  </si>
  <si>
    <t xml:space="preserve">DL2018031_KortbenetGroenFroe_Invalid_Absent_Ct&gt;41</t>
  </si>
  <si>
    <t xml:space="preserve">DL2018031_ButsnudetFroe_Valid_Absent_Ct&gt;41</t>
  </si>
  <si>
    <t xml:space="preserve">DL2018031_ButsnudetFroe_Invalid_Absent_Ct&gt;41</t>
  </si>
  <si>
    <t xml:space="preserve">DL2018031_LilleVandsalamander_Valid_Present_Ct&lt;41</t>
  </si>
  <si>
    <t xml:space="preserve">DL2018031_Skalle_Invalid_Absent_Ct&gt;41</t>
  </si>
  <si>
    <t xml:space="preserve">DL2018031_Skalle_Valid_Absent_Ct&gt;41</t>
  </si>
  <si>
    <t xml:space="preserve">DL2018031_Karusse_Valid_Absent_Ct&gt;41</t>
  </si>
  <si>
    <t xml:space="preserve">DL2018031_Soelvkarusse_Invalid_Absent_Ct&gt;41</t>
  </si>
  <si>
    <t xml:space="preserve">DL2018031_Loegfroe_Valid_Absent_Ct&gt;41</t>
  </si>
  <si>
    <t xml:space="preserve">DL2018031_GroenbrogetTudse_Valid_Absent_Ct&gt;41</t>
  </si>
  <si>
    <t xml:space="preserve">DL2018031_Loevfroe_Valid_Absent_Ct&gt;41</t>
  </si>
  <si>
    <t xml:space="preserve">DL2018086_Loegfroe_Valid_Absent_Ct&gt;41</t>
  </si>
  <si>
    <t xml:space="preserve">DL2018086_StorVandsalamander_Valid_Absent_Ct&gt;41</t>
  </si>
  <si>
    <t xml:space="preserve">DL2018086_Strandtudse_Valid_Absent_Ct&gt;41</t>
  </si>
  <si>
    <t xml:space="preserve">DL2018086_GroenbrogetTudse_Valid_Absent_Ct&gt;41</t>
  </si>
  <si>
    <t xml:space="preserve">DL2018086_Loevfroe_Valid_Absent_Ct&gt;41</t>
  </si>
  <si>
    <t xml:space="preserve">DL2018086_Springfroe_Valid_Absent_Ct&gt;41</t>
  </si>
  <si>
    <t xml:space="preserve">DL2018086_Klokkefroe_Invalid_Absent_Ct&gt;41</t>
  </si>
  <si>
    <t xml:space="preserve">DL2018086_Skrubtudse_Invalid_Present_Ct&lt;41</t>
  </si>
  <si>
    <t xml:space="preserve">DL2018086_Bjergsalamander_Valid_Absent_Ct&gt;41</t>
  </si>
  <si>
    <t xml:space="preserve">DL2018086_Latterfroe_Invalid_Absent_Ct&gt;41</t>
  </si>
  <si>
    <t xml:space="preserve">DL2018086_Spidssnudetfroe_Invalid_Absent_Ct&gt;41</t>
  </si>
  <si>
    <t xml:space="preserve">DL2018086_KortbenetGroenFroe_Invalid_Absent_Ct&gt;41</t>
  </si>
  <si>
    <t xml:space="preserve">DL2018086_ButsnudetFroe_Invalid_Absent_Ct&gt;41</t>
  </si>
  <si>
    <t xml:space="preserve">DL2018086_LilleVandsalamander_Invalid_Present_Ct&lt;41</t>
  </si>
  <si>
    <t xml:space="preserve">DL2018086_LilleVandsalamander_Valid_Present_Ct&lt;41</t>
  </si>
  <si>
    <t xml:space="preserve">DL2018086_Skalle_Invalid_Absent_Ct&gt;41</t>
  </si>
  <si>
    <t xml:space="preserve">DL2018086_Karusse_Valid_Present_Ct&lt;41</t>
  </si>
  <si>
    <t xml:space="preserve">DL2018086_Soelvkarusse_Invalid_Absent_Ct&gt;41</t>
  </si>
  <si>
    <t xml:space="preserve">DL2018086_Loevfroe_Invalid_Absent_Ct&gt;41</t>
  </si>
  <si>
    <t xml:space="preserve">DL2018086_Bjergsalamander_Invalid_Absent_Ct&gt;41</t>
  </si>
  <si>
    <t xml:space="preserve">DL2018108_Loegfroe_Valid_Absent_Ct&gt;41</t>
  </si>
  <si>
    <t xml:space="preserve">DL2018108_StorVandsalamander_Valid_Absent_Ct&gt;41</t>
  </si>
  <si>
    <t xml:space="preserve">DL2018108_Strandtudse_Invalid_Absent_Ct&gt;41</t>
  </si>
  <si>
    <t xml:space="preserve">DL2018108_GroenbrogetTudse_Valid_Absent_Ct&gt;41</t>
  </si>
  <si>
    <t xml:space="preserve">DL2018108_Loevfroe_Invalid_Absent_Ct&gt;41</t>
  </si>
  <si>
    <t xml:space="preserve">DL2018108_Springfroe_Valid_Absent_Ct&gt;41</t>
  </si>
  <si>
    <t xml:space="preserve">DL2018108_Klokkefroe_Invalid_Absent_Ct&gt;41</t>
  </si>
  <si>
    <t xml:space="preserve">DL2018108_Skrubtudse_Valid_Present_Ct&lt;41</t>
  </si>
  <si>
    <t xml:space="preserve">DL2018108_Skrubtudse_Invalid_Absent_Ct&gt;41</t>
  </si>
  <si>
    <t xml:space="preserve">DL2018108_Bjergsalamander_Invalid_Absent_Ct&gt;41</t>
  </si>
  <si>
    <t xml:space="preserve">DL2018108_Latterfroe_Invalid_Absent_Ct&gt;41</t>
  </si>
  <si>
    <t xml:space="preserve">DL2018108_Spidssnudetfroe_Invalid_Absent_Ct&gt;41</t>
  </si>
  <si>
    <t xml:space="preserve">DL2018108_KortbenetGroenFroe_Invalid_Absent_Ct&gt;41</t>
  </si>
  <si>
    <t xml:space="preserve">DL2018108_ButsnudetFroe_Invalid_Absent_Ct&gt;41</t>
  </si>
  <si>
    <t xml:space="preserve">DL2018108_ButsnudetFroe_Valid_Absent_Ct&gt;41</t>
  </si>
  <si>
    <t xml:space="preserve">DL2018108_LilleVandsalamander_Invalid_Absent_Ct&gt;41</t>
  </si>
  <si>
    <t xml:space="preserve">DL2018108_Skalle_Invalid_Present_Ct&lt;41</t>
  </si>
  <si>
    <t xml:space="preserve">DL2018108_Skalle_Invalid_Absent_Ct&gt;41</t>
  </si>
  <si>
    <t xml:space="preserve">DL2018108_Karusse_Invalid_Absent_Ct&gt;41</t>
  </si>
  <si>
    <t xml:space="preserve">DL2018108_Karusse_Valid_Present_Ct&lt;41</t>
  </si>
  <si>
    <t xml:space="preserve">DL2018108_Soelvkarusse_Invalid_Absent_Ct&gt;41</t>
  </si>
  <si>
    <t xml:space="preserve">DL2018108_Loegfroe_Invalid_Absent_Ct&gt;41</t>
  </si>
  <si>
    <t xml:space="preserve">DL2018108_StorVandsalamander_Invalid_Absent_Ct&gt;41</t>
  </si>
  <si>
    <t xml:space="preserve">DL2018108_Strandtudse_Valid_Absent_Ct&gt;41</t>
  </si>
  <si>
    <t xml:space="preserve">DL2018108_Loevfroe_Valid_Absent_Ct&gt;41</t>
  </si>
  <si>
    <t xml:space="preserve">DL2018108_Klokkefroe_Valid_Absent_Ct&gt;41</t>
  </si>
  <si>
    <t xml:space="preserve">DL2018108_StorVandsalamander_Invalid_Present_Ct&lt;41</t>
  </si>
  <si>
    <t xml:space="preserve">DL2018048_Loegfroe_Valid_Absent_Ct&gt;41</t>
  </si>
  <si>
    <t xml:space="preserve">DL2018048_StorVandsalamander_Valid_Absent_Ct&gt;41</t>
  </si>
  <si>
    <t xml:space="preserve">DL2018048_Strandtudse_Valid_Absent_Ct&gt;41</t>
  </si>
  <si>
    <t xml:space="preserve">DL2018048_GroenbrogetTudse_Invalid_Absent_Ct&gt;41</t>
  </si>
  <si>
    <t xml:space="preserve">DL2018048_Loevfroe_Valid_Absent_Ct&gt;41</t>
  </si>
  <si>
    <t xml:space="preserve">DL2018048_Springfroe_Valid_Absent_Ct&gt;41</t>
  </si>
  <si>
    <t xml:space="preserve">DL2018048_Klokkefroe_Invalid_Absent_Ct&gt;41</t>
  </si>
  <si>
    <t xml:space="preserve">DL2018048_Skrubtudse_Valid_Present_Ct&lt;41</t>
  </si>
  <si>
    <t xml:space="preserve">DL2018048_Bjergsalamander_Valid_Absent_Ct&gt;41</t>
  </si>
  <si>
    <t xml:space="preserve">DL2018048_Latterfroe_Invalid_Absent_Ct&gt;41</t>
  </si>
  <si>
    <t xml:space="preserve">DL2018048_Spidssnudetfroe_Invalid_Present_Ct&lt;41</t>
  </si>
  <si>
    <t xml:space="preserve">DL2018048_KortbenetGroenFroe_Invalid_Present_Ct&lt;41</t>
  </si>
  <si>
    <t xml:space="preserve">DL2018048_ButsnudetFroe_Invalid_Absent_Ct&gt;41</t>
  </si>
  <si>
    <t xml:space="preserve">DL2018048_ButsnudetFroe_Valid_Present_Ct&gt;41</t>
  </si>
  <si>
    <t xml:space="preserve">DL2018048_LilleVandsalamander_Valid_Present_Ct&lt;41</t>
  </si>
  <si>
    <t xml:space="preserve">DL2018048_Skalle_Valid_Absent_Ct&gt;41</t>
  </si>
  <si>
    <t xml:space="preserve">DL2018048_Karusse_Valid_Present_Ct&lt;41</t>
  </si>
  <si>
    <t xml:space="preserve">DL2018048_Soelvkarusse_Invalid_Absent_Ct&gt;41</t>
  </si>
  <si>
    <t xml:space="preserve">DL2018048_GroenbrogetTudse_Valid_Absent_Ct&gt;41</t>
  </si>
  <si>
    <t xml:space="preserve">DL2018048_Latterfroe_Valid_Absent_Ct&gt;41</t>
  </si>
  <si>
    <t xml:space="preserve">DL2018048_KortbenetGroenFroe_Invalid_Absent_Ct&gt;41</t>
  </si>
  <si>
    <t xml:space="preserve">DL2018110_Loegfroe_Valid_Absent_Ct&gt;41</t>
  </si>
  <si>
    <t xml:space="preserve">DL2018110_StorVandsalamander_Valid_Absent_Ct&gt;41</t>
  </si>
  <si>
    <t xml:space="preserve">DL2018110_Strandtudse_Valid_Absent_Ct&gt;41</t>
  </si>
  <si>
    <t xml:space="preserve">DL2018110_GroenbrogetTudse_Valid_Absent_Ct&gt;41</t>
  </si>
  <si>
    <t xml:space="preserve">DL2018110_Loevfroe_Valid_Absent_Ct&gt;41</t>
  </si>
  <si>
    <t xml:space="preserve">DL2018110_Springfroe_Valid_Absent_Ct&gt;41</t>
  </si>
  <si>
    <t xml:space="preserve">DL2018110_Klokkefroe_Invalid_Absent_Ct&gt;41</t>
  </si>
  <si>
    <t xml:space="preserve">DL2018110_Skrubtudse_Valid_Present_Ct&lt;41</t>
  </si>
  <si>
    <t xml:space="preserve">DL2018110_Bjergsalamander_Valid_Absent_Ct&gt;41</t>
  </si>
  <si>
    <t xml:space="preserve">DL2018110_Latterfroe_Invalid_Absent_Ct&gt;41</t>
  </si>
  <si>
    <t xml:space="preserve">DL2018110_Spidssnudetfroe_Invalid_Absent_Ct&gt;41</t>
  </si>
  <si>
    <t xml:space="preserve">DL2018110_KortbenetGroenFroe_Invalid_Absent_Ct&gt;41</t>
  </si>
  <si>
    <t xml:space="preserve">DL2018110_ButsnudetFroe_Invalid_Absent_Ct&gt;41</t>
  </si>
  <si>
    <t xml:space="preserve">DL2018110_ButsnudetFroe_Valid_Absent_Ct&gt;41</t>
  </si>
  <si>
    <t xml:space="preserve">DL2018110_LilleVandsalamander_Valid_Absent_Ct&gt;41</t>
  </si>
  <si>
    <t xml:space="preserve">DL2018110_LilleVandsalamander_Invalid_Absent_Ct&gt;41</t>
  </si>
  <si>
    <t xml:space="preserve">DL2018110_Skalle_Valid_Present_Ct&lt;41</t>
  </si>
  <si>
    <t xml:space="preserve">DL2018110_Skalle_Valid_Absent_Ct&gt;41</t>
  </si>
  <si>
    <t xml:space="preserve">DL2018110_Karusse_Valid_Absent_Ct&gt;41</t>
  </si>
  <si>
    <t xml:space="preserve">DL2018110_Karusse_Valid_Present_Ct&lt;41</t>
  </si>
  <si>
    <t xml:space="preserve">DL2018110_Soelvkarusse_Invalid_Absent_Ct&gt;41</t>
  </si>
  <si>
    <t xml:space="preserve">DL2018110_Loegfroe_Invalid_Absent_Ct&gt;41</t>
  </si>
  <si>
    <t xml:space="preserve">DL2018110_Strandtudse_Invalid_Absent_Ct&gt;41</t>
  </si>
  <si>
    <t xml:space="preserve">DL2018110_Latterfroe_Valid_Absent_Ct&gt;41</t>
  </si>
  <si>
    <t xml:space="preserve">DL2018122_Loegfroe_Valid_Absent_Ct&gt;41</t>
  </si>
  <si>
    <t xml:space="preserve">DL2018122_StorVandsalamander_Valid_Absent_Ct&gt;41</t>
  </si>
  <si>
    <t xml:space="preserve">DL2018122_Strandtudse_Invalid_Absent_Ct&gt;41</t>
  </si>
  <si>
    <t xml:space="preserve">DL2018122_GroenbrogetTudse_Valid_Absent_Ct&gt;41</t>
  </si>
  <si>
    <t xml:space="preserve">DL2018122_Loevfroe_Valid_Absent_Ct&gt;41</t>
  </si>
  <si>
    <t xml:space="preserve">DL2018122_Springfroe_Valid_Absent_Ct&gt;41</t>
  </si>
  <si>
    <t xml:space="preserve">DL2018122_Klokkefroe_Invalid_Absent_Ct&gt;41</t>
  </si>
  <si>
    <t xml:space="preserve">DL2018122_Skrubtudse_Invalid_Absent_Ct&gt;41</t>
  </si>
  <si>
    <t xml:space="preserve">DL2018122_Bjergsalamander_Valid_Absent_Ct&gt;41</t>
  </si>
  <si>
    <t xml:space="preserve">DL2018122_Latterfroe_Invalid_Absent_Ct&gt;41</t>
  </si>
  <si>
    <t xml:space="preserve">DL2018122_Spidssnudetfroe_Invalid_Absent_Ct&gt;41</t>
  </si>
  <si>
    <t xml:space="preserve">DL2018122_KortbenetGroenFroe_Invalid_Absent_Ct&gt;41</t>
  </si>
  <si>
    <t xml:space="preserve">DL2018122_ButsnudetFroe_Valid_Absent_Ct&gt;41</t>
  </si>
  <si>
    <t xml:space="preserve">DL2018122_ButsnudetFroe_Invalid_Absent_Ct&gt;41</t>
  </si>
  <si>
    <t xml:space="preserve">DL2018122_LilleVandsalamander_Valid_Absent_Ct&gt;41</t>
  </si>
  <si>
    <t xml:space="preserve">DL2018122_Skalle_Invalid_Absent_Ct&gt;41</t>
  </si>
  <si>
    <t xml:space="preserve">DL2018122_Skalle_Valid_Present_Ct&lt;41</t>
  </si>
  <si>
    <t xml:space="preserve">DL2018122_Karusse_Valid_Absent_Ct&gt;41</t>
  </si>
  <si>
    <t xml:space="preserve">DL2018122_Karusse_Valid_Present_Ct&lt;41</t>
  </si>
  <si>
    <t xml:space="preserve">DL2018122_Soelvkarusse_Invalid_Absent_Ct&gt;41</t>
  </si>
  <si>
    <t xml:space="preserve">DL2018112_Loegfroe_Valid_Absent_Ct&gt;41</t>
  </si>
  <si>
    <t xml:space="preserve">DL2018112_StorVandsalamander_Valid_Absent_Ct&gt;41</t>
  </si>
  <si>
    <t xml:space="preserve">DL2018112_Strandtudse_Valid_Absent_Ct&gt;41</t>
  </si>
  <si>
    <t xml:space="preserve">DL2018112_GroenbrogetTudse_Valid_Absent_Ct&gt;41</t>
  </si>
  <si>
    <t xml:space="preserve">DL2018112_Loevfroe_Invalid_Absent_Ct&gt;41</t>
  </si>
  <si>
    <t xml:space="preserve">DL2018112_Springfroe_Valid_Absent_Ct&gt;41</t>
  </si>
  <si>
    <t xml:space="preserve">DL2018112_Klokkefroe_Invalid_Absent_Ct&gt;41</t>
  </si>
  <si>
    <t xml:space="preserve">DL2018112_Skrubtudse_Valid_Present_Ct&lt;41</t>
  </si>
  <si>
    <t xml:space="preserve">DL2018112_Bjergsalamander_Valid_Absent_Ct&gt;41</t>
  </si>
  <si>
    <t xml:space="preserve">DL2018112_Latterfroe_Invalid_Absent_Ct&gt;41</t>
  </si>
  <si>
    <t xml:space="preserve">DL2018112_Spidssnudetfroe_Invalid_Absent_Ct&gt;41</t>
  </si>
  <si>
    <t xml:space="preserve">DL2018112_KortbenetGroenFroe_Invalid_Absent_Ct&gt;41</t>
  </si>
  <si>
    <t xml:space="preserve">DL2018112_ButsnudetFroe_Valid_Present_Ct&gt;41</t>
  </si>
  <si>
    <t xml:space="preserve">DL2018112_ButsnudetFroe_Invalid_Absent_Ct&gt;41</t>
  </si>
  <si>
    <t xml:space="preserve">DL2018112_LilleVandsalamander_Invalid_Present_Ct&lt;41</t>
  </si>
  <si>
    <t xml:space="preserve">DL2018112_LilleVandsalamander_Valid_Absent_Ct&gt;41</t>
  </si>
  <si>
    <t xml:space="preserve">DL2018112_Skalle_Valid_Absent_Ct&gt;41</t>
  </si>
  <si>
    <t xml:space="preserve">DL2018112_Skalle_Invalid_Absent_Ct&gt;41</t>
  </si>
  <si>
    <t xml:space="preserve">DL2018112_Karusse_Valid_Present_Ct&gt;41</t>
  </si>
  <si>
    <t xml:space="preserve">DL2018112_Karusse_Invalid_Present_Ct&lt;41</t>
  </si>
  <si>
    <t xml:space="preserve">DL2018112_Soelvkarusse_Valid_Absent_Ct&gt;41</t>
  </si>
  <si>
    <t xml:space="preserve">DL2018112_Loegfroe_Invalid_Absent_Ct&gt;41</t>
  </si>
  <si>
    <t xml:space="preserve">DL2018112_Latterfroe_Valid_Absent_Ct&gt;41</t>
  </si>
  <si>
    <t xml:space="preserve">DL2018036_Loegfroe_Invalid_Absent_Ct&gt;41</t>
  </si>
  <si>
    <t xml:space="preserve">DL2018036_StorVandsalamander_Invalid_Absent_Ct&gt;41</t>
  </si>
  <si>
    <t xml:space="preserve">DL2018036_Strandtudse_Invalid_Absent_Ct&gt;41</t>
  </si>
  <si>
    <t xml:space="preserve">DL2018036_GroenbrogetTudse_Valid_Absent_Ct&gt;41</t>
  </si>
  <si>
    <t xml:space="preserve">DL2018036_Loevfroe_Valid_Absent_Ct&gt;41</t>
  </si>
  <si>
    <t xml:space="preserve">DL2018036_Springfroe_Valid_Absent_Ct&gt;41</t>
  </si>
  <si>
    <t xml:space="preserve">DL2018036_Klokkefroe_Invalid_Absent_Ct&gt;41</t>
  </si>
  <si>
    <t xml:space="preserve">DL2018036_Skrubtudse_Invalid_Absent_Ct&gt;41</t>
  </si>
  <si>
    <t xml:space="preserve">DL2018036_Bjergsalamander_Valid_Absent_Ct&gt;41</t>
  </si>
  <si>
    <t xml:space="preserve">DL2018036_Latterfroe_Valid_Absent_Ct&gt;41</t>
  </si>
  <si>
    <t xml:space="preserve">DL2018036_Spidssnudetfroe_Invalid_Absent_Ct&gt;41</t>
  </si>
  <si>
    <t xml:space="preserve">DL2018036_KortbenetGroenFroe_Invalid_Absent_Ct&gt;41</t>
  </si>
  <si>
    <t xml:space="preserve">DL2018036_ButsnudetFroe_Valid_Absent_Ct&gt;41</t>
  </si>
  <si>
    <t xml:space="preserve">DL2018036_LilleVandsalamander_Valid_Present_Ct&lt;41</t>
  </si>
  <si>
    <t xml:space="preserve">DL2018036_Skalle_Invalid_Absent_Ct&gt;41</t>
  </si>
  <si>
    <t xml:space="preserve">DL2018036_Karusse_Valid_Absent_Ct&gt;41</t>
  </si>
  <si>
    <t xml:space="preserve">DL2018036_Soelvkarusse_Valid_Absent_Ct&gt;41</t>
  </si>
  <si>
    <t xml:space="preserve">DL2018036_StorVandsalamander_Valid_Absent_Ct&gt;41</t>
  </si>
  <si>
    <t xml:space="preserve">DL2018036_Strandtudse_Invalid_Present_Ct&lt;41</t>
  </si>
  <si>
    <t xml:space="preserve">DL2018036_KortbenetGroenFroe_Valid_Absent_Ct&gt;41</t>
  </si>
  <si>
    <t xml:space="preserve">DL2018023_Loegfroe_Valid_Present_Ct&lt;41</t>
  </si>
  <si>
    <t xml:space="preserve">DL2018023_StorVandsalamander_Valid_Absent_Ct&gt;41</t>
  </si>
  <si>
    <t xml:space="preserve">DL2018023_Strandtudse_Invalid_Absent_Ct&gt;41</t>
  </si>
  <si>
    <t xml:space="preserve">DL2018023_GroenbrogetTudse_Valid_Absent_Ct&gt;41</t>
  </si>
  <si>
    <t xml:space="preserve">DL2018023_Loevfroe_Valid_Absent_Ct&gt;41</t>
  </si>
  <si>
    <t xml:space="preserve">DL2018023_Springfroe_Valid_Absent_Ct&gt;41</t>
  </si>
  <si>
    <t xml:space="preserve">DL2018023_Klokkefroe_Invalid_Absent_Ct&gt;41</t>
  </si>
  <si>
    <t xml:space="preserve">DL2018023_Skrubtudse_Invalid_Absent_Ct&gt;41</t>
  </si>
  <si>
    <t xml:space="preserve">DL2018023_Bjergsalamander_Valid_Absent_Ct&gt;41</t>
  </si>
  <si>
    <t xml:space="preserve">DL2018023_Latterfroe_Valid_Absent_Ct&gt;41</t>
  </si>
  <si>
    <t xml:space="preserve">DL2018023_Spidssnudetfroe_Invalid_Present_Ct&lt;41</t>
  </si>
  <si>
    <t xml:space="preserve">DL2018023_KortbenetGroenFroe_Invalid_Absent_Ct&gt;41</t>
  </si>
  <si>
    <t xml:space="preserve">DL2018023_ButsnudetFroe_Valid_Present_Ct&lt;41</t>
  </si>
  <si>
    <t xml:space="preserve">DL2018023_ButsnudetFroe_Invalid_Absent_Ct&gt;41</t>
  </si>
  <si>
    <t xml:space="preserve">DL2018023_LilleVandsalamander_Valid_Present_Ct&lt;41</t>
  </si>
  <si>
    <t xml:space="preserve">DL2018023_LilleVandsalamander_Valid_Absent_Ct&gt;41</t>
  </si>
  <si>
    <t xml:space="preserve">DL2018023_Skalle_Valid_Present_Ct&lt;41</t>
  </si>
  <si>
    <t xml:space="preserve">DL2018023_Skalle_Invalid_Present_Ct&lt;41</t>
  </si>
  <si>
    <t xml:space="preserve">DL2018023_Karusse_Valid_Absent_Ct&gt;41</t>
  </si>
  <si>
    <t xml:space="preserve">DL2018023_Soelvkarusse_Valid_Absent_Ct&gt;41</t>
  </si>
  <si>
    <t xml:space="preserve">DL2018023_StorVandsalamander_Invalid_Present_Ct&lt;41</t>
  </si>
  <si>
    <t xml:space="preserve">DL2018023_Strandtudse_Valid_Absent_Ct&gt;41</t>
  </si>
  <si>
    <t xml:space="preserve">DL2018023_Loevfroe_Invalid_Absent_Ct&gt;41</t>
  </si>
  <si>
    <t xml:space="preserve">DL2018035_Loegfroe_Valid_Absent_Ct&gt;41</t>
  </si>
  <si>
    <t xml:space="preserve">DL2018035_StorVandsalamander_Valid_Absent_Ct&gt;41</t>
  </si>
  <si>
    <t xml:space="preserve">DL2018035_Strandtudse_Valid_Absent_Ct&gt;41</t>
  </si>
  <si>
    <t xml:space="preserve">DL2018035_GroenbrogetTudse_Valid_Absent_Ct&gt;41</t>
  </si>
  <si>
    <t xml:space="preserve">DL2018035_Loevfroe_Valid_Absent_Ct&gt;41</t>
  </si>
  <si>
    <t xml:space="preserve">DL2018035_Springfroe_Valid_Absent_Ct&gt;41</t>
  </si>
  <si>
    <t xml:space="preserve">DL2018035_Klokkefroe_Invalid_Absent_Ct&gt;41</t>
  </si>
  <si>
    <t xml:space="preserve">DL2018035_Skrubtudse_Invalid_Absent_Ct&gt;41</t>
  </si>
  <si>
    <t xml:space="preserve">DL2018035_Bjergsalamander_Valid_Absent_Ct&gt;41</t>
  </si>
  <si>
    <t xml:space="preserve">DL2018035_Latterfroe_Valid_Absent_Ct&gt;41</t>
  </si>
  <si>
    <t xml:space="preserve">DL2018035_Spidssnudetfroe_Invalid_Present_Ct&gt;41</t>
  </si>
  <si>
    <t xml:space="preserve">DL2018035_KortbenetGroenFroe_Invalid_Absent_Ct&gt;41</t>
  </si>
  <si>
    <t xml:space="preserve">DL2018035_ButsnudetFroe_Valid_Present_Ct&lt;41</t>
  </si>
  <si>
    <t xml:space="preserve">DL2018035_LilleVandsalamander_Valid_Present_Ct&lt;41</t>
  </si>
  <si>
    <t xml:space="preserve">DL2018035_Skalle_Invalid_Absent_Ct&gt;41</t>
  </si>
  <si>
    <t xml:space="preserve">DL2018035_Karusse_Valid_Present_Ct&lt;41</t>
  </si>
  <si>
    <t xml:space="preserve">DL2018035_Karusse_Invalid_Present_Ct&lt;41</t>
  </si>
  <si>
    <t xml:space="preserve">DL2018035_Soelvkarusse_Valid_Absent_Ct&gt;41</t>
  </si>
  <si>
    <t xml:space="preserve">DL2018035_Loegfroe_Invalid_Absent_Ct&gt;41</t>
  </si>
  <si>
    <t xml:space="preserve">DL2018035_KortbenetGroenFroe_Valid_Absent_Ct&gt;41</t>
  </si>
  <si>
    <t xml:space="preserve">DL2018080_Loegfroe_Valid_Absent_Ct&gt;41</t>
  </si>
  <si>
    <t xml:space="preserve">DL2018080_StorVandsalamander_Valid_Present_Ct&lt;41</t>
  </si>
  <si>
    <t xml:space="preserve">DL2018080_Strandtudse_Valid_Absent_Ct&gt;41</t>
  </si>
  <si>
    <t xml:space="preserve">DL2018080_GroenbrogetTudse_Valid_Absent_Ct&gt;41</t>
  </si>
  <si>
    <t xml:space="preserve">DL2018080_Loevfroe_Valid_Absent_Ct&gt;41</t>
  </si>
  <si>
    <t xml:space="preserve">DL2018080_Springfroe_Valid_Absent_Ct&gt;41</t>
  </si>
  <si>
    <t xml:space="preserve">DL2018080_Klokkefroe_Invalid_Absent_Ct&gt;41</t>
  </si>
  <si>
    <t xml:space="preserve">DL2018080_Skrubtudse_Invalid_Absent_Ct&gt;41</t>
  </si>
  <si>
    <t xml:space="preserve">DL2018080_Bjergsalamander_Valid_Absent_Ct&gt;41</t>
  </si>
  <si>
    <t xml:space="preserve">DL2018080_Latterfroe_Invalid_Absent_Ct&gt;41</t>
  </si>
  <si>
    <t xml:space="preserve">DL2018080_Spidssnudetfroe_Invalid_Absent_Ct&gt;41</t>
  </si>
  <si>
    <t xml:space="preserve">DL2018080_KortbenetGroenFroe_Valid_Absent_Ct&gt;41</t>
  </si>
  <si>
    <t xml:space="preserve">DL2018080_ButsnudetFroe_Invalid_Absent_Ct&gt;41</t>
  </si>
  <si>
    <t xml:space="preserve">DL2018080_ButsnudetFroe_Valid_Absent_Ct&gt;41</t>
  </si>
  <si>
    <t xml:space="preserve">DL2018080_LilleVandsalamander_Valid_Absent_Ct&gt;41</t>
  </si>
  <si>
    <t xml:space="preserve">DL2018080_Skalle_Valid_Absent_Ct&gt;41</t>
  </si>
  <si>
    <t xml:space="preserve">DL2018080_Skalle_Invalid_Absent_Ct&gt;41</t>
  </si>
  <si>
    <t xml:space="preserve">DL2018080_Karusse_Valid_Absent_Ct&gt;41</t>
  </si>
  <si>
    <t xml:space="preserve">DL2018080_Karusse_Invalid_Absent_Ct&gt;41</t>
  </si>
  <si>
    <t xml:space="preserve">DL2018080_Soelvkarusse_Valid_Absent_Ct&gt;41</t>
  </si>
  <si>
    <t xml:space="preserve">DL2018080_StorVandsalamander_Valid_Absent_Ct&gt;41</t>
  </si>
  <si>
    <t xml:space="preserve">DL2018080_Latterfroe_Valid_Absent_Ct&gt;41</t>
  </si>
  <si>
    <t xml:space="preserve">DL2018080_KortbenetGroenFroe_Invalid_Absent_Ct&gt;41</t>
  </si>
  <si>
    <t xml:space="preserve">DL2018062_Loegfroe_Valid_Absent_Ct&gt;41</t>
  </si>
  <si>
    <t xml:space="preserve">DL2018062_StorVandsalamander_Valid_Absent_Ct&gt;41</t>
  </si>
  <si>
    <t xml:space="preserve">DL2018062_Strandtudse_Valid_Absent_Ct&gt;41</t>
  </si>
  <si>
    <t xml:space="preserve">DL2018062_GroenbrogetTudse_Valid_Absent_Ct&gt;41</t>
  </si>
  <si>
    <t xml:space="preserve">DL2018062_Loevfroe_Invalid_Absent_Ct&gt;41</t>
  </si>
  <si>
    <t xml:space="preserve">DL2018062_Springfroe_Valid_Absent_Ct&gt;41</t>
  </si>
  <si>
    <t xml:space="preserve">DL2018062_Klokkefroe_Invalid_Absent_Ct&gt;41</t>
  </si>
  <si>
    <t xml:space="preserve">DL2018062_Skrubtudse_Invalid_Absent_Ct&gt;41</t>
  </si>
  <si>
    <t xml:space="preserve">DL2018062_Bjergsalamander_Valid_Absent_Ct&gt;41</t>
  </si>
  <si>
    <t xml:space="preserve">DL2018062_Latterfroe_Valid_Absent_Ct&gt;41</t>
  </si>
  <si>
    <t xml:space="preserve">DL2018062_Spidssnudetfroe_Invalid_Absent_Ct&gt;41</t>
  </si>
  <si>
    <t xml:space="preserve">DL2018062_KortbenetGroenFroe_Invalid_Absent_Ct&gt;41</t>
  </si>
  <si>
    <t xml:space="preserve">DL2018062_ButsnudetFroe_Invalid_Absent_Ct&gt;41</t>
  </si>
  <si>
    <t xml:space="preserve">DL2018062_ButsnudetFroe_Valid_Absent_Ct&gt;41</t>
  </si>
  <si>
    <t xml:space="preserve">DL2018062_LilleVandsalamander_Valid_Absent_Ct&gt;41</t>
  </si>
  <si>
    <t xml:space="preserve">DL2018062_Skalle_Valid_Present_Ct&lt;41</t>
  </si>
  <si>
    <t xml:space="preserve">DL2018062_Karusse_Invalid_Absent_Ct&gt;41</t>
  </si>
  <si>
    <t xml:space="preserve">DL2018062_Karusse_Valid_Absent_Ct&gt;41</t>
  </si>
  <si>
    <t xml:space="preserve">DL2018062_Soelvkarusse_Valid_Absent_Ct&gt;41</t>
  </si>
  <si>
    <t xml:space="preserve">DL2018062_Loevfroe_Valid_Absent_Ct&gt;41</t>
  </si>
  <si>
    <t xml:space="preserve">DL2018062_Latterfroe_Invalid_Absent_Ct&gt;41</t>
  </si>
  <si>
    <t xml:space="preserve">DL2018062_KortbenetGroenFroe_Valid_Absent_Ct&gt;41</t>
  </si>
  <si>
    <t xml:space="preserve">DL2018098_Loegfroe_Invalid_Absent_Ct&gt;41</t>
  </si>
  <si>
    <t xml:space="preserve">DL2018098_StorVandsalamander_Valid_Present_Ct&lt;41</t>
  </si>
  <si>
    <t xml:space="preserve">DL2018098_Strandtudse_Valid_Absent_Ct&gt;41</t>
  </si>
  <si>
    <t xml:space="preserve">DL2018098_GroenbrogetTudse_Valid_Absent_Ct&gt;41</t>
  </si>
  <si>
    <t xml:space="preserve">DL2018098_Loevfroe_Invalid_Present_Ct&lt;41</t>
  </si>
  <si>
    <t xml:space="preserve">DL2018098_Springfroe_Valid_Absent_Ct&gt;41</t>
  </si>
  <si>
    <t xml:space="preserve">DL2018098_Klokkefroe_Invalid_Absent_Ct&gt;41</t>
  </si>
  <si>
    <t xml:space="preserve">DL2018098_Skrubtudse_Invalid_Absent_Ct&gt;41</t>
  </si>
  <si>
    <t xml:space="preserve">DL2018098_Bjergsalamander_Valid_Absent_Ct&gt;41</t>
  </si>
  <si>
    <t xml:space="preserve">DL2018098_Latterfroe_Valid_Absent_Ct&gt;41</t>
  </si>
  <si>
    <t xml:space="preserve">DL2018098_Spidssnudetfroe_Invalid_Absent_Ct&gt;41</t>
  </si>
  <si>
    <t xml:space="preserve">DL2018098_KortbenetGroenFroe_Invalid_Present_Ct&lt;41</t>
  </si>
  <si>
    <t xml:space="preserve">DL2018098_ButsnudetFroe_Valid_Absent_Ct&gt;41</t>
  </si>
  <si>
    <t xml:space="preserve">DL2018098_LilleVandsalamander_Valid_Present_Ct&lt;41</t>
  </si>
  <si>
    <t xml:space="preserve">DL2018098_LilleVandsalamander_Invalid_Absent_Ct&gt;41</t>
  </si>
  <si>
    <t xml:space="preserve">DL2018098_Skalle_Valid_Present_Ct&lt;41</t>
  </si>
  <si>
    <t xml:space="preserve">DL2018098_Skalle_Valid_Absent_Ct&gt;41</t>
  </si>
  <si>
    <t xml:space="preserve">DL2018098_Karusse_Valid_Absent_Ct&gt;41</t>
  </si>
  <si>
    <t xml:space="preserve">DL2018098_Loegfroe_Valid_Absent_Ct&gt;41</t>
  </si>
  <si>
    <t xml:space="preserve">DL2018098_Loevfroe_Valid_Absent_Ct&gt;41</t>
  </si>
  <si>
    <t xml:space="preserve">DL2018092_Loegfroe_Valid_Absent_Ct&gt;41</t>
  </si>
  <si>
    <t xml:space="preserve">DL2018092_StorVandsalamander_Valid_Absent_Ct&gt;41</t>
  </si>
  <si>
    <t xml:space="preserve">DL2018092_Strandtudse_Valid_Absent_Ct&gt;41</t>
  </si>
  <si>
    <t xml:space="preserve">DL2018092_GroenbrogetTudse_Valid_Absent_Ct&gt;41</t>
  </si>
  <si>
    <t xml:space="preserve">DL2018092_Loevfroe_Valid_Absent_Ct&gt;41</t>
  </si>
  <si>
    <t xml:space="preserve">DL2018092_Springfroe_Valid_Absent_Ct&gt;41</t>
  </si>
  <si>
    <t xml:space="preserve">DL2018092_Klokkefroe_Invalid_Absent_Ct&gt;41</t>
  </si>
  <si>
    <t xml:space="preserve">DL2018092_Skrubtudse_Invalid_Absent_Ct&gt;41</t>
  </si>
  <si>
    <t xml:space="preserve">DL2018092_Bjergsalamander_Valid_Absent_Ct&gt;41</t>
  </si>
  <si>
    <t xml:space="preserve">DL2018092_Latterfroe_Valid_Absent_Ct&gt;41</t>
  </si>
  <si>
    <t xml:space="preserve">DL2018092_Spidssnudetfroe_Invalid_Absent_Ct&gt;41</t>
  </si>
  <si>
    <t xml:space="preserve">DL2018092_KortbenetGroenFroe_Invalid_Absent_Ct&gt;41</t>
  </si>
  <si>
    <t xml:space="preserve">DL2018092_KortbenetGroenFroe_Valid_Absent_Ct&gt;41</t>
  </si>
  <si>
    <t xml:space="preserve">DL2018092_ButsnudetFroe_Valid_Absent_Ct&gt;41</t>
  </si>
  <si>
    <t xml:space="preserve">DL2018092_ButsnudetFroe_Invalid_Absent_Ct&gt;41</t>
  </si>
  <si>
    <t xml:space="preserve">DL2018092_LilleVandsalamander_Valid_Absent_Ct&gt;41</t>
  </si>
  <si>
    <t xml:space="preserve">DL2018092_Skalle_Invalid_Absent_Ct&gt;41</t>
  </si>
  <si>
    <t xml:space="preserve">DL2018092_Skalle_Valid_Absent_Ct&gt;41</t>
  </si>
  <si>
    <t xml:space="preserve">DL2018092_Karusse_Valid_Present_Ct&lt;41</t>
  </si>
  <si>
    <t xml:space="preserve">DL2018092_StorVandsalamander_Invalid_Absent_Ct&gt;41</t>
  </si>
  <si>
    <t xml:space="preserve">DL2018118_Loegfroe_Valid_Present_Ct&gt;41</t>
  </si>
  <si>
    <t xml:space="preserve">DL2018118_StorVandsalamander_Invalid_Absent_Ct&gt;41</t>
  </si>
  <si>
    <t xml:space="preserve">DL2018118_Strandtudse_Valid_Absent_Ct&gt;41</t>
  </si>
  <si>
    <t xml:space="preserve">DL2018118_GroenbrogetTudse_Valid_Absent_Ct&gt;41</t>
  </si>
  <si>
    <t xml:space="preserve">DL2018118_Loevfroe_Valid_Absent_Ct&gt;41</t>
  </si>
  <si>
    <t xml:space="preserve">DL2018118_Springfroe_Valid_Absent_Ct&gt;41</t>
  </si>
  <si>
    <t xml:space="preserve">DL2018118_Springfroe_Invalid_Absent_Ct&gt;41</t>
  </si>
  <si>
    <t xml:space="preserve">DL2018118_Klokkefroe_Invalid_Absent_Ct&gt;41</t>
  </si>
  <si>
    <t xml:space="preserve">DL2018118_Skrubtudse_Invalid_Absent_Ct&gt;41</t>
  </si>
  <si>
    <t xml:space="preserve">DL2018118_Bjergsalamander_Invalid_Absent_Ct&gt;41</t>
  </si>
  <si>
    <t xml:space="preserve">DL2018118_Latterfroe_Invalid_Absent_Ct&gt;41</t>
  </si>
  <si>
    <t xml:space="preserve">DL2018118_Spidssnudetfroe_Invalid_Absent_Ct&gt;41</t>
  </si>
  <si>
    <t xml:space="preserve">DL2018118_KortbenetGroenFroe_Invalid_Absent_Ct&gt;41</t>
  </si>
  <si>
    <t xml:space="preserve">DL2018118_ButsnudetFroe_Invalid_Absent_Ct&gt;41</t>
  </si>
  <si>
    <t xml:space="preserve">DL2018118_ButsnudetFroe_Valid_Absent_Ct&gt;41</t>
  </si>
  <si>
    <t xml:space="preserve">DL2018118_LilleVandsalamander_Valid_Absent_Ct&gt;41</t>
  </si>
  <si>
    <t xml:space="preserve">DL2018118_Skalle_Invalid_Absent_Ct&gt;41</t>
  </si>
  <si>
    <t xml:space="preserve">DL2018118_Skalle_Valid_Present_Ct&lt;41</t>
  </si>
  <si>
    <t xml:space="preserve">DL2018118_Karusse_Valid_Present_Ct&lt;41</t>
  </si>
  <si>
    <t xml:space="preserve">DL2018118_Loegfroe_Valid_Absent_Ct&gt;41</t>
  </si>
  <si>
    <t xml:space="preserve">DL2018118_StorVandsalamander_Valid_Absent_Ct&gt;41</t>
  </si>
  <si>
    <t xml:space="preserve">DL2018118_Bjergsalamander_Valid_Absent_Ct&gt;41</t>
  </si>
  <si>
    <t xml:space="preserve">DL2018118_Latterfroe_Valid_Absent_Ct&gt;41</t>
  </si>
  <si>
    <t xml:space="preserve">DL2018069_Loegfroe_Valid_Absent_Ct&gt;41</t>
  </si>
  <si>
    <t xml:space="preserve">DL2018069_StorVandsalamander_Valid_Absent_Ct&gt;41</t>
  </si>
  <si>
    <t xml:space="preserve">DL2018069_Strandtudse_Valid_Absent_Ct&gt;41</t>
  </si>
  <si>
    <t xml:space="preserve">DL2018069_GroenbrogetTudse_Valid_Absent_Ct&gt;41</t>
  </si>
  <si>
    <t xml:space="preserve">DL2018069_Loevfroe_Invalid_Absent_Ct&gt;41</t>
  </si>
  <si>
    <t xml:space="preserve">DL2018069_Springfroe_Valid_Absent_Ct&gt;41</t>
  </si>
  <si>
    <t xml:space="preserve">DL2018069_Springfroe_Invalid_Absent_Ct&gt;41</t>
  </si>
  <si>
    <t xml:space="preserve">DL2018069_Klokkefroe_Invalid_Absent_Ct&gt;41</t>
  </si>
  <si>
    <t xml:space="preserve">DL2018069_Skrubtudse_Invalid_Absent_Ct&gt;41</t>
  </si>
  <si>
    <t xml:space="preserve">DL2018069_Bjergsalamander_Valid_Absent_Ct&gt;41</t>
  </si>
  <si>
    <t xml:space="preserve">DL2018069_Latterfroe_Valid_Absent_Ct&gt;41</t>
  </si>
  <si>
    <t xml:space="preserve">DL2018069_Spidssnudetfroe_Invalid_Absent_Ct&gt;41</t>
  </si>
  <si>
    <t xml:space="preserve">DL2018069_KortbenetGroenFroe_Valid_Absent_Ct&gt;41</t>
  </si>
  <si>
    <t xml:space="preserve">DL2018069_ButsnudetFroe_Invalid_Present_Ct&gt;41</t>
  </si>
  <si>
    <t xml:space="preserve">DL2018069_ButsnudetFroe_Valid_Absent_Ct&gt;41</t>
  </si>
  <si>
    <t xml:space="preserve">DL2018069_LilleVandsalamander_Valid_Absent_Ct&gt;41</t>
  </si>
  <si>
    <t xml:space="preserve">DL2018069_Skalle_Valid_Present_Ct&lt;41</t>
  </si>
  <si>
    <t xml:space="preserve">DL2018069_Karusse_Valid_Absent_Ct&gt;41</t>
  </si>
  <si>
    <t xml:space="preserve">DL2018069_Karusse_Invalid_Absent_Ct&gt;41</t>
  </si>
  <si>
    <t xml:space="preserve">DL2018069_Soelvkarusse_Valid_Absent_Ct&gt;41</t>
  </si>
  <si>
    <t xml:space="preserve">DL2018069_Loegfroe_Invalid_Absent_Ct&gt;41</t>
  </si>
  <si>
    <t xml:space="preserve">DL2018069_Strandtudse_Invalid_Absent_Ct&gt;41</t>
  </si>
  <si>
    <t xml:space="preserve">DL2018069_GroenbrogetTudse_Invalid_Absent_Ct&gt;41</t>
  </si>
  <si>
    <t xml:space="preserve">DL2018069_Loevfroe_Valid_Absent_Ct&gt;41</t>
  </si>
  <si>
    <t xml:space="preserve">DL2018069_Bjergsalamander_Invalid_Absent_Ct&gt;41</t>
  </si>
  <si>
    <t xml:space="preserve">DL2018094_Loegfroe_Invalid_Absent_Ct&gt;41</t>
  </si>
  <si>
    <t xml:space="preserve">DL2018094_StorVandsalamander_Valid_Absent_Ct&gt;41</t>
  </si>
  <si>
    <t xml:space="preserve">DL2018094_Strandtudse_Valid_Absent_Ct&gt;41</t>
  </si>
  <si>
    <t xml:space="preserve">DL2018094_GroenbrogetTudse_Invalid_Absent_Ct&gt;41</t>
  </si>
  <si>
    <t xml:space="preserve">DL2018094_Loevfroe_Invalid_Absent_Ct&gt;41</t>
  </si>
  <si>
    <t xml:space="preserve">DL2018094_Springfroe_Valid_Absent_Ct&gt;41</t>
  </si>
  <si>
    <t xml:space="preserve">DL2018094_Bjergsalamander_Valid_Absent_Ct&gt;41</t>
  </si>
  <si>
    <t xml:space="preserve">DL2018094_Latterfroe_Valid_Absent_Ct&gt;41</t>
  </si>
  <si>
    <t xml:space="preserve">DL2018094_KortbenetGroenFroe_Invalid_Absent_Ct&gt;41</t>
  </si>
  <si>
    <t xml:space="preserve">DL2018094_ButsnudetFroe_Invalid_Present_Ct&lt;41</t>
  </si>
  <si>
    <t xml:space="preserve">DL2018094_ButsnudetFroe_Invalid_Absent_Ct&gt;41</t>
  </si>
  <si>
    <t xml:space="preserve">DL2018094_LilleVandsalamander_Valid_Absent_Ct&gt;41</t>
  </si>
  <si>
    <t xml:space="preserve">DL2018094_Skalle_Invalid_Absent_Ct&gt;41</t>
  </si>
  <si>
    <t xml:space="preserve">DL2018094_Karusse_Valid_Absent_Ct&gt;41</t>
  </si>
  <si>
    <t xml:space="preserve">DL2018094_Soelvkarusse_Invalid_Absent_Ct&gt;41</t>
  </si>
  <si>
    <t xml:space="preserve">DL2018094_Loegfroe_Valid_Absent_Ct&gt;41</t>
  </si>
  <si>
    <t xml:space="preserve">DL2018094_StorVandsalamander_Invalid_Absent_Ct&gt;41</t>
  </si>
  <si>
    <t xml:space="preserve">DL2018094_GroenbrogetTudse_Valid_Absent_Ct&gt;41</t>
  </si>
  <si>
    <t xml:space="preserve">DL2018094_Bjergsalamander_Invalid_Absent_Ct&gt;41</t>
  </si>
  <si>
    <t xml:space="preserve">DL2018094_KortbenetGroenFroe_Valid_Absent_Ct&gt;41</t>
  </si>
  <si>
    <t xml:space="preserve">DL2018094_Soelvkarusse_Valid_Absent_Ct&gt;41</t>
  </si>
  <si>
    <t xml:space="preserve">DL2018128_Loegfroe_Valid_Absent_Ct&gt;41</t>
  </si>
  <si>
    <t xml:space="preserve">DL2018128_StorVandsalamander_Valid_Absent_Ct&gt;41</t>
  </si>
  <si>
    <t xml:space="preserve">DL2018128_Strandtudse_Invalid_Present_Ct&lt;41</t>
  </si>
  <si>
    <t xml:space="preserve">DL2018128_GroenbrogetTudse_Valid_Absent_Ct&gt;41</t>
  </si>
  <si>
    <t xml:space="preserve">DL2018128_Loevfroe_Valid_Absent_Ct&gt;41</t>
  </si>
  <si>
    <t xml:space="preserve">DL2018128_Springfroe_Invalid_Absent_Ct&gt;41</t>
  </si>
  <si>
    <t xml:space="preserve">DL2018128_Springfroe_Valid_Absent_Ct&gt;41</t>
  </si>
  <si>
    <t xml:space="preserve">DL2018128_Bjergsalamander_Valid_Absent_Ct&gt;41</t>
  </si>
  <si>
    <t xml:space="preserve">DL2018128_Latterfroe_Valid_Absent_Ct&gt;41</t>
  </si>
  <si>
    <t xml:space="preserve">DL2018128_ButsnudetFroe_Valid_Absent_Ct&gt;41</t>
  </si>
  <si>
    <t xml:space="preserve">DL2018128_LilleVandsalamander_Valid_Present_Ct&lt;41</t>
  </si>
  <si>
    <t xml:space="preserve">DL2018128_Skalle_Invalid_Present_Ct&lt;41</t>
  </si>
  <si>
    <t xml:space="preserve">DL2018128_Karusse_Valid_Absent_Ct&gt;41</t>
  </si>
  <si>
    <t xml:space="preserve">DL2018128_Karusse_Invalid_Absent_Ct&gt;41</t>
  </si>
  <si>
    <t xml:space="preserve">DL2018128_Soelvkarusse_Invalid_Absent_Ct&gt;41</t>
  </si>
  <si>
    <t xml:space="preserve">DL2018128_Strandtudse_Valid_Absent_Ct&gt;41</t>
  </si>
  <si>
    <t xml:space="preserve">DL2018128_Bjergsalamander_Invalid_Absent_Ct&gt;41</t>
  </si>
  <si>
    <t xml:space="preserve">DL2018128_Latterfroe_Invalid_Absent_Ct&gt;41</t>
  </si>
  <si>
    <t xml:space="preserve">DL2018128_KortbenetGroenFroe_Valid_Present_Ct&lt;41</t>
  </si>
  <si>
    <t xml:space="preserve">DL2019073_Loegfroe_Invalid_Absent_Ct&gt;41</t>
  </si>
  <si>
    <t xml:space="preserve">DL2019073_StorVandsalamander_Valid_Absent_Ct&gt;41</t>
  </si>
  <si>
    <t xml:space="preserve">DL2019073_Strandtudse_Valid_Absent_Ct&gt;41</t>
  </si>
  <si>
    <t xml:space="preserve">DL2019073_GroenbrogetTudse_Valid_Absent_Ct&gt;41</t>
  </si>
  <si>
    <t xml:space="preserve">DL2019073_Loevfroe_Valid_Absent_Ct&gt;41</t>
  </si>
  <si>
    <t xml:space="preserve">DL2019073_Springfroe_Invalid_Absent_Ct&gt;41</t>
  </si>
  <si>
    <t xml:space="preserve">DL2019073_Springfroe_Valid_Absent_Ct&gt;41</t>
  </si>
  <si>
    <t xml:space="preserve">DL2019073_Klokkefroe_Invalid_Absent_Ct&gt;41</t>
  </si>
  <si>
    <t xml:space="preserve">DL2019073_Skrubtudse_Valid_Absent_Ct&gt;41</t>
  </si>
  <si>
    <t xml:space="preserve">DL2019073_Bjergsalamander_Valid_Absent_Ct&gt;41</t>
  </si>
  <si>
    <t xml:space="preserve">DL2019073_Latterfroe_Valid_Present_Ct&lt;41</t>
  </si>
  <si>
    <t xml:space="preserve">DL2019073_Spidssnudetfroe_Invalid_Absent_Ct&gt;41</t>
  </si>
  <si>
    <t xml:space="preserve">DL2019073_Spidssnudetfroe_Valid_Present_Ct&lt;41</t>
  </si>
  <si>
    <t xml:space="preserve">DL2019073_KortbenetGroenFroe_Invalid_Absent_Ct&gt;41</t>
  </si>
  <si>
    <t xml:space="preserve">DL2019073_ButsnudetFroe_Valid_Absent_Ct&gt;41</t>
  </si>
  <si>
    <t xml:space="preserve">DL2019073_LilleVandsalamander_Valid_Absent_Ct&gt;41</t>
  </si>
  <si>
    <t xml:space="preserve">DL2019073_Skalle_Invalid_Absent_Ct&gt;41</t>
  </si>
  <si>
    <t xml:space="preserve">DL2019073_Karusse_Valid_Present_Ct&lt;41</t>
  </si>
  <si>
    <t xml:space="preserve">DL2019073_Karusse_Invalid_Absent_Ct&gt;41</t>
  </si>
  <si>
    <t xml:space="preserve">DL2019073_Soelvkarusse_Valid_Absent_Ct&gt;41</t>
  </si>
  <si>
    <t xml:space="preserve">DL2019073_Loegfroe_Valid_Present_Ct&lt;41</t>
  </si>
  <si>
    <t xml:space="preserve">DL2019073_Strandtudse_Invalid_Absent_Ct&gt;41</t>
  </si>
  <si>
    <t xml:space="preserve">DL2019073_Klokkefroe_Valid_Absent_Ct&gt;41</t>
  </si>
  <si>
    <t xml:space="preserve">DL2019073_KortbenetGroenFroe_Valid_Absent_Ct&gt;41</t>
  </si>
  <si>
    <t xml:space="preserve">DL2019073_Soelvkarusse_Invalid_Absent_Ct&gt;41</t>
  </si>
  <si>
    <t xml:space="preserve">DL2019057_Loegfroe_Valid_Absent_Ct&gt;41</t>
  </si>
  <si>
    <t xml:space="preserve">DL2019057_StorVandsalamander_Valid_Absent_Ct&gt;41</t>
  </si>
  <si>
    <t xml:space="preserve">DL2019057_Strandtudse_Valid_Absent_Ct&gt;41</t>
  </si>
  <si>
    <t xml:space="preserve">DL2019057_GroenbrogetTudse_Invalid_Absent_Ct&gt;41</t>
  </si>
  <si>
    <t xml:space="preserve">DL2019057_Loevfroe_Valid_Absent_Ct&gt;41</t>
  </si>
  <si>
    <t xml:space="preserve">DL2019057_Springfroe_Valid_Absent_Ct&gt;41</t>
  </si>
  <si>
    <t xml:space="preserve">DL2019057_Klokkefroe_Valid_Absent_Ct&gt;41</t>
  </si>
  <si>
    <t xml:space="preserve">DL2019057_Skrubtudse_Valid_Absent_Ct&gt;41</t>
  </si>
  <si>
    <t xml:space="preserve">DL2019057_Skrubtudse_Invalid_Absent_Ct&gt;41</t>
  </si>
  <si>
    <t xml:space="preserve">DL2019057_Bjergsalamander_Invalid_Absent_Ct&gt;41</t>
  </si>
  <si>
    <t xml:space="preserve">DL2019057_Latterfroe_Invalid_Absent_Ct&gt;41</t>
  </si>
  <si>
    <t xml:space="preserve">DL2019057_Spidssnudetfroe_Valid_Present_Ct&lt;41</t>
  </si>
  <si>
    <t xml:space="preserve">DL2019057_KortbenetGroenFroe_Invalid_Present_Ct&lt;41</t>
  </si>
  <si>
    <t xml:space="preserve">DL2019057_ButsnudetFroe_Invalid_Absent_Ct&gt;41</t>
  </si>
  <si>
    <t xml:space="preserve">DL2019013_Loegfroe_Valid_Absent_Ct&gt;41</t>
  </si>
  <si>
    <t xml:space="preserve">DL2019013_StorVandsalamander_Valid_Absent_Ct&gt;41</t>
  </si>
  <si>
    <t xml:space="preserve">DL2019013_Strandtudse_Valid_Absent_Ct&gt;41</t>
  </si>
  <si>
    <t xml:space="preserve">DL2019013_GroenbrogetTudse_Valid_Absent_Ct&gt;41</t>
  </si>
  <si>
    <t xml:space="preserve">DL2019013_Loevfroe_Valid_Absent_Ct&gt;41</t>
  </si>
  <si>
    <t xml:space="preserve">DL2019013_Springfroe_Valid_Absent_Ct&gt;41</t>
  </si>
  <si>
    <t xml:space="preserve">DL2019013_Klokkefroe_Valid_Absent_Ct&gt;41</t>
  </si>
  <si>
    <t xml:space="preserve">DL2019013_Skrubtudse_Valid_Present_Ct&lt;41</t>
  </si>
  <si>
    <t xml:space="preserve">DL2019013_Bjergsalamander_Invalid_Absent_Ct&gt;41</t>
  </si>
  <si>
    <t xml:space="preserve">DL2019013_Latterfroe_Invalid_Absent_Ct&gt;41</t>
  </si>
  <si>
    <t xml:space="preserve">DL2019013_Spidssnudetfroe_Invalid_Present_Ct&gt;41</t>
  </si>
  <si>
    <t xml:space="preserve">DL2019013_Spidssnudetfroe_Valid_Absent_Ct&gt;41</t>
  </si>
  <si>
    <t xml:space="preserve">DL2019013_KortbenetGroenFroe_Valid_Absent_Ct&gt;41</t>
  </si>
  <si>
    <t xml:space="preserve">DL2019013_ButsnudetFroe_Invalid_Absent_Ct&gt;41</t>
  </si>
  <si>
    <t xml:space="preserve">DL2019013_LilleVandsalamander_Invalid_Absent_Ct&gt;41</t>
  </si>
  <si>
    <t xml:space="preserve">DL2019013_Skalle_Invalid_Absent_Ct&gt;41</t>
  </si>
  <si>
    <t xml:space="preserve">DL2019013_Skalle_Valid_Absent_Ct&gt;41</t>
  </si>
  <si>
    <t xml:space="preserve">DL2019013_Karusse_Invalid_Absent_Ct&gt;41</t>
  </si>
  <si>
    <t xml:space="preserve">DL2019013_Soelvkarusse_Valid_Absent_Ct&gt;41</t>
  </si>
  <si>
    <t xml:space="preserve">DL2019015_Loegfroe_Valid_Absent_Ct&gt;41</t>
  </si>
  <si>
    <t xml:space="preserve">DL2019015_StorVandsalamander_Valid_Absent_Ct&gt;41</t>
  </si>
  <si>
    <t xml:space="preserve">DL2019015_Strandtudse_Valid_Absent_Ct&gt;41</t>
  </si>
  <si>
    <t xml:space="preserve">DL2019015_GroenbrogetTudse_Invalid_Absent_Ct&gt;41</t>
  </si>
  <si>
    <t xml:space="preserve">DL2019015_Loevfroe_Valid_Absent_Ct&gt;41</t>
  </si>
  <si>
    <t xml:space="preserve">DL2019015_Springfroe_Valid_Absent_Ct&gt;41</t>
  </si>
  <si>
    <t xml:space="preserve">DL2019015_Springfroe_Invalid_Absent_Ct&gt;41</t>
  </si>
  <si>
    <t xml:space="preserve">DL2019015_Klokkefroe_Valid_Absent_Ct&gt;41</t>
  </si>
  <si>
    <t xml:space="preserve">DL2019015_Skrubtudse_Valid_Absent_Ct&gt;41</t>
  </si>
  <si>
    <t xml:space="preserve">DL2019015_Bjergsalamander_Invalid_Absent_Ct&gt;41</t>
  </si>
  <si>
    <t xml:space="preserve">DL2019015_Latterfroe_Invalid_Absent_Ct&gt;41</t>
  </si>
  <si>
    <t xml:space="preserve">DL2019015_Spidssnudetfroe_Valid_Absent_Ct&gt;41</t>
  </si>
  <si>
    <t xml:space="preserve">DL2019015_KortbenetGroenFroe_Valid_Absent_Ct&gt;41</t>
  </si>
  <si>
    <t xml:space="preserve">DL2019015_ButsnudetFroe_Invalid_Absent_Ct&gt;41</t>
  </si>
  <si>
    <t xml:space="preserve">DL2019015_LilleVandsalamander_Valid_Absent_Ct&gt;41</t>
  </si>
  <si>
    <t xml:space="preserve">DL2019015_Skalle_Valid_Present_Ct&lt;41</t>
  </si>
  <si>
    <t xml:space="preserve">DL2019015_Karusse_Valid_Absent_Ct&gt;41</t>
  </si>
  <si>
    <t xml:space="preserve">DL2019015_Soelvkarusse_Invalid_Absent_Ct&gt;41</t>
  </si>
  <si>
    <t xml:space="preserve">DL2019005_Loegfroe_Valid_Absent_Ct&gt;41</t>
  </si>
  <si>
    <t xml:space="preserve">DL2019005_StorVandsalamander_Valid_Absent_Ct&gt;41</t>
  </si>
  <si>
    <t xml:space="preserve">DL2019005_Strandtudse_Invalid_Absent_Ct&gt;41</t>
  </si>
  <si>
    <t xml:space="preserve">DL2019005_GroenbrogetTudse_Valid_Absent_Ct&gt;41</t>
  </si>
  <si>
    <t xml:space="preserve">DL2019005_Loevfroe_Invalid_Absent_Ct&gt;41</t>
  </si>
  <si>
    <t xml:space="preserve">DL2019005_Klokkefroe_Valid_Absent_Ct&gt;41</t>
  </si>
  <si>
    <t xml:space="preserve">DL2019005_Bjergsalamander_Invalid_Absent_Ct&gt;41</t>
  </si>
  <si>
    <t xml:space="preserve">DL2019005_Latterfroe_Invalid_Absent_Ct&gt;41</t>
  </si>
  <si>
    <t xml:space="preserve">DL2019005_KortbenetGroenFroe_Invalid_Absent_Ct&gt;41</t>
  </si>
  <si>
    <t xml:space="preserve">DL2019005_Soelvkarusse_Invalid_Absent_Ct&gt;41</t>
  </si>
  <si>
    <t xml:space="preserve">DL2019017_Loegfroe_Invalid_Absent_Ct&gt;41</t>
  </si>
  <si>
    <t xml:space="preserve">DL2019017_StorVandsalamander_Invalid_Absent_Ct&gt;41</t>
  </si>
  <si>
    <t xml:space="preserve">DL2019017_Strandtudse_Valid_Absent_Ct&gt;41</t>
  </si>
  <si>
    <t xml:space="preserve">DL2019017_GroenbrogetTudse_Invalid_Absent_Ct&gt;41</t>
  </si>
  <si>
    <t xml:space="preserve">DL2019017_Loevfroe_Valid_Absent_Ct&gt;41</t>
  </si>
  <si>
    <t xml:space="preserve">DL2019017_Springfroe_Valid_Absent_Ct&gt;41</t>
  </si>
  <si>
    <t xml:space="preserve">DL2019017_Springfroe_Valid_Present_Ct&lt;41</t>
  </si>
  <si>
    <t xml:space="preserve">DL2019017_Klokkefroe_Valid_Absent_Ct&gt;41</t>
  </si>
  <si>
    <t xml:space="preserve">DL2019017_Skrubtudse_Valid_Present_Ct&lt;41</t>
  </si>
  <si>
    <t xml:space="preserve">DL2019017_Bjergsalamander_Invalid_Absent_Ct&gt;41</t>
  </si>
  <si>
    <t xml:space="preserve">DL2019017_Latterfroe_Invalid_Absent_Ct&gt;41</t>
  </si>
  <si>
    <t xml:space="preserve">DL2019017_Spidssnudetfroe_Invalid_Present_Ct&lt;41</t>
  </si>
  <si>
    <t xml:space="preserve">DL2019017_Spidssnudetfroe_Invalid_Absent_Ct&gt;41</t>
  </si>
  <si>
    <t xml:space="preserve">DL2019017_KortbenetGroenFroe_Invalid_Absent_Ct&gt;41</t>
  </si>
  <si>
    <t xml:space="preserve">DL2019017_ButsnudetFroe_Invalid_Absent_Ct&gt;41</t>
  </si>
  <si>
    <t xml:space="preserve">DL2019017_LilleVandsalamander_Invalid_Absent_Ct&gt;41</t>
  </si>
  <si>
    <t xml:space="preserve">DL2019017_Skalle_Valid_Present_Ct&lt;41</t>
  </si>
  <si>
    <t xml:space="preserve">DL2019017_Karusse_Invalid_Absent_Ct&gt;41</t>
  </si>
  <si>
    <t xml:space="preserve">DL2019017_Sølvkarusse_Invalid_Absent_Ct&gt;41</t>
  </si>
  <si>
    <t xml:space="preserve">DL2019029_Loegfroe_Invalid_Absent_Ct&gt;41</t>
  </si>
  <si>
    <t xml:space="preserve">DL2019029_StorVandsalamander_Valid_Present_Ct&gt;41</t>
  </si>
  <si>
    <t xml:space="preserve">DL2019029_Strandtudse_Valid_Absent_Ct&gt;41</t>
  </si>
  <si>
    <t xml:space="preserve">DL2019029_GroenbrogetTudse_Valid_Absent_Ct&gt;41</t>
  </si>
  <si>
    <t xml:space="preserve">DL2019029_Loevfroe_Valid_Absent_Ct&gt;41</t>
  </si>
  <si>
    <t xml:space="preserve">DL2019029_Springfroe_Valid_Absent_Ct&gt;41</t>
  </si>
  <si>
    <t xml:space="preserve">DL2019029_Klokkefroe_Valid_Absent_Ct&gt;41</t>
  </si>
  <si>
    <t xml:space="preserve">DL2019029_Skrubtudse_Valid_Present_Ct&lt;41</t>
  </si>
  <si>
    <t xml:space="preserve">DL2019029_Skrubtudse_Valid_Absent_Ct&gt;41</t>
  </si>
  <si>
    <t xml:space="preserve">DL2019029_Bjergsalamander_Valid_Absent_Ct&gt;41</t>
  </si>
  <si>
    <t xml:space="preserve">DL2019029_Latterfroe_Valid_Absent_Ct&gt;41</t>
  </si>
  <si>
    <t xml:space="preserve">DL2019029_Spidssnudetfroe_Invalid_Absent_Ct&gt;41</t>
  </si>
  <si>
    <t xml:space="preserve">DL2019029_Spidssnudetfroe_Valid_Absent_Ct&gt;41</t>
  </si>
  <si>
    <t xml:space="preserve">DL2019029_KortbenetGroenFroe_Invalid_Absent_Ct&gt;41</t>
  </si>
  <si>
    <t xml:space="preserve">DL2019029_ButsnudetFroe_Invalid_Absent_Ct&gt;41</t>
  </si>
  <si>
    <t xml:space="preserve">DL2019029_ButsnudetFroe_Valid_Absent_Ct&gt;41</t>
  </si>
  <si>
    <t xml:space="preserve">DL2019029_LilleVandsalamander_Invalid_Absent_Ct&gt;41</t>
  </si>
  <si>
    <t xml:space="preserve">DL2019029_Skalle_Valid_Present_Ct&lt;41</t>
  </si>
  <si>
    <t xml:space="preserve">DL2019029_Karusse_Valid_Present_Ct&gt;41</t>
  </si>
  <si>
    <t xml:space="preserve">DL2019029_Karusse_Invalid_Absent_Ct&gt;41</t>
  </si>
  <si>
    <t xml:space="preserve">DL2019029_Soelvkarusse_Invalid_Absent_Ct&gt;41</t>
  </si>
  <si>
    <t xml:space="preserve">DL2019029_Loegfroe_Valid_Absent_Ct&gt;41</t>
  </si>
  <si>
    <t xml:space="preserve">DL2019029_StorVandsalamander_Valid_Absent_Ct&gt;41</t>
  </si>
  <si>
    <t xml:space="preserve">DL2019029_Latterfroe_Invalid_Absent_Ct&gt;41</t>
  </si>
  <si>
    <t xml:space="preserve">DL2019029_KortbenetGroenFroe_Valid_Absent_Ct&gt;41</t>
  </si>
  <si>
    <t xml:space="preserve">DL2019029_Soelvkarusse_Valid_Absent_Ct&gt;41</t>
  </si>
  <si>
    <t xml:space="preserve">DL2019027_Loegfroe_Valid_Absent_Ct&gt;41</t>
  </si>
  <si>
    <t xml:space="preserve">DL2019027_StorVandsalamander_Valid_Absent_Ct&gt;41</t>
  </si>
  <si>
    <t xml:space="preserve">DL2019027_Strandtudse_Valid_Absent_Ct&gt;41</t>
  </si>
  <si>
    <t xml:space="preserve">DL2019027_GroenbrogetTudse_Invalid_Absent_Ct&gt;41</t>
  </si>
  <si>
    <t xml:space="preserve">DL2019027_Loevfroe_Valid_Absent_Ct&gt;41</t>
  </si>
  <si>
    <t xml:space="preserve">DL2019027_Springfroe_Valid_Absent_Ct&gt;41</t>
  </si>
  <si>
    <t xml:space="preserve">DL2019027_Klokkefroe_Invalid_Absent_Ct&gt;41</t>
  </si>
  <si>
    <t xml:space="preserve">DL2019027_Skrubtudse_Valid_Present_Ct&lt;41</t>
  </si>
  <si>
    <t xml:space="preserve">DL2019027_Bjergsalamander_Valid_Absent_Ct&gt;41</t>
  </si>
  <si>
    <t xml:space="preserve">DL2019027_Latterfroe_Valid_Absent_Ct&gt;41</t>
  </si>
  <si>
    <t xml:space="preserve">DL2019027_Spidssnudetfroe_Valid_Absent_Ct&gt;41</t>
  </si>
  <si>
    <t xml:space="preserve">DL2019027_Spidssnudetfroe_Invalid_Absent_Ct&gt;41</t>
  </si>
  <si>
    <t xml:space="preserve">DL2019027_KortbenetGroenFroe_Invalid_Absent_Ct&gt;41</t>
  </si>
  <si>
    <t xml:space="preserve">DL2019027_ButsnudetFroe_Valid_Absent_Ct&gt;41</t>
  </si>
  <si>
    <t xml:space="preserve">DL2019027_ButsnudetFroe_Invalid_Present_Ct&lt;41</t>
  </si>
  <si>
    <t xml:space="preserve">DL2019027_LilleVandsalamander_Invalid_Present_Ct&lt;41</t>
  </si>
  <si>
    <t xml:space="preserve">DL2019027_Skalle_Invalid_Absent_Ct&gt;41</t>
  </si>
  <si>
    <t xml:space="preserve">DL2019027_Skalle_Valid_Absent_Ct&gt;41</t>
  </si>
  <si>
    <t xml:space="preserve">DL2019027_Karusse_Invalid_Absent_Ct&gt;41</t>
  </si>
  <si>
    <t xml:space="preserve">DL2019027_Karusse_Valid_Present_Ct&lt;41</t>
  </si>
  <si>
    <t xml:space="preserve">DL2019027_Soelvkarusse_Invalid_Absent_Ct&gt;41</t>
  </si>
  <si>
    <t xml:space="preserve">DL2019027_Loegfroe_Invalid_Absent_Ct&gt;41</t>
  </si>
  <si>
    <t xml:space="preserve">DL2019027_Strandtudse_Invalid_Absent_Ct&gt;41</t>
  </si>
  <si>
    <t xml:space="preserve">DL2019027_Klokkefroe_Valid_Absent_Ct&gt;41</t>
  </si>
  <si>
    <t xml:space="preserve">DL2019027_Soelvkarusse_Valid_Absent_Ct&gt;41</t>
  </si>
  <si>
    <t xml:space="preserve">DL2019033_Loegfroe_Valid_Absent_Ct&gt;41</t>
  </si>
  <si>
    <t xml:space="preserve">DL2019033_StorVandsalamander_Valid_Absent_Ct&gt;41</t>
  </si>
  <si>
    <t xml:space="preserve">DL2019033_Strandtudse_Valid_Absent_Ct&gt;41</t>
  </si>
  <si>
    <t xml:space="preserve">DL2019033_GroenbrogetTudse_Invalid_Absent_Ct&gt;41</t>
  </si>
  <si>
    <t xml:space="preserve">DL2019033_Loevfroe_Valid_Absent_Ct&gt;41</t>
  </si>
  <si>
    <t xml:space="preserve">DL2019033_Klokkefroe_Invalid_Absent_Ct&gt;41</t>
  </si>
  <si>
    <t xml:space="preserve">DL2019033_Bjergsalamander_Valid_Absent_Ct&gt;41</t>
  </si>
  <si>
    <t xml:space="preserve">DL2019033_Latterfroe_Valid_Absent_Ct&gt;41</t>
  </si>
  <si>
    <t xml:space="preserve">DL2019033_KortbenetGroenFroe_Invalid_Absent_Ct&gt;41</t>
  </si>
  <si>
    <t xml:space="preserve">DL2019033_Soelvkarusse_Invalid_Absent_Ct&gt;41</t>
  </si>
  <si>
    <t xml:space="preserve">DL2019033_Loegfroe_Valid_Present_Ct&lt;41</t>
  </si>
  <si>
    <t xml:space="preserve">DL2019033_Springfroe_Valid_Absent_Ct&gt;41</t>
  </si>
  <si>
    <t xml:space="preserve">DL2019033_Klokkefroe_Valid_Absent_Ct&gt;41</t>
  </si>
  <si>
    <t xml:space="preserve">DL2019033_Skrubtudse_Valid_Absent_Ct&gt;41</t>
  </si>
  <si>
    <t xml:space="preserve">DL2019033_Skrubtudse_Invalid_Absent_Ct&gt;41</t>
  </si>
  <si>
    <t xml:space="preserve">DL2019033_Bjergsalamander_Invalid_Absent_Ct&gt;41</t>
  </si>
  <si>
    <t xml:space="preserve">DL2019033_Spidssnudetfroe_Valid_Absent_Ct&gt;41</t>
  </si>
  <si>
    <t xml:space="preserve">DL2019033_Spidssnudetfroe_Invalid_Absent_Ct&gt;41</t>
  </si>
  <si>
    <t xml:space="preserve">DL2019033_ButsnudetFroe_Valid_Absent_Ct&gt;41</t>
  </si>
  <si>
    <t xml:space="preserve">DL2019033_LilleVandsalamander_Invalid_Absent_Ct&gt;41</t>
  </si>
  <si>
    <t xml:space="preserve">DL2019033_Skalle_Valid_Present_Ct&lt;41</t>
  </si>
  <si>
    <t xml:space="preserve">DL2019033_Karusse_Invalid_Present_Ct&lt;41</t>
  </si>
  <si>
    <t xml:space="preserve">DL2019033_Soelvkarusse_Valid_Absent_Ct&gt;41</t>
  </si>
  <si>
    <t xml:space="preserve">DL2019037_Loegfroe_Invalid_Absent_Ct&gt;41</t>
  </si>
  <si>
    <t xml:space="preserve">DL2019037_StorVandsalamander_Invalid_Present_Ct&lt;41</t>
  </si>
  <si>
    <t xml:space="preserve">DL2019037_Strandtudse_Valid_Absent_Ct&gt;41</t>
  </si>
  <si>
    <t xml:space="preserve">DL2019037_GroenbrogetTudse_Invalid_Absent_Ct&gt;41</t>
  </si>
  <si>
    <t xml:space="preserve">DL2019037_Loevfroe_Valid_Absent_Ct&gt;41</t>
  </si>
  <si>
    <t xml:space="preserve">DL2019037_Springfroe_Valid_Absent_Ct&gt;41</t>
  </si>
  <si>
    <t xml:space="preserve">DL2019037_Klokkefroe_Valid_Absent_Ct&gt;41</t>
  </si>
  <si>
    <t xml:space="preserve">DL2019037_Skrubtudse_Valid_Present_Ct&lt;41</t>
  </si>
  <si>
    <t xml:space="preserve">DL2019037_Skrubtudse_Invalid_Absent_Ct&gt;41</t>
  </si>
  <si>
    <t xml:space="preserve">DL2019037_Bjergsalamander_Valid_Absent_Ct&gt;41</t>
  </si>
  <si>
    <t xml:space="preserve">DL2019037_Latterfroe_Valid_Absent_Ct&gt;41</t>
  </si>
  <si>
    <t xml:space="preserve">DL2019037_Spidssnudetfroe_Valid_Absent_Ct&gt;41</t>
  </si>
  <si>
    <t xml:space="preserve">DL2019037_KortbenetGroenFroe_Invalid_Absent_Ct&gt;41</t>
  </si>
  <si>
    <t xml:space="preserve">DL2019037_ButsnudetFroe_Invalid_Absent_Ct&gt;41</t>
  </si>
  <si>
    <t xml:space="preserve">DL2019037_LilleVandsalamander_Invalid_Absent_Ct&gt;41</t>
  </si>
  <si>
    <t xml:space="preserve">DL2019037_Skalle_Invalid_Absent_Ct&gt;41</t>
  </si>
  <si>
    <t xml:space="preserve">DL2019037_Karusse_Valid_Absent_Ct&gt;41</t>
  </si>
  <si>
    <t xml:space="preserve">DL2019037_Soelvkarusse_Invalid_Absent_Ct&gt;41</t>
  </si>
  <si>
    <t xml:space="preserve">DL2019039_Loegfroe_Valid_Present_Ct&lt;41</t>
  </si>
  <si>
    <t xml:space="preserve">DL2019039_StorVandsalamander_Valid_Present_Ct&lt;41</t>
  </si>
  <si>
    <t xml:space="preserve">DL2019039_Strandtudse_Valid_Absent_Ct&gt;41</t>
  </si>
  <si>
    <t xml:space="preserve">DL2019039_GroenbrogetTudse_Valid_Absent_Ct&gt;41</t>
  </si>
  <si>
    <t xml:space="preserve">DL2019039_Loevfroe_Invalid_Absent_Ct&gt;41</t>
  </si>
  <si>
    <t xml:space="preserve">DL2019039_Springfroe_Valid_Absent_Ct&gt;41</t>
  </si>
  <si>
    <t xml:space="preserve">DL2019039_Klokkefroe_Valid_Absent_Ct&gt;41</t>
  </si>
  <si>
    <t xml:space="preserve">DL2019039_Skrubtudse_Invalid_Absent_Ct&gt;41</t>
  </si>
  <si>
    <t xml:space="preserve">DL2019039_Bjergsalamander_Valid_Absent_Ct&gt;41</t>
  </si>
  <si>
    <t xml:space="preserve">DL2019039_Latterfroe_Valid_Absent_Ct&gt;41</t>
  </si>
  <si>
    <t xml:space="preserve">DL2019039_Spidssnudetfroe_Valid_Absent_Ct&gt;41</t>
  </si>
  <si>
    <t xml:space="preserve">DL2019039_KortbenetGroenFroe_Invalid_Absent_Ct&gt;41</t>
  </si>
  <si>
    <t xml:space="preserve">DL2019039_ButsnudetFroe_Valid_Absent_Ct&gt;41</t>
  </si>
  <si>
    <t xml:space="preserve">DL2019039_LilleVandsalamander_Invalid_Present_Ct&lt;41</t>
  </si>
  <si>
    <t xml:space="preserve">DL2019039_Skalle_Invalid_Present_Ct&lt;41</t>
  </si>
  <si>
    <t xml:space="preserve">DL2019039_Karusse_Invalid_Absent_Ct&gt;41</t>
  </si>
  <si>
    <t xml:space="preserve">DL2019039_Soelvkarusse_Valid_Absent_Ct&gt;41</t>
  </si>
  <si>
    <t xml:space="preserve">DL2019039_Loegfroe_Valid_Absent_Ct&gt;41</t>
  </si>
  <si>
    <t xml:space="preserve">DL2019039_StorVandsalamander_Valid_Absent_Ct&gt;41</t>
  </si>
  <si>
    <t xml:space="preserve">DL2019039_Bjergsalamander_Invalid_Absent_Ct&gt;41</t>
  </si>
  <si>
    <t xml:space="preserve">DL2019039_Skrubtudse_Valid_Present_Ct&lt;41</t>
  </si>
  <si>
    <t xml:space="preserve">DL2019039_SpidssnudetFroe_Valid_Absent_Ct&gt;41</t>
  </si>
  <si>
    <t xml:space="preserve">DL2019042_Loegfroe_Invalid_Present_Ct&lt;41</t>
  </si>
  <si>
    <t xml:space="preserve">DL2019042_StorVandsalamander_Valid_Absent_Ct&gt;41</t>
  </si>
  <si>
    <t xml:space="preserve">DL2019042_Strandtudse_Valid_Absent_Ct&gt;41</t>
  </si>
  <si>
    <t xml:space="preserve">DL2019042_GroenbrogetTudse_Invalid_Absent_Ct&gt;41</t>
  </si>
  <si>
    <t xml:space="preserve">DL2019042_Loevfroe_Invalid_Absent_Ct&gt;41</t>
  </si>
  <si>
    <t xml:space="preserve">DL2019042_Springfroe_Valid_Absent_Ct&gt;41</t>
  </si>
  <si>
    <t xml:space="preserve">DL2019042_Klokkefroe_Invalid_Present_Ct&lt;41</t>
  </si>
  <si>
    <t xml:space="preserve">DL2019042_Skrubtudse_Invalid_Present_Ct&lt;41</t>
  </si>
  <si>
    <t xml:space="preserve">DL2019042_Bjergsalamander_Valid_Absent_Ct&gt;41</t>
  </si>
  <si>
    <t xml:space="preserve">DL2019042_Latterfroe_Valid_Absent_Ct&gt;41</t>
  </si>
  <si>
    <t xml:space="preserve">DL2019042_Spidssnudetfroe_Invalid_Absent_Ct&gt;41</t>
  </si>
  <si>
    <t xml:space="preserve">DL2019042_KortbenetGroenFroe_Invalid_Absent_Ct&gt;41</t>
  </si>
  <si>
    <t xml:space="preserve">DL2019042_ButsnudetFroe_Invalid_Present_Ct&lt;41</t>
  </si>
  <si>
    <t xml:space="preserve">DL2019042_LilleVandsalamander_Invalid_Absent_Ct&gt;41</t>
  </si>
  <si>
    <t xml:space="preserve">DL2019042_Skalle_Invalid_Absent_Ct&gt;41</t>
  </si>
  <si>
    <t xml:space="preserve">DL2019042_Karusse_Valid_Absent_Ct&gt;41</t>
  </si>
  <si>
    <t xml:space="preserve">DL2019042_Soelvkarusse_Valid_Absent_Ct&gt;41</t>
  </si>
  <si>
    <t xml:space="preserve">DL2019042_Strandtudse_Invalid_Present_Ct&lt;41</t>
  </si>
  <si>
    <t xml:space="preserve">DL2019042_Loevfroe_Valid_Absent_Ct&gt;41</t>
  </si>
  <si>
    <t xml:space="preserve">DL2019042_Latterfroe_Invalid_Absent_Ct&gt;41</t>
  </si>
  <si>
    <t xml:space="preserve">DL2019042_KortbenetGroenFroe_Valid_Absent_Ct&gt;41</t>
  </si>
  <si>
    <t xml:space="preserve">DL2019042_Soelvkarusse_Invalid_Absent_Ct&gt;41</t>
  </si>
  <si>
    <t xml:space="preserve">DL2019042_SpidssnudetFroe_Valid_Absent_Ct&gt;41</t>
  </si>
  <si>
    <t xml:space="preserve">DL2019042_ButsnudetFroe_Valid_Present_Ct&gt;41</t>
  </si>
  <si>
    <t xml:space="preserve">DL2019042_Skalle_Valid_Present_Ct&lt;41</t>
  </si>
  <si>
    <t xml:space="preserve">DL2019065_Loegfroe_Valid_Absent_Ct&gt;41</t>
  </si>
  <si>
    <t xml:space="preserve">DL2019065_StorVandsalamander_Valid_Absent_Ct&gt;41</t>
  </si>
  <si>
    <t xml:space="preserve">DL2019065_Strandtudse_Valid_Present_Ct&lt;41</t>
  </si>
  <si>
    <t xml:space="preserve">DL2019065_GroenbrogetTudse_Valid_Absent_Ct&gt;41</t>
  </si>
  <si>
    <t xml:space="preserve">DL2019065_Loevfroe_Valid_Absent_Ct&gt;41</t>
  </si>
  <si>
    <t xml:space="preserve">DL2019065_Springfroe_Valid_Absent_Ct&gt;41</t>
  </si>
  <si>
    <t xml:space="preserve">DL2019065_Klokkefroe_Valid_Absent_Ct&gt;41</t>
  </si>
  <si>
    <t xml:space="preserve">DL2019065_Skrubtudse_Invalid_Absent_Ct&gt;41</t>
  </si>
  <si>
    <t xml:space="preserve">DL2019065_Skrubtudse_Valid_Present_Ct&lt;41</t>
  </si>
  <si>
    <t xml:space="preserve">DL2019065_Bjergsalamander_Valid_Absent_Ct&gt;41</t>
  </si>
  <si>
    <t xml:space="preserve">DL2019065_Latterfroe_Valid_Absent_Ct&gt;41</t>
  </si>
  <si>
    <t xml:space="preserve">DL2019065_Spidssnudetfroe_Valid_Absent_Ct&gt;41</t>
  </si>
  <si>
    <t xml:space="preserve">DL2019065_KortbenetGroenFroe_Invalid_Absent_Ct&gt;41</t>
  </si>
  <si>
    <t xml:space="preserve">DL2019065_ButsnudetFroe_Valid_Absent_Ct&gt;41</t>
  </si>
  <si>
    <t xml:space="preserve">DL2019065_LilleVandsalamander_Valid_Absent_Ct&gt;41</t>
  </si>
  <si>
    <t xml:space="preserve">DL2019065_Skalle_Valid_Present_Ct&lt;41</t>
  </si>
  <si>
    <t xml:space="preserve">DL2019065_Karusse_Valid_Present_Ct&lt;41</t>
  </si>
  <si>
    <t xml:space="preserve">DL2019065_Karusse_Valid_Present_Ct&gt;41</t>
  </si>
  <si>
    <t xml:space="preserve">DL2019065_Soelvkarusse_Valid_Absent_Ct&gt;41</t>
  </si>
  <si>
    <t xml:space="preserve">DL2019065_Strandtudse_Valid_Absent_Ct&gt;41</t>
  </si>
  <si>
    <t xml:space="preserve">DL2019065_GroenbrogetTudse_Invalid_Present_Ct&lt;41</t>
  </si>
  <si>
    <t xml:space="preserve">DL2019065_Klokkefroe_Invalid_Present_Ct&lt;41</t>
  </si>
  <si>
    <t xml:space="preserve">DL2019065_Bjergsalamander_Invalid_Absent_Ct&gt;41</t>
  </si>
  <si>
    <t xml:space="preserve">DL2019065_Latterfroe_Invalid_Absent_Ct&gt;41</t>
  </si>
  <si>
    <t xml:space="preserve">DL2019065_KortbenetGroenFroe_Valid_Absent_Ct&gt;41</t>
  </si>
  <si>
    <t xml:space="preserve">DL2019065_Soelvkarusse_Valid_Present_Ct&lt;41</t>
  </si>
  <si>
    <t xml:space="preserve">DL2019050_Loegfroe_Valid_Absent_Ct&gt;41</t>
  </si>
  <si>
    <t xml:space="preserve">DL2019050_StorVandsalamander_Valid_Absent_Ct&gt;41</t>
  </si>
  <si>
    <t xml:space="preserve">DL2019050_Strandtudse_Valid_Absent_Ct&gt;41</t>
  </si>
  <si>
    <t xml:space="preserve">DL2019050_GroenbrogetTudse_Valid_Absent_Ct&gt;41</t>
  </si>
  <si>
    <t xml:space="preserve">DL2019050_Loevfroe_Valid_Absent_Ct&gt;41</t>
  </si>
  <si>
    <t xml:space="preserve">DL2019050_Springfroe_Valid_Absent_Ct&gt;41</t>
  </si>
  <si>
    <t xml:space="preserve">DL2019050_Springfroe_Valid_Present_Ct&lt;41</t>
  </si>
  <si>
    <t xml:space="preserve">DL2019050_Klokkefroe_Valid_Absent_Ct&gt;41</t>
  </si>
  <si>
    <t xml:space="preserve">DL2019050_Skrubtudse_Invalid_Absent_Ct&gt;41</t>
  </si>
  <si>
    <t xml:space="preserve">DL2019050_Skrubtudse_Valid_Absent_Ct&gt;41</t>
  </si>
  <si>
    <t xml:space="preserve">DL2019050_Bjergsalamander_Invalid_Absent_Ct&gt;41</t>
  </si>
  <si>
    <t xml:space="preserve">DL2019050_Latterfroe_Valid_Absent_Ct&gt;41</t>
  </si>
  <si>
    <t xml:space="preserve">DL2019050_Spidssnudetfroe_Invalid_Present_Ct&lt;41</t>
  </si>
  <si>
    <t xml:space="preserve">DL2019050_Spidssnudetfroe_Valid_Present_Ct&lt;41</t>
  </si>
  <si>
    <t xml:space="preserve">DL2019050_KortbenetGroenFroe_Invalid_Absent_Ct&gt;41</t>
  </si>
  <si>
    <t xml:space="preserve">DL2019050_ButsnudetFroe_Valid_Present_Ct&lt;41</t>
  </si>
  <si>
    <t xml:space="preserve">DL2019050_LilleVandsalamander_Invalid_Present_Ct&lt;41</t>
  </si>
  <si>
    <t xml:space="preserve">DL2019050_LilleVandsalamander_Valid_Present_Ct&lt;41</t>
  </si>
  <si>
    <t xml:space="preserve">DL2019050_Skalle_Valid_Present_Ct&lt;41</t>
  </si>
  <si>
    <t xml:space="preserve">DL2019050_Skalle_Invalid_Absent_Ct&gt;41</t>
  </si>
  <si>
    <t xml:space="preserve">DL2019050_Karusse_Valid_Absent_Ct&gt;41</t>
  </si>
  <si>
    <t xml:space="preserve">DL2019050_Soelvkarusse_Valid_Absent_Ct&gt;41</t>
  </si>
  <si>
    <t xml:space="preserve">DL2019050_GroenbrogetTudse_Invalid_Absent_Ct&gt;41</t>
  </si>
  <si>
    <t xml:space="preserve">DL2019050_Bjergsalamander_Valid_Absent_Ct&gt;41</t>
  </si>
  <si>
    <t xml:space="preserve">DL2019050_Latterfroe_Invalid_Absent_Ct&gt;41</t>
  </si>
  <si>
    <t xml:space="preserve">DL2019050_KortbenetGroenFroe_Valid_Absent_Ct&gt;41</t>
  </si>
  <si>
    <t xml:space="preserve">DL2019052_Loegfroe_Valid_Absent_Ct&gt;41</t>
  </si>
  <si>
    <t xml:space="preserve">DL2019052_StorVandsalamander_Valid_Absent_Ct&gt;41</t>
  </si>
  <si>
    <t xml:space="preserve">DL2019052_Strandtudse_Valid_Absent_Ct&gt;41</t>
  </si>
  <si>
    <t xml:space="preserve">DL2019052_GroenbrogetTudse_Valid_Absent_Ct&gt;41</t>
  </si>
  <si>
    <t xml:space="preserve">DL2019052_Loevfroe_Invalid_Absent_Ct&gt;41</t>
  </si>
  <si>
    <t xml:space="preserve">DL2019052_Springfroe_Invalid_Absent_Ct&gt;41</t>
  </si>
  <si>
    <t xml:space="preserve">DL2019052_Klokkefroe_Valid_Absent_Ct&gt;41</t>
  </si>
  <si>
    <t xml:space="preserve">DL2019052_Skrubtudse_Invalid_Absent_Ct&gt;41</t>
  </si>
  <si>
    <t xml:space="preserve">DL2019052_Skrubtudse_Valid_Present_Ct&lt;41</t>
  </si>
  <si>
    <t xml:space="preserve">DL2019052_Bjergsalamander_Valid_Absent_Ct&gt;41</t>
  </si>
  <si>
    <t xml:space="preserve">DL2019052_Latterfroe_Invalid_Absent_Ct&gt;41</t>
  </si>
  <si>
    <t xml:space="preserve">DL2019052_Spidssnudetfroe_Invalid_Absent_Ct&gt;41</t>
  </si>
  <si>
    <t xml:space="preserve">DL2019052_Spidssnudetfroe_Valid_Absent_Ct&gt;41</t>
  </si>
  <si>
    <t xml:space="preserve">DL2019052_KortbenetGroenFroe_Invalid_Absent_Ct&gt;41</t>
  </si>
  <si>
    <t xml:space="preserve">DL2019052_ButsnudetFroe_Valid_Absent_Ct&gt;41</t>
  </si>
  <si>
    <t xml:space="preserve">DL2019052_LilleVandsalamander_Valid_Absent_Ct&gt;41</t>
  </si>
  <si>
    <t xml:space="preserve">DL2019052_Skalle_Valid_Absent_Ct&gt;41</t>
  </si>
  <si>
    <t xml:space="preserve">DL2019052_Skalle_Valid_Present_Ct&lt;41</t>
  </si>
  <si>
    <t xml:space="preserve">DL2019052_Karusse_Valid_Absent_Ct&gt;41</t>
  </si>
  <si>
    <t xml:space="preserve">DL2019052_Soelvkarusse_Valid_Absent_Ct&gt;41</t>
  </si>
  <si>
    <t xml:space="preserve">DL2019052_Loegfroe_Valid_Present_Ct&gt;41</t>
  </si>
  <si>
    <t xml:space="preserve">DL2019052_Loevfroe_Valid_Absent_Ct&gt;41</t>
  </si>
  <si>
    <t xml:space="preserve">DL2019052_Bjergsalamander_Invalid_Absent_Ct&gt;41</t>
  </si>
  <si>
    <t xml:space="preserve">DL2019052_Latterfroe_Valid_Absent_Ct&gt;41</t>
  </si>
  <si>
    <t xml:space="preserve">DL2019055_Loegfroe_Valid_Absent_Ct&gt;41</t>
  </si>
  <si>
    <t xml:space="preserve">DL2019055_StorVandsalamander_Valid_Absent_Ct&gt;41</t>
  </si>
  <si>
    <t xml:space="preserve">DL2019055_Strandtudse_Valid_Absent_Ct&gt;41</t>
  </si>
  <si>
    <t xml:space="preserve">DL2019055_GroenbrogetTudse_Invalid_Absent_Ct&gt;41</t>
  </si>
  <si>
    <t xml:space="preserve">DL2019055_Loevfroe_Valid_Absent_Ct&gt;41</t>
  </si>
  <si>
    <t xml:space="preserve">DL2019055_Springfroe_Valid_Absent_Ct&gt;41</t>
  </si>
  <si>
    <t xml:space="preserve">DL2019055_Springfroe_Invalid_Absent_Ct&gt;41</t>
  </si>
  <si>
    <t xml:space="preserve">DL2019055_Klokkefroe_Invalid_Absent_Ct&gt;41</t>
  </si>
  <si>
    <t xml:space="preserve">DL2019055_Skrubtudse_Valid_Absent_Ct&gt;41</t>
  </si>
  <si>
    <t xml:space="preserve">DL2019055_Bjergsalamander_Valid_Absent_Ct&gt;41</t>
  </si>
  <si>
    <t xml:space="preserve">DL2019055_Latterfroe_Valid_Absent_Ct&gt;41</t>
  </si>
  <si>
    <t xml:space="preserve">DL2019055_Spidssnudetfroe_Valid_Present_Ct&lt;41</t>
  </si>
  <si>
    <t xml:space="preserve">DL2019055_KortbenetGroenFroe_Invalid_Absent_Ct&gt;41</t>
  </si>
  <si>
    <t xml:space="preserve">DL2019055_ButsnudetFroe_Valid_Absent_Ct&gt;41</t>
  </si>
  <si>
    <t xml:space="preserve">DL2019055_LilleVandsalamander_Invalid_Present_Ct&lt;41</t>
  </si>
  <si>
    <t xml:space="preserve">DL2019055_LilleVandsalamander_Valid_Present_Ct&lt;41</t>
  </si>
  <si>
    <t xml:space="preserve">DL2019055_Skalle_Invalid_Absent_Ct&gt;41</t>
  </si>
  <si>
    <t xml:space="preserve">DL2019055_Skalle_Valid_Present_Ct&lt;41</t>
  </si>
  <si>
    <t xml:space="preserve">DL2019055_Karusse_Valid_Absent_Ct&gt;41</t>
  </si>
  <si>
    <t xml:space="preserve">DL2019055_Soelvkarusse_Valid_Absent_Ct&gt;41</t>
  </si>
  <si>
    <t xml:space="preserve">DL2019055_GroenbrogetTudse_Valid_Absent_Ct&gt;41</t>
  </si>
  <si>
    <t xml:space="preserve">DL2019055_Loevfroe_Invalid_Absent_Ct&gt;41</t>
  </si>
  <si>
    <t xml:space="preserve">DL2019031_Loegfroe_Valid_Absent_Ct&gt;41</t>
  </si>
  <si>
    <t xml:space="preserve">DL2019031_StorVandsalamander_Valid_Absent_Ct&gt;41</t>
  </si>
  <si>
    <t xml:space="preserve">DL2019031_Strandtudse_Valid_Absent_Ct&gt;41</t>
  </si>
  <si>
    <t xml:space="preserve">DL2019031_GroenbrogetTudse_Valid_Absent_Ct&gt;41</t>
  </si>
  <si>
    <t xml:space="preserve">DL2019031_Loevfroe_Valid_Absent_Ct&gt;41</t>
  </si>
  <si>
    <t xml:space="preserve">DL2019031_Springfroe_Valid_Absent_Ct&gt;41</t>
  </si>
  <si>
    <t xml:space="preserve">DL2019031_Klokkefroe_Valid_Absent_Ct&gt;41</t>
  </si>
  <si>
    <t xml:space="preserve">DL2019031_Skrubtudse_Valid_Absent_Ct&gt;41</t>
  </si>
  <si>
    <t xml:space="preserve">DL2019031_Bjergsalamander_Valid_Absent_Ct&gt;41</t>
  </si>
  <si>
    <t xml:space="preserve">DL2019031_Latterfroe_Valid_Absent_Ct&gt;41</t>
  </si>
  <si>
    <t xml:space="preserve">DL2019031_Spidssnudetfroe_Valid_Absent_Ct&gt;41</t>
  </si>
  <si>
    <t xml:space="preserve">DL2019031_KortbenetGroenFroe_Invalid_Absent_Ct&gt;41</t>
  </si>
  <si>
    <t xml:space="preserve">DL2019031_ButsnudetFroe_Invalid_Absent_Ct&gt;41</t>
  </si>
  <si>
    <t xml:space="preserve">DL2019031_ButsnudetFroe_Valid_Absent_Ct&gt;41</t>
  </si>
  <si>
    <t xml:space="preserve">DL2019031_LilleVandsalamander_Invalid_Absent_Ct&gt;41</t>
  </si>
  <si>
    <t xml:space="preserve">DL2019031_LilleVandsalamander_Valid_Absent_Ct&gt;41</t>
  </si>
  <si>
    <t xml:space="preserve">DL2019031_Skalle_Valid_Present_Ct&lt;41</t>
  </si>
  <si>
    <t xml:space="preserve">DL2019031_Karusse_Invalid_Absent_Ct&gt;41</t>
  </si>
  <si>
    <t xml:space="preserve">DL2019031_Soelvkarusse_Invalid_Absent_Ct&gt;41</t>
  </si>
  <si>
    <t xml:space="preserve">DL2019031_Loegfroe_Invalid_Absent_Ct&gt;41</t>
  </si>
  <si>
    <t xml:space="preserve">DL2019031_Strandtudse_Invalid_Absent_Ct&gt;41</t>
  </si>
  <si>
    <t xml:space="preserve">DL2019031_GroenbrogetTudse_Invalid_Absent_Ct&gt;41</t>
  </si>
  <si>
    <t xml:space="preserve">DL2019031_Loevfroe_Invalid_Absent_Ct&gt;41</t>
  </si>
  <si>
    <t xml:space="preserve">DL2019009_Loegfroe_Valid_Absent_Ct&gt;41</t>
  </si>
  <si>
    <t xml:space="preserve">DL2019009_StorVandsalamander_Invalid_Absent_Ct&gt;41</t>
  </si>
  <si>
    <t xml:space="preserve">DL2019009_Strandtudse_Valid_Absent_Ct&gt;41</t>
  </si>
  <si>
    <t xml:space="preserve">DL2019009_GroenbrogetTudse_Valid_Absent_Ct&gt;41</t>
  </si>
  <si>
    <t xml:space="preserve">DL2019009_Loevfroe_Valid_Absent_Ct&gt;41</t>
  </si>
  <si>
    <t xml:space="preserve">DL2019009_Springfroe_Valid_Absent_Ct&gt;41</t>
  </si>
  <si>
    <t xml:space="preserve">DL2019009_Klokkefroe_Valid_Absent_Ct&gt;41</t>
  </si>
  <si>
    <t xml:space="preserve">DL2019009_Skrubtudse_Valid_Present_Ct&lt;41</t>
  </si>
  <si>
    <t xml:space="preserve">DL2019009_Bjergsalamander_Valid_Absent_Ct&gt;41</t>
  </si>
  <si>
    <t xml:space="preserve">DL2019009_Latterfroe_Valid_Absent_Ct&gt;41</t>
  </si>
  <si>
    <t xml:space="preserve">DL2019009_Spidssnudetfroe_Valid_Absent_Ct&gt;41</t>
  </si>
  <si>
    <t xml:space="preserve">DL2019009_Spidssnudetfroe_Valid_Present_Ct&lt;41</t>
  </si>
  <si>
    <t xml:space="preserve">DL2019009_KortbenetGroenFroe_Invalid_Absent_Ct&gt;41</t>
  </si>
  <si>
    <t xml:space="preserve">DL2019009_ButsnudetFroe_Valid_Present_Ct&lt;41</t>
  </si>
  <si>
    <t xml:space="preserve">DL2019009_ButsnudetFroe_Valid_Present_Ct&gt;41</t>
  </si>
  <si>
    <t xml:space="preserve">DL2019009_LilleVandsalamander_Valid_Absent_Ct&gt;41</t>
  </si>
  <si>
    <t xml:space="preserve">DL2019009_LilleVandsalamander_Invalid_Absent_Ct&gt;41</t>
  </si>
  <si>
    <t xml:space="preserve">DL2019009_Skalle_Valid_Present_Ct&lt;41</t>
  </si>
  <si>
    <t xml:space="preserve">DL2019009_Karusse_Valid_Absent_Ct&gt;41</t>
  </si>
  <si>
    <t xml:space="preserve">DL2019009_Soelvkarusse_Valid_Absent_Ct&gt;41</t>
  </si>
  <si>
    <t xml:space="preserve">DL2019009_Loegfroe_Invalid_Absent_Ct&gt;41</t>
  </si>
  <si>
    <t xml:space="preserve">DL2019009_StorVandsalamander_Valid_Present_Ct&lt;41</t>
  </si>
  <si>
    <t xml:space="preserve">DL2019009_KortbenetGroenFroe_Valid_Absent_Ct&gt;41</t>
  </si>
  <si>
    <t xml:space="preserve">DL2019009_Soelvkarusse_Invalid_Absent_Ct&gt;41</t>
  </si>
  <si>
    <t xml:space="preserve">DL2019011_Loegfroe_Valid_Absent_Ct&gt;41</t>
  </si>
  <si>
    <t xml:space="preserve">DL2019011_StorVandsalamander_Valid_Absent_Ct&gt;41</t>
  </si>
  <si>
    <t xml:space="preserve">DL2019011_Strandtudse_Valid_Absent_Ct&gt;41</t>
  </si>
  <si>
    <t xml:space="preserve">DL2019011_GroenbrogetTudse_Valid_Absent_Ct&gt;41</t>
  </si>
  <si>
    <t xml:space="preserve">DL2019011_Loevfroe_Invalid_Absent_Ct&gt;41</t>
  </si>
  <si>
    <t xml:space="preserve">DL2019011_Springfroe_Invalid_Absent_Ct&gt;41</t>
  </si>
  <si>
    <t xml:space="preserve">DL2019011_Springfroe_Valid_Absent_Ct&gt;41</t>
  </si>
  <si>
    <t xml:space="preserve">DL2019011_Klokkefroe_Valid_Absent_Ct&gt;41</t>
  </si>
  <si>
    <t xml:space="preserve">DL2019011_Skrubtudse_Valid_Present_Ct&lt;41</t>
  </si>
  <si>
    <t xml:space="preserve">DL2019011_Skrubtudse_Valid_Absent_Ct&gt;41</t>
  </si>
  <si>
    <t xml:space="preserve">DL2019011_Bjergsalamander_Valid_Absent_Ct&gt;41</t>
  </si>
  <si>
    <t xml:space="preserve">DL2019011_Latterfroe_Valid_Absent_Ct&gt;41</t>
  </si>
  <si>
    <t xml:space="preserve">DL2019011_Spidssnudetfroe_Valid_Present_Ct&lt;41</t>
  </si>
  <si>
    <t xml:space="preserve">DL2019011_Spidssnudetfroe_Valid_Absent_Ct&gt;41</t>
  </si>
  <si>
    <t xml:space="preserve">DL2019011_KortbenetGroenFroe_Invalid_Absent_Ct&gt;41</t>
  </si>
  <si>
    <t xml:space="preserve">DL2019011_ButsnudetFroe_Valid_Absent_Ct&gt;41</t>
  </si>
  <si>
    <t xml:space="preserve">DL2019011_LilleVandsalamander_Invalid_Present_Ct&lt;41</t>
  </si>
  <si>
    <t xml:space="preserve">DL2019011_LilleVandsalamander_Valid_Present_Ct&lt;41</t>
  </si>
  <si>
    <t xml:space="preserve">DL2019011_Skalle_Valid_Present_Ct&lt;41</t>
  </si>
  <si>
    <t xml:space="preserve">DL2019011_Karusse_Valid_Absent_Ct&gt;41</t>
  </si>
  <si>
    <t xml:space="preserve">DL2019011_Soelvkarusse_Valid_Absent_Ct&gt;41</t>
  </si>
  <si>
    <t xml:space="preserve">DL2019011_Strandtudse_Invalid_Absent_Ct&gt;41</t>
  </si>
  <si>
    <t xml:space="preserve">DL2019011_Loevfroe_Valid_Absent_Ct&gt;41</t>
  </si>
  <si>
    <t xml:space="preserve">DL2019067_Loegfroe_Valid_Absent_Ct&gt;41</t>
  </si>
  <si>
    <t xml:space="preserve">DL2019067_StorVandsalamander_Valid_Absent_Ct&gt;41</t>
  </si>
  <si>
    <t xml:space="preserve">DL2019067_Strandtudse_Valid_Absent_Ct&gt;41</t>
  </si>
  <si>
    <t xml:space="preserve">DL2019067_GroenbrogetTudse_Valid_Absent_Ct&gt;41</t>
  </si>
  <si>
    <t xml:space="preserve">DL2019067_Loevfroe_Invalid_Present_Ct&lt;41</t>
  </si>
  <si>
    <t xml:space="preserve">DL2019067_Springfroe_Valid_Absent_Ct&gt;41</t>
  </si>
  <si>
    <t xml:space="preserve">DL2019067_Klokkefroe_Valid_Absent_Ct&gt;41</t>
  </si>
  <si>
    <t xml:space="preserve">DL2019067_Skrubtudse_Valid_Present_Ct&lt;41</t>
  </si>
  <si>
    <t xml:space="preserve">DL2019067_Bjergsalamander_Valid_Absent_Ct&gt;41</t>
  </si>
  <si>
    <t xml:space="preserve">DL2019067_Latterfroe_Valid_Absent_Ct&gt;41</t>
  </si>
  <si>
    <t xml:space="preserve">DL2019067_Spidssnudetfroe_Valid_Absent_Ct&gt;41</t>
  </si>
  <si>
    <t xml:space="preserve">DL2019067_KortbenetGroenFroe_Invalid_Absent_Ct&gt;41</t>
  </si>
  <si>
    <t xml:space="preserve">DL2019067_ButsnudetFroe_Valid_Absent_Ct&gt;41</t>
  </si>
  <si>
    <t xml:space="preserve">DL2019067_LilleVandsalamander_Valid_Present_Ct&lt;41</t>
  </si>
  <si>
    <t xml:space="preserve">DL2019067_LilleVandsalamander_Valid_Present_Ct&gt;41</t>
  </si>
  <si>
    <t xml:space="preserve">DL2019067_Skalle_Valid_Present_Ct&lt;41</t>
  </si>
  <si>
    <t xml:space="preserve">DL2019067_Skalle_Invalid_Present_Ct&lt;41</t>
  </si>
  <si>
    <t xml:space="preserve">DL2019067_Karusse_Valid_Absent_Ct&gt;41</t>
  </si>
  <si>
    <t xml:space="preserve">DL2019067_Soelvkarusse_Valid_Absent_Ct&gt;41</t>
  </si>
  <si>
    <t xml:space="preserve">DL2019067_GroenbrogetTudse_Invalid_Absent_Ct&gt;41</t>
  </si>
  <si>
    <t xml:space="preserve">DL2019067_Loevfroe_Valid_Absent_Ct&gt;41</t>
  </si>
  <si>
    <t xml:space="preserve">DL2019046_Loegfroe_Valid_Absent_Ct&gt;41</t>
  </si>
  <si>
    <t xml:space="preserve">DL2019046_StorVandsalamander_Valid_Absent_Ct&gt;41</t>
  </si>
  <si>
    <t xml:space="preserve">DL2019046_Strandtudse_Valid_Absent_Ct&gt;41</t>
  </si>
  <si>
    <t xml:space="preserve">DL2019046_GroenbrogetTudse_Valid_Absent_Ct&gt;41</t>
  </si>
  <si>
    <t xml:space="preserve">DL2019046_Loevfroe_Invalid_Absent_Ct&gt;41</t>
  </si>
  <si>
    <t xml:space="preserve">DL2019046_Springfroe_Invalid_Absent_Ct&gt;41</t>
  </si>
  <si>
    <t xml:space="preserve">DL2019046_Springfroe_Valid_Absent_Ct&gt;41</t>
  </si>
  <si>
    <t xml:space="preserve">DL2019046_Klokkefroe_Valid_Absent_Ct&gt;41</t>
  </si>
  <si>
    <t xml:space="preserve">DL2019046_Skrubtudse_Valid_Absent_Ct&gt;41</t>
  </si>
  <si>
    <t xml:space="preserve">DL2019046_Skrubtudse_Valid_Present_Ct&lt;41</t>
  </si>
  <si>
    <t xml:space="preserve">DL2019046_Bjergsalamander_Valid_Absent_Ct&gt;41</t>
  </si>
  <si>
    <t xml:space="preserve">DL2019046_Latterfroe_Valid_Absent_Ct&gt;41</t>
  </si>
  <si>
    <t xml:space="preserve">DL2019046_Spidssnudetfroe_Valid_Absent_Ct&gt;41</t>
  </si>
  <si>
    <t xml:space="preserve">DL2019046_Spidssnudetfroe_Valid_Present_Ct&lt;41</t>
  </si>
  <si>
    <t xml:space="preserve">DL2019046_KortbenetGroenFroe_Invalid_Absent_Ct&gt;41</t>
  </si>
  <si>
    <t xml:space="preserve">DL2019046_ButsnudetFroe_Valid_Absent_Ct&gt;41</t>
  </si>
  <si>
    <t xml:space="preserve">DL2019046_LilleVandsalamander_Valid_Absent_Ct&gt;41</t>
  </si>
  <si>
    <t xml:space="preserve">DL2019046_Skalle_Valid_Present_Ct&lt;41</t>
  </si>
  <si>
    <t xml:space="preserve">DL2019046_Skalle_Invalid_Present_Ct&lt;41</t>
  </si>
  <si>
    <t xml:space="preserve">DL2019046_Karusse_Valid_Present_Ct&lt;41</t>
  </si>
  <si>
    <t xml:space="preserve">DL2019046_Soelvkarusse_Valid_Absent_Ct&gt;41</t>
  </si>
  <si>
    <t xml:space="preserve">DL2019046_StorVandsalamander_Invalid_Absent_Ct&gt;41</t>
  </si>
  <si>
    <t xml:space="preserve">DL2019046_Loevfroe_Valid_Absent_Ct&gt;41</t>
  </si>
  <si>
    <t xml:space="preserve">DL2019025_Loegfroe_Valid_Absent_Ct&gt;41</t>
  </si>
  <si>
    <t xml:space="preserve">DL2019025_StorVandsalamander_Valid_Absent_Ct&gt;41</t>
  </si>
  <si>
    <t xml:space="preserve">DL2019025_Strandtudse_Valid_Absent_Ct&gt;41</t>
  </si>
  <si>
    <t xml:space="preserve">DL2019025_GroenbrogetTudse_Invalid_Absent_Ct&gt;41</t>
  </si>
  <si>
    <t xml:space="preserve">DL2019025_Loevfroe_Valid_Absent_Ct&gt;41</t>
  </si>
  <si>
    <t xml:space="preserve">DL2019025_Springfroe_Valid_Absent_Ct&gt;41</t>
  </si>
  <si>
    <t xml:space="preserve">DL2019025_Klokkefroe_Valid_Absent_Ct&gt;41</t>
  </si>
  <si>
    <t xml:space="preserve">DL2019025_Skrubtudse_Valid_Absent_Ct&gt;41</t>
  </si>
  <si>
    <t xml:space="preserve">DL2019025_Skrubtudse_Valid_Present_Ct&lt;41</t>
  </si>
  <si>
    <t xml:space="preserve">DL2019025_Bjergsalamander_Valid_Absent_Ct&gt;41</t>
  </si>
  <si>
    <t xml:space="preserve">DL2019025_Latterfroe_Valid_Absent_Ct&gt;41</t>
  </si>
  <si>
    <t xml:space="preserve">DL2019025_Spidssnudetfroe_Valid_Absent_Ct&gt;41</t>
  </si>
  <si>
    <t xml:space="preserve">DL2019025_KortbenetGroenFroe_Invalid_Absent_Ct&gt;41</t>
  </si>
  <si>
    <t xml:space="preserve">DL2019025_ButsnudetFroe_Valid_Present_Ct&lt;41</t>
  </si>
  <si>
    <t xml:space="preserve">DL2019025_ButsnudetFroe_Invalid_Present_Ct&lt;41</t>
  </si>
  <si>
    <t xml:space="preserve">DL2019025_LilleVandsalamander_Valid_Present_Ct&lt;41</t>
  </si>
  <si>
    <t xml:space="preserve">DL2019025_Skalle_Valid_Absent_Ct&gt;41</t>
  </si>
  <si>
    <t xml:space="preserve">DL2019025_Karusse_Valid_Absent_Ct&gt;41</t>
  </si>
  <si>
    <t xml:space="preserve">DL2019025_Soelvkarusse_Invalid_Absent_Ct&gt;41</t>
  </si>
  <si>
    <t xml:space="preserve">DL2019025_GroenbrogetTudse_Valid_Absent_Ct&gt;41</t>
  </si>
  <si>
    <t xml:space="preserve">DL2019025_Latterfroe_Invalid_Present_Ct&lt;41</t>
  </si>
  <si>
    <t xml:space="preserve">DL2019025_Soelvkarusse_Valid_Absent_Ct&gt;41</t>
  </si>
  <si>
    <t xml:space="preserve">DL2019063_Loegfroe_Invalid_Absent_Ct&gt;41</t>
  </si>
  <si>
    <t xml:space="preserve">DL2019063_Strandtudse_Invalid_Absent_Ct&gt;41</t>
  </si>
  <si>
    <t xml:space="preserve">DL2019063_Loevfroe_Invalid_Absent_Ct&gt;41</t>
  </si>
  <si>
    <t xml:space="preserve">DL2019063_Springfroe_Invalid_Absent_Ct&gt;41</t>
  </si>
  <si>
    <t xml:space="preserve">DL2019063_Skrubtudse_Invalid_Absent_Ct&gt;41</t>
  </si>
  <si>
    <t xml:space="preserve">DL2019063_Bjergsalamander_Invalid_Absent_Ct&gt;41</t>
  </si>
  <si>
    <t xml:space="preserve">DL2019063_Spidssnudetfroe_Invalid_Absent_Ct&gt;41</t>
  </si>
  <si>
    <t xml:space="preserve">DL2019063_KortbenetGroenFroe_Invalid_Absent_Ct&gt;41</t>
  </si>
  <si>
    <t xml:space="preserve">DL2019063_ButsnudetFroe_Invalid_Absent_Ct&gt;41</t>
  </si>
  <si>
    <t xml:space="preserve">DL2019063_LilleVandsalamander_Invalid_Absent_Ct&gt;41</t>
  </si>
  <si>
    <t xml:space="preserve">DL2019063_Skalle_Invalid_Absent_Ct&gt;41</t>
  </si>
  <si>
    <t xml:space="preserve">DL2019063_Karusse_Invalid_Absent_Ct&gt;41</t>
  </si>
  <si>
    <t xml:space="preserve">DL2019063_Loegfroe_Valid_Absent_Ct&gt;41</t>
  </si>
  <si>
    <t xml:space="preserve">DL2019063_StorVandsalamander_Valid_Absent_Ct&gt;41</t>
  </si>
  <si>
    <t xml:space="preserve">DL2019063_Strandtudse_Valid_Absent_Ct&gt;41</t>
  </si>
  <si>
    <t xml:space="preserve">DL2019063_GroenbrogetTudse_Valid_Absent_Ct&gt;41</t>
  </si>
  <si>
    <t xml:space="preserve">DL2019063_Klokkefroe_Valid_Absent_Ct&gt;41</t>
  </si>
  <si>
    <t xml:space="preserve">DL2019063_Bjergsalamander_Valid_Absent_Ct&gt;41</t>
  </si>
  <si>
    <t xml:space="preserve">DL2019063_Latterfroe_Valid_Absent_Ct&gt;41</t>
  </si>
  <si>
    <t xml:space="preserve">DL2019063_KortbenetGroenFroe_Valid_Absent_Ct&gt;41</t>
  </si>
  <si>
    <t xml:space="preserve">DL2019063_Soelvkarusse_Invalid_Absent_Ct&gt;41</t>
  </si>
  <si>
    <t xml:space="preserve">DL2019005_Loegfroe_Valid_Present_Ct&lt;41</t>
  </si>
  <si>
    <t xml:space="preserve">DL2019005_Strandtudse_Valid_Absent_Ct&gt;41</t>
  </si>
  <si>
    <t xml:space="preserve">DL2019005_GroenbrogetTudse_Invalid_Absent_Ct&gt;41</t>
  </si>
  <si>
    <t xml:space="preserve">DL2019005_Loevfroe_Valid_Absent_Ct&gt;41</t>
  </si>
  <si>
    <t xml:space="preserve">DL2019005_Springfroe_Valid_Absent_Ct&gt;41</t>
  </si>
  <si>
    <t xml:space="preserve">DL2019005_Skrubtudse_Valid_Absent_Ct&gt;41</t>
  </si>
  <si>
    <t xml:space="preserve">DL2019005_Bjergsalamander_Valid_Absent_Ct&gt;41</t>
  </si>
  <si>
    <t xml:space="preserve">DL2019005_Latterfroe_Valid_Absent_Ct&gt;41</t>
  </si>
  <si>
    <t xml:space="preserve">DL2019005_Spidssnudetfroe_Invalid_Present_Ct&gt;41</t>
  </si>
  <si>
    <t xml:space="preserve">DL2019005_Spidssnudetfroe_Invalid_Absent_Ct&gt;41</t>
  </si>
  <si>
    <t xml:space="preserve">DL2019005_ButsnudetFroe_Valid_Present_Ct&gt;41</t>
  </si>
  <si>
    <t xml:space="preserve">DL2019005_LilleVandsalamander_Valid_Present_Ct&lt;41</t>
  </si>
  <si>
    <t xml:space="preserve">DL2019005_Skalle_Valid_Absent_Ct&gt;41</t>
  </si>
  <si>
    <t xml:space="preserve">DL2019005_Karusse_Valid_Absent_Ct&gt;41</t>
  </si>
  <si>
    <t xml:space="preserve">DL2019005_Karusse_Invalid_Absent_Ct&gt;41</t>
  </si>
  <si>
    <t xml:space="preserve">DL2019005_Loegfroe_Valid_Present_Ct&gt;41</t>
  </si>
  <si>
    <t xml:space="preserve">DL2019048_Loegfroe_Invalid_Absent_Ct&gt;41</t>
  </si>
  <si>
    <t xml:space="preserve">DL2019048_StorVandsalamander_Valid_Absent_Ct&gt;41</t>
  </si>
  <si>
    <t xml:space="preserve">DL2019048_Strandtudse_Valid_Absent_Ct&gt;41</t>
  </si>
  <si>
    <t xml:space="preserve">DL2019048_GroenbrogetTudse_Valid_Absent_Ct&gt;41</t>
  </si>
  <si>
    <t xml:space="preserve">DL2019048_Loevfroe_Invalid_Absent_Ct&gt;41</t>
  </si>
  <si>
    <t xml:space="preserve">DL2019048_Springfroe_Valid_Absent_Ct&gt;41</t>
  </si>
  <si>
    <t xml:space="preserve">DL2019048_Springfroe_Valid_Present_Ct&lt;41</t>
  </si>
  <si>
    <t xml:space="preserve">DL2019048_Klokkefroe_Invalid_Absent_Ct&gt;41</t>
  </si>
  <si>
    <t xml:space="preserve">DL2019048_Skrubtudse_Valid_Present_Ct&lt;41</t>
  </si>
  <si>
    <t xml:space="preserve">DL2019048_Bjergsalamander_Invalid_Absent_Ct&gt;41</t>
  </si>
  <si>
    <t xml:space="preserve">DL2019048_Latterfroe_Valid_Absent_Ct&gt;41</t>
  </si>
  <si>
    <t xml:space="preserve">DL2019048_Spidssnudetfroe_Invalid_Present_Ct&gt;41</t>
  </si>
  <si>
    <t xml:space="preserve">DL2019048_Spidssnudetfroe_Valid_Present_Ct&lt;41</t>
  </si>
  <si>
    <t xml:space="preserve">DL2019048_KortbenetGroenFroe_Invalid_Absent_Ct&gt;41</t>
  </si>
  <si>
    <t xml:space="preserve">DL2019048_ButsnudetFroe_Invalid_Present_Ct&gt;41</t>
  </si>
  <si>
    <t xml:space="preserve">DL2019048_ButsnudetFroe_Valid_Present_Ct&lt;41</t>
  </si>
  <si>
    <t xml:space="preserve">DL2019048_LilleVandsalamander_Valid_Absent_Ct&gt;41</t>
  </si>
  <si>
    <t xml:space="preserve">DL2019048_Skalle_Valid_Present_Ct&lt;41</t>
  </si>
  <si>
    <t xml:space="preserve">DL2019048_Karusse_Valid_Present_Ct&lt;41</t>
  </si>
  <si>
    <t xml:space="preserve">DL2019048_Soelvkarusse_Invalid_Absent_Ct&gt;41</t>
  </si>
  <si>
    <t xml:space="preserve">DL2019048_Loegfroe_Valid_Absent_Ct&gt;41</t>
  </si>
  <si>
    <t xml:space="preserve">DL2019048_Loevfroe_Valid_Absent_Ct&gt;41</t>
  </si>
  <si>
    <t xml:space="preserve">DL2019048_Klokkefroe_Valid_Absent_Ct&gt;41</t>
  </si>
  <si>
    <t xml:space="preserve">DL2019048_Bjergsalamander_Valid_Absent_Ct&gt;41</t>
  </si>
  <si>
    <t xml:space="preserve">DL2019048_Latterfroe_Invalid_Absent_Ct&gt;41</t>
  </si>
  <si>
    <t xml:space="preserve">DL2019048_Soelvkarusse_Valid_Absent_Ct&gt;41</t>
  </si>
  <si>
    <t xml:space="preserve">DL2019059_Loegfroe_Valid_Absent_Ct&gt;41</t>
  </si>
  <si>
    <t xml:space="preserve">DL2019059_StorVandsalamander_Invalid_Absent_Ct&gt;41</t>
  </si>
  <si>
    <t xml:space="preserve">DL2019059_Strandtudse_Valid_Absent_Ct&gt;41</t>
  </si>
  <si>
    <t xml:space="preserve">DL2019059_GroenbrogetTudse_Valid_Absent_Ct&gt;41</t>
  </si>
  <si>
    <t xml:space="preserve">DL2019059_Loevfroe_Invalid_Absent_Ct&gt;41</t>
  </si>
  <si>
    <t xml:space="preserve">DL2019059_Springfroe_Valid_Absent_Ct&gt;41</t>
  </si>
  <si>
    <t xml:space="preserve">DL2019059_Klokkefroe_Invalid_Absent_Ct&gt;41</t>
  </si>
  <si>
    <t xml:space="preserve">DL2019059_Skrubtudse_Valid_Present_Ct&lt;41</t>
  </si>
  <si>
    <t xml:space="preserve">DL2019059_Skrubtudse_Valid_Absent_Ct&gt;41</t>
  </si>
  <si>
    <t xml:space="preserve">DL2019059_Bjergsalamander_Valid_Absent_Ct&gt;41</t>
  </si>
  <si>
    <t xml:space="preserve">DL2019059_Latterfroe_Valid_Absent_Ct&gt;41</t>
  </si>
  <si>
    <t xml:space="preserve">DL2019059_Spidssnudetfroe_Valid_Absent_Ct&gt;41</t>
  </si>
  <si>
    <t xml:space="preserve">DL2019059_Spidssnudetfroe_Valid_Present_Ct&lt;41</t>
  </si>
  <si>
    <t xml:space="preserve">DL2019059_KortbenetGroenFroe_Invalid_Absent_Ct&gt;41</t>
  </si>
  <si>
    <t xml:space="preserve">DL2019059_ButsnudetFroe_Valid_Absent_Ct&gt;41</t>
  </si>
  <si>
    <t xml:space="preserve">DL2019059_LilleVandsalamander_Valid_Absent_Ct&gt;41</t>
  </si>
  <si>
    <t xml:space="preserve">DL2019059_Skalle_Valid_Present_Ct&lt;41</t>
  </si>
  <si>
    <t xml:space="preserve">DL2019059_Karusse_Valid_Absent_Ct&gt;41</t>
  </si>
  <si>
    <t xml:space="preserve">DL2019059_Karusse_Invalid_Present_Ct&lt;41</t>
  </si>
  <si>
    <t xml:space="preserve">DL2019059_Soelvkarusse_Valid_Absent_Ct&gt;41</t>
  </si>
  <si>
    <t xml:space="preserve">DL2019059_Loegfroe_Invalid_Absent_Ct&gt;41</t>
  </si>
  <si>
    <t xml:space="preserve">DL2019059_StorVandsalamander_Valid_Absent_Ct&gt;41</t>
  </si>
  <si>
    <t xml:space="preserve">DL2019059_Loevfroe_Valid_Absent_Ct&gt;41</t>
  </si>
  <si>
    <t xml:space="preserve">DL2019059_Soelvkarusse_Invalid_Absent_Ct&gt;41</t>
  </si>
  <si>
    <t xml:space="preserve">DL2019061_Loegfroe_Valid_Present_Ct&gt;41</t>
  </si>
  <si>
    <t xml:space="preserve">DL2019061_StorVandsalamander_Valid_Absent_Ct&gt;41</t>
  </si>
  <si>
    <t xml:space="preserve">DL2019061_Strandtudse_Valid_Absent_Ct&gt;41</t>
  </si>
  <si>
    <t xml:space="preserve">DL2019061_GroenbrogetTudse_Valid_Absent_Ct&gt;41</t>
  </si>
  <si>
    <t xml:space="preserve">DL2019061_Loevfroe_Valid_Absent_Ct&gt;41</t>
  </si>
  <si>
    <t xml:space="preserve">DL2019061_Springfroe_Valid_Absent_Ct&gt;41</t>
  </si>
  <si>
    <t xml:space="preserve">DL2019061_Klokkefroe_Invalid_Absent_Ct&gt;41</t>
  </si>
  <si>
    <t xml:space="preserve">DL2019061_Skrubtudse_Invalid_Absent_Ct&gt;41</t>
  </si>
  <si>
    <t xml:space="preserve">DL2019061_Skrubtudse_Valid_Absent_Ct&gt;41</t>
  </si>
  <si>
    <t xml:space="preserve">DL2019061_Bjergsalamander_Valid_Absent_Ct&gt;41</t>
  </si>
  <si>
    <t xml:space="preserve">DL2019061_Latterfroe_Valid_Absent_Ct&gt;41</t>
  </si>
  <si>
    <t xml:space="preserve">DL2019061_Spidssnudetfroe_Invalid_Absent_Ct&gt;41</t>
  </si>
  <si>
    <t xml:space="preserve">DL2019061_Spidssnudetfroe_Invalid_Present_Ct&gt;41</t>
  </si>
  <si>
    <t xml:space="preserve">DL2019061_KortbenetGroenFroe_Invalid_Absent_Ct&gt;41</t>
  </si>
  <si>
    <t xml:space="preserve">DL2019061_ButsnudetFroe_Valid_Absent_Ct&gt;41</t>
  </si>
  <si>
    <t xml:space="preserve">DL2019061_LilleVandsalamander_Valid_Present_Ct&lt;41</t>
  </si>
  <si>
    <t xml:space="preserve">DL2019061_Skalle_Valid_Present_Ct&lt;41</t>
  </si>
  <si>
    <t xml:space="preserve">DL2019061_Karusse_Valid_Absent_Ct&gt;41</t>
  </si>
  <si>
    <t xml:space="preserve">DL2019061_Soelvkarusse_Valid_Absent_Ct&gt;41</t>
  </si>
  <si>
    <t xml:space="preserve">DL2019061_Loegfroe_Valid_Absent_Ct&gt;41</t>
  </si>
  <si>
    <t xml:space="preserve">DL2019061_StorVandsalamander_Invalid_Absent_Ct&gt;41</t>
  </si>
  <si>
    <t xml:space="preserve">DL2019061_Strandtudse_Invalid_Absent_Ct&gt;41</t>
  </si>
  <si>
    <t xml:space="preserve">DL2019061_Soelvkarusse_Invalid_Absent_Ct&gt;41</t>
  </si>
  <si>
    <t xml:space="preserve">DL2019007_Loegfroe_Valid_Absent_Ct&gt;41</t>
  </si>
  <si>
    <t xml:space="preserve">DL2019007_StorVandsalamander_Valid_Absent_Ct&gt;41</t>
  </si>
  <si>
    <t xml:space="preserve">DL2019007_Strandtudse_Invalid_Absent_Ct&gt;41</t>
  </si>
  <si>
    <t xml:space="preserve">DL2019007_GroenbrogetTudse_Valid_Absent_Ct&gt;41</t>
  </si>
  <si>
    <t xml:space="preserve">DL2019007_Loevfroe_Valid_Absent_Ct&gt;41</t>
  </si>
  <si>
    <t xml:space="preserve">DL2019007_Springfroe_Valid_Absent_Ct&gt;41</t>
  </si>
  <si>
    <t xml:space="preserve">DL2019007_Klokkefroe_Invalid_Absent_Ct&gt;41</t>
  </si>
  <si>
    <t xml:space="preserve">DL2019007_Skrubtudse_Invalid_Absent_Ct&gt;41</t>
  </si>
  <si>
    <t xml:space="preserve">DL2019007_Skrubtudse_Valid_Absent_Ct&gt;41</t>
  </si>
  <si>
    <t xml:space="preserve">DL2019007_Bjergsalamander_Valid_Absent_Ct&gt;41</t>
  </si>
  <si>
    <t xml:space="preserve">DL2019007_Latterfroe_Valid_Absent_Ct&gt;41</t>
  </si>
  <si>
    <t xml:space="preserve">DL2019007_Spidssnudetfroe_Valid_Absent_Ct&gt;41</t>
  </si>
  <si>
    <t xml:space="preserve">DL2019007_Spidssnudetfroe_Invalid_Absent_Ct&gt;41</t>
  </si>
  <si>
    <t xml:space="preserve">DL2019007_KortbenetGroenFroe_Invalid_Absent_Ct&gt;41</t>
  </si>
  <si>
    <t xml:space="preserve">DL2019007_ButsnudetFroe_Valid_Present_Ct&gt;41</t>
  </si>
  <si>
    <t xml:space="preserve">DL2019007_ButsnudetFroe_Invalid_Present_Ct&lt;41</t>
  </si>
  <si>
    <t xml:space="preserve">DL2019007_LilleVandsalamander_Invalid_Absent_Ct&gt;41</t>
  </si>
  <si>
    <t xml:space="preserve">DL2019007_LilleVandsalamander_Valid_Absent_Ct&gt;41</t>
  </si>
  <si>
    <t xml:space="preserve">DL2019007_Skalle_Valid_Absent_Ct&gt;41</t>
  </si>
  <si>
    <t xml:space="preserve">DL2019007_Karusse_Valid_Absent_Ct&gt;41</t>
  </si>
  <si>
    <t xml:space="preserve">DL2019007_Soelvkarusse_Invalid_Absent_Ct&gt;41</t>
  </si>
  <si>
    <t xml:space="preserve">DL2019041_Loegfroe_Valid_Present_Ct&lt;41</t>
  </si>
  <si>
    <t xml:space="preserve">DL2019041_StorVandsalamander_Valid_Absent_Ct&gt;41</t>
  </si>
  <si>
    <t xml:space="preserve">DL2019041_Strandtudse_Valid_Absent_Ct&gt;41</t>
  </si>
  <si>
    <t xml:space="preserve">DL2019041_GroenbrogetTudse_Valid_Absent_Ct&gt;41</t>
  </si>
  <si>
    <t xml:space="preserve">DL2019041_Loevfroe_Valid_Absent_Ct&gt;41</t>
  </si>
  <si>
    <t xml:space="preserve">DL2019041_Springfroe_Valid_Absent_Ct&gt;41</t>
  </si>
  <si>
    <t xml:space="preserve">DL2019041_Springfroe_Invalid_Absent_Ct&gt;41</t>
  </si>
  <si>
    <t xml:space="preserve">DL2019041_Klokkefroe_Invalid_Absent_Ct&gt;41</t>
  </si>
  <si>
    <t xml:space="preserve">DL2019041_Skrubtudse_Invalid_Absent_Ct&gt;41</t>
  </si>
  <si>
    <t xml:space="preserve">DL2019041_Skrubtudse_Valid_Present_Ct&lt;41</t>
  </si>
  <si>
    <t xml:space="preserve">DL2019041_Bjergsalamander_Invalid_Absent_Ct&gt;41</t>
  </si>
  <si>
    <t xml:space="preserve">DL2019041_Latterfroe_Invalid_Absent_Ct&gt;41</t>
  </si>
  <si>
    <t xml:space="preserve">DL2019041_Spidssnudetfroe_Valid_Present_Ct&lt;41</t>
  </si>
  <si>
    <t xml:space="preserve">DL2019041_Spidssnudetfroe_Valid_Present_Ct&gt;41</t>
  </si>
  <si>
    <t xml:space="preserve">DL2019041_KortbenetGroenFroe_Invalid_Absent_Ct&gt;41</t>
  </si>
  <si>
    <t xml:space="preserve">DL2019041_ButsnudetFroe_Valid_Absent_Ct&gt;41</t>
  </si>
  <si>
    <t xml:space="preserve">DL2019041_LilleVandsalamander_Invalid_Present_Ct&lt;41</t>
  </si>
  <si>
    <t xml:space="preserve">DL2019041_LilleVandsalamander_Invalid_Absent_Ct&gt;41</t>
  </si>
  <si>
    <t xml:space="preserve">DL2019041_Skalle_Invalid_Absent_Ct&gt;41</t>
  </si>
  <si>
    <t xml:space="preserve">DL2019041_Karusse_Valid_Absent_Ct&gt;41</t>
  </si>
  <si>
    <t xml:space="preserve">DL2019041_Karusse_Invalid_Absent_Ct&gt;41</t>
  </si>
  <si>
    <t xml:space="preserve">DL2019041_Soelvkarusse_Invalid_Absent_Ct&gt;41</t>
  </si>
  <si>
    <t xml:space="preserve">DL2019041_Loegfroe_Invalid_Absent_Ct&gt;41</t>
  </si>
  <si>
    <t xml:space="preserve">DL2019041_Latterfroe_Valid_Absent_Ct&gt;41</t>
  </si>
  <si>
    <t xml:space="preserve">DL2019003_Loegfroe_Invalid_Absent_Ct&gt;41</t>
  </si>
  <si>
    <t xml:space="preserve">DL2019003_StorVandsalamander_Valid_Absent_Ct&gt;41</t>
  </si>
  <si>
    <t xml:space="preserve">DL2019003_Strandtudse_Invalid_Absent_Ct&gt;41</t>
  </si>
  <si>
    <t xml:space="preserve">DL2019003_GroenbrogetTudse_Valid_Absent_Ct&gt;41</t>
  </si>
  <si>
    <t xml:space="preserve">DL2019003_Loevfroe_Valid_Absent_Ct&gt;41</t>
  </si>
  <si>
    <t xml:space="preserve">DL2019003_Springfroe_Valid_Absent_Ct&gt;41</t>
  </si>
  <si>
    <t xml:space="preserve">DL2019003_Klokkefroe_Invalid_Absent_Ct&gt;41</t>
  </si>
  <si>
    <t xml:space="preserve">DL2019003_Skrubtudse_Invalid_Absent_Ct&gt;41</t>
  </si>
  <si>
    <t xml:space="preserve">DL2019003_Skrubtudse_Valid_Absent_Ct&gt;41</t>
  </si>
  <si>
    <t xml:space="preserve">DL2019003_Bjergsalamander_Invalid_Absent_Ct&gt;41</t>
  </si>
  <si>
    <t xml:space="preserve">DL2019003_Latterfroe_Valid_Absent_Ct&gt;41</t>
  </si>
  <si>
    <t xml:space="preserve">DL2019003_Spidssnudetfroe_Valid_Present_Ct&lt;41</t>
  </si>
  <si>
    <t xml:space="preserve">DL2019003_Spidssnudetfroe_Invalid_Present_Ct&lt;41</t>
  </si>
  <si>
    <t xml:space="preserve">DL2019003_KortbenetGroenFroe_Invalid_Absent_Ct&gt;41</t>
  </si>
  <si>
    <t xml:space="preserve">DL2019003_ButsnudetFroe_Valid_Present_Ct&lt;41</t>
  </si>
  <si>
    <t xml:space="preserve">DL2019003_LilleVandsalamander_Valid_Present_Ct&lt;41</t>
  </si>
  <si>
    <t xml:space="preserve">DL2019003_Skalle_Valid_Absent_Ct&gt;41</t>
  </si>
  <si>
    <t xml:space="preserve">DL2019003_Karusse_Valid_Absent_Ct&gt;41</t>
  </si>
  <si>
    <t xml:space="preserve">DL2019003_Karusse_Invalid_Absent_Ct&gt;41</t>
  </si>
  <si>
    <t xml:space="preserve">DL2019003_Soelvkarusse_Valid_Absent_Ct&gt;41</t>
  </si>
  <si>
    <t xml:space="preserve">DL2019003_Loegfroe_Valid_Absent_Ct&gt;41</t>
  </si>
  <si>
    <t xml:space="preserve">DL2019003_StorVandsalamander_Invalid_Absent_Ct&gt;41</t>
  </si>
  <si>
    <t xml:space="preserve">DL2019003_Strandtudse_Valid_Absent_Ct&gt;41</t>
  </si>
  <si>
    <t xml:space="preserve">DL2019019_Loegfroe_Valid_Absent_Ct&gt;41</t>
  </si>
  <si>
    <t xml:space="preserve">DL2019019_StorVandsalamander_Invalid_Absent_Ct&gt;41</t>
  </si>
  <si>
    <t xml:space="preserve">DL2019019_Strandtudse_Valid_Absent_Ct&gt;41</t>
  </si>
  <si>
    <t xml:space="preserve">DL2019019_GroenbrogetTudse_Invalid_Absent_Ct&gt;41</t>
  </si>
  <si>
    <t xml:space="preserve">DL2019019_Loevfroe_Invalid_Present_Ct&lt;41</t>
  </si>
  <si>
    <t xml:space="preserve">DL2019019_Springfroe_Valid_Absent_Ct&gt;41</t>
  </si>
  <si>
    <t xml:space="preserve">DL2019019_Klokkefroe_Invalid_Absent_Ct&gt;41</t>
  </si>
  <si>
    <t xml:space="preserve">DL2019019_Skrubtudse_Valid_Present_Ct&lt;41</t>
  </si>
  <si>
    <t xml:space="preserve">DL2019019_Skrubtudse_Invalid_Present_Ct&lt;41</t>
  </si>
  <si>
    <t xml:space="preserve">DL2019019_Bjergsalamander_Invalid_Absent_Ct&gt;41</t>
  </si>
  <si>
    <t xml:space="preserve">DL2019019_Latterfroe_Valid_Absent_Ct&gt;41</t>
  </si>
  <si>
    <t xml:space="preserve">DL2019019_Spidssnudetfroe_Invalid_Absent_Ct&gt;41</t>
  </si>
  <si>
    <t xml:space="preserve">DL2019019_KortbenetGroenFroe_Invalid_Absent_Ct&gt;41</t>
  </si>
  <si>
    <t xml:space="preserve">DL2019019_ButsnudetFroe_Valid_Present_Ct&lt;41</t>
  </si>
  <si>
    <t xml:space="preserve">DL2019019_LilleVandsalamander_Valid_Absent_Ct&gt;41</t>
  </si>
  <si>
    <t xml:space="preserve">DL2019019_LilleVandsalamander_Invalid_Absent_Ct&gt;41</t>
  </si>
  <si>
    <t xml:space="preserve">DL2019019_Skalle_Invalid_Present_Ct&lt;41</t>
  </si>
  <si>
    <t xml:space="preserve">DL2019019_Karusse_Valid_Present_Ct&lt;41</t>
  </si>
  <si>
    <t xml:space="preserve">DL2019019_Soelvkarusse_Invalid_Absent_Ct&gt;41</t>
  </si>
  <si>
    <t xml:space="preserve">DL2019019_Loegfroe_Invalid_Absent_Ct&gt;41</t>
  </si>
  <si>
    <t xml:space="preserve">DL2019019_StorVandsalamander_Valid_Absent_Ct&gt;41</t>
  </si>
  <si>
    <t xml:space="preserve">DL2019019_Strandtudse_Invalid_Absent_Ct&gt;41</t>
  </si>
  <si>
    <t xml:space="preserve">DL2019019_Loevfroe_Valid_Absent_Ct&gt;41</t>
  </si>
  <si>
    <t xml:space="preserve">DL2019019_Latterfroe_Invalid_Absent_Ct&gt;41</t>
  </si>
  <si>
    <t xml:space="preserve">DL2019019_Soelvkarusse_Valid_Absent_Ct&gt;41</t>
  </si>
  <si>
    <t xml:space="preserve">DL2019035_Loegfroe_Valid_Absent_Ct&gt;41</t>
  </si>
  <si>
    <t xml:space="preserve">DL2019035_StorVandsalamander_Valid_Present_Ct&lt;41</t>
  </si>
  <si>
    <t xml:space="preserve">DL2019035_Strandtudse_Valid_Absent_Ct&gt;41</t>
  </si>
  <si>
    <t xml:space="preserve">DL2019035_GroenbrogetTudse_Valid_Absent_Ct&gt;41</t>
  </si>
  <si>
    <t xml:space="preserve">DL2019035_Loevfroe_Valid_Absent_Ct&gt;41</t>
  </si>
  <si>
    <t xml:space="preserve">DL2019035_Springfroe_Invalid_Absent_Ct&gt;41</t>
  </si>
  <si>
    <t xml:space="preserve">DL2019035_Klokkefroe_Invalid_Absent_Ct&gt;41</t>
  </si>
  <si>
    <t xml:space="preserve">DL2019035_Skrubtudse_Valid_Absent_Ct&gt;41</t>
  </si>
  <si>
    <t xml:space="preserve">DL2019035_Bjergsalamander_Valid_Absent_Ct&gt;41</t>
  </si>
  <si>
    <t xml:space="preserve">DL2019035_Latterfroe_Valid_Absent_Ct&gt;41</t>
  </si>
  <si>
    <t xml:space="preserve">DL2019035_Spidssnudetfroe_Valid_Present_Ct&gt;41</t>
  </si>
  <si>
    <t xml:space="preserve">DL2019035_KortbenetGroenFroe_Invalid_Absent_Ct&gt;41</t>
  </si>
  <si>
    <t xml:space="preserve">DL2019035_ButsnudetFroe_Valid_Present_Ct&lt;41</t>
  </si>
  <si>
    <t xml:space="preserve">DL2019035_LilleVandsalamander_Invalid_Absent_Ct&gt;41</t>
  </si>
  <si>
    <t xml:space="preserve">DL2019035_LilleVandsalamander_Valid_Present_Ct&lt;41</t>
  </si>
  <si>
    <t xml:space="preserve">DL2019035_Skalle_Invalid_Absent_Ct&gt;41</t>
  </si>
  <si>
    <t xml:space="preserve">DL2019035_Skalle_Valid_Absent_Ct&gt;41</t>
  </si>
  <si>
    <t xml:space="preserve">DL2019035_Karusse_Valid_Absent_Ct&gt;41</t>
  </si>
  <si>
    <t xml:space="preserve">DL2019035_Soelvkarusse_Valid_Absent_Ct&gt;41</t>
  </si>
  <si>
    <t xml:space="preserve">DL2019035_StorVandsalamander_Invalid_Absent_Ct&gt;41</t>
  </si>
  <si>
    <t xml:space="preserve">DL2019035_Bjergsalamander_Invalid_Absent_Ct&gt;41</t>
  </si>
  <si>
    <t xml:space="preserve">DL2019023_Loegfroe_Valid_Present_Ct&lt;41</t>
  </si>
  <si>
    <t xml:space="preserve">DL2019023_StorVandsalamander_Valid_Absent_Ct&gt;41</t>
  </si>
  <si>
    <t xml:space="preserve">DL2019023_Strandtudse_Valid_Absent_Ct&gt;41</t>
  </si>
  <si>
    <t xml:space="preserve">DL2019023_GroenbrogetTudse_Valid_Absent_Ct&gt;41</t>
  </si>
  <si>
    <t xml:space="preserve">DL2019023_Loevfroe_Valid_Absent_Ct&gt;41</t>
  </si>
  <si>
    <t xml:space="preserve">DL2019023_Springfroe_Valid_Absent_Ct&gt;41</t>
  </si>
  <si>
    <t xml:space="preserve">DL2019023_Klokkefroe_Invalid_Absent_Ct&gt;41</t>
  </si>
  <si>
    <t xml:space="preserve">DL2019023_Skrubtudse_Invalid_Absent_Ct&gt;41</t>
  </si>
  <si>
    <t xml:space="preserve">DL2019023_Skrubtudse_Valid_Present_Ct&lt;41</t>
  </si>
  <si>
    <t xml:space="preserve">DL2019023_Bjergsalamander_Valid_Absent_Ct&gt;41</t>
  </si>
  <si>
    <t xml:space="preserve">DL2019023_Latterfroe_Valid_Absent_Ct&gt;41</t>
  </si>
  <si>
    <t xml:space="preserve">DL2019023_Spidssnudetfroe_Valid_Present_Ct&lt;41</t>
  </si>
  <si>
    <t xml:space="preserve">DL2019023_KortbenetGroenFroe_Invalid_Absent_Ct&gt;41</t>
  </si>
  <si>
    <t xml:space="preserve">DL2019023_ButsnudetFroe_Invalid_Present_Ct&lt;41</t>
  </si>
  <si>
    <t xml:space="preserve">DL2019023_ButsnudetFroe_Valid_Present_Ct&lt;41</t>
  </si>
  <si>
    <t xml:space="preserve">DL2019023_LilleVandsalamander_Valid_Absent_Ct&gt;41</t>
  </si>
  <si>
    <t xml:space="preserve">DL2019023_Skalle_Invalid_Absent_Ct&gt;41</t>
  </si>
  <si>
    <t xml:space="preserve">DL2019023_Karusse_Valid_Absent_Ct&gt;41</t>
  </si>
  <si>
    <t xml:space="preserve">DL2019023_Soelvkarusse_Valid_Absent_Ct&gt;41</t>
  </si>
  <si>
    <t xml:space="preserve">DL2019023_Loegfroe_Valid_Absent_Ct&gt;41</t>
  </si>
  <si>
    <t xml:space="preserve">DL2019023_StorVandsalamander_Invalid_Absent_Ct&gt;41</t>
  </si>
  <si>
    <t xml:space="preserve">DL2019023_GroenbrogetTudse_Invalid_Absent_Ct&gt;41</t>
  </si>
  <si>
    <t xml:space="preserve">DL2019023_Soelvkarusse_Invalid_Absent_Ct&gt;41</t>
  </si>
  <si>
    <t xml:space="preserve">DL2019021_Loegfroe_Invalid_Absent_Ct&gt;41</t>
  </si>
  <si>
    <t xml:space="preserve">DL2019021_StorVandsalamander_Valid_Absent_Ct&gt;41</t>
  </si>
  <si>
    <t xml:space="preserve">DL2019021_Strandtudse_Valid_Absent_Ct&gt;41</t>
  </si>
  <si>
    <t xml:space="preserve">DL2019021_GroenbrogetTudse_Valid_Absent_Ct&gt;41</t>
  </si>
  <si>
    <t xml:space="preserve">DL2019021_Loevfroe_Valid_Absent_Ct&gt;41</t>
  </si>
  <si>
    <t xml:space="preserve">DL2019021_Springfroe_Valid_Absent_Ct&gt;41</t>
  </si>
  <si>
    <t xml:space="preserve">DL2019021_Klokkefroe_Invalid_Absent_Ct&gt;41</t>
  </si>
  <si>
    <t xml:space="preserve">DL2019021_Skrubtudse_Valid_Present_Ct&lt;41</t>
  </si>
  <si>
    <t xml:space="preserve">DL2019021_Skrubtudse_Invalid_Present_Ct&lt;41</t>
  </si>
  <si>
    <t xml:space="preserve">DL2019021_Bjergsalamander_Valid_Absent_Ct&gt;41</t>
  </si>
  <si>
    <t xml:space="preserve">DL2019021_Latterfroe_Valid_Absent_Ct&gt;41</t>
  </si>
  <si>
    <t xml:space="preserve">DL2019021_Spidssnudetfroe_Valid_Present_Ct&gt;41</t>
  </si>
  <si>
    <t xml:space="preserve">DL2019021_Spidssnudetfroe_Valid_Absent_Ct&gt;41</t>
  </si>
  <si>
    <t xml:space="preserve">DL2019021_KortbenetGroenFroe_Invalid_Absent_Ct&gt;41</t>
  </si>
  <si>
    <t xml:space="preserve">DL2019021_ButsnudetFroe_Invalid_Present_Ct&lt;41</t>
  </si>
  <si>
    <t xml:space="preserve">DL2019021_ButsnudetFroe_Invalid_Absent_Ct&gt;41</t>
  </si>
  <si>
    <t xml:space="preserve">DL2019021_LilleVandsalamander_Valid_Absent_Ct&gt;41</t>
  </si>
  <si>
    <t xml:space="preserve">DL2019021_Skalle_Invalid_Absent_Ct&gt;41</t>
  </si>
  <si>
    <t xml:space="preserve">DL2019021_Skalle_Valid_Present_Ct&lt;41</t>
  </si>
  <si>
    <t xml:space="preserve">DL2019021_Karusse_Valid_Absent_Ct&gt;41</t>
  </si>
  <si>
    <t xml:space="preserve">DL2019021_Soelvkarusse_Valid_Absent_Ct&gt;41</t>
  </si>
  <si>
    <t xml:space="preserve">DL2019021_GroenbrogetTudse_Invalid_Absent_Ct&gt;41</t>
  </si>
  <si>
    <t xml:space="preserve">DL2019021_Loevfroe_Invalid_Absent_Ct&gt;41</t>
  </si>
  <si>
    <t xml:space="preserve">DL2019021_Bjergsalamander_Invalid_Absent_Ct&gt;41</t>
  </si>
  <si>
    <t xml:space="preserve">Latinsk navn</t>
  </si>
  <si>
    <t xml:space="preserve">Reliability</t>
  </si>
  <si>
    <t xml:space="preserve">Ocurrence</t>
  </si>
  <si>
    <t xml:space="preserve">Status</t>
  </si>
  <si>
    <t xml:space="preserve">Pelobates fuscus</t>
  </si>
  <si>
    <t xml:space="preserve">Løgfrø</t>
  </si>
  <si>
    <t xml:space="preserve">Invalid</t>
  </si>
  <si>
    <t xml:space="preserve">Absent</t>
  </si>
  <si>
    <t xml:space="preserve">Ct&gt;41</t>
  </si>
  <si>
    <t xml:space="preserve">Triturus cristatus</t>
  </si>
  <si>
    <t xml:space="preserve">Bufo calamita</t>
  </si>
  <si>
    <t xml:space="preserve">Bufo viridis</t>
  </si>
  <si>
    <t xml:space="preserve">Grønbroget tudse</t>
  </si>
  <si>
    <t xml:space="preserve">Hyla arborea</t>
  </si>
  <si>
    <t xml:space="preserve">Rana dalmatina</t>
  </si>
  <si>
    <t xml:space="preserve">Springfrø</t>
  </si>
  <si>
    <t xml:space="preserve">Bombina bombina</t>
  </si>
  <si>
    <t xml:space="preserve">Klokkefrø</t>
  </si>
  <si>
    <t xml:space="preserve">Ichthyosaurus alpestris</t>
  </si>
  <si>
    <t xml:space="preserve">Pelophylax ridibundus</t>
  </si>
  <si>
    <t xml:space="preserve">Rana arvalis</t>
  </si>
  <si>
    <t xml:space="preserve">Spidssnudetfroe</t>
  </si>
  <si>
    <t xml:space="preserve">Rana lessonae</t>
  </si>
  <si>
    <t xml:space="preserve">Kortbenet grøn frø</t>
  </si>
  <si>
    <t xml:space="preserve">Rana temporaria</t>
  </si>
  <si>
    <t xml:space="preserve">Present</t>
  </si>
  <si>
    <t xml:space="preserve">Lissotriton vulgaris</t>
  </si>
  <si>
    <t xml:space="preserve">Ct&lt;41</t>
  </si>
  <si>
    <t xml:space="preserve">Rutilus rutilus</t>
  </si>
  <si>
    <t xml:space="preserve">Carassius carassius</t>
  </si>
  <si>
    <t xml:space="preserve">Carassius auratus</t>
  </si>
  <si>
    <t xml:space="preserve">Sølvkarusse</t>
  </si>
  <si>
    <t xml:space="preserve">DL2019025</t>
  </si>
  <si>
    <t xml:space="preserve">DL2019027</t>
  </si>
  <si>
    <t xml:space="preserve">DL2019031</t>
  </si>
  <si>
    <t xml:space="preserve">DL2019033</t>
  </si>
  <si>
    <t xml:space="preserve">- all -</t>
  </si>
  <si>
    <t xml:space="preserve">(empty)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</si>
</sst>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"/>
    <numFmt numFmtId="166" formatCode="#,##0"/>
    <numFmt numFmtId="167" formatCode="0.00"/>
    <numFmt numFmtId="168" formatCode="General"/>
    <numFmt numFmtId="169" formatCode="0.0%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color rgb="FF0070C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0"/>
      <charset val="1"/>
    </font>
    <font>
      <i val="true"/>
      <sz val="11"/>
      <color rgb="FF000000"/>
      <name val="Calibri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D9D9D9"/>
        <bgColor rgb="FFD7E4BD"/>
      </patternFill>
    </fill>
    <fill>
      <patternFill patternType="solid">
        <fgColor rgb="FFF2F2F2"/>
        <bgColor rgb="FFFFFFCC"/>
      </patternFill>
    </fill>
    <fill>
      <patternFill patternType="solid">
        <fgColor rgb="FF9BBB59"/>
        <bgColor rgb="FF969696"/>
      </patternFill>
    </fill>
    <fill>
      <patternFill patternType="solid">
        <fgColor rgb="FFC0504D"/>
        <bgColor rgb="FF993366"/>
      </patternFill>
    </fill>
    <fill>
      <patternFill patternType="solid">
        <fgColor rgb="FFE46C0A"/>
        <bgColor rgb="FFC0504D"/>
      </patternFill>
    </fill>
    <fill>
      <patternFill patternType="solid">
        <fgColor rgb="FF7F7F7F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D7E4BD"/>
        <bgColor rgb="FFD9D9D9"/>
      </patternFill>
    </fill>
    <fill>
      <patternFill patternType="solid">
        <fgColor rgb="FFF79646"/>
        <bgColor rgb="FFD99694"/>
      </patternFill>
    </fill>
    <fill>
      <patternFill patternType="solid">
        <fgColor rgb="FFD99694"/>
        <bgColor rgb="FFFF99CC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7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" fillId="3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6" fillId="3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6" fillId="3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3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6" fillId="3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7" fillId="3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7" fillId="3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3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4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5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6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7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8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8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8" fillId="8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7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9" fontId="0" fillId="9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1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11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7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8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Field" xfId="20"/>
    <cellStyle name="Pivot Table Corner" xfId="21"/>
    <cellStyle name="Pivot Table Value" xfId="22"/>
  </cellStyles>
  <dxfs count="5">
    <dxf>
      <fill>
        <patternFill patternType="solid">
          <fgColor rgb="FFD9D9D9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F7F7F7"/>
          <bgColor rgb="FF272727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FFFF0000"/>
        </patternFill>
      </fill>
    </dxf>
  </dxf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C0504D"/>
      <rgbColor rgb="FFFFFFCC"/>
      <rgbColor rgb="FFCCFFFF"/>
      <rgbColor rgb="FF660066"/>
      <rgbColor rgb="FFD99694"/>
      <rgbColor rgb="FF0070C0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FCC99"/>
      <rgbColor rgb="FF3366FF"/>
      <rgbColor rgb="FF33CCCC"/>
      <rgbColor rgb="FF9BBB59"/>
      <rgbColor rgb="FFFFCC00"/>
      <rgbColor rgb="FFF79646"/>
      <rgbColor rgb="FFE46C0A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<Relationship Id="rId11" Type="http://schemas.openxmlformats.org/officeDocument/2006/relationships/pivotCacheDefinition" Target="pivotCache/pivotCacheDefinition1.xml"/>
</Relationships>
</file>

<file path=xl/ctrlProps/ctrlProps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Opdater formle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Opdater formler</a:t>
              </a:r>
            </a:p>
          </xdr:txBody>
        </xdr:sp>
        <xdr:clientData/>
      </xdr:twoCellAnchor>
    </mc:Choice>
  </mc:AlternateContent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2955" createdVersion="3">
  <cacheSource type="worksheet">
    <worksheetSource ref="A:J" sheet="Ocurrence"/>
  </cacheSource>
  <cacheFields count="10">
    <cacheField name="SampleID" numFmtId="0">
      <sharedItems containsBlank="1" count="90">
        <s v="DL2018001"/>
        <s v="DL2018005"/>
        <s v="DL2018007"/>
        <s v="DL2018009"/>
        <s v="DL2018011"/>
        <s v="DL2018013"/>
        <s v="DL2018015"/>
        <s v="DL2018017"/>
        <s v="DL2018020"/>
        <s v="DL2018021"/>
        <s v="DL2018023"/>
        <s v="DL2018025"/>
        <s v="DL2018027"/>
        <s v="DL2018031"/>
        <s v="DL2018035"/>
        <s v="DL2018036"/>
        <s v="DL2018039"/>
        <s v="DL2018040"/>
        <s v="DL2018042"/>
        <s v="DL2018044"/>
        <s v="DL2018046"/>
        <s v="DL2018048"/>
        <s v="DL2018050"/>
        <s v="DL2018052"/>
        <s v="DL2018054"/>
        <s v="DL2018056"/>
        <s v="DL2018058"/>
        <s v="DL2018060"/>
        <s v="DL2018062"/>
        <s v="DL2018064"/>
        <s v="DL2018067"/>
        <s v="DL2018069"/>
        <s v="DL2018071"/>
        <s v="DL2018073"/>
        <s v="DL2018076"/>
        <s v="DL2018078"/>
        <s v="DL2018080"/>
        <s v="DL2018083"/>
        <s v="DL2018084"/>
        <s v="DL2018086"/>
        <s v="DL2018088"/>
        <s v="DL2018091"/>
        <s v="DL2018092"/>
        <s v="DL2018094"/>
        <s v="DL2018097"/>
        <s v="DL2018098"/>
        <s v="DL2018102"/>
        <s v="DL2018106"/>
        <s v="DL2018108"/>
        <s v="DL2018110"/>
        <s v="DL2018112"/>
        <s v="DL2018118"/>
        <s v="DL2018122"/>
        <s v="DL2018128"/>
        <s v="DL2018133"/>
        <s v="DL2018136"/>
        <s v="DL2019003"/>
        <s v="DL2019005"/>
        <s v="DL2019007"/>
        <s v="DL2019009"/>
        <s v="DL2019011"/>
        <s v="DL2019013"/>
        <s v="DL2019015"/>
        <s v="DL2019017"/>
        <s v="DL2019019"/>
        <s v="DL2019021"/>
        <s v="DL2019023"/>
        <s v="DL2019025"/>
        <s v="DL2019027"/>
        <s v="DL2019029"/>
        <s v="DL2019031"/>
        <s v="DL2019033"/>
        <s v="DL2019035"/>
        <s v="DL2019037"/>
        <s v="DL2019039"/>
        <s v="DL2019041"/>
        <s v="DL2019042"/>
        <s v="DL2019046"/>
        <s v="DL2019048"/>
        <s v="DL2019050"/>
        <s v="DL2019052"/>
        <s v="DL2019055"/>
        <s v="DL2019057"/>
        <s v="DL2019059"/>
        <s v="DL2019061"/>
        <s v="DL2019063"/>
        <s v="DL2019065"/>
        <s v="DL2019067"/>
        <s v="DL2019073"/>
        <m/>
      </sharedItems>
    </cacheField>
    <cacheField name="Latitude" numFmtId="0">
      <sharedItems containsString="0" containsBlank="1" containsNumber="1" minValue="0" maxValue="57.537455" count="88">
        <n v="0"/>
        <n v="54.774563"/>
        <n v="54.774591"/>
        <n v="54.9226"/>
        <n v="54.9239"/>
        <n v="55.00989"/>
        <n v="55.030879"/>
        <n v="55.1019963234694"/>
        <n v="55.210907"/>
        <n v="55.291331"/>
        <n v="55.31346"/>
        <n v="55.320289"/>
        <n v="55.3803914"/>
        <n v="55.407"/>
        <n v="55.407038"/>
        <n v="55.481096"/>
        <n v="55.500463"/>
        <n v="55.502504"/>
        <n v="55.529089"/>
        <n v="55.5541687"/>
        <n v="55.5788547"/>
        <n v="55.614964"/>
        <n v="55.6152690354875"/>
        <n v="55.628791"/>
        <n v="55.6507"/>
        <n v="55.67376"/>
        <n v="55.673937"/>
        <n v="55.67702"/>
        <n v="55.67916"/>
        <n v="55.7051117961509"/>
        <n v="55.71026"/>
        <n v="55.710538"/>
        <n v="55.717394"/>
        <n v="55.736728"/>
        <n v="55.738056"/>
        <n v="55.738084"/>
        <n v="55.738816"/>
        <n v="55.74"/>
        <n v="55.747025"/>
        <n v="55.74716"/>
        <n v="55.747819"/>
        <n v="55.758139"/>
        <n v="55.7583333"/>
        <n v="55.768425"/>
        <n v="55.786405"/>
        <n v="55.815547"/>
        <n v="55.82554"/>
        <n v="55.8327778"/>
        <n v="55.897023"/>
        <n v="55.904457"/>
        <n v="55.904997"/>
        <n v="55.92355"/>
        <n v="55.923682"/>
        <n v="55.948596"/>
        <n v="55.9606"/>
        <n v="55.9675"/>
        <n v="55.981189"/>
        <n v="55.992065"/>
        <n v="55.99423"/>
        <n v="55.9988592260303"/>
        <n v="55.99988"/>
        <n v="56.0233946"/>
        <n v="56.15"/>
        <n v="56.151558"/>
        <n v="56.1617"/>
        <n v="56.1692"/>
        <n v="56.291349"/>
        <n v="56.396457"/>
        <n v="56.414653"/>
        <n v="56.424585"/>
        <n v="56.464396"/>
        <n v="56.539969"/>
        <n v="56.54158"/>
        <n v="56.6358889"/>
        <n v="56.787804"/>
        <n v="56.795409"/>
        <n v="56.796219"/>
        <n v="56.88063"/>
        <n v="56.881344"/>
        <n v="57.137715"/>
        <n v="57.160317"/>
        <n v="57.166254"/>
        <n v="57.167865"/>
        <n v="57.168546"/>
        <n v="57.416744"/>
        <n v="57.45"/>
        <n v="57.537455"/>
        <m/>
      </sharedItems>
    </cacheField>
    <cacheField name="Longitude" numFmtId="0">
      <sharedItems containsString="0" containsBlank="1" containsNumber="1" minValue="0" maxValue="15.18797" count="88">
        <n v="0"/>
        <n v="8.302653"/>
        <n v="8.303745"/>
        <n v="8.536297"/>
        <n v="8.779618"/>
        <n v="8.833501"/>
        <n v="8.885876"/>
        <n v="8.90138888"/>
        <n v="8.922321"/>
        <n v="8.97"/>
        <n v="8.973381"/>
        <n v="9.26164"/>
        <n v="9.2643372"/>
        <n v="9.438"/>
        <n v="9.449431"/>
        <n v="9.461"/>
        <n v="9.50709"/>
        <n v="9.527786"/>
        <n v="9.609253"/>
        <n v="9.700589"/>
        <n v="9.707759"/>
        <n v="9.8166111"/>
        <n v="9.852886"/>
        <n v="9.899299"/>
        <n v="9.946757"/>
        <n v="9.98638"/>
        <n v="10.077818"/>
        <n v="10.1424"/>
        <n v="10.1656261"/>
        <n v="10.2658"/>
        <n v="10.2681"/>
        <n v="10.269853"/>
        <n v="10.271033"/>
        <n v="10.272052"/>
        <n v="10.273259"/>
        <n v="10.429"/>
        <n v="10.429668"/>
        <n v="10.473298"/>
        <n v="10.479156"/>
        <n v="10.787851"/>
        <n v="10.856494"/>
        <n v="10.891185"/>
        <n v="11.5383697"/>
        <n v="11.5681016"/>
        <n v="11.682714"/>
        <n v="11.769689"/>
        <n v="11.809837"/>
        <n v="11.871638"/>
        <n v="11.876954"/>
        <n v="11.878958"/>
        <n v="11.96633"/>
        <n v="11.968922"/>
        <n v="12.0287"/>
        <n v="12.0516207"/>
        <n v="12.0571677586452"/>
        <n v="12.0572765"/>
        <n v="12.08944444"/>
        <n v="12.16509"/>
        <n v="12.280072"/>
        <n v="12.284727"/>
        <n v="12.285153"/>
        <n v="12.313641"/>
        <n v="12.314189"/>
        <n v="12.354039"/>
        <n v="12.38"/>
        <n v="12.381062"/>
        <n v="12.381347"/>
        <n v="12.383023"/>
        <n v="12.404692"/>
        <n v="12.444982"/>
        <n v="12.4746792018414"/>
        <n v="12.476133"/>
        <n v="12.476593"/>
        <n v="12.477318"/>
        <n v="12.506443"/>
        <n v="12.522894"/>
        <n v="12.525034"/>
        <n v="12.525392"/>
        <n v="12.531896"/>
        <n v="12.534798"/>
        <n v="12.535143"/>
        <n v="12.535347"/>
        <n v="12.564848995848"/>
        <n v="12.574407"/>
        <n v="12.585"/>
        <n v="14.7296919692847"/>
        <n v="15.18797"/>
        <m/>
      </sharedItems>
    </cacheField>
    <cacheField name="Latinsk navn" numFmtId="0">
      <sharedItems containsBlank="1" count="18">
        <s v="Bombina bombina"/>
        <s v="Bufo bufo"/>
        <s v="Bufo calamita"/>
        <s v="Bufo viridis"/>
        <s v="Carassius auratus"/>
        <s v="Carassius carassius"/>
        <s v="Hyla arborea"/>
        <s v="Ichthyosaurus alpestris"/>
        <s v="Lissotriton vulgaris"/>
        <s v="Pelobates fuscus"/>
        <s v="Pelophylax ridibundus"/>
        <s v="Rana arvalis"/>
        <s v="Rana dalmatina"/>
        <s v="Rana lessonae"/>
        <s v="Rana temporaria"/>
        <s v="Rutilus rutilus"/>
        <s v="Triturus cristatus"/>
        <m/>
      </sharedItems>
    </cacheField>
    <cacheField name="Art" numFmtId="0">
      <sharedItems containsBlank="1" count="18">
        <s v="Bjergsalamander"/>
        <s v="Butsnudet frø"/>
        <s v="Grønbroget tudse"/>
        <s v="Karusse"/>
        <s v="Klokkefrø"/>
        <s v="Kortbenet grøn frø"/>
        <s v="Latterfrø"/>
        <s v="Lille vandsalamander"/>
        <s v="Løgfrø"/>
        <s v="Løvfrø"/>
        <s v="Skalle"/>
        <s v="Skrubtudse"/>
        <s v="Sølvkarusse"/>
        <s v="Spidssnudet frø"/>
        <s v="Springfrø"/>
        <s v="Stor vandsalamander"/>
        <s v="Strandtudse"/>
        <m/>
      </sharedItems>
    </cacheField>
    <cacheField name="Species" numFmtId="0">
      <sharedItems containsBlank="1" count="18">
        <s v="Bjergsalamander"/>
        <s v="ButsnudetFroe"/>
        <s v="GroenbrogetTudse"/>
        <s v="Karusse"/>
        <s v="Klokkefroe"/>
        <s v="KortbenetGroenFroe"/>
        <s v="Latterfroe"/>
        <s v="LilleVandsalamander"/>
        <s v="Loegfroe"/>
        <s v="Loevfroe"/>
        <s v="Skalle"/>
        <s v="Skrubtudse"/>
        <s v="Soelvkarusse"/>
        <s v="Spidssnudetfroe"/>
        <s v="Springfroe"/>
        <s v="StorVandsalamander"/>
        <s v="Strandtudse"/>
        <m/>
      </sharedItems>
    </cacheField>
    <cacheField name="Reliability" numFmtId="0">
      <sharedItems containsBlank="1" count="3">
        <s v="Invalid"/>
        <s v="Valid"/>
        <m/>
      </sharedItems>
    </cacheField>
    <cacheField name="Ocurrence" numFmtId="0">
      <sharedItems containsBlank="1" count="3">
        <s v="Absent"/>
        <s v="Present"/>
        <m/>
      </sharedItems>
    </cacheField>
    <cacheField name="Ct" numFmtId="0">
      <sharedItems containsBlank="1" count="3">
        <s v="Ct&lt;41"/>
        <s v="Ct&gt;41"/>
        <m/>
      </sharedItems>
    </cacheField>
    <cacheField name="Status" numFmtId="0">
      <sharedItems containsBlank="1" count="4">
        <s v="Absent"/>
        <s v="Present_Ct&lt;41"/>
        <s v="Present_Ct&gt;4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55">
  <r>
    <x v="0"/>
    <x v="10"/>
    <x v="39"/>
    <x v="9"/>
    <x v="8"/>
    <x v="8"/>
    <x v="0"/>
    <x v="0"/>
    <x v="1"/>
    <x v="0"/>
  </r>
  <r>
    <x v="0"/>
    <x v="10"/>
    <x v="39"/>
    <x v="16"/>
    <x v="15"/>
    <x v="15"/>
    <x v="1"/>
    <x v="0"/>
    <x v="1"/>
    <x v="0"/>
  </r>
  <r>
    <x v="0"/>
    <x v="10"/>
    <x v="39"/>
    <x v="2"/>
    <x v="16"/>
    <x v="16"/>
    <x v="1"/>
    <x v="0"/>
    <x v="1"/>
    <x v="0"/>
  </r>
  <r>
    <x v="0"/>
    <x v="10"/>
    <x v="39"/>
    <x v="3"/>
    <x v="2"/>
    <x v="2"/>
    <x v="1"/>
    <x v="0"/>
    <x v="1"/>
    <x v="0"/>
  </r>
  <r>
    <x v="0"/>
    <x v="10"/>
    <x v="39"/>
    <x v="6"/>
    <x v="9"/>
    <x v="9"/>
    <x v="1"/>
    <x v="0"/>
    <x v="1"/>
    <x v="0"/>
  </r>
  <r>
    <x v="0"/>
    <x v="10"/>
    <x v="39"/>
    <x v="12"/>
    <x v="14"/>
    <x v="14"/>
    <x v="1"/>
    <x v="0"/>
    <x v="1"/>
    <x v="0"/>
  </r>
  <r>
    <x v="0"/>
    <x v="10"/>
    <x v="39"/>
    <x v="12"/>
    <x v="14"/>
    <x v="14"/>
    <x v="1"/>
    <x v="0"/>
    <x v="1"/>
    <x v="0"/>
  </r>
  <r>
    <x v="0"/>
    <x v="10"/>
    <x v="39"/>
    <x v="0"/>
    <x v="4"/>
    <x v="4"/>
    <x v="1"/>
    <x v="0"/>
    <x v="1"/>
    <x v="0"/>
  </r>
  <r>
    <x v="0"/>
    <x v="10"/>
    <x v="39"/>
    <x v="1"/>
    <x v="11"/>
    <x v="11"/>
    <x v="1"/>
    <x v="0"/>
    <x v="1"/>
    <x v="0"/>
  </r>
  <r>
    <x v="0"/>
    <x v="10"/>
    <x v="39"/>
    <x v="1"/>
    <x v="11"/>
    <x v="11"/>
    <x v="1"/>
    <x v="0"/>
    <x v="1"/>
    <x v="0"/>
  </r>
  <r>
    <x v="0"/>
    <x v="10"/>
    <x v="39"/>
    <x v="7"/>
    <x v="0"/>
    <x v="0"/>
    <x v="1"/>
    <x v="0"/>
    <x v="1"/>
    <x v="0"/>
  </r>
  <r>
    <x v="0"/>
    <x v="10"/>
    <x v="39"/>
    <x v="10"/>
    <x v="6"/>
    <x v="6"/>
    <x v="1"/>
    <x v="0"/>
    <x v="1"/>
    <x v="0"/>
  </r>
  <r>
    <x v="0"/>
    <x v="10"/>
    <x v="39"/>
    <x v="11"/>
    <x v="13"/>
    <x v="13"/>
    <x v="1"/>
    <x v="0"/>
    <x v="1"/>
    <x v="0"/>
  </r>
  <r>
    <x v="0"/>
    <x v="10"/>
    <x v="39"/>
    <x v="11"/>
    <x v="13"/>
    <x v="13"/>
    <x v="1"/>
    <x v="0"/>
    <x v="1"/>
    <x v="0"/>
  </r>
  <r>
    <x v="0"/>
    <x v="10"/>
    <x v="39"/>
    <x v="13"/>
    <x v="5"/>
    <x v="5"/>
    <x v="1"/>
    <x v="0"/>
    <x v="1"/>
    <x v="0"/>
  </r>
  <r>
    <x v="0"/>
    <x v="10"/>
    <x v="39"/>
    <x v="14"/>
    <x v="1"/>
    <x v="1"/>
    <x v="1"/>
    <x v="0"/>
    <x v="1"/>
    <x v="0"/>
  </r>
  <r>
    <x v="0"/>
    <x v="10"/>
    <x v="39"/>
    <x v="14"/>
    <x v="1"/>
    <x v="1"/>
    <x v="0"/>
    <x v="1"/>
    <x v="1"/>
    <x v="2"/>
  </r>
  <r>
    <x v="0"/>
    <x v="10"/>
    <x v="39"/>
    <x v="8"/>
    <x v="7"/>
    <x v="7"/>
    <x v="0"/>
    <x v="1"/>
    <x v="0"/>
    <x v="1"/>
  </r>
  <r>
    <x v="0"/>
    <x v="10"/>
    <x v="39"/>
    <x v="8"/>
    <x v="7"/>
    <x v="7"/>
    <x v="0"/>
    <x v="1"/>
    <x v="0"/>
    <x v="1"/>
  </r>
  <r>
    <x v="0"/>
    <x v="10"/>
    <x v="39"/>
    <x v="15"/>
    <x v="10"/>
    <x v="10"/>
    <x v="0"/>
    <x v="0"/>
    <x v="1"/>
    <x v="0"/>
  </r>
  <r>
    <x v="0"/>
    <x v="10"/>
    <x v="39"/>
    <x v="15"/>
    <x v="10"/>
    <x v="10"/>
    <x v="0"/>
    <x v="0"/>
    <x v="1"/>
    <x v="0"/>
  </r>
  <r>
    <x v="0"/>
    <x v="10"/>
    <x v="39"/>
    <x v="5"/>
    <x v="3"/>
    <x v="3"/>
    <x v="0"/>
    <x v="1"/>
    <x v="0"/>
    <x v="1"/>
  </r>
  <r>
    <x v="0"/>
    <x v="10"/>
    <x v="39"/>
    <x v="5"/>
    <x v="3"/>
    <x v="3"/>
    <x v="0"/>
    <x v="1"/>
    <x v="0"/>
    <x v="1"/>
  </r>
  <r>
    <x v="0"/>
    <x v="10"/>
    <x v="39"/>
    <x v="4"/>
    <x v="12"/>
    <x v="12"/>
    <x v="0"/>
    <x v="0"/>
    <x v="1"/>
    <x v="0"/>
  </r>
  <r>
    <x v="0"/>
    <x v="10"/>
    <x v="39"/>
    <x v="9"/>
    <x v="8"/>
    <x v="8"/>
    <x v="1"/>
    <x v="0"/>
    <x v="1"/>
    <x v="0"/>
  </r>
  <r>
    <x v="0"/>
    <x v="10"/>
    <x v="39"/>
    <x v="16"/>
    <x v="15"/>
    <x v="15"/>
    <x v="1"/>
    <x v="0"/>
    <x v="1"/>
    <x v="0"/>
  </r>
  <r>
    <x v="0"/>
    <x v="10"/>
    <x v="39"/>
    <x v="2"/>
    <x v="16"/>
    <x v="16"/>
    <x v="1"/>
    <x v="0"/>
    <x v="1"/>
    <x v="0"/>
  </r>
  <r>
    <x v="0"/>
    <x v="10"/>
    <x v="39"/>
    <x v="3"/>
    <x v="2"/>
    <x v="2"/>
    <x v="1"/>
    <x v="0"/>
    <x v="1"/>
    <x v="0"/>
  </r>
  <r>
    <x v="0"/>
    <x v="10"/>
    <x v="39"/>
    <x v="6"/>
    <x v="9"/>
    <x v="9"/>
    <x v="1"/>
    <x v="0"/>
    <x v="1"/>
    <x v="0"/>
  </r>
  <r>
    <x v="0"/>
    <x v="10"/>
    <x v="39"/>
    <x v="0"/>
    <x v="4"/>
    <x v="4"/>
    <x v="1"/>
    <x v="0"/>
    <x v="1"/>
    <x v="0"/>
  </r>
  <r>
    <x v="0"/>
    <x v="10"/>
    <x v="39"/>
    <x v="7"/>
    <x v="0"/>
    <x v="0"/>
    <x v="0"/>
    <x v="0"/>
    <x v="1"/>
    <x v="0"/>
  </r>
  <r>
    <x v="0"/>
    <x v="10"/>
    <x v="39"/>
    <x v="10"/>
    <x v="6"/>
    <x v="6"/>
    <x v="1"/>
    <x v="0"/>
    <x v="1"/>
    <x v="0"/>
  </r>
  <r>
    <x v="0"/>
    <x v="10"/>
    <x v="39"/>
    <x v="13"/>
    <x v="5"/>
    <x v="5"/>
    <x v="0"/>
    <x v="0"/>
    <x v="1"/>
    <x v="0"/>
  </r>
  <r>
    <x v="0"/>
    <x v="10"/>
    <x v="39"/>
    <x v="4"/>
    <x v="12"/>
    <x v="12"/>
    <x v="0"/>
    <x v="0"/>
    <x v="1"/>
    <x v="0"/>
  </r>
  <r>
    <x v="1"/>
    <x v="1"/>
    <x v="48"/>
    <x v="9"/>
    <x v="8"/>
    <x v="8"/>
    <x v="1"/>
    <x v="0"/>
    <x v="1"/>
    <x v="0"/>
  </r>
  <r>
    <x v="1"/>
    <x v="1"/>
    <x v="48"/>
    <x v="16"/>
    <x v="15"/>
    <x v="15"/>
    <x v="1"/>
    <x v="0"/>
    <x v="1"/>
    <x v="0"/>
  </r>
  <r>
    <x v="1"/>
    <x v="1"/>
    <x v="48"/>
    <x v="2"/>
    <x v="16"/>
    <x v="16"/>
    <x v="1"/>
    <x v="1"/>
    <x v="0"/>
    <x v="1"/>
  </r>
  <r>
    <x v="1"/>
    <x v="1"/>
    <x v="48"/>
    <x v="3"/>
    <x v="2"/>
    <x v="2"/>
    <x v="1"/>
    <x v="0"/>
    <x v="1"/>
    <x v="0"/>
  </r>
  <r>
    <x v="1"/>
    <x v="1"/>
    <x v="48"/>
    <x v="6"/>
    <x v="9"/>
    <x v="9"/>
    <x v="1"/>
    <x v="0"/>
    <x v="1"/>
    <x v="0"/>
  </r>
  <r>
    <x v="1"/>
    <x v="1"/>
    <x v="48"/>
    <x v="12"/>
    <x v="14"/>
    <x v="14"/>
    <x v="1"/>
    <x v="0"/>
    <x v="1"/>
    <x v="0"/>
  </r>
  <r>
    <x v="1"/>
    <x v="1"/>
    <x v="48"/>
    <x v="12"/>
    <x v="14"/>
    <x v="14"/>
    <x v="0"/>
    <x v="0"/>
    <x v="1"/>
    <x v="0"/>
  </r>
  <r>
    <x v="1"/>
    <x v="1"/>
    <x v="48"/>
    <x v="0"/>
    <x v="4"/>
    <x v="4"/>
    <x v="1"/>
    <x v="0"/>
    <x v="1"/>
    <x v="0"/>
  </r>
  <r>
    <x v="1"/>
    <x v="1"/>
    <x v="48"/>
    <x v="1"/>
    <x v="11"/>
    <x v="11"/>
    <x v="1"/>
    <x v="0"/>
    <x v="1"/>
    <x v="0"/>
  </r>
  <r>
    <x v="1"/>
    <x v="1"/>
    <x v="48"/>
    <x v="1"/>
    <x v="11"/>
    <x v="11"/>
    <x v="1"/>
    <x v="0"/>
    <x v="1"/>
    <x v="0"/>
  </r>
  <r>
    <x v="1"/>
    <x v="1"/>
    <x v="48"/>
    <x v="7"/>
    <x v="0"/>
    <x v="0"/>
    <x v="0"/>
    <x v="0"/>
    <x v="1"/>
    <x v="0"/>
  </r>
  <r>
    <x v="1"/>
    <x v="1"/>
    <x v="48"/>
    <x v="10"/>
    <x v="6"/>
    <x v="6"/>
    <x v="0"/>
    <x v="0"/>
    <x v="1"/>
    <x v="0"/>
  </r>
  <r>
    <x v="1"/>
    <x v="1"/>
    <x v="48"/>
    <x v="11"/>
    <x v="13"/>
    <x v="13"/>
    <x v="1"/>
    <x v="0"/>
    <x v="1"/>
    <x v="0"/>
  </r>
  <r>
    <x v="1"/>
    <x v="1"/>
    <x v="48"/>
    <x v="11"/>
    <x v="13"/>
    <x v="13"/>
    <x v="0"/>
    <x v="0"/>
    <x v="1"/>
    <x v="0"/>
  </r>
  <r>
    <x v="1"/>
    <x v="1"/>
    <x v="48"/>
    <x v="13"/>
    <x v="5"/>
    <x v="5"/>
    <x v="1"/>
    <x v="0"/>
    <x v="1"/>
    <x v="0"/>
  </r>
  <r>
    <x v="1"/>
    <x v="1"/>
    <x v="48"/>
    <x v="14"/>
    <x v="1"/>
    <x v="1"/>
    <x v="0"/>
    <x v="0"/>
    <x v="1"/>
    <x v="0"/>
  </r>
  <r>
    <x v="1"/>
    <x v="1"/>
    <x v="48"/>
    <x v="14"/>
    <x v="1"/>
    <x v="1"/>
    <x v="0"/>
    <x v="0"/>
    <x v="1"/>
    <x v="0"/>
  </r>
  <r>
    <x v="1"/>
    <x v="1"/>
    <x v="48"/>
    <x v="8"/>
    <x v="7"/>
    <x v="7"/>
    <x v="0"/>
    <x v="1"/>
    <x v="0"/>
    <x v="1"/>
  </r>
  <r>
    <x v="1"/>
    <x v="1"/>
    <x v="48"/>
    <x v="8"/>
    <x v="7"/>
    <x v="7"/>
    <x v="1"/>
    <x v="1"/>
    <x v="0"/>
    <x v="1"/>
  </r>
  <r>
    <x v="1"/>
    <x v="1"/>
    <x v="48"/>
    <x v="15"/>
    <x v="10"/>
    <x v="10"/>
    <x v="0"/>
    <x v="1"/>
    <x v="0"/>
    <x v="1"/>
  </r>
  <r>
    <x v="1"/>
    <x v="1"/>
    <x v="48"/>
    <x v="15"/>
    <x v="10"/>
    <x v="10"/>
    <x v="0"/>
    <x v="1"/>
    <x v="0"/>
    <x v="1"/>
  </r>
  <r>
    <x v="1"/>
    <x v="1"/>
    <x v="48"/>
    <x v="5"/>
    <x v="3"/>
    <x v="3"/>
    <x v="0"/>
    <x v="0"/>
    <x v="1"/>
    <x v="0"/>
  </r>
  <r>
    <x v="1"/>
    <x v="1"/>
    <x v="48"/>
    <x v="4"/>
    <x v="12"/>
    <x v="12"/>
    <x v="0"/>
    <x v="1"/>
    <x v="0"/>
    <x v="1"/>
  </r>
  <r>
    <x v="1"/>
    <x v="1"/>
    <x v="48"/>
    <x v="5"/>
    <x v="3"/>
    <x v="3"/>
    <x v="0"/>
    <x v="0"/>
    <x v="1"/>
    <x v="0"/>
  </r>
  <r>
    <x v="1"/>
    <x v="1"/>
    <x v="48"/>
    <x v="9"/>
    <x v="8"/>
    <x v="8"/>
    <x v="0"/>
    <x v="0"/>
    <x v="1"/>
    <x v="0"/>
  </r>
  <r>
    <x v="1"/>
    <x v="1"/>
    <x v="48"/>
    <x v="16"/>
    <x v="15"/>
    <x v="15"/>
    <x v="1"/>
    <x v="0"/>
    <x v="1"/>
    <x v="0"/>
  </r>
  <r>
    <x v="1"/>
    <x v="1"/>
    <x v="48"/>
    <x v="2"/>
    <x v="16"/>
    <x v="16"/>
    <x v="0"/>
    <x v="0"/>
    <x v="1"/>
    <x v="0"/>
  </r>
  <r>
    <x v="1"/>
    <x v="1"/>
    <x v="48"/>
    <x v="3"/>
    <x v="2"/>
    <x v="2"/>
    <x v="1"/>
    <x v="0"/>
    <x v="1"/>
    <x v="0"/>
  </r>
  <r>
    <x v="1"/>
    <x v="1"/>
    <x v="48"/>
    <x v="6"/>
    <x v="9"/>
    <x v="9"/>
    <x v="1"/>
    <x v="0"/>
    <x v="1"/>
    <x v="0"/>
  </r>
  <r>
    <x v="1"/>
    <x v="1"/>
    <x v="48"/>
    <x v="0"/>
    <x v="4"/>
    <x v="4"/>
    <x v="0"/>
    <x v="0"/>
    <x v="1"/>
    <x v="0"/>
  </r>
  <r>
    <x v="1"/>
    <x v="1"/>
    <x v="48"/>
    <x v="7"/>
    <x v="0"/>
    <x v="0"/>
    <x v="1"/>
    <x v="0"/>
    <x v="1"/>
    <x v="0"/>
  </r>
  <r>
    <x v="1"/>
    <x v="1"/>
    <x v="48"/>
    <x v="10"/>
    <x v="6"/>
    <x v="6"/>
    <x v="0"/>
    <x v="1"/>
    <x v="1"/>
    <x v="2"/>
  </r>
  <r>
    <x v="1"/>
    <x v="1"/>
    <x v="48"/>
    <x v="13"/>
    <x v="5"/>
    <x v="5"/>
    <x v="0"/>
    <x v="0"/>
    <x v="1"/>
    <x v="0"/>
  </r>
  <r>
    <x v="1"/>
    <x v="1"/>
    <x v="48"/>
    <x v="4"/>
    <x v="12"/>
    <x v="12"/>
    <x v="0"/>
    <x v="0"/>
    <x v="1"/>
    <x v="0"/>
  </r>
  <r>
    <x v="2"/>
    <x v="11"/>
    <x v="86"/>
    <x v="9"/>
    <x v="8"/>
    <x v="8"/>
    <x v="1"/>
    <x v="0"/>
    <x v="1"/>
    <x v="0"/>
  </r>
  <r>
    <x v="2"/>
    <x v="11"/>
    <x v="86"/>
    <x v="16"/>
    <x v="15"/>
    <x v="15"/>
    <x v="0"/>
    <x v="0"/>
    <x v="1"/>
    <x v="0"/>
  </r>
  <r>
    <x v="2"/>
    <x v="11"/>
    <x v="86"/>
    <x v="2"/>
    <x v="16"/>
    <x v="16"/>
    <x v="1"/>
    <x v="0"/>
    <x v="1"/>
    <x v="0"/>
  </r>
  <r>
    <x v="2"/>
    <x v="11"/>
    <x v="86"/>
    <x v="3"/>
    <x v="2"/>
    <x v="2"/>
    <x v="1"/>
    <x v="0"/>
    <x v="1"/>
    <x v="0"/>
  </r>
  <r>
    <x v="2"/>
    <x v="11"/>
    <x v="86"/>
    <x v="6"/>
    <x v="9"/>
    <x v="9"/>
    <x v="1"/>
    <x v="0"/>
    <x v="1"/>
    <x v="0"/>
  </r>
  <r>
    <x v="2"/>
    <x v="11"/>
    <x v="86"/>
    <x v="12"/>
    <x v="14"/>
    <x v="14"/>
    <x v="1"/>
    <x v="0"/>
    <x v="1"/>
    <x v="0"/>
  </r>
  <r>
    <x v="2"/>
    <x v="11"/>
    <x v="86"/>
    <x v="12"/>
    <x v="14"/>
    <x v="14"/>
    <x v="1"/>
    <x v="0"/>
    <x v="1"/>
    <x v="0"/>
  </r>
  <r>
    <x v="2"/>
    <x v="11"/>
    <x v="86"/>
    <x v="0"/>
    <x v="4"/>
    <x v="4"/>
    <x v="1"/>
    <x v="0"/>
    <x v="1"/>
    <x v="0"/>
  </r>
  <r>
    <x v="2"/>
    <x v="11"/>
    <x v="86"/>
    <x v="1"/>
    <x v="11"/>
    <x v="11"/>
    <x v="1"/>
    <x v="1"/>
    <x v="0"/>
    <x v="1"/>
  </r>
  <r>
    <x v="2"/>
    <x v="11"/>
    <x v="86"/>
    <x v="1"/>
    <x v="11"/>
    <x v="11"/>
    <x v="1"/>
    <x v="1"/>
    <x v="0"/>
    <x v="1"/>
  </r>
  <r>
    <x v="2"/>
    <x v="11"/>
    <x v="86"/>
    <x v="7"/>
    <x v="0"/>
    <x v="0"/>
    <x v="0"/>
    <x v="1"/>
    <x v="0"/>
    <x v="1"/>
  </r>
  <r>
    <x v="2"/>
    <x v="11"/>
    <x v="86"/>
    <x v="10"/>
    <x v="6"/>
    <x v="6"/>
    <x v="1"/>
    <x v="0"/>
    <x v="1"/>
    <x v="0"/>
  </r>
  <r>
    <x v="2"/>
    <x v="11"/>
    <x v="86"/>
    <x v="11"/>
    <x v="13"/>
    <x v="13"/>
    <x v="0"/>
    <x v="0"/>
    <x v="1"/>
    <x v="0"/>
  </r>
  <r>
    <x v="2"/>
    <x v="11"/>
    <x v="86"/>
    <x v="11"/>
    <x v="13"/>
    <x v="13"/>
    <x v="1"/>
    <x v="0"/>
    <x v="1"/>
    <x v="0"/>
  </r>
  <r>
    <x v="2"/>
    <x v="11"/>
    <x v="86"/>
    <x v="13"/>
    <x v="5"/>
    <x v="5"/>
    <x v="0"/>
    <x v="1"/>
    <x v="0"/>
    <x v="1"/>
  </r>
  <r>
    <x v="2"/>
    <x v="11"/>
    <x v="86"/>
    <x v="13"/>
    <x v="5"/>
    <x v="5"/>
    <x v="1"/>
    <x v="1"/>
    <x v="0"/>
    <x v="1"/>
  </r>
  <r>
    <x v="2"/>
    <x v="11"/>
    <x v="86"/>
    <x v="14"/>
    <x v="1"/>
    <x v="1"/>
    <x v="0"/>
    <x v="1"/>
    <x v="0"/>
    <x v="1"/>
  </r>
  <r>
    <x v="2"/>
    <x v="11"/>
    <x v="86"/>
    <x v="14"/>
    <x v="1"/>
    <x v="1"/>
    <x v="0"/>
    <x v="1"/>
    <x v="0"/>
    <x v="1"/>
  </r>
  <r>
    <x v="2"/>
    <x v="11"/>
    <x v="86"/>
    <x v="8"/>
    <x v="7"/>
    <x v="7"/>
    <x v="1"/>
    <x v="0"/>
    <x v="1"/>
    <x v="0"/>
  </r>
  <r>
    <x v="2"/>
    <x v="11"/>
    <x v="86"/>
    <x v="8"/>
    <x v="7"/>
    <x v="7"/>
    <x v="1"/>
    <x v="1"/>
    <x v="0"/>
    <x v="1"/>
  </r>
  <r>
    <x v="2"/>
    <x v="11"/>
    <x v="86"/>
    <x v="15"/>
    <x v="10"/>
    <x v="10"/>
    <x v="1"/>
    <x v="0"/>
    <x v="1"/>
    <x v="0"/>
  </r>
  <r>
    <x v="2"/>
    <x v="11"/>
    <x v="86"/>
    <x v="15"/>
    <x v="10"/>
    <x v="10"/>
    <x v="0"/>
    <x v="0"/>
    <x v="1"/>
    <x v="0"/>
  </r>
  <r>
    <x v="2"/>
    <x v="11"/>
    <x v="86"/>
    <x v="5"/>
    <x v="3"/>
    <x v="3"/>
    <x v="1"/>
    <x v="1"/>
    <x v="0"/>
    <x v="1"/>
  </r>
  <r>
    <x v="2"/>
    <x v="11"/>
    <x v="86"/>
    <x v="5"/>
    <x v="3"/>
    <x v="3"/>
    <x v="1"/>
    <x v="1"/>
    <x v="0"/>
    <x v="1"/>
  </r>
  <r>
    <x v="2"/>
    <x v="11"/>
    <x v="86"/>
    <x v="9"/>
    <x v="8"/>
    <x v="8"/>
    <x v="1"/>
    <x v="0"/>
    <x v="1"/>
    <x v="0"/>
  </r>
  <r>
    <x v="2"/>
    <x v="11"/>
    <x v="86"/>
    <x v="16"/>
    <x v="15"/>
    <x v="15"/>
    <x v="1"/>
    <x v="0"/>
    <x v="1"/>
    <x v="0"/>
  </r>
  <r>
    <x v="2"/>
    <x v="11"/>
    <x v="86"/>
    <x v="2"/>
    <x v="16"/>
    <x v="16"/>
    <x v="1"/>
    <x v="0"/>
    <x v="1"/>
    <x v="0"/>
  </r>
  <r>
    <x v="2"/>
    <x v="11"/>
    <x v="86"/>
    <x v="3"/>
    <x v="2"/>
    <x v="2"/>
    <x v="0"/>
    <x v="0"/>
    <x v="1"/>
    <x v="0"/>
  </r>
  <r>
    <x v="2"/>
    <x v="11"/>
    <x v="86"/>
    <x v="6"/>
    <x v="9"/>
    <x v="9"/>
    <x v="1"/>
    <x v="0"/>
    <x v="1"/>
    <x v="0"/>
  </r>
  <r>
    <x v="2"/>
    <x v="11"/>
    <x v="86"/>
    <x v="0"/>
    <x v="4"/>
    <x v="4"/>
    <x v="1"/>
    <x v="1"/>
    <x v="1"/>
    <x v="2"/>
  </r>
  <r>
    <x v="2"/>
    <x v="11"/>
    <x v="86"/>
    <x v="7"/>
    <x v="0"/>
    <x v="0"/>
    <x v="1"/>
    <x v="0"/>
    <x v="1"/>
    <x v="0"/>
  </r>
  <r>
    <x v="2"/>
    <x v="11"/>
    <x v="86"/>
    <x v="10"/>
    <x v="6"/>
    <x v="6"/>
    <x v="1"/>
    <x v="0"/>
    <x v="1"/>
    <x v="0"/>
  </r>
  <r>
    <x v="3"/>
    <x v="39"/>
    <x v="79"/>
    <x v="9"/>
    <x v="8"/>
    <x v="8"/>
    <x v="1"/>
    <x v="0"/>
    <x v="1"/>
    <x v="0"/>
  </r>
  <r>
    <x v="3"/>
    <x v="39"/>
    <x v="79"/>
    <x v="16"/>
    <x v="15"/>
    <x v="15"/>
    <x v="1"/>
    <x v="0"/>
    <x v="1"/>
    <x v="0"/>
  </r>
  <r>
    <x v="3"/>
    <x v="39"/>
    <x v="79"/>
    <x v="2"/>
    <x v="16"/>
    <x v="16"/>
    <x v="1"/>
    <x v="1"/>
    <x v="0"/>
    <x v="1"/>
  </r>
  <r>
    <x v="3"/>
    <x v="39"/>
    <x v="79"/>
    <x v="3"/>
    <x v="2"/>
    <x v="2"/>
    <x v="1"/>
    <x v="0"/>
    <x v="1"/>
    <x v="0"/>
  </r>
  <r>
    <x v="3"/>
    <x v="39"/>
    <x v="79"/>
    <x v="6"/>
    <x v="9"/>
    <x v="9"/>
    <x v="1"/>
    <x v="0"/>
    <x v="1"/>
    <x v="0"/>
  </r>
  <r>
    <x v="3"/>
    <x v="39"/>
    <x v="79"/>
    <x v="12"/>
    <x v="14"/>
    <x v="14"/>
    <x v="1"/>
    <x v="0"/>
    <x v="1"/>
    <x v="0"/>
  </r>
  <r>
    <x v="3"/>
    <x v="39"/>
    <x v="79"/>
    <x v="12"/>
    <x v="14"/>
    <x v="14"/>
    <x v="1"/>
    <x v="0"/>
    <x v="1"/>
    <x v="0"/>
  </r>
  <r>
    <x v="3"/>
    <x v="39"/>
    <x v="79"/>
    <x v="0"/>
    <x v="4"/>
    <x v="4"/>
    <x v="1"/>
    <x v="0"/>
    <x v="1"/>
    <x v="0"/>
  </r>
  <r>
    <x v="3"/>
    <x v="39"/>
    <x v="79"/>
    <x v="1"/>
    <x v="11"/>
    <x v="11"/>
    <x v="1"/>
    <x v="0"/>
    <x v="1"/>
    <x v="0"/>
  </r>
  <r>
    <x v="3"/>
    <x v="39"/>
    <x v="79"/>
    <x v="1"/>
    <x v="11"/>
    <x v="11"/>
    <x v="1"/>
    <x v="0"/>
    <x v="1"/>
    <x v="0"/>
  </r>
  <r>
    <x v="3"/>
    <x v="39"/>
    <x v="79"/>
    <x v="7"/>
    <x v="0"/>
    <x v="0"/>
    <x v="1"/>
    <x v="0"/>
    <x v="1"/>
    <x v="0"/>
  </r>
  <r>
    <x v="3"/>
    <x v="39"/>
    <x v="79"/>
    <x v="10"/>
    <x v="6"/>
    <x v="6"/>
    <x v="1"/>
    <x v="0"/>
    <x v="1"/>
    <x v="0"/>
  </r>
  <r>
    <x v="3"/>
    <x v="39"/>
    <x v="79"/>
    <x v="11"/>
    <x v="13"/>
    <x v="13"/>
    <x v="1"/>
    <x v="0"/>
    <x v="1"/>
    <x v="0"/>
  </r>
  <r>
    <x v="3"/>
    <x v="39"/>
    <x v="79"/>
    <x v="11"/>
    <x v="13"/>
    <x v="13"/>
    <x v="1"/>
    <x v="0"/>
    <x v="1"/>
    <x v="0"/>
  </r>
  <r>
    <x v="3"/>
    <x v="39"/>
    <x v="79"/>
    <x v="13"/>
    <x v="5"/>
    <x v="5"/>
    <x v="1"/>
    <x v="0"/>
    <x v="1"/>
    <x v="0"/>
  </r>
  <r>
    <x v="3"/>
    <x v="39"/>
    <x v="79"/>
    <x v="13"/>
    <x v="5"/>
    <x v="5"/>
    <x v="1"/>
    <x v="0"/>
    <x v="1"/>
    <x v="0"/>
  </r>
  <r>
    <x v="3"/>
    <x v="39"/>
    <x v="79"/>
    <x v="14"/>
    <x v="1"/>
    <x v="1"/>
    <x v="1"/>
    <x v="0"/>
    <x v="1"/>
    <x v="0"/>
  </r>
  <r>
    <x v="3"/>
    <x v="39"/>
    <x v="79"/>
    <x v="14"/>
    <x v="1"/>
    <x v="1"/>
    <x v="0"/>
    <x v="0"/>
    <x v="1"/>
    <x v="0"/>
  </r>
  <r>
    <x v="3"/>
    <x v="39"/>
    <x v="79"/>
    <x v="8"/>
    <x v="7"/>
    <x v="7"/>
    <x v="0"/>
    <x v="1"/>
    <x v="1"/>
    <x v="2"/>
  </r>
  <r>
    <x v="3"/>
    <x v="39"/>
    <x v="79"/>
    <x v="8"/>
    <x v="7"/>
    <x v="7"/>
    <x v="0"/>
    <x v="0"/>
    <x v="1"/>
    <x v="0"/>
  </r>
  <r>
    <x v="3"/>
    <x v="39"/>
    <x v="79"/>
    <x v="15"/>
    <x v="10"/>
    <x v="10"/>
    <x v="1"/>
    <x v="1"/>
    <x v="0"/>
    <x v="1"/>
  </r>
  <r>
    <x v="3"/>
    <x v="39"/>
    <x v="79"/>
    <x v="15"/>
    <x v="10"/>
    <x v="10"/>
    <x v="0"/>
    <x v="0"/>
    <x v="1"/>
    <x v="0"/>
  </r>
  <r>
    <x v="3"/>
    <x v="39"/>
    <x v="79"/>
    <x v="5"/>
    <x v="3"/>
    <x v="3"/>
    <x v="1"/>
    <x v="0"/>
    <x v="1"/>
    <x v="0"/>
  </r>
  <r>
    <x v="3"/>
    <x v="39"/>
    <x v="79"/>
    <x v="5"/>
    <x v="3"/>
    <x v="3"/>
    <x v="1"/>
    <x v="0"/>
    <x v="1"/>
    <x v="0"/>
  </r>
  <r>
    <x v="3"/>
    <x v="39"/>
    <x v="79"/>
    <x v="9"/>
    <x v="8"/>
    <x v="8"/>
    <x v="1"/>
    <x v="0"/>
    <x v="1"/>
    <x v="0"/>
  </r>
  <r>
    <x v="3"/>
    <x v="39"/>
    <x v="79"/>
    <x v="16"/>
    <x v="15"/>
    <x v="15"/>
    <x v="0"/>
    <x v="0"/>
    <x v="1"/>
    <x v="0"/>
  </r>
  <r>
    <x v="3"/>
    <x v="39"/>
    <x v="79"/>
    <x v="2"/>
    <x v="16"/>
    <x v="16"/>
    <x v="1"/>
    <x v="0"/>
    <x v="1"/>
    <x v="0"/>
  </r>
  <r>
    <x v="3"/>
    <x v="39"/>
    <x v="79"/>
    <x v="3"/>
    <x v="2"/>
    <x v="2"/>
    <x v="1"/>
    <x v="0"/>
    <x v="1"/>
    <x v="0"/>
  </r>
  <r>
    <x v="3"/>
    <x v="39"/>
    <x v="79"/>
    <x v="6"/>
    <x v="9"/>
    <x v="9"/>
    <x v="1"/>
    <x v="0"/>
    <x v="1"/>
    <x v="0"/>
  </r>
  <r>
    <x v="3"/>
    <x v="39"/>
    <x v="79"/>
    <x v="0"/>
    <x v="4"/>
    <x v="4"/>
    <x v="1"/>
    <x v="0"/>
    <x v="1"/>
    <x v="0"/>
  </r>
  <r>
    <x v="3"/>
    <x v="39"/>
    <x v="79"/>
    <x v="7"/>
    <x v="0"/>
    <x v="0"/>
    <x v="1"/>
    <x v="0"/>
    <x v="1"/>
    <x v="0"/>
  </r>
  <r>
    <x v="3"/>
    <x v="39"/>
    <x v="79"/>
    <x v="10"/>
    <x v="6"/>
    <x v="6"/>
    <x v="1"/>
    <x v="1"/>
    <x v="0"/>
    <x v="1"/>
  </r>
  <r>
    <x v="4"/>
    <x v="38"/>
    <x v="81"/>
    <x v="9"/>
    <x v="8"/>
    <x v="8"/>
    <x v="1"/>
    <x v="0"/>
    <x v="1"/>
    <x v="0"/>
  </r>
  <r>
    <x v="4"/>
    <x v="38"/>
    <x v="81"/>
    <x v="16"/>
    <x v="15"/>
    <x v="15"/>
    <x v="1"/>
    <x v="0"/>
    <x v="1"/>
    <x v="0"/>
  </r>
  <r>
    <x v="4"/>
    <x v="38"/>
    <x v="81"/>
    <x v="2"/>
    <x v="16"/>
    <x v="16"/>
    <x v="1"/>
    <x v="0"/>
    <x v="1"/>
    <x v="0"/>
  </r>
  <r>
    <x v="4"/>
    <x v="38"/>
    <x v="81"/>
    <x v="3"/>
    <x v="2"/>
    <x v="2"/>
    <x v="1"/>
    <x v="0"/>
    <x v="1"/>
    <x v="0"/>
  </r>
  <r>
    <x v="4"/>
    <x v="38"/>
    <x v="81"/>
    <x v="6"/>
    <x v="9"/>
    <x v="9"/>
    <x v="1"/>
    <x v="0"/>
    <x v="1"/>
    <x v="0"/>
  </r>
  <r>
    <x v="4"/>
    <x v="38"/>
    <x v="81"/>
    <x v="12"/>
    <x v="14"/>
    <x v="14"/>
    <x v="1"/>
    <x v="0"/>
    <x v="1"/>
    <x v="0"/>
  </r>
  <r>
    <x v="4"/>
    <x v="38"/>
    <x v="81"/>
    <x v="12"/>
    <x v="14"/>
    <x v="14"/>
    <x v="1"/>
    <x v="0"/>
    <x v="1"/>
    <x v="0"/>
  </r>
  <r>
    <x v="4"/>
    <x v="38"/>
    <x v="81"/>
    <x v="0"/>
    <x v="4"/>
    <x v="4"/>
    <x v="1"/>
    <x v="0"/>
    <x v="1"/>
    <x v="0"/>
  </r>
  <r>
    <x v="4"/>
    <x v="38"/>
    <x v="81"/>
    <x v="1"/>
    <x v="11"/>
    <x v="11"/>
    <x v="0"/>
    <x v="0"/>
    <x v="1"/>
    <x v="0"/>
  </r>
  <r>
    <x v="4"/>
    <x v="38"/>
    <x v="81"/>
    <x v="1"/>
    <x v="11"/>
    <x v="11"/>
    <x v="1"/>
    <x v="0"/>
    <x v="1"/>
    <x v="0"/>
  </r>
  <r>
    <x v="4"/>
    <x v="38"/>
    <x v="81"/>
    <x v="7"/>
    <x v="0"/>
    <x v="0"/>
    <x v="0"/>
    <x v="0"/>
    <x v="1"/>
    <x v="0"/>
  </r>
  <r>
    <x v="4"/>
    <x v="38"/>
    <x v="81"/>
    <x v="10"/>
    <x v="6"/>
    <x v="6"/>
    <x v="0"/>
    <x v="0"/>
    <x v="1"/>
    <x v="0"/>
  </r>
  <r>
    <x v="4"/>
    <x v="38"/>
    <x v="81"/>
    <x v="11"/>
    <x v="13"/>
    <x v="13"/>
    <x v="0"/>
    <x v="0"/>
    <x v="1"/>
    <x v="0"/>
  </r>
  <r>
    <x v="4"/>
    <x v="38"/>
    <x v="81"/>
    <x v="11"/>
    <x v="13"/>
    <x v="13"/>
    <x v="0"/>
    <x v="0"/>
    <x v="1"/>
    <x v="0"/>
  </r>
  <r>
    <x v="4"/>
    <x v="38"/>
    <x v="81"/>
    <x v="13"/>
    <x v="5"/>
    <x v="5"/>
    <x v="0"/>
    <x v="0"/>
    <x v="1"/>
    <x v="0"/>
  </r>
  <r>
    <x v="4"/>
    <x v="38"/>
    <x v="81"/>
    <x v="14"/>
    <x v="1"/>
    <x v="1"/>
    <x v="0"/>
    <x v="0"/>
    <x v="1"/>
    <x v="0"/>
  </r>
  <r>
    <x v="4"/>
    <x v="38"/>
    <x v="81"/>
    <x v="14"/>
    <x v="1"/>
    <x v="1"/>
    <x v="1"/>
    <x v="0"/>
    <x v="1"/>
    <x v="0"/>
  </r>
  <r>
    <x v="4"/>
    <x v="38"/>
    <x v="81"/>
    <x v="8"/>
    <x v="7"/>
    <x v="7"/>
    <x v="0"/>
    <x v="0"/>
    <x v="1"/>
    <x v="0"/>
  </r>
  <r>
    <x v="4"/>
    <x v="38"/>
    <x v="81"/>
    <x v="8"/>
    <x v="7"/>
    <x v="7"/>
    <x v="0"/>
    <x v="0"/>
    <x v="1"/>
    <x v="0"/>
  </r>
  <r>
    <x v="4"/>
    <x v="38"/>
    <x v="81"/>
    <x v="15"/>
    <x v="10"/>
    <x v="10"/>
    <x v="1"/>
    <x v="1"/>
    <x v="0"/>
    <x v="1"/>
  </r>
  <r>
    <x v="4"/>
    <x v="38"/>
    <x v="81"/>
    <x v="15"/>
    <x v="10"/>
    <x v="10"/>
    <x v="1"/>
    <x v="1"/>
    <x v="0"/>
    <x v="1"/>
  </r>
  <r>
    <x v="4"/>
    <x v="38"/>
    <x v="81"/>
    <x v="5"/>
    <x v="3"/>
    <x v="3"/>
    <x v="1"/>
    <x v="1"/>
    <x v="0"/>
    <x v="1"/>
  </r>
  <r>
    <x v="4"/>
    <x v="38"/>
    <x v="81"/>
    <x v="5"/>
    <x v="3"/>
    <x v="3"/>
    <x v="1"/>
    <x v="1"/>
    <x v="0"/>
    <x v="1"/>
  </r>
  <r>
    <x v="4"/>
    <x v="38"/>
    <x v="81"/>
    <x v="4"/>
    <x v="12"/>
    <x v="12"/>
    <x v="0"/>
    <x v="0"/>
    <x v="1"/>
    <x v="0"/>
  </r>
  <r>
    <x v="4"/>
    <x v="38"/>
    <x v="81"/>
    <x v="9"/>
    <x v="8"/>
    <x v="8"/>
    <x v="1"/>
    <x v="0"/>
    <x v="1"/>
    <x v="0"/>
  </r>
  <r>
    <x v="4"/>
    <x v="38"/>
    <x v="81"/>
    <x v="16"/>
    <x v="15"/>
    <x v="15"/>
    <x v="1"/>
    <x v="0"/>
    <x v="1"/>
    <x v="0"/>
  </r>
  <r>
    <x v="4"/>
    <x v="38"/>
    <x v="81"/>
    <x v="2"/>
    <x v="16"/>
    <x v="16"/>
    <x v="1"/>
    <x v="0"/>
    <x v="1"/>
    <x v="0"/>
  </r>
  <r>
    <x v="4"/>
    <x v="38"/>
    <x v="81"/>
    <x v="3"/>
    <x v="2"/>
    <x v="2"/>
    <x v="1"/>
    <x v="0"/>
    <x v="1"/>
    <x v="0"/>
  </r>
  <r>
    <x v="4"/>
    <x v="38"/>
    <x v="81"/>
    <x v="6"/>
    <x v="9"/>
    <x v="9"/>
    <x v="1"/>
    <x v="0"/>
    <x v="1"/>
    <x v="0"/>
  </r>
  <r>
    <x v="4"/>
    <x v="38"/>
    <x v="81"/>
    <x v="0"/>
    <x v="4"/>
    <x v="4"/>
    <x v="1"/>
    <x v="0"/>
    <x v="1"/>
    <x v="0"/>
  </r>
  <r>
    <x v="4"/>
    <x v="38"/>
    <x v="81"/>
    <x v="7"/>
    <x v="0"/>
    <x v="0"/>
    <x v="0"/>
    <x v="0"/>
    <x v="1"/>
    <x v="0"/>
  </r>
  <r>
    <x v="4"/>
    <x v="38"/>
    <x v="81"/>
    <x v="10"/>
    <x v="6"/>
    <x v="6"/>
    <x v="1"/>
    <x v="0"/>
    <x v="1"/>
    <x v="0"/>
  </r>
  <r>
    <x v="4"/>
    <x v="38"/>
    <x v="81"/>
    <x v="13"/>
    <x v="5"/>
    <x v="5"/>
    <x v="0"/>
    <x v="0"/>
    <x v="1"/>
    <x v="0"/>
  </r>
  <r>
    <x v="4"/>
    <x v="38"/>
    <x v="81"/>
    <x v="4"/>
    <x v="12"/>
    <x v="12"/>
    <x v="0"/>
    <x v="0"/>
    <x v="1"/>
    <x v="0"/>
  </r>
  <r>
    <x v="5"/>
    <x v="23"/>
    <x v="53"/>
    <x v="9"/>
    <x v="8"/>
    <x v="8"/>
    <x v="1"/>
    <x v="0"/>
    <x v="1"/>
    <x v="0"/>
  </r>
  <r>
    <x v="5"/>
    <x v="23"/>
    <x v="53"/>
    <x v="16"/>
    <x v="15"/>
    <x v="15"/>
    <x v="0"/>
    <x v="0"/>
    <x v="1"/>
    <x v="0"/>
  </r>
  <r>
    <x v="5"/>
    <x v="23"/>
    <x v="53"/>
    <x v="2"/>
    <x v="16"/>
    <x v="16"/>
    <x v="1"/>
    <x v="0"/>
    <x v="1"/>
    <x v="0"/>
  </r>
  <r>
    <x v="5"/>
    <x v="23"/>
    <x v="53"/>
    <x v="3"/>
    <x v="2"/>
    <x v="2"/>
    <x v="1"/>
    <x v="0"/>
    <x v="1"/>
    <x v="0"/>
  </r>
  <r>
    <x v="5"/>
    <x v="23"/>
    <x v="53"/>
    <x v="6"/>
    <x v="9"/>
    <x v="9"/>
    <x v="1"/>
    <x v="0"/>
    <x v="1"/>
    <x v="0"/>
  </r>
  <r>
    <x v="5"/>
    <x v="23"/>
    <x v="53"/>
    <x v="12"/>
    <x v="14"/>
    <x v="14"/>
    <x v="0"/>
    <x v="0"/>
    <x v="1"/>
    <x v="0"/>
  </r>
  <r>
    <x v="5"/>
    <x v="23"/>
    <x v="53"/>
    <x v="12"/>
    <x v="14"/>
    <x v="14"/>
    <x v="0"/>
    <x v="1"/>
    <x v="0"/>
    <x v="1"/>
  </r>
  <r>
    <x v="5"/>
    <x v="23"/>
    <x v="53"/>
    <x v="0"/>
    <x v="4"/>
    <x v="4"/>
    <x v="1"/>
    <x v="0"/>
    <x v="1"/>
    <x v="0"/>
  </r>
  <r>
    <x v="5"/>
    <x v="23"/>
    <x v="53"/>
    <x v="1"/>
    <x v="11"/>
    <x v="11"/>
    <x v="0"/>
    <x v="0"/>
    <x v="1"/>
    <x v="0"/>
  </r>
  <r>
    <x v="5"/>
    <x v="23"/>
    <x v="53"/>
    <x v="1"/>
    <x v="11"/>
    <x v="11"/>
    <x v="0"/>
    <x v="1"/>
    <x v="0"/>
    <x v="1"/>
  </r>
  <r>
    <x v="5"/>
    <x v="23"/>
    <x v="53"/>
    <x v="7"/>
    <x v="0"/>
    <x v="0"/>
    <x v="0"/>
    <x v="0"/>
    <x v="1"/>
    <x v="0"/>
  </r>
  <r>
    <x v="5"/>
    <x v="23"/>
    <x v="53"/>
    <x v="10"/>
    <x v="6"/>
    <x v="6"/>
    <x v="1"/>
    <x v="0"/>
    <x v="1"/>
    <x v="0"/>
  </r>
  <r>
    <x v="5"/>
    <x v="23"/>
    <x v="53"/>
    <x v="11"/>
    <x v="13"/>
    <x v="13"/>
    <x v="1"/>
    <x v="0"/>
    <x v="1"/>
    <x v="0"/>
  </r>
  <r>
    <x v="5"/>
    <x v="23"/>
    <x v="53"/>
    <x v="11"/>
    <x v="13"/>
    <x v="13"/>
    <x v="0"/>
    <x v="0"/>
    <x v="1"/>
    <x v="0"/>
  </r>
  <r>
    <x v="5"/>
    <x v="23"/>
    <x v="53"/>
    <x v="13"/>
    <x v="5"/>
    <x v="5"/>
    <x v="0"/>
    <x v="0"/>
    <x v="1"/>
    <x v="0"/>
  </r>
  <r>
    <x v="5"/>
    <x v="23"/>
    <x v="53"/>
    <x v="14"/>
    <x v="1"/>
    <x v="1"/>
    <x v="1"/>
    <x v="0"/>
    <x v="1"/>
    <x v="0"/>
  </r>
  <r>
    <x v="5"/>
    <x v="23"/>
    <x v="53"/>
    <x v="14"/>
    <x v="1"/>
    <x v="1"/>
    <x v="1"/>
    <x v="0"/>
    <x v="1"/>
    <x v="0"/>
  </r>
  <r>
    <x v="5"/>
    <x v="23"/>
    <x v="53"/>
    <x v="8"/>
    <x v="7"/>
    <x v="7"/>
    <x v="1"/>
    <x v="0"/>
    <x v="1"/>
    <x v="0"/>
  </r>
  <r>
    <x v="5"/>
    <x v="23"/>
    <x v="53"/>
    <x v="8"/>
    <x v="7"/>
    <x v="7"/>
    <x v="1"/>
    <x v="0"/>
    <x v="1"/>
    <x v="0"/>
  </r>
  <r>
    <x v="5"/>
    <x v="23"/>
    <x v="53"/>
    <x v="15"/>
    <x v="10"/>
    <x v="10"/>
    <x v="0"/>
    <x v="1"/>
    <x v="0"/>
    <x v="1"/>
  </r>
  <r>
    <x v="5"/>
    <x v="23"/>
    <x v="53"/>
    <x v="15"/>
    <x v="10"/>
    <x v="10"/>
    <x v="1"/>
    <x v="1"/>
    <x v="0"/>
    <x v="1"/>
  </r>
  <r>
    <x v="5"/>
    <x v="23"/>
    <x v="53"/>
    <x v="5"/>
    <x v="3"/>
    <x v="3"/>
    <x v="1"/>
    <x v="1"/>
    <x v="0"/>
    <x v="1"/>
  </r>
  <r>
    <x v="5"/>
    <x v="23"/>
    <x v="53"/>
    <x v="5"/>
    <x v="3"/>
    <x v="3"/>
    <x v="1"/>
    <x v="1"/>
    <x v="0"/>
    <x v="1"/>
  </r>
  <r>
    <x v="5"/>
    <x v="23"/>
    <x v="53"/>
    <x v="4"/>
    <x v="12"/>
    <x v="12"/>
    <x v="0"/>
    <x v="0"/>
    <x v="1"/>
    <x v="0"/>
  </r>
  <r>
    <x v="5"/>
    <x v="23"/>
    <x v="53"/>
    <x v="9"/>
    <x v="8"/>
    <x v="8"/>
    <x v="1"/>
    <x v="0"/>
    <x v="1"/>
    <x v="0"/>
  </r>
  <r>
    <x v="5"/>
    <x v="23"/>
    <x v="53"/>
    <x v="16"/>
    <x v="15"/>
    <x v="15"/>
    <x v="1"/>
    <x v="0"/>
    <x v="1"/>
    <x v="0"/>
  </r>
  <r>
    <x v="5"/>
    <x v="23"/>
    <x v="53"/>
    <x v="2"/>
    <x v="16"/>
    <x v="16"/>
    <x v="1"/>
    <x v="0"/>
    <x v="1"/>
    <x v="0"/>
  </r>
  <r>
    <x v="5"/>
    <x v="23"/>
    <x v="53"/>
    <x v="3"/>
    <x v="2"/>
    <x v="2"/>
    <x v="0"/>
    <x v="0"/>
    <x v="1"/>
    <x v="0"/>
  </r>
  <r>
    <x v="5"/>
    <x v="23"/>
    <x v="53"/>
    <x v="6"/>
    <x v="9"/>
    <x v="9"/>
    <x v="1"/>
    <x v="0"/>
    <x v="1"/>
    <x v="0"/>
  </r>
  <r>
    <x v="5"/>
    <x v="23"/>
    <x v="53"/>
    <x v="0"/>
    <x v="4"/>
    <x v="4"/>
    <x v="1"/>
    <x v="0"/>
    <x v="1"/>
    <x v="0"/>
  </r>
  <r>
    <x v="5"/>
    <x v="23"/>
    <x v="53"/>
    <x v="7"/>
    <x v="0"/>
    <x v="0"/>
    <x v="0"/>
    <x v="0"/>
    <x v="1"/>
    <x v="0"/>
  </r>
  <r>
    <x v="5"/>
    <x v="23"/>
    <x v="53"/>
    <x v="10"/>
    <x v="6"/>
    <x v="6"/>
    <x v="0"/>
    <x v="0"/>
    <x v="1"/>
    <x v="0"/>
  </r>
  <r>
    <x v="5"/>
    <x v="23"/>
    <x v="53"/>
    <x v="13"/>
    <x v="5"/>
    <x v="5"/>
    <x v="0"/>
    <x v="0"/>
    <x v="1"/>
    <x v="0"/>
  </r>
  <r>
    <x v="5"/>
    <x v="23"/>
    <x v="53"/>
    <x v="4"/>
    <x v="12"/>
    <x v="12"/>
    <x v="0"/>
    <x v="0"/>
    <x v="1"/>
    <x v="0"/>
  </r>
  <r>
    <x v="6"/>
    <x v="21"/>
    <x v="55"/>
    <x v="9"/>
    <x v="8"/>
    <x v="8"/>
    <x v="1"/>
    <x v="0"/>
    <x v="1"/>
    <x v="0"/>
  </r>
  <r>
    <x v="6"/>
    <x v="21"/>
    <x v="55"/>
    <x v="16"/>
    <x v="15"/>
    <x v="15"/>
    <x v="1"/>
    <x v="0"/>
    <x v="1"/>
    <x v="0"/>
  </r>
  <r>
    <x v="6"/>
    <x v="21"/>
    <x v="55"/>
    <x v="2"/>
    <x v="16"/>
    <x v="16"/>
    <x v="1"/>
    <x v="0"/>
    <x v="1"/>
    <x v="0"/>
  </r>
  <r>
    <x v="6"/>
    <x v="21"/>
    <x v="55"/>
    <x v="3"/>
    <x v="2"/>
    <x v="2"/>
    <x v="1"/>
    <x v="0"/>
    <x v="1"/>
    <x v="0"/>
  </r>
  <r>
    <x v="6"/>
    <x v="21"/>
    <x v="55"/>
    <x v="6"/>
    <x v="9"/>
    <x v="9"/>
    <x v="1"/>
    <x v="0"/>
    <x v="1"/>
    <x v="0"/>
  </r>
  <r>
    <x v="6"/>
    <x v="21"/>
    <x v="55"/>
    <x v="12"/>
    <x v="14"/>
    <x v="14"/>
    <x v="1"/>
    <x v="0"/>
    <x v="1"/>
    <x v="0"/>
  </r>
  <r>
    <x v="6"/>
    <x v="21"/>
    <x v="55"/>
    <x v="12"/>
    <x v="14"/>
    <x v="14"/>
    <x v="1"/>
    <x v="0"/>
    <x v="1"/>
    <x v="0"/>
  </r>
  <r>
    <x v="6"/>
    <x v="21"/>
    <x v="55"/>
    <x v="0"/>
    <x v="4"/>
    <x v="4"/>
    <x v="1"/>
    <x v="0"/>
    <x v="1"/>
    <x v="0"/>
  </r>
  <r>
    <x v="6"/>
    <x v="21"/>
    <x v="55"/>
    <x v="1"/>
    <x v="11"/>
    <x v="11"/>
    <x v="1"/>
    <x v="0"/>
    <x v="1"/>
    <x v="0"/>
  </r>
  <r>
    <x v="6"/>
    <x v="21"/>
    <x v="55"/>
    <x v="1"/>
    <x v="11"/>
    <x v="11"/>
    <x v="1"/>
    <x v="0"/>
    <x v="1"/>
    <x v="0"/>
  </r>
  <r>
    <x v="6"/>
    <x v="21"/>
    <x v="55"/>
    <x v="7"/>
    <x v="0"/>
    <x v="0"/>
    <x v="1"/>
    <x v="0"/>
    <x v="1"/>
    <x v="0"/>
  </r>
  <r>
    <x v="6"/>
    <x v="21"/>
    <x v="55"/>
    <x v="10"/>
    <x v="6"/>
    <x v="6"/>
    <x v="0"/>
    <x v="0"/>
    <x v="1"/>
    <x v="0"/>
  </r>
  <r>
    <x v="6"/>
    <x v="21"/>
    <x v="55"/>
    <x v="11"/>
    <x v="13"/>
    <x v="13"/>
    <x v="1"/>
    <x v="0"/>
    <x v="1"/>
    <x v="0"/>
  </r>
  <r>
    <x v="6"/>
    <x v="21"/>
    <x v="55"/>
    <x v="11"/>
    <x v="13"/>
    <x v="13"/>
    <x v="1"/>
    <x v="0"/>
    <x v="1"/>
    <x v="0"/>
  </r>
  <r>
    <x v="6"/>
    <x v="21"/>
    <x v="55"/>
    <x v="13"/>
    <x v="5"/>
    <x v="5"/>
    <x v="1"/>
    <x v="0"/>
    <x v="1"/>
    <x v="0"/>
  </r>
  <r>
    <x v="6"/>
    <x v="21"/>
    <x v="55"/>
    <x v="14"/>
    <x v="1"/>
    <x v="1"/>
    <x v="0"/>
    <x v="0"/>
    <x v="1"/>
    <x v="0"/>
  </r>
  <r>
    <x v="6"/>
    <x v="21"/>
    <x v="55"/>
    <x v="14"/>
    <x v="1"/>
    <x v="1"/>
    <x v="0"/>
    <x v="0"/>
    <x v="1"/>
    <x v="0"/>
  </r>
  <r>
    <x v="6"/>
    <x v="21"/>
    <x v="55"/>
    <x v="8"/>
    <x v="7"/>
    <x v="7"/>
    <x v="0"/>
    <x v="1"/>
    <x v="0"/>
    <x v="1"/>
  </r>
  <r>
    <x v="6"/>
    <x v="21"/>
    <x v="55"/>
    <x v="8"/>
    <x v="7"/>
    <x v="7"/>
    <x v="0"/>
    <x v="1"/>
    <x v="0"/>
    <x v="1"/>
  </r>
  <r>
    <x v="6"/>
    <x v="21"/>
    <x v="55"/>
    <x v="15"/>
    <x v="10"/>
    <x v="10"/>
    <x v="0"/>
    <x v="0"/>
    <x v="1"/>
    <x v="0"/>
  </r>
  <r>
    <x v="6"/>
    <x v="21"/>
    <x v="55"/>
    <x v="15"/>
    <x v="10"/>
    <x v="10"/>
    <x v="0"/>
    <x v="0"/>
    <x v="1"/>
    <x v="0"/>
  </r>
  <r>
    <x v="6"/>
    <x v="21"/>
    <x v="55"/>
    <x v="5"/>
    <x v="3"/>
    <x v="3"/>
    <x v="0"/>
    <x v="0"/>
    <x v="1"/>
    <x v="0"/>
  </r>
  <r>
    <x v="6"/>
    <x v="21"/>
    <x v="55"/>
    <x v="4"/>
    <x v="12"/>
    <x v="12"/>
    <x v="0"/>
    <x v="0"/>
    <x v="1"/>
    <x v="0"/>
  </r>
  <r>
    <x v="6"/>
    <x v="21"/>
    <x v="55"/>
    <x v="5"/>
    <x v="3"/>
    <x v="3"/>
    <x v="1"/>
    <x v="0"/>
    <x v="1"/>
    <x v="0"/>
  </r>
  <r>
    <x v="6"/>
    <x v="21"/>
    <x v="55"/>
    <x v="9"/>
    <x v="8"/>
    <x v="8"/>
    <x v="1"/>
    <x v="0"/>
    <x v="1"/>
    <x v="0"/>
  </r>
  <r>
    <x v="6"/>
    <x v="21"/>
    <x v="55"/>
    <x v="16"/>
    <x v="15"/>
    <x v="15"/>
    <x v="1"/>
    <x v="0"/>
    <x v="1"/>
    <x v="0"/>
  </r>
  <r>
    <x v="6"/>
    <x v="21"/>
    <x v="55"/>
    <x v="2"/>
    <x v="16"/>
    <x v="16"/>
    <x v="1"/>
    <x v="0"/>
    <x v="1"/>
    <x v="0"/>
  </r>
  <r>
    <x v="6"/>
    <x v="21"/>
    <x v="55"/>
    <x v="3"/>
    <x v="2"/>
    <x v="2"/>
    <x v="1"/>
    <x v="0"/>
    <x v="1"/>
    <x v="0"/>
  </r>
  <r>
    <x v="6"/>
    <x v="21"/>
    <x v="55"/>
    <x v="6"/>
    <x v="9"/>
    <x v="9"/>
    <x v="1"/>
    <x v="0"/>
    <x v="1"/>
    <x v="0"/>
  </r>
  <r>
    <x v="6"/>
    <x v="21"/>
    <x v="55"/>
    <x v="0"/>
    <x v="4"/>
    <x v="4"/>
    <x v="1"/>
    <x v="0"/>
    <x v="1"/>
    <x v="0"/>
  </r>
  <r>
    <x v="6"/>
    <x v="21"/>
    <x v="55"/>
    <x v="7"/>
    <x v="0"/>
    <x v="0"/>
    <x v="1"/>
    <x v="0"/>
    <x v="1"/>
    <x v="0"/>
  </r>
  <r>
    <x v="6"/>
    <x v="21"/>
    <x v="55"/>
    <x v="10"/>
    <x v="6"/>
    <x v="6"/>
    <x v="1"/>
    <x v="0"/>
    <x v="1"/>
    <x v="0"/>
  </r>
  <r>
    <x v="6"/>
    <x v="21"/>
    <x v="55"/>
    <x v="13"/>
    <x v="5"/>
    <x v="5"/>
    <x v="1"/>
    <x v="0"/>
    <x v="1"/>
    <x v="0"/>
  </r>
  <r>
    <x v="6"/>
    <x v="21"/>
    <x v="55"/>
    <x v="4"/>
    <x v="12"/>
    <x v="12"/>
    <x v="0"/>
    <x v="0"/>
    <x v="1"/>
    <x v="0"/>
  </r>
  <r>
    <x v="7"/>
    <x v="17"/>
    <x v="19"/>
    <x v="9"/>
    <x v="8"/>
    <x v="8"/>
    <x v="0"/>
    <x v="0"/>
    <x v="1"/>
    <x v="0"/>
  </r>
  <r>
    <x v="7"/>
    <x v="17"/>
    <x v="19"/>
    <x v="16"/>
    <x v="15"/>
    <x v="15"/>
    <x v="1"/>
    <x v="0"/>
    <x v="1"/>
    <x v="0"/>
  </r>
  <r>
    <x v="7"/>
    <x v="17"/>
    <x v="19"/>
    <x v="2"/>
    <x v="16"/>
    <x v="16"/>
    <x v="0"/>
    <x v="0"/>
    <x v="1"/>
    <x v="0"/>
  </r>
  <r>
    <x v="7"/>
    <x v="17"/>
    <x v="19"/>
    <x v="3"/>
    <x v="2"/>
    <x v="2"/>
    <x v="0"/>
    <x v="0"/>
    <x v="1"/>
    <x v="0"/>
  </r>
  <r>
    <x v="7"/>
    <x v="17"/>
    <x v="19"/>
    <x v="6"/>
    <x v="9"/>
    <x v="9"/>
    <x v="0"/>
    <x v="1"/>
    <x v="0"/>
    <x v="1"/>
  </r>
  <r>
    <x v="7"/>
    <x v="17"/>
    <x v="19"/>
    <x v="12"/>
    <x v="14"/>
    <x v="14"/>
    <x v="1"/>
    <x v="0"/>
    <x v="1"/>
    <x v="0"/>
  </r>
  <r>
    <x v="7"/>
    <x v="17"/>
    <x v="19"/>
    <x v="12"/>
    <x v="14"/>
    <x v="14"/>
    <x v="1"/>
    <x v="0"/>
    <x v="1"/>
    <x v="0"/>
  </r>
  <r>
    <x v="7"/>
    <x v="17"/>
    <x v="19"/>
    <x v="0"/>
    <x v="4"/>
    <x v="4"/>
    <x v="1"/>
    <x v="0"/>
    <x v="1"/>
    <x v="0"/>
  </r>
  <r>
    <x v="7"/>
    <x v="17"/>
    <x v="19"/>
    <x v="1"/>
    <x v="11"/>
    <x v="11"/>
    <x v="0"/>
    <x v="1"/>
    <x v="0"/>
    <x v="1"/>
  </r>
  <r>
    <x v="7"/>
    <x v="17"/>
    <x v="19"/>
    <x v="1"/>
    <x v="11"/>
    <x v="11"/>
    <x v="0"/>
    <x v="1"/>
    <x v="0"/>
    <x v="1"/>
  </r>
  <r>
    <x v="7"/>
    <x v="17"/>
    <x v="19"/>
    <x v="7"/>
    <x v="0"/>
    <x v="0"/>
    <x v="0"/>
    <x v="0"/>
    <x v="1"/>
    <x v="0"/>
  </r>
  <r>
    <x v="7"/>
    <x v="17"/>
    <x v="19"/>
    <x v="10"/>
    <x v="6"/>
    <x v="6"/>
    <x v="0"/>
    <x v="0"/>
    <x v="1"/>
    <x v="0"/>
  </r>
  <r>
    <x v="7"/>
    <x v="17"/>
    <x v="19"/>
    <x v="11"/>
    <x v="13"/>
    <x v="13"/>
    <x v="0"/>
    <x v="0"/>
    <x v="1"/>
    <x v="0"/>
  </r>
  <r>
    <x v="7"/>
    <x v="17"/>
    <x v="19"/>
    <x v="11"/>
    <x v="13"/>
    <x v="13"/>
    <x v="0"/>
    <x v="0"/>
    <x v="1"/>
    <x v="0"/>
  </r>
  <r>
    <x v="7"/>
    <x v="17"/>
    <x v="19"/>
    <x v="13"/>
    <x v="5"/>
    <x v="5"/>
    <x v="0"/>
    <x v="0"/>
    <x v="1"/>
    <x v="0"/>
  </r>
  <r>
    <x v="7"/>
    <x v="17"/>
    <x v="19"/>
    <x v="14"/>
    <x v="1"/>
    <x v="1"/>
    <x v="0"/>
    <x v="0"/>
    <x v="1"/>
    <x v="0"/>
  </r>
  <r>
    <x v="7"/>
    <x v="17"/>
    <x v="19"/>
    <x v="14"/>
    <x v="1"/>
    <x v="1"/>
    <x v="0"/>
    <x v="0"/>
    <x v="1"/>
    <x v="0"/>
  </r>
  <r>
    <x v="7"/>
    <x v="17"/>
    <x v="19"/>
    <x v="8"/>
    <x v="7"/>
    <x v="7"/>
    <x v="0"/>
    <x v="0"/>
    <x v="1"/>
    <x v="0"/>
  </r>
  <r>
    <x v="7"/>
    <x v="17"/>
    <x v="19"/>
    <x v="8"/>
    <x v="7"/>
    <x v="7"/>
    <x v="1"/>
    <x v="0"/>
    <x v="1"/>
    <x v="0"/>
  </r>
  <r>
    <x v="7"/>
    <x v="17"/>
    <x v="19"/>
    <x v="15"/>
    <x v="10"/>
    <x v="10"/>
    <x v="0"/>
    <x v="1"/>
    <x v="0"/>
    <x v="1"/>
  </r>
  <r>
    <x v="7"/>
    <x v="17"/>
    <x v="19"/>
    <x v="15"/>
    <x v="10"/>
    <x v="10"/>
    <x v="0"/>
    <x v="0"/>
    <x v="1"/>
    <x v="0"/>
  </r>
  <r>
    <x v="7"/>
    <x v="17"/>
    <x v="19"/>
    <x v="5"/>
    <x v="3"/>
    <x v="3"/>
    <x v="0"/>
    <x v="0"/>
    <x v="1"/>
    <x v="0"/>
  </r>
  <r>
    <x v="7"/>
    <x v="17"/>
    <x v="19"/>
    <x v="4"/>
    <x v="12"/>
    <x v="12"/>
    <x v="0"/>
    <x v="0"/>
    <x v="1"/>
    <x v="0"/>
  </r>
  <r>
    <x v="7"/>
    <x v="17"/>
    <x v="19"/>
    <x v="5"/>
    <x v="3"/>
    <x v="3"/>
    <x v="1"/>
    <x v="0"/>
    <x v="1"/>
    <x v="0"/>
  </r>
  <r>
    <x v="7"/>
    <x v="17"/>
    <x v="19"/>
    <x v="9"/>
    <x v="8"/>
    <x v="8"/>
    <x v="1"/>
    <x v="0"/>
    <x v="1"/>
    <x v="0"/>
  </r>
  <r>
    <x v="7"/>
    <x v="17"/>
    <x v="19"/>
    <x v="16"/>
    <x v="15"/>
    <x v="15"/>
    <x v="1"/>
    <x v="0"/>
    <x v="1"/>
    <x v="0"/>
  </r>
  <r>
    <x v="7"/>
    <x v="17"/>
    <x v="19"/>
    <x v="2"/>
    <x v="16"/>
    <x v="16"/>
    <x v="0"/>
    <x v="0"/>
    <x v="1"/>
    <x v="0"/>
  </r>
  <r>
    <x v="7"/>
    <x v="17"/>
    <x v="19"/>
    <x v="3"/>
    <x v="2"/>
    <x v="2"/>
    <x v="1"/>
    <x v="0"/>
    <x v="1"/>
    <x v="0"/>
  </r>
  <r>
    <x v="7"/>
    <x v="17"/>
    <x v="19"/>
    <x v="6"/>
    <x v="9"/>
    <x v="9"/>
    <x v="0"/>
    <x v="0"/>
    <x v="1"/>
    <x v="0"/>
  </r>
  <r>
    <x v="7"/>
    <x v="17"/>
    <x v="19"/>
    <x v="0"/>
    <x v="4"/>
    <x v="4"/>
    <x v="1"/>
    <x v="0"/>
    <x v="1"/>
    <x v="0"/>
  </r>
  <r>
    <x v="7"/>
    <x v="17"/>
    <x v="19"/>
    <x v="7"/>
    <x v="0"/>
    <x v="0"/>
    <x v="0"/>
    <x v="0"/>
    <x v="1"/>
    <x v="0"/>
  </r>
  <r>
    <x v="7"/>
    <x v="17"/>
    <x v="19"/>
    <x v="10"/>
    <x v="6"/>
    <x v="6"/>
    <x v="1"/>
    <x v="0"/>
    <x v="1"/>
    <x v="0"/>
  </r>
  <r>
    <x v="7"/>
    <x v="17"/>
    <x v="19"/>
    <x v="13"/>
    <x v="5"/>
    <x v="5"/>
    <x v="0"/>
    <x v="0"/>
    <x v="1"/>
    <x v="0"/>
  </r>
  <r>
    <x v="7"/>
    <x v="17"/>
    <x v="19"/>
    <x v="4"/>
    <x v="12"/>
    <x v="12"/>
    <x v="0"/>
    <x v="0"/>
    <x v="1"/>
    <x v="0"/>
  </r>
  <r>
    <x v="7"/>
    <x v="17"/>
    <x v="19"/>
    <x v="9"/>
    <x v="8"/>
    <x v="8"/>
    <x v="1"/>
    <x v="1"/>
    <x v="0"/>
    <x v="1"/>
  </r>
  <r>
    <x v="7"/>
    <x v="17"/>
    <x v="19"/>
    <x v="16"/>
    <x v="15"/>
    <x v="15"/>
    <x v="1"/>
    <x v="0"/>
    <x v="1"/>
    <x v="0"/>
  </r>
  <r>
    <x v="7"/>
    <x v="17"/>
    <x v="19"/>
    <x v="2"/>
    <x v="16"/>
    <x v="16"/>
    <x v="0"/>
    <x v="0"/>
    <x v="1"/>
    <x v="0"/>
  </r>
  <r>
    <x v="7"/>
    <x v="17"/>
    <x v="19"/>
    <x v="3"/>
    <x v="2"/>
    <x v="2"/>
    <x v="1"/>
    <x v="0"/>
    <x v="1"/>
    <x v="0"/>
  </r>
  <r>
    <x v="7"/>
    <x v="17"/>
    <x v="19"/>
    <x v="0"/>
    <x v="4"/>
    <x v="4"/>
    <x v="1"/>
    <x v="0"/>
    <x v="1"/>
    <x v="0"/>
  </r>
  <r>
    <x v="7"/>
    <x v="17"/>
    <x v="19"/>
    <x v="10"/>
    <x v="6"/>
    <x v="6"/>
    <x v="1"/>
    <x v="0"/>
    <x v="1"/>
    <x v="0"/>
  </r>
  <r>
    <x v="8"/>
    <x v="73"/>
    <x v="21"/>
    <x v="9"/>
    <x v="8"/>
    <x v="8"/>
    <x v="0"/>
    <x v="0"/>
    <x v="1"/>
    <x v="0"/>
  </r>
  <r>
    <x v="8"/>
    <x v="73"/>
    <x v="21"/>
    <x v="16"/>
    <x v="15"/>
    <x v="15"/>
    <x v="1"/>
    <x v="1"/>
    <x v="0"/>
    <x v="1"/>
  </r>
  <r>
    <x v="8"/>
    <x v="73"/>
    <x v="21"/>
    <x v="2"/>
    <x v="16"/>
    <x v="16"/>
    <x v="0"/>
    <x v="0"/>
    <x v="1"/>
    <x v="0"/>
  </r>
  <r>
    <x v="8"/>
    <x v="73"/>
    <x v="21"/>
    <x v="3"/>
    <x v="2"/>
    <x v="2"/>
    <x v="0"/>
    <x v="0"/>
    <x v="1"/>
    <x v="0"/>
  </r>
  <r>
    <x v="8"/>
    <x v="73"/>
    <x v="21"/>
    <x v="6"/>
    <x v="9"/>
    <x v="9"/>
    <x v="1"/>
    <x v="0"/>
    <x v="1"/>
    <x v="0"/>
  </r>
  <r>
    <x v="8"/>
    <x v="73"/>
    <x v="21"/>
    <x v="12"/>
    <x v="14"/>
    <x v="14"/>
    <x v="0"/>
    <x v="0"/>
    <x v="1"/>
    <x v="0"/>
  </r>
  <r>
    <x v="8"/>
    <x v="73"/>
    <x v="21"/>
    <x v="12"/>
    <x v="14"/>
    <x v="14"/>
    <x v="1"/>
    <x v="0"/>
    <x v="1"/>
    <x v="0"/>
  </r>
  <r>
    <x v="8"/>
    <x v="73"/>
    <x v="21"/>
    <x v="0"/>
    <x v="4"/>
    <x v="4"/>
    <x v="1"/>
    <x v="0"/>
    <x v="1"/>
    <x v="0"/>
  </r>
  <r>
    <x v="8"/>
    <x v="73"/>
    <x v="21"/>
    <x v="1"/>
    <x v="11"/>
    <x v="11"/>
    <x v="1"/>
    <x v="0"/>
    <x v="1"/>
    <x v="0"/>
  </r>
  <r>
    <x v="8"/>
    <x v="73"/>
    <x v="21"/>
    <x v="1"/>
    <x v="11"/>
    <x v="11"/>
    <x v="0"/>
    <x v="1"/>
    <x v="1"/>
    <x v="2"/>
  </r>
  <r>
    <x v="8"/>
    <x v="73"/>
    <x v="21"/>
    <x v="7"/>
    <x v="0"/>
    <x v="0"/>
    <x v="0"/>
    <x v="0"/>
    <x v="1"/>
    <x v="0"/>
  </r>
  <r>
    <x v="8"/>
    <x v="73"/>
    <x v="21"/>
    <x v="10"/>
    <x v="6"/>
    <x v="6"/>
    <x v="1"/>
    <x v="0"/>
    <x v="1"/>
    <x v="0"/>
  </r>
  <r>
    <x v="8"/>
    <x v="73"/>
    <x v="21"/>
    <x v="11"/>
    <x v="13"/>
    <x v="13"/>
    <x v="0"/>
    <x v="0"/>
    <x v="1"/>
    <x v="0"/>
  </r>
  <r>
    <x v="8"/>
    <x v="73"/>
    <x v="21"/>
    <x v="11"/>
    <x v="13"/>
    <x v="13"/>
    <x v="0"/>
    <x v="0"/>
    <x v="1"/>
    <x v="0"/>
  </r>
  <r>
    <x v="8"/>
    <x v="73"/>
    <x v="21"/>
    <x v="13"/>
    <x v="5"/>
    <x v="5"/>
    <x v="0"/>
    <x v="0"/>
    <x v="1"/>
    <x v="0"/>
  </r>
  <r>
    <x v="8"/>
    <x v="73"/>
    <x v="21"/>
    <x v="14"/>
    <x v="1"/>
    <x v="1"/>
    <x v="0"/>
    <x v="0"/>
    <x v="1"/>
    <x v="0"/>
  </r>
  <r>
    <x v="8"/>
    <x v="73"/>
    <x v="21"/>
    <x v="14"/>
    <x v="1"/>
    <x v="1"/>
    <x v="1"/>
    <x v="1"/>
    <x v="0"/>
    <x v="1"/>
  </r>
  <r>
    <x v="8"/>
    <x v="73"/>
    <x v="21"/>
    <x v="8"/>
    <x v="7"/>
    <x v="7"/>
    <x v="0"/>
    <x v="0"/>
    <x v="1"/>
    <x v="0"/>
  </r>
  <r>
    <x v="8"/>
    <x v="73"/>
    <x v="21"/>
    <x v="8"/>
    <x v="7"/>
    <x v="7"/>
    <x v="1"/>
    <x v="0"/>
    <x v="1"/>
    <x v="0"/>
  </r>
  <r>
    <x v="8"/>
    <x v="73"/>
    <x v="21"/>
    <x v="15"/>
    <x v="10"/>
    <x v="10"/>
    <x v="0"/>
    <x v="0"/>
    <x v="1"/>
    <x v="0"/>
  </r>
  <r>
    <x v="8"/>
    <x v="73"/>
    <x v="21"/>
    <x v="15"/>
    <x v="10"/>
    <x v="10"/>
    <x v="1"/>
    <x v="0"/>
    <x v="1"/>
    <x v="0"/>
  </r>
  <r>
    <x v="8"/>
    <x v="73"/>
    <x v="21"/>
    <x v="5"/>
    <x v="3"/>
    <x v="3"/>
    <x v="1"/>
    <x v="0"/>
    <x v="1"/>
    <x v="0"/>
  </r>
  <r>
    <x v="8"/>
    <x v="73"/>
    <x v="21"/>
    <x v="4"/>
    <x v="12"/>
    <x v="12"/>
    <x v="0"/>
    <x v="0"/>
    <x v="1"/>
    <x v="0"/>
  </r>
  <r>
    <x v="8"/>
    <x v="73"/>
    <x v="21"/>
    <x v="5"/>
    <x v="3"/>
    <x v="3"/>
    <x v="0"/>
    <x v="1"/>
    <x v="0"/>
    <x v="1"/>
  </r>
  <r>
    <x v="8"/>
    <x v="73"/>
    <x v="21"/>
    <x v="9"/>
    <x v="8"/>
    <x v="8"/>
    <x v="0"/>
    <x v="0"/>
    <x v="1"/>
    <x v="0"/>
  </r>
  <r>
    <x v="8"/>
    <x v="73"/>
    <x v="21"/>
    <x v="16"/>
    <x v="15"/>
    <x v="15"/>
    <x v="0"/>
    <x v="0"/>
    <x v="1"/>
    <x v="0"/>
  </r>
  <r>
    <x v="8"/>
    <x v="73"/>
    <x v="21"/>
    <x v="2"/>
    <x v="16"/>
    <x v="16"/>
    <x v="1"/>
    <x v="0"/>
    <x v="1"/>
    <x v="0"/>
  </r>
  <r>
    <x v="8"/>
    <x v="73"/>
    <x v="21"/>
    <x v="3"/>
    <x v="2"/>
    <x v="2"/>
    <x v="0"/>
    <x v="0"/>
    <x v="1"/>
    <x v="0"/>
  </r>
  <r>
    <x v="8"/>
    <x v="73"/>
    <x v="21"/>
    <x v="6"/>
    <x v="9"/>
    <x v="9"/>
    <x v="0"/>
    <x v="0"/>
    <x v="1"/>
    <x v="0"/>
  </r>
  <r>
    <x v="8"/>
    <x v="73"/>
    <x v="21"/>
    <x v="12"/>
    <x v="14"/>
    <x v="14"/>
    <x v="1"/>
    <x v="0"/>
    <x v="1"/>
    <x v="0"/>
  </r>
  <r>
    <x v="8"/>
    <x v="73"/>
    <x v="21"/>
    <x v="12"/>
    <x v="14"/>
    <x v="14"/>
    <x v="1"/>
    <x v="0"/>
    <x v="1"/>
    <x v="0"/>
  </r>
  <r>
    <x v="8"/>
    <x v="73"/>
    <x v="21"/>
    <x v="0"/>
    <x v="4"/>
    <x v="4"/>
    <x v="1"/>
    <x v="0"/>
    <x v="1"/>
    <x v="0"/>
  </r>
  <r>
    <x v="8"/>
    <x v="73"/>
    <x v="21"/>
    <x v="1"/>
    <x v="11"/>
    <x v="11"/>
    <x v="0"/>
    <x v="0"/>
    <x v="1"/>
    <x v="0"/>
  </r>
  <r>
    <x v="8"/>
    <x v="73"/>
    <x v="21"/>
    <x v="1"/>
    <x v="11"/>
    <x v="11"/>
    <x v="1"/>
    <x v="0"/>
    <x v="1"/>
    <x v="0"/>
  </r>
  <r>
    <x v="8"/>
    <x v="73"/>
    <x v="21"/>
    <x v="7"/>
    <x v="0"/>
    <x v="0"/>
    <x v="0"/>
    <x v="0"/>
    <x v="1"/>
    <x v="0"/>
  </r>
  <r>
    <x v="8"/>
    <x v="73"/>
    <x v="21"/>
    <x v="10"/>
    <x v="6"/>
    <x v="6"/>
    <x v="0"/>
    <x v="0"/>
    <x v="1"/>
    <x v="0"/>
  </r>
  <r>
    <x v="8"/>
    <x v="73"/>
    <x v="21"/>
    <x v="11"/>
    <x v="13"/>
    <x v="13"/>
    <x v="1"/>
    <x v="0"/>
    <x v="1"/>
    <x v="0"/>
  </r>
  <r>
    <x v="8"/>
    <x v="73"/>
    <x v="21"/>
    <x v="11"/>
    <x v="13"/>
    <x v="13"/>
    <x v="0"/>
    <x v="0"/>
    <x v="1"/>
    <x v="0"/>
  </r>
  <r>
    <x v="8"/>
    <x v="73"/>
    <x v="21"/>
    <x v="13"/>
    <x v="5"/>
    <x v="5"/>
    <x v="0"/>
    <x v="0"/>
    <x v="1"/>
    <x v="0"/>
  </r>
  <r>
    <x v="8"/>
    <x v="73"/>
    <x v="21"/>
    <x v="14"/>
    <x v="1"/>
    <x v="1"/>
    <x v="1"/>
    <x v="0"/>
    <x v="1"/>
    <x v="0"/>
  </r>
  <r>
    <x v="8"/>
    <x v="73"/>
    <x v="21"/>
    <x v="14"/>
    <x v="1"/>
    <x v="1"/>
    <x v="1"/>
    <x v="0"/>
    <x v="1"/>
    <x v="0"/>
  </r>
  <r>
    <x v="8"/>
    <x v="73"/>
    <x v="21"/>
    <x v="8"/>
    <x v="7"/>
    <x v="7"/>
    <x v="1"/>
    <x v="0"/>
    <x v="1"/>
    <x v="0"/>
  </r>
  <r>
    <x v="8"/>
    <x v="73"/>
    <x v="21"/>
    <x v="8"/>
    <x v="7"/>
    <x v="7"/>
    <x v="1"/>
    <x v="0"/>
    <x v="1"/>
    <x v="0"/>
  </r>
  <r>
    <x v="8"/>
    <x v="73"/>
    <x v="21"/>
    <x v="15"/>
    <x v="10"/>
    <x v="10"/>
    <x v="1"/>
    <x v="1"/>
    <x v="0"/>
    <x v="1"/>
  </r>
  <r>
    <x v="8"/>
    <x v="73"/>
    <x v="21"/>
    <x v="15"/>
    <x v="10"/>
    <x v="10"/>
    <x v="0"/>
    <x v="1"/>
    <x v="0"/>
    <x v="1"/>
  </r>
  <r>
    <x v="8"/>
    <x v="73"/>
    <x v="21"/>
    <x v="5"/>
    <x v="3"/>
    <x v="3"/>
    <x v="0"/>
    <x v="1"/>
    <x v="1"/>
    <x v="2"/>
  </r>
  <r>
    <x v="8"/>
    <x v="73"/>
    <x v="21"/>
    <x v="4"/>
    <x v="12"/>
    <x v="12"/>
    <x v="0"/>
    <x v="0"/>
    <x v="1"/>
    <x v="0"/>
  </r>
  <r>
    <x v="8"/>
    <x v="73"/>
    <x v="21"/>
    <x v="5"/>
    <x v="3"/>
    <x v="3"/>
    <x v="1"/>
    <x v="0"/>
    <x v="1"/>
    <x v="0"/>
  </r>
  <r>
    <x v="9"/>
    <x v="20"/>
    <x v="28"/>
    <x v="9"/>
    <x v="8"/>
    <x v="8"/>
    <x v="1"/>
    <x v="0"/>
    <x v="1"/>
    <x v="0"/>
  </r>
  <r>
    <x v="9"/>
    <x v="20"/>
    <x v="28"/>
    <x v="9"/>
    <x v="8"/>
    <x v="8"/>
    <x v="1"/>
    <x v="0"/>
    <x v="1"/>
    <x v="0"/>
  </r>
  <r>
    <x v="9"/>
    <x v="20"/>
    <x v="28"/>
    <x v="16"/>
    <x v="15"/>
    <x v="15"/>
    <x v="0"/>
    <x v="0"/>
    <x v="1"/>
    <x v="0"/>
  </r>
  <r>
    <x v="9"/>
    <x v="20"/>
    <x v="28"/>
    <x v="2"/>
    <x v="16"/>
    <x v="16"/>
    <x v="1"/>
    <x v="0"/>
    <x v="1"/>
    <x v="0"/>
  </r>
  <r>
    <x v="9"/>
    <x v="20"/>
    <x v="28"/>
    <x v="2"/>
    <x v="16"/>
    <x v="16"/>
    <x v="1"/>
    <x v="0"/>
    <x v="1"/>
    <x v="0"/>
  </r>
  <r>
    <x v="9"/>
    <x v="20"/>
    <x v="28"/>
    <x v="3"/>
    <x v="2"/>
    <x v="2"/>
    <x v="1"/>
    <x v="0"/>
    <x v="1"/>
    <x v="0"/>
  </r>
  <r>
    <x v="9"/>
    <x v="20"/>
    <x v="28"/>
    <x v="6"/>
    <x v="9"/>
    <x v="9"/>
    <x v="1"/>
    <x v="0"/>
    <x v="1"/>
    <x v="0"/>
  </r>
  <r>
    <x v="9"/>
    <x v="20"/>
    <x v="28"/>
    <x v="6"/>
    <x v="9"/>
    <x v="9"/>
    <x v="0"/>
    <x v="0"/>
    <x v="1"/>
    <x v="0"/>
  </r>
  <r>
    <x v="9"/>
    <x v="20"/>
    <x v="28"/>
    <x v="12"/>
    <x v="14"/>
    <x v="14"/>
    <x v="1"/>
    <x v="0"/>
    <x v="1"/>
    <x v="0"/>
  </r>
  <r>
    <x v="9"/>
    <x v="20"/>
    <x v="28"/>
    <x v="0"/>
    <x v="4"/>
    <x v="4"/>
    <x v="1"/>
    <x v="0"/>
    <x v="1"/>
    <x v="0"/>
  </r>
  <r>
    <x v="9"/>
    <x v="20"/>
    <x v="28"/>
    <x v="0"/>
    <x v="4"/>
    <x v="4"/>
    <x v="1"/>
    <x v="0"/>
    <x v="1"/>
    <x v="0"/>
  </r>
  <r>
    <x v="9"/>
    <x v="20"/>
    <x v="28"/>
    <x v="1"/>
    <x v="11"/>
    <x v="11"/>
    <x v="1"/>
    <x v="0"/>
    <x v="1"/>
    <x v="0"/>
  </r>
  <r>
    <x v="9"/>
    <x v="20"/>
    <x v="28"/>
    <x v="7"/>
    <x v="0"/>
    <x v="0"/>
    <x v="0"/>
    <x v="0"/>
    <x v="1"/>
    <x v="0"/>
  </r>
  <r>
    <x v="9"/>
    <x v="20"/>
    <x v="28"/>
    <x v="7"/>
    <x v="0"/>
    <x v="0"/>
    <x v="1"/>
    <x v="0"/>
    <x v="1"/>
    <x v="0"/>
  </r>
  <r>
    <x v="9"/>
    <x v="20"/>
    <x v="28"/>
    <x v="10"/>
    <x v="6"/>
    <x v="6"/>
    <x v="1"/>
    <x v="0"/>
    <x v="1"/>
    <x v="0"/>
  </r>
  <r>
    <x v="9"/>
    <x v="20"/>
    <x v="28"/>
    <x v="11"/>
    <x v="13"/>
    <x v="13"/>
    <x v="0"/>
    <x v="0"/>
    <x v="1"/>
    <x v="0"/>
  </r>
  <r>
    <x v="9"/>
    <x v="20"/>
    <x v="28"/>
    <x v="11"/>
    <x v="13"/>
    <x v="13"/>
    <x v="1"/>
    <x v="0"/>
    <x v="1"/>
    <x v="0"/>
  </r>
  <r>
    <x v="9"/>
    <x v="20"/>
    <x v="28"/>
    <x v="13"/>
    <x v="5"/>
    <x v="5"/>
    <x v="0"/>
    <x v="0"/>
    <x v="1"/>
    <x v="0"/>
  </r>
  <r>
    <x v="9"/>
    <x v="20"/>
    <x v="28"/>
    <x v="14"/>
    <x v="1"/>
    <x v="1"/>
    <x v="1"/>
    <x v="1"/>
    <x v="0"/>
    <x v="1"/>
  </r>
  <r>
    <x v="9"/>
    <x v="20"/>
    <x v="28"/>
    <x v="14"/>
    <x v="1"/>
    <x v="1"/>
    <x v="1"/>
    <x v="1"/>
    <x v="1"/>
    <x v="2"/>
  </r>
  <r>
    <x v="9"/>
    <x v="20"/>
    <x v="28"/>
    <x v="8"/>
    <x v="7"/>
    <x v="7"/>
    <x v="1"/>
    <x v="1"/>
    <x v="0"/>
    <x v="1"/>
  </r>
  <r>
    <x v="9"/>
    <x v="20"/>
    <x v="28"/>
    <x v="15"/>
    <x v="10"/>
    <x v="10"/>
    <x v="1"/>
    <x v="0"/>
    <x v="1"/>
    <x v="0"/>
  </r>
  <r>
    <x v="9"/>
    <x v="20"/>
    <x v="28"/>
    <x v="15"/>
    <x v="10"/>
    <x v="10"/>
    <x v="1"/>
    <x v="0"/>
    <x v="1"/>
    <x v="0"/>
  </r>
  <r>
    <x v="9"/>
    <x v="20"/>
    <x v="28"/>
    <x v="5"/>
    <x v="3"/>
    <x v="3"/>
    <x v="1"/>
    <x v="0"/>
    <x v="1"/>
    <x v="0"/>
  </r>
  <r>
    <x v="9"/>
    <x v="20"/>
    <x v="28"/>
    <x v="9"/>
    <x v="8"/>
    <x v="8"/>
    <x v="0"/>
    <x v="0"/>
    <x v="1"/>
    <x v="0"/>
  </r>
  <r>
    <x v="9"/>
    <x v="20"/>
    <x v="28"/>
    <x v="16"/>
    <x v="15"/>
    <x v="15"/>
    <x v="0"/>
    <x v="0"/>
    <x v="1"/>
    <x v="0"/>
  </r>
  <r>
    <x v="9"/>
    <x v="20"/>
    <x v="28"/>
    <x v="16"/>
    <x v="15"/>
    <x v="15"/>
    <x v="0"/>
    <x v="0"/>
    <x v="1"/>
    <x v="0"/>
  </r>
  <r>
    <x v="9"/>
    <x v="20"/>
    <x v="28"/>
    <x v="2"/>
    <x v="16"/>
    <x v="16"/>
    <x v="0"/>
    <x v="0"/>
    <x v="1"/>
    <x v="0"/>
  </r>
  <r>
    <x v="9"/>
    <x v="20"/>
    <x v="28"/>
    <x v="3"/>
    <x v="2"/>
    <x v="2"/>
    <x v="1"/>
    <x v="0"/>
    <x v="1"/>
    <x v="0"/>
  </r>
  <r>
    <x v="9"/>
    <x v="20"/>
    <x v="28"/>
    <x v="3"/>
    <x v="2"/>
    <x v="2"/>
    <x v="1"/>
    <x v="0"/>
    <x v="1"/>
    <x v="0"/>
  </r>
  <r>
    <x v="9"/>
    <x v="20"/>
    <x v="28"/>
    <x v="6"/>
    <x v="9"/>
    <x v="9"/>
    <x v="1"/>
    <x v="0"/>
    <x v="1"/>
    <x v="0"/>
  </r>
  <r>
    <x v="9"/>
    <x v="20"/>
    <x v="28"/>
    <x v="12"/>
    <x v="14"/>
    <x v="14"/>
    <x v="1"/>
    <x v="0"/>
    <x v="1"/>
    <x v="0"/>
  </r>
  <r>
    <x v="9"/>
    <x v="20"/>
    <x v="28"/>
    <x v="12"/>
    <x v="14"/>
    <x v="14"/>
    <x v="1"/>
    <x v="0"/>
    <x v="1"/>
    <x v="0"/>
  </r>
  <r>
    <x v="9"/>
    <x v="20"/>
    <x v="28"/>
    <x v="0"/>
    <x v="4"/>
    <x v="4"/>
    <x v="1"/>
    <x v="0"/>
    <x v="1"/>
    <x v="0"/>
  </r>
  <r>
    <x v="9"/>
    <x v="20"/>
    <x v="28"/>
    <x v="1"/>
    <x v="11"/>
    <x v="11"/>
    <x v="1"/>
    <x v="1"/>
    <x v="0"/>
    <x v="1"/>
  </r>
  <r>
    <x v="9"/>
    <x v="20"/>
    <x v="28"/>
    <x v="1"/>
    <x v="11"/>
    <x v="11"/>
    <x v="0"/>
    <x v="1"/>
    <x v="0"/>
    <x v="1"/>
  </r>
  <r>
    <x v="9"/>
    <x v="20"/>
    <x v="28"/>
    <x v="7"/>
    <x v="0"/>
    <x v="0"/>
    <x v="0"/>
    <x v="0"/>
    <x v="1"/>
    <x v="0"/>
  </r>
  <r>
    <x v="9"/>
    <x v="20"/>
    <x v="28"/>
    <x v="10"/>
    <x v="6"/>
    <x v="6"/>
    <x v="1"/>
    <x v="0"/>
    <x v="1"/>
    <x v="0"/>
  </r>
  <r>
    <x v="9"/>
    <x v="20"/>
    <x v="28"/>
    <x v="10"/>
    <x v="6"/>
    <x v="6"/>
    <x v="0"/>
    <x v="0"/>
    <x v="1"/>
    <x v="0"/>
  </r>
  <r>
    <x v="9"/>
    <x v="20"/>
    <x v="28"/>
    <x v="13"/>
    <x v="5"/>
    <x v="5"/>
    <x v="1"/>
    <x v="0"/>
    <x v="1"/>
    <x v="0"/>
  </r>
  <r>
    <x v="9"/>
    <x v="20"/>
    <x v="28"/>
    <x v="13"/>
    <x v="5"/>
    <x v="5"/>
    <x v="1"/>
    <x v="0"/>
    <x v="1"/>
    <x v="0"/>
  </r>
  <r>
    <x v="9"/>
    <x v="20"/>
    <x v="28"/>
    <x v="14"/>
    <x v="1"/>
    <x v="1"/>
    <x v="1"/>
    <x v="1"/>
    <x v="0"/>
    <x v="1"/>
  </r>
  <r>
    <x v="9"/>
    <x v="20"/>
    <x v="28"/>
    <x v="8"/>
    <x v="7"/>
    <x v="7"/>
    <x v="0"/>
    <x v="0"/>
    <x v="1"/>
    <x v="0"/>
  </r>
  <r>
    <x v="9"/>
    <x v="20"/>
    <x v="28"/>
    <x v="8"/>
    <x v="7"/>
    <x v="7"/>
    <x v="0"/>
    <x v="0"/>
    <x v="1"/>
    <x v="0"/>
  </r>
  <r>
    <x v="9"/>
    <x v="20"/>
    <x v="28"/>
    <x v="15"/>
    <x v="10"/>
    <x v="10"/>
    <x v="1"/>
    <x v="0"/>
    <x v="1"/>
    <x v="0"/>
  </r>
  <r>
    <x v="9"/>
    <x v="20"/>
    <x v="28"/>
    <x v="5"/>
    <x v="3"/>
    <x v="3"/>
    <x v="0"/>
    <x v="0"/>
    <x v="1"/>
    <x v="0"/>
  </r>
  <r>
    <x v="9"/>
    <x v="20"/>
    <x v="28"/>
    <x v="5"/>
    <x v="3"/>
    <x v="3"/>
    <x v="0"/>
    <x v="0"/>
    <x v="1"/>
    <x v="0"/>
  </r>
  <r>
    <x v="9"/>
    <x v="20"/>
    <x v="28"/>
    <x v="11"/>
    <x v="13"/>
    <x v="13"/>
    <x v="0"/>
    <x v="0"/>
    <x v="1"/>
    <x v="0"/>
  </r>
  <r>
    <x v="10"/>
    <x v="79"/>
    <x v="22"/>
    <x v="9"/>
    <x v="8"/>
    <x v="8"/>
    <x v="1"/>
    <x v="1"/>
    <x v="0"/>
    <x v="1"/>
  </r>
  <r>
    <x v="10"/>
    <x v="79"/>
    <x v="22"/>
    <x v="16"/>
    <x v="15"/>
    <x v="15"/>
    <x v="1"/>
    <x v="0"/>
    <x v="1"/>
    <x v="0"/>
  </r>
  <r>
    <x v="10"/>
    <x v="79"/>
    <x v="22"/>
    <x v="2"/>
    <x v="16"/>
    <x v="16"/>
    <x v="0"/>
    <x v="0"/>
    <x v="1"/>
    <x v="0"/>
  </r>
  <r>
    <x v="10"/>
    <x v="79"/>
    <x v="22"/>
    <x v="3"/>
    <x v="2"/>
    <x v="2"/>
    <x v="1"/>
    <x v="0"/>
    <x v="1"/>
    <x v="0"/>
  </r>
  <r>
    <x v="10"/>
    <x v="79"/>
    <x v="22"/>
    <x v="6"/>
    <x v="9"/>
    <x v="9"/>
    <x v="1"/>
    <x v="0"/>
    <x v="1"/>
    <x v="0"/>
  </r>
  <r>
    <x v="10"/>
    <x v="79"/>
    <x v="22"/>
    <x v="12"/>
    <x v="14"/>
    <x v="14"/>
    <x v="1"/>
    <x v="0"/>
    <x v="1"/>
    <x v="0"/>
  </r>
  <r>
    <x v="10"/>
    <x v="79"/>
    <x v="22"/>
    <x v="12"/>
    <x v="14"/>
    <x v="14"/>
    <x v="1"/>
    <x v="0"/>
    <x v="1"/>
    <x v="0"/>
  </r>
  <r>
    <x v="10"/>
    <x v="79"/>
    <x v="22"/>
    <x v="0"/>
    <x v="4"/>
    <x v="4"/>
    <x v="0"/>
    <x v="0"/>
    <x v="1"/>
    <x v="0"/>
  </r>
  <r>
    <x v="10"/>
    <x v="79"/>
    <x v="22"/>
    <x v="1"/>
    <x v="11"/>
    <x v="11"/>
    <x v="0"/>
    <x v="0"/>
    <x v="1"/>
    <x v="0"/>
  </r>
  <r>
    <x v="10"/>
    <x v="79"/>
    <x v="22"/>
    <x v="1"/>
    <x v="11"/>
    <x v="11"/>
    <x v="0"/>
    <x v="0"/>
    <x v="1"/>
    <x v="0"/>
  </r>
  <r>
    <x v="10"/>
    <x v="79"/>
    <x v="22"/>
    <x v="7"/>
    <x v="0"/>
    <x v="0"/>
    <x v="1"/>
    <x v="0"/>
    <x v="1"/>
    <x v="0"/>
  </r>
  <r>
    <x v="10"/>
    <x v="79"/>
    <x v="22"/>
    <x v="10"/>
    <x v="6"/>
    <x v="6"/>
    <x v="1"/>
    <x v="0"/>
    <x v="1"/>
    <x v="0"/>
  </r>
  <r>
    <x v="10"/>
    <x v="79"/>
    <x v="22"/>
    <x v="11"/>
    <x v="13"/>
    <x v="13"/>
    <x v="0"/>
    <x v="1"/>
    <x v="0"/>
    <x v="1"/>
  </r>
  <r>
    <x v="10"/>
    <x v="79"/>
    <x v="22"/>
    <x v="11"/>
    <x v="13"/>
    <x v="13"/>
    <x v="0"/>
    <x v="1"/>
    <x v="0"/>
    <x v="1"/>
  </r>
  <r>
    <x v="10"/>
    <x v="79"/>
    <x v="22"/>
    <x v="13"/>
    <x v="5"/>
    <x v="5"/>
    <x v="0"/>
    <x v="0"/>
    <x v="1"/>
    <x v="0"/>
  </r>
  <r>
    <x v="10"/>
    <x v="79"/>
    <x v="22"/>
    <x v="14"/>
    <x v="1"/>
    <x v="1"/>
    <x v="1"/>
    <x v="1"/>
    <x v="0"/>
    <x v="1"/>
  </r>
  <r>
    <x v="10"/>
    <x v="79"/>
    <x v="22"/>
    <x v="14"/>
    <x v="1"/>
    <x v="1"/>
    <x v="0"/>
    <x v="0"/>
    <x v="1"/>
    <x v="0"/>
  </r>
  <r>
    <x v="10"/>
    <x v="79"/>
    <x v="22"/>
    <x v="8"/>
    <x v="7"/>
    <x v="7"/>
    <x v="1"/>
    <x v="1"/>
    <x v="0"/>
    <x v="1"/>
  </r>
  <r>
    <x v="10"/>
    <x v="79"/>
    <x v="22"/>
    <x v="8"/>
    <x v="7"/>
    <x v="7"/>
    <x v="1"/>
    <x v="0"/>
    <x v="1"/>
    <x v="0"/>
  </r>
  <r>
    <x v="10"/>
    <x v="79"/>
    <x v="22"/>
    <x v="15"/>
    <x v="10"/>
    <x v="10"/>
    <x v="1"/>
    <x v="1"/>
    <x v="0"/>
    <x v="1"/>
  </r>
  <r>
    <x v="10"/>
    <x v="79"/>
    <x v="22"/>
    <x v="15"/>
    <x v="10"/>
    <x v="10"/>
    <x v="0"/>
    <x v="1"/>
    <x v="0"/>
    <x v="1"/>
  </r>
  <r>
    <x v="10"/>
    <x v="79"/>
    <x v="22"/>
    <x v="5"/>
    <x v="3"/>
    <x v="3"/>
    <x v="1"/>
    <x v="0"/>
    <x v="1"/>
    <x v="0"/>
  </r>
  <r>
    <x v="10"/>
    <x v="79"/>
    <x v="22"/>
    <x v="5"/>
    <x v="3"/>
    <x v="3"/>
    <x v="1"/>
    <x v="0"/>
    <x v="1"/>
    <x v="0"/>
  </r>
  <r>
    <x v="10"/>
    <x v="79"/>
    <x v="22"/>
    <x v="4"/>
    <x v="12"/>
    <x v="12"/>
    <x v="1"/>
    <x v="0"/>
    <x v="1"/>
    <x v="0"/>
  </r>
  <r>
    <x v="10"/>
    <x v="79"/>
    <x v="22"/>
    <x v="9"/>
    <x v="8"/>
    <x v="8"/>
    <x v="1"/>
    <x v="1"/>
    <x v="0"/>
    <x v="1"/>
  </r>
  <r>
    <x v="10"/>
    <x v="79"/>
    <x v="22"/>
    <x v="16"/>
    <x v="15"/>
    <x v="15"/>
    <x v="0"/>
    <x v="1"/>
    <x v="0"/>
    <x v="1"/>
  </r>
  <r>
    <x v="10"/>
    <x v="79"/>
    <x v="22"/>
    <x v="2"/>
    <x v="16"/>
    <x v="16"/>
    <x v="1"/>
    <x v="0"/>
    <x v="1"/>
    <x v="0"/>
  </r>
  <r>
    <x v="10"/>
    <x v="79"/>
    <x v="22"/>
    <x v="3"/>
    <x v="2"/>
    <x v="2"/>
    <x v="1"/>
    <x v="0"/>
    <x v="1"/>
    <x v="0"/>
  </r>
  <r>
    <x v="10"/>
    <x v="79"/>
    <x v="22"/>
    <x v="6"/>
    <x v="9"/>
    <x v="9"/>
    <x v="0"/>
    <x v="0"/>
    <x v="1"/>
    <x v="0"/>
  </r>
  <r>
    <x v="10"/>
    <x v="79"/>
    <x v="22"/>
    <x v="0"/>
    <x v="4"/>
    <x v="4"/>
    <x v="0"/>
    <x v="0"/>
    <x v="1"/>
    <x v="0"/>
  </r>
  <r>
    <x v="10"/>
    <x v="79"/>
    <x v="22"/>
    <x v="7"/>
    <x v="0"/>
    <x v="0"/>
    <x v="1"/>
    <x v="0"/>
    <x v="1"/>
    <x v="0"/>
  </r>
  <r>
    <x v="10"/>
    <x v="79"/>
    <x v="22"/>
    <x v="10"/>
    <x v="6"/>
    <x v="6"/>
    <x v="1"/>
    <x v="0"/>
    <x v="1"/>
    <x v="0"/>
  </r>
  <r>
    <x v="10"/>
    <x v="79"/>
    <x v="22"/>
    <x v="13"/>
    <x v="5"/>
    <x v="5"/>
    <x v="0"/>
    <x v="0"/>
    <x v="1"/>
    <x v="0"/>
  </r>
  <r>
    <x v="10"/>
    <x v="79"/>
    <x v="22"/>
    <x v="4"/>
    <x v="12"/>
    <x v="12"/>
    <x v="1"/>
    <x v="0"/>
    <x v="1"/>
    <x v="0"/>
  </r>
  <r>
    <x v="11"/>
    <x v="65"/>
    <x v="27"/>
    <x v="9"/>
    <x v="8"/>
    <x v="8"/>
    <x v="1"/>
    <x v="0"/>
    <x v="1"/>
    <x v="0"/>
  </r>
  <r>
    <x v="11"/>
    <x v="65"/>
    <x v="27"/>
    <x v="16"/>
    <x v="15"/>
    <x v="15"/>
    <x v="1"/>
    <x v="0"/>
    <x v="1"/>
    <x v="0"/>
  </r>
  <r>
    <x v="11"/>
    <x v="65"/>
    <x v="27"/>
    <x v="2"/>
    <x v="16"/>
    <x v="16"/>
    <x v="1"/>
    <x v="0"/>
    <x v="1"/>
    <x v="0"/>
  </r>
  <r>
    <x v="11"/>
    <x v="65"/>
    <x v="27"/>
    <x v="3"/>
    <x v="2"/>
    <x v="2"/>
    <x v="1"/>
    <x v="0"/>
    <x v="1"/>
    <x v="0"/>
  </r>
  <r>
    <x v="11"/>
    <x v="65"/>
    <x v="27"/>
    <x v="6"/>
    <x v="9"/>
    <x v="9"/>
    <x v="1"/>
    <x v="0"/>
    <x v="1"/>
    <x v="0"/>
  </r>
  <r>
    <x v="11"/>
    <x v="65"/>
    <x v="27"/>
    <x v="12"/>
    <x v="14"/>
    <x v="14"/>
    <x v="0"/>
    <x v="0"/>
    <x v="1"/>
    <x v="0"/>
  </r>
  <r>
    <x v="11"/>
    <x v="65"/>
    <x v="27"/>
    <x v="12"/>
    <x v="14"/>
    <x v="14"/>
    <x v="1"/>
    <x v="0"/>
    <x v="1"/>
    <x v="0"/>
  </r>
  <r>
    <x v="11"/>
    <x v="65"/>
    <x v="27"/>
    <x v="0"/>
    <x v="4"/>
    <x v="4"/>
    <x v="0"/>
    <x v="0"/>
    <x v="1"/>
    <x v="0"/>
  </r>
  <r>
    <x v="11"/>
    <x v="65"/>
    <x v="27"/>
    <x v="1"/>
    <x v="11"/>
    <x v="11"/>
    <x v="1"/>
    <x v="0"/>
    <x v="1"/>
    <x v="0"/>
  </r>
  <r>
    <x v="11"/>
    <x v="65"/>
    <x v="27"/>
    <x v="1"/>
    <x v="11"/>
    <x v="11"/>
    <x v="1"/>
    <x v="0"/>
    <x v="1"/>
    <x v="0"/>
  </r>
  <r>
    <x v="11"/>
    <x v="65"/>
    <x v="27"/>
    <x v="7"/>
    <x v="0"/>
    <x v="0"/>
    <x v="0"/>
    <x v="0"/>
    <x v="1"/>
    <x v="0"/>
  </r>
  <r>
    <x v="11"/>
    <x v="65"/>
    <x v="27"/>
    <x v="10"/>
    <x v="6"/>
    <x v="6"/>
    <x v="1"/>
    <x v="0"/>
    <x v="1"/>
    <x v="0"/>
  </r>
  <r>
    <x v="11"/>
    <x v="65"/>
    <x v="27"/>
    <x v="11"/>
    <x v="13"/>
    <x v="13"/>
    <x v="0"/>
    <x v="0"/>
    <x v="1"/>
    <x v="0"/>
  </r>
  <r>
    <x v="11"/>
    <x v="65"/>
    <x v="27"/>
    <x v="11"/>
    <x v="13"/>
    <x v="13"/>
    <x v="1"/>
    <x v="0"/>
    <x v="1"/>
    <x v="0"/>
  </r>
  <r>
    <x v="11"/>
    <x v="65"/>
    <x v="27"/>
    <x v="13"/>
    <x v="5"/>
    <x v="5"/>
    <x v="0"/>
    <x v="0"/>
    <x v="1"/>
    <x v="0"/>
  </r>
  <r>
    <x v="11"/>
    <x v="65"/>
    <x v="27"/>
    <x v="14"/>
    <x v="1"/>
    <x v="1"/>
    <x v="1"/>
    <x v="1"/>
    <x v="0"/>
    <x v="1"/>
  </r>
  <r>
    <x v="11"/>
    <x v="65"/>
    <x v="27"/>
    <x v="14"/>
    <x v="1"/>
    <x v="1"/>
    <x v="1"/>
    <x v="1"/>
    <x v="0"/>
    <x v="1"/>
  </r>
  <r>
    <x v="11"/>
    <x v="65"/>
    <x v="27"/>
    <x v="8"/>
    <x v="7"/>
    <x v="7"/>
    <x v="1"/>
    <x v="1"/>
    <x v="0"/>
    <x v="1"/>
  </r>
  <r>
    <x v="11"/>
    <x v="65"/>
    <x v="27"/>
    <x v="8"/>
    <x v="7"/>
    <x v="7"/>
    <x v="1"/>
    <x v="1"/>
    <x v="1"/>
    <x v="2"/>
  </r>
  <r>
    <x v="11"/>
    <x v="65"/>
    <x v="27"/>
    <x v="15"/>
    <x v="10"/>
    <x v="10"/>
    <x v="1"/>
    <x v="0"/>
    <x v="1"/>
    <x v="0"/>
  </r>
  <r>
    <x v="11"/>
    <x v="65"/>
    <x v="27"/>
    <x v="15"/>
    <x v="10"/>
    <x v="10"/>
    <x v="1"/>
    <x v="0"/>
    <x v="1"/>
    <x v="0"/>
  </r>
  <r>
    <x v="11"/>
    <x v="65"/>
    <x v="27"/>
    <x v="5"/>
    <x v="3"/>
    <x v="3"/>
    <x v="0"/>
    <x v="0"/>
    <x v="1"/>
    <x v="0"/>
  </r>
  <r>
    <x v="11"/>
    <x v="65"/>
    <x v="27"/>
    <x v="5"/>
    <x v="3"/>
    <x v="3"/>
    <x v="0"/>
    <x v="0"/>
    <x v="1"/>
    <x v="0"/>
  </r>
  <r>
    <x v="11"/>
    <x v="65"/>
    <x v="27"/>
    <x v="4"/>
    <x v="12"/>
    <x v="12"/>
    <x v="0"/>
    <x v="0"/>
    <x v="1"/>
    <x v="0"/>
  </r>
  <r>
    <x v="11"/>
    <x v="65"/>
    <x v="27"/>
    <x v="9"/>
    <x v="8"/>
    <x v="8"/>
    <x v="1"/>
    <x v="0"/>
    <x v="1"/>
    <x v="0"/>
  </r>
  <r>
    <x v="11"/>
    <x v="65"/>
    <x v="27"/>
    <x v="16"/>
    <x v="15"/>
    <x v="15"/>
    <x v="1"/>
    <x v="0"/>
    <x v="1"/>
    <x v="0"/>
  </r>
  <r>
    <x v="11"/>
    <x v="65"/>
    <x v="27"/>
    <x v="2"/>
    <x v="16"/>
    <x v="16"/>
    <x v="1"/>
    <x v="0"/>
    <x v="1"/>
    <x v="0"/>
  </r>
  <r>
    <x v="11"/>
    <x v="65"/>
    <x v="27"/>
    <x v="3"/>
    <x v="2"/>
    <x v="2"/>
    <x v="1"/>
    <x v="0"/>
    <x v="1"/>
    <x v="0"/>
  </r>
  <r>
    <x v="11"/>
    <x v="65"/>
    <x v="27"/>
    <x v="6"/>
    <x v="9"/>
    <x v="9"/>
    <x v="1"/>
    <x v="0"/>
    <x v="1"/>
    <x v="0"/>
  </r>
  <r>
    <x v="11"/>
    <x v="65"/>
    <x v="27"/>
    <x v="0"/>
    <x v="4"/>
    <x v="4"/>
    <x v="1"/>
    <x v="0"/>
    <x v="1"/>
    <x v="0"/>
  </r>
  <r>
    <x v="11"/>
    <x v="65"/>
    <x v="27"/>
    <x v="7"/>
    <x v="0"/>
    <x v="0"/>
    <x v="0"/>
    <x v="0"/>
    <x v="1"/>
    <x v="0"/>
  </r>
  <r>
    <x v="11"/>
    <x v="65"/>
    <x v="27"/>
    <x v="10"/>
    <x v="6"/>
    <x v="6"/>
    <x v="1"/>
    <x v="0"/>
    <x v="1"/>
    <x v="0"/>
  </r>
  <r>
    <x v="11"/>
    <x v="65"/>
    <x v="27"/>
    <x v="13"/>
    <x v="5"/>
    <x v="5"/>
    <x v="0"/>
    <x v="0"/>
    <x v="1"/>
    <x v="0"/>
  </r>
  <r>
    <x v="11"/>
    <x v="65"/>
    <x v="27"/>
    <x v="4"/>
    <x v="12"/>
    <x v="12"/>
    <x v="0"/>
    <x v="0"/>
    <x v="1"/>
    <x v="0"/>
  </r>
  <r>
    <x v="12"/>
    <x v="41"/>
    <x v="6"/>
    <x v="9"/>
    <x v="8"/>
    <x v="8"/>
    <x v="1"/>
    <x v="0"/>
    <x v="1"/>
    <x v="0"/>
  </r>
  <r>
    <x v="12"/>
    <x v="41"/>
    <x v="6"/>
    <x v="16"/>
    <x v="15"/>
    <x v="15"/>
    <x v="1"/>
    <x v="0"/>
    <x v="1"/>
    <x v="0"/>
  </r>
  <r>
    <x v="12"/>
    <x v="41"/>
    <x v="6"/>
    <x v="2"/>
    <x v="16"/>
    <x v="16"/>
    <x v="1"/>
    <x v="0"/>
    <x v="1"/>
    <x v="0"/>
  </r>
  <r>
    <x v="12"/>
    <x v="41"/>
    <x v="6"/>
    <x v="3"/>
    <x v="2"/>
    <x v="2"/>
    <x v="1"/>
    <x v="0"/>
    <x v="1"/>
    <x v="0"/>
  </r>
  <r>
    <x v="12"/>
    <x v="41"/>
    <x v="6"/>
    <x v="6"/>
    <x v="9"/>
    <x v="9"/>
    <x v="1"/>
    <x v="0"/>
    <x v="1"/>
    <x v="0"/>
  </r>
  <r>
    <x v="12"/>
    <x v="41"/>
    <x v="6"/>
    <x v="12"/>
    <x v="14"/>
    <x v="14"/>
    <x v="1"/>
    <x v="0"/>
    <x v="1"/>
    <x v="0"/>
  </r>
  <r>
    <x v="12"/>
    <x v="41"/>
    <x v="6"/>
    <x v="12"/>
    <x v="14"/>
    <x v="14"/>
    <x v="1"/>
    <x v="0"/>
    <x v="1"/>
    <x v="0"/>
  </r>
  <r>
    <x v="12"/>
    <x v="41"/>
    <x v="6"/>
    <x v="0"/>
    <x v="4"/>
    <x v="4"/>
    <x v="1"/>
    <x v="0"/>
    <x v="1"/>
    <x v="0"/>
  </r>
  <r>
    <x v="12"/>
    <x v="41"/>
    <x v="6"/>
    <x v="1"/>
    <x v="11"/>
    <x v="11"/>
    <x v="1"/>
    <x v="1"/>
    <x v="0"/>
    <x v="1"/>
  </r>
  <r>
    <x v="12"/>
    <x v="41"/>
    <x v="6"/>
    <x v="1"/>
    <x v="11"/>
    <x v="11"/>
    <x v="1"/>
    <x v="1"/>
    <x v="0"/>
    <x v="1"/>
  </r>
  <r>
    <x v="12"/>
    <x v="41"/>
    <x v="6"/>
    <x v="7"/>
    <x v="0"/>
    <x v="0"/>
    <x v="0"/>
    <x v="0"/>
    <x v="1"/>
    <x v="0"/>
  </r>
  <r>
    <x v="12"/>
    <x v="41"/>
    <x v="6"/>
    <x v="10"/>
    <x v="6"/>
    <x v="6"/>
    <x v="0"/>
    <x v="0"/>
    <x v="1"/>
    <x v="0"/>
  </r>
  <r>
    <x v="12"/>
    <x v="41"/>
    <x v="6"/>
    <x v="11"/>
    <x v="13"/>
    <x v="13"/>
    <x v="1"/>
    <x v="0"/>
    <x v="1"/>
    <x v="0"/>
  </r>
  <r>
    <x v="12"/>
    <x v="41"/>
    <x v="6"/>
    <x v="11"/>
    <x v="13"/>
    <x v="13"/>
    <x v="1"/>
    <x v="0"/>
    <x v="1"/>
    <x v="0"/>
  </r>
  <r>
    <x v="12"/>
    <x v="41"/>
    <x v="6"/>
    <x v="13"/>
    <x v="5"/>
    <x v="5"/>
    <x v="0"/>
    <x v="0"/>
    <x v="1"/>
    <x v="0"/>
  </r>
  <r>
    <x v="12"/>
    <x v="41"/>
    <x v="6"/>
    <x v="14"/>
    <x v="1"/>
    <x v="1"/>
    <x v="1"/>
    <x v="1"/>
    <x v="0"/>
    <x v="1"/>
  </r>
  <r>
    <x v="12"/>
    <x v="41"/>
    <x v="6"/>
    <x v="14"/>
    <x v="1"/>
    <x v="1"/>
    <x v="1"/>
    <x v="1"/>
    <x v="1"/>
    <x v="2"/>
  </r>
  <r>
    <x v="12"/>
    <x v="41"/>
    <x v="6"/>
    <x v="8"/>
    <x v="7"/>
    <x v="7"/>
    <x v="1"/>
    <x v="0"/>
    <x v="1"/>
    <x v="0"/>
  </r>
  <r>
    <x v="12"/>
    <x v="41"/>
    <x v="6"/>
    <x v="8"/>
    <x v="7"/>
    <x v="7"/>
    <x v="0"/>
    <x v="0"/>
    <x v="1"/>
    <x v="0"/>
  </r>
  <r>
    <x v="12"/>
    <x v="41"/>
    <x v="6"/>
    <x v="15"/>
    <x v="10"/>
    <x v="10"/>
    <x v="1"/>
    <x v="1"/>
    <x v="0"/>
    <x v="1"/>
  </r>
  <r>
    <x v="12"/>
    <x v="41"/>
    <x v="6"/>
    <x v="15"/>
    <x v="10"/>
    <x v="10"/>
    <x v="1"/>
    <x v="1"/>
    <x v="0"/>
    <x v="1"/>
  </r>
  <r>
    <x v="12"/>
    <x v="41"/>
    <x v="6"/>
    <x v="5"/>
    <x v="3"/>
    <x v="3"/>
    <x v="1"/>
    <x v="0"/>
    <x v="1"/>
    <x v="0"/>
  </r>
  <r>
    <x v="12"/>
    <x v="41"/>
    <x v="6"/>
    <x v="5"/>
    <x v="3"/>
    <x v="3"/>
    <x v="1"/>
    <x v="0"/>
    <x v="1"/>
    <x v="0"/>
  </r>
  <r>
    <x v="12"/>
    <x v="41"/>
    <x v="6"/>
    <x v="4"/>
    <x v="12"/>
    <x v="12"/>
    <x v="0"/>
    <x v="0"/>
    <x v="1"/>
    <x v="0"/>
  </r>
  <r>
    <x v="12"/>
    <x v="41"/>
    <x v="6"/>
    <x v="9"/>
    <x v="8"/>
    <x v="8"/>
    <x v="1"/>
    <x v="0"/>
    <x v="1"/>
    <x v="0"/>
  </r>
  <r>
    <x v="12"/>
    <x v="41"/>
    <x v="6"/>
    <x v="16"/>
    <x v="15"/>
    <x v="15"/>
    <x v="1"/>
    <x v="0"/>
    <x v="1"/>
    <x v="0"/>
  </r>
  <r>
    <x v="12"/>
    <x v="41"/>
    <x v="6"/>
    <x v="2"/>
    <x v="16"/>
    <x v="16"/>
    <x v="1"/>
    <x v="0"/>
    <x v="1"/>
    <x v="0"/>
  </r>
  <r>
    <x v="12"/>
    <x v="41"/>
    <x v="6"/>
    <x v="3"/>
    <x v="2"/>
    <x v="2"/>
    <x v="1"/>
    <x v="0"/>
    <x v="1"/>
    <x v="0"/>
  </r>
  <r>
    <x v="12"/>
    <x v="41"/>
    <x v="6"/>
    <x v="6"/>
    <x v="9"/>
    <x v="9"/>
    <x v="0"/>
    <x v="0"/>
    <x v="1"/>
    <x v="0"/>
  </r>
  <r>
    <x v="12"/>
    <x v="41"/>
    <x v="6"/>
    <x v="0"/>
    <x v="4"/>
    <x v="4"/>
    <x v="0"/>
    <x v="0"/>
    <x v="1"/>
    <x v="0"/>
  </r>
  <r>
    <x v="12"/>
    <x v="41"/>
    <x v="6"/>
    <x v="7"/>
    <x v="0"/>
    <x v="0"/>
    <x v="0"/>
    <x v="0"/>
    <x v="1"/>
    <x v="0"/>
  </r>
  <r>
    <x v="12"/>
    <x v="41"/>
    <x v="6"/>
    <x v="10"/>
    <x v="6"/>
    <x v="6"/>
    <x v="1"/>
    <x v="0"/>
    <x v="1"/>
    <x v="0"/>
  </r>
  <r>
    <x v="12"/>
    <x v="41"/>
    <x v="6"/>
    <x v="13"/>
    <x v="5"/>
    <x v="5"/>
    <x v="0"/>
    <x v="0"/>
    <x v="1"/>
    <x v="0"/>
  </r>
  <r>
    <x v="12"/>
    <x v="41"/>
    <x v="6"/>
    <x v="4"/>
    <x v="12"/>
    <x v="12"/>
    <x v="0"/>
    <x v="1"/>
    <x v="0"/>
    <x v="1"/>
  </r>
  <r>
    <x v="13"/>
    <x v="2"/>
    <x v="49"/>
    <x v="9"/>
    <x v="8"/>
    <x v="8"/>
    <x v="0"/>
    <x v="0"/>
    <x v="1"/>
    <x v="0"/>
  </r>
  <r>
    <x v="13"/>
    <x v="2"/>
    <x v="49"/>
    <x v="16"/>
    <x v="15"/>
    <x v="15"/>
    <x v="1"/>
    <x v="0"/>
    <x v="1"/>
    <x v="0"/>
  </r>
  <r>
    <x v="13"/>
    <x v="2"/>
    <x v="49"/>
    <x v="2"/>
    <x v="16"/>
    <x v="16"/>
    <x v="1"/>
    <x v="0"/>
    <x v="1"/>
    <x v="0"/>
  </r>
  <r>
    <x v="13"/>
    <x v="2"/>
    <x v="49"/>
    <x v="3"/>
    <x v="2"/>
    <x v="2"/>
    <x v="0"/>
    <x v="0"/>
    <x v="1"/>
    <x v="0"/>
  </r>
  <r>
    <x v="13"/>
    <x v="2"/>
    <x v="49"/>
    <x v="6"/>
    <x v="9"/>
    <x v="9"/>
    <x v="0"/>
    <x v="1"/>
    <x v="0"/>
    <x v="1"/>
  </r>
  <r>
    <x v="13"/>
    <x v="2"/>
    <x v="49"/>
    <x v="12"/>
    <x v="14"/>
    <x v="14"/>
    <x v="1"/>
    <x v="0"/>
    <x v="1"/>
    <x v="0"/>
  </r>
  <r>
    <x v="13"/>
    <x v="2"/>
    <x v="49"/>
    <x v="12"/>
    <x v="14"/>
    <x v="14"/>
    <x v="1"/>
    <x v="0"/>
    <x v="1"/>
    <x v="0"/>
  </r>
  <r>
    <x v="13"/>
    <x v="2"/>
    <x v="49"/>
    <x v="0"/>
    <x v="4"/>
    <x v="4"/>
    <x v="0"/>
    <x v="0"/>
    <x v="1"/>
    <x v="0"/>
  </r>
  <r>
    <x v="13"/>
    <x v="2"/>
    <x v="49"/>
    <x v="1"/>
    <x v="11"/>
    <x v="11"/>
    <x v="0"/>
    <x v="0"/>
    <x v="1"/>
    <x v="0"/>
  </r>
  <r>
    <x v="13"/>
    <x v="2"/>
    <x v="49"/>
    <x v="1"/>
    <x v="11"/>
    <x v="11"/>
    <x v="0"/>
    <x v="0"/>
    <x v="1"/>
    <x v="0"/>
  </r>
  <r>
    <x v="13"/>
    <x v="2"/>
    <x v="49"/>
    <x v="7"/>
    <x v="0"/>
    <x v="0"/>
    <x v="0"/>
    <x v="0"/>
    <x v="1"/>
    <x v="0"/>
  </r>
  <r>
    <x v="13"/>
    <x v="2"/>
    <x v="49"/>
    <x v="10"/>
    <x v="6"/>
    <x v="6"/>
    <x v="0"/>
    <x v="0"/>
    <x v="1"/>
    <x v="0"/>
  </r>
  <r>
    <x v="13"/>
    <x v="2"/>
    <x v="49"/>
    <x v="11"/>
    <x v="13"/>
    <x v="13"/>
    <x v="0"/>
    <x v="0"/>
    <x v="1"/>
    <x v="0"/>
  </r>
  <r>
    <x v="13"/>
    <x v="2"/>
    <x v="49"/>
    <x v="11"/>
    <x v="13"/>
    <x v="13"/>
    <x v="0"/>
    <x v="0"/>
    <x v="1"/>
    <x v="0"/>
  </r>
  <r>
    <x v="13"/>
    <x v="2"/>
    <x v="49"/>
    <x v="13"/>
    <x v="5"/>
    <x v="5"/>
    <x v="0"/>
    <x v="0"/>
    <x v="1"/>
    <x v="0"/>
  </r>
  <r>
    <x v="13"/>
    <x v="2"/>
    <x v="49"/>
    <x v="14"/>
    <x v="1"/>
    <x v="1"/>
    <x v="1"/>
    <x v="0"/>
    <x v="1"/>
    <x v="0"/>
  </r>
  <r>
    <x v="13"/>
    <x v="2"/>
    <x v="49"/>
    <x v="14"/>
    <x v="1"/>
    <x v="1"/>
    <x v="0"/>
    <x v="0"/>
    <x v="1"/>
    <x v="0"/>
  </r>
  <r>
    <x v="13"/>
    <x v="2"/>
    <x v="49"/>
    <x v="8"/>
    <x v="7"/>
    <x v="7"/>
    <x v="1"/>
    <x v="1"/>
    <x v="0"/>
    <x v="1"/>
  </r>
  <r>
    <x v="13"/>
    <x v="2"/>
    <x v="49"/>
    <x v="8"/>
    <x v="7"/>
    <x v="7"/>
    <x v="1"/>
    <x v="1"/>
    <x v="0"/>
    <x v="1"/>
  </r>
  <r>
    <x v="13"/>
    <x v="2"/>
    <x v="49"/>
    <x v="15"/>
    <x v="10"/>
    <x v="10"/>
    <x v="0"/>
    <x v="0"/>
    <x v="1"/>
    <x v="0"/>
  </r>
  <r>
    <x v="13"/>
    <x v="2"/>
    <x v="49"/>
    <x v="15"/>
    <x v="10"/>
    <x v="10"/>
    <x v="1"/>
    <x v="0"/>
    <x v="1"/>
    <x v="0"/>
  </r>
  <r>
    <x v="13"/>
    <x v="2"/>
    <x v="49"/>
    <x v="5"/>
    <x v="3"/>
    <x v="3"/>
    <x v="1"/>
    <x v="0"/>
    <x v="1"/>
    <x v="0"/>
  </r>
  <r>
    <x v="13"/>
    <x v="2"/>
    <x v="49"/>
    <x v="5"/>
    <x v="3"/>
    <x v="3"/>
    <x v="1"/>
    <x v="0"/>
    <x v="1"/>
    <x v="0"/>
  </r>
  <r>
    <x v="13"/>
    <x v="2"/>
    <x v="49"/>
    <x v="4"/>
    <x v="12"/>
    <x v="12"/>
    <x v="0"/>
    <x v="0"/>
    <x v="1"/>
    <x v="0"/>
  </r>
  <r>
    <x v="13"/>
    <x v="2"/>
    <x v="49"/>
    <x v="9"/>
    <x v="8"/>
    <x v="8"/>
    <x v="1"/>
    <x v="0"/>
    <x v="1"/>
    <x v="0"/>
  </r>
  <r>
    <x v="13"/>
    <x v="2"/>
    <x v="49"/>
    <x v="16"/>
    <x v="15"/>
    <x v="15"/>
    <x v="1"/>
    <x v="0"/>
    <x v="1"/>
    <x v="0"/>
  </r>
  <r>
    <x v="13"/>
    <x v="2"/>
    <x v="49"/>
    <x v="2"/>
    <x v="16"/>
    <x v="16"/>
    <x v="1"/>
    <x v="0"/>
    <x v="1"/>
    <x v="0"/>
  </r>
  <r>
    <x v="13"/>
    <x v="2"/>
    <x v="49"/>
    <x v="3"/>
    <x v="2"/>
    <x v="2"/>
    <x v="1"/>
    <x v="0"/>
    <x v="1"/>
    <x v="0"/>
  </r>
  <r>
    <x v="13"/>
    <x v="2"/>
    <x v="49"/>
    <x v="6"/>
    <x v="9"/>
    <x v="9"/>
    <x v="1"/>
    <x v="0"/>
    <x v="1"/>
    <x v="0"/>
  </r>
  <r>
    <x v="13"/>
    <x v="2"/>
    <x v="49"/>
    <x v="0"/>
    <x v="4"/>
    <x v="4"/>
    <x v="0"/>
    <x v="0"/>
    <x v="1"/>
    <x v="0"/>
  </r>
  <r>
    <x v="13"/>
    <x v="2"/>
    <x v="49"/>
    <x v="7"/>
    <x v="0"/>
    <x v="0"/>
    <x v="0"/>
    <x v="0"/>
    <x v="1"/>
    <x v="0"/>
  </r>
  <r>
    <x v="13"/>
    <x v="2"/>
    <x v="49"/>
    <x v="10"/>
    <x v="6"/>
    <x v="6"/>
    <x v="0"/>
    <x v="0"/>
    <x v="1"/>
    <x v="0"/>
  </r>
  <r>
    <x v="13"/>
    <x v="2"/>
    <x v="49"/>
    <x v="13"/>
    <x v="5"/>
    <x v="5"/>
    <x v="0"/>
    <x v="0"/>
    <x v="1"/>
    <x v="0"/>
  </r>
  <r>
    <x v="14"/>
    <x v="58"/>
    <x v="75"/>
    <x v="9"/>
    <x v="8"/>
    <x v="8"/>
    <x v="1"/>
    <x v="0"/>
    <x v="1"/>
    <x v="0"/>
  </r>
  <r>
    <x v="14"/>
    <x v="58"/>
    <x v="75"/>
    <x v="16"/>
    <x v="15"/>
    <x v="15"/>
    <x v="1"/>
    <x v="0"/>
    <x v="1"/>
    <x v="0"/>
  </r>
  <r>
    <x v="14"/>
    <x v="58"/>
    <x v="75"/>
    <x v="2"/>
    <x v="16"/>
    <x v="16"/>
    <x v="1"/>
    <x v="0"/>
    <x v="1"/>
    <x v="0"/>
  </r>
  <r>
    <x v="14"/>
    <x v="58"/>
    <x v="75"/>
    <x v="3"/>
    <x v="2"/>
    <x v="2"/>
    <x v="1"/>
    <x v="0"/>
    <x v="1"/>
    <x v="0"/>
  </r>
  <r>
    <x v="14"/>
    <x v="58"/>
    <x v="75"/>
    <x v="6"/>
    <x v="9"/>
    <x v="9"/>
    <x v="1"/>
    <x v="0"/>
    <x v="1"/>
    <x v="0"/>
  </r>
  <r>
    <x v="14"/>
    <x v="58"/>
    <x v="75"/>
    <x v="12"/>
    <x v="14"/>
    <x v="14"/>
    <x v="1"/>
    <x v="0"/>
    <x v="1"/>
    <x v="0"/>
  </r>
  <r>
    <x v="14"/>
    <x v="58"/>
    <x v="75"/>
    <x v="12"/>
    <x v="14"/>
    <x v="14"/>
    <x v="1"/>
    <x v="0"/>
    <x v="1"/>
    <x v="0"/>
  </r>
  <r>
    <x v="14"/>
    <x v="58"/>
    <x v="75"/>
    <x v="0"/>
    <x v="4"/>
    <x v="4"/>
    <x v="0"/>
    <x v="0"/>
    <x v="1"/>
    <x v="0"/>
  </r>
  <r>
    <x v="14"/>
    <x v="58"/>
    <x v="75"/>
    <x v="1"/>
    <x v="11"/>
    <x v="11"/>
    <x v="0"/>
    <x v="0"/>
    <x v="1"/>
    <x v="0"/>
  </r>
  <r>
    <x v="14"/>
    <x v="58"/>
    <x v="75"/>
    <x v="1"/>
    <x v="11"/>
    <x v="11"/>
    <x v="0"/>
    <x v="0"/>
    <x v="1"/>
    <x v="0"/>
  </r>
  <r>
    <x v="14"/>
    <x v="58"/>
    <x v="75"/>
    <x v="7"/>
    <x v="0"/>
    <x v="0"/>
    <x v="1"/>
    <x v="0"/>
    <x v="1"/>
    <x v="0"/>
  </r>
  <r>
    <x v="14"/>
    <x v="58"/>
    <x v="75"/>
    <x v="10"/>
    <x v="6"/>
    <x v="6"/>
    <x v="1"/>
    <x v="0"/>
    <x v="1"/>
    <x v="0"/>
  </r>
  <r>
    <x v="14"/>
    <x v="58"/>
    <x v="75"/>
    <x v="11"/>
    <x v="13"/>
    <x v="13"/>
    <x v="0"/>
    <x v="1"/>
    <x v="1"/>
    <x v="2"/>
  </r>
  <r>
    <x v="14"/>
    <x v="58"/>
    <x v="75"/>
    <x v="11"/>
    <x v="13"/>
    <x v="13"/>
    <x v="0"/>
    <x v="1"/>
    <x v="1"/>
    <x v="2"/>
  </r>
  <r>
    <x v="14"/>
    <x v="58"/>
    <x v="75"/>
    <x v="13"/>
    <x v="5"/>
    <x v="5"/>
    <x v="0"/>
    <x v="0"/>
    <x v="1"/>
    <x v="0"/>
  </r>
  <r>
    <x v="14"/>
    <x v="58"/>
    <x v="75"/>
    <x v="14"/>
    <x v="1"/>
    <x v="1"/>
    <x v="1"/>
    <x v="1"/>
    <x v="0"/>
    <x v="1"/>
  </r>
  <r>
    <x v="14"/>
    <x v="58"/>
    <x v="75"/>
    <x v="14"/>
    <x v="1"/>
    <x v="1"/>
    <x v="1"/>
    <x v="1"/>
    <x v="0"/>
    <x v="1"/>
  </r>
  <r>
    <x v="14"/>
    <x v="58"/>
    <x v="75"/>
    <x v="8"/>
    <x v="7"/>
    <x v="7"/>
    <x v="1"/>
    <x v="1"/>
    <x v="0"/>
    <x v="1"/>
  </r>
  <r>
    <x v="14"/>
    <x v="58"/>
    <x v="75"/>
    <x v="8"/>
    <x v="7"/>
    <x v="7"/>
    <x v="1"/>
    <x v="1"/>
    <x v="0"/>
    <x v="1"/>
  </r>
  <r>
    <x v="14"/>
    <x v="58"/>
    <x v="75"/>
    <x v="15"/>
    <x v="10"/>
    <x v="10"/>
    <x v="0"/>
    <x v="0"/>
    <x v="1"/>
    <x v="0"/>
  </r>
  <r>
    <x v="14"/>
    <x v="58"/>
    <x v="75"/>
    <x v="15"/>
    <x v="10"/>
    <x v="10"/>
    <x v="0"/>
    <x v="0"/>
    <x v="1"/>
    <x v="0"/>
  </r>
  <r>
    <x v="14"/>
    <x v="58"/>
    <x v="75"/>
    <x v="5"/>
    <x v="3"/>
    <x v="3"/>
    <x v="1"/>
    <x v="1"/>
    <x v="0"/>
    <x v="1"/>
  </r>
  <r>
    <x v="14"/>
    <x v="58"/>
    <x v="75"/>
    <x v="5"/>
    <x v="3"/>
    <x v="3"/>
    <x v="0"/>
    <x v="1"/>
    <x v="0"/>
    <x v="1"/>
  </r>
  <r>
    <x v="14"/>
    <x v="58"/>
    <x v="75"/>
    <x v="4"/>
    <x v="12"/>
    <x v="12"/>
    <x v="1"/>
    <x v="0"/>
    <x v="1"/>
    <x v="0"/>
  </r>
  <r>
    <x v="14"/>
    <x v="58"/>
    <x v="75"/>
    <x v="9"/>
    <x v="8"/>
    <x v="8"/>
    <x v="0"/>
    <x v="0"/>
    <x v="1"/>
    <x v="0"/>
  </r>
  <r>
    <x v="14"/>
    <x v="58"/>
    <x v="75"/>
    <x v="16"/>
    <x v="15"/>
    <x v="15"/>
    <x v="1"/>
    <x v="0"/>
    <x v="1"/>
    <x v="0"/>
  </r>
  <r>
    <x v="14"/>
    <x v="58"/>
    <x v="75"/>
    <x v="2"/>
    <x v="16"/>
    <x v="16"/>
    <x v="1"/>
    <x v="0"/>
    <x v="1"/>
    <x v="0"/>
  </r>
  <r>
    <x v="14"/>
    <x v="58"/>
    <x v="75"/>
    <x v="3"/>
    <x v="2"/>
    <x v="2"/>
    <x v="1"/>
    <x v="0"/>
    <x v="1"/>
    <x v="0"/>
  </r>
  <r>
    <x v="14"/>
    <x v="58"/>
    <x v="75"/>
    <x v="6"/>
    <x v="9"/>
    <x v="9"/>
    <x v="1"/>
    <x v="0"/>
    <x v="1"/>
    <x v="0"/>
  </r>
  <r>
    <x v="14"/>
    <x v="58"/>
    <x v="75"/>
    <x v="0"/>
    <x v="4"/>
    <x v="4"/>
    <x v="0"/>
    <x v="0"/>
    <x v="1"/>
    <x v="0"/>
  </r>
  <r>
    <x v="14"/>
    <x v="58"/>
    <x v="75"/>
    <x v="7"/>
    <x v="0"/>
    <x v="0"/>
    <x v="1"/>
    <x v="0"/>
    <x v="1"/>
    <x v="0"/>
  </r>
  <r>
    <x v="14"/>
    <x v="58"/>
    <x v="75"/>
    <x v="10"/>
    <x v="6"/>
    <x v="6"/>
    <x v="1"/>
    <x v="0"/>
    <x v="1"/>
    <x v="0"/>
  </r>
  <r>
    <x v="14"/>
    <x v="58"/>
    <x v="75"/>
    <x v="13"/>
    <x v="5"/>
    <x v="5"/>
    <x v="1"/>
    <x v="0"/>
    <x v="1"/>
    <x v="0"/>
  </r>
  <r>
    <x v="14"/>
    <x v="58"/>
    <x v="75"/>
    <x v="4"/>
    <x v="12"/>
    <x v="12"/>
    <x v="1"/>
    <x v="0"/>
    <x v="1"/>
    <x v="0"/>
  </r>
  <r>
    <x v="15"/>
    <x v="36"/>
    <x v="83"/>
    <x v="9"/>
    <x v="8"/>
    <x v="8"/>
    <x v="0"/>
    <x v="0"/>
    <x v="1"/>
    <x v="0"/>
  </r>
  <r>
    <x v="15"/>
    <x v="36"/>
    <x v="83"/>
    <x v="16"/>
    <x v="15"/>
    <x v="15"/>
    <x v="0"/>
    <x v="0"/>
    <x v="1"/>
    <x v="0"/>
  </r>
  <r>
    <x v="15"/>
    <x v="36"/>
    <x v="83"/>
    <x v="2"/>
    <x v="16"/>
    <x v="16"/>
    <x v="0"/>
    <x v="0"/>
    <x v="1"/>
    <x v="0"/>
  </r>
  <r>
    <x v="15"/>
    <x v="36"/>
    <x v="83"/>
    <x v="3"/>
    <x v="2"/>
    <x v="2"/>
    <x v="1"/>
    <x v="0"/>
    <x v="1"/>
    <x v="0"/>
  </r>
  <r>
    <x v="15"/>
    <x v="36"/>
    <x v="83"/>
    <x v="6"/>
    <x v="9"/>
    <x v="9"/>
    <x v="1"/>
    <x v="0"/>
    <x v="1"/>
    <x v="0"/>
  </r>
  <r>
    <x v="15"/>
    <x v="36"/>
    <x v="83"/>
    <x v="12"/>
    <x v="14"/>
    <x v="14"/>
    <x v="1"/>
    <x v="0"/>
    <x v="1"/>
    <x v="0"/>
  </r>
  <r>
    <x v="15"/>
    <x v="36"/>
    <x v="83"/>
    <x v="12"/>
    <x v="14"/>
    <x v="14"/>
    <x v="1"/>
    <x v="0"/>
    <x v="1"/>
    <x v="0"/>
  </r>
  <r>
    <x v="15"/>
    <x v="36"/>
    <x v="83"/>
    <x v="0"/>
    <x v="4"/>
    <x v="4"/>
    <x v="0"/>
    <x v="0"/>
    <x v="1"/>
    <x v="0"/>
  </r>
  <r>
    <x v="15"/>
    <x v="36"/>
    <x v="83"/>
    <x v="1"/>
    <x v="11"/>
    <x v="11"/>
    <x v="0"/>
    <x v="0"/>
    <x v="1"/>
    <x v="0"/>
  </r>
  <r>
    <x v="15"/>
    <x v="36"/>
    <x v="83"/>
    <x v="1"/>
    <x v="11"/>
    <x v="11"/>
    <x v="0"/>
    <x v="0"/>
    <x v="1"/>
    <x v="0"/>
  </r>
  <r>
    <x v="15"/>
    <x v="36"/>
    <x v="83"/>
    <x v="7"/>
    <x v="0"/>
    <x v="0"/>
    <x v="1"/>
    <x v="0"/>
    <x v="1"/>
    <x v="0"/>
  </r>
  <r>
    <x v="15"/>
    <x v="36"/>
    <x v="83"/>
    <x v="10"/>
    <x v="6"/>
    <x v="6"/>
    <x v="1"/>
    <x v="0"/>
    <x v="1"/>
    <x v="0"/>
  </r>
  <r>
    <x v="15"/>
    <x v="36"/>
    <x v="83"/>
    <x v="11"/>
    <x v="13"/>
    <x v="13"/>
    <x v="0"/>
    <x v="0"/>
    <x v="1"/>
    <x v="0"/>
  </r>
  <r>
    <x v="15"/>
    <x v="36"/>
    <x v="83"/>
    <x v="11"/>
    <x v="13"/>
    <x v="13"/>
    <x v="0"/>
    <x v="0"/>
    <x v="1"/>
    <x v="0"/>
  </r>
  <r>
    <x v="15"/>
    <x v="36"/>
    <x v="83"/>
    <x v="13"/>
    <x v="5"/>
    <x v="5"/>
    <x v="0"/>
    <x v="0"/>
    <x v="1"/>
    <x v="0"/>
  </r>
  <r>
    <x v="15"/>
    <x v="36"/>
    <x v="83"/>
    <x v="14"/>
    <x v="1"/>
    <x v="1"/>
    <x v="1"/>
    <x v="0"/>
    <x v="1"/>
    <x v="0"/>
  </r>
  <r>
    <x v="15"/>
    <x v="36"/>
    <x v="83"/>
    <x v="14"/>
    <x v="1"/>
    <x v="1"/>
    <x v="1"/>
    <x v="0"/>
    <x v="1"/>
    <x v="0"/>
  </r>
  <r>
    <x v="15"/>
    <x v="36"/>
    <x v="83"/>
    <x v="8"/>
    <x v="7"/>
    <x v="7"/>
    <x v="1"/>
    <x v="1"/>
    <x v="0"/>
    <x v="1"/>
  </r>
  <r>
    <x v="15"/>
    <x v="36"/>
    <x v="83"/>
    <x v="8"/>
    <x v="7"/>
    <x v="7"/>
    <x v="1"/>
    <x v="1"/>
    <x v="0"/>
    <x v="1"/>
  </r>
  <r>
    <x v="15"/>
    <x v="36"/>
    <x v="83"/>
    <x v="15"/>
    <x v="10"/>
    <x v="10"/>
    <x v="0"/>
    <x v="0"/>
    <x v="1"/>
    <x v="0"/>
  </r>
  <r>
    <x v="15"/>
    <x v="36"/>
    <x v="83"/>
    <x v="15"/>
    <x v="10"/>
    <x v="10"/>
    <x v="0"/>
    <x v="0"/>
    <x v="1"/>
    <x v="0"/>
  </r>
  <r>
    <x v="15"/>
    <x v="36"/>
    <x v="83"/>
    <x v="5"/>
    <x v="3"/>
    <x v="3"/>
    <x v="1"/>
    <x v="0"/>
    <x v="1"/>
    <x v="0"/>
  </r>
  <r>
    <x v="15"/>
    <x v="36"/>
    <x v="83"/>
    <x v="5"/>
    <x v="3"/>
    <x v="3"/>
    <x v="1"/>
    <x v="0"/>
    <x v="1"/>
    <x v="0"/>
  </r>
  <r>
    <x v="15"/>
    <x v="36"/>
    <x v="83"/>
    <x v="4"/>
    <x v="12"/>
    <x v="12"/>
    <x v="1"/>
    <x v="0"/>
    <x v="1"/>
    <x v="0"/>
  </r>
  <r>
    <x v="15"/>
    <x v="36"/>
    <x v="83"/>
    <x v="9"/>
    <x v="8"/>
    <x v="8"/>
    <x v="0"/>
    <x v="0"/>
    <x v="1"/>
    <x v="0"/>
  </r>
  <r>
    <x v="15"/>
    <x v="36"/>
    <x v="83"/>
    <x v="16"/>
    <x v="15"/>
    <x v="15"/>
    <x v="1"/>
    <x v="0"/>
    <x v="1"/>
    <x v="0"/>
  </r>
  <r>
    <x v="15"/>
    <x v="36"/>
    <x v="83"/>
    <x v="2"/>
    <x v="16"/>
    <x v="16"/>
    <x v="0"/>
    <x v="1"/>
    <x v="0"/>
    <x v="1"/>
  </r>
  <r>
    <x v="15"/>
    <x v="36"/>
    <x v="83"/>
    <x v="3"/>
    <x v="2"/>
    <x v="2"/>
    <x v="1"/>
    <x v="0"/>
    <x v="1"/>
    <x v="0"/>
  </r>
  <r>
    <x v="15"/>
    <x v="36"/>
    <x v="83"/>
    <x v="6"/>
    <x v="9"/>
    <x v="9"/>
    <x v="1"/>
    <x v="0"/>
    <x v="1"/>
    <x v="0"/>
  </r>
  <r>
    <x v="15"/>
    <x v="36"/>
    <x v="83"/>
    <x v="0"/>
    <x v="4"/>
    <x v="4"/>
    <x v="0"/>
    <x v="0"/>
    <x v="1"/>
    <x v="0"/>
  </r>
  <r>
    <x v="15"/>
    <x v="36"/>
    <x v="83"/>
    <x v="7"/>
    <x v="0"/>
    <x v="0"/>
    <x v="1"/>
    <x v="0"/>
    <x v="1"/>
    <x v="0"/>
  </r>
  <r>
    <x v="15"/>
    <x v="36"/>
    <x v="83"/>
    <x v="10"/>
    <x v="6"/>
    <x v="6"/>
    <x v="1"/>
    <x v="0"/>
    <x v="1"/>
    <x v="0"/>
  </r>
  <r>
    <x v="15"/>
    <x v="36"/>
    <x v="83"/>
    <x v="13"/>
    <x v="5"/>
    <x v="5"/>
    <x v="1"/>
    <x v="0"/>
    <x v="1"/>
    <x v="0"/>
  </r>
  <r>
    <x v="15"/>
    <x v="36"/>
    <x v="83"/>
    <x v="4"/>
    <x v="12"/>
    <x v="12"/>
    <x v="1"/>
    <x v="0"/>
    <x v="1"/>
    <x v="0"/>
  </r>
  <r>
    <x v="16"/>
    <x v="16"/>
    <x v="20"/>
    <x v="9"/>
    <x v="8"/>
    <x v="8"/>
    <x v="1"/>
    <x v="0"/>
    <x v="1"/>
    <x v="0"/>
  </r>
  <r>
    <x v="16"/>
    <x v="16"/>
    <x v="20"/>
    <x v="16"/>
    <x v="15"/>
    <x v="15"/>
    <x v="1"/>
    <x v="0"/>
    <x v="1"/>
    <x v="0"/>
  </r>
  <r>
    <x v="16"/>
    <x v="16"/>
    <x v="20"/>
    <x v="2"/>
    <x v="16"/>
    <x v="16"/>
    <x v="1"/>
    <x v="0"/>
    <x v="1"/>
    <x v="0"/>
  </r>
  <r>
    <x v="16"/>
    <x v="16"/>
    <x v="20"/>
    <x v="3"/>
    <x v="2"/>
    <x v="2"/>
    <x v="1"/>
    <x v="0"/>
    <x v="1"/>
    <x v="0"/>
  </r>
  <r>
    <x v="16"/>
    <x v="16"/>
    <x v="20"/>
    <x v="6"/>
    <x v="9"/>
    <x v="9"/>
    <x v="1"/>
    <x v="0"/>
    <x v="1"/>
    <x v="0"/>
  </r>
  <r>
    <x v="16"/>
    <x v="16"/>
    <x v="20"/>
    <x v="0"/>
    <x v="4"/>
    <x v="4"/>
    <x v="0"/>
    <x v="0"/>
    <x v="1"/>
    <x v="0"/>
  </r>
  <r>
    <x v="16"/>
    <x v="16"/>
    <x v="20"/>
    <x v="7"/>
    <x v="0"/>
    <x v="0"/>
    <x v="0"/>
    <x v="0"/>
    <x v="1"/>
    <x v="0"/>
  </r>
  <r>
    <x v="16"/>
    <x v="16"/>
    <x v="20"/>
    <x v="10"/>
    <x v="6"/>
    <x v="6"/>
    <x v="0"/>
    <x v="0"/>
    <x v="1"/>
    <x v="0"/>
  </r>
  <r>
    <x v="16"/>
    <x v="16"/>
    <x v="20"/>
    <x v="13"/>
    <x v="5"/>
    <x v="5"/>
    <x v="0"/>
    <x v="0"/>
    <x v="1"/>
    <x v="0"/>
  </r>
  <r>
    <x v="16"/>
    <x v="16"/>
    <x v="20"/>
    <x v="4"/>
    <x v="12"/>
    <x v="12"/>
    <x v="0"/>
    <x v="0"/>
    <x v="1"/>
    <x v="0"/>
  </r>
  <r>
    <x v="16"/>
    <x v="16"/>
    <x v="20"/>
    <x v="9"/>
    <x v="8"/>
    <x v="8"/>
    <x v="1"/>
    <x v="0"/>
    <x v="1"/>
    <x v="0"/>
  </r>
  <r>
    <x v="16"/>
    <x v="16"/>
    <x v="20"/>
    <x v="16"/>
    <x v="15"/>
    <x v="15"/>
    <x v="1"/>
    <x v="0"/>
    <x v="1"/>
    <x v="0"/>
  </r>
  <r>
    <x v="16"/>
    <x v="16"/>
    <x v="20"/>
    <x v="2"/>
    <x v="16"/>
    <x v="16"/>
    <x v="1"/>
    <x v="0"/>
    <x v="1"/>
    <x v="0"/>
  </r>
  <r>
    <x v="16"/>
    <x v="16"/>
    <x v="20"/>
    <x v="3"/>
    <x v="2"/>
    <x v="2"/>
    <x v="1"/>
    <x v="0"/>
    <x v="1"/>
    <x v="0"/>
  </r>
  <r>
    <x v="16"/>
    <x v="16"/>
    <x v="20"/>
    <x v="6"/>
    <x v="9"/>
    <x v="9"/>
    <x v="1"/>
    <x v="0"/>
    <x v="1"/>
    <x v="0"/>
  </r>
  <r>
    <x v="16"/>
    <x v="16"/>
    <x v="20"/>
    <x v="12"/>
    <x v="14"/>
    <x v="14"/>
    <x v="1"/>
    <x v="0"/>
    <x v="1"/>
    <x v="0"/>
  </r>
  <r>
    <x v="16"/>
    <x v="16"/>
    <x v="20"/>
    <x v="12"/>
    <x v="14"/>
    <x v="14"/>
    <x v="1"/>
    <x v="0"/>
    <x v="1"/>
    <x v="0"/>
  </r>
  <r>
    <x v="16"/>
    <x v="16"/>
    <x v="20"/>
    <x v="0"/>
    <x v="4"/>
    <x v="4"/>
    <x v="1"/>
    <x v="0"/>
    <x v="1"/>
    <x v="0"/>
  </r>
  <r>
    <x v="16"/>
    <x v="16"/>
    <x v="20"/>
    <x v="1"/>
    <x v="11"/>
    <x v="11"/>
    <x v="0"/>
    <x v="0"/>
    <x v="1"/>
    <x v="0"/>
  </r>
  <r>
    <x v="16"/>
    <x v="16"/>
    <x v="20"/>
    <x v="1"/>
    <x v="11"/>
    <x v="11"/>
    <x v="1"/>
    <x v="0"/>
    <x v="1"/>
    <x v="0"/>
  </r>
  <r>
    <x v="16"/>
    <x v="16"/>
    <x v="20"/>
    <x v="7"/>
    <x v="0"/>
    <x v="0"/>
    <x v="1"/>
    <x v="0"/>
    <x v="1"/>
    <x v="0"/>
  </r>
  <r>
    <x v="16"/>
    <x v="16"/>
    <x v="20"/>
    <x v="10"/>
    <x v="6"/>
    <x v="6"/>
    <x v="1"/>
    <x v="0"/>
    <x v="1"/>
    <x v="0"/>
  </r>
  <r>
    <x v="16"/>
    <x v="16"/>
    <x v="20"/>
    <x v="11"/>
    <x v="13"/>
    <x v="13"/>
    <x v="1"/>
    <x v="0"/>
    <x v="1"/>
    <x v="0"/>
  </r>
  <r>
    <x v="16"/>
    <x v="16"/>
    <x v="20"/>
    <x v="11"/>
    <x v="13"/>
    <x v="13"/>
    <x v="1"/>
    <x v="0"/>
    <x v="1"/>
    <x v="0"/>
  </r>
  <r>
    <x v="16"/>
    <x v="16"/>
    <x v="20"/>
    <x v="13"/>
    <x v="5"/>
    <x v="5"/>
    <x v="0"/>
    <x v="0"/>
    <x v="1"/>
    <x v="0"/>
  </r>
  <r>
    <x v="16"/>
    <x v="16"/>
    <x v="20"/>
    <x v="14"/>
    <x v="1"/>
    <x v="1"/>
    <x v="0"/>
    <x v="1"/>
    <x v="0"/>
    <x v="1"/>
  </r>
  <r>
    <x v="16"/>
    <x v="16"/>
    <x v="20"/>
    <x v="14"/>
    <x v="1"/>
    <x v="1"/>
    <x v="0"/>
    <x v="0"/>
    <x v="1"/>
    <x v="0"/>
  </r>
  <r>
    <x v="16"/>
    <x v="16"/>
    <x v="20"/>
    <x v="8"/>
    <x v="7"/>
    <x v="7"/>
    <x v="1"/>
    <x v="1"/>
    <x v="0"/>
    <x v="1"/>
  </r>
  <r>
    <x v="16"/>
    <x v="16"/>
    <x v="20"/>
    <x v="8"/>
    <x v="7"/>
    <x v="7"/>
    <x v="1"/>
    <x v="1"/>
    <x v="0"/>
    <x v="1"/>
  </r>
  <r>
    <x v="16"/>
    <x v="16"/>
    <x v="20"/>
    <x v="15"/>
    <x v="10"/>
    <x v="10"/>
    <x v="1"/>
    <x v="0"/>
    <x v="1"/>
    <x v="0"/>
  </r>
  <r>
    <x v="16"/>
    <x v="16"/>
    <x v="20"/>
    <x v="15"/>
    <x v="10"/>
    <x v="10"/>
    <x v="1"/>
    <x v="0"/>
    <x v="1"/>
    <x v="0"/>
  </r>
  <r>
    <x v="16"/>
    <x v="16"/>
    <x v="20"/>
    <x v="5"/>
    <x v="3"/>
    <x v="3"/>
    <x v="0"/>
    <x v="0"/>
    <x v="1"/>
    <x v="0"/>
  </r>
  <r>
    <x v="16"/>
    <x v="16"/>
    <x v="20"/>
    <x v="5"/>
    <x v="3"/>
    <x v="3"/>
    <x v="0"/>
    <x v="0"/>
    <x v="1"/>
    <x v="0"/>
  </r>
  <r>
    <x v="16"/>
    <x v="16"/>
    <x v="20"/>
    <x v="4"/>
    <x v="12"/>
    <x v="12"/>
    <x v="0"/>
    <x v="0"/>
    <x v="1"/>
    <x v="0"/>
  </r>
  <r>
    <x v="17"/>
    <x v="60"/>
    <x v="78"/>
    <x v="9"/>
    <x v="8"/>
    <x v="8"/>
    <x v="1"/>
    <x v="1"/>
    <x v="0"/>
    <x v="1"/>
  </r>
  <r>
    <x v="17"/>
    <x v="60"/>
    <x v="78"/>
    <x v="16"/>
    <x v="15"/>
    <x v="15"/>
    <x v="0"/>
    <x v="0"/>
    <x v="1"/>
    <x v="0"/>
  </r>
  <r>
    <x v="17"/>
    <x v="60"/>
    <x v="78"/>
    <x v="2"/>
    <x v="16"/>
    <x v="16"/>
    <x v="1"/>
    <x v="0"/>
    <x v="1"/>
    <x v="0"/>
  </r>
  <r>
    <x v="17"/>
    <x v="60"/>
    <x v="78"/>
    <x v="3"/>
    <x v="2"/>
    <x v="2"/>
    <x v="1"/>
    <x v="0"/>
    <x v="1"/>
    <x v="0"/>
  </r>
  <r>
    <x v="17"/>
    <x v="60"/>
    <x v="78"/>
    <x v="6"/>
    <x v="9"/>
    <x v="9"/>
    <x v="1"/>
    <x v="0"/>
    <x v="1"/>
    <x v="0"/>
  </r>
  <r>
    <x v="17"/>
    <x v="60"/>
    <x v="78"/>
    <x v="12"/>
    <x v="14"/>
    <x v="14"/>
    <x v="1"/>
    <x v="1"/>
    <x v="0"/>
    <x v="1"/>
  </r>
  <r>
    <x v="17"/>
    <x v="60"/>
    <x v="78"/>
    <x v="12"/>
    <x v="14"/>
    <x v="14"/>
    <x v="1"/>
    <x v="0"/>
    <x v="1"/>
    <x v="0"/>
  </r>
  <r>
    <x v="17"/>
    <x v="60"/>
    <x v="78"/>
    <x v="0"/>
    <x v="4"/>
    <x v="4"/>
    <x v="1"/>
    <x v="0"/>
    <x v="1"/>
    <x v="0"/>
  </r>
  <r>
    <x v="17"/>
    <x v="60"/>
    <x v="78"/>
    <x v="1"/>
    <x v="11"/>
    <x v="11"/>
    <x v="0"/>
    <x v="0"/>
    <x v="1"/>
    <x v="0"/>
  </r>
  <r>
    <x v="17"/>
    <x v="60"/>
    <x v="78"/>
    <x v="1"/>
    <x v="11"/>
    <x v="11"/>
    <x v="0"/>
    <x v="0"/>
    <x v="1"/>
    <x v="0"/>
  </r>
  <r>
    <x v="17"/>
    <x v="60"/>
    <x v="78"/>
    <x v="7"/>
    <x v="0"/>
    <x v="0"/>
    <x v="0"/>
    <x v="0"/>
    <x v="1"/>
    <x v="0"/>
  </r>
  <r>
    <x v="17"/>
    <x v="60"/>
    <x v="78"/>
    <x v="10"/>
    <x v="6"/>
    <x v="6"/>
    <x v="1"/>
    <x v="0"/>
    <x v="1"/>
    <x v="0"/>
  </r>
  <r>
    <x v="17"/>
    <x v="60"/>
    <x v="78"/>
    <x v="11"/>
    <x v="13"/>
    <x v="13"/>
    <x v="1"/>
    <x v="0"/>
    <x v="1"/>
    <x v="0"/>
  </r>
  <r>
    <x v="17"/>
    <x v="60"/>
    <x v="78"/>
    <x v="11"/>
    <x v="13"/>
    <x v="13"/>
    <x v="1"/>
    <x v="0"/>
    <x v="1"/>
    <x v="0"/>
  </r>
  <r>
    <x v="17"/>
    <x v="60"/>
    <x v="78"/>
    <x v="13"/>
    <x v="5"/>
    <x v="5"/>
    <x v="0"/>
    <x v="0"/>
    <x v="1"/>
    <x v="0"/>
  </r>
  <r>
    <x v="17"/>
    <x v="60"/>
    <x v="78"/>
    <x v="14"/>
    <x v="1"/>
    <x v="1"/>
    <x v="0"/>
    <x v="0"/>
    <x v="1"/>
    <x v="0"/>
  </r>
  <r>
    <x v="17"/>
    <x v="60"/>
    <x v="78"/>
    <x v="14"/>
    <x v="1"/>
    <x v="1"/>
    <x v="1"/>
    <x v="0"/>
    <x v="1"/>
    <x v="0"/>
  </r>
  <r>
    <x v="17"/>
    <x v="60"/>
    <x v="78"/>
    <x v="8"/>
    <x v="7"/>
    <x v="7"/>
    <x v="1"/>
    <x v="1"/>
    <x v="0"/>
    <x v="1"/>
  </r>
  <r>
    <x v="17"/>
    <x v="60"/>
    <x v="78"/>
    <x v="8"/>
    <x v="7"/>
    <x v="7"/>
    <x v="1"/>
    <x v="1"/>
    <x v="1"/>
    <x v="2"/>
  </r>
  <r>
    <x v="17"/>
    <x v="60"/>
    <x v="78"/>
    <x v="15"/>
    <x v="10"/>
    <x v="10"/>
    <x v="0"/>
    <x v="0"/>
    <x v="1"/>
    <x v="0"/>
  </r>
  <r>
    <x v="17"/>
    <x v="60"/>
    <x v="78"/>
    <x v="15"/>
    <x v="10"/>
    <x v="10"/>
    <x v="1"/>
    <x v="0"/>
    <x v="1"/>
    <x v="0"/>
  </r>
  <r>
    <x v="17"/>
    <x v="60"/>
    <x v="78"/>
    <x v="5"/>
    <x v="3"/>
    <x v="3"/>
    <x v="1"/>
    <x v="1"/>
    <x v="0"/>
    <x v="1"/>
  </r>
  <r>
    <x v="17"/>
    <x v="60"/>
    <x v="78"/>
    <x v="5"/>
    <x v="3"/>
    <x v="3"/>
    <x v="1"/>
    <x v="0"/>
    <x v="1"/>
    <x v="0"/>
  </r>
  <r>
    <x v="17"/>
    <x v="60"/>
    <x v="78"/>
    <x v="4"/>
    <x v="12"/>
    <x v="12"/>
    <x v="0"/>
    <x v="0"/>
    <x v="1"/>
    <x v="0"/>
  </r>
  <r>
    <x v="17"/>
    <x v="60"/>
    <x v="78"/>
    <x v="9"/>
    <x v="8"/>
    <x v="8"/>
    <x v="0"/>
    <x v="0"/>
    <x v="1"/>
    <x v="0"/>
  </r>
  <r>
    <x v="17"/>
    <x v="60"/>
    <x v="78"/>
    <x v="16"/>
    <x v="15"/>
    <x v="15"/>
    <x v="1"/>
    <x v="1"/>
    <x v="0"/>
    <x v="1"/>
  </r>
  <r>
    <x v="17"/>
    <x v="60"/>
    <x v="78"/>
    <x v="2"/>
    <x v="16"/>
    <x v="16"/>
    <x v="1"/>
    <x v="0"/>
    <x v="1"/>
    <x v="0"/>
  </r>
  <r>
    <x v="17"/>
    <x v="60"/>
    <x v="78"/>
    <x v="3"/>
    <x v="2"/>
    <x v="2"/>
    <x v="1"/>
    <x v="0"/>
    <x v="1"/>
    <x v="0"/>
  </r>
  <r>
    <x v="17"/>
    <x v="60"/>
    <x v="78"/>
    <x v="6"/>
    <x v="9"/>
    <x v="9"/>
    <x v="1"/>
    <x v="0"/>
    <x v="1"/>
    <x v="0"/>
  </r>
  <r>
    <x v="17"/>
    <x v="60"/>
    <x v="78"/>
    <x v="0"/>
    <x v="4"/>
    <x v="4"/>
    <x v="1"/>
    <x v="0"/>
    <x v="1"/>
    <x v="0"/>
  </r>
  <r>
    <x v="17"/>
    <x v="60"/>
    <x v="78"/>
    <x v="7"/>
    <x v="0"/>
    <x v="0"/>
    <x v="0"/>
    <x v="0"/>
    <x v="1"/>
    <x v="0"/>
  </r>
  <r>
    <x v="17"/>
    <x v="60"/>
    <x v="78"/>
    <x v="10"/>
    <x v="6"/>
    <x v="6"/>
    <x v="0"/>
    <x v="0"/>
    <x v="1"/>
    <x v="0"/>
  </r>
  <r>
    <x v="17"/>
    <x v="60"/>
    <x v="78"/>
    <x v="13"/>
    <x v="5"/>
    <x v="5"/>
    <x v="0"/>
    <x v="0"/>
    <x v="1"/>
    <x v="0"/>
  </r>
  <r>
    <x v="17"/>
    <x v="60"/>
    <x v="78"/>
    <x v="4"/>
    <x v="12"/>
    <x v="12"/>
    <x v="0"/>
    <x v="0"/>
    <x v="1"/>
    <x v="0"/>
  </r>
  <r>
    <x v="18"/>
    <x v="52"/>
    <x v="61"/>
    <x v="9"/>
    <x v="8"/>
    <x v="8"/>
    <x v="1"/>
    <x v="0"/>
    <x v="1"/>
    <x v="0"/>
  </r>
  <r>
    <x v="18"/>
    <x v="52"/>
    <x v="61"/>
    <x v="16"/>
    <x v="15"/>
    <x v="15"/>
    <x v="0"/>
    <x v="0"/>
    <x v="1"/>
    <x v="0"/>
  </r>
  <r>
    <x v="18"/>
    <x v="52"/>
    <x v="61"/>
    <x v="2"/>
    <x v="16"/>
    <x v="16"/>
    <x v="1"/>
    <x v="0"/>
    <x v="1"/>
    <x v="0"/>
  </r>
  <r>
    <x v="18"/>
    <x v="52"/>
    <x v="61"/>
    <x v="3"/>
    <x v="2"/>
    <x v="2"/>
    <x v="1"/>
    <x v="0"/>
    <x v="1"/>
    <x v="0"/>
  </r>
  <r>
    <x v="18"/>
    <x v="52"/>
    <x v="61"/>
    <x v="6"/>
    <x v="9"/>
    <x v="9"/>
    <x v="1"/>
    <x v="0"/>
    <x v="1"/>
    <x v="0"/>
  </r>
  <r>
    <x v="18"/>
    <x v="52"/>
    <x v="61"/>
    <x v="12"/>
    <x v="14"/>
    <x v="14"/>
    <x v="1"/>
    <x v="0"/>
    <x v="1"/>
    <x v="0"/>
  </r>
  <r>
    <x v="18"/>
    <x v="52"/>
    <x v="61"/>
    <x v="12"/>
    <x v="14"/>
    <x v="14"/>
    <x v="1"/>
    <x v="0"/>
    <x v="1"/>
    <x v="0"/>
  </r>
  <r>
    <x v="18"/>
    <x v="52"/>
    <x v="61"/>
    <x v="0"/>
    <x v="4"/>
    <x v="4"/>
    <x v="1"/>
    <x v="0"/>
    <x v="1"/>
    <x v="0"/>
  </r>
  <r>
    <x v="18"/>
    <x v="52"/>
    <x v="61"/>
    <x v="1"/>
    <x v="11"/>
    <x v="11"/>
    <x v="1"/>
    <x v="1"/>
    <x v="0"/>
    <x v="1"/>
  </r>
  <r>
    <x v="18"/>
    <x v="52"/>
    <x v="61"/>
    <x v="1"/>
    <x v="11"/>
    <x v="11"/>
    <x v="1"/>
    <x v="1"/>
    <x v="0"/>
    <x v="1"/>
  </r>
  <r>
    <x v="18"/>
    <x v="52"/>
    <x v="61"/>
    <x v="7"/>
    <x v="0"/>
    <x v="0"/>
    <x v="1"/>
    <x v="0"/>
    <x v="1"/>
    <x v="0"/>
  </r>
  <r>
    <x v="18"/>
    <x v="52"/>
    <x v="61"/>
    <x v="10"/>
    <x v="6"/>
    <x v="6"/>
    <x v="1"/>
    <x v="0"/>
    <x v="1"/>
    <x v="0"/>
  </r>
  <r>
    <x v="18"/>
    <x v="52"/>
    <x v="61"/>
    <x v="11"/>
    <x v="13"/>
    <x v="13"/>
    <x v="0"/>
    <x v="0"/>
    <x v="1"/>
    <x v="0"/>
  </r>
  <r>
    <x v="18"/>
    <x v="52"/>
    <x v="61"/>
    <x v="11"/>
    <x v="13"/>
    <x v="13"/>
    <x v="1"/>
    <x v="0"/>
    <x v="1"/>
    <x v="0"/>
  </r>
  <r>
    <x v="18"/>
    <x v="52"/>
    <x v="61"/>
    <x v="13"/>
    <x v="5"/>
    <x v="5"/>
    <x v="1"/>
    <x v="0"/>
    <x v="1"/>
    <x v="0"/>
  </r>
  <r>
    <x v="18"/>
    <x v="52"/>
    <x v="61"/>
    <x v="14"/>
    <x v="1"/>
    <x v="1"/>
    <x v="1"/>
    <x v="0"/>
    <x v="1"/>
    <x v="0"/>
  </r>
  <r>
    <x v="18"/>
    <x v="52"/>
    <x v="61"/>
    <x v="14"/>
    <x v="1"/>
    <x v="1"/>
    <x v="1"/>
    <x v="0"/>
    <x v="1"/>
    <x v="0"/>
  </r>
  <r>
    <x v="18"/>
    <x v="52"/>
    <x v="61"/>
    <x v="8"/>
    <x v="7"/>
    <x v="7"/>
    <x v="1"/>
    <x v="1"/>
    <x v="0"/>
    <x v="1"/>
  </r>
  <r>
    <x v="18"/>
    <x v="52"/>
    <x v="61"/>
    <x v="8"/>
    <x v="7"/>
    <x v="7"/>
    <x v="0"/>
    <x v="1"/>
    <x v="0"/>
    <x v="1"/>
  </r>
  <r>
    <x v="18"/>
    <x v="52"/>
    <x v="61"/>
    <x v="15"/>
    <x v="10"/>
    <x v="10"/>
    <x v="0"/>
    <x v="1"/>
    <x v="0"/>
    <x v="1"/>
  </r>
  <r>
    <x v="18"/>
    <x v="52"/>
    <x v="61"/>
    <x v="15"/>
    <x v="10"/>
    <x v="10"/>
    <x v="0"/>
    <x v="1"/>
    <x v="0"/>
    <x v="1"/>
  </r>
  <r>
    <x v="18"/>
    <x v="52"/>
    <x v="61"/>
    <x v="5"/>
    <x v="3"/>
    <x v="3"/>
    <x v="0"/>
    <x v="1"/>
    <x v="0"/>
    <x v="1"/>
  </r>
  <r>
    <x v="18"/>
    <x v="52"/>
    <x v="61"/>
    <x v="5"/>
    <x v="3"/>
    <x v="3"/>
    <x v="0"/>
    <x v="1"/>
    <x v="1"/>
    <x v="2"/>
  </r>
  <r>
    <x v="18"/>
    <x v="52"/>
    <x v="61"/>
    <x v="4"/>
    <x v="12"/>
    <x v="12"/>
    <x v="0"/>
    <x v="0"/>
    <x v="1"/>
    <x v="0"/>
  </r>
  <r>
    <x v="18"/>
    <x v="52"/>
    <x v="61"/>
    <x v="9"/>
    <x v="8"/>
    <x v="8"/>
    <x v="1"/>
    <x v="0"/>
    <x v="1"/>
    <x v="0"/>
  </r>
  <r>
    <x v="18"/>
    <x v="52"/>
    <x v="61"/>
    <x v="16"/>
    <x v="15"/>
    <x v="15"/>
    <x v="0"/>
    <x v="0"/>
    <x v="1"/>
    <x v="0"/>
  </r>
  <r>
    <x v="18"/>
    <x v="52"/>
    <x v="61"/>
    <x v="2"/>
    <x v="16"/>
    <x v="16"/>
    <x v="1"/>
    <x v="0"/>
    <x v="1"/>
    <x v="0"/>
  </r>
  <r>
    <x v="18"/>
    <x v="52"/>
    <x v="61"/>
    <x v="3"/>
    <x v="2"/>
    <x v="2"/>
    <x v="0"/>
    <x v="0"/>
    <x v="1"/>
    <x v="0"/>
  </r>
  <r>
    <x v="18"/>
    <x v="52"/>
    <x v="61"/>
    <x v="6"/>
    <x v="9"/>
    <x v="9"/>
    <x v="1"/>
    <x v="0"/>
    <x v="1"/>
    <x v="0"/>
  </r>
  <r>
    <x v="18"/>
    <x v="52"/>
    <x v="61"/>
    <x v="0"/>
    <x v="4"/>
    <x v="4"/>
    <x v="1"/>
    <x v="0"/>
    <x v="1"/>
    <x v="0"/>
  </r>
  <r>
    <x v="18"/>
    <x v="52"/>
    <x v="61"/>
    <x v="7"/>
    <x v="0"/>
    <x v="0"/>
    <x v="1"/>
    <x v="0"/>
    <x v="1"/>
    <x v="0"/>
  </r>
  <r>
    <x v="18"/>
    <x v="52"/>
    <x v="61"/>
    <x v="10"/>
    <x v="6"/>
    <x v="6"/>
    <x v="1"/>
    <x v="0"/>
    <x v="1"/>
    <x v="0"/>
  </r>
  <r>
    <x v="18"/>
    <x v="52"/>
    <x v="61"/>
    <x v="13"/>
    <x v="5"/>
    <x v="5"/>
    <x v="1"/>
    <x v="0"/>
    <x v="1"/>
    <x v="0"/>
  </r>
  <r>
    <x v="18"/>
    <x v="52"/>
    <x v="61"/>
    <x v="4"/>
    <x v="12"/>
    <x v="12"/>
    <x v="0"/>
    <x v="0"/>
    <x v="1"/>
    <x v="0"/>
  </r>
  <r>
    <x v="19"/>
    <x v="57"/>
    <x v="51"/>
    <x v="9"/>
    <x v="8"/>
    <x v="8"/>
    <x v="1"/>
    <x v="0"/>
    <x v="1"/>
    <x v="0"/>
  </r>
  <r>
    <x v="19"/>
    <x v="57"/>
    <x v="51"/>
    <x v="16"/>
    <x v="15"/>
    <x v="15"/>
    <x v="0"/>
    <x v="0"/>
    <x v="1"/>
    <x v="0"/>
  </r>
  <r>
    <x v="19"/>
    <x v="57"/>
    <x v="51"/>
    <x v="2"/>
    <x v="16"/>
    <x v="16"/>
    <x v="1"/>
    <x v="0"/>
    <x v="1"/>
    <x v="0"/>
  </r>
  <r>
    <x v="19"/>
    <x v="57"/>
    <x v="51"/>
    <x v="3"/>
    <x v="2"/>
    <x v="2"/>
    <x v="1"/>
    <x v="0"/>
    <x v="1"/>
    <x v="0"/>
  </r>
  <r>
    <x v="19"/>
    <x v="57"/>
    <x v="51"/>
    <x v="6"/>
    <x v="9"/>
    <x v="9"/>
    <x v="1"/>
    <x v="0"/>
    <x v="1"/>
    <x v="0"/>
  </r>
  <r>
    <x v="19"/>
    <x v="57"/>
    <x v="51"/>
    <x v="12"/>
    <x v="14"/>
    <x v="14"/>
    <x v="0"/>
    <x v="0"/>
    <x v="1"/>
    <x v="0"/>
  </r>
  <r>
    <x v="19"/>
    <x v="57"/>
    <x v="51"/>
    <x v="12"/>
    <x v="14"/>
    <x v="14"/>
    <x v="1"/>
    <x v="0"/>
    <x v="1"/>
    <x v="0"/>
  </r>
  <r>
    <x v="19"/>
    <x v="57"/>
    <x v="51"/>
    <x v="0"/>
    <x v="4"/>
    <x v="4"/>
    <x v="1"/>
    <x v="0"/>
    <x v="1"/>
    <x v="0"/>
  </r>
  <r>
    <x v="19"/>
    <x v="57"/>
    <x v="51"/>
    <x v="1"/>
    <x v="11"/>
    <x v="11"/>
    <x v="1"/>
    <x v="0"/>
    <x v="1"/>
    <x v="0"/>
  </r>
  <r>
    <x v="19"/>
    <x v="57"/>
    <x v="51"/>
    <x v="1"/>
    <x v="11"/>
    <x v="11"/>
    <x v="0"/>
    <x v="0"/>
    <x v="1"/>
    <x v="0"/>
  </r>
  <r>
    <x v="19"/>
    <x v="57"/>
    <x v="51"/>
    <x v="7"/>
    <x v="0"/>
    <x v="0"/>
    <x v="1"/>
    <x v="0"/>
    <x v="1"/>
    <x v="0"/>
  </r>
  <r>
    <x v="19"/>
    <x v="57"/>
    <x v="51"/>
    <x v="10"/>
    <x v="6"/>
    <x v="6"/>
    <x v="0"/>
    <x v="0"/>
    <x v="1"/>
    <x v="0"/>
  </r>
  <r>
    <x v="19"/>
    <x v="57"/>
    <x v="51"/>
    <x v="11"/>
    <x v="13"/>
    <x v="13"/>
    <x v="1"/>
    <x v="0"/>
    <x v="1"/>
    <x v="0"/>
  </r>
  <r>
    <x v="19"/>
    <x v="57"/>
    <x v="51"/>
    <x v="11"/>
    <x v="13"/>
    <x v="13"/>
    <x v="1"/>
    <x v="0"/>
    <x v="1"/>
    <x v="0"/>
  </r>
  <r>
    <x v="19"/>
    <x v="57"/>
    <x v="51"/>
    <x v="13"/>
    <x v="5"/>
    <x v="5"/>
    <x v="1"/>
    <x v="0"/>
    <x v="1"/>
    <x v="0"/>
  </r>
  <r>
    <x v="19"/>
    <x v="57"/>
    <x v="51"/>
    <x v="14"/>
    <x v="1"/>
    <x v="1"/>
    <x v="0"/>
    <x v="0"/>
    <x v="1"/>
    <x v="0"/>
  </r>
  <r>
    <x v="19"/>
    <x v="57"/>
    <x v="51"/>
    <x v="14"/>
    <x v="1"/>
    <x v="1"/>
    <x v="0"/>
    <x v="0"/>
    <x v="1"/>
    <x v="0"/>
  </r>
  <r>
    <x v="19"/>
    <x v="57"/>
    <x v="51"/>
    <x v="8"/>
    <x v="7"/>
    <x v="7"/>
    <x v="1"/>
    <x v="1"/>
    <x v="0"/>
    <x v="1"/>
  </r>
  <r>
    <x v="19"/>
    <x v="57"/>
    <x v="51"/>
    <x v="8"/>
    <x v="7"/>
    <x v="7"/>
    <x v="0"/>
    <x v="1"/>
    <x v="0"/>
    <x v="1"/>
  </r>
  <r>
    <x v="19"/>
    <x v="57"/>
    <x v="51"/>
    <x v="15"/>
    <x v="10"/>
    <x v="10"/>
    <x v="0"/>
    <x v="1"/>
    <x v="0"/>
    <x v="1"/>
  </r>
  <r>
    <x v="19"/>
    <x v="57"/>
    <x v="51"/>
    <x v="15"/>
    <x v="10"/>
    <x v="10"/>
    <x v="0"/>
    <x v="1"/>
    <x v="0"/>
    <x v="1"/>
  </r>
  <r>
    <x v="19"/>
    <x v="57"/>
    <x v="51"/>
    <x v="5"/>
    <x v="3"/>
    <x v="3"/>
    <x v="0"/>
    <x v="0"/>
    <x v="1"/>
    <x v="0"/>
  </r>
  <r>
    <x v="19"/>
    <x v="57"/>
    <x v="51"/>
    <x v="4"/>
    <x v="12"/>
    <x v="12"/>
    <x v="0"/>
    <x v="1"/>
    <x v="0"/>
    <x v="1"/>
  </r>
  <r>
    <x v="19"/>
    <x v="57"/>
    <x v="51"/>
    <x v="5"/>
    <x v="3"/>
    <x v="3"/>
    <x v="0"/>
    <x v="0"/>
    <x v="1"/>
    <x v="0"/>
  </r>
  <r>
    <x v="19"/>
    <x v="57"/>
    <x v="51"/>
    <x v="9"/>
    <x v="8"/>
    <x v="8"/>
    <x v="1"/>
    <x v="0"/>
    <x v="1"/>
    <x v="0"/>
  </r>
  <r>
    <x v="19"/>
    <x v="57"/>
    <x v="51"/>
    <x v="16"/>
    <x v="15"/>
    <x v="15"/>
    <x v="1"/>
    <x v="0"/>
    <x v="1"/>
    <x v="0"/>
  </r>
  <r>
    <x v="19"/>
    <x v="57"/>
    <x v="51"/>
    <x v="2"/>
    <x v="16"/>
    <x v="16"/>
    <x v="1"/>
    <x v="0"/>
    <x v="1"/>
    <x v="0"/>
  </r>
  <r>
    <x v="19"/>
    <x v="57"/>
    <x v="51"/>
    <x v="3"/>
    <x v="2"/>
    <x v="2"/>
    <x v="1"/>
    <x v="0"/>
    <x v="1"/>
    <x v="0"/>
  </r>
  <r>
    <x v="19"/>
    <x v="57"/>
    <x v="51"/>
    <x v="6"/>
    <x v="9"/>
    <x v="9"/>
    <x v="1"/>
    <x v="0"/>
    <x v="1"/>
    <x v="0"/>
  </r>
  <r>
    <x v="19"/>
    <x v="57"/>
    <x v="51"/>
    <x v="0"/>
    <x v="4"/>
    <x v="4"/>
    <x v="1"/>
    <x v="0"/>
    <x v="1"/>
    <x v="0"/>
  </r>
  <r>
    <x v="19"/>
    <x v="57"/>
    <x v="51"/>
    <x v="7"/>
    <x v="0"/>
    <x v="0"/>
    <x v="0"/>
    <x v="0"/>
    <x v="1"/>
    <x v="0"/>
  </r>
  <r>
    <x v="19"/>
    <x v="57"/>
    <x v="51"/>
    <x v="10"/>
    <x v="6"/>
    <x v="6"/>
    <x v="0"/>
    <x v="0"/>
    <x v="1"/>
    <x v="0"/>
  </r>
  <r>
    <x v="19"/>
    <x v="57"/>
    <x v="51"/>
    <x v="13"/>
    <x v="5"/>
    <x v="5"/>
    <x v="1"/>
    <x v="0"/>
    <x v="1"/>
    <x v="0"/>
  </r>
  <r>
    <x v="19"/>
    <x v="57"/>
    <x v="51"/>
    <x v="4"/>
    <x v="12"/>
    <x v="12"/>
    <x v="0"/>
    <x v="0"/>
    <x v="1"/>
    <x v="0"/>
  </r>
  <r>
    <x v="20"/>
    <x v="24"/>
    <x v="84"/>
    <x v="9"/>
    <x v="8"/>
    <x v="8"/>
    <x v="1"/>
    <x v="0"/>
    <x v="1"/>
    <x v="0"/>
  </r>
  <r>
    <x v="20"/>
    <x v="24"/>
    <x v="84"/>
    <x v="16"/>
    <x v="15"/>
    <x v="15"/>
    <x v="0"/>
    <x v="1"/>
    <x v="0"/>
    <x v="1"/>
  </r>
  <r>
    <x v="20"/>
    <x v="24"/>
    <x v="84"/>
    <x v="2"/>
    <x v="16"/>
    <x v="16"/>
    <x v="1"/>
    <x v="0"/>
    <x v="1"/>
    <x v="0"/>
  </r>
  <r>
    <x v="20"/>
    <x v="24"/>
    <x v="84"/>
    <x v="3"/>
    <x v="2"/>
    <x v="2"/>
    <x v="1"/>
    <x v="0"/>
    <x v="1"/>
    <x v="0"/>
  </r>
  <r>
    <x v="20"/>
    <x v="24"/>
    <x v="84"/>
    <x v="6"/>
    <x v="9"/>
    <x v="9"/>
    <x v="1"/>
    <x v="0"/>
    <x v="1"/>
    <x v="0"/>
  </r>
  <r>
    <x v="20"/>
    <x v="24"/>
    <x v="84"/>
    <x v="12"/>
    <x v="14"/>
    <x v="14"/>
    <x v="1"/>
    <x v="0"/>
    <x v="1"/>
    <x v="0"/>
  </r>
  <r>
    <x v="20"/>
    <x v="24"/>
    <x v="84"/>
    <x v="12"/>
    <x v="14"/>
    <x v="14"/>
    <x v="1"/>
    <x v="0"/>
    <x v="1"/>
    <x v="0"/>
  </r>
  <r>
    <x v="20"/>
    <x v="24"/>
    <x v="84"/>
    <x v="0"/>
    <x v="4"/>
    <x v="4"/>
    <x v="0"/>
    <x v="0"/>
    <x v="1"/>
    <x v="0"/>
  </r>
  <r>
    <x v="20"/>
    <x v="24"/>
    <x v="84"/>
    <x v="1"/>
    <x v="11"/>
    <x v="11"/>
    <x v="1"/>
    <x v="1"/>
    <x v="0"/>
    <x v="1"/>
  </r>
  <r>
    <x v="20"/>
    <x v="24"/>
    <x v="84"/>
    <x v="1"/>
    <x v="11"/>
    <x v="11"/>
    <x v="1"/>
    <x v="1"/>
    <x v="0"/>
    <x v="1"/>
  </r>
  <r>
    <x v="20"/>
    <x v="24"/>
    <x v="84"/>
    <x v="7"/>
    <x v="0"/>
    <x v="0"/>
    <x v="1"/>
    <x v="0"/>
    <x v="1"/>
    <x v="0"/>
  </r>
  <r>
    <x v="20"/>
    <x v="24"/>
    <x v="84"/>
    <x v="10"/>
    <x v="6"/>
    <x v="6"/>
    <x v="1"/>
    <x v="0"/>
    <x v="1"/>
    <x v="0"/>
  </r>
  <r>
    <x v="20"/>
    <x v="24"/>
    <x v="84"/>
    <x v="11"/>
    <x v="13"/>
    <x v="13"/>
    <x v="1"/>
    <x v="1"/>
    <x v="0"/>
    <x v="1"/>
  </r>
  <r>
    <x v="20"/>
    <x v="24"/>
    <x v="84"/>
    <x v="11"/>
    <x v="13"/>
    <x v="13"/>
    <x v="1"/>
    <x v="1"/>
    <x v="0"/>
    <x v="1"/>
  </r>
  <r>
    <x v="20"/>
    <x v="24"/>
    <x v="84"/>
    <x v="13"/>
    <x v="5"/>
    <x v="5"/>
    <x v="0"/>
    <x v="1"/>
    <x v="0"/>
    <x v="1"/>
  </r>
  <r>
    <x v="20"/>
    <x v="24"/>
    <x v="84"/>
    <x v="13"/>
    <x v="5"/>
    <x v="5"/>
    <x v="1"/>
    <x v="1"/>
    <x v="0"/>
    <x v="1"/>
  </r>
  <r>
    <x v="20"/>
    <x v="24"/>
    <x v="84"/>
    <x v="14"/>
    <x v="1"/>
    <x v="1"/>
    <x v="1"/>
    <x v="1"/>
    <x v="0"/>
    <x v="1"/>
  </r>
  <r>
    <x v="20"/>
    <x v="24"/>
    <x v="84"/>
    <x v="14"/>
    <x v="1"/>
    <x v="1"/>
    <x v="1"/>
    <x v="1"/>
    <x v="0"/>
    <x v="1"/>
  </r>
  <r>
    <x v="20"/>
    <x v="24"/>
    <x v="84"/>
    <x v="8"/>
    <x v="7"/>
    <x v="7"/>
    <x v="1"/>
    <x v="1"/>
    <x v="0"/>
    <x v="1"/>
  </r>
  <r>
    <x v="20"/>
    <x v="24"/>
    <x v="84"/>
    <x v="8"/>
    <x v="7"/>
    <x v="7"/>
    <x v="1"/>
    <x v="0"/>
    <x v="1"/>
    <x v="0"/>
  </r>
  <r>
    <x v="20"/>
    <x v="24"/>
    <x v="84"/>
    <x v="15"/>
    <x v="10"/>
    <x v="10"/>
    <x v="0"/>
    <x v="0"/>
    <x v="1"/>
    <x v="0"/>
  </r>
  <r>
    <x v="20"/>
    <x v="24"/>
    <x v="84"/>
    <x v="15"/>
    <x v="10"/>
    <x v="10"/>
    <x v="1"/>
    <x v="0"/>
    <x v="1"/>
    <x v="0"/>
  </r>
  <r>
    <x v="20"/>
    <x v="24"/>
    <x v="84"/>
    <x v="5"/>
    <x v="3"/>
    <x v="3"/>
    <x v="1"/>
    <x v="0"/>
    <x v="1"/>
    <x v="0"/>
  </r>
  <r>
    <x v="20"/>
    <x v="24"/>
    <x v="84"/>
    <x v="5"/>
    <x v="3"/>
    <x v="3"/>
    <x v="0"/>
    <x v="0"/>
    <x v="1"/>
    <x v="0"/>
  </r>
  <r>
    <x v="20"/>
    <x v="24"/>
    <x v="84"/>
    <x v="9"/>
    <x v="8"/>
    <x v="8"/>
    <x v="0"/>
    <x v="0"/>
    <x v="1"/>
    <x v="0"/>
  </r>
  <r>
    <x v="20"/>
    <x v="24"/>
    <x v="84"/>
    <x v="16"/>
    <x v="15"/>
    <x v="15"/>
    <x v="1"/>
    <x v="1"/>
    <x v="0"/>
    <x v="1"/>
  </r>
  <r>
    <x v="20"/>
    <x v="24"/>
    <x v="84"/>
    <x v="2"/>
    <x v="16"/>
    <x v="16"/>
    <x v="1"/>
    <x v="0"/>
    <x v="1"/>
    <x v="0"/>
  </r>
  <r>
    <x v="20"/>
    <x v="24"/>
    <x v="84"/>
    <x v="3"/>
    <x v="2"/>
    <x v="2"/>
    <x v="1"/>
    <x v="0"/>
    <x v="1"/>
    <x v="0"/>
  </r>
  <r>
    <x v="20"/>
    <x v="24"/>
    <x v="84"/>
    <x v="6"/>
    <x v="9"/>
    <x v="9"/>
    <x v="1"/>
    <x v="0"/>
    <x v="1"/>
    <x v="0"/>
  </r>
  <r>
    <x v="20"/>
    <x v="24"/>
    <x v="84"/>
    <x v="0"/>
    <x v="4"/>
    <x v="4"/>
    <x v="1"/>
    <x v="0"/>
    <x v="1"/>
    <x v="0"/>
  </r>
  <r>
    <x v="20"/>
    <x v="24"/>
    <x v="84"/>
    <x v="7"/>
    <x v="0"/>
    <x v="0"/>
    <x v="0"/>
    <x v="0"/>
    <x v="1"/>
    <x v="0"/>
  </r>
  <r>
    <x v="20"/>
    <x v="24"/>
    <x v="84"/>
    <x v="10"/>
    <x v="6"/>
    <x v="6"/>
    <x v="1"/>
    <x v="0"/>
    <x v="1"/>
    <x v="0"/>
  </r>
  <r>
    <x v="20"/>
    <x v="24"/>
    <x v="84"/>
    <x v="13"/>
    <x v="5"/>
    <x v="5"/>
    <x v="0"/>
    <x v="1"/>
    <x v="0"/>
    <x v="1"/>
  </r>
  <r>
    <x v="20"/>
    <x v="24"/>
    <x v="84"/>
    <x v="4"/>
    <x v="12"/>
    <x v="12"/>
    <x v="0"/>
    <x v="0"/>
    <x v="1"/>
    <x v="0"/>
  </r>
  <r>
    <x v="21"/>
    <x v="37"/>
    <x v="64"/>
    <x v="9"/>
    <x v="8"/>
    <x v="8"/>
    <x v="1"/>
    <x v="0"/>
    <x v="1"/>
    <x v="0"/>
  </r>
  <r>
    <x v="21"/>
    <x v="37"/>
    <x v="64"/>
    <x v="16"/>
    <x v="15"/>
    <x v="15"/>
    <x v="1"/>
    <x v="0"/>
    <x v="1"/>
    <x v="0"/>
  </r>
  <r>
    <x v="21"/>
    <x v="37"/>
    <x v="64"/>
    <x v="2"/>
    <x v="16"/>
    <x v="16"/>
    <x v="1"/>
    <x v="0"/>
    <x v="1"/>
    <x v="0"/>
  </r>
  <r>
    <x v="21"/>
    <x v="37"/>
    <x v="64"/>
    <x v="3"/>
    <x v="2"/>
    <x v="2"/>
    <x v="0"/>
    <x v="0"/>
    <x v="1"/>
    <x v="0"/>
  </r>
  <r>
    <x v="21"/>
    <x v="37"/>
    <x v="64"/>
    <x v="6"/>
    <x v="9"/>
    <x v="9"/>
    <x v="1"/>
    <x v="0"/>
    <x v="1"/>
    <x v="0"/>
  </r>
  <r>
    <x v="21"/>
    <x v="37"/>
    <x v="64"/>
    <x v="12"/>
    <x v="14"/>
    <x v="14"/>
    <x v="1"/>
    <x v="0"/>
    <x v="1"/>
    <x v="0"/>
  </r>
  <r>
    <x v="21"/>
    <x v="37"/>
    <x v="64"/>
    <x v="12"/>
    <x v="14"/>
    <x v="14"/>
    <x v="1"/>
    <x v="0"/>
    <x v="1"/>
    <x v="0"/>
  </r>
  <r>
    <x v="21"/>
    <x v="37"/>
    <x v="64"/>
    <x v="0"/>
    <x v="4"/>
    <x v="4"/>
    <x v="0"/>
    <x v="0"/>
    <x v="1"/>
    <x v="0"/>
  </r>
  <r>
    <x v="21"/>
    <x v="37"/>
    <x v="64"/>
    <x v="1"/>
    <x v="11"/>
    <x v="11"/>
    <x v="1"/>
    <x v="1"/>
    <x v="0"/>
    <x v="1"/>
  </r>
  <r>
    <x v="21"/>
    <x v="37"/>
    <x v="64"/>
    <x v="1"/>
    <x v="11"/>
    <x v="11"/>
    <x v="1"/>
    <x v="1"/>
    <x v="0"/>
    <x v="1"/>
  </r>
  <r>
    <x v="21"/>
    <x v="37"/>
    <x v="64"/>
    <x v="7"/>
    <x v="0"/>
    <x v="0"/>
    <x v="1"/>
    <x v="0"/>
    <x v="1"/>
    <x v="0"/>
  </r>
  <r>
    <x v="21"/>
    <x v="37"/>
    <x v="64"/>
    <x v="10"/>
    <x v="6"/>
    <x v="6"/>
    <x v="0"/>
    <x v="0"/>
    <x v="1"/>
    <x v="0"/>
  </r>
  <r>
    <x v="21"/>
    <x v="37"/>
    <x v="64"/>
    <x v="11"/>
    <x v="13"/>
    <x v="13"/>
    <x v="0"/>
    <x v="1"/>
    <x v="0"/>
    <x v="1"/>
  </r>
  <r>
    <x v="21"/>
    <x v="37"/>
    <x v="64"/>
    <x v="11"/>
    <x v="13"/>
    <x v="13"/>
    <x v="0"/>
    <x v="1"/>
    <x v="0"/>
    <x v="1"/>
  </r>
  <r>
    <x v="21"/>
    <x v="37"/>
    <x v="64"/>
    <x v="13"/>
    <x v="5"/>
    <x v="5"/>
    <x v="0"/>
    <x v="1"/>
    <x v="0"/>
    <x v="1"/>
  </r>
  <r>
    <x v="21"/>
    <x v="37"/>
    <x v="64"/>
    <x v="14"/>
    <x v="1"/>
    <x v="1"/>
    <x v="0"/>
    <x v="0"/>
    <x v="1"/>
    <x v="0"/>
  </r>
  <r>
    <x v="21"/>
    <x v="37"/>
    <x v="64"/>
    <x v="14"/>
    <x v="1"/>
    <x v="1"/>
    <x v="1"/>
    <x v="1"/>
    <x v="1"/>
    <x v="2"/>
  </r>
  <r>
    <x v="21"/>
    <x v="37"/>
    <x v="64"/>
    <x v="8"/>
    <x v="7"/>
    <x v="7"/>
    <x v="1"/>
    <x v="1"/>
    <x v="0"/>
    <x v="1"/>
  </r>
  <r>
    <x v="21"/>
    <x v="37"/>
    <x v="64"/>
    <x v="8"/>
    <x v="7"/>
    <x v="7"/>
    <x v="1"/>
    <x v="1"/>
    <x v="0"/>
    <x v="1"/>
  </r>
  <r>
    <x v="21"/>
    <x v="37"/>
    <x v="64"/>
    <x v="15"/>
    <x v="10"/>
    <x v="10"/>
    <x v="1"/>
    <x v="0"/>
    <x v="1"/>
    <x v="0"/>
  </r>
  <r>
    <x v="21"/>
    <x v="37"/>
    <x v="64"/>
    <x v="15"/>
    <x v="10"/>
    <x v="10"/>
    <x v="1"/>
    <x v="0"/>
    <x v="1"/>
    <x v="0"/>
  </r>
  <r>
    <x v="21"/>
    <x v="37"/>
    <x v="64"/>
    <x v="5"/>
    <x v="3"/>
    <x v="3"/>
    <x v="1"/>
    <x v="1"/>
    <x v="0"/>
    <x v="1"/>
  </r>
  <r>
    <x v="21"/>
    <x v="37"/>
    <x v="64"/>
    <x v="5"/>
    <x v="3"/>
    <x v="3"/>
    <x v="1"/>
    <x v="1"/>
    <x v="0"/>
    <x v="1"/>
  </r>
  <r>
    <x v="21"/>
    <x v="37"/>
    <x v="64"/>
    <x v="4"/>
    <x v="12"/>
    <x v="12"/>
    <x v="0"/>
    <x v="0"/>
    <x v="1"/>
    <x v="0"/>
  </r>
  <r>
    <x v="21"/>
    <x v="37"/>
    <x v="64"/>
    <x v="9"/>
    <x v="8"/>
    <x v="8"/>
    <x v="1"/>
    <x v="0"/>
    <x v="1"/>
    <x v="0"/>
  </r>
  <r>
    <x v="21"/>
    <x v="37"/>
    <x v="64"/>
    <x v="16"/>
    <x v="15"/>
    <x v="15"/>
    <x v="1"/>
    <x v="0"/>
    <x v="1"/>
    <x v="0"/>
  </r>
  <r>
    <x v="21"/>
    <x v="37"/>
    <x v="64"/>
    <x v="2"/>
    <x v="16"/>
    <x v="16"/>
    <x v="1"/>
    <x v="0"/>
    <x v="1"/>
    <x v="0"/>
  </r>
  <r>
    <x v="21"/>
    <x v="37"/>
    <x v="64"/>
    <x v="3"/>
    <x v="2"/>
    <x v="2"/>
    <x v="1"/>
    <x v="0"/>
    <x v="1"/>
    <x v="0"/>
  </r>
  <r>
    <x v="21"/>
    <x v="37"/>
    <x v="64"/>
    <x v="6"/>
    <x v="9"/>
    <x v="9"/>
    <x v="1"/>
    <x v="0"/>
    <x v="1"/>
    <x v="0"/>
  </r>
  <r>
    <x v="21"/>
    <x v="37"/>
    <x v="64"/>
    <x v="0"/>
    <x v="4"/>
    <x v="4"/>
    <x v="0"/>
    <x v="0"/>
    <x v="1"/>
    <x v="0"/>
  </r>
  <r>
    <x v="21"/>
    <x v="37"/>
    <x v="64"/>
    <x v="7"/>
    <x v="0"/>
    <x v="0"/>
    <x v="1"/>
    <x v="0"/>
    <x v="1"/>
    <x v="0"/>
  </r>
  <r>
    <x v="21"/>
    <x v="37"/>
    <x v="64"/>
    <x v="10"/>
    <x v="6"/>
    <x v="6"/>
    <x v="1"/>
    <x v="0"/>
    <x v="1"/>
    <x v="0"/>
  </r>
  <r>
    <x v="21"/>
    <x v="37"/>
    <x v="64"/>
    <x v="13"/>
    <x v="5"/>
    <x v="5"/>
    <x v="0"/>
    <x v="0"/>
    <x v="1"/>
    <x v="0"/>
  </r>
  <r>
    <x v="21"/>
    <x v="37"/>
    <x v="64"/>
    <x v="4"/>
    <x v="12"/>
    <x v="12"/>
    <x v="0"/>
    <x v="0"/>
    <x v="1"/>
    <x v="0"/>
  </r>
  <r>
    <x v="22"/>
    <x v="54"/>
    <x v="52"/>
    <x v="9"/>
    <x v="8"/>
    <x v="8"/>
    <x v="0"/>
    <x v="0"/>
    <x v="1"/>
    <x v="0"/>
  </r>
  <r>
    <x v="22"/>
    <x v="54"/>
    <x v="52"/>
    <x v="16"/>
    <x v="15"/>
    <x v="15"/>
    <x v="1"/>
    <x v="0"/>
    <x v="1"/>
    <x v="0"/>
  </r>
  <r>
    <x v="22"/>
    <x v="54"/>
    <x v="52"/>
    <x v="2"/>
    <x v="16"/>
    <x v="16"/>
    <x v="0"/>
    <x v="1"/>
    <x v="0"/>
    <x v="1"/>
  </r>
  <r>
    <x v="22"/>
    <x v="54"/>
    <x v="52"/>
    <x v="3"/>
    <x v="2"/>
    <x v="2"/>
    <x v="1"/>
    <x v="0"/>
    <x v="1"/>
    <x v="0"/>
  </r>
  <r>
    <x v="22"/>
    <x v="54"/>
    <x v="52"/>
    <x v="6"/>
    <x v="9"/>
    <x v="9"/>
    <x v="1"/>
    <x v="0"/>
    <x v="1"/>
    <x v="0"/>
  </r>
  <r>
    <x v="22"/>
    <x v="54"/>
    <x v="52"/>
    <x v="12"/>
    <x v="14"/>
    <x v="14"/>
    <x v="1"/>
    <x v="0"/>
    <x v="1"/>
    <x v="0"/>
  </r>
  <r>
    <x v="22"/>
    <x v="54"/>
    <x v="52"/>
    <x v="12"/>
    <x v="14"/>
    <x v="14"/>
    <x v="1"/>
    <x v="0"/>
    <x v="1"/>
    <x v="0"/>
  </r>
  <r>
    <x v="22"/>
    <x v="54"/>
    <x v="52"/>
    <x v="0"/>
    <x v="4"/>
    <x v="4"/>
    <x v="0"/>
    <x v="1"/>
    <x v="0"/>
    <x v="1"/>
  </r>
  <r>
    <x v="22"/>
    <x v="54"/>
    <x v="52"/>
    <x v="1"/>
    <x v="11"/>
    <x v="11"/>
    <x v="0"/>
    <x v="1"/>
    <x v="0"/>
    <x v="1"/>
  </r>
  <r>
    <x v="22"/>
    <x v="54"/>
    <x v="52"/>
    <x v="1"/>
    <x v="11"/>
    <x v="11"/>
    <x v="0"/>
    <x v="0"/>
    <x v="1"/>
    <x v="0"/>
  </r>
  <r>
    <x v="22"/>
    <x v="54"/>
    <x v="52"/>
    <x v="7"/>
    <x v="0"/>
    <x v="0"/>
    <x v="0"/>
    <x v="0"/>
    <x v="1"/>
    <x v="0"/>
  </r>
  <r>
    <x v="22"/>
    <x v="54"/>
    <x v="52"/>
    <x v="10"/>
    <x v="6"/>
    <x v="6"/>
    <x v="1"/>
    <x v="0"/>
    <x v="1"/>
    <x v="0"/>
  </r>
  <r>
    <x v="22"/>
    <x v="54"/>
    <x v="52"/>
    <x v="11"/>
    <x v="13"/>
    <x v="13"/>
    <x v="1"/>
    <x v="1"/>
    <x v="1"/>
    <x v="2"/>
  </r>
  <r>
    <x v="22"/>
    <x v="54"/>
    <x v="52"/>
    <x v="11"/>
    <x v="13"/>
    <x v="13"/>
    <x v="0"/>
    <x v="0"/>
    <x v="1"/>
    <x v="0"/>
  </r>
  <r>
    <x v="22"/>
    <x v="54"/>
    <x v="52"/>
    <x v="13"/>
    <x v="5"/>
    <x v="5"/>
    <x v="0"/>
    <x v="0"/>
    <x v="1"/>
    <x v="0"/>
  </r>
  <r>
    <x v="22"/>
    <x v="54"/>
    <x v="52"/>
    <x v="14"/>
    <x v="1"/>
    <x v="1"/>
    <x v="0"/>
    <x v="0"/>
    <x v="1"/>
    <x v="0"/>
  </r>
  <r>
    <x v="22"/>
    <x v="54"/>
    <x v="52"/>
    <x v="14"/>
    <x v="1"/>
    <x v="1"/>
    <x v="1"/>
    <x v="0"/>
    <x v="1"/>
    <x v="0"/>
  </r>
  <r>
    <x v="22"/>
    <x v="54"/>
    <x v="52"/>
    <x v="8"/>
    <x v="7"/>
    <x v="7"/>
    <x v="1"/>
    <x v="0"/>
    <x v="1"/>
    <x v="0"/>
  </r>
  <r>
    <x v="22"/>
    <x v="54"/>
    <x v="52"/>
    <x v="8"/>
    <x v="7"/>
    <x v="7"/>
    <x v="1"/>
    <x v="0"/>
    <x v="1"/>
    <x v="0"/>
  </r>
  <r>
    <x v="22"/>
    <x v="54"/>
    <x v="52"/>
    <x v="15"/>
    <x v="10"/>
    <x v="10"/>
    <x v="1"/>
    <x v="1"/>
    <x v="0"/>
    <x v="1"/>
  </r>
  <r>
    <x v="22"/>
    <x v="54"/>
    <x v="52"/>
    <x v="15"/>
    <x v="10"/>
    <x v="10"/>
    <x v="0"/>
    <x v="0"/>
    <x v="1"/>
    <x v="0"/>
  </r>
  <r>
    <x v="22"/>
    <x v="54"/>
    <x v="52"/>
    <x v="5"/>
    <x v="3"/>
    <x v="3"/>
    <x v="0"/>
    <x v="1"/>
    <x v="0"/>
    <x v="1"/>
  </r>
  <r>
    <x v="22"/>
    <x v="54"/>
    <x v="52"/>
    <x v="5"/>
    <x v="3"/>
    <x v="3"/>
    <x v="1"/>
    <x v="1"/>
    <x v="0"/>
    <x v="1"/>
  </r>
  <r>
    <x v="22"/>
    <x v="54"/>
    <x v="52"/>
    <x v="4"/>
    <x v="12"/>
    <x v="12"/>
    <x v="0"/>
    <x v="0"/>
    <x v="1"/>
    <x v="0"/>
  </r>
  <r>
    <x v="22"/>
    <x v="54"/>
    <x v="52"/>
    <x v="9"/>
    <x v="8"/>
    <x v="8"/>
    <x v="0"/>
    <x v="0"/>
    <x v="1"/>
    <x v="0"/>
  </r>
  <r>
    <x v="22"/>
    <x v="54"/>
    <x v="52"/>
    <x v="16"/>
    <x v="15"/>
    <x v="15"/>
    <x v="1"/>
    <x v="1"/>
    <x v="0"/>
    <x v="1"/>
  </r>
  <r>
    <x v="22"/>
    <x v="54"/>
    <x v="52"/>
    <x v="2"/>
    <x v="16"/>
    <x v="16"/>
    <x v="1"/>
    <x v="0"/>
    <x v="1"/>
    <x v="0"/>
  </r>
  <r>
    <x v="22"/>
    <x v="54"/>
    <x v="52"/>
    <x v="3"/>
    <x v="2"/>
    <x v="2"/>
    <x v="0"/>
    <x v="0"/>
    <x v="1"/>
    <x v="0"/>
  </r>
  <r>
    <x v="22"/>
    <x v="54"/>
    <x v="52"/>
    <x v="6"/>
    <x v="9"/>
    <x v="9"/>
    <x v="1"/>
    <x v="0"/>
    <x v="1"/>
    <x v="0"/>
  </r>
  <r>
    <x v="22"/>
    <x v="54"/>
    <x v="52"/>
    <x v="0"/>
    <x v="4"/>
    <x v="4"/>
    <x v="1"/>
    <x v="0"/>
    <x v="1"/>
    <x v="0"/>
  </r>
  <r>
    <x v="22"/>
    <x v="54"/>
    <x v="52"/>
    <x v="7"/>
    <x v="0"/>
    <x v="0"/>
    <x v="0"/>
    <x v="0"/>
    <x v="1"/>
    <x v="0"/>
  </r>
  <r>
    <x v="22"/>
    <x v="54"/>
    <x v="52"/>
    <x v="10"/>
    <x v="6"/>
    <x v="6"/>
    <x v="0"/>
    <x v="0"/>
    <x v="1"/>
    <x v="0"/>
  </r>
  <r>
    <x v="22"/>
    <x v="54"/>
    <x v="52"/>
    <x v="13"/>
    <x v="5"/>
    <x v="5"/>
    <x v="0"/>
    <x v="0"/>
    <x v="1"/>
    <x v="0"/>
  </r>
  <r>
    <x v="22"/>
    <x v="54"/>
    <x v="52"/>
    <x v="4"/>
    <x v="12"/>
    <x v="12"/>
    <x v="0"/>
    <x v="0"/>
    <x v="1"/>
    <x v="0"/>
  </r>
  <r>
    <x v="23"/>
    <x v="40"/>
    <x v="80"/>
    <x v="9"/>
    <x v="8"/>
    <x v="8"/>
    <x v="0"/>
    <x v="1"/>
    <x v="0"/>
    <x v="1"/>
  </r>
  <r>
    <x v="23"/>
    <x v="40"/>
    <x v="80"/>
    <x v="16"/>
    <x v="15"/>
    <x v="15"/>
    <x v="1"/>
    <x v="0"/>
    <x v="1"/>
    <x v="0"/>
  </r>
  <r>
    <x v="23"/>
    <x v="40"/>
    <x v="80"/>
    <x v="2"/>
    <x v="16"/>
    <x v="16"/>
    <x v="1"/>
    <x v="0"/>
    <x v="1"/>
    <x v="0"/>
  </r>
  <r>
    <x v="23"/>
    <x v="40"/>
    <x v="80"/>
    <x v="3"/>
    <x v="2"/>
    <x v="2"/>
    <x v="0"/>
    <x v="0"/>
    <x v="1"/>
    <x v="0"/>
  </r>
  <r>
    <x v="23"/>
    <x v="40"/>
    <x v="80"/>
    <x v="6"/>
    <x v="9"/>
    <x v="9"/>
    <x v="1"/>
    <x v="0"/>
    <x v="1"/>
    <x v="0"/>
  </r>
  <r>
    <x v="23"/>
    <x v="40"/>
    <x v="80"/>
    <x v="0"/>
    <x v="4"/>
    <x v="4"/>
    <x v="0"/>
    <x v="0"/>
    <x v="1"/>
    <x v="0"/>
  </r>
  <r>
    <x v="23"/>
    <x v="40"/>
    <x v="80"/>
    <x v="7"/>
    <x v="0"/>
    <x v="0"/>
    <x v="0"/>
    <x v="0"/>
    <x v="1"/>
    <x v="0"/>
  </r>
  <r>
    <x v="23"/>
    <x v="40"/>
    <x v="80"/>
    <x v="10"/>
    <x v="6"/>
    <x v="6"/>
    <x v="1"/>
    <x v="0"/>
    <x v="1"/>
    <x v="0"/>
  </r>
  <r>
    <x v="23"/>
    <x v="40"/>
    <x v="80"/>
    <x v="13"/>
    <x v="5"/>
    <x v="5"/>
    <x v="0"/>
    <x v="0"/>
    <x v="1"/>
    <x v="0"/>
  </r>
  <r>
    <x v="23"/>
    <x v="40"/>
    <x v="80"/>
    <x v="4"/>
    <x v="12"/>
    <x v="12"/>
    <x v="0"/>
    <x v="0"/>
    <x v="1"/>
    <x v="0"/>
  </r>
  <r>
    <x v="24"/>
    <x v="40"/>
    <x v="80"/>
    <x v="9"/>
    <x v="8"/>
    <x v="8"/>
    <x v="0"/>
    <x v="0"/>
    <x v="1"/>
    <x v="0"/>
  </r>
  <r>
    <x v="24"/>
    <x v="40"/>
    <x v="80"/>
    <x v="16"/>
    <x v="15"/>
    <x v="15"/>
    <x v="0"/>
    <x v="0"/>
    <x v="1"/>
    <x v="0"/>
  </r>
  <r>
    <x v="24"/>
    <x v="40"/>
    <x v="80"/>
    <x v="2"/>
    <x v="16"/>
    <x v="16"/>
    <x v="1"/>
    <x v="0"/>
    <x v="1"/>
    <x v="0"/>
  </r>
  <r>
    <x v="24"/>
    <x v="40"/>
    <x v="80"/>
    <x v="3"/>
    <x v="2"/>
    <x v="2"/>
    <x v="0"/>
    <x v="0"/>
    <x v="1"/>
    <x v="0"/>
  </r>
  <r>
    <x v="24"/>
    <x v="40"/>
    <x v="80"/>
    <x v="6"/>
    <x v="9"/>
    <x v="9"/>
    <x v="0"/>
    <x v="0"/>
    <x v="1"/>
    <x v="0"/>
  </r>
  <r>
    <x v="24"/>
    <x v="40"/>
    <x v="80"/>
    <x v="12"/>
    <x v="14"/>
    <x v="14"/>
    <x v="0"/>
    <x v="0"/>
    <x v="1"/>
    <x v="0"/>
  </r>
  <r>
    <x v="24"/>
    <x v="40"/>
    <x v="80"/>
    <x v="12"/>
    <x v="14"/>
    <x v="14"/>
    <x v="1"/>
    <x v="0"/>
    <x v="1"/>
    <x v="0"/>
  </r>
  <r>
    <x v="24"/>
    <x v="40"/>
    <x v="80"/>
    <x v="0"/>
    <x v="4"/>
    <x v="4"/>
    <x v="1"/>
    <x v="0"/>
    <x v="1"/>
    <x v="0"/>
  </r>
  <r>
    <x v="24"/>
    <x v="40"/>
    <x v="80"/>
    <x v="1"/>
    <x v="11"/>
    <x v="11"/>
    <x v="0"/>
    <x v="0"/>
    <x v="1"/>
    <x v="0"/>
  </r>
  <r>
    <x v="24"/>
    <x v="40"/>
    <x v="80"/>
    <x v="1"/>
    <x v="11"/>
    <x v="11"/>
    <x v="0"/>
    <x v="0"/>
    <x v="1"/>
    <x v="0"/>
  </r>
  <r>
    <x v="24"/>
    <x v="40"/>
    <x v="80"/>
    <x v="7"/>
    <x v="0"/>
    <x v="0"/>
    <x v="0"/>
    <x v="0"/>
    <x v="1"/>
    <x v="0"/>
  </r>
  <r>
    <x v="24"/>
    <x v="40"/>
    <x v="80"/>
    <x v="10"/>
    <x v="6"/>
    <x v="6"/>
    <x v="0"/>
    <x v="0"/>
    <x v="1"/>
    <x v="0"/>
  </r>
  <r>
    <x v="24"/>
    <x v="40"/>
    <x v="80"/>
    <x v="11"/>
    <x v="13"/>
    <x v="13"/>
    <x v="0"/>
    <x v="0"/>
    <x v="1"/>
    <x v="0"/>
  </r>
  <r>
    <x v="24"/>
    <x v="40"/>
    <x v="80"/>
    <x v="11"/>
    <x v="13"/>
    <x v="13"/>
    <x v="0"/>
    <x v="0"/>
    <x v="1"/>
    <x v="0"/>
  </r>
  <r>
    <x v="24"/>
    <x v="40"/>
    <x v="80"/>
    <x v="13"/>
    <x v="5"/>
    <x v="5"/>
    <x v="0"/>
    <x v="0"/>
    <x v="1"/>
    <x v="0"/>
  </r>
  <r>
    <x v="24"/>
    <x v="40"/>
    <x v="80"/>
    <x v="14"/>
    <x v="1"/>
    <x v="1"/>
    <x v="1"/>
    <x v="0"/>
    <x v="1"/>
    <x v="0"/>
  </r>
  <r>
    <x v="24"/>
    <x v="40"/>
    <x v="80"/>
    <x v="14"/>
    <x v="1"/>
    <x v="1"/>
    <x v="0"/>
    <x v="0"/>
    <x v="1"/>
    <x v="0"/>
  </r>
  <r>
    <x v="24"/>
    <x v="40"/>
    <x v="80"/>
    <x v="8"/>
    <x v="7"/>
    <x v="7"/>
    <x v="1"/>
    <x v="0"/>
    <x v="1"/>
    <x v="0"/>
  </r>
  <r>
    <x v="24"/>
    <x v="40"/>
    <x v="80"/>
    <x v="8"/>
    <x v="7"/>
    <x v="7"/>
    <x v="0"/>
    <x v="1"/>
    <x v="0"/>
    <x v="1"/>
  </r>
  <r>
    <x v="24"/>
    <x v="40"/>
    <x v="80"/>
    <x v="15"/>
    <x v="10"/>
    <x v="10"/>
    <x v="0"/>
    <x v="0"/>
    <x v="1"/>
    <x v="0"/>
  </r>
  <r>
    <x v="24"/>
    <x v="40"/>
    <x v="80"/>
    <x v="15"/>
    <x v="10"/>
    <x v="10"/>
    <x v="0"/>
    <x v="0"/>
    <x v="1"/>
    <x v="0"/>
  </r>
  <r>
    <x v="24"/>
    <x v="40"/>
    <x v="80"/>
    <x v="5"/>
    <x v="3"/>
    <x v="3"/>
    <x v="0"/>
    <x v="0"/>
    <x v="1"/>
    <x v="0"/>
  </r>
  <r>
    <x v="24"/>
    <x v="40"/>
    <x v="80"/>
    <x v="4"/>
    <x v="12"/>
    <x v="12"/>
    <x v="0"/>
    <x v="0"/>
    <x v="1"/>
    <x v="0"/>
  </r>
  <r>
    <x v="24"/>
    <x v="40"/>
    <x v="80"/>
    <x v="5"/>
    <x v="3"/>
    <x v="3"/>
    <x v="1"/>
    <x v="1"/>
    <x v="1"/>
    <x v="2"/>
  </r>
  <r>
    <x v="25"/>
    <x v="55"/>
    <x v="47"/>
    <x v="9"/>
    <x v="8"/>
    <x v="8"/>
    <x v="1"/>
    <x v="0"/>
    <x v="1"/>
    <x v="0"/>
  </r>
  <r>
    <x v="25"/>
    <x v="55"/>
    <x v="47"/>
    <x v="16"/>
    <x v="15"/>
    <x v="15"/>
    <x v="1"/>
    <x v="0"/>
    <x v="1"/>
    <x v="0"/>
  </r>
  <r>
    <x v="25"/>
    <x v="55"/>
    <x v="47"/>
    <x v="2"/>
    <x v="16"/>
    <x v="16"/>
    <x v="1"/>
    <x v="0"/>
    <x v="1"/>
    <x v="0"/>
  </r>
  <r>
    <x v="25"/>
    <x v="55"/>
    <x v="47"/>
    <x v="3"/>
    <x v="2"/>
    <x v="2"/>
    <x v="1"/>
    <x v="0"/>
    <x v="1"/>
    <x v="0"/>
  </r>
  <r>
    <x v="25"/>
    <x v="55"/>
    <x v="47"/>
    <x v="6"/>
    <x v="9"/>
    <x v="9"/>
    <x v="1"/>
    <x v="0"/>
    <x v="1"/>
    <x v="0"/>
  </r>
  <r>
    <x v="25"/>
    <x v="55"/>
    <x v="47"/>
    <x v="12"/>
    <x v="14"/>
    <x v="14"/>
    <x v="1"/>
    <x v="0"/>
    <x v="1"/>
    <x v="0"/>
  </r>
  <r>
    <x v="25"/>
    <x v="55"/>
    <x v="47"/>
    <x v="12"/>
    <x v="14"/>
    <x v="14"/>
    <x v="1"/>
    <x v="0"/>
    <x v="1"/>
    <x v="0"/>
  </r>
  <r>
    <x v="25"/>
    <x v="55"/>
    <x v="47"/>
    <x v="0"/>
    <x v="4"/>
    <x v="4"/>
    <x v="1"/>
    <x v="0"/>
    <x v="1"/>
    <x v="0"/>
  </r>
  <r>
    <x v="25"/>
    <x v="55"/>
    <x v="47"/>
    <x v="1"/>
    <x v="11"/>
    <x v="11"/>
    <x v="1"/>
    <x v="1"/>
    <x v="0"/>
    <x v="1"/>
  </r>
  <r>
    <x v="25"/>
    <x v="55"/>
    <x v="47"/>
    <x v="1"/>
    <x v="11"/>
    <x v="11"/>
    <x v="0"/>
    <x v="0"/>
    <x v="1"/>
    <x v="0"/>
  </r>
  <r>
    <x v="25"/>
    <x v="55"/>
    <x v="47"/>
    <x v="7"/>
    <x v="0"/>
    <x v="0"/>
    <x v="1"/>
    <x v="0"/>
    <x v="1"/>
    <x v="0"/>
  </r>
  <r>
    <x v="25"/>
    <x v="55"/>
    <x v="47"/>
    <x v="10"/>
    <x v="6"/>
    <x v="6"/>
    <x v="0"/>
    <x v="0"/>
    <x v="1"/>
    <x v="0"/>
  </r>
  <r>
    <x v="25"/>
    <x v="55"/>
    <x v="47"/>
    <x v="11"/>
    <x v="13"/>
    <x v="13"/>
    <x v="0"/>
    <x v="0"/>
    <x v="1"/>
    <x v="0"/>
  </r>
  <r>
    <x v="25"/>
    <x v="55"/>
    <x v="47"/>
    <x v="11"/>
    <x v="13"/>
    <x v="13"/>
    <x v="1"/>
    <x v="0"/>
    <x v="1"/>
    <x v="0"/>
  </r>
  <r>
    <x v="25"/>
    <x v="55"/>
    <x v="47"/>
    <x v="13"/>
    <x v="5"/>
    <x v="5"/>
    <x v="1"/>
    <x v="0"/>
    <x v="1"/>
    <x v="0"/>
  </r>
  <r>
    <x v="25"/>
    <x v="55"/>
    <x v="47"/>
    <x v="14"/>
    <x v="1"/>
    <x v="1"/>
    <x v="1"/>
    <x v="1"/>
    <x v="0"/>
    <x v="1"/>
  </r>
  <r>
    <x v="25"/>
    <x v="55"/>
    <x v="47"/>
    <x v="14"/>
    <x v="1"/>
    <x v="1"/>
    <x v="0"/>
    <x v="1"/>
    <x v="0"/>
    <x v="1"/>
  </r>
  <r>
    <x v="25"/>
    <x v="55"/>
    <x v="47"/>
    <x v="8"/>
    <x v="7"/>
    <x v="7"/>
    <x v="0"/>
    <x v="0"/>
    <x v="1"/>
    <x v="0"/>
  </r>
  <r>
    <x v="25"/>
    <x v="55"/>
    <x v="47"/>
    <x v="8"/>
    <x v="7"/>
    <x v="7"/>
    <x v="1"/>
    <x v="0"/>
    <x v="1"/>
    <x v="0"/>
  </r>
  <r>
    <x v="25"/>
    <x v="55"/>
    <x v="47"/>
    <x v="15"/>
    <x v="10"/>
    <x v="10"/>
    <x v="1"/>
    <x v="1"/>
    <x v="1"/>
    <x v="2"/>
  </r>
  <r>
    <x v="25"/>
    <x v="55"/>
    <x v="47"/>
    <x v="15"/>
    <x v="10"/>
    <x v="10"/>
    <x v="1"/>
    <x v="1"/>
    <x v="1"/>
    <x v="2"/>
  </r>
  <r>
    <x v="25"/>
    <x v="55"/>
    <x v="47"/>
    <x v="5"/>
    <x v="3"/>
    <x v="3"/>
    <x v="1"/>
    <x v="1"/>
    <x v="1"/>
    <x v="2"/>
  </r>
  <r>
    <x v="25"/>
    <x v="55"/>
    <x v="47"/>
    <x v="4"/>
    <x v="12"/>
    <x v="12"/>
    <x v="0"/>
    <x v="0"/>
    <x v="1"/>
    <x v="0"/>
  </r>
  <r>
    <x v="25"/>
    <x v="55"/>
    <x v="47"/>
    <x v="5"/>
    <x v="3"/>
    <x v="3"/>
    <x v="1"/>
    <x v="1"/>
    <x v="0"/>
    <x v="1"/>
  </r>
  <r>
    <x v="26"/>
    <x v="50"/>
    <x v="3"/>
    <x v="9"/>
    <x v="8"/>
    <x v="8"/>
    <x v="1"/>
    <x v="0"/>
    <x v="1"/>
    <x v="0"/>
  </r>
  <r>
    <x v="26"/>
    <x v="50"/>
    <x v="3"/>
    <x v="9"/>
    <x v="8"/>
    <x v="8"/>
    <x v="1"/>
    <x v="0"/>
    <x v="1"/>
    <x v="0"/>
  </r>
  <r>
    <x v="26"/>
    <x v="50"/>
    <x v="3"/>
    <x v="16"/>
    <x v="15"/>
    <x v="15"/>
    <x v="1"/>
    <x v="0"/>
    <x v="1"/>
    <x v="0"/>
  </r>
  <r>
    <x v="26"/>
    <x v="50"/>
    <x v="3"/>
    <x v="2"/>
    <x v="16"/>
    <x v="16"/>
    <x v="1"/>
    <x v="0"/>
    <x v="1"/>
    <x v="0"/>
  </r>
  <r>
    <x v="26"/>
    <x v="50"/>
    <x v="3"/>
    <x v="2"/>
    <x v="16"/>
    <x v="16"/>
    <x v="0"/>
    <x v="0"/>
    <x v="1"/>
    <x v="0"/>
  </r>
  <r>
    <x v="26"/>
    <x v="50"/>
    <x v="3"/>
    <x v="3"/>
    <x v="2"/>
    <x v="2"/>
    <x v="0"/>
    <x v="0"/>
    <x v="1"/>
    <x v="0"/>
  </r>
  <r>
    <x v="26"/>
    <x v="50"/>
    <x v="3"/>
    <x v="6"/>
    <x v="9"/>
    <x v="9"/>
    <x v="0"/>
    <x v="0"/>
    <x v="1"/>
    <x v="0"/>
  </r>
  <r>
    <x v="26"/>
    <x v="50"/>
    <x v="3"/>
    <x v="6"/>
    <x v="9"/>
    <x v="9"/>
    <x v="1"/>
    <x v="0"/>
    <x v="1"/>
    <x v="0"/>
  </r>
  <r>
    <x v="26"/>
    <x v="50"/>
    <x v="3"/>
    <x v="12"/>
    <x v="14"/>
    <x v="14"/>
    <x v="1"/>
    <x v="0"/>
    <x v="1"/>
    <x v="0"/>
  </r>
  <r>
    <x v="26"/>
    <x v="50"/>
    <x v="3"/>
    <x v="0"/>
    <x v="4"/>
    <x v="4"/>
    <x v="0"/>
    <x v="0"/>
    <x v="1"/>
    <x v="0"/>
  </r>
  <r>
    <x v="26"/>
    <x v="50"/>
    <x v="3"/>
    <x v="0"/>
    <x v="4"/>
    <x v="4"/>
    <x v="0"/>
    <x v="0"/>
    <x v="1"/>
    <x v="0"/>
  </r>
  <r>
    <x v="26"/>
    <x v="50"/>
    <x v="3"/>
    <x v="1"/>
    <x v="11"/>
    <x v="11"/>
    <x v="1"/>
    <x v="0"/>
    <x v="1"/>
    <x v="0"/>
  </r>
  <r>
    <x v="26"/>
    <x v="50"/>
    <x v="3"/>
    <x v="7"/>
    <x v="0"/>
    <x v="0"/>
    <x v="1"/>
    <x v="0"/>
    <x v="1"/>
    <x v="0"/>
  </r>
  <r>
    <x v="26"/>
    <x v="50"/>
    <x v="3"/>
    <x v="7"/>
    <x v="0"/>
    <x v="0"/>
    <x v="0"/>
    <x v="0"/>
    <x v="1"/>
    <x v="0"/>
  </r>
  <r>
    <x v="26"/>
    <x v="50"/>
    <x v="3"/>
    <x v="10"/>
    <x v="6"/>
    <x v="6"/>
    <x v="0"/>
    <x v="0"/>
    <x v="1"/>
    <x v="0"/>
  </r>
  <r>
    <x v="26"/>
    <x v="50"/>
    <x v="3"/>
    <x v="11"/>
    <x v="13"/>
    <x v="13"/>
    <x v="1"/>
    <x v="1"/>
    <x v="0"/>
    <x v="1"/>
  </r>
  <r>
    <x v="26"/>
    <x v="50"/>
    <x v="3"/>
    <x v="11"/>
    <x v="13"/>
    <x v="13"/>
    <x v="1"/>
    <x v="1"/>
    <x v="0"/>
    <x v="1"/>
  </r>
  <r>
    <x v="26"/>
    <x v="50"/>
    <x v="3"/>
    <x v="13"/>
    <x v="5"/>
    <x v="5"/>
    <x v="1"/>
    <x v="0"/>
    <x v="1"/>
    <x v="0"/>
  </r>
  <r>
    <x v="26"/>
    <x v="50"/>
    <x v="3"/>
    <x v="14"/>
    <x v="1"/>
    <x v="1"/>
    <x v="0"/>
    <x v="0"/>
    <x v="1"/>
    <x v="0"/>
  </r>
  <r>
    <x v="26"/>
    <x v="50"/>
    <x v="3"/>
    <x v="14"/>
    <x v="1"/>
    <x v="1"/>
    <x v="0"/>
    <x v="0"/>
    <x v="1"/>
    <x v="0"/>
  </r>
  <r>
    <x v="26"/>
    <x v="50"/>
    <x v="3"/>
    <x v="8"/>
    <x v="7"/>
    <x v="7"/>
    <x v="1"/>
    <x v="1"/>
    <x v="0"/>
    <x v="1"/>
  </r>
  <r>
    <x v="26"/>
    <x v="50"/>
    <x v="3"/>
    <x v="15"/>
    <x v="10"/>
    <x v="10"/>
    <x v="1"/>
    <x v="0"/>
    <x v="1"/>
    <x v="0"/>
  </r>
  <r>
    <x v="26"/>
    <x v="50"/>
    <x v="3"/>
    <x v="5"/>
    <x v="3"/>
    <x v="3"/>
    <x v="1"/>
    <x v="0"/>
    <x v="1"/>
    <x v="0"/>
  </r>
  <r>
    <x v="26"/>
    <x v="50"/>
    <x v="3"/>
    <x v="4"/>
    <x v="12"/>
    <x v="12"/>
    <x v="1"/>
    <x v="0"/>
    <x v="1"/>
    <x v="0"/>
  </r>
  <r>
    <x v="26"/>
    <x v="50"/>
    <x v="3"/>
    <x v="9"/>
    <x v="8"/>
    <x v="8"/>
    <x v="1"/>
    <x v="0"/>
    <x v="1"/>
    <x v="0"/>
  </r>
  <r>
    <x v="26"/>
    <x v="50"/>
    <x v="3"/>
    <x v="16"/>
    <x v="15"/>
    <x v="15"/>
    <x v="0"/>
    <x v="0"/>
    <x v="1"/>
    <x v="0"/>
  </r>
  <r>
    <x v="26"/>
    <x v="50"/>
    <x v="3"/>
    <x v="16"/>
    <x v="15"/>
    <x v="15"/>
    <x v="1"/>
    <x v="0"/>
    <x v="1"/>
    <x v="0"/>
  </r>
  <r>
    <x v="26"/>
    <x v="50"/>
    <x v="3"/>
    <x v="2"/>
    <x v="16"/>
    <x v="16"/>
    <x v="1"/>
    <x v="0"/>
    <x v="1"/>
    <x v="0"/>
  </r>
  <r>
    <x v="26"/>
    <x v="50"/>
    <x v="3"/>
    <x v="3"/>
    <x v="2"/>
    <x v="2"/>
    <x v="0"/>
    <x v="0"/>
    <x v="1"/>
    <x v="0"/>
  </r>
  <r>
    <x v="26"/>
    <x v="50"/>
    <x v="3"/>
    <x v="3"/>
    <x v="2"/>
    <x v="2"/>
    <x v="0"/>
    <x v="0"/>
    <x v="1"/>
    <x v="0"/>
  </r>
  <r>
    <x v="26"/>
    <x v="50"/>
    <x v="3"/>
    <x v="6"/>
    <x v="9"/>
    <x v="9"/>
    <x v="0"/>
    <x v="0"/>
    <x v="1"/>
    <x v="0"/>
  </r>
  <r>
    <x v="26"/>
    <x v="50"/>
    <x v="3"/>
    <x v="12"/>
    <x v="14"/>
    <x v="14"/>
    <x v="1"/>
    <x v="0"/>
    <x v="1"/>
    <x v="0"/>
  </r>
  <r>
    <x v="26"/>
    <x v="50"/>
    <x v="3"/>
    <x v="12"/>
    <x v="14"/>
    <x v="14"/>
    <x v="1"/>
    <x v="0"/>
    <x v="1"/>
    <x v="0"/>
  </r>
  <r>
    <x v="26"/>
    <x v="50"/>
    <x v="3"/>
    <x v="0"/>
    <x v="4"/>
    <x v="4"/>
    <x v="0"/>
    <x v="0"/>
    <x v="1"/>
    <x v="0"/>
  </r>
  <r>
    <x v="26"/>
    <x v="50"/>
    <x v="3"/>
    <x v="1"/>
    <x v="11"/>
    <x v="11"/>
    <x v="1"/>
    <x v="1"/>
    <x v="0"/>
    <x v="1"/>
  </r>
  <r>
    <x v="26"/>
    <x v="50"/>
    <x v="3"/>
    <x v="1"/>
    <x v="11"/>
    <x v="11"/>
    <x v="1"/>
    <x v="0"/>
    <x v="1"/>
    <x v="0"/>
  </r>
  <r>
    <x v="26"/>
    <x v="50"/>
    <x v="3"/>
    <x v="7"/>
    <x v="0"/>
    <x v="0"/>
    <x v="1"/>
    <x v="0"/>
    <x v="1"/>
    <x v="0"/>
  </r>
  <r>
    <x v="26"/>
    <x v="50"/>
    <x v="3"/>
    <x v="10"/>
    <x v="6"/>
    <x v="6"/>
    <x v="1"/>
    <x v="0"/>
    <x v="1"/>
    <x v="0"/>
  </r>
  <r>
    <x v="26"/>
    <x v="50"/>
    <x v="3"/>
    <x v="10"/>
    <x v="6"/>
    <x v="6"/>
    <x v="0"/>
    <x v="0"/>
    <x v="1"/>
    <x v="0"/>
  </r>
  <r>
    <x v="26"/>
    <x v="50"/>
    <x v="3"/>
    <x v="11"/>
    <x v="13"/>
    <x v="13"/>
    <x v="0"/>
    <x v="1"/>
    <x v="0"/>
    <x v="1"/>
  </r>
  <r>
    <x v="26"/>
    <x v="50"/>
    <x v="3"/>
    <x v="13"/>
    <x v="5"/>
    <x v="5"/>
    <x v="1"/>
    <x v="0"/>
    <x v="1"/>
    <x v="0"/>
  </r>
  <r>
    <x v="26"/>
    <x v="50"/>
    <x v="3"/>
    <x v="13"/>
    <x v="5"/>
    <x v="5"/>
    <x v="1"/>
    <x v="0"/>
    <x v="1"/>
    <x v="0"/>
  </r>
  <r>
    <x v="26"/>
    <x v="50"/>
    <x v="3"/>
    <x v="14"/>
    <x v="1"/>
    <x v="1"/>
    <x v="1"/>
    <x v="1"/>
    <x v="0"/>
    <x v="1"/>
  </r>
  <r>
    <x v="26"/>
    <x v="50"/>
    <x v="3"/>
    <x v="8"/>
    <x v="7"/>
    <x v="7"/>
    <x v="0"/>
    <x v="1"/>
    <x v="0"/>
    <x v="1"/>
  </r>
  <r>
    <x v="26"/>
    <x v="50"/>
    <x v="3"/>
    <x v="8"/>
    <x v="7"/>
    <x v="7"/>
    <x v="0"/>
    <x v="1"/>
    <x v="0"/>
    <x v="1"/>
  </r>
  <r>
    <x v="26"/>
    <x v="50"/>
    <x v="3"/>
    <x v="15"/>
    <x v="10"/>
    <x v="10"/>
    <x v="0"/>
    <x v="1"/>
    <x v="0"/>
    <x v="1"/>
  </r>
  <r>
    <x v="26"/>
    <x v="50"/>
    <x v="3"/>
    <x v="5"/>
    <x v="3"/>
    <x v="3"/>
    <x v="0"/>
    <x v="0"/>
    <x v="1"/>
    <x v="0"/>
  </r>
  <r>
    <x v="26"/>
    <x v="50"/>
    <x v="3"/>
    <x v="4"/>
    <x v="12"/>
    <x v="12"/>
    <x v="0"/>
    <x v="1"/>
    <x v="0"/>
    <x v="1"/>
  </r>
  <r>
    <x v="27"/>
    <x v="44"/>
    <x v="69"/>
    <x v="9"/>
    <x v="8"/>
    <x v="8"/>
    <x v="1"/>
    <x v="0"/>
    <x v="1"/>
    <x v="0"/>
  </r>
  <r>
    <x v="27"/>
    <x v="44"/>
    <x v="69"/>
    <x v="16"/>
    <x v="15"/>
    <x v="15"/>
    <x v="0"/>
    <x v="0"/>
    <x v="1"/>
    <x v="0"/>
  </r>
  <r>
    <x v="27"/>
    <x v="44"/>
    <x v="69"/>
    <x v="2"/>
    <x v="16"/>
    <x v="16"/>
    <x v="1"/>
    <x v="0"/>
    <x v="1"/>
    <x v="0"/>
  </r>
  <r>
    <x v="27"/>
    <x v="44"/>
    <x v="69"/>
    <x v="3"/>
    <x v="2"/>
    <x v="2"/>
    <x v="1"/>
    <x v="0"/>
    <x v="1"/>
    <x v="0"/>
  </r>
  <r>
    <x v="27"/>
    <x v="44"/>
    <x v="69"/>
    <x v="6"/>
    <x v="9"/>
    <x v="9"/>
    <x v="1"/>
    <x v="0"/>
    <x v="1"/>
    <x v="0"/>
  </r>
  <r>
    <x v="27"/>
    <x v="44"/>
    <x v="69"/>
    <x v="12"/>
    <x v="14"/>
    <x v="14"/>
    <x v="0"/>
    <x v="0"/>
    <x v="1"/>
    <x v="0"/>
  </r>
  <r>
    <x v="27"/>
    <x v="44"/>
    <x v="69"/>
    <x v="12"/>
    <x v="14"/>
    <x v="14"/>
    <x v="1"/>
    <x v="0"/>
    <x v="1"/>
    <x v="0"/>
  </r>
  <r>
    <x v="27"/>
    <x v="44"/>
    <x v="69"/>
    <x v="0"/>
    <x v="4"/>
    <x v="4"/>
    <x v="1"/>
    <x v="0"/>
    <x v="1"/>
    <x v="0"/>
  </r>
  <r>
    <x v="27"/>
    <x v="44"/>
    <x v="69"/>
    <x v="1"/>
    <x v="11"/>
    <x v="11"/>
    <x v="1"/>
    <x v="0"/>
    <x v="1"/>
    <x v="0"/>
  </r>
  <r>
    <x v="27"/>
    <x v="44"/>
    <x v="69"/>
    <x v="1"/>
    <x v="11"/>
    <x v="11"/>
    <x v="1"/>
    <x v="0"/>
    <x v="1"/>
    <x v="0"/>
  </r>
  <r>
    <x v="27"/>
    <x v="44"/>
    <x v="69"/>
    <x v="7"/>
    <x v="0"/>
    <x v="0"/>
    <x v="0"/>
    <x v="0"/>
    <x v="1"/>
    <x v="0"/>
  </r>
  <r>
    <x v="27"/>
    <x v="44"/>
    <x v="69"/>
    <x v="10"/>
    <x v="6"/>
    <x v="6"/>
    <x v="1"/>
    <x v="0"/>
    <x v="1"/>
    <x v="0"/>
  </r>
  <r>
    <x v="27"/>
    <x v="44"/>
    <x v="69"/>
    <x v="11"/>
    <x v="13"/>
    <x v="13"/>
    <x v="1"/>
    <x v="0"/>
    <x v="1"/>
    <x v="0"/>
  </r>
  <r>
    <x v="27"/>
    <x v="44"/>
    <x v="69"/>
    <x v="11"/>
    <x v="13"/>
    <x v="13"/>
    <x v="1"/>
    <x v="0"/>
    <x v="1"/>
    <x v="0"/>
  </r>
  <r>
    <x v="27"/>
    <x v="44"/>
    <x v="69"/>
    <x v="13"/>
    <x v="5"/>
    <x v="5"/>
    <x v="1"/>
    <x v="0"/>
    <x v="1"/>
    <x v="0"/>
  </r>
  <r>
    <x v="27"/>
    <x v="44"/>
    <x v="69"/>
    <x v="14"/>
    <x v="1"/>
    <x v="1"/>
    <x v="0"/>
    <x v="0"/>
    <x v="1"/>
    <x v="0"/>
  </r>
  <r>
    <x v="27"/>
    <x v="44"/>
    <x v="69"/>
    <x v="14"/>
    <x v="1"/>
    <x v="1"/>
    <x v="1"/>
    <x v="0"/>
    <x v="1"/>
    <x v="0"/>
  </r>
  <r>
    <x v="27"/>
    <x v="44"/>
    <x v="69"/>
    <x v="8"/>
    <x v="7"/>
    <x v="7"/>
    <x v="1"/>
    <x v="0"/>
    <x v="1"/>
    <x v="0"/>
  </r>
  <r>
    <x v="27"/>
    <x v="44"/>
    <x v="69"/>
    <x v="8"/>
    <x v="7"/>
    <x v="7"/>
    <x v="0"/>
    <x v="1"/>
    <x v="0"/>
    <x v="1"/>
  </r>
  <r>
    <x v="27"/>
    <x v="44"/>
    <x v="69"/>
    <x v="15"/>
    <x v="10"/>
    <x v="10"/>
    <x v="0"/>
    <x v="1"/>
    <x v="0"/>
    <x v="1"/>
  </r>
  <r>
    <x v="27"/>
    <x v="44"/>
    <x v="69"/>
    <x v="15"/>
    <x v="10"/>
    <x v="10"/>
    <x v="0"/>
    <x v="1"/>
    <x v="0"/>
    <x v="1"/>
  </r>
  <r>
    <x v="27"/>
    <x v="44"/>
    <x v="69"/>
    <x v="5"/>
    <x v="3"/>
    <x v="3"/>
    <x v="0"/>
    <x v="0"/>
    <x v="1"/>
    <x v="0"/>
  </r>
  <r>
    <x v="27"/>
    <x v="44"/>
    <x v="69"/>
    <x v="5"/>
    <x v="3"/>
    <x v="3"/>
    <x v="0"/>
    <x v="0"/>
    <x v="1"/>
    <x v="0"/>
  </r>
  <r>
    <x v="27"/>
    <x v="44"/>
    <x v="69"/>
    <x v="4"/>
    <x v="12"/>
    <x v="12"/>
    <x v="0"/>
    <x v="0"/>
    <x v="1"/>
    <x v="0"/>
  </r>
  <r>
    <x v="27"/>
    <x v="44"/>
    <x v="69"/>
    <x v="9"/>
    <x v="8"/>
    <x v="8"/>
    <x v="1"/>
    <x v="0"/>
    <x v="1"/>
    <x v="0"/>
  </r>
  <r>
    <x v="27"/>
    <x v="44"/>
    <x v="69"/>
    <x v="16"/>
    <x v="15"/>
    <x v="15"/>
    <x v="0"/>
    <x v="0"/>
    <x v="1"/>
    <x v="0"/>
  </r>
  <r>
    <x v="27"/>
    <x v="44"/>
    <x v="69"/>
    <x v="2"/>
    <x v="16"/>
    <x v="16"/>
    <x v="0"/>
    <x v="0"/>
    <x v="1"/>
    <x v="0"/>
  </r>
  <r>
    <x v="27"/>
    <x v="44"/>
    <x v="69"/>
    <x v="3"/>
    <x v="2"/>
    <x v="2"/>
    <x v="1"/>
    <x v="0"/>
    <x v="1"/>
    <x v="0"/>
  </r>
  <r>
    <x v="27"/>
    <x v="44"/>
    <x v="69"/>
    <x v="6"/>
    <x v="9"/>
    <x v="9"/>
    <x v="1"/>
    <x v="0"/>
    <x v="1"/>
    <x v="0"/>
  </r>
  <r>
    <x v="27"/>
    <x v="44"/>
    <x v="69"/>
    <x v="0"/>
    <x v="4"/>
    <x v="4"/>
    <x v="1"/>
    <x v="0"/>
    <x v="1"/>
    <x v="0"/>
  </r>
  <r>
    <x v="27"/>
    <x v="44"/>
    <x v="69"/>
    <x v="7"/>
    <x v="0"/>
    <x v="0"/>
    <x v="1"/>
    <x v="0"/>
    <x v="1"/>
    <x v="0"/>
  </r>
  <r>
    <x v="27"/>
    <x v="44"/>
    <x v="69"/>
    <x v="13"/>
    <x v="5"/>
    <x v="5"/>
    <x v="1"/>
    <x v="0"/>
    <x v="1"/>
    <x v="0"/>
  </r>
  <r>
    <x v="27"/>
    <x v="44"/>
    <x v="69"/>
    <x v="4"/>
    <x v="12"/>
    <x v="12"/>
    <x v="0"/>
    <x v="0"/>
    <x v="1"/>
    <x v="0"/>
  </r>
  <r>
    <x v="28"/>
    <x v="61"/>
    <x v="24"/>
    <x v="9"/>
    <x v="8"/>
    <x v="8"/>
    <x v="1"/>
    <x v="0"/>
    <x v="1"/>
    <x v="0"/>
  </r>
  <r>
    <x v="28"/>
    <x v="61"/>
    <x v="24"/>
    <x v="16"/>
    <x v="15"/>
    <x v="15"/>
    <x v="1"/>
    <x v="0"/>
    <x v="1"/>
    <x v="0"/>
  </r>
  <r>
    <x v="28"/>
    <x v="61"/>
    <x v="24"/>
    <x v="2"/>
    <x v="16"/>
    <x v="16"/>
    <x v="1"/>
    <x v="0"/>
    <x v="1"/>
    <x v="0"/>
  </r>
  <r>
    <x v="28"/>
    <x v="61"/>
    <x v="24"/>
    <x v="3"/>
    <x v="2"/>
    <x v="2"/>
    <x v="1"/>
    <x v="0"/>
    <x v="1"/>
    <x v="0"/>
  </r>
  <r>
    <x v="28"/>
    <x v="61"/>
    <x v="24"/>
    <x v="6"/>
    <x v="9"/>
    <x v="9"/>
    <x v="0"/>
    <x v="0"/>
    <x v="1"/>
    <x v="0"/>
  </r>
  <r>
    <x v="28"/>
    <x v="61"/>
    <x v="24"/>
    <x v="12"/>
    <x v="14"/>
    <x v="14"/>
    <x v="1"/>
    <x v="0"/>
    <x v="1"/>
    <x v="0"/>
  </r>
  <r>
    <x v="28"/>
    <x v="61"/>
    <x v="24"/>
    <x v="12"/>
    <x v="14"/>
    <x v="14"/>
    <x v="1"/>
    <x v="0"/>
    <x v="1"/>
    <x v="0"/>
  </r>
  <r>
    <x v="28"/>
    <x v="61"/>
    <x v="24"/>
    <x v="0"/>
    <x v="4"/>
    <x v="4"/>
    <x v="0"/>
    <x v="0"/>
    <x v="1"/>
    <x v="0"/>
  </r>
  <r>
    <x v="28"/>
    <x v="61"/>
    <x v="24"/>
    <x v="1"/>
    <x v="11"/>
    <x v="11"/>
    <x v="0"/>
    <x v="0"/>
    <x v="1"/>
    <x v="0"/>
  </r>
  <r>
    <x v="28"/>
    <x v="61"/>
    <x v="24"/>
    <x v="1"/>
    <x v="11"/>
    <x v="11"/>
    <x v="0"/>
    <x v="0"/>
    <x v="1"/>
    <x v="0"/>
  </r>
  <r>
    <x v="28"/>
    <x v="61"/>
    <x v="24"/>
    <x v="7"/>
    <x v="0"/>
    <x v="0"/>
    <x v="1"/>
    <x v="0"/>
    <x v="1"/>
    <x v="0"/>
  </r>
  <r>
    <x v="28"/>
    <x v="61"/>
    <x v="24"/>
    <x v="10"/>
    <x v="6"/>
    <x v="6"/>
    <x v="1"/>
    <x v="0"/>
    <x v="1"/>
    <x v="0"/>
  </r>
  <r>
    <x v="28"/>
    <x v="61"/>
    <x v="24"/>
    <x v="11"/>
    <x v="13"/>
    <x v="13"/>
    <x v="0"/>
    <x v="0"/>
    <x v="1"/>
    <x v="0"/>
  </r>
  <r>
    <x v="28"/>
    <x v="61"/>
    <x v="24"/>
    <x v="11"/>
    <x v="13"/>
    <x v="13"/>
    <x v="0"/>
    <x v="0"/>
    <x v="1"/>
    <x v="0"/>
  </r>
  <r>
    <x v="28"/>
    <x v="61"/>
    <x v="24"/>
    <x v="13"/>
    <x v="5"/>
    <x v="5"/>
    <x v="0"/>
    <x v="0"/>
    <x v="1"/>
    <x v="0"/>
  </r>
  <r>
    <x v="28"/>
    <x v="61"/>
    <x v="24"/>
    <x v="14"/>
    <x v="1"/>
    <x v="1"/>
    <x v="0"/>
    <x v="0"/>
    <x v="1"/>
    <x v="0"/>
  </r>
  <r>
    <x v="28"/>
    <x v="61"/>
    <x v="24"/>
    <x v="14"/>
    <x v="1"/>
    <x v="1"/>
    <x v="1"/>
    <x v="0"/>
    <x v="1"/>
    <x v="0"/>
  </r>
  <r>
    <x v="28"/>
    <x v="61"/>
    <x v="24"/>
    <x v="8"/>
    <x v="7"/>
    <x v="7"/>
    <x v="1"/>
    <x v="0"/>
    <x v="1"/>
    <x v="0"/>
  </r>
  <r>
    <x v="28"/>
    <x v="61"/>
    <x v="24"/>
    <x v="8"/>
    <x v="7"/>
    <x v="7"/>
    <x v="1"/>
    <x v="0"/>
    <x v="1"/>
    <x v="0"/>
  </r>
  <r>
    <x v="28"/>
    <x v="61"/>
    <x v="24"/>
    <x v="15"/>
    <x v="10"/>
    <x v="10"/>
    <x v="1"/>
    <x v="1"/>
    <x v="0"/>
    <x v="1"/>
  </r>
  <r>
    <x v="28"/>
    <x v="61"/>
    <x v="24"/>
    <x v="15"/>
    <x v="10"/>
    <x v="10"/>
    <x v="1"/>
    <x v="1"/>
    <x v="0"/>
    <x v="1"/>
  </r>
  <r>
    <x v="28"/>
    <x v="61"/>
    <x v="24"/>
    <x v="5"/>
    <x v="3"/>
    <x v="3"/>
    <x v="0"/>
    <x v="0"/>
    <x v="1"/>
    <x v="0"/>
  </r>
  <r>
    <x v="28"/>
    <x v="61"/>
    <x v="24"/>
    <x v="5"/>
    <x v="3"/>
    <x v="3"/>
    <x v="1"/>
    <x v="0"/>
    <x v="1"/>
    <x v="0"/>
  </r>
  <r>
    <x v="28"/>
    <x v="61"/>
    <x v="24"/>
    <x v="4"/>
    <x v="12"/>
    <x v="12"/>
    <x v="1"/>
    <x v="0"/>
    <x v="1"/>
    <x v="0"/>
  </r>
  <r>
    <x v="28"/>
    <x v="61"/>
    <x v="24"/>
    <x v="9"/>
    <x v="8"/>
    <x v="8"/>
    <x v="1"/>
    <x v="0"/>
    <x v="1"/>
    <x v="0"/>
  </r>
  <r>
    <x v="28"/>
    <x v="61"/>
    <x v="24"/>
    <x v="16"/>
    <x v="15"/>
    <x v="15"/>
    <x v="1"/>
    <x v="0"/>
    <x v="1"/>
    <x v="0"/>
  </r>
  <r>
    <x v="28"/>
    <x v="61"/>
    <x v="24"/>
    <x v="2"/>
    <x v="16"/>
    <x v="16"/>
    <x v="1"/>
    <x v="0"/>
    <x v="1"/>
    <x v="0"/>
  </r>
  <r>
    <x v="28"/>
    <x v="61"/>
    <x v="24"/>
    <x v="3"/>
    <x v="2"/>
    <x v="2"/>
    <x v="1"/>
    <x v="0"/>
    <x v="1"/>
    <x v="0"/>
  </r>
  <r>
    <x v="28"/>
    <x v="61"/>
    <x v="24"/>
    <x v="6"/>
    <x v="9"/>
    <x v="9"/>
    <x v="1"/>
    <x v="0"/>
    <x v="1"/>
    <x v="0"/>
  </r>
  <r>
    <x v="28"/>
    <x v="61"/>
    <x v="24"/>
    <x v="0"/>
    <x v="4"/>
    <x v="4"/>
    <x v="0"/>
    <x v="0"/>
    <x v="1"/>
    <x v="0"/>
  </r>
  <r>
    <x v="28"/>
    <x v="61"/>
    <x v="24"/>
    <x v="7"/>
    <x v="0"/>
    <x v="0"/>
    <x v="1"/>
    <x v="0"/>
    <x v="1"/>
    <x v="0"/>
  </r>
  <r>
    <x v="28"/>
    <x v="61"/>
    <x v="24"/>
    <x v="10"/>
    <x v="6"/>
    <x v="6"/>
    <x v="0"/>
    <x v="0"/>
    <x v="1"/>
    <x v="0"/>
  </r>
  <r>
    <x v="28"/>
    <x v="61"/>
    <x v="24"/>
    <x v="13"/>
    <x v="5"/>
    <x v="5"/>
    <x v="1"/>
    <x v="0"/>
    <x v="1"/>
    <x v="0"/>
  </r>
  <r>
    <x v="28"/>
    <x v="61"/>
    <x v="24"/>
    <x v="4"/>
    <x v="12"/>
    <x v="12"/>
    <x v="1"/>
    <x v="0"/>
    <x v="1"/>
    <x v="0"/>
  </r>
  <r>
    <x v="29"/>
    <x v="15"/>
    <x v="57"/>
    <x v="9"/>
    <x v="8"/>
    <x v="8"/>
    <x v="1"/>
    <x v="0"/>
    <x v="1"/>
    <x v="0"/>
  </r>
  <r>
    <x v="29"/>
    <x v="15"/>
    <x v="57"/>
    <x v="16"/>
    <x v="15"/>
    <x v="15"/>
    <x v="1"/>
    <x v="0"/>
    <x v="1"/>
    <x v="0"/>
  </r>
  <r>
    <x v="29"/>
    <x v="15"/>
    <x v="57"/>
    <x v="2"/>
    <x v="16"/>
    <x v="16"/>
    <x v="1"/>
    <x v="0"/>
    <x v="1"/>
    <x v="0"/>
  </r>
  <r>
    <x v="29"/>
    <x v="15"/>
    <x v="57"/>
    <x v="3"/>
    <x v="2"/>
    <x v="2"/>
    <x v="1"/>
    <x v="0"/>
    <x v="1"/>
    <x v="0"/>
  </r>
  <r>
    <x v="29"/>
    <x v="15"/>
    <x v="57"/>
    <x v="6"/>
    <x v="9"/>
    <x v="9"/>
    <x v="1"/>
    <x v="0"/>
    <x v="1"/>
    <x v="0"/>
  </r>
  <r>
    <x v="29"/>
    <x v="15"/>
    <x v="57"/>
    <x v="12"/>
    <x v="14"/>
    <x v="14"/>
    <x v="1"/>
    <x v="0"/>
    <x v="1"/>
    <x v="0"/>
  </r>
  <r>
    <x v="29"/>
    <x v="15"/>
    <x v="57"/>
    <x v="12"/>
    <x v="14"/>
    <x v="14"/>
    <x v="1"/>
    <x v="0"/>
    <x v="1"/>
    <x v="0"/>
  </r>
  <r>
    <x v="29"/>
    <x v="15"/>
    <x v="57"/>
    <x v="0"/>
    <x v="4"/>
    <x v="4"/>
    <x v="1"/>
    <x v="0"/>
    <x v="1"/>
    <x v="0"/>
  </r>
  <r>
    <x v="29"/>
    <x v="15"/>
    <x v="57"/>
    <x v="1"/>
    <x v="11"/>
    <x v="11"/>
    <x v="0"/>
    <x v="0"/>
    <x v="1"/>
    <x v="0"/>
  </r>
  <r>
    <x v="29"/>
    <x v="15"/>
    <x v="57"/>
    <x v="1"/>
    <x v="11"/>
    <x v="11"/>
    <x v="0"/>
    <x v="0"/>
    <x v="1"/>
    <x v="0"/>
  </r>
  <r>
    <x v="29"/>
    <x v="15"/>
    <x v="57"/>
    <x v="7"/>
    <x v="0"/>
    <x v="0"/>
    <x v="0"/>
    <x v="0"/>
    <x v="1"/>
    <x v="0"/>
  </r>
  <r>
    <x v="29"/>
    <x v="15"/>
    <x v="57"/>
    <x v="10"/>
    <x v="6"/>
    <x v="6"/>
    <x v="1"/>
    <x v="0"/>
    <x v="1"/>
    <x v="0"/>
  </r>
  <r>
    <x v="29"/>
    <x v="15"/>
    <x v="57"/>
    <x v="11"/>
    <x v="13"/>
    <x v="13"/>
    <x v="1"/>
    <x v="0"/>
    <x v="1"/>
    <x v="0"/>
  </r>
  <r>
    <x v="29"/>
    <x v="15"/>
    <x v="57"/>
    <x v="11"/>
    <x v="13"/>
    <x v="13"/>
    <x v="1"/>
    <x v="0"/>
    <x v="1"/>
    <x v="0"/>
  </r>
  <r>
    <x v="29"/>
    <x v="15"/>
    <x v="57"/>
    <x v="13"/>
    <x v="5"/>
    <x v="5"/>
    <x v="0"/>
    <x v="0"/>
    <x v="1"/>
    <x v="0"/>
  </r>
  <r>
    <x v="29"/>
    <x v="15"/>
    <x v="57"/>
    <x v="14"/>
    <x v="1"/>
    <x v="1"/>
    <x v="0"/>
    <x v="0"/>
    <x v="1"/>
    <x v="0"/>
  </r>
  <r>
    <x v="29"/>
    <x v="15"/>
    <x v="57"/>
    <x v="14"/>
    <x v="1"/>
    <x v="1"/>
    <x v="0"/>
    <x v="0"/>
    <x v="1"/>
    <x v="0"/>
  </r>
  <r>
    <x v="29"/>
    <x v="15"/>
    <x v="57"/>
    <x v="8"/>
    <x v="7"/>
    <x v="7"/>
    <x v="1"/>
    <x v="0"/>
    <x v="1"/>
    <x v="0"/>
  </r>
  <r>
    <x v="29"/>
    <x v="15"/>
    <x v="57"/>
    <x v="8"/>
    <x v="7"/>
    <x v="7"/>
    <x v="1"/>
    <x v="0"/>
    <x v="1"/>
    <x v="0"/>
  </r>
  <r>
    <x v="29"/>
    <x v="15"/>
    <x v="57"/>
    <x v="15"/>
    <x v="10"/>
    <x v="10"/>
    <x v="1"/>
    <x v="1"/>
    <x v="0"/>
    <x v="1"/>
  </r>
  <r>
    <x v="29"/>
    <x v="15"/>
    <x v="57"/>
    <x v="15"/>
    <x v="10"/>
    <x v="10"/>
    <x v="1"/>
    <x v="1"/>
    <x v="0"/>
    <x v="1"/>
  </r>
  <r>
    <x v="29"/>
    <x v="15"/>
    <x v="57"/>
    <x v="5"/>
    <x v="3"/>
    <x v="3"/>
    <x v="1"/>
    <x v="1"/>
    <x v="0"/>
    <x v="1"/>
  </r>
  <r>
    <x v="29"/>
    <x v="15"/>
    <x v="57"/>
    <x v="5"/>
    <x v="3"/>
    <x v="3"/>
    <x v="1"/>
    <x v="0"/>
    <x v="1"/>
    <x v="0"/>
  </r>
  <r>
    <x v="29"/>
    <x v="15"/>
    <x v="57"/>
    <x v="4"/>
    <x v="12"/>
    <x v="12"/>
    <x v="0"/>
    <x v="0"/>
    <x v="1"/>
    <x v="0"/>
  </r>
  <r>
    <x v="29"/>
    <x v="15"/>
    <x v="57"/>
    <x v="9"/>
    <x v="8"/>
    <x v="8"/>
    <x v="1"/>
    <x v="0"/>
    <x v="1"/>
    <x v="0"/>
  </r>
  <r>
    <x v="29"/>
    <x v="15"/>
    <x v="57"/>
    <x v="16"/>
    <x v="15"/>
    <x v="15"/>
    <x v="1"/>
    <x v="0"/>
    <x v="1"/>
    <x v="0"/>
  </r>
  <r>
    <x v="29"/>
    <x v="15"/>
    <x v="57"/>
    <x v="2"/>
    <x v="16"/>
    <x v="16"/>
    <x v="0"/>
    <x v="0"/>
    <x v="1"/>
    <x v="0"/>
  </r>
  <r>
    <x v="29"/>
    <x v="15"/>
    <x v="57"/>
    <x v="3"/>
    <x v="2"/>
    <x v="2"/>
    <x v="0"/>
    <x v="0"/>
    <x v="1"/>
    <x v="0"/>
  </r>
  <r>
    <x v="29"/>
    <x v="15"/>
    <x v="57"/>
    <x v="6"/>
    <x v="9"/>
    <x v="9"/>
    <x v="1"/>
    <x v="0"/>
    <x v="1"/>
    <x v="0"/>
  </r>
  <r>
    <x v="29"/>
    <x v="15"/>
    <x v="57"/>
    <x v="0"/>
    <x v="4"/>
    <x v="4"/>
    <x v="1"/>
    <x v="0"/>
    <x v="1"/>
    <x v="0"/>
  </r>
  <r>
    <x v="29"/>
    <x v="15"/>
    <x v="57"/>
    <x v="7"/>
    <x v="0"/>
    <x v="0"/>
    <x v="0"/>
    <x v="0"/>
    <x v="1"/>
    <x v="0"/>
  </r>
  <r>
    <x v="29"/>
    <x v="15"/>
    <x v="57"/>
    <x v="10"/>
    <x v="6"/>
    <x v="6"/>
    <x v="1"/>
    <x v="0"/>
    <x v="1"/>
    <x v="0"/>
  </r>
  <r>
    <x v="29"/>
    <x v="15"/>
    <x v="57"/>
    <x v="13"/>
    <x v="5"/>
    <x v="5"/>
    <x v="0"/>
    <x v="0"/>
    <x v="1"/>
    <x v="0"/>
  </r>
  <r>
    <x v="29"/>
    <x v="15"/>
    <x v="57"/>
    <x v="4"/>
    <x v="12"/>
    <x v="12"/>
    <x v="0"/>
    <x v="0"/>
    <x v="1"/>
    <x v="0"/>
  </r>
  <r>
    <x v="30"/>
    <x v="48"/>
    <x v="72"/>
    <x v="9"/>
    <x v="8"/>
    <x v="8"/>
    <x v="0"/>
    <x v="0"/>
    <x v="1"/>
    <x v="0"/>
  </r>
  <r>
    <x v="30"/>
    <x v="48"/>
    <x v="72"/>
    <x v="16"/>
    <x v="15"/>
    <x v="15"/>
    <x v="1"/>
    <x v="0"/>
    <x v="1"/>
    <x v="0"/>
  </r>
  <r>
    <x v="30"/>
    <x v="48"/>
    <x v="72"/>
    <x v="2"/>
    <x v="16"/>
    <x v="16"/>
    <x v="0"/>
    <x v="0"/>
    <x v="1"/>
    <x v="0"/>
  </r>
  <r>
    <x v="30"/>
    <x v="48"/>
    <x v="72"/>
    <x v="3"/>
    <x v="2"/>
    <x v="2"/>
    <x v="1"/>
    <x v="0"/>
    <x v="1"/>
    <x v="0"/>
  </r>
  <r>
    <x v="30"/>
    <x v="48"/>
    <x v="72"/>
    <x v="6"/>
    <x v="9"/>
    <x v="9"/>
    <x v="1"/>
    <x v="0"/>
    <x v="1"/>
    <x v="0"/>
  </r>
  <r>
    <x v="30"/>
    <x v="48"/>
    <x v="72"/>
    <x v="12"/>
    <x v="14"/>
    <x v="14"/>
    <x v="0"/>
    <x v="0"/>
    <x v="1"/>
    <x v="0"/>
  </r>
  <r>
    <x v="30"/>
    <x v="48"/>
    <x v="72"/>
    <x v="12"/>
    <x v="14"/>
    <x v="14"/>
    <x v="0"/>
    <x v="0"/>
    <x v="1"/>
    <x v="0"/>
  </r>
  <r>
    <x v="30"/>
    <x v="48"/>
    <x v="72"/>
    <x v="0"/>
    <x v="4"/>
    <x v="4"/>
    <x v="1"/>
    <x v="0"/>
    <x v="1"/>
    <x v="0"/>
  </r>
  <r>
    <x v="30"/>
    <x v="48"/>
    <x v="72"/>
    <x v="1"/>
    <x v="11"/>
    <x v="11"/>
    <x v="0"/>
    <x v="1"/>
    <x v="0"/>
    <x v="1"/>
  </r>
  <r>
    <x v="30"/>
    <x v="48"/>
    <x v="72"/>
    <x v="1"/>
    <x v="11"/>
    <x v="11"/>
    <x v="0"/>
    <x v="1"/>
    <x v="0"/>
    <x v="1"/>
  </r>
  <r>
    <x v="30"/>
    <x v="48"/>
    <x v="72"/>
    <x v="7"/>
    <x v="0"/>
    <x v="0"/>
    <x v="0"/>
    <x v="0"/>
    <x v="1"/>
    <x v="0"/>
  </r>
  <r>
    <x v="30"/>
    <x v="48"/>
    <x v="72"/>
    <x v="10"/>
    <x v="6"/>
    <x v="6"/>
    <x v="1"/>
    <x v="0"/>
    <x v="1"/>
    <x v="0"/>
  </r>
  <r>
    <x v="30"/>
    <x v="48"/>
    <x v="72"/>
    <x v="11"/>
    <x v="13"/>
    <x v="13"/>
    <x v="0"/>
    <x v="0"/>
    <x v="1"/>
    <x v="0"/>
  </r>
  <r>
    <x v="30"/>
    <x v="48"/>
    <x v="72"/>
    <x v="11"/>
    <x v="13"/>
    <x v="13"/>
    <x v="0"/>
    <x v="0"/>
    <x v="1"/>
    <x v="0"/>
  </r>
  <r>
    <x v="30"/>
    <x v="48"/>
    <x v="72"/>
    <x v="13"/>
    <x v="5"/>
    <x v="5"/>
    <x v="0"/>
    <x v="0"/>
    <x v="1"/>
    <x v="0"/>
  </r>
  <r>
    <x v="30"/>
    <x v="48"/>
    <x v="72"/>
    <x v="14"/>
    <x v="1"/>
    <x v="1"/>
    <x v="1"/>
    <x v="1"/>
    <x v="0"/>
    <x v="1"/>
  </r>
  <r>
    <x v="30"/>
    <x v="48"/>
    <x v="72"/>
    <x v="14"/>
    <x v="1"/>
    <x v="1"/>
    <x v="1"/>
    <x v="1"/>
    <x v="1"/>
    <x v="2"/>
  </r>
  <r>
    <x v="30"/>
    <x v="48"/>
    <x v="72"/>
    <x v="8"/>
    <x v="7"/>
    <x v="7"/>
    <x v="1"/>
    <x v="0"/>
    <x v="1"/>
    <x v="0"/>
  </r>
  <r>
    <x v="30"/>
    <x v="48"/>
    <x v="72"/>
    <x v="8"/>
    <x v="7"/>
    <x v="7"/>
    <x v="1"/>
    <x v="0"/>
    <x v="1"/>
    <x v="0"/>
  </r>
  <r>
    <x v="30"/>
    <x v="48"/>
    <x v="72"/>
    <x v="15"/>
    <x v="10"/>
    <x v="10"/>
    <x v="1"/>
    <x v="1"/>
    <x v="0"/>
    <x v="1"/>
  </r>
  <r>
    <x v="30"/>
    <x v="48"/>
    <x v="72"/>
    <x v="15"/>
    <x v="10"/>
    <x v="10"/>
    <x v="1"/>
    <x v="1"/>
    <x v="0"/>
    <x v="1"/>
  </r>
  <r>
    <x v="30"/>
    <x v="48"/>
    <x v="72"/>
    <x v="5"/>
    <x v="3"/>
    <x v="3"/>
    <x v="0"/>
    <x v="0"/>
    <x v="1"/>
    <x v="0"/>
  </r>
  <r>
    <x v="30"/>
    <x v="48"/>
    <x v="72"/>
    <x v="5"/>
    <x v="3"/>
    <x v="3"/>
    <x v="0"/>
    <x v="0"/>
    <x v="1"/>
    <x v="0"/>
  </r>
  <r>
    <x v="30"/>
    <x v="48"/>
    <x v="72"/>
    <x v="4"/>
    <x v="12"/>
    <x v="12"/>
    <x v="0"/>
    <x v="0"/>
    <x v="1"/>
    <x v="0"/>
  </r>
  <r>
    <x v="30"/>
    <x v="48"/>
    <x v="72"/>
    <x v="9"/>
    <x v="8"/>
    <x v="8"/>
    <x v="1"/>
    <x v="0"/>
    <x v="1"/>
    <x v="0"/>
  </r>
  <r>
    <x v="30"/>
    <x v="48"/>
    <x v="72"/>
    <x v="16"/>
    <x v="15"/>
    <x v="15"/>
    <x v="1"/>
    <x v="0"/>
    <x v="1"/>
    <x v="0"/>
  </r>
  <r>
    <x v="30"/>
    <x v="48"/>
    <x v="72"/>
    <x v="2"/>
    <x v="16"/>
    <x v="16"/>
    <x v="0"/>
    <x v="0"/>
    <x v="1"/>
    <x v="0"/>
  </r>
  <r>
    <x v="30"/>
    <x v="48"/>
    <x v="72"/>
    <x v="3"/>
    <x v="2"/>
    <x v="2"/>
    <x v="1"/>
    <x v="0"/>
    <x v="1"/>
    <x v="0"/>
  </r>
  <r>
    <x v="30"/>
    <x v="48"/>
    <x v="72"/>
    <x v="6"/>
    <x v="9"/>
    <x v="9"/>
    <x v="1"/>
    <x v="0"/>
    <x v="1"/>
    <x v="0"/>
  </r>
  <r>
    <x v="30"/>
    <x v="48"/>
    <x v="72"/>
    <x v="0"/>
    <x v="4"/>
    <x v="4"/>
    <x v="1"/>
    <x v="0"/>
    <x v="1"/>
    <x v="0"/>
  </r>
  <r>
    <x v="30"/>
    <x v="48"/>
    <x v="72"/>
    <x v="7"/>
    <x v="0"/>
    <x v="0"/>
    <x v="0"/>
    <x v="0"/>
    <x v="1"/>
    <x v="0"/>
  </r>
  <r>
    <x v="30"/>
    <x v="48"/>
    <x v="72"/>
    <x v="10"/>
    <x v="6"/>
    <x v="6"/>
    <x v="1"/>
    <x v="0"/>
    <x v="1"/>
    <x v="0"/>
  </r>
  <r>
    <x v="30"/>
    <x v="48"/>
    <x v="72"/>
    <x v="13"/>
    <x v="5"/>
    <x v="5"/>
    <x v="0"/>
    <x v="0"/>
    <x v="1"/>
    <x v="0"/>
  </r>
  <r>
    <x v="30"/>
    <x v="48"/>
    <x v="72"/>
    <x v="4"/>
    <x v="12"/>
    <x v="12"/>
    <x v="0"/>
    <x v="0"/>
    <x v="1"/>
    <x v="0"/>
  </r>
  <r>
    <x v="31"/>
    <x v="42"/>
    <x v="7"/>
    <x v="9"/>
    <x v="8"/>
    <x v="8"/>
    <x v="1"/>
    <x v="0"/>
    <x v="1"/>
    <x v="0"/>
  </r>
  <r>
    <x v="31"/>
    <x v="42"/>
    <x v="7"/>
    <x v="16"/>
    <x v="15"/>
    <x v="15"/>
    <x v="1"/>
    <x v="0"/>
    <x v="1"/>
    <x v="0"/>
  </r>
  <r>
    <x v="31"/>
    <x v="42"/>
    <x v="7"/>
    <x v="2"/>
    <x v="16"/>
    <x v="16"/>
    <x v="1"/>
    <x v="0"/>
    <x v="1"/>
    <x v="0"/>
  </r>
  <r>
    <x v="31"/>
    <x v="42"/>
    <x v="7"/>
    <x v="3"/>
    <x v="2"/>
    <x v="2"/>
    <x v="1"/>
    <x v="0"/>
    <x v="1"/>
    <x v="0"/>
  </r>
  <r>
    <x v="31"/>
    <x v="42"/>
    <x v="7"/>
    <x v="6"/>
    <x v="9"/>
    <x v="9"/>
    <x v="0"/>
    <x v="0"/>
    <x v="1"/>
    <x v="0"/>
  </r>
  <r>
    <x v="31"/>
    <x v="42"/>
    <x v="7"/>
    <x v="12"/>
    <x v="14"/>
    <x v="14"/>
    <x v="1"/>
    <x v="0"/>
    <x v="1"/>
    <x v="0"/>
  </r>
  <r>
    <x v="31"/>
    <x v="42"/>
    <x v="7"/>
    <x v="12"/>
    <x v="14"/>
    <x v="14"/>
    <x v="0"/>
    <x v="0"/>
    <x v="1"/>
    <x v="0"/>
  </r>
  <r>
    <x v="31"/>
    <x v="42"/>
    <x v="7"/>
    <x v="0"/>
    <x v="4"/>
    <x v="4"/>
    <x v="0"/>
    <x v="0"/>
    <x v="1"/>
    <x v="0"/>
  </r>
  <r>
    <x v="31"/>
    <x v="42"/>
    <x v="7"/>
    <x v="1"/>
    <x v="11"/>
    <x v="11"/>
    <x v="0"/>
    <x v="0"/>
    <x v="1"/>
    <x v="0"/>
  </r>
  <r>
    <x v="31"/>
    <x v="42"/>
    <x v="7"/>
    <x v="1"/>
    <x v="11"/>
    <x v="11"/>
    <x v="0"/>
    <x v="0"/>
    <x v="1"/>
    <x v="0"/>
  </r>
  <r>
    <x v="31"/>
    <x v="42"/>
    <x v="7"/>
    <x v="7"/>
    <x v="0"/>
    <x v="0"/>
    <x v="1"/>
    <x v="0"/>
    <x v="1"/>
    <x v="0"/>
  </r>
  <r>
    <x v="31"/>
    <x v="42"/>
    <x v="7"/>
    <x v="10"/>
    <x v="6"/>
    <x v="6"/>
    <x v="1"/>
    <x v="0"/>
    <x v="1"/>
    <x v="0"/>
  </r>
  <r>
    <x v="31"/>
    <x v="42"/>
    <x v="7"/>
    <x v="11"/>
    <x v="13"/>
    <x v="13"/>
    <x v="0"/>
    <x v="0"/>
    <x v="1"/>
    <x v="0"/>
  </r>
  <r>
    <x v="31"/>
    <x v="42"/>
    <x v="7"/>
    <x v="11"/>
    <x v="13"/>
    <x v="13"/>
    <x v="0"/>
    <x v="0"/>
    <x v="1"/>
    <x v="0"/>
  </r>
  <r>
    <x v="31"/>
    <x v="42"/>
    <x v="7"/>
    <x v="13"/>
    <x v="5"/>
    <x v="5"/>
    <x v="1"/>
    <x v="0"/>
    <x v="1"/>
    <x v="0"/>
  </r>
  <r>
    <x v="31"/>
    <x v="42"/>
    <x v="7"/>
    <x v="14"/>
    <x v="1"/>
    <x v="1"/>
    <x v="0"/>
    <x v="1"/>
    <x v="1"/>
    <x v="2"/>
  </r>
  <r>
    <x v="31"/>
    <x v="42"/>
    <x v="7"/>
    <x v="14"/>
    <x v="1"/>
    <x v="1"/>
    <x v="1"/>
    <x v="0"/>
    <x v="1"/>
    <x v="0"/>
  </r>
  <r>
    <x v="31"/>
    <x v="42"/>
    <x v="7"/>
    <x v="8"/>
    <x v="7"/>
    <x v="7"/>
    <x v="1"/>
    <x v="0"/>
    <x v="1"/>
    <x v="0"/>
  </r>
  <r>
    <x v="31"/>
    <x v="42"/>
    <x v="7"/>
    <x v="8"/>
    <x v="7"/>
    <x v="7"/>
    <x v="1"/>
    <x v="0"/>
    <x v="1"/>
    <x v="0"/>
  </r>
  <r>
    <x v="31"/>
    <x v="42"/>
    <x v="7"/>
    <x v="15"/>
    <x v="10"/>
    <x v="10"/>
    <x v="1"/>
    <x v="1"/>
    <x v="0"/>
    <x v="1"/>
  </r>
  <r>
    <x v="31"/>
    <x v="42"/>
    <x v="7"/>
    <x v="15"/>
    <x v="10"/>
    <x v="10"/>
    <x v="1"/>
    <x v="1"/>
    <x v="0"/>
    <x v="1"/>
  </r>
  <r>
    <x v="31"/>
    <x v="42"/>
    <x v="7"/>
    <x v="5"/>
    <x v="3"/>
    <x v="3"/>
    <x v="1"/>
    <x v="0"/>
    <x v="1"/>
    <x v="0"/>
  </r>
  <r>
    <x v="31"/>
    <x v="42"/>
    <x v="7"/>
    <x v="5"/>
    <x v="3"/>
    <x v="3"/>
    <x v="0"/>
    <x v="0"/>
    <x v="1"/>
    <x v="0"/>
  </r>
  <r>
    <x v="31"/>
    <x v="42"/>
    <x v="7"/>
    <x v="4"/>
    <x v="12"/>
    <x v="12"/>
    <x v="1"/>
    <x v="0"/>
    <x v="1"/>
    <x v="0"/>
  </r>
  <r>
    <x v="31"/>
    <x v="42"/>
    <x v="7"/>
    <x v="9"/>
    <x v="8"/>
    <x v="8"/>
    <x v="0"/>
    <x v="0"/>
    <x v="1"/>
    <x v="0"/>
  </r>
  <r>
    <x v="31"/>
    <x v="42"/>
    <x v="7"/>
    <x v="16"/>
    <x v="15"/>
    <x v="15"/>
    <x v="1"/>
    <x v="0"/>
    <x v="1"/>
    <x v="0"/>
  </r>
  <r>
    <x v="31"/>
    <x v="42"/>
    <x v="7"/>
    <x v="2"/>
    <x v="16"/>
    <x v="16"/>
    <x v="0"/>
    <x v="0"/>
    <x v="1"/>
    <x v="0"/>
  </r>
  <r>
    <x v="31"/>
    <x v="42"/>
    <x v="7"/>
    <x v="3"/>
    <x v="2"/>
    <x v="2"/>
    <x v="0"/>
    <x v="0"/>
    <x v="1"/>
    <x v="0"/>
  </r>
  <r>
    <x v="31"/>
    <x v="42"/>
    <x v="7"/>
    <x v="6"/>
    <x v="9"/>
    <x v="9"/>
    <x v="1"/>
    <x v="0"/>
    <x v="1"/>
    <x v="0"/>
  </r>
  <r>
    <x v="31"/>
    <x v="42"/>
    <x v="7"/>
    <x v="0"/>
    <x v="4"/>
    <x v="4"/>
    <x v="0"/>
    <x v="0"/>
    <x v="1"/>
    <x v="0"/>
  </r>
  <r>
    <x v="31"/>
    <x v="42"/>
    <x v="7"/>
    <x v="7"/>
    <x v="0"/>
    <x v="0"/>
    <x v="0"/>
    <x v="0"/>
    <x v="1"/>
    <x v="0"/>
  </r>
  <r>
    <x v="31"/>
    <x v="42"/>
    <x v="7"/>
    <x v="10"/>
    <x v="6"/>
    <x v="6"/>
    <x v="1"/>
    <x v="0"/>
    <x v="1"/>
    <x v="0"/>
  </r>
  <r>
    <x v="31"/>
    <x v="42"/>
    <x v="7"/>
    <x v="13"/>
    <x v="5"/>
    <x v="5"/>
    <x v="1"/>
    <x v="0"/>
    <x v="1"/>
    <x v="0"/>
  </r>
  <r>
    <x v="31"/>
    <x v="42"/>
    <x v="7"/>
    <x v="4"/>
    <x v="12"/>
    <x v="12"/>
    <x v="1"/>
    <x v="0"/>
    <x v="1"/>
    <x v="0"/>
  </r>
  <r>
    <x v="32"/>
    <x v="66"/>
    <x v="37"/>
    <x v="9"/>
    <x v="8"/>
    <x v="8"/>
    <x v="1"/>
    <x v="0"/>
    <x v="1"/>
    <x v="0"/>
  </r>
  <r>
    <x v="32"/>
    <x v="66"/>
    <x v="37"/>
    <x v="16"/>
    <x v="15"/>
    <x v="15"/>
    <x v="1"/>
    <x v="1"/>
    <x v="0"/>
    <x v="1"/>
  </r>
  <r>
    <x v="32"/>
    <x v="66"/>
    <x v="37"/>
    <x v="2"/>
    <x v="16"/>
    <x v="16"/>
    <x v="1"/>
    <x v="0"/>
    <x v="1"/>
    <x v="0"/>
  </r>
  <r>
    <x v="32"/>
    <x v="66"/>
    <x v="37"/>
    <x v="3"/>
    <x v="2"/>
    <x v="2"/>
    <x v="1"/>
    <x v="0"/>
    <x v="1"/>
    <x v="0"/>
  </r>
  <r>
    <x v="32"/>
    <x v="66"/>
    <x v="37"/>
    <x v="6"/>
    <x v="9"/>
    <x v="9"/>
    <x v="1"/>
    <x v="0"/>
    <x v="1"/>
    <x v="0"/>
  </r>
  <r>
    <x v="32"/>
    <x v="66"/>
    <x v="37"/>
    <x v="12"/>
    <x v="14"/>
    <x v="14"/>
    <x v="1"/>
    <x v="0"/>
    <x v="1"/>
    <x v="0"/>
  </r>
  <r>
    <x v="32"/>
    <x v="66"/>
    <x v="37"/>
    <x v="12"/>
    <x v="14"/>
    <x v="14"/>
    <x v="1"/>
    <x v="0"/>
    <x v="1"/>
    <x v="0"/>
  </r>
  <r>
    <x v="32"/>
    <x v="66"/>
    <x v="37"/>
    <x v="0"/>
    <x v="4"/>
    <x v="4"/>
    <x v="0"/>
    <x v="0"/>
    <x v="1"/>
    <x v="0"/>
  </r>
  <r>
    <x v="32"/>
    <x v="66"/>
    <x v="37"/>
    <x v="1"/>
    <x v="11"/>
    <x v="11"/>
    <x v="1"/>
    <x v="1"/>
    <x v="0"/>
    <x v="1"/>
  </r>
  <r>
    <x v="32"/>
    <x v="66"/>
    <x v="37"/>
    <x v="1"/>
    <x v="11"/>
    <x v="11"/>
    <x v="1"/>
    <x v="1"/>
    <x v="0"/>
    <x v="1"/>
  </r>
  <r>
    <x v="32"/>
    <x v="66"/>
    <x v="37"/>
    <x v="7"/>
    <x v="0"/>
    <x v="0"/>
    <x v="1"/>
    <x v="0"/>
    <x v="1"/>
    <x v="0"/>
  </r>
  <r>
    <x v="32"/>
    <x v="66"/>
    <x v="37"/>
    <x v="10"/>
    <x v="6"/>
    <x v="6"/>
    <x v="1"/>
    <x v="0"/>
    <x v="1"/>
    <x v="0"/>
  </r>
  <r>
    <x v="32"/>
    <x v="66"/>
    <x v="37"/>
    <x v="11"/>
    <x v="13"/>
    <x v="13"/>
    <x v="0"/>
    <x v="0"/>
    <x v="1"/>
    <x v="0"/>
  </r>
  <r>
    <x v="32"/>
    <x v="66"/>
    <x v="37"/>
    <x v="11"/>
    <x v="13"/>
    <x v="13"/>
    <x v="1"/>
    <x v="0"/>
    <x v="1"/>
    <x v="0"/>
  </r>
  <r>
    <x v="32"/>
    <x v="66"/>
    <x v="37"/>
    <x v="13"/>
    <x v="5"/>
    <x v="5"/>
    <x v="1"/>
    <x v="0"/>
    <x v="1"/>
    <x v="0"/>
  </r>
  <r>
    <x v="32"/>
    <x v="66"/>
    <x v="37"/>
    <x v="14"/>
    <x v="1"/>
    <x v="1"/>
    <x v="1"/>
    <x v="0"/>
    <x v="1"/>
    <x v="0"/>
  </r>
  <r>
    <x v="32"/>
    <x v="66"/>
    <x v="37"/>
    <x v="14"/>
    <x v="1"/>
    <x v="1"/>
    <x v="1"/>
    <x v="0"/>
    <x v="1"/>
    <x v="0"/>
  </r>
  <r>
    <x v="32"/>
    <x v="66"/>
    <x v="37"/>
    <x v="8"/>
    <x v="7"/>
    <x v="7"/>
    <x v="1"/>
    <x v="1"/>
    <x v="0"/>
    <x v="1"/>
  </r>
  <r>
    <x v="32"/>
    <x v="66"/>
    <x v="37"/>
    <x v="8"/>
    <x v="7"/>
    <x v="7"/>
    <x v="0"/>
    <x v="1"/>
    <x v="0"/>
    <x v="1"/>
  </r>
  <r>
    <x v="32"/>
    <x v="66"/>
    <x v="37"/>
    <x v="15"/>
    <x v="10"/>
    <x v="10"/>
    <x v="0"/>
    <x v="0"/>
    <x v="1"/>
    <x v="0"/>
  </r>
  <r>
    <x v="32"/>
    <x v="66"/>
    <x v="37"/>
    <x v="15"/>
    <x v="10"/>
    <x v="10"/>
    <x v="0"/>
    <x v="1"/>
    <x v="0"/>
    <x v="1"/>
  </r>
  <r>
    <x v="32"/>
    <x v="66"/>
    <x v="37"/>
    <x v="5"/>
    <x v="3"/>
    <x v="3"/>
    <x v="0"/>
    <x v="1"/>
    <x v="0"/>
    <x v="1"/>
  </r>
  <r>
    <x v="32"/>
    <x v="66"/>
    <x v="37"/>
    <x v="5"/>
    <x v="3"/>
    <x v="3"/>
    <x v="0"/>
    <x v="0"/>
    <x v="1"/>
    <x v="0"/>
  </r>
  <r>
    <x v="32"/>
    <x v="66"/>
    <x v="37"/>
    <x v="4"/>
    <x v="12"/>
    <x v="12"/>
    <x v="0"/>
    <x v="1"/>
    <x v="0"/>
    <x v="1"/>
  </r>
  <r>
    <x v="33"/>
    <x v="8"/>
    <x v="45"/>
    <x v="9"/>
    <x v="8"/>
    <x v="8"/>
    <x v="1"/>
    <x v="0"/>
    <x v="1"/>
    <x v="0"/>
  </r>
  <r>
    <x v="33"/>
    <x v="8"/>
    <x v="45"/>
    <x v="16"/>
    <x v="15"/>
    <x v="15"/>
    <x v="1"/>
    <x v="0"/>
    <x v="1"/>
    <x v="0"/>
  </r>
  <r>
    <x v="33"/>
    <x v="8"/>
    <x v="45"/>
    <x v="2"/>
    <x v="16"/>
    <x v="16"/>
    <x v="1"/>
    <x v="0"/>
    <x v="1"/>
    <x v="0"/>
  </r>
  <r>
    <x v="33"/>
    <x v="8"/>
    <x v="45"/>
    <x v="3"/>
    <x v="2"/>
    <x v="2"/>
    <x v="0"/>
    <x v="0"/>
    <x v="1"/>
    <x v="0"/>
  </r>
  <r>
    <x v="33"/>
    <x v="8"/>
    <x v="45"/>
    <x v="6"/>
    <x v="9"/>
    <x v="9"/>
    <x v="1"/>
    <x v="0"/>
    <x v="1"/>
    <x v="0"/>
  </r>
  <r>
    <x v="33"/>
    <x v="8"/>
    <x v="45"/>
    <x v="12"/>
    <x v="14"/>
    <x v="14"/>
    <x v="1"/>
    <x v="0"/>
    <x v="1"/>
    <x v="0"/>
  </r>
  <r>
    <x v="33"/>
    <x v="8"/>
    <x v="45"/>
    <x v="12"/>
    <x v="14"/>
    <x v="14"/>
    <x v="1"/>
    <x v="0"/>
    <x v="1"/>
    <x v="0"/>
  </r>
  <r>
    <x v="33"/>
    <x v="8"/>
    <x v="45"/>
    <x v="0"/>
    <x v="4"/>
    <x v="4"/>
    <x v="0"/>
    <x v="0"/>
    <x v="1"/>
    <x v="0"/>
  </r>
  <r>
    <x v="33"/>
    <x v="8"/>
    <x v="45"/>
    <x v="1"/>
    <x v="11"/>
    <x v="11"/>
    <x v="0"/>
    <x v="0"/>
    <x v="1"/>
    <x v="0"/>
  </r>
  <r>
    <x v="33"/>
    <x v="8"/>
    <x v="45"/>
    <x v="1"/>
    <x v="11"/>
    <x v="11"/>
    <x v="0"/>
    <x v="0"/>
    <x v="1"/>
    <x v="0"/>
  </r>
  <r>
    <x v="33"/>
    <x v="8"/>
    <x v="45"/>
    <x v="7"/>
    <x v="0"/>
    <x v="0"/>
    <x v="0"/>
    <x v="0"/>
    <x v="1"/>
    <x v="0"/>
  </r>
  <r>
    <x v="33"/>
    <x v="8"/>
    <x v="45"/>
    <x v="10"/>
    <x v="6"/>
    <x v="6"/>
    <x v="1"/>
    <x v="0"/>
    <x v="1"/>
    <x v="0"/>
  </r>
  <r>
    <x v="33"/>
    <x v="8"/>
    <x v="45"/>
    <x v="11"/>
    <x v="13"/>
    <x v="13"/>
    <x v="0"/>
    <x v="0"/>
    <x v="1"/>
    <x v="0"/>
  </r>
  <r>
    <x v="33"/>
    <x v="8"/>
    <x v="45"/>
    <x v="11"/>
    <x v="13"/>
    <x v="13"/>
    <x v="0"/>
    <x v="0"/>
    <x v="1"/>
    <x v="0"/>
  </r>
  <r>
    <x v="33"/>
    <x v="8"/>
    <x v="45"/>
    <x v="13"/>
    <x v="5"/>
    <x v="5"/>
    <x v="0"/>
    <x v="1"/>
    <x v="0"/>
    <x v="1"/>
  </r>
  <r>
    <x v="33"/>
    <x v="8"/>
    <x v="45"/>
    <x v="14"/>
    <x v="1"/>
    <x v="1"/>
    <x v="0"/>
    <x v="0"/>
    <x v="1"/>
    <x v="0"/>
  </r>
  <r>
    <x v="33"/>
    <x v="8"/>
    <x v="45"/>
    <x v="14"/>
    <x v="1"/>
    <x v="1"/>
    <x v="0"/>
    <x v="0"/>
    <x v="1"/>
    <x v="0"/>
  </r>
  <r>
    <x v="33"/>
    <x v="8"/>
    <x v="45"/>
    <x v="8"/>
    <x v="7"/>
    <x v="7"/>
    <x v="0"/>
    <x v="1"/>
    <x v="0"/>
    <x v="1"/>
  </r>
  <r>
    <x v="33"/>
    <x v="8"/>
    <x v="45"/>
    <x v="8"/>
    <x v="7"/>
    <x v="7"/>
    <x v="1"/>
    <x v="1"/>
    <x v="0"/>
    <x v="1"/>
  </r>
  <r>
    <x v="33"/>
    <x v="8"/>
    <x v="45"/>
    <x v="15"/>
    <x v="10"/>
    <x v="10"/>
    <x v="1"/>
    <x v="0"/>
    <x v="1"/>
    <x v="0"/>
  </r>
  <r>
    <x v="33"/>
    <x v="8"/>
    <x v="45"/>
    <x v="15"/>
    <x v="10"/>
    <x v="10"/>
    <x v="0"/>
    <x v="0"/>
    <x v="1"/>
    <x v="0"/>
  </r>
  <r>
    <x v="33"/>
    <x v="8"/>
    <x v="45"/>
    <x v="5"/>
    <x v="3"/>
    <x v="3"/>
    <x v="1"/>
    <x v="1"/>
    <x v="0"/>
    <x v="1"/>
  </r>
  <r>
    <x v="33"/>
    <x v="8"/>
    <x v="45"/>
    <x v="5"/>
    <x v="3"/>
    <x v="3"/>
    <x v="1"/>
    <x v="1"/>
    <x v="0"/>
    <x v="1"/>
  </r>
  <r>
    <x v="33"/>
    <x v="8"/>
    <x v="45"/>
    <x v="4"/>
    <x v="12"/>
    <x v="12"/>
    <x v="0"/>
    <x v="0"/>
    <x v="1"/>
    <x v="0"/>
  </r>
  <r>
    <x v="33"/>
    <x v="8"/>
    <x v="45"/>
    <x v="9"/>
    <x v="8"/>
    <x v="8"/>
    <x v="0"/>
    <x v="0"/>
    <x v="1"/>
    <x v="0"/>
  </r>
  <r>
    <x v="33"/>
    <x v="8"/>
    <x v="45"/>
    <x v="16"/>
    <x v="15"/>
    <x v="15"/>
    <x v="0"/>
    <x v="0"/>
    <x v="1"/>
    <x v="0"/>
  </r>
  <r>
    <x v="33"/>
    <x v="8"/>
    <x v="45"/>
    <x v="2"/>
    <x v="16"/>
    <x v="16"/>
    <x v="1"/>
    <x v="0"/>
    <x v="1"/>
    <x v="0"/>
  </r>
  <r>
    <x v="33"/>
    <x v="8"/>
    <x v="45"/>
    <x v="3"/>
    <x v="2"/>
    <x v="2"/>
    <x v="1"/>
    <x v="0"/>
    <x v="1"/>
    <x v="0"/>
  </r>
  <r>
    <x v="33"/>
    <x v="8"/>
    <x v="45"/>
    <x v="6"/>
    <x v="9"/>
    <x v="9"/>
    <x v="1"/>
    <x v="0"/>
    <x v="1"/>
    <x v="0"/>
  </r>
  <r>
    <x v="33"/>
    <x v="8"/>
    <x v="45"/>
    <x v="0"/>
    <x v="4"/>
    <x v="4"/>
    <x v="0"/>
    <x v="0"/>
    <x v="1"/>
    <x v="0"/>
  </r>
  <r>
    <x v="33"/>
    <x v="8"/>
    <x v="45"/>
    <x v="7"/>
    <x v="0"/>
    <x v="0"/>
    <x v="0"/>
    <x v="0"/>
    <x v="1"/>
    <x v="0"/>
  </r>
  <r>
    <x v="33"/>
    <x v="8"/>
    <x v="45"/>
    <x v="10"/>
    <x v="6"/>
    <x v="6"/>
    <x v="1"/>
    <x v="0"/>
    <x v="1"/>
    <x v="0"/>
  </r>
  <r>
    <x v="33"/>
    <x v="8"/>
    <x v="45"/>
    <x v="13"/>
    <x v="5"/>
    <x v="5"/>
    <x v="0"/>
    <x v="0"/>
    <x v="1"/>
    <x v="0"/>
  </r>
  <r>
    <x v="33"/>
    <x v="8"/>
    <x v="45"/>
    <x v="4"/>
    <x v="12"/>
    <x v="12"/>
    <x v="0"/>
    <x v="0"/>
    <x v="1"/>
    <x v="0"/>
  </r>
  <r>
    <x v="34"/>
    <x v="67"/>
    <x v="41"/>
    <x v="9"/>
    <x v="8"/>
    <x v="8"/>
    <x v="0"/>
    <x v="0"/>
    <x v="1"/>
    <x v="0"/>
  </r>
  <r>
    <x v="34"/>
    <x v="67"/>
    <x v="41"/>
    <x v="16"/>
    <x v="15"/>
    <x v="15"/>
    <x v="1"/>
    <x v="1"/>
    <x v="0"/>
    <x v="1"/>
  </r>
  <r>
    <x v="34"/>
    <x v="67"/>
    <x v="41"/>
    <x v="2"/>
    <x v="16"/>
    <x v="16"/>
    <x v="1"/>
    <x v="0"/>
    <x v="1"/>
    <x v="0"/>
  </r>
  <r>
    <x v="34"/>
    <x v="67"/>
    <x v="41"/>
    <x v="3"/>
    <x v="2"/>
    <x v="2"/>
    <x v="1"/>
    <x v="0"/>
    <x v="1"/>
    <x v="0"/>
  </r>
  <r>
    <x v="34"/>
    <x v="67"/>
    <x v="41"/>
    <x v="6"/>
    <x v="9"/>
    <x v="9"/>
    <x v="1"/>
    <x v="0"/>
    <x v="1"/>
    <x v="0"/>
  </r>
  <r>
    <x v="34"/>
    <x v="67"/>
    <x v="41"/>
    <x v="12"/>
    <x v="14"/>
    <x v="14"/>
    <x v="1"/>
    <x v="0"/>
    <x v="1"/>
    <x v="0"/>
  </r>
  <r>
    <x v="34"/>
    <x v="67"/>
    <x v="41"/>
    <x v="12"/>
    <x v="14"/>
    <x v="14"/>
    <x v="1"/>
    <x v="0"/>
    <x v="1"/>
    <x v="0"/>
  </r>
  <r>
    <x v="34"/>
    <x v="67"/>
    <x v="41"/>
    <x v="0"/>
    <x v="4"/>
    <x v="4"/>
    <x v="1"/>
    <x v="0"/>
    <x v="1"/>
    <x v="0"/>
  </r>
  <r>
    <x v="34"/>
    <x v="67"/>
    <x v="41"/>
    <x v="1"/>
    <x v="11"/>
    <x v="11"/>
    <x v="0"/>
    <x v="0"/>
    <x v="1"/>
    <x v="0"/>
  </r>
  <r>
    <x v="34"/>
    <x v="67"/>
    <x v="41"/>
    <x v="1"/>
    <x v="11"/>
    <x v="11"/>
    <x v="0"/>
    <x v="1"/>
    <x v="0"/>
    <x v="1"/>
  </r>
  <r>
    <x v="34"/>
    <x v="67"/>
    <x v="41"/>
    <x v="7"/>
    <x v="0"/>
    <x v="0"/>
    <x v="0"/>
    <x v="0"/>
    <x v="1"/>
    <x v="0"/>
  </r>
  <r>
    <x v="34"/>
    <x v="67"/>
    <x v="41"/>
    <x v="10"/>
    <x v="6"/>
    <x v="6"/>
    <x v="0"/>
    <x v="0"/>
    <x v="1"/>
    <x v="0"/>
  </r>
  <r>
    <x v="34"/>
    <x v="67"/>
    <x v="41"/>
    <x v="11"/>
    <x v="13"/>
    <x v="13"/>
    <x v="1"/>
    <x v="0"/>
    <x v="1"/>
    <x v="0"/>
  </r>
  <r>
    <x v="34"/>
    <x v="67"/>
    <x v="41"/>
    <x v="11"/>
    <x v="13"/>
    <x v="13"/>
    <x v="0"/>
    <x v="0"/>
    <x v="1"/>
    <x v="0"/>
  </r>
  <r>
    <x v="34"/>
    <x v="67"/>
    <x v="41"/>
    <x v="13"/>
    <x v="5"/>
    <x v="5"/>
    <x v="0"/>
    <x v="0"/>
    <x v="1"/>
    <x v="0"/>
  </r>
  <r>
    <x v="34"/>
    <x v="67"/>
    <x v="41"/>
    <x v="14"/>
    <x v="1"/>
    <x v="1"/>
    <x v="0"/>
    <x v="0"/>
    <x v="1"/>
    <x v="0"/>
  </r>
  <r>
    <x v="34"/>
    <x v="67"/>
    <x v="41"/>
    <x v="14"/>
    <x v="1"/>
    <x v="1"/>
    <x v="0"/>
    <x v="1"/>
    <x v="0"/>
    <x v="1"/>
  </r>
  <r>
    <x v="34"/>
    <x v="67"/>
    <x v="41"/>
    <x v="8"/>
    <x v="7"/>
    <x v="7"/>
    <x v="1"/>
    <x v="1"/>
    <x v="0"/>
    <x v="1"/>
  </r>
  <r>
    <x v="34"/>
    <x v="67"/>
    <x v="41"/>
    <x v="8"/>
    <x v="7"/>
    <x v="7"/>
    <x v="0"/>
    <x v="0"/>
    <x v="1"/>
    <x v="0"/>
  </r>
  <r>
    <x v="34"/>
    <x v="67"/>
    <x v="41"/>
    <x v="15"/>
    <x v="10"/>
    <x v="10"/>
    <x v="0"/>
    <x v="0"/>
    <x v="1"/>
    <x v="0"/>
  </r>
  <r>
    <x v="34"/>
    <x v="67"/>
    <x v="41"/>
    <x v="15"/>
    <x v="10"/>
    <x v="10"/>
    <x v="0"/>
    <x v="0"/>
    <x v="1"/>
    <x v="0"/>
  </r>
  <r>
    <x v="34"/>
    <x v="67"/>
    <x v="41"/>
    <x v="5"/>
    <x v="3"/>
    <x v="3"/>
    <x v="1"/>
    <x v="0"/>
    <x v="1"/>
    <x v="0"/>
  </r>
  <r>
    <x v="34"/>
    <x v="67"/>
    <x v="41"/>
    <x v="5"/>
    <x v="3"/>
    <x v="3"/>
    <x v="1"/>
    <x v="0"/>
    <x v="1"/>
    <x v="0"/>
  </r>
  <r>
    <x v="34"/>
    <x v="67"/>
    <x v="41"/>
    <x v="4"/>
    <x v="12"/>
    <x v="12"/>
    <x v="0"/>
    <x v="0"/>
    <x v="1"/>
    <x v="0"/>
  </r>
  <r>
    <x v="34"/>
    <x v="67"/>
    <x v="41"/>
    <x v="9"/>
    <x v="8"/>
    <x v="8"/>
    <x v="1"/>
    <x v="0"/>
    <x v="1"/>
    <x v="0"/>
  </r>
  <r>
    <x v="34"/>
    <x v="67"/>
    <x v="41"/>
    <x v="16"/>
    <x v="15"/>
    <x v="15"/>
    <x v="0"/>
    <x v="1"/>
    <x v="0"/>
    <x v="1"/>
  </r>
  <r>
    <x v="34"/>
    <x v="67"/>
    <x v="41"/>
    <x v="2"/>
    <x v="16"/>
    <x v="16"/>
    <x v="0"/>
    <x v="0"/>
    <x v="1"/>
    <x v="0"/>
  </r>
  <r>
    <x v="34"/>
    <x v="67"/>
    <x v="41"/>
    <x v="3"/>
    <x v="2"/>
    <x v="2"/>
    <x v="1"/>
    <x v="0"/>
    <x v="1"/>
    <x v="0"/>
  </r>
  <r>
    <x v="34"/>
    <x v="67"/>
    <x v="41"/>
    <x v="6"/>
    <x v="9"/>
    <x v="9"/>
    <x v="1"/>
    <x v="0"/>
    <x v="1"/>
    <x v="0"/>
  </r>
  <r>
    <x v="34"/>
    <x v="67"/>
    <x v="41"/>
    <x v="0"/>
    <x v="4"/>
    <x v="4"/>
    <x v="1"/>
    <x v="0"/>
    <x v="1"/>
    <x v="0"/>
  </r>
  <r>
    <x v="34"/>
    <x v="67"/>
    <x v="41"/>
    <x v="7"/>
    <x v="0"/>
    <x v="0"/>
    <x v="0"/>
    <x v="0"/>
    <x v="1"/>
    <x v="0"/>
  </r>
  <r>
    <x v="34"/>
    <x v="67"/>
    <x v="41"/>
    <x v="10"/>
    <x v="6"/>
    <x v="6"/>
    <x v="1"/>
    <x v="0"/>
    <x v="1"/>
    <x v="0"/>
  </r>
  <r>
    <x v="34"/>
    <x v="67"/>
    <x v="41"/>
    <x v="13"/>
    <x v="5"/>
    <x v="5"/>
    <x v="0"/>
    <x v="0"/>
    <x v="1"/>
    <x v="0"/>
  </r>
  <r>
    <x v="34"/>
    <x v="67"/>
    <x v="41"/>
    <x v="4"/>
    <x v="12"/>
    <x v="12"/>
    <x v="0"/>
    <x v="0"/>
    <x v="1"/>
    <x v="0"/>
  </r>
  <r>
    <x v="35"/>
    <x v="59"/>
    <x v="82"/>
    <x v="9"/>
    <x v="8"/>
    <x v="8"/>
    <x v="1"/>
    <x v="0"/>
    <x v="1"/>
    <x v="0"/>
  </r>
  <r>
    <x v="35"/>
    <x v="59"/>
    <x v="82"/>
    <x v="16"/>
    <x v="15"/>
    <x v="15"/>
    <x v="1"/>
    <x v="0"/>
    <x v="1"/>
    <x v="0"/>
  </r>
  <r>
    <x v="35"/>
    <x v="59"/>
    <x v="82"/>
    <x v="2"/>
    <x v="16"/>
    <x v="16"/>
    <x v="1"/>
    <x v="0"/>
    <x v="1"/>
    <x v="0"/>
  </r>
  <r>
    <x v="35"/>
    <x v="59"/>
    <x v="82"/>
    <x v="3"/>
    <x v="2"/>
    <x v="2"/>
    <x v="1"/>
    <x v="0"/>
    <x v="1"/>
    <x v="0"/>
  </r>
  <r>
    <x v="35"/>
    <x v="59"/>
    <x v="82"/>
    <x v="6"/>
    <x v="9"/>
    <x v="9"/>
    <x v="1"/>
    <x v="0"/>
    <x v="1"/>
    <x v="0"/>
  </r>
  <r>
    <x v="35"/>
    <x v="59"/>
    <x v="82"/>
    <x v="12"/>
    <x v="14"/>
    <x v="14"/>
    <x v="0"/>
    <x v="1"/>
    <x v="0"/>
    <x v="1"/>
  </r>
  <r>
    <x v="35"/>
    <x v="59"/>
    <x v="82"/>
    <x v="12"/>
    <x v="14"/>
    <x v="14"/>
    <x v="0"/>
    <x v="0"/>
    <x v="1"/>
    <x v="0"/>
  </r>
  <r>
    <x v="35"/>
    <x v="59"/>
    <x v="82"/>
    <x v="0"/>
    <x v="4"/>
    <x v="4"/>
    <x v="1"/>
    <x v="0"/>
    <x v="1"/>
    <x v="0"/>
  </r>
  <r>
    <x v="35"/>
    <x v="59"/>
    <x v="82"/>
    <x v="1"/>
    <x v="11"/>
    <x v="11"/>
    <x v="0"/>
    <x v="0"/>
    <x v="1"/>
    <x v="0"/>
  </r>
  <r>
    <x v="35"/>
    <x v="59"/>
    <x v="82"/>
    <x v="1"/>
    <x v="11"/>
    <x v="11"/>
    <x v="0"/>
    <x v="1"/>
    <x v="0"/>
    <x v="1"/>
  </r>
  <r>
    <x v="35"/>
    <x v="59"/>
    <x v="82"/>
    <x v="7"/>
    <x v="0"/>
    <x v="0"/>
    <x v="0"/>
    <x v="0"/>
    <x v="1"/>
    <x v="0"/>
  </r>
  <r>
    <x v="35"/>
    <x v="59"/>
    <x v="82"/>
    <x v="10"/>
    <x v="6"/>
    <x v="6"/>
    <x v="0"/>
    <x v="0"/>
    <x v="1"/>
    <x v="0"/>
  </r>
  <r>
    <x v="35"/>
    <x v="59"/>
    <x v="82"/>
    <x v="11"/>
    <x v="13"/>
    <x v="13"/>
    <x v="1"/>
    <x v="0"/>
    <x v="1"/>
    <x v="0"/>
  </r>
  <r>
    <x v="35"/>
    <x v="59"/>
    <x v="82"/>
    <x v="11"/>
    <x v="13"/>
    <x v="13"/>
    <x v="1"/>
    <x v="0"/>
    <x v="1"/>
    <x v="0"/>
  </r>
  <r>
    <x v="35"/>
    <x v="59"/>
    <x v="82"/>
    <x v="13"/>
    <x v="5"/>
    <x v="5"/>
    <x v="0"/>
    <x v="0"/>
    <x v="1"/>
    <x v="0"/>
  </r>
  <r>
    <x v="35"/>
    <x v="59"/>
    <x v="82"/>
    <x v="14"/>
    <x v="1"/>
    <x v="1"/>
    <x v="1"/>
    <x v="1"/>
    <x v="0"/>
    <x v="1"/>
  </r>
  <r>
    <x v="35"/>
    <x v="59"/>
    <x v="82"/>
    <x v="14"/>
    <x v="1"/>
    <x v="1"/>
    <x v="1"/>
    <x v="1"/>
    <x v="0"/>
    <x v="1"/>
  </r>
  <r>
    <x v="35"/>
    <x v="59"/>
    <x v="82"/>
    <x v="8"/>
    <x v="7"/>
    <x v="7"/>
    <x v="1"/>
    <x v="1"/>
    <x v="0"/>
    <x v="1"/>
  </r>
  <r>
    <x v="35"/>
    <x v="59"/>
    <x v="82"/>
    <x v="8"/>
    <x v="7"/>
    <x v="7"/>
    <x v="1"/>
    <x v="1"/>
    <x v="0"/>
    <x v="1"/>
  </r>
  <r>
    <x v="35"/>
    <x v="59"/>
    <x v="82"/>
    <x v="15"/>
    <x v="10"/>
    <x v="10"/>
    <x v="1"/>
    <x v="0"/>
    <x v="1"/>
    <x v="0"/>
  </r>
  <r>
    <x v="35"/>
    <x v="59"/>
    <x v="82"/>
    <x v="15"/>
    <x v="10"/>
    <x v="10"/>
    <x v="0"/>
    <x v="0"/>
    <x v="1"/>
    <x v="0"/>
  </r>
  <r>
    <x v="35"/>
    <x v="59"/>
    <x v="82"/>
    <x v="5"/>
    <x v="3"/>
    <x v="3"/>
    <x v="1"/>
    <x v="0"/>
    <x v="1"/>
    <x v="0"/>
  </r>
  <r>
    <x v="35"/>
    <x v="59"/>
    <x v="82"/>
    <x v="5"/>
    <x v="3"/>
    <x v="3"/>
    <x v="1"/>
    <x v="0"/>
    <x v="1"/>
    <x v="0"/>
  </r>
  <r>
    <x v="35"/>
    <x v="59"/>
    <x v="82"/>
    <x v="4"/>
    <x v="12"/>
    <x v="12"/>
    <x v="0"/>
    <x v="0"/>
    <x v="1"/>
    <x v="0"/>
  </r>
  <r>
    <x v="35"/>
    <x v="59"/>
    <x v="82"/>
    <x v="9"/>
    <x v="8"/>
    <x v="8"/>
    <x v="1"/>
    <x v="0"/>
    <x v="1"/>
    <x v="0"/>
  </r>
  <r>
    <x v="35"/>
    <x v="59"/>
    <x v="82"/>
    <x v="16"/>
    <x v="15"/>
    <x v="15"/>
    <x v="1"/>
    <x v="0"/>
    <x v="1"/>
    <x v="0"/>
  </r>
  <r>
    <x v="35"/>
    <x v="59"/>
    <x v="82"/>
    <x v="2"/>
    <x v="16"/>
    <x v="16"/>
    <x v="1"/>
    <x v="0"/>
    <x v="1"/>
    <x v="0"/>
  </r>
  <r>
    <x v="35"/>
    <x v="59"/>
    <x v="82"/>
    <x v="3"/>
    <x v="2"/>
    <x v="2"/>
    <x v="1"/>
    <x v="0"/>
    <x v="1"/>
    <x v="0"/>
  </r>
  <r>
    <x v="35"/>
    <x v="59"/>
    <x v="82"/>
    <x v="6"/>
    <x v="9"/>
    <x v="9"/>
    <x v="1"/>
    <x v="0"/>
    <x v="1"/>
    <x v="0"/>
  </r>
  <r>
    <x v="35"/>
    <x v="59"/>
    <x v="82"/>
    <x v="0"/>
    <x v="4"/>
    <x v="4"/>
    <x v="1"/>
    <x v="0"/>
    <x v="1"/>
    <x v="0"/>
  </r>
  <r>
    <x v="35"/>
    <x v="59"/>
    <x v="82"/>
    <x v="7"/>
    <x v="0"/>
    <x v="0"/>
    <x v="0"/>
    <x v="0"/>
    <x v="1"/>
    <x v="0"/>
  </r>
  <r>
    <x v="35"/>
    <x v="59"/>
    <x v="82"/>
    <x v="10"/>
    <x v="6"/>
    <x v="6"/>
    <x v="1"/>
    <x v="0"/>
    <x v="1"/>
    <x v="0"/>
  </r>
  <r>
    <x v="35"/>
    <x v="59"/>
    <x v="82"/>
    <x v="13"/>
    <x v="5"/>
    <x v="5"/>
    <x v="0"/>
    <x v="0"/>
    <x v="1"/>
    <x v="0"/>
  </r>
  <r>
    <x v="35"/>
    <x v="59"/>
    <x v="82"/>
    <x v="4"/>
    <x v="12"/>
    <x v="12"/>
    <x v="0"/>
    <x v="0"/>
    <x v="1"/>
    <x v="0"/>
  </r>
  <r>
    <x v="36"/>
    <x v="62"/>
    <x v="9"/>
    <x v="9"/>
    <x v="8"/>
    <x v="8"/>
    <x v="1"/>
    <x v="0"/>
    <x v="1"/>
    <x v="0"/>
  </r>
  <r>
    <x v="36"/>
    <x v="62"/>
    <x v="9"/>
    <x v="16"/>
    <x v="15"/>
    <x v="15"/>
    <x v="1"/>
    <x v="1"/>
    <x v="0"/>
    <x v="1"/>
  </r>
  <r>
    <x v="36"/>
    <x v="62"/>
    <x v="9"/>
    <x v="2"/>
    <x v="16"/>
    <x v="16"/>
    <x v="1"/>
    <x v="0"/>
    <x v="1"/>
    <x v="0"/>
  </r>
  <r>
    <x v="36"/>
    <x v="62"/>
    <x v="9"/>
    <x v="3"/>
    <x v="2"/>
    <x v="2"/>
    <x v="1"/>
    <x v="0"/>
    <x v="1"/>
    <x v="0"/>
  </r>
  <r>
    <x v="36"/>
    <x v="62"/>
    <x v="9"/>
    <x v="6"/>
    <x v="9"/>
    <x v="9"/>
    <x v="1"/>
    <x v="0"/>
    <x v="1"/>
    <x v="0"/>
  </r>
  <r>
    <x v="36"/>
    <x v="62"/>
    <x v="9"/>
    <x v="12"/>
    <x v="14"/>
    <x v="14"/>
    <x v="1"/>
    <x v="0"/>
    <x v="1"/>
    <x v="0"/>
  </r>
  <r>
    <x v="36"/>
    <x v="62"/>
    <x v="9"/>
    <x v="12"/>
    <x v="14"/>
    <x v="14"/>
    <x v="1"/>
    <x v="0"/>
    <x v="1"/>
    <x v="0"/>
  </r>
  <r>
    <x v="36"/>
    <x v="62"/>
    <x v="9"/>
    <x v="0"/>
    <x v="4"/>
    <x v="4"/>
    <x v="0"/>
    <x v="0"/>
    <x v="1"/>
    <x v="0"/>
  </r>
  <r>
    <x v="36"/>
    <x v="62"/>
    <x v="9"/>
    <x v="1"/>
    <x v="11"/>
    <x v="11"/>
    <x v="0"/>
    <x v="0"/>
    <x v="1"/>
    <x v="0"/>
  </r>
  <r>
    <x v="36"/>
    <x v="62"/>
    <x v="9"/>
    <x v="1"/>
    <x v="11"/>
    <x v="11"/>
    <x v="0"/>
    <x v="0"/>
    <x v="1"/>
    <x v="0"/>
  </r>
  <r>
    <x v="36"/>
    <x v="62"/>
    <x v="9"/>
    <x v="7"/>
    <x v="0"/>
    <x v="0"/>
    <x v="1"/>
    <x v="0"/>
    <x v="1"/>
    <x v="0"/>
  </r>
  <r>
    <x v="36"/>
    <x v="62"/>
    <x v="9"/>
    <x v="10"/>
    <x v="6"/>
    <x v="6"/>
    <x v="0"/>
    <x v="0"/>
    <x v="1"/>
    <x v="0"/>
  </r>
  <r>
    <x v="36"/>
    <x v="62"/>
    <x v="9"/>
    <x v="11"/>
    <x v="13"/>
    <x v="13"/>
    <x v="0"/>
    <x v="0"/>
    <x v="1"/>
    <x v="0"/>
  </r>
  <r>
    <x v="36"/>
    <x v="62"/>
    <x v="9"/>
    <x v="11"/>
    <x v="13"/>
    <x v="13"/>
    <x v="0"/>
    <x v="0"/>
    <x v="1"/>
    <x v="0"/>
  </r>
  <r>
    <x v="36"/>
    <x v="62"/>
    <x v="9"/>
    <x v="13"/>
    <x v="5"/>
    <x v="5"/>
    <x v="1"/>
    <x v="0"/>
    <x v="1"/>
    <x v="0"/>
  </r>
  <r>
    <x v="36"/>
    <x v="62"/>
    <x v="9"/>
    <x v="14"/>
    <x v="1"/>
    <x v="1"/>
    <x v="0"/>
    <x v="0"/>
    <x v="1"/>
    <x v="0"/>
  </r>
  <r>
    <x v="36"/>
    <x v="62"/>
    <x v="9"/>
    <x v="14"/>
    <x v="1"/>
    <x v="1"/>
    <x v="1"/>
    <x v="0"/>
    <x v="1"/>
    <x v="0"/>
  </r>
  <r>
    <x v="36"/>
    <x v="62"/>
    <x v="9"/>
    <x v="8"/>
    <x v="7"/>
    <x v="7"/>
    <x v="1"/>
    <x v="0"/>
    <x v="1"/>
    <x v="0"/>
  </r>
  <r>
    <x v="36"/>
    <x v="62"/>
    <x v="9"/>
    <x v="8"/>
    <x v="7"/>
    <x v="7"/>
    <x v="1"/>
    <x v="0"/>
    <x v="1"/>
    <x v="0"/>
  </r>
  <r>
    <x v="36"/>
    <x v="62"/>
    <x v="9"/>
    <x v="15"/>
    <x v="10"/>
    <x v="10"/>
    <x v="1"/>
    <x v="0"/>
    <x v="1"/>
    <x v="0"/>
  </r>
  <r>
    <x v="36"/>
    <x v="62"/>
    <x v="9"/>
    <x v="15"/>
    <x v="10"/>
    <x v="10"/>
    <x v="0"/>
    <x v="0"/>
    <x v="1"/>
    <x v="0"/>
  </r>
  <r>
    <x v="36"/>
    <x v="62"/>
    <x v="9"/>
    <x v="5"/>
    <x v="3"/>
    <x v="3"/>
    <x v="1"/>
    <x v="0"/>
    <x v="1"/>
    <x v="0"/>
  </r>
  <r>
    <x v="36"/>
    <x v="62"/>
    <x v="9"/>
    <x v="5"/>
    <x v="3"/>
    <x v="3"/>
    <x v="0"/>
    <x v="0"/>
    <x v="1"/>
    <x v="0"/>
  </r>
  <r>
    <x v="36"/>
    <x v="62"/>
    <x v="9"/>
    <x v="4"/>
    <x v="12"/>
    <x v="12"/>
    <x v="1"/>
    <x v="0"/>
    <x v="1"/>
    <x v="0"/>
  </r>
  <r>
    <x v="36"/>
    <x v="62"/>
    <x v="9"/>
    <x v="9"/>
    <x v="8"/>
    <x v="8"/>
    <x v="1"/>
    <x v="0"/>
    <x v="1"/>
    <x v="0"/>
  </r>
  <r>
    <x v="36"/>
    <x v="62"/>
    <x v="9"/>
    <x v="16"/>
    <x v="15"/>
    <x v="15"/>
    <x v="1"/>
    <x v="0"/>
    <x v="1"/>
    <x v="0"/>
  </r>
  <r>
    <x v="36"/>
    <x v="62"/>
    <x v="9"/>
    <x v="2"/>
    <x v="16"/>
    <x v="16"/>
    <x v="1"/>
    <x v="0"/>
    <x v="1"/>
    <x v="0"/>
  </r>
  <r>
    <x v="36"/>
    <x v="62"/>
    <x v="9"/>
    <x v="3"/>
    <x v="2"/>
    <x v="2"/>
    <x v="1"/>
    <x v="0"/>
    <x v="1"/>
    <x v="0"/>
  </r>
  <r>
    <x v="36"/>
    <x v="62"/>
    <x v="9"/>
    <x v="6"/>
    <x v="9"/>
    <x v="9"/>
    <x v="1"/>
    <x v="0"/>
    <x v="1"/>
    <x v="0"/>
  </r>
  <r>
    <x v="36"/>
    <x v="62"/>
    <x v="9"/>
    <x v="0"/>
    <x v="4"/>
    <x v="4"/>
    <x v="0"/>
    <x v="0"/>
    <x v="1"/>
    <x v="0"/>
  </r>
  <r>
    <x v="36"/>
    <x v="62"/>
    <x v="9"/>
    <x v="7"/>
    <x v="0"/>
    <x v="0"/>
    <x v="1"/>
    <x v="0"/>
    <x v="1"/>
    <x v="0"/>
  </r>
  <r>
    <x v="36"/>
    <x v="62"/>
    <x v="9"/>
    <x v="10"/>
    <x v="6"/>
    <x v="6"/>
    <x v="1"/>
    <x v="0"/>
    <x v="1"/>
    <x v="0"/>
  </r>
  <r>
    <x v="36"/>
    <x v="62"/>
    <x v="9"/>
    <x v="13"/>
    <x v="5"/>
    <x v="5"/>
    <x v="0"/>
    <x v="0"/>
    <x v="1"/>
    <x v="0"/>
  </r>
  <r>
    <x v="36"/>
    <x v="62"/>
    <x v="9"/>
    <x v="4"/>
    <x v="12"/>
    <x v="12"/>
    <x v="1"/>
    <x v="0"/>
    <x v="1"/>
    <x v="0"/>
  </r>
  <r>
    <x v="37"/>
    <x v="33"/>
    <x v="67"/>
    <x v="9"/>
    <x v="8"/>
    <x v="8"/>
    <x v="1"/>
    <x v="0"/>
    <x v="1"/>
    <x v="0"/>
  </r>
  <r>
    <x v="37"/>
    <x v="33"/>
    <x v="67"/>
    <x v="16"/>
    <x v="15"/>
    <x v="15"/>
    <x v="1"/>
    <x v="0"/>
    <x v="1"/>
    <x v="0"/>
  </r>
  <r>
    <x v="37"/>
    <x v="33"/>
    <x v="67"/>
    <x v="2"/>
    <x v="16"/>
    <x v="16"/>
    <x v="1"/>
    <x v="0"/>
    <x v="1"/>
    <x v="0"/>
  </r>
  <r>
    <x v="37"/>
    <x v="33"/>
    <x v="67"/>
    <x v="3"/>
    <x v="2"/>
    <x v="2"/>
    <x v="0"/>
    <x v="0"/>
    <x v="1"/>
    <x v="0"/>
  </r>
  <r>
    <x v="37"/>
    <x v="33"/>
    <x v="67"/>
    <x v="6"/>
    <x v="9"/>
    <x v="9"/>
    <x v="1"/>
    <x v="0"/>
    <x v="1"/>
    <x v="0"/>
  </r>
  <r>
    <x v="37"/>
    <x v="33"/>
    <x v="67"/>
    <x v="12"/>
    <x v="14"/>
    <x v="14"/>
    <x v="1"/>
    <x v="0"/>
    <x v="1"/>
    <x v="0"/>
  </r>
  <r>
    <x v="37"/>
    <x v="33"/>
    <x v="67"/>
    <x v="12"/>
    <x v="14"/>
    <x v="14"/>
    <x v="1"/>
    <x v="0"/>
    <x v="1"/>
    <x v="0"/>
  </r>
  <r>
    <x v="37"/>
    <x v="33"/>
    <x v="67"/>
    <x v="0"/>
    <x v="4"/>
    <x v="4"/>
    <x v="0"/>
    <x v="0"/>
    <x v="1"/>
    <x v="0"/>
  </r>
  <r>
    <x v="37"/>
    <x v="33"/>
    <x v="67"/>
    <x v="1"/>
    <x v="11"/>
    <x v="11"/>
    <x v="1"/>
    <x v="1"/>
    <x v="0"/>
    <x v="1"/>
  </r>
  <r>
    <x v="37"/>
    <x v="33"/>
    <x v="67"/>
    <x v="1"/>
    <x v="11"/>
    <x v="11"/>
    <x v="1"/>
    <x v="1"/>
    <x v="0"/>
    <x v="1"/>
  </r>
  <r>
    <x v="37"/>
    <x v="33"/>
    <x v="67"/>
    <x v="7"/>
    <x v="0"/>
    <x v="0"/>
    <x v="0"/>
    <x v="0"/>
    <x v="1"/>
    <x v="0"/>
  </r>
  <r>
    <x v="37"/>
    <x v="33"/>
    <x v="67"/>
    <x v="10"/>
    <x v="6"/>
    <x v="6"/>
    <x v="1"/>
    <x v="0"/>
    <x v="1"/>
    <x v="0"/>
  </r>
  <r>
    <x v="37"/>
    <x v="33"/>
    <x v="67"/>
    <x v="11"/>
    <x v="13"/>
    <x v="13"/>
    <x v="0"/>
    <x v="0"/>
    <x v="1"/>
    <x v="0"/>
  </r>
  <r>
    <x v="37"/>
    <x v="33"/>
    <x v="67"/>
    <x v="11"/>
    <x v="13"/>
    <x v="13"/>
    <x v="0"/>
    <x v="0"/>
    <x v="1"/>
    <x v="0"/>
  </r>
  <r>
    <x v="37"/>
    <x v="33"/>
    <x v="67"/>
    <x v="13"/>
    <x v="5"/>
    <x v="5"/>
    <x v="0"/>
    <x v="0"/>
    <x v="1"/>
    <x v="0"/>
  </r>
  <r>
    <x v="37"/>
    <x v="33"/>
    <x v="67"/>
    <x v="14"/>
    <x v="1"/>
    <x v="1"/>
    <x v="1"/>
    <x v="0"/>
    <x v="1"/>
    <x v="0"/>
  </r>
  <r>
    <x v="37"/>
    <x v="33"/>
    <x v="67"/>
    <x v="14"/>
    <x v="1"/>
    <x v="1"/>
    <x v="1"/>
    <x v="1"/>
    <x v="1"/>
    <x v="2"/>
  </r>
  <r>
    <x v="37"/>
    <x v="33"/>
    <x v="67"/>
    <x v="8"/>
    <x v="7"/>
    <x v="7"/>
    <x v="1"/>
    <x v="1"/>
    <x v="0"/>
    <x v="1"/>
  </r>
  <r>
    <x v="37"/>
    <x v="33"/>
    <x v="67"/>
    <x v="8"/>
    <x v="7"/>
    <x v="7"/>
    <x v="1"/>
    <x v="1"/>
    <x v="0"/>
    <x v="1"/>
  </r>
  <r>
    <x v="37"/>
    <x v="33"/>
    <x v="67"/>
    <x v="15"/>
    <x v="10"/>
    <x v="10"/>
    <x v="0"/>
    <x v="1"/>
    <x v="0"/>
    <x v="1"/>
  </r>
  <r>
    <x v="37"/>
    <x v="33"/>
    <x v="67"/>
    <x v="15"/>
    <x v="10"/>
    <x v="10"/>
    <x v="0"/>
    <x v="0"/>
    <x v="1"/>
    <x v="0"/>
  </r>
  <r>
    <x v="37"/>
    <x v="33"/>
    <x v="67"/>
    <x v="5"/>
    <x v="3"/>
    <x v="3"/>
    <x v="0"/>
    <x v="0"/>
    <x v="1"/>
    <x v="0"/>
  </r>
  <r>
    <x v="37"/>
    <x v="33"/>
    <x v="67"/>
    <x v="4"/>
    <x v="12"/>
    <x v="12"/>
    <x v="0"/>
    <x v="1"/>
    <x v="0"/>
    <x v="1"/>
  </r>
  <r>
    <x v="37"/>
    <x v="33"/>
    <x v="67"/>
    <x v="5"/>
    <x v="3"/>
    <x v="3"/>
    <x v="0"/>
    <x v="0"/>
    <x v="1"/>
    <x v="0"/>
  </r>
  <r>
    <x v="38"/>
    <x v="35"/>
    <x v="65"/>
    <x v="9"/>
    <x v="8"/>
    <x v="8"/>
    <x v="0"/>
    <x v="0"/>
    <x v="1"/>
    <x v="0"/>
  </r>
  <r>
    <x v="38"/>
    <x v="35"/>
    <x v="65"/>
    <x v="16"/>
    <x v="15"/>
    <x v="15"/>
    <x v="1"/>
    <x v="0"/>
    <x v="1"/>
    <x v="0"/>
  </r>
  <r>
    <x v="38"/>
    <x v="35"/>
    <x v="65"/>
    <x v="2"/>
    <x v="16"/>
    <x v="16"/>
    <x v="0"/>
    <x v="0"/>
    <x v="1"/>
    <x v="0"/>
  </r>
  <r>
    <x v="38"/>
    <x v="35"/>
    <x v="65"/>
    <x v="3"/>
    <x v="2"/>
    <x v="2"/>
    <x v="0"/>
    <x v="0"/>
    <x v="1"/>
    <x v="0"/>
  </r>
  <r>
    <x v="38"/>
    <x v="35"/>
    <x v="65"/>
    <x v="6"/>
    <x v="9"/>
    <x v="9"/>
    <x v="1"/>
    <x v="0"/>
    <x v="1"/>
    <x v="0"/>
  </r>
  <r>
    <x v="38"/>
    <x v="35"/>
    <x v="65"/>
    <x v="12"/>
    <x v="14"/>
    <x v="14"/>
    <x v="1"/>
    <x v="0"/>
    <x v="1"/>
    <x v="0"/>
  </r>
  <r>
    <x v="38"/>
    <x v="35"/>
    <x v="65"/>
    <x v="12"/>
    <x v="14"/>
    <x v="14"/>
    <x v="1"/>
    <x v="0"/>
    <x v="1"/>
    <x v="0"/>
  </r>
  <r>
    <x v="38"/>
    <x v="35"/>
    <x v="65"/>
    <x v="0"/>
    <x v="4"/>
    <x v="4"/>
    <x v="1"/>
    <x v="0"/>
    <x v="1"/>
    <x v="0"/>
  </r>
  <r>
    <x v="38"/>
    <x v="35"/>
    <x v="65"/>
    <x v="1"/>
    <x v="11"/>
    <x v="11"/>
    <x v="1"/>
    <x v="0"/>
    <x v="1"/>
    <x v="0"/>
  </r>
  <r>
    <x v="38"/>
    <x v="35"/>
    <x v="65"/>
    <x v="1"/>
    <x v="11"/>
    <x v="11"/>
    <x v="1"/>
    <x v="0"/>
    <x v="1"/>
    <x v="0"/>
  </r>
  <r>
    <x v="38"/>
    <x v="35"/>
    <x v="65"/>
    <x v="7"/>
    <x v="0"/>
    <x v="0"/>
    <x v="0"/>
    <x v="0"/>
    <x v="1"/>
    <x v="0"/>
  </r>
  <r>
    <x v="38"/>
    <x v="35"/>
    <x v="65"/>
    <x v="10"/>
    <x v="6"/>
    <x v="6"/>
    <x v="1"/>
    <x v="0"/>
    <x v="1"/>
    <x v="0"/>
  </r>
  <r>
    <x v="38"/>
    <x v="35"/>
    <x v="65"/>
    <x v="11"/>
    <x v="13"/>
    <x v="13"/>
    <x v="0"/>
    <x v="0"/>
    <x v="1"/>
    <x v="0"/>
  </r>
  <r>
    <x v="38"/>
    <x v="35"/>
    <x v="65"/>
    <x v="11"/>
    <x v="13"/>
    <x v="13"/>
    <x v="0"/>
    <x v="0"/>
    <x v="1"/>
    <x v="0"/>
  </r>
  <r>
    <x v="38"/>
    <x v="35"/>
    <x v="65"/>
    <x v="13"/>
    <x v="5"/>
    <x v="5"/>
    <x v="1"/>
    <x v="1"/>
    <x v="1"/>
    <x v="2"/>
  </r>
  <r>
    <x v="38"/>
    <x v="35"/>
    <x v="65"/>
    <x v="14"/>
    <x v="1"/>
    <x v="1"/>
    <x v="0"/>
    <x v="0"/>
    <x v="1"/>
    <x v="0"/>
  </r>
  <r>
    <x v="38"/>
    <x v="35"/>
    <x v="65"/>
    <x v="14"/>
    <x v="1"/>
    <x v="1"/>
    <x v="1"/>
    <x v="0"/>
    <x v="1"/>
    <x v="0"/>
  </r>
  <r>
    <x v="38"/>
    <x v="35"/>
    <x v="65"/>
    <x v="8"/>
    <x v="7"/>
    <x v="7"/>
    <x v="1"/>
    <x v="1"/>
    <x v="1"/>
    <x v="2"/>
  </r>
  <r>
    <x v="38"/>
    <x v="35"/>
    <x v="65"/>
    <x v="8"/>
    <x v="7"/>
    <x v="7"/>
    <x v="1"/>
    <x v="0"/>
    <x v="1"/>
    <x v="0"/>
  </r>
  <r>
    <x v="38"/>
    <x v="35"/>
    <x v="65"/>
    <x v="15"/>
    <x v="10"/>
    <x v="10"/>
    <x v="0"/>
    <x v="0"/>
    <x v="1"/>
    <x v="0"/>
  </r>
  <r>
    <x v="38"/>
    <x v="35"/>
    <x v="65"/>
    <x v="15"/>
    <x v="10"/>
    <x v="10"/>
    <x v="0"/>
    <x v="0"/>
    <x v="1"/>
    <x v="0"/>
  </r>
  <r>
    <x v="38"/>
    <x v="35"/>
    <x v="65"/>
    <x v="5"/>
    <x v="3"/>
    <x v="3"/>
    <x v="0"/>
    <x v="0"/>
    <x v="1"/>
    <x v="0"/>
  </r>
  <r>
    <x v="38"/>
    <x v="35"/>
    <x v="65"/>
    <x v="4"/>
    <x v="12"/>
    <x v="12"/>
    <x v="0"/>
    <x v="1"/>
    <x v="1"/>
    <x v="2"/>
  </r>
  <r>
    <x v="38"/>
    <x v="35"/>
    <x v="65"/>
    <x v="5"/>
    <x v="3"/>
    <x v="3"/>
    <x v="1"/>
    <x v="1"/>
    <x v="0"/>
    <x v="1"/>
  </r>
  <r>
    <x v="39"/>
    <x v="85"/>
    <x v="25"/>
    <x v="9"/>
    <x v="8"/>
    <x v="8"/>
    <x v="1"/>
    <x v="0"/>
    <x v="1"/>
    <x v="0"/>
  </r>
  <r>
    <x v="39"/>
    <x v="85"/>
    <x v="25"/>
    <x v="16"/>
    <x v="15"/>
    <x v="15"/>
    <x v="1"/>
    <x v="0"/>
    <x v="1"/>
    <x v="0"/>
  </r>
  <r>
    <x v="39"/>
    <x v="85"/>
    <x v="25"/>
    <x v="2"/>
    <x v="16"/>
    <x v="16"/>
    <x v="1"/>
    <x v="0"/>
    <x v="1"/>
    <x v="0"/>
  </r>
  <r>
    <x v="39"/>
    <x v="85"/>
    <x v="25"/>
    <x v="3"/>
    <x v="2"/>
    <x v="2"/>
    <x v="1"/>
    <x v="0"/>
    <x v="1"/>
    <x v="0"/>
  </r>
  <r>
    <x v="39"/>
    <x v="85"/>
    <x v="25"/>
    <x v="6"/>
    <x v="9"/>
    <x v="9"/>
    <x v="1"/>
    <x v="0"/>
    <x v="1"/>
    <x v="0"/>
  </r>
  <r>
    <x v="39"/>
    <x v="85"/>
    <x v="25"/>
    <x v="12"/>
    <x v="14"/>
    <x v="14"/>
    <x v="1"/>
    <x v="0"/>
    <x v="1"/>
    <x v="0"/>
  </r>
  <r>
    <x v="39"/>
    <x v="85"/>
    <x v="25"/>
    <x v="12"/>
    <x v="14"/>
    <x v="14"/>
    <x v="1"/>
    <x v="0"/>
    <x v="1"/>
    <x v="0"/>
  </r>
  <r>
    <x v="39"/>
    <x v="85"/>
    <x v="25"/>
    <x v="0"/>
    <x v="4"/>
    <x v="4"/>
    <x v="0"/>
    <x v="0"/>
    <x v="1"/>
    <x v="0"/>
  </r>
  <r>
    <x v="39"/>
    <x v="85"/>
    <x v="25"/>
    <x v="1"/>
    <x v="11"/>
    <x v="11"/>
    <x v="0"/>
    <x v="1"/>
    <x v="0"/>
    <x v="1"/>
  </r>
  <r>
    <x v="39"/>
    <x v="85"/>
    <x v="25"/>
    <x v="1"/>
    <x v="11"/>
    <x v="11"/>
    <x v="0"/>
    <x v="1"/>
    <x v="0"/>
    <x v="1"/>
  </r>
  <r>
    <x v="39"/>
    <x v="85"/>
    <x v="25"/>
    <x v="7"/>
    <x v="0"/>
    <x v="0"/>
    <x v="1"/>
    <x v="0"/>
    <x v="1"/>
    <x v="0"/>
  </r>
  <r>
    <x v="39"/>
    <x v="85"/>
    <x v="25"/>
    <x v="10"/>
    <x v="6"/>
    <x v="6"/>
    <x v="0"/>
    <x v="0"/>
    <x v="1"/>
    <x v="0"/>
  </r>
  <r>
    <x v="39"/>
    <x v="85"/>
    <x v="25"/>
    <x v="11"/>
    <x v="13"/>
    <x v="13"/>
    <x v="0"/>
    <x v="0"/>
    <x v="1"/>
    <x v="0"/>
  </r>
  <r>
    <x v="39"/>
    <x v="85"/>
    <x v="25"/>
    <x v="11"/>
    <x v="13"/>
    <x v="13"/>
    <x v="0"/>
    <x v="0"/>
    <x v="1"/>
    <x v="0"/>
  </r>
  <r>
    <x v="39"/>
    <x v="85"/>
    <x v="25"/>
    <x v="13"/>
    <x v="5"/>
    <x v="5"/>
    <x v="0"/>
    <x v="0"/>
    <x v="1"/>
    <x v="0"/>
  </r>
  <r>
    <x v="39"/>
    <x v="85"/>
    <x v="25"/>
    <x v="14"/>
    <x v="1"/>
    <x v="1"/>
    <x v="0"/>
    <x v="0"/>
    <x v="1"/>
    <x v="0"/>
  </r>
  <r>
    <x v="39"/>
    <x v="85"/>
    <x v="25"/>
    <x v="14"/>
    <x v="1"/>
    <x v="1"/>
    <x v="0"/>
    <x v="0"/>
    <x v="1"/>
    <x v="0"/>
  </r>
  <r>
    <x v="39"/>
    <x v="85"/>
    <x v="25"/>
    <x v="8"/>
    <x v="7"/>
    <x v="7"/>
    <x v="0"/>
    <x v="1"/>
    <x v="0"/>
    <x v="1"/>
  </r>
  <r>
    <x v="39"/>
    <x v="85"/>
    <x v="25"/>
    <x v="8"/>
    <x v="7"/>
    <x v="7"/>
    <x v="1"/>
    <x v="1"/>
    <x v="0"/>
    <x v="1"/>
  </r>
  <r>
    <x v="39"/>
    <x v="85"/>
    <x v="25"/>
    <x v="15"/>
    <x v="10"/>
    <x v="10"/>
    <x v="0"/>
    <x v="0"/>
    <x v="1"/>
    <x v="0"/>
  </r>
  <r>
    <x v="39"/>
    <x v="85"/>
    <x v="25"/>
    <x v="15"/>
    <x v="10"/>
    <x v="10"/>
    <x v="0"/>
    <x v="0"/>
    <x v="1"/>
    <x v="0"/>
  </r>
  <r>
    <x v="39"/>
    <x v="85"/>
    <x v="25"/>
    <x v="5"/>
    <x v="3"/>
    <x v="3"/>
    <x v="1"/>
    <x v="1"/>
    <x v="0"/>
    <x v="1"/>
  </r>
  <r>
    <x v="39"/>
    <x v="85"/>
    <x v="25"/>
    <x v="5"/>
    <x v="3"/>
    <x v="3"/>
    <x v="1"/>
    <x v="1"/>
    <x v="0"/>
    <x v="1"/>
  </r>
  <r>
    <x v="39"/>
    <x v="85"/>
    <x v="25"/>
    <x v="4"/>
    <x v="12"/>
    <x v="12"/>
    <x v="0"/>
    <x v="0"/>
    <x v="1"/>
    <x v="0"/>
  </r>
  <r>
    <x v="39"/>
    <x v="85"/>
    <x v="25"/>
    <x v="9"/>
    <x v="8"/>
    <x v="8"/>
    <x v="1"/>
    <x v="0"/>
    <x v="1"/>
    <x v="0"/>
  </r>
  <r>
    <x v="39"/>
    <x v="85"/>
    <x v="25"/>
    <x v="16"/>
    <x v="15"/>
    <x v="15"/>
    <x v="1"/>
    <x v="0"/>
    <x v="1"/>
    <x v="0"/>
  </r>
  <r>
    <x v="39"/>
    <x v="85"/>
    <x v="25"/>
    <x v="2"/>
    <x v="16"/>
    <x v="16"/>
    <x v="1"/>
    <x v="0"/>
    <x v="1"/>
    <x v="0"/>
  </r>
  <r>
    <x v="39"/>
    <x v="85"/>
    <x v="25"/>
    <x v="3"/>
    <x v="2"/>
    <x v="2"/>
    <x v="1"/>
    <x v="0"/>
    <x v="1"/>
    <x v="0"/>
  </r>
  <r>
    <x v="39"/>
    <x v="85"/>
    <x v="25"/>
    <x v="6"/>
    <x v="9"/>
    <x v="9"/>
    <x v="0"/>
    <x v="0"/>
    <x v="1"/>
    <x v="0"/>
  </r>
  <r>
    <x v="39"/>
    <x v="85"/>
    <x v="25"/>
    <x v="0"/>
    <x v="4"/>
    <x v="4"/>
    <x v="0"/>
    <x v="0"/>
    <x v="1"/>
    <x v="0"/>
  </r>
  <r>
    <x v="39"/>
    <x v="85"/>
    <x v="25"/>
    <x v="7"/>
    <x v="0"/>
    <x v="0"/>
    <x v="0"/>
    <x v="0"/>
    <x v="1"/>
    <x v="0"/>
  </r>
  <r>
    <x v="39"/>
    <x v="85"/>
    <x v="25"/>
    <x v="10"/>
    <x v="6"/>
    <x v="6"/>
    <x v="0"/>
    <x v="0"/>
    <x v="1"/>
    <x v="0"/>
  </r>
  <r>
    <x v="39"/>
    <x v="85"/>
    <x v="25"/>
    <x v="13"/>
    <x v="5"/>
    <x v="5"/>
    <x v="0"/>
    <x v="0"/>
    <x v="1"/>
    <x v="0"/>
  </r>
  <r>
    <x v="39"/>
    <x v="85"/>
    <x v="25"/>
    <x v="4"/>
    <x v="12"/>
    <x v="12"/>
    <x v="0"/>
    <x v="0"/>
    <x v="1"/>
    <x v="0"/>
  </r>
  <r>
    <x v="40"/>
    <x v="32"/>
    <x v="74"/>
    <x v="9"/>
    <x v="8"/>
    <x v="8"/>
    <x v="0"/>
    <x v="0"/>
    <x v="1"/>
    <x v="0"/>
  </r>
  <r>
    <x v="40"/>
    <x v="32"/>
    <x v="74"/>
    <x v="16"/>
    <x v="15"/>
    <x v="15"/>
    <x v="0"/>
    <x v="0"/>
    <x v="1"/>
    <x v="0"/>
  </r>
  <r>
    <x v="40"/>
    <x v="32"/>
    <x v="74"/>
    <x v="2"/>
    <x v="16"/>
    <x v="16"/>
    <x v="1"/>
    <x v="0"/>
    <x v="1"/>
    <x v="0"/>
  </r>
  <r>
    <x v="40"/>
    <x v="32"/>
    <x v="74"/>
    <x v="3"/>
    <x v="2"/>
    <x v="2"/>
    <x v="1"/>
    <x v="0"/>
    <x v="1"/>
    <x v="0"/>
  </r>
  <r>
    <x v="40"/>
    <x v="32"/>
    <x v="74"/>
    <x v="6"/>
    <x v="9"/>
    <x v="9"/>
    <x v="1"/>
    <x v="0"/>
    <x v="1"/>
    <x v="0"/>
  </r>
  <r>
    <x v="40"/>
    <x v="32"/>
    <x v="74"/>
    <x v="12"/>
    <x v="14"/>
    <x v="14"/>
    <x v="1"/>
    <x v="0"/>
    <x v="1"/>
    <x v="0"/>
  </r>
  <r>
    <x v="40"/>
    <x v="32"/>
    <x v="74"/>
    <x v="12"/>
    <x v="14"/>
    <x v="14"/>
    <x v="1"/>
    <x v="0"/>
    <x v="1"/>
    <x v="0"/>
  </r>
  <r>
    <x v="40"/>
    <x v="32"/>
    <x v="74"/>
    <x v="0"/>
    <x v="4"/>
    <x v="4"/>
    <x v="0"/>
    <x v="0"/>
    <x v="1"/>
    <x v="0"/>
  </r>
  <r>
    <x v="40"/>
    <x v="32"/>
    <x v="74"/>
    <x v="1"/>
    <x v="11"/>
    <x v="11"/>
    <x v="1"/>
    <x v="0"/>
    <x v="1"/>
    <x v="0"/>
  </r>
  <r>
    <x v="40"/>
    <x v="32"/>
    <x v="74"/>
    <x v="1"/>
    <x v="11"/>
    <x v="11"/>
    <x v="1"/>
    <x v="1"/>
    <x v="0"/>
    <x v="1"/>
  </r>
  <r>
    <x v="40"/>
    <x v="32"/>
    <x v="74"/>
    <x v="7"/>
    <x v="0"/>
    <x v="0"/>
    <x v="1"/>
    <x v="0"/>
    <x v="1"/>
    <x v="0"/>
  </r>
  <r>
    <x v="40"/>
    <x v="32"/>
    <x v="74"/>
    <x v="10"/>
    <x v="6"/>
    <x v="6"/>
    <x v="1"/>
    <x v="0"/>
    <x v="1"/>
    <x v="0"/>
  </r>
  <r>
    <x v="40"/>
    <x v="32"/>
    <x v="74"/>
    <x v="11"/>
    <x v="13"/>
    <x v="13"/>
    <x v="0"/>
    <x v="0"/>
    <x v="1"/>
    <x v="0"/>
  </r>
  <r>
    <x v="40"/>
    <x v="32"/>
    <x v="74"/>
    <x v="11"/>
    <x v="13"/>
    <x v="13"/>
    <x v="1"/>
    <x v="0"/>
    <x v="1"/>
    <x v="0"/>
  </r>
  <r>
    <x v="40"/>
    <x v="32"/>
    <x v="74"/>
    <x v="13"/>
    <x v="5"/>
    <x v="5"/>
    <x v="0"/>
    <x v="0"/>
    <x v="1"/>
    <x v="0"/>
  </r>
  <r>
    <x v="40"/>
    <x v="32"/>
    <x v="74"/>
    <x v="13"/>
    <x v="5"/>
    <x v="5"/>
    <x v="1"/>
    <x v="0"/>
    <x v="1"/>
    <x v="0"/>
  </r>
  <r>
    <x v="40"/>
    <x v="32"/>
    <x v="74"/>
    <x v="14"/>
    <x v="1"/>
    <x v="1"/>
    <x v="1"/>
    <x v="0"/>
    <x v="1"/>
    <x v="0"/>
  </r>
  <r>
    <x v="40"/>
    <x v="32"/>
    <x v="74"/>
    <x v="14"/>
    <x v="1"/>
    <x v="1"/>
    <x v="0"/>
    <x v="0"/>
    <x v="1"/>
    <x v="0"/>
  </r>
  <r>
    <x v="40"/>
    <x v="32"/>
    <x v="74"/>
    <x v="8"/>
    <x v="7"/>
    <x v="7"/>
    <x v="1"/>
    <x v="0"/>
    <x v="1"/>
    <x v="0"/>
  </r>
  <r>
    <x v="40"/>
    <x v="32"/>
    <x v="74"/>
    <x v="8"/>
    <x v="7"/>
    <x v="7"/>
    <x v="1"/>
    <x v="1"/>
    <x v="0"/>
    <x v="1"/>
  </r>
  <r>
    <x v="40"/>
    <x v="32"/>
    <x v="74"/>
    <x v="15"/>
    <x v="10"/>
    <x v="10"/>
    <x v="1"/>
    <x v="1"/>
    <x v="0"/>
    <x v="1"/>
  </r>
  <r>
    <x v="40"/>
    <x v="32"/>
    <x v="74"/>
    <x v="15"/>
    <x v="10"/>
    <x v="10"/>
    <x v="0"/>
    <x v="1"/>
    <x v="0"/>
    <x v="1"/>
  </r>
  <r>
    <x v="40"/>
    <x v="32"/>
    <x v="74"/>
    <x v="5"/>
    <x v="3"/>
    <x v="3"/>
    <x v="1"/>
    <x v="1"/>
    <x v="0"/>
    <x v="1"/>
  </r>
  <r>
    <x v="40"/>
    <x v="32"/>
    <x v="74"/>
    <x v="5"/>
    <x v="3"/>
    <x v="3"/>
    <x v="0"/>
    <x v="0"/>
    <x v="1"/>
    <x v="0"/>
  </r>
  <r>
    <x v="40"/>
    <x v="32"/>
    <x v="74"/>
    <x v="9"/>
    <x v="8"/>
    <x v="8"/>
    <x v="1"/>
    <x v="0"/>
    <x v="1"/>
    <x v="0"/>
  </r>
  <r>
    <x v="40"/>
    <x v="32"/>
    <x v="74"/>
    <x v="16"/>
    <x v="15"/>
    <x v="15"/>
    <x v="0"/>
    <x v="0"/>
    <x v="1"/>
    <x v="0"/>
  </r>
  <r>
    <x v="40"/>
    <x v="32"/>
    <x v="74"/>
    <x v="2"/>
    <x v="16"/>
    <x v="16"/>
    <x v="0"/>
    <x v="0"/>
    <x v="1"/>
    <x v="0"/>
  </r>
  <r>
    <x v="40"/>
    <x v="32"/>
    <x v="74"/>
    <x v="3"/>
    <x v="2"/>
    <x v="2"/>
    <x v="1"/>
    <x v="0"/>
    <x v="1"/>
    <x v="0"/>
  </r>
  <r>
    <x v="40"/>
    <x v="32"/>
    <x v="74"/>
    <x v="6"/>
    <x v="9"/>
    <x v="9"/>
    <x v="1"/>
    <x v="0"/>
    <x v="1"/>
    <x v="0"/>
  </r>
  <r>
    <x v="40"/>
    <x v="32"/>
    <x v="74"/>
    <x v="0"/>
    <x v="4"/>
    <x v="4"/>
    <x v="0"/>
    <x v="0"/>
    <x v="1"/>
    <x v="0"/>
  </r>
  <r>
    <x v="40"/>
    <x v="32"/>
    <x v="74"/>
    <x v="7"/>
    <x v="0"/>
    <x v="0"/>
    <x v="1"/>
    <x v="0"/>
    <x v="1"/>
    <x v="0"/>
  </r>
  <r>
    <x v="40"/>
    <x v="32"/>
    <x v="74"/>
    <x v="10"/>
    <x v="6"/>
    <x v="6"/>
    <x v="1"/>
    <x v="0"/>
    <x v="1"/>
    <x v="0"/>
  </r>
  <r>
    <x v="41"/>
    <x v="34"/>
    <x v="66"/>
    <x v="9"/>
    <x v="8"/>
    <x v="8"/>
    <x v="1"/>
    <x v="0"/>
    <x v="1"/>
    <x v="0"/>
  </r>
  <r>
    <x v="41"/>
    <x v="34"/>
    <x v="66"/>
    <x v="16"/>
    <x v="15"/>
    <x v="15"/>
    <x v="1"/>
    <x v="0"/>
    <x v="1"/>
    <x v="0"/>
  </r>
  <r>
    <x v="41"/>
    <x v="34"/>
    <x v="66"/>
    <x v="2"/>
    <x v="16"/>
    <x v="16"/>
    <x v="1"/>
    <x v="0"/>
    <x v="1"/>
    <x v="0"/>
  </r>
  <r>
    <x v="41"/>
    <x v="34"/>
    <x v="66"/>
    <x v="3"/>
    <x v="2"/>
    <x v="2"/>
    <x v="1"/>
    <x v="0"/>
    <x v="1"/>
    <x v="0"/>
  </r>
  <r>
    <x v="41"/>
    <x v="34"/>
    <x v="66"/>
    <x v="6"/>
    <x v="9"/>
    <x v="9"/>
    <x v="1"/>
    <x v="0"/>
    <x v="1"/>
    <x v="0"/>
  </r>
  <r>
    <x v="41"/>
    <x v="34"/>
    <x v="66"/>
    <x v="12"/>
    <x v="14"/>
    <x v="14"/>
    <x v="1"/>
    <x v="0"/>
    <x v="1"/>
    <x v="0"/>
  </r>
  <r>
    <x v="41"/>
    <x v="34"/>
    <x v="66"/>
    <x v="12"/>
    <x v="14"/>
    <x v="14"/>
    <x v="1"/>
    <x v="0"/>
    <x v="1"/>
    <x v="0"/>
  </r>
  <r>
    <x v="41"/>
    <x v="34"/>
    <x v="66"/>
    <x v="0"/>
    <x v="4"/>
    <x v="4"/>
    <x v="1"/>
    <x v="0"/>
    <x v="1"/>
    <x v="0"/>
  </r>
  <r>
    <x v="41"/>
    <x v="34"/>
    <x v="66"/>
    <x v="1"/>
    <x v="11"/>
    <x v="11"/>
    <x v="1"/>
    <x v="0"/>
    <x v="1"/>
    <x v="0"/>
  </r>
  <r>
    <x v="41"/>
    <x v="34"/>
    <x v="66"/>
    <x v="1"/>
    <x v="11"/>
    <x v="11"/>
    <x v="0"/>
    <x v="0"/>
    <x v="1"/>
    <x v="0"/>
  </r>
  <r>
    <x v="41"/>
    <x v="34"/>
    <x v="66"/>
    <x v="7"/>
    <x v="0"/>
    <x v="0"/>
    <x v="1"/>
    <x v="0"/>
    <x v="1"/>
    <x v="0"/>
  </r>
  <r>
    <x v="41"/>
    <x v="34"/>
    <x v="66"/>
    <x v="10"/>
    <x v="6"/>
    <x v="6"/>
    <x v="0"/>
    <x v="0"/>
    <x v="1"/>
    <x v="0"/>
  </r>
  <r>
    <x v="41"/>
    <x v="34"/>
    <x v="66"/>
    <x v="11"/>
    <x v="13"/>
    <x v="13"/>
    <x v="0"/>
    <x v="0"/>
    <x v="1"/>
    <x v="0"/>
  </r>
  <r>
    <x v="41"/>
    <x v="34"/>
    <x v="66"/>
    <x v="11"/>
    <x v="13"/>
    <x v="13"/>
    <x v="1"/>
    <x v="0"/>
    <x v="1"/>
    <x v="0"/>
  </r>
  <r>
    <x v="41"/>
    <x v="34"/>
    <x v="66"/>
    <x v="13"/>
    <x v="5"/>
    <x v="5"/>
    <x v="0"/>
    <x v="1"/>
    <x v="0"/>
    <x v="1"/>
  </r>
  <r>
    <x v="41"/>
    <x v="34"/>
    <x v="66"/>
    <x v="14"/>
    <x v="1"/>
    <x v="1"/>
    <x v="1"/>
    <x v="1"/>
    <x v="0"/>
    <x v="1"/>
  </r>
  <r>
    <x v="41"/>
    <x v="34"/>
    <x v="66"/>
    <x v="14"/>
    <x v="1"/>
    <x v="1"/>
    <x v="0"/>
    <x v="0"/>
    <x v="1"/>
    <x v="0"/>
  </r>
  <r>
    <x v="41"/>
    <x v="34"/>
    <x v="66"/>
    <x v="8"/>
    <x v="7"/>
    <x v="7"/>
    <x v="0"/>
    <x v="0"/>
    <x v="1"/>
    <x v="0"/>
  </r>
  <r>
    <x v="41"/>
    <x v="34"/>
    <x v="66"/>
    <x v="8"/>
    <x v="7"/>
    <x v="7"/>
    <x v="1"/>
    <x v="1"/>
    <x v="0"/>
    <x v="1"/>
  </r>
  <r>
    <x v="41"/>
    <x v="34"/>
    <x v="66"/>
    <x v="15"/>
    <x v="10"/>
    <x v="10"/>
    <x v="0"/>
    <x v="0"/>
    <x v="1"/>
    <x v="0"/>
  </r>
  <r>
    <x v="41"/>
    <x v="34"/>
    <x v="66"/>
    <x v="15"/>
    <x v="10"/>
    <x v="10"/>
    <x v="0"/>
    <x v="1"/>
    <x v="0"/>
    <x v="1"/>
  </r>
  <r>
    <x v="41"/>
    <x v="34"/>
    <x v="66"/>
    <x v="5"/>
    <x v="3"/>
    <x v="3"/>
    <x v="0"/>
    <x v="0"/>
    <x v="1"/>
    <x v="0"/>
  </r>
  <r>
    <x v="41"/>
    <x v="34"/>
    <x v="66"/>
    <x v="4"/>
    <x v="12"/>
    <x v="12"/>
    <x v="0"/>
    <x v="0"/>
    <x v="1"/>
    <x v="0"/>
  </r>
  <r>
    <x v="41"/>
    <x v="34"/>
    <x v="66"/>
    <x v="5"/>
    <x v="3"/>
    <x v="3"/>
    <x v="0"/>
    <x v="0"/>
    <x v="1"/>
    <x v="0"/>
  </r>
  <r>
    <x v="41"/>
    <x v="34"/>
    <x v="66"/>
    <x v="9"/>
    <x v="8"/>
    <x v="8"/>
    <x v="0"/>
    <x v="0"/>
    <x v="1"/>
    <x v="0"/>
  </r>
  <r>
    <x v="41"/>
    <x v="34"/>
    <x v="66"/>
    <x v="16"/>
    <x v="15"/>
    <x v="15"/>
    <x v="1"/>
    <x v="0"/>
    <x v="1"/>
    <x v="0"/>
  </r>
  <r>
    <x v="41"/>
    <x v="34"/>
    <x v="66"/>
    <x v="2"/>
    <x v="16"/>
    <x v="16"/>
    <x v="1"/>
    <x v="0"/>
    <x v="1"/>
    <x v="0"/>
  </r>
  <r>
    <x v="41"/>
    <x v="34"/>
    <x v="66"/>
    <x v="3"/>
    <x v="2"/>
    <x v="2"/>
    <x v="1"/>
    <x v="0"/>
    <x v="1"/>
    <x v="0"/>
  </r>
  <r>
    <x v="41"/>
    <x v="34"/>
    <x v="66"/>
    <x v="6"/>
    <x v="9"/>
    <x v="9"/>
    <x v="1"/>
    <x v="0"/>
    <x v="1"/>
    <x v="0"/>
  </r>
  <r>
    <x v="41"/>
    <x v="34"/>
    <x v="66"/>
    <x v="0"/>
    <x v="4"/>
    <x v="4"/>
    <x v="1"/>
    <x v="0"/>
    <x v="1"/>
    <x v="0"/>
  </r>
  <r>
    <x v="41"/>
    <x v="34"/>
    <x v="66"/>
    <x v="7"/>
    <x v="0"/>
    <x v="0"/>
    <x v="1"/>
    <x v="0"/>
    <x v="1"/>
    <x v="0"/>
  </r>
  <r>
    <x v="41"/>
    <x v="34"/>
    <x v="66"/>
    <x v="10"/>
    <x v="6"/>
    <x v="6"/>
    <x v="0"/>
    <x v="0"/>
    <x v="1"/>
    <x v="0"/>
  </r>
  <r>
    <x v="41"/>
    <x v="34"/>
    <x v="66"/>
    <x v="13"/>
    <x v="5"/>
    <x v="5"/>
    <x v="1"/>
    <x v="1"/>
    <x v="0"/>
    <x v="1"/>
  </r>
  <r>
    <x v="41"/>
    <x v="34"/>
    <x v="66"/>
    <x v="4"/>
    <x v="12"/>
    <x v="12"/>
    <x v="0"/>
    <x v="0"/>
    <x v="1"/>
    <x v="0"/>
  </r>
  <r>
    <x v="41"/>
    <x v="34"/>
    <x v="66"/>
    <x v="9"/>
    <x v="8"/>
    <x v="8"/>
    <x v="0"/>
    <x v="0"/>
    <x v="1"/>
    <x v="0"/>
  </r>
  <r>
    <x v="41"/>
    <x v="34"/>
    <x v="66"/>
    <x v="16"/>
    <x v="15"/>
    <x v="15"/>
    <x v="1"/>
    <x v="0"/>
    <x v="1"/>
    <x v="0"/>
  </r>
  <r>
    <x v="41"/>
    <x v="34"/>
    <x v="66"/>
    <x v="2"/>
    <x v="16"/>
    <x v="16"/>
    <x v="1"/>
    <x v="0"/>
    <x v="1"/>
    <x v="0"/>
  </r>
  <r>
    <x v="41"/>
    <x v="34"/>
    <x v="66"/>
    <x v="3"/>
    <x v="2"/>
    <x v="2"/>
    <x v="1"/>
    <x v="0"/>
    <x v="1"/>
    <x v="0"/>
  </r>
  <r>
    <x v="41"/>
    <x v="34"/>
    <x v="66"/>
    <x v="6"/>
    <x v="9"/>
    <x v="9"/>
    <x v="1"/>
    <x v="0"/>
    <x v="1"/>
    <x v="0"/>
  </r>
  <r>
    <x v="41"/>
    <x v="34"/>
    <x v="66"/>
    <x v="0"/>
    <x v="4"/>
    <x v="4"/>
    <x v="1"/>
    <x v="0"/>
    <x v="1"/>
    <x v="0"/>
  </r>
  <r>
    <x v="41"/>
    <x v="34"/>
    <x v="66"/>
    <x v="7"/>
    <x v="0"/>
    <x v="0"/>
    <x v="1"/>
    <x v="0"/>
    <x v="1"/>
    <x v="0"/>
  </r>
  <r>
    <x v="41"/>
    <x v="34"/>
    <x v="66"/>
    <x v="10"/>
    <x v="6"/>
    <x v="6"/>
    <x v="0"/>
    <x v="0"/>
    <x v="1"/>
    <x v="0"/>
  </r>
  <r>
    <x v="41"/>
    <x v="34"/>
    <x v="66"/>
    <x v="13"/>
    <x v="5"/>
    <x v="5"/>
    <x v="0"/>
    <x v="0"/>
    <x v="1"/>
    <x v="0"/>
  </r>
  <r>
    <x v="41"/>
    <x v="34"/>
    <x v="66"/>
    <x v="4"/>
    <x v="12"/>
    <x v="12"/>
    <x v="0"/>
    <x v="0"/>
    <x v="1"/>
    <x v="0"/>
  </r>
  <r>
    <x v="42"/>
    <x v="6"/>
    <x v="5"/>
    <x v="9"/>
    <x v="8"/>
    <x v="8"/>
    <x v="1"/>
    <x v="0"/>
    <x v="1"/>
    <x v="0"/>
  </r>
  <r>
    <x v="42"/>
    <x v="6"/>
    <x v="5"/>
    <x v="16"/>
    <x v="15"/>
    <x v="15"/>
    <x v="1"/>
    <x v="0"/>
    <x v="1"/>
    <x v="0"/>
  </r>
  <r>
    <x v="42"/>
    <x v="6"/>
    <x v="5"/>
    <x v="2"/>
    <x v="16"/>
    <x v="16"/>
    <x v="1"/>
    <x v="0"/>
    <x v="1"/>
    <x v="0"/>
  </r>
  <r>
    <x v="42"/>
    <x v="6"/>
    <x v="5"/>
    <x v="3"/>
    <x v="2"/>
    <x v="2"/>
    <x v="1"/>
    <x v="0"/>
    <x v="1"/>
    <x v="0"/>
  </r>
  <r>
    <x v="42"/>
    <x v="6"/>
    <x v="5"/>
    <x v="6"/>
    <x v="9"/>
    <x v="9"/>
    <x v="1"/>
    <x v="0"/>
    <x v="1"/>
    <x v="0"/>
  </r>
  <r>
    <x v="42"/>
    <x v="6"/>
    <x v="5"/>
    <x v="12"/>
    <x v="14"/>
    <x v="14"/>
    <x v="1"/>
    <x v="0"/>
    <x v="1"/>
    <x v="0"/>
  </r>
  <r>
    <x v="42"/>
    <x v="6"/>
    <x v="5"/>
    <x v="12"/>
    <x v="14"/>
    <x v="14"/>
    <x v="1"/>
    <x v="0"/>
    <x v="1"/>
    <x v="0"/>
  </r>
  <r>
    <x v="42"/>
    <x v="6"/>
    <x v="5"/>
    <x v="0"/>
    <x v="4"/>
    <x v="4"/>
    <x v="0"/>
    <x v="0"/>
    <x v="1"/>
    <x v="0"/>
  </r>
  <r>
    <x v="42"/>
    <x v="6"/>
    <x v="5"/>
    <x v="1"/>
    <x v="11"/>
    <x v="11"/>
    <x v="0"/>
    <x v="0"/>
    <x v="1"/>
    <x v="0"/>
  </r>
  <r>
    <x v="42"/>
    <x v="6"/>
    <x v="5"/>
    <x v="7"/>
    <x v="0"/>
    <x v="0"/>
    <x v="1"/>
    <x v="0"/>
    <x v="1"/>
    <x v="0"/>
  </r>
  <r>
    <x v="42"/>
    <x v="6"/>
    <x v="5"/>
    <x v="10"/>
    <x v="6"/>
    <x v="6"/>
    <x v="1"/>
    <x v="0"/>
    <x v="1"/>
    <x v="0"/>
  </r>
  <r>
    <x v="42"/>
    <x v="6"/>
    <x v="5"/>
    <x v="11"/>
    <x v="13"/>
    <x v="13"/>
    <x v="0"/>
    <x v="0"/>
    <x v="1"/>
    <x v="0"/>
  </r>
  <r>
    <x v="42"/>
    <x v="6"/>
    <x v="5"/>
    <x v="13"/>
    <x v="5"/>
    <x v="5"/>
    <x v="0"/>
    <x v="0"/>
    <x v="1"/>
    <x v="0"/>
  </r>
  <r>
    <x v="42"/>
    <x v="6"/>
    <x v="5"/>
    <x v="13"/>
    <x v="5"/>
    <x v="5"/>
    <x v="1"/>
    <x v="0"/>
    <x v="1"/>
    <x v="0"/>
  </r>
  <r>
    <x v="42"/>
    <x v="6"/>
    <x v="5"/>
    <x v="14"/>
    <x v="1"/>
    <x v="1"/>
    <x v="1"/>
    <x v="0"/>
    <x v="1"/>
    <x v="0"/>
  </r>
  <r>
    <x v="42"/>
    <x v="6"/>
    <x v="5"/>
    <x v="14"/>
    <x v="1"/>
    <x v="1"/>
    <x v="0"/>
    <x v="0"/>
    <x v="1"/>
    <x v="0"/>
  </r>
  <r>
    <x v="42"/>
    <x v="6"/>
    <x v="5"/>
    <x v="8"/>
    <x v="7"/>
    <x v="7"/>
    <x v="1"/>
    <x v="0"/>
    <x v="1"/>
    <x v="0"/>
  </r>
  <r>
    <x v="42"/>
    <x v="6"/>
    <x v="5"/>
    <x v="8"/>
    <x v="7"/>
    <x v="7"/>
    <x v="1"/>
    <x v="0"/>
    <x v="1"/>
    <x v="0"/>
  </r>
  <r>
    <x v="42"/>
    <x v="6"/>
    <x v="5"/>
    <x v="15"/>
    <x v="10"/>
    <x v="10"/>
    <x v="0"/>
    <x v="0"/>
    <x v="1"/>
    <x v="0"/>
  </r>
  <r>
    <x v="42"/>
    <x v="6"/>
    <x v="5"/>
    <x v="15"/>
    <x v="10"/>
    <x v="10"/>
    <x v="1"/>
    <x v="0"/>
    <x v="1"/>
    <x v="0"/>
  </r>
  <r>
    <x v="42"/>
    <x v="6"/>
    <x v="5"/>
    <x v="5"/>
    <x v="3"/>
    <x v="3"/>
    <x v="1"/>
    <x v="1"/>
    <x v="0"/>
    <x v="1"/>
  </r>
  <r>
    <x v="42"/>
    <x v="6"/>
    <x v="5"/>
    <x v="5"/>
    <x v="3"/>
    <x v="3"/>
    <x v="1"/>
    <x v="1"/>
    <x v="0"/>
    <x v="1"/>
  </r>
  <r>
    <x v="42"/>
    <x v="6"/>
    <x v="5"/>
    <x v="9"/>
    <x v="8"/>
    <x v="8"/>
    <x v="1"/>
    <x v="0"/>
    <x v="1"/>
    <x v="0"/>
  </r>
  <r>
    <x v="42"/>
    <x v="6"/>
    <x v="5"/>
    <x v="16"/>
    <x v="15"/>
    <x v="15"/>
    <x v="0"/>
    <x v="0"/>
    <x v="1"/>
    <x v="0"/>
  </r>
  <r>
    <x v="42"/>
    <x v="6"/>
    <x v="5"/>
    <x v="2"/>
    <x v="16"/>
    <x v="16"/>
    <x v="1"/>
    <x v="0"/>
    <x v="1"/>
    <x v="0"/>
  </r>
  <r>
    <x v="42"/>
    <x v="6"/>
    <x v="5"/>
    <x v="3"/>
    <x v="2"/>
    <x v="2"/>
    <x v="1"/>
    <x v="0"/>
    <x v="1"/>
    <x v="0"/>
  </r>
  <r>
    <x v="42"/>
    <x v="6"/>
    <x v="5"/>
    <x v="6"/>
    <x v="9"/>
    <x v="9"/>
    <x v="1"/>
    <x v="0"/>
    <x v="1"/>
    <x v="0"/>
  </r>
  <r>
    <x v="42"/>
    <x v="6"/>
    <x v="5"/>
    <x v="7"/>
    <x v="0"/>
    <x v="0"/>
    <x v="1"/>
    <x v="0"/>
    <x v="1"/>
    <x v="0"/>
  </r>
  <r>
    <x v="42"/>
    <x v="6"/>
    <x v="5"/>
    <x v="10"/>
    <x v="6"/>
    <x v="6"/>
    <x v="1"/>
    <x v="0"/>
    <x v="1"/>
    <x v="0"/>
  </r>
  <r>
    <x v="43"/>
    <x v="18"/>
    <x v="4"/>
    <x v="9"/>
    <x v="8"/>
    <x v="8"/>
    <x v="0"/>
    <x v="0"/>
    <x v="1"/>
    <x v="0"/>
  </r>
  <r>
    <x v="43"/>
    <x v="18"/>
    <x v="4"/>
    <x v="16"/>
    <x v="15"/>
    <x v="15"/>
    <x v="1"/>
    <x v="0"/>
    <x v="1"/>
    <x v="0"/>
  </r>
  <r>
    <x v="43"/>
    <x v="18"/>
    <x v="4"/>
    <x v="2"/>
    <x v="16"/>
    <x v="16"/>
    <x v="1"/>
    <x v="0"/>
    <x v="1"/>
    <x v="0"/>
  </r>
  <r>
    <x v="43"/>
    <x v="18"/>
    <x v="4"/>
    <x v="3"/>
    <x v="2"/>
    <x v="2"/>
    <x v="0"/>
    <x v="0"/>
    <x v="1"/>
    <x v="0"/>
  </r>
  <r>
    <x v="43"/>
    <x v="18"/>
    <x v="4"/>
    <x v="6"/>
    <x v="9"/>
    <x v="9"/>
    <x v="0"/>
    <x v="0"/>
    <x v="1"/>
    <x v="0"/>
  </r>
  <r>
    <x v="43"/>
    <x v="18"/>
    <x v="4"/>
    <x v="12"/>
    <x v="14"/>
    <x v="14"/>
    <x v="1"/>
    <x v="0"/>
    <x v="1"/>
    <x v="0"/>
  </r>
  <r>
    <x v="43"/>
    <x v="18"/>
    <x v="4"/>
    <x v="12"/>
    <x v="14"/>
    <x v="14"/>
    <x v="1"/>
    <x v="0"/>
    <x v="1"/>
    <x v="0"/>
  </r>
  <r>
    <x v="43"/>
    <x v="18"/>
    <x v="4"/>
    <x v="7"/>
    <x v="0"/>
    <x v="0"/>
    <x v="1"/>
    <x v="0"/>
    <x v="1"/>
    <x v="0"/>
  </r>
  <r>
    <x v="43"/>
    <x v="18"/>
    <x v="4"/>
    <x v="10"/>
    <x v="6"/>
    <x v="6"/>
    <x v="1"/>
    <x v="0"/>
    <x v="1"/>
    <x v="0"/>
  </r>
  <r>
    <x v="43"/>
    <x v="18"/>
    <x v="4"/>
    <x v="13"/>
    <x v="5"/>
    <x v="5"/>
    <x v="0"/>
    <x v="0"/>
    <x v="1"/>
    <x v="0"/>
  </r>
  <r>
    <x v="43"/>
    <x v="18"/>
    <x v="4"/>
    <x v="14"/>
    <x v="1"/>
    <x v="1"/>
    <x v="0"/>
    <x v="1"/>
    <x v="0"/>
    <x v="1"/>
  </r>
  <r>
    <x v="43"/>
    <x v="18"/>
    <x v="4"/>
    <x v="14"/>
    <x v="1"/>
    <x v="1"/>
    <x v="0"/>
    <x v="0"/>
    <x v="1"/>
    <x v="0"/>
  </r>
  <r>
    <x v="43"/>
    <x v="18"/>
    <x v="4"/>
    <x v="8"/>
    <x v="7"/>
    <x v="7"/>
    <x v="1"/>
    <x v="0"/>
    <x v="1"/>
    <x v="0"/>
  </r>
  <r>
    <x v="43"/>
    <x v="18"/>
    <x v="4"/>
    <x v="8"/>
    <x v="7"/>
    <x v="7"/>
    <x v="1"/>
    <x v="0"/>
    <x v="1"/>
    <x v="0"/>
  </r>
  <r>
    <x v="43"/>
    <x v="18"/>
    <x v="4"/>
    <x v="15"/>
    <x v="10"/>
    <x v="10"/>
    <x v="0"/>
    <x v="0"/>
    <x v="1"/>
    <x v="0"/>
  </r>
  <r>
    <x v="43"/>
    <x v="18"/>
    <x v="4"/>
    <x v="15"/>
    <x v="10"/>
    <x v="10"/>
    <x v="0"/>
    <x v="0"/>
    <x v="1"/>
    <x v="0"/>
  </r>
  <r>
    <x v="43"/>
    <x v="18"/>
    <x v="4"/>
    <x v="5"/>
    <x v="3"/>
    <x v="3"/>
    <x v="1"/>
    <x v="0"/>
    <x v="1"/>
    <x v="0"/>
  </r>
  <r>
    <x v="43"/>
    <x v="18"/>
    <x v="4"/>
    <x v="5"/>
    <x v="3"/>
    <x v="3"/>
    <x v="1"/>
    <x v="0"/>
    <x v="1"/>
    <x v="0"/>
  </r>
  <r>
    <x v="43"/>
    <x v="18"/>
    <x v="4"/>
    <x v="4"/>
    <x v="12"/>
    <x v="12"/>
    <x v="0"/>
    <x v="0"/>
    <x v="1"/>
    <x v="0"/>
  </r>
  <r>
    <x v="43"/>
    <x v="18"/>
    <x v="4"/>
    <x v="9"/>
    <x v="8"/>
    <x v="8"/>
    <x v="1"/>
    <x v="0"/>
    <x v="1"/>
    <x v="0"/>
  </r>
  <r>
    <x v="43"/>
    <x v="18"/>
    <x v="4"/>
    <x v="16"/>
    <x v="15"/>
    <x v="15"/>
    <x v="0"/>
    <x v="0"/>
    <x v="1"/>
    <x v="0"/>
  </r>
  <r>
    <x v="43"/>
    <x v="18"/>
    <x v="4"/>
    <x v="2"/>
    <x v="16"/>
    <x v="16"/>
    <x v="1"/>
    <x v="0"/>
    <x v="1"/>
    <x v="0"/>
  </r>
  <r>
    <x v="43"/>
    <x v="18"/>
    <x v="4"/>
    <x v="3"/>
    <x v="2"/>
    <x v="2"/>
    <x v="1"/>
    <x v="0"/>
    <x v="1"/>
    <x v="0"/>
  </r>
  <r>
    <x v="43"/>
    <x v="18"/>
    <x v="4"/>
    <x v="6"/>
    <x v="9"/>
    <x v="9"/>
    <x v="0"/>
    <x v="0"/>
    <x v="1"/>
    <x v="0"/>
  </r>
  <r>
    <x v="43"/>
    <x v="18"/>
    <x v="4"/>
    <x v="7"/>
    <x v="0"/>
    <x v="0"/>
    <x v="0"/>
    <x v="0"/>
    <x v="1"/>
    <x v="0"/>
  </r>
  <r>
    <x v="43"/>
    <x v="18"/>
    <x v="4"/>
    <x v="10"/>
    <x v="6"/>
    <x v="6"/>
    <x v="1"/>
    <x v="0"/>
    <x v="1"/>
    <x v="0"/>
  </r>
  <r>
    <x v="43"/>
    <x v="18"/>
    <x v="4"/>
    <x v="13"/>
    <x v="5"/>
    <x v="5"/>
    <x v="1"/>
    <x v="0"/>
    <x v="1"/>
    <x v="0"/>
  </r>
  <r>
    <x v="43"/>
    <x v="18"/>
    <x v="4"/>
    <x v="4"/>
    <x v="12"/>
    <x v="12"/>
    <x v="1"/>
    <x v="0"/>
    <x v="1"/>
    <x v="0"/>
  </r>
  <r>
    <x v="44"/>
    <x v="45"/>
    <x v="68"/>
    <x v="9"/>
    <x v="8"/>
    <x v="8"/>
    <x v="1"/>
    <x v="0"/>
    <x v="1"/>
    <x v="0"/>
  </r>
  <r>
    <x v="44"/>
    <x v="45"/>
    <x v="68"/>
    <x v="16"/>
    <x v="15"/>
    <x v="15"/>
    <x v="1"/>
    <x v="1"/>
    <x v="0"/>
    <x v="1"/>
  </r>
  <r>
    <x v="44"/>
    <x v="45"/>
    <x v="68"/>
    <x v="2"/>
    <x v="16"/>
    <x v="16"/>
    <x v="1"/>
    <x v="0"/>
    <x v="1"/>
    <x v="0"/>
  </r>
  <r>
    <x v="44"/>
    <x v="45"/>
    <x v="68"/>
    <x v="3"/>
    <x v="2"/>
    <x v="2"/>
    <x v="1"/>
    <x v="0"/>
    <x v="1"/>
    <x v="0"/>
  </r>
  <r>
    <x v="44"/>
    <x v="45"/>
    <x v="68"/>
    <x v="6"/>
    <x v="9"/>
    <x v="9"/>
    <x v="1"/>
    <x v="0"/>
    <x v="1"/>
    <x v="0"/>
  </r>
  <r>
    <x v="44"/>
    <x v="45"/>
    <x v="68"/>
    <x v="12"/>
    <x v="14"/>
    <x v="14"/>
    <x v="1"/>
    <x v="0"/>
    <x v="1"/>
    <x v="0"/>
  </r>
  <r>
    <x v="44"/>
    <x v="45"/>
    <x v="68"/>
    <x v="12"/>
    <x v="14"/>
    <x v="14"/>
    <x v="1"/>
    <x v="0"/>
    <x v="1"/>
    <x v="0"/>
  </r>
  <r>
    <x v="44"/>
    <x v="45"/>
    <x v="68"/>
    <x v="0"/>
    <x v="4"/>
    <x v="4"/>
    <x v="1"/>
    <x v="0"/>
    <x v="1"/>
    <x v="0"/>
  </r>
  <r>
    <x v="44"/>
    <x v="45"/>
    <x v="68"/>
    <x v="1"/>
    <x v="11"/>
    <x v="11"/>
    <x v="1"/>
    <x v="0"/>
    <x v="1"/>
    <x v="0"/>
  </r>
  <r>
    <x v="44"/>
    <x v="45"/>
    <x v="68"/>
    <x v="1"/>
    <x v="11"/>
    <x v="11"/>
    <x v="1"/>
    <x v="0"/>
    <x v="1"/>
    <x v="0"/>
  </r>
  <r>
    <x v="44"/>
    <x v="45"/>
    <x v="68"/>
    <x v="7"/>
    <x v="0"/>
    <x v="0"/>
    <x v="0"/>
    <x v="0"/>
    <x v="1"/>
    <x v="0"/>
  </r>
  <r>
    <x v="44"/>
    <x v="45"/>
    <x v="68"/>
    <x v="10"/>
    <x v="6"/>
    <x v="6"/>
    <x v="1"/>
    <x v="0"/>
    <x v="1"/>
    <x v="0"/>
  </r>
  <r>
    <x v="44"/>
    <x v="45"/>
    <x v="68"/>
    <x v="11"/>
    <x v="13"/>
    <x v="13"/>
    <x v="1"/>
    <x v="0"/>
    <x v="1"/>
    <x v="0"/>
  </r>
  <r>
    <x v="44"/>
    <x v="45"/>
    <x v="68"/>
    <x v="11"/>
    <x v="13"/>
    <x v="13"/>
    <x v="1"/>
    <x v="0"/>
    <x v="1"/>
    <x v="0"/>
  </r>
  <r>
    <x v="44"/>
    <x v="45"/>
    <x v="68"/>
    <x v="13"/>
    <x v="5"/>
    <x v="5"/>
    <x v="0"/>
    <x v="1"/>
    <x v="0"/>
    <x v="1"/>
  </r>
  <r>
    <x v="44"/>
    <x v="45"/>
    <x v="68"/>
    <x v="14"/>
    <x v="1"/>
    <x v="1"/>
    <x v="0"/>
    <x v="0"/>
    <x v="1"/>
    <x v="0"/>
  </r>
  <r>
    <x v="44"/>
    <x v="45"/>
    <x v="68"/>
    <x v="14"/>
    <x v="1"/>
    <x v="1"/>
    <x v="0"/>
    <x v="0"/>
    <x v="1"/>
    <x v="0"/>
  </r>
  <r>
    <x v="44"/>
    <x v="45"/>
    <x v="68"/>
    <x v="8"/>
    <x v="7"/>
    <x v="7"/>
    <x v="1"/>
    <x v="1"/>
    <x v="0"/>
    <x v="1"/>
  </r>
  <r>
    <x v="44"/>
    <x v="45"/>
    <x v="68"/>
    <x v="8"/>
    <x v="7"/>
    <x v="7"/>
    <x v="1"/>
    <x v="1"/>
    <x v="0"/>
    <x v="1"/>
  </r>
  <r>
    <x v="44"/>
    <x v="45"/>
    <x v="68"/>
    <x v="15"/>
    <x v="10"/>
    <x v="10"/>
    <x v="0"/>
    <x v="0"/>
    <x v="1"/>
    <x v="0"/>
  </r>
  <r>
    <x v="44"/>
    <x v="45"/>
    <x v="68"/>
    <x v="15"/>
    <x v="10"/>
    <x v="10"/>
    <x v="1"/>
    <x v="0"/>
    <x v="1"/>
    <x v="0"/>
  </r>
  <r>
    <x v="44"/>
    <x v="45"/>
    <x v="68"/>
    <x v="5"/>
    <x v="3"/>
    <x v="3"/>
    <x v="0"/>
    <x v="1"/>
    <x v="0"/>
    <x v="1"/>
  </r>
  <r>
    <x v="44"/>
    <x v="45"/>
    <x v="68"/>
    <x v="5"/>
    <x v="3"/>
    <x v="3"/>
    <x v="1"/>
    <x v="1"/>
    <x v="0"/>
    <x v="1"/>
  </r>
  <r>
    <x v="44"/>
    <x v="45"/>
    <x v="68"/>
    <x v="4"/>
    <x v="12"/>
    <x v="12"/>
    <x v="0"/>
    <x v="0"/>
    <x v="1"/>
    <x v="0"/>
  </r>
  <r>
    <x v="44"/>
    <x v="45"/>
    <x v="68"/>
    <x v="9"/>
    <x v="8"/>
    <x v="8"/>
    <x v="1"/>
    <x v="0"/>
    <x v="1"/>
    <x v="0"/>
  </r>
  <r>
    <x v="44"/>
    <x v="45"/>
    <x v="68"/>
    <x v="16"/>
    <x v="15"/>
    <x v="15"/>
    <x v="0"/>
    <x v="1"/>
    <x v="0"/>
    <x v="1"/>
  </r>
  <r>
    <x v="44"/>
    <x v="45"/>
    <x v="68"/>
    <x v="2"/>
    <x v="16"/>
    <x v="16"/>
    <x v="1"/>
    <x v="0"/>
    <x v="1"/>
    <x v="0"/>
  </r>
  <r>
    <x v="44"/>
    <x v="45"/>
    <x v="68"/>
    <x v="3"/>
    <x v="2"/>
    <x v="2"/>
    <x v="1"/>
    <x v="0"/>
    <x v="1"/>
    <x v="0"/>
  </r>
  <r>
    <x v="44"/>
    <x v="45"/>
    <x v="68"/>
    <x v="6"/>
    <x v="9"/>
    <x v="9"/>
    <x v="1"/>
    <x v="0"/>
    <x v="1"/>
    <x v="0"/>
  </r>
  <r>
    <x v="44"/>
    <x v="45"/>
    <x v="68"/>
    <x v="0"/>
    <x v="4"/>
    <x v="4"/>
    <x v="1"/>
    <x v="0"/>
    <x v="1"/>
    <x v="0"/>
  </r>
  <r>
    <x v="44"/>
    <x v="45"/>
    <x v="68"/>
    <x v="7"/>
    <x v="0"/>
    <x v="0"/>
    <x v="0"/>
    <x v="0"/>
    <x v="1"/>
    <x v="0"/>
  </r>
  <r>
    <x v="44"/>
    <x v="45"/>
    <x v="68"/>
    <x v="10"/>
    <x v="6"/>
    <x v="6"/>
    <x v="0"/>
    <x v="0"/>
    <x v="1"/>
    <x v="0"/>
  </r>
  <r>
    <x v="44"/>
    <x v="45"/>
    <x v="68"/>
    <x v="13"/>
    <x v="5"/>
    <x v="5"/>
    <x v="0"/>
    <x v="1"/>
    <x v="0"/>
    <x v="1"/>
  </r>
  <r>
    <x v="44"/>
    <x v="45"/>
    <x v="68"/>
    <x v="4"/>
    <x v="12"/>
    <x v="12"/>
    <x v="0"/>
    <x v="0"/>
    <x v="1"/>
    <x v="0"/>
  </r>
  <r>
    <x v="45"/>
    <x v="46"/>
    <x v="63"/>
    <x v="9"/>
    <x v="8"/>
    <x v="8"/>
    <x v="0"/>
    <x v="0"/>
    <x v="1"/>
    <x v="0"/>
  </r>
  <r>
    <x v="45"/>
    <x v="46"/>
    <x v="63"/>
    <x v="16"/>
    <x v="15"/>
    <x v="15"/>
    <x v="1"/>
    <x v="1"/>
    <x v="0"/>
    <x v="1"/>
  </r>
  <r>
    <x v="45"/>
    <x v="46"/>
    <x v="63"/>
    <x v="2"/>
    <x v="16"/>
    <x v="16"/>
    <x v="1"/>
    <x v="0"/>
    <x v="1"/>
    <x v="0"/>
  </r>
  <r>
    <x v="45"/>
    <x v="46"/>
    <x v="63"/>
    <x v="3"/>
    <x v="2"/>
    <x v="2"/>
    <x v="1"/>
    <x v="0"/>
    <x v="1"/>
    <x v="0"/>
  </r>
  <r>
    <x v="45"/>
    <x v="46"/>
    <x v="63"/>
    <x v="6"/>
    <x v="9"/>
    <x v="9"/>
    <x v="0"/>
    <x v="1"/>
    <x v="0"/>
    <x v="1"/>
  </r>
  <r>
    <x v="45"/>
    <x v="46"/>
    <x v="63"/>
    <x v="12"/>
    <x v="14"/>
    <x v="14"/>
    <x v="1"/>
    <x v="0"/>
    <x v="1"/>
    <x v="0"/>
  </r>
  <r>
    <x v="45"/>
    <x v="46"/>
    <x v="63"/>
    <x v="12"/>
    <x v="14"/>
    <x v="14"/>
    <x v="1"/>
    <x v="0"/>
    <x v="1"/>
    <x v="0"/>
  </r>
  <r>
    <x v="45"/>
    <x v="46"/>
    <x v="63"/>
    <x v="0"/>
    <x v="4"/>
    <x v="4"/>
    <x v="0"/>
    <x v="0"/>
    <x v="1"/>
    <x v="0"/>
  </r>
  <r>
    <x v="45"/>
    <x v="46"/>
    <x v="63"/>
    <x v="1"/>
    <x v="11"/>
    <x v="11"/>
    <x v="0"/>
    <x v="0"/>
    <x v="1"/>
    <x v="0"/>
  </r>
  <r>
    <x v="45"/>
    <x v="46"/>
    <x v="63"/>
    <x v="1"/>
    <x v="11"/>
    <x v="11"/>
    <x v="0"/>
    <x v="0"/>
    <x v="1"/>
    <x v="0"/>
  </r>
  <r>
    <x v="45"/>
    <x v="46"/>
    <x v="63"/>
    <x v="7"/>
    <x v="0"/>
    <x v="0"/>
    <x v="1"/>
    <x v="0"/>
    <x v="1"/>
    <x v="0"/>
  </r>
  <r>
    <x v="45"/>
    <x v="46"/>
    <x v="63"/>
    <x v="10"/>
    <x v="6"/>
    <x v="6"/>
    <x v="1"/>
    <x v="0"/>
    <x v="1"/>
    <x v="0"/>
  </r>
  <r>
    <x v="45"/>
    <x v="46"/>
    <x v="63"/>
    <x v="11"/>
    <x v="13"/>
    <x v="13"/>
    <x v="0"/>
    <x v="0"/>
    <x v="1"/>
    <x v="0"/>
  </r>
  <r>
    <x v="45"/>
    <x v="46"/>
    <x v="63"/>
    <x v="11"/>
    <x v="13"/>
    <x v="13"/>
    <x v="0"/>
    <x v="0"/>
    <x v="1"/>
    <x v="0"/>
  </r>
  <r>
    <x v="45"/>
    <x v="46"/>
    <x v="63"/>
    <x v="13"/>
    <x v="5"/>
    <x v="5"/>
    <x v="0"/>
    <x v="1"/>
    <x v="0"/>
    <x v="1"/>
  </r>
  <r>
    <x v="45"/>
    <x v="46"/>
    <x v="63"/>
    <x v="13"/>
    <x v="5"/>
    <x v="5"/>
    <x v="0"/>
    <x v="1"/>
    <x v="0"/>
    <x v="1"/>
  </r>
  <r>
    <x v="45"/>
    <x v="46"/>
    <x v="63"/>
    <x v="14"/>
    <x v="1"/>
    <x v="1"/>
    <x v="1"/>
    <x v="0"/>
    <x v="1"/>
    <x v="0"/>
  </r>
  <r>
    <x v="45"/>
    <x v="46"/>
    <x v="63"/>
    <x v="14"/>
    <x v="1"/>
    <x v="1"/>
    <x v="1"/>
    <x v="0"/>
    <x v="1"/>
    <x v="0"/>
  </r>
  <r>
    <x v="45"/>
    <x v="46"/>
    <x v="63"/>
    <x v="8"/>
    <x v="7"/>
    <x v="7"/>
    <x v="1"/>
    <x v="1"/>
    <x v="0"/>
    <x v="1"/>
  </r>
  <r>
    <x v="45"/>
    <x v="46"/>
    <x v="63"/>
    <x v="8"/>
    <x v="7"/>
    <x v="7"/>
    <x v="0"/>
    <x v="0"/>
    <x v="1"/>
    <x v="0"/>
  </r>
  <r>
    <x v="45"/>
    <x v="46"/>
    <x v="63"/>
    <x v="15"/>
    <x v="10"/>
    <x v="10"/>
    <x v="1"/>
    <x v="1"/>
    <x v="0"/>
    <x v="1"/>
  </r>
  <r>
    <x v="45"/>
    <x v="46"/>
    <x v="63"/>
    <x v="15"/>
    <x v="10"/>
    <x v="10"/>
    <x v="1"/>
    <x v="0"/>
    <x v="1"/>
    <x v="0"/>
  </r>
  <r>
    <x v="45"/>
    <x v="46"/>
    <x v="63"/>
    <x v="5"/>
    <x v="3"/>
    <x v="3"/>
    <x v="1"/>
    <x v="0"/>
    <x v="1"/>
    <x v="0"/>
  </r>
  <r>
    <x v="45"/>
    <x v="46"/>
    <x v="63"/>
    <x v="5"/>
    <x v="3"/>
    <x v="3"/>
    <x v="1"/>
    <x v="0"/>
    <x v="1"/>
    <x v="0"/>
  </r>
  <r>
    <x v="45"/>
    <x v="46"/>
    <x v="63"/>
    <x v="9"/>
    <x v="8"/>
    <x v="8"/>
    <x v="1"/>
    <x v="0"/>
    <x v="1"/>
    <x v="0"/>
  </r>
  <r>
    <x v="45"/>
    <x v="46"/>
    <x v="63"/>
    <x v="16"/>
    <x v="15"/>
    <x v="15"/>
    <x v="1"/>
    <x v="1"/>
    <x v="0"/>
    <x v="1"/>
  </r>
  <r>
    <x v="45"/>
    <x v="46"/>
    <x v="63"/>
    <x v="2"/>
    <x v="16"/>
    <x v="16"/>
    <x v="1"/>
    <x v="0"/>
    <x v="1"/>
    <x v="0"/>
  </r>
  <r>
    <x v="45"/>
    <x v="46"/>
    <x v="63"/>
    <x v="3"/>
    <x v="2"/>
    <x v="2"/>
    <x v="1"/>
    <x v="0"/>
    <x v="1"/>
    <x v="0"/>
  </r>
  <r>
    <x v="45"/>
    <x v="46"/>
    <x v="63"/>
    <x v="6"/>
    <x v="9"/>
    <x v="9"/>
    <x v="1"/>
    <x v="0"/>
    <x v="1"/>
    <x v="0"/>
  </r>
  <r>
    <x v="45"/>
    <x v="46"/>
    <x v="63"/>
    <x v="0"/>
    <x v="4"/>
    <x v="4"/>
    <x v="0"/>
    <x v="0"/>
    <x v="1"/>
    <x v="0"/>
  </r>
  <r>
    <x v="45"/>
    <x v="46"/>
    <x v="63"/>
    <x v="7"/>
    <x v="0"/>
    <x v="0"/>
    <x v="1"/>
    <x v="0"/>
    <x v="1"/>
    <x v="0"/>
  </r>
  <r>
    <x v="45"/>
    <x v="46"/>
    <x v="63"/>
    <x v="10"/>
    <x v="6"/>
    <x v="6"/>
    <x v="1"/>
    <x v="0"/>
    <x v="1"/>
    <x v="0"/>
  </r>
  <r>
    <x v="46"/>
    <x v="3"/>
    <x v="30"/>
    <x v="9"/>
    <x v="8"/>
    <x v="8"/>
    <x v="1"/>
    <x v="0"/>
    <x v="1"/>
    <x v="0"/>
  </r>
  <r>
    <x v="46"/>
    <x v="3"/>
    <x v="30"/>
    <x v="16"/>
    <x v="15"/>
    <x v="15"/>
    <x v="0"/>
    <x v="0"/>
    <x v="1"/>
    <x v="0"/>
  </r>
  <r>
    <x v="46"/>
    <x v="3"/>
    <x v="30"/>
    <x v="2"/>
    <x v="16"/>
    <x v="16"/>
    <x v="1"/>
    <x v="0"/>
    <x v="1"/>
    <x v="0"/>
  </r>
  <r>
    <x v="46"/>
    <x v="3"/>
    <x v="30"/>
    <x v="3"/>
    <x v="2"/>
    <x v="2"/>
    <x v="1"/>
    <x v="0"/>
    <x v="1"/>
    <x v="0"/>
  </r>
  <r>
    <x v="46"/>
    <x v="3"/>
    <x v="30"/>
    <x v="6"/>
    <x v="9"/>
    <x v="9"/>
    <x v="1"/>
    <x v="0"/>
    <x v="1"/>
    <x v="0"/>
  </r>
  <r>
    <x v="46"/>
    <x v="3"/>
    <x v="30"/>
    <x v="12"/>
    <x v="14"/>
    <x v="14"/>
    <x v="1"/>
    <x v="0"/>
    <x v="1"/>
    <x v="0"/>
  </r>
  <r>
    <x v="46"/>
    <x v="3"/>
    <x v="30"/>
    <x v="12"/>
    <x v="14"/>
    <x v="14"/>
    <x v="1"/>
    <x v="0"/>
    <x v="1"/>
    <x v="0"/>
  </r>
  <r>
    <x v="46"/>
    <x v="3"/>
    <x v="30"/>
    <x v="0"/>
    <x v="4"/>
    <x v="4"/>
    <x v="0"/>
    <x v="0"/>
    <x v="1"/>
    <x v="0"/>
  </r>
  <r>
    <x v="46"/>
    <x v="3"/>
    <x v="30"/>
    <x v="1"/>
    <x v="11"/>
    <x v="11"/>
    <x v="0"/>
    <x v="0"/>
    <x v="1"/>
    <x v="0"/>
  </r>
  <r>
    <x v="46"/>
    <x v="3"/>
    <x v="30"/>
    <x v="1"/>
    <x v="11"/>
    <x v="11"/>
    <x v="0"/>
    <x v="0"/>
    <x v="1"/>
    <x v="0"/>
  </r>
  <r>
    <x v="46"/>
    <x v="3"/>
    <x v="30"/>
    <x v="7"/>
    <x v="0"/>
    <x v="0"/>
    <x v="0"/>
    <x v="0"/>
    <x v="1"/>
    <x v="0"/>
  </r>
  <r>
    <x v="46"/>
    <x v="3"/>
    <x v="30"/>
    <x v="10"/>
    <x v="6"/>
    <x v="6"/>
    <x v="0"/>
    <x v="0"/>
    <x v="1"/>
    <x v="0"/>
  </r>
  <r>
    <x v="46"/>
    <x v="3"/>
    <x v="30"/>
    <x v="11"/>
    <x v="13"/>
    <x v="13"/>
    <x v="0"/>
    <x v="0"/>
    <x v="1"/>
    <x v="0"/>
  </r>
  <r>
    <x v="46"/>
    <x v="3"/>
    <x v="30"/>
    <x v="11"/>
    <x v="13"/>
    <x v="13"/>
    <x v="0"/>
    <x v="0"/>
    <x v="1"/>
    <x v="0"/>
  </r>
  <r>
    <x v="46"/>
    <x v="3"/>
    <x v="30"/>
    <x v="13"/>
    <x v="5"/>
    <x v="5"/>
    <x v="0"/>
    <x v="1"/>
    <x v="0"/>
    <x v="1"/>
  </r>
  <r>
    <x v="46"/>
    <x v="3"/>
    <x v="30"/>
    <x v="14"/>
    <x v="1"/>
    <x v="1"/>
    <x v="0"/>
    <x v="0"/>
    <x v="1"/>
    <x v="0"/>
  </r>
  <r>
    <x v="46"/>
    <x v="3"/>
    <x v="30"/>
    <x v="14"/>
    <x v="1"/>
    <x v="1"/>
    <x v="0"/>
    <x v="0"/>
    <x v="1"/>
    <x v="0"/>
  </r>
  <r>
    <x v="46"/>
    <x v="3"/>
    <x v="30"/>
    <x v="8"/>
    <x v="7"/>
    <x v="7"/>
    <x v="0"/>
    <x v="1"/>
    <x v="0"/>
    <x v="1"/>
  </r>
  <r>
    <x v="46"/>
    <x v="3"/>
    <x v="30"/>
    <x v="8"/>
    <x v="7"/>
    <x v="7"/>
    <x v="0"/>
    <x v="1"/>
    <x v="0"/>
    <x v="1"/>
  </r>
  <r>
    <x v="46"/>
    <x v="3"/>
    <x v="30"/>
    <x v="15"/>
    <x v="10"/>
    <x v="10"/>
    <x v="0"/>
    <x v="0"/>
    <x v="1"/>
    <x v="0"/>
  </r>
  <r>
    <x v="46"/>
    <x v="3"/>
    <x v="30"/>
    <x v="15"/>
    <x v="10"/>
    <x v="10"/>
    <x v="1"/>
    <x v="0"/>
    <x v="1"/>
    <x v="0"/>
  </r>
  <r>
    <x v="46"/>
    <x v="3"/>
    <x v="30"/>
    <x v="5"/>
    <x v="3"/>
    <x v="3"/>
    <x v="1"/>
    <x v="0"/>
    <x v="1"/>
    <x v="0"/>
  </r>
  <r>
    <x v="46"/>
    <x v="3"/>
    <x v="30"/>
    <x v="5"/>
    <x v="3"/>
    <x v="3"/>
    <x v="1"/>
    <x v="0"/>
    <x v="1"/>
    <x v="0"/>
  </r>
  <r>
    <x v="46"/>
    <x v="3"/>
    <x v="30"/>
    <x v="4"/>
    <x v="12"/>
    <x v="12"/>
    <x v="0"/>
    <x v="0"/>
    <x v="1"/>
    <x v="0"/>
  </r>
  <r>
    <x v="46"/>
    <x v="3"/>
    <x v="30"/>
    <x v="9"/>
    <x v="8"/>
    <x v="8"/>
    <x v="0"/>
    <x v="0"/>
    <x v="1"/>
    <x v="0"/>
  </r>
  <r>
    <x v="46"/>
    <x v="3"/>
    <x v="30"/>
    <x v="16"/>
    <x v="15"/>
    <x v="15"/>
    <x v="0"/>
    <x v="1"/>
    <x v="0"/>
    <x v="1"/>
  </r>
  <r>
    <x v="46"/>
    <x v="3"/>
    <x v="30"/>
    <x v="2"/>
    <x v="16"/>
    <x v="16"/>
    <x v="0"/>
    <x v="0"/>
    <x v="1"/>
    <x v="0"/>
  </r>
  <r>
    <x v="46"/>
    <x v="3"/>
    <x v="30"/>
    <x v="3"/>
    <x v="2"/>
    <x v="2"/>
    <x v="1"/>
    <x v="0"/>
    <x v="1"/>
    <x v="0"/>
  </r>
  <r>
    <x v="46"/>
    <x v="3"/>
    <x v="30"/>
    <x v="6"/>
    <x v="9"/>
    <x v="9"/>
    <x v="0"/>
    <x v="0"/>
    <x v="1"/>
    <x v="0"/>
  </r>
  <r>
    <x v="46"/>
    <x v="3"/>
    <x v="30"/>
    <x v="0"/>
    <x v="4"/>
    <x v="4"/>
    <x v="0"/>
    <x v="0"/>
    <x v="1"/>
    <x v="0"/>
  </r>
  <r>
    <x v="46"/>
    <x v="3"/>
    <x v="30"/>
    <x v="7"/>
    <x v="0"/>
    <x v="0"/>
    <x v="0"/>
    <x v="0"/>
    <x v="1"/>
    <x v="0"/>
  </r>
  <r>
    <x v="46"/>
    <x v="3"/>
    <x v="30"/>
    <x v="10"/>
    <x v="6"/>
    <x v="6"/>
    <x v="0"/>
    <x v="1"/>
    <x v="1"/>
    <x v="2"/>
  </r>
  <r>
    <x v="46"/>
    <x v="3"/>
    <x v="30"/>
    <x v="13"/>
    <x v="5"/>
    <x v="5"/>
    <x v="0"/>
    <x v="0"/>
    <x v="1"/>
    <x v="0"/>
  </r>
  <r>
    <x v="46"/>
    <x v="3"/>
    <x v="30"/>
    <x v="4"/>
    <x v="12"/>
    <x v="12"/>
    <x v="0"/>
    <x v="0"/>
    <x v="1"/>
    <x v="0"/>
  </r>
  <r>
    <x v="47"/>
    <x v="4"/>
    <x v="29"/>
    <x v="9"/>
    <x v="8"/>
    <x v="8"/>
    <x v="1"/>
    <x v="0"/>
    <x v="1"/>
    <x v="0"/>
  </r>
  <r>
    <x v="47"/>
    <x v="4"/>
    <x v="29"/>
    <x v="16"/>
    <x v="15"/>
    <x v="15"/>
    <x v="1"/>
    <x v="0"/>
    <x v="1"/>
    <x v="0"/>
  </r>
  <r>
    <x v="47"/>
    <x v="4"/>
    <x v="29"/>
    <x v="2"/>
    <x v="16"/>
    <x v="16"/>
    <x v="0"/>
    <x v="0"/>
    <x v="1"/>
    <x v="0"/>
  </r>
  <r>
    <x v="47"/>
    <x v="4"/>
    <x v="29"/>
    <x v="3"/>
    <x v="2"/>
    <x v="2"/>
    <x v="0"/>
    <x v="0"/>
    <x v="1"/>
    <x v="0"/>
  </r>
  <r>
    <x v="47"/>
    <x v="4"/>
    <x v="29"/>
    <x v="6"/>
    <x v="9"/>
    <x v="9"/>
    <x v="1"/>
    <x v="0"/>
    <x v="1"/>
    <x v="0"/>
  </r>
  <r>
    <x v="47"/>
    <x v="4"/>
    <x v="29"/>
    <x v="12"/>
    <x v="14"/>
    <x v="14"/>
    <x v="1"/>
    <x v="0"/>
    <x v="1"/>
    <x v="0"/>
  </r>
  <r>
    <x v="47"/>
    <x v="4"/>
    <x v="29"/>
    <x v="12"/>
    <x v="14"/>
    <x v="14"/>
    <x v="0"/>
    <x v="0"/>
    <x v="1"/>
    <x v="0"/>
  </r>
  <r>
    <x v="47"/>
    <x v="4"/>
    <x v="29"/>
    <x v="0"/>
    <x v="4"/>
    <x v="4"/>
    <x v="1"/>
    <x v="0"/>
    <x v="1"/>
    <x v="0"/>
  </r>
  <r>
    <x v="47"/>
    <x v="4"/>
    <x v="29"/>
    <x v="1"/>
    <x v="11"/>
    <x v="11"/>
    <x v="0"/>
    <x v="0"/>
    <x v="1"/>
    <x v="0"/>
  </r>
  <r>
    <x v="47"/>
    <x v="4"/>
    <x v="29"/>
    <x v="1"/>
    <x v="11"/>
    <x v="11"/>
    <x v="0"/>
    <x v="0"/>
    <x v="1"/>
    <x v="0"/>
  </r>
  <r>
    <x v="47"/>
    <x v="4"/>
    <x v="29"/>
    <x v="7"/>
    <x v="0"/>
    <x v="0"/>
    <x v="0"/>
    <x v="0"/>
    <x v="1"/>
    <x v="0"/>
  </r>
  <r>
    <x v="47"/>
    <x v="4"/>
    <x v="29"/>
    <x v="10"/>
    <x v="6"/>
    <x v="6"/>
    <x v="1"/>
    <x v="0"/>
    <x v="1"/>
    <x v="0"/>
  </r>
  <r>
    <x v="47"/>
    <x v="4"/>
    <x v="29"/>
    <x v="11"/>
    <x v="13"/>
    <x v="13"/>
    <x v="1"/>
    <x v="0"/>
    <x v="1"/>
    <x v="0"/>
  </r>
  <r>
    <x v="47"/>
    <x v="4"/>
    <x v="29"/>
    <x v="11"/>
    <x v="13"/>
    <x v="13"/>
    <x v="1"/>
    <x v="0"/>
    <x v="1"/>
    <x v="0"/>
  </r>
  <r>
    <x v="47"/>
    <x v="4"/>
    <x v="29"/>
    <x v="13"/>
    <x v="5"/>
    <x v="5"/>
    <x v="0"/>
    <x v="0"/>
    <x v="1"/>
    <x v="0"/>
  </r>
  <r>
    <x v="47"/>
    <x v="4"/>
    <x v="29"/>
    <x v="14"/>
    <x v="1"/>
    <x v="1"/>
    <x v="1"/>
    <x v="0"/>
    <x v="1"/>
    <x v="0"/>
  </r>
  <r>
    <x v="47"/>
    <x v="4"/>
    <x v="29"/>
    <x v="14"/>
    <x v="1"/>
    <x v="1"/>
    <x v="1"/>
    <x v="0"/>
    <x v="1"/>
    <x v="0"/>
  </r>
  <r>
    <x v="47"/>
    <x v="4"/>
    <x v="29"/>
    <x v="8"/>
    <x v="7"/>
    <x v="7"/>
    <x v="1"/>
    <x v="1"/>
    <x v="0"/>
    <x v="1"/>
  </r>
  <r>
    <x v="47"/>
    <x v="4"/>
    <x v="29"/>
    <x v="8"/>
    <x v="7"/>
    <x v="7"/>
    <x v="1"/>
    <x v="1"/>
    <x v="0"/>
    <x v="1"/>
  </r>
  <r>
    <x v="47"/>
    <x v="4"/>
    <x v="29"/>
    <x v="15"/>
    <x v="10"/>
    <x v="10"/>
    <x v="1"/>
    <x v="0"/>
    <x v="1"/>
    <x v="0"/>
  </r>
  <r>
    <x v="47"/>
    <x v="4"/>
    <x v="29"/>
    <x v="15"/>
    <x v="10"/>
    <x v="10"/>
    <x v="1"/>
    <x v="0"/>
    <x v="1"/>
    <x v="0"/>
  </r>
  <r>
    <x v="47"/>
    <x v="4"/>
    <x v="29"/>
    <x v="5"/>
    <x v="3"/>
    <x v="3"/>
    <x v="1"/>
    <x v="0"/>
    <x v="1"/>
    <x v="0"/>
  </r>
  <r>
    <x v="47"/>
    <x v="4"/>
    <x v="29"/>
    <x v="5"/>
    <x v="3"/>
    <x v="3"/>
    <x v="1"/>
    <x v="0"/>
    <x v="1"/>
    <x v="0"/>
  </r>
  <r>
    <x v="47"/>
    <x v="4"/>
    <x v="29"/>
    <x v="4"/>
    <x v="12"/>
    <x v="12"/>
    <x v="0"/>
    <x v="0"/>
    <x v="1"/>
    <x v="0"/>
  </r>
  <r>
    <x v="47"/>
    <x v="4"/>
    <x v="29"/>
    <x v="9"/>
    <x v="8"/>
    <x v="8"/>
    <x v="0"/>
    <x v="0"/>
    <x v="1"/>
    <x v="0"/>
  </r>
  <r>
    <x v="47"/>
    <x v="4"/>
    <x v="29"/>
    <x v="16"/>
    <x v="15"/>
    <x v="15"/>
    <x v="1"/>
    <x v="0"/>
    <x v="1"/>
    <x v="0"/>
  </r>
  <r>
    <x v="47"/>
    <x v="4"/>
    <x v="29"/>
    <x v="2"/>
    <x v="16"/>
    <x v="16"/>
    <x v="1"/>
    <x v="0"/>
    <x v="1"/>
    <x v="0"/>
  </r>
  <r>
    <x v="47"/>
    <x v="4"/>
    <x v="29"/>
    <x v="3"/>
    <x v="2"/>
    <x v="2"/>
    <x v="1"/>
    <x v="0"/>
    <x v="1"/>
    <x v="0"/>
  </r>
  <r>
    <x v="47"/>
    <x v="4"/>
    <x v="29"/>
    <x v="6"/>
    <x v="9"/>
    <x v="9"/>
    <x v="0"/>
    <x v="0"/>
    <x v="1"/>
    <x v="0"/>
  </r>
  <r>
    <x v="47"/>
    <x v="4"/>
    <x v="29"/>
    <x v="0"/>
    <x v="4"/>
    <x v="4"/>
    <x v="1"/>
    <x v="0"/>
    <x v="1"/>
    <x v="0"/>
  </r>
  <r>
    <x v="47"/>
    <x v="4"/>
    <x v="29"/>
    <x v="7"/>
    <x v="0"/>
    <x v="0"/>
    <x v="0"/>
    <x v="0"/>
    <x v="1"/>
    <x v="0"/>
  </r>
  <r>
    <x v="47"/>
    <x v="4"/>
    <x v="29"/>
    <x v="10"/>
    <x v="6"/>
    <x v="6"/>
    <x v="0"/>
    <x v="0"/>
    <x v="1"/>
    <x v="0"/>
  </r>
  <r>
    <x v="47"/>
    <x v="4"/>
    <x v="29"/>
    <x v="13"/>
    <x v="5"/>
    <x v="5"/>
    <x v="0"/>
    <x v="0"/>
    <x v="1"/>
    <x v="0"/>
  </r>
  <r>
    <x v="47"/>
    <x v="4"/>
    <x v="29"/>
    <x v="4"/>
    <x v="12"/>
    <x v="12"/>
    <x v="0"/>
    <x v="0"/>
    <x v="1"/>
    <x v="0"/>
  </r>
  <r>
    <x v="48"/>
    <x v="47"/>
    <x v="56"/>
    <x v="9"/>
    <x v="8"/>
    <x v="8"/>
    <x v="1"/>
    <x v="0"/>
    <x v="1"/>
    <x v="0"/>
  </r>
  <r>
    <x v="48"/>
    <x v="47"/>
    <x v="56"/>
    <x v="16"/>
    <x v="15"/>
    <x v="15"/>
    <x v="1"/>
    <x v="0"/>
    <x v="1"/>
    <x v="0"/>
  </r>
  <r>
    <x v="48"/>
    <x v="47"/>
    <x v="56"/>
    <x v="2"/>
    <x v="16"/>
    <x v="16"/>
    <x v="0"/>
    <x v="0"/>
    <x v="1"/>
    <x v="0"/>
  </r>
  <r>
    <x v="48"/>
    <x v="47"/>
    <x v="56"/>
    <x v="3"/>
    <x v="2"/>
    <x v="2"/>
    <x v="1"/>
    <x v="0"/>
    <x v="1"/>
    <x v="0"/>
  </r>
  <r>
    <x v="48"/>
    <x v="47"/>
    <x v="56"/>
    <x v="6"/>
    <x v="9"/>
    <x v="9"/>
    <x v="0"/>
    <x v="0"/>
    <x v="1"/>
    <x v="0"/>
  </r>
  <r>
    <x v="48"/>
    <x v="47"/>
    <x v="56"/>
    <x v="12"/>
    <x v="14"/>
    <x v="14"/>
    <x v="1"/>
    <x v="0"/>
    <x v="1"/>
    <x v="0"/>
  </r>
  <r>
    <x v="48"/>
    <x v="47"/>
    <x v="56"/>
    <x v="12"/>
    <x v="14"/>
    <x v="14"/>
    <x v="1"/>
    <x v="0"/>
    <x v="1"/>
    <x v="0"/>
  </r>
  <r>
    <x v="48"/>
    <x v="47"/>
    <x v="56"/>
    <x v="0"/>
    <x v="4"/>
    <x v="4"/>
    <x v="0"/>
    <x v="0"/>
    <x v="1"/>
    <x v="0"/>
  </r>
  <r>
    <x v="48"/>
    <x v="47"/>
    <x v="56"/>
    <x v="1"/>
    <x v="11"/>
    <x v="11"/>
    <x v="1"/>
    <x v="1"/>
    <x v="0"/>
    <x v="1"/>
  </r>
  <r>
    <x v="48"/>
    <x v="47"/>
    <x v="56"/>
    <x v="1"/>
    <x v="11"/>
    <x v="11"/>
    <x v="0"/>
    <x v="0"/>
    <x v="1"/>
    <x v="0"/>
  </r>
  <r>
    <x v="48"/>
    <x v="47"/>
    <x v="56"/>
    <x v="7"/>
    <x v="0"/>
    <x v="0"/>
    <x v="0"/>
    <x v="0"/>
    <x v="1"/>
    <x v="0"/>
  </r>
  <r>
    <x v="48"/>
    <x v="47"/>
    <x v="56"/>
    <x v="10"/>
    <x v="6"/>
    <x v="6"/>
    <x v="0"/>
    <x v="0"/>
    <x v="1"/>
    <x v="0"/>
  </r>
  <r>
    <x v="48"/>
    <x v="47"/>
    <x v="56"/>
    <x v="11"/>
    <x v="13"/>
    <x v="13"/>
    <x v="0"/>
    <x v="0"/>
    <x v="1"/>
    <x v="0"/>
  </r>
  <r>
    <x v="48"/>
    <x v="47"/>
    <x v="56"/>
    <x v="11"/>
    <x v="13"/>
    <x v="13"/>
    <x v="0"/>
    <x v="0"/>
    <x v="1"/>
    <x v="0"/>
  </r>
  <r>
    <x v="48"/>
    <x v="47"/>
    <x v="56"/>
    <x v="13"/>
    <x v="5"/>
    <x v="5"/>
    <x v="0"/>
    <x v="0"/>
    <x v="1"/>
    <x v="0"/>
  </r>
  <r>
    <x v="48"/>
    <x v="47"/>
    <x v="56"/>
    <x v="14"/>
    <x v="1"/>
    <x v="1"/>
    <x v="0"/>
    <x v="0"/>
    <x v="1"/>
    <x v="0"/>
  </r>
  <r>
    <x v="48"/>
    <x v="47"/>
    <x v="56"/>
    <x v="14"/>
    <x v="1"/>
    <x v="1"/>
    <x v="1"/>
    <x v="0"/>
    <x v="1"/>
    <x v="0"/>
  </r>
  <r>
    <x v="48"/>
    <x v="47"/>
    <x v="56"/>
    <x v="8"/>
    <x v="7"/>
    <x v="7"/>
    <x v="0"/>
    <x v="0"/>
    <x v="1"/>
    <x v="0"/>
  </r>
  <r>
    <x v="48"/>
    <x v="47"/>
    <x v="56"/>
    <x v="8"/>
    <x v="7"/>
    <x v="7"/>
    <x v="0"/>
    <x v="0"/>
    <x v="1"/>
    <x v="0"/>
  </r>
  <r>
    <x v="48"/>
    <x v="47"/>
    <x v="56"/>
    <x v="15"/>
    <x v="10"/>
    <x v="10"/>
    <x v="0"/>
    <x v="1"/>
    <x v="0"/>
    <x v="1"/>
  </r>
  <r>
    <x v="48"/>
    <x v="47"/>
    <x v="56"/>
    <x v="15"/>
    <x v="10"/>
    <x v="10"/>
    <x v="0"/>
    <x v="0"/>
    <x v="1"/>
    <x v="0"/>
  </r>
  <r>
    <x v="48"/>
    <x v="47"/>
    <x v="56"/>
    <x v="5"/>
    <x v="3"/>
    <x v="3"/>
    <x v="0"/>
    <x v="0"/>
    <x v="1"/>
    <x v="0"/>
  </r>
  <r>
    <x v="48"/>
    <x v="47"/>
    <x v="56"/>
    <x v="5"/>
    <x v="3"/>
    <x v="3"/>
    <x v="1"/>
    <x v="1"/>
    <x v="0"/>
    <x v="1"/>
  </r>
  <r>
    <x v="48"/>
    <x v="47"/>
    <x v="56"/>
    <x v="4"/>
    <x v="12"/>
    <x v="12"/>
    <x v="0"/>
    <x v="0"/>
    <x v="1"/>
    <x v="0"/>
  </r>
  <r>
    <x v="48"/>
    <x v="47"/>
    <x v="56"/>
    <x v="9"/>
    <x v="8"/>
    <x v="8"/>
    <x v="1"/>
    <x v="0"/>
    <x v="1"/>
    <x v="0"/>
  </r>
  <r>
    <x v="48"/>
    <x v="47"/>
    <x v="56"/>
    <x v="16"/>
    <x v="15"/>
    <x v="15"/>
    <x v="1"/>
    <x v="0"/>
    <x v="1"/>
    <x v="0"/>
  </r>
  <r>
    <x v="48"/>
    <x v="47"/>
    <x v="56"/>
    <x v="2"/>
    <x v="16"/>
    <x v="16"/>
    <x v="0"/>
    <x v="0"/>
    <x v="1"/>
    <x v="0"/>
  </r>
  <r>
    <x v="48"/>
    <x v="47"/>
    <x v="56"/>
    <x v="3"/>
    <x v="2"/>
    <x v="2"/>
    <x v="1"/>
    <x v="0"/>
    <x v="1"/>
    <x v="0"/>
  </r>
  <r>
    <x v="48"/>
    <x v="47"/>
    <x v="56"/>
    <x v="6"/>
    <x v="9"/>
    <x v="9"/>
    <x v="0"/>
    <x v="0"/>
    <x v="1"/>
    <x v="0"/>
  </r>
  <r>
    <x v="48"/>
    <x v="47"/>
    <x v="56"/>
    <x v="12"/>
    <x v="14"/>
    <x v="14"/>
    <x v="1"/>
    <x v="0"/>
    <x v="1"/>
    <x v="0"/>
  </r>
  <r>
    <x v="48"/>
    <x v="47"/>
    <x v="56"/>
    <x v="12"/>
    <x v="14"/>
    <x v="14"/>
    <x v="1"/>
    <x v="0"/>
    <x v="1"/>
    <x v="0"/>
  </r>
  <r>
    <x v="48"/>
    <x v="47"/>
    <x v="56"/>
    <x v="0"/>
    <x v="4"/>
    <x v="4"/>
    <x v="0"/>
    <x v="0"/>
    <x v="1"/>
    <x v="0"/>
  </r>
  <r>
    <x v="48"/>
    <x v="47"/>
    <x v="56"/>
    <x v="1"/>
    <x v="11"/>
    <x v="11"/>
    <x v="1"/>
    <x v="1"/>
    <x v="0"/>
    <x v="1"/>
  </r>
  <r>
    <x v="48"/>
    <x v="47"/>
    <x v="56"/>
    <x v="1"/>
    <x v="11"/>
    <x v="11"/>
    <x v="0"/>
    <x v="0"/>
    <x v="1"/>
    <x v="0"/>
  </r>
  <r>
    <x v="48"/>
    <x v="47"/>
    <x v="56"/>
    <x v="7"/>
    <x v="0"/>
    <x v="0"/>
    <x v="0"/>
    <x v="0"/>
    <x v="1"/>
    <x v="0"/>
  </r>
  <r>
    <x v="48"/>
    <x v="47"/>
    <x v="56"/>
    <x v="10"/>
    <x v="6"/>
    <x v="6"/>
    <x v="0"/>
    <x v="0"/>
    <x v="1"/>
    <x v="0"/>
  </r>
  <r>
    <x v="48"/>
    <x v="47"/>
    <x v="56"/>
    <x v="11"/>
    <x v="13"/>
    <x v="13"/>
    <x v="0"/>
    <x v="0"/>
    <x v="1"/>
    <x v="0"/>
  </r>
  <r>
    <x v="48"/>
    <x v="47"/>
    <x v="56"/>
    <x v="11"/>
    <x v="13"/>
    <x v="13"/>
    <x v="0"/>
    <x v="0"/>
    <x v="1"/>
    <x v="0"/>
  </r>
  <r>
    <x v="48"/>
    <x v="47"/>
    <x v="56"/>
    <x v="13"/>
    <x v="5"/>
    <x v="5"/>
    <x v="0"/>
    <x v="0"/>
    <x v="1"/>
    <x v="0"/>
  </r>
  <r>
    <x v="48"/>
    <x v="47"/>
    <x v="56"/>
    <x v="14"/>
    <x v="1"/>
    <x v="1"/>
    <x v="0"/>
    <x v="0"/>
    <x v="1"/>
    <x v="0"/>
  </r>
  <r>
    <x v="48"/>
    <x v="47"/>
    <x v="56"/>
    <x v="14"/>
    <x v="1"/>
    <x v="1"/>
    <x v="1"/>
    <x v="0"/>
    <x v="1"/>
    <x v="0"/>
  </r>
  <r>
    <x v="48"/>
    <x v="47"/>
    <x v="56"/>
    <x v="8"/>
    <x v="7"/>
    <x v="7"/>
    <x v="0"/>
    <x v="0"/>
    <x v="1"/>
    <x v="0"/>
  </r>
  <r>
    <x v="48"/>
    <x v="47"/>
    <x v="56"/>
    <x v="8"/>
    <x v="7"/>
    <x v="7"/>
    <x v="0"/>
    <x v="0"/>
    <x v="1"/>
    <x v="0"/>
  </r>
  <r>
    <x v="48"/>
    <x v="47"/>
    <x v="56"/>
    <x v="15"/>
    <x v="10"/>
    <x v="10"/>
    <x v="0"/>
    <x v="1"/>
    <x v="0"/>
    <x v="1"/>
  </r>
  <r>
    <x v="48"/>
    <x v="47"/>
    <x v="56"/>
    <x v="15"/>
    <x v="10"/>
    <x v="10"/>
    <x v="0"/>
    <x v="0"/>
    <x v="1"/>
    <x v="0"/>
  </r>
  <r>
    <x v="48"/>
    <x v="47"/>
    <x v="56"/>
    <x v="5"/>
    <x v="3"/>
    <x v="3"/>
    <x v="0"/>
    <x v="0"/>
    <x v="1"/>
    <x v="0"/>
  </r>
  <r>
    <x v="48"/>
    <x v="47"/>
    <x v="56"/>
    <x v="5"/>
    <x v="3"/>
    <x v="3"/>
    <x v="1"/>
    <x v="1"/>
    <x v="0"/>
    <x v="1"/>
  </r>
  <r>
    <x v="48"/>
    <x v="47"/>
    <x v="56"/>
    <x v="4"/>
    <x v="12"/>
    <x v="12"/>
    <x v="0"/>
    <x v="0"/>
    <x v="1"/>
    <x v="0"/>
  </r>
  <r>
    <x v="48"/>
    <x v="47"/>
    <x v="56"/>
    <x v="9"/>
    <x v="8"/>
    <x v="8"/>
    <x v="0"/>
    <x v="0"/>
    <x v="1"/>
    <x v="0"/>
  </r>
  <r>
    <x v="48"/>
    <x v="47"/>
    <x v="56"/>
    <x v="16"/>
    <x v="15"/>
    <x v="15"/>
    <x v="0"/>
    <x v="0"/>
    <x v="1"/>
    <x v="0"/>
  </r>
  <r>
    <x v="48"/>
    <x v="47"/>
    <x v="56"/>
    <x v="2"/>
    <x v="16"/>
    <x v="16"/>
    <x v="1"/>
    <x v="0"/>
    <x v="1"/>
    <x v="0"/>
  </r>
  <r>
    <x v="48"/>
    <x v="47"/>
    <x v="56"/>
    <x v="3"/>
    <x v="2"/>
    <x v="2"/>
    <x v="1"/>
    <x v="0"/>
    <x v="1"/>
    <x v="0"/>
  </r>
  <r>
    <x v="48"/>
    <x v="47"/>
    <x v="56"/>
    <x v="6"/>
    <x v="9"/>
    <x v="9"/>
    <x v="1"/>
    <x v="0"/>
    <x v="1"/>
    <x v="0"/>
  </r>
  <r>
    <x v="48"/>
    <x v="47"/>
    <x v="56"/>
    <x v="0"/>
    <x v="4"/>
    <x v="4"/>
    <x v="1"/>
    <x v="0"/>
    <x v="1"/>
    <x v="0"/>
  </r>
  <r>
    <x v="48"/>
    <x v="47"/>
    <x v="56"/>
    <x v="7"/>
    <x v="0"/>
    <x v="0"/>
    <x v="0"/>
    <x v="0"/>
    <x v="1"/>
    <x v="0"/>
  </r>
  <r>
    <x v="48"/>
    <x v="47"/>
    <x v="56"/>
    <x v="10"/>
    <x v="6"/>
    <x v="6"/>
    <x v="0"/>
    <x v="0"/>
    <x v="1"/>
    <x v="0"/>
  </r>
  <r>
    <x v="48"/>
    <x v="47"/>
    <x v="56"/>
    <x v="13"/>
    <x v="5"/>
    <x v="5"/>
    <x v="0"/>
    <x v="0"/>
    <x v="1"/>
    <x v="0"/>
  </r>
  <r>
    <x v="48"/>
    <x v="47"/>
    <x v="56"/>
    <x v="4"/>
    <x v="12"/>
    <x v="12"/>
    <x v="0"/>
    <x v="0"/>
    <x v="1"/>
    <x v="0"/>
  </r>
  <r>
    <x v="48"/>
    <x v="47"/>
    <x v="56"/>
    <x v="9"/>
    <x v="8"/>
    <x v="8"/>
    <x v="0"/>
    <x v="0"/>
    <x v="1"/>
    <x v="0"/>
  </r>
  <r>
    <x v="48"/>
    <x v="47"/>
    <x v="56"/>
    <x v="16"/>
    <x v="15"/>
    <x v="15"/>
    <x v="0"/>
    <x v="1"/>
    <x v="0"/>
    <x v="1"/>
  </r>
  <r>
    <x v="48"/>
    <x v="47"/>
    <x v="56"/>
    <x v="2"/>
    <x v="16"/>
    <x v="16"/>
    <x v="1"/>
    <x v="0"/>
    <x v="1"/>
    <x v="0"/>
  </r>
  <r>
    <x v="48"/>
    <x v="47"/>
    <x v="56"/>
    <x v="3"/>
    <x v="2"/>
    <x v="2"/>
    <x v="1"/>
    <x v="0"/>
    <x v="1"/>
    <x v="0"/>
  </r>
  <r>
    <x v="48"/>
    <x v="47"/>
    <x v="56"/>
    <x v="6"/>
    <x v="9"/>
    <x v="9"/>
    <x v="1"/>
    <x v="0"/>
    <x v="1"/>
    <x v="0"/>
  </r>
  <r>
    <x v="48"/>
    <x v="47"/>
    <x v="56"/>
    <x v="0"/>
    <x v="4"/>
    <x v="4"/>
    <x v="1"/>
    <x v="0"/>
    <x v="1"/>
    <x v="0"/>
  </r>
  <r>
    <x v="48"/>
    <x v="47"/>
    <x v="56"/>
    <x v="7"/>
    <x v="0"/>
    <x v="0"/>
    <x v="0"/>
    <x v="0"/>
    <x v="1"/>
    <x v="0"/>
  </r>
  <r>
    <x v="48"/>
    <x v="47"/>
    <x v="56"/>
    <x v="10"/>
    <x v="6"/>
    <x v="6"/>
    <x v="0"/>
    <x v="0"/>
    <x v="1"/>
    <x v="0"/>
  </r>
  <r>
    <x v="49"/>
    <x v="30"/>
    <x v="16"/>
    <x v="9"/>
    <x v="8"/>
    <x v="8"/>
    <x v="1"/>
    <x v="0"/>
    <x v="1"/>
    <x v="0"/>
  </r>
  <r>
    <x v="49"/>
    <x v="30"/>
    <x v="16"/>
    <x v="16"/>
    <x v="15"/>
    <x v="15"/>
    <x v="1"/>
    <x v="0"/>
    <x v="1"/>
    <x v="0"/>
  </r>
  <r>
    <x v="49"/>
    <x v="30"/>
    <x v="16"/>
    <x v="2"/>
    <x v="16"/>
    <x v="16"/>
    <x v="1"/>
    <x v="0"/>
    <x v="1"/>
    <x v="0"/>
  </r>
  <r>
    <x v="49"/>
    <x v="30"/>
    <x v="16"/>
    <x v="3"/>
    <x v="2"/>
    <x v="2"/>
    <x v="1"/>
    <x v="0"/>
    <x v="1"/>
    <x v="0"/>
  </r>
  <r>
    <x v="49"/>
    <x v="30"/>
    <x v="16"/>
    <x v="6"/>
    <x v="9"/>
    <x v="9"/>
    <x v="1"/>
    <x v="0"/>
    <x v="1"/>
    <x v="0"/>
  </r>
  <r>
    <x v="49"/>
    <x v="30"/>
    <x v="16"/>
    <x v="12"/>
    <x v="14"/>
    <x v="14"/>
    <x v="1"/>
    <x v="0"/>
    <x v="1"/>
    <x v="0"/>
  </r>
  <r>
    <x v="49"/>
    <x v="30"/>
    <x v="16"/>
    <x v="12"/>
    <x v="14"/>
    <x v="14"/>
    <x v="1"/>
    <x v="0"/>
    <x v="1"/>
    <x v="0"/>
  </r>
  <r>
    <x v="49"/>
    <x v="30"/>
    <x v="16"/>
    <x v="0"/>
    <x v="4"/>
    <x v="4"/>
    <x v="0"/>
    <x v="0"/>
    <x v="1"/>
    <x v="0"/>
  </r>
  <r>
    <x v="49"/>
    <x v="30"/>
    <x v="16"/>
    <x v="1"/>
    <x v="11"/>
    <x v="11"/>
    <x v="1"/>
    <x v="1"/>
    <x v="0"/>
    <x v="1"/>
  </r>
  <r>
    <x v="49"/>
    <x v="30"/>
    <x v="16"/>
    <x v="1"/>
    <x v="11"/>
    <x v="11"/>
    <x v="1"/>
    <x v="1"/>
    <x v="0"/>
    <x v="1"/>
  </r>
  <r>
    <x v="49"/>
    <x v="30"/>
    <x v="16"/>
    <x v="7"/>
    <x v="0"/>
    <x v="0"/>
    <x v="1"/>
    <x v="0"/>
    <x v="1"/>
    <x v="0"/>
  </r>
  <r>
    <x v="49"/>
    <x v="30"/>
    <x v="16"/>
    <x v="10"/>
    <x v="6"/>
    <x v="6"/>
    <x v="0"/>
    <x v="0"/>
    <x v="1"/>
    <x v="0"/>
  </r>
  <r>
    <x v="49"/>
    <x v="30"/>
    <x v="16"/>
    <x v="11"/>
    <x v="13"/>
    <x v="13"/>
    <x v="0"/>
    <x v="0"/>
    <x v="1"/>
    <x v="0"/>
  </r>
  <r>
    <x v="49"/>
    <x v="30"/>
    <x v="16"/>
    <x v="11"/>
    <x v="13"/>
    <x v="13"/>
    <x v="0"/>
    <x v="0"/>
    <x v="1"/>
    <x v="0"/>
  </r>
  <r>
    <x v="49"/>
    <x v="30"/>
    <x v="16"/>
    <x v="13"/>
    <x v="5"/>
    <x v="5"/>
    <x v="0"/>
    <x v="0"/>
    <x v="1"/>
    <x v="0"/>
  </r>
  <r>
    <x v="49"/>
    <x v="30"/>
    <x v="16"/>
    <x v="14"/>
    <x v="1"/>
    <x v="1"/>
    <x v="0"/>
    <x v="0"/>
    <x v="1"/>
    <x v="0"/>
  </r>
  <r>
    <x v="49"/>
    <x v="30"/>
    <x v="16"/>
    <x v="14"/>
    <x v="1"/>
    <x v="1"/>
    <x v="1"/>
    <x v="0"/>
    <x v="1"/>
    <x v="0"/>
  </r>
  <r>
    <x v="49"/>
    <x v="30"/>
    <x v="16"/>
    <x v="8"/>
    <x v="7"/>
    <x v="7"/>
    <x v="1"/>
    <x v="0"/>
    <x v="1"/>
    <x v="0"/>
  </r>
  <r>
    <x v="49"/>
    <x v="30"/>
    <x v="16"/>
    <x v="8"/>
    <x v="7"/>
    <x v="7"/>
    <x v="0"/>
    <x v="0"/>
    <x v="1"/>
    <x v="0"/>
  </r>
  <r>
    <x v="49"/>
    <x v="30"/>
    <x v="16"/>
    <x v="15"/>
    <x v="10"/>
    <x v="10"/>
    <x v="1"/>
    <x v="1"/>
    <x v="0"/>
    <x v="1"/>
  </r>
  <r>
    <x v="49"/>
    <x v="30"/>
    <x v="16"/>
    <x v="15"/>
    <x v="10"/>
    <x v="10"/>
    <x v="1"/>
    <x v="0"/>
    <x v="1"/>
    <x v="0"/>
  </r>
  <r>
    <x v="49"/>
    <x v="30"/>
    <x v="16"/>
    <x v="5"/>
    <x v="3"/>
    <x v="3"/>
    <x v="1"/>
    <x v="0"/>
    <x v="1"/>
    <x v="0"/>
  </r>
  <r>
    <x v="49"/>
    <x v="30"/>
    <x v="16"/>
    <x v="5"/>
    <x v="3"/>
    <x v="3"/>
    <x v="1"/>
    <x v="1"/>
    <x v="0"/>
    <x v="1"/>
  </r>
  <r>
    <x v="49"/>
    <x v="30"/>
    <x v="16"/>
    <x v="4"/>
    <x v="12"/>
    <x v="12"/>
    <x v="0"/>
    <x v="0"/>
    <x v="1"/>
    <x v="0"/>
  </r>
  <r>
    <x v="49"/>
    <x v="30"/>
    <x v="16"/>
    <x v="9"/>
    <x v="8"/>
    <x v="8"/>
    <x v="0"/>
    <x v="0"/>
    <x v="1"/>
    <x v="0"/>
  </r>
  <r>
    <x v="49"/>
    <x v="30"/>
    <x v="16"/>
    <x v="16"/>
    <x v="15"/>
    <x v="15"/>
    <x v="1"/>
    <x v="0"/>
    <x v="1"/>
    <x v="0"/>
  </r>
  <r>
    <x v="49"/>
    <x v="30"/>
    <x v="16"/>
    <x v="2"/>
    <x v="16"/>
    <x v="16"/>
    <x v="0"/>
    <x v="0"/>
    <x v="1"/>
    <x v="0"/>
  </r>
  <r>
    <x v="49"/>
    <x v="30"/>
    <x v="16"/>
    <x v="3"/>
    <x v="2"/>
    <x v="2"/>
    <x v="1"/>
    <x v="0"/>
    <x v="1"/>
    <x v="0"/>
  </r>
  <r>
    <x v="49"/>
    <x v="30"/>
    <x v="16"/>
    <x v="6"/>
    <x v="9"/>
    <x v="9"/>
    <x v="1"/>
    <x v="0"/>
    <x v="1"/>
    <x v="0"/>
  </r>
  <r>
    <x v="49"/>
    <x v="30"/>
    <x v="16"/>
    <x v="0"/>
    <x v="4"/>
    <x v="4"/>
    <x v="0"/>
    <x v="0"/>
    <x v="1"/>
    <x v="0"/>
  </r>
  <r>
    <x v="49"/>
    <x v="30"/>
    <x v="16"/>
    <x v="7"/>
    <x v="0"/>
    <x v="0"/>
    <x v="1"/>
    <x v="0"/>
    <x v="1"/>
    <x v="0"/>
  </r>
  <r>
    <x v="49"/>
    <x v="30"/>
    <x v="16"/>
    <x v="10"/>
    <x v="6"/>
    <x v="6"/>
    <x v="1"/>
    <x v="0"/>
    <x v="1"/>
    <x v="0"/>
  </r>
  <r>
    <x v="49"/>
    <x v="30"/>
    <x v="16"/>
    <x v="13"/>
    <x v="5"/>
    <x v="5"/>
    <x v="0"/>
    <x v="0"/>
    <x v="1"/>
    <x v="0"/>
  </r>
  <r>
    <x v="49"/>
    <x v="30"/>
    <x v="16"/>
    <x v="4"/>
    <x v="12"/>
    <x v="12"/>
    <x v="0"/>
    <x v="0"/>
    <x v="1"/>
    <x v="0"/>
  </r>
  <r>
    <x v="50"/>
    <x v="53"/>
    <x v="58"/>
    <x v="9"/>
    <x v="8"/>
    <x v="8"/>
    <x v="1"/>
    <x v="0"/>
    <x v="1"/>
    <x v="0"/>
  </r>
  <r>
    <x v="50"/>
    <x v="53"/>
    <x v="58"/>
    <x v="16"/>
    <x v="15"/>
    <x v="15"/>
    <x v="1"/>
    <x v="0"/>
    <x v="1"/>
    <x v="0"/>
  </r>
  <r>
    <x v="50"/>
    <x v="53"/>
    <x v="58"/>
    <x v="2"/>
    <x v="16"/>
    <x v="16"/>
    <x v="1"/>
    <x v="0"/>
    <x v="1"/>
    <x v="0"/>
  </r>
  <r>
    <x v="50"/>
    <x v="53"/>
    <x v="58"/>
    <x v="3"/>
    <x v="2"/>
    <x v="2"/>
    <x v="1"/>
    <x v="0"/>
    <x v="1"/>
    <x v="0"/>
  </r>
  <r>
    <x v="50"/>
    <x v="53"/>
    <x v="58"/>
    <x v="6"/>
    <x v="9"/>
    <x v="9"/>
    <x v="0"/>
    <x v="0"/>
    <x v="1"/>
    <x v="0"/>
  </r>
  <r>
    <x v="50"/>
    <x v="53"/>
    <x v="58"/>
    <x v="12"/>
    <x v="14"/>
    <x v="14"/>
    <x v="1"/>
    <x v="0"/>
    <x v="1"/>
    <x v="0"/>
  </r>
  <r>
    <x v="50"/>
    <x v="53"/>
    <x v="58"/>
    <x v="12"/>
    <x v="14"/>
    <x v="14"/>
    <x v="1"/>
    <x v="0"/>
    <x v="1"/>
    <x v="0"/>
  </r>
  <r>
    <x v="50"/>
    <x v="53"/>
    <x v="58"/>
    <x v="0"/>
    <x v="4"/>
    <x v="4"/>
    <x v="0"/>
    <x v="0"/>
    <x v="1"/>
    <x v="0"/>
  </r>
  <r>
    <x v="50"/>
    <x v="53"/>
    <x v="58"/>
    <x v="1"/>
    <x v="11"/>
    <x v="11"/>
    <x v="1"/>
    <x v="1"/>
    <x v="0"/>
    <x v="1"/>
  </r>
  <r>
    <x v="50"/>
    <x v="53"/>
    <x v="58"/>
    <x v="1"/>
    <x v="11"/>
    <x v="11"/>
    <x v="1"/>
    <x v="1"/>
    <x v="0"/>
    <x v="1"/>
  </r>
  <r>
    <x v="50"/>
    <x v="53"/>
    <x v="58"/>
    <x v="7"/>
    <x v="0"/>
    <x v="0"/>
    <x v="1"/>
    <x v="0"/>
    <x v="1"/>
    <x v="0"/>
  </r>
  <r>
    <x v="50"/>
    <x v="53"/>
    <x v="58"/>
    <x v="10"/>
    <x v="6"/>
    <x v="6"/>
    <x v="0"/>
    <x v="0"/>
    <x v="1"/>
    <x v="0"/>
  </r>
  <r>
    <x v="50"/>
    <x v="53"/>
    <x v="58"/>
    <x v="11"/>
    <x v="13"/>
    <x v="13"/>
    <x v="0"/>
    <x v="0"/>
    <x v="1"/>
    <x v="0"/>
  </r>
  <r>
    <x v="50"/>
    <x v="53"/>
    <x v="58"/>
    <x v="11"/>
    <x v="13"/>
    <x v="13"/>
    <x v="0"/>
    <x v="0"/>
    <x v="1"/>
    <x v="0"/>
  </r>
  <r>
    <x v="50"/>
    <x v="53"/>
    <x v="58"/>
    <x v="13"/>
    <x v="5"/>
    <x v="5"/>
    <x v="0"/>
    <x v="0"/>
    <x v="1"/>
    <x v="0"/>
  </r>
  <r>
    <x v="50"/>
    <x v="53"/>
    <x v="58"/>
    <x v="14"/>
    <x v="1"/>
    <x v="1"/>
    <x v="1"/>
    <x v="1"/>
    <x v="1"/>
    <x v="2"/>
  </r>
  <r>
    <x v="50"/>
    <x v="53"/>
    <x v="58"/>
    <x v="14"/>
    <x v="1"/>
    <x v="1"/>
    <x v="0"/>
    <x v="0"/>
    <x v="1"/>
    <x v="0"/>
  </r>
  <r>
    <x v="50"/>
    <x v="53"/>
    <x v="58"/>
    <x v="8"/>
    <x v="7"/>
    <x v="7"/>
    <x v="0"/>
    <x v="1"/>
    <x v="0"/>
    <x v="1"/>
  </r>
  <r>
    <x v="50"/>
    <x v="53"/>
    <x v="58"/>
    <x v="8"/>
    <x v="7"/>
    <x v="7"/>
    <x v="1"/>
    <x v="0"/>
    <x v="1"/>
    <x v="0"/>
  </r>
  <r>
    <x v="50"/>
    <x v="53"/>
    <x v="58"/>
    <x v="15"/>
    <x v="10"/>
    <x v="10"/>
    <x v="1"/>
    <x v="0"/>
    <x v="1"/>
    <x v="0"/>
  </r>
  <r>
    <x v="50"/>
    <x v="53"/>
    <x v="58"/>
    <x v="15"/>
    <x v="10"/>
    <x v="10"/>
    <x v="0"/>
    <x v="0"/>
    <x v="1"/>
    <x v="0"/>
  </r>
  <r>
    <x v="50"/>
    <x v="53"/>
    <x v="58"/>
    <x v="5"/>
    <x v="3"/>
    <x v="3"/>
    <x v="1"/>
    <x v="1"/>
    <x v="1"/>
    <x v="2"/>
  </r>
  <r>
    <x v="50"/>
    <x v="53"/>
    <x v="58"/>
    <x v="5"/>
    <x v="3"/>
    <x v="3"/>
    <x v="0"/>
    <x v="1"/>
    <x v="0"/>
    <x v="1"/>
  </r>
  <r>
    <x v="50"/>
    <x v="53"/>
    <x v="58"/>
    <x v="4"/>
    <x v="12"/>
    <x v="12"/>
    <x v="1"/>
    <x v="0"/>
    <x v="1"/>
    <x v="0"/>
  </r>
  <r>
    <x v="50"/>
    <x v="53"/>
    <x v="58"/>
    <x v="9"/>
    <x v="8"/>
    <x v="8"/>
    <x v="0"/>
    <x v="0"/>
    <x v="1"/>
    <x v="0"/>
  </r>
  <r>
    <x v="50"/>
    <x v="53"/>
    <x v="58"/>
    <x v="16"/>
    <x v="15"/>
    <x v="15"/>
    <x v="1"/>
    <x v="0"/>
    <x v="1"/>
    <x v="0"/>
  </r>
  <r>
    <x v="50"/>
    <x v="53"/>
    <x v="58"/>
    <x v="3"/>
    <x v="2"/>
    <x v="2"/>
    <x v="1"/>
    <x v="0"/>
    <x v="1"/>
    <x v="0"/>
  </r>
  <r>
    <x v="50"/>
    <x v="53"/>
    <x v="58"/>
    <x v="6"/>
    <x v="9"/>
    <x v="9"/>
    <x v="0"/>
    <x v="0"/>
    <x v="1"/>
    <x v="0"/>
  </r>
  <r>
    <x v="50"/>
    <x v="53"/>
    <x v="58"/>
    <x v="0"/>
    <x v="4"/>
    <x v="4"/>
    <x v="0"/>
    <x v="0"/>
    <x v="1"/>
    <x v="0"/>
  </r>
  <r>
    <x v="50"/>
    <x v="53"/>
    <x v="58"/>
    <x v="7"/>
    <x v="0"/>
    <x v="0"/>
    <x v="1"/>
    <x v="0"/>
    <x v="1"/>
    <x v="0"/>
  </r>
  <r>
    <x v="50"/>
    <x v="53"/>
    <x v="58"/>
    <x v="10"/>
    <x v="6"/>
    <x v="6"/>
    <x v="1"/>
    <x v="0"/>
    <x v="1"/>
    <x v="0"/>
  </r>
  <r>
    <x v="50"/>
    <x v="53"/>
    <x v="58"/>
    <x v="13"/>
    <x v="5"/>
    <x v="5"/>
    <x v="0"/>
    <x v="0"/>
    <x v="1"/>
    <x v="0"/>
  </r>
  <r>
    <x v="50"/>
    <x v="53"/>
    <x v="58"/>
    <x v="4"/>
    <x v="12"/>
    <x v="12"/>
    <x v="1"/>
    <x v="0"/>
    <x v="1"/>
    <x v="0"/>
  </r>
  <r>
    <x v="51"/>
    <x v="5"/>
    <x v="50"/>
    <x v="9"/>
    <x v="8"/>
    <x v="8"/>
    <x v="1"/>
    <x v="1"/>
    <x v="1"/>
    <x v="2"/>
  </r>
  <r>
    <x v="51"/>
    <x v="5"/>
    <x v="50"/>
    <x v="16"/>
    <x v="15"/>
    <x v="15"/>
    <x v="0"/>
    <x v="0"/>
    <x v="1"/>
    <x v="0"/>
  </r>
  <r>
    <x v="51"/>
    <x v="5"/>
    <x v="50"/>
    <x v="2"/>
    <x v="16"/>
    <x v="16"/>
    <x v="1"/>
    <x v="0"/>
    <x v="1"/>
    <x v="0"/>
  </r>
  <r>
    <x v="51"/>
    <x v="5"/>
    <x v="50"/>
    <x v="3"/>
    <x v="2"/>
    <x v="2"/>
    <x v="1"/>
    <x v="0"/>
    <x v="1"/>
    <x v="0"/>
  </r>
  <r>
    <x v="51"/>
    <x v="5"/>
    <x v="50"/>
    <x v="6"/>
    <x v="9"/>
    <x v="9"/>
    <x v="1"/>
    <x v="0"/>
    <x v="1"/>
    <x v="0"/>
  </r>
  <r>
    <x v="51"/>
    <x v="5"/>
    <x v="50"/>
    <x v="12"/>
    <x v="14"/>
    <x v="14"/>
    <x v="1"/>
    <x v="0"/>
    <x v="1"/>
    <x v="0"/>
  </r>
  <r>
    <x v="51"/>
    <x v="5"/>
    <x v="50"/>
    <x v="12"/>
    <x v="14"/>
    <x v="14"/>
    <x v="0"/>
    <x v="0"/>
    <x v="1"/>
    <x v="0"/>
  </r>
  <r>
    <x v="51"/>
    <x v="5"/>
    <x v="50"/>
    <x v="0"/>
    <x v="4"/>
    <x v="4"/>
    <x v="0"/>
    <x v="0"/>
    <x v="1"/>
    <x v="0"/>
  </r>
  <r>
    <x v="51"/>
    <x v="5"/>
    <x v="50"/>
    <x v="1"/>
    <x v="11"/>
    <x v="11"/>
    <x v="0"/>
    <x v="0"/>
    <x v="1"/>
    <x v="0"/>
  </r>
  <r>
    <x v="51"/>
    <x v="5"/>
    <x v="50"/>
    <x v="1"/>
    <x v="11"/>
    <x v="11"/>
    <x v="0"/>
    <x v="0"/>
    <x v="1"/>
    <x v="0"/>
  </r>
  <r>
    <x v="51"/>
    <x v="5"/>
    <x v="50"/>
    <x v="7"/>
    <x v="0"/>
    <x v="0"/>
    <x v="0"/>
    <x v="0"/>
    <x v="1"/>
    <x v="0"/>
  </r>
  <r>
    <x v="51"/>
    <x v="5"/>
    <x v="50"/>
    <x v="10"/>
    <x v="6"/>
    <x v="6"/>
    <x v="0"/>
    <x v="0"/>
    <x v="1"/>
    <x v="0"/>
  </r>
  <r>
    <x v="51"/>
    <x v="5"/>
    <x v="50"/>
    <x v="11"/>
    <x v="13"/>
    <x v="13"/>
    <x v="0"/>
    <x v="0"/>
    <x v="1"/>
    <x v="0"/>
  </r>
  <r>
    <x v="51"/>
    <x v="5"/>
    <x v="50"/>
    <x v="11"/>
    <x v="13"/>
    <x v="13"/>
    <x v="0"/>
    <x v="0"/>
    <x v="1"/>
    <x v="0"/>
  </r>
  <r>
    <x v="51"/>
    <x v="5"/>
    <x v="50"/>
    <x v="13"/>
    <x v="5"/>
    <x v="5"/>
    <x v="0"/>
    <x v="0"/>
    <x v="1"/>
    <x v="0"/>
  </r>
  <r>
    <x v="51"/>
    <x v="5"/>
    <x v="50"/>
    <x v="13"/>
    <x v="5"/>
    <x v="5"/>
    <x v="0"/>
    <x v="0"/>
    <x v="1"/>
    <x v="0"/>
  </r>
  <r>
    <x v="51"/>
    <x v="5"/>
    <x v="50"/>
    <x v="14"/>
    <x v="1"/>
    <x v="1"/>
    <x v="0"/>
    <x v="0"/>
    <x v="1"/>
    <x v="0"/>
  </r>
  <r>
    <x v="51"/>
    <x v="5"/>
    <x v="50"/>
    <x v="14"/>
    <x v="1"/>
    <x v="1"/>
    <x v="1"/>
    <x v="0"/>
    <x v="1"/>
    <x v="0"/>
  </r>
  <r>
    <x v="51"/>
    <x v="5"/>
    <x v="50"/>
    <x v="8"/>
    <x v="7"/>
    <x v="7"/>
    <x v="1"/>
    <x v="0"/>
    <x v="1"/>
    <x v="0"/>
  </r>
  <r>
    <x v="51"/>
    <x v="5"/>
    <x v="50"/>
    <x v="8"/>
    <x v="7"/>
    <x v="7"/>
    <x v="1"/>
    <x v="0"/>
    <x v="1"/>
    <x v="0"/>
  </r>
  <r>
    <x v="51"/>
    <x v="5"/>
    <x v="50"/>
    <x v="15"/>
    <x v="10"/>
    <x v="10"/>
    <x v="0"/>
    <x v="0"/>
    <x v="1"/>
    <x v="0"/>
  </r>
  <r>
    <x v="51"/>
    <x v="5"/>
    <x v="50"/>
    <x v="15"/>
    <x v="10"/>
    <x v="10"/>
    <x v="1"/>
    <x v="1"/>
    <x v="0"/>
    <x v="1"/>
  </r>
  <r>
    <x v="51"/>
    <x v="5"/>
    <x v="50"/>
    <x v="5"/>
    <x v="3"/>
    <x v="3"/>
    <x v="1"/>
    <x v="1"/>
    <x v="0"/>
    <x v="1"/>
  </r>
  <r>
    <x v="51"/>
    <x v="5"/>
    <x v="50"/>
    <x v="5"/>
    <x v="3"/>
    <x v="3"/>
    <x v="1"/>
    <x v="1"/>
    <x v="0"/>
    <x v="1"/>
  </r>
  <r>
    <x v="51"/>
    <x v="5"/>
    <x v="50"/>
    <x v="9"/>
    <x v="8"/>
    <x v="8"/>
    <x v="1"/>
    <x v="0"/>
    <x v="1"/>
    <x v="0"/>
  </r>
  <r>
    <x v="51"/>
    <x v="5"/>
    <x v="50"/>
    <x v="16"/>
    <x v="15"/>
    <x v="15"/>
    <x v="1"/>
    <x v="0"/>
    <x v="1"/>
    <x v="0"/>
  </r>
  <r>
    <x v="51"/>
    <x v="5"/>
    <x v="50"/>
    <x v="2"/>
    <x v="16"/>
    <x v="16"/>
    <x v="1"/>
    <x v="0"/>
    <x v="1"/>
    <x v="0"/>
  </r>
  <r>
    <x v="51"/>
    <x v="5"/>
    <x v="50"/>
    <x v="3"/>
    <x v="2"/>
    <x v="2"/>
    <x v="1"/>
    <x v="0"/>
    <x v="1"/>
    <x v="0"/>
  </r>
  <r>
    <x v="51"/>
    <x v="5"/>
    <x v="50"/>
    <x v="6"/>
    <x v="9"/>
    <x v="9"/>
    <x v="1"/>
    <x v="0"/>
    <x v="1"/>
    <x v="0"/>
  </r>
  <r>
    <x v="51"/>
    <x v="5"/>
    <x v="50"/>
    <x v="7"/>
    <x v="0"/>
    <x v="0"/>
    <x v="1"/>
    <x v="0"/>
    <x v="1"/>
    <x v="0"/>
  </r>
  <r>
    <x v="51"/>
    <x v="5"/>
    <x v="50"/>
    <x v="10"/>
    <x v="6"/>
    <x v="6"/>
    <x v="1"/>
    <x v="0"/>
    <x v="1"/>
    <x v="0"/>
  </r>
  <r>
    <x v="52"/>
    <x v="19"/>
    <x v="42"/>
    <x v="9"/>
    <x v="8"/>
    <x v="8"/>
    <x v="1"/>
    <x v="0"/>
    <x v="1"/>
    <x v="0"/>
  </r>
  <r>
    <x v="52"/>
    <x v="19"/>
    <x v="42"/>
    <x v="16"/>
    <x v="15"/>
    <x v="15"/>
    <x v="1"/>
    <x v="0"/>
    <x v="1"/>
    <x v="0"/>
  </r>
  <r>
    <x v="52"/>
    <x v="19"/>
    <x v="42"/>
    <x v="2"/>
    <x v="16"/>
    <x v="16"/>
    <x v="0"/>
    <x v="0"/>
    <x v="1"/>
    <x v="0"/>
  </r>
  <r>
    <x v="52"/>
    <x v="19"/>
    <x v="42"/>
    <x v="3"/>
    <x v="2"/>
    <x v="2"/>
    <x v="1"/>
    <x v="0"/>
    <x v="1"/>
    <x v="0"/>
  </r>
  <r>
    <x v="52"/>
    <x v="19"/>
    <x v="42"/>
    <x v="6"/>
    <x v="9"/>
    <x v="9"/>
    <x v="1"/>
    <x v="0"/>
    <x v="1"/>
    <x v="0"/>
  </r>
  <r>
    <x v="52"/>
    <x v="19"/>
    <x v="42"/>
    <x v="12"/>
    <x v="14"/>
    <x v="14"/>
    <x v="1"/>
    <x v="0"/>
    <x v="1"/>
    <x v="0"/>
  </r>
  <r>
    <x v="52"/>
    <x v="19"/>
    <x v="42"/>
    <x v="12"/>
    <x v="14"/>
    <x v="14"/>
    <x v="1"/>
    <x v="0"/>
    <x v="1"/>
    <x v="0"/>
  </r>
  <r>
    <x v="52"/>
    <x v="19"/>
    <x v="42"/>
    <x v="0"/>
    <x v="4"/>
    <x v="4"/>
    <x v="0"/>
    <x v="0"/>
    <x v="1"/>
    <x v="0"/>
  </r>
  <r>
    <x v="52"/>
    <x v="19"/>
    <x v="42"/>
    <x v="1"/>
    <x v="11"/>
    <x v="11"/>
    <x v="0"/>
    <x v="0"/>
    <x v="1"/>
    <x v="0"/>
  </r>
  <r>
    <x v="52"/>
    <x v="19"/>
    <x v="42"/>
    <x v="1"/>
    <x v="11"/>
    <x v="11"/>
    <x v="0"/>
    <x v="0"/>
    <x v="1"/>
    <x v="0"/>
  </r>
  <r>
    <x v="52"/>
    <x v="19"/>
    <x v="42"/>
    <x v="7"/>
    <x v="0"/>
    <x v="0"/>
    <x v="1"/>
    <x v="0"/>
    <x v="1"/>
    <x v="0"/>
  </r>
  <r>
    <x v="52"/>
    <x v="19"/>
    <x v="42"/>
    <x v="10"/>
    <x v="6"/>
    <x v="6"/>
    <x v="0"/>
    <x v="0"/>
    <x v="1"/>
    <x v="0"/>
  </r>
  <r>
    <x v="52"/>
    <x v="19"/>
    <x v="42"/>
    <x v="11"/>
    <x v="13"/>
    <x v="13"/>
    <x v="0"/>
    <x v="0"/>
    <x v="1"/>
    <x v="0"/>
  </r>
  <r>
    <x v="52"/>
    <x v="19"/>
    <x v="42"/>
    <x v="11"/>
    <x v="13"/>
    <x v="13"/>
    <x v="0"/>
    <x v="0"/>
    <x v="1"/>
    <x v="0"/>
  </r>
  <r>
    <x v="52"/>
    <x v="19"/>
    <x v="42"/>
    <x v="13"/>
    <x v="5"/>
    <x v="5"/>
    <x v="0"/>
    <x v="0"/>
    <x v="1"/>
    <x v="0"/>
  </r>
  <r>
    <x v="52"/>
    <x v="19"/>
    <x v="42"/>
    <x v="14"/>
    <x v="1"/>
    <x v="1"/>
    <x v="1"/>
    <x v="0"/>
    <x v="1"/>
    <x v="0"/>
  </r>
  <r>
    <x v="52"/>
    <x v="19"/>
    <x v="42"/>
    <x v="14"/>
    <x v="1"/>
    <x v="1"/>
    <x v="0"/>
    <x v="0"/>
    <x v="1"/>
    <x v="0"/>
  </r>
  <r>
    <x v="52"/>
    <x v="19"/>
    <x v="42"/>
    <x v="8"/>
    <x v="7"/>
    <x v="7"/>
    <x v="1"/>
    <x v="0"/>
    <x v="1"/>
    <x v="0"/>
  </r>
  <r>
    <x v="52"/>
    <x v="19"/>
    <x v="42"/>
    <x v="8"/>
    <x v="7"/>
    <x v="7"/>
    <x v="1"/>
    <x v="0"/>
    <x v="1"/>
    <x v="0"/>
  </r>
  <r>
    <x v="52"/>
    <x v="19"/>
    <x v="42"/>
    <x v="15"/>
    <x v="10"/>
    <x v="10"/>
    <x v="0"/>
    <x v="0"/>
    <x v="1"/>
    <x v="0"/>
  </r>
  <r>
    <x v="52"/>
    <x v="19"/>
    <x v="42"/>
    <x v="15"/>
    <x v="10"/>
    <x v="10"/>
    <x v="1"/>
    <x v="1"/>
    <x v="0"/>
    <x v="1"/>
  </r>
  <r>
    <x v="52"/>
    <x v="19"/>
    <x v="42"/>
    <x v="5"/>
    <x v="3"/>
    <x v="3"/>
    <x v="1"/>
    <x v="0"/>
    <x v="1"/>
    <x v="0"/>
  </r>
  <r>
    <x v="52"/>
    <x v="19"/>
    <x v="42"/>
    <x v="5"/>
    <x v="3"/>
    <x v="3"/>
    <x v="1"/>
    <x v="1"/>
    <x v="0"/>
    <x v="1"/>
  </r>
  <r>
    <x v="52"/>
    <x v="19"/>
    <x v="42"/>
    <x v="4"/>
    <x v="12"/>
    <x v="12"/>
    <x v="0"/>
    <x v="0"/>
    <x v="1"/>
    <x v="0"/>
  </r>
  <r>
    <x v="52"/>
    <x v="19"/>
    <x v="42"/>
    <x v="9"/>
    <x v="8"/>
    <x v="8"/>
    <x v="1"/>
    <x v="0"/>
    <x v="1"/>
    <x v="0"/>
  </r>
  <r>
    <x v="52"/>
    <x v="19"/>
    <x v="42"/>
    <x v="16"/>
    <x v="15"/>
    <x v="15"/>
    <x v="1"/>
    <x v="0"/>
    <x v="1"/>
    <x v="0"/>
  </r>
  <r>
    <x v="52"/>
    <x v="19"/>
    <x v="42"/>
    <x v="2"/>
    <x v="16"/>
    <x v="16"/>
    <x v="0"/>
    <x v="0"/>
    <x v="1"/>
    <x v="0"/>
  </r>
  <r>
    <x v="52"/>
    <x v="19"/>
    <x v="42"/>
    <x v="3"/>
    <x v="2"/>
    <x v="2"/>
    <x v="1"/>
    <x v="0"/>
    <x v="1"/>
    <x v="0"/>
  </r>
  <r>
    <x v="52"/>
    <x v="19"/>
    <x v="42"/>
    <x v="6"/>
    <x v="9"/>
    <x v="9"/>
    <x v="1"/>
    <x v="0"/>
    <x v="1"/>
    <x v="0"/>
  </r>
  <r>
    <x v="52"/>
    <x v="19"/>
    <x v="42"/>
    <x v="12"/>
    <x v="14"/>
    <x v="14"/>
    <x v="1"/>
    <x v="0"/>
    <x v="1"/>
    <x v="0"/>
  </r>
  <r>
    <x v="52"/>
    <x v="19"/>
    <x v="42"/>
    <x v="12"/>
    <x v="14"/>
    <x v="14"/>
    <x v="1"/>
    <x v="0"/>
    <x v="1"/>
    <x v="0"/>
  </r>
  <r>
    <x v="52"/>
    <x v="19"/>
    <x v="42"/>
    <x v="0"/>
    <x v="4"/>
    <x v="4"/>
    <x v="0"/>
    <x v="0"/>
    <x v="1"/>
    <x v="0"/>
  </r>
  <r>
    <x v="52"/>
    <x v="19"/>
    <x v="42"/>
    <x v="1"/>
    <x v="11"/>
    <x v="11"/>
    <x v="0"/>
    <x v="0"/>
    <x v="1"/>
    <x v="0"/>
  </r>
  <r>
    <x v="52"/>
    <x v="19"/>
    <x v="42"/>
    <x v="1"/>
    <x v="11"/>
    <x v="11"/>
    <x v="0"/>
    <x v="0"/>
    <x v="1"/>
    <x v="0"/>
  </r>
  <r>
    <x v="52"/>
    <x v="19"/>
    <x v="42"/>
    <x v="7"/>
    <x v="0"/>
    <x v="0"/>
    <x v="1"/>
    <x v="0"/>
    <x v="1"/>
    <x v="0"/>
  </r>
  <r>
    <x v="52"/>
    <x v="19"/>
    <x v="42"/>
    <x v="10"/>
    <x v="6"/>
    <x v="6"/>
    <x v="0"/>
    <x v="0"/>
    <x v="1"/>
    <x v="0"/>
  </r>
  <r>
    <x v="52"/>
    <x v="19"/>
    <x v="42"/>
    <x v="11"/>
    <x v="13"/>
    <x v="13"/>
    <x v="0"/>
    <x v="0"/>
    <x v="1"/>
    <x v="0"/>
  </r>
  <r>
    <x v="52"/>
    <x v="19"/>
    <x v="42"/>
    <x v="11"/>
    <x v="13"/>
    <x v="13"/>
    <x v="0"/>
    <x v="0"/>
    <x v="1"/>
    <x v="0"/>
  </r>
  <r>
    <x v="52"/>
    <x v="19"/>
    <x v="42"/>
    <x v="13"/>
    <x v="5"/>
    <x v="5"/>
    <x v="0"/>
    <x v="0"/>
    <x v="1"/>
    <x v="0"/>
  </r>
  <r>
    <x v="52"/>
    <x v="19"/>
    <x v="42"/>
    <x v="14"/>
    <x v="1"/>
    <x v="1"/>
    <x v="1"/>
    <x v="0"/>
    <x v="1"/>
    <x v="0"/>
  </r>
  <r>
    <x v="52"/>
    <x v="19"/>
    <x v="42"/>
    <x v="14"/>
    <x v="1"/>
    <x v="1"/>
    <x v="0"/>
    <x v="0"/>
    <x v="1"/>
    <x v="0"/>
  </r>
  <r>
    <x v="52"/>
    <x v="19"/>
    <x v="42"/>
    <x v="8"/>
    <x v="7"/>
    <x v="7"/>
    <x v="1"/>
    <x v="0"/>
    <x v="1"/>
    <x v="0"/>
  </r>
  <r>
    <x v="52"/>
    <x v="19"/>
    <x v="42"/>
    <x v="8"/>
    <x v="7"/>
    <x v="7"/>
    <x v="1"/>
    <x v="0"/>
    <x v="1"/>
    <x v="0"/>
  </r>
  <r>
    <x v="52"/>
    <x v="19"/>
    <x v="42"/>
    <x v="15"/>
    <x v="10"/>
    <x v="10"/>
    <x v="0"/>
    <x v="0"/>
    <x v="1"/>
    <x v="0"/>
  </r>
  <r>
    <x v="52"/>
    <x v="19"/>
    <x v="42"/>
    <x v="15"/>
    <x v="10"/>
    <x v="10"/>
    <x v="1"/>
    <x v="1"/>
    <x v="0"/>
    <x v="1"/>
  </r>
  <r>
    <x v="52"/>
    <x v="19"/>
    <x v="42"/>
    <x v="5"/>
    <x v="3"/>
    <x v="3"/>
    <x v="1"/>
    <x v="0"/>
    <x v="1"/>
    <x v="0"/>
  </r>
  <r>
    <x v="52"/>
    <x v="19"/>
    <x v="42"/>
    <x v="5"/>
    <x v="3"/>
    <x v="3"/>
    <x v="1"/>
    <x v="1"/>
    <x v="0"/>
    <x v="1"/>
  </r>
  <r>
    <x v="52"/>
    <x v="19"/>
    <x v="42"/>
    <x v="4"/>
    <x v="12"/>
    <x v="12"/>
    <x v="0"/>
    <x v="0"/>
    <x v="1"/>
    <x v="0"/>
  </r>
  <r>
    <x v="53"/>
    <x v="12"/>
    <x v="43"/>
    <x v="9"/>
    <x v="8"/>
    <x v="8"/>
    <x v="1"/>
    <x v="0"/>
    <x v="1"/>
    <x v="0"/>
  </r>
  <r>
    <x v="53"/>
    <x v="12"/>
    <x v="43"/>
    <x v="16"/>
    <x v="15"/>
    <x v="15"/>
    <x v="1"/>
    <x v="0"/>
    <x v="1"/>
    <x v="0"/>
  </r>
  <r>
    <x v="53"/>
    <x v="12"/>
    <x v="43"/>
    <x v="2"/>
    <x v="16"/>
    <x v="16"/>
    <x v="0"/>
    <x v="1"/>
    <x v="0"/>
    <x v="1"/>
  </r>
  <r>
    <x v="53"/>
    <x v="12"/>
    <x v="43"/>
    <x v="3"/>
    <x v="2"/>
    <x v="2"/>
    <x v="1"/>
    <x v="0"/>
    <x v="1"/>
    <x v="0"/>
  </r>
  <r>
    <x v="53"/>
    <x v="12"/>
    <x v="43"/>
    <x v="6"/>
    <x v="9"/>
    <x v="9"/>
    <x v="1"/>
    <x v="0"/>
    <x v="1"/>
    <x v="0"/>
  </r>
  <r>
    <x v="53"/>
    <x v="12"/>
    <x v="43"/>
    <x v="12"/>
    <x v="14"/>
    <x v="14"/>
    <x v="0"/>
    <x v="0"/>
    <x v="1"/>
    <x v="0"/>
  </r>
  <r>
    <x v="53"/>
    <x v="12"/>
    <x v="43"/>
    <x v="12"/>
    <x v="14"/>
    <x v="14"/>
    <x v="1"/>
    <x v="0"/>
    <x v="1"/>
    <x v="0"/>
  </r>
  <r>
    <x v="53"/>
    <x v="12"/>
    <x v="43"/>
    <x v="7"/>
    <x v="0"/>
    <x v="0"/>
    <x v="1"/>
    <x v="0"/>
    <x v="1"/>
    <x v="0"/>
  </r>
  <r>
    <x v="53"/>
    <x v="12"/>
    <x v="43"/>
    <x v="10"/>
    <x v="6"/>
    <x v="6"/>
    <x v="1"/>
    <x v="0"/>
    <x v="1"/>
    <x v="0"/>
  </r>
  <r>
    <x v="53"/>
    <x v="12"/>
    <x v="43"/>
    <x v="14"/>
    <x v="1"/>
    <x v="1"/>
    <x v="1"/>
    <x v="0"/>
    <x v="1"/>
    <x v="0"/>
  </r>
  <r>
    <x v="53"/>
    <x v="12"/>
    <x v="43"/>
    <x v="14"/>
    <x v="1"/>
    <x v="1"/>
    <x v="1"/>
    <x v="0"/>
    <x v="1"/>
    <x v="0"/>
  </r>
  <r>
    <x v="53"/>
    <x v="12"/>
    <x v="43"/>
    <x v="8"/>
    <x v="7"/>
    <x v="7"/>
    <x v="1"/>
    <x v="1"/>
    <x v="0"/>
    <x v="1"/>
  </r>
  <r>
    <x v="53"/>
    <x v="12"/>
    <x v="43"/>
    <x v="8"/>
    <x v="7"/>
    <x v="7"/>
    <x v="1"/>
    <x v="1"/>
    <x v="0"/>
    <x v="1"/>
  </r>
  <r>
    <x v="53"/>
    <x v="12"/>
    <x v="43"/>
    <x v="15"/>
    <x v="10"/>
    <x v="10"/>
    <x v="0"/>
    <x v="1"/>
    <x v="0"/>
    <x v="1"/>
  </r>
  <r>
    <x v="53"/>
    <x v="12"/>
    <x v="43"/>
    <x v="15"/>
    <x v="10"/>
    <x v="10"/>
    <x v="0"/>
    <x v="1"/>
    <x v="0"/>
    <x v="1"/>
  </r>
  <r>
    <x v="53"/>
    <x v="12"/>
    <x v="43"/>
    <x v="5"/>
    <x v="3"/>
    <x v="3"/>
    <x v="1"/>
    <x v="0"/>
    <x v="1"/>
    <x v="0"/>
  </r>
  <r>
    <x v="53"/>
    <x v="12"/>
    <x v="43"/>
    <x v="5"/>
    <x v="3"/>
    <x v="3"/>
    <x v="0"/>
    <x v="0"/>
    <x v="1"/>
    <x v="0"/>
  </r>
  <r>
    <x v="53"/>
    <x v="12"/>
    <x v="43"/>
    <x v="4"/>
    <x v="12"/>
    <x v="12"/>
    <x v="0"/>
    <x v="0"/>
    <x v="1"/>
    <x v="0"/>
  </r>
  <r>
    <x v="53"/>
    <x v="12"/>
    <x v="43"/>
    <x v="9"/>
    <x v="8"/>
    <x v="8"/>
    <x v="1"/>
    <x v="0"/>
    <x v="1"/>
    <x v="0"/>
  </r>
  <r>
    <x v="53"/>
    <x v="12"/>
    <x v="43"/>
    <x v="16"/>
    <x v="15"/>
    <x v="15"/>
    <x v="1"/>
    <x v="0"/>
    <x v="1"/>
    <x v="0"/>
  </r>
  <r>
    <x v="53"/>
    <x v="12"/>
    <x v="43"/>
    <x v="2"/>
    <x v="16"/>
    <x v="16"/>
    <x v="1"/>
    <x v="0"/>
    <x v="1"/>
    <x v="0"/>
  </r>
  <r>
    <x v="53"/>
    <x v="12"/>
    <x v="43"/>
    <x v="3"/>
    <x v="2"/>
    <x v="2"/>
    <x v="1"/>
    <x v="0"/>
    <x v="1"/>
    <x v="0"/>
  </r>
  <r>
    <x v="53"/>
    <x v="12"/>
    <x v="43"/>
    <x v="6"/>
    <x v="9"/>
    <x v="9"/>
    <x v="1"/>
    <x v="0"/>
    <x v="1"/>
    <x v="0"/>
  </r>
  <r>
    <x v="53"/>
    <x v="12"/>
    <x v="43"/>
    <x v="7"/>
    <x v="0"/>
    <x v="0"/>
    <x v="0"/>
    <x v="0"/>
    <x v="1"/>
    <x v="0"/>
  </r>
  <r>
    <x v="53"/>
    <x v="12"/>
    <x v="43"/>
    <x v="10"/>
    <x v="6"/>
    <x v="6"/>
    <x v="0"/>
    <x v="0"/>
    <x v="1"/>
    <x v="0"/>
  </r>
  <r>
    <x v="53"/>
    <x v="12"/>
    <x v="43"/>
    <x v="13"/>
    <x v="5"/>
    <x v="5"/>
    <x v="1"/>
    <x v="1"/>
    <x v="0"/>
    <x v="1"/>
  </r>
  <r>
    <x v="53"/>
    <x v="12"/>
    <x v="43"/>
    <x v="4"/>
    <x v="12"/>
    <x v="12"/>
    <x v="0"/>
    <x v="0"/>
    <x v="1"/>
    <x v="0"/>
  </r>
  <r>
    <x v="54"/>
    <x v="27"/>
    <x v="71"/>
    <x v="9"/>
    <x v="8"/>
    <x v="8"/>
    <x v="1"/>
    <x v="0"/>
    <x v="1"/>
    <x v="0"/>
  </r>
  <r>
    <x v="54"/>
    <x v="27"/>
    <x v="71"/>
    <x v="16"/>
    <x v="15"/>
    <x v="15"/>
    <x v="0"/>
    <x v="0"/>
    <x v="1"/>
    <x v="0"/>
  </r>
  <r>
    <x v="54"/>
    <x v="27"/>
    <x v="71"/>
    <x v="2"/>
    <x v="16"/>
    <x v="16"/>
    <x v="1"/>
    <x v="0"/>
    <x v="1"/>
    <x v="0"/>
  </r>
  <r>
    <x v="54"/>
    <x v="27"/>
    <x v="71"/>
    <x v="3"/>
    <x v="2"/>
    <x v="2"/>
    <x v="1"/>
    <x v="0"/>
    <x v="1"/>
    <x v="0"/>
  </r>
  <r>
    <x v="54"/>
    <x v="27"/>
    <x v="71"/>
    <x v="6"/>
    <x v="9"/>
    <x v="9"/>
    <x v="1"/>
    <x v="0"/>
    <x v="1"/>
    <x v="0"/>
  </r>
  <r>
    <x v="54"/>
    <x v="27"/>
    <x v="71"/>
    <x v="12"/>
    <x v="14"/>
    <x v="14"/>
    <x v="1"/>
    <x v="0"/>
    <x v="1"/>
    <x v="0"/>
  </r>
  <r>
    <x v="54"/>
    <x v="27"/>
    <x v="71"/>
    <x v="12"/>
    <x v="14"/>
    <x v="14"/>
    <x v="1"/>
    <x v="0"/>
    <x v="1"/>
    <x v="0"/>
  </r>
  <r>
    <x v="54"/>
    <x v="27"/>
    <x v="71"/>
    <x v="0"/>
    <x v="4"/>
    <x v="4"/>
    <x v="1"/>
    <x v="0"/>
    <x v="1"/>
    <x v="0"/>
  </r>
  <r>
    <x v="54"/>
    <x v="27"/>
    <x v="71"/>
    <x v="1"/>
    <x v="11"/>
    <x v="11"/>
    <x v="1"/>
    <x v="0"/>
    <x v="1"/>
    <x v="0"/>
  </r>
  <r>
    <x v="54"/>
    <x v="27"/>
    <x v="71"/>
    <x v="1"/>
    <x v="11"/>
    <x v="11"/>
    <x v="1"/>
    <x v="0"/>
    <x v="1"/>
    <x v="0"/>
  </r>
  <r>
    <x v="54"/>
    <x v="27"/>
    <x v="71"/>
    <x v="7"/>
    <x v="0"/>
    <x v="0"/>
    <x v="1"/>
    <x v="0"/>
    <x v="1"/>
    <x v="0"/>
  </r>
  <r>
    <x v="54"/>
    <x v="27"/>
    <x v="71"/>
    <x v="10"/>
    <x v="6"/>
    <x v="6"/>
    <x v="1"/>
    <x v="0"/>
    <x v="1"/>
    <x v="0"/>
  </r>
  <r>
    <x v="54"/>
    <x v="27"/>
    <x v="71"/>
    <x v="11"/>
    <x v="13"/>
    <x v="13"/>
    <x v="1"/>
    <x v="0"/>
    <x v="1"/>
    <x v="0"/>
  </r>
  <r>
    <x v="54"/>
    <x v="27"/>
    <x v="71"/>
    <x v="11"/>
    <x v="13"/>
    <x v="13"/>
    <x v="1"/>
    <x v="0"/>
    <x v="1"/>
    <x v="0"/>
  </r>
  <r>
    <x v="54"/>
    <x v="27"/>
    <x v="71"/>
    <x v="13"/>
    <x v="5"/>
    <x v="5"/>
    <x v="0"/>
    <x v="0"/>
    <x v="1"/>
    <x v="0"/>
  </r>
  <r>
    <x v="54"/>
    <x v="27"/>
    <x v="71"/>
    <x v="13"/>
    <x v="5"/>
    <x v="5"/>
    <x v="1"/>
    <x v="0"/>
    <x v="1"/>
    <x v="0"/>
  </r>
  <r>
    <x v="54"/>
    <x v="27"/>
    <x v="71"/>
    <x v="14"/>
    <x v="1"/>
    <x v="1"/>
    <x v="1"/>
    <x v="0"/>
    <x v="1"/>
    <x v="0"/>
  </r>
  <r>
    <x v="54"/>
    <x v="27"/>
    <x v="71"/>
    <x v="14"/>
    <x v="1"/>
    <x v="1"/>
    <x v="1"/>
    <x v="0"/>
    <x v="1"/>
    <x v="0"/>
  </r>
  <r>
    <x v="54"/>
    <x v="27"/>
    <x v="71"/>
    <x v="8"/>
    <x v="7"/>
    <x v="7"/>
    <x v="0"/>
    <x v="1"/>
    <x v="1"/>
    <x v="2"/>
  </r>
  <r>
    <x v="54"/>
    <x v="27"/>
    <x v="71"/>
    <x v="8"/>
    <x v="7"/>
    <x v="7"/>
    <x v="0"/>
    <x v="0"/>
    <x v="1"/>
    <x v="0"/>
  </r>
  <r>
    <x v="54"/>
    <x v="27"/>
    <x v="71"/>
    <x v="15"/>
    <x v="10"/>
    <x v="10"/>
    <x v="1"/>
    <x v="0"/>
    <x v="1"/>
    <x v="0"/>
  </r>
  <r>
    <x v="54"/>
    <x v="27"/>
    <x v="71"/>
    <x v="15"/>
    <x v="10"/>
    <x v="10"/>
    <x v="1"/>
    <x v="0"/>
    <x v="1"/>
    <x v="0"/>
  </r>
  <r>
    <x v="54"/>
    <x v="27"/>
    <x v="71"/>
    <x v="5"/>
    <x v="3"/>
    <x v="3"/>
    <x v="1"/>
    <x v="0"/>
    <x v="1"/>
    <x v="0"/>
  </r>
  <r>
    <x v="54"/>
    <x v="27"/>
    <x v="71"/>
    <x v="5"/>
    <x v="3"/>
    <x v="3"/>
    <x v="1"/>
    <x v="0"/>
    <x v="1"/>
    <x v="0"/>
  </r>
  <r>
    <x v="54"/>
    <x v="27"/>
    <x v="71"/>
    <x v="9"/>
    <x v="8"/>
    <x v="8"/>
    <x v="0"/>
    <x v="1"/>
    <x v="1"/>
    <x v="2"/>
  </r>
  <r>
    <x v="54"/>
    <x v="27"/>
    <x v="71"/>
    <x v="16"/>
    <x v="15"/>
    <x v="15"/>
    <x v="0"/>
    <x v="0"/>
    <x v="1"/>
    <x v="0"/>
  </r>
  <r>
    <x v="54"/>
    <x v="27"/>
    <x v="71"/>
    <x v="2"/>
    <x v="16"/>
    <x v="16"/>
    <x v="1"/>
    <x v="0"/>
    <x v="1"/>
    <x v="0"/>
  </r>
  <r>
    <x v="54"/>
    <x v="27"/>
    <x v="71"/>
    <x v="3"/>
    <x v="2"/>
    <x v="2"/>
    <x v="1"/>
    <x v="0"/>
    <x v="1"/>
    <x v="0"/>
  </r>
  <r>
    <x v="54"/>
    <x v="27"/>
    <x v="71"/>
    <x v="6"/>
    <x v="9"/>
    <x v="9"/>
    <x v="0"/>
    <x v="0"/>
    <x v="1"/>
    <x v="0"/>
  </r>
  <r>
    <x v="54"/>
    <x v="27"/>
    <x v="71"/>
    <x v="0"/>
    <x v="4"/>
    <x v="4"/>
    <x v="1"/>
    <x v="0"/>
    <x v="1"/>
    <x v="0"/>
  </r>
  <r>
    <x v="54"/>
    <x v="27"/>
    <x v="71"/>
    <x v="7"/>
    <x v="0"/>
    <x v="0"/>
    <x v="1"/>
    <x v="0"/>
    <x v="1"/>
    <x v="0"/>
  </r>
  <r>
    <x v="54"/>
    <x v="27"/>
    <x v="71"/>
    <x v="10"/>
    <x v="6"/>
    <x v="6"/>
    <x v="1"/>
    <x v="0"/>
    <x v="1"/>
    <x v="0"/>
  </r>
  <r>
    <x v="55"/>
    <x v="0"/>
    <x v="0"/>
    <x v="9"/>
    <x v="8"/>
    <x v="8"/>
    <x v="1"/>
    <x v="0"/>
    <x v="1"/>
    <x v="0"/>
  </r>
  <r>
    <x v="55"/>
    <x v="0"/>
    <x v="0"/>
    <x v="16"/>
    <x v="15"/>
    <x v="15"/>
    <x v="0"/>
    <x v="0"/>
    <x v="1"/>
    <x v="0"/>
  </r>
  <r>
    <x v="55"/>
    <x v="0"/>
    <x v="0"/>
    <x v="2"/>
    <x v="16"/>
    <x v="16"/>
    <x v="1"/>
    <x v="0"/>
    <x v="1"/>
    <x v="0"/>
  </r>
  <r>
    <x v="55"/>
    <x v="0"/>
    <x v="0"/>
    <x v="3"/>
    <x v="2"/>
    <x v="2"/>
    <x v="0"/>
    <x v="0"/>
    <x v="1"/>
    <x v="0"/>
  </r>
  <r>
    <x v="55"/>
    <x v="0"/>
    <x v="0"/>
    <x v="6"/>
    <x v="9"/>
    <x v="9"/>
    <x v="1"/>
    <x v="0"/>
    <x v="1"/>
    <x v="0"/>
  </r>
  <r>
    <x v="55"/>
    <x v="0"/>
    <x v="0"/>
    <x v="12"/>
    <x v="14"/>
    <x v="14"/>
    <x v="1"/>
    <x v="0"/>
    <x v="1"/>
    <x v="0"/>
  </r>
  <r>
    <x v="55"/>
    <x v="0"/>
    <x v="0"/>
    <x v="0"/>
    <x v="4"/>
    <x v="4"/>
    <x v="1"/>
    <x v="0"/>
    <x v="1"/>
    <x v="0"/>
  </r>
  <r>
    <x v="55"/>
    <x v="0"/>
    <x v="0"/>
    <x v="1"/>
    <x v="11"/>
    <x v="11"/>
    <x v="1"/>
    <x v="0"/>
    <x v="1"/>
    <x v="0"/>
  </r>
  <r>
    <x v="55"/>
    <x v="0"/>
    <x v="0"/>
    <x v="7"/>
    <x v="0"/>
    <x v="0"/>
    <x v="1"/>
    <x v="0"/>
    <x v="1"/>
    <x v="0"/>
  </r>
  <r>
    <x v="55"/>
    <x v="0"/>
    <x v="0"/>
    <x v="10"/>
    <x v="6"/>
    <x v="6"/>
    <x v="1"/>
    <x v="0"/>
    <x v="1"/>
    <x v="0"/>
  </r>
  <r>
    <x v="55"/>
    <x v="0"/>
    <x v="0"/>
    <x v="11"/>
    <x v="13"/>
    <x v="13"/>
    <x v="1"/>
    <x v="0"/>
    <x v="1"/>
    <x v="0"/>
  </r>
  <r>
    <x v="55"/>
    <x v="0"/>
    <x v="0"/>
    <x v="13"/>
    <x v="5"/>
    <x v="5"/>
    <x v="1"/>
    <x v="0"/>
    <x v="1"/>
    <x v="0"/>
  </r>
  <r>
    <x v="55"/>
    <x v="0"/>
    <x v="0"/>
    <x v="14"/>
    <x v="1"/>
    <x v="1"/>
    <x v="1"/>
    <x v="0"/>
    <x v="1"/>
    <x v="0"/>
  </r>
  <r>
    <x v="55"/>
    <x v="0"/>
    <x v="0"/>
    <x v="8"/>
    <x v="7"/>
    <x v="7"/>
    <x v="0"/>
    <x v="0"/>
    <x v="1"/>
    <x v="0"/>
  </r>
  <r>
    <x v="55"/>
    <x v="0"/>
    <x v="0"/>
    <x v="5"/>
    <x v="3"/>
    <x v="3"/>
    <x v="1"/>
    <x v="1"/>
    <x v="0"/>
    <x v="1"/>
  </r>
  <r>
    <x v="55"/>
    <x v="0"/>
    <x v="0"/>
    <x v="15"/>
    <x v="10"/>
    <x v="10"/>
    <x v="1"/>
    <x v="1"/>
    <x v="0"/>
    <x v="1"/>
  </r>
  <r>
    <x v="55"/>
    <x v="0"/>
    <x v="0"/>
    <x v="9"/>
    <x v="8"/>
    <x v="8"/>
    <x v="1"/>
    <x v="0"/>
    <x v="1"/>
    <x v="0"/>
  </r>
  <r>
    <x v="55"/>
    <x v="0"/>
    <x v="0"/>
    <x v="16"/>
    <x v="15"/>
    <x v="15"/>
    <x v="0"/>
    <x v="0"/>
    <x v="1"/>
    <x v="0"/>
  </r>
  <r>
    <x v="55"/>
    <x v="0"/>
    <x v="0"/>
    <x v="2"/>
    <x v="16"/>
    <x v="16"/>
    <x v="0"/>
    <x v="1"/>
    <x v="0"/>
    <x v="1"/>
  </r>
  <r>
    <x v="55"/>
    <x v="0"/>
    <x v="0"/>
    <x v="3"/>
    <x v="2"/>
    <x v="2"/>
    <x v="1"/>
    <x v="0"/>
    <x v="1"/>
    <x v="0"/>
  </r>
  <r>
    <x v="55"/>
    <x v="0"/>
    <x v="0"/>
    <x v="6"/>
    <x v="9"/>
    <x v="9"/>
    <x v="1"/>
    <x v="0"/>
    <x v="1"/>
    <x v="0"/>
  </r>
  <r>
    <x v="55"/>
    <x v="0"/>
    <x v="0"/>
    <x v="12"/>
    <x v="14"/>
    <x v="14"/>
    <x v="1"/>
    <x v="0"/>
    <x v="1"/>
    <x v="0"/>
  </r>
  <r>
    <x v="55"/>
    <x v="0"/>
    <x v="0"/>
    <x v="0"/>
    <x v="4"/>
    <x v="4"/>
    <x v="1"/>
    <x v="0"/>
    <x v="1"/>
    <x v="0"/>
  </r>
  <r>
    <x v="55"/>
    <x v="0"/>
    <x v="0"/>
    <x v="1"/>
    <x v="11"/>
    <x v="11"/>
    <x v="1"/>
    <x v="0"/>
    <x v="1"/>
    <x v="0"/>
  </r>
  <r>
    <x v="55"/>
    <x v="0"/>
    <x v="0"/>
    <x v="7"/>
    <x v="0"/>
    <x v="0"/>
    <x v="0"/>
    <x v="0"/>
    <x v="1"/>
    <x v="0"/>
  </r>
  <r>
    <x v="55"/>
    <x v="0"/>
    <x v="0"/>
    <x v="10"/>
    <x v="6"/>
    <x v="6"/>
    <x v="1"/>
    <x v="0"/>
    <x v="1"/>
    <x v="0"/>
  </r>
  <r>
    <x v="55"/>
    <x v="0"/>
    <x v="0"/>
    <x v="11"/>
    <x v="13"/>
    <x v="13"/>
    <x v="1"/>
    <x v="0"/>
    <x v="1"/>
    <x v="0"/>
  </r>
  <r>
    <x v="55"/>
    <x v="0"/>
    <x v="0"/>
    <x v="13"/>
    <x v="5"/>
    <x v="5"/>
    <x v="1"/>
    <x v="0"/>
    <x v="1"/>
    <x v="0"/>
  </r>
  <r>
    <x v="55"/>
    <x v="0"/>
    <x v="0"/>
    <x v="14"/>
    <x v="1"/>
    <x v="1"/>
    <x v="1"/>
    <x v="0"/>
    <x v="1"/>
    <x v="0"/>
  </r>
  <r>
    <x v="55"/>
    <x v="0"/>
    <x v="0"/>
    <x v="8"/>
    <x v="7"/>
    <x v="7"/>
    <x v="1"/>
    <x v="1"/>
    <x v="1"/>
    <x v="2"/>
  </r>
  <r>
    <x v="55"/>
    <x v="0"/>
    <x v="0"/>
    <x v="5"/>
    <x v="3"/>
    <x v="3"/>
    <x v="0"/>
    <x v="1"/>
    <x v="0"/>
    <x v="1"/>
  </r>
  <r>
    <x v="55"/>
    <x v="0"/>
    <x v="0"/>
    <x v="15"/>
    <x v="10"/>
    <x v="10"/>
    <x v="1"/>
    <x v="1"/>
    <x v="0"/>
    <x v="1"/>
  </r>
  <r>
    <x v="56"/>
    <x v="28"/>
    <x v="73"/>
    <x v="9"/>
    <x v="8"/>
    <x v="8"/>
    <x v="0"/>
    <x v="0"/>
    <x v="1"/>
    <x v="0"/>
  </r>
  <r>
    <x v="56"/>
    <x v="28"/>
    <x v="73"/>
    <x v="16"/>
    <x v="15"/>
    <x v="15"/>
    <x v="1"/>
    <x v="0"/>
    <x v="1"/>
    <x v="0"/>
  </r>
  <r>
    <x v="56"/>
    <x v="28"/>
    <x v="73"/>
    <x v="2"/>
    <x v="16"/>
    <x v="16"/>
    <x v="0"/>
    <x v="0"/>
    <x v="1"/>
    <x v="0"/>
  </r>
  <r>
    <x v="56"/>
    <x v="28"/>
    <x v="73"/>
    <x v="3"/>
    <x v="2"/>
    <x v="2"/>
    <x v="1"/>
    <x v="0"/>
    <x v="1"/>
    <x v="0"/>
  </r>
  <r>
    <x v="56"/>
    <x v="28"/>
    <x v="73"/>
    <x v="6"/>
    <x v="9"/>
    <x v="9"/>
    <x v="1"/>
    <x v="0"/>
    <x v="1"/>
    <x v="0"/>
  </r>
  <r>
    <x v="56"/>
    <x v="28"/>
    <x v="73"/>
    <x v="12"/>
    <x v="14"/>
    <x v="14"/>
    <x v="1"/>
    <x v="0"/>
    <x v="1"/>
    <x v="0"/>
  </r>
  <r>
    <x v="56"/>
    <x v="28"/>
    <x v="73"/>
    <x v="12"/>
    <x v="14"/>
    <x v="14"/>
    <x v="1"/>
    <x v="0"/>
    <x v="1"/>
    <x v="0"/>
  </r>
  <r>
    <x v="56"/>
    <x v="28"/>
    <x v="73"/>
    <x v="0"/>
    <x v="4"/>
    <x v="4"/>
    <x v="0"/>
    <x v="0"/>
    <x v="1"/>
    <x v="0"/>
  </r>
  <r>
    <x v="56"/>
    <x v="28"/>
    <x v="73"/>
    <x v="1"/>
    <x v="11"/>
    <x v="11"/>
    <x v="0"/>
    <x v="0"/>
    <x v="1"/>
    <x v="0"/>
  </r>
  <r>
    <x v="56"/>
    <x v="28"/>
    <x v="73"/>
    <x v="1"/>
    <x v="11"/>
    <x v="11"/>
    <x v="1"/>
    <x v="0"/>
    <x v="1"/>
    <x v="0"/>
  </r>
  <r>
    <x v="56"/>
    <x v="28"/>
    <x v="73"/>
    <x v="7"/>
    <x v="0"/>
    <x v="0"/>
    <x v="0"/>
    <x v="0"/>
    <x v="1"/>
    <x v="0"/>
  </r>
  <r>
    <x v="56"/>
    <x v="28"/>
    <x v="73"/>
    <x v="10"/>
    <x v="6"/>
    <x v="6"/>
    <x v="1"/>
    <x v="0"/>
    <x v="1"/>
    <x v="0"/>
  </r>
  <r>
    <x v="56"/>
    <x v="28"/>
    <x v="73"/>
    <x v="11"/>
    <x v="13"/>
    <x v="13"/>
    <x v="1"/>
    <x v="1"/>
    <x v="0"/>
    <x v="1"/>
  </r>
  <r>
    <x v="56"/>
    <x v="28"/>
    <x v="73"/>
    <x v="11"/>
    <x v="13"/>
    <x v="13"/>
    <x v="0"/>
    <x v="1"/>
    <x v="0"/>
    <x v="1"/>
  </r>
  <r>
    <x v="56"/>
    <x v="28"/>
    <x v="73"/>
    <x v="13"/>
    <x v="5"/>
    <x v="5"/>
    <x v="0"/>
    <x v="0"/>
    <x v="1"/>
    <x v="0"/>
  </r>
  <r>
    <x v="56"/>
    <x v="28"/>
    <x v="73"/>
    <x v="14"/>
    <x v="1"/>
    <x v="1"/>
    <x v="1"/>
    <x v="1"/>
    <x v="0"/>
    <x v="1"/>
  </r>
  <r>
    <x v="56"/>
    <x v="28"/>
    <x v="73"/>
    <x v="14"/>
    <x v="1"/>
    <x v="1"/>
    <x v="1"/>
    <x v="1"/>
    <x v="0"/>
    <x v="1"/>
  </r>
  <r>
    <x v="56"/>
    <x v="28"/>
    <x v="73"/>
    <x v="8"/>
    <x v="7"/>
    <x v="7"/>
    <x v="1"/>
    <x v="1"/>
    <x v="0"/>
    <x v="1"/>
  </r>
  <r>
    <x v="56"/>
    <x v="28"/>
    <x v="73"/>
    <x v="8"/>
    <x v="7"/>
    <x v="7"/>
    <x v="1"/>
    <x v="1"/>
    <x v="0"/>
    <x v="1"/>
  </r>
  <r>
    <x v="56"/>
    <x v="28"/>
    <x v="73"/>
    <x v="15"/>
    <x v="10"/>
    <x v="10"/>
    <x v="1"/>
    <x v="0"/>
    <x v="1"/>
    <x v="0"/>
  </r>
  <r>
    <x v="56"/>
    <x v="28"/>
    <x v="73"/>
    <x v="5"/>
    <x v="3"/>
    <x v="3"/>
    <x v="1"/>
    <x v="0"/>
    <x v="1"/>
    <x v="0"/>
  </r>
  <r>
    <x v="56"/>
    <x v="28"/>
    <x v="73"/>
    <x v="5"/>
    <x v="3"/>
    <x v="3"/>
    <x v="0"/>
    <x v="0"/>
    <x v="1"/>
    <x v="0"/>
  </r>
  <r>
    <x v="56"/>
    <x v="28"/>
    <x v="73"/>
    <x v="4"/>
    <x v="12"/>
    <x v="12"/>
    <x v="1"/>
    <x v="0"/>
    <x v="1"/>
    <x v="0"/>
  </r>
  <r>
    <x v="56"/>
    <x v="28"/>
    <x v="73"/>
    <x v="9"/>
    <x v="8"/>
    <x v="8"/>
    <x v="1"/>
    <x v="0"/>
    <x v="1"/>
    <x v="0"/>
  </r>
  <r>
    <x v="56"/>
    <x v="28"/>
    <x v="73"/>
    <x v="16"/>
    <x v="15"/>
    <x v="15"/>
    <x v="0"/>
    <x v="0"/>
    <x v="1"/>
    <x v="0"/>
  </r>
  <r>
    <x v="56"/>
    <x v="28"/>
    <x v="73"/>
    <x v="2"/>
    <x v="16"/>
    <x v="16"/>
    <x v="1"/>
    <x v="0"/>
    <x v="1"/>
    <x v="0"/>
  </r>
  <r>
    <x v="56"/>
    <x v="28"/>
    <x v="73"/>
    <x v="3"/>
    <x v="2"/>
    <x v="2"/>
    <x v="1"/>
    <x v="0"/>
    <x v="1"/>
    <x v="0"/>
  </r>
  <r>
    <x v="56"/>
    <x v="28"/>
    <x v="73"/>
    <x v="6"/>
    <x v="9"/>
    <x v="9"/>
    <x v="1"/>
    <x v="0"/>
    <x v="1"/>
    <x v="0"/>
  </r>
  <r>
    <x v="56"/>
    <x v="28"/>
    <x v="73"/>
    <x v="0"/>
    <x v="4"/>
    <x v="4"/>
    <x v="0"/>
    <x v="0"/>
    <x v="1"/>
    <x v="0"/>
  </r>
  <r>
    <x v="56"/>
    <x v="28"/>
    <x v="73"/>
    <x v="7"/>
    <x v="0"/>
    <x v="0"/>
    <x v="0"/>
    <x v="0"/>
    <x v="1"/>
    <x v="0"/>
  </r>
  <r>
    <x v="56"/>
    <x v="28"/>
    <x v="73"/>
    <x v="10"/>
    <x v="6"/>
    <x v="6"/>
    <x v="1"/>
    <x v="0"/>
    <x v="1"/>
    <x v="0"/>
  </r>
  <r>
    <x v="56"/>
    <x v="28"/>
    <x v="73"/>
    <x v="13"/>
    <x v="5"/>
    <x v="5"/>
    <x v="0"/>
    <x v="0"/>
    <x v="1"/>
    <x v="0"/>
  </r>
  <r>
    <x v="56"/>
    <x v="28"/>
    <x v="73"/>
    <x v="4"/>
    <x v="12"/>
    <x v="12"/>
    <x v="1"/>
    <x v="0"/>
    <x v="1"/>
    <x v="0"/>
  </r>
  <r>
    <x v="57"/>
    <x v="72"/>
    <x v="1"/>
    <x v="9"/>
    <x v="8"/>
    <x v="8"/>
    <x v="1"/>
    <x v="0"/>
    <x v="1"/>
    <x v="0"/>
  </r>
  <r>
    <x v="57"/>
    <x v="72"/>
    <x v="1"/>
    <x v="16"/>
    <x v="15"/>
    <x v="15"/>
    <x v="1"/>
    <x v="0"/>
    <x v="1"/>
    <x v="0"/>
  </r>
  <r>
    <x v="57"/>
    <x v="72"/>
    <x v="1"/>
    <x v="2"/>
    <x v="16"/>
    <x v="16"/>
    <x v="0"/>
    <x v="0"/>
    <x v="1"/>
    <x v="0"/>
  </r>
  <r>
    <x v="57"/>
    <x v="72"/>
    <x v="1"/>
    <x v="3"/>
    <x v="2"/>
    <x v="2"/>
    <x v="1"/>
    <x v="0"/>
    <x v="1"/>
    <x v="0"/>
  </r>
  <r>
    <x v="57"/>
    <x v="72"/>
    <x v="1"/>
    <x v="6"/>
    <x v="9"/>
    <x v="9"/>
    <x v="0"/>
    <x v="0"/>
    <x v="1"/>
    <x v="0"/>
  </r>
  <r>
    <x v="57"/>
    <x v="72"/>
    <x v="1"/>
    <x v="0"/>
    <x v="4"/>
    <x v="4"/>
    <x v="1"/>
    <x v="0"/>
    <x v="1"/>
    <x v="0"/>
  </r>
  <r>
    <x v="57"/>
    <x v="72"/>
    <x v="1"/>
    <x v="7"/>
    <x v="0"/>
    <x v="0"/>
    <x v="0"/>
    <x v="0"/>
    <x v="1"/>
    <x v="0"/>
  </r>
  <r>
    <x v="57"/>
    <x v="72"/>
    <x v="1"/>
    <x v="10"/>
    <x v="6"/>
    <x v="6"/>
    <x v="0"/>
    <x v="0"/>
    <x v="1"/>
    <x v="0"/>
  </r>
  <r>
    <x v="57"/>
    <x v="72"/>
    <x v="1"/>
    <x v="13"/>
    <x v="5"/>
    <x v="5"/>
    <x v="0"/>
    <x v="0"/>
    <x v="1"/>
    <x v="0"/>
  </r>
  <r>
    <x v="57"/>
    <x v="72"/>
    <x v="1"/>
    <x v="4"/>
    <x v="12"/>
    <x v="12"/>
    <x v="0"/>
    <x v="0"/>
    <x v="1"/>
    <x v="0"/>
  </r>
  <r>
    <x v="57"/>
    <x v="72"/>
    <x v="1"/>
    <x v="9"/>
    <x v="8"/>
    <x v="8"/>
    <x v="1"/>
    <x v="1"/>
    <x v="0"/>
    <x v="1"/>
  </r>
  <r>
    <x v="57"/>
    <x v="72"/>
    <x v="1"/>
    <x v="16"/>
    <x v="15"/>
    <x v="15"/>
    <x v="1"/>
    <x v="0"/>
    <x v="1"/>
    <x v="0"/>
  </r>
  <r>
    <x v="57"/>
    <x v="72"/>
    <x v="1"/>
    <x v="2"/>
    <x v="16"/>
    <x v="16"/>
    <x v="1"/>
    <x v="0"/>
    <x v="1"/>
    <x v="0"/>
  </r>
  <r>
    <x v="57"/>
    <x v="72"/>
    <x v="1"/>
    <x v="3"/>
    <x v="2"/>
    <x v="2"/>
    <x v="0"/>
    <x v="0"/>
    <x v="1"/>
    <x v="0"/>
  </r>
  <r>
    <x v="57"/>
    <x v="72"/>
    <x v="1"/>
    <x v="6"/>
    <x v="9"/>
    <x v="9"/>
    <x v="1"/>
    <x v="0"/>
    <x v="1"/>
    <x v="0"/>
  </r>
  <r>
    <x v="57"/>
    <x v="72"/>
    <x v="1"/>
    <x v="12"/>
    <x v="14"/>
    <x v="14"/>
    <x v="1"/>
    <x v="0"/>
    <x v="1"/>
    <x v="0"/>
  </r>
  <r>
    <x v="57"/>
    <x v="72"/>
    <x v="1"/>
    <x v="12"/>
    <x v="14"/>
    <x v="14"/>
    <x v="1"/>
    <x v="0"/>
    <x v="1"/>
    <x v="0"/>
  </r>
  <r>
    <x v="57"/>
    <x v="72"/>
    <x v="1"/>
    <x v="0"/>
    <x v="4"/>
    <x v="4"/>
    <x v="1"/>
    <x v="0"/>
    <x v="1"/>
    <x v="0"/>
  </r>
  <r>
    <x v="57"/>
    <x v="72"/>
    <x v="1"/>
    <x v="1"/>
    <x v="11"/>
    <x v="11"/>
    <x v="1"/>
    <x v="0"/>
    <x v="1"/>
    <x v="0"/>
  </r>
  <r>
    <x v="57"/>
    <x v="72"/>
    <x v="1"/>
    <x v="1"/>
    <x v="11"/>
    <x v="11"/>
    <x v="1"/>
    <x v="0"/>
    <x v="1"/>
    <x v="0"/>
  </r>
  <r>
    <x v="57"/>
    <x v="72"/>
    <x v="1"/>
    <x v="7"/>
    <x v="0"/>
    <x v="0"/>
    <x v="1"/>
    <x v="0"/>
    <x v="1"/>
    <x v="0"/>
  </r>
  <r>
    <x v="57"/>
    <x v="72"/>
    <x v="1"/>
    <x v="10"/>
    <x v="6"/>
    <x v="6"/>
    <x v="1"/>
    <x v="0"/>
    <x v="1"/>
    <x v="0"/>
  </r>
  <r>
    <x v="57"/>
    <x v="72"/>
    <x v="1"/>
    <x v="11"/>
    <x v="13"/>
    <x v="13"/>
    <x v="0"/>
    <x v="1"/>
    <x v="1"/>
    <x v="2"/>
  </r>
  <r>
    <x v="57"/>
    <x v="72"/>
    <x v="1"/>
    <x v="11"/>
    <x v="13"/>
    <x v="13"/>
    <x v="0"/>
    <x v="0"/>
    <x v="1"/>
    <x v="0"/>
  </r>
  <r>
    <x v="57"/>
    <x v="72"/>
    <x v="1"/>
    <x v="13"/>
    <x v="5"/>
    <x v="5"/>
    <x v="0"/>
    <x v="0"/>
    <x v="1"/>
    <x v="0"/>
  </r>
  <r>
    <x v="57"/>
    <x v="72"/>
    <x v="1"/>
    <x v="14"/>
    <x v="1"/>
    <x v="1"/>
    <x v="1"/>
    <x v="1"/>
    <x v="1"/>
    <x v="2"/>
  </r>
  <r>
    <x v="57"/>
    <x v="72"/>
    <x v="1"/>
    <x v="14"/>
    <x v="1"/>
    <x v="1"/>
    <x v="1"/>
    <x v="1"/>
    <x v="1"/>
    <x v="2"/>
  </r>
  <r>
    <x v="57"/>
    <x v="72"/>
    <x v="1"/>
    <x v="8"/>
    <x v="7"/>
    <x v="7"/>
    <x v="1"/>
    <x v="1"/>
    <x v="0"/>
    <x v="1"/>
  </r>
  <r>
    <x v="57"/>
    <x v="72"/>
    <x v="1"/>
    <x v="8"/>
    <x v="7"/>
    <x v="7"/>
    <x v="1"/>
    <x v="1"/>
    <x v="0"/>
    <x v="1"/>
  </r>
  <r>
    <x v="57"/>
    <x v="72"/>
    <x v="1"/>
    <x v="15"/>
    <x v="10"/>
    <x v="10"/>
    <x v="1"/>
    <x v="0"/>
    <x v="1"/>
    <x v="0"/>
  </r>
  <r>
    <x v="57"/>
    <x v="72"/>
    <x v="1"/>
    <x v="15"/>
    <x v="10"/>
    <x v="10"/>
    <x v="1"/>
    <x v="0"/>
    <x v="1"/>
    <x v="0"/>
  </r>
  <r>
    <x v="57"/>
    <x v="72"/>
    <x v="1"/>
    <x v="5"/>
    <x v="3"/>
    <x v="3"/>
    <x v="1"/>
    <x v="0"/>
    <x v="1"/>
    <x v="0"/>
  </r>
  <r>
    <x v="57"/>
    <x v="72"/>
    <x v="1"/>
    <x v="5"/>
    <x v="3"/>
    <x v="3"/>
    <x v="0"/>
    <x v="0"/>
    <x v="1"/>
    <x v="0"/>
  </r>
  <r>
    <x v="57"/>
    <x v="72"/>
    <x v="1"/>
    <x v="4"/>
    <x v="12"/>
    <x v="12"/>
    <x v="0"/>
    <x v="0"/>
    <x v="1"/>
    <x v="0"/>
  </r>
  <r>
    <x v="57"/>
    <x v="72"/>
    <x v="1"/>
    <x v="9"/>
    <x v="8"/>
    <x v="8"/>
    <x v="1"/>
    <x v="1"/>
    <x v="1"/>
    <x v="2"/>
  </r>
  <r>
    <x v="57"/>
    <x v="72"/>
    <x v="1"/>
    <x v="16"/>
    <x v="15"/>
    <x v="15"/>
    <x v="1"/>
    <x v="0"/>
    <x v="1"/>
    <x v="0"/>
  </r>
  <r>
    <x v="57"/>
    <x v="72"/>
    <x v="1"/>
    <x v="2"/>
    <x v="16"/>
    <x v="16"/>
    <x v="1"/>
    <x v="0"/>
    <x v="1"/>
    <x v="0"/>
  </r>
  <r>
    <x v="57"/>
    <x v="72"/>
    <x v="1"/>
    <x v="3"/>
    <x v="2"/>
    <x v="2"/>
    <x v="0"/>
    <x v="0"/>
    <x v="1"/>
    <x v="0"/>
  </r>
  <r>
    <x v="57"/>
    <x v="72"/>
    <x v="1"/>
    <x v="6"/>
    <x v="9"/>
    <x v="9"/>
    <x v="0"/>
    <x v="0"/>
    <x v="1"/>
    <x v="0"/>
  </r>
  <r>
    <x v="57"/>
    <x v="72"/>
    <x v="1"/>
    <x v="0"/>
    <x v="4"/>
    <x v="4"/>
    <x v="1"/>
    <x v="0"/>
    <x v="1"/>
    <x v="0"/>
  </r>
  <r>
    <x v="57"/>
    <x v="72"/>
    <x v="1"/>
    <x v="7"/>
    <x v="0"/>
    <x v="0"/>
    <x v="1"/>
    <x v="0"/>
    <x v="1"/>
    <x v="0"/>
  </r>
  <r>
    <x v="57"/>
    <x v="72"/>
    <x v="1"/>
    <x v="10"/>
    <x v="6"/>
    <x v="6"/>
    <x v="0"/>
    <x v="0"/>
    <x v="1"/>
    <x v="0"/>
  </r>
  <r>
    <x v="57"/>
    <x v="72"/>
    <x v="1"/>
    <x v="13"/>
    <x v="5"/>
    <x v="5"/>
    <x v="0"/>
    <x v="0"/>
    <x v="1"/>
    <x v="0"/>
  </r>
  <r>
    <x v="57"/>
    <x v="72"/>
    <x v="1"/>
    <x v="4"/>
    <x v="12"/>
    <x v="12"/>
    <x v="0"/>
    <x v="0"/>
    <x v="1"/>
    <x v="0"/>
  </r>
  <r>
    <x v="58"/>
    <x v="9"/>
    <x v="46"/>
    <x v="9"/>
    <x v="8"/>
    <x v="8"/>
    <x v="1"/>
    <x v="0"/>
    <x v="1"/>
    <x v="0"/>
  </r>
  <r>
    <x v="58"/>
    <x v="9"/>
    <x v="46"/>
    <x v="16"/>
    <x v="15"/>
    <x v="15"/>
    <x v="1"/>
    <x v="0"/>
    <x v="1"/>
    <x v="0"/>
  </r>
  <r>
    <x v="58"/>
    <x v="9"/>
    <x v="46"/>
    <x v="2"/>
    <x v="16"/>
    <x v="16"/>
    <x v="0"/>
    <x v="0"/>
    <x v="1"/>
    <x v="0"/>
  </r>
  <r>
    <x v="58"/>
    <x v="9"/>
    <x v="46"/>
    <x v="3"/>
    <x v="2"/>
    <x v="2"/>
    <x v="1"/>
    <x v="0"/>
    <x v="1"/>
    <x v="0"/>
  </r>
  <r>
    <x v="58"/>
    <x v="9"/>
    <x v="46"/>
    <x v="6"/>
    <x v="9"/>
    <x v="9"/>
    <x v="1"/>
    <x v="0"/>
    <x v="1"/>
    <x v="0"/>
  </r>
  <r>
    <x v="58"/>
    <x v="9"/>
    <x v="46"/>
    <x v="12"/>
    <x v="14"/>
    <x v="14"/>
    <x v="1"/>
    <x v="0"/>
    <x v="1"/>
    <x v="0"/>
  </r>
  <r>
    <x v="58"/>
    <x v="9"/>
    <x v="46"/>
    <x v="12"/>
    <x v="14"/>
    <x v="14"/>
    <x v="1"/>
    <x v="0"/>
    <x v="1"/>
    <x v="0"/>
  </r>
  <r>
    <x v="58"/>
    <x v="9"/>
    <x v="46"/>
    <x v="0"/>
    <x v="4"/>
    <x v="4"/>
    <x v="0"/>
    <x v="0"/>
    <x v="1"/>
    <x v="0"/>
  </r>
  <r>
    <x v="58"/>
    <x v="9"/>
    <x v="46"/>
    <x v="1"/>
    <x v="11"/>
    <x v="11"/>
    <x v="0"/>
    <x v="0"/>
    <x v="1"/>
    <x v="0"/>
  </r>
  <r>
    <x v="58"/>
    <x v="9"/>
    <x v="46"/>
    <x v="1"/>
    <x v="11"/>
    <x v="11"/>
    <x v="1"/>
    <x v="0"/>
    <x v="1"/>
    <x v="0"/>
  </r>
  <r>
    <x v="58"/>
    <x v="9"/>
    <x v="46"/>
    <x v="7"/>
    <x v="0"/>
    <x v="0"/>
    <x v="1"/>
    <x v="0"/>
    <x v="1"/>
    <x v="0"/>
  </r>
  <r>
    <x v="58"/>
    <x v="9"/>
    <x v="46"/>
    <x v="10"/>
    <x v="6"/>
    <x v="6"/>
    <x v="1"/>
    <x v="0"/>
    <x v="1"/>
    <x v="0"/>
  </r>
  <r>
    <x v="58"/>
    <x v="9"/>
    <x v="46"/>
    <x v="11"/>
    <x v="13"/>
    <x v="13"/>
    <x v="1"/>
    <x v="0"/>
    <x v="1"/>
    <x v="0"/>
  </r>
  <r>
    <x v="58"/>
    <x v="9"/>
    <x v="46"/>
    <x v="11"/>
    <x v="13"/>
    <x v="13"/>
    <x v="0"/>
    <x v="0"/>
    <x v="1"/>
    <x v="0"/>
  </r>
  <r>
    <x v="58"/>
    <x v="9"/>
    <x v="46"/>
    <x v="13"/>
    <x v="5"/>
    <x v="5"/>
    <x v="0"/>
    <x v="0"/>
    <x v="1"/>
    <x v="0"/>
  </r>
  <r>
    <x v="58"/>
    <x v="9"/>
    <x v="46"/>
    <x v="14"/>
    <x v="1"/>
    <x v="1"/>
    <x v="1"/>
    <x v="1"/>
    <x v="1"/>
    <x v="2"/>
  </r>
  <r>
    <x v="58"/>
    <x v="9"/>
    <x v="46"/>
    <x v="14"/>
    <x v="1"/>
    <x v="1"/>
    <x v="0"/>
    <x v="1"/>
    <x v="0"/>
    <x v="1"/>
  </r>
  <r>
    <x v="58"/>
    <x v="9"/>
    <x v="46"/>
    <x v="8"/>
    <x v="7"/>
    <x v="7"/>
    <x v="0"/>
    <x v="0"/>
    <x v="1"/>
    <x v="0"/>
  </r>
  <r>
    <x v="58"/>
    <x v="9"/>
    <x v="46"/>
    <x v="8"/>
    <x v="7"/>
    <x v="7"/>
    <x v="1"/>
    <x v="0"/>
    <x v="1"/>
    <x v="0"/>
  </r>
  <r>
    <x v="58"/>
    <x v="9"/>
    <x v="46"/>
    <x v="15"/>
    <x v="10"/>
    <x v="10"/>
    <x v="1"/>
    <x v="0"/>
    <x v="1"/>
    <x v="0"/>
  </r>
  <r>
    <x v="58"/>
    <x v="9"/>
    <x v="46"/>
    <x v="15"/>
    <x v="10"/>
    <x v="10"/>
    <x v="1"/>
    <x v="0"/>
    <x v="1"/>
    <x v="0"/>
  </r>
  <r>
    <x v="58"/>
    <x v="9"/>
    <x v="46"/>
    <x v="5"/>
    <x v="3"/>
    <x v="3"/>
    <x v="1"/>
    <x v="0"/>
    <x v="1"/>
    <x v="0"/>
  </r>
  <r>
    <x v="58"/>
    <x v="9"/>
    <x v="46"/>
    <x v="5"/>
    <x v="3"/>
    <x v="3"/>
    <x v="1"/>
    <x v="0"/>
    <x v="1"/>
    <x v="0"/>
  </r>
  <r>
    <x v="58"/>
    <x v="9"/>
    <x v="46"/>
    <x v="4"/>
    <x v="12"/>
    <x v="12"/>
    <x v="0"/>
    <x v="0"/>
    <x v="1"/>
    <x v="0"/>
  </r>
  <r>
    <x v="58"/>
    <x v="9"/>
    <x v="46"/>
    <x v="9"/>
    <x v="8"/>
    <x v="8"/>
    <x v="1"/>
    <x v="0"/>
    <x v="1"/>
    <x v="0"/>
  </r>
  <r>
    <x v="58"/>
    <x v="9"/>
    <x v="46"/>
    <x v="16"/>
    <x v="15"/>
    <x v="15"/>
    <x v="1"/>
    <x v="0"/>
    <x v="1"/>
    <x v="0"/>
  </r>
  <r>
    <x v="58"/>
    <x v="9"/>
    <x v="46"/>
    <x v="2"/>
    <x v="16"/>
    <x v="16"/>
    <x v="0"/>
    <x v="0"/>
    <x v="1"/>
    <x v="0"/>
  </r>
  <r>
    <x v="58"/>
    <x v="9"/>
    <x v="46"/>
    <x v="3"/>
    <x v="2"/>
    <x v="2"/>
    <x v="1"/>
    <x v="0"/>
    <x v="1"/>
    <x v="0"/>
  </r>
  <r>
    <x v="58"/>
    <x v="9"/>
    <x v="46"/>
    <x v="6"/>
    <x v="9"/>
    <x v="9"/>
    <x v="1"/>
    <x v="0"/>
    <x v="1"/>
    <x v="0"/>
  </r>
  <r>
    <x v="58"/>
    <x v="9"/>
    <x v="46"/>
    <x v="0"/>
    <x v="4"/>
    <x v="4"/>
    <x v="0"/>
    <x v="0"/>
    <x v="1"/>
    <x v="0"/>
  </r>
  <r>
    <x v="58"/>
    <x v="9"/>
    <x v="46"/>
    <x v="7"/>
    <x v="0"/>
    <x v="0"/>
    <x v="1"/>
    <x v="0"/>
    <x v="1"/>
    <x v="0"/>
  </r>
  <r>
    <x v="58"/>
    <x v="9"/>
    <x v="46"/>
    <x v="10"/>
    <x v="6"/>
    <x v="6"/>
    <x v="1"/>
    <x v="0"/>
    <x v="1"/>
    <x v="0"/>
  </r>
  <r>
    <x v="58"/>
    <x v="9"/>
    <x v="46"/>
    <x v="13"/>
    <x v="5"/>
    <x v="5"/>
    <x v="0"/>
    <x v="0"/>
    <x v="1"/>
    <x v="0"/>
  </r>
  <r>
    <x v="58"/>
    <x v="9"/>
    <x v="46"/>
    <x v="4"/>
    <x v="12"/>
    <x v="12"/>
    <x v="0"/>
    <x v="0"/>
    <x v="1"/>
    <x v="0"/>
  </r>
  <r>
    <x v="59"/>
    <x v="86"/>
    <x v="23"/>
    <x v="9"/>
    <x v="8"/>
    <x v="8"/>
    <x v="1"/>
    <x v="0"/>
    <x v="1"/>
    <x v="0"/>
  </r>
  <r>
    <x v="59"/>
    <x v="86"/>
    <x v="23"/>
    <x v="16"/>
    <x v="15"/>
    <x v="15"/>
    <x v="0"/>
    <x v="0"/>
    <x v="1"/>
    <x v="0"/>
  </r>
  <r>
    <x v="59"/>
    <x v="86"/>
    <x v="23"/>
    <x v="2"/>
    <x v="16"/>
    <x v="16"/>
    <x v="1"/>
    <x v="0"/>
    <x v="1"/>
    <x v="0"/>
  </r>
  <r>
    <x v="59"/>
    <x v="86"/>
    <x v="23"/>
    <x v="3"/>
    <x v="2"/>
    <x v="2"/>
    <x v="1"/>
    <x v="0"/>
    <x v="1"/>
    <x v="0"/>
  </r>
  <r>
    <x v="59"/>
    <x v="86"/>
    <x v="23"/>
    <x v="6"/>
    <x v="9"/>
    <x v="9"/>
    <x v="1"/>
    <x v="0"/>
    <x v="1"/>
    <x v="0"/>
  </r>
  <r>
    <x v="59"/>
    <x v="86"/>
    <x v="23"/>
    <x v="12"/>
    <x v="14"/>
    <x v="14"/>
    <x v="1"/>
    <x v="0"/>
    <x v="1"/>
    <x v="0"/>
  </r>
  <r>
    <x v="59"/>
    <x v="86"/>
    <x v="23"/>
    <x v="12"/>
    <x v="14"/>
    <x v="14"/>
    <x v="1"/>
    <x v="0"/>
    <x v="1"/>
    <x v="0"/>
  </r>
  <r>
    <x v="59"/>
    <x v="86"/>
    <x v="23"/>
    <x v="0"/>
    <x v="4"/>
    <x v="4"/>
    <x v="1"/>
    <x v="0"/>
    <x v="1"/>
    <x v="0"/>
  </r>
  <r>
    <x v="59"/>
    <x v="86"/>
    <x v="23"/>
    <x v="1"/>
    <x v="11"/>
    <x v="11"/>
    <x v="1"/>
    <x v="1"/>
    <x v="0"/>
    <x v="1"/>
  </r>
  <r>
    <x v="59"/>
    <x v="86"/>
    <x v="23"/>
    <x v="1"/>
    <x v="11"/>
    <x v="11"/>
    <x v="1"/>
    <x v="1"/>
    <x v="0"/>
    <x v="1"/>
  </r>
  <r>
    <x v="59"/>
    <x v="86"/>
    <x v="23"/>
    <x v="7"/>
    <x v="0"/>
    <x v="0"/>
    <x v="1"/>
    <x v="0"/>
    <x v="1"/>
    <x v="0"/>
  </r>
  <r>
    <x v="59"/>
    <x v="86"/>
    <x v="23"/>
    <x v="10"/>
    <x v="6"/>
    <x v="6"/>
    <x v="1"/>
    <x v="0"/>
    <x v="1"/>
    <x v="0"/>
  </r>
  <r>
    <x v="59"/>
    <x v="86"/>
    <x v="23"/>
    <x v="11"/>
    <x v="13"/>
    <x v="13"/>
    <x v="1"/>
    <x v="0"/>
    <x v="1"/>
    <x v="0"/>
  </r>
  <r>
    <x v="59"/>
    <x v="86"/>
    <x v="23"/>
    <x v="11"/>
    <x v="13"/>
    <x v="13"/>
    <x v="1"/>
    <x v="1"/>
    <x v="0"/>
    <x v="1"/>
  </r>
  <r>
    <x v="59"/>
    <x v="86"/>
    <x v="23"/>
    <x v="13"/>
    <x v="5"/>
    <x v="5"/>
    <x v="0"/>
    <x v="0"/>
    <x v="1"/>
    <x v="0"/>
  </r>
  <r>
    <x v="59"/>
    <x v="86"/>
    <x v="23"/>
    <x v="14"/>
    <x v="1"/>
    <x v="1"/>
    <x v="1"/>
    <x v="1"/>
    <x v="0"/>
    <x v="1"/>
  </r>
  <r>
    <x v="59"/>
    <x v="86"/>
    <x v="23"/>
    <x v="14"/>
    <x v="1"/>
    <x v="1"/>
    <x v="1"/>
    <x v="1"/>
    <x v="1"/>
    <x v="2"/>
  </r>
  <r>
    <x v="59"/>
    <x v="86"/>
    <x v="23"/>
    <x v="8"/>
    <x v="7"/>
    <x v="7"/>
    <x v="1"/>
    <x v="0"/>
    <x v="1"/>
    <x v="0"/>
  </r>
  <r>
    <x v="59"/>
    <x v="86"/>
    <x v="23"/>
    <x v="8"/>
    <x v="7"/>
    <x v="7"/>
    <x v="0"/>
    <x v="0"/>
    <x v="1"/>
    <x v="0"/>
  </r>
  <r>
    <x v="59"/>
    <x v="86"/>
    <x v="23"/>
    <x v="15"/>
    <x v="10"/>
    <x v="10"/>
    <x v="1"/>
    <x v="1"/>
    <x v="0"/>
    <x v="1"/>
  </r>
  <r>
    <x v="59"/>
    <x v="86"/>
    <x v="23"/>
    <x v="15"/>
    <x v="10"/>
    <x v="10"/>
    <x v="1"/>
    <x v="1"/>
    <x v="0"/>
    <x v="1"/>
  </r>
  <r>
    <x v="59"/>
    <x v="86"/>
    <x v="23"/>
    <x v="5"/>
    <x v="3"/>
    <x v="3"/>
    <x v="1"/>
    <x v="0"/>
    <x v="1"/>
    <x v="0"/>
  </r>
  <r>
    <x v="59"/>
    <x v="86"/>
    <x v="23"/>
    <x v="5"/>
    <x v="3"/>
    <x v="3"/>
    <x v="1"/>
    <x v="0"/>
    <x v="1"/>
    <x v="0"/>
  </r>
  <r>
    <x v="59"/>
    <x v="86"/>
    <x v="23"/>
    <x v="4"/>
    <x v="12"/>
    <x v="12"/>
    <x v="1"/>
    <x v="0"/>
    <x v="1"/>
    <x v="0"/>
  </r>
  <r>
    <x v="59"/>
    <x v="86"/>
    <x v="23"/>
    <x v="9"/>
    <x v="8"/>
    <x v="8"/>
    <x v="0"/>
    <x v="0"/>
    <x v="1"/>
    <x v="0"/>
  </r>
  <r>
    <x v="59"/>
    <x v="86"/>
    <x v="23"/>
    <x v="16"/>
    <x v="15"/>
    <x v="15"/>
    <x v="1"/>
    <x v="1"/>
    <x v="0"/>
    <x v="1"/>
  </r>
  <r>
    <x v="59"/>
    <x v="86"/>
    <x v="23"/>
    <x v="2"/>
    <x v="16"/>
    <x v="16"/>
    <x v="1"/>
    <x v="0"/>
    <x v="1"/>
    <x v="0"/>
  </r>
  <r>
    <x v="59"/>
    <x v="86"/>
    <x v="23"/>
    <x v="3"/>
    <x v="2"/>
    <x v="2"/>
    <x v="1"/>
    <x v="0"/>
    <x v="1"/>
    <x v="0"/>
  </r>
  <r>
    <x v="59"/>
    <x v="86"/>
    <x v="23"/>
    <x v="6"/>
    <x v="9"/>
    <x v="9"/>
    <x v="1"/>
    <x v="0"/>
    <x v="1"/>
    <x v="0"/>
  </r>
  <r>
    <x v="59"/>
    <x v="86"/>
    <x v="23"/>
    <x v="0"/>
    <x v="4"/>
    <x v="4"/>
    <x v="1"/>
    <x v="0"/>
    <x v="1"/>
    <x v="0"/>
  </r>
  <r>
    <x v="59"/>
    <x v="86"/>
    <x v="23"/>
    <x v="7"/>
    <x v="0"/>
    <x v="0"/>
    <x v="1"/>
    <x v="0"/>
    <x v="1"/>
    <x v="0"/>
  </r>
  <r>
    <x v="59"/>
    <x v="86"/>
    <x v="23"/>
    <x v="10"/>
    <x v="6"/>
    <x v="6"/>
    <x v="1"/>
    <x v="0"/>
    <x v="1"/>
    <x v="0"/>
  </r>
  <r>
    <x v="59"/>
    <x v="86"/>
    <x v="23"/>
    <x v="13"/>
    <x v="5"/>
    <x v="5"/>
    <x v="1"/>
    <x v="0"/>
    <x v="1"/>
    <x v="0"/>
  </r>
  <r>
    <x v="59"/>
    <x v="86"/>
    <x v="23"/>
    <x v="4"/>
    <x v="12"/>
    <x v="12"/>
    <x v="0"/>
    <x v="0"/>
    <x v="1"/>
    <x v="0"/>
  </r>
  <r>
    <x v="60"/>
    <x v="71"/>
    <x v="2"/>
    <x v="9"/>
    <x v="8"/>
    <x v="8"/>
    <x v="1"/>
    <x v="0"/>
    <x v="1"/>
    <x v="0"/>
  </r>
  <r>
    <x v="60"/>
    <x v="71"/>
    <x v="2"/>
    <x v="16"/>
    <x v="15"/>
    <x v="15"/>
    <x v="1"/>
    <x v="0"/>
    <x v="1"/>
    <x v="0"/>
  </r>
  <r>
    <x v="60"/>
    <x v="71"/>
    <x v="2"/>
    <x v="2"/>
    <x v="16"/>
    <x v="16"/>
    <x v="1"/>
    <x v="0"/>
    <x v="1"/>
    <x v="0"/>
  </r>
  <r>
    <x v="60"/>
    <x v="71"/>
    <x v="2"/>
    <x v="3"/>
    <x v="2"/>
    <x v="2"/>
    <x v="1"/>
    <x v="0"/>
    <x v="1"/>
    <x v="0"/>
  </r>
  <r>
    <x v="60"/>
    <x v="71"/>
    <x v="2"/>
    <x v="6"/>
    <x v="9"/>
    <x v="9"/>
    <x v="0"/>
    <x v="0"/>
    <x v="1"/>
    <x v="0"/>
  </r>
  <r>
    <x v="60"/>
    <x v="71"/>
    <x v="2"/>
    <x v="12"/>
    <x v="14"/>
    <x v="14"/>
    <x v="0"/>
    <x v="0"/>
    <x v="1"/>
    <x v="0"/>
  </r>
  <r>
    <x v="60"/>
    <x v="71"/>
    <x v="2"/>
    <x v="12"/>
    <x v="14"/>
    <x v="14"/>
    <x v="1"/>
    <x v="0"/>
    <x v="1"/>
    <x v="0"/>
  </r>
  <r>
    <x v="60"/>
    <x v="71"/>
    <x v="2"/>
    <x v="0"/>
    <x v="4"/>
    <x v="4"/>
    <x v="1"/>
    <x v="0"/>
    <x v="1"/>
    <x v="0"/>
  </r>
  <r>
    <x v="60"/>
    <x v="71"/>
    <x v="2"/>
    <x v="1"/>
    <x v="11"/>
    <x v="11"/>
    <x v="1"/>
    <x v="1"/>
    <x v="0"/>
    <x v="1"/>
  </r>
  <r>
    <x v="60"/>
    <x v="71"/>
    <x v="2"/>
    <x v="1"/>
    <x v="11"/>
    <x v="11"/>
    <x v="1"/>
    <x v="0"/>
    <x v="1"/>
    <x v="0"/>
  </r>
  <r>
    <x v="60"/>
    <x v="71"/>
    <x v="2"/>
    <x v="7"/>
    <x v="0"/>
    <x v="0"/>
    <x v="1"/>
    <x v="0"/>
    <x v="1"/>
    <x v="0"/>
  </r>
  <r>
    <x v="60"/>
    <x v="71"/>
    <x v="2"/>
    <x v="10"/>
    <x v="6"/>
    <x v="6"/>
    <x v="1"/>
    <x v="0"/>
    <x v="1"/>
    <x v="0"/>
  </r>
  <r>
    <x v="60"/>
    <x v="71"/>
    <x v="2"/>
    <x v="11"/>
    <x v="13"/>
    <x v="13"/>
    <x v="1"/>
    <x v="1"/>
    <x v="0"/>
    <x v="1"/>
  </r>
  <r>
    <x v="60"/>
    <x v="71"/>
    <x v="2"/>
    <x v="11"/>
    <x v="13"/>
    <x v="13"/>
    <x v="1"/>
    <x v="0"/>
    <x v="1"/>
    <x v="0"/>
  </r>
  <r>
    <x v="60"/>
    <x v="71"/>
    <x v="2"/>
    <x v="13"/>
    <x v="5"/>
    <x v="5"/>
    <x v="0"/>
    <x v="0"/>
    <x v="1"/>
    <x v="0"/>
  </r>
  <r>
    <x v="60"/>
    <x v="71"/>
    <x v="2"/>
    <x v="14"/>
    <x v="1"/>
    <x v="1"/>
    <x v="1"/>
    <x v="0"/>
    <x v="1"/>
    <x v="0"/>
  </r>
  <r>
    <x v="60"/>
    <x v="71"/>
    <x v="2"/>
    <x v="14"/>
    <x v="1"/>
    <x v="1"/>
    <x v="1"/>
    <x v="0"/>
    <x v="1"/>
    <x v="0"/>
  </r>
  <r>
    <x v="60"/>
    <x v="71"/>
    <x v="2"/>
    <x v="8"/>
    <x v="7"/>
    <x v="7"/>
    <x v="0"/>
    <x v="1"/>
    <x v="0"/>
    <x v="1"/>
  </r>
  <r>
    <x v="60"/>
    <x v="71"/>
    <x v="2"/>
    <x v="8"/>
    <x v="7"/>
    <x v="7"/>
    <x v="1"/>
    <x v="1"/>
    <x v="0"/>
    <x v="1"/>
  </r>
  <r>
    <x v="60"/>
    <x v="71"/>
    <x v="2"/>
    <x v="15"/>
    <x v="10"/>
    <x v="10"/>
    <x v="1"/>
    <x v="1"/>
    <x v="0"/>
    <x v="1"/>
  </r>
  <r>
    <x v="60"/>
    <x v="71"/>
    <x v="2"/>
    <x v="15"/>
    <x v="10"/>
    <x v="10"/>
    <x v="1"/>
    <x v="1"/>
    <x v="0"/>
    <x v="1"/>
  </r>
  <r>
    <x v="60"/>
    <x v="71"/>
    <x v="2"/>
    <x v="5"/>
    <x v="3"/>
    <x v="3"/>
    <x v="1"/>
    <x v="0"/>
    <x v="1"/>
    <x v="0"/>
  </r>
  <r>
    <x v="60"/>
    <x v="71"/>
    <x v="2"/>
    <x v="5"/>
    <x v="3"/>
    <x v="3"/>
    <x v="1"/>
    <x v="0"/>
    <x v="1"/>
    <x v="0"/>
  </r>
  <r>
    <x v="60"/>
    <x v="71"/>
    <x v="2"/>
    <x v="4"/>
    <x v="12"/>
    <x v="12"/>
    <x v="1"/>
    <x v="0"/>
    <x v="1"/>
    <x v="0"/>
  </r>
  <r>
    <x v="60"/>
    <x v="71"/>
    <x v="2"/>
    <x v="9"/>
    <x v="8"/>
    <x v="8"/>
    <x v="1"/>
    <x v="0"/>
    <x v="1"/>
    <x v="0"/>
  </r>
  <r>
    <x v="60"/>
    <x v="71"/>
    <x v="2"/>
    <x v="16"/>
    <x v="15"/>
    <x v="15"/>
    <x v="1"/>
    <x v="0"/>
    <x v="1"/>
    <x v="0"/>
  </r>
  <r>
    <x v="60"/>
    <x v="71"/>
    <x v="2"/>
    <x v="2"/>
    <x v="16"/>
    <x v="16"/>
    <x v="0"/>
    <x v="0"/>
    <x v="1"/>
    <x v="0"/>
  </r>
  <r>
    <x v="60"/>
    <x v="71"/>
    <x v="2"/>
    <x v="3"/>
    <x v="2"/>
    <x v="2"/>
    <x v="1"/>
    <x v="0"/>
    <x v="1"/>
    <x v="0"/>
  </r>
  <r>
    <x v="60"/>
    <x v="71"/>
    <x v="2"/>
    <x v="6"/>
    <x v="9"/>
    <x v="9"/>
    <x v="1"/>
    <x v="0"/>
    <x v="1"/>
    <x v="0"/>
  </r>
  <r>
    <x v="60"/>
    <x v="71"/>
    <x v="2"/>
    <x v="0"/>
    <x v="4"/>
    <x v="4"/>
    <x v="1"/>
    <x v="0"/>
    <x v="1"/>
    <x v="0"/>
  </r>
  <r>
    <x v="60"/>
    <x v="71"/>
    <x v="2"/>
    <x v="7"/>
    <x v="0"/>
    <x v="0"/>
    <x v="1"/>
    <x v="0"/>
    <x v="1"/>
    <x v="0"/>
  </r>
  <r>
    <x v="60"/>
    <x v="71"/>
    <x v="2"/>
    <x v="10"/>
    <x v="6"/>
    <x v="6"/>
    <x v="1"/>
    <x v="0"/>
    <x v="1"/>
    <x v="0"/>
  </r>
  <r>
    <x v="60"/>
    <x v="71"/>
    <x v="2"/>
    <x v="13"/>
    <x v="5"/>
    <x v="5"/>
    <x v="0"/>
    <x v="0"/>
    <x v="1"/>
    <x v="0"/>
  </r>
  <r>
    <x v="60"/>
    <x v="71"/>
    <x v="2"/>
    <x v="4"/>
    <x v="12"/>
    <x v="12"/>
    <x v="1"/>
    <x v="0"/>
    <x v="1"/>
    <x v="0"/>
  </r>
  <r>
    <x v="61"/>
    <x v="68"/>
    <x v="40"/>
    <x v="9"/>
    <x v="8"/>
    <x v="8"/>
    <x v="1"/>
    <x v="0"/>
    <x v="1"/>
    <x v="0"/>
  </r>
  <r>
    <x v="61"/>
    <x v="68"/>
    <x v="40"/>
    <x v="16"/>
    <x v="15"/>
    <x v="15"/>
    <x v="1"/>
    <x v="0"/>
    <x v="1"/>
    <x v="0"/>
  </r>
  <r>
    <x v="61"/>
    <x v="68"/>
    <x v="40"/>
    <x v="2"/>
    <x v="16"/>
    <x v="16"/>
    <x v="1"/>
    <x v="0"/>
    <x v="1"/>
    <x v="0"/>
  </r>
  <r>
    <x v="61"/>
    <x v="68"/>
    <x v="40"/>
    <x v="3"/>
    <x v="2"/>
    <x v="2"/>
    <x v="1"/>
    <x v="0"/>
    <x v="1"/>
    <x v="0"/>
  </r>
  <r>
    <x v="61"/>
    <x v="68"/>
    <x v="40"/>
    <x v="6"/>
    <x v="9"/>
    <x v="9"/>
    <x v="1"/>
    <x v="0"/>
    <x v="1"/>
    <x v="0"/>
  </r>
  <r>
    <x v="61"/>
    <x v="68"/>
    <x v="40"/>
    <x v="12"/>
    <x v="14"/>
    <x v="14"/>
    <x v="1"/>
    <x v="0"/>
    <x v="1"/>
    <x v="0"/>
  </r>
  <r>
    <x v="61"/>
    <x v="68"/>
    <x v="40"/>
    <x v="12"/>
    <x v="14"/>
    <x v="14"/>
    <x v="1"/>
    <x v="0"/>
    <x v="1"/>
    <x v="0"/>
  </r>
  <r>
    <x v="61"/>
    <x v="68"/>
    <x v="40"/>
    <x v="0"/>
    <x v="4"/>
    <x v="4"/>
    <x v="1"/>
    <x v="0"/>
    <x v="1"/>
    <x v="0"/>
  </r>
  <r>
    <x v="61"/>
    <x v="68"/>
    <x v="40"/>
    <x v="1"/>
    <x v="11"/>
    <x v="11"/>
    <x v="1"/>
    <x v="1"/>
    <x v="0"/>
    <x v="1"/>
  </r>
  <r>
    <x v="61"/>
    <x v="68"/>
    <x v="40"/>
    <x v="1"/>
    <x v="11"/>
    <x v="11"/>
    <x v="1"/>
    <x v="1"/>
    <x v="0"/>
    <x v="1"/>
  </r>
  <r>
    <x v="61"/>
    <x v="68"/>
    <x v="40"/>
    <x v="7"/>
    <x v="0"/>
    <x v="0"/>
    <x v="0"/>
    <x v="0"/>
    <x v="1"/>
    <x v="0"/>
  </r>
  <r>
    <x v="61"/>
    <x v="68"/>
    <x v="40"/>
    <x v="10"/>
    <x v="6"/>
    <x v="6"/>
    <x v="0"/>
    <x v="0"/>
    <x v="1"/>
    <x v="0"/>
  </r>
  <r>
    <x v="61"/>
    <x v="68"/>
    <x v="40"/>
    <x v="11"/>
    <x v="13"/>
    <x v="13"/>
    <x v="0"/>
    <x v="1"/>
    <x v="1"/>
    <x v="2"/>
  </r>
  <r>
    <x v="61"/>
    <x v="68"/>
    <x v="40"/>
    <x v="11"/>
    <x v="13"/>
    <x v="13"/>
    <x v="1"/>
    <x v="0"/>
    <x v="1"/>
    <x v="0"/>
  </r>
  <r>
    <x v="61"/>
    <x v="68"/>
    <x v="40"/>
    <x v="13"/>
    <x v="5"/>
    <x v="5"/>
    <x v="1"/>
    <x v="0"/>
    <x v="1"/>
    <x v="0"/>
  </r>
  <r>
    <x v="61"/>
    <x v="68"/>
    <x v="40"/>
    <x v="14"/>
    <x v="1"/>
    <x v="1"/>
    <x v="0"/>
    <x v="0"/>
    <x v="1"/>
    <x v="0"/>
  </r>
  <r>
    <x v="61"/>
    <x v="68"/>
    <x v="40"/>
    <x v="14"/>
    <x v="1"/>
    <x v="1"/>
    <x v="0"/>
    <x v="0"/>
    <x v="1"/>
    <x v="0"/>
  </r>
  <r>
    <x v="61"/>
    <x v="68"/>
    <x v="40"/>
    <x v="8"/>
    <x v="7"/>
    <x v="7"/>
    <x v="0"/>
    <x v="0"/>
    <x v="1"/>
    <x v="0"/>
  </r>
  <r>
    <x v="61"/>
    <x v="68"/>
    <x v="40"/>
    <x v="8"/>
    <x v="7"/>
    <x v="7"/>
    <x v="0"/>
    <x v="0"/>
    <x v="1"/>
    <x v="0"/>
  </r>
  <r>
    <x v="61"/>
    <x v="68"/>
    <x v="40"/>
    <x v="15"/>
    <x v="10"/>
    <x v="10"/>
    <x v="0"/>
    <x v="0"/>
    <x v="1"/>
    <x v="0"/>
  </r>
  <r>
    <x v="61"/>
    <x v="68"/>
    <x v="40"/>
    <x v="15"/>
    <x v="10"/>
    <x v="10"/>
    <x v="1"/>
    <x v="0"/>
    <x v="1"/>
    <x v="0"/>
  </r>
  <r>
    <x v="61"/>
    <x v="68"/>
    <x v="40"/>
    <x v="5"/>
    <x v="3"/>
    <x v="3"/>
    <x v="0"/>
    <x v="0"/>
    <x v="1"/>
    <x v="0"/>
  </r>
  <r>
    <x v="61"/>
    <x v="68"/>
    <x v="40"/>
    <x v="5"/>
    <x v="3"/>
    <x v="3"/>
    <x v="0"/>
    <x v="0"/>
    <x v="1"/>
    <x v="0"/>
  </r>
  <r>
    <x v="61"/>
    <x v="68"/>
    <x v="40"/>
    <x v="4"/>
    <x v="12"/>
    <x v="12"/>
    <x v="1"/>
    <x v="0"/>
    <x v="1"/>
    <x v="0"/>
  </r>
  <r>
    <x v="62"/>
    <x v="7"/>
    <x v="85"/>
    <x v="9"/>
    <x v="8"/>
    <x v="8"/>
    <x v="1"/>
    <x v="0"/>
    <x v="1"/>
    <x v="0"/>
  </r>
  <r>
    <x v="62"/>
    <x v="7"/>
    <x v="85"/>
    <x v="16"/>
    <x v="15"/>
    <x v="15"/>
    <x v="1"/>
    <x v="0"/>
    <x v="1"/>
    <x v="0"/>
  </r>
  <r>
    <x v="62"/>
    <x v="7"/>
    <x v="85"/>
    <x v="2"/>
    <x v="16"/>
    <x v="16"/>
    <x v="1"/>
    <x v="0"/>
    <x v="1"/>
    <x v="0"/>
  </r>
  <r>
    <x v="62"/>
    <x v="7"/>
    <x v="85"/>
    <x v="3"/>
    <x v="2"/>
    <x v="2"/>
    <x v="0"/>
    <x v="0"/>
    <x v="1"/>
    <x v="0"/>
  </r>
  <r>
    <x v="62"/>
    <x v="7"/>
    <x v="85"/>
    <x v="6"/>
    <x v="9"/>
    <x v="9"/>
    <x v="1"/>
    <x v="0"/>
    <x v="1"/>
    <x v="0"/>
  </r>
  <r>
    <x v="62"/>
    <x v="7"/>
    <x v="85"/>
    <x v="12"/>
    <x v="14"/>
    <x v="14"/>
    <x v="1"/>
    <x v="0"/>
    <x v="1"/>
    <x v="0"/>
  </r>
  <r>
    <x v="62"/>
    <x v="7"/>
    <x v="85"/>
    <x v="12"/>
    <x v="14"/>
    <x v="14"/>
    <x v="0"/>
    <x v="0"/>
    <x v="1"/>
    <x v="0"/>
  </r>
  <r>
    <x v="62"/>
    <x v="7"/>
    <x v="85"/>
    <x v="0"/>
    <x v="4"/>
    <x v="4"/>
    <x v="1"/>
    <x v="0"/>
    <x v="1"/>
    <x v="0"/>
  </r>
  <r>
    <x v="62"/>
    <x v="7"/>
    <x v="85"/>
    <x v="1"/>
    <x v="11"/>
    <x v="11"/>
    <x v="1"/>
    <x v="0"/>
    <x v="1"/>
    <x v="0"/>
  </r>
  <r>
    <x v="62"/>
    <x v="7"/>
    <x v="85"/>
    <x v="1"/>
    <x v="11"/>
    <x v="11"/>
    <x v="1"/>
    <x v="0"/>
    <x v="1"/>
    <x v="0"/>
  </r>
  <r>
    <x v="62"/>
    <x v="7"/>
    <x v="85"/>
    <x v="7"/>
    <x v="0"/>
    <x v="0"/>
    <x v="0"/>
    <x v="0"/>
    <x v="1"/>
    <x v="0"/>
  </r>
  <r>
    <x v="62"/>
    <x v="7"/>
    <x v="85"/>
    <x v="10"/>
    <x v="6"/>
    <x v="6"/>
    <x v="0"/>
    <x v="0"/>
    <x v="1"/>
    <x v="0"/>
  </r>
  <r>
    <x v="62"/>
    <x v="7"/>
    <x v="85"/>
    <x v="11"/>
    <x v="13"/>
    <x v="13"/>
    <x v="1"/>
    <x v="0"/>
    <x v="1"/>
    <x v="0"/>
  </r>
  <r>
    <x v="62"/>
    <x v="7"/>
    <x v="85"/>
    <x v="11"/>
    <x v="13"/>
    <x v="13"/>
    <x v="1"/>
    <x v="0"/>
    <x v="1"/>
    <x v="0"/>
  </r>
  <r>
    <x v="62"/>
    <x v="7"/>
    <x v="85"/>
    <x v="13"/>
    <x v="5"/>
    <x v="5"/>
    <x v="1"/>
    <x v="0"/>
    <x v="1"/>
    <x v="0"/>
  </r>
  <r>
    <x v="62"/>
    <x v="7"/>
    <x v="85"/>
    <x v="14"/>
    <x v="1"/>
    <x v="1"/>
    <x v="0"/>
    <x v="0"/>
    <x v="1"/>
    <x v="0"/>
  </r>
  <r>
    <x v="62"/>
    <x v="7"/>
    <x v="85"/>
    <x v="14"/>
    <x v="1"/>
    <x v="1"/>
    <x v="0"/>
    <x v="0"/>
    <x v="1"/>
    <x v="0"/>
  </r>
  <r>
    <x v="62"/>
    <x v="7"/>
    <x v="85"/>
    <x v="8"/>
    <x v="7"/>
    <x v="7"/>
    <x v="1"/>
    <x v="0"/>
    <x v="1"/>
    <x v="0"/>
  </r>
  <r>
    <x v="62"/>
    <x v="7"/>
    <x v="85"/>
    <x v="8"/>
    <x v="7"/>
    <x v="7"/>
    <x v="1"/>
    <x v="0"/>
    <x v="1"/>
    <x v="0"/>
  </r>
  <r>
    <x v="62"/>
    <x v="7"/>
    <x v="85"/>
    <x v="15"/>
    <x v="10"/>
    <x v="10"/>
    <x v="1"/>
    <x v="1"/>
    <x v="0"/>
    <x v="1"/>
  </r>
  <r>
    <x v="62"/>
    <x v="7"/>
    <x v="85"/>
    <x v="15"/>
    <x v="10"/>
    <x v="10"/>
    <x v="1"/>
    <x v="1"/>
    <x v="0"/>
    <x v="1"/>
  </r>
  <r>
    <x v="62"/>
    <x v="7"/>
    <x v="85"/>
    <x v="5"/>
    <x v="3"/>
    <x v="3"/>
    <x v="1"/>
    <x v="0"/>
    <x v="1"/>
    <x v="0"/>
  </r>
  <r>
    <x v="62"/>
    <x v="7"/>
    <x v="85"/>
    <x v="5"/>
    <x v="3"/>
    <x v="3"/>
    <x v="1"/>
    <x v="0"/>
    <x v="1"/>
    <x v="0"/>
  </r>
  <r>
    <x v="62"/>
    <x v="7"/>
    <x v="85"/>
    <x v="4"/>
    <x v="12"/>
    <x v="12"/>
    <x v="0"/>
    <x v="0"/>
    <x v="1"/>
    <x v="0"/>
  </r>
  <r>
    <x v="63"/>
    <x v="75"/>
    <x v="17"/>
    <x v="9"/>
    <x v="8"/>
    <x v="8"/>
    <x v="0"/>
    <x v="0"/>
    <x v="1"/>
    <x v="0"/>
  </r>
  <r>
    <x v="63"/>
    <x v="75"/>
    <x v="17"/>
    <x v="16"/>
    <x v="15"/>
    <x v="15"/>
    <x v="0"/>
    <x v="0"/>
    <x v="1"/>
    <x v="0"/>
  </r>
  <r>
    <x v="63"/>
    <x v="75"/>
    <x v="17"/>
    <x v="2"/>
    <x v="16"/>
    <x v="16"/>
    <x v="1"/>
    <x v="0"/>
    <x v="1"/>
    <x v="0"/>
  </r>
  <r>
    <x v="63"/>
    <x v="75"/>
    <x v="17"/>
    <x v="3"/>
    <x v="2"/>
    <x v="2"/>
    <x v="0"/>
    <x v="0"/>
    <x v="1"/>
    <x v="0"/>
  </r>
  <r>
    <x v="63"/>
    <x v="75"/>
    <x v="17"/>
    <x v="6"/>
    <x v="9"/>
    <x v="9"/>
    <x v="1"/>
    <x v="0"/>
    <x v="1"/>
    <x v="0"/>
  </r>
  <r>
    <x v="63"/>
    <x v="75"/>
    <x v="17"/>
    <x v="12"/>
    <x v="14"/>
    <x v="14"/>
    <x v="1"/>
    <x v="0"/>
    <x v="1"/>
    <x v="0"/>
  </r>
  <r>
    <x v="63"/>
    <x v="75"/>
    <x v="17"/>
    <x v="12"/>
    <x v="14"/>
    <x v="14"/>
    <x v="1"/>
    <x v="1"/>
    <x v="0"/>
    <x v="1"/>
  </r>
  <r>
    <x v="63"/>
    <x v="75"/>
    <x v="17"/>
    <x v="0"/>
    <x v="4"/>
    <x v="4"/>
    <x v="1"/>
    <x v="0"/>
    <x v="1"/>
    <x v="0"/>
  </r>
  <r>
    <x v="63"/>
    <x v="75"/>
    <x v="17"/>
    <x v="1"/>
    <x v="11"/>
    <x v="11"/>
    <x v="1"/>
    <x v="1"/>
    <x v="0"/>
    <x v="1"/>
  </r>
  <r>
    <x v="63"/>
    <x v="75"/>
    <x v="17"/>
    <x v="1"/>
    <x v="11"/>
    <x v="11"/>
    <x v="1"/>
    <x v="1"/>
    <x v="0"/>
    <x v="1"/>
  </r>
  <r>
    <x v="63"/>
    <x v="75"/>
    <x v="17"/>
    <x v="7"/>
    <x v="0"/>
    <x v="0"/>
    <x v="0"/>
    <x v="0"/>
    <x v="1"/>
    <x v="0"/>
  </r>
  <r>
    <x v="63"/>
    <x v="75"/>
    <x v="17"/>
    <x v="10"/>
    <x v="6"/>
    <x v="6"/>
    <x v="0"/>
    <x v="0"/>
    <x v="1"/>
    <x v="0"/>
  </r>
  <r>
    <x v="63"/>
    <x v="75"/>
    <x v="17"/>
    <x v="11"/>
    <x v="13"/>
    <x v="13"/>
    <x v="0"/>
    <x v="1"/>
    <x v="0"/>
    <x v="1"/>
  </r>
  <r>
    <x v="63"/>
    <x v="75"/>
    <x v="17"/>
    <x v="11"/>
    <x v="13"/>
    <x v="13"/>
    <x v="0"/>
    <x v="0"/>
    <x v="1"/>
    <x v="0"/>
  </r>
  <r>
    <x v="63"/>
    <x v="75"/>
    <x v="17"/>
    <x v="13"/>
    <x v="5"/>
    <x v="5"/>
    <x v="0"/>
    <x v="0"/>
    <x v="1"/>
    <x v="0"/>
  </r>
  <r>
    <x v="63"/>
    <x v="75"/>
    <x v="17"/>
    <x v="14"/>
    <x v="1"/>
    <x v="1"/>
    <x v="0"/>
    <x v="0"/>
    <x v="1"/>
    <x v="0"/>
  </r>
  <r>
    <x v="63"/>
    <x v="75"/>
    <x v="17"/>
    <x v="14"/>
    <x v="1"/>
    <x v="1"/>
    <x v="0"/>
    <x v="0"/>
    <x v="1"/>
    <x v="0"/>
  </r>
  <r>
    <x v="63"/>
    <x v="75"/>
    <x v="17"/>
    <x v="8"/>
    <x v="7"/>
    <x v="7"/>
    <x v="0"/>
    <x v="0"/>
    <x v="1"/>
    <x v="0"/>
  </r>
  <r>
    <x v="63"/>
    <x v="75"/>
    <x v="17"/>
    <x v="8"/>
    <x v="7"/>
    <x v="7"/>
    <x v="0"/>
    <x v="0"/>
    <x v="1"/>
    <x v="0"/>
  </r>
  <r>
    <x v="63"/>
    <x v="75"/>
    <x v="17"/>
    <x v="15"/>
    <x v="10"/>
    <x v="10"/>
    <x v="1"/>
    <x v="1"/>
    <x v="0"/>
    <x v="1"/>
  </r>
  <r>
    <x v="63"/>
    <x v="75"/>
    <x v="17"/>
    <x v="15"/>
    <x v="10"/>
    <x v="10"/>
    <x v="1"/>
    <x v="1"/>
    <x v="0"/>
    <x v="1"/>
  </r>
  <r>
    <x v="63"/>
    <x v="75"/>
    <x v="17"/>
    <x v="5"/>
    <x v="3"/>
    <x v="3"/>
    <x v="0"/>
    <x v="0"/>
    <x v="1"/>
    <x v="0"/>
  </r>
  <r>
    <x v="63"/>
    <x v="75"/>
    <x v="17"/>
    <x v="5"/>
    <x v="3"/>
    <x v="3"/>
    <x v="0"/>
    <x v="0"/>
    <x v="1"/>
    <x v="0"/>
  </r>
  <r>
    <x v="63"/>
    <x v="75"/>
    <x v="17"/>
    <x v="4"/>
    <x v="12"/>
    <x v="12"/>
    <x v="0"/>
    <x v="0"/>
    <x v="1"/>
    <x v="0"/>
  </r>
  <r>
    <x v="64"/>
    <x v="77"/>
    <x v="18"/>
    <x v="9"/>
    <x v="8"/>
    <x v="8"/>
    <x v="1"/>
    <x v="0"/>
    <x v="1"/>
    <x v="0"/>
  </r>
  <r>
    <x v="64"/>
    <x v="77"/>
    <x v="18"/>
    <x v="16"/>
    <x v="15"/>
    <x v="15"/>
    <x v="0"/>
    <x v="0"/>
    <x v="1"/>
    <x v="0"/>
  </r>
  <r>
    <x v="64"/>
    <x v="77"/>
    <x v="18"/>
    <x v="2"/>
    <x v="16"/>
    <x v="16"/>
    <x v="1"/>
    <x v="0"/>
    <x v="1"/>
    <x v="0"/>
  </r>
  <r>
    <x v="64"/>
    <x v="77"/>
    <x v="18"/>
    <x v="3"/>
    <x v="2"/>
    <x v="2"/>
    <x v="0"/>
    <x v="0"/>
    <x v="1"/>
    <x v="0"/>
  </r>
  <r>
    <x v="64"/>
    <x v="77"/>
    <x v="18"/>
    <x v="6"/>
    <x v="9"/>
    <x v="9"/>
    <x v="0"/>
    <x v="1"/>
    <x v="0"/>
    <x v="1"/>
  </r>
  <r>
    <x v="64"/>
    <x v="77"/>
    <x v="18"/>
    <x v="12"/>
    <x v="14"/>
    <x v="14"/>
    <x v="1"/>
    <x v="0"/>
    <x v="1"/>
    <x v="0"/>
  </r>
  <r>
    <x v="64"/>
    <x v="77"/>
    <x v="18"/>
    <x v="12"/>
    <x v="14"/>
    <x v="14"/>
    <x v="1"/>
    <x v="0"/>
    <x v="1"/>
    <x v="0"/>
  </r>
  <r>
    <x v="64"/>
    <x v="77"/>
    <x v="18"/>
    <x v="0"/>
    <x v="4"/>
    <x v="4"/>
    <x v="0"/>
    <x v="0"/>
    <x v="1"/>
    <x v="0"/>
  </r>
  <r>
    <x v="64"/>
    <x v="77"/>
    <x v="18"/>
    <x v="1"/>
    <x v="11"/>
    <x v="11"/>
    <x v="1"/>
    <x v="1"/>
    <x v="0"/>
    <x v="1"/>
  </r>
  <r>
    <x v="64"/>
    <x v="77"/>
    <x v="18"/>
    <x v="1"/>
    <x v="11"/>
    <x v="11"/>
    <x v="0"/>
    <x v="1"/>
    <x v="0"/>
    <x v="1"/>
  </r>
  <r>
    <x v="64"/>
    <x v="77"/>
    <x v="18"/>
    <x v="7"/>
    <x v="0"/>
    <x v="0"/>
    <x v="0"/>
    <x v="0"/>
    <x v="1"/>
    <x v="0"/>
  </r>
  <r>
    <x v="64"/>
    <x v="77"/>
    <x v="18"/>
    <x v="10"/>
    <x v="6"/>
    <x v="6"/>
    <x v="1"/>
    <x v="0"/>
    <x v="1"/>
    <x v="0"/>
  </r>
  <r>
    <x v="64"/>
    <x v="77"/>
    <x v="18"/>
    <x v="11"/>
    <x v="13"/>
    <x v="13"/>
    <x v="0"/>
    <x v="0"/>
    <x v="1"/>
    <x v="0"/>
  </r>
  <r>
    <x v="64"/>
    <x v="77"/>
    <x v="18"/>
    <x v="11"/>
    <x v="13"/>
    <x v="13"/>
    <x v="0"/>
    <x v="0"/>
    <x v="1"/>
    <x v="0"/>
  </r>
  <r>
    <x v="64"/>
    <x v="77"/>
    <x v="18"/>
    <x v="13"/>
    <x v="5"/>
    <x v="5"/>
    <x v="0"/>
    <x v="0"/>
    <x v="1"/>
    <x v="0"/>
  </r>
  <r>
    <x v="64"/>
    <x v="77"/>
    <x v="18"/>
    <x v="14"/>
    <x v="1"/>
    <x v="1"/>
    <x v="1"/>
    <x v="1"/>
    <x v="0"/>
    <x v="1"/>
  </r>
  <r>
    <x v="64"/>
    <x v="77"/>
    <x v="18"/>
    <x v="14"/>
    <x v="1"/>
    <x v="1"/>
    <x v="1"/>
    <x v="1"/>
    <x v="0"/>
    <x v="1"/>
  </r>
  <r>
    <x v="64"/>
    <x v="77"/>
    <x v="18"/>
    <x v="8"/>
    <x v="7"/>
    <x v="7"/>
    <x v="1"/>
    <x v="0"/>
    <x v="1"/>
    <x v="0"/>
  </r>
  <r>
    <x v="64"/>
    <x v="77"/>
    <x v="18"/>
    <x v="8"/>
    <x v="7"/>
    <x v="7"/>
    <x v="0"/>
    <x v="0"/>
    <x v="1"/>
    <x v="0"/>
  </r>
  <r>
    <x v="64"/>
    <x v="77"/>
    <x v="18"/>
    <x v="15"/>
    <x v="10"/>
    <x v="10"/>
    <x v="0"/>
    <x v="1"/>
    <x v="0"/>
    <x v="1"/>
  </r>
  <r>
    <x v="64"/>
    <x v="77"/>
    <x v="18"/>
    <x v="15"/>
    <x v="10"/>
    <x v="10"/>
    <x v="0"/>
    <x v="1"/>
    <x v="0"/>
    <x v="1"/>
  </r>
  <r>
    <x v="64"/>
    <x v="77"/>
    <x v="18"/>
    <x v="5"/>
    <x v="3"/>
    <x v="3"/>
    <x v="1"/>
    <x v="1"/>
    <x v="0"/>
    <x v="1"/>
  </r>
  <r>
    <x v="64"/>
    <x v="77"/>
    <x v="18"/>
    <x v="5"/>
    <x v="3"/>
    <x v="3"/>
    <x v="1"/>
    <x v="1"/>
    <x v="0"/>
    <x v="1"/>
  </r>
  <r>
    <x v="64"/>
    <x v="77"/>
    <x v="18"/>
    <x v="4"/>
    <x v="12"/>
    <x v="12"/>
    <x v="0"/>
    <x v="0"/>
    <x v="1"/>
    <x v="0"/>
  </r>
  <r>
    <x v="64"/>
    <x v="77"/>
    <x v="18"/>
    <x v="9"/>
    <x v="8"/>
    <x v="8"/>
    <x v="0"/>
    <x v="0"/>
    <x v="1"/>
    <x v="0"/>
  </r>
  <r>
    <x v="64"/>
    <x v="77"/>
    <x v="18"/>
    <x v="16"/>
    <x v="15"/>
    <x v="15"/>
    <x v="1"/>
    <x v="0"/>
    <x v="1"/>
    <x v="0"/>
  </r>
  <r>
    <x v="64"/>
    <x v="77"/>
    <x v="18"/>
    <x v="2"/>
    <x v="16"/>
    <x v="16"/>
    <x v="0"/>
    <x v="0"/>
    <x v="1"/>
    <x v="0"/>
  </r>
  <r>
    <x v="64"/>
    <x v="77"/>
    <x v="18"/>
    <x v="3"/>
    <x v="2"/>
    <x v="2"/>
    <x v="0"/>
    <x v="0"/>
    <x v="1"/>
    <x v="0"/>
  </r>
  <r>
    <x v="64"/>
    <x v="77"/>
    <x v="18"/>
    <x v="6"/>
    <x v="9"/>
    <x v="9"/>
    <x v="1"/>
    <x v="0"/>
    <x v="1"/>
    <x v="0"/>
  </r>
  <r>
    <x v="64"/>
    <x v="77"/>
    <x v="18"/>
    <x v="0"/>
    <x v="4"/>
    <x v="4"/>
    <x v="0"/>
    <x v="0"/>
    <x v="1"/>
    <x v="0"/>
  </r>
  <r>
    <x v="64"/>
    <x v="77"/>
    <x v="18"/>
    <x v="7"/>
    <x v="0"/>
    <x v="0"/>
    <x v="0"/>
    <x v="0"/>
    <x v="1"/>
    <x v="0"/>
  </r>
  <r>
    <x v="64"/>
    <x v="77"/>
    <x v="18"/>
    <x v="10"/>
    <x v="6"/>
    <x v="6"/>
    <x v="0"/>
    <x v="0"/>
    <x v="1"/>
    <x v="0"/>
  </r>
  <r>
    <x v="64"/>
    <x v="77"/>
    <x v="18"/>
    <x v="13"/>
    <x v="5"/>
    <x v="5"/>
    <x v="0"/>
    <x v="0"/>
    <x v="1"/>
    <x v="0"/>
  </r>
  <r>
    <x v="64"/>
    <x v="77"/>
    <x v="18"/>
    <x v="4"/>
    <x v="12"/>
    <x v="12"/>
    <x v="1"/>
    <x v="0"/>
    <x v="1"/>
    <x v="0"/>
  </r>
  <r>
    <x v="65"/>
    <x v="43"/>
    <x v="8"/>
    <x v="9"/>
    <x v="8"/>
    <x v="8"/>
    <x v="0"/>
    <x v="0"/>
    <x v="1"/>
    <x v="0"/>
  </r>
  <r>
    <x v="65"/>
    <x v="43"/>
    <x v="8"/>
    <x v="16"/>
    <x v="15"/>
    <x v="15"/>
    <x v="1"/>
    <x v="0"/>
    <x v="1"/>
    <x v="0"/>
  </r>
  <r>
    <x v="65"/>
    <x v="43"/>
    <x v="8"/>
    <x v="2"/>
    <x v="16"/>
    <x v="16"/>
    <x v="1"/>
    <x v="0"/>
    <x v="1"/>
    <x v="0"/>
  </r>
  <r>
    <x v="65"/>
    <x v="43"/>
    <x v="8"/>
    <x v="3"/>
    <x v="2"/>
    <x v="2"/>
    <x v="1"/>
    <x v="0"/>
    <x v="1"/>
    <x v="0"/>
  </r>
  <r>
    <x v="65"/>
    <x v="43"/>
    <x v="8"/>
    <x v="6"/>
    <x v="9"/>
    <x v="9"/>
    <x v="1"/>
    <x v="0"/>
    <x v="1"/>
    <x v="0"/>
  </r>
  <r>
    <x v="65"/>
    <x v="43"/>
    <x v="8"/>
    <x v="12"/>
    <x v="14"/>
    <x v="14"/>
    <x v="1"/>
    <x v="0"/>
    <x v="1"/>
    <x v="0"/>
  </r>
  <r>
    <x v="65"/>
    <x v="43"/>
    <x v="8"/>
    <x v="12"/>
    <x v="14"/>
    <x v="14"/>
    <x v="1"/>
    <x v="0"/>
    <x v="1"/>
    <x v="0"/>
  </r>
  <r>
    <x v="65"/>
    <x v="43"/>
    <x v="8"/>
    <x v="0"/>
    <x v="4"/>
    <x v="4"/>
    <x v="0"/>
    <x v="0"/>
    <x v="1"/>
    <x v="0"/>
  </r>
  <r>
    <x v="65"/>
    <x v="43"/>
    <x v="8"/>
    <x v="1"/>
    <x v="11"/>
    <x v="11"/>
    <x v="1"/>
    <x v="1"/>
    <x v="0"/>
    <x v="1"/>
  </r>
  <r>
    <x v="65"/>
    <x v="43"/>
    <x v="8"/>
    <x v="1"/>
    <x v="11"/>
    <x v="11"/>
    <x v="0"/>
    <x v="1"/>
    <x v="0"/>
    <x v="1"/>
  </r>
  <r>
    <x v="65"/>
    <x v="43"/>
    <x v="8"/>
    <x v="7"/>
    <x v="0"/>
    <x v="0"/>
    <x v="1"/>
    <x v="0"/>
    <x v="1"/>
    <x v="0"/>
  </r>
  <r>
    <x v="65"/>
    <x v="43"/>
    <x v="8"/>
    <x v="10"/>
    <x v="6"/>
    <x v="6"/>
    <x v="1"/>
    <x v="0"/>
    <x v="1"/>
    <x v="0"/>
  </r>
  <r>
    <x v="65"/>
    <x v="43"/>
    <x v="8"/>
    <x v="11"/>
    <x v="13"/>
    <x v="13"/>
    <x v="1"/>
    <x v="1"/>
    <x v="1"/>
    <x v="2"/>
  </r>
  <r>
    <x v="65"/>
    <x v="43"/>
    <x v="8"/>
    <x v="11"/>
    <x v="13"/>
    <x v="13"/>
    <x v="1"/>
    <x v="0"/>
    <x v="1"/>
    <x v="0"/>
  </r>
  <r>
    <x v="65"/>
    <x v="43"/>
    <x v="8"/>
    <x v="13"/>
    <x v="5"/>
    <x v="5"/>
    <x v="0"/>
    <x v="0"/>
    <x v="1"/>
    <x v="0"/>
  </r>
  <r>
    <x v="65"/>
    <x v="43"/>
    <x v="8"/>
    <x v="14"/>
    <x v="1"/>
    <x v="1"/>
    <x v="0"/>
    <x v="1"/>
    <x v="0"/>
    <x v="1"/>
  </r>
  <r>
    <x v="65"/>
    <x v="43"/>
    <x v="8"/>
    <x v="14"/>
    <x v="1"/>
    <x v="1"/>
    <x v="0"/>
    <x v="0"/>
    <x v="1"/>
    <x v="0"/>
  </r>
  <r>
    <x v="65"/>
    <x v="43"/>
    <x v="8"/>
    <x v="8"/>
    <x v="7"/>
    <x v="7"/>
    <x v="1"/>
    <x v="0"/>
    <x v="1"/>
    <x v="0"/>
  </r>
  <r>
    <x v="65"/>
    <x v="43"/>
    <x v="8"/>
    <x v="8"/>
    <x v="7"/>
    <x v="7"/>
    <x v="1"/>
    <x v="0"/>
    <x v="1"/>
    <x v="0"/>
  </r>
  <r>
    <x v="65"/>
    <x v="43"/>
    <x v="8"/>
    <x v="15"/>
    <x v="10"/>
    <x v="10"/>
    <x v="0"/>
    <x v="0"/>
    <x v="1"/>
    <x v="0"/>
  </r>
  <r>
    <x v="65"/>
    <x v="43"/>
    <x v="8"/>
    <x v="15"/>
    <x v="10"/>
    <x v="10"/>
    <x v="1"/>
    <x v="1"/>
    <x v="0"/>
    <x v="1"/>
  </r>
  <r>
    <x v="65"/>
    <x v="43"/>
    <x v="8"/>
    <x v="5"/>
    <x v="3"/>
    <x v="3"/>
    <x v="1"/>
    <x v="0"/>
    <x v="1"/>
    <x v="0"/>
  </r>
  <r>
    <x v="65"/>
    <x v="43"/>
    <x v="8"/>
    <x v="5"/>
    <x v="3"/>
    <x v="3"/>
    <x v="1"/>
    <x v="0"/>
    <x v="1"/>
    <x v="0"/>
  </r>
  <r>
    <x v="65"/>
    <x v="43"/>
    <x v="8"/>
    <x v="4"/>
    <x v="12"/>
    <x v="12"/>
    <x v="1"/>
    <x v="0"/>
    <x v="1"/>
    <x v="0"/>
  </r>
  <r>
    <x v="65"/>
    <x v="43"/>
    <x v="8"/>
    <x v="9"/>
    <x v="8"/>
    <x v="8"/>
    <x v="0"/>
    <x v="0"/>
    <x v="1"/>
    <x v="0"/>
  </r>
  <r>
    <x v="65"/>
    <x v="43"/>
    <x v="8"/>
    <x v="16"/>
    <x v="15"/>
    <x v="15"/>
    <x v="1"/>
    <x v="0"/>
    <x v="1"/>
    <x v="0"/>
  </r>
  <r>
    <x v="65"/>
    <x v="43"/>
    <x v="8"/>
    <x v="2"/>
    <x v="16"/>
    <x v="16"/>
    <x v="1"/>
    <x v="0"/>
    <x v="1"/>
    <x v="0"/>
  </r>
  <r>
    <x v="65"/>
    <x v="43"/>
    <x v="8"/>
    <x v="3"/>
    <x v="2"/>
    <x v="2"/>
    <x v="0"/>
    <x v="0"/>
    <x v="1"/>
    <x v="0"/>
  </r>
  <r>
    <x v="65"/>
    <x v="43"/>
    <x v="8"/>
    <x v="6"/>
    <x v="9"/>
    <x v="9"/>
    <x v="0"/>
    <x v="0"/>
    <x v="1"/>
    <x v="0"/>
  </r>
  <r>
    <x v="65"/>
    <x v="43"/>
    <x v="8"/>
    <x v="0"/>
    <x v="4"/>
    <x v="4"/>
    <x v="0"/>
    <x v="0"/>
    <x v="1"/>
    <x v="0"/>
  </r>
  <r>
    <x v="65"/>
    <x v="43"/>
    <x v="8"/>
    <x v="7"/>
    <x v="0"/>
    <x v="0"/>
    <x v="0"/>
    <x v="0"/>
    <x v="1"/>
    <x v="0"/>
  </r>
  <r>
    <x v="65"/>
    <x v="43"/>
    <x v="8"/>
    <x v="10"/>
    <x v="6"/>
    <x v="6"/>
    <x v="1"/>
    <x v="0"/>
    <x v="1"/>
    <x v="0"/>
  </r>
  <r>
    <x v="65"/>
    <x v="43"/>
    <x v="8"/>
    <x v="13"/>
    <x v="5"/>
    <x v="5"/>
    <x v="0"/>
    <x v="0"/>
    <x v="1"/>
    <x v="0"/>
  </r>
  <r>
    <x v="65"/>
    <x v="43"/>
    <x v="8"/>
    <x v="4"/>
    <x v="12"/>
    <x v="12"/>
    <x v="1"/>
    <x v="0"/>
    <x v="1"/>
    <x v="0"/>
  </r>
  <r>
    <x v="66"/>
    <x v="69"/>
    <x v="26"/>
    <x v="9"/>
    <x v="8"/>
    <x v="8"/>
    <x v="1"/>
    <x v="1"/>
    <x v="0"/>
    <x v="1"/>
  </r>
  <r>
    <x v="66"/>
    <x v="69"/>
    <x v="26"/>
    <x v="16"/>
    <x v="15"/>
    <x v="15"/>
    <x v="1"/>
    <x v="0"/>
    <x v="1"/>
    <x v="0"/>
  </r>
  <r>
    <x v="66"/>
    <x v="69"/>
    <x v="26"/>
    <x v="2"/>
    <x v="16"/>
    <x v="16"/>
    <x v="1"/>
    <x v="0"/>
    <x v="1"/>
    <x v="0"/>
  </r>
  <r>
    <x v="66"/>
    <x v="69"/>
    <x v="26"/>
    <x v="3"/>
    <x v="2"/>
    <x v="2"/>
    <x v="1"/>
    <x v="0"/>
    <x v="1"/>
    <x v="0"/>
  </r>
  <r>
    <x v="66"/>
    <x v="69"/>
    <x v="26"/>
    <x v="6"/>
    <x v="9"/>
    <x v="9"/>
    <x v="1"/>
    <x v="0"/>
    <x v="1"/>
    <x v="0"/>
  </r>
  <r>
    <x v="66"/>
    <x v="69"/>
    <x v="26"/>
    <x v="12"/>
    <x v="14"/>
    <x v="14"/>
    <x v="1"/>
    <x v="0"/>
    <x v="1"/>
    <x v="0"/>
  </r>
  <r>
    <x v="66"/>
    <x v="69"/>
    <x v="26"/>
    <x v="12"/>
    <x v="14"/>
    <x v="14"/>
    <x v="1"/>
    <x v="0"/>
    <x v="1"/>
    <x v="0"/>
  </r>
  <r>
    <x v="66"/>
    <x v="69"/>
    <x v="26"/>
    <x v="0"/>
    <x v="4"/>
    <x v="4"/>
    <x v="0"/>
    <x v="0"/>
    <x v="1"/>
    <x v="0"/>
  </r>
  <r>
    <x v="66"/>
    <x v="69"/>
    <x v="26"/>
    <x v="1"/>
    <x v="11"/>
    <x v="11"/>
    <x v="0"/>
    <x v="0"/>
    <x v="1"/>
    <x v="0"/>
  </r>
  <r>
    <x v="66"/>
    <x v="69"/>
    <x v="26"/>
    <x v="1"/>
    <x v="11"/>
    <x v="11"/>
    <x v="1"/>
    <x v="1"/>
    <x v="0"/>
    <x v="1"/>
  </r>
  <r>
    <x v="66"/>
    <x v="69"/>
    <x v="26"/>
    <x v="7"/>
    <x v="0"/>
    <x v="0"/>
    <x v="1"/>
    <x v="0"/>
    <x v="1"/>
    <x v="0"/>
  </r>
  <r>
    <x v="66"/>
    <x v="69"/>
    <x v="26"/>
    <x v="10"/>
    <x v="6"/>
    <x v="6"/>
    <x v="1"/>
    <x v="0"/>
    <x v="1"/>
    <x v="0"/>
  </r>
  <r>
    <x v="66"/>
    <x v="69"/>
    <x v="26"/>
    <x v="11"/>
    <x v="13"/>
    <x v="13"/>
    <x v="1"/>
    <x v="1"/>
    <x v="0"/>
    <x v="1"/>
  </r>
  <r>
    <x v="66"/>
    <x v="69"/>
    <x v="26"/>
    <x v="11"/>
    <x v="13"/>
    <x v="13"/>
    <x v="1"/>
    <x v="1"/>
    <x v="0"/>
    <x v="1"/>
  </r>
  <r>
    <x v="66"/>
    <x v="69"/>
    <x v="26"/>
    <x v="13"/>
    <x v="5"/>
    <x v="5"/>
    <x v="0"/>
    <x v="0"/>
    <x v="1"/>
    <x v="0"/>
  </r>
  <r>
    <x v="66"/>
    <x v="69"/>
    <x v="26"/>
    <x v="14"/>
    <x v="1"/>
    <x v="1"/>
    <x v="0"/>
    <x v="1"/>
    <x v="0"/>
    <x v="1"/>
  </r>
  <r>
    <x v="66"/>
    <x v="69"/>
    <x v="26"/>
    <x v="14"/>
    <x v="1"/>
    <x v="1"/>
    <x v="1"/>
    <x v="1"/>
    <x v="0"/>
    <x v="1"/>
  </r>
  <r>
    <x v="66"/>
    <x v="69"/>
    <x v="26"/>
    <x v="8"/>
    <x v="7"/>
    <x v="7"/>
    <x v="1"/>
    <x v="0"/>
    <x v="1"/>
    <x v="0"/>
  </r>
  <r>
    <x v="66"/>
    <x v="69"/>
    <x v="26"/>
    <x v="8"/>
    <x v="7"/>
    <x v="7"/>
    <x v="1"/>
    <x v="0"/>
    <x v="1"/>
    <x v="0"/>
  </r>
  <r>
    <x v="66"/>
    <x v="69"/>
    <x v="26"/>
    <x v="15"/>
    <x v="10"/>
    <x v="10"/>
    <x v="0"/>
    <x v="0"/>
    <x v="1"/>
    <x v="0"/>
  </r>
  <r>
    <x v="66"/>
    <x v="69"/>
    <x v="26"/>
    <x v="15"/>
    <x v="10"/>
    <x v="10"/>
    <x v="0"/>
    <x v="0"/>
    <x v="1"/>
    <x v="0"/>
  </r>
  <r>
    <x v="66"/>
    <x v="69"/>
    <x v="26"/>
    <x v="5"/>
    <x v="3"/>
    <x v="3"/>
    <x v="1"/>
    <x v="0"/>
    <x v="1"/>
    <x v="0"/>
  </r>
  <r>
    <x v="66"/>
    <x v="69"/>
    <x v="26"/>
    <x v="5"/>
    <x v="3"/>
    <x v="3"/>
    <x v="1"/>
    <x v="0"/>
    <x v="1"/>
    <x v="0"/>
  </r>
  <r>
    <x v="66"/>
    <x v="69"/>
    <x v="26"/>
    <x v="4"/>
    <x v="12"/>
    <x v="12"/>
    <x v="1"/>
    <x v="0"/>
    <x v="1"/>
    <x v="0"/>
  </r>
  <r>
    <x v="66"/>
    <x v="69"/>
    <x v="26"/>
    <x v="9"/>
    <x v="8"/>
    <x v="8"/>
    <x v="1"/>
    <x v="0"/>
    <x v="1"/>
    <x v="0"/>
  </r>
  <r>
    <x v="66"/>
    <x v="69"/>
    <x v="26"/>
    <x v="16"/>
    <x v="15"/>
    <x v="15"/>
    <x v="0"/>
    <x v="0"/>
    <x v="1"/>
    <x v="0"/>
  </r>
  <r>
    <x v="66"/>
    <x v="69"/>
    <x v="26"/>
    <x v="2"/>
    <x v="16"/>
    <x v="16"/>
    <x v="1"/>
    <x v="0"/>
    <x v="1"/>
    <x v="0"/>
  </r>
  <r>
    <x v="66"/>
    <x v="69"/>
    <x v="26"/>
    <x v="3"/>
    <x v="2"/>
    <x v="2"/>
    <x v="0"/>
    <x v="0"/>
    <x v="1"/>
    <x v="0"/>
  </r>
  <r>
    <x v="66"/>
    <x v="69"/>
    <x v="26"/>
    <x v="6"/>
    <x v="9"/>
    <x v="9"/>
    <x v="1"/>
    <x v="0"/>
    <x v="1"/>
    <x v="0"/>
  </r>
  <r>
    <x v="66"/>
    <x v="69"/>
    <x v="26"/>
    <x v="0"/>
    <x v="4"/>
    <x v="4"/>
    <x v="0"/>
    <x v="0"/>
    <x v="1"/>
    <x v="0"/>
  </r>
  <r>
    <x v="66"/>
    <x v="69"/>
    <x v="26"/>
    <x v="7"/>
    <x v="0"/>
    <x v="0"/>
    <x v="1"/>
    <x v="0"/>
    <x v="1"/>
    <x v="0"/>
  </r>
  <r>
    <x v="66"/>
    <x v="69"/>
    <x v="26"/>
    <x v="10"/>
    <x v="6"/>
    <x v="6"/>
    <x v="1"/>
    <x v="0"/>
    <x v="1"/>
    <x v="0"/>
  </r>
  <r>
    <x v="66"/>
    <x v="69"/>
    <x v="26"/>
    <x v="13"/>
    <x v="5"/>
    <x v="5"/>
    <x v="0"/>
    <x v="0"/>
    <x v="1"/>
    <x v="0"/>
  </r>
  <r>
    <x v="66"/>
    <x v="69"/>
    <x v="26"/>
    <x v="4"/>
    <x v="12"/>
    <x v="12"/>
    <x v="0"/>
    <x v="0"/>
    <x v="1"/>
    <x v="0"/>
  </r>
  <r>
    <x v="67"/>
    <x v="70"/>
    <x v="13"/>
    <x v="9"/>
    <x v="8"/>
    <x v="8"/>
    <x v="1"/>
    <x v="0"/>
    <x v="1"/>
    <x v="0"/>
  </r>
  <r>
    <x v="67"/>
    <x v="70"/>
    <x v="13"/>
    <x v="16"/>
    <x v="15"/>
    <x v="15"/>
    <x v="1"/>
    <x v="0"/>
    <x v="1"/>
    <x v="0"/>
  </r>
  <r>
    <x v="67"/>
    <x v="70"/>
    <x v="13"/>
    <x v="2"/>
    <x v="16"/>
    <x v="16"/>
    <x v="1"/>
    <x v="0"/>
    <x v="1"/>
    <x v="0"/>
  </r>
  <r>
    <x v="67"/>
    <x v="70"/>
    <x v="13"/>
    <x v="3"/>
    <x v="2"/>
    <x v="2"/>
    <x v="0"/>
    <x v="0"/>
    <x v="1"/>
    <x v="0"/>
  </r>
  <r>
    <x v="67"/>
    <x v="70"/>
    <x v="13"/>
    <x v="6"/>
    <x v="9"/>
    <x v="9"/>
    <x v="1"/>
    <x v="0"/>
    <x v="1"/>
    <x v="0"/>
  </r>
  <r>
    <x v="67"/>
    <x v="70"/>
    <x v="13"/>
    <x v="12"/>
    <x v="14"/>
    <x v="14"/>
    <x v="1"/>
    <x v="0"/>
    <x v="1"/>
    <x v="0"/>
  </r>
  <r>
    <x v="67"/>
    <x v="70"/>
    <x v="13"/>
    <x v="12"/>
    <x v="14"/>
    <x v="14"/>
    <x v="1"/>
    <x v="0"/>
    <x v="1"/>
    <x v="0"/>
  </r>
  <r>
    <x v="67"/>
    <x v="70"/>
    <x v="13"/>
    <x v="0"/>
    <x v="4"/>
    <x v="4"/>
    <x v="1"/>
    <x v="0"/>
    <x v="1"/>
    <x v="0"/>
  </r>
  <r>
    <x v="67"/>
    <x v="70"/>
    <x v="13"/>
    <x v="1"/>
    <x v="11"/>
    <x v="11"/>
    <x v="1"/>
    <x v="0"/>
    <x v="1"/>
    <x v="0"/>
  </r>
  <r>
    <x v="67"/>
    <x v="70"/>
    <x v="13"/>
    <x v="1"/>
    <x v="11"/>
    <x v="11"/>
    <x v="1"/>
    <x v="1"/>
    <x v="0"/>
    <x v="1"/>
  </r>
  <r>
    <x v="67"/>
    <x v="70"/>
    <x v="13"/>
    <x v="7"/>
    <x v="0"/>
    <x v="0"/>
    <x v="1"/>
    <x v="0"/>
    <x v="1"/>
    <x v="0"/>
  </r>
  <r>
    <x v="67"/>
    <x v="70"/>
    <x v="13"/>
    <x v="10"/>
    <x v="6"/>
    <x v="6"/>
    <x v="1"/>
    <x v="0"/>
    <x v="1"/>
    <x v="0"/>
  </r>
  <r>
    <x v="67"/>
    <x v="70"/>
    <x v="13"/>
    <x v="11"/>
    <x v="13"/>
    <x v="13"/>
    <x v="1"/>
    <x v="0"/>
    <x v="1"/>
    <x v="0"/>
  </r>
  <r>
    <x v="67"/>
    <x v="70"/>
    <x v="13"/>
    <x v="11"/>
    <x v="13"/>
    <x v="13"/>
    <x v="1"/>
    <x v="0"/>
    <x v="1"/>
    <x v="0"/>
  </r>
  <r>
    <x v="67"/>
    <x v="70"/>
    <x v="13"/>
    <x v="13"/>
    <x v="5"/>
    <x v="5"/>
    <x v="0"/>
    <x v="0"/>
    <x v="1"/>
    <x v="0"/>
  </r>
  <r>
    <x v="67"/>
    <x v="70"/>
    <x v="13"/>
    <x v="14"/>
    <x v="1"/>
    <x v="1"/>
    <x v="1"/>
    <x v="1"/>
    <x v="0"/>
    <x v="1"/>
  </r>
  <r>
    <x v="67"/>
    <x v="70"/>
    <x v="13"/>
    <x v="14"/>
    <x v="1"/>
    <x v="1"/>
    <x v="0"/>
    <x v="1"/>
    <x v="0"/>
    <x v="1"/>
  </r>
  <r>
    <x v="67"/>
    <x v="70"/>
    <x v="13"/>
    <x v="8"/>
    <x v="7"/>
    <x v="7"/>
    <x v="1"/>
    <x v="1"/>
    <x v="0"/>
    <x v="1"/>
  </r>
  <r>
    <x v="67"/>
    <x v="70"/>
    <x v="13"/>
    <x v="8"/>
    <x v="7"/>
    <x v="7"/>
    <x v="1"/>
    <x v="1"/>
    <x v="0"/>
    <x v="1"/>
  </r>
  <r>
    <x v="67"/>
    <x v="70"/>
    <x v="13"/>
    <x v="15"/>
    <x v="10"/>
    <x v="10"/>
    <x v="1"/>
    <x v="0"/>
    <x v="1"/>
    <x v="0"/>
  </r>
  <r>
    <x v="67"/>
    <x v="70"/>
    <x v="13"/>
    <x v="15"/>
    <x v="10"/>
    <x v="10"/>
    <x v="1"/>
    <x v="0"/>
    <x v="1"/>
    <x v="0"/>
  </r>
  <r>
    <x v="67"/>
    <x v="70"/>
    <x v="13"/>
    <x v="5"/>
    <x v="3"/>
    <x v="3"/>
    <x v="1"/>
    <x v="0"/>
    <x v="1"/>
    <x v="0"/>
  </r>
  <r>
    <x v="67"/>
    <x v="70"/>
    <x v="13"/>
    <x v="5"/>
    <x v="3"/>
    <x v="3"/>
    <x v="1"/>
    <x v="0"/>
    <x v="1"/>
    <x v="0"/>
  </r>
  <r>
    <x v="67"/>
    <x v="70"/>
    <x v="13"/>
    <x v="4"/>
    <x v="12"/>
    <x v="12"/>
    <x v="0"/>
    <x v="0"/>
    <x v="1"/>
    <x v="0"/>
  </r>
  <r>
    <x v="67"/>
    <x v="70"/>
    <x v="13"/>
    <x v="9"/>
    <x v="8"/>
    <x v="8"/>
    <x v="1"/>
    <x v="0"/>
    <x v="1"/>
    <x v="0"/>
  </r>
  <r>
    <x v="67"/>
    <x v="70"/>
    <x v="13"/>
    <x v="16"/>
    <x v="15"/>
    <x v="15"/>
    <x v="1"/>
    <x v="0"/>
    <x v="1"/>
    <x v="0"/>
  </r>
  <r>
    <x v="67"/>
    <x v="70"/>
    <x v="13"/>
    <x v="2"/>
    <x v="16"/>
    <x v="16"/>
    <x v="1"/>
    <x v="0"/>
    <x v="1"/>
    <x v="0"/>
  </r>
  <r>
    <x v="67"/>
    <x v="70"/>
    <x v="13"/>
    <x v="3"/>
    <x v="2"/>
    <x v="2"/>
    <x v="1"/>
    <x v="0"/>
    <x v="1"/>
    <x v="0"/>
  </r>
  <r>
    <x v="67"/>
    <x v="70"/>
    <x v="13"/>
    <x v="6"/>
    <x v="9"/>
    <x v="9"/>
    <x v="1"/>
    <x v="0"/>
    <x v="1"/>
    <x v="0"/>
  </r>
  <r>
    <x v="67"/>
    <x v="70"/>
    <x v="13"/>
    <x v="0"/>
    <x v="4"/>
    <x v="4"/>
    <x v="1"/>
    <x v="0"/>
    <x v="1"/>
    <x v="0"/>
  </r>
  <r>
    <x v="67"/>
    <x v="70"/>
    <x v="13"/>
    <x v="7"/>
    <x v="0"/>
    <x v="0"/>
    <x v="1"/>
    <x v="0"/>
    <x v="1"/>
    <x v="0"/>
  </r>
  <r>
    <x v="67"/>
    <x v="70"/>
    <x v="13"/>
    <x v="10"/>
    <x v="6"/>
    <x v="6"/>
    <x v="0"/>
    <x v="1"/>
    <x v="0"/>
    <x v="1"/>
  </r>
  <r>
    <x v="67"/>
    <x v="70"/>
    <x v="13"/>
    <x v="13"/>
    <x v="5"/>
    <x v="5"/>
    <x v="0"/>
    <x v="0"/>
    <x v="1"/>
    <x v="0"/>
  </r>
  <r>
    <x v="67"/>
    <x v="70"/>
    <x v="13"/>
    <x v="4"/>
    <x v="12"/>
    <x v="12"/>
    <x v="1"/>
    <x v="0"/>
    <x v="1"/>
    <x v="0"/>
  </r>
  <r>
    <x v="68"/>
    <x v="31"/>
    <x v="44"/>
    <x v="9"/>
    <x v="8"/>
    <x v="8"/>
    <x v="1"/>
    <x v="0"/>
    <x v="1"/>
    <x v="0"/>
  </r>
  <r>
    <x v="68"/>
    <x v="31"/>
    <x v="44"/>
    <x v="16"/>
    <x v="15"/>
    <x v="15"/>
    <x v="1"/>
    <x v="0"/>
    <x v="1"/>
    <x v="0"/>
  </r>
  <r>
    <x v="68"/>
    <x v="31"/>
    <x v="44"/>
    <x v="2"/>
    <x v="16"/>
    <x v="16"/>
    <x v="1"/>
    <x v="0"/>
    <x v="1"/>
    <x v="0"/>
  </r>
  <r>
    <x v="68"/>
    <x v="31"/>
    <x v="44"/>
    <x v="3"/>
    <x v="2"/>
    <x v="2"/>
    <x v="0"/>
    <x v="0"/>
    <x v="1"/>
    <x v="0"/>
  </r>
  <r>
    <x v="68"/>
    <x v="31"/>
    <x v="44"/>
    <x v="6"/>
    <x v="9"/>
    <x v="9"/>
    <x v="1"/>
    <x v="0"/>
    <x v="1"/>
    <x v="0"/>
  </r>
  <r>
    <x v="68"/>
    <x v="31"/>
    <x v="44"/>
    <x v="12"/>
    <x v="14"/>
    <x v="14"/>
    <x v="1"/>
    <x v="0"/>
    <x v="1"/>
    <x v="0"/>
  </r>
  <r>
    <x v="68"/>
    <x v="31"/>
    <x v="44"/>
    <x v="12"/>
    <x v="14"/>
    <x v="14"/>
    <x v="1"/>
    <x v="0"/>
    <x v="1"/>
    <x v="0"/>
  </r>
  <r>
    <x v="68"/>
    <x v="31"/>
    <x v="44"/>
    <x v="0"/>
    <x v="4"/>
    <x v="4"/>
    <x v="0"/>
    <x v="0"/>
    <x v="1"/>
    <x v="0"/>
  </r>
  <r>
    <x v="68"/>
    <x v="31"/>
    <x v="44"/>
    <x v="1"/>
    <x v="11"/>
    <x v="11"/>
    <x v="1"/>
    <x v="1"/>
    <x v="0"/>
    <x v="1"/>
  </r>
  <r>
    <x v="68"/>
    <x v="31"/>
    <x v="44"/>
    <x v="1"/>
    <x v="11"/>
    <x v="11"/>
    <x v="1"/>
    <x v="1"/>
    <x v="0"/>
    <x v="1"/>
  </r>
  <r>
    <x v="68"/>
    <x v="31"/>
    <x v="44"/>
    <x v="7"/>
    <x v="0"/>
    <x v="0"/>
    <x v="1"/>
    <x v="0"/>
    <x v="1"/>
    <x v="0"/>
  </r>
  <r>
    <x v="68"/>
    <x v="31"/>
    <x v="44"/>
    <x v="10"/>
    <x v="6"/>
    <x v="6"/>
    <x v="1"/>
    <x v="0"/>
    <x v="1"/>
    <x v="0"/>
  </r>
  <r>
    <x v="68"/>
    <x v="31"/>
    <x v="44"/>
    <x v="11"/>
    <x v="13"/>
    <x v="13"/>
    <x v="1"/>
    <x v="0"/>
    <x v="1"/>
    <x v="0"/>
  </r>
  <r>
    <x v="68"/>
    <x v="31"/>
    <x v="44"/>
    <x v="11"/>
    <x v="13"/>
    <x v="13"/>
    <x v="0"/>
    <x v="0"/>
    <x v="1"/>
    <x v="0"/>
  </r>
  <r>
    <x v="68"/>
    <x v="31"/>
    <x v="44"/>
    <x v="13"/>
    <x v="5"/>
    <x v="5"/>
    <x v="0"/>
    <x v="0"/>
    <x v="1"/>
    <x v="0"/>
  </r>
  <r>
    <x v="68"/>
    <x v="31"/>
    <x v="44"/>
    <x v="14"/>
    <x v="1"/>
    <x v="1"/>
    <x v="1"/>
    <x v="0"/>
    <x v="1"/>
    <x v="0"/>
  </r>
  <r>
    <x v="68"/>
    <x v="31"/>
    <x v="44"/>
    <x v="14"/>
    <x v="1"/>
    <x v="1"/>
    <x v="0"/>
    <x v="1"/>
    <x v="0"/>
    <x v="1"/>
  </r>
  <r>
    <x v="68"/>
    <x v="31"/>
    <x v="44"/>
    <x v="8"/>
    <x v="7"/>
    <x v="7"/>
    <x v="0"/>
    <x v="1"/>
    <x v="0"/>
    <x v="1"/>
  </r>
  <r>
    <x v="68"/>
    <x v="31"/>
    <x v="44"/>
    <x v="8"/>
    <x v="7"/>
    <x v="7"/>
    <x v="0"/>
    <x v="1"/>
    <x v="0"/>
    <x v="1"/>
  </r>
  <r>
    <x v="68"/>
    <x v="31"/>
    <x v="44"/>
    <x v="15"/>
    <x v="10"/>
    <x v="10"/>
    <x v="0"/>
    <x v="0"/>
    <x v="1"/>
    <x v="0"/>
  </r>
  <r>
    <x v="68"/>
    <x v="31"/>
    <x v="44"/>
    <x v="15"/>
    <x v="10"/>
    <x v="10"/>
    <x v="1"/>
    <x v="0"/>
    <x v="1"/>
    <x v="0"/>
  </r>
  <r>
    <x v="68"/>
    <x v="31"/>
    <x v="44"/>
    <x v="5"/>
    <x v="3"/>
    <x v="3"/>
    <x v="0"/>
    <x v="0"/>
    <x v="1"/>
    <x v="0"/>
  </r>
  <r>
    <x v="68"/>
    <x v="31"/>
    <x v="44"/>
    <x v="5"/>
    <x v="3"/>
    <x v="3"/>
    <x v="1"/>
    <x v="1"/>
    <x v="0"/>
    <x v="1"/>
  </r>
  <r>
    <x v="68"/>
    <x v="31"/>
    <x v="44"/>
    <x v="4"/>
    <x v="12"/>
    <x v="12"/>
    <x v="0"/>
    <x v="0"/>
    <x v="1"/>
    <x v="0"/>
  </r>
  <r>
    <x v="68"/>
    <x v="31"/>
    <x v="44"/>
    <x v="9"/>
    <x v="8"/>
    <x v="8"/>
    <x v="0"/>
    <x v="0"/>
    <x v="1"/>
    <x v="0"/>
  </r>
  <r>
    <x v="68"/>
    <x v="31"/>
    <x v="44"/>
    <x v="16"/>
    <x v="15"/>
    <x v="15"/>
    <x v="1"/>
    <x v="0"/>
    <x v="1"/>
    <x v="0"/>
  </r>
  <r>
    <x v="68"/>
    <x v="31"/>
    <x v="44"/>
    <x v="2"/>
    <x v="16"/>
    <x v="16"/>
    <x v="0"/>
    <x v="0"/>
    <x v="1"/>
    <x v="0"/>
  </r>
  <r>
    <x v="68"/>
    <x v="31"/>
    <x v="44"/>
    <x v="3"/>
    <x v="2"/>
    <x v="2"/>
    <x v="0"/>
    <x v="0"/>
    <x v="1"/>
    <x v="0"/>
  </r>
  <r>
    <x v="68"/>
    <x v="31"/>
    <x v="44"/>
    <x v="6"/>
    <x v="9"/>
    <x v="9"/>
    <x v="1"/>
    <x v="0"/>
    <x v="1"/>
    <x v="0"/>
  </r>
  <r>
    <x v="68"/>
    <x v="31"/>
    <x v="44"/>
    <x v="0"/>
    <x v="4"/>
    <x v="4"/>
    <x v="1"/>
    <x v="0"/>
    <x v="1"/>
    <x v="0"/>
  </r>
  <r>
    <x v="68"/>
    <x v="31"/>
    <x v="44"/>
    <x v="7"/>
    <x v="0"/>
    <x v="0"/>
    <x v="1"/>
    <x v="0"/>
    <x v="1"/>
    <x v="0"/>
  </r>
  <r>
    <x v="68"/>
    <x v="31"/>
    <x v="44"/>
    <x v="10"/>
    <x v="6"/>
    <x v="6"/>
    <x v="1"/>
    <x v="0"/>
    <x v="1"/>
    <x v="0"/>
  </r>
  <r>
    <x v="68"/>
    <x v="31"/>
    <x v="44"/>
    <x v="13"/>
    <x v="5"/>
    <x v="5"/>
    <x v="0"/>
    <x v="0"/>
    <x v="1"/>
    <x v="0"/>
  </r>
  <r>
    <x v="68"/>
    <x v="31"/>
    <x v="44"/>
    <x v="4"/>
    <x v="12"/>
    <x v="12"/>
    <x v="1"/>
    <x v="0"/>
    <x v="1"/>
    <x v="0"/>
  </r>
  <r>
    <x v="69"/>
    <x v="51"/>
    <x v="62"/>
    <x v="9"/>
    <x v="8"/>
    <x v="8"/>
    <x v="0"/>
    <x v="0"/>
    <x v="1"/>
    <x v="0"/>
  </r>
  <r>
    <x v="69"/>
    <x v="51"/>
    <x v="62"/>
    <x v="16"/>
    <x v="15"/>
    <x v="15"/>
    <x v="1"/>
    <x v="1"/>
    <x v="1"/>
    <x v="2"/>
  </r>
  <r>
    <x v="69"/>
    <x v="51"/>
    <x v="62"/>
    <x v="2"/>
    <x v="16"/>
    <x v="16"/>
    <x v="1"/>
    <x v="0"/>
    <x v="1"/>
    <x v="0"/>
  </r>
  <r>
    <x v="69"/>
    <x v="51"/>
    <x v="62"/>
    <x v="3"/>
    <x v="2"/>
    <x v="2"/>
    <x v="1"/>
    <x v="0"/>
    <x v="1"/>
    <x v="0"/>
  </r>
  <r>
    <x v="69"/>
    <x v="51"/>
    <x v="62"/>
    <x v="6"/>
    <x v="9"/>
    <x v="9"/>
    <x v="1"/>
    <x v="0"/>
    <x v="1"/>
    <x v="0"/>
  </r>
  <r>
    <x v="69"/>
    <x v="51"/>
    <x v="62"/>
    <x v="12"/>
    <x v="14"/>
    <x v="14"/>
    <x v="1"/>
    <x v="0"/>
    <x v="1"/>
    <x v="0"/>
  </r>
  <r>
    <x v="69"/>
    <x v="51"/>
    <x v="62"/>
    <x v="12"/>
    <x v="14"/>
    <x v="14"/>
    <x v="1"/>
    <x v="0"/>
    <x v="1"/>
    <x v="0"/>
  </r>
  <r>
    <x v="69"/>
    <x v="51"/>
    <x v="62"/>
    <x v="0"/>
    <x v="4"/>
    <x v="4"/>
    <x v="1"/>
    <x v="0"/>
    <x v="1"/>
    <x v="0"/>
  </r>
  <r>
    <x v="69"/>
    <x v="51"/>
    <x v="62"/>
    <x v="1"/>
    <x v="11"/>
    <x v="11"/>
    <x v="1"/>
    <x v="1"/>
    <x v="0"/>
    <x v="1"/>
  </r>
  <r>
    <x v="69"/>
    <x v="51"/>
    <x v="62"/>
    <x v="1"/>
    <x v="11"/>
    <x v="11"/>
    <x v="1"/>
    <x v="0"/>
    <x v="1"/>
    <x v="0"/>
  </r>
  <r>
    <x v="69"/>
    <x v="51"/>
    <x v="62"/>
    <x v="7"/>
    <x v="0"/>
    <x v="0"/>
    <x v="1"/>
    <x v="0"/>
    <x v="1"/>
    <x v="0"/>
  </r>
  <r>
    <x v="69"/>
    <x v="51"/>
    <x v="62"/>
    <x v="10"/>
    <x v="6"/>
    <x v="6"/>
    <x v="1"/>
    <x v="0"/>
    <x v="1"/>
    <x v="0"/>
  </r>
  <r>
    <x v="69"/>
    <x v="51"/>
    <x v="62"/>
    <x v="11"/>
    <x v="13"/>
    <x v="13"/>
    <x v="0"/>
    <x v="0"/>
    <x v="1"/>
    <x v="0"/>
  </r>
  <r>
    <x v="69"/>
    <x v="51"/>
    <x v="62"/>
    <x v="11"/>
    <x v="13"/>
    <x v="13"/>
    <x v="1"/>
    <x v="0"/>
    <x v="1"/>
    <x v="0"/>
  </r>
  <r>
    <x v="69"/>
    <x v="51"/>
    <x v="62"/>
    <x v="13"/>
    <x v="5"/>
    <x v="5"/>
    <x v="0"/>
    <x v="0"/>
    <x v="1"/>
    <x v="0"/>
  </r>
  <r>
    <x v="69"/>
    <x v="51"/>
    <x v="62"/>
    <x v="14"/>
    <x v="1"/>
    <x v="1"/>
    <x v="0"/>
    <x v="0"/>
    <x v="1"/>
    <x v="0"/>
  </r>
  <r>
    <x v="69"/>
    <x v="51"/>
    <x v="62"/>
    <x v="14"/>
    <x v="1"/>
    <x v="1"/>
    <x v="1"/>
    <x v="0"/>
    <x v="1"/>
    <x v="0"/>
  </r>
  <r>
    <x v="69"/>
    <x v="51"/>
    <x v="62"/>
    <x v="8"/>
    <x v="7"/>
    <x v="7"/>
    <x v="0"/>
    <x v="0"/>
    <x v="1"/>
    <x v="0"/>
  </r>
  <r>
    <x v="69"/>
    <x v="51"/>
    <x v="62"/>
    <x v="8"/>
    <x v="7"/>
    <x v="7"/>
    <x v="0"/>
    <x v="0"/>
    <x v="1"/>
    <x v="0"/>
  </r>
  <r>
    <x v="69"/>
    <x v="51"/>
    <x v="62"/>
    <x v="15"/>
    <x v="10"/>
    <x v="10"/>
    <x v="1"/>
    <x v="1"/>
    <x v="0"/>
    <x v="1"/>
  </r>
  <r>
    <x v="69"/>
    <x v="51"/>
    <x v="62"/>
    <x v="15"/>
    <x v="10"/>
    <x v="10"/>
    <x v="1"/>
    <x v="1"/>
    <x v="0"/>
    <x v="1"/>
  </r>
  <r>
    <x v="69"/>
    <x v="51"/>
    <x v="62"/>
    <x v="5"/>
    <x v="3"/>
    <x v="3"/>
    <x v="1"/>
    <x v="1"/>
    <x v="1"/>
    <x v="2"/>
  </r>
  <r>
    <x v="69"/>
    <x v="51"/>
    <x v="62"/>
    <x v="5"/>
    <x v="3"/>
    <x v="3"/>
    <x v="0"/>
    <x v="0"/>
    <x v="1"/>
    <x v="0"/>
  </r>
  <r>
    <x v="69"/>
    <x v="51"/>
    <x v="62"/>
    <x v="4"/>
    <x v="12"/>
    <x v="12"/>
    <x v="0"/>
    <x v="0"/>
    <x v="1"/>
    <x v="0"/>
  </r>
  <r>
    <x v="69"/>
    <x v="51"/>
    <x v="62"/>
    <x v="9"/>
    <x v="8"/>
    <x v="8"/>
    <x v="1"/>
    <x v="0"/>
    <x v="1"/>
    <x v="0"/>
  </r>
  <r>
    <x v="69"/>
    <x v="51"/>
    <x v="62"/>
    <x v="16"/>
    <x v="15"/>
    <x v="15"/>
    <x v="1"/>
    <x v="0"/>
    <x v="1"/>
    <x v="0"/>
  </r>
  <r>
    <x v="69"/>
    <x v="51"/>
    <x v="62"/>
    <x v="2"/>
    <x v="16"/>
    <x v="16"/>
    <x v="1"/>
    <x v="0"/>
    <x v="1"/>
    <x v="0"/>
  </r>
  <r>
    <x v="69"/>
    <x v="51"/>
    <x v="62"/>
    <x v="3"/>
    <x v="2"/>
    <x v="2"/>
    <x v="1"/>
    <x v="0"/>
    <x v="1"/>
    <x v="0"/>
  </r>
  <r>
    <x v="69"/>
    <x v="51"/>
    <x v="62"/>
    <x v="6"/>
    <x v="9"/>
    <x v="9"/>
    <x v="1"/>
    <x v="0"/>
    <x v="1"/>
    <x v="0"/>
  </r>
  <r>
    <x v="69"/>
    <x v="51"/>
    <x v="62"/>
    <x v="0"/>
    <x v="4"/>
    <x v="4"/>
    <x v="1"/>
    <x v="0"/>
    <x v="1"/>
    <x v="0"/>
  </r>
  <r>
    <x v="69"/>
    <x v="51"/>
    <x v="62"/>
    <x v="7"/>
    <x v="0"/>
    <x v="0"/>
    <x v="1"/>
    <x v="0"/>
    <x v="1"/>
    <x v="0"/>
  </r>
  <r>
    <x v="69"/>
    <x v="51"/>
    <x v="62"/>
    <x v="10"/>
    <x v="6"/>
    <x v="6"/>
    <x v="0"/>
    <x v="0"/>
    <x v="1"/>
    <x v="0"/>
  </r>
  <r>
    <x v="69"/>
    <x v="51"/>
    <x v="62"/>
    <x v="13"/>
    <x v="5"/>
    <x v="5"/>
    <x v="1"/>
    <x v="0"/>
    <x v="1"/>
    <x v="0"/>
  </r>
  <r>
    <x v="69"/>
    <x v="51"/>
    <x v="62"/>
    <x v="4"/>
    <x v="12"/>
    <x v="12"/>
    <x v="1"/>
    <x v="0"/>
    <x v="1"/>
    <x v="0"/>
  </r>
  <r>
    <x v="70"/>
    <x v="26"/>
    <x v="76"/>
    <x v="9"/>
    <x v="8"/>
    <x v="8"/>
    <x v="1"/>
    <x v="0"/>
    <x v="1"/>
    <x v="0"/>
  </r>
  <r>
    <x v="70"/>
    <x v="26"/>
    <x v="76"/>
    <x v="16"/>
    <x v="15"/>
    <x v="15"/>
    <x v="1"/>
    <x v="0"/>
    <x v="1"/>
    <x v="0"/>
  </r>
  <r>
    <x v="70"/>
    <x v="26"/>
    <x v="76"/>
    <x v="2"/>
    <x v="16"/>
    <x v="16"/>
    <x v="1"/>
    <x v="0"/>
    <x v="1"/>
    <x v="0"/>
  </r>
  <r>
    <x v="70"/>
    <x v="26"/>
    <x v="76"/>
    <x v="3"/>
    <x v="2"/>
    <x v="2"/>
    <x v="1"/>
    <x v="0"/>
    <x v="1"/>
    <x v="0"/>
  </r>
  <r>
    <x v="70"/>
    <x v="26"/>
    <x v="76"/>
    <x v="6"/>
    <x v="9"/>
    <x v="9"/>
    <x v="1"/>
    <x v="0"/>
    <x v="1"/>
    <x v="0"/>
  </r>
  <r>
    <x v="70"/>
    <x v="26"/>
    <x v="76"/>
    <x v="12"/>
    <x v="14"/>
    <x v="14"/>
    <x v="1"/>
    <x v="0"/>
    <x v="1"/>
    <x v="0"/>
  </r>
  <r>
    <x v="70"/>
    <x v="26"/>
    <x v="76"/>
    <x v="12"/>
    <x v="14"/>
    <x v="14"/>
    <x v="1"/>
    <x v="0"/>
    <x v="1"/>
    <x v="0"/>
  </r>
  <r>
    <x v="70"/>
    <x v="26"/>
    <x v="76"/>
    <x v="0"/>
    <x v="4"/>
    <x v="4"/>
    <x v="1"/>
    <x v="0"/>
    <x v="1"/>
    <x v="0"/>
  </r>
  <r>
    <x v="70"/>
    <x v="26"/>
    <x v="76"/>
    <x v="1"/>
    <x v="11"/>
    <x v="11"/>
    <x v="1"/>
    <x v="0"/>
    <x v="1"/>
    <x v="0"/>
  </r>
  <r>
    <x v="70"/>
    <x v="26"/>
    <x v="76"/>
    <x v="1"/>
    <x v="11"/>
    <x v="11"/>
    <x v="1"/>
    <x v="0"/>
    <x v="1"/>
    <x v="0"/>
  </r>
  <r>
    <x v="70"/>
    <x v="26"/>
    <x v="76"/>
    <x v="7"/>
    <x v="0"/>
    <x v="0"/>
    <x v="1"/>
    <x v="0"/>
    <x v="1"/>
    <x v="0"/>
  </r>
  <r>
    <x v="70"/>
    <x v="26"/>
    <x v="76"/>
    <x v="10"/>
    <x v="6"/>
    <x v="6"/>
    <x v="1"/>
    <x v="0"/>
    <x v="1"/>
    <x v="0"/>
  </r>
  <r>
    <x v="70"/>
    <x v="26"/>
    <x v="76"/>
    <x v="11"/>
    <x v="13"/>
    <x v="13"/>
    <x v="1"/>
    <x v="0"/>
    <x v="1"/>
    <x v="0"/>
  </r>
  <r>
    <x v="70"/>
    <x v="26"/>
    <x v="76"/>
    <x v="11"/>
    <x v="13"/>
    <x v="13"/>
    <x v="1"/>
    <x v="0"/>
    <x v="1"/>
    <x v="0"/>
  </r>
  <r>
    <x v="70"/>
    <x v="26"/>
    <x v="76"/>
    <x v="13"/>
    <x v="5"/>
    <x v="5"/>
    <x v="0"/>
    <x v="0"/>
    <x v="1"/>
    <x v="0"/>
  </r>
  <r>
    <x v="70"/>
    <x v="26"/>
    <x v="76"/>
    <x v="14"/>
    <x v="1"/>
    <x v="1"/>
    <x v="0"/>
    <x v="0"/>
    <x v="1"/>
    <x v="0"/>
  </r>
  <r>
    <x v="70"/>
    <x v="26"/>
    <x v="76"/>
    <x v="14"/>
    <x v="1"/>
    <x v="1"/>
    <x v="1"/>
    <x v="0"/>
    <x v="1"/>
    <x v="0"/>
  </r>
  <r>
    <x v="70"/>
    <x v="26"/>
    <x v="76"/>
    <x v="8"/>
    <x v="7"/>
    <x v="7"/>
    <x v="0"/>
    <x v="0"/>
    <x v="1"/>
    <x v="0"/>
  </r>
  <r>
    <x v="70"/>
    <x v="26"/>
    <x v="76"/>
    <x v="8"/>
    <x v="7"/>
    <x v="7"/>
    <x v="1"/>
    <x v="0"/>
    <x v="1"/>
    <x v="0"/>
  </r>
  <r>
    <x v="70"/>
    <x v="26"/>
    <x v="76"/>
    <x v="15"/>
    <x v="10"/>
    <x v="10"/>
    <x v="1"/>
    <x v="1"/>
    <x v="0"/>
    <x v="1"/>
  </r>
  <r>
    <x v="70"/>
    <x v="26"/>
    <x v="76"/>
    <x v="15"/>
    <x v="10"/>
    <x v="10"/>
    <x v="1"/>
    <x v="1"/>
    <x v="0"/>
    <x v="1"/>
  </r>
  <r>
    <x v="70"/>
    <x v="26"/>
    <x v="76"/>
    <x v="5"/>
    <x v="3"/>
    <x v="3"/>
    <x v="0"/>
    <x v="0"/>
    <x v="1"/>
    <x v="0"/>
  </r>
  <r>
    <x v="70"/>
    <x v="26"/>
    <x v="76"/>
    <x v="5"/>
    <x v="3"/>
    <x v="3"/>
    <x v="0"/>
    <x v="0"/>
    <x v="1"/>
    <x v="0"/>
  </r>
  <r>
    <x v="70"/>
    <x v="26"/>
    <x v="76"/>
    <x v="4"/>
    <x v="12"/>
    <x v="12"/>
    <x v="0"/>
    <x v="0"/>
    <x v="1"/>
    <x v="0"/>
  </r>
  <r>
    <x v="70"/>
    <x v="26"/>
    <x v="76"/>
    <x v="9"/>
    <x v="8"/>
    <x v="8"/>
    <x v="0"/>
    <x v="0"/>
    <x v="1"/>
    <x v="0"/>
  </r>
  <r>
    <x v="70"/>
    <x v="26"/>
    <x v="76"/>
    <x v="16"/>
    <x v="15"/>
    <x v="15"/>
    <x v="1"/>
    <x v="0"/>
    <x v="1"/>
    <x v="0"/>
  </r>
  <r>
    <x v="70"/>
    <x v="26"/>
    <x v="76"/>
    <x v="2"/>
    <x v="16"/>
    <x v="16"/>
    <x v="0"/>
    <x v="0"/>
    <x v="1"/>
    <x v="0"/>
  </r>
  <r>
    <x v="70"/>
    <x v="26"/>
    <x v="76"/>
    <x v="3"/>
    <x v="2"/>
    <x v="2"/>
    <x v="0"/>
    <x v="0"/>
    <x v="1"/>
    <x v="0"/>
  </r>
  <r>
    <x v="70"/>
    <x v="26"/>
    <x v="76"/>
    <x v="6"/>
    <x v="9"/>
    <x v="9"/>
    <x v="0"/>
    <x v="0"/>
    <x v="1"/>
    <x v="0"/>
  </r>
  <r>
    <x v="70"/>
    <x v="26"/>
    <x v="76"/>
    <x v="0"/>
    <x v="4"/>
    <x v="4"/>
    <x v="1"/>
    <x v="0"/>
    <x v="1"/>
    <x v="0"/>
  </r>
  <r>
    <x v="70"/>
    <x v="26"/>
    <x v="76"/>
    <x v="7"/>
    <x v="0"/>
    <x v="0"/>
    <x v="1"/>
    <x v="0"/>
    <x v="1"/>
    <x v="0"/>
  </r>
  <r>
    <x v="70"/>
    <x v="26"/>
    <x v="76"/>
    <x v="10"/>
    <x v="6"/>
    <x v="6"/>
    <x v="1"/>
    <x v="0"/>
    <x v="1"/>
    <x v="0"/>
  </r>
  <r>
    <x v="70"/>
    <x v="26"/>
    <x v="76"/>
    <x v="13"/>
    <x v="5"/>
    <x v="5"/>
    <x v="0"/>
    <x v="0"/>
    <x v="1"/>
    <x v="0"/>
  </r>
  <r>
    <x v="70"/>
    <x v="26"/>
    <x v="76"/>
    <x v="4"/>
    <x v="12"/>
    <x v="12"/>
    <x v="0"/>
    <x v="0"/>
    <x v="1"/>
    <x v="0"/>
  </r>
  <r>
    <x v="71"/>
    <x v="25"/>
    <x v="77"/>
    <x v="9"/>
    <x v="8"/>
    <x v="8"/>
    <x v="1"/>
    <x v="0"/>
    <x v="1"/>
    <x v="0"/>
  </r>
  <r>
    <x v="71"/>
    <x v="25"/>
    <x v="77"/>
    <x v="16"/>
    <x v="15"/>
    <x v="15"/>
    <x v="1"/>
    <x v="0"/>
    <x v="1"/>
    <x v="0"/>
  </r>
  <r>
    <x v="71"/>
    <x v="25"/>
    <x v="77"/>
    <x v="2"/>
    <x v="16"/>
    <x v="16"/>
    <x v="1"/>
    <x v="0"/>
    <x v="1"/>
    <x v="0"/>
  </r>
  <r>
    <x v="71"/>
    <x v="25"/>
    <x v="77"/>
    <x v="3"/>
    <x v="2"/>
    <x v="2"/>
    <x v="0"/>
    <x v="0"/>
    <x v="1"/>
    <x v="0"/>
  </r>
  <r>
    <x v="71"/>
    <x v="25"/>
    <x v="77"/>
    <x v="6"/>
    <x v="9"/>
    <x v="9"/>
    <x v="1"/>
    <x v="0"/>
    <x v="1"/>
    <x v="0"/>
  </r>
  <r>
    <x v="71"/>
    <x v="25"/>
    <x v="77"/>
    <x v="0"/>
    <x v="4"/>
    <x v="4"/>
    <x v="0"/>
    <x v="0"/>
    <x v="1"/>
    <x v="0"/>
  </r>
  <r>
    <x v="71"/>
    <x v="25"/>
    <x v="77"/>
    <x v="7"/>
    <x v="0"/>
    <x v="0"/>
    <x v="1"/>
    <x v="0"/>
    <x v="1"/>
    <x v="0"/>
  </r>
  <r>
    <x v="71"/>
    <x v="25"/>
    <x v="77"/>
    <x v="10"/>
    <x v="6"/>
    <x v="6"/>
    <x v="1"/>
    <x v="0"/>
    <x v="1"/>
    <x v="0"/>
  </r>
  <r>
    <x v="71"/>
    <x v="25"/>
    <x v="77"/>
    <x v="13"/>
    <x v="5"/>
    <x v="5"/>
    <x v="0"/>
    <x v="0"/>
    <x v="1"/>
    <x v="0"/>
  </r>
  <r>
    <x v="71"/>
    <x v="25"/>
    <x v="77"/>
    <x v="4"/>
    <x v="12"/>
    <x v="12"/>
    <x v="0"/>
    <x v="0"/>
    <x v="1"/>
    <x v="0"/>
  </r>
  <r>
    <x v="71"/>
    <x v="25"/>
    <x v="77"/>
    <x v="9"/>
    <x v="8"/>
    <x v="8"/>
    <x v="1"/>
    <x v="1"/>
    <x v="0"/>
    <x v="1"/>
  </r>
  <r>
    <x v="71"/>
    <x v="25"/>
    <x v="77"/>
    <x v="16"/>
    <x v="15"/>
    <x v="15"/>
    <x v="1"/>
    <x v="0"/>
    <x v="1"/>
    <x v="0"/>
  </r>
  <r>
    <x v="71"/>
    <x v="25"/>
    <x v="77"/>
    <x v="2"/>
    <x v="16"/>
    <x v="16"/>
    <x v="1"/>
    <x v="0"/>
    <x v="1"/>
    <x v="0"/>
  </r>
  <r>
    <x v="71"/>
    <x v="25"/>
    <x v="77"/>
    <x v="3"/>
    <x v="2"/>
    <x v="2"/>
    <x v="0"/>
    <x v="0"/>
    <x v="1"/>
    <x v="0"/>
  </r>
  <r>
    <x v="71"/>
    <x v="25"/>
    <x v="77"/>
    <x v="6"/>
    <x v="9"/>
    <x v="9"/>
    <x v="1"/>
    <x v="0"/>
    <x v="1"/>
    <x v="0"/>
  </r>
  <r>
    <x v="71"/>
    <x v="25"/>
    <x v="77"/>
    <x v="12"/>
    <x v="14"/>
    <x v="14"/>
    <x v="1"/>
    <x v="0"/>
    <x v="1"/>
    <x v="0"/>
  </r>
  <r>
    <x v="71"/>
    <x v="25"/>
    <x v="77"/>
    <x v="12"/>
    <x v="14"/>
    <x v="14"/>
    <x v="1"/>
    <x v="0"/>
    <x v="1"/>
    <x v="0"/>
  </r>
  <r>
    <x v="71"/>
    <x v="25"/>
    <x v="77"/>
    <x v="0"/>
    <x v="4"/>
    <x v="4"/>
    <x v="1"/>
    <x v="0"/>
    <x v="1"/>
    <x v="0"/>
  </r>
  <r>
    <x v="71"/>
    <x v="25"/>
    <x v="77"/>
    <x v="1"/>
    <x v="11"/>
    <x v="11"/>
    <x v="1"/>
    <x v="0"/>
    <x v="1"/>
    <x v="0"/>
  </r>
  <r>
    <x v="71"/>
    <x v="25"/>
    <x v="77"/>
    <x v="1"/>
    <x v="11"/>
    <x v="11"/>
    <x v="0"/>
    <x v="0"/>
    <x v="1"/>
    <x v="0"/>
  </r>
  <r>
    <x v="71"/>
    <x v="25"/>
    <x v="77"/>
    <x v="7"/>
    <x v="0"/>
    <x v="0"/>
    <x v="0"/>
    <x v="0"/>
    <x v="1"/>
    <x v="0"/>
  </r>
  <r>
    <x v="71"/>
    <x v="25"/>
    <x v="77"/>
    <x v="10"/>
    <x v="6"/>
    <x v="6"/>
    <x v="1"/>
    <x v="0"/>
    <x v="1"/>
    <x v="0"/>
  </r>
  <r>
    <x v="71"/>
    <x v="25"/>
    <x v="77"/>
    <x v="11"/>
    <x v="13"/>
    <x v="13"/>
    <x v="1"/>
    <x v="0"/>
    <x v="1"/>
    <x v="0"/>
  </r>
  <r>
    <x v="71"/>
    <x v="25"/>
    <x v="77"/>
    <x v="11"/>
    <x v="13"/>
    <x v="13"/>
    <x v="0"/>
    <x v="0"/>
    <x v="1"/>
    <x v="0"/>
  </r>
  <r>
    <x v="71"/>
    <x v="25"/>
    <x v="77"/>
    <x v="13"/>
    <x v="5"/>
    <x v="5"/>
    <x v="0"/>
    <x v="0"/>
    <x v="1"/>
    <x v="0"/>
  </r>
  <r>
    <x v="71"/>
    <x v="25"/>
    <x v="77"/>
    <x v="14"/>
    <x v="1"/>
    <x v="1"/>
    <x v="1"/>
    <x v="0"/>
    <x v="1"/>
    <x v="0"/>
  </r>
  <r>
    <x v="71"/>
    <x v="25"/>
    <x v="77"/>
    <x v="14"/>
    <x v="1"/>
    <x v="1"/>
    <x v="1"/>
    <x v="0"/>
    <x v="1"/>
    <x v="0"/>
  </r>
  <r>
    <x v="71"/>
    <x v="25"/>
    <x v="77"/>
    <x v="8"/>
    <x v="7"/>
    <x v="7"/>
    <x v="0"/>
    <x v="0"/>
    <x v="1"/>
    <x v="0"/>
  </r>
  <r>
    <x v="71"/>
    <x v="25"/>
    <x v="77"/>
    <x v="8"/>
    <x v="7"/>
    <x v="7"/>
    <x v="0"/>
    <x v="0"/>
    <x v="1"/>
    <x v="0"/>
  </r>
  <r>
    <x v="71"/>
    <x v="25"/>
    <x v="77"/>
    <x v="15"/>
    <x v="10"/>
    <x v="10"/>
    <x v="1"/>
    <x v="1"/>
    <x v="0"/>
    <x v="1"/>
  </r>
  <r>
    <x v="71"/>
    <x v="25"/>
    <x v="77"/>
    <x v="15"/>
    <x v="10"/>
    <x v="10"/>
    <x v="1"/>
    <x v="1"/>
    <x v="0"/>
    <x v="1"/>
  </r>
  <r>
    <x v="71"/>
    <x v="25"/>
    <x v="77"/>
    <x v="5"/>
    <x v="3"/>
    <x v="3"/>
    <x v="0"/>
    <x v="1"/>
    <x v="0"/>
    <x v="1"/>
  </r>
  <r>
    <x v="71"/>
    <x v="25"/>
    <x v="77"/>
    <x v="5"/>
    <x v="3"/>
    <x v="3"/>
    <x v="0"/>
    <x v="1"/>
    <x v="0"/>
    <x v="1"/>
  </r>
  <r>
    <x v="71"/>
    <x v="25"/>
    <x v="77"/>
    <x v="4"/>
    <x v="12"/>
    <x v="12"/>
    <x v="1"/>
    <x v="0"/>
    <x v="1"/>
    <x v="0"/>
  </r>
  <r>
    <x v="72"/>
    <x v="64"/>
    <x v="15"/>
    <x v="9"/>
    <x v="8"/>
    <x v="8"/>
    <x v="1"/>
    <x v="0"/>
    <x v="1"/>
    <x v="0"/>
  </r>
  <r>
    <x v="72"/>
    <x v="64"/>
    <x v="15"/>
    <x v="16"/>
    <x v="15"/>
    <x v="15"/>
    <x v="1"/>
    <x v="1"/>
    <x v="0"/>
    <x v="1"/>
  </r>
  <r>
    <x v="72"/>
    <x v="64"/>
    <x v="15"/>
    <x v="2"/>
    <x v="16"/>
    <x v="16"/>
    <x v="1"/>
    <x v="0"/>
    <x v="1"/>
    <x v="0"/>
  </r>
  <r>
    <x v="72"/>
    <x v="64"/>
    <x v="15"/>
    <x v="3"/>
    <x v="2"/>
    <x v="2"/>
    <x v="1"/>
    <x v="0"/>
    <x v="1"/>
    <x v="0"/>
  </r>
  <r>
    <x v="72"/>
    <x v="64"/>
    <x v="15"/>
    <x v="6"/>
    <x v="9"/>
    <x v="9"/>
    <x v="1"/>
    <x v="0"/>
    <x v="1"/>
    <x v="0"/>
  </r>
  <r>
    <x v="72"/>
    <x v="64"/>
    <x v="15"/>
    <x v="12"/>
    <x v="14"/>
    <x v="14"/>
    <x v="0"/>
    <x v="0"/>
    <x v="1"/>
    <x v="0"/>
  </r>
  <r>
    <x v="72"/>
    <x v="64"/>
    <x v="15"/>
    <x v="12"/>
    <x v="14"/>
    <x v="14"/>
    <x v="0"/>
    <x v="0"/>
    <x v="1"/>
    <x v="0"/>
  </r>
  <r>
    <x v="72"/>
    <x v="64"/>
    <x v="15"/>
    <x v="0"/>
    <x v="4"/>
    <x v="4"/>
    <x v="0"/>
    <x v="0"/>
    <x v="1"/>
    <x v="0"/>
  </r>
  <r>
    <x v="72"/>
    <x v="64"/>
    <x v="15"/>
    <x v="1"/>
    <x v="11"/>
    <x v="11"/>
    <x v="1"/>
    <x v="0"/>
    <x v="1"/>
    <x v="0"/>
  </r>
  <r>
    <x v="72"/>
    <x v="64"/>
    <x v="15"/>
    <x v="1"/>
    <x v="11"/>
    <x v="11"/>
    <x v="1"/>
    <x v="0"/>
    <x v="1"/>
    <x v="0"/>
  </r>
  <r>
    <x v="72"/>
    <x v="64"/>
    <x v="15"/>
    <x v="7"/>
    <x v="0"/>
    <x v="0"/>
    <x v="1"/>
    <x v="0"/>
    <x v="1"/>
    <x v="0"/>
  </r>
  <r>
    <x v="72"/>
    <x v="64"/>
    <x v="15"/>
    <x v="10"/>
    <x v="6"/>
    <x v="6"/>
    <x v="1"/>
    <x v="0"/>
    <x v="1"/>
    <x v="0"/>
  </r>
  <r>
    <x v="72"/>
    <x v="64"/>
    <x v="15"/>
    <x v="11"/>
    <x v="13"/>
    <x v="13"/>
    <x v="1"/>
    <x v="1"/>
    <x v="1"/>
    <x v="2"/>
  </r>
  <r>
    <x v="72"/>
    <x v="64"/>
    <x v="15"/>
    <x v="11"/>
    <x v="13"/>
    <x v="13"/>
    <x v="1"/>
    <x v="1"/>
    <x v="1"/>
    <x v="2"/>
  </r>
  <r>
    <x v="72"/>
    <x v="64"/>
    <x v="15"/>
    <x v="13"/>
    <x v="5"/>
    <x v="5"/>
    <x v="0"/>
    <x v="0"/>
    <x v="1"/>
    <x v="0"/>
  </r>
  <r>
    <x v="72"/>
    <x v="64"/>
    <x v="15"/>
    <x v="14"/>
    <x v="1"/>
    <x v="1"/>
    <x v="1"/>
    <x v="1"/>
    <x v="0"/>
    <x v="1"/>
  </r>
  <r>
    <x v="72"/>
    <x v="64"/>
    <x v="15"/>
    <x v="14"/>
    <x v="1"/>
    <x v="1"/>
    <x v="1"/>
    <x v="1"/>
    <x v="0"/>
    <x v="1"/>
  </r>
  <r>
    <x v="72"/>
    <x v="64"/>
    <x v="15"/>
    <x v="8"/>
    <x v="7"/>
    <x v="7"/>
    <x v="0"/>
    <x v="0"/>
    <x v="1"/>
    <x v="0"/>
  </r>
  <r>
    <x v="72"/>
    <x v="64"/>
    <x v="15"/>
    <x v="8"/>
    <x v="7"/>
    <x v="7"/>
    <x v="1"/>
    <x v="1"/>
    <x v="0"/>
    <x v="1"/>
  </r>
  <r>
    <x v="72"/>
    <x v="64"/>
    <x v="15"/>
    <x v="15"/>
    <x v="10"/>
    <x v="10"/>
    <x v="0"/>
    <x v="0"/>
    <x v="1"/>
    <x v="0"/>
  </r>
  <r>
    <x v="72"/>
    <x v="64"/>
    <x v="15"/>
    <x v="15"/>
    <x v="10"/>
    <x v="10"/>
    <x v="1"/>
    <x v="0"/>
    <x v="1"/>
    <x v="0"/>
  </r>
  <r>
    <x v="72"/>
    <x v="64"/>
    <x v="15"/>
    <x v="5"/>
    <x v="3"/>
    <x v="3"/>
    <x v="1"/>
    <x v="0"/>
    <x v="1"/>
    <x v="0"/>
  </r>
  <r>
    <x v="72"/>
    <x v="64"/>
    <x v="15"/>
    <x v="5"/>
    <x v="3"/>
    <x v="3"/>
    <x v="1"/>
    <x v="0"/>
    <x v="1"/>
    <x v="0"/>
  </r>
  <r>
    <x v="72"/>
    <x v="64"/>
    <x v="15"/>
    <x v="4"/>
    <x v="12"/>
    <x v="12"/>
    <x v="1"/>
    <x v="0"/>
    <x v="1"/>
    <x v="0"/>
  </r>
  <r>
    <x v="72"/>
    <x v="64"/>
    <x v="15"/>
    <x v="9"/>
    <x v="8"/>
    <x v="8"/>
    <x v="1"/>
    <x v="0"/>
    <x v="1"/>
    <x v="0"/>
  </r>
  <r>
    <x v="72"/>
    <x v="64"/>
    <x v="15"/>
    <x v="16"/>
    <x v="15"/>
    <x v="15"/>
    <x v="0"/>
    <x v="0"/>
    <x v="1"/>
    <x v="0"/>
  </r>
  <r>
    <x v="72"/>
    <x v="64"/>
    <x v="15"/>
    <x v="2"/>
    <x v="16"/>
    <x v="16"/>
    <x v="1"/>
    <x v="0"/>
    <x v="1"/>
    <x v="0"/>
  </r>
  <r>
    <x v="72"/>
    <x v="64"/>
    <x v="15"/>
    <x v="3"/>
    <x v="2"/>
    <x v="2"/>
    <x v="1"/>
    <x v="0"/>
    <x v="1"/>
    <x v="0"/>
  </r>
  <r>
    <x v="72"/>
    <x v="64"/>
    <x v="15"/>
    <x v="6"/>
    <x v="9"/>
    <x v="9"/>
    <x v="1"/>
    <x v="0"/>
    <x v="1"/>
    <x v="0"/>
  </r>
  <r>
    <x v="72"/>
    <x v="64"/>
    <x v="15"/>
    <x v="0"/>
    <x v="4"/>
    <x v="4"/>
    <x v="0"/>
    <x v="0"/>
    <x v="1"/>
    <x v="0"/>
  </r>
  <r>
    <x v="72"/>
    <x v="64"/>
    <x v="15"/>
    <x v="7"/>
    <x v="0"/>
    <x v="0"/>
    <x v="0"/>
    <x v="0"/>
    <x v="1"/>
    <x v="0"/>
  </r>
  <r>
    <x v="72"/>
    <x v="64"/>
    <x v="15"/>
    <x v="13"/>
    <x v="5"/>
    <x v="5"/>
    <x v="0"/>
    <x v="0"/>
    <x v="1"/>
    <x v="0"/>
  </r>
  <r>
    <x v="72"/>
    <x v="64"/>
    <x v="15"/>
    <x v="4"/>
    <x v="12"/>
    <x v="12"/>
    <x v="1"/>
    <x v="0"/>
    <x v="1"/>
    <x v="0"/>
  </r>
  <r>
    <x v="73"/>
    <x v="83"/>
    <x v="33"/>
    <x v="9"/>
    <x v="8"/>
    <x v="8"/>
    <x v="0"/>
    <x v="0"/>
    <x v="1"/>
    <x v="0"/>
  </r>
  <r>
    <x v="73"/>
    <x v="83"/>
    <x v="33"/>
    <x v="16"/>
    <x v="15"/>
    <x v="15"/>
    <x v="0"/>
    <x v="1"/>
    <x v="0"/>
    <x v="1"/>
  </r>
  <r>
    <x v="73"/>
    <x v="83"/>
    <x v="33"/>
    <x v="2"/>
    <x v="16"/>
    <x v="16"/>
    <x v="1"/>
    <x v="0"/>
    <x v="1"/>
    <x v="0"/>
  </r>
  <r>
    <x v="73"/>
    <x v="83"/>
    <x v="33"/>
    <x v="3"/>
    <x v="2"/>
    <x v="2"/>
    <x v="0"/>
    <x v="0"/>
    <x v="1"/>
    <x v="0"/>
  </r>
  <r>
    <x v="73"/>
    <x v="83"/>
    <x v="33"/>
    <x v="6"/>
    <x v="9"/>
    <x v="9"/>
    <x v="1"/>
    <x v="0"/>
    <x v="1"/>
    <x v="0"/>
  </r>
  <r>
    <x v="73"/>
    <x v="83"/>
    <x v="33"/>
    <x v="12"/>
    <x v="14"/>
    <x v="14"/>
    <x v="1"/>
    <x v="0"/>
    <x v="1"/>
    <x v="0"/>
  </r>
  <r>
    <x v="73"/>
    <x v="83"/>
    <x v="33"/>
    <x v="12"/>
    <x v="14"/>
    <x v="14"/>
    <x v="1"/>
    <x v="0"/>
    <x v="1"/>
    <x v="0"/>
  </r>
  <r>
    <x v="73"/>
    <x v="83"/>
    <x v="33"/>
    <x v="0"/>
    <x v="4"/>
    <x v="4"/>
    <x v="1"/>
    <x v="0"/>
    <x v="1"/>
    <x v="0"/>
  </r>
  <r>
    <x v="73"/>
    <x v="83"/>
    <x v="33"/>
    <x v="1"/>
    <x v="11"/>
    <x v="11"/>
    <x v="1"/>
    <x v="1"/>
    <x v="0"/>
    <x v="1"/>
  </r>
  <r>
    <x v="73"/>
    <x v="83"/>
    <x v="33"/>
    <x v="1"/>
    <x v="11"/>
    <x v="11"/>
    <x v="0"/>
    <x v="0"/>
    <x v="1"/>
    <x v="0"/>
  </r>
  <r>
    <x v="73"/>
    <x v="83"/>
    <x v="33"/>
    <x v="7"/>
    <x v="0"/>
    <x v="0"/>
    <x v="1"/>
    <x v="0"/>
    <x v="1"/>
    <x v="0"/>
  </r>
  <r>
    <x v="73"/>
    <x v="83"/>
    <x v="33"/>
    <x v="10"/>
    <x v="6"/>
    <x v="6"/>
    <x v="1"/>
    <x v="0"/>
    <x v="1"/>
    <x v="0"/>
  </r>
  <r>
    <x v="73"/>
    <x v="83"/>
    <x v="33"/>
    <x v="11"/>
    <x v="13"/>
    <x v="13"/>
    <x v="1"/>
    <x v="0"/>
    <x v="1"/>
    <x v="0"/>
  </r>
  <r>
    <x v="73"/>
    <x v="83"/>
    <x v="33"/>
    <x v="11"/>
    <x v="13"/>
    <x v="13"/>
    <x v="1"/>
    <x v="0"/>
    <x v="1"/>
    <x v="0"/>
  </r>
  <r>
    <x v="73"/>
    <x v="83"/>
    <x v="33"/>
    <x v="13"/>
    <x v="5"/>
    <x v="5"/>
    <x v="0"/>
    <x v="0"/>
    <x v="1"/>
    <x v="0"/>
  </r>
  <r>
    <x v="73"/>
    <x v="83"/>
    <x v="33"/>
    <x v="14"/>
    <x v="1"/>
    <x v="1"/>
    <x v="0"/>
    <x v="0"/>
    <x v="1"/>
    <x v="0"/>
  </r>
  <r>
    <x v="73"/>
    <x v="83"/>
    <x v="33"/>
    <x v="14"/>
    <x v="1"/>
    <x v="1"/>
    <x v="0"/>
    <x v="0"/>
    <x v="1"/>
    <x v="0"/>
  </r>
  <r>
    <x v="73"/>
    <x v="83"/>
    <x v="33"/>
    <x v="8"/>
    <x v="7"/>
    <x v="7"/>
    <x v="0"/>
    <x v="0"/>
    <x v="1"/>
    <x v="0"/>
  </r>
  <r>
    <x v="73"/>
    <x v="83"/>
    <x v="33"/>
    <x v="8"/>
    <x v="7"/>
    <x v="7"/>
    <x v="0"/>
    <x v="0"/>
    <x v="1"/>
    <x v="0"/>
  </r>
  <r>
    <x v="73"/>
    <x v="83"/>
    <x v="33"/>
    <x v="15"/>
    <x v="10"/>
    <x v="10"/>
    <x v="0"/>
    <x v="0"/>
    <x v="1"/>
    <x v="0"/>
  </r>
  <r>
    <x v="73"/>
    <x v="83"/>
    <x v="33"/>
    <x v="15"/>
    <x v="10"/>
    <x v="10"/>
    <x v="0"/>
    <x v="0"/>
    <x v="1"/>
    <x v="0"/>
  </r>
  <r>
    <x v="73"/>
    <x v="83"/>
    <x v="33"/>
    <x v="5"/>
    <x v="3"/>
    <x v="3"/>
    <x v="1"/>
    <x v="0"/>
    <x v="1"/>
    <x v="0"/>
  </r>
  <r>
    <x v="73"/>
    <x v="83"/>
    <x v="33"/>
    <x v="5"/>
    <x v="3"/>
    <x v="3"/>
    <x v="1"/>
    <x v="0"/>
    <x v="1"/>
    <x v="0"/>
  </r>
  <r>
    <x v="73"/>
    <x v="83"/>
    <x v="33"/>
    <x v="4"/>
    <x v="12"/>
    <x v="12"/>
    <x v="0"/>
    <x v="0"/>
    <x v="1"/>
    <x v="0"/>
  </r>
  <r>
    <x v="74"/>
    <x v="82"/>
    <x v="31"/>
    <x v="9"/>
    <x v="8"/>
    <x v="8"/>
    <x v="1"/>
    <x v="1"/>
    <x v="0"/>
    <x v="1"/>
  </r>
  <r>
    <x v="74"/>
    <x v="82"/>
    <x v="31"/>
    <x v="16"/>
    <x v="15"/>
    <x v="15"/>
    <x v="1"/>
    <x v="1"/>
    <x v="0"/>
    <x v="1"/>
  </r>
  <r>
    <x v="74"/>
    <x v="82"/>
    <x v="31"/>
    <x v="2"/>
    <x v="16"/>
    <x v="16"/>
    <x v="1"/>
    <x v="0"/>
    <x v="1"/>
    <x v="0"/>
  </r>
  <r>
    <x v="74"/>
    <x v="82"/>
    <x v="31"/>
    <x v="3"/>
    <x v="2"/>
    <x v="2"/>
    <x v="1"/>
    <x v="0"/>
    <x v="1"/>
    <x v="0"/>
  </r>
  <r>
    <x v="74"/>
    <x v="82"/>
    <x v="31"/>
    <x v="6"/>
    <x v="9"/>
    <x v="9"/>
    <x v="0"/>
    <x v="0"/>
    <x v="1"/>
    <x v="0"/>
  </r>
  <r>
    <x v="74"/>
    <x v="82"/>
    <x v="31"/>
    <x v="12"/>
    <x v="14"/>
    <x v="14"/>
    <x v="1"/>
    <x v="0"/>
    <x v="1"/>
    <x v="0"/>
  </r>
  <r>
    <x v="74"/>
    <x v="82"/>
    <x v="31"/>
    <x v="0"/>
    <x v="4"/>
    <x v="4"/>
    <x v="1"/>
    <x v="0"/>
    <x v="1"/>
    <x v="0"/>
  </r>
  <r>
    <x v="74"/>
    <x v="82"/>
    <x v="31"/>
    <x v="1"/>
    <x v="11"/>
    <x v="11"/>
    <x v="0"/>
    <x v="0"/>
    <x v="1"/>
    <x v="0"/>
  </r>
  <r>
    <x v="74"/>
    <x v="82"/>
    <x v="31"/>
    <x v="7"/>
    <x v="0"/>
    <x v="0"/>
    <x v="1"/>
    <x v="0"/>
    <x v="1"/>
    <x v="0"/>
  </r>
  <r>
    <x v="74"/>
    <x v="82"/>
    <x v="31"/>
    <x v="10"/>
    <x v="6"/>
    <x v="6"/>
    <x v="1"/>
    <x v="0"/>
    <x v="1"/>
    <x v="0"/>
  </r>
  <r>
    <x v="74"/>
    <x v="82"/>
    <x v="31"/>
    <x v="11"/>
    <x v="13"/>
    <x v="13"/>
    <x v="1"/>
    <x v="0"/>
    <x v="1"/>
    <x v="0"/>
  </r>
  <r>
    <x v="74"/>
    <x v="82"/>
    <x v="31"/>
    <x v="13"/>
    <x v="5"/>
    <x v="5"/>
    <x v="0"/>
    <x v="0"/>
    <x v="1"/>
    <x v="0"/>
  </r>
  <r>
    <x v="74"/>
    <x v="82"/>
    <x v="31"/>
    <x v="14"/>
    <x v="1"/>
    <x v="1"/>
    <x v="1"/>
    <x v="0"/>
    <x v="1"/>
    <x v="0"/>
  </r>
  <r>
    <x v="74"/>
    <x v="82"/>
    <x v="31"/>
    <x v="8"/>
    <x v="7"/>
    <x v="7"/>
    <x v="0"/>
    <x v="1"/>
    <x v="0"/>
    <x v="1"/>
  </r>
  <r>
    <x v="74"/>
    <x v="82"/>
    <x v="31"/>
    <x v="15"/>
    <x v="10"/>
    <x v="10"/>
    <x v="0"/>
    <x v="1"/>
    <x v="0"/>
    <x v="1"/>
  </r>
  <r>
    <x v="74"/>
    <x v="82"/>
    <x v="31"/>
    <x v="5"/>
    <x v="3"/>
    <x v="3"/>
    <x v="0"/>
    <x v="0"/>
    <x v="1"/>
    <x v="0"/>
  </r>
  <r>
    <x v="74"/>
    <x v="82"/>
    <x v="31"/>
    <x v="4"/>
    <x v="12"/>
    <x v="12"/>
    <x v="1"/>
    <x v="0"/>
    <x v="1"/>
    <x v="0"/>
  </r>
  <r>
    <x v="74"/>
    <x v="82"/>
    <x v="31"/>
    <x v="9"/>
    <x v="8"/>
    <x v="8"/>
    <x v="1"/>
    <x v="0"/>
    <x v="1"/>
    <x v="0"/>
  </r>
  <r>
    <x v="74"/>
    <x v="82"/>
    <x v="31"/>
    <x v="16"/>
    <x v="15"/>
    <x v="15"/>
    <x v="1"/>
    <x v="0"/>
    <x v="1"/>
    <x v="0"/>
  </r>
  <r>
    <x v="74"/>
    <x v="82"/>
    <x v="31"/>
    <x v="2"/>
    <x v="16"/>
    <x v="16"/>
    <x v="1"/>
    <x v="0"/>
    <x v="1"/>
    <x v="0"/>
  </r>
  <r>
    <x v="74"/>
    <x v="82"/>
    <x v="31"/>
    <x v="3"/>
    <x v="2"/>
    <x v="2"/>
    <x v="1"/>
    <x v="0"/>
    <x v="1"/>
    <x v="0"/>
  </r>
  <r>
    <x v="74"/>
    <x v="82"/>
    <x v="31"/>
    <x v="6"/>
    <x v="9"/>
    <x v="9"/>
    <x v="0"/>
    <x v="0"/>
    <x v="1"/>
    <x v="0"/>
  </r>
  <r>
    <x v="74"/>
    <x v="82"/>
    <x v="31"/>
    <x v="0"/>
    <x v="4"/>
    <x v="4"/>
    <x v="1"/>
    <x v="0"/>
    <x v="1"/>
    <x v="0"/>
  </r>
  <r>
    <x v="74"/>
    <x v="82"/>
    <x v="31"/>
    <x v="7"/>
    <x v="0"/>
    <x v="0"/>
    <x v="0"/>
    <x v="0"/>
    <x v="1"/>
    <x v="0"/>
  </r>
  <r>
    <x v="74"/>
    <x v="82"/>
    <x v="31"/>
    <x v="10"/>
    <x v="6"/>
    <x v="6"/>
    <x v="1"/>
    <x v="0"/>
    <x v="1"/>
    <x v="0"/>
  </r>
  <r>
    <x v="74"/>
    <x v="82"/>
    <x v="31"/>
    <x v="13"/>
    <x v="5"/>
    <x v="5"/>
    <x v="0"/>
    <x v="0"/>
    <x v="1"/>
    <x v="0"/>
  </r>
  <r>
    <x v="74"/>
    <x v="82"/>
    <x v="31"/>
    <x v="4"/>
    <x v="12"/>
    <x v="12"/>
    <x v="1"/>
    <x v="0"/>
    <x v="1"/>
    <x v="0"/>
  </r>
  <r>
    <x v="74"/>
    <x v="82"/>
    <x v="31"/>
    <x v="12"/>
    <x v="14"/>
    <x v="14"/>
    <x v="1"/>
    <x v="0"/>
    <x v="1"/>
    <x v="0"/>
  </r>
  <r>
    <x v="74"/>
    <x v="82"/>
    <x v="31"/>
    <x v="1"/>
    <x v="11"/>
    <x v="11"/>
    <x v="1"/>
    <x v="1"/>
    <x v="0"/>
    <x v="1"/>
  </r>
  <r>
    <x v="74"/>
    <x v="82"/>
    <x v="31"/>
    <x v="11"/>
    <x v="13"/>
    <x v="13"/>
    <x v="1"/>
    <x v="0"/>
    <x v="1"/>
    <x v="0"/>
  </r>
  <r>
    <x v="74"/>
    <x v="82"/>
    <x v="31"/>
    <x v="14"/>
    <x v="1"/>
    <x v="1"/>
    <x v="1"/>
    <x v="0"/>
    <x v="1"/>
    <x v="0"/>
  </r>
  <r>
    <x v="74"/>
    <x v="82"/>
    <x v="31"/>
    <x v="8"/>
    <x v="7"/>
    <x v="7"/>
    <x v="0"/>
    <x v="1"/>
    <x v="0"/>
    <x v="1"/>
  </r>
  <r>
    <x v="74"/>
    <x v="82"/>
    <x v="31"/>
    <x v="5"/>
    <x v="3"/>
    <x v="3"/>
    <x v="0"/>
    <x v="0"/>
    <x v="1"/>
    <x v="0"/>
  </r>
  <r>
    <x v="75"/>
    <x v="81"/>
    <x v="32"/>
    <x v="9"/>
    <x v="8"/>
    <x v="8"/>
    <x v="1"/>
    <x v="1"/>
    <x v="0"/>
    <x v="1"/>
  </r>
  <r>
    <x v="75"/>
    <x v="81"/>
    <x v="32"/>
    <x v="16"/>
    <x v="15"/>
    <x v="15"/>
    <x v="1"/>
    <x v="0"/>
    <x v="1"/>
    <x v="0"/>
  </r>
  <r>
    <x v="75"/>
    <x v="81"/>
    <x v="32"/>
    <x v="2"/>
    <x v="16"/>
    <x v="16"/>
    <x v="1"/>
    <x v="0"/>
    <x v="1"/>
    <x v="0"/>
  </r>
  <r>
    <x v="75"/>
    <x v="81"/>
    <x v="32"/>
    <x v="3"/>
    <x v="2"/>
    <x v="2"/>
    <x v="1"/>
    <x v="0"/>
    <x v="1"/>
    <x v="0"/>
  </r>
  <r>
    <x v="75"/>
    <x v="81"/>
    <x v="32"/>
    <x v="6"/>
    <x v="9"/>
    <x v="9"/>
    <x v="1"/>
    <x v="0"/>
    <x v="1"/>
    <x v="0"/>
  </r>
  <r>
    <x v="75"/>
    <x v="81"/>
    <x v="32"/>
    <x v="12"/>
    <x v="14"/>
    <x v="14"/>
    <x v="1"/>
    <x v="0"/>
    <x v="1"/>
    <x v="0"/>
  </r>
  <r>
    <x v="75"/>
    <x v="81"/>
    <x v="32"/>
    <x v="12"/>
    <x v="14"/>
    <x v="14"/>
    <x v="0"/>
    <x v="0"/>
    <x v="1"/>
    <x v="0"/>
  </r>
  <r>
    <x v="75"/>
    <x v="81"/>
    <x v="32"/>
    <x v="0"/>
    <x v="4"/>
    <x v="4"/>
    <x v="0"/>
    <x v="0"/>
    <x v="1"/>
    <x v="0"/>
  </r>
  <r>
    <x v="75"/>
    <x v="81"/>
    <x v="32"/>
    <x v="1"/>
    <x v="11"/>
    <x v="11"/>
    <x v="0"/>
    <x v="0"/>
    <x v="1"/>
    <x v="0"/>
  </r>
  <r>
    <x v="75"/>
    <x v="81"/>
    <x v="32"/>
    <x v="1"/>
    <x v="11"/>
    <x v="11"/>
    <x v="1"/>
    <x v="1"/>
    <x v="0"/>
    <x v="1"/>
  </r>
  <r>
    <x v="75"/>
    <x v="81"/>
    <x v="32"/>
    <x v="7"/>
    <x v="0"/>
    <x v="0"/>
    <x v="0"/>
    <x v="0"/>
    <x v="1"/>
    <x v="0"/>
  </r>
  <r>
    <x v="75"/>
    <x v="81"/>
    <x v="32"/>
    <x v="10"/>
    <x v="6"/>
    <x v="6"/>
    <x v="0"/>
    <x v="0"/>
    <x v="1"/>
    <x v="0"/>
  </r>
  <r>
    <x v="75"/>
    <x v="81"/>
    <x v="32"/>
    <x v="11"/>
    <x v="13"/>
    <x v="13"/>
    <x v="1"/>
    <x v="1"/>
    <x v="0"/>
    <x v="1"/>
  </r>
  <r>
    <x v="75"/>
    <x v="81"/>
    <x v="32"/>
    <x v="11"/>
    <x v="13"/>
    <x v="13"/>
    <x v="1"/>
    <x v="1"/>
    <x v="1"/>
    <x v="2"/>
  </r>
  <r>
    <x v="75"/>
    <x v="81"/>
    <x v="32"/>
    <x v="13"/>
    <x v="5"/>
    <x v="5"/>
    <x v="0"/>
    <x v="0"/>
    <x v="1"/>
    <x v="0"/>
  </r>
  <r>
    <x v="75"/>
    <x v="81"/>
    <x v="32"/>
    <x v="14"/>
    <x v="1"/>
    <x v="1"/>
    <x v="1"/>
    <x v="0"/>
    <x v="1"/>
    <x v="0"/>
  </r>
  <r>
    <x v="75"/>
    <x v="81"/>
    <x v="32"/>
    <x v="14"/>
    <x v="1"/>
    <x v="1"/>
    <x v="1"/>
    <x v="0"/>
    <x v="1"/>
    <x v="0"/>
  </r>
  <r>
    <x v="75"/>
    <x v="81"/>
    <x v="32"/>
    <x v="8"/>
    <x v="7"/>
    <x v="7"/>
    <x v="0"/>
    <x v="1"/>
    <x v="0"/>
    <x v="1"/>
  </r>
  <r>
    <x v="75"/>
    <x v="81"/>
    <x v="32"/>
    <x v="8"/>
    <x v="7"/>
    <x v="7"/>
    <x v="0"/>
    <x v="0"/>
    <x v="1"/>
    <x v="0"/>
  </r>
  <r>
    <x v="75"/>
    <x v="81"/>
    <x v="32"/>
    <x v="15"/>
    <x v="10"/>
    <x v="10"/>
    <x v="0"/>
    <x v="0"/>
    <x v="1"/>
    <x v="0"/>
  </r>
  <r>
    <x v="75"/>
    <x v="81"/>
    <x v="32"/>
    <x v="15"/>
    <x v="10"/>
    <x v="10"/>
    <x v="0"/>
    <x v="0"/>
    <x v="1"/>
    <x v="0"/>
  </r>
  <r>
    <x v="75"/>
    <x v="81"/>
    <x v="32"/>
    <x v="5"/>
    <x v="3"/>
    <x v="3"/>
    <x v="1"/>
    <x v="0"/>
    <x v="1"/>
    <x v="0"/>
  </r>
  <r>
    <x v="75"/>
    <x v="81"/>
    <x v="32"/>
    <x v="5"/>
    <x v="3"/>
    <x v="3"/>
    <x v="0"/>
    <x v="0"/>
    <x v="1"/>
    <x v="0"/>
  </r>
  <r>
    <x v="75"/>
    <x v="81"/>
    <x v="32"/>
    <x v="4"/>
    <x v="12"/>
    <x v="12"/>
    <x v="0"/>
    <x v="0"/>
    <x v="1"/>
    <x v="0"/>
  </r>
  <r>
    <x v="75"/>
    <x v="81"/>
    <x v="32"/>
    <x v="9"/>
    <x v="8"/>
    <x v="8"/>
    <x v="0"/>
    <x v="0"/>
    <x v="1"/>
    <x v="0"/>
  </r>
  <r>
    <x v="75"/>
    <x v="81"/>
    <x v="32"/>
    <x v="16"/>
    <x v="15"/>
    <x v="15"/>
    <x v="1"/>
    <x v="0"/>
    <x v="1"/>
    <x v="0"/>
  </r>
  <r>
    <x v="75"/>
    <x v="81"/>
    <x v="32"/>
    <x v="2"/>
    <x v="16"/>
    <x v="16"/>
    <x v="1"/>
    <x v="0"/>
    <x v="1"/>
    <x v="0"/>
  </r>
  <r>
    <x v="75"/>
    <x v="81"/>
    <x v="32"/>
    <x v="0"/>
    <x v="4"/>
    <x v="4"/>
    <x v="0"/>
    <x v="0"/>
    <x v="1"/>
    <x v="0"/>
  </r>
  <r>
    <x v="75"/>
    <x v="81"/>
    <x v="32"/>
    <x v="10"/>
    <x v="6"/>
    <x v="6"/>
    <x v="1"/>
    <x v="0"/>
    <x v="1"/>
    <x v="0"/>
  </r>
  <r>
    <x v="75"/>
    <x v="81"/>
    <x v="32"/>
    <x v="13"/>
    <x v="5"/>
    <x v="5"/>
    <x v="0"/>
    <x v="0"/>
    <x v="1"/>
    <x v="0"/>
  </r>
  <r>
    <x v="75"/>
    <x v="81"/>
    <x v="32"/>
    <x v="4"/>
    <x v="12"/>
    <x v="12"/>
    <x v="0"/>
    <x v="0"/>
    <x v="1"/>
    <x v="0"/>
  </r>
  <r>
    <x v="76"/>
    <x v="80"/>
    <x v="34"/>
    <x v="9"/>
    <x v="8"/>
    <x v="8"/>
    <x v="0"/>
    <x v="1"/>
    <x v="0"/>
    <x v="1"/>
  </r>
  <r>
    <x v="76"/>
    <x v="80"/>
    <x v="34"/>
    <x v="16"/>
    <x v="15"/>
    <x v="15"/>
    <x v="1"/>
    <x v="0"/>
    <x v="1"/>
    <x v="0"/>
  </r>
  <r>
    <x v="76"/>
    <x v="80"/>
    <x v="34"/>
    <x v="2"/>
    <x v="16"/>
    <x v="16"/>
    <x v="1"/>
    <x v="0"/>
    <x v="1"/>
    <x v="0"/>
  </r>
  <r>
    <x v="76"/>
    <x v="80"/>
    <x v="34"/>
    <x v="3"/>
    <x v="2"/>
    <x v="2"/>
    <x v="0"/>
    <x v="0"/>
    <x v="1"/>
    <x v="0"/>
  </r>
  <r>
    <x v="76"/>
    <x v="80"/>
    <x v="34"/>
    <x v="6"/>
    <x v="9"/>
    <x v="9"/>
    <x v="0"/>
    <x v="0"/>
    <x v="1"/>
    <x v="0"/>
  </r>
  <r>
    <x v="76"/>
    <x v="80"/>
    <x v="34"/>
    <x v="12"/>
    <x v="14"/>
    <x v="14"/>
    <x v="1"/>
    <x v="0"/>
    <x v="1"/>
    <x v="0"/>
  </r>
  <r>
    <x v="76"/>
    <x v="80"/>
    <x v="34"/>
    <x v="0"/>
    <x v="4"/>
    <x v="4"/>
    <x v="0"/>
    <x v="1"/>
    <x v="0"/>
    <x v="1"/>
  </r>
  <r>
    <x v="76"/>
    <x v="80"/>
    <x v="34"/>
    <x v="1"/>
    <x v="11"/>
    <x v="11"/>
    <x v="0"/>
    <x v="1"/>
    <x v="0"/>
    <x v="1"/>
  </r>
  <r>
    <x v="76"/>
    <x v="80"/>
    <x v="34"/>
    <x v="7"/>
    <x v="0"/>
    <x v="0"/>
    <x v="1"/>
    <x v="0"/>
    <x v="1"/>
    <x v="0"/>
  </r>
  <r>
    <x v="76"/>
    <x v="80"/>
    <x v="34"/>
    <x v="10"/>
    <x v="6"/>
    <x v="6"/>
    <x v="1"/>
    <x v="0"/>
    <x v="1"/>
    <x v="0"/>
  </r>
  <r>
    <x v="76"/>
    <x v="80"/>
    <x v="34"/>
    <x v="11"/>
    <x v="13"/>
    <x v="13"/>
    <x v="0"/>
    <x v="0"/>
    <x v="1"/>
    <x v="0"/>
  </r>
  <r>
    <x v="76"/>
    <x v="80"/>
    <x v="34"/>
    <x v="13"/>
    <x v="5"/>
    <x v="5"/>
    <x v="0"/>
    <x v="0"/>
    <x v="1"/>
    <x v="0"/>
  </r>
  <r>
    <x v="76"/>
    <x v="80"/>
    <x v="34"/>
    <x v="14"/>
    <x v="1"/>
    <x v="1"/>
    <x v="0"/>
    <x v="1"/>
    <x v="0"/>
    <x v="1"/>
  </r>
  <r>
    <x v="76"/>
    <x v="80"/>
    <x v="34"/>
    <x v="8"/>
    <x v="7"/>
    <x v="7"/>
    <x v="0"/>
    <x v="0"/>
    <x v="1"/>
    <x v="0"/>
  </r>
  <r>
    <x v="76"/>
    <x v="80"/>
    <x v="34"/>
    <x v="15"/>
    <x v="10"/>
    <x v="10"/>
    <x v="0"/>
    <x v="0"/>
    <x v="1"/>
    <x v="0"/>
  </r>
  <r>
    <x v="76"/>
    <x v="80"/>
    <x v="34"/>
    <x v="5"/>
    <x v="3"/>
    <x v="3"/>
    <x v="1"/>
    <x v="0"/>
    <x v="1"/>
    <x v="0"/>
  </r>
  <r>
    <x v="76"/>
    <x v="80"/>
    <x v="34"/>
    <x v="4"/>
    <x v="12"/>
    <x v="12"/>
    <x v="1"/>
    <x v="0"/>
    <x v="1"/>
    <x v="0"/>
  </r>
  <r>
    <x v="76"/>
    <x v="80"/>
    <x v="34"/>
    <x v="9"/>
    <x v="8"/>
    <x v="8"/>
    <x v="0"/>
    <x v="1"/>
    <x v="0"/>
    <x v="1"/>
  </r>
  <r>
    <x v="76"/>
    <x v="80"/>
    <x v="34"/>
    <x v="16"/>
    <x v="15"/>
    <x v="15"/>
    <x v="1"/>
    <x v="0"/>
    <x v="1"/>
    <x v="0"/>
  </r>
  <r>
    <x v="76"/>
    <x v="80"/>
    <x v="34"/>
    <x v="2"/>
    <x v="16"/>
    <x v="16"/>
    <x v="0"/>
    <x v="1"/>
    <x v="0"/>
    <x v="1"/>
  </r>
  <r>
    <x v="76"/>
    <x v="80"/>
    <x v="34"/>
    <x v="3"/>
    <x v="2"/>
    <x v="2"/>
    <x v="0"/>
    <x v="0"/>
    <x v="1"/>
    <x v="0"/>
  </r>
  <r>
    <x v="76"/>
    <x v="80"/>
    <x v="34"/>
    <x v="6"/>
    <x v="9"/>
    <x v="9"/>
    <x v="1"/>
    <x v="0"/>
    <x v="1"/>
    <x v="0"/>
  </r>
  <r>
    <x v="76"/>
    <x v="80"/>
    <x v="34"/>
    <x v="0"/>
    <x v="4"/>
    <x v="4"/>
    <x v="0"/>
    <x v="1"/>
    <x v="0"/>
    <x v="1"/>
  </r>
  <r>
    <x v="76"/>
    <x v="80"/>
    <x v="34"/>
    <x v="7"/>
    <x v="0"/>
    <x v="0"/>
    <x v="1"/>
    <x v="0"/>
    <x v="1"/>
    <x v="0"/>
  </r>
  <r>
    <x v="76"/>
    <x v="80"/>
    <x v="34"/>
    <x v="10"/>
    <x v="6"/>
    <x v="6"/>
    <x v="0"/>
    <x v="0"/>
    <x v="1"/>
    <x v="0"/>
  </r>
  <r>
    <x v="76"/>
    <x v="80"/>
    <x v="34"/>
    <x v="13"/>
    <x v="5"/>
    <x v="5"/>
    <x v="1"/>
    <x v="0"/>
    <x v="1"/>
    <x v="0"/>
  </r>
  <r>
    <x v="76"/>
    <x v="80"/>
    <x v="34"/>
    <x v="4"/>
    <x v="12"/>
    <x v="12"/>
    <x v="0"/>
    <x v="0"/>
    <x v="1"/>
    <x v="0"/>
  </r>
  <r>
    <x v="76"/>
    <x v="80"/>
    <x v="34"/>
    <x v="12"/>
    <x v="14"/>
    <x v="14"/>
    <x v="1"/>
    <x v="0"/>
    <x v="1"/>
    <x v="0"/>
  </r>
  <r>
    <x v="76"/>
    <x v="80"/>
    <x v="34"/>
    <x v="1"/>
    <x v="11"/>
    <x v="11"/>
    <x v="0"/>
    <x v="1"/>
    <x v="0"/>
    <x v="1"/>
  </r>
  <r>
    <x v="76"/>
    <x v="80"/>
    <x v="34"/>
    <x v="11"/>
    <x v="13"/>
    <x v="13"/>
    <x v="1"/>
    <x v="0"/>
    <x v="1"/>
    <x v="0"/>
  </r>
  <r>
    <x v="76"/>
    <x v="80"/>
    <x v="34"/>
    <x v="14"/>
    <x v="1"/>
    <x v="1"/>
    <x v="1"/>
    <x v="1"/>
    <x v="1"/>
    <x v="2"/>
  </r>
  <r>
    <x v="76"/>
    <x v="80"/>
    <x v="34"/>
    <x v="8"/>
    <x v="7"/>
    <x v="7"/>
    <x v="0"/>
    <x v="0"/>
    <x v="1"/>
    <x v="0"/>
  </r>
  <r>
    <x v="76"/>
    <x v="80"/>
    <x v="34"/>
    <x v="15"/>
    <x v="10"/>
    <x v="10"/>
    <x v="1"/>
    <x v="1"/>
    <x v="0"/>
    <x v="1"/>
  </r>
  <r>
    <x v="76"/>
    <x v="80"/>
    <x v="34"/>
    <x v="5"/>
    <x v="3"/>
    <x v="3"/>
    <x v="1"/>
    <x v="0"/>
    <x v="1"/>
    <x v="0"/>
  </r>
  <r>
    <x v="77"/>
    <x v="14"/>
    <x v="36"/>
    <x v="9"/>
    <x v="8"/>
    <x v="8"/>
    <x v="1"/>
    <x v="0"/>
    <x v="1"/>
    <x v="0"/>
  </r>
  <r>
    <x v="77"/>
    <x v="14"/>
    <x v="36"/>
    <x v="16"/>
    <x v="15"/>
    <x v="15"/>
    <x v="1"/>
    <x v="0"/>
    <x v="1"/>
    <x v="0"/>
  </r>
  <r>
    <x v="77"/>
    <x v="14"/>
    <x v="36"/>
    <x v="2"/>
    <x v="16"/>
    <x v="16"/>
    <x v="1"/>
    <x v="0"/>
    <x v="1"/>
    <x v="0"/>
  </r>
  <r>
    <x v="77"/>
    <x v="14"/>
    <x v="36"/>
    <x v="3"/>
    <x v="2"/>
    <x v="2"/>
    <x v="1"/>
    <x v="0"/>
    <x v="1"/>
    <x v="0"/>
  </r>
  <r>
    <x v="77"/>
    <x v="14"/>
    <x v="36"/>
    <x v="6"/>
    <x v="9"/>
    <x v="9"/>
    <x v="0"/>
    <x v="0"/>
    <x v="1"/>
    <x v="0"/>
  </r>
  <r>
    <x v="77"/>
    <x v="14"/>
    <x v="36"/>
    <x v="12"/>
    <x v="14"/>
    <x v="14"/>
    <x v="0"/>
    <x v="0"/>
    <x v="1"/>
    <x v="0"/>
  </r>
  <r>
    <x v="77"/>
    <x v="14"/>
    <x v="36"/>
    <x v="12"/>
    <x v="14"/>
    <x v="14"/>
    <x v="1"/>
    <x v="0"/>
    <x v="1"/>
    <x v="0"/>
  </r>
  <r>
    <x v="77"/>
    <x v="14"/>
    <x v="36"/>
    <x v="0"/>
    <x v="4"/>
    <x v="4"/>
    <x v="1"/>
    <x v="0"/>
    <x v="1"/>
    <x v="0"/>
  </r>
  <r>
    <x v="77"/>
    <x v="14"/>
    <x v="36"/>
    <x v="1"/>
    <x v="11"/>
    <x v="11"/>
    <x v="1"/>
    <x v="0"/>
    <x v="1"/>
    <x v="0"/>
  </r>
  <r>
    <x v="77"/>
    <x v="14"/>
    <x v="36"/>
    <x v="1"/>
    <x v="11"/>
    <x v="11"/>
    <x v="1"/>
    <x v="1"/>
    <x v="0"/>
    <x v="1"/>
  </r>
  <r>
    <x v="77"/>
    <x v="14"/>
    <x v="36"/>
    <x v="7"/>
    <x v="0"/>
    <x v="0"/>
    <x v="1"/>
    <x v="0"/>
    <x v="1"/>
    <x v="0"/>
  </r>
  <r>
    <x v="77"/>
    <x v="14"/>
    <x v="36"/>
    <x v="10"/>
    <x v="6"/>
    <x v="6"/>
    <x v="1"/>
    <x v="0"/>
    <x v="1"/>
    <x v="0"/>
  </r>
  <r>
    <x v="77"/>
    <x v="14"/>
    <x v="36"/>
    <x v="11"/>
    <x v="13"/>
    <x v="13"/>
    <x v="1"/>
    <x v="0"/>
    <x v="1"/>
    <x v="0"/>
  </r>
  <r>
    <x v="77"/>
    <x v="14"/>
    <x v="36"/>
    <x v="11"/>
    <x v="13"/>
    <x v="13"/>
    <x v="1"/>
    <x v="1"/>
    <x v="0"/>
    <x v="1"/>
  </r>
  <r>
    <x v="77"/>
    <x v="14"/>
    <x v="36"/>
    <x v="13"/>
    <x v="5"/>
    <x v="5"/>
    <x v="0"/>
    <x v="0"/>
    <x v="1"/>
    <x v="0"/>
  </r>
  <r>
    <x v="77"/>
    <x v="14"/>
    <x v="36"/>
    <x v="14"/>
    <x v="1"/>
    <x v="1"/>
    <x v="1"/>
    <x v="0"/>
    <x v="1"/>
    <x v="0"/>
  </r>
  <r>
    <x v="77"/>
    <x v="14"/>
    <x v="36"/>
    <x v="14"/>
    <x v="1"/>
    <x v="1"/>
    <x v="1"/>
    <x v="0"/>
    <x v="1"/>
    <x v="0"/>
  </r>
  <r>
    <x v="77"/>
    <x v="14"/>
    <x v="36"/>
    <x v="8"/>
    <x v="7"/>
    <x v="7"/>
    <x v="1"/>
    <x v="0"/>
    <x v="1"/>
    <x v="0"/>
  </r>
  <r>
    <x v="77"/>
    <x v="14"/>
    <x v="36"/>
    <x v="8"/>
    <x v="7"/>
    <x v="7"/>
    <x v="1"/>
    <x v="0"/>
    <x v="1"/>
    <x v="0"/>
  </r>
  <r>
    <x v="77"/>
    <x v="14"/>
    <x v="36"/>
    <x v="15"/>
    <x v="10"/>
    <x v="10"/>
    <x v="1"/>
    <x v="1"/>
    <x v="0"/>
    <x v="1"/>
  </r>
  <r>
    <x v="77"/>
    <x v="14"/>
    <x v="36"/>
    <x v="15"/>
    <x v="10"/>
    <x v="10"/>
    <x v="0"/>
    <x v="1"/>
    <x v="0"/>
    <x v="1"/>
  </r>
  <r>
    <x v="77"/>
    <x v="14"/>
    <x v="36"/>
    <x v="5"/>
    <x v="3"/>
    <x v="3"/>
    <x v="1"/>
    <x v="1"/>
    <x v="0"/>
    <x v="1"/>
  </r>
  <r>
    <x v="77"/>
    <x v="14"/>
    <x v="36"/>
    <x v="5"/>
    <x v="3"/>
    <x v="3"/>
    <x v="1"/>
    <x v="1"/>
    <x v="0"/>
    <x v="1"/>
  </r>
  <r>
    <x v="77"/>
    <x v="14"/>
    <x v="36"/>
    <x v="4"/>
    <x v="12"/>
    <x v="12"/>
    <x v="1"/>
    <x v="0"/>
    <x v="1"/>
    <x v="0"/>
  </r>
  <r>
    <x v="77"/>
    <x v="14"/>
    <x v="36"/>
    <x v="9"/>
    <x v="8"/>
    <x v="8"/>
    <x v="1"/>
    <x v="0"/>
    <x v="1"/>
    <x v="0"/>
  </r>
  <r>
    <x v="77"/>
    <x v="14"/>
    <x v="36"/>
    <x v="16"/>
    <x v="15"/>
    <x v="15"/>
    <x v="0"/>
    <x v="0"/>
    <x v="1"/>
    <x v="0"/>
  </r>
  <r>
    <x v="77"/>
    <x v="14"/>
    <x v="36"/>
    <x v="2"/>
    <x v="16"/>
    <x v="16"/>
    <x v="1"/>
    <x v="0"/>
    <x v="1"/>
    <x v="0"/>
  </r>
  <r>
    <x v="77"/>
    <x v="14"/>
    <x v="36"/>
    <x v="3"/>
    <x v="2"/>
    <x v="2"/>
    <x v="1"/>
    <x v="0"/>
    <x v="1"/>
    <x v="0"/>
  </r>
  <r>
    <x v="77"/>
    <x v="14"/>
    <x v="36"/>
    <x v="6"/>
    <x v="9"/>
    <x v="9"/>
    <x v="1"/>
    <x v="0"/>
    <x v="1"/>
    <x v="0"/>
  </r>
  <r>
    <x v="77"/>
    <x v="14"/>
    <x v="36"/>
    <x v="0"/>
    <x v="4"/>
    <x v="4"/>
    <x v="1"/>
    <x v="0"/>
    <x v="1"/>
    <x v="0"/>
  </r>
  <r>
    <x v="77"/>
    <x v="14"/>
    <x v="36"/>
    <x v="7"/>
    <x v="0"/>
    <x v="0"/>
    <x v="1"/>
    <x v="0"/>
    <x v="1"/>
    <x v="0"/>
  </r>
  <r>
    <x v="77"/>
    <x v="14"/>
    <x v="36"/>
    <x v="10"/>
    <x v="6"/>
    <x v="6"/>
    <x v="1"/>
    <x v="0"/>
    <x v="1"/>
    <x v="0"/>
  </r>
  <r>
    <x v="77"/>
    <x v="14"/>
    <x v="36"/>
    <x v="13"/>
    <x v="5"/>
    <x v="5"/>
    <x v="0"/>
    <x v="0"/>
    <x v="1"/>
    <x v="0"/>
  </r>
  <r>
    <x v="77"/>
    <x v="14"/>
    <x v="36"/>
    <x v="4"/>
    <x v="12"/>
    <x v="12"/>
    <x v="1"/>
    <x v="0"/>
    <x v="1"/>
    <x v="0"/>
  </r>
  <r>
    <x v="78"/>
    <x v="13"/>
    <x v="35"/>
    <x v="9"/>
    <x v="8"/>
    <x v="8"/>
    <x v="0"/>
    <x v="0"/>
    <x v="1"/>
    <x v="0"/>
  </r>
  <r>
    <x v="78"/>
    <x v="13"/>
    <x v="35"/>
    <x v="16"/>
    <x v="15"/>
    <x v="15"/>
    <x v="1"/>
    <x v="0"/>
    <x v="1"/>
    <x v="0"/>
  </r>
  <r>
    <x v="78"/>
    <x v="13"/>
    <x v="35"/>
    <x v="2"/>
    <x v="16"/>
    <x v="16"/>
    <x v="1"/>
    <x v="0"/>
    <x v="1"/>
    <x v="0"/>
  </r>
  <r>
    <x v="78"/>
    <x v="13"/>
    <x v="35"/>
    <x v="3"/>
    <x v="2"/>
    <x v="2"/>
    <x v="1"/>
    <x v="0"/>
    <x v="1"/>
    <x v="0"/>
  </r>
  <r>
    <x v="78"/>
    <x v="13"/>
    <x v="35"/>
    <x v="6"/>
    <x v="9"/>
    <x v="9"/>
    <x v="0"/>
    <x v="0"/>
    <x v="1"/>
    <x v="0"/>
  </r>
  <r>
    <x v="78"/>
    <x v="13"/>
    <x v="35"/>
    <x v="12"/>
    <x v="14"/>
    <x v="14"/>
    <x v="1"/>
    <x v="0"/>
    <x v="1"/>
    <x v="0"/>
  </r>
  <r>
    <x v="78"/>
    <x v="13"/>
    <x v="35"/>
    <x v="12"/>
    <x v="14"/>
    <x v="14"/>
    <x v="1"/>
    <x v="1"/>
    <x v="0"/>
    <x v="1"/>
  </r>
  <r>
    <x v="78"/>
    <x v="13"/>
    <x v="35"/>
    <x v="0"/>
    <x v="4"/>
    <x v="4"/>
    <x v="0"/>
    <x v="0"/>
    <x v="1"/>
    <x v="0"/>
  </r>
  <r>
    <x v="78"/>
    <x v="13"/>
    <x v="35"/>
    <x v="1"/>
    <x v="11"/>
    <x v="11"/>
    <x v="1"/>
    <x v="1"/>
    <x v="0"/>
    <x v="1"/>
  </r>
  <r>
    <x v="78"/>
    <x v="13"/>
    <x v="35"/>
    <x v="1"/>
    <x v="11"/>
    <x v="11"/>
    <x v="1"/>
    <x v="1"/>
    <x v="0"/>
    <x v="1"/>
  </r>
  <r>
    <x v="78"/>
    <x v="13"/>
    <x v="35"/>
    <x v="7"/>
    <x v="0"/>
    <x v="0"/>
    <x v="0"/>
    <x v="0"/>
    <x v="1"/>
    <x v="0"/>
  </r>
  <r>
    <x v="78"/>
    <x v="13"/>
    <x v="35"/>
    <x v="10"/>
    <x v="6"/>
    <x v="6"/>
    <x v="1"/>
    <x v="0"/>
    <x v="1"/>
    <x v="0"/>
  </r>
  <r>
    <x v="78"/>
    <x v="13"/>
    <x v="35"/>
    <x v="11"/>
    <x v="13"/>
    <x v="13"/>
    <x v="0"/>
    <x v="1"/>
    <x v="1"/>
    <x v="2"/>
  </r>
  <r>
    <x v="78"/>
    <x v="13"/>
    <x v="35"/>
    <x v="11"/>
    <x v="13"/>
    <x v="13"/>
    <x v="1"/>
    <x v="1"/>
    <x v="0"/>
    <x v="1"/>
  </r>
  <r>
    <x v="78"/>
    <x v="13"/>
    <x v="35"/>
    <x v="13"/>
    <x v="5"/>
    <x v="5"/>
    <x v="0"/>
    <x v="0"/>
    <x v="1"/>
    <x v="0"/>
  </r>
  <r>
    <x v="78"/>
    <x v="13"/>
    <x v="35"/>
    <x v="14"/>
    <x v="1"/>
    <x v="1"/>
    <x v="0"/>
    <x v="1"/>
    <x v="1"/>
    <x v="2"/>
  </r>
  <r>
    <x v="78"/>
    <x v="13"/>
    <x v="35"/>
    <x v="14"/>
    <x v="1"/>
    <x v="1"/>
    <x v="1"/>
    <x v="1"/>
    <x v="0"/>
    <x v="1"/>
  </r>
  <r>
    <x v="78"/>
    <x v="13"/>
    <x v="35"/>
    <x v="8"/>
    <x v="7"/>
    <x v="7"/>
    <x v="1"/>
    <x v="0"/>
    <x v="1"/>
    <x v="0"/>
  </r>
  <r>
    <x v="78"/>
    <x v="13"/>
    <x v="35"/>
    <x v="8"/>
    <x v="7"/>
    <x v="7"/>
    <x v="1"/>
    <x v="0"/>
    <x v="1"/>
    <x v="0"/>
  </r>
  <r>
    <x v="78"/>
    <x v="13"/>
    <x v="35"/>
    <x v="15"/>
    <x v="10"/>
    <x v="10"/>
    <x v="1"/>
    <x v="1"/>
    <x v="0"/>
    <x v="1"/>
  </r>
  <r>
    <x v="78"/>
    <x v="13"/>
    <x v="35"/>
    <x v="15"/>
    <x v="10"/>
    <x v="10"/>
    <x v="1"/>
    <x v="1"/>
    <x v="0"/>
    <x v="1"/>
  </r>
  <r>
    <x v="78"/>
    <x v="13"/>
    <x v="35"/>
    <x v="5"/>
    <x v="3"/>
    <x v="3"/>
    <x v="1"/>
    <x v="1"/>
    <x v="0"/>
    <x v="1"/>
  </r>
  <r>
    <x v="78"/>
    <x v="13"/>
    <x v="35"/>
    <x v="5"/>
    <x v="3"/>
    <x v="3"/>
    <x v="1"/>
    <x v="1"/>
    <x v="0"/>
    <x v="1"/>
  </r>
  <r>
    <x v="78"/>
    <x v="13"/>
    <x v="35"/>
    <x v="4"/>
    <x v="12"/>
    <x v="12"/>
    <x v="0"/>
    <x v="0"/>
    <x v="1"/>
    <x v="0"/>
  </r>
  <r>
    <x v="78"/>
    <x v="13"/>
    <x v="35"/>
    <x v="9"/>
    <x v="8"/>
    <x v="8"/>
    <x v="1"/>
    <x v="0"/>
    <x v="1"/>
    <x v="0"/>
  </r>
  <r>
    <x v="78"/>
    <x v="13"/>
    <x v="35"/>
    <x v="16"/>
    <x v="15"/>
    <x v="15"/>
    <x v="1"/>
    <x v="0"/>
    <x v="1"/>
    <x v="0"/>
  </r>
  <r>
    <x v="78"/>
    <x v="13"/>
    <x v="35"/>
    <x v="2"/>
    <x v="16"/>
    <x v="16"/>
    <x v="1"/>
    <x v="0"/>
    <x v="1"/>
    <x v="0"/>
  </r>
  <r>
    <x v="78"/>
    <x v="13"/>
    <x v="35"/>
    <x v="3"/>
    <x v="2"/>
    <x v="2"/>
    <x v="1"/>
    <x v="0"/>
    <x v="1"/>
    <x v="0"/>
  </r>
  <r>
    <x v="78"/>
    <x v="13"/>
    <x v="35"/>
    <x v="6"/>
    <x v="9"/>
    <x v="9"/>
    <x v="1"/>
    <x v="0"/>
    <x v="1"/>
    <x v="0"/>
  </r>
  <r>
    <x v="78"/>
    <x v="13"/>
    <x v="35"/>
    <x v="0"/>
    <x v="4"/>
    <x v="4"/>
    <x v="1"/>
    <x v="0"/>
    <x v="1"/>
    <x v="0"/>
  </r>
  <r>
    <x v="78"/>
    <x v="13"/>
    <x v="35"/>
    <x v="7"/>
    <x v="0"/>
    <x v="0"/>
    <x v="1"/>
    <x v="0"/>
    <x v="1"/>
    <x v="0"/>
  </r>
  <r>
    <x v="78"/>
    <x v="13"/>
    <x v="35"/>
    <x v="10"/>
    <x v="6"/>
    <x v="6"/>
    <x v="0"/>
    <x v="0"/>
    <x v="1"/>
    <x v="0"/>
  </r>
  <r>
    <x v="78"/>
    <x v="13"/>
    <x v="35"/>
    <x v="13"/>
    <x v="5"/>
    <x v="5"/>
    <x v="0"/>
    <x v="0"/>
    <x v="1"/>
    <x v="0"/>
  </r>
  <r>
    <x v="78"/>
    <x v="13"/>
    <x v="35"/>
    <x v="4"/>
    <x v="12"/>
    <x v="12"/>
    <x v="1"/>
    <x v="0"/>
    <x v="1"/>
    <x v="0"/>
  </r>
  <r>
    <x v="79"/>
    <x v="78"/>
    <x v="14"/>
    <x v="9"/>
    <x v="8"/>
    <x v="8"/>
    <x v="1"/>
    <x v="0"/>
    <x v="1"/>
    <x v="0"/>
  </r>
  <r>
    <x v="79"/>
    <x v="78"/>
    <x v="14"/>
    <x v="16"/>
    <x v="15"/>
    <x v="15"/>
    <x v="1"/>
    <x v="0"/>
    <x v="1"/>
    <x v="0"/>
  </r>
  <r>
    <x v="79"/>
    <x v="78"/>
    <x v="14"/>
    <x v="2"/>
    <x v="16"/>
    <x v="16"/>
    <x v="1"/>
    <x v="0"/>
    <x v="1"/>
    <x v="0"/>
  </r>
  <r>
    <x v="79"/>
    <x v="78"/>
    <x v="14"/>
    <x v="3"/>
    <x v="2"/>
    <x v="2"/>
    <x v="1"/>
    <x v="0"/>
    <x v="1"/>
    <x v="0"/>
  </r>
  <r>
    <x v="79"/>
    <x v="78"/>
    <x v="14"/>
    <x v="6"/>
    <x v="9"/>
    <x v="9"/>
    <x v="1"/>
    <x v="0"/>
    <x v="1"/>
    <x v="0"/>
  </r>
  <r>
    <x v="79"/>
    <x v="78"/>
    <x v="14"/>
    <x v="12"/>
    <x v="14"/>
    <x v="14"/>
    <x v="1"/>
    <x v="0"/>
    <x v="1"/>
    <x v="0"/>
  </r>
  <r>
    <x v="79"/>
    <x v="78"/>
    <x v="14"/>
    <x v="12"/>
    <x v="14"/>
    <x v="14"/>
    <x v="1"/>
    <x v="1"/>
    <x v="0"/>
    <x v="1"/>
  </r>
  <r>
    <x v="79"/>
    <x v="78"/>
    <x v="14"/>
    <x v="0"/>
    <x v="4"/>
    <x v="4"/>
    <x v="1"/>
    <x v="0"/>
    <x v="1"/>
    <x v="0"/>
  </r>
  <r>
    <x v="79"/>
    <x v="78"/>
    <x v="14"/>
    <x v="1"/>
    <x v="11"/>
    <x v="11"/>
    <x v="0"/>
    <x v="0"/>
    <x v="1"/>
    <x v="0"/>
  </r>
  <r>
    <x v="79"/>
    <x v="78"/>
    <x v="14"/>
    <x v="1"/>
    <x v="11"/>
    <x v="11"/>
    <x v="1"/>
    <x v="0"/>
    <x v="1"/>
    <x v="0"/>
  </r>
  <r>
    <x v="79"/>
    <x v="78"/>
    <x v="14"/>
    <x v="7"/>
    <x v="0"/>
    <x v="0"/>
    <x v="0"/>
    <x v="0"/>
    <x v="1"/>
    <x v="0"/>
  </r>
  <r>
    <x v="79"/>
    <x v="78"/>
    <x v="14"/>
    <x v="10"/>
    <x v="6"/>
    <x v="6"/>
    <x v="1"/>
    <x v="0"/>
    <x v="1"/>
    <x v="0"/>
  </r>
  <r>
    <x v="79"/>
    <x v="78"/>
    <x v="14"/>
    <x v="11"/>
    <x v="13"/>
    <x v="13"/>
    <x v="0"/>
    <x v="1"/>
    <x v="0"/>
    <x v="1"/>
  </r>
  <r>
    <x v="79"/>
    <x v="78"/>
    <x v="14"/>
    <x v="11"/>
    <x v="13"/>
    <x v="13"/>
    <x v="1"/>
    <x v="1"/>
    <x v="0"/>
    <x v="1"/>
  </r>
  <r>
    <x v="79"/>
    <x v="78"/>
    <x v="14"/>
    <x v="13"/>
    <x v="5"/>
    <x v="5"/>
    <x v="0"/>
    <x v="0"/>
    <x v="1"/>
    <x v="0"/>
  </r>
  <r>
    <x v="79"/>
    <x v="78"/>
    <x v="14"/>
    <x v="14"/>
    <x v="1"/>
    <x v="1"/>
    <x v="1"/>
    <x v="1"/>
    <x v="0"/>
    <x v="1"/>
  </r>
  <r>
    <x v="79"/>
    <x v="78"/>
    <x v="14"/>
    <x v="14"/>
    <x v="1"/>
    <x v="1"/>
    <x v="1"/>
    <x v="1"/>
    <x v="0"/>
    <x v="1"/>
  </r>
  <r>
    <x v="79"/>
    <x v="78"/>
    <x v="14"/>
    <x v="8"/>
    <x v="7"/>
    <x v="7"/>
    <x v="0"/>
    <x v="1"/>
    <x v="0"/>
    <x v="1"/>
  </r>
  <r>
    <x v="79"/>
    <x v="78"/>
    <x v="14"/>
    <x v="8"/>
    <x v="7"/>
    <x v="7"/>
    <x v="1"/>
    <x v="1"/>
    <x v="0"/>
    <x v="1"/>
  </r>
  <r>
    <x v="79"/>
    <x v="78"/>
    <x v="14"/>
    <x v="15"/>
    <x v="10"/>
    <x v="10"/>
    <x v="1"/>
    <x v="1"/>
    <x v="0"/>
    <x v="1"/>
  </r>
  <r>
    <x v="79"/>
    <x v="78"/>
    <x v="14"/>
    <x v="15"/>
    <x v="10"/>
    <x v="10"/>
    <x v="0"/>
    <x v="0"/>
    <x v="1"/>
    <x v="0"/>
  </r>
  <r>
    <x v="79"/>
    <x v="78"/>
    <x v="14"/>
    <x v="5"/>
    <x v="3"/>
    <x v="3"/>
    <x v="1"/>
    <x v="0"/>
    <x v="1"/>
    <x v="0"/>
  </r>
  <r>
    <x v="79"/>
    <x v="78"/>
    <x v="14"/>
    <x v="5"/>
    <x v="3"/>
    <x v="3"/>
    <x v="1"/>
    <x v="0"/>
    <x v="1"/>
    <x v="0"/>
  </r>
  <r>
    <x v="79"/>
    <x v="78"/>
    <x v="14"/>
    <x v="4"/>
    <x v="12"/>
    <x v="12"/>
    <x v="1"/>
    <x v="0"/>
    <x v="1"/>
    <x v="0"/>
  </r>
  <r>
    <x v="79"/>
    <x v="78"/>
    <x v="14"/>
    <x v="9"/>
    <x v="8"/>
    <x v="8"/>
    <x v="1"/>
    <x v="0"/>
    <x v="1"/>
    <x v="0"/>
  </r>
  <r>
    <x v="79"/>
    <x v="78"/>
    <x v="14"/>
    <x v="16"/>
    <x v="15"/>
    <x v="15"/>
    <x v="1"/>
    <x v="0"/>
    <x v="1"/>
    <x v="0"/>
  </r>
  <r>
    <x v="79"/>
    <x v="78"/>
    <x v="14"/>
    <x v="2"/>
    <x v="16"/>
    <x v="16"/>
    <x v="1"/>
    <x v="0"/>
    <x v="1"/>
    <x v="0"/>
  </r>
  <r>
    <x v="79"/>
    <x v="78"/>
    <x v="14"/>
    <x v="3"/>
    <x v="2"/>
    <x v="2"/>
    <x v="0"/>
    <x v="0"/>
    <x v="1"/>
    <x v="0"/>
  </r>
  <r>
    <x v="79"/>
    <x v="78"/>
    <x v="14"/>
    <x v="6"/>
    <x v="9"/>
    <x v="9"/>
    <x v="1"/>
    <x v="0"/>
    <x v="1"/>
    <x v="0"/>
  </r>
  <r>
    <x v="79"/>
    <x v="78"/>
    <x v="14"/>
    <x v="0"/>
    <x v="4"/>
    <x v="4"/>
    <x v="1"/>
    <x v="0"/>
    <x v="1"/>
    <x v="0"/>
  </r>
  <r>
    <x v="79"/>
    <x v="78"/>
    <x v="14"/>
    <x v="7"/>
    <x v="0"/>
    <x v="0"/>
    <x v="1"/>
    <x v="0"/>
    <x v="1"/>
    <x v="0"/>
  </r>
  <r>
    <x v="79"/>
    <x v="78"/>
    <x v="14"/>
    <x v="10"/>
    <x v="6"/>
    <x v="6"/>
    <x v="0"/>
    <x v="0"/>
    <x v="1"/>
    <x v="0"/>
  </r>
  <r>
    <x v="79"/>
    <x v="78"/>
    <x v="14"/>
    <x v="13"/>
    <x v="5"/>
    <x v="5"/>
    <x v="1"/>
    <x v="0"/>
    <x v="1"/>
    <x v="0"/>
  </r>
  <r>
    <x v="79"/>
    <x v="78"/>
    <x v="14"/>
    <x v="4"/>
    <x v="12"/>
    <x v="12"/>
    <x v="1"/>
    <x v="0"/>
    <x v="1"/>
    <x v="0"/>
  </r>
  <r>
    <x v="80"/>
    <x v="63"/>
    <x v="10"/>
    <x v="9"/>
    <x v="8"/>
    <x v="8"/>
    <x v="1"/>
    <x v="0"/>
    <x v="1"/>
    <x v="0"/>
  </r>
  <r>
    <x v="80"/>
    <x v="63"/>
    <x v="10"/>
    <x v="16"/>
    <x v="15"/>
    <x v="15"/>
    <x v="1"/>
    <x v="0"/>
    <x v="1"/>
    <x v="0"/>
  </r>
  <r>
    <x v="80"/>
    <x v="63"/>
    <x v="10"/>
    <x v="2"/>
    <x v="16"/>
    <x v="16"/>
    <x v="1"/>
    <x v="0"/>
    <x v="1"/>
    <x v="0"/>
  </r>
  <r>
    <x v="80"/>
    <x v="63"/>
    <x v="10"/>
    <x v="3"/>
    <x v="2"/>
    <x v="2"/>
    <x v="1"/>
    <x v="0"/>
    <x v="1"/>
    <x v="0"/>
  </r>
  <r>
    <x v="80"/>
    <x v="63"/>
    <x v="10"/>
    <x v="6"/>
    <x v="9"/>
    <x v="9"/>
    <x v="0"/>
    <x v="0"/>
    <x v="1"/>
    <x v="0"/>
  </r>
  <r>
    <x v="80"/>
    <x v="63"/>
    <x v="10"/>
    <x v="12"/>
    <x v="14"/>
    <x v="14"/>
    <x v="0"/>
    <x v="0"/>
    <x v="1"/>
    <x v="0"/>
  </r>
  <r>
    <x v="80"/>
    <x v="63"/>
    <x v="10"/>
    <x v="12"/>
    <x v="14"/>
    <x v="14"/>
    <x v="0"/>
    <x v="0"/>
    <x v="1"/>
    <x v="0"/>
  </r>
  <r>
    <x v="80"/>
    <x v="63"/>
    <x v="10"/>
    <x v="0"/>
    <x v="4"/>
    <x v="4"/>
    <x v="1"/>
    <x v="0"/>
    <x v="1"/>
    <x v="0"/>
  </r>
  <r>
    <x v="80"/>
    <x v="63"/>
    <x v="10"/>
    <x v="1"/>
    <x v="11"/>
    <x v="11"/>
    <x v="0"/>
    <x v="0"/>
    <x v="1"/>
    <x v="0"/>
  </r>
  <r>
    <x v="80"/>
    <x v="63"/>
    <x v="10"/>
    <x v="1"/>
    <x v="11"/>
    <x v="11"/>
    <x v="1"/>
    <x v="1"/>
    <x v="0"/>
    <x v="1"/>
  </r>
  <r>
    <x v="80"/>
    <x v="63"/>
    <x v="10"/>
    <x v="7"/>
    <x v="0"/>
    <x v="0"/>
    <x v="1"/>
    <x v="0"/>
    <x v="1"/>
    <x v="0"/>
  </r>
  <r>
    <x v="80"/>
    <x v="63"/>
    <x v="10"/>
    <x v="10"/>
    <x v="6"/>
    <x v="6"/>
    <x v="0"/>
    <x v="0"/>
    <x v="1"/>
    <x v="0"/>
  </r>
  <r>
    <x v="80"/>
    <x v="63"/>
    <x v="10"/>
    <x v="11"/>
    <x v="13"/>
    <x v="13"/>
    <x v="0"/>
    <x v="0"/>
    <x v="1"/>
    <x v="0"/>
  </r>
  <r>
    <x v="80"/>
    <x v="63"/>
    <x v="10"/>
    <x v="11"/>
    <x v="13"/>
    <x v="13"/>
    <x v="1"/>
    <x v="0"/>
    <x v="1"/>
    <x v="0"/>
  </r>
  <r>
    <x v="80"/>
    <x v="63"/>
    <x v="10"/>
    <x v="13"/>
    <x v="5"/>
    <x v="5"/>
    <x v="0"/>
    <x v="0"/>
    <x v="1"/>
    <x v="0"/>
  </r>
  <r>
    <x v="80"/>
    <x v="63"/>
    <x v="10"/>
    <x v="14"/>
    <x v="1"/>
    <x v="1"/>
    <x v="1"/>
    <x v="0"/>
    <x v="1"/>
    <x v="0"/>
  </r>
  <r>
    <x v="80"/>
    <x v="63"/>
    <x v="10"/>
    <x v="14"/>
    <x v="1"/>
    <x v="1"/>
    <x v="1"/>
    <x v="0"/>
    <x v="1"/>
    <x v="0"/>
  </r>
  <r>
    <x v="80"/>
    <x v="63"/>
    <x v="10"/>
    <x v="8"/>
    <x v="7"/>
    <x v="7"/>
    <x v="1"/>
    <x v="0"/>
    <x v="1"/>
    <x v="0"/>
  </r>
  <r>
    <x v="80"/>
    <x v="63"/>
    <x v="10"/>
    <x v="8"/>
    <x v="7"/>
    <x v="7"/>
    <x v="1"/>
    <x v="0"/>
    <x v="1"/>
    <x v="0"/>
  </r>
  <r>
    <x v="80"/>
    <x v="63"/>
    <x v="10"/>
    <x v="15"/>
    <x v="10"/>
    <x v="10"/>
    <x v="1"/>
    <x v="0"/>
    <x v="1"/>
    <x v="0"/>
  </r>
  <r>
    <x v="80"/>
    <x v="63"/>
    <x v="10"/>
    <x v="15"/>
    <x v="10"/>
    <x v="10"/>
    <x v="1"/>
    <x v="1"/>
    <x v="0"/>
    <x v="1"/>
  </r>
  <r>
    <x v="80"/>
    <x v="63"/>
    <x v="10"/>
    <x v="5"/>
    <x v="3"/>
    <x v="3"/>
    <x v="1"/>
    <x v="0"/>
    <x v="1"/>
    <x v="0"/>
  </r>
  <r>
    <x v="80"/>
    <x v="63"/>
    <x v="10"/>
    <x v="5"/>
    <x v="3"/>
    <x v="3"/>
    <x v="1"/>
    <x v="0"/>
    <x v="1"/>
    <x v="0"/>
  </r>
  <r>
    <x v="80"/>
    <x v="63"/>
    <x v="10"/>
    <x v="4"/>
    <x v="12"/>
    <x v="12"/>
    <x v="1"/>
    <x v="0"/>
    <x v="1"/>
    <x v="0"/>
  </r>
  <r>
    <x v="80"/>
    <x v="63"/>
    <x v="10"/>
    <x v="9"/>
    <x v="8"/>
    <x v="8"/>
    <x v="1"/>
    <x v="1"/>
    <x v="1"/>
    <x v="2"/>
  </r>
  <r>
    <x v="80"/>
    <x v="63"/>
    <x v="10"/>
    <x v="16"/>
    <x v="15"/>
    <x v="15"/>
    <x v="1"/>
    <x v="0"/>
    <x v="1"/>
    <x v="0"/>
  </r>
  <r>
    <x v="80"/>
    <x v="63"/>
    <x v="10"/>
    <x v="2"/>
    <x v="16"/>
    <x v="16"/>
    <x v="1"/>
    <x v="0"/>
    <x v="1"/>
    <x v="0"/>
  </r>
  <r>
    <x v="80"/>
    <x v="63"/>
    <x v="10"/>
    <x v="3"/>
    <x v="2"/>
    <x v="2"/>
    <x v="1"/>
    <x v="0"/>
    <x v="1"/>
    <x v="0"/>
  </r>
  <r>
    <x v="80"/>
    <x v="63"/>
    <x v="10"/>
    <x v="6"/>
    <x v="9"/>
    <x v="9"/>
    <x v="1"/>
    <x v="0"/>
    <x v="1"/>
    <x v="0"/>
  </r>
  <r>
    <x v="80"/>
    <x v="63"/>
    <x v="10"/>
    <x v="0"/>
    <x v="4"/>
    <x v="4"/>
    <x v="1"/>
    <x v="0"/>
    <x v="1"/>
    <x v="0"/>
  </r>
  <r>
    <x v="80"/>
    <x v="63"/>
    <x v="10"/>
    <x v="7"/>
    <x v="0"/>
    <x v="0"/>
    <x v="0"/>
    <x v="0"/>
    <x v="1"/>
    <x v="0"/>
  </r>
  <r>
    <x v="80"/>
    <x v="63"/>
    <x v="10"/>
    <x v="10"/>
    <x v="6"/>
    <x v="6"/>
    <x v="1"/>
    <x v="0"/>
    <x v="1"/>
    <x v="0"/>
  </r>
  <r>
    <x v="80"/>
    <x v="63"/>
    <x v="10"/>
    <x v="13"/>
    <x v="5"/>
    <x v="5"/>
    <x v="0"/>
    <x v="0"/>
    <x v="1"/>
    <x v="0"/>
  </r>
  <r>
    <x v="80"/>
    <x v="63"/>
    <x v="10"/>
    <x v="4"/>
    <x v="12"/>
    <x v="12"/>
    <x v="1"/>
    <x v="0"/>
    <x v="1"/>
    <x v="0"/>
  </r>
  <r>
    <x v="81"/>
    <x v="49"/>
    <x v="60"/>
    <x v="9"/>
    <x v="8"/>
    <x v="8"/>
    <x v="1"/>
    <x v="0"/>
    <x v="1"/>
    <x v="0"/>
  </r>
  <r>
    <x v="81"/>
    <x v="49"/>
    <x v="60"/>
    <x v="16"/>
    <x v="15"/>
    <x v="15"/>
    <x v="1"/>
    <x v="0"/>
    <x v="1"/>
    <x v="0"/>
  </r>
  <r>
    <x v="81"/>
    <x v="49"/>
    <x v="60"/>
    <x v="2"/>
    <x v="16"/>
    <x v="16"/>
    <x v="1"/>
    <x v="0"/>
    <x v="1"/>
    <x v="0"/>
  </r>
  <r>
    <x v="81"/>
    <x v="49"/>
    <x v="60"/>
    <x v="3"/>
    <x v="2"/>
    <x v="2"/>
    <x v="0"/>
    <x v="0"/>
    <x v="1"/>
    <x v="0"/>
  </r>
  <r>
    <x v="81"/>
    <x v="49"/>
    <x v="60"/>
    <x v="6"/>
    <x v="9"/>
    <x v="9"/>
    <x v="1"/>
    <x v="0"/>
    <x v="1"/>
    <x v="0"/>
  </r>
  <r>
    <x v="81"/>
    <x v="49"/>
    <x v="60"/>
    <x v="12"/>
    <x v="14"/>
    <x v="14"/>
    <x v="1"/>
    <x v="0"/>
    <x v="1"/>
    <x v="0"/>
  </r>
  <r>
    <x v="81"/>
    <x v="49"/>
    <x v="60"/>
    <x v="12"/>
    <x v="14"/>
    <x v="14"/>
    <x v="0"/>
    <x v="0"/>
    <x v="1"/>
    <x v="0"/>
  </r>
  <r>
    <x v="81"/>
    <x v="49"/>
    <x v="60"/>
    <x v="0"/>
    <x v="4"/>
    <x v="4"/>
    <x v="0"/>
    <x v="0"/>
    <x v="1"/>
    <x v="0"/>
  </r>
  <r>
    <x v="81"/>
    <x v="49"/>
    <x v="60"/>
    <x v="1"/>
    <x v="11"/>
    <x v="11"/>
    <x v="1"/>
    <x v="0"/>
    <x v="1"/>
    <x v="0"/>
  </r>
  <r>
    <x v="81"/>
    <x v="49"/>
    <x v="60"/>
    <x v="1"/>
    <x v="11"/>
    <x v="11"/>
    <x v="1"/>
    <x v="0"/>
    <x v="1"/>
    <x v="0"/>
  </r>
  <r>
    <x v="81"/>
    <x v="49"/>
    <x v="60"/>
    <x v="7"/>
    <x v="0"/>
    <x v="0"/>
    <x v="1"/>
    <x v="0"/>
    <x v="1"/>
    <x v="0"/>
  </r>
  <r>
    <x v="81"/>
    <x v="49"/>
    <x v="60"/>
    <x v="10"/>
    <x v="6"/>
    <x v="6"/>
    <x v="1"/>
    <x v="0"/>
    <x v="1"/>
    <x v="0"/>
  </r>
  <r>
    <x v="81"/>
    <x v="49"/>
    <x v="60"/>
    <x v="11"/>
    <x v="13"/>
    <x v="13"/>
    <x v="1"/>
    <x v="1"/>
    <x v="0"/>
    <x v="1"/>
  </r>
  <r>
    <x v="81"/>
    <x v="49"/>
    <x v="60"/>
    <x v="11"/>
    <x v="13"/>
    <x v="13"/>
    <x v="1"/>
    <x v="1"/>
    <x v="0"/>
    <x v="1"/>
  </r>
  <r>
    <x v="81"/>
    <x v="49"/>
    <x v="60"/>
    <x v="13"/>
    <x v="5"/>
    <x v="5"/>
    <x v="0"/>
    <x v="0"/>
    <x v="1"/>
    <x v="0"/>
  </r>
  <r>
    <x v="81"/>
    <x v="49"/>
    <x v="60"/>
    <x v="14"/>
    <x v="1"/>
    <x v="1"/>
    <x v="1"/>
    <x v="0"/>
    <x v="1"/>
    <x v="0"/>
  </r>
  <r>
    <x v="81"/>
    <x v="49"/>
    <x v="60"/>
    <x v="14"/>
    <x v="1"/>
    <x v="1"/>
    <x v="1"/>
    <x v="0"/>
    <x v="1"/>
    <x v="0"/>
  </r>
  <r>
    <x v="81"/>
    <x v="49"/>
    <x v="60"/>
    <x v="8"/>
    <x v="7"/>
    <x v="7"/>
    <x v="0"/>
    <x v="1"/>
    <x v="0"/>
    <x v="1"/>
  </r>
  <r>
    <x v="81"/>
    <x v="49"/>
    <x v="60"/>
    <x v="8"/>
    <x v="7"/>
    <x v="7"/>
    <x v="1"/>
    <x v="1"/>
    <x v="0"/>
    <x v="1"/>
  </r>
  <r>
    <x v="81"/>
    <x v="49"/>
    <x v="60"/>
    <x v="15"/>
    <x v="10"/>
    <x v="10"/>
    <x v="0"/>
    <x v="0"/>
    <x v="1"/>
    <x v="0"/>
  </r>
  <r>
    <x v="81"/>
    <x v="49"/>
    <x v="60"/>
    <x v="15"/>
    <x v="10"/>
    <x v="10"/>
    <x v="1"/>
    <x v="1"/>
    <x v="0"/>
    <x v="1"/>
  </r>
  <r>
    <x v="81"/>
    <x v="49"/>
    <x v="60"/>
    <x v="5"/>
    <x v="3"/>
    <x v="3"/>
    <x v="1"/>
    <x v="0"/>
    <x v="1"/>
    <x v="0"/>
  </r>
  <r>
    <x v="81"/>
    <x v="49"/>
    <x v="60"/>
    <x v="5"/>
    <x v="3"/>
    <x v="3"/>
    <x v="1"/>
    <x v="0"/>
    <x v="1"/>
    <x v="0"/>
  </r>
  <r>
    <x v="81"/>
    <x v="49"/>
    <x v="60"/>
    <x v="4"/>
    <x v="12"/>
    <x v="12"/>
    <x v="1"/>
    <x v="0"/>
    <x v="1"/>
    <x v="0"/>
  </r>
  <r>
    <x v="81"/>
    <x v="49"/>
    <x v="60"/>
    <x v="9"/>
    <x v="8"/>
    <x v="8"/>
    <x v="1"/>
    <x v="0"/>
    <x v="1"/>
    <x v="0"/>
  </r>
  <r>
    <x v="81"/>
    <x v="49"/>
    <x v="60"/>
    <x v="16"/>
    <x v="15"/>
    <x v="15"/>
    <x v="1"/>
    <x v="0"/>
    <x v="1"/>
    <x v="0"/>
  </r>
  <r>
    <x v="81"/>
    <x v="49"/>
    <x v="60"/>
    <x v="2"/>
    <x v="16"/>
    <x v="16"/>
    <x v="1"/>
    <x v="0"/>
    <x v="1"/>
    <x v="0"/>
  </r>
  <r>
    <x v="81"/>
    <x v="49"/>
    <x v="60"/>
    <x v="3"/>
    <x v="2"/>
    <x v="2"/>
    <x v="1"/>
    <x v="0"/>
    <x v="1"/>
    <x v="0"/>
  </r>
  <r>
    <x v="81"/>
    <x v="49"/>
    <x v="60"/>
    <x v="6"/>
    <x v="9"/>
    <x v="9"/>
    <x v="0"/>
    <x v="0"/>
    <x v="1"/>
    <x v="0"/>
  </r>
  <r>
    <x v="81"/>
    <x v="49"/>
    <x v="60"/>
    <x v="0"/>
    <x v="4"/>
    <x v="4"/>
    <x v="0"/>
    <x v="0"/>
    <x v="1"/>
    <x v="0"/>
  </r>
  <r>
    <x v="81"/>
    <x v="49"/>
    <x v="60"/>
    <x v="7"/>
    <x v="0"/>
    <x v="0"/>
    <x v="1"/>
    <x v="0"/>
    <x v="1"/>
    <x v="0"/>
  </r>
  <r>
    <x v="81"/>
    <x v="49"/>
    <x v="60"/>
    <x v="10"/>
    <x v="6"/>
    <x v="6"/>
    <x v="1"/>
    <x v="0"/>
    <x v="1"/>
    <x v="0"/>
  </r>
  <r>
    <x v="81"/>
    <x v="49"/>
    <x v="60"/>
    <x v="13"/>
    <x v="5"/>
    <x v="5"/>
    <x v="0"/>
    <x v="0"/>
    <x v="1"/>
    <x v="0"/>
  </r>
  <r>
    <x v="81"/>
    <x v="49"/>
    <x v="60"/>
    <x v="4"/>
    <x v="12"/>
    <x v="12"/>
    <x v="1"/>
    <x v="0"/>
    <x v="1"/>
    <x v="0"/>
  </r>
  <r>
    <x v="82"/>
    <x v="56"/>
    <x v="59"/>
    <x v="9"/>
    <x v="8"/>
    <x v="8"/>
    <x v="1"/>
    <x v="0"/>
    <x v="1"/>
    <x v="0"/>
  </r>
  <r>
    <x v="82"/>
    <x v="56"/>
    <x v="59"/>
    <x v="16"/>
    <x v="15"/>
    <x v="15"/>
    <x v="1"/>
    <x v="0"/>
    <x v="1"/>
    <x v="0"/>
  </r>
  <r>
    <x v="82"/>
    <x v="56"/>
    <x v="59"/>
    <x v="2"/>
    <x v="16"/>
    <x v="16"/>
    <x v="1"/>
    <x v="0"/>
    <x v="1"/>
    <x v="0"/>
  </r>
  <r>
    <x v="82"/>
    <x v="56"/>
    <x v="59"/>
    <x v="3"/>
    <x v="2"/>
    <x v="2"/>
    <x v="0"/>
    <x v="0"/>
    <x v="1"/>
    <x v="0"/>
  </r>
  <r>
    <x v="82"/>
    <x v="56"/>
    <x v="59"/>
    <x v="6"/>
    <x v="9"/>
    <x v="9"/>
    <x v="1"/>
    <x v="0"/>
    <x v="1"/>
    <x v="0"/>
  </r>
  <r>
    <x v="82"/>
    <x v="56"/>
    <x v="59"/>
    <x v="12"/>
    <x v="14"/>
    <x v="14"/>
    <x v="1"/>
    <x v="0"/>
    <x v="1"/>
    <x v="0"/>
  </r>
  <r>
    <x v="82"/>
    <x v="56"/>
    <x v="59"/>
    <x v="12"/>
    <x v="14"/>
    <x v="14"/>
    <x v="1"/>
    <x v="0"/>
    <x v="1"/>
    <x v="0"/>
  </r>
  <r>
    <x v="82"/>
    <x v="56"/>
    <x v="59"/>
    <x v="0"/>
    <x v="4"/>
    <x v="4"/>
    <x v="1"/>
    <x v="0"/>
    <x v="1"/>
    <x v="0"/>
  </r>
  <r>
    <x v="82"/>
    <x v="56"/>
    <x v="59"/>
    <x v="1"/>
    <x v="11"/>
    <x v="11"/>
    <x v="1"/>
    <x v="0"/>
    <x v="1"/>
    <x v="0"/>
  </r>
  <r>
    <x v="82"/>
    <x v="56"/>
    <x v="59"/>
    <x v="1"/>
    <x v="11"/>
    <x v="11"/>
    <x v="0"/>
    <x v="0"/>
    <x v="1"/>
    <x v="0"/>
  </r>
  <r>
    <x v="82"/>
    <x v="56"/>
    <x v="59"/>
    <x v="7"/>
    <x v="0"/>
    <x v="0"/>
    <x v="0"/>
    <x v="0"/>
    <x v="1"/>
    <x v="0"/>
  </r>
  <r>
    <x v="82"/>
    <x v="56"/>
    <x v="59"/>
    <x v="10"/>
    <x v="6"/>
    <x v="6"/>
    <x v="0"/>
    <x v="0"/>
    <x v="1"/>
    <x v="0"/>
  </r>
  <r>
    <x v="82"/>
    <x v="56"/>
    <x v="59"/>
    <x v="11"/>
    <x v="13"/>
    <x v="13"/>
    <x v="1"/>
    <x v="1"/>
    <x v="0"/>
    <x v="1"/>
  </r>
  <r>
    <x v="82"/>
    <x v="56"/>
    <x v="59"/>
    <x v="11"/>
    <x v="13"/>
    <x v="13"/>
    <x v="1"/>
    <x v="1"/>
    <x v="0"/>
    <x v="1"/>
  </r>
  <r>
    <x v="82"/>
    <x v="56"/>
    <x v="59"/>
    <x v="13"/>
    <x v="5"/>
    <x v="5"/>
    <x v="0"/>
    <x v="1"/>
    <x v="0"/>
    <x v="1"/>
  </r>
  <r>
    <x v="82"/>
    <x v="56"/>
    <x v="59"/>
    <x v="14"/>
    <x v="1"/>
    <x v="1"/>
    <x v="0"/>
    <x v="0"/>
    <x v="1"/>
    <x v="0"/>
  </r>
  <r>
    <x v="82"/>
    <x v="56"/>
    <x v="59"/>
    <x v="14"/>
    <x v="1"/>
    <x v="1"/>
    <x v="0"/>
    <x v="0"/>
    <x v="1"/>
    <x v="0"/>
  </r>
  <r>
    <x v="83"/>
    <x v="76"/>
    <x v="11"/>
    <x v="9"/>
    <x v="8"/>
    <x v="8"/>
    <x v="1"/>
    <x v="0"/>
    <x v="1"/>
    <x v="0"/>
  </r>
  <r>
    <x v="83"/>
    <x v="76"/>
    <x v="11"/>
    <x v="16"/>
    <x v="15"/>
    <x v="15"/>
    <x v="0"/>
    <x v="0"/>
    <x v="1"/>
    <x v="0"/>
  </r>
  <r>
    <x v="83"/>
    <x v="76"/>
    <x v="11"/>
    <x v="2"/>
    <x v="16"/>
    <x v="16"/>
    <x v="1"/>
    <x v="0"/>
    <x v="1"/>
    <x v="0"/>
  </r>
  <r>
    <x v="83"/>
    <x v="76"/>
    <x v="11"/>
    <x v="3"/>
    <x v="2"/>
    <x v="2"/>
    <x v="1"/>
    <x v="0"/>
    <x v="1"/>
    <x v="0"/>
  </r>
  <r>
    <x v="83"/>
    <x v="76"/>
    <x v="11"/>
    <x v="6"/>
    <x v="9"/>
    <x v="9"/>
    <x v="0"/>
    <x v="0"/>
    <x v="1"/>
    <x v="0"/>
  </r>
  <r>
    <x v="83"/>
    <x v="76"/>
    <x v="11"/>
    <x v="12"/>
    <x v="14"/>
    <x v="14"/>
    <x v="1"/>
    <x v="0"/>
    <x v="1"/>
    <x v="0"/>
  </r>
  <r>
    <x v="83"/>
    <x v="76"/>
    <x v="11"/>
    <x v="12"/>
    <x v="14"/>
    <x v="14"/>
    <x v="1"/>
    <x v="0"/>
    <x v="1"/>
    <x v="0"/>
  </r>
  <r>
    <x v="83"/>
    <x v="76"/>
    <x v="11"/>
    <x v="0"/>
    <x v="4"/>
    <x v="4"/>
    <x v="0"/>
    <x v="0"/>
    <x v="1"/>
    <x v="0"/>
  </r>
  <r>
    <x v="83"/>
    <x v="76"/>
    <x v="11"/>
    <x v="1"/>
    <x v="11"/>
    <x v="11"/>
    <x v="1"/>
    <x v="1"/>
    <x v="0"/>
    <x v="1"/>
  </r>
  <r>
    <x v="83"/>
    <x v="76"/>
    <x v="11"/>
    <x v="1"/>
    <x v="11"/>
    <x v="11"/>
    <x v="1"/>
    <x v="0"/>
    <x v="1"/>
    <x v="0"/>
  </r>
  <r>
    <x v="83"/>
    <x v="76"/>
    <x v="11"/>
    <x v="7"/>
    <x v="0"/>
    <x v="0"/>
    <x v="1"/>
    <x v="0"/>
    <x v="1"/>
    <x v="0"/>
  </r>
  <r>
    <x v="83"/>
    <x v="76"/>
    <x v="11"/>
    <x v="10"/>
    <x v="6"/>
    <x v="6"/>
    <x v="1"/>
    <x v="0"/>
    <x v="1"/>
    <x v="0"/>
  </r>
  <r>
    <x v="83"/>
    <x v="76"/>
    <x v="11"/>
    <x v="11"/>
    <x v="13"/>
    <x v="13"/>
    <x v="1"/>
    <x v="0"/>
    <x v="1"/>
    <x v="0"/>
  </r>
  <r>
    <x v="83"/>
    <x v="76"/>
    <x v="11"/>
    <x v="11"/>
    <x v="13"/>
    <x v="13"/>
    <x v="1"/>
    <x v="1"/>
    <x v="0"/>
    <x v="1"/>
  </r>
  <r>
    <x v="83"/>
    <x v="76"/>
    <x v="11"/>
    <x v="13"/>
    <x v="5"/>
    <x v="5"/>
    <x v="0"/>
    <x v="0"/>
    <x v="1"/>
    <x v="0"/>
  </r>
  <r>
    <x v="83"/>
    <x v="76"/>
    <x v="11"/>
    <x v="14"/>
    <x v="1"/>
    <x v="1"/>
    <x v="1"/>
    <x v="0"/>
    <x v="1"/>
    <x v="0"/>
  </r>
  <r>
    <x v="83"/>
    <x v="76"/>
    <x v="11"/>
    <x v="14"/>
    <x v="1"/>
    <x v="1"/>
    <x v="1"/>
    <x v="0"/>
    <x v="1"/>
    <x v="0"/>
  </r>
  <r>
    <x v="83"/>
    <x v="76"/>
    <x v="11"/>
    <x v="8"/>
    <x v="7"/>
    <x v="7"/>
    <x v="1"/>
    <x v="0"/>
    <x v="1"/>
    <x v="0"/>
  </r>
  <r>
    <x v="83"/>
    <x v="76"/>
    <x v="11"/>
    <x v="8"/>
    <x v="7"/>
    <x v="7"/>
    <x v="1"/>
    <x v="0"/>
    <x v="1"/>
    <x v="0"/>
  </r>
  <r>
    <x v="83"/>
    <x v="76"/>
    <x v="11"/>
    <x v="15"/>
    <x v="10"/>
    <x v="10"/>
    <x v="1"/>
    <x v="1"/>
    <x v="0"/>
    <x v="1"/>
  </r>
  <r>
    <x v="83"/>
    <x v="76"/>
    <x v="11"/>
    <x v="15"/>
    <x v="10"/>
    <x v="10"/>
    <x v="1"/>
    <x v="1"/>
    <x v="0"/>
    <x v="1"/>
  </r>
  <r>
    <x v="83"/>
    <x v="76"/>
    <x v="11"/>
    <x v="5"/>
    <x v="3"/>
    <x v="3"/>
    <x v="1"/>
    <x v="0"/>
    <x v="1"/>
    <x v="0"/>
  </r>
  <r>
    <x v="83"/>
    <x v="76"/>
    <x v="11"/>
    <x v="5"/>
    <x v="3"/>
    <x v="3"/>
    <x v="0"/>
    <x v="1"/>
    <x v="0"/>
    <x v="1"/>
  </r>
  <r>
    <x v="83"/>
    <x v="76"/>
    <x v="11"/>
    <x v="4"/>
    <x v="12"/>
    <x v="12"/>
    <x v="1"/>
    <x v="0"/>
    <x v="1"/>
    <x v="0"/>
  </r>
  <r>
    <x v="83"/>
    <x v="76"/>
    <x v="11"/>
    <x v="9"/>
    <x v="8"/>
    <x v="8"/>
    <x v="0"/>
    <x v="0"/>
    <x v="1"/>
    <x v="0"/>
  </r>
  <r>
    <x v="83"/>
    <x v="76"/>
    <x v="11"/>
    <x v="16"/>
    <x v="15"/>
    <x v="15"/>
    <x v="1"/>
    <x v="0"/>
    <x v="1"/>
    <x v="0"/>
  </r>
  <r>
    <x v="83"/>
    <x v="76"/>
    <x v="11"/>
    <x v="2"/>
    <x v="16"/>
    <x v="16"/>
    <x v="1"/>
    <x v="0"/>
    <x v="1"/>
    <x v="0"/>
  </r>
  <r>
    <x v="83"/>
    <x v="76"/>
    <x v="11"/>
    <x v="3"/>
    <x v="2"/>
    <x v="2"/>
    <x v="1"/>
    <x v="0"/>
    <x v="1"/>
    <x v="0"/>
  </r>
  <r>
    <x v="83"/>
    <x v="76"/>
    <x v="11"/>
    <x v="6"/>
    <x v="9"/>
    <x v="9"/>
    <x v="1"/>
    <x v="0"/>
    <x v="1"/>
    <x v="0"/>
  </r>
  <r>
    <x v="83"/>
    <x v="76"/>
    <x v="11"/>
    <x v="0"/>
    <x v="4"/>
    <x v="4"/>
    <x v="0"/>
    <x v="0"/>
    <x v="1"/>
    <x v="0"/>
  </r>
  <r>
    <x v="83"/>
    <x v="76"/>
    <x v="11"/>
    <x v="7"/>
    <x v="0"/>
    <x v="0"/>
    <x v="1"/>
    <x v="0"/>
    <x v="1"/>
    <x v="0"/>
  </r>
  <r>
    <x v="83"/>
    <x v="76"/>
    <x v="11"/>
    <x v="10"/>
    <x v="6"/>
    <x v="6"/>
    <x v="1"/>
    <x v="0"/>
    <x v="1"/>
    <x v="0"/>
  </r>
  <r>
    <x v="83"/>
    <x v="76"/>
    <x v="11"/>
    <x v="13"/>
    <x v="5"/>
    <x v="5"/>
    <x v="0"/>
    <x v="0"/>
    <x v="1"/>
    <x v="0"/>
  </r>
  <r>
    <x v="83"/>
    <x v="76"/>
    <x v="11"/>
    <x v="4"/>
    <x v="12"/>
    <x v="12"/>
    <x v="0"/>
    <x v="0"/>
    <x v="1"/>
    <x v="0"/>
  </r>
  <r>
    <x v="84"/>
    <x v="22"/>
    <x v="54"/>
    <x v="9"/>
    <x v="8"/>
    <x v="8"/>
    <x v="1"/>
    <x v="1"/>
    <x v="1"/>
    <x v="2"/>
  </r>
  <r>
    <x v="84"/>
    <x v="22"/>
    <x v="54"/>
    <x v="16"/>
    <x v="15"/>
    <x v="15"/>
    <x v="1"/>
    <x v="0"/>
    <x v="1"/>
    <x v="0"/>
  </r>
  <r>
    <x v="84"/>
    <x v="22"/>
    <x v="54"/>
    <x v="2"/>
    <x v="16"/>
    <x v="16"/>
    <x v="1"/>
    <x v="0"/>
    <x v="1"/>
    <x v="0"/>
  </r>
  <r>
    <x v="84"/>
    <x v="22"/>
    <x v="54"/>
    <x v="3"/>
    <x v="2"/>
    <x v="2"/>
    <x v="1"/>
    <x v="0"/>
    <x v="1"/>
    <x v="0"/>
  </r>
  <r>
    <x v="84"/>
    <x v="22"/>
    <x v="54"/>
    <x v="6"/>
    <x v="9"/>
    <x v="9"/>
    <x v="1"/>
    <x v="0"/>
    <x v="1"/>
    <x v="0"/>
  </r>
  <r>
    <x v="84"/>
    <x v="22"/>
    <x v="54"/>
    <x v="12"/>
    <x v="14"/>
    <x v="14"/>
    <x v="1"/>
    <x v="0"/>
    <x v="1"/>
    <x v="0"/>
  </r>
  <r>
    <x v="84"/>
    <x v="22"/>
    <x v="54"/>
    <x v="12"/>
    <x v="14"/>
    <x v="14"/>
    <x v="1"/>
    <x v="0"/>
    <x v="1"/>
    <x v="0"/>
  </r>
  <r>
    <x v="84"/>
    <x v="22"/>
    <x v="54"/>
    <x v="0"/>
    <x v="4"/>
    <x v="4"/>
    <x v="0"/>
    <x v="0"/>
    <x v="1"/>
    <x v="0"/>
  </r>
  <r>
    <x v="84"/>
    <x v="22"/>
    <x v="54"/>
    <x v="1"/>
    <x v="11"/>
    <x v="11"/>
    <x v="0"/>
    <x v="0"/>
    <x v="1"/>
    <x v="0"/>
  </r>
  <r>
    <x v="84"/>
    <x v="22"/>
    <x v="54"/>
    <x v="1"/>
    <x v="11"/>
    <x v="11"/>
    <x v="1"/>
    <x v="0"/>
    <x v="1"/>
    <x v="0"/>
  </r>
  <r>
    <x v="84"/>
    <x v="22"/>
    <x v="54"/>
    <x v="7"/>
    <x v="0"/>
    <x v="0"/>
    <x v="1"/>
    <x v="0"/>
    <x v="1"/>
    <x v="0"/>
  </r>
  <r>
    <x v="84"/>
    <x v="22"/>
    <x v="54"/>
    <x v="10"/>
    <x v="6"/>
    <x v="6"/>
    <x v="1"/>
    <x v="0"/>
    <x v="1"/>
    <x v="0"/>
  </r>
  <r>
    <x v="84"/>
    <x v="22"/>
    <x v="54"/>
    <x v="11"/>
    <x v="13"/>
    <x v="13"/>
    <x v="0"/>
    <x v="0"/>
    <x v="1"/>
    <x v="0"/>
  </r>
  <r>
    <x v="84"/>
    <x v="22"/>
    <x v="54"/>
    <x v="11"/>
    <x v="13"/>
    <x v="13"/>
    <x v="0"/>
    <x v="1"/>
    <x v="1"/>
    <x v="2"/>
  </r>
  <r>
    <x v="84"/>
    <x v="22"/>
    <x v="54"/>
    <x v="13"/>
    <x v="5"/>
    <x v="5"/>
    <x v="0"/>
    <x v="0"/>
    <x v="1"/>
    <x v="0"/>
  </r>
  <r>
    <x v="84"/>
    <x v="22"/>
    <x v="54"/>
    <x v="14"/>
    <x v="1"/>
    <x v="1"/>
    <x v="1"/>
    <x v="0"/>
    <x v="1"/>
    <x v="0"/>
  </r>
  <r>
    <x v="84"/>
    <x v="22"/>
    <x v="54"/>
    <x v="14"/>
    <x v="1"/>
    <x v="1"/>
    <x v="1"/>
    <x v="0"/>
    <x v="1"/>
    <x v="0"/>
  </r>
  <r>
    <x v="84"/>
    <x v="22"/>
    <x v="54"/>
    <x v="8"/>
    <x v="7"/>
    <x v="7"/>
    <x v="1"/>
    <x v="1"/>
    <x v="0"/>
    <x v="1"/>
  </r>
  <r>
    <x v="84"/>
    <x v="22"/>
    <x v="54"/>
    <x v="8"/>
    <x v="7"/>
    <x v="7"/>
    <x v="1"/>
    <x v="1"/>
    <x v="0"/>
    <x v="1"/>
  </r>
  <r>
    <x v="84"/>
    <x v="22"/>
    <x v="54"/>
    <x v="15"/>
    <x v="10"/>
    <x v="10"/>
    <x v="1"/>
    <x v="1"/>
    <x v="0"/>
    <x v="1"/>
  </r>
  <r>
    <x v="84"/>
    <x v="22"/>
    <x v="54"/>
    <x v="15"/>
    <x v="10"/>
    <x v="10"/>
    <x v="1"/>
    <x v="1"/>
    <x v="0"/>
    <x v="1"/>
  </r>
  <r>
    <x v="84"/>
    <x v="22"/>
    <x v="54"/>
    <x v="5"/>
    <x v="3"/>
    <x v="3"/>
    <x v="1"/>
    <x v="0"/>
    <x v="1"/>
    <x v="0"/>
  </r>
  <r>
    <x v="84"/>
    <x v="22"/>
    <x v="54"/>
    <x v="5"/>
    <x v="3"/>
    <x v="3"/>
    <x v="1"/>
    <x v="0"/>
    <x v="1"/>
    <x v="0"/>
  </r>
  <r>
    <x v="84"/>
    <x v="22"/>
    <x v="54"/>
    <x v="4"/>
    <x v="12"/>
    <x v="12"/>
    <x v="1"/>
    <x v="0"/>
    <x v="1"/>
    <x v="0"/>
  </r>
  <r>
    <x v="84"/>
    <x v="22"/>
    <x v="54"/>
    <x v="9"/>
    <x v="8"/>
    <x v="8"/>
    <x v="1"/>
    <x v="0"/>
    <x v="1"/>
    <x v="0"/>
  </r>
  <r>
    <x v="84"/>
    <x v="22"/>
    <x v="54"/>
    <x v="16"/>
    <x v="15"/>
    <x v="15"/>
    <x v="0"/>
    <x v="0"/>
    <x v="1"/>
    <x v="0"/>
  </r>
  <r>
    <x v="84"/>
    <x v="22"/>
    <x v="54"/>
    <x v="2"/>
    <x v="16"/>
    <x v="16"/>
    <x v="0"/>
    <x v="0"/>
    <x v="1"/>
    <x v="0"/>
  </r>
  <r>
    <x v="84"/>
    <x v="22"/>
    <x v="54"/>
    <x v="3"/>
    <x v="2"/>
    <x v="2"/>
    <x v="1"/>
    <x v="0"/>
    <x v="1"/>
    <x v="0"/>
  </r>
  <r>
    <x v="84"/>
    <x v="22"/>
    <x v="54"/>
    <x v="6"/>
    <x v="9"/>
    <x v="9"/>
    <x v="1"/>
    <x v="0"/>
    <x v="1"/>
    <x v="0"/>
  </r>
  <r>
    <x v="84"/>
    <x v="22"/>
    <x v="54"/>
    <x v="0"/>
    <x v="4"/>
    <x v="4"/>
    <x v="0"/>
    <x v="0"/>
    <x v="1"/>
    <x v="0"/>
  </r>
  <r>
    <x v="84"/>
    <x v="22"/>
    <x v="54"/>
    <x v="7"/>
    <x v="0"/>
    <x v="0"/>
    <x v="1"/>
    <x v="0"/>
    <x v="1"/>
    <x v="0"/>
  </r>
  <r>
    <x v="84"/>
    <x v="22"/>
    <x v="54"/>
    <x v="10"/>
    <x v="6"/>
    <x v="6"/>
    <x v="1"/>
    <x v="0"/>
    <x v="1"/>
    <x v="0"/>
  </r>
  <r>
    <x v="84"/>
    <x v="22"/>
    <x v="54"/>
    <x v="13"/>
    <x v="5"/>
    <x v="5"/>
    <x v="0"/>
    <x v="0"/>
    <x v="1"/>
    <x v="0"/>
  </r>
  <r>
    <x v="84"/>
    <x v="22"/>
    <x v="54"/>
    <x v="4"/>
    <x v="12"/>
    <x v="12"/>
    <x v="0"/>
    <x v="0"/>
    <x v="1"/>
    <x v="0"/>
  </r>
  <r>
    <x v="85"/>
    <x v="74"/>
    <x v="12"/>
    <x v="9"/>
    <x v="8"/>
    <x v="8"/>
    <x v="0"/>
    <x v="0"/>
    <x v="1"/>
    <x v="0"/>
  </r>
  <r>
    <x v="85"/>
    <x v="74"/>
    <x v="12"/>
    <x v="2"/>
    <x v="16"/>
    <x v="16"/>
    <x v="0"/>
    <x v="0"/>
    <x v="1"/>
    <x v="0"/>
  </r>
  <r>
    <x v="85"/>
    <x v="74"/>
    <x v="12"/>
    <x v="6"/>
    <x v="9"/>
    <x v="9"/>
    <x v="0"/>
    <x v="0"/>
    <x v="1"/>
    <x v="0"/>
  </r>
  <r>
    <x v="85"/>
    <x v="74"/>
    <x v="12"/>
    <x v="12"/>
    <x v="14"/>
    <x v="14"/>
    <x v="0"/>
    <x v="0"/>
    <x v="1"/>
    <x v="0"/>
  </r>
  <r>
    <x v="85"/>
    <x v="74"/>
    <x v="12"/>
    <x v="1"/>
    <x v="11"/>
    <x v="11"/>
    <x v="0"/>
    <x v="0"/>
    <x v="1"/>
    <x v="0"/>
  </r>
  <r>
    <x v="85"/>
    <x v="74"/>
    <x v="12"/>
    <x v="7"/>
    <x v="0"/>
    <x v="0"/>
    <x v="0"/>
    <x v="0"/>
    <x v="1"/>
    <x v="0"/>
  </r>
  <r>
    <x v="85"/>
    <x v="74"/>
    <x v="12"/>
    <x v="11"/>
    <x v="13"/>
    <x v="13"/>
    <x v="0"/>
    <x v="0"/>
    <x v="1"/>
    <x v="0"/>
  </r>
  <r>
    <x v="85"/>
    <x v="74"/>
    <x v="12"/>
    <x v="13"/>
    <x v="5"/>
    <x v="5"/>
    <x v="0"/>
    <x v="0"/>
    <x v="1"/>
    <x v="0"/>
  </r>
  <r>
    <x v="85"/>
    <x v="74"/>
    <x v="12"/>
    <x v="14"/>
    <x v="1"/>
    <x v="1"/>
    <x v="0"/>
    <x v="0"/>
    <x v="1"/>
    <x v="0"/>
  </r>
  <r>
    <x v="85"/>
    <x v="74"/>
    <x v="12"/>
    <x v="8"/>
    <x v="7"/>
    <x v="7"/>
    <x v="0"/>
    <x v="0"/>
    <x v="1"/>
    <x v="0"/>
  </r>
  <r>
    <x v="85"/>
    <x v="74"/>
    <x v="12"/>
    <x v="15"/>
    <x v="10"/>
    <x v="10"/>
    <x v="0"/>
    <x v="0"/>
    <x v="1"/>
    <x v="0"/>
  </r>
  <r>
    <x v="85"/>
    <x v="74"/>
    <x v="12"/>
    <x v="5"/>
    <x v="3"/>
    <x v="3"/>
    <x v="0"/>
    <x v="0"/>
    <x v="1"/>
    <x v="0"/>
  </r>
  <r>
    <x v="85"/>
    <x v="74"/>
    <x v="12"/>
    <x v="9"/>
    <x v="8"/>
    <x v="8"/>
    <x v="1"/>
    <x v="0"/>
    <x v="1"/>
    <x v="0"/>
  </r>
  <r>
    <x v="85"/>
    <x v="74"/>
    <x v="12"/>
    <x v="16"/>
    <x v="15"/>
    <x v="15"/>
    <x v="1"/>
    <x v="0"/>
    <x v="1"/>
    <x v="0"/>
  </r>
  <r>
    <x v="85"/>
    <x v="74"/>
    <x v="12"/>
    <x v="2"/>
    <x v="16"/>
    <x v="16"/>
    <x v="1"/>
    <x v="0"/>
    <x v="1"/>
    <x v="0"/>
  </r>
  <r>
    <x v="85"/>
    <x v="74"/>
    <x v="12"/>
    <x v="3"/>
    <x v="2"/>
    <x v="2"/>
    <x v="1"/>
    <x v="0"/>
    <x v="1"/>
    <x v="0"/>
  </r>
  <r>
    <x v="85"/>
    <x v="74"/>
    <x v="12"/>
    <x v="6"/>
    <x v="9"/>
    <x v="9"/>
    <x v="0"/>
    <x v="0"/>
    <x v="1"/>
    <x v="0"/>
  </r>
  <r>
    <x v="85"/>
    <x v="74"/>
    <x v="12"/>
    <x v="0"/>
    <x v="4"/>
    <x v="4"/>
    <x v="1"/>
    <x v="0"/>
    <x v="1"/>
    <x v="0"/>
  </r>
  <r>
    <x v="85"/>
    <x v="74"/>
    <x v="12"/>
    <x v="7"/>
    <x v="0"/>
    <x v="0"/>
    <x v="1"/>
    <x v="0"/>
    <x v="1"/>
    <x v="0"/>
  </r>
  <r>
    <x v="85"/>
    <x v="74"/>
    <x v="12"/>
    <x v="10"/>
    <x v="6"/>
    <x v="6"/>
    <x v="1"/>
    <x v="0"/>
    <x v="1"/>
    <x v="0"/>
  </r>
  <r>
    <x v="85"/>
    <x v="74"/>
    <x v="12"/>
    <x v="13"/>
    <x v="5"/>
    <x v="5"/>
    <x v="1"/>
    <x v="0"/>
    <x v="1"/>
    <x v="0"/>
  </r>
  <r>
    <x v="85"/>
    <x v="74"/>
    <x v="12"/>
    <x v="4"/>
    <x v="12"/>
    <x v="12"/>
    <x v="0"/>
    <x v="0"/>
    <x v="1"/>
    <x v="0"/>
  </r>
  <r>
    <x v="86"/>
    <x v="29"/>
    <x v="70"/>
    <x v="9"/>
    <x v="8"/>
    <x v="8"/>
    <x v="1"/>
    <x v="0"/>
    <x v="1"/>
    <x v="0"/>
  </r>
  <r>
    <x v="86"/>
    <x v="29"/>
    <x v="70"/>
    <x v="16"/>
    <x v="15"/>
    <x v="15"/>
    <x v="1"/>
    <x v="0"/>
    <x v="1"/>
    <x v="0"/>
  </r>
  <r>
    <x v="86"/>
    <x v="29"/>
    <x v="70"/>
    <x v="2"/>
    <x v="16"/>
    <x v="16"/>
    <x v="1"/>
    <x v="1"/>
    <x v="0"/>
    <x v="1"/>
  </r>
  <r>
    <x v="86"/>
    <x v="29"/>
    <x v="70"/>
    <x v="3"/>
    <x v="2"/>
    <x v="2"/>
    <x v="1"/>
    <x v="0"/>
    <x v="1"/>
    <x v="0"/>
  </r>
  <r>
    <x v="86"/>
    <x v="29"/>
    <x v="70"/>
    <x v="6"/>
    <x v="9"/>
    <x v="9"/>
    <x v="1"/>
    <x v="0"/>
    <x v="1"/>
    <x v="0"/>
  </r>
  <r>
    <x v="86"/>
    <x v="29"/>
    <x v="70"/>
    <x v="12"/>
    <x v="14"/>
    <x v="14"/>
    <x v="1"/>
    <x v="0"/>
    <x v="1"/>
    <x v="0"/>
  </r>
  <r>
    <x v="86"/>
    <x v="29"/>
    <x v="70"/>
    <x v="12"/>
    <x v="14"/>
    <x v="14"/>
    <x v="1"/>
    <x v="0"/>
    <x v="1"/>
    <x v="0"/>
  </r>
  <r>
    <x v="86"/>
    <x v="29"/>
    <x v="70"/>
    <x v="0"/>
    <x v="4"/>
    <x v="4"/>
    <x v="1"/>
    <x v="0"/>
    <x v="1"/>
    <x v="0"/>
  </r>
  <r>
    <x v="86"/>
    <x v="29"/>
    <x v="70"/>
    <x v="1"/>
    <x v="11"/>
    <x v="11"/>
    <x v="0"/>
    <x v="0"/>
    <x v="1"/>
    <x v="0"/>
  </r>
  <r>
    <x v="86"/>
    <x v="29"/>
    <x v="70"/>
    <x v="1"/>
    <x v="11"/>
    <x v="11"/>
    <x v="1"/>
    <x v="1"/>
    <x v="0"/>
    <x v="1"/>
  </r>
  <r>
    <x v="86"/>
    <x v="29"/>
    <x v="70"/>
    <x v="7"/>
    <x v="0"/>
    <x v="0"/>
    <x v="1"/>
    <x v="0"/>
    <x v="1"/>
    <x v="0"/>
  </r>
  <r>
    <x v="86"/>
    <x v="29"/>
    <x v="70"/>
    <x v="10"/>
    <x v="6"/>
    <x v="6"/>
    <x v="1"/>
    <x v="0"/>
    <x v="1"/>
    <x v="0"/>
  </r>
  <r>
    <x v="86"/>
    <x v="29"/>
    <x v="70"/>
    <x v="11"/>
    <x v="13"/>
    <x v="13"/>
    <x v="1"/>
    <x v="0"/>
    <x v="1"/>
    <x v="0"/>
  </r>
  <r>
    <x v="86"/>
    <x v="29"/>
    <x v="70"/>
    <x v="11"/>
    <x v="13"/>
    <x v="13"/>
    <x v="1"/>
    <x v="0"/>
    <x v="1"/>
    <x v="0"/>
  </r>
  <r>
    <x v="86"/>
    <x v="29"/>
    <x v="70"/>
    <x v="13"/>
    <x v="5"/>
    <x v="5"/>
    <x v="0"/>
    <x v="0"/>
    <x v="1"/>
    <x v="0"/>
  </r>
  <r>
    <x v="86"/>
    <x v="29"/>
    <x v="70"/>
    <x v="14"/>
    <x v="1"/>
    <x v="1"/>
    <x v="1"/>
    <x v="0"/>
    <x v="1"/>
    <x v="0"/>
  </r>
  <r>
    <x v="86"/>
    <x v="29"/>
    <x v="70"/>
    <x v="14"/>
    <x v="1"/>
    <x v="1"/>
    <x v="1"/>
    <x v="0"/>
    <x v="1"/>
    <x v="0"/>
  </r>
  <r>
    <x v="86"/>
    <x v="29"/>
    <x v="70"/>
    <x v="8"/>
    <x v="7"/>
    <x v="7"/>
    <x v="1"/>
    <x v="0"/>
    <x v="1"/>
    <x v="0"/>
  </r>
  <r>
    <x v="86"/>
    <x v="29"/>
    <x v="70"/>
    <x v="8"/>
    <x v="7"/>
    <x v="7"/>
    <x v="1"/>
    <x v="0"/>
    <x v="1"/>
    <x v="0"/>
  </r>
  <r>
    <x v="86"/>
    <x v="29"/>
    <x v="70"/>
    <x v="15"/>
    <x v="10"/>
    <x v="10"/>
    <x v="1"/>
    <x v="1"/>
    <x v="0"/>
    <x v="1"/>
  </r>
  <r>
    <x v="86"/>
    <x v="29"/>
    <x v="70"/>
    <x v="15"/>
    <x v="10"/>
    <x v="10"/>
    <x v="1"/>
    <x v="1"/>
    <x v="0"/>
    <x v="1"/>
  </r>
  <r>
    <x v="86"/>
    <x v="29"/>
    <x v="70"/>
    <x v="5"/>
    <x v="3"/>
    <x v="3"/>
    <x v="1"/>
    <x v="1"/>
    <x v="0"/>
    <x v="1"/>
  </r>
  <r>
    <x v="86"/>
    <x v="29"/>
    <x v="70"/>
    <x v="5"/>
    <x v="3"/>
    <x v="3"/>
    <x v="1"/>
    <x v="1"/>
    <x v="1"/>
    <x v="2"/>
  </r>
  <r>
    <x v="86"/>
    <x v="29"/>
    <x v="70"/>
    <x v="4"/>
    <x v="12"/>
    <x v="12"/>
    <x v="1"/>
    <x v="0"/>
    <x v="1"/>
    <x v="0"/>
  </r>
  <r>
    <x v="86"/>
    <x v="29"/>
    <x v="70"/>
    <x v="9"/>
    <x v="8"/>
    <x v="8"/>
    <x v="1"/>
    <x v="0"/>
    <x v="1"/>
    <x v="0"/>
  </r>
  <r>
    <x v="86"/>
    <x v="29"/>
    <x v="70"/>
    <x v="16"/>
    <x v="15"/>
    <x v="15"/>
    <x v="1"/>
    <x v="0"/>
    <x v="1"/>
    <x v="0"/>
  </r>
  <r>
    <x v="86"/>
    <x v="29"/>
    <x v="70"/>
    <x v="2"/>
    <x v="16"/>
    <x v="16"/>
    <x v="1"/>
    <x v="0"/>
    <x v="1"/>
    <x v="0"/>
  </r>
  <r>
    <x v="86"/>
    <x v="29"/>
    <x v="70"/>
    <x v="3"/>
    <x v="2"/>
    <x v="2"/>
    <x v="0"/>
    <x v="1"/>
    <x v="0"/>
    <x v="1"/>
  </r>
  <r>
    <x v="86"/>
    <x v="29"/>
    <x v="70"/>
    <x v="6"/>
    <x v="9"/>
    <x v="9"/>
    <x v="1"/>
    <x v="0"/>
    <x v="1"/>
    <x v="0"/>
  </r>
  <r>
    <x v="86"/>
    <x v="29"/>
    <x v="70"/>
    <x v="0"/>
    <x v="4"/>
    <x v="4"/>
    <x v="0"/>
    <x v="1"/>
    <x v="0"/>
    <x v="1"/>
  </r>
  <r>
    <x v="86"/>
    <x v="29"/>
    <x v="70"/>
    <x v="7"/>
    <x v="0"/>
    <x v="0"/>
    <x v="0"/>
    <x v="0"/>
    <x v="1"/>
    <x v="0"/>
  </r>
  <r>
    <x v="86"/>
    <x v="29"/>
    <x v="70"/>
    <x v="10"/>
    <x v="6"/>
    <x v="6"/>
    <x v="0"/>
    <x v="0"/>
    <x v="1"/>
    <x v="0"/>
  </r>
  <r>
    <x v="86"/>
    <x v="29"/>
    <x v="70"/>
    <x v="13"/>
    <x v="5"/>
    <x v="5"/>
    <x v="1"/>
    <x v="0"/>
    <x v="1"/>
    <x v="0"/>
  </r>
  <r>
    <x v="86"/>
    <x v="29"/>
    <x v="70"/>
    <x v="4"/>
    <x v="12"/>
    <x v="12"/>
    <x v="1"/>
    <x v="1"/>
    <x v="0"/>
    <x v="1"/>
  </r>
  <r>
    <x v="87"/>
    <x v="84"/>
    <x v="38"/>
    <x v="9"/>
    <x v="8"/>
    <x v="8"/>
    <x v="1"/>
    <x v="0"/>
    <x v="1"/>
    <x v="0"/>
  </r>
  <r>
    <x v="87"/>
    <x v="84"/>
    <x v="38"/>
    <x v="16"/>
    <x v="15"/>
    <x v="15"/>
    <x v="1"/>
    <x v="0"/>
    <x v="1"/>
    <x v="0"/>
  </r>
  <r>
    <x v="87"/>
    <x v="84"/>
    <x v="38"/>
    <x v="2"/>
    <x v="16"/>
    <x v="16"/>
    <x v="1"/>
    <x v="0"/>
    <x v="1"/>
    <x v="0"/>
  </r>
  <r>
    <x v="87"/>
    <x v="84"/>
    <x v="38"/>
    <x v="3"/>
    <x v="2"/>
    <x v="2"/>
    <x v="1"/>
    <x v="0"/>
    <x v="1"/>
    <x v="0"/>
  </r>
  <r>
    <x v="87"/>
    <x v="84"/>
    <x v="38"/>
    <x v="6"/>
    <x v="9"/>
    <x v="9"/>
    <x v="0"/>
    <x v="1"/>
    <x v="0"/>
    <x v="1"/>
  </r>
  <r>
    <x v="87"/>
    <x v="84"/>
    <x v="38"/>
    <x v="12"/>
    <x v="14"/>
    <x v="14"/>
    <x v="1"/>
    <x v="0"/>
    <x v="1"/>
    <x v="0"/>
  </r>
  <r>
    <x v="87"/>
    <x v="84"/>
    <x v="38"/>
    <x v="12"/>
    <x v="14"/>
    <x v="14"/>
    <x v="1"/>
    <x v="0"/>
    <x v="1"/>
    <x v="0"/>
  </r>
  <r>
    <x v="87"/>
    <x v="84"/>
    <x v="38"/>
    <x v="0"/>
    <x v="4"/>
    <x v="4"/>
    <x v="1"/>
    <x v="0"/>
    <x v="1"/>
    <x v="0"/>
  </r>
  <r>
    <x v="87"/>
    <x v="84"/>
    <x v="38"/>
    <x v="1"/>
    <x v="11"/>
    <x v="11"/>
    <x v="1"/>
    <x v="1"/>
    <x v="0"/>
    <x v="1"/>
  </r>
  <r>
    <x v="87"/>
    <x v="84"/>
    <x v="38"/>
    <x v="1"/>
    <x v="11"/>
    <x v="11"/>
    <x v="1"/>
    <x v="1"/>
    <x v="0"/>
    <x v="1"/>
  </r>
  <r>
    <x v="87"/>
    <x v="84"/>
    <x v="38"/>
    <x v="7"/>
    <x v="0"/>
    <x v="0"/>
    <x v="1"/>
    <x v="0"/>
    <x v="1"/>
    <x v="0"/>
  </r>
  <r>
    <x v="87"/>
    <x v="84"/>
    <x v="38"/>
    <x v="10"/>
    <x v="6"/>
    <x v="6"/>
    <x v="1"/>
    <x v="0"/>
    <x v="1"/>
    <x v="0"/>
  </r>
  <r>
    <x v="87"/>
    <x v="84"/>
    <x v="38"/>
    <x v="11"/>
    <x v="13"/>
    <x v="13"/>
    <x v="1"/>
    <x v="0"/>
    <x v="1"/>
    <x v="0"/>
  </r>
  <r>
    <x v="87"/>
    <x v="84"/>
    <x v="38"/>
    <x v="11"/>
    <x v="13"/>
    <x v="13"/>
    <x v="1"/>
    <x v="0"/>
    <x v="1"/>
    <x v="0"/>
  </r>
  <r>
    <x v="87"/>
    <x v="84"/>
    <x v="38"/>
    <x v="13"/>
    <x v="5"/>
    <x v="5"/>
    <x v="0"/>
    <x v="0"/>
    <x v="1"/>
    <x v="0"/>
  </r>
  <r>
    <x v="87"/>
    <x v="84"/>
    <x v="38"/>
    <x v="14"/>
    <x v="1"/>
    <x v="1"/>
    <x v="1"/>
    <x v="0"/>
    <x v="1"/>
    <x v="0"/>
  </r>
  <r>
    <x v="87"/>
    <x v="84"/>
    <x v="38"/>
    <x v="14"/>
    <x v="1"/>
    <x v="1"/>
    <x v="1"/>
    <x v="0"/>
    <x v="1"/>
    <x v="0"/>
  </r>
  <r>
    <x v="87"/>
    <x v="84"/>
    <x v="38"/>
    <x v="8"/>
    <x v="7"/>
    <x v="7"/>
    <x v="1"/>
    <x v="1"/>
    <x v="0"/>
    <x v="1"/>
  </r>
  <r>
    <x v="87"/>
    <x v="84"/>
    <x v="38"/>
    <x v="8"/>
    <x v="7"/>
    <x v="7"/>
    <x v="1"/>
    <x v="1"/>
    <x v="1"/>
    <x v="2"/>
  </r>
  <r>
    <x v="87"/>
    <x v="84"/>
    <x v="38"/>
    <x v="15"/>
    <x v="10"/>
    <x v="10"/>
    <x v="1"/>
    <x v="1"/>
    <x v="0"/>
    <x v="1"/>
  </r>
  <r>
    <x v="87"/>
    <x v="84"/>
    <x v="38"/>
    <x v="15"/>
    <x v="10"/>
    <x v="10"/>
    <x v="0"/>
    <x v="1"/>
    <x v="0"/>
    <x v="1"/>
  </r>
  <r>
    <x v="87"/>
    <x v="84"/>
    <x v="38"/>
    <x v="5"/>
    <x v="3"/>
    <x v="3"/>
    <x v="1"/>
    <x v="0"/>
    <x v="1"/>
    <x v="0"/>
  </r>
  <r>
    <x v="87"/>
    <x v="84"/>
    <x v="38"/>
    <x v="5"/>
    <x v="3"/>
    <x v="3"/>
    <x v="1"/>
    <x v="0"/>
    <x v="1"/>
    <x v="0"/>
  </r>
  <r>
    <x v="87"/>
    <x v="84"/>
    <x v="38"/>
    <x v="4"/>
    <x v="12"/>
    <x v="12"/>
    <x v="1"/>
    <x v="0"/>
    <x v="1"/>
    <x v="0"/>
  </r>
  <r>
    <x v="87"/>
    <x v="84"/>
    <x v="38"/>
    <x v="9"/>
    <x v="8"/>
    <x v="8"/>
    <x v="1"/>
    <x v="0"/>
    <x v="1"/>
    <x v="0"/>
  </r>
  <r>
    <x v="87"/>
    <x v="84"/>
    <x v="38"/>
    <x v="16"/>
    <x v="15"/>
    <x v="15"/>
    <x v="1"/>
    <x v="0"/>
    <x v="1"/>
    <x v="0"/>
  </r>
  <r>
    <x v="87"/>
    <x v="84"/>
    <x v="38"/>
    <x v="2"/>
    <x v="16"/>
    <x v="16"/>
    <x v="1"/>
    <x v="0"/>
    <x v="1"/>
    <x v="0"/>
  </r>
  <r>
    <x v="87"/>
    <x v="84"/>
    <x v="38"/>
    <x v="3"/>
    <x v="2"/>
    <x v="2"/>
    <x v="0"/>
    <x v="0"/>
    <x v="1"/>
    <x v="0"/>
  </r>
  <r>
    <x v="87"/>
    <x v="84"/>
    <x v="38"/>
    <x v="6"/>
    <x v="9"/>
    <x v="9"/>
    <x v="1"/>
    <x v="0"/>
    <x v="1"/>
    <x v="0"/>
  </r>
  <r>
    <x v="87"/>
    <x v="84"/>
    <x v="38"/>
    <x v="0"/>
    <x v="4"/>
    <x v="4"/>
    <x v="1"/>
    <x v="0"/>
    <x v="1"/>
    <x v="0"/>
  </r>
  <r>
    <x v="87"/>
    <x v="84"/>
    <x v="38"/>
    <x v="7"/>
    <x v="0"/>
    <x v="0"/>
    <x v="1"/>
    <x v="0"/>
    <x v="1"/>
    <x v="0"/>
  </r>
  <r>
    <x v="87"/>
    <x v="84"/>
    <x v="38"/>
    <x v="10"/>
    <x v="6"/>
    <x v="6"/>
    <x v="1"/>
    <x v="0"/>
    <x v="1"/>
    <x v="0"/>
  </r>
  <r>
    <x v="87"/>
    <x v="84"/>
    <x v="38"/>
    <x v="13"/>
    <x v="5"/>
    <x v="5"/>
    <x v="0"/>
    <x v="0"/>
    <x v="1"/>
    <x v="0"/>
  </r>
  <r>
    <x v="87"/>
    <x v="84"/>
    <x v="38"/>
    <x v="4"/>
    <x v="12"/>
    <x v="12"/>
    <x v="1"/>
    <x v="0"/>
    <x v="1"/>
    <x v="0"/>
  </r>
  <r>
    <x v="88"/>
    <x v="0"/>
    <x v="0"/>
    <x v="9"/>
    <x v="8"/>
    <x v="8"/>
    <x v="0"/>
    <x v="0"/>
    <x v="1"/>
    <x v="0"/>
  </r>
  <r>
    <x v="88"/>
    <x v="0"/>
    <x v="0"/>
    <x v="16"/>
    <x v="15"/>
    <x v="15"/>
    <x v="1"/>
    <x v="0"/>
    <x v="1"/>
    <x v="0"/>
  </r>
  <r>
    <x v="88"/>
    <x v="0"/>
    <x v="0"/>
    <x v="2"/>
    <x v="16"/>
    <x v="16"/>
    <x v="1"/>
    <x v="0"/>
    <x v="1"/>
    <x v="0"/>
  </r>
  <r>
    <x v="88"/>
    <x v="0"/>
    <x v="0"/>
    <x v="3"/>
    <x v="2"/>
    <x v="2"/>
    <x v="1"/>
    <x v="0"/>
    <x v="1"/>
    <x v="0"/>
  </r>
  <r>
    <x v="88"/>
    <x v="0"/>
    <x v="0"/>
    <x v="6"/>
    <x v="9"/>
    <x v="9"/>
    <x v="1"/>
    <x v="0"/>
    <x v="1"/>
    <x v="0"/>
  </r>
  <r>
    <x v="88"/>
    <x v="0"/>
    <x v="0"/>
    <x v="12"/>
    <x v="14"/>
    <x v="14"/>
    <x v="0"/>
    <x v="0"/>
    <x v="1"/>
    <x v="0"/>
  </r>
  <r>
    <x v="88"/>
    <x v="0"/>
    <x v="0"/>
    <x v="12"/>
    <x v="14"/>
    <x v="14"/>
    <x v="1"/>
    <x v="0"/>
    <x v="1"/>
    <x v="0"/>
  </r>
  <r>
    <x v="88"/>
    <x v="0"/>
    <x v="0"/>
    <x v="0"/>
    <x v="4"/>
    <x v="4"/>
    <x v="0"/>
    <x v="0"/>
    <x v="1"/>
    <x v="0"/>
  </r>
  <r>
    <x v="88"/>
    <x v="0"/>
    <x v="0"/>
    <x v="1"/>
    <x v="11"/>
    <x v="11"/>
    <x v="1"/>
    <x v="0"/>
    <x v="1"/>
    <x v="0"/>
  </r>
  <r>
    <x v="88"/>
    <x v="0"/>
    <x v="0"/>
    <x v="1"/>
    <x v="11"/>
    <x v="11"/>
    <x v="1"/>
    <x v="0"/>
    <x v="1"/>
    <x v="0"/>
  </r>
  <r>
    <x v="88"/>
    <x v="0"/>
    <x v="0"/>
    <x v="7"/>
    <x v="0"/>
    <x v="0"/>
    <x v="1"/>
    <x v="0"/>
    <x v="1"/>
    <x v="0"/>
  </r>
  <r>
    <x v="88"/>
    <x v="0"/>
    <x v="0"/>
    <x v="10"/>
    <x v="6"/>
    <x v="6"/>
    <x v="1"/>
    <x v="1"/>
    <x v="0"/>
    <x v="1"/>
  </r>
  <r>
    <x v="88"/>
    <x v="0"/>
    <x v="0"/>
    <x v="11"/>
    <x v="13"/>
    <x v="13"/>
    <x v="0"/>
    <x v="0"/>
    <x v="1"/>
    <x v="0"/>
  </r>
  <r>
    <x v="88"/>
    <x v="0"/>
    <x v="0"/>
    <x v="11"/>
    <x v="13"/>
    <x v="13"/>
    <x v="1"/>
    <x v="1"/>
    <x v="0"/>
    <x v="1"/>
  </r>
  <r>
    <x v="88"/>
    <x v="0"/>
    <x v="0"/>
    <x v="13"/>
    <x v="5"/>
    <x v="5"/>
    <x v="0"/>
    <x v="0"/>
    <x v="1"/>
    <x v="0"/>
  </r>
  <r>
    <x v="88"/>
    <x v="0"/>
    <x v="0"/>
    <x v="14"/>
    <x v="1"/>
    <x v="1"/>
    <x v="1"/>
    <x v="0"/>
    <x v="1"/>
    <x v="0"/>
  </r>
  <r>
    <x v="88"/>
    <x v="0"/>
    <x v="0"/>
    <x v="14"/>
    <x v="1"/>
    <x v="1"/>
    <x v="1"/>
    <x v="0"/>
    <x v="1"/>
    <x v="0"/>
  </r>
  <r>
    <x v="88"/>
    <x v="0"/>
    <x v="0"/>
    <x v="8"/>
    <x v="7"/>
    <x v="7"/>
    <x v="1"/>
    <x v="0"/>
    <x v="1"/>
    <x v="0"/>
  </r>
  <r>
    <x v="88"/>
    <x v="0"/>
    <x v="0"/>
    <x v="8"/>
    <x v="7"/>
    <x v="7"/>
    <x v="1"/>
    <x v="0"/>
    <x v="1"/>
    <x v="0"/>
  </r>
  <r>
    <x v="88"/>
    <x v="0"/>
    <x v="0"/>
    <x v="15"/>
    <x v="10"/>
    <x v="10"/>
    <x v="0"/>
    <x v="0"/>
    <x v="1"/>
    <x v="0"/>
  </r>
  <r>
    <x v="88"/>
    <x v="0"/>
    <x v="0"/>
    <x v="15"/>
    <x v="10"/>
    <x v="10"/>
    <x v="0"/>
    <x v="0"/>
    <x v="1"/>
    <x v="0"/>
  </r>
  <r>
    <x v="88"/>
    <x v="0"/>
    <x v="0"/>
    <x v="5"/>
    <x v="3"/>
    <x v="3"/>
    <x v="1"/>
    <x v="1"/>
    <x v="0"/>
    <x v="1"/>
  </r>
  <r>
    <x v="88"/>
    <x v="0"/>
    <x v="0"/>
    <x v="5"/>
    <x v="3"/>
    <x v="3"/>
    <x v="0"/>
    <x v="0"/>
    <x v="1"/>
    <x v="0"/>
  </r>
  <r>
    <x v="88"/>
    <x v="0"/>
    <x v="0"/>
    <x v="4"/>
    <x v="12"/>
    <x v="12"/>
    <x v="1"/>
    <x v="0"/>
    <x v="1"/>
    <x v="0"/>
  </r>
  <r>
    <x v="88"/>
    <x v="0"/>
    <x v="0"/>
    <x v="9"/>
    <x v="8"/>
    <x v="8"/>
    <x v="1"/>
    <x v="1"/>
    <x v="0"/>
    <x v="1"/>
  </r>
  <r>
    <x v="88"/>
    <x v="0"/>
    <x v="0"/>
    <x v="16"/>
    <x v="15"/>
    <x v="15"/>
    <x v="1"/>
    <x v="0"/>
    <x v="1"/>
    <x v="0"/>
  </r>
  <r>
    <x v="88"/>
    <x v="0"/>
    <x v="0"/>
    <x v="2"/>
    <x v="16"/>
    <x v="16"/>
    <x v="0"/>
    <x v="0"/>
    <x v="1"/>
    <x v="0"/>
  </r>
  <r>
    <x v="88"/>
    <x v="0"/>
    <x v="0"/>
    <x v="3"/>
    <x v="2"/>
    <x v="2"/>
    <x v="1"/>
    <x v="0"/>
    <x v="1"/>
    <x v="0"/>
  </r>
  <r>
    <x v="88"/>
    <x v="0"/>
    <x v="0"/>
    <x v="6"/>
    <x v="9"/>
    <x v="9"/>
    <x v="1"/>
    <x v="0"/>
    <x v="1"/>
    <x v="0"/>
  </r>
  <r>
    <x v="88"/>
    <x v="0"/>
    <x v="0"/>
    <x v="0"/>
    <x v="4"/>
    <x v="4"/>
    <x v="1"/>
    <x v="0"/>
    <x v="1"/>
    <x v="0"/>
  </r>
  <r>
    <x v="88"/>
    <x v="0"/>
    <x v="0"/>
    <x v="7"/>
    <x v="0"/>
    <x v="0"/>
    <x v="1"/>
    <x v="0"/>
    <x v="1"/>
    <x v="0"/>
  </r>
  <r>
    <x v="88"/>
    <x v="0"/>
    <x v="0"/>
    <x v="10"/>
    <x v="6"/>
    <x v="6"/>
    <x v="1"/>
    <x v="1"/>
    <x v="0"/>
    <x v="1"/>
  </r>
  <r>
    <x v="88"/>
    <x v="0"/>
    <x v="0"/>
    <x v="13"/>
    <x v="5"/>
    <x v="5"/>
    <x v="1"/>
    <x v="0"/>
    <x v="1"/>
    <x v="0"/>
  </r>
  <r>
    <x v="88"/>
    <x v="0"/>
    <x v="0"/>
    <x v="4"/>
    <x v="12"/>
    <x v="12"/>
    <x v="0"/>
    <x v="0"/>
    <x v="1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el5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A4:B5" firstHeaderRow="1" firstDataRow="1" firstDataCol="0" rowPageCount="2" colPageCount="1"/>
  <pivotFields count="10">
    <pivotField axis="axisRow" compact="0" showAll="0">
      <items count="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</pivotField>
    <pivotField compact="0" showAll="0"/>
    <pivotField compact="0" showAll="0"/>
    <pivotField axis="axisRow" compact="0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compact="0" showAll="0"/>
    <pivotField axis="axisPage" compact="0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Page" compact="0" showAll="0">
      <items count="4">
        <item h="1" x="0"/>
        <item h="1" x="1"/>
        <item h="1" x="2"/>
        <item t="default"/>
      </items>
    </pivotField>
    <pivotField compact="0" showAll="0"/>
    <pivotField compact="0" showAll="0"/>
    <pivotField compact="0" showAll="0"/>
  </pivotFields>
  <rowFields count="2">
    <field x="0"/>
    <field x="3"/>
  </rowFields>
  <pageFields count="2">
    <pageField fld="5" hier="-1"/>
    <pageField fld="6" hier="-1"/>
  </page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el2" displayName="Tabel2" ref="A1:E215" headerRowCount="1" totalsRowCount="0" totalsRowShown="0">
  <autoFilter ref="A1:E215"/>
  <tableColumns count="5">
    <tableColumn id="1" name="PrøveID"/>
    <tableColumn id="2" name="Indsamlingsdato"/>
    <tableColumn id="3" name="Lokalitet"/>
    <tableColumn id="4" name="Latitude"/>
    <tableColumn id="5" name="Longitude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3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M215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pane xSplit="0" ySplit="1" topLeftCell="A152" activePane="bottomLeft" state="frozen"/>
      <selection pane="topLeft" activeCell="C1" activeCellId="0" sqref="C1"/>
      <selection pane="bottomLeft" activeCell="D191" activeCellId="0" sqref="A1:J2956"/>
    </sheetView>
  </sheetViews>
  <sheetFormatPr defaultColWidth="9.1015625" defaultRowHeight="14.25" zeroHeight="false" outlineLevelRow="0" outlineLevelCol="0"/>
  <cols>
    <col collapsed="false" customWidth="true" hidden="false" outlineLevel="0" max="1" min="1" style="1" width="26"/>
    <col collapsed="false" customWidth="true" hidden="false" outlineLevel="0" max="2" min="2" style="1" width="19.46"/>
    <col collapsed="false" customWidth="true" hidden="false" outlineLevel="0" max="3" min="3" style="1" width="50.63"/>
    <col collapsed="false" customWidth="true" hidden="false" outlineLevel="0" max="5" min="4" style="1" width="23.45"/>
    <col collapsed="false" customWidth="true" hidden="false" outlineLevel="0" max="6" min="6" style="1" width="52"/>
    <col collapsed="false" customWidth="true" hidden="false" outlineLevel="0" max="7" min="7" style="1" width="23.45"/>
    <col collapsed="false" customWidth="true" hidden="false" outlineLevel="0" max="8" min="8" style="1" width="19.46"/>
    <col collapsed="false" customWidth="true" hidden="false" outlineLevel="0" max="9" min="9" style="1" width="20.91"/>
    <col collapsed="false" customWidth="true" hidden="false" outlineLevel="0" max="10" min="10" style="1" width="11.64"/>
    <col collapsed="false" customWidth="true" hidden="false" outlineLevel="0" max="11" min="11" style="1" width="26"/>
    <col collapsed="false" customWidth="true" hidden="false" outlineLevel="0" max="12" min="12" style="1" width="23.45"/>
    <col collapsed="false" customWidth="true" hidden="false" outlineLevel="0" max="13" min="13" style="1" width="18.09"/>
    <col collapsed="false" customWidth="true" hidden="false" outlineLevel="0" max="14" min="14" style="1" width="6.01"/>
    <col collapsed="false" customWidth="true" hidden="false" outlineLevel="0" max="16" min="15" style="1" width="16.91"/>
    <col collapsed="false" customWidth="true" hidden="false" outlineLevel="0" max="17" min="17" style="1" width="22.09"/>
    <col collapsed="false" customWidth="true" hidden="false" outlineLevel="0" max="18" min="18" style="1" width="18.09"/>
    <col collapsed="false" customWidth="true" hidden="false" outlineLevel="0" max="19" min="19" style="1" width="14.36"/>
    <col collapsed="false" customWidth="true" hidden="false" outlineLevel="0" max="20" min="20" style="1" width="15.54"/>
    <col collapsed="false" customWidth="true" hidden="false" outlineLevel="0" max="21" min="21" style="1" width="14.36"/>
    <col collapsed="false" customWidth="true" hidden="false" outlineLevel="0" max="22" min="22" style="1" width="20.91"/>
    <col collapsed="false" customWidth="true" hidden="false" outlineLevel="0" max="23" min="23" style="1" width="14.36"/>
    <col collapsed="false" customWidth="true" hidden="false" outlineLevel="0" max="24" min="24" style="1" width="23.45"/>
    <col collapsed="false" customWidth="true" hidden="false" outlineLevel="0" max="25" min="25" style="1" width="16.91"/>
    <col collapsed="false" customWidth="true" hidden="false" outlineLevel="0" max="26" min="26" style="1" width="23.45"/>
    <col collapsed="false" customWidth="true" hidden="false" outlineLevel="0" max="27" min="27" style="1" width="16.91"/>
    <col collapsed="false" customWidth="true" hidden="false" outlineLevel="0" max="28" min="28" style="1" width="52"/>
    <col collapsed="false" customWidth="true" hidden="false" outlineLevel="0" max="29" min="29" style="1" width="50.63"/>
    <col collapsed="false" customWidth="true" hidden="false" outlineLevel="0" max="31" min="30" style="1" width="26"/>
    <col collapsed="false" customWidth="true" hidden="false" outlineLevel="0" max="32" min="32" style="1" width="13.01"/>
    <col collapsed="false" customWidth="true" hidden="false" outlineLevel="0" max="33" min="33" style="1" width="20.91"/>
    <col collapsed="false" customWidth="true" hidden="false" outlineLevel="0" max="34" min="34" style="1" width="52"/>
    <col collapsed="false" customWidth="true" hidden="false" outlineLevel="0" max="35" min="35" style="1" width="18.09"/>
    <col collapsed="false" customWidth="true" hidden="false" outlineLevel="0" max="36" min="36" style="1" width="20.91"/>
    <col collapsed="false" customWidth="true" hidden="false" outlineLevel="0" max="37" min="37" style="1" width="14.36"/>
    <col collapsed="false" customWidth="true" hidden="false" outlineLevel="0" max="38" min="38" style="1" width="20.91"/>
    <col collapsed="false" customWidth="false" hidden="false" outlineLevel="0" max="1024" min="39" style="1" width="9.09"/>
  </cols>
  <sheetData>
    <row r="1" s="3" customFormat="true" ht="14.2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</row>
    <row r="2" customFormat="false" ht="14.25" hidden="false" customHeight="false" outlineLevel="0" collapsed="false">
      <c r="A2" s="1" t="s">
        <v>39</v>
      </c>
      <c r="B2" s="1" t="s">
        <v>40</v>
      </c>
      <c r="C2" s="1" t="s">
        <v>41</v>
      </c>
      <c r="D2" s="1" t="n">
        <v>55.31346</v>
      </c>
      <c r="E2" s="1" t="n">
        <v>10.787851</v>
      </c>
      <c r="F2" s="1" t="s">
        <v>42</v>
      </c>
      <c r="G2" s="4" t="n">
        <v>300</v>
      </c>
      <c r="H2" s="1" t="s">
        <v>43</v>
      </c>
      <c r="I2" s="1" t="s">
        <v>44</v>
      </c>
      <c r="J2" s="1" t="n">
        <v>26.2</v>
      </c>
      <c r="K2" s="1" t="s">
        <v>45</v>
      </c>
      <c r="L2" s="1" t="s">
        <v>46</v>
      </c>
      <c r="M2" s="4" t="n">
        <v>102</v>
      </c>
      <c r="N2" s="4" t="n">
        <v>8</v>
      </c>
      <c r="O2" s="4" t="n">
        <v>1</v>
      </c>
      <c r="P2" s="1" t="n">
        <v>0.035</v>
      </c>
      <c r="R2" s="4" t="n">
        <v>13</v>
      </c>
      <c r="S2" s="4" t="n">
        <v>38290</v>
      </c>
      <c r="T2" s="4" t="n">
        <v>6</v>
      </c>
      <c r="U2" s="4" t="n">
        <v>8</v>
      </c>
      <c r="V2" s="4" t="n">
        <v>16</v>
      </c>
      <c r="W2" s="1" t="n">
        <v>23.375</v>
      </c>
      <c r="X2" s="4" t="n">
        <v>12</v>
      </c>
      <c r="Y2" s="1" t="n">
        <v>11.673</v>
      </c>
      <c r="Z2" s="4" t="n">
        <v>0</v>
      </c>
      <c r="AA2" s="1" t="n">
        <v>1.265</v>
      </c>
      <c r="AH2" s="1" t="s">
        <v>47</v>
      </c>
      <c r="AI2" s="1" t="n">
        <v>0.5</v>
      </c>
      <c r="AJ2" s="4" t="n">
        <v>0</v>
      </c>
      <c r="AK2" s="4" t="n">
        <v>0</v>
      </c>
      <c r="AL2" s="1" t="s">
        <v>48</v>
      </c>
      <c r="AM2" s="1" t="s">
        <v>48</v>
      </c>
    </row>
    <row r="3" customFormat="false" ht="14.25" hidden="false" customHeight="false" outlineLevel="0" collapsed="false">
      <c r="A3" s="1" t="s">
        <v>49</v>
      </c>
      <c r="B3" s="1" t="s">
        <v>40</v>
      </c>
      <c r="C3" s="1" t="s">
        <v>41</v>
      </c>
      <c r="D3" s="1" t="n">
        <v>55.31346</v>
      </c>
      <c r="E3" s="1" t="n">
        <v>10.787851</v>
      </c>
      <c r="F3" s="1" t="s">
        <v>42</v>
      </c>
      <c r="G3" s="4" t="n">
        <v>300</v>
      </c>
      <c r="H3" s="1" t="s">
        <v>43</v>
      </c>
      <c r="I3" s="1" t="s">
        <v>50</v>
      </c>
      <c r="J3" s="5" t="n">
        <v>188</v>
      </c>
      <c r="L3" s="1" t="s">
        <v>51</v>
      </c>
      <c r="M3" s="4" t="n">
        <v>102</v>
      </c>
      <c r="N3" s="4" t="n">
        <v>8</v>
      </c>
      <c r="O3" s="4" t="n">
        <v>1</v>
      </c>
      <c r="P3" s="1" t="n">
        <v>0.035</v>
      </c>
      <c r="R3" s="4" t="n">
        <v>13</v>
      </c>
      <c r="S3" s="4" t="n">
        <v>38290</v>
      </c>
      <c r="T3" s="4" t="n">
        <v>6</v>
      </c>
      <c r="U3" s="4" t="n">
        <v>8</v>
      </c>
      <c r="V3" s="4" t="n">
        <v>16</v>
      </c>
      <c r="W3" s="1" t="n">
        <v>23.375</v>
      </c>
      <c r="X3" s="4" t="n">
        <v>12</v>
      </c>
      <c r="Y3" s="1" t="n">
        <v>11.673</v>
      </c>
      <c r="Z3" s="4" t="n">
        <v>0</v>
      </c>
      <c r="AA3" s="1" t="n">
        <v>1.265</v>
      </c>
      <c r="AH3" s="1" t="s">
        <v>52</v>
      </c>
      <c r="AI3" s="1" t="n">
        <v>0.5</v>
      </c>
      <c r="AJ3" s="4" t="n">
        <v>0</v>
      </c>
      <c r="AK3" s="4" t="n">
        <v>0</v>
      </c>
      <c r="AL3" s="1" t="s">
        <v>48</v>
      </c>
      <c r="AM3" s="1" t="s">
        <v>48</v>
      </c>
    </row>
    <row r="4" customFormat="false" ht="14.25" hidden="false" customHeight="false" outlineLevel="0" collapsed="false">
      <c r="A4" s="1" t="s">
        <v>53</v>
      </c>
      <c r="B4" s="1" t="s">
        <v>40</v>
      </c>
      <c r="C4" s="1" t="s">
        <v>41</v>
      </c>
      <c r="D4" s="1" t="n">
        <v>55.31346</v>
      </c>
      <c r="E4" s="1" t="n">
        <v>10.787851</v>
      </c>
      <c r="F4" s="1" t="s">
        <v>42</v>
      </c>
      <c r="G4" s="4" t="n">
        <v>350</v>
      </c>
      <c r="H4" s="1" t="s">
        <v>43</v>
      </c>
      <c r="I4" s="1" t="s">
        <v>50</v>
      </c>
      <c r="J4" s="5" t="n">
        <v>636</v>
      </c>
      <c r="L4" s="1" t="s">
        <v>51</v>
      </c>
      <c r="M4" s="4" t="n">
        <v>102</v>
      </c>
      <c r="N4" s="4" t="n">
        <v>8</v>
      </c>
      <c r="O4" s="4" t="n">
        <v>1</v>
      </c>
      <c r="P4" s="1" t="n">
        <v>0.035</v>
      </c>
      <c r="R4" s="4" t="n">
        <v>13</v>
      </c>
      <c r="S4" s="4" t="n">
        <v>38290</v>
      </c>
      <c r="T4" s="4" t="n">
        <v>6</v>
      </c>
      <c r="U4" s="4" t="n">
        <v>8</v>
      </c>
      <c r="V4" s="4" t="n">
        <v>16</v>
      </c>
      <c r="W4" s="1" t="n">
        <v>23.375</v>
      </c>
      <c r="X4" s="4" t="n">
        <v>12</v>
      </c>
      <c r="Y4" s="1" t="n">
        <v>11.673</v>
      </c>
      <c r="Z4" s="4" t="n">
        <v>0</v>
      </c>
      <c r="AA4" s="1" t="n">
        <v>1.265</v>
      </c>
      <c r="AH4" s="1" t="s">
        <v>52</v>
      </c>
      <c r="AI4" s="1" t="n">
        <v>0.5</v>
      </c>
      <c r="AJ4" s="4" t="n">
        <v>0</v>
      </c>
      <c r="AK4" s="4" t="n">
        <v>0</v>
      </c>
      <c r="AL4" s="1" t="s">
        <v>48</v>
      </c>
      <c r="AM4" s="1" t="s">
        <v>48</v>
      </c>
    </row>
    <row r="5" customFormat="false" ht="14.25" hidden="false" customHeight="false" outlineLevel="0" collapsed="false">
      <c r="A5" s="1" t="s">
        <v>54</v>
      </c>
      <c r="B5" s="1" t="s">
        <v>40</v>
      </c>
      <c r="C5" s="1" t="s">
        <v>41</v>
      </c>
      <c r="D5" s="1" t="n">
        <v>55.31346</v>
      </c>
      <c r="E5" s="1" t="n">
        <v>10.787851</v>
      </c>
      <c r="F5" s="1" t="s">
        <v>42</v>
      </c>
      <c r="G5" s="4" t="n">
        <v>350</v>
      </c>
      <c r="H5" s="1" t="s">
        <v>43</v>
      </c>
      <c r="I5" s="1" t="s">
        <v>50</v>
      </c>
      <c r="J5" s="5" t="n">
        <v>706</v>
      </c>
      <c r="L5" s="1" t="s">
        <v>51</v>
      </c>
      <c r="M5" s="4" t="n">
        <v>102</v>
      </c>
      <c r="N5" s="4" t="n">
        <v>8</v>
      </c>
      <c r="O5" s="4" t="n">
        <v>1</v>
      </c>
      <c r="P5" s="1" t="n">
        <v>0.035</v>
      </c>
      <c r="R5" s="4" t="n">
        <v>13</v>
      </c>
      <c r="S5" s="4" t="n">
        <v>38290</v>
      </c>
      <c r="T5" s="4" t="n">
        <v>6</v>
      </c>
      <c r="U5" s="4" t="n">
        <v>8</v>
      </c>
      <c r="V5" s="4" t="n">
        <v>16</v>
      </c>
      <c r="W5" s="1" t="n">
        <v>23.375</v>
      </c>
      <c r="X5" s="4" t="n">
        <v>12</v>
      </c>
      <c r="Y5" s="1" t="n">
        <v>11.673</v>
      </c>
      <c r="Z5" s="4" t="n">
        <v>0</v>
      </c>
      <c r="AA5" s="1" t="n">
        <v>1.265</v>
      </c>
      <c r="AH5" s="1" t="s">
        <v>55</v>
      </c>
      <c r="AI5" s="1" t="n">
        <v>0.5</v>
      </c>
      <c r="AJ5" s="4" t="n">
        <v>0</v>
      </c>
      <c r="AK5" s="4" t="n">
        <v>0</v>
      </c>
      <c r="AL5" s="1" t="s">
        <v>48</v>
      </c>
      <c r="AM5" s="1" t="s">
        <v>48</v>
      </c>
    </row>
    <row r="6" customFormat="false" ht="14.25" hidden="false" customHeight="false" outlineLevel="0" collapsed="false">
      <c r="A6" s="1" t="s">
        <v>56</v>
      </c>
      <c r="B6" s="1" t="s">
        <v>57</v>
      </c>
      <c r="C6" s="1" t="s">
        <v>58</v>
      </c>
      <c r="D6" s="1" t="n">
        <v>54.774563</v>
      </c>
      <c r="E6" s="1" t="n">
        <v>11.876954</v>
      </c>
      <c r="F6" s="1" t="s">
        <v>59</v>
      </c>
      <c r="G6" s="4" t="n">
        <v>140</v>
      </c>
      <c r="H6" s="1" t="s">
        <v>60</v>
      </c>
      <c r="I6" s="1" t="s">
        <v>50</v>
      </c>
      <c r="J6" s="5" t="n">
        <v>878</v>
      </c>
      <c r="K6" s="1" t="s">
        <v>61</v>
      </c>
      <c r="L6" s="1" t="s">
        <v>46</v>
      </c>
      <c r="M6" s="4" t="n">
        <v>50</v>
      </c>
      <c r="N6" s="4" t="n">
        <v>8</v>
      </c>
      <c r="O6" s="4" t="n">
        <v>0</v>
      </c>
      <c r="P6" s="4" t="n">
        <v>0</v>
      </c>
      <c r="R6" s="1" t="n">
        <v>14.5</v>
      </c>
      <c r="S6" s="4" t="n">
        <v>216</v>
      </c>
      <c r="T6" s="6" t="n">
        <v>1.26</v>
      </c>
      <c r="V6" s="4" t="n">
        <v>15</v>
      </c>
      <c r="W6" s="1" t="n">
        <v>20.7</v>
      </c>
      <c r="X6" s="1" t="n">
        <v>26.5</v>
      </c>
      <c r="Y6" s="1" t="n">
        <v>34.6</v>
      </c>
      <c r="Z6" s="1" t="n">
        <v>57.5</v>
      </c>
      <c r="AA6" s="1" t="n">
        <v>23.4</v>
      </c>
      <c r="AB6" s="1" t="s">
        <v>62</v>
      </c>
      <c r="AH6" s="1" t="s">
        <v>63</v>
      </c>
      <c r="AJ6" s="4" t="n">
        <v>0</v>
      </c>
      <c r="AK6" s="4" t="n">
        <v>0</v>
      </c>
      <c r="AL6" s="1" t="s">
        <v>64</v>
      </c>
      <c r="AM6" s="1" t="s">
        <v>64</v>
      </c>
    </row>
    <row r="7" customFormat="false" ht="14.25" hidden="false" customHeight="false" outlineLevel="0" collapsed="false">
      <c r="A7" s="1" t="s">
        <v>65</v>
      </c>
      <c r="B7" s="1" t="s">
        <v>57</v>
      </c>
      <c r="C7" s="1" t="s">
        <v>58</v>
      </c>
      <c r="D7" s="1" t="n">
        <v>54.774563</v>
      </c>
      <c r="E7" s="1" t="n">
        <v>11.876954</v>
      </c>
      <c r="F7" s="1" t="s">
        <v>59</v>
      </c>
      <c r="G7" s="4" t="n">
        <v>132</v>
      </c>
      <c r="H7" s="1" t="s">
        <v>60</v>
      </c>
      <c r="I7" s="1" t="s">
        <v>50</v>
      </c>
      <c r="J7" s="5" t="n">
        <v>73</v>
      </c>
      <c r="L7" s="1" t="s">
        <v>66</v>
      </c>
      <c r="M7" s="4" t="n">
        <v>50</v>
      </c>
      <c r="N7" s="4" t="n">
        <v>8</v>
      </c>
      <c r="O7" s="4" t="n">
        <v>0</v>
      </c>
      <c r="P7" s="4" t="n">
        <v>0</v>
      </c>
      <c r="R7" s="1" t="n">
        <v>14.5</v>
      </c>
      <c r="T7" s="6" t="n">
        <v>1.26</v>
      </c>
      <c r="V7" s="4" t="n">
        <v>15</v>
      </c>
      <c r="W7" s="1" t="n">
        <v>20.7</v>
      </c>
      <c r="X7" s="1" t="n">
        <v>26.5</v>
      </c>
      <c r="Y7" s="1" t="n">
        <v>34.6</v>
      </c>
      <c r="Z7" s="1" t="n">
        <v>57.5</v>
      </c>
      <c r="AA7" s="1" t="n">
        <v>2.4</v>
      </c>
      <c r="AB7" s="1" t="s">
        <v>62</v>
      </c>
      <c r="AH7" s="1" t="s">
        <v>63</v>
      </c>
      <c r="AJ7" s="4" t="n">
        <v>0</v>
      </c>
      <c r="AK7" s="4" t="n">
        <v>0</v>
      </c>
      <c r="AL7" s="1" t="s">
        <v>64</v>
      </c>
      <c r="AM7" s="1" t="s">
        <v>64</v>
      </c>
    </row>
    <row r="8" customFormat="false" ht="14.25" hidden="false" customHeight="false" outlineLevel="0" collapsed="false">
      <c r="A8" s="1" t="s">
        <v>67</v>
      </c>
      <c r="B8" s="1" t="s">
        <v>68</v>
      </c>
      <c r="C8" s="1" t="s">
        <v>69</v>
      </c>
      <c r="D8" s="1" t="n">
        <v>55.320289</v>
      </c>
      <c r="E8" s="1" t="n">
        <v>15.18797</v>
      </c>
      <c r="F8" s="1" t="s">
        <v>70</v>
      </c>
      <c r="G8" s="4" t="n">
        <v>400</v>
      </c>
      <c r="H8" s="1" t="s">
        <v>71</v>
      </c>
      <c r="I8" s="1" t="s">
        <v>50</v>
      </c>
      <c r="J8" s="5" t="n">
        <v>127</v>
      </c>
      <c r="K8" s="1" t="s">
        <v>72</v>
      </c>
      <c r="L8" s="1" t="s">
        <v>46</v>
      </c>
      <c r="M8" s="4" t="n">
        <v>63</v>
      </c>
      <c r="N8" s="1" t="n">
        <v>8.5</v>
      </c>
      <c r="O8" s="4" t="n">
        <v>1</v>
      </c>
      <c r="P8" s="4" t="n">
        <v>0</v>
      </c>
      <c r="R8" s="4" t="n">
        <v>16</v>
      </c>
      <c r="S8" s="4" t="n">
        <v>202</v>
      </c>
      <c r="T8" s="6" t="n">
        <v>0.98</v>
      </c>
      <c r="V8" s="4" t="n">
        <v>17</v>
      </c>
      <c r="W8" s="1" t="n">
        <v>16.9</v>
      </c>
      <c r="X8" s="1" t="n">
        <v>9.5</v>
      </c>
      <c r="Y8" s="1" t="n">
        <v>13.4</v>
      </c>
      <c r="Z8" s="4" t="n">
        <v>33</v>
      </c>
      <c r="AA8" s="1" t="n">
        <v>19.5</v>
      </c>
      <c r="AB8" s="1" t="s">
        <v>73</v>
      </c>
      <c r="AC8" s="1" t="s">
        <v>74</v>
      </c>
      <c r="AJ8" s="1" t="n">
        <v>2.5</v>
      </c>
      <c r="AK8" s="1" t="n">
        <v>3.2</v>
      </c>
      <c r="AL8" s="1" t="s">
        <v>64</v>
      </c>
      <c r="AM8" s="1" t="s">
        <v>64</v>
      </c>
    </row>
    <row r="9" customFormat="false" ht="14.25" hidden="false" customHeight="false" outlineLevel="0" collapsed="false">
      <c r="A9" s="1" t="s">
        <v>75</v>
      </c>
      <c r="B9" s="1" t="s">
        <v>68</v>
      </c>
      <c r="C9" s="1" t="s">
        <v>69</v>
      </c>
      <c r="D9" s="1" t="n">
        <v>55.320289</v>
      </c>
      <c r="E9" s="1" t="n">
        <v>15.18797</v>
      </c>
      <c r="F9" s="1" t="s">
        <v>70</v>
      </c>
      <c r="G9" s="4" t="n">
        <v>400</v>
      </c>
      <c r="H9" s="1" t="s">
        <v>71</v>
      </c>
      <c r="I9" s="1" t="s">
        <v>50</v>
      </c>
      <c r="J9" s="5" t="n">
        <v>169</v>
      </c>
      <c r="L9" s="1" t="s">
        <v>66</v>
      </c>
      <c r="M9" s="4" t="n">
        <v>63</v>
      </c>
      <c r="N9" s="1" t="n">
        <v>8.5</v>
      </c>
      <c r="O9" s="4" t="n">
        <v>1</v>
      </c>
      <c r="P9" s="4" t="n">
        <v>0</v>
      </c>
      <c r="R9" s="4" t="n">
        <v>16</v>
      </c>
      <c r="S9" s="4" t="n">
        <v>202</v>
      </c>
      <c r="T9" s="6" t="n">
        <v>0.98</v>
      </c>
      <c r="V9" s="4" t="n">
        <v>17</v>
      </c>
      <c r="W9" s="1" t="n">
        <v>16.9</v>
      </c>
      <c r="X9" s="1" t="n">
        <v>9.5</v>
      </c>
      <c r="Y9" s="1" t="n">
        <v>13.4</v>
      </c>
      <c r="Z9" s="4" t="n">
        <v>33</v>
      </c>
      <c r="AA9" s="1" t="n">
        <v>19.5</v>
      </c>
      <c r="AB9" s="1" t="s">
        <v>73</v>
      </c>
      <c r="AC9" s="1" t="s">
        <v>74</v>
      </c>
      <c r="AJ9" s="1" t="n">
        <v>2.5</v>
      </c>
      <c r="AK9" s="1" t="n">
        <v>3.2</v>
      </c>
      <c r="AL9" s="1" t="s">
        <v>64</v>
      </c>
      <c r="AM9" s="1" t="s">
        <v>64</v>
      </c>
    </row>
    <row r="10" customFormat="false" ht="14.25" hidden="false" customHeight="false" outlineLevel="0" collapsed="false">
      <c r="A10" s="1" t="s">
        <v>76</v>
      </c>
      <c r="B10" s="1" t="s">
        <v>60</v>
      </c>
      <c r="C10" s="1" t="s">
        <v>77</v>
      </c>
      <c r="D10" s="1" t="n">
        <v>55.74716</v>
      </c>
      <c r="E10" s="1" t="n">
        <v>12.534798</v>
      </c>
      <c r="F10" s="1" t="s">
        <v>78</v>
      </c>
      <c r="G10" s="4" t="n">
        <v>150</v>
      </c>
      <c r="H10" s="1" t="s">
        <v>79</v>
      </c>
      <c r="I10" s="1" t="s">
        <v>80</v>
      </c>
      <c r="J10" s="5" t="n">
        <v>264</v>
      </c>
      <c r="K10" s="1" t="s">
        <v>81</v>
      </c>
      <c r="L10" s="1" t="s">
        <v>46</v>
      </c>
      <c r="M10" s="4" t="n">
        <v>160</v>
      </c>
      <c r="N10" s="6" t="n">
        <v>7.75</v>
      </c>
      <c r="O10" s="4" t="n">
        <v>0</v>
      </c>
      <c r="P10" s="4" t="n">
        <v>0</v>
      </c>
      <c r="R10" s="1" t="n">
        <v>20.9</v>
      </c>
      <c r="S10" s="4" t="n">
        <v>279337</v>
      </c>
      <c r="T10" s="6" t="n">
        <v>1.12</v>
      </c>
      <c r="V10" s="1" t="n">
        <v>24.5</v>
      </c>
      <c r="W10" s="6" t="n">
        <v>35.98</v>
      </c>
      <c r="X10" s="1" t="n">
        <v>13.3</v>
      </c>
      <c r="Y10" s="4" t="n">
        <v>0</v>
      </c>
      <c r="Z10" s="1" t="n">
        <v>3.1</v>
      </c>
      <c r="AA10" s="4" t="n">
        <v>0</v>
      </c>
      <c r="AJ10" s="1" t="n">
        <v>3.5</v>
      </c>
      <c r="AK10" s="4" t="n">
        <v>0</v>
      </c>
      <c r="AL10" s="1" t="s">
        <v>48</v>
      </c>
      <c r="AM10" s="1" t="s">
        <v>48</v>
      </c>
    </row>
    <row r="11" customFormat="false" ht="14.25" hidden="false" customHeight="false" outlineLevel="0" collapsed="false">
      <c r="A11" s="1" t="s">
        <v>82</v>
      </c>
      <c r="B11" s="1" t="s">
        <v>60</v>
      </c>
      <c r="C11" s="1" t="s">
        <v>77</v>
      </c>
      <c r="D11" s="1" t="n">
        <v>55.74716</v>
      </c>
      <c r="E11" s="1" t="n">
        <v>12.534798</v>
      </c>
      <c r="F11" s="1" t="s">
        <v>78</v>
      </c>
      <c r="G11" s="4" t="n">
        <v>150</v>
      </c>
      <c r="H11" s="1" t="s">
        <v>79</v>
      </c>
      <c r="I11" s="1" t="s">
        <v>50</v>
      </c>
      <c r="J11" s="5" t="n">
        <v>804</v>
      </c>
      <c r="L11" s="1" t="s">
        <v>66</v>
      </c>
      <c r="M11" s="4" t="n">
        <v>160</v>
      </c>
      <c r="N11" s="6" t="n">
        <v>7.75</v>
      </c>
      <c r="O11" s="4" t="n">
        <v>0</v>
      </c>
      <c r="P11" s="4" t="n">
        <v>0</v>
      </c>
      <c r="R11" s="1" t="n">
        <v>20.9</v>
      </c>
      <c r="S11" s="4" t="n">
        <v>279337</v>
      </c>
      <c r="T11" s="6" t="n">
        <v>1.12</v>
      </c>
      <c r="V11" s="1" t="n">
        <v>24.5</v>
      </c>
      <c r="W11" s="4" t="n">
        <v>0</v>
      </c>
      <c r="X11" s="1" t="n">
        <v>13.3</v>
      </c>
      <c r="Y11" s="4" t="n">
        <v>0</v>
      </c>
      <c r="Z11" s="1" t="n">
        <v>3.1</v>
      </c>
      <c r="AA11" s="4" t="n">
        <v>0</v>
      </c>
      <c r="AJ11" s="1" t="n">
        <v>3.5</v>
      </c>
      <c r="AK11" s="4" t="n">
        <v>0</v>
      </c>
      <c r="AL11" s="1" t="s">
        <v>48</v>
      </c>
      <c r="AM11" s="1" t="s">
        <v>48</v>
      </c>
    </row>
    <row r="12" customFormat="false" ht="14.25" hidden="false" customHeight="false" outlineLevel="0" collapsed="false">
      <c r="A12" s="1" t="s">
        <v>83</v>
      </c>
      <c r="B12" s="1" t="s">
        <v>60</v>
      </c>
      <c r="C12" s="1" t="s">
        <v>77</v>
      </c>
      <c r="D12" s="1" t="n">
        <v>55.747025</v>
      </c>
      <c r="E12" s="1" t="n">
        <v>12.535347</v>
      </c>
      <c r="F12" s="1" t="s">
        <v>78</v>
      </c>
      <c r="G12" s="4" t="n">
        <v>560</v>
      </c>
      <c r="H12" s="1" t="s">
        <v>79</v>
      </c>
      <c r="I12" s="1" t="s">
        <v>50</v>
      </c>
      <c r="J12" s="5" t="n">
        <v>522</v>
      </c>
      <c r="K12" s="1" t="s">
        <v>84</v>
      </c>
      <c r="L12" s="1" t="s">
        <v>46</v>
      </c>
      <c r="M12" s="4" t="n">
        <v>160</v>
      </c>
      <c r="N12" s="4" t="n">
        <v>8</v>
      </c>
      <c r="O12" s="4" t="n">
        <v>0</v>
      </c>
      <c r="P12" s="4" t="n">
        <v>0</v>
      </c>
      <c r="R12" s="4" t="n">
        <v>23</v>
      </c>
      <c r="S12" s="4" t="n">
        <v>367300</v>
      </c>
      <c r="T12" s="1" t="n">
        <v>1.6</v>
      </c>
      <c r="V12" s="1" t="n">
        <v>26.5</v>
      </c>
      <c r="W12" s="1" t="n">
        <v>35.9</v>
      </c>
      <c r="X12" s="1" t="n">
        <v>15.2</v>
      </c>
      <c r="Y12" s="6" t="n">
        <v>29.45</v>
      </c>
      <c r="Z12" s="4" t="n">
        <v>1</v>
      </c>
      <c r="AA12" s="1" t="n">
        <v>3.2</v>
      </c>
      <c r="AJ12" s="1" t="n">
        <v>0.5</v>
      </c>
      <c r="AK12" s="1" t="n">
        <v>1.6</v>
      </c>
      <c r="AL12" s="1" t="s">
        <v>48</v>
      </c>
      <c r="AM12" s="1" t="s">
        <v>48</v>
      </c>
    </row>
    <row r="13" customFormat="false" ht="14.25" hidden="false" customHeight="false" outlineLevel="0" collapsed="false">
      <c r="A13" s="1" t="s">
        <v>85</v>
      </c>
      <c r="B13" s="1" t="s">
        <v>60</v>
      </c>
      <c r="C13" s="1" t="s">
        <v>77</v>
      </c>
      <c r="D13" s="1" t="n">
        <v>55.747025</v>
      </c>
      <c r="E13" s="1" t="n">
        <v>12.535347</v>
      </c>
      <c r="F13" s="1" t="s">
        <v>78</v>
      </c>
      <c r="G13" s="4" t="n">
        <v>560</v>
      </c>
      <c r="H13" s="1" t="s">
        <v>79</v>
      </c>
      <c r="I13" s="1" t="s">
        <v>50</v>
      </c>
      <c r="J13" s="5" t="n">
        <v>114</v>
      </c>
      <c r="L13" s="1" t="s">
        <v>66</v>
      </c>
      <c r="M13" s="1" t="n">
        <v>1.6</v>
      </c>
      <c r="N13" s="4" t="n">
        <v>8</v>
      </c>
      <c r="O13" s="4" t="n">
        <v>0</v>
      </c>
      <c r="P13" s="4" t="n">
        <v>0</v>
      </c>
      <c r="R13" s="4" t="n">
        <v>23</v>
      </c>
      <c r="S13" s="4" t="n">
        <v>367300</v>
      </c>
      <c r="T13" s="1" t="n">
        <v>1.6</v>
      </c>
      <c r="V13" s="1" t="n">
        <v>26.5</v>
      </c>
      <c r="W13" s="1" t="n">
        <v>35.9</v>
      </c>
      <c r="X13" s="1" t="n">
        <v>15.2</v>
      </c>
      <c r="Y13" s="6" t="n">
        <v>29.45</v>
      </c>
      <c r="Z13" s="4" t="n">
        <v>1</v>
      </c>
      <c r="AA13" s="1" t="n">
        <v>3.2</v>
      </c>
      <c r="AJ13" s="1" t="n">
        <v>0.5</v>
      </c>
      <c r="AK13" s="1" t="n">
        <v>1.6</v>
      </c>
      <c r="AL13" s="1" t="s">
        <v>48</v>
      </c>
      <c r="AM13" s="1" t="s">
        <v>48</v>
      </c>
    </row>
    <row r="14" customFormat="false" ht="14.25" hidden="false" customHeight="false" outlineLevel="0" collapsed="false">
      <c r="A14" s="1" t="s">
        <v>86</v>
      </c>
      <c r="B14" s="1" t="s">
        <v>60</v>
      </c>
      <c r="C14" s="1" t="s">
        <v>87</v>
      </c>
      <c r="D14" s="1" t="n">
        <v>55.628791</v>
      </c>
      <c r="E14" s="1" t="n">
        <v>12.0516207</v>
      </c>
      <c r="F14" s="1" t="s">
        <v>88</v>
      </c>
      <c r="G14" s="4" t="n">
        <v>50</v>
      </c>
      <c r="H14" s="1" t="s">
        <v>79</v>
      </c>
      <c r="I14" s="1" t="s">
        <v>80</v>
      </c>
      <c r="J14" s="5" t="n">
        <v>458</v>
      </c>
      <c r="K14" s="1" t="s">
        <v>89</v>
      </c>
      <c r="L14" s="1" t="s">
        <v>51</v>
      </c>
      <c r="M14" s="4" t="n">
        <v>38</v>
      </c>
      <c r="N14" s="1" t="n">
        <v>7.5</v>
      </c>
      <c r="O14" s="4" t="n">
        <v>2</v>
      </c>
      <c r="P14" s="4" t="n">
        <v>0</v>
      </c>
      <c r="R14" s="4" t="n">
        <v>20</v>
      </c>
      <c r="S14" s="4" t="n">
        <v>6425</v>
      </c>
      <c r="V14" s="1" t="n">
        <v>41.5</v>
      </c>
      <c r="X14" s="4" t="n">
        <v>11</v>
      </c>
      <c r="Z14" s="4" t="n">
        <v>12</v>
      </c>
      <c r="AB14" s="1" t="s">
        <v>90</v>
      </c>
      <c r="AJ14" s="4" t="n">
        <v>0</v>
      </c>
      <c r="AK14" s="4" t="n">
        <v>0</v>
      </c>
      <c r="AL14" s="1" t="s">
        <v>64</v>
      </c>
      <c r="AM14" s="1" t="s">
        <v>64</v>
      </c>
    </row>
    <row r="15" customFormat="false" ht="14.25" hidden="false" customHeight="false" outlineLevel="0" collapsed="false">
      <c r="A15" s="1" t="s">
        <v>91</v>
      </c>
      <c r="B15" s="1" t="s">
        <v>60</v>
      </c>
      <c r="C15" s="1" t="s">
        <v>87</v>
      </c>
      <c r="D15" s="1" t="n">
        <v>55.628791</v>
      </c>
      <c r="E15" s="1" t="n">
        <v>12.0516207</v>
      </c>
      <c r="F15" s="1" t="s">
        <v>88</v>
      </c>
      <c r="G15" s="4" t="n">
        <v>50</v>
      </c>
      <c r="H15" s="1" t="s">
        <v>79</v>
      </c>
      <c r="I15" s="1" t="s">
        <v>50</v>
      </c>
      <c r="J15" s="5" t="n">
        <v>516</v>
      </c>
      <c r="L15" s="1" t="s">
        <v>66</v>
      </c>
      <c r="M15" s="4" t="n">
        <v>38</v>
      </c>
      <c r="N15" s="1" t="n">
        <v>7.5</v>
      </c>
      <c r="O15" s="4" t="n">
        <v>20</v>
      </c>
      <c r="P15" s="4" t="n">
        <v>0</v>
      </c>
      <c r="R15" s="4" t="n">
        <v>2</v>
      </c>
      <c r="S15" s="4" t="n">
        <v>6425</v>
      </c>
      <c r="V15" s="1" t="n">
        <v>41.5</v>
      </c>
      <c r="X15" s="4" t="n">
        <v>11</v>
      </c>
      <c r="Z15" s="4" t="n">
        <v>12</v>
      </c>
      <c r="AB15" s="1" t="s">
        <v>90</v>
      </c>
      <c r="AJ15" s="4" t="n">
        <v>0</v>
      </c>
      <c r="AK15" s="4" t="n">
        <v>0</v>
      </c>
      <c r="AL15" s="1" t="s">
        <v>64</v>
      </c>
      <c r="AM15" s="1" t="s">
        <v>64</v>
      </c>
    </row>
    <row r="16" customFormat="false" ht="14.25" hidden="false" customHeight="false" outlineLevel="0" collapsed="false">
      <c r="A16" s="1" t="s">
        <v>92</v>
      </c>
      <c r="B16" s="1" t="s">
        <v>60</v>
      </c>
      <c r="C16" s="1" t="s">
        <v>93</v>
      </c>
      <c r="D16" s="1" t="n">
        <v>55.614964</v>
      </c>
      <c r="E16" s="1" t="n">
        <v>12.0572765</v>
      </c>
      <c r="F16" s="1" t="s">
        <v>94</v>
      </c>
      <c r="G16" s="4" t="n">
        <v>500</v>
      </c>
      <c r="H16" s="1" t="s">
        <v>79</v>
      </c>
      <c r="I16" s="1" t="s">
        <v>80</v>
      </c>
      <c r="J16" s="5" t="n">
        <v>294</v>
      </c>
      <c r="K16" s="1" t="s">
        <v>95</v>
      </c>
      <c r="L16" s="1" t="s">
        <v>46</v>
      </c>
      <c r="M16" s="4" t="n">
        <v>438</v>
      </c>
      <c r="N16" s="4" t="n">
        <v>7</v>
      </c>
      <c r="O16" s="4" t="n">
        <v>0</v>
      </c>
      <c r="P16" s="4" t="n">
        <v>0</v>
      </c>
      <c r="R16" s="4" t="n">
        <v>18</v>
      </c>
      <c r="S16" s="4" t="n">
        <v>222200</v>
      </c>
      <c r="T16" s="4" t="n">
        <v>10</v>
      </c>
      <c r="V16" s="1" t="n">
        <v>6.3</v>
      </c>
      <c r="W16" s="6" t="n">
        <v>10.58</v>
      </c>
      <c r="X16" s="4" t="n">
        <v>0</v>
      </c>
      <c r="Y16" s="4" t="n">
        <v>0</v>
      </c>
      <c r="Z16" s="1" t="n">
        <v>7.5</v>
      </c>
      <c r="AA16" s="6" t="n">
        <v>14.19</v>
      </c>
      <c r="AJ16" s="4" t="n">
        <v>0</v>
      </c>
      <c r="AK16" s="4" t="n">
        <v>0</v>
      </c>
      <c r="AL16" s="1" t="s">
        <v>64</v>
      </c>
      <c r="AM16" s="1" t="s">
        <v>64</v>
      </c>
    </row>
    <row r="17" customFormat="false" ht="14.25" hidden="false" customHeight="false" outlineLevel="0" collapsed="false">
      <c r="A17" s="1" t="s">
        <v>96</v>
      </c>
      <c r="B17" s="1" t="s">
        <v>60</v>
      </c>
      <c r="C17" s="1" t="s">
        <v>93</v>
      </c>
      <c r="D17" s="1" t="n">
        <v>55.614964</v>
      </c>
      <c r="E17" s="1" t="n">
        <v>12.0572765</v>
      </c>
      <c r="F17" s="1" t="s">
        <v>94</v>
      </c>
      <c r="G17" s="4" t="n">
        <v>500</v>
      </c>
      <c r="H17" s="1" t="s">
        <v>79</v>
      </c>
      <c r="I17" s="1" t="s">
        <v>50</v>
      </c>
      <c r="J17" s="5" t="n">
        <v>71</v>
      </c>
      <c r="L17" s="1" t="s">
        <v>66</v>
      </c>
      <c r="M17" s="4" t="n">
        <v>438</v>
      </c>
      <c r="N17" s="4" t="n">
        <v>7</v>
      </c>
      <c r="O17" s="4" t="n">
        <v>0</v>
      </c>
      <c r="P17" s="4" t="n">
        <v>0</v>
      </c>
      <c r="R17" s="4" t="n">
        <v>18</v>
      </c>
      <c r="S17" s="4" t="n">
        <v>222200</v>
      </c>
      <c r="T17" s="4" t="n">
        <v>10</v>
      </c>
      <c r="V17" s="4" t="n">
        <v>36</v>
      </c>
      <c r="W17" s="6" t="n">
        <v>10.58</v>
      </c>
      <c r="X17" s="4" t="n">
        <v>0</v>
      </c>
      <c r="Z17" s="1" t="n">
        <v>7.5</v>
      </c>
      <c r="AA17" s="6" t="n">
        <v>14.19</v>
      </c>
      <c r="AJ17" s="4" t="n">
        <v>0</v>
      </c>
      <c r="AL17" s="1" t="s">
        <v>64</v>
      </c>
      <c r="AM17" s="1" t="s">
        <v>64</v>
      </c>
    </row>
    <row r="18" customFormat="false" ht="14.25" hidden="false" customHeight="false" outlineLevel="0" collapsed="false">
      <c r="A18" s="1" t="s">
        <v>97</v>
      </c>
      <c r="B18" s="1" t="s">
        <v>57</v>
      </c>
      <c r="C18" s="1" t="s">
        <v>98</v>
      </c>
      <c r="D18" s="1" t="n">
        <v>55.502504</v>
      </c>
      <c r="E18" s="1" t="n">
        <v>9.700589</v>
      </c>
      <c r="F18" s="1" t="s">
        <v>99</v>
      </c>
      <c r="G18" s="4" t="n">
        <v>200</v>
      </c>
      <c r="H18" s="1" t="s">
        <v>79</v>
      </c>
      <c r="I18" s="1" t="s">
        <v>50</v>
      </c>
      <c r="J18" s="5" t="n">
        <v>356</v>
      </c>
      <c r="K18" s="1" t="s">
        <v>100</v>
      </c>
      <c r="L18" s="1" t="s">
        <v>46</v>
      </c>
      <c r="M18" s="1" t="n">
        <v>77.5</v>
      </c>
      <c r="N18" s="1" t="n">
        <v>7.5</v>
      </c>
      <c r="O18" s="6" t="n">
        <v>0.75</v>
      </c>
      <c r="P18" s="4" t="n">
        <v>0</v>
      </c>
      <c r="R18" s="1" t="n">
        <v>17.8</v>
      </c>
      <c r="S18" s="4" t="n">
        <v>687</v>
      </c>
      <c r="T18" s="6" t="n">
        <v>1.07</v>
      </c>
      <c r="V18" s="6" t="n">
        <v>13.75</v>
      </c>
      <c r="W18" s="6" t="n">
        <v>11.97</v>
      </c>
      <c r="X18" s="1" t="n">
        <v>14.1</v>
      </c>
      <c r="Y18" s="6" t="n">
        <v>10.31</v>
      </c>
      <c r="Z18" s="6" t="n">
        <v>89.55</v>
      </c>
      <c r="AA18" s="6" t="n">
        <v>13.22</v>
      </c>
      <c r="AB18" s="1" t="s">
        <v>101</v>
      </c>
      <c r="AC18" s="1" t="s">
        <v>102</v>
      </c>
      <c r="AJ18" s="1" t="n">
        <v>27.8</v>
      </c>
      <c r="AK18" s="6" t="n">
        <v>32.46</v>
      </c>
      <c r="AL18" s="1" t="s">
        <v>64</v>
      </c>
      <c r="AM18" s="1" t="s">
        <v>103</v>
      </c>
    </row>
    <row r="19" customFormat="false" ht="14.25" hidden="false" customHeight="false" outlineLevel="0" collapsed="false">
      <c r="A19" s="1" t="s">
        <v>104</v>
      </c>
      <c r="B19" s="1" t="s">
        <v>57</v>
      </c>
      <c r="C19" s="1" t="s">
        <v>98</v>
      </c>
      <c r="D19" s="1" t="n">
        <v>55.502504</v>
      </c>
      <c r="E19" s="1" t="n">
        <v>9.700589</v>
      </c>
      <c r="F19" s="1" t="s">
        <v>99</v>
      </c>
      <c r="G19" s="4" t="n">
        <v>200</v>
      </c>
      <c r="H19" s="1" t="s">
        <v>79</v>
      </c>
      <c r="I19" s="1" t="s">
        <v>50</v>
      </c>
      <c r="J19" s="5" t="n">
        <v>195</v>
      </c>
      <c r="L19" s="1" t="s">
        <v>66</v>
      </c>
      <c r="M19" s="1" t="n">
        <v>77.5</v>
      </c>
      <c r="N19" s="1" t="n">
        <v>7.5</v>
      </c>
      <c r="O19" s="6" t="n">
        <v>0.75</v>
      </c>
      <c r="P19" s="4" t="n">
        <v>0</v>
      </c>
      <c r="R19" s="1" t="n">
        <v>17.8</v>
      </c>
      <c r="S19" s="4" t="n">
        <v>687</v>
      </c>
      <c r="T19" s="6" t="n">
        <v>1.07</v>
      </c>
      <c r="V19" s="6" t="n">
        <v>13.75</v>
      </c>
      <c r="W19" s="6" t="n">
        <v>11.97</v>
      </c>
      <c r="X19" s="1" t="n">
        <v>14.1</v>
      </c>
      <c r="Y19" s="6" t="n">
        <v>10.31</v>
      </c>
      <c r="Z19" s="6" t="n">
        <v>89.55</v>
      </c>
      <c r="AA19" s="6" t="n">
        <v>13.22</v>
      </c>
      <c r="AB19" s="1" t="s">
        <v>105</v>
      </c>
      <c r="AC19" s="1" t="s">
        <v>106</v>
      </c>
      <c r="AJ19" s="1" t="n">
        <v>27.8</v>
      </c>
      <c r="AK19" s="6" t="n">
        <v>32.46</v>
      </c>
      <c r="AL19" s="1" t="s">
        <v>64</v>
      </c>
      <c r="AM19" s="1" t="s">
        <v>64</v>
      </c>
    </row>
    <row r="20" customFormat="false" ht="14.25" hidden="false" customHeight="false" outlineLevel="0" collapsed="false">
      <c r="A20" s="1" t="s">
        <v>107</v>
      </c>
      <c r="B20" s="1" t="s">
        <v>108</v>
      </c>
      <c r="C20" s="1" t="s">
        <v>109</v>
      </c>
      <c r="D20" s="1" t="n">
        <v>56.6358889</v>
      </c>
      <c r="E20" s="1" t="n">
        <v>9.8166111</v>
      </c>
      <c r="F20" s="1" t="s">
        <v>110</v>
      </c>
      <c r="G20" s="4" t="n">
        <v>150</v>
      </c>
      <c r="H20" s="1" t="s">
        <v>111</v>
      </c>
      <c r="I20" s="1" t="s">
        <v>50</v>
      </c>
      <c r="J20" s="5" t="n">
        <v>322</v>
      </c>
      <c r="L20" s="1" t="s">
        <v>66</v>
      </c>
      <c r="M20" s="6" t="n">
        <v>15.19</v>
      </c>
      <c r="N20" s="4" t="n">
        <v>8</v>
      </c>
      <c r="O20" s="4" t="n">
        <v>0</v>
      </c>
      <c r="P20" s="4" t="n">
        <v>0</v>
      </c>
      <c r="R20" s="1" t="n">
        <v>14.9</v>
      </c>
      <c r="S20" s="4" t="n">
        <v>330</v>
      </c>
      <c r="T20" s="6" t="n">
        <v>1.06</v>
      </c>
      <c r="V20" s="4" t="n">
        <v>0</v>
      </c>
      <c r="W20" s="4" t="n">
        <v>0</v>
      </c>
      <c r="X20" s="4" t="n">
        <v>0</v>
      </c>
      <c r="Y20" s="4" t="n">
        <v>0</v>
      </c>
      <c r="Z20" s="4" t="n">
        <v>0</v>
      </c>
      <c r="AA20" s="4" t="n">
        <v>0</v>
      </c>
      <c r="AH20" s="1" t="s">
        <v>112</v>
      </c>
      <c r="AJ20" s="4" t="n">
        <v>32</v>
      </c>
      <c r="AK20" s="1" t="n">
        <v>21.4</v>
      </c>
      <c r="AL20" s="1" t="s">
        <v>64</v>
      </c>
      <c r="AM20" s="1" t="s">
        <v>48</v>
      </c>
    </row>
    <row r="21" customFormat="false" ht="14.25" hidden="false" customHeight="false" outlineLevel="0" collapsed="false">
      <c r="A21" s="1" t="s">
        <v>113</v>
      </c>
      <c r="B21" s="1" t="s">
        <v>108</v>
      </c>
      <c r="C21" s="1" t="s">
        <v>109</v>
      </c>
      <c r="D21" s="1" t="n">
        <v>56.6358889</v>
      </c>
      <c r="E21" s="1" t="n">
        <v>9.8166111</v>
      </c>
      <c r="F21" s="1" t="s">
        <v>110</v>
      </c>
      <c r="G21" s="4" t="n">
        <v>200</v>
      </c>
      <c r="H21" s="1" t="s">
        <v>111</v>
      </c>
      <c r="I21" s="1" t="s">
        <v>50</v>
      </c>
      <c r="J21" s="5" t="n">
        <v>308</v>
      </c>
      <c r="K21" s="1" t="s">
        <v>114</v>
      </c>
      <c r="L21" s="1" t="s">
        <v>46</v>
      </c>
      <c r="M21" s="6" t="n">
        <v>15.19</v>
      </c>
      <c r="N21" s="4" t="n">
        <v>8</v>
      </c>
      <c r="O21" s="4" t="n">
        <v>0</v>
      </c>
      <c r="P21" s="4" t="n">
        <v>0</v>
      </c>
      <c r="R21" s="1" t="n">
        <v>14.9</v>
      </c>
      <c r="S21" s="4" t="n">
        <v>330</v>
      </c>
      <c r="T21" s="6" t="n">
        <v>1.06</v>
      </c>
      <c r="V21" s="4" t="n">
        <v>0</v>
      </c>
      <c r="W21" s="4" t="n">
        <v>0</v>
      </c>
      <c r="X21" s="4" t="n">
        <v>0</v>
      </c>
      <c r="Y21" s="4" t="n">
        <v>0</v>
      </c>
      <c r="Z21" s="4" t="n">
        <v>0</v>
      </c>
      <c r="AA21" s="4" t="n">
        <v>0</v>
      </c>
      <c r="AH21" s="1" t="s">
        <v>115</v>
      </c>
      <c r="AJ21" s="4" t="n">
        <v>32</v>
      </c>
      <c r="AL21" s="1" t="s">
        <v>64</v>
      </c>
      <c r="AM21" s="1" t="s">
        <v>48</v>
      </c>
    </row>
    <row r="22" customFormat="false" ht="14.25" hidden="false" customHeight="false" outlineLevel="0" collapsed="false">
      <c r="A22" s="1" t="s">
        <v>116</v>
      </c>
      <c r="B22" s="1" t="s">
        <v>117</v>
      </c>
      <c r="C22" s="1" t="s">
        <v>118</v>
      </c>
      <c r="D22" s="1" t="n">
        <v>55.5788547</v>
      </c>
      <c r="E22" s="1" t="n">
        <v>10.1656261</v>
      </c>
      <c r="F22" s="1" t="s">
        <v>119</v>
      </c>
      <c r="G22" s="4" t="n">
        <v>200</v>
      </c>
      <c r="H22" s="1" t="s">
        <v>111</v>
      </c>
      <c r="I22" s="1" t="s">
        <v>50</v>
      </c>
      <c r="J22" s="5" t="n">
        <v>294</v>
      </c>
      <c r="K22" s="1" t="s">
        <v>120</v>
      </c>
      <c r="L22" s="1" t="s">
        <v>46</v>
      </c>
      <c r="M22" s="4" t="n">
        <v>58</v>
      </c>
      <c r="N22" s="4" t="n">
        <v>8</v>
      </c>
      <c r="O22" s="4" t="n">
        <v>0</v>
      </c>
      <c r="P22" s="1" t="n">
        <v>0.4</v>
      </c>
      <c r="R22" s="6" t="n">
        <v>21.66</v>
      </c>
      <c r="S22" s="4" t="n">
        <v>1520000</v>
      </c>
      <c r="T22" s="4" t="n">
        <v>1</v>
      </c>
      <c r="V22" s="1" t="n">
        <v>19.3</v>
      </c>
      <c r="W22" s="6" t="n">
        <v>22.28</v>
      </c>
      <c r="X22" s="4" t="n">
        <v>0</v>
      </c>
      <c r="Y22" s="4" t="n">
        <v>0</v>
      </c>
      <c r="Z22" s="1" t="n">
        <v>54.1</v>
      </c>
      <c r="AA22" s="4" t="n">
        <v>39</v>
      </c>
      <c r="AB22" s="1" t="s">
        <v>73</v>
      </c>
      <c r="AJ22" s="1" t="n">
        <v>25.5</v>
      </c>
      <c r="AK22" s="1" t="n">
        <v>20.8</v>
      </c>
      <c r="AL22" s="1" t="s">
        <v>64</v>
      </c>
      <c r="AM22" s="1" t="s">
        <v>64</v>
      </c>
    </row>
    <row r="23" customFormat="false" ht="14.25" hidden="false" customHeight="false" outlineLevel="0" collapsed="false">
      <c r="A23" s="1" t="s">
        <v>121</v>
      </c>
      <c r="B23" s="1" t="s">
        <v>117</v>
      </c>
      <c r="C23" s="1" t="s">
        <v>118</v>
      </c>
      <c r="D23" s="1" t="n">
        <v>55.5788547</v>
      </c>
      <c r="E23" s="1" t="n">
        <v>10.1656261</v>
      </c>
      <c r="F23" s="1" t="s">
        <v>119</v>
      </c>
      <c r="G23" s="4" t="n">
        <v>250</v>
      </c>
      <c r="H23" s="1" t="s">
        <v>111</v>
      </c>
      <c r="I23" s="1" t="s">
        <v>50</v>
      </c>
      <c r="J23" s="5" t="n">
        <v>151</v>
      </c>
      <c r="L23" s="1" t="s">
        <v>66</v>
      </c>
      <c r="M23" s="4" t="n">
        <v>58</v>
      </c>
      <c r="N23" s="4" t="n">
        <v>8</v>
      </c>
      <c r="O23" s="4" t="n">
        <v>0</v>
      </c>
      <c r="P23" s="1" t="n">
        <v>0.4</v>
      </c>
      <c r="R23" s="6" t="n">
        <v>21.66</v>
      </c>
      <c r="S23" s="4" t="n">
        <v>1520000</v>
      </c>
      <c r="T23" s="4" t="n">
        <v>1</v>
      </c>
      <c r="V23" s="1" t="n">
        <v>19.3</v>
      </c>
      <c r="W23" s="6" t="n">
        <v>22.28</v>
      </c>
      <c r="X23" s="4" t="n">
        <v>0</v>
      </c>
      <c r="Y23" s="4" t="n">
        <v>0</v>
      </c>
      <c r="Z23" s="1" t="n">
        <v>54.1</v>
      </c>
      <c r="AA23" s="4" t="n">
        <v>39</v>
      </c>
      <c r="AB23" s="1" t="s">
        <v>73</v>
      </c>
      <c r="AJ23" s="1" t="n">
        <v>25.5</v>
      </c>
      <c r="AK23" s="1" t="n">
        <v>20.8</v>
      </c>
      <c r="AL23" s="1" t="s">
        <v>64</v>
      </c>
      <c r="AM23" s="1" t="s">
        <v>64</v>
      </c>
    </row>
    <row r="24" customFormat="false" ht="14.25" hidden="false" customHeight="false" outlineLevel="0" collapsed="false">
      <c r="A24" s="1" t="s">
        <v>122</v>
      </c>
      <c r="B24" s="1" t="s">
        <v>71</v>
      </c>
      <c r="C24" s="1" t="s">
        <v>123</v>
      </c>
      <c r="D24" s="1" t="n">
        <v>57.137715</v>
      </c>
      <c r="E24" s="1" t="n">
        <v>9.852886</v>
      </c>
      <c r="F24" s="1" t="s">
        <v>124</v>
      </c>
      <c r="G24" s="4" t="n">
        <v>185</v>
      </c>
      <c r="H24" s="1" t="s">
        <v>111</v>
      </c>
      <c r="I24" s="1" t="s">
        <v>50</v>
      </c>
      <c r="J24" s="5" t="n">
        <v>105</v>
      </c>
      <c r="K24" s="1" t="s">
        <v>125</v>
      </c>
      <c r="L24" s="1" t="s">
        <v>46</v>
      </c>
      <c r="M24" s="4" t="n">
        <v>125</v>
      </c>
      <c r="N24" s="4" t="n">
        <v>7</v>
      </c>
      <c r="O24" s="4" t="n">
        <v>1</v>
      </c>
      <c r="P24" s="4" t="n">
        <v>0</v>
      </c>
      <c r="R24" s="4" t="n">
        <v>20</v>
      </c>
      <c r="S24" s="4" t="n">
        <v>1000</v>
      </c>
      <c r="T24" s="1" t="n">
        <v>3.5</v>
      </c>
      <c r="V24" s="4" t="n">
        <v>42</v>
      </c>
      <c r="W24" s="4" t="n">
        <v>29</v>
      </c>
      <c r="X24" s="4" t="n">
        <v>16</v>
      </c>
      <c r="Y24" s="4" t="n">
        <v>21</v>
      </c>
      <c r="Z24" s="4" t="n">
        <v>0</v>
      </c>
      <c r="AA24" s="4" t="n">
        <v>0</v>
      </c>
      <c r="AH24" s="1" t="s">
        <v>126</v>
      </c>
      <c r="AJ24" s="1" t="n">
        <v>3.5</v>
      </c>
      <c r="AK24" s="1" t="n">
        <v>4.1</v>
      </c>
      <c r="AL24" s="1" t="s">
        <v>127</v>
      </c>
      <c r="AM24" s="1" t="s">
        <v>127</v>
      </c>
    </row>
    <row r="25" customFormat="false" ht="14.25" hidden="false" customHeight="false" outlineLevel="0" collapsed="false">
      <c r="A25" s="1" t="s">
        <v>128</v>
      </c>
      <c r="B25" s="1" t="s">
        <v>71</v>
      </c>
      <c r="C25" s="1" t="s">
        <v>123</v>
      </c>
      <c r="D25" s="1" t="n">
        <v>57.137715</v>
      </c>
      <c r="E25" s="1" t="n">
        <v>9.852886</v>
      </c>
      <c r="F25" s="1" t="s">
        <v>124</v>
      </c>
      <c r="G25" s="4" t="n">
        <v>60</v>
      </c>
      <c r="H25" s="1" t="s">
        <v>111</v>
      </c>
      <c r="I25" s="1" t="s">
        <v>50</v>
      </c>
      <c r="J25" s="5" t="n">
        <v>142</v>
      </c>
      <c r="L25" s="1" t="s">
        <v>66</v>
      </c>
      <c r="M25" s="4" t="n">
        <v>125</v>
      </c>
      <c r="N25" s="4" t="n">
        <v>7</v>
      </c>
      <c r="O25" s="4" t="n">
        <v>1</v>
      </c>
      <c r="P25" s="4" t="n">
        <v>0</v>
      </c>
      <c r="R25" s="4" t="n">
        <v>20</v>
      </c>
      <c r="S25" s="4" t="n">
        <v>1000</v>
      </c>
      <c r="T25" s="1" t="n">
        <v>3.5</v>
      </c>
      <c r="V25" s="4" t="n">
        <v>42</v>
      </c>
      <c r="W25" s="4" t="n">
        <v>29</v>
      </c>
      <c r="X25" s="4" t="n">
        <v>16</v>
      </c>
      <c r="Y25" s="4" t="n">
        <v>21</v>
      </c>
      <c r="Z25" s="4" t="n">
        <v>0</v>
      </c>
      <c r="AA25" s="4" t="n">
        <v>0</v>
      </c>
      <c r="AH25" s="1" t="s">
        <v>126</v>
      </c>
      <c r="AJ25" s="1" t="n">
        <v>3.5</v>
      </c>
      <c r="AK25" s="1" t="n">
        <v>4.1</v>
      </c>
      <c r="AL25" s="1" t="s">
        <v>127</v>
      </c>
      <c r="AM25" s="1" t="s">
        <v>127</v>
      </c>
    </row>
    <row r="26" customFormat="false" ht="14.25" hidden="false" customHeight="false" outlineLevel="0" collapsed="false">
      <c r="A26" s="1" t="s">
        <v>129</v>
      </c>
      <c r="B26" s="1" t="s">
        <v>117</v>
      </c>
      <c r="C26" s="1" t="s">
        <v>130</v>
      </c>
      <c r="D26" s="1" t="n">
        <v>56.1692</v>
      </c>
      <c r="E26" s="1" t="n">
        <v>10.1424</v>
      </c>
      <c r="F26" s="1" t="s">
        <v>131</v>
      </c>
      <c r="G26" s="4" t="n">
        <v>120</v>
      </c>
      <c r="H26" s="1" t="s">
        <v>111</v>
      </c>
      <c r="I26" s="1" t="s">
        <v>50</v>
      </c>
      <c r="J26" s="5" t="n">
        <v>69</v>
      </c>
      <c r="K26" s="1" t="s">
        <v>132</v>
      </c>
      <c r="L26" s="1" t="s">
        <v>46</v>
      </c>
      <c r="M26" s="4" t="n">
        <v>46</v>
      </c>
      <c r="N26" s="1" t="n">
        <v>7.5</v>
      </c>
      <c r="O26" s="1" t="n">
        <v>0.5</v>
      </c>
      <c r="P26" s="4" t="n">
        <v>0</v>
      </c>
      <c r="R26" s="4" t="n">
        <v>18</v>
      </c>
      <c r="S26" s="1" t="n">
        <v>8.197</v>
      </c>
      <c r="T26" s="6" t="n">
        <v>0.87</v>
      </c>
      <c r="V26" s="1" t="n">
        <v>8.9</v>
      </c>
      <c r="W26" s="1" t="n">
        <v>18.9</v>
      </c>
      <c r="X26" s="1" t="n">
        <v>2.1</v>
      </c>
      <c r="Y26" s="1" t="n">
        <v>14.1</v>
      </c>
      <c r="Z26" s="1" t="n">
        <v>17.3</v>
      </c>
      <c r="AA26" s="1" t="n">
        <v>2.1</v>
      </c>
      <c r="AB26" s="1" t="s">
        <v>133</v>
      </c>
      <c r="AC26" s="1" t="s">
        <v>134</v>
      </c>
      <c r="AJ26" s="4" t="n">
        <v>4</v>
      </c>
      <c r="AK26" s="1" t="n">
        <v>19.1</v>
      </c>
      <c r="AL26" s="1" t="s">
        <v>127</v>
      </c>
      <c r="AM26" s="1" t="s">
        <v>127</v>
      </c>
    </row>
    <row r="27" customFormat="false" ht="14.25" hidden="false" customHeight="false" outlineLevel="0" collapsed="false">
      <c r="A27" s="1" t="s">
        <v>135</v>
      </c>
      <c r="B27" s="1" t="s">
        <v>117</v>
      </c>
      <c r="C27" s="1" t="s">
        <v>130</v>
      </c>
      <c r="D27" s="1" t="n">
        <v>56.1692</v>
      </c>
      <c r="E27" s="1" t="n">
        <v>10.1424</v>
      </c>
      <c r="F27" s="1" t="s">
        <v>131</v>
      </c>
      <c r="G27" s="4" t="n">
        <v>120</v>
      </c>
      <c r="H27" s="1" t="s">
        <v>111</v>
      </c>
      <c r="I27" s="1" t="s">
        <v>50</v>
      </c>
      <c r="J27" s="5" t="n">
        <v>498</v>
      </c>
      <c r="L27" s="1" t="s">
        <v>66</v>
      </c>
      <c r="M27" s="4" t="n">
        <v>46</v>
      </c>
      <c r="N27" s="1" t="n">
        <v>7.5</v>
      </c>
      <c r="O27" s="1" t="n">
        <v>0.5</v>
      </c>
      <c r="P27" s="4" t="n">
        <v>0</v>
      </c>
      <c r="R27" s="4" t="n">
        <v>18</v>
      </c>
      <c r="S27" s="1" t="n">
        <v>8.197</v>
      </c>
      <c r="T27" s="6" t="n">
        <v>0.87</v>
      </c>
      <c r="V27" s="1" t="n">
        <v>8.9</v>
      </c>
      <c r="W27" s="1" t="n">
        <v>18.9</v>
      </c>
      <c r="X27" s="1" t="n">
        <v>2.1</v>
      </c>
      <c r="Y27" s="1" t="n">
        <v>14.1</v>
      </c>
      <c r="Z27" s="1" t="n">
        <v>17.3</v>
      </c>
      <c r="AA27" s="1" t="n">
        <v>2.1</v>
      </c>
      <c r="AB27" s="1" t="s">
        <v>136</v>
      </c>
      <c r="AC27" s="1" t="s">
        <v>134</v>
      </c>
      <c r="AJ27" s="4" t="n">
        <v>4</v>
      </c>
      <c r="AK27" s="1" t="n">
        <v>19.1</v>
      </c>
      <c r="AL27" s="1" t="s">
        <v>127</v>
      </c>
      <c r="AM27" s="1" t="s">
        <v>127</v>
      </c>
    </row>
    <row r="28" customFormat="false" ht="14.25" hidden="false" customHeight="false" outlineLevel="0" collapsed="false">
      <c r="A28" s="1" t="s">
        <v>137</v>
      </c>
      <c r="B28" s="1" t="s">
        <v>138</v>
      </c>
      <c r="C28" s="1" t="s">
        <v>139</v>
      </c>
      <c r="D28" s="1" t="n">
        <v>55.758139</v>
      </c>
      <c r="E28" s="1" t="n">
        <v>8.885876</v>
      </c>
      <c r="F28" s="1" t="s">
        <v>140</v>
      </c>
      <c r="G28" s="4" t="n">
        <v>100</v>
      </c>
      <c r="H28" s="1" t="s">
        <v>111</v>
      </c>
      <c r="I28" s="1" t="s">
        <v>50</v>
      </c>
      <c r="J28" s="5" t="n">
        <v>794</v>
      </c>
      <c r="K28" s="1" t="s">
        <v>141</v>
      </c>
      <c r="L28" s="1" t="s">
        <v>46</v>
      </c>
    </row>
    <row r="29" customFormat="false" ht="14.25" hidden="false" customHeight="false" outlineLevel="0" collapsed="false">
      <c r="A29" s="1" t="s">
        <v>142</v>
      </c>
      <c r="B29" s="1" t="s">
        <v>138</v>
      </c>
      <c r="C29" s="1" t="s">
        <v>139</v>
      </c>
      <c r="D29" s="1" t="n">
        <v>55.758404</v>
      </c>
      <c r="E29" s="1" t="n">
        <v>8.879224</v>
      </c>
      <c r="F29" s="1" t="s">
        <v>140</v>
      </c>
      <c r="G29" s="4" t="n">
        <v>100</v>
      </c>
      <c r="H29" s="1" t="s">
        <v>111</v>
      </c>
      <c r="I29" s="1" t="s">
        <v>50</v>
      </c>
      <c r="J29" s="4" t="n">
        <v>4</v>
      </c>
      <c r="L29" s="1" t="s">
        <v>51</v>
      </c>
    </row>
    <row r="30" customFormat="false" ht="14.25" hidden="false" customHeight="false" outlineLevel="0" collapsed="false">
      <c r="A30" s="1" t="s">
        <v>143</v>
      </c>
      <c r="B30" s="1" t="s">
        <v>138</v>
      </c>
      <c r="C30" s="1" t="s">
        <v>139</v>
      </c>
      <c r="D30" s="1" t="n">
        <v>55.76094</v>
      </c>
      <c r="E30" s="1" t="n">
        <v>8.881155</v>
      </c>
      <c r="F30" s="1" t="s">
        <v>140</v>
      </c>
      <c r="G30" s="4" t="n">
        <v>100</v>
      </c>
      <c r="H30" s="1" t="s">
        <v>111</v>
      </c>
      <c r="I30" s="1" t="s">
        <v>50</v>
      </c>
      <c r="J30" s="5" t="n">
        <v>35</v>
      </c>
      <c r="L30" s="1" t="s">
        <v>51</v>
      </c>
    </row>
    <row r="31" customFormat="false" ht="14.25" hidden="false" customHeight="false" outlineLevel="0" collapsed="false">
      <c r="A31" s="1" t="s">
        <v>144</v>
      </c>
      <c r="B31" s="1" t="s">
        <v>138</v>
      </c>
      <c r="C31" s="1" t="s">
        <v>139</v>
      </c>
      <c r="D31" s="1" t="n">
        <v>55.760469</v>
      </c>
      <c r="E31" s="1" t="n">
        <v>8.886348</v>
      </c>
      <c r="F31" s="1" t="s">
        <v>140</v>
      </c>
      <c r="G31" s="4" t="n">
        <v>100</v>
      </c>
      <c r="H31" s="1" t="s">
        <v>111</v>
      </c>
      <c r="I31" s="1" t="s">
        <v>50</v>
      </c>
      <c r="J31" s="5" t="n">
        <v>616</v>
      </c>
      <c r="L31" s="1" t="s">
        <v>51</v>
      </c>
    </row>
    <row r="32" customFormat="false" ht="14.25" hidden="false" customHeight="false" outlineLevel="0" collapsed="false">
      <c r="A32" s="1" t="s">
        <v>145</v>
      </c>
      <c r="B32" s="1" t="s">
        <v>71</v>
      </c>
      <c r="C32" s="1" t="s">
        <v>146</v>
      </c>
      <c r="D32" s="1" t="n">
        <v>54.774591</v>
      </c>
      <c r="E32" s="1" t="n">
        <v>11.878958</v>
      </c>
      <c r="F32" s="1" t="s">
        <v>59</v>
      </c>
      <c r="G32" s="4" t="n">
        <v>40</v>
      </c>
      <c r="H32" s="1" t="s">
        <v>111</v>
      </c>
      <c r="I32" s="1" t="s">
        <v>50</v>
      </c>
      <c r="J32" s="5" t="n">
        <v>179</v>
      </c>
      <c r="K32" s="1" t="s">
        <v>147</v>
      </c>
      <c r="L32" s="1" t="s">
        <v>46</v>
      </c>
      <c r="M32" s="4" t="n">
        <v>26</v>
      </c>
      <c r="N32" s="4" t="n">
        <v>8</v>
      </c>
      <c r="O32" s="4" t="n">
        <v>0</v>
      </c>
      <c r="P32" s="6" t="n">
        <v>0.05</v>
      </c>
      <c r="R32" s="1" t="n">
        <v>16.2</v>
      </c>
      <c r="S32" s="6" t="n">
        <v>1035.47</v>
      </c>
      <c r="T32" s="6" t="n">
        <v>1.22</v>
      </c>
      <c r="V32" s="1" t="n">
        <v>9.725</v>
      </c>
      <c r="W32" s="1" t="n">
        <v>3.775</v>
      </c>
      <c r="X32" s="1" t="n">
        <v>56.1</v>
      </c>
      <c r="Y32" s="1" t="n">
        <v>21.5</v>
      </c>
      <c r="Z32" s="6" t="n">
        <v>52.25</v>
      </c>
      <c r="AA32" s="1" t="n">
        <v>21.1</v>
      </c>
      <c r="AB32" s="1" t="s">
        <v>148</v>
      </c>
      <c r="AJ32" s="6" t="n">
        <v>37.75</v>
      </c>
      <c r="AK32" s="6" t="n">
        <v>9.65</v>
      </c>
      <c r="AL32" s="1" t="s">
        <v>64</v>
      </c>
      <c r="AM32" s="1" t="s">
        <v>127</v>
      </c>
    </row>
    <row r="33" customFormat="false" ht="14.25" hidden="false" customHeight="false" outlineLevel="0" collapsed="false">
      <c r="A33" s="1" t="s">
        <v>149</v>
      </c>
      <c r="B33" s="1" t="s">
        <v>71</v>
      </c>
      <c r="C33" s="1" t="s">
        <v>146</v>
      </c>
      <c r="D33" s="1" t="n">
        <v>54.774591</v>
      </c>
      <c r="E33" s="1" t="n">
        <v>11.876958</v>
      </c>
      <c r="F33" s="1" t="s">
        <v>59</v>
      </c>
      <c r="G33" s="4" t="n">
        <v>50</v>
      </c>
      <c r="H33" s="1" t="s">
        <v>111</v>
      </c>
      <c r="I33" s="1" t="s">
        <v>50</v>
      </c>
      <c r="J33" s="5" t="n">
        <v>161</v>
      </c>
      <c r="L33" s="1" t="s">
        <v>66</v>
      </c>
      <c r="M33" s="4" t="n">
        <v>26</v>
      </c>
      <c r="N33" s="4" t="n">
        <v>8</v>
      </c>
      <c r="O33" s="4" t="n">
        <v>0</v>
      </c>
      <c r="P33" s="6" t="n">
        <v>0.05</v>
      </c>
      <c r="R33" s="1" t="n">
        <v>16.2</v>
      </c>
      <c r="S33" s="6" t="n">
        <v>1035.47</v>
      </c>
      <c r="T33" s="6" t="n">
        <v>1.22</v>
      </c>
      <c r="V33" s="1" t="n">
        <v>9.275</v>
      </c>
      <c r="W33" s="1" t="n">
        <v>3.775</v>
      </c>
      <c r="X33" s="1" t="n">
        <v>56.1</v>
      </c>
      <c r="Y33" s="1" t="n">
        <v>21.5</v>
      </c>
      <c r="Z33" s="6" t="n">
        <v>52.25</v>
      </c>
      <c r="AA33" s="1" t="n">
        <v>21.1</v>
      </c>
      <c r="AB33" s="1" t="s">
        <v>148</v>
      </c>
      <c r="AJ33" s="6" t="n">
        <v>37.75</v>
      </c>
      <c r="AK33" s="6" t="n">
        <v>9.65</v>
      </c>
      <c r="AL33" s="1" t="s">
        <v>127</v>
      </c>
      <c r="AM33" s="1" t="s">
        <v>127</v>
      </c>
    </row>
    <row r="34" customFormat="false" ht="14.25" hidden="false" customHeight="false" outlineLevel="0" collapsed="false">
      <c r="A34" s="1" t="s">
        <v>150</v>
      </c>
      <c r="B34" s="1" t="s">
        <v>151</v>
      </c>
      <c r="C34" s="1" t="s">
        <v>152</v>
      </c>
      <c r="D34" s="1" t="n">
        <v>55.738089</v>
      </c>
      <c r="E34" s="1" t="n">
        <v>12.381037</v>
      </c>
      <c r="F34" s="1" t="s">
        <v>153</v>
      </c>
      <c r="G34" s="4" t="n">
        <v>400</v>
      </c>
      <c r="H34" s="1" t="s">
        <v>154</v>
      </c>
      <c r="I34" s="1" t="s">
        <v>50</v>
      </c>
      <c r="J34" s="5" t="n">
        <v>214</v>
      </c>
      <c r="L34" s="1" t="s">
        <v>51</v>
      </c>
      <c r="M34" s="4" t="n">
        <v>70</v>
      </c>
      <c r="N34" s="1" t="n">
        <v>7.8</v>
      </c>
      <c r="O34" s="4" t="n">
        <v>0</v>
      </c>
      <c r="P34" s="4" t="n">
        <v>0</v>
      </c>
      <c r="R34" s="4" t="n">
        <v>19</v>
      </c>
      <c r="S34" s="4" t="n">
        <v>480</v>
      </c>
      <c r="T34" s="6" t="n">
        <v>1.22</v>
      </c>
      <c r="V34" s="1" t="n">
        <v>6.5</v>
      </c>
      <c r="W34" s="1" t="n">
        <v>12.4</v>
      </c>
      <c r="X34" s="1" t="n">
        <v>0.8</v>
      </c>
      <c r="Y34" s="1" t="n">
        <v>2.3</v>
      </c>
      <c r="Z34" s="1" t="n">
        <v>64.2</v>
      </c>
      <c r="AA34" s="1" t="n">
        <v>40.5</v>
      </c>
      <c r="AB34" s="1" t="s">
        <v>155</v>
      </c>
      <c r="AH34" s="1" t="s">
        <v>156</v>
      </c>
      <c r="AJ34" s="1" t="n">
        <v>12.975</v>
      </c>
      <c r="AK34" s="6" t="n">
        <v>12.22</v>
      </c>
      <c r="AL34" s="1" t="s">
        <v>64</v>
      </c>
      <c r="AM34" s="1" t="s">
        <v>127</v>
      </c>
    </row>
    <row r="35" customFormat="false" ht="14.25" hidden="false" customHeight="false" outlineLevel="0" collapsed="false">
      <c r="A35" s="1" t="s">
        <v>157</v>
      </c>
      <c r="B35" s="1" t="s">
        <v>151</v>
      </c>
      <c r="C35" s="1" t="s">
        <v>152</v>
      </c>
      <c r="D35" s="1" t="n">
        <v>55.738089</v>
      </c>
      <c r="E35" s="1" t="n">
        <v>12.381037</v>
      </c>
      <c r="F35" s="1" t="s">
        <v>153</v>
      </c>
      <c r="G35" s="4" t="n">
        <v>400</v>
      </c>
      <c r="H35" s="1" t="s">
        <v>154</v>
      </c>
      <c r="I35" s="1" t="s">
        <v>50</v>
      </c>
      <c r="J35" s="5" t="n">
        <v>490</v>
      </c>
      <c r="L35" s="1" t="s">
        <v>66</v>
      </c>
      <c r="M35" s="4" t="n">
        <v>70</v>
      </c>
      <c r="N35" s="1" t="n">
        <v>7.8</v>
      </c>
      <c r="O35" s="4" t="n">
        <v>0</v>
      </c>
      <c r="P35" s="4" t="n">
        <v>0</v>
      </c>
      <c r="Q35" s="4" t="n">
        <v>0</v>
      </c>
      <c r="R35" s="4" t="n">
        <v>19</v>
      </c>
      <c r="S35" s="4" t="n">
        <v>480</v>
      </c>
      <c r="T35" s="6" t="n">
        <v>1.22</v>
      </c>
      <c r="V35" s="1" t="n">
        <v>6.5</v>
      </c>
      <c r="W35" s="1" t="n">
        <v>12.4</v>
      </c>
      <c r="X35" s="1" t="n">
        <v>0.8</v>
      </c>
      <c r="Y35" s="1" t="n">
        <v>2.3</v>
      </c>
      <c r="Z35" s="1" t="n">
        <v>64.2</v>
      </c>
      <c r="AA35" s="1" t="n">
        <v>40.5</v>
      </c>
      <c r="AB35" s="1" t="s">
        <v>155</v>
      </c>
      <c r="AJ35" s="1" t="n">
        <v>12.975</v>
      </c>
      <c r="AK35" s="6" t="n">
        <v>12.22</v>
      </c>
      <c r="AL35" s="1" t="s">
        <v>127</v>
      </c>
      <c r="AM35" s="1" t="s">
        <v>127</v>
      </c>
    </row>
    <row r="36" customFormat="false" ht="14.25" hidden="false" customHeight="false" outlineLevel="0" collapsed="false">
      <c r="A36" s="1" t="s">
        <v>158</v>
      </c>
      <c r="B36" s="1" t="s">
        <v>117</v>
      </c>
      <c r="C36" s="1" t="s">
        <v>159</v>
      </c>
      <c r="D36" s="1" t="n">
        <v>55.99423</v>
      </c>
      <c r="E36" s="1" t="n">
        <v>12.522894</v>
      </c>
      <c r="F36" s="1" t="s">
        <v>160</v>
      </c>
      <c r="G36" s="4" t="n">
        <v>143</v>
      </c>
      <c r="H36" s="1" t="s">
        <v>154</v>
      </c>
      <c r="I36" s="1" t="s">
        <v>50</v>
      </c>
      <c r="J36" s="5" t="n">
        <v>890</v>
      </c>
      <c r="K36" s="1" t="s">
        <v>161</v>
      </c>
      <c r="L36" s="1" t="s">
        <v>51</v>
      </c>
      <c r="M36" s="4" t="n">
        <v>55</v>
      </c>
      <c r="N36" s="1" t="n">
        <v>7.5</v>
      </c>
      <c r="O36" s="1" t="n">
        <v>0.5</v>
      </c>
      <c r="P36" s="1" t="n">
        <v>0.1</v>
      </c>
      <c r="R36" s="4" t="n">
        <v>15</v>
      </c>
      <c r="S36" s="4" t="n">
        <v>3583</v>
      </c>
      <c r="T36" s="6" t="n">
        <v>0.76</v>
      </c>
      <c r="V36" s="4" t="n">
        <v>44</v>
      </c>
      <c r="W36" s="1" t="n">
        <v>24.4</v>
      </c>
      <c r="X36" s="4" t="n">
        <v>0</v>
      </c>
      <c r="Y36" s="4" t="n">
        <v>0</v>
      </c>
      <c r="Z36" s="1" t="n">
        <v>4.4</v>
      </c>
      <c r="AA36" s="1" t="n">
        <v>6.4</v>
      </c>
      <c r="AH36" s="1" t="s">
        <v>162</v>
      </c>
      <c r="AJ36" s="6" t="n">
        <v>0.67</v>
      </c>
      <c r="AK36" s="1" t="n">
        <v>1.6</v>
      </c>
    </row>
    <row r="37" customFormat="false" ht="14.25" hidden="false" customHeight="false" outlineLevel="0" collapsed="false">
      <c r="A37" s="1" t="s">
        <v>163</v>
      </c>
      <c r="B37" s="1" t="s">
        <v>60</v>
      </c>
      <c r="C37" s="1" t="s">
        <v>164</v>
      </c>
      <c r="D37" s="1" t="n">
        <v>55.738816</v>
      </c>
      <c r="E37" s="1" t="n">
        <v>12.574407</v>
      </c>
      <c r="F37" s="1" t="s">
        <v>165</v>
      </c>
      <c r="G37" s="4" t="n">
        <v>400</v>
      </c>
      <c r="H37" s="1" t="s">
        <v>154</v>
      </c>
      <c r="I37" s="1" t="s">
        <v>50</v>
      </c>
      <c r="J37" s="5" t="n">
        <v>640</v>
      </c>
      <c r="K37" s="1" t="s">
        <v>166</v>
      </c>
      <c r="L37" s="1" t="s">
        <v>46</v>
      </c>
      <c r="M37" s="1" t="n">
        <v>0.7</v>
      </c>
      <c r="N37" s="4" t="n">
        <v>8</v>
      </c>
      <c r="O37" s="4" t="n">
        <v>0</v>
      </c>
      <c r="P37" s="6" t="n">
        <v>0.05</v>
      </c>
      <c r="R37" s="4" t="n">
        <v>18</v>
      </c>
      <c r="S37" s="4" t="n">
        <v>2250</v>
      </c>
      <c r="T37" s="1" t="n">
        <v>0.7</v>
      </c>
      <c r="V37" s="4" t="n">
        <v>5</v>
      </c>
      <c r="X37" s="4" t="n">
        <v>0</v>
      </c>
      <c r="Z37" s="4" t="n">
        <v>95</v>
      </c>
      <c r="AJ37" s="4" t="n">
        <v>0</v>
      </c>
      <c r="AL37" s="1" t="s">
        <v>64</v>
      </c>
      <c r="AM37" s="1" t="s">
        <v>64</v>
      </c>
    </row>
    <row r="38" customFormat="false" ht="14.25" hidden="false" customHeight="false" outlineLevel="0" collapsed="false">
      <c r="A38" s="1" t="s">
        <v>167</v>
      </c>
      <c r="B38" s="1" t="s">
        <v>60</v>
      </c>
      <c r="C38" s="1" t="s">
        <v>164</v>
      </c>
      <c r="D38" s="1" t="n">
        <v>55.738816</v>
      </c>
      <c r="E38" s="1" t="n">
        <v>12.574407</v>
      </c>
      <c r="F38" s="1" t="s">
        <v>165</v>
      </c>
      <c r="G38" s="4" t="n">
        <v>400</v>
      </c>
      <c r="H38" s="1" t="s">
        <v>154</v>
      </c>
      <c r="I38" s="1" t="s">
        <v>50</v>
      </c>
      <c r="J38" s="5" t="n">
        <v>121</v>
      </c>
      <c r="L38" s="1" t="s">
        <v>66</v>
      </c>
      <c r="M38" s="1" t="n">
        <v>0.7</v>
      </c>
      <c r="N38" s="4" t="n">
        <v>8</v>
      </c>
      <c r="O38" s="4" t="n">
        <v>0</v>
      </c>
      <c r="P38" s="4" t="n">
        <v>0</v>
      </c>
      <c r="R38" s="4" t="n">
        <v>18</v>
      </c>
      <c r="S38" s="4" t="n">
        <v>2250</v>
      </c>
      <c r="T38" s="1" t="n">
        <v>0.7</v>
      </c>
      <c r="V38" s="4" t="n">
        <v>5</v>
      </c>
      <c r="X38" s="4" t="n">
        <v>0</v>
      </c>
      <c r="Z38" s="4" t="n">
        <v>95</v>
      </c>
      <c r="AJ38" s="4" t="n">
        <v>0</v>
      </c>
      <c r="AL38" s="1" t="s">
        <v>64</v>
      </c>
      <c r="AM38" s="1" t="s">
        <v>64</v>
      </c>
    </row>
    <row r="39" customFormat="false" ht="14.25" hidden="false" customHeight="false" outlineLevel="0" collapsed="false">
      <c r="A39" s="1" t="s">
        <v>168</v>
      </c>
      <c r="B39" s="1" t="s">
        <v>151</v>
      </c>
      <c r="C39" s="1" t="s">
        <v>169</v>
      </c>
      <c r="D39" s="1" t="n">
        <v>55.500463</v>
      </c>
      <c r="E39" s="1" t="n">
        <v>9.707759</v>
      </c>
      <c r="F39" s="1" t="s">
        <v>99</v>
      </c>
      <c r="G39" s="4" t="n">
        <v>100</v>
      </c>
      <c r="H39" s="1" t="s">
        <v>154</v>
      </c>
      <c r="I39" s="1" t="s">
        <v>50</v>
      </c>
      <c r="J39" s="5" t="n">
        <v>850</v>
      </c>
      <c r="L39" s="1" t="s">
        <v>66</v>
      </c>
      <c r="M39" s="4" t="n">
        <v>30</v>
      </c>
      <c r="N39" s="1" t="n">
        <v>6.5</v>
      </c>
      <c r="O39" s="4" t="n">
        <v>0</v>
      </c>
      <c r="P39" s="1" t="n">
        <v>0.2</v>
      </c>
      <c r="R39" s="6" t="n">
        <v>15.75</v>
      </c>
      <c r="S39" s="4" t="n">
        <v>325</v>
      </c>
      <c r="T39" s="6" t="n">
        <v>0.69</v>
      </c>
      <c r="V39" s="4" t="n">
        <v>15</v>
      </c>
      <c r="W39" s="1" t="n">
        <v>14.5</v>
      </c>
      <c r="X39" s="1" t="n">
        <v>3.5</v>
      </c>
      <c r="Y39" s="1" t="n">
        <v>5.8</v>
      </c>
      <c r="Z39" s="4" t="n">
        <v>1</v>
      </c>
      <c r="AA39" s="1" t="n">
        <v>3.2</v>
      </c>
      <c r="AB39" s="1" t="s">
        <v>170</v>
      </c>
      <c r="AC39" s="1" t="s">
        <v>171</v>
      </c>
      <c r="AJ39" s="1" t="n">
        <v>51.5</v>
      </c>
      <c r="AK39" s="1" t="n">
        <v>33.6</v>
      </c>
      <c r="AL39" s="1" t="s">
        <v>64</v>
      </c>
      <c r="AM39" s="1" t="s">
        <v>64</v>
      </c>
    </row>
    <row r="40" customFormat="false" ht="14.25" hidden="false" customHeight="false" outlineLevel="0" collapsed="false">
      <c r="A40" s="1" t="s">
        <v>172</v>
      </c>
      <c r="B40" s="1" t="s">
        <v>151</v>
      </c>
      <c r="C40" s="1" t="s">
        <v>169</v>
      </c>
      <c r="D40" s="1" t="n">
        <v>55.500463</v>
      </c>
      <c r="E40" s="1" t="n">
        <v>9.707759</v>
      </c>
      <c r="F40" s="1" t="s">
        <v>99</v>
      </c>
      <c r="G40" s="4" t="n">
        <v>400</v>
      </c>
      <c r="H40" s="1" t="s">
        <v>154</v>
      </c>
      <c r="I40" s="1" t="s">
        <v>50</v>
      </c>
      <c r="J40" s="5" t="n">
        <v>914</v>
      </c>
      <c r="K40" s="1" t="s">
        <v>173</v>
      </c>
      <c r="L40" s="1" t="s">
        <v>51</v>
      </c>
      <c r="M40" s="4" t="n">
        <v>30</v>
      </c>
      <c r="N40" s="1" t="n">
        <v>6.5</v>
      </c>
      <c r="O40" s="4" t="n">
        <v>0</v>
      </c>
      <c r="P40" s="1" t="n">
        <v>0.2</v>
      </c>
      <c r="R40" s="6" t="n">
        <v>15.75</v>
      </c>
      <c r="S40" s="4" t="n">
        <v>325</v>
      </c>
      <c r="T40" s="6" t="n">
        <v>0.69</v>
      </c>
      <c r="V40" s="4" t="n">
        <v>15</v>
      </c>
      <c r="W40" s="1" t="n">
        <v>14.5</v>
      </c>
      <c r="X40" s="1" t="n">
        <v>3.5</v>
      </c>
      <c r="Y40" s="1" t="n">
        <v>5.8</v>
      </c>
      <c r="Z40" s="4" t="n">
        <v>1</v>
      </c>
      <c r="AA40" s="1" t="n">
        <v>3.2</v>
      </c>
      <c r="AB40" s="1" t="s">
        <v>171</v>
      </c>
      <c r="AC40" s="1" t="s">
        <v>170</v>
      </c>
      <c r="AJ40" s="1" t="n">
        <v>51.5</v>
      </c>
      <c r="AK40" s="1" t="n">
        <v>33.6</v>
      </c>
      <c r="AL40" s="1" t="s">
        <v>64</v>
      </c>
      <c r="AM40" s="1" t="s">
        <v>64</v>
      </c>
    </row>
    <row r="41" customFormat="false" ht="14.25" hidden="false" customHeight="false" outlineLevel="0" collapsed="false">
      <c r="A41" s="1" t="s">
        <v>174</v>
      </c>
      <c r="B41" s="1" t="s">
        <v>117</v>
      </c>
      <c r="C41" s="1" t="s">
        <v>175</v>
      </c>
      <c r="D41" s="1" t="n">
        <v>55.99988</v>
      </c>
      <c r="E41" s="1" t="n">
        <v>12.531896</v>
      </c>
      <c r="F41" s="1" t="s">
        <v>160</v>
      </c>
      <c r="G41" s="4" t="n">
        <v>130</v>
      </c>
      <c r="H41" s="1" t="s">
        <v>154</v>
      </c>
      <c r="I41" s="1" t="s">
        <v>50</v>
      </c>
      <c r="J41" s="5" t="n">
        <v>103</v>
      </c>
      <c r="K41" s="1" t="s">
        <v>176</v>
      </c>
      <c r="L41" s="1" t="s">
        <v>46</v>
      </c>
      <c r="M41" s="1" t="n">
        <v>79.5</v>
      </c>
      <c r="N41" s="1" t="n">
        <v>7.5</v>
      </c>
      <c r="O41" s="4" t="n">
        <v>0</v>
      </c>
      <c r="P41" s="4" t="n">
        <v>0</v>
      </c>
      <c r="R41" s="4" t="n">
        <v>19</v>
      </c>
      <c r="S41" s="4" t="n">
        <v>331</v>
      </c>
      <c r="T41" s="6" t="n">
        <v>1.24</v>
      </c>
      <c r="V41" s="1" t="n">
        <v>59.5</v>
      </c>
      <c r="W41" s="1" t="n">
        <v>22.7</v>
      </c>
      <c r="X41" s="4" t="n">
        <v>0</v>
      </c>
      <c r="Z41" s="1" t="n">
        <v>5.9</v>
      </c>
      <c r="AA41" s="1" t="n">
        <v>3.9</v>
      </c>
      <c r="AB41" s="1" t="s">
        <v>62</v>
      </c>
      <c r="AC41" s="1" t="s">
        <v>177</v>
      </c>
      <c r="AJ41" s="1" t="n">
        <v>1.3</v>
      </c>
      <c r="AK41" s="6" t="n">
        <v>10.75</v>
      </c>
      <c r="AL41" s="1" t="s">
        <v>64</v>
      </c>
      <c r="AM41" s="1" t="s">
        <v>48</v>
      </c>
    </row>
    <row r="42" customFormat="false" ht="14.25" hidden="false" customHeight="false" outlineLevel="0" collapsed="false">
      <c r="A42" s="1" t="s">
        <v>178</v>
      </c>
      <c r="B42" s="1" t="s">
        <v>117</v>
      </c>
      <c r="C42" s="1" t="s">
        <v>179</v>
      </c>
      <c r="D42" s="1" t="n">
        <v>55.99988</v>
      </c>
      <c r="E42" s="1" t="n">
        <v>12.531896</v>
      </c>
      <c r="F42" s="1" t="s">
        <v>160</v>
      </c>
      <c r="G42" s="4" t="n">
        <v>160</v>
      </c>
      <c r="H42" s="1" t="s">
        <v>154</v>
      </c>
      <c r="I42" s="1" t="s">
        <v>50</v>
      </c>
      <c r="J42" s="5" t="n">
        <v>180</v>
      </c>
      <c r="L42" s="1" t="s">
        <v>66</v>
      </c>
      <c r="M42" s="1" t="n">
        <v>79.5</v>
      </c>
      <c r="N42" s="1" t="n">
        <v>7.5</v>
      </c>
      <c r="O42" s="4" t="n">
        <v>0</v>
      </c>
      <c r="P42" s="4" t="n">
        <v>0</v>
      </c>
      <c r="R42" s="4" t="n">
        <v>19</v>
      </c>
      <c r="S42" s="4" t="n">
        <v>331</v>
      </c>
      <c r="T42" s="6" t="n">
        <v>1.24</v>
      </c>
      <c r="V42" s="1" t="n">
        <v>59.5</v>
      </c>
      <c r="W42" s="1" t="n">
        <v>22.7</v>
      </c>
      <c r="X42" s="4" t="n">
        <v>0</v>
      </c>
      <c r="Y42" s="4" t="n">
        <v>0</v>
      </c>
      <c r="Z42" s="1" t="n">
        <v>5.9</v>
      </c>
      <c r="AA42" s="1" t="n">
        <v>3.9</v>
      </c>
      <c r="AB42" s="1" t="s">
        <v>62</v>
      </c>
      <c r="AC42" s="1" t="s">
        <v>177</v>
      </c>
      <c r="AJ42" s="1" t="n">
        <v>1.3</v>
      </c>
      <c r="AK42" s="6" t="n">
        <v>10.75</v>
      </c>
      <c r="AL42" s="1" t="s">
        <v>64</v>
      </c>
      <c r="AM42" s="1" t="s">
        <v>48</v>
      </c>
    </row>
    <row r="43" customFormat="false" ht="14.25" hidden="false" customHeight="false" outlineLevel="0" collapsed="false">
      <c r="A43" s="1" t="s">
        <v>180</v>
      </c>
      <c r="B43" s="1" t="s">
        <v>108</v>
      </c>
      <c r="C43" s="1" t="s">
        <v>181</v>
      </c>
      <c r="D43" s="1" t="n">
        <v>55.923682</v>
      </c>
      <c r="E43" s="1" t="n">
        <v>12.313641</v>
      </c>
      <c r="F43" s="1" t="s">
        <v>182</v>
      </c>
      <c r="G43" s="4" t="n">
        <v>175</v>
      </c>
      <c r="H43" s="1" t="s">
        <v>154</v>
      </c>
      <c r="I43" s="1" t="s">
        <v>50</v>
      </c>
      <c r="J43" s="5" t="n">
        <v>362</v>
      </c>
      <c r="K43" s="1" t="s">
        <v>183</v>
      </c>
      <c r="L43" s="1" t="s">
        <v>46</v>
      </c>
      <c r="M43" s="4" t="n">
        <v>82</v>
      </c>
      <c r="N43" s="4" t="n">
        <v>7</v>
      </c>
      <c r="O43" s="4" t="n">
        <v>0</v>
      </c>
      <c r="P43" s="6" t="n">
        <v>0.05</v>
      </c>
      <c r="R43" s="6" t="n">
        <v>16.25</v>
      </c>
      <c r="S43" s="4" t="n">
        <v>51031</v>
      </c>
      <c r="T43" s="6" t="n">
        <v>1.65</v>
      </c>
      <c r="V43" s="1" t="n">
        <v>17.5</v>
      </c>
      <c r="W43" s="6" t="n">
        <v>17.68</v>
      </c>
      <c r="X43" s="1" t="n">
        <v>8.3</v>
      </c>
      <c r="Y43" s="6" t="n">
        <v>7.07</v>
      </c>
      <c r="Z43" s="1" t="n">
        <v>0.3</v>
      </c>
      <c r="AA43" s="6" t="n">
        <v>0.67</v>
      </c>
      <c r="AJ43" s="6" t="n">
        <v>0.55</v>
      </c>
      <c r="AK43" s="6" t="n">
        <v>1.21</v>
      </c>
      <c r="AL43" s="1" t="s">
        <v>48</v>
      </c>
      <c r="AM43" s="1" t="s">
        <v>64</v>
      </c>
    </row>
    <row r="44" customFormat="false" ht="14.25" hidden="false" customHeight="false" outlineLevel="0" collapsed="false">
      <c r="A44" s="1" t="s">
        <v>184</v>
      </c>
      <c r="B44" s="1" t="s">
        <v>108</v>
      </c>
      <c r="C44" s="1" t="s">
        <v>181</v>
      </c>
      <c r="D44" s="1" t="n">
        <v>55.923682</v>
      </c>
      <c r="E44" s="1" t="n">
        <v>12.313641</v>
      </c>
      <c r="F44" s="1" t="s">
        <v>182</v>
      </c>
      <c r="G44" s="4" t="n">
        <v>175</v>
      </c>
      <c r="H44" s="1" t="s">
        <v>154</v>
      </c>
      <c r="I44" s="1" t="s">
        <v>50</v>
      </c>
      <c r="J44" s="5" t="n">
        <v>159</v>
      </c>
      <c r="L44" s="1" t="s">
        <v>66</v>
      </c>
      <c r="M44" s="4" t="n">
        <v>82</v>
      </c>
      <c r="N44" s="4" t="n">
        <v>7</v>
      </c>
      <c r="O44" s="4" t="n">
        <v>0</v>
      </c>
      <c r="P44" s="6" t="n">
        <v>0.05</v>
      </c>
      <c r="R44" s="6" t="n">
        <v>16.25</v>
      </c>
      <c r="S44" s="4" t="n">
        <v>51031</v>
      </c>
      <c r="T44" s="6" t="n">
        <v>1.65</v>
      </c>
      <c r="V44" s="1" t="n">
        <v>17.5</v>
      </c>
      <c r="W44" s="6" t="n">
        <v>17.68</v>
      </c>
      <c r="X44" s="1" t="n">
        <v>8.3</v>
      </c>
      <c r="Y44" s="6" t="n">
        <v>7.07</v>
      </c>
      <c r="Z44" s="1" t="n">
        <v>0.3</v>
      </c>
      <c r="AA44" s="6" t="n">
        <v>0.67</v>
      </c>
      <c r="AJ44" s="6" t="n">
        <v>0.55</v>
      </c>
      <c r="AK44" s="6" t="n">
        <v>1.21</v>
      </c>
      <c r="AL44" s="1" t="s">
        <v>48</v>
      </c>
      <c r="AM44" s="1" t="s">
        <v>64</v>
      </c>
    </row>
    <row r="45" customFormat="false" ht="14.25" hidden="false" customHeight="false" outlineLevel="0" collapsed="false">
      <c r="A45" s="1" t="s">
        <v>185</v>
      </c>
      <c r="B45" s="1" t="s">
        <v>111</v>
      </c>
      <c r="C45" s="1" t="s">
        <v>186</v>
      </c>
      <c r="D45" s="1" t="n">
        <v>55.992065</v>
      </c>
      <c r="E45" s="1" t="n">
        <v>11.968922</v>
      </c>
      <c r="F45" s="1" t="s">
        <v>187</v>
      </c>
      <c r="G45" s="4" t="n">
        <v>500</v>
      </c>
      <c r="H45" s="1" t="s">
        <v>154</v>
      </c>
      <c r="I45" s="1" t="s">
        <v>50</v>
      </c>
      <c r="J45" s="5" t="n">
        <v>798</v>
      </c>
      <c r="K45" s="1" t="s">
        <v>188</v>
      </c>
      <c r="L45" s="1" t="s">
        <v>46</v>
      </c>
      <c r="M45" s="4" t="n">
        <v>53</v>
      </c>
      <c r="N45" s="4" t="n">
        <v>7</v>
      </c>
      <c r="O45" s="4" t="n">
        <v>1</v>
      </c>
      <c r="P45" s="4" t="n">
        <v>1</v>
      </c>
      <c r="R45" s="1" t="n">
        <v>16.4</v>
      </c>
      <c r="S45" s="4" t="n">
        <v>433</v>
      </c>
      <c r="T45" s="4" t="n">
        <v>1</v>
      </c>
      <c r="V45" s="4" t="n">
        <v>100</v>
      </c>
      <c r="X45" s="4" t="n">
        <v>0</v>
      </c>
      <c r="Z45" s="4" t="n">
        <v>0</v>
      </c>
      <c r="AB45" s="1" t="s">
        <v>189</v>
      </c>
      <c r="AH45" s="1" t="s">
        <v>190</v>
      </c>
      <c r="AJ45" s="4" t="n">
        <v>0</v>
      </c>
      <c r="AL45" s="1" t="s">
        <v>64</v>
      </c>
      <c r="AM45" s="1" t="s">
        <v>64</v>
      </c>
    </row>
    <row r="46" customFormat="false" ht="14.25" hidden="false" customHeight="false" outlineLevel="0" collapsed="false">
      <c r="A46" s="1" t="s">
        <v>191</v>
      </c>
      <c r="B46" s="1" t="s">
        <v>111</v>
      </c>
      <c r="C46" s="1" t="s">
        <v>186</v>
      </c>
      <c r="D46" s="1" t="n">
        <v>55.992065</v>
      </c>
      <c r="E46" s="1" t="n">
        <v>11.968922</v>
      </c>
      <c r="F46" s="1" t="s">
        <v>187</v>
      </c>
      <c r="G46" s="4" t="n">
        <v>500</v>
      </c>
      <c r="H46" s="1" t="s">
        <v>154</v>
      </c>
      <c r="I46" s="1" t="s">
        <v>50</v>
      </c>
      <c r="J46" s="5" t="n">
        <v>181</v>
      </c>
      <c r="L46" s="1" t="s">
        <v>66</v>
      </c>
      <c r="M46" s="4" t="n">
        <v>53</v>
      </c>
      <c r="N46" s="4" t="n">
        <v>7</v>
      </c>
      <c r="O46" s="4" t="n">
        <v>1</v>
      </c>
      <c r="P46" s="4" t="n">
        <v>1</v>
      </c>
      <c r="R46" s="1" t="n">
        <v>16.4</v>
      </c>
      <c r="S46" s="4" t="n">
        <v>433</v>
      </c>
      <c r="T46" s="4" t="n">
        <v>1</v>
      </c>
      <c r="V46" s="4" t="n">
        <v>100</v>
      </c>
      <c r="X46" s="4" t="n">
        <v>0</v>
      </c>
      <c r="Z46" s="4" t="n">
        <v>0</v>
      </c>
      <c r="AB46" s="1" t="s">
        <v>192</v>
      </c>
      <c r="AH46" s="1" t="s">
        <v>190</v>
      </c>
      <c r="AJ46" s="4" t="n">
        <v>0</v>
      </c>
      <c r="AL46" s="1" t="s">
        <v>127</v>
      </c>
      <c r="AM46" s="1" t="s">
        <v>64</v>
      </c>
    </row>
    <row r="47" customFormat="false" ht="14.25" hidden="false" customHeight="false" outlineLevel="0" collapsed="false">
      <c r="A47" s="1" t="s">
        <v>193</v>
      </c>
      <c r="B47" s="1" t="s">
        <v>151</v>
      </c>
      <c r="C47" s="1" t="s">
        <v>194</v>
      </c>
      <c r="D47" s="1" t="n">
        <v>55.6507</v>
      </c>
      <c r="E47" s="1" t="n">
        <v>12.585</v>
      </c>
      <c r="F47" s="1" t="s">
        <v>195</v>
      </c>
      <c r="G47" s="4" t="n">
        <v>115</v>
      </c>
      <c r="H47" s="1" t="s">
        <v>111</v>
      </c>
      <c r="I47" s="1" t="s">
        <v>196</v>
      </c>
      <c r="J47" s="6" t="n">
        <v>8.18</v>
      </c>
      <c r="K47" s="1" t="s">
        <v>197</v>
      </c>
      <c r="L47" s="1" t="s">
        <v>46</v>
      </c>
      <c r="M47" s="4" t="n">
        <v>32</v>
      </c>
      <c r="N47" s="6" t="n">
        <v>7.25</v>
      </c>
      <c r="O47" s="4" t="n">
        <v>1</v>
      </c>
      <c r="P47" s="4" t="n">
        <v>0</v>
      </c>
      <c r="R47" s="1" t="n">
        <v>23.3</v>
      </c>
      <c r="S47" s="4" t="n">
        <v>40104</v>
      </c>
      <c r="T47" s="6" t="n">
        <v>0.75</v>
      </c>
      <c r="V47" s="1" t="n">
        <v>75.3</v>
      </c>
      <c r="W47" s="1" t="n">
        <v>25.596</v>
      </c>
      <c r="X47" s="4" t="n">
        <v>10</v>
      </c>
      <c r="Y47" s="1" t="n">
        <v>24.949</v>
      </c>
      <c r="Z47" s="1" t="n">
        <v>17.5</v>
      </c>
      <c r="AA47" s="1" t="n">
        <v>14.216</v>
      </c>
      <c r="AB47" s="1" t="s">
        <v>74</v>
      </c>
      <c r="AC47" s="1" t="s">
        <v>198</v>
      </c>
      <c r="AD47" s="1" t="s">
        <v>199</v>
      </c>
      <c r="AJ47" s="1" t="n">
        <v>3.6</v>
      </c>
      <c r="AK47" s="1" t="n">
        <v>4.033</v>
      </c>
      <c r="AL47" s="1" t="s">
        <v>64</v>
      </c>
      <c r="AM47" s="1" t="s">
        <v>64</v>
      </c>
    </row>
    <row r="48" customFormat="false" ht="14.25" hidden="false" customHeight="false" outlineLevel="0" collapsed="false">
      <c r="A48" s="1" t="s">
        <v>200</v>
      </c>
      <c r="B48" s="1" t="s">
        <v>151</v>
      </c>
      <c r="C48" s="1" t="s">
        <v>194</v>
      </c>
      <c r="D48" s="1" t="n">
        <v>55.6507</v>
      </c>
      <c r="E48" s="1" t="n">
        <v>12.585</v>
      </c>
      <c r="F48" s="1" t="s">
        <v>195</v>
      </c>
      <c r="G48" s="4" t="n">
        <v>110</v>
      </c>
      <c r="H48" s="1" t="s">
        <v>111</v>
      </c>
      <c r="I48" s="1" t="s">
        <v>50</v>
      </c>
      <c r="J48" s="5" t="n">
        <v>193</v>
      </c>
      <c r="L48" s="1" t="s">
        <v>66</v>
      </c>
      <c r="M48" s="4" t="n">
        <v>32</v>
      </c>
      <c r="N48" s="6" t="n">
        <v>7.25</v>
      </c>
      <c r="O48" s="4" t="n">
        <v>1</v>
      </c>
      <c r="P48" s="4" t="n">
        <v>0</v>
      </c>
      <c r="R48" s="1" t="n">
        <v>23.3</v>
      </c>
      <c r="S48" s="4" t="n">
        <v>40104</v>
      </c>
      <c r="T48" s="6" t="n">
        <v>0.75</v>
      </c>
      <c r="V48" s="1" t="n">
        <v>75.3</v>
      </c>
      <c r="W48" s="1" t="n">
        <v>25.596</v>
      </c>
      <c r="X48" s="4" t="n">
        <v>10</v>
      </c>
      <c r="Y48" s="1" t="n">
        <v>24.949</v>
      </c>
      <c r="Z48" s="1" t="n">
        <v>17.5</v>
      </c>
      <c r="AA48" s="1" t="n">
        <v>14.216</v>
      </c>
      <c r="AB48" s="1" t="s">
        <v>198</v>
      </c>
      <c r="AC48" s="1" t="s">
        <v>74</v>
      </c>
      <c r="AD48" s="1" t="s">
        <v>199</v>
      </c>
      <c r="AJ48" s="1" t="n">
        <v>3.6</v>
      </c>
      <c r="AK48" s="1" t="n">
        <v>4.033</v>
      </c>
      <c r="AL48" s="1" t="s">
        <v>201</v>
      </c>
      <c r="AM48" s="1" t="s">
        <v>201</v>
      </c>
    </row>
    <row r="49" customFormat="false" ht="14.25" hidden="false" customHeight="false" outlineLevel="0" collapsed="false">
      <c r="A49" s="1" t="s">
        <v>202</v>
      </c>
      <c r="B49" s="1" t="s">
        <v>203</v>
      </c>
      <c r="C49" s="1" t="s">
        <v>204</v>
      </c>
      <c r="D49" s="6" t="n">
        <v>55.74</v>
      </c>
      <c r="E49" s="6" t="n">
        <v>12.38</v>
      </c>
      <c r="F49" s="1" t="s">
        <v>153</v>
      </c>
      <c r="G49" s="4" t="n">
        <v>450</v>
      </c>
      <c r="H49" s="1" t="s">
        <v>205</v>
      </c>
      <c r="I49" s="1" t="s">
        <v>196</v>
      </c>
      <c r="J49" s="6" t="n">
        <v>4.34</v>
      </c>
      <c r="K49" s="1" t="s">
        <v>206</v>
      </c>
      <c r="L49" s="1" t="s">
        <v>46</v>
      </c>
      <c r="M49" s="1" t="n">
        <v>49.745</v>
      </c>
      <c r="N49" s="1" t="n">
        <v>8.5</v>
      </c>
      <c r="O49" s="4" t="n">
        <v>0</v>
      </c>
      <c r="P49" s="4" t="n">
        <v>0</v>
      </c>
      <c r="Q49" s="4" t="n">
        <v>0</v>
      </c>
      <c r="R49" s="6" t="n">
        <v>21.41</v>
      </c>
      <c r="S49" s="4" t="n">
        <v>360</v>
      </c>
      <c r="T49" s="6" t="n">
        <v>1.52</v>
      </c>
      <c r="V49" s="1" t="n">
        <v>31.6</v>
      </c>
      <c r="W49" s="1" t="n">
        <v>0.1986</v>
      </c>
      <c r="X49" s="6" t="n">
        <v>2.65</v>
      </c>
      <c r="Y49" s="1" t="n">
        <v>0.0439</v>
      </c>
      <c r="Z49" s="6" t="n">
        <v>23.85</v>
      </c>
      <c r="AA49" s="1" t="n">
        <v>0.1984</v>
      </c>
      <c r="AB49" s="1" t="s">
        <v>207</v>
      </c>
      <c r="AC49" s="1" t="s">
        <v>208</v>
      </c>
      <c r="AJ49" s="1" t="n">
        <v>33.9</v>
      </c>
      <c r="AK49" s="1" t="n">
        <v>0.179</v>
      </c>
    </row>
    <row r="50" customFormat="false" ht="14.25" hidden="false" customHeight="false" outlineLevel="0" collapsed="false">
      <c r="A50" s="1" t="s">
        <v>209</v>
      </c>
      <c r="B50" s="1" t="s">
        <v>203</v>
      </c>
      <c r="C50" s="1" t="s">
        <v>204</v>
      </c>
      <c r="D50" s="6" t="n">
        <v>55.74</v>
      </c>
      <c r="E50" s="6" t="n">
        <v>12.38</v>
      </c>
      <c r="F50" s="1" t="s">
        <v>153</v>
      </c>
      <c r="G50" s="4" t="n">
        <v>450</v>
      </c>
      <c r="H50" s="1" t="s">
        <v>205</v>
      </c>
      <c r="I50" s="1" t="s">
        <v>50</v>
      </c>
      <c r="J50" s="5" t="n">
        <v>165</v>
      </c>
      <c r="L50" s="1" t="s">
        <v>66</v>
      </c>
      <c r="M50" s="1" t="n">
        <v>49.745</v>
      </c>
      <c r="N50" s="1" t="n">
        <v>8.5</v>
      </c>
      <c r="O50" s="4" t="n">
        <v>0</v>
      </c>
      <c r="P50" s="4" t="n">
        <v>0</v>
      </c>
      <c r="R50" s="6" t="n">
        <v>21.41</v>
      </c>
      <c r="S50" s="4" t="n">
        <v>360</v>
      </c>
      <c r="T50" s="6" t="n">
        <v>1.52</v>
      </c>
      <c r="V50" s="1" t="n">
        <v>31.6</v>
      </c>
      <c r="W50" s="1" t="n">
        <v>0.1986</v>
      </c>
      <c r="X50" s="6" t="n">
        <v>2.65</v>
      </c>
      <c r="Y50" s="1" t="n">
        <v>0.0439</v>
      </c>
      <c r="Z50" s="6" t="n">
        <v>23.85</v>
      </c>
      <c r="AA50" s="1" t="n">
        <v>0.1984</v>
      </c>
      <c r="AB50" s="1" t="s">
        <v>210</v>
      </c>
      <c r="AC50" s="1" t="s">
        <v>208</v>
      </c>
      <c r="AJ50" s="1" t="n">
        <v>33.9</v>
      </c>
      <c r="AK50" s="1" t="n">
        <v>0.179</v>
      </c>
    </row>
    <row r="51" customFormat="false" ht="14.25" hidden="false" customHeight="false" outlineLevel="0" collapsed="false">
      <c r="A51" s="1" t="s">
        <v>211</v>
      </c>
      <c r="B51" s="1" t="s">
        <v>203</v>
      </c>
      <c r="C51" s="1" t="s">
        <v>212</v>
      </c>
      <c r="D51" s="1" t="n">
        <v>55.9606</v>
      </c>
      <c r="E51" s="1" t="n">
        <v>12.0287</v>
      </c>
      <c r="F51" s="1" t="s">
        <v>187</v>
      </c>
      <c r="G51" s="4" t="n">
        <v>250</v>
      </c>
      <c r="H51" s="1" t="s">
        <v>205</v>
      </c>
      <c r="I51" s="1" t="s">
        <v>50</v>
      </c>
      <c r="J51" s="5" t="n">
        <v>852</v>
      </c>
      <c r="K51" s="1" t="s">
        <v>213</v>
      </c>
      <c r="L51" s="1" t="s">
        <v>51</v>
      </c>
      <c r="M51" s="4" t="n">
        <v>80</v>
      </c>
      <c r="N51" s="1" t="n">
        <v>8.5</v>
      </c>
      <c r="O51" s="4" t="n">
        <v>0</v>
      </c>
      <c r="P51" s="4" t="n">
        <v>0</v>
      </c>
      <c r="R51" s="1" t="n">
        <v>15.8</v>
      </c>
      <c r="S51" s="4" t="n">
        <v>4000</v>
      </c>
      <c r="T51" s="1" t="n">
        <v>4.5</v>
      </c>
      <c r="V51" s="4" t="n">
        <v>5</v>
      </c>
      <c r="X51" s="4" t="n">
        <v>0</v>
      </c>
      <c r="Z51" s="4" t="n">
        <v>0</v>
      </c>
      <c r="AB51" s="1" t="s">
        <v>214</v>
      </c>
      <c r="AJ51" s="4" t="n">
        <v>0</v>
      </c>
      <c r="AL51" s="1" t="s">
        <v>64</v>
      </c>
      <c r="AM51" s="1" t="s">
        <v>64</v>
      </c>
    </row>
    <row r="52" customFormat="false" ht="14.25" hidden="false" customHeight="false" outlineLevel="0" collapsed="false">
      <c r="A52" s="1" t="s">
        <v>215</v>
      </c>
      <c r="B52" s="1" t="s">
        <v>203</v>
      </c>
      <c r="C52" s="1" t="s">
        <v>212</v>
      </c>
      <c r="D52" s="1" t="n">
        <v>55.9606</v>
      </c>
      <c r="E52" s="1" t="n">
        <v>12.0287</v>
      </c>
      <c r="F52" s="1" t="s">
        <v>187</v>
      </c>
      <c r="G52" s="4" t="n">
        <v>250</v>
      </c>
      <c r="H52" s="1" t="s">
        <v>205</v>
      </c>
      <c r="I52" s="1" t="s">
        <v>50</v>
      </c>
      <c r="J52" s="5" t="n">
        <v>181</v>
      </c>
      <c r="L52" s="1" t="s">
        <v>66</v>
      </c>
      <c r="M52" s="4" t="n">
        <v>80</v>
      </c>
      <c r="N52" s="1" t="n">
        <v>8.5</v>
      </c>
      <c r="O52" s="1" t="n">
        <v>0.5</v>
      </c>
      <c r="P52" s="4" t="n">
        <v>0</v>
      </c>
      <c r="R52" s="1" t="n">
        <v>15.8</v>
      </c>
      <c r="V52" s="4" t="n">
        <v>5</v>
      </c>
      <c r="X52" s="4" t="n">
        <v>0</v>
      </c>
      <c r="Z52" s="4" t="n">
        <v>0</v>
      </c>
      <c r="AB52" s="1" t="s">
        <v>216</v>
      </c>
      <c r="AJ52" s="4" t="n">
        <v>0</v>
      </c>
      <c r="AL52" s="1" t="s">
        <v>64</v>
      </c>
      <c r="AM52" s="1" t="s">
        <v>64</v>
      </c>
    </row>
    <row r="53" customFormat="false" ht="14.25" hidden="false" customHeight="false" outlineLevel="0" collapsed="false">
      <c r="A53" s="1" t="s">
        <v>217</v>
      </c>
      <c r="B53" s="1" t="s">
        <v>111</v>
      </c>
      <c r="C53" s="1" t="s">
        <v>218</v>
      </c>
      <c r="D53" s="1" t="n">
        <v>55.747819</v>
      </c>
      <c r="E53" s="1" t="n">
        <v>12.535143</v>
      </c>
      <c r="F53" s="1" t="s">
        <v>219</v>
      </c>
      <c r="G53" s="4" t="n">
        <v>500</v>
      </c>
      <c r="H53" s="1" t="s">
        <v>205</v>
      </c>
      <c r="I53" s="1" t="s">
        <v>50</v>
      </c>
      <c r="J53" s="5" t="n">
        <v>134</v>
      </c>
      <c r="K53" s="1" t="s">
        <v>220</v>
      </c>
      <c r="L53" s="1" t="s">
        <v>46</v>
      </c>
    </row>
    <row r="54" customFormat="false" ht="14.25" hidden="false" customHeight="false" outlineLevel="0" collapsed="false">
      <c r="A54" s="1" t="s">
        <v>221</v>
      </c>
      <c r="B54" s="1" t="s">
        <v>111</v>
      </c>
      <c r="C54" s="1" t="s">
        <v>218</v>
      </c>
      <c r="D54" s="1" t="n">
        <v>55.747819</v>
      </c>
      <c r="E54" s="1" t="n">
        <v>12.535143</v>
      </c>
      <c r="F54" s="1" t="s">
        <v>219</v>
      </c>
      <c r="G54" s="4" t="n">
        <v>500</v>
      </c>
      <c r="H54" s="1" t="s">
        <v>205</v>
      </c>
      <c r="I54" s="1" t="s">
        <v>50</v>
      </c>
      <c r="J54" s="5" t="n">
        <v>139</v>
      </c>
      <c r="L54" s="1" t="s">
        <v>66</v>
      </c>
    </row>
    <row r="55" customFormat="false" ht="14.25" hidden="false" customHeight="false" outlineLevel="0" collapsed="false">
      <c r="A55" s="1" t="s">
        <v>222</v>
      </c>
      <c r="B55" s="1" t="s">
        <v>111</v>
      </c>
      <c r="C55" s="1" t="s">
        <v>223</v>
      </c>
      <c r="D55" s="1" t="n">
        <v>55.747819</v>
      </c>
      <c r="E55" s="1" t="n">
        <v>12.535143</v>
      </c>
      <c r="F55" s="1" t="s">
        <v>219</v>
      </c>
      <c r="G55" s="4" t="n">
        <v>500</v>
      </c>
      <c r="H55" s="1" t="s">
        <v>205</v>
      </c>
      <c r="I55" s="1" t="s">
        <v>50</v>
      </c>
      <c r="J55" s="5" t="n">
        <v>252</v>
      </c>
      <c r="K55" s="1" t="s">
        <v>224</v>
      </c>
      <c r="L55" s="1" t="s">
        <v>46</v>
      </c>
    </row>
    <row r="56" customFormat="false" ht="14.25" hidden="false" customHeight="false" outlineLevel="0" collapsed="false">
      <c r="A56" s="1" t="s">
        <v>225</v>
      </c>
      <c r="B56" s="1" t="s">
        <v>111</v>
      </c>
      <c r="C56" s="1" t="s">
        <v>223</v>
      </c>
      <c r="D56" s="1" t="n">
        <v>55.747819</v>
      </c>
      <c r="E56" s="1" t="n">
        <v>12.535143</v>
      </c>
      <c r="F56" s="1" t="s">
        <v>219</v>
      </c>
      <c r="G56" s="4" t="n">
        <v>500</v>
      </c>
      <c r="H56" s="1" t="s">
        <v>205</v>
      </c>
      <c r="I56" s="1" t="s">
        <v>50</v>
      </c>
      <c r="J56" s="5" t="n">
        <v>62</v>
      </c>
      <c r="L56" s="1" t="s">
        <v>66</v>
      </c>
    </row>
    <row r="57" customFormat="false" ht="14.25" hidden="false" customHeight="false" outlineLevel="0" collapsed="false">
      <c r="A57" s="1" t="s">
        <v>226</v>
      </c>
      <c r="B57" s="1" t="s">
        <v>203</v>
      </c>
      <c r="C57" s="1" t="s">
        <v>227</v>
      </c>
      <c r="D57" s="1" t="n">
        <v>55.9675</v>
      </c>
      <c r="E57" s="1" t="n">
        <v>11.871638</v>
      </c>
      <c r="F57" s="1" t="s">
        <v>187</v>
      </c>
      <c r="G57" s="4" t="n">
        <v>200</v>
      </c>
      <c r="H57" s="1" t="s">
        <v>205</v>
      </c>
      <c r="I57" s="1" t="s">
        <v>50</v>
      </c>
      <c r="J57" s="5" t="n">
        <v>150</v>
      </c>
      <c r="K57" s="1" t="s">
        <v>228</v>
      </c>
      <c r="L57" s="1" t="s">
        <v>46</v>
      </c>
      <c r="M57" s="4" t="n">
        <v>11033</v>
      </c>
      <c r="N57" s="1" t="n">
        <v>7.5</v>
      </c>
      <c r="O57" s="4" t="n">
        <v>1</v>
      </c>
      <c r="P57" s="6" t="n">
        <v>0.41</v>
      </c>
      <c r="R57" s="6" t="n">
        <v>15.92</v>
      </c>
      <c r="S57" s="1" t="n">
        <v>1568.5</v>
      </c>
      <c r="T57" s="4" t="n">
        <v>155</v>
      </c>
      <c r="V57" s="1" t="n">
        <v>33.8</v>
      </c>
      <c r="W57" s="6" t="n">
        <v>31.23</v>
      </c>
      <c r="X57" s="4" t="n">
        <v>0</v>
      </c>
      <c r="Y57" s="4" t="n">
        <v>0</v>
      </c>
      <c r="Z57" s="1" t="n">
        <v>0.1</v>
      </c>
      <c r="AA57" s="6" t="n">
        <v>0.32</v>
      </c>
      <c r="AB57" s="1" t="s">
        <v>229</v>
      </c>
      <c r="AC57" s="1" t="s">
        <v>189</v>
      </c>
      <c r="AJ57" s="1" t="n">
        <v>61.1</v>
      </c>
      <c r="AK57" s="6" t="n">
        <v>41.52</v>
      </c>
      <c r="AL57" s="1" t="s">
        <v>64</v>
      </c>
      <c r="AM57" s="1" t="s">
        <v>48</v>
      </c>
    </row>
    <row r="58" customFormat="false" ht="14.25" hidden="false" customHeight="false" outlineLevel="0" collapsed="false">
      <c r="A58" s="1" t="s">
        <v>230</v>
      </c>
      <c r="B58" s="1" t="s">
        <v>203</v>
      </c>
      <c r="C58" s="1" t="s">
        <v>227</v>
      </c>
      <c r="D58" s="1" t="n">
        <v>55.9675</v>
      </c>
      <c r="E58" s="1" t="n">
        <v>11.871638</v>
      </c>
      <c r="F58" s="1" t="s">
        <v>187</v>
      </c>
      <c r="G58" s="4" t="n">
        <v>100</v>
      </c>
      <c r="H58" s="1" t="s">
        <v>205</v>
      </c>
      <c r="I58" s="1" t="s">
        <v>50</v>
      </c>
      <c r="J58" s="5" t="n">
        <v>224</v>
      </c>
      <c r="L58" s="1" t="s">
        <v>66</v>
      </c>
      <c r="M58" s="6" t="n">
        <v>110.33</v>
      </c>
      <c r="N58" s="1" t="n">
        <v>7.5</v>
      </c>
      <c r="O58" s="4" t="n">
        <v>1</v>
      </c>
      <c r="P58" s="6" t="n">
        <v>0.41</v>
      </c>
      <c r="R58" s="6" t="n">
        <v>15.92</v>
      </c>
      <c r="S58" s="1" t="n">
        <v>1568.5</v>
      </c>
      <c r="T58" s="4" t="n">
        <v>155</v>
      </c>
      <c r="V58" s="1" t="n">
        <v>33.8</v>
      </c>
      <c r="W58" s="6" t="n">
        <v>31.33</v>
      </c>
      <c r="X58" s="4" t="n">
        <v>0</v>
      </c>
      <c r="Y58" s="4" t="n">
        <v>0</v>
      </c>
      <c r="Z58" s="1" t="n">
        <v>0.1</v>
      </c>
      <c r="AA58" s="6" t="n">
        <v>0.32</v>
      </c>
      <c r="AB58" s="1" t="s">
        <v>229</v>
      </c>
      <c r="AC58" s="1" t="s">
        <v>189</v>
      </c>
      <c r="AJ58" s="1" t="n">
        <v>61.1</v>
      </c>
      <c r="AK58" s="6" t="n">
        <v>41.52</v>
      </c>
      <c r="AL58" s="1" t="s">
        <v>64</v>
      </c>
      <c r="AM58" s="1" t="s">
        <v>48</v>
      </c>
    </row>
    <row r="59" customFormat="false" ht="14.25" hidden="false" customHeight="false" outlineLevel="0" collapsed="false">
      <c r="A59" s="1" t="s">
        <v>231</v>
      </c>
      <c r="B59" s="1" t="s">
        <v>205</v>
      </c>
      <c r="C59" s="1" t="s">
        <v>232</v>
      </c>
      <c r="D59" s="1" t="n">
        <v>55.904997</v>
      </c>
      <c r="E59" s="1" t="n">
        <v>8.536297</v>
      </c>
      <c r="F59" s="1" t="s">
        <v>233</v>
      </c>
      <c r="G59" s="4" t="n">
        <v>34</v>
      </c>
      <c r="H59" s="1" t="s">
        <v>234</v>
      </c>
      <c r="I59" s="1" t="s">
        <v>50</v>
      </c>
      <c r="J59" s="5" t="n">
        <v>286</v>
      </c>
      <c r="K59" s="1" t="s">
        <v>235</v>
      </c>
      <c r="L59" s="1" t="s">
        <v>46</v>
      </c>
      <c r="M59" s="4" t="n">
        <v>17</v>
      </c>
      <c r="N59" s="1" t="n">
        <v>5.5</v>
      </c>
      <c r="O59" s="4" t="n">
        <v>0</v>
      </c>
      <c r="P59" s="4" t="n">
        <v>0</v>
      </c>
      <c r="Q59" s="4" t="n">
        <v>0</v>
      </c>
      <c r="R59" s="4" t="n">
        <v>20</v>
      </c>
      <c r="S59" s="1" t="n">
        <v>4790.6</v>
      </c>
      <c r="T59" s="6" t="n">
        <v>0.49</v>
      </c>
      <c r="V59" s="1" t="n">
        <v>21.5</v>
      </c>
      <c r="W59" s="1" t="n">
        <v>29.2</v>
      </c>
      <c r="X59" s="1" t="n">
        <v>11.2</v>
      </c>
      <c r="Y59" s="1" t="n">
        <v>28.2</v>
      </c>
      <c r="Z59" s="4" t="n">
        <v>0</v>
      </c>
      <c r="AA59" s="4" t="n">
        <v>0</v>
      </c>
      <c r="AB59" s="1" t="s">
        <v>177</v>
      </c>
      <c r="AL59" s="1" t="s">
        <v>236</v>
      </c>
      <c r="AM59" s="1" t="s">
        <v>64</v>
      </c>
    </row>
    <row r="60" customFormat="false" ht="14.25" hidden="false" customHeight="false" outlineLevel="0" collapsed="false">
      <c r="A60" s="1" t="s">
        <v>237</v>
      </c>
      <c r="B60" s="1" t="s">
        <v>205</v>
      </c>
      <c r="C60" s="1" t="s">
        <v>232</v>
      </c>
      <c r="D60" s="1" t="n">
        <v>55.904997</v>
      </c>
      <c r="E60" s="1" t="n">
        <v>8.536297</v>
      </c>
      <c r="F60" s="1" t="s">
        <v>233</v>
      </c>
      <c r="G60" s="4" t="n">
        <v>57</v>
      </c>
      <c r="H60" s="1" t="s">
        <v>234</v>
      </c>
      <c r="I60" s="1" t="s">
        <v>50</v>
      </c>
      <c r="J60" s="5" t="n">
        <v>920</v>
      </c>
      <c r="L60" s="1" t="s">
        <v>66</v>
      </c>
      <c r="M60" s="4" t="n">
        <v>17</v>
      </c>
      <c r="N60" s="1" t="n">
        <v>5.5</v>
      </c>
      <c r="O60" s="4" t="n">
        <v>0</v>
      </c>
      <c r="P60" s="4" t="n">
        <v>0</v>
      </c>
      <c r="R60" s="4" t="n">
        <v>20</v>
      </c>
      <c r="S60" s="1" t="n">
        <v>4790.6</v>
      </c>
      <c r="T60" s="6" t="n">
        <v>0.49</v>
      </c>
      <c r="V60" s="1" t="n">
        <v>21.5</v>
      </c>
      <c r="W60" s="1" t="n">
        <v>29.2</v>
      </c>
      <c r="X60" s="1" t="n">
        <v>11.2</v>
      </c>
      <c r="Y60" s="1" t="n">
        <v>28.2</v>
      </c>
      <c r="Z60" s="4" t="n">
        <v>0</v>
      </c>
      <c r="AA60" s="4" t="n">
        <v>0</v>
      </c>
      <c r="AB60" s="1" t="s">
        <v>177</v>
      </c>
      <c r="AL60" s="1" t="s">
        <v>236</v>
      </c>
      <c r="AM60" s="1" t="s">
        <v>64</v>
      </c>
    </row>
    <row r="61" customFormat="false" ht="14.25" hidden="false" customHeight="false" outlineLevel="0" collapsed="false">
      <c r="A61" s="1" t="s">
        <v>238</v>
      </c>
      <c r="B61" s="1" t="s">
        <v>239</v>
      </c>
      <c r="C61" s="1" t="s">
        <v>240</v>
      </c>
      <c r="D61" s="1" t="n">
        <v>55.786405</v>
      </c>
      <c r="E61" s="1" t="n">
        <v>12.444982</v>
      </c>
      <c r="F61" s="1" t="s">
        <v>241</v>
      </c>
      <c r="G61" s="4" t="n">
        <v>500</v>
      </c>
      <c r="H61" s="1" t="s">
        <v>234</v>
      </c>
      <c r="I61" s="1" t="s">
        <v>50</v>
      </c>
      <c r="J61" s="5" t="n">
        <v>4</v>
      </c>
      <c r="K61" s="1" t="s">
        <v>242</v>
      </c>
      <c r="L61" s="1" t="s">
        <v>46</v>
      </c>
      <c r="M61" s="4" t="n">
        <v>163</v>
      </c>
      <c r="N61" s="1" t="n">
        <v>7.5</v>
      </c>
      <c r="O61" s="1" t="n">
        <v>0.9</v>
      </c>
      <c r="P61" s="4" t="n">
        <v>0</v>
      </c>
      <c r="R61" s="4" t="n">
        <v>18</v>
      </c>
      <c r="S61" s="4" t="n">
        <v>9410</v>
      </c>
      <c r="T61" s="4" t="n">
        <v>44</v>
      </c>
      <c r="V61" s="4" t="n">
        <v>0</v>
      </c>
      <c r="W61" s="4" t="n">
        <v>0</v>
      </c>
      <c r="X61" s="4" t="n">
        <v>0</v>
      </c>
      <c r="Y61" s="4" t="n">
        <v>0</v>
      </c>
      <c r="Z61" s="4" t="n">
        <v>80</v>
      </c>
      <c r="AJ61" s="4" t="n">
        <v>0</v>
      </c>
      <c r="AL61" s="1" t="s">
        <v>48</v>
      </c>
      <c r="AM61" s="1" t="s">
        <v>48</v>
      </c>
    </row>
    <row r="62" customFormat="false" ht="14.25" hidden="false" customHeight="false" outlineLevel="0" collapsed="false">
      <c r="A62" s="1" t="s">
        <v>243</v>
      </c>
      <c r="B62" s="1" t="s">
        <v>244</v>
      </c>
      <c r="C62" s="1" t="s">
        <v>245</v>
      </c>
      <c r="D62" s="1" t="n">
        <v>56.0233946</v>
      </c>
      <c r="E62" s="1" t="n">
        <v>9.946757</v>
      </c>
      <c r="F62" s="1" t="s">
        <v>246</v>
      </c>
      <c r="G62" s="4" t="n">
        <v>500</v>
      </c>
      <c r="H62" s="1" t="s">
        <v>247</v>
      </c>
      <c r="I62" s="1" t="s">
        <v>50</v>
      </c>
      <c r="J62" s="5" t="n">
        <v>118</v>
      </c>
      <c r="K62" s="1" t="s">
        <v>248</v>
      </c>
      <c r="L62" s="1" t="s">
        <v>46</v>
      </c>
      <c r="M62" s="4" t="n">
        <v>255</v>
      </c>
      <c r="N62" s="4" t="n">
        <v>8</v>
      </c>
      <c r="O62" s="4" t="n">
        <v>1</v>
      </c>
      <c r="P62" s="6" t="n">
        <v>0.02</v>
      </c>
      <c r="R62" s="1" t="n">
        <v>22.1</v>
      </c>
      <c r="S62" s="4" t="n">
        <v>7450</v>
      </c>
      <c r="T62" s="6" t="n">
        <v>4.16</v>
      </c>
      <c r="V62" s="4" t="n">
        <v>45</v>
      </c>
      <c r="W62" s="1" t="n">
        <v>0.296</v>
      </c>
      <c r="X62" s="1" t="n">
        <v>7.5</v>
      </c>
      <c r="Y62" s="1" t="n">
        <v>0.1296</v>
      </c>
      <c r="Z62" s="1" t="n">
        <v>8.6</v>
      </c>
      <c r="AA62" s="1" t="n">
        <v>0.144</v>
      </c>
      <c r="AJ62" s="4" t="n">
        <v>1</v>
      </c>
      <c r="AK62" s="1" t="n">
        <v>0.021</v>
      </c>
      <c r="AL62" s="1" t="s">
        <v>48</v>
      </c>
    </row>
    <row r="63" customFormat="false" ht="14.25" hidden="false" customHeight="false" outlineLevel="0" collapsed="false">
      <c r="A63" s="1" t="s">
        <v>249</v>
      </c>
      <c r="B63" s="1" t="s">
        <v>244</v>
      </c>
      <c r="C63" s="1" t="s">
        <v>250</v>
      </c>
      <c r="D63" s="1" t="n">
        <v>56.0233946</v>
      </c>
      <c r="E63" s="1" t="n">
        <v>9.946757</v>
      </c>
      <c r="F63" s="1" t="s">
        <v>246</v>
      </c>
      <c r="G63" s="4" t="n">
        <v>500</v>
      </c>
      <c r="H63" s="1" t="s">
        <v>247</v>
      </c>
      <c r="I63" s="1" t="s">
        <v>50</v>
      </c>
      <c r="J63" s="5" t="n">
        <v>338</v>
      </c>
      <c r="L63" s="1" t="s">
        <v>66</v>
      </c>
      <c r="M63" s="4" t="n">
        <v>255</v>
      </c>
      <c r="N63" s="4" t="n">
        <v>8</v>
      </c>
      <c r="O63" s="4" t="n">
        <v>1</v>
      </c>
      <c r="P63" s="6" t="n">
        <v>0.02</v>
      </c>
      <c r="R63" s="1" t="n">
        <v>22.1</v>
      </c>
      <c r="S63" s="4" t="n">
        <v>7450</v>
      </c>
      <c r="T63" s="6" t="n">
        <v>4.16</v>
      </c>
      <c r="V63" s="4" t="n">
        <v>45</v>
      </c>
      <c r="W63" s="1" t="n">
        <v>0.296</v>
      </c>
      <c r="X63" s="1" t="n">
        <v>7.5</v>
      </c>
      <c r="Y63" s="1" t="n">
        <v>0.2196</v>
      </c>
      <c r="Z63" s="1" t="n">
        <v>8.6</v>
      </c>
      <c r="AA63" s="1" t="n">
        <v>0.144</v>
      </c>
      <c r="AJ63" s="4" t="n">
        <v>1</v>
      </c>
      <c r="AK63" s="1" t="n">
        <v>0.021</v>
      </c>
      <c r="AL63" s="1" t="s">
        <v>48</v>
      </c>
    </row>
    <row r="64" customFormat="false" ht="14.25" hidden="false" customHeight="false" outlineLevel="0" collapsed="false">
      <c r="A64" s="1" t="s">
        <v>251</v>
      </c>
      <c r="B64" s="1" t="s">
        <v>108</v>
      </c>
      <c r="C64" s="1" t="s">
        <v>252</v>
      </c>
      <c r="D64" s="1" t="n">
        <v>55.481096</v>
      </c>
      <c r="E64" s="1" t="n">
        <v>12.16509</v>
      </c>
      <c r="F64" s="1" t="s">
        <v>253</v>
      </c>
      <c r="G64" s="4" t="n">
        <v>200</v>
      </c>
      <c r="H64" s="1" t="s">
        <v>247</v>
      </c>
      <c r="I64" s="1" t="s">
        <v>50</v>
      </c>
      <c r="J64" s="5" t="n">
        <v>151</v>
      </c>
      <c r="K64" s="1" t="s">
        <v>254</v>
      </c>
      <c r="L64" s="1" t="s">
        <v>51</v>
      </c>
      <c r="M64" s="4" t="n">
        <v>45</v>
      </c>
      <c r="N64" s="4" t="n">
        <v>8</v>
      </c>
      <c r="O64" s="4" t="n">
        <v>5</v>
      </c>
      <c r="P64" s="1" t="n">
        <v>0.2</v>
      </c>
      <c r="R64" s="6" t="n">
        <v>17.66</v>
      </c>
      <c r="S64" s="4" t="n">
        <v>2602</v>
      </c>
      <c r="T64" s="6" t="n">
        <v>0.72</v>
      </c>
      <c r="V64" s="1" t="n">
        <v>26.4</v>
      </c>
      <c r="X64" s="4" t="n">
        <v>0</v>
      </c>
      <c r="Z64" s="1" t="n">
        <v>6.6</v>
      </c>
      <c r="AJ64" s="4" t="n">
        <v>0</v>
      </c>
      <c r="AL64" s="1" t="s">
        <v>64</v>
      </c>
      <c r="AM64" s="1" t="s">
        <v>48</v>
      </c>
    </row>
    <row r="65" customFormat="false" ht="14.25" hidden="false" customHeight="false" outlineLevel="0" collapsed="false">
      <c r="A65" s="1" t="s">
        <v>255</v>
      </c>
      <c r="B65" s="1" t="s">
        <v>108</v>
      </c>
      <c r="C65" s="1" t="s">
        <v>252</v>
      </c>
      <c r="D65" s="1" t="n">
        <v>55.481096</v>
      </c>
      <c r="E65" s="1" t="n">
        <v>12.16509</v>
      </c>
      <c r="F65" s="1" t="s">
        <v>253</v>
      </c>
      <c r="G65" s="4" t="n">
        <v>150</v>
      </c>
      <c r="H65" s="1" t="s">
        <v>247</v>
      </c>
      <c r="I65" s="1" t="s">
        <v>50</v>
      </c>
      <c r="J65" s="5" t="n">
        <v>924</v>
      </c>
      <c r="L65" s="1" t="s">
        <v>66</v>
      </c>
      <c r="M65" s="4" t="n">
        <v>45</v>
      </c>
      <c r="N65" s="4" t="n">
        <v>8</v>
      </c>
      <c r="O65" s="4" t="n">
        <v>5</v>
      </c>
      <c r="P65" s="1" t="n">
        <v>0.2</v>
      </c>
      <c r="R65" s="6" t="n">
        <v>17.66</v>
      </c>
      <c r="S65" s="4" t="n">
        <v>2602</v>
      </c>
      <c r="T65" s="6" t="n">
        <v>0.72</v>
      </c>
      <c r="V65" s="1" t="n">
        <v>26.4</v>
      </c>
      <c r="X65" s="4" t="n">
        <v>0</v>
      </c>
      <c r="Z65" s="1" t="n">
        <v>6.6</v>
      </c>
      <c r="AJ65" s="4" t="n">
        <v>0</v>
      </c>
      <c r="AL65" s="1" t="s">
        <v>64</v>
      </c>
      <c r="AM65" s="1" t="s">
        <v>48</v>
      </c>
    </row>
    <row r="66" customFormat="false" ht="14.25" hidden="false" customHeight="false" outlineLevel="0" collapsed="false">
      <c r="A66" s="1" t="s">
        <v>256</v>
      </c>
      <c r="B66" s="1" t="s">
        <v>244</v>
      </c>
      <c r="C66" s="1" t="s">
        <v>257</v>
      </c>
      <c r="D66" s="1" t="n">
        <v>57.0123</v>
      </c>
      <c r="E66" s="1" t="n">
        <v>9.9143</v>
      </c>
      <c r="F66" s="1" t="s">
        <v>258</v>
      </c>
      <c r="G66" s="4" t="n">
        <v>250</v>
      </c>
      <c r="H66" s="1" t="s">
        <v>247</v>
      </c>
      <c r="I66" s="1" t="s">
        <v>50</v>
      </c>
      <c r="L66" s="1" t="s">
        <v>46</v>
      </c>
      <c r="M66" s="4" t="n">
        <v>100</v>
      </c>
      <c r="N66" s="1" t="n">
        <v>8.5</v>
      </c>
      <c r="O66" s="1" t="n">
        <v>0.5</v>
      </c>
      <c r="P66" s="6" t="n">
        <v>0.02</v>
      </c>
      <c r="R66" s="4" t="n">
        <v>20</v>
      </c>
      <c r="S66" s="1" t="n">
        <v>31.4</v>
      </c>
      <c r="T66" s="4" t="n">
        <v>1</v>
      </c>
      <c r="V66" s="4" t="n">
        <v>48</v>
      </c>
      <c r="X66" s="4" t="n">
        <v>0</v>
      </c>
      <c r="Z66" s="4" t="n">
        <v>100</v>
      </c>
      <c r="AL66" s="1" t="s">
        <v>64</v>
      </c>
      <c r="AM66" s="1" t="s">
        <v>127</v>
      </c>
    </row>
    <row r="67" customFormat="false" ht="14.25" hidden="false" customHeight="false" outlineLevel="0" collapsed="false">
      <c r="A67" s="1" t="s">
        <v>259</v>
      </c>
      <c r="B67" s="1" t="s">
        <v>244</v>
      </c>
      <c r="C67" s="1" t="s">
        <v>260</v>
      </c>
      <c r="D67" s="1" t="n">
        <v>55.897023</v>
      </c>
      <c r="E67" s="1" t="n">
        <v>12.476593</v>
      </c>
      <c r="F67" s="1" t="s">
        <v>261</v>
      </c>
      <c r="G67" s="4" t="n">
        <v>400</v>
      </c>
      <c r="H67" s="1" t="s">
        <v>247</v>
      </c>
      <c r="I67" s="1" t="s">
        <v>50</v>
      </c>
      <c r="J67" s="5" t="n">
        <v>172</v>
      </c>
      <c r="K67" s="1" t="s">
        <v>262</v>
      </c>
      <c r="L67" s="1" t="s">
        <v>51</v>
      </c>
      <c r="N67" s="1" t="n">
        <v>7.5</v>
      </c>
      <c r="O67" s="1" t="n">
        <v>0.5</v>
      </c>
      <c r="P67" s="6" t="n">
        <v>0.02</v>
      </c>
      <c r="R67" s="1" t="n">
        <v>21.5</v>
      </c>
      <c r="S67" s="4" t="n">
        <v>6500</v>
      </c>
      <c r="V67" s="4" t="n">
        <v>45</v>
      </c>
      <c r="W67" s="6" t="n">
        <v>30.36</v>
      </c>
      <c r="X67" s="6" t="n">
        <v>4.29</v>
      </c>
      <c r="Y67" s="6" t="n">
        <v>7.28</v>
      </c>
      <c r="Z67" s="6" t="n">
        <v>22.14</v>
      </c>
      <c r="AA67" s="6" t="n">
        <v>10.64</v>
      </c>
      <c r="AB67" s="1" t="s">
        <v>263</v>
      </c>
      <c r="AJ67" s="4" t="n">
        <v>0</v>
      </c>
      <c r="AK67" s="4" t="n">
        <v>0</v>
      </c>
      <c r="AL67" s="1" t="s">
        <v>64</v>
      </c>
      <c r="AM67" s="1" t="s">
        <v>64</v>
      </c>
    </row>
    <row r="68" customFormat="false" ht="14.25" hidden="false" customHeight="false" outlineLevel="0" collapsed="false">
      <c r="A68" s="1" t="s">
        <v>264</v>
      </c>
      <c r="B68" s="1" t="s">
        <v>244</v>
      </c>
      <c r="C68" s="1" t="s">
        <v>260</v>
      </c>
      <c r="D68" s="1" t="n">
        <v>55.897023</v>
      </c>
      <c r="E68" s="1" t="n">
        <v>12.476593</v>
      </c>
      <c r="F68" s="1" t="s">
        <v>261</v>
      </c>
      <c r="G68" s="4" t="n">
        <v>400</v>
      </c>
      <c r="H68" s="1" t="s">
        <v>247</v>
      </c>
      <c r="I68" s="1" t="s">
        <v>50</v>
      </c>
      <c r="J68" s="5" t="n">
        <v>802</v>
      </c>
      <c r="L68" s="1" t="s">
        <v>66</v>
      </c>
      <c r="N68" s="1" t="n">
        <v>7.5</v>
      </c>
      <c r="O68" s="1" t="n">
        <v>0.5</v>
      </c>
      <c r="P68" s="6" t="n">
        <v>0.02</v>
      </c>
      <c r="R68" s="1" t="n">
        <v>21.5</v>
      </c>
      <c r="S68" s="4" t="n">
        <v>6500</v>
      </c>
      <c r="V68" s="4" t="n">
        <v>45</v>
      </c>
      <c r="W68" s="6" t="n">
        <v>30.36</v>
      </c>
      <c r="X68" s="6" t="n">
        <v>4.29</v>
      </c>
      <c r="Y68" s="6" t="n">
        <v>7.28</v>
      </c>
      <c r="Z68" s="6" t="n">
        <v>22.14</v>
      </c>
      <c r="AA68" s="6" t="n">
        <v>10.64</v>
      </c>
      <c r="AB68" s="1" t="s">
        <v>265</v>
      </c>
      <c r="AJ68" s="4" t="n">
        <v>0</v>
      </c>
      <c r="AL68" s="1" t="s">
        <v>64</v>
      </c>
      <c r="AM68" s="1" t="s">
        <v>64</v>
      </c>
    </row>
    <row r="69" customFormat="false" ht="14.25" hidden="false" customHeight="false" outlineLevel="0" collapsed="false">
      <c r="A69" s="1" t="s">
        <v>266</v>
      </c>
      <c r="B69" s="1" t="s">
        <v>108</v>
      </c>
      <c r="C69" s="1" t="s">
        <v>267</v>
      </c>
      <c r="D69" s="1" t="n">
        <v>55.7583333</v>
      </c>
      <c r="E69" s="1" t="n">
        <v>8.90138888</v>
      </c>
      <c r="F69" s="1" t="s">
        <v>140</v>
      </c>
      <c r="G69" s="4" t="n">
        <v>220</v>
      </c>
      <c r="H69" s="1" t="s">
        <v>247</v>
      </c>
      <c r="I69" s="1" t="s">
        <v>50</v>
      </c>
      <c r="J69" s="5" t="n">
        <v>914</v>
      </c>
      <c r="K69" s="1" t="s">
        <v>268</v>
      </c>
      <c r="L69" s="1" t="s">
        <v>51</v>
      </c>
      <c r="M69" s="4" t="n">
        <v>100</v>
      </c>
      <c r="N69" s="4" t="n">
        <v>7</v>
      </c>
      <c r="O69" s="4" t="n">
        <v>1</v>
      </c>
      <c r="P69" s="6" t="n">
        <v>0.05</v>
      </c>
      <c r="R69" s="1" t="n">
        <v>19.8</v>
      </c>
      <c r="S69" s="4" t="n">
        <v>30000</v>
      </c>
      <c r="T69" s="1" t="n">
        <v>2.5</v>
      </c>
      <c r="V69" s="1" t="n">
        <v>38.4</v>
      </c>
      <c r="W69" s="1" t="n">
        <v>31.5</v>
      </c>
      <c r="X69" s="4" t="n">
        <v>13</v>
      </c>
      <c r="Y69" s="1" t="n">
        <v>19.8</v>
      </c>
      <c r="Z69" s="1" t="n">
        <v>19.5</v>
      </c>
      <c r="AA69" s="1" t="n">
        <v>20.5</v>
      </c>
      <c r="AB69" s="1" t="s">
        <v>269</v>
      </c>
      <c r="AJ69" s="4" t="n">
        <v>5</v>
      </c>
      <c r="AK69" s="1" t="n">
        <v>8.1</v>
      </c>
      <c r="AL69" s="1" t="s">
        <v>48</v>
      </c>
      <c r="AM69" s="1" t="s">
        <v>48</v>
      </c>
    </row>
    <row r="70" customFormat="false" ht="14.25" hidden="false" customHeight="false" outlineLevel="0" collapsed="false">
      <c r="A70" s="1" t="s">
        <v>270</v>
      </c>
      <c r="B70" s="1" t="s">
        <v>108</v>
      </c>
      <c r="C70" s="1" t="s">
        <v>267</v>
      </c>
      <c r="D70" s="1" t="n">
        <v>55.7583333</v>
      </c>
      <c r="E70" s="1" t="n">
        <v>8.90138888</v>
      </c>
      <c r="F70" s="1" t="s">
        <v>140</v>
      </c>
      <c r="G70" s="4" t="n">
        <v>220</v>
      </c>
      <c r="H70" s="1" t="s">
        <v>247</v>
      </c>
      <c r="I70" s="1" t="s">
        <v>50</v>
      </c>
      <c r="J70" s="5" t="n">
        <v>998</v>
      </c>
      <c r="L70" s="1" t="s">
        <v>66</v>
      </c>
      <c r="M70" s="4" t="n">
        <v>100</v>
      </c>
      <c r="N70" s="4" t="n">
        <v>7</v>
      </c>
      <c r="O70" s="4" t="n">
        <v>1</v>
      </c>
      <c r="P70" s="6" t="n">
        <v>0.05</v>
      </c>
      <c r="R70" s="1" t="n">
        <v>19.8</v>
      </c>
      <c r="S70" s="4" t="n">
        <v>30000</v>
      </c>
      <c r="T70" s="1" t="n">
        <v>2.5</v>
      </c>
      <c r="V70" s="1" t="n">
        <v>38.4</v>
      </c>
      <c r="W70" s="1" t="n">
        <v>31.5</v>
      </c>
      <c r="X70" s="4" t="n">
        <v>13</v>
      </c>
      <c r="Y70" s="1" t="n">
        <v>19.8</v>
      </c>
      <c r="Z70" s="1" t="n">
        <v>19.5</v>
      </c>
      <c r="AA70" s="1" t="n">
        <v>20.5</v>
      </c>
      <c r="AB70" s="1" t="s">
        <v>269</v>
      </c>
      <c r="AJ70" s="4" t="n">
        <v>5</v>
      </c>
      <c r="AK70" s="1" t="n">
        <v>8.1</v>
      </c>
      <c r="AL70" s="1" t="s">
        <v>271</v>
      </c>
      <c r="AM70" s="1" t="s">
        <v>271</v>
      </c>
    </row>
    <row r="71" customFormat="false" ht="14.25" hidden="false" customHeight="false" outlineLevel="0" collapsed="false">
      <c r="A71" s="1" t="s">
        <v>272</v>
      </c>
      <c r="B71" s="1" t="s">
        <v>244</v>
      </c>
      <c r="C71" s="1" t="s">
        <v>273</v>
      </c>
      <c r="D71" s="1" t="n">
        <v>56.291349</v>
      </c>
      <c r="E71" s="1" t="n">
        <v>10.473298</v>
      </c>
      <c r="F71" s="1" t="s">
        <v>274</v>
      </c>
      <c r="G71" s="4" t="n">
        <v>500</v>
      </c>
      <c r="H71" s="1" t="s">
        <v>275</v>
      </c>
      <c r="I71" s="1" t="s">
        <v>50</v>
      </c>
      <c r="J71" s="5" t="n">
        <v>123</v>
      </c>
      <c r="K71" s="1" t="s">
        <v>276</v>
      </c>
      <c r="L71" s="1" t="s">
        <v>51</v>
      </c>
      <c r="M71" s="1" t="n">
        <v>58.5</v>
      </c>
      <c r="N71" s="4" t="n">
        <v>8</v>
      </c>
      <c r="O71" s="4" t="n">
        <v>0</v>
      </c>
      <c r="P71" s="1" t="n">
        <v>0.235</v>
      </c>
      <c r="S71" s="6" t="n">
        <v>50.41</v>
      </c>
      <c r="V71" s="6" t="n">
        <v>62.25</v>
      </c>
      <c r="W71" s="6" t="n">
        <v>44.14</v>
      </c>
      <c r="X71" s="4" t="n">
        <v>0</v>
      </c>
      <c r="Y71" s="4" t="n">
        <v>0</v>
      </c>
      <c r="Z71" s="1" t="n">
        <v>4.8</v>
      </c>
      <c r="AA71" s="6" t="n">
        <v>10.94</v>
      </c>
      <c r="AB71" s="1" t="s">
        <v>148</v>
      </c>
      <c r="AC71" s="1" t="s">
        <v>277</v>
      </c>
      <c r="AJ71" s="4" t="n">
        <v>5</v>
      </c>
      <c r="AK71" s="6" t="n">
        <v>22.36</v>
      </c>
      <c r="AL71" s="1" t="s">
        <v>48</v>
      </c>
      <c r="AM71" s="1" t="s">
        <v>48</v>
      </c>
    </row>
    <row r="72" customFormat="false" ht="14.25" hidden="false" customHeight="false" outlineLevel="0" collapsed="false">
      <c r="A72" s="1" t="s">
        <v>278</v>
      </c>
      <c r="B72" s="1" t="s">
        <v>244</v>
      </c>
      <c r="C72" s="1" t="s">
        <v>273</v>
      </c>
      <c r="D72" s="1" t="n">
        <v>56.291349</v>
      </c>
      <c r="E72" s="1" t="n">
        <v>10.473298</v>
      </c>
      <c r="F72" s="1" t="s">
        <v>274</v>
      </c>
      <c r="G72" s="4" t="n">
        <v>250</v>
      </c>
      <c r="H72" s="1" t="s">
        <v>275</v>
      </c>
      <c r="I72" s="1" t="s">
        <v>50</v>
      </c>
      <c r="J72" s="5" t="n">
        <v>416</v>
      </c>
      <c r="L72" s="1" t="s">
        <v>66</v>
      </c>
      <c r="M72" s="1" t="n">
        <v>58.5</v>
      </c>
      <c r="N72" s="4" t="n">
        <v>8</v>
      </c>
      <c r="O72" s="4" t="n">
        <v>0</v>
      </c>
      <c r="P72" s="1" t="n">
        <v>0.235</v>
      </c>
      <c r="S72" s="6" t="n">
        <v>50.41</v>
      </c>
      <c r="V72" s="6" t="n">
        <v>62.25</v>
      </c>
      <c r="W72" s="6" t="n">
        <v>44.14</v>
      </c>
      <c r="X72" s="4" t="n">
        <v>0</v>
      </c>
      <c r="Y72" s="4" t="n">
        <v>0</v>
      </c>
      <c r="Z72" s="1" t="n">
        <v>4.8</v>
      </c>
      <c r="AA72" s="6" t="n">
        <v>10.94</v>
      </c>
      <c r="AB72" s="1" t="s">
        <v>279</v>
      </c>
      <c r="AC72" s="1" t="s">
        <v>277</v>
      </c>
      <c r="AJ72" s="4" t="n">
        <v>5</v>
      </c>
      <c r="AK72" s="6" t="n">
        <v>22.36</v>
      </c>
      <c r="AL72" s="1" t="s">
        <v>48</v>
      </c>
      <c r="AM72" s="1" t="s">
        <v>48</v>
      </c>
    </row>
    <row r="73" customFormat="false" ht="14.25" hidden="false" customHeight="false" outlineLevel="0" collapsed="false">
      <c r="A73" s="1" t="s">
        <v>280</v>
      </c>
      <c r="B73" s="1" t="s">
        <v>244</v>
      </c>
      <c r="C73" s="1" t="s">
        <v>281</v>
      </c>
      <c r="D73" s="1" t="n">
        <v>55.210907</v>
      </c>
      <c r="E73" s="1" t="n">
        <v>11.769689</v>
      </c>
      <c r="F73" s="1" t="s">
        <v>282</v>
      </c>
      <c r="G73" s="4" t="n">
        <v>50</v>
      </c>
      <c r="H73" s="1" t="s">
        <v>275</v>
      </c>
      <c r="I73" s="1" t="s">
        <v>50</v>
      </c>
      <c r="J73" s="5" t="n">
        <v>748</v>
      </c>
      <c r="K73" s="1" t="s">
        <v>283</v>
      </c>
      <c r="L73" s="1" t="s">
        <v>51</v>
      </c>
      <c r="N73" s="4" t="n">
        <v>8</v>
      </c>
      <c r="O73" s="1" t="n">
        <v>0.5</v>
      </c>
      <c r="P73" s="1" t="n">
        <v>0.8</v>
      </c>
      <c r="R73" s="4" t="n">
        <v>16</v>
      </c>
      <c r="S73" s="4" t="n">
        <v>1256</v>
      </c>
      <c r="T73" s="1" t="n">
        <v>1.5</v>
      </c>
      <c r="V73" s="4" t="n">
        <v>15</v>
      </c>
      <c r="X73" s="4" t="n">
        <v>10</v>
      </c>
      <c r="Z73" s="4" t="n">
        <v>25</v>
      </c>
      <c r="AB73" s="1" t="s">
        <v>284</v>
      </c>
      <c r="AJ73" s="4" t="n">
        <v>80</v>
      </c>
      <c r="AL73" s="1" t="s">
        <v>64</v>
      </c>
      <c r="AM73" s="1" t="s">
        <v>64</v>
      </c>
    </row>
    <row r="74" customFormat="false" ht="14.25" hidden="false" customHeight="false" outlineLevel="0" collapsed="false">
      <c r="A74" s="1" t="s">
        <v>285</v>
      </c>
      <c r="B74" s="1" t="s">
        <v>244</v>
      </c>
      <c r="C74" s="1" t="s">
        <v>286</v>
      </c>
      <c r="D74" s="1" t="n">
        <v>55.210907</v>
      </c>
      <c r="E74" s="1" t="n">
        <v>11.769689</v>
      </c>
      <c r="F74" s="1" t="s">
        <v>282</v>
      </c>
      <c r="G74" s="4" t="n">
        <v>50</v>
      </c>
      <c r="H74" s="1" t="s">
        <v>275</v>
      </c>
      <c r="I74" s="1" t="s">
        <v>50</v>
      </c>
      <c r="J74" s="5" t="n">
        <v>674</v>
      </c>
      <c r="L74" s="1" t="s">
        <v>66</v>
      </c>
      <c r="N74" s="4" t="n">
        <v>8</v>
      </c>
      <c r="O74" s="1" t="n">
        <v>0.5</v>
      </c>
      <c r="P74" s="1" t="n">
        <v>0.8</v>
      </c>
      <c r="R74" s="4" t="n">
        <v>16</v>
      </c>
      <c r="S74" s="4" t="n">
        <v>1256</v>
      </c>
      <c r="T74" s="1" t="n">
        <v>1.5</v>
      </c>
      <c r="V74" s="4" t="n">
        <v>15</v>
      </c>
      <c r="X74" s="4" t="n">
        <v>10</v>
      </c>
      <c r="Z74" s="4" t="n">
        <v>25</v>
      </c>
      <c r="AB74" s="1" t="s">
        <v>287</v>
      </c>
      <c r="AJ74" s="4" t="n">
        <v>80</v>
      </c>
      <c r="AL74" s="1" t="s">
        <v>64</v>
      </c>
      <c r="AM74" s="1" t="s">
        <v>64</v>
      </c>
    </row>
    <row r="75" customFormat="false" ht="14.25" hidden="false" customHeight="false" outlineLevel="0" collapsed="false">
      <c r="A75" s="1" t="s">
        <v>288</v>
      </c>
      <c r="B75" s="1" t="s">
        <v>244</v>
      </c>
      <c r="C75" s="1" t="s">
        <v>281</v>
      </c>
      <c r="D75" s="1" t="n">
        <v>55.210907</v>
      </c>
      <c r="E75" s="1" t="n">
        <v>11.769689</v>
      </c>
      <c r="F75" s="1" t="s">
        <v>282</v>
      </c>
      <c r="G75" s="4" t="n">
        <v>50</v>
      </c>
      <c r="H75" s="1" t="s">
        <v>275</v>
      </c>
      <c r="I75" s="1" t="s">
        <v>50</v>
      </c>
      <c r="J75" s="5" t="n">
        <v>121</v>
      </c>
      <c r="L75" s="1" t="s">
        <v>66</v>
      </c>
      <c r="N75" s="4" t="n">
        <v>8</v>
      </c>
      <c r="O75" s="1" t="n">
        <v>0.5</v>
      </c>
      <c r="P75" s="1" t="n">
        <v>0.8</v>
      </c>
      <c r="R75" s="4" t="n">
        <v>16</v>
      </c>
      <c r="S75" s="4" t="n">
        <v>1256</v>
      </c>
      <c r="T75" s="1" t="n">
        <v>1.5</v>
      </c>
      <c r="V75" s="4" t="n">
        <v>15</v>
      </c>
      <c r="X75" s="4" t="n">
        <v>10</v>
      </c>
      <c r="Z75" s="4" t="n">
        <v>25</v>
      </c>
      <c r="AB75" s="1" t="s">
        <v>287</v>
      </c>
      <c r="AJ75" s="4" t="n">
        <v>80</v>
      </c>
      <c r="AL75" s="1" t="s">
        <v>64</v>
      </c>
      <c r="AM75" s="1" t="s">
        <v>64</v>
      </c>
    </row>
    <row r="76" customFormat="false" ht="14.25" hidden="false" customHeight="false" outlineLevel="0" collapsed="false">
      <c r="A76" s="1" t="s">
        <v>289</v>
      </c>
      <c r="B76" s="1" t="s">
        <v>244</v>
      </c>
      <c r="C76" s="1" t="s">
        <v>290</v>
      </c>
      <c r="D76" s="1" t="n">
        <v>56.396457</v>
      </c>
      <c r="E76" s="1" t="n">
        <v>10.891185</v>
      </c>
      <c r="F76" s="1" t="s">
        <v>291</v>
      </c>
      <c r="G76" s="4" t="n">
        <v>80</v>
      </c>
      <c r="H76" s="1" t="s">
        <v>275</v>
      </c>
      <c r="I76" s="1" t="s">
        <v>50</v>
      </c>
      <c r="J76" s="5" t="n">
        <v>648</v>
      </c>
      <c r="K76" s="1" t="s">
        <v>292</v>
      </c>
      <c r="L76" s="1" t="s">
        <v>51</v>
      </c>
      <c r="M76" s="6" t="n">
        <v>49.15</v>
      </c>
      <c r="N76" s="6" t="n">
        <v>7.25</v>
      </c>
      <c r="O76" s="1" t="n">
        <v>0.875</v>
      </c>
      <c r="P76" s="6" t="n">
        <v>0.02</v>
      </c>
      <c r="R76" s="6" t="n">
        <v>21.15</v>
      </c>
      <c r="S76" s="6" t="n">
        <v>1661.87</v>
      </c>
      <c r="T76" s="1" t="n">
        <v>2.5</v>
      </c>
      <c r="V76" s="4" t="n">
        <v>26</v>
      </c>
      <c r="W76" s="1" t="n">
        <v>23.3</v>
      </c>
      <c r="X76" s="6" t="n">
        <v>9.25</v>
      </c>
      <c r="Y76" s="1" t="n">
        <v>8.2</v>
      </c>
      <c r="Z76" s="4" t="n">
        <v>47</v>
      </c>
      <c r="AA76" s="1" t="n">
        <v>22.1</v>
      </c>
      <c r="AJ76" s="4" t="n">
        <v>0</v>
      </c>
      <c r="AK76" s="4" t="n">
        <v>0</v>
      </c>
      <c r="AL76" s="1" t="s">
        <v>64</v>
      </c>
      <c r="AM76" s="1" t="s">
        <v>64</v>
      </c>
    </row>
    <row r="77" customFormat="false" ht="14.25" hidden="false" customHeight="false" outlineLevel="0" collapsed="false">
      <c r="A77" s="1" t="s">
        <v>293</v>
      </c>
      <c r="B77" s="1" t="s">
        <v>244</v>
      </c>
      <c r="C77" s="1" t="s">
        <v>290</v>
      </c>
      <c r="D77" s="1" t="n">
        <v>56.396457</v>
      </c>
      <c r="E77" s="1" t="n">
        <v>10.891185</v>
      </c>
      <c r="F77" s="1" t="s">
        <v>291</v>
      </c>
      <c r="G77" s="4" t="n">
        <v>70</v>
      </c>
      <c r="H77" s="1" t="s">
        <v>275</v>
      </c>
      <c r="I77" s="1" t="s">
        <v>50</v>
      </c>
      <c r="J77" s="5" t="n">
        <v>584</v>
      </c>
      <c r="L77" s="1" t="s">
        <v>66</v>
      </c>
      <c r="M77" s="6" t="n">
        <v>49.15</v>
      </c>
      <c r="N77" s="6" t="n">
        <v>7.25</v>
      </c>
      <c r="O77" s="1" t="n">
        <v>0.875</v>
      </c>
      <c r="P77" s="6" t="n">
        <v>0.02</v>
      </c>
      <c r="R77" s="6" t="n">
        <v>21.15</v>
      </c>
      <c r="S77" s="6" t="n">
        <v>1661.87</v>
      </c>
      <c r="T77" s="1" t="n">
        <v>2.5</v>
      </c>
      <c r="V77" s="4" t="n">
        <v>26</v>
      </c>
      <c r="W77" s="1" t="n">
        <v>23.3</v>
      </c>
      <c r="X77" s="6" t="n">
        <v>9.25</v>
      </c>
      <c r="Y77" s="1" t="n">
        <v>0.2</v>
      </c>
      <c r="Z77" s="4" t="n">
        <v>47</v>
      </c>
      <c r="AA77" s="1" t="n">
        <v>22.1</v>
      </c>
      <c r="AJ77" s="4" t="n">
        <v>0</v>
      </c>
      <c r="AK77" s="4" t="n">
        <v>0</v>
      </c>
      <c r="AL77" s="1" t="s">
        <v>64</v>
      </c>
      <c r="AM77" s="1" t="s">
        <v>64</v>
      </c>
    </row>
    <row r="78" customFormat="false" ht="14.25" hidden="false" customHeight="false" outlineLevel="0" collapsed="false">
      <c r="A78" s="1" t="s">
        <v>294</v>
      </c>
      <c r="B78" s="1" t="s">
        <v>234</v>
      </c>
      <c r="C78" s="1" t="s">
        <v>295</v>
      </c>
      <c r="D78" s="1" t="n">
        <v>55.9988592260303</v>
      </c>
      <c r="E78" s="1" t="n">
        <v>12.564848995848</v>
      </c>
      <c r="F78" s="1" t="s">
        <v>296</v>
      </c>
      <c r="G78" s="4" t="n">
        <v>350</v>
      </c>
      <c r="H78" s="1" t="s">
        <v>297</v>
      </c>
      <c r="I78" s="1" t="s">
        <v>50</v>
      </c>
      <c r="J78" s="5" t="n">
        <v>102</v>
      </c>
      <c r="K78" s="1" t="s">
        <v>298</v>
      </c>
      <c r="L78" s="1" t="s">
        <v>51</v>
      </c>
      <c r="M78" s="4" t="n">
        <v>36</v>
      </c>
      <c r="N78" s="1" t="n">
        <v>7.5</v>
      </c>
      <c r="O78" s="1" t="n">
        <v>0.5</v>
      </c>
      <c r="P78" s="6" t="n">
        <v>0.02</v>
      </c>
      <c r="R78" s="4" t="n">
        <v>18</v>
      </c>
      <c r="T78" s="6" t="n">
        <v>1.04</v>
      </c>
      <c r="V78" s="1" t="n">
        <v>13.5</v>
      </c>
      <c r="W78" s="6" t="n">
        <v>13.16</v>
      </c>
      <c r="X78" s="1" t="n">
        <v>4.5</v>
      </c>
      <c r="Y78" s="1" t="n">
        <v>9.3</v>
      </c>
      <c r="Z78" s="1" t="n">
        <v>1.3</v>
      </c>
      <c r="AA78" s="1" t="n">
        <v>2.2</v>
      </c>
      <c r="AB78" s="1" t="s">
        <v>299</v>
      </c>
      <c r="AJ78" s="1" t="n">
        <v>4.5</v>
      </c>
      <c r="AK78" s="1" t="n">
        <v>9.6</v>
      </c>
      <c r="AL78" s="1" t="s">
        <v>48</v>
      </c>
      <c r="AM78" s="1" t="s">
        <v>48</v>
      </c>
    </row>
    <row r="79" customFormat="false" ht="14.25" hidden="false" customHeight="false" outlineLevel="0" collapsed="false">
      <c r="A79" s="1" t="s">
        <v>300</v>
      </c>
      <c r="B79" s="1" t="s">
        <v>234</v>
      </c>
      <c r="C79" s="1" t="s">
        <v>295</v>
      </c>
      <c r="D79" s="1" t="n">
        <v>55.9988592260303</v>
      </c>
      <c r="E79" s="1" t="n">
        <v>12.564848995848</v>
      </c>
      <c r="F79" s="1" t="s">
        <v>296</v>
      </c>
      <c r="G79" s="4" t="n">
        <v>350</v>
      </c>
      <c r="H79" s="1" t="s">
        <v>297</v>
      </c>
      <c r="I79" s="1" t="s">
        <v>50</v>
      </c>
      <c r="L79" s="1" t="s">
        <v>66</v>
      </c>
      <c r="M79" s="4" t="n">
        <v>36</v>
      </c>
      <c r="N79" s="1" t="n">
        <v>7.5</v>
      </c>
      <c r="O79" s="1" t="n">
        <v>0.5</v>
      </c>
      <c r="P79" s="6" t="n">
        <v>0.02</v>
      </c>
      <c r="R79" s="4" t="n">
        <v>18</v>
      </c>
      <c r="T79" s="6" t="n">
        <v>1.04</v>
      </c>
      <c r="V79" s="1" t="n">
        <v>13.5</v>
      </c>
      <c r="W79" s="6" t="n">
        <v>13.16</v>
      </c>
      <c r="X79" s="1" t="n">
        <v>4.5</v>
      </c>
      <c r="Y79" s="1" t="n">
        <v>9.3</v>
      </c>
      <c r="Z79" s="1" t="n">
        <v>1.3</v>
      </c>
      <c r="AA79" s="1" t="n">
        <v>2.2</v>
      </c>
      <c r="AB79" s="1" t="s">
        <v>301</v>
      </c>
      <c r="AJ79" s="1" t="n">
        <v>4.5</v>
      </c>
      <c r="AK79" s="1" t="n">
        <v>9.6</v>
      </c>
      <c r="AL79" s="1" t="s">
        <v>302</v>
      </c>
      <c r="AM79" s="1" t="s">
        <v>48</v>
      </c>
    </row>
    <row r="80" customFormat="false" ht="14.25" hidden="false" customHeight="false" outlineLevel="0" collapsed="false">
      <c r="A80" s="1" t="s">
        <v>303</v>
      </c>
      <c r="B80" s="1" t="s">
        <v>234</v>
      </c>
      <c r="C80" s="1" t="s">
        <v>304</v>
      </c>
      <c r="D80" s="6" t="n">
        <v>56.15</v>
      </c>
      <c r="E80" s="6" t="n">
        <v>8.97</v>
      </c>
      <c r="F80" s="1" t="s">
        <v>305</v>
      </c>
      <c r="G80" s="4" t="n">
        <v>150</v>
      </c>
      <c r="H80" s="1" t="s">
        <v>297</v>
      </c>
      <c r="I80" s="1" t="s">
        <v>50</v>
      </c>
      <c r="J80" s="5" t="n">
        <v>109</v>
      </c>
      <c r="K80" s="1" t="s">
        <v>306</v>
      </c>
      <c r="L80" s="1" t="s">
        <v>51</v>
      </c>
      <c r="M80" s="4" t="n">
        <v>103</v>
      </c>
      <c r="N80" s="1" t="n">
        <v>7.5</v>
      </c>
      <c r="O80" s="4" t="n">
        <v>0</v>
      </c>
      <c r="P80" s="4" t="n">
        <v>0</v>
      </c>
      <c r="T80" s="1" t="n">
        <v>4.7</v>
      </c>
      <c r="V80" s="4" t="n">
        <v>0</v>
      </c>
      <c r="X80" s="4" t="n">
        <v>0</v>
      </c>
      <c r="Z80" s="4" t="n">
        <v>0</v>
      </c>
      <c r="AH80" s="1" t="s">
        <v>307</v>
      </c>
      <c r="AL80" s="1" t="s">
        <v>48</v>
      </c>
      <c r="AM80" s="1" t="s">
        <v>48</v>
      </c>
    </row>
    <row r="81" customFormat="false" ht="14.25" hidden="false" customHeight="false" outlineLevel="0" collapsed="false">
      <c r="A81" s="1" t="s">
        <v>308</v>
      </c>
      <c r="B81" s="1" t="s">
        <v>234</v>
      </c>
      <c r="C81" s="1" t="s">
        <v>304</v>
      </c>
      <c r="D81" s="6" t="n">
        <v>56.15</v>
      </c>
      <c r="E81" s="6" t="n">
        <v>8.97</v>
      </c>
      <c r="F81" s="1" t="s">
        <v>305</v>
      </c>
      <c r="G81" s="4" t="n">
        <v>150</v>
      </c>
      <c r="H81" s="1" t="s">
        <v>297</v>
      </c>
      <c r="I81" s="1" t="s">
        <v>50</v>
      </c>
      <c r="J81" s="5" t="n">
        <v>29</v>
      </c>
      <c r="L81" s="1" t="s">
        <v>66</v>
      </c>
      <c r="M81" s="4" t="n">
        <v>103</v>
      </c>
      <c r="N81" s="1" t="n">
        <v>7.5</v>
      </c>
      <c r="O81" s="4" t="n">
        <v>0</v>
      </c>
      <c r="P81" s="4" t="n">
        <v>0</v>
      </c>
      <c r="T81" s="1" t="n">
        <v>4.7</v>
      </c>
      <c r="AL81" s="1" t="s">
        <v>48</v>
      </c>
      <c r="AM81" s="1" t="s">
        <v>48</v>
      </c>
    </row>
    <row r="82" customFormat="false" ht="14.25" hidden="false" customHeight="false" outlineLevel="0" collapsed="false">
      <c r="A82" s="1" t="s">
        <v>309</v>
      </c>
      <c r="B82" s="1" t="s">
        <v>247</v>
      </c>
      <c r="C82" s="1" t="s">
        <v>310</v>
      </c>
      <c r="D82" s="1" t="n">
        <v>55.736728</v>
      </c>
      <c r="E82" s="1" t="n">
        <v>12.383023</v>
      </c>
      <c r="F82" s="1" t="s">
        <v>153</v>
      </c>
      <c r="G82" s="4" t="n">
        <v>400</v>
      </c>
      <c r="H82" s="1" t="s">
        <v>297</v>
      </c>
      <c r="I82" s="1" t="s">
        <v>50</v>
      </c>
      <c r="J82" s="5" t="n">
        <v>29</v>
      </c>
      <c r="L82" s="1" t="s">
        <v>46</v>
      </c>
      <c r="M82" s="4" t="n">
        <v>55</v>
      </c>
      <c r="N82" s="1" t="n">
        <v>8.5</v>
      </c>
      <c r="O82" s="4" t="n">
        <v>1</v>
      </c>
      <c r="P82" s="4" t="n">
        <v>1</v>
      </c>
      <c r="R82" s="4" t="n">
        <v>19</v>
      </c>
      <c r="S82" s="4" t="n">
        <v>355</v>
      </c>
      <c r="T82" s="6" t="n">
        <v>1.29</v>
      </c>
      <c r="V82" s="4" t="n">
        <v>24</v>
      </c>
      <c r="W82" s="4" t="n">
        <v>26</v>
      </c>
      <c r="X82" s="1" t="n">
        <v>7.4</v>
      </c>
      <c r="Y82" s="4" t="n">
        <v>15</v>
      </c>
      <c r="Z82" s="4" t="n">
        <v>23</v>
      </c>
      <c r="AA82" s="4" t="n">
        <v>26</v>
      </c>
      <c r="AB82" s="1" t="s">
        <v>311</v>
      </c>
      <c r="AC82" s="1" t="s">
        <v>312</v>
      </c>
      <c r="AJ82" s="4" t="n">
        <v>45</v>
      </c>
      <c r="AK82" s="4" t="n">
        <v>29</v>
      </c>
      <c r="AL82" s="1" t="s">
        <v>64</v>
      </c>
      <c r="AM82" s="1" t="s">
        <v>64</v>
      </c>
    </row>
    <row r="83" customFormat="false" ht="14.25" hidden="false" customHeight="false" outlineLevel="0" collapsed="false">
      <c r="A83" s="1" t="s">
        <v>313</v>
      </c>
      <c r="B83" s="1" t="s">
        <v>247</v>
      </c>
      <c r="C83" s="1" t="s">
        <v>310</v>
      </c>
      <c r="D83" s="1" t="n">
        <v>55.736728</v>
      </c>
      <c r="E83" s="1" t="n">
        <v>12.383023</v>
      </c>
      <c r="F83" s="1" t="s">
        <v>153</v>
      </c>
      <c r="G83" s="4" t="n">
        <v>400</v>
      </c>
      <c r="H83" s="1" t="s">
        <v>297</v>
      </c>
      <c r="I83" s="1" t="s">
        <v>50</v>
      </c>
      <c r="J83" s="5" t="n">
        <v>234</v>
      </c>
      <c r="K83" s="1" t="s">
        <v>314</v>
      </c>
      <c r="L83" s="1" t="s">
        <v>66</v>
      </c>
      <c r="M83" s="4" t="n">
        <v>55</v>
      </c>
      <c r="N83" s="1" t="n">
        <v>8.5</v>
      </c>
      <c r="O83" s="4" t="n">
        <v>1</v>
      </c>
      <c r="P83" s="4" t="n">
        <v>1</v>
      </c>
      <c r="R83" s="4" t="n">
        <v>19</v>
      </c>
      <c r="S83" s="4" t="n">
        <v>355</v>
      </c>
      <c r="T83" s="6" t="n">
        <v>1.29</v>
      </c>
      <c r="V83" s="4" t="n">
        <v>24</v>
      </c>
      <c r="W83" s="4" t="n">
        <v>26</v>
      </c>
      <c r="X83" s="1" t="n">
        <v>7.4</v>
      </c>
      <c r="Y83" s="4" t="n">
        <v>15</v>
      </c>
      <c r="Z83" s="4" t="n">
        <v>23</v>
      </c>
      <c r="AA83" s="4" t="n">
        <v>26</v>
      </c>
      <c r="AB83" s="1" t="s">
        <v>311</v>
      </c>
      <c r="AC83" s="1" t="s">
        <v>312</v>
      </c>
      <c r="AJ83" s="4" t="n">
        <v>45</v>
      </c>
      <c r="AK83" s="4" t="n">
        <v>29</v>
      </c>
      <c r="AL83" s="1" t="s">
        <v>64</v>
      </c>
      <c r="AM83" s="1" t="s">
        <v>64</v>
      </c>
    </row>
    <row r="84" customFormat="false" ht="14.25" hidden="false" customHeight="false" outlineLevel="0" collapsed="false">
      <c r="A84" s="1" t="s">
        <v>315</v>
      </c>
      <c r="B84" s="1" t="s">
        <v>247</v>
      </c>
      <c r="C84" s="1" t="s">
        <v>316</v>
      </c>
      <c r="D84" s="1" t="n">
        <v>55.738084</v>
      </c>
      <c r="E84" s="1" t="n">
        <v>12.381062</v>
      </c>
      <c r="F84" s="1" t="s">
        <v>153</v>
      </c>
      <c r="G84" s="4" t="n">
        <v>350</v>
      </c>
      <c r="H84" s="1" t="s">
        <v>297</v>
      </c>
      <c r="I84" s="1" t="s">
        <v>50</v>
      </c>
      <c r="J84" s="5" t="n">
        <v>426</v>
      </c>
      <c r="K84" s="1" t="s">
        <v>317</v>
      </c>
      <c r="L84" s="1" t="s">
        <v>46</v>
      </c>
      <c r="M84" s="4" t="n">
        <v>51</v>
      </c>
      <c r="N84" s="1" t="n">
        <v>8.5</v>
      </c>
      <c r="O84" s="1" t="n">
        <v>0.5</v>
      </c>
      <c r="P84" s="6" t="n">
        <v>0.05</v>
      </c>
      <c r="R84" s="4" t="n">
        <v>20</v>
      </c>
      <c r="S84" s="4" t="n">
        <v>960</v>
      </c>
      <c r="T84" s="6" t="n">
        <v>1.45</v>
      </c>
      <c r="V84" s="4" t="n">
        <v>9</v>
      </c>
      <c r="W84" s="4" t="n">
        <v>17</v>
      </c>
      <c r="X84" s="1" t="n">
        <v>4.6</v>
      </c>
      <c r="Y84" s="1" t="n">
        <v>5.5</v>
      </c>
      <c r="Z84" s="4" t="n">
        <v>77</v>
      </c>
      <c r="AA84" s="1" t="n">
        <v>6.7</v>
      </c>
      <c r="AB84" s="1" t="s">
        <v>318</v>
      </c>
      <c r="AJ84" s="4" t="n">
        <v>52</v>
      </c>
      <c r="AK84" s="1" t="n">
        <v>24.9</v>
      </c>
      <c r="AL84" s="1" t="s">
        <v>64</v>
      </c>
      <c r="AM84" s="1" t="s">
        <v>319</v>
      </c>
    </row>
    <row r="85" customFormat="false" ht="14.25" hidden="false" customHeight="false" outlineLevel="0" collapsed="false">
      <c r="A85" s="1" t="s">
        <v>320</v>
      </c>
      <c r="B85" s="1" t="s">
        <v>247</v>
      </c>
      <c r="C85" s="1" t="s">
        <v>316</v>
      </c>
      <c r="D85" s="1" t="n">
        <v>55.738084</v>
      </c>
      <c r="E85" s="1" t="n">
        <v>12.381062</v>
      </c>
      <c r="F85" s="1" t="s">
        <v>153</v>
      </c>
      <c r="G85" s="4" t="n">
        <v>350</v>
      </c>
      <c r="H85" s="1" t="s">
        <v>297</v>
      </c>
      <c r="I85" s="1" t="s">
        <v>50</v>
      </c>
      <c r="J85" s="5" t="n">
        <v>121</v>
      </c>
      <c r="L85" s="1" t="s">
        <v>66</v>
      </c>
      <c r="M85" s="4" t="n">
        <v>51</v>
      </c>
      <c r="N85" s="1" t="n">
        <v>8.5</v>
      </c>
      <c r="O85" s="1" t="n">
        <v>0.5</v>
      </c>
      <c r="P85" s="6" t="n">
        <v>0.05</v>
      </c>
      <c r="R85" s="4" t="n">
        <v>20</v>
      </c>
      <c r="S85" s="4" t="n">
        <v>960</v>
      </c>
      <c r="T85" s="6" t="n">
        <v>1.45</v>
      </c>
      <c r="V85" s="4" t="n">
        <v>9</v>
      </c>
      <c r="W85" s="4" t="n">
        <v>17</v>
      </c>
      <c r="X85" s="1" t="n">
        <v>4.5</v>
      </c>
      <c r="Y85" s="1" t="n">
        <v>5.5</v>
      </c>
      <c r="Z85" s="4" t="n">
        <v>77</v>
      </c>
      <c r="AA85" s="1" t="n">
        <v>6.7</v>
      </c>
      <c r="AB85" s="1" t="s">
        <v>318</v>
      </c>
      <c r="AJ85" s="4" t="n">
        <v>52</v>
      </c>
      <c r="AK85" s="1" t="n">
        <v>24.9</v>
      </c>
      <c r="AL85" s="1" t="s">
        <v>64</v>
      </c>
      <c r="AM85" s="1" t="s">
        <v>319</v>
      </c>
    </row>
    <row r="86" customFormat="false" ht="14.25" hidden="false" customHeight="false" outlineLevel="0" collapsed="false">
      <c r="A86" s="1" t="s">
        <v>321</v>
      </c>
      <c r="B86" s="1" t="s">
        <v>203</v>
      </c>
      <c r="C86" s="1" t="s">
        <v>322</v>
      </c>
      <c r="D86" s="6" t="n">
        <v>57.45</v>
      </c>
      <c r="E86" s="1" t="n">
        <v>9.98638</v>
      </c>
      <c r="F86" s="1" t="s">
        <v>323</v>
      </c>
      <c r="G86" s="4" t="n">
        <v>390</v>
      </c>
      <c r="H86" s="1" t="s">
        <v>297</v>
      </c>
      <c r="I86" s="1" t="s">
        <v>50</v>
      </c>
      <c r="J86" s="5" t="n">
        <v>628</v>
      </c>
      <c r="K86" s="1" t="s">
        <v>324</v>
      </c>
      <c r="L86" s="1" t="s">
        <v>51</v>
      </c>
      <c r="M86" s="1" t="n">
        <v>48.5</v>
      </c>
      <c r="N86" s="4" t="n">
        <v>7</v>
      </c>
      <c r="O86" s="4" t="n">
        <v>1</v>
      </c>
      <c r="P86" s="1" t="n">
        <v>0.6</v>
      </c>
      <c r="R86" s="4" t="n">
        <v>18</v>
      </c>
      <c r="S86" s="4" t="n">
        <v>1060</v>
      </c>
      <c r="T86" s="4" t="n">
        <v>2</v>
      </c>
      <c r="V86" s="1" t="n">
        <v>27.925</v>
      </c>
      <c r="W86" s="1" t="n">
        <v>23.4</v>
      </c>
      <c r="X86" s="4" t="n">
        <v>0</v>
      </c>
      <c r="Y86" s="4" t="n">
        <v>0</v>
      </c>
      <c r="Z86" s="4" t="n">
        <v>13</v>
      </c>
      <c r="AA86" s="1" t="n">
        <v>20.3</v>
      </c>
      <c r="AB86" s="1" t="s">
        <v>325</v>
      </c>
      <c r="AJ86" s="1" t="n">
        <v>12.075</v>
      </c>
      <c r="AK86" s="1" t="n">
        <v>13.9</v>
      </c>
      <c r="AL86" s="1" t="s">
        <v>48</v>
      </c>
      <c r="AM86" s="1" t="s">
        <v>48</v>
      </c>
    </row>
    <row r="87" customFormat="false" ht="14.25" hidden="false" customHeight="false" outlineLevel="0" collapsed="false">
      <c r="A87" s="1" t="s">
        <v>326</v>
      </c>
      <c r="B87" s="1" t="s">
        <v>203</v>
      </c>
      <c r="C87" s="1" t="s">
        <v>322</v>
      </c>
      <c r="D87" s="6" t="n">
        <v>57.45</v>
      </c>
      <c r="E87" s="1" t="n">
        <v>9.98638</v>
      </c>
      <c r="F87" s="1" t="s">
        <v>323</v>
      </c>
      <c r="G87" s="4" t="n">
        <v>390</v>
      </c>
      <c r="H87" s="1" t="s">
        <v>297</v>
      </c>
      <c r="I87" s="1" t="s">
        <v>50</v>
      </c>
      <c r="J87" s="5" t="n">
        <v>190</v>
      </c>
      <c r="L87" s="1" t="s">
        <v>66</v>
      </c>
      <c r="M87" s="1" t="n">
        <v>48.5</v>
      </c>
      <c r="N87" s="4" t="n">
        <v>7</v>
      </c>
      <c r="O87" s="4" t="n">
        <v>1</v>
      </c>
      <c r="P87" s="4" t="n">
        <v>1</v>
      </c>
      <c r="R87" s="4" t="n">
        <v>18</v>
      </c>
      <c r="S87" s="4" t="n">
        <v>1060</v>
      </c>
      <c r="T87" s="4" t="n">
        <v>2</v>
      </c>
      <c r="V87" s="1" t="n">
        <v>27.925</v>
      </c>
      <c r="W87" s="1" t="n">
        <v>23.4</v>
      </c>
      <c r="X87" s="4" t="n">
        <v>0</v>
      </c>
      <c r="Y87" s="4" t="n">
        <v>0</v>
      </c>
      <c r="Z87" s="4" t="n">
        <v>13</v>
      </c>
      <c r="AA87" s="1" t="n">
        <v>20.3</v>
      </c>
      <c r="AB87" s="1" t="s">
        <v>325</v>
      </c>
      <c r="AJ87" s="1" t="n">
        <v>12.075</v>
      </c>
      <c r="AK87" s="1" t="n">
        <v>13.9</v>
      </c>
      <c r="AL87" s="1" t="s">
        <v>48</v>
      </c>
      <c r="AM87" s="1" t="s">
        <v>48</v>
      </c>
    </row>
    <row r="88" customFormat="false" ht="14.25" hidden="false" customHeight="false" outlineLevel="0" collapsed="false">
      <c r="A88" s="1" t="s">
        <v>327</v>
      </c>
      <c r="B88" s="1" t="s">
        <v>275</v>
      </c>
      <c r="C88" s="1" t="s">
        <v>328</v>
      </c>
      <c r="D88" s="1" t="n">
        <v>55.717394</v>
      </c>
      <c r="E88" s="1" t="n">
        <v>12.506443</v>
      </c>
      <c r="F88" s="1" t="s">
        <v>241</v>
      </c>
      <c r="G88" s="4" t="n">
        <v>550</v>
      </c>
      <c r="H88" s="1" t="s">
        <v>329</v>
      </c>
      <c r="I88" s="1" t="s">
        <v>50</v>
      </c>
      <c r="J88" s="5" t="n">
        <v>44</v>
      </c>
      <c r="K88" s="1" t="s">
        <v>330</v>
      </c>
      <c r="L88" s="1" t="s">
        <v>46</v>
      </c>
      <c r="M88" s="4" t="n">
        <v>70</v>
      </c>
      <c r="N88" s="1" t="n">
        <v>8.5</v>
      </c>
      <c r="O88" s="4" t="n">
        <v>0</v>
      </c>
      <c r="P88" s="1" t="n">
        <v>0.2</v>
      </c>
      <c r="R88" s="6" t="n">
        <v>24.25</v>
      </c>
      <c r="S88" s="4" t="n">
        <v>743057</v>
      </c>
      <c r="T88" s="1" t="n">
        <v>1.8</v>
      </c>
      <c r="V88" s="1" t="n">
        <v>14.5</v>
      </c>
      <c r="X88" s="4" t="n">
        <v>0</v>
      </c>
      <c r="Z88" s="4" t="n">
        <v>47</v>
      </c>
      <c r="AJ88" s="4" t="n">
        <v>25</v>
      </c>
      <c r="AL88" s="1" t="s">
        <v>48</v>
      </c>
      <c r="AM88" s="1" t="s">
        <v>48</v>
      </c>
    </row>
    <row r="89" customFormat="false" ht="14.25" hidden="false" customHeight="false" outlineLevel="0" collapsed="false">
      <c r="A89" s="1" t="s">
        <v>331</v>
      </c>
      <c r="B89" s="1" t="s">
        <v>275</v>
      </c>
      <c r="C89" s="1" t="s">
        <v>328</v>
      </c>
      <c r="D89" s="1" t="n">
        <v>55.717394</v>
      </c>
      <c r="E89" s="1" t="n">
        <v>12.506443</v>
      </c>
      <c r="F89" s="1" t="s">
        <v>241</v>
      </c>
      <c r="G89" s="4" t="n">
        <v>550</v>
      </c>
      <c r="H89" s="1" t="s">
        <v>329</v>
      </c>
      <c r="I89" s="1" t="s">
        <v>50</v>
      </c>
      <c r="J89" s="5" t="n">
        <v>392</v>
      </c>
      <c r="L89" s="1" t="s">
        <v>66</v>
      </c>
      <c r="M89" s="4" t="n">
        <v>70</v>
      </c>
      <c r="N89" s="1" t="n">
        <v>8.5</v>
      </c>
      <c r="O89" s="4" t="n">
        <v>0</v>
      </c>
      <c r="P89" s="1" t="n">
        <v>0.2</v>
      </c>
      <c r="R89" s="6" t="n">
        <v>24.25</v>
      </c>
      <c r="S89" s="4" t="n">
        <v>743057</v>
      </c>
      <c r="T89" s="1" t="n">
        <v>1.8</v>
      </c>
      <c r="V89" s="1" t="n">
        <v>14.5</v>
      </c>
      <c r="X89" s="4" t="n">
        <v>0</v>
      </c>
      <c r="Z89" s="4" t="n">
        <v>47</v>
      </c>
      <c r="AJ89" s="4" t="n">
        <v>25</v>
      </c>
      <c r="AL89" s="1" t="s">
        <v>48</v>
      </c>
      <c r="AM89" s="1" t="s">
        <v>48</v>
      </c>
    </row>
    <row r="90" customFormat="false" ht="14.25" hidden="false" customHeight="false" outlineLevel="0" collapsed="false">
      <c r="A90" s="1" t="s">
        <v>332</v>
      </c>
      <c r="B90" s="1" t="s">
        <v>205</v>
      </c>
      <c r="C90" s="1" t="s">
        <v>333</v>
      </c>
      <c r="D90" s="1" t="n">
        <v>55.738056</v>
      </c>
      <c r="E90" s="1" t="n">
        <v>12.381347</v>
      </c>
      <c r="F90" s="1" t="s">
        <v>153</v>
      </c>
      <c r="G90" s="4" t="n">
        <v>200</v>
      </c>
      <c r="H90" s="1" t="s">
        <v>244</v>
      </c>
      <c r="I90" s="1" t="s">
        <v>50</v>
      </c>
      <c r="J90" s="5" t="n">
        <v>101</v>
      </c>
      <c r="L90" s="1" t="s">
        <v>66</v>
      </c>
      <c r="M90" s="4" t="n">
        <v>70</v>
      </c>
      <c r="N90" s="4" t="n">
        <v>8</v>
      </c>
      <c r="O90" s="4" t="n">
        <v>0</v>
      </c>
      <c r="P90" s="1" t="n">
        <v>0.4</v>
      </c>
      <c r="R90" s="4" t="n">
        <v>21</v>
      </c>
      <c r="T90" s="1" t="n">
        <v>1.3</v>
      </c>
    </row>
    <row r="91" customFormat="false" ht="14.25" hidden="false" customHeight="false" outlineLevel="0" collapsed="false">
      <c r="A91" s="1" t="s">
        <v>334</v>
      </c>
      <c r="B91" s="1" t="s">
        <v>205</v>
      </c>
      <c r="C91" s="1" t="s">
        <v>333</v>
      </c>
      <c r="D91" s="1" t="n">
        <v>55.738056</v>
      </c>
      <c r="E91" s="1" t="n">
        <v>12.381347</v>
      </c>
      <c r="F91" s="1" t="s">
        <v>153</v>
      </c>
      <c r="G91" s="4" t="n">
        <v>550</v>
      </c>
      <c r="H91" s="1" t="s">
        <v>244</v>
      </c>
      <c r="I91" s="1" t="s">
        <v>50</v>
      </c>
      <c r="J91" s="5" t="n">
        <v>432</v>
      </c>
      <c r="K91" s="1" t="s">
        <v>335</v>
      </c>
      <c r="L91" s="1" t="s">
        <v>46</v>
      </c>
      <c r="M91" s="4" t="n">
        <v>70</v>
      </c>
      <c r="N91" s="4" t="n">
        <v>8</v>
      </c>
      <c r="O91" s="4" t="n">
        <v>0</v>
      </c>
      <c r="P91" s="1" t="n">
        <v>0.4</v>
      </c>
      <c r="R91" s="4" t="n">
        <v>21</v>
      </c>
      <c r="T91" s="1" t="n">
        <v>1.3</v>
      </c>
    </row>
    <row r="92" customFormat="false" ht="14.25" hidden="false" customHeight="false" outlineLevel="0" collapsed="false">
      <c r="A92" s="1" t="s">
        <v>336</v>
      </c>
      <c r="B92" s="1" t="s">
        <v>337</v>
      </c>
      <c r="C92" s="1" t="s">
        <v>338</v>
      </c>
      <c r="D92" s="1" t="n">
        <v>55.030879</v>
      </c>
      <c r="E92" s="1" t="n">
        <v>8.833501</v>
      </c>
      <c r="F92" s="1" t="s">
        <v>339</v>
      </c>
      <c r="G92" s="4" t="n">
        <v>250</v>
      </c>
      <c r="H92" s="1" t="s">
        <v>329</v>
      </c>
      <c r="I92" s="1" t="s">
        <v>50</v>
      </c>
      <c r="J92" s="5" t="n">
        <v>328</v>
      </c>
      <c r="K92" s="1" t="s">
        <v>340</v>
      </c>
      <c r="L92" s="1" t="s">
        <v>51</v>
      </c>
      <c r="M92" s="4" t="n">
        <v>40</v>
      </c>
      <c r="N92" s="4" t="n">
        <v>7</v>
      </c>
      <c r="O92" s="4" t="n">
        <v>1</v>
      </c>
      <c r="P92" s="1" t="n">
        <v>0.1</v>
      </c>
      <c r="R92" s="4" t="n">
        <v>22</v>
      </c>
      <c r="S92" s="4" t="n">
        <v>13656</v>
      </c>
      <c r="T92" s="4" t="n">
        <v>1</v>
      </c>
      <c r="V92" s="1" t="n">
        <v>23.5</v>
      </c>
      <c r="W92" s="6" t="n">
        <v>22.49</v>
      </c>
      <c r="X92" s="1" t="n">
        <v>14.7</v>
      </c>
      <c r="Y92" s="6" t="n">
        <v>28.75</v>
      </c>
      <c r="Z92" s="1" t="n">
        <v>0.9</v>
      </c>
      <c r="AA92" s="6" t="n">
        <v>4.11</v>
      </c>
      <c r="AJ92" s="4" t="n">
        <v>33</v>
      </c>
      <c r="AK92" s="1" t="n">
        <v>11.8</v>
      </c>
      <c r="AL92" s="1" t="s">
        <v>64</v>
      </c>
      <c r="AM92" s="1" t="s">
        <v>127</v>
      </c>
    </row>
    <row r="93" customFormat="false" ht="14.25" hidden="false" customHeight="false" outlineLevel="0" collapsed="false">
      <c r="A93" s="1" t="s">
        <v>341</v>
      </c>
      <c r="B93" s="1" t="s">
        <v>337</v>
      </c>
      <c r="C93" s="1" t="s">
        <v>338</v>
      </c>
      <c r="D93" s="1" t="n">
        <v>55.030879</v>
      </c>
      <c r="E93" s="1" t="n">
        <v>8.833501</v>
      </c>
      <c r="F93" s="1" t="s">
        <v>339</v>
      </c>
      <c r="G93" s="4" t="n">
        <v>250</v>
      </c>
      <c r="H93" s="1" t="s">
        <v>329</v>
      </c>
      <c r="I93" s="1" t="s">
        <v>50</v>
      </c>
      <c r="J93" s="5" t="n">
        <v>208</v>
      </c>
      <c r="L93" s="1" t="s">
        <v>66</v>
      </c>
      <c r="M93" s="4" t="n">
        <v>40</v>
      </c>
      <c r="N93" s="4" t="n">
        <v>7</v>
      </c>
      <c r="O93" s="4" t="n">
        <v>1</v>
      </c>
      <c r="P93" s="1" t="n">
        <v>0.1</v>
      </c>
      <c r="R93" s="4" t="n">
        <v>22</v>
      </c>
      <c r="S93" s="4" t="n">
        <v>13656</v>
      </c>
      <c r="T93" s="4" t="n">
        <v>1</v>
      </c>
      <c r="V93" s="1" t="n">
        <v>23.5</v>
      </c>
      <c r="W93" s="6" t="n">
        <v>22.49</v>
      </c>
      <c r="X93" s="1" t="n">
        <v>14.7</v>
      </c>
      <c r="Y93" s="6" t="n">
        <v>28.75</v>
      </c>
      <c r="Z93" s="1" t="n">
        <v>0.9</v>
      </c>
      <c r="AA93" s="6" t="n">
        <v>4.11</v>
      </c>
      <c r="AJ93" s="4" t="n">
        <v>33</v>
      </c>
      <c r="AK93" s="1" t="n">
        <v>11.8</v>
      </c>
      <c r="AL93" s="1" t="s">
        <v>64</v>
      </c>
      <c r="AM93" s="1" t="s">
        <v>64</v>
      </c>
    </row>
    <row r="94" customFormat="false" ht="14.25" hidden="false" customHeight="false" outlineLevel="0" collapsed="false">
      <c r="A94" s="1" t="s">
        <v>342</v>
      </c>
      <c r="B94" s="1" t="s">
        <v>343</v>
      </c>
      <c r="C94" s="1" t="s">
        <v>344</v>
      </c>
      <c r="D94" s="1" t="n">
        <v>55.529089</v>
      </c>
      <c r="E94" s="1" t="n">
        <v>8.779618</v>
      </c>
      <c r="F94" s="1" t="s">
        <v>339</v>
      </c>
      <c r="G94" s="4" t="n">
        <v>300</v>
      </c>
      <c r="H94" s="1" t="s">
        <v>329</v>
      </c>
      <c r="I94" s="1" t="s">
        <v>50</v>
      </c>
      <c r="J94" s="5" t="n">
        <v>418</v>
      </c>
      <c r="K94" s="1" t="s">
        <v>345</v>
      </c>
      <c r="L94" s="1" t="s">
        <v>51</v>
      </c>
      <c r="M94" s="4" t="n">
        <v>100</v>
      </c>
      <c r="N94" s="4" t="n">
        <v>7</v>
      </c>
      <c r="O94" s="4" t="n">
        <v>1</v>
      </c>
      <c r="P94" s="4" t="n">
        <v>0</v>
      </c>
      <c r="R94" s="4" t="n">
        <v>20</v>
      </c>
      <c r="S94" s="4" t="n">
        <v>5639</v>
      </c>
      <c r="T94" s="1" t="n">
        <v>1.5</v>
      </c>
      <c r="U94" s="4" t="n">
        <v>2</v>
      </c>
      <c r="V94" s="4" t="n">
        <v>23</v>
      </c>
      <c r="W94" s="6" t="n">
        <v>19.18</v>
      </c>
      <c r="X94" s="4" t="n">
        <v>52</v>
      </c>
      <c r="Y94" s="6" t="n">
        <v>21.06</v>
      </c>
      <c r="Z94" s="4" t="n">
        <v>2</v>
      </c>
      <c r="AA94" s="6" t="n">
        <v>1.89</v>
      </c>
      <c r="AB94" s="1" t="s">
        <v>346</v>
      </c>
      <c r="AJ94" s="4" t="n">
        <v>0</v>
      </c>
      <c r="AK94" s="4" t="n">
        <v>0</v>
      </c>
      <c r="AL94" s="1" t="s">
        <v>64</v>
      </c>
      <c r="AM94" s="1" t="s">
        <v>64</v>
      </c>
    </row>
    <row r="95" customFormat="false" ht="14.25" hidden="false" customHeight="false" outlineLevel="0" collapsed="false">
      <c r="A95" s="1" t="s">
        <v>347</v>
      </c>
      <c r="B95" s="1" t="s">
        <v>343</v>
      </c>
      <c r="C95" s="1" t="s">
        <v>344</v>
      </c>
      <c r="D95" s="1" t="n">
        <v>55.529089</v>
      </c>
      <c r="E95" s="1" t="n">
        <v>8.779618</v>
      </c>
      <c r="F95" s="1" t="s">
        <v>339</v>
      </c>
      <c r="G95" s="4" t="n">
        <v>300</v>
      </c>
      <c r="H95" s="1" t="s">
        <v>329</v>
      </c>
      <c r="I95" s="1" t="s">
        <v>50</v>
      </c>
      <c r="J95" s="5" t="n">
        <v>148</v>
      </c>
      <c r="L95" s="1" t="s">
        <v>66</v>
      </c>
      <c r="M95" s="4" t="n">
        <v>100</v>
      </c>
      <c r="N95" s="4" t="n">
        <v>7</v>
      </c>
      <c r="O95" s="4" t="n">
        <v>1</v>
      </c>
      <c r="P95" s="4" t="n">
        <v>0</v>
      </c>
      <c r="R95" s="4" t="n">
        <v>20</v>
      </c>
      <c r="S95" s="4" t="n">
        <v>5639</v>
      </c>
      <c r="T95" s="1" t="n">
        <v>1.5</v>
      </c>
      <c r="V95" s="4" t="n">
        <v>23</v>
      </c>
      <c r="W95" s="6" t="n">
        <v>19.18</v>
      </c>
      <c r="X95" s="4" t="n">
        <v>52</v>
      </c>
      <c r="Y95" s="6" t="n">
        <v>21.06</v>
      </c>
      <c r="Z95" s="4" t="n">
        <v>2</v>
      </c>
      <c r="AA95" s="6" t="n">
        <v>1.89</v>
      </c>
      <c r="AB95" s="1" t="s">
        <v>346</v>
      </c>
      <c r="AJ95" s="4" t="n">
        <v>0</v>
      </c>
      <c r="AK95" s="4" t="n">
        <v>0</v>
      </c>
      <c r="AL95" s="1" t="s">
        <v>64</v>
      </c>
      <c r="AM95" s="1" t="s">
        <v>64</v>
      </c>
    </row>
    <row r="96" customFormat="false" ht="14.25" hidden="false" customHeight="false" outlineLevel="0" collapsed="false">
      <c r="A96" s="1" t="s">
        <v>348</v>
      </c>
      <c r="B96" s="1" t="s">
        <v>239</v>
      </c>
      <c r="C96" s="1" t="s">
        <v>240</v>
      </c>
      <c r="D96" s="1" t="n">
        <v>55.786405</v>
      </c>
      <c r="E96" s="1" t="n">
        <v>12.444982</v>
      </c>
      <c r="F96" s="1" t="s">
        <v>241</v>
      </c>
      <c r="G96" s="4" t="n">
        <v>500</v>
      </c>
      <c r="H96" s="1" t="s">
        <v>205</v>
      </c>
      <c r="I96" s="1" t="s">
        <v>50</v>
      </c>
      <c r="J96" s="5" t="n">
        <v>270</v>
      </c>
      <c r="L96" s="1" t="s">
        <v>66</v>
      </c>
      <c r="M96" s="4" t="n">
        <v>163</v>
      </c>
      <c r="N96" s="1" t="n">
        <v>7.5</v>
      </c>
      <c r="O96" s="4" t="n">
        <v>0</v>
      </c>
      <c r="P96" s="4" t="n">
        <v>0</v>
      </c>
      <c r="R96" s="4" t="n">
        <v>18</v>
      </c>
      <c r="S96" s="4" t="n">
        <v>9410</v>
      </c>
      <c r="T96" s="1" t="n">
        <v>44.5</v>
      </c>
      <c r="V96" s="4" t="n">
        <v>0</v>
      </c>
      <c r="X96" s="4" t="n">
        <v>0</v>
      </c>
      <c r="Z96" s="4" t="n">
        <v>80</v>
      </c>
      <c r="AJ96" s="4" t="n">
        <v>0</v>
      </c>
      <c r="AL96" s="1" t="s">
        <v>48</v>
      </c>
      <c r="AM96" s="1" t="s">
        <v>48</v>
      </c>
    </row>
    <row r="97" customFormat="false" ht="14.25" hidden="false" customHeight="false" outlineLevel="0" collapsed="false">
      <c r="A97" s="1" t="s">
        <v>349</v>
      </c>
      <c r="B97" s="1" t="s">
        <v>337</v>
      </c>
      <c r="C97" s="1" t="s">
        <v>350</v>
      </c>
      <c r="D97" s="1" t="n">
        <v>55.815547</v>
      </c>
      <c r="E97" s="1" t="n">
        <v>12.404692</v>
      </c>
      <c r="F97" s="1" t="s">
        <v>351</v>
      </c>
      <c r="G97" s="4" t="n">
        <v>250</v>
      </c>
      <c r="H97" s="1" t="s">
        <v>352</v>
      </c>
      <c r="I97" s="1" t="s">
        <v>50</v>
      </c>
      <c r="J97" s="5" t="n">
        <v>512</v>
      </c>
      <c r="L97" s="1" t="s">
        <v>66</v>
      </c>
      <c r="M97" s="4" t="n">
        <v>60</v>
      </c>
      <c r="N97" s="1" t="n">
        <v>8.5</v>
      </c>
      <c r="O97" s="4" t="n">
        <v>5</v>
      </c>
      <c r="P97" s="1" t="n">
        <v>0.5</v>
      </c>
      <c r="R97" s="1" t="n">
        <v>23.7</v>
      </c>
      <c r="S97" s="4" t="n">
        <v>896</v>
      </c>
      <c r="T97" s="6" t="n">
        <v>1.37</v>
      </c>
      <c r="V97" s="6" t="n">
        <v>3.93</v>
      </c>
      <c r="X97" s="1" t="n">
        <v>34.1</v>
      </c>
      <c r="Y97" s="1" t="n">
        <v>67.5</v>
      </c>
      <c r="Z97" s="1" t="n">
        <v>67.5</v>
      </c>
      <c r="AB97" s="1" t="s">
        <v>73</v>
      </c>
      <c r="AC97" s="1" t="s">
        <v>62</v>
      </c>
      <c r="AD97" s="1" t="s">
        <v>353</v>
      </c>
      <c r="AL97" s="1" t="s">
        <v>64</v>
      </c>
      <c r="AM97" s="1" t="s">
        <v>64</v>
      </c>
    </row>
    <row r="98" customFormat="false" ht="14.25" hidden="false" customHeight="false" outlineLevel="0" collapsed="false">
      <c r="A98" s="1" t="s">
        <v>354</v>
      </c>
      <c r="B98" s="1" t="s">
        <v>337</v>
      </c>
      <c r="C98" s="1" t="s">
        <v>350</v>
      </c>
      <c r="D98" s="1" t="n">
        <v>55.815547</v>
      </c>
      <c r="E98" s="1" t="n">
        <v>12.404692</v>
      </c>
      <c r="F98" s="1" t="s">
        <v>351</v>
      </c>
      <c r="G98" s="4" t="n">
        <v>300</v>
      </c>
      <c r="H98" s="1" t="s">
        <v>352</v>
      </c>
      <c r="I98" s="1" t="s">
        <v>50</v>
      </c>
      <c r="K98" s="1" t="s">
        <v>355</v>
      </c>
      <c r="L98" s="1" t="s">
        <v>46</v>
      </c>
      <c r="M98" s="4" t="n">
        <v>60</v>
      </c>
      <c r="N98" s="1" t="n">
        <v>8.5</v>
      </c>
      <c r="O98" s="4" t="n">
        <v>5</v>
      </c>
      <c r="P98" s="1" t="n">
        <v>0.5</v>
      </c>
      <c r="R98" s="1" t="n">
        <v>23.7</v>
      </c>
      <c r="S98" s="4" t="n">
        <v>896</v>
      </c>
      <c r="T98" s="6" t="n">
        <v>1.37</v>
      </c>
      <c r="V98" s="6" t="n">
        <v>3.93</v>
      </c>
      <c r="X98" s="1" t="n">
        <v>34.1</v>
      </c>
      <c r="Z98" s="1" t="n">
        <v>67.5</v>
      </c>
      <c r="AB98" s="1" t="s">
        <v>73</v>
      </c>
      <c r="AC98" s="1" t="s">
        <v>62</v>
      </c>
      <c r="AD98" s="1" t="s">
        <v>356</v>
      </c>
      <c r="AL98" s="1" t="s">
        <v>64</v>
      </c>
      <c r="AM98" s="1" t="s">
        <v>64</v>
      </c>
    </row>
    <row r="99" customFormat="false" ht="14.25" hidden="false" customHeight="false" outlineLevel="0" collapsed="false">
      <c r="A99" s="1" t="s">
        <v>357</v>
      </c>
      <c r="B99" s="1" t="s">
        <v>337</v>
      </c>
      <c r="C99" s="1" t="s">
        <v>358</v>
      </c>
      <c r="D99" s="1" t="n">
        <v>55.82554</v>
      </c>
      <c r="E99" s="1" t="n">
        <v>12.354039</v>
      </c>
      <c r="F99" s="1" t="s">
        <v>351</v>
      </c>
      <c r="G99" s="4" t="n">
        <v>100</v>
      </c>
      <c r="H99" s="1" t="s">
        <v>352</v>
      </c>
      <c r="I99" s="1" t="s">
        <v>50</v>
      </c>
      <c r="J99" s="5" t="n">
        <v>294</v>
      </c>
      <c r="K99" s="1" t="s">
        <v>359</v>
      </c>
      <c r="L99" s="1" t="s">
        <v>51</v>
      </c>
      <c r="M99" s="4" t="n">
        <v>43</v>
      </c>
      <c r="N99" s="1" t="n">
        <v>7.5</v>
      </c>
      <c r="O99" s="4" t="n">
        <v>40</v>
      </c>
      <c r="P99" s="1" t="n">
        <v>0.4</v>
      </c>
      <c r="R99" s="1" t="n">
        <v>19.9</v>
      </c>
      <c r="S99" s="4" t="n">
        <v>186</v>
      </c>
      <c r="T99" s="6" t="n">
        <v>0.79</v>
      </c>
      <c r="V99" s="4" t="n">
        <v>0</v>
      </c>
      <c r="X99" s="4" t="n">
        <v>0</v>
      </c>
      <c r="Z99" s="4" t="n">
        <v>0</v>
      </c>
      <c r="AB99" s="1" t="s">
        <v>73</v>
      </c>
      <c r="AL99" s="1" t="s">
        <v>64</v>
      </c>
      <c r="AM99" s="1" t="s">
        <v>64</v>
      </c>
    </row>
    <row r="100" customFormat="false" ht="14.25" hidden="false" customHeight="false" outlineLevel="0" collapsed="false">
      <c r="A100" s="1" t="s">
        <v>360</v>
      </c>
      <c r="B100" s="1" t="s">
        <v>337</v>
      </c>
      <c r="C100" s="1" t="s">
        <v>358</v>
      </c>
      <c r="D100" s="1" t="n">
        <v>55.82554</v>
      </c>
      <c r="E100" s="1" t="n">
        <v>12.354039</v>
      </c>
      <c r="F100" s="1" t="s">
        <v>351</v>
      </c>
      <c r="G100" s="4" t="n">
        <v>100</v>
      </c>
      <c r="H100" s="1" t="s">
        <v>352</v>
      </c>
      <c r="I100" s="1" t="s">
        <v>50</v>
      </c>
      <c r="J100" s="5" t="n">
        <v>224</v>
      </c>
      <c r="L100" s="1" t="s">
        <v>66</v>
      </c>
      <c r="M100" s="4" t="n">
        <v>43</v>
      </c>
      <c r="N100" s="1" t="n">
        <v>7.5</v>
      </c>
      <c r="O100" s="4" t="n">
        <v>40</v>
      </c>
      <c r="P100" s="1" t="n">
        <v>0.4</v>
      </c>
      <c r="R100" s="1" t="n">
        <v>19.9</v>
      </c>
      <c r="S100" s="4" t="n">
        <v>186</v>
      </c>
      <c r="T100" s="6" t="n">
        <v>0.79</v>
      </c>
      <c r="AB100" s="1" t="s">
        <v>73</v>
      </c>
      <c r="AL100" s="1" t="s">
        <v>64</v>
      </c>
      <c r="AM100" s="1" t="s">
        <v>64</v>
      </c>
    </row>
    <row r="101" customFormat="false" ht="14.25" hidden="false" customHeight="false" outlineLevel="0" collapsed="false">
      <c r="A101" s="1" t="s">
        <v>361</v>
      </c>
      <c r="B101" s="1" t="s">
        <v>362</v>
      </c>
      <c r="C101" s="4" t="n">
        <v>10</v>
      </c>
      <c r="D101" s="1" t="n">
        <v>54.925814</v>
      </c>
      <c r="E101" s="1" t="n">
        <v>10.257751</v>
      </c>
      <c r="F101" s="1" t="s">
        <v>339</v>
      </c>
      <c r="G101" s="4" t="n">
        <v>40</v>
      </c>
      <c r="H101" s="1" t="s">
        <v>363</v>
      </c>
      <c r="I101" s="1" t="s">
        <v>50</v>
      </c>
      <c r="J101" s="5" t="n">
        <v>138</v>
      </c>
      <c r="L101" s="1" t="s">
        <v>51</v>
      </c>
      <c r="M101" s="4" t="n">
        <v>30</v>
      </c>
      <c r="N101" s="1" t="n">
        <v>8.5</v>
      </c>
      <c r="O101" s="4" t="n">
        <v>5</v>
      </c>
      <c r="P101" s="1" t="n">
        <v>0.6</v>
      </c>
      <c r="R101" s="1" t="n">
        <v>25.9</v>
      </c>
      <c r="S101" s="4" t="n">
        <v>740</v>
      </c>
      <c r="T101" s="1" t="n">
        <v>0.3</v>
      </c>
      <c r="V101" s="4" t="n">
        <v>0</v>
      </c>
      <c r="X101" s="4" t="n">
        <v>0</v>
      </c>
      <c r="Z101" s="4" t="n">
        <v>0</v>
      </c>
      <c r="AB101" s="1" t="s">
        <v>364</v>
      </c>
      <c r="AL101" s="1" t="s">
        <v>64</v>
      </c>
      <c r="AM101" s="1" t="s">
        <v>64</v>
      </c>
    </row>
    <row r="102" customFormat="false" ht="14.25" hidden="false" customHeight="false" outlineLevel="0" collapsed="false">
      <c r="A102" s="1" t="s">
        <v>365</v>
      </c>
      <c r="B102" s="1" t="s">
        <v>362</v>
      </c>
      <c r="C102" s="4" t="n">
        <v>10</v>
      </c>
      <c r="D102" s="1" t="n">
        <v>54.925814</v>
      </c>
      <c r="E102" s="1" t="n">
        <v>10.257751</v>
      </c>
      <c r="F102" s="1" t="s">
        <v>339</v>
      </c>
      <c r="G102" s="4" t="n">
        <v>45</v>
      </c>
      <c r="H102" s="1" t="s">
        <v>363</v>
      </c>
      <c r="I102" s="1" t="s">
        <v>50</v>
      </c>
      <c r="J102" s="5" t="n">
        <v>406</v>
      </c>
      <c r="L102" s="1" t="s">
        <v>66</v>
      </c>
      <c r="M102" s="4" t="n">
        <v>30</v>
      </c>
      <c r="N102" s="1" t="n">
        <v>8.5</v>
      </c>
      <c r="O102" s="4" t="n">
        <v>5</v>
      </c>
      <c r="P102" s="1" t="n">
        <v>0.6</v>
      </c>
      <c r="R102" s="1" t="n">
        <v>25.9</v>
      </c>
      <c r="S102" s="4" t="n">
        <v>740</v>
      </c>
      <c r="T102" s="1" t="n">
        <v>0.3</v>
      </c>
      <c r="V102" s="4" t="n">
        <v>0</v>
      </c>
      <c r="X102" s="4" t="n">
        <v>0</v>
      </c>
      <c r="Z102" s="4" t="n">
        <v>0</v>
      </c>
      <c r="AB102" s="1" t="s">
        <v>366</v>
      </c>
      <c r="AL102" s="1" t="s">
        <v>64</v>
      </c>
      <c r="AM102" s="1" t="s">
        <v>64</v>
      </c>
    </row>
    <row r="103" customFormat="false" ht="14.25" hidden="false" customHeight="false" outlineLevel="0" collapsed="false">
      <c r="A103" s="1" t="s">
        <v>367</v>
      </c>
      <c r="B103" s="1" t="s">
        <v>362</v>
      </c>
      <c r="C103" s="1" t="s">
        <v>368</v>
      </c>
      <c r="D103" s="1" t="n">
        <v>54.9226</v>
      </c>
      <c r="E103" s="1" t="n">
        <v>10.2681</v>
      </c>
      <c r="F103" s="1" t="s">
        <v>339</v>
      </c>
      <c r="G103" s="4" t="n">
        <v>90</v>
      </c>
      <c r="H103" s="1" t="s">
        <v>363</v>
      </c>
      <c r="I103" s="1" t="s">
        <v>50</v>
      </c>
      <c r="J103" s="5" t="n">
        <v>458</v>
      </c>
      <c r="K103" s="1" t="s">
        <v>369</v>
      </c>
      <c r="L103" s="1" t="s">
        <v>51</v>
      </c>
      <c r="M103" s="4" t="n">
        <v>50</v>
      </c>
      <c r="N103" s="4" t="n">
        <v>9</v>
      </c>
      <c r="R103" s="1" t="n">
        <v>25.2</v>
      </c>
      <c r="V103" s="4" t="n">
        <v>39</v>
      </c>
      <c r="X103" s="4" t="n">
        <v>1</v>
      </c>
      <c r="Z103" s="4" t="n">
        <v>60</v>
      </c>
      <c r="AB103" s="1" t="s">
        <v>73</v>
      </c>
      <c r="AJ103" s="4" t="n">
        <v>1</v>
      </c>
      <c r="AL103" s="1" t="s">
        <v>48</v>
      </c>
      <c r="AM103" s="1" t="s">
        <v>48</v>
      </c>
    </row>
    <row r="104" customFormat="false" ht="14.25" hidden="false" customHeight="false" outlineLevel="0" collapsed="false">
      <c r="A104" s="1" t="s">
        <v>370</v>
      </c>
      <c r="B104" s="1" t="s">
        <v>362</v>
      </c>
      <c r="C104" s="1" t="s">
        <v>368</v>
      </c>
      <c r="D104" s="1" t="n">
        <v>54.9226</v>
      </c>
      <c r="E104" s="1" t="n">
        <v>10.2681</v>
      </c>
      <c r="F104" s="1" t="s">
        <v>339</v>
      </c>
      <c r="G104" s="4" t="n">
        <v>67</v>
      </c>
      <c r="H104" s="1" t="s">
        <v>363</v>
      </c>
      <c r="I104" s="1" t="s">
        <v>50</v>
      </c>
      <c r="J104" s="5" t="n">
        <v>614</v>
      </c>
      <c r="L104" s="1" t="s">
        <v>66</v>
      </c>
      <c r="M104" s="4" t="n">
        <v>50</v>
      </c>
      <c r="N104" s="4" t="n">
        <v>9</v>
      </c>
      <c r="R104" s="1" t="n">
        <v>25.2</v>
      </c>
      <c r="V104" s="4" t="n">
        <v>39</v>
      </c>
      <c r="X104" s="4" t="n">
        <v>1</v>
      </c>
      <c r="Z104" s="4" t="n">
        <v>60</v>
      </c>
      <c r="AB104" s="1" t="s">
        <v>371</v>
      </c>
      <c r="AJ104" s="4" t="n">
        <v>1</v>
      </c>
      <c r="AL104" s="1" t="s">
        <v>48</v>
      </c>
      <c r="AM104" s="1" t="s">
        <v>48</v>
      </c>
    </row>
    <row r="105" customFormat="false" ht="14.25" hidden="false" customHeight="false" outlineLevel="0" collapsed="false">
      <c r="A105" s="1" t="s">
        <v>372</v>
      </c>
      <c r="B105" s="1" t="s">
        <v>362</v>
      </c>
      <c r="C105" s="4" t="n">
        <v>5</v>
      </c>
      <c r="D105" s="1" t="n">
        <v>54.917041</v>
      </c>
      <c r="E105" s="1" t="n">
        <v>10.273316</v>
      </c>
      <c r="F105" s="1" t="s">
        <v>339</v>
      </c>
      <c r="G105" s="4" t="n">
        <v>45</v>
      </c>
      <c r="H105" s="1" t="s">
        <v>363</v>
      </c>
      <c r="I105" s="1" t="s">
        <v>50</v>
      </c>
      <c r="J105" s="5" t="n">
        <v>590</v>
      </c>
      <c r="L105" s="1" t="s">
        <v>51</v>
      </c>
      <c r="M105" s="4" t="n">
        <v>15</v>
      </c>
      <c r="N105" s="1" t="n">
        <v>8.5</v>
      </c>
      <c r="O105" s="4" t="n">
        <v>1</v>
      </c>
      <c r="P105" s="1" t="n">
        <v>0.6</v>
      </c>
      <c r="R105" s="1" t="n">
        <v>27.5</v>
      </c>
      <c r="S105" s="4" t="n">
        <v>100</v>
      </c>
      <c r="T105" s="4" t="n">
        <v>20</v>
      </c>
      <c r="AL105" s="1" t="s">
        <v>64</v>
      </c>
      <c r="AM105" s="1" t="s">
        <v>64</v>
      </c>
    </row>
    <row r="106" customFormat="false" ht="14.25" hidden="false" customHeight="false" outlineLevel="0" collapsed="false">
      <c r="A106" s="1" t="s">
        <v>373</v>
      </c>
      <c r="B106" s="1" t="s">
        <v>362</v>
      </c>
      <c r="C106" s="4" t="n">
        <v>5</v>
      </c>
      <c r="D106" s="1" t="n">
        <v>54.917041</v>
      </c>
      <c r="E106" s="1" t="n">
        <v>10.273316</v>
      </c>
      <c r="F106" s="1" t="s">
        <v>339</v>
      </c>
      <c r="G106" s="4" t="n">
        <v>45</v>
      </c>
      <c r="H106" s="1" t="s">
        <v>363</v>
      </c>
      <c r="I106" s="1" t="s">
        <v>50</v>
      </c>
      <c r="J106" s="5" t="n">
        <v>930</v>
      </c>
      <c r="L106" s="1" t="s">
        <v>66</v>
      </c>
      <c r="M106" s="4" t="n">
        <v>15</v>
      </c>
      <c r="N106" s="1" t="n">
        <v>8.5</v>
      </c>
      <c r="O106" s="4" t="n">
        <v>1</v>
      </c>
      <c r="P106" s="1" t="n">
        <v>0.6</v>
      </c>
      <c r="R106" s="1" t="n">
        <v>27.5</v>
      </c>
      <c r="S106" s="4" t="n">
        <v>100</v>
      </c>
      <c r="T106" s="4" t="n">
        <v>20</v>
      </c>
      <c r="AL106" s="1" t="s">
        <v>64</v>
      </c>
      <c r="AM106" s="1" t="s">
        <v>64</v>
      </c>
    </row>
    <row r="107" customFormat="false" ht="14.25" hidden="false" customHeight="false" outlineLevel="0" collapsed="false">
      <c r="A107" s="1" t="s">
        <v>374</v>
      </c>
      <c r="B107" s="1" t="s">
        <v>362</v>
      </c>
      <c r="C107" s="4" t="n">
        <v>16</v>
      </c>
      <c r="D107" s="1" t="n">
        <v>54.9239</v>
      </c>
      <c r="E107" s="1" t="n">
        <v>10.2658</v>
      </c>
      <c r="F107" s="1" t="s">
        <v>339</v>
      </c>
      <c r="G107" s="4" t="n">
        <v>135</v>
      </c>
      <c r="H107" s="1" t="s">
        <v>363</v>
      </c>
      <c r="I107" s="1" t="s">
        <v>50</v>
      </c>
      <c r="J107" s="5" t="n">
        <v>73</v>
      </c>
      <c r="K107" s="1" t="s">
        <v>375</v>
      </c>
      <c r="L107" s="1" t="s">
        <v>51</v>
      </c>
      <c r="M107" s="4" t="n">
        <v>43</v>
      </c>
      <c r="N107" s="4" t="n">
        <v>8</v>
      </c>
      <c r="O107" s="1" t="n">
        <v>0.5</v>
      </c>
      <c r="P107" s="6" t="n">
        <v>0.02</v>
      </c>
      <c r="R107" s="1" t="n">
        <v>26.3</v>
      </c>
      <c r="S107" s="4" t="n">
        <v>200</v>
      </c>
      <c r="T107" s="4" t="n">
        <v>43</v>
      </c>
      <c r="V107" s="4" t="n">
        <v>10</v>
      </c>
      <c r="X107" s="4" t="n">
        <v>0</v>
      </c>
      <c r="Z107" s="4" t="n">
        <v>0</v>
      </c>
      <c r="AB107" s="1" t="s">
        <v>73</v>
      </c>
      <c r="AC107" s="1" t="s">
        <v>376</v>
      </c>
      <c r="AH107" s="1" t="s">
        <v>377</v>
      </c>
      <c r="AL107" s="1" t="s">
        <v>64</v>
      </c>
      <c r="AM107" s="1" t="s">
        <v>64</v>
      </c>
    </row>
    <row r="108" customFormat="false" ht="14.25" hidden="false" customHeight="false" outlineLevel="0" collapsed="false">
      <c r="A108" s="1" t="s">
        <v>378</v>
      </c>
      <c r="B108" s="1" t="s">
        <v>362</v>
      </c>
      <c r="C108" s="4" t="n">
        <v>16</v>
      </c>
      <c r="D108" s="1" t="n">
        <v>54.9239</v>
      </c>
      <c r="E108" s="1" t="n">
        <v>10.2658</v>
      </c>
      <c r="F108" s="1" t="s">
        <v>339</v>
      </c>
      <c r="G108" s="4" t="n">
        <v>195</v>
      </c>
      <c r="H108" s="1" t="s">
        <v>363</v>
      </c>
      <c r="I108" s="1" t="s">
        <v>50</v>
      </c>
      <c r="J108" s="5" t="n">
        <v>169</v>
      </c>
      <c r="L108" s="1" t="s">
        <v>66</v>
      </c>
      <c r="M108" s="4" t="n">
        <v>43</v>
      </c>
      <c r="N108" s="4" t="n">
        <v>8</v>
      </c>
      <c r="O108" s="1" t="n">
        <v>0.5</v>
      </c>
      <c r="P108" s="6" t="n">
        <v>0.02</v>
      </c>
      <c r="R108" s="1" t="n">
        <v>26.3</v>
      </c>
      <c r="S108" s="4" t="n">
        <v>200</v>
      </c>
      <c r="T108" s="4" t="n">
        <v>43</v>
      </c>
      <c r="V108" s="4" t="n">
        <v>10</v>
      </c>
      <c r="X108" s="4" t="n">
        <v>0</v>
      </c>
      <c r="Z108" s="4" t="n">
        <v>0</v>
      </c>
      <c r="AB108" s="1" t="s">
        <v>73</v>
      </c>
      <c r="AC108" s="1" t="s">
        <v>379</v>
      </c>
      <c r="AH108" s="1" t="s">
        <v>380</v>
      </c>
      <c r="AL108" s="1" t="s">
        <v>64</v>
      </c>
      <c r="AM108" s="1" t="s">
        <v>64</v>
      </c>
    </row>
    <row r="109" customFormat="false" ht="14.25" hidden="false" customHeight="false" outlineLevel="0" collapsed="false">
      <c r="A109" s="1" t="s">
        <v>381</v>
      </c>
      <c r="B109" s="1" t="s">
        <v>151</v>
      </c>
      <c r="C109" s="1" t="s">
        <v>382</v>
      </c>
      <c r="D109" s="1" t="n">
        <v>55.8327778</v>
      </c>
      <c r="E109" s="1" t="n">
        <v>12.08944444</v>
      </c>
      <c r="F109" s="1" t="s">
        <v>182</v>
      </c>
      <c r="G109" s="4" t="n">
        <v>300</v>
      </c>
      <c r="H109" s="1" t="s">
        <v>383</v>
      </c>
      <c r="I109" s="1" t="s">
        <v>50</v>
      </c>
      <c r="J109" s="5" t="n">
        <v>238</v>
      </c>
      <c r="K109" s="1" t="s">
        <v>384</v>
      </c>
      <c r="L109" s="1" t="s">
        <v>51</v>
      </c>
      <c r="M109" s="4" t="n">
        <v>45</v>
      </c>
      <c r="N109" s="1" t="n">
        <v>8.5</v>
      </c>
      <c r="O109" s="4" t="n">
        <v>1</v>
      </c>
      <c r="P109" s="6" t="n">
        <v>0.02</v>
      </c>
      <c r="R109" s="4" t="n">
        <v>16</v>
      </c>
      <c r="S109" s="4" t="n">
        <v>5500</v>
      </c>
      <c r="T109" s="6" t="n">
        <v>2.56</v>
      </c>
      <c r="V109" s="6" t="n">
        <v>19.16</v>
      </c>
      <c r="X109" s="4" t="n">
        <v>0</v>
      </c>
      <c r="Z109" s="6" t="n">
        <v>6.66</v>
      </c>
      <c r="AB109" s="1" t="s">
        <v>385</v>
      </c>
      <c r="AC109" s="1" t="s">
        <v>386</v>
      </c>
      <c r="AH109" s="1" t="s">
        <v>387</v>
      </c>
      <c r="AL109" s="1" t="s">
        <v>48</v>
      </c>
      <c r="AM109" s="1" t="s">
        <v>48</v>
      </c>
    </row>
    <row r="110" customFormat="false" ht="14.25" hidden="false" customHeight="false" outlineLevel="0" collapsed="false">
      <c r="A110" s="1" t="s">
        <v>388</v>
      </c>
      <c r="B110" s="1" t="s">
        <v>151</v>
      </c>
      <c r="C110" s="1" t="s">
        <v>382</v>
      </c>
      <c r="D110" s="1" t="n">
        <v>55.8327778</v>
      </c>
      <c r="E110" s="1" t="n">
        <v>12.08944444</v>
      </c>
      <c r="F110" s="1" t="s">
        <v>182</v>
      </c>
      <c r="G110" s="4" t="n">
        <v>300</v>
      </c>
      <c r="H110" s="1" t="s">
        <v>383</v>
      </c>
      <c r="I110" s="1" t="s">
        <v>50</v>
      </c>
      <c r="J110" s="5" t="n">
        <v>318</v>
      </c>
      <c r="L110" s="1" t="s">
        <v>66</v>
      </c>
      <c r="M110" s="4" t="n">
        <v>45</v>
      </c>
      <c r="N110" s="1" t="n">
        <v>8.5</v>
      </c>
      <c r="O110" s="4" t="n">
        <v>1</v>
      </c>
      <c r="P110" s="6" t="n">
        <v>0.02</v>
      </c>
      <c r="R110" s="4" t="n">
        <v>16</v>
      </c>
      <c r="S110" s="4" t="n">
        <v>5500</v>
      </c>
      <c r="T110" s="6" t="n">
        <v>2.56</v>
      </c>
      <c r="V110" s="6" t="n">
        <v>19.16</v>
      </c>
      <c r="X110" s="4" t="n">
        <v>0</v>
      </c>
      <c r="Z110" s="6" t="n">
        <v>6.66</v>
      </c>
      <c r="AB110" s="1" t="s">
        <v>385</v>
      </c>
      <c r="AC110" s="1" t="s">
        <v>389</v>
      </c>
      <c r="AH110" s="1" t="s">
        <v>387</v>
      </c>
      <c r="AJ110" s="4" t="n">
        <v>0</v>
      </c>
      <c r="AL110" s="1" t="s">
        <v>48</v>
      </c>
      <c r="AM110" s="1" t="s">
        <v>48</v>
      </c>
    </row>
    <row r="111" customFormat="false" ht="14.25" hidden="false" customHeight="false" outlineLevel="0" collapsed="false">
      <c r="A111" s="1" t="s">
        <v>390</v>
      </c>
      <c r="B111" s="1" t="s">
        <v>343</v>
      </c>
      <c r="C111" s="1" t="s">
        <v>391</v>
      </c>
      <c r="D111" s="1" t="n">
        <v>55.71026</v>
      </c>
      <c r="E111" s="1" t="n">
        <v>9.50709</v>
      </c>
      <c r="F111" s="1" t="s">
        <v>392</v>
      </c>
      <c r="G111" s="4" t="n">
        <v>170</v>
      </c>
      <c r="H111" s="1" t="s">
        <v>393</v>
      </c>
      <c r="I111" s="1" t="s">
        <v>50</v>
      </c>
      <c r="J111" s="5" t="n">
        <v>750</v>
      </c>
      <c r="K111" s="1" t="s">
        <v>394</v>
      </c>
      <c r="L111" s="1" t="s">
        <v>46</v>
      </c>
      <c r="M111" s="4" t="n">
        <v>44</v>
      </c>
      <c r="N111" s="1" t="n">
        <v>7.5</v>
      </c>
      <c r="O111" s="1" t="n">
        <v>0.5</v>
      </c>
      <c r="P111" s="1" t="n">
        <v>0.1</v>
      </c>
      <c r="R111" s="1" t="n">
        <v>18.1</v>
      </c>
      <c r="S111" s="4" t="n">
        <v>2861</v>
      </c>
      <c r="T111" s="6" t="n">
        <v>0.56</v>
      </c>
      <c r="V111" s="1" t="n">
        <v>18.8</v>
      </c>
      <c r="X111" s="4" t="n">
        <v>0</v>
      </c>
      <c r="Z111" s="6" t="n">
        <v>11.11</v>
      </c>
      <c r="AJ111" s="6" t="n">
        <v>3.33</v>
      </c>
      <c r="AL111" s="1" t="s">
        <v>48</v>
      </c>
      <c r="AM111" s="1" t="s">
        <v>48</v>
      </c>
    </row>
    <row r="112" customFormat="false" ht="14.25" hidden="false" customHeight="false" outlineLevel="0" collapsed="false">
      <c r="A112" s="1" t="s">
        <v>395</v>
      </c>
      <c r="B112" s="1" t="s">
        <v>343</v>
      </c>
      <c r="C112" s="1" t="s">
        <v>391</v>
      </c>
      <c r="D112" s="1" t="n">
        <v>55.71026</v>
      </c>
      <c r="E112" s="1" t="n">
        <v>9.50709</v>
      </c>
      <c r="F112" s="1" t="s">
        <v>392</v>
      </c>
      <c r="G112" s="4" t="n">
        <v>170</v>
      </c>
      <c r="H112" s="1" t="s">
        <v>393</v>
      </c>
      <c r="I112" s="1" t="s">
        <v>50</v>
      </c>
      <c r="J112" s="5" t="n">
        <v>218</v>
      </c>
      <c r="L112" s="1" t="s">
        <v>66</v>
      </c>
      <c r="M112" s="4" t="n">
        <v>44</v>
      </c>
      <c r="N112" s="1" t="n">
        <v>7.5</v>
      </c>
      <c r="O112" s="1" t="n">
        <v>0.5</v>
      </c>
      <c r="P112" s="1" t="n">
        <v>0.1</v>
      </c>
      <c r="R112" s="1" t="n">
        <v>18.1</v>
      </c>
      <c r="S112" s="4" t="n">
        <v>2861</v>
      </c>
      <c r="T112" s="4" t="n">
        <v>56</v>
      </c>
      <c r="V112" s="1" t="n">
        <v>18.8</v>
      </c>
      <c r="X112" s="4" t="n">
        <v>0</v>
      </c>
      <c r="Z112" s="6" t="n">
        <v>11.11</v>
      </c>
      <c r="AJ112" s="6" t="n">
        <v>3.33</v>
      </c>
      <c r="AL112" s="1" t="s">
        <v>48</v>
      </c>
      <c r="AM112" s="1" t="s">
        <v>48</v>
      </c>
    </row>
    <row r="113" customFormat="false" ht="14.25" hidden="false" customHeight="false" outlineLevel="0" collapsed="false">
      <c r="A113" s="1" t="s">
        <v>396</v>
      </c>
      <c r="B113" s="1" t="s">
        <v>397</v>
      </c>
      <c r="C113" s="1" t="s">
        <v>398</v>
      </c>
      <c r="D113" s="1" t="n">
        <v>55.948596</v>
      </c>
      <c r="E113" s="1" t="n">
        <v>12.280072</v>
      </c>
      <c r="F113" s="1" t="s">
        <v>399</v>
      </c>
      <c r="G113" s="4" t="n">
        <v>170</v>
      </c>
      <c r="H113" s="1" t="s">
        <v>400</v>
      </c>
      <c r="I113" s="1" t="s">
        <v>50</v>
      </c>
      <c r="J113" s="5" t="n">
        <v>750</v>
      </c>
      <c r="K113" s="1" t="s">
        <v>401</v>
      </c>
      <c r="L113" s="1" t="s">
        <v>51</v>
      </c>
      <c r="N113" s="4" t="n">
        <v>8</v>
      </c>
      <c r="O113" s="4" t="n">
        <v>5</v>
      </c>
      <c r="P113" s="1" t="n">
        <v>0.4</v>
      </c>
      <c r="R113" s="4" t="n">
        <v>15</v>
      </c>
      <c r="S113" s="4" t="n">
        <v>5513</v>
      </c>
      <c r="V113" s="1" t="n">
        <v>25.6</v>
      </c>
      <c r="W113" s="4" t="n">
        <v>34</v>
      </c>
      <c r="X113" s="4" t="n">
        <v>3</v>
      </c>
      <c r="Y113" s="1" t="n">
        <v>6.7</v>
      </c>
      <c r="AB113" s="1" t="s">
        <v>199</v>
      </c>
      <c r="AC113" s="1" t="s">
        <v>402</v>
      </c>
      <c r="AJ113" s="4" t="n">
        <v>0</v>
      </c>
      <c r="AK113" s="4" t="n">
        <v>0</v>
      </c>
      <c r="AL113" s="1" t="s">
        <v>64</v>
      </c>
      <c r="AM113" s="1" t="s">
        <v>64</v>
      </c>
    </row>
    <row r="114" customFormat="false" ht="14.25" hidden="false" customHeight="false" outlineLevel="0" collapsed="false">
      <c r="A114" s="1" t="s">
        <v>403</v>
      </c>
      <c r="B114" s="1" t="s">
        <v>397</v>
      </c>
      <c r="C114" s="1" t="s">
        <v>398</v>
      </c>
      <c r="D114" s="1" t="n">
        <v>55.948596</v>
      </c>
      <c r="E114" s="1" t="n">
        <v>12.280072</v>
      </c>
      <c r="F114" s="1" t="s">
        <v>399</v>
      </c>
      <c r="G114" s="4" t="n">
        <v>170</v>
      </c>
      <c r="H114" s="1" t="s">
        <v>400</v>
      </c>
      <c r="I114" s="1" t="s">
        <v>50</v>
      </c>
      <c r="J114" s="5" t="n">
        <v>162</v>
      </c>
      <c r="L114" s="1" t="s">
        <v>66</v>
      </c>
      <c r="N114" s="4" t="n">
        <v>8</v>
      </c>
      <c r="O114" s="4" t="n">
        <v>5</v>
      </c>
      <c r="P114" s="1" t="n">
        <v>0.4</v>
      </c>
      <c r="R114" s="4" t="n">
        <v>15</v>
      </c>
      <c r="S114" s="4" t="n">
        <v>5513</v>
      </c>
      <c r="V114" s="1" t="n">
        <v>25.6</v>
      </c>
      <c r="W114" s="4" t="n">
        <v>34</v>
      </c>
      <c r="X114" s="4" t="n">
        <v>3</v>
      </c>
      <c r="Y114" s="1" t="n">
        <v>6.7</v>
      </c>
      <c r="AB114" s="1" t="s">
        <v>199</v>
      </c>
      <c r="AC114" s="1" t="s">
        <v>404</v>
      </c>
      <c r="AJ114" s="4" t="n">
        <v>0</v>
      </c>
      <c r="AK114" s="4" t="n">
        <v>0</v>
      </c>
      <c r="AL114" s="1" t="s">
        <v>64</v>
      </c>
      <c r="AM114" s="1" t="s">
        <v>64</v>
      </c>
    </row>
    <row r="115" customFormat="false" ht="14.25" hidden="false" customHeight="false" outlineLevel="0" collapsed="false">
      <c r="A115" s="1" t="s">
        <v>405</v>
      </c>
      <c r="B115" s="1" t="s">
        <v>406</v>
      </c>
      <c r="C115" s="1" t="s">
        <v>407</v>
      </c>
      <c r="D115" s="1" t="n">
        <v>55.710054</v>
      </c>
      <c r="E115" s="1" t="n">
        <v>9.50738</v>
      </c>
      <c r="F115" s="1" t="s">
        <v>392</v>
      </c>
      <c r="G115" s="4" t="n">
        <v>150</v>
      </c>
      <c r="H115" s="1" t="s">
        <v>400</v>
      </c>
      <c r="I115" s="1" t="s">
        <v>50</v>
      </c>
      <c r="J115" s="5" t="n">
        <v>360</v>
      </c>
      <c r="L115" s="1" t="s">
        <v>51</v>
      </c>
      <c r="M115" s="6" t="n">
        <v>44.17</v>
      </c>
      <c r="N115" s="4" t="n">
        <v>8</v>
      </c>
      <c r="O115" s="1" t="n">
        <v>0.5</v>
      </c>
      <c r="P115" s="1" t="n">
        <v>0.1</v>
      </c>
      <c r="R115" s="1" t="n">
        <v>16.9</v>
      </c>
      <c r="S115" s="4" t="n">
        <v>2861</v>
      </c>
      <c r="T115" s="1" t="n">
        <v>0.5617</v>
      </c>
      <c r="V115" s="1" t="n">
        <v>18.8</v>
      </c>
      <c r="X115" s="4" t="n">
        <v>0</v>
      </c>
      <c r="Z115" s="6" t="n">
        <v>11.11</v>
      </c>
      <c r="AJ115" s="6" t="n">
        <v>3.33</v>
      </c>
      <c r="AL115" s="1" t="s">
        <v>48</v>
      </c>
      <c r="AM115" s="1" t="s">
        <v>48</v>
      </c>
    </row>
    <row r="116" customFormat="false" ht="14.25" hidden="false" customHeight="false" outlineLevel="0" collapsed="false">
      <c r="A116" s="1" t="s">
        <v>408</v>
      </c>
      <c r="B116" s="1" t="s">
        <v>406</v>
      </c>
      <c r="C116" s="1" t="s">
        <v>407</v>
      </c>
      <c r="D116" s="1" t="n">
        <v>55.710054</v>
      </c>
      <c r="E116" s="1" t="n">
        <v>9.50738</v>
      </c>
      <c r="F116" s="1" t="s">
        <v>392</v>
      </c>
      <c r="G116" s="4" t="n">
        <v>150</v>
      </c>
      <c r="H116" s="1" t="s">
        <v>400</v>
      </c>
      <c r="I116" s="1" t="s">
        <v>50</v>
      </c>
      <c r="J116" s="5" t="n">
        <v>202</v>
      </c>
      <c r="L116" s="1" t="s">
        <v>66</v>
      </c>
      <c r="M116" s="4" t="n">
        <v>4417</v>
      </c>
      <c r="N116" s="4" t="n">
        <v>8</v>
      </c>
      <c r="O116" s="4" t="n">
        <v>1</v>
      </c>
      <c r="P116" s="1" t="n">
        <v>0.1</v>
      </c>
      <c r="R116" s="1" t="n">
        <v>16.9</v>
      </c>
      <c r="S116" s="4" t="n">
        <v>2861</v>
      </c>
      <c r="T116" s="1" t="n">
        <v>0.5617</v>
      </c>
      <c r="V116" s="1" t="n">
        <v>18.8</v>
      </c>
      <c r="X116" s="4" t="n">
        <v>0</v>
      </c>
      <c r="Z116" s="6" t="n">
        <v>11.11</v>
      </c>
      <c r="AJ116" s="6" t="n">
        <v>3.33</v>
      </c>
      <c r="AL116" s="1" t="s">
        <v>48</v>
      </c>
      <c r="AM116" s="1" t="s">
        <v>48</v>
      </c>
    </row>
    <row r="117" customFormat="false" ht="14.25" hidden="false" customHeight="false" outlineLevel="0" collapsed="false">
      <c r="A117" s="1" t="s">
        <v>409</v>
      </c>
      <c r="B117" s="1" t="s">
        <v>410</v>
      </c>
      <c r="C117" s="1" t="s">
        <v>411</v>
      </c>
      <c r="D117" s="1" t="n">
        <v>55.43347</v>
      </c>
      <c r="E117" s="1" t="n">
        <v>10.015939</v>
      </c>
      <c r="F117" s="1" t="s">
        <v>339</v>
      </c>
      <c r="G117" s="4" t="n">
        <v>150</v>
      </c>
      <c r="H117" s="1" t="s">
        <v>400</v>
      </c>
      <c r="I117" s="1" t="s">
        <v>50</v>
      </c>
      <c r="J117" s="5" t="n">
        <v>117</v>
      </c>
      <c r="L117" s="1" t="s">
        <v>51</v>
      </c>
      <c r="N117" s="4" t="n">
        <v>8</v>
      </c>
      <c r="O117" s="4" t="n">
        <v>1</v>
      </c>
      <c r="P117" s="6" t="n">
        <v>0.02</v>
      </c>
      <c r="R117" s="1" t="n">
        <v>24.5</v>
      </c>
      <c r="S117" s="4" t="n">
        <v>5379</v>
      </c>
      <c r="V117" s="1" t="n">
        <v>9.5</v>
      </c>
      <c r="W117" s="6" t="n">
        <v>17.81</v>
      </c>
      <c r="X117" s="4" t="n">
        <v>16</v>
      </c>
      <c r="Y117" s="6" t="n">
        <v>15.62</v>
      </c>
      <c r="Z117" s="4" t="n">
        <v>24</v>
      </c>
      <c r="AA117" s="6" t="n">
        <v>12.21</v>
      </c>
      <c r="AB117" s="4" t="n">
        <v>1</v>
      </c>
      <c r="AJ117" s="4" t="n">
        <v>0</v>
      </c>
      <c r="AK117" s="4" t="n">
        <v>0</v>
      </c>
      <c r="AL117" s="1" t="s">
        <v>64</v>
      </c>
      <c r="AM117" s="1" t="s">
        <v>64</v>
      </c>
    </row>
    <row r="118" customFormat="false" ht="14.25" hidden="false" customHeight="false" outlineLevel="0" collapsed="false">
      <c r="A118" s="1" t="s">
        <v>412</v>
      </c>
      <c r="B118" s="1" t="s">
        <v>410</v>
      </c>
      <c r="C118" s="1" t="s">
        <v>411</v>
      </c>
      <c r="D118" s="1" t="n">
        <v>55.43347</v>
      </c>
      <c r="E118" s="1" t="n">
        <v>10.015939</v>
      </c>
      <c r="F118" s="1" t="s">
        <v>339</v>
      </c>
      <c r="G118" s="4" t="n">
        <v>150</v>
      </c>
      <c r="H118" s="1" t="s">
        <v>400</v>
      </c>
      <c r="I118" s="1" t="s">
        <v>50</v>
      </c>
      <c r="J118" s="5" t="n">
        <v>796</v>
      </c>
      <c r="L118" s="1" t="s">
        <v>66</v>
      </c>
      <c r="N118" s="4" t="n">
        <v>8</v>
      </c>
      <c r="O118" s="4" t="n">
        <v>1</v>
      </c>
      <c r="P118" s="6" t="n">
        <v>0.02</v>
      </c>
      <c r="R118" s="1" t="n">
        <v>24.5</v>
      </c>
      <c r="S118" s="4" t="n">
        <v>5379</v>
      </c>
      <c r="V118" s="1" t="n">
        <v>9.5</v>
      </c>
      <c r="W118" s="6" t="n">
        <v>17.81</v>
      </c>
      <c r="X118" s="4" t="n">
        <v>16</v>
      </c>
      <c r="Y118" s="6" t="n">
        <v>15.62</v>
      </c>
      <c r="Z118" s="4" t="n">
        <v>24</v>
      </c>
      <c r="AA118" s="6" t="n">
        <v>12.21</v>
      </c>
      <c r="AB118" s="4" t="n">
        <v>1</v>
      </c>
      <c r="AJ118" s="4" t="n">
        <v>0</v>
      </c>
      <c r="AK118" s="4" t="n">
        <v>0</v>
      </c>
      <c r="AL118" s="1" t="s">
        <v>64</v>
      </c>
      <c r="AM118" s="1" t="s">
        <v>64</v>
      </c>
    </row>
    <row r="119" customFormat="false" ht="14.25" hidden="false" customHeight="false" outlineLevel="0" collapsed="false">
      <c r="A119" s="1" t="s">
        <v>413</v>
      </c>
      <c r="B119" s="1" t="s">
        <v>414</v>
      </c>
      <c r="C119" s="1" t="s">
        <v>415</v>
      </c>
      <c r="D119" s="1" t="n">
        <v>55.00989</v>
      </c>
      <c r="E119" s="1" t="n">
        <v>11.96633</v>
      </c>
      <c r="F119" s="1" t="s">
        <v>339</v>
      </c>
      <c r="G119" s="4" t="n">
        <v>200</v>
      </c>
      <c r="H119" s="1" t="s">
        <v>400</v>
      </c>
      <c r="I119" s="1" t="s">
        <v>50</v>
      </c>
      <c r="J119" s="5" t="n">
        <v>652</v>
      </c>
      <c r="K119" s="1" t="s">
        <v>416</v>
      </c>
      <c r="L119" s="1" t="s">
        <v>51</v>
      </c>
      <c r="M119" s="4" t="n">
        <v>40</v>
      </c>
      <c r="N119" s="1" t="n">
        <v>8.5</v>
      </c>
      <c r="O119" s="4" t="n">
        <v>1</v>
      </c>
      <c r="P119" s="1" t="n">
        <v>0.6</v>
      </c>
      <c r="Q119" s="4" t="n">
        <v>2</v>
      </c>
      <c r="R119" s="1" t="n">
        <v>22.9</v>
      </c>
      <c r="S119" s="4" t="n">
        <v>5036</v>
      </c>
      <c r="T119" s="4" t="n">
        <v>2</v>
      </c>
      <c r="V119" s="4" t="n">
        <v>14</v>
      </c>
      <c r="W119" s="6" t="n">
        <v>20.47</v>
      </c>
      <c r="X119" s="4" t="n">
        <v>0</v>
      </c>
      <c r="Y119" s="4" t="n">
        <v>0</v>
      </c>
      <c r="Z119" s="4" t="n">
        <v>0</v>
      </c>
      <c r="AA119" s="4" t="n">
        <v>0</v>
      </c>
      <c r="AJ119" s="4" t="n">
        <v>0</v>
      </c>
      <c r="AK119" s="4" t="n">
        <v>0</v>
      </c>
      <c r="AL119" s="1" t="s">
        <v>64</v>
      </c>
      <c r="AM119" s="1" t="s">
        <v>64</v>
      </c>
    </row>
    <row r="120" customFormat="false" ht="14.25" hidden="false" customHeight="false" outlineLevel="0" collapsed="false">
      <c r="A120" s="1" t="s">
        <v>417</v>
      </c>
      <c r="B120" s="1" t="s">
        <v>414</v>
      </c>
      <c r="C120" s="1" t="s">
        <v>415</v>
      </c>
      <c r="D120" s="1" t="n">
        <v>55.00989</v>
      </c>
      <c r="E120" s="1" t="n">
        <v>11.96633</v>
      </c>
      <c r="F120" s="1" t="s">
        <v>339</v>
      </c>
      <c r="G120" s="4" t="n">
        <v>200</v>
      </c>
      <c r="H120" s="1" t="s">
        <v>400</v>
      </c>
      <c r="I120" s="1" t="s">
        <v>50</v>
      </c>
      <c r="J120" s="5" t="n">
        <v>199</v>
      </c>
      <c r="L120" s="1" t="s">
        <v>66</v>
      </c>
      <c r="M120" s="4" t="n">
        <v>40</v>
      </c>
      <c r="N120" s="1" t="n">
        <v>8.5</v>
      </c>
      <c r="O120" s="4" t="n">
        <v>1</v>
      </c>
      <c r="P120" s="1" t="n">
        <v>0.6</v>
      </c>
      <c r="R120" s="1" t="n">
        <v>22.9</v>
      </c>
      <c r="S120" s="4" t="n">
        <v>5036</v>
      </c>
      <c r="T120" s="4" t="n">
        <v>2</v>
      </c>
      <c r="V120" s="4" t="n">
        <v>14</v>
      </c>
      <c r="W120" s="6" t="n">
        <v>20.47</v>
      </c>
      <c r="X120" s="4" t="n">
        <v>0</v>
      </c>
      <c r="Y120" s="4" t="n">
        <v>0</v>
      </c>
      <c r="Z120" s="4" t="n">
        <v>0</v>
      </c>
      <c r="AA120" s="4" t="n">
        <v>0</v>
      </c>
      <c r="AJ120" s="4" t="n">
        <v>0</v>
      </c>
      <c r="AK120" s="4" t="n">
        <v>0</v>
      </c>
      <c r="AL120" s="1" t="s">
        <v>127</v>
      </c>
      <c r="AM120" s="1" t="s">
        <v>127</v>
      </c>
    </row>
    <row r="121" customFormat="false" ht="14.25" hidden="false" customHeight="false" outlineLevel="0" collapsed="false">
      <c r="A121" s="1" t="s">
        <v>418</v>
      </c>
      <c r="B121" s="1" t="s">
        <v>400</v>
      </c>
      <c r="C121" s="1" t="s">
        <v>419</v>
      </c>
      <c r="D121" s="1" t="n">
        <v>55.4065496</v>
      </c>
      <c r="E121" s="1" t="n">
        <v>11.6734296</v>
      </c>
      <c r="F121" s="1" t="s">
        <v>339</v>
      </c>
      <c r="G121" s="4" t="n">
        <v>50</v>
      </c>
      <c r="H121" s="1" t="s">
        <v>400</v>
      </c>
      <c r="I121" s="1" t="s">
        <v>50</v>
      </c>
      <c r="J121" s="5" t="n">
        <v>323</v>
      </c>
      <c r="L121" s="1" t="s">
        <v>51</v>
      </c>
      <c r="M121" s="4" t="n">
        <v>0</v>
      </c>
      <c r="N121" s="1" t="n">
        <v>8.5</v>
      </c>
      <c r="O121" s="4" t="n">
        <v>1</v>
      </c>
      <c r="P121" s="1" t="n">
        <v>1.8</v>
      </c>
      <c r="R121" s="1" t="n">
        <v>14.4</v>
      </c>
      <c r="S121" s="4" t="n">
        <v>401</v>
      </c>
      <c r="T121" s="6" t="n">
        <v>0.68</v>
      </c>
      <c r="V121" s="1" t="n">
        <v>47.5</v>
      </c>
      <c r="W121" s="6" t="n">
        <v>20.89</v>
      </c>
      <c r="X121" s="4" t="n">
        <v>0</v>
      </c>
      <c r="Y121" s="4" t="n">
        <v>0</v>
      </c>
      <c r="Z121" s="1" t="n">
        <v>4.3</v>
      </c>
      <c r="AA121" s="6" t="n">
        <v>3.36</v>
      </c>
      <c r="AJ121" s="1" t="n">
        <v>48.2</v>
      </c>
      <c r="AK121" s="6" t="n">
        <v>20.08</v>
      </c>
      <c r="AL121" s="1" t="s">
        <v>48</v>
      </c>
      <c r="AM121" s="1" t="s">
        <v>64</v>
      </c>
    </row>
    <row r="122" customFormat="false" ht="14.25" hidden="false" customHeight="false" outlineLevel="0" collapsed="false">
      <c r="A122" s="1" t="s">
        <v>420</v>
      </c>
      <c r="B122" s="1" t="s">
        <v>400</v>
      </c>
      <c r="C122" s="1" t="s">
        <v>419</v>
      </c>
      <c r="D122" s="1" t="n">
        <v>55.4065496</v>
      </c>
      <c r="E122" s="1" t="n">
        <v>11.6734296</v>
      </c>
      <c r="F122" s="1" t="s">
        <v>339</v>
      </c>
      <c r="G122" s="4" t="n">
        <v>50</v>
      </c>
      <c r="H122" s="1" t="s">
        <v>400</v>
      </c>
      <c r="I122" s="1" t="s">
        <v>50</v>
      </c>
      <c r="J122" s="5" t="n">
        <v>151</v>
      </c>
      <c r="L122" s="1" t="s">
        <v>66</v>
      </c>
      <c r="N122" s="1" t="n">
        <v>8.5</v>
      </c>
      <c r="O122" s="4" t="n">
        <v>1</v>
      </c>
      <c r="P122" s="1" t="n">
        <v>1.8</v>
      </c>
      <c r="R122" s="1" t="n">
        <v>14.4</v>
      </c>
      <c r="S122" s="4" t="n">
        <v>401</v>
      </c>
      <c r="T122" s="6" t="n">
        <v>0.68</v>
      </c>
      <c r="V122" s="1" t="n">
        <v>47.5</v>
      </c>
      <c r="W122" s="6" t="n">
        <v>20.89</v>
      </c>
      <c r="X122" s="4" t="n">
        <v>0</v>
      </c>
      <c r="Y122" s="4" t="n">
        <v>0</v>
      </c>
      <c r="Z122" s="1" t="n">
        <v>4.3</v>
      </c>
      <c r="AA122" s="6" t="n">
        <v>3.36</v>
      </c>
      <c r="AJ122" s="1" t="n">
        <v>48.2</v>
      </c>
      <c r="AK122" s="6" t="n">
        <v>20.08</v>
      </c>
      <c r="AL122" s="1" t="s">
        <v>48</v>
      </c>
      <c r="AM122" s="1" t="s">
        <v>64</v>
      </c>
    </row>
    <row r="123" customFormat="false" ht="14.25" hidden="false" customHeight="false" outlineLevel="0" collapsed="false">
      <c r="A123" s="1" t="s">
        <v>421</v>
      </c>
      <c r="B123" s="1" t="s">
        <v>400</v>
      </c>
      <c r="C123" s="1" t="s">
        <v>422</v>
      </c>
      <c r="D123" s="1" t="n">
        <v>55.5541687</v>
      </c>
      <c r="E123" s="1" t="n">
        <v>11.5383697</v>
      </c>
      <c r="F123" s="1" t="s">
        <v>339</v>
      </c>
      <c r="G123" s="4" t="n">
        <v>250</v>
      </c>
      <c r="H123" s="1" t="s">
        <v>400</v>
      </c>
      <c r="I123" s="1" t="s">
        <v>50</v>
      </c>
      <c r="J123" s="5" t="n">
        <v>846</v>
      </c>
      <c r="K123" s="1" t="s">
        <v>423</v>
      </c>
      <c r="L123" s="1" t="s">
        <v>51</v>
      </c>
      <c r="M123" s="4" t="n">
        <v>128</v>
      </c>
      <c r="N123" s="4" t="n">
        <v>8</v>
      </c>
      <c r="O123" s="1" t="n">
        <v>0.5</v>
      </c>
      <c r="P123" s="6" t="n">
        <v>0.02</v>
      </c>
      <c r="R123" s="1" t="n">
        <v>23.5</v>
      </c>
      <c r="S123" s="4" t="n">
        <v>31117</v>
      </c>
      <c r="T123" s="6" t="n">
        <v>1.52</v>
      </c>
      <c r="V123" s="1" t="n">
        <v>19.5</v>
      </c>
      <c r="W123" s="6" t="n">
        <v>3.67</v>
      </c>
      <c r="X123" s="4" t="n">
        <v>0</v>
      </c>
      <c r="Y123" s="4" t="n">
        <v>0</v>
      </c>
      <c r="Z123" s="4" t="n">
        <v>43</v>
      </c>
      <c r="AA123" s="6" t="n">
        <v>31.35</v>
      </c>
      <c r="AB123" s="4" t="n">
        <v>1</v>
      </c>
      <c r="AJ123" s="4" t="n">
        <v>0</v>
      </c>
      <c r="AK123" s="4" t="n">
        <v>0</v>
      </c>
      <c r="AL123" s="1" t="s">
        <v>48</v>
      </c>
      <c r="AM123" s="1" t="s">
        <v>48</v>
      </c>
    </row>
    <row r="124" customFormat="false" ht="14.25" hidden="false" customHeight="false" outlineLevel="0" collapsed="false">
      <c r="A124" s="1" t="s">
        <v>424</v>
      </c>
      <c r="B124" s="1" t="s">
        <v>400</v>
      </c>
      <c r="C124" s="1" t="s">
        <v>422</v>
      </c>
      <c r="D124" s="1" t="n">
        <v>55.5541687</v>
      </c>
      <c r="E124" s="1" t="n">
        <v>11.5383697</v>
      </c>
      <c r="F124" s="1" t="s">
        <v>339</v>
      </c>
      <c r="G124" s="4" t="n">
        <v>250</v>
      </c>
      <c r="H124" s="1" t="s">
        <v>400</v>
      </c>
      <c r="I124" s="1" t="s">
        <v>50</v>
      </c>
      <c r="J124" s="5" t="n">
        <v>244</v>
      </c>
      <c r="L124" s="1" t="s">
        <v>66</v>
      </c>
      <c r="M124" s="4" t="n">
        <v>128</v>
      </c>
      <c r="N124" s="4" t="n">
        <v>8</v>
      </c>
      <c r="O124" s="1" t="n">
        <v>0.5</v>
      </c>
      <c r="P124" s="6" t="n">
        <v>0.02</v>
      </c>
      <c r="R124" s="1" t="n">
        <v>23.5</v>
      </c>
      <c r="S124" s="4" t="n">
        <v>31117</v>
      </c>
      <c r="T124" s="6" t="n">
        <v>1.52</v>
      </c>
      <c r="V124" s="1" t="n">
        <v>19.5</v>
      </c>
      <c r="W124" s="6" t="n">
        <v>3.67</v>
      </c>
      <c r="X124" s="4" t="n">
        <v>0</v>
      </c>
      <c r="Y124" s="4" t="n">
        <v>0</v>
      </c>
      <c r="Z124" s="4" t="n">
        <v>43</v>
      </c>
      <c r="AA124" s="6" t="n">
        <v>31.35</v>
      </c>
      <c r="AB124" s="4" t="n">
        <v>1</v>
      </c>
      <c r="AJ124" s="4" t="n">
        <v>0</v>
      </c>
      <c r="AK124" s="4" t="n">
        <v>0</v>
      </c>
      <c r="AL124" s="1" t="s">
        <v>48</v>
      </c>
      <c r="AM124" s="1" t="s">
        <v>48</v>
      </c>
    </row>
    <row r="125" customFormat="false" ht="14.25" hidden="false" customHeight="false" outlineLevel="0" collapsed="false">
      <c r="A125" s="1" t="s">
        <v>425</v>
      </c>
      <c r="B125" s="1" t="s">
        <v>410</v>
      </c>
      <c r="C125" s="1" t="s">
        <v>426</v>
      </c>
      <c r="D125" s="1" t="n">
        <v>55.068876</v>
      </c>
      <c r="E125" s="1" t="n">
        <v>10.647816</v>
      </c>
      <c r="F125" s="1" t="s">
        <v>339</v>
      </c>
      <c r="G125" s="4" t="n">
        <v>200</v>
      </c>
      <c r="H125" s="1" t="s">
        <v>400</v>
      </c>
      <c r="I125" s="1" t="s">
        <v>50</v>
      </c>
      <c r="J125" s="5" t="n">
        <v>288</v>
      </c>
      <c r="L125" s="1" t="s">
        <v>51</v>
      </c>
      <c r="M125" s="4" t="n">
        <v>24</v>
      </c>
      <c r="N125" s="1" t="n">
        <v>8.5</v>
      </c>
      <c r="O125" s="1" t="n">
        <v>0.5</v>
      </c>
      <c r="P125" s="6" t="n">
        <v>0.02</v>
      </c>
      <c r="R125" s="1" t="n">
        <v>20.7</v>
      </c>
      <c r="S125" s="4" t="n">
        <v>850</v>
      </c>
      <c r="T125" s="4" t="n">
        <v>42</v>
      </c>
      <c r="V125" s="1" t="n">
        <v>31.5</v>
      </c>
      <c r="W125" s="6" t="n">
        <v>32.56</v>
      </c>
      <c r="X125" s="4" t="n">
        <v>0</v>
      </c>
      <c r="Y125" s="4" t="n">
        <v>0</v>
      </c>
      <c r="Z125" s="4" t="n">
        <v>0</v>
      </c>
      <c r="AA125" s="4" t="n">
        <v>0</v>
      </c>
      <c r="AJ125" s="4" t="n">
        <v>0</v>
      </c>
      <c r="AK125" s="4" t="n">
        <v>0</v>
      </c>
      <c r="AL125" s="1" t="s">
        <v>64</v>
      </c>
      <c r="AM125" s="1" t="s">
        <v>64</v>
      </c>
    </row>
    <row r="126" customFormat="false" ht="14.25" hidden="false" customHeight="false" outlineLevel="0" collapsed="false">
      <c r="A126" s="1" t="s">
        <v>427</v>
      </c>
      <c r="B126" s="1" t="s">
        <v>410</v>
      </c>
      <c r="C126" s="1" t="s">
        <v>426</v>
      </c>
      <c r="D126" s="1" t="n">
        <v>55.068876</v>
      </c>
      <c r="E126" s="1" t="n">
        <v>10.647816</v>
      </c>
      <c r="F126" s="1" t="s">
        <v>339</v>
      </c>
      <c r="G126" s="4" t="n">
        <v>200</v>
      </c>
      <c r="H126" s="1" t="s">
        <v>400</v>
      </c>
      <c r="I126" s="1" t="s">
        <v>50</v>
      </c>
      <c r="J126" s="5" t="n">
        <v>102</v>
      </c>
      <c r="L126" s="1" t="s">
        <v>66</v>
      </c>
      <c r="M126" s="4" t="n">
        <v>24</v>
      </c>
      <c r="N126" s="1" t="n">
        <v>8.5</v>
      </c>
      <c r="O126" s="1" t="n">
        <v>0.5</v>
      </c>
      <c r="P126" s="6" t="n">
        <v>0.02</v>
      </c>
      <c r="R126" s="1" t="n">
        <v>20.7</v>
      </c>
      <c r="S126" s="4" t="n">
        <v>850</v>
      </c>
      <c r="T126" s="4" t="n">
        <v>42</v>
      </c>
      <c r="V126" s="1" t="n">
        <v>31.5</v>
      </c>
      <c r="W126" s="6" t="n">
        <v>32.56</v>
      </c>
      <c r="X126" s="4" t="n">
        <v>0</v>
      </c>
      <c r="Y126" s="4" t="n">
        <v>0</v>
      </c>
      <c r="Z126" s="4" t="n">
        <v>0</v>
      </c>
      <c r="AA126" s="4" t="n">
        <v>0</v>
      </c>
      <c r="AJ126" s="4" t="n">
        <v>0</v>
      </c>
      <c r="AK126" s="4" t="n">
        <v>0</v>
      </c>
      <c r="AL126" s="1" t="s">
        <v>64</v>
      </c>
      <c r="AM126" s="1" t="s">
        <v>64</v>
      </c>
    </row>
    <row r="127" customFormat="false" ht="14.25" hidden="false" customHeight="false" outlineLevel="0" collapsed="false">
      <c r="A127" s="1" t="s">
        <v>428</v>
      </c>
      <c r="B127" s="1" t="s">
        <v>410</v>
      </c>
      <c r="C127" s="1" t="s">
        <v>429</v>
      </c>
      <c r="D127" s="1" t="n">
        <v>55.2702</v>
      </c>
      <c r="E127" s="1" t="n">
        <v>10.118235</v>
      </c>
      <c r="F127" s="1" t="s">
        <v>339</v>
      </c>
      <c r="G127" s="4" t="n">
        <v>150</v>
      </c>
      <c r="H127" s="1" t="s">
        <v>400</v>
      </c>
      <c r="I127" s="1" t="s">
        <v>50</v>
      </c>
      <c r="J127" s="5" t="n">
        <v>904</v>
      </c>
      <c r="L127" s="1" t="s">
        <v>51</v>
      </c>
      <c r="M127" s="4" t="n">
        <v>70</v>
      </c>
      <c r="N127" s="4" t="n">
        <v>8</v>
      </c>
      <c r="O127" s="4" t="n">
        <v>1</v>
      </c>
      <c r="P127" s="6" t="n">
        <v>0.05</v>
      </c>
      <c r="R127" s="1" t="n">
        <v>23.4</v>
      </c>
      <c r="S127" s="4" t="n">
        <v>6387</v>
      </c>
      <c r="T127" s="4" t="n">
        <v>1</v>
      </c>
      <c r="V127" s="4" t="n">
        <v>0</v>
      </c>
      <c r="W127" s="4" t="n">
        <v>0</v>
      </c>
      <c r="X127" s="4" t="n">
        <v>0</v>
      </c>
      <c r="Y127" s="4" t="n">
        <v>0</v>
      </c>
      <c r="Z127" s="4" t="n">
        <v>0</v>
      </c>
      <c r="AA127" s="4" t="n">
        <v>0</v>
      </c>
      <c r="AB127" s="4" t="n">
        <v>1</v>
      </c>
      <c r="AJ127" s="4" t="n">
        <v>0</v>
      </c>
      <c r="AK127" s="4" t="n">
        <v>0</v>
      </c>
      <c r="AL127" s="1" t="s">
        <v>48</v>
      </c>
      <c r="AM127" s="1" t="s">
        <v>48</v>
      </c>
    </row>
    <row r="128" customFormat="false" ht="14.25" hidden="false" customHeight="false" outlineLevel="0" collapsed="false">
      <c r="A128" s="1" t="s">
        <v>430</v>
      </c>
      <c r="B128" s="1" t="s">
        <v>410</v>
      </c>
      <c r="C128" s="1" t="s">
        <v>429</v>
      </c>
      <c r="D128" s="1" t="n">
        <v>55.2702</v>
      </c>
      <c r="E128" s="1" t="n">
        <v>10.118235</v>
      </c>
      <c r="F128" s="1" t="s">
        <v>339</v>
      </c>
      <c r="G128" s="4" t="n">
        <v>150</v>
      </c>
      <c r="H128" s="1" t="s">
        <v>400</v>
      </c>
      <c r="I128" s="1" t="s">
        <v>50</v>
      </c>
      <c r="J128" s="5" t="n">
        <v>276</v>
      </c>
      <c r="L128" s="1" t="s">
        <v>66</v>
      </c>
      <c r="M128" s="4" t="n">
        <v>70</v>
      </c>
      <c r="N128" s="4" t="n">
        <v>8</v>
      </c>
      <c r="O128" s="4" t="n">
        <v>1</v>
      </c>
      <c r="P128" s="6" t="n">
        <v>0.05</v>
      </c>
      <c r="R128" s="1" t="n">
        <v>23.4</v>
      </c>
      <c r="S128" s="4" t="n">
        <v>6387</v>
      </c>
      <c r="T128" s="4" t="n">
        <v>1</v>
      </c>
      <c r="V128" s="4" t="n">
        <v>0</v>
      </c>
      <c r="W128" s="4" t="n">
        <v>0</v>
      </c>
      <c r="X128" s="4" t="n">
        <v>0</v>
      </c>
      <c r="Y128" s="4" t="n">
        <v>0</v>
      </c>
      <c r="Z128" s="4" t="n">
        <v>0</v>
      </c>
      <c r="AA128" s="4" t="n">
        <v>0</v>
      </c>
      <c r="AB128" s="4" t="n">
        <v>1</v>
      </c>
      <c r="AJ128" s="4" t="n">
        <v>0</v>
      </c>
      <c r="AK128" s="4" t="n">
        <v>0</v>
      </c>
      <c r="AL128" s="1" t="s">
        <v>48</v>
      </c>
      <c r="AM128" s="1" t="s">
        <v>48</v>
      </c>
    </row>
    <row r="129" customFormat="false" ht="14.25" hidden="false" customHeight="false" outlineLevel="0" collapsed="false">
      <c r="A129" s="1" t="s">
        <v>431</v>
      </c>
      <c r="B129" s="1" t="s">
        <v>400</v>
      </c>
      <c r="C129" s="1" t="s">
        <v>432</v>
      </c>
      <c r="D129" s="1" t="n">
        <v>55.3803914</v>
      </c>
      <c r="E129" s="1" t="n">
        <v>11.5681016</v>
      </c>
      <c r="F129" s="1" t="s">
        <v>339</v>
      </c>
      <c r="G129" s="4" t="n">
        <v>30</v>
      </c>
      <c r="H129" s="1" t="s">
        <v>400</v>
      </c>
      <c r="I129" s="1" t="s">
        <v>50</v>
      </c>
      <c r="J129" s="5" t="n">
        <v>146</v>
      </c>
      <c r="K129" s="1" t="s">
        <v>433</v>
      </c>
      <c r="L129" s="1" t="s">
        <v>51</v>
      </c>
      <c r="M129" s="4" t="n">
        <v>10</v>
      </c>
      <c r="N129" s="1" t="n">
        <v>8.5</v>
      </c>
      <c r="O129" s="4" t="n">
        <v>1</v>
      </c>
      <c r="P129" s="1" t="n">
        <v>0.1</v>
      </c>
      <c r="R129" s="1" t="n">
        <v>19.5</v>
      </c>
      <c r="S129" s="4" t="n">
        <v>367</v>
      </c>
      <c r="T129" s="6" t="n">
        <v>0.48</v>
      </c>
      <c r="V129" s="4" t="n">
        <v>25</v>
      </c>
      <c r="X129" s="4" t="n">
        <v>0</v>
      </c>
      <c r="Y129" s="4" t="n">
        <v>0</v>
      </c>
      <c r="Z129" s="4" t="n">
        <v>20</v>
      </c>
      <c r="AB129" s="1" t="s">
        <v>73</v>
      </c>
      <c r="AJ129" s="4" t="n">
        <v>0</v>
      </c>
      <c r="AK129" s="4" t="n">
        <v>0</v>
      </c>
      <c r="AL129" s="1" t="s">
        <v>64</v>
      </c>
      <c r="AM129" s="1" t="s">
        <v>64</v>
      </c>
    </row>
    <row r="130" customFormat="false" ht="14.25" hidden="false" customHeight="false" outlineLevel="0" collapsed="false">
      <c r="A130" s="1" t="s">
        <v>434</v>
      </c>
      <c r="B130" s="1" t="s">
        <v>400</v>
      </c>
      <c r="C130" s="1" t="s">
        <v>432</v>
      </c>
      <c r="D130" s="1" t="n">
        <v>55.3803914</v>
      </c>
      <c r="E130" s="1" t="n">
        <v>11.5681016</v>
      </c>
      <c r="F130" s="1" t="s">
        <v>339</v>
      </c>
      <c r="G130" s="4" t="n">
        <v>30</v>
      </c>
      <c r="H130" s="1" t="s">
        <v>400</v>
      </c>
      <c r="I130" s="1" t="s">
        <v>50</v>
      </c>
      <c r="J130" s="5" t="n">
        <v>141</v>
      </c>
      <c r="L130" s="1" t="s">
        <v>66</v>
      </c>
      <c r="M130" s="4" t="n">
        <v>10</v>
      </c>
      <c r="N130" s="1" t="n">
        <v>8.5</v>
      </c>
      <c r="O130" s="4" t="n">
        <v>1</v>
      </c>
      <c r="P130" s="1" t="n">
        <v>0.1</v>
      </c>
      <c r="R130" s="1" t="n">
        <v>19.5</v>
      </c>
      <c r="S130" s="4" t="n">
        <v>367</v>
      </c>
      <c r="T130" s="6" t="n">
        <v>0.48</v>
      </c>
      <c r="V130" s="4" t="n">
        <v>25</v>
      </c>
      <c r="X130" s="4" t="n">
        <v>0</v>
      </c>
      <c r="Y130" s="4" t="n">
        <v>0</v>
      </c>
      <c r="Z130" s="4" t="n">
        <v>20</v>
      </c>
      <c r="AB130" s="1" t="s">
        <v>73</v>
      </c>
      <c r="AL130" s="1" t="s">
        <v>64</v>
      </c>
      <c r="AM130" s="1" t="s">
        <v>64</v>
      </c>
    </row>
    <row r="131" customFormat="false" ht="14.25" hidden="false" customHeight="false" outlineLevel="0" collapsed="false">
      <c r="A131" s="1" t="s">
        <v>435</v>
      </c>
      <c r="B131" s="1" t="s">
        <v>244</v>
      </c>
      <c r="C131" s="1" t="s">
        <v>194</v>
      </c>
      <c r="D131" s="1" t="n">
        <v>55.6507</v>
      </c>
      <c r="E131" s="1" t="n">
        <v>12.585</v>
      </c>
      <c r="F131" s="1" t="s">
        <v>195</v>
      </c>
      <c r="G131" s="4" t="n">
        <v>115</v>
      </c>
      <c r="H131" s="1" t="s">
        <v>244</v>
      </c>
      <c r="I131" s="1" t="s">
        <v>50</v>
      </c>
      <c r="J131" s="5" t="n">
        <v>232</v>
      </c>
      <c r="L131" s="1" t="s">
        <v>66</v>
      </c>
      <c r="V131" s="1" t="n">
        <v>75.3</v>
      </c>
      <c r="W131" s="1" t="n">
        <v>25.596</v>
      </c>
      <c r="X131" s="4" t="n">
        <v>10</v>
      </c>
      <c r="Y131" s="1" t="n">
        <v>24.949</v>
      </c>
      <c r="Z131" s="1" t="n">
        <v>11.1</v>
      </c>
      <c r="AA131" s="1" t="n">
        <v>14.216</v>
      </c>
      <c r="AJ131" s="1" t="n">
        <v>3.6</v>
      </c>
      <c r="AK131" s="1" t="n">
        <v>4.033</v>
      </c>
    </row>
    <row r="132" customFormat="false" ht="14.25" hidden="false" customHeight="false" outlineLevel="0" collapsed="false">
      <c r="A132" s="1" t="s">
        <v>436</v>
      </c>
      <c r="B132" s="1" t="s">
        <v>244</v>
      </c>
      <c r="C132" s="1" t="s">
        <v>194</v>
      </c>
      <c r="D132" s="1" t="n">
        <v>55.6507</v>
      </c>
      <c r="E132" s="1" t="n">
        <v>12.585</v>
      </c>
      <c r="F132" s="1" t="s">
        <v>195</v>
      </c>
      <c r="G132" s="4" t="n">
        <v>230</v>
      </c>
      <c r="H132" s="1" t="s">
        <v>154</v>
      </c>
      <c r="I132" s="1" t="s">
        <v>50</v>
      </c>
      <c r="J132" s="5" t="n">
        <v>146</v>
      </c>
      <c r="L132" s="1" t="s">
        <v>51</v>
      </c>
      <c r="V132" s="1" t="n">
        <v>75.3</v>
      </c>
      <c r="W132" s="1" t="n">
        <v>25.596</v>
      </c>
      <c r="X132" s="4" t="n">
        <v>10</v>
      </c>
      <c r="Y132" s="1" t="n">
        <v>24.949</v>
      </c>
      <c r="Z132" s="1" t="n">
        <v>11.1</v>
      </c>
      <c r="AA132" s="1" t="n">
        <v>14.216</v>
      </c>
      <c r="AJ132" s="1" t="n">
        <v>3.6</v>
      </c>
      <c r="AK132" s="1" t="n">
        <v>4.033</v>
      </c>
    </row>
    <row r="133" customFormat="false" ht="14.25" hidden="false" customHeight="false" outlineLevel="0" collapsed="false">
      <c r="A133" s="1" t="s">
        <v>437</v>
      </c>
      <c r="B133" s="1" t="s">
        <v>343</v>
      </c>
      <c r="C133" s="1" t="s">
        <v>438</v>
      </c>
      <c r="D133" s="1" t="n">
        <v>55.67702</v>
      </c>
      <c r="E133" s="1" t="n">
        <v>12.476133</v>
      </c>
      <c r="F133" s="1" t="s">
        <v>241</v>
      </c>
      <c r="G133" s="4" t="n">
        <v>1350</v>
      </c>
      <c r="H133" s="1" t="s">
        <v>439</v>
      </c>
      <c r="I133" s="1" t="s">
        <v>50</v>
      </c>
      <c r="J133" s="5" t="n">
        <v>826</v>
      </c>
      <c r="L133" s="1" t="s">
        <v>66</v>
      </c>
      <c r="M133" s="4" t="n">
        <v>240</v>
      </c>
      <c r="N133" s="4" t="n">
        <v>10</v>
      </c>
      <c r="O133" s="6" t="n">
        <v>0.01</v>
      </c>
      <c r="P133" s="1" t="n">
        <v>0.1</v>
      </c>
      <c r="R133" s="4" t="n">
        <v>23</v>
      </c>
      <c r="S133" s="4" t="n">
        <v>460</v>
      </c>
      <c r="T133" s="1" t="n">
        <v>2.4</v>
      </c>
      <c r="V133" s="4" t="n">
        <v>0</v>
      </c>
      <c r="W133" s="4" t="n">
        <v>0</v>
      </c>
      <c r="X133" s="4" t="n">
        <v>0</v>
      </c>
      <c r="Y133" s="4" t="n">
        <v>0</v>
      </c>
      <c r="Z133" s="4" t="n">
        <v>100</v>
      </c>
      <c r="AJ133" s="4" t="n">
        <v>0</v>
      </c>
      <c r="AK133" s="4" t="n">
        <v>0</v>
      </c>
      <c r="AL133" s="1" t="s">
        <v>48</v>
      </c>
      <c r="AM133" s="1" t="s">
        <v>48</v>
      </c>
    </row>
    <row r="134" customFormat="false" ht="14.25" hidden="false" customHeight="false" outlineLevel="0" collapsed="false">
      <c r="A134" s="1" t="s">
        <v>440</v>
      </c>
      <c r="B134" s="1" t="s">
        <v>343</v>
      </c>
      <c r="C134" s="1" t="s">
        <v>438</v>
      </c>
      <c r="D134" s="1" t="n">
        <v>55.67702</v>
      </c>
      <c r="E134" s="1" t="n">
        <v>12.476133</v>
      </c>
      <c r="F134" s="1" t="s">
        <v>241</v>
      </c>
      <c r="G134" s="4" t="n">
        <v>2300</v>
      </c>
      <c r="H134" s="1" t="s">
        <v>439</v>
      </c>
      <c r="I134" s="1" t="s">
        <v>50</v>
      </c>
      <c r="J134" s="5" t="n">
        <v>762</v>
      </c>
      <c r="K134" s="1" t="s">
        <v>441</v>
      </c>
      <c r="L134" s="1" t="s">
        <v>46</v>
      </c>
      <c r="M134" s="4" t="n">
        <v>240</v>
      </c>
      <c r="N134" s="1" t="n">
        <v>8.5</v>
      </c>
      <c r="O134" s="1" t="n">
        <v>2.3</v>
      </c>
      <c r="P134" s="1" t="n">
        <v>0.1</v>
      </c>
      <c r="R134" s="4" t="n">
        <v>23</v>
      </c>
      <c r="S134" s="4" t="n">
        <v>460</v>
      </c>
      <c r="T134" s="1" t="n">
        <v>2.4</v>
      </c>
      <c r="V134" s="4" t="n">
        <v>0</v>
      </c>
      <c r="W134" s="4" t="n">
        <v>0</v>
      </c>
      <c r="X134" s="4" t="n">
        <v>0</v>
      </c>
      <c r="Y134" s="4" t="n">
        <v>0</v>
      </c>
      <c r="Z134" s="4" t="n">
        <v>100</v>
      </c>
      <c r="AJ134" s="4" t="n">
        <v>0</v>
      </c>
      <c r="AK134" s="4" t="n">
        <v>0</v>
      </c>
      <c r="AL134" s="1" t="s">
        <v>48</v>
      </c>
      <c r="AM134" s="1" t="s">
        <v>48</v>
      </c>
    </row>
    <row r="135" customFormat="false" ht="14.25" hidden="false" customHeight="false" outlineLevel="0" collapsed="false">
      <c r="A135" s="1" t="s">
        <v>442</v>
      </c>
      <c r="B135" s="1" t="s">
        <v>443</v>
      </c>
      <c r="C135" s="1" t="s">
        <v>444</v>
      </c>
      <c r="D135" s="1" t="n">
        <v>55.978735</v>
      </c>
      <c r="E135" s="1" t="n">
        <v>12.029988</v>
      </c>
      <c r="F135" s="1" t="s">
        <v>187</v>
      </c>
      <c r="G135" s="4" t="n">
        <v>300</v>
      </c>
      <c r="H135" s="1" t="s">
        <v>439</v>
      </c>
      <c r="I135" s="1" t="s">
        <v>50</v>
      </c>
      <c r="J135" s="5" t="n">
        <v>938</v>
      </c>
      <c r="L135" s="1" t="s">
        <v>51</v>
      </c>
    </row>
    <row r="136" customFormat="false" ht="14.25" hidden="false" customHeight="false" outlineLevel="0" collapsed="false">
      <c r="A136" s="1" t="s">
        <v>445</v>
      </c>
      <c r="B136" s="1" t="s">
        <v>80</v>
      </c>
      <c r="C136" s="1" t="s">
        <v>446</v>
      </c>
      <c r="D136" s="4" t="n">
        <v>0</v>
      </c>
      <c r="E136" s="4" t="n">
        <v>0</v>
      </c>
      <c r="G136" s="4" t="n">
        <v>180</v>
      </c>
      <c r="H136" s="1" t="s">
        <v>80</v>
      </c>
      <c r="I136" s="1" t="s">
        <v>50</v>
      </c>
      <c r="J136" s="5" t="n">
        <v>191</v>
      </c>
      <c r="L136" s="1" t="s">
        <v>51</v>
      </c>
      <c r="N136" s="1" t="n">
        <v>8.5</v>
      </c>
    </row>
    <row r="137" customFormat="false" ht="14.25" hidden="false" customHeight="false" outlineLevel="0" collapsed="false">
      <c r="A137" s="1" t="s">
        <v>447</v>
      </c>
      <c r="B137" s="1" t="s">
        <v>50</v>
      </c>
      <c r="C137" s="1" t="s">
        <v>448</v>
      </c>
      <c r="D137" s="4" t="n">
        <v>0</v>
      </c>
      <c r="E137" s="4" t="n">
        <v>0</v>
      </c>
      <c r="F137" s="1" t="s">
        <v>449</v>
      </c>
      <c r="G137" s="4" t="n">
        <v>5</v>
      </c>
      <c r="H137" s="1" t="s">
        <v>50</v>
      </c>
      <c r="I137" s="1" t="s">
        <v>50</v>
      </c>
      <c r="J137" s="5" t="n">
        <v>152</v>
      </c>
      <c r="K137" s="1" t="s">
        <v>450</v>
      </c>
      <c r="L137" s="1" t="s">
        <v>46</v>
      </c>
      <c r="M137" s="4" t="n">
        <v>72</v>
      </c>
      <c r="N137" s="4" t="n">
        <v>7</v>
      </c>
      <c r="O137" s="4" t="n">
        <v>10</v>
      </c>
      <c r="P137" s="6" t="n">
        <v>0.02</v>
      </c>
      <c r="R137" s="1" t="n">
        <v>23.7</v>
      </c>
      <c r="S137" s="4" t="n">
        <v>120000</v>
      </c>
      <c r="T137" s="1" t="n">
        <v>2.5</v>
      </c>
      <c r="V137" s="4" t="n">
        <v>45</v>
      </c>
      <c r="W137" s="4" t="n">
        <v>36</v>
      </c>
      <c r="X137" s="4" t="n">
        <v>5</v>
      </c>
      <c r="Y137" s="4" t="n">
        <v>8</v>
      </c>
      <c r="Z137" s="4" t="n">
        <v>0</v>
      </c>
      <c r="AA137" s="4" t="n">
        <v>0</v>
      </c>
      <c r="AJ137" s="4" t="n">
        <v>0</v>
      </c>
      <c r="AK137" s="4" t="n">
        <v>0</v>
      </c>
      <c r="AL137" s="1" t="s">
        <v>451</v>
      </c>
      <c r="AM137" s="1" t="s">
        <v>64</v>
      </c>
    </row>
    <row r="138" customFormat="false" ht="14.25" hidden="false" customHeight="false" outlineLevel="0" collapsed="false">
      <c r="A138" s="1" t="s">
        <v>452</v>
      </c>
      <c r="B138" s="1" t="s">
        <v>50</v>
      </c>
      <c r="C138" s="1" t="s">
        <v>448</v>
      </c>
      <c r="D138" s="4" t="n">
        <v>0</v>
      </c>
      <c r="E138" s="4" t="n">
        <v>0</v>
      </c>
      <c r="F138" s="1" t="s">
        <v>449</v>
      </c>
      <c r="G138" s="4" t="n">
        <v>5</v>
      </c>
      <c r="H138" s="1" t="s">
        <v>50</v>
      </c>
      <c r="I138" s="1" t="s">
        <v>50</v>
      </c>
      <c r="J138" s="5" t="n">
        <v>482</v>
      </c>
      <c r="L138" s="1" t="s">
        <v>66</v>
      </c>
      <c r="M138" s="4" t="n">
        <v>72</v>
      </c>
      <c r="N138" s="4" t="n">
        <v>7</v>
      </c>
      <c r="O138" s="4" t="n">
        <v>10</v>
      </c>
      <c r="P138" s="6" t="n">
        <v>0.02</v>
      </c>
      <c r="R138" s="1" t="n">
        <v>23.7</v>
      </c>
      <c r="S138" s="4" t="n">
        <v>120000</v>
      </c>
      <c r="T138" s="1" t="n">
        <v>2.5</v>
      </c>
      <c r="V138" s="4" t="n">
        <v>45</v>
      </c>
      <c r="W138" s="4" t="n">
        <v>36</v>
      </c>
      <c r="X138" s="4" t="n">
        <v>5</v>
      </c>
      <c r="Y138" s="4" t="n">
        <v>8</v>
      </c>
      <c r="Z138" s="4" t="n">
        <v>0</v>
      </c>
      <c r="AA138" s="4" t="n">
        <v>0</v>
      </c>
      <c r="AJ138" s="4" t="n">
        <v>0</v>
      </c>
      <c r="AK138" s="4" t="n">
        <v>0</v>
      </c>
      <c r="AL138" s="1" t="s">
        <v>451</v>
      </c>
      <c r="AM138" s="1" t="s">
        <v>64</v>
      </c>
    </row>
    <row r="139" customFormat="false" ht="14.25" hidden="false" customHeight="false" outlineLevel="0" collapsed="false">
      <c r="A139" s="1" t="s">
        <v>453</v>
      </c>
      <c r="B139" s="1" t="s">
        <v>454</v>
      </c>
      <c r="C139" s="1" t="s">
        <v>455</v>
      </c>
      <c r="D139" s="1" t="n">
        <v>57.32149</v>
      </c>
      <c r="E139" s="1" t="n">
        <v>9.531</v>
      </c>
      <c r="F139" s="1" t="s">
        <v>323</v>
      </c>
      <c r="G139" s="4" t="n">
        <v>500</v>
      </c>
      <c r="H139" s="1" t="s">
        <v>456</v>
      </c>
      <c r="I139" s="1" t="s">
        <v>50</v>
      </c>
      <c r="J139" s="5" t="n">
        <v>150</v>
      </c>
      <c r="L139" s="1" t="s">
        <v>51</v>
      </c>
      <c r="M139" s="4" t="n">
        <v>140</v>
      </c>
      <c r="N139" s="4" t="n">
        <v>7</v>
      </c>
      <c r="O139" s="1" t="n">
        <v>0.5</v>
      </c>
      <c r="P139" s="6" t="n">
        <v>0.02</v>
      </c>
      <c r="R139" s="4" t="n">
        <v>17</v>
      </c>
      <c r="S139" s="4" t="n">
        <v>3302</v>
      </c>
      <c r="T139" s="4" t="n">
        <v>170</v>
      </c>
      <c r="V139" s="1" t="n">
        <v>0.9</v>
      </c>
      <c r="W139" s="6" t="n">
        <v>0.21</v>
      </c>
      <c r="X139" s="4" t="n">
        <v>0</v>
      </c>
      <c r="Y139" s="4" t="n">
        <v>0</v>
      </c>
      <c r="Z139" s="1" t="n">
        <v>0.215</v>
      </c>
      <c r="AA139" s="6" t="n">
        <v>0.42</v>
      </c>
      <c r="AB139" s="1" t="s">
        <v>457</v>
      </c>
      <c r="AJ139" s="4" t="n">
        <v>0</v>
      </c>
      <c r="AK139" s="4" t="n">
        <v>0</v>
      </c>
      <c r="AL139" s="1" t="s">
        <v>64</v>
      </c>
      <c r="AM139" s="1" t="s">
        <v>64</v>
      </c>
    </row>
    <row r="140" customFormat="false" ht="14.25" hidden="false" customHeight="false" outlineLevel="0" collapsed="false">
      <c r="A140" s="1" t="s">
        <v>458</v>
      </c>
      <c r="B140" s="1" t="s">
        <v>454</v>
      </c>
      <c r="C140" s="1" t="s">
        <v>459</v>
      </c>
      <c r="D140" s="1" t="n">
        <v>57.32149</v>
      </c>
      <c r="E140" s="1" t="n">
        <v>9.531</v>
      </c>
      <c r="F140" s="1" t="s">
        <v>323</v>
      </c>
      <c r="G140" s="4" t="n">
        <v>500</v>
      </c>
      <c r="H140" s="1" t="s">
        <v>456</v>
      </c>
      <c r="I140" s="1" t="s">
        <v>50</v>
      </c>
      <c r="J140" s="5" t="n">
        <v>246</v>
      </c>
      <c r="L140" s="1" t="s">
        <v>460</v>
      </c>
      <c r="M140" s="4" t="n">
        <v>140</v>
      </c>
      <c r="N140" s="4" t="n">
        <v>7</v>
      </c>
      <c r="O140" s="1" t="n">
        <v>0.5</v>
      </c>
      <c r="P140" s="6" t="n">
        <v>0.02</v>
      </c>
      <c r="R140" s="4" t="n">
        <v>17</v>
      </c>
      <c r="S140" s="4" t="n">
        <v>3302</v>
      </c>
      <c r="T140" s="1" t="n">
        <v>1.7</v>
      </c>
      <c r="V140" s="1" t="n">
        <v>0.9</v>
      </c>
      <c r="W140" s="6" t="n">
        <v>0.21</v>
      </c>
      <c r="X140" s="4" t="n">
        <v>0</v>
      </c>
      <c r="Y140" s="4" t="n">
        <v>0</v>
      </c>
      <c r="Z140" s="1" t="n">
        <v>0.215</v>
      </c>
      <c r="AA140" s="6" t="n">
        <v>0.42</v>
      </c>
      <c r="AB140" s="1" t="s">
        <v>461</v>
      </c>
      <c r="AJ140" s="4" t="n">
        <v>0</v>
      </c>
      <c r="AK140" s="4" t="n">
        <v>0</v>
      </c>
      <c r="AL140" s="1" t="s">
        <v>64</v>
      </c>
      <c r="AM140" s="1" t="s">
        <v>127</v>
      </c>
    </row>
    <row r="141" customFormat="false" ht="14.25" hidden="false" customHeight="false" outlineLevel="0" collapsed="false">
      <c r="A141" s="1" t="s">
        <v>462</v>
      </c>
      <c r="B141" s="1" t="s">
        <v>463</v>
      </c>
      <c r="C141" s="1" t="s">
        <v>464</v>
      </c>
      <c r="D141" s="4" t="n">
        <v>0</v>
      </c>
      <c r="E141" s="4" t="n">
        <v>0</v>
      </c>
      <c r="F141" s="1" t="s">
        <v>465</v>
      </c>
      <c r="H141" s="1" t="s">
        <v>466</v>
      </c>
      <c r="I141" s="1" t="s">
        <v>467</v>
      </c>
      <c r="J141" s="1" t="n">
        <v>35.4</v>
      </c>
      <c r="L141" s="1" t="s">
        <v>51</v>
      </c>
    </row>
    <row r="142" customFormat="false" ht="14.25" hidden="false" customHeight="false" outlineLevel="0" collapsed="false">
      <c r="A142" s="1" t="s">
        <v>468</v>
      </c>
      <c r="B142" s="1" t="s">
        <v>463</v>
      </c>
      <c r="C142" s="1" t="s">
        <v>469</v>
      </c>
      <c r="D142" s="4" t="n">
        <v>0</v>
      </c>
      <c r="E142" s="4" t="n">
        <v>0</v>
      </c>
      <c r="F142" s="1" t="s">
        <v>465</v>
      </c>
      <c r="H142" s="1" t="s">
        <v>466</v>
      </c>
      <c r="I142" s="1" t="s">
        <v>467</v>
      </c>
      <c r="J142" s="6" t="n">
        <v>9.68</v>
      </c>
      <c r="L142" s="1" t="s">
        <v>66</v>
      </c>
    </row>
    <row r="143" customFormat="false" ht="14.25" hidden="false" customHeight="false" outlineLevel="0" collapsed="false">
      <c r="A143" s="1" t="s">
        <v>470</v>
      </c>
      <c r="B143" s="1" t="s">
        <v>471</v>
      </c>
      <c r="C143" s="1" t="s">
        <v>472</v>
      </c>
      <c r="D143" s="1" t="n">
        <v>55.67916</v>
      </c>
      <c r="E143" s="1" t="n">
        <v>12.477318</v>
      </c>
      <c r="F143" s="1" t="s">
        <v>473</v>
      </c>
      <c r="G143" s="4" t="n">
        <v>100</v>
      </c>
      <c r="H143" s="1" t="s">
        <v>474</v>
      </c>
      <c r="I143" s="1" t="s">
        <v>467</v>
      </c>
      <c r="J143" s="1" t="n">
        <v>30.8</v>
      </c>
      <c r="K143" s="1" t="s">
        <v>475</v>
      </c>
      <c r="L143" s="1" t="s">
        <v>51</v>
      </c>
      <c r="M143" s="4" t="n">
        <v>9</v>
      </c>
      <c r="N143" s="1" t="n">
        <v>7.5</v>
      </c>
      <c r="O143" s="4" t="n">
        <v>1</v>
      </c>
      <c r="P143" s="6" t="n">
        <v>0.05</v>
      </c>
      <c r="R143" s="4" t="n">
        <v>9</v>
      </c>
      <c r="S143" s="4" t="n">
        <v>750</v>
      </c>
      <c r="T143" s="1" t="n">
        <v>0.155</v>
      </c>
      <c r="V143" s="1" t="n">
        <v>56.3</v>
      </c>
      <c r="W143" s="6" t="n">
        <v>36.34</v>
      </c>
      <c r="X143" s="4" t="n">
        <v>0</v>
      </c>
      <c r="Y143" s="4" t="n">
        <v>0</v>
      </c>
      <c r="Z143" s="4" t="n">
        <v>0</v>
      </c>
      <c r="AA143" s="4" t="n">
        <v>0</v>
      </c>
      <c r="AJ143" s="4" t="n">
        <v>0</v>
      </c>
      <c r="AK143" s="4" t="n">
        <v>0</v>
      </c>
      <c r="AL143" s="1" t="s">
        <v>302</v>
      </c>
      <c r="AM143" s="1" t="s">
        <v>302</v>
      </c>
    </row>
    <row r="144" customFormat="false" ht="14.25" hidden="false" customHeight="false" outlineLevel="0" collapsed="false">
      <c r="A144" s="1" t="s">
        <v>476</v>
      </c>
      <c r="B144" s="1" t="s">
        <v>471</v>
      </c>
      <c r="C144" s="1" t="s">
        <v>472</v>
      </c>
      <c r="D144" s="1" t="n">
        <v>55.67916</v>
      </c>
      <c r="E144" s="1" t="n">
        <v>12.477318</v>
      </c>
      <c r="F144" s="1" t="s">
        <v>473</v>
      </c>
      <c r="G144" s="4" t="n">
        <v>100</v>
      </c>
      <c r="H144" s="1" t="s">
        <v>474</v>
      </c>
      <c r="I144" s="1" t="s">
        <v>467</v>
      </c>
      <c r="J144" s="6" t="n">
        <v>9.4</v>
      </c>
      <c r="L144" s="1" t="s">
        <v>66</v>
      </c>
      <c r="M144" s="4" t="n">
        <v>9</v>
      </c>
      <c r="N144" s="1" t="n">
        <v>7.5</v>
      </c>
      <c r="O144" s="4" t="n">
        <v>1</v>
      </c>
      <c r="P144" s="6" t="n">
        <v>0.05</v>
      </c>
      <c r="R144" s="4" t="n">
        <v>9</v>
      </c>
      <c r="S144" s="4" t="n">
        <v>750</v>
      </c>
      <c r="T144" s="1" t="n">
        <v>0.155</v>
      </c>
      <c r="V144" s="1" t="n">
        <v>56.3</v>
      </c>
      <c r="W144" s="6" t="n">
        <v>36.34</v>
      </c>
      <c r="X144" s="4" t="n">
        <v>0</v>
      </c>
      <c r="Y144" s="4" t="n">
        <v>0</v>
      </c>
      <c r="Z144" s="4" t="n">
        <v>0</v>
      </c>
      <c r="AA144" s="4" t="n">
        <v>0</v>
      </c>
      <c r="AJ144" s="4" t="n">
        <v>0</v>
      </c>
      <c r="AK144" s="4" t="n">
        <v>0</v>
      </c>
      <c r="AL144" s="1" t="s">
        <v>302</v>
      </c>
      <c r="AM144" s="1" t="s">
        <v>302</v>
      </c>
    </row>
    <row r="145" customFormat="false" ht="14.25" hidden="false" customHeight="false" outlineLevel="0" collapsed="false">
      <c r="A145" s="1" t="s">
        <v>477</v>
      </c>
      <c r="B145" s="1" t="s">
        <v>478</v>
      </c>
      <c r="C145" s="1" t="s">
        <v>479</v>
      </c>
      <c r="D145" s="1" t="n">
        <v>56.54158</v>
      </c>
      <c r="E145" s="1" t="n">
        <v>8.302653</v>
      </c>
      <c r="F145" s="1" t="s">
        <v>480</v>
      </c>
      <c r="G145" s="4" t="n">
        <v>300</v>
      </c>
      <c r="H145" s="1" t="s">
        <v>474</v>
      </c>
      <c r="I145" s="1" t="s">
        <v>467</v>
      </c>
      <c r="J145" s="6" t="n">
        <v>4.88</v>
      </c>
      <c r="K145" s="1" t="s">
        <v>481</v>
      </c>
      <c r="L145" s="1" t="s">
        <v>51</v>
      </c>
      <c r="M145" s="4" t="n">
        <v>140</v>
      </c>
      <c r="N145" s="4" t="n">
        <v>7</v>
      </c>
      <c r="O145" s="6" t="n">
        <v>0.02</v>
      </c>
      <c r="P145" s="1" t="n">
        <v>0.5</v>
      </c>
      <c r="R145" s="4" t="n">
        <v>10</v>
      </c>
      <c r="S145" s="4" t="n">
        <v>1506</v>
      </c>
      <c r="T145" s="1" t="n">
        <v>1.4</v>
      </c>
      <c r="V145" s="1" t="n">
        <v>13.2</v>
      </c>
      <c r="W145" s="1" t="n">
        <v>12.3</v>
      </c>
      <c r="X145" s="4" t="n">
        <v>9</v>
      </c>
      <c r="Y145" s="6" t="n">
        <v>22.34</v>
      </c>
      <c r="Z145" s="4" t="n">
        <v>19</v>
      </c>
      <c r="AA145" s="6" t="n">
        <v>20.11</v>
      </c>
      <c r="AJ145" s="4" t="n">
        <v>24</v>
      </c>
      <c r="AK145" s="6" t="n">
        <v>27.47</v>
      </c>
      <c r="AM145" s="1" t="s">
        <v>319</v>
      </c>
    </row>
    <row r="146" customFormat="false" ht="14.25" hidden="false" customHeight="false" outlineLevel="0" collapsed="false">
      <c r="A146" s="1" t="s">
        <v>482</v>
      </c>
      <c r="B146" s="1" t="s">
        <v>478</v>
      </c>
      <c r="C146" s="1" t="s">
        <v>483</v>
      </c>
      <c r="D146" s="1" t="n">
        <v>56.54158</v>
      </c>
      <c r="E146" s="1" t="n">
        <v>8.302653</v>
      </c>
      <c r="F146" s="1" t="s">
        <v>480</v>
      </c>
      <c r="G146" s="4" t="n">
        <v>300</v>
      </c>
      <c r="H146" s="1" t="s">
        <v>474</v>
      </c>
      <c r="I146" s="1" t="s">
        <v>467</v>
      </c>
      <c r="J146" s="6" t="n">
        <v>2.18</v>
      </c>
      <c r="L146" s="1" t="s">
        <v>66</v>
      </c>
      <c r="M146" s="4" t="n">
        <v>140</v>
      </c>
      <c r="N146" s="4" t="n">
        <v>7</v>
      </c>
      <c r="O146" s="6" t="n">
        <v>0.02</v>
      </c>
      <c r="P146" s="1" t="n">
        <v>0.5</v>
      </c>
      <c r="R146" s="4" t="n">
        <v>10</v>
      </c>
      <c r="S146" s="4" t="n">
        <v>1506</v>
      </c>
      <c r="T146" s="1" t="n">
        <v>1.4</v>
      </c>
      <c r="V146" s="1" t="n">
        <v>13.2</v>
      </c>
      <c r="W146" s="1" t="n">
        <v>12.3</v>
      </c>
      <c r="X146" s="4" t="n">
        <v>9</v>
      </c>
      <c r="Y146" s="6" t="n">
        <v>22.34</v>
      </c>
      <c r="Z146" s="4" t="n">
        <v>19</v>
      </c>
      <c r="AA146" s="6" t="n">
        <v>20.11</v>
      </c>
      <c r="AJ146" s="4" t="n">
        <v>24</v>
      </c>
      <c r="AK146" s="6" t="n">
        <v>27.47</v>
      </c>
      <c r="AM146" s="1" t="s">
        <v>319</v>
      </c>
    </row>
    <row r="147" customFormat="false" ht="14.25" hidden="false" customHeight="false" outlineLevel="0" collapsed="false">
      <c r="A147" s="1" t="s">
        <v>484</v>
      </c>
      <c r="B147" s="1" t="s">
        <v>485</v>
      </c>
      <c r="C147" s="1" t="s">
        <v>486</v>
      </c>
      <c r="D147" s="1" t="n">
        <v>55.291331</v>
      </c>
      <c r="E147" s="1" t="n">
        <v>11.809837</v>
      </c>
      <c r="F147" s="1" t="s">
        <v>487</v>
      </c>
      <c r="G147" s="4" t="n">
        <v>350</v>
      </c>
      <c r="H147" s="1" t="s">
        <v>474</v>
      </c>
      <c r="I147" s="1" t="s">
        <v>467</v>
      </c>
      <c r="J147" s="1" t="n">
        <v>14.3</v>
      </c>
      <c r="K147" s="1" t="s">
        <v>488</v>
      </c>
      <c r="L147" s="1" t="s">
        <v>51</v>
      </c>
      <c r="O147" s="4" t="n">
        <v>20</v>
      </c>
      <c r="P147" s="1" t="n">
        <v>0.5</v>
      </c>
      <c r="R147" s="4" t="n">
        <v>13</v>
      </c>
      <c r="T147" s="4" t="n">
        <v>4</v>
      </c>
    </row>
    <row r="148" customFormat="false" ht="14.25" hidden="false" customHeight="false" outlineLevel="0" collapsed="false">
      <c r="A148" s="1" t="s">
        <v>489</v>
      </c>
      <c r="B148" s="1" t="s">
        <v>485</v>
      </c>
      <c r="C148" s="1" t="s">
        <v>486</v>
      </c>
      <c r="D148" s="1" t="n">
        <v>55.291331</v>
      </c>
      <c r="E148" s="1" t="n">
        <v>11.809837</v>
      </c>
      <c r="F148" s="1" t="s">
        <v>487</v>
      </c>
      <c r="G148" s="4" t="n">
        <v>350</v>
      </c>
      <c r="H148" s="1" t="s">
        <v>474</v>
      </c>
      <c r="I148" s="1" t="s">
        <v>467</v>
      </c>
      <c r="J148" s="1" t="n">
        <v>21.2</v>
      </c>
      <c r="L148" s="1" t="s">
        <v>66</v>
      </c>
      <c r="O148" s="4" t="n">
        <v>20</v>
      </c>
      <c r="P148" s="1" t="n">
        <v>0.5</v>
      </c>
      <c r="R148" s="4" t="n">
        <v>13</v>
      </c>
      <c r="T148" s="4" t="n">
        <v>4</v>
      </c>
    </row>
    <row r="149" customFormat="false" ht="14.25" hidden="false" customHeight="false" outlineLevel="0" collapsed="false">
      <c r="A149" s="1" t="s">
        <v>490</v>
      </c>
      <c r="B149" s="1" t="s">
        <v>491</v>
      </c>
      <c r="C149" s="1" t="s">
        <v>492</v>
      </c>
      <c r="D149" s="1" t="n">
        <v>57.537455</v>
      </c>
      <c r="E149" s="1" t="n">
        <v>9.899299</v>
      </c>
      <c r="F149" s="1" t="s">
        <v>323</v>
      </c>
      <c r="G149" s="4" t="n">
        <v>500</v>
      </c>
      <c r="H149" s="1" t="s">
        <v>474</v>
      </c>
      <c r="I149" s="1" t="s">
        <v>467</v>
      </c>
      <c r="J149" s="6" t="n">
        <v>9.38</v>
      </c>
      <c r="K149" s="1" t="s">
        <v>493</v>
      </c>
      <c r="L149" s="1" t="s">
        <v>51</v>
      </c>
      <c r="M149" s="4" t="n">
        <v>200</v>
      </c>
      <c r="N149" s="4" t="n">
        <v>7</v>
      </c>
      <c r="O149" s="1" t="n">
        <v>0.1</v>
      </c>
      <c r="P149" s="6" t="n">
        <v>0.01</v>
      </c>
      <c r="R149" s="4" t="n">
        <v>10</v>
      </c>
      <c r="S149" s="4" t="n">
        <v>2356</v>
      </c>
      <c r="T149" s="4" t="n">
        <v>3</v>
      </c>
      <c r="V149" s="4" t="n">
        <v>90</v>
      </c>
      <c r="X149" s="4" t="n">
        <v>0</v>
      </c>
      <c r="Y149" s="4" t="n">
        <v>0</v>
      </c>
      <c r="Z149" s="4" t="n">
        <v>22</v>
      </c>
      <c r="AB149" s="1" t="s">
        <v>494</v>
      </c>
      <c r="AC149" s="1" t="s">
        <v>495</v>
      </c>
      <c r="AJ149" s="4" t="n">
        <v>0</v>
      </c>
      <c r="AK149" s="4" t="n">
        <v>0</v>
      </c>
      <c r="AL149" s="1" t="s">
        <v>127</v>
      </c>
      <c r="AM149" s="1" t="s">
        <v>127</v>
      </c>
    </row>
    <row r="150" customFormat="false" ht="14.25" hidden="false" customHeight="false" outlineLevel="0" collapsed="false">
      <c r="A150" s="1" t="s">
        <v>496</v>
      </c>
      <c r="B150" s="1" t="s">
        <v>478</v>
      </c>
      <c r="C150" s="1" t="s">
        <v>492</v>
      </c>
      <c r="D150" s="1" t="n">
        <v>57.537455</v>
      </c>
      <c r="E150" s="1" t="n">
        <v>9.899299</v>
      </c>
      <c r="F150" s="1" t="s">
        <v>323</v>
      </c>
      <c r="G150" s="4" t="n">
        <v>500</v>
      </c>
      <c r="H150" s="1" t="s">
        <v>474</v>
      </c>
      <c r="I150" s="1" t="s">
        <v>467</v>
      </c>
      <c r="J150" s="6" t="n">
        <v>3.16</v>
      </c>
      <c r="L150" s="1" t="s">
        <v>66</v>
      </c>
      <c r="M150" s="4" t="n">
        <v>200</v>
      </c>
      <c r="N150" s="4" t="n">
        <v>7</v>
      </c>
      <c r="O150" s="1" t="n">
        <v>0.1</v>
      </c>
      <c r="P150" s="6" t="n">
        <v>0.01</v>
      </c>
      <c r="R150" s="4" t="n">
        <v>10</v>
      </c>
      <c r="S150" s="4" t="n">
        <v>2356</v>
      </c>
      <c r="T150" s="4" t="n">
        <v>3</v>
      </c>
      <c r="V150" s="4" t="n">
        <v>90</v>
      </c>
      <c r="X150" s="4" t="n">
        <v>0</v>
      </c>
      <c r="Y150" s="4" t="n">
        <v>0</v>
      </c>
      <c r="Z150" s="4" t="n">
        <v>22</v>
      </c>
      <c r="AB150" s="1" t="s">
        <v>494</v>
      </c>
      <c r="AC150" s="1" t="s">
        <v>495</v>
      </c>
      <c r="AJ150" s="4" t="n">
        <v>0</v>
      </c>
      <c r="AK150" s="4" t="n">
        <v>0</v>
      </c>
      <c r="AL150" s="1" t="s">
        <v>127</v>
      </c>
      <c r="AM150" s="1" t="s">
        <v>127</v>
      </c>
    </row>
    <row r="151" customFormat="false" ht="14.25" hidden="false" customHeight="false" outlineLevel="0" collapsed="false">
      <c r="A151" s="1" t="s">
        <v>497</v>
      </c>
      <c r="B151" s="1" t="s">
        <v>498</v>
      </c>
      <c r="C151" s="1" t="s">
        <v>499</v>
      </c>
      <c r="D151" s="1" t="n">
        <v>56.539969</v>
      </c>
      <c r="E151" s="1" t="n">
        <v>8.303745</v>
      </c>
      <c r="F151" s="1" t="s">
        <v>480</v>
      </c>
      <c r="G151" s="4" t="n">
        <v>250</v>
      </c>
      <c r="H151" s="1" t="s">
        <v>474</v>
      </c>
      <c r="I151" s="1" t="s">
        <v>467</v>
      </c>
      <c r="J151" s="1" t="n">
        <v>14.5</v>
      </c>
      <c r="K151" s="1" t="s">
        <v>500</v>
      </c>
      <c r="L151" s="1" t="s">
        <v>51</v>
      </c>
      <c r="M151" s="4" t="n">
        <v>80</v>
      </c>
      <c r="N151" s="1" t="n">
        <v>5.6</v>
      </c>
      <c r="O151" s="4" t="n">
        <v>3</v>
      </c>
      <c r="P151" s="4" t="n">
        <v>0</v>
      </c>
      <c r="R151" s="4" t="n">
        <v>9</v>
      </c>
      <c r="S151" s="4" t="n">
        <v>6867</v>
      </c>
      <c r="T151" s="1" t="n">
        <v>18.5</v>
      </c>
      <c r="V151" s="1" t="n">
        <v>55.5</v>
      </c>
      <c r="X151" s="4" t="n">
        <v>0</v>
      </c>
      <c r="Y151" s="4" t="n">
        <v>0</v>
      </c>
      <c r="Z151" s="1" t="n">
        <v>29.8</v>
      </c>
      <c r="AJ151" s="4" t="n">
        <v>0</v>
      </c>
      <c r="AK151" s="4" t="n">
        <v>0</v>
      </c>
      <c r="AL151" s="1" t="s">
        <v>127</v>
      </c>
      <c r="AM151" s="1" t="s">
        <v>48</v>
      </c>
    </row>
    <row r="152" customFormat="false" ht="14.25" hidden="false" customHeight="false" outlineLevel="0" collapsed="false">
      <c r="A152" s="1" t="s">
        <v>501</v>
      </c>
      <c r="B152" s="1" t="s">
        <v>498</v>
      </c>
      <c r="C152" s="1" t="s">
        <v>499</v>
      </c>
      <c r="D152" s="1" t="n">
        <v>56.539969</v>
      </c>
      <c r="E152" s="1" t="n">
        <v>8.303745</v>
      </c>
      <c r="F152" s="1" t="s">
        <v>480</v>
      </c>
      <c r="G152" s="4" t="n">
        <v>250</v>
      </c>
      <c r="H152" s="1" t="s">
        <v>474</v>
      </c>
      <c r="I152" s="1" t="s">
        <v>467</v>
      </c>
      <c r="J152" s="6" t="n">
        <v>9.08</v>
      </c>
      <c r="L152" s="1" t="s">
        <v>66</v>
      </c>
      <c r="M152" s="4" t="n">
        <v>80</v>
      </c>
      <c r="N152" s="1" t="n">
        <v>5.6</v>
      </c>
      <c r="O152" s="4" t="n">
        <v>3</v>
      </c>
      <c r="P152" s="4" t="n">
        <v>0</v>
      </c>
      <c r="R152" s="4" t="n">
        <v>9</v>
      </c>
      <c r="S152" s="4" t="n">
        <v>6867</v>
      </c>
      <c r="T152" s="1" t="n">
        <v>18.5</v>
      </c>
      <c r="V152" s="1" t="n">
        <v>55.5</v>
      </c>
      <c r="X152" s="4" t="n">
        <v>0</v>
      </c>
      <c r="Y152" s="4" t="n">
        <v>0</v>
      </c>
      <c r="Z152" s="1" t="n">
        <v>29.8</v>
      </c>
      <c r="AJ152" s="4" t="n">
        <v>0</v>
      </c>
      <c r="AK152" s="4" t="n">
        <v>0</v>
      </c>
      <c r="AL152" s="1" t="s">
        <v>64</v>
      </c>
      <c r="AM152" s="1" t="s">
        <v>48</v>
      </c>
    </row>
    <row r="153" customFormat="false" ht="14.25" hidden="false" customHeight="false" outlineLevel="0" collapsed="false">
      <c r="A153" s="1" t="s">
        <v>502</v>
      </c>
      <c r="B153" s="1" t="s">
        <v>268</v>
      </c>
      <c r="C153" s="1" t="s">
        <v>503</v>
      </c>
      <c r="D153" s="1" t="n">
        <v>56.414653</v>
      </c>
      <c r="E153" s="1" t="n">
        <v>10.856494</v>
      </c>
      <c r="F153" s="1" t="s">
        <v>291</v>
      </c>
      <c r="G153" s="4" t="n">
        <v>250</v>
      </c>
      <c r="H153" s="1" t="s">
        <v>474</v>
      </c>
      <c r="I153" s="1" t="s">
        <v>467</v>
      </c>
      <c r="J153" s="1" t="n">
        <v>15.5</v>
      </c>
      <c r="K153" s="1" t="s">
        <v>504</v>
      </c>
      <c r="L153" s="1" t="s">
        <v>51</v>
      </c>
      <c r="M153" s="4" t="n">
        <v>81</v>
      </c>
      <c r="N153" s="1" t="n">
        <v>7.5</v>
      </c>
      <c r="O153" s="1" t="n">
        <v>0.5</v>
      </c>
      <c r="P153" s="1" t="n">
        <v>0.5</v>
      </c>
      <c r="R153" s="4" t="n">
        <v>12</v>
      </c>
      <c r="S153" s="4" t="n">
        <v>13722</v>
      </c>
      <c r="T153" s="1" t="n">
        <v>18.1</v>
      </c>
      <c r="V153" s="1" t="n">
        <v>50.8</v>
      </c>
      <c r="W153" s="6" t="n">
        <v>0.39</v>
      </c>
      <c r="X153" s="1" t="n">
        <v>6.7</v>
      </c>
      <c r="Y153" s="6" t="n">
        <v>0.16</v>
      </c>
      <c r="Z153" s="4" t="n">
        <v>10</v>
      </c>
      <c r="AA153" s="6" t="n">
        <v>0.11</v>
      </c>
      <c r="AJ153" s="6" t="n">
        <v>0.08</v>
      </c>
      <c r="AK153" s="1" t="n">
        <v>0.003</v>
      </c>
      <c r="AL153" s="1" t="s">
        <v>64</v>
      </c>
      <c r="AM153" s="1" t="s">
        <v>64</v>
      </c>
    </row>
    <row r="154" customFormat="false" ht="14.25" hidden="false" customHeight="false" outlineLevel="0" collapsed="false">
      <c r="A154" s="1" t="s">
        <v>505</v>
      </c>
      <c r="B154" s="1" t="s">
        <v>268</v>
      </c>
      <c r="C154" s="1" t="s">
        <v>503</v>
      </c>
      <c r="D154" s="1" t="n">
        <v>56.414653</v>
      </c>
      <c r="E154" s="1" t="n">
        <v>10.856494</v>
      </c>
      <c r="F154" s="1" t="s">
        <v>291</v>
      </c>
      <c r="G154" s="4" t="n">
        <v>250</v>
      </c>
      <c r="H154" s="1" t="s">
        <v>474</v>
      </c>
      <c r="I154" s="1" t="s">
        <v>467</v>
      </c>
      <c r="J154" s="1" t="n">
        <v>12.6</v>
      </c>
      <c r="L154" s="1" t="s">
        <v>66</v>
      </c>
      <c r="M154" s="4" t="n">
        <v>81</v>
      </c>
      <c r="N154" s="1" t="n">
        <v>7.5</v>
      </c>
      <c r="O154" s="1" t="n">
        <v>0.5</v>
      </c>
      <c r="P154" s="1" t="n">
        <v>0.5</v>
      </c>
      <c r="R154" s="4" t="n">
        <v>12</v>
      </c>
      <c r="S154" s="4" t="n">
        <v>13722</v>
      </c>
      <c r="T154" s="1" t="n">
        <v>18.1</v>
      </c>
      <c r="V154" s="1" t="n">
        <v>50.8</v>
      </c>
      <c r="W154" s="6" t="n">
        <v>0.39</v>
      </c>
      <c r="X154" s="1" t="n">
        <v>6.7</v>
      </c>
      <c r="Y154" s="6" t="n">
        <v>0.16</v>
      </c>
      <c r="Z154" s="4" t="n">
        <v>10</v>
      </c>
      <c r="AA154" s="6" t="n">
        <v>0.11</v>
      </c>
      <c r="AJ154" s="6" t="n">
        <v>0.08</v>
      </c>
      <c r="AK154" s="1" t="n">
        <v>0.003</v>
      </c>
      <c r="AL154" s="1" t="s">
        <v>64</v>
      </c>
      <c r="AM154" s="1" t="s">
        <v>64</v>
      </c>
    </row>
    <row r="155" customFormat="false" ht="14.25" hidden="false" customHeight="false" outlineLevel="0" collapsed="false">
      <c r="A155" s="1" t="s">
        <v>506</v>
      </c>
      <c r="B155" s="1" t="s">
        <v>507</v>
      </c>
      <c r="C155" s="1" t="s">
        <v>508</v>
      </c>
      <c r="D155" s="1" t="n">
        <v>55.1019963234694</v>
      </c>
      <c r="E155" s="1" t="n">
        <v>14.7296919692847</v>
      </c>
      <c r="F155" s="1" t="s">
        <v>70</v>
      </c>
      <c r="G155" s="4" t="n">
        <v>500</v>
      </c>
      <c r="H155" s="1" t="s">
        <v>474</v>
      </c>
      <c r="I155" s="1" t="s">
        <v>467</v>
      </c>
      <c r="J155" s="1" t="n">
        <v>0.57</v>
      </c>
      <c r="K155" s="1" t="s">
        <v>509</v>
      </c>
      <c r="L155" s="1" t="s">
        <v>51</v>
      </c>
      <c r="M155" s="4" t="n">
        <v>180</v>
      </c>
      <c r="N155" s="1" t="n">
        <v>7.5</v>
      </c>
      <c r="O155" s="4" t="n">
        <v>15</v>
      </c>
      <c r="P155" s="6" t="n">
        <v>0.05</v>
      </c>
      <c r="R155" s="4" t="n">
        <v>13</v>
      </c>
      <c r="S155" s="4" t="n">
        <v>73300</v>
      </c>
      <c r="T155" s="1" t="n">
        <v>1.8</v>
      </c>
      <c r="V155" s="1" t="n">
        <v>9.4</v>
      </c>
      <c r="W155" s="1" t="n">
        <v>10.4</v>
      </c>
      <c r="X155" s="4" t="n">
        <v>1</v>
      </c>
      <c r="Y155" s="1" t="n">
        <v>2.1</v>
      </c>
      <c r="Z155" s="1" t="n">
        <v>10.7</v>
      </c>
      <c r="AA155" s="1" t="n">
        <v>12.4</v>
      </c>
      <c r="AJ155" s="4" t="n">
        <v>1</v>
      </c>
      <c r="AK155" s="1" t="n">
        <v>3.2</v>
      </c>
      <c r="AL155" s="1" t="s">
        <v>64</v>
      </c>
      <c r="AM155" s="1" t="s">
        <v>64</v>
      </c>
    </row>
    <row r="156" customFormat="false" ht="14.25" hidden="false" customHeight="false" outlineLevel="0" collapsed="false">
      <c r="A156" s="1" t="s">
        <v>510</v>
      </c>
      <c r="B156" s="1" t="s">
        <v>507</v>
      </c>
      <c r="C156" s="1" t="s">
        <v>508</v>
      </c>
      <c r="D156" s="1" t="n">
        <v>55.1019963234694</v>
      </c>
      <c r="E156" s="1" t="n">
        <v>14.7296919692847</v>
      </c>
      <c r="F156" s="1" t="s">
        <v>70</v>
      </c>
      <c r="G156" s="4" t="n">
        <v>500</v>
      </c>
      <c r="H156" s="1" t="s">
        <v>474</v>
      </c>
      <c r="I156" s="1" t="s">
        <v>467</v>
      </c>
      <c r="J156" s="1" t="n">
        <v>0.88</v>
      </c>
      <c r="L156" s="1" t="s">
        <v>66</v>
      </c>
      <c r="M156" s="4" t="n">
        <v>180</v>
      </c>
      <c r="N156" s="1" t="n">
        <v>7.5</v>
      </c>
      <c r="O156" s="4" t="n">
        <v>15</v>
      </c>
      <c r="P156" s="6" t="n">
        <v>0.05</v>
      </c>
      <c r="R156" s="4" t="n">
        <v>13</v>
      </c>
      <c r="S156" s="4" t="n">
        <v>73300</v>
      </c>
      <c r="T156" s="1" t="n">
        <v>1.8</v>
      </c>
      <c r="V156" s="1" t="n">
        <v>9.4</v>
      </c>
      <c r="W156" s="1" t="n">
        <v>10.4</v>
      </c>
      <c r="X156" s="4" t="n">
        <v>1</v>
      </c>
      <c r="Y156" s="1" t="n">
        <v>2.1</v>
      </c>
      <c r="Z156" s="1" t="n">
        <v>10.7</v>
      </c>
      <c r="AA156" s="1" t="n">
        <v>12.4</v>
      </c>
      <c r="AJ156" s="4" t="n">
        <v>1</v>
      </c>
      <c r="AK156" s="1" t="n">
        <v>3.2</v>
      </c>
      <c r="AL156" s="1" t="s">
        <v>64</v>
      </c>
      <c r="AM156" s="1" t="s">
        <v>64</v>
      </c>
    </row>
    <row r="157" customFormat="false" ht="14.25" hidden="false" customHeight="false" outlineLevel="0" collapsed="false">
      <c r="A157" s="1" t="s">
        <v>511</v>
      </c>
      <c r="B157" s="1" t="s">
        <v>268</v>
      </c>
      <c r="C157" s="1" t="s">
        <v>512</v>
      </c>
      <c r="D157" s="1" t="n">
        <v>56.795409</v>
      </c>
      <c r="E157" s="1" t="n">
        <v>9.527786</v>
      </c>
      <c r="F157" s="1" t="s">
        <v>513</v>
      </c>
      <c r="G157" s="4" t="n">
        <v>400</v>
      </c>
      <c r="H157" s="1" t="s">
        <v>474</v>
      </c>
      <c r="I157" s="1" t="s">
        <v>467</v>
      </c>
      <c r="J157" s="1" t="n">
        <v>10.5</v>
      </c>
      <c r="K157" s="1" t="s">
        <v>514</v>
      </c>
      <c r="L157" s="1" t="s">
        <v>51</v>
      </c>
      <c r="M157" s="4" t="n">
        <v>43</v>
      </c>
      <c r="N157" s="1" t="n">
        <v>7.5</v>
      </c>
      <c r="O157" s="4" t="n">
        <v>1</v>
      </c>
      <c r="P157" s="6" t="n">
        <v>0.02</v>
      </c>
      <c r="R157" s="4" t="n">
        <v>19</v>
      </c>
      <c r="S157" s="4" t="n">
        <v>31578</v>
      </c>
      <c r="T157" s="1" t="n">
        <v>1.5</v>
      </c>
      <c r="V157" s="1" t="n">
        <v>27.5</v>
      </c>
      <c r="W157" s="4" t="n">
        <v>22</v>
      </c>
      <c r="X157" s="4" t="n">
        <v>0</v>
      </c>
      <c r="Y157" s="4" t="n">
        <v>0</v>
      </c>
      <c r="Z157" s="4" t="n">
        <v>0</v>
      </c>
      <c r="AA157" s="4" t="n">
        <v>0</v>
      </c>
      <c r="AB157" s="1" t="s">
        <v>515</v>
      </c>
      <c r="AJ157" s="4" t="n">
        <v>7</v>
      </c>
      <c r="AK157" s="1" t="n">
        <v>8.9</v>
      </c>
      <c r="AL157" s="1" t="s">
        <v>48</v>
      </c>
      <c r="AM157" s="1" t="s">
        <v>48</v>
      </c>
    </row>
    <row r="158" customFormat="false" ht="14.25" hidden="false" customHeight="false" outlineLevel="0" collapsed="false">
      <c r="A158" s="1" t="s">
        <v>516</v>
      </c>
      <c r="B158" s="1" t="s">
        <v>268</v>
      </c>
      <c r="C158" s="1" t="s">
        <v>512</v>
      </c>
      <c r="D158" s="1" t="n">
        <v>56.795409</v>
      </c>
      <c r="E158" s="1" t="n">
        <v>9.527786</v>
      </c>
      <c r="F158" s="1" t="s">
        <v>513</v>
      </c>
      <c r="G158" s="4" t="n">
        <v>400</v>
      </c>
      <c r="H158" s="1" t="s">
        <v>474</v>
      </c>
      <c r="I158" s="1" t="s">
        <v>467</v>
      </c>
      <c r="J158" s="6" t="n">
        <v>7.62</v>
      </c>
      <c r="L158" s="1" t="s">
        <v>66</v>
      </c>
      <c r="M158" s="4" t="n">
        <v>43</v>
      </c>
      <c r="N158" s="1" t="n">
        <v>7.5</v>
      </c>
      <c r="O158" s="4" t="n">
        <v>1</v>
      </c>
      <c r="P158" s="6" t="n">
        <v>0.02</v>
      </c>
      <c r="R158" s="4" t="n">
        <v>19</v>
      </c>
      <c r="S158" s="4" t="n">
        <v>31578</v>
      </c>
      <c r="T158" s="1" t="n">
        <v>1.5</v>
      </c>
      <c r="V158" s="1" t="n">
        <v>27.5</v>
      </c>
      <c r="W158" s="4" t="n">
        <v>22</v>
      </c>
      <c r="X158" s="4" t="n">
        <v>0</v>
      </c>
      <c r="Y158" s="4" t="n">
        <v>0</v>
      </c>
      <c r="Z158" s="4" t="n">
        <v>0</v>
      </c>
      <c r="AA158" s="4" t="n">
        <v>0</v>
      </c>
      <c r="AB158" s="1" t="s">
        <v>517</v>
      </c>
      <c r="AJ158" s="4" t="n">
        <v>7</v>
      </c>
      <c r="AK158" s="1" t="n">
        <v>8.9</v>
      </c>
      <c r="AL158" s="1" t="s">
        <v>48</v>
      </c>
      <c r="AM158" s="1" t="s">
        <v>48</v>
      </c>
    </row>
    <row r="159" customFormat="false" ht="14.25" hidden="false" customHeight="false" outlineLevel="0" collapsed="false">
      <c r="A159" s="1" t="s">
        <v>518</v>
      </c>
      <c r="B159" s="1" t="s">
        <v>519</v>
      </c>
      <c r="C159" s="1" t="s">
        <v>520</v>
      </c>
      <c r="D159" s="1" t="n">
        <v>56.88063</v>
      </c>
      <c r="E159" s="1" t="n">
        <v>9.609253</v>
      </c>
      <c r="F159" s="1" t="s">
        <v>513</v>
      </c>
      <c r="G159" s="4" t="n">
        <v>170</v>
      </c>
      <c r="H159" s="1" t="s">
        <v>521</v>
      </c>
      <c r="I159" s="1" t="s">
        <v>467</v>
      </c>
      <c r="J159" s="6" t="n">
        <v>2.62</v>
      </c>
      <c r="K159" s="1" t="s">
        <v>522</v>
      </c>
      <c r="L159" s="1" t="s">
        <v>51</v>
      </c>
      <c r="M159" s="4" t="n">
        <v>100</v>
      </c>
      <c r="N159" s="1" t="n">
        <v>6.5</v>
      </c>
      <c r="O159" s="1" t="n">
        <v>0.5</v>
      </c>
      <c r="P159" s="6" t="n">
        <v>0.02</v>
      </c>
      <c r="R159" s="4" t="n">
        <v>13</v>
      </c>
      <c r="S159" s="4" t="n">
        <v>847</v>
      </c>
      <c r="T159" s="6" t="n">
        <v>1.54</v>
      </c>
      <c r="V159" s="4" t="n">
        <v>29</v>
      </c>
      <c r="W159" s="1" t="n">
        <v>26.4</v>
      </c>
      <c r="X159" s="1" t="n">
        <v>4.1</v>
      </c>
      <c r="Y159" s="1" t="n">
        <v>2.7</v>
      </c>
      <c r="Z159" s="1" t="n">
        <v>0.1</v>
      </c>
      <c r="AA159" s="1" t="n">
        <v>0.3</v>
      </c>
      <c r="AB159" s="1" t="s">
        <v>353</v>
      </c>
      <c r="AJ159" s="1" t="n">
        <v>7.5</v>
      </c>
      <c r="AK159" s="1" t="n">
        <v>5.3</v>
      </c>
      <c r="AL159" s="1" t="s">
        <v>64</v>
      </c>
      <c r="AM159" s="1" t="s">
        <v>64</v>
      </c>
    </row>
    <row r="160" customFormat="false" ht="14.25" hidden="false" customHeight="false" outlineLevel="0" collapsed="false">
      <c r="A160" s="1" t="s">
        <v>523</v>
      </c>
      <c r="B160" s="1" t="s">
        <v>519</v>
      </c>
      <c r="C160" s="1" t="s">
        <v>520</v>
      </c>
      <c r="D160" s="1" t="n">
        <v>56.88063</v>
      </c>
      <c r="E160" s="1" t="n">
        <v>9.6092563</v>
      </c>
      <c r="F160" s="1" t="s">
        <v>513</v>
      </c>
      <c r="G160" s="4" t="n">
        <v>170</v>
      </c>
      <c r="H160" s="1" t="s">
        <v>521</v>
      </c>
      <c r="I160" s="1" t="s">
        <v>467</v>
      </c>
      <c r="J160" s="6" t="n">
        <v>2.72</v>
      </c>
      <c r="L160" s="1" t="s">
        <v>66</v>
      </c>
      <c r="M160" s="4" t="n">
        <v>100</v>
      </c>
      <c r="N160" s="1" t="n">
        <v>6.5</v>
      </c>
      <c r="O160" s="1" t="n">
        <v>0.5</v>
      </c>
      <c r="P160" s="6" t="n">
        <v>0.02</v>
      </c>
      <c r="R160" s="4" t="n">
        <v>13</v>
      </c>
      <c r="S160" s="4" t="n">
        <v>847</v>
      </c>
      <c r="T160" s="6" t="n">
        <v>1.54</v>
      </c>
      <c r="V160" s="4" t="n">
        <v>29</v>
      </c>
      <c r="W160" s="1" t="n">
        <v>26.4</v>
      </c>
      <c r="X160" s="1" t="n">
        <v>4.1</v>
      </c>
      <c r="Y160" s="1" t="n">
        <v>2.7</v>
      </c>
      <c r="Z160" s="1" t="n">
        <v>0.1</v>
      </c>
      <c r="AA160" s="1" t="n">
        <v>0.3</v>
      </c>
      <c r="AB160" s="1" t="s">
        <v>353</v>
      </c>
      <c r="AJ160" s="1" t="n">
        <v>7.5</v>
      </c>
      <c r="AK160" s="1" t="n">
        <v>5.3</v>
      </c>
      <c r="AL160" s="1" t="s">
        <v>64</v>
      </c>
      <c r="AM160" s="1" t="s">
        <v>64</v>
      </c>
    </row>
    <row r="161" customFormat="false" ht="14.25" hidden="false" customHeight="false" outlineLevel="0" collapsed="false">
      <c r="A161" s="1" t="s">
        <v>524</v>
      </c>
      <c r="B161" s="1" t="s">
        <v>525</v>
      </c>
      <c r="C161" s="1" t="s">
        <v>526</v>
      </c>
      <c r="D161" s="1" t="n">
        <v>55.768425</v>
      </c>
      <c r="E161" s="1" t="n">
        <v>8.922321</v>
      </c>
      <c r="F161" s="1" t="s">
        <v>140</v>
      </c>
      <c r="G161" s="4" t="n">
        <v>200</v>
      </c>
      <c r="H161" s="1" t="s">
        <v>521</v>
      </c>
      <c r="I161" s="1" t="s">
        <v>50</v>
      </c>
      <c r="K161" s="1" t="s">
        <v>527</v>
      </c>
      <c r="L161" s="1" t="s">
        <v>51</v>
      </c>
      <c r="M161" s="4" t="n">
        <v>30</v>
      </c>
      <c r="N161" s="4" t="n">
        <v>7</v>
      </c>
      <c r="O161" s="4" t="n">
        <v>1</v>
      </c>
      <c r="P161" s="6" t="n">
        <v>0.05</v>
      </c>
      <c r="R161" s="4" t="n">
        <v>13</v>
      </c>
      <c r="S161" s="4" t="n">
        <v>15927</v>
      </c>
      <c r="T161" s="1" t="n">
        <v>1.2</v>
      </c>
      <c r="V161" s="4" t="n">
        <v>45</v>
      </c>
      <c r="W161" s="4" t="n">
        <v>19</v>
      </c>
      <c r="X161" s="4" t="n">
        <v>3</v>
      </c>
      <c r="Y161" s="1" t="n">
        <v>7.8</v>
      </c>
      <c r="Z161" s="4" t="n">
        <v>5</v>
      </c>
      <c r="AA161" s="1" t="n">
        <v>5.7</v>
      </c>
      <c r="AB161" s="1" t="s">
        <v>528</v>
      </c>
      <c r="AJ161" s="4" t="n">
        <v>0</v>
      </c>
      <c r="AL161" s="1" t="s">
        <v>64</v>
      </c>
      <c r="AM161" s="1" t="s">
        <v>64</v>
      </c>
    </row>
    <row r="162" customFormat="false" ht="14.25" hidden="false" customHeight="false" outlineLevel="0" collapsed="false">
      <c r="A162" s="1" t="s">
        <v>529</v>
      </c>
      <c r="B162" s="1" t="s">
        <v>525</v>
      </c>
      <c r="C162" s="1" t="s">
        <v>530</v>
      </c>
      <c r="D162" s="1" t="n">
        <v>55.768425</v>
      </c>
      <c r="E162" s="1" t="n">
        <v>8.922321</v>
      </c>
      <c r="F162" s="1" t="s">
        <v>140</v>
      </c>
      <c r="G162" s="4" t="n">
        <v>200</v>
      </c>
      <c r="H162" s="1" t="s">
        <v>521</v>
      </c>
      <c r="I162" s="1" t="s">
        <v>50</v>
      </c>
      <c r="L162" s="1" t="s">
        <v>66</v>
      </c>
      <c r="M162" s="4" t="n">
        <v>30</v>
      </c>
      <c r="N162" s="4" t="n">
        <v>7</v>
      </c>
      <c r="O162" s="4" t="n">
        <v>1</v>
      </c>
      <c r="P162" s="6" t="n">
        <v>0.05</v>
      </c>
      <c r="R162" s="4" t="n">
        <v>13</v>
      </c>
      <c r="S162" s="4" t="n">
        <v>15927</v>
      </c>
      <c r="T162" s="1" t="n">
        <v>1.2</v>
      </c>
      <c r="V162" s="4" t="n">
        <v>45</v>
      </c>
      <c r="W162" s="4" t="n">
        <v>19</v>
      </c>
      <c r="X162" s="4" t="n">
        <v>3</v>
      </c>
      <c r="Y162" s="1" t="n">
        <v>7.8</v>
      </c>
      <c r="Z162" s="4" t="n">
        <v>5</v>
      </c>
      <c r="AA162" s="1" t="n">
        <v>5.7</v>
      </c>
      <c r="AB162" s="1" t="s">
        <v>531</v>
      </c>
      <c r="AJ162" s="4" t="n">
        <v>0</v>
      </c>
      <c r="AL162" s="1" t="s">
        <v>64</v>
      </c>
      <c r="AM162" s="1" t="s">
        <v>64</v>
      </c>
    </row>
    <row r="163" customFormat="false" ht="14.25" hidden="false" customHeight="false" outlineLevel="0" collapsed="false">
      <c r="A163" s="1" t="s">
        <v>532</v>
      </c>
      <c r="B163" s="1" t="s">
        <v>533</v>
      </c>
      <c r="C163" s="1" t="s">
        <v>534</v>
      </c>
      <c r="D163" s="1" t="n">
        <v>56.424585</v>
      </c>
      <c r="E163" s="1" t="n">
        <v>10.077818</v>
      </c>
      <c r="F163" s="1" t="s">
        <v>535</v>
      </c>
      <c r="G163" s="4" t="n">
        <v>175</v>
      </c>
      <c r="H163" s="1" t="s">
        <v>521</v>
      </c>
      <c r="I163" s="1" t="s">
        <v>50</v>
      </c>
      <c r="K163" s="1" t="s">
        <v>536</v>
      </c>
      <c r="L163" s="1" t="s">
        <v>51</v>
      </c>
      <c r="M163" s="4" t="n">
        <v>100</v>
      </c>
      <c r="N163" s="4" t="n">
        <v>7</v>
      </c>
      <c r="O163" s="1" t="n">
        <v>0.8</v>
      </c>
      <c r="P163" s="6" t="n">
        <v>0.05</v>
      </c>
      <c r="R163" s="1" t="n">
        <v>13.8</v>
      </c>
      <c r="S163" s="4" t="n">
        <v>5003</v>
      </c>
      <c r="T163" s="1" t="n">
        <v>1.5</v>
      </c>
      <c r="V163" s="4" t="n">
        <v>38</v>
      </c>
      <c r="W163" s="6" t="n">
        <v>0.26</v>
      </c>
      <c r="X163" s="1" t="n">
        <v>5.5</v>
      </c>
      <c r="Y163" s="6" t="n">
        <v>0.04</v>
      </c>
      <c r="Z163" s="4" t="n">
        <v>8</v>
      </c>
      <c r="AA163" s="6" t="n">
        <v>0.15</v>
      </c>
      <c r="AB163" s="1" t="s">
        <v>537</v>
      </c>
      <c r="AJ163" s="4" t="n">
        <v>22</v>
      </c>
      <c r="AK163" s="6" t="n">
        <v>0.33</v>
      </c>
      <c r="AL163" s="1" t="s">
        <v>64</v>
      </c>
      <c r="AM163" s="1" t="s">
        <v>48</v>
      </c>
    </row>
    <row r="164" customFormat="false" ht="14.25" hidden="false" customHeight="false" outlineLevel="0" collapsed="false">
      <c r="A164" s="1" t="s">
        <v>538</v>
      </c>
      <c r="B164" s="1" t="s">
        <v>533</v>
      </c>
      <c r="C164" s="1" t="s">
        <v>534</v>
      </c>
      <c r="D164" s="1" t="n">
        <v>56.424585</v>
      </c>
      <c r="E164" s="1" t="n">
        <v>10.077818</v>
      </c>
      <c r="F164" s="1" t="s">
        <v>535</v>
      </c>
      <c r="G164" s="4" t="n">
        <v>175</v>
      </c>
      <c r="H164" s="1" t="s">
        <v>521</v>
      </c>
      <c r="I164" s="1" t="s">
        <v>50</v>
      </c>
      <c r="L164" s="1" t="s">
        <v>66</v>
      </c>
      <c r="M164" s="4" t="n">
        <v>100</v>
      </c>
      <c r="N164" s="4" t="n">
        <v>7</v>
      </c>
      <c r="O164" s="1" t="n">
        <v>0.8</v>
      </c>
      <c r="P164" s="6" t="n">
        <v>0.05</v>
      </c>
      <c r="R164" s="1" t="n">
        <v>13.8</v>
      </c>
      <c r="S164" s="4" t="n">
        <v>5003</v>
      </c>
      <c r="T164" s="1" t="n">
        <v>1.5</v>
      </c>
      <c r="V164" s="4" t="n">
        <v>38</v>
      </c>
      <c r="W164" s="6" t="n">
        <v>0.26</v>
      </c>
      <c r="X164" s="1" t="n">
        <v>5.5</v>
      </c>
      <c r="Y164" s="6" t="n">
        <v>0.04</v>
      </c>
      <c r="Z164" s="4" t="n">
        <v>8</v>
      </c>
      <c r="AA164" s="6" t="n">
        <v>0.15</v>
      </c>
      <c r="AB164" s="1" t="s">
        <v>539</v>
      </c>
      <c r="AJ164" s="4" t="n">
        <v>22</v>
      </c>
      <c r="AK164" s="6" t="n">
        <v>0.33</v>
      </c>
      <c r="AL164" s="1" t="s">
        <v>64</v>
      </c>
      <c r="AM164" s="1" t="s">
        <v>48</v>
      </c>
    </row>
    <row r="165" customFormat="false" ht="14.25" hidden="false" customHeight="false" outlineLevel="0" collapsed="false">
      <c r="A165" s="1" t="s">
        <v>540</v>
      </c>
      <c r="B165" s="1" t="s">
        <v>474</v>
      </c>
      <c r="C165" s="1" t="s">
        <v>541</v>
      </c>
      <c r="D165" s="1" t="n">
        <v>56.464396</v>
      </c>
      <c r="E165" s="1" t="n">
        <v>9.438</v>
      </c>
      <c r="F165" s="1" t="s">
        <v>542</v>
      </c>
      <c r="G165" s="4" t="n">
        <v>361</v>
      </c>
      <c r="H165" s="1" t="s">
        <v>521</v>
      </c>
      <c r="I165" s="1" t="s">
        <v>50</v>
      </c>
      <c r="K165" s="1" t="s">
        <v>543</v>
      </c>
      <c r="L165" s="1" t="s">
        <v>51</v>
      </c>
      <c r="M165" s="4" t="n">
        <v>48</v>
      </c>
      <c r="N165" s="4" t="n">
        <v>7</v>
      </c>
      <c r="O165" s="4" t="n">
        <v>1</v>
      </c>
      <c r="P165" s="6" t="n">
        <v>0.05</v>
      </c>
      <c r="R165" s="1" t="n">
        <v>16.8</v>
      </c>
      <c r="S165" s="4" t="n">
        <v>1094</v>
      </c>
      <c r="T165" s="4" t="n">
        <v>97</v>
      </c>
      <c r="V165" s="6" t="n">
        <v>11.53</v>
      </c>
      <c r="W165" s="6" t="n">
        <v>22.53</v>
      </c>
      <c r="X165" s="6" t="n">
        <v>0.38</v>
      </c>
      <c r="Y165" s="6" t="n">
        <v>1.56</v>
      </c>
      <c r="Z165" s="1" t="n">
        <v>22.3</v>
      </c>
      <c r="AA165" s="6" t="n">
        <v>29.17</v>
      </c>
      <c r="AB165" s="1" t="s">
        <v>544</v>
      </c>
      <c r="AC165" s="1" t="s">
        <v>353</v>
      </c>
      <c r="AJ165" s="4" t="n">
        <v>0</v>
      </c>
      <c r="AK165" s="4" t="n">
        <v>0</v>
      </c>
      <c r="AL165" s="1" t="s">
        <v>48</v>
      </c>
      <c r="AM165" s="1" t="s">
        <v>48</v>
      </c>
    </row>
    <row r="166" customFormat="false" ht="14.25" hidden="false" customHeight="false" outlineLevel="0" collapsed="false">
      <c r="A166" s="1" t="s">
        <v>545</v>
      </c>
      <c r="B166" s="1" t="s">
        <v>474</v>
      </c>
      <c r="C166" s="1" t="s">
        <v>541</v>
      </c>
      <c r="D166" s="1" t="n">
        <v>56.464396</v>
      </c>
      <c r="E166" s="1" t="n">
        <v>9.438</v>
      </c>
      <c r="F166" s="1" t="s">
        <v>542</v>
      </c>
      <c r="G166" s="4" t="n">
        <v>400</v>
      </c>
      <c r="H166" s="1" t="s">
        <v>521</v>
      </c>
      <c r="I166" s="1" t="s">
        <v>50</v>
      </c>
      <c r="L166" s="1" t="s">
        <v>66</v>
      </c>
      <c r="M166" s="4" t="n">
        <v>48</v>
      </c>
      <c r="N166" s="4" t="n">
        <v>7</v>
      </c>
      <c r="O166" s="4" t="n">
        <v>1</v>
      </c>
      <c r="P166" s="6" t="n">
        <v>0.05</v>
      </c>
      <c r="R166" s="1" t="n">
        <v>16.8</v>
      </c>
      <c r="S166" s="4" t="n">
        <v>1094</v>
      </c>
      <c r="T166" s="4" t="n">
        <v>97</v>
      </c>
      <c r="V166" s="6" t="n">
        <v>11.53</v>
      </c>
      <c r="W166" s="6" t="n">
        <v>22.53</v>
      </c>
      <c r="X166" s="6" t="n">
        <v>0.38</v>
      </c>
      <c r="Y166" s="6" t="n">
        <v>1.56</v>
      </c>
      <c r="Z166" s="1" t="n">
        <v>22.3</v>
      </c>
      <c r="AA166" s="6" t="n">
        <v>29.17</v>
      </c>
      <c r="AB166" s="1" t="s">
        <v>544</v>
      </c>
      <c r="AC166" s="1" t="s">
        <v>353</v>
      </c>
      <c r="AJ166" s="4" t="n">
        <v>0</v>
      </c>
      <c r="AK166" s="4" t="n">
        <v>0</v>
      </c>
      <c r="AL166" s="1" t="s">
        <v>48</v>
      </c>
      <c r="AM166" s="1" t="s">
        <v>48</v>
      </c>
    </row>
    <row r="167" customFormat="false" ht="14.25" hidden="false" customHeight="false" outlineLevel="0" collapsed="false">
      <c r="A167" s="1" t="s">
        <v>546</v>
      </c>
      <c r="B167" s="1" t="s">
        <v>547</v>
      </c>
      <c r="C167" s="1" t="s">
        <v>548</v>
      </c>
      <c r="D167" s="1" t="n">
        <v>55.710538</v>
      </c>
      <c r="E167" s="1" t="n">
        <v>11.682714</v>
      </c>
      <c r="F167" s="1" t="s">
        <v>549</v>
      </c>
      <c r="G167" s="4" t="n">
        <v>75</v>
      </c>
      <c r="H167" s="1" t="s">
        <v>521</v>
      </c>
      <c r="I167" s="1" t="s">
        <v>50</v>
      </c>
      <c r="K167" s="1" t="s">
        <v>550</v>
      </c>
      <c r="L167" s="1" t="s">
        <v>51</v>
      </c>
      <c r="M167" s="4" t="n">
        <v>31</v>
      </c>
      <c r="N167" s="4" t="n">
        <v>7</v>
      </c>
      <c r="O167" s="6" t="n">
        <v>0.75</v>
      </c>
      <c r="P167" s="1" t="n">
        <v>0.3</v>
      </c>
      <c r="R167" s="4" t="n">
        <v>15</v>
      </c>
      <c r="S167" s="4" t="n">
        <v>2400</v>
      </c>
      <c r="T167" s="6" t="n">
        <v>0.85</v>
      </c>
      <c r="V167" s="4" t="n">
        <v>62</v>
      </c>
      <c r="W167" s="6" t="n">
        <v>36.68</v>
      </c>
      <c r="X167" s="4" t="n">
        <v>0</v>
      </c>
      <c r="Y167" s="4" t="n">
        <v>0</v>
      </c>
      <c r="Z167" s="4" t="n">
        <v>0</v>
      </c>
      <c r="AA167" s="4" t="n">
        <v>0</v>
      </c>
      <c r="AB167" s="1" t="s">
        <v>551</v>
      </c>
      <c r="AJ167" s="4" t="n">
        <v>0</v>
      </c>
      <c r="AK167" s="4" t="n">
        <v>0</v>
      </c>
      <c r="AL167" s="1" t="s">
        <v>64</v>
      </c>
      <c r="AM167" s="1" t="s">
        <v>64</v>
      </c>
    </row>
    <row r="168" customFormat="false" ht="14.25" hidden="false" customHeight="false" outlineLevel="0" collapsed="false">
      <c r="A168" s="1" t="s">
        <v>552</v>
      </c>
      <c r="B168" s="1" t="s">
        <v>547</v>
      </c>
      <c r="C168" s="1" t="s">
        <v>548</v>
      </c>
      <c r="D168" s="1" t="n">
        <v>55.710538</v>
      </c>
      <c r="E168" s="1" t="n">
        <v>11.682714</v>
      </c>
      <c r="F168" s="1" t="s">
        <v>549</v>
      </c>
      <c r="G168" s="4" t="n">
        <v>75</v>
      </c>
      <c r="H168" s="1" t="s">
        <v>521</v>
      </c>
      <c r="I168" s="1" t="s">
        <v>50</v>
      </c>
      <c r="L168" s="1" t="s">
        <v>66</v>
      </c>
      <c r="M168" s="4" t="n">
        <v>31</v>
      </c>
      <c r="N168" s="4" t="n">
        <v>7</v>
      </c>
      <c r="O168" s="6" t="n">
        <v>0.75</v>
      </c>
      <c r="P168" s="1" t="n">
        <v>0.3</v>
      </c>
      <c r="R168" s="4" t="n">
        <v>15</v>
      </c>
      <c r="S168" s="4" t="n">
        <v>2400</v>
      </c>
      <c r="T168" s="6" t="n">
        <v>0.85</v>
      </c>
      <c r="V168" s="4" t="n">
        <v>62</v>
      </c>
      <c r="W168" s="6" t="n">
        <v>36.68</v>
      </c>
      <c r="X168" s="4" t="n">
        <v>0</v>
      </c>
      <c r="Y168" s="4" t="n">
        <v>0</v>
      </c>
      <c r="Z168" s="4" t="n">
        <v>0</v>
      </c>
      <c r="AA168" s="4" t="n">
        <v>0</v>
      </c>
      <c r="AB168" s="1" t="s">
        <v>551</v>
      </c>
      <c r="AJ168" s="4" t="n">
        <v>0</v>
      </c>
      <c r="AK168" s="4" t="n">
        <v>0</v>
      </c>
      <c r="AL168" s="1" t="s">
        <v>64</v>
      </c>
      <c r="AM168" s="1" t="s">
        <v>64</v>
      </c>
    </row>
    <row r="169" customFormat="false" ht="14.25" hidden="false" customHeight="false" outlineLevel="0" collapsed="false">
      <c r="A169" s="1" t="s">
        <v>553</v>
      </c>
      <c r="B169" s="1" t="s">
        <v>491</v>
      </c>
      <c r="C169" s="1" t="s">
        <v>181</v>
      </c>
      <c r="D169" s="1" t="n">
        <v>55.92355</v>
      </c>
      <c r="E169" s="1" t="n">
        <v>12.314189</v>
      </c>
      <c r="F169" s="1" t="s">
        <v>182</v>
      </c>
      <c r="G169" s="4" t="n">
        <v>350</v>
      </c>
      <c r="H169" s="1" t="s">
        <v>521</v>
      </c>
      <c r="I169" s="1" t="s">
        <v>50</v>
      </c>
      <c r="K169" s="1" t="s">
        <v>554</v>
      </c>
      <c r="L169" s="1" t="s">
        <v>51</v>
      </c>
      <c r="M169" s="4" t="n">
        <v>108</v>
      </c>
      <c r="N169" s="6" t="n">
        <v>7.25</v>
      </c>
      <c r="O169" s="1" t="n">
        <v>0.5</v>
      </c>
      <c r="P169" s="6" t="n">
        <v>0.04</v>
      </c>
      <c r="R169" s="4" t="n">
        <v>11</v>
      </c>
      <c r="S169" s="4" t="n">
        <v>51031</v>
      </c>
      <c r="T169" s="6" t="n">
        <v>1.32</v>
      </c>
      <c r="V169" s="1" t="n">
        <v>26.5</v>
      </c>
      <c r="W169" s="1" t="n">
        <v>28.875</v>
      </c>
      <c r="X169" s="1" t="n">
        <v>11.3</v>
      </c>
      <c r="Y169" s="1" t="n">
        <v>14.561</v>
      </c>
      <c r="Z169" s="1" t="n">
        <v>4.3</v>
      </c>
      <c r="AA169" s="1" t="n">
        <v>8.283</v>
      </c>
      <c r="AJ169" s="6" t="n">
        <v>1.83</v>
      </c>
      <c r="AK169" s="1" t="n">
        <v>5.7869</v>
      </c>
      <c r="AL169" s="1" t="s">
        <v>48</v>
      </c>
      <c r="AM169" s="1" t="s">
        <v>48</v>
      </c>
    </row>
    <row r="170" customFormat="false" ht="14.25" hidden="false" customHeight="false" outlineLevel="0" collapsed="false">
      <c r="A170" s="1" t="s">
        <v>555</v>
      </c>
      <c r="B170" s="1" t="s">
        <v>491</v>
      </c>
      <c r="C170" s="1" t="s">
        <v>181</v>
      </c>
      <c r="D170" s="1" t="n">
        <v>55.92355</v>
      </c>
      <c r="E170" s="1" t="n">
        <v>12.314189</v>
      </c>
      <c r="F170" s="1" t="s">
        <v>182</v>
      </c>
      <c r="G170" s="4" t="n">
        <v>350</v>
      </c>
      <c r="H170" s="1" t="s">
        <v>521</v>
      </c>
      <c r="I170" s="1" t="s">
        <v>50</v>
      </c>
      <c r="L170" s="1" t="s">
        <v>66</v>
      </c>
      <c r="M170" s="4" t="n">
        <v>108</v>
      </c>
      <c r="N170" s="6" t="n">
        <v>7.25</v>
      </c>
      <c r="O170" s="1" t="n">
        <v>0.5</v>
      </c>
      <c r="P170" s="6" t="n">
        <v>0.04</v>
      </c>
      <c r="R170" s="4" t="n">
        <v>11</v>
      </c>
      <c r="S170" s="4" t="n">
        <v>51031</v>
      </c>
      <c r="T170" s="6" t="n">
        <v>1.32</v>
      </c>
      <c r="V170" s="1" t="n">
        <v>26.5</v>
      </c>
      <c r="W170" s="1" t="n">
        <v>28.875</v>
      </c>
      <c r="X170" s="1" t="n">
        <v>11.3</v>
      </c>
      <c r="Y170" s="6" t="n">
        <v>14.56</v>
      </c>
      <c r="Z170" s="1" t="n">
        <v>4.3</v>
      </c>
      <c r="AA170" s="1" t="n">
        <v>8.283</v>
      </c>
      <c r="AJ170" s="6" t="n">
        <v>1.83</v>
      </c>
      <c r="AK170" s="1" t="n">
        <v>5.7869</v>
      </c>
      <c r="AL170" s="1" t="s">
        <v>48</v>
      </c>
      <c r="AM170" s="1" t="s">
        <v>48</v>
      </c>
    </row>
    <row r="171" customFormat="false" ht="14.25" hidden="false" customHeight="false" outlineLevel="0" collapsed="false">
      <c r="A171" s="1" t="s">
        <v>556</v>
      </c>
      <c r="B171" s="1" t="s">
        <v>557</v>
      </c>
      <c r="C171" s="1" t="s">
        <v>558</v>
      </c>
      <c r="D171" s="1" t="n">
        <v>55.673937</v>
      </c>
      <c r="E171" s="1" t="n">
        <v>12.525034</v>
      </c>
      <c r="F171" s="1" t="s">
        <v>559</v>
      </c>
      <c r="G171" s="4" t="n">
        <v>300</v>
      </c>
      <c r="H171" s="1" t="s">
        <v>521</v>
      </c>
      <c r="I171" s="1" t="s">
        <v>50</v>
      </c>
      <c r="K171" s="1" t="s">
        <v>560</v>
      </c>
      <c r="L171" s="1" t="s">
        <v>51</v>
      </c>
      <c r="M171" s="1" t="n">
        <v>53.5</v>
      </c>
      <c r="N171" s="4" t="n">
        <v>8</v>
      </c>
      <c r="O171" s="1" t="n">
        <v>0.5</v>
      </c>
      <c r="P171" s="1" t="n">
        <v>0.5</v>
      </c>
      <c r="R171" s="1" t="n">
        <v>14.5</v>
      </c>
      <c r="S171" s="1" t="n">
        <v>147.394</v>
      </c>
      <c r="T171" s="1" t="n">
        <v>0.785</v>
      </c>
      <c r="V171" s="4" t="n">
        <v>0</v>
      </c>
      <c r="W171" s="4" t="n">
        <v>0</v>
      </c>
      <c r="X171" s="4" t="n">
        <v>0</v>
      </c>
      <c r="Y171" s="4" t="n">
        <v>0</v>
      </c>
      <c r="Z171" s="6" t="n">
        <v>0.75</v>
      </c>
      <c r="AA171" s="6" t="n">
        <v>1.83</v>
      </c>
      <c r="AJ171" s="1" t="n">
        <v>0.7</v>
      </c>
      <c r="AK171" s="6" t="n">
        <v>1.69</v>
      </c>
      <c r="AL171" s="1" t="s">
        <v>64</v>
      </c>
      <c r="AM171" s="1" t="s">
        <v>64</v>
      </c>
    </row>
    <row r="172" customFormat="false" ht="14.25" hidden="false" customHeight="false" outlineLevel="0" collapsed="false">
      <c r="A172" s="1" t="s">
        <v>561</v>
      </c>
      <c r="B172" s="1" t="s">
        <v>557</v>
      </c>
      <c r="C172" s="1" t="s">
        <v>558</v>
      </c>
      <c r="D172" s="1" t="n">
        <v>55.673937</v>
      </c>
      <c r="E172" s="1" t="n">
        <v>12.525034</v>
      </c>
      <c r="F172" s="1" t="s">
        <v>559</v>
      </c>
      <c r="G172" s="4" t="n">
        <v>270</v>
      </c>
      <c r="H172" s="1" t="s">
        <v>521</v>
      </c>
      <c r="I172" s="1" t="s">
        <v>50</v>
      </c>
      <c r="L172" s="1" t="s">
        <v>66</v>
      </c>
      <c r="M172" s="1" t="n">
        <v>53.5</v>
      </c>
      <c r="N172" s="4" t="n">
        <v>8</v>
      </c>
      <c r="O172" s="1" t="n">
        <v>0.5</v>
      </c>
      <c r="P172" s="1" t="n">
        <v>0.5</v>
      </c>
      <c r="R172" s="1" t="n">
        <v>14.5</v>
      </c>
      <c r="S172" s="1" t="n">
        <v>147.394</v>
      </c>
      <c r="T172" s="1" t="n">
        <v>0.785</v>
      </c>
      <c r="V172" s="4" t="n">
        <v>0</v>
      </c>
      <c r="W172" s="4" t="n">
        <v>0</v>
      </c>
      <c r="X172" s="4" t="n">
        <v>0</v>
      </c>
      <c r="Y172" s="4" t="n">
        <v>0</v>
      </c>
      <c r="Z172" s="6" t="n">
        <v>0.75</v>
      </c>
      <c r="AA172" s="6" t="n">
        <v>1.83</v>
      </c>
      <c r="AJ172" s="1" t="n">
        <v>0.7</v>
      </c>
      <c r="AK172" s="6" t="n">
        <v>1.69</v>
      </c>
      <c r="AL172" s="1" t="s">
        <v>64</v>
      </c>
      <c r="AM172" s="1" t="s">
        <v>64</v>
      </c>
    </row>
    <row r="173" customFormat="false" ht="14.25" hidden="false" customHeight="false" outlineLevel="0" collapsed="false">
      <c r="A173" s="1" t="s">
        <v>562</v>
      </c>
      <c r="B173" s="1" t="s">
        <v>557</v>
      </c>
      <c r="C173" s="1" t="s">
        <v>563</v>
      </c>
      <c r="D173" s="1" t="n">
        <v>55.67376</v>
      </c>
      <c r="E173" s="1" t="n">
        <v>12.525392</v>
      </c>
      <c r="F173" s="1" t="s">
        <v>559</v>
      </c>
      <c r="G173" s="4" t="n">
        <v>270</v>
      </c>
      <c r="H173" s="1" t="s">
        <v>521</v>
      </c>
      <c r="I173" s="1" t="s">
        <v>50</v>
      </c>
      <c r="K173" s="1" t="s">
        <v>564</v>
      </c>
      <c r="L173" s="1" t="s">
        <v>51</v>
      </c>
      <c r="M173" s="4" t="n">
        <v>54</v>
      </c>
      <c r="N173" s="4" t="n">
        <v>8</v>
      </c>
      <c r="O173" s="1" t="n">
        <v>0.5</v>
      </c>
      <c r="P173" s="1" t="n">
        <v>0.6</v>
      </c>
      <c r="R173" s="4" t="n">
        <v>15</v>
      </c>
      <c r="S173" s="4" t="n">
        <v>98440</v>
      </c>
      <c r="T173" s="4" t="n">
        <v>1</v>
      </c>
      <c r="V173" s="4" t="n">
        <v>0</v>
      </c>
      <c r="W173" s="4" t="n">
        <v>0</v>
      </c>
      <c r="X173" s="6" t="n">
        <v>0.25</v>
      </c>
      <c r="Y173" s="6" t="n">
        <v>0.75</v>
      </c>
      <c r="Z173" s="1" t="n">
        <v>0.5</v>
      </c>
      <c r="AA173" s="4" t="n">
        <v>1</v>
      </c>
      <c r="AJ173" s="1" t="n">
        <v>0.7</v>
      </c>
      <c r="AK173" s="1" t="n">
        <v>1.2</v>
      </c>
      <c r="AL173" s="1" t="s">
        <v>64</v>
      </c>
      <c r="AM173" s="1" t="s">
        <v>64</v>
      </c>
    </row>
    <row r="174" customFormat="false" ht="14.25" hidden="false" customHeight="false" outlineLevel="0" collapsed="false">
      <c r="A174" s="1" t="s">
        <v>565</v>
      </c>
      <c r="B174" s="1" t="s">
        <v>557</v>
      </c>
      <c r="C174" s="1" t="s">
        <v>566</v>
      </c>
      <c r="D174" s="1" t="n">
        <v>55.67376</v>
      </c>
      <c r="E174" s="1" t="n">
        <v>12.525392</v>
      </c>
      <c r="F174" s="1" t="s">
        <v>559</v>
      </c>
      <c r="G174" s="4" t="n">
        <v>200</v>
      </c>
      <c r="H174" s="1" t="s">
        <v>521</v>
      </c>
      <c r="I174" s="1" t="s">
        <v>50</v>
      </c>
      <c r="L174" s="1" t="s">
        <v>66</v>
      </c>
      <c r="M174" s="4" t="n">
        <v>54</v>
      </c>
      <c r="N174" s="4" t="n">
        <v>8</v>
      </c>
      <c r="O174" s="1" t="n">
        <v>0.5</v>
      </c>
      <c r="P174" s="1" t="n">
        <v>0.6</v>
      </c>
      <c r="R174" s="4" t="n">
        <v>15</v>
      </c>
      <c r="S174" s="4" t="n">
        <v>98440</v>
      </c>
      <c r="T174" s="4" t="n">
        <v>1</v>
      </c>
      <c r="V174" s="4" t="n">
        <v>0</v>
      </c>
      <c r="W174" s="4" t="n">
        <v>0</v>
      </c>
      <c r="X174" s="6" t="n">
        <v>0.25</v>
      </c>
      <c r="Y174" s="6" t="n">
        <v>0.75</v>
      </c>
      <c r="Z174" s="1" t="n">
        <v>0.5</v>
      </c>
      <c r="AA174" s="4" t="n">
        <v>1</v>
      </c>
      <c r="AJ174" s="1" t="n">
        <v>0.7</v>
      </c>
      <c r="AK174" s="1" t="n">
        <v>1.2</v>
      </c>
      <c r="AL174" s="1" t="s">
        <v>64</v>
      </c>
      <c r="AM174" s="1" t="s">
        <v>64</v>
      </c>
    </row>
    <row r="175" customFormat="false" ht="14.25" hidden="false" customHeight="false" outlineLevel="0" collapsed="false">
      <c r="A175" s="1" t="s">
        <v>567</v>
      </c>
      <c r="B175" s="1" t="s">
        <v>521</v>
      </c>
      <c r="C175" s="1" t="s">
        <v>568</v>
      </c>
      <c r="D175" s="1" t="n">
        <v>56.1617</v>
      </c>
      <c r="E175" s="1" t="n">
        <v>9.461</v>
      </c>
      <c r="F175" s="1" t="s">
        <v>542</v>
      </c>
      <c r="G175" s="4" t="n">
        <v>350</v>
      </c>
      <c r="H175" s="1" t="s">
        <v>569</v>
      </c>
      <c r="I175" s="1" t="s">
        <v>50</v>
      </c>
      <c r="K175" s="1" t="s">
        <v>570</v>
      </c>
      <c r="L175" s="1" t="s">
        <v>51</v>
      </c>
      <c r="M175" s="4" t="n">
        <v>54</v>
      </c>
      <c r="N175" s="1" t="n">
        <v>7.5</v>
      </c>
      <c r="O175" s="1" t="n">
        <v>0.5</v>
      </c>
      <c r="P175" s="6" t="n">
        <v>0.02</v>
      </c>
      <c r="R175" s="4" t="n">
        <v>15</v>
      </c>
      <c r="S175" s="4" t="n">
        <v>5200</v>
      </c>
      <c r="T175" s="6" t="n">
        <v>1.28</v>
      </c>
      <c r="V175" s="1" t="n">
        <v>40.8</v>
      </c>
      <c r="W175" s="1" t="n">
        <v>26.2</v>
      </c>
      <c r="X175" s="4" t="n">
        <v>7</v>
      </c>
      <c r="Y175" s="1" t="n">
        <v>6.2</v>
      </c>
      <c r="Z175" s="1" t="n">
        <v>6.8</v>
      </c>
      <c r="AA175" s="4" t="n">
        <v>4</v>
      </c>
      <c r="AH175" s="1" t="s">
        <v>571</v>
      </c>
      <c r="AJ175" s="4" t="n">
        <v>2</v>
      </c>
      <c r="AK175" s="1" t="n">
        <v>1.5</v>
      </c>
      <c r="AL175" s="1" t="s">
        <v>64</v>
      </c>
      <c r="AM175" s="1" t="s">
        <v>64</v>
      </c>
    </row>
    <row r="176" customFormat="false" ht="14.25" hidden="false" customHeight="false" outlineLevel="0" collapsed="false">
      <c r="A176" s="1" t="s">
        <v>572</v>
      </c>
      <c r="B176" s="1" t="s">
        <v>521</v>
      </c>
      <c r="C176" s="1" t="s">
        <v>568</v>
      </c>
      <c r="D176" s="1" t="n">
        <v>56.1617</v>
      </c>
      <c r="E176" s="1" t="n">
        <v>9.461</v>
      </c>
      <c r="F176" s="1" t="s">
        <v>542</v>
      </c>
      <c r="G176" s="4" t="n">
        <v>350</v>
      </c>
      <c r="H176" s="1" t="s">
        <v>569</v>
      </c>
      <c r="I176" s="1" t="s">
        <v>50</v>
      </c>
      <c r="L176" s="1" t="s">
        <v>66</v>
      </c>
      <c r="M176" s="4" t="n">
        <v>54</v>
      </c>
      <c r="N176" s="1" t="n">
        <v>7.5</v>
      </c>
      <c r="O176" s="1" t="n">
        <v>0.5</v>
      </c>
      <c r="P176" s="6" t="n">
        <v>0.02</v>
      </c>
      <c r="R176" s="4" t="n">
        <v>15</v>
      </c>
      <c r="S176" s="4" t="n">
        <v>5200</v>
      </c>
      <c r="T176" s="6" t="n">
        <v>1.28</v>
      </c>
      <c r="V176" s="1" t="n">
        <v>40.8</v>
      </c>
      <c r="W176" s="1" t="n">
        <v>26.2</v>
      </c>
      <c r="X176" s="4" t="n">
        <v>7</v>
      </c>
      <c r="Y176" s="1" t="n">
        <v>6.2</v>
      </c>
      <c r="Z176" s="1" t="n">
        <v>6.8</v>
      </c>
      <c r="AA176" s="4" t="n">
        <v>4</v>
      </c>
      <c r="AH176" s="1" t="s">
        <v>573</v>
      </c>
      <c r="AJ176" s="4" t="n">
        <v>2</v>
      </c>
      <c r="AK176" s="1" t="n">
        <v>1.5</v>
      </c>
      <c r="AL176" s="1" t="s">
        <v>64</v>
      </c>
      <c r="AM176" s="1" t="s">
        <v>64</v>
      </c>
    </row>
    <row r="177" customFormat="false" ht="14.25" hidden="false" customHeight="false" outlineLevel="0" collapsed="false">
      <c r="A177" s="1" t="s">
        <v>574</v>
      </c>
      <c r="B177" s="1" t="s">
        <v>575</v>
      </c>
      <c r="C177" s="1" t="s">
        <v>576</v>
      </c>
      <c r="D177" s="1" t="n">
        <v>57.168546</v>
      </c>
      <c r="E177" s="1" t="n">
        <v>10.272052</v>
      </c>
      <c r="F177" s="1" t="s">
        <v>577</v>
      </c>
      <c r="G177" s="4" t="n">
        <v>50</v>
      </c>
      <c r="H177" s="1" t="s">
        <v>569</v>
      </c>
      <c r="I177" s="1" t="s">
        <v>50</v>
      </c>
      <c r="K177" s="1" t="s">
        <v>578</v>
      </c>
      <c r="L177" s="1" t="s">
        <v>51</v>
      </c>
      <c r="M177" s="4" t="n">
        <v>102</v>
      </c>
      <c r="N177" s="4" t="n">
        <v>8</v>
      </c>
      <c r="O177" s="4" t="n">
        <v>1</v>
      </c>
      <c r="P177" s="1" t="n">
        <v>0.5</v>
      </c>
      <c r="R177" s="1" t="n">
        <v>12.5</v>
      </c>
      <c r="S177" s="6" t="n">
        <v>4689.51</v>
      </c>
      <c r="T177" s="6" t="n">
        <v>1.24</v>
      </c>
      <c r="V177" s="4" t="n">
        <v>10</v>
      </c>
      <c r="X177" s="4" t="n">
        <v>10</v>
      </c>
      <c r="Z177" s="4" t="n">
        <v>20</v>
      </c>
      <c r="AB177" s="1" t="s">
        <v>189</v>
      </c>
      <c r="AJ177" s="4" t="n">
        <v>0</v>
      </c>
      <c r="AK177" s="4" t="n">
        <v>0</v>
      </c>
      <c r="AL177" s="1" t="s">
        <v>48</v>
      </c>
      <c r="AM177" s="1" t="s">
        <v>64</v>
      </c>
    </row>
    <row r="178" customFormat="false" ht="14.25" hidden="false" customHeight="false" outlineLevel="0" collapsed="false">
      <c r="A178" s="1" t="s">
        <v>579</v>
      </c>
      <c r="B178" s="1" t="s">
        <v>575</v>
      </c>
      <c r="C178" s="1" t="s">
        <v>576</v>
      </c>
      <c r="D178" s="1" t="n">
        <v>57.168546</v>
      </c>
      <c r="E178" s="1" t="n">
        <v>10.272052</v>
      </c>
      <c r="F178" s="1" t="s">
        <v>577</v>
      </c>
      <c r="G178" s="4" t="n">
        <v>50</v>
      </c>
      <c r="H178" s="1" t="s">
        <v>569</v>
      </c>
      <c r="I178" s="1" t="s">
        <v>50</v>
      </c>
      <c r="L178" s="1" t="s">
        <v>66</v>
      </c>
      <c r="M178" s="4" t="n">
        <v>102</v>
      </c>
      <c r="N178" s="4" t="n">
        <v>8</v>
      </c>
      <c r="O178" s="4" t="n">
        <v>1</v>
      </c>
      <c r="P178" s="1" t="n">
        <v>0.1</v>
      </c>
      <c r="R178" s="1" t="n">
        <v>12.5</v>
      </c>
      <c r="S178" s="6" t="n">
        <v>4689.51</v>
      </c>
      <c r="T178" s="6" t="n">
        <v>1.24</v>
      </c>
      <c r="V178" s="4" t="n">
        <v>10</v>
      </c>
      <c r="X178" s="4" t="n">
        <v>10</v>
      </c>
      <c r="Z178" s="4" t="n">
        <v>20</v>
      </c>
      <c r="AB178" s="1" t="s">
        <v>189</v>
      </c>
      <c r="AJ178" s="4" t="n">
        <v>0</v>
      </c>
      <c r="AK178" s="4" t="n">
        <v>0</v>
      </c>
      <c r="AL178" s="1" t="s">
        <v>48</v>
      </c>
      <c r="AM178" s="1" t="s">
        <v>64</v>
      </c>
    </row>
    <row r="179" customFormat="false" ht="14.25" hidden="false" customHeight="false" outlineLevel="0" collapsed="false">
      <c r="A179" s="1" t="s">
        <v>580</v>
      </c>
      <c r="B179" s="1" t="s">
        <v>575</v>
      </c>
      <c r="C179" s="1" t="s">
        <v>581</v>
      </c>
      <c r="D179" s="1" t="n">
        <v>57.167865</v>
      </c>
      <c r="E179" s="1" t="n">
        <v>10.269853</v>
      </c>
      <c r="F179" s="1" t="s">
        <v>577</v>
      </c>
      <c r="G179" s="4" t="n">
        <v>150</v>
      </c>
      <c r="H179" s="1" t="s">
        <v>569</v>
      </c>
      <c r="I179" s="1" t="s">
        <v>50</v>
      </c>
      <c r="K179" s="1" t="s">
        <v>582</v>
      </c>
      <c r="L179" s="1" t="s">
        <v>51</v>
      </c>
      <c r="M179" s="4" t="n">
        <v>70</v>
      </c>
      <c r="N179" s="1" t="n">
        <v>6.5</v>
      </c>
      <c r="O179" s="4" t="n">
        <v>0</v>
      </c>
      <c r="P179" s="4" t="n">
        <v>0</v>
      </c>
      <c r="R179" s="1" t="n">
        <v>15.8</v>
      </c>
      <c r="S179" s="6" t="n">
        <v>1244.36</v>
      </c>
      <c r="T179" s="6" t="n">
        <v>0.92</v>
      </c>
      <c r="V179" s="4" t="n">
        <v>20</v>
      </c>
      <c r="X179" s="4" t="n">
        <v>5</v>
      </c>
      <c r="AB179" s="1" t="s">
        <v>189</v>
      </c>
      <c r="AH179" s="1" t="s">
        <v>583</v>
      </c>
      <c r="AJ179" s="4" t="n">
        <v>0</v>
      </c>
      <c r="AK179" s="4" t="n">
        <v>0</v>
      </c>
      <c r="AL179" s="1" t="s">
        <v>64</v>
      </c>
      <c r="AM179" s="1" t="s">
        <v>64</v>
      </c>
    </row>
    <row r="180" customFormat="false" ht="14.25" hidden="false" customHeight="false" outlineLevel="0" collapsed="false">
      <c r="A180" s="1" t="s">
        <v>584</v>
      </c>
      <c r="B180" s="1" t="s">
        <v>575</v>
      </c>
      <c r="C180" s="1" t="s">
        <v>585</v>
      </c>
      <c r="D180" s="1" t="n">
        <v>57.167865</v>
      </c>
      <c r="E180" s="1" t="n">
        <v>10.269853</v>
      </c>
      <c r="F180" s="1" t="s">
        <v>577</v>
      </c>
      <c r="G180" s="4" t="n">
        <v>150</v>
      </c>
      <c r="H180" s="1" t="s">
        <v>569</v>
      </c>
      <c r="I180" s="1" t="s">
        <v>50</v>
      </c>
      <c r="L180" s="1" t="s">
        <v>66</v>
      </c>
      <c r="M180" s="4" t="n">
        <v>70</v>
      </c>
      <c r="N180" s="1" t="n">
        <v>6.5</v>
      </c>
      <c r="O180" s="4" t="n">
        <v>0</v>
      </c>
      <c r="P180" s="4" t="n">
        <v>0</v>
      </c>
      <c r="R180" s="1" t="n">
        <v>15.8</v>
      </c>
      <c r="S180" s="6" t="n">
        <v>1244.36</v>
      </c>
      <c r="T180" s="6" t="n">
        <v>0.92</v>
      </c>
      <c r="V180" s="4" t="n">
        <v>20</v>
      </c>
      <c r="X180" s="4" t="n">
        <v>5</v>
      </c>
      <c r="AB180" s="1" t="s">
        <v>189</v>
      </c>
      <c r="AH180" s="1" t="s">
        <v>586</v>
      </c>
      <c r="AJ180" s="4" t="n">
        <v>0</v>
      </c>
      <c r="AK180" s="4" t="n">
        <v>0</v>
      </c>
      <c r="AL180" s="1" t="s">
        <v>64</v>
      </c>
      <c r="AM180" s="1" t="s">
        <v>64</v>
      </c>
    </row>
    <row r="181" customFormat="false" ht="14.25" hidden="false" customHeight="false" outlineLevel="0" collapsed="false">
      <c r="A181" s="1" t="s">
        <v>587</v>
      </c>
      <c r="B181" s="1" t="s">
        <v>575</v>
      </c>
      <c r="C181" s="1" t="s">
        <v>588</v>
      </c>
      <c r="D181" s="1" t="n">
        <v>57.166254</v>
      </c>
      <c r="E181" s="1" t="n">
        <v>10.271033</v>
      </c>
      <c r="F181" s="1" t="s">
        <v>577</v>
      </c>
      <c r="G181" s="4" t="n">
        <v>50</v>
      </c>
      <c r="H181" s="1" t="s">
        <v>569</v>
      </c>
      <c r="I181" s="1" t="s">
        <v>50</v>
      </c>
      <c r="K181" s="1" t="s">
        <v>589</v>
      </c>
      <c r="L181" s="1" t="s">
        <v>51</v>
      </c>
      <c r="M181" s="4" t="n">
        <v>55</v>
      </c>
      <c r="N181" s="4" t="n">
        <v>5</v>
      </c>
      <c r="O181" s="1" t="n">
        <v>0.5</v>
      </c>
      <c r="P181" s="4" t="n">
        <v>0</v>
      </c>
      <c r="R181" s="1" t="n">
        <v>14.3</v>
      </c>
      <c r="S181" s="6" t="n">
        <v>1696.83</v>
      </c>
      <c r="T181" s="6" t="n">
        <v>1.14</v>
      </c>
      <c r="V181" s="4" t="n">
        <v>7</v>
      </c>
      <c r="X181" s="4" t="n">
        <v>0</v>
      </c>
      <c r="Y181" s="4" t="n">
        <v>0</v>
      </c>
      <c r="Z181" s="4" t="n">
        <v>30</v>
      </c>
      <c r="AA181" s="4" t="n">
        <v>30</v>
      </c>
      <c r="AJ181" s="4" t="n">
        <v>23</v>
      </c>
      <c r="AL181" s="1" t="s">
        <v>64</v>
      </c>
      <c r="AM181" s="1" t="s">
        <v>64</v>
      </c>
    </row>
    <row r="182" customFormat="false" ht="14.25" hidden="false" customHeight="false" outlineLevel="0" collapsed="false">
      <c r="A182" s="1" t="s">
        <v>590</v>
      </c>
      <c r="B182" s="1" t="s">
        <v>575</v>
      </c>
      <c r="C182" s="1" t="s">
        <v>591</v>
      </c>
      <c r="D182" s="1" t="n">
        <v>57.160317</v>
      </c>
      <c r="E182" s="1" t="n">
        <v>10.273259</v>
      </c>
      <c r="F182" s="1" t="s">
        <v>577</v>
      </c>
      <c r="G182" s="4" t="n">
        <v>250</v>
      </c>
      <c r="H182" s="1" t="s">
        <v>569</v>
      </c>
      <c r="I182" s="1" t="s">
        <v>50</v>
      </c>
      <c r="K182" s="1" t="s">
        <v>592</v>
      </c>
      <c r="L182" s="1" t="s">
        <v>51</v>
      </c>
      <c r="M182" s="4" t="n">
        <v>89</v>
      </c>
      <c r="N182" s="4" t="n">
        <v>7</v>
      </c>
      <c r="O182" s="6" t="n">
        <v>0.05</v>
      </c>
      <c r="P182" s="6" t="n">
        <v>0.02</v>
      </c>
      <c r="R182" s="4" t="n">
        <v>12</v>
      </c>
      <c r="S182" s="4" t="n">
        <v>1931</v>
      </c>
      <c r="T182" s="6" t="n">
        <v>2.66</v>
      </c>
      <c r="V182" s="1" t="n">
        <v>1.5</v>
      </c>
      <c r="X182" s="1" t="n">
        <v>4.3</v>
      </c>
      <c r="Z182" s="4" t="n">
        <v>0</v>
      </c>
      <c r="AA182" s="4" t="n">
        <v>0</v>
      </c>
      <c r="AB182" s="1" t="s">
        <v>189</v>
      </c>
      <c r="AJ182" s="4" t="n">
        <v>0</v>
      </c>
      <c r="AK182" s="4" t="n">
        <v>0</v>
      </c>
      <c r="AL182" s="1" t="s">
        <v>48</v>
      </c>
      <c r="AM182" s="1" t="s">
        <v>48</v>
      </c>
    </row>
    <row r="183" customFormat="false" ht="14.25" hidden="false" customHeight="false" outlineLevel="0" collapsed="false">
      <c r="A183" s="1" t="s">
        <v>593</v>
      </c>
      <c r="B183" s="1" t="s">
        <v>575</v>
      </c>
      <c r="C183" s="1" t="s">
        <v>594</v>
      </c>
      <c r="D183" s="1" t="n">
        <v>57.160317</v>
      </c>
      <c r="E183" s="1" t="n">
        <v>10.273259</v>
      </c>
      <c r="F183" s="1" t="s">
        <v>577</v>
      </c>
      <c r="G183" s="4" t="n">
        <v>250</v>
      </c>
      <c r="H183" s="1" t="s">
        <v>569</v>
      </c>
      <c r="I183" s="1" t="s">
        <v>50</v>
      </c>
      <c r="L183" s="1" t="s">
        <v>66</v>
      </c>
      <c r="M183" s="4" t="n">
        <v>89</v>
      </c>
      <c r="N183" s="4" t="n">
        <v>7</v>
      </c>
      <c r="O183" s="6" t="n">
        <v>0.05</v>
      </c>
      <c r="P183" s="6" t="n">
        <v>0.02</v>
      </c>
      <c r="R183" s="4" t="n">
        <v>12</v>
      </c>
      <c r="S183" s="4" t="n">
        <v>1931</v>
      </c>
      <c r="T183" s="6" t="n">
        <v>2.66</v>
      </c>
      <c r="V183" s="1" t="n">
        <v>1.5</v>
      </c>
      <c r="X183" s="1" t="n">
        <v>4.3</v>
      </c>
      <c r="Z183" s="4" t="n">
        <v>0</v>
      </c>
      <c r="AA183" s="4" t="n">
        <v>0</v>
      </c>
      <c r="AB183" s="1" t="s">
        <v>189</v>
      </c>
      <c r="AJ183" s="4" t="n">
        <v>0</v>
      </c>
      <c r="AK183" s="4" t="n">
        <v>0</v>
      </c>
      <c r="AL183" s="1" t="s">
        <v>48</v>
      </c>
      <c r="AM183" s="1" t="s">
        <v>48</v>
      </c>
    </row>
    <row r="184" customFormat="false" ht="14.25" hidden="false" customHeight="false" outlineLevel="0" collapsed="false">
      <c r="A184" s="1" t="s">
        <v>595</v>
      </c>
      <c r="B184" s="1" t="s">
        <v>575</v>
      </c>
      <c r="C184" s="1" t="s">
        <v>596</v>
      </c>
      <c r="D184" s="1" t="n">
        <v>57.160532</v>
      </c>
      <c r="E184" s="1" t="n">
        <v>10.273592</v>
      </c>
      <c r="F184" s="1" t="s">
        <v>577</v>
      </c>
      <c r="G184" s="4" t="n">
        <v>120</v>
      </c>
      <c r="H184" s="1" t="s">
        <v>569</v>
      </c>
      <c r="I184" s="1" t="s">
        <v>50</v>
      </c>
      <c r="K184" s="1" t="s">
        <v>597</v>
      </c>
      <c r="L184" s="1" t="s">
        <v>51</v>
      </c>
      <c r="M184" s="4" t="n">
        <v>4</v>
      </c>
      <c r="N184" s="4" t="n">
        <v>7</v>
      </c>
      <c r="O184" s="4" t="n">
        <v>1</v>
      </c>
      <c r="P184" s="6" t="n">
        <v>0.05</v>
      </c>
      <c r="R184" s="1" t="n">
        <v>12.7</v>
      </c>
      <c r="S184" s="4" t="n">
        <v>58</v>
      </c>
      <c r="T184" s="4" t="n">
        <v>1</v>
      </c>
      <c r="V184" s="4" t="n">
        <v>25</v>
      </c>
      <c r="X184" s="4" t="n">
        <v>0</v>
      </c>
      <c r="Y184" s="4" t="n">
        <v>0</v>
      </c>
      <c r="Z184" s="4" t="n">
        <v>0</v>
      </c>
      <c r="AA184" s="4" t="n">
        <v>0</v>
      </c>
      <c r="AB184" s="1" t="s">
        <v>189</v>
      </c>
      <c r="AJ184" s="4" t="n">
        <v>65</v>
      </c>
      <c r="AL184" s="1" t="s">
        <v>64</v>
      </c>
      <c r="AM184" s="1" t="s">
        <v>64</v>
      </c>
    </row>
    <row r="185" customFormat="false" ht="14.25" hidden="false" customHeight="false" outlineLevel="0" collapsed="false">
      <c r="A185" s="1" t="s">
        <v>598</v>
      </c>
      <c r="B185" s="1" t="s">
        <v>575</v>
      </c>
      <c r="C185" s="1" t="s">
        <v>596</v>
      </c>
      <c r="D185" s="1" t="n">
        <v>57.160532</v>
      </c>
      <c r="E185" s="1" t="n">
        <v>10.273592</v>
      </c>
      <c r="F185" s="1" t="s">
        <v>577</v>
      </c>
      <c r="G185" s="4" t="n">
        <v>120</v>
      </c>
      <c r="H185" s="1" t="s">
        <v>569</v>
      </c>
      <c r="I185" s="1" t="s">
        <v>50</v>
      </c>
      <c r="L185" s="1" t="s">
        <v>66</v>
      </c>
      <c r="M185" s="4" t="n">
        <v>4</v>
      </c>
      <c r="N185" s="4" t="n">
        <v>7</v>
      </c>
      <c r="O185" s="4" t="n">
        <v>1</v>
      </c>
      <c r="P185" s="6" t="n">
        <v>0.05</v>
      </c>
      <c r="R185" s="1" t="n">
        <v>12.7</v>
      </c>
      <c r="S185" s="4" t="n">
        <v>58</v>
      </c>
      <c r="T185" s="4" t="n">
        <v>1</v>
      </c>
      <c r="V185" s="4" t="n">
        <v>25</v>
      </c>
      <c r="X185" s="4" t="n">
        <v>0</v>
      </c>
      <c r="Y185" s="4" t="n">
        <v>0</v>
      </c>
      <c r="Z185" s="4" t="n">
        <v>0</v>
      </c>
      <c r="AA185" s="4" t="n">
        <v>0</v>
      </c>
      <c r="AB185" s="1" t="s">
        <v>189</v>
      </c>
      <c r="AJ185" s="4" t="n">
        <v>65</v>
      </c>
      <c r="AL185" s="1" t="s">
        <v>64</v>
      </c>
      <c r="AM185" s="1" t="s">
        <v>64</v>
      </c>
    </row>
    <row r="186" customFormat="false" ht="14.25" hidden="false" customHeight="false" outlineLevel="0" collapsed="false">
      <c r="A186" s="1" t="s">
        <v>599</v>
      </c>
      <c r="B186" s="1" t="s">
        <v>474</v>
      </c>
      <c r="C186" s="1" t="s">
        <v>600</v>
      </c>
      <c r="D186" s="1" t="n">
        <v>55.407038</v>
      </c>
      <c r="E186" s="1" t="n">
        <v>10.429668</v>
      </c>
      <c r="F186" s="1" t="s">
        <v>601</v>
      </c>
      <c r="G186" s="4" t="n">
        <v>350</v>
      </c>
      <c r="H186" s="1" t="s">
        <v>569</v>
      </c>
      <c r="I186" s="1" t="s">
        <v>50</v>
      </c>
      <c r="K186" s="1" t="s">
        <v>602</v>
      </c>
      <c r="L186" s="1" t="s">
        <v>51</v>
      </c>
      <c r="M186" s="4" t="n">
        <v>53</v>
      </c>
      <c r="N186" s="1" t="n">
        <v>7.5</v>
      </c>
      <c r="O186" s="4" t="n">
        <v>1</v>
      </c>
      <c r="P186" s="6" t="n">
        <v>0.05</v>
      </c>
      <c r="R186" s="4" t="n">
        <v>13</v>
      </c>
      <c r="S186" s="4" t="n">
        <v>23347</v>
      </c>
      <c r="T186" s="4" t="n">
        <v>2</v>
      </c>
      <c r="V186" s="4" t="n">
        <v>47</v>
      </c>
      <c r="W186" s="1" t="n">
        <v>18.5</v>
      </c>
      <c r="X186" s="4" t="n">
        <v>1</v>
      </c>
      <c r="Y186" s="4" t="n">
        <v>3</v>
      </c>
      <c r="Z186" s="1" t="n">
        <v>19.5</v>
      </c>
      <c r="AA186" s="1" t="n">
        <v>18.2</v>
      </c>
      <c r="AB186" s="1" t="s">
        <v>353</v>
      </c>
      <c r="AJ186" s="1" t="n">
        <v>23.2</v>
      </c>
      <c r="AK186" s="1" t="n">
        <v>23.2</v>
      </c>
      <c r="AL186" s="1" t="s">
        <v>48</v>
      </c>
      <c r="AM186" s="1" t="s">
        <v>64</v>
      </c>
    </row>
    <row r="187" customFormat="false" ht="14.25" hidden="false" customHeight="false" outlineLevel="0" collapsed="false">
      <c r="A187" s="1" t="s">
        <v>603</v>
      </c>
      <c r="B187" s="1" t="s">
        <v>604</v>
      </c>
      <c r="C187" s="1" t="s">
        <v>600</v>
      </c>
      <c r="D187" s="1" t="n">
        <v>55.407038</v>
      </c>
      <c r="E187" s="1" t="n">
        <v>10.429668</v>
      </c>
      <c r="F187" s="1" t="s">
        <v>601</v>
      </c>
      <c r="G187" s="4" t="n">
        <v>350</v>
      </c>
      <c r="H187" s="1" t="s">
        <v>569</v>
      </c>
      <c r="I187" s="1" t="s">
        <v>50</v>
      </c>
      <c r="L187" s="1" t="s">
        <v>66</v>
      </c>
      <c r="M187" s="4" t="n">
        <v>53</v>
      </c>
      <c r="N187" s="1" t="n">
        <v>7.5</v>
      </c>
      <c r="O187" s="4" t="n">
        <v>1</v>
      </c>
      <c r="P187" s="6" t="n">
        <v>0.05</v>
      </c>
      <c r="R187" s="4" t="n">
        <v>13</v>
      </c>
      <c r="S187" s="4" t="n">
        <v>23347</v>
      </c>
      <c r="T187" s="4" t="n">
        <v>2</v>
      </c>
      <c r="V187" s="4" t="n">
        <v>47</v>
      </c>
      <c r="W187" s="1" t="n">
        <v>18.5</v>
      </c>
      <c r="X187" s="4" t="n">
        <v>1</v>
      </c>
      <c r="Y187" s="4" t="n">
        <v>3</v>
      </c>
      <c r="Z187" s="1" t="n">
        <v>19.5</v>
      </c>
      <c r="AA187" s="1" t="n">
        <v>18.2</v>
      </c>
      <c r="AB187" s="1" t="s">
        <v>353</v>
      </c>
      <c r="AJ187" s="1" t="n">
        <v>23.2</v>
      </c>
      <c r="AK187" s="1" t="n">
        <v>23.2</v>
      </c>
      <c r="AL187" s="1" t="s">
        <v>48</v>
      </c>
      <c r="AM187" s="1" t="s">
        <v>64</v>
      </c>
    </row>
    <row r="188" customFormat="false" ht="14.25" hidden="false" customHeight="false" outlineLevel="0" collapsed="false">
      <c r="A188" s="1" t="s">
        <v>605</v>
      </c>
      <c r="B188" s="1" t="s">
        <v>575</v>
      </c>
      <c r="C188" s="1" t="s">
        <v>600</v>
      </c>
      <c r="D188" s="1" t="n">
        <v>55.407</v>
      </c>
      <c r="E188" s="1" t="n">
        <v>10.429</v>
      </c>
      <c r="F188" s="1" t="s">
        <v>601</v>
      </c>
      <c r="G188" s="4" t="n">
        <v>450</v>
      </c>
      <c r="H188" s="1" t="s">
        <v>569</v>
      </c>
      <c r="I188" s="1" t="s">
        <v>50</v>
      </c>
      <c r="K188" s="1" t="s">
        <v>606</v>
      </c>
      <c r="L188" s="1" t="s">
        <v>51</v>
      </c>
      <c r="M188" s="4" t="n">
        <v>57</v>
      </c>
      <c r="N188" s="1" t="n">
        <v>7.2</v>
      </c>
      <c r="O188" s="1" t="n">
        <v>0.5</v>
      </c>
      <c r="P188" s="6" t="n">
        <v>0.05</v>
      </c>
      <c r="R188" s="4" t="n">
        <v>13</v>
      </c>
      <c r="S188" s="4" t="n">
        <v>37070</v>
      </c>
      <c r="V188" s="1" t="n">
        <v>34.3</v>
      </c>
      <c r="W188" s="6" t="n">
        <v>23.31</v>
      </c>
      <c r="X188" s="4" t="n">
        <v>0</v>
      </c>
      <c r="Y188" s="4" t="n">
        <v>0</v>
      </c>
      <c r="Z188" s="4" t="n">
        <v>8</v>
      </c>
      <c r="AA188" s="6" t="n">
        <v>13.29</v>
      </c>
      <c r="AJ188" s="4" t="n">
        <v>8</v>
      </c>
      <c r="AK188" s="6" t="n">
        <v>28.86</v>
      </c>
      <c r="AL188" s="1" t="s">
        <v>64</v>
      </c>
      <c r="AM188" s="1" t="s">
        <v>48</v>
      </c>
    </row>
    <row r="189" customFormat="false" ht="14.25" hidden="false" customHeight="false" outlineLevel="0" collapsed="false">
      <c r="A189" s="1" t="s">
        <v>607</v>
      </c>
      <c r="B189" s="1" t="s">
        <v>575</v>
      </c>
      <c r="C189" s="1" t="s">
        <v>600</v>
      </c>
      <c r="D189" s="1" t="n">
        <v>55.407</v>
      </c>
      <c r="E189" s="1" t="n">
        <v>10.429</v>
      </c>
      <c r="F189" s="1" t="s">
        <v>601</v>
      </c>
      <c r="G189" s="4" t="n">
        <v>450</v>
      </c>
      <c r="H189" s="1" t="s">
        <v>569</v>
      </c>
      <c r="I189" s="1" t="s">
        <v>50</v>
      </c>
      <c r="L189" s="1" t="s">
        <v>66</v>
      </c>
      <c r="M189" s="4" t="n">
        <v>57</v>
      </c>
      <c r="N189" s="1" t="n">
        <v>7.2</v>
      </c>
      <c r="O189" s="1" t="n">
        <v>0.5</v>
      </c>
      <c r="P189" s="6" t="n">
        <v>0.05</v>
      </c>
      <c r="R189" s="4" t="n">
        <v>13</v>
      </c>
      <c r="S189" s="4" t="n">
        <v>37070</v>
      </c>
      <c r="V189" s="1" t="n">
        <v>34.3</v>
      </c>
      <c r="W189" s="6" t="n">
        <v>23.31</v>
      </c>
      <c r="X189" s="4" t="n">
        <v>0</v>
      </c>
      <c r="Y189" s="4" t="n">
        <v>0</v>
      </c>
      <c r="Z189" s="4" t="n">
        <v>8</v>
      </c>
      <c r="AA189" s="6" t="n">
        <v>13.29</v>
      </c>
      <c r="AJ189" s="4" t="n">
        <v>8</v>
      </c>
      <c r="AK189" s="6" t="n">
        <v>28.86</v>
      </c>
      <c r="AL189" s="1" t="s">
        <v>64</v>
      </c>
      <c r="AM189" s="1" t="s">
        <v>48</v>
      </c>
    </row>
    <row r="190" customFormat="false" ht="14.25" hidden="false" customHeight="false" outlineLevel="0" collapsed="false">
      <c r="A190" s="1" t="s">
        <v>608</v>
      </c>
      <c r="B190" s="1" t="s">
        <v>533</v>
      </c>
      <c r="C190" s="1" t="s">
        <v>609</v>
      </c>
      <c r="D190" s="1" t="n">
        <v>56.881344</v>
      </c>
      <c r="E190" s="1" t="n">
        <v>9.449431</v>
      </c>
      <c r="F190" s="1" t="s">
        <v>513</v>
      </c>
      <c r="G190" s="4" t="n">
        <v>160</v>
      </c>
      <c r="H190" s="1" t="s">
        <v>569</v>
      </c>
      <c r="I190" s="1" t="s">
        <v>50</v>
      </c>
      <c r="K190" s="1" t="s">
        <v>610</v>
      </c>
      <c r="L190" s="1" t="s">
        <v>51</v>
      </c>
      <c r="M190" s="4" t="n">
        <v>190</v>
      </c>
      <c r="N190" s="1" t="n">
        <v>6.7</v>
      </c>
      <c r="O190" s="4" t="n">
        <v>0</v>
      </c>
      <c r="P190" s="4" t="n">
        <v>0</v>
      </c>
      <c r="R190" s="4" t="n">
        <v>12</v>
      </c>
      <c r="S190" s="4" t="n">
        <v>188285</v>
      </c>
      <c r="T190" s="1" t="n">
        <v>9.7</v>
      </c>
      <c r="V190" s="1" t="n">
        <v>13.9</v>
      </c>
      <c r="W190" s="1" t="n">
        <v>15.2</v>
      </c>
      <c r="X190" s="1" t="n">
        <v>5.4</v>
      </c>
      <c r="Y190" s="1" t="n">
        <v>2.5</v>
      </c>
      <c r="Z190" s="1" t="n">
        <v>28.6</v>
      </c>
      <c r="AA190" s="4" t="n">
        <v>25</v>
      </c>
      <c r="AB190" s="1" t="s">
        <v>544</v>
      </c>
      <c r="AC190" s="1" t="s">
        <v>199</v>
      </c>
      <c r="AJ190" s="4" t="n">
        <v>0</v>
      </c>
      <c r="AK190" s="4" t="n">
        <v>0</v>
      </c>
      <c r="AL190" s="1" t="s">
        <v>64</v>
      </c>
      <c r="AM190" s="1" t="s">
        <v>64</v>
      </c>
    </row>
    <row r="191" customFormat="false" ht="14.25" hidden="false" customHeight="false" outlineLevel="0" collapsed="false">
      <c r="A191" s="1" t="s">
        <v>611</v>
      </c>
      <c r="B191" s="1" t="s">
        <v>533</v>
      </c>
      <c r="C191" s="1" t="s">
        <v>609</v>
      </c>
      <c r="D191" s="1" t="n">
        <v>56.881344</v>
      </c>
      <c r="E191" s="1" t="n">
        <v>9.449431</v>
      </c>
      <c r="F191" s="1" t="s">
        <v>513</v>
      </c>
      <c r="G191" s="4" t="n">
        <v>160</v>
      </c>
      <c r="H191" s="1" t="s">
        <v>569</v>
      </c>
      <c r="I191" s="1" t="s">
        <v>50</v>
      </c>
      <c r="L191" s="1" t="s">
        <v>66</v>
      </c>
      <c r="M191" s="4" t="n">
        <v>190</v>
      </c>
      <c r="N191" s="1" t="n">
        <v>6.7</v>
      </c>
      <c r="O191" s="4" t="n">
        <v>0</v>
      </c>
      <c r="P191" s="4" t="n">
        <v>0</v>
      </c>
      <c r="R191" s="4" t="n">
        <v>12</v>
      </c>
      <c r="S191" s="4" t="n">
        <v>188285</v>
      </c>
      <c r="T191" s="1" t="n">
        <v>9.7</v>
      </c>
      <c r="V191" s="1" t="n">
        <v>13.9</v>
      </c>
      <c r="W191" s="1" t="n">
        <v>15.2</v>
      </c>
      <c r="X191" s="1" t="n">
        <v>5.4</v>
      </c>
      <c r="Y191" s="1" t="n">
        <v>2.5</v>
      </c>
      <c r="Z191" s="1" t="n">
        <v>28.6</v>
      </c>
      <c r="AA191" s="4" t="n">
        <v>25</v>
      </c>
      <c r="AB191" s="1" t="s">
        <v>544</v>
      </c>
      <c r="AC191" s="1" t="s">
        <v>199</v>
      </c>
      <c r="AJ191" s="4" t="n">
        <v>0</v>
      </c>
      <c r="AK191" s="4" t="n">
        <v>0</v>
      </c>
      <c r="AL191" s="1" t="s">
        <v>64</v>
      </c>
      <c r="AM191" s="1" t="s">
        <v>64</v>
      </c>
    </row>
    <row r="192" customFormat="false" ht="14.25" hidden="false" customHeight="false" outlineLevel="0" collapsed="false">
      <c r="A192" s="1" t="s">
        <v>612</v>
      </c>
      <c r="B192" s="1" t="s">
        <v>604</v>
      </c>
      <c r="C192" s="1" t="s">
        <v>304</v>
      </c>
      <c r="D192" s="1" t="n">
        <v>56.151558</v>
      </c>
      <c r="E192" s="1" t="n">
        <v>8.973381</v>
      </c>
      <c r="F192" s="1" t="s">
        <v>305</v>
      </c>
      <c r="G192" s="4" t="n">
        <v>500</v>
      </c>
      <c r="H192" s="1" t="s">
        <v>569</v>
      </c>
      <c r="I192" s="1" t="s">
        <v>50</v>
      </c>
      <c r="K192" s="1" t="s">
        <v>613</v>
      </c>
      <c r="L192" s="1" t="s">
        <v>51</v>
      </c>
      <c r="M192" s="4" t="n">
        <v>350</v>
      </c>
      <c r="N192" s="1" t="n">
        <v>6.5</v>
      </c>
      <c r="O192" s="1" t="n">
        <v>0.5</v>
      </c>
      <c r="P192" s="6" t="n">
        <v>0.02</v>
      </c>
      <c r="R192" s="4" t="n">
        <v>12</v>
      </c>
      <c r="S192" s="4" t="n">
        <v>48362</v>
      </c>
      <c r="T192" s="1" t="n">
        <v>3.5</v>
      </c>
      <c r="V192" s="4" t="n">
        <v>1</v>
      </c>
      <c r="W192" s="1" t="n">
        <v>1.1</v>
      </c>
      <c r="X192" s="1" t="n">
        <v>0.5</v>
      </c>
      <c r="Y192" s="4" t="n">
        <v>1</v>
      </c>
      <c r="Z192" s="4" t="n">
        <v>12</v>
      </c>
      <c r="AA192" s="4" t="n">
        <v>24</v>
      </c>
      <c r="AB192" s="1" t="s">
        <v>614</v>
      </c>
      <c r="AH192" s="1" t="s">
        <v>615</v>
      </c>
      <c r="AJ192" s="4" t="n">
        <v>0</v>
      </c>
      <c r="AK192" s="4" t="n">
        <v>0</v>
      </c>
      <c r="AL192" s="1" t="s">
        <v>48</v>
      </c>
      <c r="AM192" s="1" t="s">
        <v>48</v>
      </c>
    </row>
    <row r="193" customFormat="false" ht="14.25" hidden="false" customHeight="false" outlineLevel="0" collapsed="false">
      <c r="A193" s="1" t="s">
        <v>616</v>
      </c>
      <c r="B193" s="1" t="s">
        <v>604</v>
      </c>
      <c r="C193" s="1" t="s">
        <v>617</v>
      </c>
      <c r="D193" s="1" t="n">
        <v>56.151558</v>
      </c>
      <c r="E193" s="1" t="n">
        <v>8.973381</v>
      </c>
      <c r="F193" s="1" t="s">
        <v>305</v>
      </c>
      <c r="G193" s="4" t="n">
        <v>500</v>
      </c>
      <c r="H193" s="1" t="s">
        <v>569</v>
      </c>
      <c r="I193" s="1" t="s">
        <v>50</v>
      </c>
      <c r="L193" s="1" t="s">
        <v>66</v>
      </c>
      <c r="M193" s="4" t="n">
        <v>350</v>
      </c>
      <c r="N193" s="1" t="n">
        <v>6.5</v>
      </c>
      <c r="O193" s="1" t="n">
        <v>0.5</v>
      </c>
      <c r="P193" s="6" t="n">
        <v>0.02</v>
      </c>
      <c r="R193" s="4" t="n">
        <v>12</v>
      </c>
      <c r="S193" s="4" t="n">
        <v>48362</v>
      </c>
      <c r="T193" s="1" t="n">
        <v>3.5</v>
      </c>
      <c r="V193" s="4" t="n">
        <v>1</v>
      </c>
      <c r="W193" s="1" t="n">
        <v>1.1</v>
      </c>
      <c r="X193" s="1" t="n">
        <v>0.5</v>
      </c>
      <c r="Y193" s="4" t="n">
        <v>1</v>
      </c>
      <c r="Z193" s="4" t="n">
        <v>12</v>
      </c>
      <c r="AA193" s="4" t="n">
        <v>24</v>
      </c>
      <c r="AB193" s="1" t="s">
        <v>618</v>
      </c>
      <c r="AH193" s="1" t="s">
        <v>615</v>
      </c>
      <c r="AJ193" s="4" t="n">
        <v>0</v>
      </c>
      <c r="AK193" s="4" t="n">
        <v>0</v>
      </c>
      <c r="AL193" s="1" t="s">
        <v>48</v>
      </c>
      <c r="AM193" s="1" t="s">
        <v>48</v>
      </c>
    </row>
    <row r="194" customFormat="false" ht="14.25" hidden="false" customHeight="false" outlineLevel="0" collapsed="false">
      <c r="A194" s="1" t="s">
        <v>619</v>
      </c>
      <c r="B194" s="1" t="s">
        <v>345</v>
      </c>
      <c r="C194" s="1" t="s">
        <v>620</v>
      </c>
      <c r="D194" s="1" t="n">
        <v>55.904457</v>
      </c>
      <c r="E194" s="1" t="n">
        <v>12.285153</v>
      </c>
      <c r="F194" s="1" t="s">
        <v>449</v>
      </c>
      <c r="G194" s="4" t="n">
        <v>400</v>
      </c>
      <c r="H194" s="1" t="s">
        <v>621</v>
      </c>
      <c r="I194" s="1" t="s">
        <v>50</v>
      </c>
      <c r="K194" s="1" t="s">
        <v>622</v>
      </c>
      <c r="L194" s="1" t="s">
        <v>51</v>
      </c>
      <c r="M194" s="4" t="n">
        <v>140</v>
      </c>
      <c r="N194" s="1" t="n">
        <v>7.5</v>
      </c>
      <c r="O194" s="4" t="n">
        <v>1</v>
      </c>
      <c r="P194" s="6" t="n">
        <v>0.05</v>
      </c>
      <c r="R194" s="4" t="n">
        <v>19</v>
      </c>
      <c r="S194" s="4" t="n">
        <v>16958</v>
      </c>
      <c r="T194" s="1" t="n">
        <v>1.4</v>
      </c>
      <c r="V194" s="4" t="n">
        <v>42</v>
      </c>
      <c r="X194" s="4" t="n">
        <v>18</v>
      </c>
      <c r="Z194" s="1" t="n">
        <v>25.5</v>
      </c>
      <c r="AB194" s="1" t="s">
        <v>73</v>
      </c>
      <c r="AC194" s="1" t="s">
        <v>353</v>
      </c>
      <c r="AJ194" s="1" t="n">
        <v>8.5</v>
      </c>
      <c r="AL194" s="1" t="s">
        <v>64</v>
      </c>
      <c r="AM194" s="1" t="s">
        <v>64</v>
      </c>
    </row>
    <row r="195" customFormat="false" ht="14.25" hidden="false" customHeight="false" outlineLevel="0" collapsed="false">
      <c r="A195" s="1" t="s">
        <v>623</v>
      </c>
      <c r="B195" s="1" t="s">
        <v>433</v>
      </c>
      <c r="C195" s="1" t="s">
        <v>620</v>
      </c>
      <c r="D195" s="1" t="n">
        <v>55.904457</v>
      </c>
      <c r="E195" s="1" t="n">
        <v>12.285153</v>
      </c>
      <c r="F195" s="1" t="s">
        <v>449</v>
      </c>
      <c r="G195" s="4" t="n">
        <v>400</v>
      </c>
      <c r="H195" s="1" t="s">
        <v>621</v>
      </c>
      <c r="I195" s="1" t="s">
        <v>50</v>
      </c>
      <c r="L195" s="1" t="s">
        <v>66</v>
      </c>
      <c r="M195" s="4" t="n">
        <v>140</v>
      </c>
      <c r="N195" s="1" t="n">
        <v>7.5</v>
      </c>
      <c r="O195" s="4" t="n">
        <v>1</v>
      </c>
      <c r="P195" s="6" t="n">
        <v>0.05</v>
      </c>
      <c r="R195" s="4" t="n">
        <v>19</v>
      </c>
      <c r="S195" s="4" t="n">
        <v>16958</v>
      </c>
      <c r="T195" s="1" t="n">
        <v>1.4</v>
      </c>
      <c r="V195" s="4" t="n">
        <v>42</v>
      </c>
      <c r="X195" s="4" t="n">
        <v>18</v>
      </c>
      <c r="Z195" s="1" t="n">
        <v>25.5</v>
      </c>
      <c r="AB195" s="1" t="s">
        <v>73</v>
      </c>
      <c r="AC195" s="1" t="s">
        <v>353</v>
      </c>
      <c r="AJ195" s="1" t="n">
        <v>8.5</v>
      </c>
      <c r="AL195" s="1" t="s">
        <v>64</v>
      </c>
      <c r="AM195" s="1" t="s">
        <v>64</v>
      </c>
    </row>
    <row r="196" customFormat="false" ht="14.25" hidden="false" customHeight="false" outlineLevel="0" collapsed="false">
      <c r="A196" s="1" t="s">
        <v>624</v>
      </c>
      <c r="B196" s="1" t="s">
        <v>625</v>
      </c>
      <c r="C196" s="1" t="s">
        <v>626</v>
      </c>
      <c r="D196" s="1" t="n">
        <v>55.981189</v>
      </c>
      <c r="E196" s="1" t="n">
        <v>12.284727</v>
      </c>
      <c r="F196" s="1" t="s">
        <v>449</v>
      </c>
      <c r="G196" s="4" t="n">
        <v>500</v>
      </c>
      <c r="H196" s="1" t="s">
        <v>621</v>
      </c>
      <c r="I196" s="1" t="s">
        <v>50</v>
      </c>
      <c r="K196" s="1" t="s">
        <v>627</v>
      </c>
      <c r="L196" s="1" t="s">
        <v>51</v>
      </c>
      <c r="M196" s="4" t="n">
        <v>50</v>
      </c>
      <c r="N196" s="4" t="n">
        <v>8</v>
      </c>
      <c r="O196" s="1" t="n">
        <v>0.5</v>
      </c>
      <c r="P196" s="6" t="n">
        <v>0.02</v>
      </c>
      <c r="R196" s="1" t="n">
        <v>21.5</v>
      </c>
      <c r="S196" s="4" t="n">
        <v>540</v>
      </c>
      <c r="T196" s="4" t="n">
        <v>70</v>
      </c>
      <c r="V196" s="6" t="n">
        <v>33.33</v>
      </c>
      <c r="W196" s="6" t="n">
        <v>13.23</v>
      </c>
      <c r="X196" s="4" t="n">
        <v>0</v>
      </c>
      <c r="Y196" s="4" t="n">
        <v>0</v>
      </c>
      <c r="Z196" s="6" t="n">
        <v>57.78</v>
      </c>
      <c r="AA196" s="6" t="n">
        <v>14.81</v>
      </c>
      <c r="AB196" s="1" t="s">
        <v>628</v>
      </c>
      <c r="AC196" s="1" t="s">
        <v>629</v>
      </c>
      <c r="AD196" s="1" t="s">
        <v>353</v>
      </c>
      <c r="AJ196" s="4" t="n">
        <v>0</v>
      </c>
      <c r="AK196" s="4" t="n">
        <v>0</v>
      </c>
      <c r="AL196" s="1" t="s">
        <v>64</v>
      </c>
      <c r="AM196" s="1" t="s">
        <v>48</v>
      </c>
    </row>
    <row r="197" customFormat="false" ht="14.25" hidden="false" customHeight="false" outlineLevel="0" collapsed="false">
      <c r="A197" s="1" t="s">
        <v>630</v>
      </c>
      <c r="B197" s="1" t="s">
        <v>625</v>
      </c>
      <c r="C197" s="1" t="s">
        <v>626</v>
      </c>
      <c r="D197" s="1" t="n">
        <v>55.981189</v>
      </c>
      <c r="E197" s="1" t="n">
        <v>12.284727</v>
      </c>
      <c r="F197" s="1" t="s">
        <v>449</v>
      </c>
      <c r="G197" s="4" t="n">
        <v>500</v>
      </c>
      <c r="H197" s="1" t="s">
        <v>621</v>
      </c>
      <c r="I197" s="1" t="s">
        <v>50</v>
      </c>
      <c r="L197" s="1" t="s">
        <v>66</v>
      </c>
      <c r="M197" s="4" t="n">
        <v>50</v>
      </c>
      <c r="N197" s="4" t="n">
        <v>8</v>
      </c>
      <c r="O197" s="1" t="n">
        <v>0.5</v>
      </c>
      <c r="P197" s="6" t="n">
        <v>0.02</v>
      </c>
      <c r="R197" s="1" t="n">
        <v>21.5</v>
      </c>
      <c r="S197" s="4" t="n">
        <v>540</v>
      </c>
      <c r="T197" s="4" t="n">
        <v>70</v>
      </c>
      <c r="V197" s="6" t="n">
        <v>33.33</v>
      </c>
      <c r="W197" s="6" t="n">
        <v>13.23</v>
      </c>
      <c r="X197" s="4" t="n">
        <v>0</v>
      </c>
      <c r="Y197" s="4" t="n">
        <v>0</v>
      </c>
      <c r="Z197" s="6" t="n">
        <v>57.78</v>
      </c>
      <c r="AA197" s="6" t="n">
        <v>14.81</v>
      </c>
      <c r="AB197" s="1" t="s">
        <v>73</v>
      </c>
      <c r="AC197" s="1" t="s">
        <v>629</v>
      </c>
      <c r="AD197" s="1" t="s">
        <v>353</v>
      </c>
      <c r="AJ197" s="4" t="n">
        <v>0</v>
      </c>
      <c r="AK197" s="4" t="n">
        <v>0</v>
      </c>
      <c r="AL197" s="1" t="s">
        <v>64</v>
      </c>
      <c r="AM197" s="1" t="s">
        <v>48</v>
      </c>
    </row>
    <row r="198" customFormat="false" ht="14.25" hidden="false" customHeight="false" outlineLevel="0" collapsed="false">
      <c r="A198" s="1" t="s">
        <v>631</v>
      </c>
      <c r="B198" s="1" t="s">
        <v>345</v>
      </c>
      <c r="C198" s="1" t="s">
        <v>632</v>
      </c>
      <c r="D198" s="1" t="n">
        <v>56.796219</v>
      </c>
      <c r="E198" s="1" t="n">
        <v>9.26164</v>
      </c>
      <c r="F198" s="1" t="s">
        <v>633</v>
      </c>
      <c r="G198" s="4" t="n">
        <v>80</v>
      </c>
      <c r="H198" s="1" t="s">
        <v>569</v>
      </c>
      <c r="I198" s="1" t="s">
        <v>50</v>
      </c>
      <c r="K198" s="1" t="s">
        <v>634</v>
      </c>
      <c r="L198" s="1" t="s">
        <v>51</v>
      </c>
      <c r="N198" s="4" t="n">
        <v>7</v>
      </c>
      <c r="O198" s="1" t="n">
        <v>0.5</v>
      </c>
      <c r="P198" s="6" t="n">
        <v>0.02</v>
      </c>
      <c r="R198" s="4" t="n">
        <v>18</v>
      </c>
      <c r="T198" s="1" t="n">
        <v>4.5</v>
      </c>
      <c r="V198" s="4" t="n">
        <v>38</v>
      </c>
      <c r="X198" s="1" t="n">
        <v>22.4</v>
      </c>
      <c r="Z198" s="1" t="n">
        <v>45.5</v>
      </c>
      <c r="AB198" s="1" t="s">
        <v>635</v>
      </c>
      <c r="AC198" s="1" t="s">
        <v>353</v>
      </c>
      <c r="AD198" s="1" t="s">
        <v>636</v>
      </c>
      <c r="AE198" s="1" t="s">
        <v>637</v>
      </c>
      <c r="AJ198" s="4" t="n">
        <v>4</v>
      </c>
      <c r="AL198" s="1" t="s">
        <v>64</v>
      </c>
      <c r="AM198" s="1" t="s">
        <v>64</v>
      </c>
    </row>
    <row r="199" customFormat="false" ht="14.25" hidden="false" customHeight="false" outlineLevel="0" collapsed="false">
      <c r="A199" s="1" t="s">
        <v>638</v>
      </c>
      <c r="B199" s="1" t="s">
        <v>345</v>
      </c>
      <c r="C199" s="1" t="s">
        <v>639</v>
      </c>
      <c r="D199" s="1" t="n">
        <v>56.796219</v>
      </c>
      <c r="E199" s="1" t="n">
        <v>9.26164</v>
      </c>
      <c r="F199" s="1" t="s">
        <v>633</v>
      </c>
      <c r="G199" s="4" t="n">
        <v>80</v>
      </c>
      <c r="H199" s="1" t="s">
        <v>569</v>
      </c>
      <c r="I199" s="1" t="s">
        <v>50</v>
      </c>
      <c r="L199" s="1" t="s">
        <v>66</v>
      </c>
      <c r="N199" s="4" t="n">
        <v>7</v>
      </c>
      <c r="O199" s="1" t="n">
        <v>0.5</v>
      </c>
      <c r="P199" s="6" t="n">
        <v>0.02</v>
      </c>
      <c r="R199" s="4" t="n">
        <v>18</v>
      </c>
      <c r="T199" s="1" t="n">
        <v>4.5</v>
      </c>
      <c r="V199" s="4" t="n">
        <v>38</v>
      </c>
      <c r="X199" s="1" t="n">
        <v>22.4</v>
      </c>
      <c r="Z199" s="1" t="n">
        <v>45.5</v>
      </c>
      <c r="AB199" s="1" t="s">
        <v>635</v>
      </c>
      <c r="AC199" s="1" t="s">
        <v>353</v>
      </c>
      <c r="AD199" s="1" t="s">
        <v>636</v>
      </c>
      <c r="AE199" s="1" t="s">
        <v>640</v>
      </c>
      <c r="AJ199" s="4" t="n">
        <v>4</v>
      </c>
      <c r="AL199" s="1" t="s">
        <v>64</v>
      </c>
      <c r="AM199" s="1" t="s">
        <v>64</v>
      </c>
    </row>
    <row r="200" customFormat="false" ht="14.25" hidden="false" customHeight="false" outlineLevel="0" collapsed="false">
      <c r="A200" s="1" t="s">
        <v>641</v>
      </c>
      <c r="B200" s="1" t="s">
        <v>521</v>
      </c>
      <c r="C200" s="1" t="s">
        <v>93</v>
      </c>
      <c r="D200" s="1" t="n">
        <v>55.6152690354875</v>
      </c>
      <c r="E200" s="1" t="n">
        <v>12.0571677586452</v>
      </c>
      <c r="F200" s="1" t="s">
        <v>642</v>
      </c>
      <c r="G200" s="4" t="n">
        <v>450</v>
      </c>
      <c r="H200" s="1" t="s">
        <v>643</v>
      </c>
      <c r="I200" s="1" t="s">
        <v>50</v>
      </c>
      <c r="K200" s="1" t="s">
        <v>644</v>
      </c>
      <c r="L200" s="1" t="s">
        <v>51</v>
      </c>
      <c r="M200" s="4" t="n">
        <v>571</v>
      </c>
      <c r="N200" s="1" t="n">
        <v>7.5</v>
      </c>
      <c r="O200" s="4" t="n">
        <v>1</v>
      </c>
      <c r="P200" s="6" t="n">
        <v>0.02</v>
      </c>
      <c r="R200" s="1" t="n">
        <v>16.6</v>
      </c>
      <c r="S200" s="4" t="n">
        <v>226500</v>
      </c>
      <c r="T200" s="4" t="n">
        <v>10</v>
      </c>
      <c r="V200" s="4" t="n">
        <v>12</v>
      </c>
      <c r="W200" s="4" t="n">
        <v>27</v>
      </c>
      <c r="X200" s="4" t="n">
        <v>0</v>
      </c>
      <c r="Y200" s="4" t="n">
        <v>0</v>
      </c>
      <c r="Z200" s="4" t="n">
        <v>29</v>
      </c>
      <c r="AA200" s="4" t="n">
        <v>39</v>
      </c>
      <c r="AB200" s="1" t="s">
        <v>645</v>
      </c>
      <c r="AJ200" s="4" t="n">
        <v>0</v>
      </c>
      <c r="AK200" s="4" t="n">
        <v>0</v>
      </c>
      <c r="AL200" s="1" t="s">
        <v>64</v>
      </c>
      <c r="AM200" s="1" t="s">
        <v>64</v>
      </c>
    </row>
    <row r="201" customFormat="false" ht="14.25" hidden="false" customHeight="false" outlineLevel="0" collapsed="false">
      <c r="A201" s="1" t="s">
        <v>646</v>
      </c>
      <c r="B201" s="1" t="s">
        <v>521</v>
      </c>
      <c r="C201" s="1" t="s">
        <v>93</v>
      </c>
      <c r="D201" s="1" t="n">
        <v>55.6152690354875</v>
      </c>
      <c r="E201" s="1" t="n">
        <v>12.0571677586452</v>
      </c>
      <c r="F201" s="1" t="s">
        <v>642</v>
      </c>
      <c r="G201" s="4" t="n">
        <v>450</v>
      </c>
      <c r="H201" s="1" t="s">
        <v>643</v>
      </c>
      <c r="I201" s="1" t="s">
        <v>50</v>
      </c>
      <c r="L201" s="1" t="s">
        <v>66</v>
      </c>
      <c r="M201" s="4" t="n">
        <v>571</v>
      </c>
      <c r="N201" s="1" t="n">
        <v>7.5</v>
      </c>
      <c r="O201" s="4" t="n">
        <v>1</v>
      </c>
      <c r="P201" s="6" t="n">
        <v>0.02</v>
      </c>
      <c r="R201" s="1" t="n">
        <v>16.6</v>
      </c>
      <c r="S201" s="4" t="n">
        <v>226500</v>
      </c>
      <c r="T201" s="4" t="n">
        <v>10</v>
      </c>
      <c r="V201" s="4" t="n">
        <v>12</v>
      </c>
      <c r="W201" s="4" t="n">
        <v>27</v>
      </c>
      <c r="X201" s="4" t="n">
        <v>0</v>
      </c>
      <c r="Y201" s="4" t="n">
        <v>0</v>
      </c>
      <c r="Z201" s="4" t="n">
        <v>29</v>
      </c>
      <c r="AA201" s="4" t="n">
        <v>39</v>
      </c>
      <c r="AB201" s="1" t="s">
        <v>645</v>
      </c>
      <c r="AJ201" s="4" t="n">
        <v>0</v>
      </c>
      <c r="AK201" s="4" t="n">
        <v>0</v>
      </c>
      <c r="AL201" s="1" t="s">
        <v>64</v>
      </c>
      <c r="AM201" s="1" t="s">
        <v>64</v>
      </c>
    </row>
    <row r="202" customFormat="false" ht="14.25" hidden="false" customHeight="false" outlineLevel="0" collapsed="false">
      <c r="A202" s="1" t="s">
        <v>647</v>
      </c>
      <c r="B202" s="1" t="s">
        <v>345</v>
      </c>
      <c r="C202" s="1" t="s">
        <v>648</v>
      </c>
      <c r="D202" s="1" t="n">
        <v>56.787804</v>
      </c>
      <c r="E202" s="1" t="n">
        <v>9.2643372</v>
      </c>
      <c r="F202" s="1" t="s">
        <v>633</v>
      </c>
      <c r="G202" s="4" t="n">
        <v>200</v>
      </c>
      <c r="H202" s="1" t="s">
        <v>569</v>
      </c>
      <c r="I202" s="1" t="s">
        <v>50</v>
      </c>
      <c r="K202" s="1" t="s">
        <v>649</v>
      </c>
      <c r="L202" s="1" t="s">
        <v>51</v>
      </c>
      <c r="N202" s="4" t="n">
        <v>7</v>
      </c>
      <c r="O202" s="6" t="n">
        <v>0.03</v>
      </c>
      <c r="P202" s="4" t="n">
        <v>1</v>
      </c>
      <c r="R202" s="4" t="n">
        <v>12</v>
      </c>
      <c r="S202" s="4" t="n">
        <v>40000</v>
      </c>
      <c r="T202" s="4" t="n">
        <v>14</v>
      </c>
      <c r="V202" s="4" t="n">
        <v>5</v>
      </c>
      <c r="X202" s="1" t="n">
        <v>1.5</v>
      </c>
      <c r="Z202" s="4" t="n">
        <v>40</v>
      </c>
      <c r="AB202" s="1" t="s">
        <v>645</v>
      </c>
      <c r="AC202" s="1" t="s">
        <v>650</v>
      </c>
      <c r="AD202" s="1" t="s">
        <v>636</v>
      </c>
      <c r="AJ202" s="4" t="n">
        <v>0</v>
      </c>
      <c r="AK202" s="4" t="n">
        <v>0</v>
      </c>
      <c r="AL202" s="1" t="s">
        <v>64</v>
      </c>
      <c r="AM202" s="1" t="s">
        <v>64</v>
      </c>
    </row>
    <row r="203" customFormat="false" ht="14.25" hidden="false" customHeight="false" outlineLevel="0" collapsed="false">
      <c r="A203" s="1" t="s">
        <v>651</v>
      </c>
      <c r="B203" s="1" t="s">
        <v>345</v>
      </c>
      <c r="C203" s="1" t="s">
        <v>652</v>
      </c>
      <c r="D203" s="1" t="n">
        <v>56.787804</v>
      </c>
      <c r="E203" s="1" t="n">
        <v>9.2643372</v>
      </c>
      <c r="F203" s="1" t="s">
        <v>633</v>
      </c>
      <c r="G203" s="4" t="n">
        <v>200</v>
      </c>
      <c r="H203" s="1" t="s">
        <v>569</v>
      </c>
      <c r="I203" s="1" t="s">
        <v>50</v>
      </c>
      <c r="L203" s="1" t="s">
        <v>66</v>
      </c>
      <c r="N203" s="4" t="n">
        <v>7</v>
      </c>
      <c r="O203" s="6" t="n">
        <v>0.03</v>
      </c>
      <c r="P203" s="4" t="n">
        <v>1</v>
      </c>
      <c r="R203" s="4" t="n">
        <v>12</v>
      </c>
      <c r="S203" s="4" t="n">
        <v>40000</v>
      </c>
      <c r="T203" s="4" t="n">
        <v>14</v>
      </c>
      <c r="V203" s="4" t="n">
        <v>5</v>
      </c>
      <c r="X203" s="1" t="n">
        <v>1.5</v>
      </c>
      <c r="Z203" s="4" t="n">
        <v>40</v>
      </c>
      <c r="AB203" s="1" t="s">
        <v>645</v>
      </c>
      <c r="AC203" s="1" t="s">
        <v>353</v>
      </c>
      <c r="AD203" s="1" t="s">
        <v>636</v>
      </c>
      <c r="AJ203" s="4" t="n">
        <v>0</v>
      </c>
      <c r="AK203" s="4" t="n">
        <v>0</v>
      </c>
      <c r="AL203" s="1" t="s">
        <v>64</v>
      </c>
      <c r="AM203" s="1" t="s">
        <v>64</v>
      </c>
    </row>
    <row r="204" customFormat="false" ht="14.25" hidden="false" customHeight="false" outlineLevel="0" collapsed="false">
      <c r="A204" s="1" t="s">
        <v>653</v>
      </c>
      <c r="B204" s="1" t="s">
        <v>654</v>
      </c>
      <c r="C204" s="1" t="s">
        <v>655</v>
      </c>
      <c r="D204" s="1" t="n">
        <v>55.7051117961509</v>
      </c>
      <c r="E204" s="1" t="n">
        <v>12.4746792018414</v>
      </c>
      <c r="F204" s="1" t="s">
        <v>656</v>
      </c>
      <c r="G204" s="4" t="n">
        <v>400</v>
      </c>
      <c r="H204" s="1" t="s">
        <v>467</v>
      </c>
      <c r="I204" s="1" t="s">
        <v>50</v>
      </c>
      <c r="K204" s="1" t="s">
        <v>657</v>
      </c>
      <c r="L204" s="1" t="s">
        <v>51</v>
      </c>
      <c r="M204" s="1" t="n">
        <v>27.1</v>
      </c>
      <c r="N204" s="1" t="n">
        <v>7.5</v>
      </c>
      <c r="O204" s="4" t="n">
        <v>1</v>
      </c>
      <c r="P204" s="1" t="n">
        <v>0.6</v>
      </c>
      <c r="R204" s="4" t="n">
        <v>17</v>
      </c>
      <c r="S204" s="4" t="n">
        <v>10885</v>
      </c>
      <c r="T204" s="1" t="n">
        <v>0.5</v>
      </c>
      <c r="V204" s="4" t="n">
        <v>10</v>
      </c>
      <c r="X204" s="1" t="n">
        <v>41.5</v>
      </c>
      <c r="Z204" s="4" t="n">
        <v>0</v>
      </c>
      <c r="AA204" s="4" t="n">
        <v>0</v>
      </c>
      <c r="AI204" s="1" t="n">
        <v>0.5</v>
      </c>
      <c r="AJ204" s="4" t="n">
        <v>0</v>
      </c>
      <c r="AK204" s="4" t="n">
        <v>0</v>
      </c>
      <c r="AL204" s="1" t="s">
        <v>64</v>
      </c>
      <c r="AM204" s="1" t="s">
        <v>64</v>
      </c>
    </row>
    <row r="205" customFormat="false" ht="14.25" hidden="false" customHeight="false" outlineLevel="0" collapsed="false">
      <c r="A205" s="1" t="s">
        <v>658</v>
      </c>
      <c r="B205" s="1" t="s">
        <v>654</v>
      </c>
      <c r="C205" s="1" t="s">
        <v>655</v>
      </c>
      <c r="D205" s="1" t="n">
        <v>55.6992</v>
      </c>
      <c r="E205" s="1" t="n">
        <v>12.5047</v>
      </c>
      <c r="F205" s="1" t="s">
        <v>656</v>
      </c>
      <c r="G205" s="4" t="n">
        <v>350</v>
      </c>
      <c r="H205" s="1" t="s">
        <v>467</v>
      </c>
      <c r="I205" s="1" t="s">
        <v>50</v>
      </c>
      <c r="L205" s="1" t="s">
        <v>66</v>
      </c>
      <c r="M205" s="1" t="n">
        <v>27.1</v>
      </c>
      <c r="N205" s="1" t="n">
        <v>7.5</v>
      </c>
      <c r="O205" s="4" t="n">
        <v>1</v>
      </c>
      <c r="P205" s="1" t="n">
        <v>0.6</v>
      </c>
      <c r="R205" s="4" t="n">
        <v>17</v>
      </c>
      <c r="S205" s="4" t="n">
        <v>10885</v>
      </c>
      <c r="T205" s="1" t="n">
        <v>0.5</v>
      </c>
      <c r="V205" s="4" t="n">
        <v>10</v>
      </c>
      <c r="X205" s="1" t="n">
        <v>41.5</v>
      </c>
      <c r="Z205" s="4" t="n">
        <v>0</v>
      </c>
      <c r="AA205" s="4" t="n">
        <v>0</v>
      </c>
      <c r="AI205" s="1" t="n">
        <v>0.5</v>
      </c>
      <c r="AJ205" s="4" t="n">
        <v>0</v>
      </c>
      <c r="AK205" s="4" t="n">
        <v>0</v>
      </c>
      <c r="AL205" s="1" t="s">
        <v>64</v>
      </c>
      <c r="AM205" s="1" t="s">
        <v>64</v>
      </c>
    </row>
    <row r="206" customFormat="false" ht="14.25" hidden="false" customHeight="false" outlineLevel="0" collapsed="false">
      <c r="A206" s="1" t="s">
        <v>659</v>
      </c>
      <c r="B206" s="1" t="s">
        <v>625</v>
      </c>
      <c r="C206" s="1" t="s">
        <v>660</v>
      </c>
      <c r="D206" s="1" t="n">
        <v>57.416744</v>
      </c>
      <c r="E206" s="1" t="n">
        <v>10.479156</v>
      </c>
      <c r="F206" s="1" t="s">
        <v>661</v>
      </c>
      <c r="G206" s="4" t="n">
        <v>250</v>
      </c>
      <c r="H206" s="1" t="s">
        <v>662</v>
      </c>
      <c r="I206" s="1" t="s">
        <v>50</v>
      </c>
      <c r="K206" s="1" t="s">
        <v>663</v>
      </c>
      <c r="L206" s="1" t="s">
        <v>51</v>
      </c>
      <c r="M206" s="4" t="n">
        <v>35</v>
      </c>
      <c r="N206" s="1" t="n">
        <v>7.5</v>
      </c>
      <c r="O206" s="4" t="n">
        <v>1</v>
      </c>
      <c r="P206" s="4" t="n">
        <v>0</v>
      </c>
      <c r="R206" s="4" t="n">
        <v>17</v>
      </c>
      <c r="S206" s="4" t="n">
        <v>5729</v>
      </c>
      <c r="T206" s="1" t="n">
        <v>2.5</v>
      </c>
      <c r="V206" s="4" t="n">
        <v>11</v>
      </c>
      <c r="W206" s="1" t="n">
        <v>25.144</v>
      </c>
      <c r="X206" s="1" t="n">
        <v>16.5</v>
      </c>
      <c r="Y206" s="1" t="n">
        <v>25.717</v>
      </c>
      <c r="Z206" s="4" t="n">
        <v>1</v>
      </c>
      <c r="AA206" s="1" t="n">
        <v>2.108</v>
      </c>
      <c r="AJ206" s="4" t="n">
        <v>23</v>
      </c>
      <c r="AK206" s="1" t="n">
        <v>24.175</v>
      </c>
      <c r="AL206" s="1" t="s">
        <v>48</v>
      </c>
      <c r="AM206" s="1" t="s">
        <v>48</v>
      </c>
    </row>
    <row r="207" customFormat="false" ht="14.25" hidden="false" customHeight="false" outlineLevel="0" collapsed="false">
      <c r="A207" s="1" t="s">
        <v>664</v>
      </c>
      <c r="B207" s="1" t="s">
        <v>625</v>
      </c>
      <c r="C207" s="1" t="s">
        <v>660</v>
      </c>
      <c r="D207" s="1" t="n">
        <v>57.416744</v>
      </c>
      <c r="E207" s="1" t="n">
        <v>10.479156</v>
      </c>
      <c r="F207" s="1" t="s">
        <v>661</v>
      </c>
      <c r="G207" s="4" t="n">
        <v>250</v>
      </c>
      <c r="H207" s="1" t="s">
        <v>662</v>
      </c>
      <c r="I207" s="1" t="s">
        <v>50</v>
      </c>
      <c r="L207" s="1" t="s">
        <v>66</v>
      </c>
      <c r="M207" s="4" t="n">
        <v>35</v>
      </c>
      <c r="N207" s="1" t="n">
        <v>7.5</v>
      </c>
      <c r="O207" s="4" t="n">
        <v>1</v>
      </c>
      <c r="P207" s="4" t="n">
        <v>0</v>
      </c>
      <c r="R207" s="4" t="n">
        <v>17</v>
      </c>
      <c r="S207" s="4" t="n">
        <v>5729</v>
      </c>
      <c r="T207" s="1" t="n">
        <v>2.5</v>
      </c>
      <c r="V207" s="4" t="n">
        <v>11</v>
      </c>
      <c r="W207" s="1" t="n">
        <v>24.144</v>
      </c>
      <c r="X207" s="1" t="n">
        <v>16.5</v>
      </c>
      <c r="Y207" s="1" t="n">
        <v>25.717</v>
      </c>
      <c r="Z207" s="4" t="n">
        <v>1</v>
      </c>
      <c r="AA207" s="1" t="n">
        <v>2.108</v>
      </c>
      <c r="AJ207" s="4" t="n">
        <v>23</v>
      </c>
      <c r="AK207" s="1" t="n">
        <v>24.175</v>
      </c>
      <c r="AL207" s="1" t="s">
        <v>48</v>
      </c>
      <c r="AM207" s="1" t="s">
        <v>48</v>
      </c>
    </row>
    <row r="208" customFormat="false" ht="14.25" hidden="false" customHeight="false" outlineLevel="0" collapsed="false">
      <c r="A208" s="1" t="s">
        <v>665</v>
      </c>
      <c r="B208" s="1" t="s">
        <v>467</v>
      </c>
      <c r="C208" s="1" t="s">
        <v>666</v>
      </c>
      <c r="D208" s="4" t="n">
        <v>0</v>
      </c>
      <c r="E208" s="4" t="n">
        <v>0</v>
      </c>
      <c r="F208" s="1" t="s">
        <v>219</v>
      </c>
      <c r="G208" s="4" t="n">
        <v>400</v>
      </c>
      <c r="H208" s="1" t="s">
        <v>667</v>
      </c>
      <c r="I208" s="1" t="s">
        <v>50</v>
      </c>
      <c r="L208" s="1" t="s">
        <v>51</v>
      </c>
    </row>
    <row r="209" customFormat="false" ht="14.25" hidden="false" customHeight="false" outlineLevel="0" collapsed="false">
      <c r="A209" s="1" t="s">
        <v>668</v>
      </c>
      <c r="B209" s="1" t="s">
        <v>467</v>
      </c>
      <c r="C209" s="1" t="s">
        <v>666</v>
      </c>
      <c r="F209" s="1" t="s">
        <v>219</v>
      </c>
      <c r="G209" s="4" t="n">
        <v>400</v>
      </c>
      <c r="H209" s="1" t="s">
        <v>667</v>
      </c>
      <c r="I209" s="1" t="s">
        <v>50</v>
      </c>
      <c r="L209" s="1" t="s">
        <v>66</v>
      </c>
    </row>
    <row r="210" customFormat="false" ht="14.25" hidden="false" customHeight="false" outlineLevel="0" collapsed="false">
      <c r="A210" s="1" t="s">
        <v>669</v>
      </c>
      <c r="B210" s="1" t="s">
        <v>670</v>
      </c>
      <c r="C210" s="1" t="s">
        <v>77</v>
      </c>
      <c r="D210" s="1" t="n">
        <v>55.752538</v>
      </c>
      <c r="E210" s="1" t="n">
        <v>12.52822</v>
      </c>
      <c r="F210" s="1" t="s">
        <v>219</v>
      </c>
      <c r="G210" s="4" t="n">
        <v>500</v>
      </c>
      <c r="H210" s="1" t="s">
        <v>667</v>
      </c>
      <c r="I210" s="1" t="s">
        <v>50</v>
      </c>
      <c r="L210" s="1" t="s">
        <v>51</v>
      </c>
    </row>
    <row r="211" customFormat="false" ht="14.25" hidden="false" customHeight="false" outlineLevel="0" collapsed="false">
      <c r="A211" s="1" t="s">
        <v>671</v>
      </c>
      <c r="B211" s="1" t="s">
        <v>670</v>
      </c>
      <c r="C211" s="1" t="s">
        <v>77</v>
      </c>
      <c r="D211" s="1" t="n">
        <v>55.752538</v>
      </c>
      <c r="E211" s="1" t="n">
        <v>12.52822</v>
      </c>
      <c r="F211" s="1" t="s">
        <v>219</v>
      </c>
      <c r="G211" s="4" t="n">
        <v>500</v>
      </c>
      <c r="H211" s="1" t="s">
        <v>667</v>
      </c>
      <c r="I211" s="1" t="s">
        <v>50</v>
      </c>
      <c r="L211" s="1" t="s">
        <v>66</v>
      </c>
    </row>
    <row r="212" customFormat="false" ht="14.25" hidden="false" customHeight="false" outlineLevel="0" collapsed="false">
      <c r="A212" s="1" t="s">
        <v>672</v>
      </c>
      <c r="B212" s="1" t="s">
        <v>673</v>
      </c>
      <c r="C212" s="1" t="s">
        <v>674</v>
      </c>
      <c r="D212" s="4" t="n">
        <v>0</v>
      </c>
      <c r="E212" s="4" t="n">
        <v>0</v>
      </c>
      <c r="F212" s="1" t="s">
        <v>675</v>
      </c>
      <c r="G212" s="4" t="n">
        <v>600</v>
      </c>
      <c r="H212" s="1" t="s">
        <v>80</v>
      </c>
      <c r="I212" s="1" t="s">
        <v>50</v>
      </c>
      <c r="K212" s="1" t="s">
        <v>676</v>
      </c>
      <c r="L212" s="1" t="s">
        <v>51</v>
      </c>
      <c r="M212" s="4" t="n">
        <v>65</v>
      </c>
      <c r="N212" s="4" t="n">
        <v>7</v>
      </c>
      <c r="O212" s="1" t="n">
        <v>0.5</v>
      </c>
      <c r="P212" s="6" t="n">
        <v>0.05</v>
      </c>
      <c r="R212" s="1" t="n">
        <v>25.2</v>
      </c>
      <c r="T212" s="4" t="n">
        <v>65</v>
      </c>
      <c r="V212" s="4" t="n">
        <v>29</v>
      </c>
      <c r="W212" s="1" t="n">
        <v>35.1</v>
      </c>
      <c r="X212" s="4" t="n">
        <v>2</v>
      </c>
      <c r="Y212" s="6" t="n">
        <v>4.22</v>
      </c>
      <c r="Z212" s="1" t="n">
        <v>5.5</v>
      </c>
      <c r="AA212" s="6" t="n">
        <v>7.98</v>
      </c>
      <c r="AB212" s="1" t="s">
        <v>74</v>
      </c>
      <c r="AJ212" s="4" t="n">
        <v>18</v>
      </c>
      <c r="AK212" s="6" t="n">
        <v>22.88</v>
      </c>
    </row>
    <row r="213" customFormat="false" ht="14.25" hidden="false" customHeight="false" outlineLevel="0" collapsed="false">
      <c r="A213" s="1" t="s">
        <v>677</v>
      </c>
      <c r="B213" s="1" t="s">
        <v>80</v>
      </c>
      <c r="C213" s="1" t="s">
        <v>674</v>
      </c>
      <c r="D213" s="4" t="n">
        <v>0</v>
      </c>
      <c r="E213" s="4" t="n">
        <v>0</v>
      </c>
      <c r="F213" s="1" t="s">
        <v>675</v>
      </c>
      <c r="G213" s="4" t="n">
        <v>600</v>
      </c>
      <c r="H213" s="1" t="s">
        <v>80</v>
      </c>
      <c r="I213" s="1" t="s">
        <v>50</v>
      </c>
      <c r="L213" s="1" t="s">
        <v>66</v>
      </c>
      <c r="M213" s="4" t="n">
        <v>65</v>
      </c>
      <c r="N213" s="4" t="n">
        <v>7</v>
      </c>
      <c r="O213" s="1" t="n">
        <v>0.5</v>
      </c>
      <c r="P213" s="6" t="n">
        <v>0.05</v>
      </c>
      <c r="R213" s="1" t="n">
        <v>25.2</v>
      </c>
      <c r="T213" s="4" t="n">
        <v>65</v>
      </c>
      <c r="V213" s="4" t="n">
        <v>29</v>
      </c>
      <c r="W213" s="1" t="n">
        <v>35.1</v>
      </c>
      <c r="X213" s="4" t="n">
        <v>2</v>
      </c>
      <c r="Y213" s="6" t="n">
        <v>4.22</v>
      </c>
      <c r="Z213" s="1" t="n">
        <v>5.5</v>
      </c>
      <c r="AA213" s="6" t="n">
        <v>7.98</v>
      </c>
      <c r="AB213" s="1" t="s">
        <v>74</v>
      </c>
      <c r="AJ213" s="4" t="n">
        <v>18</v>
      </c>
      <c r="AK213" s="6" t="n">
        <v>22.88</v>
      </c>
    </row>
    <row r="214" customFormat="false" ht="14.25" hidden="false" customHeight="false" outlineLevel="0" collapsed="false">
      <c r="A214" s="1" t="s">
        <v>678</v>
      </c>
      <c r="B214" s="1" t="s">
        <v>467</v>
      </c>
      <c r="C214" s="1" t="s">
        <v>679</v>
      </c>
      <c r="D214" s="1" t="n">
        <v>56.049245</v>
      </c>
      <c r="E214" s="1" t="n">
        <v>9.844453</v>
      </c>
      <c r="F214" s="1" t="s">
        <v>219</v>
      </c>
      <c r="G214" s="4" t="n">
        <v>250</v>
      </c>
      <c r="H214" s="1" t="s">
        <v>680</v>
      </c>
      <c r="I214" s="1" t="s">
        <v>50</v>
      </c>
      <c r="L214" s="1" t="s">
        <v>51</v>
      </c>
    </row>
    <row r="215" customFormat="false" ht="14.25" hidden="false" customHeight="false" outlineLevel="0" collapsed="false">
      <c r="A215" s="1" t="s">
        <v>681</v>
      </c>
      <c r="B215" s="1" t="s">
        <v>467</v>
      </c>
      <c r="C215" s="1" t="s">
        <v>679</v>
      </c>
      <c r="D215" s="1" t="n">
        <v>56.049245</v>
      </c>
      <c r="E215" s="1" t="n">
        <v>9.844453</v>
      </c>
      <c r="F215" s="1" t="s">
        <v>219</v>
      </c>
      <c r="G215" s="4" t="n">
        <v>250</v>
      </c>
      <c r="H215" s="1" t="s">
        <v>680</v>
      </c>
      <c r="I215" s="1" t="s">
        <v>50</v>
      </c>
      <c r="L215" s="1" t="s">
        <v>66</v>
      </c>
    </row>
  </sheetData>
  <autoFilter ref="A1:AU1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4:L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2" activeCellId="0" sqref="A1:J2956"/>
    </sheetView>
  </sheetViews>
  <sheetFormatPr defaultColWidth="8.55078125" defaultRowHeight="14.25" zeroHeight="false" outlineLevelRow="0" outlineLevelCol="0"/>
  <cols>
    <col collapsed="false" customWidth="true" hidden="false" outlineLevel="0" max="1" min="1" style="0" width="20.99"/>
    <col collapsed="false" customWidth="true" hidden="false" outlineLevel="0" max="2" min="2" style="0" width="11.64"/>
    <col collapsed="false" customWidth="true" hidden="false" outlineLevel="0" max="3" min="3" style="0" width="13.01"/>
    <col collapsed="false" customWidth="true" hidden="false" outlineLevel="0" max="5" min="4" style="0" width="13.63"/>
    <col collapsed="false" customWidth="true" hidden="false" outlineLevel="0" max="6" min="6" style="0" width="16.09"/>
    <col collapsed="false" customWidth="true" hidden="false" outlineLevel="0" max="8" min="7" style="0" width="11.99"/>
    <col collapsed="false" customWidth="true" hidden="false" outlineLevel="0" max="9" min="9" style="0" width="13.36"/>
    <col collapsed="false" customWidth="true" hidden="false" outlineLevel="0" max="10" min="10" style="0" width="12.9"/>
    <col collapsed="false" customWidth="true" hidden="false" outlineLevel="0" max="11" min="11" style="0" width="12.45"/>
    <col collapsed="false" customWidth="true" hidden="false" outlineLevel="0" max="12" min="12" style="0" width="10.99"/>
  </cols>
  <sheetData>
    <row r="4" customFormat="false" ht="14.25" hidden="false" customHeight="false" outlineLevel="0" collapsed="false">
      <c r="A4" s="7"/>
    </row>
    <row r="5" customFormat="false" ht="14.25" hidden="false" customHeight="false" outlineLevel="0" collapsed="false">
      <c r="A5" s="8"/>
      <c r="B5" s="9"/>
      <c r="C5" s="10" t="s">
        <v>682</v>
      </c>
      <c r="D5" s="10"/>
      <c r="E5" s="10"/>
      <c r="F5" s="10" t="s">
        <v>683</v>
      </c>
      <c r="G5" s="10"/>
      <c r="H5" s="10"/>
      <c r="I5" s="10"/>
      <c r="J5" s="10"/>
      <c r="K5" s="10"/>
      <c r="L5" s="10"/>
    </row>
    <row r="6" customFormat="false" ht="43.5" hidden="false" customHeight="false" outlineLevel="0" collapsed="false">
      <c r="A6" s="11" t="s">
        <v>684</v>
      </c>
      <c r="B6" s="12" t="s">
        <v>685</v>
      </c>
      <c r="C6" s="13" t="s">
        <v>686</v>
      </c>
      <c r="D6" s="14" t="s">
        <v>687</v>
      </c>
      <c r="E6" s="15" t="s">
        <v>688</v>
      </c>
      <c r="F6" s="16" t="s">
        <v>689</v>
      </c>
      <c r="G6" s="13" t="s">
        <v>690</v>
      </c>
      <c r="H6" s="17" t="s">
        <v>691</v>
      </c>
      <c r="I6" s="18" t="s">
        <v>692</v>
      </c>
      <c r="J6" s="17" t="s">
        <v>693</v>
      </c>
      <c r="K6" s="17" t="s">
        <v>694</v>
      </c>
      <c r="L6" s="19" t="s">
        <v>695</v>
      </c>
    </row>
    <row r="7" customFormat="false" ht="14.25" hidden="false" customHeight="false" outlineLevel="0" collapsed="false">
      <c r="A7" s="20" t="s">
        <v>385</v>
      </c>
      <c r="B7" s="21" t="n">
        <f aca="false">COUNTIFS(Data!$I:$I,$A7,Data!$J:$J,"PosK")</f>
        <v>171</v>
      </c>
      <c r="C7" s="22" t="n">
        <f aca="false">COUNTIFS(Data!I:I,A7,Data!L:L,"&gt;0",Data!M:M,0,Data!N:N,"&gt;0")</f>
        <v>0</v>
      </c>
      <c r="D7" s="22" t="n">
        <f aca="false">COUNTIFS(Data!I:I,A7,Data!L:L,"&gt;0",Data!M:M,0,Data!N:N,0)</f>
        <v>95</v>
      </c>
      <c r="E7" s="23" t="n">
        <f aca="false">SUM(C7:D7)/B7</f>
        <v>0.555555555555556</v>
      </c>
      <c r="F7" s="24" t="n">
        <f aca="false">COUNTIFS(Data!I:I,A7,Data!L:L,"&gt;0",Data!M:M,"&gt;0,1",Data!N:N,0)</f>
        <v>0</v>
      </c>
      <c r="G7" s="24" t="n">
        <f aca="false">COUNTIFS(Data!I:I,A7,Data!L:L,"&gt;0,1",Data!M:M,"&gt;0,1",Data!N:N,"&gt;0,1")</f>
        <v>0</v>
      </c>
      <c r="H7" s="24" t="n">
        <f aca="false">COUNTIFS(Data!I:I,A7,Data!L:L,0,Data!M:M,"&gt;0,1",Data!N:N,0)</f>
        <v>0</v>
      </c>
      <c r="I7" s="24" t="n">
        <f aca="false">COUNTIFS(Data!I:I,A7,Data!L:L,0,Data!M:M,"&gt;0,1",Data!N:N,"&gt;0,1")</f>
        <v>0</v>
      </c>
      <c r="J7" s="25" t="n">
        <f aca="false">COUNTIFS(Data!I:I,A7,Data!L:L,0,Data!M:M,0,Data!N:N,"&gt;0,1")</f>
        <v>1</v>
      </c>
      <c r="K7" s="26" t="n">
        <f aca="false">COUNTIFS(Data!I:I,A7,Data!L:L,0,Data!M:M,0,Data!N:N,0)</f>
        <v>75</v>
      </c>
      <c r="L7" s="23" t="n">
        <f aca="false">SUM(F7:K7)/B7</f>
        <v>0.444444444444444</v>
      </c>
    </row>
    <row r="8" customFormat="false" ht="14.25" hidden="false" customHeight="false" outlineLevel="0" collapsed="false">
      <c r="A8" s="20" t="s">
        <v>696</v>
      </c>
      <c r="B8" s="21" t="n">
        <f aca="false">COUNTIFS(Data!$I:$I,$A8,Data!$J:$J,"PosK")</f>
        <v>181</v>
      </c>
      <c r="C8" s="22" t="n">
        <f aca="false">COUNTIFS(Data!I:I,A8,Data!L:L,"&gt;0",Data!M:M,0,Data!N:N,"&gt;0")</f>
        <v>39</v>
      </c>
      <c r="D8" s="22" t="n">
        <f aca="false">COUNTIFS(Data!I:I,A8,Data!L:L,"&gt;0",Data!M:M,0,Data!N:N,0)</f>
        <v>68</v>
      </c>
      <c r="E8" s="23" t="n">
        <f aca="false">SUM(C8:D8)/B8</f>
        <v>0.591160220994475</v>
      </c>
      <c r="F8" s="24" t="n">
        <f aca="false">COUNTIFS(Data!I:I,A8,Data!L:L,"&gt;0",Data!M:M,"&gt;0,1",Data!N:N,0)</f>
        <v>0</v>
      </c>
      <c r="G8" s="24" t="n">
        <f aca="false">COUNTIFS(Data!I:I,A8,Data!L:L,"&gt;0,1",Data!M:M,"&gt;0,1",Data!N:N,"&gt;0,1")</f>
        <v>2</v>
      </c>
      <c r="H8" s="24" t="n">
        <f aca="false">COUNTIFS(Data!I:I,A8,Data!L:L,0,Data!M:M,"&gt;0,1",Data!N:N,0)</f>
        <v>0</v>
      </c>
      <c r="I8" s="24" t="n">
        <f aca="false">COUNTIFS(Data!I:I,A8,Data!L:L,0,Data!M:M,"&gt;0,1",Data!N:N,"&gt;0,1")</f>
        <v>1</v>
      </c>
      <c r="J8" s="25" t="n">
        <f aca="false">COUNTIFS(Data!I:I,A8,Data!L:L,0,Data!M:M,0,Data!N:N,"&gt;0,1")</f>
        <v>12</v>
      </c>
      <c r="K8" s="26" t="n">
        <f aca="false">COUNTIFS(Data!I:I,A8,Data!L:L,0,Data!M:M,0,Data!N:N,0)</f>
        <v>59</v>
      </c>
      <c r="L8" s="23" t="n">
        <f aca="false">SUM(F8:K8)/B8</f>
        <v>0.408839779005525</v>
      </c>
    </row>
    <row r="9" customFormat="false" ht="14.25" hidden="false" customHeight="false" outlineLevel="0" collapsed="false">
      <c r="A9" s="20" t="s">
        <v>697</v>
      </c>
      <c r="B9" s="21" t="n">
        <f aca="false">COUNTIFS(Data!$I:$I,$A9,Data!$J:$J,"PosK")</f>
        <v>172</v>
      </c>
      <c r="C9" s="22" t="n">
        <f aca="false">COUNTIFS(Data!I:I,A9,Data!L:L,"&gt;0",Data!M:M,0,Data!N:N,"&gt;0")</f>
        <v>0</v>
      </c>
      <c r="D9" s="22" t="n">
        <f aca="false">COUNTIFS(Data!I:I,A9,Data!L:L,"&gt;0",Data!M:M,0,Data!N:N,0)</f>
        <v>128</v>
      </c>
      <c r="E9" s="23" t="n">
        <f aca="false">SUM(C9:D9)/B9</f>
        <v>0.744186046511628</v>
      </c>
      <c r="F9" s="24" t="n">
        <f aca="false">COUNTIFS(Data!I:I,A9,Data!L:L,"&gt;0",Data!M:M,"&gt;0,1",Data!N:N,0)</f>
        <v>0</v>
      </c>
      <c r="G9" s="24" t="n">
        <f aca="false">COUNTIFS(Data!I:I,A9,Data!L:L,"&gt;0,1",Data!M:M,"&gt;0,1",Data!N:N,"&gt;0,1")</f>
        <v>0</v>
      </c>
      <c r="H9" s="24" t="n">
        <f aca="false">COUNTIFS(Data!I:I,A9,Data!L:L,0,Data!M:M,"&gt;0,1",Data!N:N,0)</f>
        <v>0</v>
      </c>
      <c r="I9" s="24" t="n">
        <f aca="false">COUNTIFS(Data!I:I,A9,Data!L:L,0,Data!M:M,"&gt;0,1",Data!N:N,"&gt;0,1")</f>
        <v>0</v>
      </c>
      <c r="J9" s="25" t="n">
        <f aca="false">COUNTIFS(Data!I:I,A9,Data!L:L,0,Data!M:M,0,Data!N:N,"&gt;0,1")</f>
        <v>1</v>
      </c>
      <c r="K9" s="26" t="n">
        <f aca="false">COUNTIFS(Data!I:I,A9,Data!L:L,0,Data!M:M,0,Data!N:N,0)</f>
        <v>43</v>
      </c>
      <c r="L9" s="23" t="n">
        <f aca="false">SUM(F9:K9)/B9</f>
        <v>0.255813953488372</v>
      </c>
    </row>
    <row r="10" customFormat="false" ht="14.25" hidden="false" customHeight="false" outlineLevel="0" collapsed="false">
      <c r="A10" s="20" t="s">
        <v>698</v>
      </c>
      <c r="B10" s="21" t="n">
        <f aca="false">COUNTIFS(Data!$I:$I,$A10,Data!$J:$J,"PosK")</f>
        <v>179</v>
      </c>
      <c r="C10" s="22" t="n">
        <f aca="false">COUNTIFS(Data!I:I,A10,Data!L:L,"&gt;0",Data!M:M,0,Data!N:N,"&gt;0")</f>
        <v>45</v>
      </c>
      <c r="D10" s="22" t="n">
        <f aca="false">COUNTIFS(Data!I:I,A10,Data!L:L,"&gt;0",Data!M:M,0,Data!N:N,0)</f>
        <v>83</v>
      </c>
      <c r="E10" s="23" t="n">
        <f aca="false">SUM(C10:D10)/B10</f>
        <v>0.715083798882682</v>
      </c>
      <c r="F10" s="24" t="n">
        <f aca="false">COUNTIFS(Data!I:I,A10,Data!L:L,"&gt;0",Data!M:M,"&gt;0,1",Data!N:N,0)</f>
        <v>0</v>
      </c>
      <c r="G10" s="24" t="n">
        <f aca="false">COUNTIFS(Data!I:I,A10,Data!L:L,"&gt;0,1",Data!M:M,"&gt;0,1",Data!N:N,"&gt;0,1")</f>
        <v>3</v>
      </c>
      <c r="H10" s="24" t="n">
        <f aca="false">COUNTIFS(Data!I:I,A10,Data!L:L,0,Data!M:M,"&gt;0,1",Data!N:N,0)</f>
        <v>1</v>
      </c>
      <c r="I10" s="24" t="n">
        <f aca="false">COUNTIFS(Data!I:I,A10,Data!L:L,0,Data!M:M,"&gt;0,1",Data!N:N,"&gt;0,1")</f>
        <v>1</v>
      </c>
      <c r="J10" s="25" t="n">
        <f aca="false">COUNTIFS(Data!I:I,A10,Data!L:L,0,Data!M:M,0,Data!N:N,"&gt;0,1")</f>
        <v>6</v>
      </c>
      <c r="K10" s="26" t="n">
        <f aca="false">COUNTIFS(Data!I:I,A10,Data!L:L,0,Data!M:M,0,Data!N:N,0)</f>
        <v>40</v>
      </c>
      <c r="L10" s="23" t="n">
        <f aca="false">SUM(F10:K10)/B10</f>
        <v>0.284916201117318</v>
      </c>
    </row>
    <row r="11" customFormat="false" ht="14.25" hidden="false" customHeight="false" outlineLevel="0" collapsed="false">
      <c r="A11" s="20" t="s">
        <v>699</v>
      </c>
      <c r="B11" s="21" t="n">
        <f aca="false">COUNTIFS(Data!$I:$I,$A11,Data!$J:$J,"PosK")</f>
        <v>167</v>
      </c>
      <c r="C11" s="22" t="n">
        <f aca="false">COUNTIFS(Data!I:I,A11,Data!L:L,"&gt;0",Data!M:M,0,Data!N:N,"&gt;0")</f>
        <v>1</v>
      </c>
      <c r="D11" s="22" t="n">
        <f aca="false">COUNTIFS(Data!I:I,A11,Data!L:L,"&gt;0",Data!M:M,0,Data!N:N,0)</f>
        <v>91</v>
      </c>
      <c r="E11" s="23" t="n">
        <f aca="false">SUM(C11:D11)/B11</f>
        <v>0.550898203592814</v>
      </c>
      <c r="F11" s="24" t="n">
        <f aca="false">COUNTIFS(Data!I:I,A11,Data!L:L,"&gt;0",Data!M:M,"&gt;0,1",Data!N:N,0)</f>
        <v>1</v>
      </c>
      <c r="G11" s="24" t="n">
        <f aca="false">COUNTIFS(Data!I:I,A11,Data!L:L,"&gt;0,1",Data!M:M,"&gt;0,1",Data!N:N,"&gt;0,1")</f>
        <v>0</v>
      </c>
      <c r="H11" s="24" t="n">
        <f aca="false">COUNTIFS(Data!I:I,A11,Data!L:L,0,Data!M:M,"&gt;0,1",Data!N:N,0)</f>
        <v>1</v>
      </c>
      <c r="I11" s="24" t="n">
        <f aca="false">COUNTIFS(Data!I:I,A11,Data!L:L,0,Data!M:M,"&gt;0,1",Data!N:N,"&gt;0,1")</f>
        <v>0</v>
      </c>
      <c r="J11" s="25" t="n">
        <f aca="false">COUNTIFS(Data!I:I,A11,Data!L:L,0,Data!M:M,0,Data!N:N,"&gt;0,1")</f>
        <v>4</v>
      </c>
      <c r="K11" s="26" t="n">
        <f aca="false">COUNTIFS(Data!I:I,A11,Data!L:L,0,Data!M:M,0,Data!N:N,0)</f>
        <v>69</v>
      </c>
      <c r="L11" s="23" t="n">
        <f aca="false">SUM(F11:K11)/B11</f>
        <v>0.449101796407186</v>
      </c>
    </row>
    <row r="12" customFormat="false" ht="14.25" hidden="false" customHeight="false" outlineLevel="0" collapsed="false">
      <c r="A12" s="20" t="s">
        <v>700</v>
      </c>
      <c r="B12" s="21" t="n">
        <f aca="false">COUNTIFS(Data!$I:$I,$A12,Data!$J:$J,"PosK")</f>
        <v>171</v>
      </c>
      <c r="C12" s="22" t="n">
        <f aca="false">COUNTIFS(Data!I:I,A12,Data!L:L,"&gt;0",Data!M:M,0,Data!N:N,"&gt;0")</f>
        <v>4</v>
      </c>
      <c r="D12" s="22" t="n">
        <f aca="false">COUNTIFS(Data!I:I,A12,Data!L:L,"&gt;0",Data!M:M,0,Data!N:N,0)</f>
        <v>42</v>
      </c>
      <c r="E12" s="23" t="n">
        <f aca="false">SUM(C12:D12)/B12</f>
        <v>0.269005847953216</v>
      </c>
      <c r="F12" s="24" t="n">
        <f aca="false">COUNTIFS(Data!I:I,A12,Data!L:L,"&gt;0",Data!M:M,"&gt;0,1",Data!N:N,0)</f>
        <v>0</v>
      </c>
      <c r="G12" s="24" t="n">
        <f aca="false">COUNTIFS(Data!I:I,A12,Data!L:L,"&gt;0,1",Data!M:M,"&gt;0,1",Data!N:N,"&gt;0,1")</f>
        <v>0</v>
      </c>
      <c r="H12" s="24" t="n">
        <f aca="false">COUNTIFS(Data!I:I,A12,Data!L:L,0,Data!M:M,"&gt;0,1",Data!N:N,0)</f>
        <v>1</v>
      </c>
      <c r="I12" s="24" t="n">
        <f aca="false">COUNTIFS(Data!I:I,A12,Data!L:L,0,Data!M:M,"&gt;0,1",Data!N:N,"&gt;0,1")</f>
        <v>0</v>
      </c>
      <c r="J12" s="25" t="n">
        <f aca="false">COUNTIFS(Data!I:I,A12,Data!L:L,0,Data!M:M,0,Data!N:N,"&gt;0,1")</f>
        <v>12</v>
      </c>
      <c r="K12" s="26" t="n">
        <f aca="false">COUNTIFS(Data!I:I,A12,Data!L:L,0,Data!M:M,0,Data!N:N,0)</f>
        <v>112</v>
      </c>
      <c r="L12" s="23" t="n">
        <f aca="false">SUM(F12:K12)/B12</f>
        <v>0.730994152046784</v>
      </c>
    </row>
    <row r="13" customFormat="false" ht="14.25" hidden="false" customHeight="false" outlineLevel="0" collapsed="false">
      <c r="A13" s="20" t="s">
        <v>701</v>
      </c>
      <c r="B13" s="21" t="n">
        <f aca="false">COUNTIFS(Data!$I:$I,$A13,Data!$J:$J,"PosK")</f>
        <v>170</v>
      </c>
      <c r="C13" s="22" t="n">
        <f aca="false">COUNTIFS(Data!I:I,A13,Data!L:L,"&gt;0",Data!M:M,0,Data!N:N,"&gt;0")</f>
        <v>3</v>
      </c>
      <c r="D13" s="22" t="n">
        <f aca="false">COUNTIFS(Data!I:I,A13,Data!L:L,"&gt;0",Data!M:M,0,Data!N:N,0)</f>
        <v>109</v>
      </c>
      <c r="E13" s="23" t="n">
        <f aca="false">SUM(C13:D13)/B13</f>
        <v>0.658823529411765</v>
      </c>
      <c r="F13" s="24" t="n">
        <f aca="false">COUNTIFS(Data!I:I,A13,Data!L:L,"&gt;0",Data!M:M,"&gt;0,1",Data!N:N,0)</f>
        <v>1</v>
      </c>
      <c r="G13" s="24" t="n">
        <f aca="false">COUNTIFS(Data!I:I,A13,Data!L:L,"&gt;0,1",Data!M:M,"&gt;0,1",Data!N:N,"&gt;0,1")</f>
        <v>0</v>
      </c>
      <c r="H13" s="24" t="n">
        <f aca="false">COUNTIFS(Data!I:I,A13,Data!L:L,0,Data!M:M,"&gt;0,1",Data!N:N,0)</f>
        <v>0</v>
      </c>
      <c r="I13" s="24" t="n">
        <f aca="false">COUNTIFS(Data!I:I,A13,Data!L:L,0,Data!M:M,"&gt;0,1",Data!N:N,"&gt;0,1")</f>
        <v>0</v>
      </c>
      <c r="J13" s="25" t="n">
        <f aca="false">COUNTIFS(Data!I:I,A13,Data!L:L,0,Data!M:M,0,Data!N:N,"&gt;0,1")</f>
        <v>3</v>
      </c>
      <c r="K13" s="26" t="n">
        <f aca="false">COUNTIFS(Data!I:I,A13,Data!L:L,0,Data!M:M,0,Data!N:N,0)</f>
        <v>54</v>
      </c>
      <c r="L13" s="23" t="n">
        <f aca="false">SUM(F13:K13)/B13</f>
        <v>0.341176470588235</v>
      </c>
    </row>
    <row r="14" customFormat="false" ht="14.25" hidden="false" customHeight="false" outlineLevel="0" collapsed="false">
      <c r="A14" s="20" t="s">
        <v>702</v>
      </c>
      <c r="B14" s="21" t="n">
        <f aca="false">COUNTIFS(Data!$I:$I,$A14,Data!$J:$J,"PosK")</f>
        <v>179</v>
      </c>
      <c r="C14" s="22" t="n">
        <f aca="false">COUNTIFS(Data!I:I,A14,Data!L:L,"&gt;0",Data!M:M,0,Data!N:N,"&gt;0")</f>
        <v>57</v>
      </c>
      <c r="D14" s="22" t="n">
        <f aca="false">COUNTIFS(Data!I:I,A14,Data!L:L,"&gt;0",Data!M:M,0,Data!N:N,0)</f>
        <v>62</v>
      </c>
      <c r="E14" s="23" t="n">
        <f aca="false">SUM(C14:D14)/B14</f>
        <v>0.664804469273743</v>
      </c>
      <c r="F14" s="24" t="n">
        <f aca="false">COUNTIFS(Data!I:I,A14,Data!L:L,"&gt;0",Data!M:M,"&gt;0,1",Data!N:N,0)</f>
        <v>4</v>
      </c>
      <c r="G14" s="24" t="n">
        <f aca="false">COUNTIFS(Data!I:I,A14,Data!L:L,"&gt;0,1",Data!M:M,"&gt;0,1",Data!N:N,"&gt;0,1")</f>
        <v>5</v>
      </c>
      <c r="H14" s="24" t="n">
        <f aca="false">COUNTIFS(Data!I:I,A14,Data!L:L,0,Data!M:M,"&gt;0,1",Data!N:N,0)</f>
        <v>0</v>
      </c>
      <c r="I14" s="24" t="n">
        <f aca="false">COUNTIFS(Data!I:I,A14,Data!L:L,0,Data!M:M,"&gt;0,1",Data!N:N,"&gt;0,1")</f>
        <v>1</v>
      </c>
      <c r="J14" s="25" t="n">
        <f aca="false">COUNTIFS(Data!I:I,A14,Data!L:L,0,Data!M:M,0,Data!N:N,"&gt;0,1")</f>
        <v>13</v>
      </c>
      <c r="K14" s="26" t="n">
        <f aca="false">COUNTIFS(Data!I:I,A14,Data!L:L,0,Data!M:M,0,Data!N:N,0)</f>
        <v>37</v>
      </c>
      <c r="L14" s="23" t="n">
        <f aca="false">SUM(F14:K14)/B14</f>
        <v>0.335195530726257</v>
      </c>
    </row>
    <row r="15" customFormat="false" ht="14.25" hidden="false" customHeight="false" outlineLevel="0" collapsed="false">
      <c r="A15" s="20" t="s">
        <v>703</v>
      </c>
      <c r="B15" s="21" t="n">
        <f aca="false">COUNTIFS(Data!$I:$I,$A15,Data!$J:$J,"PosK")</f>
        <v>173</v>
      </c>
      <c r="C15" s="22" t="n">
        <f aca="false">COUNTIFS(Data!I:I,A15,Data!L:L,"&gt;0",Data!M:M,0,Data!N:N,"&gt;0")</f>
        <v>13</v>
      </c>
      <c r="D15" s="22" t="n">
        <f aca="false">COUNTIFS(Data!I:I,A15,Data!L:L,"&gt;0",Data!M:M,0,Data!N:N,0)</f>
        <v>111</v>
      </c>
      <c r="E15" s="23" t="n">
        <f aca="false">SUM(C15:D15)/B15</f>
        <v>0.716763005780347</v>
      </c>
      <c r="F15" s="24" t="n">
        <f aca="false">COUNTIFS(Data!I:I,A15,Data!L:L,"&gt;0",Data!M:M,"&gt;0,1",Data!N:N,0)</f>
        <v>5</v>
      </c>
      <c r="G15" s="24" t="n">
        <f aca="false">COUNTIFS(Data!I:I,A15,Data!L:L,"&gt;0,1",Data!M:M,"&gt;0,1",Data!N:N,"&gt;0,1")</f>
        <v>0</v>
      </c>
      <c r="H15" s="24" t="n">
        <f aca="false">COUNTIFS(Data!I:I,A15,Data!L:L,0,Data!M:M,"&gt;0,1",Data!N:N,0)</f>
        <v>2</v>
      </c>
      <c r="I15" s="24" t="n">
        <f aca="false">COUNTIFS(Data!I:I,A15,Data!L:L,0,Data!M:M,"&gt;0,1",Data!N:N,"&gt;0,1")</f>
        <v>0</v>
      </c>
      <c r="J15" s="25" t="n">
        <f aca="false">COUNTIFS(Data!I:I,A15,Data!L:L,0,Data!M:M,0,Data!N:N,"&gt;0,1")</f>
        <v>5</v>
      </c>
      <c r="K15" s="26" t="n">
        <f aca="false">COUNTIFS(Data!I:I,A15,Data!L:L,0,Data!M:M,0,Data!N:N,0)</f>
        <v>37</v>
      </c>
      <c r="L15" s="23" t="n">
        <f aca="false">SUM(F15:K15)/B15</f>
        <v>0.283236994219653</v>
      </c>
    </row>
    <row r="16" customFormat="false" ht="14.25" hidden="false" customHeight="false" outlineLevel="0" collapsed="false">
      <c r="A16" s="20" t="s">
        <v>704</v>
      </c>
      <c r="B16" s="21" t="n">
        <f aca="false">COUNTIFS(Data!$I:$I,$A16,Data!$J:$J,"PosK")</f>
        <v>171</v>
      </c>
      <c r="C16" s="22" t="n">
        <f aca="false">COUNTIFS(Data!I:I,A16,Data!L:L,"&gt;0",Data!M:M,0,Data!N:N,"&gt;0")</f>
        <v>0</v>
      </c>
      <c r="D16" s="22" t="n">
        <f aca="false">COUNTIFS(Data!I:I,A16,Data!L:L,"&gt;0",Data!M:M,0,Data!N:N,0)</f>
        <v>132</v>
      </c>
      <c r="E16" s="23" t="n">
        <f aca="false">SUM(C16:D16)/B16</f>
        <v>0.771929824561403</v>
      </c>
      <c r="F16" s="24" t="n">
        <f aca="false">COUNTIFS(Data!I:I,A16,Data!L:L,"&gt;0",Data!M:M,"&gt;0,1",Data!N:N,0)</f>
        <v>1</v>
      </c>
      <c r="G16" s="24" t="n">
        <f aca="false">COUNTIFS(Data!I:I,A16,Data!L:L,"&gt;0,1",Data!M:M,"&gt;0,1",Data!N:N,"&gt;0,1")</f>
        <v>0</v>
      </c>
      <c r="H16" s="24" t="n">
        <f aca="false">COUNTIFS(Data!I:I,A16,Data!L:L,0,Data!M:M,"&gt;0,1",Data!N:N,0)</f>
        <v>1</v>
      </c>
      <c r="I16" s="24" t="n">
        <f aca="false">COUNTIFS(Data!I:I,A16,Data!L:L,0,Data!M:M,"&gt;0,1",Data!N:N,"&gt;0,1")</f>
        <v>0</v>
      </c>
      <c r="J16" s="25" t="n">
        <f aca="false">COUNTIFS(Data!I:I,A16,Data!L:L,0,Data!M:M,0,Data!N:N,"&gt;0,1")</f>
        <v>5</v>
      </c>
      <c r="K16" s="26" t="n">
        <f aca="false">COUNTIFS(Data!I:I,A16,Data!L:L,0,Data!M:M,0,Data!N:N,0)</f>
        <v>32</v>
      </c>
      <c r="L16" s="23" t="n">
        <f aca="false">SUM(F16:K16)/B16</f>
        <v>0.228070175438596</v>
      </c>
    </row>
    <row r="17" customFormat="false" ht="14.25" hidden="false" customHeight="false" outlineLevel="0" collapsed="false">
      <c r="A17" s="20" t="s">
        <v>705</v>
      </c>
      <c r="B17" s="21" t="n">
        <f aca="false">COUNTIFS(Data!$I:$I,$A17,Data!$J:$J,"PosK")</f>
        <v>177</v>
      </c>
      <c r="C17" s="22" t="n">
        <f aca="false">COUNTIFS(Data!I:I,A17,Data!L:L,"&gt;0",Data!M:M,0,Data!N:N,"&gt;0")</f>
        <v>58</v>
      </c>
      <c r="D17" s="22" t="n">
        <f aca="false">COUNTIFS(Data!I:I,A17,Data!L:L,"&gt;0",Data!M:M,0,Data!N:N,0)</f>
        <v>53</v>
      </c>
      <c r="E17" s="23" t="n">
        <f aca="false">SUM(C17:D17)/B17</f>
        <v>0.627118644067797</v>
      </c>
      <c r="F17" s="24" t="n">
        <f aca="false">COUNTIFS(Data!I:I,A17,Data!L:L,"&gt;0",Data!M:M,"&gt;0,1",Data!N:N,0)</f>
        <v>6</v>
      </c>
      <c r="G17" s="24" t="n">
        <f aca="false">COUNTIFS(Data!I:I,A17,Data!L:L,"&gt;0,1",Data!M:M,"&gt;0,1",Data!N:N,"&gt;0,1")</f>
        <v>6</v>
      </c>
      <c r="H17" s="24" t="n">
        <f aca="false">COUNTIFS(Data!I:I,A17,Data!L:L,0,Data!M:M,"&gt;0,1",Data!N:N,0)</f>
        <v>1</v>
      </c>
      <c r="I17" s="24" t="n">
        <f aca="false">COUNTIFS(Data!I:I,A17,Data!L:L,0,Data!M:M,"&gt;0,1",Data!N:N,"&gt;0,1")</f>
        <v>1</v>
      </c>
      <c r="J17" s="25" t="n">
        <f aca="false">COUNTIFS(Data!I:I,A17,Data!L:L,0,Data!M:M,0,Data!N:N,"&gt;0,1")</f>
        <v>8</v>
      </c>
      <c r="K17" s="26" t="n">
        <f aca="false">COUNTIFS(Data!I:I,A17,Data!L:L,0,Data!M:M,0,Data!N:N,0)</f>
        <v>44</v>
      </c>
      <c r="L17" s="23" t="n">
        <f aca="false">SUM(F17:K17)/B17</f>
        <v>0.372881355932203</v>
      </c>
    </row>
    <row r="18" customFormat="false" ht="14.25" hidden="false" customHeight="false" outlineLevel="0" collapsed="false">
      <c r="A18" s="20" t="s">
        <v>199</v>
      </c>
      <c r="B18" s="21" t="n">
        <f aca="false">COUNTIFS(Data!$I:$I,$A18,Data!$J:$J,"PosK")</f>
        <v>178</v>
      </c>
      <c r="C18" s="22" t="n">
        <f aca="false">COUNTIFS(Data!I:I,A18,Data!L:L,"&gt;0",Data!M:M,0,Data!N:N,"&gt;0")</f>
        <v>50</v>
      </c>
      <c r="D18" s="22" t="n">
        <f aca="false">COUNTIFS(Data!I:I,A18,Data!L:L,"&gt;0",Data!M:M,0,Data!N:N,0)</f>
        <v>53</v>
      </c>
      <c r="E18" s="23" t="n">
        <f aca="false">SUM(C18:D18)/B18</f>
        <v>0.578651685393258</v>
      </c>
      <c r="F18" s="24" t="n">
        <f aca="false">COUNTIFS(Data!I:I,A18,Data!L:L,"&gt;0",Data!M:M,"&gt;0,1",Data!N:N,0)</f>
        <v>0</v>
      </c>
      <c r="G18" s="24" t="n">
        <f aca="false">COUNTIFS(Data!I:I,A18,Data!L:L,"&gt;0,1",Data!M:M,"&gt;0,1",Data!N:N,"&gt;0,1")</f>
        <v>1</v>
      </c>
      <c r="H18" s="24" t="n">
        <f aca="false">COUNTIFS(Data!I:I,A18,Data!L:L,0,Data!M:M,"&gt;0,1",Data!N:N,0)</f>
        <v>0</v>
      </c>
      <c r="I18" s="24" t="n">
        <f aca="false">COUNTIFS(Data!I:I,A18,Data!L:L,0,Data!M:M,"&gt;0,1",Data!N:N,"&gt;0,1")</f>
        <v>0</v>
      </c>
      <c r="J18" s="25" t="n">
        <f aca="false">COUNTIFS(Data!I:I,A18,Data!L:L,0,Data!M:M,0,Data!N:N,"&gt;0,1")</f>
        <v>15</v>
      </c>
      <c r="K18" s="26" t="n">
        <f aca="false">COUNTIFS(Data!I:I,A18,Data!L:L,0,Data!M:M,0,Data!N:N,0)</f>
        <v>59</v>
      </c>
      <c r="L18" s="23" t="n">
        <f aca="false">SUM(F18:K18)/B18</f>
        <v>0.421348314606742</v>
      </c>
    </row>
    <row r="19" customFormat="false" ht="14.25" hidden="false" customHeight="false" outlineLevel="0" collapsed="false">
      <c r="A19" s="20" t="s">
        <v>706</v>
      </c>
      <c r="B19" s="21" t="n">
        <f aca="false">COUNTIFS(Data!$I:$I,$A19,Data!$J:$J,"PosK")</f>
        <v>146</v>
      </c>
      <c r="C19" s="22" t="n">
        <f aca="false">COUNTIFS(Data!I:I,A19,Data!L:L,"&gt;0",Data!M:M,0,Data!N:N,"&gt;0")</f>
        <v>1</v>
      </c>
      <c r="D19" s="22" t="n">
        <f aca="false">COUNTIFS(Data!I:I,A19,Data!L:L,"&gt;0",Data!M:M,0,Data!N:N,0)</f>
        <v>52</v>
      </c>
      <c r="E19" s="23" t="n">
        <f aca="false">SUM(C19:D19)/B19</f>
        <v>0.363013698630137</v>
      </c>
      <c r="F19" s="24" t="n">
        <f aca="false">COUNTIFS(Data!I:I,A19,Data!L:L,"&gt;0",Data!M:M,"&gt;0,1",Data!N:N,0)</f>
        <v>0</v>
      </c>
      <c r="G19" s="24" t="n">
        <f aca="false">COUNTIFS(Data!I:I,A19,Data!L:L,"&gt;0,1",Data!M:M,"&gt;0,1",Data!N:N,"&gt;0,1")</f>
        <v>0</v>
      </c>
      <c r="H19" s="24" t="n">
        <f aca="false">COUNTIFS(Data!I:I,A19,Data!L:L,0,Data!M:M,"&gt;0,1",Data!N:N,0)</f>
        <v>0</v>
      </c>
      <c r="I19" s="24" t="n">
        <f aca="false">COUNTIFS(Data!I:I,A19,Data!L:L,0,Data!M:M,"&gt;0,1",Data!N:N,"&gt;0,1")</f>
        <v>0</v>
      </c>
      <c r="J19" s="25" t="n">
        <f aca="false">COUNTIFS(Data!I:I,A19,Data!L:L,0,Data!M:M,0,Data!N:N,"&gt;0,1")</f>
        <v>1</v>
      </c>
      <c r="K19" s="26" t="n">
        <f aca="false">COUNTIFS(Data!I:I,A19,Data!L:L,0,Data!M:M,0,Data!N:N,0)</f>
        <v>92</v>
      </c>
      <c r="L19" s="23" t="n">
        <f aca="false">SUM(F19:K19)/B19</f>
        <v>0.636986301369863</v>
      </c>
    </row>
    <row r="20" customFormat="false" ht="14.25" hidden="false" customHeight="false" outlineLevel="0" collapsed="false">
      <c r="A20" s="20" t="s">
        <v>707</v>
      </c>
      <c r="B20" s="21" t="n">
        <f aca="false">COUNTIFS(Data!$I:$I,$A20,Data!$J:$J,"PosK")</f>
        <v>177</v>
      </c>
      <c r="C20" s="22" t="n">
        <f aca="false">COUNTIFS(Data!I:I,A20,Data!L:L,"&gt;0",Data!M:M,0,Data!N:N,"&gt;0")</f>
        <v>24</v>
      </c>
      <c r="D20" s="22" t="n">
        <f aca="false">COUNTIFS(Data!I:I,A20,Data!L:L,"&gt;0",Data!M:M,0,Data!N:N,0)</f>
        <v>66</v>
      </c>
      <c r="E20" s="23" t="n">
        <f aca="false">SUM(C20:D20)/B20</f>
        <v>0.508474576271186</v>
      </c>
      <c r="F20" s="24" t="n">
        <f aca="false">COUNTIFS(Data!I:I,A20,Data!L:L,"&gt;0",Data!M:M,"&gt;0,1",Data!N:N,0)</f>
        <v>2</v>
      </c>
      <c r="G20" s="24" t="n">
        <f aca="false">COUNTIFS(Data!I:I,A20,Data!L:L,"&gt;0,1",Data!M:M,"&gt;0,1",Data!N:N,"&gt;0,1")</f>
        <v>6</v>
      </c>
      <c r="H20" s="24" t="n">
        <f aca="false">COUNTIFS(Data!I:I,A20,Data!L:L,0,Data!M:M,"&gt;0,1",Data!N:N,0)</f>
        <v>1</v>
      </c>
      <c r="I20" s="24" t="n">
        <f aca="false">COUNTIFS(Data!I:I,A20,Data!L:L,0,Data!M:M,"&gt;0,1",Data!N:N,"&gt;0,1")</f>
        <v>0</v>
      </c>
      <c r="J20" s="25" t="n">
        <f aca="false">COUNTIFS(Data!I:I,A20,Data!L:L,0,Data!M:M,0,Data!N:N,"&gt;0,1")</f>
        <v>9</v>
      </c>
      <c r="K20" s="26" t="n">
        <f aca="false">COUNTIFS(Data!I:I,A20,Data!L:L,0,Data!M:M,0,Data!N:N,0)</f>
        <v>69</v>
      </c>
      <c r="L20" s="23" t="n">
        <f aca="false">SUM(F20:K20)/B20</f>
        <v>0.491525423728814</v>
      </c>
    </row>
    <row r="21" customFormat="false" ht="14.25" hidden="false" customHeight="false" outlineLevel="0" collapsed="false">
      <c r="A21" s="20" t="s">
        <v>708</v>
      </c>
      <c r="B21" s="21" t="n">
        <f aca="false">COUNTIFS(Data!$I:$I,$A21,Data!$J:$J,"PosK")</f>
        <v>182</v>
      </c>
      <c r="C21" s="22" t="n">
        <f aca="false">COUNTIFS(Data!I:I,A21,Data!L:L,"&gt;0",Data!M:M,0,Data!N:N,"&gt;0")</f>
        <v>4</v>
      </c>
      <c r="D21" s="22" t="n">
        <f aca="false">COUNTIFS(Data!I:I,A21,Data!L:L,"&gt;0",Data!M:M,0,Data!N:N,0)</f>
        <v>152</v>
      </c>
      <c r="E21" s="23" t="n">
        <f aca="false">SUM(C21:D21)/B21</f>
        <v>0.857142857142857</v>
      </c>
      <c r="F21" s="24" t="n">
        <f aca="false">COUNTIFS(Data!I:I,A21,Data!L:L,"&gt;0",Data!M:M,"&gt;0,1",Data!N:N,0)</f>
        <v>0</v>
      </c>
      <c r="G21" s="24" t="n">
        <f aca="false">COUNTIFS(Data!I:I,A21,Data!L:L,"&gt;0,1",Data!M:M,"&gt;0,1",Data!N:N,"&gt;0,1")</f>
        <v>0</v>
      </c>
      <c r="H21" s="24" t="n">
        <f aca="false">COUNTIFS(Data!I:I,A21,Data!L:L,0,Data!M:M,"&gt;0,1",Data!N:N,0)</f>
        <v>1</v>
      </c>
      <c r="I21" s="24" t="n">
        <f aca="false">COUNTIFS(Data!I:I,A21,Data!L:L,0,Data!M:M,"&gt;0,1",Data!N:N,"&gt;0,1")</f>
        <v>0</v>
      </c>
      <c r="J21" s="25" t="n">
        <f aca="false">COUNTIFS(Data!I:I,A21,Data!L:L,0,Data!M:M,0,Data!N:N,"&gt;0,1")</f>
        <v>2</v>
      </c>
      <c r="K21" s="26" t="n">
        <f aca="false">COUNTIFS(Data!I:I,A21,Data!L:L,0,Data!M:M,0,Data!N:N,0)</f>
        <v>23</v>
      </c>
      <c r="L21" s="23" t="n">
        <f aca="false">SUM(F21:K21)/B21</f>
        <v>0.142857142857143</v>
      </c>
    </row>
    <row r="22" customFormat="false" ht="14.25" hidden="false" customHeight="false" outlineLevel="0" collapsed="false">
      <c r="A22" s="20" t="s">
        <v>709</v>
      </c>
      <c r="B22" s="21" t="n">
        <f aca="false">COUNTIFS(Data!$I:$I,$A22,Data!$J:$J,"PosK")</f>
        <v>173</v>
      </c>
      <c r="C22" s="22" t="n">
        <f aca="false">COUNTIFS(Data!I:I,A22,Data!L:L,"&gt;0",Data!M:M,0,Data!N:N,"&gt;0")</f>
        <v>14</v>
      </c>
      <c r="D22" s="22" t="n">
        <f aca="false">COUNTIFS(Data!I:I,A22,Data!L:L,"&gt;0",Data!M:M,0,Data!N:N,0)</f>
        <v>115</v>
      </c>
      <c r="E22" s="23" t="n">
        <f aca="false">SUM(C22:D22)/B22</f>
        <v>0.745664739884393</v>
      </c>
      <c r="F22" s="24" t="n">
        <f aca="false">COUNTIFS(Data!I:I,A22,Data!L:L,"&gt;0",Data!M:M,"&gt;0,1",Data!N:N,0)</f>
        <v>2</v>
      </c>
      <c r="G22" s="24" t="n">
        <f aca="false">COUNTIFS(Data!I:I,A22,Data!L:L,"&gt;0,1",Data!M:M,"&gt;0,1",Data!N:N,"&gt;0,1")</f>
        <v>5</v>
      </c>
      <c r="H22" s="24" t="n">
        <f aca="false">COUNTIFS(Data!I:I,A22,Data!L:L,0,Data!M:M,"&gt;0,1",Data!N:N,0)</f>
        <v>0</v>
      </c>
      <c r="I22" s="24" t="n">
        <f aca="false">COUNTIFS(Data!I:I,A22,Data!L:L,0,Data!M:M,"&gt;0,1",Data!N:N,"&gt;0,1")</f>
        <v>0</v>
      </c>
      <c r="J22" s="25" t="n">
        <f aca="false">COUNTIFS(Data!I:I,A22,Data!L:L,0,Data!M:M,0,Data!N:N,"&gt;0,1")</f>
        <v>3</v>
      </c>
      <c r="K22" s="26" t="n">
        <f aca="false">COUNTIFS(Data!I:I,A22,Data!L:L,0,Data!M:M,0,Data!N:N,0)</f>
        <v>34</v>
      </c>
      <c r="L22" s="23" t="n">
        <f aca="false">SUM(F22:K22)/B22</f>
        <v>0.254335260115607</v>
      </c>
    </row>
    <row r="23" s="27" customFormat="true" ht="14.25" hidden="false" customHeight="false" outlineLevel="0" collapsed="false">
      <c r="A23" s="20" t="s">
        <v>710</v>
      </c>
      <c r="B23" s="21" t="n">
        <f aca="false">COUNTIFS(Data!$I:$I,$A23,Data!$J:$J,"PosK")</f>
        <v>172</v>
      </c>
      <c r="C23" s="22" t="n">
        <f aca="false">COUNTIFS(Data!I:I,A23,Data!L:L,"&gt;0",Data!M:M,0,Data!N:N,"&gt;0")</f>
        <v>3</v>
      </c>
      <c r="D23" s="22" t="n">
        <f aca="false">COUNTIFS(Data!I:I,A23,Data!L:L,"&gt;0",Data!M:M,0,Data!N:N,0)</f>
        <v>130</v>
      </c>
      <c r="E23" s="23" t="n">
        <f aca="false">SUM(C23:D23)/B23</f>
        <v>0.773255813953488</v>
      </c>
      <c r="F23" s="24" t="n">
        <f aca="false">COUNTIFS(Data!I:I,A23,Data!L:L,"&gt;0",Data!M:M,"&gt;0,1",Data!N:N,0)</f>
        <v>3</v>
      </c>
      <c r="G23" s="24" t="n">
        <f aca="false">COUNTIFS(Data!I:I,A23,Data!L:L,"&gt;0,1",Data!M:M,"&gt;0,1",Data!N:N,"&gt;0,1")</f>
        <v>1</v>
      </c>
      <c r="H23" s="24" t="n">
        <f aca="false">COUNTIFS(Data!I:I,A23,Data!L:L,0,Data!M:M,"&gt;0,1",Data!N:N,0)</f>
        <v>1</v>
      </c>
      <c r="I23" s="24" t="n">
        <f aca="false">COUNTIFS(Data!I:I,A23,Data!L:L,0,Data!M:M,"&gt;0,1",Data!N:N,"&gt;0,1")</f>
        <v>0</v>
      </c>
      <c r="J23" s="25" t="n">
        <f aca="false">COUNTIFS(Data!I:I,A23,Data!L:L,0,Data!M:M,0,Data!N:N,"&gt;0,1")</f>
        <v>4</v>
      </c>
      <c r="K23" s="26" t="n">
        <f aca="false">COUNTIFS(Data!I:I,A23,Data!L:L,0,Data!M:M,0,Data!N:N,0)</f>
        <v>30</v>
      </c>
      <c r="L23" s="23" t="n">
        <f aca="false">SUM(F23:K23)/B23</f>
        <v>0.226744186046512</v>
      </c>
    </row>
    <row r="25" customFormat="false" ht="14.25" hidden="false" customHeight="false" outlineLevel="0" collapsed="false">
      <c r="A25" s="28" t="s">
        <v>711</v>
      </c>
    </row>
    <row r="26" customFormat="false" ht="14.25" hidden="false" customHeight="false" outlineLevel="0" collapsed="false">
      <c r="A26" s="29" t="n">
        <f aca="false">SUM(B7:B23)</f>
        <v>2939</v>
      </c>
    </row>
    <row r="27" customFormat="false" ht="14.25" hidden="false" customHeight="false" outlineLevel="0" collapsed="false">
      <c r="A27" s="28"/>
    </row>
    <row r="28" customFormat="false" ht="14.25" hidden="false" customHeight="false" outlineLevel="0" collapsed="false">
      <c r="A28" s="28" t="s">
        <v>712</v>
      </c>
    </row>
    <row r="29" customFormat="false" ht="14.25" hidden="false" customHeight="false" outlineLevel="0" collapsed="false">
      <c r="A29" s="30" t="s">
        <v>713</v>
      </c>
    </row>
    <row r="30" customFormat="false" ht="14.25" hidden="false" customHeight="false" outlineLevel="0" collapsed="false">
      <c r="C30" s="0" t="s">
        <v>714</v>
      </c>
    </row>
    <row r="31" customFormat="false" ht="14.25" hidden="false" customHeight="false" outlineLevel="0" collapsed="false">
      <c r="A31" s="27" t="s">
        <v>715</v>
      </c>
    </row>
    <row r="32" customFormat="false" ht="14.25" hidden="false" customHeight="false" outlineLevel="0" collapsed="false">
      <c r="A32" s="31" t="n">
        <f aca="false">SUM(C7:D23)/A26</f>
        <v>0.63218781898605</v>
      </c>
      <c r="D32" s="0" t="s">
        <v>714</v>
      </c>
    </row>
    <row r="36" customFormat="false" ht="14.25" hidden="false" customHeight="false" outlineLevel="0" collapsed="false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customFormat="false" ht="14.25" hidden="false" customHeight="false" outlineLevel="0" collapsed="false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customFormat="false" ht="14.25" hidden="false" customHeight="false" outlineLevel="0" collapsed="false">
      <c r="A38" s="8"/>
      <c r="B38" s="34"/>
      <c r="C38" s="35"/>
      <c r="D38" s="36" t="s">
        <v>682</v>
      </c>
      <c r="E38" s="37"/>
      <c r="F38" s="38" t="s">
        <v>683</v>
      </c>
      <c r="G38" s="38"/>
      <c r="H38" s="38"/>
      <c r="I38" s="38"/>
      <c r="J38" s="39"/>
      <c r="K38" s="39"/>
      <c r="L38" s="39"/>
    </row>
    <row r="39" customFormat="false" ht="57.75" hidden="false" customHeight="false" outlineLevel="0" collapsed="false">
      <c r="A39" s="11" t="s">
        <v>684</v>
      </c>
      <c r="B39" s="12" t="s">
        <v>685</v>
      </c>
      <c r="C39" s="40" t="s">
        <v>716</v>
      </c>
      <c r="D39" s="41" t="s">
        <v>717</v>
      </c>
      <c r="E39" s="41" t="s">
        <v>715</v>
      </c>
      <c r="F39" s="42" t="s">
        <v>718</v>
      </c>
      <c r="G39" s="42" t="s">
        <v>719</v>
      </c>
      <c r="H39" s="42" t="s">
        <v>720</v>
      </c>
      <c r="J39" s="43"/>
      <c r="K39" s="43"/>
      <c r="L39" s="44"/>
    </row>
    <row r="40" customFormat="false" ht="14.25" hidden="false" customHeight="false" outlineLevel="0" collapsed="false">
      <c r="A40" s="20" t="s">
        <v>703</v>
      </c>
      <c r="B40" s="21" t="n">
        <f aca="false">COUNTIFS(Data!$I:$I,$A40,Data!$J:$J,"PosK")</f>
        <v>173</v>
      </c>
      <c r="C40" s="21" t="n">
        <f aca="false">C7</f>
        <v>0</v>
      </c>
      <c r="D40" s="22" t="n">
        <f aca="false">SUM(C7:D7)</f>
        <v>95</v>
      </c>
      <c r="E40" s="45" t="n">
        <f aca="false">D40/B40</f>
        <v>0.549132947976879</v>
      </c>
      <c r="F40" s="24" t="n">
        <f aca="false">SUM(F7:I7,K7)</f>
        <v>75</v>
      </c>
      <c r="G40" s="46" t="n">
        <f aca="false">J7</f>
        <v>1</v>
      </c>
      <c r="H40" s="47" t="n">
        <f aca="false">SUM(F40:G40)/B40</f>
        <v>0.439306358381503</v>
      </c>
      <c r="J40" s="7"/>
      <c r="K40" s="7"/>
      <c r="L40" s="48"/>
    </row>
    <row r="41" customFormat="false" ht="14.25" hidden="false" customHeight="false" outlineLevel="0" collapsed="false">
      <c r="A41" s="20" t="s">
        <v>709</v>
      </c>
      <c r="B41" s="21" t="n">
        <f aca="false">COUNTIFS(Data!$I:$I,$A41,Data!$J:$J,"PosK")</f>
        <v>173</v>
      </c>
      <c r="C41" s="21" t="n">
        <f aca="false">C8</f>
        <v>39</v>
      </c>
      <c r="D41" s="22" t="n">
        <f aca="false">SUM(C8:D8)</f>
        <v>107</v>
      </c>
      <c r="E41" s="45" t="n">
        <f aca="false">D41/B41</f>
        <v>0.61849710982659</v>
      </c>
      <c r="F41" s="24" t="n">
        <f aca="false">SUM(F8:I8,K8)</f>
        <v>62</v>
      </c>
      <c r="G41" s="46" t="n">
        <f aca="false">J8</f>
        <v>12</v>
      </c>
      <c r="H41" s="47" t="n">
        <f aca="false">SUM(F41:G41)/B41</f>
        <v>0.427745664739884</v>
      </c>
      <c r="J41" s="7"/>
      <c r="K41" s="7"/>
      <c r="L41" s="48"/>
    </row>
    <row r="42" customFormat="false" ht="14.25" hidden="false" customHeight="false" outlineLevel="0" collapsed="false">
      <c r="A42" s="20" t="s">
        <v>710</v>
      </c>
      <c r="B42" s="21" t="n">
        <f aca="false">COUNTIFS(Data!$I:$I,$A42,Data!$J:$J,"PosK")</f>
        <v>172</v>
      </c>
      <c r="C42" s="21" t="n">
        <f aca="false">C9</f>
        <v>0</v>
      </c>
      <c r="D42" s="22" t="n">
        <f aca="false">SUM(C9:D9)</f>
        <v>128</v>
      </c>
      <c r="E42" s="45" t="n">
        <f aca="false">D42/B42</f>
        <v>0.744186046511628</v>
      </c>
      <c r="F42" s="24" t="n">
        <f aca="false">SUM(F9:I9,K9)</f>
        <v>43</v>
      </c>
      <c r="G42" s="46" t="n">
        <f aca="false">J9</f>
        <v>1</v>
      </c>
      <c r="H42" s="47" t="n">
        <f aca="false">SUM(F42:G42)/B42</f>
        <v>0.255813953488372</v>
      </c>
      <c r="J42" s="7"/>
      <c r="K42" s="7"/>
      <c r="L42" s="48"/>
    </row>
    <row r="43" customFormat="false" ht="14.25" hidden="false" customHeight="false" outlineLevel="0" collapsed="false">
      <c r="A43" s="20" t="s">
        <v>697</v>
      </c>
      <c r="B43" s="21" t="n">
        <f aca="false">COUNTIFS(Data!$I:$I,$A43,Data!$J:$J,"PosK")</f>
        <v>172</v>
      </c>
      <c r="C43" s="21" t="n">
        <f aca="false">C10</f>
        <v>45</v>
      </c>
      <c r="D43" s="22" t="n">
        <f aca="false">SUM(C10:D10)</f>
        <v>128</v>
      </c>
      <c r="E43" s="45" t="n">
        <f aca="false">D43/B43</f>
        <v>0.744186046511628</v>
      </c>
      <c r="F43" s="24" t="n">
        <f aca="false">SUM(F10:I10,K10)</f>
        <v>45</v>
      </c>
      <c r="G43" s="46" t="n">
        <f aca="false">J10</f>
        <v>6</v>
      </c>
      <c r="H43" s="47" t="n">
        <f aca="false">SUM(F43:G43)/B43</f>
        <v>0.296511627906977</v>
      </c>
      <c r="J43" s="7"/>
      <c r="K43" s="7"/>
      <c r="L43" s="48"/>
    </row>
    <row r="44" customFormat="false" ht="14.25" hidden="false" customHeight="false" outlineLevel="0" collapsed="false">
      <c r="A44" s="20" t="s">
        <v>704</v>
      </c>
      <c r="B44" s="21" t="n">
        <f aca="false">COUNTIFS(Data!$I:$I,$A44,Data!$J:$J,"PosK")</f>
        <v>171</v>
      </c>
      <c r="C44" s="21" t="n">
        <f aca="false">C11</f>
        <v>1</v>
      </c>
      <c r="D44" s="22" t="n">
        <f aca="false">SUM(C11:D11)</f>
        <v>92</v>
      </c>
      <c r="E44" s="45" t="n">
        <f aca="false">D44/B44</f>
        <v>0.538011695906433</v>
      </c>
      <c r="F44" s="24" t="n">
        <f aca="false">SUM(F11:I11,K11)</f>
        <v>71</v>
      </c>
      <c r="G44" s="46" t="n">
        <f aca="false">J11</f>
        <v>4</v>
      </c>
      <c r="H44" s="47" t="n">
        <f aca="false">SUM(F44:G44)/B44</f>
        <v>0.43859649122807</v>
      </c>
      <c r="J44" s="7"/>
      <c r="K44" s="7"/>
      <c r="L44" s="48"/>
    </row>
    <row r="45" customFormat="false" ht="14.25" hidden="false" customHeight="false" outlineLevel="0" collapsed="false">
      <c r="A45" s="20" t="s">
        <v>708</v>
      </c>
      <c r="B45" s="21" t="n">
        <f aca="false">COUNTIFS(Data!$I:$I,$A45,Data!$J:$J,"PosK")</f>
        <v>182</v>
      </c>
      <c r="C45" s="21" t="n">
        <f aca="false">C12</f>
        <v>4</v>
      </c>
      <c r="D45" s="22" t="n">
        <f aca="false">SUM(C12:D12)</f>
        <v>46</v>
      </c>
      <c r="E45" s="45" t="n">
        <f aca="false">D45/B45</f>
        <v>0.252747252747253</v>
      </c>
      <c r="F45" s="24" t="n">
        <f aca="false">SUM(F12:I12,K12)</f>
        <v>113</v>
      </c>
      <c r="G45" s="46" t="n">
        <f aca="false">J12</f>
        <v>12</v>
      </c>
      <c r="H45" s="47" t="n">
        <f aca="false">SUM(F45:G45)/B45</f>
        <v>0.686813186813187</v>
      </c>
      <c r="J45" s="7"/>
      <c r="K45" s="7"/>
      <c r="L45" s="48"/>
    </row>
    <row r="46" customFormat="false" ht="14.25" hidden="false" customHeight="false" outlineLevel="0" collapsed="false">
      <c r="A46" s="20" t="s">
        <v>699</v>
      </c>
      <c r="B46" s="21" t="n">
        <f aca="false">COUNTIFS(Data!$I:$I,$A46,Data!$J:$J,"PosK")</f>
        <v>167</v>
      </c>
      <c r="C46" s="21" t="n">
        <f aca="false">C13</f>
        <v>3</v>
      </c>
      <c r="D46" s="22" t="n">
        <f aca="false">SUM(C13:D13)</f>
        <v>112</v>
      </c>
      <c r="E46" s="45" t="n">
        <f aca="false">D46/B46</f>
        <v>0.670658682634731</v>
      </c>
      <c r="F46" s="24" t="n">
        <f aca="false">SUM(F13:I13,K13)</f>
        <v>55</v>
      </c>
      <c r="G46" s="46" t="n">
        <f aca="false">J13</f>
        <v>3</v>
      </c>
      <c r="H46" s="47" t="n">
        <f aca="false">SUM(F46:G46)/B46</f>
        <v>0.347305389221557</v>
      </c>
      <c r="J46" s="7"/>
      <c r="K46" s="7"/>
      <c r="L46" s="48"/>
    </row>
    <row r="47" customFormat="false" ht="14.25" hidden="false" customHeight="false" outlineLevel="0" collapsed="false">
      <c r="A47" s="20" t="s">
        <v>199</v>
      </c>
      <c r="B47" s="21" t="n">
        <f aca="false">COUNTIFS(Data!$I:$I,$A47,Data!$J:$J,"PosK")</f>
        <v>178</v>
      </c>
      <c r="C47" s="21" t="n">
        <f aca="false">C14</f>
        <v>57</v>
      </c>
      <c r="D47" s="22" t="n">
        <f aca="false">SUM(C14:D14)</f>
        <v>119</v>
      </c>
      <c r="E47" s="45" t="n">
        <f aca="false">D47/B47</f>
        <v>0.668539325842697</v>
      </c>
      <c r="F47" s="24" t="n">
        <f aca="false">SUM(F14:I14,K14)</f>
        <v>47</v>
      </c>
      <c r="G47" s="46" t="n">
        <f aca="false">J14</f>
        <v>13</v>
      </c>
      <c r="H47" s="47" t="n">
        <f aca="false">SUM(F47:G47)/B47</f>
        <v>0.337078651685393</v>
      </c>
      <c r="J47" s="7"/>
      <c r="K47" s="7"/>
      <c r="L47" s="48"/>
    </row>
    <row r="48" customFormat="false" ht="14.25" hidden="false" customHeight="false" outlineLevel="0" collapsed="false">
      <c r="A48" s="20" t="s">
        <v>385</v>
      </c>
      <c r="B48" s="21" t="n">
        <f aca="false">COUNTIFS(Data!$I:$I,$A48,Data!$J:$J,"PosK")</f>
        <v>171</v>
      </c>
      <c r="C48" s="21" t="n">
        <f aca="false">C15</f>
        <v>13</v>
      </c>
      <c r="D48" s="22" t="n">
        <f aca="false">SUM(C15:D15)</f>
        <v>124</v>
      </c>
      <c r="E48" s="45" t="n">
        <f aca="false">D48/B48</f>
        <v>0.725146198830409</v>
      </c>
      <c r="F48" s="24" t="n">
        <f aca="false">SUM(F15:I15,K15)</f>
        <v>44</v>
      </c>
      <c r="G48" s="46" t="n">
        <f aca="false">J15</f>
        <v>5</v>
      </c>
      <c r="H48" s="47" t="n">
        <f aca="false">SUM(F48:G48)/B48</f>
        <v>0.286549707602339</v>
      </c>
      <c r="J48" s="7"/>
      <c r="K48" s="7"/>
      <c r="L48" s="48"/>
    </row>
    <row r="49" customFormat="false" ht="14.25" hidden="false" customHeight="false" outlineLevel="0" collapsed="false">
      <c r="A49" s="20" t="s">
        <v>701</v>
      </c>
      <c r="B49" s="21" t="n">
        <f aca="false">COUNTIFS(Data!$I:$I,$A49,Data!$J:$J,"PosK")</f>
        <v>170</v>
      </c>
      <c r="C49" s="21" t="n">
        <f aca="false">C16</f>
        <v>0</v>
      </c>
      <c r="D49" s="22" t="n">
        <f aca="false">SUM(C16:D16)</f>
        <v>132</v>
      </c>
      <c r="E49" s="45" t="n">
        <f aca="false">D49/B49</f>
        <v>0.776470588235294</v>
      </c>
      <c r="F49" s="24" t="n">
        <f aca="false">SUM(F16:I16,K16)</f>
        <v>34</v>
      </c>
      <c r="G49" s="46" t="n">
        <f aca="false">J16</f>
        <v>5</v>
      </c>
      <c r="H49" s="47" t="n">
        <f aca="false">SUM(F49:G49)/B49</f>
        <v>0.229411764705882</v>
      </c>
      <c r="J49" s="7"/>
      <c r="K49" s="7"/>
      <c r="L49" s="48"/>
    </row>
    <row r="50" customFormat="false" ht="14.25" hidden="false" customHeight="false" outlineLevel="0" collapsed="false">
      <c r="A50" s="20" t="s">
        <v>707</v>
      </c>
      <c r="B50" s="21" t="n">
        <f aca="false">COUNTIFS(Data!$I:$I,$A50,Data!$J:$J,"PosK")</f>
        <v>177</v>
      </c>
      <c r="C50" s="21" t="n">
        <f aca="false">C17</f>
        <v>58</v>
      </c>
      <c r="D50" s="22" t="n">
        <f aca="false">SUM(C17:D17)</f>
        <v>111</v>
      </c>
      <c r="E50" s="45" t="n">
        <f aca="false">D50/B50</f>
        <v>0.627118644067797</v>
      </c>
      <c r="F50" s="24" t="n">
        <f aca="false">SUM(F17:I17,K17)</f>
        <v>58</v>
      </c>
      <c r="G50" s="46" t="n">
        <f aca="false">J17</f>
        <v>8</v>
      </c>
      <c r="H50" s="47" t="n">
        <f aca="false">SUM(F50:G50)/B50</f>
        <v>0.372881355932203</v>
      </c>
      <c r="J50" s="7"/>
      <c r="K50" s="7"/>
      <c r="L50" s="48"/>
    </row>
    <row r="51" customFormat="false" ht="14.25" hidden="false" customHeight="false" outlineLevel="0" collapsed="false">
      <c r="A51" s="20" t="s">
        <v>700</v>
      </c>
      <c r="B51" s="21" t="n">
        <f aca="false">COUNTIFS(Data!$I:$I,$A51,Data!$J:$J,"PosK")</f>
        <v>171</v>
      </c>
      <c r="C51" s="21" t="n">
        <f aca="false">C18</f>
        <v>50</v>
      </c>
      <c r="D51" s="22" t="n">
        <f aca="false">SUM(C18:D18)</f>
        <v>103</v>
      </c>
      <c r="E51" s="45" t="n">
        <f aca="false">D51/B51</f>
        <v>0.60233918128655</v>
      </c>
      <c r="F51" s="24" t="n">
        <f aca="false">SUM(F18:I18,K18)</f>
        <v>60</v>
      </c>
      <c r="G51" s="46" t="n">
        <f aca="false">J18</f>
        <v>15</v>
      </c>
      <c r="H51" s="47" t="n">
        <f aca="false">SUM(F51:G51)/B51</f>
        <v>0.43859649122807</v>
      </c>
      <c r="J51" s="7"/>
      <c r="K51" s="7"/>
      <c r="L51" s="48"/>
    </row>
    <row r="52" customFormat="false" ht="14.25" hidden="false" customHeight="false" outlineLevel="0" collapsed="false">
      <c r="A52" s="20" t="s">
        <v>696</v>
      </c>
      <c r="B52" s="21" t="n">
        <f aca="false">COUNTIFS(Data!$I:$I,$A52,Data!$J:$J,"PosK")</f>
        <v>181</v>
      </c>
      <c r="C52" s="21" t="n">
        <f aca="false">C19</f>
        <v>1</v>
      </c>
      <c r="D52" s="22" t="n">
        <f aca="false">SUM(C19:D19)</f>
        <v>53</v>
      </c>
      <c r="E52" s="45" t="n">
        <f aca="false">D52/B52</f>
        <v>0.292817679558011</v>
      </c>
      <c r="F52" s="24" t="n">
        <f aca="false">SUM(F19:I19,K19)</f>
        <v>92</v>
      </c>
      <c r="G52" s="46" t="n">
        <f aca="false">J19</f>
        <v>1</v>
      </c>
      <c r="H52" s="47" t="n">
        <f aca="false">SUM(F52:G52)/B52</f>
        <v>0.513812154696133</v>
      </c>
      <c r="J52" s="7"/>
      <c r="K52" s="7"/>
      <c r="L52" s="48"/>
    </row>
    <row r="53" customFormat="false" ht="14.25" hidden="false" customHeight="false" outlineLevel="0" collapsed="false">
      <c r="A53" s="20" t="s">
        <v>702</v>
      </c>
      <c r="B53" s="21" t="n">
        <f aca="false">COUNTIFS(Data!$I:$I,$A53,Data!$J:$J,"PosK")</f>
        <v>179</v>
      </c>
      <c r="C53" s="21" t="n">
        <f aca="false">C20</f>
        <v>24</v>
      </c>
      <c r="D53" s="22" t="n">
        <f aca="false">SUM(C20:D20)</f>
        <v>90</v>
      </c>
      <c r="E53" s="45" t="n">
        <f aca="false">D53/B53</f>
        <v>0.502793296089386</v>
      </c>
      <c r="F53" s="24" t="n">
        <f aca="false">SUM(F20:I20,K20)</f>
        <v>78</v>
      </c>
      <c r="G53" s="46" t="n">
        <f aca="false">J20</f>
        <v>9</v>
      </c>
      <c r="H53" s="47" t="n">
        <f aca="false">SUM(F53:G53)/B53</f>
        <v>0.486033519553073</v>
      </c>
      <c r="J53" s="7"/>
      <c r="K53" s="7"/>
      <c r="L53" s="48"/>
    </row>
    <row r="54" customFormat="false" ht="14.25" hidden="false" customHeight="false" outlineLevel="0" collapsed="false">
      <c r="A54" s="20" t="s">
        <v>698</v>
      </c>
      <c r="B54" s="21" t="n">
        <f aca="false">COUNTIFS(Data!$I:$I,$A54,Data!$J:$J,"PosK")</f>
        <v>179</v>
      </c>
      <c r="C54" s="21" t="n">
        <f aca="false">C21</f>
        <v>4</v>
      </c>
      <c r="D54" s="22" t="n">
        <f aca="false">SUM(C21:D21)</f>
        <v>156</v>
      </c>
      <c r="E54" s="45" t="n">
        <f aca="false">D54/B54</f>
        <v>0.871508379888268</v>
      </c>
      <c r="F54" s="24" t="n">
        <f aca="false">SUM(F21:I21,K21)</f>
        <v>24</v>
      </c>
      <c r="G54" s="46" t="n">
        <f aca="false">J21</f>
        <v>2</v>
      </c>
      <c r="H54" s="47" t="n">
        <f aca="false">SUM(F54:G54)/B54</f>
        <v>0.145251396648045</v>
      </c>
      <c r="J54" s="7"/>
      <c r="K54" s="7"/>
      <c r="L54" s="48"/>
    </row>
    <row r="55" customFormat="false" ht="14.25" hidden="false" customHeight="false" outlineLevel="0" collapsed="false">
      <c r="A55" s="20" t="s">
        <v>705</v>
      </c>
      <c r="B55" s="21" t="n">
        <f aca="false">COUNTIFS(Data!$I:$I,$A55,Data!$J:$J,"PosK")</f>
        <v>177</v>
      </c>
      <c r="C55" s="21" t="n">
        <f aca="false">C22</f>
        <v>14</v>
      </c>
      <c r="D55" s="22" t="n">
        <f aca="false">SUM(C22:D22)</f>
        <v>129</v>
      </c>
      <c r="E55" s="45" t="n">
        <f aca="false">D55/B55</f>
        <v>0.728813559322034</v>
      </c>
      <c r="F55" s="24" t="n">
        <f aca="false">SUM(F22:I22,K22)</f>
        <v>41</v>
      </c>
      <c r="G55" s="46" t="n">
        <f aca="false">J22</f>
        <v>3</v>
      </c>
      <c r="H55" s="47" t="n">
        <f aca="false">SUM(F55:G55)/B55</f>
        <v>0.248587570621469</v>
      </c>
      <c r="J55" s="7"/>
      <c r="K55" s="7"/>
      <c r="L55" s="48"/>
    </row>
    <row r="56" customFormat="false" ht="14.25" hidden="false" customHeight="false" outlineLevel="0" collapsed="false">
      <c r="A56" s="20" t="s">
        <v>706</v>
      </c>
      <c r="B56" s="21" t="n">
        <f aca="false">COUNTIFS(Data!$I:$I,$A56,Data!$J:$J,"PosK")</f>
        <v>146</v>
      </c>
      <c r="C56" s="21" t="n">
        <f aca="false">C23</f>
        <v>3</v>
      </c>
      <c r="D56" s="22" t="n">
        <f aca="false">SUM(C23:D23)</f>
        <v>133</v>
      </c>
      <c r="E56" s="45" t="n">
        <f aca="false">D56/B56</f>
        <v>0.910958904109589</v>
      </c>
      <c r="F56" s="24" t="n">
        <f aca="false">SUM(F23:I23,K23)</f>
        <v>35</v>
      </c>
      <c r="G56" s="46" t="n">
        <f aca="false">J23</f>
        <v>4</v>
      </c>
      <c r="H56" s="47" t="n">
        <f aca="false">SUM(F56:G56)/B56</f>
        <v>0.267123287671233</v>
      </c>
      <c r="J56" s="7"/>
      <c r="K56" s="7"/>
      <c r="L56" s="48"/>
    </row>
    <row r="58" customFormat="false" ht="14.25" hidden="false" customHeight="false" outlineLevel="0" collapsed="false">
      <c r="A58" s="28" t="s">
        <v>711</v>
      </c>
    </row>
    <row r="59" customFormat="false" ht="14.25" hidden="false" customHeight="false" outlineLevel="0" collapsed="false">
      <c r="A59" s="29" t="n">
        <f aca="false">SUM(B40:B56)</f>
        <v>2939</v>
      </c>
    </row>
    <row r="60" customFormat="false" ht="14.25" hidden="false" customHeight="false" outlineLevel="0" collapsed="false">
      <c r="A60" s="28"/>
    </row>
    <row r="61" customFormat="false" ht="14.25" hidden="false" customHeight="false" outlineLevel="0" collapsed="false">
      <c r="A61" s="28" t="s">
        <v>712</v>
      </c>
    </row>
    <row r="62" customFormat="false" ht="14.25" hidden="false" customHeight="false" outlineLevel="0" collapsed="false">
      <c r="A62" s="30" t="s">
        <v>713</v>
      </c>
    </row>
    <row r="64" customFormat="false" ht="14.25" hidden="false" customHeight="false" outlineLevel="0" collapsed="false">
      <c r="A64" s="27" t="s">
        <v>715</v>
      </c>
    </row>
    <row r="65" customFormat="false" ht="14.25" hidden="false" customHeight="false" outlineLevel="0" collapsed="false">
      <c r="A65" s="31" t="n">
        <f aca="false">SUM(D40:D56)/A59</f>
        <v>0.63218781898605</v>
      </c>
    </row>
    <row r="66" customFormat="false" ht="14.25" hidden="false" customHeight="false" outlineLevel="0" collapsed="false">
      <c r="A66" s="49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customFormat="false" ht="14.25" hidden="false" customHeight="false" outlineLevel="0" collapsed="false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customFormat="false" ht="14.25" hidden="false" customHeight="false" outlineLevel="0" collapsed="false">
      <c r="A68" s="50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customFormat="false" ht="14.25" hidden="false" customHeight="false" outlineLevel="0" collapsed="false">
      <c r="A69" s="51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</sheetData>
  <mergeCells count="3">
    <mergeCell ref="C5:E5"/>
    <mergeCell ref="F5:L5"/>
    <mergeCell ref="F38:I3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Update.Update">
                <anchor moveWithCells="true" sizeWithCells="false">
                  <from>
                    <xdr:col>2</xdr:col>
                    <xdr:colOff>868680</xdr:colOff>
                    <xdr:row>1</xdr:row>
                    <xdr:rowOff>30600</xdr:rowOff>
                  </from>
                  <to>
                    <xdr:col>5</xdr:col>
                    <xdr:colOff>1036440</xdr:colOff>
                    <xdr:row>3</xdr:row>
                    <xdr:rowOff>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W11825"/>
  <sheetViews>
    <sheetView showFormulas="false" showGridLines="true" showRowColHeaders="true" showZeros="true" rightToLeft="false" tabSelected="false" showOutlineSymbols="true" defaultGridColor="true" view="normal" topLeftCell="O1" colorId="64" zoomScale="100" zoomScaleNormal="100" zoomScalePageLayoutView="100" workbookViewId="0">
      <pane xSplit="0" ySplit="1" topLeftCell="A2" activePane="bottomLeft" state="frozen"/>
      <selection pane="topLeft" activeCell="O1" activeCellId="0" sqref="O1"/>
      <selection pane="bottomLeft" activeCell="W1" activeCellId="1" sqref="A1:J2956 W1"/>
    </sheetView>
  </sheetViews>
  <sheetFormatPr defaultColWidth="8.55078125" defaultRowHeight="14.25" zeroHeight="false" outlineLevelRow="0" outlineLevelCol="0"/>
  <cols>
    <col collapsed="false" customWidth="true" hidden="false" outlineLevel="0" max="1" min="1" style="0" width="7.54"/>
    <col collapsed="false" customWidth="true" hidden="false" outlineLevel="0" max="2" min="2" style="52" width="30.45"/>
    <col collapsed="false" customWidth="true" hidden="false" outlineLevel="0" max="3" min="3" style="52" width="12.37"/>
    <col collapsed="false" customWidth="true" hidden="false" outlineLevel="0" max="4" min="4" style="53" width="17.54"/>
    <col collapsed="false" customWidth="true" hidden="false" outlineLevel="0" max="5" min="5" style="53" width="10.46"/>
    <col collapsed="false" customWidth="true" hidden="false" outlineLevel="0" max="6" min="6" style="0" width="59.91"/>
    <col collapsed="false" customWidth="true" hidden="false" outlineLevel="0" max="7" min="7" style="0" width="10.54"/>
    <col collapsed="false" customWidth="true" hidden="false" outlineLevel="0" max="8" min="8" style="0" width="69.54"/>
    <col collapsed="false" customWidth="true" hidden="false" outlineLevel="0" max="9" min="9" style="0" width="19.91"/>
    <col collapsed="false" customWidth="true" hidden="false" outlineLevel="0" max="10" min="10" style="0" width="9.91"/>
    <col collapsed="false" customWidth="true" hidden="false" outlineLevel="0" max="11" min="11" style="0" width="8.63"/>
    <col collapsed="false" customWidth="true" hidden="false" outlineLevel="0" max="12" min="12" style="0" width="11.99"/>
    <col collapsed="false" customWidth="true" hidden="false" outlineLevel="0" max="13" min="13" style="0" width="12.45"/>
    <col collapsed="false" customWidth="true" hidden="false" outlineLevel="0" max="14" min="14" style="0" width="14.01"/>
    <col collapsed="false" customWidth="true" hidden="false" outlineLevel="0" max="16" min="16" style="0" width="19.91"/>
    <col collapsed="false" customWidth="true" hidden="false" outlineLevel="0" max="17" min="17" style="0" width="16.09"/>
    <col collapsed="false" customWidth="true" hidden="false" outlineLevel="0" max="18" min="18" style="0" width="10.46"/>
    <col collapsed="false" customWidth="true" hidden="false" outlineLevel="0" max="19" min="19" style="0" width="10.99"/>
    <col collapsed="false" customWidth="true" hidden="false" outlineLevel="0" max="20" min="20" style="0" width="11.64"/>
    <col collapsed="false" customWidth="true" hidden="false" outlineLevel="0" max="21" min="21" style="0" width="19.91"/>
    <col collapsed="false" customWidth="true" hidden="false" outlineLevel="0" max="22" min="22" style="0" width="11.45"/>
    <col collapsed="false" customWidth="true" hidden="false" outlineLevel="0" max="23" min="23" style="0" width="51.91"/>
  </cols>
  <sheetData>
    <row r="1" s="27" customFormat="true" ht="14.25" hidden="false" customHeight="true" outlineLevel="0" collapsed="false">
      <c r="A1" s="27" t="s">
        <v>721</v>
      </c>
      <c r="B1" s="54" t="s">
        <v>722</v>
      </c>
      <c r="C1" s="54" t="s">
        <v>723</v>
      </c>
      <c r="D1" s="55" t="s">
        <v>724</v>
      </c>
      <c r="E1" s="55" t="s">
        <v>725</v>
      </c>
      <c r="F1" s="56" t="s">
        <v>726</v>
      </c>
      <c r="G1" s="57" t="s">
        <v>11</v>
      </c>
      <c r="H1" s="57" t="s">
        <v>727</v>
      </c>
      <c r="I1" s="58" t="s">
        <v>684</v>
      </c>
      <c r="J1" s="58" t="s">
        <v>728</v>
      </c>
      <c r="K1" s="58" t="s">
        <v>729</v>
      </c>
      <c r="L1" s="59" t="s">
        <v>730</v>
      </c>
      <c r="M1" s="59" t="s">
        <v>731</v>
      </c>
      <c r="N1" s="59" t="s">
        <v>732</v>
      </c>
      <c r="P1" s="57" t="s">
        <v>733</v>
      </c>
      <c r="Q1" s="57" t="s">
        <v>734</v>
      </c>
      <c r="R1" s="57" t="s">
        <v>735</v>
      </c>
      <c r="S1" s="60" t="s">
        <v>736</v>
      </c>
      <c r="T1" s="60" t="s">
        <v>737</v>
      </c>
      <c r="U1" s="58" t="s">
        <v>738</v>
      </c>
      <c r="V1" s="58" t="s">
        <v>739</v>
      </c>
      <c r="W1" s="58" t="s">
        <v>740</v>
      </c>
    </row>
    <row r="2" customFormat="false" ht="14.25" hidden="false" customHeight="false" outlineLevel="0" collapsed="false">
      <c r="A2" s="0" t="s">
        <v>741</v>
      </c>
      <c r="B2" s="52" t="s">
        <v>742</v>
      </c>
      <c r="C2" s="52" t="s">
        <v>743</v>
      </c>
      <c r="D2" s="53" t="n">
        <v>0.1</v>
      </c>
      <c r="E2" s="53" t="n">
        <v>31.4</v>
      </c>
      <c r="F2" s="0" t="s">
        <v>744</v>
      </c>
      <c r="G2" s="0" t="str">
        <f aca="false">LEFT(B2,2)</f>
        <v>01</v>
      </c>
      <c r="H2" s="0" t="str">
        <f aca="false">I2&amp;"_"&amp;G2&amp;"_"&amp;F2</f>
        <v>Loegfroe_01_20180821_DL2018136_FrederiksborgGym_koersel1</v>
      </c>
      <c r="I2" s="61" t="str">
        <f aca="false">MID(RIGHT(B2,LEN(B2)-3),1,FIND("_",RIGHT(B2,LEN(B2)-3))-1)</f>
        <v>Loegfroe</v>
      </c>
      <c r="J2" s="61" t="str">
        <f aca="false">TRIM(SUBSTITUTE(RIGHT(B2,FIND(I2,B2)+1),"_",""))</f>
        <v>PosK</v>
      </c>
      <c r="K2" s="0" t="n">
        <f aca="false">IFERROR(VALUE(SUBSTITUTE(E2,".",",")),E2)</f>
        <v>31.4</v>
      </c>
      <c r="L2" s="61" t="n">
        <f aca="false">IF(J2="PosK",SUMIFS(K:K,J:J,"PosK",H:H,H2),"")</f>
        <v>31.4</v>
      </c>
      <c r="M2" s="61" t="n">
        <f aca="false">IF(J2="PosK",SUMIFS(K:K,J:J,"NegK",H:H,H2),"")</f>
        <v>0</v>
      </c>
      <c r="N2" s="61" t="n">
        <f aca="false">IF(J2="PosK",SUMIFS(K:K,J:J,"eDNA",H:H,H2),"")</f>
        <v>0</v>
      </c>
      <c r="P2" s="62" t="n">
        <f aca="false">IF(K4="No Ct",0,K4)</f>
        <v>0</v>
      </c>
      <c r="Q2" s="62" t="n">
        <f aca="false">IF(K5="No Ct",0,K5)</f>
        <v>0</v>
      </c>
      <c r="R2" s="0" t="str">
        <f aca="false">IF(AND(L2&gt;0,M2=0),"Valid","Invalid")</f>
        <v>Valid</v>
      </c>
      <c r="S2" s="0" t="str">
        <f aca="false">IF(OR(P2&gt;1,Q2&gt;1),"Present","Absent")</f>
        <v>Absent</v>
      </c>
      <c r="T2" s="63" t="str">
        <f aca="false">IF(OR(AND(P2&gt;1,P2&lt;41),AND(Q2&gt;1,Q2&lt;41)),"Ct&lt;41","Ct&gt;41")</f>
        <v>Ct&gt;41</v>
      </c>
      <c r="U2" s="0" t="str">
        <f aca="false">I2</f>
        <v>Loegfroe</v>
      </c>
      <c r="V2" s="0" t="str">
        <f aca="false">MID(F2,10,9)</f>
        <v>DL2018136</v>
      </c>
      <c r="W2" s="64" t="str">
        <f aca="false">V2&amp;"_"&amp;U2&amp;"_"&amp;R2&amp;"_"&amp;S2&amp;"_"&amp;T2</f>
        <v>DL2018136_Loegfroe_Valid_Absent_Ct&gt;41</v>
      </c>
    </row>
    <row r="3" customFormat="false" ht="14.25" hidden="false" customHeight="false" outlineLevel="0" collapsed="false">
      <c r="A3" s="0" t="s">
        <v>745</v>
      </c>
      <c r="B3" s="52" t="s">
        <v>746</v>
      </c>
      <c r="C3" s="52" t="s">
        <v>747</v>
      </c>
      <c r="D3" s="53" t="n">
        <v>0.1</v>
      </c>
      <c r="E3" s="53" t="s">
        <v>748</v>
      </c>
      <c r="F3" s="0" t="s">
        <v>744</v>
      </c>
      <c r="G3" s="0" t="str">
        <f aca="false">LEFT(B3,2)</f>
        <v>01</v>
      </c>
      <c r="H3" s="0" t="str">
        <f aca="false">I3&amp;"_"&amp;G3&amp;"_"&amp;F3</f>
        <v>Loegfroe_01_20180821_DL2018136_FrederiksborgGym_koersel1</v>
      </c>
      <c r="I3" s="61" t="str">
        <f aca="false">MID(RIGHT(B3,LEN(B3)-3),1,FIND("_",RIGHT(B3,LEN(B3)-3))-1)</f>
        <v>Loegfroe</v>
      </c>
      <c r="J3" s="61" t="str">
        <f aca="false">TRIM(SUBSTITUTE(RIGHT(B3,FIND(I3,B3)+1),"_",""))</f>
        <v>NegK</v>
      </c>
      <c r="K3" s="0" t="str">
        <f aca="false">IFERROR(VALUE(SUBSTITUTE(E3,".",",")),E3)</f>
        <v>No Ct</v>
      </c>
      <c r="L3" s="61" t="str">
        <f aca="false">IF(J3="PosK",SUMIFS(K:K,J:J,"PosK",H:H,H3),"")</f>
        <v/>
      </c>
      <c r="M3" s="61" t="str">
        <f aca="false">IF(J3="PosK",SUMIFS(K:K,J:J,"NegK",H:H,H3),"")</f>
        <v/>
      </c>
      <c r="N3" s="61" t="str">
        <f aca="false">IF(J3="PosK",SUMIFS(K:K,J:J,"eDNA",H:H,H3),"")</f>
        <v/>
      </c>
    </row>
    <row r="4" customFormat="false" ht="14.25" hidden="false" customHeight="false" outlineLevel="0" collapsed="false">
      <c r="A4" s="0" t="s">
        <v>749</v>
      </c>
      <c r="B4" s="52" t="s">
        <v>750</v>
      </c>
      <c r="C4" s="52" t="s">
        <v>751</v>
      </c>
      <c r="D4" s="53" t="n">
        <v>0.1</v>
      </c>
      <c r="E4" s="53" t="s">
        <v>748</v>
      </c>
      <c r="F4" s="0" t="s">
        <v>744</v>
      </c>
      <c r="G4" s="0" t="str">
        <f aca="false">LEFT(B4,2)</f>
        <v>01</v>
      </c>
      <c r="H4" s="0" t="str">
        <f aca="false">I4&amp;"_"&amp;G4&amp;"_"&amp;F4</f>
        <v>Loegfroe_01_20180821_DL2018136_FrederiksborgGym_koersel1</v>
      </c>
      <c r="I4" s="61" t="str">
        <f aca="false">MID(RIGHT(B4,LEN(B4)-3),1,FIND("_",RIGHT(B4,LEN(B4)-3))-1)</f>
        <v>Loegfroe</v>
      </c>
      <c r="J4" s="61" t="str">
        <f aca="false">TRIM(SUBSTITUTE(RIGHT(B4,FIND(I4,B4)+1),"_",""))</f>
        <v>eDNA</v>
      </c>
      <c r="K4" s="0" t="str">
        <f aca="false">IFERROR(VALUE(SUBSTITUTE(E4,".",",")),E4)</f>
        <v>No Ct</v>
      </c>
      <c r="L4" s="61" t="str">
        <f aca="false">IF(J4="PosK",SUMIFS(K:K,J:J,"PosK",H:H,H4),"")</f>
        <v/>
      </c>
      <c r="M4" s="61" t="str">
        <f aca="false">IF(J4="PosK",SUMIFS(K:K,J:J,"NegK",H:H,H4),"")</f>
        <v/>
      </c>
      <c r="N4" s="61" t="str">
        <f aca="false">IF(J4="PosK",SUMIFS(K:K,J:J,"eDNA",H:H,H4),"")</f>
        <v/>
      </c>
      <c r="Q4" s="62"/>
    </row>
    <row r="5" customFormat="false" ht="14.25" hidden="false" customHeight="false" outlineLevel="0" collapsed="false">
      <c r="A5" s="0" t="s">
        <v>752</v>
      </c>
      <c r="B5" s="52" t="s">
        <v>753</v>
      </c>
      <c r="C5" s="52" t="s">
        <v>751</v>
      </c>
      <c r="D5" s="53" t="n">
        <v>0.1</v>
      </c>
      <c r="E5" s="53" t="s">
        <v>748</v>
      </c>
      <c r="F5" s="0" t="s">
        <v>744</v>
      </c>
      <c r="G5" s="0" t="str">
        <f aca="false">LEFT(B5,2)</f>
        <v>01</v>
      </c>
      <c r="H5" s="0" t="str">
        <f aca="false">I5&amp;"_"&amp;G5&amp;"_"&amp;F5</f>
        <v>Loegfroe_01_20180821_DL2018136_FrederiksborgGym_koersel1</v>
      </c>
      <c r="I5" s="61" t="str">
        <f aca="false">MID(RIGHT(B5,LEN(B5)-3),1,FIND("_",RIGHT(B5,LEN(B5)-3))-1)</f>
        <v>Loegfroe</v>
      </c>
      <c r="J5" s="61" t="str">
        <f aca="false">TRIM(SUBSTITUTE(RIGHT(B5,FIND(I5,B5)+1),"_",""))</f>
        <v>eDNA</v>
      </c>
      <c r="K5" s="0" t="str">
        <f aca="false">IFERROR(VALUE(SUBSTITUTE(E5,".",",")),E5)</f>
        <v>No Ct</v>
      </c>
      <c r="L5" s="61" t="str">
        <f aca="false">IF(J5="PosK",SUMIFS(K:K,J:J,"PosK",H:H,H5),"")</f>
        <v/>
      </c>
      <c r="M5" s="61" t="str">
        <f aca="false">IF(J5="PosK",SUMIFS(K:K,J:J,"NegK",H:H,H5),"")</f>
        <v/>
      </c>
      <c r="N5" s="61" t="str">
        <f aca="false">IF(J5="PosK",SUMIFS(K:K,J:J,"eDNA",H:H,H5),"")</f>
        <v/>
      </c>
      <c r="P5" s="62"/>
      <c r="T5" s="63"/>
      <c r="W5" s="64"/>
    </row>
    <row r="6" customFormat="false" ht="14.25" hidden="false" customHeight="false" outlineLevel="0" collapsed="false">
      <c r="A6" s="0" t="s">
        <v>754</v>
      </c>
      <c r="B6" s="52" t="s">
        <v>755</v>
      </c>
      <c r="C6" s="52" t="s">
        <v>743</v>
      </c>
      <c r="D6" s="53" t="n">
        <v>0.1</v>
      </c>
      <c r="E6" s="53" t="s">
        <v>748</v>
      </c>
      <c r="F6" s="0" t="s">
        <v>744</v>
      </c>
      <c r="G6" s="0" t="str">
        <f aca="false">LEFT(B6,2)</f>
        <v>02</v>
      </c>
      <c r="H6" s="0" t="str">
        <f aca="false">I6&amp;"_"&amp;G6&amp;"_"&amp;F6</f>
        <v>StorVandsalamander_02_20180821_DL2018136_FrederiksborgGym_koersel1</v>
      </c>
      <c r="I6" s="61" t="str">
        <f aca="false">MID(RIGHT(B6,LEN(B6)-3),1,FIND("_",RIGHT(B6,LEN(B6)-3))-1)</f>
        <v>StorVandsalamander</v>
      </c>
      <c r="J6" s="61" t="str">
        <f aca="false">TRIM(SUBSTITUTE(RIGHT(B6,FIND(I6,B6)+1),"_",""))</f>
        <v>PosK</v>
      </c>
      <c r="K6" s="0" t="str">
        <f aca="false">IFERROR(VALUE(SUBSTITUTE(E6,".",",")),E6)</f>
        <v>No Ct</v>
      </c>
      <c r="L6" s="61" t="n">
        <f aca="false">IF(J6="PosK",SUMIFS(K:K,J:J,"PosK",H:H,H6),"")</f>
        <v>0</v>
      </c>
      <c r="M6" s="61" t="n">
        <f aca="false">IF(J6="PosK",SUMIFS(K:K,J:J,"NegK",H:H,H6),"")</f>
        <v>0</v>
      </c>
      <c r="N6" s="61" t="n">
        <f aca="false">IF(J6="PosK",SUMIFS(K:K,J:J,"eDNA",H:H,H6),"")</f>
        <v>0</v>
      </c>
      <c r="P6" s="62" t="n">
        <f aca="false">IF(K8="No Ct",0,K8)</f>
        <v>0</v>
      </c>
      <c r="Q6" s="62" t="n">
        <f aca="false">IF(K9="No Ct",0,K9)</f>
        <v>0</v>
      </c>
      <c r="R6" s="0" t="str">
        <f aca="false">IF(AND(L6&gt;0,M6=0),"Valid","Invalid")</f>
        <v>Invalid</v>
      </c>
      <c r="S6" s="0" t="str">
        <f aca="false">IF(OR(P6&gt;1,Q6&gt;1),"Present","Absent")</f>
        <v>Absent</v>
      </c>
      <c r="T6" s="63" t="str">
        <f aca="false">IF(OR(AND(P6&gt;1,P6&lt;41),AND(Q6&gt;1,Q6&lt;41)),"Ct&lt;41","Ct&gt;41")</f>
        <v>Ct&gt;41</v>
      </c>
      <c r="U6" s="0" t="str">
        <f aca="false">I6</f>
        <v>StorVandsalamander</v>
      </c>
      <c r="V6" s="0" t="str">
        <f aca="false">MID(F6,10,9)</f>
        <v>DL2018136</v>
      </c>
      <c r="W6" s="64" t="str">
        <f aca="false">V6&amp;"_"&amp;U6&amp;"_"&amp;R6&amp;"_"&amp;S6&amp;"_"&amp;T6</f>
        <v>DL2018136_StorVandsalamander_Invalid_Absent_Ct&gt;41</v>
      </c>
    </row>
    <row r="7" customFormat="false" ht="14.25" hidden="false" customHeight="false" outlineLevel="0" collapsed="false">
      <c r="A7" s="0" t="s">
        <v>756</v>
      </c>
      <c r="B7" s="52" t="s">
        <v>757</v>
      </c>
      <c r="C7" s="52" t="s">
        <v>747</v>
      </c>
      <c r="D7" s="53" t="n">
        <v>0.1</v>
      </c>
      <c r="E7" s="53" t="s">
        <v>748</v>
      </c>
      <c r="F7" s="0" t="s">
        <v>744</v>
      </c>
      <c r="G7" s="0" t="str">
        <f aca="false">LEFT(B7,2)</f>
        <v>02</v>
      </c>
      <c r="H7" s="0" t="str">
        <f aca="false">I7&amp;"_"&amp;G7&amp;"_"&amp;F7</f>
        <v>StorVandsalamander_02_20180821_DL2018136_FrederiksborgGym_koersel1</v>
      </c>
      <c r="I7" s="61" t="str">
        <f aca="false">MID(RIGHT(B7,LEN(B7)-3),1,FIND("_",RIGHT(B7,LEN(B7)-3))-1)</f>
        <v>StorVandsalamander</v>
      </c>
      <c r="J7" s="61" t="str">
        <f aca="false">TRIM(SUBSTITUTE(RIGHT(B7,FIND(I7,B7)+1),"_",""))</f>
        <v>NegK</v>
      </c>
      <c r="K7" s="0" t="str">
        <f aca="false">IFERROR(VALUE(SUBSTITUTE(E7,".",",")),E7)</f>
        <v>No Ct</v>
      </c>
      <c r="L7" s="61" t="str">
        <f aca="false">IF(J7="PosK",SUMIFS(K:K,J:J,"PosK",H:H,H7),"")</f>
        <v/>
      </c>
      <c r="M7" s="61" t="str">
        <f aca="false">IF(J7="PosK",SUMIFS(K:K,J:J,"NegK",H:H,H7),"")</f>
        <v/>
      </c>
      <c r="N7" s="61" t="str">
        <f aca="false">IF(J7="PosK",SUMIFS(K:K,J:J,"eDNA",H:H,H7),"")</f>
        <v/>
      </c>
    </row>
    <row r="8" customFormat="false" ht="14.25" hidden="false" customHeight="false" outlineLevel="0" collapsed="false">
      <c r="A8" s="0" t="s">
        <v>758</v>
      </c>
      <c r="B8" s="52" t="s">
        <v>759</v>
      </c>
      <c r="C8" s="52" t="s">
        <v>751</v>
      </c>
      <c r="D8" s="53" t="n">
        <v>0.1</v>
      </c>
      <c r="E8" s="53" t="s">
        <v>748</v>
      </c>
      <c r="F8" s="0" t="s">
        <v>744</v>
      </c>
      <c r="G8" s="0" t="str">
        <f aca="false">LEFT(B8,2)</f>
        <v>02</v>
      </c>
      <c r="H8" s="0" t="str">
        <f aca="false">I8&amp;"_"&amp;G8&amp;"_"&amp;F8</f>
        <v>StorVandsalamander_02_20180821_DL2018136_FrederiksborgGym_koersel1</v>
      </c>
      <c r="I8" s="61" t="str">
        <f aca="false">MID(RIGHT(B8,LEN(B8)-3),1,FIND("_",RIGHT(B8,LEN(B8)-3))-1)</f>
        <v>StorVandsalamander</v>
      </c>
      <c r="J8" s="61" t="str">
        <f aca="false">TRIM(SUBSTITUTE(RIGHT(B8,FIND(I8,B8)+1),"_",""))</f>
        <v>eDNA</v>
      </c>
      <c r="K8" s="0" t="str">
        <f aca="false">IFERROR(VALUE(SUBSTITUTE(E8,".",",")),E8)</f>
        <v>No Ct</v>
      </c>
      <c r="L8" s="61" t="str">
        <f aca="false">IF(J8="PosK",SUMIFS(K:K,J:J,"PosK",H:H,H8),"")</f>
        <v/>
      </c>
      <c r="M8" s="61" t="str">
        <f aca="false">IF(J8="PosK",SUMIFS(K:K,J:J,"NegK",H:H,H8),"")</f>
        <v/>
      </c>
      <c r="N8" s="61" t="str">
        <f aca="false">IF(J8="PosK",SUMIFS(K:K,J:J,"eDNA",H:H,H8),"")</f>
        <v/>
      </c>
      <c r="Q8" s="62"/>
    </row>
    <row r="9" customFormat="false" ht="14.25" hidden="false" customHeight="false" outlineLevel="0" collapsed="false">
      <c r="A9" s="0" t="s">
        <v>760</v>
      </c>
      <c r="B9" s="52" t="s">
        <v>761</v>
      </c>
      <c r="C9" s="52" t="s">
        <v>751</v>
      </c>
      <c r="D9" s="53" t="n">
        <v>0.1</v>
      </c>
      <c r="E9" s="53" t="s">
        <v>748</v>
      </c>
      <c r="F9" s="0" t="s">
        <v>744</v>
      </c>
      <c r="G9" s="0" t="str">
        <f aca="false">LEFT(B9,2)</f>
        <v>02</v>
      </c>
      <c r="H9" s="0" t="str">
        <f aca="false">I9&amp;"_"&amp;G9&amp;"_"&amp;F9</f>
        <v>StorVandsalamander_02_20180821_DL2018136_FrederiksborgGym_koersel1</v>
      </c>
      <c r="I9" s="61" t="str">
        <f aca="false">MID(RIGHT(B9,LEN(B9)-3),1,FIND("_",RIGHT(B9,LEN(B9)-3))-1)</f>
        <v>StorVandsalamander</v>
      </c>
      <c r="J9" s="61" t="str">
        <f aca="false">TRIM(SUBSTITUTE(RIGHT(B9,FIND(I9,B9)+1),"_",""))</f>
        <v>eDNA</v>
      </c>
      <c r="K9" s="0" t="str">
        <f aca="false">IFERROR(VALUE(SUBSTITUTE(E9,".",",")),E9)</f>
        <v>No Ct</v>
      </c>
      <c r="L9" s="61" t="str">
        <f aca="false">IF(J9="PosK",SUMIFS(K:K,J:J,"PosK",H:H,H9),"")</f>
        <v/>
      </c>
      <c r="M9" s="61" t="str">
        <f aca="false">IF(J9="PosK",SUMIFS(K:K,J:J,"NegK",H:H,H9),"")</f>
        <v/>
      </c>
      <c r="N9" s="61" t="str">
        <f aca="false">IF(J9="PosK",SUMIFS(K:K,J:J,"eDNA",H:H,H9),"")</f>
        <v/>
      </c>
      <c r="P9" s="62"/>
      <c r="T9" s="63"/>
      <c r="W9" s="64"/>
    </row>
    <row r="10" customFormat="false" ht="14.25" hidden="false" customHeight="false" outlineLevel="0" collapsed="false">
      <c r="A10" s="0" t="s">
        <v>762</v>
      </c>
      <c r="B10" s="52" t="s">
        <v>763</v>
      </c>
      <c r="C10" s="52" t="s">
        <v>743</v>
      </c>
      <c r="D10" s="53" t="n">
        <v>0.1</v>
      </c>
      <c r="E10" s="53" t="n">
        <v>24.09</v>
      </c>
      <c r="F10" s="0" t="s">
        <v>744</v>
      </c>
      <c r="G10" s="0" t="str">
        <f aca="false">LEFT(B10,2)</f>
        <v>03</v>
      </c>
      <c r="H10" s="0" t="str">
        <f aca="false">I10&amp;"_"&amp;G10&amp;"_"&amp;F10</f>
        <v>Strandtudse_03_20180821_DL2018136_FrederiksborgGym_koersel1</v>
      </c>
      <c r="I10" s="61" t="str">
        <f aca="false">MID(RIGHT(B10,LEN(B10)-3),1,FIND("_",RIGHT(B10,LEN(B10)-3))-1)</f>
        <v>Strandtudse</v>
      </c>
      <c r="J10" s="61" t="str">
        <f aca="false">TRIM(SUBSTITUTE(RIGHT(B10,FIND(I10,B10)+1),"_",""))</f>
        <v>PosK</v>
      </c>
      <c r="K10" s="0" t="n">
        <f aca="false">IFERROR(VALUE(SUBSTITUTE(E10,".",",")),E10)</f>
        <v>24.09</v>
      </c>
      <c r="L10" s="61" t="n">
        <f aca="false">IF(J10="PosK",SUMIFS(K:K,J:J,"PosK",H:H,H10),"")</f>
        <v>24.09</v>
      </c>
      <c r="M10" s="61" t="n">
        <f aca="false">IF(J10="PosK",SUMIFS(K:K,J:J,"NegK",H:H,H10),"")</f>
        <v>0</v>
      </c>
      <c r="N10" s="61" t="n">
        <f aca="false">IF(J10="PosK",SUMIFS(K:K,J:J,"eDNA",H:H,H10),"")</f>
        <v>0</v>
      </c>
      <c r="P10" s="62" t="n">
        <f aca="false">IF(K12="No Ct",0,K12)</f>
        <v>0</v>
      </c>
      <c r="Q10" s="62" t="n">
        <f aca="false">IF(K13="No Ct",0,K13)</f>
        <v>0</v>
      </c>
      <c r="R10" s="0" t="str">
        <f aca="false">IF(AND(L10&gt;0,M10=0),"Valid","Invalid")</f>
        <v>Valid</v>
      </c>
      <c r="S10" s="0" t="str">
        <f aca="false">IF(OR(P10&gt;1,Q10&gt;1),"Present","Absent")</f>
        <v>Absent</v>
      </c>
      <c r="T10" s="63" t="str">
        <f aca="false">IF(OR(AND(P10&gt;1,P10&lt;41),AND(Q10&gt;1,Q10&lt;41)),"Ct&lt;41","Ct&gt;41")</f>
        <v>Ct&gt;41</v>
      </c>
      <c r="U10" s="0" t="str">
        <f aca="false">I10</f>
        <v>Strandtudse</v>
      </c>
      <c r="V10" s="0" t="str">
        <f aca="false">MID(F10,10,9)</f>
        <v>DL2018136</v>
      </c>
      <c r="W10" s="64" t="str">
        <f aca="false">V10&amp;"_"&amp;U10&amp;"_"&amp;R10&amp;"_"&amp;S10&amp;"_"&amp;T10</f>
        <v>DL2018136_Strandtudse_Valid_Absent_Ct&gt;41</v>
      </c>
    </row>
    <row r="11" customFormat="false" ht="14.25" hidden="false" customHeight="false" outlineLevel="0" collapsed="false">
      <c r="A11" s="0" t="s">
        <v>764</v>
      </c>
      <c r="B11" s="52" t="s">
        <v>765</v>
      </c>
      <c r="C11" s="52" t="s">
        <v>747</v>
      </c>
      <c r="D11" s="53" t="n">
        <v>0.1</v>
      </c>
      <c r="E11" s="53" t="s">
        <v>748</v>
      </c>
      <c r="F11" s="0" t="s">
        <v>744</v>
      </c>
      <c r="G11" s="0" t="str">
        <f aca="false">LEFT(B11,2)</f>
        <v>03</v>
      </c>
      <c r="H11" s="0" t="str">
        <f aca="false">I11&amp;"_"&amp;G11&amp;"_"&amp;F11</f>
        <v>Strandtudse_03_20180821_DL2018136_FrederiksborgGym_koersel1</v>
      </c>
      <c r="I11" s="61" t="str">
        <f aca="false">MID(RIGHT(B11,LEN(B11)-3),1,FIND("_",RIGHT(B11,LEN(B11)-3))-1)</f>
        <v>Strandtudse</v>
      </c>
      <c r="J11" s="61" t="str">
        <f aca="false">TRIM(SUBSTITUTE(RIGHT(B11,FIND(I11,B11)+1),"_",""))</f>
        <v>NegK</v>
      </c>
      <c r="K11" s="0" t="str">
        <f aca="false">IFERROR(VALUE(SUBSTITUTE(E11,".",",")),E11)</f>
        <v>No Ct</v>
      </c>
      <c r="L11" s="61" t="str">
        <f aca="false">IF(J11="PosK",SUMIFS(K:K,J:J,"PosK",H:H,H11),"")</f>
        <v/>
      </c>
      <c r="M11" s="61" t="str">
        <f aca="false">IF(J11="PosK",SUMIFS(K:K,J:J,"NegK",H:H,H11),"")</f>
        <v/>
      </c>
      <c r="N11" s="61" t="str">
        <f aca="false">IF(J11="PosK",SUMIFS(K:K,J:J,"eDNA",H:H,H11),"")</f>
        <v/>
      </c>
    </row>
    <row r="12" customFormat="false" ht="14.25" hidden="false" customHeight="false" outlineLevel="0" collapsed="false">
      <c r="A12" s="0" t="s">
        <v>766</v>
      </c>
      <c r="B12" s="52" t="s">
        <v>767</v>
      </c>
      <c r="C12" s="52" t="s">
        <v>751</v>
      </c>
      <c r="D12" s="53" t="n">
        <v>0.1</v>
      </c>
      <c r="E12" s="53" t="s">
        <v>748</v>
      </c>
      <c r="F12" s="0" t="s">
        <v>744</v>
      </c>
      <c r="G12" s="0" t="str">
        <f aca="false">LEFT(B12,2)</f>
        <v>03</v>
      </c>
      <c r="H12" s="0" t="str">
        <f aca="false">I12&amp;"_"&amp;G12&amp;"_"&amp;F12</f>
        <v>Strandtudse_03_20180821_DL2018136_FrederiksborgGym_koersel1</v>
      </c>
      <c r="I12" s="61" t="str">
        <f aca="false">MID(RIGHT(B12,LEN(B12)-3),1,FIND("_",RIGHT(B12,LEN(B12)-3))-1)</f>
        <v>Strandtudse</v>
      </c>
      <c r="J12" s="61" t="str">
        <f aca="false">TRIM(SUBSTITUTE(RIGHT(B12,FIND(I12,B12)+1),"_",""))</f>
        <v>eDNA</v>
      </c>
      <c r="K12" s="0" t="str">
        <f aca="false">IFERROR(VALUE(SUBSTITUTE(E12,".",",")),E12)</f>
        <v>No Ct</v>
      </c>
      <c r="L12" s="61" t="str">
        <f aca="false">IF(J12="PosK",SUMIFS(K:K,J:J,"PosK",H:H,H12),"")</f>
        <v/>
      </c>
      <c r="M12" s="61" t="str">
        <f aca="false">IF(J12="PosK",SUMIFS(K:K,J:J,"NegK",H:H,H12),"")</f>
        <v/>
      </c>
      <c r="N12" s="61" t="str">
        <f aca="false">IF(J12="PosK",SUMIFS(K:K,J:J,"eDNA",H:H,H12),"")</f>
        <v/>
      </c>
      <c r="Q12" s="62"/>
    </row>
    <row r="13" customFormat="false" ht="14.25" hidden="false" customHeight="false" outlineLevel="0" collapsed="false">
      <c r="A13" s="0" t="s">
        <v>768</v>
      </c>
      <c r="B13" s="52" t="s">
        <v>769</v>
      </c>
      <c r="C13" s="52" t="s">
        <v>751</v>
      </c>
      <c r="D13" s="53" t="n">
        <v>0.1</v>
      </c>
      <c r="E13" s="53" t="s">
        <v>748</v>
      </c>
      <c r="F13" s="0" t="s">
        <v>744</v>
      </c>
      <c r="G13" s="0" t="str">
        <f aca="false">LEFT(B13,2)</f>
        <v>03</v>
      </c>
      <c r="H13" s="0" t="str">
        <f aca="false">I13&amp;"_"&amp;G13&amp;"_"&amp;F13</f>
        <v>Strandtudse_03_20180821_DL2018136_FrederiksborgGym_koersel1</v>
      </c>
      <c r="I13" s="61" t="str">
        <f aca="false">MID(RIGHT(B13,LEN(B13)-3),1,FIND("_",RIGHT(B13,LEN(B13)-3))-1)</f>
        <v>Strandtudse</v>
      </c>
      <c r="J13" s="61" t="str">
        <f aca="false">TRIM(SUBSTITUTE(RIGHT(B13,FIND(I13,B13)+1),"_",""))</f>
        <v>eDNA</v>
      </c>
      <c r="K13" s="0" t="str">
        <f aca="false">IFERROR(VALUE(SUBSTITUTE(E13,".",",")),E13)</f>
        <v>No Ct</v>
      </c>
      <c r="L13" s="61" t="str">
        <f aca="false">IF(J13="PosK",SUMIFS(K:K,J:J,"PosK",H:H,H13),"")</f>
        <v/>
      </c>
      <c r="M13" s="61" t="str">
        <f aca="false">IF(J13="PosK",SUMIFS(K:K,J:J,"NegK",H:H,H13),"")</f>
        <v/>
      </c>
      <c r="N13" s="61" t="str">
        <f aca="false">IF(J13="PosK",SUMIFS(K:K,J:J,"eDNA",H:H,H13),"")</f>
        <v/>
      </c>
      <c r="P13" s="62"/>
      <c r="T13" s="63"/>
      <c r="W13" s="64"/>
    </row>
    <row r="14" customFormat="false" ht="14.25" hidden="false" customHeight="false" outlineLevel="0" collapsed="false">
      <c r="A14" s="0" t="s">
        <v>770</v>
      </c>
      <c r="B14" s="52" t="s">
        <v>771</v>
      </c>
      <c r="C14" s="52" t="s">
        <v>743</v>
      </c>
      <c r="D14" s="53" t="n">
        <v>0.1</v>
      </c>
      <c r="E14" s="53" t="s">
        <v>748</v>
      </c>
      <c r="F14" s="0" t="s">
        <v>744</v>
      </c>
      <c r="G14" s="0" t="str">
        <f aca="false">LEFT(B14,2)</f>
        <v>04</v>
      </c>
      <c r="H14" s="0" t="str">
        <f aca="false">I14&amp;"_"&amp;G14&amp;"_"&amp;F14</f>
        <v>GroenbrogetTudse_04_20180821_DL2018136_FrederiksborgGym_koersel1</v>
      </c>
      <c r="I14" s="61" t="str">
        <f aca="false">MID(RIGHT(B14,LEN(B14)-3),1,FIND("_",RIGHT(B14,LEN(B14)-3))-1)</f>
        <v>GroenbrogetTudse</v>
      </c>
      <c r="J14" s="61" t="str">
        <f aca="false">TRIM(SUBSTITUTE(RIGHT(B14,FIND(I14,B14)+1),"_",""))</f>
        <v>PosK</v>
      </c>
      <c r="K14" s="0" t="str">
        <f aca="false">IFERROR(VALUE(SUBSTITUTE(E14,".",",")),E14)</f>
        <v>No Ct</v>
      </c>
      <c r="L14" s="61" t="n">
        <f aca="false">IF(J14="PosK",SUMIFS(K:K,J:J,"PosK",H:H,H14),"")</f>
        <v>0</v>
      </c>
      <c r="M14" s="61" t="n">
        <f aca="false">IF(J14="PosK",SUMIFS(K:K,J:J,"NegK",H:H,H14),"")</f>
        <v>0</v>
      </c>
      <c r="N14" s="61" t="n">
        <f aca="false">IF(J14="PosK",SUMIFS(K:K,J:J,"eDNA",H:H,H14),"")</f>
        <v>0</v>
      </c>
      <c r="P14" s="62" t="n">
        <f aca="false">IF(K16="No Ct",0,K16)</f>
        <v>0</v>
      </c>
      <c r="Q14" s="62" t="n">
        <f aca="false">IF(K17="No Ct",0,K17)</f>
        <v>0</v>
      </c>
      <c r="R14" s="0" t="str">
        <f aca="false">IF(AND(L14&gt;0,M14=0),"Valid","Invalid")</f>
        <v>Invalid</v>
      </c>
      <c r="S14" s="0" t="str">
        <f aca="false">IF(OR(P14&gt;1,Q14&gt;1),"Present","Absent")</f>
        <v>Absent</v>
      </c>
      <c r="T14" s="63" t="str">
        <f aca="false">IF(OR(AND(P14&gt;1,P14&lt;41),AND(Q14&gt;1,Q14&lt;41)),"Ct&lt;41","Ct&gt;41")</f>
        <v>Ct&gt;41</v>
      </c>
      <c r="U14" s="0" t="str">
        <f aca="false">I14</f>
        <v>GroenbrogetTudse</v>
      </c>
      <c r="V14" s="0" t="str">
        <f aca="false">MID(F14,10,9)</f>
        <v>DL2018136</v>
      </c>
      <c r="W14" s="64" t="str">
        <f aca="false">V14&amp;"_"&amp;U14&amp;"_"&amp;R14&amp;"_"&amp;S14&amp;"_"&amp;T14</f>
        <v>DL2018136_GroenbrogetTudse_Invalid_Absent_Ct&gt;41</v>
      </c>
    </row>
    <row r="15" customFormat="false" ht="14.25" hidden="false" customHeight="false" outlineLevel="0" collapsed="false">
      <c r="A15" s="0" t="s">
        <v>772</v>
      </c>
      <c r="B15" s="52" t="s">
        <v>773</v>
      </c>
      <c r="C15" s="52" t="s">
        <v>747</v>
      </c>
      <c r="D15" s="53" t="n">
        <v>0.1</v>
      </c>
      <c r="E15" s="53" t="s">
        <v>748</v>
      </c>
      <c r="F15" s="0" t="s">
        <v>744</v>
      </c>
      <c r="G15" s="0" t="str">
        <f aca="false">LEFT(B15,2)</f>
        <v>04</v>
      </c>
      <c r="H15" s="0" t="str">
        <f aca="false">I15&amp;"_"&amp;G15&amp;"_"&amp;F15</f>
        <v>GroenbrogetTudse_04_20180821_DL2018136_FrederiksborgGym_koersel1</v>
      </c>
      <c r="I15" s="61" t="str">
        <f aca="false">MID(RIGHT(B15,LEN(B15)-3),1,FIND("_",RIGHT(B15,LEN(B15)-3))-1)</f>
        <v>GroenbrogetTudse</v>
      </c>
      <c r="J15" s="61" t="str">
        <f aca="false">TRIM(SUBSTITUTE(RIGHT(B15,FIND(I15,B15)+1),"_",""))</f>
        <v>NegK</v>
      </c>
      <c r="K15" s="0" t="str">
        <f aca="false">IFERROR(VALUE(SUBSTITUTE(E15,".",",")),E15)</f>
        <v>No Ct</v>
      </c>
      <c r="L15" s="61" t="str">
        <f aca="false">IF(J15="PosK",SUMIFS(K:K,J:J,"PosK",H:H,H15),"")</f>
        <v/>
      </c>
      <c r="M15" s="61" t="str">
        <f aca="false">IF(J15="PosK",SUMIFS(K:K,J:J,"NegK",H:H,H15),"")</f>
        <v/>
      </c>
      <c r="N15" s="61" t="str">
        <f aca="false">IF(J15="PosK",SUMIFS(K:K,J:J,"eDNA",H:H,H15),"")</f>
        <v/>
      </c>
    </row>
    <row r="16" customFormat="false" ht="14.25" hidden="false" customHeight="false" outlineLevel="0" collapsed="false">
      <c r="A16" s="0" t="s">
        <v>774</v>
      </c>
      <c r="B16" s="52" t="s">
        <v>775</v>
      </c>
      <c r="C16" s="52" t="s">
        <v>751</v>
      </c>
      <c r="D16" s="53" t="n">
        <v>0.1</v>
      </c>
      <c r="E16" s="53" t="s">
        <v>748</v>
      </c>
      <c r="F16" s="0" t="s">
        <v>744</v>
      </c>
      <c r="G16" s="0" t="str">
        <f aca="false">LEFT(B16,2)</f>
        <v>04</v>
      </c>
      <c r="H16" s="0" t="str">
        <f aca="false">I16&amp;"_"&amp;G16&amp;"_"&amp;F16</f>
        <v>GroenbrogetTudse_04_20180821_DL2018136_FrederiksborgGym_koersel1</v>
      </c>
      <c r="I16" s="61" t="str">
        <f aca="false">MID(RIGHT(B16,LEN(B16)-3),1,FIND("_",RIGHT(B16,LEN(B16)-3))-1)</f>
        <v>GroenbrogetTudse</v>
      </c>
      <c r="J16" s="61" t="str">
        <f aca="false">TRIM(SUBSTITUTE(RIGHT(B16,FIND(I16,B16)+1),"_",""))</f>
        <v>eDNA</v>
      </c>
      <c r="K16" s="0" t="str">
        <f aca="false">IFERROR(VALUE(SUBSTITUTE(E16,".",",")),E16)</f>
        <v>No Ct</v>
      </c>
      <c r="L16" s="61" t="str">
        <f aca="false">IF(J16="PosK",SUMIFS(K:K,J:J,"PosK",H:H,H16),"")</f>
        <v/>
      </c>
      <c r="M16" s="61" t="str">
        <f aca="false">IF(J16="PosK",SUMIFS(K:K,J:J,"NegK",H:H,H16),"")</f>
        <v/>
      </c>
      <c r="N16" s="61" t="str">
        <f aca="false">IF(J16="PosK",SUMIFS(K:K,J:J,"eDNA",H:H,H16),"")</f>
        <v/>
      </c>
      <c r="Q16" s="62"/>
    </row>
    <row r="17" customFormat="false" ht="14.25" hidden="false" customHeight="false" outlineLevel="0" collapsed="false">
      <c r="A17" s="0" t="s">
        <v>776</v>
      </c>
      <c r="B17" s="52" t="s">
        <v>777</v>
      </c>
      <c r="C17" s="52" t="s">
        <v>751</v>
      </c>
      <c r="D17" s="53" t="n">
        <v>0.1</v>
      </c>
      <c r="E17" s="53" t="s">
        <v>748</v>
      </c>
      <c r="F17" s="0" t="s">
        <v>744</v>
      </c>
      <c r="G17" s="0" t="str">
        <f aca="false">LEFT(B17,2)</f>
        <v>04</v>
      </c>
      <c r="H17" s="0" t="str">
        <f aca="false">I17&amp;"_"&amp;G17&amp;"_"&amp;F17</f>
        <v>GroenbrogetTudse_04_20180821_DL2018136_FrederiksborgGym_koersel1</v>
      </c>
      <c r="I17" s="61" t="str">
        <f aca="false">MID(RIGHT(B17,LEN(B17)-3),1,FIND("_",RIGHT(B17,LEN(B17)-3))-1)</f>
        <v>GroenbrogetTudse</v>
      </c>
      <c r="J17" s="61" t="str">
        <f aca="false">TRIM(SUBSTITUTE(RIGHT(B17,FIND(I17,B17)+1),"_",""))</f>
        <v>eDNA</v>
      </c>
      <c r="K17" s="0" t="str">
        <f aca="false">IFERROR(VALUE(SUBSTITUTE(E17,".",",")),E17)</f>
        <v>No Ct</v>
      </c>
      <c r="L17" s="61" t="str">
        <f aca="false">IF(J17="PosK",SUMIFS(K:K,J:J,"PosK",H:H,H17),"")</f>
        <v/>
      </c>
      <c r="M17" s="61" t="str">
        <f aca="false">IF(J17="PosK",SUMIFS(K:K,J:J,"NegK",H:H,H17),"")</f>
        <v/>
      </c>
      <c r="N17" s="61" t="str">
        <f aca="false">IF(J17="PosK",SUMIFS(K:K,J:J,"eDNA",H:H,H17),"")</f>
        <v/>
      </c>
      <c r="P17" s="62"/>
      <c r="T17" s="63"/>
      <c r="W17" s="64"/>
    </row>
    <row r="18" customFormat="false" ht="14.25" hidden="false" customHeight="false" outlineLevel="0" collapsed="false">
      <c r="A18" s="0" t="s">
        <v>778</v>
      </c>
      <c r="B18" s="52" t="s">
        <v>779</v>
      </c>
      <c r="C18" s="52" t="s">
        <v>743</v>
      </c>
      <c r="D18" s="53" t="n">
        <v>0.1</v>
      </c>
      <c r="E18" s="53" t="n">
        <v>31.49</v>
      </c>
      <c r="F18" s="0" t="s">
        <v>744</v>
      </c>
      <c r="G18" s="0" t="str">
        <f aca="false">LEFT(B18,2)</f>
        <v>05</v>
      </c>
      <c r="H18" s="0" t="str">
        <f aca="false">I18&amp;"_"&amp;G18&amp;"_"&amp;F18</f>
        <v>Loevfroe_05_20180821_DL2018136_FrederiksborgGym_koersel1</v>
      </c>
      <c r="I18" s="61" t="str">
        <f aca="false">MID(RIGHT(B18,LEN(B18)-3),1,FIND("_",RIGHT(B18,LEN(B18)-3))-1)</f>
        <v>Loevfroe</v>
      </c>
      <c r="J18" s="61" t="str">
        <f aca="false">TRIM(SUBSTITUTE(RIGHT(B18,FIND(I18,B18)+1),"_",""))</f>
        <v>PosK</v>
      </c>
      <c r="K18" s="0" t="n">
        <f aca="false">IFERROR(VALUE(SUBSTITUTE(E18,".",",")),E18)</f>
        <v>31.49</v>
      </c>
      <c r="L18" s="61" t="n">
        <f aca="false">IF(J18="PosK",SUMIFS(K:K,J:J,"PosK",H:H,H18),"")</f>
        <v>31.49</v>
      </c>
      <c r="M18" s="61" t="n">
        <f aca="false">IF(J18="PosK",SUMIFS(K:K,J:J,"NegK",H:H,H18),"")</f>
        <v>0</v>
      </c>
      <c r="N18" s="61" t="n">
        <f aca="false">IF(J18="PosK",SUMIFS(K:K,J:J,"eDNA",H:H,H18),"")</f>
        <v>0</v>
      </c>
      <c r="P18" s="62" t="n">
        <f aca="false">IF(K20="No Ct",0,K20)</f>
        <v>0</v>
      </c>
      <c r="Q18" s="62" t="n">
        <f aca="false">IF(K21="No Ct",0,K21)</f>
        <v>0</v>
      </c>
      <c r="R18" s="0" t="str">
        <f aca="false">IF(AND(L18&gt;0,M18=0),"Valid","Invalid")</f>
        <v>Valid</v>
      </c>
      <c r="S18" s="0" t="str">
        <f aca="false">IF(OR(P18&gt;1,Q18&gt;1),"Present","Absent")</f>
        <v>Absent</v>
      </c>
      <c r="T18" s="63" t="str">
        <f aca="false">IF(OR(AND(P18&gt;1,P18&lt;41),AND(Q18&gt;1,Q18&lt;41)),"Ct&lt;41","Ct&gt;41")</f>
        <v>Ct&gt;41</v>
      </c>
      <c r="U18" s="0" t="str">
        <f aca="false">I18</f>
        <v>Loevfroe</v>
      </c>
      <c r="V18" s="0" t="str">
        <f aca="false">MID(F18,10,9)</f>
        <v>DL2018136</v>
      </c>
      <c r="W18" s="64" t="str">
        <f aca="false">V18&amp;"_"&amp;U18&amp;"_"&amp;R18&amp;"_"&amp;S18&amp;"_"&amp;T18</f>
        <v>DL2018136_Loevfroe_Valid_Absent_Ct&gt;41</v>
      </c>
    </row>
    <row r="19" customFormat="false" ht="14.25" hidden="false" customHeight="false" outlineLevel="0" collapsed="false">
      <c r="A19" s="0" t="s">
        <v>780</v>
      </c>
      <c r="B19" s="52" t="s">
        <v>781</v>
      </c>
      <c r="C19" s="52" t="s">
        <v>747</v>
      </c>
      <c r="D19" s="53" t="n">
        <v>0.1</v>
      </c>
      <c r="E19" s="53" t="s">
        <v>748</v>
      </c>
      <c r="F19" s="0" t="s">
        <v>744</v>
      </c>
      <c r="G19" s="0" t="str">
        <f aca="false">LEFT(B19,2)</f>
        <v>05</v>
      </c>
      <c r="H19" s="0" t="str">
        <f aca="false">I19&amp;"_"&amp;G19&amp;"_"&amp;F19</f>
        <v>Loevfroe_05_20180821_DL2018136_FrederiksborgGym_koersel1</v>
      </c>
      <c r="I19" s="61" t="str">
        <f aca="false">MID(RIGHT(B19,LEN(B19)-3),1,FIND("_",RIGHT(B19,LEN(B19)-3))-1)</f>
        <v>Loevfroe</v>
      </c>
      <c r="J19" s="61" t="str">
        <f aca="false">TRIM(SUBSTITUTE(RIGHT(B19,FIND(I19,B19)+1),"_",""))</f>
        <v>NegK</v>
      </c>
      <c r="K19" s="0" t="str">
        <f aca="false">IFERROR(VALUE(SUBSTITUTE(E19,".",",")),E19)</f>
        <v>No Ct</v>
      </c>
      <c r="L19" s="61" t="str">
        <f aca="false">IF(J19="PosK",SUMIFS(K:K,J:J,"PosK",H:H,H19),"")</f>
        <v/>
      </c>
      <c r="M19" s="61" t="str">
        <f aca="false">IF(J19="PosK",SUMIFS(K:K,J:J,"NegK",H:H,H19),"")</f>
        <v/>
      </c>
      <c r="N19" s="61" t="str">
        <f aca="false">IF(J19="PosK",SUMIFS(K:K,J:J,"eDNA",H:H,H19),"")</f>
        <v/>
      </c>
    </row>
    <row r="20" customFormat="false" ht="14.25" hidden="false" customHeight="false" outlineLevel="0" collapsed="false">
      <c r="A20" s="0" t="s">
        <v>782</v>
      </c>
      <c r="B20" s="52" t="s">
        <v>783</v>
      </c>
      <c r="C20" s="52" t="s">
        <v>751</v>
      </c>
      <c r="D20" s="53" t="n">
        <v>0.1</v>
      </c>
      <c r="E20" s="53" t="s">
        <v>748</v>
      </c>
      <c r="F20" s="0" t="s">
        <v>744</v>
      </c>
      <c r="G20" s="0" t="str">
        <f aca="false">LEFT(B20,2)</f>
        <v>05</v>
      </c>
      <c r="H20" s="0" t="str">
        <f aca="false">I20&amp;"_"&amp;G20&amp;"_"&amp;F20</f>
        <v>Loevfroe_05_20180821_DL2018136_FrederiksborgGym_koersel1</v>
      </c>
      <c r="I20" s="61" t="str">
        <f aca="false">MID(RIGHT(B20,LEN(B20)-3),1,FIND("_",RIGHT(B20,LEN(B20)-3))-1)</f>
        <v>Loevfroe</v>
      </c>
      <c r="J20" s="61" t="str">
        <f aca="false">TRIM(SUBSTITUTE(RIGHT(B20,FIND(I20,B20)+1),"_",""))</f>
        <v>eDNA</v>
      </c>
      <c r="K20" s="0" t="str">
        <f aca="false">IFERROR(VALUE(SUBSTITUTE(E20,".",",")),E20)</f>
        <v>No Ct</v>
      </c>
      <c r="L20" s="61" t="str">
        <f aca="false">IF(J20="PosK",SUMIFS(K:K,J:J,"PosK",H:H,H20),"")</f>
        <v/>
      </c>
      <c r="M20" s="61" t="str">
        <f aca="false">IF(J20="PosK",SUMIFS(K:K,J:J,"NegK",H:H,H20),"")</f>
        <v/>
      </c>
      <c r="N20" s="61" t="str">
        <f aca="false">IF(J20="PosK",SUMIFS(K:K,J:J,"eDNA",H:H,H20),"")</f>
        <v/>
      </c>
      <c r="Q20" s="62"/>
    </row>
    <row r="21" customFormat="false" ht="14.25" hidden="false" customHeight="false" outlineLevel="0" collapsed="false">
      <c r="A21" s="0" t="s">
        <v>784</v>
      </c>
      <c r="B21" s="52" t="s">
        <v>785</v>
      </c>
      <c r="C21" s="52" t="s">
        <v>751</v>
      </c>
      <c r="D21" s="53" t="n">
        <v>0.1</v>
      </c>
      <c r="E21" s="53" t="s">
        <v>748</v>
      </c>
      <c r="F21" s="0" t="s">
        <v>744</v>
      </c>
      <c r="G21" s="0" t="str">
        <f aca="false">LEFT(B21,2)</f>
        <v>05</v>
      </c>
      <c r="H21" s="0" t="str">
        <f aca="false">I21&amp;"_"&amp;G21&amp;"_"&amp;F21</f>
        <v>Loevfroe_05_20180821_DL2018136_FrederiksborgGym_koersel1</v>
      </c>
      <c r="I21" s="61" t="str">
        <f aca="false">MID(RIGHT(B21,LEN(B21)-3),1,FIND("_",RIGHT(B21,LEN(B21)-3))-1)</f>
        <v>Loevfroe</v>
      </c>
      <c r="J21" s="61" t="str">
        <f aca="false">TRIM(SUBSTITUTE(RIGHT(B21,FIND(I21,B21)+1),"_",""))</f>
        <v>eDNA</v>
      </c>
      <c r="K21" s="0" t="str">
        <f aca="false">IFERROR(VALUE(SUBSTITUTE(E21,".",",")),E21)</f>
        <v>No Ct</v>
      </c>
      <c r="L21" s="61" t="str">
        <f aca="false">IF(J21="PosK",SUMIFS(K:K,J:J,"PosK",H:H,H21),"")</f>
        <v/>
      </c>
      <c r="M21" s="61" t="str">
        <f aca="false">IF(J21="PosK",SUMIFS(K:K,J:J,"NegK",H:H,H21),"")</f>
        <v/>
      </c>
      <c r="N21" s="61" t="str">
        <f aca="false">IF(J21="PosK",SUMIFS(K:K,J:J,"eDNA",H:H,H21),"")</f>
        <v/>
      </c>
      <c r="P21" s="62"/>
      <c r="T21" s="63"/>
      <c r="W21" s="64"/>
    </row>
    <row r="22" customFormat="false" ht="14.25" hidden="false" customHeight="false" outlineLevel="0" collapsed="false">
      <c r="A22" s="0" t="s">
        <v>786</v>
      </c>
      <c r="B22" s="52" t="s">
        <v>787</v>
      </c>
      <c r="C22" s="52" t="s">
        <v>743</v>
      </c>
      <c r="D22" s="53" t="n">
        <v>0.1</v>
      </c>
      <c r="E22" s="53" t="n">
        <v>34.04</v>
      </c>
      <c r="F22" s="0" t="s">
        <v>744</v>
      </c>
      <c r="G22" s="0" t="str">
        <f aca="false">LEFT(B22,2)</f>
        <v>06</v>
      </c>
      <c r="H22" s="0" t="str">
        <f aca="false">I22&amp;"_"&amp;G22&amp;"_"&amp;F22</f>
        <v>Springfroe_06_20180821_DL2018136_FrederiksborgGym_koersel1</v>
      </c>
      <c r="I22" s="61" t="str">
        <f aca="false">MID(RIGHT(B22,LEN(B22)-3),1,FIND("_",RIGHT(B22,LEN(B22)-3))-1)</f>
        <v>Springfroe</v>
      </c>
      <c r="J22" s="61" t="str">
        <f aca="false">TRIM(SUBSTITUTE(RIGHT(B22,FIND(I22,B22)+1),"_",""))</f>
        <v>PosK</v>
      </c>
      <c r="K22" s="0" t="n">
        <f aca="false">IFERROR(VALUE(SUBSTITUTE(E22,".",",")),E22)</f>
        <v>34.04</v>
      </c>
      <c r="L22" s="61" t="n">
        <f aca="false">IF(J22="PosK",SUMIFS(K:K,J:J,"PosK",H:H,H22),"")</f>
        <v>34.04</v>
      </c>
      <c r="M22" s="61" t="n">
        <f aca="false">IF(J22="PosK",SUMIFS(K:K,J:J,"NegK",H:H,H22),"")</f>
        <v>0</v>
      </c>
      <c r="N22" s="61" t="n">
        <f aca="false">IF(J22="PosK",SUMIFS(K:K,J:J,"eDNA",H:H,H22),"")</f>
        <v>0</v>
      </c>
      <c r="P22" s="62" t="n">
        <f aca="false">IF(K24="No Ct",0,K24)</f>
        <v>0</v>
      </c>
      <c r="Q22" s="62" t="n">
        <f aca="false">IF(K25="No Ct",0,K25)</f>
        <v>0</v>
      </c>
      <c r="R22" s="0" t="str">
        <f aca="false">IF(AND(L22&gt;0,M22=0),"Valid","Invalid")</f>
        <v>Valid</v>
      </c>
      <c r="S22" s="0" t="str">
        <f aca="false">IF(OR(P22&gt;1,Q22&gt;1),"Present","Absent")</f>
        <v>Absent</v>
      </c>
      <c r="T22" s="63" t="str">
        <f aca="false">IF(OR(AND(P22&gt;1,P22&lt;41),AND(Q22&gt;1,Q22&lt;41)),"Ct&lt;41","Ct&gt;41")</f>
        <v>Ct&gt;41</v>
      </c>
      <c r="U22" s="0" t="str">
        <f aca="false">I22</f>
        <v>Springfroe</v>
      </c>
      <c r="V22" s="0" t="str">
        <f aca="false">MID(F22,10,9)</f>
        <v>DL2018136</v>
      </c>
      <c r="W22" s="64" t="str">
        <f aca="false">V22&amp;"_"&amp;U22&amp;"_"&amp;R22&amp;"_"&amp;S22&amp;"_"&amp;T22</f>
        <v>DL2018136_Springfroe_Valid_Absent_Ct&gt;41</v>
      </c>
    </row>
    <row r="23" customFormat="false" ht="14.25" hidden="false" customHeight="false" outlineLevel="0" collapsed="false">
      <c r="A23" s="0" t="s">
        <v>788</v>
      </c>
      <c r="B23" s="52" t="s">
        <v>789</v>
      </c>
      <c r="C23" s="52" t="s">
        <v>747</v>
      </c>
      <c r="D23" s="53" t="n">
        <v>0.1</v>
      </c>
      <c r="E23" s="53" t="s">
        <v>748</v>
      </c>
      <c r="F23" s="0" t="s">
        <v>744</v>
      </c>
      <c r="G23" s="0" t="str">
        <f aca="false">LEFT(B23,2)</f>
        <v>06</v>
      </c>
      <c r="H23" s="0" t="str">
        <f aca="false">I23&amp;"_"&amp;G23&amp;"_"&amp;F23</f>
        <v>Springfroe_06_20180821_DL2018136_FrederiksborgGym_koersel1</v>
      </c>
      <c r="I23" s="61" t="str">
        <f aca="false">MID(RIGHT(B23,LEN(B23)-3),1,FIND("_",RIGHT(B23,LEN(B23)-3))-1)</f>
        <v>Springfroe</v>
      </c>
      <c r="J23" s="61" t="str">
        <f aca="false">TRIM(SUBSTITUTE(RIGHT(B23,FIND(I23,B23)+1),"_",""))</f>
        <v>NegK</v>
      </c>
      <c r="K23" s="0" t="str">
        <f aca="false">IFERROR(VALUE(SUBSTITUTE(E23,".",",")),E23)</f>
        <v>No Ct</v>
      </c>
      <c r="L23" s="61" t="str">
        <f aca="false">IF(J23="PosK",SUMIFS(K:K,J:J,"PosK",H:H,H23),"")</f>
        <v/>
      </c>
      <c r="M23" s="61" t="str">
        <f aca="false">IF(J23="PosK",SUMIFS(K:K,J:J,"NegK",H:H,H23),"")</f>
        <v/>
      </c>
      <c r="N23" s="61" t="str">
        <f aca="false">IF(J23="PosK",SUMIFS(K:K,J:J,"eDNA",H:H,H23),"")</f>
        <v/>
      </c>
    </row>
    <row r="24" customFormat="false" ht="14.25" hidden="false" customHeight="false" outlineLevel="0" collapsed="false">
      <c r="A24" s="0" t="s">
        <v>790</v>
      </c>
      <c r="B24" s="52" t="s">
        <v>791</v>
      </c>
      <c r="C24" s="52" t="s">
        <v>751</v>
      </c>
      <c r="D24" s="53" t="n">
        <v>0.1</v>
      </c>
      <c r="E24" s="53" t="s">
        <v>748</v>
      </c>
      <c r="F24" s="0" t="s">
        <v>744</v>
      </c>
      <c r="G24" s="0" t="str">
        <f aca="false">LEFT(B24,2)</f>
        <v>06</v>
      </c>
      <c r="H24" s="0" t="str">
        <f aca="false">I24&amp;"_"&amp;G24&amp;"_"&amp;F24</f>
        <v>Springfroe_06_20180821_DL2018136_FrederiksborgGym_koersel1</v>
      </c>
      <c r="I24" s="61" t="str">
        <f aca="false">MID(RIGHT(B24,LEN(B24)-3),1,FIND("_",RIGHT(B24,LEN(B24)-3))-1)</f>
        <v>Springfroe</v>
      </c>
      <c r="J24" s="61" t="str">
        <f aca="false">TRIM(SUBSTITUTE(RIGHT(B24,FIND(I24,B24)+1),"_",""))</f>
        <v>eDNA</v>
      </c>
      <c r="K24" s="0" t="str">
        <f aca="false">IFERROR(VALUE(SUBSTITUTE(E24,".",",")),E24)</f>
        <v>No Ct</v>
      </c>
      <c r="L24" s="61" t="str">
        <f aca="false">IF(J24="PosK",SUMIFS(K:K,J:J,"PosK",H:H,H24),"")</f>
        <v/>
      </c>
      <c r="M24" s="61" t="str">
        <f aca="false">IF(J24="PosK",SUMIFS(K:K,J:J,"NegK",H:H,H24),"")</f>
        <v/>
      </c>
      <c r="N24" s="61" t="str">
        <f aca="false">IF(J24="PosK",SUMIFS(K:K,J:J,"eDNA",H:H,H24),"")</f>
        <v/>
      </c>
      <c r="Q24" s="62"/>
    </row>
    <row r="25" customFormat="false" ht="14.25" hidden="false" customHeight="false" outlineLevel="0" collapsed="false">
      <c r="A25" s="0" t="s">
        <v>792</v>
      </c>
      <c r="B25" s="52" t="s">
        <v>793</v>
      </c>
      <c r="C25" s="52" t="s">
        <v>751</v>
      </c>
      <c r="D25" s="53" t="n">
        <v>0.1</v>
      </c>
      <c r="E25" s="53" t="s">
        <v>748</v>
      </c>
      <c r="F25" s="0" t="s">
        <v>744</v>
      </c>
      <c r="G25" s="0" t="str">
        <f aca="false">LEFT(B25,2)</f>
        <v>06</v>
      </c>
      <c r="H25" s="0" t="str">
        <f aca="false">I25&amp;"_"&amp;G25&amp;"_"&amp;F25</f>
        <v>Springfroe_06_20180821_DL2018136_FrederiksborgGym_koersel1</v>
      </c>
      <c r="I25" s="61" t="str">
        <f aca="false">MID(RIGHT(B25,LEN(B25)-3),1,FIND("_",RIGHT(B25,LEN(B25)-3))-1)</f>
        <v>Springfroe</v>
      </c>
      <c r="J25" s="61" t="str">
        <f aca="false">TRIM(SUBSTITUTE(RIGHT(B25,FIND(I25,B25)+1),"_",""))</f>
        <v>eDNA</v>
      </c>
      <c r="K25" s="0" t="str">
        <f aca="false">IFERROR(VALUE(SUBSTITUTE(E25,".",",")),E25)</f>
        <v>No Ct</v>
      </c>
      <c r="L25" s="61" t="str">
        <f aca="false">IF(J25="PosK",SUMIFS(K:K,J:J,"PosK",H:H,H25),"")</f>
        <v/>
      </c>
      <c r="M25" s="61" t="str">
        <f aca="false">IF(J25="PosK",SUMIFS(K:K,J:J,"NegK",H:H,H25),"")</f>
        <v/>
      </c>
      <c r="N25" s="61" t="str">
        <f aca="false">IF(J25="PosK",SUMIFS(K:K,J:J,"eDNA",H:H,H25),"")</f>
        <v/>
      </c>
      <c r="P25" s="62"/>
      <c r="T25" s="63"/>
      <c r="W25" s="64"/>
    </row>
    <row r="26" customFormat="false" ht="14.25" hidden="false" customHeight="false" outlineLevel="0" collapsed="false">
      <c r="A26" s="0" t="s">
        <v>794</v>
      </c>
      <c r="B26" s="52" t="s">
        <v>795</v>
      </c>
      <c r="C26" s="52" t="s">
        <v>743</v>
      </c>
      <c r="D26" s="53" t="n">
        <v>0.1</v>
      </c>
      <c r="E26" s="53" t="n">
        <v>28.64</v>
      </c>
      <c r="F26" s="0" t="s">
        <v>744</v>
      </c>
      <c r="G26" s="0" t="str">
        <f aca="false">LEFT(B26,2)</f>
        <v>07</v>
      </c>
      <c r="H26" s="0" t="str">
        <f aca="false">I26&amp;"_"&amp;G26&amp;"_"&amp;F26</f>
        <v>Klokkefroe_07_20180821_DL2018136_FrederiksborgGym_koersel1</v>
      </c>
      <c r="I26" s="61" t="str">
        <f aca="false">MID(RIGHT(B26,LEN(B26)-3),1,FIND("_",RIGHT(B26,LEN(B26)-3))-1)</f>
        <v>Klokkefroe</v>
      </c>
      <c r="J26" s="61" t="str">
        <f aca="false">TRIM(SUBSTITUTE(RIGHT(B26,FIND(I26,B26)+1),"_",""))</f>
        <v>PosK</v>
      </c>
      <c r="K26" s="0" t="n">
        <f aca="false">IFERROR(VALUE(SUBSTITUTE(E26,".",",")),E26)</f>
        <v>28.64</v>
      </c>
      <c r="L26" s="61" t="n">
        <f aca="false">IF(J26="PosK",SUMIFS(K:K,J:J,"PosK",H:H,H26),"")</f>
        <v>28.64</v>
      </c>
      <c r="M26" s="61" t="n">
        <f aca="false">IF(J26="PosK",SUMIFS(K:K,J:J,"NegK",H:H,H26),"")</f>
        <v>0</v>
      </c>
      <c r="N26" s="61" t="n">
        <f aca="false">IF(J26="PosK",SUMIFS(K:K,J:J,"eDNA",H:H,H26),"")</f>
        <v>0</v>
      </c>
      <c r="P26" s="62" t="n">
        <f aca="false">IF(K28="No Ct",0,K28)</f>
        <v>0</v>
      </c>
      <c r="Q26" s="62" t="n">
        <f aca="false">IF(K29="No Ct",0,K29)</f>
        <v>0</v>
      </c>
      <c r="R26" s="0" t="str">
        <f aca="false">IF(AND(L26&gt;0,M26=0),"Valid","Invalid")</f>
        <v>Valid</v>
      </c>
      <c r="S26" s="0" t="str">
        <f aca="false">IF(OR(P26&gt;1,Q26&gt;1),"Present","Absent")</f>
        <v>Absent</v>
      </c>
      <c r="T26" s="63" t="str">
        <f aca="false">IF(OR(AND(P26&gt;1,P26&lt;41),AND(Q26&gt;1,Q26&lt;41)),"Ct&lt;41","Ct&gt;41")</f>
        <v>Ct&gt;41</v>
      </c>
      <c r="U26" s="0" t="str">
        <f aca="false">I26</f>
        <v>Klokkefroe</v>
      </c>
      <c r="V26" s="0" t="str">
        <f aca="false">MID(F26,10,9)</f>
        <v>DL2018136</v>
      </c>
      <c r="W26" s="64" t="str">
        <f aca="false">V26&amp;"_"&amp;U26&amp;"_"&amp;R26&amp;"_"&amp;S26&amp;"_"&amp;T26</f>
        <v>DL2018136_Klokkefroe_Valid_Absent_Ct&gt;41</v>
      </c>
    </row>
    <row r="27" customFormat="false" ht="14.25" hidden="false" customHeight="false" outlineLevel="0" collapsed="false">
      <c r="A27" s="0" t="s">
        <v>796</v>
      </c>
      <c r="B27" s="52" t="s">
        <v>797</v>
      </c>
      <c r="C27" s="52" t="s">
        <v>747</v>
      </c>
      <c r="D27" s="53" t="n">
        <v>0.1</v>
      </c>
      <c r="E27" s="53" t="s">
        <v>748</v>
      </c>
      <c r="F27" s="0" t="s">
        <v>744</v>
      </c>
      <c r="G27" s="0" t="str">
        <f aca="false">LEFT(B27,2)</f>
        <v>07</v>
      </c>
      <c r="H27" s="0" t="str">
        <f aca="false">I27&amp;"_"&amp;G27&amp;"_"&amp;F27</f>
        <v>Klokkefroe_07_20180821_DL2018136_FrederiksborgGym_koersel1</v>
      </c>
      <c r="I27" s="61" t="str">
        <f aca="false">MID(RIGHT(B27,LEN(B27)-3),1,FIND("_",RIGHT(B27,LEN(B27)-3))-1)</f>
        <v>Klokkefroe</v>
      </c>
      <c r="J27" s="61" t="str">
        <f aca="false">TRIM(SUBSTITUTE(RIGHT(B27,FIND(I27,B27)+1),"_",""))</f>
        <v>NegK</v>
      </c>
      <c r="K27" s="0" t="str">
        <f aca="false">IFERROR(VALUE(SUBSTITUTE(E27,".",",")),E27)</f>
        <v>No Ct</v>
      </c>
      <c r="L27" s="61" t="str">
        <f aca="false">IF(J27="PosK",SUMIFS(K:K,J:J,"PosK",H:H,H27),"")</f>
        <v/>
      </c>
      <c r="M27" s="61" t="str">
        <f aca="false">IF(J27="PosK",SUMIFS(K:K,J:J,"NegK",H:H,H27),"")</f>
        <v/>
      </c>
      <c r="N27" s="61" t="str">
        <f aca="false">IF(J27="PosK",SUMIFS(K:K,J:J,"eDNA",H:H,H27),"")</f>
        <v/>
      </c>
    </row>
    <row r="28" customFormat="false" ht="14.25" hidden="false" customHeight="false" outlineLevel="0" collapsed="false">
      <c r="A28" s="0" t="s">
        <v>798</v>
      </c>
      <c r="B28" s="52" t="s">
        <v>799</v>
      </c>
      <c r="C28" s="52" t="s">
        <v>751</v>
      </c>
      <c r="D28" s="53" t="n">
        <v>0.1</v>
      </c>
      <c r="E28" s="53" t="s">
        <v>748</v>
      </c>
      <c r="F28" s="0" t="s">
        <v>744</v>
      </c>
      <c r="G28" s="0" t="str">
        <f aca="false">LEFT(B28,2)</f>
        <v>07</v>
      </c>
      <c r="H28" s="0" t="str">
        <f aca="false">I28&amp;"_"&amp;G28&amp;"_"&amp;F28</f>
        <v>Klokkefroe_07_20180821_DL2018136_FrederiksborgGym_koersel1</v>
      </c>
      <c r="I28" s="61" t="str">
        <f aca="false">MID(RIGHT(B28,LEN(B28)-3),1,FIND("_",RIGHT(B28,LEN(B28)-3))-1)</f>
        <v>Klokkefroe</v>
      </c>
      <c r="J28" s="61" t="str">
        <f aca="false">TRIM(SUBSTITUTE(RIGHT(B28,FIND(I28,B28)+1),"_",""))</f>
        <v>eDNA</v>
      </c>
      <c r="K28" s="0" t="str">
        <f aca="false">IFERROR(VALUE(SUBSTITUTE(E28,".",",")),E28)</f>
        <v>No Ct</v>
      </c>
      <c r="L28" s="61" t="str">
        <f aca="false">IF(J28="PosK",SUMIFS(K:K,J:J,"PosK",H:H,H28),"")</f>
        <v/>
      </c>
      <c r="M28" s="61" t="str">
        <f aca="false">IF(J28="PosK",SUMIFS(K:K,J:J,"NegK",H:H,H28),"")</f>
        <v/>
      </c>
      <c r="N28" s="61" t="str">
        <f aca="false">IF(J28="PosK",SUMIFS(K:K,J:J,"eDNA",H:H,H28),"")</f>
        <v/>
      </c>
      <c r="Q28" s="62"/>
    </row>
    <row r="29" customFormat="false" ht="14.25" hidden="false" customHeight="false" outlineLevel="0" collapsed="false">
      <c r="A29" s="0" t="s">
        <v>800</v>
      </c>
      <c r="B29" s="52" t="s">
        <v>801</v>
      </c>
      <c r="C29" s="52" t="s">
        <v>751</v>
      </c>
      <c r="D29" s="53" t="n">
        <v>0.1</v>
      </c>
      <c r="E29" s="53" t="s">
        <v>748</v>
      </c>
      <c r="F29" s="0" t="s">
        <v>744</v>
      </c>
      <c r="G29" s="0" t="str">
        <f aca="false">LEFT(B29,2)</f>
        <v>07</v>
      </c>
      <c r="H29" s="0" t="str">
        <f aca="false">I29&amp;"_"&amp;G29&amp;"_"&amp;F29</f>
        <v>Klokkefroe_07_20180821_DL2018136_FrederiksborgGym_koersel1</v>
      </c>
      <c r="I29" s="61" t="str">
        <f aca="false">MID(RIGHT(B29,LEN(B29)-3),1,FIND("_",RIGHT(B29,LEN(B29)-3))-1)</f>
        <v>Klokkefroe</v>
      </c>
      <c r="J29" s="61" t="str">
        <f aca="false">TRIM(SUBSTITUTE(RIGHT(B29,FIND(I29,B29)+1),"_",""))</f>
        <v>eDNA</v>
      </c>
      <c r="K29" s="0" t="str">
        <f aca="false">IFERROR(VALUE(SUBSTITUTE(E29,".",",")),E29)</f>
        <v>No Ct</v>
      </c>
      <c r="L29" s="61" t="str">
        <f aca="false">IF(J29="PosK",SUMIFS(K:K,J:J,"PosK",H:H,H29),"")</f>
        <v/>
      </c>
      <c r="M29" s="61" t="str">
        <f aca="false">IF(J29="PosK",SUMIFS(K:K,J:J,"NegK",H:H,H29),"")</f>
        <v/>
      </c>
      <c r="N29" s="61" t="str">
        <f aca="false">IF(J29="PosK",SUMIFS(K:K,J:J,"eDNA",H:H,H29),"")</f>
        <v/>
      </c>
      <c r="P29" s="62"/>
      <c r="T29" s="63"/>
      <c r="W29" s="64"/>
    </row>
    <row r="30" customFormat="false" ht="14.25" hidden="false" customHeight="false" outlineLevel="0" collapsed="false">
      <c r="A30" s="0" t="s">
        <v>802</v>
      </c>
      <c r="B30" s="52" t="s">
        <v>803</v>
      </c>
      <c r="C30" s="52" t="s">
        <v>743</v>
      </c>
      <c r="D30" s="53" t="n">
        <v>0.1</v>
      </c>
      <c r="E30" s="53" t="n">
        <v>20.45</v>
      </c>
      <c r="F30" s="0" t="s">
        <v>744</v>
      </c>
      <c r="G30" s="0" t="str">
        <f aca="false">LEFT(B30,2)</f>
        <v>08</v>
      </c>
      <c r="H30" s="0" t="str">
        <f aca="false">I30&amp;"_"&amp;G30&amp;"_"&amp;F30</f>
        <v>Skrubtudse_08_20180821_DL2018136_FrederiksborgGym_koersel1</v>
      </c>
      <c r="I30" s="61" t="str">
        <f aca="false">MID(RIGHT(B30,LEN(B30)-3),1,FIND("_",RIGHT(B30,LEN(B30)-3))-1)</f>
        <v>Skrubtudse</v>
      </c>
      <c r="J30" s="61" t="str">
        <f aca="false">TRIM(SUBSTITUTE(RIGHT(B30,FIND(I30,B30)+1),"_",""))</f>
        <v>PosK</v>
      </c>
      <c r="K30" s="0" t="n">
        <f aca="false">IFERROR(VALUE(SUBSTITUTE(E30,".",",")),E30)</f>
        <v>20.45</v>
      </c>
      <c r="L30" s="61" t="n">
        <f aca="false">IF(J30="PosK",SUMIFS(K:K,J:J,"PosK",H:H,H30),"")</f>
        <v>20.45</v>
      </c>
      <c r="M30" s="61" t="n">
        <f aca="false">IF(J30="PosK",SUMIFS(K:K,J:J,"NegK",H:H,H30),"")</f>
        <v>0</v>
      </c>
      <c r="N30" s="61" t="n">
        <f aca="false">IF(J30="PosK",SUMIFS(K:K,J:J,"eDNA",H:H,H30),"")</f>
        <v>0</v>
      </c>
      <c r="P30" s="62" t="n">
        <f aca="false">IF(K32="No Ct",0,K32)</f>
        <v>0</v>
      </c>
      <c r="Q30" s="62" t="n">
        <f aca="false">IF(K33="No Ct",0,K33)</f>
        <v>0</v>
      </c>
      <c r="R30" s="0" t="str">
        <f aca="false">IF(AND(L30&gt;0,M30=0),"Valid","Invalid")</f>
        <v>Valid</v>
      </c>
      <c r="S30" s="0" t="str">
        <f aca="false">IF(OR(P30&gt;1,Q30&gt;1),"Present","Absent")</f>
        <v>Absent</v>
      </c>
      <c r="T30" s="63" t="str">
        <f aca="false">IF(OR(AND(P30&gt;1,P30&lt;41),AND(Q30&gt;1,Q30&lt;41)),"Ct&lt;41","Ct&gt;41")</f>
        <v>Ct&gt;41</v>
      </c>
      <c r="U30" s="0" t="str">
        <f aca="false">I30</f>
        <v>Skrubtudse</v>
      </c>
      <c r="V30" s="0" t="str">
        <f aca="false">MID(F30,10,9)</f>
        <v>DL2018136</v>
      </c>
      <c r="W30" s="64" t="str">
        <f aca="false">V30&amp;"_"&amp;U30&amp;"_"&amp;R30&amp;"_"&amp;S30&amp;"_"&amp;T30</f>
        <v>DL2018136_Skrubtudse_Valid_Absent_Ct&gt;41</v>
      </c>
    </row>
    <row r="31" customFormat="false" ht="14.25" hidden="false" customHeight="false" outlineLevel="0" collapsed="false">
      <c r="A31" s="0" t="s">
        <v>804</v>
      </c>
      <c r="B31" s="52" t="s">
        <v>805</v>
      </c>
      <c r="C31" s="52" t="s">
        <v>747</v>
      </c>
      <c r="D31" s="53" t="n">
        <v>0.1</v>
      </c>
      <c r="E31" s="53" t="s">
        <v>748</v>
      </c>
      <c r="F31" s="0" t="s">
        <v>744</v>
      </c>
      <c r="G31" s="0" t="str">
        <f aca="false">LEFT(B31,2)</f>
        <v>08</v>
      </c>
      <c r="H31" s="0" t="str">
        <f aca="false">I31&amp;"_"&amp;G31&amp;"_"&amp;F31</f>
        <v>Skrubtudse_08_20180821_DL2018136_FrederiksborgGym_koersel1</v>
      </c>
      <c r="I31" s="61" t="str">
        <f aca="false">MID(RIGHT(B31,LEN(B31)-3),1,FIND("_",RIGHT(B31,LEN(B31)-3))-1)</f>
        <v>Skrubtudse</v>
      </c>
      <c r="J31" s="61" t="str">
        <f aca="false">TRIM(SUBSTITUTE(RIGHT(B31,FIND(I31,B31)+1),"_",""))</f>
        <v>NegK</v>
      </c>
      <c r="K31" s="0" t="str">
        <f aca="false">IFERROR(VALUE(SUBSTITUTE(E31,".",",")),E31)</f>
        <v>No Ct</v>
      </c>
      <c r="L31" s="61" t="str">
        <f aca="false">IF(J31="PosK",SUMIFS(K:K,J:J,"PosK",H:H,H31),"")</f>
        <v/>
      </c>
      <c r="M31" s="61" t="str">
        <f aca="false">IF(J31="PosK",SUMIFS(K:K,J:J,"NegK",H:H,H31),"")</f>
        <v/>
      </c>
      <c r="N31" s="61" t="str">
        <f aca="false">IF(J31="PosK",SUMIFS(K:K,J:J,"eDNA",H:H,H31),"")</f>
        <v/>
      </c>
    </row>
    <row r="32" customFormat="false" ht="14.25" hidden="false" customHeight="false" outlineLevel="0" collapsed="false">
      <c r="A32" s="0" t="s">
        <v>806</v>
      </c>
      <c r="B32" s="52" t="s">
        <v>807</v>
      </c>
      <c r="C32" s="52" t="s">
        <v>751</v>
      </c>
      <c r="D32" s="53" t="n">
        <v>0.1</v>
      </c>
      <c r="E32" s="53" t="s">
        <v>748</v>
      </c>
      <c r="F32" s="0" t="s">
        <v>744</v>
      </c>
      <c r="G32" s="0" t="str">
        <f aca="false">LEFT(B32,2)</f>
        <v>08</v>
      </c>
      <c r="H32" s="0" t="str">
        <f aca="false">I32&amp;"_"&amp;G32&amp;"_"&amp;F32</f>
        <v>Skrubtudse_08_20180821_DL2018136_FrederiksborgGym_koersel1</v>
      </c>
      <c r="I32" s="61" t="str">
        <f aca="false">MID(RIGHT(B32,LEN(B32)-3),1,FIND("_",RIGHT(B32,LEN(B32)-3))-1)</f>
        <v>Skrubtudse</v>
      </c>
      <c r="J32" s="61" t="str">
        <f aca="false">TRIM(SUBSTITUTE(RIGHT(B32,FIND(I32,B32)+1),"_",""))</f>
        <v>eDNA</v>
      </c>
      <c r="K32" s="0" t="str">
        <f aca="false">IFERROR(VALUE(SUBSTITUTE(E32,".",",")),E32)</f>
        <v>No Ct</v>
      </c>
      <c r="L32" s="61" t="str">
        <f aca="false">IF(J32="PosK",SUMIFS(K:K,J:J,"PosK",H:H,H32),"")</f>
        <v/>
      </c>
      <c r="M32" s="61" t="str">
        <f aca="false">IF(J32="PosK",SUMIFS(K:K,J:J,"NegK",H:H,H32),"")</f>
        <v/>
      </c>
      <c r="N32" s="61" t="str">
        <f aca="false">IF(J32="PosK",SUMIFS(K:K,J:J,"eDNA",H:H,H32),"")</f>
        <v/>
      </c>
      <c r="Q32" s="62"/>
    </row>
    <row r="33" customFormat="false" ht="14.25" hidden="false" customHeight="false" outlineLevel="0" collapsed="false">
      <c r="A33" s="0" t="s">
        <v>808</v>
      </c>
      <c r="B33" s="52" t="s">
        <v>809</v>
      </c>
      <c r="C33" s="52" t="s">
        <v>751</v>
      </c>
      <c r="D33" s="53" t="n">
        <v>0.1</v>
      </c>
      <c r="E33" s="53" t="s">
        <v>748</v>
      </c>
      <c r="F33" s="0" t="s">
        <v>744</v>
      </c>
      <c r="G33" s="0" t="str">
        <f aca="false">LEFT(B33,2)</f>
        <v>08</v>
      </c>
      <c r="H33" s="0" t="str">
        <f aca="false">I33&amp;"_"&amp;G33&amp;"_"&amp;F33</f>
        <v>Skrubtudse_08_20180821_DL2018136_FrederiksborgGym_koersel1</v>
      </c>
      <c r="I33" s="61" t="str">
        <f aca="false">MID(RIGHT(B33,LEN(B33)-3),1,FIND("_",RIGHT(B33,LEN(B33)-3))-1)</f>
        <v>Skrubtudse</v>
      </c>
      <c r="J33" s="61" t="str">
        <f aca="false">TRIM(SUBSTITUTE(RIGHT(B33,FIND(I33,B33)+1),"_",""))</f>
        <v>eDNA</v>
      </c>
      <c r="K33" s="0" t="str">
        <f aca="false">IFERROR(VALUE(SUBSTITUTE(E33,".",",")),E33)</f>
        <v>No Ct</v>
      </c>
      <c r="L33" s="61" t="str">
        <f aca="false">IF(J33="PosK",SUMIFS(K:K,J:J,"PosK",H:H,H33),"")</f>
        <v/>
      </c>
      <c r="M33" s="61" t="str">
        <f aca="false">IF(J33="PosK",SUMIFS(K:K,J:J,"NegK",H:H,H33),"")</f>
        <v/>
      </c>
      <c r="N33" s="61" t="str">
        <f aca="false">IF(J33="PosK",SUMIFS(K:K,J:J,"eDNA",H:H,H33),"")</f>
        <v/>
      </c>
      <c r="P33" s="62"/>
      <c r="T33" s="63"/>
      <c r="W33" s="64"/>
    </row>
    <row r="34" customFormat="false" ht="14.25" hidden="false" customHeight="false" outlineLevel="0" collapsed="false">
      <c r="A34" s="0" t="s">
        <v>810</v>
      </c>
      <c r="B34" s="52" t="s">
        <v>811</v>
      </c>
      <c r="C34" s="52" t="s">
        <v>743</v>
      </c>
      <c r="D34" s="53" t="n">
        <v>0.1</v>
      </c>
      <c r="E34" s="53" t="n">
        <v>24.5</v>
      </c>
      <c r="F34" s="0" t="s">
        <v>744</v>
      </c>
      <c r="G34" s="0" t="str">
        <f aca="false">LEFT(B34,2)</f>
        <v>09</v>
      </c>
      <c r="H34" s="0" t="str">
        <f aca="false">I34&amp;"_"&amp;G34&amp;"_"&amp;F34</f>
        <v>Bjergsalamander_09_20180821_DL2018136_FrederiksborgGym_koersel1</v>
      </c>
      <c r="I34" s="61" t="str">
        <f aca="false">MID(RIGHT(B34,LEN(B34)-3),1,FIND("_",RIGHT(B34,LEN(B34)-3))-1)</f>
        <v>Bjergsalamander</v>
      </c>
      <c r="J34" s="61" t="str">
        <f aca="false">TRIM(SUBSTITUTE(RIGHT(B34,FIND(I34,B34)+1),"_",""))</f>
        <v>PosK</v>
      </c>
      <c r="K34" s="0" t="n">
        <f aca="false">IFERROR(VALUE(SUBSTITUTE(E34,".",",")),E34)</f>
        <v>24.5</v>
      </c>
      <c r="L34" s="61" t="n">
        <f aca="false">IF(J34="PosK",SUMIFS(K:K,J:J,"PosK",H:H,H34),"")</f>
        <v>24.5</v>
      </c>
      <c r="M34" s="61" t="n">
        <f aca="false">IF(J34="PosK",SUMIFS(K:K,J:J,"NegK",H:H,H34),"")</f>
        <v>0</v>
      </c>
      <c r="N34" s="61" t="n">
        <f aca="false">IF(J34="PosK",SUMIFS(K:K,J:J,"eDNA",H:H,H34),"")</f>
        <v>0</v>
      </c>
      <c r="P34" s="62" t="n">
        <f aca="false">IF(K36="No Ct",0,K36)</f>
        <v>0</v>
      </c>
      <c r="Q34" s="62" t="n">
        <f aca="false">IF(K37="No Ct",0,K37)</f>
        <v>0</v>
      </c>
      <c r="R34" s="0" t="str">
        <f aca="false">IF(AND(L34&gt;0,M34=0),"Valid","Invalid")</f>
        <v>Valid</v>
      </c>
      <c r="S34" s="0" t="str">
        <f aca="false">IF(OR(P34&gt;1,Q34&gt;1),"Present","Absent")</f>
        <v>Absent</v>
      </c>
      <c r="T34" s="63" t="str">
        <f aca="false">IF(OR(AND(P34&gt;1,P34&lt;41),AND(Q34&gt;1,Q34&lt;41)),"Ct&lt;41","Ct&gt;41")</f>
        <v>Ct&gt;41</v>
      </c>
      <c r="U34" s="0" t="str">
        <f aca="false">I34</f>
        <v>Bjergsalamander</v>
      </c>
      <c r="V34" s="0" t="str">
        <f aca="false">MID(F34,10,9)</f>
        <v>DL2018136</v>
      </c>
      <c r="W34" s="64" t="str">
        <f aca="false">V34&amp;"_"&amp;U34&amp;"_"&amp;R34&amp;"_"&amp;S34&amp;"_"&amp;T34</f>
        <v>DL2018136_Bjergsalamander_Valid_Absent_Ct&gt;41</v>
      </c>
    </row>
    <row r="35" customFormat="false" ht="14.25" hidden="false" customHeight="false" outlineLevel="0" collapsed="false">
      <c r="A35" s="0" t="s">
        <v>812</v>
      </c>
      <c r="B35" s="52" t="s">
        <v>813</v>
      </c>
      <c r="C35" s="52" t="s">
        <v>747</v>
      </c>
      <c r="D35" s="53" t="n">
        <v>0.1</v>
      </c>
      <c r="E35" s="53" t="s">
        <v>748</v>
      </c>
      <c r="F35" s="0" t="s">
        <v>744</v>
      </c>
      <c r="G35" s="0" t="str">
        <f aca="false">LEFT(B35,2)</f>
        <v>09</v>
      </c>
      <c r="H35" s="0" t="str">
        <f aca="false">I35&amp;"_"&amp;G35&amp;"_"&amp;F35</f>
        <v>Bjergsalamander_09_20180821_DL2018136_FrederiksborgGym_koersel1</v>
      </c>
      <c r="I35" s="61" t="str">
        <f aca="false">MID(RIGHT(B35,LEN(B35)-3),1,FIND("_",RIGHT(B35,LEN(B35)-3))-1)</f>
        <v>Bjergsalamander</v>
      </c>
      <c r="J35" s="61" t="str">
        <f aca="false">TRIM(SUBSTITUTE(RIGHT(B35,FIND(I35,B35)+1),"_",""))</f>
        <v>NegK</v>
      </c>
      <c r="K35" s="0" t="str">
        <f aca="false">IFERROR(VALUE(SUBSTITUTE(E35,".",",")),E35)</f>
        <v>No Ct</v>
      </c>
      <c r="L35" s="61" t="str">
        <f aca="false">IF(J35="PosK",SUMIFS(K:K,J:J,"PosK",H:H,H35),"")</f>
        <v/>
      </c>
      <c r="M35" s="61" t="str">
        <f aca="false">IF(J35="PosK",SUMIFS(K:K,J:J,"NegK",H:H,H35),"")</f>
        <v/>
      </c>
      <c r="N35" s="61" t="str">
        <f aca="false">IF(J35="PosK",SUMIFS(K:K,J:J,"eDNA",H:H,H35),"")</f>
        <v/>
      </c>
    </row>
    <row r="36" customFormat="false" ht="14.25" hidden="false" customHeight="false" outlineLevel="0" collapsed="false">
      <c r="A36" s="0" t="s">
        <v>814</v>
      </c>
      <c r="B36" s="52" t="s">
        <v>815</v>
      </c>
      <c r="C36" s="52" t="s">
        <v>751</v>
      </c>
      <c r="D36" s="53" t="n">
        <v>0.1</v>
      </c>
      <c r="E36" s="53" t="s">
        <v>748</v>
      </c>
      <c r="F36" s="0" t="s">
        <v>744</v>
      </c>
      <c r="G36" s="0" t="str">
        <f aca="false">LEFT(B36,2)</f>
        <v>09</v>
      </c>
      <c r="H36" s="0" t="str">
        <f aca="false">I36&amp;"_"&amp;G36&amp;"_"&amp;F36</f>
        <v>Bjergsalamander_09_20180821_DL2018136_FrederiksborgGym_koersel1</v>
      </c>
      <c r="I36" s="61" t="str">
        <f aca="false">MID(RIGHT(B36,LEN(B36)-3),1,FIND("_",RIGHT(B36,LEN(B36)-3))-1)</f>
        <v>Bjergsalamander</v>
      </c>
      <c r="J36" s="61" t="str">
        <f aca="false">TRIM(SUBSTITUTE(RIGHT(B36,FIND(I36,B36)+1),"_",""))</f>
        <v>eDNA</v>
      </c>
      <c r="K36" s="0" t="str">
        <f aca="false">IFERROR(VALUE(SUBSTITUTE(E36,".",",")),E36)</f>
        <v>No Ct</v>
      </c>
      <c r="L36" s="61" t="str">
        <f aca="false">IF(J36="PosK",SUMIFS(K:K,J:J,"PosK",H:H,H36),"")</f>
        <v/>
      </c>
      <c r="M36" s="61" t="str">
        <f aca="false">IF(J36="PosK",SUMIFS(K:K,J:J,"NegK",H:H,H36),"")</f>
        <v/>
      </c>
      <c r="N36" s="61" t="str">
        <f aca="false">IF(J36="PosK",SUMIFS(K:K,J:J,"eDNA",H:H,H36),"")</f>
        <v/>
      </c>
      <c r="Q36" s="62"/>
    </row>
    <row r="37" customFormat="false" ht="14.25" hidden="false" customHeight="false" outlineLevel="0" collapsed="false">
      <c r="A37" s="0" t="s">
        <v>816</v>
      </c>
      <c r="B37" s="52" t="s">
        <v>817</v>
      </c>
      <c r="C37" s="52" t="s">
        <v>751</v>
      </c>
      <c r="D37" s="53" t="n">
        <v>0.1</v>
      </c>
      <c r="E37" s="53" t="s">
        <v>748</v>
      </c>
      <c r="F37" s="0" t="s">
        <v>744</v>
      </c>
      <c r="G37" s="0" t="str">
        <f aca="false">LEFT(B37,2)</f>
        <v>09</v>
      </c>
      <c r="H37" s="0" t="str">
        <f aca="false">I37&amp;"_"&amp;G37&amp;"_"&amp;F37</f>
        <v>Bjergsalamander_09_20180821_DL2018136_FrederiksborgGym_koersel1</v>
      </c>
      <c r="I37" s="61" t="str">
        <f aca="false">MID(RIGHT(B37,LEN(B37)-3),1,FIND("_",RIGHT(B37,LEN(B37)-3))-1)</f>
        <v>Bjergsalamander</v>
      </c>
      <c r="J37" s="61" t="str">
        <f aca="false">TRIM(SUBSTITUTE(RIGHT(B37,FIND(I37,B37)+1),"_",""))</f>
        <v>eDNA</v>
      </c>
      <c r="K37" s="0" t="str">
        <f aca="false">IFERROR(VALUE(SUBSTITUTE(E37,".",",")),E37)</f>
        <v>No Ct</v>
      </c>
      <c r="L37" s="61" t="str">
        <f aca="false">IF(J37="PosK",SUMIFS(K:K,J:J,"PosK",H:H,H37),"")</f>
        <v/>
      </c>
      <c r="M37" s="61" t="str">
        <f aca="false">IF(J37="PosK",SUMIFS(K:K,J:J,"NegK",H:H,H37),"")</f>
        <v/>
      </c>
      <c r="N37" s="61" t="str">
        <f aca="false">IF(J37="PosK",SUMIFS(K:K,J:J,"eDNA",H:H,H37),"")</f>
        <v/>
      </c>
      <c r="P37" s="62"/>
      <c r="T37" s="63"/>
      <c r="W37" s="64"/>
    </row>
    <row r="38" customFormat="false" ht="14.25" hidden="false" customHeight="false" outlineLevel="0" collapsed="false">
      <c r="A38" s="0" t="s">
        <v>818</v>
      </c>
      <c r="B38" s="52" t="s">
        <v>819</v>
      </c>
      <c r="C38" s="52" t="s">
        <v>743</v>
      </c>
      <c r="D38" s="53" t="n">
        <v>0.1</v>
      </c>
      <c r="E38" s="53" t="n">
        <v>20.08</v>
      </c>
      <c r="F38" s="0" t="s">
        <v>744</v>
      </c>
      <c r="G38" s="0" t="str">
        <f aca="false">LEFT(B38,2)</f>
        <v>10</v>
      </c>
      <c r="H38" s="0" t="str">
        <f aca="false">I38&amp;"_"&amp;G38&amp;"_"&amp;F38</f>
        <v>Latterfroe_10_20180821_DL2018136_FrederiksborgGym_koersel1</v>
      </c>
      <c r="I38" s="61" t="str">
        <f aca="false">MID(RIGHT(B38,LEN(B38)-3),1,FIND("_",RIGHT(B38,LEN(B38)-3))-1)</f>
        <v>Latterfroe</v>
      </c>
      <c r="J38" s="61" t="str">
        <f aca="false">TRIM(SUBSTITUTE(RIGHT(B38,FIND(I38,B38)+1),"_",""))</f>
        <v>PosK</v>
      </c>
      <c r="K38" s="0" t="n">
        <f aca="false">IFERROR(VALUE(SUBSTITUTE(E38,".",",")),E38)</f>
        <v>20.08</v>
      </c>
      <c r="L38" s="61" t="n">
        <f aca="false">IF(J38="PosK",SUMIFS(K:K,J:J,"PosK",H:H,H38),"")</f>
        <v>20.08</v>
      </c>
      <c r="M38" s="61" t="n">
        <f aca="false">IF(J38="PosK",SUMIFS(K:K,J:J,"NegK",H:H,H38),"")</f>
        <v>0</v>
      </c>
      <c r="N38" s="61" t="n">
        <f aca="false">IF(J38="PosK",SUMIFS(K:K,J:J,"eDNA",H:H,H38),"")</f>
        <v>0</v>
      </c>
      <c r="P38" s="62" t="n">
        <f aca="false">IF(K40="No Ct",0,K40)</f>
        <v>0</v>
      </c>
      <c r="Q38" s="62" t="n">
        <f aca="false">IF(K41="No Ct",0,K41)</f>
        <v>0</v>
      </c>
      <c r="R38" s="0" t="str">
        <f aca="false">IF(AND(L38&gt;0,M38=0),"Valid","Invalid")</f>
        <v>Valid</v>
      </c>
      <c r="S38" s="0" t="str">
        <f aca="false">IF(OR(P38&gt;1,Q38&gt;1),"Present","Absent")</f>
        <v>Absent</v>
      </c>
      <c r="T38" s="63" t="str">
        <f aca="false">IF(OR(AND(P38&gt;1,P38&lt;41),AND(Q38&gt;1,Q38&lt;41)),"Ct&lt;41","Ct&gt;41")</f>
        <v>Ct&gt;41</v>
      </c>
      <c r="U38" s="0" t="str">
        <f aca="false">I38</f>
        <v>Latterfroe</v>
      </c>
      <c r="V38" s="0" t="str">
        <f aca="false">MID(F38,10,9)</f>
        <v>DL2018136</v>
      </c>
      <c r="W38" s="64" t="str">
        <f aca="false">V38&amp;"_"&amp;U38&amp;"_"&amp;R38&amp;"_"&amp;S38&amp;"_"&amp;T38</f>
        <v>DL2018136_Latterfroe_Valid_Absent_Ct&gt;41</v>
      </c>
    </row>
    <row r="39" customFormat="false" ht="14.25" hidden="false" customHeight="false" outlineLevel="0" collapsed="false">
      <c r="A39" s="0" t="s">
        <v>820</v>
      </c>
      <c r="B39" s="52" t="s">
        <v>821</v>
      </c>
      <c r="C39" s="52" t="s">
        <v>747</v>
      </c>
      <c r="D39" s="53" t="n">
        <v>0.1</v>
      </c>
      <c r="E39" s="53" t="s">
        <v>748</v>
      </c>
      <c r="F39" s="0" t="s">
        <v>744</v>
      </c>
      <c r="G39" s="0" t="str">
        <f aca="false">LEFT(B39,2)</f>
        <v>10</v>
      </c>
      <c r="H39" s="0" t="str">
        <f aca="false">I39&amp;"_"&amp;G39&amp;"_"&amp;F39</f>
        <v>Latterfroe_10_20180821_DL2018136_FrederiksborgGym_koersel1</v>
      </c>
      <c r="I39" s="61" t="str">
        <f aca="false">MID(RIGHT(B39,LEN(B39)-3),1,FIND("_",RIGHT(B39,LEN(B39)-3))-1)</f>
        <v>Latterfroe</v>
      </c>
      <c r="J39" s="61" t="str">
        <f aca="false">TRIM(SUBSTITUTE(RIGHT(B39,FIND(I39,B39)+1),"_",""))</f>
        <v>NegK</v>
      </c>
      <c r="K39" s="0" t="str">
        <f aca="false">IFERROR(VALUE(SUBSTITUTE(E39,".",",")),E39)</f>
        <v>No Ct</v>
      </c>
      <c r="L39" s="61" t="str">
        <f aca="false">IF(J39="PosK",SUMIFS(K:K,J:J,"PosK",H:H,H39),"")</f>
        <v/>
      </c>
      <c r="M39" s="61" t="str">
        <f aca="false">IF(J39="PosK",SUMIFS(K:K,J:J,"NegK",H:H,H39),"")</f>
        <v/>
      </c>
      <c r="N39" s="61" t="str">
        <f aca="false">IF(J39="PosK",SUMIFS(K:K,J:J,"eDNA",H:H,H39),"")</f>
        <v/>
      </c>
    </row>
    <row r="40" customFormat="false" ht="14.25" hidden="false" customHeight="false" outlineLevel="0" collapsed="false">
      <c r="A40" s="0" t="s">
        <v>822</v>
      </c>
      <c r="B40" s="52" t="s">
        <v>823</v>
      </c>
      <c r="C40" s="52" t="s">
        <v>751</v>
      </c>
      <c r="D40" s="53" t="n">
        <v>0.1</v>
      </c>
      <c r="E40" s="53" t="s">
        <v>748</v>
      </c>
      <c r="F40" s="0" t="s">
        <v>744</v>
      </c>
      <c r="G40" s="0" t="str">
        <f aca="false">LEFT(B40,2)</f>
        <v>10</v>
      </c>
      <c r="H40" s="0" t="str">
        <f aca="false">I40&amp;"_"&amp;G40&amp;"_"&amp;F40</f>
        <v>Latterfroe_10_20180821_DL2018136_FrederiksborgGym_koersel1</v>
      </c>
      <c r="I40" s="61" t="str">
        <f aca="false">MID(RIGHT(B40,LEN(B40)-3),1,FIND("_",RIGHT(B40,LEN(B40)-3))-1)</f>
        <v>Latterfroe</v>
      </c>
      <c r="J40" s="61" t="str">
        <f aca="false">TRIM(SUBSTITUTE(RIGHT(B40,FIND(I40,B40)+1),"_",""))</f>
        <v>eDNA</v>
      </c>
      <c r="K40" s="0" t="str">
        <f aca="false">IFERROR(VALUE(SUBSTITUTE(E40,".",",")),E40)</f>
        <v>No Ct</v>
      </c>
      <c r="L40" s="61" t="str">
        <f aca="false">IF(J40="PosK",SUMIFS(K:K,J:J,"PosK",H:H,H40),"")</f>
        <v/>
      </c>
      <c r="M40" s="61" t="str">
        <f aca="false">IF(J40="PosK",SUMIFS(K:K,J:J,"NegK",H:H,H40),"")</f>
        <v/>
      </c>
      <c r="N40" s="61" t="str">
        <f aca="false">IF(J40="PosK",SUMIFS(K:K,J:J,"eDNA",H:H,H40),"")</f>
        <v/>
      </c>
      <c r="Q40" s="62"/>
    </row>
    <row r="41" customFormat="false" ht="14.25" hidden="false" customHeight="false" outlineLevel="0" collapsed="false">
      <c r="A41" s="0" t="s">
        <v>824</v>
      </c>
      <c r="B41" s="52" t="s">
        <v>825</v>
      </c>
      <c r="C41" s="52" t="s">
        <v>751</v>
      </c>
      <c r="D41" s="53" t="n">
        <v>0.1</v>
      </c>
      <c r="E41" s="53" t="s">
        <v>748</v>
      </c>
      <c r="F41" s="0" t="s">
        <v>744</v>
      </c>
      <c r="G41" s="0" t="str">
        <f aca="false">LEFT(B41,2)</f>
        <v>10</v>
      </c>
      <c r="H41" s="0" t="str">
        <f aca="false">I41&amp;"_"&amp;G41&amp;"_"&amp;F41</f>
        <v>Latterfroe_10_20180821_DL2018136_FrederiksborgGym_koersel1</v>
      </c>
      <c r="I41" s="61" t="str">
        <f aca="false">MID(RIGHT(B41,LEN(B41)-3),1,FIND("_",RIGHT(B41,LEN(B41)-3))-1)</f>
        <v>Latterfroe</v>
      </c>
      <c r="J41" s="61" t="str">
        <f aca="false">TRIM(SUBSTITUTE(RIGHT(B41,FIND(I41,B41)+1),"_",""))</f>
        <v>eDNA</v>
      </c>
      <c r="K41" s="0" t="str">
        <f aca="false">IFERROR(VALUE(SUBSTITUTE(E41,".",",")),E41)</f>
        <v>No Ct</v>
      </c>
      <c r="L41" s="61" t="str">
        <f aca="false">IF(J41="PosK",SUMIFS(K:K,J:J,"PosK",H:H,H41),"")</f>
        <v/>
      </c>
      <c r="M41" s="61" t="str">
        <f aca="false">IF(J41="PosK",SUMIFS(K:K,J:J,"NegK",H:H,H41),"")</f>
        <v/>
      </c>
      <c r="N41" s="61" t="str">
        <f aca="false">IF(J41="PosK",SUMIFS(K:K,J:J,"eDNA",H:H,H41),"")</f>
        <v/>
      </c>
      <c r="P41" s="62"/>
      <c r="T41" s="63"/>
      <c r="W41" s="64"/>
    </row>
    <row r="42" customFormat="false" ht="14.25" hidden="false" customHeight="false" outlineLevel="0" collapsed="false">
      <c r="A42" s="0" t="s">
        <v>826</v>
      </c>
      <c r="B42" s="52" t="s">
        <v>827</v>
      </c>
      <c r="C42" s="52" t="s">
        <v>743</v>
      </c>
      <c r="D42" s="53" t="n">
        <v>0.1</v>
      </c>
      <c r="E42" s="53" t="n">
        <v>28.1</v>
      </c>
      <c r="F42" s="0" t="s">
        <v>744</v>
      </c>
      <c r="G42" s="0" t="str">
        <f aca="false">LEFT(B42,2)</f>
        <v>11</v>
      </c>
      <c r="H42" s="0" t="str">
        <f aca="false">I42&amp;"_"&amp;G42&amp;"_"&amp;F42</f>
        <v>SpidssnudetFroe_11_20180821_DL2018136_FrederiksborgGym_koersel1</v>
      </c>
      <c r="I42" s="61" t="str">
        <f aca="false">MID(RIGHT(B42,LEN(B42)-3),1,FIND("_",RIGHT(B42,LEN(B42)-3))-1)</f>
        <v>SpidssnudetFroe</v>
      </c>
      <c r="J42" s="61" t="str">
        <f aca="false">TRIM(SUBSTITUTE(RIGHT(B42,FIND(I42,B42)+1),"_",""))</f>
        <v>PosK</v>
      </c>
      <c r="K42" s="0" t="n">
        <f aca="false">IFERROR(VALUE(SUBSTITUTE(E42,".",",")),E42)</f>
        <v>28.1</v>
      </c>
      <c r="L42" s="61" t="n">
        <f aca="false">IF(J42="PosK",SUMIFS(K:K,J:J,"PosK",H:H,H42),"")</f>
        <v>28.1</v>
      </c>
      <c r="M42" s="61" t="n">
        <f aca="false">IF(J42="PosK",SUMIFS(K:K,J:J,"NegK",H:H,H42),"")</f>
        <v>0</v>
      </c>
      <c r="N42" s="61" t="n">
        <f aca="false">IF(J42="PosK",SUMIFS(K:K,J:J,"eDNA",H:H,H42),"")</f>
        <v>0</v>
      </c>
      <c r="P42" s="62" t="n">
        <f aca="false">IF(K44="No Ct",0,K44)</f>
        <v>0</v>
      </c>
      <c r="Q42" s="62" t="n">
        <f aca="false">IF(K45="No Ct",0,K45)</f>
        <v>0</v>
      </c>
      <c r="R42" s="0" t="str">
        <f aca="false">IF(AND(L42&gt;0,M42=0),"Valid","Invalid")</f>
        <v>Valid</v>
      </c>
      <c r="S42" s="0" t="str">
        <f aca="false">IF(OR(P42&gt;1,Q42&gt;1),"Present","Absent")</f>
        <v>Absent</v>
      </c>
      <c r="T42" s="63" t="str">
        <f aca="false">IF(OR(AND(P42&gt;1,P42&lt;41),AND(Q42&gt;1,Q42&lt;41)),"Ct&lt;41","Ct&gt;41")</f>
        <v>Ct&gt;41</v>
      </c>
      <c r="U42" s="0" t="str">
        <f aca="false">I42</f>
        <v>SpidssnudetFroe</v>
      </c>
      <c r="V42" s="0" t="str">
        <f aca="false">MID(F42,10,9)</f>
        <v>DL2018136</v>
      </c>
      <c r="W42" s="64" t="str">
        <f aca="false">V42&amp;"_"&amp;U42&amp;"_"&amp;R42&amp;"_"&amp;S42&amp;"_"&amp;T42</f>
        <v>DL2018136_SpidssnudetFroe_Valid_Absent_Ct&gt;41</v>
      </c>
    </row>
    <row r="43" customFormat="false" ht="14.25" hidden="false" customHeight="false" outlineLevel="0" collapsed="false">
      <c r="A43" s="0" t="s">
        <v>828</v>
      </c>
      <c r="B43" s="52" t="s">
        <v>829</v>
      </c>
      <c r="C43" s="52" t="s">
        <v>747</v>
      </c>
      <c r="D43" s="53" t="n">
        <v>0.1</v>
      </c>
      <c r="E43" s="53" t="s">
        <v>748</v>
      </c>
      <c r="F43" s="0" t="s">
        <v>744</v>
      </c>
      <c r="G43" s="0" t="str">
        <f aca="false">LEFT(B43,2)</f>
        <v>11</v>
      </c>
      <c r="H43" s="0" t="str">
        <f aca="false">I43&amp;"_"&amp;G43&amp;"_"&amp;F43</f>
        <v>SpidssnudetFroe_11_20180821_DL2018136_FrederiksborgGym_koersel1</v>
      </c>
      <c r="I43" s="61" t="str">
        <f aca="false">MID(RIGHT(B43,LEN(B43)-3),1,FIND("_",RIGHT(B43,LEN(B43)-3))-1)</f>
        <v>SpidssnudetFroe</v>
      </c>
      <c r="J43" s="61" t="str">
        <f aca="false">TRIM(SUBSTITUTE(RIGHT(B43,FIND(I43,B43)+1),"_",""))</f>
        <v>NegK</v>
      </c>
      <c r="K43" s="0" t="str">
        <f aca="false">IFERROR(VALUE(SUBSTITUTE(E43,".",",")),E43)</f>
        <v>No Ct</v>
      </c>
      <c r="L43" s="61" t="str">
        <f aca="false">IF(J43="PosK",SUMIFS(K:K,J:J,"PosK",H:H,H43),"")</f>
        <v/>
      </c>
      <c r="M43" s="61" t="str">
        <f aca="false">IF(J43="PosK",SUMIFS(K:K,J:J,"NegK",H:H,H43),"")</f>
        <v/>
      </c>
      <c r="N43" s="61" t="str">
        <f aca="false">IF(J43="PosK",SUMIFS(K:K,J:J,"eDNA",H:H,H43),"")</f>
        <v/>
      </c>
    </row>
    <row r="44" customFormat="false" ht="14.25" hidden="false" customHeight="false" outlineLevel="0" collapsed="false">
      <c r="A44" s="0" t="s">
        <v>830</v>
      </c>
      <c r="B44" s="52" t="s">
        <v>831</v>
      </c>
      <c r="C44" s="52" t="s">
        <v>751</v>
      </c>
      <c r="D44" s="53" t="n">
        <v>0.1</v>
      </c>
      <c r="E44" s="53" t="s">
        <v>748</v>
      </c>
      <c r="F44" s="0" t="s">
        <v>744</v>
      </c>
      <c r="G44" s="0" t="str">
        <f aca="false">LEFT(B44,2)</f>
        <v>11</v>
      </c>
      <c r="H44" s="0" t="str">
        <f aca="false">I44&amp;"_"&amp;G44&amp;"_"&amp;F44</f>
        <v>SpidssnudetFroe_11_20180821_DL2018136_FrederiksborgGym_koersel1</v>
      </c>
      <c r="I44" s="61" t="str">
        <f aca="false">MID(RIGHT(B44,LEN(B44)-3),1,FIND("_",RIGHT(B44,LEN(B44)-3))-1)</f>
        <v>SpidssnudetFroe</v>
      </c>
      <c r="J44" s="61" t="str">
        <f aca="false">TRIM(SUBSTITUTE(RIGHT(B44,FIND(I44,B44)+1),"_",""))</f>
        <v>eDNA</v>
      </c>
      <c r="K44" s="0" t="str">
        <f aca="false">IFERROR(VALUE(SUBSTITUTE(E44,".",",")),E44)</f>
        <v>No Ct</v>
      </c>
      <c r="L44" s="61" t="str">
        <f aca="false">IF(J44="PosK",SUMIFS(K:K,J:J,"PosK",H:H,H44),"")</f>
        <v/>
      </c>
      <c r="M44" s="61" t="str">
        <f aca="false">IF(J44="PosK",SUMIFS(K:K,J:J,"NegK",H:H,H44),"")</f>
        <v/>
      </c>
      <c r="N44" s="61" t="str">
        <f aca="false">IF(J44="PosK",SUMIFS(K:K,J:J,"eDNA",H:H,H44),"")</f>
        <v/>
      </c>
      <c r="Q44" s="62"/>
    </row>
    <row r="45" customFormat="false" ht="14.25" hidden="false" customHeight="false" outlineLevel="0" collapsed="false">
      <c r="A45" s="0" t="s">
        <v>832</v>
      </c>
      <c r="B45" s="52" t="s">
        <v>833</v>
      </c>
      <c r="C45" s="52" t="s">
        <v>751</v>
      </c>
      <c r="D45" s="53" t="n">
        <v>0.1</v>
      </c>
      <c r="E45" s="53" t="s">
        <v>748</v>
      </c>
      <c r="F45" s="0" t="s">
        <v>744</v>
      </c>
      <c r="G45" s="0" t="str">
        <f aca="false">LEFT(B45,2)</f>
        <v>11</v>
      </c>
      <c r="H45" s="0" t="str">
        <f aca="false">I45&amp;"_"&amp;G45&amp;"_"&amp;F45</f>
        <v>SpidssnudetFroe_11_20180821_DL2018136_FrederiksborgGym_koersel1</v>
      </c>
      <c r="I45" s="61" t="str">
        <f aca="false">MID(RIGHT(B45,LEN(B45)-3),1,FIND("_",RIGHT(B45,LEN(B45)-3))-1)</f>
        <v>SpidssnudetFroe</v>
      </c>
      <c r="J45" s="61" t="str">
        <f aca="false">TRIM(SUBSTITUTE(RIGHT(B45,FIND(I45,B45)+1),"_",""))</f>
        <v>eDNA</v>
      </c>
      <c r="K45" s="0" t="str">
        <f aca="false">IFERROR(VALUE(SUBSTITUTE(E45,".",",")),E45)</f>
        <v>No Ct</v>
      </c>
      <c r="L45" s="61" t="str">
        <f aca="false">IF(J45="PosK",SUMIFS(K:K,J:J,"PosK",H:H,H45),"")</f>
        <v/>
      </c>
      <c r="M45" s="61" t="str">
        <f aca="false">IF(J45="PosK",SUMIFS(K:K,J:J,"NegK",H:H,H45),"")</f>
        <v/>
      </c>
      <c r="N45" s="61" t="str">
        <f aca="false">IF(J45="PosK",SUMIFS(K:K,J:J,"eDNA",H:H,H45),"")</f>
        <v/>
      </c>
      <c r="P45" s="62"/>
      <c r="T45" s="63"/>
      <c r="W45" s="64"/>
    </row>
    <row r="46" customFormat="false" ht="14.25" hidden="false" customHeight="false" outlineLevel="0" collapsed="false">
      <c r="A46" s="0" t="s">
        <v>834</v>
      </c>
      <c r="B46" s="52" t="s">
        <v>835</v>
      </c>
      <c r="C46" s="52" t="s">
        <v>743</v>
      </c>
      <c r="D46" s="53" t="n">
        <v>0.1</v>
      </c>
      <c r="E46" s="53" t="n">
        <v>25.57</v>
      </c>
      <c r="F46" s="0" t="s">
        <v>744</v>
      </c>
      <c r="G46" s="0" t="str">
        <f aca="false">LEFT(B46,2)</f>
        <v>12</v>
      </c>
      <c r="H46" s="0" t="str">
        <f aca="false">I46&amp;"_"&amp;G46&amp;"_"&amp;F46</f>
        <v>KortbenetGroenFroe_12_20180821_DL2018136_FrederiksborgGym_koersel1</v>
      </c>
      <c r="I46" s="61" t="str">
        <f aca="false">MID(RIGHT(B46,LEN(B46)-3),1,FIND("_",RIGHT(B46,LEN(B46)-3))-1)</f>
        <v>KortbenetGroenFroe</v>
      </c>
      <c r="J46" s="61" t="str">
        <f aca="false">TRIM(SUBSTITUTE(RIGHT(B46,FIND(I46,B46)+1),"_",""))</f>
        <v>PosK</v>
      </c>
      <c r="K46" s="0" t="n">
        <f aca="false">IFERROR(VALUE(SUBSTITUTE(E46,".",",")),E46)</f>
        <v>25.57</v>
      </c>
      <c r="L46" s="61" t="n">
        <f aca="false">IF(J46="PosK",SUMIFS(K:K,J:J,"PosK",H:H,H46),"")</f>
        <v>25.57</v>
      </c>
      <c r="M46" s="61" t="n">
        <f aca="false">IF(J46="PosK",SUMIFS(K:K,J:J,"NegK",H:H,H46),"")</f>
        <v>0</v>
      </c>
      <c r="N46" s="61" t="n">
        <f aca="false">IF(J46="PosK",SUMIFS(K:K,J:J,"eDNA",H:H,H46),"")</f>
        <v>0</v>
      </c>
      <c r="P46" s="62" t="n">
        <f aca="false">IF(K48="No Ct",0,K48)</f>
        <v>0</v>
      </c>
      <c r="Q46" s="62" t="n">
        <f aca="false">IF(K49="No Ct",0,K49)</f>
        <v>0</v>
      </c>
      <c r="R46" s="0" t="str">
        <f aca="false">IF(AND(L46&gt;0,M46=0),"Valid","Invalid")</f>
        <v>Valid</v>
      </c>
      <c r="S46" s="0" t="str">
        <f aca="false">IF(OR(P46&gt;1,Q46&gt;1),"Present","Absent")</f>
        <v>Absent</v>
      </c>
      <c r="T46" s="63" t="str">
        <f aca="false">IF(OR(AND(P46&gt;1,P46&lt;41),AND(Q46&gt;1,Q46&lt;41)),"Ct&lt;41","Ct&gt;41")</f>
        <v>Ct&gt;41</v>
      </c>
      <c r="U46" s="0" t="str">
        <f aca="false">I46</f>
        <v>KortbenetGroenFroe</v>
      </c>
      <c r="V46" s="0" t="str">
        <f aca="false">MID(F46,10,9)</f>
        <v>DL2018136</v>
      </c>
      <c r="W46" s="64" t="str">
        <f aca="false">V46&amp;"_"&amp;U46&amp;"_"&amp;R46&amp;"_"&amp;S46&amp;"_"&amp;T46</f>
        <v>DL2018136_KortbenetGroenFroe_Valid_Absent_Ct&gt;41</v>
      </c>
    </row>
    <row r="47" customFormat="false" ht="14.25" hidden="false" customHeight="false" outlineLevel="0" collapsed="false">
      <c r="A47" s="0" t="s">
        <v>836</v>
      </c>
      <c r="B47" s="52" t="s">
        <v>837</v>
      </c>
      <c r="C47" s="52" t="s">
        <v>747</v>
      </c>
      <c r="D47" s="53" t="n">
        <v>0.1</v>
      </c>
      <c r="E47" s="53" t="s">
        <v>748</v>
      </c>
      <c r="F47" s="0" t="s">
        <v>744</v>
      </c>
      <c r="G47" s="0" t="str">
        <f aca="false">LEFT(B47,2)</f>
        <v>12</v>
      </c>
      <c r="H47" s="0" t="str">
        <f aca="false">I47&amp;"_"&amp;G47&amp;"_"&amp;F47</f>
        <v>KortbenetGroenFroe_12_20180821_DL2018136_FrederiksborgGym_koersel1</v>
      </c>
      <c r="I47" s="61" t="str">
        <f aca="false">MID(RIGHT(B47,LEN(B47)-3),1,FIND("_",RIGHT(B47,LEN(B47)-3))-1)</f>
        <v>KortbenetGroenFroe</v>
      </c>
      <c r="J47" s="61" t="str">
        <f aca="false">TRIM(SUBSTITUTE(RIGHT(B47,FIND(I47,B47)+1),"_",""))</f>
        <v>NegK</v>
      </c>
      <c r="K47" s="0" t="str">
        <f aca="false">IFERROR(VALUE(SUBSTITUTE(E47,".",",")),E47)</f>
        <v>No Ct</v>
      </c>
      <c r="L47" s="61" t="str">
        <f aca="false">IF(J47="PosK",SUMIFS(K:K,J:J,"PosK",H:H,H47),"")</f>
        <v/>
      </c>
      <c r="M47" s="61" t="str">
        <f aca="false">IF(J47="PosK",SUMIFS(K:K,J:J,"NegK",H:H,H47),"")</f>
        <v/>
      </c>
      <c r="N47" s="61" t="str">
        <f aca="false">IF(J47="PosK",SUMIFS(K:K,J:J,"eDNA",H:H,H47),"")</f>
        <v/>
      </c>
    </row>
    <row r="48" customFormat="false" ht="14.25" hidden="false" customHeight="false" outlineLevel="0" collapsed="false">
      <c r="A48" s="0" t="s">
        <v>838</v>
      </c>
      <c r="B48" s="52" t="s">
        <v>839</v>
      </c>
      <c r="C48" s="52" t="s">
        <v>751</v>
      </c>
      <c r="D48" s="53" t="n">
        <v>0.1</v>
      </c>
      <c r="E48" s="53" t="s">
        <v>748</v>
      </c>
      <c r="F48" s="0" t="s">
        <v>744</v>
      </c>
      <c r="G48" s="0" t="str">
        <f aca="false">LEFT(B48,2)</f>
        <v>12</v>
      </c>
      <c r="H48" s="0" t="str">
        <f aca="false">I48&amp;"_"&amp;G48&amp;"_"&amp;F48</f>
        <v>KortbenetGroenFroe_12_20180821_DL2018136_FrederiksborgGym_koersel1</v>
      </c>
      <c r="I48" s="61" t="str">
        <f aca="false">MID(RIGHT(B48,LEN(B48)-3),1,FIND("_",RIGHT(B48,LEN(B48)-3))-1)</f>
        <v>KortbenetGroenFroe</v>
      </c>
      <c r="J48" s="61" t="str">
        <f aca="false">TRIM(SUBSTITUTE(RIGHT(B48,FIND(I48,B48)+1),"_",""))</f>
        <v>eDNA</v>
      </c>
      <c r="K48" s="0" t="str">
        <f aca="false">IFERROR(VALUE(SUBSTITUTE(E48,".",",")),E48)</f>
        <v>No Ct</v>
      </c>
      <c r="L48" s="61" t="str">
        <f aca="false">IF(J48="PosK",SUMIFS(K:K,J:J,"PosK",H:H,H48),"")</f>
        <v/>
      </c>
      <c r="M48" s="61" t="str">
        <f aca="false">IF(J48="PosK",SUMIFS(K:K,J:J,"NegK",H:H,H48),"")</f>
        <v/>
      </c>
      <c r="N48" s="61" t="str">
        <f aca="false">IF(J48="PosK",SUMIFS(K:K,J:J,"eDNA",H:H,H48),"")</f>
        <v/>
      </c>
      <c r="Q48" s="62"/>
    </row>
    <row r="49" customFormat="false" ht="14.25" hidden="false" customHeight="false" outlineLevel="0" collapsed="false">
      <c r="A49" s="0" t="s">
        <v>840</v>
      </c>
      <c r="B49" s="52" t="s">
        <v>841</v>
      </c>
      <c r="C49" s="52" t="s">
        <v>751</v>
      </c>
      <c r="D49" s="53" t="n">
        <v>0.1</v>
      </c>
      <c r="E49" s="53" t="s">
        <v>748</v>
      </c>
      <c r="F49" s="0" t="s">
        <v>744</v>
      </c>
      <c r="G49" s="0" t="str">
        <f aca="false">LEFT(B49,2)</f>
        <v>12</v>
      </c>
      <c r="H49" s="0" t="str">
        <f aca="false">I49&amp;"_"&amp;G49&amp;"_"&amp;F49</f>
        <v>KortbenetGroenFroe_12_20180821_DL2018136_FrederiksborgGym_koersel1</v>
      </c>
      <c r="I49" s="61" t="str">
        <f aca="false">MID(RIGHT(B49,LEN(B49)-3),1,FIND("_",RIGHT(B49,LEN(B49)-3))-1)</f>
        <v>KortbenetGroenFroe</v>
      </c>
      <c r="J49" s="61" t="str">
        <f aca="false">TRIM(SUBSTITUTE(RIGHT(B49,FIND(I49,B49)+1),"_",""))</f>
        <v>eDNA</v>
      </c>
      <c r="K49" s="0" t="str">
        <f aca="false">IFERROR(VALUE(SUBSTITUTE(E49,".",",")),E49)</f>
        <v>No Ct</v>
      </c>
      <c r="L49" s="61" t="str">
        <f aca="false">IF(J49="PosK",SUMIFS(K:K,J:J,"PosK",H:H,H49),"")</f>
        <v/>
      </c>
      <c r="M49" s="61" t="str">
        <f aca="false">IF(J49="PosK",SUMIFS(K:K,J:J,"NegK",H:H,H49),"")</f>
        <v/>
      </c>
      <c r="N49" s="61" t="str">
        <f aca="false">IF(J49="PosK",SUMIFS(K:K,J:J,"eDNA",H:H,H49),"")</f>
        <v/>
      </c>
      <c r="P49" s="62"/>
      <c r="T49" s="63"/>
      <c r="W49" s="64"/>
    </row>
    <row r="50" customFormat="false" ht="14.25" hidden="false" customHeight="false" outlineLevel="0" collapsed="false">
      <c r="A50" s="0" t="s">
        <v>842</v>
      </c>
      <c r="B50" s="52" t="s">
        <v>843</v>
      </c>
      <c r="C50" s="52" t="s">
        <v>743</v>
      </c>
      <c r="D50" s="53" t="n">
        <v>0.1</v>
      </c>
      <c r="E50" s="53" t="n">
        <v>25.01</v>
      </c>
      <c r="F50" s="0" t="s">
        <v>744</v>
      </c>
      <c r="G50" s="0" t="str">
        <f aca="false">LEFT(B50,2)</f>
        <v>13</v>
      </c>
      <c r="H50" s="0" t="str">
        <f aca="false">I50&amp;"_"&amp;G50&amp;"_"&amp;F50</f>
        <v>ButsnudetFroe_13_20180821_DL2018136_FrederiksborgGym_koersel1</v>
      </c>
      <c r="I50" s="61" t="str">
        <f aca="false">MID(RIGHT(B50,LEN(B50)-3),1,FIND("_",RIGHT(B50,LEN(B50)-3))-1)</f>
        <v>ButsnudetFroe</v>
      </c>
      <c r="J50" s="61" t="str">
        <f aca="false">TRIM(SUBSTITUTE(RIGHT(B50,FIND(I50,B50)+1),"_",""))</f>
        <v>PosK</v>
      </c>
      <c r="K50" s="0" t="n">
        <f aca="false">IFERROR(VALUE(SUBSTITUTE(E50,".",",")),E50)</f>
        <v>25.01</v>
      </c>
      <c r="L50" s="61" t="n">
        <f aca="false">IF(J50="PosK",SUMIFS(K:K,J:J,"PosK",H:H,H50),"")</f>
        <v>25.01</v>
      </c>
      <c r="M50" s="61" t="n">
        <f aca="false">IF(J50="PosK",SUMIFS(K:K,J:J,"NegK",H:H,H50),"")</f>
        <v>0</v>
      </c>
      <c r="N50" s="61" t="n">
        <f aca="false">IF(J50="PosK",SUMIFS(K:K,J:J,"eDNA",H:H,H50),"")</f>
        <v>0</v>
      </c>
      <c r="P50" s="62" t="n">
        <f aca="false">IF(K52="No Ct",0,K52)</f>
        <v>0</v>
      </c>
      <c r="Q50" s="62" t="n">
        <f aca="false">IF(K53="No Ct",0,K53)</f>
        <v>0</v>
      </c>
      <c r="R50" s="0" t="str">
        <f aca="false">IF(AND(L50&gt;0,M50=0),"Valid","Invalid")</f>
        <v>Valid</v>
      </c>
      <c r="S50" s="0" t="str">
        <f aca="false">IF(OR(P50&gt;1,Q50&gt;1),"Present","Absent")</f>
        <v>Absent</v>
      </c>
      <c r="T50" s="63" t="str">
        <f aca="false">IF(OR(AND(P50&gt;1,P50&lt;41),AND(Q50&gt;1,Q50&lt;41)),"Ct&lt;41","Ct&gt;41")</f>
        <v>Ct&gt;41</v>
      </c>
      <c r="U50" s="0" t="str">
        <f aca="false">I50</f>
        <v>ButsnudetFroe</v>
      </c>
      <c r="V50" s="0" t="str">
        <f aca="false">MID(F50,10,9)</f>
        <v>DL2018136</v>
      </c>
      <c r="W50" s="64" t="str">
        <f aca="false">V50&amp;"_"&amp;U50&amp;"_"&amp;R50&amp;"_"&amp;S50&amp;"_"&amp;T50</f>
        <v>DL2018136_ButsnudetFroe_Valid_Absent_Ct&gt;41</v>
      </c>
    </row>
    <row r="51" customFormat="false" ht="14.25" hidden="false" customHeight="false" outlineLevel="0" collapsed="false">
      <c r="A51" s="0" t="s">
        <v>844</v>
      </c>
      <c r="B51" s="52" t="s">
        <v>845</v>
      </c>
      <c r="C51" s="52" t="s">
        <v>747</v>
      </c>
      <c r="D51" s="53" t="n">
        <v>0.1</v>
      </c>
      <c r="E51" s="53" t="s">
        <v>748</v>
      </c>
      <c r="F51" s="0" t="s">
        <v>744</v>
      </c>
      <c r="G51" s="0" t="str">
        <f aca="false">LEFT(B51,2)</f>
        <v>13</v>
      </c>
      <c r="H51" s="0" t="str">
        <f aca="false">I51&amp;"_"&amp;G51&amp;"_"&amp;F51</f>
        <v>ButsnudetFroe_13_20180821_DL2018136_FrederiksborgGym_koersel1</v>
      </c>
      <c r="I51" s="61" t="str">
        <f aca="false">MID(RIGHT(B51,LEN(B51)-3),1,FIND("_",RIGHT(B51,LEN(B51)-3))-1)</f>
        <v>ButsnudetFroe</v>
      </c>
      <c r="J51" s="61" t="str">
        <f aca="false">TRIM(SUBSTITUTE(RIGHT(B51,FIND(I51,B51)+1),"_",""))</f>
        <v>NegK</v>
      </c>
      <c r="K51" s="0" t="str">
        <f aca="false">IFERROR(VALUE(SUBSTITUTE(E51,".",",")),E51)</f>
        <v>No Ct</v>
      </c>
      <c r="L51" s="61" t="str">
        <f aca="false">IF(J51="PosK",SUMIFS(K:K,J:J,"PosK",H:H,H51),"")</f>
        <v/>
      </c>
      <c r="M51" s="61" t="str">
        <f aca="false">IF(J51="PosK",SUMIFS(K:K,J:J,"NegK",H:H,H51),"")</f>
        <v/>
      </c>
      <c r="N51" s="61" t="str">
        <f aca="false">IF(J51="PosK",SUMIFS(K:K,J:J,"eDNA",H:H,H51),"")</f>
        <v/>
      </c>
    </row>
    <row r="52" customFormat="false" ht="14.25" hidden="false" customHeight="false" outlineLevel="0" collapsed="false">
      <c r="A52" s="0" t="s">
        <v>846</v>
      </c>
      <c r="B52" s="52" t="s">
        <v>847</v>
      </c>
      <c r="C52" s="52" t="s">
        <v>751</v>
      </c>
      <c r="D52" s="53" t="n">
        <v>0.1</v>
      </c>
      <c r="E52" s="53" t="s">
        <v>748</v>
      </c>
      <c r="F52" s="0" t="s">
        <v>744</v>
      </c>
      <c r="G52" s="0" t="str">
        <f aca="false">LEFT(B52,2)</f>
        <v>13</v>
      </c>
      <c r="H52" s="0" t="str">
        <f aca="false">I52&amp;"_"&amp;G52&amp;"_"&amp;F52</f>
        <v>ButsnudetFroe_13_20180821_DL2018136_FrederiksborgGym_koersel1</v>
      </c>
      <c r="I52" s="61" t="str">
        <f aca="false">MID(RIGHT(B52,LEN(B52)-3),1,FIND("_",RIGHT(B52,LEN(B52)-3))-1)</f>
        <v>ButsnudetFroe</v>
      </c>
      <c r="J52" s="61" t="str">
        <f aca="false">TRIM(SUBSTITUTE(RIGHT(B52,FIND(I52,B52)+1),"_",""))</f>
        <v>eDNA</v>
      </c>
      <c r="K52" s="0" t="str">
        <f aca="false">IFERROR(VALUE(SUBSTITUTE(E52,".",",")),E52)</f>
        <v>No Ct</v>
      </c>
      <c r="L52" s="61" t="str">
        <f aca="false">IF(J52="PosK",SUMIFS(K:K,J:J,"PosK",H:H,H52),"")</f>
        <v/>
      </c>
      <c r="M52" s="61" t="str">
        <f aca="false">IF(J52="PosK",SUMIFS(K:K,J:J,"NegK",H:H,H52),"")</f>
        <v/>
      </c>
      <c r="N52" s="61" t="str">
        <f aca="false">IF(J52="PosK",SUMIFS(K:K,J:J,"eDNA",H:H,H52),"")</f>
        <v/>
      </c>
      <c r="Q52" s="62"/>
    </row>
    <row r="53" customFormat="false" ht="14.25" hidden="false" customHeight="false" outlineLevel="0" collapsed="false">
      <c r="A53" s="0" t="s">
        <v>848</v>
      </c>
      <c r="B53" s="52" t="s">
        <v>847</v>
      </c>
      <c r="C53" s="52" t="s">
        <v>751</v>
      </c>
      <c r="D53" s="53" t="n">
        <v>0.1</v>
      </c>
      <c r="E53" s="53" t="s">
        <v>748</v>
      </c>
      <c r="F53" s="0" t="s">
        <v>744</v>
      </c>
      <c r="G53" s="0" t="str">
        <f aca="false">LEFT(B53,2)</f>
        <v>13</v>
      </c>
      <c r="H53" s="0" t="str">
        <f aca="false">I53&amp;"_"&amp;G53&amp;"_"&amp;F53</f>
        <v>ButsnudetFroe_13_20180821_DL2018136_FrederiksborgGym_koersel1</v>
      </c>
      <c r="I53" s="61" t="str">
        <f aca="false">MID(RIGHT(B53,LEN(B53)-3),1,FIND("_",RIGHT(B53,LEN(B53)-3))-1)</f>
        <v>ButsnudetFroe</v>
      </c>
      <c r="J53" s="61" t="str">
        <f aca="false">TRIM(SUBSTITUTE(RIGHT(B53,FIND(I53,B53)+1),"_",""))</f>
        <v>eDNA</v>
      </c>
      <c r="K53" s="0" t="str">
        <f aca="false">IFERROR(VALUE(SUBSTITUTE(E53,".",",")),E53)</f>
        <v>No Ct</v>
      </c>
      <c r="L53" s="61" t="str">
        <f aca="false">IF(J53="PosK",SUMIFS(K:K,J:J,"PosK",H:H,H53),"")</f>
        <v/>
      </c>
      <c r="M53" s="61" t="str">
        <f aca="false">IF(J53="PosK",SUMIFS(K:K,J:J,"NegK",H:H,H53),"")</f>
        <v/>
      </c>
      <c r="N53" s="61" t="str">
        <f aca="false">IF(J53="PosK",SUMIFS(K:K,J:J,"eDNA",H:H,H53),"")</f>
        <v/>
      </c>
      <c r="P53" s="62"/>
      <c r="T53" s="63"/>
      <c r="W53" s="64"/>
    </row>
    <row r="54" customFormat="false" ht="14.25" hidden="false" customHeight="false" outlineLevel="0" collapsed="false">
      <c r="A54" s="0" t="s">
        <v>849</v>
      </c>
      <c r="B54" s="52" t="s">
        <v>850</v>
      </c>
      <c r="C54" s="52" t="s">
        <v>743</v>
      </c>
      <c r="D54" s="53" t="n">
        <v>0.1</v>
      </c>
      <c r="E54" s="53" t="n">
        <v>25.78</v>
      </c>
      <c r="F54" s="0" t="s">
        <v>744</v>
      </c>
      <c r="G54" s="0" t="str">
        <f aca="false">LEFT(B54,2)</f>
        <v>14</v>
      </c>
      <c r="H54" s="0" t="str">
        <f aca="false">I54&amp;"_"&amp;G54&amp;"_"&amp;F54</f>
        <v>LilleVandsalamander_14_20180821_DL2018136_FrederiksborgGym_koersel1</v>
      </c>
      <c r="I54" s="61" t="str">
        <f aca="false">MID(RIGHT(B54,LEN(B54)-3),1,FIND("_",RIGHT(B54,LEN(B54)-3))-1)</f>
        <v>LilleVandsalamander</v>
      </c>
      <c r="J54" s="61" t="str">
        <f aca="false">TRIM(SUBSTITUTE(RIGHT(B54,FIND(I54,B54)+1),"_",""))</f>
        <v>PosK</v>
      </c>
      <c r="K54" s="0" t="n">
        <f aca="false">IFERROR(VALUE(SUBSTITUTE(E54,".",",")),E54)</f>
        <v>25.78</v>
      </c>
      <c r="L54" s="61" t="n">
        <f aca="false">IF(J54="PosK",SUMIFS(K:K,J:J,"PosK",H:H,H54),"")</f>
        <v>25.78</v>
      </c>
      <c r="M54" s="61" t="n">
        <f aca="false">IF(J54="PosK",SUMIFS(K:K,J:J,"NegK",H:H,H54),"")</f>
        <v>41.25</v>
      </c>
      <c r="N54" s="61" t="n">
        <f aca="false">IF(J54="PosK",SUMIFS(K:K,J:J,"eDNA",H:H,H54),"")</f>
        <v>0</v>
      </c>
      <c r="P54" s="62" t="n">
        <f aca="false">IF(K56="No Ct",0,K56)</f>
        <v>0</v>
      </c>
      <c r="Q54" s="62" t="n">
        <f aca="false">IF(K57="No Ct",0,K57)</f>
        <v>0</v>
      </c>
      <c r="R54" s="0" t="str">
        <f aca="false">IF(AND(L54&gt;0,M54=0),"Valid","Invalid")</f>
        <v>Invalid</v>
      </c>
      <c r="S54" s="0" t="str">
        <f aca="false">IF(OR(P54&gt;1,Q54&gt;1),"Present","Absent")</f>
        <v>Absent</v>
      </c>
      <c r="T54" s="63" t="str">
        <f aca="false">IF(OR(AND(P54&gt;1,P54&lt;41),AND(Q54&gt;1,Q54&lt;41)),"Ct&lt;41","Ct&gt;41")</f>
        <v>Ct&gt;41</v>
      </c>
      <c r="U54" s="0" t="str">
        <f aca="false">I54</f>
        <v>LilleVandsalamander</v>
      </c>
      <c r="V54" s="0" t="str">
        <f aca="false">MID(F54,10,9)</f>
        <v>DL2018136</v>
      </c>
      <c r="W54" s="64" t="str">
        <f aca="false">V54&amp;"_"&amp;U54&amp;"_"&amp;R54&amp;"_"&amp;S54&amp;"_"&amp;T54</f>
        <v>DL2018136_LilleVandsalamander_Invalid_Absent_Ct&gt;41</v>
      </c>
    </row>
    <row r="55" customFormat="false" ht="14.25" hidden="false" customHeight="false" outlineLevel="0" collapsed="false">
      <c r="A55" s="0" t="s">
        <v>851</v>
      </c>
      <c r="B55" s="52" t="s">
        <v>852</v>
      </c>
      <c r="C55" s="52" t="s">
        <v>747</v>
      </c>
      <c r="D55" s="53" t="n">
        <v>0.1</v>
      </c>
      <c r="E55" s="53" t="n">
        <v>41.25</v>
      </c>
      <c r="F55" s="0" t="s">
        <v>744</v>
      </c>
      <c r="G55" s="0" t="str">
        <f aca="false">LEFT(B55,2)</f>
        <v>14</v>
      </c>
      <c r="H55" s="0" t="str">
        <f aca="false">I55&amp;"_"&amp;G55&amp;"_"&amp;F55</f>
        <v>LilleVandsalamander_14_20180821_DL2018136_FrederiksborgGym_koersel1</v>
      </c>
      <c r="I55" s="61" t="str">
        <f aca="false">MID(RIGHT(B55,LEN(B55)-3),1,FIND("_",RIGHT(B55,LEN(B55)-3))-1)</f>
        <v>LilleVandsalamander</v>
      </c>
      <c r="J55" s="61" t="str">
        <f aca="false">TRIM(SUBSTITUTE(RIGHT(B55,FIND(I55,B55)+1),"_",""))</f>
        <v>NegK</v>
      </c>
      <c r="K55" s="0" t="n">
        <f aca="false">IFERROR(VALUE(SUBSTITUTE(E55,".",",")),E55)</f>
        <v>41.25</v>
      </c>
      <c r="L55" s="61" t="str">
        <f aca="false">IF(J55="PosK",SUMIFS(K:K,J:J,"PosK",H:H,H55),"")</f>
        <v/>
      </c>
      <c r="M55" s="61" t="str">
        <f aca="false">IF(J55="PosK",SUMIFS(K:K,J:J,"NegK",H:H,H55),"")</f>
        <v/>
      </c>
      <c r="N55" s="61" t="str">
        <f aca="false">IF(J55="PosK",SUMIFS(K:K,J:J,"eDNA",H:H,H55),"")</f>
        <v/>
      </c>
    </row>
    <row r="56" customFormat="false" ht="14.25" hidden="false" customHeight="false" outlineLevel="0" collapsed="false">
      <c r="A56" s="0" t="s">
        <v>853</v>
      </c>
      <c r="B56" s="52" t="s">
        <v>854</v>
      </c>
      <c r="C56" s="52" t="s">
        <v>751</v>
      </c>
      <c r="D56" s="53" t="n">
        <v>0.1</v>
      </c>
      <c r="E56" s="53" t="s">
        <v>748</v>
      </c>
      <c r="F56" s="0" t="s">
        <v>744</v>
      </c>
      <c r="G56" s="0" t="str">
        <f aca="false">LEFT(B56,2)</f>
        <v>14</v>
      </c>
      <c r="H56" s="0" t="str">
        <f aca="false">I56&amp;"_"&amp;G56&amp;"_"&amp;F56</f>
        <v>LilleVandsalamander_14_20180821_DL2018136_FrederiksborgGym_koersel1</v>
      </c>
      <c r="I56" s="61" t="str">
        <f aca="false">MID(RIGHT(B56,LEN(B56)-3),1,FIND("_",RIGHT(B56,LEN(B56)-3))-1)</f>
        <v>LilleVandsalamander</v>
      </c>
      <c r="J56" s="61" t="str">
        <f aca="false">TRIM(SUBSTITUTE(RIGHT(B56,FIND(I56,B56)+1),"_",""))</f>
        <v>eDNA</v>
      </c>
      <c r="K56" s="0" t="str">
        <f aca="false">IFERROR(VALUE(SUBSTITUTE(E56,".",",")),E56)</f>
        <v>No Ct</v>
      </c>
      <c r="L56" s="61" t="str">
        <f aca="false">IF(J56="PosK",SUMIFS(K:K,J:J,"PosK",H:H,H56),"")</f>
        <v/>
      </c>
      <c r="M56" s="61" t="str">
        <f aca="false">IF(J56="PosK",SUMIFS(K:K,J:J,"NegK",H:H,H56),"")</f>
        <v/>
      </c>
      <c r="N56" s="61" t="str">
        <f aca="false">IF(J56="PosK",SUMIFS(K:K,J:J,"eDNA",H:H,H56),"")</f>
        <v/>
      </c>
      <c r="Q56" s="62"/>
    </row>
    <row r="57" customFormat="false" ht="14.25" hidden="false" customHeight="false" outlineLevel="0" collapsed="false">
      <c r="A57" s="0" t="s">
        <v>855</v>
      </c>
      <c r="B57" s="52" t="s">
        <v>854</v>
      </c>
      <c r="C57" s="52" t="s">
        <v>751</v>
      </c>
      <c r="D57" s="53" t="n">
        <v>0.1</v>
      </c>
      <c r="E57" s="53" t="s">
        <v>748</v>
      </c>
      <c r="F57" s="0" t="s">
        <v>744</v>
      </c>
      <c r="G57" s="0" t="str">
        <f aca="false">LEFT(B57,2)</f>
        <v>14</v>
      </c>
      <c r="H57" s="0" t="str">
        <f aca="false">I57&amp;"_"&amp;G57&amp;"_"&amp;F57</f>
        <v>LilleVandsalamander_14_20180821_DL2018136_FrederiksborgGym_koersel1</v>
      </c>
      <c r="I57" s="61" t="str">
        <f aca="false">MID(RIGHT(B57,LEN(B57)-3),1,FIND("_",RIGHT(B57,LEN(B57)-3))-1)</f>
        <v>LilleVandsalamander</v>
      </c>
      <c r="J57" s="61" t="str">
        <f aca="false">TRIM(SUBSTITUTE(RIGHT(B57,FIND(I57,B57)+1),"_",""))</f>
        <v>eDNA</v>
      </c>
      <c r="K57" s="0" t="str">
        <f aca="false">IFERROR(VALUE(SUBSTITUTE(E57,".",",")),E57)</f>
        <v>No Ct</v>
      </c>
      <c r="L57" s="61" t="str">
        <f aca="false">IF(J57="PosK",SUMIFS(K:K,J:J,"PosK",H:H,H57),"")</f>
        <v/>
      </c>
      <c r="M57" s="61" t="str">
        <f aca="false">IF(J57="PosK",SUMIFS(K:K,J:J,"NegK",H:H,H57),"")</f>
        <v/>
      </c>
      <c r="N57" s="61" t="str">
        <f aca="false">IF(J57="PosK",SUMIFS(K:K,J:J,"eDNA",H:H,H57),"")</f>
        <v/>
      </c>
      <c r="P57" s="62"/>
      <c r="T57" s="63"/>
      <c r="W57" s="64"/>
    </row>
    <row r="58" customFormat="false" ht="14.25" hidden="false" customHeight="false" outlineLevel="0" collapsed="false">
      <c r="A58" s="0" t="s">
        <v>856</v>
      </c>
      <c r="B58" s="52" t="s">
        <v>857</v>
      </c>
      <c r="C58" s="52" t="s">
        <v>743</v>
      </c>
      <c r="D58" s="53" t="n">
        <v>0.1</v>
      </c>
      <c r="E58" s="53" t="n">
        <v>28.89</v>
      </c>
      <c r="F58" s="0" t="s">
        <v>744</v>
      </c>
      <c r="G58" s="0" t="str">
        <f aca="false">LEFT(B58,2)</f>
        <v>15</v>
      </c>
      <c r="H58" s="0" t="str">
        <f aca="false">I58&amp;"_"&amp;G58&amp;"_"&amp;F58</f>
        <v>Karusse_15_20180821_DL2018136_FrederiksborgGym_koersel1</v>
      </c>
      <c r="I58" s="61" t="str">
        <f aca="false">MID(RIGHT(B58,LEN(B58)-3),1,FIND("_",RIGHT(B58,LEN(B58)-3))-1)</f>
        <v>Karusse</v>
      </c>
      <c r="J58" s="61" t="str">
        <f aca="false">TRIM(SUBSTITUTE(RIGHT(B58,FIND(I58,B58)+1),"_",""))</f>
        <v>PosK</v>
      </c>
      <c r="K58" s="0" t="n">
        <f aca="false">IFERROR(VALUE(SUBSTITUTE(E58,".",",")),E58)</f>
        <v>28.89</v>
      </c>
      <c r="L58" s="61" t="n">
        <f aca="false">IF(J58="PosK",SUMIFS(K:K,J:J,"PosK",H:H,H58),"")</f>
        <v>28.89</v>
      </c>
      <c r="M58" s="61" t="n">
        <f aca="false">IF(J58="PosK",SUMIFS(K:K,J:J,"NegK",H:H,H58),"")</f>
        <v>0</v>
      </c>
      <c r="N58" s="61" t="n">
        <f aca="false">IF(J58="PosK",SUMIFS(K:K,J:J,"eDNA",H:H,H58),"")</f>
        <v>38.17</v>
      </c>
      <c r="P58" s="62" t="n">
        <f aca="false">IF(K60="No Ct",0,K60)</f>
        <v>0</v>
      </c>
      <c r="Q58" s="62" t="n">
        <f aca="false">IF(K61="No Ct",0,K61)</f>
        <v>38.17</v>
      </c>
      <c r="R58" s="0" t="str">
        <f aca="false">IF(AND(L58&gt;0,M58=0),"Valid","Invalid")</f>
        <v>Valid</v>
      </c>
      <c r="S58" s="0" t="str">
        <f aca="false">IF(OR(P58&gt;1,Q58&gt;1),"Present","Absent")</f>
        <v>Present</v>
      </c>
      <c r="T58" s="63" t="str">
        <f aca="false">IF(OR(AND(P58&gt;1,P58&lt;41),AND(Q58&gt;1,Q58&lt;41)),"Ct&lt;41","Ct&gt;41")</f>
        <v>Ct&lt;41</v>
      </c>
      <c r="U58" s="0" t="str">
        <f aca="false">I58</f>
        <v>Karusse</v>
      </c>
      <c r="V58" s="0" t="str">
        <f aca="false">MID(F58,10,9)</f>
        <v>DL2018136</v>
      </c>
      <c r="W58" s="64" t="str">
        <f aca="false">V58&amp;"_"&amp;U58&amp;"_"&amp;R58&amp;"_"&amp;S58&amp;"_"&amp;T58</f>
        <v>DL2018136_Karusse_Valid_Present_Ct&lt;41</v>
      </c>
    </row>
    <row r="59" customFormat="false" ht="14.25" hidden="false" customHeight="false" outlineLevel="0" collapsed="false">
      <c r="A59" s="0" t="s">
        <v>858</v>
      </c>
      <c r="B59" s="52" t="s">
        <v>859</v>
      </c>
      <c r="C59" s="52" t="s">
        <v>747</v>
      </c>
      <c r="D59" s="53" t="n">
        <v>0.1</v>
      </c>
      <c r="E59" s="53" t="s">
        <v>748</v>
      </c>
      <c r="F59" s="0" t="s">
        <v>744</v>
      </c>
      <c r="G59" s="0" t="str">
        <f aca="false">LEFT(B59,2)</f>
        <v>15</v>
      </c>
      <c r="H59" s="0" t="str">
        <f aca="false">I59&amp;"_"&amp;G59&amp;"_"&amp;F59</f>
        <v>Karusse_15_20180821_DL2018136_FrederiksborgGym_koersel1</v>
      </c>
      <c r="I59" s="61" t="str">
        <f aca="false">MID(RIGHT(B59,LEN(B59)-3),1,FIND("_",RIGHT(B59,LEN(B59)-3))-1)</f>
        <v>Karusse</v>
      </c>
      <c r="J59" s="61" t="str">
        <f aca="false">TRIM(SUBSTITUTE(RIGHT(B59,FIND(I59,B59)+1),"_",""))</f>
        <v>NegK</v>
      </c>
      <c r="K59" s="0" t="str">
        <f aca="false">IFERROR(VALUE(SUBSTITUTE(E59,".",",")),E59)</f>
        <v>No Ct</v>
      </c>
      <c r="L59" s="61" t="str">
        <f aca="false">IF(J59="PosK",SUMIFS(K:K,J:J,"PosK",H:H,H59),"")</f>
        <v/>
      </c>
      <c r="M59" s="61" t="str">
        <f aca="false">IF(J59="PosK",SUMIFS(K:K,J:J,"NegK",H:H,H59),"")</f>
        <v/>
      </c>
      <c r="N59" s="61" t="str">
        <f aca="false">IF(J59="PosK",SUMIFS(K:K,J:J,"eDNA",H:H,H59),"")</f>
        <v/>
      </c>
    </row>
    <row r="60" customFormat="false" ht="14.25" hidden="false" customHeight="false" outlineLevel="0" collapsed="false">
      <c r="A60" s="0" t="s">
        <v>860</v>
      </c>
      <c r="B60" s="52" t="s">
        <v>861</v>
      </c>
      <c r="C60" s="52" t="s">
        <v>751</v>
      </c>
      <c r="D60" s="53" t="n">
        <v>0.1</v>
      </c>
      <c r="E60" s="53" t="s">
        <v>748</v>
      </c>
      <c r="F60" s="0" t="s">
        <v>744</v>
      </c>
      <c r="G60" s="0" t="str">
        <f aca="false">LEFT(B60,2)</f>
        <v>15</v>
      </c>
      <c r="H60" s="0" t="str">
        <f aca="false">I60&amp;"_"&amp;G60&amp;"_"&amp;F60</f>
        <v>Karusse_15_20180821_DL2018136_FrederiksborgGym_koersel1</v>
      </c>
      <c r="I60" s="61" t="str">
        <f aca="false">MID(RIGHT(B60,LEN(B60)-3),1,FIND("_",RIGHT(B60,LEN(B60)-3))-1)</f>
        <v>Karusse</v>
      </c>
      <c r="J60" s="61" t="str">
        <f aca="false">TRIM(SUBSTITUTE(RIGHT(B60,FIND(I60,B60)+1),"_",""))</f>
        <v>eDNA</v>
      </c>
      <c r="K60" s="0" t="str">
        <f aca="false">IFERROR(VALUE(SUBSTITUTE(E60,".",",")),E60)</f>
        <v>No Ct</v>
      </c>
      <c r="L60" s="61" t="str">
        <f aca="false">IF(J60="PosK",SUMIFS(K:K,J:J,"PosK",H:H,H60),"")</f>
        <v/>
      </c>
      <c r="M60" s="61" t="str">
        <f aca="false">IF(J60="PosK",SUMIFS(K:K,J:J,"NegK",H:H,H60),"")</f>
        <v/>
      </c>
      <c r="N60" s="61" t="str">
        <f aca="false">IF(J60="PosK",SUMIFS(K:K,J:J,"eDNA",H:H,H60),"")</f>
        <v/>
      </c>
      <c r="Q60" s="62"/>
    </row>
    <row r="61" customFormat="false" ht="14.25" hidden="false" customHeight="false" outlineLevel="0" collapsed="false">
      <c r="A61" s="0" t="s">
        <v>862</v>
      </c>
      <c r="B61" s="52" t="s">
        <v>861</v>
      </c>
      <c r="C61" s="52" t="s">
        <v>751</v>
      </c>
      <c r="D61" s="53" t="n">
        <v>0.1</v>
      </c>
      <c r="E61" s="53" t="n">
        <v>38.17</v>
      </c>
      <c r="F61" s="0" t="s">
        <v>744</v>
      </c>
      <c r="G61" s="0" t="str">
        <f aca="false">LEFT(B61,2)</f>
        <v>15</v>
      </c>
      <c r="H61" s="0" t="str">
        <f aca="false">I61&amp;"_"&amp;G61&amp;"_"&amp;F61</f>
        <v>Karusse_15_20180821_DL2018136_FrederiksborgGym_koersel1</v>
      </c>
      <c r="I61" s="61" t="str">
        <f aca="false">MID(RIGHT(B61,LEN(B61)-3),1,FIND("_",RIGHT(B61,LEN(B61)-3))-1)</f>
        <v>Karusse</v>
      </c>
      <c r="J61" s="61" t="str">
        <f aca="false">TRIM(SUBSTITUTE(RIGHT(B61,FIND(I61,B61)+1),"_",""))</f>
        <v>eDNA</v>
      </c>
      <c r="K61" s="0" t="n">
        <f aca="false">IFERROR(VALUE(SUBSTITUTE(E61,".",",")),E61)</f>
        <v>38.17</v>
      </c>
      <c r="L61" s="61" t="str">
        <f aca="false">IF(J61="PosK",SUMIFS(K:K,J:J,"PosK",H:H,H61),"")</f>
        <v/>
      </c>
      <c r="M61" s="61" t="str">
        <f aca="false">IF(J61="PosK",SUMIFS(K:K,J:J,"NegK",H:H,H61),"")</f>
        <v/>
      </c>
      <c r="N61" s="61" t="str">
        <f aca="false">IF(J61="PosK",SUMIFS(K:K,J:J,"eDNA",H:H,H61),"")</f>
        <v/>
      </c>
      <c r="P61" s="62"/>
      <c r="T61" s="63"/>
      <c r="W61" s="64"/>
    </row>
    <row r="62" customFormat="false" ht="14.25" hidden="false" customHeight="false" outlineLevel="0" collapsed="false">
      <c r="A62" s="0" t="s">
        <v>863</v>
      </c>
      <c r="B62" s="52" t="s">
        <v>864</v>
      </c>
      <c r="C62" s="52" t="s">
        <v>743</v>
      </c>
      <c r="D62" s="53" t="n">
        <v>0.1</v>
      </c>
      <c r="E62" s="53" t="n">
        <v>19.97</v>
      </c>
      <c r="F62" s="0" t="s">
        <v>744</v>
      </c>
      <c r="G62" s="0" t="str">
        <f aca="false">LEFT(B62,2)</f>
        <v>16</v>
      </c>
      <c r="H62" s="0" t="str">
        <f aca="false">I62&amp;"_"&amp;G62&amp;"_"&amp;F62</f>
        <v>Skalle_16_20180821_DL2018136_FrederiksborgGym_koersel1</v>
      </c>
      <c r="I62" s="61" t="str">
        <f aca="false">MID(RIGHT(B62,LEN(B62)-3),1,FIND("_",RIGHT(B62,LEN(B62)-3))-1)</f>
        <v>Skalle</v>
      </c>
      <c r="J62" s="61" t="str">
        <f aca="false">TRIM(SUBSTITUTE(RIGHT(B62,FIND(I62,B62)+1),"_",""))</f>
        <v>PosK</v>
      </c>
      <c r="K62" s="0" t="n">
        <f aca="false">IFERROR(VALUE(SUBSTITUTE(E62,".",",")),E62)</f>
        <v>19.97</v>
      </c>
      <c r="L62" s="61" t="n">
        <f aca="false">IF(J62="PosK",SUMIFS(K:K,J:J,"PosK",H:H,H62),"")</f>
        <v>19.97</v>
      </c>
      <c r="M62" s="61" t="n">
        <f aca="false">IF(J62="PosK",SUMIFS(K:K,J:J,"NegK",H:H,H62),"")</f>
        <v>0</v>
      </c>
      <c r="N62" s="61" t="n">
        <f aca="false">IF(J62="PosK",SUMIFS(K:K,J:J,"eDNA",H:H,H62),"")</f>
        <v>71.17</v>
      </c>
      <c r="P62" s="62" t="n">
        <f aca="false">IF(K64="No Ct",0,K64)</f>
        <v>34.91</v>
      </c>
      <c r="Q62" s="62" t="n">
        <f aca="false">IF(K65="No Ct",0,K65)</f>
        <v>36.26</v>
      </c>
      <c r="R62" s="0" t="str">
        <f aca="false">IF(AND(L62&gt;0,M62=0),"Valid","Invalid")</f>
        <v>Valid</v>
      </c>
      <c r="S62" s="0" t="str">
        <f aca="false">IF(OR(P62&gt;1,Q62&gt;1),"Present","Absent")</f>
        <v>Present</v>
      </c>
      <c r="T62" s="63" t="str">
        <f aca="false">IF(OR(AND(P62&gt;1,P62&lt;41),AND(Q62&gt;1,Q62&lt;41)),"Ct&lt;41","Ct&gt;41")</f>
        <v>Ct&lt;41</v>
      </c>
      <c r="U62" s="0" t="str">
        <f aca="false">I62</f>
        <v>Skalle</v>
      </c>
      <c r="V62" s="0" t="str">
        <f aca="false">MID(F62,10,9)</f>
        <v>DL2018136</v>
      </c>
      <c r="W62" s="64" t="str">
        <f aca="false">V62&amp;"_"&amp;U62&amp;"_"&amp;R62&amp;"_"&amp;S62&amp;"_"&amp;T62</f>
        <v>DL2018136_Skalle_Valid_Present_Ct&lt;41</v>
      </c>
    </row>
    <row r="63" customFormat="false" ht="14.25" hidden="false" customHeight="false" outlineLevel="0" collapsed="false">
      <c r="A63" s="0" t="s">
        <v>865</v>
      </c>
      <c r="B63" s="52" t="s">
        <v>866</v>
      </c>
      <c r="C63" s="52" t="s">
        <v>747</v>
      </c>
      <c r="D63" s="53" t="n">
        <v>0.1</v>
      </c>
      <c r="E63" s="53" t="s">
        <v>748</v>
      </c>
      <c r="F63" s="0" t="s">
        <v>744</v>
      </c>
      <c r="G63" s="0" t="str">
        <f aca="false">LEFT(B63,2)</f>
        <v>16</v>
      </c>
      <c r="H63" s="0" t="str">
        <f aca="false">I63&amp;"_"&amp;G63&amp;"_"&amp;F63</f>
        <v>Skalle_16_20180821_DL2018136_FrederiksborgGym_koersel1</v>
      </c>
      <c r="I63" s="61" t="str">
        <f aca="false">MID(RIGHT(B63,LEN(B63)-3),1,FIND("_",RIGHT(B63,LEN(B63)-3))-1)</f>
        <v>Skalle</v>
      </c>
      <c r="J63" s="61" t="str">
        <f aca="false">TRIM(SUBSTITUTE(RIGHT(B63,FIND(I63,B63)+1),"_",""))</f>
        <v>NegK</v>
      </c>
      <c r="K63" s="0" t="str">
        <f aca="false">IFERROR(VALUE(SUBSTITUTE(E63,".",",")),E63)</f>
        <v>No Ct</v>
      </c>
      <c r="L63" s="61" t="str">
        <f aca="false">IF(J63="PosK",SUMIFS(K:K,J:J,"PosK",H:H,H63),"")</f>
        <v/>
      </c>
      <c r="M63" s="61" t="str">
        <f aca="false">IF(J63="PosK",SUMIFS(K:K,J:J,"NegK",H:H,H63),"")</f>
        <v/>
      </c>
      <c r="N63" s="61" t="str">
        <f aca="false">IF(J63="PosK",SUMIFS(K:K,J:J,"eDNA",H:H,H63),"")</f>
        <v/>
      </c>
    </row>
    <row r="64" customFormat="false" ht="14.25" hidden="false" customHeight="false" outlineLevel="0" collapsed="false">
      <c r="A64" s="0" t="s">
        <v>867</v>
      </c>
      <c r="B64" s="52" t="s">
        <v>868</v>
      </c>
      <c r="C64" s="52" t="s">
        <v>751</v>
      </c>
      <c r="D64" s="53" t="n">
        <v>0.1</v>
      </c>
      <c r="E64" s="53" t="n">
        <v>34.91</v>
      </c>
      <c r="F64" s="0" t="s">
        <v>744</v>
      </c>
      <c r="G64" s="0" t="str">
        <f aca="false">LEFT(B64,2)</f>
        <v>16</v>
      </c>
      <c r="H64" s="0" t="str">
        <f aca="false">I64&amp;"_"&amp;G64&amp;"_"&amp;F64</f>
        <v>Skalle_16_20180821_DL2018136_FrederiksborgGym_koersel1</v>
      </c>
      <c r="I64" s="61" t="str">
        <f aca="false">MID(RIGHT(B64,LEN(B64)-3),1,FIND("_",RIGHT(B64,LEN(B64)-3))-1)</f>
        <v>Skalle</v>
      </c>
      <c r="J64" s="61" t="str">
        <f aca="false">TRIM(SUBSTITUTE(RIGHT(B64,FIND(I64,B64)+1),"_",""))</f>
        <v>eDNA</v>
      </c>
      <c r="K64" s="0" t="n">
        <f aca="false">IFERROR(VALUE(SUBSTITUTE(E64,".",",")),E64)</f>
        <v>34.91</v>
      </c>
      <c r="L64" s="61" t="str">
        <f aca="false">IF(J64="PosK",SUMIFS(K:K,J:J,"PosK",H:H,H64),"")</f>
        <v/>
      </c>
      <c r="M64" s="61" t="str">
        <f aca="false">IF(J64="PosK",SUMIFS(K:K,J:J,"NegK",H:H,H64),"")</f>
        <v/>
      </c>
      <c r="N64" s="61" t="str">
        <f aca="false">IF(J64="PosK",SUMIFS(K:K,J:J,"eDNA",H:H,H64),"")</f>
        <v/>
      </c>
      <c r="Q64" s="62"/>
    </row>
    <row r="65" customFormat="false" ht="14.25" hidden="false" customHeight="false" outlineLevel="0" collapsed="false">
      <c r="A65" s="0" t="s">
        <v>869</v>
      </c>
      <c r="B65" s="52" t="s">
        <v>868</v>
      </c>
      <c r="C65" s="52" t="s">
        <v>751</v>
      </c>
      <c r="D65" s="53" t="n">
        <v>0.1</v>
      </c>
      <c r="E65" s="53" t="n">
        <v>36.26</v>
      </c>
      <c r="F65" s="0" t="s">
        <v>744</v>
      </c>
      <c r="G65" s="0" t="str">
        <f aca="false">LEFT(B65,2)</f>
        <v>16</v>
      </c>
      <c r="H65" s="0" t="str">
        <f aca="false">I65&amp;"_"&amp;G65&amp;"_"&amp;F65</f>
        <v>Skalle_16_20180821_DL2018136_FrederiksborgGym_koersel1</v>
      </c>
      <c r="I65" s="61" t="str">
        <f aca="false">MID(RIGHT(B65,LEN(B65)-3),1,FIND("_",RIGHT(B65,LEN(B65)-3))-1)</f>
        <v>Skalle</v>
      </c>
      <c r="J65" s="61" t="str">
        <f aca="false">TRIM(SUBSTITUTE(RIGHT(B65,FIND(I65,B65)+1),"_",""))</f>
        <v>eDNA</v>
      </c>
      <c r="K65" s="0" t="n">
        <f aca="false">IFERROR(VALUE(SUBSTITUTE(E65,".",",")),E65)</f>
        <v>36.26</v>
      </c>
      <c r="L65" s="61" t="str">
        <f aca="false">IF(J65="PosK",SUMIFS(K:K,J:J,"PosK",H:H,H65),"")</f>
        <v/>
      </c>
      <c r="M65" s="61" t="str">
        <f aca="false">IF(J65="PosK",SUMIFS(K:K,J:J,"NegK",H:H,H65),"")</f>
        <v/>
      </c>
      <c r="N65" s="61" t="str">
        <f aca="false">IF(J65="PosK",SUMIFS(K:K,J:J,"eDNA",H:H,H65),"")</f>
        <v/>
      </c>
      <c r="P65" s="62"/>
      <c r="T65" s="63"/>
      <c r="W65" s="64"/>
    </row>
    <row r="66" customFormat="false" ht="14.25" hidden="false" customHeight="false" outlineLevel="0" collapsed="false">
      <c r="A66" s="0" t="s">
        <v>870</v>
      </c>
      <c r="B66" s="52" t="s">
        <v>871</v>
      </c>
      <c r="C66" s="52" t="s">
        <v>743</v>
      </c>
      <c r="D66" s="53" t="n">
        <v>0.1</v>
      </c>
      <c r="E66" s="53" t="n">
        <v>30.27</v>
      </c>
      <c r="F66" s="0" t="s">
        <v>744</v>
      </c>
      <c r="G66" s="0" t="str">
        <f aca="false">LEFT(B66,2)</f>
        <v>17</v>
      </c>
      <c r="H66" s="0" t="str">
        <f aca="false">I66&amp;"_"&amp;G66&amp;"_"&amp;F66</f>
        <v>Loegfroe_17_20180821_DL2018136_FrederiksborgGym_koersel1</v>
      </c>
      <c r="I66" s="61" t="str">
        <f aca="false">MID(RIGHT(B66,LEN(B66)-3),1,FIND("_",RIGHT(B66,LEN(B66)-3))-1)</f>
        <v>Loegfroe</v>
      </c>
      <c r="J66" s="61" t="str">
        <f aca="false">TRIM(SUBSTITUTE(RIGHT(B66,FIND(I66,B66)+1),"_",""))</f>
        <v>PosK</v>
      </c>
      <c r="K66" s="0" t="n">
        <f aca="false">IFERROR(VALUE(SUBSTITUTE(E66,".",",")),E66)</f>
        <v>30.27</v>
      </c>
      <c r="L66" s="61" t="n">
        <f aca="false">IF(J66="PosK",SUMIFS(K:K,J:J,"PosK",H:H,H66),"")</f>
        <v>30.27</v>
      </c>
      <c r="M66" s="61" t="n">
        <f aca="false">IF(J66="PosK",SUMIFS(K:K,J:J,"NegK",H:H,H66),"")</f>
        <v>0</v>
      </c>
      <c r="N66" s="61" t="n">
        <f aca="false">IF(J66="PosK",SUMIFS(K:K,J:J,"eDNA",H:H,H66),"")</f>
        <v>0</v>
      </c>
      <c r="P66" s="62" t="n">
        <f aca="false">IF(K68="No Ct",0,K68)</f>
        <v>0</v>
      </c>
      <c r="Q66" s="62" t="n">
        <f aca="false">IF(K69="No Ct",0,K69)</f>
        <v>0</v>
      </c>
      <c r="R66" s="0" t="str">
        <f aca="false">IF(AND(L66&gt;0,M66=0),"Valid","Invalid")</f>
        <v>Valid</v>
      </c>
      <c r="S66" s="0" t="str">
        <f aca="false">IF(OR(P66&gt;1,Q66&gt;1),"Present","Absent")</f>
        <v>Absent</v>
      </c>
      <c r="T66" s="63" t="str">
        <f aca="false">IF(OR(AND(P66&gt;1,P66&lt;41),AND(Q66&gt;1,Q66&lt;41)),"Ct&lt;41","Ct&gt;41")</f>
        <v>Ct&gt;41</v>
      </c>
      <c r="U66" s="0" t="str">
        <f aca="false">I66</f>
        <v>Loegfroe</v>
      </c>
      <c r="V66" s="0" t="str">
        <f aca="false">MID(F66,10,9)</f>
        <v>DL2018136</v>
      </c>
      <c r="W66" s="64" t="str">
        <f aca="false">V66&amp;"_"&amp;U66&amp;"_"&amp;R66&amp;"_"&amp;S66&amp;"_"&amp;T66</f>
        <v>DL2018136_Loegfroe_Valid_Absent_Ct&gt;41</v>
      </c>
    </row>
    <row r="67" customFormat="false" ht="14.25" hidden="false" customHeight="false" outlineLevel="0" collapsed="false">
      <c r="A67" s="0" t="s">
        <v>872</v>
      </c>
      <c r="B67" s="52" t="s">
        <v>873</v>
      </c>
      <c r="C67" s="52" t="s">
        <v>747</v>
      </c>
      <c r="D67" s="53" t="n">
        <v>0.1</v>
      </c>
      <c r="E67" s="53" t="s">
        <v>748</v>
      </c>
      <c r="F67" s="0" t="s">
        <v>744</v>
      </c>
      <c r="G67" s="0" t="str">
        <f aca="false">LEFT(B67,2)</f>
        <v>17</v>
      </c>
      <c r="H67" s="0" t="str">
        <f aca="false">I67&amp;"_"&amp;G67&amp;"_"&amp;F67</f>
        <v>Loegfroe_17_20180821_DL2018136_FrederiksborgGym_koersel1</v>
      </c>
      <c r="I67" s="61" t="str">
        <f aca="false">MID(RIGHT(B67,LEN(B67)-3),1,FIND("_",RIGHT(B67,LEN(B67)-3))-1)</f>
        <v>Loegfroe</v>
      </c>
      <c r="J67" s="61" t="str">
        <f aca="false">TRIM(SUBSTITUTE(RIGHT(B67,FIND(I67,B67)+1),"_",""))</f>
        <v>NegK</v>
      </c>
      <c r="K67" s="0" t="str">
        <f aca="false">IFERROR(VALUE(SUBSTITUTE(E67,".",",")),E67)</f>
        <v>No Ct</v>
      </c>
      <c r="L67" s="61" t="str">
        <f aca="false">IF(J67="PosK",SUMIFS(K:K,J:J,"PosK",H:H,H67),"")</f>
        <v/>
      </c>
      <c r="M67" s="61" t="str">
        <f aca="false">IF(J67="PosK",SUMIFS(K:K,J:J,"NegK",H:H,H67),"")</f>
        <v/>
      </c>
      <c r="N67" s="61" t="str">
        <f aca="false">IF(J67="PosK",SUMIFS(K:K,J:J,"eDNA",H:H,H67),"")</f>
        <v/>
      </c>
    </row>
    <row r="68" customFormat="false" ht="14.25" hidden="false" customHeight="false" outlineLevel="0" collapsed="false">
      <c r="A68" s="0" t="s">
        <v>874</v>
      </c>
      <c r="B68" s="52" t="s">
        <v>875</v>
      </c>
      <c r="C68" s="52" t="s">
        <v>751</v>
      </c>
      <c r="D68" s="53" t="n">
        <v>0.1</v>
      </c>
      <c r="E68" s="53" t="s">
        <v>748</v>
      </c>
      <c r="F68" s="0" t="s">
        <v>744</v>
      </c>
      <c r="G68" s="0" t="str">
        <f aca="false">LEFT(B68,2)</f>
        <v>17</v>
      </c>
      <c r="H68" s="0" t="str">
        <f aca="false">I68&amp;"_"&amp;G68&amp;"_"&amp;F68</f>
        <v>Loegfroe_17_20180821_DL2018136_FrederiksborgGym_koersel1</v>
      </c>
      <c r="I68" s="61" t="str">
        <f aca="false">MID(RIGHT(B68,LEN(B68)-3),1,FIND("_",RIGHT(B68,LEN(B68)-3))-1)</f>
        <v>Loegfroe</v>
      </c>
      <c r="J68" s="61" t="str">
        <f aca="false">TRIM(SUBSTITUTE(RIGHT(B68,FIND(I68,B68)+1),"_",""))</f>
        <v>eDNA</v>
      </c>
      <c r="K68" s="0" t="str">
        <f aca="false">IFERROR(VALUE(SUBSTITUTE(E68,".",",")),E68)</f>
        <v>No Ct</v>
      </c>
      <c r="L68" s="61" t="str">
        <f aca="false">IF(J68="PosK",SUMIFS(K:K,J:J,"PosK",H:H,H68),"")</f>
        <v/>
      </c>
      <c r="M68" s="61" t="str">
        <f aca="false">IF(J68="PosK",SUMIFS(K:K,J:J,"NegK",H:H,H68),"")</f>
        <v/>
      </c>
      <c r="N68" s="61" t="str">
        <f aca="false">IF(J68="PosK",SUMIFS(K:K,J:J,"eDNA",H:H,H68),"")</f>
        <v/>
      </c>
      <c r="Q68" s="62"/>
    </row>
    <row r="69" customFormat="false" ht="14.25" hidden="false" customHeight="false" outlineLevel="0" collapsed="false">
      <c r="A69" s="0" t="s">
        <v>876</v>
      </c>
      <c r="B69" s="52" t="s">
        <v>875</v>
      </c>
      <c r="C69" s="52" t="s">
        <v>751</v>
      </c>
      <c r="D69" s="53" t="n">
        <v>0.1</v>
      </c>
      <c r="E69" s="53" t="s">
        <v>748</v>
      </c>
      <c r="F69" s="0" t="s">
        <v>744</v>
      </c>
      <c r="G69" s="0" t="str">
        <f aca="false">LEFT(B69,2)</f>
        <v>17</v>
      </c>
      <c r="H69" s="0" t="str">
        <f aca="false">I69&amp;"_"&amp;G69&amp;"_"&amp;F69</f>
        <v>Loegfroe_17_20180821_DL2018136_FrederiksborgGym_koersel1</v>
      </c>
      <c r="I69" s="61" t="str">
        <f aca="false">MID(RIGHT(B69,LEN(B69)-3),1,FIND("_",RIGHT(B69,LEN(B69)-3))-1)</f>
        <v>Loegfroe</v>
      </c>
      <c r="J69" s="61" t="str">
        <f aca="false">TRIM(SUBSTITUTE(RIGHT(B69,FIND(I69,B69)+1),"_",""))</f>
        <v>eDNA</v>
      </c>
      <c r="K69" s="0" t="str">
        <f aca="false">IFERROR(VALUE(SUBSTITUTE(E69,".",",")),E69)</f>
        <v>No Ct</v>
      </c>
      <c r="L69" s="61" t="str">
        <f aca="false">IF(J69="PosK",SUMIFS(K:K,J:J,"PosK",H:H,H69),"")</f>
        <v/>
      </c>
      <c r="M69" s="61" t="str">
        <f aca="false">IF(J69="PosK",SUMIFS(K:K,J:J,"NegK",H:H,H69),"")</f>
        <v/>
      </c>
      <c r="N69" s="61" t="str">
        <f aca="false">IF(J69="PosK",SUMIFS(K:K,J:J,"eDNA",H:H,H69),"")</f>
        <v/>
      </c>
      <c r="P69" s="62"/>
      <c r="T69" s="63"/>
      <c r="W69" s="64"/>
    </row>
    <row r="70" customFormat="false" ht="14.25" hidden="false" customHeight="false" outlineLevel="0" collapsed="false">
      <c r="A70" s="0" t="s">
        <v>877</v>
      </c>
      <c r="B70" s="52" t="s">
        <v>878</v>
      </c>
      <c r="C70" s="52" t="s">
        <v>743</v>
      </c>
      <c r="D70" s="53" t="n">
        <v>0.1</v>
      </c>
      <c r="E70" s="53" t="s">
        <v>748</v>
      </c>
      <c r="F70" s="0" t="s">
        <v>744</v>
      </c>
      <c r="G70" s="0" t="str">
        <f aca="false">LEFT(B70,2)</f>
        <v>18</v>
      </c>
      <c r="H70" s="0" t="str">
        <f aca="false">I70&amp;"_"&amp;G70&amp;"_"&amp;F70</f>
        <v>StorVandsalamander_18_20180821_DL2018136_FrederiksborgGym_koersel1</v>
      </c>
      <c r="I70" s="61" t="str">
        <f aca="false">MID(RIGHT(B70,LEN(B70)-3),1,FIND("_",RIGHT(B70,LEN(B70)-3))-1)</f>
        <v>StorVandsalamander</v>
      </c>
      <c r="J70" s="61" t="str">
        <f aca="false">TRIM(SUBSTITUTE(RIGHT(B70,FIND(I70,B70)+1),"_",""))</f>
        <v>PosK</v>
      </c>
      <c r="K70" s="0" t="str">
        <f aca="false">IFERROR(VALUE(SUBSTITUTE(E70,".",",")),E70)</f>
        <v>No Ct</v>
      </c>
      <c r="L70" s="61" t="n">
        <f aca="false">IF(J70="PosK",SUMIFS(K:K,J:J,"PosK",H:H,H70),"")</f>
        <v>0</v>
      </c>
      <c r="M70" s="61" t="n">
        <f aca="false">IF(J70="PosK",SUMIFS(K:K,J:J,"NegK",H:H,H70),"")</f>
        <v>0</v>
      </c>
      <c r="N70" s="61" t="n">
        <f aca="false">IF(J70="PosK",SUMIFS(K:K,J:J,"eDNA",H:H,H70),"")</f>
        <v>0</v>
      </c>
      <c r="P70" s="62" t="n">
        <f aca="false">IF(K72="No Ct",0,K72)</f>
        <v>0</v>
      </c>
      <c r="Q70" s="62" t="n">
        <f aca="false">IF(K73="No Ct",0,K73)</f>
        <v>0</v>
      </c>
      <c r="R70" s="0" t="str">
        <f aca="false">IF(AND(L70&gt;0,M70=0),"Valid","Invalid")</f>
        <v>Invalid</v>
      </c>
      <c r="S70" s="0" t="str">
        <f aca="false">IF(OR(P70&gt;1,Q70&gt;1),"Present","Absent")</f>
        <v>Absent</v>
      </c>
      <c r="T70" s="63" t="str">
        <f aca="false">IF(OR(AND(P70&gt;1,P70&lt;41),AND(Q70&gt;1,Q70&lt;41)),"Ct&lt;41","Ct&gt;41")</f>
        <v>Ct&gt;41</v>
      </c>
      <c r="U70" s="0" t="str">
        <f aca="false">I70</f>
        <v>StorVandsalamander</v>
      </c>
      <c r="V70" s="0" t="str">
        <f aca="false">MID(F70,10,9)</f>
        <v>DL2018136</v>
      </c>
      <c r="W70" s="64" t="str">
        <f aca="false">V70&amp;"_"&amp;U70&amp;"_"&amp;R70&amp;"_"&amp;S70&amp;"_"&amp;T70</f>
        <v>DL2018136_StorVandsalamander_Invalid_Absent_Ct&gt;41</v>
      </c>
    </row>
    <row r="71" customFormat="false" ht="14.25" hidden="false" customHeight="false" outlineLevel="0" collapsed="false">
      <c r="A71" s="0" t="s">
        <v>879</v>
      </c>
      <c r="B71" s="52" t="s">
        <v>880</v>
      </c>
      <c r="C71" s="52" t="s">
        <v>747</v>
      </c>
      <c r="D71" s="53" t="n">
        <v>0.1</v>
      </c>
      <c r="E71" s="53" t="s">
        <v>748</v>
      </c>
      <c r="F71" s="0" t="s">
        <v>744</v>
      </c>
      <c r="G71" s="0" t="str">
        <f aca="false">LEFT(B71,2)</f>
        <v>18</v>
      </c>
      <c r="H71" s="0" t="str">
        <f aca="false">I71&amp;"_"&amp;G71&amp;"_"&amp;F71</f>
        <v>StorVandsalamander_18_20180821_DL2018136_FrederiksborgGym_koersel1</v>
      </c>
      <c r="I71" s="61" t="str">
        <f aca="false">MID(RIGHT(B71,LEN(B71)-3),1,FIND("_",RIGHT(B71,LEN(B71)-3))-1)</f>
        <v>StorVandsalamander</v>
      </c>
      <c r="J71" s="61" t="str">
        <f aca="false">TRIM(SUBSTITUTE(RIGHT(B71,FIND(I71,B71)+1),"_",""))</f>
        <v>NegK</v>
      </c>
      <c r="K71" s="0" t="str">
        <f aca="false">IFERROR(VALUE(SUBSTITUTE(E71,".",",")),E71)</f>
        <v>No Ct</v>
      </c>
      <c r="L71" s="61" t="str">
        <f aca="false">IF(J71="PosK",SUMIFS(K:K,J:J,"PosK",H:H,H71),"")</f>
        <v/>
      </c>
      <c r="M71" s="61" t="str">
        <f aca="false">IF(J71="PosK",SUMIFS(K:K,J:J,"NegK",H:H,H71),"")</f>
        <v/>
      </c>
      <c r="N71" s="61" t="str">
        <f aca="false">IF(J71="PosK",SUMIFS(K:K,J:J,"eDNA",H:H,H71),"")</f>
        <v/>
      </c>
    </row>
    <row r="72" customFormat="false" ht="14.25" hidden="false" customHeight="false" outlineLevel="0" collapsed="false">
      <c r="A72" s="0" t="s">
        <v>881</v>
      </c>
      <c r="B72" s="52" t="s">
        <v>882</v>
      </c>
      <c r="C72" s="52" t="s">
        <v>751</v>
      </c>
      <c r="D72" s="53" t="n">
        <v>0.1</v>
      </c>
      <c r="E72" s="53" t="s">
        <v>748</v>
      </c>
      <c r="F72" s="0" t="s">
        <v>744</v>
      </c>
      <c r="G72" s="0" t="str">
        <f aca="false">LEFT(B72,2)</f>
        <v>18</v>
      </c>
      <c r="H72" s="0" t="str">
        <f aca="false">I72&amp;"_"&amp;G72&amp;"_"&amp;F72</f>
        <v>StorVandsalamander_18_20180821_DL2018136_FrederiksborgGym_koersel1</v>
      </c>
      <c r="I72" s="61" t="str">
        <f aca="false">MID(RIGHT(B72,LEN(B72)-3),1,FIND("_",RIGHT(B72,LEN(B72)-3))-1)</f>
        <v>StorVandsalamander</v>
      </c>
      <c r="J72" s="61" t="str">
        <f aca="false">TRIM(SUBSTITUTE(RIGHT(B72,FIND(I72,B72)+1),"_",""))</f>
        <v>eDNA</v>
      </c>
      <c r="K72" s="0" t="str">
        <f aca="false">IFERROR(VALUE(SUBSTITUTE(E72,".",",")),E72)</f>
        <v>No Ct</v>
      </c>
      <c r="L72" s="61" t="str">
        <f aca="false">IF(J72="PosK",SUMIFS(K:K,J:J,"PosK",H:H,H72),"")</f>
        <v/>
      </c>
      <c r="M72" s="61" t="str">
        <f aca="false">IF(J72="PosK",SUMIFS(K:K,J:J,"NegK",H:H,H72),"")</f>
        <v/>
      </c>
      <c r="N72" s="61" t="str">
        <f aca="false">IF(J72="PosK",SUMIFS(K:K,J:J,"eDNA",H:H,H72),"")</f>
        <v/>
      </c>
      <c r="Q72" s="62"/>
    </row>
    <row r="73" customFormat="false" ht="14.25" hidden="false" customHeight="false" outlineLevel="0" collapsed="false">
      <c r="A73" s="0" t="s">
        <v>883</v>
      </c>
      <c r="B73" s="52" t="s">
        <v>882</v>
      </c>
      <c r="C73" s="52" t="s">
        <v>751</v>
      </c>
      <c r="D73" s="53" t="n">
        <v>0.1</v>
      </c>
      <c r="E73" s="53" t="s">
        <v>748</v>
      </c>
      <c r="F73" s="0" t="s">
        <v>744</v>
      </c>
      <c r="G73" s="0" t="str">
        <f aca="false">LEFT(B73,2)</f>
        <v>18</v>
      </c>
      <c r="H73" s="0" t="str">
        <f aca="false">I73&amp;"_"&amp;G73&amp;"_"&amp;F73</f>
        <v>StorVandsalamander_18_20180821_DL2018136_FrederiksborgGym_koersel1</v>
      </c>
      <c r="I73" s="61" t="str">
        <f aca="false">MID(RIGHT(B73,LEN(B73)-3),1,FIND("_",RIGHT(B73,LEN(B73)-3))-1)</f>
        <v>StorVandsalamander</v>
      </c>
      <c r="J73" s="61" t="str">
        <f aca="false">TRIM(SUBSTITUTE(RIGHT(B73,FIND(I73,B73)+1),"_",""))</f>
        <v>eDNA</v>
      </c>
      <c r="K73" s="0" t="str">
        <f aca="false">IFERROR(VALUE(SUBSTITUTE(E73,".",",")),E73)</f>
        <v>No Ct</v>
      </c>
      <c r="L73" s="61" t="str">
        <f aca="false">IF(J73="PosK",SUMIFS(K:K,J:J,"PosK",H:H,H73),"")</f>
        <v/>
      </c>
      <c r="M73" s="61" t="str">
        <f aca="false">IF(J73="PosK",SUMIFS(K:K,J:J,"NegK",H:H,H73),"")</f>
        <v/>
      </c>
      <c r="N73" s="61" t="str">
        <f aca="false">IF(J73="PosK",SUMIFS(K:K,J:J,"eDNA",H:H,H73),"")</f>
        <v/>
      </c>
      <c r="P73" s="62"/>
      <c r="T73" s="63"/>
      <c r="W73" s="64"/>
    </row>
    <row r="74" customFormat="false" ht="14.25" hidden="false" customHeight="false" outlineLevel="0" collapsed="false">
      <c r="A74" s="0" t="s">
        <v>884</v>
      </c>
      <c r="B74" s="52" t="s">
        <v>885</v>
      </c>
      <c r="C74" s="52" t="s">
        <v>743</v>
      </c>
      <c r="D74" s="53" t="n">
        <v>0.1</v>
      </c>
      <c r="E74" s="53" t="s">
        <v>748</v>
      </c>
      <c r="F74" s="0" t="s">
        <v>744</v>
      </c>
      <c r="G74" s="0" t="str">
        <f aca="false">LEFT(B74,2)</f>
        <v>19</v>
      </c>
      <c r="H74" s="0" t="str">
        <f aca="false">I74&amp;"_"&amp;G74&amp;"_"&amp;F74</f>
        <v>Strandtudse_19_20180821_DL2018136_FrederiksborgGym_koersel1</v>
      </c>
      <c r="I74" s="61" t="str">
        <f aca="false">MID(RIGHT(B74,LEN(B74)-3),1,FIND("_",RIGHT(B74,LEN(B74)-3))-1)</f>
        <v>Strandtudse</v>
      </c>
      <c r="J74" s="61" t="str">
        <f aca="false">TRIM(SUBSTITUTE(RIGHT(B74,FIND(I74,B74)+1),"_",""))</f>
        <v>PosK</v>
      </c>
      <c r="K74" s="0" t="str">
        <f aca="false">IFERROR(VALUE(SUBSTITUTE(E74,".",",")),E74)</f>
        <v>No Ct</v>
      </c>
      <c r="L74" s="61" t="n">
        <f aca="false">IF(J74="PosK",SUMIFS(K:K,J:J,"PosK",H:H,H74),"")</f>
        <v>0</v>
      </c>
      <c r="M74" s="61" t="n">
        <f aca="false">IF(J74="PosK",SUMIFS(K:K,J:J,"NegK",H:H,H74),"")</f>
        <v>0</v>
      </c>
      <c r="N74" s="61" t="n">
        <f aca="false">IF(J74="PosK",SUMIFS(K:K,J:J,"eDNA",H:H,H74),"")</f>
        <v>24.4</v>
      </c>
      <c r="P74" s="62" t="n">
        <f aca="false">IF(K76="No Ct",0,K76)</f>
        <v>24.4</v>
      </c>
      <c r="Q74" s="62" t="n">
        <f aca="false">IF(K77="No Ct",0,K77)</f>
        <v>0</v>
      </c>
      <c r="R74" s="0" t="str">
        <f aca="false">IF(AND(L74&gt;0,M74=0),"Valid","Invalid")</f>
        <v>Invalid</v>
      </c>
      <c r="S74" s="0" t="str">
        <f aca="false">IF(OR(P74&gt;1,Q74&gt;1),"Present","Absent")</f>
        <v>Present</v>
      </c>
      <c r="T74" s="63" t="str">
        <f aca="false">IF(OR(AND(P74&gt;1,P74&lt;41),AND(Q74&gt;1,Q74&lt;41)),"Ct&lt;41","Ct&gt;41")</f>
        <v>Ct&lt;41</v>
      </c>
      <c r="U74" s="0" t="str">
        <f aca="false">I74</f>
        <v>Strandtudse</v>
      </c>
      <c r="V74" s="0" t="str">
        <f aca="false">MID(F74,10,9)</f>
        <v>DL2018136</v>
      </c>
      <c r="W74" s="64" t="str">
        <f aca="false">V74&amp;"_"&amp;U74&amp;"_"&amp;R74&amp;"_"&amp;S74&amp;"_"&amp;T74</f>
        <v>DL2018136_Strandtudse_Invalid_Present_Ct&lt;41</v>
      </c>
    </row>
    <row r="75" customFormat="false" ht="14.25" hidden="false" customHeight="false" outlineLevel="0" collapsed="false">
      <c r="A75" s="0" t="s">
        <v>886</v>
      </c>
      <c r="B75" s="52" t="s">
        <v>887</v>
      </c>
      <c r="C75" s="52" t="s">
        <v>747</v>
      </c>
      <c r="D75" s="53" t="n">
        <v>0.1</v>
      </c>
      <c r="E75" s="53" t="s">
        <v>748</v>
      </c>
      <c r="F75" s="0" t="s">
        <v>744</v>
      </c>
      <c r="G75" s="0" t="str">
        <f aca="false">LEFT(B75,2)</f>
        <v>19</v>
      </c>
      <c r="H75" s="0" t="str">
        <f aca="false">I75&amp;"_"&amp;G75&amp;"_"&amp;F75</f>
        <v>Strandtudse_19_20180821_DL2018136_FrederiksborgGym_koersel1</v>
      </c>
      <c r="I75" s="61" t="str">
        <f aca="false">MID(RIGHT(B75,LEN(B75)-3),1,FIND("_",RIGHT(B75,LEN(B75)-3))-1)</f>
        <v>Strandtudse</v>
      </c>
      <c r="J75" s="61" t="str">
        <f aca="false">TRIM(SUBSTITUTE(RIGHT(B75,FIND(I75,B75)+1),"_",""))</f>
        <v>NegK</v>
      </c>
      <c r="K75" s="0" t="str">
        <f aca="false">IFERROR(VALUE(SUBSTITUTE(E75,".",",")),E75)</f>
        <v>No Ct</v>
      </c>
      <c r="L75" s="61" t="str">
        <f aca="false">IF(J75="PosK",SUMIFS(K:K,J:J,"PosK",H:H,H75),"")</f>
        <v/>
      </c>
      <c r="M75" s="61" t="str">
        <f aca="false">IF(J75="PosK",SUMIFS(K:K,J:J,"NegK",H:H,H75),"")</f>
        <v/>
      </c>
      <c r="N75" s="61" t="str">
        <f aca="false">IF(J75="PosK",SUMIFS(K:K,J:J,"eDNA",H:H,H75),"")</f>
        <v/>
      </c>
    </row>
    <row r="76" customFormat="false" ht="14.25" hidden="false" customHeight="false" outlineLevel="0" collapsed="false">
      <c r="A76" s="0" t="s">
        <v>888</v>
      </c>
      <c r="B76" s="52" t="s">
        <v>889</v>
      </c>
      <c r="C76" s="52" t="s">
        <v>751</v>
      </c>
      <c r="D76" s="53" t="n">
        <v>0.1</v>
      </c>
      <c r="E76" s="53" t="n">
        <v>24.4</v>
      </c>
      <c r="F76" s="0" t="s">
        <v>744</v>
      </c>
      <c r="G76" s="0" t="str">
        <f aca="false">LEFT(B76,2)</f>
        <v>19</v>
      </c>
      <c r="H76" s="0" t="str">
        <f aca="false">I76&amp;"_"&amp;G76&amp;"_"&amp;F76</f>
        <v>Strandtudse_19_20180821_DL2018136_FrederiksborgGym_koersel1</v>
      </c>
      <c r="I76" s="61" t="str">
        <f aca="false">MID(RIGHT(B76,LEN(B76)-3),1,FIND("_",RIGHT(B76,LEN(B76)-3))-1)</f>
        <v>Strandtudse</v>
      </c>
      <c r="J76" s="61" t="str">
        <f aca="false">TRIM(SUBSTITUTE(RIGHT(B76,FIND(I76,B76)+1),"_",""))</f>
        <v>eDNA</v>
      </c>
      <c r="K76" s="0" t="n">
        <f aca="false">IFERROR(VALUE(SUBSTITUTE(E76,".",",")),E76)</f>
        <v>24.4</v>
      </c>
      <c r="L76" s="61" t="str">
        <f aca="false">IF(J76="PosK",SUMIFS(K:K,J:J,"PosK",H:H,H76),"")</f>
        <v/>
      </c>
      <c r="M76" s="61" t="str">
        <f aca="false">IF(J76="PosK",SUMIFS(K:K,J:J,"NegK",H:H,H76),"")</f>
        <v/>
      </c>
      <c r="N76" s="61" t="str">
        <f aca="false">IF(J76="PosK",SUMIFS(K:K,J:J,"eDNA",H:H,H76),"")</f>
        <v/>
      </c>
      <c r="Q76" s="62"/>
    </row>
    <row r="77" customFormat="false" ht="14.25" hidden="false" customHeight="false" outlineLevel="0" collapsed="false">
      <c r="A77" s="0" t="s">
        <v>890</v>
      </c>
      <c r="B77" s="52" t="s">
        <v>889</v>
      </c>
      <c r="C77" s="52" t="s">
        <v>751</v>
      </c>
      <c r="D77" s="53" t="n">
        <v>0.1</v>
      </c>
      <c r="E77" s="53" t="s">
        <v>748</v>
      </c>
      <c r="F77" s="0" t="s">
        <v>744</v>
      </c>
      <c r="G77" s="0" t="str">
        <f aca="false">LEFT(B77,2)</f>
        <v>19</v>
      </c>
      <c r="H77" s="0" t="str">
        <f aca="false">I77&amp;"_"&amp;G77&amp;"_"&amp;F77</f>
        <v>Strandtudse_19_20180821_DL2018136_FrederiksborgGym_koersel1</v>
      </c>
      <c r="I77" s="61" t="str">
        <f aca="false">MID(RIGHT(B77,LEN(B77)-3),1,FIND("_",RIGHT(B77,LEN(B77)-3))-1)</f>
        <v>Strandtudse</v>
      </c>
      <c r="J77" s="61" t="str">
        <f aca="false">TRIM(SUBSTITUTE(RIGHT(B77,FIND(I77,B77)+1),"_",""))</f>
        <v>eDNA</v>
      </c>
      <c r="K77" s="0" t="str">
        <f aca="false">IFERROR(VALUE(SUBSTITUTE(E77,".",",")),E77)</f>
        <v>No Ct</v>
      </c>
      <c r="L77" s="61" t="str">
        <f aca="false">IF(J77="PosK",SUMIFS(K:K,J:J,"PosK",H:H,H77),"")</f>
        <v/>
      </c>
      <c r="M77" s="61" t="str">
        <f aca="false">IF(J77="PosK",SUMIFS(K:K,J:J,"NegK",H:H,H77),"")</f>
        <v/>
      </c>
      <c r="N77" s="61" t="str">
        <f aca="false">IF(J77="PosK",SUMIFS(K:K,J:J,"eDNA",H:H,H77),"")</f>
        <v/>
      </c>
      <c r="P77" s="62"/>
      <c r="T77" s="63"/>
      <c r="W77" s="64"/>
    </row>
    <row r="78" customFormat="false" ht="14.25" hidden="false" customHeight="false" outlineLevel="0" collapsed="false">
      <c r="A78" s="0" t="s">
        <v>891</v>
      </c>
      <c r="B78" s="52" t="s">
        <v>892</v>
      </c>
      <c r="C78" s="52" t="s">
        <v>743</v>
      </c>
      <c r="D78" s="53" t="n">
        <v>0.1</v>
      </c>
      <c r="E78" s="53" t="n">
        <v>31.11</v>
      </c>
      <c r="F78" s="0" t="s">
        <v>744</v>
      </c>
      <c r="G78" s="0" t="str">
        <f aca="false">LEFT(B78,2)</f>
        <v>20</v>
      </c>
      <c r="H78" s="0" t="str">
        <f aca="false">I78&amp;"_"&amp;G78&amp;"_"&amp;F78</f>
        <v>GroenbrogetTudse_20_20180821_DL2018136_FrederiksborgGym_koersel1</v>
      </c>
      <c r="I78" s="61" t="str">
        <f aca="false">MID(RIGHT(B78,LEN(B78)-3),1,FIND("_",RIGHT(B78,LEN(B78)-3))-1)</f>
        <v>GroenbrogetTudse</v>
      </c>
      <c r="J78" s="61" t="str">
        <f aca="false">TRIM(SUBSTITUTE(RIGHT(B78,FIND(I78,B78)+1),"_",""))</f>
        <v>PosK</v>
      </c>
      <c r="K78" s="0" t="n">
        <f aca="false">IFERROR(VALUE(SUBSTITUTE(E78,".",",")),E78)</f>
        <v>31.11</v>
      </c>
      <c r="L78" s="61" t="n">
        <f aca="false">IF(J78="PosK",SUMIFS(K:K,J:J,"PosK",H:H,H78),"")</f>
        <v>31.11</v>
      </c>
      <c r="M78" s="61" t="n">
        <f aca="false">IF(J78="PosK",SUMIFS(K:K,J:J,"NegK",H:H,H78),"")</f>
        <v>0</v>
      </c>
      <c r="N78" s="61" t="n">
        <f aca="false">IF(J78="PosK",SUMIFS(K:K,J:J,"eDNA",H:H,H78),"")</f>
        <v>0</v>
      </c>
      <c r="P78" s="62" t="n">
        <f aca="false">IF(K80="No Ct",0,K80)</f>
        <v>0</v>
      </c>
      <c r="Q78" s="62" t="n">
        <f aca="false">IF(K81="No Ct",0,K81)</f>
        <v>0</v>
      </c>
      <c r="R78" s="0" t="str">
        <f aca="false">IF(AND(L78&gt;0,M78=0),"Valid","Invalid")</f>
        <v>Valid</v>
      </c>
      <c r="S78" s="0" t="str">
        <f aca="false">IF(OR(P78&gt;1,Q78&gt;1),"Present","Absent")</f>
        <v>Absent</v>
      </c>
      <c r="T78" s="63" t="str">
        <f aca="false">IF(OR(AND(P78&gt;1,P78&lt;41),AND(Q78&gt;1,Q78&lt;41)),"Ct&lt;41","Ct&gt;41")</f>
        <v>Ct&gt;41</v>
      </c>
      <c r="U78" s="0" t="str">
        <f aca="false">I78</f>
        <v>GroenbrogetTudse</v>
      </c>
      <c r="V78" s="0" t="str">
        <f aca="false">MID(F78,10,9)</f>
        <v>DL2018136</v>
      </c>
      <c r="W78" s="64" t="str">
        <f aca="false">V78&amp;"_"&amp;U78&amp;"_"&amp;R78&amp;"_"&amp;S78&amp;"_"&amp;T78</f>
        <v>DL2018136_GroenbrogetTudse_Valid_Absent_Ct&gt;41</v>
      </c>
    </row>
    <row r="79" customFormat="false" ht="14.25" hidden="false" customHeight="false" outlineLevel="0" collapsed="false">
      <c r="A79" s="0" t="s">
        <v>893</v>
      </c>
      <c r="B79" s="52" t="s">
        <v>894</v>
      </c>
      <c r="C79" s="52" t="s">
        <v>747</v>
      </c>
      <c r="D79" s="53" t="n">
        <v>0.1</v>
      </c>
      <c r="E79" s="53" t="s">
        <v>748</v>
      </c>
      <c r="F79" s="0" t="s">
        <v>744</v>
      </c>
      <c r="G79" s="0" t="str">
        <f aca="false">LEFT(B79,2)</f>
        <v>20</v>
      </c>
      <c r="H79" s="0" t="str">
        <f aca="false">I79&amp;"_"&amp;G79&amp;"_"&amp;F79</f>
        <v>GroenbrogetTudse_20_20180821_DL2018136_FrederiksborgGym_koersel1</v>
      </c>
      <c r="I79" s="61" t="str">
        <f aca="false">MID(RIGHT(B79,LEN(B79)-3),1,FIND("_",RIGHT(B79,LEN(B79)-3))-1)</f>
        <v>GroenbrogetTudse</v>
      </c>
      <c r="J79" s="61" t="str">
        <f aca="false">TRIM(SUBSTITUTE(RIGHT(B79,FIND(I79,B79)+1),"_",""))</f>
        <v>NegK</v>
      </c>
      <c r="K79" s="0" t="str">
        <f aca="false">IFERROR(VALUE(SUBSTITUTE(E79,".",",")),E79)</f>
        <v>No Ct</v>
      </c>
      <c r="L79" s="61" t="str">
        <f aca="false">IF(J79="PosK",SUMIFS(K:K,J:J,"PosK",H:H,H79),"")</f>
        <v/>
      </c>
      <c r="M79" s="61" t="str">
        <f aca="false">IF(J79="PosK",SUMIFS(K:K,J:J,"NegK",H:H,H79),"")</f>
        <v/>
      </c>
      <c r="N79" s="61" t="str">
        <f aca="false">IF(J79="PosK",SUMIFS(K:K,J:J,"eDNA",H:H,H79),"")</f>
        <v/>
      </c>
    </row>
    <row r="80" customFormat="false" ht="14.25" hidden="false" customHeight="false" outlineLevel="0" collapsed="false">
      <c r="A80" s="0" t="s">
        <v>895</v>
      </c>
      <c r="B80" s="52" t="s">
        <v>896</v>
      </c>
      <c r="C80" s="52" t="s">
        <v>751</v>
      </c>
      <c r="D80" s="53" t="n">
        <v>0.1</v>
      </c>
      <c r="E80" s="53" t="s">
        <v>748</v>
      </c>
      <c r="F80" s="0" t="s">
        <v>744</v>
      </c>
      <c r="G80" s="0" t="str">
        <f aca="false">LEFT(B80,2)</f>
        <v>20</v>
      </c>
      <c r="H80" s="0" t="str">
        <f aca="false">I80&amp;"_"&amp;G80&amp;"_"&amp;F80</f>
        <v>GroenbrogetTudse_20_20180821_DL2018136_FrederiksborgGym_koersel1</v>
      </c>
      <c r="I80" s="61" t="str">
        <f aca="false">MID(RIGHT(B80,LEN(B80)-3),1,FIND("_",RIGHT(B80,LEN(B80)-3))-1)</f>
        <v>GroenbrogetTudse</v>
      </c>
      <c r="J80" s="61" t="str">
        <f aca="false">TRIM(SUBSTITUTE(RIGHT(B80,FIND(I80,B80)+1),"_",""))</f>
        <v>eDNA</v>
      </c>
      <c r="K80" s="0" t="str">
        <f aca="false">IFERROR(VALUE(SUBSTITUTE(E80,".",",")),E80)</f>
        <v>No Ct</v>
      </c>
      <c r="L80" s="61" t="str">
        <f aca="false">IF(J80="PosK",SUMIFS(K:K,J:J,"PosK",H:H,H80),"")</f>
        <v/>
      </c>
      <c r="M80" s="61" t="str">
        <f aca="false">IF(J80="PosK",SUMIFS(K:K,J:J,"NegK",H:H,H80),"")</f>
        <v/>
      </c>
      <c r="N80" s="61" t="str">
        <f aca="false">IF(J80="PosK",SUMIFS(K:K,J:J,"eDNA",H:H,H80),"")</f>
        <v/>
      </c>
      <c r="Q80" s="62"/>
    </row>
    <row r="81" customFormat="false" ht="14.25" hidden="false" customHeight="false" outlineLevel="0" collapsed="false">
      <c r="A81" s="0" t="s">
        <v>897</v>
      </c>
      <c r="B81" s="52" t="s">
        <v>896</v>
      </c>
      <c r="C81" s="52" t="s">
        <v>751</v>
      </c>
      <c r="D81" s="53" t="n">
        <v>0.1</v>
      </c>
      <c r="E81" s="53" t="s">
        <v>748</v>
      </c>
      <c r="F81" s="0" t="s">
        <v>744</v>
      </c>
      <c r="G81" s="0" t="str">
        <f aca="false">LEFT(B81,2)</f>
        <v>20</v>
      </c>
      <c r="H81" s="0" t="str">
        <f aca="false">I81&amp;"_"&amp;G81&amp;"_"&amp;F81</f>
        <v>GroenbrogetTudse_20_20180821_DL2018136_FrederiksborgGym_koersel1</v>
      </c>
      <c r="I81" s="61" t="str">
        <f aca="false">MID(RIGHT(B81,LEN(B81)-3),1,FIND("_",RIGHT(B81,LEN(B81)-3))-1)</f>
        <v>GroenbrogetTudse</v>
      </c>
      <c r="J81" s="61" t="str">
        <f aca="false">TRIM(SUBSTITUTE(RIGHT(B81,FIND(I81,B81)+1),"_",""))</f>
        <v>eDNA</v>
      </c>
      <c r="K81" s="0" t="str">
        <f aca="false">IFERROR(VALUE(SUBSTITUTE(E81,".",",")),E81)</f>
        <v>No Ct</v>
      </c>
      <c r="L81" s="61" t="str">
        <f aca="false">IF(J81="PosK",SUMIFS(K:K,J:J,"PosK",H:H,H81),"")</f>
        <v/>
      </c>
      <c r="M81" s="61" t="str">
        <f aca="false">IF(J81="PosK",SUMIFS(K:K,J:J,"NegK",H:H,H81),"")</f>
        <v/>
      </c>
      <c r="N81" s="61" t="str">
        <f aca="false">IF(J81="PosK",SUMIFS(K:K,J:J,"eDNA",H:H,H81),"")</f>
        <v/>
      </c>
      <c r="P81" s="62"/>
      <c r="T81" s="63"/>
      <c r="W81" s="64"/>
    </row>
    <row r="82" customFormat="false" ht="14.25" hidden="false" customHeight="false" outlineLevel="0" collapsed="false">
      <c r="A82" s="0" t="s">
        <v>898</v>
      </c>
      <c r="B82" s="52" t="s">
        <v>899</v>
      </c>
      <c r="C82" s="52" t="s">
        <v>743</v>
      </c>
      <c r="D82" s="53" t="n">
        <v>0.1</v>
      </c>
      <c r="E82" s="53" t="n">
        <v>28.74</v>
      </c>
      <c r="F82" s="0" t="s">
        <v>744</v>
      </c>
      <c r="G82" s="0" t="str">
        <f aca="false">LEFT(B82,2)</f>
        <v>21</v>
      </c>
      <c r="H82" s="0" t="str">
        <f aca="false">I82&amp;"_"&amp;G82&amp;"_"&amp;F82</f>
        <v>Loevfroe_21_20180821_DL2018136_FrederiksborgGym_koersel1</v>
      </c>
      <c r="I82" s="61" t="str">
        <f aca="false">MID(RIGHT(B82,LEN(B82)-3),1,FIND("_",RIGHT(B82,LEN(B82)-3))-1)</f>
        <v>Loevfroe</v>
      </c>
      <c r="J82" s="61" t="str">
        <f aca="false">TRIM(SUBSTITUTE(RIGHT(B82,FIND(I82,B82)+1),"_",""))</f>
        <v>PosK</v>
      </c>
      <c r="K82" s="0" t="n">
        <f aca="false">IFERROR(VALUE(SUBSTITUTE(E82,".",",")),E82)</f>
        <v>28.74</v>
      </c>
      <c r="L82" s="61" t="n">
        <f aca="false">IF(J82="PosK",SUMIFS(K:K,J:J,"PosK",H:H,H82),"")</f>
        <v>28.74</v>
      </c>
      <c r="M82" s="61" t="n">
        <f aca="false">IF(J82="PosK",SUMIFS(K:K,J:J,"NegK",H:H,H82),"")</f>
        <v>0</v>
      </c>
      <c r="N82" s="61" t="n">
        <f aca="false">IF(J82="PosK",SUMIFS(K:K,J:J,"eDNA",H:H,H82),"")</f>
        <v>0</v>
      </c>
      <c r="P82" s="62" t="n">
        <f aca="false">IF(K84="No Ct",0,K84)</f>
        <v>0</v>
      </c>
      <c r="Q82" s="62" t="n">
        <f aca="false">IF(K85="No Ct",0,K85)</f>
        <v>0</v>
      </c>
      <c r="R82" s="0" t="str">
        <f aca="false">IF(AND(L82&gt;0,M82=0),"Valid","Invalid")</f>
        <v>Valid</v>
      </c>
      <c r="S82" s="0" t="str">
        <f aca="false">IF(OR(P82&gt;1,Q82&gt;1),"Present","Absent")</f>
        <v>Absent</v>
      </c>
      <c r="T82" s="63" t="str">
        <f aca="false">IF(OR(AND(P82&gt;1,P82&lt;41),AND(Q82&gt;1,Q82&lt;41)),"Ct&lt;41","Ct&gt;41")</f>
        <v>Ct&gt;41</v>
      </c>
      <c r="U82" s="0" t="str">
        <f aca="false">I82</f>
        <v>Loevfroe</v>
      </c>
      <c r="V82" s="0" t="str">
        <f aca="false">MID(F82,10,9)</f>
        <v>DL2018136</v>
      </c>
      <c r="W82" s="64" t="str">
        <f aca="false">V82&amp;"_"&amp;U82&amp;"_"&amp;R82&amp;"_"&amp;S82&amp;"_"&amp;T82</f>
        <v>DL2018136_Loevfroe_Valid_Absent_Ct&gt;41</v>
      </c>
    </row>
    <row r="83" customFormat="false" ht="14.25" hidden="false" customHeight="false" outlineLevel="0" collapsed="false">
      <c r="A83" s="0" t="s">
        <v>900</v>
      </c>
      <c r="B83" s="52" t="s">
        <v>901</v>
      </c>
      <c r="C83" s="52" t="s">
        <v>747</v>
      </c>
      <c r="D83" s="53" t="n">
        <v>0.1</v>
      </c>
      <c r="E83" s="53" t="s">
        <v>748</v>
      </c>
      <c r="F83" s="0" t="s">
        <v>744</v>
      </c>
      <c r="G83" s="0" t="str">
        <f aca="false">LEFT(B83,2)</f>
        <v>21</v>
      </c>
      <c r="H83" s="0" t="str">
        <f aca="false">I83&amp;"_"&amp;G83&amp;"_"&amp;F83</f>
        <v>Loevfroe_21_20180821_DL2018136_FrederiksborgGym_koersel1</v>
      </c>
      <c r="I83" s="61" t="str">
        <f aca="false">MID(RIGHT(B83,LEN(B83)-3),1,FIND("_",RIGHT(B83,LEN(B83)-3))-1)</f>
        <v>Loevfroe</v>
      </c>
      <c r="J83" s="61" t="str">
        <f aca="false">TRIM(SUBSTITUTE(RIGHT(B83,FIND(I83,B83)+1),"_",""))</f>
        <v>NegK</v>
      </c>
      <c r="K83" s="0" t="str">
        <f aca="false">IFERROR(VALUE(SUBSTITUTE(E83,".",",")),E83)</f>
        <v>No Ct</v>
      </c>
      <c r="L83" s="61" t="str">
        <f aca="false">IF(J83="PosK",SUMIFS(K:K,J:J,"PosK",H:H,H83),"")</f>
        <v/>
      </c>
      <c r="M83" s="61" t="str">
        <f aca="false">IF(J83="PosK",SUMIFS(K:K,J:J,"NegK",H:H,H83),"")</f>
        <v/>
      </c>
      <c r="N83" s="61" t="str">
        <f aca="false">IF(J83="PosK",SUMIFS(K:K,J:J,"eDNA",H:H,H83),"")</f>
        <v/>
      </c>
    </row>
    <row r="84" customFormat="false" ht="14.25" hidden="false" customHeight="false" outlineLevel="0" collapsed="false">
      <c r="A84" s="0" t="s">
        <v>902</v>
      </c>
      <c r="B84" s="52" t="s">
        <v>903</v>
      </c>
      <c r="C84" s="52" t="s">
        <v>751</v>
      </c>
      <c r="D84" s="53" t="n">
        <v>0.1</v>
      </c>
      <c r="E84" s="53" t="s">
        <v>748</v>
      </c>
      <c r="F84" s="0" t="s">
        <v>744</v>
      </c>
      <c r="G84" s="0" t="str">
        <f aca="false">LEFT(B84,2)</f>
        <v>21</v>
      </c>
      <c r="H84" s="0" t="str">
        <f aca="false">I84&amp;"_"&amp;G84&amp;"_"&amp;F84</f>
        <v>Loevfroe_21_20180821_DL2018136_FrederiksborgGym_koersel1</v>
      </c>
      <c r="I84" s="61" t="str">
        <f aca="false">MID(RIGHT(B84,LEN(B84)-3),1,FIND("_",RIGHT(B84,LEN(B84)-3))-1)</f>
        <v>Loevfroe</v>
      </c>
      <c r="J84" s="61" t="str">
        <f aca="false">TRIM(SUBSTITUTE(RIGHT(B84,FIND(I84,B84)+1),"_",""))</f>
        <v>eDNA</v>
      </c>
      <c r="K84" s="0" t="str">
        <f aca="false">IFERROR(VALUE(SUBSTITUTE(E84,".",",")),E84)</f>
        <v>No Ct</v>
      </c>
      <c r="L84" s="61" t="str">
        <f aca="false">IF(J84="PosK",SUMIFS(K:K,J:J,"PosK",H:H,H84),"")</f>
        <v/>
      </c>
      <c r="M84" s="61" t="str">
        <f aca="false">IF(J84="PosK",SUMIFS(K:K,J:J,"NegK",H:H,H84),"")</f>
        <v/>
      </c>
      <c r="N84" s="61" t="str">
        <f aca="false">IF(J84="PosK",SUMIFS(K:K,J:J,"eDNA",H:H,H84),"")</f>
        <v/>
      </c>
      <c r="Q84" s="62"/>
    </row>
    <row r="85" customFormat="false" ht="14.25" hidden="false" customHeight="false" outlineLevel="0" collapsed="false">
      <c r="A85" s="0" t="s">
        <v>904</v>
      </c>
      <c r="B85" s="52" t="s">
        <v>903</v>
      </c>
      <c r="C85" s="52" t="s">
        <v>751</v>
      </c>
      <c r="D85" s="53" t="n">
        <v>0.1</v>
      </c>
      <c r="E85" s="53" t="s">
        <v>748</v>
      </c>
      <c r="F85" s="0" t="s">
        <v>744</v>
      </c>
      <c r="G85" s="0" t="str">
        <f aca="false">LEFT(B85,2)</f>
        <v>21</v>
      </c>
      <c r="H85" s="0" t="str">
        <f aca="false">I85&amp;"_"&amp;G85&amp;"_"&amp;F85</f>
        <v>Loevfroe_21_20180821_DL2018136_FrederiksborgGym_koersel1</v>
      </c>
      <c r="I85" s="61" t="str">
        <f aca="false">MID(RIGHT(B85,LEN(B85)-3),1,FIND("_",RIGHT(B85,LEN(B85)-3))-1)</f>
        <v>Loevfroe</v>
      </c>
      <c r="J85" s="61" t="str">
        <f aca="false">TRIM(SUBSTITUTE(RIGHT(B85,FIND(I85,B85)+1),"_",""))</f>
        <v>eDNA</v>
      </c>
      <c r="K85" s="0" t="str">
        <f aca="false">IFERROR(VALUE(SUBSTITUTE(E85,".",",")),E85)</f>
        <v>No Ct</v>
      </c>
      <c r="L85" s="61" t="str">
        <f aca="false">IF(J85="PosK",SUMIFS(K:K,J:J,"PosK",H:H,H85),"")</f>
        <v/>
      </c>
      <c r="M85" s="61" t="str">
        <f aca="false">IF(J85="PosK",SUMIFS(K:K,J:J,"NegK",H:H,H85),"")</f>
        <v/>
      </c>
      <c r="N85" s="61" t="str">
        <f aca="false">IF(J85="PosK",SUMIFS(K:K,J:J,"eDNA",H:H,H85),"")</f>
        <v/>
      </c>
      <c r="P85" s="62"/>
      <c r="T85" s="63"/>
      <c r="W85" s="64"/>
    </row>
    <row r="86" customFormat="false" ht="14.25" hidden="false" customHeight="false" outlineLevel="0" collapsed="false">
      <c r="A86" s="0" t="s">
        <v>905</v>
      </c>
      <c r="B86" s="52" t="s">
        <v>906</v>
      </c>
      <c r="C86" s="52" t="s">
        <v>743</v>
      </c>
      <c r="D86" s="53" t="n">
        <v>0.1</v>
      </c>
      <c r="E86" s="53" t="n">
        <v>34.58</v>
      </c>
      <c r="F86" s="0" t="s">
        <v>744</v>
      </c>
      <c r="G86" s="0" t="str">
        <f aca="false">LEFT(B86,2)</f>
        <v>22</v>
      </c>
      <c r="H86" s="0" t="str">
        <f aca="false">I86&amp;"_"&amp;G86&amp;"_"&amp;F86</f>
        <v>Springfroe_22_20180821_DL2018136_FrederiksborgGym_koersel1</v>
      </c>
      <c r="I86" s="61" t="str">
        <f aca="false">MID(RIGHT(B86,LEN(B86)-3),1,FIND("_",RIGHT(B86,LEN(B86)-3))-1)</f>
        <v>Springfroe</v>
      </c>
      <c r="J86" s="61" t="str">
        <f aca="false">TRIM(SUBSTITUTE(RIGHT(B86,FIND(I86,B86)+1),"_",""))</f>
        <v>PosK</v>
      </c>
      <c r="K86" s="0" t="n">
        <f aca="false">IFERROR(VALUE(SUBSTITUTE(E86,".",",")),E86)</f>
        <v>34.58</v>
      </c>
      <c r="L86" s="61" t="n">
        <f aca="false">IF(J86="PosK",SUMIFS(K:K,J:J,"PosK",H:H,H86),"")</f>
        <v>34.58</v>
      </c>
      <c r="M86" s="61" t="n">
        <f aca="false">IF(J86="PosK",SUMIFS(K:K,J:J,"NegK",H:H,H86),"")</f>
        <v>0</v>
      </c>
      <c r="N86" s="61" t="n">
        <f aca="false">IF(J86="PosK",SUMIFS(K:K,J:J,"eDNA",H:H,H86),"")</f>
        <v>0</v>
      </c>
      <c r="P86" s="62" t="n">
        <f aca="false">IF(K88="No Ct",0,K88)</f>
        <v>0</v>
      </c>
      <c r="Q86" s="62" t="n">
        <f aca="false">IF(K89="No Ct",0,K89)</f>
        <v>0</v>
      </c>
      <c r="R86" s="0" t="str">
        <f aca="false">IF(AND(L86&gt;0,M86=0),"Valid","Invalid")</f>
        <v>Valid</v>
      </c>
      <c r="S86" s="0" t="str">
        <f aca="false">IF(OR(P86&gt;1,Q86&gt;1),"Present","Absent")</f>
        <v>Absent</v>
      </c>
      <c r="T86" s="63" t="str">
        <f aca="false">IF(OR(AND(P86&gt;1,P86&lt;41),AND(Q86&gt;1,Q86&lt;41)),"Ct&lt;41","Ct&gt;41")</f>
        <v>Ct&gt;41</v>
      </c>
      <c r="U86" s="0" t="str">
        <f aca="false">I86</f>
        <v>Springfroe</v>
      </c>
      <c r="V86" s="0" t="str">
        <f aca="false">MID(F86,10,9)</f>
        <v>DL2018136</v>
      </c>
      <c r="W86" s="64" t="str">
        <f aca="false">V86&amp;"_"&amp;U86&amp;"_"&amp;R86&amp;"_"&amp;S86&amp;"_"&amp;T86</f>
        <v>DL2018136_Springfroe_Valid_Absent_Ct&gt;41</v>
      </c>
    </row>
    <row r="87" customFormat="false" ht="14.25" hidden="false" customHeight="false" outlineLevel="0" collapsed="false">
      <c r="A87" s="0" t="s">
        <v>907</v>
      </c>
      <c r="B87" s="52" t="s">
        <v>908</v>
      </c>
      <c r="C87" s="52" t="s">
        <v>747</v>
      </c>
      <c r="D87" s="53" t="n">
        <v>0.1</v>
      </c>
      <c r="E87" s="53" t="s">
        <v>748</v>
      </c>
      <c r="F87" s="0" t="s">
        <v>744</v>
      </c>
      <c r="G87" s="0" t="str">
        <f aca="false">LEFT(B87,2)</f>
        <v>22</v>
      </c>
      <c r="H87" s="0" t="str">
        <f aca="false">I87&amp;"_"&amp;G87&amp;"_"&amp;F87</f>
        <v>Springfroe_22_20180821_DL2018136_FrederiksborgGym_koersel1</v>
      </c>
      <c r="I87" s="61" t="str">
        <f aca="false">MID(RIGHT(B87,LEN(B87)-3),1,FIND("_",RIGHT(B87,LEN(B87)-3))-1)</f>
        <v>Springfroe</v>
      </c>
      <c r="J87" s="61" t="str">
        <f aca="false">TRIM(SUBSTITUTE(RIGHT(B87,FIND(I87,B87)+1),"_",""))</f>
        <v>NegK</v>
      </c>
      <c r="K87" s="0" t="str">
        <f aca="false">IFERROR(VALUE(SUBSTITUTE(E87,".",",")),E87)</f>
        <v>No Ct</v>
      </c>
      <c r="L87" s="61" t="str">
        <f aca="false">IF(J87="PosK",SUMIFS(K:K,J:J,"PosK",H:H,H87),"")</f>
        <v/>
      </c>
      <c r="M87" s="61" t="str">
        <f aca="false">IF(J87="PosK",SUMIFS(K:K,J:J,"NegK",H:H,H87),"")</f>
        <v/>
      </c>
      <c r="N87" s="61" t="str">
        <f aca="false">IF(J87="PosK",SUMIFS(K:K,J:J,"eDNA",H:H,H87),"")</f>
        <v/>
      </c>
    </row>
    <row r="88" customFormat="false" ht="14.25" hidden="false" customHeight="false" outlineLevel="0" collapsed="false">
      <c r="A88" s="0" t="s">
        <v>909</v>
      </c>
      <c r="B88" s="52" t="s">
        <v>910</v>
      </c>
      <c r="C88" s="52" t="s">
        <v>751</v>
      </c>
      <c r="D88" s="53" t="n">
        <v>0.1</v>
      </c>
      <c r="E88" s="53" t="s">
        <v>748</v>
      </c>
      <c r="F88" s="0" t="s">
        <v>744</v>
      </c>
      <c r="G88" s="0" t="str">
        <f aca="false">LEFT(B88,2)</f>
        <v>22</v>
      </c>
      <c r="H88" s="0" t="str">
        <f aca="false">I88&amp;"_"&amp;G88&amp;"_"&amp;F88</f>
        <v>Springfroe_22_20180821_DL2018136_FrederiksborgGym_koersel1</v>
      </c>
      <c r="I88" s="61" t="str">
        <f aca="false">MID(RIGHT(B88,LEN(B88)-3),1,FIND("_",RIGHT(B88,LEN(B88)-3))-1)</f>
        <v>Springfroe</v>
      </c>
      <c r="J88" s="61" t="str">
        <f aca="false">TRIM(SUBSTITUTE(RIGHT(B88,FIND(I88,B88)+1),"_",""))</f>
        <v>eDNA</v>
      </c>
      <c r="K88" s="0" t="str">
        <f aca="false">IFERROR(VALUE(SUBSTITUTE(E88,".",",")),E88)</f>
        <v>No Ct</v>
      </c>
      <c r="L88" s="61" t="str">
        <f aca="false">IF(J88="PosK",SUMIFS(K:K,J:J,"PosK",H:H,H88),"")</f>
        <v/>
      </c>
      <c r="M88" s="61" t="str">
        <f aca="false">IF(J88="PosK",SUMIFS(K:K,J:J,"NegK",H:H,H88),"")</f>
        <v/>
      </c>
      <c r="N88" s="61" t="str">
        <f aca="false">IF(J88="PosK",SUMIFS(K:K,J:J,"eDNA",H:H,H88),"")</f>
        <v/>
      </c>
      <c r="Q88" s="62"/>
    </row>
    <row r="89" customFormat="false" ht="14.25" hidden="false" customHeight="false" outlineLevel="0" collapsed="false">
      <c r="A89" s="0" t="s">
        <v>911</v>
      </c>
      <c r="B89" s="52" t="s">
        <v>910</v>
      </c>
      <c r="C89" s="52" t="s">
        <v>751</v>
      </c>
      <c r="D89" s="53" t="n">
        <v>0.1</v>
      </c>
      <c r="E89" s="53" t="s">
        <v>748</v>
      </c>
      <c r="F89" s="0" t="s">
        <v>744</v>
      </c>
      <c r="G89" s="0" t="str">
        <f aca="false">LEFT(B89,2)</f>
        <v>22</v>
      </c>
      <c r="H89" s="0" t="str">
        <f aca="false">I89&amp;"_"&amp;G89&amp;"_"&amp;F89</f>
        <v>Springfroe_22_20180821_DL2018136_FrederiksborgGym_koersel1</v>
      </c>
      <c r="I89" s="61" t="str">
        <f aca="false">MID(RIGHT(B89,LEN(B89)-3),1,FIND("_",RIGHT(B89,LEN(B89)-3))-1)</f>
        <v>Springfroe</v>
      </c>
      <c r="J89" s="61" t="str">
        <f aca="false">TRIM(SUBSTITUTE(RIGHT(B89,FIND(I89,B89)+1),"_",""))</f>
        <v>eDNA</v>
      </c>
      <c r="K89" s="0" t="str">
        <f aca="false">IFERROR(VALUE(SUBSTITUTE(E89,".",",")),E89)</f>
        <v>No Ct</v>
      </c>
      <c r="L89" s="61" t="str">
        <f aca="false">IF(J89="PosK",SUMIFS(K:K,J:J,"PosK",H:H,H89),"")</f>
        <v/>
      </c>
      <c r="M89" s="61" t="str">
        <f aca="false">IF(J89="PosK",SUMIFS(K:K,J:J,"NegK",H:H,H89),"")</f>
        <v/>
      </c>
      <c r="N89" s="61" t="str">
        <f aca="false">IF(J89="PosK",SUMIFS(K:K,J:J,"eDNA",H:H,H89),"")</f>
        <v/>
      </c>
      <c r="P89" s="62"/>
      <c r="T89" s="63"/>
      <c r="W89" s="64"/>
    </row>
    <row r="90" customFormat="false" ht="14.25" hidden="false" customHeight="false" outlineLevel="0" collapsed="false">
      <c r="A90" s="0" t="s">
        <v>912</v>
      </c>
      <c r="B90" s="52" t="s">
        <v>913</v>
      </c>
      <c r="C90" s="52" t="s">
        <v>743</v>
      </c>
      <c r="D90" s="53" t="n">
        <v>0.1</v>
      </c>
      <c r="E90" s="53" t="n">
        <v>29.29</v>
      </c>
      <c r="F90" s="0" t="s">
        <v>744</v>
      </c>
      <c r="G90" s="0" t="str">
        <f aca="false">LEFT(B90,2)</f>
        <v>23</v>
      </c>
      <c r="H90" s="0" t="str">
        <f aca="false">I90&amp;"_"&amp;G90&amp;"_"&amp;F90</f>
        <v>Klokkefroe_23_20180821_DL2018136_FrederiksborgGym_koersel1</v>
      </c>
      <c r="I90" s="61" t="str">
        <f aca="false">MID(RIGHT(B90,LEN(B90)-3),1,FIND("_",RIGHT(B90,LEN(B90)-3))-1)</f>
        <v>Klokkefroe</v>
      </c>
      <c r="J90" s="61" t="str">
        <f aca="false">TRIM(SUBSTITUTE(RIGHT(B90,FIND(I90,B90)+1),"_",""))</f>
        <v>PosK</v>
      </c>
      <c r="K90" s="0" t="n">
        <f aca="false">IFERROR(VALUE(SUBSTITUTE(E90,".",",")),E90)</f>
        <v>29.29</v>
      </c>
      <c r="L90" s="61" t="n">
        <f aca="false">IF(J90="PosK",SUMIFS(K:K,J:J,"PosK",H:H,H90),"")</f>
        <v>29.29</v>
      </c>
      <c r="M90" s="61" t="n">
        <f aca="false">IF(J90="PosK",SUMIFS(K:K,J:J,"NegK",H:H,H90),"")</f>
        <v>0</v>
      </c>
      <c r="N90" s="61" t="n">
        <f aca="false">IF(J90="PosK",SUMIFS(K:K,J:J,"eDNA",H:H,H90),"")</f>
        <v>0</v>
      </c>
      <c r="P90" s="62" t="n">
        <f aca="false">IF(K92="No Ct",0,K92)</f>
        <v>0</v>
      </c>
      <c r="Q90" s="62" t="n">
        <f aca="false">IF(K93="No Ct",0,K93)</f>
        <v>0</v>
      </c>
      <c r="R90" s="0" t="str">
        <f aca="false">IF(AND(L90&gt;0,M90=0),"Valid","Invalid")</f>
        <v>Valid</v>
      </c>
      <c r="S90" s="0" t="str">
        <f aca="false">IF(OR(P90&gt;1,Q90&gt;1),"Present","Absent")</f>
        <v>Absent</v>
      </c>
      <c r="T90" s="63" t="str">
        <f aca="false">IF(OR(AND(P90&gt;1,P90&lt;41),AND(Q90&gt;1,Q90&lt;41)),"Ct&lt;41","Ct&gt;41")</f>
        <v>Ct&gt;41</v>
      </c>
      <c r="U90" s="0" t="str">
        <f aca="false">I90</f>
        <v>Klokkefroe</v>
      </c>
      <c r="V90" s="0" t="str">
        <f aca="false">MID(F90,10,9)</f>
        <v>DL2018136</v>
      </c>
      <c r="W90" s="64" t="str">
        <f aca="false">V90&amp;"_"&amp;U90&amp;"_"&amp;R90&amp;"_"&amp;S90&amp;"_"&amp;T90</f>
        <v>DL2018136_Klokkefroe_Valid_Absent_Ct&gt;41</v>
      </c>
    </row>
    <row r="91" customFormat="false" ht="14.25" hidden="false" customHeight="false" outlineLevel="0" collapsed="false">
      <c r="A91" s="0" t="s">
        <v>914</v>
      </c>
      <c r="B91" s="52" t="s">
        <v>915</v>
      </c>
      <c r="C91" s="52" t="s">
        <v>747</v>
      </c>
      <c r="D91" s="53" t="n">
        <v>0.1</v>
      </c>
      <c r="E91" s="53" t="s">
        <v>748</v>
      </c>
      <c r="F91" s="0" t="s">
        <v>744</v>
      </c>
      <c r="G91" s="0" t="str">
        <f aca="false">LEFT(B91,2)</f>
        <v>23</v>
      </c>
      <c r="H91" s="0" t="str">
        <f aca="false">I91&amp;"_"&amp;G91&amp;"_"&amp;F91</f>
        <v>Klokkefroe_23_20180821_DL2018136_FrederiksborgGym_koersel1</v>
      </c>
      <c r="I91" s="61" t="str">
        <f aca="false">MID(RIGHT(B91,LEN(B91)-3),1,FIND("_",RIGHT(B91,LEN(B91)-3))-1)</f>
        <v>Klokkefroe</v>
      </c>
      <c r="J91" s="61" t="str">
        <f aca="false">TRIM(SUBSTITUTE(RIGHT(B91,FIND(I91,B91)+1),"_",""))</f>
        <v>NegK</v>
      </c>
      <c r="K91" s="0" t="str">
        <f aca="false">IFERROR(VALUE(SUBSTITUTE(E91,".",",")),E91)</f>
        <v>No Ct</v>
      </c>
      <c r="L91" s="61" t="str">
        <f aca="false">IF(J91="PosK",SUMIFS(K:K,J:J,"PosK",H:H,H91),"")</f>
        <v/>
      </c>
      <c r="M91" s="61" t="str">
        <f aca="false">IF(J91="PosK",SUMIFS(K:K,J:J,"NegK",H:H,H91),"")</f>
        <v/>
      </c>
      <c r="N91" s="61" t="str">
        <f aca="false">IF(J91="PosK",SUMIFS(K:K,J:J,"eDNA",H:H,H91),"")</f>
        <v/>
      </c>
    </row>
    <row r="92" customFormat="false" ht="14.25" hidden="false" customHeight="false" outlineLevel="0" collapsed="false">
      <c r="A92" s="0" t="s">
        <v>916</v>
      </c>
      <c r="B92" s="52" t="s">
        <v>917</v>
      </c>
      <c r="C92" s="52" t="s">
        <v>751</v>
      </c>
      <c r="D92" s="53" t="n">
        <v>0.1</v>
      </c>
      <c r="E92" s="53" t="s">
        <v>748</v>
      </c>
      <c r="F92" s="0" t="s">
        <v>744</v>
      </c>
      <c r="G92" s="0" t="str">
        <f aca="false">LEFT(B92,2)</f>
        <v>23</v>
      </c>
      <c r="H92" s="0" t="str">
        <f aca="false">I92&amp;"_"&amp;G92&amp;"_"&amp;F92</f>
        <v>Klokkefroe_23_20180821_DL2018136_FrederiksborgGym_koersel1</v>
      </c>
      <c r="I92" s="61" t="str">
        <f aca="false">MID(RIGHT(B92,LEN(B92)-3),1,FIND("_",RIGHT(B92,LEN(B92)-3))-1)</f>
        <v>Klokkefroe</v>
      </c>
      <c r="J92" s="61" t="str">
        <f aca="false">TRIM(SUBSTITUTE(RIGHT(B92,FIND(I92,B92)+1),"_",""))</f>
        <v>eDNA</v>
      </c>
      <c r="K92" s="0" t="str">
        <f aca="false">IFERROR(VALUE(SUBSTITUTE(E92,".",",")),E92)</f>
        <v>No Ct</v>
      </c>
      <c r="L92" s="61" t="str">
        <f aca="false">IF(J92="PosK",SUMIFS(K:K,J:J,"PosK",H:H,H92),"")</f>
        <v/>
      </c>
      <c r="M92" s="61" t="str">
        <f aca="false">IF(J92="PosK",SUMIFS(K:K,J:J,"NegK",H:H,H92),"")</f>
        <v/>
      </c>
      <c r="N92" s="61" t="str">
        <f aca="false">IF(J92="PosK",SUMIFS(K:K,J:J,"eDNA",H:H,H92),"")</f>
        <v/>
      </c>
      <c r="Q92" s="62"/>
    </row>
    <row r="93" customFormat="false" ht="14.25" hidden="false" customHeight="false" outlineLevel="0" collapsed="false">
      <c r="A93" s="0" t="s">
        <v>918</v>
      </c>
      <c r="B93" s="52" t="s">
        <v>917</v>
      </c>
      <c r="C93" s="52" t="s">
        <v>751</v>
      </c>
      <c r="D93" s="53" t="n">
        <v>0.1</v>
      </c>
      <c r="E93" s="53" t="s">
        <v>748</v>
      </c>
      <c r="F93" s="0" t="s">
        <v>744</v>
      </c>
      <c r="G93" s="0" t="str">
        <f aca="false">LEFT(B93,2)</f>
        <v>23</v>
      </c>
      <c r="H93" s="0" t="str">
        <f aca="false">I93&amp;"_"&amp;G93&amp;"_"&amp;F93</f>
        <v>Klokkefroe_23_20180821_DL2018136_FrederiksborgGym_koersel1</v>
      </c>
      <c r="I93" s="61" t="str">
        <f aca="false">MID(RIGHT(B93,LEN(B93)-3),1,FIND("_",RIGHT(B93,LEN(B93)-3))-1)</f>
        <v>Klokkefroe</v>
      </c>
      <c r="J93" s="61" t="str">
        <f aca="false">TRIM(SUBSTITUTE(RIGHT(B93,FIND(I93,B93)+1),"_",""))</f>
        <v>eDNA</v>
      </c>
      <c r="K93" s="0" t="str">
        <f aca="false">IFERROR(VALUE(SUBSTITUTE(E93,".",",")),E93)</f>
        <v>No Ct</v>
      </c>
      <c r="L93" s="61" t="str">
        <f aca="false">IF(J93="PosK",SUMIFS(K:K,J:J,"PosK",H:H,H93),"")</f>
        <v/>
      </c>
      <c r="M93" s="61" t="str">
        <f aca="false">IF(J93="PosK",SUMIFS(K:K,J:J,"NegK",H:H,H93),"")</f>
        <v/>
      </c>
      <c r="N93" s="61" t="str">
        <f aca="false">IF(J93="PosK",SUMIFS(K:K,J:J,"eDNA",H:H,H93),"")</f>
        <v/>
      </c>
      <c r="P93" s="62"/>
      <c r="T93" s="63"/>
      <c r="W93" s="64"/>
    </row>
    <row r="94" customFormat="false" ht="14.25" hidden="false" customHeight="false" outlineLevel="0" collapsed="false">
      <c r="A94" s="0" t="s">
        <v>919</v>
      </c>
      <c r="B94" s="52" t="s">
        <v>920</v>
      </c>
      <c r="C94" s="52" t="s">
        <v>743</v>
      </c>
      <c r="D94" s="53" t="n">
        <v>0.1</v>
      </c>
      <c r="E94" s="53" t="n">
        <v>21.45</v>
      </c>
      <c r="F94" s="0" t="s">
        <v>744</v>
      </c>
      <c r="G94" s="0" t="str">
        <f aca="false">LEFT(B94,2)</f>
        <v>24</v>
      </c>
      <c r="H94" s="0" t="str">
        <f aca="false">I94&amp;"_"&amp;G94&amp;"_"&amp;F94</f>
        <v>Skrubtudse_24_20180821_DL2018136_FrederiksborgGym_koersel1</v>
      </c>
      <c r="I94" s="61" t="str">
        <f aca="false">MID(RIGHT(B94,LEN(B94)-3),1,FIND("_",RIGHT(B94,LEN(B94)-3))-1)</f>
        <v>Skrubtudse</v>
      </c>
      <c r="J94" s="61" t="str">
        <f aca="false">TRIM(SUBSTITUTE(RIGHT(B94,FIND(I94,B94)+1),"_",""))</f>
        <v>PosK</v>
      </c>
      <c r="K94" s="0" t="n">
        <f aca="false">IFERROR(VALUE(SUBSTITUTE(E94,".",",")),E94)</f>
        <v>21.45</v>
      </c>
      <c r="L94" s="61" t="n">
        <f aca="false">IF(J94="PosK",SUMIFS(K:K,J:J,"PosK",H:H,H94),"")</f>
        <v>21.45</v>
      </c>
      <c r="M94" s="61" t="n">
        <f aca="false">IF(J94="PosK",SUMIFS(K:K,J:J,"NegK",H:H,H94),"")</f>
        <v>0</v>
      </c>
      <c r="N94" s="61" t="n">
        <f aca="false">IF(J94="PosK",SUMIFS(K:K,J:J,"eDNA",H:H,H94),"")</f>
        <v>0</v>
      </c>
      <c r="P94" s="62" t="n">
        <f aca="false">IF(K96="No Ct",0,K96)</f>
        <v>0</v>
      </c>
      <c r="Q94" s="62" t="n">
        <f aca="false">IF(K97="No Ct",0,K97)</f>
        <v>0</v>
      </c>
      <c r="R94" s="0" t="str">
        <f aca="false">IF(AND(L94&gt;0,M94=0),"Valid","Invalid")</f>
        <v>Valid</v>
      </c>
      <c r="S94" s="0" t="str">
        <f aca="false">IF(OR(P94&gt;1,Q94&gt;1),"Present","Absent")</f>
        <v>Absent</v>
      </c>
      <c r="T94" s="63" t="str">
        <f aca="false">IF(OR(AND(P94&gt;1,P94&lt;41),AND(Q94&gt;1,Q94&lt;41)),"Ct&lt;41","Ct&gt;41")</f>
        <v>Ct&gt;41</v>
      </c>
      <c r="U94" s="0" t="str">
        <f aca="false">I94</f>
        <v>Skrubtudse</v>
      </c>
      <c r="V94" s="0" t="str">
        <f aca="false">MID(F94,10,9)</f>
        <v>DL2018136</v>
      </c>
      <c r="W94" s="64" t="str">
        <f aca="false">V94&amp;"_"&amp;U94&amp;"_"&amp;R94&amp;"_"&amp;S94&amp;"_"&amp;T94</f>
        <v>DL2018136_Skrubtudse_Valid_Absent_Ct&gt;41</v>
      </c>
    </row>
    <row r="95" customFormat="false" ht="14.25" hidden="false" customHeight="false" outlineLevel="0" collapsed="false">
      <c r="A95" s="0" t="s">
        <v>921</v>
      </c>
      <c r="B95" s="52" t="s">
        <v>922</v>
      </c>
      <c r="C95" s="52" t="s">
        <v>747</v>
      </c>
      <c r="D95" s="53" t="n">
        <v>0.1</v>
      </c>
      <c r="E95" s="53" t="s">
        <v>748</v>
      </c>
      <c r="F95" s="0" t="s">
        <v>744</v>
      </c>
      <c r="G95" s="0" t="str">
        <f aca="false">LEFT(B95,2)</f>
        <v>24</v>
      </c>
      <c r="H95" s="0" t="str">
        <f aca="false">I95&amp;"_"&amp;G95&amp;"_"&amp;F95</f>
        <v>Skrubtudse_24_20180821_DL2018136_FrederiksborgGym_koersel1</v>
      </c>
      <c r="I95" s="61" t="str">
        <f aca="false">MID(RIGHT(B95,LEN(B95)-3),1,FIND("_",RIGHT(B95,LEN(B95)-3))-1)</f>
        <v>Skrubtudse</v>
      </c>
      <c r="J95" s="61" t="str">
        <f aca="false">TRIM(SUBSTITUTE(RIGHT(B95,FIND(I95,B95)+1),"_",""))</f>
        <v>NegK</v>
      </c>
      <c r="K95" s="0" t="str">
        <f aca="false">IFERROR(VALUE(SUBSTITUTE(E95,".",",")),E95)</f>
        <v>No Ct</v>
      </c>
      <c r="L95" s="61" t="str">
        <f aca="false">IF(J95="PosK",SUMIFS(K:K,J:J,"PosK",H:H,H95),"")</f>
        <v/>
      </c>
      <c r="M95" s="61" t="str">
        <f aca="false">IF(J95="PosK",SUMIFS(K:K,J:J,"NegK",H:H,H95),"")</f>
        <v/>
      </c>
      <c r="N95" s="61" t="str">
        <f aca="false">IF(J95="PosK",SUMIFS(K:K,J:J,"eDNA",H:H,H95),"")</f>
        <v/>
      </c>
    </row>
    <row r="96" customFormat="false" ht="14.25" hidden="false" customHeight="false" outlineLevel="0" collapsed="false">
      <c r="A96" s="0" t="s">
        <v>923</v>
      </c>
      <c r="B96" s="52" t="s">
        <v>924</v>
      </c>
      <c r="C96" s="52" t="s">
        <v>751</v>
      </c>
      <c r="D96" s="53" t="n">
        <v>0.1</v>
      </c>
      <c r="E96" s="53" t="s">
        <v>748</v>
      </c>
      <c r="F96" s="0" t="s">
        <v>744</v>
      </c>
      <c r="G96" s="0" t="str">
        <f aca="false">LEFT(B96,2)</f>
        <v>24</v>
      </c>
      <c r="H96" s="0" t="str">
        <f aca="false">I96&amp;"_"&amp;G96&amp;"_"&amp;F96</f>
        <v>Skrubtudse_24_20180821_DL2018136_FrederiksborgGym_koersel1</v>
      </c>
      <c r="I96" s="61" t="str">
        <f aca="false">MID(RIGHT(B96,LEN(B96)-3),1,FIND("_",RIGHT(B96,LEN(B96)-3))-1)</f>
        <v>Skrubtudse</v>
      </c>
      <c r="J96" s="61" t="str">
        <f aca="false">TRIM(SUBSTITUTE(RIGHT(B96,FIND(I96,B96)+1),"_",""))</f>
        <v>eDNA</v>
      </c>
      <c r="K96" s="0" t="str">
        <f aca="false">IFERROR(VALUE(SUBSTITUTE(E96,".",",")),E96)</f>
        <v>No Ct</v>
      </c>
      <c r="L96" s="61" t="str">
        <f aca="false">IF(J96="PosK",SUMIFS(K:K,J:J,"PosK",H:H,H96),"")</f>
        <v/>
      </c>
      <c r="M96" s="61" t="str">
        <f aca="false">IF(J96="PosK",SUMIFS(K:K,J:J,"NegK",H:H,H96),"")</f>
        <v/>
      </c>
      <c r="N96" s="61" t="str">
        <f aca="false">IF(J96="PosK",SUMIFS(K:K,J:J,"eDNA",H:H,H96),"")</f>
        <v/>
      </c>
      <c r="Q96" s="62"/>
    </row>
    <row r="97" customFormat="false" ht="14.25" hidden="false" customHeight="false" outlineLevel="0" collapsed="false">
      <c r="A97" s="0" t="s">
        <v>925</v>
      </c>
      <c r="B97" s="52" t="s">
        <v>924</v>
      </c>
      <c r="C97" s="52" t="s">
        <v>751</v>
      </c>
      <c r="D97" s="53" t="n">
        <v>0.1</v>
      </c>
      <c r="E97" s="53" t="s">
        <v>748</v>
      </c>
      <c r="F97" s="0" t="s">
        <v>744</v>
      </c>
      <c r="G97" s="0" t="str">
        <f aca="false">LEFT(B97,2)</f>
        <v>24</v>
      </c>
      <c r="H97" s="0" t="str">
        <f aca="false">I97&amp;"_"&amp;G97&amp;"_"&amp;F97</f>
        <v>Skrubtudse_24_20180821_DL2018136_FrederiksborgGym_koersel1</v>
      </c>
      <c r="I97" s="61" t="str">
        <f aca="false">MID(RIGHT(B97,LEN(B97)-3),1,FIND("_",RIGHT(B97,LEN(B97)-3))-1)</f>
        <v>Skrubtudse</v>
      </c>
      <c r="J97" s="61" t="str">
        <f aca="false">TRIM(SUBSTITUTE(RIGHT(B97,FIND(I97,B97)+1),"_",""))</f>
        <v>eDNA</v>
      </c>
      <c r="K97" s="0" t="str">
        <f aca="false">IFERROR(VALUE(SUBSTITUTE(E97,".",",")),E97)</f>
        <v>No Ct</v>
      </c>
      <c r="L97" s="61" t="str">
        <f aca="false">IF(J97="PosK",SUMIFS(K:K,J:J,"PosK",H:H,H97),"")</f>
        <v/>
      </c>
      <c r="M97" s="61" t="str">
        <f aca="false">IF(J97="PosK",SUMIFS(K:K,J:J,"NegK",H:H,H97),"")</f>
        <v/>
      </c>
      <c r="N97" s="61" t="str">
        <f aca="false">IF(J97="PosK",SUMIFS(K:K,J:J,"eDNA",H:H,H97),"")</f>
        <v/>
      </c>
      <c r="P97" s="62"/>
      <c r="T97" s="63"/>
      <c r="W97" s="64"/>
    </row>
    <row r="98" customFormat="false" ht="14.25" hidden="false" customHeight="false" outlineLevel="0" collapsed="false">
      <c r="A98" s="0" t="s">
        <v>741</v>
      </c>
      <c r="B98" s="52" t="s">
        <v>926</v>
      </c>
      <c r="C98" s="52" t="s">
        <v>743</v>
      </c>
      <c r="D98" s="53" t="n">
        <v>0.1</v>
      </c>
      <c r="E98" s="53" t="s">
        <v>748</v>
      </c>
      <c r="F98" s="0" t="s">
        <v>927</v>
      </c>
      <c r="G98" s="0" t="str">
        <f aca="false">LEFT(B98,2)</f>
        <v>25</v>
      </c>
      <c r="H98" s="0" t="str">
        <f aca="false">I98&amp;"_"&amp;G98&amp;"_"&amp;F98</f>
        <v>Bjergsalamander_25_20180821_DL2018136_FrederiksborgGym_koersel2</v>
      </c>
      <c r="I98" s="61" t="str">
        <f aca="false">MID(RIGHT(B98,LEN(B98)-3),1,FIND("_",RIGHT(B98,LEN(B98)-3))-1)</f>
        <v>Bjergsalamander</v>
      </c>
      <c r="J98" s="61" t="str">
        <f aca="false">TRIM(SUBSTITUTE(RIGHT(B98,FIND(I98,B98)+1),"_",""))</f>
        <v>PosK</v>
      </c>
      <c r="K98" s="0" t="str">
        <f aca="false">IFERROR(VALUE(SUBSTITUTE(E98,".",",")),E98)</f>
        <v>No Ct</v>
      </c>
      <c r="L98" s="61" t="n">
        <f aca="false">IF(J98="PosK",SUMIFS(K:K,J:J,"PosK",H:H,H98),"")</f>
        <v>0</v>
      </c>
      <c r="M98" s="61" t="n">
        <f aca="false">IF(J98="PosK",SUMIFS(K:K,J:J,"NegK",H:H,H98),"")</f>
        <v>0</v>
      </c>
      <c r="N98" s="61" t="n">
        <f aca="false">IF(J98="PosK",SUMIFS(K:K,J:J,"eDNA",H:H,H98),"")</f>
        <v>0</v>
      </c>
      <c r="P98" s="62" t="n">
        <f aca="false">IF(K100="No Ct",0,K100)</f>
        <v>0</v>
      </c>
      <c r="Q98" s="62" t="n">
        <f aca="false">IF(K101="No Ct",0,K101)</f>
        <v>0</v>
      </c>
      <c r="R98" s="0" t="str">
        <f aca="false">IF(AND(L98&gt;0,M98=0),"Valid","Invalid")</f>
        <v>Invalid</v>
      </c>
      <c r="S98" s="0" t="str">
        <f aca="false">IF(OR(P98&gt;1,Q98&gt;1),"Present","Absent")</f>
        <v>Absent</v>
      </c>
      <c r="T98" s="63" t="str">
        <f aca="false">IF(OR(AND(P98&gt;1,P98&lt;41),AND(Q98&gt;1,Q98&lt;41)),"Ct&lt;41","Ct&gt;41")</f>
        <v>Ct&gt;41</v>
      </c>
      <c r="U98" s="0" t="str">
        <f aca="false">I98</f>
        <v>Bjergsalamander</v>
      </c>
      <c r="V98" s="0" t="str">
        <f aca="false">MID(F98,10,9)</f>
        <v>DL2018136</v>
      </c>
      <c r="W98" s="64" t="str">
        <f aca="false">V98&amp;"_"&amp;U98&amp;"_"&amp;R98&amp;"_"&amp;S98&amp;"_"&amp;T98</f>
        <v>DL2018136_Bjergsalamander_Invalid_Absent_Ct&gt;41</v>
      </c>
    </row>
    <row r="99" customFormat="false" ht="14.25" hidden="false" customHeight="false" outlineLevel="0" collapsed="false">
      <c r="A99" s="0" t="s">
        <v>745</v>
      </c>
      <c r="B99" s="52" t="s">
        <v>928</v>
      </c>
      <c r="C99" s="52" t="s">
        <v>747</v>
      </c>
      <c r="D99" s="53" t="n">
        <v>0.1</v>
      </c>
      <c r="E99" s="53" t="s">
        <v>748</v>
      </c>
      <c r="F99" s="0" t="s">
        <v>927</v>
      </c>
      <c r="G99" s="0" t="str">
        <f aca="false">LEFT(B99,2)</f>
        <v>25</v>
      </c>
      <c r="H99" s="0" t="str">
        <f aca="false">I99&amp;"_"&amp;G99&amp;"_"&amp;F99</f>
        <v>Bjergsalamander_25_20180821_DL2018136_FrederiksborgGym_koersel2</v>
      </c>
      <c r="I99" s="61" t="str">
        <f aca="false">MID(RIGHT(B99,LEN(B99)-3),1,FIND("_",RIGHT(B99,LEN(B99)-3))-1)</f>
        <v>Bjergsalamander</v>
      </c>
      <c r="J99" s="61" t="str">
        <f aca="false">TRIM(SUBSTITUTE(RIGHT(B99,FIND(I99,B99)+1),"_",""))</f>
        <v>NegK</v>
      </c>
      <c r="K99" s="0" t="str">
        <f aca="false">IFERROR(VALUE(SUBSTITUTE(E99,".",",")),E99)</f>
        <v>No Ct</v>
      </c>
      <c r="L99" s="61" t="str">
        <f aca="false">IF(J99="PosK",SUMIFS(K:K,J:J,"PosK",H:H,H99),"")</f>
        <v/>
      </c>
      <c r="M99" s="61" t="str">
        <f aca="false">IF(J99="PosK",SUMIFS(K:K,J:J,"NegK",H:H,H99),"")</f>
        <v/>
      </c>
      <c r="N99" s="61" t="str">
        <f aca="false">IF(J99="PosK",SUMIFS(K:K,J:J,"eDNA",H:H,H99),"")</f>
        <v/>
      </c>
    </row>
    <row r="100" customFormat="false" ht="14.25" hidden="false" customHeight="false" outlineLevel="0" collapsed="false">
      <c r="A100" s="0" t="s">
        <v>749</v>
      </c>
      <c r="B100" s="52" t="s">
        <v>929</v>
      </c>
      <c r="C100" s="52" t="s">
        <v>751</v>
      </c>
      <c r="D100" s="53" t="n">
        <v>0.1</v>
      </c>
      <c r="E100" s="53" t="s">
        <v>748</v>
      </c>
      <c r="F100" s="0" t="s">
        <v>927</v>
      </c>
      <c r="G100" s="0" t="str">
        <f aca="false">LEFT(B100,2)</f>
        <v>25</v>
      </c>
      <c r="H100" s="0" t="str">
        <f aca="false">I100&amp;"_"&amp;G100&amp;"_"&amp;F100</f>
        <v>Bjergsalamander_25_20180821_DL2018136_FrederiksborgGym_koersel2</v>
      </c>
      <c r="I100" s="61" t="str">
        <f aca="false">MID(RIGHT(B100,LEN(B100)-3),1,FIND("_",RIGHT(B100,LEN(B100)-3))-1)</f>
        <v>Bjergsalamander</v>
      </c>
      <c r="J100" s="61" t="str">
        <f aca="false">TRIM(SUBSTITUTE(RIGHT(B100,FIND(I100,B100)+1),"_",""))</f>
        <v>eDNA</v>
      </c>
      <c r="K100" s="0" t="str">
        <f aca="false">IFERROR(VALUE(SUBSTITUTE(E100,".",",")),E100)</f>
        <v>No Ct</v>
      </c>
      <c r="L100" s="61" t="str">
        <f aca="false">IF(J100="PosK",SUMIFS(K:K,J:J,"PosK",H:H,H100),"")</f>
        <v/>
      </c>
      <c r="M100" s="61" t="str">
        <f aca="false">IF(J100="PosK",SUMIFS(K:K,J:J,"NegK",H:H,H100),"")</f>
        <v/>
      </c>
      <c r="N100" s="61" t="str">
        <f aca="false">IF(J100="PosK",SUMIFS(K:K,J:J,"eDNA",H:H,H100),"")</f>
        <v/>
      </c>
      <c r="Q100" s="62"/>
    </row>
    <row r="101" customFormat="false" ht="14.25" hidden="false" customHeight="false" outlineLevel="0" collapsed="false">
      <c r="A101" s="0" t="s">
        <v>752</v>
      </c>
      <c r="B101" s="52" t="s">
        <v>930</v>
      </c>
      <c r="C101" s="52" t="s">
        <v>751</v>
      </c>
      <c r="D101" s="53" t="n">
        <v>0.1</v>
      </c>
      <c r="E101" s="53" t="s">
        <v>748</v>
      </c>
      <c r="F101" s="0" t="s">
        <v>927</v>
      </c>
      <c r="G101" s="0" t="str">
        <f aca="false">LEFT(B101,2)</f>
        <v>25</v>
      </c>
      <c r="H101" s="0" t="str">
        <f aca="false">I101&amp;"_"&amp;G101&amp;"_"&amp;F101</f>
        <v>Bjergsalamander_25_20180821_DL2018136_FrederiksborgGym_koersel2</v>
      </c>
      <c r="I101" s="61" t="str">
        <f aca="false">MID(RIGHT(B101,LEN(B101)-3),1,FIND("_",RIGHT(B101,LEN(B101)-3))-1)</f>
        <v>Bjergsalamander</v>
      </c>
      <c r="J101" s="61" t="str">
        <f aca="false">TRIM(SUBSTITUTE(RIGHT(B101,FIND(I101,B101)+1),"_",""))</f>
        <v>eDNA</v>
      </c>
      <c r="K101" s="0" t="str">
        <f aca="false">IFERROR(VALUE(SUBSTITUTE(E101,".",",")),E101)</f>
        <v>No Ct</v>
      </c>
      <c r="L101" s="61" t="str">
        <f aca="false">IF(J101="PosK",SUMIFS(K:K,J:J,"PosK",H:H,H101),"")</f>
        <v/>
      </c>
      <c r="M101" s="61" t="str">
        <f aca="false">IF(J101="PosK",SUMIFS(K:K,J:J,"NegK",H:H,H101),"")</f>
        <v/>
      </c>
      <c r="N101" s="61" t="str">
        <f aca="false">IF(J101="PosK",SUMIFS(K:K,J:J,"eDNA",H:H,H101),"")</f>
        <v/>
      </c>
      <c r="P101" s="62"/>
      <c r="T101" s="63"/>
      <c r="W101" s="64"/>
    </row>
    <row r="102" customFormat="false" ht="14.25" hidden="false" customHeight="false" outlineLevel="0" collapsed="false">
      <c r="A102" s="0" t="s">
        <v>754</v>
      </c>
      <c r="B102" s="52" t="s">
        <v>931</v>
      </c>
      <c r="C102" s="52" t="s">
        <v>743</v>
      </c>
      <c r="D102" s="53" t="n">
        <v>0.1</v>
      </c>
      <c r="E102" s="53" t="n">
        <v>21.18</v>
      </c>
      <c r="F102" s="0" t="s">
        <v>927</v>
      </c>
      <c r="G102" s="0" t="str">
        <f aca="false">LEFT(B102,2)</f>
        <v>26</v>
      </c>
      <c r="H102" s="0" t="str">
        <f aca="false">I102&amp;"_"&amp;G102&amp;"_"&amp;F102</f>
        <v>Latterfroe_26_20180821_DL2018136_FrederiksborgGym_koersel2</v>
      </c>
      <c r="I102" s="61" t="str">
        <f aca="false">MID(RIGHT(B102,LEN(B102)-3),1,FIND("_",RIGHT(B102,LEN(B102)-3))-1)</f>
        <v>Latterfroe</v>
      </c>
      <c r="J102" s="61" t="str">
        <f aca="false">TRIM(SUBSTITUTE(RIGHT(B102,FIND(I102,B102)+1),"_",""))</f>
        <v>PosK</v>
      </c>
      <c r="K102" s="0" t="n">
        <f aca="false">IFERROR(VALUE(SUBSTITUTE(E102,".",",")),E102)</f>
        <v>21.18</v>
      </c>
      <c r="L102" s="61" t="n">
        <f aca="false">IF(J102="PosK",SUMIFS(K:K,J:J,"PosK",H:H,H102),"")</f>
        <v>21.18</v>
      </c>
      <c r="M102" s="61" t="n">
        <f aca="false">IF(J102="PosK",SUMIFS(K:K,J:J,"NegK",H:H,H102),"")</f>
        <v>0</v>
      </c>
      <c r="N102" s="61" t="n">
        <f aca="false">IF(J102="PosK",SUMIFS(K:K,J:J,"eDNA",H:H,H102),"")</f>
        <v>0</v>
      </c>
      <c r="P102" s="62" t="n">
        <f aca="false">IF(K104="No Ct",0,K104)</f>
        <v>0</v>
      </c>
      <c r="Q102" s="62" t="n">
        <f aca="false">IF(K105="No Ct",0,K105)</f>
        <v>0</v>
      </c>
      <c r="R102" s="0" t="str">
        <f aca="false">IF(AND(L102&gt;0,M102=0),"Valid","Invalid")</f>
        <v>Valid</v>
      </c>
      <c r="S102" s="0" t="str">
        <f aca="false">IF(OR(P102&gt;1,Q102&gt;1),"Present","Absent")</f>
        <v>Absent</v>
      </c>
      <c r="T102" s="63" t="str">
        <f aca="false">IF(OR(AND(P102&gt;1,P102&lt;41),AND(Q102&gt;1,Q102&lt;41)),"Ct&lt;41","Ct&gt;41")</f>
        <v>Ct&gt;41</v>
      </c>
      <c r="U102" s="0" t="str">
        <f aca="false">I102</f>
        <v>Latterfroe</v>
      </c>
      <c r="V102" s="0" t="str">
        <f aca="false">MID(F102,10,9)</f>
        <v>DL2018136</v>
      </c>
      <c r="W102" s="64" t="str">
        <f aca="false">V102&amp;"_"&amp;U102&amp;"_"&amp;R102&amp;"_"&amp;S102&amp;"_"&amp;T102</f>
        <v>DL2018136_Latterfroe_Valid_Absent_Ct&gt;41</v>
      </c>
    </row>
    <row r="103" customFormat="false" ht="14.25" hidden="false" customHeight="false" outlineLevel="0" collapsed="false">
      <c r="A103" s="0" t="s">
        <v>756</v>
      </c>
      <c r="B103" s="52" t="s">
        <v>932</v>
      </c>
      <c r="C103" s="52" t="s">
        <v>747</v>
      </c>
      <c r="D103" s="53" t="n">
        <v>0.1</v>
      </c>
      <c r="E103" s="53" t="s">
        <v>748</v>
      </c>
      <c r="F103" s="0" t="s">
        <v>927</v>
      </c>
      <c r="G103" s="0" t="str">
        <f aca="false">LEFT(B103,2)</f>
        <v>26</v>
      </c>
      <c r="H103" s="0" t="str">
        <f aca="false">I103&amp;"_"&amp;G103&amp;"_"&amp;F103</f>
        <v>Latterfroe_26_20180821_DL2018136_FrederiksborgGym_koersel2</v>
      </c>
      <c r="I103" s="61" t="str">
        <f aca="false">MID(RIGHT(B103,LEN(B103)-3),1,FIND("_",RIGHT(B103,LEN(B103)-3))-1)</f>
        <v>Latterfroe</v>
      </c>
      <c r="J103" s="61" t="str">
        <f aca="false">TRIM(SUBSTITUTE(RIGHT(B103,FIND(I103,B103)+1),"_",""))</f>
        <v>NegK</v>
      </c>
      <c r="K103" s="0" t="str">
        <f aca="false">IFERROR(VALUE(SUBSTITUTE(E103,".",",")),E103)</f>
        <v>No Ct</v>
      </c>
      <c r="L103" s="61" t="str">
        <f aca="false">IF(J103="PosK",SUMIFS(K:K,J:J,"PosK",H:H,H103),"")</f>
        <v/>
      </c>
      <c r="M103" s="61" t="str">
        <f aca="false">IF(J103="PosK",SUMIFS(K:K,J:J,"NegK",H:H,H103),"")</f>
        <v/>
      </c>
      <c r="N103" s="61" t="str">
        <f aca="false">IF(J103="PosK",SUMIFS(K:K,J:J,"eDNA",H:H,H103),"")</f>
        <v/>
      </c>
    </row>
    <row r="104" customFormat="false" ht="14.25" hidden="false" customHeight="false" outlineLevel="0" collapsed="false">
      <c r="A104" s="0" t="s">
        <v>758</v>
      </c>
      <c r="B104" s="52" t="s">
        <v>933</v>
      </c>
      <c r="C104" s="52" t="s">
        <v>751</v>
      </c>
      <c r="D104" s="53" t="n">
        <v>0.1</v>
      </c>
      <c r="E104" s="53" t="s">
        <v>748</v>
      </c>
      <c r="F104" s="0" t="s">
        <v>927</v>
      </c>
      <c r="G104" s="0" t="str">
        <f aca="false">LEFT(B104,2)</f>
        <v>26</v>
      </c>
      <c r="H104" s="0" t="str">
        <f aca="false">I104&amp;"_"&amp;G104&amp;"_"&amp;F104</f>
        <v>Latterfroe_26_20180821_DL2018136_FrederiksborgGym_koersel2</v>
      </c>
      <c r="I104" s="61" t="str">
        <f aca="false">MID(RIGHT(B104,LEN(B104)-3),1,FIND("_",RIGHT(B104,LEN(B104)-3))-1)</f>
        <v>Latterfroe</v>
      </c>
      <c r="J104" s="61" t="str">
        <f aca="false">TRIM(SUBSTITUTE(RIGHT(B104,FIND(I104,B104)+1),"_",""))</f>
        <v>eDNA</v>
      </c>
      <c r="K104" s="0" t="str">
        <f aca="false">IFERROR(VALUE(SUBSTITUTE(E104,".",",")),E104)</f>
        <v>No Ct</v>
      </c>
      <c r="L104" s="61" t="str">
        <f aca="false">IF(J104="PosK",SUMIFS(K:K,J:J,"PosK",H:H,H104),"")</f>
        <v/>
      </c>
      <c r="M104" s="61" t="str">
        <f aca="false">IF(J104="PosK",SUMIFS(K:K,J:J,"NegK",H:H,H104),"")</f>
        <v/>
      </c>
      <c r="N104" s="61" t="str">
        <f aca="false">IF(J104="PosK",SUMIFS(K:K,J:J,"eDNA",H:H,H104),"")</f>
        <v/>
      </c>
      <c r="Q104" s="62"/>
    </row>
    <row r="105" customFormat="false" ht="14.25" hidden="false" customHeight="false" outlineLevel="0" collapsed="false">
      <c r="A105" s="0" t="s">
        <v>760</v>
      </c>
      <c r="B105" s="52" t="s">
        <v>934</v>
      </c>
      <c r="C105" s="52" t="s">
        <v>751</v>
      </c>
      <c r="D105" s="53" t="n">
        <v>0.1</v>
      </c>
      <c r="E105" s="53" t="s">
        <v>748</v>
      </c>
      <c r="F105" s="0" t="s">
        <v>927</v>
      </c>
      <c r="G105" s="0" t="str">
        <f aca="false">LEFT(B105,2)</f>
        <v>26</v>
      </c>
      <c r="H105" s="0" t="str">
        <f aca="false">I105&amp;"_"&amp;G105&amp;"_"&amp;F105</f>
        <v>Latterfroe_26_20180821_DL2018136_FrederiksborgGym_koersel2</v>
      </c>
      <c r="I105" s="61" t="str">
        <f aca="false">MID(RIGHT(B105,LEN(B105)-3),1,FIND("_",RIGHT(B105,LEN(B105)-3))-1)</f>
        <v>Latterfroe</v>
      </c>
      <c r="J105" s="61" t="str">
        <f aca="false">TRIM(SUBSTITUTE(RIGHT(B105,FIND(I105,B105)+1),"_",""))</f>
        <v>eDNA</v>
      </c>
      <c r="K105" s="0" t="str">
        <f aca="false">IFERROR(VALUE(SUBSTITUTE(E105,".",",")),E105)</f>
        <v>No Ct</v>
      </c>
      <c r="L105" s="61" t="str">
        <f aca="false">IF(J105="PosK",SUMIFS(K:K,J:J,"PosK",H:H,H105),"")</f>
        <v/>
      </c>
      <c r="M105" s="61" t="str">
        <f aca="false">IF(J105="PosK",SUMIFS(K:K,J:J,"NegK",H:H,H105),"")</f>
        <v/>
      </c>
      <c r="N105" s="61" t="str">
        <f aca="false">IF(J105="PosK",SUMIFS(K:K,J:J,"eDNA",H:H,H105),"")</f>
        <v/>
      </c>
      <c r="P105" s="62"/>
      <c r="T105" s="63"/>
      <c r="W105" s="64"/>
    </row>
    <row r="106" customFormat="false" ht="14.25" hidden="false" customHeight="false" outlineLevel="0" collapsed="false">
      <c r="A106" s="0" t="s">
        <v>762</v>
      </c>
      <c r="B106" s="52" t="s">
        <v>935</v>
      </c>
      <c r="C106" s="52" t="s">
        <v>743</v>
      </c>
      <c r="D106" s="53" t="n">
        <v>0.1</v>
      </c>
      <c r="E106" s="53" t="n">
        <v>30.42</v>
      </c>
      <c r="F106" s="0" t="s">
        <v>927</v>
      </c>
      <c r="G106" s="0" t="str">
        <f aca="false">LEFT(B106,2)</f>
        <v>27</v>
      </c>
      <c r="H106" s="0" t="str">
        <f aca="false">I106&amp;"_"&amp;G106&amp;"_"&amp;F106</f>
        <v>SpidssnudetFroe_27_20180821_DL2018136_FrederiksborgGym_koersel2</v>
      </c>
      <c r="I106" s="61" t="str">
        <f aca="false">MID(RIGHT(B106,LEN(B106)-3),1,FIND("_",RIGHT(B106,LEN(B106)-3))-1)</f>
        <v>SpidssnudetFroe</v>
      </c>
      <c r="J106" s="61" t="str">
        <f aca="false">TRIM(SUBSTITUTE(RIGHT(B106,FIND(I106,B106)+1),"_",""))</f>
        <v>PosK</v>
      </c>
      <c r="K106" s="0" t="n">
        <f aca="false">IFERROR(VALUE(SUBSTITUTE(E106,".",",")),E106)</f>
        <v>30.42</v>
      </c>
      <c r="L106" s="61" t="n">
        <f aca="false">IF(J106="PosK",SUMIFS(K:K,J:J,"PosK",H:H,H106),"")</f>
        <v>30.42</v>
      </c>
      <c r="M106" s="61" t="n">
        <f aca="false">IF(J106="PosK",SUMIFS(K:K,J:J,"NegK",H:H,H106),"")</f>
        <v>0</v>
      </c>
      <c r="N106" s="61" t="n">
        <f aca="false">IF(J106="PosK",SUMIFS(K:K,J:J,"eDNA",H:H,H106),"")</f>
        <v>0</v>
      </c>
      <c r="P106" s="62" t="n">
        <f aca="false">IF(K108="No Ct",0,K108)</f>
        <v>0</v>
      </c>
      <c r="Q106" s="62" t="n">
        <f aca="false">IF(K109="No Ct",0,K109)</f>
        <v>0</v>
      </c>
      <c r="R106" s="0" t="str">
        <f aca="false">IF(AND(L106&gt;0,M106=0),"Valid","Invalid")</f>
        <v>Valid</v>
      </c>
      <c r="S106" s="0" t="str">
        <f aca="false">IF(OR(P106&gt;1,Q106&gt;1),"Present","Absent")</f>
        <v>Absent</v>
      </c>
      <c r="T106" s="63" t="str">
        <f aca="false">IF(OR(AND(P106&gt;1,P106&lt;41),AND(Q106&gt;1,Q106&lt;41)),"Ct&lt;41","Ct&gt;41")</f>
        <v>Ct&gt;41</v>
      </c>
      <c r="U106" s="0" t="str">
        <f aca="false">I106</f>
        <v>SpidssnudetFroe</v>
      </c>
      <c r="V106" s="0" t="str">
        <f aca="false">MID(F106,10,9)</f>
        <v>DL2018136</v>
      </c>
      <c r="W106" s="64" t="str">
        <f aca="false">V106&amp;"_"&amp;U106&amp;"_"&amp;R106&amp;"_"&amp;S106&amp;"_"&amp;T106</f>
        <v>DL2018136_SpidssnudetFroe_Valid_Absent_Ct&gt;41</v>
      </c>
    </row>
    <row r="107" customFormat="false" ht="14.25" hidden="false" customHeight="false" outlineLevel="0" collapsed="false">
      <c r="A107" s="0" t="s">
        <v>764</v>
      </c>
      <c r="B107" s="52" t="s">
        <v>936</v>
      </c>
      <c r="C107" s="52" t="s">
        <v>747</v>
      </c>
      <c r="D107" s="53" t="n">
        <v>0.1</v>
      </c>
      <c r="E107" s="53" t="s">
        <v>748</v>
      </c>
      <c r="F107" s="0" t="s">
        <v>927</v>
      </c>
      <c r="G107" s="0" t="str">
        <f aca="false">LEFT(B107,2)</f>
        <v>27</v>
      </c>
      <c r="H107" s="0" t="str">
        <f aca="false">I107&amp;"_"&amp;G107&amp;"_"&amp;F107</f>
        <v>SpidssnudetFroe_27_20180821_DL2018136_FrederiksborgGym_koersel2</v>
      </c>
      <c r="I107" s="61" t="str">
        <f aca="false">MID(RIGHT(B107,LEN(B107)-3),1,FIND("_",RIGHT(B107,LEN(B107)-3))-1)</f>
        <v>SpidssnudetFroe</v>
      </c>
      <c r="J107" s="61" t="str">
        <f aca="false">TRIM(SUBSTITUTE(RIGHT(B107,FIND(I107,B107)+1),"_",""))</f>
        <v>NegK</v>
      </c>
      <c r="K107" s="0" t="str">
        <f aca="false">IFERROR(VALUE(SUBSTITUTE(E107,".",",")),E107)</f>
        <v>No Ct</v>
      </c>
      <c r="L107" s="61" t="str">
        <f aca="false">IF(J107="PosK",SUMIFS(K:K,J:J,"PosK",H:H,H107),"")</f>
        <v/>
      </c>
      <c r="M107" s="61" t="str">
        <f aca="false">IF(J107="PosK",SUMIFS(K:K,J:J,"NegK",H:H,H107),"")</f>
        <v/>
      </c>
      <c r="N107" s="61" t="str">
        <f aca="false">IF(J107="PosK",SUMIFS(K:K,J:J,"eDNA",H:H,H107),"")</f>
        <v/>
      </c>
    </row>
    <row r="108" customFormat="false" ht="14.25" hidden="false" customHeight="false" outlineLevel="0" collapsed="false">
      <c r="A108" s="0" t="s">
        <v>766</v>
      </c>
      <c r="B108" s="52" t="s">
        <v>937</v>
      </c>
      <c r="C108" s="52" t="s">
        <v>751</v>
      </c>
      <c r="D108" s="53" t="n">
        <v>0.1</v>
      </c>
      <c r="E108" s="53" t="s">
        <v>748</v>
      </c>
      <c r="F108" s="0" t="s">
        <v>927</v>
      </c>
      <c r="G108" s="0" t="str">
        <f aca="false">LEFT(B108,2)</f>
        <v>27</v>
      </c>
      <c r="H108" s="0" t="str">
        <f aca="false">I108&amp;"_"&amp;G108&amp;"_"&amp;F108</f>
        <v>SpidssnudetFroe_27_20180821_DL2018136_FrederiksborgGym_koersel2</v>
      </c>
      <c r="I108" s="61" t="str">
        <f aca="false">MID(RIGHT(B108,LEN(B108)-3),1,FIND("_",RIGHT(B108,LEN(B108)-3))-1)</f>
        <v>SpidssnudetFroe</v>
      </c>
      <c r="J108" s="61" t="str">
        <f aca="false">TRIM(SUBSTITUTE(RIGHT(B108,FIND(I108,B108)+1),"_",""))</f>
        <v>eDNA</v>
      </c>
      <c r="K108" s="0" t="str">
        <f aca="false">IFERROR(VALUE(SUBSTITUTE(E108,".",",")),E108)</f>
        <v>No Ct</v>
      </c>
      <c r="L108" s="61" t="str">
        <f aca="false">IF(J108="PosK",SUMIFS(K:K,J:J,"PosK",H:H,H108),"")</f>
        <v/>
      </c>
      <c r="M108" s="61" t="str">
        <f aca="false">IF(J108="PosK",SUMIFS(K:K,J:J,"NegK",H:H,H108),"")</f>
        <v/>
      </c>
      <c r="N108" s="61" t="str">
        <f aca="false">IF(J108="PosK",SUMIFS(K:K,J:J,"eDNA",H:H,H108),"")</f>
        <v/>
      </c>
      <c r="Q108" s="62"/>
    </row>
    <row r="109" customFormat="false" ht="14.25" hidden="false" customHeight="false" outlineLevel="0" collapsed="false">
      <c r="A109" s="0" t="s">
        <v>768</v>
      </c>
      <c r="B109" s="52" t="s">
        <v>938</v>
      </c>
      <c r="C109" s="52" t="s">
        <v>751</v>
      </c>
      <c r="D109" s="53" t="n">
        <v>0.1</v>
      </c>
      <c r="E109" s="53" t="s">
        <v>748</v>
      </c>
      <c r="F109" s="0" t="s">
        <v>927</v>
      </c>
      <c r="G109" s="0" t="str">
        <f aca="false">LEFT(B109,2)</f>
        <v>27</v>
      </c>
      <c r="H109" s="0" t="str">
        <f aca="false">I109&amp;"_"&amp;G109&amp;"_"&amp;F109</f>
        <v>SpidssnudetFroe_27_20180821_DL2018136_FrederiksborgGym_koersel2</v>
      </c>
      <c r="I109" s="61" t="str">
        <f aca="false">MID(RIGHT(B109,LEN(B109)-3),1,FIND("_",RIGHT(B109,LEN(B109)-3))-1)</f>
        <v>SpidssnudetFroe</v>
      </c>
      <c r="J109" s="61" t="str">
        <f aca="false">TRIM(SUBSTITUTE(RIGHT(B109,FIND(I109,B109)+1),"_",""))</f>
        <v>eDNA</v>
      </c>
      <c r="K109" s="0" t="str">
        <f aca="false">IFERROR(VALUE(SUBSTITUTE(E109,".",",")),E109)</f>
        <v>No Ct</v>
      </c>
      <c r="L109" s="61" t="str">
        <f aca="false">IF(J109="PosK",SUMIFS(K:K,J:J,"PosK",H:H,H109),"")</f>
        <v/>
      </c>
      <c r="M109" s="61" t="str">
        <f aca="false">IF(J109="PosK",SUMIFS(K:K,J:J,"NegK",H:H,H109),"")</f>
        <v/>
      </c>
      <c r="N109" s="61" t="str">
        <f aca="false">IF(J109="PosK",SUMIFS(K:K,J:J,"eDNA",H:H,H109),"")</f>
        <v/>
      </c>
      <c r="P109" s="62"/>
      <c r="T109" s="63"/>
      <c r="W109" s="64"/>
    </row>
    <row r="110" customFormat="false" ht="14.25" hidden="false" customHeight="false" outlineLevel="0" collapsed="false">
      <c r="A110" s="0" t="s">
        <v>770</v>
      </c>
      <c r="B110" s="52" t="s">
        <v>939</v>
      </c>
      <c r="C110" s="52" t="s">
        <v>743</v>
      </c>
      <c r="D110" s="53" t="n">
        <v>0.1</v>
      </c>
      <c r="E110" s="53" t="n">
        <v>23.1</v>
      </c>
      <c r="F110" s="0" t="s">
        <v>927</v>
      </c>
      <c r="G110" s="0" t="str">
        <f aca="false">LEFT(B110,2)</f>
        <v>28</v>
      </c>
      <c r="H110" s="0" t="str">
        <f aca="false">I110&amp;"_"&amp;G110&amp;"_"&amp;F110</f>
        <v>KortbenetGroenFroe_28_20180821_DL2018136_FrederiksborgGym_koersel2</v>
      </c>
      <c r="I110" s="61" t="str">
        <f aca="false">MID(RIGHT(B110,LEN(B110)-3),1,FIND("_",RIGHT(B110,LEN(B110)-3))-1)</f>
        <v>KortbenetGroenFroe</v>
      </c>
      <c r="J110" s="61" t="str">
        <f aca="false">TRIM(SUBSTITUTE(RIGHT(B110,FIND(I110,B110)+1),"_",""))</f>
        <v>PosK</v>
      </c>
      <c r="K110" s="0" t="n">
        <f aca="false">IFERROR(VALUE(SUBSTITUTE(E110,".",",")),E110)</f>
        <v>23.1</v>
      </c>
      <c r="L110" s="61" t="n">
        <f aca="false">IF(J110="PosK",SUMIFS(K:K,J:J,"PosK",H:H,H110),"")</f>
        <v>23.1</v>
      </c>
      <c r="M110" s="61" t="n">
        <f aca="false">IF(J110="PosK",SUMIFS(K:K,J:J,"NegK",H:H,H110),"")</f>
        <v>0</v>
      </c>
      <c r="N110" s="61" t="n">
        <f aca="false">IF(J110="PosK",SUMIFS(K:K,J:J,"eDNA",H:H,H110),"")</f>
        <v>0</v>
      </c>
      <c r="P110" s="62" t="n">
        <f aca="false">IF(K112="No Ct",0,K112)</f>
        <v>0</v>
      </c>
      <c r="Q110" s="62" t="n">
        <f aca="false">IF(K113="No Ct",0,K113)</f>
        <v>0</v>
      </c>
      <c r="R110" s="0" t="str">
        <f aca="false">IF(AND(L110&gt;0,M110=0),"Valid","Invalid")</f>
        <v>Valid</v>
      </c>
      <c r="S110" s="0" t="str">
        <f aca="false">IF(OR(P110&gt;1,Q110&gt;1),"Present","Absent")</f>
        <v>Absent</v>
      </c>
      <c r="T110" s="63" t="str">
        <f aca="false">IF(OR(AND(P110&gt;1,P110&lt;41),AND(Q110&gt;1,Q110&lt;41)),"Ct&lt;41","Ct&gt;41")</f>
        <v>Ct&gt;41</v>
      </c>
      <c r="U110" s="0" t="str">
        <f aca="false">I110</f>
        <v>KortbenetGroenFroe</v>
      </c>
      <c r="V110" s="0" t="str">
        <f aca="false">MID(F110,10,9)</f>
        <v>DL2018136</v>
      </c>
      <c r="W110" s="64" t="str">
        <f aca="false">V110&amp;"_"&amp;U110&amp;"_"&amp;R110&amp;"_"&amp;S110&amp;"_"&amp;T110</f>
        <v>DL2018136_KortbenetGroenFroe_Valid_Absent_Ct&gt;41</v>
      </c>
    </row>
    <row r="111" customFormat="false" ht="14.25" hidden="false" customHeight="false" outlineLevel="0" collapsed="false">
      <c r="A111" s="0" t="s">
        <v>772</v>
      </c>
      <c r="B111" s="52" t="s">
        <v>940</v>
      </c>
      <c r="C111" s="52" t="s">
        <v>747</v>
      </c>
      <c r="D111" s="53" t="n">
        <v>0.1</v>
      </c>
      <c r="E111" s="53" t="s">
        <v>748</v>
      </c>
      <c r="F111" s="0" t="s">
        <v>927</v>
      </c>
      <c r="G111" s="0" t="str">
        <f aca="false">LEFT(B111,2)</f>
        <v>28</v>
      </c>
      <c r="H111" s="0" t="str">
        <f aca="false">I111&amp;"_"&amp;G111&amp;"_"&amp;F111</f>
        <v>KortbenetGroenFroe_28_20180821_DL2018136_FrederiksborgGym_koersel2</v>
      </c>
      <c r="I111" s="61" t="str">
        <f aca="false">MID(RIGHT(B111,LEN(B111)-3),1,FIND("_",RIGHT(B111,LEN(B111)-3))-1)</f>
        <v>KortbenetGroenFroe</v>
      </c>
      <c r="J111" s="61" t="str">
        <f aca="false">TRIM(SUBSTITUTE(RIGHT(B111,FIND(I111,B111)+1),"_",""))</f>
        <v>NegK</v>
      </c>
      <c r="K111" s="0" t="str">
        <f aca="false">IFERROR(VALUE(SUBSTITUTE(E111,".",",")),E111)</f>
        <v>No Ct</v>
      </c>
      <c r="L111" s="61" t="str">
        <f aca="false">IF(J111="PosK",SUMIFS(K:K,J:J,"PosK",H:H,H111),"")</f>
        <v/>
      </c>
      <c r="M111" s="61" t="str">
        <f aca="false">IF(J111="PosK",SUMIFS(K:K,J:J,"NegK",H:H,H111),"")</f>
        <v/>
      </c>
      <c r="N111" s="61" t="str">
        <f aca="false">IF(J111="PosK",SUMIFS(K:K,J:J,"eDNA",H:H,H111),"")</f>
        <v/>
      </c>
    </row>
    <row r="112" customFormat="false" ht="14.25" hidden="false" customHeight="false" outlineLevel="0" collapsed="false">
      <c r="A112" s="0" t="s">
        <v>774</v>
      </c>
      <c r="B112" s="52" t="s">
        <v>941</v>
      </c>
      <c r="C112" s="52" t="s">
        <v>751</v>
      </c>
      <c r="D112" s="53" t="n">
        <v>0.1</v>
      </c>
      <c r="E112" s="53" t="s">
        <v>748</v>
      </c>
      <c r="F112" s="0" t="s">
        <v>927</v>
      </c>
      <c r="G112" s="0" t="str">
        <f aca="false">LEFT(B112,2)</f>
        <v>28</v>
      </c>
      <c r="H112" s="0" t="str">
        <f aca="false">I112&amp;"_"&amp;G112&amp;"_"&amp;F112</f>
        <v>KortbenetGroenFroe_28_20180821_DL2018136_FrederiksborgGym_koersel2</v>
      </c>
      <c r="I112" s="61" t="str">
        <f aca="false">MID(RIGHT(B112,LEN(B112)-3),1,FIND("_",RIGHT(B112,LEN(B112)-3))-1)</f>
        <v>KortbenetGroenFroe</v>
      </c>
      <c r="J112" s="61" t="str">
        <f aca="false">TRIM(SUBSTITUTE(RIGHT(B112,FIND(I112,B112)+1),"_",""))</f>
        <v>eDNA</v>
      </c>
      <c r="K112" s="0" t="str">
        <f aca="false">IFERROR(VALUE(SUBSTITUTE(E112,".",",")),E112)</f>
        <v>No Ct</v>
      </c>
      <c r="L112" s="61" t="str">
        <f aca="false">IF(J112="PosK",SUMIFS(K:K,J:J,"PosK",H:H,H112),"")</f>
        <v/>
      </c>
      <c r="M112" s="61" t="str">
        <f aca="false">IF(J112="PosK",SUMIFS(K:K,J:J,"NegK",H:H,H112),"")</f>
        <v/>
      </c>
      <c r="N112" s="61" t="str">
        <f aca="false">IF(J112="PosK",SUMIFS(K:K,J:J,"eDNA",H:H,H112),"")</f>
        <v/>
      </c>
      <c r="Q112" s="62"/>
    </row>
    <row r="113" customFormat="false" ht="14.25" hidden="false" customHeight="false" outlineLevel="0" collapsed="false">
      <c r="A113" s="0" t="s">
        <v>776</v>
      </c>
      <c r="B113" s="52" t="s">
        <v>942</v>
      </c>
      <c r="C113" s="52" t="s">
        <v>751</v>
      </c>
      <c r="D113" s="53" t="n">
        <v>0.1</v>
      </c>
      <c r="E113" s="53" t="s">
        <v>748</v>
      </c>
      <c r="F113" s="0" t="s">
        <v>927</v>
      </c>
      <c r="G113" s="0" t="str">
        <f aca="false">LEFT(B113,2)</f>
        <v>28</v>
      </c>
      <c r="H113" s="0" t="str">
        <f aca="false">I113&amp;"_"&amp;G113&amp;"_"&amp;F113</f>
        <v>KortbenetGroenFroe_28_20180821_DL2018136_FrederiksborgGym_koersel2</v>
      </c>
      <c r="I113" s="61" t="str">
        <f aca="false">MID(RIGHT(B113,LEN(B113)-3),1,FIND("_",RIGHT(B113,LEN(B113)-3))-1)</f>
        <v>KortbenetGroenFroe</v>
      </c>
      <c r="J113" s="61" t="str">
        <f aca="false">TRIM(SUBSTITUTE(RIGHT(B113,FIND(I113,B113)+1),"_",""))</f>
        <v>eDNA</v>
      </c>
      <c r="K113" s="0" t="str">
        <f aca="false">IFERROR(VALUE(SUBSTITUTE(E113,".",",")),E113)</f>
        <v>No Ct</v>
      </c>
      <c r="L113" s="61" t="str">
        <f aca="false">IF(J113="PosK",SUMIFS(K:K,J:J,"PosK",H:H,H113),"")</f>
        <v/>
      </c>
      <c r="M113" s="61" t="str">
        <f aca="false">IF(J113="PosK",SUMIFS(K:K,J:J,"NegK",H:H,H113),"")</f>
        <v/>
      </c>
      <c r="N113" s="61" t="str">
        <f aca="false">IF(J113="PosK",SUMIFS(K:K,J:J,"eDNA",H:H,H113),"")</f>
        <v/>
      </c>
      <c r="P113" s="62"/>
      <c r="T113" s="63"/>
      <c r="W113" s="64"/>
    </row>
    <row r="114" customFormat="false" ht="14.25" hidden="false" customHeight="false" outlineLevel="0" collapsed="false">
      <c r="A114" s="0" t="s">
        <v>778</v>
      </c>
      <c r="B114" s="52" t="s">
        <v>943</v>
      </c>
      <c r="C114" s="52" t="s">
        <v>743</v>
      </c>
      <c r="D114" s="53" t="n">
        <v>0.1</v>
      </c>
      <c r="E114" s="53" t="n">
        <v>24.85</v>
      </c>
      <c r="F114" s="0" t="s">
        <v>927</v>
      </c>
      <c r="G114" s="0" t="str">
        <f aca="false">LEFT(B114,2)</f>
        <v>29</v>
      </c>
      <c r="H114" s="0" t="str">
        <f aca="false">I114&amp;"_"&amp;G114&amp;"_"&amp;F114</f>
        <v>ButsnudetFroe_29_20180821_DL2018136_FrederiksborgGym_koersel2</v>
      </c>
      <c r="I114" s="61" t="str">
        <f aca="false">MID(RIGHT(B114,LEN(B114)-3),1,FIND("_",RIGHT(B114,LEN(B114)-3))-1)</f>
        <v>ButsnudetFroe</v>
      </c>
      <c r="J114" s="61" t="str">
        <f aca="false">TRIM(SUBSTITUTE(RIGHT(B114,FIND(I114,B114)+1),"_",""))</f>
        <v>PosK</v>
      </c>
      <c r="K114" s="0" t="n">
        <f aca="false">IFERROR(VALUE(SUBSTITUTE(E114,".",",")),E114)</f>
        <v>24.85</v>
      </c>
      <c r="L114" s="61" t="n">
        <f aca="false">IF(J114="PosK",SUMIFS(K:K,J:J,"PosK",H:H,H114),"")</f>
        <v>24.85</v>
      </c>
      <c r="M114" s="61" t="n">
        <f aca="false">IF(J114="PosK",SUMIFS(K:K,J:J,"NegK",H:H,H114),"")</f>
        <v>0</v>
      </c>
      <c r="N114" s="61" t="n">
        <f aca="false">IF(J114="PosK",SUMIFS(K:K,J:J,"eDNA",H:H,H114),"")</f>
        <v>0</v>
      </c>
      <c r="P114" s="62" t="n">
        <f aca="false">IF(K116="No Ct",0,K116)</f>
        <v>0</v>
      </c>
      <c r="Q114" s="62" t="n">
        <f aca="false">IF(K117="No Ct",0,K117)</f>
        <v>0</v>
      </c>
      <c r="R114" s="0" t="str">
        <f aca="false">IF(AND(L114&gt;0,M114=0),"Valid","Invalid")</f>
        <v>Valid</v>
      </c>
      <c r="S114" s="0" t="str">
        <f aca="false">IF(OR(P114&gt;1,Q114&gt;1),"Present","Absent")</f>
        <v>Absent</v>
      </c>
      <c r="T114" s="63" t="str">
        <f aca="false">IF(OR(AND(P114&gt;1,P114&lt;41),AND(Q114&gt;1,Q114&lt;41)),"Ct&lt;41","Ct&gt;41")</f>
        <v>Ct&gt;41</v>
      </c>
      <c r="U114" s="0" t="str">
        <f aca="false">I114</f>
        <v>ButsnudetFroe</v>
      </c>
      <c r="V114" s="0" t="str">
        <f aca="false">MID(F114,10,9)</f>
        <v>DL2018136</v>
      </c>
      <c r="W114" s="64" t="str">
        <f aca="false">V114&amp;"_"&amp;U114&amp;"_"&amp;R114&amp;"_"&amp;S114&amp;"_"&amp;T114</f>
        <v>DL2018136_ButsnudetFroe_Valid_Absent_Ct&gt;41</v>
      </c>
    </row>
    <row r="115" customFormat="false" ht="14.25" hidden="false" customHeight="false" outlineLevel="0" collapsed="false">
      <c r="A115" s="0" t="s">
        <v>780</v>
      </c>
      <c r="B115" s="52" t="s">
        <v>944</v>
      </c>
      <c r="C115" s="52" t="s">
        <v>747</v>
      </c>
      <c r="D115" s="53" t="n">
        <v>0.1</v>
      </c>
      <c r="E115" s="53" t="s">
        <v>748</v>
      </c>
      <c r="F115" s="0" t="s">
        <v>927</v>
      </c>
      <c r="G115" s="0" t="str">
        <f aca="false">LEFT(B115,2)</f>
        <v>29</v>
      </c>
      <c r="H115" s="0" t="str">
        <f aca="false">I115&amp;"_"&amp;G115&amp;"_"&amp;F115</f>
        <v>ButsnudetFroe_29_20180821_DL2018136_FrederiksborgGym_koersel2</v>
      </c>
      <c r="I115" s="61" t="str">
        <f aca="false">MID(RIGHT(B115,LEN(B115)-3),1,FIND("_",RIGHT(B115,LEN(B115)-3))-1)</f>
        <v>ButsnudetFroe</v>
      </c>
      <c r="J115" s="61" t="str">
        <f aca="false">TRIM(SUBSTITUTE(RIGHT(B115,FIND(I115,B115)+1),"_",""))</f>
        <v>NegK</v>
      </c>
      <c r="K115" s="0" t="str">
        <f aca="false">IFERROR(VALUE(SUBSTITUTE(E115,".",",")),E115)</f>
        <v>No Ct</v>
      </c>
      <c r="L115" s="61" t="str">
        <f aca="false">IF(J115="PosK",SUMIFS(K:K,J:J,"PosK",H:H,H115),"")</f>
        <v/>
      </c>
      <c r="M115" s="61" t="str">
        <f aca="false">IF(J115="PosK",SUMIFS(K:K,J:J,"NegK",H:H,H115),"")</f>
        <v/>
      </c>
      <c r="N115" s="61" t="str">
        <f aca="false">IF(J115="PosK",SUMIFS(K:K,J:J,"eDNA",H:H,H115),"")</f>
        <v/>
      </c>
    </row>
    <row r="116" customFormat="false" ht="14.25" hidden="false" customHeight="false" outlineLevel="0" collapsed="false">
      <c r="A116" s="0" t="s">
        <v>782</v>
      </c>
      <c r="B116" s="52" t="s">
        <v>945</v>
      </c>
      <c r="C116" s="52" t="s">
        <v>751</v>
      </c>
      <c r="D116" s="53" t="n">
        <v>0.1</v>
      </c>
      <c r="E116" s="53" t="s">
        <v>748</v>
      </c>
      <c r="F116" s="0" t="s">
        <v>927</v>
      </c>
      <c r="G116" s="0" t="str">
        <f aca="false">LEFT(B116,2)</f>
        <v>29</v>
      </c>
      <c r="H116" s="0" t="str">
        <f aca="false">I116&amp;"_"&amp;G116&amp;"_"&amp;F116</f>
        <v>ButsnudetFroe_29_20180821_DL2018136_FrederiksborgGym_koersel2</v>
      </c>
      <c r="I116" s="61" t="str">
        <f aca="false">MID(RIGHT(B116,LEN(B116)-3),1,FIND("_",RIGHT(B116,LEN(B116)-3))-1)</f>
        <v>ButsnudetFroe</v>
      </c>
      <c r="J116" s="61" t="str">
        <f aca="false">TRIM(SUBSTITUTE(RIGHT(B116,FIND(I116,B116)+1),"_",""))</f>
        <v>eDNA</v>
      </c>
      <c r="K116" s="0" t="str">
        <f aca="false">IFERROR(VALUE(SUBSTITUTE(E116,".",",")),E116)</f>
        <v>No Ct</v>
      </c>
      <c r="L116" s="61" t="str">
        <f aca="false">IF(J116="PosK",SUMIFS(K:K,J:J,"PosK",H:H,H116),"")</f>
        <v/>
      </c>
      <c r="M116" s="61" t="str">
        <f aca="false">IF(J116="PosK",SUMIFS(K:K,J:J,"NegK",H:H,H116),"")</f>
        <v/>
      </c>
      <c r="N116" s="61" t="str">
        <f aca="false">IF(J116="PosK",SUMIFS(K:K,J:J,"eDNA",H:H,H116),"")</f>
        <v/>
      </c>
      <c r="Q116" s="62"/>
    </row>
    <row r="117" customFormat="false" ht="14.25" hidden="false" customHeight="false" outlineLevel="0" collapsed="false">
      <c r="A117" s="0" t="s">
        <v>784</v>
      </c>
      <c r="B117" s="52" t="s">
        <v>946</v>
      </c>
      <c r="C117" s="52" t="s">
        <v>751</v>
      </c>
      <c r="D117" s="53" t="n">
        <v>0.1</v>
      </c>
      <c r="E117" s="53" t="s">
        <v>748</v>
      </c>
      <c r="F117" s="0" t="s">
        <v>927</v>
      </c>
      <c r="G117" s="0" t="str">
        <f aca="false">LEFT(B117,2)</f>
        <v>29</v>
      </c>
      <c r="H117" s="0" t="str">
        <f aca="false">I117&amp;"_"&amp;G117&amp;"_"&amp;F117</f>
        <v>ButsnudetFroe_29_20180821_DL2018136_FrederiksborgGym_koersel2</v>
      </c>
      <c r="I117" s="61" t="str">
        <f aca="false">MID(RIGHT(B117,LEN(B117)-3),1,FIND("_",RIGHT(B117,LEN(B117)-3))-1)</f>
        <v>ButsnudetFroe</v>
      </c>
      <c r="J117" s="61" t="str">
        <f aca="false">TRIM(SUBSTITUTE(RIGHT(B117,FIND(I117,B117)+1),"_",""))</f>
        <v>eDNA</v>
      </c>
      <c r="K117" s="0" t="str">
        <f aca="false">IFERROR(VALUE(SUBSTITUTE(E117,".",",")),E117)</f>
        <v>No Ct</v>
      </c>
      <c r="L117" s="61" t="str">
        <f aca="false">IF(J117="PosK",SUMIFS(K:K,J:J,"PosK",H:H,H117),"")</f>
        <v/>
      </c>
      <c r="M117" s="61" t="str">
        <f aca="false">IF(J117="PosK",SUMIFS(K:K,J:J,"NegK",H:H,H117),"")</f>
        <v/>
      </c>
      <c r="N117" s="61" t="str">
        <f aca="false">IF(J117="PosK",SUMIFS(K:K,J:J,"eDNA",H:H,H117),"")</f>
        <v/>
      </c>
      <c r="P117" s="62"/>
      <c r="T117" s="63"/>
      <c r="W117" s="64"/>
    </row>
    <row r="118" customFormat="false" ht="14.25" hidden="false" customHeight="false" outlineLevel="0" collapsed="false">
      <c r="A118" s="0" t="s">
        <v>786</v>
      </c>
      <c r="B118" s="52" t="s">
        <v>947</v>
      </c>
      <c r="C118" s="52" t="s">
        <v>743</v>
      </c>
      <c r="D118" s="53" t="n">
        <v>0.1</v>
      </c>
      <c r="E118" s="53" t="n">
        <v>25.55</v>
      </c>
      <c r="F118" s="0" t="s">
        <v>927</v>
      </c>
      <c r="G118" s="0" t="str">
        <f aca="false">LEFT(B118,2)</f>
        <v>30</v>
      </c>
      <c r="H118" s="0" t="str">
        <f aca="false">I118&amp;"_"&amp;G118&amp;"_"&amp;F118</f>
        <v>LilleVandsalamander_30_20180821_DL2018136_FrederiksborgGym_koersel2</v>
      </c>
      <c r="I118" s="61" t="str">
        <f aca="false">MID(RIGHT(B118,LEN(B118)-3),1,FIND("_",RIGHT(B118,LEN(B118)-3))-1)</f>
        <v>LilleVandsalamander</v>
      </c>
      <c r="J118" s="61" t="str">
        <f aca="false">TRIM(SUBSTITUTE(RIGHT(B118,FIND(I118,B118)+1),"_",""))</f>
        <v>PosK</v>
      </c>
      <c r="K118" s="0" t="n">
        <f aca="false">IFERROR(VALUE(SUBSTITUTE(E118,".",",")),E118)</f>
        <v>25.55</v>
      </c>
      <c r="L118" s="61" t="n">
        <f aca="false">IF(J118="PosK",SUMIFS(K:K,J:J,"PosK",H:H,H118),"")</f>
        <v>25.55</v>
      </c>
      <c r="M118" s="61" t="n">
        <f aca="false">IF(J118="PosK",SUMIFS(K:K,J:J,"NegK",H:H,H118),"")</f>
        <v>0</v>
      </c>
      <c r="N118" s="61" t="n">
        <f aca="false">IF(J118="PosK",SUMIFS(K:K,J:J,"eDNA",H:H,H118),"")</f>
        <v>41.29</v>
      </c>
      <c r="P118" s="62" t="n">
        <f aca="false">IF(K120="No Ct",0,K120)</f>
        <v>41.29</v>
      </c>
      <c r="Q118" s="62" t="n">
        <f aca="false">IF(K121="No Ct",0,K121)</f>
        <v>0</v>
      </c>
      <c r="R118" s="0" t="str">
        <f aca="false">IF(AND(L118&gt;0,M118=0),"Valid","Invalid")</f>
        <v>Valid</v>
      </c>
      <c r="S118" s="0" t="str">
        <f aca="false">IF(OR(P118&gt;1,Q118&gt;1),"Present","Absent")</f>
        <v>Present</v>
      </c>
      <c r="T118" s="63" t="str">
        <f aca="false">IF(OR(AND(P118&gt;1,P118&lt;41),AND(Q118&gt;1,Q118&lt;41)),"Ct&lt;41","Ct&gt;41")</f>
        <v>Ct&gt;41</v>
      </c>
      <c r="U118" s="0" t="str">
        <f aca="false">I118</f>
        <v>LilleVandsalamander</v>
      </c>
      <c r="V118" s="0" t="str">
        <f aca="false">MID(F118,10,9)</f>
        <v>DL2018136</v>
      </c>
      <c r="W118" s="64" t="str">
        <f aca="false">V118&amp;"_"&amp;U118&amp;"_"&amp;R118&amp;"_"&amp;S118&amp;"_"&amp;T118</f>
        <v>DL2018136_LilleVandsalamander_Valid_Present_Ct&gt;41</v>
      </c>
    </row>
    <row r="119" customFormat="false" ht="14.25" hidden="false" customHeight="false" outlineLevel="0" collapsed="false">
      <c r="A119" s="0" t="s">
        <v>788</v>
      </c>
      <c r="B119" s="52" t="s">
        <v>948</v>
      </c>
      <c r="C119" s="52" t="s">
        <v>747</v>
      </c>
      <c r="D119" s="53" t="n">
        <v>0.1</v>
      </c>
      <c r="E119" s="53" t="s">
        <v>748</v>
      </c>
      <c r="F119" s="0" t="s">
        <v>927</v>
      </c>
      <c r="G119" s="0" t="str">
        <f aca="false">LEFT(B119,2)</f>
        <v>30</v>
      </c>
      <c r="H119" s="0" t="str">
        <f aca="false">I119&amp;"_"&amp;G119&amp;"_"&amp;F119</f>
        <v>LilleVandsalamander_30_20180821_DL2018136_FrederiksborgGym_koersel2</v>
      </c>
      <c r="I119" s="61" t="str">
        <f aca="false">MID(RIGHT(B119,LEN(B119)-3),1,FIND("_",RIGHT(B119,LEN(B119)-3))-1)</f>
        <v>LilleVandsalamander</v>
      </c>
      <c r="J119" s="61" t="str">
        <f aca="false">TRIM(SUBSTITUTE(RIGHT(B119,FIND(I119,B119)+1),"_",""))</f>
        <v>NegK</v>
      </c>
      <c r="K119" s="0" t="str">
        <f aca="false">IFERROR(VALUE(SUBSTITUTE(E119,".",",")),E119)</f>
        <v>No Ct</v>
      </c>
      <c r="L119" s="61" t="str">
        <f aca="false">IF(J119="PosK",SUMIFS(K:K,J:J,"PosK",H:H,H119),"")</f>
        <v/>
      </c>
      <c r="M119" s="61" t="str">
        <f aca="false">IF(J119="PosK",SUMIFS(K:K,J:J,"NegK",H:H,H119),"")</f>
        <v/>
      </c>
      <c r="N119" s="61" t="str">
        <f aca="false">IF(J119="PosK",SUMIFS(K:K,J:J,"eDNA",H:H,H119),"")</f>
        <v/>
      </c>
    </row>
    <row r="120" customFormat="false" ht="14.25" hidden="false" customHeight="false" outlineLevel="0" collapsed="false">
      <c r="A120" s="0" t="s">
        <v>790</v>
      </c>
      <c r="B120" s="52" t="s">
        <v>949</v>
      </c>
      <c r="C120" s="52" t="s">
        <v>751</v>
      </c>
      <c r="D120" s="53" t="n">
        <v>0.1</v>
      </c>
      <c r="E120" s="53" t="n">
        <v>41.29</v>
      </c>
      <c r="F120" s="0" t="s">
        <v>927</v>
      </c>
      <c r="G120" s="0" t="str">
        <f aca="false">LEFT(B120,2)</f>
        <v>30</v>
      </c>
      <c r="H120" s="0" t="str">
        <f aca="false">I120&amp;"_"&amp;G120&amp;"_"&amp;F120</f>
        <v>LilleVandsalamander_30_20180821_DL2018136_FrederiksborgGym_koersel2</v>
      </c>
      <c r="I120" s="61" t="str">
        <f aca="false">MID(RIGHT(B120,LEN(B120)-3),1,FIND("_",RIGHT(B120,LEN(B120)-3))-1)</f>
        <v>LilleVandsalamander</v>
      </c>
      <c r="J120" s="61" t="str">
        <f aca="false">TRIM(SUBSTITUTE(RIGHT(B120,FIND(I120,B120)+1),"_",""))</f>
        <v>eDNA</v>
      </c>
      <c r="K120" s="0" t="n">
        <f aca="false">IFERROR(VALUE(SUBSTITUTE(E120,".",",")),E120)</f>
        <v>41.29</v>
      </c>
      <c r="L120" s="61" t="str">
        <f aca="false">IF(J120="PosK",SUMIFS(K:K,J:J,"PosK",H:H,H120),"")</f>
        <v/>
      </c>
      <c r="M120" s="61" t="str">
        <f aca="false">IF(J120="PosK",SUMIFS(K:K,J:J,"NegK",H:H,H120),"")</f>
        <v/>
      </c>
      <c r="N120" s="61" t="str">
        <f aca="false">IF(J120="PosK",SUMIFS(K:K,J:J,"eDNA",H:H,H120),"")</f>
        <v/>
      </c>
      <c r="Q120" s="62"/>
    </row>
    <row r="121" customFormat="false" ht="14.25" hidden="false" customHeight="false" outlineLevel="0" collapsed="false">
      <c r="A121" s="0" t="s">
        <v>792</v>
      </c>
      <c r="B121" s="52" t="s">
        <v>950</v>
      </c>
      <c r="C121" s="52" t="s">
        <v>751</v>
      </c>
      <c r="D121" s="53" t="n">
        <v>0.1</v>
      </c>
      <c r="E121" s="53" t="s">
        <v>748</v>
      </c>
      <c r="F121" s="0" t="s">
        <v>927</v>
      </c>
      <c r="G121" s="0" t="str">
        <f aca="false">LEFT(B121,2)</f>
        <v>30</v>
      </c>
      <c r="H121" s="0" t="str">
        <f aca="false">I121&amp;"_"&amp;G121&amp;"_"&amp;F121</f>
        <v>LilleVandsalamander_30_20180821_DL2018136_FrederiksborgGym_koersel2</v>
      </c>
      <c r="I121" s="61" t="str">
        <f aca="false">MID(RIGHT(B121,LEN(B121)-3),1,FIND("_",RIGHT(B121,LEN(B121)-3))-1)</f>
        <v>LilleVandsalamander</v>
      </c>
      <c r="J121" s="61" t="str">
        <f aca="false">TRIM(SUBSTITUTE(RIGHT(B121,FIND(I121,B121)+1),"_",""))</f>
        <v>eDNA</v>
      </c>
      <c r="K121" s="0" t="str">
        <f aca="false">IFERROR(VALUE(SUBSTITUTE(E121,".",",")),E121)</f>
        <v>No Ct</v>
      </c>
      <c r="L121" s="61" t="str">
        <f aca="false">IF(J121="PosK",SUMIFS(K:K,J:J,"PosK",H:H,H121),"")</f>
        <v/>
      </c>
      <c r="M121" s="61" t="str">
        <f aca="false">IF(J121="PosK",SUMIFS(K:K,J:J,"NegK",H:H,H121),"")</f>
        <v/>
      </c>
      <c r="N121" s="61" t="str">
        <f aca="false">IF(J121="PosK",SUMIFS(K:K,J:J,"eDNA",H:H,H121),"")</f>
        <v/>
      </c>
      <c r="P121" s="62"/>
      <c r="T121" s="63"/>
      <c r="W121" s="64"/>
    </row>
    <row r="122" customFormat="false" ht="14.25" hidden="false" customHeight="false" outlineLevel="0" collapsed="false">
      <c r="A122" s="0" t="s">
        <v>794</v>
      </c>
      <c r="B122" s="52" t="s">
        <v>951</v>
      </c>
      <c r="C122" s="52" t="s">
        <v>743</v>
      </c>
      <c r="D122" s="53" t="n">
        <v>0.1</v>
      </c>
      <c r="E122" s="53" t="s">
        <v>748</v>
      </c>
      <c r="F122" s="0" t="s">
        <v>927</v>
      </c>
      <c r="G122" s="0" t="str">
        <f aca="false">LEFT(B122,2)</f>
        <v>31</v>
      </c>
      <c r="H122" s="0" t="str">
        <f aca="false">I122&amp;"_"&amp;G122&amp;"_"&amp;F122</f>
        <v>Karusse_31_20180821_DL2018136_FrederiksborgGym_koersel2</v>
      </c>
      <c r="I122" s="61" t="str">
        <f aca="false">MID(RIGHT(B122,LEN(B122)-3),1,FIND("_",RIGHT(B122,LEN(B122)-3))-1)</f>
        <v>Karusse</v>
      </c>
      <c r="J122" s="61" t="str">
        <f aca="false">TRIM(SUBSTITUTE(RIGHT(B122,FIND(I122,B122)+1),"_",""))</f>
        <v>PosK</v>
      </c>
      <c r="K122" s="0" t="str">
        <f aca="false">IFERROR(VALUE(SUBSTITUTE(E122,".",",")),E122)</f>
        <v>No Ct</v>
      </c>
      <c r="L122" s="61" t="n">
        <f aca="false">IF(J122="PosK",SUMIFS(K:K,J:J,"PosK",H:H,H122),"")</f>
        <v>0</v>
      </c>
      <c r="M122" s="61" t="n">
        <f aca="false">IF(J122="PosK",SUMIFS(K:K,J:J,"NegK",H:H,H122),"")</f>
        <v>39.04</v>
      </c>
      <c r="N122" s="61" t="n">
        <f aca="false">IF(J122="PosK",SUMIFS(K:K,J:J,"eDNA",H:H,H122),"")</f>
        <v>28.69</v>
      </c>
      <c r="P122" s="62" t="n">
        <f aca="false">IF(K124="No Ct",0,K124)</f>
        <v>0</v>
      </c>
      <c r="Q122" s="62" t="n">
        <f aca="false">IF(K125="No Ct",0,K125)</f>
        <v>28.69</v>
      </c>
      <c r="R122" s="0" t="str">
        <f aca="false">IF(AND(L122&gt;0,M122=0),"Valid","Invalid")</f>
        <v>Invalid</v>
      </c>
      <c r="S122" s="0" t="str">
        <f aca="false">IF(OR(P122&gt;1,Q122&gt;1),"Present","Absent")</f>
        <v>Present</v>
      </c>
      <c r="T122" s="63" t="str">
        <f aca="false">IF(OR(AND(P122&gt;1,P122&lt;41),AND(Q122&gt;1,Q122&lt;41)),"Ct&lt;41","Ct&gt;41")</f>
        <v>Ct&lt;41</v>
      </c>
      <c r="U122" s="0" t="str">
        <f aca="false">I122</f>
        <v>Karusse</v>
      </c>
      <c r="V122" s="0" t="str">
        <f aca="false">MID(F122,10,9)</f>
        <v>DL2018136</v>
      </c>
      <c r="W122" s="64" t="str">
        <f aca="false">V122&amp;"_"&amp;U122&amp;"_"&amp;R122&amp;"_"&amp;S122&amp;"_"&amp;T122</f>
        <v>DL2018136_Karusse_Invalid_Present_Ct&lt;41</v>
      </c>
    </row>
    <row r="123" customFormat="false" ht="14.25" hidden="false" customHeight="false" outlineLevel="0" collapsed="false">
      <c r="A123" s="0" t="s">
        <v>796</v>
      </c>
      <c r="B123" s="52" t="s">
        <v>952</v>
      </c>
      <c r="C123" s="52" t="s">
        <v>747</v>
      </c>
      <c r="D123" s="53" t="n">
        <v>0.1</v>
      </c>
      <c r="E123" s="53" t="n">
        <v>39.04</v>
      </c>
      <c r="F123" s="0" t="s">
        <v>927</v>
      </c>
      <c r="G123" s="0" t="str">
        <f aca="false">LEFT(B123,2)</f>
        <v>31</v>
      </c>
      <c r="H123" s="0" t="str">
        <f aca="false">I123&amp;"_"&amp;G123&amp;"_"&amp;F123</f>
        <v>Karusse_31_20180821_DL2018136_FrederiksborgGym_koersel2</v>
      </c>
      <c r="I123" s="61" t="str">
        <f aca="false">MID(RIGHT(B123,LEN(B123)-3),1,FIND("_",RIGHT(B123,LEN(B123)-3))-1)</f>
        <v>Karusse</v>
      </c>
      <c r="J123" s="61" t="str">
        <f aca="false">TRIM(SUBSTITUTE(RIGHT(B123,FIND(I123,B123)+1),"_",""))</f>
        <v>NegK</v>
      </c>
      <c r="K123" s="0" t="n">
        <f aca="false">IFERROR(VALUE(SUBSTITUTE(E123,".",",")),E123)</f>
        <v>39.04</v>
      </c>
      <c r="L123" s="61" t="str">
        <f aca="false">IF(J123="PosK",SUMIFS(K:K,J:J,"PosK",H:H,H123),"")</f>
        <v/>
      </c>
      <c r="M123" s="61" t="str">
        <f aca="false">IF(J123="PosK",SUMIFS(K:K,J:J,"NegK",H:H,H123),"")</f>
        <v/>
      </c>
      <c r="N123" s="61" t="str">
        <f aca="false">IF(J123="PosK",SUMIFS(K:K,J:J,"eDNA",H:H,H123),"")</f>
        <v/>
      </c>
    </row>
    <row r="124" customFormat="false" ht="14.25" hidden="false" customHeight="false" outlineLevel="0" collapsed="false">
      <c r="A124" s="0" t="s">
        <v>798</v>
      </c>
      <c r="B124" s="52" t="s">
        <v>953</v>
      </c>
      <c r="C124" s="52" t="s">
        <v>751</v>
      </c>
      <c r="D124" s="53" t="n">
        <v>0.1</v>
      </c>
      <c r="E124" s="53" t="s">
        <v>748</v>
      </c>
      <c r="F124" s="0" t="s">
        <v>927</v>
      </c>
      <c r="G124" s="0" t="str">
        <f aca="false">LEFT(B124,2)</f>
        <v>31</v>
      </c>
      <c r="H124" s="0" t="str">
        <f aca="false">I124&amp;"_"&amp;G124&amp;"_"&amp;F124</f>
        <v>Karusse_31_20180821_DL2018136_FrederiksborgGym_koersel2</v>
      </c>
      <c r="I124" s="61" t="str">
        <f aca="false">MID(RIGHT(B124,LEN(B124)-3),1,FIND("_",RIGHT(B124,LEN(B124)-3))-1)</f>
        <v>Karusse</v>
      </c>
      <c r="J124" s="61" t="str">
        <f aca="false">TRIM(SUBSTITUTE(RIGHT(B124,FIND(I124,B124)+1),"_",""))</f>
        <v>eDNA</v>
      </c>
      <c r="K124" s="0" t="str">
        <f aca="false">IFERROR(VALUE(SUBSTITUTE(E124,".",",")),E124)</f>
        <v>No Ct</v>
      </c>
      <c r="L124" s="61" t="str">
        <f aca="false">IF(J124="PosK",SUMIFS(K:K,J:J,"PosK",H:H,H124),"")</f>
        <v/>
      </c>
      <c r="M124" s="61" t="str">
        <f aca="false">IF(J124="PosK",SUMIFS(K:K,J:J,"NegK",H:H,H124),"")</f>
        <v/>
      </c>
      <c r="N124" s="61" t="str">
        <f aca="false">IF(J124="PosK",SUMIFS(K:K,J:J,"eDNA",H:H,H124),"")</f>
        <v/>
      </c>
      <c r="Q124" s="62"/>
    </row>
    <row r="125" customFormat="false" ht="14.25" hidden="false" customHeight="false" outlineLevel="0" collapsed="false">
      <c r="A125" s="0" t="s">
        <v>800</v>
      </c>
      <c r="B125" s="52" t="s">
        <v>954</v>
      </c>
      <c r="C125" s="52" t="s">
        <v>751</v>
      </c>
      <c r="D125" s="53" t="n">
        <v>0.1</v>
      </c>
      <c r="E125" s="53" t="n">
        <v>28.69</v>
      </c>
      <c r="F125" s="0" t="s">
        <v>927</v>
      </c>
      <c r="G125" s="0" t="str">
        <f aca="false">LEFT(B125,2)</f>
        <v>31</v>
      </c>
      <c r="H125" s="0" t="str">
        <f aca="false">I125&amp;"_"&amp;G125&amp;"_"&amp;F125</f>
        <v>Karusse_31_20180821_DL2018136_FrederiksborgGym_koersel2</v>
      </c>
      <c r="I125" s="61" t="str">
        <f aca="false">MID(RIGHT(B125,LEN(B125)-3),1,FIND("_",RIGHT(B125,LEN(B125)-3))-1)</f>
        <v>Karusse</v>
      </c>
      <c r="J125" s="61" t="str">
        <f aca="false">TRIM(SUBSTITUTE(RIGHT(B125,FIND(I125,B125)+1),"_",""))</f>
        <v>eDNA</v>
      </c>
      <c r="K125" s="0" t="n">
        <f aca="false">IFERROR(VALUE(SUBSTITUTE(E125,".",",")),E125)</f>
        <v>28.69</v>
      </c>
      <c r="L125" s="61" t="str">
        <f aca="false">IF(J125="PosK",SUMIFS(K:K,J:J,"PosK",H:H,H125),"")</f>
        <v/>
      </c>
      <c r="M125" s="61" t="str">
        <f aca="false">IF(J125="PosK",SUMIFS(K:K,J:J,"NegK",H:H,H125),"")</f>
        <v/>
      </c>
      <c r="N125" s="61" t="str">
        <f aca="false">IF(J125="PosK",SUMIFS(K:K,J:J,"eDNA",H:H,H125),"")</f>
        <v/>
      </c>
      <c r="P125" s="62"/>
      <c r="T125" s="63"/>
      <c r="W125" s="64"/>
    </row>
    <row r="126" customFormat="false" ht="14.25" hidden="false" customHeight="false" outlineLevel="0" collapsed="false">
      <c r="A126" s="0" t="s">
        <v>802</v>
      </c>
      <c r="B126" s="52" t="s">
        <v>955</v>
      </c>
      <c r="C126" s="52" t="s">
        <v>743</v>
      </c>
      <c r="D126" s="53" t="n">
        <v>0.1</v>
      </c>
      <c r="E126" s="53" t="n">
        <v>20.43</v>
      </c>
      <c r="F126" s="0" t="s">
        <v>927</v>
      </c>
      <c r="G126" s="0" t="str">
        <f aca="false">LEFT(B126,2)</f>
        <v>32</v>
      </c>
      <c r="H126" s="0" t="str">
        <f aca="false">I126&amp;"_"&amp;G126&amp;"_"&amp;F126</f>
        <v>Skalle_32_20180821_DL2018136_FrederiksborgGym_koersel2</v>
      </c>
      <c r="I126" s="61" t="str">
        <f aca="false">MID(RIGHT(B126,LEN(B126)-3),1,FIND("_",RIGHT(B126,LEN(B126)-3))-1)</f>
        <v>Skalle</v>
      </c>
      <c r="J126" s="61" t="str">
        <f aca="false">TRIM(SUBSTITUTE(RIGHT(B126,FIND(I126,B126)+1),"_",""))</f>
        <v>PosK</v>
      </c>
      <c r="K126" s="0" t="n">
        <f aca="false">IFERROR(VALUE(SUBSTITUTE(E126,".",",")),E126)</f>
        <v>20.43</v>
      </c>
      <c r="L126" s="61" t="n">
        <f aca="false">IF(J126="PosK",SUMIFS(K:K,J:J,"PosK",H:H,H126),"")</f>
        <v>20.43</v>
      </c>
      <c r="M126" s="61" t="n">
        <f aca="false">IF(J126="PosK",SUMIFS(K:K,J:J,"NegK",H:H,H126),"")</f>
        <v>0</v>
      </c>
      <c r="N126" s="61" t="n">
        <f aca="false">IF(J126="PosK",SUMIFS(K:K,J:J,"eDNA",H:H,H126),"")</f>
        <v>36.09</v>
      </c>
      <c r="P126" s="62" t="n">
        <f aca="false">IF(K128="No Ct",0,K128)</f>
        <v>0</v>
      </c>
      <c r="Q126" s="62" t="n">
        <f aca="false">IF(K129="No Ct",0,K129)</f>
        <v>36.09</v>
      </c>
      <c r="R126" s="0" t="str">
        <f aca="false">IF(AND(L126&gt;0,M126=0),"Valid","Invalid")</f>
        <v>Valid</v>
      </c>
      <c r="S126" s="0" t="str">
        <f aca="false">IF(OR(P126&gt;1,Q126&gt;1),"Present","Absent")</f>
        <v>Present</v>
      </c>
      <c r="T126" s="63" t="str">
        <f aca="false">IF(OR(AND(P126&gt;1,P126&lt;41),AND(Q126&gt;1,Q126&lt;41)),"Ct&lt;41","Ct&gt;41")</f>
        <v>Ct&lt;41</v>
      </c>
      <c r="U126" s="0" t="str">
        <f aca="false">I126</f>
        <v>Skalle</v>
      </c>
      <c r="V126" s="0" t="str">
        <f aca="false">MID(F126,10,9)</f>
        <v>DL2018136</v>
      </c>
      <c r="W126" s="64" t="str">
        <f aca="false">V126&amp;"_"&amp;U126&amp;"_"&amp;R126&amp;"_"&amp;S126&amp;"_"&amp;T126</f>
        <v>DL2018136_Skalle_Valid_Present_Ct&lt;41</v>
      </c>
    </row>
    <row r="127" customFormat="false" ht="14.25" hidden="false" customHeight="false" outlineLevel="0" collapsed="false">
      <c r="A127" s="0" t="s">
        <v>804</v>
      </c>
      <c r="B127" s="52" t="s">
        <v>956</v>
      </c>
      <c r="C127" s="52" t="s">
        <v>747</v>
      </c>
      <c r="D127" s="53" t="n">
        <v>0.1</v>
      </c>
      <c r="E127" s="53" t="s">
        <v>748</v>
      </c>
      <c r="F127" s="0" t="s">
        <v>927</v>
      </c>
      <c r="G127" s="0" t="str">
        <f aca="false">LEFT(B127,2)</f>
        <v>32</v>
      </c>
      <c r="H127" s="0" t="str">
        <f aca="false">I127&amp;"_"&amp;G127&amp;"_"&amp;F127</f>
        <v>Skalle_32_20180821_DL2018136_FrederiksborgGym_koersel2</v>
      </c>
      <c r="I127" s="61" t="str">
        <f aca="false">MID(RIGHT(B127,LEN(B127)-3),1,FIND("_",RIGHT(B127,LEN(B127)-3))-1)</f>
        <v>Skalle</v>
      </c>
      <c r="J127" s="61" t="str">
        <f aca="false">TRIM(SUBSTITUTE(RIGHT(B127,FIND(I127,B127)+1),"_",""))</f>
        <v>NegK</v>
      </c>
      <c r="K127" s="0" t="str">
        <f aca="false">IFERROR(VALUE(SUBSTITUTE(E127,".",",")),E127)</f>
        <v>No Ct</v>
      </c>
      <c r="L127" s="61" t="str">
        <f aca="false">IF(J127="PosK",SUMIFS(K:K,J:J,"PosK",H:H,H127),"")</f>
        <v/>
      </c>
      <c r="M127" s="61" t="str">
        <f aca="false">IF(J127="PosK",SUMIFS(K:K,J:J,"NegK",H:H,H127),"")</f>
        <v/>
      </c>
      <c r="N127" s="61" t="str">
        <f aca="false">IF(J127="PosK",SUMIFS(K:K,J:J,"eDNA",H:H,H127),"")</f>
        <v/>
      </c>
    </row>
    <row r="128" customFormat="false" ht="14.25" hidden="false" customHeight="false" outlineLevel="0" collapsed="false">
      <c r="A128" s="0" t="s">
        <v>806</v>
      </c>
      <c r="B128" s="52" t="s">
        <v>957</v>
      </c>
      <c r="C128" s="52" t="s">
        <v>751</v>
      </c>
      <c r="D128" s="53" t="n">
        <v>0.1</v>
      </c>
      <c r="E128" s="53" t="s">
        <v>748</v>
      </c>
      <c r="F128" s="0" t="s">
        <v>927</v>
      </c>
      <c r="G128" s="0" t="str">
        <f aca="false">LEFT(B128,2)</f>
        <v>32</v>
      </c>
      <c r="H128" s="0" t="str">
        <f aca="false">I128&amp;"_"&amp;G128&amp;"_"&amp;F128</f>
        <v>Skalle_32_20180821_DL2018136_FrederiksborgGym_koersel2</v>
      </c>
      <c r="I128" s="61" t="str">
        <f aca="false">MID(RIGHT(B128,LEN(B128)-3),1,FIND("_",RIGHT(B128,LEN(B128)-3))-1)</f>
        <v>Skalle</v>
      </c>
      <c r="J128" s="61" t="str">
        <f aca="false">TRIM(SUBSTITUTE(RIGHT(B128,FIND(I128,B128)+1),"_",""))</f>
        <v>eDNA</v>
      </c>
      <c r="K128" s="0" t="str">
        <f aca="false">IFERROR(VALUE(SUBSTITUTE(E128,".",",")),E128)</f>
        <v>No Ct</v>
      </c>
      <c r="L128" s="61" t="str">
        <f aca="false">IF(J128="PosK",SUMIFS(K:K,J:J,"PosK",H:H,H128),"")</f>
        <v/>
      </c>
      <c r="M128" s="61" t="str">
        <f aca="false">IF(J128="PosK",SUMIFS(K:K,J:J,"NegK",H:H,H128),"")</f>
        <v/>
      </c>
      <c r="N128" s="61" t="str">
        <f aca="false">IF(J128="PosK",SUMIFS(K:K,J:J,"eDNA",H:H,H128),"")</f>
        <v/>
      </c>
      <c r="Q128" s="62"/>
    </row>
    <row r="129" customFormat="false" ht="14.25" hidden="false" customHeight="false" outlineLevel="0" collapsed="false">
      <c r="A129" s="0" t="s">
        <v>808</v>
      </c>
      <c r="B129" s="52" t="s">
        <v>958</v>
      </c>
      <c r="C129" s="52" t="s">
        <v>751</v>
      </c>
      <c r="D129" s="53" t="n">
        <v>0.1</v>
      </c>
      <c r="E129" s="53" t="n">
        <v>36.09</v>
      </c>
      <c r="F129" s="0" t="s">
        <v>927</v>
      </c>
      <c r="G129" s="0" t="str">
        <f aca="false">LEFT(B129,2)</f>
        <v>32</v>
      </c>
      <c r="H129" s="0" t="str">
        <f aca="false">I129&amp;"_"&amp;G129&amp;"_"&amp;F129</f>
        <v>Skalle_32_20180821_DL2018136_FrederiksborgGym_koersel2</v>
      </c>
      <c r="I129" s="61" t="str">
        <f aca="false">MID(RIGHT(B129,LEN(B129)-3),1,FIND("_",RIGHT(B129,LEN(B129)-3))-1)</f>
        <v>Skalle</v>
      </c>
      <c r="J129" s="61" t="str">
        <f aca="false">TRIM(SUBSTITUTE(RIGHT(B129,FIND(I129,B129)+1),"_",""))</f>
        <v>eDNA</v>
      </c>
      <c r="K129" s="0" t="n">
        <f aca="false">IFERROR(VALUE(SUBSTITUTE(E129,".",",")),E129)</f>
        <v>36.09</v>
      </c>
      <c r="L129" s="61" t="str">
        <f aca="false">IF(J129="PosK",SUMIFS(K:K,J:J,"PosK",H:H,H129),"")</f>
        <v/>
      </c>
      <c r="M129" s="61" t="str">
        <f aca="false">IF(J129="PosK",SUMIFS(K:K,J:J,"NegK",H:H,H129),"")</f>
        <v/>
      </c>
      <c r="N129" s="61" t="str">
        <f aca="false">IF(J129="PosK",SUMIFS(K:K,J:J,"eDNA",H:H,H129),"")</f>
        <v/>
      </c>
      <c r="P129" s="62"/>
      <c r="T129" s="63"/>
      <c r="W129" s="64"/>
    </row>
    <row r="130" customFormat="false" ht="14.25" hidden="false" customHeight="false" outlineLevel="0" collapsed="false">
      <c r="A130" s="0" t="s">
        <v>741</v>
      </c>
      <c r="B130" s="52" t="s">
        <v>742</v>
      </c>
      <c r="C130" s="52" t="s">
        <v>743</v>
      </c>
      <c r="D130" s="53" t="n">
        <v>0.1</v>
      </c>
      <c r="E130" s="53" t="n">
        <v>30.34</v>
      </c>
      <c r="F130" s="0" t="s">
        <v>959</v>
      </c>
      <c r="G130" s="0" t="str">
        <f aca="false">LEFT(B130,2)</f>
        <v>01</v>
      </c>
      <c r="H130" s="0" t="str">
        <f aca="false">I130&amp;"_"&amp;G130&amp;"_"&amp;F130</f>
        <v>Loegfroe_01_20180824_DL2018007_AlleroedGym_koersel1</v>
      </c>
      <c r="I130" s="61" t="str">
        <f aca="false">MID(RIGHT(B130,LEN(B130)-3),1,FIND("_",RIGHT(B130,LEN(B130)-3))-1)</f>
        <v>Loegfroe</v>
      </c>
      <c r="J130" s="61" t="str">
        <f aca="false">TRIM(SUBSTITUTE(RIGHT(B130,FIND(I130,B130)+1),"_",""))</f>
        <v>PosK</v>
      </c>
      <c r="K130" s="0" t="n">
        <f aca="false">IFERROR(VALUE(SUBSTITUTE(E130,".",",")),E130)</f>
        <v>30.34</v>
      </c>
      <c r="L130" s="61" t="n">
        <f aca="false">IF(J130="PosK",SUMIFS(K:K,J:J,"PosK",H:H,H130),"")</f>
        <v>30.34</v>
      </c>
      <c r="M130" s="61" t="n">
        <f aca="false">IF(J130="PosK",SUMIFS(K:K,J:J,"NegK",H:H,H130),"")</f>
        <v>0</v>
      </c>
      <c r="N130" s="61" t="n">
        <f aca="false">IF(J130="PosK",SUMIFS(K:K,J:J,"eDNA",H:H,H130),"")</f>
        <v>0</v>
      </c>
      <c r="P130" s="62" t="n">
        <f aca="false">IF(K132="No Ct",0,K132)</f>
        <v>0</v>
      </c>
      <c r="Q130" s="62" t="n">
        <f aca="false">IF(K133="No Ct",0,K133)</f>
        <v>0</v>
      </c>
      <c r="R130" s="0" t="str">
        <f aca="false">IF(AND(L130&gt;0,M130=0),"Valid","Invalid")</f>
        <v>Valid</v>
      </c>
      <c r="S130" s="0" t="str">
        <f aca="false">IF(OR(P130&gt;1,Q130&gt;1),"Present","Absent")</f>
        <v>Absent</v>
      </c>
      <c r="T130" s="63" t="str">
        <f aca="false">IF(OR(AND(P130&gt;1,P130&lt;41),AND(Q130&gt;1,Q130&lt;41)),"Ct&lt;41","Ct&gt;41")</f>
        <v>Ct&gt;41</v>
      </c>
      <c r="U130" s="0" t="str">
        <f aca="false">I130</f>
        <v>Loegfroe</v>
      </c>
      <c r="V130" s="0" t="str">
        <f aca="false">MID(F130,10,9)</f>
        <v>DL2018007</v>
      </c>
      <c r="W130" s="64" t="str">
        <f aca="false">V130&amp;"_"&amp;U130&amp;"_"&amp;R130&amp;"_"&amp;S130&amp;"_"&amp;T130</f>
        <v>DL2018007_Loegfroe_Valid_Absent_Ct&gt;41</v>
      </c>
    </row>
    <row r="131" customFormat="false" ht="14.25" hidden="false" customHeight="false" outlineLevel="0" collapsed="false">
      <c r="A131" s="0" t="s">
        <v>745</v>
      </c>
      <c r="B131" s="52" t="s">
        <v>746</v>
      </c>
      <c r="C131" s="52" t="s">
        <v>747</v>
      </c>
      <c r="D131" s="53" t="n">
        <v>0.1</v>
      </c>
      <c r="E131" s="53" t="s">
        <v>748</v>
      </c>
      <c r="F131" s="0" t="s">
        <v>959</v>
      </c>
      <c r="G131" s="0" t="str">
        <f aca="false">LEFT(B131,2)</f>
        <v>01</v>
      </c>
      <c r="H131" s="0" t="str">
        <f aca="false">I131&amp;"_"&amp;G131&amp;"_"&amp;F131</f>
        <v>Loegfroe_01_20180824_DL2018007_AlleroedGym_koersel1</v>
      </c>
      <c r="I131" s="61" t="str">
        <f aca="false">MID(RIGHT(B131,LEN(B131)-3),1,FIND("_",RIGHT(B131,LEN(B131)-3))-1)</f>
        <v>Loegfroe</v>
      </c>
      <c r="J131" s="61" t="str">
        <f aca="false">TRIM(SUBSTITUTE(RIGHT(B131,FIND(I131,B131)+1),"_",""))</f>
        <v>NegK</v>
      </c>
      <c r="K131" s="0" t="str">
        <f aca="false">IFERROR(VALUE(SUBSTITUTE(E131,".",",")),E131)</f>
        <v>No Ct</v>
      </c>
      <c r="L131" s="61" t="str">
        <f aca="false">IF(J131="PosK",SUMIFS(K:K,J:J,"PosK",H:H,H131),"")</f>
        <v/>
      </c>
      <c r="M131" s="61" t="str">
        <f aca="false">IF(J131="PosK",SUMIFS(K:K,J:J,"NegK",H:H,H131),"")</f>
        <v/>
      </c>
      <c r="N131" s="61" t="str">
        <f aca="false">IF(J131="PosK",SUMIFS(K:K,J:J,"eDNA",H:H,H131),"")</f>
        <v/>
      </c>
    </row>
    <row r="132" customFormat="false" ht="14.25" hidden="false" customHeight="false" outlineLevel="0" collapsed="false">
      <c r="A132" s="0" t="s">
        <v>749</v>
      </c>
      <c r="B132" s="52" t="s">
        <v>750</v>
      </c>
      <c r="C132" s="52" t="s">
        <v>751</v>
      </c>
      <c r="D132" s="53" t="n">
        <v>0.1</v>
      </c>
      <c r="E132" s="53" t="s">
        <v>748</v>
      </c>
      <c r="F132" s="0" t="s">
        <v>959</v>
      </c>
      <c r="G132" s="0" t="str">
        <f aca="false">LEFT(B132,2)</f>
        <v>01</v>
      </c>
      <c r="H132" s="0" t="str">
        <f aca="false">I132&amp;"_"&amp;G132&amp;"_"&amp;F132</f>
        <v>Loegfroe_01_20180824_DL2018007_AlleroedGym_koersel1</v>
      </c>
      <c r="I132" s="61" t="str">
        <f aca="false">MID(RIGHT(B132,LEN(B132)-3),1,FIND("_",RIGHT(B132,LEN(B132)-3))-1)</f>
        <v>Loegfroe</v>
      </c>
      <c r="J132" s="61" t="str">
        <f aca="false">TRIM(SUBSTITUTE(RIGHT(B132,FIND(I132,B132)+1),"_",""))</f>
        <v>eDNA</v>
      </c>
      <c r="K132" s="0" t="str">
        <f aca="false">IFERROR(VALUE(SUBSTITUTE(E132,".",",")),E132)</f>
        <v>No Ct</v>
      </c>
      <c r="L132" s="61" t="str">
        <f aca="false">IF(J132="PosK",SUMIFS(K:K,J:J,"PosK",H:H,H132),"")</f>
        <v/>
      </c>
      <c r="M132" s="61" t="str">
        <f aca="false">IF(J132="PosK",SUMIFS(K:K,J:J,"NegK",H:H,H132),"")</f>
        <v/>
      </c>
      <c r="N132" s="61" t="str">
        <f aca="false">IF(J132="PosK",SUMIFS(K:K,J:J,"eDNA",H:H,H132),"")</f>
        <v/>
      </c>
      <c r="Q132" s="62"/>
    </row>
    <row r="133" customFormat="false" ht="14.25" hidden="false" customHeight="false" outlineLevel="0" collapsed="false">
      <c r="A133" s="0" t="s">
        <v>752</v>
      </c>
      <c r="B133" s="52" t="s">
        <v>753</v>
      </c>
      <c r="C133" s="52" t="s">
        <v>751</v>
      </c>
      <c r="D133" s="53" t="n">
        <v>0.1</v>
      </c>
      <c r="E133" s="53" t="s">
        <v>748</v>
      </c>
      <c r="F133" s="0" t="s">
        <v>959</v>
      </c>
      <c r="G133" s="0" t="str">
        <f aca="false">LEFT(B133,2)</f>
        <v>01</v>
      </c>
      <c r="H133" s="0" t="str">
        <f aca="false">I133&amp;"_"&amp;G133&amp;"_"&amp;F133</f>
        <v>Loegfroe_01_20180824_DL2018007_AlleroedGym_koersel1</v>
      </c>
      <c r="I133" s="61" t="str">
        <f aca="false">MID(RIGHT(B133,LEN(B133)-3),1,FIND("_",RIGHT(B133,LEN(B133)-3))-1)</f>
        <v>Loegfroe</v>
      </c>
      <c r="J133" s="61" t="str">
        <f aca="false">TRIM(SUBSTITUTE(RIGHT(B133,FIND(I133,B133)+1),"_",""))</f>
        <v>eDNA</v>
      </c>
      <c r="K133" s="0" t="str">
        <f aca="false">IFERROR(VALUE(SUBSTITUTE(E133,".",",")),E133)</f>
        <v>No Ct</v>
      </c>
      <c r="L133" s="61" t="str">
        <f aca="false">IF(J133="PosK",SUMIFS(K:K,J:J,"PosK",H:H,H133),"")</f>
        <v/>
      </c>
      <c r="M133" s="61" t="str">
        <f aca="false">IF(J133="PosK",SUMIFS(K:K,J:J,"NegK",H:H,H133),"")</f>
        <v/>
      </c>
      <c r="N133" s="61" t="str">
        <f aca="false">IF(J133="PosK",SUMIFS(K:K,J:J,"eDNA",H:H,H133),"")</f>
        <v/>
      </c>
      <c r="P133" s="62"/>
      <c r="T133" s="63"/>
      <c r="W133" s="64"/>
    </row>
    <row r="134" customFormat="false" ht="14.25" hidden="false" customHeight="false" outlineLevel="0" collapsed="false">
      <c r="A134" s="0" t="s">
        <v>754</v>
      </c>
      <c r="B134" s="52" t="s">
        <v>755</v>
      </c>
      <c r="C134" s="52" t="s">
        <v>743</v>
      </c>
      <c r="D134" s="53" t="n">
        <v>0.1</v>
      </c>
      <c r="E134" s="53" t="s">
        <v>748</v>
      </c>
      <c r="F134" s="0" t="s">
        <v>959</v>
      </c>
      <c r="G134" s="0" t="str">
        <f aca="false">LEFT(B134,2)</f>
        <v>02</v>
      </c>
      <c r="H134" s="0" t="str">
        <f aca="false">I134&amp;"_"&amp;G134&amp;"_"&amp;F134</f>
        <v>StorVandsalamander_02_20180824_DL2018007_AlleroedGym_koersel1</v>
      </c>
      <c r="I134" s="61" t="str">
        <f aca="false">MID(RIGHT(B134,LEN(B134)-3),1,FIND("_",RIGHT(B134,LEN(B134)-3))-1)</f>
        <v>StorVandsalamander</v>
      </c>
      <c r="J134" s="61" t="str">
        <f aca="false">TRIM(SUBSTITUTE(RIGHT(B134,FIND(I134,B134)+1),"_",""))</f>
        <v>PosK</v>
      </c>
      <c r="K134" s="0" t="str">
        <f aca="false">IFERROR(VALUE(SUBSTITUTE(E134,".",",")),E134)</f>
        <v>No Ct</v>
      </c>
      <c r="L134" s="61" t="n">
        <f aca="false">IF(J134="PosK",SUMIFS(K:K,J:J,"PosK",H:H,H134),"")</f>
        <v>0</v>
      </c>
      <c r="M134" s="61" t="n">
        <f aca="false">IF(J134="PosK",SUMIFS(K:K,J:J,"NegK",H:H,H134),"")</f>
        <v>0</v>
      </c>
      <c r="N134" s="61" t="n">
        <f aca="false">IF(J134="PosK",SUMIFS(K:K,J:J,"eDNA",H:H,H134),"")</f>
        <v>0</v>
      </c>
      <c r="P134" s="62" t="n">
        <f aca="false">IF(K136="No Ct",0,K136)</f>
        <v>0</v>
      </c>
      <c r="Q134" s="62" t="n">
        <f aca="false">IF(K137="No Ct",0,K137)</f>
        <v>0</v>
      </c>
      <c r="R134" s="0" t="str">
        <f aca="false">IF(AND(L134&gt;0,M134=0),"Valid","Invalid")</f>
        <v>Invalid</v>
      </c>
      <c r="S134" s="0" t="str">
        <f aca="false">IF(OR(P134&gt;1,Q134&gt;1),"Present","Absent")</f>
        <v>Absent</v>
      </c>
      <c r="T134" s="63" t="str">
        <f aca="false">IF(OR(AND(P134&gt;1,P134&lt;41),AND(Q134&gt;1,Q134&lt;41)),"Ct&lt;41","Ct&gt;41")</f>
        <v>Ct&gt;41</v>
      </c>
      <c r="U134" s="0" t="str">
        <f aca="false">I134</f>
        <v>StorVandsalamander</v>
      </c>
      <c r="V134" s="0" t="str">
        <f aca="false">MID(F134,10,9)</f>
        <v>DL2018007</v>
      </c>
      <c r="W134" s="64" t="str">
        <f aca="false">V134&amp;"_"&amp;U134&amp;"_"&amp;R134&amp;"_"&amp;S134&amp;"_"&amp;T134</f>
        <v>DL2018007_StorVandsalamander_Invalid_Absent_Ct&gt;41</v>
      </c>
    </row>
    <row r="135" customFormat="false" ht="14.25" hidden="false" customHeight="false" outlineLevel="0" collapsed="false">
      <c r="A135" s="0" t="s">
        <v>756</v>
      </c>
      <c r="B135" s="52" t="s">
        <v>757</v>
      </c>
      <c r="C135" s="52" t="s">
        <v>747</v>
      </c>
      <c r="D135" s="53" t="n">
        <v>0.1</v>
      </c>
      <c r="E135" s="53" t="s">
        <v>748</v>
      </c>
      <c r="F135" s="0" t="s">
        <v>959</v>
      </c>
      <c r="G135" s="0" t="str">
        <f aca="false">LEFT(B135,2)</f>
        <v>02</v>
      </c>
      <c r="H135" s="0" t="str">
        <f aca="false">I135&amp;"_"&amp;G135&amp;"_"&amp;F135</f>
        <v>StorVandsalamander_02_20180824_DL2018007_AlleroedGym_koersel1</v>
      </c>
      <c r="I135" s="61" t="str">
        <f aca="false">MID(RIGHT(B135,LEN(B135)-3),1,FIND("_",RIGHT(B135,LEN(B135)-3))-1)</f>
        <v>StorVandsalamander</v>
      </c>
      <c r="J135" s="61" t="str">
        <f aca="false">TRIM(SUBSTITUTE(RIGHT(B135,FIND(I135,B135)+1),"_",""))</f>
        <v>NegK</v>
      </c>
      <c r="K135" s="0" t="str">
        <f aca="false">IFERROR(VALUE(SUBSTITUTE(E135,".",",")),E135)</f>
        <v>No Ct</v>
      </c>
      <c r="L135" s="61" t="str">
        <f aca="false">IF(J135="PosK",SUMIFS(K:K,J:J,"PosK",H:H,H135),"")</f>
        <v/>
      </c>
      <c r="M135" s="61" t="str">
        <f aca="false">IF(J135="PosK",SUMIFS(K:K,J:J,"NegK",H:H,H135),"")</f>
        <v/>
      </c>
      <c r="N135" s="61" t="str">
        <f aca="false">IF(J135="PosK",SUMIFS(K:K,J:J,"eDNA",H:H,H135),"")</f>
        <v/>
      </c>
    </row>
    <row r="136" customFormat="false" ht="14.25" hidden="false" customHeight="false" outlineLevel="0" collapsed="false">
      <c r="A136" s="0" t="s">
        <v>758</v>
      </c>
      <c r="B136" s="52" t="s">
        <v>759</v>
      </c>
      <c r="C136" s="52" t="s">
        <v>751</v>
      </c>
      <c r="D136" s="53" t="n">
        <v>0.1</v>
      </c>
      <c r="E136" s="53" t="s">
        <v>748</v>
      </c>
      <c r="F136" s="0" t="s">
        <v>959</v>
      </c>
      <c r="G136" s="0" t="str">
        <f aca="false">LEFT(B136,2)</f>
        <v>02</v>
      </c>
      <c r="H136" s="0" t="str">
        <f aca="false">I136&amp;"_"&amp;G136&amp;"_"&amp;F136</f>
        <v>StorVandsalamander_02_20180824_DL2018007_AlleroedGym_koersel1</v>
      </c>
      <c r="I136" s="61" t="str">
        <f aca="false">MID(RIGHT(B136,LEN(B136)-3),1,FIND("_",RIGHT(B136,LEN(B136)-3))-1)</f>
        <v>StorVandsalamander</v>
      </c>
      <c r="J136" s="61" t="str">
        <f aca="false">TRIM(SUBSTITUTE(RIGHT(B136,FIND(I136,B136)+1),"_",""))</f>
        <v>eDNA</v>
      </c>
      <c r="K136" s="0" t="str">
        <f aca="false">IFERROR(VALUE(SUBSTITUTE(E136,".",",")),E136)</f>
        <v>No Ct</v>
      </c>
      <c r="L136" s="61" t="str">
        <f aca="false">IF(J136="PosK",SUMIFS(K:K,J:J,"PosK",H:H,H136),"")</f>
        <v/>
      </c>
      <c r="M136" s="61" t="str">
        <f aca="false">IF(J136="PosK",SUMIFS(K:K,J:J,"NegK",H:H,H136),"")</f>
        <v/>
      </c>
      <c r="N136" s="61" t="str">
        <f aca="false">IF(J136="PosK",SUMIFS(K:K,J:J,"eDNA",H:H,H136),"")</f>
        <v/>
      </c>
      <c r="Q136" s="62"/>
    </row>
    <row r="137" customFormat="false" ht="14.25" hidden="false" customHeight="false" outlineLevel="0" collapsed="false">
      <c r="A137" s="0" t="s">
        <v>760</v>
      </c>
      <c r="B137" s="52" t="s">
        <v>761</v>
      </c>
      <c r="C137" s="52" t="s">
        <v>751</v>
      </c>
      <c r="D137" s="53" t="n">
        <v>0.1</v>
      </c>
      <c r="E137" s="53" t="s">
        <v>748</v>
      </c>
      <c r="F137" s="0" t="s">
        <v>959</v>
      </c>
      <c r="G137" s="0" t="str">
        <f aca="false">LEFT(B137,2)</f>
        <v>02</v>
      </c>
      <c r="H137" s="0" t="str">
        <f aca="false">I137&amp;"_"&amp;G137&amp;"_"&amp;F137</f>
        <v>StorVandsalamander_02_20180824_DL2018007_AlleroedGym_koersel1</v>
      </c>
      <c r="I137" s="61" t="str">
        <f aca="false">MID(RIGHT(B137,LEN(B137)-3),1,FIND("_",RIGHT(B137,LEN(B137)-3))-1)</f>
        <v>StorVandsalamander</v>
      </c>
      <c r="J137" s="61" t="str">
        <f aca="false">TRIM(SUBSTITUTE(RIGHT(B137,FIND(I137,B137)+1),"_",""))</f>
        <v>eDNA</v>
      </c>
      <c r="K137" s="0" t="str">
        <f aca="false">IFERROR(VALUE(SUBSTITUTE(E137,".",",")),E137)</f>
        <v>No Ct</v>
      </c>
      <c r="L137" s="61" t="str">
        <f aca="false">IF(J137="PosK",SUMIFS(K:K,J:J,"PosK",H:H,H137),"")</f>
        <v/>
      </c>
      <c r="M137" s="61" t="str">
        <f aca="false">IF(J137="PosK",SUMIFS(K:K,J:J,"NegK",H:H,H137),"")</f>
        <v/>
      </c>
      <c r="N137" s="61" t="str">
        <f aca="false">IF(J137="PosK",SUMIFS(K:K,J:J,"eDNA",H:H,H137),"")</f>
        <v/>
      </c>
      <c r="P137" s="62"/>
      <c r="T137" s="63"/>
      <c r="W137" s="64"/>
    </row>
    <row r="138" customFormat="false" ht="14.25" hidden="false" customHeight="false" outlineLevel="0" collapsed="false">
      <c r="A138" s="0" t="s">
        <v>762</v>
      </c>
      <c r="B138" s="52" t="s">
        <v>763</v>
      </c>
      <c r="C138" s="52" t="s">
        <v>743</v>
      </c>
      <c r="D138" s="53" t="n">
        <v>0.1</v>
      </c>
      <c r="E138" s="53" t="n">
        <v>24.47</v>
      </c>
      <c r="F138" s="0" t="s">
        <v>959</v>
      </c>
      <c r="G138" s="0" t="str">
        <f aca="false">LEFT(B138,2)</f>
        <v>03</v>
      </c>
      <c r="H138" s="0" t="str">
        <f aca="false">I138&amp;"_"&amp;G138&amp;"_"&amp;F138</f>
        <v>Strandtudse_03_20180824_DL2018007_AlleroedGym_koersel1</v>
      </c>
      <c r="I138" s="61" t="str">
        <f aca="false">MID(RIGHT(B138,LEN(B138)-3),1,FIND("_",RIGHT(B138,LEN(B138)-3))-1)</f>
        <v>Strandtudse</v>
      </c>
      <c r="J138" s="61" t="str">
        <f aca="false">TRIM(SUBSTITUTE(RIGHT(B138,FIND(I138,B138)+1),"_",""))</f>
        <v>PosK</v>
      </c>
      <c r="K138" s="0" t="n">
        <f aca="false">IFERROR(VALUE(SUBSTITUTE(E138,".",",")),E138)</f>
        <v>24.47</v>
      </c>
      <c r="L138" s="61" t="n">
        <f aca="false">IF(J138="PosK",SUMIFS(K:K,J:J,"PosK",H:H,H138),"")</f>
        <v>24.47</v>
      </c>
      <c r="M138" s="61" t="n">
        <f aca="false">IF(J138="PosK",SUMIFS(K:K,J:J,"NegK",H:H,H138),"")</f>
        <v>0</v>
      </c>
      <c r="N138" s="61" t="n">
        <f aca="false">IF(J138="PosK",SUMIFS(K:K,J:J,"eDNA",H:H,H138),"")</f>
        <v>0</v>
      </c>
      <c r="P138" s="62" t="n">
        <f aca="false">IF(K140="No Ct",0,K140)</f>
        <v>0</v>
      </c>
      <c r="Q138" s="62" t="n">
        <f aca="false">IF(K141="No Ct",0,K141)</f>
        <v>0</v>
      </c>
      <c r="R138" s="0" t="str">
        <f aca="false">IF(AND(L138&gt;0,M138=0),"Valid","Invalid")</f>
        <v>Valid</v>
      </c>
      <c r="S138" s="0" t="str">
        <f aca="false">IF(OR(P138&gt;1,Q138&gt;1),"Present","Absent")</f>
        <v>Absent</v>
      </c>
      <c r="T138" s="63" t="str">
        <f aca="false">IF(OR(AND(P138&gt;1,P138&lt;41),AND(Q138&gt;1,Q138&lt;41)),"Ct&lt;41","Ct&gt;41")</f>
        <v>Ct&gt;41</v>
      </c>
      <c r="U138" s="0" t="str">
        <f aca="false">I138</f>
        <v>Strandtudse</v>
      </c>
      <c r="V138" s="0" t="str">
        <f aca="false">MID(F138,10,9)</f>
        <v>DL2018007</v>
      </c>
      <c r="W138" s="64" t="str">
        <f aca="false">V138&amp;"_"&amp;U138&amp;"_"&amp;R138&amp;"_"&amp;S138&amp;"_"&amp;T138</f>
        <v>DL2018007_Strandtudse_Valid_Absent_Ct&gt;41</v>
      </c>
    </row>
    <row r="139" customFormat="false" ht="14.25" hidden="false" customHeight="false" outlineLevel="0" collapsed="false">
      <c r="A139" s="0" t="s">
        <v>764</v>
      </c>
      <c r="B139" s="52" t="s">
        <v>765</v>
      </c>
      <c r="C139" s="52" t="s">
        <v>747</v>
      </c>
      <c r="D139" s="53" t="n">
        <v>0.1</v>
      </c>
      <c r="E139" s="53" t="s">
        <v>748</v>
      </c>
      <c r="F139" s="0" t="s">
        <v>959</v>
      </c>
      <c r="G139" s="0" t="str">
        <f aca="false">LEFT(B139,2)</f>
        <v>03</v>
      </c>
      <c r="H139" s="0" t="str">
        <f aca="false">I139&amp;"_"&amp;G139&amp;"_"&amp;F139</f>
        <v>Strandtudse_03_20180824_DL2018007_AlleroedGym_koersel1</v>
      </c>
      <c r="I139" s="61" t="str">
        <f aca="false">MID(RIGHT(B139,LEN(B139)-3),1,FIND("_",RIGHT(B139,LEN(B139)-3))-1)</f>
        <v>Strandtudse</v>
      </c>
      <c r="J139" s="61" t="str">
        <f aca="false">TRIM(SUBSTITUTE(RIGHT(B139,FIND(I139,B139)+1),"_",""))</f>
        <v>NegK</v>
      </c>
      <c r="K139" s="0" t="str">
        <f aca="false">IFERROR(VALUE(SUBSTITUTE(E139,".",",")),E139)</f>
        <v>No Ct</v>
      </c>
      <c r="L139" s="61" t="str">
        <f aca="false">IF(J139="PosK",SUMIFS(K:K,J:J,"PosK",H:H,H139),"")</f>
        <v/>
      </c>
      <c r="M139" s="61" t="str">
        <f aca="false">IF(J139="PosK",SUMIFS(K:K,J:J,"NegK",H:H,H139),"")</f>
        <v/>
      </c>
      <c r="N139" s="61" t="str">
        <f aca="false">IF(J139="PosK",SUMIFS(K:K,J:J,"eDNA",H:H,H139),"")</f>
        <v/>
      </c>
    </row>
    <row r="140" customFormat="false" ht="14.25" hidden="false" customHeight="false" outlineLevel="0" collapsed="false">
      <c r="A140" s="0" t="s">
        <v>766</v>
      </c>
      <c r="B140" s="52" t="s">
        <v>767</v>
      </c>
      <c r="C140" s="52" t="s">
        <v>751</v>
      </c>
      <c r="D140" s="53" t="n">
        <v>0.1</v>
      </c>
      <c r="E140" s="53" t="s">
        <v>748</v>
      </c>
      <c r="F140" s="0" t="s">
        <v>959</v>
      </c>
      <c r="G140" s="0" t="str">
        <f aca="false">LEFT(B140,2)</f>
        <v>03</v>
      </c>
      <c r="H140" s="0" t="str">
        <f aca="false">I140&amp;"_"&amp;G140&amp;"_"&amp;F140</f>
        <v>Strandtudse_03_20180824_DL2018007_AlleroedGym_koersel1</v>
      </c>
      <c r="I140" s="61" t="str">
        <f aca="false">MID(RIGHT(B140,LEN(B140)-3),1,FIND("_",RIGHT(B140,LEN(B140)-3))-1)</f>
        <v>Strandtudse</v>
      </c>
      <c r="J140" s="61" t="str">
        <f aca="false">TRIM(SUBSTITUTE(RIGHT(B140,FIND(I140,B140)+1),"_",""))</f>
        <v>eDNA</v>
      </c>
      <c r="K140" s="0" t="str">
        <f aca="false">IFERROR(VALUE(SUBSTITUTE(E140,".",",")),E140)</f>
        <v>No Ct</v>
      </c>
      <c r="L140" s="61" t="str">
        <f aca="false">IF(J140="PosK",SUMIFS(K:K,J:J,"PosK",H:H,H140),"")</f>
        <v/>
      </c>
      <c r="M140" s="61" t="str">
        <f aca="false">IF(J140="PosK",SUMIFS(K:K,J:J,"NegK",H:H,H140),"")</f>
        <v/>
      </c>
      <c r="N140" s="61" t="str">
        <f aca="false">IF(J140="PosK",SUMIFS(K:K,J:J,"eDNA",H:H,H140),"")</f>
        <v/>
      </c>
      <c r="Q140" s="62"/>
    </row>
    <row r="141" customFormat="false" ht="14.25" hidden="false" customHeight="false" outlineLevel="0" collapsed="false">
      <c r="A141" s="0" t="s">
        <v>768</v>
      </c>
      <c r="B141" s="52" t="s">
        <v>769</v>
      </c>
      <c r="C141" s="52" t="s">
        <v>751</v>
      </c>
      <c r="D141" s="53" t="n">
        <v>0.1</v>
      </c>
      <c r="E141" s="53" t="s">
        <v>748</v>
      </c>
      <c r="F141" s="0" t="s">
        <v>959</v>
      </c>
      <c r="G141" s="0" t="str">
        <f aca="false">LEFT(B141,2)</f>
        <v>03</v>
      </c>
      <c r="H141" s="0" t="str">
        <f aca="false">I141&amp;"_"&amp;G141&amp;"_"&amp;F141</f>
        <v>Strandtudse_03_20180824_DL2018007_AlleroedGym_koersel1</v>
      </c>
      <c r="I141" s="61" t="str">
        <f aca="false">MID(RIGHT(B141,LEN(B141)-3),1,FIND("_",RIGHT(B141,LEN(B141)-3))-1)</f>
        <v>Strandtudse</v>
      </c>
      <c r="J141" s="61" t="str">
        <f aca="false">TRIM(SUBSTITUTE(RIGHT(B141,FIND(I141,B141)+1),"_",""))</f>
        <v>eDNA</v>
      </c>
      <c r="K141" s="0" t="str">
        <f aca="false">IFERROR(VALUE(SUBSTITUTE(E141,".",",")),E141)</f>
        <v>No Ct</v>
      </c>
      <c r="L141" s="61" t="str">
        <f aca="false">IF(J141="PosK",SUMIFS(K:K,J:J,"PosK",H:H,H141),"")</f>
        <v/>
      </c>
      <c r="M141" s="61" t="str">
        <f aca="false">IF(J141="PosK",SUMIFS(K:K,J:J,"NegK",H:H,H141),"")</f>
        <v/>
      </c>
      <c r="N141" s="61" t="str">
        <f aca="false">IF(J141="PosK",SUMIFS(K:K,J:J,"eDNA",H:H,H141),"")</f>
        <v/>
      </c>
      <c r="P141" s="62"/>
      <c r="T141" s="63"/>
      <c r="W141" s="64"/>
    </row>
    <row r="142" customFormat="false" ht="14.25" hidden="false" customHeight="false" outlineLevel="0" collapsed="false">
      <c r="A142" s="0" t="s">
        <v>770</v>
      </c>
      <c r="B142" s="52" t="s">
        <v>771</v>
      </c>
      <c r="C142" s="52" t="s">
        <v>743</v>
      </c>
      <c r="D142" s="53" t="n">
        <v>0.1</v>
      </c>
      <c r="E142" s="53" t="n">
        <v>32.37</v>
      </c>
      <c r="F142" s="0" t="s">
        <v>959</v>
      </c>
      <c r="G142" s="0" t="str">
        <f aca="false">LEFT(B142,2)</f>
        <v>04</v>
      </c>
      <c r="H142" s="0" t="str">
        <f aca="false">I142&amp;"_"&amp;G142&amp;"_"&amp;F142</f>
        <v>GroenbrogetTudse_04_20180824_DL2018007_AlleroedGym_koersel1</v>
      </c>
      <c r="I142" s="61" t="str">
        <f aca="false">MID(RIGHT(B142,LEN(B142)-3),1,FIND("_",RIGHT(B142,LEN(B142)-3))-1)</f>
        <v>GroenbrogetTudse</v>
      </c>
      <c r="J142" s="61" t="str">
        <f aca="false">TRIM(SUBSTITUTE(RIGHT(B142,FIND(I142,B142)+1),"_",""))</f>
        <v>PosK</v>
      </c>
      <c r="K142" s="0" t="n">
        <f aca="false">IFERROR(VALUE(SUBSTITUTE(E142,".",",")),E142)</f>
        <v>32.37</v>
      </c>
      <c r="L142" s="61" t="n">
        <f aca="false">IF(J142="PosK",SUMIFS(K:K,J:J,"PosK",H:H,H142),"")</f>
        <v>32.37</v>
      </c>
      <c r="M142" s="61" t="n">
        <f aca="false">IF(J142="PosK",SUMIFS(K:K,J:J,"NegK",H:H,H142),"")</f>
        <v>0</v>
      </c>
      <c r="N142" s="61" t="n">
        <f aca="false">IF(J142="PosK",SUMIFS(K:K,J:J,"eDNA",H:H,H142),"")</f>
        <v>0</v>
      </c>
      <c r="P142" s="62" t="n">
        <f aca="false">IF(K144="No Ct",0,K144)</f>
        <v>0</v>
      </c>
      <c r="Q142" s="62" t="n">
        <f aca="false">IF(K145="No Ct",0,K145)</f>
        <v>0</v>
      </c>
      <c r="R142" s="0" t="str">
        <f aca="false">IF(AND(L142&gt;0,M142=0),"Valid","Invalid")</f>
        <v>Valid</v>
      </c>
      <c r="S142" s="0" t="str">
        <f aca="false">IF(OR(P142&gt;1,Q142&gt;1),"Present","Absent")</f>
        <v>Absent</v>
      </c>
      <c r="T142" s="63" t="str">
        <f aca="false">IF(OR(AND(P142&gt;1,P142&lt;41),AND(Q142&gt;1,Q142&lt;41)),"Ct&lt;41","Ct&gt;41")</f>
        <v>Ct&gt;41</v>
      </c>
      <c r="U142" s="0" t="str">
        <f aca="false">I142</f>
        <v>GroenbrogetTudse</v>
      </c>
      <c r="V142" s="0" t="str">
        <f aca="false">MID(F142,10,9)</f>
        <v>DL2018007</v>
      </c>
      <c r="W142" s="64" t="str">
        <f aca="false">V142&amp;"_"&amp;U142&amp;"_"&amp;R142&amp;"_"&amp;S142&amp;"_"&amp;T142</f>
        <v>DL2018007_GroenbrogetTudse_Valid_Absent_Ct&gt;41</v>
      </c>
    </row>
    <row r="143" customFormat="false" ht="14.25" hidden="false" customHeight="false" outlineLevel="0" collapsed="false">
      <c r="A143" s="0" t="s">
        <v>772</v>
      </c>
      <c r="B143" s="52" t="s">
        <v>773</v>
      </c>
      <c r="C143" s="52" t="s">
        <v>747</v>
      </c>
      <c r="D143" s="53" t="n">
        <v>0.1</v>
      </c>
      <c r="E143" s="53" t="s">
        <v>748</v>
      </c>
      <c r="F143" s="0" t="s">
        <v>959</v>
      </c>
      <c r="G143" s="0" t="str">
        <f aca="false">LEFT(B143,2)</f>
        <v>04</v>
      </c>
      <c r="H143" s="0" t="str">
        <f aca="false">I143&amp;"_"&amp;G143&amp;"_"&amp;F143</f>
        <v>GroenbrogetTudse_04_20180824_DL2018007_AlleroedGym_koersel1</v>
      </c>
      <c r="I143" s="61" t="str">
        <f aca="false">MID(RIGHT(B143,LEN(B143)-3),1,FIND("_",RIGHT(B143,LEN(B143)-3))-1)</f>
        <v>GroenbrogetTudse</v>
      </c>
      <c r="J143" s="61" t="str">
        <f aca="false">TRIM(SUBSTITUTE(RIGHT(B143,FIND(I143,B143)+1),"_",""))</f>
        <v>NegK</v>
      </c>
      <c r="K143" s="0" t="str">
        <f aca="false">IFERROR(VALUE(SUBSTITUTE(E143,".",",")),E143)</f>
        <v>No Ct</v>
      </c>
      <c r="L143" s="61" t="str">
        <f aca="false">IF(J143="PosK",SUMIFS(K:K,J:J,"PosK",H:H,H143),"")</f>
        <v/>
      </c>
      <c r="M143" s="61" t="str">
        <f aca="false">IF(J143="PosK",SUMIFS(K:K,J:J,"NegK",H:H,H143),"")</f>
        <v/>
      </c>
      <c r="N143" s="61" t="str">
        <f aca="false">IF(J143="PosK",SUMIFS(K:K,J:J,"eDNA",H:H,H143),"")</f>
        <v/>
      </c>
    </row>
    <row r="144" customFormat="false" ht="14.25" hidden="false" customHeight="false" outlineLevel="0" collapsed="false">
      <c r="A144" s="0" t="s">
        <v>774</v>
      </c>
      <c r="B144" s="52" t="s">
        <v>775</v>
      </c>
      <c r="C144" s="52" t="s">
        <v>751</v>
      </c>
      <c r="D144" s="53" t="n">
        <v>0.1</v>
      </c>
      <c r="E144" s="53" t="s">
        <v>748</v>
      </c>
      <c r="F144" s="0" t="s">
        <v>959</v>
      </c>
      <c r="G144" s="0" t="str">
        <f aca="false">LEFT(B144,2)</f>
        <v>04</v>
      </c>
      <c r="H144" s="0" t="str">
        <f aca="false">I144&amp;"_"&amp;G144&amp;"_"&amp;F144</f>
        <v>GroenbrogetTudse_04_20180824_DL2018007_AlleroedGym_koersel1</v>
      </c>
      <c r="I144" s="61" t="str">
        <f aca="false">MID(RIGHT(B144,LEN(B144)-3),1,FIND("_",RIGHT(B144,LEN(B144)-3))-1)</f>
        <v>GroenbrogetTudse</v>
      </c>
      <c r="J144" s="61" t="str">
        <f aca="false">TRIM(SUBSTITUTE(RIGHT(B144,FIND(I144,B144)+1),"_",""))</f>
        <v>eDNA</v>
      </c>
      <c r="K144" s="0" t="str">
        <f aca="false">IFERROR(VALUE(SUBSTITUTE(E144,".",",")),E144)</f>
        <v>No Ct</v>
      </c>
      <c r="L144" s="61" t="str">
        <f aca="false">IF(J144="PosK",SUMIFS(K:K,J:J,"PosK",H:H,H144),"")</f>
        <v/>
      </c>
      <c r="M144" s="61" t="str">
        <f aca="false">IF(J144="PosK",SUMIFS(K:K,J:J,"NegK",H:H,H144),"")</f>
        <v/>
      </c>
      <c r="N144" s="61" t="str">
        <f aca="false">IF(J144="PosK",SUMIFS(K:K,J:J,"eDNA",H:H,H144),"")</f>
        <v/>
      </c>
      <c r="Q144" s="62"/>
    </row>
    <row r="145" customFormat="false" ht="14.25" hidden="false" customHeight="false" outlineLevel="0" collapsed="false">
      <c r="A145" s="0" t="s">
        <v>776</v>
      </c>
      <c r="B145" s="52" t="s">
        <v>777</v>
      </c>
      <c r="C145" s="52" t="s">
        <v>751</v>
      </c>
      <c r="D145" s="53" t="n">
        <v>0.1</v>
      </c>
      <c r="E145" s="53" t="s">
        <v>748</v>
      </c>
      <c r="F145" s="0" t="s">
        <v>959</v>
      </c>
      <c r="G145" s="0" t="str">
        <f aca="false">LEFT(B145,2)</f>
        <v>04</v>
      </c>
      <c r="H145" s="0" t="str">
        <f aca="false">I145&amp;"_"&amp;G145&amp;"_"&amp;F145</f>
        <v>GroenbrogetTudse_04_20180824_DL2018007_AlleroedGym_koersel1</v>
      </c>
      <c r="I145" s="61" t="str">
        <f aca="false">MID(RIGHT(B145,LEN(B145)-3),1,FIND("_",RIGHT(B145,LEN(B145)-3))-1)</f>
        <v>GroenbrogetTudse</v>
      </c>
      <c r="J145" s="61" t="str">
        <f aca="false">TRIM(SUBSTITUTE(RIGHT(B145,FIND(I145,B145)+1),"_",""))</f>
        <v>eDNA</v>
      </c>
      <c r="K145" s="0" t="str">
        <f aca="false">IFERROR(VALUE(SUBSTITUTE(E145,".",",")),E145)</f>
        <v>No Ct</v>
      </c>
      <c r="L145" s="61" t="str">
        <f aca="false">IF(J145="PosK",SUMIFS(K:K,J:J,"PosK",H:H,H145),"")</f>
        <v/>
      </c>
      <c r="M145" s="61" t="str">
        <f aca="false">IF(J145="PosK",SUMIFS(K:K,J:J,"NegK",H:H,H145),"")</f>
        <v/>
      </c>
      <c r="N145" s="61" t="str">
        <f aca="false">IF(J145="PosK",SUMIFS(K:K,J:J,"eDNA",H:H,H145),"")</f>
        <v/>
      </c>
      <c r="P145" s="62"/>
      <c r="T145" s="63"/>
      <c r="W145" s="64"/>
    </row>
    <row r="146" customFormat="false" ht="14.25" hidden="false" customHeight="false" outlineLevel="0" collapsed="false">
      <c r="A146" s="0" t="s">
        <v>778</v>
      </c>
      <c r="B146" s="52" t="s">
        <v>779</v>
      </c>
      <c r="C146" s="52" t="s">
        <v>743</v>
      </c>
      <c r="D146" s="53" t="n">
        <v>0.1</v>
      </c>
      <c r="E146" s="53" t="n">
        <v>29.26</v>
      </c>
      <c r="F146" s="0" t="s">
        <v>959</v>
      </c>
      <c r="G146" s="0" t="str">
        <f aca="false">LEFT(B146,2)</f>
        <v>05</v>
      </c>
      <c r="H146" s="0" t="str">
        <f aca="false">I146&amp;"_"&amp;G146&amp;"_"&amp;F146</f>
        <v>Loevfroe_05_20180824_DL2018007_AlleroedGym_koersel1</v>
      </c>
      <c r="I146" s="61" t="str">
        <f aca="false">MID(RIGHT(B146,LEN(B146)-3),1,FIND("_",RIGHT(B146,LEN(B146)-3))-1)</f>
        <v>Loevfroe</v>
      </c>
      <c r="J146" s="61" t="str">
        <f aca="false">TRIM(SUBSTITUTE(RIGHT(B146,FIND(I146,B146)+1),"_",""))</f>
        <v>PosK</v>
      </c>
      <c r="K146" s="0" t="n">
        <f aca="false">IFERROR(VALUE(SUBSTITUTE(E146,".",",")),E146)</f>
        <v>29.26</v>
      </c>
      <c r="L146" s="61" t="n">
        <f aca="false">IF(J146="PosK",SUMIFS(K:K,J:J,"PosK",H:H,H146),"")</f>
        <v>29.26</v>
      </c>
      <c r="M146" s="61" t="n">
        <f aca="false">IF(J146="PosK",SUMIFS(K:K,J:J,"NegK",H:H,H146),"")</f>
        <v>0</v>
      </c>
      <c r="N146" s="61" t="n">
        <f aca="false">IF(J146="PosK",SUMIFS(K:K,J:J,"eDNA",H:H,H146),"")</f>
        <v>0</v>
      </c>
      <c r="P146" s="62" t="n">
        <f aca="false">IF(K148="No Ct",0,K148)</f>
        <v>0</v>
      </c>
      <c r="Q146" s="62" t="n">
        <f aca="false">IF(K149="No Ct",0,K149)</f>
        <v>0</v>
      </c>
      <c r="R146" s="0" t="str">
        <f aca="false">IF(AND(L146&gt;0,M146=0),"Valid","Invalid")</f>
        <v>Valid</v>
      </c>
      <c r="S146" s="0" t="str">
        <f aca="false">IF(OR(P146&gt;1,Q146&gt;1),"Present","Absent")</f>
        <v>Absent</v>
      </c>
      <c r="T146" s="63" t="str">
        <f aca="false">IF(OR(AND(P146&gt;1,P146&lt;41),AND(Q146&gt;1,Q146&lt;41)),"Ct&lt;41","Ct&gt;41")</f>
        <v>Ct&gt;41</v>
      </c>
      <c r="U146" s="0" t="str">
        <f aca="false">I146</f>
        <v>Loevfroe</v>
      </c>
      <c r="V146" s="0" t="str">
        <f aca="false">MID(F146,10,9)</f>
        <v>DL2018007</v>
      </c>
      <c r="W146" s="64" t="str">
        <f aca="false">V146&amp;"_"&amp;U146&amp;"_"&amp;R146&amp;"_"&amp;S146&amp;"_"&amp;T146</f>
        <v>DL2018007_Loevfroe_Valid_Absent_Ct&gt;41</v>
      </c>
    </row>
    <row r="147" customFormat="false" ht="14.25" hidden="false" customHeight="false" outlineLevel="0" collapsed="false">
      <c r="A147" s="0" t="s">
        <v>780</v>
      </c>
      <c r="B147" s="52" t="s">
        <v>781</v>
      </c>
      <c r="C147" s="52" t="s">
        <v>747</v>
      </c>
      <c r="D147" s="53" t="n">
        <v>0.1</v>
      </c>
      <c r="E147" s="53" t="s">
        <v>748</v>
      </c>
      <c r="F147" s="0" t="s">
        <v>959</v>
      </c>
      <c r="G147" s="0" t="str">
        <f aca="false">LEFT(B147,2)</f>
        <v>05</v>
      </c>
      <c r="H147" s="0" t="str">
        <f aca="false">I147&amp;"_"&amp;G147&amp;"_"&amp;F147</f>
        <v>Loevfroe_05_20180824_DL2018007_AlleroedGym_koersel1</v>
      </c>
      <c r="I147" s="61" t="str">
        <f aca="false">MID(RIGHT(B147,LEN(B147)-3),1,FIND("_",RIGHT(B147,LEN(B147)-3))-1)</f>
        <v>Loevfroe</v>
      </c>
      <c r="J147" s="61" t="str">
        <f aca="false">TRIM(SUBSTITUTE(RIGHT(B147,FIND(I147,B147)+1),"_",""))</f>
        <v>NegK</v>
      </c>
      <c r="K147" s="0" t="str">
        <f aca="false">IFERROR(VALUE(SUBSTITUTE(E147,".",",")),E147)</f>
        <v>No Ct</v>
      </c>
      <c r="L147" s="61" t="str">
        <f aca="false">IF(J147="PosK",SUMIFS(K:K,J:J,"PosK",H:H,H147),"")</f>
        <v/>
      </c>
      <c r="M147" s="61" t="str">
        <f aca="false">IF(J147="PosK",SUMIFS(K:K,J:J,"NegK",H:H,H147),"")</f>
        <v/>
      </c>
      <c r="N147" s="61" t="str">
        <f aca="false">IF(J147="PosK",SUMIFS(K:K,J:J,"eDNA",H:H,H147),"")</f>
        <v/>
      </c>
    </row>
    <row r="148" customFormat="false" ht="14.25" hidden="false" customHeight="false" outlineLevel="0" collapsed="false">
      <c r="A148" s="0" t="s">
        <v>782</v>
      </c>
      <c r="B148" s="52" t="s">
        <v>783</v>
      </c>
      <c r="C148" s="52" t="s">
        <v>751</v>
      </c>
      <c r="D148" s="53" t="n">
        <v>0.1</v>
      </c>
      <c r="E148" s="53" t="s">
        <v>748</v>
      </c>
      <c r="F148" s="0" t="s">
        <v>959</v>
      </c>
      <c r="G148" s="0" t="str">
        <f aca="false">LEFT(B148,2)</f>
        <v>05</v>
      </c>
      <c r="H148" s="0" t="str">
        <f aca="false">I148&amp;"_"&amp;G148&amp;"_"&amp;F148</f>
        <v>Loevfroe_05_20180824_DL2018007_AlleroedGym_koersel1</v>
      </c>
      <c r="I148" s="61" t="str">
        <f aca="false">MID(RIGHT(B148,LEN(B148)-3),1,FIND("_",RIGHT(B148,LEN(B148)-3))-1)</f>
        <v>Loevfroe</v>
      </c>
      <c r="J148" s="61" t="str">
        <f aca="false">TRIM(SUBSTITUTE(RIGHT(B148,FIND(I148,B148)+1),"_",""))</f>
        <v>eDNA</v>
      </c>
      <c r="K148" s="0" t="str">
        <f aca="false">IFERROR(VALUE(SUBSTITUTE(E148,".",",")),E148)</f>
        <v>No Ct</v>
      </c>
      <c r="L148" s="61" t="str">
        <f aca="false">IF(J148="PosK",SUMIFS(K:K,J:J,"PosK",H:H,H148),"")</f>
        <v/>
      </c>
      <c r="M148" s="61" t="str">
        <f aca="false">IF(J148="PosK",SUMIFS(K:K,J:J,"NegK",H:H,H148),"")</f>
        <v/>
      </c>
      <c r="N148" s="61" t="str">
        <f aca="false">IF(J148="PosK",SUMIFS(K:K,J:J,"eDNA",H:H,H148),"")</f>
        <v/>
      </c>
      <c r="Q148" s="62"/>
    </row>
    <row r="149" customFormat="false" ht="14.25" hidden="false" customHeight="false" outlineLevel="0" collapsed="false">
      <c r="A149" s="0" t="s">
        <v>784</v>
      </c>
      <c r="B149" s="52" t="s">
        <v>785</v>
      </c>
      <c r="C149" s="52" t="s">
        <v>751</v>
      </c>
      <c r="D149" s="53" t="n">
        <v>0.1</v>
      </c>
      <c r="E149" s="53" t="s">
        <v>748</v>
      </c>
      <c r="F149" s="0" t="s">
        <v>959</v>
      </c>
      <c r="G149" s="0" t="str">
        <f aca="false">LEFT(B149,2)</f>
        <v>05</v>
      </c>
      <c r="H149" s="0" t="str">
        <f aca="false">I149&amp;"_"&amp;G149&amp;"_"&amp;F149</f>
        <v>Loevfroe_05_20180824_DL2018007_AlleroedGym_koersel1</v>
      </c>
      <c r="I149" s="61" t="str">
        <f aca="false">MID(RIGHT(B149,LEN(B149)-3),1,FIND("_",RIGHT(B149,LEN(B149)-3))-1)</f>
        <v>Loevfroe</v>
      </c>
      <c r="J149" s="61" t="str">
        <f aca="false">TRIM(SUBSTITUTE(RIGHT(B149,FIND(I149,B149)+1),"_",""))</f>
        <v>eDNA</v>
      </c>
      <c r="K149" s="0" t="str">
        <f aca="false">IFERROR(VALUE(SUBSTITUTE(E149,".",",")),E149)</f>
        <v>No Ct</v>
      </c>
      <c r="L149" s="61" t="str">
        <f aca="false">IF(J149="PosK",SUMIFS(K:K,J:J,"PosK",H:H,H149),"")</f>
        <v/>
      </c>
      <c r="M149" s="61" t="str">
        <f aca="false">IF(J149="PosK",SUMIFS(K:K,J:J,"NegK",H:H,H149),"")</f>
        <v/>
      </c>
      <c r="N149" s="61" t="str">
        <f aca="false">IF(J149="PosK",SUMIFS(K:K,J:J,"eDNA",H:H,H149),"")</f>
        <v/>
      </c>
      <c r="P149" s="62"/>
      <c r="T149" s="63"/>
      <c r="W149" s="64"/>
    </row>
    <row r="150" customFormat="false" ht="14.25" hidden="false" customHeight="false" outlineLevel="0" collapsed="false">
      <c r="A150" s="0" t="s">
        <v>786</v>
      </c>
      <c r="B150" s="52" t="s">
        <v>787</v>
      </c>
      <c r="C150" s="52" t="s">
        <v>743</v>
      </c>
      <c r="D150" s="53" t="n">
        <v>0.1</v>
      </c>
      <c r="E150" s="53" t="n">
        <v>36.89</v>
      </c>
      <c r="F150" s="0" t="s">
        <v>959</v>
      </c>
      <c r="G150" s="0" t="str">
        <f aca="false">LEFT(B150,2)</f>
        <v>06</v>
      </c>
      <c r="H150" s="0" t="str">
        <f aca="false">I150&amp;"_"&amp;G150&amp;"_"&amp;F150</f>
        <v>Springfroe_06_20180824_DL2018007_AlleroedGym_koersel1</v>
      </c>
      <c r="I150" s="61" t="str">
        <f aca="false">MID(RIGHT(B150,LEN(B150)-3),1,FIND("_",RIGHT(B150,LEN(B150)-3))-1)</f>
        <v>Springfroe</v>
      </c>
      <c r="J150" s="61" t="str">
        <f aca="false">TRIM(SUBSTITUTE(RIGHT(B150,FIND(I150,B150)+1),"_",""))</f>
        <v>PosK</v>
      </c>
      <c r="K150" s="0" t="n">
        <f aca="false">IFERROR(VALUE(SUBSTITUTE(E150,".",",")),E150)</f>
        <v>36.89</v>
      </c>
      <c r="L150" s="61" t="n">
        <f aca="false">IF(J150="PosK",SUMIFS(K:K,J:J,"PosK",H:H,H150),"")</f>
        <v>36.89</v>
      </c>
      <c r="M150" s="61" t="n">
        <f aca="false">IF(J150="PosK",SUMIFS(K:K,J:J,"NegK",H:H,H150),"")</f>
        <v>0</v>
      </c>
      <c r="N150" s="61" t="n">
        <f aca="false">IF(J150="PosK",SUMIFS(K:K,J:J,"eDNA",H:H,H150),"")</f>
        <v>0</v>
      </c>
      <c r="P150" s="62" t="n">
        <f aca="false">IF(K152="No Ct",0,K152)</f>
        <v>0</v>
      </c>
      <c r="Q150" s="62" t="n">
        <f aca="false">IF(K153="No Ct",0,K153)</f>
        <v>0</v>
      </c>
      <c r="R150" s="0" t="str">
        <f aca="false">IF(AND(L150&gt;0,M150=0),"Valid","Invalid")</f>
        <v>Valid</v>
      </c>
      <c r="S150" s="0" t="str">
        <f aca="false">IF(OR(P150&gt;1,Q150&gt;1),"Present","Absent")</f>
        <v>Absent</v>
      </c>
      <c r="T150" s="63" t="str">
        <f aca="false">IF(OR(AND(P150&gt;1,P150&lt;41),AND(Q150&gt;1,Q150&lt;41)),"Ct&lt;41","Ct&gt;41")</f>
        <v>Ct&gt;41</v>
      </c>
      <c r="U150" s="0" t="str">
        <f aca="false">I150</f>
        <v>Springfroe</v>
      </c>
      <c r="V150" s="0" t="str">
        <f aca="false">MID(F150,10,9)</f>
        <v>DL2018007</v>
      </c>
      <c r="W150" s="64" t="str">
        <f aca="false">V150&amp;"_"&amp;U150&amp;"_"&amp;R150&amp;"_"&amp;S150&amp;"_"&amp;T150</f>
        <v>DL2018007_Springfroe_Valid_Absent_Ct&gt;41</v>
      </c>
    </row>
    <row r="151" customFormat="false" ht="14.25" hidden="false" customHeight="false" outlineLevel="0" collapsed="false">
      <c r="A151" s="0" t="s">
        <v>788</v>
      </c>
      <c r="B151" s="52" t="s">
        <v>789</v>
      </c>
      <c r="C151" s="52" t="s">
        <v>747</v>
      </c>
      <c r="D151" s="53" t="n">
        <v>0.1</v>
      </c>
      <c r="E151" s="53" t="s">
        <v>748</v>
      </c>
      <c r="F151" s="0" t="s">
        <v>959</v>
      </c>
      <c r="G151" s="0" t="str">
        <f aca="false">LEFT(B151,2)</f>
        <v>06</v>
      </c>
      <c r="H151" s="0" t="str">
        <f aca="false">I151&amp;"_"&amp;G151&amp;"_"&amp;F151</f>
        <v>Springfroe_06_20180824_DL2018007_AlleroedGym_koersel1</v>
      </c>
      <c r="I151" s="61" t="str">
        <f aca="false">MID(RIGHT(B151,LEN(B151)-3),1,FIND("_",RIGHT(B151,LEN(B151)-3))-1)</f>
        <v>Springfroe</v>
      </c>
      <c r="J151" s="61" t="str">
        <f aca="false">TRIM(SUBSTITUTE(RIGHT(B151,FIND(I151,B151)+1),"_",""))</f>
        <v>NegK</v>
      </c>
      <c r="K151" s="0" t="str">
        <f aca="false">IFERROR(VALUE(SUBSTITUTE(E151,".",",")),E151)</f>
        <v>No Ct</v>
      </c>
      <c r="L151" s="61" t="str">
        <f aca="false">IF(J151="PosK",SUMIFS(K:K,J:J,"PosK",H:H,H151),"")</f>
        <v/>
      </c>
      <c r="M151" s="61" t="str">
        <f aca="false">IF(J151="PosK",SUMIFS(K:K,J:J,"NegK",H:H,H151),"")</f>
        <v/>
      </c>
      <c r="N151" s="61" t="str">
        <f aca="false">IF(J151="PosK",SUMIFS(K:K,J:J,"eDNA",H:H,H151),"")</f>
        <v/>
      </c>
    </row>
    <row r="152" customFormat="false" ht="14.25" hidden="false" customHeight="false" outlineLevel="0" collapsed="false">
      <c r="A152" s="0" t="s">
        <v>790</v>
      </c>
      <c r="B152" s="52" t="s">
        <v>791</v>
      </c>
      <c r="C152" s="52" t="s">
        <v>751</v>
      </c>
      <c r="D152" s="53" t="n">
        <v>0.1</v>
      </c>
      <c r="E152" s="53" t="s">
        <v>748</v>
      </c>
      <c r="F152" s="0" t="s">
        <v>959</v>
      </c>
      <c r="G152" s="0" t="str">
        <f aca="false">LEFT(B152,2)</f>
        <v>06</v>
      </c>
      <c r="H152" s="0" t="str">
        <f aca="false">I152&amp;"_"&amp;G152&amp;"_"&amp;F152</f>
        <v>Springfroe_06_20180824_DL2018007_AlleroedGym_koersel1</v>
      </c>
      <c r="I152" s="61" t="str">
        <f aca="false">MID(RIGHT(B152,LEN(B152)-3),1,FIND("_",RIGHT(B152,LEN(B152)-3))-1)</f>
        <v>Springfroe</v>
      </c>
      <c r="J152" s="61" t="str">
        <f aca="false">TRIM(SUBSTITUTE(RIGHT(B152,FIND(I152,B152)+1),"_",""))</f>
        <v>eDNA</v>
      </c>
      <c r="K152" s="0" t="str">
        <f aca="false">IFERROR(VALUE(SUBSTITUTE(E152,".",",")),E152)</f>
        <v>No Ct</v>
      </c>
      <c r="L152" s="61" t="str">
        <f aca="false">IF(J152="PosK",SUMIFS(K:K,J:J,"PosK",H:H,H152),"")</f>
        <v/>
      </c>
      <c r="M152" s="61" t="str">
        <f aca="false">IF(J152="PosK",SUMIFS(K:K,J:J,"NegK",H:H,H152),"")</f>
        <v/>
      </c>
      <c r="N152" s="61" t="str">
        <f aca="false">IF(J152="PosK",SUMIFS(K:K,J:J,"eDNA",H:H,H152),"")</f>
        <v/>
      </c>
      <c r="Q152" s="62"/>
    </row>
    <row r="153" customFormat="false" ht="14.25" hidden="false" customHeight="false" outlineLevel="0" collapsed="false">
      <c r="A153" s="0" t="s">
        <v>792</v>
      </c>
      <c r="B153" s="52" t="s">
        <v>793</v>
      </c>
      <c r="C153" s="52" t="s">
        <v>751</v>
      </c>
      <c r="D153" s="53" t="n">
        <v>0.1</v>
      </c>
      <c r="E153" s="53" t="s">
        <v>748</v>
      </c>
      <c r="F153" s="0" t="s">
        <v>959</v>
      </c>
      <c r="G153" s="0" t="str">
        <f aca="false">LEFT(B153,2)</f>
        <v>06</v>
      </c>
      <c r="H153" s="0" t="str">
        <f aca="false">I153&amp;"_"&amp;G153&amp;"_"&amp;F153</f>
        <v>Springfroe_06_20180824_DL2018007_AlleroedGym_koersel1</v>
      </c>
      <c r="I153" s="61" t="str">
        <f aca="false">MID(RIGHT(B153,LEN(B153)-3),1,FIND("_",RIGHT(B153,LEN(B153)-3))-1)</f>
        <v>Springfroe</v>
      </c>
      <c r="J153" s="61" t="str">
        <f aca="false">TRIM(SUBSTITUTE(RIGHT(B153,FIND(I153,B153)+1),"_",""))</f>
        <v>eDNA</v>
      </c>
      <c r="K153" s="0" t="str">
        <f aca="false">IFERROR(VALUE(SUBSTITUTE(E153,".",",")),E153)</f>
        <v>No Ct</v>
      </c>
      <c r="L153" s="61" t="str">
        <f aca="false">IF(J153="PosK",SUMIFS(K:K,J:J,"PosK",H:H,H153),"")</f>
        <v/>
      </c>
      <c r="M153" s="61" t="str">
        <f aca="false">IF(J153="PosK",SUMIFS(K:K,J:J,"NegK",H:H,H153),"")</f>
        <v/>
      </c>
      <c r="N153" s="61" t="str">
        <f aca="false">IF(J153="PosK",SUMIFS(K:K,J:J,"eDNA",H:H,H153),"")</f>
        <v/>
      </c>
      <c r="P153" s="62"/>
      <c r="T153" s="63"/>
      <c r="W153" s="64"/>
    </row>
    <row r="154" customFormat="false" ht="14.25" hidden="false" customHeight="false" outlineLevel="0" collapsed="false">
      <c r="A154" s="0" t="s">
        <v>794</v>
      </c>
      <c r="B154" s="52" t="s">
        <v>960</v>
      </c>
      <c r="C154" s="52" t="s">
        <v>743</v>
      </c>
      <c r="D154" s="53" t="n">
        <v>0.1</v>
      </c>
      <c r="E154" s="53" t="n">
        <v>35.22</v>
      </c>
      <c r="F154" s="0" t="s">
        <v>959</v>
      </c>
      <c r="G154" s="0" t="str">
        <f aca="false">LEFT(B154,2)</f>
        <v>07</v>
      </c>
      <c r="H154" s="0" t="str">
        <f aca="false">I154&amp;"_"&amp;G154&amp;"_"&amp;F154</f>
        <v>Springfroe_07_20180824_DL2018007_AlleroedGym_koersel1</v>
      </c>
      <c r="I154" s="61" t="str">
        <f aca="false">MID(RIGHT(B154,LEN(B154)-3),1,FIND("_",RIGHT(B154,LEN(B154)-3))-1)</f>
        <v>Springfroe</v>
      </c>
      <c r="J154" s="61" t="str">
        <f aca="false">TRIM(SUBSTITUTE(RIGHT(B154,FIND(I154,B154)+1),"_",""))</f>
        <v>PosK</v>
      </c>
      <c r="K154" s="0" t="n">
        <f aca="false">IFERROR(VALUE(SUBSTITUTE(E154,".",",")),E154)</f>
        <v>35.22</v>
      </c>
      <c r="L154" s="61" t="n">
        <f aca="false">IF(J154="PosK",SUMIFS(K:K,J:J,"PosK",H:H,H154),"")</f>
        <v>35.22</v>
      </c>
      <c r="M154" s="61" t="n">
        <f aca="false">IF(J154="PosK",SUMIFS(K:K,J:J,"NegK",H:H,H154),"")</f>
        <v>0</v>
      </c>
      <c r="N154" s="61" t="n">
        <f aca="false">IF(J154="PosK",SUMIFS(K:K,J:J,"eDNA",H:H,H154),"")</f>
        <v>0</v>
      </c>
      <c r="P154" s="62" t="n">
        <f aca="false">IF(K156="No Ct",0,K156)</f>
        <v>0</v>
      </c>
      <c r="Q154" s="62" t="n">
        <f aca="false">IF(K157="No Ct",0,K157)</f>
        <v>0</v>
      </c>
      <c r="R154" s="0" t="str">
        <f aca="false">IF(AND(L154&gt;0,M154=0),"Valid","Invalid")</f>
        <v>Valid</v>
      </c>
      <c r="S154" s="0" t="str">
        <f aca="false">IF(OR(P154&gt;1,Q154&gt;1),"Present","Absent")</f>
        <v>Absent</v>
      </c>
      <c r="T154" s="63" t="str">
        <f aca="false">IF(OR(AND(P154&gt;1,P154&lt;41),AND(Q154&gt;1,Q154&lt;41)),"Ct&lt;41","Ct&gt;41")</f>
        <v>Ct&gt;41</v>
      </c>
      <c r="U154" s="0" t="str">
        <f aca="false">I154</f>
        <v>Springfroe</v>
      </c>
      <c r="V154" s="0" t="str">
        <f aca="false">MID(F154,10,9)</f>
        <v>DL2018007</v>
      </c>
      <c r="W154" s="64" t="str">
        <f aca="false">V154&amp;"_"&amp;U154&amp;"_"&amp;R154&amp;"_"&amp;S154&amp;"_"&amp;T154</f>
        <v>DL2018007_Springfroe_Valid_Absent_Ct&gt;41</v>
      </c>
    </row>
    <row r="155" customFormat="false" ht="14.25" hidden="false" customHeight="false" outlineLevel="0" collapsed="false">
      <c r="A155" s="0" t="s">
        <v>796</v>
      </c>
      <c r="B155" s="52" t="s">
        <v>961</v>
      </c>
      <c r="C155" s="52" t="s">
        <v>747</v>
      </c>
      <c r="D155" s="53" t="n">
        <v>0.1</v>
      </c>
      <c r="E155" s="53" t="s">
        <v>748</v>
      </c>
      <c r="F155" s="0" t="s">
        <v>959</v>
      </c>
      <c r="G155" s="0" t="str">
        <f aca="false">LEFT(B155,2)</f>
        <v>07</v>
      </c>
      <c r="H155" s="0" t="str">
        <f aca="false">I155&amp;"_"&amp;G155&amp;"_"&amp;F155</f>
        <v>Springfroe_07_20180824_DL2018007_AlleroedGym_koersel1</v>
      </c>
      <c r="I155" s="61" t="str">
        <f aca="false">MID(RIGHT(B155,LEN(B155)-3),1,FIND("_",RIGHT(B155,LEN(B155)-3))-1)</f>
        <v>Springfroe</v>
      </c>
      <c r="J155" s="61" t="str">
        <f aca="false">TRIM(SUBSTITUTE(RIGHT(B155,FIND(I155,B155)+1),"_",""))</f>
        <v>NegK</v>
      </c>
      <c r="K155" s="0" t="str">
        <f aca="false">IFERROR(VALUE(SUBSTITUTE(E155,".",",")),E155)</f>
        <v>No Ct</v>
      </c>
      <c r="L155" s="61" t="str">
        <f aca="false">IF(J155="PosK",SUMIFS(K:K,J:J,"PosK",H:H,H155),"")</f>
        <v/>
      </c>
      <c r="M155" s="61" t="str">
        <f aca="false">IF(J155="PosK",SUMIFS(K:K,J:J,"NegK",H:H,H155),"")</f>
        <v/>
      </c>
      <c r="N155" s="61" t="str">
        <f aca="false">IF(J155="PosK",SUMIFS(K:K,J:J,"eDNA",H:H,H155),"")</f>
        <v/>
      </c>
    </row>
    <row r="156" customFormat="false" ht="14.25" hidden="false" customHeight="false" outlineLevel="0" collapsed="false">
      <c r="A156" s="0" t="s">
        <v>798</v>
      </c>
      <c r="B156" s="52" t="s">
        <v>962</v>
      </c>
      <c r="C156" s="52" t="s">
        <v>751</v>
      </c>
      <c r="D156" s="53" t="n">
        <v>0.1</v>
      </c>
      <c r="E156" s="53" t="s">
        <v>748</v>
      </c>
      <c r="F156" s="0" t="s">
        <v>959</v>
      </c>
      <c r="G156" s="0" t="str">
        <f aca="false">LEFT(B156,2)</f>
        <v>07</v>
      </c>
      <c r="H156" s="0" t="str">
        <f aca="false">I156&amp;"_"&amp;G156&amp;"_"&amp;F156</f>
        <v>Springfroe_07_20180824_DL2018007_AlleroedGym_koersel1</v>
      </c>
      <c r="I156" s="61" t="str">
        <f aca="false">MID(RIGHT(B156,LEN(B156)-3),1,FIND("_",RIGHT(B156,LEN(B156)-3))-1)</f>
        <v>Springfroe</v>
      </c>
      <c r="J156" s="61" t="str">
        <f aca="false">TRIM(SUBSTITUTE(RIGHT(B156,FIND(I156,B156)+1),"_",""))</f>
        <v>eDNA</v>
      </c>
      <c r="K156" s="0" t="str">
        <f aca="false">IFERROR(VALUE(SUBSTITUTE(E156,".",",")),E156)</f>
        <v>No Ct</v>
      </c>
      <c r="L156" s="61" t="str">
        <f aca="false">IF(J156="PosK",SUMIFS(K:K,J:J,"PosK",H:H,H156),"")</f>
        <v/>
      </c>
      <c r="M156" s="61" t="str">
        <f aca="false">IF(J156="PosK",SUMIFS(K:K,J:J,"NegK",H:H,H156),"")</f>
        <v/>
      </c>
      <c r="N156" s="61" t="str">
        <f aca="false">IF(J156="PosK",SUMIFS(K:K,J:J,"eDNA",H:H,H156),"")</f>
        <v/>
      </c>
      <c r="Q156" s="62"/>
    </row>
    <row r="157" customFormat="false" ht="14.25" hidden="false" customHeight="false" outlineLevel="0" collapsed="false">
      <c r="A157" s="0" t="s">
        <v>800</v>
      </c>
      <c r="B157" s="52" t="s">
        <v>963</v>
      </c>
      <c r="C157" s="52" t="s">
        <v>751</v>
      </c>
      <c r="D157" s="53" t="n">
        <v>0.1</v>
      </c>
      <c r="E157" s="53" t="s">
        <v>748</v>
      </c>
      <c r="F157" s="0" t="s">
        <v>959</v>
      </c>
      <c r="G157" s="0" t="str">
        <f aca="false">LEFT(B157,2)</f>
        <v>07</v>
      </c>
      <c r="H157" s="0" t="str">
        <f aca="false">I157&amp;"_"&amp;G157&amp;"_"&amp;F157</f>
        <v>Springfroe_07_20180824_DL2018007_AlleroedGym_koersel1</v>
      </c>
      <c r="I157" s="61" t="str">
        <f aca="false">MID(RIGHT(B157,LEN(B157)-3),1,FIND("_",RIGHT(B157,LEN(B157)-3))-1)</f>
        <v>Springfroe</v>
      </c>
      <c r="J157" s="61" t="str">
        <f aca="false">TRIM(SUBSTITUTE(RIGHT(B157,FIND(I157,B157)+1),"_",""))</f>
        <v>eDNA</v>
      </c>
      <c r="K157" s="0" t="str">
        <f aca="false">IFERROR(VALUE(SUBSTITUTE(E157,".",",")),E157)</f>
        <v>No Ct</v>
      </c>
      <c r="L157" s="61" t="str">
        <f aca="false">IF(J157="PosK",SUMIFS(K:K,J:J,"PosK",H:H,H157),"")</f>
        <v/>
      </c>
      <c r="M157" s="61" t="str">
        <f aca="false">IF(J157="PosK",SUMIFS(K:K,J:J,"NegK",H:H,H157),"")</f>
        <v/>
      </c>
      <c r="N157" s="61" t="str">
        <f aca="false">IF(J157="PosK",SUMIFS(K:K,J:J,"eDNA",H:H,H157),"")</f>
        <v/>
      </c>
      <c r="P157" s="62"/>
      <c r="T157" s="63"/>
      <c r="W157" s="64"/>
    </row>
    <row r="158" customFormat="false" ht="14.25" hidden="false" customHeight="false" outlineLevel="0" collapsed="false">
      <c r="A158" s="0" t="s">
        <v>802</v>
      </c>
      <c r="B158" s="52" t="s">
        <v>964</v>
      </c>
      <c r="C158" s="52" t="s">
        <v>743</v>
      </c>
      <c r="D158" s="53" t="n">
        <v>0.1</v>
      </c>
      <c r="E158" s="53" t="n">
        <v>29.73</v>
      </c>
      <c r="F158" s="0" t="s">
        <v>959</v>
      </c>
      <c r="G158" s="0" t="str">
        <f aca="false">LEFT(B158,2)</f>
        <v>08</v>
      </c>
      <c r="H158" s="0" t="str">
        <f aca="false">I158&amp;"_"&amp;G158&amp;"_"&amp;F158</f>
        <v>Klokkefroe_08_20180824_DL2018007_AlleroedGym_koersel1</v>
      </c>
      <c r="I158" s="61" t="str">
        <f aca="false">MID(RIGHT(B158,LEN(B158)-3),1,FIND("_",RIGHT(B158,LEN(B158)-3))-1)</f>
        <v>Klokkefroe</v>
      </c>
      <c r="J158" s="61" t="str">
        <f aca="false">TRIM(SUBSTITUTE(RIGHT(B158,FIND(I158,B158)+1),"_",""))</f>
        <v>PosK</v>
      </c>
      <c r="K158" s="0" t="n">
        <f aca="false">IFERROR(VALUE(SUBSTITUTE(E158,".",",")),E158)</f>
        <v>29.73</v>
      </c>
      <c r="L158" s="61" t="n">
        <f aca="false">IF(J158="PosK",SUMIFS(K:K,J:J,"PosK",H:H,H158),"")</f>
        <v>29.73</v>
      </c>
      <c r="M158" s="61" t="n">
        <f aca="false">IF(J158="PosK",SUMIFS(K:K,J:J,"NegK",H:H,H158),"")</f>
        <v>0</v>
      </c>
      <c r="N158" s="61" t="n">
        <f aca="false">IF(J158="PosK",SUMIFS(K:K,J:J,"eDNA",H:H,H158),"")</f>
        <v>0</v>
      </c>
      <c r="P158" s="62" t="n">
        <f aca="false">IF(K160="No Ct",0,K160)</f>
        <v>0</v>
      </c>
      <c r="Q158" s="62" t="n">
        <f aca="false">IF(K161="No Ct",0,K161)</f>
        <v>0</v>
      </c>
      <c r="R158" s="0" t="str">
        <f aca="false">IF(AND(L158&gt;0,M158=0),"Valid","Invalid")</f>
        <v>Valid</v>
      </c>
      <c r="S158" s="0" t="str">
        <f aca="false">IF(OR(P158&gt;1,Q158&gt;1),"Present","Absent")</f>
        <v>Absent</v>
      </c>
      <c r="T158" s="63" t="str">
        <f aca="false">IF(OR(AND(P158&gt;1,P158&lt;41),AND(Q158&gt;1,Q158&lt;41)),"Ct&lt;41","Ct&gt;41")</f>
        <v>Ct&gt;41</v>
      </c>
      <c r="U158" s="0" t="str">
        <f aca="false">I158</f>
        <v>Klokkefroe</v>
      </c>
      <c r="V158" s="0" t="str">
        <f aca="false">MID(F158,10,9)</f>
        <v>DL2018007</v>
      </c>
      <c r="W158" s="64" t="str">
        <f aca="false">V158&amp;"_"&amp;U158&amp;"_"&amp;R158&amp;"_"&amp;S158&amp;"_"&amp;T158</f>
        <v>DL2018007_Klokkefroe_Valid_Absent_Ct&gt;41</v>
      </c>
    </row>
    <row r="159" customFormat="false" ht="14.25" hidden="false" customHeight="false" outlineLevel="0" collapsed="false">
      <c r="A159" s="0" t="s">
        <v>804</v>
      </c>
      <c r="B159" s="52" t="s">
        <v>965</v>
      </c>
      <c r="C159" s="52" t="s">
        <v>747</v>
      </c>
      <c r="D159" s="53" t="n">
        <v>0.1</v>
      </c>
      <c r="E159" s="53" t="s">
        <v>748</v>
      </c>
      <c r="F159" s="0" t="s">
        <v>959</v>
      </c>
      <c r="G159" s="0" t="str">
        <f aca="false">LEFT(B159,2)</f>
        <v>08</v>
      </c>
      <c r="H159" s="0" t="str">
        <f aca="false">I159&amp;"_"&amp;G159&amp;"_"&amp;F159</f>
        <v>Klokkefroe_08_20180824_DL2018007_AlleroedGym_koersel1</v>
      </c>
      <c r="I159" s="61" t="str">
        <f aca="false">MID(RIGHT(B159,LEN(B159)-3),1,FIND("_",RIGHT(B159,LEN(B159)-3))-1)</f>
        <v>Klokkefroe</v>
      </c>
      <c r="J159" s="61" t="str">
        <f aca="false">TRIM(SUBSTITUTE(RIGHT(B159,FIND(I159,B159)+1),"_",""))</f>
        <v>NegK</v>
      </c>
      <c r="K159" s="0" t="str">
        <f aca="false">IFERROR(VALUE(SUBSTITUTE(E159,".",",")),E159)</f>
        <v>No Ct</v>
      </c>
      <c r="L159" s="61" t="str">
        <f aca="false">IF(J159="PosK",SUMIFS(K:K,J:J,"PosK",H:H,H159),"")</f>
        <v/>
      </c>
      <c r="M159" s="61" t="str">
        <f aca="false">IF(J159="PosK",SUMIFS(K:K,J:J,"NegK",H:H,H159),"")</f>
        <v/>
      </c>
      <c r="N159" s="61" t="str">
        <f aca="false">IF(J159="PosK",SUMIFS(K:K,J:J,"eDNA",H:H,H159),"")</f>
        <v/>
      </c>
    </row>
    <row r="160" customFormat="false" ht="14.25" hidden="false" customHeight="false" outlineLevel="0" collapsed="false">
      <c r="A160" s="0" t="s">
        <v>806</v>
      </c>
      <c r="B160" s="52" t="s">
        <v>966</v>
      </c>
      <c r="C160" s="52" t="s">
        <v>751</v>
      </c>
      <c r="D160" s="53" t="n">
        <v>0.1</v>
      </c>
      <c r="E160" s="53" t="s">
        <v>748</v>
      </c>
      <c r="F160" s="0" t="s">
        <v>959</v>
      </c>
      <c r="G160" s="0" t="str">
        <f aca="false">LEFT(B160,2)</f>
        <v>08</v>
      </c>
      <c r="H160" s="0" t="str">
        <f aca="false">I160&amp;"_"&amp;G160&amp;"_"&amp;F160</f>
        <v>Klokkefroe_08_20180824_DL2018007_AlleroedGym_koersel1</v>
      </c>
      <c r="I160" s="61" t="str">
        <f aca="false">MID(RIGHT(B160,LEN(B160)-3),1,FIND("_",RIGHT(B160,LEN(B160)-3))-1)</f>
        <v>Klokkefroe</v>
      </c>
      <c r="J160" s="61" t="str">
        <f aca="false">TRIM(SUBSTITUTE(RIGHT(B160,FIND(I160,B160)+1),"_",""))</f>
        <v>eDNA</v>
      </c>
      <c r="K160" s="0" t="str">
        <f aca="false">IFERROR(VALUE(SUBSTITUTE(E160,".",",")),E160)</f>
        <v>No Ct</v>
      </c>
      <c r="L160" s="61" t="str">
        <f aca="false">IF(J160="PosK",SUMIFS(K:K,J:J,"PosK",H:H,H160),"")</f>
        <v/>
      </c>
      <c r="M160" s="61" t="str">
        <f aca="false">IF(J160="PosK",SUMIFS(K:K,J:J,"NegK",H:H,H160),"")</f>
        <v/>
      </c>
      <c r="N160" s="61" t="str">
        <f aca="false">IF(J160="PosK",SUMIFS(K:K,J:J,"eDNA",H:H,H160),"")</f>
        <v/>
      </c>
      <c r="Q160" s="62"/>
    </row>
    <row r="161" customFormat="false" ht="14.25" hidden="false" customHeight="false" outlineLevel="0" collapsed="false">
      <c r="A161" s="0" t="s">
        <v>808</v>
      </c>
      <c r="B161" s="52" t="s">
        <v>967</v>
      </c>
      <c r="C161" s="52" t="s">
        <v>751</v>
      </c>
      <c r="D161" s="53" t="n">
        <v>0.1</v>
      </c>
      <c r="E161" s="53" t="s">
        <v>748</v>
      </c>
      <c r="F161" s="0" t="s">
        <v>959</v>
      </c>
      <c r="G161" s="0" t="str">
        <f aca="false">LEFT(B161,2)</f>
        <v>08</v>
      </c>
      <c r="H161" s="0" t="str">
        <f aca="false">I161&amp;"_"&amp;G161&amp;"_"&amp;F161</f>
        <v>Klokkefroe_08_20180824_DL2018007_AlleroedGym_koersel1</v>
      </c>
      <c r="I161" s="61" t="str">
        <f aca="false">MID(RIGHT(B161,LEN(B161)-3),1,FIND("_",RIGHT(B161,LEN(B161)-3))-1)</f>
        <v>Klokkefroe</v>
      </c>
      <c r="J161" s="61" t="str">
        <f aca="false">TRIM(SUBSTITUTE(RIGHT(B161,FIND(I161,B161)+1),"_",""))</f>
        <v>eDNA</v>
      </c>
      <c r="K161" s="0" t="str">
        <f aca="false">IFERROR(VALUE(SUBSTITUTE(E161,".",",")),E161)</f>
        <v>No Ct</v>
      </c>
      <c r="L161" s="61" t="str">
        <f aca="false">IF(J161="PosK",SUMIFS(K:K,J:J,"PosK",H:H,H161),"")</f>
        <v/>
      </c>
      <c r="M161" s="61" t="str">
        <f aca="false">IF(J161="PosK",SUMIFS(K:K,J:J,"NegK",H:H,H161),"")</f>
        <v/>
      </c>
      <c r="N161" s="61" t="str">
        <f aca="false">IF(J161="PosK",SUMIFS(K:K,J:J,"eDNA",H:H,H161),"")</f>
        <v/>
      </c>
      <c r="P161" s="62"/>
      <c r="T161" s="63"/>
      <c r="W161" s="64"/>
    </row>
    <row r="162" customFormat="false" ht="14.25" hidden="false" customHeight="false" outlineLevel="0" collapsed="false">
      <c r="A162" s="0" t="s">
        <v>810</v>
      </c>
      <c r="B162" s="52" t="s">
        <v>968</v>
      </c>
      <c r="C162" s="52" t="s">
        <v>743</v>
      </c>
      <c r="D162" s="53" t="n">
        <v>0.1</v>
      </c>
      <c r="E162" s="53" t="n">
        <v>19.82</v>
      </c>
      <c r="F162" s="0" t="s">
        <v>959</v>
      </c>
      <c r="G162" s="0" t="str">
        <f aca="false">LEFT(B162,2)</f>
        <v>09</v>
      </c>
      <c r="H162" s="0" t="str">
        <f aca="false">I162&amp;"_"&amp;G162&amp;"_"&amp;F162</f>
        <v>Skrubtudse_09_20180824_DL2018007_AlleroedGym_koersel1</v>
      </c>
      <c r="I162" s="61" t="str">
        <f aca="false">MID(RIGHT(B162,LEN(B162)-3),1,FIND("_",RIGHT(B162,LEN(B162)-3))-1)</f>
        <v>Skrubtudse</v>
      </c>
      <c r="J162" s="61" t="str">
        <f aca="false">TRIM(SUBSTITUTE(RIGHT(B162,FIND(I162,B162)+1),"_",""))</f>
        <v>PosK</v>
      </c>
      <c r="K162" s="0" t="n">
        <f aca="false">IFERROR(VALUE(SUBSTITUTE(E162,".",",")),E162)</f>
        <v>19.82</v>
      </c>
      <c r="L162" s="61" t="n">
        <f aca="false">IF(J162="PosK",SUMIFS(K:K,J:J,"PosK",H:H,H162),"")</f>
        <v>19.82</v>
      </c>
      <c r="M162" s="61" t="n">
        <f aca="false">IF(J162="PosK",SUMIFS(K:K,J:J,"NegK",H:H,H162),"")</f>
        <v>0</v>
      </c>
      <c r="N162" s="61" t="n">
        <f aca="false">IF(J162="PosK",SUMIFS(K:K,J:J,"eDNA",H:H,H162),"")</f>
        <v>59.37</v>
      </c>
      <c r="P162" s="62" t="n">
        <f aca="false">IF(K164="No Ct",0,K164)</f>
        <v>29.01</v>
      </c>
      <c r="Q162" s="62" t="n">
        <f aca="false">IF(K165="No Ct",0,K165)</f>
        <v>30.36</v>
      </c>
      <c r="R162" s="0" t="str">
        <f aca="false">IF(AND(L162&gt;0,M162=0),"Valid","Invalid")</f>
        <v>Valid</v>
      </c>
      <c r="S162" s="0" t="str">
        <f aca="false">IF(OR(P162&gt;1,Q162&gt;1),"Present","Absent")</f>
        <v>Present</v>
      </c>
      <c r="T162" s="63" t="str">
        <f aca="false">IF(OR(AND(P162&gt;1,P162&lt;41),AND(Q162&gt;1,Q162&lt;41)),"Ct&lt;41","Ct&gt;41")</f>
        <v>Ct&lt;41</v>
      </c>
      <c r="U162" s="0" t="str">
        <f aca="false">I162</f>
        <v>Skrubtudse</v>
      </c>
      <c r="V162" s="0" t="str">
        <f aca="false">MID(F162,10,9)</f>
        <v>DL2018007</v>
      </c>
      <c r="W162" s="64" t="str">
        <f aca="false">V162&amp;"_"&amp;U162&amp;"_"&amp;R162&amp;"_"&amp;S162&amp;"_"&amp;T162</f>
        <v>DL2018007_Skrubtudse_Valid_Present_Ct&lt;41</v>
      </c>
    </row>
    <row r="163" customFormat="false" ht="14.25" hidden="false" customHeight="false" outlineLevel="0" collapsed="false">
      <c r="A163" s="0" t="s">
        <v>812</v>
      </c>
      <c r="B163" s="52" t="s">
        <v>969</v>
      </c>
      <c r="C163" s="52" t="s">
        <v>747</v>
      </c>
      <c r="D163" s="53" t="n">
        <v>0.1</v>
      </c>
      <c r="E163" s="53" t="s">
        <v>748</v>
      </c>
      <c r="F163" s="0" t="s">
        <v>959</v>
      </c>
      <c r="G163" s="0" t="str">
        <f aca="false">LEFT(B163,2)</f>
        <v>09</v>
      </c>
      <c r="H163" s="0" t="str">
        <f aca="false">I163&amp;"_"&amp;G163&amp;"_"&amp;F163</f>
        <v>Skrubtudse_09_20180824_DL2018007_AlleroedGym_koersel1</v>
      </c>
      <c r="I163" s="61" t="str">
        <f aca="false">MID(RIGHT(B163,LEN(B163)-3),1,FIND("_",RIGHT(B163,LEN(B163)-3))-1)</f>
        <v>Skrubtudse</v>
      </c>
      <c r="J163" s="61" t="str">
        <f aca="false">TRIM(SUBSTITUTE(RIGHT(B163,FIND(I163,B163)+1),"_",""))</f>
        <v>NegK</v>
      </c>
      <c r="K163" s="0" t="str">
        <f aca="false">IFERROR(VALUE(SUBSTITUTE(E163,".",",")),E163)</f>
        <v>No Ct</v>
      </c>
      <c r="L163" s="61" t="str">
        <f aca="false">IF(J163="PosK",SUMIFS(K:K,J:J,"PosK",H:H,H163),"")</f>
        <v/>
      </c>
      <c r="M163" s="61" t="str">
        <f aca="false">IF(J163="PosK",SUMIFS(K:K,J:J,"NegK",H:H,H163),"")</f>
        <v/>
      </c>
      <c r="N163" s="61" t="str">
        <f aca="false">IF(J163="PosK",SUMIFS(K:K,J:J,"eDNA",H:H,H163),"")</f>
        <v/>
      </c>
    </row>
    <row r="164" customFormat="false" ht="14.25" hidden="false" customHeight="false" outlineLevel="0" collapsed="false">
      <c r="A164" s="0" t="s">
        <v>814</v>
      </c>
      <c r="B164" s="52" t="s">
        <v>970</v>
      </c>
      <c r="C164" s="52" t="s">
        <v>751</v>
      </c>
      <c r="D164" s="53" t="n">
        <v>0.1</v>
      </c>
      <c r="E164" s="53" t="n">
        <v>29.01</v>
      </c>
      <c r="F164" s="0" t="s">
        <v>959</v>
      </c>
      <c r="G164" s="0" t="str">
        <f aca="false">LEFT(B164,2)</f>
        <v>09</v>
      </c>
      <c r="H164" s="0" t="str">
        <f aca="false">I164&amp;"_"&amp;G164&amp;"_"&amp;F164</f>
        <v>Skrubtudse_09_20180824_DL2018007_AlleroedGym_koersel1</v>
      </c>
      <c r="I164" s="61" t="str">
        <f aca="false">MID(RIGHT(B164,LEN(B164)-3),1,FIND("_",RIGHT(B164,LEN(B164)-3))-1)</f>
        <v>Skrubtudse</v>
      </c>
      <c r="J164" s="61" t="str">
        <f aca="false">TRIM(SUBSTITUTE(RIGHT(B164,FIND(I164,B164)+1),"_",""))</f>
        <v>eDNA</v>
      </c>
      <c r="K164" s="0" t="n">
        <f aca="false">IFERROR(VALUE(SUBSTITUTE(E164,".",",")),E164)</f>
        <v>29.01</v>
      </c>
      <c r="L164" s="61" t="str">
        <f aca="false">IF(J164="PosK",SUMIFS(K:K,J:J,"PosK",H:H,H164),"")</f>
        <v/>
      </c>
      <c r="M164" s="61" t="str">
        <f aca="false">IF(J164="PosK",SUMIFS(K:K,J:J,"NegK",H:H,H164),"")</f>
        <v/>
      </c>
      <c r="N164" s="61" t="str">
        <f aca="false">IF(J164="PosK",SUMIFS(K:K,J:J,"eDNA",H:H,H164),"")</f>
        <v/>
      </c>
      <c r="Q164" s="62"/>
    </row>
    <row r="165" customFormat="false" ht="14.25" hidden="false" customHeight="false" outlineLevel="0" collapsed="false">
      <c r="A165" s="0" t="s">
        <v>816</v>
      </c>
      <c r="B165" s="52" t="s">
        <v>971</v>
      </c>
      <c r="C165" s="52" t="s">
        <v>751</v>
      </c>
      <c r="D165" s="53" t="n">
        <v>0.1</v>
      </c>
      <c r="E165" s="53" t="n">
        <v>30.36</v>
      </c>
      <c r="F165" s="0" t="s">
        <v>959</v>
      </c>
      <c r="G165" s="0" t="str">
        <f aca="false">LEFT(B165,2)</f>
        <v>09</v>
      </c>
      <c r="H165" s="0" t="str">
        <f aca="false">I165&amp;"_"&amp;G165&amp;"_"&amp;F165</f>
        <v>Skrubtudse_09_20180824_DL2018007_AlleroedGym_koersel1</v>
      </c>
      <c r="I165" s="61" t="str">
        <f aca="false">MID(RIGHT(B165,LEN(B165)-3),1,FIND("_",RIGHT(B165,LEN(B165)-3))-1)</f>
        <v>Skrubtudse</v>
      </c>
      <c r="J165" s="61" t="str">
        <f aca="false">TRIM(SUBSTITUTE(RIGHT(B165,FIND(I165,B165)+1),"_",""))</f>
        <v>eDNA</v>
      </c>
      <c r="K165" s="0" t="n">
        <f aca="false">IFERROR(VALUE(SUBSTITUTE(E165,".",",")),E165)</f>
        <v>30.36</v>
      </c>
      <c r="L165" s="61" t="str">
        <f aca="false">IF(J165="PosK",SUMIFS(K:K,J:J,"PosK",H:H,H165),"")</f>
        <v/>
      </c>
      <c r="M165" s="61" t="str">
        <f aca="false">IF(J165="PosK",SUMIFS(K:K,J:J,"NegK",H:H,H165),"")</f>
        <v/>
      </c>
      <c r="N165" s="61" t="str">
        <f aca="false">IF(J165="PosK",SUMIFS(K:K,J:J,"eDNA",H:H,H165),"")</f>
        <v/>
      </c>
      <c r="P165" s="62"/>
      <c r="T165" s="63"/>
      <c r="W165" s="64"/>
    </row>
    <row r="166" customFormat="false" ht="14.25" hidden="false" customHeight="false" outlineLevel="0" collapsed="false">
      <c r="A166" s="0" t="s">
        <v>818</v>
      </c>
      <c r="B166" s="52" t="s">
        <v>972</v>
      </c>
      <c r="C166" s="52" t="s">
        <v>743</v>
      </c>
      <c r="D166" s="53" t="n">
        <v>0.1</v>
      </c>
      <c r="E166" s="53" t="n">
        <v>24.45</v>
      </c>
      <c r="F166" s="0" t="s">
        <v>959</v>
      </c>
      <c r="G166" s="0" t="str">
        <f aca="false">LEFT(B166,2)</f>
        <v>10</v>
      </c>
      <c r="H166" s="0" t="str">
        <f aca="false">I166&amp;"_"&amp;G166&amp;"_"&amp;F166</f>
        <v>Skrubtudse_10_20180824_DL2018007_AlleroedGym_koersel1</v>
      </c>
      <c r="I166" s="61" t="str">
        <f aca="false">MID(RIGHT(B166,LEN(B166)-3),1,FIND("_",RIGHT(B166,LEN(B166)-3))-1)</f>
        <v>Skrubtudse</v>
      </c>
      <c r="J166" s="61" t="str">
        <f aca="false">TRIM(SUBSTITUTE(RIGHT(B166,FIND(I166,B166)+1),"_",""))</f>
        <v>PosK</v>
      </c>
      <c r="K166" s="0" t="n">
        <f aca="false">IFERROR(VALUE(SUBSTITUTE(E166,".",",")),E166)</f>
        <v>24.45</v>
      </c>
      <c r="L166" s="61" t="n">
        <f aca="false">IF(J166="PosK",SUMIFS(K:K,J:J,"PosK",H:H,H166),"")</f>
        <v>24.45</v>
      </c>
      <c r="M166" s="61" t="n">
        <f aca="false">IF(J166="PosK",SUMIFS(K:K,J:J,"NegK",H:H,H166),"")</f>
        <v>0</v>
      </c>
      <c r="N166" s="61" t="n">
        <f aca="false">IF(J166="PosK",SUMIFS(K:K,J:J,"eDNA",H:H,H166),"")</f>
        <v>59.29</v>
      </c>
      <c r="P166" s="62" t="n">
        <f aca="false">IF(K168="No Ct",0,K168)</f>
        <v>29.49</v>
      </c>
      <c r="Q166" s="62" t="n">
        <f aca="false">IF(K169="No Ct",0,K169)</f>
        <v>29.8</v>
      </c>
      <c r="R166" s="0" t="str">
        <f aca="false">IF(AND(L166&gt;0,M166=0),"Valid","Invalid")</f>
        <v>Valid</v>
      </c>
      <c r="S166" s="0" t="str">
        <f aca="false">IF(OR(P166&gt;1,Q166&gt;1),"Present","Absent")</f>
        <v>Present</v>
      </c>
      <c r="T166" s="63" t="str">
        <f aca="false">IF(OR(AND(P166&gt;1,P166&lt;41),AND(Q166&gt;1,Q166&lt;41)),"Ct&lt;41","Ct&gt;41")</f>
        <v>Ct&lt;41</v>
      </c>
      <c r="U166" s="0" t="str">
        <f aca="false">I166</f>
        <v>Skrubtudse</v>
      </c>
      <c r="V166" s="0" t="str">
        <f aca="false">MID(F166,10,9)</f>
        <v>DL2018007</v>
      </c>
      <c r="W166" s="64" t="str">
        <f aca="false">V166&amp;"_"&amp;U166&amp;"_"&amp;R166&amp;"_"&amp;S166&amp;"_"&amp;T166</f>
        <v>DL2018007_Skrubtudse_Valid_Present_Ct&lt;41</v>
      </c>
    </row>
    <row r="167" customFormat="false" ht="14.25" hidden="false" customHeight="false" outlineLevel="0" collapsed="false">
      <c r="A167" s="0" t="s">
        <v>820</v>
      </c>
      <c r="B167" s="52" t="s">
        <v>973</v>
      </c>
      <c r="C167" s="52" t="s">
        <v>747</v>
      </c>
      <c r="D167" s="53" t="n">
        <v>0.1</v>
      </c>
      <c r="E167" s="53" t="s">
        <v>748</v>
      </c>
      <c r="F167" s="0" t="s">
        <v>959</v>
      </c>
      <c r="G167" s="0" t="str">
        <f aca="false">LEFT(B167,2)</f>
        <v>10</v>
      </c>
      <c r="H167" s="0" t="str">
        <f aca="false">I167&amp;"_"&amp;G167&amp;"_"&amp;F167</f>
        <v>Skrubtudse_10_20180824_DL2018007_AlleroedGym_koersel1</v>
      </c>
      <c r="I167" s="61" t="str">
        <f aca="false">MID(RIGHT(B167,LEN(B167)-3),1,FIND("_",RIGHT(B167,LEN(B167)-3))-1)</f>
        <v>Skrubtudse</v>
      </c>
      <c r="J167" s="61" t="str">
        <f aca="false">TRIM(SUBSTITUTE(RIGHT(B167,FIND(I167,B167)+1),"_",""))</f>
        <v>NegK</v>
      </c>
      <c r="K167" s="0" t="str">
        <f aca="false">IFERROR(VALUE(SUBSTITUTE(E167,".",",")),E167)</f>
        <v>No Ct</v>
      </c>
      <c r="L167" s="61" t="str">
        <f aca="false">IF(J167="PosK",SUMIFS(K:K,J:J,"PosK",H:H,H167),"")</f>
        <v/>
      </c>
      <c r="M167" s="61" t="str">
        <f aca="false">IF(J167="PosK",SUMIFS(K:K,J:J,"NegK",H:H,H167),"")</f>
        <v/>
      </c>
      <c r="N167" s="61" t="str">
        <f aca="false">IF(J167="PosK",SUMIFS(K:K,J:J,"eDNA",H:H,H167),"")</f>
        <v/>
      </c>
    </row>
    <row r="168" customFormat="false" ht="14.25" hidden="false" customHeight="false" outlineLevel="0" collapsed="false">
      <c r="A168" s="0" t="s">
        <v>822</v>
      </c>
      <c r="B168" s="52" t="s">
        <v>974</v>
      </c>
      <c r="C168" s="52" t="s">
        <v>751</v>
      </c>
      <c r="D168" s="53" t="n">
        <v>0.1</v>
      </c>
      <c r="E168" s="53" t="n">
        <v>29.49</v>
      </c>
      <c r="F168" s="0" t="s">
        <v>959</v>
      </c>
      <c r="G168" s="0" t="str">
        <f aca="false">LEFT(B168,2)</f>
        <v>10</v>
      </c>
      <c r="H168" s="0" t="str">
        <f aca="false">I168&amp;"_"&amp;G168&amp;"_"&amp;F168</f>
        <v>Skrubtudse_10_20180824_DL2018007_AlleroedGym_koersel1</v>
      </c>
      <c r="I168" s="61" t="str">
        <f aca="false">MID(RIGHT(B168,LEN(B168)-3),1,FIND("_",RIGHT(B168,LEN(B168)-3))-1)</f>
        <v>Skrubtudse</v>
      </c>
      <c r="J168" s="61" t="str">
        <f aca="false">TRIM(SUBSTITUTE(RIGHT(B168,FIND(I168,B168)+1),"_",""))</f>
        <v>eDNA</v>
      </c>
      <c r="K168" s="0" t="n">
        <f aca="false">IFERROR(VALUE(SUBSTITUTE(E168,".",",")),E168)</f>
        <v>29.49</v>
      </c>
      <c r="L168" s="61" t="str">
        <f aca="false">IF(J168="PosK",SUMIFS(K:K,J:J,"PosK",H:H,H168),"")</f>
        <v/>
      </c>
      <c r="M168" s="61" t="str">
        <f aca="false">IF(J168="PosK",SUMIFS(K:K,J:J,"NegK",H:H,H168),"")</f>
        <v/>
      </c>
      <c r="N168" s="61" t="str">
        <f aca="false">IF(J168="PosK",SUMIFS(K:K,J:J,"eDNA",H:H,H168),"")</f>
        <v/>
      </c>
      <c r="Q168" s="62"/>
    </row>
    <row r="169" customFormat="false" ht="14.25" hidden="false" customHeight="false" outlineLevel="0" collapsed="false">
      <c r="A169" s="0" t="s">
        <v>824</v>
      </c>
      <c r="B169" s="52" t="s">
        <v>975</v>
      </c>
      <c r="C169" s="52" t="s">
        <v>751</v>
      </c>
      <c r="D169" s="53" t="n">
        <v>0.1</v>
      </c>
      <c r="E169" s="53" t="n">
        <v>29.8</v>
      </c>
      <c r="F169" s="0" t="s">
        <v>959</v>
      </c>
      <c r="G169" s="0" t="str">
        <f aca="false">LEFT(B169,2)</f>
        <v>10</v>
      </c>
      <c r="H169" s="0" t="str">
        <f aca="false">I169&amp;"_"&amp;G169&amp;"_"&amp;F169</f>
        <v>Skrubtudse_10_20180824_DL2018007_AlleroedGym_koersel1</v>
      </c>
      <c r="I169" s="61" t="str">
        <f aca="false">MID(RIGHT(B169,LEN(B169)-3),1,FIND("_",RIGHT(B169,LEN(B169)-3))-1)</f>
        <v>Skrubtudse</v>
      </c>
      <c r="J169" s="61" t="str">
        <f aca="false">TRIM(SUBSTITUTE(RIGHT(B169,FIND(I169,B169)+1),"_",""))</f>
        <v>eDNA</v>
      </c>
      <c r="K169" s="0" t="n">
        <f aca="false">IFERROR(VALUE(SUBSTITUTE(E169,".",",")),E169)</f>
        <v>29.8</v>
      </c>
      <c r="L169" s="61" t="str">
        <f aca="false">IF(J169="PosK",SUMIFS(K:K,J:J,"PosK",H:H,H169),"")</f>
        <v/>
      </c>
      <c r="M169" s="61" t="str">
        <f aca="false">IF(J169="PosK",SUMIFS(K:K,J:J,"NegK",H:H,H169),"")</f>
        <v/>
      </c>
      <c r="N169" s="61" t="str">
        <f aca="false">IF(J169="PosK",SUMIFS(K:K,J:J,"eDNA",H:H,H169),"")</f>
        <v/>
      </c>
      <c r="P169" s="62"/>
      <c r="T169" s="63"/>
      <c r="W169" s="64"/>
    </row>
    <row r="170" customFormat="false" ht="14.25" hidden="false" customHeight="false" outlineLevel="0" collapsed="false">
      <c r="A170" s="0" t="s">
        <v>826</v>
      </c>
      <c r="B170" s="52" t="s">
        <v>976</v>
      </c>
      <c r="C170" s="52" t="s">
        <v>743</v>
      </c>
      <c r="D170" s="53" t="n">
        <v>0.1</v>
      </c>
      <c r="E170" s="53" t="s">
        <v>748</v>
      </c>
      <c r="F170" s="0" t="s">
        <v>959</v>
      </c>
      <c r="G170" s="0" t="str">
        <f aca="false">LEFT(B170,2)</f>
        <v>11</v>
      </c>
      <c r="H170" s="0" t="str">
        <f aca="false">I170&amp;"_"&amp;G170&amp;"_"&amp;F170</f>
        <v>Bjergsalamander_11_20180824_DL2018007_AlleroedGym_koersel1</v>
      </c>
      <c r="I170" s="61" t="str">
        <f aca="false">MID(RIGHT(B170,LEN(B170)-3),1,FIND("_",RIGHT(B170,LEN(B170)-3))-1)</f>
        <v>Bjergsalamander</v>
      </c>
      <c r="J170" s="61" t="str">
        <f aca="false">TRIM(SUBSTITUTE(RIGHT(B170,FIND(I170,B170)+1),"_",""))</f>
        <v>PosK</v>
      </c>
      <c r="K170" s="0" t="str">
        <f aca="false">IFERROR(VALUE(SUBSTITUTE(E170,".",",")),E170)</f>
        <v>No Ct</v>
      </c>
      <c r="L170" s="61" t="n">
        <f aca="false">IF(J170="PosK",SUMIFS(K:K,J:J,"PosK",H:H,H170),"")</f>
        <v>0</v>
      </c>
      <c r="M170" s="61" t="n">
        <f aca="false">IF(J170="PosK",SUMIFS(K:K,J:J,"NegK",H:H,H170),"")</f>
        <v>0</v>
      </c>
      <c r="N170" s="61" t="n">
        <f aca="false">IF(J170="PosK",SUMIFS(K:K,J:J,"eDNA",H:H,H170),"")</f>
        <v>24.96</v>
      </c>
      <c r="P170" s="62" t="n">
        <f aca="false">IF(K172="No Ct",0,K172)</f>
        <v>0</v>
      </c>
      <c r="Q170" s="62" t="n">
        <f aca="false">IF(K173="No Ct",0,K173)</f>
        <v>24.96</v>
      </c>
      <c r="R170" s="0" t="str">
        <f aca="false">IF(AND(L170&gt;0,M170=0),"Valid","Invalid")</f>
        <v>Invalid</v>
      </c>
      <c r="S170" s="0" t="str">
        <f aca="false">IF(OR(P170&gt;1,Q170&gt;1),"Present","Absent")</f>
        <v>Present</v>
      </c>
      <c r="T170" s="63" t="str">
        <f aca="false">IF(OR(AND(P170&gt;1,P170&lt;41),AND(Q170&gt;1,Q170&lt;41)),"Ct&lt;41","Ct&gt;41")</f>
        <v>Ct&lt;41</v>
      </c>
      <c r="U170" s="0" t="str">
        <f aca="false">I170</f>
        <v>Bjergsalamander</v>
      </c>
      <c r="V170" s="0" t="str">
        <f aca="false">MID(F170,10,9)</f>
        <v>DL2018007</v>
      </c>
      <c r="W170" s="64" t="str">
        <f aca="false">V170&amp;"_"&amp;U170&amp;"_"&amp;R170&amp;"_"&amp;S170&amp;"_"&amp;T170</f>
        <v>DL2018007_Bjergsalamander_Invalid_Present_Ct&lt;41</v>
      </c>
    </row>
    <row r="171" customFormat="false" ht="14.25" hidden="false" customHeight="false" outlineLevel="0" collapsed="false">
      <c r="A171" s="0" t="s">
        <v>828</v>
      </c>
      <c r="B171" s="52" t="s">
        <v>977</v>
      </c>
      <c r="C171" s="52" t="s">
        <v>747</v>
      </c>
      <c r="D171" s="53" t="n">
        <v>0.1</v>
      </c>
      <c r="E171" s="53" t="s">
        <v>748</v>
      </c>
      <c r="F171" s="0" t="s">
        <v>959</v>
      </c>
      <c r="G171" s="0" t="str">
        <f aca="false">LEFT(B171,2)</f>
        <v>11</v>
      </c>
      <c r="H171" s="0" t="str">
        <f aca="false">I171&amp;"_"&amp;G171&amp;"_"&amp;F171</f>
        <v>Bjergsalamander_11_20180824_DL2018007_AlleroedGym_koersel1</v>
      </c>
      <c r="I171" s="61" t="str">
        <f aca="false">MID(RIGHT(B171,LEN(B171)-3),1,FIND("_",RIGHT(B171,LEN(B171)-3))-1)</f>
        <v>Bjergsalamander</v>
      </c>
      <c r="J171" s="61" t="str">
        <f aca="false">TRIM(SUBSTITUTE(RIGHT(B171,FIND(I171,B171)+1),"_",""))</f>
        <v>NegK</v>
      </c>
      <c r="K171" s="0" t="str">
        <f aca="false">IFERROR(VALUE(SUBSTITUTE(E171,".",",")),E171)</f>
        <v>No Ct</v>
      </c>
      <c r="L171" s="61" t="str">
        <f aca="false">IF(J171="PosK",SUMIFS(K:K,J:J,"PosK",H:H,H171),"")</f>
        <v/>
      </c>
      <c r="M171" s="61" t="str">
        <f aca="false">IF(J171="PosK",SUMIFS(K:K,J:J,"NegK",H:H,H171),"")</f>
        <v/>
      </c>
      <c r="N171" s="61" t="str">
        <f aca="false">IF(J171="PosK",SUMIFS(K:K,J:J,"eDNA",H:H,H171),"")</f>
        <v/>
      </c>
    </row>
    <row r="172" customFormat="false" ht="14.25" hidden="false" customHeight="false" outlineLevel="0" collapsed="false">
      <c r="A172" s="0" t="s">
        <v>830</v>
      </c>
      <c r="B172" s="52" t="s">
        <v>978</v>
      </c>
      <c r="C172" s="52" t="s">
        <v>751</v>
      </c>
      <c r="D172" s="53" t="n">
        <v>0.1</v>
      </c>
      <c r="E172" s="53" t="s">
        <v>748</v>
      </c>
      <c r="F172" s="0" t="s">
        <v>959</v>
      </c>
      <c r="G172" s="0" t="str">
        <f aca="false">LEFT(B172,2)</f>
        <v>11</v>
      </c>
      <c r="H172" s="0" t="str">
        <f aca="false">I172&amp;"_"&amp;G172&amp;"_"&amp;F172</f>
        <v>Bjergsalamander_11_20180824_DL2018007_AlleroedGym_koersel1</v>
      </c>
      <c r="I172" s="61" t="str">
        <f aca="false">MID(RIGHT(B172,LEN(B172)-3),1,FIND("_",RIGHT(B172,LEN(B172)-3))-1)</f>
        <v>Bjergsalamander</v>
      </c>
      <c r="J172" s="61" t="str">
        <f aca="false">TRIM(SUBSTITUTE(RIGHT(B172,FIND(I172,B172)+1),"_",""))</f>
        <v>eDNA</v>
      </c>
      <c r="K172" s="0" t="str">
        <f aca="false">IFERROR(VALUE(SUBSTITUTE(E172,".",",")),E172)</f>
        <v>No Ct</v>
      </c>
      <c r="L172" s="61" t="str">
        <f aca="false">IF(J172="PosK",SUMIFS(K:K,J:J,"PosK",H:H,H172),"")</f>
        <v/>
      </c>
      <c r="M172" s="61" t="str">
        <f aca="false">IF(J172="PosK",SUMIFS(K:K,J:J,"NegK",H:H,H172),"")</f>
        <v/>
      </c>
      <c r="N172" s="61" t="str">
        <f aca="false">IF(J172="PosK",SUMIFS(K:K,J:J,"eDNA",H:H,H172),"")</f>
        <v/>
      </c>
      <c r="Q172" s="62"/>
    </row>
    <row r="173" customFormat="false" ht="14.25" hidden="false" customHeight="false" outlineLevel="0" collapsed="false">
      <c r="A173" s="0" t="s">
        <v>832</v>
      </c>
      <c r="B173" s="52" t="s">
        <v>979</v>
      </c>
      <c r="C173" s="52" t="s">
        <v>751</v>
      </c>
      <c r="D173" s="53" t="n">
        <v>0.1</v>
      </c>
      <c r="E173" s="53" t="n">
        <v>24.96</v>
      </c>
      <c r="F173" s="0" t="s">
        <v>959</v>
      </c>
      <c r="G173" s="0" t="str">
        <f aca="false">LEFT(B173,2)</f>
        <v>11</v>
      </c>
      <c r="H173" s="0" t="str">
        <f aca="false">I173&amp;"_"&amp;G173&amp;"_"&amp;F173</f>
        <v>Bjergsalamander_11_20180824_DL2018007_AlleroedGym_koersel1</v>
      </c>
      <c r="I173" s="61" t="str">
        <f aca="false">MID(RIGHT(B173,LEN(B173)-3),1,FIND("_",RIGHT(B173,LEN(B173)-3))-1)</f>
        <v>Bjergsalamander</v>
      </c>
      <c r="J173" s="61" t="str">
        <f aca="false">TRIM(SUBSTITUTE(RIGHT(B173,FIND(I173,B173)+1),"_",""))</f>
        <v>eDNA</v>
      </c>
      <c r="K173" s="0" t="n">
        <f aca="false">IFERROR(VALUE(SUBSTITUTE(E173,".",",")),E173)</f>
        <v>24.96</v>
      </c>
      <c r="L173" s="61" t="str">
        <f aca="false">IF(J173="PosK",SUMIFS(K:K,J:J,"PosK",H:H,H173),"")</f>
        <v/>
      </c>
      <c r="M173" s="61" t="str">
        <f aca="false">IF(J173="PosK",SUMIFS(K:K,J:J,"NegK",H:H,H173),"")</f>
        <v/>
      </c>
      <c r="N173" s="61" t="str">
        <f aca="false">IF(J173="PosK",SUMIFS(K:K,J:J,"eDNA",H:H,H173),"")</f>
        <v/>
      </c>
      <c r="P173" s="62"/>
      <c r="T173" s="63"/>
      <c r="W173" s="64"/>
    </row>
    <row r="174" customFormat="false" ht="14.25" hidden="false" customHeight="false" outlineLevel="0" collapsed="false">
      <c r="A174" s="0" t="s">
        <v>834</v>
      </c>
      <c r="B174" s="52" t="s">
        <v>980</v>
      </c>
      <c r="C174" s="52" t="s">
        <v>743</v>
      </c>
      <c r="D174" s="53" t="n">
        <v>0.1</v>
      </c>
      <c r="E174" s="53" t="n">
        <v>23.2</v>
      </c>
      <c r="F174" s="0" t="s">
        <v>959</v>
      </c>
      <c r="G174" s="0" t="str">
        <f aca="false">LEFT(B174,2)</f>
        <v>12</v>
      </c>
      <c r="H174" s="0" t="str">
        <f aca="false">I174&amp;"_"&amp;G174&amp;"_"&amp;F174</f>
        <v>Latterfroe_12_20180824_DL2018007_AlleroedGym_koersel1</v>
      </c>
      <c r="I174" s="61" t="str">
        <f aca="false">MID(RIGHT(B174,LEN(B174)-3),1,FIND("_",RIGHT(B174,LEN(B174)-3))-1)</f>
        <v>Latterfroe</v>
      </c>
      <c r="J174" s="61" t="str">
        <f aca="false">TRIM(SUBSTITUTE(RIGHT(B174,FIND(I174,B174)+1),"_",""))</f>
        <v>PosK</v>
      </c>
      <c r="K174" s="0" t="n">
        <f aca="false">IFERROR(VALUE(SUBSTITUTE(E174,".",",")),E174)</f>
        <v>23.2</v>
      </c>
      <c r="L174" s="61" t="n">
        <f aca="false">IF(J174="PosK",SUMIFS(K:K,J:J,"PosK",H:H,H174),"")</f>
        <v>23.2</v>
      </c>
      <c r="M174" s="61" t="n">
        <f aca="false">IF(J174="PosK",SUMIFS(K:K,J:J,"NegK",H:H,H174),"")</f>
        <v>0</v>
      </c>
      <c r="N174" s="61" t="n">
        <f aca="false">IF(J174="PosK",SUMIFS(K:K,J:J,"eDNA",H:H,H174),"")</f>
        <v>0</v>
      </c>
      <c r="P174" s="62" t="n">
        <f aca="false">IF(K176="No Ct",0,K176)</f>
        <v>0</v>
      </c>
      <c r="Q174" s="62" t="n">
        <f aca="false">IF(K177="No Ct",0,K177)</f>
        <v>0</v>
      </c>
      <c r="R174" s="0" t="str">
        <f aca="false">IF(AND(L174&gt;0,M174=0),"Valid","Invalid")</f>
        <v>Valid</v>
      </c>
      <c r="S174" s="0" t="str">
        <f aca="false">IF(OR(P174&gt;1,Q174&gt;1),"Present","Absent")</f>
        <v>Absent</v>
      </c>
      <c r="T174" s="63" t="str">
        <f aca="false">IF(OR(AND(P174&gt;1,P174&lt;41),AND(Q174&gt;1,Q174&lt;41)),"Ct&lt;41","Ct&gt;41")</f>
        <v>Ct&gt;41</v>
      </c>
      <c r="U174" s="0" t="str">
        <f aca="false">I174</f>
        <v>Latterfroe</v>
      </c>
      <c r="V174" s="0" t="str">
        <f aca="false">MID(F174,10,9)</f>
        <v>DL2018007</v>
      </c>
      <c r="W174" s="64" t="str">
        <f aca="false">V174&amp;"_"&amp;U174&amp;"_"&amp;R174&amp;"_"&amp;S174&amp;"_"&amp;T174</f>
        <v>DL2018007_Latterfroe_Valid_Absent_Ct&gt;41</v>
      </c>
    </row>
    <row r="175" customFormat="false" ht="14.25" hidden="false" customHeight="false" outlineLevel="0" collapsed="false">
      <c r="A175" s="0" t="s">
        <v>836</v>
      </c>
      <c r="B175" s="52" t="s">
        <v>981</v>
      </c>
      <c r="C175" s="52" t="s">
        <v>747</v>
      </c>
      <c r="D175" s="53" t="n">
        <v>0.1</v>
      </c>
      <c r="E175" s="53" t="s">
        <v>748</v>
      </c>
      <c r="F175" s="0" t="s">
        <v>959</v>
      </c>
      <c r="G175" s="0" t="str">
        <f aca="false">LEFT(B175,2)</f>
        <v>12</v>
      </c>
      <c r="H175" s="0" t="str">
        <f aca="false">I175&amp;"_"&amp;G175&amp;"_"&amp;F175</f>
        <v>Latterfroe_12_20180824_DL2018007_AlleroedGym_koersel1</v>
      </c>
      <c r="I175" s="61" t="str">
        <f aca="false">MID(RIGHT(B175,LEN(B175)-3),1,FIND("_",RIGHT(B175,LEN(B175)-3))-1)</f>
        <v>Latterfroe</v>
      </c>
      <c r="J175" s="61" t="str">
        <f aca="false">TRIM(SUBSTITUTE(RIGHT(B175,FIND(I175,B175)+1),"_",""))</f>
        <v>NegK</v>
      </c>
      <c r="K175" s="0" t="str">
        <f aca="false">IFERROR(VALUE(SUBSTITUTE(E175,".",",")),E175)</f>
        <v>No Ct</v>
      </c>
      <c r="L175" s="61" t="str">
        <f aca="false">IF(J175="PosK",SUMIFS(K:K,J:J,"PosK",H:H,H175),"")</f>
        <v/>
      </c>
      <c r="M175" s="61" t="str">
        <f aca="false">IF(J175="PosK",SUMIFS(K:K,J:J,"NegK",H:H,H175),"")</f>
        <v/>
      </c>
      <c r="N175" s="61" t="str">
        <f aca="false">IF(J175="PosK",SUMIFS(K:K,J:J,"eDNA",H:H,H175),"")</f>
        <v/>
      </c>
    </row>
    <row r="176" customFormat="false" ht="14.25" hidden="false" customHeight="false" outlineLevel="0" collapsed="false">
      <c r="A176" s="0" t="s">
        <v>838</v>
      </c>
      <c r="B176" s="52" t="s">
        <v>982</v>
      </c>
      <c r="C176" s="52" t="s">
        <v>751</v>
      </c>
      <c r="D176" s="53" t="n">
        <v>0.1</v>
      </c>
      <c r="E176" s="53" t="s">
        <v>748</v>
      </c>
      <c r="F176" s="0" t="s">
        <v>959</v>
      </c>
      <c r="G176" s="0" t="str">
        <f aca="false">LEFT(B176,2)</f>
        <v>12</v>
      </c>
      <c r="H176" s="0" t="str">
        <f aca="false">I176&amp;"_"&amp;G176&amp;"_"&amp;F176</f>
        <v>Latterfroe_12_20180824_DL2018007_AlleroedGym_koersel1</v>
      </c>
      <c r="I176" s="61" t="str">
        <f aca="false">MID(RIGHT(B176,LEN(B176)-3),1,FIND("_",RIGHT(B176,LEN(B176)-3))-1)</f>
        <v>Latterfroe</v>
      </c>
      <c r="J176" s="61" t="str">
        <f aca="false">TRIM(SUBSTITUTE(RIGHT(B176,FIND(I176,B176)+1),"_",""))</f>
        <v>eDNA</v>
      </c>
      <c r="K176" s="0" t="str">
        <f aca="false">IFERROR(VALUE(SUBSTITUTE(E176,".",",")),E176)</f>
        <v>No Ct</v>
      </c>
      <c r="L176" s="61" t="str">
        <f aca="false">IF(J176="PosK",SUMIFS(K:K,J:J,"PosK",H:H,H176),"")</f>
        <v/>
      </c>
      <c r="M176" s="61" t="str">
        <f aca="false">IF(J176="PosK",SUMIFS(K:K,J:J,"NegK",H:H,H176),"")</f>
        <v/>
      </c>
      <c r="N176" s="61" t="str">
        <f aca="false">IF(J176="PosK",SUMIFS(K:K,J:J,"eDNA",H:H,H176),"")</f>
        <v/>
      </c>
      <c r="Q176" s="62"/>
    </row>
    <row r="177" customFormat="false" ht="14.25" hidden="false" customHeight="false" outlineLevel="0" collapsed="false">
      <c r="A177" s="0" t="s">
        <v>840</v>
      </c>
      <c r="B177" s="52" t="s">
        <v>983</v>
      </c>
      <c r="C177" s="52" t="s">
        <v>751</v>
      </c>
      <c r="D177" s="53" t="n">
        <v>0.1</v>
      </c>
      <c r="E177" s="53" t="s">
        <v>748</v>
      </c>
      <c r="F177" s="0" t="s">
        <v>959</v>
      </c>
      <c r="G177" s="0" t="str">
        <f aca="false">LEFT(B177,2)</f>
        <v>12</v>
      </c>
      <c r="H177" s="0" t="str">
        <f aca="false">I177&amp;"_"&amp;G177&amp;"_"&amp;F177</f>
        <v>Latterfroe_12_20180824_DL2018007_AlleroedGym_koersel1</v>
      </c>
      <c r="I177" s="61" t="str">
        <f aca="false">MID(RIGHT(B177,LEN(B177)-3),1,FIND("_",RIGHT(B177,LEN(B177)-3))-1)</f>
        <v>Latterfroe</v>
      </c>
      <c r="J177" s="61" t="str">
        <f aca="false">TRIM(SUBSTITUTE(RIGHT(B177,FIND(I177,B177)+1),"_",""))</f>
        <v>eDNA</v>
      </c>
      <c r="K177" s="0" t="str">
        <f aca="false">IFERROR(VALUE(SUBSTITUTE(E177,".",",")),E177)</f>
        <v>No Ct</v>
      </c>
      <c r="L177" s="61" t="str">
        <f aca="false">IF(J177="PosK",SUMIFS(K:K,J:J,"PosK",H:H,H177),"")</f>
        <v/>
      </c>
      <c r="M177" s="61" t="str">
        <f aca="false">IF(J177="PosK",SUMIFS(K:K,J:J,"NegK",H:H,H177),"")</f>
        <v/>
      </c>
      <c r="N177" s="61" t="str">
        <f aca="false">IF(J177="PosK",SUMIFS(K:K,J:J,"eDNA",H:H,H177),"")</f>
        <v/>
      </c>
      <c r="P177" s="62"/>
      <c r="T177" s="63"/>
      <c r="W177" s="64"/>
    </row>
    <row r="178" customFormat="false" ht="14.25" hidden="false" customHeight="false" outlineLevel="0" collapsed="false">
      <c r="A178" s="0" t="s">
        <v>842</v>
      </c>
      <c r="B178" s="52" t="s">
        <v>984</v>
      </c>
      <c r="C178" s="52" t="s">
        <v>743</v>
      </c>
      <c r="D178" s="53" t="n">
        <v>0.1</v>
      </c>
      <c r="E178" s="53" t="s">
        <v>748</v>
      </c>
      <c r="F178" s="0" t="s">
        <v>959</v>
      </c>
      <c r="G178" s="0" t="str">
        <f aca="false">LEFT(B178,2)</f>
        <v>13</v>
      </c>
      <c r="H178" s="0" t="str">
        <f aca="false">I178&amp;"_"&amp;G178&amp;"_"&amp;F178</f>
        <v>Spidssnudetfroe_13_20180824_DL2018007_AlleroedGym_koersel1</v>
      </c>
      <c r="I178" s="61" t="str">
        <f aca="false">MID(RIGHT(B178,LEN(B178)-3),1,FIND("_",RIGHT(B178,LEN(B178)-3))-1)</f>
        <v>Spidssnudetfroe</v>
      </c>
      <c r="J178" s="61" t="str">
        <f aca="false">TRIM(SUBSTITUTE(RIGHT(B178,FIND(I178,B178)+1),"_",""))</f>
        <v>PosK</v>
      </c>
      <c r="K178" s="0" t="str">
        <f aca="false">IFERROR(VALUE(SUBSTITUTE(E178,".",",")),E178)</f>
        <v>No Ct</v>
      </c>
      <c r="L178" s="61" t="n">
        <f aca="false">IF(J178="PosK",SUMIFS(K:K,J:J,"PosK",H:H,H178),"")</f>
        <v>0</v>
      </c>
      <c r="M178" s="61" t="n">
        <f aca="false">IF(J178="PosK",SUMIFS(K:K,J:J,"NegK",H:H,H178),"")</f>
        <v>0</v>
      </c>
      <c r="N178" s="61" t="n">
        <f aca="false">IF(J178="PosK",SUMIFS(K:K,J:J,"eDNA",H:H,H178),"")</f>
        <v>0</v>
      </c>
      <c r="P178" s="62" t="n">
        <f aca="false">IF(K180="No Ct",0,K180)</f>
        <v>0</v>
      </c>
      <c r="Q178" s="62" t="n">
        <f aca="false">IF(K181="No Ct",0,K181)</f>
        <v>0</v>
      </c>
      <c r="R178" s="0" t="str">
        <f aca="false">IF(AND(L178&gt;0,M178=0),"Valid","Invalid")</f>
        <v>Invalid</v>
      </c>
      <c r="S178" s="0" t="str">
        <f aca="false">IF(OR(P178&gt;1,Q178&gt;1),"Present","Absent")</f>
        <v>Absent</v>
      </c>
      <c r="T178" s="63" t="str">
        <f aca="false">IF(OR(AND(P178&gt;1,P178&lt;41),AND(Q178&gt;1,Q178&lt;41)),"Ct&lt;41","Ct&gt;41")</f>
        <v>Ct&gt;41</v>
      </c>
      <c r="U178" s="0" t="str">
        <f aca="false">I178</f>
        <v>Spidssnudetfroe</v>
      </c>
      <c r="V178" s="0" t="str">
        <f aca="false">MID(F178,10,9)</f>
        <v>DL2018007</v>
      </c>
      <c r="W178" s="64" t="str">
        <f aca="false">V178&amp;"_"&amp;U178&amp;"_"&amp;R178&amp;"_"&amp;S178&amp;"_"&amp;T178</f>
        <v>DL2018007_Spidssnudetfroe_Invalid_Absent_Ct&gt;41</v>
      </c>
    </row>
    <row r="179" customFormat="false" ht="14.25" hidden="false" customHeight="false" outlineLevel="0" collapsed="false">
      <c r="A179" s="0" t="s">
        <v>844</v>
      </c>
      <c r="B179" s="52" t="s">
        <v>985</v>
      </c>
      <c r="C179" s="52" t="s">
        <v>747</v>
      </c>
      <c r="D179" s="53" t="n">
        <v>0.1</v>
      </c>
      <c r="E179" s="53" t="s">
        <v>748</v>
      </c>
      <c r="F179" s="0" t="s">
        <v>959</v>
      </c>
      <c r="G179" s="0" t="str">
        <f aca="false">LEFT(B179,2)</f>
        <v>13</v>
      </c>
      <c r="H179" s="0" t="str">
        <f aca="false">I179&amp;"_"&amp;G179&amp;"_"&amp;F179</f>
        <v>Spidssnudetfroe_13_20180824_DL2018007_AlleroedGym_koersel1</v>
      </c>
      <c r="I179" s="61" t="str">
        <f aca="false">MID(RIGHT(B179,LEN(B179)-3),1,FIND("_",RIGHT(B179,LEN(B179)-3))-1)</f>
        <v>Spidssnudetfroe</v>
      </c>
      <c r="J179" s="61" t="str">
        <f aca="false">TRIM(SUBSTITUTE(RIGHT(B179,FIND(I179,B179)+1),"_",""))</f>
        <v>NegK</v>
      </c>
      <c r="K179" s="0" t="str">
        <f aca="false">IFERROR(VALUE(SUBSTITUTE(E179,".",",")),E179)</f>
        <v>No Ct</v>
      </c>
      <c r="L179" s="61" t="str">
        <f aca="false">IF(J179="PosK",SUMIFS(K:K,J:J,"PosK",H:H,H179),"")</f>
        <v/>
      </c>
      <c r="M179" s="61" t="str">
        <f aca="false">IF(J179="PosK",SUMIFS(K:K,J:J,"NegK",H:H,H179),"")</f>
        <v/>
      </c>
      <c r="N179" s="61" t="str">
        <f aca="false">IF(J179="PosK",SUMIFS(K:K,J:J,"eDNA",H:H,H179),"")</f>
        <v/>
      </c>
    </row>
    <row r="180" customFormat="false" ht="14.25" hidden="false" customHeight="false" outlineLevel="0" collapsed="false">
      <c r="A180" s="0" t="s">
        <v>846</v>
      </c>
      <c r="B180" s="52" t="s">
        <v>986</v>
      </c>
      <c r="C180" s="52" t="s">
        <v>751</v>
      </c>
      <c r="D180" s="53" t="n">
        <v>0.1</v>
      </c>
      <c r="E180" s="53" t="s">
        <v>748</v>
      </c>
      <c r="F180" s="0" t="s">
        <v>959</v>
      </c>
      <c r="G180" s="0" t="str">
        <f aca="false">LEFT(B180,2)</f>
        <v>13</v>
      </c>
      <c r="H180" s="0" t="str">
        <f aca="false">I180&amp;"_"&amp;G180&amp;"_"&amp;F180</f>
        <v>Spidssnudetfroe_13_20180824_DL2018007_AlleroedGym_koersel1</v>
      </c>
      <c r="I180" s="61" t="str">
        <f aca="false">MID(RIGHT(B180,LEN(B180)-3),1,FIND("_",RIGHT(B180,LEN(B180)-3))-1)</f>
        <v>Spidssnudetfroe</v>
      </c>
      <c r="J180" s="61" t="str">
        <f aca="false">TRIM(SUBSTITUTE(RIGHT(B180,FIND(I180,B180)+1),"_",""))</f>
        <v>eDNA</v>
      </c>
      <c r="K180" s="0" t="str">
        <f aca="false">IFERROR(VALUE(SUBSTITUTE(E180,".",",")),E180)</f>
        <v>No Ct</v>
      </c>
      <c r="L180" s="61" t="str">
        <f aca="false">IF(J180="PosK",SUMIFS(K:K,J:J,"PosK",H:H,H180),"")</f>
        <v/>
      </c>
      <c r="M180" s="61" t="str">
        <f aca="false">IF(J180="PosK",SUMIFS(K:K,J:J,"NegK",H:H,H180),"")</f>
        <v/>
      </c>
      <c r="N180" s="61" t="str">
        <f aca="false">IF(J180="PosK",SUMIFS(K:K,J:J,"eDNA",H:H,H180),"")</f>
        <v/>
      </c>
      <c r="Q180" s="62"/>
    </row>
    <row r="181" customFormat="false" ht="14.25" hidden="false" customHeight="false" outlineLevel="0" collapsed="false">
      <c r="A181" s="0" t="s">
        <v>848</v>
      </c>
      <c r="B181" s="52" t="s">
        <v>986</v>
      </c>
      <c r="C181" s="52" t="s">
        <v>751</v>
      </c>
      <c r="D181" s="53" t="n">
        <v>0.1</v>
      </c>
      <c r="E181" s="53" t="s">
        <v>748</v>
      </c>
      <c r="F181" s="0" t="s">
        <v>959</v>
      </c>
      <c r="G181" s="0" t="str">
        <f aca="false">LEFT(B181,2)</f>
        <v>13</v>
      </c>
      <c r="H181" s="0" t="str">
        <f aca="false">I181&amp;"_"&amp;G181&amp;"_"&amp;F181</f>
        <v>Spidssnudetfroe_13_20180824_DL2018007_AlleroedGym_koersel1</v>
      </c>
      <c r="I181" s="61" t="str">
        <f aca="false">MID(RIGHT(B181,LEN(B181)-3),1,FIND("_",RIGHT(B181,LEN(B181)-3))-1)</f>
        <v>Spidssnudetfroe</v>
      </c>
      <c r="J181" s="61" t="str">
        <f aca="false">TRIM(SUBSTITUTE(RIGHT(B181,FIND(I181,B181)+1),"_",""))</f>
        <v>eDNA</v>
      </c>
      <c r="K181" s="0" t="str">
        <f aca="false">IFERROR(VALUE(SUBSTITUTE(E181,".",",")),E181)</f>
        <v>No Ct</v>
      </c>
      <c r="L181" s="61" t="str">
        <f aca="false">IF(J181="PosK",SUMIFS(K:K,J:J,"PosK",H:H,H181),"")</f>
        <v/>
      </c>
      <c r="M181" s="61" t="str">
        <f aca="false">IF(J181="PosK",SUMIFS(K:K,J:J,"NegK",H:H,H181),"")</f>
        <v/>
      </c>
      <c r="N181" s="61" t="str">
        <f aca="false">IF(J181="PosK",SUMIFS(K:K,J:J,"eDNA",H:H,H181),"")</f>
        <v/>
      </c>
      <c r="P181" s="62"/>
      <c r="T181" s="63"/>
      <c r="W181" s="64"/>
    </row>
    <row r="182" customFormat="false" ht="14.25" hidden="false" customHeight="false" outlineLevel="0" collapsed="false">
      <c r="A182" s="0" t="s">
        <v>849</v>
      </c>
      <c r="B182" s="52" t="s">
        <v>987</v>
      </c>
      <c r="C182" s="52" t="s">
        <v>743</v>
      </c>
      <c r="D182" s="53" t="n">
        <v>0.1</v>
      </c>
      <c r="E182" s="53" t="n">
        <v>29.29</v>
      </c>
      <c r="F182" s="0" t="s">
        <v>959</v>
      </c>
      <c r="G182" s="0" t="str">
        <f aca="false">LEFT(B182,2)</f>
        <v>14</v>
      </c>
      <c r="H182" s="0" t="str">
        <f aca="false">I182&amp;"_"&amp;G182&amp;"_"&amp;F182</f>
        <v>Spidssnudetfroe_14_20180824_DL2018007_AlleroedGym_koersel1</v>
      </c>
      <c r="I182" s="61" t="str">
        <f aca="false">MID(RIGHT(B182,LEN(B182)-3),1,FIND("_",RIGHT(B182,LEN(B182)-3))-1)</f>
        <v>Spidssnudetfroe</v>
      </c>
      <c r="J182" s="61" t="str">
        <f aca="false">TRIM(SUBSTITUTE(RIGHT(B182,FIND(I182,B182)+1),"_",""))</f>
        <v>PosK</v>
      </c>
      <c r="K182" s="0" t="n">
        <f aca="false">IFERROR(VALUE(SUBSTITUTE(E182,".",",")),E182)</f>
        <v>29.29</v>
      </c>
      <c r="L182" s="61" t="n">
        <f aca="false">IF(J182="PosK",SUMIFS(K:K,J:J,"PosK",H:H,H182),"")</f>
        <v>29.29</v>
      </c>
      <c r="M182" s="61" t="n">
        <f aca="false">IF(J182="PosK",SUMIFS(K:K,J:J,"NegK",H:H,H182),"")</f>
        <v>0</v>
      </c>
      <c r="N182" s="61" t="n">
        <f aca="false">IF(J182="PosK",SUMIFS(K:K,J:J,"eDNA",H:H,H182),"")</f>
        <v>0</v>
      </c>
      <c r="P182" s="62" t="n">
        <f aca="false">IF(K184="No Ct",0,K184)</f>
        <v>0</v>
      </c>
      <c r="Q182" s="62" t="n">
        <f aca="false">IF(K185="No Ct",0,K185)</f>
        <v>0</v>
      </c>
      <c r="R182" s="0" t="str">
        <f aca="false">IF(AND(L182&gt;0,M182=0),"Valid","Invalid")</f>
        <v>Valid</v>
      </c>
      <c r="S182" s="0" t="str">
        <f aca="false">IF(OR(P182&gt;1,Q182&gt;1),"Present","Absent")</f>
        <v>Absent</v>
      </c>
      <c r="T182" s="63" t="str">
        <f aca="false">IF(OR(AND(P182&gt;1,P182&lt;41),AND(Q182&gt;1,Q182&lt;41)),"Ct&lt;41","Ct&gt;41")</f>
        <v>Ct&gt;41</v>
      </c>
      <c r="U182" s="0" t="str">
        <f aca="false">I182</f>
        <v>Spidssnudetfroe</v>
      </c>
      <c r="V182" s="0" t="str">
        <f aca="false">MID(F182,10,9)</f>
        <v>DL2018007</v>
      </c>
      <c r="W182" s="64" t="str">
        <f aca="false">V182&amp;"_"&amp;U182&amp;"_"&amp;R182&amp;"_"&amp;S182&amp;"_"&amp;T182</f>
        <v>DL2018007_Spidssnudetfroe_Valid_Absent_Ct&gt;41</v>
      </c>
    </row>
    <row r="183" customFormat="false" ht="14.25" hidden="false" customHeight="false" outlineLevel="0" collapsed="false">
      <c r="A183" s="0" t="s">
        <v>851</v>
      </c>
      <c r="B183" s="52" t="s">
        <v>988</v>
      </c>
      <c r="C183" s="52" t="s">
        <v>747</v>
      </c>
      <c r="D183" s="53" t="n">
        <v>0.1</v>
      </c>
      <c r="E183" s="53" t="s">
        <v>748</v>
      </c>
      <c r="F183" s="0" t="s">
        <v>959</v>
      </c>
      <c r="G183" s="0" t="str">
        <f aca="false">LEFT(B183,2)</f>
        <v>14</v>
      </c>
      <c r="H183" s="0" t="str">
        <f aca="false">I183&amp;"_"&amp;G183&amp;"_"&amp;F183</f>
        <v>Spidssnudetfroe_14_20180824_DL2018007_AlleroedGym_koersel1</v>
      </c>
      <c r="I183" s="61" t="str">
        <f aca="false">MID(RIGHT(B183,LEN(B183)-3),1,FIND("_",RIGHT(B183,LEN(B183)-3))-1)</f>
        <v>Spidssnudetfroe</v>
      </c>
      <c r="J183" s="61" t="str">
        <f aca="false">TRIM(SUBSTITUTE(RIGHT(B183,FIND(I183,B183)+1),"_",""))</f>
        <v>NegK</v>
      </c>
      <c r="K183" s="0" t="str">
        <f aca="false">IFERROR(VALUE(SUBSTITUTE(E183,".",",")),E183)</f>
        <v>No Ct</v>
      </c>
      <c r="L183" s="61" t="str">
        <f aca="false">IF(J183="PosK",SUMIFS(K:K,J:J,"PosK",H:H,H183),"")</f>
        <v/>
      </c>
      <c r="M183" s="61" t="str">
        <f aca="false">IF(J183="PosK",SUMIFS(K:K,J:J,"NegK",H:H,H183),"")</f>
        <v/>
      </c>
      <c r="N183" s="61" t="str">
        <f aca="false">IF(J183="PosK",SUMIFS(K:K,J:J,"eDNA",H:H,H183),"")</f>
        <v/>
      </c>
    </row>
    <row r="184" customFormat="false" ht="14.25" hidden="false" customHeight="false" outlineLevel="0" collapsed="false">
      <c r="A184" s="0" t="s">
        <v>853</v>
      </c>
      <c r="B184" s="52" t="s">
        <v>989</v>
      </c>
      <c r="C184" s="52" t="s">
        <v>751</v>
      </c>
      <c r="D184" s="53" t="n">
        <v>0.1</v>
      </c>
      <c r="E184" s="53" t="s">
        <v>748</v>
      </c>
      <c r="F184" s="0" t="s">
        <v>959</v>
      </c>
      <c r="G184" s="0" t="str">
        <f aca="false">LEFT(B184,2)</f>
        <v>14</v>
      </c>
      <c r="H184" s="0" t="str">
        <f aca="false">I184&amp;"_"&amp;G184&amp;"_"&amp;F184</f>
        <v>Spidssnudetfroe_14_20180824_DL2018007_AlleroedGym_koersel1</v>
      </c>
      <c r="I184" s="61" t="str">
        <f aca="false">MID(RIGHT(B184,LEN(B184)-3),1,FIND("_",RIGHT(B184,LEN(B184)-3))-1)</f>
        <v>Spidssnudetfroe</v>
      </c>
      <c r="J184" s="61" t="str">
        <f aca="false">TRIM(SUBSTITUTE(RIGHT(B184,FIND(I184,B184)+1),"_",""))</f>
        <v>eDNA</v>
      </c>
      <c r="K184" s="0" t="str">
        <f aca="false">IFERROR(VALUE(SUBSTITUTE(E184,".",",")),E184)</f>
        <v>No Ct</v>
      </c>
      <c r="L184" s="61" t="str">
        <f aca="false">IF(J184="PosK",SUMIFS(K:K,J:J,"PosK",H:H,H184),"")</f>
        <v/>
      </c>
      <c r="M184" s="61" t="str">
        <f aca="false">IF(J184="PosK",SUMIFS(K:K,J:J,"NegK",H:H,H184),"")</f>
        <v/>
      </c>
      <c r="N184" s="61" t="str">
        <f aca="false">IF(J184="PosK",SUMIFS(K:K,J:J,"eDNA",H:H,H184),"")</f>
        <v/>
      </c>
      <c r="Q184" s="62"/>
    </row>
    <row r="185" customFormat="false" ht="14.25" hidden="false" customHeight="false" outlineLevel="0" collapsed="false">
      <c r="A185" s="0" t="s">
        <v>855</v>
      </c>
      <c r="B185" s="52" t="s">
        <v>989</v>
      </c>
      <c r="C185" s="52" t="s">
        <v>751</v>
      </c>
      <c r="D185" s="53" t="n">
        <v>0.1</v>
      </c>
      <c r="E185" s="53" t="s">
        <v>748</v>
      </c>
      <c r="F185" s="0" t="s">
        <v>959</v>
      </c>
      <c r="G185" s="0" t="str">
        <f aca="false">LEFT(B185,2)</f>
        <v>14</v>
      </c>
      <c r="H185" s="0" t="str">
        <f aca="false">I185&amp;"_"&amp;G185&amp;"_"&amp;F185</f>
        <v>Spidssnudetfroe_14_20180824_DL2018007_AlleroedGym_koersel1</v>
      </c>
      <c r="I185" s="61" t="str">
        <f aca="false">MID(RIGHT(B185,LEN(B185)-3),1,FIND("_",RIGHT(B185,LEN(B185)-3))-1)</f>
        <v>Spidssnudetfroe</v>
      </c>
      <c r="J185" s="61" t="str">
        <f aca="false">TRIM(SUBSTITUTE(RIGHT(B185,FIND(I185,B185)+1),"_",""))</f>
        <v>eDNA</v>
      </c>
      <c r="K185" s="0" t="str">
        <f aca="false">IFERROR(VALUE(SUBSTITUTE(E185,".",",")),E185)</f>
        <v>No Ct</v>
      </c>
      <c r="L185" s="61" t="str">
        <f aca="false">IF(J185="PosK",SUMIFS(K:K,J:J,"PosK",H:H,H185),"")</f>
        <v/>
      </c>
      <c r="M185" s="61" t="str">
        <f aca="false">IF(J185="PosK",SUMIFS(K:K,J:J,"NegK",H:H,H185),"")</f>
        <v/>
      </c>
      <c r="N185" s="61" t="str">
        <f aca="false">IF(J185="PosK",SUMIFS(K:K,J:J,"eDNA",H:H,H185),"")</f>
        <v/>
      </c>
      <c r="P185" s="62"/>
      <c r="T185" s="63"/>
      <c r="W185" s="64"/>
    </row>
    <row r="186" customFormat="false" ht="14.25" hidden="false" customHeight="false" outlineLevel="0" collapsed="false">
      <c r="A186" s="0" t="s">
        <v>856</v>
      </c>
      <c r="B186" s="52" t="s">
        <v>990</v>
      </c>
      <c r="C186" s="52" t="s">
        <v>743</v>
      </c>
      <c r="D186" s="53" t="n">
        <v>0.1</v>
      </c>
      <c r="E186" s="53" t="s">
        <v>748</v>
      </c>
      <c r="F186" s="0" t="s">
        <v>959</v>
      </c>
      <c r="G186" s="0" t="str">
        <f aca="false">LEFT(B186,2)</f>
        <v>15</v>
      </c>
      <c r="H186" s="0" t="str">
        <f aca="false">I186&amp;"_"&amp;G186&amp;"_"&amp;F186</f>
        <v>KortbenetGroenFroe_15_20180824_DL2018007_AlleroedGym_koersel1</v>
      </c>
      <c r="I186" s="61" t="str">
        <f aca="false">MID(RIGHT(B186,LEN(B186)-3),1,FIND("_",RIGHT(B186,LEN(B186)-3))-1)</f>
        <v>KortbenetGroenFroe</v>
      </c>
      <c r="J186" s="61" t="str">
        <f aca="false">TRIM(SUBSTITUTE(RIGHT(B186,FIND(I186,B186)+1),"_",""))</f>
        <v>PosK</v>
      </c>
      <c r="K186" s="0" t="str">
        <f aca="false">IFERROR(VALUE(SUBSTITUTE(E186,".",",")),E186)</f>
        <v>No Ct</v>
      </c>
      <c r="L186" s="61" t="n">
        <f aca="false">IF(J186="PosK",SUMIFS(K:K,J:J,"PosK",H:H,H186),"")</f>
        <v>0</v>
      </c>
      <c r="M186" s="61" t="n">
        <f aca="false">IF(J186="PosK",SUMIFS(K:K,J:J,"NegK",H:H,H186),"")</f>
        <v>0</v>
      </c>
      <c r="N186" s="61" t="n">
        <f aca="false">IF(J186="PosK",SUMIFS(K:K,J:J,"eDNA",H:H,H186),"")</f>
        <v>32.32</v>
      </c>
      <c r="P186" s="62" t="n">
        <f aca="false">IF(K188="No Ct",0,K188)</f>
        <v>32.32</v>
      </c>
      <c r="Q186" s="62" t="n">
        <f aca="false">IF(K189="No Ct",0,K189)</f>
        <v>0</v>
      </c>
      <c r="R186" s="0" t="str">
        <f aca="false">IF(AND(L186&gt;0,M186=0),"Valid","Invalid")</f>
        <v>Invalid</v>
      </c>
      <c r="S186" s="0" t="str">
        <f aca="false">IF(OR(P186&gt;1,Q186&gt;1),"Present","Absent")</f>
        <v>Present</v>
      </c>
      <c r="T186" s="63" t="str">
        <f aca="false">IF(OR(AND(P186&gt;1,P186&lt;41),AND(Q186&gt;1,Q186&lt;41)),"Ct&lt;41","Ct&gt;41")</f>
        <v>Ct&lt;41</v>
      </c>
      <c r="U186" s="0" t="str">
        <f aca="false">I186</f>
        <v>KortbenetGroenFroe</v>
      </c>
      <c r="V186" s="0" t="str">
        <f aca="false">MID(F186,10,9)</f>
        <v>DL2018007</v>
      </c>
      <c r="W186" s="64" t="str">
        <f aca="false">V186&amp;"_"&amp;U186&amp;"_"&amp;R186&amp;"_"&amp;S186&amp;"_"&amp;T186</f>
        <v>DL2018007_KortbenetGroenFroe_Invalid_Present_Ct&lt;41</v>
      </c>
    </row>
    <row r="187" customFormat="false" ht="14.25" hidden="false" customHeight="false" outlineLevel="0" collapsed="false">
      <c r="A187" s="0" t="s">
        <v>858</v>
      </c>
      <c r="B187" s="52" t="s">
        <v>991</v>
      </c>
      <c r="C187" s="52" t="s">
        <v>747</v>
      </c>
      <c r="D187" s="53" t="n">
        <v>0.1</v>
      </c>
      <c r="E187" s="53" t="s">
        <v>748</v>
      </c>
      <c r="F187" s="0" t="s">
        <v>959</v>
      </c>
      <c r="G187" s="0" t="str">
        <f aca="false">LEFT(B187,2)</f>
        <v>15</v>
      </c>
      <c r="H187" s="0" t="str">
        <f aca="false">I187&amp;"_"&amp;G187&amp;"_"&amp;F187</f>
        <v>KortbenetGroenFroe_15_20180824_DL2018007_AlleroedGym_koersel1</v>
      </c>
      <c r="I187" s="61" t="str">
        <f aca="false">MID(RIGHT(B187,LEN(B187)-3),1,FIND("_",RIGHT(B187,LEN(B187)-3))-1)</f>
        <v>KortbenetGroenFroe</v>
      </c>
      <c r="J187" s="61" t="str">
        <f aca="false">TRIM(SUBSTITUTE(RIGHT(B187,FIND(I187,B187)+1),"_",""))</f>
        <v>NegK</v>
      </c>
      <c r="K187" s="0" t="str">
        <f aca="false">IFERROR(VALUE(SUBSTITUTE(E187,".",",")),E187)</f>
        <v>No Ct</v>
      </c>
      <c r="L187" s="61" t="str">
        <f aca="false">IF(J187="PosK",SUMIFS(K:K,J:J,"PosK",H:H,H187),"")</f>
        <v/>
      </c>
      <c r="M187" s="61" t="str">
        <f aca="false">IF(J187="PosK",SUMIFS(K:K,J:J,"NegK",H:H,H187),"")</f>
        <v/>
      </c>
      <c r="N187" s="61" t="str">
        <f aca="false">IF(J187="PosK",SUMIFS(K:K,J:J,"eDNA",H:H,H187),"")</f>
        <v/>
      </c>
    </row>
    <row r="188" customFormat="false" ht="14.25" hidden="false" customHeight="false" outlineLevel="0" collapsed="false">
      <c r="A188" s="0" t="s">
        <v>860</v>
      </c>
      <c r="B188" s="52" t="s">
        <v>992</v>
      </c>
      <c r="C188" s="52" t="s">
        <v>751</v>
      </c>
      <c r="D188" s="53" t="n">
        <v>0.1</v>
      </c>
      <c r="E188" s="53" t="n">
        <v>32.32</v>
      </c>
      <c r="F188" s="0" t="s">
        <v>959</v>
      </c>
      <c r="G188" s="0" t="str">
        <f aca="false">LEFT(B188,2)</f>
        <v>15</v>
      </c>
      <c r="H188" s="0" t="str">
        <f aca="false">I188&amp;"_"&amp;G188&amp;"_"&amp;F188</f>
        <v>KortbenetGroenFroe_15_20180824_DL2018007_AlleroedGym_koersel1</v>
      </c>
      <c r="I188" s="61" t="str">
        <f aca="false">MID(RIGHT(B188,LEN(B188)-3),1,FIND("_",RIGHT(B188,LEN(B188)-3))-1)</f>
        <v>KortbenetGroenFroe</v>
      </c>
      <c r="J188" s="61" t="str">
        <f aca="false">TRIM(SUBSTITUTE(RIGHT(B188,FIND(I188,B188)+1),"_",""))</f>
        <v>eDNA</v>
      </c>
      <c r="K188" s="0" t="n">
        <f aca="false">IFERROR(VALUE(SUBSTITUTE(E188,".",",")),E188)</f>
        <v>32.32</v>
      </c>
      <c r="L188" s="61" t="str">
        <f aca="false">IF(J188="PosK",SUMIFS(K:K,J:J,"PosK",H:H,H188),"")</f>
        <v/>
      </c>
      <c r="M188" s="61" t="str">
        <f aca="false">IF(J188="PosK",SUMIFS(K:K,J:J,"NegK",H:H,H188),"")</f>
        <v/>
      </c>
      <c r="N188" s="61" t="str">
        <f aca="false">IF(J188="PosK",SUMIFS(K:K,J:J,"eDNA",H:H,H188),"")</f>
        <v/>
      </c>
      <c r="Q188" s="62"/>
    </row>
    <row r="189" customFormat="false" ht="14.25" hidden="false" customHeight="false" outlineLevel="0" collapsed="false">
      <c r="A189" s="0" t="s">
        <v>862</v>
      </c>
      <c r="B189" s="52" t="s">
        <v>992</v>
      </c>
      <c r="C189" s="52" t="s">
        <v>751</v>
      </c>
      <c r="D189" s="53" t="n">
        <v>0.1</v>
      </c>
      <c r="E189" s="53" t="s">
        <v>748</v>
      </c>
      <c r="F189" s="0" t="s">
        <v>959</v>
      </c>
      <c r="G189" s="0" t="str">
        <f aca="false">LEFT(B189,2)</f>
        <v>15</v>
      </c>
      <c r="H189" s="0" t="str">
        <f aca="false">I189&amp;"_"&amp;G189&amp;"_"&amp;F189</f>
        <v>KortbenetGroenFroe_15_20180824_DL2018007_AlleroedGym_koersel1</v>
      </c>
      <c r="I189" s="61" t="str">
        <f aca="false">MID(RIGHT(B189,LEN(B189)-3),1,FIND("_",RIGHT(B189,LEN(B189)-3))-1)</f>
        <v>KortbenetGroenFroe</v>
      </c>
      <c r="J189" s="61" t="str">
        <f aca="false">TRIM(SUBSTITUTE(RIGHT(B189,FIND(I189,B189)+1),"_",""))</f>
        <v>eDNA</v>
      </c>
      <c r="K189" s="0" t="str">
        <f aca="false">IFERROR(VALUE(SUBSTITUTE(E189,".",",")),E189)</f>
        <v>No Ct</v>
      </c>
      <c r="L189" s="61" t="str">
        <f aca="false">IF(J189="PosK",SUMIFS(K:K,J:J,"PosK",H:H,H189),"")</f>
        <v/>
      </c>
      <c r="M189" s="61" t="str">
        <f aca="false">IF(J189="PosK",SUMIFS(K:K,J:J,"NegK",H:H,H189),"")</f>
        <v/>
      </c>
      <c r="N189" s="61" t="str">
        <f aca="false">IF(J189="PosK",SUMIFS(K:K,J:J,"eDNA",H:H,H189),"")</f>
        <v/>
      </c>
      <c r="P189" s="62"/>
      <c r="T189" s="63"/>
      <c r="W189" s="64"/>
    </row>
    <row r="190" customFormat="false" ht="14.25" hidden="false" customHeight="false" outlineLevel="0" collapsed="false">
      <c r="A190" s="0" t="s">
        <v>863</v>
      </c>
      <c r="B190" s="52" t="s">
        <v>993</v>
      </c>
      <c r="C190" s="52" t="s">
        <v>743</v>
      </c>
      <c r="D190" s="53" t="n">
        <v>0.1</v>
      </c>
      <c r="E190" s="53" t="n">
        <v>24.8</v>
      </c>
      <c r="F190" s="0" t="s">
        <v>959</v>
      </c>
      <c r="G190" s="0" t="str">
        <f aca="false">LEFT(B190,2)</f>
        <v>16</v>
      </c>
      <c r="H190" s="0" t="str">
        <f aca="false">I190&amp;"_"&amp;G190&amp;"_"&amp;F190</f>
        <v>KortbenetGroenFroe_16_20180824_DL2018007_AlleroedGym_koersel1</v>
      </c>
      <c r="I190" s="61" t="str">
        <f aca="false">MID(RIGHT(B190,LEN(B190)-3),1,FIND("_",RIGHT(B190,LEN(B190)-3))-1)</f>
        <v>KortbenetGroenFroe</v>
      </c>
      <c r="J190" s="61" t="str">
        <f aca="false">TRIM(SUBSTITUTE(RIGHT(B190,FIND(I190,B190)+1),"_",""))</f>
        <v>PosK</v>
      </c>
      <c r="K190" s="0" t="n">
        <f aca="false">IFERROR(VALUE(SUBSTITUTE(E190,".",",")),E190)</f>
        <v>24.8</v>
      </c>
      <c r="L190" s="61" t="n">
        <f aca="false">IF(J190="PosK",SUMIFS(K:K,J:J,"PosK",H:H,H190),"")</f>
        <v>24.8</v>
      </c>
      <c r="M190" s="61" t="n">
        <f aca="false">IF(J190="PosK",SUMIFS(K:K,J:J,"NegK",H:H,H190),"")</f>
        <v>0</v>
      </c>
      <c r="N190" s="61" t="n">
        <f aca="false">IF(J190="PosK",SUMIFS(K:K,J:J,"eDNA",H:H,H190),"")</f>
        <v>65.18</v>
      </c>
      <c r="P190" s="62" t="n">
        <f aca="false">IF(K192="No Ct",0,K192)</f>
        <v>32.04</v>
      </c>
      <c r="Q190" s="62" t="n">
        <f aca="false">IF(K193="No Ct",0,K193)</f>
        <v>33.14</v>
      </c>
      <c r="R190" s="0" t="str">
        <f aca="false">IF(AND(L190&gt;0,M190=0),"Valid","Invalid")</f>
        <v>Valid</v>
      </c>
      <c r="S190" s="0" t="str">
        <f aca="false">IF(OR(P190&gt;1,Q190&gt;1),"Present","Absent")</f>
        <v>Present</v>
      </c>
      <c r="T190" s="63" t="str">
        <f aca="false">IF(OR(AND(P190&gt;1,P190&lt;41),AND(Q190&gt;1,Q190&lt;41)),"Ct&lt;41","Ct&gt;41")</f>
        <v>Ct&lt;41</v>
      </c>
      <c r="U190" s="0" t="str">
        <f aca="false">I190</f>
        <v>KortbenetGroenFroe</v>
      </c>
      <c r="V190" s="0" t="str">
        <f aca="false">MID(F190,10,9)</f>
        <v>DL2018007</v>
      </c>
      <c r="W190" s="64" t="str">
        <f aca="false">V190&amp;"_"&amp;U190&amp;"_"&amp;R190&amp;"_"&amp;S190&amp;"_"&amp;T190</f>
        <v>DL2018007_KortbenetGroenFroe_Valid_Present_Ct&lt;41</v>
      </c>
    </row>
    <row r="191" customFormat="false" ht="14.25" hidden="false" customHeight="false" outlineLevel="0" collapsed="false">
      <c r="A191" s="0" t="s">
        <v>865</v>
      </c>
      <c r="B191" s="52" t="s">
        <v>994</v>
      </c>
      <c r="C191" s="52" t="s">
        <v>747</v>
      </c>
      <c r="D191" s="53" t="n">
        <v>0.1</v>
      </c>
      <c r="E191" s="53" t="s">
        <v>748</v>
      </c>
      <c r="F191" s="0" t="s">
        <v>959</v>
      </c>
      <c r="G191" s="0" t="str">
        <f aca="false">LEFT(B191,2)</f>
        <v>16</v>
      </c>
      <c r="H191" s="0" t="str">
        <f aca="false">I191&amp;"_"&amp;G191&amp;"_"&amp;F191</f>
        <v>KortbenetGroenFroe_16_20180824_DL2018007_AlleroedGym_koersel1</v>
      </c>
      <c r="I191" s="61" t="str">
        <f aca="false">MID(RIGHT(B191,LEN(B191)-3),1,FIND("_",RIGHT(B191,LEN(B191)-3))-1)</f>
        <v>KortbenetGroenFroe</v>
      </c>
      <c r="J191" s="61" t="str">
        <f aca="false">TRIM(SUBSTITUTE(RIGHT(B191,FIND(I191,B191)+1),"_",""))</f>
        <v>NegK</v>
      </c>
      <c r="K191" s="0" t="str">
        <f aca="false">IFERROR(VALUE(SUBSTITUTE(E191,".",",")),E191)</f>
        <v>No Ct</v>
      </c>
      <c r="L191" s="61" t="str">
        <f aca="false">IF(J191="PosK",SUMIFS(K:K,J:J,"PosK",H:H,H191),"")</f>
        <v/>
      </c>
      <c r="M191" s="61" t="str">
        <f aca="false">IF(J191="PosK",SUMIFS(K:K,J:J,"NegK",H:H,H191),"")</f>
        <v/>
      </c>
      <c r="N191" s="61" t="str">
        <f aca="false">IF(J191="PosK",SUMIFS(K:K,J:J,"eDNA",H:H,H191),"")</f>
        <v/>
      </c>
    </row>
    <row r="192" customFormat="false" ht="14.25" hidden="false" customHeight="false" outlineLevel="0" collapsed="false">
      <c r="A192" s="0" t="s">
        <v>867</v>
      </c>
      <c r="B192" s="52" t="s">
        <v>995</v>
      </c>
      <c r="C192" s="52" t="s">
        <v>751</v>
      </c>
      <c r="D192" s="53" t="n">
        <v>0.1</v>
      </c>
      <c r="E192" s="53" t="n">
        <v>32.04</v>
      </c>
      <c r="F192" s="0" t="s">
        <v>959</v>
      </c>
      <c r="G192" s="0" t="str">
        <f aca="false">LEFT(B192,2)</f>
        <v>16</v>
      </c>
      <c r="H192" s="0" t="str">
        <f aca="false">I192&amp;"_"&amp;G192&amp;"_"&amp;F192</f>
        <v>KortbenetGroenFroe_16_20180824_DL2018007_AlleroedGym_koersel1</v>
      </c>
      <c r="I192" s="61" t="str">
        <f aca="false">MID(RIGHT(B192,LEN(B192)-3),1,FIND("_",RIGHT(B192,LEN(B192)-3))-1)</f>
        <v>KortbenetGroenFroe</v>
      </c>
      <c r="J192" s="61" t="str">
        <f aca="false">TRIM(SUBSTITUTE(RIGHT(B192,FIND(I192,B192)+1),"_",""))</f>
        <v>eDNA</v>
      </c>
      <c r="K192" s="0" t="n">
        <f aca="false">IFERROR(VALUE(SUBSTITUTE(E192,".",",")),E192)</f>
        <v>32.04</v>
      </c>
      <c r="L192" s="61" t="str">
        <f aca="false">IF(J192="PosK",SUMIFS(K:K,J:J,"PosK",H:H,H192),"")</f>
        <v/>
      </c>
      <c r="M192" s="61" t="str">
        <f aca="false">IF(J192="PosK",SUMIFS(K:K,J:J,"NegK",H:H,H192),"")</f>
        <v/>
      </c>
      <c r="N192" s="61" t="str">
        <f aca="false">IF(J192="PosK",SUMIFS(K:K,J:J,"eDNA",H:H,H192),"")</f>
        <v/>
      </c>
      <c r="Q192" s="62"/>
    </row>
    <row r="193" customFormat="false" ht="14.25" hidden="false" customHeight="false" outlineLevel="0" collapsed="false">
      <c r="A193" s="0" t="s">
        <v>869</v>
      </c>
      <c r="B193" s="52" t="s">
        <v>995</v>
      </c>
      <c r="C193" s="52" t="s">
        <v>751</v>
      </c>
      <c r="D193" s="53" t="n">
        <v>0.1</v>
      </c>
      <c r="E193" s="53" t="n">
        <v>33.14</v>
      </c>
      <c r="F193" s="0" t="s">
        <v>959</v>
      </c>
      <c r="G193" s="0" t="str">
        <f aca="false">LEFT(B193,2)</f>
        <v>16</v>
      </c>
      <c r="H193" s="0" t="str">
        <f aca="false">I193&amp;"_"&amp;G193&amp;"_"&amp;F193</f>
        <v>KortbenetGroenFroe_16_20180824_DL2018007_AlleroedGym_koersel1</v>
      </c>
      <c r="I193" s="61" t="str">
        <f aca="false">MID(RIGHT(B193,LEN(B193)-3),1,FIND("_",RIGHT(B193,LEN(B193)-3))-1)</f>
        <v>KortbenetGroenFroe</v>
      </c>
      <c r="J193" s="61" t="str">
        <f aca="false">TRIM(SUBSTITUTE(RIGHT(B193,FIND(I193,B193)+1),"_",""))</f>
        <v>eDNA</v>
      </c>
      <c r="K193" s="0" t="n">
        <f aca="false">IFERROR(VALUE(SUBSTITUTE(E193,".",",")),E193)</f>
        <v>33.14</v>
      </c>
      <c r="L193" s="61" t="str">
        <f aca="false">IF(J193="PosK",SUMIFS(K:K,J:J,"PosK",H:H,H193),"")</f>
        <v/>
      </c>
      <c r="M193" s="61" t="str">
        <f aca="false">IF(J193="PosK",SUMIFS(K:K,J:J,"NegK",H:H,H193),"")</f>
        <v/>
      </c>
      <c r="N193" s="61" t="str">
        <f aca="false">IF(J193="PosK",SUMIFS(K:K,J:J,"eDNA",H:H,H193),"")</f>
        <v/>
      </c>
      <c r="P193" s="62"/>
      <c r="T193" s="63"/>
      <c r="W193" s="64"/>
    </row>
    <row r="194" customFormat="false" ht="14.25" hidden="false" customHeight="false" outlineLevel="0" collapsed="false">
      <c r="A194" s="0" t="s">
        <v>870</v>
      </c>
      <c r="B194" s="52" t="s">
        <v>996</v>
      </c>
      <c r="C194" s="52" t="s">
        <v>743</v>
      </c>
      <c r="D194" s="53" t="n">
        <v>0.1</v>
      </c>
      <c r="E194" s="53" t="s">
        <v>748</v>
      </c>
      <c r="F194" s="0" t="s">
        <v>959</v>
      </c>
      <c r="G194" s="0" t="str">
        <f aca="false">LEFT(B194,2)</f>
        <v>17</v>
      </c>
      <c r="H194" s="0" t="str">
        <f aca="false">I194&amp;"_"&amp;G194&amp;"_"&amp;F194</f>
        <v>ButsnudetFroe_17_20180824_DL2018007_AlleroedGym_koersel1</v>
      </c>
      <c r="I194" s="61" t="str">
        <f aca="false">MID(RIGHT(B194,LEN(B194)-3),1,FIND("_",RIGHT(B194,LEN(B194)-3))-1)</f>
        <v>ButsnudetFroe</v>
      </c>
      <c r="J194" s="61" t="str">
        <f aca="false">TRIM(SUBSTITUTE(RIGHT(B194,FIND(I194,B194)+1),"_",""))</f>
        <v>PosK</v>
      </c>
      <c r="K194" s="0" t="str">
        <f aca="false">IFERROR(VALUE(SUBSTITUTE(E194,".",",")),E194)</f>
        <v>No Ct</v>
      </c>
      <c r="L194" s="61" t="n">
        <f aca="false">IF(J194="PosK",SUMIFS(K:K,J:J,"PosK",H:H,H194),"")</f>
        <v>0</v>
      </c>
      <c r="M194" s="61" t="n">
        <f aca="false">IF(J194="PosK",SUMIFS(K:K,J:J,"NegK",H:H,H194),"")</f>
        <v>49.75</v>
      </c>
      <c r="N194" s="61" t="n">
        <f aca="false">IF(J194="PosK",SUMIFS(K:K,J:J,"eDNA",H:H,H194),"")</f>
        <v>57.51</v>
      </c>
      <c r="P194" s="62" t="n">
        <f aca="false">IF(K196="No Ct",0,K196)</f>
        <v>28.2</v>
      </c>
      <c r="Q194" s="62" t="n">
        <f aca="false">IF(K197="No Ct",0,K197)</f>
        <v>29.31</v>
      </c>
      <c r="R194" s="0" t="str">
        <f aca="false">IF(AND(L194&gt;0,M194=0),"Valid","Invalid")</f>
        <v>Invalid</v>
      </c>
      <c r="S194" s="0" t="str">
        <f aca="false">IF(OR(P194&gt;1,Q194&gt;1),"Present","Absent")</f>
        <v>Present</v>
      </c>
      <c r="T194" s="63" t="str">
        <f aca="false">IF(OR(AND(P194&gt;1,P194&lt;41),AND(Q194&gt;1,Q194&lt;41)),"Ct&lt;41","Ct&gt;41")</f>
        <v>Ct&lt;41</v>
      </c>
      <c r="U194" s="0" t="str">
        <f aca="false">I194</f>
        <v>ButsnudetFroe</v>
      </c>
      <c r="V194" s="0" t="str">
        <f aca="false">MID(F194,10,9)</f>
        <v>DL2018007</v>
      </c>
      <c r="W194" s="64" t="str">
        <f aca="false">V194&amp;"_"&amp;U194&amp;"_"&amp;R194&amp;"_"&amp;S194&amp;"_"&amp;T194</f>
        <v>DL2018007_ButsnudetFroe_Invalid_Present_Ct&lt;41</v>
      </c>
    </row>
    <row r="195" customFormat="false" ht="14.25" hidden="false" customHeight="false" outlineLevel="0" collapsed="false">
      <c r="A195" s="0" t="s">
        <v>872</v>
      </c>
      <c r="B195" s="52" t="s">
        <v>997</v>
      </c>
      <c r="C195" s="52" t="s">
        <v>747</v>
      </c>
      <c r="D195" s="53" t="n">
        <v>0.1</v>
      </c>
      <c r="E195" s="53" t="n">
        <v>49.75</v>
      </c>
      <c r="F195" s="0" t="s">
        <v>959</v>
      </c>
      <c r="G195" s="0" t="str">
        <f aca="false">LEFT(B195,2)</f>
        <v>17</v>
      </c>
      <c r="H195" s="0" t="str">
        <f aca="false">I195&amp;"_"&amp;G195&amp;"_"&amp;F195</f>
        <v>ButsnudetFroe_17_20180824_DL2018007_AlleroedGym_koersel1</v>
      </c>
      <c r="I195" s="61" t="str">
        <f aca="false">MID(RIGHT(B195,LEN(B195)-3),1,FIND("_",RIGHT(B195,LEN(B195)-3))-1)</f>
        <v>ButsnudetFroe</v>
      </c>
      <c r="J195" s="61" t="str">
        <f aca="false">TRIM(SUBSTITUTE(RIGHT(B195,FIND(I195,B195)+1),"_",""))</f>
        <v>NegK</v>
      </c>
      <c r="K195" s="0" t="n">
        <f aca="false">IFERROR(VALUE(SUBSTITUTE(E195,".",",")),E195)</f>
        <v>49.75</v>
      </c>
      <c r="L195" s="61" t="str">
        <f aca="false">IF(J195="PosK",SUMIFS(K:K,J:J,"PosK",H:H,H195),"")</f>
        <v/>
      </c>
      <c r="M195" s="61" t="str">
        <f aca="false">IF(J195="PosK",SUMIFS(K:K,J:J,"NegK",H:H,H195),"")</f>
        <v/>
      </c>
      <c r="N195" s="61" t="str">
        <f aca="false">IF(J195="PosK",SUMIFS(K:K,J:J,"eDNA",H:H,H195),"")</f>
        <v/>
      </c>
    </row>
    <row r="196" customFormat="false" ht="14.25" hidden="false" customHeight="false" outlineLevel="0" collapsed="false">
      <c r="A196" s="0" t="s">
        <v>874</v>
      </c>
      <c r="B196" s="52" t="s">
        <v>998</v>
      </c>
      <c r="C196" s="52" t="s">
        <v>751</v>
      </c>
      <c r="D196" s="53" t="n">
        <v>0.1</v>
      </c>
      <c r="E196" s="53" t="n">
        <v>28.2</v>
      </c>
      <c r="F196" s="0" t="s">
        <v>959</v>
      </c>
      <c r="G196" s="0" t="str">
        <f aca="false">LEFT(B196,2)</f>
        <v>17</v>
      </c>
      <c r="H196" s="0" t="str">
        <f aca="false">I196&amp;"_"&amp;G196&amp;"_"&amp;F196</f>
        <v>ButsnudetFroe_17_20180824_DL2018007_AlleroedGym_koersel1</v>
      </c>
      <c r="I196" s="61" t="str">
        <f aca="false">MID(RIGHT(B196,LEN(B196)-3),1,FIND("_",RIGHT(B196,LEN(B196)-3))-1)</f>
        <v>ButsnudetFroe</v>
      </c>
      <c r="J196" s="61" t="str">
        <f aca="false">TRIM(SUBSTITUTE(RIGHT(B196,FIND(I196,B196)+1),"_",""))</f>
        <v>eDNA</v>
      </c>
      <c r="K196" s="0" t="n">
        <f aca="false">IFERROR(VALUE(SUBSTITUTE(E196,".",",")),E196)</f>
        <v>28.2</v>
      </c>
      <c r="L196" s="61" t="str">
        <f aca="false">IF(J196="PosK",SUMIFS(K:K,J:J,"PosK",H:H,H196),"")</f>
        <v/>
      </c>
      <c r="M196" s="61" t="str">
        <f aca="false">IF(J196="PosK",SUMIFS(K:K,J:J,"NegK",H:H,H196),"")</f>
        <v/>
      </c>
      <c r="N196" s="61" t="str">
        <f aca="false">IF(J196="PosK",SUMIFS(K:K,J:J,"eDNA",H:H,H196),"")</f>
        <v/>
      </c>
      <c r="Q196" s="62"/>
    </row>
    <row r="197" customFormat="false" ht="14.25" hidden="false" customHeight="false" outlineLevel="0" collapsed="false">
      <c r="A197" s="0" t="s">
        <v>876</v>
      </c>
      <c r="B197" s="52" t="s">
        <v>998</v>
      </c>
      <c r="C197" s="52" t="s">
        <v>751</v>
      </c>
      <c r="D197" s="53" t="n">
        <v>0.1</v>
      </c>
      <c r="E197" s="53" t="n">
        <v>29.31</v>
      </c>
      <c r="F197" s="0" t="s">
        <v>959</v>
      </c>
      <c r="G197" s="0" t="str">
        <f aca="false">LEFT(B197,2)</f>
        <v>17</v>
      </c>
      <c r="H197" s="0" t="str">
        <f aca="false">I197&amp;"_"&amp;G197&amp;"_"&amp;F197</f>
        <v>ButsnudetFroe_17_20180824_DL2018007_AlleroedGym_koersel1</v>
      </c>
      <c r="I197" s="61" t="str">
        <f aca="false">MID(RIGHT(B197,LEN(B197)-3),1,FIND("_",RIGHT(B197,LEN(B197)-3))-1)</f>
        <v>ButsnudetFroe</v>
      </c>
      <c r="J197" s="61" t="str">
        <f aca="false">TRIM(SUBSTITUTE(RIGHT(B197,FIND(I197,B197)+1),"_",""))</f>
        <v>eDNA</v>
      </c>
      <c r="K197" s="0" t="n">
        <f aca="false">IFERROR(VALUE(SUBSTITUTE(E197,".",",")),E197)</f>
        <v>29.31</v>
      </c>
      <c r="L197" s="61" t="str">
        <f aca="false">IF(J197="PosK",SUMIFS(K:K,J:J,"PosK",H:H,H197),"")</f>
        <v/>
      </c>
      <c r="M197" s="61" t="str">
        <f aca="false">IF(J197="PosK",SUMIFS(K:K,J:J,"NegK",H:H,H197),"")</f>
        <v/>
      </c>
      <c r="N197" s="61" t="str">
        <f aca="false">IF(J197="PosK",SUMIFS(K:K,J:J,"eDNA",H:H,H197),"")</f>
        <v/>
      </c>
      <c r="P197" s="62"/>
      <c r="T197" s="63"/>
      <c r="W197" s="64"/>
    </row>
    <row r="198" customFormat="false" ht="14.25" hidden="false" customHeight="false" outlineLevel="0" collapsed="false">
      <c r="A198" s="0" t="s">
        <v>877</v>
      </c>
      <c r="B198" s="52" t="s">
        <v>999</v>
      </c>
      <c r="C198" s="52" t="s">
        <v>743</v>
      </c>
      <c r="D198" s="53" t="n">
        <v>0.1</v>
      </c>
      <c r="E198" s="53" t="s">
        <v>748</v>
      </c>
      <c r="F198" s="0" t="s">
        <v>959</v>
      </c>
      <c r="G198" s="0" t="str">
        <f aca="false">LEFT(B198,2)</f>
        <v>18</v>
      </c>
      <c r="H198" s="0" t="str">
        <f aca="false">I198&amp;"_"&amp;G198&amp;"_"&amp;F198</f>
        <v>ButsnudetFroe_18_20180824_DL2018007_AlleroedGym_koersel1</v>
      </c>
      <c r="I198" s="61" t="str">
        <f aca="false">MID(RIGHT(B198,LEN(B198)-3),1,FIND("_",RIGHT(B198,LEN(B198)-3))-1)</f>
        <v>ButsnudetFroe</v>
      </c>
      <c r="J198" s="61" t="str">
        <f aca="false">TRIM(SUBSTITUTE(RIGHT(B198,FIND(I198,B198)+1),"_",""))</f>
        <v>PosK</v>
      </c>
      <c r="K198" s="0" t="str">
        <f aca="false">IFERROR(VALUE(SUBSTITUTE(E198,".",",")),E198)</f>
        <v>No Ct</v>
      </c>
      <c r="L198" s="61" t="n">
        <f aca="false">IF(J198="PosK",SUMIFS(K:K,J:J,"PosK",H:H,H198),"")</f>
        <v>0</v>
      </c>
      <c r="M198" s="61" t="n">
        <f aca="false">IF(J198="PosK",SUMIFS(K:K,J:J,"NegK",H:H,H198),"")</f>
        <v>0</v>
      </c>
      <c r="N198" s="61" t="n">
        <f aca="false">IF(J198="PosK",SUMIFS(K:K,J:J,"eDNA",H:H,H198),"")</f>
        <v>26.52</v>
      </c>
      <c r="P198" s="62" t="n">
        <f aca="false">IF(K200="No Ct",0,K200)</f>
        <v>26.52</v>
      </c>
      <c r="Q198" s="62" t="n">
        <f aca="false">IF(K201="No Ct",0,K201)</f>
        <v>0</v>
      </c>
      <c r="R198" s="0" t="str">
        <f aca="false">IF(AND(L198&gt;0,M198=0),"Valid","Invalid")</f>
        <v>Invalid</v>
      </c>
      <c r="S198" s="0" t="str">
        <f aca="false">IF(OR(P198&gt;1,Q198&gt;1),"Present","Absent")</f>
        <v>Present</v>
      </c>
      <c r="T198" s="63" t="str">
        <f aca="false">IF(OR(AND(P198&gt;1,P198&lt;41),AND(Q198&gt;1,Q198&lt;41)),"Ct&lt;41","Ct&gt;41")</f>
        <v>Ct&lt;41</v>
      </c>
      <c r="U198" s="0" t="str">
        <f aca="false">I198</f>
        <v>ButsnudetFroe</v>
      </c>
      <c r="V198" s="0" t="str">
        <f aca="false">MID(F198,10,9)</f>
        <v>DL2018007</v>
      </c>
      <c r="W198" s="64" t="str">
        <f aca="false">V198&amp;"_"&amp;U198&amp;"_"&amp;R198&amp;"_"&amp;S198&amp;"_"&amp;T198</f>
        <v>DL2018007_ButsnudetFroe_Invalid_Present_Ct&lt;41</v>
      </c>
    </row>
    <row r="199" customFormat="false" ht="14.25" hidden="false" customHeight="false" outlineLevel="0" collapsed="false">
      <c r="A199" s="0" t="s">
        <v>879</v>
      </c>
      <c r="B199" s="52" t="s">
        <v>1000</v>
      </c>
      <c r="C199" s="52" t="s">
        <v>747</v>
      </c>
      <c r="D199" s="53" t="n">
        <v>0.1</v>
      </c>
      <c r="E199" s="53" t="s">
        <v>748</v>
      </c>
      <c r="F199" s="0" t="s">
        <v>959</v>
      </c>
      <c r="G199" s="0" t="str">
        <f aca="false">LEFT(B199,2)</f>
        <v>18</v>
      </c>
      <c r="H199" s="0" t="str">
        <f aca="false">I199&amp;"_"&amp;G199&amp;"_"&amp;F199</f>
        <v>ButsnudetFroe_18_20180824_DL2018007_AlleroedGym_koersel1</v>
      </c>
      <c r="I199" s="61" t="str">
        <f aca="false">MID(RIGHT(B199,LEN(B199)-3),1,FIND("_",RIGHT(B199,LEN(B199)-3))-1)</f>
        <v>ButsnudetFroe</v>
      </c>
      <c r="J199" s="61" t="str">
        <f aca="false">TRIM(SUBSTITUTE(RIGHT(B199,FIND(I199,B199)+1),"_",""))</f>
        <v>NegK</v>
      </c>
      <c r="K199" s="0" t="str">
        <f aca="false">IFERROR(VALUE(SUBSTITUTE(E199,".",",")),E199)</f>
        <v>No Ct</v>
      </c>
      <c r="L199" s="61" t="str">
        <f aca="false">IF(J199="PosK",SUMIFS(K:K,J:J,"PosK",H:H,H199),"")</f>
        <v/>
      </c>
      <c r="M199" s="61" t="str">
        <f aca="false">IF(J199="PosK",SUMIFS(K:K,J:J,"NegK",H:H,H199),"")</f>
        <v/>
      </c>
      <c r="N199" s="61" t="str">
        <f aca="false">IF(J199="PosK",SUMIFS(K:K,J:J,"eDNA",H:H,H199),"")</f>
        <v/>
      </c>
    </row>
    <row r="200" customFormat="false" ht="14.25" hidden="false" customHeight="false" outlineLevel="0" collapsed="false">
      <c r="A200" s="0" t="s">
        <v>881</v>
      </c>
      <c r="B200" s="52" t="s">
        <v>1001</v>
      </c>
      <c r="C200" s="52" t="s">
        <v>751</v>
      </c>
      <c r="D200" s="53" t="n">
        <v>0.1</v>
      </c>
      <c r="E200" s="53" t="n">
        <v>26.52</v>
      </c>
      <c r="F200" s="0" t="s">
        <v>959</v>
      </c>
      <c r="G200" s="0" t="str">
        <f aca="false">LEFT(B200,2)</f>
        <v>18</v>
      </c>
      <c r="H200" s="0" t="str">
        <f aca="false">I200&amp;"_"&amp;G200&amp;"_"&amp;F200</f>
        <v>ButsnudetFroe_18_20180824_DL2018007_AlleroedGym_koersel1</v>
      </c>
      <c r="I200" s="61" t="str">
        <f aca="false">MID(RIGHT(B200,LEN(B200)-3),1,FIND("_",RIGHT(B200,LEN(B200)-3))-1)</f>
        <v>ButsnudetFroe</v>
      </c>
      <c r="J200" s="61" t="str">
        <f aca="false">TRIM(SUBSTITUTE(RIGHT(B200,FIND(I200,B200)+1),"_",""))</f>
        <v>eDNA</v>
      </c>
      <c r="K200" s="0" t="n">
        <f aca="false">IFERROR(VALUE(SUBSTITUTE(E200,".",",")),E200)</f>
        <v>26.52</v>
      </c>
      <c r="L200" s="61" t="str">
        <f aca="false">IF(J200="PosK",SUMIFS(K:K,J:J,"PosK",H:H,H200),"")</f>
        <v/>
      </c>
      <c r="M200" s="61" t="str">
        <f aca="false">IF(J200="PosK",SUMIFS(K:K,J:J,"NegK",H:H,H200),"")</f>
        <v/>
      </c>
      <c r="N200" s="61" t="str">
        <f aca="false">IF(J200="PosK",SUMIFS(K:K,J:J,"eDNA",H:H,H200),"")</f>
        <v/>
      </c>
      <c r="Q200" s="62"/>
    </row>
    <row r="201" customFormat="false" ht="14.25" hidden="false" customHeight="false" outlineLevel="0" collapsed="false">
      <c r="A201" s="0" t="s">
        <v>883</v>
      </c>
      <c r="B201" s="52" t="s">
        <v>1001</v>
      </c>
      <c r="C201" s="52" t="s">
        <v>751</v>
      </c>
      <c r="D201" s="53" t="n">
        <v>0.1</v>
      </c>
      <c r="E201" s="53" t="s">
        <v>748</v>
      </c>
      <c r="F201" s="0" t="s">
        <v>959</v>
      </c>
      <c r="G201" s="0" t="str">
        <f aca="false">LEFT(B201,2)</f>
        <v>18</v>
      </c>
      <c r="H201" s="0" t="str">
        <f aca="false">I201&amp;"_"&amp;G201&amp;"_"&amp;F201</f>
        <v>ButsnudetFroe_18_20180824_DL2018007_AlleroedGym_koersel1</v>
      </c>
      <c r="I201" s="61" t="str">
        <f aca="false">MID(RIGHT(B201,LEN(B201)-3),1,FIND("_",RIGHT(B201,LEN(B201)-3))-1)</f>
        <v>ButsnudetFroe</v>
      </c>
      <c r="J201" s="61" t="str">
        <f aca="false">TRIM(SUBSTITUTE(RIGHT(B201,FIND(I201,B201)+1),"_",""))</f>
        <v>eDNA</v>
      </c>
      <c r="K201" s="0" t="str">
        <f aca="false">IFERROR(VALUE(SUBSTITUTE(E201,".",",")),E201)</f>
        <v>No Ct</v>
      </c>
      <c r="L201" s="61" t="str">
        <f aca="false">IF(J201="PosK",SUMIFS(K:K,J:J,"PosK",H:H,H201),"")</f>
        <v/>
      </c>
      <c r="M201" s="61" t="str">
        <f aca="false">IF(J201="PosK",SUMIFS(K:K,J:J,"NegK",H:H,H201),"")</f>
        <v/>
      </c>
      <c r="N201" s="61" t="str">
        <f aca="false">IF(J201="PosK",SUMIFS(K:K,J:J,"eDNA",H:H,H201),"")</f>
        <v/>
      </c>
      <c r="P201" s="62"/>
      <c r="T201" s="63"/>
      <c r="W201" s="64"/>
    </row>
    <row r="202" customFormat="false" ht="14.25" hidden="false" customHeight="false" outlineLevel="0" collapsed="false">
      <c r="A202" s="0" t="s">
        <v>884</v>
      </c>
      <c r="B202" s="52" t="s">
        <v>1002</v>
      </c>
      <c r="C202" s="52" t="s">
        <v>743</v>
      </c>
      <c r="D202" s="53" t="n">
        <v>0.1</v>
      </c>
      <c r="E202" s="53" t="n">
        <v>26.77</v>
      </c>
      <c r="F202" s="0" t="s">
        <v>959</v>
      </c>
      <c r="G202" s="0" t="str">
        <f aca="false">LEFT(B202,2)</f>
        <v>19</v>
      </c>
      <c r="H202" s="0" t="str">
        <f aca="false">I202&amp;"_"&amp;G202&amp;"_"&amp;F202</f>
        <v>LilleVandsalamander_19_20180824_DL2018007_AlleroedGym_koersel1</v>
      </c>
      <c r="I202" s="61" t="str">
        <f aca="false">MID(RIGHT(B202,LEN(B202)-3),1,FIND("_",RIGHT(B202,LEN(B202)-3))-1)</f>
        <v>LilleVandsalamander</v>
      </c>
      <c r="J202" s="61" t="str">
        <f aca="false">TRIM(SUBSTITUTE(RIGHT(B202,FIND(I202,B202)+1),"_",""))</f>
        <v>PosK</v>
      </c>
      <c r="K202" s="0" t="n">
        <f aca="false">IFERROR(VALUE(SUBSTITUTE(E202,".",",")),E202)</f>
        <v>26.77</v>
      </c>
      <c r="L202" s="61" t="n">
        <f aca="false">IF(J202="PosK",SUMIFS(K:K,J:J,"PosK",H:H,H202),"")</f>
        <v>26.77</v>
      </c>
      <c r="M202" s="61" t="n">
        <f aca="false">IF(J202="PosK",SUMIFS(K:K,J:J,"NegK",H:H,H202),"")</f>
        <v>0</v>
      </c>
      <c r="N202" s="61" t="n">
        <f aca="false">IF(J202="PosK",SUMIFS(K:K,J:J,"eDNA",H:H,H202),"")</f>
        <v>0</v>
      </c>
      <c r="P202" s="62" t="n">
        <f aca="false">IF(K204="No Ct",0,K204)</f>
        <v>0</v>
      </c>
      <c r="Q202" s="62" t="n">
        <f aca="false">IF(K205="No Ct",0,K205)</f>
        <v>0</v>
      </c>
      <c r="R202" s="0" t="str">
        <f aca="false">IF(AND(L202&gt;0,M202=0),"Valid","Invalid")</f>
        <v>Valid</v>
      </c>
      <c r="S202" s="0" t="str">
        <f aca="false">IF(OR(P202&gt;1,Q202&gt;1),"Present","Absent")</f>
        <v>Absent</v>
      </c>
      <c r="T202" s="63" t="str">
        <f aca="false">IF(OR(AND(P202&gt;1,P202&lt;41),AND(Q202&gt;1,Q202&lt;41)),"Ct&lt;41","Ct&gt;41")</f>
        <v>Ct&gt;41</v>
      </c>
      <c r="U202" s="0" t="str">
        <f aca="false">I202</f>
        <v>LilleVandsalamander</v>
      </c>
      <c r="V202" s="0" t="str">
        <f aca="false">MID(F202,10,9)</f>
        <v>DL2018007</v>
      </c>
      <c r="W202" s="64" t="str">
        <f aca="false">V202&amp;"_"&amp;U202&amp;"_"&amp;R202&amp;"_"&amp;S202&amp;"_"&amp;T202</f>
        <v>DL2018007_LilleVandsalamander_Valid_Absent_Ct&gt;41</v>
      </c>
    </row>
    <row r="203" customFormat="false" ht="14.25" hidden="false" customHeight="false" outlineLevel="0" collapsed="false">
      <c r="A203" s="0" t="s">
        <v>886</v>
      </c>
      <c r="B203" s="52" t="s">
        <v>1003</v>
      </c>
      <c r="C203" s="52" t="s">
        <v>747</v>
      </c>
      <c r="D203" s="53" t="n">
        <v>0.1</v>
      </c>
      <c r="E203" s="53" t="s">
        <v>748</v>
      </c>
      <c r="F203" s="0" t="s">
        <v>959</v>
      </c>
      <c r="G203" s="0" t="str">
        <f aca="false">LEFT(B203,2)</f>
        <v>19</v>
      </c>
      <c r="H203" s="0" t="str">
        <f aca="false">I203&amp;"_"&amp;G203&amp;"_"&amp;F203</f>
        <v>LilleVandsalamander_19_20180824_DL2018007_AlleroedGym_koersel1</v>
      </c>
      <c r="I203" s="61" t="str">
        <f aca="false">MID(RIGHT(B203,LEN(B203)-3),1,FIND("_",RIGHT(B203,LEN(B203)-3))-1)</f>
        <v>LilleVandsalamander</v>
      </c>
      <c r="J203" s="61" t="str">
        <f aca="false">TRIM(SUBSTITUTE(RIGHT(B203,FIND(I203,B203)+1),"_",""))</f>
        <v>NegK</v>
      </c>
      <c r="K203" s="0" t="str">
        <f aca="false">IFERROR(VALUE(SUBSTITUTE(E203,".",",")),E203)</f>
        <v>No Ct</v>
      </c>
      <c r="L203" s="61" t="str">
        <f aca="false">IF(J203="PosK",SUMIFS(K:K,J:J,"PosK",H:H,H203),"")</f>
        <v/>
      </c>
      <c r="M203" s="61" t="str">
        <f aca="false">IF(J203="PosK",SUMIFS(K:K,J:J,"NegK",H:H,H203),"")</f>
        <v/>
      </c>
      <c r="N203" s="61" t="str">
        <f aca="false">IF(J203="PosK",SUMIFS(K:K,J:J,"eDNA",H:H,H203),"")</f>
        <v/>
      </c>
    </row>
    <row r="204" customFormat="false" ht="14.25" hidden="false" customHeight="false" outlineLevel="0" collapsed="false">
      <c r="A204" s="0" t="s">
        <v>888</v>
      </c>
      <c r="B204" s="52" t="s">
        <v>1004</v>
      </c>
      <c r="C204" s="52" t="s">
        <v>751</v>
      </c>
      <c r="D204" s="53" t="n">
        <v>0.1</v>
      </c>
      <c r="E204" s="53" t="s">
        <v>748</v>
      </c>
      <c r="F204" s="0" t="s">
        <v>959</v>
      </c>
      <c r="G204" s="0" t="str">
        <f aca="false">LEFT(B204,2)</f>
        <v>19</v>
      </c>
      <c r="H204" s="0" t="str">
        <f aca="false">I204&amp;"_"&amp;G204&amp;"_"&amp;F204</f>
        <v>LilleVandsalamander_19_20180824_DL2018007_AlleroedGym_koersel1</v>
      </c>
      <c r="I204" s="61" t="str">
        <f aca="false">MID(RIGHT(B204,LEN(B204)-3),1,FIND("_",RIGHT(B204,LEN(B204)-3))-1)</f>
        <v>LilleVandsalamander</v>
      </c>
      <c r="J204" s="61" t="str">
        <f aca="false">TRIM(SUBSTITUTE(RIGHT(B204,FIND(I204,B204)+1),"_",""))</f>
        <v>eDNA</v>
      </c>
      <c r="K204" s="0" t="str">
        <f aca="false">IFERROR(VALUE(SUBSTITUTE(E204,".",",")),E204)</f>
        <v>No Ct</v>
      </c>
      <c r="L204" s="61" t="str">
        <f aca="false">IF(J204="PosK",SUMIFS(K:K,J:J,"PosK",H:H,H204),"")</f>
        <v/>
      </c>
      <c r="M204" s="61" t="str">
        <f aca="false">IF(J204="PosK",SUMIFS(K:K,J:J,"NegK",H:H,H204),"")</f>
        <v/>
      </c>
      <c r="N204" s="61" t="str">
        <f aca="false">IF(J204="PosK",SUMIFS(K:K,J:J,"eDNA",H:H,H204),"")</f>
        <v/>
      </c>
      <c r="Q204" s="62"/>
    </row>
    <row r="205" customFormat="false" ht="14.25" hidden="false" customHeight="false" outlineLevel="0" collapsed="false">
      <c r="A205" s="0" t="s">
        <v>890</v>
      </c>
      <c r="B205" s="52" t="s">
        <v>1004</v>
      </c>
      <c r="C205" s="52" t="s">
        <v>751</v>
      </c>
      <c r="D205" s="53" t="n">
        <v>0.1</v>
      </c>
      <c r="E205" s="53" t="s">
        <v>748</v>
      </c>
      <c r="F205" s="0" t="s">
        <v>959</v>
      </c>
      <c r="G205" s="0" t="str">
        <f aca="false">LEFT(B205,2)</f>
        <v>19</v>
      </c>
      <c r="H205" s="0" t="str">
        <f aca="false">I205&amp;"_"&amp;G205&amp;"_"&amp;F205</f>
        <v>LilleVandsalamander_19_20180824_DL2018007_AlleroedGym_koersel1</v>
      </c>
      <c r="I205" s="61" t="str">
        <f aca="false">MID(RIGHT(B205,LEN(B205)-3),1,FIND("_",RIGHT(B205,LEN(B205)-3))-1)</f>
        <v>LilleVandsalamander</v>
      </c>
      <c r="J205" s="61" t="str">
        <f aca="false">TRIM(SUBSTITUTE(RIGHT(B205,FIND(I205,B205)+1),"_",""))</f>
        <v>eDNA</v>
      </c>
      <c r="K205" s="0" t="str">
        <f aca="false">IFERROR(VALUE(SUBSTITUTE(E205,".",",")),E205)</f>
        <v>No Ct</v>
      </c>
      <c r="L205" s="61" t="str">
        <f aca="false">IF(J205="PosK",SUMIFS(K:K,J:J,"PosK",H:H,H205),"")</f>
        <v/>
      </c>
      <c r="M205" s="61" t="str">
        <f aca="false">IF(J205="PosK",SUMIFS(K:K,J:J,"NegK",H:H,H205),"")</f>
        <v/>
      </c>
      <c r="N205" s="61" t="str">
        <f aca="false">IF(J205="PosK",SUMIFS(K:K,J:J,"eDNA",H:H,H205),"")</f>
        <v/>
      </c>
      <c r="P205" s="62"/>
      <c r="T205" s="63"/>
      <c r="W205" s="64"/>
    </row>
    <row r="206" customFormat="false" ht="14.25" hidden="false" customHeight="false" outlineLevel="0" collapsed="false">
      <c r="A206" s="0" t="s">
        <v>891</v>
      </c>
      <c r="B206" s="52" t="s">
        <v>1005</v>
      </c>
      <c r="C206" s="52" t="s">
        <v>743</v>
      </c>
      <c r="D206" s="53" t="n">
        <v>0.1</v>
      </c>
      <c r="E206" s="53" t="n">
        <v>26.18</v>
      </c>
      <c r="F206" s="0" t="s">
        <v>959</v>
      </c>
      <c r="G206" s="0" t="str">
        <f aca="false">LEFT(B206,2)</f>
        <v>20</v>
      </c>
      <c r="H206" s="0" t="str">
        <f aca="false">I206&amp;"_"&amp;G206&amp;"_"&amp;F206</f>
        <v>LilleVandsalamander_20_20180824_DL2018007_AlleroedGym_koersel1</v>
      </c>
      <c r="I206" s="61" t="str">
        <f aca="false">MID(RIGHT(B206,LEN(B206)-3),1,FIND("_",RIGHT(B206,LEN(B206)-3))-1)</f>
        <v>LilleVandsalamander</v>
      </c>
      <c r="J206" s="61" t="str">
        <f aca="false">TRIM(SUBSTITUTE(RIGHT(B206,FIND(I206,B206)+1),"_",""))</f>
        <v>PosK</v>
      </c>
      <c r="K206" s="0" t="n">
        <f aca="false">IFERROR(VALUE(SUBSTITUTE(E206,".",",")),E206)</f>
        <v>26.18</v>
      </c>
      <c r="L206" s="61" t="n">
        <f aca="false">IF(J206="PosK",SUMIFS(K:K,J:J,"PosK",H:H,H206),"")</f>
        <v>26.18</v>
      </c>
      <c r="M206" s="61" t="n">
        <f aca="false">IF(J206="PosK",SUMIFS(K:K,J:J,"NegK",H:H,H206),"")</f>
        <v>0</v>
      </c>
      <c r="N206" s="61" t="n">
        <f aca="false">IF(J206="PosK",SUMIFS(K:K,J:J,"eDNA",H:H,H206),"")</f>
        <v>35.46</v>
      </c>
      <c r="P206" s="62" t="n">
        <f aca="false">IF(K208="No Ct",0,K208)</f>
        <v>0</v>
      </c>
      <c r="Q206" s="62" t="n">
        <f aca="false">IF(K209="No Ct",0,K209)</f>
        <v>35.46</v>
      </c>
      <c r="R206" s="0" t="str">
        <f aca="false">IF(AND(L206&gt;0,M206=0),"Valid","Invalid")</f>
        <v>Valid</v>
      </c>
      <c r="S206" s="0" t="str">
        <f aca="false">IF(OR(P206&gt;1,Q206&gt;1),"Present","Absent")</f>
        <v>Present</v>
      </c>
      <c r="T206" s="63" t="str">
        <f aca="false">IF(OR(AND(P206&gt;1,P206&lt;41),AND(Q206&gt;1,Q206&lt;41)),"Ct&lt;41","Ct&gt;41")</f>
        <v>Ct&lt;41</v>
      </c>
      <c r="U206" s="0" t="str">
        <f aca="false">I206</f>
        <v>LilleVandsalamander</v>
      </c>
      <c r="V206" s="0" t="str">
        <f aca="false">MID(F206,10,9)</f>
        <v>DL2018007</v>
      </c>
      <c r="W206" s="64" t="str">
        <f aca="false">V206&amp;"_"&amp;U206&amp;"_"&amp;R206&amp;"_"&amp;S206&amp;"_"&amp;T206</f>
        <v>DL2018007_LilleVandsalamander_Valid_Present_Ct&lt;41</v>
      </c>
    </row>
    <row r="207" customFormat="false" ht="14.25" hidden="false" customHeight="false" outlineLevel="0" collapsed="false">
      <c r="A207" s="0" t="s">
        <v>893</v>
      </c>
      <c r="B207" s="52" t="s">
        <v>1006</v>
      </c>
      <c r="C207" s="52" t="s">
        <v>747</v>
      </c>
      <c r="D207" s="53" t="n">
        <v>0.1</v>
      </c>
      <c r="E207" s="53" t="s">
        <v>748</v>
      </c>
      <c r="F207" s="0" t="s">
        <v>959</v>
      </c>
      <c r="G207" s="0" t="str">
        <f aca="false">LEFT(B207,2)</f>
        <v>20</v>
      </c>
      <c r="H207" s="0" t="str">
        <f aca="false">I207&amp;"_"&amp;G207&amp;"_"&amp;F207</f>
        <v>LilleVandsalamander_20_20180824_DL2018007_AlleroedGym_koersel1</v>
      </c>
      <c r="I207" s="61" t="str">
        <f aca="false">MID(RIGHT(B207,LEN(B207)-3),1,FIND("_",RIGHT(B207,LEN(B207)-3))-1)</f>
        <v>LilleVandsalamander</v>
      </c>
      <c r="J207" s="61" t="str">
        <f aca="false">TRIM(SUBSTITUTE(RIGHT(B207,FIND(I207,B207)+1),"_",""))</f>
        <v>NegK</v>
      </c>
      <c r="K207" s="0" t="str">
        <f aca="false">IFERROR(VALUE(SUBSTITUTE(E207,".",",")),E207)</f>
        <v>No Ct</v>
      </c>
      <c r="L207" s="61" t="str">
        <f aca="false">IF(J207="PosK",SUMIFS(K:K,J:J,"PosK",H:H,H207),"")</f>
        <v/>
      </c>
      <c r="M207" s="61" t="str">
        <f aca="false">IF(J207="PosK",SUMIFS(K:K,J:J,"NegK",H:H,H207),"")</f>
        <v/>
      </c>
      <c r="N207" s="61" t="str">
        <f aca="false">IF(J207="PosK",SUMIFS(K:K,J:J,"eDNA",H:H,H207),"")</f>
        <v/>
      </c>
    </row>
    <row r="208" customFormat="false" ht="14.25" hidden="false" customHeight="false" outlineLevel="0" collapsed="false">
      <c r="A208" s="0" t="s">
        <v>895</v>
      </c>
      <c r="B208" s="52" t="s">
        <v>1007</v>
      </c>
      <c r="C208" s="52" t="s">
        <v>751</v>
      </c>
      <c r="D208" s="53" t="n">
        <v>0.1</v>
      </c>
      <c r="E208" s="53" t="s">
        <v>748</v>
      </c>
      <c r="F208" s="0" t="s">
        <v>959</v>
      </c>
      <c r="G208" s="0" t="str">
        <f aca="false">LEFT(B208,2)</f>
        <v>20</v>
      </c>
      <c r="H208" s="0" t="str">
        <f aca="false">I208&amp;"_"&amp;G208&amp;"_"&amp;F208</f>
        <v>LilleVandsalamander_20_20180824_DL2018007_AlleroedGym_koersel1</v>
      </c>
      <c r="I208" s="61" t="str">
        <f aca="false">MID(RIGHT(B208,LEN(B208)-3),1,FIND("_",RIGHT(B208,LEN(B208)-3))-1)</f>
        <v>LilleVandsalamander</v>
      </c>
      <c r="J208" s="61" t="str">
        <f aca="false">TRIM(SUBSTITUTE(RIGHT(B208,FIND(I208,B208)+1),"_",""))</f>
        <v>eDNA</v>
      </c>
      <c r="K208" s="0" t="str">
        <f aca="false">IFERROR(VALUE(SUBSTITUTE(E208,".",",")),E208)</f>
        <v>No Ct</v>
      </c>
      <c r="L208" s="61" t="str">
        <f aca="false">IF(J208="PosK",SUMIFS(K:K,J:J,"PosK",H:H,H208),"")</f>
        <v/>
      </c>
      <c r="M208" s="61" t="str">
        <f aca="false">IF(J208="PosK",SUMIFS(K:K,J:J,"NegK",H:H,H208),"")</f>
        <v/>
      </c>
      <c r="N208" s="61" t="str">
        <f aca="false">IF(J208="PosK",SUMIFS(K:K,J:J,"eDNA",H:H,H208),"")</f>
        <v/>
      </c>
      <c r="Q208" s="62"/>
    </row>
    <row r="209" customFormat="false" ht="14.25" hidden="false" customHeight="false" outlineLevel="0" collapsed="false">
      <c r="A209" s="0" t="s">
        <v>897</v>
      </c>
      <c r="B209" s="52" t="s">
        <v>1007</v>
      </c>
      <c r="C209" s="52" t="s">
        <v>751</v>
      </c>
      <c r="D209" s="53" t="n">
        <v>0.1</v>
      </c>
      <c r="E209" s="53" t="n">
        <v>35.46</v>
      </c>
      <c r="F209" s="0" t="s">
        <v>959</v>
      </c>
      <c r="G209" s="0" t="str">
        <f aca="false">LEFT(B209,2)</f>
        <v>20</v>
      </c>
      <c r="H209" s="0" t="str">
        <f aca="false">I209&amp;"_"&amp;G209&amp;"_"&amp;F209</f>
        <v>LilleVandsalamander_20_20180824_DL2018007_AlleroedGym_koersel1</v>
      </c>
      <c r="I209" s="61" t="str">
        <f aca="false">MID(RIGHT(B209,LEN(B209)-3),1,FIND("_",RIGHT(B209,LEN(B209)-3))-1)</f>
        <v>LilleVandsalamander</v>
      </c>
      <c r="J209" s="61" t="str">
        <f aca="false">TRIM(SUBSTITUTE(RIGHT(B209,FIND(I209,B209)+1),"_",""))</f>
        <v>eDNA</v>
      </c>
      <c r="K209" s="0" t="n">
        <f aca="false">IFERROR(VALUE(SUBSTITUTE(E209,".",",")),E209)</f>
        <v>35.46</v>
      </c>
      <c r="L209" s="61" t="str">
        <f aca="false">IF(J209="PosK",SUMIFS(K:K,J:J,"PosK",H:H,H209),"")</f>
        <v/>
      </c>
      <c r="M209" s="61" t="str">
        <f aca="false">IF(J209="PosK",SUMIFS(K:K,J:J,"NegK",H:H,H209),"")</f>
        <v/>
      </c>
      <c r="N209" s="61" t="str">
        <f aca="false">IF(J209="PosK",SUMIFS(K:K,J:J,"eDNA",H:H,H209),"")</f>
        <v/>
      </c>
      <c r="P209" s="62"/>
      <c r="T209" s="63"/>
      <c r="W209" s="64"/>
    </row>
    <row r="210" customFormat="false" ht="14.25" hidden="false" customHeight="false" outlineLevel="0" collapsed="false">
      <c r="A210" s="0" t="s">
        <v>898</v>
      </c>
      <c r="B210" s="52" t="s">
        <v>1008</v>
      </c>
      <c r="C210" s="52" t="s">
        <v>743</v>
      </c>
      <c r="D210" s="53" t="n">
        <v>0.1</v>
      </c>
      <c r="E210" s="53" t="n">
        <v>21.22</v>
      </c>
      <c r="F210" s="0" t="s">
        <v>959</v>
      </c>
      <c r="G210" s="0" t="str">
        <f aca="false">LEFT(B210,2)</f>
        <v>21</v>
      </c>
      <c r="H210" s="0" t="str">
        <f aca="false">I210&amp;"_"&amp;G210&amp;"_"&amp;F210</f>
        <v>Skalle_21_20180824_DL2018007_AlleroedGym_koersel1</v>
      </c>
      <c r="I210" s="61" t="str">
        <f aca="false">MID(RIGHT(B210,LEN(B210)-3),1,FIND("_",RIGHT(B210,LEN(B210)-3))-1)</f>
        <v>Skalle</v>
      </c>
      <c r="J210" s="61" t="str">
        <f aca="false">TRIM(SUBSTITUTE(RIGHT(B210,FIND(I210,B210)+1),"_",""))</f>
        <v>PosK</v>
      </c>
      <c r="K210" s="0" t="n">
        <f aca="false">IFERROR(VALUE(SUBSTITUTE(E210,".",",")),E210)</f>
        <v>21.22</v>
      </c>
      <c r="L210" s="61" t="n">
        <f aca="false">IF(J210="PosK",SUMIFS(K:K,J:J,"PosK",H:H,H210),"")</f>
        <v>21.22</v>
      </c>
      <c r="M210" s="61" t="n">
        <f aca="false">IF(J210="PosK",SUMIFS(K:K,J:J,"NegK",H:H,H210),"")</f>
        <v>0</v>
      </c>
      <c r="N210" s="61" t="n">
        <f aca="false">IF(J210="PosK",SUMIFS(K:K,J:J,"eDNA",H:H,H210),"")</f>
        <v>0</v>
      </c>
      <c r="P210" s="62" t="n">
        <f aca="false">IF(K212="No Ct",0,K212)</f>
        <v>0</v>
      </c>
      <c r="Q210" s="62" t="n">
        <f aca="false">IF(K213="No Ct",0,K213)</f>
        <v>0</v>
      </c>
      <c r="R210" s="0" t="str">
        <f aca="false">IF(AND(L210&gt;0,M210=0),"Valid","Invalid")</f>
        <v>Valid</v>
      </c>
      <c r="S210" s="0" t="str">
        <f aca="false">IF(OR(P210&gt;1,Q210&gt;1),"Present","Absent")</f>
        <v>Absent</v>
      </c>
      <c r="T210" s="63" t="str">
        <f aca="false">IF(OR(AND(P210&gt;1,P210&lt;41),AND(Q210&gt;1,Q210&lt;41)),"Ct&lt;41","Ct&gt;41")</f>
        <v>Ct&gt;41</v>
      </c>
      <c r="U210" s="0" t="str">
        <f aca="false">I210</f>
        <v>Skalle</v>
      </c>
      <c r="V210" s="0" t="str">
        <f aca="false">MID(F210,10,9)</f>
        <v>DL2018007</v>
      </c>
      <c r="W210" s="64" t="str">
        <f aca="false">V210&amp;"_"&amp;U210&amp;"_"&amp;R210&amp;"_"&amp;S210&amp;"_"&amp;T210</f>
        <v>DL2018007_Skalle_Valid_Absent_Ct&gt;41</v>
      </c>
    </row>
    <row r="211" customFormat="false" ht="14.25" hidden="false" customHeight="false" outlineLevel="0" collapsed="false">
      <c r="A211" s="0" t="s">
        <v>900</v>
      </c>
      <c r="B211" s="52" t="s">
        <v>1009</v>
      </c>
      <c r="C211" s="52" t="s">
        <v>747</v>
      </c>
      <c r="D211" s="53" t="n">
        <v>0.1</v>
      </c>
      <c r="E211" s="53" t="s">
        <v>748</v>
      </c>
      <c r="F211" s="0" t="s">
        <v>959</v>
      </c>
      <c r="G211" s="0" t="str">
        <f aca="false">LEFT(B211,2)</f>
        <v>21</v>
      </c>
      <c r="H211" s="0" t="str">
        <f aca="false">I211&amp;"_"&amp;G211&amp;"_"&amp;F211</f>
        <v>Skalle_21_20180824_DL2018007_AlleroedGym_koersel1</v>
      </c>
      <c r="I211" s="61" t="str">
        <f aca="false">MID(RIGHT(B211,LEN(B211)-3),1,FIND("_",RIGHT(B211,LEN(B211)-3))-1)</f>
        <v>Skalle</v>
      </c>
      <c r="J211" s="61" t="str">
        <f aca="false">TRIM(SUBSTITUTE(RIGHT(B211,FIND(I211,B211)+1),"_",""))</f>
        <v>NegK</v>
      </c>
      <c r="K211" s="0" t="str">
        <f aca="false">IFERROR(VALUE(SUBSTITUTE(E211,".",",")),E211)</f>
        <v>No Ct</v>
      </c>
      <c r="L211" s="61" t="str">
        <f aca="false">IF(J211="PosK",SUMIFS(K:K,J:J,"PosK",H:H,H211),"")</f>
        <v/>
      </c>
      <c r="M211" s="61" t="str">
        <f aca="false">IF(J211="PosK",SUMIFS(K:K,J:J,"NegK",H:H,H211),"")</f>
        <v/>
      </c>
      <c r="N211" s="61" t="str">
        <f aca="false">IF(J211="PosK",SUMIFS(K:K,J:J,"eDNA",H:H,H211),"")</f>
        <v/>
      </c>
    </row>
    <row r="212" customFormat="false" ht="14.25" hidden="false" customHeight="false" outlineLevel="0" collapsed="false">
      <c r="A212" s="0" t="s">
        <v>902</v>
      </c>
      <c r="B212" s="52" t="s">
        <v>1010</v>
      </c>
      <c r="C212" s="52" t="s">
        <v>751</v>
      </c>
      <c r="D212" s="53" t="n">
        <v>0.1</v>
      </c>
      <c r="E212" s="53" t="s">
        <v>748</v>
      </c>
      <c r="F212" s="0" t="s">
        <v>959</v>
      </c>
      <c r="G212" s="0" t="str">
        <f aca="false">LEFT(B212,2)</f>
        <v>21</v>
      </c>
      <c r="H212" s="0" t="str">
        <f aca="false">I212&amp;"_"&amp;G212&amp;"_"&amp;F212</f>
        <v>Skalle_21_20180824_DL2018007_AlleroedGym_koersel1</v>
      </c>
      <c r="I212" s="61" t="str">
        <f aca="false">MID(RIGHT(B212,LEN(B212)-3),1,FIND("_",RIGHT(B212,LEN(B212)-3))-1)</f>
        <v>Skalle</v>
      </c>
      <c r="J212" s="61" t="str">
        <f aca="false">TRIM(SUBSTITUTE(RIGHT(B212,FIND(I212,B212)+1),"_",""))</f>
        <v>eDNA</v>
      </c>
      <c r="K212" s="0" t="str">
        <f aca="false">IFERROR(VALUE(SUBSTITUTE(E212,".",",")),E212)</f>
        <v>No Ct</v>
      </c>
      <c r="L212" s="61" t="str">
        <f aca="false">IF(J212="PosK",SUMIFS(K:K,J:J,"PosK",H:H,H212),"")</f>
        <v/>
      </c>
      <c r="M212" s="61" t="str">
        <f aca="false">IF(J212="PosK",SUMIFS(K:K,J:J,"NegK",H:H,H212),"")</f>
        <v/>
      </c>
      <c r="N212" s="61" t="str">
        <f aca="false">IF(J212="PosK",SUMIFS(K:K,J:J,"eDNA",H:H,H212),"")</f>
        <v/>
      </c>
      <c r="Q212" s="62"/>
    </row>
    <row r="213" customFormat="false" ht="14.25" hidden="false" customHeight="false" outlineLevel="0" collapsed="false">
      <c r="A213" s="0" t="s">
        <v>904</v>
      </c>
      <c r="B213" s="52" t="s">
        <v>1010</v>
      </c>
      <c r="C213" s="52" t="s">
        <v>751</v>
      </c>
      <c r="D213" s="53" t="n">
        <v>0.1</v>
      </c>
      <c r="E213" s="53" t="s">
        <v>748</v>
      </c>
      <c r="F213" s="0" t="s">
        <v>959</v>
      </c>
      <c r="G213" s="0" t="str">
        <f aca="false">LEFT(B213,2)</f>
        <v>21</v>
      </c>
      <c r="H213" s="0" t="str">
        <f aca="false">I213&amp;"_"&amp;G213&amp;"_"&amp;F213</f>
        <v>Skalle_21_20180824_DL2018007_AlleroedGym_koersel1</v>
      </c>
      <c r="I213" s="61" t="str">
        <f aca="false">MID(RIGHT(B213,LEN(B213)-3),1,FIND("_",RIGHT(B213,LEN(B213)-3))-1)</f>
        <v>Skalle</v>
      </c>
      <c r="J213" s="61" t="str">
        <f aca="false">TRIM(SUBSTITUTE(RIGHT(B213,FIND(I213,B213)+1),"_",""))</f>
        <v>eDNA</v>
      </c>
      <c r="K213" s="0" t="str">
        <f aca="false">IFERROR(VALUE(SUBSTITUTE(E213,".",",")),E213)</f>
        <v>No Ct</v>
      </c>
      <c r="L213" s="61" t="str">
        <f aca="false">IF(J213="PosK",SUMIFS(K:K,J:J,"PosK",H:H,H213),"")</f>
        <v/>
      </c>
      <c r="M213" s="61" t="str">
        <f aca="false">IF(J213="PosK",SUMIFS(K:K,J:J,"NegK",H:H,H213),"")</f>
        <v/>
      </c>
      <c r="N213" s="61" t="str">
        <f aca="false">IF(J213="PosK",SUMIFS(K:K,J:J,"eDNA",H:H,H213),"")</f>
        <v/>
      </c>
      <c r="P213" s="62"/>
      <c r="T213" s="63"/>
      <c r="W213" s="64"/>
    </row>
    <row r="214" customFormat="false" ht="14.25" hidden="false" customHeight="false" outlineLevel="0" collapsed="false">
      <c r="A214" s="0" t="s">
        <v>905</v>
      </c>
      <c r="B214" s="52" t="s">
        <v>1011</v>
      </c>
      <c r="C214" s="52" t="s">
        <v>743</v>
      </c>
      <c r="D214" s="53" t="n">
        <v>0.1</v>
      </c>
      <c r="E214" s="53" t="s">
        <v>748</v>
      </c>
      <c r="F214" s="0" t="s">
        <v>959</v>
      </c>
      <c r="G214" s="0" t="str">
        <f aca="false">LEFT(B214,2)</f>
        <v>22</v>
      </c>
      <c r="H214" s="0" t="str">
        <f aca="false">I214&amp;"_"&amp;G214&amp;"_"&amp;F214</f>
        <v>Skalle_22_20180824_DL2018007_AlleroedGym_koersel1</v>
      </c>
      <c r="I214" s="61" t="str">
        <f aca="false">MID(RIGHT(B214,LEN(B214)-3),1,FIND("_",RIGHT(B214,LEN(B214)-3))-1)</f>
        <v>Skalle</v>
      </c>
      <c r="J214" s="61" t="str">
        <f aca="false">TRIM(SUBSTITUTE(RIGHT(B214,FIND(I214,B214)+1),"_",""))</f>
        <v>PosK</v>
      </c>
      <c r="K214" s="0" t="str">
        <f aca="false">IFERROR(VALUE(SUBSTITUTE(E214,".",",")),E214)</f>
        <v>No Ct</v>
      </c>
      <c r="L214" s="61" t="n">
        <f aca="false">IF(J214="PosK",SUMIFS(K:K,J:J,"PosK",H:H,H214),"")</f>
        <v>0</v>
      </c>
      <c r="M214" s="61" t="n">
        <f aca="false">IF(J214="PosK",SUMIFS(K:K,J:J,"NegK",H:H,H214),"")</f>
        <v>0</v>
      </c>
      <c r="N214" s="61" t="n">
        <f aca="false">IF(J214="PosK",SUMIFS(K:K,J:J,"eDNA",H:H,H214),"")</f>
        <v>0</v>
      </c>
      <c r="P214" s="62" t="n">
        <f aca="false">IF(K216="No Ct",0,K216)</f>
        <v>0</v>
      </c>
      <c r="Q214" s="62" t="n">
        <f aca="false">IF(K217="No Ct",0,K217)</f>
        <v>0</v>
      </c>
      <c r="R214" s="0" t="str">
        <f aca="false">IF(AND(L214&gt;0,M214=0),"Valid","Invalid")</f>
        <v>Invalid</v>
      </c>
      <c r="S214" s="0" t="str">
        <f aca="false">IF(OR(P214&gt;1,Q214&gt;1),"Present","Absent")</f>
        <v>Absent</v>
      </c>
      <c r="T214" s="63" t="str">
        <f aca="false">IF(OR(AND(P214&gt;1,P214&lt;41),AND(Q214&gt;1,Q214&lt;41)),"Ct&lt;41","Ct&gt;41")</f>
        <v>Ct&gt;41</v>
      </c>
      <c r="U214" s="0" t="str">
        <f aca="false">I214</f>
        <v>Skalle</v>
      </c>
      <c r="V214" s="0" t="str">
        <f aca="false">MID(F214,10,9)</f>
        <v>DL2018007</v>
      </c>
      <c r="W214" s="64" t="str">
        <f aca="false">V214&amp;"_"&amp;U214&amp;"_"&amp;R214&amp;"_"&amp;S214&amp;"_"&amp;T214</f>
        <v>DL2018007_Skalle_Invalid_Absent_Ct&gt;41</v>
      </c>
    </row>
    <row r="215" customFormat="false" ht="14.25" hidden="false" customHeight="false" outlineLevel="0" collapsed="false">
      <c r="A215" s="0" t="s">
        <v>907</v>
      </c>
      <c r="B215" s="52" t="s">
        <v>1012</v>
      </c>
      <c r="C215" s="52" t="s">
        <v>747</v>
      </c>
      <c r="D215" s="53" t="n">
        <v>0.1</v>
      </c>
      <c r="E215" s="53" t="s">
        <v>748</v>
      </c>
      <c r="F215" s="0" t="s">
        <v>959</v>
      </c>
      <c r="G215" s="0" t="str">
        <f aca="false">LEFT(B215,2)</f>
        <v>22</v>
      </c>
      <c r="H215" s="0" t="str">
        <f aca="false">I215&amp;"_"&amp;G215&amp;"_"&amp;F215</f>
        <v>Skalle_22_20180824_DL2018007_AlleroedGym_koersel1</v>
      </c>
      <c r="I215" s="61" t="str">
        <f aca="false">MID(RIGHT(B215,LEN(B215)-3),1,FIND("_",RIGHT(B215,LEN(B215)-3))-1)</f>
        <v>Skalle</v>
      </c>
      <c r="J215" s="61" t="str">
        <f aca="false">TRIM(SUBSTITUTE(RIGHT(B215,FIND(I215,B215)+1),"_",""))</f>
        <v>NegK</v>
      </c>
      <c r="K215" s="0" t="str">
        <f aca="false">IFERROR(VALUE(SUBSTITUTE(E215,".",",")),E215)</f>
        <v>No Ct</v>
      </c>
      <c r="L215" s="61" t="str">
        <f aca="false">IF(J215="PosK",SUMIFS(K:K,J:J,"PosK",H:H,H215),"")</f>
        <v/>
      </c>
      <c r="M215" s="61" t="str">
        <f aca="false">IF(J215="PosK",SUMIFS(K:K,J:J,"NegK",H:H,H215),"")</f>
        <v/>
      </c>
      <c r="N215" s="61" t="str">
        <f aca="false">IF(J215="PosK",SUMIFS(K:K,J:J,"eDNA",H:H,H215),"")</f>
        <v/>
      </c>
    </row>
    <row r="216" customFormat="false" ht="14.25" hidden="false" customHeight="false" outlineLevel="0" collapsed="false">
      <c r="A216" s="0" t="s">
        <v>909</v>
      </c>
      <c r="B216" s="52" t="s">
        <v>1013</v>
      </c>
      <c r="C216" s="52" t="s">
        <v>751</v>
      </c>
      <c r="D216" s="53" t="n">
        <v>0.1</v>
      </c>
      <c r="E216" s="53" t="s">
        <v>748</v>
      </c>
      <c r="F216" s="0" t="s">
        <v>959</v>
      </c>
      <c r="G216" s="0" t="str">
        <f aca="false">LEFT(B216,2)</f>
        <v>22</v>
      </c>
      <c r="H216" s="0" t="str">
        <f aca="false">I216&amp;"_"&amp;G216&amp;"_"&amp;F216</f>
        <v>Skalle_22_20180824_DL2018007_AlleroedGym_koersel1</v>
      </c>
      <c r="I216" s="61" t="str">
        <f aca="false">MID(RIGHT(B216,LEN(B216)-3),1,FIND("_",RIGHT(B216,LEN(B216)-3))-1)</f>
        <v>Skalle</v>
      </c>
      <c r="J216" s="61" t="str">
        <f aca="false">TRIM(SUBSTITUTE(RIGHT(B216,FIND(I216,B216)+1),"_",""))</f>
        <v>eDNA</v>
      </c>
      <c r="K216" s="0" t="str">
        <f aca="false">IFERROR(VALUE(SUBSTITUTE(E216,".",",")),E216)</f>
        <v>No Ct</v>
      </c>
      <c r="L216" s="61" t="str">
        <f aca="false">IF(J216="PosK",SUMIFS(K:K,J:J,"PosK",H:H,H216),"")</f>
        <v/>
      </c>
      <c r="M216" s="61" t="str">
        <f aca="false">IF(J216="PosK",SUMIFS(K:K,J:J,"NegK",H:H,H216),"")</f>
        <v/>
      </c>
      <c r="N216" s="61" t="str">
        <f aca="false">IF(J216="PosK",SUMIFS(K:K,J:J,"eDNA",H:H,H216),"")</f>
        <v/>
      </c>
      <c r="Q216" s="62"/>
    </row>
    <row r="217" customFormat="false" ht="14.25" hidden="false" customHeight="false" outlineLevel="0" collapsed="false">
      <c r="A217" s="0" t="s">
        <v>911</v>
      </c>
      <c r="B217" s="52" t="s">
        <v>1013</v>
      </c>
      <c r="C217" s="52" t="s">
        <v>751</v>
      </c>
      <c r="D217" s="53" t="n">
        <v>0.1</v>
      </c>
      <c r="E217" s="53" t="s">
        <v>748</v>
      </c>
      <c r="F217" s="0" t="s">
        <v>959</v>
      </c>
      <c r="G217" s="0" t="str">
        <f aca="false">LEFT(B217,2)</f>
        <v>22</v>
      </c>
      <c r="H217" s="0" t="str">
        <f aca="false">I217&amp;"_"&amp;G217&amp;"_"&amp;F217</f>
        <v>Skalle_22_20180824_DL2018007_AlleroedGym_koersel1</v>
      </c>
      <c r="I217" s="61" t="str">
        <f aca="false">MID(RIGHT(B217,LEN(B217)-3),1,FIND("_",RIGHT(B217,LEN(B217)-3))-1)</f>
        <v>Skalle</v>
      </c>
      <c r="J217" s="61" t="str">
        <f aca="false">TRIM(SUBSTITUTE(RIGHT(B217,FIND(I217,B217)+1),"_",""))</f>
        <v>eDNA</v>
      </c>
      <c r="K217" s="0" t="str">
        <f aca="false">IFERROR(VALUE(SUBSTITUTE(E217,".",",")),E217)</f>
        <v>No Ct</v>
      </c>
      <c r="L217" s="61" t="str">
        <f aca="false">IF(J217="PosK",SUMIFS(K:K,J:J,"PosK",H:H,H217),"")</f>
        <v/>
      </c>
      <c r="M217" s="61" t="str">
        <f aca="false">IF(J217="PosK",SUMIFS(K:K,J:J,"NegK",H:H,H217),"")</f>
        <v/>
      </c>
      <c r="N217" s="61" t="str">
        <f aca="false">IF(J217="PosK",SUMIFS(K:K,J:J,"eDNA",H:H,H217),"")</f>
        <v/>
      </c>
      <c r="P217" s="62"/>
      <c r="T217" s="63"/>
      <c r="W217" s="64"/>
    </row>
    <row r="218" customFormat="false" ht="14.25" hidden="false" customHeight="false" outlineLevel="0" collapsed="false">
      <c r="A218" s="0" t="s">
        <v>912</v>
      </c>
      <c r="B218" s="52" t="s">
        <v>1014</v>
      </c>
      <c r="C218" s="52" t="s">
        <v>743</v>
      </c>
      <c r="D218" s="53" t="n">
        <v>0.1</v>
      </c>
      <c r="E218" s="53" t="n">
        <v>29.37</v>
      </c>
      <c r="F218" s="0" t="s">
        <v>959</v>
      </c>
      <c r="G218" s="0" t="str">
        <f aca="false">LEFT(B218,2)</f>
        <v>23</v>
      </c>
      <c r="H218" s="0" t="str">
        <f aca="false">I218&amp;"_"&amp;G218&amp;"_"&amp;F218</f>
        <v>Karusse_23_20180824_DL2018007_AlleroedGym_koersel1</v>
      </c>
      <c r="I218" s="61" t="str">
        <f aca="false">MID(RIGHT(B218,LEN(B218)-3),1,FIND("_",RIGHT(B218,LEN(B218)-3))-1)</f>
        <v>Karusse</v>
      </c>
      <c r="J218" s="61" t="str">
        <f aca="false">TRIM(SUBSTITUTE(RIGHT(B218,FIND(I218,B218)+1),"_",""))</f>
        <v>PosK</v>
      </c>
      <c r="K218" s="0" t="n">
        <f aca="false">IFERROR(VALUE(SUBSTITUTE(E218,".",",")),E218)</f>
        <v>29.37</v>
      </c>
      <c r="L218" s="61" t="n">
        <f aca="false">IF(J218="PosK",SUMIFS(K:K,J:J,"PosK",H:H,H218),"")</f>
        <v>29.37</v>
      </c>
      <c r="M218" s="61" t="n">
        <f aca="false">IF(J218="PosK",SUMIFS(K:K,J:J,"NegK",H:H,H218),"")</f>
        <v>0</v>
      </c>
      <c r="N218" s="61" t="n">
        <f aca="false">IF(J218="PosK",SUMIFS(K:K,J:J,"eDNA",H:H,H218),"")</f>
        <v>64.36</v>
      </c>
      <c r="P218" s="62" t="n">
        <f aca="false">IF(K220="No Ct",0,K220)</f>
        <v>32.07</v>
      </c>
      <c r="Q218" s="62" t="n">
        <f aca="false">IF(K221="No Ct",0,K221)</f>
        <v>32.29</v>
      </c>
      <c r="R218" s="0" t="str">
        <f aca="false">IF(AND(L218&gt;0,M218=0),"Valid","Invalid")</f>
        <v>Valid</v>
      </c>
      <c r="S218" s="0" t="str">
        <f aca="false">IF(OR(P218&gt;1,Q218&gt;1),"Present","Absent")</f>
        <v>Present</v>
      </c>
      <c r="T218" s="63" t="str">
        <f aca="false">IF(OR(AND(P218&gt;1,P218&lt;41),AND(Q218&gt;1,Q218&lt;41)),"Ct&lt;41","Ct&gt;41")</f>
        <v>Ct&lt;41</v>
      </c>
      <c r="U218" s="0" t="str">
        <f aca="false">I218</f>
        <v>Karusse</v>
      </c>
      <c r="V218" s="0" t="str">
        <f aca="false">MID(F218,10,9)</f>
        <v>DL2018007</v>
      </c>
      <c r="W218" s="64" t="str">
        <f aca="false">V218&amp;"_"&amp;U218&amp;"_"&amp;R218&amp;"_"&amp;S218&amp;"_"&amp;T218</f>
        <v>DL2018007_Karusse_Valid_Present_Ct&lt;41</v>
      </c>
    </row>
    <row r="219" customFormat="false" ht="14.25" hidden="false" customHeight="false" outlineLevel="0" collapsed="false">
      <c r="A219" s="0" t="s">
        <v>914</v>
      </c>
      <c r="B219" s="52" t="s">
        <v>1015</v>
      </c>
      <c r="C219" s="52" t="s">
        <v>747</v>
      </c>
      <c r="D219" s="53" t="n">
        <v>0.1</v>
      </c>
      <c r="E219" s="53" t="s">
        <v>748</v>
      </c>
      <c r="F219" s="0" t="s">
        <v>959</v>
      </c>
      <c r="G219" s="0" t="str">
        <f aca="false">LEFT(B219,2)</f>
        <v>23</v>
      </c>
      <c r="H219" s="0" t="str">
        <f aca="false">I219&amp;"_"&amp;G219&amp;"_"&amp;F219</f>
        <v>Karusse_23_20180824_DL2018007_AlleroedGym_koersel1</v>
      </c>
      <c r="I219" s="61" t="str">
        <f aca="false">MID(RIGHT(B219,LEN(B219)-3),1,FIND("_",RIGHT(B219,LEN(B219)-3))-1)</f>
        <v>Karusse</v>
      </c>
      <c r="J219" s="61" t="str">
        <f aca="false">TRIM(SUBSTITUTE(RIGHT(B219,FIND(I219,B219)+1),"_",""))</f>
        <v>NegK</v>
      </c>
      <c r="K219" s="0" t="str">
        <f aca="false">IFERROR(VALUE(SUBSTITUTE(E219,".",",")),E219)</f>
        <v>No Ct</v>
      </c>
      <c r="L219" s="61" t="str">
        <f aca="false">IF(J219="PosK",SUMIFS(K:K,J:J,"PosK",H:H,H219),"")</f>
        <v/>
      </c>
      <c r="M219" s="61" t="str">
        <f aca="false">IF(J219="PosK",SUMIFS(K:K,J:J,"NegK",H:H,H219),"")</f>
        <v/>
      </c>
      <c r="N219" s="61" t="str">
        <f aca="false">IF(J219="PosK",SUMIFS(K:K,J:J,"eDNA",H:H,H219),"")</f>
        <v/>
      </c>
    </row>
    <row r="220" customFormat="false" ht="14.25" hidden="false" customHeight="false" outlineLevel="0" collapsed="false">
      <c r="A220" s="0" t="s">
        <v>916</v>
      </c>
      <c r="B220" s="52" t="s">
        <v>1016</v>
      </c>
      <c r="C220" s="52" t="s">
        <v>751</v>
      </c>
      <c r="D220" s="53" t="n">
        <v>0.1</v>
      </c>
      <c r="E220" s="53" t="n">
        <v>32.07</v>
      </c>
      <c r="F220" s="0" t="s">
        <v>959</v>
      </c>
      <c r="G220" s="0" t="str">
        <f aca="false">LEFT(B220,2)</f>
        <v>23</v>
      </c>
      <c r="H220" s="0" t="str">
        <f aca="false">I220&amp;"_"&amp;G220&amp;"_"&amp;F220</f>
        <v>Karusse_23_20180824_DL2018007_AlleroedGym_koersel1</v>
      </c>
      <c r="I220" s="61" t="str">
        <f aca="false">MID(RIGHT(B220,LEN(B220)-3),1,FIND("_",RIGHT(B220,LEN(B220)-3))-1)</f>
        <v>Karusse</v>
      </c>
      <c r="J220" s="61" t="str">
        <f aca="false">TRIM(SUBSTITUTE(RIGHT(B220,FIND(I220,B220)+1),"_",""))</f>
        <v>eDNA</v>
      </c>
      <c r="K220" s="0" t="n">
        <f aca="false">IFERROR(VALUE(SUBSTITUTE(E220,".",",")),E220)</f>
        <v>32.07</v>
      </c>
      <c r="L220" s="61" t="str">
        <f aca="false">IF(J220="PosK",SUMIFS(K:K,J:J,"PosK",H:H,H220),"")</f>
        <v/>
      </c>
      <c r="M220" s="61" t="str">
        <f aca="false">IF(J220="PosK",SUMIFS(K:K,J:J,"NegK",H:H,H220),"")</f>
        <v/>
      </c>
      <c r="N220" s="61" t="str">
        <f aca="false">IF(J220="PosK",SUMIFS(K:K,J:J,"eDNA",H:H,H220),"")</f>
        <v/>
      </c>
      <c r="Q220" s="62"/>
    </row>
    <row r="221" customFormat="false" ht="14.25" hidden="false" customHeight="false" outlineLevel="0" collapsed="false">
      <c r="A221" s="0" t="s">
        <v>918</v>
      </c>
      <c r="B221" s="52" t="s">
        <v>1016</v>
      </c>
      <c r="C221" s="52" t="s">
        <v>751</v>
      </c>
      <c r="D221" s="53" t="n">
        <v>0.1</v>
      </c>
      <c r="E221" s="53" t="n">
        <v>32.29</v>
      </c>
      <c r="F221" s="0" t="s">
        <v>959</v>
      </c>
      <c r="G221" s="0" t="str">
        <f aca="false">LEFT(B221,2)</f>
        <v>23</v>
      </c>
      <c r="H221" s="0" t="str">
        <f aca="false">I221&amp;"_"&amp;G221&amp;"_"&amp;F221</f>
        <v>Karusse_23_20180824_DL2018007_AlleroedGym_koersel1</v>
      </c>
      <c r="I221" s="61" t="str">
        <f aca="false">MID(RIGHT(B221,LEN(B221)-3),1,FIND("_",RIGHT(B221,LEN(B221)-3))-1)</f>
        <v>Karusse</v>
      </c>
      <c r="J221" s="61" t="str">
        <f aca="false">TRIM(SUBSTITUTE(RIGHT(B221,FIND(I221,B221)+1),"_",""))</f>
        <v>eDNA</v>
      </c>
      <c r="K221" s="0" t="n">
        <f aca="false">IFERROR(VALUE(SUBSTITUTE(E221,".",",")),E221)</f>
        <v>32.29</v>
      </c>
      <c r="L221" s="61" t="str">
        <f aca="false">IF(J221="PosK",SUMIFS(K:K,J:J,"PosK",H:H,H221),"")</f>
        <v/>
      </c>
      <c r="M221" s="61" t="str">
        <f aca="false">IF(J221="PosK",SUMIFS(K:K,J:J,"NegK",H:H,H221),"")</f>
        <v/>
      </c>
      <c r="N221" s="61" t="str">
        <f aca="false">IF(J221="PosK",SUMIFS(K:K,J:J,"eDNA",H:H,H221),"")</f>
        <v/>
      </c>
      <c r="P221" s="62"/>
      <c r="T221" s="63"/>
      <c r="W221" s="64"/>
    </row>
    <row r="222" customFormat="false" ht="14.25" hidden="false" customHeight="false" outlineLevel="0" collapsed="false">
      <c r="A222" s="0" t="s">
        <v>919</v>
      </c>
      <c r="B222" s="52" t="s">
        <v>1017</v>
      </c>
      <c r="C222" s="52" t="s">
        <v>743</v>
      </c>
      <c r="D222" s="53" t="n">
        <v>0.1</v>
      </c>
      <c r="E222" s="53" t="n">
        <v>30.45</v>
      </c>
      <c r="F222" s="0" t="s">
        <v>959</v>
      </c>
      <c r="G222" s="0" t="str">
        <f aca="false">LEFT(B222,2)</f>
        <v>24</v>
      </c>
      <c r="H222" s="0" t="str">
        <f aca="false">I222&amp;"_"&amp;G222&amp;"_"&amp;F222</f>
        <v>Karusse_24_20180824_DL2018007_AlleroedGym_koersel1</v>
      </c>
      <c r="I222" s="61" t="str">
        <f aca="false">MID(RIGHT(B222,LEN(B222)-3),1,FIND("_",RIGHT(B222,LEN(B222)-3))-1)</f>
        <v>Karusse</v>
      </c>
      <c r="J222" s="61" t="str">
        <f aca="false">TRIM(SUBSTITUTE(RIGHT(B222,FIND(I222,B222)+1),"_",""))</f>
        <v>PosK</v>
      </c>
      <c r="K222" s="0" t="n">
        <f aca="false">IFERROR(VALUE(SUBSTITUTE(E222,".",",")),E222)</f>
        <v>30.45</v>
      </c>
      <c r="L222" s="61" t="n">
        <f aca="false">IF(J222="PosK",SUMIFS(K:K,J:J,"PosK",H:H,H222),"")</f>
        <v>30.45</v>
      </c>
      <c r="M222" s="61" t="n">
        <f aca="false">IF(J222="PosK",SUMIFS(K:K,J:J,"NegK",H:H,H222),"")</f>
        <v>0</v>
      </c>
      <c r="N222" s="61" t="n">
        <f aca="false">IF(J222="PosK",SUMIFS(K:K,J:J,"eDNA",H:H,H222),"")</f>
        <v>67.33</v>
      </c>
      <c r="P222" s="62" t="n">
        <f aca="false">IF(K224="No Ct",0,K224)</f>
        <v>33.15</v>
      </c>
      <c r="Q222" s="62" t="n">
        <f aca="false">IF(K225="No Ct",0,K225)</f>
        <v>34.18</v>
      </c>
      <c r="R222" s="0" t="str">
        <f aca="false">IF(AND(L222&gt;0,M222=0),"Valid","Invalid")</f>
        <v>Valid</v>
      </c>
      <c r="S222" s="0" t="str">
        <f aca="false">IF(OR(P222&gt;1,Q222&gt;1),"Present","Absent")</f>
        <v>Present</v>
      </c>
      <c r="T222" s="63" t="str">
        <f aca="false">IF(OR(AND(P222&gt;1,P222&lt;41),AND(Q222&gt;1,Q222&lt;41)),"Ct&lt;41","Ct&gt;41")</f>
        <v>Ct&lt;41</v>
      </c>
      <c r="U222" s="0" t="str">
        <f aca="false">I222</f>
        <v>Karusse</v>
      </c>
      <c r="V222" s="0" t="str">
        <f aca="false">MID(F222,10,9)</f>
        <v>DL2018007</v>
      </c>
      <c r="W222" s="64" t="str">
        <f aca="false">V222&amp;"_"&amp;U222&amp;"_"&amp;R222&amp;"_"&amp;S222&amp;"_"&amp;T222</f>
        <v>DL2018007_Karusse_Valid_Present_Ct&lt;41</v>
      </c>
    </row>
    <row r="223" customFormat="false" ht="14.25" hidden="false" customHeight="false" outlineLevel="0" collapsed="false">
      <c r="A223" s="0" t="s">
        <v>921</v>
      </c>
      <c r="B223" s="52" t="s">
        <v>1018</v>
      </c>
      <c r="C223" s="52" t="s">
        <v>747</v>
      </c>
      <c r="D223" s="53" t="n">
        <v>0.1</v>
      </c>
      <c r="E223" s="53" t="s">
        <v>748</v>
      </c>
      <c r="F223" s="0" t="s">
        <v>959</v>
      </c>
      <c r="G223" s="0" t="str">
        <f aca="false">LEFT(B223,2)</f>
        <v>24</v>
      </c>
      <c r="H223" s="0" t="str">
        <f aca="false">I223&amp;"_"&amp;G223&amp;"_"&amp;F223</f>
        <v>Karusse_24_20180824_DL2018007_AlleroedGym_koersel1</v>
      </c>
      <c r="I223" s="61" t="str">
        <f aca="false">MID(RIGHT(B223,LEN(B223)-3),1,FIND("_",RIGHT(B223,LEN(B223)-3))-1)</f>
        <v>Karusse</v>
      </c>
      <c r="J223" s="61" t="str">
        <f aca="false">TRIM(SUBSTITUTE(RIGHT(B223,FIND(I223,B223)+1),"_",""))</f>
        <v>NegK</v>
      </c>
      <c r="K223" s="0" t="str">
        <f aca="false">IFERROR(VALUE(SUBSTITUTE(E223,".",",")),E223)</f>
        <v>No Ct</v>
      </c>
      <c r="L223" s="61" t="str">
        <f aca="false">IF(J223="PosK",SUMIFS(K:K,J:J,"PosK",H:H,H223),"")</f>
        <v/>
      </c>
      <c r="M223" s="61" t="str">
        <f aca="false">IF(J223="PosK",SUMIFS(K:K,J:J,"NegK",H:H,H223),"")</f>
        <v/>
      </c>
      <c r="N223" s="61" t="str">
        <f aca="false">IF(J223="PosK",SUMIFS(K:K,J:J,"eDNA",H:H,H223),"")</f>
        <v/>
      </c>
    </row>
    <row r="224" customFormat="false" ht="14.25" hidden="false" customHeight="false" outlineLevel="0" collapsed="false">
      <c r="A224" s="0" t="s">
        <v>923</v>
      </c>
      <c r="B224" s="52" t="s">
        <v>1019</v>
      </c>
      <c r="C224" s="52" t="s">
        <v>751</v>
      </c>
      <c r="D224" s="53" t="n">
        <v>0.1</v>
      </c>
      <c r="E224" s="53" t="n">
        <v>33.15</v>
      </c>
      <c r="F224" s="0" t="s">
        <v>959</v>
      </c>
      <c r="G224" s="0" t="str">
        <f aca="false">LEFT(B224,2)</f>
        <v>24</v>
      </c>
      <c r="H224" s="0" t="str">
        <f aca="false">I224&amp;"_"&amp;G224&amp;"_"&amp;F224</f>
        <v>Karusse_24_20180824_DL2018007_AlleroedGym_koersel1</v>
      </c>
      <c r="I224" s="61" t="str">
        <f aca="false">MID(RIGHT(B224,LEN(B224)-3),1,FIND("_",RIGHT(B224,LEN(B224)-3))-1)</f>
        <v>Karusse</v>
      </c>
      <c r="J224" s="61" t="str">
        <f aca="false">TRIM(SUBSTITUTE(RIGHT(B224,FIND(I224,B224)+1),"_",""))</f>
        <v>eDNA</v>
      </c>
      <c r="K224" s="0" t="n">
        <f aca="false">IFERROR(VALUE(SUBSTITUTE(E224,".",",")),E224)</f>
        <v>33.15</v>
      </c>
      <c r="L224" s="61" t="str">
        <f aca="false">IF(J224="PosK",SUMIFS(K:K,J:J,"PosK",H:H,H224),"")</f>
        <v/>
      </c>
      <c r="M224" s="61" t="str">
        <f aca="false">IF(J224="PosK",SUMIFS(K:K,J:J,"NegK",H:H,H224),"")</f>
        <v/>
      </c>
      <c r="N224" s="61" t="str">
        <f aca="false">IF(J224="PosK",SUMIFS(K:K,J:J,"eDNA",H:H,H224),"")</f>
        <v/>
      </c>
      <c r="Q224" s="62"/>
    </row>
    <row r="225" customFormat="false" ht="14.25" hidden="false" customHeight="false" outlineLevel="0" collapsed="false">
      <c r="A225" s="0" t="s">
        <v>925</v>
      </c>
      <c r="B225" s="52" t="s">
        <v>1019</v>
      </c>
      <c r="C225" s="52" t="s">
        <v>751</v>
      </c>
      <c r="D225" s="53" t="n">
        <v>0.1</v>
      </c>
      <c r="E225" s="53" t="n">
        <v>34.18</v>
      </c>
      <c r="F225" s="0" t="s">
        <v>959</v>
      </c>
      <c r="G225" s="0" t="str">
        <f aca="false">LEFT(B225,2)</f>
        <v>24</v>
      </c>
      <c r="H225" s="0" t="str">
        <f aca="false">I225&amp;"_"&amp;G225&amp;"_"&amp;F225</f>
        <v>Karusse_24_20180824_DL2018007_AlleroedGym_koersel1</v>
      </c>
      <c r="I225" s="61" t="str">
        <f aca="false">MID(RIGHT(B225,LEN(B225)-3),1,FIND("_",RIGHT(B225,LEN(B225)-3))-1)</f>
        <v>Karusse</v>
      </c>
      <c r="J225" s="61" t="str">
        <f aca="false">TRIM(SUBSTITUTE(RIGHT(B225,FIND(I225,B225)+1),"_",""))</f>
        <v>eDNA</v>
      </c>
      <c r="K225" s="0" t="n">
        <f aca="false">IFERROR(VALUE(SUBSTITUTE(E225,".",",")),E225)</f>
        <v>34.18</v>
      </c>
      <c r="L225" s="61" t="str">
        <f aca="false">IF(J225="PosK",SUMIFS(K:K,J:J,"PosK",H:H,H225),"")</f>
        <v/>
      </c>
      <c r="M225" s="61" t="str">
        <f aca="false">IF(J225="PosK",SUMIFS(K:K,J:J,"NegK",H:H,H225),"")</f>
        <v/>
      </c>
      <c r="N225" s="61" t="str">
        <f aca="false">IF(J225="PosK",SUMIFS(K:K,J:J,"eDNA",H:H,H225),"")</f>
        <v/>
      </c>
      <c r="P225" s="62"/>
      <c r="T225" s="63"/>
      <c r="W225" s="64"/>
    </row>
    <row r="226" customFormat="false" ht="14.25" hidden="false" customHeight="false" outlineLevel="0" collapsed="false">
      <c r="A226" s="0" t="s">
        <v>741</v>
      </c>
      <c r="B226" s="52" t="s">
        <v>1020</v>
      </c>
      <c r="C226" s="52" t="s">
        <v>743</v>
      </c>
      <c r="D226" s="53" t="n">
        <v>0.1</v>
      </c>
      <c r="E226" s="53" t="n">
        <v>29.7</v>
      </c>
      <c r="F226" s="0" t="s">
        <v>1021</v>
      </c>
      <c r="G226" s="0" t="str">
        <f aca="false">LEFT(B226,2)</f>
        <v>25</v>
      </c>
      <c r="H226" s="0" t="str">
        <f aca="false">I226&amp;"_"&amp;G226&amp;"_"&amp;F226</f>
        <v>Loegfroe_25_20180824_DL2018007_AlleroedGym_koersel2</v>
      </c>
      <c r="I226" s="61" t="str">
        <f aca="false">MID(RIGHT(B226,LEN(B226)-3),1,FIND("_",RIGHT(B226,LEN(B226)-3))-1)</f>
        <v>Loegfroe</v>
      </c>
      <c r="J226" s="61" t="str">
        <f aca="false">TRIM(SUBSTITUTE(RIGHT(B226,FIND(I226,B226)+1),"_",""))</f>
        <v>PosK</v>
      </c>
      <c r="K226" s="0" t="n">
        <f aca="false">IFERROR(VALUE(SUBSTITUTE(E226,".",",")),E226)</f>
        <v>29.7</v>
      </c>
      <c r="L226" s="61" t="n">
        <f aca="false">IF(J226="PosK",SUMIFS(K:K,J:J,"PosK",H:H,H226),"")</f>
        <v>29.7</v>
      </c>
      <c r="M226" s="61" t="n">
        <f aca="false">IF(J226="PosK",SUMIFS(K:K,J:J,"NegK",H:H,H226),"")</f>
        <v>0</v>
      </c>
      <c r="N226" s="61" t="n">
        <f aca="false">IF(J226="PosK",SUMIFS(K:K,J:J,"eDNA",H:H,H226),"")</f>
        <v>0</v>
      </c>
      <c r="P226" s="62" t="n">
        <f aca="false">IF(K228="No Ct",0,K228)</f>
        <v>0</v>
      </c>
      <c r="Q226" s="62" t="n">
        <f aca="false">IF(K229="No Ct",0,K229)</f>
        <v>0</v>
      </c>
      <c r="R226" s="0" t="str">
        <f aca="false">IF(AND(L226&gt;0,M226=0),"Valid","Invalid")</f>
        <v>Valid</v>
      </c>
      <c r="S226" s="0" t="str">
        <f aca="false">IF(OR(P226&gt;1,Q226&gt;1),"Present","Absent")</f>
        <v>Absent</v>
      </c>
      <c r="T226" s="63" t="str">
        <f aca="false">IF(OR(AND(P226&gt;1,P226&lt;41),AND(Q226&gt;1,Q226&lt;41)),"Ct&lt;41","Ct&gt;41")</f>
        <v>Ct&gt;41</v>
      </c>
      <c r="U226" s="0" t="str">
        <f aca="false">I226</f>
        <v>Loegfroe</v>
      </c>
      <c r="V226" s="0" t="str">
        <f aca="false">MID(F226,10,9)</f>
        <v>DL2018007</v>
      </c>
      <c r="W226" s="64" t="str">
        <f aca="false">V226&amp;"_"&amp;U226&amp;"_"&amp;R226&amp;"_"&amp;S226&amp;"_"&amp;T226</f>
        <v>DL2018007_Loegfroe_Valid_Absent_Ct&gt;41</v>
      </c>
    </row>
    <row r="227" customFormat="false" ht="14.25" hidden="false" customHeight="false" outlineLevel="0" collapsed="false">
      <c r="A227" s="0" t="s">
        <v>745</v>
      </c>
      <c r="B227" s="52" t="s">
        <v>1022</v>
      </c>
      <c r="C227" s="52" t="s">
        <v>747</v>
      </c>
      <c r="D227" s="53" t="n">
        <v>0.1</v>
      </c>
      <c r="E227" s="53" t="s">
        <v>748</v>
      </c>
      <c r="F227" s="0" t="s">
        <v>1021</v>
      </c>
      <c r="G227" s="0" t="str">
        <f aca="false">LEFT(B227,2)</f>
        <v>25</v>
      </c>
      <c r="H227" s="0" t="str">
        <f aca="false">I227&amp;"_"&amp;G227&amp;"_"&amp;F227</f>
        <v>Loegfroe_25_20180824_DL2018007_AlleroedGym_koersel2</v>
      </c>
      <c r="I227" s="61" t="str">
        <f aca="false">MID(RIGHT(B227,LEN(B227)-3),1,FIND("_",RIGHT(B227,LEN(B227)-3))-1)</f>
        <v>Loegfroe</v>
      </c>
      <c r="J227" s="61" t="str">
        <f aca="false">TRIM(SUBSTITUTE(RIGHT(B227,FIND(I227,B227)+1),"_",""))</f>
        <v>NegK</v>
      </c>
      <c r="K227" s="0" t="str">
        <f aca="false">IFERROR(VALUE(SUBSTITUTE(E227,".",",")),E227)</f>
        <v>No Ct</v>
      </c>
      <c r="L227" s="61" t="str">
        <f aca="false">IF(J227="PosK",SUMIFS(K:K,J:J,"PosK",H:H,H227),"")</f>
        <v/>
      </c>
      <c r="M227" s="61" t="str">
        <f aca="false">IF(J227="PosK",SUMIFS(K:K,J:J,"NegK",H:H,H227),"")</f>
        <v/>
      </c>
      <c r="N227" s="61" t="str">
        <f aca="false">IF(J227="PosK",SUMIFS(K:K,J:J,"eDNA",H:H,H227),"")</f>
        <v/>
      </c>
    </row>
    <row r="228" customFormat="false" ht="14.25" hidden="false" customHeight="false" outlineLevel="0" collapsed="false">
      <c r="A228" s="0" t="s">
        <v>749</v>
      </c>
      <c r="B228" s="52" t="s">
        <v>1023</v>
      </c>
      <c r="C228" s="52" t="s">
        <v>751</v>
      </c>
      <c r="D228" s="53" t="n">
        <v>0.1</v>
      </c>
      <c r="E228" s="53" t="s">
        <v>748</v>
      </c>
      <c r="F228" s="0" t="s">
        <v>1021</v>
      </c>
      <c r="G228" s="0" t="str">
        <f aca="false">LEFT(B228,2)</f>
        <v>25</v>
      </c>
      <c r="H228" s="0" t="str">
        <f aca="false">I228&amp;"_"&amp;G228&amp;"_"&amp;F228</f>
        <v>Loegfroe_25_20180824_DL2018007_AlleroedGym_koersel2</v>
      </c>
      <c r="I228" s="61" t="str">
        <f aca="false">MID(RIGHT(B228,LEN(B228)-3),1,FIND("_",RIGHT(B228,LEN(B228)-3))-1)</f>
        <v>Loegfroe</v>
      </c>
      <c r="J228" s="61" t="str">
        <f aca="false">TRIM(SUBSTITUTE(RIGHT(B228,FIND(I228,B228)+1),"_",""))</f>
        <v>eDNA</v>
      </c>
      <c r="K228" s="0" t="str">
        <f aca="false">IFERROR(VALUE(SUBSTITUTE(E228,".",",")),E228)</f>
        <v>No Ct</v>
      </c>
      <c r="L228" s="61" t="str">
        <f aca="false">IF(J228="PosK",SUMIFS(K:K,J:J,"PosK",H:H,H228),"")</f>
        <v/>
      </c>
      <c r="M228" s="61" t="str">
        <f aca="false">IF(J228="PosK",SUMIFS(K:K,J:J,"NegK",H:H,H228),"")</f>
        <v/>
      </c>
      <c r="N228" s="61" t="str">
        <f aca="false">IF(J228="PosK",SUMIFS(K:K,J:J,"eDNA",H:H,H228),"")</f>
        <v/>
      </c>
      <c r="Q228" s="62"/>
    </row>
    <row r="229" customFormat="false" ht="14.25" hidden="false" customHeight="false" outlineLevel="0" collapsed="false">
      <c r="A229" s="0" t="s">
        <v>752</v>
      </c>
      <c r="B229" s="52" t="s">
        <v>1024</v>
      </c>
      <c r="C229" s="52" t="s">
        <v>751</v>
      </c>
      <c r="D229" s="53" t="n">
        <v>0.1</v>
      </c>
      <c r="E229" s="53" t="s">
        <v>748</v>
      </c>
      <c r="F229" s="0" t="s">
        <v>1021</v>
      </c>
      <c r="G229" s="0" t="str">
        <f aca="false">LEFT(B229,2)</f>
        <v>25</v>
      </c>
      <c r="H229" s="0" t="str">
        <f aca="false">I229&amp;"_"&amp;G229&amp;"_"&amp;F229</f>
        <v>Loegfroe_25_20180824_DL2018007_AlleroedGym_koersel2</v>
      </c>
      <c r="I229" s="61" t="str">
        <f aca="false">MID(RIGHT(B229,LEN(B229)-3),1,FIND("_",RIGHT(B229,LEN(B229)-3))-1)</f>
        <v>Loegfroe</v>
      </c>
      <c r="J229" s="61" t="str">
        <f aca="false">TRIM(SUBSTITUTE(RIGHT(B229,FIND(I229,B229)+1),"_",""))</f>
        <v>eDNA</v>
      </c>
      <c r="K229" s="0" t="str">
        <f aca="false">IFERROR(VALUE(SUBSTITUTE(E229,".",",")),E229)</f>
        <v>No Ct</v>
      </c>
      <c r="L229" s="61" t="str">
        <f aca="false">IF(J229="PosK",SUMIFS(K:K,J:J,"PosK",H:H,H229),"")</f>
        <v/>
      </c>
      <c r="M229" s="61" t="str">
        <f aca="false">IF(J229="PosK",SUMIFS(K:K,J:J,"NegK",H:H,H229),"")</f>
        <v/>
      </c>
      <c r="N229" s="61" t="str">
        <f aca="false">IF(J229="PosK",SUMIFS(K:K,J:J,"eDNA",H:H,H229),"")</f>
        <v/>
      </c>
      <c r="P229" s="62"/>
      <c r="T229" s="63"/>
      <c r="W229" s="64"/>
    </row>
    <row r="230" customFormat="false" ht="14.25" hidden="false" customHeight="false" outlineLevel="0" collapsed="false">
      <c r="A230" s="0" t="s">
        <v>754</v>
      </c>
      <c r="B230" s="52" t="s">
        <v>1025</v>
      </c>
      <c r="C230" s="52" t="s">
        <v>743</v>
      </c>
      <c r="D230" s="53" t="n">
        <v>0.1</v>
      </c>
      <c r="E230" s="53" t="n">
        <v>39</v>
      </c>
      <c r="F230" s="0" t="s">
        <v>1021</v>
      </c>
      <c r="G230" s="0" t="str">
        <f aca="false">LEFT(B230,2)</f>
        <v>26</v>
      </c>
      <c r="H230" s="0" t="str">
        <f aca="false">I230&amp;"_"&amp;G230&amp;"_"&amp;F230</f>
        <v>StorVandsalamander_26_20180824_DL2018007_AlleroedGym_koersel2</v>
      </c>
      <c r="I230" s="61" t="str">
        <f aca="false">MID(RIGHT(B230,LEN(B230)-3),1,FIND("_",RIGHT(B230,LEN(B230)-3))-1)</f>
        <v>StorVandsalamander</v>
      </c>
      <c r="J230" s="61" t="str">
        <f aca="false">TRIM(SUBSTITUTE(RIGHT(B230,FIND(I230,B230)+1),"_",""))</f>
        <v>PosK</v>
      </c>
      <c r="K230" s="0" t="n">
        <f aca="false">IFERROR(VALUE(SUBSTITUTE(E230,".",",")),E230)</f>
        <v>39</v>
      </c>
      <c r="L230" s="61" t="n">
        <f aca="false">IF(J230="PosK",SUMIFS(K:K,J:J,"PosK",H:H,H230),"")</f>
        <v>39</v>
      </c>
      <c r="M230" s="61" t="n">
        <f aca="false">IF(J230="PosK",SUMIFS(K:K,J:J,"NegK",H:H,H230),"")</f>
        <v>0</v>
      </c>
      <c r="N230" s="61" t="n">
        <f aca="false">IF(J230="PosK",SUMIFS(K:K,J:J,"eDNA",H:H,H230),"")</f>
        <v>0</v>
      </c>
      <c r="P230" s="62" t="n">
        <f aca="false">IF(K232="No Ct",0,K232)</f>
        <v>0</v>
      </c>
      <c r="Q230" s="62" t="n">
        <f aca="false">IF(K233="No Ct",0,K233)</f>
        <v>0</v>
      </c>
      <c r="R230" s="0" t="str">
        <f aca="false">IF(AND(L230&gt;0,M230=0),"Valid","Invalid")</f>
        <v>Valid</v>
      </c>
      <c r="S230" s="0" t="str">
        <f aca="false">IF(OR(P230&gt;1,Q230&gt;1),"Present","Absent")</f>
        <v>Absent</v>
      </c>
      <c r="T230" s="63" t="str">
        <f aca="false">IF(OR(AND(P230&gt;1,P230&lt;41),AND(Q230&gt;1,Q230&lt;41)),"Ct&lt;41","Ct&gt;41")</f>
        <v>Ct&gt;41</v>
      </c>
      <c r="U230" s="0" t="str">
        <f aca="false">I230</f>
        <v>StorVandsalamander</v>
      </c>
      <c r="V230" s="0" t="str">
        <f aca="false">MID(F230,10,9)</f>
        <v>DL2018007</v>
      </c>
      <c r="W230" s="64" t="str">
        <f aca="false">V230&amp;"_"&amp;U230&amp;"_"&amp;R230&amp;"_"&amp;S230&amp;"_"&amp;T230</f>
        <v>DL2018007_StorVandsalamander_Valid_Absent_Ct&gt;41</v>
      </c>
    </row>
    <row r="231" customFormat="false" ht="14.25" hidden="false" customHeight="false" outlineLevel="0" collapsed="false">
      <c r="A231" s="0" t="s">
        <v>756</v>
      </c>
      <c r="B231" s="52" t="s">
        <v>1026</v>
      </c>
      <c r="C231" s="52" t="s">
        <v>747</v>
      </c>
      <c r="D231" s="53" t="n">
        <v>0.1</v>
      </c>
      <c r="E231" s="53" t="s">
        <v>748</v>
      </c>
      <c r="F231" s="0" t="s">
        <v>1021</v>
      </c>
      <c r="G231" s="0" t="str">
        <f aca="false">LEFT(B231,2)</f>
        <v>26</v>
      </c>
      <c r="H231" s="0" t="str">
        <f aca="false">I231&amp;"_"&amp;G231&amp;"_"&amp;F231</f>
        <v>StorVandsalamander_26_20180824_DL2018007_AlleroedGym_koersel2</v>
      </c>
      <c r="I231" s="61" t="str">
        <f aca="false">MID(RIGHT(B231,LEN(B231)-3),1,FIND("_",RIGHT(B231,LEN(B231)-3))-1)</f>
        <v>StorVandsalamander</v>
      </c>
      <c r="J231" s="61" t="str">
        <f aca="false">TRIM(SUBSTITUTE(RIGHT(B231,FIND(I231,B231)+1),"_",""))</f>
        <v>NegK</v>
      </c>
      <c r="K231" s="0" t="str">
        <f aca="false">IFERROR(VALUE(SUBSTITUTE(E231,".",",")),E231)</f>
        <v>No Ct</v>
      </c>
      <c r="L231" s="61" t="str">
        <f aca="false">IF(J231="PosK",SUMIFS(K:K,J:J,"PosK",H:H,H231),"")</f>
        <v/>
      </c>
      <c r="M231" s="61" t="str">
        <f aca="false">IF(J231="PosK",SUMIFS(K:K,J:J,"NegK",H:H,H231),"")</f>
        <v/>
      </c>
      <c r="N231" s="61" t="str">
        <f aca="false">IF(J231="PosK",SUMIFS(K:K,J:J,"eDNA",H:H,H231),"")</f>
        <v/>
      </c>
    </row>
    <row r="232" customFormat="false" ht="14.25" hidden="false" customHeight="false" outlineLevel="0" collapsed="false">
      <c r="A232" s="0" t="s">
        <v>758</v>
      </c>
      <c r="B232" s="52" t="s">
        <v>1027</v>
      </c>
      <c r="C232" s="52" t="s">
        <v>751</v>
      </c>
      <c r="D232" s="53" t="n">
        <v>0.1</v>
      </c>
      <c r="E232" s="53" t="s">
        <v>748</v>
      </c>
      <c r="F232" s="0" t="s">
        <v>1021</v>
      </c>
      <c r="G232" s="0" t="str">
        <f aca="false">LEFT(B232,2)</f>
        <v>26</v>
      </c>
      <c r="H232" s="0" t="str">
        <f aca="false">I232&amp;"_"&amp;G232&amp;"_"&amp;F232</f>
        <v>StorVandsalamander_26_20180824_DL2018007_AlleroedGym_koersel2</v>
      </c>
      <c r="I232" s="61" t="str">
        <f aca="false">MID(RIGHT(B232,LEN(B232)-3),1,FIND("_",RIGHT(B232,LEN(B232)-3))-1)</f>
        <v>StorVandsalamander</v>
      </c>
      <c r="J232" s="61" t="str">
        <f aca="false">TRIM(SUBSTITUTE(RIGHT(B232,FIND(I232,B232)+1),"_",""))</f>
        <v>eDNA</v>
      </c>
      <c r="K232" s="0" t="str">
        <f aca="false">IFERROR(VALUE(SUBSTITUTE(E232,".",",")),E232)</f>
        <v>No Ct</v>
      </c>
      <c r="L232" s="61" t="str">
        <f aca="false">IF(J232="PosK",SUMIFS(K:K,J:J,"PosK",H:H,H232),"")</f>
        <v/>
      </c>
      <c r="M232" s="61" t="str">
        <f aca="false">IF(J232="PosK",SUMIFS(K:K,J:J,"NegK",H:H,H232),"")</f>
        <v/>
      </c>
      <c r="N232" s="61" t="str">
        <f aca="false">IF(J232="PosK",SUMIFS(K:K,J:J,"eDNA",H:H,H232),"")</f>
        <v/>
      </c>
      <c r="Q232" s="62"/>
    </row>
    <row r="233" customFormat="false" ht="14.25" hidden="false" customHeight="false" outlineLevel="0" collapsed="false">
      <c r="A233" s="0" t="s">
        <v>760</v>
      </c>
      <c r="B233" s="52" t="s">
        <v>1028</v>
      </c>
      <c r="C233" s="52" t="s">
        <v>751</v>
      </c>
      <c r="D233" s="53" t="n">
        <v>0.1</v>
      </c>
      <c r="E233" s="53" t="s">
        <v>748</v>
      </c>
      <c r="F233" s="0" t="s">
        <v>1021</v>
      </c>
      <c r="G233" s="0" t="str">
        <f aca="false">LEFT(B233,2)</f>
        <v>26</v>
      </c>
      <c r="H233" s="0" t="str">
        <f aca="false">I233&amp;"_"&amp;G233&amp;"_"&amp;F233</f>
        <v>StorVandsalamander_26_20180824_DL2018007_AlleroedGym_koersel2</v>
      </c>
      <c r="I233" s="61" t="str">
        <f aca="false">MID(RIGHT(B233,LEN(B233)-3),1,FIND("_",RIGHT(B233,LEN(B233)-3))-1)</f>
        <v>StorVandsalamander</v>
      </c>
      <c r="J233" s="61" t="str">
        <f aca="false">TRIM(SUBSTITUTE(RIGHT(B233,FIND(I233,B233)+1),"_",""))</f>
        <v>eDNA</v>
      </c>
      <c r="K233" s="0" t="str">
        <f aca="false">IFERROR(VALUE(SUBSTITUTE(E233,".",",")),E233)</f>
        <v>No Ct</v>
      </c>
      <c r="L233" s="61" t="str">
        <f aca="false">IF(J233="PosK",SUMIFS(K:K,J:J,"PosK",H:H,H233),"")</f>
        <v/>
      </c>
      <c r="M233" s="61" t="str">
        <f aca="false">IF(J233="PosK",SUMIFS(K:K,J:J,"NegK",H:H,H233),"")</f>
        <v/>
      </c>
      <c r="N233" s="61" t="str">
        <f aca="false">IF(J233="PosK",SUMIFS(K:K,J:J,"eDNA",H:H,H233),"")</f>
        <v/>
      </c>
      <c r="P233" s="62"/>
      <c r="T233" s="63"/>
      <c r="W233" s="64"/>
    </row>
    <row r="234" customFormat="false" ht="14.25" hidden="false" customHeight="false" outlineLevel="0" collapsed="false">
      <c r="A234" s="0" t="s">
        <v>762</v>
      </c>
      <c r="B234" s="52" t="s">
        <v>1029</v>
      </c>
      <c r="C234" s="52" t="s">
        <v>743</v>
      </c>
      <c r="D234" s="53" t="n">
        <v>0.1</v>
      </c>
      <c r="E234" s="53" t="n">
        <v>24.23</v>
      </c>
      <c r="F234" s="0" t="s">
        <v>1021</v>
      </c>
      <c r="G234" s="0" t="str">
        <f aca="false">LEFT(B234,2)</f>
        <v>27</v>
      </c>
      <c r="H234" s="0" t="str">
        <f aca="false">I234&amp;"_"&amp;G234&amp;"_"&amp;F234</f>
        <v>Strandtudse_27_20180824_DL2018007_AlleroedGym_koersel2</v>
      </c>
      <c r="I234" s="61" t="str">
        <f aca="false">MID(RIGHT(B234,LEN(B234)-3),1,FIND("_",RIGHT(B234,LEN(B234)-3))-1)</f>
        <v>Strandtudse</v>
      </c>
      <c r="J234" s="61" t="str">
        <f aca="false">TRIM(SUBSTITUTE(RIGHT(B234,FIND(I234,B234)+1),"_",""))</f>
        <v>PosK</v>
      </c>
      <c r="K234" s="0" t="n">
        <f aca="false">IFERROR(VALUE(SUBSTITUTE(E234,".",",")),E234)</f>
        <v>24.23</v>
      </c>
      <c r="L234" s="61" t="n">
        <f aca="false">IF(J234="PosK",SUMIFS(K:K,J:J,"PosK",H:H,H234),"")</f>
        <v>24.23</v>
      </c>
      <c r="M234" s="61" t="n">
        <f aca="false">IF(J234="PosK",SUMIFS(K:K,J:J,"NegK",H:H,H234),"")</f>
        <v>0</v>
      </c>
      <c r="N234" s="61" t="n">
        <f aca="false">IF(J234="PosK",SUMIFS(K:K,J:J,"eDNA",H:H,H234),"")</f>
        <v>0</v>
      </c>
      <c r="P234" s="62" t="n">
        <f aca="false">IF(K236="No Ct",0,K236)</f>
        <v>0</v>
      </c>
      <c r="Q234" s="62" t="n">
        <f aca="false">IF(K237="No Ct",0,K237)</f>
        <v>0</v>
      </c>
      <c r="R234" s="0" t="str">
        <f aca="false">IF(AND(L234&gt;0,M234=0),"Valid","Invalid")</f>
        <v>Valid</v>
      </c>
      <c r="S234" s="0" t="str">
        <f aca="false">IF(OR(P234&gt;1,Q234&gt;1),"Present","Absent")</f>
        <v>Absent</v>
      </c>
      <c r="T234" s="63" t="str">
        <f aca="false">IF(OR(AND(P234&gt;1,P234&lt;41),AND(Q234&gt;1,Q234&lt;41)),"Ct&lt;41","Ct&gt;41")</f>
        <v>Ct&gt;41</v>
      </c>
      <c r="U234" s="0" t="str">
        <f aca="false">I234</f>
        <v>Strandtudse</v>
      </c>
      <c r="V234" s="0" t="str">
        <f aca="false">MID(F234,10,9)</f>
        <v>DL2018007</v>
      </c>
      <c r="W234" s="64" t="str">
        <f aca="false">V234&amp;"_"&amp;U234&amp;"_"&amp;R234&amp;"_"&amp;S234&amp;"_"&amp;T234</f>
        <v>DL2018007_Strandtudse_Valid_Absent_Ct&gt;41</v>
      </c>
    </row>
    <row r="235" customFormat="false" ht="14.25" hidden="false" customHeight="false" outlineLevel="0" collapsed="false">
      <c r="A235" s="0" t="s">
        <v>764</v>
      </c>
      <c r="B235" s="52" t="s">
        <v>1030</v>
      </c>
      <c r="C235" s="52" t="s">
        <v>747</v>
      </c>
      <c r="D235" s="53" t="n">
        <v>0.1</v>
      </c>
      <c r="E235" s="53" t="s">
        <v>748</v>
      </c>
      <c r="F235" s="0" t="s">
        <v>1021</v>
      </c>
      <c r="G235" s="0" t="str">
        <f aca="false">LEFT(B235,2)</f>
        <v>27</v>
      </c>
      <c r="H235" s="0" t="str">
        <f aca="false">I235&amp;"_"&amp;G235&amp;"_"&amp;F235</f>
        <v>Strandtudse_27_20180824_DL2018007_AlleroedGym_koersel2</v>
      </c>
      <c r="I235" s="61" t="str">
        <f aca="false">MID(RIGHT(B235,LEN(B235)-3),1,FIND("_",RIGHT(B235,LEN(B235)-3))-1)</f>
        <v>Strandtudse</v>
      </c>
      <c r="J235" s="61" t="str">
        <f aca="false">TRIM(SUBSTITUTE(RIGHT(B235,FIND(I235,B235)+1),"_",""))</f>
        <v>NegK</v>
      </c>
      <c r="K235" s="0" t="str">
        <f aca="false">IFERROR(VALUE(SUBSTITUTE(E235,".",",")),E235)</f>
        <v>No Ct</v>
      </c>
      <c r="L235" s="61" t="str">
        <f aca="false">IF(J235="PosK",SUMIFS(K:K,J:J,"PosK",H:H,H235),"")</f>
        <v/>
      </c>
      <c r="M235" s="61" t="str">
        <f aca="false">IF(J235="PosK",SUMIFS(K:K,J:J,"NegK",H:H,H235),"")</f>
        <v/>
      </c>
      <c r="N235" s="61" t="str">
        <f aca="false">IF(J235="PosK",SUMIFS(K:K,J:J,"eDNA",H:H,H235),"")</f>
        <v/>
      </c>
    </row>
    <row r="236" customFormat="false" ht="14.25" hidden="false" customHeight="false" outlineLevel="0" collapsed="false">
      <c r="A236" s="0" t="s">
        <v>766</v>
      </c>
      <c r="B236" s="52" t="s">
        <v>1031</v>
      </c>
      <c r="C236" s="52" t="s">
        <v>751</v>
      </c>
      <c r="D236" s="53" t="n">
        <v>0.1</v>
      </c>
      <c r="E236" s="53" t="s">
        <v>748</v>
      </c>
      <c r="F236" s="0" t="s">
        <v>1021</v>
      </c>
      <c r="G236" s="0" t="str">
        <f aca="false">LEFT(B236,2)</f>
        <v>27</v>
      </c>
      <c r="H236" s="0" t="str">
        <f aca="false">I236&amp;"_"&amp;G236&amp;"_"&amp;F236</f>
        <v>Strandtudse_27_20180824_DL2018007_AlleroedGym_koersel2</v>
      </c>
      <c r="I236" s="61" t="str">
        <f aca="false">MID(RIGHT(B236,LEN(B236)-3),1,FIND("_",RIGHT(B236,LEN(B236)-3))-1)</f>
        <v>Strandtudse</v>
      </c>
      <c r="J236" s="61" t="str">
        <f aca="false">TRIM(SUBSTITUTE(RIGHT(B236,FIND(I236,B236)+1),"_",""))</f>
        <v>eDNA</v>
      </c>
      <c r="K236" s="0" t="str">
        <f aca="false">IFERROR(VALUE(SUBSTITUTE(E236,".",",")),E236)</f>
        <v>No Ct</v>
      </c>
      <c r="L236" s="61" t="str">
        <f aca="false">IF(J236="PosK",SUMIFS(K:K,J:J,"PosK",H:H,H236),"")</f>
        <v/>
      </c>
      <c r="M236" s="61" t="str">
        <f aca="false">IF(J236="PosK",SUMIFS(K:K,J:J,"NegK",H:H,H236),"")</f>
        <v/>
      </c>
      <c r="N236" s="61" t="str">
        <f aca="false">IF(J236="PosK",SUMIFS(K:K,J:J,"eDNA",H:H,H236),"")</f>
        <v/>
      </c>
      <c r="Q236" s="62"/>
    </row>
    <row r="237" customFormat="false" ht="14.25" hidden="false" customHeight="false" outlineLevel="0" collapsed="false">
      <c r="A237" s="0" t="s">
        <v>768</v>
      </c>
      <c r="B237" s="52" t="s">
        <v>1032</v>
      </c>
      <c r="C237" s="52" t="s">
        <v>751</v>
      </c>
      <c r="D237" s="53" t="n">
        <v>0.1</v>
      </c>
      <c r="E237" s="53" t="s">
        <v>748</v>
      </c>
      <c r="F237" s="0" t="s">
        <v>1021</v>
      </c>
      <c r="G237" s="0" t="str">
        <f aca="false">LEFT(B237,2)</f>
        <v>27</v>
      </c>
      <c r="H237" s="0" t="str">
        <f aca="false">I237&amp;"_"&amp;G237&amp;"_"&amp;F237</f>
        <v>Strandtudse_27_20180824_DL2018007_AlleroedGym_koersel2</v>
      </c>
      <c r="I237" s="61" t="str">
        <f aca="false">MID(RIGHT(B237,LEN(B237)-3),1,FIND("_",RIGHT(B237,LEN(B237)-3))-1)</f>
        <v>Strandtudse</v>
      </c>
      <c r="J237" s="61" t="str">
        <f aca="false">TRIM(SUBSTITUTE(RIGHT(B237,FIND(I237,B237)+1),"_",""))</f>
        <v>eDNA</v>
      </c>
      <c r="K237" s="0" t="str">
        <f aca="false">IFERROR(VALUE(SUBSTITUTE(E237,".",",")),E237)</f>
        <v>No Ct</v>
      </c>
      <c r="L237" s="61" t="str">
        <f aca="false">IF(J237="PosK",SUMIFS(K:K,J:J,"PosK",H:H,H237),"")</f>
        <v/>
      </c>
      <c r="M237" s="61" t="str">
        <f aca="false">IF(J237="PosK",SUMIFS(K:K,J:J,"NegK",H:H,H237),"")</f>
        <v/>
      </c>
      <c r="N237" s="61" t="str">
        <f aca="false">IF(J237="PosK",SUMIFS(K:K,J:J,"eDNA",H:H,H237),"")</f>
        <v/>
      </c>
      <c r="P237" s="62"/>
      <c r="T237" s="63"/>
      <c r="W237" s="64"/>
    </row>
    <row r="238" customFormat="false" ht="14.25" hidden="false" customHeight="false" outlineLevel="0" collapsed="false">
      <c r="A238" s="0" t="s">
        <v>770</v>
      </c>
      <c r="B238" s="52" t="s">
        <v>1033</v>
      </c>
      <c r="C238" s="52" t="s">
        <v>743</v>
      </c>
      <c r="D238" s="53" t="n">
        <v>0.1</v>
      </c>
      <c r="E238" s="53" t="s">
        <v>748</v>
      </c>
      <c r="F238" s="0" t="s">
        <v>1021</v>
      </c>
      <c r="G238" s="0" t="str">
        <f aca="false">LEFT(B238,2)</f>
        <v>28</v>
      </c>
      <c r="H238" s="0" t="str">
        <f aca="false">I238&amp;"_"&amp;G238&amp;"_"&amp;F238</f>
        <v>GroenbrogetTudse_28_20180824_DL2018007_AlleroedGym_koersel2</v>
      </c>
      <c r="I238" s="61" t="str">
        <f aca="false">MID(RIGHT(B238,LEN(B238)-3),1,FIND("_",RIGHT(B238,LEN(B238)-3))-1)</f>
        <v>GroenbrogetTudse</v>
      </c>
      <c r="J238" s="61" t="str">
        <f aca="false">TRIM(SUBSTITUTE(RIGHT(B238,FIND(I238,B238)+1),"_",""))</f>
        <v>PosK</v>
      </c>
      <c r="K238" s="0" t="str">
        <f aca="false">IFERROR(VALUE(SUBSTITUTE(E238,".",",")),E238)</f>
        <v>No Ct</v>
      </c>
      <c r="L238" s="61" t="n">
        <f aca="false">IF(J238="PosK",SUMIFS(K:K,J:J,"PosK",H:H,H238),"")</f>
        <v>0</v>
      </c>
      <c r="M238" s="61" t="n">
        <f aca="false">IF(J238="PosK",SUMIFS(K:K,J:J,"NegK",H:H,H238),"")</f>
        <v>0</v>
      </c>
      <c r="N238" s="61" t="n">
        <f aca="false">IF(J238="PosK",SUMIFS(K:K,J:J,"eDNA",H:H,H238),"")</f>
        <v>0</v>
      </c>
      <c r="P238" s="62" t="n">
        <f aca="false">IF(K240="No Ct",0,K240)</f>
        <v>0</v>
      </c>
      <c r="Q238" s="62" t="n">
        <f aca="false">IF(K241="No Ct",0,K241)</f>
        <v>0</v>
      </c>
      <c r="R238" s="0" t="str">
        <f aca="false">IF(AND(L238&gt;0,M238=0),"Valid","Invalid")</f>
        <v>Invalid</v>
      </c>
      <c r="S238" s="0" t="str">
        <f aca="false">IF(OR(P238&gt;1,Q238&gt;1),"Present","Absent")</f>
        <v>Absent</v>
      </c>
      <c r="T238" s="63" t="str">
        <f aca="false">IF(OR(AND(P238&gt;1,P238&lt;41),AND(Q238&gt;1,Q238&lt;41)),"Ct&lt;41","Ct&gt;41")</f>
        <v>Ct&gt;41</v>
      </c>
      <c r="U238" s="0" t="str">
        <f aca="false">I238</f>
        <v>GroenbrogetTudse</v>
      </c>
      <c r="V238" s="0" t="str">
        <f aca="false">MID(F238,10,9)</f>
        <v>DL2018007</v>
      </c>
      <c r="W238" s="64" t="str">
        <f aca="false">V238&amp;"_"&amp;U238&amp;"_"&amp;R238&amp;"_"&amp;S238&amp;"_"&amp;T238</f>
        <v>DL2018007_GroenbrogetTudse_Invalid_Absent_Ct&gt;41</v>
      </c>
    </row>
    <row r="239" customFormat="false" ht="14.25" hidden="false" customHeight="false" outlineLevel="0" collapsed="false">
      <c r="A239" s="0" t="s">
        <v>772</v>
      </c>
      <c r="B239" s="52" t="s">
        <v>1034</v>
      </c>
      <c r="C239" s="52" t="s">
        <v>747</v>
      </c>
      <c r="D239" s="53" t="n">
        <v>0.1</v>
      </c>
      <c r="E239" s="53" t="s">
        <v>748</v>
      </c>
      <c r="F239" s="0" t="s">
        <v>1021</v>
      </c>
      <c r="G239" s="0" t="str">
        <f aca="false">LEFT(B239,2)</f>
        <v>28</v>
      </c>
      <c r="H239" s="0" t="str">
        <f aca="false">I239&amp;"_"&amp;G239&amp;"_"&amp;F239</f>
        <v>GroenbrogetTudse_28_20180824_DL2018007_AlleroedGym_koersel2</v>
      </c>
      <c r="I239" s="61" t="str">
        <f aca="false">MID(RIGHT(B239,LEN(B239)-3),1,FIND("_",RIGHT(B239,LEN(B239)-3))-1)</f>
        <v>GroenbrogetTudse</v>
      </c>
      <c r="J239" s="61" t="str">
        <f aca="false">TRIM(SUBSTITUTE(RIGHT(B239,FIND(I239,B239)+1),"_",""))</f>
        <v>NegK</v>
      </c>
      <c r="K239" s="0" t="str">
        <f aca="false">IFERROR(VALUE(SUBSTITUTE(E239,".",",")),E239)</f>
        <v>No Ct</v>
      </c>
      <c r="L239" s="61" t="str">
        <f aca="false">IF(J239="PosK",SUMIFS(K:K,J:J,"PosK",H:H,H239),"")</f>
        <v/>
      </c>
      <c r="M239" s="61" t="str">
        <f aca="false">IF(J239="PosK",SUMIFS(K:K,J:J,"NegK",H:H,H239),"")</f>
        <v/>
      </c>
      <c r="N239" s="61" t="str">
        <f aca="false">IF(J239="PosK",SUMIFS(K:K,J:J,"eDNA",H:H,H239),"")</f>
        <v/>
      </c>
    </row>
    <row r="240" customFormat="false" ht="14.25" hidden="false" customHeight="false" outlineLevel="0" collapsed="false">
      <c r="A240" s="0" t="s">
        <v>774</v>
      </c>
      <c r="B240" s="52" t="s">
        <v>1035</v>
      </c>
      <c r="C240" s="52" t="s">
        <v>751</v>
      </c>
      <c r="D240" s="53" t="n">
        <v>0.1</v>
      </c>
      <c r="E240" s="53" t="s">
        <v>748</v>
      </c>
      <c r="F240" s="0" t="s">
        <v>1021</v>
      </c>
      <c r="G240" s="0" t="str">
        <f aca="false">LEFT(B240,2)</f>
        <v>28</v>
      </c>
      <c r="H240" s="0" t="str">
        <f aca="false">I240&amp;"_"&amp;G240&amp;"_"&amp;F240</f>
        <v>GroenbrogetTudse_28_20180824_DL2018007_AlleroedGym_koersel2</v>
      </c>
      <c r="I240" s="61" t="str">
        <f aca="false">MID(RIGHT(B240,LEN(B240)-3),1,FIND("_",RIGHT(B240,LEN(B240)-3))-1)</f>
        <v>GroenbrogetTudse</v>
      </c>
      <c r="J240" s="61" t="str">
        <f aca="false">TRIM(SUBSTITUTE(RIGHT(B240,FIND(I240,B240)+1),"_",""))</f>
        <v>eDNA</v>
      </c>
      <c r="K240" s="0" t="str">
        <f aca="false">IFERROR(VALUE(SUBSTITUTE(E240,".",",")),E240)</f>
        <v>No Ct</v>
      </c>
      <c r="L240" s="61" t="str">
        <f aca="false">IF(J240="PosK",SUMIFS(K:K,J:J,"PosK",H:H,H240),"")</f>
        <v/>
      </c>
      <c r="M240" s="61" t="str">
        <f aca="false">IF(J240="PosK",SUMIFS(K:K,J:J,"NegK",H:H,H240),"")</f>
        <v/>
      </c>
      <c r="N240" s="61" t="str">
        <f aca="false">IF(J240="PosK",SUMIFS(K:K,J:J,"eDNA",H:H,H240),"")</f>
        <v/>
      </c>
      <c r="Q240" s="62"/>
    </row>
    <row r="241" customFormat="false" ht="14.25" hidden="false" customHeight="false" outlineLevel="0" collapsed="false">
      <c r="A241" s="0" t="s">
        <v>776</v>
      </c>
      <c r="B241" s="52" t="s">
        <v>1036</v>
      </c>
      <c r="C241" s="52" t="s">
        <v>751</v>
      </c>
      <c r="D241" s="53" t="n">
        <v>0.1</v>
      </c>
      <c r="E241" s="53" t="s">
        <v>748</v>
      </c>
      <c r="F241" s="0" t="s">
        <v>1021</v>
      </c>
      <c r="G241" s="0" t="str">
        <f aca="false">LEFT(B241,2)</f>
        <v>28</v>
      </c>
      <c r="H241" s="0" t="str">
        <f aca="false">I241&amp;"_"&amp;G241&amp;"_"&amp;F241</f>
        <v>GroenbrogetTudse_28_20180824_DL2018007_AlleroedGym_koersel2</v>
      </c>
      <c r="I241" s="61" t="str">
        <f aca="false">MID(RIGHT(B241,LEN(B241)-3),1,FIND("_",RIGHT(B241,LEN(B241)-3))-1)</f>
        <v>GroenbrogetTudse</v>
      </c>
      <c r="J241" s="61" t="str">
        <f aca="false">TRIM(SUBSTITUTE(RIGHT(B241,FIND(I241,B241)+1),"_",""))</f>
        <v>eDNA</v>
      </c>
      <c r="K241" s="0" t="str">
        <f aca="false">IFERROR(VALUE(SUBSTITUTE(E241,".",",")),E241)</f>
        <v>No Ct</v>
      </c>
      <c r="L241" s="61" t="str">
        <f aca="false">IF(J241="PosK",SUMIFS(K:K,J:J,"PosK",H:H,H241),"")</f>
        <v/>
      </c>
      <c r="M241" s="61" t="str">
        <f aca="false">IF(J241="PosK",SUMIFS(K:K,J:J,"NegK",H:H,H241),"")</f>
        <v/>
      </c>
      <c r="N241" s="61" t="str">
        <f aca="false">IF(J241="PosK",SUMIFS(K:K,J:J,"eDNA",H:H,H241),"")</f>
        <v/>
      </c>
      <c r="P241" s="62"/>
      <c r="T241" s="63"/>
      <c r="W241" s="64"/>
    </row>
    <row r="242" customFormat="false" ht="14.25" hidden="false" customHeight="false" outlineLevel="0" collapsed="false">
      <c r="A242" s="0" t="s">
        <v>778</v>
      </c>
      <c r="B242" s="52" t="s">
        <v>1037</v>
      </c>
      <c r="C242" s="52" t="s">
        <v>743</v>
      </c>
      <c r="D242" s="53" t="n">
        <v>0.1</v>
      </c>
      <c r="E242" s="53" t="n">
        <v>29.28</v>
      </c>
      <c r="F242" s="0" t="s">
        <v>1021</v>
      </c>
      <c r="G242" s="0" t="str">
        <f aca="false">LEFT(B242,2)</f>
        <v>29</v>
      </c>
      <c r="H242" s="0" t="str">
        <f aca="false">I242&amp;"_"&amp;G242&amp;"_"&amp;F242</f>
        <v>Loevfroe_29_20180824_DL2018007_AlleroedGym_koersel2</v>
      </c>
      <c r="I242" s="61" t="str">
        <f aca="false">MID(RIGHT(B242,LEN(B242)-3),1,FIND("_",RIGHT(B242,LEN(B242)-3))-1)</f>
        <v>Loevfroe</v>
      </c>
      <c r="J242" s="61" t="str">
        <f aca="false">TRIM(SUBSTITUTE(RIGHT(B242,FIND(I242,B242)+1),"_",""))</f>
        <v>PosK</v>
      </c>
      <c r="K242" s="0" t="n">
        <f aca="false">IFERROR(VALUE(SUBSTITUTE(E242,".",",")),E242)</f>
        <v>29.28</v>
      </c>
      <c r="L242" s="61" t="n">
        <f aca="false">IF(J242="PosK",SUMIFS(K:K,J:J,"PosK",H:H,H242),"")</f>
        <v>29.28</v>
      </c>
      <c r="M242" s="61" t="n">
        <f aca="false">IF(J242="PosK",SUMIFS(K:K,J:J,"NegK",H:H,H242),"")</f>
        <v>0</v>
      </c>
      <c r="N242" s="61" t="n">
        <f aca="false">IF(J242="PosK",SUMIFS(K:K,J:J,"eDNA",H:H,H242),"")</f>
        <v>0</v>
      </c>
      <c r="P242" s="62" t="n">
        <f aca="false">IF(K244="No Ct",0,K244)</f>
        <v>0</v>
      </c>
      <c r="Q242" s="62" t="n">
        <f aca="false">IF(K245="No Ct",0,K245)</f>
        <v>0</v>
      </c>
      <c r="R242" s="0" t="str">
        <f aca="false">IF(AND(L242&gt;0,M242=0),"Valid","Invalid")</f>
        <v>Valid</v>
      </c>
      <c r="S242" s="0" t="str">
        <f aca="false">IF(OR(P242&gt;1,Q242&gt;1),"Present","Absent")</f>
        <v>Absent</v>
      </c>
      <c r="T242" s="63" t="str">
        <f aca="false">IF(OR(AND(P242&gt;1,P242&lt;41),AND(Q242&gt;1,Q242&lt;41)),"Ct&lt;41","Ct&gt;41")</f>
        <v>Ct&gt;41</v>
      </c>
      <c r="U242" s="0" t="str">
        <f aca="false">I242</f>
        <v>Loevfroe</v>
      </c>
      <c r="V242" s="0" t="str">
        <f aca="false">MID(F242,10,9)</f>
        <v>DL2018007</v>
      </c>
      <c r="W242" s="64" t="str">
        <f aca="false">V242&amp;"_"&amp;U242&amp;"_"&amp;R242&amp;"_"&amp;S242&amp;"_"&amp;T242</f>
        <v>DL2018007_Loevfroe_Valid_Absent_Ct&gt;41</v>
      </c>
    </row>
    <row r="243" customFormat="false" ht="14.25" hidden="false" customHeight="false" outlineLevel="0" collapsed="false">
      <c r="A243" s="0" t="s">
        <v>780</v>
      </c>
      <c r="B243" s="52" t="s">
        <v>1038</v>
      </c>
      <c r="C243" s="52" t="s">
        <v>747</v>
      </c>
      <c r="D243" s="53" t="n">
        <v>0.1</v>
      </c>
      <c r="E243" s="53" t="s">
        <v>748</v>
      </c>
      <c r="F243" s="0" t="s">
        <v>1021</v>
      </c>
      <c r="G243" s="0" t="str">
        <f aca="false">LEFT(B243,2)</f>
        <v>29</v>
      </c>
      <c r="H243" s="0" t="str">
        <f aca="false">I243&amp;"_"&amp;G243&amp;"_"&amp;F243</f>
        <v>Loevfroe_29_20180824_DL2018007_AlleroedGym_koersel2</v>
      </c>
      <c r="I243" s="61" t="str">
        <f aca="false">MID(RIGHT(B243,LEN(B243)-3),1,FIND("_",RIGHT(B243,LEN(B243)-3))-1)</f>
        <v>Loevfroe</v>
      </c>
      <c r="J243" s="61" t="str">
        <f aca="false">TRIM(SUBSTITUTE(RIGHT(B243,FIND(I243,B243)+1),"_",""))</f>
        <v>NegK</v>
      </c>
      <c r="K243" s="0" t="str">
        <f aca="false">IFERROR(VALUE(SUBSTITUTE(E243,".",",")),E243)</f>
        <v>No Ct</v>
      </c>
      <c r="L243" s="61" t="str">
        <f aca="false">IF(J243="PosK",SUMIFS(K:K,J:J,"PosK",H:H,H243),"")</f>
        <v/>
      </c>
      <c r="M243" s="61" t="str">
        <f aca="false">IF(J243="PosK",SUMIFS(K:K,J:J,"NegK",H:H,H243),"")</f>
        <v/>
      </c>
      <c r="N243" s="61" t="str">
        <f aca="false">IF(J243="PosK",SUMIFS(K:K,J:J,"eDNA",H:H,H243),"")</f>
        <v/>
      </c>
    </row>
    <row r="244" customFormat="false" ht="14.25" hidden="false" customHeight="false" outlineLevel="0" collapsed="false">
      <c r="A244" s="0" t="s">
        <v>782</v>
      </c>
      <c r="B244" s="52" t="s">
        <v>1039</v>
      </c>
      <c r="C244" s="52" t="s">
        <v>751</v>
      </c>
      <c r="D244" s="53" t="n">
        <v>0.1</v>
      </c>
      <c r="E244" s="53" t="s">
        <v>748</v>
      </c>
      <c r="F244" s="0" t="s">
        <v>1021</v>
      </c>
      <c r="G244" s="0" t="str">
        <f aca="false">LEFT(B244,2)</f>
        <v>29</v>
      </c>
      <c r="H244" s="0" t="str">
        <f aca="false">I244&amp;"_"&amp;G244&amp;"_"&amp;F244</f>
        <v>Loevfroe_29_20180824_DL2018007_AlleroedGym_koersel2</v>
      </c>
      <c r="I244" s="61" t="str">
        <f aca="false">MID(RIGHT(B244,LEN(B244)-3),1,FIND("_",RIGHT(B244,LEN(B244)-3))-1)</f>
        <v>Loevfroe</v>
      </c>
      <c r="J244" s="61" t="str">
        <f aca="false">TRIM(SUBSTITUTE(RIGHT(B244,FIND(I244,B244)+1),"_",""))</f>
        <v>eDNA</v>
      </c>
      <c r="K244" s="0" t="str">
        <f aca="false">IFERROR(VALUE(SUBSTITUTE(E244,".",",")),E244)</f>
        <v>No Ct</v>
      </c>
      <c r="L244" s="61" t="str">
        <f aca="false">IF(J244="PosK",SUMIFS(K:K,J:J,"PosK",H:H,H244),"")</f>
        <v/>
      </c>
      <c r="M244" s="61" t="str">
        <f aca="false">IF(J244="PosK",SUMIFS(K:K,J:J,"NegK",H:H,H244),"")</f>
        <v/>
      </c>
      <c r="N244" s="61" t="str">
        <f aca="false">IF(J244="PosK",SUMIFS(K:K,J:J,"eDNA",H:H,H244),"")</f>
        <v/>
      </c>
      <c r="Q244" s="62"/>
    </row>
    <row r="245" customFormat="false" ht="14.25" hidden="false" customHeight="false" outlineLevel="0" collapsed="false">
      <c r="A245" s="0" t="s">
        <v>784</v>
      </c>
      <c r="B245" s="52" t="s">
        <v>1040</v>
      </c>
      <c r="C245" s="52" t="s">
        <v>751</v>
      </c>
      <c r="D245" s="53" t="n">
        <v>0.1</v>
      </c>
      <c r="E245" s="53" t="s">
        <v>748</v>
      </c>
      <c r="F245" s="0" t="s">
        <v>1021</v>
      </c>
      <c r="G245" s="0" t="str">
        <f aca="false">LEFT(B245,2)</f>
        <v>29</v>
      </c>
      <c r="H245" s="0" t="str">
        <f aca="false">I245&amp;"_"&amp;G245&amp;"_"&amp;F245</f>
        <v>Loevfroe_29_20180824_DL2018007_AlleroedGym_koersel2</v>
      </c>
      <c r="I245" s="61" t="str">
        <f aca="false">MID(RIGHT(B245,LEN(B245)-3),1,FIND("_",RIGHT(B245,LEN(B245)-3))-1)</f>
        <v>Loevfroe</v>
      </c>
      <c r="J245" s="61" t="str">
        <f aca="false">TRIM(SUBSTITUTE(RIGHT(B245,FIND(I245,B245)+1),"_",""))</f>
        <v>eDNA</v>
      </c>
      <c r="K245" s="0" t="str">
        <f aca="false">IFERROR(VALUE(SUBSTITUTE(E245,".",",")),E245)</f>
        <v>No Ct</v>
      </c>
      <c r="L245" s="61" t="str">
        <f aca="false">IF(J245="PosK",SUMIFS(K:K,J:J,"PosK",H:H,H245),"")</f>
        <v/>
      </c>
      <c r="M245" s="61" t="str">
        <f aca="false">IF(J245="PosK",SUMIFS(K:K,J:J,"NegK",H:H,H245),"")</f>
        <v/>
      </c>
      <c r="N245" s="61" t="str">
        <f aca="false">IF(J245="PosK",SUMIFS(K:K,J:J,"eDNA",H:H,H245),"")</f>
        <v/>
      </c>
      <c r="P245" s="62"/>
      <c r="T245" s="63"/>
      <c r="W245" s="64"/>
    </row>
    <row r="246" customFormat="false" ht="14.25" hidden="false" customHeight="false" outlineLevel="0" collapsed="false">
      <c r="A246" s="0" t="s">
        <v>786</v>
      </c>
      <c r="B246" s="52" t="s">
        <v>1041</v>
      </c>
      <c r="C246" s="52" t="s">
        <v>743</v>
      </c>
      <c r="D246" s="53" t="n">
        <v>0.1</v>
      </c>
      <c r="E246" s="53" t="n">
        <v>33.69</v>
      </c>
      <c r="F246" s="0" t="s">
        <v>1021</v>
      </c>
      <c r="G246" s="0" t="str">
        <f aca="false">LEFT(B246,2)</f>
        <v>30</v>
      </c>
      <c r="H246" s="0" t="str">
        <f aca="false">I246&amp;"_"&amp;G246&amp;"_"&amp;F246</f>
        <v>Klokkefroe_30_20180824_DL2018007_AlleroedGym_koersel2</v>
      </c>
      <c r="I246" s="61" t="str">
        <f aca="false">MID(RIGHT(B246,LEN(B246)-3),1,FIND("_",RIGHT(B246,LEN(B246)-3))-1)</f>
        <v>Klokkefroe</v>
      </c>
      <c r="J246" s="61" t="str">
        <f aca="false">TRIM(SUBSTITUTE(RIGHT(B246,FIND(I246,B246)+1),"_",""))</f>
        <v>PosK</v>
      </c>
      <c r="K246" s="0" t="n">
        <f aca="false">IFERROR(VALUE(SUBSTITUTE(E246,".",",")),E246)</f>
        <v>33.69</v>
      </c>
      <c r="L246" s="61" t="n">
        <f aca="false">IF(J246="PosK",SUMIFS(K:K,J:J,"PosK",H:H,H246),"")</f>
        <v>33.69</v>
      </c>
      <c r="M246" s="61" t="n">
        <f aca="false">IF(J246="PosK",SUMIFS(K:K,J:J,"NegK",H:H,H246),"")</f>
        <v>0</v>
      </c>
      <c r="N246" s="61" t="n">
        <f aca="false">IF(J246="PosK",SUMIFS(K:K,J:J,"eDNA",H:H,H246),"")</f>
        <v>42.19</v>
      </c>
      <c r="P246" s="62" t="n">
        <f aca="false">IF(K248="No Ct",0,K248)</f>
        <v>42.19</v>
      </c>
      <c r="Q246" s="62" t="n">
        <f aca="false">IF(K249="No Ct",0,K249)</f>
        <v>0</v>
      </c>
      <c r="R246" s="0" t="str">
        <f aca="false">IF(AND(L246&gt;0,M246=0),"Valid","Invalid")</f>
        <v>Valid</v>
      </c>
      <c r="S246" s="0" t="str">
        <f aca="false">IF(OR(P246&gt;1,Q246&gt;1),"Present","Absent")</f>
        <v>Present</v>
      </c>
      <c r="T246" s="63" t="str">
        <f aca="false">IF(OR(AND(P246&gt;1,P246&lt;41),AND(Q246&gt;1,Q246&lt;41)),"Ct&lt;41","Ct&gt;41")</f>
        <v>Ct&gt;41</v>
      </c>
      <c r="U246" s="0" t="str">
        <f aca="false">I246</f>
        <v>Klokkefroe</v>
      </c>
      <c r="V246" s="0" t="str">
        <f aca="false">MID(F246,10,9)</f>
        <v>DL2018007</v>
      </c>
      <c r="W246" s="64" t="str">
        <f aca="false">V246&amp;"_"&amp;U246&amp;"_"&amp;R246&amp;"_"&amp;S246&amp;"_"&amp;T246</f>
        <v>DL2018007_Klokkefroe_Valid_Present_Ct&gt;41</v>
      </c>
    </row>
    <row r="247" customFormat="false" ht="14.25" hidden="false" customHeight="false" outlineLevel="0" collapsed="false">
      <c r="A247" s="0" t="s">
        <v>788</v>
      </c>
      <c r="B247" s="52" t="s">
        <v>1042</v>
      </c>
      <c r="C247" s="52" t="s">
        <v>747</v>
      </c>
      <c r="D247" s="53" t="n">
        <v>0.1</v>
      </c>
      <c r="E247" s="53" t="s">
        <v>748</v>
      </c>
      <c r="F247" s="0" t="s">
        <v>1021</v>
      </c>
      <c r="G247" s="0" t="str">
        <f aca="false">LEFT(B247,2)</f>
        <v>30</v>
      </c>
      <c r="H247" s="0" t="str">
        <f aca="false">I247&amp;"_"&amp;G247&amp;"_"&amp;F247</f>
        <v>Klokkefroe_30_20180824_DL2018007_AlleroedGym_koersel2</v>
      </c>
      <c r="I247" s="61" t="str">
        <f aca="false">MID(RIGHT(B247,LEN(B247)-3),1,FIND("_",RIGHT(B247,LEN(B247)-3))-1)</f>
        <v>Klokkefroe</v>
      </c>
      <c r="J247" s="61" t="str">
        <f aca="false">TRIM(SUBSTITUTE(RIGHT(B247,FIND(I247,B247)+1),"_",""))</f>
        <v>NegK</v>
      </c>
      <c r="K247" s="0" t="str">
        <f aca="false">IFERROR(VALUE(SUBSTITUTE(E247,".",",")),E247)</f>
        <v>No Ct</v>
      </c>
      <c r="L247" s="61" t="str">
        <f aca="false">IF(J247="PosK",SUMIFS(K:K,J:J,"PosK",H:H,H247),"")</f>
        <v/>
      </c>
      <c r="M247" s="61" t="str">
        <f aca="false">IF(J247="PosK",SUMIFS(K:K,J:J,"NegK",H:H,H247),"")</f>
        <v/>
      </c>
      <c r="N247" s="61" t="str">
        <f aca="false">IF(J247="PosK",SUMIFS(K:K,J:J,"eDNA",H:H,H247),"")</f>
        <v/>
      </c>
    </row>
    <row r="248" customFormat="false" ht="14.25" hidden="false" customHeight="false" outlineLevel="0" collapsed="false">
      <c r="A248" s="0" t="s">
        <v>790</v>
      </c>
      <c r="B248" s="52" t="s">
        <v>1043</v>
      </c>
      <c r="C248" s="52" t="s">
        <v>751</v>
      </c>
      <c r="D248" s="53" t="n">
        <v>0.1</v>
      </c>
      <c r="E248" s="53" t="n">
        <v>42.19</v>
      </c>
      <c r="F248" s="0" t="s">
        <v>1021</v>
      </c>
      <c r="G248" s="0" t="str">
        <f aca="false">LEFT(B248,2)</f>
        <v>30</v>
      </c>
      <c r="H248" s="0" t="str">
        <f aca="false">I248&amp;"_"&amp;G248&amp;"_"&amp;F248</f>
        <v>Klokkefroe_30_20180824_DL2018007_AlleroedGym_koersel2</v>
      </c>
      <c r="I248" s="61" t="str">
        <f aca="false">MID(RIGHT(B248,LEN(B248)-3),1,FIND("_",RIGHT(B248,LEN(B248)-3))-1)</f>
        <v>Klokkefroe</v>
      </c>
      <c r="J248" s="61" t="str">
        <f aca="false">TRIM(SUBSTITUTE(RIGHT(B248,FIND(I248,B248)+1),"_",""))</f>
        <v>eDNA</v>
      </c>
      <c r="K248" s="0" t="n">
        <f aca="false">IFERROR(VALUE(SUBSTITUTE(E248,".",",")),E248)</f>
        <v>42.19</v>
      </c>
      <c r="L248" s="61" t="str">
        <f aca="false">IF(J248="PosK",SUMIFS(K:K,J:J,"PosK",H:H,H248),"")</f>
        <v/>
      </c>
      <c r="M248" s="61" t="str">
        <f aca="false">IF(J248="PosK",SUMIFS(K:K,J:J,"NegK",H:H,H248),"")</f>
        <v/>
      </c>
      <c r="N248" s="61" t="str">
        <f aca="false">IF(J248="PosK",SUMIFS(K:K,J:J,"eDNA",H:H,H248),"")</f>
        <v/>
      </c>
      <c r="Q248" s="62"/>
    </row>
    <row r="249" customFormat="false" ht="14.25" hidden="false" customHeight="false" outlineLevel="0" collapsed="false">
      <c r="A249" s="0" t="s">
        <v>792</v>
      </c>
      <c r="B249" s="52" t="s">
        <v>1044</v>
      </c>
      <c r="C249" s="52" t="s">
        <v>751</v>
      </c>
      <c r="D249" s="53" t="n">
        <v>0.1</v>
      </c>
      <c r="E249" s="53" t="s">
        <v>748</v>
      </c>
      <c r="F249" s="0" t="s">
        <v>1021</v>
      </c>
      <c r="G249" s="0" t="str">
        <f aca="false">LEFT(B249,2)</f>
        <v>30</v>
      </c>
      <c r="H249" s="0" t="str">
        <f aca="false">I249&amp;"_"&amp;G249&amp;"_"&amp;F249</f>
        <v>Klokkefroe_30_20180824_DL2018007_AlleroedGym_koersel2</v>
      </c>
      <c r="I249" s="61" t="str">
        <f aca="false">MID(RIGHT(B249,LEN(B249)-3),1,FIND("_",RIGHT(B249,LEN(B249)-3))-1)</f>
        <v>Klokkefroe</v>
      </c>
      <c r="J249" s="61" t="str">
        <f aca="false">TRIM(SUBSTITUTE(RIGHT(B249,FIND(I249,B249)+1),"_",""))</f>
        <v>eDNA</v>
      </c>
      <c r="K249" s="0" t="str">
        <f aca="false">IFERROR(VALUE(SUBSTITUTE(E249,".",",")),E249)</f>
        <v>No Ct</v>
      </c>
      <c r="L249" s="61" t="str">
        <f aca="false">IF(J249="PosK",SUMIFS(K:K,J:J,"PosK",H:H,H249),"")</f>
        <v/>
      </c>
      <c r="M249" s="61" t="str">
        <f aca="false">IF(J249="PosK",SUMIFS(K:K,J:J,"NegK",H:H,H249),"")</f>
        <v/>
      </c>
      <c r="N249" s="61" t="str">
        <f aca="false">IF(J249="PosK",SUMIFS(K:K,J:J,"eDNA",H:H,H249),"")</f>
        <v/>
      </c>
      <c r="P249" s="62"/>
      <c r="T249" s="63"/>
      <c r="W249" s="64"/>
    </row>
    <row r="250" customFormat="false" ht="14.25" hidden="false" customHeight="false" outlineLevel="0" collapsed="false">
      <c r="A250" s="0" t="s">
        <v>794</v>
      </c>
      <c r="B250" s="52" t="s">
        <v>1045</v>
      </c>
      <c r="C250" s="52" t="s">
        <v>743</v>
      </c>
      <c r="D250" s="53" t="n">
        <v>0.1</v>
      </c>
      <c r="E250" s="53" t="n">
        <v>21.95</v>
      </c>
      <c r="F250" s="0" t="s">
        <v>1021</v>
      </c>
      <c r="G250" s="0" t="str">
        <f aca="false">LEFT(B250,2)</f>
        <v>31</v>
      </c>
      <c r="H250" s="0" t="str">
        <f aca="false">I250&amp;"_"&amp;G250&amp;"_"&amp;F250</f>
        <v>Bjergsalamander_31_20180824_DL2018007_AlleroedGym_koersel2</v>
      </c>
      <c r="I250" s="61" t="str">
        <f aca="false">MID(RIGHT(B250,LEN(B250)-3),1,FIND("_",RIGHT(B250,LEN(B250)-3))-1)</f>
        <v>Bjergsalamander</v>
      </c>
      <c r="J250" s="61" t="str">
        <f aca="false">TRIM(SUBSTITUTE(RIGHT(B250,FIND(I250,B250)+1),"_",""))</f>
        <v>PosK</v>
      </c>
      <c r="K250" s="0" t="n">
        <f aca="false">IFERROR(VALUE(SUBSTITUTE(E250,".",",")),E250)</f>
        <v>21.95</v>
      </c>
      <c r="L250" s="61" t="n">
        <f aca="false">IF(J250="PosK",SUMIFS(K:K,J:J,"PosK",H:H,H250),"")</f>
        <v>21.95</v>
      </c>
      <c r="M250" s="61" t="n">
        <f aca="false">IF(J250="PosK",SUMIFS(K:K,J:J,"NegK",H:H,H250),"")</f>
        <v>0</v>
      </c>
      <c r="N250" s="61" t="n">
        <f aca="false">IF(J250="PosK",SUMIFS(K:K,J:J,"eDNA",H:H,H250),"")</f>
        <v>0</v>
      </c>
      <c r="P250" s="62" t="n">
        <f aca="false">IF(K252="No Ct",0,K252)</f>
        <v>0</v>
      </c>
      <c r="Q250" s="62" t="n">
        <f aca="false">IF(K253="No Ct",0,K253)</f>
        <v>0</v>
      </c>
      <c r="R250" s="0" t="str">
        <f aca="false">IF(AND(L250&gt;0,M250=0),"Valid","Invalid")</f>
        <v>Valid</v>
      </c>
      <c r="S250" s="0" t="str">
        <f aca="false">IF(OR(P250&gt;1,Q250&gt;1),"Present","Absent")</f>
        <v>Absent</v>
      </c>
      <c r="T250" s="63" t="str">
        <f aca="false">IF(OR(AND(P250&gt;1,P250&lt;41),AND(Q250&gt;1,Q250&lt;41)),"Ct&lt;41","Ct&gt;41")</f>
        <v>Ct&gt;41</v>
      </c>
      <c r="U250" s="0" t="str">
        <f aca="false">I250</f>
        <v>Bjergsalamander</v>
      </c>
      <c r="V250" s="0" t="str">
        <f aca="false">MID(F250,10,9)</f>
        <v>DL2018007</v>
      </c>
      <c r="W250" s="64" t="str">
        <f aca="false">V250&amp;"_"&amp;U250&amp;"_"&amp;R250&amp;"_"&amp;S250&amp;"_"&amp;T250</f>
        <v>DL2018007_Bjergsalamander_Valid_Absent_Ct&gt;41</v>
      </c>
    </row>
    <row r="251" customFormat="false" ht="14.25" hidden="false" customHeight="false" outlineLevel="0" collapsed="false">
      <c r="A251" s="0" t="s">
        <v>796</v>
      </c>
      <c r="B251" s="52" t="s">
        <v>1046</v>
      </c>
      <c r="C251" s="52" t="s">
        <v>747</v>
      </c>
      <c r="D251" s="53" t="n">
        <v>0.1</v>
      </c>
      <c r="E251" s="53" t="s">
        <v>748</v>
      </c>
      <c r="F251" s="0" t="s">
        <v>1021</v>
      </c>
      <c r="G251" s="0" t="str">
        <f aca="false">LEFT(B251,2)</f>
        <v>31</v>
      </c>
      <c r="H251" s="0" t="str">
        <f aca="false">I251&amp;"_"&amp;G251&amp;"_"&amp;F251</f>
        <v>Bjergsalamander_31_20180824_DL2018007_AlleroedGym_koersel2</v>
      </c>
      <c r="I251" s="61" t="str">
        <f aca="false">MID(RIGHT(B251,LEN(B251)-3),1,FIND("_",RIGHT(B251,LEN(B251)-3))-1)</f>
        <v>Bjergsalamander</v>
      </c>
      <c r="J251" s="61" t="str">
        <f aca="false">TRIM(SUBSTITUTE(RIGHT(B251,FIND(I251,B251)+1),"_",""))</f>
        <v>NegK</v>
      </c>
      <c r="K251" s="0" t="str">
        <f aca="false">IFERROR(VALUE(SUBSTITUTE(E251,".",",")),E251)</f>
        <v>No Ct</v>
      </c>
      <c r="L251" s="61" t="str">
        <f aca="false">IF(J251="PosK",SUMIFS(K:K,J:J,"PosK",H:H,H251),"")</f>
        <v/>
      </c>
      <c r="M251" s="61" t="str">
        <f aca="false">IF(J251="PosK",SUMIFS(K:K,J:J,"NegK",H:H,H251),"")</f>
        <v/>
      </c>
      <c r="N251" s="61" t="str">
        <f aca="false">IF(J251="PosK",SUMIFS(K:K,J:J,"eDNA",H:H,H251),"")</f>
        <v/>
      </c>
    </row>
    <row r="252" customFormat="false" ht="14.25" hidden="false" customHeight="false" outlineLevel="0" collapsed="false">
      <c r="A252" s="0" t="s">
        <v>798</v>
      </c>
      <c r="B252" s="52" t="s">
        <v>1047</v>
      </c>
      <c r="C252" s="52" t="s">
        <v>751</v>
      </c>
      <c r="D252" s="53" t="n">
        <v>0.1</v>
      </c>
      <c r="E252" s="53" t="s">
        <v>748</v>
      </c>
      <c r="F252" s="0" t="s">
        <v>1021</v>
      </c>
      <c r="G252" s="0" t="str">
        <f aca="false">LEFT(B252,2)</f>
        <v>31</v>
      </c>
      <c r="H252" s="0" t="str">
        <f aca="false">I252&amp;"_"&amp;G252&amp;"_"&amp;F252</f>
        <v>Bjergsalamander_31_20180824_DL2018007_AlleroedGym_koersel2</v>
      </c>
      <c r="I252" s="61" t="str">
        <f aca="false">MID(RIGHT(B252,LEN(B252)-3),1,FIND("_",RIGHT(B252,LEN(B252)-3))-1)</f>
        <v>Bjergsalamander</v>
      </c>
      <c r="J252" s="61" t="str">
        <f aca="false">TRIM(SUBSTITUTE(RIGHT(B252,FIND(I252,B252)+1),"_",""))</f>
        <v>eDNA</v>
      </c>
      <c r="K252" s="0" t="str">
        <f aca="false">IFERROR(VALUE(SUBSTITUTE(E252,".",",")),E252)</f>
        <v>No Ct</v>
      </c>
      <c r="L252" s="61" t="str">
        <f aca="false">IF(J252="PosK",SUMIFS(K:K,J:J,"PosK",H:H,H252),"")</f>
        <v/>
      </c>
      <c r="M252" s="61" t="str">
        <f aca="false">IF(J252="PosK",SUMIFS(K:K,J:J,"NegK",H:H,H252),"")</f>
        <v/>
      </c>
      <c r="N252" s="61" t="str">
        <f aca="false">IF(J252="PosK",SUMIFS(K:K,J:J,"eDNA",H:H,H252),"")</f>
        <v/>
      </c>
      <c r="Q252" s="62"/>
    </row>
    <row r="253" customFormat="false" ht="14.25" hidden="false" customHeight="false" outlineLevel="0" collapsed="false">
      <c r="A253" s="0" t="s">
        <v>800</v>
      </c>
      <c r="B253" s="52" t="s">
        <v>1048</v>
      </c>
      <c r="C253" s="52" t="s">
        <v>751</v>
      </c>
      <c r="D253" s="53" t="n">
        <v>0.1</v>
      </c>
      <c r="E253" s="53" t="s">
        <v>748</v>
      </c>
      <c r="F253" s="0" t="s">
        <v>1021</v>
      </c>
      <c r="G253" s="0" t="str">
        <f aca="false">LEFT(B253,2)</f>
        <v>31</v>
      </c>
      <c r="H253" s="0" t="str">
        <f aca="false">I253&amp;"_"&amp;G253&amp;"_"&amp;F253</f>
        <v>Bjergsalamander_31_20180824_DL2018007_AlleroedGym_koersel2</v>
      </c>
      <c r="I253" s="61" t="str">
        <f aca="false">MID(RIGHT(B253,LEN(B253)-3),1,FIND("_",RIGHT(B253,LEN(B253)-3))-1)</f>
        <v>Bjergsalamander</v>
      </c>
      <c r="J253" s="61" t="str">
        <f aca="false">TRIM(SUBSTITUTE(RIGHT(B253,FIND(I253,B253)+1),"_",""))</f>
        <v>eDNA</v>
      </c>
      <c r="K253" s="0" t="str">
        <f aca="false">IFERROR(VALUE(SUBSTITUTE(E253,".",",")),E253)</f>
        <v>No Ct</v>
      </c>
      <c r="L253" s="61" t="str">
        <f aca="false">IF(J253="PosK",SUMIFS(K:K,J:J,"PosK",H:H,H253),"")</f>
        <v/>
      </c>
      <c r="M253" s="61" t="str">
        <f aca="false">IF(J253="PosK",SUMIFS(K:K,J:J,"NegK",H:H,H253),"")</f>
        <v/>
      </c>
      <c r="N253" s="61" t="str">
        <f aca="false">IF(J253="PosK",SUMIFS(K:K,J:J,"eDNA",H:H,H253),"")</f>
        <v/>
      </c>
      <c r="P253" s="62"/>
      <c r="T253" s="63"/>
      <c r="W253" s="64"/>
    </row>
    <row r="254" customFormat="false" ht="14.25" hidden="false" customHeight="false" outlineLevel="0" collapsed="false">
      <c r="A254" s="0" t="s">
        <v>802</v>
      </c>
      <c r="B254" s="52" t="s">
        <v>1049</v>
      </c>
      <c r="C254" s="52" t="s">
        <v>743</v>
      </c>
      <c r="D254" s="53" t="n">
        <v>0.1</v>
      </c>
      <c r="E254" s="53" t="n">
        <v>21.36</v>
      </c>
      <c r="F254" s="0" t="s">
        <v>1021</v>
      </c>
      <c r="G254" s="0" t="str">
        <f aca="false">LEFT(B254,2)</f>
        <v>32</v>
      </c>
      <c r="H254" s="0" t="str">
        <f aca="false">I254&amp;"_"&amp;G254&amp;"_"&amp;F254</f>
        <v>Latterfroe_32_20180824_DL2018007_AlleroedGym_koersel2</v>
      </c>
      <c r="I254" s="61" t="str">
        <f aca="false">MID(RIGHT(B254,LEN(B254)-3),1,FIND("_",RIGHT(B254,LEN(B254)-3))-1)</f>
        <v>Latterfroe</v>
      </c>
      <c r="J254" s="61" t="str">
        <f aca="false">TRIM(SUBSTITUTE(RIGHT(B254,FIND(I254,B254)+1),"_",""))</f>
        <v>PosK</v>
      </c>
      <c r="K254" s="0" t="n">
        <f aca="false">IFERROR(VALUE(SUBSTITUTE(E254,".",",")),E254)</f>
        <v>21.36</v>
      </c>
      <c r="L254" s="61" t="n">
        <f aca="false">IF(J254="PosK",SUMIFS(K:K,J:J,"PosK",H:H,H254),"")</f>
        <v>21.36</v>
      </c>
      <c r="M254" s="61" t="n">
        <f aca="false">IF(J254="PosK",SUMIFS(K:K,J:J,"NegK",H:H,H254),"")</f>
        <v>0</v>
      </c>
      <c r="N254" s="61" t="n">
        <f aca="false">IF(J254="PosK",SUMIFS(K:K,J:J,"eDNA",H:H,H254),"")</f>
        <v>0</v>
      </c>
      <c r="P254" s="62" t="n">
        <f aca="false">IF(K256="No Ct",0,K256)</f>
        <v>0</v>
      </c>
      <c r="Q254" s="62" t="n">
        <f aca="false">IF(K257="No Ct",0,K257)</f>
        <v>0</v>
      </c>
      <c r="R254" s="0" t="str">
        <f aca="false">IF(AND(L254&gt;0,M254=0),"Valid","Invalid")</f>
        <v>Valid</v>
      </c>
      <c r="S254" s="0" t="str">
        <f aca="false">IF(OR(P254&gt;1,Q254&gt;1),"Present","Absent")</f>
        <v>Absent</v>
      </c>
      <c r="T254" s="63" t="str">
        <f aca="false">IF(OR(AND(P254&gt;1,P254&lt;41),AND(Q254&gt;1,Q254&lt;41)),"Ct&lt;41","Ct&gt;41")</f>
        <v>Ct&gt;41</v>
      </c>
      <c r="U254" s="0" t="str">
        <f aca="false">I254</f>
        <v>Latterfroe</v>
      </c>
      <c r="V254" s="0" t="str">
        <f aca="false">MID(F254,10,9)</f>
        <v>DL2018007</v>
      </c>
      <c r="W254" s="64" t="str">
        <f aca="false">V254&amp;"_"&amp;U254&amp;"_"&amp;R254&amp;"_"&amp;S254&amp;"_"&amp;T254</f>
        <v>DL2018007_Latterfroe_Valid_Absent_Ct&gt;41</v>
      </c>
    </row>
    <row r="255" customFormat="false" ht="14.25" hidden="false" customHeight="false" outlineLevel="0" collapsed="false">
      <c r="A255" s="0" t="s">
        <v>804</v>
      </c>
      <c r="B255" s="52" t="s">
        <v>1050</v>
      </c>
      <c r="C255" s="52" t="s">
        <v>747</v>
      </c>
      <c r="D255" s="53" t="n">
        <v>0.1</v>
      </c>
      <c r="E255" s="53" t="s">
        <v>748</v>
      </c>
      <c r="F255" s="0" t="s">
        <v>1021</v>
      </c>
      <c r="G255" s="0" t="str">
        <f aca="false">LEFT(B255,2)</f>
        <v>32</v>
      </c>
      <c r="H255" s="0" t="str">
        <f aca="false">I255&amp;"_"&amp;G255&amp;"_"&amp;F255</f>
        <v>Latterfroe_32_20180824_DL2018007_AlleroedGym_koersel2</v>
      </c>
      <c r="I255" s="61" t="str">
        <f aca="false">MID(RIGHT(B255,LEN(B255)-3),1,FIND("_",RIGHT(B255,LEN(B255)-3))-1)</f>
        <v>Latterfroe</v>
      </c>
      <c r="J255" s="61" t="str">
        <f aca="false">TRIM(SUBSTITUTE(RIGHT(B255,FIND(I255,B255)+1),"_",""))</f>
        <v>NegK</v>
      </c>
      <c r="K255" s="0" t="str">
        <f aca="false">IFERROR(VALUE(SUBSTITUTE(E255,".",",")),E255)</f>
        <v>No Ct</v>
      </c>
      <c r="L255" s="61" t="str">
        <f aca="false">IF(J255="PosK",SUMIFS(K:K,J:J,"PosK",H:H,H255),"")</f>
        <v/>
      </c>
      <c r="M255" s="61" t="str">
        <f aca="false">IF(J255="PosK",SUMIFS(K:K,J:J,"NegK",H:H,H255),"")</f>
        <v/>
      </c>
      <c r="N255" s="61" t="str">
        <f aca="false">IF(J255="PosK",SUMIFS(K:K,J:J,"eDNA",H:H,H255),"")</f>
        <v/>
      </c>
    </row>
    <row r="256" customFormat="false" ht="14.25" hidden="false" customHeight="false" outlineLevel="0" collapsed="false">
      <c r="A256" s="0" t="s">
        <v>806</v>
      </c>
      <c r="B256" s="52" t="s">
        <v>1051</v>
      </c>
      <c r="C256" s="52" t="s">
        <v>751</v>
      </c>
      <c r="D256" s="53" t="n">
        <v>0.1</v>
      </c>
      <c r="E256" s="53" t="s">
        <v>748</v>
      </c>
      <c r="F256" s="0" t="s">
        <v>1021</v>
      </c>
      <c r="G256" s="0" t="str">
        <f aca="false">LEFT(B256,2)</f>
        <v>32</v>
      </c>
      <c r="H256" s="0" t="str">
        <f aca="false">I256&amp;"_"&amp;G256&amp;"_"&amp;F256</f>
        <v>Latterfroe_32_20180824_DL2018007_AlleroedGym_koersel2</v>
      </c>
      <c r="I256" s="61" t="str">
        <f aca="false">MID(RIGHT(B256,LEN(B256)-3),1,FIND("_",RIGHT(B256,LEN(B256)-3))-1)</f>
        <v>Latterfroe</v>
      </c>
      <c r="J256" s="61" t="str">
        <f aca="false">TRIM(SUBSTITUTE(RIGHT(B256,FIND(I256,B256)+1),"_",""))</f>
        <v>eDNA</v>
      </c>
      <c r="K256" s="0" t="str">
        <f aca="false">IFERROR(VALUE(SUBSTITUTE(E256,".",",")),E256)</f>
        <v>No Ct</v>
      </c>
      <c r="L256" s="61" t="str">
        <f aca="false">IF(J256="PosK",SUMIFS(K:K,J:J,"PosK",H:H,H256),"")</f>
        <v/>
      </c>
      <c r="M256" s="61" t="str">
        <f aca="false">IF(J256="PosK",SUMIFS(K:K,J:J,"NegK",H:H,H256),"")</f>
        <v/>
      </c>
      <c r="N256" s="61" t="str">
        <f aca="false">IF(J256="PosK",SUMIFS(K:K,J:J,"eDNA",H:H,H256),"")</f>
        <v/>
      </c>
      <c r="Q256" s="62"/>
    </row>
    <row r="257" customFormat="false" ht="14.25" hidden="false" customHeight="false" outlineLevel="0" collapsed="false">
      <c r="A257" s="0" t="s">
        <v>808</v>
      </c>
      <c r="B257" s="52" t="s">
        <v>1052</v>
      </c>
      <c r="C257" s="52" t="s">
        <v>751</v>
      </c>
      <c r="D257" s="53" t="n">
        <v>0.1</v>
      </c>
      <c r="E257" s="53" t="s">
        <v>748</v>
      </c>
      <c r="F257" s="0" t="s">
        <v>1021</v>
      </c>
      <c r="G257" s="0" t="str">
        <f aca="false">LEFT(B257,2)</f>
        <v>32</v>
      </c>
      <c r="H257" s="0" t="str">
        <f aca="false">I257&amp;"_"&amp;G257&amp;"_"&amp;F257</f>
        <v>Latterfroe_32_20180824_DL2018007_AlleroedGym_koersel2</v>
      </c>
      <c r="I257" s="61" t="str">
        <f aca="false">MID(RIGHT(B257,LEN(B257)-3),1,FIND("_",RIGHT(B257,LEN(B257)-3))-1)</f>
        <v>Latterfroe</v>
      </c>
      <c r="J257" s="61" t="str">
        <f aca="false">TRIM(SUBSTITUTE(RIGHT(B257,FIND(I257,B257)+1),"_",""))</f>
        <v>eDNA</v>
      </c>
      <c r="K257" s="0" t="str">
        <f aca="false">IFERROR(VALUE(SUBSTITUTE(E257,".",",")),E257)</f>
        <v>No Ct</v>
      </c>
      <c r="L257" s="61" t="str">
        <f aca="false">IF(J257="PosK",SUMIFS(K:K,J:J,"PosK",H:H,H257),"")</f>
        <v/>
      </c>
      <c r="M257" s="61" t="str">
        <f aca="false">IF(J257="PosK",SUMIFS(K:K,J:J,"NegK",H:H,H257),"")</f>
        <v/>
      </c>
      <c r="N257" s="61" t="str">
        <f aca="false">IF(J257="PosK",SUMIFS(K:K,J:J,"eDNA",H:H,H257),"")</f>
        <v/>
      </c>
      <c r="P257" s="62"/>
      <c r="T257" s="63"/>
      <c r="W257" s="64"/>
    </row>
    <row r="258" customFormat="false" ht="14.25" hidden="false" customHeight="false" outlineLevel="0" collapsed="false">
      <c r="A258" s="0" t="s">
        <v>741</v>
      </c>
      <c r="B258" s="52" t="s">
        <v>742</v>
      </c>
      <c r="C258" s="52" t="s">
        <v>743</v>
      </c>
      <c r="D258" s="53" t="n">
        <v>0.1</v>
      </c>
      <c r="E258" s="53" t="n">
        <v>29.85</v>
      </c>
      <c r="F258" s="0" t="s">
        <v>1053</v>
      </c>
      <c r="G258" s="0" t="str">
        <f aca="false">LEFT(B258,2)</f>
        <v>01</v>
      </c>
      <c r="H258" s="0" t="str">
        <f aca="false">I258&amp;"_"&amp;G258&amp;"_"&amp;F258</f>
        <v>Loegfroe_01_20180827_DL2018021_NordfynGym_koersel1</v>
      </c>
      <c r="I258" s="61" t="str">
        <f aca="false">MID(RIGHT(B258,LEN(B258)-3),1,FIND("_",RIGHT(B258,LEN(B258)-3))-1)</f>
        <v>Loegfroe</v>
      </c>
      <c r="J258" s="61" t="str">
        <f aca="false">TRIM(SUBSTITUTE(RIGHT(B258,FIND(I258,B258)+1),"_",""))</f>
        <v>PosK</v>
      </c>
      <c r="K258" s="0" t="n">
        <f aca="false">IFERROR(VALUE(SUBSTITUTE(E258,".",",")),E258)</f>
        <v>29.85</v>
      </c>
      <c r="L258" s="61" t="n">
        <f aca="false">IF(J258="PosK",SUMIFS(K:K,J:J,"PosK",H:H,H258),"")</f>
        <v>29.85</v>
      </c>
      <c r="M258" s="61" t="n">
        <f aca="false">IF(J258="PosK",SUMIFS(K:K,J:J,"NegK",H:H,H258),"")</f>
        <v>0</v>
      </c>
      <c r="N258" s="61" t="n">
        <f aca="false">IF(J258="PosK",SUMIFS(K:K,J:J,"eDNA",H:H,H258),"")</f>
        <v>0</v>
      </c>
      <c r="P258" s="62" t="n">
        <f aca="false">IF(K260="No Ct",0,K260)</f>
        <v>0</v>
      </c>
      <c r="Q258" s="62" t="n">
        <f aca="false">IF(K261="No Ct",0,K261)</f>
        <v>0</v>
      </c>
      <c r="R258" s="0" t="str">
        <f aca="false">IF(AND(L258&gt;0,M258=0),"Valid","Invalid")</f>
        <v>Valid</v>
      </c>
      <c r="S258" s="0" t="str">
        <f aca="false">IF(OR(P258&gt;1,Q258&gt;1),"Present","Absent")</f>
        <v>Absent</v>
      </c>
      <c r="T258" s="63" t="str">
        <f aca="false">IF(OR(AND(P258&gt;1,P258&lt;41),AND(Q258&gt;1,Q258&lt;41)),"Ct&lt;41","Ct&gt;41")</f>
        <v>Ct&gt;41</v>
      </c>
      <c r="U258" s="0" t="str">
        <f aca="false">I258</f>
        <v>Loegfroe</v>
      </c>
      <c r="V258" s="0" t="str">
        <f aca="false">MID(F258,10,9)</f>
        <v>DL2018021</v>
      </c>
      <c r="W258" s="64" t="str">
        <f aca="false">V258&amp;"_"&amp;U258&amp;"_"&amp;R258&amp;"_"&amp;S258&amp;"_"&amp;T258</f>
        <v>DL2018021_Loegfroe_Valid_Absent_Ct&gt;41</v>
      </c>
    </row>
    <row r="259" customFormat="false" ht="14.25" hidden="false" customHeight="false" outlineLevel="0" collapsed="false">
      <c r="A259" s="0" t="s">
        <v>745</v>
      </c>
      <c r="B259" s="52" t="s">
        <v>746</v>
      </c>
      <c r="C259" s="52" t="s">
        <v>747</v>
      </c>
      <c r="D259" s="53" t="n">
        <v>0.1</v>
      </c>
      <c r="E259" s="53" t="s">
        <v>748</v>
      </c>
      <c r="F259" s="0" t="s">
        <v>1053</v>
      </c>
      <c r="G259" s="0" t="str">
        <f aca="false">LEFT(B259,2)</f>
        <v>01</v>
      </c>
      <c r="H259" s="0" t="str">
        <f aca="false">I259&amp;"_"&amp;G259&amp;"_"&amp;F259</f>
        <v>Loegfroe_01_20180827_DL2018021_NordfynGym_koersel1</v>
      </c>
      <c r="I259" s="61" t="str">
        <f aca="false">MID(RIGHT(B259,LEN(B259)-3),1,FIND("_",RIGHT(B259,LEN(B259)-3))-1)</f>
        <v>Loegfroe</v>
      </c>
      <c r="J259" s="61" t="str">
        <f aca="false">TRIM(SUBSTITUTE(RIGHT(B259,FIND(I259,B259)+1),"_",""))</f>
        <v>NegK</v>
      </c>
      <c r="K259" s="0" t="str">
        <f aca="false">IFERROR(VALUE(SUBSTITUTE(E259,".",",")),E259)</f>
        <v>No Ct</v>
      </c>
      <c r="L259" s="61" t="str">
        <f aca="false">IF(J259="PosK",SUMIFS(K:K,J:J,"PosK",H:H,H259),"")</f>
        <v/>
      </c>
      <c r="M259" s="61" t="str">
        <f aca="false">IF(J259="PosK",SUMIFS(K:K,J:J,"NegK",H:H,H259),"")</f>
        <v/>
      </c>
      <c r="N259" s="61" t="str">
        <f aca="false">IF(J259="PosK",SUMIFS(K:K,J:J,"eDNA",H:H,H259),"")</f>
        <v/>
      </c>
    </row>
    <row r="260" customFormat="false" ht="14.25" hidden="false" customHeight="false" outlineLevel="0" collapsed="false">
      <c r="A260" s="0" t="s">
        <v>749</v>
      </c>
      <c r="B260" s="52" t="s">
        <v>750</v>
      </c>
      <c r="C260" s="52" t="s">
        <v>751</v>
      </c>
      <c r="D260" s="53" t="n">
        <v>0.1</v>
      </c>
      <c r="E260" s="53" t="s">
        <v>748</v>
      </c>
      <c r="F260" s="0" t="s">
        <v>1053</v>
      </c>
      <c r="G260" s="0" t="str">
        <f aca="false">LEFT(B260,2)</f>
        <v>01</v>
      </c>
      <c r="H260" s="0" t="str">
        <f aca="false">I260&amp;"_"&amp;G260&amp;"_"&amp;F260</f>
        <v>Loegfroe_01_20180827_DL2018021_NordfynGym_koersel1</v>
      </c>
      <c r="I260" s="61" t="str">
        <f aca="false">MID(RIGHT(B260,LEN(B260)-3),1,FIND("_",RIGHT(B260,LEN(B260)-3))-1)</f>
        <v>Loegfroe</v>
      </c>
      <c r="J260" s="61" t="str">
        <f aca="false">TRIM(SUBSTITUTE(RIGHT(B260,FIND(I260,B260)+1),"_",""))</f>
        <v>eDNA</v>
      </c>
      <c r="K260" s="0" t="str">
        <f aca="false">IFERROR(VALUE(SUBSTITUTE(E260,".",",")),E260)</f>
        <v>No Ct</v>
      </c>
      <c r="L260" s="61" t="str">
        <f aca="false">IF(J260="PosK",SUMIFS(K:K,J:J,"PosK",H:H,H260),"")</f>
        <v/>
      </c>
      <c r="M260" s="61" t="str">
        <f aca="false">IF(J260="PosK",SUMIFS(K:K,J:J,"NegK",H:H,H260),"")</f>
        <v/>
      </c>
      <c r="N260" s="61" t="str">
        <f aca="false">IF(J260="PosK",SUMIFS(K:K,J:J,"eDNA",H:H,H260),"")</f>
        <v/>
      </c>
      <c r="Q260" s="62"/>
    </row>
    <row r="261" customFormat="false" ht="14.25" hidden="false" customHeight="false" outlineLevel="0" collapsed="false">
      <c r="A261" s="0" t="s">
        <v>752</v>
      </c>
      <c r="B261" s="52" t="s">
        <v>753</v>
      </c>
      <c r="C261" s="52" t="s">
        <v>751</v>
      </c>
      <c r="D261" s="53" t="n">
        <v>0.1</v>
      </c>
      <c r="E261" s="53" t="s">
        <v>748</v>
      </c>
      <c r="F261" s="0" t="s">
        <v>1053</v>
      </c>
      <c r="G261" s="0" t="str">
        <f aca="false">LEFT(B261,2)</f>
        <v>01</v>
      </c>
      <c r="H261" s="0" t="str">
        <f aca="false">I261&amp;"_"&amp;G261&amp;"_"&amp;F261</f>
        <v>Loegfroe_01_20180827_DL2018021_NordfynGym_koersel1</v>
      </c>
      <c r="I261" s="61" t="str">
        <f aca="false">MID(RIGHT(B261,LEN(B261)-3),1,FIND("_",RIGHT(B261,LEN(B261)-3))-1)</f>
        <v>Loegfroe</v>
      </c>
      <c r="J261" s="61" t="str">
        <f aca="false">TRIM(SUBSTITUTE(RIGHT(B261,FIND(I261,B261)+1),"_",""))</f>
        <v>eDNA</v>
      </c>
      <c r="K261" s="0" t="str">
        <f aca="false">IFERROR(VALUE(SUBSTITUTE(E261,".",",")),E261)</f>
        <v>No Ct</v>
      </c>
      <c r="L261" s="61" t="str">
        <f aca="false">IF(J261="PosK",SUMIFS(K:K,J:J,"PosK",H:H,H261),"")</f>
        <v/>
      </c>
      <c r="M261" s="61" t="str">
        <f aca="false">IF(J261="PosK",SUMIFS(K:K,J:J,"NegK",H:H,H261),"")</f>
        <v/>
      </c>
      <c r="N261" s="61" t="str">
        <f aca="false">IF(J261="PosK",SUMIFS(K:K,J:J,"eDNA",H:H,H261),"")</f>
        <v/>
      </c>
      <c r="P261" s="62"/>
      <c r="T261" s="63"/>
      <c r="W261" s="64"/>
    </row>
    <row r="262" customFormat="false" ht="14.25" hidden="false" customHeight="false" outlineLevel="0" collapsed="false">
      <c r="A262" s="0" t="s">
        <v>754</v>
      </c>
      <c r="B262" s="52" t="s">
        <v>1054</v>
      </c>
      <c r="C262" s="52" t="s">
        <v>743</v>
      </c>
      <c r="D262" s="53" t="n">
        <v>0.1</v>
      </c>
      <c r="E262" s="53" t="n">
        <v>31.28</v>
      </c>
      <c r="F262" s="0" t="s">
        <v>1053</v>
      </c>
      <c r="G262" s="0" t="str">
        <f aca="false">LEFT(B262,2)</f>
        <v>02</v>
      </c>
      <c r="H262" s="0" t="str">
        <f aca="false">I262&amp;"_"&amp;G262&amp;"_"&amp;F262</f>
        <v>Loegfroe_02_20180827_DL2018021_NordfynGym_koersel1</v>
      </c>
      <c r="I262" s="61" t="str">
        <f aca="false">MID(RIGHT(B262,LEN(B262)-3),1,FIND("_",RIGHT(B262,LEN(B262)-3))-1)</f>
        <v>Loegfroe</v>
      </c>
      <c r="J262" s="61" t="str">
        <f aca="false">TRIM(SUBSTITUTE(RIGHT(B262,FIND(I262,B262)+1),"_",""))</f>
        <v>PosK</v>
      </c>
      <c r="K262" s="0" t="n">
        <f aca="false">IFERROR(VALUE(SUBSTITUTE(E262,".",",")),E262)</f>
        <v>31.28</v>
      </c>
      <c r="L262" s="61" t="n">
        <f aca="false">IF(J262="PosK",SUMIFS(K:K,J:J,"PosK",H:H,H262),"")</f>
        <v>31.28</v>
      </c>
      <c r="M262" s="61" t="n">
        <f aca="false">IF(J262="PosK",SUMIFS(K:K,J:J,"NegK",H:H,H262),"")</f>
        <v>0</v>
      </c>
      <c r="N262" s="61" t="n">
        <f aca="false">IF(J262="PosK",SUMIFS(K:K,J:J,"eDNA",H:H,H262),"")</f>
        <v>0</v>
      </c>
      <c r="P262" s="62" t="n">
        <f aca="false">IF(K264="No Ct",0,K264)</f>
        <v>0</v>
      </c>
      <c r="Q262" s="62" t="n">
        <f aca="false">IF(K265="No Ct",0,K265)</f>
        <v>0</v>
      </c>
      <c r="R262" s="0" t="str">
        <f aca="false">IF(AND(L262&gt;0,M262=0),"Valid","Invalid")</f>
        <v>Valid</v>
      </c>
      <c r="S262" s="0" t="str">
        <f aca="false">IF(OR(P262&gt;1,Q262&gt;1),"Present","Absent")</f>
        <v>Absent</v>
      </c>
      <c r="T262" s="63" t="str">
        <f aca="false">IF(OR(AND(P262&gt;1,P262&lt;41),AND(Q262&gt;1,Q262&lt;41)),"Ct&lt;41","Ct&gt;41")</f>
        <v>Ct&gt;41</v>
      </c>
      <c r="U262" s="0" t="str">
        <f aca="false">I262</f>
        <v>Loegfroe</v>
      </c>
      <c r="V262" s="0" t="str">
        <f aca="false">MID(F262,10,9)</f>
        <v>DL2018021</v>
      </c>
      <c r="W262" s="64" t="str">
        <f aca="false">V262&amp;"_"&amp;U262&amp;"_"&amp;R262&amp;"_"&amp;S262&amp;"_"&amp;T262</f>
        <v>DL2018021_Loegfroe_Valid_Absent_Ct&gt;41</v>
      </c>
    </row>
    <row r="263" customFormat="false" ht="14.25" hidden="false" customHeight="false" outlineLevel="0" collapsed="false">
      <c r="A263" s="0" t="s">
        <v>756</v>
      </c>
      <c r="B263" s="52" t="s">
        <v>1055</v>
      </c>
      <c r="C263" s="52" t="s">
        <v>747</v>
      </c>
      <c r="D263" s="53" t="n">
        <v>0.1</v>
      </c>
      <c r="E263" s="53" t="s">
        <v>748</v>
      </c>
      <c r="F263" s="0" t="s">
        <v>1053</v>
      </c>
      <c r="G263" s="0" t="str">
        <f aca="false">LEFT(B263,2)</f>
        <v>02</v>
      </c>
      <c r="H263" s="0" t="str">
        <f aca="false">I263&amp;"_"&amp;G263&amp;"_"&amp;F263</f>
        <v>Loegfroe_02_20180827_DL2018021_NordfynGym_koersel1</v>
      </c>
      <c r="I263" s="61" t="str">
        <f aca="false">MID(RIGHT(B263,LEN(B263)-3),1,FIND("_",RIGHT(B263,LEN(B263)-3))-1)</f>
        <v>Loegfroe</v>
      </c>
      <c r="J263" s="61" t="str">
        <f aca="false">TRIM(SUBSTITUTE(RIGHT(B263,FIND(I263,B263)+1),"_",""))</f>
        <v>NegK</v>
      </c>
      <c r="K263" s="0" t="str">
        <f aca="false">IFERROR(VALUE(SUBSTITUTE(E263,".",",")),E263)</f>
        <v>No Ct</v>
      </c>
      <c r="L263" s="61" t="str">
        <f aca="false">IF(J263="PosK",SUMIFS(K:K,J:J,"PosK",H:H,H263),"")</f>
        <v/>
      </c>
      <c r="M263" s="61" t="str">
        <f aca="false">IF(J263="PosK",SUMIFS(K:K,J:J,"NegK",H:H,H263),"")</f>
        <v/>
      </c>
      <c r="N263" s="61" t="str">
        <f aca="false">IF(J263="PosK",SUMIFS(K:K,J:J,"eDNA",H:H,H263),"")</f>
        <v/>
      </c>
    </row>
    <row r="264" customFormat="false" ht="14.25" hidden="false" customHeight="false" outlineLevel="0" collapsed="false">
      <c r="A264" s="0" t="s">
        <v>758</v>
      </c>
      <c r="B264" s="52" t="s">
        <v>1056</v>
      </c>
      <c r="C264" s="52" t="s">
        <v>751</v>
      </c>
      <c r="D264" s="53" t="n">
        <v>0.1</v>
      </c>
      <c r="E264" s="53" t="s">
        <v>748</v>
      </c>
      <c r="F264" s="0" t="s">
        <v>1053</v>
      </c>
      <c r="G264" s="0" t="str">
        <f aca="false">LEFT(B264,2)</f>
        <v>02</v>
      </c>
      <c r="H264" s="0" t="str">
        <f aca="false">I264&amp;"_"&amp;G264&amp;"_"&amp;F264</f>
        <v>Loegfroe_02_20180827_DL2018021_NordfynGym_koersel1</v>
      </c>
      <c r="I264" s="61" t="str">
        <f aca="false">MID(RIGHT(B264,LEN(B264)-3),1,FIND("_",RIGHT(B264,LEN(B264)-3))-1)</f>
        <v>Loegfroe</v>
      </c>
      <c r="J264" s="61" t="str">
        <f aca="false">TRIM(SUBSTITUTE(RIGHT(B264,FIND(I264,B264)+1),"_",""))</f>
        <v>eDNA</v>
      </c>
      <c r="K264" s="0" t="str">
        <f aca="false">IFERROR(VALUE(SUBSTITUTE(E264,".",",")),E264)</f>
        <v>No Ct</v>
      </c>
      <c r="L264" s="61" t="str">
        <f aca="false">IF(J264="PosK",SUMIFS(K:K,J:J,"PosK",H:H,H264),"")</f>
        <v/>
      </c>
      <c r="M264" s="61" t="str">
        <f aca="false">IF(J264="PosK",SUMIFS(K:K,J:J,"NegK",H:H,H264),"")</f>
        <v/>
      </c>
      <c r="N264" s="61" t="str">
        <f aca="false">IF(J264="PosK",SUMIFS(K:K,J:J,"eDNA",H:H,H264),"")</f>
        <v/>
      </c>
      <c r="Q264" s="62"/>
    </row>
    <row r="265" customFormat="false" ht="14.25" hidden="false" customHeight="false" outlineLevel="0" collapsed="false">
      <c r="A265" s="0" t="s">
        <v>760</v>
      </c>
      <c r="B265" s="52" t="s">
        <v>1057</v>
      </c>
      <c r="C265" s="52" t="s">
        <v>751</v>
      </c>
      <c r="D265" s="53" t="n">
        <v>0.1</v>
      </c>
      <c r="E265" s="53" t="s">
        <v>748</v>
      </c>
      <c r="F265" s="0" t="s">
        <v>1053</v>
      </c>
      <c r="G265" s="0" t="str">
        <f aca="false">LEFT(B265,2)</f>
        <v>02</v>
      </c>
      <c r="H265" s="0" t="str">
        <f aca="false">I265&amp;"_"&amp;G265&amp;"_"&amp;F265</f>
        <v>Loegfroe_02_20180827_DL2018021_NordfynGym_koersel1</v>
      </c>
      <c r="I265" s="61" t="str">
        <f aca="false">MID(RIGHT(B265,LEN(B265)-3),1,FIND("_",RIGHT(B265,LEN(B265)-3))-1)</f>
        <v>Loegfroe</v>
      </c>
      <c r="J265" s="61" t="str">
        <f aca="false">TRIM(SUBSTITUTE(RIGHT(B265,FIND(I265,B265)+1),"_",""))</f>
        <v>eDNA</v>
      </c>
      <c r="K265" s="0" t="str">
        <f aca="false">IFERROR(VALUE(SUBSTITUTE(E265,".",",")),E265)</f>
        <v>No Ct</v>
      </c>
      <c r="L265" s="61" t="str">
        <f aca="false">IF(J265="PosK",SUMIFS(K:K,J:J,"PosK",H:H,H265),"")</f>
        <v/>
      </c>
      <c r="M265" s="61" t="str">
        <f aca="false">IF(J265="PosK",SUMIFS(K:K,J:J,"NegK",H:H,H265),"")</f>
        <v/>
      </c>
      <c r="N265" s="61" t="str">
        <f aca="false">IF(J265="PosK",SUMIFS(K:K,J:J,"eDNA",H:H,H265),"")</f>
        <v/>
      </c>
      <c r="P265" s="62"/>
      <c r="T265" s="63"/>
      <c r="W265" s="64"/>
    </row>
    <row r="266" customFormat="false" ht="14.25" hidden="false" customHeight="false" outlineLevel="0" collapsed="false">
      <c r="A266" s="0" t="s">
        <v>762</v>
      </c>
      <c r="B266" s="52" t="s">
        <v>1058</v>
      </c>
      <c r="C266" s="52" t="s">
        <v>743</v>
      </c>
      <c r="D266" s="53" t="n">
        <v>0.1</v>
      </c>
      <c r="E266" s="53" t="s">
        <v>748</v>
      </c>
      <c r="F266" s="0" t="s">
        <v>1053</v>
      </c>
      <c r="G266" s="0" t="str">
        <f aca="false">LEFT(B266,2)</f>
        <v>03</v>
      </c>
      <c r="H266" s="0" t="str">
        <f aca="false">I266&amp;"_"&amp;G266&amp;"_"&amp;F266</f>
        <v>StorVandsalamander_03_20180827_DL2018021_NordfynGym_koersel1</v>
      </c>
      <c r="I266" s="61" t="str">
        <f aca="false">MID(RIGHT(B266,LEN(B266)-3),1,FIND("_",RIGHT(B266,LEN(B266)-3))-1)</f>
        <v>StorVandsalamander</v>
      </c>
      <c r="J266" s="61" t="str">
        <f aca="false">TRIM(SUBSTITUTE(RIGHT(B266,FIND(I266,B266)+1),"_",""))</f>
        <v>PosK</v>
      </c>
      <c r="K266" s="0" t="str">
        <f aca="false">IFERROR(VALUE(SUBSTITUTE(E266,".",",")),E266)</f>
        <v>No Ct</v>
      </c>
      <c r="L266" s="61" t="n">
        <f aca="false">IF(J266="PosK",SUMIFS(K:K,J:J,"PosK",H:H,H266),"")</f>
        <v>0</v>
      </c>
      <c r="M266" s="61" t="n">
        <f aca="false">IF(J266="PosK",SUMIFS(K:K,J:J,"NegK",H:H,H266),"")</f>
        <v>0</v>
      </c>
      <c r="N266" s="61" t="n">
        <f aca="false">IF(J266="PosK",SUMIFS(K:K,J:J,"eDNA",H:H,H266),"")</f>
        <v>0</v>
      </c>
      <c r="P266" s="62" t="n">
        <f aca="false">IF(K268="No Ct",0,K268)</f>
        <v>0</v>
      </c>
      <c r="Q266" s="62" t="n">
        <f aca="false">IF(K269="No Ct",0,K269)</f>
        <v>0</v>
      </c>
      <c r="R266" s="0" t="str">
        <f aca="false">IF(AND(L266&gt;0,M266=0),"Valid","Invalid")</f>
        <v>Invalid</v>
      </c>
      <c r="S266" s="0" t="str">
        <f aca="false">IF(OR(P266&gt;1,Q266&gt;1),"Present","Absent")</f>
        <v>Absent</v>
      </c>
      <c r="T266" s="63" t="str">
        <f aca="false">IF(OR(AND(P266&gt;1,P266&lt;41),AND(Q266&gt;1,Q266&lt;41)),"Ct&lt;41","Ct&gt;41")</f>
        <v>Ct&gt;41</v>
      </c>
      <c r="U266" s="0" t="str">
        <f aca="false">I266</f>
        <v>StorVandsalamander</v>
      </c>
      <c r="V266" s="0" t="str">
        <f aca="false">MID(F266,10,9)</f>
        <v>DL2018021</v>
      </c>
      <c r="W266" s="64" t="str">
        <f aca="false">V266&amp;"_"&amp;U266&amp;"_"&amp;R266&amp;"_"&amp;S266&amp;"_"&amp;T266</f>
        <v>DL2018021_StorVandsalamander_Invalid_Absent_Ct&gt;41</v>
      </c>
    </row>
    <row r="267" customFormat="false" ht="14.25" hidden="false" customHeight="false" outlineLevel="0" collapsed="false">
      <c r="A267" s="0" t="s">
        <v>764</v>
      </c>
      <c r="B267" s="52" t="s">
        <v>1059</v>
      </c>
      <c r="C267" s="52" t="s">
        <v>747</v>
      </c>
      <c r="D267" s="53" t="n">
        <v>0.1</v>
      </c>
      <c r="E267" s="53" t="s">
        <v>748</v>
      </c>
      <c r="F267" s="0" t="s">
        <v>1053</v>
      </c>
      <c r="G267" s="0" t="str">
        <f aca="false">LEFT(B267,2)</f>
        <v>03</v>
      </c>
      <c r="H267" s="0" t="str">
        <f aca="false">I267&amp;"_"&amp;G267&amp;"_"&amp;F267</f>
        <v>StorVandsalamander_03_20180827_DL2018021_NordfynGym_koersel1</v>
      </c>
      <c r="I267" s="61" t="str">
        <f aca="false">MID(RIGHT(B267,LEN(B267)-3),1,FIND("_",RIGHT(B267,LEN(B267)-3))-1)</f>
        <v>StorVandsalamander</v>
      </c>
      <c r="J267" s="61" t="str">
        <f aca="false">TRIM(SUBSTITUTE(RIGHT(B267,FIND(I267,B267)+1),"_",""))</f>
        <v>NegK</v>
      </c>
      <c r="K267" s="0" t="str">
        <f aca="false">IFERROR(VALUE(SUBSTITUTE(E267,".",",")),E267)</f>
        <v>No Ct</v>
      </c>
      <c r="L267" s="61" t="str">
        <f aca="false">IF(J267="PosK",SUMIFS(K:K,J:J,"PosK",H:H,H267),"")</f>
        <v/>
      </c>
      <c r="M267" s="61" t="str">
        <f aca="false">IF(J267="PosK",SUMIFS(K:K,J:J,"NegK",H:H,H267),"")</f>
        <v/>
      </c>
      <c r="N267" s="61" t="str">
        <f aca="false">IF(J267="PosK",SUMIFS(K:K,J:J,"eDNA",H:H,H267),"")</f>
        <v/>
      </c>
    </row>
    <row r="268" customFormat="false" ht="14.25" hidden="false" customHeight="false" outlineLevel="0" collapsed="false">
      <c r="A268" s="0" t="s">
        <v>766</v>
      </c>
      <c r="B268" s="52" t="s">
        <v>1060</v>
      </c>
      <c r="C268" s="52" t="s">
        <v>751</v>
      </c>
      <c r="D268" s="53" t="n">
        <v>0.1</v>
      </c>
      <c r="E268" s="53" t="s">
        <v>748</v>
      </c>
      <c r="F268" s="0" t="s">
        <v>1053</v>
      </c>
      <c r="G268" s="0" t="str">
        <f aca="false">LEFT(B268,2)</f>
        <v>03</v>
      </c>
      <c r="H268" s="0" t="str">
        <f aca="false">I268&amp;"_"&amp;G268&amp;"_"&amp;F268</f>
        <v>StorVandsalamander_03_20180827_DL2018021_NordfynGym_koersel1</v>
      </c>
      <c r="I268" s="61" t="str">
        <f aca="false">MID(RIGHT(B268,LEN(B268)-3),1,FIND("_",RIGHT(B268,LEN(B268)-3))-1)</f>
        <v>StorVandsalamander</v>
      </c>
      <c r="J268" s="61" t="str">
        <f aca="false">TRIM(SUBSTITUTE(RIGHT(B268,FIND(I268,B268)+1),"_",""))</f>
        <v>eDNA</v>
      </c>
      <c r="K268" s="0" t="str">
        <f aca="false">IFERROR(VALUE(SUBSTITUTE(E268,".",",")),E268)</f>
        <v>No Ct</v>
      </c>
      <c r="L268" s="61" t="str">
        <f aca="false">IF(J268="PosK",SUMIFS(K:K,J:J,"PosK",H:H,H268),"")</f>
        <v/>
      </c>
      <c r="M268" s="61" t="str">
        <f aca="false">IF(J268="PosK",SUMIFS(K:K,J:J,"NegK",H:H,H268),"")</f>
        <v/>
      </c>
      <c r="N268" s="61" t="str">
        <f aca="false">IF(J268="PosK",SUMIFS(K:K,J:J,"eDNA",H:H,H268),"")</f>
        <v/>
      </c>
      <c r="Q268" s="62"/>
    </row>
    <row r="269" customFormat="false" ht="14.25" hidden="false" customHeight="false" outlineLevel="0" collapsed="false">
      <c r="A269" s="0" t="s">
        <v>768</v>
      </c>
      <c r="B269" s="52" t="s">
        <v>1061</v>
      </c>
      <c r="C269" s="52" t="s">
        <v>751</v>
      </c>
      <c r="D269" s="53" t="n">
        <v>0.1</v>
      </c>
      <c r="E269" s="53" t="s">
        <v>748</v>
      </c>
      <c r="F269" s="0" t="s">
        <v>1053</v>
      </c>
      <c r="G269" s="0" t="str">
        <f aca="false">LEFT(B269,2)</f>
        <v>03</v>
      </c>
      <c r="H269" s="0" t="str">
        <f aca="false">I269&amp;"_"&amp;G269&amp;"_"&amp;F269</f>
        <v>StorVandsalamander_03_20180827_DL2018021_NordfynGym_koersel1</v>
      </c>
      <c r="I269" s="61" t="str">
        <f aca="false">MID(RIGHT(B269,LEN(B269)-3),1,FIND("_",RIGHT(B269,LEN(B269)-3))-1)</f>
        <v>StorVandsalamander</v>
      </c>
      <c r="J269" s="61" t="str">
        <f aca="false">TRIM(SUBSTITUTE(RIGHT(B269,FIND(I269,B269)+1),"_",""))</f>
        <v>eDNA</v>
      </c>
      <c r="K269" s="0" t="str">
        <f aca="false">IFERROR(VALUE(SUBSTITUTE(E269,".",",")),E269)</f>
        <v>No Ct</v>
      </c>
      <c r="L269" s="61" t="str">
        <f aca="false">IF(J269="PosK",SUMIFS(K:K,J:J,"PosK",H:H,H269),"")</f>
        <v/>
      </c>
      <c r="M269" s="61" t="str">
        <f aca="false">IF(J269="PosK",SUMIFS(K:K,J:J,"NegK",H:H,H269),"")</f>
        <v/>
      </c>
      <c r="N269" s="61" t="str">
        <f aca="false">IF(J269="PosK",SUMIFS(K:K,J:J,"eDNA",H:H,H269),"")</f>
        <v/>
      </c>
      <c r="P269" s="62"/>
      <c r="T269" s="63"/>
      <c r="W269" s="64"/>
    </row>
    <row r="270" customFormat="false" ht="14.25" hidden="false" customHeight="false" outlineLevel="0" collapsed="false">
      <c r="A270" s="0" t="s">
        <v>770</v>
      </c>
      <c r="B270" s="52" t="s">
        <v>1062</v>
      </c>
      <c r="C270" s="52" t="s">
        <v>743</v>
      </c>
      <c r="D270" s="53" t="n">
        <v>0.1</v>
      </c>
      <c r="E270" s="53" t="n">
        <v>24.07</v>
      </c>
      <c r="F270" s="0" t="s">
        <v>1053</v>
      </c>
      <c r="G270" s="0" t="str">
        <f aca="false">LEFT(B270,2)</f>
        <v>04</v>
      </c>
      <c r="H270" s="0" t="str">
        <f aca="false">I270&amp;"_"&amp;G270&amp;"_"&amp;F270</f>
        <v>Strandtudse_04_20180827_DL2018021_NordfynGym_koersel1</v>
      </c>
      <c r="I270" s="61" t="str">
        <f aca="false">MID(RIGHT(B270,LEN(B270)-3),1,FIND("_",RIGHT(B270,LEN(B270)-3))-1)</f>
        <v>Strandtudse</v>
      </c>
      <c r="J270" s="61" t="str">
        <f aca="false">TRIM(SUBSTITUTE(RIGHT(B270,FIND(I270,B270)+1),"_",""))</f>
        <v>PosK</v>
      </c>
      <c r="K270" s="0" t="n">
        <f aca="false">IFERROR(VALUE(SUBSTITUTE(E270,".",",")),E270)</f>
        <v>24.07</v>
      </c>
      <c r="L270" s="61" t="n">
        <f aca="false">IF(J270="PosK",SUMIFS(K:K,J:J,"PosK",H:H,H270),"")</f>
        <v>24.07</v>
      </c>
      <c r="M270" s="61" t="n">
        <f aca="false">IF(J270="PosK",SUMIFS(K:K,J:J,"NegK",H:H,H270),"")</f>
        <v>0</v>
      </c>
      <c r="N270" s="61" t="n">
        <f aca="false">IF(J270="PosK",SUMIFS(K:K,J:J,"eDNA",H:H,H270),"")</f>
        <v>0</v>
      </c>
      <c r="P270" s="62" t="n">
        <f aca="false">IF(K272="No Ct",0,K272)</f>
        <v>0</v>
      </c>
      <c r="Q270" s="62" t="n">
        <f aca="false">IF(K273="No Ct",0,K273)</f>
        <v>0</v>
      </c>
      <c r="R270" s="0" t="str">
        <f aca="false">IF(AND(L270&gt;0,M270=0),"Valid","Invalid")</f>
        <v>Valid</v>
      </c>
      <c r="S270" s="0" t="str">
        <f aca="false">IF(OR(P270&gt;1,Q270&gt;1),"Present","Absent")</f>
        <v>Absent</v>
      </c>
      <c r="T270" s="63" t="str">
        <f aca="false">IF(OR(AND(P270&gt;1,P270&lt;41),AND(Q270&gt;1,Q270&lt;41)),"Ct&lt;41","Ct&gt;41")</f>
        <v>Ct&gt;41</v>
      </c>
      <c r="U270" s="0" t="str">
        <f aca="false">I270</f>
        <v>Strandtudse</v>
      </c>
      <c r="V270" s="0" t="str">
        <f aca="false">MID(F270,10,9)</f>
        <v>DL2018021</v>
      </c>
      <c r="W270" s="64" t="str">
        <f aca="false">V270&amp;"_"&amp;U270&amp;"_"&amp;R270&amp;"_"&amp;S270&amp;"_"&amp;T270</f>
        <v>DL2018021_Strandtudse_Valid_Absent_Ct&gt;41</v>
      </c>
    </row>
    <row r="271" customFormat="false" ht="14.25" hidden="false" customHeight="false" outlineLevel="0" collapsed="false">
      <c r="A271" s="0" t="s">
        <v>772</v>
      </c>
      <c r="B271" s="52" t="s">
        <v>1063</v>
      </c>
      <c r="C271" s="52" t="s">
        <v>747</v>
      </c>
      <c r="D271" s="53" t="n">
        <v>0.1</v>
      </c>
      <c r="E271" s="53" t="s">
        <v>748</v>
      </c>
      <c r="F271" s="0" t="s">
        <v>1053</v>
      </c>
      <c r="G271" s="0" t="str">
        <f aca="false">LEFT(B271,2)</f>
        <v>04</v>
      </c>
      <c r="H271" s="0" t="str">
        <f aca="false">I271&amp;"_"&amp;G271&amp;"_"&amp;F271</f>
        <v>Strandtudse_04_20180827_DL2018021_NordfynGym_koersel1</v>
      </c>
      <c r="I271" s="61" t="str">
        <f aca="false">MID(RIGHT(B271,LEN(B271)-3),1,FIND("_",RIGHT(B271,LEN(B271)-3))-1)</f>
        <v>Strandtudse</v>
      </c>
      <c r="J271" s="61" t="str">
        <f aca="false">TRIM(SUBSTITUTE(RIGHT(B271,FIND(I271,B271)+1),"_",""))</f>
        <v>NegK</v>
      </c>
      <c r="K271" s="0" t="str">
        <f aca="false">IFERROR(VALUE(SUBSTITUTE(E271,".",",")),E271)</f>
        <v>No Ct</v>
      </c>
      <c r="L271" s="61" t="str">
        <f aca="false">IF(J271="PosK",SUMIFS(K:K,J:J,"PosK",H:H,H271),"")</f>
        <v/>
      </c>
      <c r="M271" s="61" t="str">
        <f aca="false">IF(J271="PosK",SUMIFS(K:K,J:J,"NegK",H:H,H271),"")</f>
        <v/>
      </c>
      <c r="N271" s="61" t="str">
        <f aca="false">IF(J271="PosK",SUMIFS(K:K,J:J,"eDNA",H:H,H271),"")</f>
        <v/>
      </c>
    </row>
    <row r="272" customFormat="false" ht="14.25" hidden="false" customHeight="false" outlineLevel="0" collapsed="false">
      <c r="A272" s="0" t="s">
        <v>774</v>
      </c>
      <c r="B272" s="52" t="s">
        <v>1064</v>
      </c>
      <c r="C272" s="52" t="s">
        <v>751</v>
      </c>
      <c r="D272" s="53" t="n">
        <v>0.1</v>
      </c>
      <c r="E272" s="53" t="s">
        <v>748</v>
      </c>
      <c r="F272" s="0" t="s">
        <v>1053</v>
      </c>
      <c r="G272" s="0" t="str">
        <f aca="false">LEFT(B272,2)</f>
        <v>04</v>
      </c>
      <c r="H272" s="0" t="str">
        <f aca="false">I272&amp;"_"&amp;G272&amp;"_"&amp;F272</f>
        <v>Strandtudse_04_20180827_DL2018021_NordfynGym_koersel1</v>
      </c>
      <c r="I272" s="61" t="str">
        <f aca="false">MID(RIGHT(B272,LEN(B272)-3),1,FIND("_",RIGHT(B272,LEN(B272)-3))-1)</f>
        <v>Strandtudse</v>
      </c>
      <c r="J272" s="61" t="str">
        <f aca="false">TRIM(SUBSTITUTE(RIGHT(B272,FIND(I272,B272)+1),"_",""))</f>
        <v>eDNA</v>
      </c>
      <c r="K272" s="0" t="str">
        <f aca="false">IFERROR(VALUE(SUBSTITUTE(E272,".",",")),E272)</f>
        <v>No Ct</v>
      </c>
      <c r="L272" s="61" t="str">
        <f aca="false">IF(J272="PosK",SUMIFS(K:K,J:J,"PosK",H:H,H272),"")</f>
        <v/>
      </c>
      <c r="M272" s="61" t="str">
        <f aca="false">IF(J272="PosK",SUMIFS(K:K,J:J,"NegK",H:H,H272),"")</f>
        <v/>
      </c>
      <c r="N272" s="61" t="str">
        <f aca="false">IF(J272="PosK",SUMIFS(K:K,J:J,"eDNA",H:H,H272),"")</f>
        <v/>
      </c>
      <c r="Q272" s="62"/>
    </row>
    <row r="273" customFormat="false" ht="14.25" hidden="false" customHeight="false" outlineLevel="0" collapsed="false">
      <c r="A273" s="0" t="s">
        <v>776</v>
      </c>
      <c r="B273" s="52" t="s">
        <v>1065</v>
      </c>
      <c r="C273" s="52" t="s">
        <v>751</v>
      </c>
      <c r="D273" s="53" t="n">
        <v>0.1</v>
      </c>
      <c r="E273" s="53" t="s">
        <v>748</v>
      </c>
      <c r="F273" s="0" t="s">
        <v>1053</v>
      </c>
      <c r="G273" s="0" t="str">
        <f aca="false">LEFT(B273,2)</f>
        <v>04</v>
      </c>
      <c r="H273" s="0" t="str">
        <f aca="false">I273&amp;"_"&amp;G273&amp;"_"&amp;F273</f>
        <v>Strandtudse_04_20180827_DL2018021_NordfynGym_koersel1</v>
      </c>
      <c r="I273" s="61" t="str">
        <f aca="false">MID(RIGHT(B273,LEN(B273)-3),1,FIND("_",RIGHT(B273,LEN(B273)-3))-1)</f>
        <v>Strandtudse</v>
      </c>
      <c r="J273" s="61" t="str">
        <f aca="false">TRIM(SUBSTITUTE(RIGHT(B273,FIND(I273,B273)+1),"_",""))</f>
        <v>eDNA</v>
      </c>
      <c r="K273" s="0" t="str">
        <f aca="false">IFERROR(VALUE(SUBSTITUTE(E273,".",",")),E273)</f>
        <v>No Ct</v>
      </c>
      <c r="L273" s="61" t="str">
        <f aca="false">IF(J273="PosK",SUMIFS(K:K,J:J,"PosK",H:H,H273),"")</f>
        <v/>
      </c>
      <c r="M273" s="61" t="str">
        <f aca="false">IF(J273="PosK",SUMIFS(K:K,J:J,"NegK",H:H,H273),"")</f>
        <v/>
      </c>
      <c r="N273" s="61" t="str">
        <f aca="false">IF(J273="PosK",SUMIFS(K:K,J:J,"eDNA",H:H,H273),"")</f>
        <v/>
      </c>
      <c r="P273" s="62"/>
      <c r="T273" s="63"/>
      <c r="W273" s="64"/>
    </row>
    <row r="274" customFormat="false" ht="14.25" hidden="false" customHeight="false" outlineLevel="0" collapsed="false">
      <c r="A274" s="0" t="s">
        <v>778</v>
      </c>
      <c r="B274" s="52" t="s">
        <v>1066</v>
      </c>
      <c r="C274" s="52" t="s">
        <v>743</v>
      </c>
      <c r="D274" s="53" t="n">
        <v>0.1</v>
      </c>
      <c r="E274" s="53" t="n">
        <v>23.38</v>
      </c>
      <c r="F274" s="0" t="s">
        <v>1053</v>
      </c>
      <c r="G274" s="0" t="str">
        <f aca="false">LEFT(B274,2)</f>
        <v>05</v>
      </c>
      <c r="H274" s="0" t="str">
        <f aca="false">I274&amp;"_"&amp;G274&amp;"_"&amp;F274</f>
        <v>Strandtudse_05_20180827_DL2018021_NordfynGym_koersel1</v>
      </c>
      <c r="I274" s="61" t="str">
        <f aca="false">MID(RIGHT(B274,LEN(B274)-3),1,FIND("_",RIGHT(B274,LEN(B274)-3))-1)</f>
        <v>Strandtudse</v>
      </c>
      <c r="J274" s="61" t="str">
        <f aca="false">TRIM(SUBSTITUTE(RIGHT(B274,FIND(I274,B274)+1),"_",""))</f>
        <v>PosK</v>
      </c>
      <c r="K274" s="0" t="n">
        <f aca="false">IFERROR(VALUE(SUBSTITUTE(E274,".",",")),E274)</f>
        <v>23.38</v>
      </c>
      <c r="L274" s="61" t="n">
        <f aca="false">IF(J274="PosK",SUMIFS(K:K,J:J,"PosK",H:H,H274),"")</f>
        <v>23.38</v>
      </c>
      <c r="M274" s="61" t="n">
        <f aca="false">IF(J274="PosK",SUMIFS(K:K,J:J,"NegK",H:H,H274),"")</f>
        <v>0</v>
      </c>
      <c r="N274" s="61" t="n">
        <f aca="false">IF(J274="PosK",SUMIFS(K:K,J:J,"eDNA",H:H,H274),"")</f>
        <v>0</v>
      </c>
      <c r="P274" s="62" t="n">
        <f aca="false">IF(K276="No Ct",0,K276)</f>
        <v>0</v>
      </c>
      <c r="Q274" s="62" t="n">
        <f aca="false">IF(K277="No Ct",0,K277)</f>
        <v>0</v>
      </c>
      <c r="R274" s="0" t="str">
        <f aca="false">IF(AND(L274&gt;0,M274=0),"Valid","Invalid")</f>
        <v>Valid</v>
      </c>
      <c r="S274" s="0" t="str">
        <f aca="false">IF(OR(P274&gt;1,Q274&gt;1),"Present","Absent")</f>
        <v>Absent</v>
      </c>
      <c r="T274" s="63" t="str">
        <f aca="false">IF(OR(AND(P274&gt;1,P274&lt;41),AND(Q274&gt;1,Q274&lt;41)),"Ct&lt;41","Ct&gt;41")</f>
        <v>Ct&gt;41</v>
      </c>
      <c r="U274" s="0" t="str">
        <f aca="false">I274</f>
        <v>Strandtudse</v>
      </c>
      <c r="V274" s="0" t="str">
        <f aca="false">MID(F274,10,9)</f>
        <v>DL2018021</v>
      </c>
      <c r="W274" s="64" t="str">
        <f aca="false">V274&amp;"_"&amp;U274&amp;"_"&amp;R274&amp;"_"&amp;S274&amp;"_"&amp;T274</f>
        <v>DL2018021_Strandtudse_Valid_Absent_Ct&gt;41</v>
      </c>
    </row>
    <row r="275" customFormat="false" ht="14.25" hidden="false" customHeight="false" outlineLevel="0" collapsed="false">
      <c r="A275" s="0" t="s">
        <v>780</v>
      </c>
      <c r="B275" s="52" t="s">
        <v>1067</v>
      </c>
      <c r="C275" s="52" t="s">
        <v>747</v>
      </c>
      <c r="D275" s="53" t="n">
        <v>0.1</v>
      </c>
      <c r="E275" s="53" t="s">
        <v>748</v>
      </c>
      <c r="F275" s="0" t="s">
        <v>1053</v>
      </c>
      <c r="G275" s="0" t="str">
        <f aca="false">LEFT(B275,2)</f>
        <v>05</v>
      </c>
      <c r="H275" s="0" t="str">
        <f aca="false">I275&amp;"_"&amp;G275&amp;"_"&amp;F275</f>
        <v>Strandtudse_05_20180827_DL2018021_NordfynGym_koersel1</v>
      </c>
      <c r="I275" s="61" t="str">
        <f aca="false">MID(RIGHT(B275,LEN(B275)-3),1,FIND("_",RIGHT(B275,LEN(B275)-3))-1)</f>
        <v>Strandtudse</v>
      </c>
      <c r="J275" s="61" t="str">
        <f aca="false">TRIM(SUBSTITUTE(RIGHT(B275,FIND(I275,B275)+1),"_",""))</f>
        <v>NegK</v>
      </c>
      <c r="K275" s="0" t="str">
        <f aca="false">IFERROR(VALUE(SUBSTITUTE(E275,".",",")),E275)</f>
        <v>No Ct</v>
      </c>
      <c r="L275" s="61" t="str">
        <f aca="false">IF(J275="PosK",SUMIFS(K:K,J:J,"PosK",H:H,H275),"")</f>
        <v/>
      </c>
      <c r="M275" s="61" t="str">
        <f aca="false">IF(J275="PosK",SUMIFS(K:K,J:J,"NegK",H:H,H275),"")</f>
        <v/>
      </c>
      <c r="N275" s="61" t="str">
        <f aca="false">IF(J275="PosK",SUMIFS(K:K,J:J,"eDNA",H:H,H275),"")</f>
        <v/>
      </c>
    </row>
    <row r="276" customFormat="false" ht="14.25" hidden="false" customHeight="false" outlineLevel="0" collapsed="false">
      <c r="A276" s="0" t="s">
        <v>782</v>
      </c>
      <c r="B276" s="52" t="s">
        <v>1068</v>
      </c>
      <c r="C276" s="52" t="s">
        <v>751</v>
      </c>
      <c r="D276" s="53" t="n">
        <v>0.1</v>
      </c>
      <c r="E276" s="53" t="s">
        <v>748</v>
      </c>
      <c r="F276" s="0" t="s">
        <v>1053</v>
      </c>
      <c r="G276" s="0" t="str">
        <f aca="false">LEFT(B276,2)</f>
        <v>05</v>
      </c>
      <c r="H276" s="0" t="str">
        <f aca="false">I276&amp;"_"&amp;G276&amp;"_"&amp;F276</f>
        <v>Strandtudse_05_20180827_DL2018021_NordfynGym_koersel1</v>
      </c>
      <c r="I276" s="61" t="str">
        <f aca="false">MID(RIGHT(B276,LEN(B276)-3),1,FIND("_",RIGHT(B276,LEN(B276)-3))-1)</f>
        <v>Strandtudse</v>
      </c>
      <c r="J276" s="61" t="str">
        <f aca="false">TRIM(SUBSTITUTE(RIGHT(B276,FIND(I276,B276)+1),"_",""))</f>
        <v>eDNA</v>
      </c>
      <c r="K276" s="0" t="str">
        <f aca="false">IFERROR(VALUE(SUBSTITUTE(E276,".",",")),E276)</f>
        <v>No Ct</v>
      </c>
      <c r="L276" s="61" t="str">
        <f aca="false">IF(J276="PosK",SUMIFS(K:K,J:J,"PosK",H:H,H276),"")</f>
        <v/>
      </c>
      <c r="M276" s="61" t="str">
        <f aca="false">IF(J276="PosK",SUMIFS(K:K,J:J,"NegK",H:H,H276),"")</f>
        <v/>
      </c>
      <c r="N276" s="61" t="str">
        <f aca="false">IF(J276="PosK",SUMIFS(K:K,J:J,"eDNA",H:H,H276),"")</f>
        <v/>
      </c>
      <c r="Q276" s="62"/>
    </row>
    <row r="277" customFormat="false" ht="14.25" hidden="false" customHeight="false" outlineLevel="0" collapsed="false">
      <c r="A277" s="0" t="s">
        <v>784</v>
      </c>
      <c r="B277" s="52" t="s">
        <v>1069</v>
      </c>
      <c r="C277" s="52" t="s">
        <v>751</v>
      </c>
      <c r="D277" s="53" t="n">
        <v>0.1</v>
      </c>
      <c r="E277" s="53" t="s">
        <v>748</v>
      </c>
      <c r="F277" s="0" t="s">
        <v>1053</v>
      </c>
      <c r="G277" s="0" t="str">
        <f aca="false">LEFT(B277,2)</f>
        <v>05</v>
      </c>
      <c r="H277" s="0" t="str">
        <f aca="false">I277&amp;"_"&amp;G277&amp;"_"&amp;F277</f>
        <v>Strandtudse_05_20180827_DL2018021_NordfynGym_koersel1</v>
      </c>
      <c r="I277" s="61" t="str">
        <f aca="false">MID(RIGHT(B277,LEN(B277)-3),1,FIND("_",RIGHT(B277,LEN(B277)-3))-1)</f>
        <v>Strandtudse</v>
      </c>
      <c r="J277" s="61" t="str">
        <f aca="false">TRIM(SUBSTITUTE(RIGHT(B277,FIND(I277,B277)+1),"_",""))</f>
        <v>eDNA</v>
      </c>
      <c r="K277" s="0" t="str">
        <f aca="false">IFERROR(VALUE(SUBSTITUTE(E277,".",",")),E277)</f>
        <v>No Ct</v>
      </c>
      <c r="L277" s="61" t="str">
        <f aca="false">IF(J277="PosK",SUMIFS(K:K,J:J,"PosK",H:H,H277),"")</f>
        <v/>
      </c>
      <c r="M277" s="61" t="str">
        <f aca="false">IF(J277="PosK",SUMIFS(K:K,J:J,"NegK",H:H,H277),"")</f>
        <v/>
      </c>
      <c r="N277" s="61" t="str">
        <f aca="false">IF(J277="PosK",SUMIFS(K:K,J:J,"eDNA",H:H,H277),"")</f>
        <v/>
      </c>
      <c r="P277" s="62"/>
      <c r="T277" s="63"/>
      <c r="W277" s="64"/>
    </row>
    <row r="278" customFormat="false" ht="14.25" hidden="false" customHeight="false" outlineLevel="0" collapsed="false">
      <c r="A278" s="0" t="s">
        <v>786</v>
      </c>
      <c r="B278" s="52" t="s">
        <v>1070</v>
      </c>
      <c r="C278" s="52" t="s">
        <v>743</v>
      </c>
      <c r="D278" s="53" t="n">
        <v>0.1</v>
      </c>
      <c r="E278" s="53" t="n">
        <v>32.98</v>
      </c>
      <c r="F278" s="0" t="s">
        <v>1053</v>
      </c>
      <c r="G278" s="0" t="str">
        <f aca="false">LEFT(B278,2)</f>
        <v>06</v>
      </c>
      <c r="H278" s="0" t="str">
        <f aca="false">I278&amp;"_"&amp;G278&amp;"_"&amp;F278</f>
        <v>GroenbrogetTudse_06_20180827_DL2018021_NordfynGym_koersel1</v>
      </c>
      <c r="I278" s="61" t="str">
        <f aca="false">MID(RIGHT(B278,LEN(B278)-3),1,FIND("_",RIGHT(B278,LEN(B278)-3))-1)</f>
        <v>GroenbrogetTudse</v>
      </c>
      <c r="J278" s="61" t="str">
        <f aca="false">TRIM(SUBSTITUTE(RIGHT(B278,FIND(I278,B278)+1),"_",""))</f>
        <v>PosK</v>
      </c>
      <c r="K278" s="0" t="n">
        <f aca="false">IFERROR(VALUE(SUBSTITUTE(E278,".",",")),E278)</f>
        <v>32.98</v>
      </c>
      <c r="L278" s="61" t="n">
        <f aca="false">IF(J278="PosK",SUMIFS(K:K,J:J,"PosK",H:H,H278),"")</f>
        <v>32.98</v>
      </c>
      <c r="M278" s="61" t="n">
        <f aca="false">IF(J278="PosK",SUMIFS(K:K,J:J,"NegK",H:H,H278),"")</f>
        <v>0</v>
      </c>
      <c r="N278" s="61" t="n">
        <f aca="false">IF(J278="PosK",SUMIFS(K:K,J:J,"eDNA",H:H,H278),"")</f>
        <v>0</v>
      </c>
      <c r="P278" s="62" t="n">
        <f aca="false">IF(K280="No Ct",0,K280)</f>
        <v>0</v>
      </c>
      <c r="Q278" s="62" t="n">
        <f aca="false">IF(K281="No Ct",0,K281)</f>
        <v>0</v>
      </c>
      <c r="R278" s="0" t="str">
        <f aca="false">IF(AND(L278&gt;0,M278=0),"Valid","Invalid")</f>
        <v>Valid</v>
      </c>
      <c r="S278" s="0" t="str">
        <f aca="false">IF(OR(P278&gt;1,Q278&gt;1),"Present","Absent")</f>
        <v>Absent</v>
      </c>
      <c r="T278" s="63" t="str">
        <f aca="false">IF(OR(AND(P278&gt;1,P278&lt;41),AND(Q278&gt;1,Q278&lt;41)),"Ct&lt;41","Ct&gt;41")</f>
        <v>Ct&gt;41</v>
      </c>
      <c r="U278" s="0" t="str">
        <f aca="false">I278</f>
        <v>GroenbrogetTudse</v>
      </c>
      <c r="V278" s="0" t="str">
        <f aca="false">MID(F278,10,9)</f>
        <v>DL2018021</v>
      </c>
      <c r="W278" s="64" t="str">
        <f aca="false">V278&amp;"_"&amp;U278&amp;"_"&amp;R278&amp;"_"&amp;S278&amp;"_"&amp;T278</f>
        <v>DL2018021_GroenbrogetTudse_Valid_Absent_Ct&gt;41</v>
      </c>
    </row>
    <row r="279" customFormat="false" ht="14.25" hidden="false" customHeight="false" outlineLevel="0" collapsed="false">
      <c r="A279" s="0" t="s">
        <v>788</v>
      </c>
      <c r="B279" s="52" t="s">
        <v>1071</v>
      </c>
      <c r="C279" s="52" t="s">
        <v>747</v>
      </c>
      <c r="D279" s="53" t="n">
        <v>0.1</v>
      </c>
      <c r="E279" s="53" t="s">
        <v>748</v>
      </c>
      <c r="F279" s="0" t="s">
        <v>1053</v>
      </c>
      <c r="G279" s="0" t="str">
        <f aca="false">LEFT(B279,2)</f>
        <v>06</v>
      </c>
      <c r="H279" s="0" t="str">
        <f aca="false">I279&amp;"_"&amp;G279&amp;"_"&amp;F279</f>
        <v>GroenbrogetTudse_06_20180827_DL2018021_NordfynGym_koersel1</v>
      </c>
      <c r="I279" s="61" t="str">
        <f aca="false">MID(RIGHT(B279,LEN(B279)-3),1,FIND("_",RIGHT(B279,LEN(B279)-3))-1)</f>
        <v>GroenbrogetTudse</v>
      </c>
      <c r="J279" s="61" t="str">
        <f aca="false">TRIM(SUBSTITUTE(RIGHT(B279,FIND(I279,B279)+1),"_",""))</f>
        <v>NegK</v>
      </c>
      <c r="K279" s="0" t="str">
        <f aca="false">IFERROR(VALUE(SUBSTITUTE(E279,".",",")),E279)</f>
        <v>No Ct</v>
      </c>
      <c r="L279" s="61" t="str">
        <f aca="false">IF(J279="PosK",SUMIFS(K:K,J:J,"PosK",H:H,H279),"")</f>
        <v/>
      </c>
      <c r="M279" s="61" t="str">
        <f aca="false">IF(J279="PosK",SUMIFS(K:K,J:J,"NegK",H:H,H279),"")</f>
        <v/>
      </c>
      <c r="N279" s="61" t="str">
        <f aca="false">IF(J279="PosK",SUMIFS(K:K,J:J,"eDNA",H:H,H279),"")</f>
        <v/>
      </c>
    </row>
    <row r="280" customFormat="false" ht="14.25" hidden="false" customHeight="false" outlineLevel="0" collapsed="false">
      <c r="A280" s="0" t="s">
        <v>790</v>
      </c>
      <c r="B280" s="52" t="s">
        <v>1072</v>
      </c>
      <c r="C280" s="52" t="s">
        <v>751</v>
      </c>
      <c r="D280" s="53" t="n">
        <v>0.1</v>
      </c>
      <c r="E280" s="53" t="s">
        <v>748</v>
      </c>
      <c r="F280" s="0" t="s">
        <v>1053</v>
      </c>
      <c r="G280" s="0" t="str">
        <f aca="false">LEFT(B280,2)</f>
        <v>06</v>
      </c>
      <c r="H280" s="0" t="str">
        <f aca="false">I280&amp;"_"&amp;G280&amp;"_"&amp;F280</f>
        <v>GroenbrogetTudse_06_20180827_DL2018021_NordfynGym_koersel1</v>
      </c>
      <c r="I280" s="61" t="str">
        <f aca="false">MID(RIGHT(B280,LEN(B280)-3),1,FIND("_",RIGHT(B280,LEN(B280)-3))-1)</f>
        <v>GroenbrogetTudse</v>
      </c>
      <c r="J280" s="61" t="str">
        <f aca="false">TRIM(SUBSTITUTE(RIGHT(B280,FIND(I280,B280)+1),"_",""))</f>
        <v>eDNA</v>
      </c>
      <c r="K280" s="0" t="str">
        <f aca="false">IFERROR(VALUE(SUBSTITUTE(E280,".",",")),E280)</f>
        <v>No Ct</v>
      </c>
      <c r="L280" s="61" t="str">
        <f aca="false">IF(J280="PosK",SUMIFS(K:K,J:J,"PosK",H:H,H280),"")</f>
        <v/>
      </c>
      <c r="M280" s="61" t="str">
        <f aca="false">IF(J280="PosK",SUMIFS(K:K,J:J,"NegK",H:H,H280),"")</f>
        <v/>
      </c>
      <c r="N280" s="61" t="str">
        <f aca="false">IF(J280="PosK",SUMIFS(K:K,J:J,"eDNA",H:H,H280),"")</f>
        <v/>
      </c>
      <c r="Q280" s="62"/>
    </row>
    <row r="281" customFormat="false" ht="14.25" hidden="false" customHeight="false" outlineLevel="0" collapsed="false">
      <c r="A281" s="0" t="s">
        <v>792</v>
      </c>
      <c r="B281" s="52" t="s">
        <v>1073</v>
      </c>
      <c r="C281" s="52" t="s">
        <v>751</v>
      </c>
      <c r="D281" s="53" t="n">
        <v>0.1</v>
      </c>
      <c r="E281" s="53" t="s">
        <v>748</v>
      </c>
      <c r="F281" s="0" t="s">
        <v>1053</v>
      </c>
      <c r="G281" s="0" t="str">
        <f aca="false">LEFT(B281,2)</f>
        <v>06</v>
      </c>
      <c r="H281" s="0" t="str">
        <f aca="false">I281&amp;"_"&amp;G281&amp;"_"&amp;F281</f>
        <v>GroenbrogetTudse_06_20180827_DL2018021_NordfynGym_koersel1</v>
      </c>
      <c r="I281" s="61" t="str">
        <f aca="false">MID(RIGHT(B281,LEN(B281)-3),1,FIND("_",RIGHT(B281,LEN(B281)-3))-1)</f>
        <v>GroenbrogetTudse</v>
      </c>
      <c r="J281" s="61" t="str">
        <f aca="false">TRIM(SUBSTITUTE(RIGHT(B281,FIND(I281,B281)+1),"_",""))</f>
        <v>eDNA</v>
      </c>
      <c r="K281" s="0" t="str">
        <f aca="false">IFERROR(VALUE(SUBSTITUTE(E281,".",",")),E281)</f>
        <v>No Ct</v>
      </c>
      <c r="L281" s="61" t="str">
        <f aca="false">IF(J281="PosK",SUMIFS(K:K,J:J,"PosK",H:H,H281),"")</f>
        <v/>
      </c>
      <c r="M281" s="61" t="str">
        <f aca="false">IF(J281="PosK",SUMIFS(K:K,J:J,"NegK",H:H,H281),"")</f>
        <v/>
      </c>
      <c r="N281" s="61" t="str">
        <f aca="false">IF(J281="PosK",SUMIFS(K:K,J:J,"eDNA",H:H,H281),"")</f>
        <v/>
      </c>
      <c r="P281" s="62"/>
      <c r="T281" s="63"/>
      <c r="W281" s="64"/>
    </row>
    <row r="282" customFormat="false" ht="14.25" hidden="false" customHeight="false" outlineLevel="0" collapsed="false">
      <c r="A282" s="0" t="s">
        <v>794</v>
      </c>
      <c r="B282" s="52" t="s">
        <v>1074</v>
      </c>
      <c r="C282" s="52" t="s">
        <v>743</v>
      </c>
      <c r="D282" s="53" t="n">
        <v>0.1</v>
      </c>
      <c r="E282" s="53" t="n">
        <v>28.5</v>
      </c>
      <c r="F282" s="0" t="s">
        <v>1053</v>
      </c>
      <c r="G282" s="0" t="str">
        <f aca="false">LEFT(B282,2)</f>
        <v>07</v>
      </c>
      <c r="H282" s="0" t="str">
        <f aca="false">I282&amp;"_"&amp;G282&amp;"_"&amp;F282</f>
        <v>Loevfroe_07_20180827_DL2018021_NordfynGym_koersel1</v>
      </c>
      <c r="I282" s="61" t="str">
        <f aca="false">MID(RIGHT(B282,LEN(B282)-3),1,FIND("_",RIGHT(B282,LEN(B282)-3))-1)</f>
        <v>Loevfroe</v>
      </c>
      <c r="J282" s="61" t="str">
        <f aca="false">TRIM(SUBSTITUTE(RIGHT(B282,FIND(I282,B282)+1),"_",""))</f>
        <v>PosK</v>
      </c>
      <c r="K282" s="0" t="n">
        <f aca="false">IFERROR(VALUE(SUBSTITUTE(E282,".",",")),E282)</f>
        <v>28.5</v>
      </c>
      <c r="L282" s="61" t="n">
        <f aca="false">IF(J282="PosK",SUMIFS(K:K,J:J,"PosK",H:H,H282),"")</f>
        <v>28.5</v>
      </c>
      <c r="M282" s="61" t="n">
        <f aca="false">IF(J282="PosK",SUMIFS(K:K,J:J,"NegK",H:H,H282),"")</f>
        <v>0</v>
      </c>
      <c r="N282" s="61" t="n">
        <f aca="false">IF(J282="PosK",SUMIFS(K:K,J:J,"eDNA",H:H,H282),"")</f>
        <v>0</v>
      </c>
      <c r="P282" s="62" t="n">
        <f aca="false">IF(K284="No Ct",0,K284)</f>
        <v>0</v>
      </c>
      <c r="Q282" s="62" t="n">
        <f aca="false">IF(K285="No Ct",0,K285)</f>
        <v>0</v>
      </c>
      <c r="R282" s="0" t="str">
        <f aca="false">IF(AND(L282&gt;0,M282=0),"Valid","Invalid")</f>
        <v>Valid</v>
      </c>
      <c r="S282" s="0" t="str">
        <f aca="false">IF(OR(P282&gt;1,Q282&gt;1),"Present","Absent")</f>
        <v>Absent</v>
      </c>
      <c r="T282" s="63" t="str">
        <f aca="false">IF(OR(AND(P282&gt;1,P282&lt;41),AND(Q282&gt;1,Q282&lt;41)),"Ct&lt;41","Ct&gt;41")</f>
        <v>Ct&gt;41</v>
      </c>
      <c r="U282" s="0" t="str">
        <f aca="false">I282</f>
        <v>Loevfroe</v>
      </c>
      <c r="V282" s="0" t="str">
        <f aca="false">MID(F282,10,9)</f>
        <v>DL2018021</v>
      </c>
      <c r="W282" s="64" t="str">
        <f aca="false">V282&amp;"_"&amp;U282&amp;"_"&amp;R282&amp;"_"&amp;S282&amp;"_"&amp;T282</f>
        <v>DL2018021_Loevfroe_Valid_Absent_Ct&gt;41</v>
      </c>
    </row>
    <row r="283" customFormat="false" ht="14.25" hidden="false" customHeight="false" outlineLevel="0" collapsed="false">
      <c r="A283" s="0" t="s">
        <v>796</v>
      </c>
      <c r="B283" s="52" t="s">
        <v>1075</v>
      </c>
      <c r="C283" s="52" t="s">
        <v>747</v>
      </c>
      <c r="D283" s="53" t="n">
        <v>0.1</v>
      </c>
      <c r="E283" s="53" t="s">
        <v>748</v>
      </c>
      <c r="F283" s="0" t="s">
        <v>1053</v>
      </c>
      <c r="G283" s="0" t="str">
        <f aca="false">LEFT(B283,2)</f>
        <v>07</v>
      </c>
      <c r="H283" s="0" t="str">
        <f aca="false">I283&amp;"_"&amp;G283&amp;"_"&amp;F283</f>
        <v>Loevfroe_07_20180827_DL2018021_NordfynGym_koersel1</v>
      </c>
      <c r="I283" s="61" t="str">
        <f aca="false">MID(RIGHT(B283,LEN(B283)-3),1,FIND("_",RIGHT(B283,LEN(B283)-3))-1)</f>
        <v>Loevfroe</v>
      </c>
      <c r="J283" s="61" t="str">
        <f aca="false">TRIM(SUBSTITUTE(RIGHT(B283,FIND(I283,B283)+1),"_",""))</f>
        <v>NegK</v>
      </c>
      <c r="K283" s="0" t="str">
        <f aca="false">IFERROR(VALUE(SUBSTITUTE(E283,".",",")),E283)</f>
        <v>No Ct</v>
      </c>
      <c r="L283" s="61" t="str">
        <f aca="false">IF(J283="PosK",SUMIFS(K:K,J:J,"PosK",H:H,H283),"")</f>
        <v/>
      </c>
      <c r="M283" s="61" t="str">
        <f aca="false">IF(J283="PosK",SUMIFS(K:K,J:J,"NegK",H:H,H283),"")</f>
        <v/>
      </c>
      <c r="N283" s="61" t="str">
        <f aca="false">IF(J283="PosK",SUMIFS(K:K,J:J,"eDNA",H:H,H283),"")</f>
        <v/>
      </c>
    </row>
    <row r="284" customFormat="false" ht="14.25" hidden="false" customHeight="false" outlineLevel="0" collapsed="false">
      <c r="A284" s="0" t="s">
        <v>798</v>
      </c>
      <c r="B284" s="52" t="s">
        <v>1076</v>
      </c>
      <c r="C284" s="52" t="s">
        <v>751</v>
      </c>
      <c r="D284" s="53" t="n">
        <v>0.1</v>
      </c>
      <c r="E284" s="53" t="s">
        <v>748</v>
      </c>
      <c r="F284" s="0" t="s">
        <v>1053</v>
      </c>
      <c r="G284" s="0" t="str">
        <f aca="false">LEFT(B284,2)</f>
        <v>07</v>
      </c>
      <c r="H284" s="0" t="str">
        <f aca="false">I284&amp;"_"&amp;G284&amp;"_"&amp;F284</f>
        <v>Loevfroe_07_20180827_DL2018021_NordfynGym_koersel1</v>
      </c>
      <c r="I284" s="61" t="str">
        <f aca="false">MID(RIGHT(B284,LEN(B284)-3),1,FIND("_",RIGHT(B284,LEN(B284)-3))-1)</f>
        <v>Loevfroe</v>
      </c>
      <c r="J284" s="61" t="str">
        <f aca="false">TRIM(SUBSTITUTE(RIGHT(B284,FIND(I284,B284)+1),"_",""))</f>
        <v>eDNA</v>
      </c>
      <c r="K284" s="0" t="str">
        <f aca="false">IFERROR(VALUE(SUBSTITUTE(E284,".",",")),E284)</f>
        <v>No Ct</v>
      </c>
      <c r="L284" s="61" t="str">
        <f aca="false">IF(J284="PosK",SUMIFS(K:K,J:J,"PosK",H:H,H284),"")</f>
        <v/>
      </c>
      <c r="M284" s="61" t="str">
        <f aca="false">IF(J284="PosK",SUMIFS(K:K,J:J,"NegK",H:H,H284),"")</f>
        <v/>
      </c>
      <c r="N284" s="61" t="str">
        <f aca="false">IF(J284="PosK",SUMIFS(K:K,J:J,"eDNA",H:H,H284),"")</f>
        <v/>
      </c>
      <c r="Q284" s="62"/>
    </row>
    <row r="285" customFormat="false" ht="14.25" hidden="false" customHeight="false" outlineLevel="0" collapsed="false">
      <c r="A285" s="0" t="s">
        <v>800</v>
      </c>
      <c r="B285" s="52" t="s">
        <v>1077</v>
      </c>
      <c r="C285" s="52" t="s">
        <v>751</v>
      </c>
      <c r="D285" s="53" t="n">
        <v>0.1</v>
      </c>
      <c r="E285" s="53" t="s">
        <v>748</v>
      </c>
      <c r="F285" s="0" t="s">
        <v>1053</v>
      </c>
      <c r="G285" s="0" t="str">
        <f aca="false">LEFT(B285,2)</f>
        <v>07</v>
      </c>
      <c r="H285" s="0" t="str">
        <f aca="false">I285&amp;"_"&amp;G285&amp;"_"&amp;F285</f>
        <v>Loevfroe_07_20180827_DL2018021_NordfynGym_koersel1</v>
      </c>
      <c r="I285" s="61" t="str">
        <f aca="false">MID(RIGHT(B285,LEN(B285)-3),1,FIND("_",RIGHT(B285,LEN(B285)-3))-1)</f>
        <v>Loevfroe</v>
      </c>
      <c r="J285" s="61" t="str">
        <f aca="false">TRIM(SUBSTITUTE(RIGHT(B285,FIND(I285,B285)+1),"_",""))</f>
        <v>eDNA</v>
      </c>
      <c r="K285" s="0" t="str">
        <f aca="false">IFERROR(VALUE(SUBSTITUTE(E285,".",",")),E285)</f>
        <v>No Ct</v>
      </c>
      <c r="L285" s="61" t="str">
        <f aca="false">IF(J285="PosK",SUMIFS(K:K,J:J,"PosK",H:H,H285),"")</f>
        <v/>
      </c>
      <c r="M285" s="61" t="str">
        <f aca="false">IF(J285="PosK",SUMIFS(K:K,J:J,"NegK",H:H,H285),"")</f>
        <v/>
      </c>
      <c r="N285" s="61" t="str">
        <f aca="false">IF(J285="PosK",SUMIFS(K:K,J:J,"eDNA",H:H,H285),"")</f>
        <v/>
      </c>
      <c r="P285" s="62"/>
      <c r="T285" s="63"/>
      <c r="W285" s="64"/>
    </row>
    <row r="286" customFormat="false" ht="14.25" hidden="false" customHeight="false" outlineLevel="0" collapsed="false">
      <c r="A286" s="0" t="s">
        <v>802</v>
      </c>
      <c r="B286" s="52" t="s">
        <v>1078</v>
      </c>
      <c r="C286" s="52" t="s">
        <v>743</v>
      </c>
      <c r="D286" s="53" t="n">
        <v>0.1</v>
      </c>
      <c r="E286" s="53" t="s">
        <v>748</v>
      </c>
      <c r="F286" s="0" t="s">
        <v>1053</v>
      </c>
      <c r="G286" s="0" t="str">
        <f aca="false">LEFT(B286,2)</f>
        <v>08</v>
      </c>
      <c r="H286" s="0" t="str">
        <f aca="false">I286&amp;"_"&amp;G286&amp;"_"&amp;F286</f>
        <v>Loevfroe_08_20180827_DL2018021_NordfynGym_koersel1</v>
      </c>
      <c r="I286" s="61" t="str">
        <f aca="false">MID(RIGHT(B286,LEN(B286)-3),1,FIND("_",RIGHT(B286,LEN(B286)-3))-1)</f>
        <v>Loevfroe</v>
      </c>
      <c r="J286" s="61" t="str">
        <f aca="false">TRIM(SUBSTITUTE(RIGHT(B286,FIND(I286,B286)+1),"_",""))</f>
        <v>PosK</v>
      </c>
      <c r="K286" s="0" t="str">
        <f aca="false">IFERROR(VALUE(SUBSTITUTE(E286,".",",")),E286)</f>
        <v>No Ct</v>
      </c>
      <c r="L286" s="61" t="n">
        <f aca="false">IF(J286="PosK",SUMIFS(K:K,J:J,"PosK",H:H,H286),"")</f>
        <v>0</v>
      </c>
      <c r="M286" s="61" t="n">
        <f aca="false">IF(J286="PosK",SUMIFS(K:K,J:J,"NegK",H:H,H286),"")</f>
        <v>0</v>
      </c>
      <c r="N286" s="61" t="n">
        <f aca="false">IF(J286="PosK",SUMIFS(K:K,J:J,"eDNA",H:H,H286),"")</f>
        <v>0</v>
      </c>
      <c r="P286" s="62" t="n">
        <f aca="false">IF(K288="No Ct",0,K288)</f>
        <v>0</v>
      </c>
      <c r="Q286" s="62" t="n">
        <f aca="false">IF(K289="No Ct",0,K289)</f>
        <v>0</v>
      </c>
      <c r="R286" s="0" t="str">
        <f aca="false">IF(AND(L286&gt;0,M286=0),"Valid","Invalid")</f>
        <v>Invalid</v>
      </c>
      <c r="S286" s="0" t="str">
        <f aca="false">IF(OR(P286&gt;1,Q286&gt;1),"Present","Absent")</f>
        <v>Absent</v>
      </c>
      <c r="T286" s="63" t="str">
        <f aca="false">IF(OR(AND(P286&gt;1,P286&lt;41),AND(Q286&gt;1,Q286&lt;41)),"Ct&lt;41","Ct&gt;41")</f>
        <v>Ct&gt;41</v>
      </c>
      <c r="U286" s="0" t="str">
        <f aca="false">I286</f>
        <v>Loevfroe</v>
      </c>
      <c r="V286" s="0" t="str">
        <f aca="false">MID(F286,10,9)</f>
        <v>DL2018021</v>
      </c>
      <c r="W286" s="64" t="str">
        <f aca="false">V286&amp;"_"&amp;U286&amp;"_"&amp;R286&amp;"_"&amp;S286&amp;"_"&amp;T286</f>
        <v>DL2018021_Loevfroe_Invalid_Absent_Ct&gt;41</v>
      </c>
    </row>
    <row r="287" customFormat="false" ht="14.25" hidden="false" customHeight="false" outlineLevel="0" collapsed="false">
      <c r="A287" s="0" t="s">
        <v>804</v>
      </c>
      <c r="B287" s="52" t="s">
        <v>1079</v>
      </c>
      <c r="C287" s="52" t="s">
        <v>747</v>
      </c>
      <c r="D287" s="53" t="n">
        <v>0.1</v>
      </c>
      <c r="E287" s="53" t="s">
        <v>748</v>
      </c>
      <c r="F287" s="0" t="s">
        <v>1053</v>
      </c>
      <c r="G287" s="0" t="str">
        <f aca="false">LEFT(B287,2)</f>
        <v>08</v>
      </c>
      <c r="H287" s="0" t="str">
        <f aca="false">I287&amp;"_"&amp;G287&amp;"_"&amp;F287</f>
        <v>Loevfroe_08_20180827_DL2018021_NordfynGym_koersel1</v>
      </c>
      <c r="I287" s="61" t="str">
        <f aca="false">MID(RIGHT(B287,LEN(B287)-3),1,FIND("_",RIGHT(B287,LEN(B287)-3))-1)</f>
        <v>Loevfroe</v>
      </c>
      <c r="J287" s="61" t="str">
        <f aca="false">TRIM(SUBSTITUTE(RIGHT(B287,FIND(I287,B287)+1),"_",""))</f>
        <v>NegK</v>
      </c>
      <c r="K287" s="0" t="str">
        <f aca="false">IFERROR(VALUE(SUBSTITUTE(E287,".",",")),E287)</f>
        <v>No Ct</v>
      </c>
      <c r="L287" s="61" t="str">
        <f aca="false">IF(J287="PosK",SUMIFS(K:K,J:J,"PosK",H:H,H287),"")</f>
        <v/>
      </c>
      <c r="M287" s="61" t="str">
        <f aca="false">IF(J287="PosK",SUMIFS(K:K,J:J,"NegK",H:H,H287),"")</f>
        <v/>
      </c>
      <c r="N287" s="61" t="str">
        <f aca="false">IF(J287="PosK",SUMIFS(K:K,J:J,"eDNA",H:H,H287),"")</f>
        <v/>
      </c>
    </row>
    <row r="288" customFormat="false" ht="14.25" hidden="false" customHeight="false" outlineLevel="0" collapsed="false">
      <c r="A288" s="0" t="s">
        <v>806</v>
      </c>
      <c r="B288" s="52" t="s">
        <v>1080</v>
      </c>
      <c r="C288" s="52" t="s">
        <v>751</v>
      </c>
      <c r="D288" s="53" t="n">
        <v>0.1</v>
      </c>
      <c r="E288" s="53" t="s">
        <v>748</v>
      </c>
      <c r="F288" s="0" t="s">
        <v>1053</v>
      </c>
      <c r="G288" s="0" t="str">
        <f aca="false">LEFT(B288,2)</f>
        <v>08</v>
      </c>
      <c r="H288" s="0" t="str">
        <f aca="false">I288&amp;"_"&amp;G288&amp;"_"&amp;F288</f>
        <v>Loevfroe_08_20180827_DL2018021_NordfynGym_koersel1</v>
      </c>
      <c r="I288" s="61" t="str">
        <f aca="false">MID(RIGHT(B288,LEN(B288)-3),1,FIND("_",RIGHT(B288,LEN(B288)-3))-1)</f>
        <v>Loevfroe</v>
      </c>
      <c r="J288" s="61" t="str">
        <f aca="false">TRIM(SUBSTITUTE(RIGHT(B288,FIND(I288,B288)+1),"_",""))</f>
        <v>eDNA</v>
      </c>
      <c r="K288" s="0" t="str">
        <f aca="false">IFERROR(VALUE(SUBSTITUTE(E288,".",",")),E288)</f>
        <v>No Ct</v>
      </c>
      <c r="L288" s="61" t="str">
        <f aca="false">IF(J288="PosK",SUMIFS(K:K,J:J,"PosK",H:H,H288),"")</f>
        <v/>
      </c>
      <c r="M288" s="61" t="str">
        <f aca="false">IF(J288="PosK",SUMIFS(K:K,J:J,"NegK",H:H,H288),"")</f>
        <v/>
      </c>
      <c r="N288" s="61" t="str">
        <f aca="false">IF(J288="PosK",SUMIFS(K:K,J:J,"eDNA",H:H,H288),"")</f>
        <v/>
      </c>
      <c r="Q288" s="62"/>
    </row>
    <row r="289" customFormat="false" ht="14.25" hidden="false" customHeight="false" outlineLevel="0" collapsed="false">
      <c r="A289" s="0" t="s">
        <v>808</v>
      </c>
      <c r="B289" s="52" t="s">
        <v>1081</v>
      </c>
      <c r="C289" s="52" t="s">
        <v>751</v>
      </c>
      <c r="D289" s="53" t="n">
        <v>0.1</v>
      </c>
      <c r="E289" s="53" t="s">
        <v>748</v>
      </c>
      <c r="F289" s="0" t="s">
        <v>1053</v>
      </c>
      <c r="G289" s="0" t="str">
        <f aca="false">LEFT(B289,2)</f>
        <v>08</v>
      </c>
      <c r="H289" s="0" t="str">
        <f aca="false">I289&amp;"_"&amp;G289&amp;"_"&amp;F289</f>
        <v>Loevfroe_08_20180827_DL2018021_NordfynGym_koersel1</v>
      </c>
      <c r="I289" s="61" t="str">
        <f aca="false">MID(RIGHT(B289,LEN(B289)-3),1,FIND("_",RIGHT(B289,LEN(B289)-3))-1)</f>
        <v>Loevfroe</v>
      </c>
      <c r="J289" s="61" t="str">
        <f aca="false">TRIM(SUBSTITUTE(RIGHT(B289,FIND(I289,B289)+1),"_",""))</f>
        <v>eDNA</v>
      </c>
      <c r="K289" s="0" t="str">
        <f aca="false">IFERROR(VALUE(SUBSTITUTE(E289,".",",")),E289)</f>
        <v>No Ct</v>
      </c>
      <c r="L289" s="61" t="str">
        <f aca="false">IF(J289="PosK",SUMIFS(K:K,J:J,"PosK",H:H,H289),"")</f>
        <v/>
      </c>
      <c r="M289" s="61" t="str">
        <f aca="false">IF(J289="PosK",SUMIFS(K:K,J:J,"NegK",H:H,H289),"")</f>
        <v/>
      </c>
      <c r="N289" s="61" t="str">
        <f aca="false">IF(J289="PosK",SUMIFS(K:K,J:J,"eDNA",H:H,H289),"")</f>
        <v/>
      </c>
      <c r="P289" s="62"/>
      <c r="T289" s="63"/>
      <c r="W289" s="64"/>
    </row>
    <row r="290" customFormat="false" ht="14.25" hidden="false" customHeight="false" outlineLevel="0" collapsed="false">
      <c r="A290" s="0" t="s">
        <v>810</v>
      </c>
      <c r="B290" s="52" t="s">
        <v>1082</v>
      </c>
      <c r="C290" s="52" t="s">
        <v>743</v>
      </c>
      <c r="D290" s="53" t="n">
        <v>0.1</v>
      </c>
      <c r="E290" s="53" t="n">
        <v>35.87</v>
      </c>
      <c r="F290" s="0" t="s">
        <v>1053</v>
      </c>
      <c r="G290" s="0" t="str">
        <f aca="false">LEFT(B290,2)</f>
        <v>09</v>
      </c>
      <c r="H290" s="0" t="str">
        <f aca="false">I290&amp;"_"&amp;G290&amp;"_"&amp;F290</f>
        <v>Springfroe_09_20180827_DL2018021_NordfynGym_koersel1</v>
      </c>
      <c r="I290" s="61" t="str">
        <f aca="false">MID(RIGHT(B290,LEN(B290)-3),1,FIND("_",RIGHT(B290,LEN(B290)-3))-1)</f>
        <v>Springfroe</v>
      </c>
      <c r="J290" s="61" t="str">
        <f aca="false">TRIM(SUBSTITUTE(RIGHT(B290,FIND(I290,B290)+1),"_",""))</f>
        <v>PosK</v>
      </c>
      <c r="K290" s="0" t="n">
        <f aca="false">IFERROR(VALUE(SUBSTITUTE(E290,".",",")),E290)</f>
        <v>35.87</v>
      </c>
      <c r="L290" s="61" t="n">
        <f aca="false">IF(J290="PosK",SUMIFS(K:K,J:J,"PosK",H:H,H290),"")</f>
        <v>35.87</v>
      </c>
      <c r="M290" s="61" t="n">
        <f aca="false">IF(J290="PosK",SUMIFS(K:K,J:J,"NegK",H:H,H290),"")</f>
        <v>0</v>
      </c>
      <c r="N290" s="61" t="n">
        <f aca="false">IF(J290="PosK",SUMIFS(K:K,J:J,"eDNA",H:H,H290),"")</f>
        <v>0</v>
      </c>
      <c r="P290" s="62" t="n">
        <f aca="false">IF(K292="No Ct",0,K292)</f>
        <v>0</v>
      </c>
      <c r="Q290" s="62" t="n">
        <f aca="false">IF(K293="No Ct",0,K293)</f>
        <v>0</v>
      </c>
      <c r="R290" s="0" t="str">
        <f aca="false">IF(AND(L290&gt;0,M290=0),"Valid","Invalid")</f>
        <v>Valid</v>
      </c>
      <c r="S290" s="0" t="str">
        <f aca="false">IF(OR(P290&gt;1,Q290&gt;1),"Present","Absent")</f>
        <v>Absent</v>
      </c>
      <c r="T290" s="63" t="str">
        <f aca="false">IF(OR(AND(P290&gt;1,P290&lt;41),AND(Q290&gt;1,Q290&lt;41)),"Ct&lt;41","Ct&gt;41")</f>
        <v>Ct&gt;41</v>
      </c>
      <c r="U290" s="0" t="str">
        <f aca="false">I290</f>
        <v>Springfroe</v>
      </c>
      <c r="V290" s="0" t="str">
        <f aca="false">MID(F290,10,9)</f>
        <v>DL2018021</v>
      </c>
      <c r="W290" s="64" t="str">
        <f aca="false">V290&amp;"_"&amp;U290&amp;"_"&amp;R290&amp;"_"&amp;S290&amp;"_"&amp;T290</f>
        <v>DL2018021_Springfroe_Valid_Absent_Ct&gt;41</v>
      </c>
    </row>
    <row r="291" customFormat="false" ht="14.25" hidden="false" customHeight="false" outlineLevel="0" collapsed="false">
      <c r="A291" s="0" t="s">
        <v>812</v>
      </c>
      <c r="B291" s="52" t="s">
        <v>1083</v>
      </c>
      <c r="C291" s="52" t="s">
        <v>747</v>
      </c>
      <c r="D291" s="53" t="n">
        <v>0.1</v>
      </c>
      <c r="E291" s="53" t="s">
        <v>748</v>
      </c>
      <c r="F291" s="0" t="s">
        <v>1053</v>
      </c>
      <c r="G291" s="0" t="str">
        <f aca="false">LEFT(B291,2)</f>
        <v>09</v>
      </c>
      <c r="H291" s="0" t="str">
        <f aca="false">I291&amp;"_"&amp;G291&amp;"_"&amp;F291</f>
        <v>Springfroe_09_20180827_DL2018021_NordfynGym_koersel1</v>
      </c>
      <c r="I291" s="61" t="str">
        <f aca="false">MID(RIGHT(B291,LEN(B291)-3),1,FIND("_",RIGHT(B291,LEN(B291)-3))-1)</f>
        <v>Springfroe</v>
      </c>
      <c r="J291" s="61" t="str">
        <f aca="false">TRIM(SUBSTITUTE(RIGHT(B291,FIND(I291,B291)+1),"_",""))</f>
        <v>NegK</v>
      </c>
      <c r="K291" s="0" t="str">
        <f aca="false">IFERROR(VALUE(SUBSTITUTE(E291,".",",")),E291)</f>
        <v>No Ct</v>
      </c>
      <c r="L291" s="61" t="str">
        <f aca="false">IF(J291="PosK",SUMIFS(K:K,J:J,"PosK",H:H,H291),"")</f>
        <v/>
      </c>
      <c r="M291" s="61" t="str">
        <f aca="false">IF(J291="PosK",SUMIFS(K:K,J:J,"NegK",H:H,H291),"")</f>
        <v/>
      </c>
      <c r="N291" s="61" t="str">
        <f aca="false">IF(J291="PosK",SUMIFS(K:K,J:J,"eDNA",H:H,H291),"")</f>
        <v/>
      </c>
    </row>
    <row r="292" customFormat="false" ht="14.25" hidden="false" customHeight="false" outlineLevel="0" collapsed="false">
      <c r="A292" s="0" t="s">
        <v>814</v>
      </c>
      <c r="B292" s="52" t="s">
        <v>1084</v>
      </c>
      <c r="C292" s="52" t="s">
        <v>751</v>
      </c>
      <c r="D292" s="53" t="n">
        <v>0.1</v>
      </c>
      <c r="E292" s="53" t="s">
        <v>748</v>
      </c>
      <c r="F292" s="0" t="s">
        <v>1053</v>
      </c>
      <c r="G292" s="0" t="str">
        <f aca="false">LEFT(B292,2)</f>
        <v>09</v>
      </c>
      <c r="H292" s="0" t="str">
        <f aca="false">I292&amp;"_"&amp;G292&amp;"_"&amp;F292</f>
        <v>Springfroe_09_20180827_DL2018021_NordfynGym_koersel1</v>
      </c>
      <c r="I292" s="61" t="str">
        <f aca="false">MID(RIGHT(B292,LEN(B292)-3),1,FIND("_",RIGHT(B292,LEN(B292)-3))-1)</f>
        <v>Springfroe</v>
      </c>
      <c r="J292" s="61" t="str">
        <f aca="false">TRIM(SUBSTITUTE(RIGHT(B292,FIND(I292,B292)+1),"_",""))</f>
        <v>eDNA</v>
      </c>
      <c r="K292" s="0" t="str">
        <f aca="false">IFERROR(VALUE(SUBSTITUTE(E292,".",",")),E292)</f>
        <v>No Ct</v>
      </c>
      <c r="L292" s="61" t="str">
        <f aca="false">IF(J292="PosK",SUMIFS(K:K,J:J,"PosK",H:H,H292),"")</f>
        <v/>
      </c>
      <c r="M292" s="61" t="str">
        <f aca="false">IF(J292="PosK",SUMIFS(K:K,J:J,"NegK",H:H,H292),"")</f>
        <v/>
      </c>
      <c r="N292" s="61" t="str">
        <f aca="false">IF(J292="PosK",SUMIFS(K:K,J:J,"eDNA",H:H,H292),"")</f>
        <v/>
      </c>
      <c r="Q292" s="62"/>
    </row>
    <row r="293" customFormat="false" ht="14.25" hidden="false" customHeight="false" outlineLevel="0" collapsed="false">
      <c r="A293" s="0" t="s">
        <v>816</v>
      </c>
      <c r="B293" s="52" t="s">
        <v>1085</v>
      </c>
      <c r="C293" s="52" t="s">
        <v>751</v>
      </c>
      <c r="D293" s="53" t="n">
        <v>0.1</v>
      </c>
      <c r="E293" s="53" t="s">
        <v>748</v>
      </c>
      <c r="F293" s="0" t="s">
        <v>1053</v>
      </c>
      <c r="G293" s="0" t="str">
        <f aca="false">LEFT(B293,2)</f>
        <v>09</v>
      </c>
      <c r="H293" s="0" t="str">
        <f aca="false">I293&amp;"_"&amp;G293&amp;"_"&amp;F293</f>
        <v>Springfroe_09_20180827_DL2018021_NordfynGym_koersel1</v>
      </c>
      <c r="I293" s="61" t="str">
        <f aca="false">MID(RIGHT(B293,LEN(B293)-3),1,FIND("_",RIGHT(B293,LEN(B293)-3))-1)</f>
        <v>Springfroe</v>
      </c>
      <c r="J293" s="61" t="str">
        <f aca="false">TRIM(SUBSTITUTE(RIGHT(B293,FIND(I293,B293)+1),"_",""))</f>
        <v>eDNA</v>
      </c>
      <c r="K293" s="0" t="str">
        <f aca="false">IFERROR(VALUE(SUBSTITUTE(E293,".",",")),E293)</f>
        <v>No Ct</v>
      </c>
      <c r="L293" s="61" t="str">
        <f aca="false">IF(J293="PosK",SUMIFS(K:K,J:J,"PosK",H:H,H293),"")</f>
        <v/>
      </c>
      <c r="M293" s="61" t="str">
        <f aca="false">IF(J293="PosK",SUMIFS(K:K,J:J,"NegK",H:H,H293),"")</f>
        <v/>
      </c>
      <c r="N293" s="61" t="str">
        <f aca="false">IF(J293="PosK",SUMIFS(K:K,J:J,"eDNA",H:H,H293),"")</f>
        <v/>
      </c>
      <c r="P293" s="62"/>
      <c r="T293" s="63"/>
      <c r="W293" s="64"/>
    </row>
    <row r="294" customFormat="false" ht="14.25" hidden="false" customHeight="false" outlineLevel="0" collapsed="false">
      <c r="A294" s="0" t="s">
        <v>818</v>
      </c>
      <c r="B294" s="52" t="s">
        <v>1086</v>
      </c>
      <c r="C294" s="52" t="s">
        <v>743</v>
      </c>
      <c r="D294" s="53" t="n">
        <v>0.1</v>
      </c>
      <c r="E294" s="53" t="n">
        <v>29.93</v>
      </c>
      <c r="F294" s="0" t="s">
        <v>1053</v>
      </c>
      <c r="G294" s="0" t="str">
        <f aca="false">LEFT(B294,2)</f>
        <v>10</v>
      </c>
      <c r="H294" s="0" t="str">
        <f aca="false">I294&amp;"_"&amp;G294&amp;"_"&amp;F294</f>
        <v>Klokkefroe_10_20180827_DL2018021_NordfynGym_koersel1</v>
      </c>
      <c r="I294" s="61" t="str">
        <f aca="false">MID(RIGHT(B294,LEN(B294)-3),1,FIND("_",RIGHT(B294,LEN(B294)-3))-1)</f>
        <v>Klokkefroe</v>
      </c>
      <c r="J294" s="61" t="str">
        <f aca="false">TRIM(SUBSTITUTE(RIGHT(B294,FIND(I294,B294)+1),"_",""))</f>
        <v>PosK</v>
      </c>
      <c r="K294" s="0" t="n">
        <f aca="false">IFERROR(VALUE(SUBSTITUTE(E294,".",",")),E294)</f>
        <v>29.93</v>
      </c>
      <c r="L294" s="61" t="n">
        <f aca="false">IF(J294="PosK",SUMIFS(K:K,J:J,"PosK",H:H,H294),"")</f>
        <v>29.93</v>
      </c>
      <c r="M294" s="61" t="n">
        <f aca="false">IF(J294="PosK",SUMIFS(K:K,J:J,"NegK",H:H,H294),"")</f>
        <v>0</v>
      </c>
      <c r="N294" s="61" t="n">
        <f aca="false">IF(J294="PosK",SUMIFS(K:K,J:J,"eDNA",H:H,H294),"")</f>
        <v>0</v>
      </c>
      <c r="P294" s="62" t="n">
        <f aca="false">IF(K296="No Ct",0,K296)</f>
        <v>0</v>
      </c>
      <c r="Q294" s="62" t="n">
        <f aca="false">IF(K297="No Ct",0,K297)</f>
        <v>0</v>
      </c>
      <c r="R294" s="0" t="str">
        <f aca="false">IF(AND(L294&gt;0,M294=0),"Valid","Invalid")</f>
        <v>Valid</v>
      </c>
      <c r="S294" s="0" t="str">
        <f aca="false">IF(OR(P294&gt;1,Q294&gt;1),"Present","Absent")</f>
        <v>Absent</v>
      </c>
      <c r="T294" s="63" t="str">
        <f aca="false">IF(OR(AND(P294&gt;1,P294&lt;41),AND(Q294&gt;1,Q294&lt;41)),"Ct&lt;41","Ct&gt;41")</f>
        <v>Ct&gt;41</v>
      </c>
      <c r="U294" s="0" t="str">
        <f aca="false">I294</f>
        <v>Klokkefroe</v>
      </c>
      <c r="V294" s="0" t="str">
        <f aca="false">MID(F294,10,9)</f>
        <v>DL2018021</v>
      </c>
      <c r="W294" s="64" t="str">
        <f aca="false">V294&amp;"_"&amp;U294&amp;"_"&amp;R294&amp;"_"&amp;S294&amp;"_"&amp;T294</f>
        <v>DL2018021_Klokkefroe_Valid_Absent_Ct&gt;41</v>
      </c>
    </row>
    <row r="295" customFormat="false" ht="14.25" hidden="false" customHeight="false" outlineLevel="0" collapsed="false">
      <c r="A295" s="0" t="s">
        <v>820</v>
      </c>
      <c r="B295" s="52" t="s">
        <v>1087</v>
      </c>
      <c r="C295" s="52" t="s">
        <v>747</v>
      </c>
      <c r="D295" s="53" t="n">
        <v>0.1</v>
      </c>
      <c r="E295" s="53" t="s">
        <v>748</v>
      </c>
      <c r="F295" s="0" t="s">
        <v>1053</v>
      </c>
      <c r="G295" s="0" t="str">
        <f aca="false">LEFT(B295,2)</f>
        <v>10</v>
      </c>
      <c r="H295" s="0" t="str">
        <f aca="false">I295&amp;"_"&amp;G295&amp;"_"&amp;F295</f>
        <v>Klokkefroe_10_20180827_DL2018021_NordfynGym_koersel1</v>
      </c>
      <c r="I295" s="61" t="str">
        <f aca="false">MID(RIGHT(B295,LEN(B295)-3),1,FIND("_",RIGHT(B295,LEN(B295)-3))-1)</f>
        <v>Klokkefroe</v>
      </c>
      <c r="J295" s="61" t="str">
        <f aca="false">TRIM(SUBSTITUTE(RIGHT(B295,FIND(I295,B295)+1),"_",""))</f>
        <v>NegK</v>
      </c>
      <c r="K295" s="0" t="str">
        <f aca="false">IFERROR(VALUE(SUBSTITUTE(E295,".",",")),E295)</f>
        <v>No Ct</v>
      </c>
      <c r="L295" s="61" t="str">
        <f aca="false">IF(J295="PosK",SUMIFS(K:K,J:J,"PosK",H:H,H295),"")</f>
        <v/>
      </c>
      <c r="M295" s="61" t="str">
        <f aca="false">IF(J295="PosK",SUMIFS(K:K,J:J,"NegK",H:H,H295),"")</f>
        <v/>
      </c>
      <c r="N295" s="61" t="str">
        <f aca="false">IF(J295="PosK",SUMIFS(K:K,J:J,"eDNA",H:H,H295),"")</f>
        <v/>
      </c>
    </row>
    <row r="296" customFormat="false" ht="14.25" hidden="false" customHeight="false" outlineLevel="0" collapsed="false">
      <c r="A296" s="0" t="s">
        <v>822</v>
      </c>
      <c r="B296" s="52" t="s">
        <v>1088</v>
      </c>
      <c r="C296" s="52" t="s">
        <v>751</v>
      </c>
      <c r="D296" s="53" t="n">
        <v>0.1</v>
      </c>
      <c r="E296" s="53" t="s">
        <v>748</v>
      </c>
      <c r="F296" s="0" t="s">
        <v>1053</v>
      </c>
      <c r="G296" s="0" t="str">
        <f aca="false">LEFT(B296,2)</f>
        <v>10</v>
      </c>
      <c r="H296" s="0" t="str">
        <f aca="false">I296&amp;"_"&amp;G296&amp;"_"&amp;F296</f>
        <v>Klokkefroe_10_20180827_DL2018021_NordfynGym_koersel1</v>
      </c>
      <c r="I296" s="61" t="str">
        <f aca="false">MID(RIGHT(B296,LEN(B296)-3),1,FIND("_",RIGHT(B296,LEN(B296)-3))-1)</f>
        <v>Klokkefroe</v>
      </c>
      <c r="J296" s="61" t="str">
        <f aca="false">TRIM(SUBSTITUTE(RIGHT(B296,FIND(I296,B296)+1),"_",""))</f>
        <v>eDNA</v>
      </c>
      <c r="K296" s="0" t="str">
        <f aca="false">IFERROR(VALUE(SUBSTITUTE(E296,".",",")),E296)</f>
        <v>No Ct</v>
      </c>
      <c r="L296" s="61" t="str">
        <f aca="false">IF(J296="PosK",SUMIFS(K:K,J:J,"PosK",H:H,H296),"")</f>
        <v/>
      </c>
      <c r="M296" s="61" t="str">
        <f aca="false">IF(J296="PosK",SUMIFS(K:K,J:J,"NegK",H:H,H296),"")</f>
        <v/>
      </c>
      <c r="N296" s="61" t="str">
        <f aca="false">IF(J296="PosK",SUMIFS(K:K,J:J,"eDNA",H:H,H296),"")</f>
        <v/>
      </c>
      <c r="Q296" s="62"/>
    </row>
    <row r="297" customFormat="false" ht="14.25" hidden="false" customHeight="false" outlineLevel="0" collapsed="false">
      <c r="A297" s="0" t="s">
        <v>824</v>
      </c>
      <c r="B297" s="52" t="s">
        <v>1089</v>
      </c>
      <c r="C297" s="52" t="s">
        <v>751</v>
      </c>
      <c r="D297" s="53" t="n">
        <v>0.1</v>
      </c>
      <c r="E297" s="53" t="s">
        <v>748</v>
      </c>
      <c r="F297" s="0" t="s">
        <v>1053</v>
      </c>
      <c r="G297" s="0" t="str">
        <f aca="false">LEFT(B297,2)</f>
        <v>10</v>
      </c>
      <c r="H297" s="0" t="str">
        <f aca="false">I297&amp;"_"&amp;G297&amp;"_"&amp;F297</f>
        <v>Klokkefroe_10_20180827_DL2018021_NordfynGym_koersel1</v>
      </c>
      <c r="I297" s="61" t="str">
        <f aca="false">MID(RIGHT(B297,LEN(B297)-3),1,FIND("_",RIGHT(B297,LEN(B297)-3))-1)</f>
        <v>Klokkefroe</v>
      </c>
      <c r="J297" s="61" t="str">
        <f aca="false">TRIM(SUBSTITUTE(RIGHT(B297,FIND(I297,B297)+1),"_",""))</f>
        <v>eDNA</v>
      </c>
      <c r="K297" s="0" t="str">
        <f aca="false">IFERROR(VALUE(SUBSTITUTE(E297,".",",")),E297)</f>
        <v>No Ct</v>
      </c>
      <c r="L297" s="61" t="str">
        <f aca="false">IF(J297="PosK",SUMIFS(K:K,J:J,"PosK",H:H,H297),"")</f>
        <v/>
      </c>
      <c r="M297" s="61" t="str">
        <f aca="false">IF(J297="PosK",SUMIFS(K:K,J:J,"NegK",H:H,H297),"")</f>
        <v/>
      </c>
      <c r="N297" s="61" t="str">
        <f aca="false">IF(J297="PosK",SUMIFS(K:K,J:J,"eDNA",H:H,H297),"")</f>
        <v/>
      </c>
      <c r="P297" s="62"/>
      <c r="T297" s="63"/>
      <c r="W297" s="64"/>
    </row>
    <row r="298" customFormat="false" ht="14.25" hidden="false" customHeight="false" outlineLevel="0" collapsed="false">
      <c r="A298" s="0" t="s">
        <v>826</v>
      </c>
      <c r="B298" s="52" t="s">
        <v>1090</v>
      </c>
      <c r="C298" s="52" t="s">
        <v>743</v>
      </c>
      <c r="D298" s="53" t="n">
        <v>0.1</v>
      </c>
      <c r="E298" s="53" t="n">
        <v>29.09</v>
      </c>
      <c r="F298" s="0" t="s">
        <v>1053</v>
      </c>
      <c r="G298" s="0" t="str">
        <f aca="false">LEFT(B298,2)</f>
        <v>11</v>
      </c>
      <c r="H298" s="0" t="str">
        <f aca="false">I298&amp;"_"&amp;G298&amp;"_"&amp;F298</f>
        <v>Klokkefroe_11_20180827_DL2018021_NordfynGym_koersel1</v>
      </c>
      <c r="I298" s="61" t="str">
        <f aca="false">MID(RIGHT(B298,LEN(B298)-3),1,FIND("_",RIGHT(B298,LEN(B298)-3))-1)</f>
        <v>Klokkefroe</v>
      </c>
      <c r="J298" s="61" t="str">
        <f aca="false">TRIM(SUBSTITUTE(RIGHT(B298,FIND(I298,B298)+1),"_",""))</f>
        <v>PosK</v>
      </c>
      <c r="K298" s="0" t="n">
        <f aca="false">IFERROR(VALUE(SUBSTITUTE(E298,".",",")),E298)</f>
        <v>29.09</v>
      </c>
      <c r="L298" s="61" t="n">
        <f aca="false">IF(J298="PosK",SUMIFS(K:K,J:J,"PosK",H:H,H298),"")</f>
        <v>29.09</v>
      </c>
      <c r="M298" s="61" t="n">
        <f aca="false">IF(J298="PosK",SUMIFS(K:K,J:J,"NegK",H:H,H298),"")</f>
        <v>0</v>
      </c>
      <c r="N298" s="61" t="n">
        <f aca="false">IF(J298="PosK",SUMIFS(K:K,J:J,"eDNA",H:H,H298),"")</f>
        <v>0</v>
      </c>
      <c r="P298" s="62" t="n">
        <f aca="false">IF(K300="No Ct",0,K300)</f>
        <v>0</v>
      </c>
      <c r="Q298" s="62" t="n">
        <f aca="false">IF(K301="No Ct",0,K301)</f>
        <v>0</v>
      </c>
      <c r="R298" s="0" t="str">
        <f aca="false">IF(AND(L298&gt;0,M298=0),"Valid","Invalid")</f>
        <v>Valid</v>
      </c>
      <c r="S298" s="0" t="str">
        <f aca="false">IF(OR(P298&gt;1,Q298&gt;1),"Present","Absent")</f>
        <v>Absent</v>
      </c>
      <c r="T298" s="63" t="str">
        <f aca="false">IF(OR(AND(P298&gt;1,P298&lt;41),AND(Q298&gt;1,Q298&lt;41)),"Ct&lt;41","Ct&gt;41")</f>
        <v>Ct&gt;41</v>
      </c>
      <c r="U298" s="0" t="str">
        <f aca="false">I298</f>
        <v>Klokkefroe</v>
      </c>
      <c r="V298" s="0" t="str">
        <f aca="false">MID(F298,10,9)</f>
        <v>DL2018021</v>
      </c>
      <c r="W298" s="64" t="str">
        <f aca="false">V298&amp;"_"&amp;U298&amp;"_"&amp;R298&amp;"_"&amp;S298&amp;"_"&amp;T298</f>
        <v>DL2018021_Klokkefroe_Valid_Absent_Ct&gt;41</v>
      </c>
    </row>
    <row r="299" customFormat="false" ht="14.25" hidden="false" customHeight="false" outlineLevel="0" collapsed="false">
      <c r="A299" s="0" t="s">
        <v>828</v>
      </c>
      <c r="B299" s="52" t="s">
        <v>1091</v>
      </c>
      <c r="C299" s="52" t="s">
        <v>747</v>
      </c>
      <c r="D299" s="53" t="n">
        <v>0.1</v>
      </c>
      <c r="E299" s="53" t="s">
        <v>748</v>
      </c>
      <c r="F299" s="0" t="s">
        <v>1053</v>
      </c>
      <c r="G299" s="0" t="str">
        <f aca="false">LEFT(B299,2)</f>
        <v>11</v>
      </c>
      <c r="H299" s="0" t="str">
        <f aca="false">I299&amp;"_"&amp;G299&amp;"_"&amp;F299</f>
        <v>Klokkefroe_11_20180827_DL2018021_NordfynGym_koersel1</v>
      </c>
      <c r="I299" s="61" t="str">
        <f aca="false">MID(RIGHT(B299,LEN(B299)-3),1,FIND("_",RIGHT(B299,LEN(B299)-3))-1)</f>
        <v>Klokkefroe</v>
      </c>
      <c r="J299" s="61" t="str">
        <f aca="false">TRIM(SUBSTITUTE(RIGHT(B299,FIND(I299,B299)+1),"_",""))</f>
        <v>NegK</v>
      </c>
      <c r="K299" s="0" t="str">
        <f aca="false">IFERROR(VALUE(SUBSTITUTE(E299,".",",")),E299)</f>
        <v>No Ct</v>
      </c>
      <c r="L299" s="61" t="str">
        <f aca="false">IF(J299="PosK",SUMIFS(K:K,J:J,"PosK",H:H,H299),"")</f>
        <v/>
      </c>
      <c r="M299" s="61" t="str">
        <f aca="false">IF(J299="PosK",SUMIFS(K:K,J:J,"NegK",H:H,H299),"")</f>
        <v/>
      </c>
      <c r="N299" s="61" t="str">
        <f aca="false">IF(J299="PosK",SUMIFS(K:K,J:J,"eDNA",H:H,H299),"")</f>
        <v/>
      </c>
    </row>
    <row r="300" customFormat="false" ht="14.25" hidden="false" customHeight="false" outlineLevel="0" collapsed="false">
      <c r="A300" s="0" t="s">
        <v>830</v>
      </c>
      <c r="B300" s="52" t="s">
        <v>1092</v>
      </c>
      <c r="C300" s="52" t="s">
        <v>751</v>
      </c>
      <c r="D300" s="53" t="n">
        <v>0.1</v>
      </c>
      <c r="E300" s="53" t="s">
        <v>748</v>
      </c>
      <c r="F300" s="0" t="s">
        <v>1053</v>
      </c>
      <c r="G300" s="0" t="str">
        <f aca="false">LEFT(B300,2)</f>
        <v>11</v>
      </c>
      <c r="H300" s="0" t="str">
        <f aca="false">I300&amp;"_"&amp;G300&amp;"_"&amp;F300</f>
        <v>Klokkefroe_11_20180827_DL2018021_NordfynGym_koersel1</v>
      </c>
      <c r="I300" s="61" t="str">
        <f aca="false">MID(RIGHT(B300,LEN(B300)-3),1,FIND("_",RIGHT(B300,LEN(B300)-3))-1)</f>
        <v>Klokkefroe</v>
      </c>
      <c r="J300" s="61" t="str">
        <f aca="false">TRIM(SUBSTITUTE(RIGHT(B300,FIND(I300,B300)+1),"_",""))</f>
        <v>eDNA</v>
      </c>
      <c r="K300" s="0" t="str">
        <f aca="false">IFERROR(VALUE(SUBSTITUTE(E300,".",",")),E300)</f>
        <v>No Ct</v>
      </c>
      <c r="L300" s="61" t="str">
        <f aca="false">IF(J300="PosK",SUMIFS(K:K,J:J,"PosK",H:H,H300),"")</f>
        <v/>
      </c>
      <c r="M300" s="61" t="str">
        <f aca="false">IF(J300="PosK",SUMIFS(K:K,J:J,"NegK",H:H,H300),"")</f>
        <v/>
      </c>
      <c r="N300" s="61" t="str">
        <f aca="false">IF(J300="PosK",SUMIFS(K:K,J:J,"eDNA",H:H,H300),"")</f>
        <v/>
      </c>
      <c r="Q300" s="62"/>
    </row>
    <row r="301" customFormat="false" ht="14.25" hidden="false" customHeight="false" outlineLevel="0" collapsed="false">
      <c r="A301" s="0" t="s">
        <v>832</v>
      </c>
      <c r="B301" s="52" t="s">
        <v>1093</v>
      </c>
      <c r="C301" s="52" t="s">
        <v>751</v>
      </c>
      <c r="D301" s="53" t="n">
        <v>0.1</v>
      </c>
      <c r="E301" s="53" t="s">
        <v>748</v>
      </c>
      <c r="F301" s="0" t="s">
        <v>1053</v>
      </c>
      <c r="G301" s="0" t="str">
        <f aca="false">LEFT(B301,2)</f>
        <v>11</v>
      </c>
      <c r="H301" s="0" t="str">
        <f aca="false">I301&amp;"_"&amp;G301&amp;"_"&amp;F301</f>
        <v>Klokkefroe_11_20180827_DL2018021_NordfynGym_koersel1</v>
      </c>
      <c r="I301" s="61" t="str">
        <f aca="false">MID(RIGHT(B301,LEN(B301)-3),1,FIND("_",RIGHT(B301,LEN(B301)-3))-1)</f>
        <v>Klokkefroe</v>
      </c>
      <c r="J301" s="61" t="str">
        <f aca="false">TRIM(SUBSTITUTE(RIGHT(B301,FIND(I301,B301)+1),"_",""))</f>
        <v>eDNA</v>
      </c>
      <c r="K301" s="0" t="str">
        <f aca="false">IFERROR(VALUE(SUBSTITUTE(E301,".",",")),E301)</f>
        <v>No Ct</v>
      </c>
      <c r="L301" s="61" t="str">
        <f aca="false">IF(J301="PosK",SUMIFS(K:K,J:J,"PosK",H:H,H301),"")</f>
        <v/>
      </c>
      <c r="M301" s="61" t="str">
        <f aca="false">IF(J301="PosK",SUMIFS(K:K,J:J,"NegK",H:H,H301),"")</f>
        <v/>
      </c>
      <c r="N301" s="61" t="str">
        <f aca="false">IF(J301="PosK",SUMIFS(K:K,J:J,"eDNA",H:H,H301),"")</f>
        <v/>
      </c>
      <c r="P301" s="62"/>
      <c r="T301" s="63"/>
      <c r="W301" s="64"/>
    </row>
    <row r="302" customFormat="false" ht="14.25" hidden="false" customHeight="false" outlineLevel="0" collapsed="false">
      <c r="A302" s="0" t="s">
        <v>834</v>
      </c>
      <c r="B302" s="52" t="s">
        <v>1094</v>
      </c>
      <c r="C302" s="52" t="s">
        <v>743</v>
      </c>
      <c r="D302" s="53" t="n">
        <v>0.1</v>
      </c>
      <c r="E302" s="53" t="n">
        <v>19.33</v>
      </c>
      <c r="F302" s="0" t="s">
        <v>1053</v>
      </c>
      <c r="G302" s="0" t="str">
        <f aca="false">LEFT(B302,2)</f>
        <v>12</v>
      </c>
      <c r="H302" s="0" t="str">
        <f aca="false">I302&amp;"_"&amp;G302&amp;"_"&amp;F302</f>
        <v>Skrubtudse_12_20180827_DL2018021_NordfynGym_koersel1</v>
      </c>
      <c r="I302" s="61" t="str">
        <f aca="false">MID(RIGHT(B302,LEN(B302)-3),1,FIND("_",RIGHT(B302,LEN(B302)-3))-1)</f>
        <v>Skrubtudse</v>
      </c>
      <c r="J302" s="61" t="str">
        <f aca="false">TRIM(SUBSTITUTE(RIGHT(B302,FIND(I302,B302)+1),"_",""))</f>
        <v>PosK</v>
      </c>
      <c r="K302" s="0" t="n">
        <f aca="false">IFERROR(VALUE(SUBSTITUTE(E302,".",",")),E302)</f>
        <v>19.33</v>
      </c>
      <c r="L302" s="61" t="n">
        <f aca="false">IF(J302="PosK",SUMIFS(K:K,J:J,"PosK",H:H,H302),"")</f>
        <v>19.33</v>
      </c>
      <c r="M302" s="61" t="n">
        <f aca="false">IF(J302="PosK",SUMIFS(K:K,J:J,"NegK",H:H,H302),"")</f>
        <v>0</v>
      </c>
      <c r="N302" s="61" t="n">
        <f aca="false">IF(J302="PosK",SUMIFS(K:K,J:J,"eDNA",H:H,H302),"")</f>
        <v>0</v>
      </c>
      <c r="P302" s="62" t="n">
        <f aca="false">IF(K304="No Ct",0,K304)</f>
        <v>0</v>
      </c>
      <c r="Q302" s="62" t="n">
        <f aca="false">IF(K305="No Ct",0,K305)</f>
        <v>0</v>
      </c>
      <c r="R302" s="0" t="str">
        <f aca="false">IF(AND(L302&gt;0,M302=0),"Valid","Invalid")</f>
        <v>Valid</v>
      </c>
      <c r="S302" s="0" t="str">
        <f aca="false">IF(OR(P302&gt;1,Q302&gt;1),"Present","Absent")</f>
        <v>Absent</v>
      </c>
      <c r="T302" s="63" t="str">
        <f aca="false">IF(OR(AND(P302&gt;1,P302&lt;41),AND(Q302&gt;1,Q302&lt;41)),"Ct&lt;41","Ct&gt;41")</f>
        <v>Ct&gt;41</v>
      </c>
      <c r="U302" s="0" t="str">
        <f aca="false">I302</f>
        <v>Skrubtudse</v>
      </c>
      <c r="V302" s="0" t="str">
        <f aca="false">MID(F302,10,9)</f>
        <v>DL2018021</v>
      </c>
      <c r="W302" s="64" t="str">
        <f aca="false">V302&amp;"_"&amp;U302&amp;"_"&amp;R302&amp;"_"&amp;S302&amp;"_"&amp;T302</f>
        <v>DL2018021_Skrubtudse_Valid_Absent_Ct&gt;41</v>
      </c>
    </row>
    <row r="303" customFormat="false" ht="14.25" hidden="false" customHeight="false" outlineLevel="0" collapsed="false">
      <c r="A303" s="0" t="s">
        <v>836</v>
      </c>
      <c r="B303" s="52" t="s">
        <v>1095</v>
      </c>
      <c r="C303" s="52" t="s">
        <v>747</v>
      </c>
      <c r="D303" s="53" t="n">
        <v>0.1</v>
      </c>
      <c r="E303" s="53" t="s">
        <v>748</v>
      </c>
      <c r="F303" s="0" t="s">
        <v>1053</v>
      </c>
      <c r="G303" s="0" t="str">
        <f aca="false">LEFT(B303,2)</f>
        <v>12</v>
      </c>
      <c r="H303" s="0" t="str">
        <f aca="false">I303&amp;"_"&amp;G303&amp;"_"&amp;F303</f>
        <v>Skrubtudse_12_20180827_DL2018021_NordfynGym_koersel1</v>
      </c>
      <c r="I303" s="61" t="str">
        <f aca="false">MID(RIGHT(B303,LEN(B303)-3),1,FIND("_",RIGHT(B303,LEN(B303)-3))-1)</f>
        <v>Skrubtudse</v>
      </c>
      <c r="J303" s="61" t="str">
        <f aca="false">TRIM(SUBSTITUTE(RIGHT(B303,FIND(I303,B303)+1),"_",""))</f>
        <v>NegK</v>
      </c>
      <c r="K303" s="0" t="str">
        <f aca="false">IFERROR(VALUE(SUBSTITUTE(E303,".",",")),E303)</f>
        <v>No Ct</v>
      </c>
      <c r="L303" s="61" t="str">
        <f aca="false">IF(J303="PosK",SUMIFS(K:K,J:J,"PosK",H:H,H303),"")</f>
        <v/>
      </c>
      <c r="M303" s="61" t="str">
        <f aca="false">IF(J303="PosK",SUMIFS(K:K,J:J,"NegK",H:H,H303),"")</f>
        <v/>
      </c>
      <c r="N303" s="61" t="str">
        <f aca="false">IF(J303="PosK",SUMIFS(K:K,J:J,"eDNA",H:H,H303),"")</f>
        <v/>
      </c>
    </row>
    <row r="304" customFormat="false" ht="14.25" hidden="false" customHeight="false" outlineLevel="0" collapsed="false">
      <c r="A304" s="0" t="s">
        <v>838</v>
      </c>
      <c r="B304" s="52" t="s">
        <v>1096</v>
      </c>
      <c r="C304" s="52" t="s">
        <v>751</v>
      </c>
      <c r="D304" s="53" t="n">
        <v>0.1</v>
      </c>
      <c r="E304" s="53" t="s">
        <v>748</v>
      </c>
      <c r="F304" s="0" t="s">
        <v>1053</v>
      </c>
      <c r="G304" s="0" t="str">
        <f aca="false">LEFT(B304,2)</f>
        <v>12</v>
      </c>
      <c r="H304" s="0" t="str">
        <f aca="false">I304&amp;"_"&amp;G304&amp;"_"&amp;F304</f>
        <v>Skrubtudse_12_20180827_DL2018021_NordfynGym_koersel1</v>
      </c>
      <c r="I304" s="61" t="str">
        <f aca="false">MID(RIGHT(B304,LEN(B304)-3),1,FIND("_",RIGHT(B304,LEN(B304)-3))-1)</f>
        <v>Skrubtudse</v>
      </c>
      <c r="J304" s="61" t="str">
        <f aca="false">TRIM(SUBSTITUTE(RIGHT(B304,FIND(I304,B304)+1),"_",""))</f>
        <v>eDNA</v>
      </c>
      <c r="K304" s="0" t="str">
        <f aca="false">IFERROR(VALUE(SUBSTITUTE(E304,".",",")),E304)</f>
        <v>No Ct</v>
      </c>
      <c r="L304" s="61" t="str">
        <f aca="false">IF(J304="PosK",SUMIFS(K:K,J:J,"PosK",H:H,H304),"")</f>
        <v/>
      </c>
      <c r="M304" s="61" t="str">
        <f aca="false">IF(J304="PosK",SUMIFS(K:K,J:J,"NegK",H:H,H304),"")</f>
        <v/>
      </c>
      <c r="N304" s="61" t="str">
        <f aca="false">IF(J304="PosK",SUMIFS(K:K,J:J,"eDNA",H:H,H304),"")</f>
        <v/>
      </c>
      <c r="Q304" s="62"/>
    </row>
    <row r="305" customFormat="false" ht="14.25" hidden="false" customHeight="false" outlineLevel="0" collapsed="false">
      <c r="A305" s="0" t="s">
        <v>840</v>
      </c>
      <c r="B305" s="52" t="s">
        <v>1097</v>
      </c>
      <c r="C305" s="52" t="s">
        <v>751</v>
      </c>
      <c r="D305" s="53" t="n">
        <v>0.1</v>
      </c>
      <c r="E305" s="53" t="s">
        <v>748</v>
      </c>
      <c r="F305" s="0" t="s">
        <v>1053</v>
      </c>
      <c r="G305" s="0" t="str">
        <f aca="false">LEFT(B305,2)</f>
        <v>12</v>
      </c>
      <c r="H305" s="0" t="str">
        <f aca="false">I305&amp;"_"&amp;G305&amp;"_"&amp;F305</f>
        <v>Skrubtudse_12_20180827_DL2018021_NordfynGym_koersel1</v>
      </c>
      <c r="I305" s="61" t="str">
        <f aca="false">MID(RIGHT(B305,LEN(B305)-3),1,FIND("_",RIGHT(B305,LEN(B305)-3))-1)</f>
        <v>Skrubtudse</v>
      </c>
      <c r="J305" s="61" t="str">
        <f aca="false">TRIM(SUBSTITUTE(RIGHT(B305,FIND(I305,B305)+1),"_",""))</f>
        <v>eDNA</v>
      </c>
      <c r="K305" s="0" t="str">
        <f aca="false">IFERROR(VALUE(SUBSTITUTE(E305,".",",")),E305)</f>
        <v>No Ct</v>
      </c>
      <c r="L305" s="61" t="str">
        <f aca="false">IF(J305="PosK",SUMIFS(K:K,J:J,"PosK",H:H,H305),"")</f>
        <v/>
      </c>
      <c r="M305" s="61" t="str">
        <f aca="false">IF(J305="PosK",SUMIFS(K:K,J:J,"NegK",H:H,H305),"")</f>
        <v/>
      </c>
      <c r="N305" s="61" t="str">
        <f aca="false">IF(J305="PosK",SUMIFS(K:K,J:J,"eDNA",H:H,H305),"")</f>
        <v/>
      </c>
      <c r="P305" s="62"/>
      <c r="T305" s="63"/>
      <c r="W305" s="64"/>
    </row>
    <row r="306" customFormat="false" ht="14.25" hidden="false" customHeight="false" outlineLevel="0" collapsed="false">
      <c r="A306" s="0" t="s">
        <v>842</v>
      </c>
      <c r="B306" s="52" t="s">
        <v>1098</v>
      </c>
      <c r="C306" s="52" t="s">
        <v>743</v>
      </c>
      <c r="D306" s="53" t="n">
        <v>0.1</v>
      </c>
      <c r="E306" s="53" t="s">
        <v>748</v>
      </c>
      <c r="F306" s="0" t="s">
        <v>1053</v>
      </c>
      <c r="G306" s="0" t="str">
        <f aca="false">LEFT(B306,2)</f>
        <v>13</v>
      </c>
      <c r="H306" s="0" t="str">
        <f aca="false">I306&amp;"_"&amp;G306&amp;"_"&amp;F306</f>
        <v>Bjergsalamander_13_20180827_DL2018021_NordfynGym_koersel1</v>
      </c>
      <c r="I306" s="61" t="str">
        <f aca="false">MID(RIGHT(B306,LEN(B306)-3),1,FIND("_",RIGHT(B306,LEN(B306)-3))-1)</f>
        <v>Bjergsalamander</v>
      </c>
      <c r="J306" s="61" t="str">
        <f aca="false">TRIM(SUBSTITUTE(RIGHT(B306,FIND(I306,B306)+1),"_",""))</f>
        <v>PosK</v>
      </c>
      <c r="K306" s="0" t="str">
        <f aca="false">IFERROR(VALUE(SUBSTITUTE(E306,".",",")),E306)</f>
        <v>No Ct</v>
      </c>
      <c r="L306" s="61" t="n">
        <f aca="false">IF(J306="PosK",SUMIFS(K:K,J:J,"PosK",H:H,H306),"")</f>
        <v>0</v>
      </c>
      <c r="M306" s="61" t="n">
        <f aca="false">IF(J306="PosK",SUMIFS(K:K,J:J,"NegK",H:H,H306),"")</f>
        <v>0</v>
      </c>
      <c r="N306" s="61" t="n">
        <f aca="false">IF(J306="PosK",SUMIFS(K:K,J:J,"eDNA",H:H,H306),"")</f>
        <v>0</v>
      </c>
      <c r="P306" s="62" t="n">
        <f aca="false">IF(K308="No Ct",0,K308)</f>
        <v>0</v>
      </c>
      <c r="Q306" s="62" t="n">
        <f aca="false">IF(K309="No Ct",0,K309)</f>
        <v>0</v>
      </c>
      <c r="R306" s="0" t="str">
        <f aca="false">IF(AND(L306&gt;0,M306=0),"Valid","Invalid")</f>
        <v>Invalid</v>
      </c>
      <c r="S306" s="0" t="str">
        <f aca="false">IF(OR(P306&gt;1,Q306&gt;1),"Present","Absent")</f>
        <v>Absent</v>
      </c>
      <c r="T306" s="63" t="str">
        <f aca="false">IF(OR(AND(P306&gt;1,P306&lt;41),AND(Q306&gt;1,Q306&lt;41)),"Ct&lt;41","Ct&gt;41")</f>
        <v>Ct&gt;41</v>
      </c>
      <c r="U306" s="0" t="str">
        <f aca="false">I306</f>
        <v>Bjergsalamander</v>
      </c>
      <c r="V306" s="0" t="str">
        <f aca="false">MID(F306,10,9)</f>
        <v>DL2018021</v>
      </c>
      <c r="W306" s="64" t="str">
        <f aca="false">V306&amp;"_"&amp;U306&amp;"_"&amp;R306&amp;"_"&amp;S306&amp;"_"&amp;T306</f>
        <v>DL2018021_Bjergsalamander_Invalid_Absent_Ct&gt;41</v>
      </c>
    </row>
    <row r="307" customFormat="false" ht="14.25" hidden="false" customHeight="false" outlineLevel="0" collapsed="false">
      <c r="A307" s="0" t="s">
        <v>844</v>
      </c>
      <c r="B307" s="52" t="s">
        <v>1099</v>
      </c>
      <c r="C307" s="52" t="s">
        <v>747</v>
      </c>
      <c r="D307" s="53" t="n">
        <v>0.1</v>
      </c>
      <c r="E307" s="53" t="s">
        <v>748</v>
      </c>
      <c r="F307" s="0" t="s">
        <v>1053</v>
      </c>
      <c r="G307" s="0" t="str">
        <f aca="false">LEFT(B307,2)</f>
        <v>13</v>
      </c>
      <c r="H307" s="0" t="str">
        <f aca="false">I307&amp;"_"&amp;G307&amp;"_"&amp;F307</f>
        <v>Bjergsalamander_13_20180827_DL2018021_NordfynGym_koersel1</v>
      </c>
      <c r="I307" s="61" t="str">
        <f aca="false">MID(RIGHT(B307,LEN(B307)-3),1,FIND("_",RIGHT(B307,LEN(B307)-3))-1)</f>
        <v>Bjergsalamander</v>
      </c>
      <c r="J307" s="61" t="str">
        <f aca="false">TRIM(SUBSTITUTE(RIGHT(B307,FIND(I307,B307)+1),"_",""))</f>
        <v>NegK</v>
      </c>
      <c r="K307" s="0" t="str">
        <f aca="false">IFERROR(VALUE(SUBSTITUTE(E307,".",",")),E307)</f>
        <v>No Ct</v>
      </c>
      <c r="L307" s="61" t="str">
        <f aca="false">IF(J307="PosK",SUMIFS(K:K,J:J,"PosK",H:H,H307),"")</f>
        <v/>
      </c>
      <c r="M307" s="61" t="str">
        <f aca="false">IF(J307="PosK",SUMIFS(K:K,J:J,"NegK",H:H,H307),"")</f>
        <v/>
      </c>
      <c r="N307" s="61" t="str">
        <f aca="false">IF(J307="PosK",SUMIFS(K:K,J:J,"eDNA",H:H,H307),"")</f>
        <v/>
      </c>
    </row>
    <row r="308" customFormat="false" ht="14.25" hidden="false" customHeight="false" outlineLevel="0" collapsed="false">
      <c r="A308" s="0" t="s">
        <v>846</v>
      </c>
      <c r="B308" s="52" t="s">
        <v>1100</v>
      </c>
      <c r="C308" s="52" t="s">
        <v>751</v>
      </c>
      <c r="D308" s="53" t="n">
        <v>0.1</v>
      </c>
      <c r="E308" s="53" t="s">
        <v>748</v>
      </c>
      <c r="F308" s="0" t="s">
        <v>1053</v>
      </c>
      <c r="G308" s="0" t="str">
        <f aca="false">LEFT(B308,2)</f>
        <v>13</v>
      </c>
      <c r="H308" s="0" t="str">
        <f aca="false">I308&amp;"_"&amp;G308&amp;"_"&amp;F308</f>
        <v>Bjergsalamander_13_20180827_DL2018021_NordfynGym_koersel1</v>
      </c>
      <c r="I308" s="61" t="str">
        <f aca="false">MID(RIGHT(B308,LEN(B308)-3),1,FIND("_",RIGHT(B308,LEN(B308)-3))-1)</f>
        <v>Bjergsalamander</v>
      </c>
      <c r="J308" s="61" t="str">
        <f aca="false">TRIM(SUBSTITUTE(RIGHT(B308,FIND(I308,B308)+1),"_",""))</f>
        <v>eDNA</v>
      </c>
      <c r="K308" s="0" t="str">
        <f aca="false">IFERROR(VALUE(SUBSTITUTE(E308,".",",")),E308)</f>
        <v>No Ct</v>
      </c>
      <c r="L308" s="61" t="str">
        <f aca="false">IF(J308="PosK",SUMIFS(K:K,J:J,"PosK",H:H,H308),"")</f>
        <v/>
      </c>
      <c r="M308" s="61" t="str">
        <f aca="false">IF(J308="PosK",SUMIFS(K:K,J:J,"NegK",H:H,H308),"")</f>
        <v/>
      </c>
      <c r="N308" s="61" t="str">
        <f aca="false">IF(J308="PosK",SUMIFS(K:K,J:J,"eDNA",H:H,H308),"")</f>
        <v/>
      </c>
      <c r="Q308" s="62"/>
    </row>
    <row r="309" customFormat="false" ht="14.25" hidden="false" customHeight="false" outlineLevel="0" collapsed="false">
      <c r="A309" s="0" t="s">
        <v>848</v>
      </c>
      <c r="B309" s="52" t="s">
        <v>1100</v>
      </c>
      <c r="C309" s="52" t="s">
        <v>751</v>
      </c>
      <c r="D309" s="53" t="n">
        <v>0.1</v>
      </c>
      <c r="E309" s="53" t="s">
        <v>748</v>
      </c>
      <c r="F309" s="0" t="s">
        <v>1053</v>
      </c>
      <c r="G309" s="0" t="str">
        <f aca="false">LEFT(B309,2)</f>
        <v>13</v>
      </c>
      <c r="H309" s="0" t="str">
        <f aca="false">I309&amp;"_"&amp;G309&amp;"_"&amp;F309</f>
        <v>Bjergsalamander_13_20180827_DL2018021_NordfynGym_koersel1</v>
      </c>
      <c r="I309" s="61" t="str">
        <f aca="false">MID(RIGHT(B309,LEN(B309)-3),1,FIND("_",RIGHT(B309,LEN(B309)-3))-1)</f>
        <v>Bjergsalamander</v>
      </c>
      <c r="J309" s="61" t="str">
        <f aca="false">TRIM(SUBSTITUTE(RIGHT(B309,FIND(I309,B309)+1),"_",""))</f>
        <v>eDNA</v>
      </c>
      <c r="K309" s="0" t="str">
        <f aca="false">IFERROR(VALUE(SUBSTITUTE(E309,".",",")),E309)</f>
        <v>No Ct</v>
      </c>
      <c r="L309" s="61" t="str">
        <f aca="false">IF(J309="PosK",SUMIFS(K:K,J:J,"PosK",H:H,H309),"")</f>
        <v/>
      </c>
      <c r="M309" s="61" t="str">
        <f aca="false">IF(J309="PosK",SUMIFS(K:K,J:J,"NegK",H:H,H309),"")</f>
        <v/>
      </c>
      <c r="N309" s="61" t="str">
        <f aca="false">IF(J309="PosK",SUMIFS(K:K,J:J,"eDNA",H:H,H309),"")</f>
        <v/>
      </c>
      <c r="P309" s="62"/>
      <c r="T309" s="63"/>
      <c r="W309" s="64"/>
    </row>
    <row r="310" customFormat="false" ht="14.25" hidden="false" customHeight="false" outlineLevel="0" collapsed="false">
      <c r="A310" s="0" t="s">
        <v>849</v>
      </c>
      <c r="B310" s="52" t="s">
        <v>1101</v>
      </c>
      <c r="C310" s="52" t="s">
        <v>743</v>
      </c>
      <c r="D310" s="53" t="n">
        <v>0.1</v>
      </c>
      <c r="E310" s="53" t="n">
        <v>24.24</v>
      </c>
      <c r="F310" s="0" t="s">
        <v>1053</v>
      </c>
      <c r="G310" s="0" t="str">
        <f aca="false">LEFT(B310,2)</f>
        <v>14</v>
      </c>
      <c r="H310" s="0" t="str">
        <f aca="false">I310&amp;"_"&amp;G310&amp;"_"&amp;F310</f>
        <v>Bjergsalamander_14_20180827_DL2018021_NordfynGym_koersel1</v>
      </c>
      <c r="I310" s="61" t="str">
        <f aca="false">MID(RIGHT(B310,LEN(B310)-3),1,FIND("_",RIGHT(B310,LEN(B310)-3))-1)</f>
        <v>Bjergsalamander</v>
      </c>
      <c r="J310" s="61" t="str">
        <f aca="false">TRIM(SUBSTITUTE(RIGHT(B310,FIND(I310,B310)+1),"_",""))</f>
        <v>PosK</v>
      </c>
      <c r="K310" s="0" t="n">
        <f aca="false">IFERROR(VALUE(SUBSTITUTE(E310,".",",")),E310)</f>
        <v>24.24</v>
      </c>
      <c r="L310" s="61" t="n">
        <f aca="false">IF(J310="PosK",SUMIFS(K:K,J:J,"PosK",H:H,H310),"")</f>
        <v>24.24</v>
      </c>
      <c r="M310" s="61" t="n">
        <f aca="false">IF(J310="PosK",SUMIFS(K:K,J:J,"NegK",H:H,H310),"")</f>
        <v>0</v>
      </c>
      <c r="N310" s="61" t="n">
        <f aca="false">IF(J310="PosK",SUMIFS(K:K,J:J,"eDNA",H:H,H310),"")</f>
        <v>0</v>
      </c>
      <c r="P310" s="62" t="n">
        <f aca="false">IF(K312="No Ct",0,K312)</f>
        <v>0</v>
      </c>
      <c r="Q310" s="62" t="n">
        <f aca="false">IF(K313="No Ct",0,K313)</f>
        <v>0</v>
      </c>
      <c r="R310" s="0" t="str">
        <f aca="false">IF(AND(L310&gt;0,M310=0),"Valid","Invalid")</f>
        <v>Valid</v>
      </c>
      <c r="S310" s="0" t="str">
        <f aca="false">IF(OR(P310&gt;1,Q310&gt;1),"Present","Absent")</f>
        <v>Absent</v>
      </c>
      <c r="T310" s="63" t="str">
        <f aca="false">IF(OR(AND(P310&gt;1,P310&lt;41),AND(Q310&gt;1,Q310&lt;41)),"Ct&lt;41","Ct&gt;41")</f>
        <v>Ct&gt;41</v>
      </c>
      <c r="U310" s="0" t="str">
        <f aca="false">I310</f>
        <v>Bjergsalamander</v>
      </c>
      <c r="V310" s="0" t="str">
        <f aca="false">MID(F310,10,9)</f>
        <v>DL2018021</v>
      </c>
      <c r="W310" s="64" t="str">
        <f aca="false">V310&amp;"_"&amp;U310&amp;"_"&amp;R310&amp;"_"&amp;S310&amp;"_"&amp;T310</f>
        <v>DL2018021_Bjergsalamander_Valid_Absent_Ct&gt;41</v>
      </c>
    </row>
    <row r="311" customFormat="false" ht="14.25" hidden="false" customHeight="false" outlineLevel="0" collapsed="false">
      <c r="A311" s="0" t="s">
        <v>851</v>
      </c>
      <c r="B311" s="52" t="s">
        <v>1102</v>
      </c>
      <c r="C311" s="52" t="s">
        <v>747</v>
      </c>
      <c r="D311" s="53" t="n">
        <v>0.1</v>
      </c>
      <c r="E311" s="53" t="s">
        <v>748</v>
      </c>
      <c r="F311" s="0" t="s">
        <v>1053</v>
      </c>
      <c r="G311" s="0" t="str">
        <f aca="false">LEFT(B311,2)</f>
        <v>14</v>
      </c>
      <c r="H311" s="0" t="str">
        <f aca="false">I311&amp;"_"&amp;G311&amp;"_"&amp;F311</f>
        <v>Bjergsalamander_14_20180827_DL2018021_NordfynGym_koersel1</v>
      </c>
      <c r="I311" s="61" t="str">
        <f aca="false">MID(RIGHT(B311,LEN(B311)-3),1,FIND("_",RIGHT(B311,LEN(B311)-3))-1)</f>
        <v>Bjergsalamander</v>
      </c>
      <c r="J311" s="61" t="str">
        <f aca="false">TRIM(SUBSTITUTE(RIGHT(B311,FIND(I311,B311)+1),"_",""))</f>
        <v>NegK</v>
      </c>
      <c r="K311" s="0" t="str">
        <f aca="false">IFERROR(VALUE(SUBSTITUTE(E311,".",",")),E311)</f>
        <v>No Ct</v>
      </c>
      <c r="L311" s="61" t="str">
        <f aca="false">IF(J311="PosK",SUMIFS(K:K,J:J,"PosK",H:H,H311),"")</f>
        <v/>
      </c>
      <c r="M311" s="61" t="str">
        <f aca="false">IF(J311="PosK",SUMIFS(K:K,J:J,"NegK",H:H,H311),"")</f>
        <v/>
      </c>
      <c r="N311" s="61" t="str">
        <f aca="false">IF(J311="PosK",SUMIFS(K:K,J:J,"eDNA",H:H,H311),"")</f>
        <v/>
      </c>
    </row>
    <row r="312" customFormat="false" ht="14.25" hidden="false" customHeight="false" outlineLevel="0" collapsed="false">
      <c r="A312" s="0" t="s">
        <v>853</v>
      </c>
      <c r="B312" s="52" t="s">
        <v>1103</v>
      </c>
      <c r="C312" s="52" t="s">
        <v>751</v>
      </c>
      <c r="D312" s="53" t="n">
        <v>0.1</v>
      </c>
      <c r="E312" s="53" t="s">
        <v>748</v>
      </c>
      <c r="F312" s="0" t="s">
        <v>1053</v>
      </c>
      <c r="G312" s="0" t="str">
        <f aca="false">LEFT(B312,2)</f>
        <v>14</v>
      </c>
      <c r="H312" s="0" t="str">
        <f aca="false">I312&amp;"_"&amp;G312&amp;"_"&amp;F312</f>
        <v>Bjergsalamander_14_20180827_DL2018021_NordfynGym_koersel1</v>
      </c>
      <c r="I312" s="61" t="str">
        <f aca="false">MID(RIGHT(B312,LEN(B312)-3),1,FIND("_",RIGHT(B312,LEN(B312)-3))-1)</f>
        <v>Bjergsalamander</v>
      </c>
      <c r="J312" s="61" t="str">
        <f aca="false">TRIM(SUBSTITUTE(RIGHT(B312,FIND(I312,B312)+1),"_",""))</f>
        <v>eDNA</v>
      </c>
      <c r="K312" s="0" t="str">
        <f aca="false">IFERROR(VALUE(SUBSTITUTE(E312,".",",")),E312)</f>
        <v>No Ct</v>
      </c>
      <c r="L312" s="61" t="str">
        <f aca="false">IF(J312="PosK",SUMIFS(K:K,J:J,"PosK",H:H,H312),"")</f>
        <v/>
      </c>
      <c r="M312" s="61" t="str">
        <f aca="false">IF(J312="PosK",SUMIFS(K:K,J:J,"NegK",H:H,H312),"")</f>
        <v/>
      </c>
      <c r="N312" s="61" t="str">
        <f aca="false">IF(J312="PosK",SUMIFS(K:K,J:J,"eDNA",H:H,H312),"")</f>
        <v/>
      </c>
      <c r="Q312" s="62"/>
    </row>
    <row r="313" customFormat="false" ht="14.25" hidden="false" customHeight="false" outlineLevel="0" collapsed="false">
      <c r="A313" s="0" t="s">
        <v>855</v>
      </c>
      <c r="B313" s="52" t="s">
        <v>1103</v>
      </c>
      <c r="C313" s="52" t="s">
        <v>751</v>
      </c>
      <c r="D313" s="53" t="n">
        <v>0.1</v>
      </c>
      <c r="E313" s="53" t="s">
        <v>748</v>
      </c>
      <c r="F313" s="0" t="s">
        <v>1053</v>
      </c>
      <c r="G313" s="0" t="str">
        <f aca="false">LEFT(B313,2)</f>
        <v>14</v>
      </c>
      <c r="H313" s="0" t="str">
        <f aca="false">I313&amp;"_"&amp;G313&amp;"_"&amp;F313</f>
        <v>Bjergsalamander_14_20180827_DL2018021_NordfynGym_koersel1</v>
      </c>
      <c r="I313" s="61" t="str">
        <f aca="false">MID(RIGHT(B313,LEN(B313)-3),1,FIND("_",RIGHT(B313,LEN(B313)-3))-1)</f>
        <v>Bjergsalamander</v>
      </c>
      <c r="J313" s="61" t="str">
        <f aca="false">TRIM(SUBSTITUTE(RIGHT(B313,FIND(I313,B313)+1),"_",""))</f>
        <v>eDNA</v>
      </c>
      <c r="K313" s="0" t="str">
        <f aca="false">IFERROR(VALUE(SUBSTITUTE(E313,".",",")),E313)</f>
        <v>No Ct</v>
      </c>
      <c r="L313" s="61" t="str">
        <f aca="false">IF(J313="PosK",SUMIFS(K:K,J:J,"PosK",H:H,H313),"")</f>
        <v/>
      </c>
      <c r="M313" s="61" t="str">
        <f aca="false">IF(J313="PosK",SUMIFS(K:K,J:J,"NegK",H:H,H313),"")</f>
        <v/>
      </c>
      <c r="N313" s="61" t="str">
        <f aca="false">IF(J313="PosK",SUMIFS(K:K,J:J,"eDNA",H:H,H313),"")</f>
        <v/>
      </c>
      <c r="P313" s="62"/>
      <c r="T313" s="63"/>
      <c r="W313" s="64"/>
    </row>
    <row r="314" customFormat="false" ht="14.25" hidden="false" customHeight="false" outlineLevel="0" collapsed="false">
      <c r="A314" s="0" t="s">
        <v>856</v>
      </c>
      <c r="B314" s="52" t="s">
        <v>1104</v>
      </c>
      <c r="C314" s="52" t="s">
        <v>743</v>
      </c>
      <c r="D314" s="53" t="n">
        <v>0.1</v>
      </c>
      <c r="E314" s="53" t="n">
        <v>20.5</v>
      </c>
      <c r="F314" s="0" t="s">
        <v>1053</v>
      </c>
      <c r="G314" s="0" t="str">
        <f aca="false">LEFT(B314,2)</f>
        <v>15</v>
      </c>
      <c r="H314" s="0" t="str">
        <f aca="false">I314&amp;"_"&amp;G314&amp;"_"&amp;F314</f>
        <v>Latterfrø_15_20180827_DL2018021_NordfynGym_koersel1</v>
      </c>
      <c r="I314" s="61" t="str">
        <f aca="false">MID(RIGHT(B314,LEN(B314)-3),1,FIND("_",RIGHT(B314,LEN(B314)-3))-1)</f>
        <v>Latterfrø</v>
      </c>
      <c r="J314" s="61" t="str">
        <f aca="false">TRIM(SUBSTITUTE(RIGHT(B314,FIND(I314,B314)+1),"_",""))</f>
        <v>PosK</v>
      </c>
      <c r="K314" s="0" t="n">
        <f aca="false">IFERROR(VALUE(SUBSTITUTE(E314,".",",")),E314)</f>
        <v>20.5</v>
      </c>
      <c r="L314" s="61" t="n">
        <f aca="false">IF(J314="PosK",SUMIFS(K:K,J:J,"PosK",H:H,H314),"")</f>
        <v>20.5</v>
      </c>
      <c r="M314" s="61" t="n">
        <f aca="false">IF(J314="PosK",SUMIFS(K:K,J:J,"NegK",H:H,H314),"")</f>
        <v>0</v>
      </c>
      <c r="N314" s="61" t="n">
        <f aca="false">IF(J314="PosK",SUMIFS(K:K,J:J,"eDNA",H:H,H314),"")</f>
        <v>0</v>
      </c>
      <c r="P314" s="62" t="n">
        <f aca="false">IF(K316="No Ct",0,K316)</f>
        <v>0</v>
      </c>
      <c r="Q314" s="62" t="n">
        <f aca="false">IF(K317="No Ct",0,K317)</f>
        <v>0</v>
      </c>
      <c r="R314" s="0" t="str">
        <f aca="false">IF(AND(L314&gt;0,M314=0),"Valid","Invalid")</f>
        <v>Valid</v>
      </c>
      <c r="S314" s="0" t="str">
        <f aca="false">IF(OR(P314&gt;1,Q314&gt;1),"Present","Absent")</f>
        <v>Absent</v>
      </c>
      <c r="T314" s="63" t="str">
        <f aca="false">IF(OR(AND(P314&gt;1,P314&lt;41),AND(Q314&gt;1,Q314&lt;41)),"Ct&lt;41","Ct&gt;41")</f>
        <v>Ct&gt;41</v>
      </c>
      <c r="U314" s="0" t="str">
        <f aca="false">I314</f>
        <v>Latterfrø</v>
      </c>
      <c r="V314" s="0" t="str">
        <f aca="false">MID(F314,10,9)</f>
        <v>DL2018021</v>
      </c>
      <c r="W314" s="64" t="str">
        <f aca="false">V314&amp;"_"&amp;U314&amp;"_"&amp;R314&amp;"_"&amp;S314&amp;"_"&amp;T314</f>
        <v>DL2018021_Latterfrø_Valid_Absent_Ct&gt;41</v>
      </c>
    </row>
    <row r="315" customFormat="false" ht="14.25" hidden="false" customHeight="false" outlineLevel="0" collapsed="false">
      <c r="A315" s="0" t="s">
        <v>858</v>
      </c>
      <c r="B315" s="52" t="s">
        <v>1105</v>
      </c>
      <c r="C315" s="52" t="s">
        <v>747</v>
      </c>
      <c r="D315" s="53" t="n">
        <v>0.1</v>
      </c>
      <c r="E315" s="53" t="s">
        <v>748</v>
      </c>
      <c r="F315" s="0" t="s">
        <v>1053</v>
      </c>
      <c r="G315" s="0" t="str">
        <f aca="false">LEFT(B315,2)</f>
        <v>15</v>
      </c>
      <c r="H315" s="0" t="str">
        <f aca="false">I315&amp;"_"&amp;G315&amp;"_"&amp;F315</f>
        <v>Latterfrø_15_20180827_DL2018021_NordfynGym_koersel1</v>
      </c>
      <c r="I315" s="61" t="str">
        <f aca="false">MID(RIGHT(B315,LEN(B315)-3),1,FIND("_",RIGHT(B315,LEN(B315)-3))-1)</f>
        <v>Latterfrø</v>
      </c>
      <c r="J315" s="61" t="str">
        <f aca="false">TRIM(SUBSTITUTE(RIGHT(B315,FIND(I315,B315)+1),"_",""))</f>
        <v>NegK</v>
      </c>
      <c r="K315" s="0" t="str">
        <f aca="false">IFERROR(VALUE(SUBSTITUTE(E315,".",",")),E315)</f>
        <v>No Ct</v>
      </c>
      <c r="L315" s="61" t="str">
        <f aca="false">IF(J315="PosK",SUMIFS(K:K,J:J,"PosK",H:H,H315),"")</f>
        <v/>
      </c>
      <c r="M315" s="61" t="str">
        <f aca="false">IF(J315="PosK",SUMIFS(K:K,J:J,"NegK",H:H,H315),"")</f>
        <v/>
      </c>
      <c r="N315" s="61" t="str">
        <f aca="false">IF(J315="PosK",SUMIFS(K:K,J:J,"eDNA",H:H,H315),"")</f>
        <v/>
      </c>
    </row>
    <row r="316" customFormat="false" ht="14.25" hidden="false" customHeight="false" outlineLevel="0" collapsed="false">
      <c r="A316" s="0" t="s">
        <v>860</v>
      </c>
      <c r="B316" s="52" t="s">
        <v>1106</v>
      </c>
      <c r="C316" s="52" t="s">
        <v>751</v>
      </c>
      <c r="D316" s="53" t="n">
        <v>0.1</v>
      </c>
      <c r="E316" s="53" t="s">
        <v>748</v>
      </c>
      <c r="F316" s="0" t="s">
        <v>1053</v>
      </c>
      <c r="G316" s="0" t="str">
        <f aca="false">LEFT(B316,2)</f>
        <v>15</v>
      </c>
      <c r="H316" s="0" t="str">
        <f aca="false">I316&amp;"_"&amp;G316&amp;"_"&amp;F316</f>
        <v>Latterfrø_15_20180827_DL2018021_NordfynGym_koersel1</v>
      </c>
      <c r="I316" s="61" t="str">
        <f aca="false">MID(RIGHT(B316,LEN(B316)-3),1,FIND("_",RIGHT(B316,LEN(B316)-3))-1)</f>
        <v>Latterfrø</v>
      </c>
      <c r="J316" s="61" t="str">
        <f aca="false">TRIM(SUBSTITUTE(RIGHT(B316,FIND(I316,B316)+1),"_",""))</f>
        <v>eDNA</v>
      </c>
      <c r="K316" s="0" t="str">
        <f aca="false">IFERROR(VALUE(SUBSTITUTE(E316,".",",")),E316)</f>
        <v>No Ct</v>
      </c>
      <c r="L316" s="61" t="str">
        <f aca="false">IF(J316="PosK",SUMIFS(K:K,J:J,"PosK",H:H,H316),"")</f>
        <v/>
      </c>
      <c r="M316" s="61" t="str">
        <f aca="false">IF(J316="PosK",SUMIFS(K:K,J:J,"NegK",H:H,H316),"")</f>
        <v/>
      </c>
      <c r="N316" s="61" t="str">
        <f aca="false">IF(J316="PosK",SUMIFS(K:K,J:J,"eDNA",H:H,H316),"")</f>
        <v/>
      </c>
      <c r="Q316" s="62"/>
    </row>
    <row r="317" customFormat="false" ht="14.25" hidden="false" customHeight="false" outlineLevel="0" collapsed="false">
      <c r="A317" s="0" t="s">
        <v>862</v>
      </c>
      <c r="B317" s="52" t="s">
        <v>1106</v>
      </c>
      <c r="C317" s="52" t="s">
        <v>751</v>
      </c>
      <c r="D317" s="53" t="n">
        <v>0.1</v>
      </c>
      <c r="E317" s="53" t="s">
        <v>748</v>
      </c>
      <c r="F317" s="0" t="s">
        <v>1053</v>
      </c>
      <c r="G317" s="0" t="str">
        <f aca="false">LEFT(B317,2)</f>
        <v>15</v>
      </c>
      <c r="H317" s="0" t="str">
        <f aca="false">I317&amp;"_"&amp;G317&amp;"_"&amp;F317</f>
        <v>Latterfrø_15_20180827_DL2018021_NordfynGym_koersel1</v>
      </c>
      <c r="I317" s="61" t="str">
        <f aca="false">MID(RIGHT(B317,LEN(B317)-3),1,FIND("_",RIGHT(B317,LEN(B317)-3))-1)</f>
        <v>Latterfrø</v>
      </c>
      <c r="J317" s="61" t="str">
        <f aca="false">TRIM(SUBSTITUTE(RIGHT(B317,FIND(I317,B317)+1),"_",""))</f>
        <v>eDNA</v>
      </c>
      <c r="K317" s="0" t="str">
        <f aca="false">IFERROR(VALUE(SUBSTITUTE(E317,".",",")),E317)</f>
        <v>No Ct</v>
      </c>
      <c r="L317" s="61" t="str">
        <f aca="false">IF(J317="PosK",SUMIFS(K:K,J:J,"PosK",H:H,H317),"")</f>
        <v/>
      </c>
      <c r="M317" s="61" t="str">
        <f aca="false">IF(J317="PosK",SUMIFS(K:K,J:J,"NegK",H:H,H317),"")</f>
        <v/>
      </c>
      <c r="N317" s="61" t="str">
        <f aca="false">IF(J317="PosK",SUMIFS(K:K,J:J,"eDNA",H:H,H317),"")</f>
        <v/>
      </c>
      <c r="P317" s="62"/>
      <c r="T317" s="63"/>
      <c r="W317" s="64"/>
    </row>
    <row r="318" customFormat="false" ht="14.25" hidden="false" customHeight="false" outlineLevel="0" collapsed="false">
      <c r="A318" s="0" t="s">
        <v>863</v>
      </c>
      <c r="B318" s="52" t="s">
        <v>1107</v>
      </c>
      <c r="C318" s="52" t="s">
        <v>743</v>
      </c>
      <c r="D318" s="53" t="n">
        <v>0.1</v>
      </c>
      <c r="E318" s="53" t="s">
        <v>748</v>
      </c>
      <c r="F318" s="0" t="s">
        <v>1053</v>
      </c>
      <c r="G318" s="0" t="str">
        <f aca="false">LEFT(B318,2)</f>
        <v>16</v>
      </c>
      <c r="H318" s="0" t="str">
        <f aca="false">I318&amp;"_"&amp;G318&amp;"_"&amp;F318</f>
        <v>Spidssnudetfroe_16_20180827_DL2018021_NordfynGym_koersel1</v>
      </c>
      <c r="I318" s="61" t="str">
        <f aca="false">MID(RIGHT(B318,LEN(B318)-3),1,FIND("_",RIGHT(B318,LEN(B318)-3))-1)</f>
        <v>Spidssnudetfroe</v>
      </c>
      <c r="J318" s="61" t="str">
        <f aca="false">TRIM(SUBSTITUTE(RIGHT(B318,FIND(I318,B318)+1),"_",""))</f>
        <v>PosK</v>
      </c>
      <c r="K318" s="0" t="str">
        <f aca="false">IFERROR(VALUE(SUBSTITUTE(E318,".",",")),E318)</f>
        <v>No Ct</v>
      </c>
      <c r="L318" s="61" t="n">
        <f aca="false">IF(J318="PosK",SUMIFS(K:K,J:J,"PosK",H:H,H318),"")</f>
        <v>0</v>
      </c>
      <c r="M318" s="61" t="n">
        <f aca="false">IF(J318="PosK",SUMIFS(K:K,J:J,"NegK",H:H,H318),"")</f>
        <v>0</v>
      </c>
      <c r="N318" s="61" t="n">
        <f aca="false">IF(J318="PosK",SUMIFS(K:K,J:J,"eDNA",H:H,H318),"")</f>
        <v>0</v>
      </c>
      <c r="P318" s="62" t="n">
        <f aca="false">IF(K320="No Ct",0,K320)</f>
        <v>0</v>
      </c>
      <c r="Q318" s="62" t="n">
        <f aca="false">IF(K321="No Ct",0,K321)</f>
        <v>0</v>
      </c>
      <c r="R318" s="0" t="str">
        <f aca="false">IF(AND(L318&gt;0,M318=0),"Valid","Invalid")</f>
        <v>Invalid</v>
      </c>
      <c r="S318" s="0" t="str">
        <f aca="false">IF(OR(P318&gt;1,Q318&gt;1),"Present","Absent")</f>
        <v>Absent</v>
      </c>
      <c r="T318" s="63" t="str">
        <f aca="false">IF(OR(AND(P318&gt;1,P318&lt;41),AND(Q318&gt;1,Q318&lt;41)),"Ct&lt;41","Ct&gt;41")</f>
        <v>Ct&gt;41</v>
      </c>
      <c r="U318" s="0" t="str">
        <f aca="false">I318</f>
        <v>Spidssnudetfroe</v>
      </c>
      <c r="V318" s="0" t="str">
        <f aca="false">MID(F318,10,9)</f>
        <v>DL2018021</v>
      </c>
      <c r="W318" s="64" t="str">
        <f aca="false">V318&amp;"_"&amp;U318&amp;"_"&amp;R318&amp;"_"&amp;S318&amp;"_"&amp;T318</f>
        <v>DL2018021_Spidssnudetfroe_Invalid_Absent_Ct&gt;41</v>
      </c>
    </row>
    <row r="319" customFormat="false" ht="14.25" hidden="false" customHeight="false" outlineLevel="0" collapsed="false">
      <c r="A319" s="0" t="s">
        <v>865</v>
      </c>
      <c r="B319" s="52" t="s">
        <v>1108</v>
      </c>
      <c r="C319" s="52" t="s">
        <v>747</v>
      </c>
      <c r="D319" s="53" t="n">
        <v>0.1</v>
      </c>
      <c r="E319" s="53" t="s">
        <v>748</v>
      </c>
      <c r="F319" s="0" t="s">
        <v>1053</v>
      </c>
      <c r="G319" s="0" t="str">
        <f aca="false">LEFT(B319,2)</f>
        <v>16</v>
      </c>
      <c r="H319" s="0" t="str">
        <f aca="false">I319&amp;"_"&amp;G319&amp;"_"&amp;F319</f>
        <v>Spidssnudetfroe_16_20180827_DL2018021_NordfynGym_koersel1</v>
      </c>
      <c r="I319" s="61" t="str">
        <f aca="false">MID(RIGHT(B319,LEN(B319)-3),1,FIND("_",RIGHT(B319,LEN(B319)-3))-1)</f>
        <v>Spidssnudetfroe</v>
      </c>
      <c r="J319" s="61" t="str">
        <f aca="false">TRIM(SUBSTITUTE(RIGHT(B319,FIND(I319,B319)+1),"_",""))</f>
        <v>NegK</v>
      </c>
      <c r="K319" s="0" t="str">
        <f aca="false">IFERROR(VALUE(SUBSTITUTE(E319,".",",")),E319)</f>
        <v>No Ct</v>
      </c>
      <c r="L319" s="61" t="str">
        <f aca="false">IF(J319="PosK",SUMIFS(K:K,J:J,"PosK",H:H,H319),"")</f>
        <v/>
      </c>
      <c r="M319" s="61" t="str">
        <f aca="false">IF(J319="PosK",SUMIFS(K:K,J:J,"NegK",H:H,H319),"")</f>
        <v/>
      </c>
      <c r="N319" s="61" t="str">
        <f aca="false">IF(J319="PosK",SUMIFS(K:K,J:J,"eDNA",H:H,H319),"")</f>
        <v/>
      </c>
    </row>
    <row r="320" customFormat="false" ht="14.25" hidden="false" customHeight="false" outlineLevel="0" collapsed="false">
      <c r="A320" s="0" t="s">
        <v>867</v>
      </c>
      <c r="B320" s="52" t="s">
        <v>1109</v>
      </c>
      <c r="C320" s="52" t="s">
        <v>751</v>
      </c>
      <c r="D320" s="53" t="n">
        <v>0.1</v>
      </c>
      <c r="E320" s="53" t="s">
        <v>748</v>
      </c>
      <c r="F320" s="0" t="s">
        <v>1053</v>
      </c>
      <c r="G320" s="0" t="str">
        <f aca="false">LEFT(B320,2)</f>
        <v>16</v>
      </c>
      <c r="H320" s="0" t="str">
        <f aca="false">I320&amp;"_"&amp;G320&amp;"_"&amp;F320</f>
        <v>Spidssnudetfroe_16_20180827_DL2018021_NordfynGym_koersel1</v>
      </c>
      <c r="I320" s="61" t="str">
        <f aca="false">MID(RIGHT(B320,LEN(B320)-3),1,FIND("_",RIGHT(B320,LEN(B320)-3))-1)</f>
        <v>Spidssnudetfroe</v>
      </c>
      <c r="J320" s="61" t="str">
        <f aca="false">TRIM(SUBSTITUTE(RIGHT(B320,FIND(I320,B320)+1),"_",""))</f>
        <v>eDNA</v>
      </c>
      <c r="K320" s="0" t="str">
        <f aca="false">IFERROR(VALUE(SUBSTITUTE(E320,".",",")),E320)</f>
        <v>No Ct</v>
      </c>
      <c r="L320" s="61" t="str">
        <f aca="false">IF(J320="PosK",SUMIFS(K:K,J:J,"PosK",H:H,H320),"")</f>
        <v/>
      </c>
      <c r="M320" s="61" t="str">
        <f aca="false">IF(J320="PosK",SUMIFS(K:K,J:J,"NegK",H:H,H320),"")</f>
        <v/>
      </c>
      <c r="N320" s="61" t="str">
        <f aca="false">IF(J320="PosK",SUMIFS(K:K,J:J,"eDNA",H:H,H320),"")</f>
        <v/>
      </c>
      <c r="Q320" s="62"/>
    </row>
    <row r="321" customFormat="false" ht="14.25" hidden="false" customHeight="false" outlineLevel="0" collapsed="false">
      <c r="A321" s="0" t="s">
        <v>869</v>
      </c>
      <c r="B321" s="52" t="s">
        <v>1109</v>
      </c>
      <c r="C321" s="52" t="s">
        <v>751</v>
      </c>
      <c r="D321" s="53" t="n">
        <v>0.1</v>
      </c>
      <c r="E321" s="53" t="s">
        <v>748</v>
      </c>
      <c r="F321" s="0" t="s">
        <v>1053</v>
      </c>
      <c r="G321" s="0" t="str">
        <f aca="false">LEFT(B321,2)</f>
        <v>16</v>
      </c>
      <c r="H321" s="0" t="str">
        <f aca="false">I321&amp;"_"&amp;G321&amp;"_"&amp;F321</f>
        <v>Spidssnudetfroe_16_20180827_DL2018021_NordfynGym_koersel1</v>
      </c>
      <c r="I321" s="61" t="str">
        <f aca="false">MID(RIGHT(B321,LEN(B321)-3),1,FIND("_",RIGHT(B321,LEN(B321)-3))-1)</f>
        <v>Spidssnudetfroe</v>
      </c>
      <c r="J321" s="61" t="str">
        <f aca="false">TRIM(SUBSTITUTE(RIGHT(B321,FIND(I321,B321)+1),"_",""))</f>
        <v>eDNA</v>
      </c>
      <c r="K321" s="0" t="str">
        <f aca="false">IFERROR(VALUE(SUBSTITUTE(E321,".",",")),E321)</f>
        <v>No Ct</v>
      </c>
      <c r="L321" s="61" t="str">
        <f aca="false">IF(J321="PosK",SUMIFS(K:K,J:J,"PosK",H:H,H321),"")</f>
        <v/>
      </c>
      <c r="M321" s="61" t="str">
        <f aca="false">IF(J321="PosK",SUMIFS(K:K,J:J,"NegK",H:H,H321),"")</f>
        <v/>
      </c>
      <c r="N321" s="61" t="str">
        <f aca="false">IF(J321="PosK",SUMIFS(K:K,J:J,"eDNA",H:H,H321),"")</f>
        <v/>
      </c>
      <c r="P321" s="62"/>
      <c r="T321" s="63"/>
      <c r="W321" s="64"/>
    </row>
    <row r="322" customFormat="false" ht="14.25" hidden="false" customHeight="false" outlineLevel="0" collapsed="false">
      <c r="A322" s="0" t="s">
        <v>870</v>
      </c>
      <c r="B322" s="52" t="s">
        <v>1110</v>
      </c>
      <c r="C322" s="52" t="s">
        <v>743</v>
      </c>
      <c r="D322" s="53" t="n">
        <v>0.1</v>
      </c>
      <c r="E322" s="53" t="n">
        <v>30.23</v>
      </c>
      <c r="F322" s="0" t="s">
        <v>1053</v>
      </c>
      <c r="G322" s="0" t="str">
        <f aca="false">LEFT(B322,2)</f>
        <v>17</v>
      </c>
      <c r="H322" s="0" t="str">
        <f aca="false">I322&amp;"_"&amp;G322&amp;"_"&amp;F322</f>
        <v>Spidssnudetfroe_17_20180827_DL2018021_NordfynGym_koersel1</v>
      </c>
      <c r="I322" s="61" t="str">
        <f aca="false">MID(RIGHT(B322,LEN(B322)-3),1,FIND("_",RIGHT(B322,LEN(B322)-3))-1)</f>
        <v>Spidssnudetfroe</v>
      </c>
      <c r="J322" s="61" t="str">
        <f aca="false">TRIM(SUBSTITUTE(RIGHT(B322,FIND(I322,B322)+1),"_",""))</f>
        <v>PosK</v>
      </c>
      <c r="K322" s="0" t="n">
        <f aca="false">IFERROR(VALUE(SUBSTITUTE(E322,".",",")),E322)</f>
        <v>30.23</v>
      </c>
      <c r="L322" s="61" t="n">
        <f aca="false">IF(J322="PosK",SUMIFS(K:K,J:J,"PosK",H:H,H322),"")</f>
        <v>30.23</v>
      </c>
      <c r="M322" s="61" t="n">
        <f aca="false">IF(J322="PosK",SUMIFS(K:K,J:J,"NegK",H:H,H322),"")</f>
        <v>0</v>
      </c>
      <c r="N322" s="61" t="n">
        <f aca="false">IF(J322="PosK",SUMIFS(K:K,J:J,"eDNA",H:H,H322),"")</f>
        <v>0</v>
      </c>
      <c r="P322" s="62" t="n">
        <f aca="false">IF(K324="No Ct",0,K324)</f>
        <v>0</v>
      </c>
      <c r="Q322" s="62" t="n">
        <f aca="false">IF(K325="No Ct",0,K325)</f>
        <v>0</v>
      </c>
      <c r="R322" s="0" t="str">
        <f aca="false">IF(AND(L322&gt;0,M322=0),"Valid","Invalid")</f>
        <v>Valid</v>
      </c>
      <c r="S322" s="0" t="str">
        <f aca="false">IF(OR(P322&gt;1,Q322&gt;1),"Present","Absent")</f>
        <v>Absent</v>
      </c>
      <c r="T322" s="63" t="str">
        <f aca="false">IF(OR(AND(P322&gt;1,P322&lt;41),AND(Q322&gt;1,Q322&lt;41)),"Ct&lt;41","Ct&gt;41")</f>
        <v>Ct&gt;41</v>
      </c>
      <c r="U322" s="0" t="str">
        <f aca="false">I322</f>
        <v>Spidssnudetfroe</v>
      </c>
      <c r="V322" s="0" t="str">
        <f aca="false">MID(F322,10,9)</f>
        <v>DL2018021</v>
      </c>
      <c r="W322" s="64" t="str">
        <f aca="false">V322&amp;"_"&amp;U322&amp;"_"&amp;R322&amp;"_"&amp;S322&amp;"_"&amp;T322</f>
        <v>DL2018021_Spidssnudetfroe_Valid_Absent_Ct&gt;41</v>
      </c>
    </row>
    <row r="323" customFormat="false" ht="14.25" hidden="false" customHeight="false" outlineLevel="0" collapsed="false">
      <c r="A323" s="0" t="s">
        <v>872</v>
      </c>
      <c r="B323" s="52" t="s">
        <v>1111</v>
      </c>
      <c r="C323" s="52" t="s">
        <v>747</v>
      </c>
      <c r="D323" s="53" t="n">
        <v>0.1</v>
      </c>
      <c r="E323" s="53" t="s">
        <v>748</v>
      </c>
      <c r="F323" s="0" t="s">
        <v>1053</v>
      </c>
      <c r="G323" s="0" t="str">
        <f aca="false">LEFT(B323,2)</f>
        <v>17</v>
      </c>
      <c r="H323" s="0" t="str">
        <f aca="false">I323&amp;"_"&amp;G323&amp;"_"&amp;F323</f>
        <v>Spidssnudetfroe_17_20180827_DL2018021_NordfynGym_koersel1</v>
      </c>
      <c r="I323" s="61" t="str">
        <f aca="false">MID(RIGHT(B323,LEN(B323)-3),1,FIND("_",RIGHT(B323,LEN(B323)-3))-1)</f>
        <v>Spidssnudetfroe</v>
      </c>
      <c r="J323" s="61" t="str">
        <f aca="false">TRIM(SUBSTITUTE(RIGHT(B323,FIND(I323,B323)+1),"_",""))</f>
        <v>NegK</v>
      </c>
      <c r="K323" s="0" t="str">
        <f aca="false">IFERROR(VALUE(SUBSTITUTE(E323,".",",")),E323)</f>
        <v>No Ct</v>
      </c>
      <c r="L323" s="61" t="str">
        <f aca="false">IF(J323="PosK",SUMIFS(K:K,J:J,"PosK",H:H,H323),"")</f>
        <v/>
      </c>
      <c r="M323" s="61" t="str">
        <f aca="false">IF(J323="PosK",SUMIFS(K:K,J:J,"NegK",H:H,H323),"")</f>
        <v/>
      </c>
      <c r="N323" s="61" t="str">
        <f aca="false">IF(J323="PosK",SUMIFS(K:K,J:J,"eDNA",H:H,H323),"")</f>
        <v/>
      </c>
    </row>
    <row r="324" customFormat="false" ht="14.25" hidden="false" customHeight="false" outlineLevel="0" collapsed="false">
      <c r="A324" s="0" t="s">
        <v>874</v>
      </c>
      <c r="B324" s="52" t="s">
        <v>1112</v>
      </c>
      <c r="C324" s="52" t="s">
        <v>751</v>
      </c>
      <c r="D324" s="53" t="n">
        <v>0.1</v>
      </c>
      <c r="E324" s="53" t="s">
        <v>748</v>
      </c>
      <c r="F324" s="0" t="s">
        <v>1053</v>
      </c>
      <c r="G324" s="0" t="str">
        <f aca="false">LEFT(B324,2)</f>
        <v>17</v>
      </c>
      <c r="H324" s="0" t="str">
        <f aca="false">I324&amp;"_"&amp;G324&amp;"_"&amp;F324</f>
        <v>Spidssnudetfroe_17_20180827_DL2018021_NordfynGym_koersel1</v>
      </c>
      <c r="I324" s="61" t="str">
        <f aca="false">MID(RIGHT(B324,LEN(B324)-3),1,FIND("_",RIGHT(B324,LEN(B324)-3))-1)</f>
        <v>Spidssnudetfroe</v>
      </c>
      <c r="J324" s="61" t="str">
        <f aca="false">TRIM(SUBSTITUTE(RIGHT(B324,FIND(I324,B324)+1),"_",""))</f>
        <v>eDNA</v>
      </c>
      <c r="K324" s="0" t="str">
        <f aca="false">IFERROR(VALUE(SUBSTITUTE(E324,".",",")),E324)</f>
        <v>No Ct</v>
      </c>
      <c r="L324" s="61" t="str">
        <f aca="false">IF(J324="PosK",SUMIFS(K:K,J:J,"PosK",H:H,H324),"")</f>
        <v/>
      </c>
      <c r="M324" s="61" t="str">
        <f aca="false">IF(J324="PosK",SUMIFS(K:K,J:J,"NegK",H:H,H324),"")</f>
        <v/>
      </c>
      <c r="N324" s="61" t="str">
        <f aca="false">IF(J324="PosK",SUMIFS(K:K,J:J,"eDNA",H:H,H324),"")</f>
        <v/>
      </c>
      <c r="Q324" s="62"/>
    </row>
    <row r="325" customFormat="false" ht="14.25" hidden="false" customHeight="false" outlineLevel="0" collapsed="false">
      <c r="A325" s="0" t="s">
        <v>876</v>
      </c>
      <c r="B325" s="52" t="s">
        <v>1112</v>
      </c>
      <c r="C325" s="52" t="s">
        <v>751</v>
      </c>
      <c r="D325" s="53" t="n">
        <v>0.1</v>
      </c>
      <c r="E325" s="53" t="s">
        <v>748</v>
      </c>
      <c r="F325" s="0" t="s">
        <v>1053</v>
      </c>
      <c r="G325" s="0" t="str">
        <f aca="false">LEFT(B325,2)</f>
        <v>17</v>
      </c>
      <c r="H325" s="0" t="str">
        <f aca="false">I325&amp;"_"&amp;G325&amp;"_"&amp;F325</f>
        <v>Spidssnudetfroe_17_20180827_DL2018021_NordfynGym_koersel1</v>
      </c>
      <c r="I325" s="61" t="str">
        <f aca="false">MID(RIGHT(B325,LEN(B325)-3),1,FIND("_",RIGHT(B325,LEN(B325)-3))-1)</f>
        <v>Spidssnudetfroe</v>
      </c>
      <c r="J325" s="61" t="str">
        <f aca="false">TRIM(SUBSTITUTE(RIGHT(B325,FIND(I325,B325)+1),"_",""))</f>
        <v>eDNA</v>
      </c>
      <c r="K325" s="0" t="str">
        <f aca="false">IFERROR(VALUE(SUBSTITUTE(E325,".",",")),E325)</f>
        <v>No Ct</v>
      </c>
      <c r="L325" s="61" t="str">
        <f aca="false">IF(J325="PosK",SUMIFS(K:K,J:J,"PosK",H:H,H325),"")</f>
        <v/>
      </c>
      <c r="M325" s="61" t="str">
        <f aca="false">IF(J325="PosK",SUMIFS(K:K,J:J,"NegK",H:H,H325),"")</f>
        <v/>
      </c>
      <c r="N325" s="61" t="str">
        <f aca="false">IF(J325="PosK",SUMIFS(K:K,J:J,"eDNA",H:H,H325),"")</f>
        <v/>
      </c>
      <c r="P325" s="62"/>
      <c r="T325" s="63"/>
      <c r="W325" s="64"/>
    </row>
    <row r="326" customFormat="false" ht="14.25" hidden="false" customHeight="false" outlineLevel="0" collapsed="false">
      <c r="A326" s="0" t="s">
        <v>877</v>
      </c>
      <c r="B326" s="52" t="s">
        <v>1113</v>
      </c>
      <c r="C326" s="52" t="s">
        <v>743</v>
      </c>
      <c r="D326" s="53" t="n">
        <v>0.1</v>
      </c>
      <c r="E326" s="53" t="s">
        <v>748</v>
      </c>
      <c r="F326" s="0" t="s">
        <v>1053</v>
      </c>
      <c r="G326" s="0" t="str">
        <f aca="false">LEFT(B326,2)</f>
        <v>18</v>
      </c>
      <c r="H326" s="0" t="str">
        <f aca="false">I326&amp;"_"&amp;G326&amp;"_"&amp;F326</f>
        <v>KortbenetGroenFroe_18_20180827_DL2018021_NordfynGym_koersel1</v>
      </c>
      <c r="I326" s="61" t="str">
        <f aca="false">MID(RIGHT(B326,LEN(B326)-3),1,FIND("_",RIGHT(B326,LEN(B326)-3))-1)</f>
        <v>KortbenetGroenFroe</v>
      </c>
      <c r="J326" s="61" t="str">
        <f aca="false">TRIM(SUBSTITUTE(RIGHT(B326,FIND(I326,B326)+1),"_",""))</f>
        <v>PosK</v>
      </c>
      <c r="K326" s="0" t="str">
        <f aca="false">IFERROR(VALUE(SUBSTITUTE(E326,".",",")),E326)</f>
        <v>No Ct</v>
      </c>
      <c r="L326" s="61" t="n">
        <f aca="false">IF(J326="PosK",SUMIFS(K:K,J:J,"PosK",H:H,H326),"")</f>
        <v>0</v>
      </c>
      <c r="M326" s="61" t="n">
        <f aca="false">IF(J326="PosK",SUMIFS(K:K,J:J,"NegK",H:H,H326),"")</f>
        <v>0</v>
      </c>
      <c r="N326" s="61" t="n">
        <f aca="false">IF(J326="PosK",SUMIFS(K:K,J:J,"eDNA",H:H,H326),"")</f>
        <v>0</v>
      </c>
      <c r="P326" s="62" t="n">
        <f aca="false">IF(K328="No Ct",0,K328)</f>
        <v>0</v>
      </c>
      <c r="Q326" s="62" t="n">
        <f aca="false">IF(K329="No Ct",0,K329)</f>
        <v>0</v>
      </c>
      <c r="R326" s="0" t="str">
        <f aca="false">IF(AND(L326&gt;0,M326=0),"Valid","Invalid")</f>
        <v>Invalid</v>
      </c>
      <c r="S326" s="0" t="str">
        <f aca="false">IF(OR(P326&gt;1,Q326&gt;1),"Present","Absent")</f>
        <v>Absent</v>
      </c>
      <c r="T326" s="63" t="str">
        <f aca="false">IF(OR(AND(P326&gt;1,P326&lt;41),AND(Q326&gt;1,Q326&lt;41)),"Ct&lt;41","Ct&gt;41")</f>
        <v>Ct&gt;41</v>
      </c>
      <c r="U326" s="0" t="str">
        <f aca="false">I326</f>
        <v>KortbenetGroenFroe</v>
      </c>
      <c r="V326" s="0" t="str">
        <f aca="false">MID(F326,10,9)</f>
        <v>DL2018021</v>
      </c>
      <c r="W326" s="64" t="str">
        <f aca="false">V326&amp;"_"&amp;U326&amp;"_"&amp;R326&amp;"_"&amp;S326&amp;"_"&amp;T326</f>
        <v>DL2018021_KortbenetGroenFroe_Invalid_Absent_Ct&gt;41</v>
      </c>
    </row>
    <row r="327" customFormat="false" ht="14.25" hidden="false" customHeight="false" outlineLevel="0" collapsed="false">
      <c r="A327" s="0" t="s">
        <v>879</v>
      </c>
      <c r="B327" s="52" t="s">
        <v>1114</v>
      </c>
      <c r="C327" s="52" t="s">
        <v>747</v>
      </c>
      <c r="D327" s="53" t="n">
        <v>0.1</v>
      </c>
      <c r="E327" s="53" t="s">
        <v>748</v>
      </c>
      <c r="F327" s="0" t="s">
        <v>1053</v>
      </c>
      <c r="G327" s="0" t="str">
        <f aca="false">LEFT(B327,2)</f>
        <v>18</v>
      </c>
      <c r="H327" s="0" t="str">
        <f aca="false">I327&amp;"_"&amp;G327&amp;"_"&amp;F327</f>
        <v>KortbenetGroenFroe_18_20180827_DL2018021_NordfynGym_koersel1</v>
      </c>
      <c r="I327" s="61" t="str">
        <f aca="false">MID(RIGHT(B327,LEN(B327)-3),1,FIND("_",RIGHT(B327,LEN(B327)-3))-1)</f>
        <v>KortbenetGroenFroe</v>
      </c>
      <c r="J327" s="61" t="str">
        <f aca="false">TRIM(SUBSTITUTE(RIGHT(B327,FIND(I327,B327)+1),"_",""))</f>
        <v>NegK</v>
      </c>
      <c r="K327" s="0" t="str">
        <f aca="false">IFERROR(VALUE(SUBSTITUTE(E327,".",",")),E327)</f>
        <v>No Ct</v>
      </c>
      <c r="L327" s="61" t="str">
        <f aca="false">IF(J327="PosK",SUMIFS(K:K,J:J,"PosK",H:H,H327),"")</f>
        <v/>
      </c>
      <c r="M327" s="61" t="str">
        <f aca="false">IF(J327="PosK",SUMIFS(K:K,J:J,"NegK",H:H,H327),"")</f>
        <v/>
      </c>
      <c r="N327" s="61" t="str">
        <f aca="false">IF(J327="PosK",SUMIFS(K:K,J:J,"eDNA",H:H,H327),"")</f>
        <v/>
      </c>
    </row>
    <row r="328" customFormat="false" ht="14.25" hidden="false" customHeight="false" outlineLevel="0" collapsed="false">
      <c r="A328" s="0" t="s">
        <v>881</v>
      </c>
      <c r="B328" s="52" t="s">
        <v>1115</v>
      </c>
      <c r="C328" s="52" t="s">
        <v>751</v>
      </c>
      <c r="D328" s="53" t="n">
        <v>0.1</v>
      </c>
      <c r="E328" s="53" t="s">
        <v>748</v>
      </c>
      <c r="F328" s="0" t="s">
        <v>1053</v>
      </c>
      <c r="G328" s="0" t="str">
        <f aca="false">LEFT(B328,2)</f>
        <v>18</v>
      </c>
      <c r="H328" s="0" t="str">
        <f aca="false">I328&amp;"_"&amp;G328&amp;"_"&amp;F328</f>
        <v>KortbenetGroenFroe_18_20180827_DL2018021_NordfynGym_koersel1</v>
      </c>
      <c r="I328" s="61" t="str">
        <f aca="false">MID(RIGHT(B328,LEN(B328)-3),1,FIND("_",RIGHT(B328,LEN(B328)-3))-1)</f>
        <v>KortbenetGroenFroe</v>
      </c>
      <c r="J328" s="61" t="str">
        <f aca="false">TRIM(SUBSTITUTE(RIGHT(B328,FIND(I328,B328)+1),"_",""))</f>
        <v>eDNA</v>
      </c>
      <c r="K328" s="0" t="str">
        <f aca="false">IFERROR(VALUE(SUBSTITUTE(E328,".",",")),E328)</f>
        <v>No Ct</v>
      </c>
      <c r="L328" s="61" t="str">
        <f aca="false">IF(J328="PosK",SUMIFS(K:K,J:J,"PosK",H:H,H328),"")</f>
        <v/>
      </c>
      <c r="M328" s="61" t="str">
        <f aca="false">IF(J328="PosK",SUMIFS(K:K,J:J,"NegK",H:H,H328),"")</f>
        <v/>
      </c>
      <c r="N328" s="61" t="str">
        <f aca="false">IF(J328="PosK",SUMIFS(K:K,J:J,"eDNA",H:H,H328),"")</f>
        <v/>
      </c>
      <c r="Q328" s="62"/>
    </row>
    <row r="329" customFormat="false" ht="14.25" hidden="false" customHeight="false" outlineLevel="0" collapsed="false">
      <c r="A329" s="0" t="s">
        <v>883</v>
      </c>
      <c r="B329" s="52" t="s">
        <v>1115</v>
      </c>
      <c r="C329" s="52" t="s">
        <v>751</v>
      </c>
      <c r="D329" s="53" t="n">
        <v>0.1</v>
      </c>
      <c r="E329" s="53" t="s">
        <v>748</v>
      </c>
      <c r="F329" s="0" t="s">
        <v>1053</v>
      </c>
      <c r="G329" s="0" t="str">
        <f aca="false">LEFT(B329,2)</f>
        <v>18</v>
      </c>
      <c r="H329" s="0" t="str">
        <f aca="false">I329&amp;"_"&amp;G329&amp;"_"&amp;F329</f>
        <v>KortbenetGroenFroe_18_20180827_DL2018021_NordfynGym_koersel1</v>
      </c>
      <c r="I329" s="61" t="str">
        <f aca="false">MID(RIGHT(B329,LEN(B329)-3),1,FIND("_",RIGHT(B329,LEN(B329)-3))-1)</f>
        <v>KortbenetGroenFroe</v>
      </c>
      <c r="J329" s="61" t="str">
        <f aca="false">TRIM(SUBSTITUTE(RIGHT(B329,FIND(I329,B329)+1),"_",""))</f>
        <v>eDNA</v>
      </c>
      <c r="K329" s="0" t="str">
        <f aca="false">IFERROR(VALUE(SUBSTITUTE(E329,".",",")),E329)</f>
        <v>No Ct</v>
      </c>
      <c r="L329" s="61" t="str">
        <f aca="false">IF(J329="PosK",SUMIFS(K:K,J:J,"PosK",H:H,H329),"")</f>
        <v/>
      </c>
      <c r="M329" s="61" t="str">
        <f aca="false">IF(J329="PosK",SUMIFS(K:K,J:J,"NegK",H:H,H329),"")</f>
        <v/>
      </c>
      <c r="N329" s="61" t="str">
        <f aca="false">IF(J329="PosK",SUMIFS(K:K,J:J,"eDNA",H:H,H329),"")</f>
        <v/>
      </c>
      <c r="P329" s="62"/>
      <c r="T329" s="63"/>
      <c r="W329" s="64"/>
    </row>
    <row r="330" customFormat="false" ht="14.25" hidden="false" customHeight="false" outlineLevel="0" collapsed="false">
      <c r="A330" s="0" t="s">
        <v>884</v>
      </c>
      <c r="B330" s="52" t="s">
        <v>1116</v>
      </c>
      <c r="C330" s="52" t="s">
        <v>743</v>
      </c>
      <c r="D330" s="53" t="n">
        <v>0.1</v>
      </c>
      <c r="E330" s="53" t="n">
        <v>23.91</v>
      </c>
      <c r="F330" s="0" t="s">
        <v>1053</v>
      </c>
      <c r="G330" s="0" t="str">
        <f aca="false">LEFT(B330,2)</f>
        <v>19</v>
      </c>
      <c r="H330" s="0" t="str">
        <f aca="false">I330&amp;"_"&amp;G330&amp;"_"&amp;F330</f>
        <v>ButsnudetFroe_19_20180827_DL2018021_NordfynGym_koersel1</v>
      </c>
      <c r="I330" s="61" t="str">
        <f aca="false">MID(RIGHT(B330,LEN(B330)-3),1,FIND("_",RIGHT(B330,LEN(B330)-3))-1)</f>
        <v>ButsnudetFroe</v>
      </c>
      <c r="J330" s="61" t="str">
        <f aca="false">TRIM(SUBSTITUTE(RIGHT(B330,FIND(I330,B330)+1),"_",""))</f>
        <v>PosK</v>
      </c>
      <c r="K330" s="0" t="n">
        <f aca="false">IFERROR(VALUE(SUBSTITUTE(E330,".",",")),E330)</f>
        <v>23.91</v>
      </c>
      <c r="L330" s="61" t="n">
        <f aca="false">IF(J330="PosK",SUMIFS(K:K,J:J,"PosK",H:H,H330),"")</f>
        <v>23.91</v>
      </c>
      <c r="M330" s="61" t="n">
        <f aca="false">IF(J330="PosK",SUMIFS(K:K,J:J,"NegK",H:H,H330),"")</f>
        <v>0</v>
      </c>
      <c r="N330" s="61" t="n">
        <f aca="false">IF(J330="PosK",SUMIFS(K:K,J:J,"eDNA",H:H,H330),"")</f>
        <v>83.2</v>
      </c>
      <c r="P330" s="62" t="n">
        <f aca="false">IF(K332="No Ct",0,K332)</f>
        <v>40.61</v>
      </c>
      <c r="Q330" s="62" t="n">
        <f aca="false">IF(K333="No Ct",0,K333)</f>
        <v>42.59</v>
      </c>
      <c r="R330" s="0" t="str">
        <f aca="false">IF(AND(L330&gt;0,M330=0),"Valid","Invalid")</f>
        <v>Valid</v>
      </c>
      <c r="S330" s="0" t="str">
        <f aca="false">IF(OR(P330&gt;1,Q330&gt;1),"Present","Absent")</f>
        <v>Present</v>
      </c>
      <c r="T330" s="63" t="str">
        <f aca="false">IF(OR(AND(P330&gt;1,P330&lt;41),AND(Q330&gt;1,Q330&lt;41)),"Ct&lt;41","Ct&gt;41")</f>
        <v>Ct&lt;41</v>
      </c>
      <c r="U330" s="0" t="str">
        <f aca="false">I330</f>
        <v>ButsnudetFroe</v>
      </c>
      <c r="V330" s="0" t="str">
        <f aca="false">MID(F330,10,9)</f>
        <v>DL2018021</v>
      </c>
      <c r="W330" s="64" t="str">
        <f aca="false">V330&amp;"_"&amp;U330&amp;"_"&amp;R330&amp;"_"&amp;S330&amp;"_"&amp;T330</f>
        <v>DL2018021_ButsnudetFroe_Valid_Present_Ct&lt;41</v>
      </c>
    </row>
    <row r="331" customFormat="false" ht="14.25" hidden="false" customHeight="false" outlineLevel="0" collapsed="false">
      <c r="A331" s="0" t="s">
        <v>886</v>
      </c>
      <c r="B331" s="52" t="s">
        <v>1117</v>
      </c>
      <c r="C331" s="52" t="s">
        <v>747</v>
      </c>
      <c r="D331" s="53" t="n">
        <v>0.1</v>
      </c>
      <c r="E331" s="53" t="s">
        <v>748</v>
      </c>
      <c r="F331" s="0" t="s">
        <v>1053</v>
      </c>
      <c r="G331" s="0" t="str">
        <f aca="false">LEFT(B331,2)</f>
        <v>19</v>
      </c>
      <c r="H331" s="0" t="str">
        <f aca="false">I331&amp;"_"&amp;G331&amp;"_"&amp;F331</f>
        <v>ButsnudetFroe_19_20180827_DL2018021_NordfynGym_koersel1</v>
      </c>
      <c r="I331" s="61" t="str">
        <f aca="false">MID(RIGHT(B331,LEN(B331)-3),1,FIND("_",RIGHT(B331,LEN(B331)-3))-1)</f>
        <v>ButsnudetFroe</v>
      </c>
      <c r="J331" s="61" t="str">
        <f aca="false">TRIM(SUBSTITUTE(RIGHT(B331,FIND(I331,B331)+1),"_",""))</f>
        <v>NegK</v>
      </c>
      <c r="K331" s="0" t="str">
        <f aca="false">IFERROR(VALUE(SUBSTITUTE(E331,".",",")),E331)</f>
        <v>No Ct</v>
      </c>
      <c r="L331" s="61" t="str">
        <f aca="false">IF(J331="PosK",SUMIFS(K:K,J:J,"PosK",H:H,H331),"")</f>
        <v/>
      </c>
      <c r="M331" s="61" t="str">
        <f aca="false">IF(J331="PosK",SUMIFS(K:K,J:J,"NegK",H:H,H331),"")</f>
        <v/>
      </c>
      <c r="N331" s="61" t="str">
        <f aca="false">IF(J331="PosK",SUMIFS(K:K,J:J,"eDNA",H:H,H331),"")</f>
        <v/>
      </c>
    </row>
    <row r="332" customFormat="false" ht="14.25" hidden="false" customHeight="false" outlineLevel="0" collapsed="false">
      <c r="A332" s="0" t="s">
        <v>888</v>
      </c>
      <c r="B332" s="52" t="s">
        <v>1118</v>
      </c>
      <c r="C332" s="52" t="s">
        <v>751</v>
      </c>
      <c r="D332" s="53" t="n">
        <v>0.1</v>
      </c>
      <c r="E332" s="53" t="n">
        <v>40.61</v>
      </c>
      <c r="F332" s="0" t="s">
        <v>1053</v>
      </c>
      <c r="G332" s="0" t="str">
        <f aca="false">LEFT(B332,2)</f>
        <v>19</v>
      </c>
      <c r="H332" s="0" t="str">
        <f aca="false">I332&amp;"_"&amp;G332&amp;"_"&amp;F332</f>
        <v>ButsnudetFroe_19_20180827_DL2018021_NordfynGym_koersel1</v>
      </c>
      <c r="I332" s="61" t="str">
        <f aca="false">MID(RIGHT(B332,LEN(B332)-3),1,FIND("_",RIGHT(B332,LEN(B332)-3))-1)</f>
        <v>ButsnudetFroe</v>
      </c>
      <c r="J332" s="61" t="str">
        <f aca="false">TRIM(SUBSTITUTE(RIGHT(B332,FIND(I332,B332)+1),"_",""))</f>
        <v>eDNA</v>
      </c>
      <c r="K332" s="0" t="n">
        <f aca="false">IFERROR(VALUE(SUBSTITUTE(E332,".",",")),E332)</f>
        <v>40.61</v>
      </c>
      <c r="L332" s="61" t="str">
        <f aca="false">IF(J332="PosK",SUMIFS(K:K,J:J,"PosK",H:H,H332),"")</f>
        <v/>
      </c>
      <c r="M332" s="61" t="str">
        <f aca="false">IF(J332="PosK",SUMIFS(K:K,J:J,"NegK",H:H,H332),"")</f>
        <v/>
      </c>
      <c r="N332" s="61" t="str">
        <f aca="false">IF(J332="PosK",SUMIFS(K:K,J:J,"eDNA",H:H,H332),"")</f>
        <v/>
      </c>
      <c r="Q332" s="62"/>
    </row>
    <row r="333" customFormat="false" ht="14.25" hidden="false" customHeight="false" outlineLevel="0" collapsed="false">
      <c r="A333" s="0" t="s">
        <v>890</v>
      </c>
      <c r="B333" s="52" t="s">
        <v>1118</v>
      </c>
      <c r="C333" s="52" t="s">
        <v>751</v>
      </c>
      <c r="D333" s="53" t="n">
        <v>0.1</v>
      </c>
      <c r="E333" s="53" t="n">
        <v>42.59</v>
      </c>
      <c r="F333" s="0" t="s">
        <v>1053</v>
      </c>
      <c r="G333" s="0" t="str">
        <f aca="false">LEFT(B333,2)</f>
        <v>19</v>
      </c>
      <c r="H333" s="0" t="str">
        <f aca="false">I333&amp;"_"&amp;G333&amp;"_"&amp;F333</f>
        <v>ButsnudetFroe_19_20180827_DL2018021_NordfynGym_koersel1</v>
      </c>
      <c r="I333" s="61" t="str">
        <f aca="false">MID(RIGHT(B333,LEN(B333)-3),1,FIND("_",RIGHT(B333,LEN(B333)-3))-1)</f>
        <v>ButsnudetFroe</v>
      </c>
      <c r="J333" s="61" t="str">
        <f aca="false">TRIM(SUBSTITUTE(RIGHT(B333,FIND(I333,B333)+1),"_",""))</f>
        <v>eDNA</v>
      </c>
      <c r="K333" s="0" t="n">
        <f aca="false">IFERROR(VALUE(SUBSTITUTE(E333,".",",")),E333)</f>
        <v>42.59</v>
      </c>
      <c r="L333" s="61" t="str">
        <f aca="false">IF(J333="PosK",SUMIFS(K:K,J:J,"PosK",H:H,H333),"")</f>
        <v/>
      </c>
      <c r="M333" s="61" t="str">
        <f aca="false">IF(J333="PosK",SUMIFS(K:K,J:J,"NegK",H:H,H333),"")</f>
        <v/>
      </c>
      <c r="N333" s="61" t="str">
        <f aca="false">IF(J333="PosK",SUMIFS(K:K,J:J,"eDNA",H:H,H333),"")</f>
        <v/>
      </c>
      <c r="P333" s="62"/>
      <c r="T333" s="63"/>
      <c r="W333" s="64"/>
    </row>
    <row r="334" customFormat="false" ht="14.25" hidden="false" customHeight="false" outlineLevel="0" collapsed="false">
      <c r="A334" s="0" t="s">
        <v>891</v>
      </c>
      <c r="B334" s="52" t="s">
        <v>1119</v>
      </c>
      <c r="C334" s="52" t="s">
        <v>743</v>
      </c>
      <c r="D334" s="53" t="n">
        <v>0.1</v>
      </c>
      <c r="E334" s="53" t="n">
        <v>26.45</v>
      </c>
      <c r="F334" s="0" t="s">
        <v>1053</v>
      </c>
      <c r="G334" s="0" t="str">
        <f aca="false">LEFT(B334,2)</f>
        <v>20</v>
      </c>
      <c r="H334" s="0" t="str">
        <f aca="false">I334&amp;"_"&amp;G334&amp;"_"&amp;F334</f>
        <v>ButsnudetFroe_20_20180827_DL2018021_NordfynGym_koersel1</v>
      </c>
      <c r="I334" s="61" t="str">
        <f aca="false">MID(RIGHT(B334,LEN(B334)-3),1,FIND("_",RIGHT(B334,LEN(B334)-3))-1)</f>
        <v>ButsnudetFroe</v>
      </c>
      <c r="J334" s="61" t="str">
        <f aca="false">TRIM(SUBSTITUTE(RIGHT(B334,FIND(I334,B334)+1),"_",""))</f>
        <v>PosK</v>
      </c>
      <c r="K334" s="0" t="n">
        <f aca="false">IFERROR(VALUE(SUBSTITUTE(E334,".",",")),E334)</f>
        <v>26.45</v>
      </c>
      <c r="L334" s="61" t="n">
        <f aca="false">IF(J334="PosK",SUMIFS(K:K,J:J,"PosK",H:H,H334),"")</f>
        <v>26.45</v>
      </c>
      <c r="M334" s="61" t="n">
        <f aca="false">IF(J334="PosK",SUMIFS(K:K,J:J,"NegK",H:H,H334),"")</f>
        <v>0</v>
      </c>
      <c r="N334" s="61" t="n">
        <f aca="false">IF(J334="PosK",SUMIFS(K:K,J:J,"eDNA",H:H,H334),"")</f>
        <v>88.24</v>
      </c>
      <c r="P334" s="62" t="n">
        <f aca="false">IF(K336="No Ct",0,K336)</f>
        <v>45.78</v>
      </c>
      <c r="Q334" s="62" t="n">
        <f aca="false">IF(K337="No Ct",0,K337)</f>
        <v>42.46</v>
      </c>
      <c r="R334" s="0" t="str">
        <f aca="false">IF(AND(L334&gt;0,M334=0),"Valid","Invalid")</f>
        <v>Valid</v>
      </c>
      <c r="S334" s="0" t="str">
        <f aca="false">IF(OR(P334&gt;1,Q334&gt;1),"Present","Absent")</f>
        <v>Present</v>
      </c>
      <c r="T334" s="63" t="str">
        <f aca="false">IF(OR(AND(P334&gt;1,P334&lt;41),AND(Q334&gt;1,Q334&lt;41)),"Ct&lt;41","Ct&gt;41")</f>
        <v>Ct&gt;41</v>
      </c>
      <c r="U334" s="0" t="str">
        <f aca="false">I334</f>
        <v>ButsnudetFroe</v>
      </c>
      <c r="V334" s="0" t="str">
        <f aca="false">MID(F334,10,9)</f>
        <v>DL2018021</v>
      </c>
      <c r="W334" s="64" t="str">
        <f aca="false">V334&amp;"_"&amp;U334&amp;"_"&amp;R334&amp;"_"&amp;S334&amp;"_"&amp;T334</f>
        <v>DL2018021_ButsnudetFroe_Valid_Present_Ct&gt;41</v>
      </c>
    </row>
    <row r="335" customFormat="false" ht="14.25" hidden="false" customHeight="false" outlineLevel="0" collapsed="false">
      <c r="A335" s="0" t="s">
        <v>893</v>
      </c>
      <c r="B335" s="52" t="s">
        <v>1120</v>
      </c>
      <c r="C335" s="52" t="s">
        <v>747</v>
      </c>
      <c r="D335" s="53" t="n">
        <v>0.1</v>
      </c>
      <c r="E335" s="53" t="s">
        <v>748</v>
      </c>
      <c r="F335" s="0" t="s">
        <v>1053</v>
      </c>
      <c r="G335" s="0" t="str">
        <f aca="false">LEFT(B335,2)</f>
        <v>20</v>
      </c>
      <c r="H335" s="0" t="str">
        <f aca="false">I335&amp;"_"&amp;G335&amp;"_"&amp;F335</f>
        <v>ButsnudetFroe_20_20180827_DL2018021_NordfynGym_koersel1</v>
      </c>
      <c r="I335" s="61" t="str">
        <f aca="false">MID(RIGHT(B335,LEN(B335)-3),1,FIND("_",RIGHT(B335,LEN(B335)-3))-1)</f>
        <v>ButsnudetFroe</v>
      </c>
      <c r="J335" s="61" t="str">
        <f aca="false">TRIM(SUBSTITUTE(RIGHT(B335,FIND(I335,B335)+1),"_",""))</f>
        <v>NegK</v>
      </c>
      <c r="K335" s="0" t="str">
        <f aca="false">IFERROR(VALUE(SUBSTITUTE(E335,".",",")),E335)</f>
        <v>No Ct</v>
      </c>
      <c r="L335" s="61" t="str">
        <f aca="false">IF(J335="PosK",SUMIFS(K:K,J:J,"PosK",H:H,H335),"")</f>
        <v/>
      </c>
      <c r="M335" s="61" t="str">
        <f aca="false">IF(J335="PosK",SUMIFS(K:K,J:J,"NegK",H:H,H335),"")</f>
        <v/>
      </c>
      <c r="N335" s="61" t="str">
        <f aca="false">IF(J335="PosK",SUMIFS(K:K,J:J,"eDNA",H:H,H335),"")</f>
        <v/>
      </c>
    </row>
    <row r="336" customFormat="false" ht="14.25" hidden="false" customHeight="false" outlineLevel="0" collapsed="false">
      <c r="A336" s="0" t="s">
        <v>895</v>
      </c>
      <c r="B336" s="52" t="s">
        <v>1121</v>
      </c>
      <c r="C336" s="52" t="s">
        <v>751</v>
      </c>
      <c r="D336" s="53" t="n">
        <v>0.1</v>
      </c>
      <c r="E336" s="53" t="n">
        <v>45.78</v>
      </c>
      <c r="F336" s="0" t="s">
        <v>1053</v>
      </c>
      <c r="G336" s="0" t="str">
        <f aca="false">LEFT(B336,2)</f>
        <v>20</v>
      </c>
      <c r="H336" s="0" t="str">
        <f aca="false">I336&amp;"_"&amp;G336&amp;"_"&amp;F336</f>
        <v>ButsnudetFroe_20_20180827_DL2018021_NordfynGym_koersel1</v>
      </c>
      <c r="I336" s="61" t="str">
        <f aca="false">MID(RIGHT(B336,LEN(B336)-3),1,FIND("_",RIGHT(B336,LEN(B336)-3))-1)</f>
        <v>ButsnudetFroe</v>
      </c>
      <c r="J336" s="61" t="str">
        <f aca="false">TRIM(SUBSTITUTE(RIGHT(B336,FIND(I336,B336)+1),"_",""))</f>
        <v>eDNA</v>
      </c>
      <c r="K336" s="0" t="n">
        <f aca="false">IFERROR(VALUE(SUBSTITUTE(E336,".",",")),E336)</f>
        <v>45.78</v>
      </c>
      <c r="L336" s="61" t="str">
        <f aca="false">IF(J336="PosK",SUMIFS(K:K,J:J,"PosK",H:H,H336),"")</f>
        <v/>
      </c>
      <c r="M336" s="61" t="str">
        <f aca="false">IF(J336="PosK",SUMIFS(K:K,J:J,"NegK",H:H,H336),"")</f>
        <v/>
      </c>
      <c r="N336" s="61" t="str">
        <f aca="false">IF(J336="PosK",SUMIFS(K:K,J:J,"eDNA",H:H,H336),"")</f>
        <v/>
      </c>
      <c r="Q336" s="62"/>
    </row>
    <row r="337" customFormat="false" ht="14.25" hidden="false" customHeight="false" outlineLevel="0" collapsed="false">
      <c r="A337" s="0" t="s">
        <v>897</v>
      </c>
      <c r="B337" s="52" t="s">
        <v>1121</v>
      </c>
      <c r="C337" s="52" t="s">
        <v>751</v>
      </c>
      <c r="D337" s="53" t="n">
        <v>0.1</v>
      </c>
      <c r="E337" s="53" t="n">
        <v>42.46</v>
      </c>
      <c r="F337" s="0" t="s">
        <v>1053</v>
      </c>
      <c r="G337" s="0" t="str">
        <f aca="false">LEFT(B337,2)</f>
        <v>20</v>
      </c>
      <c r="H337" s="0" t="str">
        <f aca="false">I337&amp;"_"&amp;G337&amp;"_"&amp;F337</f>
        <v>ButsnudetFroe_20_20180827_DL2018021_NordfynGym_koersel1</v>
      </c>
      <c r="I337" s="61" t="str">
        <f aca="false">MID(RIGHT(B337,LEN(B337)-3),1,FIND("_",RIGHT(B337,LEN(B337)-3))-1)</f>
        <v>ButsnudetFroe</v>
      </c>
      <c r="J337" s="61" t="str">
        <f aca="false">TRIM(SUBSTITUTE(RIGHT(B337,FIND(I337,B337)+1),"_",""))</f>
        <v>eDNA</v>
      </c>
      <c r="K337" s="0" t="n">
        <f aca="false">IFERROR(VALUE(SUBSTITUTE(E337,".",",")),E337)</f>
        <v>42.46</v>
      </c>
      <c r="L337" s="61" t="str">
        <f aca="false">IF(J337="PosK",SUMIFS(K:K,J:J,"PosK",H:H,H337),"")</f>
        <v/>
      </c>
      <c r="M337" s="61" t="str">
        <f aca="false">IF(J337="PosK",SUMIFS(K:K,J:J,"NegK",H:H,H337),"")</f>
        <v/>
      </c>
      <c r="N337" s="61" t="str">
        <f aca="false">IF(J337="PosK",SUMIFS(K:K,J:J,"eDNA",H:H,H337),"")</f>
        <v/>
      </c>
      <c r="P337" s="62"/>
      <c r="T337" s="63"/>
      <c r="W337" s="64"/>
    </row>
    <row r="338" customFormat="false" ht="14.25" hidden="false" customHeight="false" outlineLevel="0" collapsed="false">
      <c r="A338" s="0" t="s">
        <v>898</v>
      </c>
      <c r="B338" s="52" t="s">
        <v>1122</v>
      </c>
      <c r="C338" s="52" t="s">
        <v>743</v>
      </c>
      <c r="D338" s="53" t="n">
        <v>0.1</v>
      </c>
      <c r="E338" s="53" t="n">
        <v>26.37</v>
      </c>
      <c r="F338" s="0" t="s">
        <v>1053</v>
      </c>
      <c r="G338" s="0" t="str">
        <f aca="false">LEFT(B338,2)</f>
        <v>21</v>
      </c>
      <c r="H338" s="0" t="str">
        <f aca="false">I338&amp;"_"&amp;G338&amp;"_"&amp;F338</f>
        <v>LilleVandsalamander_21_20180827_DL2018021_NordfynGym_koersel1</v>
      </c>
      <c r="I338" s="61" t="str">
        <f aca="false">MID(RIGHT(B338,LEN(B338)-3),1,FIND("_",RIGHT(B338,LEN(B338)-3))-1)</f>
        <v>LilleVandsalamander</v>
      </c>
      <c r="J338" s="61" t="str">
        <f aca="false">TRIM(SUBSTITUTE(RIGHT(B338,FIND(I338,B338)+1),"_",""))</f>
        <v>PosK</v>
      </c>
      <c r="K338" s="0" t="n">
        <f aca="false">IFERROR(VALUE(SUBSTITUTE(E338,".",",")),E338)</f>
        <v>26.37</v>
      </c>
      <c r="L338" s="61" t="n">
        <f aca="false">IF(J338="PosK",SUMIFS(K:K,J:J,"PosK",H:H,H338),"")</f>
        <v>26.37</v>
      </c>
      <c r="M338" s="61" t="n">
        <f aca="false">IF(J338="PosK",SUMIFS(K:K,J:J,"NegK",H:H,H338),"")</f>
        <v>0</v>
      </c>
      <c r="N338" s="61" t="n">
        <f aca="false">IF(J338="PosK",SUMIFS(K:K,J:J,"eDNA",H:H,H338),"")</f>
        <v>79.39</v>
      </c>
      <c r="P338" s="62" t="n">
        <f aca="false">IF(K340="No Ct",0,K340)</f>
        <v>38.89</v>
      </c>
      <c r="Q338" s="62" t="n">
        <f aca="false">IF(K341="No Ct",0,K341)</f>
        <v>40.5</v>
      </c>
      <c r="R338" s="0" t="str">
        <f aca="false">IF(AND(L338&gt;0,M338=0),"Valid","Invalid")</f>
        <v>Valid</v>
      </c>
      <c r="S338" s="0" t="str">
        <f aca="false">IF(OR(P338&gt;1,Q338&gt;1),"Present","Absent")</f>
        <v>Present</v>
      </c>
      <c r="T338" s="63" t="str">
        <f aca="false">IF(OR(AND(P338&gt;1,P338&lt;41),AND(Q338&gt;1,Q338&lt;41)),"Ct&lt;41","Ct&gt;41")</f>
        <v>Ct&lt;41</v>
      </c>
      <c r="U338" s="0" t="str">
        <f aca="false">I338</f>
        <v>LilleVandsalamander</v>
      </c>
      <c r="V338" s="0" t="str">
        <f aca="false">MID(F338,10,9)</f>
        <v>DL2018021</v>
      </c>
      <c r="W338" s="64" t="str">
        <f aca="false">V338&amp;"_"&amp;U338&amp;"_"&amp;R338&amp;"_"&amp;S338&amp;"_"&amp;T338</f>
        <v>DL2018021_LilleVandsalamander_Valid_Present_Ct&lt;41</v>
      </c>
    </row>
    <row r="339" customFormat="false" ht="14.25" hidden="false" customHeight="false" outlineLevel="0" collapsed="false">
      <c r="A339" s="0" t="s">
        <v>900</v>
      </c>
      <c r="B339" s="52" t="s">
        <v>1123</v>
      </c>
      <c r="C339" s="52" t="s">
        <v>747</v>
      </c>
      <c r="D339" s="53" t="n">
        <v>0.1</v>
      </c>
      <c r="E339" s="53" t="s">
        <v>748</v>
      </c>
      <c r="F339" s="0" t="s">
        <v>1053</v>
      </c>
      <c r="G339" s="0" t="str">
        <f aca="false">LEFT(B339,2)</f>
        <v>21</v>
      </c>
      <c r="H339" s="0" t="str">
        <f aca="false">I339&amp;"_"&amp;G339&amp;"_"&amp;F339</f>
        <v>LilleVandsalamander_21_20180827_DL2018021_NordfynGym_koersel1</v>
      </c>
      <c r="I339" s="61" t="str">
        <f aca="false">MID(RIGHT(B339,LEN(B339)-3),1,FIND("_",RIGHT(B339,LEN(B339)-3))-1)</f>
        <v>LilleVandsalamander</v>
      </c>
      <c r="J339" s="61" t="str">
        <f aca="false">TRIM(SUBSTITUTE(RIGHT(B339,FIND(I339,B339)+1),"_",""))</f>
        <v>NegK</v>
      </c>
      <c r="K339" s="0" t="str">
        <f aca="false">IFERROR(VALUE(SUBSTITUTE(E339,".",",")),E339)</f>
        <v>No Ct</v>
      </c>
      <c r="L339" s="61" t="str">
        <f aca="false">IF(J339="PosK",SUMIFS(K:K,J:J,"PosK",H:H,H339),"")</f>
        <v/>
      </c>
      <c r="M339" s="61" t="str">
        <f aca="false">IF(J339="PosK",SUMIFS(K:K,J:J,"NegK",H:H,H339),"")</f>
        <v/>
      </c>
      <c r="N339" s="61" t="str">
        <f aca="false">IF(J339="PosK",SUMIFS(K:K,J:J,"eDNA",H:H,H339),"")</f>
        <v/>
      </c>
    </row>
    <row r="340" customFormat="false" ht="14.25" hidden="false" customHeight="false" outlineLevel="0" collapsed="false">
      <c r="A340" s="0" t="s">
        <v>902</v>
      </c>
      <c r="B340" s="52" t="s">
        <v>1124</v>
      </c>
      <c r="C340" s="52" t="s">
        <v>751</v>
      </c>
      <c r="D340" s="53" t="n">
        <v>0.1</v>
      </c>
      <c r="E340" s="53" t="n">
        <v>38.89</v>
      </c>
      <c r="F340" s="0" t="s">
        <v>1053</v>
      </c>
      <c r="G340" s="0" t="str">
        <f aca="false">LEFT(B340,2)</f>
        <v>21</v>
      </c>
      <c r="H340" s="0" t="str">
        <f aca="false">I340&amp;"_"&amp;G340&amp;"_"&amp;F340</f>
        <v>LilleVandsalamander_21_20180827_DL2018021_NordfynGym_koersel1</v>
      </c>
      <c r="I340" s="61" t="str">
        <f aca="false">MID(RIGHT(B340,LEN(B340)-3),1,FIND("_",RIGHT(B340,LEN(B340)-3))-1)</f>
        <v>LilleVandsalamander</v>
      </c>
      <c r="J340" s="61" t="str">
        <f aca="false">TRIM(SUBSTITUTE(RIGHT(B340,FIND(I340,B340)+1),"_",""))</f>
        <v>eDNA</v>
      </c>
      <c r="K340" s="0" t="n">
        <f aca="false">IFERROR(VALUE(SUBSTITUTE(E340,".",",")),E340)</f>
        <v>38.89</v>
      </c>
      <c r="L340" s="61" t="str">
        <f aca="false">IF(J340="PosK",SUMIFS(K:K,J:J,"PosK",H:H,H340),"")</f>
        <v/>
      </c>
      <c r="M340" s="61" t="str">
        <f aca="false">IF(J340="PosK",SUMIFS(K:K,J:J,"NegK",H:H,H340),"")</f>
        <v/>
      </c>
      <c r="N340" s="61" t="str">
        <f aca="false">IF(J340="PosK",SUMIFS(K:K,J:J,"eDNA",H:H,H340),"")</f>
        <v/>
      </c>
      <c r="Q340" s="62"/>
    </row>
    <row r="341" customFormat="false" ht="14.25" hidden="false" customHeight="false" outlineLevel="0" collapsed="false">
      <c r="A341" s="0" t="s">
        <v>904</v>
      </c>
      <c r="B341" s="52" t="s">
        <v>1124</v>
      </c>
      <c r="C341" s="52" t="s">
        <v>751</v>
      </c>
      <c r="D341" s="53" t="n">
        <v>0.1</v>
      </c>
      <c r="E341" s="53" t="n">
        <v>40.5</v>
      </c>
      <c r="F341" s="0" t="s">
        <v>1053</v>
      </c>
      <c r="G341" s="0" t="str">
        <f aca="false">LEFT(B341,2)</f>
        <v>21</v>
      </c>
      <c r="H341" s="0" t="str">
        <f aca="false">I341&amp;"_"&amp;G341&amp;"_"&amp;F341</f>
        <v>LilleVandsalamander_21_20180827_DL2018021_NordfynGym_koersel1</v>
      </c>
      <c r="I341" s="61" t="str">
        <f aca="false">MID(RIGHT(B341,LEN(B341)-3),1,FIND("_",RIGHT(B341,LEN(B341)-3))-1)</f>
        <v>LilleVandsalamander</v>
      </c>
      <c r="J341" s="61" t="str">
        <f aca="false">TRIM(SUBSTITUTE(RIGHT(B341,FIND(I341,B341)+1),"_",""))</f>
        <v>eDNA</v>
      </c>
      <c r="K341" s="0" t="n">
        <f aca="false">IFERROR(VALUE(SUBSTITUTE(E341,".",",")),E341)</f>
        <v>40.5</v>
      </c>
      <c r="L341" s="61" t="str">
        <f aca="false">IF(J341="PosK",SUMIFS(K:K,J:J,"PosK",H:H,H341),"")</f>
        <v/>
      </c>
      <c r="M341" s="61" t="str">
        <f aca="false">IF(J341="PosK",SUMIFS(K:K,J:J,"NegK",H:H,H341),"")</f>
        <v/>
      </c>
      <c r="N341" s="61" t="str">
        <f aca="false">IF(J341="PosK",SUMIFS(K:K,J:J,"eDNA",H:H,H341),"")</f>
        <v/>
      </c>
      <c r="P341" s="62"/>
      <c r="T341" s="63"/>
      <c r="W341" s="64"/>
    </row>
    <row r="342" customFormat="false" ht="14.25" hidden="false" customHeight="false" outlineLevel="0" collapsed="false">
      <c r="A342" s="0" t="s">
        <v>905</v>
      </c>
      <c r="B342" s="52" t="s">
        <v>1011</v>
      </c>
      <c r="C342" s="52" t="s">
        <v>743</v>
      </c>
      <c r="D342" s="53" t="n">
        <v>0.1</v>
      </c>
      <c r="E342" s="53" t="n">
        <v>20.26</v>
      </c>
      <c r="F342" s="0" t="s">
        <v>1053</v>
      </c>
      <c r="G342" s="0" t="str">
        <f aca="false">LEFT(B342,2)</f>
        <v>22</v>
      </c>
      <c r="H342" s="0" t="str">
        <f aca="false">I342&amp;"_"&amp;G342&amp;"_"&amp;F342</f>
        <v>Skalle_22_20180827_DL2018021_NordfynGym_koersel1</v>
      </c>
      <c r="I342" s="61" t="str">
        <f aca="false">MID(RIGHT(B342,LEN(B342)-3),1,FIND("_",RIGHT(B342,LEN(B342)-3))-1)</f>
        <v>Skalle</v>
      </c>
      <c r="J342" s="61" t="str">
        <f aca="false">TRIM(SUBSTITUTE(RIGHT(B342,FIND(I342,B342)+1),"_",""))</f>
        <v>PosK</v>
      </c>
      <c r="K342" s="0" t="n">
        <f aca="false">IFERROR(VALUE(SUBSTITUTE(E342,".",",")),E342)</f>
        <v>20.26</v>
      </c>
      <c r="L342" s="61" t="n">
        <f aca="false">IF(J342="PosK",SUMIFS(K:K,J:J,"PosK",H:H,H342),"")</f>
        <v>20.26</v>
      </c>
      <c r="M342" s="61" t="n">
        <f aca="false">IF(J342="PosK",SUMIFS(K:K,J:J,"NegK",H:H,H342),"")</f>
        <v>0</v>
      </c>
      <c r="N342" s="61" t="n">
        <f aca="false">IF(J342="PosK",SUMIFS(K:K,J:J,"eDNA",H:H,H342),"")</f>
        <v>0</v>
      </c>
      <c r="P342" s="62" t="n">
        <f aca="false">IF(K344="No Ct",0,K344)</f>
        <v>0</v>
      </c>
      <c r="Q342" s="62" t="n">
        <f aca="false">IF(K345="No Ct",0,K345)</f>
        <v>0</v>
      </c>
      <c r="R342" s="0" t="str">
        <f aca="false">IF(AND(L342&gt;0,M342=0),"Valid","Invalid")</f>
        <v>Valid</v>
      </c>
      <c r="S342" s="0" t="str">
        <f aca="false">IF(OR(P342&gt;1,Q342&gt;1),"Present","Absent")</f>
        <v>Absent</v>
      </c>
      <c r="T342" s="63" t="str">
        <f aca="false">IF(OR(AND(P342&gt;1,P342&lt;41),AND(Q342&gt;1,Q342&lt;41)),"Ct&lt;41","Ct&gt;41")</f>
        <v>Ct&gt;41</v>
      </c>
      <c r="U342" s="0" t="str">
        <f aca="false">I342</f>
        <v>Skalle</v>
      </c>
      <c r="V342" s="0" t="str">
        <f aca="false">MID(F342,10,9)</f>
        <v>DL2018021</v>
      </c>
      <c r="W342" s="64" t="str">
        <f aca="false">V342&amp;"_"&amp;U342&amp;"_"&amp;R342&amp;"_"&amp;S342&amp;"_"&amp;T342</f>
        <v>DL2018021_Skalle_Valid_Absent_Ct&gt;41</v>
      </c>
    </row>
    <row r="343" customFormat="false" ht="14.25" hidden="false" customHeight="false" outlineLevel="0" collapsed="false">
      <c r="A343" s="0" t="s">
        <v>907</v>
      </c>
      <c r="B343" s="52" t="s">
        <v>1012</v>
      </c>
      <c r="C343" s="52" t="s">
        <v>747</v>
      </c>
      <c r="D343" s="53" t="n">
        <v>0.1</v>
      </c>
      <c r="E343" s="53" t="s">
        <v>748</v>
      </c>
      <c r="F343" s="0" t="s">
        <v>1053</v>
      </c>
      <c r="G343" s="0" t="str">
        <f aca="false">LEFT(B343,2)</f>
        <v>22</v>
      </c>
      <c r="H343" s="0" t="str">
        <f aca="false">I343&amp;"_"&amp;G343&amp;"_"&amp;F343</f>
        <v>Skalle_22_20180827_DL2018021_NordfynGym_koersel1</v>
      </c>
      <c r="I343" s="61" t="str">
        <f aca="false">MID(RIGHT(B343,LEN(B343)-3),1,FIND("_",RIGHT(B343,LEN(B343)-3))-1)</f>
        <v>Skalle</v>
      </c>
      <c r="J343" s="61" t="str">
        <f aca="false">TRIM(SUBSTITUTE(RIGHT(B343,FIND(I343,B343)+1),"_",""))</f>
        <v>NegK</v>
      </c>
      <c r="K343" s="0" t="str">
        <f aca="false">IFERROR(VALUE(SUBSTITUTE(E343,".",",")),E343)</f>
        <v>No Ct</v>
      </c>
      <c r="L343" s="61" t="str">
        <f aca="false">IF(J343="PosK",SUMIFS(K:K,J:J,"PosK",H:H,H343),"")</f>
        <v/>
      </c>
      <c r="M343" s="61" t="str">
        <f aca="false">IF(J343="PosK",SUMIFS(K:K,J:J,"NegK",H:H,H343),"")</f>
        <v/>
      </c>
      <c r="N343" s="61" t="str">
        <f aca="false">IF(J343="PosK",SUMIFS(K:K,J:J,"eDNA",H:H,H343),"")</f>
        <v/>
      </c>
    </row>
    <row r="344" customFormat="false" ht="14.25" hidden="false" customHeight="false" outlineLevel="0" collapsed="false">
      <c r="A344" s="0" t="s">
        <v>909</v>
      </c>
      <c r="B344" s="52" t="s">
        <v>1013</v>
      </c>
      <c r="C344" s="52" t="s">
        <v>751</v>
      </c>
      <c r="D344" s="53" t="n">
        <v>0.1</v>
      </c>
      <c r="E344" s="53" t="s">
        <v>748</v>
      </c>
      <c r="F344" s="0" t="s">
        <v>1053</v>
      </c>
      <c r="G344" s="0" t="str">
        <f aca="false">LEFT(B344,2)</f>
        <v>22</v>
      </c>
      <c r="H344" s="0" t="str">
        <f aca="false">I344&amp;"_"&amp;G344&amp;"_"&amp;F344</f>
        <v>Skalle_22_20180827_DL2018021_NordfynGym_koersel1</v>
      </c>
      <c r="I344" s="61" t="str">
        <f aca="false">MID(RIGHT(B344,LEN(B344)-3),1,FIND("_",RIGHT(B344,LEN(B344)-3))-1)</f>
        <v>Skalle</v>
      </c>
      <c r="J344" s="61" t="str">
        <f aca="false">TRIM(SUBSTITUTE(RIGHT(B344,FIND(I344,B344)+1),"_",""))</f>
        <v>eDNA</v>
      </c>
      <c r="K344" s="0" t="str">
        <f aca="false">IFERROR(VALUE(SUBSTITUTE(E344,".",",")),E344)</f>
        <v>No Ct</v>
      </c>
      <c r="L344" s="61" t="str">
        <f aca="false">IF(J344="PosK",SUMIFS(K:K,J:J,"PosK",H:H,H344),"")</f>
        <v/>
      </c>
      <c r="M344" s="61" t="str">
        <f aca="false">IF(J344="PosK",SUMIFS(K:K,J:J,"NegK",H:H,H344),"")</f>
        <v/>
      </c>
      <c r="N344" s="61" t="str">
        <f aca="false">IF(J344="PosK",SUMIFS(K:K,J:J,"eDNA",H:H,H344),"")</f>
        <v/>
      </c>
      <c r="Q344" s="62"/>
    </row>
    <row r="345" customFormat="false" ht="14.25" hidden="false" customHeight="false" outlineLevel="0" collapsed="false">
      <c r="A345" s="0" t="s">
        <v>911</v>
      </c>
      <c r="B345" s="52" t="s">
        <v>1013</v>
      </c>
      <c r="C345" s="52" t="s">
        <v>751</v>
      </c>
      <c r="D345" s="53" t="n">
        <v>0.1</v>
      </c>
      <c r="E345" s="53" t="s">
        <v>748</v>
      </c>
      <c r="F345" s="0" t="s">
        <v>1053</v>
      </c>
      <c r="G345" s="0" t="str">
        <f aca="false">LEFT(B345,2)</f>
        <v>22</v>
      </c>
      <c r="H345" s="0" t="str">
        <f aca="false">I345&amp;"_"&amp;G345&amp;"_"&amp;F345</f>
        <v>Skalle_22_20180827_DL2018021_NordfynGym_koersel1</v>
      </c>
      <c r="I345" s="61" t="str">
        <f aca="false">MID(RIGHT(B345,LEN(B345)-3),1,FIND("_",RIGHT(B345,LEN(B345)-3))-1)</f>
        <v>Skalle</v>
      </c>
      <c r="J345" s="61" t="str">
        <f aca="false">TRIM(SUBSTITUTE(RIGHT(B345,FIND(I345,B345)+1),"_",""))</f>
        <v>eDNA</v>
      </c>
      <c r="K345" s="0" t="str">
        <f aca="false">IFERROR(VALUE(SUBSTITUTE(E345,".",",")),E345)</f>
        <v>No Ct</v>
      </c>
      <c r="L345" s="61" t="str">
        <f aca="false">IF(J345="PosK",SUMIFS(K:K,J:J,"PosK",H:H,H345),"")</f>
        <v/>
      </c>
      <c r="M345" s="61" t="str">
        <f aca="false">IF(J345="PosK",SUMIFS(K:K,J:J,"NegK",H:H,H345),"")</f>
        <v/>
      </c>
      <c r="N345" s="61" t="str">
        <f aca="false">IF(J345="PosK",SUMIFS(K:K,J:J,"eDNA",H:H,H345),"")</f>
        <v/>
      </c>
      <c r="P345" s="62"/>
      <c r="T345" s="63"/>
      <c r="W345" s="64"/>
    </row>
    <row r="346" customFormat="false" ht="14.25" hidden="false" customHeight="false" outlineLevel="0" collapsed="false">
      <c r="A346" s="0" t="s">
        <v>912</v>
      </c>
      <c r="B346" s="52" t="s">
        <v>1125</v>
      </c>
      <c r="C346" s="52" t="s">
        <v>743</v>
      </c>
      <c r="D346" s="53" t="n">
        <v>0.1</v>
      </c>
      <c r="E346" s="53" t="n">
        <v>20.24</v>
      </c>
      <c r="F346" s="0" t="s">
        <v>1053</v>
      </c>
      <c r="G346" s="0" t="str">
        <f aca="false">LEFT(B346,2)</f>
        <v>23</v>
      </c>
      <c r="H346" s="0" t="str">
        <f aca="false">I346&amp;"_"&amp;G346&amp;"_"&amp;F346</f>
        <v>Skalle_23_20180827_DL2018021_NordfynGym_koersel1</v>
      </c>
      <c r="I346" s="61" t="str">
        <f aca="false">MID(RIGHT(B346,LEN(B346)-3),1,FIND("_",RIGHT(B346,LEN(B346)-3))-1)</f>
        <v>Skalle</v>
      </c>
      <c r="J346" s="61" t="str">
        <f aca="false">TRIM(SUBSTITUTE(RIGHT(B346,FIND(I346,B346)+1),"_",""))</f>
        <v>PosK</v>
      </c>
      <c r="K346" s="0" t="n">
        <f aca="false">IFERROR(VALUE(SUBSTITUTE(E346,".",",")),E346)</f>
        <v>20.24</v>
      </c>
      <c r="L346" s="61" t="n">
        <f aca="false">IF(J346="PosK",SUMIFS(K:K,J:J,"PosK",H:H,H346),"")</f>
        <v>20.24</v>
      </c>
      <c r="M346" s="61" t="n">
        <f aca="false">IF(J346="PosK",SUMIFS(K:K,J:J,"NegK",H:H,H346),"")</f>
        <v>0</v>
      </c>
      <c r="N346" s="61" t="n">
        <f aca="false">IF(J346="PosK",SUMIFS(K:K,J:J,"eDNA",H:H,H346),"")</f>
        <v>0</v>
      </c>
      <c r="P346" s="62" t="n">
        <f aca="false">IF(K348="No Ct",0,K348)</f>
        <v>0</v>
      </c>
      <c r="Q346" s="62" t="n">
        <f aca="false">IF(K349="No Ct",0,K349)</f>
        <v>0</v>
      </c>
      <c r="R346" s="0" t="str">
        <f aca="false">IF(AND(L346&gt;0,M346=0),"Valid","Invalid")</f>
        <v>Valid</v>
      </c>
      <c r="S346" s="0" t="str">
        <f aca="false">IF(OR(P346&gt;1,Q346&gt;1),"Present","Absent")</f>
        <v>Absent</v>
      </c>
      <c r="T346" s="63" t="str">
        <f aca="false">IF(OR(AND(P346&gt;1,P346&lt;41),AND(Q346&gt;1,Q346&lt;41)),"Ct&lt;41","Ct&gt;41")</f>
        <v>Ct&gt;41</v>
      </c>
      <c r="U346" s="0" t="str">
        <f aca="false">I346</f>
        <v>Skalle</v>
      </c>
      <c r="V346" s="0" t="str">
        <f aca="false">MID(F346,10,9)</f>
        <v>DL2018021</v>
      </c>
      <c r="W346" s="64" t="str">
        <f aca="false">V346&amp;"_"&amp;U346&amp;"_"&amp;R346&amp;"_"&amp;S346&amp;"_"&amp;T346</f>
        <v>DL2018021_Skalle_Valid_Absent_Ct&gt;41</v>
      </c>
    </row>
    <row r="347" customFormat="false" ht="14.25" hidden="false" customHeight="false" outlineLevel="0" collapsed="false">
      <c r="A347" s="0" t="s">
        <v>914</v>
      </c>
      <c r="B347" s="52" t="s">
        <v>1126</v>
      </c>
      <c r="C347" s="52" t="s">
        <v>747</v>
      </c>
      <c r="D347" s="53" t="n">
        <v>0.1</v>
      </c>
      <c r="E347" s="53" t="s">
        <v>748</v>
      </c>
      <c r="F347" s="0" t="s">
        <v>1053</v>
      </c>
      <c r="G347" s="0" t="str">
        <f aca="false">LEFT(B347,2)</f>
        <v>23</v>
      </c>
      <c r="H347" s="0" t="str">
        <f aca="false">I347&amp;"_"&amp;G347&amp;"_"&amp;F347</f>
        <v>Skalle_23_20180827_DL2018021_NordfynGym_koersel1</v>
      </c>
      <c r="I347" s="61" t="str">
        <f aca="false">MID(RIGHT(B347,LEN(B347)-3),1,FIND("_",RIGHT(B347,LEN(B347)-3))-1)</f>
        <v>Skalle</v>
      </c>
      <c r="J347" s="61" t="str">
        <f aca="false">TRIM(SUBSTITUTE(RIGHT(B347,FIND(I347,B347)+1),"_",""))</f>
        <v>NegK</v>
      </c>
      <c r="K347" s="0" t="str">
        <f aca="false">IFERROR(VALUE(SUBSTITUTE(E347,".",",")),E347)</f>
        <v>No Ct</v>
      </c>
      <c r="L347" s="61" t="str">
        <f aca="false">IF(J347="PosK",SUMIFS(K:K,J:J,"PosK",H:H,H347),"")</f>
        <v/>
      </c>
      <c r="M347" s="61" t="str">
        <f aca="false">IF(J347="PosK",SUMIFS(K:K,J:J,"NegK",H:H,H347),"")</f>
        <v/>
      </c>
      <c r="N347" s="61" t="str">
        <f aca="false">IF(J347="PosK",SUMIFS(K:K,J:J,"eDNA",H:H,H347),"")</f>
        <v/>
      </c>
    </row>
    <row r="348" customFormat="false" ht="14.25" hidden="false" customHeight="false" outlineLevel="0" collapsed="false">
      <c r="A348" s="0" t="s">
        <v>916</v>
      </c>
      <c r="B348" s="52" t="s">
        <v>1127</v>
      </c>
      <c r="C348" s="52" t="s">
        <v>751</v>
      </c>
      <c r="D348" s="53" t="n">
        <v>0.1</v>
      </c>
      <c r="E348" s="53" t="s">
        <v>748</v>
      </c>
      <c r="F348" s="0" t="s">
        <v>1053</v>
      </c>
      <c r="G348" s="0" t="str">
        <f aca="false">LEFT(B348,2)</f>
        <v>23</v>
      </c>
      <c r="H348" s="0" t="str">
        <f aca="false">I348&amp;"_"&amp;G348&amp;"_"&amp;F348</f>
        <v>Skalle_23_20180827_DL2018021_NordfynGym_koersel1</v>
      </c>
      <c r="I348" s="61" t="str">
        <f aca="false">MID(RIGHT(B348,LEN(B348)-3),1,FIND("_",RIGHT(B348,LEN(B348)-3))-1)</f>
        <v>Skalle</v>
      </c>
      <c r="J348" s="61" t="str">
        <f aca="false">TRIM(SUBSTITUTE(RIGHT(B348,FIND(I348,B348)+1),"_",""))</f>
        <v>eDNA</v>
      </c>
      <c r="K348" s="0" t="str">
        <f aca="false">IFERROR(VALUE(SUBSTITUTE(E348,".",",")),E348)</f>
        <v>No Ct</v>
      </c>
      <c r="L348" s="61" t="str">
        <f aca="false">IF(J348="PosK",SUMIFS(K:K,J:J,"PosK",H:H,H348),"")</f>
        <v/>
      </c>
      <c r="M348" s="61" t="str">
        <f aca="false">IF(J348="PosK",SUMIFS(K:K,J:J,"NegK",H:H,H348),"")</f>
        <v/>
      </c>
      <c r="N348" s="61" t="str">
        <f aca="false">IF(J348="PosK",SUMIFS(K:K,J:J,"eDNA",H:H,H348),"")</f>
        <v/>
      </c>
      <c r="Q348" s="62"/>
    </row>
    <row r="349" customFormat="false" ht="14.25" hidden="false" customHeight="false" outlineLevel="0" collapsed="false">
      <c r="A349" s="0" t="s">
        <v>918</v>
      </c>
      <c r="B349" s="52" t="s">
        <v>1127</v>
      </c>
      <c r="C349" s="52" t="s">
        <v>751</v>
      </c>
      <c r="D349" s="53" t="n">
        <v>0.1</v>
      </c>
      <c r="E349" s="53" t="s">
        <v>748</v>
      </c>
      <c r="F349" s="0" t="s">
        <v>1053</v>
      </c>
      <c r="G349" s="0" t="str">
        <f aca="false">LEFT(B349,2)</f>
        <v>23</v>
      </c>
      <c r="H349" s="0" t="str">
        <f aca="false">I349&amp;"_"&amp;G349&amp;"_"&amp;F349</f>
        <v>Skalle_23_20180827_DL2018021_NordfynGym_koersel1</v>
      </c>
      <c r="I349" s="61" t="str">
        <f aca="false">MID(RIGHT(B349,LEN(B349)-3),1,FIND("_",RIGHT(B349,LEN(B349)-3))-1)</f>
        <v>Skalle</v>
      </c>
      <c r="J349" s="61" t="str">
        <f aca="false">TRIM(SUBSTITUTE(RIGHT(B349,FIND(I349,B349)+1),"_",""))</f>
        <v>eDNA</v>
      </c>
      <c r="K349" s="0" t="str">
        <f aca="false">IFERROR(VALUE(SUBSTITUTE(E349,".",",")),E349)</f>
        <v>No Ct</v>
      </c>
      <c r="L349" s="61" t="str">
        <f aca="false">IF(J349="PosK",SUMIFS(K:K,J:J,"PosK",H:H,H349),"")</f>
        <v/>
      </c>
      <c r="M349" s="61" t="str">
        <f aca="false">IF(J349="PosK",SUMIFS(K:K,J:J,"NegK",H:H,H349),"")</f>
        <v/>
      </c>
      <c r="N349" s="61" t="str">
        <f aca="false">IF(J349="PosK",SUMIFS(K:K,J:J,"eDNA",H:H,H349),"")</f>
        <v/>
      </c>
      <c r="P349" s="62"/>
      <c r="T349" s="63"/>
      <c r="W349" s="64"/>
    </row>
    <row r="350" customFormat="false" ht="14.25" hidden="false" customHeight="false" outlineLevel="0" collapsed="false">
      <c r="A350" s="0" t="s">
        <v>919</v>
      </c>
      <c r="B350" s="52" t="s">
        <v>1017</v>
      </c>
      <c r="C350" s="52" t="s">
        <v>743</v>
      </c>
      <c r="D350" s="53" t="n">
        <v>0.1</v>
      </c>
      <c r="E350" s="53" t="n">
        <v>27.93</v>
      </c>
      <c r="F350" s="0" t="s">
        <v>1053</v>
      </c>
      <c r="G350" s="0" t="str">
        <f aca="false">LEFT(B350,2)</f>
        <v>24</v>
      </c>
      <c r="H350" s="0" t="str">
        <f aca="false">I350&amp;"_"&amp;G350&amp;"_"&amp;F350</f>
        <v>Karusse_24_20180827_DL2018021_NordfynGym_koersel1</v>
      </c>
      <c r="I350" s="61" t="str">
        <f aca="false">MID(RIGHT(B350,LEN(B350)-3),1,FIND("_",RIGHT(B350,LEN(B350)-3))-1)</f>
        <v>Karusse</v>
      </c>
      <c r="J350" s="61" t="str">
        <f aca="false">TRIM(SUBSTITUTE(RIGHT(B350,FIND(I350,B350)+1),"_",""))</f>
        <v>PosK</v>
      </c>
      <c r="K350" s="0" t="n">
        <f aca="false">IFERROR(VALUE(SUBSTITUTE(E350,".",",")),E350)</f>
        <v>27.93</v>
      </c>
      <c r="L350" s="61" t="n">
        <f aca="false">IF(J350="PosK",SUMIFS(K:K,J:J,"PosK",H:H,H350),"")</f>
        <v>27.93</v>
      </c>
      <c r="M350" s="61" t="n">
        <f aca="false">IF(J350="PosK",SUMIFS(K:K,J:J,"NegK",H:H,H350),"")</f>
        <v>0</v>
      </c>
      <c r="N350" s="61" t="n">
        <f aca="false">IF(J350="PosK",SUMIFS(K:K,J:J,"eDNA",H:H,H350),"")</f>
        <v>0</v>
      </c>
      <c r="P350" s="62" t="n">
        <f aca="false">IF(K352="No Ct",0,K352)</f>
        <v>0</v>
      </c>
      <c r="Q350" s="62" t="n">
        <f aca="false">IF(K353="No Ct",0,K353)</f>
        <v>0</v>
      </c>
      <c r="R350" s="0" t="str">
        <f aca="false">IF(AND(L350&gt;0,M350=0),"Valid","Invalid")</f>
        <v>Valid</v>
      </c>
      <c r="S350" s="0" t="str">
        <f aca="false">IF(OR(P350&gt;1,Q350&gt;1),"Present","Absent")</f>
        <v>Absent</v>
      </c>
      <c r="T350" s="63" t="str">
        <f aca="false">IF(OR(AND(P350&gt;1,P350&lt;41),AND(Q350&gt;1,Q350&lt;41)),"Ct&lt;41","Ct&gt;41")</f>
        <v>Ct&gt;41</v>
      </c>
      <c r="U350" s="0" t="str">
        <f aca="false">I350</f>
        <v>Karusse</v>
      </c>
      <c r="V350" s="0" t="str">
        <f aca="false">MID(F350,10,9)</f>
        <v>DL2018021</v>
      </c>
      <c r="W350" s="64" t="str">
        <f aca="false">V350&amp;"_"&amp;U350&amp;"_"&amp;R350&amp;"_"&amp;S350&amp;"_"&amp;T350</f>
        <v>DL2018021_Karusse_Valid_Absent_Ct&gt;41</v>
      </c>
    </row>
    <row r="351" customFormat="false" ht="14.25" hidden="false" customHeight="false" outlineLevel="0" collapsed="false">
      <c r="A351" s="0" t="s">
        <v>921</v>
      </c>
      <c r="B351" s="52" t="s">
        <v>1018</v>
      </c>
      <c r="C351" s="52" t="s">
        <v>747</v>
      </c>
      <c r="D351" s="53" t="n">
        <v>0.1</v>
      </c>
      <c r="E351" s="53" t="s">
        <v>748</v>
      </c>
      <c r="F351" s="0" t="s">
        <v>1053</v>
      </c>
      <c r="G351" s="0" t="str">
        <f aca="false">LEFT(B351,2)</f>
        <v>24</v>
      </c>
      <c r="H351" s="0" t="str">
        <f aca="false">I351&amp;"_"&amp;G351&amp;"_"&amp;F351</f>
        <v>Karusse_24_20180827_DL2018021_NordfynGym_koersel1</v>
      </c>
      <c r="I351" s="61" t="str">
        <f aca="false">MID(RIGHT(B351,LEN(B351)-3),1,FIND("_",RIGHT(B351,LEN(B351)-3))-1)</f>
        <v>Karusse</v>
      </c>
      <c r="J351" s="61" t="str">
        <f aca="false">TRIM(SUBSTITUTE(RIGHT(B351,FIND(I351,B351)+1),"_",""))</f>
        <v>NegK</v>
      </c>
      <c r="K351" s="0" t="str">
        <f aca="false">IFERROR(VALUE(SUBSTITUTE(E351,".",",")),E351)</f>
        <v>No Ct</v>
      </c>
      <c r="L351" s="61" t="str">
        <f aca="false">IF(J351="PosK",SUMIFS(K:K,J:J,"PosK",H:H,H351),"")</f>
        <v/>
      </c>
      <c r="M351" s="61" t="str">
        <f aca="false">IF(J351="PosK",SUMIFS(K:K,J:J,"NegK",H:H,H351),"")</f>
        <v/>
      </c>
      <c r="N351" s="61" t="str">
        <f aca="false">IF(J351="PosK",SUMIFS(K:K,J:J,"eDNA",H:H,H351),"")</f>
        <v/>
      </c>
    </row>
    <row r="352" customFormat="false" ht="14.25" hidden="false" customHeight="false" outlineLevel="0" collapsed="false">
      <c r="A352" s="0" t="s">
        <v>923</v>
      </c>
      <c r="B352" s="52" t="s">
        <v>1019</v>
      </c>
      <c r="C352" s="52" t="s">
        <v>751</v>
      </c>
      <c r="D352" s="53" t="n">
        <v>0.1</v>
      </c>
      <c r="E352" s="53" t="s">
        <v>748</v>
      </c>
      <c r="F352" s="0" t="s">
        <v>1053</v>
      </c>
      <c r="G352" s="0" t="str">
        <f aca="false">LEFT(B352,2)</f>
        <v>24</v>
      </c>
      <c r="H352" s="0" t="str">
        <f aca="false">I352&amp;"_"&amp;G352&amp;"_"&amp;F352</f>
        <v>Karusse_24_20180827_DL2018021_NordfynGym_koersel1</v>
      </c>
      <c r="I352" s="61" t="str">
        <f aca="false">MID(RIGHT(B352,LEN(B352)-3),1,FIND("_",RIGHT(B352,LEN(B352)-3))-1)</f>
        <v>Karusse</v>
      </c>
      <c r="J352" s="61" t="str">
        <f aca="false">TRIM(SUBSTITUTE(RIGHT(B352,FIND(I352,B352)+1),"_",""))</f>
        <v>eDNA</v>
      </c>
      <c r="K352" s="0" t="str">
        <f aca="false">IFERROR(VALUE(SUBSTITUTE(E352,".",",")),E352)</f>
        <v>No Ct</v>
      </c>
      <c r="L352" s="61" t="str">
        <f aca="false">IF(J352="PosK",SUMIFS(K:K,J:J,"PosK",H:H,H352),"")</f>
        <v/>
      </c>
      <c r="M352" s="61" t="str">
        <f aca="false">IF(J352="PosK",SUMIFS(K:K,J:J,"NegK",H:H,H352),"")</f>
        <v/>
      </c>
      <c r="N352" s="61" t="str">
        <f aca="false">IF(J352="PosK",SUMIFS(K:K,J:J,"eDNA",H:H,H352),"")</f>
        <v/>
      </c>
      <c r="Q352" s="62"/>
    </row>
    <row r="353" customFormat="false" ht="14.25" hidden="false" customHeight="false" outlineLevel="0" collapsed="false">
      <c r="A353" s="0" t="s">
        <v>925</v>
      </c>
      <c r="B353" s="52" t="s">
        <v>1019</v>
      </c>
      <c r="C353" s="52" t="s">
        <v>751</v>
      </c>
      <c r="D353" s="53" t="n">
        <v>0.1</v>
      </c>
      <c r="E353" s="53" t="s">
        <v>748</v>
      </c>
      <c r="F353" s="0" t="s">
        <v>1053</v>
      </c>
      <c r="G353" s="0" t="str">
        <f aca="false">LEFT(B353,2)</f>
        <v>24</v>
      </c>
      <c r="H353" s="0" t="str">
        <f aca="false">I353&amp;"_"&amp;G353&amp;"_"&amp;F353</f>
        <v>Karusse_24_20180827_DL2018021_NordfynGym_koersel1</v>
      </c>
      <c r="I353" s="61" t="str">
        <f aca="false">MID(RIGHT(B353,LEN(B353)-3),1,FIND("_",RIGHT(B353,LEN(B353)-3))-1)</f>
        <v>Karusse</v>
      </c>
      <c r="J353" s="61" t="str">
        <f aca="false">TRIM(SUBSTITUTE(RIGHT(B353,FIND(I353,B353)+1),"_",""))</f>
        <v>eDNA</v>
      </c>
      <c r="K353" s="0" t="str">
        <f aca="false">IFERROR(VALUE(SUBSTITUTE(E353,".",",")),E353)</f>
        <v>No Ct</v>
      </c>
      <c r="L353" s="61" t="str">
        <f aca="false">IF(J353="PosK",SUMIFS(K:K,J:J,"PosK",H:H,H353),"")</f>
        <v/>
      </c>
      <c r="M353" s="61" t="str">
        <f aca="false">IF(J353="PosK",SUMIFS(K:K,J:J,"NegK",H:H,H353),"")</f>
        <v/>
      </c>
      <c r="N353" s="61" t="str">
        <f aca="false">IF(J353="PosK",SUMIFS(K:K,J:J,"eDNA",H:H,H353),"")</f>
        <v/>
      </c>
      <c r="P353" s="62"/>
      <c r="T353" s="63"/>
      <c r="W353" s="64"/>
    </row>
    <row r="354" customFormat="false" ht="14.25" hidden="false" customHeight="false" outlineLevel="0" collapsed="false">
      <c r="A354" s="0" t="s">
        <v>741</v>
      </c>
      <c r="B354" s="52" t="s">
        <v>1020</v>
      </c>
      <c r="C354" s="52" t="s">
        <v>743</v>
      </c>
      <c r="D354" s="53" t="n">
        <v>0.1</v>
      </c>
      <c r="E354" s="53" t="s">
        <v>748</v>
      </c>
      <c r="F354" s="0" t="s">
        <v>1128</v>
      </c>
      <c r="G354" s="0" t="str">
        <f aca="false">LEFT(B354,2)</f>
        <v>25</v>
      </c>
      <c r="H354" s="0" t="str">
        <f aca="false">I354&amp;"_"&amp;G354&amp;"_"&amp;F354</f>
        <v>Loegfroe_25_20180827_DL2018021_NordfynGym_koersel2</v>
      </c>
      <c r="I354" s="61" t="str">
        <f aca="false">MID(RIGHT(B354,LEN(B354)-3),1,FIND("_",RIGHT(B354,LEN(B354)-3))-1)</f>
        <v>Loegfroe</v>
      </c>
      <c r="J354" s="61" t="str">
        <f aca="false">TRIM(SUBSTITUTE(RIGHT(B354,FIND(I354,B354)+1),"_",""))</f>
        <v>PosK</v>
      </c>
      <c r="K354" s="0" t="str">
        <f aca="false">IFERROR(VALUE(SUBSTITUTE(E354,".",",")),E354)</f>
        <v>No Ct</v>
      </c>
      <c r="L354" s="61" t="n">
        <f aca="false">IF(J354="PosK",SUMIFS(K:K,J:J,"PosK",H:H,H354),"")</f>
        <v>0</v>
      </c>
      <c r="M354" s="61" t="n">
        <f aca="false">IF(J354="PosK",SUMIFS(K:K,J:J,"NegK",H:H,H354),"")</f>
        <v>0</v>
      </c>
      <c r="N354" s="61" t="n">
        <f aca="false">IF(J354="PosK",SUMIFS(K:K,J:J,"eDNA",H:H,H354),"")</f>
        <v>0</v>
      </c>
      <c r="P354" s="62" t="n">
        <f aca="false">IF(K356="No Ct",0,K356)</f>
        <v>0</v>
      </c>
      <c r="Q354" s="62" t="n">
        <f aca="false">IF(K357="No Ct",0,K357)</f>
        <v>0</v>
      </c>
      <c r="R354" s="0" t="str">
        <f aca="false">IF(AND(L354&gt;0,M354=0),"Valid","Invalid")</f>
        <v>Invalid</v>
      </c>
      <c r="S354" s="0" t="str">
        <f aca="false">IF(OR(P354&gt;1,Q354&gt;1),"Present","Absent")</f>
        <v>Absent</v>
      </c>
      <c r="T354" s="63" t="str">
        <f aca="false">IF(OR(AND(P354&gt;1,P354&lt;41),AND(Q354&gt;1,Q354&lt;41)),"Ct&lt;41","Ct&gt;41")</f>
        <v>Ct&gt;41</v>
      </c>
      <c r="U354" s="0" t="str">
        <f aca="false">I354</f>
        <v>Loegfroe</v>
      </c>
      <c r="V354" s="0" t="str">
        <f aca="false">MID(F354,10,9)</f>
        <v>DL2018021</v>
      </c>
      <c r="W354" s="64" t="str">
        <f aca="false">V354&amp;"_"&amp;U354&amp;"_"&amp;R354&amp;"_"&amp;S354&amp;"_"&amp;T354</f>
        <v>DL2018021_Loegfroe_Invalid_Absent_Ct&gt;41</v>
      </c>
    </row>
    <row r="355" customFormat="false" ht="14.25" hidden="false" customHeight="false" outlineLevel="0" collapsed="false">
      <c r="A355" s="0" t="s">
        <v>745</v>
      </c>
      <c r="B355" s="52" t="s">
        <v>1022</v>
      </c>
      <c r="C355" s="52" t="s">
        <v>747</v>
      </c>
      <c r="D355" s="53" t="n">
        <v>0.1</v>
      </c>
      <c r="E355" s="53" t="s">
        <v>748</v>
      </c>
      <c r="F355" s="0" t="s">
        <v>1128</v>
      </c>
      <c r="G355" s="0" t="str">
        <f aca="false">LEFT(B355,2)</f>
        <v>25</v>
      </c>
      <c r="H355" s="0" t="str">
        <f aca="false">I355&amp;"_"&amp;G355&amp;"_"&amp;F355</f>
        <v>Loegfroe_25_20180827_DL2018021_NordfynGym_koersel2</v>
      </c>
      <c r="I355" s="61" t="str">
        <f aca="false">MID(RIGHT(B355,LEN(B355)-3),1,FIND("_",RIGHT(B355,LEN(B355)-3))-1)</f>
        <v>Loegfroe</v>
      </c>
      <c r="J355" s="61" t="str">
        <f aca="false">TRIM(SUBSTITUTE(RIGHT(B355,FIND(I355,B355)+1),"_",""))</f>
        <v>NegK</v>
      </c>
      <c r="K355" s="0" t="str">
        <f aca="false">IFERROR(VALUE(SUBSTITUTE(E355,".",",")),E355)</f>
        <v>No Ct</v>
      </c>
      <c r="L355" s="61" t="str">
        <f aca="false">IF(J355="PosK",SUMIFS(K:K,J:J,"PosK",H:H,H355),"")</f>
        <v/>
      </c>
      <c r="M355" s="61" t="str">
        <f aca="false">IF(J355="PosK",SUMIFS(K:K,J:J,"NegK",H:H,H355),"")</f>
        <v/>
      </c>
      <c r="N355" s="61" t="str">
        <f aca="false">IF(J355="PosK",SUMIFS(K:K,J:J,"eDNA",H:H,H355),"")</f>
        <v/>
      </c>
    </row>
    <row r="356" customFormat="false" ht="14.25" hidden="false" customHeight="false" outlineLevel="0" collapsed="false">
      <c r="A356" s="0" t="s">
        <v>749</v>
      </c>
      <c r="B356" s="52" t="s">
        <v>1023</v>
      </c>
      <c r="C356" s="52" t="s">
        <v>751</v>
      </c>
      <c r="D356" s="53" t="n">
        <v>0.1</v>
      </c>
      <c r="E356" s="53" t="s">
        <v>748</v>
      </c>
      <c r="F356" s="0" t="s">
        <v>1128</v>
      </c>
      <c r="G356" s="0" t="str">
        <f aca="false">LEFT(B356,2)</f>
        <v>25</v>
      </c>
      <c r="H356" s="0" t="str">
        <f aca="false">I356&amp;"_"&amp;G356&amp;"_"&amp;F356</f>
        <v>Loegfroe_25_20180827_DL2018021_NordfynGym_koersel2</v>
      </c>
      <c r="I356" s="61" t="str">
        <f aca="false">MID(RIGHT(B356,LEN(B356)-3),1,FIND("_",RIGHT(B356,LEN(B356)-3))-1)</f>
        <v>Loegfroe</v>
      </c>
      <c r="J356" s="61" t="str">
        <f aca="false">TRIM(SUBSTITUTE(RIGHT(B356,FIND(I356,B356)+1),"_",""))</f>
        <v>eDNA</v>
      </c>
      <c r="K356" s="0" t="str">
        <f aca="false">IFERROR(VALUE(SUBSTITUTE(E356,".",",")),E356)</f>
        <v>No Ct</v>
      </c>
      <c r="L356" s="61" t="str">
        <f aca="false">IF(J356="PosK",SUMIFS(K:K,J:J,"PosK",H:H,H356),"")</f>
        <v/>
      </c>
      <c r="M356" s="61" t="str">
        <f aca="false">IF(J356="PosK",SUMIFS(K:K,J:J,"NegK",H:H,H356),"")</f>
        <v/>
      </c>
      <c r="N356" s="61" t="str">
        <f aca="false">IF(J356="PosK",SUMIFS(K:K,J:J,"eDNA",H:H,H356),"")</f>
        <v/>
      </c>
      <c r="Q356" s="62"/>
    </row>
    <row r="357" customFormat="false" ht="14.25" hidden="false" customHeight="false" outlineLevel="0" collapsed="false">
      <c r="A357" s="0" t="s">
        <v>752</v>
      </c>
      <c r="B357" s="52" t="s">
        <v>1024</v>
      </c>
      <c r="C357" s="52" t="s">
        <v>751</v>
      </c>
      <c r="D357" s="53" t="n">
        <v>0.1</v>
      </c>
      <c r="E357" s="53" t="s">
        <v>748</v>
      </c>
      <c r="F357" s="0" t="s">
        <v>1128</v>
      </c>
      <c r="G357" s="0" t="str">
        <f aca="false">LEFT(B357,2)</f>
        <v>25</v>
      </c>
      <c r="H357" s="0" t="str">
        <f aca="false">I357&amp;"_"&amp;G357&amp;"_"&amp;F357</f>
        <v>Loegfroe_25_20180827_DL2018021_NordfynGym_koersel2</v>
      </c>
      <c r="I357" s="61" t="str">
        <f aca="false">MID(RIGHT(B357,LEN(B357)-3),1,FIND("_",RIGHT(B357,LEN(B357)-3))-1)</f>
        <v>Loegfroe</v>
      </c>
      <c r="J357" s="61" t="str">
        <f aca="false">TRIM(SUBSTITUTE(RIGHT(B357,FIND(I357,B357)+1),"_",""))</f>
        <v>eDNA</v>
      </c>
      <c r="K357" s="0" t="str">
        <f aca="false">IFERROR(VALUE(SUBSTITUTE(E357,".",",")),E357)</f>
        <v>No Ct</v>
      </c>
      <c r="L357" s="61" t="str">
        <f aca="false">IF(J357="PosK",SUMIFS(K:K,J:J,"PosK",H:H,H357),"")</f>
        <v/>
      </c>
      <c r="M357" s="61" t="str">
        <f aca="false">IF(J357="PosK",SUMIFS(K:K,J:J,"NegK",H:H,H357),"")</f>
        <v/>
      </c>
      <c r="N357" s="61" t="str">
        <f aca="false">IF(J357="PosK",SUMIFS(K:K,J:J,"eDNA",H:H,H357),"")</f>
        <v/>
      </c>
      <c r="P357" s="62"/>
      <c r="T357" s="63"/>
      <c r="W357" s="64"/>
    </row>
    <row r="358" customFormat="false" ht="14.25" hidden="false" customHeight="false" outlineLevel="0" collapsed="false">
      <c r="A358" s="0" t="s">
        <v>754</v>
      </c>
      <c r="B358" s="52" t="s">
        <v>1025</v>
      </c>
      <c r="C358" s="52" t="s">
        <v>743</v>
      </c>
      <c r="D358" s="53" t="n">
        <v>0.1</v>
      </c>
      <c r="E358" s="53" t="s">
        <v>748</v>
      </c>
      <c r="F358" s="0" t="s">
        <v>1128</v>
      </c>
      <c r="G358" s="0" t="str">
        <f aca="false">LEFT(B358,2)</f>
        <v>26</v>
      </c>
      <c r="H358" s="0" t="str">
        <f aca="false">I358&amp;"_"&amp;G358&amp;"_"&amp;F358</f>
        <v>StorVandsalamander_26_20180827_DL2018021_NordfynGym_koersel2</v>
      </c>
      <c r="I358" s="61" t="str">
        <f aca="false">MID(RIGHT(B358,LEN(B358)-3),1,FIND("_",RIGHT(B358,LEN(B358)-3))-1)</f>
        <v>StorVandsalamander</v>
      </c>
      <c r="J358" s="61" t="str">
        <f aca="false">TRIM(SUBSTITUTE(RIGHT(B358,FIND(I358,B358)+1),"_",""))</f>
        <v>PosK</v>
      </c>
      <c r="K358" s="0" t="str">
        <f aca="false">IFERROR(VALUE(SUBSTITUTE(E358,".",",")),E358)</f>
        <v>No Ct</v>
      </c>
      <c r="L358" s="61" t="n">
        <f aca="false">IF(J358="PosK",SUMIFS(K:K,J:J,"PosK",H:H,H358),"")</f>
        <v>0</v>
      </c>
      <c r="M358" s="61" t="n">
        <f aca="false">IF(J358="PosK",SUMIFS(K:K,J:J,"NegK",H:H,H358),"")</f>
        <v>0</v>
      </c>
      <c r="N358" s="61" t="n">
        <f aca="false">IF(J358="PosK",SUMIFS(K:K,J:J,"eDNA",H:H,H358),"")</f>
        <v>0</v>
      </c>
      <c r="P358" s="62" t="n">
        <f aca="false">IF(K360="No Ct",0,K360)</f>
        <v>0</v>
      </c>
      <c r="Q358" s="62" t="n">
        <f aca="false">IF(K361="No Ct",0,K361)</f>
        <v>0</v>
      </c>
      <c r="R358" s="0" t="str">
        <f aca="false">IF(AND(L358&gt;0,M358=0),"Valid","Invalid")</f>
        <v>Invalid</v>
      </c>
      <c r="S358" s="0" t="str">
        <f aca="false">IF(OR(P358&gt;1,Q358&gt;1),"Present","Absent")</f>
        <v>Absent</v>
      </c>
      <c r="T358" s="63" t="str">
        <f aca="false">IF(OR(AND(P358&gt;1,P358&lt;41),AND(Q358&gt;1,Q358&lt;41)),"Ct&lt;41","Ct&gt;41")</f>
        <v>Ct&gt;41</v>
      </c>
      <c r="U358" s="0" t="str">
        <f aca="false">I358</f>
        <v>StorVandsalamander</v>
      </c>
      <c r="V358" s="0" t="str">
        <f aca="false">MID(F358,10,9)</f>
        <v>DL2018021</v>
      </c>
      <c r="W358" s="64" t="str">
        <f aca="false">V358&amp;"_"&amp;U358&amp;"_"&amp;R358&amp;"_"&amp;S358&amp;"_"&amp;T358</f>
        <v>DL2018021_StorVandsalamander_Invalid_Absent_Ct&gt;41</v>
      </c>
    </row>
    <row r="359" customFormat="false" ht="14.25" hidden="false" customHeight="false" outlineLevel="0" collapsed="false">
      <c r="A359" s="0" t="s">
        <v>756</v>
      </c>
      <c r="B359" s="52" t="s">
        <v>1026</v>
      </c>
      <c r="C359" s="52" t="s">
        <v>747</v>
      </c>
      <c r="D359" s="53" t="n">
        <v>0.1</v>
      </c>
      <c r="E359" s="53" t="s">
        <v>748</v>
      </c>
      <c r="F359" s="0" t="s">
        <v>1128</v>
      </c>
      <c r="G359" s="0" t="str">
        <f aca="false">LEFT(B359,2)</f>
        <v>26</v>
      </c>
      <c r="H359" s="0" t="str">
        <f aca="false">I359&amp;"_"&amp;G359&amp;"_"&amp;F359</f>
        <v>StorVandsalamander_26_20180827_DL2018021_NordfynGym_koersel2</v>
      </c>
      <c r="I359" s="61" t="str">
        <f aca="false">MID(RIGHT(B359,LEN(B359)-3),1,FIND("_",RIGHT(B359,LEN(B359)-3))-1)</f>
        <v>StorVandsalamander</v>
      </c>
      <c r="J359" s="61" t="str">
        <f aca="false">TRIM(SUBSTITUTE(RIGHT(B359,FIND(I359,B359)+1),"_",""))</f>
        <v>NegK</v>
      </c>
      <c r="K359" s="0" t="str">
        <f aca="false">IFERROR(VALUE(SUBSTITUTE(E359,".",",")),E359)</f>
        <v>No Ct</v>
      </c>
      <c r="L359" s="61" t="str">
        <f aca="false">IF(J359="PosK",SUMIFS(K:K,J:J,"PosK",H:H,H359),"")</f>
        <v/>
      </c>
      <c r="M359" s="61" t="str">
        <f aca="false">IF(J359="PosK",SUMIFS(K:K,J:J,"NegK",H:H,H359),"")</f>
        <v/>
      </c>
      <c r="N359" s="61" t="str">
        <f aca="false">IF(J359="PosK",SUMIFS(K:K,J:J,"eDNA",H:H,H359),"")</f>
        <v/>
      </c>
    </row>
    <row r="360" customFormat="false" ht="14.25" hidden="false" customHeight="false" outlineLevel="0" collapsed="false">
      <c r="A360" s="0" t="s">
        <v>758</v>
      </c>
      <c r="B360" s="52" t="s">
        <v>1027</v>
      </c>
      <c r="C360" s="52" t="s">
        <v>751</v>
      </c>
      <c r="D360" s="53" t="n">
        <v>0.1</v>
      </c>
      <c r="E360" s="53" t="s">
        <v>748</v>
      </c>
      <c r="F360" s="0" t="s">
        <v>1128</v>
      </c>
      <c r="G360" s="0" t="str">
        <f aca="false">LEFT(B360,2)</f>
        <v>26</v>
      </c>
      <c r="H360" s="0" t="str">
        <f aca="false">I360&amp;"_"&amp;G360&amp;"_"&amp;F360</f>
        <v>StorVandsalamander_26_20180827_DL2018021_NordfynGym_koersel2</v>
      </c>
      <c r="I360" s="61" t="str">
        <f aca="false">MID(RIGHT(B360,LEN(B360)-3),1,FIND("_",RIGHT(B360,LEN(B360)-3))-1)</f>
        <v>StorVandsalamander</v>
      </c>
      <c r="J360" s="61" t="str">
        <f aca="false">TRIM(SUBSTITUTE(RIGHT(B360,FIND(I360,B360)+1),"_",""))</f>
        <v>eDNA</v>
      </c>
      <c r="K360" s="0" t="str">
        <f aca="false">IFERROR(VALUE(SUBSTITUTE(E360,".",",")),E360)</f>
        <v>No Ct</v>
      </c>
      <c r="L360" s="61" t="str">
        <f aca="false">IF(J360="PosK",SUMIFS(K:K,J:J,"PosK",H:H,H360),"")</f>
        <v/>
      </c>
      <c r="M360" s="61" t="str">
        <f aca="false">IF(J360="PosK",SUMIFS(K:K,J:J,"NegK",H:H,H360),"")</f>
        <v/>
      </c>
      <c r="N360" s="61" t="str">
        <f aca="false">IF(J360="PosK",SUMIFS(K:K,J:J,"eDNA",H:H,H360),"")</f>
        <v/>
      </c>
      <c r="Q360" s="62"/>
    </row>
    <row r="361" customFormat="false" ht="14.25" hidden="false" customHeight="false" outlineLevel="0" collapsed="false">
      <c r="A361" s="0" t="s">
        <v>760</v>
      </c>
      <c r="B361" s="52" t="s">
        <v>1028</v>
      </c>
      <c r="C361" s="52" t="s">
        <v>751</v>
      </c>
      <c r="D361" s="53" t="n">
        <v>0.1</v>
      </c>
      <c r="E361" s="53" t="s">
        <v>748</v>
      </c>
      <c r="F361" s="0" t="s">
        <v>1128</v>
      </c>
      <c r="G361" s="0" t="str">
        <f aca="false">LEFT(B361,2)</f>
        <v>26</v>
      </c>
      <c r="H361" s="0" t="str">
        <f aca="false">I361&amp;"_"&amp;G361&amp;"_"&amp;F361</f>
        <v>StorVandsalamander_26_20180827_DL2018021_NordfynGym_koersel2</v>
      </c>
      <c r="I361" s="61" t="str">
        <f aca="false">MID(RIGHT(B361,LEN(B361)-3),1,FIND("_",RIGHT(B361,LEN(B361)-3))-1)</f>
        <v>StorVandsalamander</v>
      </c>
      <c r="J361" s="61" t="str">
        <f aca="false">TRIM(SUBSTITUTE(RIGHT(B361,FIND(I361,B361)+1),"_",""))</f>
        <v>eDNA</v>
      </c>
      <c r="K361" s="0" t="str">
        <f aca="false">IFERROR(VALUE(SUBSTITUTE(E361,".",",")),E361)</f>
        <v>No Ct</v>
      </c>
      <c r="L361" s="61" t="str">
        <f aca="false">IF(J361="PosK",SUMIFS(K:K,J:J,"PosK",H:H,H361),"")</f>
        <v/>
      </c>
      <c r="M361" s="61" t="str">
        <f aca="false">IF(J361="PosK",SUMIFS(K:K,J:J,"NegK",H:H,H361),"")</f>
        <v/>
      </c>
      <c r="N361" s="61" t="str">
        <f aca="false">IF(J361="PosK",SUMIFS(K:K,J:J,"eDNA",H:H,H361),"")</f>
        <v/>
      </c>
      <c r="P361" s="62"/>
      <c r="T361" s="63"/>
      <c r="W361" s="64"/>
    </row>
    <row r="362" customFormat="false" ht="14.25" hidden="false" customHeight="false" outlineLevel="0" collapsed="false">
      <c r="A362" s="0" t="s">
        <v>762</v>
      </c>
      <c r="B362" s="52" t="s">
        <v>1129</v>
      </c>
      <c r="C362" s="52" t="s">
        <v>743</v>
      </c>
      <c r="D362" s="53" t="n">
        <v>0.1</v>
      </c>
      <c r="E362" s="53" t="s">
        <v>748</v>
      </c>
      <c r="F362" s="0" t="s">
        <v>1128</v>
      </c>
      <c r="G362" s="0" t="str">
        <f aca="false">LEFT(B362,2)</f>
        <v>27</v>
      </c>
      <c r="H362" s="0" t="str">
        <f aca="false">I362&amp;"_"&amp;G362&amp;"_"&amp;F362</f>
        <v>StorVandsalamander_27_20180827_DL2018021_NordfynGym_koersel2</v>
      </c>
      <c r="I362" s="61" t="str">
        <f aca="false">MID(RIGHT(B362,LEN(B362)-3),1,FIND("_",RIGHT(B362,LEN(B362)-3))-1)</f>
        <v>StorVandsalamander</v>
      </c>
      <c r="J362" s="61" t="str">
        <f aca="false">TRIM(SUBSTITUTE(RIGHT(B362,FIND(I362,B362)+1),"_",""))</f>
        <v>PosK</v>
      </c>
      <c r="K362" s="0" t="str">
        <f aca="false">IFERROR(VALUE(SUBSTITUTE(E362,".",",")),E362)</f>
        <v>No Ct</v>
      </c>
      <c r="L362" s="61" t="n">
        <f aca="false">IF(J362="PosK",SUMIFS(K:K,J:J,"PosK",H:H,H362),"")</f>
        <v>0</v>
      </c>
      <c r="M362" s="61" t="n">
        <f aca="false">IF(J362="PosK",SUMIFS(K:K,J:J,"NegK",H:H,H362),"")</f>
        <v>0</v>
      </c>
      <c r="N362" s="61" t="n">
        <f aca="false">IF(J362="PosK",SUMIFS(K:K,J:J,"eDNA",H:H,H362),"")</f>
        <v>0</v>
      </c>
      <c r="P362" s="62" t="n">
        <f aca="false">IF(K364="No Ct",0,K364)</f>
        <v>0</v>
      </c>
      <c r="Q362" s="62" t="n">
        <f aca="false">IF(K365="No Ct",0,K365)</f>
        <v>0</v>
      </c>
      <c r="R362" s="0" t="str">
        <f aca="false">IF(AND(L362&gt;0,M362=0),"Valid","Invalid")</f>
        <v>Invalid</v>
      </c>
      <c r="S362" s="0" t="str">
        <f aca="false">IF(OR(P362&gt;1,Q362&gt;1),"Present","Absent")</f>
        <v>Absent</v>
      </c>
      <c r="T362" s="63" t="str">
        <f aca="false">IF(OR(AND(P362&gt;1,P362&lt;41),AND(Q362&gt;1,Q362&lt;41)),"Ct&lt;41","Ct&gt;41")</f>
        <v>Ct&gt;41</v>
      </c>
      <c r="U362" s="0" t="str">
        <f aca="false">I362</f>
        <v>StorVandsalamander</v>
      </c>
      <c r="V362" s="0" t="str">
        <f aca="false">MID(F362,10,9)</f>
        <v>DL2018021</v>
      </c>
      <c r="W362" s="64" t="str">
        <f aca="false">V362&amp;"_"&amp;U362&amp;"_"&amp;R362&amp;"_"&amp;S362&amp;"_"&amp;T362</f>
        <v>DL2018021_StorVandsalamander_Invalid_Absent_Ct&gt;41</v>
      </c>
    </row>
    <row r="363" customFormat="false" ht="14.25" hidden="false" customHeight="false" outlineLevel="0" collapsed="false">
      <c r="A363" s="0" t="s">
        <v>764</v>
      </c>
      <c r="B363" s="52" t="s">
        <v>1130</v>
      </c>
      <c r="C363" s="52" t="s">
        <v>747</v>
      </c>
      <c r="D363" s="53" t="n">
        <v>0.1</v>
      </c>
      <c r="E363" s="53" t="s">
        <v>748</v>
      </c>
      <c r="F363" s="0" t="s">
        <v>1128</v>
      </c>
      <c r="G363" s="0" t="str">
        <f aca="false">LEFT(B363,2)</f>
        <v>27</v>
      </c>
      <c r="H363" s="0" t="str">
        <f aca="false">I363&amp;"_"&amp;G363&amp;"_"&amp;F363</f>
        <v>StorVandsalamander_27_20180827_DL2018021_NordfynGym_koersel2</v>
      </c>
      <c r="I363" s="61" t="str">
        <f aca="false">MID(RIGHT(B363,LEN(B363)-3),1,FIND("_",RIGHT(B363,LEN(B363)-3))-1)</f>
        <v>StorVandsalamander</v>
      </c>
      <c r="J363" s="61" t="str">
        <f aca="false">TRIM(SUBSTITUTE(RIGHT(B363,FIND(I363,B363)+1),"_",""))</f>
        <v>NegK</v>
      </c>
      <c r="K363" s="0" t="str">
        <f aca="false">IFERROR(VALUE(SUBSTITUTE(E363,".",",")),E363)</f>
        <v>No Ct</v>
      </c>
      <c r="L363" s="61" t="str">
        <f aca="false">IF(J363="PosK",SUMIFS(K:K,J:J,"PosK",H:H,H363),"")</f>
        <v/>
      </c>
      <c r="M363" s="61" t="str">
        <f aca="false">IF(J363="PosK",SUMIFS(K:K,J:J,"NegK",H:H,H363),"")</f>
        <v/>
      </c>
      <c r="N363" s="61" t="str">
        <f aca="false">IF(J363="PosK",SUMIFS(K:K,J:J,"eDNA",H:H,H363),"")</f>
        <v/>
      </c>
    </row>
    <row r="364" customFormat="false" ht="14.25" hidden="false" customHeight="false" outlineLevel="0" collapsed="false">
      <c r="A364" s="0" t="s">
        <v>766</v>
      </c>
      <c r="B364" s="52" t="s">
        <v>1131</v>
      </c>
      <c r="C364" s="52" t="s">
        <v>751</v>
      </c>
      <c r="D364" s="53" t="n">
        <v>0.1</v>
      </c>
      <c r="E364" s="53" t="s">
        <v>748</v>
      </c>
      <c r="F364" s="0" t="s">
        <v>1128</v>
      </c>
      <c r="G364" s="0" t="str">
        <f aca="false">LEFT(B364,2)</f>
        <v>27</v>
      </c>
      <c r="H364" s="0" t="str">
        <f aca="false">I364&amp;"_"&amp;G364&amp;"_"&amp;F364</f>
        <v>StorVandsalamander_27_20180827_DL2018021_NordfynGym_koersel2</v>
      </c>
      <c r="I364" s="61" t="str">
        <f aca="false">MID(RIGHT(B364,LEN(B364)-3),1,FIND("_",RIGHT(B364,LEN(B364)-3))-1)</f>
        <v>StorVandsalamander</v>
      </c>
      <c r="J364" s="61" t="str">
        <f aca="false">TRIM(SUBSTITUTE(RIGHT(B364,FIND(I364,B364)+1),"_",""))</f>
        <v>eDNA</v>
      </c>
      <c r="K364" s="0" t="str">
        <f aca="false">IFERROR(VALUE(SUBSTITUTE(E364,".",",")),E364)</f>
        <v>No Ct</v>
      </c>
      <c r="L364" s="61" t="str">
        <f aca="false">IF(J364="PosK",SUMIFS(K:K,J:J,"PosK",H:H,H364),"")</f>
        <v/>
      </c>
      <c r="M364" s="61" t="str">
        <f aca="false">IF(J364="PosK",SUMIFS(K:K,J:J,"NegK",H:H,H364),"")</f>
        <v/>
      </c>
      <c r="N364" s="61" t="str">
        <f aca="false">IF(J364="PosK",SUMIFS(K:K,J:J,"eDNA",H:H,H364),"")</f>
        <v/>
      </c>
      <c r="Q364" s="62"/>
    </row>
    <row r="365" customFormat="false" ht="14.25" hidden="false" customHeight="false" outlineLevel="0" collapsed="false">
      <c r="A365" s="0" t="s">
        <v>768</v>
      </c>
      <c r="B365" s="52" t="s">
        <v>1132</v>
      </c>
      <c r="C365" s="52" t="s">
        <v>751</v>
      </c>
      <c r="D365" s="53" t="n">
        <v>0.1</v>
      </c>
      <c r="E365" s="53" t="s">
        <v>748</v>
      </c>
      <c r="F365" s="0" t="s">
        <v>1128</v>
      </c>
      <c r="G365" s="0" t="str">
        <f aca="false">LEFT(B365,2)</f>
        <v>27</v>
      </c>
      <c r="H365" s="0" t="str">
        <f aca="false">I365&amp;"_"&amp;G365&amp;"_"&amp;F365</f>
        <v>StorVandsalamander_27_20180827_DL2018021_NordfynGym_koersel2</v>
      </c>
      <c r="I365" s="61" t="str">
        <f aca="false">MID(RIGHT(B365,LEN(B365)-3),1,FIND("_",RIGHT(B365,LEN(B365)-3))-1)</f>
        <v>StorVandsalamander</v>
      </c>
      <c r="J365" s="61" t="str">
        <f aca="false">TRIM(SUBSTITUTE(RIGHT(B365,FIND(I365,B365)+1),"_",""))</f>
        <v>eDNA</v>
      </c>
      <c r="K365" s="0" t="str">
        <f aca="false">IFERROR(VALUE(SUBSTITUTE(E365,".",",")),E365)</f>
        <v>No Ct</v>
      </c>
      <c r="L365" s="61" t="str">
        <f aca="false">IF(J365="PosK",SUMIFS(K:K,J:J,"PosK",H:H,H365),"")</f>
        <v/>
      </c>
      <c r="M365" s="61" t="str">
        <f aca="false">IF(J365="PosK",SUMIFS(K:K,J:J,"NegK",H:H,H365),"")</f>
        <v/>
      </c>
      <c r="N365" s="61" t="str">
        <f aca="false">IF(J365="PosK",SUMIFS(K:K,J:J,"eDNA",H:H,H365),"")</f>
        <v/>
      </c>
      <c r="P365" s="62"/>
      <c r="T365" s="63"/>
      <c r="W365" s="64"/>
    </row>
    <row r="366" customFormat="false" ht="14.25" hidden="false" customHeight="false" outlineLevel="0" collapsed="false">
      <c r="A366" s="0" t="s">
        <v>770</v>
      </c>
      <c r="B366" s="52" t="s">
        <v>1133</v>
      </c>
      <c r="C366" s="52" t="s">
        <v>743</v>
      </c>
      <c r="D366" s="53" t="n">
        <v>0.1</v>
      </c>
      <c r="E366" s="53" t="n">
        <v>24.21</v>
      </c>
      <c r="F366" s="0" t="s">
        <v>1128</v>
      </c>
      <c r="G366" s="0" t="str">
        <f aca="false">LEFT(B366,2)</f>
        <v>28</v>
      </c>
      <c r="H366" s="0" t="str">
        <f aca="false">I366&amp;"_"&amp;G366&amp;"_"&amp;F366</f>
        <v>Strandtudse_28_20180827_DL2018021_NordfynGym_koersel2</v>
      </c>
      <c r="I366" s="61" t="str">
        <f aca="false">MID(RIGHT(B366,LEN(B366)-3),1,FIND("_",RIGHT(B366,LEN(B366)-3))-1)</f>
        <v>Strandtudse</v>
      </c>
      <c r="J366" s="61" t="str">
        <f aca="false">TRIM(SUBSTITUTE(RIGHT(B366,FIND(I366,B366)+1),"_",""))</f>
        <v>PosK</v>
      </c>
      <c r="K366" s="0" t="n">
        <f aca="false">IFERROR(VALUE(SUBSTITUTE(E366,".",",")),E366)</f>
        <v>24.21</v>
      </c>
      <c r="L366" s="61" t="n">
        <f aca="false">IF(J366="PosK",SUMIFS(K:K,J:J,"PosK",H:H,H366),"")</f>
        <v>24.21</v>
      </c>
      <c r="M366" s="61" t="n">
        <f aca="false">IF(J366="PosK",SUMIFS(K:K,J:J,"NegK",H:H,H366),"")</f>
        <v>38.57</v>
      </c>
      <c r="N366" s="61" t="n">
        <f aca="false">IF(J366="PosK",SUMIFS(K:K,J:J,"eDNA",H:H,H366),"")</f>
        <v>0</v>
      </c>
      <c r="P366" s="62" t="n">
        <f aca="false">IF(K368="No Ct",0,K368)</f>
        <v>0</v>
      </c>
      <c r="Q366" s="62" t="n">
        <f aca="false">IF(K369="No Ct",0,K369)</f>
        <v>0</v>
      </c>
      <c r="R366" s="0" t="str">
        <f aca="false">IF(AND(L366&gt;0,M366=0),"Valid","Invalid")</f>
        <v>Invalid</v>
      </c>
      <c r="S366" s="0" t="str">
        <f aca="false">IF(OR(P366&gt;1,Q366&gt;1),"Present","Absent")</f>
        <v>Absent</v>
      </c>
      <c r="T366" s="63" t="str">
        <f aca="false">IF(OR(AND(P366&gt;1,P366&lt;41),AND(Q366&gt;1,Q366&lt;41)),"Ct&lt;41","Ct&gt;41")</f>
        <v>Ct&gt;41</v>
      </c>
      <c r="U366" s="0" t="str">
        <f aca="false">I366</f>
        <v>Strandtudse</v>
      </c>
      <c r="V366" s="0" t="str">
        <f aca="false">MID(F366,10,9)</f>
        <v>DL2018021</v>
      </c>
      <c r="W366" s="64" t="str">
        <f aca="false">V366&amp;"_"&amp;U366&amp;"_"&amp;R366&amp;"_"&amp;S366&amp;"_"&amp;T366</f>
        <v>DL2018021_Strandtudse_Invalid_Absent_Ct&gt;41</v>
      </c>
    </row>
    <row r="367" customFormat="false" ht="14.25" hidden="false" customHeight="false" outlineLevel="0" collapsed="false">
      <c r="A367" s="0" t="s">
        <v>772</v>
      </c>
      <c r="B367" s="52" t="s">
        <v>1134</v>
      </c>
      <c r="C367" s="52" t="s">
        <v>747</v>
      </c>
      <c r="D367" s="53" t="n">
        <v>0.1</v>
      </c>
      <c r="E367" s="53" t="n">
        <v>38.57</v>
      </c>
      <c r="F367" s="0" t="s">
        <v>1128</v>
      </c>
      <c r="G367" s="0" t="str">
        <f aca="false">LEFT(B367,2)</f>
        <v>28</v>
      </c>
      <c r="H367" s="0" t="str">
        <f aca="false">I367&amp;"_"&amp;G367&amp;"_"&amp;F367</f>
        <v>Strandtudse_28_20180827_DL2018021_NordfynGym_koersel2</v>
      </c>
      <c r="I367" s="61" t="str">
        <f aca="false">MID(RIGHT(B367,LEN(B367)-3),1,FIND("_",RIGHT(B367,LEN(B367)-3))-1)</f>
        <v>Strandtudse</v>
      </c>
      <c r="J367" s="61" t="str">
        <f aca="false">TRIM(SUBSTITUTE(RIGHT(B367,FIND(I367,B367)+1),"_",""))</f>
        <v>NegK</v>
      </c>
      <c r="K367" s="0" t="n">
        <f aca="false">IFERROR(VALUE(SUBSTITUTE(E367,".",",")),E367)</f>
        <v>38.57</v>
      </c>
      <c r="L367" s="61" t="str">
        <f aca="false">IF(J367="PosK",SUMIFS(K:K,J:J,"PosK",H:H,H367),"")</f>
        <v/>
      </c>
      <c r="M367" s="61" t="str">
        <f aca="false">IF(J367="PosK",SUMIFS(K:K,J:J,"NegK",H:H,H367),"")</f>
        <v/>
      </c>
      <c r="N367" s="61" t="str">
        <f aca="false">IF(J367="PosK",SUMIFS(K:K,J:J,"eDNA",H:H,H367),"")</f>
        <v/>
      </c>
    </row>
    <row r="368" customFormat="false" ht="14.25" hidden="false" customHeight="false" outlineLevel="0" collapsed="false">
      <c r="A368" s="0" t="s">
        <v>774</v>
      </c>
      <c r="B368" s="52" t="s">
        <v>1135</v>
      </c>
      <c r="C368" s="52" t="s">
        <v>751</v>
      </c>
      <c r="D368" s="53" t="n">
        <v>0.1</v>
      </c>
      <c r="E368" s="53" t="s">
        <v>748</v>
      </c>
      <c r="F368" s="0" t="s">
        <v>1128</v>
      </c>
      <c r="G368" s="0" t="str">
        <f aca="false">LEFT(B368,2)</f>
        <v>28</v>
      </c>
      <c r="H368" s="0" t="str">
        <f aca="false">I368&amp;"_"&amp;G368&amp;"_"&amp;F368</f>
        <v>Strandtudse_28_20180827_DL2018021_NordfynGym_koersel2</v>
      </c>
      <c r="I368" s="61" t="str">
        <f aca="false">MID(RIGHT(B368,LEN(B368)-3),1,FIND("_",RIGHT(B368,LEN(B368)-3))-1)</f>
        <v>Strandtudse</v>
      </c>
      <c r="J368" s="61" t="str">
        <f aca="false">TRIM(SUBSTITUTE(RIGHT(B368,FIND(I368,B368)+1),"_",""))</f>
        <v>eDNA</v>
      </c>
      <c r="K368" s="0" t="str">
        <f aca="false">IFERROR(VALUE(SUBSTITUTE(E368,".",",")),E368)</f>
        <v>No Ct</v>
      </c>
      <c r="L368" s="61" t="str">
        <f aca="false">IF(J368="PosK",SUMIFS(K:K,J:J,"PosK",H:H,H368),"")</f>
        <v/>
      </c>
      <c r="M368" s="61" t="str">
        <f aca="false">IF(J368="PosK",SUMIFS(K:K,J:J,"NegK",H:H,H368),"")</f>
        <v/>
      </c>
      <c r="N368" s="61" t="str">
        <f aca="false">IF(J368="PosK",SUMIFS(K:K,J:J,"eDNA",H:H,H368),"")</f>
        <v/>
      </c>
      <c r="Q368" s="62"/>
    </row>
    <row r="369" customFormat="false" ht="14.25" hidden="false" customHeight="false" outlineLevel="0" collapsed="false">
      <c r="A369" s="0" t="s">
        <v>776</v>
      </c>
      <c r="B369" s="52" t="s">
        <v>1136</v>
      </c>
      <c r="C369" s="52" t="s">
        <v>751</v>
      </c>
      <c r="D369" s="53" t="n">
        <v>0.1</v>
      </c>
      <c r="E369" s="53" t="s">
        <v>748</v>
      </c>
      <c r="F369" s="0" t="s">
        <v>1128</v>
      </c>
      <c r="G369" s="0" t="str">
        <f aca="false">LEFT(B369,2)</f>
        <v>28</v>
      </c>
      <c r="H369" s="0" t="str">
        <f aca="false">I369&amp;"_"&amp;G369&amp;"_"&amp;F369</f>
        <v>Strandtudse_28_20180827_DL2018021_NordfynGym_koersel2</v>
      </c>
      <c r="I369" s="61" t="str">
        <f aca="false">MID(RIGHT(B369,LEN(B369)-3),1,FIND("_",RIGHT(B369,LEN(B369)-3))-1)</f>
        <v>Strandtudse</v>
      </c>
      <c r="J369" s="61" t="str">
        <f aca="false">TRIM(SUBSTITUTE(RIGHT(B369,FIND(I369,B369)+1),"_",""))</f>
        <v>eDNA</v>
      </c>
      <c r="K369" s="0" t="str">
        <f aca="false">IFERROR(VALUE(SUBSTITUTE(E369,".",",")),E369)</f>
        <v>No Ct</v>
      </c>
      <c r="L369" s="61" t="str">
        <f aca="false">IF(J369="PosK",SUMIFS(K:K,J:J,"PosK",H:H,H369),"")</f>
        <v/>
      </c>
      <c r="M369" s="61" t="str">
        <f aca="false">IF(J369="PosK",SUMIFS(K:K,J:J,"NegK",H:H,H369),"")</f>
        <v/>
      </c>
      <c r="N369" s="61" t="str">
        <f aca="false">IF(J369="PosK",SUMIFS(K:K,J:J,"eDNA",H:H,H369),"")</f>
        <v/>
      </c>
      <c r="P369" s="62"/>
      <c r="T369" s="63"/>
      <c r="W369" s="64"/>
    </row>
    <row r="370" customFormat="false" ht="14.25" hidden="false" customHeight="false" outlineLevel="0" collapsed="false">
      <c r="A370" s="0" t="s">
        <v>778</v>
      </c>
      <c r="B370" s="52" t="s">
        <v>1137</v>
      </c>
      <c r="C370" s="52" t="s">
        <v>743</v>
      </c>
      <c r="D370" s="53" t="n">
        <v>0.1</v>
      </c>
      <c r="E370" s="53" t="n">
        <v>33.91</v>
      </c>
      <c r="F370" s="0" t="s">
        <v>1128</v>
      </c>
      <c r="G370" s="0" t="str">
        <f aca="false">LEFT(B370,2)</f>
        <v>29</v>
      </c>
      <c r="H370" s="0" t="str">
        <f aca="false">I370&amp;"_"&amp;G370&amp;"_"&amp;F370</f>
        <v>GroenbrogetTudse_29_20180827_DL2018021_NordfynGym_koersel2</v>
      </c>
      <c r="I370" s="61" t="str">
        <f aca="false">MID(RIGHT(B370,LEN(B370)-3),1,FIND("_",RIGHT(B370,LEN(B370)-3))-1)</f>
        <v>GroenbrogetTudse</v>
      </c>
      <c r="J370" s="61" t="str">
        <f aca="false">TRIM(SUBSTITUTE(RIGHT(B370,FIND(I370,B370)+1),"_",""))</f>
        <v>PosK</v>
      </c>
      <c r="K370" s="0" t="n">
        <f aca="false">IFERROR(VALUE(SUBSTITUTE(E370,".",",")),E370)</f>
        <v>33.91</v>
      </c>
      <c r="L370" s="61" t="n">
        <f aca="false">IF(J370="PosK",SUMIFS(K:K,J:J,"PosK",H:H,H370),"")</f>
        <v>33.91</v>
      </c>
      <c r="M370" s="61" t="n">
        <f aca="false">IF(J370="PosK",SUMIFS(K:K,J:J,"NegK",H:H,H370),"")</f>
        <v>0</v>
      </c>
      <c r="N370" s="61" t="n">
        <f aca="false">IF(J370="PosK",SUMIFS(K:K,J:J,"eDNA",H:H,H370),"")</f>
        <v>0</v>
      </c>
      <c r="P370" s="62" t="n">
        <f aca="false">IF(K372="No Ct",0,K372)</f>
        <v>0</v>
      </c>
      <c r="Q370" s="62" t="n">
        <f aca="false">IF(K373="No Ct",0,K373)</f>
        <v>0</v>
      </c>
      <c r="R370" s="0" t="str">
        <f aca="false">IF(AND(L370&gt;0,M370=0),"Valid","Invalid")</f>
        <v>Valid</v>
      </c>
      <c r="S370" s="0" t="str">
        <f aca="false">IF(OR(P370&gt;1,Q370&gt;1),"Present","Absent")</f>
        <v>Absent</v>
      </c>
      <c r="T370" s="63" t="str">
        <f aca="false">IF(OR(AND(P370&gt;1,P370&lt;41),AND(Q370&gt;1,Q370&lt;41)),"Ct&lt;41","Ct&gt;41")</f>
        <v>Ct&gt;41</v>
      </c>
      <c r="U370" s="0" t="str">
        <f aca="false">I370</f>
        <v>GroenbrogetTudse</v>
      </c>
      <c r="V370" s="0" t="str">
        <f aca="false">MID(F370,10,9)</f>
        <v>DL2018021</v>
      </c>
      <c r="W370" s="64" t="str">
        <f aca="false">V370&amp;"_"&amp;U370&amp;"_"&amp;R370&amp;"_"&amp;S370&amp;"_"&amp;T370</f>
        <v>DL2018021_GroenbrogetTudse_Valid_Absent_Ct&gt;41</v>
      </c>
    </row>
    <row r="371" customFormat="false" ht="14.25" hidden="false" customHeight="false" outlineLevel="0" collapsed="false">
      <c r="A371" s="0" t="s">
        <v>780</v>
      </c>
      <c r="B371" s="52" t="s">
        <v>1138</v>
      </c>
      <c r="C371" s="52" t="s">
        <v>747</v>
      </c>
      <c r="D371" s="53" t="n">
        <v>0.1</v>
      </c>
      <c r="E371" s="53" t="s">
        <v>748</v>
      </c>
      <c r="F371" s="0" t="s">
        <v>1128</v>
      </c>
      <c r="G371" s="0" t="str">
        <f aca="false">LEFT(B371,2)</f>
        <v>29</v>
      </c>
      <c r="H371" s="0" t="str">
        <f aca="false">I371&amp;"_"&amp;G371&amp;"_"&amp;F371</f>
        <v>GroenbrogetTudse_29_20180827_DL2018021_NordfynGym_koersel2</v>
      </c>
      <c r="I371" s="61" t="str">
        <f aca="false">MID(RIGHT(B371,LEN(B371)-3),1,FIND("_",RIGHT(B371,LEN(B371)-3))-1)</f>
        <v>GroenbrogetTudse</v>
      </c>
      <c r="J371" s="61" t="str">
        <f aca="false">TRIM(SUBSTITUTE(RIGHT(B371,FIND(I371,B371)+1),"_",""))</f>
        <v>NegK</v>
      </c>
      <c r="K371" s="0" t="str">
        <f aca="false">IFERROR(VALUE(SUBSTITUTE(E371,".",",")),E371)</f>
        <v>No Ct</v>
      </c>
      <c r="L371" s="61" t="str">
        <f aca="false">IF(J371="PosK",SUMIFS(K:K,J:J,"PosK",H:H,H371),"")</f>
        <v/>
      </c>
      <c r="M371" s="61" t="str">
        <f aca="false">IF(J371="PosK",SUMIFS(K:K,J:J,"NegK",H:H,H371),"")</f>
        <v/>
      </c>
      <c r="N371" s="61" t="str">
        <f aca="false">IF(J371="PosK",SUMIFS(K:K,J:J,"eDNA",H:H,H371),"")</f>
        <v/>
      </c>
    </row>
    <row r="372" customFormat="false" ht="14.25" hidden="false" customHeight="false" outlineLevel="0" collapsed="false">
      <c r="A372" s="0" t="s">
        <v>782</v>
      </c>
      <c r="B372" s="52" t="s">
        <v>1139</v>
      </c>
      <c r="C372" s="52" t="s">
        <v>751</v>
      </c>
      <c r="D372" s="53" t="n">
        <v>0.1</v>
      </c>
      <c r="E372" s="53" t="s">
        <v>748</v>
      </c>
      <c r="F372" s="0" t="s">
        <v>1128</v>
      </c>
      <c r="G372" s="0" t="str">
        <f aca="false">LEFT(B372,2)</f>
        <v>29</v>
      </c>
      <c r="H372" s="0" t="str">
        <f aca="false">I372&amp;"_"&amp;G372&amp;"_"&amp;F372</f>
        <v>GroenbrogetTudse_29_20180827_DL2018021_NordfynGym_koersel2</v>
      </c>
      <c r="I372" s="61" t="str">
        <f aca="false">MID(RIGHT(B372,LEN(B372)-3),1,FIND("_",RIGHT(B372,LEN(B372)-3))-1)</f>
        <v>GroenbrogetTudse</v>
      </c>
      <c r="J372" s="61" t="str">
        <f aca="false">TRIM(SUBSTITUTE(RIGHT(B372,FIND(I372,B372)+1),"_",""))</f>
        <v>eDNA</v>
      </c>
      <c r="K372" s="0" t="str">
        <f aca="false">IFERROR(VALUE(SUBSTITUTE(E372,".",",")),E372)</f>
        <v>No Ct</v>
      </c>
      <c r="L372" s="61" t="str">
        <f aca="false">IF(J372="PosK",SUMIFS(K:K,J:J,"PosK",H:H,H372),"")</f>
        <v/>
      </c>
      <c r="M372" s="61" t="str">
        <f aca="false">IF(J372="PosK",SUMIFS(K:K,J:J,"NegK",H:H,H372),"")</f>
        <v/>
      </c>
      <c r="N372" s="61" t="str">
        <f aca="false">IF(J372="PosK",SUMIFS(K:K,J:J,"eDNA",H:H,H372),"")</f>
        <v/>
      </c>
      <c r="Q372" s="62"/>
    </row>
    <row r="373" customFormat="false" ht="14.25" hidden="false" customHeight="false" outlineLevel="0" collapsed="false">
      <c r="A373" s="0" t="s">
        <v>784</v>
      </c>
      <c r="B373" s="52" t="s">
        <v>1140</v>
      </c>
      <c r="C373" s="52" t="s">
        <v>751</v>
      </c>
      <c r="D373" s="53" t="n">
        <v>0.1</v>
      </c>
      <c r="E373" s="53" t="s">
        <v>748</v>
      </c>
      <c r="F373" s="0" t="s">
        <v>1128</v>
      </c>
      <c r="G373" s="0" t="str">
        <f aca="false">LEFT(B373,2)</f>
        <v>29</v>
      </c>
      <c r="H373" s="0" t="str">
        <f aca="false">I373&amp;"_"&amp;G373&amp;"_"&amp;F373</f>
        <v>GroenbrogetTudse_29_20180827_DL2018021_NordfynGym_koersel2</v>
      </c>
      <c r="I373" s="61" t="str">
        <f aca="false">MID(RIGHT(B373,LEN(B373)-3),1,FIND("_",RIGHT(B373,LEN(B373)-3))-1)</f>
        <v>GroenbrogetTudse</v>
      </c>
      <c r="J373" s="61" t="str">
        <f aca="false">TRIM(SUBSTITUTE(RIGHT(B373,FIND(I373,B373)+1),"_",""))</f>
        <v>eDNA</v>
      </c>
      <c r="K373" s="0" t="str">
        <f aca="false">IFERROR(VALUE(SUBSTITUTE(E373,".",",")),E373)</f>
        <v>No Ct</v>
      </c>
      <c r="L373" s="61" t="str">
        <f aca="false">IF(J373="PosK",SUMIFS(K:K,J:J,"PosK",H:H,H373),"")</f>
        <v/>
      </c>
      <c r="M373" s="61" t="str">
        <f aca="false">IF(J373="PosK",SUMIFS(K:K,J:J,"NegK",H:H,H373),"")</f>
        <v/>
      </c>
      <c r="N373" s="61" t="str">
        <f aca="false">IF(J373="PosK",SUMIFS(K:K,J:J,"eDNA",H:H,H373),"")</f>
        <v/>
      </c>
      <c r="P373" s="62"/>
      <c r="T373" s="63"/>
      <c r="W373" s="64"/>
    </row>
    <row r="374" customFormat="false" ht="14.25" hidden="false" customHeight="false" outlineLevel="0" collapsed="false">
      <c r="A374" s="0" t="s">
        <v>786</v>
      </c>
      <c r="B374" s="52" t="s">
        <v>1141</v>
      </c>
      <c r="C374" s="52" t="s">
        <v>743</v>
      </c>
      <c r="D374" s="53" t="n">
        <v>0.1</v>
      </c>
      <c r="E374" s="53" t="n">
        <v>31.72</v>
      </c>
      <c r="F374" s="0" t="s">
        <v>1128</v>
      </c>
      <c r="G374" s="0" t="str">
        <f aca="false">LEFT(B374,2)</f>
        <v>30</v>
      </c>
      <c r="H374" s="0" t="str">
        <f aca="false">I374&amp;"_"&amp;G374&amp;"_"&amp;F374</f>
        <v>GroenbrogetTudse_30_20180827_DL2018021_NordfynGym_koersel2</v>
      </c>
      <c r="I374" s="61" t="str">
        <f aca="false">MID(RIGHT(B374,LEN(B374)-3),1,FIND("_",RIGHT(B374,LEN(B374)-3))-1)</f>
        <v>GroenbrogetTudse</v>
      </c>
      <c r="J374" s="61" t="str">
        <f aca="false">TRIM(SUBSTITUTE(RIGHT(B374,FIND(I374,B374)+1),"_",""))</f>
        <v>PosK</v>
      </c>
      <c r="K374" s="0" t="n">
        <f aca="false">IFERROR(VALUE(SUBSTITUTE(E374,".",",")),E374)</f>
        <v>31.72</v>
      </c>
      <c r="L374" s="61" t="n">
        <f aca="false">IF(J374="PosK",SUMIFS(K:K,J:J,"PosK",H:H,H374),"")</f>
        <v>31.72</v>
      </c>
      <c r="M374" s="61" t="n">
        <f aca="false">IF(J374="PosK",SUMIFS(K:K,J:J,"NegK",H:H,H374),"")</f>
        <v>0</v>
      </c>
      <c r="N374" s="61" t="n">
        <f aca="false">IF(J374="PosK",SUMIFS(K:K,J:J,"eDNA",H:H,H374),"")</f>
        <v>0</v>
      </c>
      <c r="P374" s="62" t="n">
        <f aca="false">IF(K376="No Ct",0,K376)</f>
        <v>0</v>
      </c>
      <c r="Q374" s="62" t="n">
        <f aca="false">IF(K377="No Ct",0,K377)</f>
        <v>0</v>
      </c>
      <c r="R374" s="0" t="str">
        <f aca="false">IF(AND(L374&gt;0,M374=0),"Valid","Invalid")</f>
        <v>Valid</v>
      </c>
      <c r="S374" s="0" t="str">
        <f aca="false">IF(OR(P374&gt;1,Q374&gt;1),"Present","Absent")</f>
        <v>Absent</v>
      </c>
      <c r="T374" s="63" t="str">
        <f aca="false">IF(OR(AND(P374&gt;1,P374&lt;41),AND(Q374&gt;1,Q374&lt;41)),"Ct&lt;41","Ct&gt;41")</f>
        <v>Ct&gt;41</v>
      </c>
      <c r="U374" s="0" t="str">
        <f aca="false">I374</f>
        <v>GroenbrogetTudse</v>
      </c>
      <c r="V374" s="0" t="str">
        <f aca="false">MID(F374,10,9)</f>
        <v>DL2018021</v>
      </c>
      <c r="W374" s="64" t="str">
        <f aca="false">V374&amp;"_"&amp;U374&amp;"_"&amp;R374&amp;"_"&amp;S374&amp;"_"&amp;T374</f>
        <v>DL2018021_GroenbrogetTudse_Valid_Absent_Ct&gt;41</v>
      </c>
    </row>
    <row r="375" customFormat="false" ht="14.25" hidden="false" customHeight="false" outlineLevel="0" collapsed="false">
      <c r="A375" s="0" t="s">
        <v>788</v>
      </c>
      <c r="B375" s="52" t="s">
        <v>1142</v>
      </c>
      <c r="C375" s="52" t="s">
        <v>747</v>
      </c>
      <c r="D375" s="53" t="n">
        <v>0.1</v>
      </c>
      <c r="E375" s="53" t="s">
        <v>748</v>
      </c>
      <c r="F375" s="0" t="s">
        <v>1128</v>
      </c>
      <c r="G375" s="0" t="str">
        <f aca="false">LEFT(B375,2)</f>
        <v>30</v>
      </c>
      <c r="H375" s="0" t="str">
        <f aca="false">I375&amp;"_"&amp;G375&amp;"_"&amp;F375</f>
        <v>GroenbrogetTudse_30_20180827_DL2018021_NordfynGym_koersel2</v>
      </c>
      <c r="I375" s="61" t="str">
        <f aca="false">MID(RIGHT(B375,LEN(B375)-3),1,FIND("_",RIGHT(B375,LEN(B375)-3))-1)</f>
        <v>GroenbrogetTudse</v>
      </c>
      <c r="J375" s="61" t="str">
        <f aca="false">TRIM(SUBSTITUTE(RIGHT(B375,FIND(I375,B375)+1),"_",""))</f>
        <v>NegK</v>
      </c>
      <c r="K375" s="0" t="str">
        <f aca="false">IFERROR(VALUE(SUBSTITUTE(E375,".",",")),E375)</f>
        <v>No Ct</v>
      </c>
      <c r="L375" s="61" t="str">
        <f aca="false">IF(J375="PosK",SUMIFS(K:K,J:J,"PosK",H:H,H375),"")</f>
        <v/>
      </c>
      <c r="M375" s="61" t="str">
        <f aca="false">IF(J375="PosK",SUMIFS(K:K,J:J,"NegK",H:H,H375),"")</f>
        <v/>
      </c>
      <c r="N375" s="61" t="str">
        <f aca="false">IF(J375="PosK",SUMIFS(K:K,J:J,"eDNA",H:H,H375),"")</f>
        <v/>
      </c>
    </row>
    <row r="376" customFormat="false" ht="14.25" hidden="false" customHeight="false" outlineLevel="0" collapsed="false">
      <c r="A376" s="0" t="s">
        <v>790</v>
      </c>
      <c r="B376" s="52" t="s">
        <v>1143</v>
      </c>
      <c r="C376" s="52" t="s">
        <v>751</v>
      </c>
      <c r="D376" s="53" t="n">
        <v>0.1</v>
      </c>
      <c r="E376" s="53" t="s">
        <v>748</v>
      </c>
      <c r="F376" s="0" t="s">
        <v>1128</v>
      </c>
      <c r="G376" s="0" t="str">
        <f aca="false">LEFT(B376,2)</f>
        <v>30</v>
      </c>
      <c r="H376" s="0" t="str">
        <f aca="false">I376&amp;"_"&amp;G376&amp;"_"&amp;F376</f>
        <v>GroenbrogetTudse_30_20180827_DL2018021_NordfynGym_koersel2</v>
      </c>
      <c r="I376" s="61" t="str">
        <f aca="false">MID(RIGHT(B376,LEN(B376)-3),1,FIND("_",RIGHT(B376,LEN(B376)-3))-1)</f>
        <v>GroenbrogetTudse</v>
      </c>
      <c r="J376" s="61" t="str">
        <f aca="false">TRIM(SUBSTITUTE(RIGHT(B376,FIND(I376,B376)+1),"_",""))</f>
        <v>eDNA</v>
      </c>
      <c r="K376" s="0" t="str">
        <f aca="false">IFERROR(VALUE(SUBSTITUTE(E376,".",",")),E376)</f>
        <v>No Ct</v>
      </c>
      <c r="L376" s="61" t="str">
        <f aca="false">IF(J376="PosK",SUMIFS(K:K,J:J,"PosK",H:H,H376),"")</f>
        <v/>
      </c>
      <c r="M376" s="61" t="str">
        <f aca="false">IF(J376="PosK",SUMIFS(K:K,J:J,"NegK",H:H,H376),"")</f>
        <v/>
      </c>
      <c r="N376" s="61" t="str">
        <f aca="false">IF(J376="PosK",SUMIFS(K:K,J:J,"eDNA",H:H,H376),"")</f>
        <v/>
      </c>
      <c r="Q376" s="62"/>
    </row>
    <row r="377" customFormat="false" ht="14.25" hidden="false" customHeight="false" outlineLevel="0" collapsed="false">
      <c r="A377" s="0" t="s">
        <v>792</v>
      </c>
      <c r="B377" s="52" t="s">
        <v>1144</v>
      </c>
      <c r="C377" s="52" t="s">
        <v>751</v>
      </c>
      <c r="D377" s="53" t="n">
        <v>0.1</v>
      </c>
      <c r="E377" s="53" t="s">
        <v>748</v>
      </c>
      <c r="F377" s="0" t="s">
        <v>1128</v>
      </c>
      <c r="G377" s="0" t="str">
        <f aca="false">LEFT(B377,2)</f>
        <v>30</v>
      </c>
      <c r="H377" s="0" t="str">
        <f aca="false">I377&amp;"_"&amp;G377&amp;"_"&amp;F377</f>
        <v>GroenbrogetTudse_30_20180827_DL2018021_NordfynGym_koersel2</v>
      </c>
      <c r="I377" s="61" t="str">
        <f aca="false">MID(RIGHT(B377,LEN(B377)-3),1,FIND("_",RIGHT(B377,LEN(B377)-3))-1)</f>
        <v>GroenbrogetTudse</v>
      </c>
      <c r="J377" s="61" t="str">
        <f aca="false">TRIM(SUBSTITUTE(RIGHT(B377,FIND(I377,B377)+1),"_",""))</f>
        <v>eDNA</v>
      </c>
      <c r="K377" s="0" t="str">
        <f aca="false">IFERROR(VALUE(SUBSTITUTE(E377,".",",")),E377)</f>
        <v>No Ct</v>
      </c>
      <c r="L377" s="61" t="str">
        <f aca="false">IF(J377="PosK",SUMIFS(K:K,J:J,"PosK",H:H,H377),"")</f>
        <v/>
      </c>
      <c r="M377" s="61" t="str">
        <f aca="false">IF(J377="PosK",SUMIFS(K:K,J:J,"NegK",H:H,H377),"")</f>
        <v/>
      </c>
      <c r="N377" s="61" t="str">
        <f aca="false">IF(J377="PosK",SUMIFS(K:K,J:J,"eDNA",H:H,H377),"")</f>
        <v/>
      </c>
      <c r="P377" s="62"/>
      <c r="T377" s="63"/>
      <c r="W377" s="64"/>
    </row>
    <row r="378" customFormat="false" ht="14.25" hidden="false" customHeight="false" outlineLevel="0" collapsed="false">
      <c r="A378" s="0" t="s">
        <v>794</v>
      </c>
      <c r="B378" s="52" t="s">
        <v>1145</v>
      </c>
      <c r="C378" s="52" t="s">
        <v>743</v>
      </c>
      <c r="D378" s="53" t="n">
        <v>0.1</v>
      </c>
      <c r="E378" s="53" t="n">
        <v>29.85</v>
      </c>
      <c r="F378" s="0" t="s">
        <v>1128</v>
      </c>
      <c r="G378" s="0" t="str">
        <f aca="false">LEFT(B378,2)</f>
        <v>31</v>
      </c>
      <c r="H378" s="0" t="str">
        <f aca="false">I378&amp;"_"&amp;G378&amp;"_"&amp;F378</f>
        <v>Loevfroe_31_20180827_DL2018021_NordfynGym_koersel2</v>
      </c>
      <c r="I378" s="61" t="str">
        <f aca="false">MID(RIGHT(B378,LEN(B378)-3),1,FIND("_",RIGHT(B378,LEN(B378)-3))-1)</f>
        <v>Loevfroe</v>
      </c>
      <c r="J378" s="61" t="str">
        <f aca="false">TRIM(SUBSTITUTE(RIGHT(B378,FIND(I378,B378)+1),"_",""))</f>
        <v>PosK</v>
      </c>
      <c r="K378" s="0" t="n">
        <f aca="false">IFERROR(VALUE(SUBSTITUTE(E378,".",",")),E378)</f>
        <v>29.85</v>
      </c>
      <c r="L378" s="61" t="n">
        <f aca="false">IF(J378="PosK",SUMIFS(K:K,J:J,"PosK",H:H,H378),"")</f>
        <v>29.85</v>
      </c>
      <c r="M378" s="61" t="n">
        <f aca="false">IF(J378="PosK",SUMIFS(K:K,J:J,"NegK",H:H,H378),"")</f>
        <v>0</v>
      </c>
      <c r="N378" s="61" t="n">
        <f aca="false">IF(J378="PosK",SUMIFS(K:K,J:J,"eDNA",H:H,H378),"")</f>
        <v>0</v>
      </c>
      <c r="P378" s="62" t="n">
        <f aca="false">IF(K380="No Ct",0,K380)</f>
        <v>0</v>
      </c>
      <c r="Q378" s="62" t="n">
        <f aca="false">IF(K381="No Ct",0,K381)</f>
        <v>0</v>
      </c>
      <c r="R378" s="0" t="str">
        <f aca="false">IF(AND(L378&gt;0,M378=0),"Valid","Invalid")</f>
        <v>Valid</v>
      </c>
      <c r="S378" s="0" t="str">
        <f aca="false">IF(OR(P378&gt;1,Q378&gt;1),"Present","Absent")</f>
        <v>Absent</v>
      </c>
      <c r="T378" s="63" t="str">
        <f aca="false">IF(OR(AND(P378&gt;1,P378&lt;41),AND(Q378&gt;1,Q378&lt;41)),"Ct&lt;41","Ct&gt;41")</f>
        <v>Ct&gt;41</v>
      </c>
      <c r="U378" s="0" t="str">
        <f aca="false">I378</f>
        <v>Loevfroe</v>
      </c>
      <c r="V378" s="0" t="str">
        <f aca="false">MID(F378,10,9)</f>
        <v>DL2018021</v>
      </c>
      <c r="W378" s="64" t="str">
        <f aca="false">V378&amp;"_"&amp;U378&amp;"_"&amp;R378&amp;"_"&amp;S378&amp;"_"&amp;T378</f>
        <v>DL2018021_Loevfroe_Valid_Absent_Ct&gt;41</v>
      </c>
    </row>
    <row r="379" customFormat="false" ht="14.25" hidden="false" customHeight="false" outlineLevel="0" collapsed="false">
      <c r="A379" s="0" t="s">
        <v>796</v>
      </c>
      <c r="B379" s="52" t="s">
        <v>1146</v>
      </c>
      <c r="C379" s="52" t="s">
        <v>747</v>
      </c>
      <c r="D379" s="53" t="n">
        <v>0.1</v>
      </c>
      <c r="E379" s="53" t="s">
        <v>748</v>
      </c>
      <c r="F379" s="0" t="s">
        <v>1128</v>
      </c>
      <c r="G379" s="0" t="str">
        <f aca="false">LEFT(B379,2)</f>
        <v>31</v>
      </c>
      <c r="H379" s="0" t="str">
        <f aca="false">I379&amp;"_"&amp;G379&amp;"_"&amp;F379</f>
        <v>Loevfroe_31_20180827_DL2018021_NordfynGym_koersel2</v>
      </c>
      <c r="I379" s="61" t="str">
        <f aca="false">MID(RIGHT(B379,LEN(B379)-3),1,FIND("_",RIGHT(B379,LEN(B379)-3))-1)</f>
        <v>Loevfroe</v>
      </c>
      <c r="J379" s="61" t="str">
        <f aca="false">TRIM(SUBSTITUTE(RIGHT(B379,FIND(I379,B379)+1),"_",""))</f>
        <v>NegK</v>
      </c>
      <c r="K379" s="0" t="str">
        <f aca="false">IFERROR(VALUE(SUBSTITUTE(E379,".",",")),E379)</f>
        <v>No Ct</v>
      </c>
      <c r="L379" s="61" t="str">
        <f aca="false">IF(J379="PosK",SUMIFS(K:K,J:J,"PosK",H:H,H379),"")</f>
        <v/>
      </c>
      <c r="M379" s="61" t="str">
        <f aca="false">IF(J379="PosK",SUMIFS(K:K,J:J,"NegK",H:H,H379),"")</f>
        <v/>
      </c>
      <c r="N379" s="61" t="str">
        <f aca="false">IF(J379="PosK",SUMIFS(K:K,J:J,"eDNA",H:H,H379),"")</f>
        <v/>
      </c>
    </row>
    <row r="380" customFormat="false" ht="14.25" hidden="false" customHeight="false" outlineLevel="0" collapsed="false">
      <c r="A380" s="0" t="s">
        <v>798</v>
      </c>
      <c r="B380" s="52" t="s">
        <v>1147</v>
      </c>
      <c r="C380" s="52" t="s">
        <v>751</v>
      </c>
      <c r="D380" s="53" t="n">
        <v>0.1</v>
      </c>
      <c r="E380" s="53" t="s">
        <v>748</v>
      </c>
      <c r="F380" s="0" t="s">
        <v>1128</v>
      </c>
      <c r="G380" s="0" t="str">
        <f aca="false">LEFT(B380,2)</f>
        <v>31</v>
      </c>
      <c r="H380" s="0" t="str">
        <f aca="false">I380&amp;"_"&amp;G380&amp;"_"&amp;F380</f>
        <v>Loevfroe_31_20180827_DL2018021_NordfynGym_koersel2</v>
      </c>
      <c r="I380" s="61" t="str">
        <f aca="false">MID(RIGHT(B380,LEN(B380)-3),1,FIND("_",RIGHT(B380,LEN(B380)-3))-1)</f>
        <v>Loevfroe</v>
      </c>
      <c r="J380" s="61" t="str">
        <f aca="false">TRIM(SUBSTITUTE(RIGHT(B380,FIND(I380,B380)+1),"_",""))</f>
        <v>eDNA</v>
      </c>
      <c r="K380" s="0" t="str">
        <f aca="false">IFERROR(VALUE(SUBSTITUTE(E380,".",",")),E380)</f>
        <v>No Ct</v>
      </c>
      <c r="L380" s="61" t="str">
        <f aca="false">IF(J380="PosK",SUMIFS(K:K,J:J,"PosK",H:H,H380),"")</f>
        <v/>
      </c>
      <c r="M380" s="61" t="str">
        <f aca="false">IF(J380="PosK",SUMIFS(K:K,J:J,"NegK",H:H,H380),"")</f>
        <v/>
      </c>
      <c r="N380" s="61" t="str">
        <f aca="false">IF(J380="PosK",SUMIFS(K:K,J:J,"eDNA",H:H,H380),"")</f>
        <v/>
      </c>
      <c r="Q380" s="62"/>
    </row>
    <row r="381" customFormat="false" ht="14.25" hidden="false" customHeight="false" outlineLevel="0" collapsed="false">
      <c r="A381" s="0" t="s">
        <v>800</v>
      </c>
      <c r="B381" s="52" t="s">
        <v>1148</v>
      </c>
      <c r="C381" s="52" t="s">
        <v>751</v>
      </c>
      <c r="D381" s="53" t="n">
        <v>0.1</v>
      </c>
      <c r="E381" s="53" t="s">
        <v>748</v>
      </c>
      <c r="F381" s="0" t="s">
        <v>1128</v>
      </c>
      <c r="G381" s="0" t="str">
        <f aca="false">LEFT(B381,2)</f>
        <v>31</v>
      </c>
      <c r="H381" s="0" t="str">
        <f aca="false">I381&amp;"_"&amp;G381&amp;"_"&amp;F381</f>
        <v>Loevfroe_31_20180827_DL2018021_NordfynGym_koersel2</v>
      </c>
      <c r="I381" s="61" t="str">
        <f aca="false">MID(RIGHT(B381,LEN(B381)-3),1,FIND("_",RIGHT(B381,LEN(B381)-3))-1)</f>
        <v>Loevfroe</v>
      </c>
      <c r="J381" s="61" t="str">
        <f aca="false">TRIM(SUBSTITUTE(RIGHT(B381,FIND(I381,B381)+1),"_",""))</f>
        <v>eDNA</v>
      </c>
      <c r="K381" s="0" t="str">
        <f aca="false">IFERROR(VALUE(SUBSTITUTE(E381,".",",")),E381)</f>
        <v>No Ct</v>
      </c>
      <c r="L381" s="61" t="str">
        <f aca="false">IF(J381="PosK",SUMIFS(K:K,J:J,"PosK",H:H,H381),"")</f>
        <v/>
      </c>
      <c r="M381" s="61" t="str">
        <f aca="false">IF(J381="PosK",SUMIFS(K:K,J:J,"NegK",H:H,H381),"")</f>
        <v/>
      </c>
      <c r="N381" s="61" t="str">
        <f aca="false">IF(J381="PosK",SUMIFS(K:K,J:J,"eDNA",H:H,H381),"")</f>
        <v/>
      </c>
      <c r="P381" s="62"/>
      <c r="T381" s="63"/>
      <c r="W381" s="64"/>
    </row>
    <row r="382" customFormat="false" ht="14.25" hidden="false" customHeight="false" outlineLevel="0" collapsed="false">
      <c r="A382" s="0" t="s">
        <v>802</v>
      </c>
      <c r="B382" s="52" t="s">
        <v>1149</v>
      </c>
      <c r="C382" s="52" t="s">
        <v>743</v>
      </c>
      <c r="D382" s="53" t="n">
        <v>0.1</v>
      </c>
      <c r="E382" s="53" t="n">
        <v>34</v>
      </c>
      <c r="F382" s="0" t="s">
        <v>1128</v>
      </c>
      <c r="G382" s="0" t="str">
        <f aca="false">LEFT(B382,2)</f>
        <v>32</v>
      </c>
      <c r="H382" s="0" t="str">
        <f aca="false">I382&amp;"_"&amp;G382&amp;"_"&amp;F382</f>
        <v>Springfroe_32_20180827_DL2018021_NordfynGym_koersel2</v>
      </c>
      <c r="I382" s="61" t="str">
        <f aca="false">MID(RIGHT(B382,LEN(B382)-3),1,FIND("_",RIGHT(B382,LEN(B382)-3))-1)</f>
        <v>Springfroe</v>
      </c>
      <c r="J382" s="61" t="str">
        <f aca="false">TRIM(SUBSTITUTE(RIGHT(B382,FIND(I382,B382)+1),"_",""))</f>
        <v>PosK</v>
      </c>
      <c r="K382" s="0" t="n">
        <f aca="false">IFERROR(VALUE(SUBSTITUTE(E382,".",",")),E382)</f>
        <v>34</v>
      </c>
      <c r="L382" s="61" t="n">
        <f aca="false">IF(J382="PosK",SUMIFS(K:K,J:J,"PosK",H:H,H382),"")</f>
        <v>34</v>
      </c>
      <c r="M382" s="61" t="n">
        <f aca="false">IF(J382="PosK",SUMIFS(K:K,J:J,"NegK",H:H,H382),"")</f>
        <v>0</v>
      </c>
      <c r="N382" s="61" t="n">
        <f aca="false">IF(J382="PosK",SUMIFS(K:K,J:J,"eDNA",H:H,H382),"")</f>
        <v>0</v>
      </c>
      <c r="P382" s="62" t="n">
        <f aca="false">IF(K384="No Ct",0,K384)</f>
        <v>0</v>
      </c>
      <c r="Q382" s="62" t="n">
        <f aca="false">IF(K385="No Ct",0,K385)</f>
        <v>0</v>
      </c>
      <c r="R382" s="0" t="str">
        <f aca="false">IF(AND(L382&gt;0,M382=0),"Valid","Invalid")</f>
        <v>Valid</v>
      </c>
      <c r="S382" s="0" t="str">
        <f aca="false">IF(OR(P382&gt;1,Q382&gt;1),"Present","Absent")</f>
        <v>Absent</v>
      </c>
      <c r="T382" s="63" t="str">
        <f aca="false">IF(OR(AND(P382&gt;1,P382&lt;41),AND(Q382&gt;1,Q382&lt;41)),"Ct&lt;41","Ct&gt;41")</f>
        <v>Ct&gt;41</v>
      </c>
      <c r="U382" s="0" t="str">
        <f aca="false">I382</f>
        <v>Springfroe</v>
      </c>
      <c r="V382" s="0" t="str">
        <f aca="false">MID(F382,10,9)</f>
        <v>DL2018021</v>
      </c>
      <c r="W382" s="64" t="str">
        <f aca="false">V382&amp;"_"&amp;U382&amp;"_"&amp;R382&amp;"_"&amp;S382&amp;"_"&amp;T382</f>
        <v>DL2018021_Springfroe_Valid_Absent_Ct&gt;41</v>
      </c>
    </row>
    <row r="383" customFormat="false" ht="14.25" hidden="false" customHeight="false" outlineLevel="0" collapsed="false">
      <c r="A383" s="0" t="s">
        <v>804</v>
      </c>
      <c r="B383" s="52" t="s">
        <v>1150</v>
      </c>
      <c r="C383" s="52" t="s">
        <v>747</v>
      </c>
      <c r="D383" s="53" t="n">
        <v>0.1</v>
      </c>
      <c r="E383" s="53" t="s">
        <v>748</v>
      </c>
      <c r="F383" s="0" t="s">
        <v>1128</v>
      </c>
      <c r="G383" s="0" t="str">
        <f aca="false">LEFT(B383,2)</f>
        <v>32</v>
      </c>
      <c r="H383" s="0" t="str">
        <f aca="false">I383&amp;"_"&amp;G383&amp;"_"&amp;F383</f>
        <v>Springfroe_32_20180827_DL2018021_NordfynGym_koersel2</v>
      </c>
      <c r="I383" s="61" t="str">
        <f aca="false">MID(RIGHT(B383,LEN(B383)-3),1,FIND("_",RIGHT(B383,LEN(B383)-3))-1)</f>
        <v>Springfroe</v>
      </c>
      <c r="J383" s="61" t="str">
        <f aca="false">TRIM(SUBSTITUTE(RIGHT(B383,FIND(I383,B383)+1),"_",""))</f>
        <v>NegK</v>
      </c>
      <c r="K383" s="0" t="str">
        <f aca="false">IFERROR(VALUE(SUBSTITUTE(E383,".",",")),E383)</f>
        <v>No Ct</v>
      </c>
      <c r="L383" s="61" t="str">
        <f aca="false">IF(J383="PosK",SUMIFS(K:K,J:J,"PosK",H:H,H383),"")</f>
        <v/>
      </c>
      <c r="M383" s="61" t="str">
        <f aca="false">IF(J383="PosK",SUMIFS(K:K,J:J,"NegK",H:H,H383),"")</f>
        <v/>
      </c>
      <c r="N383" s="61" t="str">
        <f aca="false">IF(J383="PosK",SUMIFS(K:K,J:J,"eDNA",H:H,H383),"")</f>
        <v/>
      </c>
    </row>
    <row r="384" customFormat="false" ht="14.25" hidden="false" customHeight="false" outlineLevel="0" collapsed="false">
      <c r="A384" s="0" t="s">
        <v>806</v>
      </c>
      <c r="B384" s="52" t="s">
        <v>1151</v>
      </c>
      <c r="C384" s="52" t="s">
        <v>751</v>
      </c>
      <c r="D384" s="53" t="n">
        <v>0.1</v>
      </c>
      <c r="E384" s="53" t="s">
        <v>748</v>
      </c>
      <c r="F384" s="0" t="s">
        <v>1128</v>
      </c>
      <c r="G384" s="0" t="str">
        <f aca="false">LEFT(B384,2)</f>
        <v>32</v>
      </c>
      <c r="H384" s="0" t="str">
        <f aca="false">I384&amp;"_"&amp;G384&amp;"_"&amp;F384</f>
        <v>Springfroe_32_20180827_DL2018021_NordfynGym_koersel2</v>
      </c>
      <c r="I384" s="61" t="str">
        <f aca="false">MID(RIGHT(B384,LEN(B384)-3),1,FIND("_",RIGHT(B384,LEN(B384)-3))-1)</f>
        <v>Springfroe</v>
      </c>
      <c r="J384" s="61" t="str">
        <f aca="false">TRIM(SUBSTITUTE(RIGHT(B384,FIND(I384,B384)+1),"_",""))</f>
        <v>eDNA</v>
      </c>
      <c r="K384" s="0" t="str">
        <f aca="false">IFERROR(VALUE(SUBSTITUTE(E384,".",",")),E384)</f>
        <v>No Ct</v>
      </c>
      <c r="L384" s="61" t="str">
        <f aca="false">IF(J384="PosK",SUMIFS(K:K,J:J,"PosK",H:H,H384),"")</f>
        <v/>
      </c>
      <c r="M384" s="61" t="str">
        <f aca="false">IF(J384="PosK",SUMIFS(K:K,J:J,"NegK",H:H,H384),"")</f>
        <v/>
      </c>
      <c r="N384" s="61" t="str">
        <f aca="false">IF(J384="PosK",SUMIFS(K:K,J:J,"eDNA",H:H,H384),"")</f>
        <v/>
      </c>
      <c r="Q384" s="62"/>
    </row>
    <row r="385" customFormat="false" ht="14.25" hidden="false" customHeight="false" outlineLevel="0" collapsed="false">
      <c r="A385" s="0" t="s">
        <v>808</v>
      </c>
      <c r="B385" s="52" t="s">
        <v>1152</v>
      </c>
      <c r="C385" s="52" t="s">
        <v>751</v>
      </c>
      <c r="D385" s="53" t="n">
        <v>0.1</v>
      </c>
      <c r="E385" s="53" t="s">
        <v>748</v>
      </c>
      <c r="F385" s="0" t="s">
        <v>1128</v>
      </c>
      <c r="G385" s="0" t="str">
        <f aca="false">LEFT(B385,2)</f>
        <v>32</v>
      </c>
      <c r="H385" s="0" t="str">
        <f aca="false">I385&amp;"_"&amp;G385&amp;"_"&amp;F385</f>
        <v>Springfroe_32_20180827_DL2018021_NordfynGym_koersel2</v>
      </c>
      <c r="I385" s="61" t="str">
        <f aca="false">MID(RIGHT(B385,LEN(B385)-3),1,FIND("_",RIGHT(B385,LEN(B385)-3))-1)</f>
        <v>Springfroe</v>
      </c>
      <c r="J385" s="61" t="str">
        <f aca="false">TRIM(SUBSTITUTE(RIGHT(B385,FIND(I385,B385)+1),"_",""))</f>
        <v>eDNA</v>
      </c>
      <c r="K385" s="0" t="str">
        <f aca="false">IFERROR(VALUE(SUBSTITUTE(E385,".",",")),E385)</f>
        <v>No Ct</v>
      </c>
      <c r="L385" s="61" t="str">
        <f aca="false">IF(J385="PosK",SUMIFS(K:K,J:J,"PosK",H:H,H385),"")</f>
        <v/>
      </c>
      <c r="M385" s="61" t="str">
        <f aca="false">IF(J385="PosK",SUMIFS(K:K,J:J,"NegK",H:H,H385),"")</f>
        <v/>
      </c>
      <c r="N385" s="61" t="str">
        <f aca="false">IF(J385="PosK",SUMIFS(K:K,J:J,"eDNA",H:H,H385),"")</f>
        <v/>
      </c>
      <c r="P385" s="62"/>
      <c r="T385" s="63"/>
      <c r="W385" s="64"/>
    </row>
    <row r="386" customFormat="false" ht="14.25" hidden="false" customHeight="false" outlineLevel="0" collapsed="false">
      <c r="A386" s="0" t="s">
        <v>810</v>
      </c>
      <c r="B386" s="52" t="s">
        <v>1153</v>
      </c>
      <c r="C386" s="52" t="s">
        <v>743</v>
      </c>
      <c r="D386" s="53" t="n">
        <v>0.1</v>
      </c>
      <c r="E386" s="53" t="n">
        <v>33.78</v>
      </c>
      <c r="F386" s="0" t="s">
        <v>1128</v>
      </c>
      <c r="G386" s="0" t="str">
        <f aca="false">LEFT(B386,2)</f>
        <v>33</v>
      </c>
      <c r="H386" s="0" t="str">
        <f aca="false">I386&amp;"_"&amp;G386&amp;"_"&amp;F386</f>
        <v>Springfroe_33_20180827_DL2018021_NordfynGym_koersel2</v>
      </c>
      <c r="I386" s="61" t="str">
        <f aca="false">MID(RIGHT(B386,LEN(B386)-3),1,FIND("_",RIGHT(B386,LEN(B386)-3))-1)</f>
        <v>Springfroe</v>
      </c>
      <c r="J386" s="61" t="str">
        <f aca="false">TRIM(SUBSTITUTE(RIGHT(B386,FIND(I386,B386)+1),"_",""))</f>
        <v>PosK</v>
      </c>
      <c r="K386" s="0" t="n">
        <f aca="false">IFERROR(VALUE(SUBSTITUTE(E386,".",",")),E386)</f>
        <v>33.78</v>
      </c>
      <c r="L386" s="61" t="n">
        <f aca="false">IF(J386="PosK",SUMIFS(K:K,J:J,"PosK",H:H,H386),"")</f>
        <v>33.78</v>
      </c>
      <c r="M386" s="61" t="n">
        <f aca="false">IF(J386="PosK",SUMIFS(K:K,J:J,"NegK",H:H,H386),"")</f>
        <v>0</v>
      </c>
      <c r="N386" s="61" t="n">
        <f aca="false">IF(J386="PosK",SUMIFS(K:K,J:J,"eDNA",H:H,H386),"")</f>
        <v>0</v>
      </c>
      <c r="P386" s="62" t="n">
        <f aca="false">IF(K388="No Ct",0,K388)</f>
        <v>0</v>
      </c>
      <c r="Q386" s="62" t="n">
        <f aca="false">IF(K389="No Ct",0,K389)</f>
        <v>0</v>
      </c>
      <c r="R386" s="0" t="str">
        <f aca="false">IF(AND(L386&gt;0,M386=0),"Valid","Invalid")</f>
        <v>Valid</v>
      </c>
      <c r="S386" s="0" t="str">
        <f aca="false">IF(OR(P386&gt;1,Q386&gt;1),"Present","Absent")</f>
        <v>Absent</v>
      </c>
      <c r="T386" s="63" t="str">
        <f aca="false">IF(OR(AND(P386&gt;1,P386&lt;41),AND(Q386&gt;1,Q386&lt;41)),"Ct&lt;41","Ct&gt;41")</f>
        <v>Ct&gt;41</v>
      </c>
      <c r="U386" s="0" t="str">
        <f aca="false">I386</f>
        <v>Springfroe</v>
      </c>
      <c r="V386" s="0" t="str">
        <f aca="false">MID(F386,10,9)</f>
        <v>DL2018021</v>
      </c>
      <c r="W386" s="64" t="str">
        <f aca="false">V386&amp;"_"&amp;U386&amp;"_"&amp;R386&amp;"_"&amp;S386&amp;"_"&amp;T386</f>
        <v>DL2018021_Springfroe_Valid_Absent_Ct&gt;41</v>
      </c>
    </row>
    <row r="387" customFormat="false" ht="14.25" hidden="false" customHeight="false" outlineLevel="0" collapsed="false">
      <c r="A387" s="0" t="s">
        <v>812</v>
      </c>
      <c r="B387" s="52" t="s">
        <v>1154</v>
      </c>
      <c r="C387" s="52" t="s">
        <v>747</v>
      </c>
      <c r="D387" s="53" t="n">
        <v>0.1</v>
      </c>
      <c r="E387" s="53" t="s">
        <v>748</v>
      </c>
      <c r="F387" s="0" t="s">
        <v>1128</v>
      </c>
      <c r="G387" s="0" t="str">
        <f aca="false">LEFT(B387,2)</f>
        <v>33</v>
      </c>
      <c r="H387" s="0" t="str">
        <f aca="false">I387&amp;"_"&amp;G387&amp;"_"&amp;F387</f>
        <v>Springfroe_33_20180827_DL2018021_NordfynGym_koersel2</v>
      </c>
      <c r="I387" s="61" t="str">
        <f aca="false">MID(RIGHT(B387,LEN(B387)-3),1,FIND("_",RIGHT(B387,LEN(B387)-3))-1)</f>
        <v>Springfroe</v>
      </c>
      <c r="J387" s="61" t="str">
        <f aca="false">TRIM(SUBSTITUTE(RIGHT(B387,FIND(I387,B387)+1),"_",""))</f>
        <v>NegK</v>
      </c>
      <c r="K387" s="0" t="str">
        <f aca="false">IFERROR(VALUE(SUBSTITUTE(E387,".",",")),E387)</f>
        <v>No Ct</v>
      </c>
      <c r="L387" s="61" t="str">
        <f aca="false">IF(J387="PosK",SUMIFS(K:K,J:J,"PosK",H:H,H387),"")</f>
        <v/>
      </c>
      <c r="M387" s="61" t="str">
        <f aca="false">IF(J387="PosK",SUMIFS(K:K,J:J,"NegK",H:H,H387),"")</f>
        <v/>
      </c>
      <c r="N387" s="61" t="str">
        <f aca="false">IF(J387="PosK",SUMIFS(K:K,J:J,"eDNA",H:H,H387),"")</f>
        <v/>
      </c>
    </row>
    <row r="388" customFormat="false" ht="14.25" hidden="false" customHeight="false" outlineLevel="0" collapsed="false">
      <c r="A388" s="0" t="s">
        <v>814</v>
      </c>
      <c r="B388" s="52" t="s">
        <v>1155</v>
      </c>
      <c r="C388" s="52" t="s">
        <v>751</v>
      </c>
      <c r="D388" s="53" t="n">
        <v>0.1</v>
      </c>
      <c r="E388" s="53" t="s">
        <v>748</v>
      </c>
      <c r="F388" s="0" t="s">
        <v>1128</v>
      </c>
      <c r="G388" s="0" t="str">
        <f aca="false">LEFT(B388,2)</f>
        <v>33</v>
      </c>
      <c r="H388" s="0" t="str">
        <f aca="false">I388&amp;"_"&amp;G388&amp;"_"&amp;F388</f>
        <v>Springfroe_33_20180827_DL2018021_NordfynGym_koersel2</v>
      </c>
      <c r="I388" s="61" t="str">
        <f aca="false">MID(RIGHT(B388,LEN(B388)-3),1,FIND("_",RIGHT(B388,LEN(B388)-3))-1)</f>
        <v>Springfroe</v>
      </c>
      <c r="J388" s="61" t="str">
        <f aca="false">TRIM(SUBSTITUTE(RIGHT(B388,FIND(I388,B388)+1),"_",""))</f>
        <v>eDNA</v>
      </c>
      <c r="K388" s="0" t="str">
        <f aca="false">IFERROR(VALUE(SUBSTITUTE(E388,".",",")),E388)</f>
        <v>No Ct</v>
      </c>
      <c r="L388" s="61" t="str">
        <f aca="false">IF(J388="PosK",SUMIFS(K:K,J:J,"PosK",H:H,H388),"")</f>
        <v/>
      </c>
      <c r="M388" s="61" t="str">
        <f aca="false">IF(J388="PosK",SUMIFS(K:K,J:J,"NegK",H:H,H388),"")</f>
        <v/>
      </c>
      <c r="N388" s="61" t="str">
        <f aca="false">IF(J388="PosK",SUMIFS(K:K,J:J,"eDNA",H:H,H388),"")</f>
        <v/>
      </c>
      <c r="Q388" s="62"/>
    </row>
    <row r="389" customFormat="false" ht="14.25" hidden="false" customHeight="false" outlineLevel="0" collapsed="false">
      <c r="A389" s="0" t="s">
        <v>816</v>
      </c>
      <c r="B389" s="52" t="s">
        <v>1156</v>
      </c>
      <c r="C389" s="52" t="s">
        <v>751</v>
      </c>
      <c r="D389" s="53" t="n">
        <v>0.1</v>
      </c>
      <c r="E389" s="53" t="s">
        <v>748</v>
      </c>
      <c r="F389" s="0" t="s">
        <v>1128</v>
      </c>
      <c r="G389" s="0" t="str">
        <f aca="false">LEFT(B389,2)</f>
        <v>33</v>
      </c>
      <c r="H389" s="0" t="str">
        <f aca="false">I389&amp;"_"&amp;G389&amp;"_"&amp;F389</f>
        <v>Springfroe_33_20180827_DL2018021_NordfynGym_koersel2</v>
      </c>
      <c r="I389" s="61" t="str">
        <f aca="false">MID(RIGHT(B389,LEN(B389)-3),1,FIND("_",RIGHT(B389,LEN(B389)-3))-1)</f>
        <v>Springfroe</v>
      </c>
      <c r="J389" s="61" t="str">
        <f aca="false">TRIM(SUBSTITUTE(RIGHT(B389,FIND(I389,B389)+1),"_",""))</f>
        <v>eDNA</v>
      </c>
      <c r="K389" s="0" t="str">
        <f aca="false">IFERROR(VALUE(SUBSTITUTE(E389,".",",")),E389)</f>
        <v>No Ct</v>
      </c>
      <c r="L389" s="61" t="str">
        <f aca="false">IF(J389="PosK",SUMIFS(K:K,J:J,"PosK",H:H,H389),"")</f>
        <v/>
      </c>
      <c r="M389" s="61" t="str">
        <f aca="false">IF(J389="PosK",SUMIFS(K:K,J:J,"NegK",H:H,H389),"")</f>
        <v/>
      </c>
      <c r="N389" s="61" t="str">
        <f aca="false">IF(J389="PosK",SUMIFS(K:K,J:J,"eDNA",H:H,H389),"")</f>
        <v/>
      </c>
      <c r="P389" s="62"/>
      <c r="T389" s="63"/>
      <c r="W389" s="64"/>
    </row>
    <row r="390" customFormat="false" ht="14.25" hidden="false" customHeight="false" outlineLevel="0" collapsed="false">
      <c r="A390" s="0" t="s">
        <v>818</v>
      </c>
      <c r="B390" s="52" t="s">
        <v>1157</v>
      </c>
      <c r="C390" s="52" t="s">
        <v>743</v>
      </c>
      <c r="D390" s="53" t="n">
        <v>0.1</v>
      </c>
      <c r="E390" s="53" t="n">
        <v>29.58</v>
      </c>
      <c r="F390" s="0" t="s">
        <v>1128</v>
      </c>
      <c r="G390" s="0" t="str">
        <f aca="false">LEFT(B390,2)</f>
        <v>34</v>
      </c>
      <c r="H390" s="0" t="str">
        <f aca="false">I390&amp;"_"&amp;G390&amp;"_"&amp;F390</f>
        <v>Klokkefroe_34_20180827_DL2018021_NordfynGym_koersel2</v>
      </c>
      <c r="I390" s="61" t="str">
        <f aca="false">MID(RIGHT(B390,LEN(B390)-3),1,FIND("_",RIGHT(B390,LEN(B390)-3))-1)</f>
        <v>Klokkefroe</v>
      </c>
      <c r="J390" s="61" t="str">
        <f aca="false">TRIM(SUBSTITUTE(RIGHT(B390,FIND(I390,B390)+1),"_",""))</f>
        <v>PosK</v>
      </c>
      <c r="K390" s="0" t="n">
        <f aca="false">IFERROR(VALUE(SUBSTITUTE(E390,".",",")),E390)</f>
        <v>29.58</v>
      </c>
      <c r="L390" s="61" t="n">
        <f aca="false">IF(J390="PosK",SUMIFS(K:K,J:J,"PosK",H:H,H390),"")</f>
        <v>29.58</v>
      </c>
      <c r="M390" s="61" t="n">
        <f aca="false">IF(J390="PosK",SUMIFS(K:K,J:J,"NegK",H:H,H390),"")</f>
        <v>0</v>
      </c>
      <c r="N390" s="61" t="n">
        <f aca="false">IF(J390="PosK",SUMIFS(K:K,J:J,"eDNA",H:H,H390),"")</f>
        <v>0</v>
      </c>
      <c r="P390" s="62" t="n">
        <f aca="false">IF(K392="No Ct",0,K392)</f>
        <v>0</v>
      </c>
      <c r="Q390" s="62" t="n">
        <f aca="false">IF(K393="No Ct",0,K393)</f>
        <v>0</v>
      </c>
      <c r="R390" s="0" t="str">
        <f aca="false">IF(AND(L390&gt;0,M390=0),"Valid","Invalid")</f>
        <v>Valid</v>
      </c>
      <c r="S390" s="0" t="str">
        <f aca="false">IF(OR(P390&gt;1,Q390&gt;1),"Present","Absent")</f>
        <v>Absent</v>
      </c>
      <c r="T390" s="63" t="str">
        <f aca="false">IF(OR(AND(P390&gt;1,P390&lt;41),AND(Q390&gt;1,Q390&lt;41)),"Ct&lt;41","Ct&gt;41")</f>
        <v>Ct&gt;41</v>
      </c>
      <c r="U390" s="0" t="str">
        <f aca="false">I390</f>
        <v>Klokkefroe</v>
      </c>
      <c r="V390" s="0" t="str">
        <f aca="false">MID(F390,10,9)</f>
        <v>DL2018021</v>
      </c>
      <c r="W390" s="64" t="str">
        <f aca="false">V390&amp;"_"&amp;U390&amp;"_"&amp;R390&amp;"_"&amp;S390&amp;"_"&amp;T390</f>
        <v>DL2018021_Klokkefroe_Valid_Absent_Ct&gt;41</v>
      </c>
    </row>
    <row r="391" customFormat="false" ht="14.25" hidden="false" customHeight="false" outlineLevel="0" collapsed="false">
      <c r="A391" s="0" t="s">
        <v>820</v>
      </c>
      <c r="B391" s="52" t="s">
        <v>1158</v>
      </c>
      <c r="C391" s="52" t="s">
        <v>747</v>
      </c>
      <c r="D391" s="53" t="n">
        <v>0.1</v>
      </c>
      <c r="E391" s="53" t="s">
        <v>748</v>
      </c>
      <c r="F391" s="0" t="s">
        <v>1128</v>
      </c>
      <c r="G391" s="0" t="str">
        <f aca="false">LEFT(B391,2)</f>
        <v>34</v>
      </c>
      <c r="H391" s="0" t="str">
        <f aca="false">I391&amp;"_"&amp;G391&amp;"_"&amp;F391</f>
        <v>Klokkefroe_34_20180827_DL2018021_NordfynGym_koersel2</v>
      </c>
      <c r="I391" s="61" t="str">
        <f aca="false">MID(RIGHT(B391,LEN(B391)-3),1,FIND("_",RIGHT(B391,LEN(B391)-3))-1)</f>
        <v>Klokkefroe</v>
      </c>
      <c r="J391" s="61" t="str">
        <f aca="false">TRIM(SUBSTITUTE(RIGHT(B391,FIND(I391,B391)+1),"_",""))</f>
        <v>NegK</v>
      </c>
      <c r="K391" s="0" t="str">
        <f aca="false">IFERROR(VALUE(SUBSTITUTE(E391,".",",")),E391)</f>
        <v>No Ct</v>
      </c>
      <c r="L391" s="61" t="str">
        <f aca="false">IF(J391="PosK",SUMIFS(K:K,J:J,"PosK",H:H,H391),"")</f>
        <v/>
      </c>
      <c r="M391" s="61" t="str">
        <f aca="false">IF(J391="PosK",SUMIFS(K:K,J:J,"NegK",H:H,H391),"")</f>
        <v/>
      </c>
      <c r="N391" s="61" t="str">
        <f aca="false">IF(J391="PosK",SUMIFS(K:K,J:J,"eDNA",H:H,H391),"")</f>
        <v/>
      </c>
    </row>
    <row r="392" customFormat="false" ht="14.25" hidden="false" customHeight="false" outlineLevel="0" collapsed="false">
      <c r="A392" s="0" t="s">
        <v>822</v>
      </c>
      <c r="B392" s="52" t="s">
        <v>1159</v>
      </c>
      <c r="C392" s="52" t="s">
        <v>751</v>
      </c>
      <c r="D392" s="53" t="n">
        <v>0.1</v>
      </c>
      <c r="E392" s="53" t="s">
        <v>748</v>
      </c>
      <c r="F392" s="0" t="s">
        <v>1128</v>
      </c>
      <c r="G392" s="0" t="str">
        <f aca="false">LEFT(B392,2)</f>
        <v>34</v>
      </c>
      <c r="H392" s="0" t="str">
        <f aca="false">I392&amp;"_"&amp;G392&amp;"_"&amp;F392</f>
        <v>Klokkefroe_34_20180827_DL2018021_NordfynGym_koersel2</v>
      </c>
      <c r="I392" s="61" t="str">
        <f aca="false">MID(RIGHT(B392,LEN(B392)-3),1,FIND("_",RIGHT(B392,LEN(B392)-3))-1)</f>
        <v>Klokkefroe</v>
      </c>
      <c r="J392" s="61" t="str">
        <f aca="false">TRIM(SUBSTITUTE(RIGHT(B392,FIND(I392,B392)+1),"_",""))</f>
        <v>eDNA</v>
      </c>
      <c r="K392" s="0" t="str">
        <f aca="false">IFERROR(VALUE(SUBSTITUTE(E392,".",",")),E392)</f>
        <v>No Ct</v>
      </c>
      <c r="L392" s="61" t="str">
        <f aca="false">IF(J392="PosK",SUMIFS(K:K,J:J,"PosK",H:H,H392),"")</f>
        <v/>
      </c>
      <c r="M392" s="61" t="str">
        <f aca="false">IF(J392="PosK",SUMIFS(K:K,J:J,"NegK",H:H,H392),"")</f>
        <v/>
      </c>
      <c r="N392" s="61" t="str">
        <f aca="false">IF(J392="PosK",SUMIFS(K:K,J:J,"eDNA",H:H,H392),"")</f>
        <v/>
      </c>
      <c r="Q392" s="62"/>
    </row>
    <row r="393" customFormat="false" ht="14.25" hidden="false" customHeight="false" outlineLevel="0" collapsed="false">
      <c r="A393" s="0" t="s">
        <v>824</v>
      </c>
      <c r="B393" s="52" t="s">
        <v>1160</v>
      </c>
      <c r="C393" s="52" t="s">
        <v>751</v>
      </c>
      <c r="D393" s="53" t="n">
        <v>0.1</v>
      </c>
      <c r="E393" s="53" t="s">
        <v>748</v>
      </c>
      <c r="F393" s="0" t="s">
        <v>1128</v>
      </c>
      <c r="G393" s="0" t="str">
        <f aca="false">LEFT(B393,2)</f>
        <v>34</v>
      </c>
      <c r="H393" s="0" t="str">
        <f aca="false">I393&amp;"_"&amp;G393&amp;"_"&amp;F393</f>
        <v>Klokkefroe_34_20180827_DL2018021_NordfynGym_koersel2</v>
      </c>
      <c r="I393" s="61" t="str">
        <f aca="false">MID(RIGHT(B393,LEN(B393)-3),1,FIND("_",RIGHT(B393,LEN(B393)-3))-1)</f>
        <v>Klokkefroe</v>
      </c>
      <c r="J393" s="61" t="str">
        <f aca="false">TRIM(SUBSTITUTE(RIGHT(B393,FIND(I393,B393)+1),"_",""))</f>
        <v>eDNA</v>
      </c>
      <c r="K393" s="0" t="str">
        <f aca="false">IFERROR(VALUE(SUBSTITUTE(E393,".",",")),E393)</f>
        <v>No Ct</v>
      </c>
      <c r="L393" s="61" t="str">
        <f aca="false">IF(J393="PosK",SUMIFS(K:K,J:J,"PosK",H:H,H393),"")</f>
        <v/>
      </c>
      <c r="M393" s="61" t="str">
        <f aca="false">IF(J393="PosK",SUMIFS(K:K,J:J,"NegK",H:H,H393),"")</f>
        <v/>
      </c>
      <c r="N393" s="61" t="str">
        <f aca="false">IF(J393="PosK",SUMIFS(K:K,J:J,"eDNA",H:H,H393),"")</f>
        <v/>
      </c>
      <c r="P393" s="62"/>
      <c r="T393" s="63"/>
      <c r="W393" s="64"/>
    </row>
    <row r="394" customFormat="false" ht="14.25" hidden="false" customHeight="false" outlineLevel="0" collapsed="false">
      <c r="A394" s="0" t="s">
        <v>826</v>
      </c>
      <c r="B394" s="52" t="s">
        <v>1161</v>
      </c>
      <c r="C394" s="52" t="s">
        <v>743</v>
      </c>
      <c r="D394" s="53" t="n">
        <v>0.1</v>
      </c>
      <c r="E394" s="53" t="n">
        <v>21.38</v>
      </c>
      <c r="F394" s="0" t="s">
        <v>1128</v>
      </c>
      <c r="G394" s="0" t="str">
        <f aca="false">LEFT(B394,2)</f>
        <v>35</v>
      </c>
      <c r="H394" s="0" t="str">
        <f aca="false">I394&amp;"_"&amp;G394&amp;"_"&amp;F394</f>
        <v>Skrubtudse_35_20180827_DL2018021_NordfynGym_koersel2</v>
      </c>
      <c r="I394" s="61" t="str">
        <f aca="false">MID(RIGHT(B394,LEN(B394)-3),1,FIND("_",RIGHT(B394,LEN(B394)-3))-1)</f>
        <v>Skrubtudse</v>
      </c>
      <c r="J394" s="61" t="str">
        <f aca="false">TRIM(SUBSTITUTE(RIGHT(B394,FIND(I394,B394)+1),"_",""))</f>
        <v>PosK</v>
      </c>
      <c r="K394" s="0" t="n">
        <f aca="false">IFERROR(VALUE(SUBSTITUTE(E394,".",",")),E394)</f>
        <v>21.38</v>
      </c>
      <c r="L394" s="61" t="n">
        <f aca="false">IF(J394="PosK",SUMIFS(K:K,J:J,"PosK",H:H,H394),"")</f>
        <v>21.38</v>
      </c>
      <c r="M394" s="61" t="n">
        <f aca="false">IF(J394="PosK",SUMIFS(K:K,J:J,"NegK",H:H,H394),"")</f>
        <v>0</v>
      </c>
      <c r="N394" s="61" t="n">
        <f aca="false">IF(J394="PosK",SUMIFS(K:K,J:J,"eDNA",H:H,H394),"")</f>
        <v>39.16</v>
      </c>
      <c r="P394" s="62" t="n">
        <f aca="false">IF(K396="No Ct",0,K396)</f>
        <v>0</v>
      </c>
      <c r="Q394" s="62" t="n">
        <f aca="false">IF(K397="No Ct",0,K397)</f>
        <v>39.16</v>
      </c>
      <c r="R394" s="0" t="str">
        <f aca="false">IF(AND(L394&gt;0,M394=0),"Valid","Invalid")</f>
        <v>Valid</v>
      </c>
      <c r="S394" s="0" t="str">
        <f aca="false">IF(OR(P394&gt;1,Q394&gt;1),"Present","Absent")</f>
        <v>Present</v>
      </c>
      <c r="T394" s="63" t="str">
        <f aca="false">IF(OR(AND(P394&gt;1,P394&lt;41),AND(Q394&gt;1,Q394&lt;41)),"Ct&lt;41","Ct&gt;41")</f>
        <v>Ct&lt;41</v>
      </c>
      <c r="U394" s="0" t="str">
        <f aca="false">I394</f>
        <v>Skrubtudse</v>
      </c>
      <c r="V394" s="0" t="str">
        <f aca="false">MID(F394,10,9)</f>
        <v>DL2018021</v>
      </c>
      <c r="W394" s="64" t="str">
        <f aca="false">V394&amp;"_"&amp;U394&amp;"_"&amp;R394&amp;"_"&amp;S394&amp;"_"&amp;T394</f>
        <v>DL2018021_Skrubtudse_Valid_Present_Ct&lt;41</v>
      </c>
    </row>
    <row r="395" customFormat="false" ht="14.25" hidden="false" customHeight="false" outlineLevel="0" collapsed="false">
      <c r="A395" s="0" t="s">
        <v>828</v>
      </c>
      <c r="B395" s="52" t="s">
        <v>1162</v>
      </c>
      <c r="C395" s="52" t="s">
        <v>747</v>
      </c>
      <c r="D395" s="53" t="n">
        <v>0.1</v>
      </c>
      <c r="E395" s="53" t="s">
        <v>748</v>
      </c>
      <c r="F395" s="0" t="s">
        <v>1128</v>
      </c>
      <c r="G395" s="0" t="str">
        <f aca="false">LEFT(B395,2)</f>
        <v>35</v>
      </c>
      <c r="H395" s="0" t="str">
        <f aca="false">I395&amp;"_"&amp;G395&amp;"_"&amp;F395</f>
        <v>Skrubtudse_35_20180827_DL2018021_NordfynGym_koersel2</v>
      </c>
      <c r="I395" s="61" t="str">
        <f aca="false">MID(RIGHT(B395,LEN(B395)-3),1,FIND("_",RIGHT(B395,LEN(B395)-3))-1)</f>
        <v>Skrubtudse</v>
      </c>
      <c r="J395" s="61" t="str">
        <f aca="false">TRIM(SUBSTITUTE(RIGHT(B395,FIND(I395,B395)+1),"_",""))</f>
        <v>NegK</v>
      </c>
      <c r="K395" s="0" t="str">
        <f aca="false">IFERROR(VALUE(SUBSTITUTE(E395,".",",")),E395)</f>
        <v>No Ct</v>
      </c>
      <c r="L395" s="61" t="str">
        <f aca="false">IF(J395="PosK",SUMIFS(K:K,J:J,"PosK",H:H,H395),"")</f>
        <v/>
      </c>
      <c r="M395" s="61" t="str">
        <f aca="false">IF(J395="PosK",SUMIFS(K:K,J:J,"NegK",H:H,H395),"")</f>
        <v/>
      </c>
      <c r="N395" s="61" t="str">
        <f aca="false">IF(J395="PosK",SUMIFS(K:K,J:J,"eDNA",H:H,H395),"")</f>
        <v/>
      </c>
    </row>
    <row r="396" customFormat="false" ht="14.25" hidden="false" customHeight="false" outlineLevel="0" collapsed="false">
      <c r="A396" s="0" t="s">
        <v>830</v>
      </c>
      <c r="B396" s="52" t="s">
        <v>1163</v>
      </c>
      <c r="C396" s="52" t="s">
        <v>751</v>
      </c>
      <c r="D396" s="53" t="n">
        <v>0.1</v>
      </c>
      <c r="E396" s="53" t="s">
        <v>748</v>
      </c>
      <c r="F396" s="0" t="s">
        <v>1128</v>
      </c>
      <c r="G396" s="0" t="str">
        <f aca="false">LEFT(B396,2)</f>
        <v>35</v>
      </c>
      <c r="H396" s="0" t="str">
        <f aca="false">I396&amp;"_"&amp;G396&amp;"_"&amp;F396</f>
        <v>Skrubtudse_35_20180827_DL2018021_NordfynGym_koersel2</v>
      </c>
      <c r="I396" s="61" t="str">
        <f aca="false">MID(RIGHT(B396,LEN(B396)-3),1,FIND("_",RIGHT(B396,LEN(B396)-3))-1)</f>
        <v>Skrubtudse</v>
      </c>
      <c r="J396" s="61" t="str">
        <f aca="false">TRIM(SUBSTITUTE(RIGHT(B396,FIND(I396,B396)+1),"_",""))</f>
        <v>eDNA</v>
      </c>
      <c r="K396" s="0" t="str">
        <f aca="false">IFERROR(VALUE(SUBSTITUTE(E396,".",",")),E396)</f>
        <v>No Ct</v>
      </c>
      <c r="L396" s="61" t="str">
        <f aca="false">IF(J396="PosK",SUMIFS(K:K,J:J,"PosK",H:H,H396),"")</f>
        <v/>
      </c>
      <c r="M396" s="61" t="str">
        <f aca="false">IF(J396="PosK",SUMIFS(K:K,J:J,"NegK",H:H,H396),"")</f>
        <v/>
      </c>
      <c r="N396" s="61" t="str">
        <f aca="false">IF(J396="PosK",SUMIFS(K:K,J:J,"eDNA",H:H,H396),"")</f>
        <v/>
      </c>
      <c r="Q396" s="62"/>
    </row>
    <row r="397" customFormat="false" ht="14.25" hidden="false" customHeight="false" outlineLevel="0" collapsed="false">
      <c r="A397" s="0" t="s">
        <v>832</v>
      </c>
      <c r="B397" s="52" t="s">
        <v>1164</v>
      </c>
      <c r="C397" s="52" t="s">
        <v>751</v>
      </c>
      <c r="D397" s="53" t="n">
        <v>0.1</v>
      </c>
      <c r="E397" s="53" t="n">
        <v>39.16</v>
      </c>
      <c r="F397" s="0" t="s">
        <v>1128</v>
      </c>
      <c r="G397" s="0" t="str">
        <f aca="false">LEFT(B397,2)</f>
        <v>35</v>
      </c>
      <c r="H397" s="0" t="str">
        <f aca="false">I397&amp;"_"&amp;G397&amp;"_"&amp;F397</f>
        <v>Skrubtudse_35_20180827_DL2018021_NordfynGym_koersel2</v>
      </c>
      <c r="I397" s="61" t="str">
        <f aca="false">MID(RIGHT(B397,LEN(B397)-3),1,FIND("_",RIGHT(B397,LEN(B397)-3))-1)</f>
        <v>Skrubtudse</v>
      </c>
      <c r="J397" s="61" t="str">
        <f aca="false">TRIM(SUBSTITUTE(RIGHT(B397,FIND(I397,B397)+1),"_",""))</f>
        <v>eDNA</v>
      </c>
      <c r="K397" s="0" t="n">
        <f aca="false">IFERROR(VALUE(SUBSTITUTE(E397,".",",")),E397)</f>
        <v>39.16</v>
      </c>
      <c r="L397" s="61" t="str">
        <f aca="false">IF(J397="PosK",SUMIFS(K:K,J:J,"PosK",H:H,H397),"")</f>
        <v/>
      </c>
      <c r="M397" s="61" t="str">
        <f aca="false">IF(J397="PosK",SUMIFS(K:K,J:J,"NegK",H:H,H397),"")</f>
        <v/>
      </c>
      <c r="N397" s="61" t="str">
        <f aca="false">IF(J397="PosK",SUMIFS(K:K,J:J,"eDNA",H:H,H397),"")</f>
        <v/>
      </c>
      <c r="P397" s="62"/>
      <c r="T397" s="63"/>
      <c r="W397" s="64"/>
    </row>
    <row r="398" customFormat="false" ht="14.25" hidden="false" customHeight="false" outlineLevel="0" collapsed="false">
      <c r="A398" s="0" t="s">
        <v>834</v>
      </c>
      <c r="B398" s="52" t="s">
        <v>1165</v>
      </c>
      <c r="C398" s="52" t="s">
        <v>743</v>
      </c>
      <c r="D398" s="53" t="n">
        <v>0.1</v>
      </c>
      <c r="E398" s="53" t="n">
        <v>31.83</v>
      </c>
      <c r="F398" s="0" t="s">
        <v>1128</v>
      </c>
      <c r="G398" s="0" t="str">
        <f aca="false">LEFT(B398,2)</f>
        <v>36</v>
      </c>
      <c r="H398" s="0" t="str">
        <f aca="false">I398&amp;"_"&amp;G398&amp;"_"&amp;F398</f>
        <v>Skrubtudse_36_20180827_DL2018021_NordfynGym_koersel2</v>
      </c>
      <c r="I398" s="61" t="str">
        <f aca="false">MID(RIGHT(B398,LEN(B398)-3),1,FIND("_",RIGHT(B398,LEN(B398)-3))-1)</f>
        <v>Skrubtudse</v>
      </c>
      <c r="J398" s="61" t="str">
        <f aca="false">TRIM(SUBSTITUTE(RIGHT(B398,FIND(I398,B398)+1),"_",""))</f>
        <v>PosK</v>
      </c>
      <c r="K398" s="0" t="n">
        <f aca="false">IFERROR(VALUE(SUBSTITUTE(E398,".",",")),E398)</f>
        <v>31.83</v>
      </c>
      <c r="L398" s="61" t="n">
        <f aca="false">IF(J398="PosK",SUMIFS(K:K,J:J,"PosK",H:H,H398),"")</f>
        <v>31.83</v>
      </c>
      <c r="M398" s="61" t="n">
        <f aca="false">IF(J398="PosK",SUMIFS(K:K,J:J,"NegK",H:H,H398),"")</f>
        <v>38.64</v>
      </c>
      <c r="N398" s="61" t="n">
        <f aca="false">IF(J398="PosK",SUMIFS(K:K,J:J,"eDNA",H:H,H398),"")</f>
        <v>38.13</v>
      </c>
      <c r="P398" s="62" t="n">
        <f aca="false">IF(K400="No Ct",0,K400)</f>
        <v>38.13</v>
      </c>
      <c r="Q398" s="62" t="n">
        <f aca="false">IF(K401="No Ct",0,K401)</f>
        <v>0</v>
      </c>
      <c r="R398" s="0" t="str">
        <f aca="false">IF(AND(L398&gt;0,M398=0),"Valid","Invalid")</f>
        <v>Invalid</v>
      </c>
      <c r="S398" s="0" t="str">
        <f aca="false">IF(OR(P398&gt;1,Q398&gt;1),"Present","Absent")</f>
        <v>Present</v>
      </c>
      <c r="T398" s="63" t="str">
        <f aca="false">IF(OR(AND(P398&gt;1,P398&lt;41),AND(Q398&gt;1,Q398&lt;41)),"Ct&lt;41","Ct&gt;41")</f>
        <v>Ct&lt;41</v>
      </c>
      <c r="U398" s="0" t="str">
        <f aca="false">I398</f>
        <v>Skrubtudse</v>
      </c>
      <c r="V398" s="0" t="str">
        <f aca="false">MID(F398,10,9)</f>
        <v>DL2018021</v>
      </c>
      <c r="W398" s="64" t="str">
        <f aca="false">V398&amp;"_"&amp;U398&amp;"_"&amp;R398&amp;"_"&amp;S398&amp;"_"&amp;T398</f>
        <v>DL2018021_Skrubtudse_Invalid_Present_Ct&lt;41</v>
      </c>
    </row>
    <row r="399" customFormat="false" ht="14.25" hidden="false" customHeight="false" outlineLevel="0" collapsed="false">
      <c r="A399" s="0" t="s">
        <v>836</v>
      </c>
      <c r="B399" s="52" t="s">
        <v>1166</v>
      </c>
      <c r="C399" s="52" t="s">
        <v>747</v>
      </c>
      <c r="D399" s="53" t="n">
        <v>0.1</v>
      </c>
      <c r="E399" s="53" t="n">
        <v>38.64</v>
      </c>
      <c r="F399" s="0" t="s">
        <v>1128</v>
      </c>
      <c r="G399" s="0" t="str">
        <f aca="false">LEFT(B399,2)</f>
        <v>36</v>
      </c>
      <c r="H399" s="0" t="str">
        <f aca="false">I399&amp;"_"&amp;G399&amp;"_"&amp;F399</f>
        <v>Skrubtudse_36_20180827_DL2018021_NordfynGym_koersel2</v>
      </c>
      <c r="I399" s="61" t="str">
        <f aca="false">MID(RIGHT(B399,LEN(B399)-3),1,FIND("_",RIGHT(B399,LEN(B399)-3))-1)</f>
        <v>Skrubtudse</v>
      </c>
      <c r="J399" s="61" t="str">
        <f aca="false">TRIM(SUBSTITUTE(RIGHT(B399,FIND(I399,B399)+1),"_",""))</f>
        <v>NegK</v>
      </c>
      <c r="K399" s="0" t="n">
        <f aca="false">IFERROR(VALUE(SUBSTITUTE(E399,".",",")),E399)</f>
        <v>38.64</v>
      </c>
      <c r="L399" s="61" t="str">
        <f aca="false">IF(J399="PosK",SUMIFS(K:K,J:J,"PosK",H:H,H399),"")</f>
        <v/>
      </c>
      <c r="M399" s="61" t="str">
        <f aca="false">IF(J399="PosK",SUMIFS(K:K,J:J,"NegK",H:H,H399),"")</f>
        <v/>
      </c>
      <c r="N399" s="61" t="str">
        <f aca="false">IF(J399="PosK",SUMIFS(K:K,J:J,"eDNA",H:H,H399),"")</f>
        <v/>
      </c>
    </row>
    <row r="400" customFormat="false" ht="14.25" hidden="false" customHeight="false" outlineLevel="0" collapsed="false">
      <c r="A400" s="0" t="s">
        <v>838</v>
      </c>
      <c r="B400" s="52" t="s">
        <v>1167</v>
      </c>
      <c r="C400" s="52" t="s">
        <v>751</v>
      </c>
      <c r="D400" s="53" t="n">
        <v>0.1</v>
      </c>
      <c r="E400" s="53" t="n">
        <v>38.13</v>
      </c>
      <c r="F400" s="0" t="s">
        <v>1128</v>
      </c>
      <c r="G400" s="0" t="str">
        <f aca="false">LEFT(B400,2)</f>
        <v>36</v>
      </c>
      <c r="H400" s="0" t="str">
        <f aca="false">I400&amp;"_"&amp;G400&amp;"_"&amp;F400</f>
        <v>Skrubtudse_36_20180827_DL2018021_NordfynGym_koersel2</v>
      </c>
      <c r="I400" s="61" t="str">
        <f aca="false">MID(RIGHT(B400,LEN(B400)-3),1,FIND("_",RIGHT(B400,LEN(B400)-3))-1)</f>
        <v>Skrubtudse</v>
      </c>
      <c r="J400" s="61" t="str">
        <f aca="false">TRIM(SUBSTITUTE(RIGHT(B400,FIND(I400,B400)+1),"_",""))</f>
        <v>eDNA</v>
      </c>
      <c r="K400" s="0" t="n">
        <f aca="false">IFERROR(VALUE(SUBSTITUTE(E400,".",",")),E400)</f>
        <v>38.13</v>
      </c>
      <c r="L400" s="61" t="str">
        <f aca="false">IF(J400="PosK",SUMIFS(K:K,J:J,"PosK",H:H,H400),"")</f>
        <v/>
      </c>
      <c r="M400" s="61" t="str">
        <f aca="false">IF(J400="PosK",SUMIFS(K:K,J:J,"NegK",H:H,H400),"")</f>
        <v/>
      </c>
      <c r="N400" s="61" t="str">
        <f aca="false">IF(J400="PosK",SUMIFS(K:K,J:J,"eDNA",H:H,H400),"")</f>
        <v/>
      </c>
      <c r="Q400" s="62"/>
    </row>
    <row r="401" customFormat="false" ht="14.25" hidden="false" customHeight="false" outlineLevel="0" collapsed="false">
      <c r="A401" s="0" t="s">
        <v>840</v>
      </c>
      <c r="B401" s="52" t="s">
        <v>1168</v>
      </c>
      <c r="C401" s="52" t="s">
        <v>751</v>
      </c>
      <c r="D401" s="53" t="n">
        <v>0.1</v>
      </c>
      <c r="E401" s="53" t="s">
        <v>748</v>
      </c>
      <c r="F401" s="0" t="s">
        <v>1128</v>
      </c>
      <c r="G401" s="0" t="str">
        <f aca="false">LEFT(B401,2)</f>
        <v>36</v>
      </c>
      <c r="H401" s="0" t="str">
        <f aca="false">I401&amp;"_"&amp;G401&amp;"_"&amp;F401</f>
        <v>Skrubtudse_36_20180827_DL2018021_NordfynGym_koersel2</v>
      </c>
      <c r="I401" s="61" t="str">
        <f aca="false">MID(RIGHT(B401,LEN(B401)-3),1,FIND("_",RIGHT(B401,LEN(B401)-3))-1)</f>
        <v>Skrubtudse</v>
      </c>
      <c r="J401" s="61" t="str">
        <f aca="false">TRIM(SUBSTITUTE(RIGHT(B401,FIND(I401,B401)+1),"_",""))</f>
        <v>eDNA</v>
      </c>
      <c r="K401" s="0" t="str">
        <f aca="false">IFERROR(VALUE(SUBSTITUTE(E401,".",",")),E401)</f>
        <v>No Ct</v>
      </c>
      <c r="L401" s="61" t="str">
        <f aca="false">IF(J401="PosK",SUMIFS(K:K,J:J,"PosK",H:H,H401),"")</f>
        <v/>
      </c>
      <c r="M401" s="61" t="str">
        <f aca="false">IF(J401="PosK",SUMIFS(K:K,J:J,"NegK",H:H,H401),"")</f>
        <v/>
      </c>
      <c r="N401" s="61" t="str">
        <f aca="false">IF(J401="PosK",SUMIFS(K:K,J:J,"eDNA",H:H,H401),"")</f>
        <v/>
      </c>
      <c r="P401" s="62"/>
      <c r="T401" s="63"/>
      <c r="W401" s="64"/>
    </row>
    <row r="402" customFormat="false" ht="14.25" hidden="false" customHeight="false" outlineLevel="0" collapsed="false">
      <c r="A402" s="0" t="s">
        <v>842</v>
      </c>
      <c r="B402" s="52" t="s">
        <v>1169</v>
      </c>
      <c r="C402" s="52" t="s">
        <v>743</v>
      </c>
      <c r="D402" s="53" t="n">
        <v>0.1</v>
      </c>
      <c r="E402" s="53" t="s">
        <v>748</v>
      </c>
      <c r="F402" s="0" t="s">
        <v>1128</v>
      </c>
      <c r="G402" s="0" t="str">
        <f aca="false">LEFT(B402,2)</f>
        <v>37</v>
      </c>
      <c r="H402" s="0" t="str">
        <f aca="false">I402&amp;"_"&amp;G402&amp;"_"&amp;F402</f>
        <v>Bjergsalamander_37_20180827_DL2018021_NordfynGym_koersel2</v>
      </c>
      <c r="I402" s="61" t="str">
        <f aca="false">MID(RIGHT(B402,LEN(B402)-3),1,FIND("_",RIGHT(B402,LEN(B402)-3))-1)</f>
        <v>Bjergsalamander</v>
      </c>
      <c r="J402" s="61" t="str">
        <f aca="false">TRIM(SUBSTITUTE(RIGHT(B402,FIND(I402,B402)+1),"_",""))</f>
        <v>PosK</v>
      </c>
      <c r="K402" s="0" t="str">
        <f aca="false">IFERROR(VALUE(SUBSTITUTE(E402,".",",")),E402)</f>
        <v>No Ct</v>
      </c>
      <c r="L402" s="61" t="n">
        <f aca="false">IF(J402="PosK",SUMIFS(K:K,J:J,"PosK",H:H,H402),"")</f>
        <v>0</v>
      </c>
      <c r="M402" s="61" t="n">
        <f aca="false">IF(J402="PosK",SUMIFS(K:K,J:J,"NegK",H:H,H402),"")</f>
        <v>0</v>
      </c>
      <c r="N402" s="61" t="n">
        <f aca="false">IF(J402="PosK",SUMIFS(K:K,J:J,"eDNA",H:H,H402),"")</f>
        <v>0</v>
      </c>
      <c r="P402" s="62" t="n">
        <f aca="false">IF(K404="No Ct",0,K404)</f>
        <v>0</v>
      </c>
      <c r="Q402" s="62" t="n">
        <f aca="false">IF(K405="No Ct",0,K405)</f>
        <v>0</v>
      </c>
      <c r="R402" s="0" t="str">
        <f aca="false">IF(AND(L402&gt;0,M402=0),"Valid","Invalid")</f>
        <v>Invalid</v>
      </c>
      <c r="S402" s="0" t="str">
        <f aca="false">IF(OR(P402&gt;1,Q402&gt;1),"Present","Absent")</f>
        <v>Absent</v>
      </c>
      <c r="T402" s="63" t="str">
        <f aca="false">IF(OR(AND(P402&gt;1,P402&lt;41),AND(Q402&gt;1,Q402&lt;41)),"Ct&lt;41","Ct&gt;41")</f>
        <v>Ct&gt;41</v>
      </c>
      <c r="U402" s="0" t="str">
        <f aca="false">I402</f>
        <v>Bjergsalamander</v>
      </c>
      <c r="V402" s="0" t="str">
        <f aca="false">MID(F402,10,9)</f>
        <v>DL2018021</v>
      </c>
      <c r="W402" s="64" t="str">
        <f aca="false">V402&amp;"_"&amp;U402&amp;"_"&amp;R402&amp;"_"&amp;S402&amp;"_"&amp;T402</f>
        <v>DL2018021_Bjergsalamander_Invalid_Absent_Ct&gt;41</v>
      </c>
    </row>
    <row r="403" customFormat="false" ht="14.25" hidden="false" customHeight="false" outlineLevel="0" collapsed="false">
      <c r="A403" s="0" t="s">
        <v>844</v>
      </c>
      <c r="B403" s="52" t="s">
        <v>1170</v>
      </c>
      <c r="C403" s="52" t="s">
        <v>747</v>
      </c>
      <c r="D403" s="53" t="n">
        <v>0.1</v>
      </c>
      <c r="E403" s="53" t="s">
        <v>748</v>
      </c>
      <c r="F403" s="0" t="s">
        <v>1128</v>
      </c>
      <c r="G403" s="0" t="str">
        <f aca="false">LEFT(B403,2)</f>
        <v>37</v>
      </c>
      <c r="H403" s="0" t="str">
        <f aca="false">I403&amp;"_"&amp;G403&amp;"_"&amp;F403</f>
        <v>Bjergsalamander_37_20180827_DL2018021_NordfynGym_koersel2</v>
      </c>
      <c r="I403" s="61" t="str">
        <f aca="false">MID(RIGHT(B403,LEN(B403)-3),1,FIND("_",RIGHT(B403,LEN(B403)-3))-1)</f>
        <v>Bjergsalamander</v>
      </c>
      <c r="J403" s="61" t="str">
        <f aca="false">TRIM(SUBSTITUTE(RIGHT(B403,FIND(I403,B403)+1),"_",""))</f>
        <v>NegK</v>
      </c>
      <c r="K403" s="0" t="str">
        <f aca="false">IFERROR(VALUE(SUBSTITUTE(E403,".",",")),E403)</f>
        <v>No Ct</v>
      </c>
      <c r="L403" s="61" t="str">
        <f aca="false">IF(J403="PosK",SUMIFS(K:K,J:J,"PosK",H:H,H403),"")</f>
        <v/>
      </c>
      <c r="M403" s="61" t="str">
        <f aca="false">IF(J403="PosK",SUMIFS(K:K,J:J,"NegK",H:H,H403),"")</f>
        <v/>
      </c>
      <c r="N403" s="61" t="str">
        <f aca="false">IF(J403="PosK",SUMIFS(K:K,J:J,"eDNA",H:H,H403),"")</f>
        <v/>
      </c>
    </row>
    <row r="404" customFormat="false" ht="14.25" hidden="false" customHeight="false" outlineLevel="0" collapsed="false">
      <c r="A404" s="0" t="s">
        <v>846</v>
      </c>
      <c r="B404" s="52" t="s">
        <v>1171</v>
      </c>
      <c r="C404" s="52" t="s">
        <v>751</v>
      </c>
      <c r="D404" s="53" t="n">
        <v>0.1</v>
      </c>
      <c r="E404" s="53" t="s">
        <v>748</v>
      </c>
      <c r="F404" s="0" t="s">
        <v>1128</v>
      </c>
      <c r="G404" s="0" t="str">
        <f aca="false">LEFT(B404,2)</f>
        <v>37</v>
      </c>
      <c r="H404" s="0" t="str">
        <f aca="false">I404&amp;"_"&amp;G404&amp;"_"&amp;F404</f>
        <v>Bjergsalamander_37_20180827_DL2018021_NordfynGym_koersel2</v>
      </c>
      <c r="I404" s="61" t="str">
        <f aca="false">MID(RIGHT(B404,LEN(B404)-3),1,FIND("_",RIGHT(B404,LEN(B404)-3))-1)</f>
        <v>Bjergsalamander</v>
      </c>
      <c r="J404" s="61" t="str">
        <f aca="false">TRIM(SUBSTITUTE(RIGHT(B404,FIND(I404,B404)+1),"_",""))</f>
        <v>eDNA</v>
      </c>
      <c r="K404" s="0" t="str">
        <f aca="false">IFERROR(VALUE(SUBSTITUTE(E404,".",",")),E404)</f>
        <v>No Ct</v>
      </c>
      <c r="L404" s="61" t="str">
        <f aca="false">IF(J404="PosK",SUMIFS(K:K,J:J,"PosK",H:H,H404),"")</f>
        <v/>
      </c>
      <c r="M404" s="61" t="str">
        <f aca="false">IF(J404="PosK",SUMIFS(K:K,J:J,"NegK",H:H,H404),"")</f>
        <v/>
      </c>
      <c r="N404" s="61" t="str">
        <f aca="false">IF(J404="PosK",SUMIFS(K:K,J:J,"eDNA",H:H,H404),"")</f>
        <v/>
      </c>
      <c r="Q404" s="62"/>
    </row>
    <row r="405" customFormat="false" ht="14.25" hidden="false" customHeight="false" outlineLevel="0" collapsed="false">
      <c r="A405" s="0" t="s">
        <v>848</v>
      </c>
      <c r="B405" s="52" t="s">
        <v>1171</v>
      </c>
      <c r="C405" s="52" t="s">
        <v>751</v>
      </c>
      <c r="D405" s="53" t="n">
        <v>0.1</v>
      </c>
      <c r="E405" s="53" t="s">
        <v>748</v>
      </c>
      <c r="F405" s="0" t="s">
        <v>1128</v>
      </c>
      <c r="G405" s="0" t="str">
        <f aca="false">LEFT(B405,2)</f>
        <v>37</v>
      </c>
      <c r="H405" s="0" t="str">
        <f aca="false">I405&amp;"_"&amp;G405&amp;"_"&amp;F405</f>
        <v>Bjergsalamander_37_20180827_DL2018021_NordfynGym_koersel2</v>
      </c>
      <c r="I405" s="61" t="str">
        <f aca="false">MID(RIGHT(B405,LEN(B405)-3),1,FIND("_",RIGHT(B405,LEN(B405)-3))-1)</f>
        <v>Bjergsalamander</v>
      </c>
      <c r="J405" s="61" t="str">
        <f aca="false">TRIM(SUBSTITUTE(RIGHT(B405,FIND(I405,B405)+1),"_",""))</f>
        <v>eDNA</v>
      </c>
      <c r="K405" s="0" t="str">
        <f aca="false">IFERROR(VALUE(SUBSTITUTE(E405,".",",")),E405)</f>
        <v>No Ct</v>
      </c>
      <c r="L405" s="61" t="str">
        <f aca="false">IF(J405="PosK",SUMIFS(K:K,J:J,"PosK",H:H,H405),"")</f>
        <v/>
      </c>
      <c r="M405" s="61" t="str">
        <f aca="false">IF(J405="PosK",SUMIFS(K:K,J:J,"NegK",H:H,H405),"")</f>
        <v/>
      </c>
      <c r="N405" s="61" t="str">
        <f aca="false">IF(J405="PosK",SUMIFS(K:K,J:J,"eDNA",H:H,H405),"")</f>
        <v/>
      </c>
      <c r="P405" s="62"/>
      <c r="T405" s="63"/>
      <c r="W405" s="64"/>
    </row>
    <row r="406" customFormat="false" ht="14.25" hidden="false" customHeight="false" outlineLevel="0" collapsed="false">
      <c r="A406" s="0" t="s">
        <v>849</v>
      </c>
      <c r="B406" s="52" t="s">
        <v>1172</v>
      </c>
      <c r="C406" s="52" t="s">
        <v>743</v>
      </c>
      <c r="D406" s="53" t="n">
        <v>0.1</v>
      </c>
      <c r="E406" s="53" t="n">
        <v>47.93</v>
      </c>
      <c r="F406" s="0" t="s">
        <v>1128</v>
      </c>
      <c r="G406" s="0" t="str">
        <f aca="false">LEFT(B406,2)</f>
        <v>38</v>
      </c>
      <c r="H406" s="0" t="str">
        <f aca="false">I406&amp;"_"&amp;G406&amp;"_"&amp;F406</f>
        <v>Latterfroe_38_20180827_DL2018021_NordfynGym_koersel2</v>
      </c>
      <c r="I406" s="61" t="str">
        <f aca="false">MID(RIGHT(B406,LEN(B406)-3),1,FIND("_",RIGHT(B406,LEN(B406)-3))-1)</f>
        <v>Latterfroe</v>
      </c>
      <c r="J406" s="61" t="str">
        <f aca="false">TRIM(SUBSTITUTE(RIGHT(B406,FIND(I406,B406)+1),"_",""))</f>
        <v>PosK</v>
      </c>
      <c r="K406" s="0" t="n">
        <f aca="false">IFERROR(VALUE(SUBSTITUTE(E406,".",",")),E406)</f>
        <v>47.93</v>
      </c>
      <c r="L406" s="61" t="n">
        <f aca="false">IF(J406="PosK",SUMIFS(K:K,J:J,"PosK",H:H,H406),"")</f>
        <v>47.93</v>
      </c>
      <c r="M406" s="61" t="n">
        <f aca="false">IF(J406="PosK",SUMIFS(K:K,J:J,"NegK",H:H,H406),"")</f>
        <v>0</v>
      </c>
      <c r="N406" s="61" t="n">
        <f aca="false">IF(J406="PosK",SUMIFS(K:K,J:J,"eDNA",H:H,H406),"")</f>
        <v>0</v>
      </c>
      <c r="P406" s="62" t="n">
        <f aca="false">IF(K408="No Ct",0,K408)</f>
        <v>0</v>
      </c>
      <c r="Q406" s="62" t="n">
        <f aca="false">IF(K409="No Ct",0,K409)</f>
        <v>0</v>
      </c>
      <c r="R406" s="0" t="str">
        <f aca="false">IF(AND(L406&gt;0,M406=0),"Valid","Invalid")</f>
        <v>Valid</v>
      </c>
      <c r="S406" s="0" t="str">
        <f aca="false">IF(OR(P406&gt;1,Q406&gt;1),"Present","Absent")</f>
        <v>Absent</v>
      </c>
      <c r="T406" s="63" t="str">
        <f aca="false">IF(OR(AND(P406&gt;1,P406&lt;41),AND(Q406&gt;1,Q406&lt;41)),"Ct&lt;41","Ct&gt;41")</f>
        <v>Ct&gt;41</v>
      </c>
      <c r="U406" s="0" t="str">
        <f aca="false">I406</f>
        <v>Latterfroe</v>
      </c>
      <c r="V406" s="0" t="str">
        <f aca="false">MID(F406,10,9)</f>
        <v>DL2018021</v>
      </c>
      <c r="W406" s="64" t="str">
        <f aca="false">V406&amp;"_"&amp;U406&amp;"_"&amp;R406&amp;"_"&amp;S406&amp;"_"&amp;T406</f>
        <v>DL2018021_Latterfroe_Valid_Absent_Ct&gt;41</v>
      </c>
    </row>
    <row r="407" customFormat="false" ht="14.25" hidden="false" customHeight="false" outlineLevel="0" collapsed="false">
      <c r="A407" s="0" t="s">
        <v>851</v>
      </c>
      <c r="B407" s="52" t="s">
        <v>1173</v>
      </c>
      <c r="C407" s="52" t="s">
        <v>747</v>
      </c>
      <c r="D407" s="53" t="n">
        <v>0.1</v>
      </c>
      <c r="E407" s="53" t="s">
        <v>748</v>
      </c>
      <c r="F407" s="0" t="s">
        <v>1128</v>
      </c>
      <c r="G407" s="0" t="str">
        <f aca="false">LEFT(B407,2)</f>
        <v>38</v>
      </c>
      <c r="H407" s="0" t="str">
        <f aca="false">I407&amp;"_"&amp;G407&amp;"_"&amp;F407</f>
        <v>Latterfroe_38_20180827_DL2018021_NordfynGym_koersel2</v>
      </c>
      <c r="I407" s="61" t="str">
        <f aca="false">MID(RIGHT(B407,LEN(B407)-3),1,FIND("_",RIGHT(B407,LEN(B407)-3))-1)</f>
        <v>Latterfroe</v>
      </c>
      <c r="J407" s="61" t="str">
        <f aca="false">TRIM(SUBSTITUTE(RIGHT(B407,FIND(I407,B407)+1),"_",""))</f>
        <v>NegK</v>
      </c>
      <c r="K407" s="0" t="str">
        <f aca="false">IFERROR(VALUE(SUBSTITUTE(E407,".",",")),E407)</f>
        <v>No Ct</v>
      </c>
      <c r="L407" s="61" t="str">
        <f aca="false">IF(J407="PosK",SUMIFS(K:K,J:J,"PosK",H:H,H407),"")</f>
        <v/>
      </c>
      <c r="M407" s="61" t="str">
        <f aca="false">IF(J407="PosK",SUMIFS(K:K,J:J,"NegK",H:H,H407),"")</f>
        <v/>
      </c>
      <c r="N407" s="61" t="str">
        <f aca="false">IF(J407="PosK",SUMIFS(K:K,J:J,"eDNA",H:H,H407),"")</f>
        <v/>
      </c>
    </row>
    <row r="408" customFormat="false" ht="14.25" hidden="false" customHeight="false" outlineLevel="0" collapsed="false">
      <c r="A408" s="0" t="s">
        <v>853</v>
      </c>
      <c r="B408" s="52" t="s">
        <v>1174</v>
      </c>
      <c r="C408" s="52" t="s">
        <v>751</v>
      </c>
      <c r="D408" s="53" t="n">
        <v>0.1</v>
      </c>
      <c r="E408" s="53" t="s">
        <v>748</v>
      </c>
      <c r="F408" s="0" t="s">
        <v>1128</v>
      </c>
      <c r="G408" s="0" t="str">
        <f aca="false">LEFT(B408,2)</f>
        <v>38</v>
      </c>
      <c r="H408" s="0" t="str">
        <f aca="false">I408&amp;"_"&amp;G408&amp;"_"&amp;F408</f>
        <v>Latterfroe_38_20180827_DL2018021_NordfynGym_koersel2</v>
      </c>
      <c r="I408" s="61" t="str">
        <f aca="false">MID(RIGHT(B408,LEN(B408)-3),1,FIND("_",RIGHT(B408,LEN(B408)-3))-1)</f>
        <v>Latterfroe</v>
      </c>
      <c r="J408" s="61" t="str">
        <f aca="false">TRIM(SUBSTITUTE(RIGHT(B408,FIND(I408,B408)+1),"_",""))</f>
        <v>eDNA</v>
      </c>
      <c r="K408" s="0" t="str">
        <f aca="false">IFERROR(VALUE(SUBSTITUTE(E408,".",",")),E408)</f>
        <v>No Ct</v>
      </c>
      <c r="L408" s="61" t="str">
        <f aca="false">IF(J408="PosK",SUMIFS(K:K,J:J,"PosK",H:H,H408),"")</f>
        <v/>
      </c>
      <c r="M408" s="61" t="str">
        <f aca="false">IF(J408="PosK",SUMIFS(K:K,J:J,"NegK",H:H,H408),"")</f>
        <v/>
      </c>
      <c r="N408" s="61" t="str">
        <f aca="false">IF(J408="PosK",SUMIFS(K:K,J:J,"eDNA",H:H,H408),"")</f>
        <v/>
      </c>
      <c r="Q408" s="62"/>
    </row>
    <row r="409" customFormat="false" ht="14.25" hidden="false" customHeight="false" outlineLevel="0" collapsed="false">
      <c r="A409" s="0" t="s">
        <v>855</v>
      </c>
      <c r="B409" s="52" t="s">
        <v>1174</v>
      </c>
      <c r="C409" s="52" t="s">
        <v>751</v>
      </c>
      <c r="D409" s="53" t="n">
        <v>0.1</v>
      </c>
      <c r="E409" s="53" t="s">
        <v>748</v>
      </c>
      <c r="F409" s="0" t="s">
        <v>1128</v>
      </c>
      <c r="G409" s="0" t="str">
        <f aca="false">LEFT(B409,2)</f>
        <v>38</v>
      </c>
      <c r="H409" s="0" t="str">
        <f aca="false">I409&amp;"_"&amp;G409&amp;"_"&amp;F409</f>
        <v>Latterfroe_38_20180827_DL2018021_NordfynGym_koersel2</v>
      </c>
      <c r="I409" s="61" t="str">
        <f aca="false">MID(RIGHT(B409,LEN(B409)-3),1,FIND("_",RIGHT(B409,LEN(B409)-3))-1)</f>
        <v>Latterfroe</v>
      </c>
      <c r="J409" s="61" t="str">
        <f aca="false">TRIM(SUBSTITUTE(RIGHT(B409,FIND(I409,B409)+1),"_",""))</f>
        <v>eDNA</v>
      </c>
      <c r="K409" s="0" t="str">
        <f aca="false">IFERROR(VALUE(SUBSTITUTE(E409,".",",")),E409)</f>
        <v>No Ct</v>
      </c>
      <c r="L409" s="61" t="str">
        <f aca="false">IF(J409="PosK",SUMIFS(K:K,J:J,"PosK",H:H,H409),"")</f>
        <v/>
      </c>
      <c r="M409" s="61" t="str">
        <f aca="false">IF(J409="PosK",SUMIFS(K:K,J:J,"NegK",H:H,H409),"")</f>
        <v/>
      </c>
      <c r="N409" s="61" t="str">
        <f aca="false">IF(J409="PosK",SUMIFS(K:K,J:J,"eDNA",H:H,H409),"")</f>
        <v/>
      </c>
      <c r="P409" s="62"/>
      <c r="T409" s="63"/>
      <c r="W409" s="64"/>
    </row>
    <row r="410" customFormat="false" ht="14.25" hidden="false" customHeight="false" outlineLevel="0" collapsed="false">
      <c r="A410" s="0" t="s">
        <v>856</v>
      </c>
      <c r="B410" s="52" t="s">
        <v>1175</v>
      </c>
      <c r="C410" s="52" t="s">
        <v>743</v>
      </c>
      <c r="D410" s="53" t="n">
        <v>0.1</v>
      </c>
      <c r="E410" s="53" t="s">
        <v>748</v>
      </c>
      <c r="F410" s="0" t="s">
        <v>1128</v>
      </c>
      <c r="G410" s="0" t="str">
        <f aca="false">LEFT(B410,2)</f>
        <v>39</v>
      </c>
      <c r="H410" s="0" t="str">
        <f aca="false">I410&amp;"_"&amp;G410&amp;"_"&amp;F410</f>
        <v>Latterfroe_39_20180827_DL2018021_NordfynGym_koersel2</v>
      </c>
      <c r="I410" s="61" t="str">
        <f aca="false">MID(RIGHT(B410,LEN(B410)-3),1,FIND("_",RIGHT(B410,LEN(B410)-3))-1)</f>
        <v>Latterfroe</v>
      </c>
      <c r="J410" s="61" t="str">
        <f aca="false">TRIM(SUBSTITUTE(RIGHT(B410,FIND(I410,B410)+1),"_",""))</f>
        <v>PosK</v>
      </c>
      <c r="K410" s="0" t="str">
        <f aca="false">IFERROR(VALUE(SUBSTITUTE(E410,".",",")),E410)</f>
        <v>No Ct</v>
      </c>
      <c r="L410" s="61" t="n">
        <f aca="false">IF(J410="PosK",SUMIFS(K:K,J:J,"PosK",H:H,H410),"")</f>
        <v>0</v>
      </c>
      <c r="M410" s="61" t="n">
        <f aca="false">IF(J410="PosK",SUMIFS(K:K,J:J,"NegK",H:H,H410),"")</f>
        <v>0</v>
      </c>
      <c r="N410" s="61" t="n">
        <f aca="false">IF(J410="PosK",SUMIFS(K:K,J:J,"eDNA",H:H,H410),"")</f>
        <v>0</v>
      </c>
      <c r="P410" s="62" t="n">
        <f aca="false">IF(K412="No Ct",0,K412)</f>
        <v>0</v>
      </c>
      <c r="Q410" s="62" t="n">
        <f aca="false">IF(K413="No Ct",0,K413)</f>
        <v>0</v>
      </c>
      <c r="R410" s="0" t="str">
        <f aca="false">IF(AND(L410&gt;0,M410=0),"Valid","Invalid")</f>
        <v>Invalid</v>
      </c>
      <c r="S410" s="0" t="str">
        <f aca="false">IF(OR(P410&gt;1,Q410&gt;1),"Present","Absent")</f>
        <v>Absent</v>
      </c>
      <c r="T410" s="63" t="str">
        <f aca="false">IF(OR(AND(P410&gt;1,P410&lt;41),AND(Q410&gt;1,Q410&lt;41)),"Ct&lt;41","Ct&gt;41")</f>
        <v>Ct&gt;41</v>
      </c>
      <c r="U410" s="0" t="str">
        <f aca="false">I410</f>
        <v>Latterfroe</v>
      </c>
      <c r="V410" s="0" t="str">
        <f aca="false">MID(F410,10,9)</f>
        <v>DL2018021</v>
      </c>
      <c r="W410" s="64" t="str">
        <f aca="false">V410&amp;"_"&amp;U410&amp;"_"&amp;R410&amp;"_"&amp;S410&amp;"_"&amp;T410</f>
        <v>DL2018021_Latterfroe_Invalid_Absent_Ct&gt;41</v>
      </c>
    </row>
    <row r="411" customFormat="false" ht="14.25" hidden="false" customHeight="false" outlineLevel="0" collapsed="false">
      <c r="A411" s="0" t="s">
        <v>858</v>
      </c>
      <c r="B411" s="52" t="s">
        <v>1176</v>
      </c>
      <c r="C411" s="52" t="s">
        <v>747</v>
      </c>
      <c r="D411" s="53" t="n">
        <v>0.1</v>
      </c>
      <c r="E411" s="53" t="s">
        <v>748</v>
      </c>
      <c r="F411" s="0" t="s">
        <v>1128</v>
      </c>
      <c r="G411" s="0" t="str">
        <f aca="false">LEFT(B411,2)</f>
        <v>39</v>
      </c>
      <c r="H411" s="0" t="str">
        <f aca="false">I411&amp;"_"&amp;G411&amp;"_"&amp;F411</f>
        <v>Latterfroe_39_20180827_DL2018021_NordfynGym_koersel2</v>
      </c>
      <c r="I411" s="61" t="str">
        <f aca="false">MID(RIGHT(B411,LEN(B411)-3),1,FIND("_",RIGHT(B411,LEN(B411)-3))-1)</f>
        <v>Latterfroe</v>
      </c>
      <c r="J411" s="61" t="str">
        <f aca="false">TRIM(SUBSTITUTE(RIGHT(B411,FIND(I411,B411)+1),"_",""))</f>
        <v>NegK</v>
      </c>
      <c r="K411" s="0" t="str">
        <f aca="false">IFERROR(VALUE(SUBSTITUTE(E411,".",",")),E411)</f>
        <v>No Ct</v>
      </c>
      <c r="L411" s="61" t="str">
        <f aca="false">IF(J411="PosK",SUMIFS(K:K,J:J,"PosK",H:H,H411),"")</f>
        <v/>
      </c>
      <c r="M411" s="61" t="str">
        <f aca="false">IF(J411="PosK",SUMIFS(K:K,J:J,"NegK",H:H,H411),"")</f>
        <v/>
      </c>
      <c r="N411" s="61" t="str">
        <f aca="false">IF(J411="PosK",SUMIFS(K:K,J:J,"eDNA",H:H,H411),"")</f>
        <v/>
      </c>
    </row>
    <row r="412" customFormat="false" ht="14.25" hidden="false" customHeight="false" outlineLevel="0" collapsed="false">
      <c r="A412" s="0" t="s">
        <v>860</v>
      </c>
      <c r="B412" s="52" t="s">
        <v>1177</v>
      </c>
      <c r="C412" s="52" t="s">
        <v>751</v>
      </c>
      <c r="D412" s="53" t="n">
        <v>0.1</v>
      </c>
      <c r="E412" s="53" t="s">
        <v>748</v>
      </c>
      <c r="F412" s="0" t="s">
        <v>1128</v>
      </c>
      <c r="G412" s="0" t="str">
        <f aca="false">LEFT(B412,2)</f>
        <v>39</v>
      </c>
      <c r="H412" s="0" t="str">
        <f aca="false">I412&amp;"_"&amp;G412&amp;"_"&amp;F412</f>
        <v>Latterfroe_39_20180827_DL2018021_NordfynGym_koersel2</v>
      </c>
      <c r="I412" s="61" t="str">
        <f aca="false">MID(RIGHT(B412,LEN(B412)-3),1,FIND("_",RIGHT(B412,LEN(B412)-3))-1)</f>
        <v>Latterfroe</v>
      </c>
      <c r="J412" s="61" t="str">
        <f aca="false">TRIM(SUBSTITUTE(RIGHT(B412,FIND(I412,B412)+1),"_",""))</f>
        <v>eDNA</v>
      </c>
      <c r="K412" s="0" t="str">
        <f aca="false">IFERROR(VALUE(SUBSTITUTE(E412,".",",")),E412)</f>
        <v>No Ct</v>
      </c>
      <c r="L412" s="61" t="str">
        <f aca="false">IF(J412="PosK",SUMIFS(K:K,J:J,"PosK",H:H,H412),"")</f>
        <v/>
      </c>
      <c r="M412" s="61" t="str">
        <f aca="false">IF(J412="PosK",SUMIFS(K:K,J:J,"NegK",H:H,H412),"")</f>
        <v/>
      </c>
      <c r="N412" s="61" t="str">
        <f aca="false">IF(J412="PosK",SUMIFS(K:K,J:J,"eDNA",H:H,H412),"")</f>
        <v/>
      </c>
      <c r="Q412" s="62"/>
    </row>
    <row r="413" customFormat="false" ht="14.25" hidden="false" customHeight="false" outlineLevel="0" collapsed="false">
      <c r="A413" s="0" t="s">
        <v>862</v>
      </c>
      <c r="B413" s="52" t="s">
        <v>1177</v>
      </c>
      <c r="C413" s="52" t="s">
        <v>751</v>
      </c>
      <c r="D413" s="53" t="n">
        <v>0.1</v>
      </c>
      <c r="E413" s="53" t="s">
        <v>748</v>
      </c>
      <c r="F413" s="0" t="s">
        <v>1128</v>
      </c>
      <c r="G413" s="0" t="str">
        <f aca="false">LEFT(B413,2)</f>
        <v>39</v>
      </c>
      <c r="H413" s="0" t="str">
        <f aca="false">I413&amp;"_"&amp;G413&amp;"_"&amp;F413</f>
        <v>Latterfroe_39_20180827_DL2018021_NordfynGym_koersel2</v>
      </c>
      <c r="I413" s="61" t="str">
        <f aca="false">MID(RIGHT(B413,LEN(B413)-3),1,FIND("_",RIGHT(B413,LEN(B413)-3))-1)</f>
        <v>Latterfroe</v>
      </c>
      <c r="J413" s="61" t="str">
        <f aca="false">TRIM(SUBSTITUTE(RIGHT(B413,FIND(I413,B413)+1),"_",""))</f>
        <v>eDNA</v>
      </c>
      <c r="K413" s="0" t="str">
        <f aca="false">IFERROR(VALUE(SUBSTITUTE(E413,".",",")),E413)</f>
        <v>No Ct</v>
      </c>
      <c r="L413" s="61" t="str">
        <f aca="false">IF(J413="PosK",SUMIFS(K:K,J:J,"PosK",H:H,H413),"")</f>
        <v/>
      </c>
      <c r="M413" s="61" t="str">
        <f aca="false">IF(J413="PosK",SUMIFS(K:K,J:J,"NegK",H:H,H413),"")</f>
        <v/>
      </c>
      <c r="N413" s="61" t="str">
        <f aca="false">IF(J413="PosK",SUMIFS(K:K,J:J,"eDNA",H:H,H413),"")</f>
        <v/>
      </c>
      <c r="P413" s="62"/>
      <c r="T413" s="63"/>
      <c r="W413" s="64"/>
    </row>
    <row r="414" customFormat="false" ht="14.25" hidden="false" customHeight="false" outlineLevel="0" collapsed="false">
      <c r="A414" s="0" t="s">
        <v>870</v>
      </c>
      <c r="B414" s="52" t="s">
        <v>1178</v>
      </c>
      <c r="C414" s="52" t="s">
        <v>743</v>
      </c>
      <c r="D414" s="53" t="n">
        <v>0.1</v>
      </c>
      <c r="E414" s="53" t="n">
        <v>24.69</v>
      </c>
      <c r="F414" s="0" t="s">
        <v>1128</v>
      </c>
      <c r="G414" s="0" t="str">
        <f aca="false">LEFT(B414,2)</f>
        <v>41</v>
      </c>
      <c r="H414" s="0" t="str">
        <f aca="false">I414&amp;"_"&amp;G414&amp;"_"&amp;F414</f>
        <v>KortbenetGroenFroe_41_20180827_DL2018021_NordfynGym_koersel2</v>
      </c>
      <c r="I414" s="61" t="str">
        <f aca="false">MID(RIGHT(B414,LEN(B414)-3),1,FIND("_",RIGHT(B414,LEN(B414)-3))-1)</f>
        <v>KortbenetGroenFroe</v>
      </c>
      <c r="J414" s="61" t="str">
        <f aca="false">TRIM(SUBSTITUTE(RIGHT(B414,FIND(I414,B414)+1),"_",""))</f>
        <v>PosK</v>
      </c>
      <c r="K414" s="0" t="n">
        <f aca="false">IFERROR(VALUE(SUBSTITUTE(E414,".",",")),E414)</f>
        <v>24.69</v>
      </c>
      <c r="L414" s="61" t="n">
        <f aca="false">IF(J414="PosK",SUMIFS(K:K,J:J,"PosK",H:H,H414),"")</f>
        <v>24.69</v>
      </c>
      <c r="M414" s="61" t="n">
        <f aca="false">IF(J414="PosK",SUMIFS(K:K,J:J,"NegK",H:H,H414),"")</f>
        <v>0</v>
      </c>
      <c r="N414" s="61" t="n">
        <f aca="false">IF(J414="PosK",SUMIFS(K:K,J:J,"eDNA",H:H,H414),"")</f>
        <v>0</v>
      </c>
      <c r="P414" s="62" t="n">
        <f aca="false">IF(K416="No Ct",0,K416)</f>
        <v>0</v>
      </c>
      <c r="Q414" s="62" t="n">
        <f aca="false">IF(K417="No Ct",0,K417)</f>
        <v>0</v>
      </c>
      <c r="R414" s="0" t="str">
        <f aca="false">IF(AND(L414&gt;0,M414=0),"Valid","Invalid")</f>
        <v>Valid</v>
      </c>
      <c r="S414" s="0" t="str">
        <f aca="false">IF(OR(P414&gt;1,Q414&gt;1),"Present","Absent")</f>
        <v>Absent</v>
      </c>
      <c r="T414" s="63" t="str">
        <f aca="false">IF(OR(AND(P414&gt;1,P414&lt;41),AND(Q414&gt;1,Q414&lt;41)),"Ct&lt;41","Ct&gt;41")</f>
        <v>Ct&gt;41</v>
      </c>
      <c r="U414" s="0" t="str">
        <f aca="false">I414</f>
        <v>KortbenetGroenFroe</v>
      </c>
      <c r="V414" s="0" t="str">
        <f aca="false">MID(F414,10,9)</f>
        <v>DL2018021</v>
      </c>
      <c r="W414" s="64" t="str">
        <f aca="false">V414&amp;"_"&amp;U414&amp;"_"&amp;R414&amp;"_"&amp;S414&amp;"_"&amp;T414</f>
        <v>DL2018021_KortbenetGroenFroe_Valid_Absent_Ct&gt;41</v>
      </c>
    </row>
    <row r="415" customFormat="false" ht="14.25" hidden="false" customHeight="false" outlineLevel="0" collapsed="false">
      <c r="A415" s="0" t="s">
        <v>872</v>
      </c>
      <c r="B415" s="52" t="s">
        <v>1179</v>
      </c>
      <c r="C415" s="52" t="s">
        <v>747</v>
      </c>
      <c r="D415" s="53" t="n">
        <v>0.1</v>
      </c>
      <c r="E415" s="53" t="s">
        <v>748</v>
      </c>
      <c r="F415" s="0" t="s">
        <v>1128</v>
      </c>
      <c r="G415" s="0" t="str">
        <f aca="false">LEFT(B415,2)</f>
        <v>41</v>
      </c>
      <c r="H415" s="0" t="str">
        <f aca="false">I415&amp;"_"&amp;G415&amp;"_"&amp;F415</f>
        <v>KortbenetGroenFroe_41_20180827_DL2018021_NordfynGym_koersel2</v>
      </c>
      <c r="I415" s="61" t="str">
        <f aca="false">MID(RIGHT(B415,LEN(B415)-3),1,FIND("_",RIGHT(B415,LEN(B415)-3))-1)</f>
        <v>KortbenetGroenFroe</v>
      </c>
      <c r="J415" s="61" t="str">
        <f aca="false">TRIM(SUBSTITUTE(RIGHT(B415,FIND(I415,B415)+1),"_",""))</f>
        <v>NegK</v>
      </c>
      <c r="K415" s="0" t="str">
        <f aca="false">IFERROR(VALUE(SUBSTITUTE(E415,".",",")),E415)</f>
        <v>No Ct</v>
      </c>
      <c r="L415" s="61" t="str">
        <f aca="false">IF(J415="PosK",SUMIFS(K:K,J:J,"PosK",H:H,H415),"")</f>
        <v/>
      </c>
      <c r="M415" s="61" t="str">
        <f aca="false">IF(J415="PosK",SUMIFS(K:K,J:J,"NegK",H:H,H415),"")</f>
        <v/>
      </c>
      <c r="N415" s="61" t="str">
        <f aca="false">IF(J415="PosK",SUMIFS(K:K,J:J,"eDNA",H:H,H415),"")</f>
        <v/>
      </c>
    </row>
    <row r="416" customFormat="false" ht="14.25" hidden="false" customHeight="false" outlineLevel="0" collapsed="false">
      <c r="A416" s="0" t="s">
        <v>874</v>
      </c>
      <c r="B416" s="52" t="s">
        <v>1180</v>
      </c>
      <c r="C416" s="52" t="s">
        <v>751</v>
      </c>
      <c r="D416" s="53" t="n">
        <v>0.1</v>
      </c>
      <c r="E416" s="53" t="s">
        <v>748</v>
      </c>
      <c r="F416" s="0" t="s">
        <v>1128</v>
      </c>
      <c r="G416" s="0" t="str">
        <f aca="false">LEFT(B416,2)</f>
        <v>41</v>
      </c>
      <c r="H416" s="0" t="str">
        <f aca="false">I416&amp;"_"&amp;G416&amp;"_"&amp;F416</f>
        <v>KortbenetGroenFroe_41_20180827_DL2018021_NordfynGym_koersel2</v>
      </c>
      <c r="I416" s="61" t="str">
        <f aca="false">MID(RIGHT(B416,LEN(B416)-3),1,FIND("_",RIGHT(B416,LEN(B416)-3))-1)</f>
        <v>KortbenetGroenFroe</v>
      </c>
      <c r="J416" s="61" t="str">
        <f aca="false">TRIM(SUBSTITUTE(RIGHT(B416,FIND(I416,B416)+1),"_",""))</f>
        <v>eDNA</v>
      </c>
      <c r="K416" s="0" t="str">
        <f aca="false">IFERROR(VALUE(SUBSTITUTE(E416,".",",")),E416)</f>
        <v>No Ct</v>
      </c>
      <c r="L416" s="61" t="str">
        <f aca="false">IF(J416="PosK",SUMIFS(K:K,J:J,"PosK",H:H,H416),"")</f>
        <v/>
      </c>
      <c r="M416" s="61" t="str">
        <f aca="false">IF(J416="PosK",SUMIFS(K:K,J:J,"NegK",H:H,H416),"")</f>
        <v/>
      </c>
      <c r="N416" s="61" t="str">
        <f aca="false">IF(J416="PosK",SUMIFS(K:K,J:J,"eDNA",H:H,H416),"")</f>
        <v/>
      </c>
      <c r="Q416" s="62"/>
    </row>
    <row r="417" customFormat="false" ht="14.25" hidden="false" customHeight="false" outlineLevel="0" collapsed="false">
      <c r="A417" s="0" t="s">
        <v>876</v>
      </c>
      <c r="B417" s="52" t="s">
        <v>1180</v>
      </c>
      <c r="C417" s="52" t="s">
        <v>751</v>
      </c>
      <c r="D417" s="53" t="n">
        <v>0.1</v>
      </c>
      <c r="E417" s="53" t="s">
        <v>748</v>
      </c>
      <c r="F417" s="0" t="s">
        <v>1128</v>
      </c>
      <c r="G417" s="0" t="str">
        <f aca="false">LEFT(B417,2)</f>
        <v>41</v>
      </c>
      <c r="H417" s="0" t="str">
        <f aca="false">I417&amp;"_"&amp;G417&amp;"_"&amp;F417</f>
        <v>KortbenetGroenFroe_41_20180827_DL2018021_NordfynGym_koersel2</v>
      </c>
      <c r="I417" s="61" t="str">
        <f aca="false">MID(RIGHT(B417,LEN(B417)-3),1,FIND("_",RIGHT(B417,LEN(B417)-3))-1)</f>
        <v>KortbenetGroenFroe</v>
      </c>
      <c r="J417" s="61" t="str">
        <f aca="false">TRIM(SUBSTITUTE(RIGHT(B417,FIND(I417,B417)+1),"_",""))</f>
        <v>eDNA</v>
      </c>
      <c r="K417" s="0" t="str">
        <f aca="false">IFERROR(VALUE(SUBSTITUTE(E417,".",",")),E417)</f>
        <v>No Ct</v>
      </c>
      <c r="L417" s="61" t="str">
        <f aca="false">IF(J417="PosK",SUMIFS(K:K,J:J,"PosK",H:H,H417),"")</f>
        <v/>
      </c>
      <c r="M417" s="61" t="str">
        <f aca="false">IF(J417="PosK",SUMIFS(K:K,J:J,"NegK",H:H,H417),"")</f>
        <v/>
      </c>
      <c r="N417" s="61" t="str">
        <f aca="false">IF(J417="PosK",SUMIFS(K:K,J:J,"eDNA",H:H,H417),"")</f>
        <v/>
      </c>
      <c r="P417" s="62"/>
      <c r="T417" s="63"/>
      <c r="W417" s="64"/>
    </row>
    <row r="418" customFormat="false" ht="14.25" hidden="false" customHeight="false" outlineLevel="0" collapsed="false">
      <c r="A418" s="0" t="s">
        <v>877</v>
      </c>
      <c r="B418" s="52" t="s">
        <v>1181</v>
      </c>
      <c r="C418" s="52" t="s">
        <v>743</v>
      </c>
      <c r="D418" s="53" t="n">
        <v>0.1</v>
      </c>
      <c r="E418" s="53" t="n">
        <v>27.93</v>
      </c>
      <c r="F418" s="0" t="s">
        <v>1128</v>
      </c>
      <c r="G418" s="0" t="str">
        <f aca="false">LEFT(B418,2)</f>
        <v>42</v>
      </c>
      <c r="H418" s="0" t="str">
        <f aca="false">I418&amp;"_"&amp;G418&amp;"_"&amp;F418</f>
        <v>KortbenetGroenFroe_42_20180827_DL2018021_NordfynGym_koersel2</v>
      </c>
      <c r="I418" s="61" t="str">
        <f aca="false">MID(RIGHT(B418,LEN(B418)-3),1,FIND("_",RIGHT(B418,LEN(B418)-3))-1)</f>
        <v>KortbenetGroenFroe</v>
      </c>
      <c r="J418" s="61" t="str">
        <f aca="false">TRIM(SUBSTITUTE(RIGHT(B418,FIND(I418,B418)+1),"_",""))</f>
        <v>PosK</v>
      </c>
      <c r="K418" s="0" t="n">
        <f aca="false">IFERROR(VALUE(SUBSTITUTE(E418,".",",")),E418)</f>
        <v>27.93</v>
      </c>
      <c r="L418" s="61" t="n">
        <f aca="false">IF(J418="PosK",SUMIFS(K:K,J:J,"PosK",H:H,H418),"")</f>
        <v>27.93</v>
      </c>
      <c r="M418" s="61" t="n">
        <f aca="false">IF(J418="PosK",SUMIFS(K:K,J:J,"NegK",H:H,H418),"")</f>
        <v>0</v>
      </c>
      <c r="N418" s="61" t="n">
        <f aca="false">IF(J418="PosK",SUMIFS(K:K,J:J,"eDNA",H:H,H418),"")</f>
        <v>0</v>
      </c>
      <c r="P418" s="62" t="n">
        <f aca="false">IF(K420="No Ct",0,K420)</f>
        <v>0</v>
      </c>
      <c r="Q418" s="62" t="n">
        <f aca="false">IF(K421="No Ct",0,K421)</f>
        <v>0</v>
      </c>
      <c r="R418" s="0" t="str">
        <f aca="false">IF(AND(L418&gt;0,M418=0),"Valid","Invalid")</f>
        <v>Valid</v>
      </c>
      <c r="S418" s="0" t="str">
        <f aca="false">IF(OR(P418&gt;1,Q418&gt;1),"Present","Absent")</f>
        <v>Absent</v>
      </c>
      <c r="T418" s="63" t="str">
        <f aca="false">IF(OR(AND(P418&gt;1,P418&lt;41),AND(Q418&gt;1,Q418&lt;41)),"Ct&lt;41","Ct&gt;41")</f>
        <v>Ct&gt;41</v>
      </c>
      <c r="U418" s="0" t="str">
        <f aca="false">I418</f>
        <v>KortbenetGroenFroe</v>
      </c>
      <c r="V418" s="0" t="str">
        <f aca="false">MID(F418,10,9)</f>
        <v>DL2018021</v>
      </c>
      <c r="W418" s="64" t="str">
        <f aca="false">V418&amp;"_"&amp;U418&amp;"_"&amp;R418&amp;"_"&amp;S418&amp;"_"&amp;T418</f>
        <v>DL2018021_KortbenetGroenFroe_Valid_Absent_Ct&gt;41</v>
      </c>
    </row>
    <row r="419" customFormat="false" ht="14.25" hidden="false" customHeight="false" outlineLevel="0" collapsed="false">
      <c r="A419" s="0" t="s">
        <v>879</v>
      </c>
      <c r="B419" s="52" t="s">
        <v>1182</v>
      </c>
      <c r="C419" s="52" t="s">
        <v>747</v>
      </c>
      <c r="D419" s="53" t="n">
        <v>0.1</v>
      </c>
      <c r="E419" s="53" t="s">
        <v>748</v>
      </c>
      <c r="F419" s="0" t="s">
        <v>1128</v>
      </c>
      <c r="G419" s="0" t="str">
        <f aca="false">LEFT(B419,2)</f>
        <v>42</v>
      </c>
      <c r="H419" s="0" t="str">
        <f aca="false">I419&amp;"_"&amp;G419&amp;"_"&amp;F419</f>
        <v>KortbenetGroenFroe_42_20180827_DL2018021_NordfynGym_koersel2</v>
      </c>
      <c r="I419" s="61" t="str">
        <f aca="false">MID(RIGHT(B419,LEN(B419)-3),1,FIND("_",RIGHT(B419,LEN(B419)-3))-1)</f>
        <v>KortbenetGroenFroe</v>
      </c>
      <c r="J419" s="61" t="str">
        <f aca="false">TRIM(SUBSTITUTE(RIGHT(B419,FIND(I419,B419)+1),"_",""))</f>
        <v>NegK</v>
      </c>
      <c r="K419" s="0" t="str">
        <f aca="false">IFERROR(VALUE(SUBSTITUTE(E419,".",",")),E419)</f>
        <v>No Ct</v>
      </c>
      <c r="L419" s="61" t="str">
        <f aca="false">IF(J419="PosK",SUMIFS(K:K,J:J,"PosK",H:H,H419),"")</f>
        <v/>
      </c>
      <c r="M419" s="61" t="str">
        <f aca="false">IF(J419="PosK",SUMIFS(K:K,J:J,"NegK",H:H,H419),"")</f>
        <v/>
      </c>
      <c r="N419" s="61" t="str">
        <f aca="false">IF(J419="PosK",SUMIFS(K:K,J:J,"eDNA",H:H,H419),"")</f>
        <v/>
      </c>
    </row>
    <row r="420" customFormat="false" ht="14.25" hidden="false" customHeight="false" outlineLevel="0" collapsed="false">
      <c r="A420" s="0" t="s">
        <v>881</v>
      </c>
      <c r="B420" s="52" t="s">
        <v>1183</v>
      </c>
      <c r="C420" s="52" t="s">
        <v>751</v>
      </c>
      <c r="D420" s="53" t="n">
        <v>0.1</v>
      </c>
      <c r="E420" s="53" t="s">
        <v>748</v>
      </c>
      <c r="F420" s="0" t="s">
        <v>1128</v>
      </c>
      <c r="G420" s="0" t="str">
        <f aca="false">LEFT(B420,2)</f>
        <v>42</v>
      </c>
      <c r="H420" s="0" t="str">
        <f aca="false">I420&amp;"_"&amp;G420&amp;"_"&amp;F420</f>
        <v>KortbenetGroenFroe_42_20180827_DL2018021_NordfynGym_koersel2</v>
      </c>
      <c r="I420" s="61" t="str">
        <f aca="false">MID(RIGHT(B420,LEN(B420)-3),1,FIND("_",RIGHT(B420,LEN(B420)-3))-1)</f>
        <v>KortbenetGroenFroe</v>
      </c>
      <c r="J420" s="61" t="str">
        <f aca="false">TRIM(SUBSTITUTE(RIGHT(B420,FIND(I420,B420)+1),"_",""))</f>
        <v>eDNA</v>
      </c>
      <c r="K420" s="0" t="str">
        <f aca="false">IFERROR(VALUE(SUBSTITUTE(E420,".",",")),E420)</f>
        <v>No Ct</v>
      </c>
      <c r="L420" s="61" t="str">
        <f aca="false">IF(J420="PosK",SUMIFS(K:K,J:J,"PosK",H:H,H420),"")</f>
        <v/>
      </c>
      <c r="M420" s="61" t="str">
        <f aca="false">IF(J420="PosK",SUMIFS(K:K,J:J,"NegK",H:H,H420),"")</f>
        <v/>
      </c>
      <c r="N420" s="61" t="str">
        <f aca="false">IF(J420="PosK",SUMIFS(K:K,J:J,"eDNA",H:H,H420),"")</f>
        <v/>
      </c>
      <c r="Q420" s="62"/>
    </row>
    <row r="421" customFormat="false" ht="14.25" hidden="false" customHeight="false" outlineLevel="0" collapsed="false">
      <c r="A421" s="0" t="s">
        <v>883</v>
      </c>
      <c r="B421" s="52" t="s">
        <v>1183</v>
      </c>
      <c r="C421" s="52" t="s">
        <v>751</v>
      </c>
      <c r="D421" s="53" t="n">
        <v>0.1</v>
      </c>
      <c r="E421" s="53" t="s">
        <v>748</v>
      </c>
      <c r="F421" s="0" t="s">
        <v>1128</v>
      </c>
      <c r="G421" s="0" t="str">
        <f aca="false">LEFT(B421,2)</f>
        <v>42</v>
      </c>
      <c r="H421" s="0" t="str">
        <f aca="false">I421&amp;"_"&amp;G421&amp;"_"&amp;F421</f>
        <v>KortbenetGroenFroe_42_20180827_DL2018021_NordfynGym_koersel2</v>
      </c>
      <c r="I421" s="61" t="str">
        <f aca="false">MID(RIGHT(B421,LEN(B421)-3),1,FIND("_",RIGHT(B421,LEN(B421)-3))-1)</f>
        <v>KortbenetGroenFroe</v>
      </c>
      <c r="J421" s="61" t="str">
        <f aca="false">TRIM(SUBSTITUTE(RIGHT(B421,FIND(I421,B421)+1),"_",""))</f>
        <v>eDNA</v>
      </c>
      <c r="K421" s="0" t="str">
        <f aca="false">IFERROR(VALUE(SUBSTITUTE(E421,".",",")),E421)</f>
        <v>No Ct</v>
      </c>
      <c r="L421" s="61" t="str">
        <f aca="false">IF(J421="PosK",SUMIFS(K:K,J:J,"PosK",H:H,H421),"")</f>
        <v/>
      </c>
      <c r="M421" s="61" t="str">
        <f aca="false">IF(J421="PosK",SUMIFS(K:K,J:J,"NegK",H:H,H421),"")</f>
        <v/>
      </c>
      <c r="N421" s="61" t="str">
        <f aca="false">IF(J421="PosK",SUMIFS(K:K,J:J,"eDNA",H:H,H421),"")</f>
        <v/>
      </c>
      <c r="P421" s="62"/>
      <c r="T421" s="63"/>
      <c r="W421" s="64"/>
    </row>
    <row r="422" customFormat="false" ht="14.25" hidden="false" customHeight="false" outlineLevel="0" collapsed="false">
      <c r="A422" s="0" t="s">
        <v>884</v>
      </c>
      <c r="B422" s="52" t="s">
        <v>1184</v>
      </c>
      <c r="C422" s="52" t="s">
        <v>743</v>
      </c>
      <c r="D422" s="53" t="n">
        <v>0.1</v>
      </c>
      <c r="E422" s="53" t="n">
        <v>24.17</v>
      </c>
      <c r="F422" s="0" t="s">
        <v>1128</v>
      </c>
      <c r="G422" s="0" t="str">
        <f aca="false">LEFT(B422,2)</f>
        <v>43</v>
      </c>
      <c r="H422" s="0" t="str">
        <f aca="false">I422&amp;"_"&amp;G422&amp;"_"&amp;F422</f>
        <v>ButsnudetFroe_43_20180827_DL2018021_NordfynGym_koersel2</v>
      </c>
      <c r="I422" s="61" t="str">
        <f aca="false">MID(RIGHT(B422,LEN(B422)-3),1,FIND("_",RIGHT(B422,LEN(B422)-3))-1)</f>
        <v>ButsnudetFroe</v>
      </c>
      <c r="J422" s="61" t="str">
        <f aca="false">TRIM(SUBSTITUTE(RIGHT(B422,FIND(I422,B422)+1),"_",""))</f>
        <v>PosK</v>
      </c>
      <c r="K422" s="0" t="n">
        <f aca="false">IFERROR(VALUE(SUBSTITUTE(E422,".",",")),E422)</f>
        <v>24.17</v>
      </c>
      <c r="L422" s="61" t="n">
        <f aca="false">IF(J422="PosK",SUMIFS(K:K,J:J,"PosK",H:H,H422),"")</f>
        <v>24.17</v>
      </c>
      <c r="M422" s="61" t="n">
        <f aca="false">IF(J422="PosK",SUMIFS(K:K,J:J,"NegK",H:H,H422),"")</f>
        <v>0</v>
      </c>
      <c r="N422" s="61" t="n">
        <f aca="false">IF(J422="PosK",SUMIFS(K:K,J:J,"eDNA",H:H,H422),"")</f>
        <v>77.42</v>
      </c>
      <c r="P422" s="62" t="n">
        <f aca="false">IF(K424="No Ct",0,K424)</f>
        <v>38.68</v>
      </c>
      <c r="Q422" s="62" t="n">
        <f aca="false">IF(K425="No Ct",0,K425)</f>
        <v>38.74</v>
      </c>
      <c r="R422" s="0" t="str">
        <f aca="false">IF(AND(L422&gt;0,M422=0),"Valid","Invalid")</f>
        <v>Valid</v>
      </c>
      <c r="S422" s="0" t="str">
        <f aca="false">IF(OR(P422&gt;1,Q422&gt;1),"Present","Absent")</f>
        <v>Present</v>
      </c>
      <c r="T422" s="63" t="str">
        <f aca="false">IF(OR(AND(P422&gt;1,P422&lt;41),AND(Q422&gt;1,Q422&lt;41)),"Ct&lt;41","Ct&gt;41")</f>
        <v>Ct&lt;41</v>
      </c>
      <c r="U422" s="0" t="str">
        <f aca="false">I422</f>
        <v>ButsnudetFroe</v>
      </c>
      <c r="V422" s="0" t="str">
        <f aca="false">MID(F422,10,9)</f>
        <v>DL2018021</v>
      </c>
      <c r="W422" s="64" t="str">
        <f aca="false">V422&amp;"_"&amp;U422&amp;"_"&amp;R422&amp;"_"&amp;S422&amp;"_"&amp;T422</f>
        <v>DL2018021_ButsnudetFroe_Valid_Present_Ct&lt;41</v>
      </c>
    </row>
    <row r="423" customFormat="false" ht="14.25" hidden="false" customHeight="false" outlineLevel="0" collapsed="false">
      <c r="A423" s="0" t="s">
        <v>886</v>
      </c>
      <c r="B423" s="52" t="s">
        <v>1185</v>
      </c>
      <c r="C423" s="52" t="s">
        <v>747</v>
      </c>
      <c r="D423" s="53" t="n">
        <v>0.1</v>
      </c>
      <c r="E423" s="53" t="s">
        <v>748</v>
      </c>
      <c r="F423" s="0" t="s">
        <v>1128</v>
      </c>
      <c r="G423" s="0" t="str">
        <f aca="false">LEFT(B423,2)</f>
        <v>43</v>
      </c>
      <c r="H423" s="0" t="str">
        <f aca="false">I423&amp;"_"&amp;G423&amp;"_"&amp;F423</f>
        <v>ButsnudetFroe_43_20180827_DL2018021_NordfynGym_koersel2</v>
      </c>
      <c r="I423" s="61" t="str">
        <f aca="false">MID(RIGHT(B423,LEN(B423)-3),1,FIND("_",RIGHT(B423,LEN(B423)-3))-1)</f>
        <v>ButsnudetFroe</v>
      </c>
      <c r="J423" s="61" t="str">
        <f aca="false">TRIM(SUBSTITUTE(RIGHT(B423,FIND(I423,B423)+1),"_",""))</f>
        <v>NegK</v>
      </c>
      <c r="K423" s="0" t="str">
        <f aca="false">IFERROR(VALUE(SUBSTITUTE(E423,".",",")),E423)</f>
        <v>No Ct</v>
      </c>
      <c r="L423" s="61" t="str">
        <f aca="false">IF(J423="PosK",SUMIFS(K:K,J:J,"PosK",H:H,H423),"")</f>
        <v/>
      </c>
      <c r="M423" s="61" t="str">
        <f aca="false">IF(J423="PosK",SUMIFS(K:K,J:J,"NegK",H:H,H423),"")</f>
        <v/>
      </c>
      <c r="N423" s="61" t="str">
        <f aca="false">IF(J423="PosK",SUMIFS(K:K,J:J,"eDNA",H:H,H423),"")</f>
        <v/>
      </c>
    </row>
    <row r="424" customFormat="false" ht="14.25" hidden="false" customHeight="false" outlineLevel="0" collapsed="false">
      <c r="A424" s="0" t="s">
        <v>888</v>
      </c>
      <c r="B424" s="52" t="s">
        <v>1186</v>
      </c>
      <c r="C424" s="52" t="s">
        <v>751</v>
      </c>
      <c r="D424" s="53" t="n">
        <v>0.1</v>
      </c>
      <c r="E424" s="53" t="n">
        <v>38.68</v>
      </c>
      <c r="F424" s="0" t="s">
        <v>1128</v>
      </c>
      <c r="G424" s="0" t="str">
        <f aca="false">LEFT(B424,2)</f>
        <v>43</v>
      </c>
      <c r="H424" s="0" t="str">
        <f aca="false">I424&amp;"_"&amp;G424&amp;"_"&amp;F424</f>
        <v>ButsnudetFroe_43_20180827_DL2018021_NordfynGym_koersel2</v>
      </c>
      <c r="I424" s="61" t="str">
        <f aca="false">MID(RIGHT(B424,LEN(B424)-3),1,FIND("_",RIGHT(B424,LEN(B424)-3))-1)</f>
        <v>ButsnudetFroe</v>
      </c>
      <c r="J424" s="61" t="str">
        <f aca="false">TRIM(SUBSTITUTE(RIGHT(B424,FIND(I424,B424)+1),"_",""))</f>
        <v>eDNA</v>
      </c>
      <c r="K424" s="0" t="n">
        <f aca="false">IFERROR(VALUE(SUBSTITUTE(E424,".",",")),E424)</f>
        <v>38.68</v>
      </c>
      <c r="L424" s="61" t="str">
        <f aca="false">IF(J424="PosK",SUMIFS(K:K,J:J,"PosK",H:H,H424),"")</f>
        <v/>
      </c>
      <c r="M424" s="61" t="str">
        <f aca="false">IF(J424="PosK",SUMIFS(K:K,J:J,"NegK",H:H,H424),"")</f>
        <v/>
      </c>
      <c r="N424" s="61" t="str">
        <f aca="false">IF(J424="PosK",SUMIFS(K:K,J:J,"eDNA",H:H,H424),"")</f>
        <v/>
      </c>
      <c r="Q424" s="62"/>
    </row>
    <row r="425" customFormat="false" ht="14.25" hidden="false" customHeight="false" outlineLevel="0" collapsed="false">
      <c r="A425" s="0" t="s">
        <v>890</v>
      </c>
      <c r="B425" s="52" t="s">
        <v>1186</v>
      </c>
      <c r="C425" s="52" t="s">
        <v>751</v>
      </c>
      <c r="D425" s="53" t="n">
        <v>0.1</v>
      </c>
      <c r="E425" s="53" t="n">
        <v>38.74</v>
      </c>
      <c r="F425" s="0" t="s">
        <v>1128</v>
      </c>
      <c r="G425" s="0" t="str">
        <f aca="false">LEFT(B425,2)</f>
        <v>43</v>
      </c>
      <c r="H425" s="0" t="str">
        <f aca="false">I425&amp;"_"&amp;G425&amp;"_"&amp;F425</f>
        <v>ButsnudetFroe_43_20180827_DL2018021_NordfynGym_koersel2</v>
      </c>
      <c r="I425" s="61" t="str">
        <f aca="false">MID(RIGHT(B425,LEN(B425)-3),1,FIND("_",RIGHT(B425,LEN(B425)-3))-1)</f>
        <v>ButsnudetFroe</v>
      </c>
      <c r="J425" s="61" t="str">
        <f aca="false">TRIM(SUBSTITUTE(RIGHT(B425,FIND(I425,B425)+1),"_",""))</f>
        <v>eDNA</v>
      </c>
      <c r="K425" s="0" t="n">
        <f aca="false">IFERROR(VALUE(SUBSTITUTE(E425,".",",")),E425)</f>
        <v>38.74</v>
      </c>
      <c r="L425" s="61" t="str">
        <f aca="false">IF(J425="PosK",SUMIFS(K:K,J:J,"PosK",H:H,H425),"")</f>
        <v/>
      </c>
      <c r="M425" s="61" t="str">
        <f aca="false">IF(J425="PosK",SUMIFS(K:K,J:J,"NegK",H:H,H425),"")</f>
        <v/>
      </c>
      <c r="N425" s="61" t="str">
        <f aca="false">IF(J425="PosK",SUMIFS(K:K,J:J,"eDNA",H:H,H425),"")</f>
        <v/>
      </c>
      <c r="P425" s="62"/>
      <c r="T425" s="63"/>
      <c r="W425" s="64"/>
    </row>
    <row r="426" customFormat="false" ht="14.25" hidden="false" customHeight="false" outlineLevel="0" collapsed="false">
      <c r="A426" s="0" t="s">
        <v>891</v>
      </c>
      <c r="B426" s="52" t="s">
        <v>1187</v>
      </c>
      <c r="C426" s="52" t="s">
        <v>743</v>
      </c>
      <c r="D426" s="53" t="n">
        <v>0.1</v>
      </c>
      <c r="E426" s="53" t="s">
        <v>748</v>
      </c>
      <c r="F426" s="0" t="s">
        <v>1128</v>
      </c>
      <c r="G426" s="0" t="str">
        <f aca="false">LEFT(B426,2)</f>
        <v>44</v>
      </c>
      <c r="H426" s="0" t="str">
        <f aca="false">I426&amp;"_"&amp;G426&amp;"_"&amp;F426</f>
        <v>LilleVandsalamander_44_20180827_DL2018021_NordfynGym_koersel2</v>
      </c>
      <c r="I426" s="61" t="str">
        <f aca="false">MID(RIGHT(B426,LEN(B426)-3),1,FIND("_",RIGHT(B426,LEN(B426)-3))-1)</f>
        <v>LilleVandsalamander</v>
      </c>
      <c r="J426" s="61" t="str">
        <f aca="false">TRIM(SUBSTITUTE(RIGHT(B426,FIND(I426,B426)+1),"_",""))</f>
        <v>PosK</v>
      </c>
      <c r="K426" s="0" t="str">
        <f aca="false">IFERROR(VALUE(SUBSTITUTE(E426,".",",")),E426)</f>
        <v>No Ct</v>
      </c>
      <c r="L426" s="61" t="n">
        <f aca="false">IF(J426="PosK",SUMIFS(K:K,J:J,"PosK",H:H,H426),"")</f>
        <v>0</v>
      </c>
      <c r="M426" s="61" t="n">
        <f aca="false">IF(J426="PosK",SUMIFS(K:K,J:J,"NegK",H:H,H426),"")</f>
        <v>0</v>
      </c>
      <c r="N426" s="61" t="n">
        <f aca="false">IF(J426="PosK",SUMIFS(K:K,J:J,"eDNA",H:H,H426),"")</f>
        <v>0</v>
      </c>
      <c r="P426" s="62" t="n">
        <f aca="false">IF(K428="No Ct",0,K428)</f>
        <v>0</v>
      </c>
      <c r="Q426" s="62" t="n">
        <f aca="false">IF(K429="No Ct",0,K429)</f>
        <v>0</v>
      </c>
      <c r="R426" s="0" t="str">
        <f aca="false">IF(AND(L426&gt;0,M426=0),"Valid","Invalid")</f>
        <v>Invalid</v>
      </c>
      <c r="S426" s="0" t="str">
        <f aca="false">IF(OR(P426&gt;1,Q426&gt;1),"Present","Absent")</f>
        <v>Absent</v>
      </c>
      <c r="T426" s="63" t="str">
        <f aca="false">IF(OR(AND(P426&gt;1,P426&lt;41),AND(Q426&gt;1,Q426&lt;41)),"Ct&lt;41","Ct&gt;41")</f>
        <v>Ct&gt;41</v>
      </c>
      <c r="U426" s="0" t="str">
        <f aca="false">I426</f>
        <v>LilleVandsalamander</v>
      </c>
      <c r="V426" s="0" t="str">
        <f aca="false">MID(F426,10,9)</f>
        <v>DL2018021</v>
      </c>
      <c r="W426" s="64" t="str">
        <f aca="false">V426&amp;"_"&amp;U426&amp;"_"&amp;R426&amp;"_"&amp;S426&amp;"_"&amp;T426</f>
        <v>DL2018021_LilleVandsalamander_Invalid_Absent_Ct&gt;41</v>
      </c>
    </row>
    <row r="427" customFormat="false" ht="14.25" hidden="false" customHeight="false" outlineLevel="0" collapsed="false">
      <c r="A427" s="0" t="s">
        <v>893</v>
      </c>
      <c r="B427" s="52" t="s">
        <v>1188</v>
      </c>
      <c r="C427" s="52" t="s">
        <v>747</v>
      </c>
      <c r="D427" s="53" t="n">
        <v>0.1</v>
      </c>
      <c r="E427" s="53" t="s">
        <v>748</v>
      </c>
      <c r="F427" s="0" t="s">
        <v>1128</v>
      </c>
      <c r="G427" s="0" t="str">
        <f aca="false">LEFT(B427,2)</f>
        <v>44</v>
      </c>
      <c r="H427" s="0" t="str">
        <f aca="false">I427&amp;"_"&amp;G427&amp;"_"&amp;F427</f>
        <v>LilleVandsalamander_44_20180827_DL2018021_NordfynGym_koersel2</v>
      </c>
      <c r="I427" s="61" t="str">
        <f aca="false">MID(RIGHT(B427,LEN(B427)-3),1,FIND("_",RIGHT(B427,LEN(B427)-3))-1)</f>
        <v>LilleVandsalamander</v>
      </c>
      <c r="J427" s="61" t="str">
        <f aca="false">TRIM(SUBSTITUTE(RIGHT(B427,FIND(I427,B427)+1),"_",""))</f>
        <v>NegK</v>
      </c>
      <c r="K427" s="0" t="str">
        <f aca="false">IFERROR(VALUE(SUBSTITUTE(E427,".",",")),E427)</f>
        <v>No Ct</v>
      </c>
      <c r="L427" s="61" t="str">
        <f aca="false">IF(J427="PosK",SUMIFS(K:K,J:J,"PosK",H:H,H427),"")</f>
        <v/>
      </c>
      <c r="M427" s="61" t="str">
        <f aca="false">IF(J427="PosK",SUMIFS(K:K,J:J,"NegK",H:H,H427),"")</f>
        <v/>
      </c>
      <c r="N427" s="61" t="str">
        <f aca="false">IF(J427="PosK",SUMIFS(K:K,J:J,"eDNA",H:H,H427),"")</f>
        <v/>
      </c>
    </row>
    <row r="428" customFormat="false" ht="14.25" hidden="false" customHeight="false" outlineLevel="0" collapsed="false">
      <c r="A428" s="0" t="s">
        <v>895</v>
      </c>
      <c r="B428" s="52" t="s">
        <v>1189</v>
      </c>
      <c r="C428" s="52" t="s">
        <v>751</v>
      </c>
      <c r="D428" s="53" t="n">
        <v>0.1</v>
      </c>
      <c r="E428" s="53" t="s">
        <v>748</v>
      </c>
      <c r="F428" s="0" t="s">
        <v>1128</v>
      </c>
      <c r="G428" s="0" t="str">
        <f aca="false">LEFT(B428,2)</f>
        <v>44</v>
      </c>
      <c r="H428" s="0" t="str">
        <f aca="false">I428&amp;"_"&amp;G428&amp;"_"&amp;F428</f>
        <v>LilleVandsalamander_44_20180827_DL2018021_NordfynGym_koersel2</v>
      </c>
      <c r="I428" s="61" t="str">
        <f aca="false">MID(RIGHT(B428,LEN(B428)-3),1,FIND("_",RIGHT(B428,LEN(B428)-3))-1)</f>
        <v>LilleVandsalamander</v>
      </c>
      <c r="J428" s="61" t="str">
        <f aca="false">TRIM(SUBSTITUTE(RIGHT(B428,FIND(I428,B428)+1),"_",""))</f>
        <v>eDNA</v>
      </c>
      <c r="K428" s="0" t="str">
        <f aca="false">IFERROR(VALUE(SUBSTITUTE(E428,".",",")),E428)</f>
        <v>No Ct</v>
      </c>
      <c r="L428" s="61" t="str">
        <f aca="false">IF(J428="PosK",SUMIFS(K:K,J:J,"PosK",H:H,H428),"")</f>
        <v/>
      </c>
      <c r="M428" s="61" t="str">
        <f aca="false">IF(J428="PosK",SUMIFS(K:K,J:J,"NegK",H:H,H428),"")</f>
        <v/>
      </c>
      <c r="N428" s="61" t="str">
        <f aca="false">IF(J428="PosK",SUMIFS(K:K,J:J,"eDNA",H:H,H428),"")</f>
        <v/>
      </c>
      <c r="Q428" s="62"/>
    </row>
    <row r="429" customFormat="false" ht="14.25" hidden="false" customHeight="false" outlineLevel="0" collapsed="false">
      <c r="A429" s="0" t="s">
        <v>897</v>
      </c>
      <c r="B429" s="52" t="s">
        <v>1189</v>
      </c>
      <c r="C429" s="52" t="s">
        <v>751</v>
      </c>
      <c r="D429" s="53" t="n">
        <v>0.1</v>
      </c>
      <c r="E429" s="53" t="s">
        <v>748</v>
      </c>
      <c r="F429" s="0" t="s">
        <v>1128</v>
      </c>
      <c r="G429" s="0" t="str">
        <f aca="false">LEFT(B429,2)</f>
        <v>44</v>
      </c>
      <c r="H429" s="0" t="str">
        <f aca="false">I429&amp;"_"&amp;G429&amp;"_"&amp;F429</f>
        <v>LilleVandsalamander_44_20180827_DL2018021_NordfynGym_koersel2</v>
      </c>
      <c r="I429" s="61" t="str">
        <f aca="false">MID(RIGHT(B429,LEN(B429)-3),1,FIND("_",RIGHT(B429,LEN(B429)-3))-1)</f>
        <v>LilleVandsalamander</v>
      </c>
      <c r="J429" s="61" t="str">
        <f aca="false">TRIM(SUBSTITUTE(RIGHT(B429,FIND(I429,B429)+1),"_",""))</f>
        <v>eDNA</v>
      </c>
      <c r="K429" s="0" t="str">
        <f aca="false">IFERROR(VALUE(SUBSTITUTE(E429,".",",")),E429)</f>
        <v>No Ct</v>
      </c>
      <c r="L429" s="61" t="str">
        <f aca="false">IF(J429="PosK",SUMIFS(K:K,J:J,"PosK",H:H,H429),"")</f>
        <v/>
      </c>
      <c r="M429" s="61" t="str">
        <f aca="false">IF(J429="PosK",SUMIFS(K:K,J:J,"NegK",H:H,H429),"")</f>
        <v/>
      </c>
      <c r="N429" s="61" t="str">
        <f aca="false">IF(J429="PosK",SUMIFS(K:K,J:J,"eDNA",H:H,H429),"")</f>
        <v/>
      </c>
      <c r="P429" s="62"/>
      <c r="T429" s="63"/>
      <c r="W429" s="64"/>
    </row>
    <row r="430" customFormat="false" ht="14.25" hidden="false" customHeight="false" outlineLevel="0" collapsed="false">
      <c r="A430" s="0" t="s">
        <v>898</v>
      </c>
      <c r="B430" s="52" t="s">
        <v>1190</v>
      </c>
      <c r="C430" s="52" t="s">
        <v>743</v>
      </c>
      <c r="D430" s="53" t="n">
        <v>0.1</v>
      </c>
      <c r="E430" s="53" t="s">
        <v>748</v>
      </c>
      <c r="F430" s="0" t="s">
        <v>1128</v>
      </c>
      <c r="G430" s="0" t="str">
        <f aca="false">LEFT(B430,2)</f>
        <v>45</v>
      </c>
      <c r="H430" s="0" t="str">
        <f aca="false">I430&amp;"_"&amp;G430&amp;"_"&amp;F430</f>
        <v>LilleVandsalamander_45_20180827_DL2018021_NordfynGym_koersel2</v>
      </c>
      <c r="I430" s="61" t="str">
        <f aca="false">MID(RIGHT(B430,LEN(B430)-3),1,FIND("_",RIGHT(B430,LEN(B430)-3))-1)</f>
        <v>LilleVandsalamander</v>
      </c>
      <c r="J430" s="61" t="str">
        <f aca="false">TRIM(SUBSTITUTE(RIGHT(B430,FIND(I430,B430)+1),"_",""))</f>
        <v>PosK</v>
      </c>
      <c r="K430" s="0" t="str">
        <f aca="false">IFERROR(VALUE(SUBSTITUTE(E430,".",",")),E430)</f>
        <v>No Ct</v>
      </c>
      <c r="L430" s="61" t="n">
        <f aca="false">IF(J430="PosK",SUMIFS(K:K,J:J,"PosK",H:H,H430),"")</f>
        <v>0</v>
      </c>
      <c r="M430" s="61" t="n">
        <f aca="false">IF(J430="PosK",SUMIFS(K:K,J:J,"NegK",H:H,H430),"")</f>
        <v>0</v>
      </c>
      <c r="N430" s="61" t="n">
        <f aca="false">IF(J430="PosK",SUMIFS(K:K,J:J,"eDNA",H:H,H430),"")</f>
        <v>0</v>
      </c>
      <c r="P430" s="62" t="n">
        <f aca="false">IF(K432="No Ct",0,K432)</f>
        <v>0</v>
      </c>
      <c r="Q430" s="62" t="n">
        <f aca="false">IF(K433="No Ct",0,K433)</f>
        <v>0</v>
      </c>
      <c r="R430" s="0" t="str">
        <f aca="false">IF(AND(L430&gt;0,M430=0),"Valid","Invalid")</f>
        <v>Invalid</v>
      </c>
      <c r="S430" s="0" t="str">
        <f aca="false">IF(OR(P430&gt;1,Q430&gt;1),"Present","Absent")</f>
        <v>Absent</v>
      </c>
      <c r="T430" s="63" t="str">
        <f aca="false">IF(OR(AND(P430&gt;1,P430&lt;41),AND(Q430&gt;1,Q430&lt;41)),"Ct&lt;41","Ct&gt;41")</f>
        <v>Ct&gt;41</v>
      </c>
      <c r="U430" s="0" t="str">
        <f aca="false">I430</f>
        <v>LilleVandsalamander</v>
      </c>
      <c r="V430" s="0" t="str">
        <f aca="false">MID(F430,10,9)</f>
        <v>DL2018021</v>
      </c>
      <c r="W430" s="64" t="str">
        <f aca="false">V430&amp;"_"&amp;U430&amp;"_"&amp;R430&amp;"_"&amp;S430&amp;"_"&amp;T430</f>
        <v>DL2018021_LilleVandsalamander_Invalid_Absent_Ct&gt;41</v>
      </c>
    </row>
    <row r="431" customFormat="false" ht="14.25" hidden="false" customHeight="false" outlineLevel="0" collapsed="false">
      <c r="A431" s="0" t="s">
        <v>900</v>
      </c>
      <c r="B431" s="52" t="s">
        <v>1191</v>
      </c>
      <c r="C431" s="52" t="s">
        <v>747</v>
      </c>
      <c r="D431" s="53" t="n">
        <v>0.1</v>
      </c>
      <c r="E431" s="53" t="s">
        <v>748</v>
      </c>
      <c r="F431" s="0" t="s">
        <v>1128</v>
      </c>
      <c r="G431" s="0" t="str">
        <f aca="false">LEFT(B431,2)</f>
        <v>45</v>
      </c>
      <c r="H431" s="0" t="str">
        <f aca="false">I431&amp;"_"&amp;G431&amp;"_"&amp;F431</f>
        <v>LilleVandsalamander_45_20180827_DL2018021_NordfynGym_koersel2</v>
      </c>
      <c r="I431" s="61" t="str">
        <f aca="false">MID(RIGHT(B431,LEN(B431)-3),1,FIND("_",RIGHT(B431,LEN(B431)-3))-1)</f>
        <v>LilleVandsalamander</v>
      </c>
      <c r="J431" s="61" t="str">
        <f aca="false">TRIM(SUBSTITUTE(RIGHT(B431,FIND(I431,B431)+1),"_",""))</f>
        <v>NegK</v>
      </c>
      <c r="K431" s="0" t="str">
        <f aca="false">IFERROR(VALUE(SUBSTITUTE(E431,".",",")),E431)</f>
        <v>No Ct</v>
      </c>
      <c r="L431" s="61" t="str">
        <f aca="false">IF(J431="PosK",SUMIFS(K:K,J:J,"PosK",H:H,H431),"")</f>
        <v/>
      </c>
      <c r="M431" s="61" t="str">
        <f aca="false">IF(J431="PosK",SUMIFS(K:K,J:J,"NegK",H:H,H431),"")</f>
        <v/>
      </c>
      <c r="N431" s="61" t="str">
        <f aca="false">IF(J431="PosK",SUMIFS(K:K,J:J,"eDNA",H:H,H431),"")</f>
        <v/>
      </c>
    </row>
    <row r="432" customFormat="false" ht="14.25" hidden="false" customHeight="false" outlineLevel="0" collapsed="false">
      <c r="A432" s="0" t="s">
        <v>902</v>
      </c>
      <c r="B432" s="52" t="s">
        <v>1192</v>
      </c>
      <c r="C432" s="52" t="s">
        <v>751</v>
      </c>
      <c r="D432" s="53" t="n">
        <v>0.1</v>
      </c>
      <c r="E432" s="53" t="s">
        <v>748</v>
      </c>
      <c r="F432" s="0" t="s">
        <v>1128</v>
      </c>
      <c r="G432" s="0" t="str">
        <f aca="false">LEFT(B432,2)</f>
        <v>45</v>
      </c>
      <c r="H432" s="0" t="str">
        <f aca="false">I432&amp;"_"&amp;G432&amp;"_"&amp;F432</f>
        <v>LilleVandsalamander_45_20180827_DL2018021_NordfynGym_koersel2</v>
      </c>
      <c r="I432" s="61" t="str">
        <f aca="false">MID(RIGHT(B432,LEN(B432)-3),1,FIND("_",RIGHT(B432,LEN(B432)-3))-1)</f>
        <v>LilleVandsalamander</v>
      </c>
      <c r="J432" s="61" t="str">
        <f aca="false">TRIM(SUBSTITUTE(RIGHT(B432,FIND(I432,B432)+1),"_",""))</f>
        <v>eDNA</v>
      </c>
      <c r="K432" s="0" t="str">
        <f aca="false">IFERROR(VALUE(SUBSTITUTE(E432,".",",")),E432)</f>
        <v>No Ct</v>
      </c>
      <c r="L432" s="61" t="str">
        <f aca="false">IF(J432="PosK",SUMIFS(K:K,J:J,"PosK",H:H,H432),"")</f>
        <v/>
      </c>
      <c r="M432" s="61" t="str">
        <f aca="false">IF(J432="PosK",SUMIFS(K:K,J:J,"NegK",H:H,H432),"")</f>
        <v/>
      </c>
      <c r="N432" s="61" t="str">
        <f aca="false">IF(J432="PosK",SUMIFS(K:K,J:J,"eDNA",H:H,H432),"")</f>
        <v/>
      </c>
      <c r="Q432" s="62"/>
    </row>
    <row r="433" customFormat="false" ht="14.25" hidden="false" customHeight="false" outlineLevel="0" collapsed="false">
      <c r="A433" s="0" t="s">
        <v>904</v>
      </c>
      <c r="B433" s="52" t="s">
        <v>1192</v>
      </c>
      <c r="C433" s="52" t="s">
        <v>751</v>
      </c>
      <c r="D433" s="53" t="n">
        <v>0.1</v>
      </c>
      <c r="E433" s="53" t="s">
        <v>748</v>
      </c>
      <c r="F433" s="0" t="s">
        <v>1128</v>
      </c>
      <c r="G433" s="0" t="str">
        <f aca="false">LEFT(B433,2)</f>
        <v>45</v>
      </c>
      <c r="H433" s="0" t="str">
        <f aca="false">I433&amp;"_"&amp;G433&amp;"_"&amp;F433</f>
        <v>LilleVandsalamander_45_20180827_DL2018021_NordfynGym_koersel2</v>
      </c>
      <c r="I433" s="61" t="str">
        <f aca="false">MID(RIGHT(B433,LEN(B433)-3),1,FIND("_",RIGHT(B433,LEN(B433)-3))-1)</f>
        <v>LilleVandsalamander</v>
      </c>
      <c r="J433" s="61" t="str">
        <f aca="false">TRIM(SUBSTITUTE(RIGHT(B433,FIND(I433,B433)+1),"_",""))</f>
        <v>eDNA</v>
      </c>
      <c r="K433" s="0" t="str">
        <f aca="false">IFERROR(VALUE(SUBSTITUTE(E433,".",",")),E433)</f>
        <v>No Ct</v>
      </c>
      <c r="L433" s="61" t="str">
        <f aca="false">IF(J433="PosK",SUMIFS(K:K,J:J,"PosK",H:H,H433),"")</f>
        <v/>
      </c>
      <c r="M433" s="61" t="str">
        <f aca="false">IF(J433="PosK",SUMIFS(K:K,J:J,"NegK",H:H,H433),"")</f>
        <v/>
      </c>
      <c r="N433" s="61" t="str">
        <f aca="false">IF(J433="PosK",SUMIFS(K:K,J:J,"eDNA",H:H,H433),"")</f>
        <v/>
      </c>
      <c r="P433" s="62"/>
      <c r="T433" s="63"/>
      <c r="W433" s="64"/>
    </row>
    <row r="434" customFormat="false" ht="14.25" hidden="false" customHeight="false" outlineLevel="0" collapsed="false">
      <c r="A434" s="0" t="s">
        <v>905</v>
      </c>
      <c r="B434" s="52" t="s">
        <v>1193</v>
      </c>
      <c r="C434" s="52" t="s">
        <v>743</v>
      </c>
      <c r="D434" s="53" t="n">
        <v>0.1</v>
      </c>
      <c r="E434" s="53" t="n">
        <v>22.77</v>
      </c>
      <c r="F434" s="0" t="s">
        <v>1128</v>
      </c>
      <c r="G434" s="0" t="str">
        <f aca="false">LEFT(B434,2)</f>
        <v>46</v>
      </c>
      <c r="H434" s="0" t="str">
        <f aca="false">I434&amp;"_"&amp;G434&amp;"_"&amp;F434</f>
        <v>Skalle_46_20180827_DL2018021_NordfynGym_koersel2</v>
      </c>
      <c r="I434" s="61" t="str">
        <f aca="false">MID(RIGHT(B434,LEN(B434)-3),1,FIND("_",RIGHT(B434,LEN(B434)-3))-1)</f>
        <v>Skalle</v>
      </c>
      <c r="J434" s="61" t="str">
        <f aca="false">TRIM(SUBSTITUTE(RIGHT(B434,FIND(I434,B434)+1),"_",""))</f>
        <v>PosK</v>
      </c>
      <c r="K434" s="0" t="n">
        <f aca="false">IFERROR(VALUE(SUBSTITUTE(E434,".",",")),E434)</f>
        <v>22.77</v>
      </c>
      <c r="L434" s="61" t="n">
        <f aca="false">IF(J434="PosK",SUMIFS(K:K,J:J,"PosK",H:H,H434),"")</f>
        <v>22.77</v>
      </c>
      <c r="M434" s="61" t="n">
        <f aca="false">IF(J434="PosK",SUMIFS(K:K,J:J,"NegK",H:H,H434),"")</f>
        <v>0</v>
      </c>
      <c r="N434" s="61" t="n">
        <f aca="false">IF(J434="PosK",SUMIFS(K:K,J:J,"eDNA",H:H,H434),"")</f>
        <v>0</v>
      </c>
      <c r="P434" s="62" t="n">
        <f aca="false">IF(K436="No Ct",0,K436)</f>
        <v>0</v>
      </c>
      <c r="Q434" s="62" t="n">
        <f aca="false">IF(K437="No Ct",0,K437)</f>
        <v>0</v>
      </c>
      <c r="R434" s="0" t="str">
        <f aca="false">IF(AND(L434&gt;0,M434=0),"Valid","Invalid")</f>
        <v>Valid</v>
      </c>
      <c r="S434" s="0" t="str">
        <f aca="false">IF(OR(P434&gt;1,Q434&gt;1),"Present","Absent")</f>
        <v>Absent</v>
      </c>
      <c r="T434" s="63" t="str">
        <f aca="false">IF(OR(AND(P434&gt;1,P434&lt;41),AND(Q434&gt;1,Q434&lt;41)),"Ct&lt;41","Ct&gt;41")</f>
        <v>Ct&gt;41</v>
      </c>
      <c r="U434" s="0" t="str">
        <f aca="false">I434</f>
        <v>Skalle</v>
      </c>
      <c r="V434" s="0" t="str">
        <f aca="false">MID(F434,10,9)</f>
        <v>DL2018021</v>
      </c>
      <c r="W434" s="64" t="str">
        <f aca="false">V434&amp;"_"&amp;U434&amp;"_"&amp;R434&amp;"_"&amp;S434&amp;"_"&amp;T434</f>
        <v>DL2018021_Skalle_Valid_Absent_Ct&gt;41</v>
      </c>
    </row>
    <row r="435" customFormat="false" ht="14.25" hidden="false" customHeight="false" outlineLevel="0" collapsed="false">
      <c r="A435" s="0" t="s">
        <v>907</v>
      </c>
      <c r="B435" s="52" t="s">
        <v>1194</v>
      </c>
      <c r="C435" s="52" t="s">
        <v>747</v>
      </c>
      <c r="D435" s="53" t="n">
        <v>0.1</v>
      </c>
      <c r="E435" s="53" t="s">
        <v>748</v>
      </c>
      <c r="F435" s="0" t="s">
        <v>1128</v>
      </c>
      <c r="G435" s="0" t="str">
        <f aca="false">LEFT(B435,2)</f>
        <v>46</v>
      </c>
      <c r="H435" s="0" t="str">
        <f aca="false">I435&amp;"_"&amp;G435&amp;"_"&amp;F435</f>
        <v>Skalle_46_20180827_DL2018021_NordfynGym_koersel2</v>
      </c>
      <c r="I435" s="61" t="str">
        <f aca="false">MID(RIGHT(B435,LEN(B435)-3),1,FIND("_",RIGHT(B435,LEN(B435)-3))-1)</f>
        <v>Skalle</v>
      </c>
      <c r="J435" s="61" t="str">
        <f aca="false">TRIM(SUBSTITUTE(RIGHT(B435,FIND(I435,B435)+1),"_",""))</f>
        <v>NegK</v>
      </c>
      <c r="K435" s="0" t="str">
        <f aca="false">IFERROR(VALUE(SUBSTITUTE(E435,".",",")),E435)</f>
        <v>No Ct</v>
      </c>
      <c r="L435" s="61" t="str">
        <f aca="false">IF(J435="PosK",SUMIFS(K:K,J:J,"PosK",H:H,H435),"")</f>
        <v/>
      </c>
      <c r="M435" s="61" t="str">
        <f aca="false">IF(J435="PosK",SUMIFS(K:K,J:J,"NegK",H:H,H435),"")</f>
        <v/>
      </c>
      <c r="N435" s="61" t="str">
        <f aca="false">IF(J435="PosK",SUMIFS(K:K,J:J,"eDNA",H:H,H435),"")</f>
        <v/>
      </c>
    </row>
    <row r="436" customFormat="false" ht="14.25" hidden="false" customHeight="false" outlineLevel="0" collapsed="false">
      <c r="A436" s="0" t="s">
        <v>909</v>
      </c>
      <c r="B436" s="52" t="s">
        <v>1195</v>
      </c>
      <c r="C436" s="52" t="s">
        <v>751</v>
      </c>
      <c r="D436" s="53" t="n">
        <v>0.1</v>
      </c>
      <c r="E436" s="53" t="s">
        <v>748</v>
      </c>
      <c r="F436" s="0" t="s">
        <v>1128</v>
      </c>
      <c r="G436" s="0" t="str">
        <f aca="false">LEFT(B436,2)</f>
        <v>46</v>
      </c>
      <c r="H436" s="0" t="str">
        <f aca="false">I436&amp;"_"&amp;G436&amp;"_"&amp;F436</f>
        <v>Skalle_46_20180827_DL2018021_NordfynGym_koersel2</v>
      </c>
      <c r="I436" s="61" t="str">
        <f aca="false">MID(RIGHT(B436,LEN(B436)-3),1,FIND("_",RIGHT(B436,LEN(B436)-3))-1)</f>
        <v>Skalle</v>
      </c>
      <c r="J436" s="61" t="str">
        <f aca="false">TRIM(SUBSTITUTE(RIGHT(B436,FIND(I436,B436)+1),"_",""))</f>
        <v>eDNA</v>
      </c>
      <c r="K436" s="0" t="str">
        <f aca="false">IFERROR(VALUE(SUBSTITUTE(E436,".",",")),E436)</f>
        <v>No Ct</v>
      </c>
      <c r="L436" s="61" t="str">
        <f aca="false">IF(J436="PosK",SUMIFS(K:K,J:J,"PosK",H:H,H436),"")</f>
        <v/>
      </c>
      <c r="M436" s="61" t="str">
        <f aca="false">IF(J436="PosK",SUMIFS(K:K,J:J,"NegK",H:H,H436),"")</f>
        <v/>
      </c>
      <c r="N436" s="61" t="str">
        <f aca="false">IF(J436="PosK",SUMIFS(K:K,J:J,"eDNA",H:H,H436),"")</f>
        <v/>
      </c>
      <c r="Q436" s="62"/>
    </row>
    <row r="437" customFormat="false" ht="14.25" hidden="false" customHeight="false" outlineLevel="0" collapsed="false">
      <c r="A437" s="0" t="s">
        <v>911</v>
      </c>
      <c r="B437" s="52" t="s">
        <v>1195</v>
      </c>
      <c r="C437" s="52" t="s">
        <v>751</v>
      </c>
      <c r="D437" s="53" t="n">
        <v>0.1</v>
      </c>
      <c r="E437" s="53" t="s">
        <v>748</v>
      </c>
      <c r="F437" s="0" t="s">
        <v>1128</v>
      </c>
      <c r="G437" s="0" t="str">
        <f aca="false">LEFT(B437,2)</f>
        <v>46</v>
      </c>
      <c r="H437" s="0" t="str">
        <f aca="false">I437&amp;"_"&amp;G437&amp;"_"&amp;F437</f>
        <v>Skalle_46_20180827_DL2018021_NordfynGym_koersel2</v>
      </c>
      <c r="I437" s="61" t="str">
        <f aca="false">MID(RIGHT(B437,LEN(B437)-3),1,FIND("_",RIGHT(B437,LEN(B437)-3))-1)</f>
        <v>Skalle</v>
      </c>
      <c r="J437" s="61" t="str">
        <f aca="false">TRIM(SUBSTITUTE(RIGHT(B437,FIND(I437,B437)+1),"_",""))</f>
        <v>eDNA</v>
      </c>
      <c r="K437" s="0" t="str">
        <f aca="false">IFERROR(VALUE(SUBSTITUTE(E437,".",",")),E437)</f>
        <v>No Ct</v>
      </c>
      <c r="L437" s="61" t="str">
        <f aca="false">IF(J437="PosK",SUMIFS(K:K,J:J,"PosK",H:H,H437),"")</f>
        <v/>
      </c>
      <c r="M437" s="61" t="str">
        <f aca="false">IF(J437="PosK",SUMIFS(K:K,J:J,"NegK",H:H,H437),"")</f>
        <v/>
      </c>
      <c r="N437" s="61" t="str">
        <f aca="false">IF(J437="PosK",SUMIFS(K:K,J:J,"eDNA",H:H,H437),"")</f>
        <v/>
      </c>
      <c r="P437" s="62"/>
      <c r="T437" s="63"/>
      <c r="W437" s="64"/>
    </row>
    <row r="438" customFormat="false" ht="14.25" hidden="false" customHeight="false" outlineLevel="0" collapsed="false">
      <c r="A438" s="0" t="s">
        <v>912</v>
      </c>
      <c r="B438" s="52" t="s">
        <v>1196</v>
      </c>
      <c r="C438" s="52" t="s">
        <v>743</v>
      </c>
      <c r="D438" s="53" t="n">
        <v>0.1</v>
      </c>
      <c r="E438" s="53" t="s">
        <v>748</v>
      </c>
      <c r="F438" s="0" t="s">
        <v>1128</v>
      </c>
      <c r="G438" s="0" t="str">
        <f aca="false">LEFT(B438,2)</f>
        <v>47</v>
      </c>
      <c r="H438" s="0" t="str">
        <f aca="false">I438&amp;"_"&amp;G438&amp;"_"&amp;F438</f>
        <v>Karusse_47_20180827_DL2018021_NordfynGym_koersel2</v>
      </c>
      <c r="I438" s="61" t="str">
        <f aca="false">MID(RIGHT(B438,LEN(B438)-3),1,FIND("_",RIGHT(B438,LEN(B438)-3))-1)</f>
        <v>Karusse</v>
      </c>
      <c r="J438" s="61" t="str">
        <f aca="false">TRIM(SUBSTITUTE(RIGHT(B438,FIND(I438,B438)+1),"_",""))</f>
        <v>PosK</v>
      </c>
      <c r="K438" s="0" t="str">
        <f aca="false">IFERROR(VALUE(SUBSTITUTE(E438,".",",")),E438)</f>
        <v>No Ct</v>
      </c>
      <c r="L438" s="61" t="n">
        <f aca="false">IF(J438="PosK",SUMIFS(K:K,J:J,"PosK",H:H,H438),"")</f>
        <v>0</v>
      </c>
      <c r="M438" s="61" t="n">
        <f aca="false">IF(J438="PosK",SUMIFS(K:K,J:J,"NegK",H:H,H438),"")</f>
        <v>0</v>
      </c>
      <c r="N438" s="61" t="n">
        <f aca="false">IF(J438="PosK",SUMIFS(K:K,J:J,"eDNA",H:H,H438),"")</f>
        <v>0</v>
      </c>
      <c r="P438" s="62" t="n">
        <f aca="false">IF(K440="No Ct",0,K440)</f>
        <v>0</v>
      </c>
      <c r="Q438" s="62" t="n">
        <f aca="false">IF(K441="No Ct",0,K441)</f>
        <v>0</v>
      </c>
      <c r="R438" s="0" t="str">
        <f aca="false">IF(AND(L438&gt;0,M438=0),"Valid","Invalid")</f>
        <v>Invalid</v>
      </c>
      <c r="S438" s="0" t="str">
        <f aca="false">IF(OR(P438&gt;1,Q438&gt;1),"Present","Absent")</f>
        <v>Absent</v>
      </c>
      <c r="T438" s="63" t="str">
        <f aca="false">IF(OR(AND(P438&gt;1,P438&lt;41),AND(Q438&gt;1,Q438&lt;41)),"Ct&lt;41","Ct&gt;41")</f>
        <v>Ct&gt;41</v>
      </c>
      <c r="U438" s="0" t="str">
        <f aca="false">I438</f>
        <v>Karusse</v>
      </c>
      <c r="V438" s="0" t="str">
        <f aca="false">MID(F438,10,9)</f>
        <v>DL2018021</v>
      </c>
      <c r="W438" s="64" t="str">
        <f aca="false">V438&amp;"_"&amp;U438&amp;"_"&amp;R438&amp;"_"&amp;S438&amp;"_"&amp;T438</f>
        <v>DL2018021_Karusse_Invalid_Absent_Ct&gt;41</v>
      </c>
    </row>
    <row r="439" customFormat="false" ht="14.25" hidden="false" customHeight="false" outlineLevel="0" collapsed="false">
      <c r="A439" s="0" t="s">
        <v>914</v>
      </c>
      <c r="B439" s="52" t="s">
        <v>1197</v>
      </c>
      <c r="C439" s="52" t="s">
        <v>747</v>
      </c>
      <c r="D439" s="53" t="n">
        <v>0.1</v>
      </c>
      <c r="E439" s="53" t="s">
        <v>748</v>
      </c>
      <c r="F439" s="0" t="s">
        <v>1128</v>
      </c>
      <c r="G439" s="0" t="str">
        <f aca="false">LEFT(B439,2)</f>
        <v>47</v>
      </c>
      <c r="H439" s="0" t="str">
        <f aca="false">I439&amp;"_"&amp;G439&amp;"_"&amp;F439</f>
        <v>Karusse_47_20180827_DL2018021_NordfynGym_koersel2</v>
      </c>
      <c r="I439" s="61" t="str">
        <f aca="false">MID(RIGHT(B439,LEN(B439)-3),1,FIND("_",RIGHT(B439,LEN(B439)-3))-1)</f>
        <v>Karusse</v>
      </c>
      <c r="J439" s="61" t="str">
        <f aca="false">TRIM(SUBSTITUTE(RIGHT(B439,FIND(I439,B439)+1),"_",""))</f>
        <v>NegK</v>
      </c>
      <c r="K439" s="0" t="str">
        <f aca="false">IFERROR(VALUE(SUBSTITUTE(E439,".",",")),E439)</f>
        <v>No Ct</v>
      </c>
      <c r="L439" s="61" t="str">
        <f aca="false">IF(J439="PosK",SUMIFS(K:K,J:J,"PosK",H:H,H439),"")</f>
        <v/>
      </c>
      <c r="M439" s="61" t="str">
        <f aca="false">IF(J439="PosK",SUMIFS(K:K,J:J,"NegK",H:H,H439),"")</f>
        <v/>
      </c>
      <c r="N439" s="61" t="str">
        <f aca="false">IF(J439="PosK",SUMIFS(K:K,J:J,"eDNA",H:H,H439),"")</f>
        <v/>
      </c>
    </row>
    <row r="440" customFormat="false" ht="14.25" hidden="false" customHeight="false" outlineLevel="0" collapsed="false">
      <c r="A440" s="0" t="s">
        <v>916</v>
      </c>
      <c r="B440" s="52" t="s">
        <v>1198</v>
      </c>
      <c r="C440" s="52" t="s">
        <v>751</v>
      </c>
      <c r="D440" s="53" t="n">
        <v>0.1</v>
      </c>
      <c r="E440" s="53" t="s">
        <v>748</v>
      </c>
      <c r="F440" s="0" t="s">
        <v>1128</v>
      </c>
      <c r="G440" s="0" t="str">
        <f aca="false">LEFT(B440,2)</f>
        <v>47</v>
      </c>
      <c r="H440" s="0" t="str">
        <f aca="false">I440&amp;"_"&amp;G440&amp;"_"&amp;F440</f>
        <v>Karusse_47_20180827_DL2018021_NordfynGym_koersel2</v>
      </c>
      <c r="I440" s="61" t="str">
        <f aca="false">MID(RIGHT(B440,LEN(B440)-3),1,FIND("_",RIGHT(B440,LEN(B440)-3))-1)</f>
        <v>Karusse</v>
      </c>
      <c r="J440" s="61" t="str">
        <f aca="false">TRIM(SUBSTITUTE(RIGHT(B440,FIND(I440,B440)+1),"_",""))</f>
        <v>eDNA</v>
      </c>
      <c r="K440" s="0" t="str">
        <f aca="false">IFERROR(VALUE(SUBSTITUTE(E440,".",",")),E440)</f>
        <v>No Ct</v>
      </c>
      <c r="L440" s="61" t="str">
        <f aca="false">IF(J440="PosK",SUMIFS(K:K,J:J,"PosK",H:H,H440),"")</f>
        <v/>
      </c>
      <c r="M440" s="61" t="str">
        <f aca="false">IF(J440="PosK",SUMIFS(K:K,J:J,"NegK",H:H,H440),"")</f>
        <v/>
      </c>
      <c r="N440" s="61" t="str">
        <f aca="false">IF(J440="PosK",SUMIFS(K:K,J:J,"eDNA",H:H,H440),"")</f>
        <v/>
      </c>
      <c r="Q440" s="62"/>
    </row>
    <row r="441" customFormat="false" ht="14.25" hidden="false" customHeight="false" outlineLevel="0" collapsed="false">
      <c r="A441" s="0" t="s">
        <v>918</v>
      </c>
      <c r="B441" s="52" t="s">
        <v>1198</v>
      </c>
      <c r="C441" s="52" t="s">
        <v>751</v>
      </c>
      <c r="D441" s="53" t="n">
        <v>0.1</v>
      </c>
      <c r="E441" s="53" t="s">
        <v>748</v>
      </c>
      <c r="F441" s="0" t="s">
        <v>1128</v>
      </c>
      <c r="G441" s="0" t="str">
        <f aca="false">LEFT(B441,2)</f>
        <v>47</v>
      </c>
      <c r="H441" s="0" t="str">
        <f aca="false">I441&amp;"_"&amp;G441&amp;"_"&amp;F441</f>
        <v>Karusse_47_20180827_DL2018021_NordfynGym_koersel2</v>
      </c>
      <c r="I441" s="61" t="str">
        <f aca="false">MID(RIGHT(B441,LEN(B441)-3),1,FIND("_",RIGHT(B441,LEN(B441)-3))-1)</f>
        <v>Karusse</v>
      </c>
      <c r="J441" s="61" t="str">
        <f aca="false">TRIM(SUBSTITUTE(RIGHT(B441,FIND(I441,B441)+1),"_",""))</f>
        <v>eDNA</v>
      </c>
      <c r="K441" s="0" t="str">
        <f aca="false">IFERROR(VALUE(SUBSTITUTE(E441,".",",")),E441)</f>
        <v>No Ct</v>
      </c>
      <c r="L441" s="61" t="str">
        <f aca="false">IF(J441="PosK",SUMIFS(K:K,J:J,"PosK",H:H,H441),"")</f>
        <v/>
      </c>
      <c r="M441" s="61" t="str">
        <f aca="false">IF(J441="PosK",SUMIFS(K:K,J:J,"NegK",H:H,H441),"")</f>
        <v/>
      </c>
      <c r="N441" s="61" t="str">
        <f aca="false">IF(J441="PosK",SUMIFS(K:K,J:J,"eDNA",H:H,H441),"")</f>
        <v/>
      </c>
      <c r="P441" s="62"/>
      <c r="T441" s="63"/>
      <c r="W441" s="64"/>
    </row>
    <row r="442" customFormat="false" ht="14.25" hidden="false" customHeight="false" outlineLevel="0" collapsed="false">
      <c r="A442" s="0" t="s">
        <v>919</v>
      </c>
      <c r="B442" s="52" t="s">
        <v>1199</v>
      </c>
      <c r="C442" s="52" t="s">
        <v>743</v>
      </c>
      <c r="D442" s="53" t="n">
        <v>0.1</v>
      </c>
      <c r="E442" s="53" t="s">
        <v>748</v>
      </c>
      <c r="F442" s="0" t="s">
        <v>1128</v>
      </c>
      <c r="G442" s="0" t="str">
        <f aca="false">LEFT(B442,2)</f>
        <v>48</v>
      </c>
      <c r="H442" s="0" t="str">
        <f aca="false">I442&amp;"_"&amp;G442&amp;"_"&amp;F442</f>
        <v>Karusse_48_20180827_DL2018021_NordfynGym_koersel2</v>
      </c>
      <c r="I442" s="61" t="str">
        <f aca="false">MID(RIGHT(B442,LEN(B442)-3),1,FIND("_",RIGHT(B442,LEN(B442)-3))-1)</f>
        <v>Karusse</v>
      </c>
      <c r="J442" s="61" t="str">
        <f aca="false">TRIM(SUBSTITUTE(RIGHT(B442,FIND(I442,B442)+1),"_",""))</f>
        <v>PosK</v>
      </c>
      <c r="K442" s="0" t="str">
        <f aca="false">IFERROR(VALUE(SUBSTITUTE(E442,".",",")),E442)</f>
        <v>No Ct</v>
      </c>
      <c r="L442" s="61" t="n">
        <f aca="false">IF(J442="PosK",SUMIFS(K:K,J:J,"PosK",H:H,H442),"")</f>
        <v>0</v>
      </c>
      <c r="M442" s="61" t="n">
        <f aca="false">IF(J442="PosK",SUMIFS(K:K,J:J,"NegK",H:H,H442),"")</f>
        <v>0</v>
      </c>
      <c r="N442" s="61" t="n">
        <f aca="false">IF(J442="PosK",SUMIFS(K:K,J:J,"eDNA",H:H,H442),"")</f>
        <v>0</v>
      </c>
      <c r="P442" s="62" t="n">
        <f aca="false">IF(K444="No Ct",0,K444)</f>
        <v>0</v>
      </c>
      <c r="Q442" s="62" t="n">
        <f aca="false">IF(K445="No Ct",0,K445)</f>
        <v>0</v>
      </c>
      <c r="R442" s="0" t="str">
        <f aca="false">IF(AND(L442&gt;0,M442=0),"Valid","Invalid")</f>
        <v>Invalid</v>
      </c>
      <c r="S442" s="0" t="str">
        <f aca="false">IF(OR(P442&gt;1,Q442&gt;1),"Present","Absent")</f>
        <v>Absent</v>
      </c>
      <c r="T442" s="63" t="str">
        <f aca="false">IF(OR(AND(P442&gt;1,P442&lt;41),AND(Q442&gt;1,Q442&lt;41)),"Ct&lt;41","Ct&gt;41")</f>
        <v>Ct&gt;41</v>
      </c>
      <c r="U442" s="0" t="str">
        <f aca="false">I442</f>
        <v>Karusse</v>
      </c>
      <c r="V442" s="0" t="str">
        <f aca="false">MID(F442,10,9)</f>
        <v>DL2018021</v>
      </c>
      <c r="W442" s="64" t="str">
        <f aca="false">V442&amp;"_"&amp;U442&amp;"_"&amp;R442&amp;"_"&amp;S442&amp;"_"&amp;T442</f>
        <v>DL2018021_Karusse_Invalid_Absent_Ct&gt;41</v>
      </c>
    </row>
    <row r="443" customFormat="false" ht="14.25" hidden="false" customHeight="false" outlineLevel="0" collapsed="false">
      <c r="A443" s="0" t="s">
        <v>921</v>
      </c>
      <c r="B443" s="52" t="s">
        <v>1200</v>
      </c>
      <c r="C443" s="52" t="s">
        <v>747</v>
      </c>
      <c r="D443" s="53" t="n">
        <v>0.1</v>
      </c>
      <c r="E443" s="53" t="s">
        <v>748</v>
      </c>
      <c r="F443" s="0" t="s">
        <v>1128</v>
      </c>
      <c r="G443" s="0" t="str">
        <f aca="false">LEFT(B443,2)</f>
        <v>48</v>
      </c>
      <c r="H443" s="0" t="str">
        <f aca="false">I443&amp;"_"&amp;G443&amp;"_"&amp;F443</f>
        <v>Karusse_48_20180827_DL2018021_NordfynGym_koersel2</v>
      </c>
      <c r="I443" s="61" t="str">
        <f aca="false">MID(RIGHT(B443,LEN(B443)-3),1,FIND("_",RIGHT(B443,LEN(B443)-3))-1)</f>
        <v>Karusse</v>
      </c>
      <c r="J443" s="61" t="str">
        <f aca="false">TRIM(SUBSTITUTE(RIGHT(B443,FIND(I443,B443)+1),"_",""))</f>
        <v>NegK</v>
      </c>
      <c r="K443" s="0" t="str">
        <f aca="false">IFERROR(VALUE(SUBSTITUTE(E443,".",",")),E443)</f>
        <v>No Ct</v>
      </c>
      <c r="L443" s="61" t="str">
        <f aca="false">IF(J443="PosK",SUMIFS(K:K,J:J,"PosK",H:H,H443),"")</f>
        <v/>
      </c>
      <c r="M443" s="61" t="str">
        <f aca="false">IF(J443="PosK",SUMIFS(K:K,J:J,"NegK",H:H,H443),"")</f>
        <v/>
      </c>
      <c r="N443" s="61" t="str">
        <f aca="false">IF(J443="PosK",SUMIFS(K:K,J:J,"eDNA",H:H,H443),"")</f>
        <v/>
      </c>
    </row>
    <row r="444" customFormat="false" ht="14.25" hidden="false" customHeight="false" outlineLevel="0" collapsed="false">
      <c r="A444" s="0" t="s">
        <v>923</v>
      </c>
      <c r="B444" s="52" t="s">
        <v>1201</v>
      </c>
      <c r="C444" s="52" t="s">
        <v>751</v>
      </c>
      <c r="D444" s="53" t="n">
        <v>0.1</v>
      </c>
      <c r="E444" s="53" t="s">
        <v>748</v>
      </c>
      <c r="F444" s="0" t="s">
        <v>1128</v>
      </c>
      <c r="G444" s="0" t="str">
        <f aca="false">LEFT(B444,2)</f>
        <v>48</v>
      </c>
      <c r="H444" s="0" t="str">
        <f aca="false">I444&amp;"_"&amp;G444&amp;"_"&amp;F444</f>
        <v>Karusse_48_20180827_DL2018021_NordfynGym_koersel2</v>
      </c>
      <c r="I444" s="61" t="str">
        <f aca="false">MID(RIGHT(B444,LEN(B444)-3),1,FIND("_",RIGHT(B444,LEN(B444)-3))-1)</f>
        <v>Karusse</v>
      </c>
      <c r="J444" s="61" t="str">
        <f aca="false">TRIM(SUBSTITUTE(RIGHT(B444,FIND(I444,B444)+1),"_",""))</f>
        <v>eDNA</v>
      </c>
      <c r="K444" s="0" t="str">
        <f aca="false">IFERROR(VALUE(SUBSTITUTE(E444,".",",")),E444)</f>
        <v>No Ct</v>
      </c>
      <c r="L444" s="61" t="str">
        <f aca="false">IF(J444="PosK",SUMIFS(K:K,J:J,"PosK",H:H,H444),"")</f>
        <v/>
      </c>
      <c r="M444" s="61" t="str">
        <f aca="false">IF(J444="PosK",SUMIFS(K:K,J:J,"NegK",H:H,H444),"")</f>
        <v/>
      </c>
      <c r="N444" s="61" t="str">
        <f aca="false">IF(J444="PosK",SUMIFS(K:K,J:J,"eDNA",H:H,H444),"")</f>
        <v/>
      </c>
      <c r="Q444" s="62"/>
    </row>
    <row r="445" customFormat="false" ht="14.25" hidden="false" customHeight="false" outlineLevel="0" collapsed="false">
      <c r="A445" s="0" t="s">
        <v>925</v>
      </c>
      <c r="B445" s="52" t="s">
        <v>1201</v>
      </c>
      <c r="C445" s="52" t="s">
        <v>751</v>
      </c>
      <c r="D445" s="53" t="n">
        <v>0.1</v>
      </c>
      <c r="E445" s="53" t="s">
        <v>748</v>
      </c>
      <c r="F445" s="0" t="s">
        <v>1128</v>
      </c>
      <c r="G445" s="0" t="str">
        <f aca="false">LEFT(B445,2)</f>
        <v>48</v>
      </c>
      <c r="H445" s="0" t="str">
        <f aca="false">I445&amp;"_"&amp;G445&amp;"_"&amp;F445</f>
        <v>Karusse_48_20180827_DL2018021_NordfynGym_koersel2</v>
      </c>
      <c r="I445" s="61" t="str">
        <f aca="false">MID(RIGHT(B445,LEN(B445)-3),1,FIND("_",RIGHT(B445,LEN(B445)-3))-1)</f>
        <v>Karusse</v>
      </c>
      <c r="J445" s="61" t="str">
        <f aca="false">TRIM(SUBSTITUTE(RIGHT(B445,FIND(I445,B445)+1),"_",""))</f>
        <v>eDNA</v>
      </c>
      <c r="K445" s="0" t="str">
        <f aca="false">IFERROR(VALUE(SUBSTITUTE(E445,".",",")),E445)</f>
        <v>No Ct</v>
      </c>
      <c r="L445" s="61" t="str">
        <f aca="false">IF(J445="PosK",SUMIFS(K:K,J:J,"PosK",H:H,H445),"")</f>
        <v/>
      </c>
      <c r="M445" s="61" t="str">
        <f aca="false">IF(J445="PosK",SUMIFS(K:K,J:J,"NegK",H:H,H445),"")</f>
        <v/>
      </c>
      <c r="N445" s="61" t="str">
        <f aca="false">IF(J445="PosK",SUMIFS(K:K,J:J,"eDNA",H:H,H445),"")</f>
        <v/>
      </c>
      <c r="P445" s="62"/>
      <c r="T445" s="63"/>
      <c r="W445" s="64"/>
    </row>
    <row r="446" customFormat="false" ht="14.25" hidden="false" customHeight="false" outlineLevel="0" collapsed="false">
      <c r="A446" s="0" t="s">
        <v>865</v>
      </c>
      <c r="B446" s="52" t="s">
        <v>1202</v>
      </c>
      <c r="C446" s="52" t="s">
        <v>751</v>
      </c>
      <c r="D446" s="53" t="n">
        <v>0.1</v>
      </c>
      <c r="E446" s="53" t="s">
        <v>748</v>
      </c>
      <c r="F446" s="0" t="s">
        <v>1128</v>
      </c>
      <c r="G446" s="0" t="str">
        <f aca="false">LEFT(B446,2)</f>
        <v>40</v>
      </c>
      <c r="H446" s="0" t="str">
        <f aca="false">I446&amp;"_"&amp;G446&amp;"_"&amp;F446</f>
        <v>SpidssnudetFroe_40_20180827_DL2018021_NordfynGym_koersel2</v>
      </c>
      <c r="I446" s="61" t="str">
        <f aca="false">MID(RIGHT(B446,LEN(B446)-3),1,FIND("_",RIGHT(B446,LEN(B446)-3))-1)</f>
        <v>SpidssnudetFroe</v>
      </c>
      <c r="J446" s="61" t="str">
        <f aca="false">TRIM(SUBSTITUTE(RIGHT(B446,FIND(I446,B446)+1),"_",""))</f>
        <v>eDNA</v>
      </c>
      <c r="K446" s="0" t="str">
        <f aca="false">IFERROR(VALUE(SUBSTITUTE(E446,".",",")),E446)</f>
        <v>No Ct</v>
      </c>
      <c r="L446" s="61" t="str">
        <f aca="false">IF(J446="PosK",SUMIFS(K:K,J:J,"PosK",H:H,H446),"")</f>
        <v/>
      </c>
      <c r="M446" s="61" t="str">
        <f aca="false">IF(J446="PosK",SUMIFS(K:K,J:J,"NegK",H:H,H446),"")</f>
        <v/>
      </c>
      <c r="N446" s="61" t="str">
        <f aca="false">IF(J446="PosK",SUMIFS(K:K,J:J,"eDNA",H:H,H446),"")</f>
        <v/>
      </c>
      <c r="P446" s="62" t="n">
        <f aca="false">IF(K448="No Ct",0,K448)</f>
        <v>0</v>
      </c>
      <c r="Q446" s="62" t="n">
        <f aca="false">IF(K449="No Ct",0,K449)</f>
        <v>0</v>
      </c>
      <c r="R446" s="0" t="str">
        <f aca="false">IF(AND(L446&gt;0,M446=0),"Valid","Invalid")</f>
        <v>Invalid</v>
      </c>
      <c r="S446" s="0" t="str">
        <f aca="false">IF(OR(P446&gt;1,Q446&gt;1),"Present","Absent")</f>
        <v>Absent</v>
      </c>
      <c r="T446" s="63" t="str">
        <f aca="false">IF(OR(AND(P446&gt;1,P446&lt;41),AND(Q446&gt;1,Q446&lt;41)),"Ct&lt;41","Ct&gt;41")</f>
        <v>Ct&gt;41</v>
      </c>
      <c r="U446" s="0" t="str">
        <f aca="false">I446</f>
        <v>SpidssnudetFroe</v>
      </c>
      <c r="V446" s="0" t="str">
        <f aca="false">MID(F446,10,9)</f>
        <v>DL2018021</v>
      </c>
      <c r="W446" s="64" t="str">
        <f aca="false">V446&amp;"_"&amp;U446&amp;"_"&amp;R446&amp;"_"&amp;S446&amp;"_"&amp;T446</f>
        <v>DL2018021_SpidssnudetFroe_Invalid_Absent_Ct&gt;41</v>
      </c>
    </row>
    <row r="447" customFormat="false" ht="14.25" hidden="false" customHeight="false" outlineLevel="0" collapsed="false">
      <c r="A447" s="0" t="s">
        <v>863</v>
      </c>
      <c r="B447" s="52" t="s">
        <v>1202</v>
      </c>
      <c r="C447" s="52" t="s">
        <v>751</v>
      </c>
      <c r="D447" s="53" t="n">
        <v>0.1</v>
      </c>
      <c r="E447" s="53" t="n">
        <v>29.4</v>
      </c>
      <c r="F447" s="0" t="s">
        <v>1128</v>
      </c>
      <c r="G447" s="0" t="str">
        <f aca="false">LEFT(B447,2)</f>
        <v>40</v>
      </c>
      <c r="H447" s="0" t="str">
        <f aca="false">I447&amp;"_"&amp;G447&amp;"_"&amp;F447</f>
        <v>SpidssnudetFroe_40_20180827_DL2018021_NordfynGym_koersel2</v>
      </c>
      <c r="I447" s="61" t="str">
        <f aca="false">MID(RIGHT(B447,LEN(B447)-3),1,FIND("_",RIGHT(B447,LEN(B447)-3))-1)</f>
        <v>SpidssnudetFroe</v>
      </c>
      <c r="J447" s="61" t="str">
        <f aca="false">TRIM(SUBSTITUTE(RIGHT(B447,FIND(I447,B447)+1),"_",""))</f>
        <v>eDNA</v>
      </c>
      <c r="K447" s="0" t="n">
        <f aca="false">IFERROR(VALUE(SUBSTITUTE(E447,".",",")),E447)</f>
        <v>29.4</v>
      </c>
      <c r="L447" s="61" t="str">
        <f aca="false">IF(J447="PosK",SUMIFS(K:K,J:J,"PosK",H:H,H447),"")</f>
        <v/>
      </c>
      <c r="M447" s="61" t="str">
        <f aca="false">IF(J447="PosK",SUMIFS(K:K,J:J,"NegK",H:H,H447),"")</f>
        <v/>
      </c>
      <c r="N447" s="61" t="str">
        <f aca="false">IF(J447="PosK",SUMIFS(K:K,J:J,"eDNA",H:H,H447),"")</f>
        <v/>
      </c>
    </row>
    <row r="448" customFormat="false" ht="14.25" hidden="false" customHeight="false" outlineLevel="0" collapsed="false">
      <c r="A448" s="0" t="s">
        <v>867</v>
      </c>
      <c r="B448" s="52" t="s">
        <v>1203</v>
      </c>
      <c r="C448" s="52" t="s">
        <v>743</v>
      </c>
      <c r="D448" s="53" t="n">
        <v>0.1</v>
      </c>
      <c r="E448" s="53" t="s">
        <v>748</v>
      </c>
      <c r="F448" s="0" t="s">
        <v>1128</v>
      </c>
      <c r="G448" s="0" t="str">
        <f aca="false">LEFT(B448,2)</f>
        <v>40</v>
      </c>
      <c r="H448" s="0" t="str">
        <f aca="false">I448&amp;"_"&amp;G448&amp;"_"&amp;F448</f>
        <v>SpidssnudetFroe_40_20180827_DL2018021_NordfynGym_koersel2</v>
      </c>
      <c r="I448" s="61" t="str">
        <f aca="false">MID(RIGHT(B448,LEN(B448)-3),1,FIND("_",RIGHT(B448,LEN(B448)-3))-1)</f>
        <v>SpidssnudetFroe</v>
      </c>
      <c r="J448" s="61" t="str">
        <f aca="false">TRIM(SUBSTITUTE(RIGHT(B448,FIND(I448,B448)+1),"_",""))</f>
        <v>posK</v>
      </c>
      <c r="K448" s="0" t="str">
        <f aca="false">IFERROR(VALUE(SUBSTITUTE(E448,".",",")),E448)</f>
        <v>No Ct</v>
      </c>
      <c r="L448" s="61" t="n">
        <f aca="false">IF(J448="PosK",SUMIFS(K:K,J:J,"PosK",H:H,H448),"")</f>
        <v>0</v>
      </c>
      <c r="M448" s="61" t="n">
        <f aca="false">IF(J448="PosK",SUMIFS(K:K,J:J,"NegK",H:H,H448),"")</f>
        <v>0</v>
      </c>
      <c r="N448" s="61" t="n">
        <f aca="false">IF(J448="PosK",SUMIFS(K:K,J:J,"eDNA",H:H,H448),"")</f>
        <v>29.4</v>
      </c>
      <c r="Q448" s="62"/>
    </row>
    <row r="449" customFormat="false" ht="14.25" hidden="false" customHeight="false" outlineLevel="0" collapsed="false">
      <c r="A449" s="0" t="s">
        <v>869</v>
      </c>
      <c r="B449" s="52" t="s">
        <v>1204</v>
      </c>
      <c r="C449" s="52" t="s">
        <v>747</v>
      </c>
      <c r="D449" s="53" t="n">
        <v>0.1</v>
      </c>
      <c r="E449" s="53" t="s">
        <v>748</v>
      </c>
      <c r="F449" s="0" t="s">
        <v>1128</v>
      </c>
      <c r="G449" s="0" t="str">
        <f aca="false">LEFT(B449,2)</f>
        <v>40</v>
      </c>
      <c r="H449" s="0" t="str">
        <f aca="false">I449&amp;"_"&amp;G449&amp;"_"&amp;F449</f>
        <v>SpidssnudetFroe_40_20180827_DL2018021_NordfynGym_koersel2</v>
      </c>
      <c r="I449" s="61" t="str">
        <f aca="false">MID(RIGHT(B449,LEN(B449)-3),1,FIND("_",RIGHT(B449,LEN(B449)-3))-1)</f>
        <v>SpidssnudetFroe</v>
      </c>
      <c r="J449" s="61" t="str">
        <f aca="false">TRIM(SUBSTITUTE(RIGHT(B449,FIND(I449,B449)+1),"_",""))</f>
        <v>negK</v>
      </c>
      <c r="K449" s="0" t="str">
        <f aca="false">IFERROR(VALUE(SUBSTITUTE(E449,".",",")),E449)</f>
        <v>No Ct</v>
      </c>
      <c r="L449" s="61" t="str">
        <f aca="false">IF(J449="PosK",SUMIFS(K:K,J:J,"PosK",H:H,H449),"")</f>
        <v/>
      </c>
      <c r="M449" s="61" t="str">
        <f aca="false">IF(J449="PosK",SUMIFS(K:K,J:J,"NegK",H:H,H449),"")</f>
        <v/>
      </c>
      <c r="N449" s="61" t="str">
        <f aca="false">IF(J449="PosK",SUMIFS(K:K,J:J,"eDNA",H:H,H449),"")</f>
        <v/>
      </c>
      <c r="P449" s="62"/>
      <c r="T449" s="63"/>
      <c r="W449" s="64"/>
    </row>
    <row r="450" customFormat="false" ht="14.25" hidden="false" customHeight="false" outlineLevel="0" collapsed="false">
      <c r="A450" s="0" t="s">
        <v>741</v>
      </c>
      <c r="B450" s="52" t="s">
        <v>742</v>
      </c>
      <c r="C450" s="52" t="s">
        <v>743</v>
      </c>
      <c r="D450" s="53" t="n">
        <v>0.1</v>
      </c>
      <c r="E450" s="53" t="n">
        <v>31.84</v>
      </c>
      <c r="F450" s="0" t="s">
        <v>1205</v>
      </c>
      <c r="G450" s="0" t="str">
        <f aca="false">LEFT(B450,2)</f>
        <v>01</v>
      </c>
      <c r="H450" s="0" t="str">
        <f aca="false">I450&amp;"_"&amp;G450&amp;"_"&amp;F450</f>
        <v>Loegfroe_01_20180828_DL2018009_Aurehoej_SktAnnaeGym_koersel1</v>
      </c>
      <c r="I450" s="61" t="str">
        <f aca="false">MID(RIGHT(B450,LEN(B450)-3),1,FIND("_",RIGHT(B450,LEN(B450)-3))-1)</f>
        <v>Loegfroe</v>
      </c>
      <c r="J450" s="61" t="str">
        <f aca="false">TRIM(SUBSTITUTE(RIGHT(B450,FIND(I450,B450)+1),"_",""))</f>
        <v>PosK</v>
      </c>
      <c r="K450" s="0" t="n">
        <f aca="false">IFERROR(VALUE(SUBSTITUTE(E450,".",",")),E450)</f>
        <v>31.84</v>
      </c>
      <c r="L450" s="61" t="n">
        <f aca="false">IF(J450="PosK",SUMIFS(K:K,J:J,"PosK",H:H,H450),"")</f>
        <v>31.84</v>
      </c>
      <c r="M450" s="61" t="n">
        <f aca="false">IF(J450="PosK",SUMIFS(K:K,J:J,"NegK",H:H,H450),"")</f>
        <v>0</v>
      </c>
      <c r="N450" s="61" t="n">
        <f aca="false">IF(J450="PosK",SUMIFS(K:K,J:J,"eDNA",H:H,H450),"")</f>
        <v>0</v>
      </c>
      <c r="P450" s="62" t="n">
        <f aca="false">IF(K452="No Ct",0,K452)</f>
        <v>0</v>
      </c>
      <c r="Q450" s="62" t="n">
        <f aca="false">IF(K453="No Ct",0,K453)</f>
        <v>0</v>
      </c>
      <c r="R450" s="0" t="str">
        <f aca="false">IF(AND(L450&gt;0,M450=0),"Valid","Invalid")</f>
        <v>Valid</v>
      </c>
      <c r="S450" s="0" t="str">
        <f aca="false">IF(OR(P450&gt;1,Q450&gt;1),"Present","Absent")</f>
        <v>Absent</v>
      </c>
      <c r="T450" s="63" t="str">
        <f aca="false">IF(OR(AND(P450&gt;1,P450&lt;41),AND(Q450&gt;1,Q450&lt;41)),"Ct&lt;41","Ct&gt;41")</f>
        <v>Ct&gt;41</v>
      </c>
      <c r="U450" s="0" t="str">
        <f aca="false">I450</f>
        <v>Loegfroe</v>
      </c>
      <c r="V450" s="0" t="str">
        <f aca="false">MID(F450,10,9)</f>
        <v>DL2018009</v>
      </c>
      <c r="W450" s="64" t="str">
        <f aca="false">V450&amp;"_"&amp;U450&amp;"_"&amp;R450&amp;"_"&amp;S450&amp;"_"&amp;T450</f>
        <v>DL2018009_Loegfroe_Valid_Absent_Ct&gt;41</v>
      </c>
    </row>
    <row r="451" customFormat="false" ht="14.25" hidden="false" customHeight="false" outlineLevel="0" collapsed="false">
      <c r="A451" s="0" t="s">
        <v>745</v>
      </c>
      <c r="B451" s="52" t="s">
        <v>746</v>
      </c>
      <c r="C451" s="52" t="s">
        <v>747</v>
      </c>
      <c r="D451" s="53" t="n">
        <v>0.1</v>
      </c>
      <c r="E451" s="53" t="s">
        <v>748</v>
      </c>
      <c r="F451" s="0" t="s">
        <v>1205</v>
      </c>
      <c r="G451" s="0" t="str">
        <f aca="false">LEFT(B451,2)</f>
        <v>01</v>
      </c>
      <c r="H451" s="0" t="str">
        <f aca="false">I451&amp;"_"&amp;G451&amp;"_"&amp;F451</f>
        <v>Loegfroe_01_20180828_DL2018009_Aurehoej_SktAnnaeGym_koersel1</v>
      </c>
      <c r="I451" s="61" t="str">
        <f aca="false">MID(RIGHT(B451,LEN(B451)-3),1,FIND("_",RIGHT(B451,LEN(B451)-3))-1)</f>
        <v>Loegfroe</v>
      </c>
      <c r="J451" s="61" t="str">
        <f aca="false">TRIM(SUBSTITUTE(RIGHT(B451,FIND(I451,B451)+1),"_",""))</f>
        <v>NegK</v>
      </c>
      <c r="K451" s="0" t="str">
        <f aca="false">IFERROR(VALUE(SUBSTITUTE(E451,".",",")),E451)</f>
        <v>No Ct</v>
      </c>
      <c r="L451" s="61" t="str">
        <f aca="false">IF(J451="PosK",SUMIFS(K:K,J:J,"PosK",H:H,H451),"")</f>
        <v/>
      </c>
      <c r="M451" s="61" t="str">
        <f aca="false">IF(J451="PosK",SUMIFS(K:K,J:J,"NegK",H:H,H451),"")</f>
        <v/>
      </c>
      <c r="N451" s="61" t="str">
        <f aca="false">IF(J451="PosK",SUMIFS(K:K,J:J,"eDNA",H:H,H451),"")</f>
        <v/>
      </c>
    </row>
    <row r="452" customFormat="false" ht="14.25" hidden="false" customHeight="false" outlineLevel="0" collapsed="false">
      <c r="A452" s="0" t="s">
        <v>749</v>
      </c>
      <c r="B452" s="52" t="s">
        <v>750</v>
      </c>
      <c r="C452" s="52" t="s">
        <v>751</v>
      </c>
      <c r="D452" s="53" t="n">
        <v>0.1</v>
      </c>
      <c r="E452" s="53" t="s">
        <v>748</v>
      </c>
      <c r="F452" s="0" t="s">
        <v>1205</v>
      </c>
      <c r="G452" s="0" t="str">
        <f aca="false">LEFT(B452,2)</f>
        <v>01</v>
      </c>
      <c r="H452" s="0" t="str">
        <f aca="false">I452&amp;"_"&amp;G452&amp;"_"&amp;F452</f>
        <v>Loegfroe_01_20180828_DL2018009_Aurehoej_SktAnnaeGym_koersel1</v>
      </c>
      <c r="I452" s="61" t="str">
        <f aca="false">MID(RIGHT(B452,LEN(B452)-3),1,FIND("_",RIGHT(B452,LEN(B452)-3))-1)</f>
        <v>Loegfroe</v>
      </c>
      <c r="J452" s="61" t="str">
        <f aca="false">TRIM(SUBSTITUTE(RIGHT(B452,FIND(I452,B452)+1),"_",""))</f>
        <v>eDNA</v>
      </c>
      <c r="K452" s="0" t="str">
        <f aca="false">IFERROR(VALUE(SUBSTITUTE(E452,".",",")),E452)</f>
        <v>No Ct</v>
      </c>
      <c r="L452" s="61" t="str">
        <f aca="false">IF(J452="PosK",SUMIFS(K:K,J:J,"PosK",H:H,H452),"")</f>
        <v/>
      </c>
      <c r="M452" s="61" t="str">
        <f aca="false">IF(J452="PosK",SUMIFS(K:K,J:J,"NegK",H:H,H452),"")</f>
        <v/>
      </c>
      <c r="N452" s="61" t="str">
        <f aca="false">IF(J452="PosK",SUMIFS(K:K,J:J,"eDNA",H:H,H452),"")</f>
        <v/>
      </c>
      <c r="Q452" s="62"/>
    </row>
    <row r="453" customFormat="false" ht="14.25" hidden="false" customHeight="false" outlineLevel="0" collapsed="false">
      <c r="A453" s="0" t="s">
        <v>752</v>
      </c>
      <c r="B453" s="52" t="s">
        <v>753</v>
      </c>
      <c r="C453" s="52" t="s">
        <v>751</v>
      </c>
      <c r="D453" s="53" t="n">
        <v>0.1</v>
      </c>
      <c r="E453" s="53" t="s">
        <v>748</v>
      </c>
      <c r="F453" s="0" t="s">
        <v>1205</v>
      </c>
      <c r="G453" s="0" t="str">
        <f aca="false">LEFT(B453,2)</f>
        <v>01</v>
      </c>
      <c r="H453" s="0" t="str">
        <f aca="false">I453&amp;"_"&amp;G453&amp;"_"&amp;F453</f>
        <v>Loegfroe_01_20180828_DL2018009_Aurehoej_SktAnnaeGym_koersel1</v>
      </c>
      <c r="I453" s="61" t="str">
        <f aca="false">MID(RIGHT(B453,LEN(B453)-3),1,FIND("_",RIGHT(B453,LEN(B453)-3))-1)</f>
        <v>Loegfroe</v>
      </c>
      <c r="J453" s="61" t="str">
        <f aca="false">TRIM(SUBSTITUTE(RIGHT(B453,FIND(I453,B453)+1),"_",""))</f>
        <v>eDNA</v>
      </c>
      <c r="K453" s="0" t="str">
        <f aca="false">IFERROR(VALUE(SUBSTITUTE(E453,".",",")),E453)</f>
        <v>No Ct</v>
      </c>
      <c r="L453" s="61" t="str">
        <f aca="false">IF(J453="PosK",SUMIFS(K:K,J:J,"PosK",H:H,H453),"")</f>
        <v/>
      </c>
      <c r="M453" s="61" t="str">
        <f aca="false">IF(J453="PosK",SUMIFS(K:K,J:J,"NegK",H:H,H453),"")</f>
        <v/>
      </c>
      <c r="N453" s="61" t="str">
        <f aca="false">IF(J453="PosK",SUMIFS(K:K,J:J,"eDNA",H:H,H453),"")</f>
        <v/>
      </c>
      <c r="P453" s="62"/>
      <c r="T453" s="63"/>
      <c r="W453" s="64"/>
    </row>
    <row r="454" customFormat="false" ht="14.25" hidden="false" customHeight="false" outlineLevel="0" collapsed="false">
      <c r="A454" s="0" t="s">
        <v>754</v>
      </c>
      <c r="B454" s="52" t="s">
        <v>755</v>
      </c>
      <c r="C454" s="52" t="s">
        <v>743</v>
      </c>
      <c r="D454" s="53" t="n">
        <v>0.1</v>
      </c>
      <c r="E454" s="53" t="n">
        <v>38.99</v>
      </c>
      <c r="F454" s="0" t="s">
        <v>1205</v>
      </c>
      <c r="G454" s="0" t="str">
        <f aca="false">LEFT(B454,2)</f>
        <v>02</v>
      </c>
      <c r="H454" s="0" t="str">
        <f aca="false">I454&amp;"_"&amp;G454&amp;"_"&amp;F454</f>
        <v>StorVandsalamander_02_20180828_DL2018009_Aurehoej_SktAnnaeGym_koersel1</v>
      </c>
      <c r="I454" s="61" t="str">
        <f aca="false">MID(RIGHT(B454,LEN(B454)-3),1,FIND("_",RIGHT(B454,LEN(B454)-3))-1)</f>
        <v>StorVandsalamander</v>
      </c>
      <c r="J454" s="61" t="str">
        <f aca="false">TRIM(SUBSTITUTE(RIGHT(B454,FIND(I454,B454)+1),"_",""))</f>
        <v>PosK</v>
      </c>
      <c r="K454" s="0" t="n">
        <f aca="false">IFERROR(VALUE(SUBSTITUTE(E454,".",",")),E454)</f>
        <v>38.99</v>
      </c>
      <c r="L454" s="61" t="n">
        <f aca="false">IF(J454="PosK",SUMIFS(K:K,J:J,"PosK",H:H,H454),"")</f>
        <v>38.99</v>
      </c>
      <c r="M454" s="61" t="n">
        <f aca="false">IF(J454="PosK",SUMIFS(K:K,J:J,"NegK",H:H,H454),"")</f>
        <v>0</v>
      </c>
      <c r="N454" s="61" t="n">
        <f aca="false">IF(J454="PosK",SUMIFS(K:K,J:J,"eDNA",H:H,H454),"")</f>
        <v>0</v>
      </c>
      <c r="P454" s="62" t="n">
        <f aca="false">IF(K456="No Ct",0,K456)</f>
        <v>0</v>
      </c>
      <c r="Q454" s="62" t="n">
        <f aca="false">IF(K457="No Ct",0,K457)</f>
        <v>0</v>
      </c>
      <c r="R454" s="0" t="str">
        <f aca="false">IF(AND(L454&gt;0,M454=0),"Valid","Invalid")</f>
        <v>Valid</v>
      </c>
      <c r="S454" s="0" t="str">
        <f aca="false">IF(OR(P454&gt;1,Q454&gt;1),"Present","Absent")</f>
        <v>Absent</v>
      </c>
      <c r="T454" s="63" t="str">
        <f aca="false">IF(OR(AND(P454&gt;1,P454&lt;41),AND(Q454&gt;1,Q454&lt;41)),"Ct&lt;41","Ct&gt;41")</f>
        <v>Ct&gt;41</v>
      </c>
      <c r="U454" s="0" t="str">
        <f aca="false">I454</f>
        <v>StorVandsalamander</v>
      </c>
      <c r="V454" s="0" t="str">
        <f aca="false">MID(F454,10,9)</f>
        <v>DL2018009</v>
      </c>
      <c r="W454" s="64" t="str">
        <f aca="false">V454&amp;"_"&amp;U454&amp;"_"&amp;R454&amp;"_"&amp;S454&amp;"_"&amp;T454</f>
        <v>DL2018009_StorVandsalamander_Valid_Absent_Ct&gt;41</v>
      </c>
    </row>
    <row r="455" customFormat="false" ht="14.25" hidden="false" customHeight="false" outlineLevel="0" collapsed="false">
      <c r="A455" s="0" t="s">
        <v>756</v>
      </c>
      <c r="B455" s="52" t="s">
        <v>757</v>
      </c>
      <c r="C455" s="52" t="s">
        <v>747</v>
      </c>
      <c r="D455" s="53" t="n">
        <v>0.1</v>
      </c>
      <c r="E455" s="53" t="s">
        <v>748</v>
      </c>
      <c r="F455" s="0" t="s">
        <v>1205</v>
      </c>
      <c r="G455" s="0" t="str">
        <f aca="false">LEFT(B455,2)</f>
        <v>02</v>
      </c>
      <c r="H455" s="0" t="str">
        <f aca="false">I455&amp;"_"&amp;G455&amp;"_"&amp;F455</f>
        <v>StorVandsalamander_02_20180828_DL2018009_Aurehoej_SktAnnaeGym_koersel1</v>
      </c>
      <c r="I455" s="61" t="str">
        <f aca="false">MID(RIGHT(B455,LEN(B455)-3),1,FIND("_",RIGHT(B455,LEN(B455)-3))-1)</f>
        <v>StorVandsalamander</v>
      </c>
      <c r="J455" s="61" t="str">
        <f aca="false">TRIM(SUBSTITUTE(RIGHT(B455,FIND(I455,B455)+1),"_",""))</f>
        <v>NegK</v>
      </c>
      <c r="K455" s="0" t="str">
        <f aca="false">IFERROR(VALUE(SUBSTITUTE(E455,".",",")),E455)</f>
        <v>No Ct</v>
      </c>
      <c r="L455" s="61" t="str">
        <f aca="false">IF(J455="PosK",SUMIFS(K:K,J:J,"PosK",H:H,H455),"")</f>
        <v/>
      </c>
      <c r="M455" s="61" t="str">
        <f aca="false">IF(J455="PosK",SUMIFS(K:K,J:J,"NegK",H:H,H455),"")</f>
        <v/>
      </c>
      <c r="N455" s="61" t="str">
        <f aca="false">IF(J455="PosK",SUMIFS(K:K,J:J,"eDNA",H:H,H455),"")</f>
        <v/>
      </c>
    </row>
    <row r="456" customFormat="false" ht="14.25" hidden="false" customHeight="false" outlineLevel="0" collapsed="false">
      <c r="A456" s="0" t="s">
        <v>758</v>
      </c>
      <c r="B456" s="52" t="s">
        <v>759</v>
      </c>
      <c r="C456" s="52" t="s">
        <v>751</v>
      </c>
      <c r="D456" s="53" t="n">
        <v>0.1</v>
      </c>
      <c r="E456" s="53" t="s">
        <v>748</v>
      </c>
      <c r="F456" s="0" t="s">
        <v>1205</v>
      </c>
      <c r="G456" s="0" t="str">
        <f aca="false">LEFT(B456,2)</f>
        <v>02</v>
      </c>
      <c r="H456" s="0" t="str">
        <f aca="false">I456&amp;"_"&amp;G456&amp;"_"&amp;F456</f>
        <v>StorVandsalamander_02_20180828_DL2018009_Aurehoej_SktAnnaeGym_koersel1</v>
      </c>
      <c r="I456" s="61" t="str">
        <f aca="false">MID(RIGHT(B456,LEN(B456)-3),1,FIND("_",RIGHT(B456,LEN(B456)-3))-1)</f>
        <v>StorVandsalamander</v>
      </c>
      <c r="J456" s="61" t="str">
        <f aca="false">TRIM(SUBSTITUTE(RIGHT(B456,FIND(I456,B456)+1),"_",""))</f>
        <v>eDNA</v>
      </c>
      <c r="K456" s="0" t="str">
        <f aca="false">IFERROR(VALUE(SUBSTITUTE(E456,".",",")),E456)</f>
        <v>No Ct</v>
      </c>
      <c r="L456" s="61" t="str">
        <f aca="false">IF(J456="PosK",SUMIFS(K:K,J:J,"PosK",H:H,H456),"")</f>
        <v/>
      </c>
      <c r="M456" s="61" t="str">
        <f aca="false">IF(J456="PosK",SUMIFS(K:K,J:J,"NegK",H:H,H456),"")</f>
        <v/>
      </c>
      <c r="N456" s="61" t="str">
        <f aca="false">IF(J456="PosK",SUMIFS(K:K,J:J,"eDNA",H:H,H456),"")</f>
        <v/>
      </c>
      <c r="Q456" s="62"/>
    </row>
    <row r="457" customFormat="false" ht="14.25" hidden="false" customHeight="false" outlineLevel="0" collapsed="false">
      <c r="A457" s="0" t="s">
        <v>760</v>
      </c>
      <c r="B457" s="52" t="s">
        <v>761</v>
      </c>
      <c r="C457" s="52" t="s">
        <v>751</v>
      </c>
      <c r="D457" s="53" t="n">
        <v>0.1</v>
      </c>
      <c r="E457" s="53" t="s">
        <v>748</v>
      </c>
      <c r="F457" s="0" t="s">
        <v>1205</v>
      </c>
      <c r="G457" s="0" t="str">
        <f aca="false">LEFT(B457,2)</f>
        <v>02</v>
      </c>
      <c r="H457" s="0" t="str">
        <f aca="false">I457&amp;"_"&amp;G457&amp;"_"&amp;F457</f>
        <v>StorVandsalamander_02_20180828_DL2018009_Aurehoej_SktAnnaeGym_koersel1</v>
      </c>
      <c r="I457" s="61" t="str">
        <f aca="false">MID(RIGHT(B457,LEN(B457)-3),1,FIND("_",RIGHT(B457,LEN(B457)-3))-1)</f>
        <v>StorVandsalamander</v>
      </c>
      <c r="J457" s="61" t="str">
        <f aca="false">TRIM(SUBSTITUTE(RIGHT(B457,FIND(I457,B457)+1),"_",""))</f>
        <v>eDNA</v>
      </c>
      <c r="K457" s="0" t="str">
        <f aca="false">IFERROR(VALUE(SUBSTITUTE(E457,".",",")),E457)</f>
        <v>No Ct</v>
      </c>
      <c r="L457" s="61" t="str">
        <f aca="false">IF(J457="PosK",SUMIFS(K:K,J:J,"PosK",H:H,H457),"")</f>
        <v/>
      </c>
      <c r="M457" s="61" t="str">
        <f aca="false">IF(J457="PosK",SUMIFS(K:K,J:J,"NegK",H:H,H457),"")</f>
        <v/>
      </c>
      <c r="N457" s="61" t="str">
        <f aca="false">IF(J457="PosK",SUMIFS(K:K,J:J,"eDNA",H:H,H457),"")</f>
        <v/>
      </c>
      <c r="P457" s="62"/>
      <c r="T457" s="63"/>
      <c r="W457" s="64"/>
    </row>
    <row r="458" customFormat="false" ht="14.25" hidden="false" customHeight="false" outlineLevel="0" collapsed="false">
      <c r="A458" s="0" t="s">
        <v>762</v>
      </c>
      <c r="B458" s="52" t="s">
        <v>763</v>
      </c>
      <c r="C458" s="52" t="s">
        <v>743</v>
      </c>
      <c r="D458" s="53" t="n">
        <v>0.1</v>
      </c>
      <c r="E458" s="53" t="n">
        <v>24.31</v>
      </c>
      <c r="F458" s="0" t="s">
        <v>1205</v>
      </c>
      <c r="G458" s="0" t="str">
        <f aca="false">LEFT(B458,2)</f>
        <v>03</v>
      </c>
      <c r="H458" s="0" t="str">
        <f aca="false">I458&amp;"_"&amp;G458&amp;"_"&amp;F458</f>
        <v>Strandtudse_03_20180828_DL2018009_Aurehoej_SktAnnaeGym_koersel1</v>
      </c>
      <c r="I458" s="61" t="str">
        <f aca="false">MID(RIGHT(B458,LEN(B458)-3),1,FIND("_",RIGHT(B458,LEN(B458)-3))-1)</f>
        <v>Strandtudse</v>
      </c>
      <c r="J458" s="61" t="str">
        <f aca="false">TRIM(SUBSTITUTE(RIGHT(B458,FIND(I458,B458)+1),"_",""))</f>
        <v>PosK</v>
      </c>
      <c r="K458" s="0" t="n">
        <f aca="false">IFERROR(VALUE(SUBSTITUTE(E458,".",",")),E458)</f>
        <v>24.31</v>
      </c>
      <c r="L458" s="61" t="n">
        <f aca="false">IF(J458="PosK",SUMIFS(K:K,J:J,"PosK",H:H,H458),"")</f>
        <v>24.31</v>
      </c>
      <c r="M458" s="61" t="n">
        <f aca="false">IF(J458="PosK",SUMIFS(K:K,J:J,"NegK",H:H,H458),"")</f>
        <v>0</v>
      </c>
      <c r="N458" s="61" t="n">
        <f aca="false">IF(J458="PosK",SUMIFS(K:K,J:J,"eDNA",H:H,H458),"")</f>
        <v>39.79</v>
      </c>
      <c r="P458" s="62" t="n">
        <f aca="false">IF(K460="No Ct",0,K460)</f>
        <v>0</v>
      </c>
      <c r="Q458" s="62" t="n">
        <f aca="false">IF(K461="No Ct",0,K461)</f>
        <v>39.79</v>
      </c>
      <c r="R458" s="0" t="str">
        <f aca="false">IF(AND(L458&gt;0,M458=0),"Valid","Invalid")</f>
        <v>Valid</v>
      </c>
      <c r="S458" s="0" t="str">
        <f aca="false">IF(OR(P458&gt;1,Q458&gt;1),"Present","Absent")</f>
        <v>Present</v>
      </c>
      <c r="T458" s="63" t="str">
        <f aca="false">IF(OR(AND(P458&gt;1,P458&lt;41),AND(Q458&gt;1,Q458&lt;41)),"Ct&lt;41","Ct&gt;41")</f>
        <v>Ct&lt;41</v>
      </c>
      <c r="U458" s="0" t="str">
        <f aca="false">I458</f>
        <v>Strandtudse</v>
      </c>
      <c r="V458" s="0" t="str">
        <f aca="false">MID(F458,10,9)</f>
        <v>DL2018009</v>
      </c>
      <c r="W458" s="64" t="str">
        <f aca="false">V458&amp;"_"&amp;U458&amp;"_"&amp;R458&amp;"_"&amp;S458&amp;"_"&amp;T458</f>
        <v>DL2018009_Strandtudse_Valid_Present_Ct&lt;41</v>
      </c>
    </row>
    <row r="459" customFormat="false" ht="14.25" hidden="false" customHeight="false" outlineLevel="0" collapsed="false">
      <c r="A459" s="0" t="s">
        <v>764</v>
      </c>
      <c r="B459" s="52" t="s">
        <v>765</v>
      </c>
      <c r="C459" s="52" t="s">
        <v>747</v>
      </c>
      <c r="D459" s="53" t="n">
        <v>0.1</v>
      </c>
      <c r="E459" s="53" t="s">
        <v>748</v>
      </c>
      <c r="F459" s="0" t="s">
        <v>1205</v>
      </c>
      <c r="G459" s="0" t="str">
        <f aca="false">LEFT(B459,2)</f>
        <v>03</v>
      </c>
      <c r="H459" s="0" t="str">
        <f aca="false">I459&amp;"_"&amp;G459&amp;"_"&amp;F459</f>
        <v>Strandtudse_03_20180828_DL2018009_Aurehoej_SktAnnaeGym_koersel1</v>
      </c>
      <c r="I459" s="61" t="str">
        <f aca="false">MID(RIGHT(B459,LEN(B459)-3),1,FIND("_",RIGHT(B459,LEN(B459)-3))-1)</f>
        <v>Strandtudse</v>
      </c>
      <c r="J459" s="61" t="str">
        <f aca="false">TRIM(SUBSTITUTE(RIGHT(B459,FIND(I459,B459)+1),"_",""))</f>
        <v>NegK</v>
      </c>
      <c r="K459" s="0" t="str">
        <f aca="false">IFERROR(VALUE(SUBSTITUTE(E459,".",",")),E459)</f>
        <v>No Ct</v>
      </c>
      <c r="L459" s="61" t="str">
        <f aca="false">IF(J459="PosK",SUMIFS(K:K,J:J,"PosK",H:H,H459),"")</f>
        <v/>
      </c>
      <c r="M459" s="61" t="str">
        <f aca="false">IF(J459="PosK",SUMIFS(K:K,J:J,"NegK",H:H,H459),"")</f>
        <v/>
      </c>
      <c r="N459" s="61" t="str">
        <f aca="false">IF(J459="PosK",SUMIFS(K:K,J:J,"eDNA",H:H,H459),"")</f>
        <v/>
      </c>
    </row>
    <row r="460" customFormat="false" ht="14.25" hidden="false" customHeight="false" outlineLevel="0" collapsed="false">
      <c r="A460" s="0" t="s">
        <v>766</v>
      </c>
      <c r="B460" s="52" t="s">
        <v>767</v>
      </c>
      <c r="C460" s="52" t="s">
        <v>751</v>
      </c>
      <c r="D460" s="53" t="n">
        <v>0.1</v>
      </c>
      <c r="E460" s="53" t="s">
        <v>748</v>
      </c>
      <c r="F460" s="0" t="s">
        <v>1205</v>
      </c>
      <c r="G460" s="0" t="str">
        <f aca="false">LEFT(B460,2)</f>
        <v>03</v>
      </c>
      <c r="H460" s="0" t="str">
        <f aca="false">I460&amp;"_"&amp;G460&amp;"_"&amp;F460</f>
        <v>Strandtudse_03_20180828_DL2018009_Aurehoej_SktAnnaeGym_koersel1</v>
      </c>
      <c r="I460" s="61" t="str">
        <f aca="false">MID(RIGHT(B460,LEN(B460)-3),1,FIND("_",RIGHT(B460,LEN(B460)-3))-1)</f>
        <v>Strandtudse</v>
      </c>
      <c r="J460" s="61" t="str">
        <f aca="false">TRIM(SUBSTITUTE(RIGHT(B460,FIND(I460,B460)+1),"_",""))</f>
        <v>eDNA</v>
      </c>
      <c r="K460" s="0" t="str">
        <f aca="false">IFERROR(VALUE(SUBSTITUTE(E460,".",",")),E460)</f>
        <v>No Ct</v>
      </c>
      <c r="L460" s="61" t="str">
        <f aca="false">IF(J460="PosK",SUMIFS(K:K,J:J,"PosK",H:H,H460),"")</f>
        <v/>
      </c>
      <c r="M460" s="61" t="str">
        <f aca="false">IF(J460="PosK",SUMIFS(K:K,J:J,"NegK",H:H,H460),"")</f>
        <v/>
      </c>
      <c r="N460" s="61" t="str">
        <f aca="false">IF(J460="PosK",SUMIFS(K:K,J:J,"eDNA",H:H,H460),"")</f>
        <v/>
      </c>
      <c r="Q460" s="62"/>
    </row>
    <row r="461" customFormat="false" ht="14.25" hidden="false" customHeight="false" outlineLevel="0" collapsed="false">
      <c r="A461" s="0" t="s">
        <v>768</v>
      </c>
      <c r="B461" s="52" t="s">
        <v>769</v>
      </c>
      <c r="C461" s="52" t="s">
        <v>751</v>
      </c>
      <c r="D461" s="53" t="n">
        <v>0.1</v>
      </c>
      <c r="E461" s="53" t="n">
        <v>39.79</v>
      </c>
      <c r="F461" s="0" t="s">
        <v>1205</v>
      </c>
      <c r="G461" s="0" t="str">
        <f aca="false">LEFT(B461,2)</f>
        <v>03</v>
      </c>
      <c r="H461" s="0" t="str">
        <f aca="false">I461&amp;"_"&amp;G461&amp;"_"&amp;F461</f>
        <v>Strandtudse_03_20180828_DL2018009_Aurehoej_SktAnnaeGym_koersel1</v>
      </c>
      <c r="I461" s="61" t="str">
        <f aca="false">MID(RIGHT(B461,LEN(B461)-3),1,FIND("_",RIGHT(B461,LEN(B461)-3))-1)</f>
        <v>Strandtudse</v>
      </c>
      <c r="J461" s="61" t="str">
        <f aca="false">TRIM(SUBSTITUTE(RIGHT(B461,FIND(I461,B461)+1),"_",""))</f>
        <v>eDNA</v>
      </c>
      <c r="K461" s="0" t="n">
        <f aca="false">IFERROR(VALUE(SUBSTITUTE(E461,".",",")),E461)</f>
        <v>39.79</v>
      </c>
      <c r="L461" s="61" t="str">
        <f aca="false">IF(J461="PosK",SUMIFS(K:K,J:J,"PosK",H:H,H461),"")</f>
        <v/>
      </c>
      <c r="M461" s="61" t="str">
        <f aca="false">IF(J461="PosK",SUMIFS(K:K,J:J,"NegK",H:H,H461),"")</f>
        <v/>
      </c>
      <c r="N461" s="61" t="str">
        <f aca="false">IF(J461="PosK",SUMIFS(K:K,J:J,"eDNA",H:H,H461),"")</f>
        <v/>
      </c>
      <c r="P461" s="62"/>
      <c r="T461" s="63"/>
      <c r="W461" s="64"/>
    </row>
    <row r="462" customFormat="false" ht="14.25" hidden="false" customHeight="false" outlineLevel="0" collapsed="false">
      <c r="A462" s="0" t="s">
        <v>770</v>
      </c>
      <c r="B462" s="52" t="s">
        <v>771</v>
      </c>
      <c r="C462" s="52" t="s">
        <v>743</v>
      </c>
      <c r="D462" s="53" t="n">
        <v>0.1</v>
      </c>
      <c r="E462" s="53" t="n">
        <v>31.77</v>
      </c>
      <c r="F462" s="0" t="s">
        <v>1205</v>
      </c>
      <c r="G462" s="0" t="str">
        <f aca="false">LEFT(B462,2)</f>
        <v>04</v>
      </c>
      <c r="H462" s="0" t="str">
        <f aca="false">I462&amp;"_"&amp;G462&amp;"_"&amp;F462</f>
        <v>GroenbrogetTudse_04_20180828_DL2018009_Aurehoej_SktAnnaeGym_koersel1</v>
      </c>
      <c r="I462" s="61" t="str">
        <f aca="false">MID(RIGHT(B462,LEN(B462)-3),1,FIND("_",RIGHT(B462,LEN(B462)-3))-1)</f>
        <v>GroenbrogetTudse</v>
      </c>
      <c r="J462" s="61" t="str">
        <f aca="false">TRIM(SUBSTITUTE(RIGHT(B462,FIND(I462,B462)+1),"_",""))</f>
        <v>PosK</v>
      </c>
      <c r="K462" s="0" t="n">
        <f aca="false">IFERROR(VALUE(SUBSTITUTE(E462,".",",")),E462)</f>
        <v>31.77</v>
      </c>
      <c r="L462" s="61" t="n">
        <f aca="false">IF(J462="PosK",SUMIFS(K:K,J:J,"PosK",H:H,H462),"")</f>
        <v>31.77</v>
      </c>
      <c r="M462" s="61" t="n">
        <f aca="false">IF(J462="PosK",SUMIFS(K:K,J:J,"NegK",H:H,H462),"")</f>
        <v>0</v>
      </c>
      <c r="N462" s="61" t="n">
        <f aca="false">IF(J462="PosK",SUMIFS(K:K,J:J,"eDNA",H:H,H462),"")</f>
        <v>0</v>
      </c>
      <c r="P462" s="62" t="n">
        <f aca="false">IF(K464="No Ct",0,K464)</f>
        <v>0</v>
      </c>
      <c r="Q462" s="62" t="n">
        <f aca="false">IF(K465="No Ct",0,K465)</f>
        <v>0</v>
      </c>
      <c r="R462" s="0" t="str">
        <f aca="false">IF(AND(L462&gt;0,M462=0),"Valid","Invalid")</f>
        <v>Valid</v>
      </c>
      <c r="S462" s="0" t="str">
        <f aca="false">IF(OR(P462&gt;1,Q462&gt;1),"Present","Absent")</f>
        <v>Absent</v>
      </c>
      <c r="T462" s="63" t="str">
        <f aca="false">IF(OR(AND(P462&gt;1,P462&lt;41),AND(Q462&gt;1,Q462&lt;41)),"Ct&lt;41","Ct&gt;41")</f>
        <v>Ct&gt;41</v>
      </c>
      <c r="U462" s="0" t="str">
        <f aca="false">I462</f>
        <v>GroenbrogetTudse</v>
      </c>
      <c r="V462" s="0" t="str">
        <f aca="false">MID(F462,10,9)</f>
        <v>DL2018009</v>
      </c>
      <c r="W462" s="64" t="str">
        <f aca="false">V462&amp;"_"&amp;U462&amp;"_"&amp;R462&amp;"_"&amp;S462&amp;"_"&amp;T462</f>
        <v>DL2018009_GroenbrogetTudse_Valid_Absent_Ct&gt;41</v>
      </c>
    </row>
    <row r="463" customFormat="false" ht="14.25" hidden="false" customHeight="false" outlineLevel="0" collapsed="false">
      <c r="A463" s="0" t="s">
        <v>772</v>
      </c>
      <c r="B463" s="52" t="s">
        <v>773</v>
      </c>
      <c r="C463" s="52" t="s">
        <v>747</v>
      </c>
      <c r="D463" s="53" t="n">
        <v>0.1</v>
      </c>
      <c r="E463" s="53" t="s">
        <v>748</v>
      </c>
      <c r="F463" s="0" t="s">
        <v>1205</v>
      </c>
      <c r="G463" s="0" t="str">
        <f aca="false">LEFT(B463,2)</f>
        <v>04</v>
      </c>
      <c r="H463" s="0" t="str">
        <f aca="false">I463&amp;"_"&amp;G463&amp;"_"&amp;F463</f>
        <v>GroenbrogetTudse_04_20180828_DL2018009_Aurehoej_SktAnnaeGym_koersel1</v>
      </c>
      <c r="I463" s="61" t="str">
        <f aca="false">MID(RIGHT(B463,LEN(B463)-3),1,FIND("_",RIGHT(B463,LEN(B463)-3))-1)</f>
        <v>GroenbrogetTudse</v>
      </c>
      <c r="J463" s="61" t="str">
        <f aca="false">TRIM(SUBSTITUTE(RIGHT(B463,FIND(I463,B463)+1),"_",""))</f>
        <v>NegK</v>
      </c>
      <c r="K463" s="0" t="str">
        <f aca="false">IFERROR(VALUE(SUBSTITUTE(E463,".",",")),E463)</f>
        <v>No Ct</v>
      </c>
      <c r="L463" s="61" t="str">
        <f aca="false">IF(J463="PosK",SUMIFS(K:K,J:J,"PosK",H:H,H463),"")</f>
        <v/>
      </c>
      <c r="M463" s="61" t="str">
        <f aca="false">IF(J463="PosK",SUMIFS(K:K,J:J,"NegK",H:H,H463),"")</f>
        <v/>
      </c>
      <c r="N463" s="61" t="str">
        <f aca="false">IF(J463="PosK",SUMIFS(K:K,J:J,"eDNA",H:H,H463),"")</f>
        <v/>
      </c>
    </row>
    <row r="464" customFormat="false" ht="14.25" hidden="false" customHeight="false" outlineLevel="0" collapsed="false">
      <c r="A464" s="0" t="s">
        <v>774</v>
      </c>
      <c r="B464" s="52" t="s">
        <v>775</v>
      </c>
      <c r="C464" s="52" t="s">
        <v>751</v>
      </c>
      <c r="D464" s="53" t="n">
        <v>0.1</v>
      </c>
      <c r="E464" s="53" t="s">
        <v>748</v>
      </c>
      <c r="F464" s="0" t="s">
        <v>1205</v>
      </c>
      <c r="G464" s="0" t="str">
        <f aca="false">LEFT(B464,2)</f>
        <v>04</v>
      </c>
      <c r="H464" s="0" t="str">
        <f aca="false">I464&amp;"_"&amp;G464&amp;"_"&amp;F464</f>
        <v>GroenbrogetTudse_04_20180828_DL2018009_Aurehoej_SktAnnaeGym_koersel1</v>
      </c>
      <c r="I464" s="61" t="str">
        <f aca="false">MID(RIGHT(B464,LEN(B464)-3),1,FIND("_",RIGHT(B464,LEN(B464)-3))-1)</f>
        <v>GroenbrogetTudse</v>
      </c>
      <c r="J464" s="61" t="str">
        <f aca="false">TRIM(SUBSTITUTE(RIGHT(B464,FIND(I464,B464)+1),"_",""))</f>
        <v>eDNA</v>
      </c>
      <c r="K464" s="0" t="str">
        <f aca="false">IFERROR(VALUE(SUBSTITUTE(E464,".",",")),E464)</f>
        <v>No Ct</v>
      </c>
      <c r="L464" s="61" t="str">
        <f aca="false">IF(J464="PosK",SUMIFS(K:K,J:J,"PosK",H:H,H464),"")</f>
        <v/>
      </c>
      <c r="M464" s="61" t="str">
        <f aca="false">IF(J464="PosK",SUMIFS(K:K,J:J,"NegK",H:H,H464),"")</f>
        <v/>
      </c>
      <c r="N464" s="61" t="str">
        <f aca="false">IF(J464="PosK",SUMIFS(K:K,J:J,"eDNA",H:H,H464),"")</f>
        <v/>
      </c>
      <c r="Q464" s="62"/>
    </row>
    <row r="465" customFormat="false" ht="14.25" hidden="false" customHeight="false" outlineLevel="0" collapsed="false">
      <c r="A465" s="0" t="s">
        <v>776</v>
      </c>
      <c r="B465" s="52" t="s">
        <v>777</v>
      </c>
      <c r="C465" s="52" t="s">
        <v>751</v>
      </c>
      <c r="D465" s="53" t="n">
        <v>0.1</v>
      </c>
      <c r="E465" s="53" t="s">
        <v>748</v>
      </c>
      <c r="F465" s="0" t="s">
        <v>1205</v>
      </c>
      <c r="G465" s="0" t="str">
        <f aca="false">LEFT(B465,2)</f>
        <v>04</v>
      </c>
      <c r="H465" s="0" t="str">
        <f aca="false">I465&amp;"_"&amp;G465&amp;"_"&amp;F465</f>
        <v>GroenbrogetTudse_04_20180828_DL2018009_Aurehoej_SktAnnaeGym_koersel1</v>
      </c>
      <c r="I465" s="61" t="str">
        <f aca="false">MID(RIGHT(B465,LEN(B465)-3),1,FIND("_",RIGHT(B465,LEN(B465)-3))-1)</f>
        <v>GroenbrogetTudse</v>
      </c>
      <c r="J465" s="61" t="str">
        <f aca="false">TRIM(SUBSTITUTE(RIGHT(B465,FIND(I465,B465)+1),"_",""))</f>
        <v>eDNA</v>
      </c>
      <c r="K465" s="0" t="str">
        <f aca="false">IFERROR(VALUE(SUBSTITUTE(E465,".",",")),E465)</f>
        <v>No Ct</v>
      </c>
      <c r="L465" s="61" t="str">
        <f aca="false">IF(J465="PosK",SUMIFS(K:K,J:J,"PosK",H:H,H465),"")</f>
        <v/>
      </c>
      <c r="M465" s="61" t="str">
        <f aca="false">IF(J465="PosK",SUMIFS(K:K,J:J,"NegK",H:H,H465),"")</f>
        <v/>
      </c>
      <c r="N465" s="61" t="str">
        <f aca="false">IF(J465="PosK",SUMIFS(K:K,J:J,"eDNA",H:H,H465),"")</f>
        <v/>
      </c>
      <c r="P465" s="62"/>
      <c r="T465" s="63"/>
      <c r="W465" s="64"/>
    </row>
    <row r="466" customFormat="false" ht="14.25" hidden="false" customHeight="false" outlineLevel="0" collapsed="false">
      <c r="A466" s="0" t="s">
        <v>778</v>
      </c>
      <c r="B466" s="52" t="s">
        <v>779</v>
      </c>
      <c r="C466" s="52" t="s">
        <v>743</v>
      </c>
      <c r="D466" s="53" t="n">
        <v>0.1</v>
      </c>
      <c r="E466" s="53" t="n">
        <v>28.51</v>
      </c>
      <c r="F466" s="0" t="s">
        <v>1205</v>
      </c>
      <c r="G466" s="0" t="str">
        <f aca="false">LEFT(B466,2)</f>
        <v>05</v>
      </c>
      <c r="H466" s="0" t="str">
        <f aca="false">I466&amp;"_"&amp;G466&amp;"_"&amp;F466</f>
        <v>Loevfroe_05_20180828_DL2018009_Aurehoej_SktAnnaeGym_koersel1</v>
      </c>
      <c r="I466" s="61" t="str">
        <f aca="false">MID(RIGHT(B466,LEN(B466)-3),1,FIND("_",RIGHT(B466,LEN(B466)-3))-1)</f>
        <v>Loevfroe</v>
      </c>
      <c r="J466" s="61" t="str">
        <f aca="false">TRIM(SUBSTITUTE(RIGHT(B466,FIND(I466,B466)+1),"_",""))</f>
        <v>PosK</v>
      </c>
      <c r="K466" s="0" t="n">
        <f aca="false">IFERROR(VALUE(SUBSTITUTE(E466,".",",")),E466)</f>
        <v>28.51</v>
      </c>
      <c r="L466" s="61" t="n">
        <f aca="false">IF(J466="PosK",SUMIFS(K:K,J:J,"PosK",H:H,H466),"")</f>
        <v>28.51</v>
      </c>
      <c r="M466" s="61" t="n">
        <f aca="false">IF(J466="PosK",SUMIFS(K:K,J:J,"NegK",H:H,H466),"")</f>
        <v>0</v>
      </c>
      <c r="N466" s="61" t="n">
        <f aca="false">IF(J466="PosK",SUMIFS(K:K,J:J,"eDNA",H:H,H466),"")</f>
        <v>0</v>
      </c>
      <c r="P466" s="62" t="n">
        <f aca="false">IF(K468="No Ct",0,K468)</f>
        <v>0</v>
      </c>
      <c r="Q466" s="62" t="n">
        <f aca="false">IF(K469="No Ct",0,K469)</f>
        <v>0</v>
      </c>
      <c r="R466" s="0" t="str">
        <f aca="false">IF(AND(L466&gt;0,M466=0),"Valid","Invalid")</f>
        <v>Valid</v>
      </c>
      <c r="S466" s="0" t="str">
        <f aca="false">IF(OR(P466&gt;1,Q466&gt;1),"Present","Absent")</f>
        <v>Absent</v>
      </c>
      <c r="T466" s="63" t="str">
        <f aca="false">IF(OR(AND(P466&gt;1,P466&lt;41),AND(Q466&gt;1,Q466&lt;41)),"Ct&lt;41","Ct&gt;41")</f>
        <v>Ct&gt;41</v>
      </c>
      <c r="U466" s="0" t="str">
        <f aca="false">I466</f>
        <v>Loevfroe</v>
      </c>
      <c r="V466" s="0" t="str">
        <f aca="false">MID(F466,10,9)</f>
        <v>DL2018009</v>
      </c>
      <c r="W466" s="64" t="str">
        <f aca="false">V466&amp;"_"&amp;U466&amp;"_"&amp;R466&amp;"_"&amp;S466&amp;"_"&amp;T466</f>
        <v>DL2018009_Loevfroe_Valid_Absent_Ct&gt;41</v>
      </c>
    </row>
    <row r="467" customFormat="false" ht="14.25" hidden="false" customHeight="false" outlineLevel="0" collapsed="false">
      <c r="A467" s="0" t="s">
        <v>780</v>
      </c>
      <c r="B467" s="52" t="s">
        <v>781</v>
      </c>
      <c r="C467" s="52" t="s">
        <v>747</v>
      </c>
      <c r="D467" s="53" t="n">
        <v>0.1</v>
      </c>
      <c r="E467" s="53" t="s">
        <v>748</v>
      </c>
      <c r="F467" s="0" t="s">
        <v>1205</v>
      </c>
      <c r="G467" s="0" t="str">
        <f aca="false">LEFT(B467,2)</f>
        <v>05</v>
      </c>
      <c r="H467" s="0" t="str">
        <f aca="false">I467&amp;"_"&amp;G467&amp;"_"&amp;F467</f>
        <v>Loevfroe_05_20180828_DL2018009_Aurehoej_SktAnnaeGym_koersel1</v>
      </c>
      <c r="I467" s="61" t="str">
        <f aca="false">MID(RIGHT(B467,LEN(B467)-3),1,FIND("_",RIGHT(B467,LEN(B467)-3))-1)</f>
        <v>Loevfroe</v>
      </c>
      <c r="J467" s="61" t="str">
        <f aca="false">TRIM(SUBSTITUTE(RIGHT(B467,FIND(I467,B467)+1),"_",""))</f>
        <v>NegK</v>
      </c>
      <c r="K467" s="0" t="str">
        <f aca="false">IFERROR(VALUE(SUBSTITUTE(E467,".",",")),E467)</f>
        <v>No Ct</v>
      </c>
      <c r="L467" s="61" t="str">
        <f aca="false">IF(J467="PosK",SUMIFS(K:K,J:J,"PosK",H:H,H467),"")</f>
        <v/>
      </c>
      <c r="M467" s="61" t="str">
        <f aca="false">IF(J467="PosK",SUMIFS(K:K,J:J,"NegK",H:H,H467),"")</f>
        <v/>
      </c>
      <c r="N467" s="61" t="str">
        <f aca="false">IF(J467="PosK",SUMIFS(K:K,J:J,"eDNA",H:H,H467),"")</f>
        <v/>
      </c>
    </row>
    <row r="468" customFormat="false" ht="14.25" hidden="false" customHeight="false" outlineLevel="0" collapsed="false">
      <c r="A468" s="0" t="s">
        <v>782</v>
      </c>
      <c r="B468" s="52" t="s">
        <v>783</v>
      </c>
      <c r="C468" s="52" t="s">
        <v>751</v>
      </c>
      <c r="D468" s="53" t="n">
        <v>0.1</v>
      </c>
      <c r="E468" s="53" t="s">
        <v>748</v>
      </c>
      <c r="F468" s="0" t="s">
        <v>1205</v>
      </c>
      <c r="G468" s="0" t="str">
        <f aca="false">LEFT(B468,2)</f>
        <v>05</v>
      </c>
      <c r="H468" s="0" t="str">
        <f aca="false">I468&amp;"_"&amp;G468&amp;"_"&amp;F468</f>
        <v>Loevfroe_05_20180828_DL2018009_Aurehoej_SktAnnaeGym_koersel1</v>
      </c>
      <c r="I468" s="61" t="str">
        <f aca="false">MID(RIGHT(B468,LEN(B468)-3),1,FIND("_",RIGHT(B468,LEN(B468)-3))-1)</f>
        <v>Loevfroe</v>
      </c>
      <c r="J468" s="61" t="str">
        <f aca="false">TRIM(SUBSTITUTE(RIGHT(B468,FIND(I468,B468)+1),"_",""))</f>
        <v>eDNA</v>
      </c>
      <c r="K468" s="0" t="str">
        <f aca="false">IFERROR(VALUE(SUBSTITUTE(E468,".",",")),E468)</f>
        <v>No Ct</v>
      </c>
      <c r="L468" s="61" t="str">
        <f aca="false">IF(J468="PosK",SUMIFS(K:K,J:J,"PosK",H:H,H468),"")</f>
        <v/>
      </c>
      <c r="M468" s="61" t="str">
        <f aca="false">IF(J468="PosK",SUMIFS(K:K,J:J,"NegK",H:H,H468),"")</f>
        <v/>
      </c>
      <c r="N468" s="61" t="str">
        <f aca="false">IF(J468="PosK",SUMIFS(K:K,J:J,"eDNA",H:H,H468),"")</f>
        <v/>
      </c>
      <c r="Q468" s="62"/>
    </row>
    <row r="469" customFormat="false" ht="14.25" hidden="false" customHeight="false" outlineLevel="0" collapsed="false">
      <c r="A469" s="0" t="s">
        <v>784</v>
      </c>
      <c r="B469" s="52" t="s">
        <v>785</v>
      </c>
      <c r="C469" s="52" t="s">
        <v>751</v>
      </c>
      <c r="D469" s="53" t="n">
        <v>0.1</v>
      </c>
      <c r="E469" s="53" t="s">
        <v>748</v>
      </c>
      <c r="F469" s="0" t="s">
        <v>1205</v>
      </c>
      <c r="G469" s="0" t="str">
        <f aca="false">LEFT(B469,2)</f>
        <v>05</v>
      </c>
      <c r="H469" s="0" t="str">
        <f aca="false">I469&amp;"_"&amp;G469&amp;"_"&amp;F469</f>
        <v>Loevfroe_05_20180828_DL2018009_Aurehoej_SktAnnaeGym_koersel1</v>
      </c>
      <c r="I469" s="61" t="str">
        <f aca="false">MID(RIGHT(B469,LEN(B469)-3),1,FIND("_",RIGHT(B469,LEN(B469)-3))-1)</f>
        <v>Loevfroe</v>
      </c>
      <c r="J469" s="61" t="str">
        <f aca="false">TRIM(SUBSTITUTE(RIGHT(B469,FIND(I469,B469)+1),"_",""))</f>
        <v>eDNA</v>
      </c>
      <c r="K469" s="0" t="str">
        <f aca="false">IFERROR(VALUE(SUBSTITUTE(E469,".",",")),E469)</f>
        <v>No Ct</v>
      </c>
      <c r="L469" s="61" t="str">
        <f aca="false">IF(J469="PosK",SUMIFS(K:K,J:J,"PosK",H:H,H469),"")</f>
        <v/>
      </c>
      <c r="M469" s="61" t="str">
        <f aca="false">IF(J469="PosK",SUMIFS(K:K,J:J,"NegK",H:H,H469),"")</f>
        <v/>
      </c>
      <c r="N469" s="61" t="str">
        <f aca="false">IF(J469="PosK",SUMIFS(K:K,J:J,"eDNA",H:H,H469),"")</f>
        <v/>
      </c>
      <c r="P469" s="62"/>
      <c r="T469" s="63"/>
      <c r="W469" s="64"/>
    </row>
    <row r="470" customFormat="false" ht="14.25" hidden="false" customHeight="false" outlineLevel="0" collapsed="false">
      <c r="A470" s="0" t="s">
        <v>786</v>
      </c>
      <c r="B470" s="52" t="s">
        <v>787</v>
      </c>
      <c r="C470" s="52" t="s">
        <v>743</v>
      </c>
      <c r="D470" s="53" t="n">
        <v>0.1</v>
      </c>
      <c r="E470" s="53" t="n">
        <v>35.37</v>
      </c>
      <c r="F470" s="0" t="s">
        <v>1205</v>
      </c>
      <c r="G470" s="0" t="str">
        <f aca="false">LEFT(B470,2)</f>
        <v>06</v>
      </c>
      <c r="H470" s="0" t="str">
        <f aca="false">I470&amp;"_"&amp;G470&amp;"_"&amp;F470</f>
        <v>Springfroe_06_20180828_DL2018009_Aurehoej_SktAnnaeGym_koersel1</v>
      </c>
      <c r="I470" s="61" t="str">
        <f aca="false">MID(RIGHT(B470,LEN(B470)-3),1,FIND("_",RIGHT(B470,LEN(B470)-3))-1)</f>
        <v>Springfroe</v>
      </c>
      <c r="J470" s="61" t="str">
        <f aca="false">TRIM(SUBSTITUTE(RIGHT(B470,FIND(I470,B470)+1),"_",""))</f>
        <v>PosK</v>
      </c>
      <c r="K470" s="0" t="n">
        <f aca="false">IFERROR(VALUE(SUBSTITUTE(E470,".",",")),E470)</f>
        <v>35.37</v>
      </c>
      <c r="L470" s="61" t="n">
        <f aca="false">IF(J470="PosK",SUMIFS(K:K,J:J,"PosK",H:H,H470),"")</f>
        <v>35.37</v>
      </c>
      <c r="M470" s="61" t="n">
        <f aca="false">IF(J470="PosK",SUMIFS(K:K,J:J,"NegK",H:H,H470),"")</f>
        <v>0</v>
      </c>
      <c r="N470" s="61" t="n">
        <f aca="false">IF(J470="PosK",SUMIFS(K:K,J:J,"eDNA",H:H,H470),"")</f>
        <v>0</v>
      </c>
      <c r="P470" s="62" t="n">
        <f aca="false">IF(K472="No Ct",0,K472)</f>
        <v>0</v>
      </c>
      <c r="Q470" s="62" t="n">
        <f aca="false">IF(K473="No Ct",0,K473)</f>
        <v>0</v>
      </c>
      <c r="R470" s="0" t="str">
        <f aca="false">IF(AND(L470&gt;0,M470=0),"Valid","Invalid")</f>
        <v>Valid</v>
      </c>
      <c r="S470" s="0" t="str">
        <f aca="false">IF(OR(P470&gt;1,Q470&gt;1),"Present","Absent")</f>
        <v>Absent</v>
      </c>
      <c r="T470" s="63" t="str">
        <f aca="false">IF(OR(AND(P470&gt;1,P470&lt;41),AND(Q470&gt;1,Q470&lt;41)),"Ct&lt;41","Ct&gt;41")</f>
        <v>Ct&gt;41</v>
      </c>
      <c r="U470" s="0" t="str">
        <f aca="false">I470</f>
        <v>Springfroe</v>
      </c>
      <c r="V470" s="0" t="str">
        <f aca="false">MID(F470,10,9)</f>
        <v>DL2018009</v>
      </c>
      <c r="W470" s="64" t="str">
        <f aca="false">V470&amp;"_"&amp;U470&amp;"_"&amp;R470&amp;"_"&amp;S470&amp;"_"&amp;T470</f>
        <v>DL2018009_Springfroe_Valid_Absent_Ct&gt;41</v>
      </c>
    </row>
    <row r="471" customFormat="false" ht="14.25" hidden="false" customHeight="false" outlineLevel="0" collapsed="false">
      <c r="A471" s="0" t="s">
        <v>788</v>
      </c>
      <c r="B471" s="52" t="s">
        <v>789</v>
      </c>
      <c r="C471" s="52" t="s">
        <v>747</v>
      </c>
      <c r="D471" s="53" t="n">
        <v>0.1</v>
      </c>
      <c r="E471" s="53" t="s">
        <v>748</v>
      </c>
      <c r="F471" s="0" t="s">
        <v>1205</v>
      </c>
      <c r="G471" s="0" t="str">
        <f aca="false">LEFT(B471,2)</f>
        <v>06</v>
      </c>
      <c r="H471" s="0" t="str">
        <f aca="false">I471&amp;"_"&amp;G471&amp;"_"&amp;F471</f>
        <v>Springfroe_06_20180828_DL2018009_Aurehoej_SktAnnaeGym_koersel1</v>
      </c>
      <c r="I471" s="61" t="str">
        <f aca="false">MID(RIGHT(B471,LEN(B471)-3),1,FIND("_",RIGHT(B471,LEN(B471)-3))-1)</f>
        <v>Springfroe</v>
      </c>
      <c r="J471" s="61" t="str">
        <f aca="false">TRIM(SUBSTITUTE(RIGHT(B471,FIND(I471,B471)+1),"_",""))</f>
        <v>NegK</v>
      </c>
      <c r="K471" s="0" t="str">
        <f aca="false">IFERROR(VALUE(SUBSTITUTE(E471,".",",")),E471)</f>
        <v>No Ct</v>
      </c>
      <c r="L471" s="61" t="str">
        <f aca="false">IF(J471="PosK",SUMIFS(K:K,J:J,"PosK",H:H,H471),"")</f>
        <v/>
      </c>
      <c r="M471" s="61" t="str">
        <f aca="false">IF(J471="PosK",SUMIFS(K:K,J:J,"NegK",H:H,H471),"")</f>
        <v/>
      </c>
      <c r="N471" s="61" t="str">
        <f aca="false">IF(J471="PosK",SUMIFS(K:K,J:J,"eDNA",H:H,H471),"")</f>
        <v/>
      </c>
    </row>
    <row r="472" customFormat="false" ht="14.25" hidden="false" customHeight="false" outlineLevel="0" collapsed="false">
      <c r="A472" s="0" t="s">
        <v>790</v>
      </c>
      <c r="B472" s="52" t="s">
        <v>791</v>
      </c>
      <c r="C472" s="52" t="s">
        <v>751</v>
      </c>
      <c r="D472" s="53" t="n">
        <v>0.1</v>
      </c>
      <c r="E472" s="53" t="s">
        <v>748</v>
      </c>
      <c r="F472" s="0" t="s">
        <v>1205</v>
      </c>
      <c r="G472" s="0" t="str">
        <f aca="false">LEFT(B472,2)</f>
        <v>06</v>
      </c>
      <c r="H472" s="0" t="str">
        <f aca="false">I472&amp;"_"&amp;G472&amp;"_"&amp;F472</f>
        <v>Springfroe_06_20180828_DL2018009_Aurehoej_SktAnnaeGym_koersel1</v>
      </c>
      <c r="I472" s="61" t="str">
        <f aca="false">MID(RIGHT(B472,LEN(B472)-3),1,FIND("_",RIGHT(B472,LEN(B472)-3))-1)</f>
        <v>Springfroe</v>
      </c>
      <c r="J472" s="61" t="str">
        <f aca="false">TRIM(SUBSTITUTE(RIGHT(B472,FIND(I472,B472)+1),"_",""))</f>
        <v>eDNA</v>
      </c>
      <c r="K472" s="0" t="str">
        <f aca="false">IFERROR(VALUE(SUBSTITUTE(E472,".",",")),E472)</f>
        <v>No Ct</v>
      </c>
      <c r="L472" s="61" t="str">
        <f aca="false">IF(J472="PosK",SUMIFS(K:K,J:J,"PosK",H:H,H472),"")</f>
        <v/>
      </c>
      <c r="M472" s="61" t="str">
        <f aca="false">IF(J472="PosK",SUMIFS(K:K,J:J,"NegK",H:H,H472),"")</f>
        <v/>
      </c>
      <c r="N472" s="61" t="str">
        <f aca="false">IF(J472="PosK",SUMIFS(K:K,J:J,"eDNA",H:H,H472),"")</f>
        <v/>
      </c>
      <c r="Q472" s="62"/>
    </row>
    <row r="473" customFormat="false" ht="14.25" hidden="false" customHeight="false" outlineLevel="0" collapsed="false">
      <c r="A473" s="0" t="s">
        <v>792</v>
      </c>
      <c r="B473" s="52" t="s">
        <v>793</v>
      </c>
      <c r="C473" s="52" t="s">
        <v>751</v>
      </c>
      <c r="D473" s="53" t="n">
        <v>0.1</v>
      </c>
      <c r="E473" s="53" t="s">
        <v>748</v>
      </c>
      <c r="F473" s="0" t="s">
        <v>1205</v>
      </c>
      <c r="G473" s="0" t="str">
        <f aca="false">LEFT(B473,2)</f>
        <v>06</v>
      </c>
      <c r="H473" s="0" t="str">
        <f aca="false">I473&amp;"_"&amp;G473&amp;"_"&amp;F473</f>
        <v>Springfroe_06_20180828_DL2018009_Aurehoej_SktAnnaeGym_koersel1</v>
      </c>
      <c r="I473" s="61" t="str">
        <f aca="false">MID(RIGHT(B473,LEN(B473)-3),1,FIND("_",RIGHT(B473,LEN(B473)-3))-1)</f>
        <v>Springfroe</v>
      </c>
      <c r="J473" s="61" t="str">
        <f aca="false">TRIM(SUBSTITUTE(RIGHT(B473,FIND(I473,B473)+1),"_",""))</f>
        <v>eDNA</v>
      </c>
      <c r="K473" s="0" t="str">
        <f aca="false">IFERROR(VALUE(SUBSTITUTE(E473,".",",")),E473)</f>
        <v>No Ct</v>
      </c>
      <c r="L473" s="61" t="str">
        <f aca="false">IF(J473="PosK",SUMIFS(K:K,J:J,"PosK",H:H,H473),"")</f>
        <v/>
      </c>
      <c r="M473" s="61" t="str">
        <f aca="false">IF(J473="PosK",SUMIFS(K:K,J:J,"NegK",H:H,H473),"")</f>
        <v/>
      </c>
      <c r="N473" s="61" t="str">
        <f aca="false">IF(J473="PosK",SUMIFS(K:K,J:J,"eDNA",H:H,H473),"")</f>
        <v/>
      </c>
      <c r="P473" s="62"/>
      <c r="T473" s="63"/>
      <c r="W473" s="64"/>
    </row>
    <row r="474" customFormat="false" ht="14.25" hidden="false" customHeight="false" outlineLevel="0" collapsed="false">
      <c r="A474" s="0" t="s">
        <v>794</v>
      </c>
      <c r="B474" s="52" t="s">
        <v>960</v>
      </c>
      <c r="C474" s="52" t="s">
        <v>743</v>
      </c>
      <c r="D474" s="53" t="n">
        <v>0.1</v>
      </c>
      <c r="E474" s="53" t="n">
        <v>33.95</v>
      </c>
      <c r="F474" s="0" t="s">
        <v>1205</v>
      </c>
      <c r="G474" s="0" t="str">
        <f aca="false">LEFT(B474,2)</f>
        <v>07</v>
      </c>
      <c r="H474" s="0" t="str">
        <f aca="false">I474&amp;"_"&amp;G474&amp;"_"&amp;F474</f>
        <v>Springfroe_07_20180828_DL2018009_Aurehoej_SktAnnaeGym_koersel1</v>
      </c>
      <c r="I474" s="61" t="str">
        <f aca="false">MID(RIGHT(B474,LEN(B474)-3),1,FIND("_",RIGHT(B474,LEN(B474)-3))-1)</f>
        <v>Springfroe</v>
      </c>
      <c r="J474" s="61" t="str">
        <f aca="false">TRIM(SUBSTITUTE(RIGHT(B474,FIND(I474,B474)+1),"_",""))</f>
        <v>PosK</v>
      </c>
      <c r="K474" s="0" t="n">
        <f aca="false">IFERROR(VALUE(SUBSTITUTE(E474,".",",")),E474)</f>
        <v>33.95</v>
      </c>
      <c r="L474" s="61" t="n">
        <f aca="false">IF(J474="PosK",SUMIFS(K:K,J:J,"PosK",H:H,H474),"")</f>
        <v>33.95</v>
      </c>
      <c r="M474" s="61" t="n">
        <f aca="false">IF(J474="PosK",SUMIFS(K:K,J:J,"NegK",H:H,H474),"")</f>
        <v>0</v>
      </c>
      <c r="N474" s="61" t="n">
        <f aca="false">IF(J474="PosK",SUMIFS(K:K,J:J,"eDNA",H:H,H474),"")</f>
        <v>0</v>
      </c>
      <c r="P474" s="62" t="n">
        <f aca="false">IF(K476="No Ct",0,K476)</f>
        <v>0</v>
      </c>
      <c r="Q474" s="62" t="n">
        <f aca="false">IF(K477="No Ct",0,K477)</f>
        <v>0</v>
      </c>
      <c r="R474" s="0" t="str">
        <f aca="false">IF(AND(L474&gt;0,M474=0),"Valid","Invalid")</f>
        <v>Valid</v>
      </c>
      <c r="S474" s="0" t="str">
        <f aca="false">IF(OR(P474&gt;1,Q474&gt;1),"Present","Absent")</f>
        <v>Absent</v>
      </c>
      <c r="T474" s="63" t="str">
        <f aca="false">IF(OR(AND(P474&gt;1,P474&lt;41),AND(Q474&gt;1,Q474&lt;41)),"Ct&lt;41","Ct&gt;41")</f>
        <v>Ct&gt;41</v>
      </c>
      <c r="U474" s="0" t="str">
        <f aca="false">I474</f>
        <v>Springfroe</v>
      </c>
      <c r="V474" s="0" t="str">
        <f aca="false">MID(F474,10,9)</f>
        <v>DL2018009</v>
      </c>
      <c r="W474" s="64" t="str">
        <f aca="false">V474&amp;"_"&amp;U474&amp;"_"&amp;R474&amp;"_"&amp;S474&amp;"_"&amp;T474</f>
        <v>DL2018009_Springfroe_Valid_Absent_Ct&gt;41</v>
      </c>
    </row>
    <row r="475" customFormat="false" ht="14.25" hidden="false" customHeight="false" outlineLevel="0" collapsed="false">
      <c r="A475" s="0" t="s">
        <v>796</v>
      </c>
      <c r="B475" s="52" t="s">
        <v>961</v>
      </c>
      <c r="C475" s="52" t="s">
        <v>747</v>
      </c>
      <c r="D475" s="53" t="n">
        <v>0.1</v>
      </c>
      <c r="E475" s="53" t="s">
        <v>748</v>
      </c>
      <c r="F475" s="0" t="s">
        <v>1205</v>
      </c>
      <c r="G475" s="0" t="str">
        <f aca="false">LEFT(B475,2)</f>
        <v>07</v>
      </c>
      <c r="H475" s="0" t="str">
        <f aca="false">I475&amp;"_"&amp;G475&amp;"_"&amp;F475</f>
        <v>Springfroe_07_20180828_DL2018009_Aurehoej_SktAnnaeGym_koersel1</v>
      </c>
      <c r="I475" s="61" t="str">
        <f aca="false">MID(RIGHT(B475,LEN(B475)-3),1,FIND("_",RIGHT(B475,LEN(B475)-3))-1)</f>
        <v>Springfroe</v>
      </c>
      <c r="J475" s="61" t="str">
        <f aca="false">TRIM(SUBSTITUTE(RIGHT(B475,FIND(I475,B475)+1),"_",""))</f>
        <v>NegK</v>
      </c>
      <c r="K475" s="0" t="str">
        <f aca="false">IFERROR(VALUE(SUBSTITUTE(E475,".",",")),E475)</f>
        <v>No Ct</v>
      </c>
      <c r="L475" s="61" t="str">
        <f aca="false">IF(J475="PosK",SUMIFS(K:K,J:J,"PosK",H:H,H475),"")</f>
        <v/>
      </c>
      <c r="M475" s="61" t="str">
        <f aca="false">IF(J475="PosK",SUMIFS(K:K,J:J,"NegK",H:H,H475),"")</f>
        <v/>
      </c>
      <c r="N475" s="61" t="str">
        <f aca="false">IF(J475="PosK",SUMIFS(K:K,J:J,"eDNA",H:H,H475),"")</f>
        <v/>
      </c>
    </row>
    <row r="476" customFormat="false" ht="14.25" hidden="false" customHeight="false" outlineLevel="0" collapsed="false">
      <c r="A476" s="0" t="s">
        <v>798</v>
      </c>
      <c r="B476" s="52" t="s">
        <v>962</v>
      </c>
      <c r="C476" s="52" t="s">
        <v>751</v>
      </c>
      <c r="D476" s="53" t="n">
        <v>0.1</v>
      </c>
      <c r="E476" s="53" t="s">
        <v>748</v>
      </c>
      <c r="F476" s="0" t="s">
        <v>1205</v>
      </c>
      <c r="G476" s="0" t="str">
        <f aca="false">LEFT(B476,2)</f>
        <v>07</v>
      </c>
      <c r="H476" s="0" t="str">
        <f aca="false">I476&amp;"_"&amp;G476&amp;"_"&amp;F476</f>
        <v>Springfroe_07_20180828_DL2018009_Aurehoej_SktAnnaeGym_koersel1</v>
      </c>
      <c r="I476" s="61" t="str">
        <f aca="false">MID(RIGHT(B476,LEN(B476)-3),1,FIND("_",RIGHT(B476,LEN(B476)-3))-1)</f>
        <v>Springfroe</v>
      </c>
      <c r="J476" s="61" t="str">
        <f aca="false">TRIM(SUBSTITUTE(RIGHT(B476,FIND(I476,B476)+1),"_",""))</f>
        <v>eDNA</v>
      </c>
      <c r="K476" s="0" t="str">
        <f aca="false">IFERROR(VALUE(SUBSTITUTE(E476,".",",")),E476)</f>
        <v>No Ct</v>
      </c>
      <c r="L476" s="61" t="str">
        <f aca="false">IF(J476="PosK",SUMIFS(K:K,J:J,"PosK",H:H,H476),"")</f>
        <v/>
      </c>
      <c r="M476" s="61" t="str">
        <f aca="false">IF(J476="PosK",SUMIFS(K:K,J:J,"NegK",H:H,H476),"")</f>
        <v/>
      </c>
      <c r="N476" s="61" t="str">
        <f aca="false">IF(J476="PosK",SUMIFS(K:K,J:J,"eDNA",H:H,H476),"")</f>
        <v/>
      </c>
      <c r="Q476" s="62"/>
    </row>
    <row r="477" customFormat="false" ht="14.25" hidden="false" customHeight="false" outlineLevel="0" collapsed="false">
      <c r="A477" s="0" t="s">
        <v>800</v>
      </c>
      <c r="B477" s="52" t="s">
        <v>963</v>
      </c>
      <c r="C477" s="52" t="s">
        <v>751</v>
      </c>
      <c r="D477" s="53" t="n">
        <v>0.1</v>
      </c>
      <c r="E477" s="53" t="s">
        <v>748</v>
      </c>
      <c r="F477" s="0" t="s">
        <v>1205</v>
      </c>
      <c r="G477" s="0" t="str">
        <f aca="false">LEFT(B477,2)</f>
        <v>07</v>
      </c>
      <c r="H477" s="0" t="str">
        <f aca="false">I477&amp;"_"&amp;G477&amp;"_"&amp;F477</f>
        <v>Springfroe_07_20180828_DL2018009_Aurehoej_SktAnnaeGym_koersel1</v>
      </c>
      <c r="I477" s="61" t="str">
        <f aca="false">MID(RIGHT(B477,LEN(B477)-3),1,FIND("_",RIGHT(B477,LEN(B477)-3))-1)</f>
        <v>Springfroe</v>
      </c>
      <c r="J477" s="61" t="str">
        <f aca="false">TRIM(SUBSTITUTE(RIGHT(B477,FIND(I477,B477)+1),"_",""))</f>
        <v>eDNA</v>
      </c>
      <c r="K477" s="0" t="str">
        <f aca="false">IFERROR(VALUE(SUBSTITUTE(E477,".",",")),E477)</f>
        <v>No Ct</v>
      </c>
      <c r="L477" s="61" t="str">
        <f aca="false">IF(J477="PosK",SUMIFS(K:K,J:J,"PosK",H:H,H477),"")</f>
        <v/>
      </c>
      <c r="M477" s="61" t="str">
        <f aca="false">IF(J477="PosK",SUMIFS(K:K,J:J,"NegK",H:H,H477),"")</f>
        <v/>
      </c>
      <c r="N477" s="61" t="str">
        <f aca="false">IF(J477="PosK",SUMIFS(K:K,J:J,"eDNA",H:H,H477),"")</f>
        <v/>
      </c>
      <c r="P477" s="62"/>
      <c r="T477" s="63"/>
      <c r="W477" s="64"/>
    </row>
    <row r="478" customFormat="false" ht="14.25" hidden="false" customHeight="false" outlineLevel="0" collapsed="false">
      <c r="A478" s="0" t="s">
        <v>802</v>
      </c>
      <c r="B478" s="52" t="s">
        <v>964</v>
      </c>
      <c r="C478" s="52" t="s">
        <v>743</v>
      </c>
      <c r="D478" s="53" t="n">
        <v>0.1</v>
      </c>
      <c r="E478" s="53" t="n">
        <v>29.13</v>
      </c>
      <c r="F478" s="0" t="s">
        <v>1205</v>
      </c>
      <c r="G478" s="0" t="str">
        <f aca="false">LEFT(B478,2)</f>
        <v>08</v>
      </c>
      <c r="H478" s="0" t="str">
        <f aca="false">I478&amp;"_"&amp;G478&amp;"_"&amp;F478</f>
        <v>Klokkefroe_08_20180828_DL2018009_Aurehoej_SktAnnaeGym_koersel1</v>
      </c>
      <c r="I478" s="61" t="str">
        <f aca="false">MID(RIGHT(B478,LEN(B478)-3),1,FIND("_",RIGHT(B478,LEN(B478)-3))-1)</f>
        <v>Klokkefroe</v>
      </c>
      <c r="J478" s="61" t="str">
        <f aca="false">TRIM(SUBSTITUTE(RIGHT(B478,FIND(I478,B478)+1),"_",""))</f>
        <v>PosK</v>
      </c>
      <c r="K478" s="0" t="n">
        <f aca="false">IFERROR(VALUE(SUBSTITUTE(E478,".",",")),E478)</f>
        <v>29.13</v>
      </c>
      <c r="L478" s="61" t="n">
        <f aca="false">IF(J478="PosK",SUMIFS(K:K,J:J,"PosK",H:H,H478),"")</f>
        <v>29.13</v>
      </c>
      <c r="M478" s="61" t="n">
        <f aca="false">IF(J478="PosK",SUMIFS(K:K,J:J,"NegK",H:H,H478),"")</f>
        <v>0</v>
      </c>
      <c r="N478" s="61" t="n">
        <f aca="false">IF(J478="PosK",SUMIFS(K:K,J:J,"eDNA",H:H,H478),"")</f>
        <v>0</v>
      </c>
      <c r="P478" s="62" t="n">
        <f aca="false">IF(K480="No Ct",0,K480)</f>
        <v>0</v>
      </c>
      <c r="Q478" s="62" t="n">
        <f aca="false">IF(K481="No Ct",0,K481)</f>
        <v>0</v>
      </c>
      <c r="R478" s="0" t="str">
        <f aca="false">IF(AND(L478&gt;0,M478=0),"Valid","Invalid")</f>
        <v>Valid</v>
      </c>
      <c r="S478" s="0" t="str">
        <f aca="false">IF(OR(P478&gt;1,Q478&gt;1),"Present","Absent")</f>
        <v>Absent</v>
      </c>
      <c r="T478" s="63" t="str">
        <f aca="false">IF(OR(AND(P478&gt;1,P478&lt;41),AND(Q478&gt;1,Q478&lt;41)),"Ct&lt;41","Ct&gt;41")</f>
        <v>Ct&gt;41</v>
      </c>
      <c r="U478" s="0" t="str">
        <f aca="false">I478</f>
        <v>Klokkefroe</v>
      </c>
      <c r="V478" s="0" t="str">
        <f aca="false">MID(F478,10,9)</f>
        <v>DL2018009</v>
      </c>
      <c r="W478" s="64" t="str">
        <f aca="false">V478&amp;"_"&amp;U478&amp;"_"&amp;R478&amp;"_"&amp;S478&amp;"_"&amp;T478</f>
        <v>DL2018009_Klokkefroe_Valid_Absent_Ct&gt;41</v>
      </c>
    </row>
    <row r="479" customFormat="false" ht="14.25" hidden="false" customHeight="false" outlineLevel="0" collapsed="false">
      <c r="A479" s="0" t="s">
        <v>804</v>
      </c>
      <c r="B479" s="52" t="s">
        <v>965</v>
      </c>
      <c r="C479" s="52" t="s">
        <v>747</v>
      </c>
      <c r="D479" s="53" t="n">
        <v>0.1</v>
      </c>
      <c r="E479" s="53" t="s">
        <v>748</v>
      </c>
      <c r="F479" s="0" t="s">
        <v>1205</v>
      </c>
      <c r="G479" s="0" t="str">
        <f aca="false">LEFT(B479,2)</f>
        <v>08</v>
      </c>
      <c r="H479" s="0" t="str">
        <f aca="false">I479&amp;"_"&amp;G479&amp;"_"&amp;F479</f>
        <v>Klokkefroe_08_20180828_DL2018009_Aurehoej_SktAnnaeGym_koersel1</v>
      </c>
      <c r="I479" s="61" t="str">
        <f aca="false">MID(RIGHT(B479,LEN(B479)-3),1,FIND("_",RIGHT(B479,LEN(B479)-3))-1)</f>
        <v>Klokkefroe</v>
      </c>
      <c r="J479" s="61" t="str">
        <f aca="false">TRIM(SUBSTITUTE(RIGHT(B479,FIND(I479,B479)+1),"_",""))</f>
        <v>NegK</v>
      </c>
      <c r="K479" s="0" t="str">
        <f aca="false">IFERROR(VALUE(SUBSTITUTE(E479,".",",")),E479)</f>
        <v>No Ct</v>
      </c>
      <c r="L479" s="61" t="str">
        <f aca="false">IF(J479="PosK",SUMIFS(K:K,J:J,"PosK",H:H,H479),"")</f>
        <v/>
      </c>
      <c r="M479" s="61" t="str">
        <f aca="false">IF(J479="PosK",SUMIFS(K:K,J:J,"NegK",H:H,H479),"")</f>
        <v/>
      </c>
      <c r="N479" s="61" t="str">
        <f aca="false">IF(J479="PosK",SUMIFS(K:K,J:J,"eDNA",H:H,H479),"")</f>
        <v/>
      </c>
    </row>
    <row r="480" customFormat="false" ht="14.25" hidden="false" customHeight="false" outlineLevel="0" collapsed="false">
      <c r="A480" s="0" t="s">
        <v>806</v>
      </c>
      <c r="B480" s="52" t="s">
        <v>966</v>
      </c>
      <c r="C480" s="52" t="s">
        <v>751</v>
      </c>
      <c r="D480" s="53" t="n">
        <v>0.1</v>
      </c>
      <c r="E480" s="53" t="s">
        <v>748</v>
      </c>
      <c r="F480" s="0" t="s">
        <v>1205</v>
      </c>
      <c r="G480" s="0" t="str">
        <f aca="false">LEFT(B480,2)</f>
        <v>08</v>
      </c>
      <c r="H480" s="0" t="str">
        <f aca="false">I480&amp;"_"&amp;G480&amp;"_"&amp;F480</f>
        <v>Klokkefroe_08_20180828_DL2018009_Aurehoej_SktAnnaeGym_koersel1</v>
      </c>
      <c r="I480" s="61" t="str">
        <f aca="false">MID(RIGHT(B480,LEN(B480)-3),1,FIND("_",RIGHT(B480,LEN(B480)-3))-1)</f>
        <v>Klokkefroe</v>
      </c>
      <c r="J480" s="61" t="str">
        <f aca="false">TRIM(SUBSTITUTE(RIGHT(B480,FIND(I480,B480)+1),"_",""))</f>
        <v>eDNA</v>
      </c>
      <c r="K480" s="0" t="str">
        <f aca="false">IFERROR(VALUE(SUBSTITUTE(E480,".",",")),E480)</f>
        <v>No Ct</v>
      </c>
      <c r="L480" s="61" t="str">
        <f aca="false">IF(J480="PosK",SUMIFS(K:K,J:J,"PosK",H:H,H480),"")</f>
        <v/>
      </c>
      <c r="M480" s="61" t="str">
        <f aca="false">IF(J480="PosK",SUMIFS(K:K,J:J,"NegK",H:H,H480),"")</f>
        <v/>
      </c>
      <c r="N480" s="61" t="str">
        <f aca="false">IF(J480="PosK",SUMIFS(K:K,J:J,"eDNA",H:H,H480),"")</f>
        <v/>
      </c>
      <c r="Q480" s="62"/>
    </row>
    <row r="481" customFormat="false" ht="14.25" hidden="false" customHeight="false" outlineLevel="0" collapsed="false">
      <c r="A481" s="0" t="s">
        <v>808</v>
      </c>
      <c r="B481" s="52" t="s">
        <v>967</v>
      </c>
      <c r="C481" s="52" t="s">
        <v>751</v>
      </c>
      <c r="D481" s="53" t="n">
        <v>0.1</v>
      </c>
      <c r="E481" s="53" t="s">
        <v>748</v>
      </c>
      <c r="F481" s="0" t="s">
        <v>1205</v>
      </c>
      <c r="G481" s="0" t="str">
        <f aca="false">LEFT(B481,2)</f>
        <v>08</v>
      </c>
      <c r="H481" s="0" t="str">
        <f aca="false">I481&amp;"_"&amp;G481&amp;"_"&amp;F481</f>
        <v>Klokkefroe_08_20180828_DL2018009_Aurehoej_SktAnnaeGym_koersel1</v>
      </c>
      <c r="I481" s="61" t="str">
        <f aca="false">MID(RIGHT(B481,LEN(B481)-3),1,FIND("_",RIGHT(B481,LEN(B481)-3))-1)</f>
        <v>Klokkefroe</v>
      </c>
      <c r="J481" s="61" t="str">
        <f aca="false">TRIM(SUBSTITUTE(RIGHT(B481,FIND(I481,B481)+1),"_",""))</f>
        <v>eDNA</v>
      </c>
      <c r="K481" s="0" t="str">
        <f aca="false">IFERROR(VALUE(SUBSTITUTE(E481,".",",")),E481)</f>
        <v>No Ct</v>
      </c>
      <c r="L481" s="61" t="str">
        <f aca="false">IF(J481="PosK",SUMIFS(K:K,J:J,"PosK",H:H,H481),"")</f>
        <v/>
      </c>
      <c r="M481" s="61" t="str">
        <f aca="false">IF(J481="PosK",SUMIFS(K:K,J:J,"NegK",H:H,H481),"")</f>
        <v/>
      </c>
      <c r="N481" s="61" t="str">
        <f aca="false">IF(J481="PosK",SUMIFS(K:K,J:J,"eDNA",H:H,H481),"")</f>
        <v/>
      </c>
      <c r="P481" s="62"/>
      <c r="T481" s="63"/>
      <c r="W481" s="64"/>
    </row>
    <row r="482" customFormat="false" ht="14.25" hidden="false" customHeight="false" outlineLevel="0" collapsed="false">
      <c r="A482" s="0" t="s">
        <v>810</v>
      </c>
      <c r="B482" s="52" t="s">
        <v>968</v>
      </c>
      <c r="C482" s="52" t="s">
        <v>743</v>
      </c>
      <c r="D482" s="53" t="n">
        <v>0.1</v>
      </c>
      <c r="E482" s="53" t="n">
        <v>19.87</v>
      </c>
      <c r="F482" s="0" t="s">
        <v>1205</v>
      </c>
      <c r="G482" s="0" t="str">
        <f aca="false">LEFT(B482,2)</f>
        <v>09</v>
      </c>
      <c r="H482" s="0" t="str">
        <f aca="false">I482&amp;"_"&amp;G482&amp;"_"&amp;F482</f>
        <v>Skrubtudse_09_20180828_DL2018009_Aurehoej_SktAnnaeGym_koersel1</v>
      </c>
      <c r="I482" s="61" t="str">
        <f aca="false">MID(RIGHT(B482,LEN(B482)-3),1,FIND("_",RIGHT(B482,LEN(B482)-3))-1)</f>
        <v>Skrubtudse</v>
      </c>
      <c r="J482" s="61" t="str">
        <f aca="false">TRIM(SUBSTITUTE(RIGHT(B482,FIND(I482,B482)+1),"_",""))</f>
        <v>PosK</v>
      </c>
      <c r="K482" s="0" t="n">
        <f aca="false">IFERROR(VALUE(SUBSTITUTE(E482,".",",")),E482)</f>
        <v>19.87</v>
      </c>
      <c r="L482" s="61" t="n">
        <f aca="false">IF(J482="PosK",SUMIFS(K:K,J:J,"PosK",H:H,H482),"")</f>
        <v>19.87</v>
      </c>
      <c r="M482" s="61" t="n">
        <f aca="false">IF(J482="PosK",SUMIFS(K:K,J:J,"NegK",H:H,H482),"")</f>
        <v>0</v>
      </c>
      <c r="N482" s="61" t="n">
        <f aca="false">IF(J482="PosK",SUMIFS(K:K,J:J,"eDNA",H:H,H482),"")</f>
        <v>0</v>
      </c>
      <c r="P482" s="62" t="n">
        <f aca="false">IF(K484="No Ct",0,K484)</f>
        <v>0</v>
      </c>
      <c r="Q482" s="62" t="n">
        <f aca="false">IF(K485="No Ct",0,K485)</f>
        <v>0</v>
      </c>
      <c r="R482" s="0" t="str">
        <f aca="false">IF(AND(L482&gt;0,M482=0),"Valid","Invalid")</f>
        <v>Valid</v>
      </c>
      <c r="S482" s="0" t="str">
        <f aca="false">IF(OR(P482&gt;1,Q482&gt;1),"Present","Absent")</f>
        <v>Absent</v>
      </c>
      <c r="T482" s="63" t="str">
        <f aca="false">IF(OR(AND(P482&gt;1,P482&lt;41),AND(Q482&gt;1,Q482&lt;41)),"Ct&lt;41","Ct&gt;41")</f>
        <v>Ct&gt;41</v>
      </c>
      <c r="U482" s="0" t="str">
        <f aca="false">I482</f>
        <v>Skrubtudse</v>
      </c>
      <c r="V482" s="0" t="str">
        <f aca="false">MID(F482,10,9)</f>
        <v>DL2018009</v>
      </c>
      <c r="W482" s="64" t="str">
        <f aca="false">V482&amp;"_"&amp;U482&amp;"_"&amp;R482&amp;"_"&amp;S482&amp;"_"&amp;T482</f>
        <v>DL2018009_Skrubtudse_Valid_Absent_Ct&gt;41</v>
      </c>
    </row>
    <row r="483" customFormat="false" ht="14.25" hidden="false" customHeight="false" outlineLevel="0" collapsed="false">
      <c r="A483" s="0" t="s">
        <v>812</v>
      </c>
      <c r="B483" s="52" t="s">
        <v>969</v>
      </c>
      <c r="C483" s="52" t="s">
        <v>747</v>
      </c>
      <c r="D483" s="53" t="n">
        <v>0.1</v>
      </c>
      <c r="E483" s="53" t="s">
        <v>748</v>
      </c>
      <c r="F483" s="0" t="s">
        <v>1205</v>
      </c>
      <c r="G483" s="0" t="str">
        <f aca="false">LEFT(B483,2)</f>
        <v>09</v>
      </c>
      <c r="H483" s="0" t="str">
        <f aca="false">I483&amp;"_"&amp;G483&amp;"_"&amp;F483</f>
        <v>Skrubtudse_09_20180828_DL2018009_Aurehoej_SktAnnaeGym_koersel1</v>
      </c>
      <c r="I483" s="61" t="str">
        <f aca="false">MID(RIGHT(B483,LEN(B483)-3),1,FIND("_",RIGHT(B483,LEN(B483)-3))-1)</f>
        <v>Skrubtudse</v>
      </c>
      <c r="J483" s="61" t="str">
        <f aca="false">TRIM(SUBSTITUTE(RIGHT(B483,FIND(I483,B483)+1),"_",""))</f>
        <v>NegK</v>
      </c>
      <c r="K483" s="0" t="str">
        <f aca="false">IFERROR(VALUE(SUBSTITUTE(E483,".",",")),E483)</f>
        <v>No Ct</v>
      </c>
      <c r="L483" s="61" t="str">
        <f aca="false">IF(J483="PosK",SUMIFS(K:K,J:J,"PosK",H:H,H483),"")</f>
        <v/>
      </c>
      <c r="M483" s="61" t="str">
        <f aca="false">IF(J483="PosK",SUMIFS(K:K,J:J,"NegK",H:H,H483),"")</f>
        <v/>
      </c>
      <c r="N483" s="61" t="str">
        <f aca="false">IF(J483="PosK",SUMIFS(K:K,J:J,"eDNA",H:H,H483),"")</f>
        <v/>
      </c>
    </row>
    <row r="484" customFormat="false" ht="14.25" hidden="false" customHeight="false" outlineLevel="0" collapsed="false">
      <c r="A484" s="0" t="s">
        <v>814</v>
      </c>
      <c r="B484" s="52" t="s">
        <v>970</v>
      </c>
      <c r="C484" s="52" t="s">
        <v>751</v>
      </c>
      <c r="D484" s="53" t="n">
        <v>0.1</v>
      </c>
      <c r="E484" s="53" t="s">
        <v>748</v>
      </c>
      <c r="F484" s="0" t="s">
        <v>1205</v>
      </c>
      <c r="G484" s="0" t="str">
        <f aca="false">LEFT(B484,2)</f>
        <v>09</v>
      </c>
      <c r="H484" s="0" t="str">
        <f aca="false">I484&amp;"_"&amp;G484&amp;"_"&amp;F484</f>
        <v>Skrubtudse_09_20180828_DL2018009_Aurehoej_SktAnnaeGym_koersel1</v>
      </c>
      <c r="I484" s="61" t="str">
        <f aca="false">MID(RIGHT(B484,LEN(B484)-3),1,FIND("_",RIGHT(B484,LEN(B484)-3))-1)</f>
        <v>Skrubtudse</v>
      </c>
      <c r="J484" s="61" t="str">
        <f aca="false">TRIM(SUBSTITUTE(RIGHT(B484,FIND(I484,B484)+1),"_",""))</f>
        <v>eDNA</v>
      </c>
      <c r="K484" s="0" t="str">
        <f aca="false">IFERROR(VALUE(SUBSTITUTE(E484,".",",")),E484)</f>
        <v>No Ct</v>
      </c>
      <c r="L484" s="61" t="str">
        <f aca="false">IF(J484="PosK",SUMIFS(K:K,J:J,"PosK",H:H,H484),"")</f>
        <v/>
      </c>
      <c r="M484" s="61" t="str">
        <f aca="false">IF(J484="PosK",SUMIFS(K:K,J:J,"NegK",H:H,H484),"")</f>
        <v/>
      </c>
      <c r="N484" s="61" t="str">
        <f aca="false">IF(J484="PosK",SUMIFS(K:K,J:J,"eDNA",H:H,H484),"")</f>
        <v/>
      </c>
      <c r="Q484" s="62"/>
    </row>
    <row r="485" customFormat="false" ht="14.25" hidden="false" customHeight="false" outlineLevel="0" collapsed="false">
      <c r="A485" s="0" t="s">
        <v>816</v>
      </c>
      <c r="B485" s="52" t="s">
        <v>971</v>
      </c>
      <c r="C485" s="52" t="s">
        <v>751</v>
      </c>
      <c r="D485" s="53" t="n">
        <v>0.1</v>
      </c>
      <c r="E485" s="53" t="s">
        <v>748</v>
      </c>
      <c r="F485" s="0" t="s">
        <v>1205</v>
      </c>
      <c r="G485" s="0" t="str">
        <f aca="false">LEFT(B485,2)</f>
        <v>09</v>
      </c>
      <c r="H485" s="0" t="str">
        <f aca="false">I485&amp;"_"&amp;G485&amp;"_"&amp;F485</f>
        <v>Skrubtudse_09_20180828_DL2018009_Aurehoej_SktAnnaeGym_koersel1</v>
      </c>
      <c r="I485" s="61" t="str">
        <f aca="false">MID(RIGHT(B485,LEN(B485)-3),1,FIND("_",RIGHT(B485,LEN(B485)-3))-1)</f>
        <v>Skrubtudse</v>
      </c>
      <c r="J485" s="61" t="str">
        <f aca="false">TRIM(SUBSTITUTE(RIGHT(B485,FIND(I485,B485)+1),"_",""))</f>
        <v>eDNA</v>
      </c>
      <c r="K485" s="0" t="str">
        <f aca="false">IFERROR(VALUE(SUBSTITUTE(E485,".",",")),E485)</f>
        <v>No Ct</v>
      </c>
      <c r="L485" s="61" t="str">
        <f aca="false">IF(J485="PosK",SUMIFS(K:K,J:J,"PosK",H:H,H485),"")</f>
        <v/>
      </c>
      <c r="M485" s="61" t="str">
        <f aca="false">IF(J485="PosK",SUMIFS(K:K,J:J,"NegK",H:H,H485),"")</f>
        <v/>
      </c>
      <c r="N485" s="61" t="str">
        <f aca="false">IF(J485="PosK",SUMIFS(K:K,J:J,"eDNA",H:H,H485),"")</f>
        <v/>
      </c>
      <c r="P485" s="62"/>
      <c r="T485" s="63"/>
      <c r="W485" s="64"/>
    </row>
    <row r="486" customFormat="false" ht="14.25" hidden="false" customHeight="false" outlineLevel="0" collapsed="false">
      <c r="A486" s="0" t="s">
        <v>818</v>
      </c>
      <c r="B486" s="52" t="s">
        <v>972</v>
      </c>
      <c r="C486" s="52" t="s">
        <v>743</v>
      </c>
      <c r="D486" s="53" t="n">
        <v>0.1</v>
      </c>
      <c r="E486" s="53" t="n">
        <v>22.8</v>
      </c>
      <c r="F486" s="0" t="s">
        <v>1205</v>
      </c>
      <c r="G486" s="0" t="str">
        <f aca="false">LEFT(B486,2)</f>
        <v>10</v>
      </c>
      <c r="H486" s="0" t="str">
        <f aca="false">I486&amp;"_"&amp;G486&amp;"_"&amp;F486</f>
        <v>Skrubtudse_10_20180828_DL2018009_Aurehoej_SktAnnaeGym_koersel1</v>
      </c>
      <c r="I486" s="61" t="str">
        <f aca="false">MID(RIGHT(B486,LEN(B486)-3),1,FIND("_",RIGHT(B486,LEN(B486)-3))-1)</f>
        <v>Skrubtudse</v>
      </c>
      <c r="J486" s="61" t="str">
        <f aca="false">TRIM(SUBSTITUTE(RIGHT(B486,FIND(I486,B486)+1),"_",""))</f>
        <v>PosK</v>
      </c>
      <c r="K486" s="0" t="n">
        <f aca="false">IFERROR(VALUE(SUBSTITUTE(E486,".",",")),E486)</f>
        <v>22.8</v>
      </c>
      <c r="L486" s="61" t="n">
        <f aca="false">IF(J486="PosK",SUMIFS(K:K,J:J,"PosK",H:H,H486),"")</f>
        <v>22.8</v>
      </c>
      <c r="M486" s="61" t="n">
        <f aca="false">IF(J486="PosK",SUMIFS(K:K,J:J,"NegK",H:H,H486),"")</f>
        <v>0</v>
      </c>
      <c r="N486" s="61" t="n">
        <f aca="false">IF(J486="PosK",SUMIFS(K:K,J:J,"eDNA",H:H,H486),"")</f>
        <v>0</v>
      </c>
      <c r="P486" s="62" t="n">
        <f aca="false">IF(K488="No Ct",0,K488)</f>
        <v>0</v>
      </c>
      <c r="Q486" s="62" t="n">
        <f aca="false">IF(K489="No Ct",0,K489)</f>
        <v>0</v>
      </c>
      <c r="R486" s="0" t="str">
        <f aca="false">IF(AND(L486&gt;0,M486=0),"Valid","Invalid")</f>
        <v>Valid</v>
      </c>
      <c r="S486" s="0" t="str">
        <f aca="false">IF(OR(P486&gt;1,Q486&gt;1),"Present","Absent")</f>
        <v>Absent</v>
      </c>
      <c r="T486" s="63" t="str">
        <f aca="false">IF(OR(AND(P486&gt;1,P486&lt;41),AND(Q486&gt;1,Q486&lt;41)),"Ct&lt;41","Ct&gt;41")</f>
        <v>Ct&gt;41</v>
      </c>
      <c r="U486" s="0" t="str">
        <f aca="false">I486</f>
        <v>Skrubtudse</v>
      </c>
      <c r="V486" s="0" t="str">
        <f aca="false">MID(F486,10,9)</f>
        <v>DL2018009</v>
      </c>
      <c r="W486" s="64" t="str">
        <f aca="false">V486&amp;"_"&amp;U486&amp;"_"&amp;R486&amp;"_"&amp;S486&amp;"_"&amp;T486</f>
        <v>DL2018009_Skrubtudse_Valid_Absent_Ct&gt;41</v>
      </c>
    </row>
    <row r="487" customFormat="false" ht="14.25" hidden="false" customHeight="false" outlineLevel="0" collapsed="false">
      <c r="A487" s="0" t="s">
        <v>820</v>
      </c>
      <c r="B487" s="52" t="s">
        <v>973</v>
      </c>
      <c r="C487" s="52" t="s">
        <v>747</v>
      </c>
      <c r="D487" s="53" t="n">
        <v>0.1</v>
      </c>
      <c r="E487" s="53" t="s">
        <v>748</v>
      </c>
      <c r="F487" s="0" t="s">
        <v>1205</v>
      </c>
      <c r="G487" s="0" t="str">
        <f aca="false">LEFT(B487,2)</f>
        <v>10</v>
      </c>
      <c r="H487" s="0" t="str">
        <f aca="false">I487&amp;"_"&amp;G487&amp;"_"&amp;F487</f>
        <v>Skrubtudse_10_20180828_DL2018009_Aurehoej_SktAnnaeGym_koersel1</v>
      </c>
      <c r="I487" s="61" t="str">
        <f aca="false">MID(RIGHT(B487,LEN(B487)-3),1,FIND("_",RIGHT(B487,LEN(B487)-3))-1)</f>
        <v>Skrubtudse</v>
      </c>
      <c r="J487" s="61" t="str">
        <f aca="false">TRIM(SUBSTITUTE(RIGHT(B487,FIND(I487,B487)+1),"_",""))</f>
        <v>NegK</v>
      </c>
      <c r="K487" s="0" t="str">
        <f aca="false">IFERROR(VALUE(SUBSTITUTE(E487,".",",")),E487)</f>
        <v>No Ct</v>
      </c>
      <c r="L487" s="61" t="str">
        <f aca="false">IF(J487="PosK",SUMIFS(K:K,J:J,"PosK",H:H,H487),"")</f>
        <v/>
      </c>
      <c r="M487" s="61" t="str">
        <f aca="false">IF(J487="PosK",SUMIFS(K:K,J:J,"NegK",H:H,H487),"")</f>
        <v/>
      </c>
      <c r="N487" s="61" t="str">
        <f aca="false">IF(J487="PosK",SUMIFS(K:K,J:J,"eDNA",H:H,H487),"")</f>
        <v/>
      </c>
    </row>
    <row r="488" customFormat="false" ht="14.25" hidden="false" customHeight="false" outlineLevel="0" collapsed="false">
      <c r="A488" s="0" t="s">
        <v>822</v>
      </c>
      <c r="B488" s="52" t="s">
        <v>974</v>
      </c>
      <c r="C488" s="52" t="s">
        <v>751</v>
      </c>
      <c r="D488" s="53" t="n">
        <v>0.1</v>
      </c>
      <c r="E488" s="53" t="s">
        <v>748</v>
      </c>
      <c r="F488" s="0" t="s">
        <v>1205</v>
      </c>
      <c r="G488" s="0" t="str">
        <f aca="false">LEFT(B488,2)</f>
        <v>10</v>
      </c>
      <c r="H488" s="0" t="str">
        <f aca="false">I488&amp;"_"&amp;G488&amp;"_"&amp;F488</f>
        <v>Skrubtudse_10_20180828_DL2018009_Aurehoej_SktAnnaeGym_koersel1</v>
      </c>
      <c r="I488" s="61" t="str">
        <f aca="false">MID(RIGHT(B488,LEN(B488)-3),1,FIND("_",RIGHT(B488,LEN(B488)-3))-1)</f>
        <v>Skrubtudse</v>
      </c>
      <c r="J488" s="61" t="str">
        <f aca="false">TRIM(SUBSTITUTE(RIGHT(B488,FIND(I488,B488)+1),"_",""))</f>
        <v>eDNA</v>
      </c>
      <c r="K488" s="0" t="str">
        <f aca="false">IFERROR(VALUE(SUBSTITUTE(E488,".",",")),E488)</f>
        <v>No Ct</v>
      </c>
      <c r="L488" s="61" t="str">
        <f aca="false">IF(J488="PosK",SUMIFS(K:K,J:J,"PosK",H:H,H488),"")</f>
        <v/>
      </c>
      <c r="M488" s="61" t="str">
        <f aca="false">IF(J488="PosK",SUMIFS(K:K,J:J,"NegK",H:H,H488),"")</f>
        <v/>
      </c>
      <c r="N488" s="61" t="str">
        <f aca="false">IF(J488="PosK",SUMIFS(K:K,J:J,"eDNA",H:H,H488),"")</f>
        <v/>
      </c>
      <c r="Q488" s="62"/>
    </row>
    <row r="489" customFormat="false" ht="14.25" hidden="false" customHeight="false" outlineLevel="0" collapsed="false">
      <c r="A489" s="0" t="s">
        <v>824</v>
      </c>
      <c r="B489" s="52" t="s">
        <v>975</v>
      </c>
      <c r="C489" s="52" t="s">
        <v>751</v>
      </c>
      <c r="D489" s="53" t="n">
        <v>0.1</v>
      </c>
      <c r="E489" s="53" t="s">
        <v>748</v>
      </c>
      <c r="F489" s="0" t="s">
        <v>1205</v>
      </c>
      <c r="G489" s="0" t="str">
        <f aca="false">LEFT(B489,2)</f>
        <v>10</v>
      </c>
      <c r="H489" s="0" t="str">
        <f aca="false">I489&amp;"_"&amp;G489&amp;"_"&amp;F489</f>
        <v>Skrubtudse_10_20180828_DL2018009_Aurehoej_SktAnnaeGym_koersel1</v>
      </c>
      <c r="I489" s="61" t="str">
        <f aca="false">MID(RIGHT(B489,LEN(B489)-3),1,FIND("_",RIGHT(B489,LEN(B489)-3))-1)</f>
        <v>Skrubtudse</v>
      </c>
      <c r="J489" s="61" t="str">
        <f aca="false">TRIM(SUBSTITUTE(RIGHT(B489,FIND(I489,B489)+1),"_",""))</f>
        <v>eDNA</v>
      </c>
      <c r="K489" s="0" t="str">
        <f aca="false">IFERROR(VALUE(SUBSTITUTE(E489,".",",")),E489)</f>
        <v>No Ct</v>
      </c>
      <c r="L489" s="61" t="str">
        <f aca="false">IF(J489="PosK",SUMIFS(K:K,J:J,"PosK",H:H,H489),"")</f>
        <v/>
      </c>
      <c r="M489" s="61" t="str">
        <f aca="false">IF(J489="PosK",SUMIFS(K:K,J:J,"NegK",H:H,H489),"")</f>
        <v/>
      </c>
      <c r="N489" s="61" t="str">
        <f aca="false">IF(J489="PosK",SUMIFS(K:K,J:J,"eDNA",H:H,H489),"")</f>
        <v/>
      </c>
      <c r="P489" s="62"/>
      <c r="T489" s="63"/>
      <c r="W489" s="64"/>
    </row>
    <row r="490" customFormat="false" ht="14.25" hidden="false" customHeight="false" outlineLevel="0" collapsed="false">
      <c r="A490" s="0" t="s">
        <v>826</v>
      </c>
      <c r="B490" s="52" t="s">
        <v>976</v>
      </c>
      <c r="C490" s="52" t="s">
        <v>743</v>
      </c>
      <c r="D490" s="53" t="n">
        <v>0.1</v>
      </c>
      <c r="E490" s="53" t="n">
        <v>22.46</v>
      </c>
      <c r="F490" s="0" t="s">
        <v>1205</v>
      </c>
      <c r="G490" s="0" t="str">
        <f aca="false">LEFT(B490,2)</f>
        <v>11</v>
      </c>
      <c r="H490" s="0" t="str">
        <f aca="false">I490&amp;"_"&amp;G490&amp;"_"&amp;F490</f>
        <v>Bjergsalamander_11_20180828_DL2018009_Aurehoej_SktAnnaeGym_koersel1</v>
      </c>
      <c r="I490" s="61" t="str">
        <f aca="false">MID(RIGHT(B490,LEN(B490)-3),1,FIND("_",RIGHT(B490,LEN(B490)-3))-1)</f>
        <v>Bjergsalamander</v>
      </c>
      <c r="J490" s="61" t="str">
        <f aca="false">TRIM(SUBSTITUTE(RIGHT(B490,FIND(I490,B490)+1),"_",""))</f>
        <v>PosK</v>
      </c>
      <c r="K490" s="0" t="n">
        <f aca="false">IFERROR(VALUE(SUBSTITUTE(E490,".",",")),E490)</f>
        <v>22.46</v>
      </c>
      <c r="L490" s="61" t="n">
        <f aca="false">IF(J490="PosK",SUMIFS(K:K,J:J,"PosK",H:H,H490),"")</f>
        <v>22.46</v>
      </c>
      <c r="M490" s="61" t="n">
        <f aca="false">IF(J490="PosK",SUMIFS(K:K,J:J,"NegK",H:H,H490),"")</f>
        <v>0</v>
      </c>
      <c r="N490" s="61" t="n">
        <f aca="false">IF(J490="PosK",SUMIFS(K:K,J:J,"eDNA",H:H,H490),"")</f>
        <v>0</v>
      </c>
      <c r="P490" s="62" t="n">
        <f aca="false">IF(K492="No Ct",0,K492)</f>
        <v>0</v>
      </c>
      <c r="Q490" s="62" t="n">
        <f aca="false">IF(K493="No Ct",0,K493)</f>
        <v>0</v>
      </c>
      <c r="R490" s="0" t="str">
        <f aca="false">IF(AND(L490&gt;0,M490=0),"Valid","Invalid")</f>
        <v>Valid</v>
      </c>
      <c r="S490" s="0" t="str">
        <f aca="false">IF(OR(P490&gt;1,Q490&gt;1),"Present","Absent")</f>
        <v>Absent</v>
      </c>
      <c r="T490" s="63" t="str">
        <f aca="false">IF(OR(AND(P490&gt;1,P490&lt;41),AND(Q490&gt;1,Q490&lt;41)),"Ct&lt;41","Ct&gt;41")</f>
        <v>Ct&gt;41</v>
      </c>
      <c r="U490" s="0" t="str">
        <f aca="false">I490</f>
        <v>Bjergsalamander</v>
      </c>
      <c r="V490" s="0" t="str">
        <f aca="false">MID(F490,10,9)</f>
        <v>DL2018009</v>
      </c>
      <c r="W490" s="64" t="str">
        <f aca="false">V490&amp;"_"&amp;U490&amp;"_"&amp;R490&amp;"_"&amp;S490&amp;"_"&amp;T490</f>
        <v>DL2018009_Bjergsalamander_Valid_Absent_Ct&gt;41</v>
      </c>
    </row>
    <row r="491" customFormat="false" ht="14.25" hidden="false" customHeight="false" outlineLevel="0" collapsed="false">
      <c r="A491" s="0" t="s">
        <v>828</v>
      </c>
      <c r="B491" s="52" t="s">
        <v>977</v>
      </c>
      <c r="C491" s="52" t="s">
        <v>747</v>
      </c>
      <c r="D491" s="53" t="n">
        <v>0.1</v>
      </c>
      <c r="E491" s="53" t="s">
        <v>748</v>
      </c>
      <c r="F491" s="0" t="s">
        <v>1205</v>
      </c>
      <c r="G491" s="0" t="str">
        <f aca="false">LEFT(B491,2)</f>
        <v>11</v>
      </c>
      <c r="H491" s="0" t="str">
        <f aca="false">I491&amp;"_"&amp;G491&amp;"_"&amp;F491</f>
        <v>Bjergsalamander_11_20180828_DL2018009_Aurehoej_SktAnnaeGym_koersel1</v>
      </c>
      <c r="I491" s="61" t="str">
        <f aca="false">MID(RIGHT(B491,LEN(B491)-3),1,FIND("_",RIGHT(B491,LEN(B491)-3))-1)</f>
        <v>Bjergsalamander</v>
      </c>
      <c r="J491" s="61" t="str">
        <f aca="false">TRIM(SUBSTITUTE(RIGHT(B491,FIND(I491,B491)+1),"_",""))</f>
        <v>NegK</v>
      </c>
      <c r="K491" s="0" t="str">
        <f aca="false">IFERROR(VALUE(SUBSTITUTE(E491,".",",")),E491)</f>
        <v>No Ct</v>
      </c>
      <c r="L491" s="61" t="str">
        <f aca="false">IF(J491="PosK",SUMIFS(K:K,J:J,"PosK",H:H,H491),"")</f>
        <v/>
      </c>
      <c r="M491" s="61" t="str">
        <f aca="false">IF(J491="PosK",SUMIFS(K:K,J:J,"NegK",H:H,H491),"")</f>
        <v/>
      </c>
      <c r="N491" s="61" t="str">
        <f aca="false">IF(J491="PosK",SUMIFS(K:K,J:J,"eDNA",H:H,H491),"")</f>
        <v/>
      </c>
    </row>
    <row r="492" customFormat="false" ht="14.25" hidden="false" customHeight="false" outlineLevel="0" collapsed="false">
      <c r="A492" s="0" t="s">
        <v>830</v>
      </c>
      <c r="B492" s="52" t="s">
        <v>978</v>
      </c>
      <c r="C492" s="52" t="s">
        <v>751</v>
      </c>
      <c r="D492" s="53" t="n">
        <v>0.1</v>
      </c>
      <c r="E492" s="53" t="s">
        <v>748</v>
      </c>
      <c r="F492" s="0" t="s">
        <v>1205</v>
      </c>
      <c r="G492" s="0" t="str">
        <f aca="false">LEFT(B492,2)</f>
        <v>11</v>
      </c>
      <c r="H492" s="0" t="str">
        <f aca="false">I492&amp;"_"&amp;G492&amp;"_"&amp;F492</f>
        <v>Bjergsalamander_11_20180828_DL2018009_Aurehoej_SktAnnaeGym_koersel1</v>
      </c>
      <c r="I492" s="61" t="str">
        <f aca="false">MID(RIGHT(B492,LEN(B492)-3),1,FIND("_",RIGHT(B492,LEN(B492)-3))-1)</f>
        <v>Bjergsalamander</v>
      </c>
      <c r="J492" s="61" t="str">
        <f aca="false">TRIM(SUBSTITUTE(RIGHT(B492,FIND(I492,B492)+1),"_",""))</f>
        <v>eDNA</v>
      </c>
      <c r="K492" s="0" t="str">
        <f aca="false">IFERROR(VALUE(SUBSTITUTE(E492,".",",")),E492)</f>
        <v>No Ct</v>
      </c>
      <c r="L492" s="61" t="str">
        <f aca="false">IF(J492="PosK",SUMIFS(K:K,J:J,"PosK",H:H,H492),"")</f>
        <v/>
      </c>
      <c r="M492" s="61" t="str">
        <f aca="false">IF(J492="PosK",SUMIFS(K:K,J:J,"NegK",H:H,H492),"")</f>
        <v/>
      </c>
      <c r="N492" s="61" t="str">
        <f aca="false">IF(J492="PosK",SUMIFS(K:K,J:J,"eDNA",H:H,H492),"")</f>
        <v/>
      </c>
      <c r="Q492" s="62"/>
    </row>
    <row r="493" customFormat="false" ht="14.25" hidden="false" customHeight="false" outlineLevel="0" collapsed="false">
      <c r="A493" s="0" t="s">
        <v>832</v>
      </c>
      <c r="B493" s="52" t="s">
        <v>979</v>
      </c>
      <c r="C493" s="52" t="s">
        <v>751</v>
      </c>
      <c r="D493" s="53" t="n">
        <v>0.1</v>
      </c>
      <c r="E493" s="53" t="s">
        <v>748</v>
      </c>
      <c r="F493" s="0" t="s">
        <v>1205</v>
      </c>
      <c r="G493" s="0" t="str">
        <f aca="false">LEFT(B493,2)</f>
        <v>11</v>
      </c>
      <c r="H493" s="0" t="str">
        <f aca="false">I493&amp;"_"&amp;G493&amp;"_"&amp;F493</f>
        <v>Bjergsalamander_11_20180828_DL2018009_Aurehoej_SktAnnaeGym_koersel1</v>
      </c>
      <c r="I493" s="61" t="str">
        <f aca="false">MID(RIGHT(B493,LEN(B493)-3),1,FIND("_",RIGHT(B493,LEN(B493)-3))-1)</f>
        <v>Bjergsalamander</v>
      </c>
      <c r="J493" s="61" t="str">
        <f aca="false">TRIM(SUBSTITUTE(RIGHT(B493,FIND(I493,B493)+1),"_",""))</f>
        <v>eDNA</v>
      </c>
      <c r="K493" s="0" t="str">
        <f aca="false">IFERROR(VALUE(SUBSTITUTE(E493,".",",")),E493)</f>
        <v>No Ct</v>
      </c>
      <c r="L493" s="61" t="str">
        <f aca="false">IF(J493="PosK",SUMIFS(K:K,J:J,"PosK",H:H,H493),"")</f>
        <v/>
      </c>
      <c r="M493" s="61" t="str">
        <f aca="false">IF(J493="PosK",SUMIFS(K:K,J:J,"NegK",H:H,H493),"")</f>
        <v/>
      </c>
      <c r="N493" s="61" t="str">
        <f aca="false">IF(J493="PosK",SUMIFS(K:K,J:J,"eDNA",H:H,H493),"")</f>
        <v/>
      </c>
      <c r="P493" s="62"/>
      <c r="T493" s="63"/>
      <c r="W493" s="64"/>
    </row>
    <row r="494" customFormat="false" ht="14.25" hidden="false" customHeight="false" outlineLevel="0" collapsed="false">
      <c r="A494" s="0" t="s">
        <v>834</v>
      </c>
      <c r="B494" s="52" t="s">
        <v>980</v>
      </c>
      <c r="C494" s="52" t="s">
        <v>743</v>
      </c>
      <c r="D494" s="53" t="n">
        <v>0.1</v>
      </c>
      <c r="E494" s="53" t="n">
        <v>21.08</v>
      </c>
      <c r="F494" s="0" t="s">
        <v>1205</v>
      </c>
      <c r="G494" s="0" t="str">
        <f aca="false">LEFT(B494,2)</f>
        <v>12</v>
      </c>
      <c r="H494" s="0" t="str">
        <f aca="false">I494&amp;"_"&amp;G494&amp;"_"&amp;F494</f>
        <v>Latterfroe_12_20180828_DL2018009_Aurehoej_SktAnnaeGym_koersel1</v>
      </c>
      <c r="I494" s="61" t="str">
        <f aca="false">MID(RIGHT(B494,LEN(B494)-3),1,FIND("_",RIGHT(B494,LEN(B494)-3))-1)</f>
        <v>Latterfroe</v>
      </c>
      <c r="J494" s="61" t="str">
        <f aca="false">TRIM(SUBSTITUTE(RIGHT(B494,FIND(I494,B494)+1),"_",""))</f>
        <v>PosK</v>
      </c>
      <c r="K494" s="0" t="n">
        <f aca="false">IFERROR(VALUE(SUBSTITUTE(E494,".",",")),E494)</f>
        <v>21.08</v>
      </c>
      <c r="L494" s="61" t="n">
        <f aca="false">IF(J494="PosK",SUMIFS(K:K,J:J,"PosK",H:H,H494),"")</f>
        <v>21.08</v>
      </c>
      <c r="M494" s="61" t="n">
        <f aca="false">IF(J494="PosK",SUMIFS(K:K,J:J,"NegK",H:H,H494),"")</f>
        <v>0</v>
      </c>
      <c r="N494" s="61" t="n">
        <f aca="false">IF(J494="PosK",SUMIFS(K:K,J:J,"eDNA",H:H,H494),"")</f>
        <v>0</v>
      </c>
      <c r="P494" s="62" t="n">
        <f aca="false">IF(K496="No Ct",0,K496)</f>
        <v>0</v>
      </c>
      <c r="Q494" s="62" t="n">
        <f aca="false">IF(K497="No Ct",0,K497)</f>
        <v>0</v>
      </c>
      <c r="R494" s="0" t="str">
        <f aca="false">IF(AND(L494&gt;0,M494=0),"Valid","Invalid")</f>
        <v>Valid</v>
      </c>
      <c r="S494" s="0" t="str">
        <f aca="false">IF(OR(P494&gt;1,Q494&gt;1),"Present","Absent")</f>
        <v>Absent</v>
      </c>
      <c r="T494" s="63" t="str">
        <f aca="false">IF(OR(AND(P494&gt;1,P494&lt;41),AND(Q494&gt;1,Q494&lt;41)),"Ct&lt;41","Ct&gt;41")</f>
        <v>Ct&gt;41</v>
      </c>
      <c r="U494" s="0" t="str">
        <f aca="false">I494</f>
        <v>Latterfroe</v>
      </c>
      <c r="V494" s="0" t="str">
        <f aca="false">MID(F494,10,9)</f>
        <v>DL2018009</v>
      </c>
      <c r="W494" s="64" t="str">
        <f aca="false">V494&amp;"_"&amp;U494&amp;"_"&amp;R494&amp;"_"&amp;S494&amp;"_"&amp;T494</f>
        <v>DL2018009_Latterfroe_Valid_Absent_Ct&gt;41</v>
      </c>
    </row>
    <row r="495" customFormat="false" ht="14.25" hidden="false" customHeight="false" outlineLevel="0" collapsed="false">
      <c r="A495" s="0" t="s">
        <v>836</v>
      </c>
      <c r="B495" s="52" t="s">
        <v>981</v>
      </c>
      <c r="C495" s="52" t="s">
        <v>747</v>
      </c>
      <c r="D495" s="53" t="n">
        <v>0.1</v>
      </c>
      <c r="E495" s="53" t="s">
        <v>748</v>
      </c>
      <c r="F495" s="0" t="s">
        <v>1205</v>
      </c>
      <c r="G495" s="0" t="str">
        <f aca="false">LEFT(B495,2)</f>
        <v>12</v>
      </c>
      <c r="H495" s="0" t="str">
        <f aca="false">I495&amp;"_"&amp;G495&amp;"_"&amp;F495</f>
        <v>Latterfroe_12_20180828_DL2018009_Aurehoej_SktAnnaeGym_koersel1</v>
      </c>
      <c r="I495" s="61" t="str">
        <f aca="false">MID(RIGHT(B495,LEN(B495)-3),1,FIND("_",RIGHT(B495,LEN(B495)-3))-1)</f>
        <v>Latterfroe</v>
      </c>
      <c r="J495" s="61" t="str">
        <f aca="false">TRIM(SUBSTITUTE(RIGHT(B495,FIND(I495,B495)+1),"_",""))</f>
        <v>NegK</v>
      </c>
      <c r="K495" s="0" t="str">
        <f aca="false">IFERROR(VALUE(SUBSTITUTE(E495,".",",")),E495)</f>
        <v>No Ct</v>
      </c>
      <c r="L495" s="61" t="str">
        <f aca="false">IF(J495="PosK",SUMIFS(K:K,J:J,"PosK",H:H,H495),"")</f>
        <v/>
      </c>
      <c r="M495" s="61" t="str">
        <f aca="false">IF(J495="PosK",SUMIFS(K:K,J:J,"NegK",H:H,H495),"")</f>
        <v/>
      </c>
      <c r="N495" s="61" t="str">
        <f aca="false">IF(J495="PosK",SUMIFS(K:K,J:J,"eDNA",H:H,H495),"")</f>
        <v/>
      </c>
    </row>
    <row r="496" customFormat="false" ht="14.25" hidden="false" customHeight="false" outlineLevel="0" collapsed="false">
      <c r="A496" s="0" t="s">
        <v>838</v>
      </c>
      <c r="B496" s="52" t="s">
        <v>982</v>
      </c>
      <c r="C496" s="52" t="s">
        <v>751</v>
      </c>
      <c r="D496" s="53" t="n">
        <v>0.1</v>
      </c>
      <c r="E496" s="53" t="s">
        <v>748</v>
      </c>
      <c r="F496" s="0" t="s">
        <v>1205</v>
      </c>
      <c r="G496" s="0" t="str">
        <f aca="false">LEFT(B496,2)</f>
        <v>12</v>
      </c>
      <c r="H496" s="0" t="str">
        <f aca="false">I496&amp;"_"&amp;G496&amp;"_"&amp;F496</f>
        <v>Latterfroe_12_20180828_DL2018009_Aurehoej_SktAnnaeGym_koersel1</v>
      </c>
      <c r="I496" s="61" t="str">
        <f aca="false">MID(RIGHT(B496,LEN(B496)-3),1,FIND("_",RIGHT(B496,LEN(B496)-3))-1)</f>
        <v>Latterfroe</v>
      </c>
      <c r="J496" s="61" t="str">
        <f aca="false">TRIM(SUBSTITUTE(RIGHT(B496,FIND(I496,B496)+1),"_",""))</f>
        <v>eDNA</v>
      </c>
      <c r="K496" s="0" t="str">
        <f aca="false">IFERROR(VALUE(SUBSTITUTE(E496,".",",")),E496)</f>
        <v>No Ct</v>
      </c>
      <c r="L496" s="61" t="str">
        <f aca="false">IF(J496="PosK",SUMIFS(K:K,J:J,"PosK",H:H,H496),"")</f>
        <v/>
      </c>
      <c r="M496" s="61" t="str">
        <f aca="false">IF(J496="PosK",SUMIFS(K:K,J:J,"NegK",H:H,H496),"")</f>
        <v/>
      </c>
      <c r="N496" s="61" t="str">
        <f aca="false">IF(J496="PosK",SUMIFS(K:K,J:J,"eDNA",H:H,H496),"")</f>
        <v/>
      </c>
      <c r="Q496" s="62"/>
    </row>
    <row r="497" customFormat="false" ht="14.25" hidden="false" customHeight="false" outlineLevel="0" collapsed="false">
      <c r="A497" s="0" t="s">
        <v>840</v>
      </c>
      <c r="B497" s="52" t="s">
        <v>983</v>
      </c>
      <c r="C497" s="52" t="s">
        <v>751</v>
      </c>
      <c r="D497" s="53" t="n">
        <v>0.1</v>
      </c>
      <c r="E497" s="53" t="s">
        <v>748</v>
      </c>
      <c r="F497" s="0" t="s">
        <v>1205</v>
      </c>
      <c r="G497" s="0" t="str">
        <f aca="false">LEFT(B497,2)</f>
        <v>12</v>
      </c>
      <c r="H497" s="0" t="str">
        <f aca="false">I497&amp;"_"&amp;G497&amp;"_"&amp;F497</f>
        <v>Latterfroe_12_20180828_DL2018009_Aurehoej_SktAnnaeGym_koersel1</v>
      </c>
      <c r="I497" s="61" t="str">
        <f aca="false">MID(RIGHT(B497,LEN(B497)-3),1,FIND("_",RIGHT(B497,LEN(B497)-3))-1)</f>
        <v>Latterfroe</v>
      </c>
      <c r="J497" s="61" t="str">
        <f aca="false">TRIM(SUBSTITUTE(RIGHT(B497,FIND(I497,B497)+1),"_",""))</f>
        <v>eDNA</v>
      </c>
      <c r="K497" s="0" t="str">
        <f aca="false">IFERROR(VALUE(SUBSTITUTE(E497,".",",")),E497)</f>
        <v>No Ct</v>
      </c>
      <c r="L497" s="61" t="str">
        <f aca="false">IF(J497="PosK",SUMIFS(K:K,J:J,"PosK",H:H,H497),"")</f>
        <v/>
      </c>
      <c r="M497" s="61" t="str">
        <f aca="false">IF(J497="PosK",SUMIFS(K:K,J:J,"NegK",H:H,H497),"")</f>
        <v/>
      </c>
      <c r="N497" s="61" t="str">
        <f aca="false">IF(J497="PosK",SUMIFS(K:K,J:J,"eDNA",H:H,H497),"")</f>
        <v/>
      </c>
      <c r="P497" s="62"/>
      <c r="T497" s="63"/>
      <c r="W497" s="64"/>
    </row>
    <row r="498" customFormat="false" ht="14.25" hidden="false" customHeight="false" outlineLevel="0" collapsed="false">
      <c r="A498" s="0" t="s">
        <v>842</v>
      </c>
      <c r="B498" s="52" t="s">
        <v>984</v>
      </c>
      <c r="C498" s="52" t="s">
        <v>743</v>
      </c>
      <c r="D498" s="53" t="n">
        <v>0.1</v>
      </c>
      <c r="E498" s="53" t="n">
        <v>28.67</v>
      </c>
      <c r="F498" s="0" t="s">
        <v>1205</v>
      </c>
      <c r="G498" s="0" t="str">
        <f aca="false">LEFT(B498,2)</f>
        <v>13</v>
      </c>
      <c r="H498" s="0" t="str">
        <f aca="false">I498&amp;"_"&amp;G498&amp;"_"&amp;F498</f>
        <v>Spidssnudetfroe_13_20180828_DL2018009_Aurehoej_SktAnnaeGym_koersel1</v>
      </c>
      <c r="I498" s="61" t="str">
        <f aca="false">MID(RIGHT(B498,LEN(B498)-3),1,FIND("_",RIGHT(B498,LEN(B498)-3))-1)</f>
        <v>Spidssnudetfroe</v>
      </c>
      <c r="J498" s="61" t="str">
        <f aca="false">TRIM(SUBSTITUTE(RIGHT(B498,FIND(I498,B498)+1),"_",""))</f>
        <v>PosK</v>
      </c>
      <c r="K498" s="0" t="n">
        <f aca="false">IFERROR(VALUE(SUBSTITUTE(E498,".",",")),E498)</f>
        <v>28.67</v>
      </c>
      <c r="L498" s="61" t="n">
        <f aca="false">IF(J498="PosK",SUMIFS(K:K,J:J,"PosK",H:H,H498),"")</f>
        <v>28.67</v>
      </c>
      <c r="M498" s="61" t="n">
        <f aca="false">IF(J498="PosK",SUMIFS(K:K,J:J,"NegK",H:H,H498),"")</f>
        <v>0</v>
      </c>
      <c r="N498" s="61" t="n">
        <f aca="false">IF(J498="PosK",SUMIFS(K:K,J:J,"eDNA",H:H,H498),"")</f>
        <v>0</v>
      </c>
      <c r="P498" s="62" t="n">
        <f aca="false">IF(K500="No Ct",0,K500)</f>
        <v>0</v>
      </c>
      <c r="Q498" s="62" t="n">
        <f aca="false">IF(K501="No Ct",0,K501)</f>
        <v>0</v>
      </c>
      <c r="R498" s="0" t="str">
        <f aca="false">IF(AND(L498&gt;0,M498=0),"Valid","Invalid")</f>
        <v>Valid</v>
      </c>
      <c r="S498" s="0" t="str">
        <f aca="false">IF(OR(P498&gt;1,Q498&gt;1),"Present","Absent")</f>
        <v>Absent</v>
      </c>
      <c r="T498" s="63" t="str">
        <f aca="false">IF(OR(AND(P498&gt;1,P498&lt;41),AND(Q498&gt;1,Q498&lt;41)),"Ct&lt;41","Ct&gt;41")</f>
        <v>Ct&gt;41</v>
      </c>
      <c r="U498" s="0" t="str">
        <f aca="false">I498</f>
        <v>Spidssnudetfroe</v>
      </c>
      <c r="V498" s="0" t="str">
        <f aca="false">MID(F498,10,9)</f>
        <v>DL2018009</v>
      </c>
      <c r="W498" s="64" t="str">
        <f aca="false">V498&amp;"_"&amp;U498&amp;"_"&amp;R498&amp;"_"&amp;S498&amp;"_"&amp;T498</f>
        <v>DL2018009_Spidssnudetfroe_Valid_Absent_Ct&gt;41</v>
      </c>
    </row>
    <row r="499" customFormat="false" ht="14.25" hidden="false" customHeight="false" outlineLevel="0" collapsed="false">
      <c r="A499" s="0" t="s">
        <v>844</v>
      </c>
      <c r="B499" s="52" t="s">
        <v>985</v>
      </c>
      <c r="C499" s="52" t="s">
        <v>747</v>
      </c>
      <c r="D499" s="53" t="n">
        <v>0.1</v>
      </c>
      <c r="E499" s="53" t="s">
        <v>748</v>
      </c>
      <c r="F499" s="0" t="s">
        <v>1205</v>
      </c>
      <c r="G499" s="0" t="str">
        <f aca="false">LEFT(B499,2)</f>
        <v>13</v>
      </c>
      <c r="H499" s="0" t="str">
        <f aca="false">I499&amp;"_"&amp;G499&amp;"_"&amp;F499</f>
        <v>Spidssnudetfroe_13_20180828_DL2018009_Aurehoej_SktAnnaeGym_koersel1</v>
      </c>
      <c r="I499" s="61" t="str">
        <f aca="false">MID(RIGHT(B499,LEN(B499)-3),1,FIND("_",RIGHT(B499,LEN(B499)-3))-1)</f>
        <v>Spidssnudetfroe</v>
      </c>
      <c r="J499" s="61" t="str">
        <f aca="false">TRIM(SUBSTITUTE(RIGHT(B499,FIND(I499,B499)+1),"_",""))</f>
        <v>NegK</v>
      </c>
      <c r="K499" s="0" t="str">
        <f aca="false">IFERROR(VALUE(SUBSTITUTE(E499,".",",")),E499)</f>
        <v>No Ct</v>
      </c>
      <c r="L499" s="61" t="str">
        <f aca="false">IF(J499="PosK",SUMIFS(K:K,J:J,"PosK",H:H,H499),"")</f>
        <v/>
      </c>
      <c r="M499" s="61" t="str">
        <f aca="false">IF(J499="PosK",SUMIFS(K:K,J:J,"NegK",H:H,H499),"")</f>
        <v/>
      </c>
      <c r="N499" s="61" t="str">
        <f aca="false">IF(J499="PosK",SUMIFS(K:K,J:J,"eDNA",H:H,H499),"")</f>
        <v/>
      </c>
    </row>
    <row r="500" customFormat="false" ht="14.25" hidden="false" customHeight="false" outlineLevel="0" collapsed="false">
      <c r="A500" s="0" t="s">
        <v>846</v>
      </c>
      <c r="B500" s="52" t="s">
        <v>986</v>
      </c>
      <c r="C500" s="52" t="s">
        <v>751</v>
      </c>
      <c r="D500" s="53" t="n">
        <v>0.1</v>
      </c>
      <c r="E500" s="53" t="s">
        <v>748</v>
      </c>
      <c r="F500" s="0" t="s">
        <v>1205</v>
      </c>
      <c r="G500" s="0" t="str">
        <f aca="false">LEFT(B500,2)</f>
        <v>13</v>
      </c>
      <c r="H500" s="0" t="str">
        <f aca="false">I500&amp;"_"&amp;G500&amp;"_"&amp;F500</f>
        <v>Spidssnudetfroe_13_20180828_DL2018009_Aurehoej_SktAnnaeGym_koersel1</v>
      </c>
      <c r="I500" s="61" t="str">
        <f aca="false">MID(RIGHT(B500,LEN(B500)-3),1,FIND("_",RIGHT(B500,LEN(B500)-3))-1)</f>
        <v>Spidssnudetfroe</v>
      </c>
      <c r="J500" s="61" t="str">
        <f aca="false">TRIM(SUBSTITUTE(RIGHT(B500,FIND(I500,B500)+1),"_",""))</f>
        <v>eDNA</v>
      </c>
      <c r="K500" s="0" t="str">
        <f aca="false">IFERROR(VALUE(SUBSTITUTE(E500,".",",")),E500)</f>
        <v>No Ct</v>
      </c>
      <c r="L500" s="61" t="str">
        <f aca="false">IF(J500="PosK",SUMIFS(K:K,J:J,"PosK",H:H,H500),"")</f>
        <v/>
      </c>
      <c r="M500" s="61" t="str">
        <f aca="false">IF(J500="PosK",SUMIFS(K:K,J:J,"NegK",H:H,H500),"")</f>
        <v/>
      </c>
      <c r="N500" s="61" t="str">
        <f aca="false">IF(J500="PosK",SUMIFS(K:K,J:J,"eDNA",H:H,H500),"")</f>
        <v/>
      </c>
      <c r="Q500" s="62"/>
    </row>
    <row r="501" customFormat="false" ht="14.25" hidden="false" customHeight="false" outlineLevel="0" collapsed="false">
      <c r="A501" s="0" t="s">
        <v>848</v>
      </c>
      <c r="B501" s="52" t="s">
        <v>986</v>
      </c>
      <c r="C501" s="52" t="s">
        <v>751</v>
      </c>
      <c r="D501" s="53" t="n">
        <v>0.1</v>
      </c>
      <c r="E501" s="53" t="s">
        <v>748</v>
      </c>
      <c r="F501" s="0" t="s">
        <v>1205</v>
      </c>
      <c r="G501" s="0" t="str">
        <f aca="false">LEFT(B501,2)</f>
        <v>13</v>
      </c>
      <c r="H501" s="0" t="str">
        <f aca="false">I501&amp;"_"&amp;G501&amp;"_"&amp;F501</f>
        <v>Spidssnudetfroe_13_20180828_DL2018009_Aurehoej_SktAnnaeGym_koersel1</v>
      </c>
      <c r="I501" s="61" t="str">
        <f aca="false">MID(RIGHT(B501,LEN(B501)-3),1,FIND("_",RIGHT(B501,LEN(B501)-3))-1)</f>
        <v>Spidssnudetfroe</v>
      </c>
      <c r="J501" s="61" t="str">
        <f aca="false">TRIM(SUBSTITUTE(RIGHT(B501,FIND(I501,B501)+1),"_",""))</f>
        <v>eDNA</v>
      </c>
      <c r="K501" s="0" t="str">
        <f aca="false">IFERROR(VALUE(SUBSTITUTE(E501,".",",")),E501)</f>
        <v>No Ct</v>
      </c>
      <c r="L501" s="61" t="str">
        <f aca="false">IF(J501="PosK",SUMIFS(K:K,J:J,"PosK",H:H,H501),"")</f>
        <v/>
      </c>
      <c r="M501" s="61" t="str">
        <f aca="false">IF(J501="PosK",SUMIFS(K:K,J:J,"NegK",H:H,H501),"")</f>
        <v/>
      </c>
      <c r="N501" s="61" t="str">
        <f aca="false">IF(J501="PosK",SUMIFS(K:K,J:J,"eDNA",H:H,H501),"")</f>
        <v/>
      </c>
      <c r="P501" s="62"/>
      <c r="T501" s="63"/>
      <c r="W501" s="64"/>
    </row>
    <row r="502" customFormat="false" ht="14.25" hidden="false" customHeight="false" outlineLevel="0" collapsed="false">
      <c r="A502" s="0" t="s">
        <v>849</v>
      </c>
      <c r="B502" s="52" t="s">
        <v>987</v>
      </c>
      <c r="C502" s="52" t="s">
        <v>743</v>
      </c>
      <c r="D502" s="53" t="n">
        <v>0.1</v>
      </c>
      <c r="E502" s="53" t="n">
        <v>29.31</v>
      </c>
      <c r="F502" s="0" t="s">
        <v>1205</v>
      </c>
      <c r="G502" s="0" t="str">
        <f aca="false">LEFT(B502,2)</f>
        <v>14</v>
      </c>
      <c r="H502" s="0" t="str">
        <f aca="false">I502&amp;"_"&amp;G502&amp;"_"&amp;F502</f>
        <v>Spidssnudetfroe_14_20180828_DL2018009_Aurehoej_SktAnnaeGym_koersel1</v>
      </c>
      <c r="I502" s="61" t="str">
        <f aca="false">MID(RIGHT(B502,LEN(B502)-3),1,FIND("_",RIGHT(B502,LEN(B502)-3))-1)</f>
        <v>Spidssnudetfroe</v>
      </c>
      <c r="J502" s="61" t="str">
        <f aca="false">TRIM(SUBSTITUTE(RIGHT(B502,FIND(I502,B502)+1),"_",""))</f>
        <v>PosK</v>
      </c>
      <c r="K502" s="0" t="n">
        <f aca="false">IFERROR(VALUE(SUBSTITUTE(E502,".",",")),E502)</f>
        <v>29.31</v>
      </c>
      <c r="L502" s="61" t="n">
        <f aca="false">IF(J502="PosK",SUMIFS(K:K,J:J,"PosK",H:H,H502),"")</f>
        <v>29.31</v>
      </c>
      <c r="M502" s="61" t="n">
        <f aca="false">IF(J502="PosK",SUMIFS(K:K,J:J,"NegK",H:H,H502),"")</f>
        <v>0</v>
      </c>
      <c r="N502" s="61" t="n">
        <f aca="false">IF(J502="PosK",SUMIFS(K:K,J:J,"eDNA",H:H,H502),"")</f>
        <v>0</v>
      </c>
      <c r="P502" s="62" t="n">
        <f aca="false">IF(K504="No Ct",0,K504)</f>
        <v>0</v>
      </c>
      <c r="Q502" s="62" t="n">
        <f aca="false">IF(K505="No Ct",0,K505)</f>
        <v>0</v>
      </c>
      <c r="R502" s="0" t="str">
        <f aca="false">IF(AND(L502&gt;0,M502=0),"Valid","Invalid")</f>
        <v>Valid</v>
      </c>
      <c r="S502" s="0" t="str">
        <f aca="false">IF(OR(P502&gt;1,Q502&gt;1),"Present","Absent")</f>
        <v>Absent</v>
      </c>
      <c r="T502" s="63" t="str">
        <f aca="false">IF(OR(AND(P502&gt;1,P502&lt;41),AND(Q502&gt;1,Q502&lt;41)),"Ct&lt;41","Ct&gt;41")</f>
        <v>Ct&gt;41</v>
      </c>
      <c r="U502" s="0" t="str">
        <f aca="false">I502</f>
        <v>Spidssnudetfroe</v>
      </c>
      <c r="V502" s="0" t="str">
        <f aca="false">MID(F502,10,9)</f>
        <v>DL2018009</v>
      </c>
      <c r="W502" s="64" t="str">
        <f aca="false">V502&amp;"_"&amp;U502&amp;"_"&amp;R502&amp;"_"&amp;S502&amp;"_"&amp;T502</f>
        <v>DL2018009_Spidssnudetfroe_Valid_Absent_Ct&gt;41</v>
      </c>
    </row>
    <row r="503" customFormat="false" ht="14.25" hidden="false" customHeight="false" outlineLevel="0" collapsed="false">
      <c r="A503" s="0" t="s">
        <v>851</v>
      </c>
      <c r="B503" s="52" t="s">
        <v>988</v>
      </c>
      <c r="C503" s="52" t="s">
        <v>747</v>
      </c>
      <c r="D503" s="53" t="n">
        <v>0.1</v>
      </c>
      <c r="E503" s="53" t="s">
        <v>748</v>
      </c>
      <c r="F503" s="0" t="s">
        <v>1205</v>
      </c>
      <c r="G503" s="0" t="str">
        <f aca="false">LEFT(B503,2)</f>
        <v>14</v>
      </c>
      <c r="H503" s="0" t="str">
        <f aca="false">I503&amp;"_"&amp;G503&amp;"_"&amp;F503</f>
        <v>Spidssnudetfroe_14_20180828_DL2018009_Aurehoej_SktAnnaeGym_koersel1</v>
      </c>
      <c r="I503" s="61" t="str">
        <f aca="false">MID(RIGHT(B503,LEN(B503)-3),1,FIND("_",RIGHT(B503,LEN(B503)-3))-1)</f>
        <v>Spidssnudetfroe</v>
      </c>
      <c r="J503" s="61" t="str">
        <f aca="false">TRIM(SUBSTITUTE(RIGHT(B503,FIND(I503,B503)+1),"_",""))</f>
        <v>NegK</v>
      </c>
      <c r="K503" s="0" t="str">
        <f aca="false">IFERROR(VALUE(SUBSTITUTE(E503,".",",")),E503)</f>
        <v>No Ct</v>
      </c>
      <c r="L503" s="61" t="str">
        <f aca="false">IF(J503="PosK",SUMIFS(K:K,J:J,"PosK",H:H,H503),"")</f>
        <v/>
      </c>
      <c r="M503" s="61" t="str">
        <f aca="false">IF(J503="PosK",SUMIFS(K:K,J:J,"NegK",H:H,H503),"")</f>
        <v/>
      </c>
      <c r="N503" s="61" t="str">
        <f aca="false">IF(J503="PosK",SUMIFS(K:K,J:J,"eDNA",H:H,H503),"")</f>
        <v/>
      </c>
    </row>
    <row r="504" customFormat="false" ht="14.25" hidden="false" customHeight="false" outlineLevel="0" collapsed="false">
      <c r="A504" s="0" t="s">
        <v>853</v>
      </c>
      <c r="B504" s="52" t="s">
        <v>989</v>
      </c>
      <c r="C504" s="52" t="s">
        <v>751</v>
      </c>
      <c r="D504" s="53" t="n">
        <v>0.1</v>
      </c>
      <c r="E504" s="53" t="s">
        <v>748</v>
      </c>
      <c r="F504" s="0" t="s">
        <v>1205</v>
      </c>
      <c r="G504" s="0" t="str">
        <f aca="false">LEFT(B504,2)</f>
        <v>14</v>
      </c>
      <c r="H504" s="0" t="str">
        <f aca="false">I504&amp;"_"&amp;G504&amp;"_"&amp;F504</f>
        <v>Spidssnudetfroe_14_20180828_DL2018009_Aurehoej_SktAnnaeGym_koersel1</v>
      </c>
      <c r="I504" s="61" t="str">
        <f aca="false">MID(RIGHT(B504,LEN(B504)-3),1,FIND("_",RIGHT(B504,LEN(B504)-3))-1)</f>
        <v>Spidssnudetfroe</v>
      </c>
      <c r="J504" s="61" t="str">
        <f aca="false">TRIM(SUBSTITUTE(RIGHT(B504,FIND(I504,B504)+1),"_",""))</f>
        <v>eDNA</v>
      </c>
      <c r="K504" s="0" t="str">
        <f aca="false">IFERROR(VALUE(SUBSTITUTE(E504,".",",")),E504)</f>
        <v>No Ct</v>
      </c>
      <c r="L504" s="61" t="str">
        <f aca="false">IF(J504="PosK",SUMIFS(K:K,J:J,"PosK",H:H,H504),"")</f>
        <v/>
      </c>
      <c r="M504" s="61" t="str">
        <f aca="false">IF(J504="PosK",SUMIFS(K:K,J:J,"NegK",H:H,H504),"")</f>
        <v/>
      </c>
      <c r="N504" s="61" t="str">
        <f aca="false">IF(J504="PosK",SUMIFS(K:K,J:J,"eDNA",H:H,H504),"")</f>
        <v/>
      </c>
      <c r="Q504" s="62"/>
    </row>
    <row r="505" customFormat="false" ht="14.25" hidden="false" customHeight="false" outlineLevel="0" collapsed="false">
      <c r="A505" s="0" t="s">
        <v>855</v>
      </c>
      <c r="B505" s="52" t="s">
        <v>989</v>
      </c>
      <c r="C505" s="52" t="s">
        <v>751</v>
      </c>
      <c r="D505" s="53" t="n">
        <v>0.1</v>
      </c>
      <c r="E505" s="53" t="s">
        <v>748</v>
      </c>
      <c r="F505" s="0" t="s">
        <v>1205</v>
      </c>
      <c r="G505" s="0" t="str">
        <f aca="false">LEFT(B505,2)</f>
        <v>14</v>
      </c>
      <c r="H505" s="0" t="str">
        <f aca="false">I505&amp;"_"&amp;G505&amp;"_"&amp;F505</f>
        <v>Spidssnudetfroe_14_20180828_DL2018009_Aurehoej_SktAnnaeGym_koersel1</v>
      </c>
      <c r="I505" s="61" t="str">
        <f aca="false">MID(RIGHT(B505,LEN(B505)-3),1,FIND("_",RIGHT(B505,LEN(B505)-3))-1)</f>
        <v>Spidssnudetfroe</v>
      </c>
      <c r="J505" s="61" t="str">
        <f aca="false">TRIM(SUBSTITUTE(RIGHT(B505,FIND(I505,B505)+1),"_",""))</f>
        <v>eDNA</v>
      </c>
      <c r="K505" s="0" t="str">
        <f aca="false">IFERROR(VALUE(SUBSTITUTE(E505,".",",")),E505)</f>
        <v>No Ct</v>
      </c>
      <c r="L505" s="61" t="str">
        <f aca="false">IF(J505="PosK",SUMIFS(K:K,J:J,"PosK",H:H,H505),"")</f>
        <v/>
      </c>
      <c r="M505" s="61" t="str">
        <f aca="false">IF(J505="PosK",SUMIFS(K:K,J:J,"NegK",H:H,H505),"")</f>
        <v/>
      </c>
      <c r="N505" s="61" t="str">
        <f aca="false">IF(J505="PosK",SUMIFS(K:K,J:J,"eDNA",H:H,H505),"")</f>
        <v/>
      </c>
      <c r="P505" s="62"/>
      <c r="T505" s="63"/>
      <c r="W505" s="64"/>
    </row>
    <row r="506" customFormat="false" ht="14.25" hidden="false" customHeight="false" outlineLevel="0" collapsed="false">
      <c r="A506" s="0" t="s">
        <v>856</v>
      </c>
      <c r="B506" s="52" t="s">
        <v>990</v>
      </c>
      <c r="C506" s="52" t="s">
        <v>743</v>
      </c>
      <c r="D506" s="53" t="n">
        <v>0.1</v>
      </c>
      <c r="E506" s="53" t="n">
        <v>28.68</v>
      </c>
      <c r="F506" s="0" t="s">
        <v>1205</v>
      </c>
      <c r="G506" s="0" t="str">
        <f aca="false">LEFT(B506,2)</f>
        <v>15</v>
      </c>
      <c r="H506" s="0" t="str">
        <f aca="false">I506&amp;"_"&amp;G506&amp;"_"&amp;F506</f>
        <v>KortbenetGroenFroe_15_20180828_DL2018009_Aurehoej_SktAnnaeGym_koersel1</v>
      </c>
      <c r="I506" s="61" t="str">
        <f aca="false">MID(RIGHT(B506,LEN(B506)-3),1,FIND("_",RIGHT(B506,LEN(B506)-3))-1)</f>
        <v>KortbenetGroenFroe</v>
      </c>
      <c r="J506" s="61" t="str">
        <f aca="false">TRIM(SUBSTITUTE(RIGHT(B506,FIND(I506,B506)+1),"_",""))</f>
        <v>PosK</v>
      </c>
      <c r="K506" s="0" t="n">
        <f aca="false">IFERROR(VALUE(SUBSTITUTE(E506,".",",")),E506)</f>
        <v>28.68</v>
      </c>
      <c r="L506" s="61" t="n">
        <f aca="false">IF(J506="PosK",SUMIFS(K:K,J:J,"PosK",H:H,H506),"")</f>
        <v>28.68</v>
      </c>
      <c r="M506" s="61" t="n">
        <f aca="false">IF(J506="PosK",SUMIFS(K:K,J:J,"NegK",H:H,H506),"")</f>
        <v>0</v>
      </c>
      <c r="N506" s="61" t="n">
        <f aca="false">IF(J506="PosK",SUMIFS(K:K,J:J,"eDNA",H:H,H506),"")</f>
        <v>0</v>
      </c>
      <c r="P506" s="62" t="n">
        <f aca="false">IF(K508="No Ct",0,K508)</f>
        <v>0</v>
      </c>
      <c r="Q506" s="62" t="n">
        <f aca="false">IF(K509="No Ct",0,K509)</f>
        <v>0</v>
      </c>
      <c r="R506" s="0" t="str">
        <f aca="false">IF(AND(L506&gt;0,M506=0),"Valid","Invalid")</f>
        <v>Valid</v>
      </c>
      <c r="S506" s="0" t="str">
        <f aca="false">IF(OR(P506&gt;1,Q506&gt;1),"Present","Absent")</f>
        <v>Absent</v>
      </c>
      <c r="T506" s="63" t="str">
        <f aca="false">IF(OR(AND(P506&gt;1,P506&lt;41),AND(Q506&gt;1,Q506&lt;41)),"Ct&lt;41","Ct&gt;41")</f>
        <v>Ct&gt;41</v>
      </c>
      <c r="U506" s="0" t="str">
        <f aca="false">I506</f>
        <v>KortbenetGroenFroe</v>
      </c>
      <c r="V506" s="0" t="str">
        <f aca="false">MID(F506,10,9)</f>
        <v>DL2018009</v>
      </c>
      <c r="W506" s="64" t="str">
        <f aca="false">V506&amp;"_"&amp;U506&amp;"_"&amp;R506&amp;"_"&amp;S506&amp;"_"&amp;T506</f>
        <v>DL2018009_KortbenetGroenFroe_Valid_Absent_Ct&gt;41</v>
      </c>
    </row>
    <row r="507" customFormat="false" ht="14.25" hidden="false" customHeight="false" outlineLevel="0" collapsed="false">
      <c r="A507" s="0" t="s">
        <v>858</v>
      </c>
      <c r="B507" s="52" t="s">
        <v>991</v>
      </c>
      <c r="C507" s="52" t="s">
        <v>747</v>
      </c>
      <c r="D507" s="53" t="n">
        <v>0.1</v>
      </c>
      <c r="E507" s="53" t="s">
        <v>748</v>
      </c>
      <c r="F507" s="0" t="s">
        <v>1205</v>
      </c>
      <c r="G507" s="0" t="str">
        <f aca="false">LEFT(B507,2)</f>
        <v>15</v>
      </c>
      <c r="H507" s="0" t="str">
        <f aca="false">I507&amp;"_"&amp;G507&amp;"_"&amp;F507</f>
        <v>KortbenetGroenFroe_15_20180828_DL2018009_Aurehoej_SktAnnaeGym_koersel1</v>
      </c>
      <c r="I507" s="61" t="str">
        <f aca="false">MID(RIGHT(B507,LEN(B507)-3),1,FIND("_",RIGHT(B507,LEN(B507)-3))-1)</f>
        <v>KortbenetGroenFroe</v>
      </c>
      <c r="J507" s="61" t="str">
        <f aca="false">TRIM(SUBSTITUTE(RIGHT(B507,FIND(I507,B507)+1),"_",""))</f>
        <v>NegK</v>
      </c>
      <c r="K507" s="0" t="str">
        <f aca="false">IFERROR(VALUE(SUBSTITUTE(E507,".",",")),E507)</f>
        <v>No Ct</v>
      </c>
      <c r="L507" s="61" t="str">
        <f aca="false">IF(J507="PosK",SUMIFS(K:K,J:J,"PosK",H:H,H507),"")</f>
        <v/>
      </c>
      <c r="M507" s="61" t="str">
        <f aca="false">IF(J507="PosK",SUMIFS(K:K,J:J,"NegK",H:H,H507),"")</f>
        <v/>
      </c>
      <c r="N507" s="61" t="str">
        <f aca="false">IF(J507="PosK",SUMIFS(K:K,J:J,"eDNA",H:H,H507),"")</f>
        <v/>
      </c>
    </row>
    <row r="508" customFormat="false" ht="14.25" hidden="false" customHeight="false" outlineLevel="0" collapsed="false">
      <c r="A508" s="0" t="s">
        <v>860</v>
      </c>
      <c r="B508" s="52" t="s">
        <v>992</v>
      </c>
      <c r="C508" s="52" t="s">
        <v>751</v>
      </c>
      <c r="D508" s="53" t="n">
        <v>0.1</v>
      </c>
      <c r="E508" s="53" t="s">
        <v>748</v>
      </c>
      <c r="F508" s="0" t="s">
        <v>1205</v>
      </c>
      <c r="G508" s="0" t="str">
        <f aca="false">LEFT(B508,2)</f>
        <v>15</v>
      </c>
      <c r="H508" s="0" t="str">
        <f aca="false">I508&amp;"_"&amp;G508&amp;"_"&amp;F508</f>
        <v>KortbenetGroenFroe_15_20180828_DL2018009_Aurehoej_SktAnnaeGym_koersel1</v>
      </c>
      <c r="I508" s="61" t="str">
        <f aca="false">MID(RIGHT(B508,LEN(B508)-3),1,FIND("_",RIGHT(B508,LEN(B508)-3))-1)</f>
        <v>KortbenetGroenFroe</v>
      </c>
      <c r="J508" s="61" t="str">
        <f aca="false">TRIM(SUBSTITUTE(RIGHT(B508,FIND(I508,B508)+1),"_",""))</f>
        <v>eDNA</v>
      </c>
      <c r="K508" s="0" t="str">
        <f aca="false">IFERROR(VALUE(SUBSTITUTE(E508,".",",")),E508)</f>
        <v>No Ct</v>
      </c>
      <c r="L508" s="61" t="str">
        <f aca="false">IF(J508="PosK",SUMIFS(K:K,J:J,"PosK",H:H,H508),"")</f>
        <v/>
      </c>
      <c r="M508" s="61" t="str">
        <f aca="false">IF(J508="PosK",SUMIFS(K:K,J:J,"NegK",H:H,H508),"")</f>
        <v/>
      </c>
      <c r="N508" s="61" t="str">
        <f aca="false">IF(J508="PosK",SUMIFS(K:K,J:J,"eDNA",H:H,H508),"")</f>
        <v/>
      </c>
      <c r="Q508" s="62"/>
    </row>
    <row r="509" customFormat="false" ht="14.25" hidden="false" customHeight="false" outlineLevel="0" collapsed="false">
      <c r="A509" s="0" t="s">
        <v>862</v>
      </c>
      <c r="B509" s="52" t="s">
        <v>992</v>
      </c>
      <c r="C509" s="52" t="s">
        <v>751</v>
      </c>
      <c r="D509" s="53" t="n">
        <v>0.1</v>
      </c>
      <c r="E509" s="53" t="s">
        <v>748</v>
      </c>
      <c r="F509" s="0" t="s">
        <v>1205</v>
      </c>
      <c r="G509" s="0" t="str">
        <f aca="false">LEFT(B509,2)</f>
        <v>15</v>
      </c>
      <c r="H509" s="0" t="str">
        <f aca="false">I509&amp;"_"&amp;G509&amp;"_"&amp;F509</f>
        <v>KortbenetGroenFroe_15_20180828_DL2018009_Aurehoej_SktAnnaeGym_koersel1</v>
      </c>
      <c r="I509" s="61" t="str">
        <f aca="false">MID(RIGHT(B509,LEN(B509)-3),1,FIND("_",RIGHT(B509,LEN(B509)-3))-1)</f>
        <v>KortbenetGroenFroe</v>
      </c>
      <c r="J509" s="61" t="str">
        <f aca="false">TRIM(SUBSTITUTE(RIGHT(B509,FIND(I509,B509)+1),"_",""))</f>
        <v>eDNA</v>
      </c>
      <c r="K509" s="0" t="str">
        <f aca="false">IFERROR(VALUE(SUBSTITUTE(E509,".",",")),E509)</f>
        <v>No Ct</v>
      </c>
      <c r="L509" s="61" t="str">
        <f aca="false">IF(J509="PosK",SUMIFS(K:K,J:J,"PosK",H:H,H509),"")</f>
        <v/>
      </c>
      <c r="M509" s="61" t="str">
        <f aca="false">IF(J509="PosK",SUMIFS(K:K,J:J,"NegK",H:H,H509),"")</f>
        <v/>
      </c>
      <c r="N509" s="61" t="str">
        <f aca="false">IF(J509="PosK",SUMIFS(K:K,J:J,"eDNA",H:H,H509),"")</f>
        <v/>
      </c>
      <c r="P509" s="62"/>
      <c r="T509" s="63"/>
      <c r="W509" s="64"/>
    </row>
    <row r="510" customFormat="false" ht="14.25" hidden="false" customHeight="false" outlineLevel="0" collapsed="false">
      <c r="A510" s="0" t="s">
        <v>863</v>
      </c>
      <c r="B510" s="52" t="s">
        <v>993</v>
      </c>
      <c r="C510" s="52" t="s">
        <v>743</v>
      </c>
      <c r="D510" s="53" t="n">
        <v>0.1</v>
      </c>
      <c r="E510" s="53" t="n">
        <v>28.56</v>
      </c>
      <c r="F510" s="0" t="s">
        <v>1205</v>
      </c>
      <c r="G510" s="0" t="str">
        <f aca="false">LEFT(B510,2)</f>
        <v>16</v>
      </c>
      <c r="H510" s="0" t="str">
        <f aca="false">I510&amp;"_"&amp;G510&amp;"_"&amp;F510</f>
        <v>KortbenetGroenFroe_16_20180828_DL2018009_Aurehoej_SktAnnaeGym_koersel1</v>
      </c>
      <c r="I510" s="61" t="str">
        <f aca="false">MID(RIGHT(B510,LEN(B510)-3),1,FIND("_",RIGHT(B510,LEN(B510)-3))-1)</f>
        <v>KortbenetGroenFroe</v>
      </c>
      <c r="J510" s="61" t="str">
        <f aca="false">TRIM(SUBSTITUTE(RIGHT(B510,FIND(I510,B510)+1),"_",""))</f>
        <v>PosK</v>
      </c>
      <c r="K510" s="0" t="n">
        <f aca="false">IFERROR(VALUE(SUBSTITUTE(E510,".",",")),E510)</f>
        <v>28.56</v>
      </c>
      <c r="L510" s="61" t="n">
        <f aca="false">IF(J510="PosK",SUMIFS(K:K,J:J,"PosK",H:H,H510),"")</f>
        <v>28.56</v>
      </c>
      <c r="M510" s="61" t="n">
        <f aca="false">IF(J510="PosK",SUMIFS(K:K,J:J,"NegK",H:H,H510),"")</f>
        <v>0</v>
      </c>
      <c r="N510" s="61" t="n">
        <f aca="false">IF(J510="PosK",SUMIFS(K:K,J:J,"eDNA",H:H,H510),"")</f>
        <v>0</v>
      </c>
      <c r="P510" s="62" t="n">
        <f aca="false">IF(K512="No Ct",0,K512)</f>
        <v>0</v>
      </c>
      <c r="Q510" s="62" t="n">
        <f aca="false">IF(K513="No Ct",0,K513)</f>
        <v>0</v>
      </c>
      <c r="R510" s="0" t="str">
        <f aca="false">IF(AND(L510&gt;0,M510=0),"Valid","Invalid")</f>
        <v>Valid</v>
      </c>
      <c r="S510" s="0" t="str">
        <f aca="false">IF(OR(P510&gt;1,Q510&gt;1),"Present","Absent")</f>
        <v>Absent</v>
      </c>
      <c r="T510" s="63" t="str">
        <f aca="false">IF(OR(AND(P510&gt;1,P510&lt;41),AND(Q510&gt;1,Q510&lt;41)),"Ct&lt;41","Ct&gt;41")</f>
        <v>Ct&gt;41</v>
      </c>
      <c r="U510" s="0" t="str">
        <f aca="false">I510</f>
        <v>KortbenetGroenFroe</v>
      </c>
      <c r="V510" s="0" t="str">
        <f aca="false">MID(F510,10,9)</f>
        <v>DL2018009</v>
      </c>
      <c r="W510" s="64" t="str">
        <f aca="false">V510&amp;"_"&amp;U510&amp;"_"&amp;R510&amp;"_"&amp;S510&amp;"_"&amp;T510</f>
        <v>DL2018009_KortbenetGroenFroe_Valid_Absent_Ct&gt;41</v>
      </c>
    </row>
    <row r="511" customFormat="false" ht="14.25" hidden="false" customHeight="false" outlineLevel="0" collapsed="false">
      <c r="A511" s="0" t="s">
        <v>865</v>
      </c>
      <c r="B511" s="52" t="s">
        <v>994</v>
      </c>
      <c r="C511" s="52" t="s">
        <v>747</v>
      </c>
      <c r="D511" s="53" t="n">
        <v>0.1</v>
      </c>
      <c r="E511" s="53" t="s">
        <v>748</v>
      </c>
      <c r="F511" s="0" t="s">
        <v>1205</v>
      </c>
      <c r="G511" s="0" t="str">
        <f aca="false">LEFT(B511,2)</f>
        <v>16</v>
      </c>
      <c r="H511" s="0" t="str">
        <f aca="false">I511&amp;"_"&amp;G511&amp;"_"&amp;F511</f>
        <v>KortbenetGroenFroe_16_20180828_DL2018009_Aurehoej_SktAnnaeGym_koersel1</v>
      </c>
      <c r="I511" s="61" t="str">
        <f aca="false">MID(RIGHT(B511,LEN(B511)-3),1,FIND("_",RIGHT(B511,LEN(B511)-3))-1)</f>
        <v>KortbenetGroenFroe</v>
      </c>
      <c r="J511" s="61" t="str">
        <f aca="false">TRIM(SUBSTITUTE(RIGHT(B511,FIND(I511,B511)+1),"_",""))</f>
        <v>NegK</v>
      </c>
      <c r="K511" s="0" t="str">
        <f aca="false">IFERROR(VALUE(SUBSTITUTE(E511,".",",")),E511)</f>
        <v>No Ct</v>
      </c>
      <c r="L511" s="61" t="str">
        <f aca="false">IF(J511="PosK",SUMIFS(K:K,J:J,"PosK",H:H,H511),"")</f>
        <v/>
      </c>
      <c r="M511" s="61" t="str">
        <f aca="false">IF(J511="PosK",SUMIFS(K:K,J:J,"NegK",H:H,H511),"")</f>
        <v/>
      </c>
      <c r="N511" s="61" t="str">
        <f aca="false">IF(J511="PosK",SUMIFS(K:K,J:J,"eDNA",H:H,H511),"")</f>
        <v/>
      </c>
    </row>
    <row r="512" customFormat="false" ht="14.25" hidden="false" customHeight="false" outlineLevel="0" collapsed="false">
      <c r="A512" s="0" t="s">
        <v>867</v>
      </c>
      <c r="B512" s="52" t="s">
        <v>995</v>
      </c>
      <c r="C512" s="52" t="s">
        <v>751</v>
      </c>
      <c r="D512" s="53" t="n">
        <v>0.1</v>
      </c>
      <c r="E512" s="53" t="s">
        <v>748</v>
      </c>
      <c r="F512" s="0" t="s">
        <v>1205</v>
      </c>
      <c r="G512" s="0" t="str">
        <f aca="false">LEFT(B512,2)</f>
        <v>16</v>
      </c>
      <c r="H512" s="0" t="str">
        <f aca="false">I512&amp;"_"&amp;G512&amp;"_"&amp;F512</f>
        <v>KortbenetGroenFroe_16_20180828_DL2018009_Aurehoej_SktAnnaeGym_koersel1</v>
      </c>
      <c r="I512" s="61" t="str">
        <f aca="false">MID(RIGHT(B512,LEN(B512)-3),1,FIND("_",RIGHT(B512,LEN(B512)-3))-1)</f>
        <v>KortbenetGroenFroe</v>
      </c>
      <c r="J512" s="61" t="str">
        <f aca="false">TRIM(SUBSTITUTE(RIGHT(B512,FIND(I512,B512)+1),"_",""))</f>
        <v>eDNA</v>
      </c>
      <c r="K512" s="0" t="str">
        <f aca="false">IFERROR(VALUE(SUBSTITUTE(E512,".",",")),E512)</f>
        <v>No Ct</v>
      </c>
      <c r="L512" s="61" t="str">
        <f aca="false">IF(J512="PosK",SUMIFS(K:K,J:J,"PosK",H:H,H512),"")</f>
        <v/>
      </c>
      <c r="M512" s="61" t="str">
        <f aca="false">IF(J512="PosK",SUMIFS(K:K,J:J,"NegK",H:H,H512),"")</f>
        <v/>
      </c>
      <c r="N512" s="61" t="str">
        <f aca="false">IF(J512="PosK",SUMIFS(K:K,J:J,"eDNA",H:H,H512),"")</f>
        <v/>
      </c>
      <c r="Q512" s="62"/>
    </row>
    <row r="513" customFormat="false" ht="14.25" hidden="false" customHeight="false" outlineLevel="0" collapsed="false">
      <c r="A513" s="0" t="s">
        <v>869</v>
      </c>
      <c r="B513" s="52" t="s">
        <v>995</v>
      </c>
      <c r="C513" s="52" t="s">
        <v>751</v>
      </c>
      <c r="D513" s="53" t="n">
        <v>0.1</v>
      </c>
      <c r="E513" s="53" t="s">
        <v>748</v>
      </c>
      <c r="F513" s="0" t="s">
        <v>1205</v>
      </c>
      <c r="G513" s="0" t="str">
        <f aca="false">LEFT(B513,2)</f>
        <v>16</v>
      </c>
      <c r="H513" s="0" t="str">
        <f aca="false">I513&amp;"_"&amp;G513&amp;"_"&amp;F513</f>
        <v>KortbenetGroenFroe_16_20180828_DL2018009_Aurehoej_SktAnnaeGym_koersel1</v>
      </c>
      <c r="I513" s="61" t="str">
        <f aca="false">MID(RIGHT(B513,LEN(B513)-3),1,FIND("_",RIGHT(B513,LEN(B513)-3))-1)</f>
        <v>KortbenetGroenFroe</v>
      </c>
      <c r="J513" s="61" t="str">
        <f aca="false">TRIM(SUBSTITUTE(RIGHT(B513,FIND(I513,B513)+1),"_",""))</f>
        <v>eDNA</v>
      </c>
      <c r="K513" s="0" t="str">
        <f aca="false">IFERROR(VALUE(SUBSTITUTE(E513,".",",")),E513)</f>
        <v>No Ct</v>
      </c>
      <c r="L513" s="61" t="str">
        <f aca="false">IF(J513="PosK",SUMIFS(K:K,J:J,"PosK",H:H,H513),"")</f>
        <v/>
      </c>
      <c r="M513" s="61" t="str">
        <f aca="false">IF(J513="PosK",SUMIFS(K:K,J:J,"NegK",H:H,H513),"")</f>
        <v/>
      </c>
      <c r="N513" s="61" t="str">
        <f aca="false">IF(J513="PosK",SUMIFS(K:K,J:J,"eDNA",H:H,H513),"")</f>
        <v/>
      </c>
      <c r="P513" s="62"/>
      <c r="T513" s="63"/>
      <c r="W513" s="64"/>
    </row>
    <row r="514" customFormat="false" ht="14.25" hidden="false" customHeight="false" outlineLevel="0" collapsed="false">
      <c r="A514" s="0" t="s">
        <v>870</v>
      </c>
      <c r="B514" s="52" t="s">
        <v>996</v>
      </c>
      <c r="C514" s="52" t="s">
        <v>743</v>
      </c>
      <c r="D514" s="53" t="n">
        <v>0.1</v>
      </c>
      <c r="E514" s="53" t="n">
        <v>25.03</v>
      </c>
      <c r="F514" s="0" t="s">
        <v>1205</v>
      </c>
      <c r="G514" s="0" t="str">
        <f aca="false">LEFT(B514,2)</f>
        <v>17</v>
      </c>
      <c r="H514" s="0" t="str">
        <f aca="false">I514&amp;"_"&amp;G514&amp;"_"&amp;F514</f>
        <v>ButsnudetFroe_17_20180828_DL2018009_Aurehoej_SktAnnaeGym_koersel1</v>
      </c>
      <c r="I514" s="61" t="str">
        <f aca="false">MID(RIGHT(B514,LEN(B514)-3),1,FIND("_",RIGHT(B514,LEN(B514)-3))-1)</f>
        <v>ButsnudetFroe</v>
      </c>
      <c r="J514" s="61" t="str">
        <f aca="false">TRIM(SUBSTITUTE(RIGHT(B514,FIND(I514,B514)+1),"_",""))</f>
        <v>PosK</v>
      </c>
      <c r="K514" s="0" t="n">
        <f aca="false">IFERROR(VALUE(SUBSTITUTE(E514,".",",")),E514)</f>
        <v>25.03</v>
      </c>
      <c r="L514" s="61" t="n">
        <f aca="false">IF(J514="PosK",SUMIFS(K:K,J:J,"PosK",H:H,H514),"")</f>
        <v>25.03</v>
      </c>
      <c r="M514" s="61" t="n">
        <f aca="false">IF(J514="PosK",SUMIFS(K:K,J:J,"NegK",H:H,H514),"")</f>
        <v>0</v>
      </c>
      <c r="N514" s="61" t="n">
        <f aca="false">IF(J514="PosK",SUMIFS(K:K,J:J,"eDNA",H:H,H514),"")</f>
        <v>0</v>
      </c>
      <c r="P514" s="62" t="n">
        <f aca="false">IF(K516="No Ct",0,K516)</f>
        <v>0</v>
      </c>
      <c r="Q514" s="62" t="n">
        <f aca="false">IF(K517="No Ct",0,K517)</f>
        <v>0</v>
      </c>
      <c r="R514" s="0" t="str">
        <f aca="false">IF(AND(L514&gt;0,M514=0),"Valid","Invalid")</f>
        <v>Valid</v>
      </c>
      <c r="S514" s="0" t="str">
        <f aca="false">IF(OR(P514&gt;1,Q514&gt;1),"Present","Absent")</f>
        <v>Absent</v>
      </c>
      <c r="T514" s="63" t="str">
        <f aca="false">IF(OR(AND(P514&gt;1,P514&lt;41),AND(Q514&gt;1,Q514&lt;41)),"Ct&lt;41","Ct&gt;41")</f>
        <v>Ct&gt;41</v>
      </c>
      <c r="U514" s="0" t="str">
        <f aca="false">I514</f>
        <v>ButsnudetFroe</v>
      </c>
      <c r="V514" s="0" t="str">
        <f aca="false">MID(F514,10,9)</f>
        <v>DL2018009</v>
      </c>
      <c r="W514" s="64" t="str">
        <f aca="false">V514&amp;"_"&amp;U514&amp;"_"&amp;R514&amp;"_"&amp;S514&amp;"_"&amp;T514</f>
        <v>DL2018009_ButsnudetFroe_Valid_Absent_Ct&gt;41</v>
      </c>
    </row>
    <row r="515" customFormat="false" ht="14.25" hidden="false" customHeight="false" outlineLevel="0" collapsed="false">
      <c r="A515" s="0" t="s">
        <v>872</v>
      </c>
      <c r="B515" s="52" t="s">
        <v>997</v>
      </c>
      <c r="C515" s="52" t="s">
        <v>747</v>
      </c>
      <c r="D515" s="53" t="n">
        <v>0.1</v>
      </c>
      <c r="E515" s="53" t="s">
        <v>748</v>
      </c>
      <c r="F515" s="0" t="s">
        <v>1205</v>
      </c>
      <c r="G515" s="0" t="str">
        <f aca="false">LEFT(B515,2)</f>
        <v>17</v>
      </c>
      <c r="H515" s="0" t="str">
        <f aca="false">I515&amp;"_"&amp;G515&amp;"_"&amp;F515</f>
        <v>ButsnudetFroe_17_20180828_DL2018009_Aurehoej_SktAnnaeGym_koersel1</v>
      </c>
      <c r="I515" s="61" t="str">
        <f aca="false">MID(RIGHT(B515,LEN(B515)-3),1,FIND("_",RIGHT(B515,LEN(B515)-3))-1)</f>
        <v>ButsnudetFroe</v>
      </c>
      <c r="J515" s="61" t="str">
        <f aca="false">TRIM(SUBSTITUTE(RIGHT(B515,FIND(I515,B515)+1),"_",""))</f>
        <v>NegK</v>
      </c>
      <c r="K515" s="0" t="str">
        <f aca="false">IFERROR(VALUE(SUBSTITUTE(E515,".",",")),E515)</f>
        <v>No Ct</v>
      </c>
      <c r="L515" s="61" t="str">
        <f aca="false">IF(J515="PosK",SUMIFS(K:K,J:J,"PosK",H:H,H515),"")</f>
        <v/>
      </c>
      <c r="M515" s="61" t="str">
        <f aca="false">IF(J515="PosK",SUMIFS(K:K,J:J,"NegK",H:H,H515),"")</f>
        <v/>
      </c>
      <c r="N515" s="61" t="str">
        <f aca="false">IF(J515="PosK",SUMIFS(K:K,J:J,"eDNA",H:H,H515),"")</f>
        <v/>
      </c>
    </row>
    <row r="516" customFormat="false" ht="14.25" hidden="false" customHeight="false" outlineLevel="0" collapsed="false">
      <c r="A516" s="0" t="s">
        <v>874</v>
      </c>
      <c r="B516" s="52" t="s">
        <v>998</v>
      </c>
      <c r="C516" s="52" t="s">
        <v>751</v>
      </c>
      <c r="D516" s="53" t="n">
        <v>0.1</v>
      </c>
      <c r="E516" s="53" t="s">
        <v>748</v>
      </c>
      <c r="F516" s="0" t="s">
        <v>1205</v>
      </c>
      <c r="G516" s="0" t="str">
        <f aca="false">LEFT(B516,2)</f>
        <v>17</v>
      </c>
      <c r="H516" s="0" t="str">
        <f aca="false">I516&amp;"_"&amp;G516&amp;"_"&amp;F516</f>
        <v>ButsnudetFroe_17_20180828_DL2018009_Aurehoej_SktAnnaeGym_koersel1</v>
      </c>
      <c r="I516" s="61" t="str">
        <f aca="false">MID(RIGHT(B516,LEN(B516)-3),1,FIND("_",RIGHT(B516,LEN(B516)-3))-1)</f>
        <v>ButsnudetFroe</v>
      </c>
      <c r="J516" s="61" t="str">
        <f aca="false">TRIM(SUBSTITUTE(RIGHT(B516,FIND(I516,B516)+1),"_",""))</f>
        <v>eDNA</v>
      </c>
      <c r="K516" s="0" t="str">
        <f aca="false">IFERROR(VALUE(SUBSTITUTE(E516,".",",")),E516)</f>
        <v>No Ct</v>
      </c>
      <c r="L516" s="61" t="str">
        <f aca="false">IF(J516="PosK",SUMIFS(K:K,J:J,"PosK",H:H,H516),"")</f>
        <v/>
      </c>
      <c r="M516" s="61" t="str">
        <f aca="false">IF(J516="PosK",SUMIFS(K:K,J:J,"NegK",H:H,H516),"")</f>
        <v/>
      </c>
      <c r="N516" s="61" t="str">
        <f aca="false">IF(J516="PosK",SUMIFS(K:K,J:J,"eDNA",H:H,H516),"")</f>
        <v/>
      </c>
      <c r="Q516" s="62"/>
    </row>
    <row r="517" customFormat="false" ht="14.25" hidden="false" customHeight="false" outlineLevel="0" collapsed="false">
      <c r="A517" s="0" t="s">
        <v>876</v>
      </c>
      <c r="B517" s="52" t="s">
        <v>998</v>
      </c>
      <c r="C517" s="52" t="s">
        <v>751</v>
      </c>
      <c r="D517" s="53" t="n">
        <v>0.1</v>
      </c>
      <c r="E517" s="53" t="s">
        <v>748</v>
      </c>
      <c r="F517" s="0" t="s">
        <v>1205</v>
      </c>
      <c r="G517" s="0" t="str">
        <f aca="false">LEFT(B517,2)</f>
        <v>17</v>
      </c>
      <c r="H517" s="0" t="str">
        <f aca="false">I517&amp;"_"&amp;G517&amp;"_"&amp;F517</f>
        <v>ButsnudetFroe_17_20180828_DL2018009_Aurehoej_SktAnnaeGym_koersel1</v>
      </c>
      <c r="I517" s="61" t="str">
        <f aca="false">MID(RIGHT(B517,LEN(B517)-3),1,FIND("_",RIGHT(B517,LEN(B517)-3))-1)</f>
        <v>ButsnudetFroe</v>
      </c>
      <c r="J517" s="61" t="str">
        <f aca="false">TRIM(SUBSTITUTE(RIGHT(B517,FIND(I517,B517)+1),"_",""))</f>
        <v>eDNA</v>
      </c>
      <c r="K517" s="0" t="str">
        <f aca="false">IFERROR(VALUE(SUBSTITUTE(E517,".",",")),E517)</f>
        <v>No Ct</v>
      </c>
      <c r="L517" s="61" t="str">
        <f aca="false">IF(J517="PosK",SUMIFS(K:K,J:J,"PosK",H:H,H517),"")</f>
        <v/>
      </c>
      <c r="M517" s="61" t="str">
        <f aca="false">IF(J517="PosK",SUMIFS(K:K,J:J,"NegK",H:H,H517),"")</f>
        <v/>
      </c>
      <c r="N517" s="61" t="str">
        <f aca="false">IF(J517="PosK",SUMIFS(K:K,J:J,"eDNA",H:H,H517),"")</f>
        <v/>
      </c>
      <c r="P517" s="62"/>
      <c r="T517" s="63"/>
      <c r="W517" s="64"/>
    </row>
    <row r="518" customFormat="false" ht="14.25" hidden="false" customHeight="false" outlineLevel="0" collapsed="false">
      <c r="A518" s="0" t="s">
        <v>877</v>
      </c>
      <c r="B518" s="52" t="s">
        <v>999</v>
      </c>
      <c r="C518" s="52" t="s">
        <v>743</v>
      </c>
      <c r="D518" s="53" t="n">
        <v>0.1</v>
      </c>
      <c r="E518" s="53" t="s">
        <v>748</v>
      </c>
      <c r="F518" s="0" t="s">
        <v>1205</v>
      </c>
      <c r="G518" s="0" t="str">
        <f aca="false">LEFT(B518,2)</f>
        <v>18</v>
      </c>
      <c r="H518" s="0" t="str">
        <f aca="false">I518&amp;"_"&amp;G518&amp;"_"&amp;F518</f>
        <v>ButsnudetFroe_18_20180828_DL2018009_Aurehoej_SktAnnaeGym_koersel1</v>
      </c>
      <c r="I518" s="61" t="str">
        <f aca="false">MID(RIGHT(B518,LEN(B518)-3),1,FIND("_",RIGHT(B518,LEN(B518)-3))-1)</f>
        <v>ButsnudetFroe</v>
      </c>
      <c r="J518" s="61" t="str">
        <f aca="false">TRIM(SUBSTITUTE(RIGHT(B518,FIND(I518,B518)+1),"_",""))</f>
        <v>PosK</v>
      </c>
      <c r="K518" s="0" t="str">
        <f aca="false">IFERROR(VALUE(SUBSTITUTE(E518,".",",")),E518)</f>
        <v>No Ct</v>
      </c>
      <c r="L518" s="61" t="n">
        <f aca="false">IF(J518="PosK",SUMIFS(K:K,J:J,"PosK",H:H,H518),"")</f>
        <v>0</v>
      </c>
      <c r="M518" s="61" t="n">
        <f aca="false">IF(J518="PosK",SUMIFS(K:K,J:J,"NegK",H:H,H518),"")</f>
        <v>0</v>
      </c>
      <c r="N518" s="61" t="n">
        <f aca="false">IF(J518="PosK",SUMIFS(K:K,J:J,"eDNA",H:H,H518),"")</f>
        <v>0</v>
      </c>
      <c r="P518" s="62" t="n">
        <f aca="false">IF(K520="No Ct",0,K520)</f>
        <v>0</v>
      </c>
      <c r="Q518" s="62" t="n">
        <f aca="false">IF(K521="No Ct",0,K521)</f>
        <v>0</v>
      </c>
      <c r="R518" s="0" t="str">
        <f aca="false">IF(AND(L518&gt;0,M518=0),"Valid","Invalid")</f>
        <v>Invalid</v>
      </c>
      <c r="S518" s="0" t="str">
        <f aca="false">IF(OR(P518&gt;1,Q518&gt;1),"Present","Absent")</f>
        <v>Absent</v>
      </c>
      <c r="T518" s="63" t="str">
        <f aca="false">IF(OR(AND(P518&gt;1,P518&lt;41),AND(Q518&gt;1,Q518&lt;41)),"Ct&lt;41","Ct&gt;41")</f>
        <v>Ct&gt;41</v>
      </c>
      <c r="U518" s="0" t="str">
        <f aca="false">I518</f>
        <v>ButsnudetFroe</v>
      </c>
      <c r="V518" s="0" t="str">
        <f aca="false">MID(F518,10,9)</f>
        <v>DL2018009</v>
      </c>
      <c r="W518" s="64" t="str">
        <f aca="false">V518&amp;"_"&amp;U518&amp;"_"&amp;R518&amp;"_"&amp;S518&amp;"_"&amp;T518</f>
        <v>DL2018009_ButsnudetFroe_Invalid_Absent_Ct&gt;41</v>
      </c>
    </row>
    <row r="519" customFormat="false" ht="14.25" hidden="false" customHeight="false" outlineLevel="0" collapsed="false">
      <c r="A519" s="0" t="s">
        <v>879</v>
      </c>
      <c r="B519" s="52" t="s">
        <v>1000</v>
      </c>
      <c r="C519" s="52" t="s">
        <v>747</v>
      </c>
      <c r="D519" s="53" t="n">
        <v>0.1</v>
      </c>
      <c r="E519" s="53" t="s">
        <v>748</v>
      </c>
      <c r="F519" s="0" t="s">
        <v>1205</v>
      </c>
      <c r="G519" s="0" t="str">
        <f aca="false">LEFT(B519,2)</f>
        <v>18</v>
      </c>
      <c r="H519" s="0" t="str">
        <f aca="false">I519&amp;"_"&amp;G519&amp;"_"&amp;F519</f>
        <v>ButsnudetFroe_18_20180828_DL2018009_Aurehoej_SktAnnaeGym_koersel1</v>
      </c>
      <c r="I519" s="61" t="str">
        <f aca="false">MID(RIGHT(B519,LEN(B519)-3),1,FIND("_",RIGHT(B519,LEN(B519)-3))-1)</f>
        <v>ButsnudetFroe</v>
      </c>
      <c r="J519" s="61" t="str">
        <f aca="false">TRIM(SUBSTITUTE(RIGHT(B519,FIND(I519,B519)+1),"_",""))</f>
        <v>NegK</v>
      </c>
      <c r="K519" s="0" t="str">
        <f aca="false">IFERROR(VALUE(SUBSTITUTE(E519,".",",")),E519)</f>
        <v>No Ct</v>
      </c>
      <c r="L519" s="61" t="str">
        <f aca="false">IF(J519="PosK",SUMIFS(K:K,J:J,"PosK",H:H,H519),"")</f>
        <v/>
      </c>
      <c r="M519" s="61" t="str">
        <f aca="false">IF(J519="PosK",SUMIFS(K:K,J:J,"NegK",H:H,H519),"")</f>
        <v/>
      </c>
      <c r="N519" s="61" t="str">
        <f aca="false">IF(J519="PosK",SUMIFS(K:K,J:J,"eDNA",H:H,H519),"")</f>
        <v/>
      </c>
    </row>
    <row r="520" customFormat="false" ht="14.25" hidden="false" customHeight="false" outlineLevel="0" collapsed="false">
      <c r="A520" s="0" t="s">
        <v>881</v>
      </c>
      <c r="B520" s="52" t="s">
        <v>1001</v>
      </c>
      <c r="C520" s="52" t="s">
        <v>751</v>
      </c>
      <c r="D520" s="53" t="n">
        <v>0.1</v>
      </c>
      <c r="E520" s="53" t="s">
        <v>748</v>
      </c>
      <c r="F520" s="0" t="s">
        <v>1205</v>
      </c>
      <c r="G520" s="0" t="str">
        <f aca="false">LEFT(B520,2)</f>
        <v>18</v>
      </c>
      <c r="H520" s="0" t="str">
        <f aca="false">I520&amp;"_"&amp;G520&amp;"_"&amp;F520</f>
        <v>ButsnudetFroe_18_20180828_DL2018009_Aurehoej_SktAnnaeGym_koersel1</v>
      </c>
      <c r="I520" s="61" t="str">
        <f aca="false">MID(RIGHT(B520,LEN(B520)-3),1,FIND("_",RIGHT(B520,LEN(B520)-3))-1)</f>
        <v>ButsnudetFroe</v>
      </c>
      <c r="J520" s="61" t="str">
        <f aca="false">TRIM(SUBSTITUTE(RIGHT(B520,FIND(I520,B520)+1),"_",""))</f>
        <v>eDNA</v>
      </c>
      <c r="K520" s="0" t="str">
        <f aca="false">IFERROR(VALUE(SUBSTITUTE(E520,".",",")),E520)</f>
        <v>No Ct</v>
      </c>
      <c r="L520" s="61" t="str">
        <f aca="false">IF(J520="PosK",SUMIFS(K:K,J:J,"PosK",H:H,H520),"")</f>
        <v/>
      </c>
      <c r="M520" s="61" t="str">
        <f aca="false">IF(J520="PosK",SUMIFS(K:K,J:J,"NegK",H:H,H520),"")</f>
        <v/>
      </c>
      <c r="N520" s="61" t="str">
        <f aca="false">IF(J520="PosK",SUMIFS(K:K,J:J,"eDNA",H:H,H520),"")</f>
        <v/>
      </c>
      <c r="Q520" s="62"/>
    </row>
    <row r="521" customFormat="false" ht="14.25" hidden="false" customHeight="false" outlineLevel="0" collapsed="false">
      <c r="A521" s="0" t="s">
        <v>883</v>
      </c>
      <c r="B521" s="52" t="s">
        <v>1001</v>
      </c>
      <c r="C521" s="52" t="s">
        <v>751</v>
      </c>
      <c r="D521" s="53" t="n">
        <v>0.1</v>
      </c>
      <c r="E521" s="53" t="s">
        <v>748</v>
      </c>
      <c r="F521" s="0" t="s">
        <v>1205</v>
      </c>
      <c r="G521" s="0" t="str">
        <f aca="false">LEFT(B521,2)</f>
        <v>18</v>
      </c>
      <c r="H521" s="0" t="str">
        <f aca="false">I521&amp;"_"&amp;G521&amp;"_"&amp;F521</f>
        <v>ButsnudetFroe_18_20180828_DL2018009_Aurehoej_SktAnnaeGym_koersel1</v>
      </c>
      <c r="I521" s="61" t="str">
        <f aca="false">MID(RIGHT(B521,LEN(B521)-3),1,FIND("_",RIGHT(B521,LEN(B521)-3))-1)</f>
        <v>ButsnudetFroe</v>
      </c>
      <c r="J521" s="61" t="str">
        <f aca="false">TRIM(SUBSTITUTE(RIGHT(B521,FIND(I521,B521)+1),"_",""))</f>
        <v>eDNA</v>
      </c>
      <c r="K521" s="0" t="str">
        <f aca="false">IFERROR(VALUE(SUBSTITUTE(E521,".",",")),E521)</f>
        <v>No Ct</v>
      </c>
      <c r="L521" s="61" t="str">
        <f aca="false">IF(J521="PosK",SUMIFS(K:K,J:J,"PosK",H:H,H521),"")</f>
        <v/>
      </c>
      <c r="M521" s="61" t="str">
        <f aca="false">IF(J521="PosK",SUMIFS(K:K,J:J,"NegK",H:H,H521),"")</f>
        <v/>
      </c>
      <c r="N521" s="61" t="str">
        <f aca="false">IF(J521="PosK",SUMIFS(K:K,J:J,"eDNA",H:H,H521),"")</f>
        <v/>
      </c>
      <c r="P521" s="62"/>
      <c r="T521" s="63"/>
      <c r="W521" s="64"/>
    </row>
    <row r="522" customFormat="false" ht="14.25" hidden="false" customHeight="false" outlineLevel="0" collapsed="false">
      <c r="A522" s="0" t="s">
        <v>884</v>
      </c>
      <c r="B522" s="52" t="s">
        <v>1002</v>
      </c>
      <c r="C522" s="52" t="s">
        <v>743</v>
      </c>
      <c r="D522" s="53" t="n">
        <v>0.1</v>
      </c>
      <c r="E522" s="53" t="n">
        <v>25.55</v>
      </c>
      <c r="F522" s="0" t="s">
        <v>1205</v>
      </c>
      <c r="G522" s="0" t="str">
        <f aca="false">LEFT(B522,2)</f>
        <v>19</v>
      </c>
      <c r="H522" s="0" t="str">
        <f aca="false">I522&amp;"_"&amp;G522&amp;"_"&amp;F522</f>
        <v>LilleVandsalamander_19_20180828_DL2018009_Aurehoej_SktAnnaeGym_koersel1</v>
      </c>
      <c r="I522" s="61" t="str">
        <f aca="false">MID(RIGHT(B522,LEN(B522)-3),1,FIND("_",RIGHT(B522,LEN(B522)-3))-1)</f>
        <v>LilleVandsalamander</v>
      </c>
      <c r="J522" s="61" t="str">
        <f aca="false">TRIM(SUBSTITUTE(RIGHT(B522,FIND(I522,B522)+1),"_",""))</f>
        <v>PosK</v>
      </c>
      <c r="K522" s="0" t="n">
        <f aca="false">IFERROR(VALUE(SUBSTITUTE(E522,".",",")),E522)</f>
        <v>25.55</v>
      </c>
      <c r="L522" s="61" t="n">
        <f aca="false">IF(J522="PosK",SUMIFS(K:K,J:J,"PosK",H:H,H522),"")</f>
        <v>25.55</v>
      </c>
      <c r="M522" s="61" t="n">
        <f aca="false">IF(J522="PosK",SUMIFS(K:K,J:J,"NegK",H:H,H522),"")</f>
        <v>40.91</v>
      </c>
      <c r="N522" s="61" t="n">
        <f aca="false">IF(J522="PosK",SUMIFS(K:K,J:J,"eDNA",H:H,H522),"")</f>
        <v>42.32</v>
      </c>
      <c r="P522" s="62" t="n">
        <f aca="false">IF(K524="No Ct",0,K524)</f>
        <v>42.32</v>
      </c>
      <c r="Q522" s="62" t="n">
        <f aca="false">IF(K525="No Ct",0,K525)</f>
        <v>0</v>
      </c>
      <c r="R522" s="0" t="str">
        <f aca="false">IF(AND(L522&gt;0,M522=0),"Valid","Invalid")</f>
        <v>Invalid</v>
      </c>
      <c r="S522" s="0" t="str">
        <f aca="false">IF(OR(P522&gt;1,Q522&gt;1),"Present","Absent")</f>
        <v>Present</v>
      </c>
      <c r="T522" s="63" t="str">
        <f aca="false">IF(OR(AND(P522&gt;1,P522&lt;41),AND(Q522&gt;1,Q522&lt;41)),"Ct&lt;41","Ct&gt;41")</f>
        <v>Ct&gt;41</v>
      </c>
      <c r="U522" s="0" t="str">
        <f aca="false">I522</f>
        <v>LilleVandsalamander</v>
      </c>
      <c r="V522" s="0" t="str">
        <f aca="false">MID(F522,10,9)</f>
        <v>DL2018009</v>
      </c>
      <c r="W522" s="64" t="str">
        <f aca="false">V522&amp;"_"&amp;U522&amp;"_"&amp;R522&amp;"_"&amp;S522&amp;"_"&amp;T522</f>
        <v>DL2018009_LilleVandsalamander_Invalid_Present_Ct&gt;41</v>
      </c>
    </row>
    <row r="523" customFormat="false" ht="14.25" hidden="false" customHeight="false" outlineLevel="0" collapsed="false">
      <c r="A523" s="0" t="s">
        <v>886</v>
      </c>
      <c r="B523" s="52" t="s">
        <v>1003</v>
      </c>
      <c r="C523" s="52" t="s">
        <v>747</v>
      </c>
      <c r="D523" s="53" t="n">
        <v>0.1</v>
      </c>
      <c r="E523" s="53" t="n">
        <v>40.91</v>
      </c>
      <c r="F523" s="0" t="s">
        <v>1205</v>
      </c>
      <c r="G523" s="0" t="str">
        <f aca="false">LEFT(B523,2)</f>
        <v>19</v>
      </c>
      <c r="H523" s="0" t="str">
        <f aca="false">I523&amp;"_"&amp;G523&amp;"_"&amp;F523</f>
        <v>LilleVandsalamander_19_20180828_DL2018009_Aurehoej_SktAnnaeGym_koersel1</v>
      </c>
      <c r="I523" s="61" t="str">
        <f aca="false">MID(RIGHT(B523,LEN(B523)-3),1,FIND("_",RIGHT(B523,LEN(B523)-3))-1)</f>
        <v>LilleVandsalamander</v>
      </c>
      <c r="J523" s="61" t="str">
        <f aca="false">TRIM(SUBSTITUTE(RIGHT(B523,FIND(I523,B523)+1),"_",""))</f>
        <v>NegK</v>
      </c>
      <c r="K523" s="0" t="n">
        <f aca="false">IFERROR(VALUE(SUBSTITUTE(E523,".",",")),E523)</f>
        <v>40.91</v>
      </c>
      <c r="L523" s="61" t="str">
        <f aca="false">IF(J523="PosK",SUMIFS(K:K,J:J,"PosK",H:H,H523),"")</f>
        <v/>
      </c>
      <c r="M523" s="61" t="str">
        <f aca="false">IF(J523="PosK",SUMIFS(K:K,J:J,"NegK",H:H,H523),"")</f>
        <v/>
      </c>
      <c r="N523" s="61" t="str">
        <f aca="false">IF(J523="PosK",SUMIFS(K:K,J:J,"eDNA",H:H,H523),"")</f>
        <v/>
      </c>
    </row>
    <row r="524" customFormat="false" ht="14.25" hidden="false" customHeight="false" outlineLevel="0" collapsed="false">
      <c r="A524" s="0" t="s">
        <v>888</v>
      </c>
      <c r="B524" s="52" t="s">
        <v>1004</v>
      </c>
      <c r="C524" s="52" t="s">
        <v>751</v>
      </c>
      <c r="D524" s="53" t="n">
        <v>0.1</v>
      </c>
      <c r="E524" s="53" t="n">
        <v>42.32</v>
      </c>
      <c r="F524" s="0" t="s">
        <v>1205</v>
      </c>
      <c r="G524" s="0" t="str">
        <f aca="false">LEFT(B524,2)</f>
        <v>19</v>
      </c>
      <c r="H524" s="0" t="str">
        <f aca="false">I524&amp;"_"&amp;G524&amp;"_"&amp;F524</f>
        <v>LilleVandsalamander_19_20180828_DL2018009_Aurehoej_SktAnnaeGym_koersel1</v>
      </c>
      <c r="I524" s="61" t="str">
        <f aca="false">MID(RIGHT(B524,LEN(B524)-3),1,FIND("_",RIGHT(B524,LEN(B524)-3))-1)</f>
        <v>LilleVandsalamander</v>
      </c>
      <c r="J524" s="61" t="str">
        <f aca="false">TRIM(SUBSTITUTE(RIGHT(B524,FIND(I524,B524)+1),"_",""))</f>
        <v>eDNA</v>
      </c>
      <c r="K524" s="0" t="n">
        <f aca="false">IFERROR(VALUE(SUBSTITUTE(E524,".",",")),E524)</f>
        <v>42.32</v>
      </c>
      <c r="L524" s="61" t="str">
        <f aca="false">IF(J524="PosK",SUMIFS(K:K,J:J,"PosK",H:H,H524),"")</f>
        <v/>
      </c>
      <c r="M524" s="61" t="str">
        <f aca="false">IF(J524="PosK",SUMIFS(K:K,J:J,"NegK",H:H,H524),"")</f>
        <v/>
      </c>
      <c r="N524" s="61" t="str">
        <f aca="false">IF(J524="PosK",SUMIFS(K:K,J:J,"eDNA",H:H,H524),"")</f>
        <v/>
      </c>
      <c r="Q524" s="62"/>
    </row>
    <row r="525" customFormat="false" ht="14.25" hidden="false" customHeight="false" outlineLevel="0" collapsed="false">
      <c r="A525" s="0" t="s">
        <v>890</v>
      </c>
      <c r="B525" s="52" t="s">
        <v>1004</v>
      </c>
      <c r="C525" s="52" t="s">
        <v>751</v>
      </c>
      <c r="D525" s="53" t="n">
        <v>0.1</v>
      </c>
      <c r="E525" s="53" t="s">
        <v>748</v>
      </c>
      <c r="F525" s="0" t="s">
        <v>1205</v>
      </c>
      <c r="G525" s="0" t="str">
        <f aca="false">LEFT(B525,2)</f>
        <v>19</v>
      </c>
      <c r="H525" s="0" t="str">
        <f aca="false">I525&amp;"_"&amp;G525&amp;"_"&amp;F525</f>
        <v>LilleVandsalamander_19_20180828_DL2018009_Aurehoej_SktAnnaeGym_koersel1</v>
      </c>
      <c r="I525" s="61" t="str">
        <f aca="false">MID(RIGHT(B525,LEN(B525)-3),1,FIND("_",RIGHT(B525,LEN(B525)-3))-1)</f>
        <v>LilleVandsalamander</v>
      </c>
      <c r="J525" s="61" t="str">
        <f aca="false">TRIM(SUBSTITUTE(RIGHT(B525,FIND(I525,B525)+1),"_",""))</f>
        <v>eDNA</v>
      </c>
      <c r="K525" s="0" t="str">
        <f aca="false">IFERROR(VALUE(SUBSTITUTE(E525,".",",")),E525)</f>
        <v>No Ct</v>
      </c>
      <c r="L525" s="61" t="str">
        <f aca="false">IF(J525="PosK",SUMIFS(K:K,J:J,"PosK",H:H,H525),"")</f>
        <v/>
      </c>
      <c r="M525" s="61" t="str">
        <f aca="false">IF(J525="PosK",SUMIFS(K:K,J:J,"NegK",H:H,H525),"")</f>
        <v/>
      </c>
      <c r="N525" s="61" t="str">
        <f aca="false">IF(J525="PosK",SUMIFS(K:K,J:J,"eDNA",H:H,H525),"")</f>
        <v/>
      </c>
      <c r="P525" s="62"/>
      <c r="T525" s="63"/>
      <c r="W525" s="64"/>
    </row>
    <row r="526" customFormat="false" ht="14.25" hidden="false" customHeight="false" outlineLevel="0" collapsed="false">
      <c r="A526" s="0" t="s">
        <v>891</v>
      </c>
      <c r="B526" s="52" t="s">
        <v>1005</v>
      </c>
      <c r="C526" s="52" t="s">
        <v>743</v>
      </c>
      <c r="D526" s="53" t="n">
        <v>0.1</v>
      </c>
      <c r="E526" s="53" t="s">
        <v>748</v>
      </c>
      <c r="F526" s="0" t="s">
        <v>1205</v>
      </c>
      <c r="G526" s="0" t="str">
        <f aca="false">LEFT(B526,2)</f>
        <v>20</v>
      </c>
      <c r="H526" s="0" t="str">
        <f aca="false">I526&amp;"_"&amp;G526&amp;"_"&amp;F526</f>
        <v>LilleVandsalamander_20_20180828_DL2018009_Aurehoej_SktAnnaeGym_koersel1</v>
      </c>
      <c r="I526" s="61" t="str">
        <f aca="false">MID(RIGHT(B526,LEN(B526)-3),1,FIND("_",RIGHT(B526,LEN(B526)-3))-1)</f>
        <v>LilleVandsalamander</v>
      </c>
      <c r="J526" s="61" t="str">
        <f aca="false">TRIM(SUBSTITUTE(RIGHT(B526,FIND(I526,B526)+1),"_",""))</f>
        <v>PosK</v>
      </c>
      <c r="K526" s="0" t="str">
        <f aca="false">IFERROR(VALUE(SUBSTITUTE(E526,".",",")),E526)</f>
        <v>No Ct</v>
      </c>
      <c r="L526" s="61" t="n">
        <f aca="false">IF(J526="PosK",SUMIFS(K:K,J:J,"PosK",H:H,H526),"")</f>
        <v>0</v>
      </c>
      <c r="M526" s="61" t="n">
        <f aca="false">IF(J526="PosK",SUMIFS(K:K,J:J,"NegK",H:H,H526),"")</f>
        <v>0</v>
      </c>
      <c r="N526" s="61" t="n">
        <f aca="false">IF(J526="PosK",SUMIFS(K:K,J:J,"eDNA",H:H,H526),"")</f>
        <v>0</v>
      </c>
      <c r="P526" s="62" t="n">
        <f aca="false">IF(K528="No Ct",0,K528)</f>
        <v>0</v>
      </c>
      <c r="Q526" s="62" t="n">
        <f aca="false">IF(K529="No Ct",0,K529)</f>
        <v>0</v>
      </c>
      <c r="R526" s="0" t="str">
        <f aca="false">IF(AND(L526&gt;0,M526=0),"Valid","Invalid")</f>
        <v>Invalid</v>
      </c>
      <c r="S526" s="0" t="str">
        <f aca="false">IF(OR(P526&gt;1,Q526&gt;1),"Present","Absent")</f>
        <v>Absent</v>
      </c>
      <c r="T526" s="63" t="str">
        <f aca="false">IF(OR(AND(P526&gt;1,P526&lt;41),AND(Q526&gt;1,Q526&lt;41)),"Ct&lt;41","Ct&gt;41")</f>
        <v>Ct&gt;41</v>
      </c>
      <c r="U526" s="0" t="str">
        <f aca="false">I526</f>
        <v>LilleVandsalamander</v>
      </c>
      <c r="V526" s="0" t="str">
        <f aca="false">MID(F526,10,9)</f>
        <v>DL2018009</v>
      </c>
      <c r="W526" s="64" t="str">
        <f aca="false">V526&amp;"_"&amp;U526&amp;"_"&amp;R526&amp;"_"&amp;S526&amp;"_"&amp;T526</f>
        <v>DL2018009_LilleVandsalamander_Invalid_Absent_Ct&gt;41</v>
      </c>
    </row>
    <row r="527" customFormat="false" ht="14.25" hidden="false" customHeight="false" outlineLevel="0" collapsed="false">
      <c r="A527" s="0" t="s">
        <v>893</v>
      </c>
      <c r="B527" s="52" t="s">
        <v>1006</v>
      </c>
      <c r="C527" s="52" t="s">
        <v>747</v>
      </c>
      <c r="D527" s="53" t="n">
        <v>0.1</v>
      </c>
      <c r="E527" s="53" t="s">
        <v>748</v>
      </c>
      <c r="F527" s="0" t="s">
        <v>1205</v>
      </c>
      <c r="G527" s="0" t="str">
        <f aca="false">LEFT(B527,2)</f>
        <v>20</v>
      </c>
      <c r="H527" s="0" t="str">
        <f aca="false">I527&amp;"_"&amp;G527&amp;"_"&amp;F527</f>
        <v>LilleVandsalamander_20_20180828_DL2018009_Aurehoej_SktAnnaeGym_koersel1</v>
      </c>
      <c r="I527" s="61" t="str">
        <f aca="false">MID(RIGHT(B527,LEN(B527)-3),1,FIND("_",RIGHT(B527,LEN(B527)-3))-1)</f>
        <v>LilleVandsalamander</v>
      </c>
      <c r="J527" s="61" t="str">
        <f aca="false">TRIM(SUBSTITUTE(RIGHT(B527,FIND(I527,B527)+1),"_",""))</f>
        <v>NegK</v>
      </c>
      <c r="K527" s="0" t="str">
        <f aca="false">IFERROR(VALUE(SUBSTITUTE(E527,".",",")),E527)</f>
        <v>No Ct</v>
      </c>
      <c r="L527" s="61" t="str">
        <f aca="false">IF(J527="PosK",SUMIFS(K:K,J:J,"PosK",H:H,H527),"")</f>
        <v/>
      </c>
      <c r="M527" s="61" t="str">
        <f aca="false">IF(J527="PosK",SUMIFS(K:K,J:J,"NegK",H:H,H527),"")</f>
        <v/>
      </c>
      <c r="N527" s="61" t="str">
        <f aca="false">IF(J527="PosK",SUMIFS(K:K,J:J,"eDNA",H:H,H527),"")</f>
        <v/>
      </c>
    </row>
    <row r="528" customFormat="false" ht="14.25" hidden="false" customHeight="false" outlineLevel="0" collapsed="false">
      <c r="A528" s="0" t="s">
        <v>895</v>
      </c>
      <c r="B528" s="52" t="s">
        <v>1007</v>
      </c>
      <c r="C528" s="52" t="s">
        <v>751</v>
      </c>
      <c r="D528" s="53" t="n">
        <v>0.1</v>
      </c>
      <c r="E528" s="53" t="s">
        <v>748</v>
      </c>
      <c r="F528" s="0" t="s">
        <v>1205</v>
      </c>
      <c r="G528" s="0" t="str">
        <f aca="false">LEFT(B528,2)</f>
        <v>20</v>
      </c>
      <c r="H528" s="0" t="str">
        <f aca="false">I528&amp;"_"&amp;G528&amp;"_"&amp;F528</f>
        <v>LilleVandsalamander_20_20180828_DL2018009_Aurehoej_SktAnnaeGym_koersel1</v>
      </c>
      <c r="I528" s="61" t="str">
        <f aca="false">MID(RIGHT(B528,LEN(B528)-3),1,FIND("_",RIGHT(B528,LEN(B528)-3))-1)</f>
        <v>LilleVandsalamander</v>
      </c>
      <c r="J528" s="61" t="str">
        <f aca="false">TRIM(SUBSTITUTE(RIGHT(B528,FIND(I528,B528)+1),"_",""))</f>
        <v>eDNA</v>
      </c>
      <c r="K528" s="0" t="str">
        <f aca="false">IFERROR(VALUE(SUBSTITUTE(E528,".",",")),E528)</f>
        <v>No Ct</v>
      </c>
      <c r="L528" s="61" t="str">
        <f aca="false">IF(J528="PosK",SUMIFS(K:K,J:J,"PosK",H:H,H528),"")</f>
        <v/>
      </c>
      <c r="M528" s="61" t="str">
        <f aca="false">IF(J528="PosK",SUMIFS(K:K,J:J,"NegK",H:H,H528),"")</f>
        <v/>
      </c>
      <c r="N528" s="61" t="str">
        <f aca="false">IF(J528="PosK",SUMIFS(K:K,J:J,"eDNA",H:H,H528),"")</f>
        <v/>
      </c>
      <c r="Q528" s="62"/>
    </row>
    <row r="529" customFormat="false" ht="14.25" hidden="false" customHeight="false" outlineLevel="0" collapsed="false">
      <c r="A529" s="0" t="s">
        <v>897</v>
      </c>
      <c r="B529" s="52" t="s">
        <v>1007</v>
      </c>
      <c r="C529" s="52" t="s">
        <v>751</v>
      </c>
      <c r="D529" s="53" t="n">
        <v>0.1</v>
      </c>
      <c r="E529" s="53" t="s">
        <v>748</v>
      </c>
      <c r="F529" s="0" t="s">
        <v>1205</v>
      </c>
      <c r="G529" s="0" t="str">
        <f aca="false">LEFT(B529,2)</f>
        <v>20</v>
      </c>
      <c r="H529" s="0" t="str">
        <f aca="false">I529&amp;"_"&amp;G529&amp;"_"&amp;F529</f>
        <v>LilleVandsalamander_20_20180828_DL2018009_Aurehoej_SktAnnaeGym_koersel1</v>
      </c>
      <c r="I529" s="61" t="str">
        <f aca="false">MID(RIGHT(B529,LEN(B529)-3),1,FIND("_",RIGHT(B529,LEN(B529)-3))-1)</f>
        <v>LilleVandsalamander</v>
      </c>
      <c r="J529" s="61" t="str">
        <f aca="false">TRIM(SUBSTITUTE(RIGHT(B529,FIND(I529,B529)+1),"_",""))</f>
        <v>eDNA</v>
      </c>
      <c r="K529" s="0" t="str">
        <f aca="false">IFERROR(VALUE(SUBSTITUTE(E529,".",",")),E529)</f>
        <v>No Ct</v>
      </c>
      <c r="L529" s="61" t="str">
        <f aca="false">IF(J529="PosK",SUMIFS(K:K,J:J,"PosK",H:H,H529),"")</f>
        <v/>
      </c>
      <c r="M529" s="61" t="str">
        <f aca="false">IF(J529="PosK",SUMIFS(K:K,J:J,"NegK",H:H,H529),"")</f>
        <v/>
      </c>
      <c r="N529" s="61" t="str">
        <f aca="false">IF(J529="PosK",SUMIFS(K:K,J:J,"eDNA",H:H,H529),"")</f>
        <v/>
      </c>
      <c r="P529" s="62"/>
      <c r="T529" s="63"/>
      <c r="W529" s="64"/>
    </row>
    <row r="530" customFormat="false" ht="14.25" hidden="false" customHeight="false" outlineLevel="0" collapsed="false">
      <c r="A530" s="0" t="s">
        <v>898</v>
      </c>
      <c r="B530" s="52" t="s">
        <v>1008</v>
      </c>
      <c r="C530" s="52" t="s">
        <v>743</v>
      </c>
      <c r="D530" s="53" t="n">
        <v>0.1</v>
      </c>
      <c r="E530" s="53" t="n">
        <v>20.23</v>
      </c>
      <c r="F530" s="0" t="s">
        <v>1205</v>
      </c>
      <c r="G530" s="0" t="str">
        <f aca="false">LEFT(B530,2)</f>
        <v>21</v>
      </c>
      <c r="H530" s="0" t="str">
        <f aca="false">I530&amp;"_"&amp;G530&amp;"_"&amp;F530</f>
        <v>Skalle_21_20180828_DL2018009_Aurehoej_SktAnnaeGym_koersel1</v>
      </c>
      <c r="I530" s="61" t="str">
        <f aca="false">MID(RIGHT(B530,LEN(B530)-3),1,FIND("_",RIGHT(B530,LEN(B530)-3))-1)</f>
        <v>Skalle</v>
      </c>
      <c r="J530" s="61" t="str">
        <f aca="false">TRIM(SUBSTITUTE(RIGHT(B530,FIND(I530,B530)+1),"_",""))</f>
        <v>PosK</v>
      </c>
      <c r="K530" s="0" t="n">
        <f aca="false">IFERROR(VALUE(SUBSTITUTE(E530,".",",")),E530)</f>
        <v>20.23</v>
      </c>
      <c r="L530" s="61" t="n">
        <f aca="false">IF(J530="PosK",SUMIFS(K:K,J:J,"PosK",H:H,H530),"")</f>
        <v>20.23</v>
      </c>
      <c r="M530" s="61" t="n">
        <f aca="false">IF(J530="PosK",SUMIFS(K:K,J:J,"NegK",H:H,H530),"")</f>
        <v>0</v>
      </c>
      <c r="N530" s="61" t="n">
        <f aca="false">IF(J530="PosK",SUMIFS(K:K,J:J,"eDNA",H:H,H530),"")</f>
        <v>76.24</v>
      </c>
      <c r="P530" s="62" t="n">
        <f aca="false">IF(K532="No Ct",0,K532)</f>
        <v>38.48</v>
      </c>
      <c r="Q530" s="62" t="n">
        <f aca="false">IF(K533="No Ct",0,K533)</f>
        <v>37.76</v>
      </c>
      <c r="R530" s="0" t="str">
        <f aca="false">IF(AND(L530&gt;0,M530=0),"Valid","Invalid")</f>
        <v>Valid</v>
      </c>
      <c r="S530" s="0" t="str">
        <f aca="false">IF(OR(P530&gt;1,Q530&gt;1),"Present","Absent")</f>
        <v>Present</v>
      </c>
      <c r="T530" s="63" t="str">
        <f aca="false">IF(OR(AND(P530&gt;1,P530&lt;41),AND(Q530&gt;1,Q530&lt;41)),"Ct&lt;41","Ct&gt;41")</f>
        <v>Ct&lt;41</v>
      </c>
      <c r="U530" s="0" t="str">
        <f aca="false">I530</f>
        <v>Skalle</v>
      </c>
      <c r="V530" s="0" t="str">
        <f aca="false">MID(F530,10,9)</f>
        <v>DL2018009</v>
      </c>
      <c r="W530" s="64" t="str">
        <f aca="false">V530&amp;"_"&amp;U530&amp;"_"&amp;R530&amp;"_"&amp;S530&amp;"_"&amp;T530</f>
        <v>DL2018009_Skalle_Valid_Present_Ct&lt;41</v>
      </c>
    </row>
    <row r="531" customFormat="false" ht="14.25" hidden="false" customHeight="false" outlineLevel="0" collapsed="false">
      <c r="A531" s="0" t="s">
        <v>900</v>
      </c>
      <c r="B531" s="52" t="s">
        <v>1009</v>
      </c>
      <c r="C531" s="52" t="s">
        <v>747</v>
      </c>
      <c r="D531" s="53" t="n">
        <v>0.1</v>
      </c>
      <c r="E531" s="53" t="s">
        <v>748</v>
      </c>
      <c r="F531" s="0" t="s">
        <v>1205</v>
      </c>
      <c r="G531" s="0" t="str">
        <f aca="false">LEFT(B531,2)</f>
        <v>21</v>
      </c>
      <c r="H531" s="0" t="str">
        <f aca="false">I531&amp;"_"&amp;G531&amp;"_"&amp;F531</f>
        <v>Skalle_21_20180828_DL2018009_Aurehoej_SktAnnaeGym_koersel1</v>
      </c>
      <c r="I531" s="61" t="str">
        <f aca="false">MID(RIGHT(B531,LEN(B531)-3),1,FIND("_",RIGHT(B531,LEN(B531)-3))-1)</f>
        <v>Skalle</v>
      </c>
      <c r="J531" s="61" t="str">
        <f aca="false">TRIM(SUBSTITUTE(RIGHT(B531,FIND(I531,B531)+1),"_",""))</f>
        <v>NegK</v>
      </c>
      <c r="K531" s="0" t="str">
        <f aca="false">IFERROR(VALUE(SUBSTITUTE(E531,".",",")),E531)</f>
        <v>No Ct</v>
      </c>
      <c r="L531" s="61" t="str">
        <f aca="false">IF(J531="PosK",SUMIFS(K:K,J:J,"PosK",H:H,H531),"")</f>
        <v/>
      </c>
      <c r="M531" s="61" t="str">
        <f aca="false">IF(J531="PosK",SUMIFS(K:K,J:J,"NegK",H:H,H531),"")</f>
        <v/>
      </c>
      <c r="N531" s="61" t="str">
        <f aca="false">IF(J531="PosK",SUMIFS(K:K,J:J,"eDNA",H:H,H531),"")</f>
        <v/>
      </c>
    </row>
    <row r="532" customFormat="false" ht="14.25" hidden="false" customHeight="false" outlineLevel="0" collapsed="false">
      <c r="A532" s="0" t="s">
        <v>902</v>
      </c>
      <c r="B532" s="52" t="s">
        <v>1010</v>
      </c>
      <c r="C532" s="52" t="s">
        <v>751</v>
      </c>
      <c r="D532" s="53" t="n">
        <v>0.1</v>
      </c>
      <c r="E532" s="53" t="n">
        <v>38.48</v>
      </c>
      <c r="F532" s="0" t="s">
        <v>1205</v>
      </c>
      <c r="G532" s="0" t="str">
        <f aca="false">LEFT(B532,2)</f>
        <v>21</v>
      </c>
      <c r="H532" s="0" t="str">
        <f aca="false">I532&amp;"_"&amp;G532&amp;"_"&amp;F532</f>
        <v>Skalle_21_20180828_DL2018009_Aurehoej_SktAnnaeGym_koersel1</v>
      </c>
      <c r="I532" s="61" t="str">
        <f aca="false">MID(RIGHT(B532,LEN(B532)-3),1,FIND("_",RIGHT(B532,LEN(B532)-3))-1)</f>
        <v>Skalle</v>
      </c>
      <c r="J532" s="61" t="str">
        <f aca="false">TRIM(SUBSTITUTE(RIGHT(B532,FIND(I532,B532)+1),"_",""))</f>
        <v>eDNA</v>
      </c>
      <c r="K532" s="0" t="n">
        <f aca="false">IFERROR(VALUE(SUBSTITUTE(E532,".",",")),E532)</f>
        <v>38.48</v>
      </c>
      <c r="L532" s="61" t="str">
        <f aca="false">IF(J532="PosK",SUMIFS(K:K,J:J,"PosK",H:H,H532),"")</f>
        <v/>
      </c>
      <c r="M532" s="61" t="str">
        <f aca="false">IF(J532="PosK",SUMIFS(K:K,J:J,"NegK",H:H,H532),"")</f>
        <v/>
      </c>
      <c r="N532" s="61" t="str">
        <f aca="false">IF(J532="PosK",SUMIFS(K:K,J:J,"eDNA",H:H,H532),"")</f>
        <v/>
      </c>
      <c r="Q532" s="62"/>
    </row>
    <row r="533" customFormat="false" ht="14.25" hidden="false" customHeight="false" outlineLevel="0" collapsed="false">
      <c r="A533" s="0" t="s">
        <v>904</v>
      </c>
      <c r="B533" s="52" t="s">
        <v>1010</v>
      </c>
      <c r="C533" s="52" t="s">
        <v>751</v>
      </c>
      <c r="D533" s="53" t="n">
        <v>0.1</v>
      </c>
      <c r="E533" s="53" t="n">
        <v>37.76</v>
      </c>
      <c r="F533" s="0" t="s">
        <v>1205</v>
      </c>
      <c r="G533" s="0" t="str">
        <f aca="false">LEFT(B533,2)</f>
        <v>21</v>
      </c>
      <c r="H533" s="0" t="str">
        <f aca="false">I533&amp;"_"&amp;G533&amp;"_"&amp;F533</f>
        <v>Skalle_21_20180828_DL2018009_Aurehoej_SktAnnaeGym_koersel1</v>
      </c>
      <c r="I533" s="61" t="str">
        <f aca="false">MID(RIGHT(B533,LEN(B533)-3),1,FIND("_",RIGHT(B533,LEN(B533)-3))-1)</f>
        <v>Skalle</v>
      </c>
      <c r="J533" s="61" t="str">
        <f aca="false">TRIM(SUBSTITUTE(RIGHT(B533,FIND(I533,B533)+1),"_",""))</f>
        <v>eDNA</v>
      </c>
      <c r="K533" s="0" t="n">
        <f aca="false">IFERROR(VALUE(SUBSTITUTE(E533,".",",")),E533)</f>
        <v>37.76</v>
      </c>
      <c r="L533" s="61" t="str">
        <f aca="false">IF(J533="PosK",SUMIFS(K:K,J:J,"PosK",H:H,H533),"")</f>
        <v/>
      </c>
      <c r="M533" s="61" t="str">
        <f aca="false">IF(J533="PosK",SUMIFS(K:K,J:J,"NegK",H:H,H533),"")</f>
        <v/>
      </c>
      <c r="N533" s="61" t="str">
        <f aca="false">IF(J533="PosK",SUMIFS(K:K,J:J,"eDNA",H:H,H533),"")</f>
        <v/>
      </c>
      <c r="P533" s="62"/>
      <c r="T533" s="63"/>
      <c r="W533" s="64"/>
    </row>
    <row r="534" customFormat="false" ht="14.25" hidden="false" customHeight="false" outlineLevel="0" collapsed="false">
      <c r="A534" s="0" t="s">
        <v>905</v>
      </c>
      <c r="B534" s="52" t="s">
        <v>1011</v>
      </c>
      <c r="C534" s="52" t="s">
        <v>743</v>
      </c>
      <c r="D534" s="53" t="n">
        <v>0.1</v>
      </c>
      <c r="E534" s="53" t="s">
        <v>748</v>
      </c>
      <c r="F534" s="0" t="s">
        <v>1205</v>
      </c>
      <c r="G534" s="0" t="str">
        <f aca="false">LEFT(B534,2)</f>
        <v>22</v>
      </c>
      <c r="H534" s="0" t="str">
        <f aca="false">I534&amp;"_"&amp;G534&amp;"_"&amp;F534</f>
        <v>Skalle_22_20180828_DL2018009_Aurehoej_SktAnnaeGym_koersel1</v>
      </c>
      <c r="I534" s="61" t="str">
        <f aca="false">MID(RIGHT(B534,LEN(B534)-3),1,FIND("_",RIGHT(B534,LEN(B534)-3))-1)</f>
        <v>Skalle</v>
      </c>
      <c r="J534" s="61" t="str">
        <f aca="false">TRIM(SUBSTITUTE(RIGHT(B534,FIND(I534,B534)+1),"_",""))</f>
        <v>PosK</v>
      </c>
      <c r="K534" s="0" t="str">
        <f aca="false">IFERROR(VALUE(SUBSTITUTE(E534,".",",")),E534)</f>
        <v>No Ct</v>
      </c>
      <c r="L534" s="61" t="n">
        <f aca="false">IF(J534="PosK",SUMIFS(K:K,J:J,"PosK",H:H,H534),"")</f>
        <v>0</v>
      </c>
      <c r="M534" s="61" t="n">
        <f aca="false">IF(J534="PosK",SUMIFS(K:K,J:J,"NegK",H:H,H534),"")</f>
        <v>0</v>
      </c>
      <c r="N534" s="61" t="n">
        <f aca="false">IF(J534="PosK",SUMIFS(K:K,J:J,"eDNA",H:H,H534),"")</f>
        <v>0</v>
      </c>
      <c r="P534" s="62" t="n">
        <f aca="false">IF(K536="No Ct",0,K536)</f>
        <v>0</v>
      </c>
      <c r="Q534" s="62" t="n">
        <f aca="false">IF(K537="No Ct",0,K537)</f>
        <v>0</v>
      </c>
      <c r="R534" s="0" t="str">
        <f aca="false">IF(AND(L534&gt;0,M534=0),"Valid","Invalid")</f>
        <v>Invalid</v>
      </c>
      <c r="S534" s="0" t="str">
        <f aca="false">IF(OR(P534&gt;1,Q534&gt;1),"Present","Absent")</f>
        <v>Absent</v>
      </c>
      <c r="T534" s="63" t="str">
        <f aca="false">IF(OR(AND(P534&gt;1,P534&lt;41),AND(Q534&gt;1,Q534&lt;41)),"Ct&lt;41","Ct&gt;41")</f>
        <v>Ct&gt;41</v>
      </c>
      <c r="U534" s="0" t="str">
        <f aca="false">I534</f>
        <v>Skalle</v>
      </c>
      <c r="V534" s="0" t="str">
        <f aca="false">MID(F534,10,9)</f>
        <v>DL2018009</v>
      </c>
      <c r="W534" s="64" t="str">
        <f aca="false">V534&amp;"_"&amp;U534&amp;"_"&amp;R534&amp;"_"&amp;S534&amp;"_"&amp;T534</f>
        <v>DL2018009_Skalle_Invalid_Absent_Ct&gt;41</v>
      </c>
    </row>
    <row r="535" customFormat="false" ht="14.25" hidden="false" customHeight="false" outlineLevel="0" collapsed="false">
      <c r="A535" s="0" t="s">
        <v>907</v>
      </c>
      <c r="B535" s="52" t="s">
        <v>1012</v>
      </c>
      <c r="C535" s="52" t="s">
        <v>747</v>
      </c>
      <c r="D535" s="53" t="n">
        <v>0.1</v>
      </c>
      <c r="E535" s="53" t="s">
        <v>748</v>
      </c>
      <c r="F535" s="0" t="s">
        <v>1205</v>
      </c>
      <c r="G535" s="0" t="str">
        <f aca="false">LEFT(B535,2)</f>
        <v>22</v>
      </c>
      <c r="H535" s="0" t="str">
        <f aca="false">I535&amp;"_"&amp;G535&amp;"_"&amp;F535</f>
        <v>Skalle_22_20180828_DL2018009_Aurehoej_SktAnnaeGym_koersel1</v>
      </c>
      <c r="I535" s="61" t="str">
        <f aca="false">MID(RIGHT(B535,LEN(B535)-3),1,FIND("_",RIGHT(B535,LEN(B535)-3))-1)</f>
        <v>Skalle</v>
      </c>
      <c r="J535" s="61" t="str">
        <f aca="false">TRIM(SUBSTITUTE(RIGHT(B535,FIND(I535,B535)+1),"_",""))</f>
        <v>NegK</v>
      </c>
      <c r="K535" s="0" t="str">
        <f aca="false">IFERROR(VALUE(SUBSTITUTE(E535,".",",")),E535)</f>
        <v>No Ct</v>
      </c>
      <c r="L535" s="61" t="str">
        <f aca="false">IF(J535="PosK",SUMIFS(K:K,J:J,"PosK",H:H,H535),"")</f>
        <v/>
      </c>
      <c r="M535" s="61" t="str">
        <f aca="false">IF(J535="PosK",SUMIFS(K:K,J:J,"NegK",H:H,H535),"")</f>
        <v/>
      </c>
      <c r="N535" s="61" t="str">
        <f aca="false">IF(J535="PosK",SUMIFS(K:K,J:J,"eDNA",H:H,H535),"")</f>
        <v/>
      </c>
    </row>
    <row r="536" customFormat="false" ht="14.25" hidden="false" customHeight="false" outlineLevel="0" collapsed="false">
      <c r="A536" s="0" t="s">
        <v>909</v>
      </c>
      <c r="B536" s="52" t="s">
        <v>1013</v>
      </c>
      <c r="C536" s="52" t="s">
        <v>751</v>
      </c>
      <c r="D536" s="53" t="n">
        <v>0.1</v>
      </c>
      <c r="E536" s="53" t="s">
        <v>748</v>
      </c>
      <c r="F536" s="0" t="s">
        <v>1205</v>
      </c>
      <c r="G536" s="0" t="str">
        <f aca="false">LEFT(B536,2)</f>
        <v>22</v>
      </c>
      <c r="H536" s="0" t="str">
        <f aca="false">I536&amp;"_"&amp;G536&amp;"_"&amp;F536</f>
        <v>Skalle_22_20180828_DL2018009_Aurehoej_SktAnnaeGym_koersel1</v>
      </c>
      <c r="I536" s="61" t="str">
        <f aca="false">MID(RIGHT(B536,LEN(B536)-3),1,FIND("_",RIGHT(B536,LEN(B536)-3))-1)</f>
        <v>Skalle</v>
      </c>
      <c r="J536" s="61" t="str">
        <f aca="false">TRIM(SUBSTITUTE(RIGHT(B536,FIND(I536,B536)+1),"_",""))</f>
        <v>eDNA</v>
      </c>
      <c r="K536" s="0" t="str">
        <f aca="false">IFERROR(VALUE(SUBSTITUTE(E536,".",",")),E536)</f>
        <v>No Ct</v>
      </c>
      <c r="L536" s="61" t="str">
        <f aca="false">IF(J536="PosK",SUMIFS(K:K,J:J,"PosK",H:H,H536),"")</f>
        <v/>
      </c>
      <c r="M536" s="61" t="str">
        <f aca="false">IF(J536="PosK",SUMIFS(K:K,J:J,"NegK",H:H,H536),"")</f>
        <v/>
      </c>
      <c r="N536" s="61" t="str">
        <f aca="false">IF(J536="PosK",SUMIFS(K:K,J:J,"eDNA",H:H,H536),"")</f>
        <v/>
      </c>
      <c r="Q536" s="62"/>
    </row>
    <row r="537" customFormat="false" ht="14.25" hidden="false" customHeight="false" outlineLevel="0" collapsed="false">
      <c r="A537" s="0" t="s">
        <v>911</v>
      </c>
      <c r="B537" s="52" t="s">
        <v>1013</v>
      </c>
      <c r="C537" s="52" t="s">
        <v>751</v>
      </c>
      <c r="D537" s="53" t="n">
        <v>0.1</v>
      </c>
      <c r="E537" s="53" t="s">
        <v>748</v>
      </c>
      <c r="F537" s="0" t="s">
        <v>1205</v>
      </c>
      <c r="G537" s="0" t="str">
        <f aca="false">LEFT(B537,2)</f>
        <v>22</v>
      </c>
      <c r="H537" s="0" t="str">
        <f aca="false">I537&amp;"_"&amp;G537&amp;"_"&amp;F537</f>
        <v>Skalle_22_20180828_DL2018009_Aurehoej_SktAnnaeGym_koersel1</v>
      </c>
      <c r="I537" s="61" t="str">
        <f aca="false">MID(RIGHT(B537,LEN(B537)-3),1,FIND("_",RIGHT(B537,LEN(B537)-3))-1)</f>
        <v>Skalle</v>
      </c>
      <c r="J537" s="61" t="str">
        <f aca="false">TRIM(SUBSTITUTE(RIGHT(B537,FIND(I537,B537)+1),"_",""))</f>
        <v>eDNA</v>
      </c>
      <c r="K537" s="0" t="str">
        <f aca="false">IFERROR(VALUE(SUBSTITUTE(E537,".",",")),E537)</f>
        <v>No Ct</v>
      </c>
      <c r="L537" s="61" t="str">
        <f aca="false">IF(J537="PosK",SUMIFS(K:K,J:J,"PosK",H:H,H537),"")</f>
        <v/>
      </c>
      <c r="M537" s="61" t="str">
        <f aca="false">IF(J537="PosK",SUMIFS(K:K,J:J,"NegK",H:H,H537),"")</f>
        <v/>
      </c>
      <c r="N537" s="61" t="str">
        <f aca="false">IF(J537="PosK",SUMIFS(K:K,J:J,"eDNA",H:H,H537),"")</f>
        <v/>
      </c>
      <c r="P537" s="62"/>
      <c r="T537" s="63"/>
      <c r="W537" s="64"/>
    </row>
    <row r="538" customFormat="false" ht="14.25" hidden="false" customHeight="false" outlineLevel="0" collapsed="false">
      <c r="A538" s="0" t="s">
        <v>912</v>
      </c>
      <c r="B538" s="52" t="s">
        <v>1014</v>
      </c>
      <c r="C538" s="52" t="s">
        <v>743</v>
      </c>
      <c r="D538" s="53" t="n">
        <v>0.1</v>
      </c>
      <c r="E538" s="53" t="n">
        <v>28.38</v>
      </c>
      <c r="F538" s="0" t="s">
        <v>1205</v>
      </c>
      <c r="G538" s="0" t="str">
        <f aca="false">LEFT(B538,2)</f>
        <v>23</v>
      </c>
      <c r="H538" s="0" t="str">
        <f aca="false">I538&amp;"_"&amp;G538&amp;"_"&amp;F538</f>
        <v>Karusse_23_20180828_DL2018009_Aurehoej_SktAnnaeGym_koersel1</v>
      </c>
      <c r="I538" s="61" t="str">
        <f aca="false">MID(RIGHT(B538,LEN(B538)-3),1,FIND("_",RIGHT(B538,LEN(B538)-3))-1)</f>
        <v>Karusse</v>
      </c>
      <c r="J538" s="61" t="str">
        <f aca="false">TRIM(SUBSTITUTE(RIGHT(B538,FIND(I538,B538)+1),"_",""))</f>
        <v>PosK</v>
      </c>
      <c r="K538" s="0" t="n">
        <f aca="false">IFERROR(VALUE(SUBSTITUTE(E538,".",",")),E538)</f>
        <v>28.38</v>
      </c>
      <c r="L538" s="61" t="n">
        <f aca="false">IF(J538="PosK",SUMIFS(K:K,J:J,"PosK",H:H,H538),"")</f>
        <v>28.38</v>
      </c>
      <c r="M538" s="61" t="n">
        <f aca="false">IF(J538="PosK",SUMIFS(K:K,J:J,"NegK",H:H,H538),"")</f>
        <v>0</v>
      </c>
      <c r="N538" s="61" t="n">
        <f aca="false">IF(J538="PosK",SUMIFS(K:K,J:J,"eDNA",H:H,H538),"")</f>
        <v>0</v>
      </c>
      <c r="P538" s="62" t="n">
        <f aca="false">IF(K540="No Ct",0,K540)</f>
        <v>0</v>
      </c>
      <c r="Q538" s="62" t="n">
        <f aca="false">IF(K541="No Ct",0,K541)</f>
        <v>0</v>
      </c>
      <c r="R538" s="0" t="str">
        <f aca="false">IF(AND(L538&gt;0,M538=0),"Valid","Invalid")</f>
        <v>Valid</v>
      </c>
      <c r="S538" s="0" t="str">
        <f aca="false">IF(OR(P538&gt;1,Q538&gt;1),"Present","Absent")</f>
        <v>Absent</v>
      </c>
      <c r="T538" s="63" t="str">
        <f aca="false">IF(OR(AND(P538&gt;1,P538&lt;41),AND(Q538&gt;1,Q538&lt;41)),"Ct&lt;41","Ct&gt;41")</f>
        <v>Ct&gt;41</v>
      </c>
      <c r="U538" s="0" t="str">
        <f aca="false">I538</f>
        <v>Karusse</v>
      </c>
      <c r="V538" s="0" t="str">
        <f aca="false">MID(F538,10,9)</f>
        <v>DL2018009</v>
      </c>
      <c r="W538" s="64" t="str">
        <f aca="false">V538&amp;"_"&amp;U538&amp;"_"&amp;R538&amp;"_"&amp;S538&amp;"_"&amp;T538</f>
        <v>DL2018009_Karusse_Valid_Absent_Ct&gt;41</v>
      </c>
    </row>
    <row r="539" customFormat="false" ht="14.25" hidden="false" customHeight="false" outlineLevel="0" collapsed="false">
      <c r="A539" s="0" t="s">
        <v>914</v>
      </c>
      <c r="B539" s="52" t="s">
        <v>1015</v>
      </c>
      <c r="C539" s="52" t="s">
        <v>747</v>
      </c>
      <c r="D539" s="53" t="n">
        <v>0.1</v>
      </c>
      <c r="E539" s="53" t="s">
        <v>748</v>
      </c>
      <c r="F539" s="0" t="s">
        <v>1205</v>
      </c>
      <c r="G539" s="0" t="str">
        <f aca="false">LEFT(B539,2)</f>
        <v>23</v>
      </c>
      <c r="H539" s="0" t="str">
        <f aca="false">I539&amp;"_"&amp;G539&amp;"_"&amp;F539</f>
        <v>Karusse_23_20180828_DL2018009_Aurehoej_SktAnnaeGym_koersel1</v>
      </c>
      <c r="I539" s="61" t="str">
        <f aca="false">MID(RIGHT(B539,LEN(B539)-3),1,FIND("_",RIGHT(B539,LEN(B539)-3))-1)</f>
        <v>Karusse</v>
      </c>
      <c r="J539" s="61" t="str">
        <f aca="false">TRIM(SUBSTITUTE(RIGHT(B539,FIND(I539,B539)+1),"_",""))</f>
        <v>NegK</v>
      </c>
      <c r="K539" s="0" t="str">
        <f aca="false">IFERROR(VALUE(SUBSTITUTE(E539,".",",")),E539)</f>
        <v>No Ct</v>
      </c>
      <c r="L539" s="61" t="str">
        <f aca="false">IF(J539="PosK",SUMIFS(K:K,J:J,"PosK",H:H,H539),"")</f>
        <v/>
      </c>
      <c r="M539" s="61" t="str">
        <f aca="false">IF(J539="PosK",SUMIFS(K:K,J:J,"NegK",H:H,H539),"")</f>
        <v/>
      </c>
      <c r="N539" s="61" t="str">
        <f aca="false">IF(J539="PosK",SUMIFS(K:K,J:J,"eDNA",H:H,H539),"")</f>
        <v/>
      </c>
    </row>
    <row r="540" customFormat="false" ht="14.25" hidden="false" customHeight="false" outlineLevel="0" collapsed="false">
      <c r="A540" s="0" t="s">
        <v>916</v>
      </c>
      <c r="B540" s="52" t="s">
        <v>1016</v>
      </c>
      <c r="C540" s="52" t="s">
        <v>751</v>
      </c>
      <c r="D540" s="53" t="n">
        <v>0.1</v>
      </c>
      <c r="E540" s="53" t="s">
        <v>748</v>
      </c>
      <c r="F540" s="0" t="s">
        <v>1205</v>
      </c>
      <c r="G540" s="0" t="str">
        <f aca="false">LEFT(B540,2)</f>
        <v>23</v>
      </c>
      <c r="H540" s="0" t="str">
        <f aca="false">I540&amp;"_"&amp;G540&amp;"_"&amp;F540</f>
        <v>Karusse_23_20180828_DL2018009_Aurehoej_SktAnnaeGym_koersel1</v>
      </c>
      <c r="I540" s="61" t="str">
        <f aca="false">MID(RIGHT(B540,LEN(B540)-3),1,FIND("_",RIGHT(B540,LEN(B540)-3))-1)</f>
        <v>Karusse</v>
      </c>
      <c r="J540" s="61" t="str">
        <f aca="false">TRIM(SUBSTITUTE(RIGHT(B540,FIND(I540,B540)+1),"_",""))</f>
        <v>eDNA</v>
      </c>
      <c r="K540" s="0" t="str">
        <f aca="false">IFERROR(VALUE(SUBSTITUTE(E540,".",",")),E540)</f>
        <v>No Ct</v>
      </c>
      <c r="L540" s="61" t="str">
        <f aca="false">IF(J540="PosK",SUMIFS(K:K,J:J,"PosK",H:H,H540),"")</f>
        <v/>
      </c>
      <c r="M540" s="61" t="str">
        <f aca="false">IF(J540="PosK",SUMIFS(K:K,J:J,"NegK",H:H,H540),"")</f>
        <v/>
      </c>
      <c r="N540" s="61" t="str">
        <f aca="false">IF(J540="PosK",SUMIFS(K:K,J:J,"eDNA",H:H,H540),"")</f>
        <v/>
      </c>
      <c r="Q540" s="62"/>
    </row>
    <row r="541" customFormat="false" ht="14.25" hidden="false" customHeight="false" outlineLevel="0" collapsed="false">
      <c r="A541" s="0" t="s">
        <v>918</v>
      </c>
      <c r="B541" s="52" t="s">
        <v>1016</v>
      </c>
      <c r="C541" s="52" t="s">
        <v>751</v>
      </c>
      <c r="D541" s="53" t="n">
        <v>0.1</v>
      </c>
      <c r="E541" s="53" t="s">
        <v>748</v>
      </c>
      <c r="F541" s="0" t="s">
        <v>1205</v>
      </c>
      <c r="G541" s="0" t="str">
        <f aca="false">LEFT(B541,2)</f>
        <v>23</v>
      </c>
      <c r="H541" s="0" t="str">
        <f aca="false">I541&amp;"_"&amp;G541&amp;"_"&amp;F541</f>
        <v>Karusse_23_20180828_DL2018009_Aurehoej_SktAnnaeGym_koersel1</v>
      </c>
      <c r="I541" s="61" t="str">
        <f aca="false">MID(RIGHT(B541,LEN(B541)-3),1,FIND("_",RIGHT(B541,LEN(B541)-3))-1)</f>
        <v>Karusse</v>
      </c>
      <c r="J541" s="61" t="str">
        <f aca="false">TRIM(SUBSTITUTE(RIGHT(B541,FIND(I541,B541)+1),"_",""))</f>
        <v>eDNA</v>
      </c>
      <c r="K541" s="0" t="str">
        <f aca="false">IFERROR(VALUE(SUBSTITUTE(E541,".",",")),E541)</f>
        <v>No Ct</v>
      </c>
      <c r="L541" s="61" t="str">
        <f aca="false">IF(J541="PosK",SUMIFS(K:K,J:J,"PosK",H:H,H541),"")</f>
        <v/>
      </c>
      <c r="M541" s="61" t="str">
        <f aca="false">IF(J541="PosK",SUMIFS(K:K,J:J,"NegK",H:H,H541),"")</f>
        <v/>
      </c>
      <c r="N541" s="61" t="str">
        <f aca="false">IF(J541="PosK",SUMIFS(K:K,J:J,"eDNA",H:H,H541),"")</f>
        <v/>
      </c>
      <c r="P541" s="62"/>
      <c r="T541" s="63"/>
      <c r="W541" s="64"/>
    </row>
    <row r="542" customFormat="false" ht="14.25" hidden="false" customHeight="false" outlineLevel="0" collapsed="false">
      <c r="A542" s="0" t="s">
        <v>919</v>
      </c>
      <c r="B542" s="52" t="s">
        <v>1017</v>
      </c>
      <c r="C542" s="52" t="s">
        <v>743</v>
      </c>
      <c r="D542" s="53" t="n">
        <v>0.1</v>
      </c>
      <c r="E542" s="53" t="n">
        <v>29.65</v>
      </c>
      <c r="F542" s="0" t="s">
        <v>1205</v>
      </c>
      <c r="G542" s="0" t="str">
        <f aca="false">LEFT(B542,2)</f>
        <v>24</v>
      </c>
      <c r="H542" s="0" t="str">
        <f aca="false">I542&amp;"_"&amp;G542&amp;"_"&amp;F542</f>
        <v>Karusse_24_20180828_DL2018009_Aurehoej_SktAnnaeGym_koersel1</v>
      </c>
      <c r="I542" s="61" t="str">
        <f aca="false">MID(RIGHT(B542,LEN(B542)-3),1,FIND("_",RIGHT(B542,LEN(B542)-3))-1)</f>
        <v>Karusse</v>
      </c>
      <c r="J542" s="61" t="str">
        <f aca="false">TRIM(SUBSTITUTE(RIGHT(B542,FIND(I542,B542)+1),"_",""))</f>
        <v>PosK</v>
      </c>
      <c r="K542" s="0" t="n">
        <f aca="false">IFERROR(VALUE(SUBSTITUTE(E542,".",",")),E542)</f>
        <v>29.65</v>
      </c>
      <c r="L542" s="61" t="n">
        <f aca="false">IF(J542="PosK",SUMIFS(K:K,J:J,"PosK",H:H,H542),"")</f>
        <v>29.65</v>
      </c>
      <c r="M542" s="61" t="n">
        <f aca="false">IF(J542="PosK",SUMIFS(K:K,J:J,"NegK",H:H,H542),"")</f>
        <v>0</v>
      </c>
      <c r="N542" s="61" t="n">
        <f aca="false">IF(J542="PosK",SUMIFS(K:K,J:J,"eDNA",H:H,H542),"")</f>
        <v>0</v>
      </c>
      <c r="P542" s="62" t="n">
        <f aca="false">IF(K544="No Ct",0,K544)</f>
        <v>0</v>
      </c>
      <c r="Q542" s="62" t="n">
        <f aca="false">IF(K545="No Ct",0,K545)</f>
        <v>0</v>
      </c>
      <c r="R542" s="0" t="str">
        <f aca="false">IF(AND(L542&gt;0,M542=0),"Valid","Invalid")</f>
        <v>Valid</v>
      </c>
      <c r="S542" s="0" t="str">
        <f aca="false">IF(OR(P542&gt;1,Q542&gt;1),"Present","Absent")</f>
        <v>Absent</v>
      </c>
      <c r="T542" s="63" t="str">
        <f aca="false">IF(OR(AND(P542&gt;1,P542&lt;41),AND(Q542&gt;1,Q542&lt;41)),"Ct&lt;41","Ct&gt;41")</f>
        <v>Ct&gt;41</v>
      </c>
      <c r="U542" s="0" t="str">
        <f aca="false">I542</f>
        <v>Karusse</v>
      </c>
      <c r="V542" s="0" t="str">
        <f aca="false">MID(F542,10,9)</f>
        <v>DL2018009</v>
      </c>
      <c r="W542" s="64" t="str">
        <f aca="false">V542&amp;"_"&amp;U542&amp;"_"&amp;R542&amp;"_"&amp;S542&amp;"_"&amp;T542</f>
        <v>DL2018009_Karusse_Valid_Absent_Ct&gt;41</v>
      </c>
    </row>
    <row r="543" customFormat="false" ht="14.25" hidden="false" customHeight="false" outlineLevel="0" collapsed="false">
      <c r="A543" s="0" t="s">
        <v>921</v>
      </c>
      <c r="B543" s="52" t="s">
        <v>1018</v>
      </c>
      <c r="C543" s="52" t="s">
        <v>747</v>
      </c>
      <c r="D543" s="53" t="n">
        <v>0.1</v>
      </c>
      <c r="E543" s="53" t="s">
        <v>748</v>
      </c>
      <c r="F543" s="0" t="s">
        <v>1205</v>
      </c>
      <c r="G543" s="0" t="str">
        <f aca="false">LEFT(B543,2)</f>
        <v>24</v>
      </c>
      <c r="H543" s="0" t="str">
        <f aca="false">I543&amp;"_"&amp;G543&amp;"_"&amp;F543</f>
        <v>Karusse_24_20180828_DL2018009_Aurehoej_SktAnnaeGym_koersel1</v>
      </c>
      <c r="I543" s="61" t="str">
        <f aca="false">MID(RIGHT(B543,LEN(B543)-3),1,FIND("_",RIGHT(B543,LEN(B543)-3))-1)</f>
        <v>Karusse</v>
      </c>
      <c r="J543" s="61" t="str">
        <f aca="false">TRIM(SUBSTITUTE(RIGHT(B543,FIND(I543,B543)+1),"_",""))</f>
        <v>NegK</v>
      </c>
      <c r="K543" s="0" t="str">
        <f aca="false">IFERROR(VALUE(SUBSTITUTE(E543,".",",")),E543)</f>
        <v>No Ct</v>
      </c>
      <c r="L543" s="61" t="str">
        <f aca="false">IF(J543="PosK",SUMIFS(K:K,J:J,"PosK",H:H,H543),"")</f>
        <v/>
      </c>
      <c r="M543" s="61" t="str">
        <f aca="false">IF(J543="PosK",SUMIFS(K:K,J:J,"NegK",H:H,H543),"")</f>
        <v/>
      </c>
      <c r="N543" s="61" t="str">
        <f aca="false">IF(J543="PosK",SUMIFS(K:K,J:J,"eDNA",H:H,H543),"")</f>
        <v/>
      </c>
    </row>
    <row r="544" customFormat="false" ht="14.25" hidden="false" customHeight="false" outlineLevel="0" collapsed="false">
      <c r="A544" s="0" t="s">
        <v>923</v>
      </c>
      <c r="B544" s="52" t="s">
        <v>1019</v>
      </c>
      <c r="C544" s="52" t="s">
        <v>751</v>
      </c>
      <c r="D544" s="53" t="n">
        <v>0.1</v>
      </c>
      <c r="E544" s="53" t="s">
        <v>748</v>
      </c>
      <c r="F544" s="0" t="s">
        <v>1205</v>
      </c>
      <c r="G544" s="0" t="str">
        <f aca="false">LEFT(B544,2)</f>
        <v>24</v>
      </c>
      <c r="H544" s="0" t="str">
        <f aca="false">I544&amp;"_"&amp;G544&amp;"_"&amp;F544</f>
        <v>Karusse_24_20180828_DL2018009_Aurehoej_SktAnnaeGym_koersel1</v>
      </c>
      <c r="I544" s="61" t="str">
        <f aca="false">MID(RIGHT(B544,LEN(B544)-3),1,FIND("_",RIGHT(B544,LEN(B544)-3))-1)</f>
        <v>Karusse</v>
      </c>
      <c r="J544" s="61" t="str">
        <f aca="false">TRIM(SUBSTITUTE(RIGHT(B544,FIND(I544,B544)+1),"_",""))</f>
        <v>eDNA</v>
      </c>
      <c r="K544" s="0" t="str">
        <f aca="false">IFERROR(VALUE(SUBSTITUTE(E544,".",",")),E544)</f>
        <v>No Ct</v>
      </c>
      <c r="L544" s="61" t="str">
        <f aca="false">IF(J544="PosK",SUMIFS(K:K,J:J,"PosK",H:H,H544),"")</f>
        <v/>
      </c>
      <c r="M544" s="61" t="str">
        <f aca="false">IF(J544="PosK",SUMIFS(K:K,J:J,"NegK",H:H,H544),"")</f>
        <v/>
      </c>
      <c r="N544" s="61" t="str">
        <f aca="false">IF(J544="PosK",SUMIFS(K:K,J:J,"eDNA",H:H,H544),"")</f>
        <v/>
      </c>
      <c r="Q544" s="62"/>
    </row>
    <row r="545" customFormat="false" ht="14.25" hidden="false" customHeight="false" outlineLevel="0" collapsed="false">
      <c r="A545" s="0" t="s">
        <v>925</v>
      </c>
      <c r="B545" s="52" t="s">
        <v>1019</v>
      </c>
      <c r="C545" s="52" t="s">
        <v>751</v>
      </c>
      <c r="D545" s="53" t="n">
        <v>0.1</v>
      </c>
      <c r="E545" s="53" t="s">
        <v>748</v>
      </c>
      <c r="F545" s="0" t="s">
        <v>1205</v>
      </c>
      <c r="G545" s="0" t="str">
        <f aca="false">LEFT(B545,2)</f>
        <v>24</v>
      </c>
      <c r="H545" s="0" t="str">
        <f aca="false">I545&amp;"_"&amp;G545&amp;"_"&amp;F545</f>
        <v>Karusse_24_20180828_DL2018009_Aurehoej_SktAnnaeGym_koersel1</v>
      </c>
      <c r="I545" s="61" t="str">
        <f aca="false">MID(RIGHT(B545,LEN(B545)-3),1,FIND("_",RIGHT(B545,LEN(B545)-3))-1)</f>
        <v>Karusse</v>
      </c>
      <c r="J545" s="61" t="str">
        <f aca="false">TRIM(SUBSTITUTE(RIGHT(B545,FIND(I545,B545)+1),"_",""))</f>
        <v>eDNA</v>
      </c>
      <c r="K545" s="0" t="str">
        <f aca="false">IFERROR(VALUE(SUBSTITUTE(E545,".",",")),E545)</f>
        <v>No Ct</v>
      </c>
      <c r="L545" s="61" t="str">
        <f aca="false">IF(J545="PosK",SUMIFS(K:K,J:J,"PosK",H:H,H545),"")</f>
        <v/>
      </c>
      <c r="M545" s="61" t="str">
        <f aca="false">IF(J545="PosK",SUMIFS(K:K,J:J,"NegK",H:H,H545),"")</f>
        <v/>
      </c>
      <c r="N545" s="61" t="str">
        <f aca="false">IF(J545="PosK",SUMIFS(K:K,J:J,"eDNA",H:H,H545),"")</f>
        <v/>
      </c>
      <c r="P545" s="62"/>
      <c r="T545" s="63"/>
      <c r="W545" s="64"/>
    </row>
    <row r="546" customFormat="false" ht="14.25" hidden="false" customHeight="false" outlineLevel="0" collapsed="false">
      <c r="A546" s="0" t="s">
        <v>741</v>
      </c>
      <c r="B546" s="52" t="s">
        <v>1020</v>
      </c>
      <c r="C546" s="52" t="s">
        <v>743</v>
      </c>
      <c r="D546" s="53" t="n">
        <v>0.1</v>
      </c>
      <c r="E546" s="53" t="n">
        <v>30.09</v>
      </c>
      <c r="F546" s="0" t="s">
        <v>1206</v>
      </c>
      <c r="G546" s="0" t="str">
        <f aca="false">LEFT(B546,2)</f>
        <v>25</v>
      </c>
      <c r="H546" s="0" t="str">
        <f aca="false">I546&amp;"_"&amp;G546&amp;"_"&amp;F546</f>
        <v>Loegfroe_25_20180828_DL2018009_Aurehoej_SktAnnaeGym_koersel2</v>
      </c>
      <c r="I546" s="61" t="str">
        <f aca="false">MID(RIGHT(B546,LEN(B546)-3),1,FIND("_",RIGHT(B546,LEN(B546)-3))-1)</f>
        <v>Loegfroe</v>
      </c>
      <c r="J546" s="61" t="str">
        <f aca="false">TRIM(SUBSTITUTE(RIGHT(B546,FIND(I546,B546)+1),"_",""))</f>
        <v>PosK</v>
      </c>
      <c r="K546" s="0" t="n">
        <f aca="false">IFERROR(VALUE(SUBSTITUTE(E546,".",",")),E546)</f>
        <v>30.09</v>
      </c>
      <c r="L546" s="61" t="n">
        <f aca="false">IF(J546="PosK",SUMIFS(K:K,J:J,"PosK",H:H,H546),"")</f>
        <v>30.09</v>
      </c>
      <c r="M546" s="61" t="n">
        <f aca="false">IF(J546="PosK",SUMIFS(K:K,J:J,"NegK",H:H,H546),"")</f>
        <v>0</v>
      </c>
      <c r="N546" s="61" t="n">
        <f aca="false">IF(J546="PosK",SUMIFS(K:K,J:J,"eDNA",H:H,H546),"")</f>
        <v>0</v>
      </c>
      <c r="P546" s="62" t="n">
        <f aca="false">IF(K548="No Ct",0,K548)</f>
        <v>0</v>
      </c>
      <c r="Q546" s="62" t="n">
        <f aca="false">IF(K549="No Ct",0,K549)</f>
        <v>0</v>
      </c>
      <c r="R546" s="0" t="str">
        <f aca="false">IF(AND(L546&gt;0,M546=0),"Valid","Invalid")</f>
        <v>Valid</v>
      </c>
      <c r="S546" s="0" t="str">
        <f aca="false">IF(OR(P546&gt;1,Q546&gt;1),"Present","Absent")</f>
        <v>Absent</v>
      </c>
      <c r="T546" s="63" t="str">
        <f aca="false">IF(OR(AND(P546&gt;1,P546&lt;41),AND(Q546&gt;1,Q546&lt;41)),"Ct&lt;41","Ct&gt;41")</f>
        <v>Ct&gt;41</v>
      </c>
      <c r="U546" s="0" t="str">
        <f aca="false">I546</f>
        <v>Loegfroe</v>
      </c>
      <c r="V546" s="0" t="str">
        <f aca="false">MID(F546,10,9)</f>
        <v>DL2018009</v>
      </c>
      <c r="W546" s="64" t="str">
        <f aca="false">V546&amp;"_"&amp;U546&amp;"_"&amp;R546&amp;"_"&amp;S546&amp;"_"&amp;T546</f>
        <v>DL2018009_Loegfroe_Valid_Absent_Ct&gt;41</v>
      </c>
    </row>
    <row r="547" customFormat="false" ht="14.25" hidden="false" customHeight="false" outlineLevel="0" collapsed="false">
      <c r="A547" s="0" t="s">
        <v>745</v>
      </c>
      <c r="B547" s="52" t="s">
        <v>1022</v>
      </c>
      <c r="C547" s="52" t="s">
        <v>747</v>
      </c>
      <c r="D547" s="53" t="n">
        <v>0.1</v>
      </c>
      <c r="E547" s="53" t="s">
        <v>748</v>
      </c>
      <c r="F547" s="0" t="s">
        <v>1206</v>
      </c>
      <c r="G547" s="0" t="str">
        <f aca="false">LEFT(B547,2)</f>
        <v>25</v>
      </c>
      <c r="H547" s="0" t="str">
        <f aca="false">I547&amp;"_"&amp;G547&amp;"_"&amp;F547</f>
        <v>Loegfroe_25_20180828_DL2018009_Aurehoej_SktAnnaeGym_koersel2</v>
      </c>
      <c r="I547" s="61" t="str">
        <f aca="false">MID(RIGHT(B547,LEN(B547)-3),1,FIND("_",RIGHT(B547,LEN(B547)-3))-1)</f>
        <v>Loegfroe</v>
      </c>
      <c r="J547" s="61" t="str">
        <f aca="false">TRIM(SUBSTITUTE(RIGHT(B547,FIND(I547,B547)+1),"_",""))</f>
        <v>NegK</v>
      </c>
      <c r="K547" s="0" t="str">
        <f aca="false">IFERROR(VALUE(SUBSTITUTE(E547,".",",")),E547)</f>
        <v>No Ct</v>
      </c>
      <c r="L547" s="61" t="str">
        <f aca="false">IF(J547="PosK",SUMIFS(K:K,J:J,"PosK",H:H,H547),"")</f>
        <v/>
      </c>
      <c r="M547" s="61" t="str">
        <f aca="false">IF(J547="PosK",SUMIFS(K:K,J:J,"NegK",H:H,H547),"")</f>
        <v/>
      </c>
      <c r="N547" s="61" t="str">
        <f aca="false">IF(J547="PosK",SUMIFS(K:K,J:J,"eDNA",H:H,H547),"")</f>
        <v/>
      </c>
    </row>
    <row r="548" customFormat="false" ht="14.25" hidden="false" customHeight="false" outlineLevel="0" collapsed="false">
      <c r="A548" s="0" t="s">
        <v>749</v>
      </c>
      <c r="B548" s="52" t="s">
        <v>1023</v>
      </c>
      <c r="C548" s="52" t="s">
        <v>751</v>
      </c>
      <c r="D548" s="53" t="n">
        <v>0.1</v>
      </c>
      <c r="E548" s="53" t="s">
        <v>748</v>
      </c>
      <c r="F548" s="0" t="s">
        <v>1206</v>
      </c>
      <c r="G548" s="0" t="str">
        <f aca="false">LEFT(B548,2)</f>
        <v>25</v>
      </c>
      <c r="H548" s="0" t="str">
        <f aca="false">I548&amp;"_"&amp;G548&amp;"_"&amp;F548</f>
        <v>Loegfroe_25_20180828_DL2018009_Aurehoej_SktAnnaeGym_koersel2</v>
      </c>
      <c r="I548" s="61" t="str">
        <f aca="false">MID(RIGHT(B548,LEN(B548)-3),1,FIND("_",RIGHT(B548,LEN(B548)-3))-1)</f>
        <v>Loegfroe</v>
      </c>
      <c r="J548" s="61" t="str">
        <f aca="false">TRIM(SUBSTITUTE(RIGHT(B548,FIND(I548,B548)+1),"_",""))</f>
        <v>eDNA</v>
      </c>
      <c r="K548" s="0" t="str">
        <f aca="false">IFERROR(VALUE(SUBSTITUTE(E548,".",",")),E548)</f>
        <v>No Ct</v>
      </c>
      <c r="L548" s="61" t="str">
        <f aca="false">IF(J548="PosK",SUMIFS(K:K,J:J,"PosK",H:H,H548),"")</f>
        <v/>
      </c>
      <c r="M548" s="61" t="str">
        <f aca="false">IF(J548="PosK",SUMIFS(K:K,J:J,"NegK",H:H,H548),"")</f>
        <v/>
      </c>
      <c r="N548" s="61" t="str">
        <f aca="false">IF(J548="PosK",SUMIFS(K:K,J:J,"eDNA",H:H,H548),"")</f>
        <v/>
      </c>
      <c r="Q548" s="62"/>
    </row>
    <row r="549" customFormat="false" ht="14.25" hidden="false" customHeight="false" outlineLevel="0" collapsed="false">
      <c r="A549" s="0" t="s">
        <v>752</v>
      </c>
      <c r="B549" s="52" t="s">
        <v>1024</v>
      </c>
      <c r="C549" s="52" t="s">
        <v>751</v>
      </c>
      <c r="D549" s="53" t="n">
        <v>0.1</v>
      </c>
      <c r="E549" s="53" t="s">
        <v>748</v>
      </c>
      <c r="F549" s="0" t="s">
        <v>1206</v>
      </c>
      <c r="G549" s="0" t="str">
        <f aca="false">LEFT(B549,2)</f>
        <v>25</v>
      </c>
      <c r="H549" s="0" t="str">
        <f aca="false">I549&amp;"_"&amp;G549&amp;"_"&amp;F549</f>
        <v>Loegfroe_25_20180828_DL2018009_Aurehoej_SktAnnaeGym_koersel2</v>
      </c>
      <c r="I549" s="61" t="str">
        <f aca="false">MID(RIGHT(B549,LEN(B549)-3),1,FIND("_",RIGHT(B549,LEN(B549)-3))-1)</f>
        <v>Loegfroe</v>
      </c>
      <c r="J549" s="61" t="str">
        <f aca="false">TRIM(SUBSTITUTE(RIGHT(B549,FIND(I549,B549)+1),"_",""))</f>
        <v>eDNA</v>
      </c>
      <c r="K549" s="0" t="str">
        <f aca="false">IFERROR(VALUE(SUBSTITUTE(E549,".",",")),E549)</f>
        <v>No Ct</v>
      </c>
      <c r="L549" s="61" t="str">
        <f aca="false">IF(J549="PosK",SUMIFS(K:K,J:J,"PosK",H:H,H549),"")</f>
        <v/>
      </c>
      <c r="M549" s="61" t="str">
        <f aca="false">IF(J549="PosK",SUMIFS(K:K,J:J,"NegK",H:H,H549),"")</f>
        <v/>
      </c>
      <c r="N549" s="61" t="str">
        <f aca="false">IF(J549="PosK",SUMIFS(K:K,J:J,"eDNA",H:H,H549),"")</f>
        <v/>
      </c>
      <c r="P549" s="62"/>
      <c r="T549" s="63"/>
      <c r="W549" s="64"/>
    </row>
    <row r="550" customFormat="false" ht="14.25" hidden="false" customHeight="false" outlineLevel="0" collapsed="false">
      <c r="A550" s="0" t="s">
        <v>754</v>
      </c>
      <c r="B550" s="52" t="s">
        <v>1025</v>
      </c>
      <c r="C550" s="52" t="s">
        <v>743</v>
      </c>
      <c r="D550" s="53" t="n">
        <v>0.1</v>
      </c>
      <c r="E550" s="53" t="s">
        <v>748</v>
      </c>
      <c r="F550" s="0" t="s">
        <v>1206</v>
      </c>
      <c r="G550" s="0" t="str">
        <f aca="false">LEFT(B550,2)</f>
        <v>26</v>
      </c>
      <c r="H550" s="0" t="str">
        <f aca="false">I550&amp;"_"&amp;G550&amp;"_"&amp;F550</f>
        <v>StorVandsalamander_26_20180828_DL2018009_Aurehoej_SktAnnaeGym_koersel2</v>
      </c>
      <c r="I550" s="61" t="str">
        <f aca="false">MID(RIGHT(B550,LEN(B550)-3),1,FIND("_",RIGHT(B550,LEN(B550)-3))-1)</f>
        <v>StorVandsalamander</v>
      </c>
      <c r="J550" s="61" t="str">
        <f aca="false">TRIM(SUBSTITUTE(RIGHT(B550,FIND(I550,B550)+1),"_",""))</f>
        <v>PosK</v>
      </c>
      <c r="K550" s="0" t="str">
        <f aca="false">IFERROR(VALUE(SUBSTITUTE(E550,".",",")),E550)</f>
        <v>No Ct</v>
      </c>
      <c r="L550" s="61" t="n">
        <f aca="false">IF(J550="PosK",SUMIFS(K:K,J:J,"PosK",H:H,H550),"")</f>
        <v>0</v>
      </c>
      <c r="M550" s="61" t="n">
        <f aca="false">IF(J550="PosK",SUMIFS(K:K,J:J,"NegK",H:H,H550),"")</f>
        <v>0</v>
      </c>
      <c r="N550" s="61" t="n">
        <f aca="false">IF(J550="PosK",SUMIFS(K:K,J:J,"eDNA",H:H,H550),"")</f>
        <v>0</v>
      </c>
      <c r="P550" s="62" t="n">
        <f aca="false">IF(K552="No Ct",0,K552)</f>
        <v>0</v>
      </c>
      <c r="Q550" s="62" t="n">
        <f aca="false">IF(K553="No Ct",0,K553)</f>
        <v>0</v>
      </c>
      <c r="R550" s="0" t="str">
        <f aca="false">IF(AND(L550&gt;0,M550=0),"Valid","Invalid")</f>
        <v>Invalid</v>
      </c>
      <c r="S550" s="0" t="str">
        <f aca="false">IF(OR(P550&gt;1,Q550&gt;1),"Present","Absent")</f>
        <v>Absent</v>
      </c>
      <c r="T550" s="63" t="str">
        <f aca="false">IF(OR(AND(P550&gt;1,P550&lt;41),AND(Q550&gt;1,Q550&lt;41)),"Ct&lt;41","Ct&gt;41")</f>
        <v>Ct&gt;41</v>
      </c>
      <c r="U550" s="0" t="str">
        <f aca="false">I550</f>
        <v>StorVandsalamander</v>
      </c>
      <c r="V550" s="0" t="str">
        <f aca="false">MID(F550,10,9)</f>
        <v>DL2018009</v>
      </c>
      <c r="W550" s="64" t="str">
        <f aca="false">V550&amp;"_"&amp;U550&amp;"_"&amp;R550&amp;"_"&amp;S550&amp;"_"&amp;T550</f>
        <v>DL2018009_StorVandsalamander_Invalid_Absent_Ct&gt;41</v>
      </c>
    </row>
    <row r="551" customFormat="false" ht="14.25" hidden="false" customHeight="false" outlineLevel="0" collapsed="false">
      <c r="A551" s="0" t="s">
        <v>756</v>
      </c>
      <c r="B551" s="52" t="s">
        <v>1026</v>
      </c>
      <c r="C551" s="52" t="s">
        <v>747</v>
      </c>
      <c r="D551" s="53" t="n">
        <v>0.1</v>
      </c>
      <c r="E551" s="53" t="s">
        <v>748</v>
      </c>
      <c r="F551" s="0" t="s">
        <v>1206</v>
      </c>
      <c r="G551" s="0" t="str">
        <f aca="false">LEFT(B551,2)</f>
        <v>26</v>
      </c>
      <c r="H551" s="0" t="str">
        <f aca="false">I551&amp;"_"&amp;G551&amp;"_"&amp;F551</f>
        <v>StorVandsalamander_26_20180828_DL2018009_Aurehoej_SktAnnaeGym_koersel2</v>
      </c>
      <c r="I551" s="61" t="str">
        <f aca="false">MID(RIGHT(B551,LEN(B551)-3),1,FIND("_",RIGHT(B551,LEN(B551)-3))-1)</f>
        <v>StorVandsalamander</v>
      </c>
      <c r="J551" s="61" t="str">
        <f aca="false">TRIM(SUBSTITUTE(RIGHT(B551,FIND(I551,B551)+1),"_",""))</f>
        <v>NegK</v>
      </c>
      <c r="K551" s="0" t="str">
        <f aca="false">IFERROR(VALUE(SUBSTITUTE(E551,".",",")),E551)</f>
        <v>No Ct</v>
      </c>
      <c r="L551" s="61" t="str">
        <f aca="false">IF(J551="PosK",SUMIFS(K:K,J:J,"PosK",H:H,H551),"")</f>
        <v/>
      </c>
      <c r="M551" s="61" t="str">
        <f aca="false">IF(J551="PosK",SUMIFS(K:K,J:J,"NegK",H:H,H551),"")</f>
        <v/>
      </c>
      <c r="N551" s="61" t="str">
        <f aca="false">IF(J551="PosK",SUMIFS(K:K,J:J,"eDNA",H:H,H551),"")</f>
        <v/>
      </c>
    </row>
    <row r="552" customFormat="false" ht="14.25" hidden="false" customHeight="false" outlineLevel="0" collapsed="false">
      <c r="A552" s="0" t="s">
        <v>758</v>
      </c>
      <c r="B552" s="52" t="s">
        <v>1027</v>
      </c>
      <c r="C552" s="52" t="s">
        <v>751</v>
      </c>
      <c r="D552" s="53" t="n">
        <v>0.1</v>
      </c>
      <c r="E552" s="53" t="s">
        <v>748</v>
      </c>
      <c r="F552" s="0" t="s">
        <v>1206</v>
      </c>
      <c r="G552" s="0" t="str">
        <f aca="false">LEFT(B552,2)</f>
        <v>26</v>
      </c>
      <c r="H552" s="0" t="str">
        <f aca="false">I552&amp;"_"&amp;G552&amp;"_"&amp;F552</f>
        <v>StorVandsalamander_26_20180828_DL2018009_Aurehoej_SktAnnaeGym_koersel2</v>
      </c>
      <c r="I552" s="61" t="str">
        <f aca="false">MID(RIGHT(B552,LEN(B552)-3),1,FIND("_",RIGHT(B552,LEN(B552)-3))-1)</f>
        <v>StorVandsalamander</v>
      </c>
      <c r="J552" s="61" t="str">
        <f aca="false">TRIM(SUBSTITUTE(RIGHT(B552,FIND(I552,B552)+1),"_",""))</f>
        <v>eDNA</v>
      </c>
      <c r="K552" s="0" t="str">
        <f aca="false">IFERROR(VALUE(SUBSTITUTE(E552,".",",")),E552)</f>
        <v>No Ct</v>
      </c>
      <c r="L552" s="61" t="str">
        <f aca="false">IF(J552="PosK",SUMIFS(K:K,J:J,"PosK",H:H,H552),"")</f>
        <v/>
      </c>
      <c r="M552" s="61" t="str">
        <f aca="false">IF(J552="PosK",SUMIFS(K:K,J:J,"NegK",H:H,H552),"")</f>
        <v/>
      </c>
      <c r="N552" s="61" t="str">
        <f aca="false">IF(J552="PosK",SUMIFS(K:K,J:J,"eDNA",H:H,H552),"")</f>
        <v/>
      </c>
      <c r="Q552" s="62"/>
    </row>
    <row r="553" customFormat="false" ht="14.25" hidden="false" customHeight="false" outlineLevel="0" collapsed="false">
      <c r="A553" s="0" t="s">
        <v>760</v>
      </c>
      <c r="B553" s="52" t="s">
        <v>1028</v>
      </c>
      <c r="C553" s="52" t="s">
        <v>751</v>
      </c>
      <c r="D553" s="53" t="n">
        <v>0.1</v>
      </c>
      <c r="E553" s="53" t="s">
        <v>748</v>
      </c>
      <c r="F553" s="0" t="s">
        <v>1206</v>
      </c>
      <c r="G553" s="0" t="str">
        <f aca="false">LEFT(B553,2)</f>
        <v>26</v>
      </c>
      <c r="H553" s="0" t="str">
        <f aca="false">I553&amp;"_"&amp;G553&amp;"_"&amp;F553</f>
        <v>StorVandsalamander_26_20180828_DL2018009_Aurehoej_SktAnnaeGym_koersel2</v>
      </c>
      <c r="I553" s="61" t="str">
        <f aca="false">MID(RIGHT(B553,LEN(B553)-3),1,FIND("_",RIGHT(B553,LEN(B553)-3))-1)</f>
        <v>StorVandsalamander</v>
      </c>
      <c r="J553" s="61" t="str">
        <f aca="false">TRIM(SUBSTITUTE(RIGHT(B553,FIND(I553,B553)+1),"_",""))</f>
        <v>eDNA</v>
      </c>
      <c r="K553" s="0" t="str">
        <f aca="false">IFERROR(VALUE(SUBSTITUTE(E553,".",",")),E553)</f>
        <v>No Ct</v>
      </c>
      <c r="L553" s="61" t="str">
        <f aca="false">IF(J553="PosK",SUMIFS(K:K,J:J,"PosK",H:H,H553),"")</f>
        <v/>
      </c>
      <c r="M553" s="61" t="str">
        <f aca="false">IF(J553="PosK",SUMIFS(K:K,J:J,"NegK",H:H,H553),"")</f>
        <v/>
      </c>
      <c r="N553" s="61" t="str">
        <f aca="false">IF(J553="PosK",SUMIFS(K:K,J:J,"eDNA",H:H,H553),"")</f>
        <v/>
      </c>
      <c r="P553" s="62"/>
      <c r="T553" s="63"/>
      <c r="W553" s="64"/>
    </row>
    <row r="554" customFormat="false" ht="14.25" hidden="false" customHeight="false" outlineLevel="0" collapsed="false">
      <c r="A554" s="0" t="s">
        <v>762</v>
      </c>
      <c r="B554" s="52" t="s">
        <v>1029</v>
      </c>
      <c r="C554" s="52" t="s">
        <v>743</v>
      </c>
      <c r="D554" s="53" t="n">
        <v>0.1</v>
      </c>
      <c r="E554" s="53" t="n">
        <v>23.94</v>
      </c>
      <c r="F554" s="0" t="s">
        <v>1206</v>
      </c>
      <c r="G554" s="0" t="str">
        <f aca="false">LEFT(B554,2)</f>
        <v>27</v>
      </c>
      <c r="H554" s="0" t="str">
        <f aca="false">I554&amp;"_"&amp;G554&amp;"_"&amp;F554</f>
        <v>Strandtudse_27_20180828_DL2018009_Aurehoej_SktAnnaeGym_koersel2</v>
      </c>
      <c r="I554" s="61" t="str">
        <f aca="false">MID(RIGHT(B554,LEN(B554)-3),1,FIND("_",RIGHT(B554,LEN(B554)-3))-1)</f>
        <v>Strandtudse</v>
      </c>
      <c r="J554" s="61" t="str">
        <f aca="false">TRIM(SUBSTITUTE(RIGHT(B554,FIND(I554,B554)+1),"_",""))</f>
        <v>PosK</v>
      </c>
      <c r="K554" s="0" t="n">
        <f aca="false">IFERROR(VALUE(SUBSTITUTE(E554,".",",")),E554)</f>
        <v>23.94</v>
      </c>
      <c r="L554" s="61" t="n">
        <f aca="false">IF(J554="PosK",SUMIFS(K:K,J:J,"PosK",H:H,H554),"")</f>
        <v>23.94</v>
      </c>
      <c r="M554" s="61" t="n">
        <f aca="false">IF(J554="PosK",SUMIFS(K:K,J:J,"NegK",H:H,H554),"")</f>
        <v>0</v>
      </c>
      <c r="N554" s="61" t="n">
        <f aca="false">IF(J554="PosK",SUMIFS(K:K,J:J,"eDNA",H:H,H554),"")</f>
        <v>0</v>
      </c>
      <c r="P554" s="62" t="n">
        <f aca="false">IF(K556="No Ct",0,K556)</f>
        <v>0</v>
      </c>
      <c r="Q554" s="62" t="n">
        <f aca="false">IF(K557="No Ct",0,K557)</f>
        <v>0</v>
      </c>
      <c r="R554" s="0" t="str">
        <f aca="false">IF(AND(L554&gt;0,M554=0),"Valid","Invalid")</f>
        <v>Valid</v>
      </c>
      <c r="S554" s="0" t="str">
        <f aca="false">IF(OR(P554&gt;1,Q554&gt;1),"Present","Absent")</f>
        <v>Absent</v>
      </c>
      <c r="T554" s="63" t="str">
        <f aca="false">IF(OR(AND(P554&gt;1,P554&lt;41),AND(Q554&gt;1,Q554&lt;41)),"Ct&lt;41","Ct&gt;41")</f>
        <v>Ct&gt;41</v>
      </c>
      <c r="U554" s="0" t="str">
        <f aca="false">I554</f>
        <v>Strandtudse</v>
      </c>
      <c r="V554" s="0" t="str">
        <f aca="false">MID(F554,10,9)</f>
        <v>DL2018009</v>
      </c>
      <c r="W554" s="64" t="str">
        <f aca="false">V554&amp;"_"&amp;U554&amp;"_"&amp;R554&amp;"_"&amp;S554&amp;"_"&amp;T554</f>
        <v>DL2018009_Strandtudse_Valid_Absent_Ct&gt;41</v>
      </c>
    </row>
    <row r="555" customFormat="false" ht="14.25" hidden="false" customHeight="false" outlineLevel="0" collapsed="false">
      <c r="A555" s="0" t="s">
        <v>764</v>
      </c>
      <c r="B555" s="52" t="s">
        <v>1030</v>
      </c>
      <c r="C555" s="52" t="s">
        <v>747</v>
      </c>
      <c r="D555" s="53" t="n">
        <v>0.1</v>
      </c>
      <c r="E555" s="53" t="s">
        <v>748</v>
      </c>
      <c r="F555" s="0" t="s">
        <v>1206</v>
      </c>
      <c r="G555" s="0" t="str">
        <f aca="false">LEFT(B555,2)</f>
        <v>27</v>
      </c>
      <c r="H555" s="0" t="str">
        <f aca="false">I555&amp;"_"&amp;G555&amp;"_"&amp;F555</f>
        <v>Strandtudse_27_20180828_DL2018009_Aurehoej_SktAnnaeGym_koersel2</v>
      </c>
      <c r="I555" s="61" t="str">
        <f aca="false">MID(RIGHT(B555,LEN(B555)-3),1,FIND("_",RIGHT(B555,LEN(B555)-3))-1)</f>
        <v>Strandtudse</v>
      </c>
      <c r="J555" s="61" t="str">
        <f aca="false">TRIM(SUBSTITUTE(RIGHT(B555,FIND(I555,B555)+1),"_",""))</f>
        <v>NegK</v>
      </c>
      <c r="K555" s="0" t="str">
        <f aca="false">IFERROR(VALUE(SUBSTITUTE(E555,".",",")),E555)</f>
        <v>No Ct</v>
      </c>
      <c r="L555" s="61" t="str">
        <f aca="false">IF(J555="PosK",SUMIFS(K:K,J:J,"PosK",H:H,H555),"")</f>
        <v/>
      </c>
      <c r="M555" s="61" t="str">
        <f aca="false">IF(J555="PosK",SUMIFS(K:K,J:J,"NegK",H:H,H555),"")</f>
        <v/>
      </c>
      <c r="N555" s="61" t="str">
        <f aca="false">IF(J555="PosK",SUMIFS(K:K,J:J,"eDNA",H:H,H555),"")</f>
        <v/>
      </c>
    </row>
    <row r="556" customFormat="false" ht="14.25" hidden="false" customHeight="false" outlineLevel="0" collapsed="false">
      <c r="A556" s="0" t="s">
        <v>766</v>
      </c>
      <c r="B556" s="52" t="s">
        <v>1031</v>
      </c>
      <c r="C556" s="52" t="s">
        <v>751</v>
      </c>
      <c r="D556" s="53" t="n">
        <v>0.1</v>
      </c>
      <c r="E556" s="53" t="s">
        <v>748</v>
      </c>
      <c r="F556" s="0" t="s">
        <v>1206</v>
      </c>
      <c r="G556" s="0" t="str">
        <f aca="false">LEFT(B556,2)</f>
        <v>27</v>
      </c>
      <c r="H556" s="0" t="str">
        <f aca="false">I556&amp;"_"&amp;G556&amp;"_"&amp;F556</f>
        <v>Strandtudse_27_20180828_DL2018009_Aurehoej_SktAnnaeGym_koersel2</v>
      </c>
      <c r="I556" s="61" t="str">
        <f aca="false">MID(RIGHT(B556,LEN(B556)-3),1,FIND("_",RIGHT(B556,LEN(B556)-3))-1)</f>
        <v>Strandtudse</v>
      </c>
      <c r="J556" s="61" t="str">
        <f aca="false">TRIM(SUBSTITUTE(RIGHT(B556,FIND(I556,B556)+1),"_",""))</f>
        <v>eDNA</v>
      </c>
      <c r="K556" s="0" t="str">
        <f aca="false">IFERROR(VALUE(SUBSTITUTE(E556,".",",")),E556)</f>
        <v>No Ct</v>
      </c>
      <c r="L556" s="61" t="str">
        <f aca="false">IF(J556="PosK",SUMIFS(K:K,J:J,"PosK",H:H,H556),"")</f>
        <v/>
      </c>
      <c r="M556" s="61" t="str">
        <f aca="false">IF(J556="PosK",SUMIFS(K:K,J:J,"NegK",H:H,H556),"")</f>
        <v/>
      </c>
      <c r="N556" s="61" t="str">
        <f aca="false">IF(J556="PosK",SUMIFS(K:K,J:J,"eDNA",H:H,H556),"")</f>
        <v/>
      </c>
      <c r="Q556" s="62"/>
    </row>
    <row r="557" customFormat="false" ht="14.25" hidden="false" customHeight="false" outlineLevel="0" collapsed="false">
      <c r="A557" s="0" t="s">
        <v>768</v>
      </c>
      <c r="B557" s="52" t="s">
        <v>1032</v>
      </c>
      <c r="C557" s="52" t="s">
        <v>751</v>
      </c>
      <c r="D557" s="53" t="n">
        <v>0.1</v>
      </c>
      <c r="E557" s="53" t="s">
        <v>748</v>
      </c>
      <c r="F557" s="0" t="s">
        <v>1206</v>
      </c>
      <c r="G557" s="0" t="str">
        <f aca="false">LEFT(B557,2)</f>
        <v>27</v>
      </c>
      <c r="H557" s="0" t="str">
        <f aca="false">I557&amp;"_"&amp;G557&amp;"_"&amp;F557</f>
        <v>Strandtudse_27_20180828_DL2018009_Aurehoej_SktAnnaeGym_koersel2</v>
      </c>
      <c r="I557" s="61" t="str">
        <f aca="false">MID(RIGHT(B557,LEN(B557)-3),1,FIND("_",RIGHT(B557,LEN(B557)-3))-1)</f>
        <v>Strandtudse</v>
      </c>
      <c r="J557" s="61" t="str">
        <f aca="false">TRIM(SUBSTITUTE(RIGHT(B557,FIND(I557,B557)+1),"_",""))</f>
        <v>eDNA</v>
      </c>
      <c r="K557" s="0" t="str">
        <f aca="false">IFERROR(VALUE(SUBSTITUTE(E557,".",",")),E557)</f>
        <v>No Ct</v>
      </c>
      <c r="L557" s="61" t="str">
        <f aca="false">IF(J557="PosK",SUMIFS(K:K,J:J,"PosK",H:H,H557),"")</f>
        <v/>
      </c>
      <c r="M557" s="61" t="str">
        <f aca="false">IF(J557="PosK",SUMIFS(K:K,J:J,"NegK",H:H,H557),"")</f>
        <v/>
      </c>
      <c r="N557" s="61" t="str">
        <f aca="false">IF(J557="PosK",SUMIFS(K:K,J:J,"eDNA",H:H,H557),"")</f>
        <v/>
      </c>
      <c r="P557" s="62"/>
      <c r="T557" s="63"/>
      <c r="W557" s="64"/>
    </row>
    <row r="558" customFormat="false" ht="14.25" hidden="false" customHeight="false" outlineLevel="0" collapsed="false">
      <c r="A558" s="0" t="s">
        <v>770</v>
      </c>
      <c r="B558" s="52" t="s">
        <v>1033</v>
      </c>
      <c r="C558" s="52" t="s">
        <v>743</v>
      </c>
      <c r="D558" s="53" t="n">
        <v>0.1</v>
      </c>
      <c r="E558" s="53" t="n">
        <v>31.82</v>
      </c>
      <c r="F558" s="0" t="s">
        <v>1206</v>
      </c>
      <c r="G558" s="0" t="str">
        <f aca="false">LEFT(B558,2)</f>
        <v>28</v>
      </c>
      <c r="H558" s="0" t="str">
        <f aca="false">I558&amp;"_"&amp;G558&amp;"_"&amp;F558</f>
        <v>GroenbrogetTudse_28_20180828_DL2018009_Aurehoej_SktAnnaeGym_koersel2</v>
      </c>
      <c r="I558" s="61" t="str">
        <f aca="false">MID(RIGHT(B558,LEN(B558)-3),1,FIND("_",RIGHT(B558,LEN(B558)-3))-1)</f>
        <v>GroenbrogetTudse</v>
      </c>
      <c r="J558" s="61" t="str">
        <f aca="false">TRIM(SUBSTITUTE(RIGHT(B558,FIND(I558,B558)+1),"_",""))</f>
        <v>PosK</v>
      </c>
      <c r="K558" s="0" t="n">
        <f aca="false">IFERROR(VALUE(SUBSTITUTE(E558,".",",")),E558)</f>
        <v>31.82</v>
      </c>
      <c r="L558" s="61" t="n">
        <f aca="false">IF(J558="PosK",SUMIFS(K:K,J:J,"PosK",H:H,H558),"")</f>
        <v>31.82</v>
      </c>
      <c r="M558" s="61" t="n">
        <f aca="false">IF(J558="PosK",SUMIFS(K:K,J:J,"NegK",H:H,H558),"")</f>
        <v>0</v>
      </c>
      <c r="N558" s="61" t="n">
        <f aca="false">IF(J558="PosK",SUMIFS(K:K,J:J,"eDNA",H:H,H558),"")</f>
        <v>0</v>
      </c>
      <c r="P558" s="62" t="n">
        <f aca="false">IF(K560="No Ct",0,K560)</f>
        <v>0</v>
      </c>
      <c r="Q558" s="62" t="n">
        <f aca="false">IF(K561="No Ct",0,K561)</f>
        <v>0</v>
      </c>
      <c r="R558" s="0" t="str">
        <f aca="false">IF(AND(L558&gt;0,M558=0),"Valid","Invalid")</f>
        <v>Valid</v>
      </c>
      <c r="S558" s="0" t="str">
        <f aca="false">IF(OR(P558&gt;1,Q558&gt;1),"Present","Absent")</f>
        <v>Absent</v>
      </c>
      <c r="T558" s="63" t="str">
        <f aca="false">IF(OR(AND(P558&gt;1,P558&lt;41),AND(Q558&gt;1,Q558&lt;41)),"Ct&lt;41","Ct&gt;41")</f>
        <v>Ct&gt;41</v>
      </c>
      <c r="U558" s="0" t="str">
        <f aca="false">I558</f>
        <v>GroenbrogetTudse</v>
      </c>
      <c r="V558" s="0" t="str">
        <f aca="false">MID(F558,10,9)</f>
        <v>DL2018009</v>
      </c>
      <c r="W558" s="64" t="str">
        <f aca="false">V558&amp;"_"&amp;U558&amp;"_"&amp;R558&amp;"_"&amp;S558&amp;"_"&amp;T558</f>
        <v>DL2018009_GroenbrogetTudse_Valid_Absent_Ct&gt;41</v>
      </c>
    </row>
    <row r="559" customFormat="false" ht="14.25" hidden="false" customHeight="false" outlineLevel="0" collapsed="false">
      <c r="A559" s="0" t="s">
        <v>772</v>
      </c>
      <c r="B559" s="52" t="s">
        <v>1034</v>
      </c>
      <c r="C559" s="52" t="s">
        <v>747</v>
      </c>
      <c r="D559" s="53" t="n">
        <v>0.1</v>
      </c>
      <c r="E559" s="53" t="s">
        <v>748</v>
      </c>
      <c r="F559" s="0" t="s">
        <v>1206</v>
      </c>
      <c r="G559" s="0" t="str">
        <f aca="false">LEFT(B559,2)</f>
        <v>28</v>
      </c>
      <c r="H559" s="0" t="str">
        <f aca="false">I559&amp;"_"&amp;G559&amp;"_"&amp;F559</f>
        <v>GroenbrogetTudse_28_20180828_DL2018009_Aurehoej_SktAnnaeGym_koersel2</v>
      </c>
      <c r="I559" s="61" t="str">
        <f aca="false">MID(RIGHT(B559,LEN(B559)-3),1,FIND("_",RIGHT(B559,LEN(B559)-3))-1)</f>
        <v>GroenbrogetTudse</v>
      </c>
      <c r="J559" s="61" t="str">
        <f aca="false">TRIM(SUBSTITUTE(RIGHT(B559,FIND(I559,B559)+1),"_",""))</f>
        <v>NegK</v>
      </c>
      <c r="K559" s="0" t="str">
        <f aca="false">IFERROR(VALUE(SUBSTITUTE(E559,".",",")),E559)</f>
        <v>No Ct</v>
      </c>
      <c r="L559" s="61" t="str">
        <f aca="false">IF(J559="PosK",SUMIFS(K:K,J:J,"PosK",H:H,H559),"")</f>
        <v/>
      </c>
      <c r="M559" s="61" t="str">
        <f aca="false">IF(J559="PosK",SUMIFS(K:K,J:J,"NegK",H:H,H559),"")</f>
        <v/>
      </c>
      <c r="N559" s="61" t="str">
        <f aca="false">IF(J559="PosK",SUMIFS(K:K,J:J,"eDNA",H:H,H559),"")</f>
        <v/>
      </c>
    </row>
    <row r="560" customFormat="false" ht="14.25" hidden="false" customHeight="false" outlineLevel="0" collapsed="false">
      <c r="A560" s="0" t="s">
        <v>774</v>
      </c>
      <c r="B560" s="52" t="s">
        <v>1035</v>
      </c>
      <c r="C560" s="52" t="s">
        <v>751</v>
      </c>
      <c r="D560" s="53" t="n">
        <v>0.1</v>
      </c>
      <c r="E560" s="53" t="s">
        <v>748</v>
      </c>
      <c r="F560" s="0" t="s">
        <v>1206</v>
      </c>
      <c r="G560" s="0" t="str">
        <f aca="false">LEFT(B560,2)</f>
        <v>28</v>
      </c>
      <c r="H560" s="0" t="str">
        <f aca="false">I560&amp;"_"&amp;G560&amp;"_"&amp;F560</f>
        <v>GroenbrogetTudse_28_20180828_DL2018009_Aurehoej_SktAnnaeGym_koersel2</v>
      </c>
      <c r="I560" s="61" t="str">
        <f aca="false">MID(RIGHT(B560,LEN(B560)-3),1,FIND("_",RIGHT(B560,LEN(B560)-3))-1)</f>
        <v>GroenbrogetTudse</v>
      </c>
      <c r="J560" s="61" t="str">
        <f aca="false">TRIM(SUBSTITUTE(RIGHT(B560,FIND(I560,B560)+1),"_",""))</f>
        <v>eDNA</v>
      </c>
      <c r="K560" s="0" t="str">
        <f aca="false">IFERROR(VALUE(SUBSTITUTE(E560,".",",")),E560)</f>
        <v>No Ct</v>
      </c>
      <c r="L560" s="61" t="str">
        <f aca="false">IF(J560="PosK",SUMIFS(K:K,J:J,"PosK",H:H,H560),"")</f>
        <v/>
      </c>
      <c r="M560" s="61" t="str">
        <f aca="false">IF(J560="PosK",SUMIFS(K:K,J:J,"NegK",H:H,H560),"")</f>
        <v/>
      </c>
      <c r="N560" s="61" t="str">
        <f aca="false">IF(J560="PosK",SUMIFS(K:K,J:J,"eDNA",H:H,H560),"")</f>
        <v/>
      </c>
      <c r="Q560" s="62"/>
    </row>
    <row r="561" customFormat="false" ht="14.25" hidden="false" customHeight="false" outlineLevel="0" collapsed="false">
      <c r="A561" s="0" t="s">
        <v>776</v>
      </c>
      <c r="B561" s="52" t="s">
        <v>1036</v>
      </c>
      <c r="C561" s="52" t="s">
        <v>751</v>
      </c>
      <c r="D561" s="53" t="n">
        <v>0.1</v>
      </c>
      <c r="E561" s="53" t="s">
        <v>748</v>
      </c>
      <c r="F561" s="0" t="s">
        <v>1206</v>
      </c>
      <c r="G561" s="0" t="str">
        <f aca="false">LEFT(B561,2)</f>
        <v>28</v>
      </c>
      <c r="H561" s="0" t="str">
        <f aca="false">I561&amp;"_"&amp;G561&amp;"_"&amp;F561</f>
        <v>GroenbrogetTudse_28_20180828_DL2018009_Aurehoej_SktAnnaeGym_koersel2</v>
      </c>
      <c r="I561" s="61" t="str">
        <f aca="false">MID(RIGHT(B561,LEN(B561)-3),1,FIND("_",RIGHT(B561,LEN(B561)-3))-1)</f>
        <v>GroenbrogetTudse</v>
      </c>
      <c r="J561" s="61" t="str">
        <f aca="false">TRIM(SUBSTITUTE(RIGHT(B561,FIND(I561,B561)+1),"_",""))</f>
        <v>eDNA</v>
      </c>
      <c r="K561" s="0" t="str">
        <f aca="false">IFERROR(VALUE(SUBSTITUTE(E561,".",",")),E561)</f>
        <v>No Ct</v>
      </c>
      <c r="L561" s="61" t="str">
        <f aca="false">IF(J561="PosK",SUMIFS(K:K,J:J,"PosK",H:H,H561),"")</f>
        <v/>
      </c>
      <c r="M561" s="61" t="str">
        <f aca="false">IF(J561="PosK",SUMIFS(K:K,J:J,"NegK",H:H,H561),"")</f>
        <v/>
      </c>
      <c r="N561" s="61" t="str">
        <f aca="false">IF(J561="PosK",SUMIFS(K:K,J:J,"eDNA",H:H,H561),"")</f>
        <v/>
      </c>
      <c r="P561" s="62"/>
      <c r="T561" s="63"/>
      <c r="W561" s="64"/>
    </row>
    <row r="562" customFormat="false" ht="14.25" hidden="false" customHeight="false" outlineLevel="0" collapsed="false">
      <c r="A562" s="0" t="s">
        <v>778</v>
      </c>
      <c r="B562" s="52" t="s">
        <v>1037</v>
      </c>
      <c r="C562" s="52" t="s">
        <v>743</v>
      </c>
      <c r="D562" s="53" t="n">
        <v>0.1</v>
      </c>
      <c r="E562" s="53" t="n">
        <v>30.1</v>
      </c>
      <c r="F562" s="0" t="s">
        <v>1206</v>
      </c>
      <c r="G562" s="0" t="str">
        <f aca="false">LEFT(B562,2)</f>
        <v>29</v>
      </c>
      <c r="H562" s="0" t="str">
        <f aca="false">I562&amp;"_"&amp;G562&amp;"_"&amp;F562</f>
        <v>Loevfroe_29_20180828_DL2018009_Aurehoej_SktAnnaeGym_koersel2</v>
      </c>
      <c r="I562" s="61" t="str">
        <f aca="false">MID(RIGHT(B562,LEN(B562)-3),1,FIND("_",RIGHT(B562,LEN(B562)-3))-1)</f>
        <v>Loevfroe</v>
      </c>
      <c r="J562" s="61" t="str">
        <f aca="false">TRIM(SUBSTITUTE(RIGHT(B562,FIND(I562,B562)+1),"_",""))</f>
        <v>PosK</v>
      </c>
      <c r="K562" s="0" t="n">
        <f aca="false">IFERROR(VALUE(SUBSTITUTE(E562,".",",")),E562)</f>
        <v>30.1</v>
      </c>
      <c r="L562" s="61" t="n">
        <f aca="false">IF(J562="PosK",SUMIFS(K:K,J:J,"PosK",H:H,H562),"")</f>
        <v>30.1</v>
      </c>
      <c r="M562" s="61" t="n">
        <f aca="false">IF(J562="PosK",SUMIFS(K:K,J:J,"NegK",H:H,H562),"")</f>
        <v>0</v>
      </c>
      <c r="N562" s="61" t="n">
        <f aca="false">IF(J562="PosK",SUMIFS(K:K,J:J,"eDNA",H:H,H562),"")</f>
        <v>0</v>
      </c>
      <c r="P562" s="62" t="n">
        <f aca="false">IF(K564="No Ct",0,K564)</f>
        <v>0</v>
      </c>
      <c r="Q562" s="62" t="n">
        <f aca="false">IF(K565="No Ct",0,K565)</f>
        <v>0</v>
      </c>
      <c r="R562" s="0" t="str">
        <f aca="false">IF(AND(L562&gt;0,M562=0),"Valid","Invalid")</f>
        <v>Valid</v>
      </c>
      <c r="S562" s="0" t="str">
        <f aca="false">IF(OR(P562&gt;1,Q562&gt;1),"Present","Absent")</f>
        <v>Absent</v>
      </c>
      <c r="T562" s="63" t="str">
        <f aca="false">IF(OR(AND(P562&gt;1,P562&lt;41),AND(Q562&gt;1,Q562&lt;41)),"Ct&lt;41","Ct&gt;41")</f>
        <v>Ct&gt;41</v>
      </c>
      <c r="U562" s="0" t="str">
        <f aca="false">I562</f>
        <v>Loevfroe</v>
      </c>
      <c r="V562" s="0" t="str">
        <f aca="false">MID(F562,10,9)</f>
        <v>DL2018009</v>
      </c>
      <c r="W562" s="64" t="str">
        <f aca="false">V562&amp;"_"&amp;U562&amp;"_"&amp;R562&amp;"_"&amp;S562&amp;"_"&amp;T562</f>
        <v>DL2018009_Loevfroe_Valid_Absent_Ct&gt;41</v>
      </c>
    </row>
    <row r="563" customFormat="false" ht="14.25" hidden="false" customHeight="false" outlineLevel="0" collapsed="false">
      <c r="A563" s="0" t="s">
        <v>780</v>
      </c>
      <c r="B563" s="52" t="s">
        <v>1038</v>
      </c>
      <c r="C563" s="52" t="s">
        <v>747</v>
      </c>
      <c r="D563" s="53" t="n">
        <v>0.1</v>
      </c>
      <c r="E563" s="53" t="s">
        <v>748</v>
      </c>
      <c r="F563" s="0" t="s">
        <v>1206</v>
      </c>
      <c r="G563" s="0" t="str">
        <f aca="false">LEFT(B563,2)</f>
        <v>29</v>
      </c>
      <c r="H563" s="0" t="str">
        <f aca="false">I563&amp;"_"&amp;G563&amp;"_"&amp;F563</f>
        <v>Loevfroe_29_20180828_DL2018009_Aurehoej_SktAnnaeGym_koersel2</v>
      </c>
      <c r="I563" s="61" t="str">
        <f aca="false">MID(RIGHT(B563,LEN(B563)-3),1,FIND("_",RIGHT(B563,LEN(B563)-3))-1)</f>
        <v>Loevfroe</v>
      </c>
      <c r="J563" s="61" t="str">
        <f aca="false">TRIM(SUBSTITUTE(RIGHT(B563,FIND(I563,B563)+1),"_",""))</f>
        <v>NegK</v>
      </c>
      <c r="K563" s="0" t="str">
        <f aca="false">IFERROR(VALUE(SUBSTITUTE(E563,".",",")),E563)</f>
        <v>No Ct</v>
      </c>
      <c r="L563" s="61" t="str">
        <f aca="false">IF(J563="PosK",SUMIFS(K:K,J:J,"PosK",H:H,H563),"")</f>
        <v/>
      </c>
      <c r="M563" s="61" t="str">
        <f aca="false">IF(J563="PosK",SUMIFS(K:K,J:J,"NegK",H:H,H563),"")</f>
        <v/>
      </c>
      <c r="N563" s="61" t="str">
        <f aca="false">IF(J563="PosK",SUMIFS(K:K,J:J,"eDNA",H:H,H563),"")</f>
        <v/>
      </c>
    </row>
    <row r="564" customFormat="false" ht="14.25" hidden="false" customHeight="false" outlineLevel="0" collapsed="false">
      <c r="A564" s="0" t="s">
        <v>782</v>
      </c>
      <c r="B564" s="52" t="s">
        <v>1039</v>
      </c>
      <c r="C564" s="52" t="s">
        <v>751</v>
      </c>
      <c r="D564" s="53" t="n">
        <v>0.1</v>
      </c>
      <c r="E564" s="53" t="s">
        <v>748</v>
      </c>
      <c r="F564" s="0" t="s">
        <v>1206</v>
      </c>
      <c r="G564" s="0" t="str">
        <f aca="false">LEFT(B564,2)</f>
        <v>29</v>
      </c>
      <c r="H564" s="0" t="str">
        <f aca="false">I564&amp;"_"&amp;G564&amp;"_"&amp;F564</f>
        <v>Loevfroe_29_20180828_DL2018009_Aurehoej_SktAnnaeGym_koersel2</v>
      </c>
      <c r="I564" s="61" t="str">
        <f aca="false">MID(RIGHT(B564,LEN(B564)-3),1,FIND("_",RIGHT(B564,LEN(B564)-3))-1)</f>
        <v>Loevfroe</v>
      </c>
      <c r="J564" s="61" t="str">
        <f aca="false">TRIM(SUBSTITUTE(RIGHT(B564,FIND(I564,B564)+1),"_",""))</f>
        <v>eDNA</v>
      </c>
      <c r="K564" s="0" t="str">
        <f aca="false">IFERROR(VALUE(SUBSTITUTE(E564,".",",")),E564)</f>
        <v>No Ct</v>
      </c>
      <c r="L564" s="61" t="str">
        <f aca="false">IF(J564="PosK",SUMIFS(K:K,J:J,"PosK",H:H,H564),"")</f>
        <v/>
      </c>
      <c r="M564" s="61" t="str">
        <f aca="false">IF(J564="PosK",SUMIFS(K:K,J:J,"NegK",H:H,H564),"")</f>
        <v/>
      </c>
      <c r="N564" s="61" t="str">
        <f aca="false">IF(J564="PosK",SUMIFS(K:K,J:J,"eDNA",H:H,H564),"")</f>
        <v/>
      </c>
      <c r="Q564" s="62"/>
    </row>
    <row r="565" customFormat="false" ht="14.25" hidden="false" customHeight="false" outlineLevel="0" collapsed="false">
      <c r="A565" s="0" t="s">
        <v>784</v>
      </c>
      <c r="B565" s="52" t="s">
        <v>1040</v>
      </c>
      <c r="C565" s="52" t="s">
        <v>751</v>
      </c>
      <c r="D565" s="53" t="n">
        <v>0.1</v>
      </c>
      <c r="E565" s="53" t="s">
        <v>748</v>
      </c>
      <c r="F565" s="0" t="s">
        <v>1206</v>
      </c>
      <c r="G565" s="0" t="str">
        <f aca="false">LEFT(B565,2)</f>
        <v>29</v>
      </c>
      <c r="H565" s="0" t="str">
        <f aca="false">I565&amp;"_"&amp;G565&amp;"_"&amp;F565</f>
        <v>Loevfroe_29_20180828_DL2018009_Aurehoej_SktAnnaeGym_koersel2</v>
      </c>
      <c r="I565" s="61" t="str">
        <f aca="false">MID(RIGHT(B565,LEN(B565)-3),1,FIND("_",RIGHT(B565,LEN(B565)-3))-1)</f>
        <v>Loevfroe</v>
      </c>
      <c r="J565" s="61" t="str">
        <f aca="false">TRIM(SUBSTITUTE(RIGHT(B565,FIND(I565,B565)+1),"_",""))</f>
        <v>eDNA</v>
      </c>
      <c r="K565" s="0" t="str">
        <f aca="false">IFERROR(VALUE(SUBSTITUTE(E565,".",",")),E565)</f>
        <v>No Ct</v>
      </c>
      <c r="L565" s="61" t="str">
        <f aca="false">IF(J565="PosK",SUMIFS(K:K,J:J,"PosK",H:H,H565),"")</f>
        <v/>
      </c>
      <c r="M565" s="61" t="str">
        <f aca="false">IF(J565="PosK",SUMIFS(K:K,J:J,"NegK",H:H,H565),"")</f>
        <v/>
      </c>
      <c r="N565" s="61" t="str">
        <f aca="false">IF(J565="PosK",SUMIFS(K:K,J:J,"eDNA",H:H,H565),"")</f>
        <v/>
      </c>
      <c r="P565" s="62"/>
      <c r="T565" s="63"/>
      <c r="W565" s="64"/>
    </row>
    <row r="566" customFormat="false" ht="14.25" hidden="false" customHeight="false" outlineLevel="0" collapsed="false">
      <c r="A566" s="0" t="s">
        <v>786</v>
      </c>
      <c r="B566" s="52" t="s">
        <v>1041</v>
      </c>
      <c r="C566" s="52" t="s">
        <v>743</v>
      </c>
      <c r="D566" s="53" t="n">
        <v>0.1</v>
      </c>
      <c r="E566" s="53" t="n">
        <v>28.83</v>
      </c>
      <c r="F566" s="0" t="s">
        <v>1206</v>
      </c>
      <c r="G566" s="0" t="str">
        <f aca="false">LEFT(B566,2)</f>
        <v>30</v>
      </c>
      <c r="H566" s="0" t="str">
        <f aca="false">I566&amp;"_"&amp;G566&amp;"_"&amp;F566</f>
        <v>Klokkefroe_30_20180828_DL2018009_Aurehoej_SktAnnaeGym_koersel2</v>
      </c>
      <c r="I566" s="61" t="str">
        <f aca="false">MID(RIGHT(B566,LEN(B566)-3),1,FIND("_",RIGHT(B566,LEN(B566)-3))-1)</f>
        <v>Klokkefroe</v>
      </c>
      <c r="J566" s="61" t="str">
        <f aca="false">TRIM(SUBSTITUTE(RIGHT(B566,FIND(I566,B566)+1),"_",""))</f>
        <v>PosK</v>
      </c>
      <c r="K566" s="0" t="n">
        <f aca="false">IFERROR(VALUE(SUBSTITUTE(E566,".",",")),E566)</f>
        <v>28.83</v>
      </c>
      <c r="L566" s="61" t="n">
        <f aca="false">IF(J566="PosK",SUMIFS(K:K,J:J,"PosK",H:H,H566),"")</f>
        <v>28.83</v>
      </c>
      <c r="M566" s="61" t="n">
        <f aca="false">IF(J566="PosK",SUMIFS(K:K,J:J,"NegK",H:H,H566),"")</f>
        <v>0</v>
      </c>
      <c r="N566" s="61" t="n">
        <f aca="false">IF(J566="PosK",SUMIFS(K:K,J:J,"eDNA",H:H,H566),"")</f>
        <v>0</v>
      </c>
      <c r="P566" s="62" t="n">
        <f aca="false">IF(K568="No Ct",0,K568)</f>
        <v>0</v>
      </c>
      <c r="Q566" s="62" t="n">
        <f aca="false">IF(K569="No Ct",0,K569)</f>
        <v>0</v>
      </c>
      <c r="R566" s="0" t="str">
        <f aca="false">IF(AND(L566&gt;0,M566=0),"Valid","Invalid")</f>
        <v>Valid</v>
      </c>
      <c r="S566" s="0" t="str">
        <f aca="false">IF(OR(P566&gt;1,Q566&gt;1),"Present","Absent")</f>
        <v>Absent</v>
      </c>
      <c r="T566" s="63" t="str">
        <f aca="false">IF(OR(AND(P566&gt;1,P566&lt;41),AND(Q566&gt;1,Q566&lt;41)),"Ct&lt;41","Ct&gt;41")</f>
        <v>Ct&gt;41</v>
      </c>
      <c r="U566" s="0" t="str">
        <f aca="false">I566</f>
        <v>Klokkefroe</v>
      </c>
      <c r="V566" s="0" t="str">
        <f aca="false">MID(F566,10,9)</f>
        <v>DL2018009</v>
      </c>
      <c r="W566" s="64" t="str">
        <f aca="false">V566&amp;"_"&amp;U566&amp;"_"&amp;R566&amp;"_"&amp;S566&amp;"_"&amp;T566</f>
        <v>DL2018009_Klokkefroe_Valid_Absent_Ct&gt;41</v>
      </c>
    </row>
    <row r="567" customFormat="false" ht="14.25" hidden="false" customHeight="false" outlineLevel="0" collapsed="false">
      <c r="A567" s="0" t="s">
        <v>788</v>
      </c>
      <c r="B567" s="52" t="s">
        <v>1042</v>
      </c>
      <c r="C567" s="52" t="s">
        <v>747</v>
      </c>
      <c r="D567" s="53" t="n">
        <v>0.1</v>
      </c>
      <c r="E567" s="53" t="s">
        <v>748</v>
      </c>
      <c r="F567" s="0" t="s">
        <v>1206</v>
      </c>
      <c r="G567" s="0" t="str">
        <f aca="false">LEFT(B567,2)</f>
        <v>30</v>
      </c>
      <c r="H567" s="0" t="str">
        <f aca="false">I567&amp;"_"&amp;G567&amp;"_"&amp;F567</f>
        <v>Klokkefroe_30_20180828_DL2018009_Aurehoej_SktAnnaeGym_koersel2</v>
      </c>
      <c r="I567" s="61" t="str">
        <f aca="false">MID(RIGHT(B567,LEN(B567)-3),1,FIND("_",RIGHT(B567,LEN(B567)-3))-1)</f>
        <v>Klokkefroe</v>
      </c>
      <c r="J567" s="61" t="str">
        <f aca="false">TRIM(SUBSTITUTE(RIGHT(B567,FIND(I567,B567)+1),"_",""))</f>
        <v>NegK</v>
      </c>
      <c r="K567" s="0" t="str">
        <f aca="false">IFERROR(VALUE(SUBSTITUTE(E567,".",",")),E567)</f>
        <v>No Ct</v>
      </c>
      <c r="L567" s="61" t="str">
        <f aca="false">IF(J567="PosK",SUMIFS(K:K,J:J,"PosK",H:H,H567),"")</f>
        <v/>
      </c>
      <c r="M567" s="61" t="str">
        <f aca="false">IF(J567="PosK",SUMIFS(K:K,J:J,"NegK",H:H,H567),"")</f>
        <v/>
      </c>
      <c r="N567" s="61" t="str">
        <f aca="false">IF(J567="PosK",SUMIFS(K:K,J:J,"eDNA",H:H,H567),"")</f>
        <v/>
      </c>
    </row>
    <row r="568" customFormat="false" ht="14.25" hidden="false" customHeight="false" outlineLevel="0" collapsed="false">
      <c r="A568" s="0" t="s">
        <v>790</v>
      </c>
      <c r="B568" s="52" t="s">
        <v>1043</v>
      </c>
      <c r="C568" s="52" t="s">
        <v>751</v>
      </c>
      <c r="D568" s="53" t="n">
        <v>0.1</v>
      </c>
      <c r="E568" s="53" t="s">
        <v>748</v>
      </c>
      <c r="F568" s="0" t="s">
        <v>1206</v>
      </c>
      <c r="G568" s="0" t="str">
        <f aca="false">LEFT(B568,2)</f>
        <v>30</v>
      </c>
      <c r="H568" s="0" t="str">
        <f aca="false">I568&amp;"_"&amp;G568&amp;"_"&amp;F568</f>
        <v>Klokkefroe_30_20180828_DL2018009_Aurehoej_SktAnnaeGym_koersel2</v>
      </c>
      <c r="I568" s="61" t="str">
        <f aca="false">MID(RIGHT(B568,LEN(B568)-3),1,FIND("_",RIGHT(B568,LEN(B568)-3))-1)</f>
        <v>Klokkefroe</v>
      </c>
      <c r="J568" s="61" t="str">
        <f aca="false">TRIM(SUBSTITUTE(RIGHT(B568,FIND(I568,B568)+1),"_",""))</f>
        <v>eDNA</v>
      </c>
      <c r="K568" s="0" t="str">
        <f aca="false">IFERROR(VALUE(SUBSTITUTE(E568,".",",")),E568)</f>
        <v>No Ct</v>
      </c>
      <c r="L568" s="61" t="str">
        <f aca="false">IF(J568="PosK",SUMIFS(K:K,J:J,"PosK",H:H,H568),"")</f>
        <v/>
      </c>
      <c r="M568" s="61" t="str">
        <f aca="false">IF(J568="PosK",SUMIFS(K:K,J:J,"NegK",H:H,H568),"")</f>
        <v/>
      </c>
      <c r="N568" s="61" t="str">
        <f aca="false">IF(J568="PosK",SUMIFS(K:K,J:J,"eDNA",H:H,H568),"")</f>
        <v/>
      </c>
      <c r="Q568" s="62"/>
    </row>
    <row r="569" customFormat="false" ht="14.25" hidden="false" customHeight="false" outlineLevel="0" collapsed="false">
      <c r="A569" s="0" t="s">
        <v>792</v>
      </c>
      <c r="B569" s="52" t="s">
        <v>1044</v>
      </c>
      <c r="C569" s="52" t="s">
        <v>751</v>
      </c>
      <c r="D569" s="53" t="n">
        <v>0.1</v>
      </c>
      <c r="E569" s="53" t="s">
        <v>748</v>
      </c>
      <c r="F569" s="0" t="s">
        <v>1206</v>
      </c>
      <c r="G569" s="0" t="str">
        <f aca="false">LEFT(B569,2)</f>
        <v>30</v>
      </c>
      <c r="H569" s="0" t="str">
        <f aca="false">I569&amp;"_"&amp;G569&amp;"_"&amp;F569</f>
        <v>Klokkefroe_30_20180828_DL2018009_Aurehoej_SktAnnaeGym_koersel2</v>
      </c>
      <c r="I569" s="61" t="str">
        <f aca="false">MID(RIGHT(B569,LEN(B569)-3),1,FIND("_",RIGHT(B569,LEN(B569)-3))-1)</f>
        <v>Klokkefroe</v>
      </c>
      <c r="J569" s="61" t="str">
        <f aca="false">TRIM(SUBSTITUTE(RIGHT(B569,FIND(I569,B569)+1),"_",""))</f>
        <v>eDNA</v>
      </c>
      <c r="K569" s="0" t="str">
        <f aca="false">IFERROR(VALUE(SUBSTITUTE(E569,".",",")),E569)</f>
        <v>No Ct</v>
      </c>
      <c r="L569" s="61" t="str">
        <f aca="false">IF(J569="PosK",SUMIFS(K:K,J:J,"PosK",H:H,H569),"")</f>
        <v/>
      </c>
      <c r="M569" s="61" t="str">
        <f aca="false">IF(J569="PosK",SUMIFS(K:K,J:J,"NegK",H:H,H569),"")</f>
        <v/>
      </c>
      <c r="N569" s="61" t="str">
        <f aca="false">IF(J569="PosK",SUMIFS(K:K,J:J,"eDNA",H:H,H569),"")</f>
        <v/>
      </c>
      <c r="P569" s="62"/>
      <c r="T569" s="63"/>
      <c r="W569" s="64"/>
    </row>
    <row r="570" customFormat="false" ht="14.25" hidden="false" customHeight="false" outlineLevel="0" collapsed="false">
      <c r="A570" s="0" t="s">
        <v>794</v>
      </c>
      <c r="B570" s="52" t="s">
        <v>1045</v>
      </c>
      <c r="C570" s="52" t="s">
        <v>743</v>
      </c>
      <c r="D570" s="53" t="n">
        <v>0.1</v>
      </c>
      <c r="E570" s="53" t="n">
        <v>25.45</v>
      </c>
      <c r="F570" s="0" t="s">
        <v>1206</v>
      </c>
      <c r="G570" s="0" t="str">
        <f aca="false">LEFT(B570,2)</f>
        <v>31</v>
      </c>
      <c r="H570" s="0" t="str">
        <f aca="false">I570&amp;"_"&amp;G570&amp;"_"&amp;F570</f>
        <v>Bjergsalamander_31_20180828_DL2018009_Aurehoej_SktAnnaeGym_koersel2</v>
      </c>
      <c r="I570" s="61" t="str">
        <f aca="false">MID(RIGHT(B570,LEN(B570)-3),1,FIND("_",RIGHT(B570,LEN(B570)-3))-1)</f>
        <v>Bjergsalamander</v>
      </c>
      <c r="J570" s="61" t="str">
        <f aca="false">TRIM(SUBSTITUTE(RIGHT(B570,FIND(I570,B570)+1),"_",""))</f>
        <v>PosK</v>
      </c>
      <c r="K570" s="0" t="n">
        <f aca="false">IFERROR(VALUE(SUBSTITUTE(E570,".",",")),E570)</f>
        <v>25.45</v>
      </c>
      <c r="L570" s="61" t="n">
        <f aca="false">IF(J570="PosK",SUMIFS(K:K,J:J,"PosK",H:H,H570),"")</f>
        <v>25.45</v>
      </c>
      <c r="M570" s="61" t="n">
        <f aca="false">IF(J570="PosK",SUMIFS(K:K,J:J,"NegK",H:H,H570),"")</f>
        <v>0</v>
      </c>
      <c r="N570" s="61" t="n">
        <f aca="false">IF(J570="PosK",SUMIFS(K:K,J:J,"eDNA",H:H,H570),"")</f>
        <v>0</v>
      </c>
      <c r="P570" s="62" t="n">
        <f aca="false">IF(K572="No Ct",0,K572)</f>
        <v>0</v>
      </c>
      <c r="Q570" s="62" t="n">
        <f aca="false">IF(K573="No Ct",0,K573)</f>
        <v>0</v>
      </c>
      <c r="R570" s="0" t="str">
        <f aca="false">IF(AND(L570&gt;0,M570=0),"Valid","Invalid")</f>
        <v>Valid</v>
      </c>
      <c r="S570" s="0" t="str">
        <f aca="false">IF(OR(P570&gt;1,Q570&gt;1),"Present","Absent")</f>
        <v>Absent</v>
      </c>
      <c r="T570" s="63" t="str">
        <f aca="false">IF(OR(AND(P570&gt;1,P570&lt;41),AND(Q570&gt;1,Q570&lt;41)),"Ct&lt;41","Ct&gt;41")</f>
        <v>Ct&gt;41</v>
      </c>
      <c r="U570" s="0" t="str">
        <f aca="false">I570</f>
        <v>Bjergsalamander</v>
      </c>
      <c r="V570" s="0" t="str">
        <f aca="false">MID(F570,10,9)</f>
        <v>DL2018009</v>
      </c>
      <c r="W570" s="64" t="str">
        <f aca="false">V570&amp;"_"&amp;U570&amp;"_"&amp;R570&amp;"_"&amp;S570&amp;"_"&amp;T570</f>
        <v>DL2018009_Bjergsalamander_Valid_Absent_Ct&gt;41</v>
      </c>
    </row>
    <row r="571" customFormat="false" ht="14.25" hidden="false" customHeight="false" outlineLevel="0" collapsed="false">
      <c r="A571" s="0" t="s">
        <v>796</v>
      </c>
      <c r="B571" s="52" t="s">
        <v>1046</v>
      </c>
      <c r="C571" s="52" t="s">
        <v>747</v>
      </c>
      <c r="D571" s="53" t="n">
        <v>0.1</v>
      </c>
      <c r="E571" s="53" t="s">
        <v>748</v>
      </c>
      <c r="F571" s="0" t="s">
        <v>1206</v>
      </c>
      <c r="G571" s="0" t="str">
        <f aca="false">LEFT(B571,2)</f>
        <v>31</v>
      </c>
      <c r="H571" s="0" t="str">
        <f aca="false">I571&amp;"_"&amp;G571&amp;"_"&amp;F571</f>
        <v>Bjergsalamander_31_20180828_DL2018009_Aurehoej_SktAnnaeGym_koersel2</v>
      </c>
      <c r="I571" s="61" t="str">
        <f aca="false">MID(RIGHT(B571,LEN(B571)-3),1,FIND("_",RIGHT(B571,LEN(B571)-3))-1)</f>
        <v>Bjergsalamander</v>
      </c>
      <c r="J571" s="61" t="str">
        <f aca="false">TRIM(SUBSTITUTE(RIGHT(B571,FIND(I571,B571)+1),"_",""))</f>
        <v>NegK</v>
      </c>
      <c r="K571" s="0" t="str">
        <f aca="false">IFERROR(VALUE(SUBSTITUTE(E571,".",",")),E571)</f>
        <v>No Ct</v>
      </c>
      <c r="L571" s="61" t="str">
        <f aca="false">IF(J571="PosK",SUMIFS(K:K,J:J,"PosK",H:H,H571),"")</f>
        <v/>
      </c>
      <c r="M571" s="61" t="str">
        <f aca="false">IF(J571="PosK",SUMIFS(K:K,J:J,"NegK",H:H,H571),"")</f>
        <v/>
      </c>
      <c r="N571" s="61" t="str">
        <f aca="false">IF(J571="PosK",SUMIFS(K:K,J:J,"eDNA",H:H,H571),"")</f>
        <v/>
      </c>
    </row>
    <row r="572" customFormat="false" ht="14.25" hidden="false" customHeight="false" outlineLevel="0" collapsed="false">
      <c r="A572" s="0" t="s">
        <v>798</v>
      </c>
      <c r="B572" s="52" t="s">
        <v>1047</v>
      </c>
      <c r="C572" s="52" t="s">
        <v>751</v>
      </c>
      <c r="D572" s="53" t="n">
        <v>0.1</v>
      </c>
      <c r="E572" s="53" t="s">
        <v>748</v>
      </c>
      <c r="F572" s="0" t="s">
        <v>1206</v>
      </c>
      <c r="G572" s="0" t="str">
        <f aca="false">LEFT(B572,2)</f>
        <v>31</v>
      </c>
      <c r="H572" s="0" t="str">
        <f aca="false">I572&amp;"_"&amp;G572&amp;"_"&amp;F572</f>
        <v>Bjergsalamander_31_20180828_DL2018009_Aurehoej_SktAnnaeGym_koersel2</v>
      </c>
      <c r="I572" s="61" t="str">
        <f aca="false">MID(RIGHT(B572,LEN(B572)-3),1,FIND("_",RIGHT(B572,LEN(B572)-3))-1)</f>
        <v>Bjergsalamander</v>
      </c>
      <c r="J572" s="61" t="str">
        <f aca="false">TRIM(SUBSTITUTE(RIGHT(B572,FIND(I572,B572)+1),"_",""))</f>
        <v>eDNA</v>
      </c>
      <c r="K572" s="0" t="str">
        <f aca="false">IFERROR(VALUE(SUBSTITUTE(E572,".",",")),E572)</f>
        <v>No Ct</v>
      </c>
      <c r="L572" s="61" t="str">
        <f aca="false">IF(J572="PosK",SUMIFS(K:K,J:J,"PosK",H:H,H572),"")</f>
        <v/>
      </c>
      <c r="M572" s="61" t="str">
        <f aca="false">IF(J572="PosK",SUMIFS(K:K,J:J,"NegK",H:H,H572),"")</f>
        <v/>
      </c>
      <c r="N572" s="61" t="str">
        <f aca="false">IF(J572="PosK",SUMIFS(K:K,J:J,"eDNA",H:H,H572),"")</f>
        <v/>
      </c>
      <c r="Q572" s="62"/>
    </row>
    <row r="573" customFormat="false" ht="14.25" hidden="false" customHeight="false" outlineLevel="0" collapsed="false">
      <c r="A573" s="0" t="s">
        <v>800</v>
      </c>
      <c r="B573" s="52" t="s">
        <v>1048</v>
      </c>
      <c r="C573" s="52" t="s">
        <v>751</v>
      </c>
      <c r="D573" s="53" t="n">
        <v>0.1</v>
      </c>
      <c r="E573" s="53" t="s">
        <v>748</v>
      </c>
      <c r="F573" s="0" t="s">
        <v>1206</v>
      </c>
      <c r="G573" s="0" t="str">
        <f aca="false">LEFT(B573,2)</f>
        <v>31</v>
      </c>
      <c r="H573" s="0" t="str">
        <f aca="false">I573&amp;"_"&amp;G573&amp;"_"&amp;F573</f>
        <v>Bjergsalamander_31_20180828_DL2018009_Aurehoej_SktAnnaeGym_koersel2</v>
      </c>
      <c r="I573" s="61" t="str">
        <f aca="false">MID(RIGHT(B573,LEN(B573)-3),1,FIND("_",RIGHT(B573,LEN(B573)-3))-1)</f>
        <v>Bjergsalamander</v>
      </c>
      <c r="J573" s="61" t="str">
        <f aca="false">TRIM(SUBSTITUTE(RIGHT(B573,FIND(I573,B573)+1),"_",""))</f>
        <v>eDNA</v>
      </c>
      <c r="K573" s="0" t="str">
        <f aca="false">IFERROR(VALUE(SUBSTITUTE(E573,".",",")),E573)</f>
        <v>No Ct</v>
      </c>
      <c r="L573" s="61" t="str">
        <f aca="false">IF(J573="PosK",SUMIFS(K:K,J:J,"PosK",H:H,H573),"")</f>
        <v/>
      </c>
      <c r="M573" s="61" t="str">
        <f aca="false">IF(J573="PosK",SUMIFS(K:K,J:J,"NegK",H:H,H573),"")</f>
        <v/>
      </c>
      <c r="N573" s="61" t="str">
        <f aca="false">IF(J573="PosK",SUMIFS(K:K,J:J,"eDNA",H:H,H573),"")</f>
        <v/>
      </c>
      <c r="P573" s="62"/>
      <c r="T573" s="63"/>
      <c r="W573" s="64"/>
    </row>
    <row r="574" customFormat="false" ht="14.25" hidden="false" customHeight="false" outlineLevel="0" collapsed="false">
      <c r="A574" s="0" t="s">
        <v>802</v>
      </c>
      <c r="B574" s="52" t="s">
        <v>1049</v>
      </c>
      <c r="C574" s="52" t="s">
        <v>743</v>
      </c>
      <c r="D574" s="53" t="n">
        <v>0.1</v>
      </c>
      <c r="E574" s="53" t="n">
        <v>20.76</v>
      </c>
      <c r="F574" s="0" t="s">
        <v>1206</v>
      </c>
      <c r="G574" s="0" t="str">
        <f aca="false">LEFT(B574,2)</f>
        <v>32</v>
      </c>
      <c r="H574" s="0" t="str">
        <f aca="false">I574&amp;"_"&amp;G574&amp;"_"&amp;F574</f>
        <v>Latterfroe_32_20180828_DL2018009_Aurehoej_SktAnnaeGym_koersel2</v>
      </c>
      <c r="I574" s="61" t="str">
        <f aca="false">MID(RIGHT(B574,LEN(B574)-3),1,FIND("_",RIGHT(B574,LEN(B574)-3))-1)</f>
        <v>Latterfroe</v>
      </c>
      <c r="J574" s="61" t="str">
        <f aca="false">TRIM(SUBSTITUTE(RIGHT(B574,FIND(I574,B574)+1),"_",""))</f>
        <v>PosK</v>
      </c>
      <c r="K574" s="0" t="n">
        <f aca="false">IFERROR(VALUE(SUBSTITUTE(E574,".",",")),E574)</f>
        <v>20.76</v>
      </c>
      <c r="L574" s="61" t="n">
        <f aca="false">IF(J574="PosK",SUMIFS(K:K,J:J,"PosK",H:H,H574),"")</f>
        <v>20.76</v>
      </c>
      <c r="M574" s="61" t="n">
        <f aca="false">IF(J574="PosK",SUMIFS(K:K,J:J,"NegK",H:H,H574),"")</f>
        <v>0</v>
      </c>
      <c r="N574" s="61" t="n">
        <f aca="false">IF(J574="PosK",SUMIFS(K:K,J:J,"eDNA",H:H,H574),"")</f>
        <v>40.31</v>
      </c>
      <c r="P574" s="62" t="n">
        <f aca="false">IF(K576="No Ct",0,K576)</f>
        <v>0</v>
      </c>
      <c r="Q574" s="62" t="n">
        <f aca="false">IF(K577="No Ct",0,K577)</f>
        <v>40.31</v>
      </c>
      <c r="R574" s="0" t="str">
        <f aca="false">IF(AND(L574&gt;0,M574=0),"Valid","Invalid")</f>
        <v>Valid</v>
      </c>
      <c r="S574" s="0" t="str">
        <f aca="false">IF(OR(P574&gt;1,Q574&gt;1),"Present","Absent")</f>
        <v>Present</v>
      </c>
      <c r="T574" s="63" t="str">
        <f aca="false">IF(OR(AND(P574&gt;1,P574&lt;41),AND(Q574&gt;1,Q574&lt;41)),"Ct&lt;41","Ct&gt;41")</f>
        <v>Ct&lt;41</v>
      </c>
      <c r="U574" s="0" t="str">
        <f aca="false">I574</f>
        <v>Latterfroe</v>
      </c>
      <c r="V574" s="0" t="str">
        <f aca="false">MID(F574,10,9)</f>
        <v>DL2018009</v>
      </c>
      <c r="W574" s="64" t="str">
        <f aca="false">V574&amp;"_"&amp;U574&amp;"_"&amp;R574&amp;"_"&amp;S574&amp;"_"&amp;T574</f>
        <v>DL2018009_Latterfroe_Valid_Present_Ct&lt;41</v>
      </c>
    </row>
    <row r="575" customFormat="false" ht="14.25" hidden="false" customHeight="false" outlineLevel="0" collapsed="false">
      <c r="A575" s="0" t="s">
        <v>804</v>
      </c>
      <c r="B575" s="52" t="s">
        <v>1050</v>
      </c>
      <c r="C575" s="52" t="s">
        <v>747</v>
      </c>
      <c r="D575" s="53" t="n">
        <v>0.1</v>
      </c>
      <c r="E575" s="53" t="s">
        <v>748</v>
      </c>
      <c r="F575" s="0" t="s">
        <v>1206</v>
      </c>
      <c r="G575" s="0" t="str">
        <f aca="false">LEFT(B575,2)</f>
        <v>32</v>
      </c>
      <c r="H575" s="0" t="str">
        <f aca="false">I575&amp;"_"&amp;G575&amp;"_"&amp;F575</f>
        <v>Latterfroe_32_20180828_DL2018009_Aurehoej_SktAnnaeGym_koersel2</v>
      </c>
      <c r="I575" s="61" t="str">
        <f aca="false">MID(RIGHT(B575,LEN(B575)-3),1,FIND("_",RIGHT(B575,LEN(B575)-3))-1)</f>
        <v>Latterfroe</v>
      </c>
      <c r="J575" s="61" t="str">
        <f aca="false">TRIM(SUBSTITUTE(RIGHT(B575,FIND(I575,B575)+1),"_",""))</f>
        <v>NegK</v>
      </c>
      <c r="K575" s="0" t="str">
        <f aca="false">IFERROR(VALUE(SUBSTITUTE(E575,".",",")),E575)</f>
        <v>No Ct</v>
      </c>
      <c r="L575" s="61" t="str">
        <f aca="false">IF(J575="PosK",SUMIFS(K:K,J:J,"PosK",H:H,H575),"")</f>
        <v/>
      </c>
      <c r="M575" s="61" t="str">
        <f aca="false">IF(J575="PosK",SUMIFS(K:K,J:J,"NegK",H:H,H575),"")</f>
        <v/>
      </c>
      <c r="N575" s="61" t="str">
        <f aca="false">IF(J575="PosK",SUMIFS(K:K,J:J,"eDNA",H:H,H575),"")</f>
        <v/>
      </c>
    </row>
    <row r="576" customFormat="false" ht="14.25" hidden="false" customHeight="false" outlineLevel="0" collapsed="false">
      <c r="A576" s="0" t="s">
        <v>806</v>
      </c>
      <c r="B576" s="52" t="s">
        <v>1051</v>
      </c>
      <c r="C576" s="52" t="s">
        <v>751</v>
      </c>
      <c r="D576" s="53" t="n">
        <v>0.1</v>
      </c>
      <c r="E576" s="53" t="s">
        <v>748</v>
      </c>
      <c r="F576" s="0" t="s">
        <v>1206</v>
      </c>
      <c r="G576" s="0" t="str">
        <f aca="false">LEFT(B576,2)</f>
        <v>32</v>
      </c>
      <c r="H576" s="0" t="str">
        <f aca="false">I576&amp;"_"&amp;G576&amp;"_"&amp;F576</f>
        <v>Latterfroe_32_20180828_DL2018009_Aurehoej_SktAnnaeGym_koersel2</v>
      </c>
      <c r="I576" s="61" t="str">
        <f aca="false">MID(RIGHT(B576,LEN(B576)-3),1,FIND("_",RIGHT(B576,LEN(B576)-3))-1)</f>
        <v>Latterfroe</v>
      </c>
      <c r="J576" s="61" t="str">
        <f aca="false">TRIM(SUBSTITUTE(RIGHT(B576,FIND(I576,B576)+1),"_",""))</f>
        <v>eDNA</v>
      </c>
      <c r="K576" s="0" t="str">
        <f aca="false">IFERROR(VALUE(SUBSTITUTE(E576,".",",")),E576)</f>
        <v>No Ct</v>
      </c>
      <c r="L576" s="61" t="str">
        <f aca="false">IF(J576="PosK",SUMIFS(K:K,J:J,"PosK",H:H,H576),"")</f>
        <v/>
      </c>
      <c r="M576" s="61" t="str">
        <f aca="false">IF(J576="PosK",SUMIFS(K:K,J:J,"NegK",H:H,H576),"")</f>
        <v/>
      </c>
      <c r="N576" s="61" t="str">
        <f aca="false">IF(J576="PosK",SUMIFS(K:K,J:J,"eDNA",H:H,H576),"")</f>
        <v/>
      </c>
      <c r="Q576" s="62"/>
    </row>
    <row r="577" customFormat="false" ht="14.25" hidden="false" customHeight="false" outlineLevel="0" collapsed="false">
      <c r="A577" s="0" t="s">
        <v>808</v>
      </c>
      <c r="B577" s="52" t="s">
        <v>1052</v>
      </c>
      <c r="C577" s="52" t="s">
        <v>751</v>
      </c>
      <c r="D577" s="53" t="n">
        <v>0.1</v>
      </c>
      <c r="E577" s="53" t="n">
        <v>40.31</v>
      </c>
      <c r="F577" s="0" t="s">
        <v>1206</v>
      </c>
      <c r="G577" s="0" t="str">
        <f aca="false">LEFT(B577,2)</f>
        <v>32</v>
      </c>
      <c r="H577" s="0" t="str">
        <f aca="false">I577&amp;"_"&amp;G577&amp;"_"&amp;F577</f>
        <v>Latterfroe_32_20180828_DL2018009_Aurehoej_SktAnnaeGym_koersel2</v>
      </c>
      <c r="I577" s="61" t="str">
        <f aca="false">MID(RIGHT(B577,LEN(B577)-3),1,FIND("_",RIGHT(B577,LEN(B577)-3))-1)</f>
        <v>Latterfroe</v>
      </c>
      <c r="J577" s="61" t="str">
        <f aca="false">TRIM(SUBSTITUTE(RIGHT(B577,FIND(I577,B577)+1),"_",""))</f>
        <v>eDNA</v>
      </c>
      <c r="K577" s="0" t="n">
        <f aca="false">IFERROR(VALUE(SUBSTITUTE(E577,".",",")),E577)</f>
        <v>40.31</v>
      </c>
      <c r="L577" s="61" t="str">
        <f aca="false">IF(J577="PosK",SUMIFS(K:K,J:J,"PosK",H:H,H577),"")</f>
        <v/>
      </c>
      <c r="M577" s="61" t="str">
        <f aca="false">IF(J577="PosK",SUMIFS(K:K,J:J,"NegK",H:H,H577),"")</f>
        <v/>
      </c>
      <c r="N577" s="61" t="str">
        <f aca="false">IF(J577="PosK",SUMIFS(K:K,J:J,"eDNA",H:H,H577),"")</f>
        <v/>
      </c>
      <c r="P577" s="62"/>
      <c r="T577" s="63"/>
      <c r="W577" s="64"/>
    </row>
    <row r="578" customFormat="false" ht="14.25" hidden="false" customHeight="false" outlineLevel="0" collapsed="false">
      <c r="A578" s="0" t="s">
        <v>741</v>
      </c>
      <c r="B578" s="52" t="s">
        <v>742</v>
      </c>
      <c r="C578" s="52" t="s">
        <v>743</v>
      </c>
      <c r="D578" s="53" t="n">
        <v>0.1</v>
      </c>
      <c r="E578" s="53" t="s">
        <v>748</v>
      </c>
      <c r="F578" s="0" t="s">
        <v>1207</v>
      </c>
      <c r="G578" s="0" t="str">
        <f aca="false">LEFT(B578,2)</f>
        <v>01</v>
      </c>
      <c r="H578" s="0" t="str">
        <f aca="false">I578&amp;"_"&amp;G578&amp;"_"&amp;F578</f>
        <v>Loegfroe_01_20180831_DL2018088_Frederiksvaerk_SktAnnaeGym_koersel1</v>
      </c>
      <c r="I578" s="61" t="str">
        <f aca="false">MID(RIGHT(B578,LEN(B578)-3),1,FIND("_",RIGHT(B578,LEN(B578)-3))-1)</f>
        <v>Loegfroe</v>
      </c>
      <c r="J578" s="61" t="str">
        <f aca="false">TRIM(SUBSTITUTE(RIGHT(B578,FIND(I578,B578)+1),"_",""))</f>
        <v>PosK</v>
      </c>
      <c r="K578" s="0" t="str">
        <f aca="false">IFERROR(VALUE(SUBSTITUTE(E578,".",",")),E578)</f>
        <v>No Ct</v>
      </c>
      <c r="L578" s="61" t="n">
        <f aca="false">IF(J578="PosK",SUMIFS(K:K,J:J,"PosK",H:H,H578),"")</f>
        <v>0</v>
      </c>
      <c r="M578" s="61" t="n">
        <f aca="false">IF(J578="PosK",SUMIFS(K:K,J:J,"NegK",H:H,H578),"")</f>
        <v>0</v>
      </c>
      <c r="N578" s="61" t="n">
        <f aca="false">IF(J578="PosK",SUMIFS(K:K,J:J,"eDNA",H:H,H578),"")</f>
        <v>0</v>
      </c>
      <c r="P578" s="62" t="n">
        <f aca="false">IF(K580="No Ct",0,K580)</f>
        <v>0</v>
      </c>
      <c r="Q578" s="62" t="n">
        <f aca="false">IF(K581="No Ct",0,K581)</f>
        <v>0</v>
      </c>
      <c r="R578" s="0" t="str">
        <f aca="false">IF(AND(L578&gt;0,M578=0),"Valid","Invalid")</f>
        <v>Invalid</v>
      </c>
      <c r="S578" s="0" t="str">
        <f aca="false">IF(OR(P578&gt;1,Q578&gt;1),"Present","Absent")</f>
        <v>Absent</v>
      </c>
      <c r="T578" s="63" t="str">
        <f aca="false">IF(OR(AND(P578&gt;1,P578&lt;41),AND(Q578&gt;1,Q578&lt;41)),"Ct&lt;41","Ct&gt;41")</f>
        <v>Ct&gt;41</v>
      </c>
      <c r="U578" s="0" t="str">
        <f aca="false">I578</f>
        <v>Loegfroe</v>
      </c>
      <c r="V578" s="0" t="str">
        <f aca="false">MID(F578,10,9)</f>
        <v>DL2018088</v>
      </c>
      <c r="W578" s="64" t="str">
        <f aca="false">V578&amp;"_"&amp;U578&amp;"_"&amp;R578&amp;"_"&amp;S578&amp;"_"&amp;T578</f>
        <v>DL2018088_Loegfroe_Invalid_Absent_Ct&gt;41</v>
      </c>
    </row>
    <row r="579" customFormat="false" ht="14.25" hidden="false" customHeight="false" outlineLevel="0" collapsed="false">
      <c r="A579" s="0" t="s">
        <v>745</v>
      </c>
      <c r="B579" s="52" t="s">
        <v>746</v>
      </c>
      <c r="C579" s="52" t="s">
        <v>747</v>
      </c>
      <c r="D579" s="53" t="n">
        <v>0.1</v>
      </c>
      <c r="E579" s="53" t="s">
        <v>748</v>
      </c>
      <c r="F579" s="0" t="s">
        <v>1207</v>
      </c>
      <c r="G579" s="0" t="str">
        <f aca="false">LEFT(B579,2)</f>
        <v>01</v>
      </c>
      <c r="H579" s="0" t="str">
        <f aca="false">I579&amp;"_"&amp;G579&amp;"_"&amp;F579</f>
        <v>Loegfroe_01_20180831_DL2018088_Frederiksvaerk_SktAnnaeGym_koersel1</v>
      </c>
      <c r="I579" s="61" t="str">
        <f aca="false">MID(RIGHT(B579,LEN(B579)-3),1,FIND("_",RIGHT(B579,LEN(B579)-3))-1)</f>
        <v>Loegfroe</v>
      </c>
      <c r="J579" s="61" t="str">
        <f aca="false">TRIM(SUBSTITUTE(RIGHT(B579,FIND(I579,B579)+1),"_",""))</f>
        <v>NegK</v>
      </c>
      <c r="K579" s="0" t="str">
        <f aca="false">IFERROR(VALUE(SUBSTITUTE(E579,".",",")),E579)</f>
        <v>No Ct</v>
      </c>
      <c r="L579" s="61" t="str">
        <f aca="false">IF(J579="PosK",SUMIFS(K:K,J:J,"PosK",H:H,H579),"")</f>
        <v/>
      </c>
      <c r="M579" s="61" t="str">
        <f aca="false">IF(J579="PosK",SUMIFS(K:K,J:J,"NegK",H:H,H579),"")</f>
        <v/>
      </c>
      <c r="N579" s="61" t="str">
        <f aca="false">IF(J579="PosK",SUMIFS(K:K,J:J,"eDNA",H:H,H579),"")</f>
        <v/>
      </c>
    </row>
    <row r="580" customFormat="false" ht="14.25" hidden="false" customHeight="false" outlineLevel="0" collapsed="false">
      <c r="A580" s="0" t="s">
        <v>749</v>
      </c>
      <c r="B580" s="52" t="s">
        <v>750</v>
      </c>
      <c r="C580" s="52" t="s">
        <v>751</v>
      </c>
      <c r="D580" s="53" t="n">
        <v>0.1</v>
      </c>
      <c r="E580" s="53" t="s">
        <v>748</v>
      </c>
      <c r="F580" s="0" t="s">
        <v>1207</v>
      </c>
      <c r="G580" s="0" t="str">
        <f aca="false">LEFT(B580,2)</f>
        <v>01</v>
      </c>
      <c r="H580" s="0" t="str">
        <f aca="false">I580&amp;"_"&amp;G580&amp;"_"&amp;F580</f>
        <v>Loegfroe_01_20180831_DL2018088_Frederiksvaerk_SktAnnaeGym_koersel1</v>
      </c>
      <c r="I580" s="61" t="str">
        <f aca="false">MID(RIGHT(B580,LEN(B580)-3),1,FIND("_",RIGHT(B580,LEN(B580)-3))-1)</f>
        <v>Loegfroe</v>
      </c>
      <c r="J580" s="61" t="str">
        <f aca="false">TRIM(SUBSTITUTE(RIGHT(B580,FIND(I580,B580)+1),"_",""))</f>
        <v>eDNA</v>
      </c>
      <c r="K580" s="0" t="str">
        <f aca="false">IFERROR(VALUE(SUBSTITUTE(E580,".",",")),E580)</f>
        <v>No Ct</v>
      </c>
      <c r="L580" s="61" t="str">
        <f aca="false">IF(J580="PosK",SUMIFS(K:K,J:J,"PosK",H:H,H580),"")</f>
        <v/>
      </c>
      <c r="M580" s="61" t="str">
        <f aca="false">IF(J580="PosK",SUMIFS(K:K,J:J,"NegK",H:H,H580),"")</f>
        <v/>
      </c>
      <c r="N580" s="61" t="str">
        <f aca="false">IF(J580="PosK",SUMIFS(K:K,J:J,"eDNA",H:H,H580),"")</f>
        <v/>
      </c>
      <c r="Q580" s="62"/>
    </row>
    <row r="581" customFormat="false" ht="14.25" hidden="false" customHeight="false" outlineLevel="0" collapsed="false">
      <c r="A581" s="0" t="s">
        <v>752</v>
      </c>
      <c r="B581" s="52" t="s">
        <v>753</v>
      </c>
      <c r="C581" s="52" t="s">
        <v>751</v>
      </c>
      <c r="D581" s="53" t="n">
        <v>0.1</v>
      </c>
      <c r="E581" s="53" t="s">
        <v>748</v>
      </c>
      <c r="F581" s="0" t="s">
        <v>1207</v>
      </c>
      <c r="G581" s="0" t="str">
        <f aca="false">LEFT(B581,2)</f>
        <v>01</v>
      </c>
      <c r="H581" s="0" t="str">
        <f aca="false">I581&amp;"_"&amp;G581&amp;"_"&amp;F581</f>
        <v>Loegfroe_01_20180831_DL2018088_Frederiksvaerk_SktAnnaeGym_koersel1</v>
      </c>
      <c r="I581" s="61" t="str">
        <f aca="false">MID(RIGHT(B581,LEN(B581)-3),1,FIND("_",RIGHT(B581,LEN(B581)-3))-1)</f>
        <v>Loegfroe</v>
      </c>
      <c r="J581" s="61" t="str">
        <f aca="false">TRIM(SUBSTITUTE(RIGHT(B581,FIND(I581,B581)+1),"_",""))</f>
        <v>eDNA</v>
      </c>
      <c r="K581" s="0" t="str">
        <f aca="false">IFERROR(VALUE(SUBSTITUTE(E581,".",",")),E581)</f>
        <v>No Ct</v>
      </c>
      <c r="L581" s="61" t="str">
        <f aca="false">IF(J581="PosK",SUMIFS(K:K,J:J,"PosK",H:H,H581),"")</f>
        <v/>
      </c>
      <c r="M581" s="61" t="str">
        <f aca="false">IF(J581="PosK",SUMIFS(K:K,J:J,"NegK",H:H,H581),"")</f>
        <v/>
      </c>
      <c r="N581" s="61" t="str">
        <f aca="false">IF(J581="PosK",SUMIFS(K:K,J:J,"eDNA",H:H,H581),"")</f>
        <v/>
      </c>
      <c r="P581" s="62"/>
      <c r="T581" s="63"/>
      <c r="W581" s="64"/>
    </row>
    <row r="582" customFormat="false" ht="14.25" hidden="false" customHeight="false" outlineLevel="0" collapsed="false">
      <c r="A582" s="0" t="s">
        <v>754</v>
      </c>
      <c r="B582" s="52" t="s">
        <v>755</v>
      </c>
      <c r="C582" s="52" t="s">
        <v>743</v>
      </c>
      <c r="D582" s="53" t="n">
        <v>0.1</v>
      </c>
      <c r="E582" s="53" t="s">
        <v>748</v>
      </c>
      <c r="F582" s="0" t="s">
        <v>1207</v>
      </c>
      <c r="G582" s="0" t="str">
        <f aca="false">LEFT(B582,2)</f>
        <v>02</v>
      </c>
      <c r="H582" s="0" t="str">
        <f aca="false">I582&amp;"_"&amp;G582&amp;"_"&amp;F582</f>
        <v>StorVandsalamander_02_20180831_DL2018088_Frederiksvaerk_SktAnnaeGym_koersel1</v>
      </c>
      <c r="I582" s="61" t="str">
        <f aca="false">MID(RIGHT(B582,LEN(B582)-3),1,FIND("_",RIGHT(B582,LEN(B582)-3))-1)</f>
        <v>StorVandsalamander</v>
      </c>
      <c r="J582" s="61" t="str">
        <f aca="false">TRIM(SUBSTITUTE(RIGHT(B582,FIND(I582,B582)+1),"_",""))</f>
        <v>PosK</v>
      </c>
      <c r="K582" s="0" t="str">
        <f aca="false">IFERROR(VALUE(SUBSTITUTE(E582,".",",")),E582)</f>
        <v>No Ct</v>
      </c>
      <c r="L582" s="61" t="n">
        <f aca="false">IF(J582="PosK",SUMIFS(K:K,J:J,"PosK",H:H,H582),"")</f>
        <v>0</v>
      </c>
      <c r="M582" s="61" t="n">
        <f aca="false">IF(J582="PosK",SUMIFS(K:K,J:J,"NegK",H:H,H582),"")</f>
        <v>0</v>
      </c>
      <c r="N582" s="61" t="n">
        <f aca="false">IF(J582="PosK",SUMIFS(K:K,J:J,"eDNA",H:H,H582),"")</f>
        <v>0</v>
      </c>
      <c r="P582" s="62" t="n">
        <f aca="false">IF(K584="No Ct",0,K584)</f>
        <v>0</v>
      </c>
      <c r="Q582" s="62" t="n">
        <f aca="false">IF(K585="No Ct",0,K585)</f>
        <v>0</v>
      </c>
      <c r="R582" s="0" t="str">
        <f aca="false">IF(AND(L582&gt;0,M582=0),"Valid","Invalid")</f>
        <v>Invalid</v>
      </c>
      <c r="S582" s="0" t="str">
        <f aca="false">IF(OR(P582&gt;1,Q582&gt;1),"Present","Absent")</f>
        <v>Absent</v>
      </c>
      <c r="T582" s="63" t="str">
        <f aca="false">IF(OR(AND(P582&gt;1,P582&lt;41),AND(Q582&gt;1,Q582&lt;41)),"Ct&lt;41","Ct&gt;41")</f>
        <v>Ct&gt;41</v>
      </c>
      <c r="U582" s="0" t="str">
        <f aca="false">I582</f>
        <v>StorVandsalamander</v>
      </c>
      <c r="V582" s="0" t="str">
        <f aca="false">MID(F582,10,9)</f>
        <v>DL2018088</v>
      </c>
      <c r="W582" s="64" t="str">
        <f aca="false">V582&amp;"_"&amp;U582&amp;"_"&amp;R582&amp;"_"&amp;S582&amp;"_"&amp;T582</f>
        <v>DL2018088_StorVandsalamander_Invalid_Absent_Ct&gt;41</v>
      </c>
    </row>
    <row r="583" customFormat="false" ht="14.25" hidden="false" customHeight="false" outlineLevel="0" collapsed="false">
      <c r="A583" s="0" t="s">
        <v>756</v>
      </c>
      <c r="B583" s="52" t="s">
        <v>757</v>
      </c>
      <c r="C583" s="52" t="s">
        <v>747</v>
      </c>
      <c r="D583" s="53" t="n">
        <v>0.1</v>
      </c>
      <c r="E583" s="53" t="s">
        <v>748</v>
      </c>
      <c r="F583" s="0" t="s">
        <v>1207</v>
      </c>
      <c r="G583" s="0" t="str">
        <f aca="false">LEFT(B583,2)</f>
        <v>02</v>
      </c>
      <c r="H583" s="0" t="str">
        <f aca="false">I583&amp;"_"&amp;G583&amp;"_"&amp;F583</f>
        <v>StorVandsalamander_02_20180831_DL2018088_Frederiksvaerk_SktAnnaeGym_koersel1</v>
      </c>
      <c r="I583" s="61" t="str">
        <f aca="false">MID(RIGHT(B583,LEN(B583)-3),1,FIND("_",RIGHT(B583,LEN(B583)-3))-1)</f>
        <v>StorVandsalamander</v>
      </c>
      <c r="J583" s="61" t="str">
        <f aca="false">TRIM(SUBSTITUTE(RIGHT(B583,FIND(I583,B583)+1),"_",""))</f>
        <v>NegK</v>
      </c>
      <c r="K583" s="0" t="str">
        <f aca="false">IFERROR(VALUE(SUBSTITUTE(E583,".",",")),E583)</f>
        <v>No Ct</v>
      </c>
      <c r="L583" s="61" t="str">
        <f aca="false">IF(J583="PosK",SUMIFS(K:K,J:J,"PosK",H:H,H583),"")</f>
        <v/>
      </c>
      <c r="M583" s="61" t="str">
        <f aca="false">IF(J583="PosK",SUMIFS(K:K,J:J,"NegK",H:H,H583),"")</f>
        <v/>
      </c>
      <c r="N583" s="61" t="str">
        <f aca="false">IF(J583="PosK",SUMIFS(K:K,J:J,"eDNA",H:H,H583),"")</f>
        <v/>
      </c>
    </row>
    <row r="584" customFormat="false" ht="14.25" hidden="false" customHeight="false" outlineLevel="0" collapsed="false">
      <c r="A584" s="0" t="s">
        <v>758</v>
      </c>
      <c r="B584" s="52" t="s">
        <v>759</v>
      </c>
      <c r="C584" s="52" t="s">
        <v>751</v>
      </c>
      <c r="D584" s="53" t="n">
        <v>0.1</v>
      </c>
      <c r="E584" s="53" t="s">
        <v>748</v>
      </c>
      <c r="F584" s="0" t="s">
        <v>1207</v>
      </c>
      <c r="G584" s="0" t="str">
        <f aca="false">LEFT(B584,2)</f>
        <v>02</v>
      </c>
      <c r="H584" s="0" t="str">
        <f aca="false">I584&amp;"_"&amp;G584&amp;"_"&amp;F584</f>
        <v>StorVandsalamander_02_20180831_DL2018088_Frederiksvaerk_SktAnnaeGym_koersel1</v>
      </c>
      <c r="I584" s="61" t="str">
        <f aca="false">MID(RIGHT(B584,LEN(B584)-3),1,FIND("_",RIGHT(B584,LEN(B584)-3))-1)</f>
        <v>StorVandsalamander</v>
      </c>
      <c r="J584" s="61" t="str">
        <f aca="false">TRIM(SUBSTITUTE(RIGHT(B584,FIND(I584,B584)+1),"_",""))</f>
        <v>eDNA</v>
      </c>
      <c r="K584" s="0" t="str">
        <f aca="false">IFERROR(VALUE(SUBSTITUTE(E584,".",",")),E584)</f>
        <v>No Ct</v>
      </c>
      <c r="L584" s="61" t="str">
        <f aca="false">IF(J584="PosK",SUMIFS(K:K,J:J,"PosK",H:H,H584),"")</f>
        <v/>
      </c>
      <c r="M584" s="61" t="str">
        <f aca="false">IF(J584="PosK",SUMIFS(K:K,J:J,"NegK",H:H,H584),"")</f>
        <v/>
      </c>
      <c r="N584" s="61" t="str">
        <f aca="false">IF(J584="PosK",SUMIFS(K:K,J:J,"eDNA",H:H,H584),"")</f>
        <v/>
      </c>
      <c r="Q584" s="62"/>
    </row>
    <row r="585" customFormat="false" ht="14.25" hidden="false" customHeight="false" outlineLevel="0" collapsed="false">
      <c r="A585" s="0" t="s">
        <v>760</v>
      </c>
      <c r="B585" s="52" t="s">
        <v>761</v>
      </c>
      <c r="C585" s="52" t="s">
        <v>751</v>
      </c>
      <c r="D585" s="53" t="n">
        <v>0.1</v>
      </c>
      <c r="E585" s="53" t="s">
        <v>748</v>
      </c>
      <c r="F585" s="0" t="s">
        <v>1207</v>
      </c>
      <c r="G585" s="0" t="str">
        <f aca="false">LEFT(B585,2)</f>
        <v>02</v>
      </c>
      <c r="H585" s="0" t="str">
        <f aca="false">I585&amp;"_"&amp;G585&amp;"_"&amp;F585</f>
        <v>StorVandsalamander_02_20180831_DL2018088_Frederiksvaerk_SktAnnaeGym_koersel1</v>
      </c>
      <c r="I585" s="61" t="str">
        <f aca="false">MID(RIGHT(B585,LEN(B585)-3),1,FIND("_",RIGHT(B585,LEN(B585)-3))-1)</f>
        <v>StorVandsalamander</v>
      </c>
      <c r="J585" s="61" t="str">
        <f aca="false">TRIM(SUBSTITUTE(RIGHT(B585,FIND(I585,B585)+1),"_",""))</f>
        <v>eDNA</v>
      </c>
      <c r="K585" s="0" t="str">
        <f aca="false">IFERROR(VALUE(SUBSTITUTE(E585,".",",")),E585)</f>
        <v>No Ct</v>
      </c>
      <c r="L585" s="61" t="str">
        <f aca="false">IF(J585="PosK",SUMIFS(K:K,J:J,"PosK",H:H,H585),"")</f>
        <v/>
      </c>
      <c r="M585" s="61" t="str">
        <f aca="false">IF(J585="PosK",SUMIFS(K:K,J:J,"NegK",H:H,H585),"")</f>
        <v/>
      </c>
      <c r="N585" s="61" t="str">
        <f aca="false">IF(J585="PosK",SUMIFS(K:K,J:J,"eDNA",H:H,H585),"")</f>
        <v/>
      </c>
      <c r="P585" s="62"/>
      <c r="T585" s="63"/>
      <c r="W585" s="64"/>
    </row>
    <row r="586" customFormat="false" ht="14.25" hidden="false" customHeight="false" outlineLevel="0" collapsed="false">
      <c r="A586" s="0" t="s">
        <v>762</v>
      </c>
      <c r="B586" s="52" t="s">
        <v>763</v>
      </c>
      <c r="C586" s="52" t="s">
        <v>743</v>
      </c>
      <c r="D586" s="53" t="n">
        <v>0.1</v>
      </c>
      <c r="E586" s="53" t="n">
        <v>25.08</v>
      </c>
      <c r="F586" s="0" t="s">
        <v>1207</v>
      </c>
      <c r="G586" s="0" t="str">
        <f aca="false">LEFT(B586,2)</f>
        <v>03</v>
      </c>
      <c r="H586" s="0" t="str">
        <f aca="false">I586&amp;"_"&amp;G586&amp;"_"&amp;F586</f>
        <v>Strandtudse_03_20180831_DL2018088_Frederiksvaerk_SktAnnaeGym_koersel1</v>
      </c>
      <c r="I586" s="61" t="str">
        <f aca="false">MID(RIGHT(B586,LEN(B586)-3),1,FIND("_",RIGHT(B586,LEN(B586)-3))-1)</f>
        <v>Strandtudse</v>
      </c>
      <c r="J586" s="61" t="str">
        <f aca="false">TRIM(SUBSTITUTE(RIGHT(B586,FIND(I586,B586)+1),"_",""))</f>
        <v>PosK</v>
      </c>
      <c r="K586" s="0" t="n">
        <f aca="false">IFERROR(VALUE(SUBSTITUTE(E586,".",",")),E586)</f>
        <v>25.08</v>
      </c>
      <c r="L586" s="61" t="n">
        <f aca="false">IF(J586="PosK",SUMIFS(K:K,J:J,"PosK",H:H,H586),"")</f>
        <v>25.08</v>
      </c>
      <c r="M586" s="61" t="n">
        <f aca="false">IF(J586="PosK",SUMIFS(K:K,J:J,"NegK",H:H,H586),"")</f>
        <v>0</v>
      </c>
      <c r="N586" s="61" t="n">
        <f aca="false">IF(J586="PosK",SUMIFS(K:K,J:J,"eDNA",H:H,H586),"")</f>
        <v>0</v>
      </c>
      <c r="P586" s="62" t="n">
        <f aca="false">IF(K588="No Ct",0,K588)</f>
        <v>0</v>
      </c>
      <c r="Q586" s="62" t="n">
        <f aca="false">IF(K589="No Ct",0,K589)</f>
        <v>0</v>
      </c>
      <c r="R586" s="0" t="str">
        <f aca="false">IF(AND(L586&gt;0,M586=0),"Valid","Invalid")</f>
        <v>Valid</v>
      </c>
      <c r="S586" s="0" t="str">
        <f aca="false">IF(OR(P586&gt;1,Q586&gt;1),"Present","Absent")</f>
        <v>Absent</v>
      </c>
      <c r="T586" s="63" t="str">
        <f aca="false">IF(OR(AND(P586&gt;1,P586&lt;41),AND(Q586&gt;1,Q586&lt;41)),"Ct&lt;41","Ct&gt;41")</f>
        <v>Ct&gt;41</v>
      </c>
      <c r="U586" s="0" t="str">
        <f aca="false">I586</f>
        <v>Strandtudse</v>
      </c>
      <c r="V586" s="0" t="str">
        <f aca="false">MID(F586,10,9)</f>
        <v>DL2018088</v>
      </c>
      <c r="W586" s="64" t="str">
        <f aca="false">V586&amp;"_"&amp;U586&amp;"_"&amp;R586&amp;"_"&amp;S586&amp;"_"&amp;T586</f>
        <v>DL2018088_Strandtudse_Valid_Absent_Ct&gt;41</v>
      </c>
    </row>
    <row r="587" customFormat="false" ht="14.25" hidden="false" customHeight="false" outlineLevel="0" collapsed="false">
      <c r="A587" s="0" t="s">
        <v>764</v>
      </c>
      <c r="B587" s="52" t="s">
        <v>765</v>
      </c>
      <c r="C587" s="52" t="s">
        <v>747</v>
      </c>
      <c r="D587" s="53" t="n">
        <v>0.1</v>
      </c>
      <c r="E587" s="53" t="s">
        <v>748</v>
      </c>
      <c r="F587" s="0" t="s">
        <v>1207</v>
      </c>
      <c r="G587" s="0" t="str">
        <f aca="false">LEFT(B587,2)</f>
        <v>03</v>
      </c>
      <c r="H587" s="0" t="str">
        <f aca="false">I587&amp;"_"&amp;G587&amp;"_"&amp;F587</f>
        <v>Strandtudse_03_20180831_DL2018088_Frederiksvaerk_SktAnnaeGym_koersel1</v>
      </c>
      <c r="I587" s="61" t="str">
        <f aca="false">MID(RIGHT(B587,LEN(B587)-3),1,FIND("_",RIGHT(B587,LEN(B587)-3))-1)</f>
        <v>Strandtudse</v>
      </c>
      <c r="J587" s="61" t="str">
        <f aca="false">TRIM(SUBSTITUTE(RIGHT(B587,FIND(I587,B587)+1),"_",""))</f>
        <v>NegK</v>
      </c>
      <c r="K587" s="0" t="str">
        <f aca="false">IFERROR(VALUE(SUBSTITUTE(E587,".",",")),E587)</f>
        <v>No Ct</v>
      </c>
      <c r="L587" s="61" t="str">
        <f aca="false">IF(J587="PosK",SUMIFS(K:K,J:J,"PosK",H:H,H587),"")</f>
        <v/>
      </c>
      <c r="M587" s="61" t="str">
        <f aca="false">IF(J587="PosK",SUMIFS(K:K,J:J,"NegK",H:H,H587),"")</f>
        <v/>
      </c>
      <c r="N587" s="61" t="str">
        <f aca="false">IF(J587="PosK",SUMIFS(K:K,J:J,"eDNA",H:H,H587),"")</f>
        <v/>
      </c>
    </row>
    <row r="588" customFormat="false" ht="14.25" hidden="false" customHeight="false" outlineLevel="0" collapsed="false">
      <c r="A588" s="0" t="s">
        <v>766</v>
      </c>
      <c r="B588" s="52" t="s">
        <v>767</v>
      </c>
      <c r="C588" s="52" t="s">
        <v>751</v>
      </c>
      <c r="D588" s="53" t="n">
        <v>0.1</v>
      </c>
      <c r="E588" s="53" t="s">
        <v>748</v>
      </c>
      <c r="F588" s="0" t="s">
        <v>1207</v>
      </c>
      <c r="G588" s="0" t="str">
        <f aca="false">LEFT(B588,2)</f>
        <v>03</v>
      </c>
      <c r="H588" s="0" t="str">
        <f aca="false">I588&amp;"_"&amp;G588&amp;"_"&amp;F588</f>
        <v>Strandtudse_03_20180831_DL2018088_Frederiksvaerk_SktAnnaeGym_koersel1</v>
      </c>
      <c r="I588" s="61" t="str">
        <f aca="false">MID(RIGHT(B588,LEN(B588)-3),1,FIND("_",RIGHT(B588,LEN(B588)-3))-1)</f>
        <v>Strandtudse</v>
      </c>
      <c r="J588" s="61" t="str">
        <f aca="false">TRIM(SUBSTITUTE(RIGHT(B588,FIND(I588,B588)+1),"_",""))</f>
        <v>eDNA</v>
      </c>
      <c r="K588" s="0" t="str">
        <f aca="false">IFERROR(VALUE(SUBSTITUTE(E588,".",",")),E588)</f>
        <v>No Ct</v>
      </c>
      <c r="L588" s="61" t="str">
        <f aca="false">IF(J588="PosK",SUMIFS(K:K,J:J,"PosK",H:H,H588),"")</f>
        <v/>
      </c>
      <c r="M588" s="61" t="str">
        <f aca="false">IF(J588="PosK",SUMIFS(K:K,J:J,"NegK",H:H,H588),"")</f>
        <v/>
      </c>
      <c r="N588" s="61" t="str">
        <f aca="false">IF(J588="PosK",SUMIFS(K:K,J:J,"eDNA",H:H,H588),"")</f>
        <v/>
      </c>
      <c r="Q588" s="62"/>
    </row>
    <row r="589" customFormat="false" ht="14.25" hidden="false" customHeight="false" outlineLevel="0" collapsed="false">
      <c r="A589" s="0" t="s">
        <v>768</v>
      </c>
      <c r="B589" s="52" t="s">
        <v>769</v>
      </c>
      <c r="C589" s="52" t="s">
        <v>751</v>
      </c>
      <c r="D589" s="53" t="n">
        <v>0.1</v>
      </c>
      <c r="E589" s="53" t="s">
        <v>748</v>
      </c>
      <c r="F589" s="0" t="s">
        <v>1207</v>
      </c>
      <c r="G589" s="0" t="str">
        <f aca="false">LEFT(B589,2)</f>
        <v>03</v>
      </c>
      <c r="H589" s="0" t="str">
        <f aca="false">I589&amp;"_"&amp;G589&amp;"_"&amp;F589</f>
        <v>Strandtudse_03_20180831_DL2018088_Frederiksvaerk_SktAnnaeGym_koersel1</v>
      </c>
      <c r="I589" s="61" t="str">
        <f aca="false">MID(RIGHT(B589,LEN(B589)-3),1,FIND("_",RIGHT(B589,LEN(B589)-3))-1)</f>
        <v>Strandtudse</v>
      </c>
      <c r="J589" s="61" t="str">
        <f aca="false">TRIM(SUBSTITUTE(RIGHT(B589,FIND(I589,B589)+1),"_",""))</f>
        <v>eDNA</v>
      </c>
      <c r="K589" s="0" t="str">
        <f aca="false">IFERROR(VALUE(SUBSTITUTE(E589,".",",")),E589)</f>
        <v>No Ct</v>
      </c>
      <c r="L589" s="61" t="str">
        <f aca="false">IF(J589="PosK",SUMIFS(K:K,J:J,"PosK",H:H,H589),"")</f>
        <v/>
      </c>
      <c r="M589" s="61" t="str">
        <f aca="false">IF(J589="PosK",SUMIFS(K:K,J:J,"NegK",H:H,H589),"")</f>
        <v/>
      </c>
      <c r="N589" s="61" t="str">
        <f aca="false">IF(J589="PosK",SUMIFS(K:K,J:J,"eDNA",H:H,H589),"")</f>
        <v/>
      </c>
      <c r="P589" s="62"/>
      <c r="T589" s="63"/>
      <c r="W589" s="64"/>
    </row>
    <row r="590" customFormat="false" ht="14.25" hidden="false" customHeight="false" outlineLevel="0" collapsed="false">
      <c r="A590" s="0" t="s">
        <v>770</v>
      </c>
      <c r="B590" s="52" t="s">
        <v>771</v>
      </c>
      <c r="C590" s="52" t="s">
        <v>743</v>
      </c>
      <c r="D590" s="53" t="n">
        <v>0.1</v>
      </c>
      <c r="E590" s="53" t="n">
        <v>32.14</v>
      </c>
      <c r="F590" s="0" t="s">
        <v>1207</v>
      </c>
      <c r="G590" s="0" t="str">
        <f aca="false">LEFT(B590,2)</f>
        <v>04</v>
      </c>
      <c r="H590" s="0" t="str">
        <f aca="false">I590&amp;"_"&amp;G590&amp;"_"&amp;F590</f>
        <v>GroenbrogetTudse_04_20180831_DL2018088_Frederiksvaerk_SktAnnaeGym_koersel1</v>
      </c>
      <c r="I590" s="61" t="str">
        <f aca="false">MID(RIGHT(B590,LEN(B590)-3),1,FIND("_",RIGHT(B590,LEN(B590)-3))-1)</f>
        <v>GroenbrogetTudse</v>
      </c>
      <c r="J590" s="61" t="str">
        <f aca="false">TRIM(SUBSTITUTE(RIGHT(B590,FIND(I590,B590)+1),"_",""))</f>
        <v>PosK</v>
      </c>
      <c r="K590" s="0" t="n">
        <f aca="false">IFERROR(VALUE(SUBSTITUTE(E590,".",",")),E590)</f>
        <v>32.14</v>
      </c>
      <c r="L590" s="61" t="n">
        <f aca="false">IF(J590="PosK",SUMIFS(K:K,J:J,"PosK",H:H,H590),"")</f>
        <v>32.14</v>
      </c>
      <c r="M590" s="61" t="n">
        <f aca="false">IF(J590="PosK",SUMIFS(K:K,J:J,"NegK",H:H,H590),"")</f>
        <v>0</v>
      </c>
      <c r="N590" s="61" t="n">
        <f aca="false">IF(J590="PosK",SUMIFS(K:K,J:J,"eDNA",H:H,H590),"")</f>
        <v>0</v>
      </c>
      <c r="P590" s="62" t="n">
        <f aca="false">IF(K592="No Ct",0,K592)</f>
        <v>0</v>
      </c>
      <c r="Q590" s="62" t="n">
        <f aca="false">IF(K593="No Ct",0,K593)</f>
        <v>0</v>
      </c>
      <c r="R590" s="0" t="str">
        <f aca="false">IF(AND(L590&gt;0,M590=0),"Valid","Invalid")</f>
        <v>Valid</v>
      </c>
      <c r="S590" s="0" t="str">
        <f aca="false">IF(OR(P590&gt;1,Q590&gt;1),"Present","Absent")</f>
        <v>Absent</v>
      </c>
      <c r="T590" s="63" t="str">
        <f aca="false">IF(OR(AND(P590&gt;1,P590&lt;41),AND(Q590&gt;1,Q590&lt;41)),"Ct&lt;41","Ct&gt;41")</f>
        <v>Ct&gt;41</v>
      </c>
      <c r="U590" s="0" t="str">
        <f aca="false">I590</f>
        <v>GroenbrogetTudse</v>
      </c>
      <c r="V590" s="0" t="str">
        <f aca="false">MID(F590,10,9)</f>
        <v>DL2018088</v>
      </c>
      <c r="W590" s="64" t="str">
        <f aca="false">V590&amp;"_"&amp;U590&amp;"_"&amp;R590&amp;"_"&amp;S590&amp;"_"&amp;T590</f>
        <v>DL2018088_GroenbrogetTudse_Valid_Absent_Ct&gt;41</v>
      </c>
    </row>
    <row r="591" customFormat="false" ht="14.25" hidden="false" customHeight="false" outlineLevel="0" collapsed="false">
      <c r="A591" s="0" t="s">
        <v>772</v>
      </c>
      <c r="B591" s="52" t="s">
        <v>773</v>
      </c>
      <c r="C591" s="52" t="s">
        <v>747</v>
      </c>
      <c r="D591" s="53" t="n">
        <v>0.1</v>
      </c>
      <c r="E591" s="53" t="s">
        <v>748</v>
      </c>
      <c r="F591" s="0" t="s">
        <v>1207</v>
      </c>
      <c r="G591" s="0" t="str">
        <f aca="false">LEFT(B591,2)</f>
        <v>04</v>
      </c>
      <c r="H591" s="0" t="str">
        <f aca="false">I591&amp;"_"&amp;G591&amp;"_"&amp;F591</f>
        <v>GroenbrogetTudse_04_20180831_DL2018088_Frederiksvaerk_SktAnnaeGym_koersel1</v>
      </c>
      <c r="I591" s="61" t="str">
        <f aca="false">MID(RIGHT(B591,LEN(B591)-3),1,FIND("_",RIGHT(B591,LEN(B591)-3))-1)</f>
        <v>GroenbrogetTudse</v>
      </c>
      <c r="J591" s="61" t="str">
        <f aca="false">TRIM(SUBSTITUTE(RIGHT(B591,FIND(I591,B591)+1),"_",""))</f>
        <v>NegK</v>
      </c>
      <c r="K591" s="0" t="str">
        <f aca="false">IFERROR(VALUE(SUBSTITUTE(E591,".",",")),E591)</f>
        <v>No Ct</v>
      </c>
      <c r="L591" s="61" t="str">
        <f aca="false">IF(J591="PosK",SUMIFS(K:K,J:J,"PosK",H:H,H591),"")</f>
        <v/>
      </c>
      <c r="M591" s="61" t="str">
        <f aca="false">IF(J591="PosK",SUMIFS(K:K,J:J,"NegK",H:H,H591),"")</f>
        <v/>
      </c>
      <c r="N591" s="61" t="str">
        <f aca="false">IF(J591="PosK",SUMIFS(K:K,J:J,"eDNA",H:H,H591),"")</f>
        <v/>
      </c>
    </row>
    <row r="592" customFormat="false" ht="14.25" hidden="false" customHeight="false" outlineLevel="0" collapsed="false">
      <c r="A592" s="0" t="s">
        <v>774</v>
      </c>
      <c r="B592" s="52" t="s">
        <v>775</v>
      </c>
      <c r="C592" s="52" t="s">
        <v>751</v>
      </c>
      <c r="D592" s="53" t="n">
        <v>0.1</v>
      </c>
      <c r="E592" s="53" t="s">
        <v>748</v>
      </c>
      <c r="F592" s="0" t="s">
        <v>1207</v>
      </c>
      <c r="G592" s="0" t="str">
        <f aca="false">LEFT(B592,2)</f>
        <v>04</v>
      </c>
      <c r="H592" s="0" t="str">
        <f aca="false">I592&amp;"_"&amp;G592&amp;"_"&amp;F592</f>
        <v>GroenbrogetTudse_04_20180831_DL2018088_Frederiksvaerk_SktAnnaeGym_koersel1</v>
      </c>
      <c r="I592" s="61" t="str">
        <f aca="false">MID(RIGHT(B592,LEN(B592)-3),1,FIND("_",RIGHT(B592,LEN(B592)-3))-1)</f>
        <v>GroenbrogetTudse</v>
      </c>
      <c r="J592" s="61" t="str">
        <f aca="false">TRIM(SUBSTITUTE(RIGHT(B592,FIND(I592,B592)+1),"_",""))</f>
        <v>eDNA</v>
      </c>
      <c r="K592" s="0" t="str">
        <f aca="false">IFERROR(VALUE(SUBSTITUTE(E592,".",",")),E592)</f>
        <v>No Ct</v>
      </c>
      <c r="L592" s="61" t="str">
        <f aca="false">IF(J592="PosK",SUMIFS(K:K,J:J,"PosK",H:H,H592),"")</f>
        <v/>
      </c>
      <c r="M592" s="61" t="str">
        <f aca="false">IF(J592="PosK",SUMIFS(K:K,J:J,"NegK",H:H,H592),"")</f>
        <v/>
      </c>
      <c r="N592" s="61" t="str">
        <f aca="false">IF(J592="PosK",SUMIFS(K:K,J:J,"eDNA",H:H,H592),"")</f>
        <v/>
      </c>
      <c r="Q592" s="62"/>
    </row>
    <row r="593" customFormat="false" ht="14.25" hidden="false" customHeight="false" outlineLevel="0" collapsed="false">
      <c r="A593" s="0" t="s">
        <v>776</v>
      </c>
      <c r="B593" s="52" t="s">
        <v>777</v>
      </c>
      <c r="C593" s="52" t="s">
        <v>751</v>
      </c>
      <c r="D593" s="53" t="n">
        <v>0.1</v>
      </c>
      <c r="E593" s="53" t="s">
        <v>748</v>
      </c>
      <c r="F593" s="0" t="s">
        <v>1207</v>
      </c>
      <c r="G593" s="0" t="str">
        <f aca="false">LEFT(B593,2)</f>
        <v>04</v>
      </c>
      <c r="H593" s="0" t="str">
        <f aca="false">I593&amp;"_"&amp;G593&amp;"_"&amp;F593</f>
        <v>GroenbrogetTudse_04_20180831_DL2018088_Frederiksvaerk_SktAnnaeGym_koersel1</v>
      </c>
      <c r="I593" s="61" t="str">
        <f aca="false">MID(RIGHT(B593,LEN(B593)-3),1,FIND("_",RIGHT(B593,LEN(B593)-3))-1)</f>
        <v>GroenbrogetTudse</v>
      </c>
      <c r="J593" s="61" t="str">
        <f aca="false">TRIM(SUBSTITUTE(RIGHT(B593,FIND(I593,B593)+1),"_",""))</f>
        <v>eDNA</v>
      </c>
      <c r="K593" s="0" t="str">
        <f aca="false">IFERROR(VALUE(SUBSTITUTE(E593,".",",")),E593)</f>
        <v>No Ct</v>
      </c>
      <c r="L593" s="61" t="str">
        <f aca="false">IF(J593="PosK",SUMIFS(K:K,J:J,"PosK",H:H,H593),"")</f>
        <v/>
      </c>
      <c r="M593" s="61" t="str">
        <f aca="false">IF(J593="PosK",SUMIFS(K:K,J:J,"NegK",H:H,H593),"")</f>
        <v/>
      </c>
      <c r="N593" s="61" t="str">
        <f aca="false">IF(J593="PosK",SUMIFS(K:K,J:J,"eDNA",H:H,H593),"")</f>
        <v/>
      </c>
      <c r="P593" s="62"/>
      <c r="T593" s="63"/>
      <c r="W593" s="64"/>
    </row>
    <row r="594" customFormat="false" ht="14.25" hidden="false" customHeight="false" outlineLevel="0" collapsed="false">
      <c r="A594" s="0" t="s">
        <v>778</v>
      </c>
      <c r="B594" s="52" t="s">
        <v>779</v>
      </c>
      <c r="C594" s="52" t="s">
        <v>743</v>
      </c>
      <c r="D594" s="53" t="n">
        <v>0.1</v>
      </c>
      <c r="E594" s="53" t="n">
        <v>29.37</v>
      </c>
      <c r="F594" s="0" t="s">
        <v>1207</v>
      </c>
      <c r="G594" s="0" t="str">
        <f aca="false">LEFT(B594,2)</f>
        <v>05</v>
      </c>
      <c r="H594" s="0" t="str">
        <f aca="false">I594&amp;"_"&amp;G594&amp;"_"&amp;F594</f>
        <v>Loevfroe_05_20180831_DL2018088_Frederiksvaerk_SktAnnaeGym_koersel1</v>
      </c>
      <c r="I594" s="61" t="str">
        <f aca="false">MID(RIGHT(B594,LEN(B594)-3),1,FIND("_",RIGHT(B594,LEN(B594)-3))-1)</f>
        <v>Loevfroe</v>
      </c>
      <c r="J594" s="61" t="str">
        <f aca="false">TRIM(SUBSTITUTE(RIGHT(B594,FIND(I594,B594)+1),"_",""))</f>
        <v>PosK</v>
      </c>
      <c r="K594" s="0" t="n">
        <f aca="false">IFERROR(VALUE(SUBSTITUTE(E594,".",",")),E594)</f>
        <v>29.37</v>
      </c>
      <c r="L594" s="61" t="n">
        <f aca="false">IF(J594="PosK",SUMIFS(K:K,J:J,"PosK",H:H,H594),"")</f>
        <v>29.37</v>
      </c>
      <c r="M594" s="61" t="n">
        <f aca="false">IF(J594="PosK",SUMIFS(K:K,J:J,"NegK",H:H,H594),"")</f>
        <v>0</v>
      </c>
      <c r="N594" s="61" t="n">
        <f aca="false">IF(J594="PosK",SUMIFS(K:K,J:J,"eDNA",H:H,H594),"")</f>
        <v>0</v>
      </c>
      <c r="P594" s="62" t="n">
        <f aca="false">IF(K596="No Ct",0,K596)</f>
        <v>0</v>
      </c>
      <c r="Q594" s="62" t="n">
        <f aca="false">IF(K597="No Ct",0,K597)</f>
        <v>0</v>
      </c>
      <c r="R594" s="0" t="str">
        <f aca="false">IF(AND(L594&gt;0,M594=0),"Valid","Invalid")</f>
        <v>Valid</v>
      </c>
      <c r="S594" s="0" t="str">
        <f aca="false">IF(OR(P594&gt;1,Q594&gt;1),"Present","Absent")</f>
        <v>Absent</v>
      </c>
      <c r="T594" s="63" t="str">
        <f aca="false">IF(OR(AND(P594&gt;1,P594&lt;41),AND(Q594&gt;1,Q594&lt;41)),"Ct&lt;41","Ct&gt;41")</f>
        <v>Ct&gt;41</v>
      </c>
      <c r="U594" s="0" t="str">
        <f aca="false">I594</f>
        <v>Loevfroe</v>
      </c>
      <c r="V594" s="0" t="str">
        <f aca="false">MID(F594,10,9)</f>
        <v>DL2018088</v>
      </c>
      <c r="W594" s="64" t="str">
        <f aca="false">V594&amp;"_"&amp;U594&amp;"_"&amp;R594&amp;"_"&amp;S594&amp;"_"&amp;T594</f>
        <v>DL2018088_Loevfroe_Valid_Absent_Ct&gt;41</v>
      </c>
    </row>
    <row r="595" customFormat="false" ht="14.25" hidden="false" customHeight="false" outlineLevel="0" collapsed="false">
      <c r="A595" s="0" t="s">
        <v>780</v>
      </c>
      <c r="B595" s="52" t="s">
        <v>781</v>
      </c>
      <c r="C595" s="52" t="s">
        <v>747</v>
      </c>
      <c r="D595" s="53" t="n">
        <v>0.1</v>
      </c>
      <c r="E595" s="53" t="s">
        <v>748</v>
      </c>
      <c r="F595" s="0" t="s">
        <v>1207</v>
      </c>
      <c r="G595" s="0" t="str">
        <f aca="false">LEFT(B595,2)</f>
        <v>05</v>
      </c>
      <c r="H595" s="0" t="str">
        <f aca="false">I595&amp;"_"&amp;G595&amp;"_"&amp;F595</f>
        <v>Loevfroe_05_20180831_DL2018088_Frederiksvaerk_SktAnnaeGym_koersel1</v>
      </c>
      <c r="I595" s="61" t="str">
        <f aca="false">MID(RIGHT(B595,LEN(B595)-3),1,FIND("_",RIGHT(B595,LEN(B595)-3))-1)</f>
        <v>Loevfroe</v>
      </c>
      <c r="J595" s="61" t="str">
        <f aca="false">TRIM(SUBSTITUTE(RIGHT(B595,FIND(I595,B595)+1),"_",""))</f>
        <v>NegK</v>
      </c>
      <c r="K595" s="0" t="str">
        <f aca="false">IFERROR(VALUE(SUBSTITUTE(E595,".",",")),E595)</f>
        <v>No Ct</v>
      </c>
      <c r="L595" s="61" t="str">
        <f aca="false">IF(J595="PosK",SUMIFS(K:K,J:J,"PosK",H:H,H595),"")</f>
        <v/>
      </c>
      <c r="M595" s="61" t="str">
        <f aca="false">IF(J595="PosK",SUMIFS(K:K,J:J,"NegK",H:H,H595),"")</f>
        <v/>
      </c>
      <c r="N595" s="61" t="str">
        <f aca="false">IF(J595="PosK",SUMIFS(K:K,J:J,"eDNA",H:H,H595),"")</f>
        <v/>
      </c>
    </row>
    <row r="596" customFormat="false" ht="14.25" hidden="false" customHeight="false" outlineLevel="0" collapsed="false">
      <c r="A596" s="0" t="s">
        <v>782</v>
      </c>
      <c r="B596" s="52" t="s">
        <v>783</v>
      </c>
      <c r="C596" s="52" t="s">
        <v>751</v>
      </c>
      <c r="D596" s="53" t="n">
        <v>0.1</v>
      </c>
      <c r="E596" s="53" t="s">
        <v>748</v>
      </c>
      <c r="F596" s="0" t="s">
        <v>1207</v>
      </c>
      <c r="G596" s="0" t="str">
        <f aca="false">LEFT(B596,2)</f>
        <v>05</v>
      </c>
      <c r="H596" s="0" t="str">
        <f aca="false">I596&amp;"_"&amp;G596&amp;"_"&amp;F596</f>
        <v>Loevfroe_05_20180831_DL2018088_Frederiksvaerk_SktAnnaeGym_koersel1</v>
      </c>
      <c r="I596" s="61" t="str">
        <f aca="false">MID(RIGHT(B596,LEN(B596)-3),1,FIND("_",RIGHT(B596,LEN(B596)-3))-1)</f>
        <v>Loevfroe</v>
      </c>
      <c r="J596" s="61" t="str">
        <f aca="false">TRIM(SUBSTITUTE(RIGHT(B596,FIND(I596,B596)+1),"_",""))</f>
        <v>eDNA</v>
      </c>
      <c r="K596" s="0" t="str">
        <f aca="false">IFERROR(VALUE(SUBSTITUTE(E596,".",",")),E596)</f>
        <v>No Ct</v>
      </c>
      <c r="L596" s="61" t="str">
        <f aca="false">IF(J596="PosK",SUMIFS(K:K,J:J,"PosK",H:H,H596),"")</f>
        <v/>
      </c>
      <c r="M596" s="61" t="str">
        <f aca="false">IF(J596="PosK",SUMIFS(K:K,J:J,"NegK",H:H,H596),"")</f>
        <v/>
      </c>
      <c r="N596" s="61" t="str">
        <f aca="false">IF(J596="PosK",SUMIFS(K:K,J:J,"eDNA",H:H,H596),"")</f>
        <v/>
      </c>
      <c r="Q596" s="62"/>
    </row>
    <row r="597" customFormat="false" ht="14.25" hidden="false" customHeight="false" outlineLevel="0" collapsed="false">
      <c r="A597" s="0" t="s">
        <v>784</v>
      </c>
      <c r="B597" s="52" t="s">
        <v>785</v>
      </c>
      <c r="C597" s="52" t="s">
        <v>751</v>
      </c>
      <c r="D597" s="53" t="n">
        <v>0.1</v>
      </c>
      <c r="E597" s="53" t="s">
        <v>748</v>
      </c>
      <c r="F597" s="0" t="s">
        <v>1207</v>
      </c>
      <c r="G597" s="0" t="str">
        <f aca="false">LEFT(B597,2)</f>
        <v>05</v>
      </c>
      <c r="H597" s="0" t="str">
        <f aca="false">I597&amp;"_"&amp;G597&amp;"_"&amp;F597</f>
        <v>Loevfroe_05_20180831_DL2018088_Frederiksvaerk_SktAnnaeGym_koersel1</v>
      </c>
      <c r="I597" s="61" t="str">
        <f aca="false">MID(RIGHT(B597,LEN(B597)-3),1,FIND("_",RIGHT(B597,LEN(B597)-3))-1)</f>
        <v>Loevfroe</v>
      </c>
      <c r="J597" s="61" t="str">
        <f aca="false">TRIM(SUBSTITUTE(RIGHT(B597,FIND(I597,B597)+1),"_",""))</f>
        <v>eDNA</v>
      </c>
      <c r="K597" s="0" t="str">
        <f aca="false">IFERROR(VALUE(SUBSTITUTE(E597,".",",")),E597)</f>
        <v>No Ct</v>
      </c>
      <c r="L597" s="61" t="str">
        <f aca="false">IF(J597="PosK",SUMIFS(K:K,J:J,"PosK",H:H,H597),"")</f>
        <v/>
      </c>
      <c r="M597" s="61" t="str">
        <f aca="false">IF(J597="PosK",SUMIFS(K:K,J:J,"NegK",H:H,H597),"")</f>
        <v/>
      </c>
      <c r="N597" s="61" t="str">
        <f aca="false">IF(J597="PosK",SUMIFS(K:K,J:J,"eDNA",H:H,H597),"")</f>
        <v/>
      </c>
      <c r="P597" s="62"/>
      <c r="T597" s="63"/>
      <c r="W597" s="64"/>
    </row>
    <row r="598" customFormat="false" ht="14.25" hidden="false" customHeight="false" outlineLevel="0" collapsed="false">
      <c r="A598" s="0" t="s">
        <v>786</v>
      </c>
      <c r="B598" s="52" t="s">
        <v>787</v>
      </c>
      <c r="C598" s="52" t="s">
        <v>743</v>
      </c>
      <c r="D598" s="53" t="n">
        <v>0.1</v>
      </c>
      <c r="E598" s="53" t="n">
        <v>34.93</v>
      </c>
      <c r="F598" s="0" t="s">
        <v>1207</v>
      </c>
      <c r="G598" s="0" t="str">
        <f aca="false">LEFT(B598,2)</f>
        <v>06</v>
      </c>
      <c r="H598" s="0" t="str">
        <f aca="false">I598&amp;"_"&amp;G598&amp;"_"&amp;F598</f>
        <v>Springfroe_06_20180831_DL2018088_Frederiksvaerk_SktAnnaeGym_koersel1</v>
      </c>
      <c r="I598" s="61" t="str">
        <f aca="false">MID(RIGHT(B598,LEN(B598)-3),1,FIND("_",RIGHT(B598,LEN(B598)-3))-1)</f>
        <v>Springfroe</v>
      </c>
      <c r="J598" s="61" t="str">
        <f aca="false">TRIM(SUBSTITUTE(RIGHT(B598,FIND(I598,B598)+1),"_",""))</f>
        <v>PosK</v>
      </c>
      <c r="K598" s="0" t="n">
        <f aca="false">IFERROR(VALUE(SUBSTITUTE(E598,".",",")),E598)</f>
        <v>34.93</v>
      </c>
      <c r="L598" s="61" t="n">
        <f aca="false">IF(J598="PosK",SUMIFS(K:K,J:J,"PosK",H:H,H598),"")</f>
        <v>34.93</v>
      </c>
      <c r="M598" s="61" t="n">
        <f aca="false">IF(J598="PosK",SUMIFS(K:K,J:J,"NegK",H:H,H598),"")</f>
        <v>0</v>
      </c>
      <c r="N598" s="61" t="n">
        <f aca="false">IF(J598="PosK",SUMIFS(K:K,J:J,"eDNA",H:H,H598),"")</f>
        <v>0</v>
      </c>
      <c r="P598" s="62" t="n">
        <f aca="false">IF(K600="No Ct",0,K600)</f>
        <v>0</v>
      </c>
      <c r="Q598" s="62" t="n">
        <f aca="false">IF(K601="No Ct",0,K601)</f>
        <v>0</v>
      </c>
      <c r="R598" s="0" t="str">
        <f aca="false">IF(AND(L598&gt;0,M598=0),"Valid","Invalid")</f>
        <v>Valid</v>
      </c>
      <c r="S598" s="0" t="str">
        <f aca="false">IF(OR(P598&gt;1,Q598&gt;1),"Present","Absent")</f>
        <v>Absent</v>
      </c>
      <c r="T598" s="63" t="str">
        <f aca="false">IF(OR(AND(P598&gt;1,P598&lt;41),AND(Q598&gt;1,Q598&lt;41)),"Ct&lt;41","Ct&gt;41")</f>
        <v>Ct&gt;41</v>
      </c>
      <c r="U598" s="0" t="str">
        <f aca="false">I598</f>
        <v>Springfroe</v>
      </c>
      <c r="V598" s="0" t="str">
        <f aca="false">MID(F598,10,9)</f>
        <v>DL2018088</v>
      </c>
      <c r="W598" s="64" t="str">
        <f aca="false">V598&amp;"_"&amp;U598&amp;"_"&amp;R598&amp;"_"&amp;S598&amp;"_"&amp;T598</f>
        <v>DL2018088_Springfroe_Valid_Absent_Ct&gt;41</v>
      </c>
    </row>
    <row r="599" customFormat="false" ht="14.25" hidden="false" customHeight="false" outlineLevel="0" collapsed="false">
      <c r="A599" s="0" t="s">
        <v>788</v>
      </c>
      <c r="B599" s="52" t="s">
        <v>789</v>
      </c>
      <c r="C599" s="52" t="s">
        <v>747</v>
      </c>
      <c r="D599" s="53" t="n">
        <v>0.1</v>
      </c>
      <c r="E599" s="53" t="s">
        <v>748</v>
      </c>
      <c r="F599" s="0" t="s">
        <v>1207</v>
      </c>
      <c r="G599" s="0" t="str">
        <f aca="false">LEFT(B599,2)</f>
        <v>06</v>
      </c>
      <c r="H599" s="0" t="str">
        <f aca="false">I599&amp;"_"&amp;G599&amp;"_"&amp;F599</f>
        <v>Springfroe_06_20180831_DL2018088_Frederiksvaerk_SktAnnaeGym_koersel1</v>
      </c>
      <c r="I599" s="61" t="str">
        <f aca="false">MID(RIGHT(B599,LEN(B599)-3),1,FIND("_",RIGHT(B599,LEN(B599)-3))-1)</f>
        <v>Springfroe</v>
      </c>
      <c r="J599" s="61" t="str">
        <f aca="false">TRIM(SUBSTITUTE(RIGHT(B599,FIND(I599,B599)+1),"_",""))</f>
        <v>NegK</v>
      </c>
      <c r="K599" s="0" t="str">
        <f aca="false">IFERROR(VALUE(SUBSTITUTE(E599,".",",")),E599)</f>
        <v>No Ct</v>
      </c>
      <c r="L599" s="61" t="str">
        <f aca="false">IF(J599="PosK",SUMIFS(K:K,J:J,"PosK",H:H,H599),"")</f>
        <v/>
      </c>
      <c r="M599" s="61" t="str">
        <f aca="false">IF(J599="PosK",SUMIFS(K:K,J:J,"NegK",H:H,H599),"")</f>
        <v/>
      </c>
      <c r="N599" s="61" t="str">
        <f aca="false">IF(J599="PosK",SUMIFS(K:K,J:J,"eDNA",H:H,H599),"")</f>
        <v/>
      </c>
    </row>
    <row r="600" customFormat="false" ht="14.25" hidden="false" customHeight="false" outlineLevel="0" collapsed="false">
      <c r="A600" s="0" t="s">
        <v>790</v>
      </c>
      <c r="B600" s="52" t="s">
        <v>791</v>
      </c>
      <c r="C600" s="52" t="s">
        <v>751</v>
      </c>
      <c r="D600" s="53" t="n">
        <v>0.1</v>
      </c>
      <c r="E600" s="53" t="s">
        <v>748</v>
      </c>
      <c r="F600" s="0" t="s">
        <v>1207</v>
      </c>
      <c r="G600" s="0" t="str">
        <f aca="false">LEFT(B600,2)</f>
        <v>06</v>
      </c>
      <c r="H600" s="0" t="str">
        <f aca="false">I600&amp;"_"&amp;G600&amp;"_"&amp;F600</f>
        <v>Springfroe_06_20180831_DL2018088_Frederiksvaerk_SktAnnaeGym_koersel1</v>
      </c>
      <c r="I600" s="61" t="str">
        <f aca="false">MID(RIGHT(B600,LEN(B600)-3),1,FIND("_",RIGHT(B600,LEN(B600)-3))-1)</f>
        <v>Springfroe</v>
      </c>
      <c r="J600" s="61" t="str">
        <f aca="false">TRIM(SUBSTITUTE(RIGHT(B600,FIND(I600,B600)+1),"_",""))</f>
        <v>eDNA</v>
      </c>
      <c r="K600" s="0" t="str">
        <f aca="false">IFERROR(VALUE(SUBSTITUTE(E600,".",",")),E600)</f>
        <v>No Ct</v>
      </c>
      <c r="L600" s="61" t="str">
        <f aca="false">IF(J600="PosK",SUMIFS(K:K,J:J,"PosK",H:H,H600),"")</f>
        <v/>
      </c>
      <c r="M600" s="61" t="str">
        <f aca="false">IF(J600="PosK",SUMIFS(K:K,J:J,"NegK",H:H,H600),"")</f>
        <v/>
      </c>
      <c r="N600" s="61" t="str">
        <f aca="false">IF(J600="PosK",SUMIFS(K:K,J:J,"eDNA",H:H,H600),"")</f>
        <v/>
      </c>
      <c r="Q600" s="62"/>
    </row>
    <row r="601" customFormat="false" ht="14.25" hidden="false" customHeight="false" outlineLevel="0" collapsed="false">
      <c r="A601" s="0" t="s">
        <v>792</v>
      </c>
      <c r="B601" s="52" t="s">
        <v>793</v>
      </c>
      <c r="C601" s="52" t="s">
        <v>751</v>
      </c>
      <c r="D601" s="53" t="n">
        <v>0.1</v>
      </c>
      <c r="E601" s="53" t="s">
        <v>748</v>
      </c>
      <c r="F601" s="0" t="s">
        <v>1207</v>
      </c>
      <c r="G601" s="0" t="str">
        <f aca="false">LEFT(B601,2)</f>
        <v>06</v>
      </c>
      <c r="H601" s="0" t="str">
        <f aca="false">I601&amp;"_"&amp;G601&amp;"_"&amp;F601</f>
        <v>Springfroe_06_20180831_DL2018088_Frederiksvaerk_SktAnnaeGym_koersel1</v>
      </c>
      <c r="I601" s="61" t="str">
        <f aca="false">MID(RIGHT(B601,LEN(B601)-3),1,FIND("_",RIGHT(B601,LEN(B601)-3))-1)</f>
        <v>Springfroe</v>
      </c>
      <c r="J601" s="61" t="str">
        <f aca="false">TRIM(SUBSTITUTE(RIGHT(B601,FIND(I601,B601)+1),"_",""))</f>
        <v>eDNA</v>
      </c>
      <c r="K601" s="0" t="str">
        <f aca="false">IFERROR(VALUE(SUBSTITUTE(E601,".",",")),E601)</f>
        <v>No Ct</v>
      </c>
      <c r="L601" s="61" t="str">
        <f aca="false">IF(J601="PosK",SUMIFS(K:K,J:J,"PosK",H:H,H601),"")</f>
        <v/>
      </c>
      <c r="M601" s="61" t="str">
        <f aca="false">IF(J601="PosK",SUMIFS(K:K,J:J,"NegK",H:H,H601),"")</f>
        <v/>
      </c>
      <c r="N601" s="61" t="str">
        <f aca="false">IF(J601="PosK",SUMIFS(K:K,J:J,"eDNA",H:H,H601),"")</f>
        <v/>
      </c>
      <c r="P601" s="62"/>
      <c r="T601" s="63"/>
      <c r="W601" s="64"/>
    </row>
    <row r="602" customFormat="false" ht="14.25" hidden="false" customHeight="false" outlineLevel="0" collapsed="false">
      <c r="A602" s="0" t="s">
        <v>794</v>
      </c>
      <c r="B602" s="52" t="s">
        <v>960</v>
      </c>
      <c r="C602" s="52" t="s">
        <v>743</v>
      </c>
      <c r="D602" s="53" t="n">
        <v>0.1</v>
      </c>
      <c r="E602" s="53" t="n">
        <v>35.14</v>
      </c>
      <c r="F602" s="0" t="s">
        <v>1207</v>
      </c>
      <c r="G602" s="0" t="str">
        <f aca="false">LEFT(B602,2)</f>
        <v>07</v>
      </c>
      <c r="H602" s="0" t="str">
        <f aca="false">I602&amp;"_"&amp;G602&amp;"_"&amp;F602</f>
        <v>Springfroe_07_20180831_DL2018088_Frederiksvaerk_SktAnnaeGym_koersel1</v>
      </c>
      <c r="I602" s="61" t="str">
        <f aca="false">MID(RIGHT(B602,LEN(B602)-3),1,FIND("_",RIGHT(B602,LEN(B602)-3))-1)</f>
        <v>Springfroe</v>
      </c>
      <c r="J602" s="61" t="str">
        <f aca="false">TRIM(SUBSTITUTE(RIGHT(B602,FIND(I602,B602)+1),"_",""))</f>
        <v>PosK</v>
      </c>
      <c r="K602" s="0" t="n">
        <f aca="false">IFERROR(VALUE(SUBSTITUTE(E602,".",",")),E602)</f>
        <v>35.14</v>
      </c>
      <c r="L602" s="61" t="n">
        <f aca="false">IF(J602="PosK",SUMIFS(K:K,J:J,"PosK",H:H,H602),"")</f>
        <v>35.14</v>
      </c>
      <c r="M602" s="61" t="n">
        <f aca="false">IF(J602="PosK",SUMIFS(K:K,J:J,"NegK",H:H,H602),"")</f>
        <v>0</v>
      </c>
      <c r="N602" s="61" t="n">
        <f aca="false">IF(J602="PosK",SUMIFS(K:K,J:J,"eDNA",H:H,H602),"")</f>
        <v>0</v>
      </c>
      <c r="P602" s="62" t="n">
        <f aca="false">IF(K604="No Ct",0,K604)</f>
        <v>0</v>
      </c>
      <c r="Q602" s="62" t="n">
        <f aca="false">IF(K605="No Ct",0,K605)</f>
        <v>0</v>
      </c>
      <c r="R602" s="0" t="str">
        <f aca="false">IF(AND(L602&gt;0,M602=0),"Valid","Invalid")</f>
        <v>Valid</v>
      </c>
      <c r="S602" s="0" t="str">
        <f aca="false">IF(OR(P602&gt;1,Q602&gt;1),"Present","Absent")</f>
        <v>Absent</v>
      </c>
      <c r="T602" s="63" t="str">
        <f aca="false">IF(OR(AND(P602&gt;1,P602&lt;41),AND(Q602&gt;1,Q602&lt;41)),"Ct&lt;41","Ct&gt;41")</f>
        <v>Ct&gt;41</v>
      </c>
      <c r="U602" s="0" t="str">
        <f aca="false">I602</f>
        <v>Springfroe</v>
      </c>
      <c r="V602" s="0" t="str">
        <f aca="false">MID(F602,10,9)</f>
        <v>DL2018088</v>
      </c>
      <c r="W602" s="64" t="str">
        <f aca="false">V602&amp;"_"&amp;U602&amp;"_"&amp;R602&amp;"_"&amp;S602&amp;"_"&amp;T602</f>
        <v>DL2018088_Springfroe_Valid_Absent_Ct&gt;41</v>
      </c>
    </row>
    <row r="603" customFormat="false" ht="14.25" hidden="false" customHeight="false" outlineLevel="0" collapsed="false">
      <c r="A603" s="0" t="s">
        <v>796</v>
      </c>
      <c r="B603" s="52" t="s">
        <v>961</v>
      </c>
      <c r="C603" s="52" t="s">
        <v>747</v>
      </c>
      <c r="D603" s="53" t="n">
        <v>0.1</v>
      </c>
      <c r="E603" s="53" t="s">
        <v>748</v>
      </c>
      <c r="F603" s="0" t="s">
        <v>1207</v>
      </c>
      <c r="G603" s="0" t="str">
        <f aca="false">LEFT(B603,2)</f>
        <v>07</v>
      </c>
      <c r="H603" s="0" t="str">
        <f aca="false">I603&amp;"_"&amp;G603&amp;"_"&amp;F603</f>
        <v>Springfroe_07_20180831_DL2018088_Frederiksvaerk_SktAnnaeGym_koersel1</v>
      </c>
      <c r="I603" s="61" t="str">
        <f aca="false">MID(RIGHT(B603,LEN(B603)-3),1,FIND("_",RIGHT(B603,LEN(B603)-3))-1)</f>
        <v>Springfroe</v>
      </c>
      <c r="J603" s="61" t="str">
        <f aca="false">TRIM(SUBSTITUTE(RIGHT(B603,FIND(I603,B603)+1),"_",""))</f>
        <v>NegK</v>
      </c>
      <c r="K603" s="0" t="str">
        <f aca="false">IFERROR(VALUE(SUBSTITUTE(E603,".",",")),E603)</f>
        <v>No Ct</v>
      </c>
      <c r="L603" s="61" t="str">
        <f aca="false">IF(J603="PosK",SUMIFS(K:K,J:J,"PosK",H:H,H603),"")</f>
        <v/>
      </c>
      <c r="M603" s="61" t="str">
        <f aca="false">IF(J603="PosK",SUMIFS(K:K,J:J,"NegK",H:H,H603),"")</f>
        <v/>
      </c>
      <c r="N603" s="61" t="str">
        <f aca="false">IF(J603="PosK",SUMIFS(K:K,J:J,"eDNA",H:H,H603),"")</f>
        <v/>
      </c>
    </row>
    <row r="604" customFormat="false" ht="14.25" hidden="false" customHeight="false" outlineLevel="0" collapsed="false">
      <c r="A604" s="0" t="s">
        <v>798</v>
      </c>
      <c r="B604" s="52" t="s">
        <v>962</v>
      </c>
      <c r="C604" s="52" t="s">
        <v>751</v>
      </c>
      <c r="D604" s="53" t="n">
        <v>0.1</v>
      </c>
      <c r="E604" s="53" t="s">
        <v>748</v>
      </c>
      <c r="F604" s="0" t="s">
        <v>1207</v>
      </c>
      <c r="G604" s="0" t="str">
        <f aca="false">LEFT(B604,2)</f>
        <v>07</v>
      </c>
      <c r="H604" s="0" t="str">
        <f aca="false">I604&amp;"_"&amp;G604&amp;"_"&amp;F604</f>
        <v>Springfroe_07_20180831_DL2018088_Frederiksvaerk_SktAnnaeGym_koersel1</v>
      </c>
      <c r="I604" s="61" t="str">
        <f aca="false">MID(RIGHT(B604,LEN(B604)-3),1,FIND("_",RIGHT(B604,LEN(B604)-3))-1)</f>
        <v>Springfroe</v>
      </c>
      <c r="J604" s="61" t="str">
        <f aca="false">TRIM(SUBSTITUTE(RIGHT(B604,FIND(I604,B604)+1),"_",""))</f>
        <v>eDNA</v>
      </c>
      <c r="K604" s="0" t="str">
        <f aca="false">IFERROR(VALUE(SUBSTITUTE(E604,".",",")),E604)</f>
        <v>No Ct</v>
      </c>
      <c r="L604" s="61" t="str">
        <f aca="false">IF(J604="PosK",SUMIFS(K:K,J:J,"PosK",H:H,H604),"")</f>
        <v/>
      </c>
      <c r="M604" s="61" t="str">
        <f aca="false">IF(J604="PosK",SUMIFS(K:K,J:J,"NegK",H:H,H604),"")</f>
        <v/>
      </c>
      <c r="N604" s="61" t="str">
        <f aca="false">IF(J604="PosK",SUMIFS(K:K,J:J,"eDNA",H:H,H604),"")</f>
        <v/>
      </c>
      <c r="Q604" s="62"/>
    </row>
    <row r="605" customFormat="false" ht="14.25" hidden="false" customHeight="false" outlineLevel="0" collapsed="false">
      <c r="A605" s="0" t="s">
        <v>800</v>
      </c>
      <c r="B605" s="52" t="s">
        <v>963</v>
      </c>
      <c r="C605" s="52" t="s">
        <v>751</v>
      </c>
      <c r="D605" s="53" t="n">
        <v>0.1</v>
      </c>
      <c r="E605" s="53" t="s">
        <v>748</v>
      </c>
      <c r="F605" s="0" t="s">
        <v>1207</v>
      </c>
      <c r="G605" s="0" t="str">
        <f aca="false">LEFT(B605,2)</f>
        <v>07</v>
      </c>
      <c r="H605" s="0" t="str">
        <f aca="false">I605&amp;"_"&amp;G605&amp;"_"&amp;F605</f>
        <v>Springfroe_07_20180831_DL2018088_Frederiksvaerk_SktAnnaeGym_koersel1</v>
      </c>
      <c r="I605" s="61" t="str">
        <f aca="false">MID(RIGHT(B605,LEN(B605)-3),1,FIND("_",RIGHT(B605,LEN(B605)-3))-1)</f>
        <v>Springfroe</v>
      </c>
      <c r="J605" s="61" t="str">
        <f aca="false">TRIM(SUBSTITUTE(RIGHT(B605,FIND(I605,B605)+1),"_",""))</f>
        <v>eDNA</v>
      </c>
      <c r="K605" s="0" t="str">
        <f aca="false">IFERROR(VALUE(SUBSTITUTE(E605,".",",")),E605)</f>
        <v>No Ct</v>
      </c>
      <c r="L605" s="61" t="str">
        <f aca="false">IF(J605="PosK",SUMIFS(K:K,J:J,"PosK",H:H,H605),"")</f>
        <v/>
      </c>
      <c r="M605" s="61" t="str">
        <f aca="false">IF(J605="PosK",SUMIFS(K:K,J:J,"NegK",H:H,H605),"")</f>
        <v/>
      </c>
      <c r="N605" s="61" t="str">
        <f aca="false">IF(J605="PosK",SUMIFS(K:K,J:J,"eDNA",H:H,H605),"")</f>
        <v/>
      </c>
      <c r="P605" s="62"/>
      <c r="T605" s="63"/>
      <c r="W605" s="64"/>
    </row>
    <row r="606" customFormat="false" ht="14.25" hidden="false" customHeight="false" outlineLevel="0" collapsed="false">
      <c r="A606" s="0" t="s">
        <v>802</v>
      </c>
      <c r="B606" s="52" t="s">
        <v>964</v>
      </c>
      <c r="C606" s="52" t="s">
        <v>743</v>
      </c>
      <c r="D606" s="53" t="n">
        <v>0.1</v>
      </c>
      <c r="E606" s="53" t="s">
        <v>748</v>
      </c>
      <c r="F606" s="0" t="s">
        <v>1207</v>
      </c>
      <c r="G606" s="0" t="str">
        <f aca="false">LEFT(B606,2)</f>
        <v>08</v>
      </c>
      <c r="H606" s="0" t="str">
        <f aca="false">I606&amp;"_"&amp;G606&amp;"_"&amp;F606</f>
        <v>Klokkefroe_08_20180831_DL2018088_Frederiksvaerk_SktAnnaeGym_koersel1</v>
      </c>
      <c r="I606" s="61" t="str">
        <f aca="false">MID(RIGHT(B606,LEN(B606)-3),1,FIND("_",RIGHT(B606,LEN(B606)-3))-1)</f>
        <v>Klokkefroe</v>
      </c>
      <c r="J606" s="61" t="str">
        <f aca="false">TRIM(SUBSTITUTE(RIGHT(B606,FIND(I606,B606)+1),"_",""))</f>
        <v>PosK</v>
      </c>
      <c r="K606" s="0" t="str">
        <f aca="false">IFERROR(VALUE(SUBSTITUTE(E606,".",",")),E606)</f>
        <v>No Ct</v>
      </c>
      <c r="L606" s="61" t="n">
        <f aca="false">IF(J606="PosK",SUMIFS(K:K,J:J,"PosK",H:H,H606),"")</f>
        <v>0</v>
      </c>
      <c r="M606" s="61" t="n">
        <f aca="false">IF(J606="PosK",SUMIFS(K:K,J:J,"NegK",H:H,H606),"")</f>
        <v>0</v>
      </c>
      <c r="N606" s="61" t="n">
        <f aca="false">IF(J606="PosK",SUMIFS(K:K,J:J,"eDNA",H:H,H606),"")</f>
        <v>0</v>
      </c>
      <c r="P606" s="62" t="n">
        <f aca="false">IF(K608="No Ct",0,K608)</f>
        <v>0</v>
      </c>
      <c r="Q606" s="62" t="n">
        <f aca="false">IF(K609="No Ct",0,K609)</f>
        <v>0</v>
      </c>
      <c r="R606" s="0" t="str">
        <f aca="false">IF(AND(L606&gt;0,M606=0),"Valid","Invalid")</f>
        <v>Invalid</v>
      </c>
      <c r="S606" s="0" t="str">
        <f aca="false">IF(OR(P606&gt;1,Q606&gt;1),"Present","Absent")</f>
        <v>Absent</v>
      </c>
      <c r="T606" s="63" t="str">
        <f aca="false">IF(OR(AND(P606&gt;1,P606&lt;41),AND(Q606&gt;1,Q606&lt;41)),"Ct&lt;41","Ct&gt;41")</f>
        <v>Ct&gt;41</v>
      </c>
      <c r="U606" s="0" t="str">
        <f aca="false">I606</f>
        <v>Klokkefroe</v>
      </c>
      <c r="V606" s="0" t="str">
        <f aca="false">MID(F606,10,9)</f>
        <v>DL2018088</v>
      </c>
      <c r="W606" s="64" t="str">
        <f aca="false">V606&amp;"_"&amp;U606&amp;"_"&amp;R606&amp;"_"&amp;S606&amp;"_"&amp;T606</f>
        <v>DL2018088_Klokkefroe_Invalid_Absent_Ct&gt;41</v>
      </c>
    </row>
    <row r="607" customFormat="false" ht="14.25" hidden="false" customHeight="false" outlineLevel="0" collapsed="false">
      <c r="A607" s="0" t="s">
        <v>804</v>
      </c>
      <c r="B607" s="52" t="s">
        <v>965</v>
      </c>
      <c r="C607" s="52" t="s">
        <v>747</v>
      </c>
      <c r="D607" s="53" t="n">
        <v>0.1</v>
      </c>
      <c r="E607" s="53" t="s">
        <v>748</v>
      </c>
      <c r="F607" s="0" t="s">
        <v>1207</v>
      </c>
      <c r="G607" s="0" t="str">
        <f aca="false">LEFT(B607,2)</f>
        <v>08</v>
      </c>
      <c r="H607" s="0" t="str">
        <f aca="false">I607&amp;"_"&amp;G607&amp;"_"&amp;F607</f>
        <v>Klokkefroe_08_20180831_DL2018088_Frederiksvaerk_SktAnnaeGym_koersel1</v>
      </c>
      <c r="I607" s="61" t="str">
        <f aca="false">MID(RIGHT(B607,LEN(B607)-3),1,FIND("_",RIGHT(B607,LEN(B607)-3))-1)</f>
        <v>Klokkefroe</v>
      </c>
      <c r="J607" s="61" t="str">
        <f aca="false">TRIM(SUBSTITUTE(RIGHT(B607,FIND(I607,B607)+1),"_",""))</f>
        <v>NegK</v>
      </c>
      <c r="K607" s="0" t="str">
        <f aca="false">IFERROR(VALUE(SUBSTITUTE(E607,".",",")),E607)</f>
        <v>No Ct</v>
      </c>
      <c r="L607" s="61" t="str">
        <f aca="false">IF(J607="PosK",SUMIFS(K:K,J:J,"PosK",H:H,H607),"")</f>
        <v/>
      </c>
      <c r="M607" s="61" t="str">
        <f aca="false">IF(J607="PosK",SUMIFS(K:K,J:J,"NegK",H:H,H607),"")</f>
        <v/>
      </c>
      <c r="N607" s="61" t="str">
        <f aca="false">IF(J607="PosK",SUMIFS(K:K,J:J,"eDNA",H:H,H607),"")</f>
        <v/>
      </c>
    </row>
    <row r="608" customFormat="false" ht="14.25" hidden="false" customHeight="false" outlineLevel="0" collapsed="false">
      <c r="A608" s="0" t="s">
        <v>806</v>
      </c>
      <c r="B608" s="52" t="s">
        <v>966</v>
      </c>
      <c r="C608" s="52" t="s">
        <v>751</v>
      </c>
      <c r="D608" s="53" t="n">
        <v>0.1</v>
      </c>
      <c r="E608" s="53" t="s">
        <v>748</v>
      </c>
      <c r="F608" s="0" t="s">
        <v>1207</v>
      </c>
      <c r="G608" s="0" t="str">
        <f aca="false">LEFT(B608,2)</f>
        <v>08</v>
      </c>
      <c r="H608" s="0" t="str">
        <f aca="false">I608&amp;"_"&amp;G608&amp;"_"&amp;F608</f>
        <v>Klokkefroe_08_20180831_DL2018088_Frederiksvaerk_SktAnnaeGym_koersel1</v>
      </c>
      <c r="I608" s="61" t="str">
        <f aca="false">MID(RIGHT(B608,LEN(B608)-3),1,FIND("_",RIGHT(B608,LEN(B608)-3))-1)</f>
        <v>Klokkefroe</v>
      </c>
      <c r="J608" s="61" t="str">
        <f aca="false">TRIM(SUBSTITUTE(RIGHT(B608,FIND(I608,B608)+1),"_",""))</f>
        <v>eDNA</v>
      </c>
      <c r="K608" s="0" t="str">
        <f aca="false">IFERROR(VALUE(SUBSTITUTE(E608,".",",")),E608)</f>
        <v>No Ct</v>
      </c>
      <c r="L608" s="61" t="str">
        <f aca="false">IF(J608="PosK",SUMIFS(K:K,J:J,"PosK",H:H,H608),"")</f>
        <v/>
      </c>
      <c r="M608" s="61" t="str">
        <f aca="false">IF(J608="PosK",SUMIFS(K:K,J:J,"NegK",H:H,H608),"")</f>
        <v/>
      </c>
      <c r="N608" s="61" t="str">
        <f aca="false">IF(J608="PosK",SUMIFS(K:K,J:J,"eDNA",H:H,H608),"")</f>
        <v/>
      </c>
      <c r="Q608" s="62"/>
    </row>
    <row r="609" customFormat="false" ht="14.25" hidden="false" customHeight="false" outlineLevel="0" collapsed="false">
      <c r="A609" s="0" t="s">
        <v>808</v>
      </c>
      <c r="B609" s="52" t="s">
        <v>967</v>
      </c>
      <c r="C609" s="52" t="s">
        <v>751</v>
      </c>
      <c r="D609" s="53" t="n">
        <v>0.1</v>
      </c>
      <c r="E609" s="53" t="s">
        <v>748</v>
      </c>
      <c r="F609" s="0" t="s">
        <v>1207</v>
      </c>
      <c r="G609" s="0" t="str">
        <f aca="false">LEFT(B609,2)</f>
        <v>08</v>
      </c>
      <c r="H609" s="0" t="str">
        <f aca="false">I609&amp;"_"&amp;G609&amp;"_"&amp;F609</f>
        <v>Klokkefroe_08_20180831_DL2018088_Frederiksvaerk_SktAnnaeGym_koersel1</v>
      </c>
      <c r="I609" s="61" t="str">
        <f aca="false">MID(RIGHT(B609,LEN(B609)-3),1,FIND("_",RIGHT(B609,LEN(B609)-3))-1)</f>
        <v>Klokkefroe</v>
      </c>
      <c r="J609" s="61" t="str">
        <f aca="false">TRIM(SUBSTITUTE(RIGHT(B609,FIND(I609,B609)+1),"_",""))</f>
        <v>eDNA</v>
      </c>
      <c r="K609" s="0" t="str">
        <f aca="false">IFERROR(VALUE(SUBSTITUTE(E609,".",",")),E609)</f>
        <v>No Ct</v>
      </c>
      <c r="L609" s="61" t="str">
        <f aca="false">IF(J609="PosK",SUMIFS(K:K,J:J,"PosK",H:H,H609),"")</f>
        <v/>
      </c>
      <c r="M609" s="61" t="str">
        <f aca="false">IF(J609="PosK",SUMIFS(K:K,J:J,"NegK",H:H,H609),"")</f>
        <v/>
      </c>
      <c r="N609" s="61" t="str">
        <f aca="false">IF(J609="PosK",SUMIFS(K:K,J:J,"eDNA",H:H,H609),"")</f>
        <v/>
      </c>
      <c r="P609" s="62"/>
      <c r="T609" s="63"/>
      <c r="W609" s="64"/>
    </row>
    <row r="610" customFormat="false" ht="14.25" hidden="false" customHeight="false" outlineLevel="0" collapsed="false">
      <c r="A610" s="0" t="s">
        <v>810</v>
      </c>
      <c r="B610" s="52" t="s">
        <v>968</v>
      </c>
      <c r="C610" s="52" t="s">
        <v>743</v>
      </c>
      <c r="D610" s="53" t="n">
        <v>0.1</v>
      </c>
      <c r="E610" s="53" t="n">
        <v>23.75</v>
      </c>
      <c r="F610" s="0" t="s">
        <v>1207</v>
      </c>
      <c r="G610" s="0" t="str">
        <f aca="false">LEFT(B610,2)</f>
        <v>09</v>
      </c>
      <c r="H610" s="0" t="str">
        <f aca="false">I610&amp;"_"&amp;G610&amp;"_"&amp;F610</f>
        <v>Skrubtudse_09_20180831_DL2018088_Frederiksvaerk_SktAnnaeGym_koersel1</v>
      </c>
      <c r="I610" s="61" t="str">
        <f aca="false">MID(RIGHT(B610,LEN(B610)-3),1,FIND("_",RIGHT(B610,LEN(B610)-3))-1)</f>
        <v>Skrubtudse</v>
      </c>
      <c r="J610" s="61" t="str">
        <f aca="false">TRIM(SUBSTITUTE(RIGHT(B610,FIND(I610,B610)+1),"_",""))</f>
        <v>PosK</v>
      </c>
      <c r="K610" s="0" t="n">
        <f aca="false">IFERROR(VALUE(SUBSTITUTE(E610,".",",")),E610)</f>
        <v>23.75</v>
      </c>
      <c r="L610" s="61" t="n">
        <f aca="false">IF(J610="PosK",SUMIFS(K:K,J:J,"PosK",H:H,H610),"")</f>
        <v>23.75</v>
      </c>
      <c r="M610" s="61" t="n">
        <f aca="false">IF(J610="PosK",SUMIFS(K:K,J:J,"NegK",H:H,H610),"")</f>
        <v>0</v>
      </c>
      <c r="N610" s="61" t="n">
        <f aca="false">IF(J610="PosK",SUMIFS(K:K,J:J,"eDNA",H:H,H610),"")</f>
        <v>0</v>
      </c>
      <c r="P610" s="62" t="n">
        <f aca="false">IF(K612="No Ct",0,K612)</f>
        <v>0</v>
      </c>
      <c r="Q610" s="62" t="n">
        <f aca="false">IF(K613="No Ct",0,K613)</f>
        <v>0</v>
      </c>
      <c r="R610" s="0" t="str">
        <f aca="false">IF(AND(L610&gt;0,M610=0),"Valid","Invalid")</f>
        <v>Valid</v>
      </c>
      <c r="S610" s="0" t="str">
        <f aca="false">IF(OR(P610&gt;1,Q610&gt;1),"Present","Absent")</f>
        <v>Absent</v>
      </c>
      <c r="T610" s="63" t="str">
        <f aca="false">IF(OR(AND(P610&gt;1,P610&lt;41),AND(Q610&gt;1,Q610&lt;41)),"Ct&lt;41","Ct&gt;41")</f>
        <v>Ct&gt;41</v>
      </c>
      <c r="U610" s="0" t="str">
        <f aca="false">I610</f>
        <v>Skrubtudse</v>
      </c>
      <c r="V610" s="0" t="str">
        <f aca="false">MID(F610,10,9)</f>
        <v>DL2018088</v>
      </c>
      <c r="W610" s="64" t="str">
        <f aca="false">V610&amp;"_"&amp;U610&amp;"_"&amp;R610&amp;"_"&amp;S610&amp;"_"&amp;T610</f>
        <v>DL2018088_Skrubtudse_Valid_Absent_Ct&gt;41</v>
      </c>
    </row>
    <row r="611" customFormat="false" ht="14.25" hidden="false" customHeight="false" outlineLevel="0" collapsed="false">
      <c r="A611" s="0" t="s">
        <v>812</v>
      </c>
      <c r="B611" s="52" t="s">
        <v>969</v>
      </c>
      <c r="C611" s="52" t="s">
        <v>747</v>
      </c>
      <c r="D611" s="53" t="n">
        <v>0.1</v>
      </c>
      <c r="E611" s="53" t="s">
        <v>748</v>
      </c>
      <c r="F611" s="0" t="s">
        <v>1207</v>
      </c>
      <c r="G611" s="0" t="str">
        <f aca="false">LEFT(B611,2)</f>
        <v>09</v>
      </c>
      <c r="H611" s="0" t="str">
        <f aca="false">I611&amp;"_"&amp;G611&amp;"_"&amp;F611</f>
        <v>Skrubtudse_09_20180831_DL2018088_Frederiksvaerk_SktAnnaeGym_koersel1</v>
      </c>
      <c r="I611" s="61" t="str">
        <f aca="false">MID(RIGHT(B611,LEN(B611)-3),1,FIND("_",RIGHT(B611,LEN(B611)-3))-1)</f>
        <v>Skrubtudse</v>
      </c>
      <c r="J611" s="61" t="str">
        <f aca="false">TRIM(SUBSTITUTE(RIGHT(B611,FIND(I611,B611)+1),"_",""))</f>
        <v>NegK</v>
      </c>
      <c r="K611" s="0" t="str">
        <f aca="false">IFERROR(VALUE(SUBSTITUTE(E611,".",",")),E611)</f>
        <v>No Ct</v>
      </c>
      <c r="L611" s="61" t="str">
        <f aca="false">IF(J611="PosK",SUMIFS(K:K,J:J,"PosK",H:H,H611),"")</f>
        <v/>
      </c>
      <c r="M611" s="61" t="str">
        <f aca="false">IF(J611="PosK",SUMIFS(K:K,J:J,"NegK",H:H,H611),"")</f>
        <v/>
      </c>
      <c r="N611" s="61" t="str">
        <f aca="false">IF(J611="PosK",SUMIFS(K:K,J:J,"eDNA",H:H,H611),"")</f>
        <v/>
      </c>
    </row>
    <row r="612" customFormat="false" ht="14.25" hidden="false" customHeight="false" outlineLevel="0" collapsed="false">
      <c r="A612" s="0" t="s">
        <v>814</v>
      </c>
      <c r="B612" s="52" t="s">
        <v>970</v>
      </c>
      <c r="C612" s="52" t="s">
        <v>751</v>
      </c>
      <c r="D612" s="53" t="n">
        <v>0.1</v>
      </c>
      <c r="E612" s="53" t="s">
        <v>748</v>
      </c>
      <c r="F612" s="0" t="s">
        <v>1207</v>
      </c>
      <c r="G612" s="0" t="str">
        <f aca="false">LEFT(B612,2)</f>
        <v>09</v>
      </c>
      <c r="H612" s="0" t="str">
        <f aca="false">I612&amp;"_"&amp;G612&amp;"_"&amp;F612</f>
        <v>Skrubtudse_09_20180831_DL2018088_Frederiksvaerk_SktAnnaeGym_koersel1</v>
      </c>
      <c r="I612" s="61" t="str">
        <f aca="false">MID(RIGHT(B612,LEN(B612)-3),1,FIND("_",RIGHT(B612,LEN(B612)-3))-1)</f>
        <v>Skrubtudse</v>
      </c>
      <c r="J612" s="61" t="str">
        <f aca="false">TRIM(SUBSTITUTE(RIGHT(B612,FIND(I612,B612)+1),"_",""))</f>
        <v>eDNA</v>
      </c>
      <c r="K612" s="0" t="str">
        <f aca="false">IFERROR(VALUE(SUBSTITUTE(E612,".",",")),E612)</f>
        <v>No Ct</v>
      </c>
      <c r="L612" s="61" t="str">
        <f aca="false">IF(J612="PosK",SUMIFS(K:K,J:J,"PosK",H:H,H612),"")</f>
        <v/>
      </c>
      <c r="M612" s="61" t="str">
        <f aca="false">IF(J612="PosK",SUMIFS(K:K,J:J,"NegK",H:H,H612),"")</f>
        <v/>
      </c>
      <c r="N612" s="61" t="str">
        <f aca="false">IF(J612="PosK",SUMIFS(K:K,J:J,"eDNA",H:H,H612),"")</f>
        <v/>
      </c>
      <c r="Q612" s="62"/>
    </row>
    <row r="613" customFormat="false" ht="14.25" hidden="false" customHeight="false" outlineLevel="0" collapsed="false">
      <c r="A613" s="0" t="s">
        <v>816</v>
      </c>
      <c r="B613" s="52" t="s">
        <v>971</v>
      </c>
      <c r="C613" s="52" t="s">
        <v>751</v>
      </c>
      <c r="D613" s="53" t="n">
        <v>0.1</v>
      </c>
      <c r="E613" s="53" t="s">
        <v>748</v>
      </c>
      <c r="F613" s="0" t="s">
        <v>1207</v>
      </c>
      <c r="G613" s="0" t="str">
        <f aca="false">LEFT(B613,2)</f>
        <v>09</v>
      </c>
      <c r="H613" s="0" t="str">
        <f aca="false">I613&amp;"_"&amp;G613&amp;"_"&amp;F613</f>
        <v>Skrubtudse_09_20180831_DL2018088_Frederiksvaerk_SktAnnaeGym_koersel1</v>
      </c>
      <c r="I613" s="61" t="str">
        <f aca="false">MID(RIGHT(B613,LEN(B613)-3),1,FIND("_",RIGHT(B613,LEN(B613)-3))-1)</f>
        <v>Skrubtudse</v>
      </c>
      <c r="J613" s="61" t="str">
        <f aca="false">TRIM(SUBSTITUTE(RIGHT(B613,FIND(I613,B613)+1),"_",""))</f>
        <v>eDNA</v>
      </c>
      <c r="K613" s="0" t="str">
        <f aca="false">IFERROR(VALUE(SUBSTITUTE(E613,".",",")),E613)</f>
        <v>No Ct</v>
      </c>
      <c r="L613" s="61" t="str">
        <f aca="false">IF(J613="PosK",SUMIFS(K:K,J:J,"PosK",H:H,H613),"")</f>
        <v/>
      </c>
      <c r="M613" s="61" t="str">
        <f aca="false">IF(J613="PosK",SUMIFS(K:K,J:J,"NegK",H:H,H613),"")</f>
        <v/>
      </c>
      <c r="N613" s="61" t="str">
        <f aca="false">IF(J613="PosK",SUMIFS(K:K,J:J,"eDNA",H:H,H613),"")</f>
        <v/>
      </c>
      <c r="P613" s="62"/>
      <c r="T613" s="63"/>
      <c r="W613" s="64"/>
    </row>
    <row r="614" customFormat="false" ht="14.25" hidden="false" customHeight="false" outlineLevel="0" collapsed="false">
      <c r="A614" s="0" t="s">
        <v>818</v>
      </c>
      <c r="B614" s="52" t="s">
        <v>972</v>
      </c>
      <c r="C614" s="52" t="s">
        <v>743</v>
      </c>
      <c r="D614" s="53" t="n">
        <v>0.1</v>
      </c>
      <c r="E614" s="53" t="n">
        <v>21.88</v>
      </c>
      <c r="F614" s="0" t="s">
        <v>1207</v>
      </c>
      <c r="G614" s="0" t="str">
        <f aca="false">LEFT(B614,2)</f>
        <v>10</v>
      </c>
      <c r="H614" s="0" t="str">
        <f aca="false">I614&amp;"_"&amp;G614&amp;"_"&amp;F614</f>
        <v>Skrubtudse_10_20180831_DL2018088_Frederiksvaerk_SktAnnaeGym_koersel1</v>
      </c>
      <c r="I614" s="61" t="str">
        <f aca="false">MID(RIGHT(B614,LEN(B614)-3),1,FIND("_",RIGHT(B614,LEN(B614)-3))-1)</f>
        <v>Skrubtudse</v>
      </c>
      <c r="J614" s="61" t="str">
        <f aca="false">TRIM(SUBSTITUTE(RIGHT(B614,FIND(I614,B614)+1),"_",""))</f>
        <v>PosK</v>
      </c>
      <c r="K614" s="0" t="n">
        <f aca="false">IFERROR(VALUE(SUBSTITUTE(E614,".",",")),E614)</f>
        <v>21.88</v>
      </c>
      <c r="L614" s="61" t="n">
        <f aca="false">IF(J614="PosK",SUMIFS(K:K,J:J,"PosK",H:H,H614),"")</f>
        <v>21.88</v>
      </c>
      <c r="M614" s="61" t="n">
        <f aca="false">IF(J614="PosK",SUMIFS(K:K,J:J,"NegK",H:H,H614),"")</f>
        <v>0</v>
      </c>
      <c r="N614" s="61" t="n">
        <f aca="false">IF(J614="PosK",SUMIFS(K:K,J:J,"eDNA",H:H,H614),"")</f>
        <v>38.96</v>
      </c>
      <c r="P614" s="62" t="n">
        <f aca="false">IF(K616="No Ct",0,K616)</f>
        <v>38.96</v>
      </c>
      <c r="Q614" s="62" t="n">
        <f aca="false">IF(K617="No Ct",0,K617)</f>
        <v>0</v>
      </c>
      <c r="R614" s="0" t="str">
        <f aca="false">IF(AND(L614&gt;0,M614=0),"Valid","Invalid")</f>
        <v>Valid</v>
      </c>
      <c r="S614" s="0" t="str">
        <f aca="false">IF(OR(P614&gt;1,Q614&gt;1),"Present","Absent")</f>
        <v>Present</v>
      </c>
      <c r="T614" s="63" t="str">
        <f aca="false">IF(OR(AND(P614&gt;1,P614&lt;41),AND(Q614&gt;1,Q614&lt;41)),"Ct&lt;41","Ct&gt;41")</f>
        <v>Ct&lt;41</v>
      </c>
      <c r="U614" s="0" t="str">
        <f aca="false">I614</f>
        <v>Skrubtudse</v>
      </c>
      <c r="V614" s="0" t="str">
        <f aca="false">MID(F614,10,9)</f>
        <v>DL2018088</v>
      </c>
      <c r="W614" s="64" t="str">
        <f aca="false">V614&amp;"_"&amp;U614&amp;"_"&amp;R614&amp;"_"&amp;S614&amp;"_"&amp;T614</f>
        <v>DL2018088_Skrubtudse_Valid_Present_Ct&lt;41</v>
      </c>
    </row>
    <row r="615" customFormat="false" ht="14.25" hidden="false" customHeight="false" outlineLevel="0" collapsed="false">
      <c r="A615" s="0" t="s">
        <v>820</v>
      </c>
      <c r="B615" s="52" t="s">
        <v>973</v>
      </c>
      <c r="C615" s="52" t="s">
        <v>747</v>
      </c>
      <c r="D615" s="53" t="n">
        <v>0.1</v>
      </c>
      <c r="E615" s="53" t="s">
        <v>748</v>
      </c>
      <c r="F615" s="0" t="s">
        <v>1207</v>
      </c>
      <c r="G615" s="0" t="str">
        <f aca="false">LEFT(B615,2)</f>
        <v>10</v>
      </c>
      <c r="H615" s="0" t="str">
        <f aca="false">I615&amp;"_"&amp;G615&amp;"_"&amp;F615</f>
        <v>Skrubtudse_10_20180831_DL2018088_Frederiksvaerk_SktAnnaeGym_koersel1</v>
      </c>
      <c r="I615" s="61" t="str">
        <f aca="false">MID(RIGHT(B615,LEN(B615)-3),1,FIND("_",RIGHT(B615,LEN(B615)-3))-1)</f>
        <v>Skrubtudse</v>
      </c>
      <c r="J615" s="61" t="str">
        <f aca="false">TRIM(SUBSTITUTE(RIGHT(B615,FIND(I615,B615)+1),"_",""))</f>
        <v>NegK</v>
      </c>
      <c r="K615" s="0" t="str">
        <f aca="false">IFERROR(VALUE(SUBSTITUTE(E615,".",",")),E615)</f>
        <v>No Ct</v>
      </c>
      <c r="L615" s="61" t="str">
        <f aca="false">IF(J615="PosK",SUMIFS(K:K,J:J,"PosK",H:H,H615),"")</f>
        <v/>
      </c>
      <c r="M615" s="61" t="str">
        <f aca="false">IF(J615="PosK",SUMIFS(K:K,J:J,"NegK",H:H,H615),"")</f>
        <v/>
      </c>
      <c r="N615" s="61" t="str">
        <f aca="false">IF(J615="PosK",SUMIFS(K:K,J:J,"eDNA",H:H,H615),"")</f>
        <v/>
      </c>
    </row>
    <row r="616" customFormat="false" ht="14.25" hidden="false" customHeight="false" outlineLevel="0" collapsed="false">
      <c r="A616" s="0" t="s">
        <v>822</v>
      </c>
      <c r="B616" s="52" t="s">
        <v>974</v>
      </c>
      <c r="C616" s="52" t="s">
        <v>751</v>
      </c>
      <c r="D616" s="53" t="n">
        <v>0.1</v>
      </c>
      <c r="E616" s="53" t="n">
        <v>38.96</v>
      </c>
      <c r="F616" s="0" t="s">
        <v>1207</v>
      </c>
      <c r="G616" s="0" t="str">
        <f aca="false">LEFT(B616,2)</f>
        <v>10</v>
      </c>
      <c r="H616" s="0" t="str">
        <f aca="false">I616&amp;"_"&amp;G616&amp;"_"&amp;F616</f>
        <v>Skrubtudse_10_20180831_DL2018088_Frederiksvaerk_SktAnnaeGym_koersel1</v>
      </c>
      <c r="I616" s="61" t="str">
        <f aca="false">MID(RIGHT(B616,LEN(B616)-3),1,FIND("_",RIGHT(B616,LEN(B616)-3))-1)</f>
        <v>Skrubtudse</v>
      </c>
      <c r="J616" s="61" t="str">
        <f aca="false">TRIM(SUBSTITUTE(RIGHT(B616,FIND(I616,B616)+1),"_",""))</f>
        <v>eDNA</v>
      </c>
      <c r="K616" s="0" t="n">
        <f aca="false">IFERROR(VALUE(SUBSTITUTE(E616,".",",")),E616)</f>
        <v>38.96</v>
      </c>
      <c r="L616" s="61" t="str">
        <f aca="false">IF(J616="PosK",SUMIFS(K:K,J:J,"PosK",H:H,H616),"")</f>
        <v/>
      </c>
      <c r="M616" s="61" t="str">
        <f aca="false">IF(J616="PosK",SUMIFS(K:K,J:J,"NegK",H:H,H616),"")</f>
        <v/>
      </c>
      <c r="N616" s="61" t="str">
        <f aca="false">IF(J616="PosK",SUMIFS(K:K,J:J,"eDNA",H:H,H616),"")</f>
        <v/>
      </c>
      <c r="Q616" s="62"/>
    </row>
    <row r="617" customFormat="false" ht="14.25" hidden="false" customHeight="false" outlineLevel="0" collapsed="false">
      <c r="A617" s="0" t="s">
        <v>824</v>
      </c>
      <c r="B617" s="52" t="s">
        <v>975</v>
      </c>
      <c r="C617" s="52" t="s">
        <v>751</v>
      </c>
      <c r="D617" s="53" t="n">
        <v>0.1</v>
      </c>
      <c r="E617" s="53" t="s">
        <v>748</v>
      </c>
      <c r="F617" s="0" t="s">
        <v>1207</v>
      </c>
      <c r="G617" s="0" t="str">
        <f aca="false">LEFT(B617,2)</f>
        <v>10</v>
      </c>
      <c r="H617" s="0" t="str">
        <f aca="false">I617&amp;"_"&amp;G617&amp;"_"&amp;F617</f>
        <v>Skrubtudse_10_20180831_DL2018088_Frederiksvaerk_SktAnnaeGym_koersel1</v>
      </c>
      <c r="I617" s="61" t="str">
        <f aca="false">MID(RIGHT(B617,LEN(B617)-3),1,FIND("_",RIGHT(B617,LEN(B617)-3))-1)</f>
        <v>Skrubtudse</v>
      </c>
      <c r="J617" s="61" t="str">
        <f aca="false">TRIM(SUBSTITUTE(RIGHT(B617,FIND(I617,B617)+1),"_",""))</f>
        <v>eDNA</v>
      </c>
      <c r="K617" s="0" t="str">
        <f aca="false">IFERROR(VALUE(SUBSTITUTE(E617,".",",")),E617)</f>
        <v>No Ct</v>
      </c>
      <c r="L617" s="61" t="str">
        <f aca="false">IF(J617="PosK",SUMIFS(K:K,J:J,"PosK",H:H,H617),"")</f>
        <v/>
      </c>
      <c r="M617" s="61" t="str">
        <f aca="false">IF(J617="PosK",SUMIFS(K:K,J:J,"NegK",H:H,H617),"")</f>
        <v/>
      </c>
      <c r="N617" s="61" t="str">
        <f aca="false">IF(J617="PosK",SUMIFS(K:K,J:J,"eDNA",H:H,H617),"")</f>
        <v/>
      </c>
      <c r="P617" s="62"/>
      <c r="T617" s="63"/>
      <c r="W617" s="64"/>
    </row>
    <row r="618" customFormat="false" ht="14.25" hidden="false" customHeight="false" outlineLevel="0" collapsed="false">
      <c r="A618" s="0" t="s">
        <v>826</v>
      </c>
      <c r="B618" s="52" t="s">
        <v>976</v>
      </c>
      <c r="C618" s="52" t="s">
        <v>743</v>
      </c>
      <c r="D618" s="53" t="n">
        <v>0.1</v>
      </c>
      <c r="E618" s="53" t="n">
        <v>24.58</v>
      </c>
      <c r="F618" s="0" t="s">
        <v>1207</v>
      </c>
      <c r="G618" s="0" t="str">
        <f aca="false">LEFT(B618,2)</f>
        <v>11</v>
      </c>
      <c r="H618" s="0" t="str">
        <f aca="false">I618&amp;"_"&amp;G618&amp;"_"&amp;F618</f>
        <v>Bjergsalamander_11_20180831_DL2018088_Frederiksvaerk_SktAnnaeGym_koersel1</v>
      </c>
      <c r="I618" s="61" t="str">
        <f aca="false">MID(RIGHT(B618,LEN(B618)-3),1,FIND("_",RIGHT(B618,LEN(B618)-3))-1)</f>
        <v>Bjergsalamander</v>
      </c>
      <c r="J618" s="61" t="str">
        <f aca="false">TRIM(SUBSTITUTE(RIGHT(B618,FIND(I618,B618)+1),"_",""))</f>
        <v>PosK</v>
      </c>
      <c r="K618" s="0" t="n">
        <f aca="false">IFERROR(VALUE(SUBSTITUTE(E618,".",",")),E618)</f>
        <v>24.58</v>
      </c>
      <c r="L618" s="61" t="n">
        <f aca="false">IF(J618="PosK",SUMIFS(K:K,J:J,"PosK",H:H,H618),"")</f>
        <v>24.58</v>
      </c>
      <c r="M618" s="61" t="n">
        <f aca="false">IF(J618="PosK",SUMIFS(K:K,J:J,"NegK",H:H,H618),"")</f>
        <v>0</v>
      </c>
      <c r="N618" s="61" t="n">
        <f aca="false">IF(J618="PosK",SUMIFS(K:K,J:J,"eDNA",H:H,H618),"")</f>
        <v>0</v>
      </c>
      <c r="P618" s="62" t="n">
        <f aca="false">IF(K620="No Ct",0,K620)</f>
        <v>0</v>
      </c>
      <c r="Q618" s="62" t="n">
        <f aca="false">IF(K621="No Ct",0,K621)</f>
        <v>0</v>
      </c>
      <c r="R618" s="0" t="str">
        <f aca="false">IF(AND(L618&gt;0,M618=0),"Valid","Invalid")</f>
        <v>Valid</v>
      </c>
      <c r="S618" s="0" t="str">
        <f aca="false">IF(OR(P618&gt;1,Q618&gt;1),"Present","Absent")</f>
        <v>Absent</v>
      </c>
      <c r="T618" s="63" t="str">
        <f aca="false">IF(OR(AND(P618&gt;1,P618&lt;41),AND(Q618&gt;1,Q618&lt;41)),"Ct&lt;41","Ct&gt;41")</f>
        <v>Ct&gt;41</v>
      </c>
      <c r="U618" s="0" t="str">
        <f aca="false">I618</f>
        <v>Bjergsalamander</v>
      </c>
      <c r="V618" s="0" t="str">
        <f aca="false">MID(F618,10,9)</f>
        <v>DL2018088</v>
      </c>
      <c r="W618" s="64" t="str">
        <f aca="false">V618&amp;"_"&amp;U618&amp;"_"&amp;R618&amp;"_"&amp;S618&amp;"_"&amp;T618</f>
        <v>DL2018088_Bjergsalamander_Valid_Absent_Ct&gt;41</v>
      </c>
    </row>
    <row r="619" customFormat="false" ht="14.25" hidden="false" customHeight="false" outlineLevel="0" collapsed="false">
      <c r="A619" s="0" t="s">
        <v>828</v>
      </c>
      <c r="B619" s="52" t="s">
        <v>977</v>
      </c>
      <c r="C619" s="52" t="s">
        <v>747</v>
      </c>
      <c r="D619" s="53" t="n">
        <v>0.1</v>
      </c>
      <c r="E619" s="53" t="s">
        <v>748</v>
      </c>
      <c r="F619" s="0" t="s">
        <v>1207</v>
      </c>
      <c r="G619" s="0" t="str">
        <f aca="false">LEFT(B619,2)</f>
        <v>11</v>
      </c>
      <c r="H619" s="0" t="str">
        <f aca="false">I619&amp;"_"&amp;G619&amp;"_"&amp;F619</f>
        <v>Bjergsalamander_11_20180831_DL2018088_Frederiksvaerk_SktAnnaeGym_koersel1</v>
      </c>
      <c r="I619" s="61" t="str">
        <f aca="false">MID(RIGHT(B619,LEN(B619)-3),1,FIND("_",RIGHT(B619,LEN(B619)-3))-1)</f>
        <v>Bjergsalamander</v>
      </c>
      <c r="J619" s="61" t="str">
        <f aca="false">TRIM(SUBSTITUTE(RIGHT(B619,FIND(I619,B619)+1),"_",""))</f>
        <v>NegK</v>
      </c>
      <c r="K619" s="0" t="str">
        <f aca="false">IFERROR(VALUE(SUBSTITUTE(E619,".",",")),E619)</f>
        <v>No Ct</v>
      </c>
      <c r="L619" s="61" t="str">
        <f aca="false">IF(J619="PosK",SUMIFS(K:K,J:J,"PosK",H:H,H619),"")</f>
        <v/>
      </c>
      <c r="M619" s="61" t="str">
        <f aca="false">IF(J619="PosK",SUMIFS(K:K,J:J,"NegK",H:H,H619),"")</f>
        <v/>
      </c>
      <c r="N619" s="61" t="str">
        <f aca="false">IF(J619="PosK",SUMIFS(K:K,J:J,"eDNA",H:H,H619),"")</f>
        <v/>
      </c>
    </row>
    <row r="620" customFormat="false" ht="14.25" hidden="false" customHeight="false" outlineLevel="0" collapsed="false">
      <c r="A620" s="0" t="s">
        <v>830</v>
      </c>
      <c r="B620" s="52" t="s">
        <v>978</v>
      </c>
      <c r="C620" s="52" t="s">
        <v>751</v>
      </c>
      <c r="D620" s="53" t="n">
        <v>0.1</v>
      </c>
      <c r="E620" s="53" t="s">
        <v>748</v>
      </c>
      <c r="F620" s="0" t="s">
        <v>1207</v>
      </c>
      <c r="G620" s="0" t="str">
        <f aca="false">LEFT(B620,2)</f>
        <v>11</v>
      </c>
      <c r="H620" s="0" t="str">
        <f aca="false">I620&amp;"_"&amp;G620&amp;"_"&amp;F620</f>
        <v>Bjergsalamander_11_20180831_DL2018088_Frederiksvaerk_SktAnnaeGym_koersel1</v>
      </c>
      <c r="I620" s="61" t="str">
        <f aca="false">MID(RIGHT(B620,LEN(B620)-3),1,FIND("_",RIGHT(B620,LEN(B620)-3))-1)</f>
        <v>Bjergsalamander</v>
      </c>
      <c r="J620" s="61" t="str">
        <f aca="false">TRIM(SUBSTITUTE(RIGHT(B620,FIND(I620,B620)+1),"_",""))</f>
        <v>eDNA</v>
      </c>
      <c r="K620" s="0" t="str">
        <f aca="false">IFERROR(VALUE(SUBSTITUTE(E620,".",",")),E620)</f>
        <v>No Ct</v>
      </c>
      <c r="L620" s="61" t="str">
        <f aca="false">IF(J620="PosK",SUMIFS(K:K,J:J,"PosK",H:H,H620),"")</f>
        <v/>
      </c>
      <c r="M620" s="61" t="str">
        <f aca="false">IF(J620="PosK",SUMIFS(K:K,J:J,"NegK",H:H,H620),"")</f>
        <v/>
      </c>
      <c r="N620" s="61" t="str">
        <f aca="false">IF(J620="PosK",SUMIFS(K:K,J:J,"eDNA",H:H,H620),"")</f>
        <v/>
      </c>
      <c r="Q620" s="62"/>
    </row>
    <row r="621" customFormat="false" ht="14.25" hidden="false" customHeight="false" outlineLevel="0" collapsed="false">
      <c r="A621" s="0" t="s">
        <v>832</v>
      </c>
      <c r="B621" s="52" t="s">
        <v>979</v>
      </c>
      <c r="C621" s="52" t="s">
        <v>751</v>
      </c>
      <c r="D621" s="53" t="n">
        <v>0.1</v>
      </c>
      <c r="E621" s="53" t="s">
        <v>748</v>
      </c>
      <c r="F621" s="0" t="s">
        <v>1207</v>
      </c>
      <c r="G621" s="0" t="str">
        <f aca="false">LEFT(B621,2)</f>
        <v>11</v>
      </c>
      <c r="H621" s="0" t="str">
        <f aca="false">I621&amp;"_"&amp;G621&amp;"_"&amp;F621</f>
        <v>Bjergsalamander_11_20180831_DL2018088_Frederiksvaerk_SktAnnaeGym_koersel1</v>
      </c>
      <c r="I621" s="61" t="str">
        <f aca="false">MID(RIGHT(B621,LEN(B621)-3),1,FIND("_",RIGHT(B621,LEN(B621)-3))-1)</f>
        <v>Bjergsalamander</v>
      </c>
      <c r="J621" s="61" t="str">
        <f aca="false">TRIM(SUBSTITUTE(RIGHT(B621,FIND(I621,B621)+1),"_",""))</f>
        <v>eDNA</v>
      </c>
      <c r="K621" s="0" t="str">
        <f aca="false">IFERROR(VALUE(SUBSTITUTE(E621,".",",")),E621)</f>
        <v>No Ct</v>
      </c>
      <c r="L621" s="61" t="str">
        <f aca="false">IF(J621="PosK",SUMIFS(K:K,J:J,"PosK",H:H,H621),"")</f>
        <v/>
      </c>
      <c r="M621" s="61" t="str">
        <f aca="false">IF(J621="PosK",SUMIFS(K:K,J:J,"NegK",H:H,H621),"")</f>
        <v/>
      </c>
      <c r="N621" s="61" t="str">
        <f aca="false">IF(J621="PosK",SUMIFS(K:K,J:J,"eDNA",H:H,H621),"")</f>
        <v/>
      </c>
      <c r="P621" s="62"/>
      <c r="T621" s="63"/>
      <c r="W621" s="64"/>
    </row>
    <row r="622" customFormat="false" ht="14.25" hidden="false" customHeight="false" outlineLevel="0" collapsed="false">
      <c r="A622" s="0" t="s">
        <v>834</v>
      </c>
      <c r="B622" s="52" t="s">
        <v>980</v>
      </c>
      <c r="C622" s="52" t="s">
        <v>743</v>
      </c>
      <c r="D622" s="53" t="n">
        <v>0.1</v>
      </c>
      <c r="E622" s="53" t="n">
        <v>20.52</v>
      </c>
      <c r="F622" s="0" t="s">
        <v>1207</v>
      </c>
      <c r="G622" s="0" t="str">
        <f aca="false">LEFT(B622,2)</f>
        <v>12</v>
      </c>
      <c r="H622" s="0" t="str">
        <f aca="false">I622&amp;"_"&amp;G622&amp;"_"&amp;F622</f>
        <v>Latterfroe_12_20180831_DL2018088_Frederiksvaerk_SktAnnaeGym_koersel1</v>
      </c>
      <c r="I622" s="61" t="str">
        <f aca="false">MID(RIGHT(B622,LEN(B622)-3),1,FIND("_",RIGHT(B622,LEN(B622)-3))-1)</f>
        <v>Latterfroe</v>
      </c>
      <c r="J622" s="61" t="str">
        <f aca="false">TRIM(SUBSTITUTE(RIGHT(B622,FIND(I622,B622)+1),"_",""))</f>
        <v>PosK</v>
      </c>
      <c r="K622" s="0" t="n">
        <f aca="false">IFERROR(VALUE(SUBSTITUTE(E622,".",",")),E622)</f>
        <v>20.52</v>
      </c>
      <c r="L622" s="61" t="n">
        <f aca="false">IF(J622="PosK",SUMIFS(K:K,J:J,"PosK",H:H,H622),"")</f>
        <v>20.52</v>
      </c>
      <c r="M622" s="61" t="n">
        <f aca="false">IF(J622="PosK",SUMIFS(K:K,J:J,"NegK",H:H,H622),"")</f>
        <v>0</v>
      </c>
      <c r="N622" s="61" t="n">
        <f aca="false">IF(J622="PosK",SUMIFS(K:K,J:J,"eDNA",H:H,H622),"")</f>
        <v>0</v>
      </c>
      <c r="P622" s="62" t="n">
        <f aca="false">IF(K624="No Ct",0,K624)</f>
        <v>0</v>
      </c>
      <c r="Q622" s="62" t="n">
        <f aca="false">IF(K625="No Ct",0,K625)</f>
        <v>0</v>
      </c>
      <c r="R622" s="0" t="str">
        <f aca="false">IF(AND(L622&gt;0,M622=0),"Valid","Invalid")</f>
        <v>Valid</v>
      </c>
      <c r="S622" s="0" t="str">
        <f aca="false">IF(OR(P622&gt;1,Q622&gt;1),"Present","Absent")</f>
        <v>Absent</v>
      </c>
      <c r="T622" s="63" t="str">
        <f aca="false">IF(OR(AND(P622&gt;1,P622&lt;41),AND(Q622&gt;1,Q622&lt;41)),"Ct&lt;41","Ct&gt;41")</f>
        <v>Ct&gt;41</v>
      </c>
      <c r="U622" s="0" t="str">
        <f aca="false">I622</f>
        <v>Latterfroe</v>
      </c>
      <c r="V622" s="0" t="str">
        <f aca="false">MID(F622,10,9)</f>
        <v>DL2018088</v>
      </c>
      <c r="W622" s="64" t="str">
        <f aca="false">V622&amp;"_"&amp;U622&amp;"_"&amp;R622&amp;"_"&amp;S622&amp;"_"&amp;T622</f>
        <v>DL2018088_Latterfroe_Valid_Absent_Ct&gt;41</v>
      </c>
    </row>
    <row r="623" customFormat="false" ht="14.25" hidden="false" customHeight="false" outlineLevel="0" collapsed="false">
      <c r="A623" s="0" t="s">
        <v>836</v>
      </c>
      <c r="B623" s="52" t="s">
        <v>981</v>
      </c>
      <c r="C623" s="52" t="s">
        <v>747</v>
      </c>
      <c r="D623" s="53" t="n">
        <v>0.1</v>
      </c>
      <c r="E623" s="53" t="s">
        <v>748</v>
      </c>
      <c r="F623" s="0" t="s">
        <v>1207</v>
      </c>
      <c r="G623" s="0" t="str">
        <f aca="false">LEFT(B623,2)</f>
        <v>12</v>
      </c>
      <c r="H623" s="0" t="str">
        <f aca="false">I623&amp;"_"&amp;G623&amp;"_"&amp;F623</f>
        <v>Latterfroe_12_20180831_DL2018088_Frederiksvaerk_SktAnnaeGym_koersel1</v>
      </c>
      <c r="I623" s="61" t="str">
        <f aca="false">MID(RIGHT(B623,LEN(B623)-3),1,FIND("_",RIGHT(B623,LEN(B623)-3))-1)</f>
        <v>Latterfroe</v>
      </c>
      <c r="J623" s="61" t="str">
        <f aca="false">TRIM(SUBSTITUTE(RIGHT(B623,FIND(I623,B623)+1),"_",""))</f>
        <v>NegK</v>
      </c>
      <c r="K623" s="0" t="str">
        <f aca="false">IFERROR(VALUE(SUBSTITUTE(E623,".",",")),E623)</f>
        <v>No Ct</v>
      </c>
      <c r="L623" s="61" t="str">
        <f aca="false">IF(J623="PosK",SUMIFS(K:K,J:J,"PosK",H:H,H623),"")</f>
        <v/>
      </c>
      <c r="M623" s="61" t="str">
        <f aca="false">IF(J623="PosK",SUMIFS(K:K,J:J,"NegK",H:H,H623),"")</f>
        <v/>
      </c>
      <c r="N623" s="61" t="str">
        <f aca="false">IF(J623="PosK",SUMIFS(K:K,J:J,"eDNA",H:H,H623),"")</f>
        <v/>
      </c>
    </row>
    <row r="624" customFormat="false" ht="14.25" hidden="false" customHeight="false" outlineLevel="0" collapsed="false">
      <c r="A624" s="0" t="s">
        <v>838</v>
      </c>
      <c r="B624" s="52" t="s">
        <v>982</v>
      </c>
      <c r="C624" s="52" t="s">
        <v>751</v>
      </c>
      <c r="D624" s="53" t="n">
        <v>0.1</v>
      </c>
      <c r="E624" s="53" t="s">
        <v>748</v>
      </c>
      <c r="F624" s="0" t="s">
        <v>1207</v>
      </c>
      <c r="G624" s="0" t="str">
        <f aca="false">LEFT(B624,2)</f>
        <v>12</v>
      </c>
      <c r="H624" s="0" t="str">
        <f aca="false">I624&amp;"_"&amp;G624&amp;"_"&amp;F624</f>
        <v>Latterfroe_12_20180831_DL2018088_Frederiksvaerk_SktAnnaeGym_koersel1</v>
      </c>
      <c r="I624" s="61" t="str">
        <f aca="false">MID(RIGHT(B624,LEN(B624)-3),1,FIND("_",RIGHT(B624,LEN(B624)-3))-1)</f>
        <v>Latterfroe</v>
      </c>
      <c r="J624" s="61" t="str">
        <f aca="false">TRIM(SUBSTITUTE(RIGHT(B624,FIND(I624,B624)+1),"_",""))</f>
        <v>eDNA</v>
      </c>
      <c r="K624" s="0" t="str">
        <f aca="false">IFERROR(VALUE(SUBSTITUTE(E624,".",",")),E624)</f>
        <v>No Ct</v>
      </c>
      <c r="L624" s="61" t="str">
        <f aca="false">IF(J624="PosK",SUMIFS(K:K,J:J,"PosK",H:H,H624),"")</f>
        <v/>
      </c>
      <c r="M624" s="61" t="str">
        <f aca="false">IF(J624="PosK",SUMIFS(K:K,J:J,"NegK",H:H,H624),"")</f>
        <v/>
      </c>
      <c r="N624" s="61" t="str">
        <f aca="false">IF(J624="PosK",SUMIFS(K:K,J:J,"eDNA",H:H,H624),"")</f>
        <v/>
      </c>
      <c r="Q624" s="62"/>
    </row>
    <row r="625" customFormat="false" ht="14.25" hidden="false" customHeight="false" outlineLevel="0" collapsed="false">
      <c r="A625" s="0" t="s">
        <v>840</v>
      </c>
      <c r="B625" s="52" t="s">
        <v>983</v>
      </c>
      <c r="C625" s="52" t="s">
        <v>751</v>
      </c>
      <c r="D625" s="53" t="n">
        <v>0.1</v>
      </c>
      <c r="E625" s="53" t="s">
        <v>748</v>
      </c>
      <c r="F625" s="0" t="s">
        <v>1207</v>
      </c>
      <c r="G625" s="0" t="str">
        <f aca="false">LEFT(B625,2)</f>
        <v>12</v>
      </c>
      <c r="H625" s="0" t="str">
        <f aca="false">I625&amp;"_"&amp;G625&amp;"_"&amp;F625</f>
        <v>Latterfroe_12_20180831_DL2018088_Frederiksvaerk_SktAnnaeGym_koersel1</v>
      </c>
      <c r="I625" s="61" t="str">
        <f aca="false">MID(RIGHT(B625,LEN(B625)-3),1,FIND("_",RIGHT(B625,LEN(B625)-3))-1)</f>
        <v>Latterfroe</v>
      </c>
      <c r="J625" s="61" t="str">
        <f aca="false">TRIM(SUBSTITUTE(RIGHT(B625,FIND(I625,B625)+1),"_",""))</f>
        <v>eDNA</v>
      </c>
      <c r="K625" s="0" t="str">
        <f aca="false">IFERROR(VALUE(SUBSTITUTE(E625,".",",")),E625)</f>
        <v>No Ct</v>
      </c>
      <c r="L625" s="61" t="str">
        <f aca="false">IF(J625="PosK",SUMIFS(K:K,J:J,"PosK",H:H,H625),"")</f>
        <v/>
      </c>
      <c r="M625" s="61" t="str">
        <f aca="false">IF(J625="PosK",SUMIFS(K:K,J:J,"NegK",H:H,H625),"")</f>
        <v/>
      </c>
      <c r="N625" s="61" t="str">
        <f aca="false">IF(J625="PosK",SUMIFS(K:K,J:J,"eDNA",H:H,H625),"")</f>
        <v/>
      </c>
      <c r="P625" s="62"/>
      <c r="T625" s="63"/>
      <c r="W625" s="64"/>
    </row>
    <row r="626" customFormat="false" ht="14.25" hidden="false" customHeight="false" outlineLevel="0" collapsed="false">
      <c r="A626" s="0" t="s">
        <v>842</v>
      </c>
      <c r="B626" s="52" t="s">
        <v>984</v>
      </c>
      <c r="C626" s="52" t="s">
        <v>743</v>
      </c>
      <c r="D626" s="53" t="n">
        <v>0.1</v>
      </c>
      <c r="E626" s="53" t="s">
        <v>748</v>
      </c>
      <c r="F626" s="0" t="s">
        <v>1207</v>
      </c>
      <c r="G626" s="0" t="str">
        <f aca="false">LEFT(B626,2)</f>
        <v>13</v>
      </c>
      <c r="H626" s="0" t="str">
        <f aca="false">I626&amp;"_"&amp;G626&amp;"_"&amp;F626</f>
        <v>Spidssnudetfroe_13_20180831_DL2018088_Frederiksvaerk_SktAnnaeGym_koersel1</v>
      </c>
      <c r="I626" s="61" t="str">
        <f aca="false">MID(RIGHT(B626,LEN(B626)-3),1,FIND("_",RIGHT(B626,LEN(B626)-3))-1)</f>
        <v>Spidssnudetfroe</v>
      </c>
      <c r="J626" s="61" t="str">
        <f aca="false">TRIM(SUBSTITUTE(RIGHT(B626,FIND(I626,B626)+1),"_",""))</f>
        <v>PosK</v>
      </c>
      <c r="K626" s="0" t="str">
        <f aca="false">IFERROR(VALUE(SUBSTITUTE(E626,".",",")),E626)</f>
        <v>No Ct</v>
      </c>
      <c r="L626" s="61" t="n">
        <f aca="false">IF(J626="PosK",SUMIFS(K:K,J:J,"PosK",H:H,H626),"")</f>
        <v>0</v>
      </c>
      <c r="M626" s="61" t="n">
        <f aca="false">IF(J626="PosK",SUMIFS(K:K,J:J,"NegK",H:H,H626),"")</f>
        <v>0</v>
      </c>
      <c r="N626" s="61" t="n">
        <f aca="false">IF(J626="PosK",SUMIFS(K:K,J:J,"eDNA",H:H,H626),"")</f>
        <v>0</v>
      </c>
      <c r="P626" s="62" t="n">
        <f aca="false">IF(K628="No Ct",0,K628)</f>
        <v>0</v>
      </c>
      <c r="Q626" s="62" t="n">
        <f aca="false">IF(K629="No Ct",0,K629)</f>
        <v>0</v>
      </c>
      <c r="R626" s="0" t="str">
        <f aca="false">IF(AND(L626&gt;0,M626=0),"Valid","Invalid")</f>
        <v>Invalid</v>
      </c>
      <c r="S626" s="0" t="str">
        <f aca="false">IF(OR(P626&gt;1,Q626&gt;1),"Present","Absent")</f>
        <v>Absent</v>
      </c>
      <c r="T626" s="63" t="str">
        <f aca="false">IF(OR(AND(P626&gt;1,P626&lt;41),AND(Q626&gt;1,Q626&lt;41)),"Ct&lt;41","Ct&gt;41")</f>
        <v>Ct&gt;41</v>
      </c>
      <c r="U626" s="0" t="str">
        <f aca="false">I626</f>
        <v>Spidssnudetfroe</v>
      </c>
      <c r="V626" s="0" t="str">
        <f aca="false">MID(F626,10,9)</f>
        <v>DL2018088</v>
      </c>
      <c r="W626" s="64" t="str">
        <f aca="false">V626&amp;"_"&amp;U626&amp;"_"&amp;R626&amp;"_"&amp;S626&amp;"_"&amp;T626</f>
        <v>DL2018088_Spidssnudetfroe_Invalid_Absent_Ct&gt;41</v>
      </c>
    </row>
    <row r="627" customFormat="false" ht="14.25" hidden="false" customHeight="false" outlineLevel="0" collapsed="false">
      <c r="A627" s="0" t="s">
        <v>844</v>
      </c>
      <c r="B627" s="52" t="s">
        <v>985</v>
      </c>
      <c r="C627" s="52" t="s">
        <v>747</v>
      </c>
      <c r="D627" s="53" t="n">
        <v>0.1</v>
      </c>
      <c r="E627" s="53" t="s">
        <v>748</v>
      </c>
      <c r="F627" s="0" t="s">
        <v>1207</v>
      </c>
      <c r="G627" s="0" t="str">
        <f aca="false">LEFT(B627,2)</f>
        <v>13</v>
      </c>
      <c r="H627" s="0" t="str">
        <f aca="false">I627&amp;"_"&amp;G627&amp;"_"&amp;F627</f>
        <v>Spidssnudetfroe_13_20180831_DL2018088_Frederiksvaerk_SktAnnaeGym_koersel1</v>
      </c>
      <c r="I627" s="61" t="str">
        <f aca="false">MID(RIGHT(B627,LEN(B627)-3),1,FIND("_",RIGHT(B627,LEN(B627)-3))-1)</f>
        <v>Spidssnudetfroe</v>
      </c>
      <c r="J627" s="61" t="str">
        <f aca="false">TRIM(SUBSTITUTE(RIGHT(B627,FIND(I627,B627)+1),"_",""))</f>
        <v>NegK</v>
      </c>
      <c r="K627" s="0" t="str">
        <f aca="false">IFERROR(VALUE(SUBSTITUTE(E627,".",",")),E627)</f>
        <v>No Ct</v>
      </c>
      <c r="L627" s="61" t="str">
        <f aca="false">IF(J627="PosK",SUMIFS(K:K,J:J,"PosK",H:H,H627),"")</f>
        <v/>
      </c>
      <c r="M627" s="61" t="str">
        <f aca="false">IF(J627="PosK",SUMIFS(K:K,J:J,"NegK",H:H,H627),"")</f>
        <v/>
      </c>
      <c r="N627" s="61" t="str">
        <f aca="false">IF(J627="PosK",SUMIFS(K:K,J:J,"eDNA",H:H,H627),"")</f>
        <v/>
      </c>
    </row>
    <row r="628" customFormat="false" ht="14.25" hidden="false" customHeight="false" outlineLevel="0" collapsed="false">
      <c r="A628" s="0" t="s">
        <v>846</v>
      </c>
      <c r="B628" s="52" t="s">
        <v>986</v>
      </c>
      <c r="C628" s="52" t="s">
        <v>751</v>
      </c>
      <c r="D628" s="53" t="n">
        <v>0.1</v>
      </c>
      <c r="E628" s="53" t="s">
        <v>748</v>
      </c>
      <c r="F628" s="0" t="s">
        <v>1207</v>
      </c>
      <c r="G628" s="0" t="str">
        <f aca="false">LEFT(B628,2)</f>
        <v>13</v>
      </c>
      <c r="H628" s="0" t="str">
        <f aca="false">I628&amp;"_"&amp;G628&amp;"_"&amp;F628</f>
        <v>Spidssnudetfroe_13_20180831_DL2018088_Frederiksvaerk_SktAnnaeGym_koersel1</v>
      </c>
      <c r="I628" s="61" t="str">
        <f aca="false">MID(RIGHT(B628,LEN(B628)-3),1,FIND("_",RIGHT(B628,LEN(B628)-3))-1)</f>
        <v>Spidssnudetfroe</v>
      </c>
      <c r="J628" s="61" t="str">
        <f aca="false">TRIM(SUBSTITUTE(RIGHT(B628,FIND(I628,B628)+1),"_",""))</f>
        <v>eDNA</v>
      </c>
      <c r="K628" s="0" t="str">
        <f aca="false">IFERROR(VALUE(SUBSTITUTE(E628,".",",")),E628)</f>
        <v>No Ct</v>
      </c>
      <c r="L628" s="61" t="str">
        <f aca="false">IF(J628="PosK",SUMIFS(K:K,J:J,"PosK",H:H,H628),"")</f>
        <v/>
      </c>
      <c r="M628" s="61" t="str">
        <f aca="false">IF(J628="PosK",SUMIFS(K:K,J:J,"NegK",H:H,H628),"")</f>
        <v/>
      </c>
      <c r="N628" s="61" t="str">
        <f aca="false">IF(J628="PosK",SUMIFS(K:K,J:J,"eDNA",H:H,H628),"")</f>
        <v/>
      </c>
      <c r="Q628" s="62"/>
    </row>
    <row r="629" customFormat="false" ht="14.25" hidden="false" customHeight="false" outlineLevel="0" collapsed="false">
      <c r="A629" s="0" t="s">
        <v>848</v>
      </c>
      <c r="B629" s="52" t="s">
        <v>986</v>
      </c>
      <c r="C629" s="52" t="s">
        <v>751</v>
      </c>
      <c r="D629" s="53" t="n">
        <v>0.1</v>
      </c>
      <c r="E629" s="53" t="s">
        <v>748</v>
      </c>
      <c r="F629" s="0" t="s">
        <v>1207</v>
      </c>
      <c r="G629" s="0" t="str">
        <f aca="false">LEFT(B629,2)</f>
        <v>13</v>
      </c>
      <c r="H629" s="0" t="str">
        <f aca="false">I629&amp;"_"&amp;G629&amp;"_"&amp;F629</f>
        <v>Spidssnudetfroe_13_20180831_DL2018088_Frederiksvaerk_SktAnnaeGym_koersel1</v>
      </c>
      <c r="I629" s="61" t="str">
        <f aca="false">MID(RIGHT(B629,LEN(B629)-3),1,FIND("_",RIGHT(B629,LEN(B629)-3))-1)</f>
        <v>Spidssnudetfroe</v>
      </c>
      <c r="J629" s="61" t="str">
        <f aca="false">TRIM(SUBSTITUTE(RIGHT(B629,FIND(I629,B629)+1),"_",""))</f>
        <v>eDNA</v>
      </c>
      <c r="K629" s="0" t="str">
        <f aca="false">IFERROR(VALUE(SUBSTITUTE(E629,".",",")),E629)</f>
        <v>No Ct</v>
      </c>
      <c r="L629" s="61" t="str">
        <f aca="false">IF(J629="PosK",SUMIFS(K:K,J:J,"PosK",H:H,H629),"")</f>
        <v/>
      </c>
      <c r="M629" s="61" t="str">
        <f aca="false">IF(J629="PosK",SUMIFS(K:K,J:J,"NegK",H:H,H629),"")</f>
        <v/>
      </c>
      <c r="N629" s="61" t="str">
        <f aca="false">IF(J629="PosK",SUMIFS(K:K,J:J,"eDNA",H:H,H629),"")</f>
        <v/>
      </c>
      <c r="P629" s="62"/>
      <c r="T629" s="63"/>
      <c r="W629" s="64"/>
    </row>
    <row r="630" customFormat="false" ht="14.25" hidden="false" customHeight="false" outlineLevel="0" collapsed="false">
      <c r="A630" s="0" t="s">
        <v>849</v>
      </c>
      <c r="B630" s="52" t="s">
        <v>987</v>
      </c>
      <c r="C630" s="52" t="s">
        <v>743</v>
      </c>
      <c r="D630" s="53" t="n">
        <v>0.1</v>
      </c>
      <c r="E630" s="53" t="n">
        <v>28.37</v>
      </c>
      <c r="F630" s="0" t="s">
        <v>1207</v>
      </c>
      <c r="G630" s="0" t="str">
        <f aca="false">LEFT(B630,2)</f>
        <v>14</v>
      </c>
      <c r="H630" s="0" t="str">
        <f aca="false">I630&amp;"_"&amp;G630&amp;"_"&amp;F630</f>
        <v>Spidssnudetfroe_14_20180831_DL2018088_Frederiksvaerk_SktAnnaeGym_koersel1</v>
      </c>
      <c r="I630" s="61" t="str">
        <f aca="false">MID(RIGHT(B630,LEN(B630)-3),1,FIND("_",RIGHT(B630,LEN(B630)-3))-1)</f>
        <v>Spidssnudetfroe</v>
      </c>
      <c r="J630" s="61" t="str">
        <f aca="false">TRIM(SUBSTITUTE(RIGHT(B630,FIND(I630,B630)+1),"_",""))</f>
        <v>PosK</v>
      </c>
      <c r="K630" s="0" t="n">
        <f aca="false">IFERROR(VALUE(SUBSTITUTE(E630,".",",")),E630)</f>
        <v>28.37</v>
      </c>
      <c r="L630" s="61" t="n">
        <f aca="false">IF(J630="PosK",SUMIFS(K:K,J:J,"PosK",H:H,H630),"")</f>
        <v>28.37</v>
      </c>
      <c r="M630" s="61" t="n">
        <f aca="false">IF(J630="PosK",SUMIFS(K:K,J:J,"NegK",H:H,H630),"")</f>
        <v>0</v>
      </c>
      <c r="N630" s="61" t="n">
        <f aca="false">IF(J630="PosK",SUMIFS(K:K,J:J,"eDNA",H:H,H630),"")</f>
        <v>0</v>
      </c>
      <c r="P630" s="62" t="n">
        <f aca="false">IF(K632="No Ct",0,K632)</f>
        <v>0</v>
      </c>
      <c r="Q630" s="62" t="n">
        <f aca="false">IF(K633="No Ct",0,K633)</f>
        <v>0</v>
      </c>
      <c r="R630" s="0" t="str">
        <f aca="false">IF(AND(L630&gt;0,M630=0),"Valid","Invalid")</f>
        <v>Valid</v>
      </c>
      <c r="S630" s="0" t="str">
        <f aca="false">IF(OR(P630&gt;1,Q630&gt;1),"Present","Absent")</f>
        <v>Absent</v>
      </c>
      <c r="T630" s="63" t="str">
        <f aca="false">IF(OR(AND(P630&gt;1,P630&lt;41),AND(Q630&gt;1,Q630&lt;41)),"Ct&lt;41","Ct&gt;41")</f>
        <v>Ct&gt;41</v>
      </c>
      <c r="U630" s="0" t="str">
        <f aca="false">I630</f>
        <v>Spidssnudetfroe</v>
      </c>
      <c r="V630" s="0" t="str">
        <f aca="false">MID(F630,10,9)</f>
        <v>DL2018088</v>
      </c>
      <c r="W630" s="64" t="str">
        <f aca="false">V630&amp;"_"&amp;U630&amp;"_"&amp;R630&amp;"_"&amp;S630&amp;"_"&amp;T630</f>
        <v>DL2018088_Spidssnudetfroe_Valid_Absent_Ct&gt;41</v>
      </c>
    </row>
    <row r="631" customFormat="false" ht="14.25" hidden="false" customHeight="false" outlineLevel="0" collapsed="false">
      <c r="A631" s="0" t="s">
        <v>851</v>
      </c>
      <c r="B631" s="52" t="s">
        <v>988</v>
      </c>
      <c r="C631" s="52" t="s">
        <v>747</v>
      </c>
      <c r="D631" s="53" t="n">
        <v>0.1</v>
      </c>
      <c r="E631" s="53" t="s">
        <v>748</v>
      </c>
      <c r="F631" s="0" t="s">
        <v>1207</v>
      </c>
      <c r="G631" s="0" t="str">
        <f aca="false">LEFT(B631,2)</f>
        <v>14</v>
      </c>
      <c r="H631" s="0" t="str">
        <f aca="false">I631&amp;"_"&amp;G631&amp;"_"&amp;F631</f>
        <v>Spidssnudetfroe_14_20180831_DL2018088_Frederiksvaerk_SktAnnaeGym_koersel1</v>
      </c>
      <c r="I631" s="61" t="str">
        <f aca="false">MID(RIGHT(B631,LEN(B631)-3),1,FIND("_",RIGHT(B631,LEN(B631)-3))-1)</f>
        <v>Spidssnudetfroe</v>
      </c>
      <c r="J631" s="61" t="str">
        <f aca="false">TRIM(SUBSTITUTE(RIGHT(B631,FIND(I631,B631)+1),"_",""))</f>
        <v>NegK</v>
      </c>
      <c r="K631" s="0" t="str">
        <f aca="false">IFERROR(VALUE(SUBSTITUTE(E631,".",",")),E631)</f>
        <v>No Ct</v>
      </c>
      <c r="L631" s="61" t="str">
        <f aca="false">IF(J631="PosK",SUMIFS(K:K,J:J,"PosK",H:H,H631),"")</f>
        <v/>
      </c>
      <c r="M631" s="61" t="str">
        <f aca="false">IF(J631="PosK",SUMIFS(K:K,J:J,"NegK",H:H,H631),"")</f>
        <v/>
      </c>
      <c r="N631" s="61" t="str">
        <f aca="false">IF(J631="PosK",SUMIFS(K:K,J:J,"eDNA",H:H,H631),"")</f>
        <v/>
      </c>
    </row>
    <row r="632" customFormat="false" ht="14.25" hidden="false" customHeight="false" outlineLevel="0" collapsed="false">
      <c r="A632" s="0" t="s">
        <v>853</v>
      </c>
      <c r="B632" s="52" t="s">
        <v>989</v>
      </c>
      <c r="C632" s="52" t="s">
        <v>751</v>
      </c>
      <c r="D632" s="53" t="n">
        <v>0.1</v>
      </c>
      <c r="E632" s="53" t="s">
        <v>748</v>
      </c>
      <c r="F632" s="0" t="s">
        <v>1207</v>
      </c>
      <c r="G632" s="0" t="str">
        <f aca="false">LEFT(B632,2)</f>
        <v>14</v>
      </c>
      <c r="H632" s="0" t="str">
        <f aca="false">I632&amp;"_"&amp;G632&amp;"_"&amp;F632</f>
        <v>Spidssnudetfroe_14_20180831_DL2018088_Frederiksvaerk_SktAnnaeGym_koersel1</v>
      </c>
      <c r="I632" s="61" t="str">
        <f aca="false">MID(RIGHT(B632,LEN(B632)-3),1,FIND("_",RIGHT(B632,LEN(B632)-3))-1)</f>
        <v>Spidssnudetfroe</v>
      </c>
      <c r="J632" s="61" t="str">
        <f aca="false">TRIM(SUBSTITUTE(RIGHT(B632,FIND(I632,B632)+1),"_",""))</f>
        <v>eDNA</v>
      </c>
      <c r="K632" s="0" t="str">
        <f aca="false">IFERROR(VALUE(SUBSTITUTE(E632,".",",")),E632)</f>
        <v>No Ct</v>
      </c>
      <c r="L632" s="61" t="str">
        <f aca="false">IF(J632="PosK",SUMIFS(K:K,J:J,"PosK",H:H,H632),"")</f>
        <v/>
      </c>
      <c r="M632" s="61" t="str">
        <f aca="false">IF(J632="PosK",SUMIFS(K:K,J:J,"NegK",H:H,H632),"")</f>
        <v/>
      </c>
      <c r="N632" s="61" t="str">
        <f aca="false">IF(J632="PosK",SUMIFS(K:K,J:J,"eDNA",H:H,H632),"")</f>
        <v/>
      </c>
      <c r="Q632" s="62"/>
    </row>
    <row r="633" customFormat="false" ht="14.25" hidden="false" customHeight="false" outlineLevel="0" collapsed="false">
      <c r="A633" s="0" t="s">
        <v>855</v>
      </c>
      <c r="B633" s="52" t="s">
        <v>989</v>
      </c>
      <c r="C633" s="52" t="s">
        <v>751</v>
      </c>
      <c r="D633" s="53" t="n">
        <v>0.1</v>
      </c>
      <c r="E633" s="53" t="s">
        <v>748</v>
      </c>
      <c r="F633" s="0" t="s">
        <v>1207</v>
      </c>
      <c r="G633" s="0" t="str">
        <f aca="false">LEFT(B633,2)</f>
        <v>14</v>
      </c>
      <c r="H633" s="0" t="str">
        <f aca="false">I633&amp;"_"&amp;G633&amp;"_"&amp;F633</f>
        <v>Spidssnudetfroe_14_20180831_DL2018088_Frederiksvaerk_SktAnnaeGym_koersel1</v>
      </c>
      <c r="I633" s="61" t="str">
        <f aca="false">MID(RIGHT(B633,LEN(B633)-3),1,FIND("_",RIGHT(B633,LEN(B633)-3))-1)</f>
        <v>Spidssnudetfroe</v>
      </c>
      <c r="J633" s="61" t="str">
        <f aca="false">TRIM(SUBSTITUTE(RIGHT(B633,FIND(I633,B633)+1),"_",""))</f>
        <v>eDNA</v>
      </c>
      <c r="K633" s="0" t="str">
        <f aca="false">IFERROR(VALUE(SUBSTITUTE(E633,".",",")),E633)</f>
        <v>No Ct</v>
      </c>
      <c r="L633" s="61" t="str">
        <f aca="false">IF(J633="PosK",SUMIFS(K:K,J:J,"PosK",H:H,H633),"")</f>
        <v/>
      </c>
      <c r="M633" s="61" t="str">
        <f aca="false">IF(J633="PosK",SUMIFS(K:K,J:J,"NegK",H:H,H633),"")</f>
        <v/>
      </c>
      <c r="N633" s="61" t="str">
        <f aca="false">IF(J633="PosK",SUMIFS(K:K,J:J,"eDNA",H:H,H633),"")</f>
        <v/>
      </c>
      <c r="P633" s="62"/>
      <c r="T633" s="63"/>
      <c r="W633" s="64"/>
    </row>
    <row r="634" customFormat="false" ht="14.25" hidden="false" customHeight="false" outlineLevel="0" collapsed="false">
      <c r="A634" s="0" t="s">
        <v>856</v>
      </c>
      <c r="B634" s="52" t="s">
        <v>990</v>
      </c>
      <c r="C634" s="52" t="s">
        <v>743</v>
      </c>
      <c r="D634" s="53" t="n">
        <v>0.1</v>
      </c>
      <c r="E634" s="53" t="s">
        <v>748</v>
      </c>
      <c r="F634" s="0" t="s">
        <v>1207</v>
      </c>
      <c r="G634" s="0" t="str">
        <f aca="false">LEFT(B634,2)</f>
        <v>15</v>
      </c>
      <c r="H634" s="0" t="str">
        <f aca="false">I634&amp;"_"&amp;G634&amp;"_"&amp;F634</f>
        <v>KortbenetGroenFroe_15_20180831_DL2018088_Frederiksvaerk_SktAnnaeGym_koersel1</v>
      </c>
      <c r="I634" s="61" t="str">
        <f aca="false">MID(RIGHT(B634,LEN(B634)-3),1,FIND("_",RIGHT(B634,LEN(B634)-3))-1)</f>
        <v>KortbenetGroenFroe</v>
      </c>
      <c r="J634" s="61" t="str">
        <f aca="false">TRIM(SUBSTITUTE(RIGHT(B634,FIND(I634,B634)+1),"_",""))</f>
        <v>PosK</v>
      </c>
      <c r="K634" s="0" t="str">
        <f aca="false">IFERROR(VALUE(SUBSTITUTE(E634,".",",")),E634)</f>
        <v>No Ct</v>
      </c>
      <c r="L634" s="61" t="n">
        <f aca="false">IF(J634="PosK",SUMIFS(K:K,J:J,"PosK",H:H,H634),"")</f>
        <v>0</v>
      </c>
      <c r="M634" s="61" t="n">
        <f aca="false">IF(J634="PosK",SUMIFS(K:K,J:J,"NegK",H:H,H634),"")</f>
        <v>0</v>
      </c>
      <c r="N634" s="61" t="n">
        <f aca="false">IF(J634="PosK",SUMIFS(K:K,J:J,"eDNA",H:H,H634),"")</f>
        <v>0</v>
      </c>
      <c r="P634" s="62" t="n">
        <f aca="false">IF(K636="No Ct",0,K636)</f>
        <v>0</v>
      </c>
      <c r="Q634" s="62" t="n">
        <f aca="false">IF(K637="No Ct",0,K637)</f>
        <v>0</v>
      </c>
      <c r="R634" s="0" t="str">
        <f aca="false">IF(AND(L634&gt;0,M634=0),"Valid","Invalid")</f>
        <v>Invalid</v>
      </c>
      <c r="S634" s="0" t="str">
        <f aca="false">IF(OR(P634&gt;1,Q634&gt;1),"Present","Absent")</f>
        <v>Absent</v>
      </c>
      <c r="T634" s="63" t="str">
        <f aca="false">IF(OR(AND(P634&gt;1,P634&lt;41),AND(Q634&gt;1,Q634&lt;41)),"Ct&lt;41","Ct&gt;41")</f>
        <v>Ct&gt;41</v>
      </c>
      <c r="U634" s="0" t="str">
        <f aca="false">I634</f>
        <v>KortbenetGroenFroe</v>
      </c>
      <c r="V634" s="0" t="str">
        <f aca="false">MID(F634,10,9)</f>
        <v>DL2018088</v>
      </c>
      <c r="W634" s="64" t="str">
        <f aca="false">V634&amp;"_"&amp;U634&amp;"_"&amp;R634&amp;"_"&amp;S634&amp;"_"&amp;T634</f>
        <v>DL2018088_KortbenetGroenFroe_Invalid_Absent_Ct&gt;41</v>
      </c>
    </row>
    <row r="635" customFormat="false" ht="14.25" hidden="false" customHeight="false" outlineLevel="0" collapsed="false">
      <c r="A635" s="0" t="s">
        <v>858</v>
      </c>
      <c r="B635" s="52" t="s">
        <v>991</v>
      </c>
      <c r="C635" s="52" t="s">
        <v>747</v>
      </c>
      <c r="D635" s="53" t="n">
        <v>0.1</v>
      </c>
      <c r="E635" s="53" t="s">
        <v>748</v>
      </c>
      <c r="F635" s="0" t="s">
        <v>1207</v>
      </c>
      <c r="G635" s="0" t="str">
        <f aca="false">LEFT(B635,2)</f>
        <v>15</v>
      </c>
      <c r="H635" s="0" t="str">
        <f aca="false">I635&amp;"_"&amp;G635&amp;"_"&amp;F635</f>
        <v>KortbenetGroenFroe_15_20180831_DL2018088_Frederiksvaerk_SktAnnaeGym_koersel1</v>
      </c>
      <c r="I635" s="61" t="str">
        <f aca="false">MID(RIGHT(B635,LEN(B635)-3),1,FIND("_",RIGHT(B635,LEN(B635)-3))-1)</f>
        <v>KortbenetGroenFroe</v>
      </c>
      <c r="J635" s="61" t="str">
        <f aca="false">TRIM(SUBSTITUTE(RIGHT(B635,FIND(I635,B635)+1),"_",""))</f>
        <v>NegK</v>
      </c>
      <c r="K635" s="0" t="str">
        <f aca="false">IFERROR(VALUE(SUBSTITUTE(E635,".",",")),E635)</f>
        <v>No Ct</v>
      </c>
      <c r="L635" s="61" t="str">
        <f aca="false">IF(J635="PosK",SUMIFS(K:K,J:J,"PosK",H:H,H635),"")</f>
        <v/>
      </c>
      <c r="M635" s="61" t="str">
        <f aca="false">IF(J635="PosK",SUMIFS(K:K,J:J,"NegK",H:H,H635),"")</f>
        <v/>
      </c>
      <c r="N635" s="61" t="str">
        <f aca="false">IF(J635="PosK",SUMIFS(K:K,J:J,"eDNA",H:H,H635),"")</f>
        <v/>
      </c>
    </row>
    <row r="636" customFormat="false" ht="14.25" hidden="false" customHeight="false" outlineLevel="0" collapsed="false">
      <c r="A636" s="0" t="s">
        <v>860</v>
      </c>
      <c r="B636" s="52" t="s">
        <v>992</v>
      </c>
      <c r="C636" s="52" t="s">
        <v>751</v>
      </c>
      <c r="D636" s="53" t="n">
        <v>0.1</v>
      </c>
      <c r="E636" s="53" t="s">
        <v>748</v>
      </c>
      <c r="F636" s="0" t="s">
        <v>1207</v>
      </c>
      <c r="G636" s="0" t="str">
        <f aca="false">LEFT(B636,2)</f>
        <v>15</v>
      </c>
      <c r="H636" s="0" t="str">
        <f aca="false">I636&amp;"_"&amp;G636&amp;"_"&amp;F636</f>
        <v>KortbenetGroenFroe_15_20180831_DL2018088_Frederiksvaerk_SktAnnaeGym_koersel1</v>
      </c>
      <c r="I636" s="61" t="str">
        <f aca="false">MID(RIGHT(B636,LEN(B636)-3),1,FIND("_",RIGHT(B636,LEN(B636)-3))-1)</f>
        <v>KortbenetGroenFroe</v>
      </c>
      <c r="J636" s="61" t="str">
        <f aca="false">TRIM(SUBSTITUTE(RIGHT(B636,FIND(I636,B636)+1),"_",""))</f>
        <v>eDNA</v>
      </c>
      <c r="K636" s="0" t="str">
        <f aca="false">IFERROR(VALUE(SUBSTITUTE(E636,".",",")),E636)</f>
        <v>No Ct</v>
      </c>
      <c r="L636" s="61" t="str">
        <f aca="false">IF(J636="PosK",SUMIFS(K:K,J:J,"PosK",H:H,H636),"")</f>
        <v/>
      </c>
      <c r="M636" s="61" t="str">
        <f aca="false">IF(J636="PosK",SUMIFS(K:K,J:J,"NegK",H:H,H636),"")</f>
        <v/>
      </c>
      <c r="N636" s="61" t="str">
        <f aca="false">IF(J636="PosK",SUMIFS(K:K,J:J,"eDNA",H:H,H636),"")</f>
        <v/>
      </c>
      <c r="Q636" s="62"/>
    </row>
    <row r="637" customFormat="false" ht="14.25" hidden="false" customHeight="false" outlineLevel="0" collapsed="false">
      <c r="A637" s="0" t="s">
        <v>862</v>
      </c>
      <c r="B637" s="52" t="s">
        <v>992</v>
      </c>
      <c r="C637" s="52" t="s">
        <v>751</v>
      </c>
      <c r="D637" s="53" t="n">
        <v>0.1</v>
      </c>
      <c r="E637" s="53" t="s">
        <v>748</v>
      </c>
      <c r="F637" s="0" t="s">
        <v>1207</v>
      </c>
      <c r="G637" s="0" t="str">
        <f aca="false">LEFT(B637,2)</f>
        <v>15</v>
      </c>
      <c r="H637" s="0" t="str">
        <f aca="false">I637&amp;"_"&amp;G637&amp;"_"&amp;F637</f>
        <v>KortbenetGroenFroe_15_20180831_DL2018088_Frederiksvaerk_SktAnnaeGym_koersel1</v>
      </c>
      <c r="I637" s="61" t="str">
        <f aca="false">MID(RIGHT(B637,LEN(B637)-3),1,FIND("_",RIGHT(B637,LEN(B637)-3))-1)</f>
        <v>KortbenetGroenFroe</v>
      </c>
      <c r="J637" s="61" t="str">
        <f aca="false">TRIM(SUBSTITUTE(RIGHT(B637,FIND(I637,B637)+1),"_",""))</f>
        <v>eDNA</v>
      </c>
      <c r="K637" s="0" t="str">
        <f aca="false">IFERROR(VALUE(SUBSTITUTE(E637,".",",")),E637)</f>
        <v>No Ct</v>
      </c>
      <c r="L637" s="61" t="str">
        <f aca="false">IF(J637="PosK",SUMIFS(K:K,J:J,"PosK",H:H,H637),"")</f>
        <v/>
      </c>
      <c r="M637" s="61" t="str">
        <f aca="false">IF(J637="PosK",SUMIFS(K:K,J:J,"NegK",H:H,H637),"")</f>
        <v/>
      </c>
      <c r="N637" s="61" t="str">
        <f aca="false">IF(J637="PosK",SUMIFS(K:K,J:J,"eDNA",H:H,H637),"")</f>
        <v/>
      </c>
      <c r="P637" s="62"/>
      <c r="T637" s="63"/>
      <c r="W637" s="64"/>
    </row>
    <row r="638" customFormat="false" ht="14.25" hidden="false" customHeight="false" outlineLevel="0" collapsed="false">
      <c r="A638" s="0" t="s">
        <v>863</v>
      </c>
      <c r="B638" s="52" t="s">
        <v>993</v>
      </c>
      <c r="C638" s="52" t="s">
        <v>743</v>
      </c>
      <c r="D638" s="53" t="n">
        <v>0.1</v>
      </c>
      <c r="E638" s="53" t="n">
        <v>30.13</v>
      </c>
      <c r="F638" s="0" t="s">
        <v>1207</v>
      </c>
      <c r="G638" s="0" t="str">
        <f aca="false">LEFT(B638,2)</f>
        <v>16</v>
      </c>
      <c r="H638" s="0" t="str">
        <f aca="false">I638&amp;"_"&amp;G638&amp;"_"&amp;F638</f>
        <v>KortbenetGroenFroe_16_20180831_DL2018088_Frederiksvaerk_SktAnnaeGym_koersel1</v>
      </c>
      <c r="I638" s="61" t="str">
        <f aca="false">MID(RIGHT(B638,LEN(B638)-3),1,FIND("_",RIGHT(B638,LEN(B638)-3))-1)</f>
        <v>KortbenetGroenFroe</v>
      </c>
      <c r="J638" s="61" t="str">
        <f aca="false">TRIM(SUBSTITUTE(RIGHT(B638,FIND(I638,B638)+1),"_",""))</f>
        <v>PosK</v>
      </c>
      <c r="K638" s="0" t="n">
        <f aca="false">IFERROR(VALUE(SUBSTITUTE(E638,".",",")),E638)</f>
        <v>30.13</v>
      </c>
      <c r="L638" s="61" t="n">
        <f aca="false">IF(J638="PosK",SUMIFS(K:K,J:J,"PosK",H:H,H638),"")</f>
        <v>30.13</v>
      </c>
      <c r="M638" s="61" t="n">
        <f aca="false">IF(J638="PosK",SUMIFS(K:K,J:J,"NegK",H:H,H638),"")</f>
        <v>0</v>
      </c>
      <c r="N638" s="61" t="n">
        <f aca="false">IF(J638="PosK",SUMIFS(K:K,J:J,"eDNA",H:H,H638),"")</f>
        <v>0</v>
      </c>
      <c r="P638" s="62" t="n">
        <f aca="false">IF(K640="No Ct",0,K640)</f>
        <v>0</v>
      </c>
      <c r="Q638" s="62" t="n">
        <f aca="false">IF(K641="No Ct",0,K641)</f>
        <v>0</v>
      </c>
      <c r="R638" s="0" t="str">
        <f aca="false">IF(AND(L638&gt;0,M638=0),"Valid","Invalid")</f>
        <v>Valid</v>
      </c>
      <c r="S638" s="0" t="str">
        <f aca="false">IF(OR(P638&gt;1,Q638&gt;1),"Present","Absent")</f>
        <v>Absent</v>
      </c>
      <c r="T638" s="63" t="str">
        <f aca="false">IF(OR(AND(P638&gt;1,P638&lt;41),AND(Q638&gt;1,Q638&lt;41)),"Ct&lt;41","Ct&gt;41")</f>
        <v>Ct&gt;41</v>
      </c>
      <c r="U638" s="0" t="str">
        <f aca="false">I638</f>
        <v>KortbenetGroenFroe</v>
      </c>
      <c r="V638" s="0" t="str">
        <f aca="false">MID(F638,10,9)</f>
        <v>DL2018088</v>
      </c>
      <c r="W638" s="64" t="str">
        <f aca="false">V638&amp;"_"&amp;U638&amp;"_"&amp;R638&amp;"_"&amp;S638&amp;"_"&amp;T638</f>
        <v>DL2018088_KortbenetGroenFroe_Valid_Absent_Ct&gt;41</v>
      </c>
    </row>
    <row r="639" customFormat="false" ht="14.25" hidden="false" customHeight="false" outlineLevel="0" collapsed="false">
      <c r="A639" s="0" t="s">
        <v>865</v>
      </c>
      <c r="B639" s="52" t="s">
        <v>994</v>
      </c>
      <c r="C639" s="52" t="s">
        <v>747</v>
      </c>
      <c r="D639" s="53" t="n">
        <v>0.1</v>
      </c>
      <c r="E639" s="53" t="s">
        <v>748</v>
      </c>
      <c r="F639" s="0" t="s">
        <v>1207</v>
      </c>
      <c r="G639" s="0" t="str">
        <f aca="false">LEFT(B639,2)</f>
        <v>16</v>
      </c>
      <c r="H639" s="0" t="str">
        <f aca="false">I639&amp;"_"&amp;G639&amp;"_"&amp;F639</f>
        <v>KortbenetGroenFroe_16_20180831_DL2018088_Frederiksvaerk_SktAnnaeGym_koersel1</v>
      </c>
      <c r="I639" s="61" t="str">
        <f aca="false">MID(RIGHT(B639,LEN(B639)-3),1,FIND("_",RIGHT(B639,LEN(B639)-3))-1)</f>
        <v>KortbenetGroenFroe</v>
      </c>
      <c r="J639" s="61" t="str">
        <f aca="false">TRIM(SUBSTITUTE(RIGHT(B639,FIND(I639,B639)+1),"_",""))</f>
        <v>NegK</v>
      </c>
      <c r="K639" s="0" t="str">
        <f aca="false">IFERROR(VALUE(SUBSTITUTE(E639,".",",")),E639)</f>
        <v>No Ct</v>
      </c>
      <c r="L639" s="61" t="str">
        <f aca="false">IF(J639="PosK",SUMIFS(K:K,J:J,"PosK",H:H,H639),"")</f>
        <v/>
      </c>
      <c r="M639" s="61" t="str">
        <f aca="false">IF(J639="PosK",SUMIFS(K:K,J:J,"NegK",H:H,H639),"")</f>
        <v/>
      </c>
      <c r="N639" s="61" t="str">
        <f aca="false">IF(J639="PosK",SUMIFS(K:K,J:J,"eDNA",H:H,H639),"")</f>
        <v/>
      </c>
    </row>
    <row r="640" customFormat="false" ht="14.25" hidden="false" customHeight="false" outlineLevel="0" collapsed="false">
      <c r="A640" s="0" t="s">
        <v>867</v>
      </c>
      <c r="B640" s="52" t="s">
        <v>995</v>
      </c>
      <c r="C640" s="52" t="s">
        <v>751</v>
      </c>
      <c r="D640" s="53" t="n">
        <v>0.1</v>
      </c>
      <c r="E640" s="53" t="s">
        <v>748</v>
      </c>
      <c r="F640" s="0" t="s">
        <v>1207</v>
      </c>
      <c r="G640" s="0" t="str">
        <f aca="false">LEFT(B640,2)</f>
        <v>16</v>
      </c>
      <c r="H640" s="0" t="str">
        <f aca="false">I640&amp;"_"&amp;G640&amp;"_"&amp;F640</f>
        <v>KortbenetGroenFroe_16_20180831_DL2018088_Frederiksvaerk_SktAnnaeGym_koersel1</v>
      </c>
      <c r="I640" s="61" t="str">
        <f aca="false">MID(RIGHT(B640,LEN(B640)-3),1,FIND("_",RIGHT(B640,LEN(B640)-3))-1)</f>
        <v>KortbenetGroenFroe</v>
      </c>
      <c r="J640" s="61" t="str">
        <f aca="false">TRIM(SUBSTITUTE(RIGHT(B640,FIND(I640,B640)+1),"_",""))</f>
        <v>eDNA</v>
      </c>
      <c r="K640" s="0" t="str">
        <f aca="false">IFERROR(VALUE(SUBSTITUTE(E640,".",",")),E640)</f>
        <v>No Ct</v>
      </c>
      <c r="L640" s="61" t="str">
        <f aca="false">IF(J640="PosK",SUMIFS(K:K,J:J,"PosK",H:H,H640),"")</f>
        <v/>
      </c>
      <c r="M640" s="61" t="str">
        <f aca="false">IF(J640="PosK",SUMIFS(K:K,J:J,"NegK",H:H,H640),"")</f>
        <v/>
      </c>
      <c r="N640" s="61" t="str">
        <f aca="false">IF(J640="PosK",SUMIFS(K:K,J:J,"eDNA",H:H,H640),"")</f>
        <v/>
      </c>
      <c r="Q640" s="62"/>
    </row>
    <row r="641" customFormat="false" ht="14.25" hidden="false" customHeight="false" outlineLevel="0" collapsed="false">
      <c r="A641" s="0" t="s">
        <v>869</v>
      </c>
      <c r="B641" s="52" t="s">
        <v>995</v>
      </c>
      <c r="C641" s="52" t="s">
        <v>751</v>
      </c>
      <c r="D641" s="53" t="n">
        <v>0.1</v>
      </c>
      <c r="E641" s="53" t="s">
        <v>748</v>
      </c>
      <c r="F641" s="0" t="s">
        <v>1207</v>
      </c>
      <c r="G641" s="0" t="str">
        <f aca="false">LEFT(B641,2)</f>
        <v>16</v>
      </c>
      <c r="H641" s="0" t="str">
        <f aca="false">I641&amp;"_"&amp;G641&amp;"_"&amp;F641</f>
        <v>KortbenetGroenFroe_16_20180831_DL2018088_Frederiksvaerk_SktAnnaeGym_koersel1</v>
      </c>
      <c r="I641" s="61" t="str">
        <f aca="false">MID(RIGHT(B641,LEN(B641)-3),1,FIND("_",RIGHT(B641,LEN(B641)-3))-1)</f>
        <v>KortbenetGroenFroe</v>
      </c>
      <c r="J641" s="61" t="str">
        <f aca="false">TRIM(SUBSTITUTE(RIGHT(B641,FIND(I641,B641)+1),"_",""))</f>
        <v>eDNA</v>
      </c>
      <c r="K641" s="0" t="str">
        <f aca="false">IFERROR(VALUE(SUBSTITUTE(E641,".",",")),E641)</f>
        <v>No Ct</v>
      </c>
      <c r="L641" s="61" t="str">
        <f aca="false">IF(J641="PosK",SUMIFS(K:K,J:J,"PosK",H:H,H641),"")</f>
        <v/>
      </c>
      <c r="M641" s="61" t="str">
        <f aca="false">IF(J641="PosK",SUMIFS(K:K,J:J,"NegK",H:H,H641),"")</f>
        <v/>
      </c>
      <c r="N641" s="61" t="str">
        <f aca="false">IF(J641="PosK",SUMIFS(K:K,J:J,"eDNA",H:H,H641),"")</f>
        <v/>
      </c>
      <c r="P641" s="62"/>
      <c r="T641" s="63"/>
      <c r="W641" s="64"/>
    </row>
    <row r="642" customFormat="false" ht="14.25" hidden="false" customHeight="false" outlineLevel="0" collapsed="false">
      <c r="A642" s="0" t="s">
        <v>870</v>
      </c>
      <c r="B642" s="52" t="s">
        <v>996</v>
      </c>
      <c r="C642" s="52" t="s">
        <v>743</v>
      </c>
      <c r="D642" s="53" t="n">
        <v>0.1</v>
      </c>
      <c r="E642" s="53" t="n">
        <v>30.11</v>
      </c>
      <c r="F642" s="0" t="s">
        <v>1207</v>
      </c>
      <c r="G642" s="0" t="str">
        <f aca="false">LEFT(B642,2)</f>
        <v>17</v>
      </c>
      <c r="H642" s="0" t="str">
        <f aca="false">I642&amp;"_"&amp;G642&amp;"_"&amp;F642</f>
        <v>ButsnudetFroe_17_20180831_DL2018088_Frederiksvaerk_SktAnnaeGym_koersel1</v>
      </c>
      <c r="I642" s="61" t="str">
        <f aca="false">MID(RIGHT(B642,LEN(B642)-3),1,FIND("_",RIGHT(B642,LEN(B642)-3))-1)</f>
        <v>ButsnudetFroe</v>
      </c>
      <c r="J642" s="61" t="str">
        <f aca="false">TRIM(SUBSTITUTE(RIGHT(B642,FIND(I642,B642)+1),"_",""))</f>
        <v>PosK</v>
      </c>
      <c r="K642" s="0" t="n">
        <f aca="false">IFERROR(VALUE(SUBSTITUTE(E642,".",",")),E642)</f>
        <v>30.11</v>
      </c>
      <c r="L642" s="61" t="n">
        <f aca="false">IF(J642="PosK",SUMIFS(K:K,J:J,"PosK",H:H,H642),"")</f>
        <v>30.11</v>
      </c>
      <c r="M642" s="61" t="n">
        <f aca="false">IF(J642="PosK",SUMIFS(K:K,J:J,"NegK",H:H,H642),"")</f>
        <v>0</v>
      </c>
      <c r="N642" s="61" t="n">
        <f aca="false">IF(J642="PosK",SUMIFS(K:K,J:J,"eDNA",H:H,H642),"")</f>
        <v>0</v>
      </c>
      <c r="P642" s="62" t="n">
        <f aca="false">IF(K644="No Ct",0,K644)</f>
        <v>0</v>
      </c>
      <c r="Q642" s="62" t="n">
        <f aca="false">IF(K645="No Ct",0,K645)</f>
        <v>0</v>
      </c>
      <c r="R642" s="0" t="str">
        <f aca="false">IF(AND(L642&gt;0,M642=0),"Valid","Invalid")</f>
        <v>Valid</v>
      </c>
      <c r="S642" s="0" t="str">
        <f aca="false">IF(OR(P642&gt;1,Q642&gt;1),"Present","Absent")</f>
        <v>Absent</v>
      </c>
      <c r="T642" s="63" t="str">
        <f aca="false">IF(OR(AND(P642&gt;1,P642&lt;41),AND(Q642&gt;1,Q642&lt;41)),"Ct&lt;41","Ct&gt;41")</f>
        <v>Ct&gt;41</v>
      </c>
      <c r="U642" s="0" t="str">
        <f aca="false">I642</f>
        <v>ButsnudetFroe</v>
      </c>
      <c r="V642" s="0" t="str">
        <f aca="false">MID(F642,10,9)</f>
        <v>DL2018088</v>
      </c>
      <c r="W642" s="64" t="str">
        <f aca="false">V642&amp;"_"&amp;U642&amp;"_"&amp;R642&amp;"_"&amp;S642&amp;"_"&amp;T642</f>
        <v>DL2018088_ButsnudetFroe_Valid_Absent_Ct&gt;41</v>
      </c>
    </row>
    <row r="643" customFormat="false" ht="14.25" hidden="false" customHeight="false" outlineLevel="0" collapsed="false">
      <c r="A643" s="0" t="s">
        <v>872</v>
      </c>
      <c r="B643" s="52" t="s">
        <v>997</v>
      </c>
      <c r="C643" s="52" t="s">
        <v>747</v>
      </c>
      <c r="D643" s="53" t="n">
        <v>0.1</v>
      </c>
      <c r="E643" s="53" t="s">
        <v>748</v>
      </c>
      <c r="F643" s="0" t="s">
        <v>1207</v>
      </c>
      <c r="G643" s="0" t="str">
        <f aca="false">LEFT(B643,2)</f>
        <v>17</v>
      </c>
      <c r="H643" s="0" t="str">
        <f aca="false">I643&amp;"_"&amp;G643&amp;"_"&amp;F643</f>
        <v>ButsnudetFroe_17_20180831_DL2018088_Frederiksvaerk_SktAnnaeGym_koersel1</v>
      </c>
      <c r="I643" s="61" t="str">
        <f aca="false">MID(RIGHT(B643,LEN(B643)-3),1,FIND("_",RIGHT(B643,LEN(B643)-3))-1)</f>
        <v>ButsnudetFroe</v>
      </c>
      <c r="J643" s="61" t="str">
        <f aca="false">TRIM(SUBSTITUTE(RIGHT(B643,FIND(I643,B643)+1),"_",""))</f>
        <v>NegK</v>
      </c>
      <c r="K643" s="0" t="str">
        <f aca="false">IFERROR(VALUE(SUBSTITUTE(E643,".",",")),E643)</f>
        <v>No Ct</v>
      </c>
      <c r="L643" s="61" t="str">
        <f aca="false">IF(J643="PosK",SUMIFS(K:K,J:J,"PosK",H:H,H643),"")</f>
        <v/>
      </c>
      <c r="M643" s="61" t="str">
        <f aca="false">IF(J643="PosK",SUMIFS(K:K,J:J,"NegK",H:H,H643),"")</f>
        <v/>
      </c>
      <c r="N643" s="61" t="str">
        <f aca="false">IF(J643="PosK",SUMIFS(K:K,J:J,"eDNA",H:H,H643),"")</f>
        <v/>
      </c>
    </row>
    <row r="644" customFormat="false" ht="14.25" hidden="false" customHeight="false" outlineLevel="0" collapsed="false">
      <c r="A644" s="0" t="s">
        <v>874</v>
      </c>
      <c r="B644" s="52" t="s">
        <v>998</v>
      </c>
      <c r="C644" s="52" t="s">
        <v>751</v>
      </c>
      <c r="D644" s="53" t="n">
        <v>0.1</v>
      </c>
      <c r="E644" s="53" t="s">
        <v>748</v>
      </c>
      <c r="F644" s="0" t="s">
        <v>1207</v>
      </c>
      <c r="G644" s="0" t="str">
        <f aca="false">LEFT(B644,2)</f>
        <v>17</v>
      </c>
      <c r="H644" s="0" t="str">
        <f aca="false">I644&amp;"_"&amp;G644&amp;"_"&amp;F644</f>
        <v>ButsnudetFroe_17_20180831_DL2018088_Frederiksvaerk_SktAnnaeGym_koersel1</v>
      </c>
      <c r="I644" s="61" t="str">
        <f aca="false">MID(RIGHT(B644,LEN(B644)-3),1,FIND("_",RIGHT(B644,LEN(B644)-3))-1)</f>
        <v>ButsnudetFroe</v>
      </c>
      <c r="J644" s="61" t="str">
        <f aca="false">TRIM(SUBSTITUTE(RIGHT(B644,FIND(I644,B644)+1),"_",""))</f>
        <v>eDNA</v>
      </c>
      <c r="K644" s="0" t="str">
        <f aca="false">IFERROR(VALUE(SUBSTITUTE(E644,".",",")),E644)</f>
        <v>No Ct</v>
      </c>
      <c r="L644" s="61" t="str">
        <f aca="false">IF(J644="PosK",SUMIFS(K:K,J:J,"PosK",H:H,H644),"")</f>
        <v/>
      </c>
      <c r="M644" s="61" t="str">
        <f aca="false">IF(J644="PosK",SUMIFS(K:K,J:J,"NegK",H:H,H644),"")</f>
        <v/>
      </c>
      <c r="N644" s="61" t="str">
        <f aca="false">IF(J644="PosK",SUMIFS(K:K,J:J,"eDNA",H:H,H644),"")</f>
        <v/>
      </c>
      <c r="Q644" s="62"/>
    </row>
    <row r="645" customFormat="false" ht="14.25" hidden="false" customHeight="false" outlineLevel="0" collapsed="false">
      <c r="A645" s="0" t="s">
        <v>876</v>
      </c>
      <c r="B645" s="52" t="s">
        <v>998</v>
      </c>
      <c r="C645" s="52" t="s">
        <v>751</v>
      </c>
      <c r="D645" s="53" t="n">
        <v>0.1</v>
      </c>
      <c r="E645" s="53" t="s">
        <v>748</v>
      </c>
      <c r="F645" s="0" t="s">
        <v>1207</v>
      </c>
      <c r="G645" s="0" t="str">
        <f aca="false">LEFT(B645,2)</f>
        <v>17</v>
      </c>
      <c r="H645" s="0" t="str">
        <f aca="false">I645&amp;"_"&amp;G645&amp;"_"&amp;F645</f>
        <v>ButsnudetFroe_17_20180831_DL2018088_Frederiksvaerk_SktAnnaeGym_koersel1</v>
      </c>
      <c r="I645" s="61" t="str">
        <f aca="false">MID(RIGHT(B645,LEN(B645)-3),1,FIND("_",RIGHT(B645,LEN(B645)-3))-1)</f>
        <v>ButsnudetFroe</v>
      </c>
      <c r="J645" s="61" t="str">
        <f aca="false">TRIM(SUBSTITUTE(RIGHT(B645,FIND(I645,B645)+1),"_",""))</f>
        <v>eDNA</v>
      </c>
      <c r="K645" s="0" t="str">
        <f aca="false">IFERROR(VALUE(SUBSTITUTE(E645,".",",")),E645)</f>
        <v>No Ct</v>
      </c>
      <c r="L645" s="61" t="str">
        <f aca="false">IF(J645="PosK",SUMIFS(K:K,J:J,"PosK",H:H,H645),"")</f>
        <v/>
      </c>
      <c r="M645" s="61" t="str">
        <f aca="false">IF(J645="PosK",SUMIFS(K:K,J:J,"NegK",H:H,H645),"")</f>
        <v/>
      </c>
      <c r="N645" s="61" t="str">
        <f aca="false">IF(J645="PosK",SUMIFS(K:K,J:J,"eDNA",H:H,H645),"")</f>
        <v/>
      </c>
      <c r="P645" s="62"/>
      <c r="T645" s="63"/>
      <c r="W645" s="64"/>
    </row>
    <row r="646" customFormat="false" ht="14.25" hidden="false" customHeight="false" outlineLevel="0" collapsed="false">
      <c r="A646" s="0" t="s">
        <v>877</v>
      </c>
      <c r="B646" s="52" t="s">
        <v>999</v>
      </c>
      <c r="C646" s="52" t="s">
        <v>743</v>
      </c>
      <c r="D646" s="53" t="n">
        <v>0.1</v>
      </c>
      <c r="E646" s="53" t="s">
        <v>748</v>
      </c>
      <c r="F646" s="0" t="s">
        <v>1207</v>
      </c>
      <c r="G646" s="0" t="str">
        <f aca="false">LEFT(B646,2)</f>
        <v>18</v>
      </c>
      <c r="H646" s="0" t="str">
        <f aca="false">I646&amp;"_"&amp;G646&amp;"_"&amp;F646</f>
        <v>ButsnudetFroe_18_20180831_DL2018088_Frederiksvaerk_SktAnnaeGym_koersel1</v>
      </c>
      <c r="I646" s="61" t="str">
        <f aca="false">MID(RIGHT(B646,LEN(B646)-3),1,FIND("_",RIGHT(B646,LEN(B646)-3))-1)</f>
        <v>ButsnudetFroe</v>
      </c>
      <c r="J646" s="61" t="str">
        <f aca="false">TRIM(SUBSTITUTE(RIGHT(B646,FIND(I646,B646)+1),"_",""))</f>
        <v>PosK</v>
      </c>
      <c r="K646" s="0" t="str">
        <f aca="false">IFERROR(VALUE(SUBSTITUTE(E646,".",",")),E646)</f>
        <v>No Ct</v>
      </c>
      <c r="L646" s="61" t="n">
        <f aca="false">IF(J646="PosK",SUMIFS(K:K,J:J,"PosK",H:H,H646),"")</f>
        <v>0</v>
      </c>
      <c r="M646" s="61" t="n">
        <f aca="false">IF(J646="PosK",SUMIFS(K:K,J:J,"NegK",H:H,H646),"")</f>
        <v>0</v>
      </c>
      <c r="N646" s="61" t="n">
        <f aca="false">IF(J646="PosK",SUMIFS(K:K,J:J,"eDNA",H:H,H646),"")</f>
        <v>0</v>
      </c>
      <c r="P646" s="62" t="n">
        <f aca="false">IF(K648="No Ct",0,K648)</f>
        <v>0</v>
      </c>
      <c r="Q646" s="62" t="n">
        <f aca="false">IF(K649="No Ct",0,K649)</f>
        <v>0</v>
      </c>
      <c r="R646" s="0" t="str">
        <f aca="false">IF(AND(L646&gt;0,M646=0),"Valid","Invalid")</f>
        <v>Invalid</v>
      </c>
      <c r="S646" s="0" t="str">
        <f aca="false">IF(OR(P646&gt;1,Q646&gt;1),"Present","Absent")</f>
        <v>Absent</v>
      </c>
      <c r="T646" s="63" t="str">
        <f aca="false">IF(OR(AND(P646&gt;1,P646&lt;41),AND(Q646&gt;1,Q646&lt;41)),"Ct&lt;41","Ct&gt;41")</f>
        <v>Ct&gt;41</v>
      </c>
      <c r="U646" s="0" t="str">
        <f aca="false">I646</f>
        <v>ButsnudetFroe</v>
      </c>
      <c r="V646" s="0" t="str">
        <f aca="false">MID(F646,10,9)</f>
        <v>DL2018088</v>
      </c>
      <c r="W646" s="64" t="str">
        <f aca="false">V646&amp;"_"&amp;U646&amp;"_"&amp;R646&amp;"_"&amp;S646&amp;"_"&amp;T646</f>
        <v>DL2018088_ButsnudetFroe_Invalid_Absent_Ct&gt;41</v>
      </c>
    </row>
    <row r="647" customFormat="false" ht="14.25" hidden="false" customHeight="false" outlineLevel="0" collapsed="false">
      <c r="A647" s="0" t="s">
        <v>879</v>
      </c>
      <c r="B647" s="52" t="s">
        <v>1000</v>
      </c>
      <c r="C647" s="52" t="s">
        <v>747</v>
      </c>
      <c r="D647" s="53" t="n">
        <v>0.1</v>
      </c>
      <c r="E647" s="53" t="s">
        <v>748</v>
      </c>
      <c r="F647" s="0" t="s">
        <v>1207</v>
      </c>
      <c r="G647" s="0" t="str">
        <f aca="false">LEFT(B647,2)</f>
        <v>18</v>
      </c>
      <c r="H647" s="0" t="str">
        <f aca="false">I647&amp;"_"&amp;G647&amp;"_"&amp;F647</f>
        <v>ButsnudetFroe_18_20180831_DL2018088_Frederiksvaerk_SktAnnaeGym_koersel1</v>
      </c>
      <c r="I647" s="61" t="str">
        <f aca="false">MID(RIGHT(B647,LEN(B647)-3),1,FIND("_",RIGHT(B647,LEN(B647)-3))-1)</f>
        <v>ButsnudetFroe</v>
      </c>
      <c r="J647" s="61" t="str">
        <f aca="false">TRIM(SUBSTITUTE(RIGHT(B647,FIND(I647,B647)+1),"_",""))</f>
        <v>NegK</v>
      </c>
      <c r="K647" s="0" t="str">
        <f aca="false">IFERROR(VALUE(SUBSTITUTE(E647,".",",")),E647)</f>
        <v>No Ct</v>
      </c>
      <c r="L647" s="61" t="str">
        <f aca="false">IF(J647="PosK",SUMIFS(K:K,J:J,"PosK",H:H,H647),"")</f>
        <v/>
      </c>
      <c r="M647" s="61" t="str">
        <f aca="false">IF(J647="PosK",SUMIFS(K:K,J:J,"NegK",H:H,H647),"")</f>
        <v/>
      </c>
      <c r="N647" s="61" t="str">
        <f aca="false">IF(J647="PosK",SUMIFS(K:K,J:J,"eDNA",H:H,H647),"")</f>
        <v/>
      </c>
    </row>
    <row r="648" customFormat="false" ht="14.25" hidden="false" customHeight="false" outlineLevel="0" collapsed="false">
      <c r="A648" s="0" t="s">
        <v>881</v>
      </c>
      <c r="B648" s="52" t="s">
        <v>1001</v>
      </c>
      <c r="C648" s="52" t="s">
        <v>751</v>
      </c>
      <c r="D648" s="53" t="n">
        <v>0.1</v>
      </c>
      <c r="E648" s="53" t="s">
        <v>748</v>
      </c>
      <c r="F648" s="0" t="s">
        <v>1207</v>
      </c>
      <c r="G648" s="0" t="str">
        <f aca="false">LEFT(B648,2)</f>
        <v>18</v>
      </c>
      <c r="H648" s="0" t="str">
        <f aca="false">I648&amp;"_"&amp;G648&amp;"_"&amp;F648</f>
        <v>ButsnudetFroe_18_20180831_DL2018088_Frederiksvaerk_SktAnnaeGym_koersel1</v>
      </c>
      <c r="I648" s="61" t="str">
        <f aca="false">MID(RIGHT(B648,LEN(B648)-3),1,FIND("_",RIGHT(B648,LEN(B648)-3))-1)</f>
        <v>ButsnudetFroe</v>
      </c>
      <c r="J648" s="61" t="str">
        <f aca="false">TRIM(SUBSTITUTE(RIGHT(B648,FIND(I648,B648)+1),"_",""))</f>
        <v>eDNA</v>
      </c>
      <c r="K648" s="0" t="str">
        <f aca="false">IFERROR(VALUE(SUBSTITUTE(E648,".",",")),E648)</f>
        <v>No Ct</v>
      </c>
      <c r="L648" s="61" t="str">
        <f aca="false">IF(J648="PosK",SUMIFS(K:K,J:J,"PosK",H:H,H648),"")</f>
        <v/>
      </c>
      <c r="M648" s="61" t="str">
        <f aca="false">IF(J648="PosK",SUMIFS(K:K,J:J,"NegK",H:H,H648),"")</f>
        <v/>
      </c>
      <c r="N648" s="61" t="str">
        <f aca="false">IF(J648="PosK",SUMIFS(K:K,J:J,"eDNA",H:H,H648),"")</f>
        <v/>
      </c>
      <c r="Q648" s="62"/>
    </row>
    <row r="649" customFormat="false" ht="14.25" hidden="false" customHeight="false" outlineLevel="0" collapsed="false">
      <c r="A649" s="0" t="s">
        <v>883</v>
      </c>
      <c r="B649" s="52" t="s">
        <v>1001</v>
      </c>
      <c r="C649" s="52" t="s">
        <v>751</v>
      </c>
      <c r="D649" s="53" t="n">
        <v>0.1</v>
      </c>
      <c r="E649" s="53" t="s">
        <v>748</v>
      </c>
      <c r="F649" s="0" t="s">
        <v>1207</v>
      </c>
      <c r="G649" s="0" t="str">
        <f aca="false">LEFT(B649,2)</f>
        <v>18</v>
      </c>
      <c r="H649" s="0" t="str">
        <f aca="false">I649&amp;"_"&amp;G649&amp;"_"&amp;F649</f>
        <v>ButsnudetFroe_18_20180831_DL2018088_Frederiksvaerk_SktAnnaeGym_koersel1</v>
      </c>
      <c r="I649" s="61" t="str">
        <f aca="false">MID(RIGHT(B649,LEN(B649)-3),1,FIND("_",RIGHT(B649,LEN(B649)-3))-1)</f>
        <v>ButsnudetFroe</v>
      </c>
      <c r="J649" s="61" t="str">
        <f aca="false">TRIM(SUBSTITUTE(RIGHT(B649,FIND(I649,B649)+1),"_",""))</f>
        <v>eDNA</v>
      </c>
      <c r="K649" s="0" t="str">
        <f aca="false">IFERROR(VALUE(SUBSTITUTE(E649,".",",")),E649)</f>
        <v>No Ct</v>
      </c>
      <c r="L649" s="61" t="str">
        <f aca="false">IF(J649="PosK",SUMIFS(K:K,J:J,"PosK",H:H,H649),"")</f>
        <v/>
      </c>
      <c r="M649" s="61" t="str">
        <f aca="false">IF(J649="PosK",SUMIFS(K:K,J:J,"NegK",H:H,H649),"")</f>
        <v/>
      </c>
      <c r="N649" s="61" t="str">
        <f aca="false">IF(J649="PosK",SUMIFS(K:K,J:J,"eDNA",H:H,H649),"")</f>
        <v/>
      </c>
      <c r="P649" s="62"/>
      <c r="T649" s="63"/>
      <c r="W649" s="64"/>
    </row>
    <row r="650" customFormat="false" ht="14.25" hidden="false" customHeight="false" outlineLevel="0" collapsed="false">
      <c r="A650" s="0" t="s">
        <v>884</v>
      </c>
      <c r="B650" s="52" t="s">
        <v>1002</v>
      </c>
      <c r="C650" s="52" t="s">
        <v>743</v>
      </c>
      <c r="D650" s="53" t="n">
        <v>0.1</v>
      </c>
      <c r="E650" s="53" t="n">
        <v>27.61</v>
      </c>
      <c r="F650" s="0" t="s">
        <v>1207</v>
      </c>
      <c r="G650" s="0" t="str">
        <f aca="false">LEFT(B650,2)</f>
        <v>19</v>
      </c>
      <c r="H650" s="0" t="str">
        <f aca="false">I650&amp;"_"&amp;G650&amp;"_"&amp;F650</f>
        <v>LilleVandsalamander_19_20180831_DL2018088_Frederiksvaerk_SktAnnaeGym_koersel1</v>
      </c>
      <c r="I650" s="61" t="str">
        <f aca="false">MID(RIGHT(B650,LEN(B650)-3),1,FIND("_",RIGHT(B650,LEN(B650)-3))-1)</f>
        <v>LilleVandsalamander</v>
      </c>
      <c r="J650" s="61" t="str">
        <f aca="false">TRIM(SUBSTITUTE(RIGHT(B650,FIND(I650,B650)+1),"_",""))</f>
        <v>PosK</v>
      </c>
      <c r="K650" s="0" t="n">
        <f aca="false">IFERROR(VALUE(SUBSTITUTE(E650,".",",")),E650)</f>
        <v>27.61</v>
      </c>
      <c r="L650" s="61" t="n">
        <f aca="false">IF(J650="PosK",SUMIFS(K:K,J:J,"PosK",H:H,H650),"")</f>
        <v>27.61</v>
      </c>
      <c r="M650" s="61" t="n">
        <f aca="false">IF(J650="PosK",SUMIFS(K:K,J:J,"NegK",H:H,H650),"")</f>
        <v>0</v>
      </c>
      <c r="N650" s="61" t="n">
        <f aca="false">IF(J650="PosK",SUMIFS(K:K,J:J,"eDNA",H:H,H650),"")</f>
        <v>0</v>
      </c>
      <c r="P650" s="62" t="n">
        <f aca="false">IF(K652="No Ct",0,K652)</f>
        <v>0</v>
      </c>
      <c r="Q650" s="62" t="n">
        <f aca="false">IF(K653="No Ct",0,K653)</f>
        <v>0</v>
      </c>
      <c r="R650" s="0" t="str">
        <f aca="false">IF(AND(L650&gt;0,M650=0),"Valid","Invalid")</f>
        <v>Valid</v>
      </c>
      <c r="S650" s="0" t="str">
        <f aca="false">IF(OR(P650&gt;1,Q650&gt;1),"Present","Absent")</f>
        <v>Absent</v>
      </c>
      <c r="T650" s="63" t="str">
        <f aca="false">IF(OR(AND(P650&gt;1,P650&lt;41),AND(Q650&gt;1,Q650&lt;41)),"Ct&lt;41","Ct&gt;41")</f>
        <v>Ct&gt;41</v>
      </c>
      <c r="U650" s="0" t="str">
        <f aca="false">I650</f>
        <v>LilleVandsalamander</v>
      </c>
      <c r="V650" s="0" t="str">
        <f aca="false">MID(F650,10,9)</f>
        <v>DL2018088</v>
      </c>
      <c r="W650" s="64" t="str">
        <f aca="false">V650&amp;"_"&amp;U650&amp;"_"&amp;R650&amp;"_"&amp;S650&amp;"_"&amp;T650</f>
        <v>DL2018088_LilleVandsalamander_Valid_Absent_Ct&gt;41</v>
      </c>
    </row>
    <row r="651" customFormat="false" ht="14.25" hidden="false" customHeight="false" outlineLevel="0" collapsed="false">
      <c r="A651" s="0" t="s">
        <v>886</v>
      </c>
      <c r="B651" s="52" t="s">
        <v>1003</v>
      </c>
      <c r="C651" s="52" t="s">
        <v>747</v>
      </c>
      <c r="D651" s="53" t="n">
        <v>0.1</v>
      </c>
      <c r="E651" s="53" t="s">
        <v>748</v>
      </c>
      <c r="F651" s="0" t="s">
        <v>1207</v>
      </c>
      <c r="G651" s="0" t="str">
        <f aca="false">LEFT(B651,2)</f>
        <v>19</v>
      </c>
      <c r="H651" s="0" t="str">
        <f aca="false">I651&amp;"_"&amp;G651&amp;"_"&amp;F651</f>
        <v>LilleVandsalamander_19_20180831_DL2018088_Frederiksvaerk_SktAnnaeGym_koersel1</v>
      </c>
      <c r="I651" s="61" t="str">
        <f aca="false">MID(RIGHT(B651,LEN(B651)-3),1,FIND("_",RIGHT(B651,LEN(B651)-3))-1)</f>
        <v>LilleVandsalamander</v>
      </c>
      <c r="J651" s="61" t="str">
        <f aca="false">TRIM(SUBSTITUTE(RIGHT(B651,FIND(I651,B651)+1),"_",""))</f>
        <v>NegK</v>
      </c>
      <c r="K651" s="0" t="str">
        <f aca="false">IFERROR(VALUE(SUBSTITUTE(E651,".",",")),E651)</f>
        <v>No Ct</v>
      </c>
      <c r="L651" s="61" t="str">
        <f aca="false">IF(J651="PosK",SUMIFS(K:K,J:J,"PosK",H:H,H651),"")</f>
        <v/>
      </c>
      <c r="M651" s="61" t="str">
        <f aca="false">IF(J651="PosK",SUMIFS(K:K,J:J,"NegK",H:H,H651),"")</f>
        <v/>
      </c>
      <c r="N651" s="61" t="str">
        <f aca="false">IF(J651="PosK",SUMIFS(K:K,J:J,"eDNA",H:H,H651),"")</f>
        <v/>
      </c>
    </row>
    <row r="652" customFormat="false" ht="14.25" hidden="false" customHeight="false" outlineLevel="0" collapsed="false">
      <c r="A652" s="0" t="s">
        <v>888</v>
      </c>
      <c r="B652" s="52" t="s">
        <v>1004</v>
      </c>
      <c r="C652" s="52" t="s">
        <v>751</v>
      </c>
      <c r="D652" s="53" t="n">
        <v>0.1</v>
      </c>
      <c r="E652" s="53" t="s">
        <v>748</v>
      </c>
      <c r="F652" s="0" t="s">
        <v>1207</v>
      </c>
      <c r="G652" s="0" t="str">
        <f aca="false">LEFT(B652,2)</f>
        <v>19</v>
      </c>
      <c r="H652" s="0" t="str">
        <f aca="false">I652&amp;"_"&amp;G652&amp;"_"&amp;F652</f>
        <v>LilleVandsalamander_19_20180831_DL2018088_Frederiksvaerk_SktAnnaeGym_koersel1</v>
      </c>
      <c r="I652" s="61" t="str">
        <f aca="false">MID(RIGHT(B652,LEN(B652)-3),1,FIND("_",RIGHT(B652,LEN(B652)-3))-1)</f>
        <v>LilleVandsalamander</v>
      </c>
      <c r="J652" s="61" t="str">
        <f aca="false">TRIM(SUBSTITUTE(RIGHT(B652,FIND(I652,B652)+1),"_",""))</f>
        <v>eDNA</v>
      </c>
      <c r="K652" s="0" t="str">
        <f aca="false">IFERROR(VALUE(SUBSTITUTE(E652,".",",")),E652)</f>
        <v>No Ct</v>
      </c>
      <c r="L652" s="61" t="str">
        <f aca="false">IF(J652="PosK",SUMIFS(K:K,J:J,"PosK",H:H,H652),"")</f>
        <v/>
      </c>
      <c r="M652" s="61" t="str">
        <f aca="false">IF(J652="PosK",SUMIFS(K:K,J:J,"NegK",H:H,H652),"")</f>
        <v/>
      </c>
      <c r="N652" s="61" t="str">
        <f aca="false">IF(J652="PosK",SUMIFS(K:K,J:J,"eDNA",H:H,H652),"")</f>
        <v/>
      </c>
      <c r="Q652" s="62"/>
    </row>
    <row r="653" customFormat="false" ht="14.25" hidden="false" customHeight="false" outlineLevel="0" collapsed="false">
      <c r="A653" s="0" t="s">
        <v>890</v>
      </c>
      <c r="B653" s="52" t="s">
        <v>1004</v>
      </c>
      <c r="C653" s="52" t="s">
        <v>751</v>
      </c>
      <c r="D653" s="53" t="n">
        <v>0.1</v>
      </c>
      <c r="E653" s="53" t="s">
        <v>748</v>
      </c>
      <c r="F653" s="0" t="s">
        <v>1207</v>
      </c>
      <c r="G653" s="0" t="str">
        <f aca="false">LEFT(B653,2)</f>
        <v>19</v>
      </c>
      <c r="H653" s="0" t="str">
        <f aca="false">I653&amp;"_"&amp;G653&amp;"_"&amp;F653</f>
        <v>LilleVandsalamander_19_20180831_DL2018088_Frederiksvaerk_SktAnnaeGym_koersel1</v>
      </c>
      <c r="I653" s="61" t="str">
        <f aca="false">MID(RIGHT(B653,LEN(B653)-3),1,FIND("_",RIGHT(B653,LEN(B653)-3))-1)</f>
        <v>LilleVandsalamander</v>
      </c>
      <c r="J653" s="61" t="str">
        <f aca="false">TRIM(SUBSTITUTE(RIGHT(B653,FIND(I653,B653)+1),"_",""))</f>
        <v>eDNA</v>
      </c>
      <c r="K653" s="0" t="str">
        <f aca="false">IFERROR(VALUE(SUBSTITUTE(E653,".",",")),E653)</f>
        <v>No Ct</v>
      </c>
      <c r="L653" s="61" t="str">
        <f aca="false">IF(J653="PosK",SUMIFS(K:K,J:J,"PosK",H:H,H653),"")</f>
        <v/>
      </c>
      <c r="M653" s="61" t="str">
        <f aca="false">IF(J653="PosK",SUMIFS(K:K,J:J,"NegK",H:H,H653),"")</f>
        <v/>
      </c>
      <c r="N653" s="61" t="str">
        <f aca="false">IF(J653="PosK",SUMIFS(K:K,J:J,"eDNA",H:H,H653),"")</f>
        <v/>
      </c>
      <c r="P653" s="62"/>
      <c r="T653" s="63"/>
      <c r="W653" s="64"/>
    </row>
    <row r="654" customFormat="false" ht="14.25" hidden="false" customHeight="false" outlineLevel="0" collapsed="false">
      <c r="A654" s="0" t="s">
        <v>891</v>
      </c>
      <c r="B654" s="52" t="s">
        <v>1005</v>
      </c>
      <c r="C654" s="52" t="s">
        <v>743</v>
      </c>
      <c r="D654" s="53" t="n">
        <v>0.1</v>
      </c>
      <c r="E654" s="53" t="n">
        <v>25.52</v>
      </c>
      <c r="F654" s="0" t="s">
        <v>1207</v>
      </c>
      <c r="G654" s="0" t="str">
        <f aca="false">LEFT(B654,2)</f>
        <v>20</v>
      </c>
      <c r="H654" s="0" t="str">
        <f aca="false">I654&amp;"_"&amp;G654&amp;"_"&amp;F654</f>
        <v>LilleVandsalamander_20_20180831_DL2018088_Frederiksvaerk_SktAnnaeGym_koersel1</v>
      </c>
      <c r="I654" s="61" t="str">
        <f aca="false">MID(RIGHT(B654,LEN(B654)-3),1,FIND("_",RIGHT(B654,LEN(B654)-3))-1)</f>
        <v>LilleVandsalamander</v>
      </c>
      <c r="J654" s="61" t="str">
        <f aca="false">TRIM(SUBSTITUTE(RIGHT(B654,FIND(I654,B654)+1),"_",""))</f>
        <v>PosK</v>
      </c>
      <c r="K654" s="0" t="n">
        <f aca="false">IFERROR(VALUE(SUBSTITUTE(E654,".",",")),E654)</f>
        <v>25.52</v>
      </c>
      <c r="L654" s="61" t="n">
        <f aca="false">IF(J654="PosK",SUMIFS(K:K,J:J,"PosK",H:H,H654),"")</f>
        <v>25.52</v>
      </c>
      <c r="M654" s="61" t="n">
        <f aca="false">IF(J654="PosK",SUMIFS(K:K,J:J,"NegK",H:H,H654),"")</f>
        <v>0</v>
      </c>
      <c r="N654" s="61" t="n">
        <f aca="false">IF(J654="PosK",SUMIFS(K:K,J:J,"eDNA",H:H,H654),"")</f>
        <v>82.03</v>
      </c>
      <c r="P654" s="62" t="n">
        <f aca="false">IF(K656="No Ct",0,K656)</f>
        <v>41.26</v>
      </c>
      <c r="Q654" s="62" t="n">
        <f aca="false">IF(K657="No Ct",0,K657)</f>
        <v>40.77</v>
      </c>
      <c r="R654" s="0" t="str">
        <f aca="false">IF(AND(L654&gt;0,M654=0),"Valid","Invalid")</f>
        <v>Valid</v>
      </c>
      <c r="S654" s="0" t="str">
        <f aca="false">IF(OR(P654&gt;1,Q654&gt;1),"Present","Absent")</f>
        <v>Present</v>
      </c>
      <c r="T654" s="63" t="str">
        <f aca="false">IF(OR(AND(P654&gt;1,P654&lt;41),AND(Q654&gt;1,Q654&lt;41)),"Ct&lt;41","Ct&gt;41")</f>
        <v>Ct&lt;41</v>
      </c>
      <c r="U654" s="0" t="str">
        <f aca="false">I654</f>
        <v>LilleVandsalamander</v>
      </c>
      <c r="V654" s="0" t="str">
        <f aca="false">MID(F654,10,9)</f>
        <v>DL2018088</v>
      </c>
      <c r="W654" s="64" t="str">
        <f aca="false">V654&amp;"_"&amp;U654&amp;"_"&amp;R654&amp;"_"&amp;S654&amp;"_"&amp;T654</f>
        <v>DL2018088_LilleVandsalamander_Valid_Present_Ct&lt;41</v>
      </c>
    </row>
    <row r="655" customFormat="false" ht="14.25" hidden="false" customHeight="false" outlineLevel="0" collapsed="false">
      <c r="A655" s="0" t="s">
        <v>893</v>
      </c>
      <c r="B655" s="52" t="s">
        <v>1006</v>
      </c>
      <c r="C655" s="52" t="s">
        <v>747</v>
      </c>
      <c r="D655" s="53" t="n">
        <v>0.1</v>
      </c>
      <c r="E655" s="53" t="s">
        <v>748</v>
      </c>
      <c r="F655" s="0" t="s">
        <v>1207</v>
      </c>
      <c r="G655" s="0" t="str">
        <f aca="false">LEFT(B655,2)</f>
        <v>20</v>
      </c>
      <c r="H655" s="0" t="str">
        <f aca="false">I655&amp;"_"&amp;G655&amp;"_"&amp;F655</f>
        <v>LilleVandsalamander_20_20180831_DL2018088_Frederiksvaerk_SktAnnaeGym_koersel1</v>
      </c>
      <c r="I655" s="61" t="str">
        <f aca="false">MID(RIGHT(B655,LEN(B655)-3),1,FIND("_",RIGHT(B655,LEN(B655)-3))-1)</f>
        <v>LilleVandsalamander</v>
      </c>
      <c r="J655" s="61" t="str">
        <f aca="false">TRIM(SUBSTITUTE(RIGHT(B655,FIND(I655,B655)+1),"_",""))</f>
        <v>NegK</v>
      </c>
      <c r="K655" s="0" t="str">
        <f aca="false">IFERROR(VALUE(SUBSTITUTE(E655,".",",")),E655)</f>
        <v>No Ct</v>
      </c>
      <c r="L655" s="61" t="str">
        <f aca="false">IF(J655="PosK",SUMIFS(K:K,J:J,"PosK",H:H,H655),"")</f>
        <v/>
      </c>
      <c r="M655" s="61" t="str">
        <f aca="false">IF(J655="PosK",SUMIFS(K:K,J:J,"NegK",H:H,H655),"")</f>
        <v/>
      </c>
      <c r="N655" s="61" t="str">
        <f aca="false">IF(J655="PosK",SUMIFS(K:K,J:J,"eDNA",H:H,H655),"")</f>
        <v/>
      </c>
    </row>
    <row r="656" customFormat="false" ht="14.25" hidden="false" customHeight="false" outlineLevel="0" collapsed="false">
      <c r="A656" s="0" t="s">
        <v>895</v>
      </c>
      <c r="B656" s="52" t="s">
        <v>1007</v>
      </c>
      <c r="C656" s="52" t="s">
        <v>751</v>
      </c>
      <c r="D656" s="53" t="n">
        <v>0.1</v>
      </c>
      <c r="E656" s="53" t="n">
        <v>41.26</v>
      </c>
      <c r="F656" s="0" t="s">
        <v>1207</v>
      </c>
      <c r="G656" s="0" t="str">
        <f aca="false">LEFT(B656,2)</f>
        <v>20</v>
      </c>
      <c r="H656" s="0" t="str">
        <f aca="false">I656&amp;"_"&amp;G656&amp;"_"&amp;F656</f>
        <v>LilleVandsalamander_20_20180831_DL2018088_Frederiksvaerk_SktAnnaeGym_koersel1</v>
      </c>
      <c r="I656" s="61" t="str">
        <f aca="false">MID(RIGHT(B656,LEN(B656)-3),1,FIND("_",RIGHT(B656,LEN(B656)-3))-1)</f>
        <v>LilleVandsalamander</v>
      </c>
      <c r="J656" s="61" t="str">
        <f aca="false">TRIM(SUBSTITUTE(RIGHT(B656,FIND(I656,B656)+1),"_",""))</f>
        <v>eDNA</v>
      </c>
      <c r="K656" s="0" t="n">
        <f aca="false">IFERROR(VALUE(SUBSTITUTE(E656,".",",")),E656)</f>
        <v>41.26</v>
      </c>
      <c r="L656" s="61" t="str">
        <f aca="false">IF(J656="PosK",SUMIFS(K:K,J:J,"PosK",H:H,H656),"")</f>
        <v/>
      </c>
      <c r="M656" s="61" t="str">
        <f aca="false">IF(J656="PosK",SUMIFS(K:K,J:J,"NegK",H:H,H656),"")</f>
        <v/>
      </c>
      <c r="N656" s="61" t="str">
        <f aca="false">IF(J656="PosK",SUMIFS(K:K,J:J,"eDNA",H:H,H656),"")</f>
        <v/>
      </c>
      <c r="Q656" s="62"/>
    </row>
    <row r="657" customFormat="false" ht="14.25" hidden="false" customHeight="false" outlineLevel="0" collapsed="false">
      <c r="A657" s="0" t="s">
        <v>897</v>
      </c>
      <c r="B657" s="52" t="s">
        <v>1007</v>
      </c>
      <c r="C657" s="52" t="s">
        <v>751</v>
      </c>
      <c r="D657" s="53" t="n">
        <v>0.1</v>
      </c>
      <c r="E657" s="53" t="n">
        <v>40.77</v>
      </c>
      <c r="F657" s="0" t="s">
        <v>1207</v>
      </c>
      <c r="G657" s="0" t="str">
        <f aca="false">LEFT(B657,2)</f>
        <v>20</v>
      </c>
      <c r="H657" s="0" t="str">
        <f aca="false">I657&amp;"_"&amp;G657&amp;"_"&amp;F657</f>
        <v>LilleVandsalamander_20_20180831_DL2018088_Frederiksvaerk_SktAnnaeGym_koersel1</v>
      </c>
      <c r="I657" s="61" t="str">
        <f aca="false">MID(RIGHT(B657,LEN(B657)-3),1,FIND("_",RIGHT(B657,LEN(B657)-3))-1)</f>
        <v>LilleVandsalamander</v>
      </c>
      <c r="J657" s="61" t="str">
        <f aca="false">TRIM(SUBSTITUTE(RIGHT(B657,FIND(I657,B657)+1),"_",""))</f>
        <v>eDNA</v>
      </c>
      <c r="K657" s="0" t="n">
        <f aca="false">IFERROR(VALUE(SUBSTITUTE(E657,".",",")),E657)</f>
        <v>40.77</v>
      </c>
      <c r="L657" s="61" t="str">
        <f aca="false">IF(J657="PosK",SUMIFS(K:K,J:J,"PosK",H:H,H657),"")</f>
        <v/>
      </c>
      <c r="M657" s="61" t="str">
        <f aca="false">IF(J657="PosK",SUMIFS(K:K,J:J,"NegK",H:H,H657),"")</f>
        <v/>
      </c>
      <c r="N657" s="61" t="str">
        <f aca="false">IF(J657="PosK",SUMIFS(K:K,J:J,"eDNA",H:H,H657),"")</f>
        <v/>
      </c>
      <c r="P657" s="62"/>
      <c r="T657" s="63"/>
      <c r="W657" s="64"/>
    </row>
    <row r="658" customFormat="false" ht="14.25" hidden="false" customHeight="false" outlineLevel="0" collapsed="false">
      <c r="A658" s="0" t="s">
        <v>898</v>
      </c>
      <c r="B658" s="52" t="s">
        <v>1008</v>
      </c>
      <c r="C658" s="52" t="s">
        <v>743</v>
      </c>
      <c r="D658" s="53" t="n">
        <v>0.1</v>
      </c>
      <c r="E658" s="53" t="n">
        <v>20.6</v>
      </c>
      <c r="F658" s="0" t="s">
        <v>1207</v>
      </c>
      <c r="G658" s="0" t="str">
        <f aca="false">LEFT(B658,2)</f>
        <v>21</v>
      </c>
      <c r="H658" s="0" t="str">
        <f aca="false">I658&amp;"_"&amp;G658&amp;"_"&amp;F658</f>
        <v>Skalle_21_20180831_DL2018088_Frederiksvaerk_SktAnnaeGym_koersel1</v>
      </c>
      <c r="I658" s="61" t="str">
        <f aca="false">MID(RIGHT(B658,LEN(B658)-3),1,FIND("_",RIGHT(B658,LEN(B658)-3))-1)</f>
        <v>Skalle</v>
      </c>
      <c r="J658" s="61" t="str">
        <f aca="false">TRIM(SUBSTITUTE(RIGHT(B658,FIND(I658,B658)+1),"_",""))</f>
        <v>PosK</v>
      </c>
      <c r="K658" s="0" t="n">
        <f aca="false">IFERROR(VALUE(SUBSTITUTE(E658,".",",")),E658)</f>
        <v>20.6</v>
      </c>
      <c r="L658" s="61" t="n">
        <f aca="false">IF(J658="PosK",SUMIFS(K:K,J:J,"PosK",H:H,H658),"")</f>
        <v>20.6</v>
      </c>
      <c r="M658" s="61" t="n">
        <f aca="false">IF(J658="PosK",SUMIFS(K:K,J:J,"NegK",H:H,H658),"")</f>
        <v>0</v>
      </c>
      <c r="N658" s="61" t="n">
        <f aca="false">IF(J658="PosK",SUMIFS(K:K,J:J,"eDNA",H:H,H658),"")</f>
        <v>76.07</v>
      </c>
      <c r="P658" s="62" t="n">
        <f aca="false">IF(K660="No Ct",0,K660)</f>
        <v>37.12</v>
      </c>
      <c r="Q658" s="62" t="n">
        <f aca="false">IF(K661="No Ct",0,K661)</f>
        <v>38.95</v>
      </c>
      <c r="R658" s="0" t="str">
        <f aca="false">IF(AND(L658&gt;0,M658=0),"Valid","Invalid")</f>
        <v>Valid</v>
      </c>
      <c r="S658" s="0" t="str">
        <f aca="false">IF(OR(P658&gt;1,Q658&gt;1),"Present","Absent")</f>
        <v>Present</v>
      </c>
      <c r="T658" s="63" t="str">
        <f aca="false">IF(OR(AND(P658&gt;1,P658&lt;41),AND(Q658&gt;1,Q658&lt;41)),"Ct&lt;41","Ct&gt;41")</f>
        <v>Ct&lt;41</v>
      </c>
      <c r="U658" s="0" t="str">
        <f aca="false">I658</f>
        <v>Skalle</v>
      </c>
      <c r="V658" s="0" t="str">
        <f aca="false">MID(F658,10,9)</f>
        <v>DL2018088</v>
      </c>
      <c r="W658" s="64" t="str">
        <f aca="false">V658&amp;"_"&amp;U658&amp;"_"&amp;R658&amp;"_"&amp;S658&amp;"_"&amp;T658</f>
        <v>DL2018088_Skalle_Valid_Present_Ct&lt;41</v>
      </c>
    </row>
    <row r="659" customFormat="false" ht="14.25" hidden="false" customHeight="false" outlineLevel="0" collapsed="false">
      <c r="A659" s="0" t="s">
        <v>900</v>
      </c>
      <c r="B659" s="52" t="s">
        <v>1009</v>
      </c>
      <c r="C659" s="52" t="s">
        <v>747</v>
      </c>
      <c r="D659" s="53" t="n">
        <v>0.1</v>
      </c>
      <c r="E659" s="53" t="s">
        <v>748</v>
      </c>
      <c r="F659" s="0" t="s">
        <v>1207</v>
      </c>
      <c r="G659" s="0" t="str">
        <f aca="false">LEFT(B659,2)</f>
        <v>21</v>
      </c>
      <c r="H659" s="0" t="str">
        <f aca="false">I659&amp;"_"&amp;G659&amp;"_"&amp;F659</f>
        <v>Skalle_21_20180831_DL2018088_Frederiksvaerk_SktAnnaeGym_koersel1</v>
      </c>
      <c r="I659" s="61" t="str">
        <f aca="false">MID(RIGHT(B659,LEN(B659)-3),1,FIND("_",RIGHT(B659,LEN(B659)-3))-1)</f>
        <v>Skalle</v>
      </c>
      <c r="J659" s="61" t="str">
        <f aca="false">TRIM(SUBSTITUTE(RIGHT(B659,FIND(I659,B659)+1),"_",""))</f>
        <v>NegK</v>
      </c>
      <c r="K659" s="0" t="str">
        <f aca="false">IFERROR(VALUE(SUBSTITUTE(E659,".",",")),E659)</f>
        <v>No Ct</v>
      </c>
      <c r="L659" s="61" t="str">
        <f aca="false">IF(J659="PosK",SUMIFS(K:K,J:J,"PosK",H:H,H659),"")</f>
        <v/>
      </c>
      <c r="M659" s="61" t="str">
        <f aca="false">IF(J659="PosK",SUMIFS(K:K,J:J,"NegK",H:H,H659),"")</f>
        <v/>
      </c>
      <c r="N659" s="61" t="str">
        <f aca="false">IF(J659="PosK",SUMIFS(K:K,J:J,"eDNA",H:H,H659),"")</f>
        <v/>
      </c>
    </row>
    <row r="660" customFormat="false" ht="14.25" hidden="false" customHeight="false" outlineLevel="0" collapsed="false">
      <c r="A660" s="0" t="s">
        <v>902</v>
      </c>
      <c r="B660" s="52" t="s">
        <v>1010</v>
      </c>
      <c r="C660" s="52" t="s">
        <v>751</v>
      </c>
      <c r="D660" s="53" t="n">
        <v>0.1</v>
      </c>
      <c r="E660" s="53" t="n">
        <v>37.12</v>
      </c>
      <c r="F660" s="0" t="s">
        <v>1207</v>
      </c>
      <c r="G660" s="0" t="str">
        <f aca="false">LEFT(B660,2)</f>
        <v>21</v>
      </c>
      <c r="H660" s="0" t="str">
        <f aca="false">I660&amp;"_"&amp;G660&amp;"_"&amp;F660</f>
        <v>Skalle_21_20180831_DL2018088_Frederiksvaerk_SktAnnaeGym_koersel1</v>
      </c>
      <c r="I660" s="61" t="str">
        <f aca="false">MID(RIGHT(B660,LEN(B660)-3),1,FIND("_",RIGHT(B660,LEN(B660)-3))-1)</f>
        <v>Skalle</v>
      </c>
      <c r="J660" s="61" t="str">
        <f aca="false">TRIM(SUBSTITUTE(RIGHT(B660,FIND(I660,B660)+1),"_",""))</f>
        <v>eDNA</v>
      </c>
      <c r="K660" s="0" t="n">
        <f aca="false">IFERROR(VALUE(SUBSTITUTE(E660,".",",")),E660)</f>
        <v>37.12</v>
      </c>
      <c r="L660" s="61" t="str">
        <f aca="false">IF(J660="PosK",SUMIFS(K:K,J:J,"PosK",H:H,H660),"")</f>
        <v/>
      </c>
      <c r="M660" s="61" t="str">
        <f aca="false">IF(J660="PosK",SUMIFS(K:K,J:J,"NegK",H:H,H660),"")</f>
        <v/>
      </c>
      <c r="N660" s="61" t="str">
        <f aca="false">IF(J660="PosK",SUMIFS(K:K,J:J,"eDNA",H:H,H660),"")</f>
        <v/>
      </c>
      <c r="Q660" s="62"/>
    </row>
    <row r="661" customFormat="false" ht="14.25" hidden="false" customHeight="false" outlineLevel="0" collapsed="false">
      <c r="A661" s="0" t="s">
        <v>904</v>
      </c>
      <c r="B661" s="52" t="s">
        <v>1010</v>
      </c>
      <c r="C661" s="52" t="s">
        <v>751</v>
      </c>
      <c r="D661" s="53" t="n">
        <v>0.1</v>
      </c>
      <c r="E661" s="53" t="n">
        <v>38.95</v>
      </c>
      <c r="F661" s="0" t="s">
        <v>1207</v>
      </c>
      <c r="G661" s="0" t="str">
        <f aca="false">LEFT(B661,2)</f>
        <v>21</v>
      </c>
      <c r="H661" s="0" t="str">
        <f aca="false">I661&amp;"_"&amp;G661&amp;"_"&amp;F661</f>
        <v>Skalle_21_20180831_DL2018088_Frederiksvaerk_SktAnnaeGym_koersel1</v>
      </c>
      <c r="I661" s="61" t="str">
        <f aca="false">MID(RIGHT(B661,LEN(B661)-3),1,FIND("_",RIGHT(B661,LEN(B661)-3))-1)</f>
        <v>Skalle</v>
      </c>
      <c r="J661" s="61" t="str">
        <f aca="false">TRIM(SUBSTITUTE(RIGHT(B661,FIND(I661,B661)+1),"_",""))</f>
        <v>eDNA</v>
      </c>
      <c r="K661" s="0" t="n">
        <f aca="false">IFERROR(VALUE(SUBSTITUTE(E661,".",",")),E661)</f>
        <v>38.95</v>
      </c>
      <c r="L661" s="61" t="str">
        <f aca="false">IF(J661="PosK",SUMIFS(K:K,J:J,"PosK",H:H,H661),"")</f>
        <v/>
      </c>
      <c r="M661" s="61" t="str">
        <f aca="false">IF(J661="PosK",SUMIFS(K:K,J:J,"NegK",H:H,H661),"")</f>
        <v/>
      </c>
      <c r="N661" s="61" t="str">
        <f aca="false">IF(J661="PosK",SUMIFS(K:K,J:J,"eDNA",H:H,H661),"")</f>
        <v/>
      </c>
      <c r="P661" s="62"/>
      <c r="T661" s="63"/>
      <c r="W661" s="64"/>
    </row>
    <row r="662" customFormat="false" ht="14.25" hidden="false" customHeight="false" outlineLevel="0" collapsed="false">
      <c r="A662" s="0" t="s">
        <v>905</v>
      </c>
      <c r="B662" s="52" t="s">
        <v>1011</v>
      </c>
      <c r="C662" s="52" t="s">
        <v>743</v>
      </c>
      <c r="D662" s="53" t="n">
        <v>0.1</v>
      </c>
      <c r="E662" s="53" t="n">
        <v>22.5</v>
      </c>
      <c r="F662" s="0" t="s">
        <v>1207</v>
      </c>
      <c r="G662" s="0" t="str">
        <f aca="false">LEFT(B662,2)</f>
        <v>22</v>
      </c>
      <c r="H662" s="0" t="str">
        <f aca="false">I662&amp;"_"&amp;G662&amp;"_"&amp;F662</f>
        <v>Skalle_22_20180831_DL2018088_Frederiksvaerk_SktAnnaeGym_koersel1</v>
      </c>
      <c r="I662" s="61" t="str">
        <f aca="false">MID(RIGHT(B662,LEN(B662)-3),1,FIND("_",RIGHT(B662,LEN(B662)-3))-1)</f>
        <v>Skalle</v>
      </c>
      <c r="J662" s="61" t="str">
        <f aca="false">TRIM(SUBSTITUTE(RIGHT(B662,FIND(I662,B662)+1),"_",""))</f>
        <v>PosK</v>
      </c>
      <c r="K662" s="0" t="n">
        <f aca="false">IFERROR(VALUE(SUBSTITUTE(E662,".",",")),E662)</f>
        <v>22.5</v>
      </c>
      <c r="L662" s="61" t="n">
        <f aca="false">IF(J662="PosK",SUMIFS(K:K,J:J,"PosK",H:H,H662),"")</f>
        <v>22.5</v>
      </c>
      <c r="M662" s="61" t="n">
        <f aca="false">IF(J662="PosK",SUMIFS(K:K,J:J,"NegK",H:H,H662),"")</f>
        <v>38.04</v>
      </c>
      <c r="N662" s="61" t="n">
        <f aca="false">IF(J662="PosK",SUMIFS(K:K,J:J,"eDNA",H:H,H662),"")</f>
        <v>39.42</v>
      </c>
      <c r="P662" s="62" t="n">
        <f aca="false">IF(K664="No Ct",0,K664)</f>
        <v>0</v>
      </c>
      <c r="Q662" s="62" t="n">
        <f aca="false">IF(K665="No Ct",0,K665)</f>
        <v>39.42</v>
      </c>
      <c r="R662" s="0" t="str">
        <f aca="false">IF(AND(L662&gt;0,M662=0),"Valid","Invalid")</f>
        <v>Invalid</v>
      </c>
      <c r="S662" s="0" t="str">
        <f aca="false">IF(OR(P662&gt;1,Q662&gt;1),"Present","Absent")</f>
        <v>Present</v>
      </c>
      <c r="T662" s="63" t="str">
        <f aca="false">IF(OR(AND(P662&gt;1,P662&lt;41),AND(Q662&gt;1,Q662&lt;41)),"Ct&lt;41","Ct&gt;41")</f>
        <v>Ct&lt;41</v>
      </c>
      <c r="U662" s="0" t="str">
        <f aca="false">I662</f>
        <v>Skalle</v>
      </c>
      <c r="V662" s="0" t="str">
        <f aca="false">MID(F662,10,9)</f>
        <v>DL2018088</v>
      </c>
      <c r="W662" s="64" t="str">
        <f aca="false">V662&amp;"_"&amp;U662&amp;"_"&amp;R662&amp;"_"&amp;S662&amp;"_"&amp;T662</f>
        <v>DL2018088_Skalle_Invalid_Present_Ct&lt;41</v>
      </c>
    </row>
    <row r="663" customFormat="false" ht="14.25" hidden="false" customHeight="false" outlineLevel="0" collapsed="false">
      <c r="A663" s="0" t="s">
        <v>907</v>
      </c>
      <c r="B663" s="52" t="s">
        <v>1012</v>
      </c>
      <c r="C663" s="52" t="s">
        <v>747</v>
      </c>
      <c r="D663" s="53" t="n">
        <v>0.1</v>
      </c>
      <c r="E663" s="53" t="n">
        <v>38.04</v>
      </c>
      <c r="F663" s="0" t="s">
        <v>1207</v>
      </c>
      <c r="G663" s="0" t="str">
        <f aca="false">LEFT(B663,2)</f>
        <v>22</v>
      </c>
      <c r="H663" s="0" t="str">
        <f aca="false">I663&amp;"_"&amp;G663&amp;"_"&amp;F663</f>
        <v>Skalle_22_20180831_DL2018088_Frederiksvaerk_SktAnnaeGym_koersel1</v>
      </c>
      <c r="I663" s="61" t="str">
        <f aca="false">MID(RIGHT(B663,LEN(B663)-3),1,FIND("_",RIGHT(B663,LEN(B663)-3))-1)</f>
        <v>Skalle</v>
      </c>
      <c r="J663" s="61" t="str">
        <f aca="false">TRIM(SUBSTITUTE(RIGHT(B663,FIND(I663,B663)+1),"_",""))</f>
        <v>NegK</v>
      </c>
      <c r="K663" s="0" t="n">
        <f aca="false">IFERROR(VALUE(SUBSTITUTE(E663,".",",")),E663)</f>
        <v>38.04</v>
      </c>
      <c r="L663" s="61" t="str">
        <f aca="false">IF(J663="PosK",SUMIFS(K:K,J:J,"PosK",H:H,H663),"")</f>
        <v/>
      </c>
      <c r="M663" s="61" t="str">
        <f aca="false">IF(J663="PosK",SUMIFS(K:K,J:J,"NegK",H:H,H663),"")</f>
        <v/>
      </c>
      <c r="N663" s="61" t="str">
        <f aca="false">IF(J663="PosK",SUMIFS(K:K,J:J,"eDNA",H:H,H663),"")</f>
        <v/>
      </c>
    </row>
    <row r="664" customFormat="false" ht="14.25" hidden="false" customHeight="false" outlineLevel="0" collapsed="false">
      <c r="A664" s="0" t="s">
        <v>909</v>
      </c>
      <c r="B664" s="52" t="s">
        <v>1013</v>
      </c>
      <c r="C664" s="52" t="s">
        <v>751</v>
      </c>
      <c r="D664" s="53" t="n">
        <v>0.1</v>
      </c>
      <c r="E664" s="53" t="s">
        <v>748</v>
      </c>
      <c r="F664" s="0" t="s">
        <v>1207</v>
      </c>
      <c r="G664" s="0" t="str">
        <f aca="false">LEFT(B664,2)</f>
        <v>22</v>
      </c>
      <c r="H664" s="0" t="str">
        <f aca="false">I664&amp;"_"&amp;G664&amp;"_"&amp;F664</f>
        <v>Skalle_22_20180831_DL2018088_Frederiksvaerk_SktAnnaeGym_koersel1</v>
      </c>
      <c r="I664" s="61" t="str">
        <f aca="false">MID(RIGHT(B664,LEN(B664)-3),1,FIND("_",RIGHT(B664,LEN(B664)-3))-1)</f>
        <v>Skalle</v>
      </c>
      <c r="J664" s="61" t="str">
        <f aca="false">TRIM(SUBSTITUTE(RIGHT(B664,FIND(I664,B664)+1),"_",""))</f>
        <v>eDNA</v>
      </c>
      <c r="K664" s="0" t="str">
        <f aca="false">IFERROR(VALUE(SUBSTITUTE(E664,".",",")),E664)</f>
        <v>No Ct</v>
      </c>
      <c r="L664" s="61" t="str">
        <f aca="false">IF(J664="PosK",SUMIFS(K:K,J:J,"PosK",H:H,H664),"")</f>
        <v/>
      </c>
      <c r="M664" s="61" t="str">
        <f aca="false">IF(J664="PosK",SUMIFS(K:K,J:J,"NegK",H:H,H664),"")</f>
        <v/>
      </c>
      <c r="N664" s="61" t="str">
        <f aca="false">IF(J664="PosK",SUMIFS(K:K,J:J,"eDNA",H:H,H664),"")</f>
        <v/>
      </c>
      <c r="Q664" s="62"/>
    </row>
    <row r="665" customFormat="false" ht="14.25" hidden="false" customHeight="false" outlineLevel="0" collapsed="false">
      <c r="A665" s="0" t="s">
        <v>911</v>
      </c>
      <c r="B665" s="52" t="s">
        <v>1013</v>
      </c>
      <c r="C665" s="52" t="s">
        <v>751</v>
      </c>
      <c r="D665" s="53" t="n">
        <v>0.1</v>
      </c>
      <c r="E665" s="53" t="n">
        <v>39.42</v>
      </c>
      <c r="F665" s="0" t="s">
        <v>1207</v>
      </c>
      <c r="G665" s="0" t="str">
        <f aca="false">LEFT(B665,2)</f>
        <v>22</v>
      </c>
      <c r="H665" s="0" t="str">
        <f aca="false">I665&amp;"_"&amp;G665&amp;"_"&amp;F665</f>
        <v>Skalle_22_20180831_DL2018088_Frederiksvaerk_SktAnnaeGym_koersel1</v>
      </c>
      <c r="I665" s="61" t="str">
        <f aca="false">MID(RIGHT(B665,LEN(B665)-3),1,FIND("_",RIGHT(B665,LEN(B665)-3))-1)</f>
        <v>Skalle</v>
      </c>
      <c r="J665" s="61" t="str">
        <f aca="false">TRIM(SUBSTITUTE(RIGHT(B665,FIND(I665,B665)+1),"_",""))</f>
        <v>eDNA</v>
      </c>
      <c r="K665" s="0" t="n">
        <f aca="false">IFERROR(VALUE(SUBSTITUTE(E665,".",",")),E665)</f>
        <v>39.42</v>
      </c>
      <c r="L665" s="61" t="str">
        <f aca="false">IF(J665="PosK",SUMIFS(K:K,J:J,"PosK",H:H,H665),"")</f>
        <v/>
      </c>
      <c r="M665" s="61" t="str">
        <f aca="false">IF(J665="PosK",SUMIFS(K:K,J:J,"NegK",H:H,H665),"")</f>
        <v/>
      </c>
      <c r="N665" s="61" t="str">
        <f aca="false">IF(J665="PosK",SUMIFS(K:K,J:J,"eDNA",H:H,H665),"")</f>
        <v/>
      </c>
      <c r="P665" s="62"/>
      <c r="T665" s="63"/>
      <c r="W665" s="64"/>
    </row>
    <row r="666" customFormat="false" ht="14.25" hidden="false" customHeight="false" outlineLevel="0" collapsed="false">
      <c r="A666" s="0" t="s">
        <v>912</v>
      </c>
      <c r="B666" s="52" t="s">
        <v>1014</v>
      </c>
      <c r="C666" s="52" t="s">
        <v>743</v>
      </c>
      <c r="D666" s="53" t="n">
        <v>0.1</v>
      </c>
      <c r="E666" s="53" t="n">
        <v>27.73</v>
      </c>
      <c r="F666" s="0" t="s">
        <v>1207</v>
      </c>
      <c r="G666" s="0" t="str">
        <f aca="false">LEFT(B666,2)</f>
        <v>23</v>
      </c>
      <c r="H666" s="0" t="str">
        <f aca="false">I666&amp;"_"&amp;G666&amp;"_"&amp;F666</f>
        <v>Karusse_23_20180831_DL2018088_Frederiksvaerk_SktAnnaeGym_koersel1</v>
      </c>
      <c r="I666" s="61" t="str">
        <f aca="false">MID(RIGHT(B666,LEN(B666)-3),1,FIND("_",RIGHT(B666,LEN(B666)-3))-1)</f>
        <v>Karusse</v>
      </c>
      <c r="J666" s="61" t="str">
        <f aca="false">TRIM(SUBSTITUTE(RIGHT(B666,FIND(I666,B666)+1),"_",""))</f>
        <v>PosK</v>
      </c>
      <c r="K666" s="0" t="n">
        <f aca="false">IFERROR(VALUE(SUBSTITUTE(E666,".",",")),E666)</f>
        <v>27.73</v>
      </c>
      <c r="L666" s="61" t="n">
        <f aca="false">IF(J666="PosK",SUMIFS(K:K,J:J,"PosK",H:H,H666),"")</f>
        <v>27.73</v>
      </c>
      <c r="M666" s="61" t="n">
        <f aca="false">IF(J666="PosK",SUMIFS(K:K,J:J,"NegK",H:H,H666),"")</f>
        <v>0</v>
      </c>
      <c r="N666" s="61" t="n">
        <f aca="false">IF(J666="PosK",SUMIFS(K:K,J:J,"eDNA",H:H,H666),"")</f>
        <v>37.14</v>
      </c>
      <c r="P666" s="62" t="n">
        <f aca="false">IF(K668="No Ct",0,K668)</f>
        <v>0</v>
      </c>
      <c r="Q666" s="62" t="n">
        <f aca="false">IF(K669="No Ct",0,K669)</f>
        <v>37.14</v>
      </c>
      <c r="R666" s="0" t="str">
        <f aca="false">IF(AND(L666&gt;0,M666=0),"Valid","Invalid")</f>
        <v>Valid</v>
      </c>
      <c r="S666" s="0" t="str">
        <f aca="false">IF(OR(P666&gt;1,Q666&gt;1),"Present","Absent")</f>
        <v>Present</v>
      </c>
      <c r="T666" s="63" t="str">
        <f aca="false">IF(OR(AND(P666&gt;1,P666&lt;41),AND(Q666&gt;1,Q666&lt;41)),"Ct&lt;41","Ct&gt;41")</f>
        <v>Ct&lt;41</v>
      </c>
      <c r="U666" s="0" t="str">
        <f aca="false">I666</f>
        <v>Karusse</v>
      </c>
      <c r="V666" s="0" t="str">
        <f aca="false">MID(F666,10,9)</f>
        <v>DL2018088</v>
      </c>
      <c r="W666" s="64" t="str">
        <f aca="false">V666&amp;"_"&amp;U666&amp;"_"&amp;R666&amp;"_"&amp;S666&amp;"_"&amp;T666</f>
        <v>DL2018088_Karusse_Valid_Present_Ct&lt;41</v>
      </c>
    </row>
    <row r="667" customFormat="false" ht="14.25" hidden="false" customHeight="false" outlineLevel="0" collapsed="false">
      <c r="A667" s="0" t="s">
        <v>914</v>
      </c>
      <c r="B667" s="52" t="s">
        <v>1015</v>
      </c>
      <c r="C667" s="52" t="s">
        <v>747</v>
      </c>
      <c r="D667" s="53" t="n">
        <v>0.1</v>
      </c>
      <c r="E667" s="53" t="s">
        <v>748</v>
      </c>
      <c r="F667" s="0" t="s">
        <v>1207</v>
      </c>
      <c r="G667" s="0" t="str">
        <f aca="false">LEFT(B667,2)</f>
        <v>23</v>
      </c>
      <c r="H667" s="0" t="str">
        <f aca="false">I667&amp;"_"&amp;G667&amp;"_"&amp;F667</f>
        <v>Karusse_23_20180831_DL2018088_Frederiksvaerk_SktAnnaeGym_koersel1</v>
      </c>
      <c r="I667" s="61" t="str">
        <f aca="false">MID(RIGHT(B667,LEN(B667)-3),1,FIND("_",RIGHT(B667,LEN(B667)-3))-1)</f>
        <v>Karusse</v>
      </c>
      <c r="J667" s="61" t="str">
        <f aca="false">TRIM(SUBSTITUTE(RIGHT(B667,FIND(I667,B667)+1),"_",""))</f>
        <v>NegK</v>
      </c>
      <c r="K667" s="0" t="str">
        <f aca="false">IFERROR(VALUE(SUBSTITUTE(E667,".",",")),E667)</f>
        <v>No Ct</v>
      </c>
      <c r="L667" s="61" t="str">
        <f aca="false">IF(J667="PosK",SUMIFS(K:K,J:J,"PosK",H:H,H667),"")</f>
        <v/>
      </c>
      <c r="M667" s="61" t="str">
        <f aca="false">IF(J667="PosK",SUMIFS(K:K,J:J,"NegK",H:H,H667),"")</f>
        <v/>
      </c>
      <c r="N667" s="61" t="str">
        <f aca="false">IF(J667="PosK",SUMIFS(K:K,J:J,"eDNA",H:H,H667),"")</f>
        <v/>
      </c>
    </row>
    <row r="668" customFormat="false" ht="14.25" hidden="false" customHeight="false" outlineLevel="0" collapsed="false">
      <c r="A668" s="0" t="s">
        <v>916</v>
      </c>
      <c r="B668" s="52" t="s">
        <v>1016</v>
      </c>
      <c r="C668" s="52" t="s">
        <v>751</v>
      </c>
      <c r="D668" s="53" t="n">
        <v>0.1</v>
      </c>
      <c r="E668" s="53" t="s">
        <v>748</v>
      </c>
      <c r="F668" s="0" t="s">
        <v>1207</v>
      </c>
      <c r="G668" s="0" t="str">
        <f aca="false">LEFT(B668,2)</f>
        <v>23</v>
      </c>
      <c r="H668" s="0" t="str">
        <f aca="false">I668&amp;"_"&amp;G668&amp;"_"&amp;F668</f>
        <v>Karusse_23_20180831_DL2018088_Frederiksvaerk_SktAnnaeGym_koersel1</v>
      </c>
      <c r="I668" s="61" t="str">
        <f aca="false">MID(RIGHT(B668,LEN(B668)-3),1,FIND("_",RIGHT(B668,LEN(B668)-3))-1)</f>
        <v>Karusse</v>
      </c>
      <c r="J668" s="61" t="str">
        <f aca="false">TRIM(SUBSTITUTE(RIGHT(B668,FIND(I668,B668)+1),"_",""))</f>
        <v>eDNA</v>
      </c>
      <c r="K668" s="0" t="str">
        <f aca="false">IFERROR(VALUE(SUBSTITUTE(E668,".",",")),E668)</f>
        <v>No Ct</v>
      </c>
      <c r="L668" s="61" t="str">
        <f aca="false">IF(J668="PosK",SUMIFS(K:K,J:J,"PosK",H:H,H668),"")</f>
        <v/>
      </c>
      <c r="M668" s="61" t="str">
        <f aca="false">IF(J668="PosK",SUMIFS(K:K,J:J,"NegK",H:H,H668),"")</f>
        <v/>
      </c>
      <c r="N668" s="61" t="str">
        <f aca="false">IF(J668="PosK",SUMIFS(K:K,J:J,"eDNA",H:H,H668),"")</f>
        <v/>
      </c>
      <c r="Q668" s="62"/>
    </row>
    <row r="669" customFormat="false" ht="14.25" hidden="false" customHeight="false" outlineLevel="0" collapsed="false">
      <c r="A669" s="0" t="s">
        <v>918</v>
      </c>
      <c r="B669" s="52" t="s">
        <v>1016</v>
      </c>
      <c r="C669" s="52" t="s">
        <v>751</v>
      </c>
      <c r="D669" s="53" t="n">
        <v>0.1</v>
      </c>
      <c r="E669" s="53" t="n">
        <v>37.14</v>
      </c>
      <c r="F669" s="0" t="s">
        <v>1207</v>
      </c>
      <c r="G669" s="0" t="str">
        <f aca="false">LEFT(B669,2)</f>
        <v>23</v>
      </c>
      <c r="H669" s="0" t="str">
        <f aca="false">I669&amp;"_"&amp;G669&amp;"_"&amp;F669</f>
        <v>Karusse_23_20180831_DL2018088_Frederiksvaerk_SktAnnaeGym_koersel1</v>
      </c>
      <c r="I669" s="61" t="str">
        <f aca="false">MID(RIGHT(B669,LEN(B669)-3),1,FIND("_",RIGHT(B669,LEN(B669)-3))-1)</f>
        <v>Karusse</v>
      </c>
      <c r="J669" s="61" t="str">
        <f aca="false">TRIM(SUBSTITUTE(RIGHT(B669,FIND(I669,B669)+1),"_",""))</f>
        <v>eDNA</v>
      </c>
      <c r="K669" s="0" t="n">
        <f aca="false">IFERROR(VALUE(SUBSTITUTE(E669,".",",")),E669)</f>
        <v>37.14</v>
      </c>
      <c r="L669" s="61" t="str">
        <f aca="false">IF(J669="PosK",SUMIFS(K:K,J:J,"PosK",H:H,H669),"")</f>
        <v/>
      </c>
      <c r="M669" s="61" t="str">
        <f aca="false">IF(J669="PosK",SUMIFS(K:K,J:J,"NegK",H:H,H669),"")</f>
        <v/>
      </c>
      <c r="N669" s="61" t="str">
        <f aca="false">IF(J669="PosK",SUMIFS(K:K,J:J,"eDNA",H:H,H669),"")</f>
        <v/>
      </c>
      <c r="P669" s="62"/>
      <c r="T669" s="63"/>
      <c r="W669" s="64"/>
    </row>
    <row r="670" customFormat="false" ht="14.25" hidden="false" customHeight="false" outlineLevel="0" collapsed="false">
      <c r="A670" s="0" t="s">
        <v>919</v>
      </c>
      <c r="B670" s="52" t="s">
        <v>1017</v>
      </c>
      <c r="C670" s="52" t="s">
        <v>743</v>
      </c>
      <c r="D670" s="53" t="n">
        <v>0.1</v>
      </c>
      <c r="E670" s="53" t="s">
        <v>748</v>
      </c>
      <c r="F670" s="0" t="s">
        <v>1207</v>
      </c>
      <c r="G670" s="0" t="str">
        <f aca="false">LEFT(B670,2)</f>
        <v>24</v>
      </c>
      <c r="H670" s="0" t="str">
        <f aca="false">I670&amp;"_"&amp;G670&amp;"_"&amp;F670</f>
        <v>Karusse_24_20180831_DL2018088_Frederiksvaerk_SktAnnaeGym_koersel1</v>
      </c>
      <c r="I670" s="61" t="str">
        <f aca="false">MID(RIGHT(B670,LEN(B670)-3),1,FIND("_",RIGHT(B670,LEN(B670)-3))-1)</f>
        <v>Karusse</v>
      </c>
      <c r="J670" s="61" t="str">
        <f aca="false">TRIM(SUBSTITUTE(RIGHT(B670,FIND(I670,B670)+1),"_",""))</f>
        <v>PosK</v>
      </c>
      <c r="K670" s="0" t="str">
        <f aca="false">IFERROR(VALUE(SUBSTITUTE(E670,".",",")),E670)</f>
        <v>No Ct</v>
      </c>
      <c r="L670" s="61" t="n">
        <f aca="false">IF(J670="PosK",SUMIFS(K:K,J:J,"PosK",H:H,H670),"")</f>
        <v>0</v>
      </c>
      <c r="M670" s="61" t="n">
        <f aca="false">IF(J670="PosK",SUMIFS(K:K,J:J,"NegK",H:H,H670),"")</f>
        <v>37.41</v>
      </c>
      <c r="N670" s="61" t="n">
        <f aca="false">IF(J670="PosK",SUMIFS(K:K,J:J,"eDNA",H:H,H670),"")</f>
        <v>0</v>
      </c>
      <c r="P670" s="62" t="n">
        <f aca="false">IF(K672="No Ct",0,K672)</f>
        <v>0</v>
      </c>
      <c r="Q670" s="62" t="n">
        <f aca="false">IF(K673="No Ct",0,K673)</f>
        <v>0</v>
      </c>
      <c r="R670" s="0" t="str">
        <f aca="false">IF(AND(L670&gt;0,M670=0),"Valid","Invalid")</f>
        <v>Invalid</v>
      </c>
      <c r="S670" s="0" t="str">
        <f aca="false">IF(OR(P670&gt;1,Q670&gt;1),"Present","Absent")</f>
        <v>Absent</v>
      </c>
      <c r="T670" s="63" t="str">
        <f aca="false">IF(OR(AND(P670&gt;1,P670&lt;41),AND(Q670&gt;1,Q670&lt;41)),"Ct&lt;41","Ct&gt;41")</f>
        <v>Ct&gt;41</v>
      </c>
      <c r="U670" s="0" t="str">
        <f aca="false">I670</f>
        <v>Karusse</v>
      </c>
      <c r="V670" s="0" t="str">
        <f aca="false">MID(F670,10,9)</f>
        <v>DL2018088</v>
      </c>
      <c r="W670" s="64" t="str">
        <f aca="false">V670&amp;"_"&amp;U670&amp;"_"&amp;R670&amp;"_"&amp;S670&amp;"_"&amp;T670</f>
        <v>DL2018088_Karusse_Invalid_Absent_Ct&gt;41</v>
      </c>
    </row>
    <row r="671" customFormat="false" ht="14.25" hidden="false" customHeight="false" outlineLevel="0" collapsed="false">
      <c r="A671" s="0" t="s">
        <v>921</v>
      </c>
      <c r="B671" s="52" t="s">
        <v>1018</v>
      </c>
      <c r="C671" s="52" t="s">
        <v>747</v>
      </c>
      <c r="D671" s="53" t="n">
        <v>0.1</v>
      </c>
      <c r="E671" s="53" t="n">
        <v>37.41</v>
      </c>
      <c r="F671" s="0" t="s">
        <v>1207</v>
      </c>
      <c r="G671" s="0" t="str">
        <f aca="false">LEFT(B671,2)</f>
        <v>24</v>
      </c>
      <c r="H671" s="0" t="str">
        <f aca="false">I671&amp;"_"&amp;G671&amp;"_"&amp;F671</f>
        <v>Karusse_24_20180831_DL2018088_Frederiksvaerk_SktAnnaeGym_koersel1</v>
      </c>
      <c r="I671" s="61" t="str">
        <f aca="false">MID(RIGHT(B671,LEN(B671)-3),1,FIND("_",RIGHT(B671,LEN(B671)-3))-1)</f>
        <v>Karusse</v>
      </c>
      <c r="J671" s="61" t="str">
        <f aca="false">TRIM(SUBSTITUTE(RIGHT(B671,FIND(I671,B671)+1),"_",""))</f>
        <v>NegK</v>
      </c>
      <c r="K671" s="0" t="n">
        <f aca="false">IFERROR(VALUE(SUBSTITUTE(E671,".",",")),E671)</f>
        <v>37.41</v>
      </c>
      <c r="L671" s="61" t="str">
        <f aca="false">IF(J671="PosK",SUMIFS(K:K,J:J,"PosK",H:H,H671),"")</f>
        <v/>
      </c>
      <c r="M671" s="61" t="str">
        <f aca="false">IF(J671="PosK",SUMIFS(K:K,J:J,"NegK",H:H,H671),"")</f>
        <v/>
      </c>
      <c r="N671" s="61" t="str">
        <f aca="false">IF(J671="PosK",SUMIFS(K:K,J:J,"eDNA",H:H,H671),"")</f>
        <v/>
      </c>
    </row>
    <row r="672" customFormat="false" ht="14.25" hidden="false" customHeight="false" outlineLevel="0" collapsed="false">
      <c r="A672" s="0" t="s">
        <v>923</v>
      </c>
      <c r="B672" s="52" t="s">
        <v>1019</v>
      </c>
      <c r="C672" s="52" t="s">
        <v>751</v>
      </c>
      <c r="D672" s="53" t="n">
        <v>0.1</v>
      </c>
      <c r="E672" s="53" t="s">
        <v>748</v>
      </c>
      <c r="F672" s="0" t="s">
        <v>1207</v>
      </c>
      <c r="G672" s="0" t="str">
        <f aca="false">LEFT(B672,2)</f>
        <v>24</v>
      </c>
      <c r="H672" s="0" t="str">
        <f aca="false">I672&amp;"_"&amp;G672&amp;"_"&amp;F672</f>
        <v>Karusse_24_20180831_DL2018088_Frederiksvaerk_SktAnnaeGym_koersel1</v>
      </c>
      <c r="I672" s="61" t="str">
        <f aca="false">MID(RIGHT(B672,LEN(B672)-3),1,FIND("_",RIGHT(B672,LEN(B672)-3))-1)</f>
        <v>Karusse</v>
      </c>
      <c r="J672" s="61" t="str">
        <f aca="false">TRIM(SUBSTITUTE(RIGHT(B672,FIND(I672,B672)+1),"_",""))</f>
        <v>eDNA</v>
      </c>
      <c r="K672" s="0" t="str">
        <f aca="false">IFERROR(VALUE(SUBSTITUTE(E672,".",",")),E672)</f>
        <v>No Ct</v>
      </c>
      <c r="L672" s="61" t="str">
        <f aca="false">IF(J672="PosK",SUMIFS(K:K,J:J,"PosK",H:H,H672),"")</f>
        <v/>
      </c>
      <c r="M672" s="61" t="str">
        <f aca="false">IF(J672="PosK",SUMIFS(K:K,J:J,"NegK",H:H,H672),"")</f>
        <v/>
      </c>
      <c r="N672" s="61" t="str">
        <f aca="false">IF(J672="PosK",SUMIFS(K:K,J:J,"eDNA",H:H,H672),"")</f>
        <v/>
      </c>
      <c r="Q672" s="62"/>
    </row>
    <row r="673" customFormat="false" ht="14.25" hidden="false" customHeight="false" outlineLevel="0" collapsed="false">
      <c r="A673" s="0" t="s">
        <v>925</v>
      </c>
      <c r="B673" s="52" t="s">
        <v>1019</v>
      </c>
      <c r="C673" s="52" t="s">
        <v>751</v>
      </c>
      <c r="D673" s="53" t="n">
        <v>0.1</v>
      </c>
      <c r="E673" s="53" t="s">
        <v>748</v>
      </c>
      <c r="F673" s="0" t="s">
        <v>1207</v>
      </c>
      <c r="G673" s="0" t="str">
        <f aca="false">LEFT(B673,2)</f>
        <v>24</v>
      </c>
      <c r="H673" s="0" t="str">
        <f aca="false">I673&amp;"_"&amp;G673&amp;"_"&amp;F673</f>
        <v>Karusse_24_20180831_DL2018088_Frederiksvaerk_SktAnnaeGym_koersel1</v>
      </c>
      <c r="I673" s="61" t="str">
        <f aca="false">MID(RIGHT(B673,LEN(B673)-3),1,FIND("_",RIGHT(B673,LEN(B673)-3))-1)</f>
        <v>Karusse</v>
      </c>
      <c r="J673" s="61" t="str">
        <f aca="false">TRIM(SUBSTITUTE(RIGHT(B673,FIND(I673,B673)+1),"_",""))</f>
        <v>eDNA</v>
      </c>
      <c r="K673" s="0" t="str">
        <f aca="false">IFERROR(VALUE(SUBSTITUTE(E673,".",",")),E673)</f>
        <v>No Ct</v>
      </c>
      <c r="L673" s="61" t="str">
        <f aca="false">IF(J673="PosK",SUMIFS(K:K,J:J,"PosK",H:H,H673),"")</f>
        <v/>
      </c>
      <c r="M673" s="61" t="str">
        <f aca="false">IF(J673="PosK",SUMIFS(K:K,J:J,"NegK",H:H,H673),"")</f>
        <v/>
      </c>
      <c r="N673" s="61" t="str">
        <f aca="false">IF(J673="PosK",SUMIFS(K:K,J:J,"eDNA",H:H,H673),"")</f>
        <v/>
      </c>
      <c r="P673" s="62"/>
      <c r="T673" s="63"/>
      <c r="W673" s="64"/>
    </row>
    <row r="674" customFormat="false" ht="14.25" hidden="false" customHeight="false" outlineLevel="0" collapsed="false">
      <c r="A674" s="0" t="s">
        <v>741</v>
      </c>
      <c r="B674" s="52" t="s">
        <v>1020</v>
      </c>
      <c r="C674" s="52" t="s">
        <v>743</v>
      </c>
      <c r="D674" s="53" t="n">
        <v>0.1</v>
      </c>
      <c r="E674" s="53" t="n">
        <v>37.11</v>
      </c>
      <c r="F674" s="0" t="s">
        <v>1208</v>
      </c>
      <c r="G674" s="0" t="str">
        <f aca="false">LEFT(B674,2)</f>
        <v>25</v>
      </c>
      <c r="H674" s="0" t="str">
        <f aca="false">I674&amp;"_"&amp;G674&amp;"_"&amp;F674</f>
        <v>Loegfroe_25_20180831_DL2018088_Frederiksvaerk_SktAnnaeGym_koersel2</v>
      </c>
      <c r="I674" s="61" t="str">
        <f aca="false">MID(RIGHT(B674,LEN(B674)-3),1,FIND("_",RIGHT(B674,LEN(B674)-3))-1)</f>
        <v>Loegfroe</v>
      </c>
      <c r="J674" s="61" t="str">
        <f aca="false">TRIM(SUBSTITUTE(RIGHT(B674,FIND(I674,B674)+1),"_",""))</f>
        <v>PosK</v>
      </c>
      <c r="K674" s="0" t="n">
        <f aca="false">IFERROR(VALUE(SUBSTITUTE(E674,".",",")),E674)</f>
        <v>37.11</v>
      </c>
      <c r="L674" s="61" t="n">
        <f aca="false">IF(J674="PosK",SUMIFS(K:K,J:J,"PosK",H:H,H674),"")</f>
        <v>37.11</v>
      </c>
      <c r="M674" s="61" t="n">
        <f aca="false">IF(J674="PosK",SUMIFS(K:K,J:J,"NegK",H:H,H674),"")</f>
        <v>0</v>
      </c>
      <c r="N674" s="61" t="n">
        <f aca="false">IF(J674="PosK",SUMIFS(K:K,J:J,"eDNA",H:H,H674),"")</f>
        <v>0</v>
      </c>
      <c r="P674" s="62" t="n">
        <f aca="false">IF(K676="No Ct",0,K676)</f>
        <v>0</v>
      </c>
      <c r="Q674" s="62" t="n">
        <f aca="false">IF(K677="No Ct",0,K677)</f>
        <v>0</v>
      </c>
      <c r="R674" s="0" t="str">
        <f aca="false">IF(AND(L674&gt;0,M674=0),"Valid","Invalid")</f>
        <v>Valid</v>
      </c>
      <c r="S674" s="0" t="str">
        <f aca="false">IF(OR(P674&gt;1,Q674&gt;1),"Present","Absent")</f>
        <v>Absent</v>
      </c>
      <c r="T674" s="63" t="str">
        <f aca="false">IF(OR(AND(P674&gt;1,P674&lt;41),AND(Q674&gt;1,Q674&lt;41)),"Ct&lt;41","Ct&gt;41")</f>
        <v>Ct&gt;41</v>
      </c>
      <c r="U674" s="0" t="str">
        <f aca="false">I674</f>
        <v>Loegfroe</v>
      </c>
      <c r="V674" s="0" t="str">
        <f aca="false">MID(F674,10,9)</f>
        <v>DL2018088</v>
      </c>
      <c r="W674" s="64" t="str">
        <f aca="false">V674&amp;"_"&amp;U674&amp;"_"&amp;R674&amp;"_"&amp;S674&amp;"_"&amp;T674</f>
        <v>DL2018088_Loegfroe_Valid_Absent_Ct&gt;41</v>
      </c>
    </row>
    <row r="675" customFormat="false" ht="14.25" hidden="false" customHeight="false" outlineLevel="0" collapsed="false">
      <c r="A675" s="0" t="s">
        <v>745</v>
      </c>
      <c r="B675" s="52" t="s">
        <v>1022</v>
      </c>
      <c r="C675" s="52" t="s">
        <v>747</v>
      </c>
      <c r="D675" s="53" t="n">
        <v>0.1</v>
      </c>
      <c r="E675" s="53" t="s">
        <v>748</v>
      </c>
      <c r="F675" s="0" t="s">
        <v>1208</v>
      </c>
      <c r="G675" s="0" t="str">
        <f aca="false">LEFT(B675,2)</f>
        <v>25</v>
      </c>
      <c r="H675" s="0" t="str">
        <f aca="false">I675&amp;"_"&amp;G675&amp;"_"&amp;F675</f>
        <v>Loegfroe_25_20180831_DL2018088_Frederiksvaerk_SktAnnaeGym_koersel2</v>
      </c>
      <c r="I675" s="61" t="str">
        <f aca="false">MID(RIGHT(B675,LEN(B675)-3),1,FIND("_",RIGHT(B675,LEN(B675)-3))-1)</f>
        <v>Loegfroe</v>
      </c>
      <c r="J675" s="61" t="str">
        <f aca="false">TRIM(SUBSTITUTE(RIGHT(B675,FIND(I675,B675)+1),"_",""))</f>
        <v>NegK</v>
      </c>
      <c r="K675" s="0" t="str">
        <f aca="false">IFERROR(VALUE(SUBSTITUTE(E675,".",",")),E675)</f>
        <v>No Ct</v>
      </c>
      <c r="L675" s="61" t="str">
        <f aca="false">IF(J675="PosK",SUMIFS(K:K,J:J,"PosK",H:H,H675),"")</f>
        <v/>
      </c>
      <c r="M675" s="61" t="str">
        <f aca="false">IF(J675="PosK",SUMIFS(K:K,J:J,"NegK",H:H,H675),"")</f>
        <v/>
      </c>
      <c r="N675" s="61" t="str">
        <f aca="false">IF(J675="PosK",SUMIFS(K:K,J:J,"eDNA",H:H,H675),"")</f>
        <v/>
      </c>
    </row>
    <row r="676" customFormat="false" ht="14.25" hidden="false" customHeight="false" outlineLevel="0" collapsed="false">
      <c r="A676" s="0" t="s">
        <v>749</v>
      </c>
      <c r="B676" s="52" t="s">
        <v>1023</v>
      </c>
      <c r="C676" s="52" t="s">
        <v>751</v>
      </c>
      <c r="D676" s="53" t="n">
        <v>0.1</v>
      </c>
      <c r="E676" s="53" t="s">
        <v>748</v>
      </c>
      <c r="F676" s="0" t="s">
        <v>1208</v>
      </c>
      <c r="G676" s="0" t="str">
        <f aca="false">LEFT(B676,2)</f>
        <v>25</v>
      </c>
      <c r="H676" s="0" t="str">
        <f aca="false">I676&amp;"_"&amp;G676&amp;"_"&amp;F676</f>
        <v>Loegfroe_25_20180831_DL2018088_Frederiksvaerk_SktAnnaeGym_koersel2</v>
      </c>
      <c r="I676" s="61" t="str">
        <f aca="false">MID(RIGHT(B676,LEN(B676)-3),1,FIND("_",RIGHT(B676,LEN(B676)-3))-1)</f>
        <v>Loegfroe</v>
      </c>
      <c r="J676" s="61" t="str">
        <f aca="false">TRIM(SUBSTITUTE(RIGHT(B676,FIND(I676,B676)+1),"_",""))</f>
        <v>eDNA</v>
      </c>
      <c r="K676" s="0" t="str">
        <f aca="false">IFERROR(VALUE(SUBSTITUTE(E676,".",",")),E676)</f>
        <v>No Ct</v>
      </c>
      <c r="L676" s="61" t="str">
        <f aca="false">IF(J676="PosK",SUMIFS(K:K,J:J,"PosK",H:H,H676),"")</f>
        <v/>
      </c>
      <c r="M676" s="61" t="str">
        <f aca="false">IF(J676="PosK",SUMIFS(K:K,J:J,"NegK",H:H,H676),"")</f>
        <v/>
      </c>
      <c r="N676" s="61" t="str">
        <f aca="false">IF(J676="PosK",SUMIFS(K:K,J:J,"eDNA",H:H,H676),"")</f>
        <v/>
      </c>
      <c r="Q676" s="62"/>
    </row>
    <row r="677" customFormat="false" ht="14.25" hidden="false" customHeight="false" outlineLevel="0" collapsed="false">
      <c r="A677" s="0" t="s">
        <v>752</v>
      </c>
      <c r="B677" s="52" t="s">
        <v>1024</v>
      </c>
      <c r="C677" s="52" t="s">
        <v>751</v>
      </c>
      <c r="D677" s="53" t="n">
        <v>0.1</v>
      </c>
      <c r="E677" s="53" t="s">
        <v>748</v>
      </c>
      <c r="F677" s="0" t="s">
        <v>1208</v>
      </c>
      <c r="G677" s="0" t="str">
        <f aca="false">LEFT(B677,2)</f>
        <v>25</v>
      </c>
      <c r="H677" s="0" t="str">
        <f aca="false">I677&amp;"_"&amp;G677&amp;"_"&amp;F677</f>
        <v>Loegfroe_25_20180831_DL2018088_Frederiksvaerk_SktAnnaeGym_koersel2</v>
      </c>
      <c r="I677" s="61" t="str">
        <f aca="false">MID(RIGHT(B677,LEN(B677)-3),1,FIND("_",RIGHT(B677,LEN(B677)-3))-1)</f>
        <v>Loegfroe</v>
      </c>
      <c r="J677" s="61" t="str">
        <f aca="false">TRIM(SUBSTITUTE(RIGHT(B677,FIND(I677,B677)+1),"_",""))</f>
        <v>eDNA</v>
      </c>
      <c r="K677" s="0" t="str">
        <f aca="false">IFERROR(VALUE(SUBSTITUTE(E677,".",",")),E677)</f>
        <v>No Ct</v>
      </c>
      <c r="L677" s="61" t="str">
        <f aca="false">IF(J677="PosK",SUMIFS(K:K,J:J,"PosK",H:H,H677),"")</f>
        <v/>
      </c>
      <c r="M677" s="61" t="str">
        <f aca="false">IF(J677="PosK",SUMIFS(K:K,J:J,"NegK",H:H,H677),"")</f>
        <v/>
      </c>
      <c r="N677" s="61" t="str">
        <f aca="false">IF(J677="PosK",SUMIFS(K:K,J:J,"eDNA",H:H,H677),"")</f>
        <v/>
      </c>
      <c r="P677" s="62"/>
      <c r="T677" s="63"/>
      <c r="W677" s="64"/>
    </row>
    <row r="678" customFormat="false" ht="14.25" hidden="false" customHeight="false" outlineLevel="0" collapsed="false">
      <c r="A678" s="0" t="s">
        <v>754</v>
      </c>
      <c r="B678" s="52" t="s">
        <v>1025</v>
      </c>
      <c r="C678" s="52" t="s">
        <v>743</v>
      </c>
      <c r="D678" s="53" t="n">
        <v>0.1</v>
      </c>
      <c r="E678" s="53" t="s">
        <v>748</v>
      </c>
      <c r="F678" s="0" t="s">
        <v>1208</v>
      </c>
      <c r="G678" s="0" t="str">
        <f aca="false">LEFT(B678,2)</f>
        <v>26</v>
      </c>
      <c r="H678" s="0" t="str">
        <f aca="false">I678&amp;"_"&amp;G678&amp;"_"&amp;F678</f>
        <v>StorVandsalamander_26_20180831_DL2018088_Frederiksvaerk_SktAnnaeGym_koersel2</v>
      </c>
      <c r="I678" s="61" t="str">
        <f aca="false">MID(RIGHT(B678,LEN(B678)-3),1,FIND("_",RIGHT(B678,LEN(B678)-3))-1)</f>
        <v>StorVandsalamander</v>
      </c>
      <c r="J678" s="61" t="str">
        <f aca="false">TRIM(SUBSTITUTE(RIGHT(B678,FIND(I678,B678)+1),"_",""))</f>
        <v>PosK</v>
      </c>
      <c r="K678" s="0" t="str">
        <f aca="false">IFERROR(VALUE(SUBSTITUTE(E678,".",",")),E678)</f>
        <v>No Ct</v>
      </c>
      <c r="L678" s="61" t="n">
        <f aca="false">IF(J678="PosK",SUMIFS(K:K,J:J,"PosK",H:H,H678),"")</f>
        <v>0</v>
      </c>
      <c r="M678" s="61" t="n">
        <f aca="false">IF(J678="PosK",SUMIFS(K:K,J:J,"NegK",H:H,H678),"")</f>
        <v>0</v>
      </c>
      <c r="N678" s="61" t="n">
        <f aca="false">IF(J678="PosK",SUMIFS(K:K,J:J,"eDNA",H:H,H678),"")</f>
        <v>0</v>
      </c>
      <c r="P678" s="62" t="n">
        <f aca="false">IF(K680="No Ct",0,K680)</f>
        <v>0</v>
      </c>
      <c r="Q678" s="62" t="n">
        <f aca="false">IF(K681="No Ct",0,K681)</f>
        <v>0</v>
      </c>
      <c r="R678" s="0" t="str">
        <f aca="false">IF(AND(L678&gt;0,M678=0),"Valid","Invalid")</f>
        <v>Invalid</v>
      </c>
      <c r="S678" s="0" t="str">
        <f aca="false">IF(OR(P678&gt;1,Q678&gt;1),"Present","Absent")</f>
        <v>Absent</v>
      </c>
      <c r="T678" s="63" t="str">
        <f aca="false">IF(OR(AND(P678&gt;1,P678&lt;41),AND(Q678&gt;1,Q678&lt;41)),"Ct&lt;41","Ct&gt;41")</f>
        <v>Ct&gt;41</v>
      </c>
      <c r="U678" s="0" t="str">
        <f aca="false">I678</f>
        <v>StorVandsalamander</v>
      </c>
      <c r="V678" s="0" t="str">
        <f aca="false">MID(F678,10,9)</f>
        <v>DL2018088</v>
      </c>
      <c r="W678" s="64" t="str">
        <f aca="false">V678&amp;"_"&amp;U678&amp;"_"&amp;R678&amp;"_"&amp;S678&amp;"_"&amp;T678</f>
        <v>DL2018088_StorVandsalamander_Invalid_Absent_Ct&gt;41</v>
      </c>
    </row>
    <row r="679" customFormat="false" ht="14.25" hidden="false" customHeight="false" outlineLevel="0" collapsed="false">
      <c r="A679" s="0" t="s">
        <v>756</v>
      </c>
      <c r="B679" s="52" t="s">
        <v>1026</v>
      </c>
      <c r="C679" s="52" t="s">
        <v>747</v>
      </c>
      <c r="D679" s="53" t="n">
        <v>0.1</v>
      </c>
      <c r="E679" s="53" t="s">
        <v>748</v>
      </c>
      <c r="F679" s="0" t="s">
        <v>1208</v>
      </c>
      <c r="G679" s="0" t="str">
        <f aca="false">LEFT(B679,2)</f>
        <v>26</v>
      </c>
      <c r="H679" s="0" t="str">
        <f aca="false">I679&amp;"_"&amp;G679&amp;"_"&amp;F679</f>
        <v>StorVandsalamander_26_20180831_DL2018088_Frederiksvaerk_SktAnnaeGym_koersel2</v>
      </c>
      <c r="I679" s="61" t="str">
        <f aca="false">MID(RIGHT(B679,LEN(B679)-3),1,FIND("_",RIGHT(B679,LEN(B679)-3))-1)</f>
        <v>StorVandsalamander</v>
      </c>
      <c r="J679" s="61" t="str">
        <f aca="false">TRIM(SUBSTITUTE(RIGHT(B679,FIND(I679,B679)+1),"_",""))</f>
        <v>NegK</v>
      </c>
      <c r="K679" s="0" t="str">
        <f aca="false">IFERROR(VALUE(SUBSTITUTE(E679,".",",")),E679)</f>
        <v>No Ct</v>
      </c>
      <c r="L679" s="61" t="str">
        <f aca="false">IF(J679="PosK",SUMIFS(K:K,J:J,"PosK",H:H,H679),"")</f>
        <v/>
      </c>
      <c r="M679" s="61" t="str">
        <f aca="false">IF(J679="PosK",SUMIFS(K:K,J:J,"NegK",H:H,H679),"")</f>
        <v/>
      </c>
      <c r="N679" s="61" t="str">
        <f aca="false">IF(J679="PosK",SUMIFS(K:K,J:J,"eDNA",H:H,H679),"")</f>
        <v/>
      </c>
    </row>
    <row r="680" customFormat="false" ht="14.25" hidden="false" customHeight="false" outlineLevel="0" collapsed="false">
      <c r="A680" s="0" t="s">
        <v>758</v>
      </c>
      <c r="B680" s="52" t="s">
        <v>1027</v>
      </c>
      <c r="C680" s="52" t="s">
        <v>751</v>
      </c>
      <c r="D680" s="53" t="n">
        <v>0.1</v>
      </c>
      <c r="E680" s="53" t="s">
        <v>748</v>
      </c>
      <c r="F680" s="0" t="s">
        <v>1208</v>
      </c>
      <c r="G680" s="0" t="str">
        <f aca="false">LEFT(B680,2)</f>
        <v>26</v>
      </c>
      <c r="H680" s="0" t="str">
        <f aca="false">I680&amp;"_"&amp;G680&amp;"_"&amp;F680</f>
        <v>StorVandsalamander_26_20180831_DL2018088_Frederiksvaerk_SktAnnaeGym_koersel2</v>
      </c>
      <c r="I680" s="61" t="str">
        <f aca="false">MID(RIGHT(B680,LEN(B680)-3),1,FIND("_",RIGHT(B680,LEN(B680)-3))-1)</f>
        <v>StorVandsalamander</v>
      </c>
      <c r="J680" s="61" t="str">
        <f aca="false">TRIM(SUBSTITUTE(RIGHT(B680,FIND(I680,B680)+1),"_",""))</f>
        <v>eDNA</v>
      </c>
      <c r="K680" s="0" t="str">
        <f aca="false">IFERROR(VALUE(SUBSTITUTE(E680,".",",")),E680)</f>
        <v>No Ct</v>
      </c>
      <c r="L680" s="61" t="str">
        <f aca="false">IF(J680="PosK",SUMIFS(K:K,J:J,"PosK",H:H,H680),"")</f>
        <v/>
      </c>
      <c r="M680" s="61" t="str">
        <f aca="false">IF(J680="PosK",SUMIFS(K:K,J:J,"NegK",H:H,H680),"")</f>
        <v/>
      </c>
      <c r="N680" s="61" t="str">
        <f aca="false">IF(J680="PosK",SUMIFS(K:K,J:J,"eDNA",H:H,H680),"")</f>
        <v/>
      </c>
      <c r="Q680" s="62"/>
    </row>
    <row r="681" customFormat="false" ht="14.25" hidden="false" customHeight="false" outlineLevel="0" collapsed="false">
      <c r="A681" s="0" t="s">
        <v>760</v>
      </c>
      <c r="B681" s="52" t="s">
        <v>1028</v>
      </c>
      <c r="C681" s="52" t="s">
        <v>751</v>
      </c>
      <c r="D681" s="53" t="n">
        <v>0.1</v>
      </c>
      <c r="E681" s="53" t="s">
        <v>748</v>
      </c>
      <c r="F681" s="0" t="s">
        <v>1208</v>
      </c>
      <c r="G681" s="0" t="str">
        <f aca="false">LEFT(B681,2)</f>
        <v>26</v>
      </c>
      <c r="H681" s="0" t="str">
        <f aca="false">I681&amp;"_"&amp;G681&amp;"_"&amp;F681</f>
        <v>StorVandsalamander_26_20180831_DL2018088_Frederiksvaerk_SktAnnaeGym_koersel2</v>
      </c>
      <c r="I681" s="61" t="str">
        <f aca="false">MID(RIGHT(B681,LEN(B681)-3),1,FIND("_",RIGHT(B681,LEN(B681)-3))-1)</f>
        <v>StorVandsalamander</v>
      </c>
      <c r="J681" s="61" t="str">
        <f aca="false">TRIM(SUBSTITUTE(RIGHT(B681,FIND(I681,B681)+1),"_",""))</f>
        <v>eDNA</v>
      </c>
      <c r="K681" s="0" t="str">
        <f aca="false">IFERROR(VALUE(SUBSTITUTE(E681,".",",")),E681)</f>
        <v>No Ct</v>
      </c>
      <c r="L681" s="61" t="str">
        <f aca="false">IF(J681="PosK",SUMIFS(K:K,J:J,"PosK",H:H,H681),"")</f>
        <v/>
      </c>
      <c r="M681" s="61" t="str">
        <f aca="false">IF(J681="PosK",SUMIFS(K:K,J:J,"NegK",H:H,H681),"")</f>
        <v/>
      </c>
      <c r="N681" s="61" t="str">
        <f aca="false">IF(J681="PosK",SUMIFS(K:K,J:J,"eDNA",H:H,H681),"")</f>
        <v/>
      </c>
      <c r="P681" s="62"/>
      <c r="T681" s="63"/>
      <c r="W681" s="64"/>
    </row>
    <row r="682" customFormat="false" ht="14.25" hidden="false" customHeight="false" outlineLevel="0" collapsed="false">
      <c r="A682" s="0" t="s">
        <v>762</v>
      </c>
      <c r="B682" s="52" t="s">
        <v>1029</v>
      </c>
      <c r="C682" s="52" t="s">
        <v>743</v>
      </c>
      <c r="D682" s="53" t="n">
        <v>0.1</v>
      </c>
      <c r="E682" s="53" t="s">
        <v>748</v>
      </c>
      <c r="F682" s="0" t="s">
        <v>1208</v>
      </c>
      <c r="G682" s="0" t="str">
        <f aca="false">LEFT(B682,2)</f>
        <v>27</v>
      </c>
      <c r="H682" s="0" t="str">
        <f aca="false">I682&amp;"_"&amp;G682&amp;"_"&amp;F682</f>
        <v>Strandtudse_27_20180831_DL2018088_Frederiksvaerk_SktAnnaeGym_koersel2</v>
      </c>
      <c r="I682" s="61" t="str">
        <f aca="false">MID(RIGHT(B682,LEN(B682)-3),1,FIND("_",RIGHT(B682,LEN(B682)-3))-1)</f>
        <v>Strandtudse</v>
      </c>
      <c r="J682" s="61" t="str">
        <f aca="false">TRIM(SUBSTITUTE(RIGHT(B682,FIND(I682,B682)+1),"_",""))</f>
        <v>PosK</v>
      </c>
      <c r="K682" s="0" t="str">
        <f aca="false">IFERROR(VALUE(SUBSTITUTE(E682,".",",")),E682)</f>
        <v>No Ct</v>
      </c>
      <c r="L682" s="61" t="n">
        <f aca="false">IF(J682="PosK",SUMIFS(K:K,J:J,"PosK",H:H,H682),"")</f>
        <v>0</v>
      </c>
      <c r="M682" s="61" t="n">
        <f aca="false">IF(J682="PosK",SUMIFS(K:K,J:J,"NegK",H:H,H682),"")</f>
        <v>0</v>
      </c>
      <c r="N682" s="61" t="n">
        <f aca="false">IF(J682="PosK",SUMIFS(K:K,J:J,"eDNA",H:H,H682),"")</f>
        <v>0</v>
      </c>
      <c r="P682" s="62" t="n">
        <f aca="false">IF(K684="No Ct",0,K684)</f>
        <v>0</v>
      </c>
      <c r="Q682" s="62" t="n">
        <f aca="false">IF(K685="No Ct",0,K685)</f>
        <v>0</v>
      </c>
      <c r="R682" s="0" t="str">
        <f aca="false">IF(AND(L682&gt;0,M682=0),"Valid","Invalid")</f>
        <v>Invalid</v>
      </c>
      <c r="S682" s="0" t="str">
        <f aca="false">IF(OR(P682&gt;1,Q682&gt;1),"Present","Absent")</f>
        <v>Absent</v>
      </c>
      <c r="T682" s="63" t="str">
        <f aca="false">IF(OR(AND(P682&gt;1,P682&lt;41),AND(Q682&gt;1,Q682&lt;41)),"Ct&lt;41","Ct&gt;41")</f>
        <v>Ct&gt;41</v>
      </c>
      <c r="U682" s="0" t="str">
        <f aca="false">I682</f>
        <v>Strandtudse</v>
      </c>
      <c r="V682" s="0" t="str">
        <f aca="false">MID(F682,10,9)</f>
        <v>DL2018088</v>
      </c>
      <c r="W682" s="64" t="str">
        <f aca="false">V682&amp;"_"&amp;U682&amp;"_"&amp;R682&amp;"_"&amp;S682&amp;"_"&amp;T682</f>
        <v>DL2018088_Strandtudse_Invalid_Absent_Ct&gt;41</v>
      </c>
    </row>
    <row r="683" customFormat="false" ht="14.25" hidden="false" customHeight="false" outlineLevel="0" collapsed="false">
      <c r="A683" s="0" t="s">
        <v>764</v>
      </c>
      <c r="B683" s="52" t="s">
        <v>1030</v>
      </c>
      <c r="C683" s="52" t="s">
        <v>747</v>
      </c>
      <c r="D683" s="53" t="n">
        <v>0.1</v>
      </c>
      <c r="E683" s="53" t="s">
        <v>748</v>
      </c>
      <c r="F683" s="0" t="s">
        <v>1208</v>
      </c>
      <c r="G683" s="0" t="str">
        <f aca="false">LEFT(B683,2)</f>
        <v>27</v>
      </c>
      <c r="H683" s="0" t="str">
        <f aca="false">I683&amp;"_"&amp;G683&amp;"_"&amp;F683</f>
        <v>Strandtudse_27_20180831_DL2018088_Frederiksvaerk_SktAnnaeGym_koersel2</v>
      </c>
      <c r="I683" s="61" t="str">
        <f aca="false">MID(RIGHT(B683,LEN(B683)-3),1,FIND("_",RIGHT(B683,LEN(B683)-3))-1)</f>
        <v>Strandtudse</v>
      </c>
      <c r="J683" s="61" t="str">
        <f aca="false">TRIM(SUBSTITUTE(RIGHT(B683,FIND(I683,B683)+1),"_",""))</f>
        <v>NegK</v>
      </c>
      <c r="K683" s="0" t="str">
        <f aca="false">IFERROR(VALUE(SUBSTITUTE(E683,".",",")),E683)</f>
        <v>No Ct</v>
      </c>
      <c r="L683" s="61" t="str">
        <f aca="false">IF(J683="PosK",SUMIFS(K:K,J:J,"PosK",H:H,H683),"")</f>
        <v/>
      </c>
      <c r="M683" s="61" t="str">
        <f aca="false">IF(J683="PosK",SUMIFS(K:K,J:J,"NegK",H:H,H683),"")</f>
        <v/>
      </c>
      <c r="N683" s="61" t="str">
        <f aca="false">IF(J683="PosK",SUMIFS(K:K,J:J,"eDNA",H:H,H683),"")</f>
        <v/>
      </c>
    </row>
    <row r="684" customFormat="false" ht="14.25" hidden="false" customHeight="false" outlineLevel="0" collapsed="false">
      <c r="A684" s="0" t="s">
        <v>766</v>
      </c>
      <c r="B684" s="52" t="s">
        <v>1031</v>
      </c>
      <c r="C684" s="52" t="s">
        <v>751</v>
      </c>
      <c r="D684" s="53" t="n">
        <v>0.1</v>
      </c>
      <c r="E684" s="53" t="s">
        <v>748</v>
      </c>
      <c r="F684" s="0" t="s">
        <v>1208</v>
      </c>
      <c r="G684" s="0" t="str">
        <f aca="false">LEFT(B684,2)</f>
        <v>27</v>
      </c>
      <c r="H684" s="0" t="str">
        <f aca="false">I684&amp;"_"&amp;G684&amp;"_"&amp;F684</f>
        <v>Strandtudse_27_20180831_DL2018088_Frederiksvaerk_SktAnnaeGym_koersel2</v>
      </c>
      <c r="I684" s="61" t="str">
        <f aca="false">MID(RIGHT(B684,LEN(B684)-3),1,FIND("_",RIGHT(B684,LEN(B684)-3))-1)</f>
        <v>Strandtudse</v>
      </c>
      <c r="J684" s="61" t="str">
        <f aca="false">TRIM(SUBSTITUTE(RIGHT(B684,FIND(I684,B684)+1),"_",""))</f>
        <v>eDNA</v>
      </c>
      <c r="K684" s="0" t="str">
        <f aca="false">IFERROR(VALUE(SUBSTITUTE(E684,".",",")),E684)</f>
        <v>No Ct</v>
      </c>
      <c r="L684" s="61" t="str">
        <f aca="false">IF(J684="PosK",SUMIFS(K:K,J:J,"PosK",H:H,H684),"")</f>
        <v/>
      </c>
      <c r="M684" s="61" t="str">
        <f aca="false">IF(J684="PosK",SUMIFS(K:K,J:J,"NegK",H:H,H684),"")</f>
        <v/>
      </c>
      <c r="N684" s="61" t="str">
        <f aca="false">IF(J684="PosK",SUMIFS(K:K,J:J,"eDNA",H:H,H684),"")</f>
        <v/>
      </c>
      <c r="Q684" s="62"/>
    </row>
    <row r="685" customFormat="false" ht="14.25" hidden="false" customHeight="false" outlineLevel="0" collapsed="false">
      <c r="A685" s="0" t="s">
        <v>768</v>
      </c>
      <c r="B685" s="52" t="s">
        <v>1032</v>
      </c>
      <c r="C685" s="52" t="s">
        <v>751</v>
      </c>
      <c r="D685" s="53" t="n">
        <v>0.1</v>
      </c>
      <c r="E685" s="53" t="s">
        <v>748</v>
      </c>
      <c r="F685" s="0" t="s">
        <v>1208</v>
      </c>
      <c r="G685" s="0" t="str">
        <f aca="false">LEFT(B685,2)</f>
        <v>27</v>
      </c>
      <c r="H685" s="0" t="str">
        <f aca="false">I685&amp;"_"&amp;G685&amp;"_"&amp;F685</f>
        <v>Strandtudse_27_20180831_DL2018088_Frederiksvaerk_SktAnnaeGym_koersel2</v>
      </c>
      <c r="I685" s="61" t="str">
        <f aca="false">MID(RIGHT(B685,LEN(B685)-3),1,FIND("_",RIGHT(B685,LEN(B685)-3))-1)</f>
        <v>Strandtudse</v>
      </c>
      <c r="J685" s="61" t="str">
        <f aca="false">TRIM(SUBSTITUTE(RIGHT(B685,FIND(I685,B685)+1),"_",""))</f>
        <v>eDNA</v>
      </c>
      <c r="K685" s="0" t="str">
        <f aca="false">IFERROR(VALUE(SUBSTITUTE(E685,".",",")),E685)</f>
        <v>No Ct</v>
      </c>
      <c r="L685" s="61" t="str">
        <f aca="false">IF(J685="PosK",SUMIFS(K:K,J:J,"PosK",H:H,H685),"")</f>
        <v/>
      </c>
      <c r="M685" s="61" t="str">
        <f aca="false">IF(J685="PosK",SUMIFS(K:K,J:J,"NegK",H:H,H685),"")</f>
        <v/>
      </c>
      <c r="N685" s="61" t="str">
        <f aca="false">IF(J685="PosK",SUMIFS(K:K,J:J,"eDNA",H:H,H685),"")</f>
        <v/>
      </c>
      <c r="P685" s="62"/>
      <c r="T685" s="63"/>
      <c r="W685" s="64"/>
    </row>
    <row r="686" customFormat="false" ht="14.25" hidden="false" customHeight="false" outlineLevel="0" collapsed="false">
      <c r="A686" s="0" t="s">
        <v>770</v>
      </c>
      <c r="B686" s="52" t="s">
        <v>1033</v>
      </c>
      <c r="C686" s="52" t="s">
        <v>743</v>
      </c>
      <c r="D686" s="53" t="n">
        <v>0.1</v>
      </c>
      <c r="E686" s="53" t="n">
        <v>35.31</v>
      </c>
      <c r="F686" s="0" t="s">
        <v>1208</v>
      </c>
      <c r="G686" s="0" t="str">
        <f aca="false">LEFT(B686,2)</f>
        <v>28</v>
      </c>
      <c r="H686" s="0" t="str">
        <f aca="false">I686&amp;"_"&amp;G686&amp;"_"&amp;F686</f>
        <v>GroenbrogetTudse_28_20180831_DL2018088_Frederiksvaerk_SktAnnaeGym_koersel2</v>
      </c>
      <c r="I686" s="61" t="str">
        <f aca="false">MID(RIGHT(B686,LEN(B686)-3),1,FIND("_",RIGHT(B686,LEN(B686)-3))-1)</f>
        <v>GroenbrogetTudse</v>
      </c>
      <c r="J686" s="61" t="str">
        <f aca="false">TRIM(SUBSTITUTE(RIGHT(B686,FIND(I686,B686)+1),"_",""))</f>
        <v>PosK</v>
      </c>
      <c r="K686" s="0" t="n">
        <f aca="false">IFERROR(VALUE(SUBSTITUTE(E686,".",",")),E686)</f>
        <v>35.31</v>
      </c>
      <c r="L686" s="61" t="n">
        <f aca="false">IF(J686="PosK",SUMIFS(K:K,J:J,"PosK",H:H,H686),"")</f>
        <v>35.31</v>
      </c>
      <c r="M686" s="61" t="n">
        <f aca="false">IF(J686="PosK",SUMIFS(K:K,J:J,"NegK",H:H,H686),"")</f>
        <v>0</v>
      </c>
      <c r="N686" s="61" t="n">
        <f aca="false">IF(J686="PosK",SUMIFS(K:K,J:J,"eDNA",H:H,H686),"")</f>
        <v>0</v>
      </c>
      <c r="P686" s="62" t="n">
        <f aca="false">IF(K688="No Ct",0,K688)</f>
        <v>0</v>
      </c>
      <c r="Q686" s="62" t="n">
        <f aca="false">IF(K689="No Ct",0,K689)</f>
        <v>0</v>
      </c>
      <c r="R686" s="0" t="str">
        <f aca="false">IF(AND(L686&gt;0,M686=0),"Valid","Invalid")</f>
        <v>Valid</v>
      </c>
      <c r="S686" s="0" t="str">
        <f aca="false">IF(OR(P686&gt;1,Q686&gt;1),"Present","Absent")</f>
        <v>Absent</v>
      </c>
      <c r="T686" s="63" t="str">
        <f aca="false">IF(OR(AND(P686&gt;1,P686&lt;41),AND(Q686&gt;1,Q686&lt;41)),"Ct&lt;41","Ct&gt;41")</f>
        <v>Ct&gt;41</v>
      </c>
      <c r="U686" s="0" t="str">
        <f aca="false">I686</f>
        <v>GroenbrogetTudse</v>
      </c>
      <c r="V686" s="0" t="str">
        <f aca="false">MID(F686,10,9)</f>
        <v>DL2018088</v>
      </c>
      <c r="W686" s="64" t="str">
        <f aca="false">V686&amp;"_"&amp;U686&amp;"_"&amp;R686&amp;"_"&amp;S686&amp;"_"&amp;T686</f>
        <v>DL2018088_GroenbrogetTudse_Valid_Absent_Ct&gt;41</v>
      </c>
    </row>
    <row r="687" customFormat="false" ht="14.25" hidden="false" customHeight="false" outlineLevel="0" collapsed="false">
      <c r="A687" s="0" t="s">
        <v>772</v>
      </c>
      <c r="B687" s="52" t="s">
        <v>1034</v>
      </c>
      <c r="C687" s="52" t="s">
        <v>747</v>
      </c>
      <c r="D687" s="53" t="n">
        <v>0.1</v>
      </c>
      <c r="E687" s="53" t="s">
        <v>748</v>
      </c>
      <c r="F687" s="0" t="s">
        <v>1208</v>
      </c>
      <c r="G687" s="0" t="str">
        <f aca="false">LEFT(B687,2)</f>
        <v>28</v>
      </c>
      <c r="H687" s="0" t="str">
        <f aca="false">I687&amp;"_"&amp;G687&amp;"_"&amp;F687</f>
        <v>GroenbrogetTudse_28_20180831_DL2018088_Frederiksvaerk_SktAnnaeGym_koersel2</v>
      </c>
      <c r="I687" s="61" t="str">
        <f aca="false">MID(RIGHT(B687,LEN(B687)-3),1,FIND("_",RIGHT(B687,LEN(B687)-3))-1)</f>
        <v>GroenbrogetTudse</v>
      </c>
      <c r="J687" s="61" t="str">
        <f aca="false">TRIM(SUBSTITUTE(RIGHT(B687,FIND(I687,B687)+1),"_",""))</f>
        <v>NegK</v>
      </c>
      <c r="K687" s="0" t="str">
        <f aca="false">IFERROR(VALUE(SUBSTITUTE(E687,".",",")),E687)</f>
        <v>No Ct</v>
      </c>
      <c r="L687" s="61" t="str">
        <f aca="false">IF(J687="PosK",SUMIFS(K:K,J:J,"PosK",H:H,H687),"")</f>
        <v/>
      </c>
      <c r="M687" s="61" t="str">
        <f aca="false">IF(J687="PosK",SUMIFS(K:K,J:J,"NegK",H:H,H687),"")</f>
        <v/>
      </c>
      <c r="N687" s="61" t="str">
        <f aca="false">IF(J687="PosK",SUMIFS(K:K,J:J,"eDNA",H:H,H687),"")</f>
        <v/>
      </c>
    </row>
    <row r="688" customFormat="false" ht="14.25" hidden="false" customHeight="false" outlineLevel="0" collapsed="false">
      <c r="A688" s="0" t="s">
        <v>774</v>
      </c>
      <c r="B688" s="52" t="s">
        <v>1035</v>
      </c>
      <c r="C688" s="52" t="s">
        <v>751</v>
      </c>
      <c r="D688" s="53" t="n">
        <v>0.1</v>
      </c>
      <c r="E688" s="53" t="s">
        <v>748</v>
      </c>
      <c r="F688" s="0" t="s">
        <v>1208</v>
      </c>
      <c r="G688" s="0" t="str">
        <f aca="false">LEFT(B688,2)</f>
        <v>28</v>
      </c>
      <c r="H688" s="0" t="str">
        <f aca="false">I688&amp;"_"&amp;G688&amp;"_"&amp;F688</f>
        <v>GroenbrogetTudse_28_20180831_DL2018088_Frederiksvaerk_SktAnnaeGym_koersel2</v>
      </c>
      <c r="I688" s="61" t="str">
        <f aca="false">MID(RIGHT(B688,LEN(B688)-3),1,FIND("_",RIGHT(B688,LEN(B688)-3))-1)</f>
        <v>GroenbrogetTudse</v>
      </c>
      <c r="J688" s="61" t="str">
        <f aca="false">TRIM(SUBSTITUTE(RIGHT(B688,FIND(I688,B688)+1),"_",""))</f>
        <v>eDNA</v>
      </c>
      <c r="K688" s="0" t="str">
        <f aca="false">IFERROR(VALUE(SUBSTITUTE(E688,".",",")),E688)</f>
        <v>No Ct</v>
      </c>
      <c r="L688" s="61" t="str">
        <f aca="false">IF(J688="PosK",SUMIFS(K:K,J:J,"PosK",H:H,H688),"")</f>
        <v/>
      </c>
      <c r="M688" s="61" t="str">
        <f aca="false">IF(J688="PosK",SUMIFS(K:K,J:J,"NegK",H:H,H688),"")</f>
        <v/>
      </c>
      <c r="N688" s="61" t="str">
        <f aca="false">IF(J688="PosK",SUMIFS(K:K,J:J,"eDNA",H:H,H688),"")</f>
        <v/>
      </c>
      <c r="Q688" s="62"/>
    </row>
    <row r="689" customFormat="false" ht="14.25" hidden="false" customHeight="false" outlineLevel="0" collapsed="false">
      <c r="A689" s="0" t="s">
        <v>776</v>
      </c>
      <c r="B689" s="52" t="s">
        <v>1036</v>
      </c>
      <c r="C689" s="52" t="s">
        <v>751</v>
      </c>
      <c r="D689" s="53" t="n">
        <v>0.1</v>
      </c>
      <c r="E689" s="53" t="s">
        <v>748</v>
      </c>
      <c r="F689" s="0" t="s">
        <v>1208</v>
      </c>
      <c r="G689" s="0" t="str">
        <f aca="false">LEFT(B689,2)</f>
        <v>28</v>
      </c>
      <c r="H689" s="0" t="str">
        <f aca="false">I689&amp;"_"&amp;G689&amp;"_"&amp;F689</f>
        <v>GroenbrogetTudse_28_20180831_DL2018088_Frederiksvaerk_SktAnnaeGym_koersel2</v>
      </c>
      <c r="I689" s="61" t="str">
        <f aca="false">MID(RIGHT(B689,LEN(B689)-3),1,FIND("_",RIGHT(B689,LEN(B689)-3))-1)</f>
        <v>GroenbrogetTudse</v>
      </c>
      <c r="J689" s="61" t="str">
        <f aca="false">TRIM(SUBSTITUTE(RIGHT(B689,FIND(I689,B689)+1),"_",""))</f>
        <v>eDNA</v>
      </c>
      <c r="K689" s="0" t="str">
        <f aca="false">IFERROR(VALUE(SUBSTITUTE(E689,".",",")),E689)</f>
        <v>No Ct</v>
      </c>
      <c r="L689" s="61" t="str">
        <f aca="false">IF(J689="PosK",SUMIFS(K:K,J:J,"PosK",H:H,H689),"")</f>
        <v/>
      </c>
      <c r="M689" s="61" t="str">
        <f aca="false">IF(J689="PosK",SUMIFS(K:K,J:J,"NegK",H:H,H689),"")</f>
        <v/>
      </c>
      <c r="N689" s="61" t="str">
        <f aca="false">IF(J689="PosK",SUMIFS(K:K,J:J,"eDNA",H:H,H689),"")</f>
        <v/>
      </c>
      <c r="P689" s="62"/>
      <c r="T689" s="63"/>
      <c r="W689" s="64"/>
    </row>
    <row r="690" customFormat="false" ht="14.25" hidden="false" customHeight="false" outlineLevel="0" collapsed="false">
      <c r="A690" s="0" t="s">
        <v>778</v>
      </c>
      <c r="B690" s="52" t="s">
        <v>1037</v>
      </c>
      <c r="C690" s="52" t="s">
        <v>743</v>
      </c>
      <c r="D690" s="53" t="n">
        <v>0.1</v>
      </c>
      <c r="E690" s="53" t="n">
        <v>29.32</v>
      </c>
      <c r="F690" s="0" t="s">
        <v>1208</v>
      </c>
      <c r="G690" s="0" t="str">
        <f aca="false">LEFT(B690,2)</f>
        <v>29</v>
      </c>
      <c r="H690" s="0" t="str">
        <f aca="false">I690&amp;"_"&amp;G690&amp;"_"&amp;F690</f>
        <v>Loevfroe_29_20180831_DL2018088_Frederiksvaerk_SktAnnaeGym_koersel2</v>
      </c>
      <c r="I690" s="61" t="str">
        <f aca="false">MID(RIGHT(B690,LEN(B690)-3),1,FIND("_",RIGHT(B690,LEN(B690)-3))-1)</f>
        <v>Loevfroe</v>
      </c>
      <c r="J690" s="61" t="str">
        <f aca="false">TRIM(SUBSTITUTE(RIGHT(B690,FIND(I690,B690)+1),"_",""))</f>
        <v>PosK</v>
      </c>
      <c r="K690" s="0" t="n">
        <f aca="false">IFERROR(VALUE(SUBSTITUTE(E690,".",",")),E690)</f>
        <v>29.32</v>
      </c>
      <c r="L690" s="61" t="n">
        <f aca="false">IF(J690="PosK",SUMIFS(K:K,J:J,"PosK",H:H,H690),"")</f>
        <v>29.32</v>
      </c>
      <c r="M690" s="61" t="n">
        <f aca="false">IF(J690="PosK",SUMIFS(K:K,J:J,"NegK",H:H,H690),"")</f>
        <v>0</v>
      </c>
      <c r="N690" s="61" t="n">
        <f aca="false">IF(J690="PosK",SUMIFS(K:K,J:J,"eDNA",H:H,H690),"")</f>
        <v>0</v>
      </c>
      <c r="P690" s="62" t="n">
        <f aca="false">IF(K692="No Ct",0,K692)</f>
        <v>0</v>
      </c>
      <c r="Q690" s="62" t="n">
        <f aca="false">IF(K693="No Ct",0,K693)</f>
        <v>0</v>
      </c>
      <c r="R690" s="0" t="str">
        <f aca="false">IF(AND(L690&gt;0,M690=0),"Valid","Invalid")</f>
        <v>Valid</v>
      </c>
      <c r="S690" s="0" t="str">
        <f aca="false">IF(OR(P690&gt;1,Q690&gt;1),"Present","Absent")</f>
        <v>Absent</v>
      </c>
      <c r="T690" s="63" t="str">
        <f aca="false">IF(OR(AND(P690&gt;1,P690&lt;41),AND(Q690&gt;1,Q690&lt;41)),"Ct&lt;41","Ct&gt;41")</f>
        <v>Ct&gt;41</v>
      </c>
      <c r="U690" s="0" t="str">
        <f aca="false">I690</f>
        <v>Loevfroe</v>
      </c>
      <c r="V690" s="0" t="str">
        <f aca="false">MID(F690,10,9)</f>
        <v>DL2018088</v>
      </c>
      <c r="W690" s="64" t="str">
        <f aca="false">V690&amp;"_"&amp;U690&amp;"_"&amp;R690&amp;"_"&amp;S690&amp;"_"&amp;T690</f>
        <v>DL2018088_Loevfroe_Valid_Absent_Ct&gt;41</v>
      </c>
    </row>
    <row r="691" customFormat="false" ht="14.25" hidden="false" customHeight="false" outlineLevel="0" collapsed="false">
      <c r="A691" s="0" t="s">
        <v>780</v>
      </c>
      <c r="B691" s="52" t="s">
        <v>1038</v>
      </c>
      <c r="C691" s="52" t="s">
        <v>747</v>
      </c>
      <c r="D691" s="53" t="n">
        <v>0.1</v>
      </c>
      <c r="E691" s="53" t="s">
        <v>748</v>
      </c>
      <c r="F691" s="0" t="s">
        <v>1208</v>
      </c>
      <c r="G691" s="0" t="str">
        <f aca="false">LEFT(B691,2)</f>
        <v>29</v>
      </c>
      <c r="H691" s="0" t="str">
        <f aca="false">I691&amp;"_"&amp;G691&amp;"_"&amp;F691</f>
        <v>Loevfroe_29_20180831_DL2018088_Frederiksvaerk_SktAnnaeGym_koersel2</v>
      </c>
      <c r="I691" s="61" t="str">
        <f aca="false">MID(RIGHT(B691,LEN(B691)-3),1,FIND("_",RIGHT(B691,LEN(B691)-3))-1)</f>
        <v>Loevfroe</v>
      </c>
      <c r="J691" s="61" t="str">
        <f aca="false">TRIM(SUBSTITUTE(RIGHT(B691,FIND(I691,B691)+1),"_",""))</f>
        <v>NegK</v>
      </c>
      <c r="K691" s="0" t="str">
        <f aca="false">IFERROR(VALUE(SUBSTITUTE(E691,".",",")),E691)</f>
        <v>No Ct</v>
      </c>
      <c r="L691" s="61" t="str">
        <f aca="false">IF(J691="PosK",SUMIFS(K:K,J:J,"PosK",H:H,H691),"")</f>
        <v/>
      </c>
      <c r="M691" s="61" t="str">
        <f aca="false">IF(J691="PosK",SUMIFS(K:K,J:J,"NegK",H:H,H691),"")</f>
        <v/>
      </c>
      <c r="N691" s="61" t="str">
        <f aca="false">IF(J691="PosK",SUMIFS(K:K,J:J,"eDNA",H:H,H691),"")</f>
        <v/>
      </c>
    </row>
    <row r="692" customFormat="false" ht="14.25" hidden="false" customHeight="false" outlineLevel="0" collapsed="false">
      <c r="A692" s="0" t="s">
        <v>782</v>
      </c>
      <c r="B692" s="52" t="s">
        <v>1039</v>
      </c>
      <c r="C692" s="52" t="s">
        <v>751</v>
      </c>
      <c r="D692" s="53" t="n">
        <v>0.1</v>
      </c>
      <c r="E692" s="53" t="s">
        <v>748</v>
      </c>
      <c r="F692" s="0" t="s">
        <v>1208</v>
      </c>
      <c r="G692" s="0" t="str">
        <f aca="false">LEFT(B692,2)</f>
        <v>29</v>
      </c>
      <c r="H692" s="0" t="str">
        <f aca="false">I692&amp;"_"&amp;G692&amp;"_"&amp;F692</f>
        <v>Loevfroe_29_20180831_DL2018088_Frederiksvaerk_SktAnnaeGym_koersel2</v>
      </c>
      <c r="I692" s="61" t="str">
        <f aca="false">MID(RIGHT(B692,LEN(B692)-3),1,FIND("_",RIGHT(B692,LEN(B692)-3))-1)</f>
        <v>Loevfroe</v>
      </c>
      <c r="J692" s="61" t="str">
        <f aca="false">TRIM(SUBSTITUTE(RIGHT(B692,FIND(I692,B692)+1),"_",""))</f>
        <v>eDNA</v>
      </c>
      <c r="K692" s="0" t="str">
        <f aca="false">IFERROR(VALUE(SUBSTITUTE(E692,".",",")),E692)</f>
        <v>No Ct</v>
      </c>
      <c r="L692" s="61" t="str">
        <f aca="false">IF(J692="PosK",SUMIFS(K:K,J:J,"PosK",H:H,H692),"")</f>
        <v/>
      </c>
      <c r="M692" s="61" t="str">
        <f aca="false">IF(J692="PosK",SUMIFS(K:K,J:J,"NegK",H:H,H692),"")</f>
        <v/>
      </c>
      <c r="N692" s="61" t="str">
        <f aca="false">IF(J692="PosK",SUMIFS(K:K,J:J,"eDNA",H:H,H692),"")</f>
        <v/>
      </c>
      <c r="Q692" s="62"/>
    </row>
    <row r="693" customFormat="false" ht="14.25" hidden="false" customHeight="false" outlineLevel="0" collapsed="false">
      <c r="A693" s="0" t="s">
        <v>784</v>
      </c>
      <c r="B693" s="52" t="s">
        <v>1040</v>
      </c>
      <c r="C693" s="52" t="s">
        <v>751</v>
      </c>
      <c r="D693" s="53" t="n">
        <v>0.1</v>
      </c>
      <c r="E693" s="53" t="s">
        <v>748</v>
      </c>
      <c r="F693" s="0" t="s">
        <v>1208</v>
      </c>
      <c r="G693" s="0" t="str">
        <f aca="false">LEFT(B693,2)</f>
        <v>29</v>
      </c>
      <c r="H693" s="0" t="str">
        <f aca="false">I693&amp;"_"&amp;G693&amp;"_"&amp;F693</f>
        <v>Loevfroe_29_20180831_DL2018088_Frederiksvaerk_SktAnnaeGym_koersel2</v>
      </c>
      <c r="I693" s="61" t="str">
        <f aca="false">MID(RIGHT(B693,LEN(B693)-3),1,FIND("_",RIGHT(B693,LEN(B693)-3))-1)</f>
        <v>Loevfroe</v>
      </c>
      <c r="J693" s="61" t="str">
        <f aca="false">TRIM(SUBSTITUTE(RIGHT(B693,FIND(I693,B693)+1),"_",""))</f>
        <v>eDNA</v>
      </c>
      <c r="K693" s="0" t="str">
        <f aca="false">IFERROR(VALUE(SUBSTITUTE(E693,".",",")),E693)</f>
        <v>No Ct</v>
      </c>
      <c r="L693" s="61" t="str">
        <f aca="false">IF(J693="PosK",SUMIFS(K:K,J:J,"PosK",H:H,H693),"")</f>
        <v/>
      </c>
      <c r="M693" s="61" t="str">
        <f aca="false">IF(J693="PosK",SUMIFS(K:K,J:J,"NegK",H:H,H693),"")</f>
        <v/>
      </c>
      <c r="N693" s="61" t="str">
        <f aca="false">IF(J693="PosK",SUMIFS(K:K,J:J,"eDNA",H:H,H693),"")</f>
        <v/>
      </c>
      <c r="P693" s="62"/>
      <c r="T693" s="63"/>
      <c r="W693" s="64"/>
    </row>
    <row r="694" customFormat="false" ht="14.25" hidden="false" customHeight="false" outlineLevel="0" collapsed="false">
      <c r="A694" s="0" t="s">
        <v>786</v>
      </c>
      <c r="B694" s="52" t="s">
        <v>1041</v>
      </c>
      <c r="C694" s="52" t="s">
        <v>743</v>
      </c>
      <c r="D694" s="53" t="n">
        <v>0.1</v>
      </c>
      <c r="E694" s="53" t="s">
        <v>748</v>
      </c>
      <c r="F694" s="0" t="s">
        <v>1208</v>
      </c>
      <c r="G694" s="0" t="str">
        <f aca="false">LEFT(B694,2)</f>
        <v>30</v>
      </c>
      <c r="H694" s="0" t="str">
        <f aca="false">I694&amp;"_"&amp;G694&amp;"_"&amp;F694</f>
        <v>Klokkefroe_30_20180831_DL2018088_Frederiksvaerk_SktAnnaeGym_koersel2</v>
      </c>
      <c r="I694" s="61" t="str">
        <f aca="false">MID(RIGHT(B694,LEN(B694)-3),1,FIND("_",RIGHT(B694,LEN(B694)-3))-1)</f>
        <v>Klokkefroe</v>
      </c>
      <c r="J694" s="61" t="str">
        <f aca="false">TRIM(SUBSTITUTE(RIGHT(B694,FIND(I694,B694)+1),"_",""))</f>
        <v>PosK</v>
      </c>
      <c r="K694" s="0" t="str">
        <f aca="false">IFERROR(VALUE(SUBSTITUTE(E694,".",",")),E694)</f>
        <v>No Ct</v>
      </c>
      <c r="L694" s="61" t="n">
        <f aca="false">IF(J694="PosK",SUMIFS(K:K,J:J,"PosK",H:H,H694),"")</f>
        <v>0</v>
      </c>
      <c r="M694" s="61" t="n">
        <f aca="false">IF(J694="PosK",SUMIFS(K:K,J:J,"NegK",H:H,H694),"")</f>
        <v>0</v>
      </c>
      <c r="N694" s="61" t="n">
        <f aca="false">IF(J694="PosK",SUMIFS(K:K,J:J,"eDNA",H:H,H694),"")</f>
        <v>0</v>
      </c>
      <c r="P694" s="62" t="n">
        <f aca="false">IF(K696="No Ct",0,K696)</f>
        <v>0</v>
      </c>
      <c r="Q694" s="62" t="n">
        <f aca="false">IF(K697="No Ct",0,K697)</f>
        <v>0</v>
      </c>
      <c r="R694" s="0" t="str">
        <f aca="false">IF(AND(L694&gt;0,M694=0),"Valid","Invalid")</f>
        <v>Invalid</v>
      </c>
      <c r="S694" s="0" t="str">
        <f aca="false">IF(OR(P694&gt;1,Q694&gt;1),"Present","Absent")</f>
        <v>Absent</v>
      </c>
      <c r="T694" s="63" t="str">
        <f aca="false">IF(OR(AND(P694&gt;1,P694&lt;41),AND(Q694&gt;1,Q694&lt;41)),"Ct&lt;41","Ct&gt;41")</f>
        <v>Ct&gt;41</v>
      </c>
      <c r="U694" s="0" t="str">
        <f aca="false">I694</f>
        <v>Klokkefroe</v>
      </c>
      <c r="V694" s="0" t="str">
        <f aca="false">MID(F694,10,9)</f>
        <v>DL2018088</v>
      </c>
      <c r="W694" s="64" t="str">
        <f aca="false">V694&amp;"_"&amp;U694&amp;"_"&amp;R694&amp;"_"&amp;S694&amp;"_"&amp;T694</f>
        <v>DL2018088_Klokkefroe_Invalid_Absent_Ct&gt;41</v>
      </c>
    </row>
    <row r="695" customFormat="false" ht="14.25" hidden="false" customHeight="false" outlineLevel="0" collapsed="false">
      <c r="A695" s="0" t="s">
        <v>788</v>
      </c>
      <c r="B695" s="52" t="s">
        <v>1042</v>
      </c>
      <c r="C695" s="52" t="s">
        <v>747</v>
      </c>
      <c r="D695" s="53" t="n">
        <v>0.1</v>
      </c>
      <c r="E695" s="53" t="s">
        <v>748</v>
      </c>
      <c r="F695" s="0" t="s">
        <v>1208</v>
      </c>
      <c r="G695" s="0" t="str">
        <f aca="false">LEFT(B695,2)</f>
        <v>30</v>
      </c>
      <c r="H695" s="0" t="str">
        <f aca="false">I695&amp;"_"&amp;G695&amp;"_"&amp;F695</f>
        <v>Klokkefroe_30_20180831_DL2018088_Frederiksvaerk_SktAnnaeGym_koersel2</v>
      </c>
      <c r="I695" s="61" t="str">
        <f aca="false">MID(RIGHT(B695,LEN(B695)-3),1,FIND("_",RIGHT(B695,LEN(B695)-3))-1)</f>
        <v>Klokkefroe</v>
      </c>
      <c r="J695" s="61" t="str">
        <f aca="false">TRIM(SUBSTITUTE(RIGHT(B695,FIND(I695,B695)+1),"_",""))</f>
        <v>NegK</v>
      </c>
      <c r="K695" s="0" t="str">
        <f aca="false">IFERROR(VALUE(SUBSTITUTE(E695,".",",")),E695)</f>
        <v>No Ct</v>
      </c>
      <c r="L695" s="61" t="str">
        <f aca="false">IF(J695="PosK",SUMIFS(K:K,J:J,"PosK",H:H,H695),"")</f>
        <v/>
      </c>
      <c r="M695" s="61" t="str">
        <f aca="false">IF(J695="PosK",SUMIFS(K:K,J:J,"NegK",H:H,H695),"")</f>
        <v/>
      </c>
      <c r="N695" s="61" t="str">
        <f aca="false">IF(J695="PosK",SUMIFS(K:K,J:J,"eDNA",H:H,H695),"")</f>
        <v/>
      </c>
    </row>
    <row r="696" customFormat="false" ht="14.25" hidden="false" customHeight="false" outlineLevel="0" collapsed="false">
      <c r="A696" s="0" t="s">
        <v>790</v>
      </c>
      <c r="B696" s="52" t="s">
        <v>1043</v>
      </c>
      <c r="C696" s="52" t="s">
        <v>751</v>
      </c>
      <c r="D696" s="53" t="n">
        <v>0.1</v>
      </c>
      <c r="E696" s="53" t="s">
        <v>748</v>
      </c>
      <c r="F696" s="0" t="s">
        <v>1208</v>
      </c>
      <c r="G696" s="0" t="str">
        <f aca="false">LEFT(B696,2)</f>
        <v>30</v>
      </c>
      <c r="H696" s="0" t="str">
        <f aca="false">I696&amp;"_"&amp;G696&amp;"_"&amp;F696</f>
        <v>Klokkefroe_30_20180831_DL2018088_Frederiksvaerk_SktAnnaeGym_koersel2</v>
      </c>
      <c r="I696" s="61" t="str">
        <f aca="false">MID(RIGHT(B696,LEN(B696)-3),1,FIND("_",RIGHT(B696,LEN(B696)-3))-1)</f>
        <v>Klokkefroe</v>
      </c>
      <c r="J696" s="61" t="str">
        <f aca="false">TRIM(SUBSTITUTE(RIGHT(B696,FIND(I696,B696)+1),"_",""))</f>
        <v>eDNA</v>
      </c>
      <c r="K696" s="0" t="str">
        <f aca="false">IFERROR(VALUE(SUBSTITUTE(E696,".",",")),E696)</f>
        <v>No Ct</v>
      </c>
      <c r="L696" s="61" t="str">
        <f aca="false">IF(J696="PosK",SUMIFS(K:K,J:J,"PosK",H:H,H696),"")</f>
        <v/>
      </c>
      <c r="M696" s="61" t="str">
        <f aca="false">IF(J696="PosK",SUMIFS(K:K,J:J,"NegK",H:H,H696),"")</f>
        <v/>
      </c>
      <c r="N696" s="61" t="str">
        <f aca="false">IF(J696="PosK",SUMIFS(K:K,J:J,"eDNA",H:H,H696),"")</f>
        <v/>
      </c>
      <c r="Q696" s="62"/>
    </row>
    <row r="697" customFormat="false" ht="14.25" hidden="false" customHeight="false" outlineLevel="0" collapsed="false">
      <c r="A697" s="0" t="s">
        <v>792</v>
      </c>
      <c r="B697" s="52" t="s">
        <v>1044</v>
      </c>
      <c r="C697" s="52" t="s">
        <v>751</v>
      </c>
      <c r="D697" s="53" t="n">
        <v>0.1</v>
      </c>
      <c r="E697" s="53" t="s">
        <v>748</v>
      </c>
      <c r="F697" s="0" t="s">
        <v>1208</v>
      </c>
      <c r="G697" s="0" t="str">
        <f aca="false">LEFT(B697,2)</f>
        <v>30</v>
      </c>
      <c r="H697" s="0" t="str">
        <f aca="false">I697&amp;"_"&amp;G697&amp;"_"&amp;F697</f>
        <v>Klokkefroe_30_20180831_DL2018088_Frederiksvaerk_SktAnnaeGym_koersel2</v>
      </c>
      <c r="I697" s="61" t="str">
        <f aca="false">MID(RIGHT(B697,LEN(B697)-3),1,FIND("_",RIGHT(B697,LEN(B697)-3))-1)</f>
        <v>Klokkefroe</v>
      </c>
      <c r="J697" s="61" t="str">
        <f aca="false">TRIM(SUBSTITUTE(RIGHT(B697,FIND(I697,B697)+1),"_",""))</f>
        <v>eDNA</v>
      </c>
      <c r="K697" s="0" t="str">
        <f aca="false">IFERROR(VALUE(SUBSTITUTE(E697,".",",")),E697)</f>
        <v>No Ct</v>
      </c>
      <c r="L697" s="61" t="str">
        <f aca="false">IF(J697="PosK",SUMIFS(K:K,J:J,"PosK",H:H,H697),"")</f>
        <v/>
      </c>
      <c r="M697" s="61" t="str">
        <f aca="false">IF(J697="PosK",SUMIFS(K:K,J:J,"NegK",H:H,H697),"")</f>
        <v/>
      </c>
      <c r="N697" s="61" t="str">
        <f aca="false">IF(J697="PosK",SUMIFS(K:K,J:J,"eDNA",H:H,H697),"")</f>
        <v/>
      </c>
      <c r="P697" s="62"/>
      <c r="T697" s="63"/>
      <c r="W697" s="64"/>
    </row>
    <row r="698" customFormat="false" ht="14.25" hidden="false" customHeight="false" outlineLevel="0" collapsed="false">
      <c r="A698" s="0" t="s">
        <v>794</v>
      </c>
      <c r="B698" s="52" t="s">
        <v>1045</v>
      </c>
      <c r="C698" s="52" t="s">
        <v>743</v>
      </c>
      <c r="D698" s="53" t="n">
        <v>0.1</v>
      </c>
      <c r="E698" s="53" t="n">
        <v>24.36</v>
      </c>
      <c r="F698" s="0" t="s">
        <v>1208</v>
      </c>
      <c r="G698" s="0" t="str">
        <f aca="false">LEFT(B698,2)</f>
        <v>31</v>
      </c>
      <c r="H698" s="0" t="str">
        <f aca="false">I698&amp;"_"&amp;G698&amp;"_"&amp;F698</f>
        <v>Bjergsalamander_31_20180831_DL2018088_Frederiksvaerk_SktAnnaeGym_koersel2</v>
      </c>
      <c r="I698" s="61" t="str">
        <f aca="false">MID(RIGHT(B698,LEN(B698)-3),1,FIND("_",RIGHT(B698,LEN(B698)-3))-1)</f>
        <v>Bjergsalamander</v>
      </c>
      <c r="J698" s="61" t="str">
        <f aca="false">TRIM(SUBSTITUTE(RIGHT(B698,FIND(I698,B698)+1),"_",""))</f>
        <v>PosK</v>
      </c>
      <c r="K698" s="0" t="n">
        <f aca="false">IFERROR(VALUE(SUBSTITUTE(E698,".",",")),E698)</f>
        <v>24.36</v>
      </c>
      <c r="L698" s="61" t="n">
        <f aca="false">IF(J698="PosK",SUMIFS(K:K,J:J,"PosK",H:H,H698),"")</f>
        <v>24.36</v>
      </c>
      <c r="M698" s="61" t="n">
        <f aca="false">IF(J698="PosK",SUMIFS(K:K,J:J,"NegK",H:H,H698),"")</f>
        <v>0</v>
      </c>
      <c r="N698" s="61" t="n">
        <f aca="false">IF(J698="PosK",SUMIFS(K:K,J:J,"eDNA",H:H,H698),"")</f>
        <v>0</v>
      </c>
      <c r="P698" s="62" t="n">
        <f aca="false">IF(K700="No Ct",0,K700)</f>
        <v>0</v>
      </c>
      <c r="Q698" s="62" t="n">
        <f aca="false">IF(K701="No Ct",0,K701)</f>
        <v>0</v>
      </c>
      <c r="R698" s="0" t="str">
        <f aca="false">IF(AND(L698&gt;0,M698=0),"Valid","Invalid")</f>
        <v>Valid</v>
      </c>
      <c r="S698" s="0" t="str">
        <f aca="false">IF(OR(P698&gt;1,Q698&gt;1),"Present","Absent")</f>
        <v>Absent</v>
      </c>
      <c r="T698" s="63" t="str">
        <f aca="false">IF(OR(AND(P698&gt;1,P698&lt;41),AND(Q698&gt;1,Q698&lt;41)),"Ct&lt;41","Ct&gt;41")</f>
        <v>Ct&gt;41</v>
      </c>
      <c r="U698" s="0" t="str">
        <f aca="false">I698</f>
        <v>Bjergsalamander</v>
      </c>
      <c r="V698" s="0" t="str">
        <f aca="false">MID(F698,10,9)</f>
        <v>DL2018088</v>
      </c>
      <c r="W698" s="64" t="str">
        <f aca="false">V698&amp;"_"&amp;U698&amp;"_"&amp;R698&amp;"_"&amp;S698&amp;"_"&amp;T698</f>
        <v>DL2018088_Bjergsalamander_Valid_Absent_Ct&gt;41</v>
      </c>
    </row>
    <row r="699" customFormat="false" ht="14.25" hidden="false" customHeight="false" outlineLevel="0" collapsed="false">
      <c r="A699" s="0" t="s">
        <v>796</v>
      </c>
      <c r="B699" s="52" t="s">
        <v>1046</v>
      </c>
      <c r="C699" s="52" t="s">
        <v>747</v>
      </c>
      <c r="D699" s="53" t="n">
        <v>0.1</v>
      </c>
      <c r="E699" s="53" t="s">
        <v>748</v>
      </c>
      <c r="F699" s="0" t="s">
        <v>1208</v>
      </c>
      <c r="G699" s="0" t="str">
        <f aca="false">LEFT(B699,2)</f>
        <v>31</v>
      </c>
      <c r="H699" s="0" t="str">
        <f aca="false">I699&amp;"_"&amp;G699&amp;"_"&amp;F699</f>
        <v>Bjergsalamander_31_20180831_DL2018088_Frederiksvaerk_SktAnnaeGym_koersel2</v>
      </c>
      <c r="I699" s="61" t="str">
        <f aca="false">MID(RIGHT(B699,LEN(B699)-3),1,FIND("_",RIGHT(B699,LEN(B699)-3))-1)</f>
        <v>Bjergsalamander</v>
      </c>
      <c r="J699" s="61" t="str">
        <f aca="false">TRIM(SUBSTITUTE(RIGHT(B699,FIND(I699,B699)+1),"_",""))</f>
        <v>NegK</v>
      </c>
      <c r="K699" s="0" t="str">
        <f aca="false">IFERROR(VALUE(SUBSTITUTE(E699,".",",")),E699)</f>
        <v>No Ct</v>
      </c>
      <c r="L699" s="61" t="str">
        <f aca="false">IF(J699="PosK",SUMIFS(K:K,J:J,"PosK",H:H,H699),"")</f>
        <v/>
      </c>
      <c r="M699" s="61" t="str">
        <f aca="false">IF(J699="PosK",SUMIFS(K:K,J:J,"NegK",H:H,H699),"")</f>
        <v/>
      </c>
      <c r="N699" s="61" t="str">
        <f aca="false">IF(J699="PosK",SUMIFS(K:K,J:J,"eDNA",H:H,H699),"")</f>
        <v/>
      </c>
    </row>
    <row r="700" customFormat="false" ht="14.25" hidden="false" customHeight="false" outlineLevel="0" collapsed="false">
      <c r="A700" s="0" t="s">
        <v>798</v>
      </c>
      <c r="B700" s="52" t="s">
        <v>1047</v>
      </c>
      <c r="C700" s="52" t="s">
        <v>751</v>
      </c>
      <c r="D700" s="53" t="n">
        <v>0.1</v>
      </c>
      <c r="E700" s="53" t="s">
        <v>748</v>
      </c>
      <c r="F700" s="0" t="s">
        <v>1208</v>
      </c>
      <c r="G700" s="0" t="str">
        <f aca="false">LEFT(B700,2)</f>
        <v>31</v>
      </c>
      <c r="H700" s="0" t="str">
        <f aca="false">I700&amp;"_"&amp;G700&amp;"_"&amp;F700</f>
        <v>Bjergsalamander_31_20180831_DL2018088_Frederiksvaerk_SktAnnaeGym_koersel2</v>
      </c>
      <c r="I700" s="61" t="str">
        <f aca="false">MID(RIGHT(B700,LEN(B700)-3),1,FIND("_",RIGHT(B700,LEN(B700)-3))-1)</f>
        <v>Bjergsalamander</v>
      </c>
      <c r="J700" s="61" t="str">
        <f aca="false">TRIM(SUBSTITUTE(RIGHT(B700,FIND(I700,B700)+1),"_",""))</f>
        <v>eDNA</v>
      </c>
      <c r="K700" s="0" t="str">
        <f aca="false">IFERROR(VALUE(SUBSTITUTE(E700,".",",")),E700)</f>
        <v>No Ct</v>
      </c>
      <c r="L700" s="61" t="str">
        <f aca="false">IF(J700="PosK",SUMIFS(K:K,J:J,"PosK",H:H,H700),"")</f>
        <v/>
      </c>
      <c r="M700" s="61" t="str">
        <f aca="false">IF(J700="PosK",SUMIFS(K:K,J:J,"NegK",H:H,H700),"")</f>
        <v/>
      </c>
      <c r="N700" s="61" t="str">
        <f aca="false">IF(J700="PosK",SUMIFS(K:K,J:J,"eDNA",H:H,H700),"")</f>
        <v/>
      </c>
      <c r="Q700" s="62"/>
    </row>
    <row r="701" customFormat="false" ht="14.25" hidden="false" customHeight="false" outlineLevel="0" collapsed="false">
      <c r="A701" s="0" t="s">
        <v>800</v>
      </c>
      <c r="B701" s="52" t="s">
        <v>1048</v>
      </c>
      <c r="C701" s="52" t="s">
        <v>751</v>
      </c>
      <c r="D701" s="53" t="n">
        <v>0.1</v>
      </c>
      <c r="E701" s="53" t="s">
        <v>748</v>
      </c>
      <c r="F701" s="0" t="s">
        <v>1208</v>
      </c>
      <c r="G701" s="0" t="str">
        <f aca="false">LEFT(B701,2)</f>
        <v>31</v>
      </c>
      <c r="H701" s="0" t="str">
        <f aca="false">I701&amp;"_"&amp;G701&amp;"_"&amp;F701</f>
        <v>Bjergsalamander_31_20180831_DL2018088_Frederiksvaerk_SktAnnaeGym_koersel2</v>
      </c>
      <c r="I701" s="61" t="str">
        <f aca="false">MID(RIGHT(B701,LEN(B701)-3),1,FIND("_",RIGHT(B701,LEN(B701)-3))-1)</f>
        <v>Bjergsalamander</v>
      </c>
      <c r="J701" s="61" t="str">
        <f aca="false">TRIM(SUBSTITUTE(RIGHT(B701,FIND(I701,B701)+1),"_",""))</f>
        <v>eDNA</v>
      </c>
      <c r="K701" s="0" t="str">
        <f aca="false">IFERROR(VALUE(SUBSTITUTE(E701,".",",")),E701)</f>
        <v>No Ct</v>
      </c>
      <c r="L701" s="61" t="str">
        <f aca="false">IF(J701="PosK",SUMIFS(K:K,J:J,"PosK",H:H,H701),"")</f>
        <v/>
      </c>
      <c r="M701" s="61" t="str">
        <f aca="false">IF(J701="PosK",SUMIFS(K:K,J:J,"NegK",H:H,H701),"")</f>
        <v/>
      </c>
      <c r="N701" s="61" t="str">
        <f aca="false">IF(J701="PosK",SUMIFS(K:K,J:J,"eDNA",H:H,H701),"")</f>
        <v/>
      </c>
      <c r="P701" s="62"/>
      <c r="T701" s="63"/>
      <c r="W701" s="64"/>
    </row>
    <row r="702" customFormat="false" ht="14.25" hidden="false" customHeight="false" outlineLevel="0" collapsed="false">
      <c r="A702" s="0" t="s">
        <v>802</v>
      </c>
      <c r="B702" s="52" t="s">
        <v>1049</v>
      </c>
      <c r="C702" s="52" t="s">
        <v>743</v>
      </c>
      <c r="D702" s="53" t="n">
        <v>0.1</v>
      </c>
      <c r="E702" s="53" t="n">
        <v>21.96</v>
      </c>
      <c r="F702" s="0" t="s">
        <v>1208</v>
      </c>
      <c r="G702" s="0" t="str">
        <f aca="false">LEFT(B702,2)</f>
        <v>32</v>
      </c>
      <c r="H702" s="0" t="str">
        <f aca="false">I702&amp;"_"&amp;G702&amp;"_"&amp;F702</f>
        <v>Latterfroe_32_20180831_DL2018088_Frederiksvaerk_SktAnnaeGym_koersel2</v>
      </c>
      <c r="I702" s="61" t="str">
        <f aca="false">MID(RIGHT(B702,LEN(B702)-3),1,FIND("_",RIGHT(B702,LEN(B702)-3))-1)</f>
        <v>Latterfroe</v>
      </c>
      <c r="J702" s="61" t="str">
        <f aca="false">TRIM(SUBSTITUTE(RIGHT(B702,FIND(I702,B702)+1),"_",""))</f>
        <v>PosK</v>
      </c>
      <c r="K702" s="0" t="n">
        <f aca="false">IFERROR(VALUE(SUBSTITUTE(E702,".",",")),E702)</f>
        <v>21.96</v>
      </c>
      <c r="L702" s="61" t="n">
        <f aca="false">IF(J702="PosK",SUMIFS(K:K,J:J,"PosK",H:H,H702),"")</f>
        <v>21.96</v>
      </c>
      <c r="M702" s="61" t="n">
        <f aca="false">IF(J702="PosK",SUMIFS(K:K,J:J,"NegK",H:H,H702),"")</f>
        <v>0</v>
      </c>
      <c r="N702" s="61" t="n">
        <f aca="false">IF(J702="PosK",SUMIFS(K:K,J:J,"eDNA",H:H,H702),"")</f>
        <v>0</v>
      </c>
      <c r="P702" s="62" t="n">
        <f aca="false">IF(K704="No Ct",0,K704)</f>
        <v>0</v>
      </c>
      <c r="Q702" s="62" t="n">
        <f aca="false">IF(K705="No Ct",0,K705)</f>
        <v>0</v>
      </c>
      <c r="R702" s="0" t="str">
        <f aca="false">IF(AND(L702&gt;0,M702=0),"Valid","Invalid")</f>
        <v>Valid</v>
      </c>
      <c r="S702" s="0" t="str">
        <f aca="false">IF(OR(P702&gt;1,Q702&gt;1),"Present","Absent")</f>
        <v>Absent</v>
      </c>
      <c r="T702" s="63" t="str">
        <f aca="false">IF(OR(AND(P702&gt;1,P702&lt;41),AND(Q702&gt;1,Q702&lt;41)),"Ct&lt;41","Ct&gt;41")</f>
        <v>Ct&gt;41</v>
      </c>
      <c r="U702" s="0" t="str">
        <f aca="false">I702</f>
        <v>Latterfroe</v>
      </c>
      <c r="V702" s="0" t="str">
        <f aca="false">MID(F702,10,9)</f>
        <v>DL2018088</v>
      </c>
      <c r="W702" s="64" t="str">
        <f aca="false">V702&amp;"_"&amp;U702&amp;"_"&amp;R702&amp;"_"&amp;S702&amp;"_"&amp;T702</f>
        <v>DL2018088_Latterfroe_Valid_Absent_Ct&gt;41</v>
      </c>
    </row>
    <row r="703" customFormat="false" ht="14.25" hidden="false" customHeight="false" outlineLevel="0" collapsed="false">
      <c r="A703" s="0" t="s">
        <v>804</v>
      </c>
      <c r="B703" s="52" t="s">
        <v>1050</v>
      </c>
      <c r="C703" s="52" t="s">
        <v>747</v>
      </c>
      <c r="D703" s="53" t="n">
        <v>0.1</v>
      </c>
      <c r="E703" s="53" t="s">
        <v>748</v>
      </c>
      <c r="F703" s="0" t="s">
        <v>1208</v>
      </c>
      <c r="G703" s="0" t="str">
        <f aca="false">LEFT(B703,2)</f>
        <v>32</v>
      </c>
      <c r="H703" s="0" t="str">
        <f aca="false">I703&amp;"_"&amp;G703&amp;"_"&amp;F703</f>
        <v>Latterfroe_32_20180831_DL2018088_Frederiksvaerk_SktAnnaeGym_koersel2</v>
      </c>
      <c r="I703" s="61" t="str">
        <f aca="false">MID(RIGHT(B703,LEN(B703)-3),1,FIND("_",RIGHT(B703,LEN(B703)-3))-1)</f>
        <v>Latterfroe</v>
      </c>
      <c r="J703" s="61" t="str">
        <f aca="false">TRIM(SUBSTITUTE(RIGHT(B703,FIND(I703,B703)+1),"_",""))</f>
        <v>NegK</v>
      </c>
      <c r="K703" s="0" t="str">
        <f aca="false">IFERROR(VALUE(SUBSTITUTE(E703,".",",")),E703)</f>
        <v>No Ct</v>
      </c>
      <c r="L703" s="61" t="str">
        <f aca="false">IF(J703="PosK",SUMIFS(K:K,J:J,"PosK",H:H,H703),"")</f>
        <v/>
      </c>
      <c r="M703" s="61" t="str">
        <f aca="false">IF(J703="PosK",SUMIFS(K:K,J:J,"NegK",H:H,H703),"")</f>
        <v/>
      </c>
      <c r="N703" s="61" t="str">
        <f aca="false">IF(J703="PosK",SUMIFS(K:K,J:J,"eDNA",H:H,H703),"")</f>
        <v/>
      </c>
    </row>
    <row r="704" customFormat="false" ht="14.25" hidden="false" customHeight="false" outlineLevel="0" collapsed="false">
      <c r="A704" s="0" t="s">
        <v>806</v>
      </c>
      <c r="B704" s="52" t="s">
        <v>1051</v>
      </c>
      <c r="C704" s="52" t="s">
        <v>751</v>
      </c>
      <c r="D704" s="53" t="n">
        <v>0.1</v>
      </c>
      <c r="E704" s="53" t="s">
        <v>748</v>
      </c>
      <c r="F704" s="0" t="s">
        <v>1208</v>
      </c>
      <c r="G704" s="0" t="str">
        <f aca="false">LEFT(B704,2)</f>
        <v>32</v>
      </c>
      <c r="H704" s="0" t="str">
        <f aca="false">I704&amp;"_"&amp;G704&amp;"_"&amp;F704</f>
        <v>Latterfroe_32_20180831_DL2018088_Frederiksvaerk_SktAnnaeGym_koersel2</v>
      </c>
      <c r="I704" s="61" t="str">
        <f aca="false">MID(RIGHT(B704,LEN(B704)-3),1,FIND("_",RIGHT(B704,LEN(B704)-3))-1)</f>
        <v>Latterfroe</v>
      </c>
      <c r="J704" s="61" t="str">
        <f aca="false">TRIM(SUBSTITUTE(RIGHT(B704,FIND(I704,B704)+1),"_",""))</f>
        <v>eDNA</v>
      </c>
      <c r="K704" s="0" t="str">
        <f aca="false">IFERROR(VALUE(SUBSTITUTE(E704,".",",")),E704)</f>
        <v>No Ct</v>
      </c>
      <c r="L704" s="61" t="str">
        <f aca="false">IF(J704="PosK",SUMIFS(K:K,J:J,"PosK",H:H,H704),"")</f>
        <v/>
      </c>
      <c r="M704" s="61" t="str">
        <f aca="false">IF(J704="PosK",SUMIFS(K:K,J:J,"NegK",H:H,H704),"")</f>
        <v/>
      </c>
      <c r="N704" s="61" t="str">
        <f aca="false">IF(J704="PosK",SUMIFS(K:K,J:J,"eDNA",H:H,H704),"")</f>
        <v/>
      </c>
      <c r="Q704" s="62"/>
    </row>
    <row r="705" customFormat="false" ht="14.25" hidden="false" customHeight="false" outlineLevel="0" collapsed="false">
      <c r="A705" s="0" t="s">
        <v>808</v>
      </c>
      <c r="B705" s="52" t="s">
        <v>1052</v>
      </c>
      <c r="C705" s="52" t="s">
        <v>751</v>
      </c>
      <c r="D705" s="53" t="n">
        <v>0.1</v>
      </c>
      <c r="E705" s="53" t="s">
        <v>748</v>
      </c>
      <c r="F705" s="0" t="s">
        <v>1208</v>
      </c>
      <c r="G705" s="0" t="str">
        <f aca="false">LEFT(B705,2)</f>
        <v>32</v>
      </c>
      <c r="H705" s="0" t="str">
        <f aca="false">I705&amp;"_"&amp;G705&amp;"_"&amp;F705</f>
        <v>Latterfroe_32_20180831_DL2018088_Frederiksvaerk_SktAnnaeGym_koersel2</v>
      </c>
      <c r="I705" s="61" t="str">
        <f aca="false">MID(RIGHT(B705,LEN(B705)-3),1,FIND("_",RIGHT(B705,LEN(B705)-3))-1)</f>
        <v>Latterfroe</v>
      </c>
      <c r="J705" s="61" t="str">
        <f aca="false">TRIM(SUBSTITUTE(RIGHT(B705,FIND(I705,B705)+1),"_",""))</f>
        <v>eDNA</v>
      </c>
      <c r="K705" s="0" t="str">
        <f aca="false">IFERROR(VALUE(SUBSTITUTE(E705,".",",")),E705)</f>
        <v>No Ct</v>
      </c>
      <c r="L705" s="61" t="str">
        <f aca="false">IF(J705="PosK",SUMIFS(K:K,J:J,"PosK",H:H,H705),"")</f>
        <v/>
      </c>
      <c r="M705" s="61" t="str">
        <f aca="false">IF(J705="PosK",SUMIFS(K:K,J:J,"NegK",H:H,H705),"")</f>
        <v/>
      </c>
      <c r="N705" s="61" t="str">
        <f aca="false">IF(J705="PosK",SUMIFS(K:K,J:J,"eDNA",H:H,H705),"")</f>
        <v/>
      </c>
      <c r="P705" s="62"/>
      <c r="T705" s="63"/>
      <c r="W705" s="64"/>
    </row>
    <row r="706" customFormat="false" ht="14.25" hidden="false" customHeight="false" outlineLevel="0" collapsed="false">
      <c r="A706" s="0" t="s">
        <v>741</v>
      </c>
      <c r="B706" s="52" t="s">
        <v>742</v>
      </c>
      <c r="C706" s="52" t="s">
        <v>743</v>
      </c>
      <c r="D706" s="53" t="n">
        <v>0.1</v>
      </c>
      <c r="E706" s="53" t="n">
        <v>29.68</v>
      </c>
      <c r="F706" s="0" t="s">
        <v>1209</v>
      </c>
      <c r="G706" s="0" t="str">
        <f aca="false">LEFT(B706,2)</f>
        <v>01</v>
      </c>
      <c r="H706" s="0" t="str">
        <f aca="false">I706&amp;"_"&amp;G706&amp;"_"&amp;F706</f>
        <v>Loegfroe_01_20180904_DL2018133_Frederiksborg_SktAnnaeGym_koersel1</v>
      </c>
      <c r="I706" s="61" t="str">
        <f aca="false">MID(RIGHT(B706,LEN(B706)-3),1,FIND("_",RIGHT(B706,LEN(B706)-3))-1)</f>
        <v>Loegfroe</v>
      </c>
      <c r="J706" s="61" t="str">
        <f aca="false">TRIM(SUBSTITUTE(RIGHT(B706,FIND(I706,B706)+1),"_",""))</f>
        <v>PosK</v>
      </c>
      <c r="K706" s="0" t="n">
        <f aca="false">IFERROR(VALUE(SUBSTITUTE(E706,".",",")),E706)</f>
        <v>29.68</v>
      </c>
      <c r="L706" s="61" t="n">
        <f aca="false">IF(J706="PosK",SUMIFS(K:K,J:J,"PosK",H:H,H706),"")</f>
        <v>29.68</v>
      </c>
      <c r="M706" s="61" t="n">
        <f aca="false">IF(J706="PosK",SUMIFS(K:K,J:J,"NegK",H:H,H706),"")</f>
        <v>0</v>
      </c>
      <c r="N706" s="61" t="n">
        <f aca="false">IF(J706="PosK",SUMIFS(K:K,J:J,"eDNA",H:H,H706),"")</f>
        <v>0</v>
      </c>
      <c r="P706" s="62" t="n">
        <f aca="false">IF(K708="No Ct",0,K708)</f>
        <v>0</v>
      </c>
      <c r="Q706" s="62" t="n">
        <f aca="false">IF(K709="No Ct",0,K709)</f>
        <v>0</v>
      </c>
      <c r="R706" s="0" t="str">
        <f aca="false">IF(AND(L706&gt;0,M706=0),"Valid","Invalid")</f>
        <v>Valid</v>
      </c>
      <c r="S706" s="0" t="str">
        <f aca="false">IF(OR(P706&gt;1,Q706&gt;1),"Present","Absent")</f>
        <v>Absent</v>
      </c>
      <c r="T706" s="63" t="str">
        <f aca="false">IF(OR(AND(P706&gt;1,P706&lt;41),AND(Q706&gt;1,Q706&lt;41)),"Ct&lt;41","Ct&gt;41")</f>
        <v>Ct&gt;41</v>
      </c>
      <c r="U706" s="0" t="str">
        <f aca="false">I706</f>
        <v>Loegfroe</v>
      </c>
      <c r="V706" s="0" t="str">
        <f aca="false">MID(F706,10,9)</f>
        <v>DL2018133</v>
      </c>
      <c r="W706" s="64" t="str">
        <f aca="false">V706&amp;"_"&amp;U706&amp;"_"&amp;R706&amp;"_"&amp;S706&amp;"_"&amp;T706</f>
        <v>DL2018133_Loegfroe_Valid_Absent_Ct&gt;41</v>
      </c>
    </row>
    <row r="707" customFormat="false" ht="14.25" hidden="false" customHeight="false" outlineLevel="0" collapsed="false">
      <c r="A707" s="0" t="s">
        <v>745</v>
      </c>
      <c r="B707" s="52" t="s">
        <v>746</v>
      </c>
      <c r="C707" s="52" t="s">
        <v>747</v>
      </c>
      <c r="D707" s="53" t="n">
        <v>0.1</v>
      </c>
      <c r="E707" s="53" t="s">
        <v>748</v>
      </c>
      <c r="F707" s="0" t="s">
        <v>1209</v>
      </c>
      <c r="G707" s="0" t="str">
        <f aca="false">LEFT(B707,2)</f>
        <v>01</v>
      </c>
      <c r="H707" s="0" t="str">
        <f aca="false">I707&amp;"_"&amp;G707&amp;"_"&amp;F707</f>
        <v>Loegfroe_01_20180904_DL2018133_Frederiksborg_SktAnnaeGym_koersel1</v>
      </c>
      <c r="I707" s="61" t="str">
        <f aca="false">MID(RIGHT(B707,LEN(B707)-3),1,FIND("_",RIGHT(B707,LEN(B707)-3))-1)</f>
        <v>Loegfroe</v>
      </c>
      <c r="J707" s="61" t="str">
        <f aca="false">TRIM(SUBSTITUTE(RIGHT(B707,FIND(I707,B707)+1),"_",""))</f>
        <v>NegK</v>
      </c>
      <c r="K707" s="0" t="str">
        <f aca="false">IFERROR(VALUE(SUBSTITUTE(E707,".",",")),E707)</f>
        <v>No Ct</v>
      </c>
      <c r="L707" s="61" t="str">
        <f aca="false">IF(J707="PosK",SUMIFS(K:K,J:J,"PosK",H:H,H707),"")</f>
        <v/>
      </c>
      <c r="M707" s="61" t="str">
        <f aca="false">IF(J707="PosK",SUMIFS(K:K,J:J,"NegK",H:H,H707),"")</f>
        <v/>
      </c>
      <c r="N707" s="61" t="str">
        <f aca="false">IF(J707="PosK",SUMIFS(K:K,J:J,"eDNA",H:H,H707),"")</f>
        <v/>
      </c>
    </row>
    <row r="708" customFormat="false" ht="14.25" hidden="false" customHeight="false" outlineLevel="0" collapsed="false">
      <c r="A708" s="0" t="s">
        <v>749</v>
      </c>
      <c r="B708" s="52" t="s">
        <v>750</v>
      </c>
      <c r="C708" s="52" t="s">
        <v>751</v>
      </c>
      <c r="D708" s="53" t="n">
        <v>0.1</v>
      </c>
      <c r="E708" s="53" t="s">
        <v>748</v>
      </c>
      <c r="F708" s="0" t="s">
        <v>1209</v>
      </c>
      <c r="G708" s="0" t="str">
        <f aca="false">LEFT(B708,2)</f>
        <v>01</v>
      </c>
      <c r="H708" s="0" t="str">
        <f aca="false">I708&amp;"_"&amp;G708&amp;"_"&amp;F708</f>
        <v>Loegfroe_01_20180904_DL2018133_Frederiksborg_SktAnnaeGym_koersel1</v>
      </c>
      <c r="I708" s="61" t="str">
        <f aca="false">MID(RIGHT(B708,LEN(B708)-3),1,FIND("_",RIGHT(B708,LEN(B708)-3))-1)</f>
        <v>Loegfroe</v>
      </c>
      <c r="J708" s="61" t="str">
        <f aca="false">TRIM(SUBSTITUTE(RIGHT(B708,FIND(I708,B708)+1),"_",""))</f>
        <v>eDNA</v>
      </c>
      <c r="K708" s="0" t="str">
        <f aca="false">IFERROR(VALUE(SUBSTITUTE(E708,".",",")),E708)</f>
        <v>No Ct</v>
      </c>
      <c r="L708" s="61" t="str">
        <f aca="false">IF(J708="PosK",SUMIFS(K:K,J:J,"PosK",H:H,H708),"")</f>
        <v/>
      </c>
      <c r="M708" s="61" t="str">
        <f aca="false">IF(J708="PosK",SUMIFS(K:K,J:J,"NegK",H:H,H708),"")</f>
        <v/>
      </c>
      <c r="N708" s="61" t="str">
        <f aca="false">IF(J708="PosK",SUMIFS(K:K,J:J,"eDNA",H:H,H708),"")</f>
        <v/>
      </c>
      <c r="Q708" s="62"/>
    </row>
    <row r="709" customFormat="false" ht="14.25" hidden="false" customHeight="false" outlineLevel="0" collapsed="false">
      <c r="A709" s="0" t="s">
        <v>752</v>
      </c>
      <c r="B709" s="52" t="s">
        <v>753</v>
      </c>
      <c r="C709" s="52" t="s">
        <v>751</v>
      </c>
      <c r="D709" s="53" t="n">
        <v>0.1</v>
      </c>
      <c r="E709" s="53" t="s">
        <v>748</v>
      </c>
      <c r="F709" s="0" t="s">
        <v>1209</v>
      </c>
      <c r="G709" s="0" t="str">
        <f aca="false">LEFT(B709,2)</f>
        <v>01</v>
      </c>
      <c r="H709" s="0" t="str">
        <f aca="false">I709&amp;"_"&amp;G709&amp;"_"&amp;F709</f>
        <v>Loegfroe_01_20180904_DL2018133_Frederiksborg_SktAnnaeGym_koersel1</v>
      </c>
      <c r="I709" s="61" t="str">
        <f aca="false">MID(RIGHT(B709,LEN(B709)-3),1,FIND("_",RIGHT(B709,LEN(B709)-3))-1)</f>
        <v>Loegfroe</v>
      </c>
      <c r="J709" s="61" t="str">
        <f aca="false">TRIM(SUBSTITUTE(RIGHT(B709,FIND(I709,B709)+1),"_",""))</f>
        <v>eDNA</v>
      </c>
      <c r="K709" s="0" t="str">
        <f aca="false">IFERROR(VALUE(SUBSTITUTE(E709,".",",")),E709)</f>
        <v>No Ct</v>
      </c>
      <c r="L709" s="61" t="str">
        <f aca="false">IF(J709="PosK",SUMIFS(K:K,J:J,"PosK",H:H,H709),"")</f>
        <v/>
      </c>
      <c r="M709" s="61" t="str">
        <f aca="false">IF(J709="PosK",SUMIFS(K:K,J:J,"NegK",H:H,H709),"")</f>
        <v/>
      </c>
      <c r="N709" s="61" t="str">
        <f aca="false">IF(J709="PosK",SUMIFS(K:K,J:J,"eDNA",H:H,H709),"")</f>
        <v/>
      </c>
      <c r="P709" s="62"/>
      <c r="T709" s="63"/>
      <c r="W709" s="64"/>
    </row>
    <row r="710" customFormat="false" ht="14.25" hidden="false" customHeight="false" outlineLevel="0" collapsed="false">
      <c r="A710" s="0" t="s">
        <v>754</v>
      </c>
      <c r="B710" s="52" t="s">
        <v>755</v>
      </c>
      <c r="C710" s="52" t="s">
        <v>743</v>
      </c>
      <c r="D710" s="53" t="n">
        <v>0.1</v>
      </c>
      <c r="E710" s="53" t="s">
        <v>748</v>
      </c>
      <c r="F710" s="0" t="s">
        <v>1209</v>
      </c>
      <c r="G710" s="0" t="str">
        <f aca="false">LEFT(B710,2)</f>
        <v>02</v>
      </c>
      <c r="H710" s="0" t="str">
        <f aca="false">I710&amp;"_"&amp;G710&amp;"_"&amp;F710</f>
        <v>StorVandsalamander_02_20180904_DL2018133_Frederiksborg_SktAnnaeGym_koersel1</v>
      </c>
      <c r="I710" s="61" t="str">
        <f aca="false">MID(RIGHT(B710,LEN(B710)-3),1,FIND("_",RIGHT(B710,LEN(B710)-3))-1)</f>
        <v>StorVandsalamander</v>
      </c>
      <c r="J710" s="61" t="str">
        <f aca="false">TRIM(SUBSTITUTE(RIGHT(B710,FIND(I710,B710)+1),"_",""))</f>
        <v>PosK</v>
      </c>
      <c r="K710" s="0" t="str">
        <f aca="false">IFERROR(VALUE(SUBSTITUTE(E710,".",",")),E710)</f>
        <v>No Ct</v>
      </c>
      <c r="L710" s="61" t="n">
        <f aca="false">IF(J710="PosK",SUMIFS(K:K,J:J,"PosK",H:H,H710),"")</f>
        <v>0</v>
      </c>
      <c r="M710" s="61" t="n">
        <f aca="false">IF(J710="PosK",SUMIFS(K:K,J:J,"NegK",H:H,H710),"")</f>
        <v>0</v>
      </c>
      <c r="N710" s="61" t="n">
        <f aca="false">IF(J710="PosK",SUMIFS(K:K,J:J,"eDNA",H:H,H710),"")</f>
        <v>0</v>
      </c>
      <c r="P710" s="62" t="n">
        <f aca="false">IF(K712="No Ct",0,K712)</f>
        <v>0</v>
      </c>
      <c r="Q710" s="62" t="n">
        <f aca="false">IF(K713="No Ct",0,K713)</f>
        <v>0</v>
      </c>
      <c r="R710" s="0" t="str">
        <f aca="false">IF(AND(L710&gt;0,M710=0),"Valid","Invalid")</f>
        <v>Invalid</v>
      </c>
      <c r="S710" s="0" t="str">
        <f aca="false">IF(OR(P710&gt;1,Q710&gt;1),"Present","Absent")</f>
        <v>Absent</v>
      </c>
      <c r="T710" s="63" t="str">
        <f aca="false">IF(OR(AND(P710&gt;1,P710&lt;41),AND(Q710&gt;1,Q710&lt;41)),"Ct&lt;41","Ct&gt;41")</f>
        <v>Ct&gt;41</v>
      </c>
      <c r="U710" s="0" t="str">
        <f aca="false">I710</f>
        <v>StorVandsalamander</v>
      </c>
      <c r="V710" s="0" t="str">
        <f aca="false">MID(F710,10,9)</f>
        <v>DL2018133</v>
      </c>
      <c r="W710" s="64" t="str">
        <f aca="false">V710&amp;"_"&amp;U710&amp;"_"&amp;R710&amp;"_"&amp;S710&amp;"_"&amp;T710</f>
        <v>DL2018133_StorVandsalamander_Invalid_Absent_Ct&gt;41</v>
      </c>
    </row>
    <row r="711" customFormat="false" ht="14.25" hidden="false" customHeight="false" outlineLevel="0" collapsed="false">
      <c r="A711" s="0" t="s">
        <v>756</v>
      </c>
      <c r="B711" s="52" t="s">
        <v>757</v>
      </c>
      <c r="C711" s="52" t="s">
        <v>747</v>
      </c>
      <c r="D711" s="53" t="n">
        <v>0.1</v>
      </c>
      <c r="E711" s="53" t="s">
        <v>748</v>
      </c>
      <c r="F711" s="0" t="s">
        <v>1209</v>
      </c>
      <c r="G711" s="0" t="str">
        <f aca="false">LEFT(B711,2)</f>
        <v>02</v>
      </c>
      <c r="H711" s="0" t="str">
        <f aca="false">I711&amp;"_"&amp;G711&amp;"_"&amp;F711</f>
        <v>StorVandsalamander_02_20180904_DL2018133_Frederiksborg_SktAnnaeGym_koersel1</v>
      </c>
      <c r="I711" s="61" t="str">
        <f aca="false">MID(RIGHT(B711,LEN(B711)-3),1,FIND("_",RIGHT(B711,LEN(B711)-3))-1)</f>
        <v>StorVandsalamander</v>
      </c>
      <c r="J711" s="61" t="str">
        <f aca="false">TRIM(SUBSTITUTE(RIGHT(B711,FIND(I711,B711)+1),"_",""))</f>
        <v>NegK</v>
      </c>
      <c r="K711" s="0" t="str">
        <f aca="false">IFERROR(VALUE(SUBSTITUTE(E711,".",",")),E711)</f>
        <v>No Ct</v>
      </c>
      <c r="L711" s="61" t="str">
        <f aca="false">IF(J711="PosK",SUMIFS(K:K,J:J,"PosK",H:H,H711),"")</f>
        <v/>
      </c>
      <c r="M711" s="61" t="str">
        <f aca="false">IF(J711="PosK",SUMIFS(K:K,J:J,"NegK",H:H,H711),"")</f>
        <v/>
      </c>
      <c r="N711" s="61" t="str">
        <f aca="false">IF(J711="PosK",SUMIFS(K:K,J:J,"eDNA",H:H,H711),"")</f>
        <v/>
      </c>
    </row>
    <row r="712" customFormat="false" ht="14.25" hidden="false" customHeight="false" outlineLevel="0" collapsed="false">
      <c r="A712" s="0" t="s">
        <v>758</v>
      </c>
      <c r="B712" s="52" t="s">
        <v>759</v>
      </c>
      <c r="C712" s="52" t="s">
        <v>751</v>
      </c>
      <c r="D712" s="53" t="n">
        <v>0.1</v>
      </c>
      <c r="E712" s="53" t="s">
        <v>748</v>
      </c>
      <c r="F712" s="0" t="s">
        <v>1209</v>
      </c>
      <c r="G712" s="0" t="str">
        <f aca="false">LEFT(B712,2)</f>
        <v>02</v>
      </c>
      <c r="H712" s="0" t="str">
        <f aca="false">I712&amp;"_"&amp;G712&amp;"_"&amp;F712</f>
        <v>StorVandsalamander_02_20180904_DL2018133_Frederiksborg_SktAnnaeGym_koersel1</v>
      </c>
      <c r="I712" s="61" t="str">
        <f aca="false">MID(RIGHT(B712,LEN(B712)-3),1,FIND("_",RIGHT(B712,LEN(B712)-3))-1)</f>
        <v>StorVandsalamander</v>
      </c>
      <c r="J712" s="61" t="str">
        <f aca="false">TRIM(SUBSTITUTE(RIGHT(B712,FIND(I712,B712)+1),"_",""))</f>
        <v>eDNA</v>
      </c>
      <c r="K712" s="0" t="str">
        <f aca="false">IFERROR(VALUE(SUBSTITUTE(E712,".",",")),E712)</f>
        <v>No Ct</v>
      </c>
      <c r="L712" s="61" t="str">
        <f aca="false">IF(J712="PosK",SUMIFS(K:K,J:J,"PosK",H:H,H712),"")</f>
        <v/>
      </c>
      <c r="M712" s="61" t="str">
        <f aca="false">IF(J712="PosK",SUMIFS(K:K,J:J,"NegK",H:H,H712),"")</f>
        <v/>
      </c>
      <c r="N712" s="61" t="str">
        <f aca="false">IF(J712="PosK",SUMIFS(K:K,J:J,"eDNA",H:H,H712),"")</f>
        <v/>
      </c>
      <c r="Q712" s="62"/>
    </row>
    <row r="713" customFormat="false" ht="14.25" hidden="false" customHeight="false" outlineLevel="0" collapsed="false">
      <c r="A713" s="0" t="s">
        <v>760</v>
      </c>
      <c r="B713" s="52" t="s">
        <v>761</v>
      </c>
      <c r="C713" s="52" t="s">
        <v>751</v>
      </c>
      <c r="D713" s="53" t="n">
        <v>0.1</v>
      </c>
      <c r="E713" s="53" t="s">
        <v>748</v>
      </c>
      <c r="F713" s="0" t="s">
        <v>1209</v>
      </c>
      <c r="G713" s="0" t="str">
        <f aca="false">LEFT(B713,2)</f>
        <v>02</v>
      </c>
      <c r="H713" s="0" t="str">
        <f aca="false">I713&amp;"_"&amp;G713&amp;"_"&amp;F713</f>
        <v>StorVandsalamander_02_20180904_DL2018133_Frederiksborg_SktAnnaeGym_koersel1</v>
      </c>
      <c r="I713" s="61" t="str">
        <f aca="false">MID(RIGHT(B713,LEN(B713)-3),1,FIND("_",RIGHT(B713,LEN(B713)-3))-1)</f>
        <v>StorVandsalamander</v>
      </c>
      <c r="J713" s="61" t="str">
        <f aca="false">TRIM(SUBSTITUTE(RIGHT(B713,FIND(I713,B713)+1),"_",""))</f>
        <v>eDNA</v>
      </c>
      <c r="K713" s="0" t="str">
        <f aca="false">IFERROR(VALUE(SUBSTITUTE(E713,".",",")),E713)</f>
        <v>No Ct</v>
      </c>
      <c r="L713" s="61" t="str">
        <f aca="false">IF(J713="PosK",SUMIFS(K:K,J:J,"PosK",H:H,H713),"")</f>
        <v/>
      </c>
      <c r="M713" s="61" t="str">
        <f aca="false">IF(J713="PosK",SUMIFS(K:K,J:J,"NegK",H:H,H713),"")</f>
        <v/>
      </c>
      <c r="N713" s="61" t="str">
        <f aca="false">IF(J713="PosK",SUMIFS(K:K,J:J,"eDNA",H:H,H713),"")</f>
        <v/>
      </c>
      <c r="P713" s="62"/>
      <c r="T713" s="63"/>
      <c r="W713" s="64"/>
    </row>
    <row r="714" customFormat="false" ht="14.25" hidden="false" customHeight="false" outlineLevel="0" collapsed="false">
      <c r="A714" s="0" t="s">
        <v>762</v>
      </c>
      <c r="B714" s="52" t="s">
        <v>763</v>
      </c>
      <c r="C714" s="52" t="s">
        <v>743</v>
      </c>
      <c r="D714" s="53" t="n">
        <v>0.1</v>
      </c>
      <c r="E714" s="53" t="n">
        <v>24.4</v>
      </c>
      <c r="F714" s="0" t="s">
        <v>1209</v>
      </c>
      <c r="G714" s="0" t="str">
        <f aca="false">LEFT(B714,2)</f>
        <v>03</v>
      </c>
      <c r="H714" s="0" t="str">
        <f aca="false">I714&amp;"_"&amp;G714&amp;"_"&amp;F714</f>
        <v>Strandtudse_03_20180904_DL2018133_Frederiksborg_SktAnnaeGym_koersel1</v>
      </c>
      <c r="I714" s="61" t="str">
        <f aca="false">MID(RIGHT(B714,LEN(B714)-3),1,FIND("_",RIGHT(B714,LEN(B714)-3))-1)</f>
        <v>Strandtudse</v>
      </c>
      <c r="J714" s="61" t="str">
        <f aca="false">TRIM(SUBSTITUTE(RIGHT(B714,FIND(I714,B714)+1),"_",""))</f>
        <v>PosK</v>
      </c>
      <c r="K714" s="0" t="n">
        <f aca="false">IFERROR(VALUE(SUBSTITUTE(E714,".",",")),E714)</f>
        <v>24.4</v>
      </c>
      <c r="L714" s="61" t="n">
        <f aca="false">IF(J714="PosK",SUMIFS(K:K,J:J,"PosK",H:H,H714),"")</f>
        <v>24.4</v>
      </c>
      <c r="M714" s="61" t="n">
        <f aca="false">IF(J714="PosK",SUMIFS(K:K,J:J,"NegK",H:H,H714),"")</f>
        <v>0</v>
      </c>
      <c r="N714" s="61" t="n">
        <f aca="false">IF(J714="PosK",SUMIFS(K:K,J:J,"eDNA",H:H,H714),"")</f>
        <v>0</v>
      </c>
      <c r="P714" s="62" t="n">
        <f aca="false">IF(K716="No Ct",0,K716)</f>
        <v>0</v>
      </c>
      <c r="Q714" s="62" t="n">
        <f aca="false">IF(K717="No Ct",0,K717)</f>
        <v>0</v>
      </c>
      <c r="R714" s="0" t="str">
        <f aca="false">IF(AND(L714&gt;0,M714=0),"Valid","Invalid")</f>
        <v>Valid</v>
      </c>
      <c r="S714" s="0" t="str">
        <f aca="false">IF(OR(P714&gt;1,Q714&gt;1),"Present","Absent")</f>
        <v>Absent</v>
      </c>
      <c r="T714" s="63" t="str">
        <f aca="false">IF(OR(AND(P714&gt;1,P714&lt;41),AND(Q714&gt;1,Q714&lt;41)),"Ct&lt;41","Ct&gt;41")</f>
        <v>Ct&gt;41</v>
      </c>
      <c r="U714" s="0" t="str">
        <f aca="false">I714</f>
        <v>Strandtudse</v>
      </c>
      <c r="V714" s="0" t="str">
        <f aca="false">MID(F714,10,9)</f>
        <v>DL2018133</v>
      </c>
      <c r="W714" s="64" t="str">
        <f aca="false">V714&amp;"_"&amp;U714&amp;"_"&amp;R714&amp;"_"&amp;S714&amp;"_"&amp;T714</f>
        <v>DL2018133_Strandtudse_Valid_Absent_Ct&gt;41</v>
      </c>
    </row>
    <row r="715" customFormat="false" ht="14.25" hidden="false" customHeight="false" outlineLevel="0" collapsed="false">
      <c r="A715" s="0" t="s">
        <v>764</v>
      </c>
      <c r="B715" s="52" t="s">
        <v>765</v>
      </c>
      <c r="C715" s="52" t="s">
        <v>747</v>
      </c>
      <c r="D715" s="53" t="n">
        <v>0.1</v>
      </c>
      <c r="E715" s="53" t="s">
        <v>748</v>
      </c>
      <c r="F715" s="0" t="s">
        <v>1209</v>
      </c>
      <c r="G715" s="0" t="str">
        <f aca="false">LEFT(B715,2)</f>
        <v>03</v>
      </c>
      <c r="H715" s="0" t="str">
        <f aca="false">I715&amp;"_"&amp;G715&amp;"_"&amp;F715</f>
        <v>Strandtudse_03_20180904_DL2018133_Frederiksborg_SktAnnaeGym_koersel1</v>
      </c>
      <c r="I715" s="61" t="str">
        <f aca="false">MID(RIGHT(B715,LEN(B715)-3),1,FIND("_",RIGHT(B715,LEN(B715)-3))-1)</f>
        <v>Strandtudse</v>
      </c>
      <c r="J715" s="61" t="str">
        <f aca="false">TRIM(SUBSTITUTE(RIGHT(B715,FIND(I715,B715)+1),"_",""))</f>
        <v>NegK</v>
      </c>
      <c r="K715" s="0" t="str">
        <f aca="false">IFERROR(VALUE(SUBSTITUTE(E715,".",",")),E715)</f>
        <v>No Ct</v>
      </c>
      <c r="L715" s="61" t="str">
        <f aca="false">IF(J715="PosK",SUMIFS(K:K,J:J,"PosK",H:H,H715),"")</f>
        <v/>
      </c>
      <c r="M715" s="61" t="str">
        <f aca="false">IF(J715="PosK",SUMIFS(K:K,J:J,"NegK",H:H,H715),"")</f>
        <v/>
      </c>
      <c r="N715" s="61" t="str">
        <f aca="false">IF(J715="PosK",SUMIFS(K:K,J:J,"eDNA",H:H,H715),"")</f>
        <v/>
      </c>
    </row>
    <row r="716" customFormat="false" ht="14.25" hidden="false" customHeight="false" outlineLevel="0" collapsed="false">
      <c r="A716" s="0" t="s">
        <v>766</v>
      </c>
      <c r="B716" s="52" t="s">
        <v>767</v>
      </c>
      <c r="C716" s="52" t="s">
        <v>751</v>
      </c>
      <c r="D716" s="53" t="n">
        <v>0.1</v>
      </c>
      <c r="E716" s="53" t="s">
        <v>748</v>
      </c>
      <c r="F716" s="0" t="s">
        <v>1209</v>
      </c>
      <c r="G716" s="0" t="str">
        <f aca="false">LEFT(B716,2)</f>
        <v>03</v>
      </c>
      <c r="H716" s="0" t="str">
        <f aca="false">I716&amp;"_"&amp;G716&amp;"_"&amp;F716</f>
        <v>Strandtudse_03_20180904_DL2018133_Frederiksborg_SktAnnaeGym_koersel1</v>
      </c>
      <c r="I716" s="61" t="str">
        <f aca="false">MID(RIGHT(B716,LEN(B716)-3),1,FIND("_",RIGHT(B716,LEN(B716)-3))-1)</f>
        <v>Strandtudse</v>
      </c>
      <c r="J716" s="61" t="str">
        <f aca="false">TRIM(SUBSTITUTE(RIGHT(B716,FIND(I716,B716)+1),"_",""))</f>
        <v>eDNA</v>
      </c>
      <c r="K716" s="0" t="str">
        <f aca="false">IFERROR(VALUE(SUBSTITUTE(E716,".",",")),E716)</f>
        <v>No Ct</v>
      </c>
      <c r="L716" s="61" t="str">
        <f aca="false">IF(J716="PosK",SUMIFS(K:K,J:J,"PosK",H:H,H716),"")</f>
        <v/>
      </c>
      <c r="M716" s="61" t="str">
        <f aca="false">IF(J716="PosK",SUMIFS(K:K,J:J,"NegK",H:H,H716),"")</f>
        <v/>
      </c>
      <c r="N716" s="61" t="str">
        <f aca="false">IF(J716="PosK",SUMIFS(K:K,J:J,"eDNA",H:H,H716),"")</f>
        <v/>
      </c>
      <c r="Q716" s="62"/>
    </row>
    <row r="717" customFormat="false" ht="14.25" hidden="false" customHeight="false" outlineLevel="0" collapsed="false">
      <c r="A717" s="0" t="s">
        <v>768</v>
      </c>
      <c r="B717" s="52" t="s">
        <v>769</v>
      </c>
      <c r="C717" s="52" t="s">
        <v>751</v>
      </c>
      <c r="D717" s="53" t="n">
        <v>0.1</v>
      </c>
      <c r="E717" s="53" t="s">
        <v>748</v>
      </c>
      <c r="F717" s="0" t="s">
        <v>1209</v>
      </c>
      <c r="G717" s="0" t="str">
        <f aca="false">LEFT(B717,2)</f>
        <v>03</v>
      </c>
      <c r="H717" s="0" t="str">
        <f aca="false">I717&amp;"_"&amp;G717&amp;"_"&amp;F717</f>
        <v>Strandtudse_03_20180904_DL2018133_Frederiksborg_SktAnnaeGym_koersel1</v>
      </c>
      <c r="I717" s="61" t="str">
        <f aca="false">MID(RIGHT(B717,LEN(B717)-3),1,FIND("_",RIGHT(B717,LEN(B717)-3))-1)</f>
        <v>Strandtudse</v>
      </c>
      <c r="J717" s="61" t="str">
        <f aca="false">TRIM(SUBSTITUTE(RIGHT(B717,FIND(I717,B717)+1),"_",""))</f>
        <v>eDNA</v>
      </c>
      <c r="K717" s="0" t="str">
        <f aca="false">IFERROR(VALUE(SUBSTITUTE(E717,".",",")),E717)</f>
        <v>No Ct</v>
      </c>
      <c r="L717" s="61" t="str">
        <f aca="false">IF(J717="PosK",SUMIFS(K:K,J:J,"PosK",H:H,H717),"")</f>
        <v/>
      </c>
      <c r="M717" s="61" t="str">
        <f aca="false">IF(J717="PosK",SUMIFS(K:K,J:J,"NegK",H:H,H717),"")</f>
        <v/>
      </c>
      <c r="N717" s="61" t="str">
        <f aca="false">IF(J717="PosK",SUMIFS(K:K,J:J,"eDNA",H:H,H717),"")</f>
        <v/>
      </c>
      <c r="P717" s="62"/>
      <c r="T717" s="63"/>
      <c r="W717" s="64"/>
    </row>
    <row r="718" customFormat="false" ht="14.25" hidden="false" customHeight="false" outlineLevel="0" collapsed="false">
      <c r="A718" s="0" t="s">
        <v>770</v>
      </c>
      <c r="B718" s="52" t="s">
        <v>771</v>
      </c>
      <c r="C718" s="52" t="s">
        <v>743</v>
      </c>
      <c r="D718" s="53" t="n">
        <v>0.1</v>
      </c>
      <c r="E718" s="53" t="n">
        <v>31.69</v>
      </c>
      <c r="F718" s="0" t="s">
        <v>1209</v>
      </c>
      <c r="G718" s="0" t="str">
        <f aca="false">LEFT(B718,2)</f>
        <v>04</v>
      </c>
      <c r="H718" s="0" t="str">
        <f aca="false">I718&amp;"_"&amp;G718&amp;"_"&amp;F718</f>
        <v>GroenbrogetTudse_04_20180904_DL2018133_Frederiksborg_SktAnnaeGym_koersel1</v>
      </c>
      <c r="I718" s="61" t="str">
        <f aca="false">MID(RIGHT(B718,LEN(B718)-3),1,FIND("_",RIGHT(B718,LEN(B718)-3))-1)</f>
        <v>GroenbrogetTudse</v>
      </c>
      <c r="J718" s="61" t="str">
        <f aca="false">TRIM(SUBSTITUTE(RIGHT(B718,FIND(I718,B718)+1),"_",""))</f>
        <v>PosK</v>
      </c>
      <c r="K718" s="0" t="n">
        <f aca="false">IFERROR(VALUE(SUBSTITUTE(E718,".",",")),E718)</f>
        <v>31.69</v>
      </c>
      <c r="L718" s="61" t="n">
        <f aca="false">IF(J718="PosK",SUMIFS(K:K,J:J,"PosK",H:H,H718),"")</f>
        <v>31.69</v>
      </c>
      <c r="M718" s="61" t="n">
        <f aca="false">IF(J718="PosK",SUMIFS(K:K,J:J,"NegK",H:H,H718),"")</f>
        <v>0</v>
      </c>
      <c r="N718" s="61" t="n">
        <f aca="false">IF(J718="PosK",SUMIFS(K:K,J:J,"eDNA",H:H,H718),"")</f>
        <v>0</v>
      </c>
      <c r="P718" s="62" t="n">
        <f aca="false">IF(K720="No Ct",0,K720)</f>
        <v>0</v>
      </c>
      <c r="Q718" s="62" t="n">
        <f aca="false">IF(K721="No Ct",0,K721)</f>
        <v>0</v>
      </c>
      <c r="R718" s="0" t="str">
        <f aca="false">IF(AND(L718&gt;0,M718=0),"Valid","Invalid")</f>
        <v>Valid</v>
      </c>
      <c r="S718" s="0" t="str">
        <f aca="false">IF(OR(P718&gt;1,Q718&gt;1),"Present","Absent")</f>
        <v>Absent</v>
      </c>
      <c r="T718" s="63" t="str">
        <f aca="false">IF(OR(AND(P718&gt;1,P718&lt;41),AND(Q718&gt;1,Q718&lt;41)),"Ct&lt;41","Ct&gt;41")</f>
        <v>Ct&gt;41</v>
      </c>
      <c r="U718" s="0" t="str">
        <f aca="false">I718</f>
        <v>GroenbrogetTudse</v>
      </c>
      <c r="V718" s="0" t="str">
        <f aca="false">MID(F718,10,9)</f>
        <v>DL2018133</v>
      </c>
      <c r="W718" s="64" t="str">
        <f aca="false">V718&amp;"_"&amp;U718&amp;"_"&amp;R718&amp;"_"&amp;S718&amp;"_"&amp;T718</f>
        <v>DL2018133_GroenbrogetTudse_Valid_Absent_Ct&gt;41</v>
      </c>
    </row>
    <row r="719" customFormat="false" ht="14.25" hidden="false" customHeight="false" outlineLevel="0" collapsed="false">
      <c r="A719" s="0" t="s">
        <v>772</v>
      </c>
      <c r="B719" s="52" t="s">
        <v>773</v>
      </c>
      <c r="C719" s="52" t="s">
        <v>747</v>
      </c>
      <c r="D719" s="53" t="n">
        <v>0.1</v>
      </c>
      <c r="E719" s="53" t="s">
        <v>748</v>
      </c>
      <c r="F719" s="0" t="s">
        <v>1209</v>
      </c>
      <c r="G719" s="0" t="str">
        <f aca="false">LEFT(B719,2)</f>
        <v>04</v>
      </c>
      <c r="H719" s="0" t="str">
        <f aca="false">I719&amp;"_"&amp;G719&amp;"_"&amp;F719</f>
        <v>GroenbrogetTudse_04_20180904_DL2018133_Frederiksborg_SktAnnaeGym_koersel1</v>
      </c>
      <c r="I719" s="61" t="str">
        <f aca="false">MID(RIGHT(B719,LEN(B719)-3),1,FIND("_",RIGHT(B719,LEN(B719)-3))-1)</f>
        <v>GroenbrogetTudse</v>
      </c>
      <c r="J719" s="61" t="str">
        <f aca="false">TRIM(SUBSTITUTE(RIGHT(B719,FIND(I719,B719)+1),"_",""))</f>
        <v>NegK</v>
      </c>
      <c r="K719" s="0" t="str">
        <f aca="false">IFERROR(VALUE(SUBSTITUTE(E719,".",",")),E719)</f>
        <v>No Ct</v>
      </c>
      <c r="L719" s="61" t="str">
        <f aca="false">IF(J719="PosK",SUMIFS(K:K,J:J,"PosK",H:H,H719),"")</f>
        <v/>
      </c>
      <c r="M719" s="61" t="str">
        <f aca="false">IF(J719="PosK",SUMIFS(K:K,J:J,"NegK",H:H,H719),"")</f>
        <v/>
      </c>
      <c r="N719" s="61" t="str">
        <f aca="false">IF(J719="PosK",SUMIFS(K:K,J:J,"eDNA",H:H,H719),"")</f>
        <v/>
      </c>
    </row>
    <row r="720" customFormat="false" ht="14.25" hidden="false" customHeight="false" outlineLevel="0" collapsed="false">
      <c r="A720" s="0" t="s">
        <v>774</v>
      </c>
      <c r="B720" s="52" t="s">
        <v>775</v>
      </c>
      <c r="C720" s="52" t="s">
        <v>751</v>
      </c>
      <c r="D720" s="53" t="n">
        <v>0.1</v>
      </c>
      <c r="E720" s="53" t="s">
        <v>748</v>
      </c>
      <c r="F720" s="0" t="s">
        <v>1209</v>
      </c>
      <c r="G720" s="0" t="str">
        <f aca="false">LEFT(B720,2)</f>
        <v>04</v>
      </c>
      <c r="H720" s="0" t="str">
        <f aca="false">I720&amp;"_"&amp;G720&amp;"_"&amp;F720</f>
        <v>GroenbrogetTudse_04_20180904_DL2018133_Frederiksborg_SktAnnaeGym_koersel1</v>
      </c>
      <c r="I720" s="61" t="str">
        <f aca="false">MID(RIGHT(B720,LEN(B720)-3),1,FIND("_",RIGHT(B720,LEN(B720)-3))-1)</f>
        <v>GroenbrogetTudse</v>
      </c>
      <c r="J720" s="61" t="str">
        <f aca="false">TRIM(SUBSTITUTE(RIGHT(B720,FIND(I720,B720)+1),"_",""))</f>
        <v>eDNA</v>
      </c>
      <c r="K720" s="0" t="str">
        <f aca="false">IFERROR(VALUE(SUBSTITUTE(E720,".",",")),E720)</f>
        <v>No Ct</v>
      </c>
      <c r="L720" s="61" t="str">
        <f aca="false">IF(J720="PosK",SUMIFS(K:K,J:J,"PosK",H:H,H720),"")</f>
        <v/>
      </c>
      <c r="M720" s="61" t="str">
        <f aca="false">IF(J720="PosK",SUMIFS(K:K,J:J,"NegK",H:H,H720),"")</f>
        <v/>
      </c>
      <c r="N720" s="61" t="str">
        <f aca="false">IF(J720="PosK",SUMIFS(K:K,J:J,"eDNA",H:H,H720),"")</f>
        <v/>
      </c>
      <c r="Q720" s="62"/>
    </row>
    <row r="721" customFormat="false" ht="14.25" hidden="false" customHeight="false" outlineLevel="0" collapsed="false">
      <c r="A721" s="0" t="s">
        <v>776</v>
      </c>
      <c r="B721" s="52" t="s">
        <v>777</v>
      </c>
      <c r="C721" s="52" t="s">
        <v>751</v>
      </c>
      <c r="D721" s="53" t="n">
        <v>0.1</v>
      </c>
      <c r="E721" s="53" t="s">
        <v>748</v>
      </c>
      <c r="F721" s="0" t="s">
        <v>1209</v>
      </c>
      <c r="G721" s="0" t="str">
        <f aca="false">LEFT(B721,2)</f>
        <v>04</v>
      </c>
      <c r="H721" s="0" t="str">
        <f aca="false">I721&amp;"_"&amp;G721&amp;"_"&amp;F721</f>
        <v>GroenbrogetTudse_04_20180904_DL2018133_Frederiksborg_SktAnnaeGym_koersel1</v>
      </c>
      <c r="I721" s="61" t="str">
        <f aca="false">MID(RIGHT(B721,LEN(B721)-3),1,FIND("_",RIGHT(B721,LEN(B721)-3))-1)</f>
        <v>GroenbrogetTudse</v>
      </c>
      <c r="J721" s="61" t="str">
        <f aca="false">TRIM(SUBSTITUTE(RIGHT(B721,FIND(I721,B721)+1),"_",""))</f>
        <v>eDNA</v>
      </c>
      <c r="K721" s="0" t="str">
        <f aca="false">IFERROR(VALUE(SUBSTITUTE(E721,".",",")),E721)</f>
        <v>No Ct</v>
      </c>
      <c r="L721" s="61" t="str">
        <f aca="false">IF(J721="PosK",SUMIFS(K:K,J:J,"PosK",H:H,H721),"")</f>
        <v/>
      </c>
      <c r="M721" s="61" t="str">
        <f aca="false">IF(J721="PosK",SUMIFS(K:K,J:J,"NegK",H:H,H721),"")</f>
        <v/>
      </c>
      <c r="N721" s="61" t="str">
        <f aca="false">IF(J721="PosK",SUMIFS(K:K,J:J,"eDNA",H:H,H721),"")</f>
        <v/>
      </c>
      <c r="P721" s="62"/>
      <c r="T721" s="63"/>
      <c r="W721" s="64"/>
    </row>
    <row r="722" customFormat="false" ht="14.25" hidden="false" customHeight="false" outlineLevel="0" collapsed="false">
      <c r="A722" s="0" t="s">
        <v>778</v>
      </c>
      <c r="B722" s="52" t="s">
        <v>779</v>
      </c>
      <c r="C722" s="52" t="s">
        <v>743</v>
      </c>
      <c r="D722" s="53" t="n">
        <v>0.1</v>
      </c>
      <c r="E722" s="53" t="n">
        <v>28.9</v>
      </c>
      <c r="F722" s="0" t="s">
        <v>1209</v>
      </c>
      <c r="G722" s="0" t="str">
        <f aca="false">LEFT(B722,2)</f>
        <v>05</v>
      </c>
      <c r="H722" s="0" t="str">
        <f aca="false">I722&amp;"_"&amp;G722&amp;"_"&amp;F722</f>
        <v>Loevfroe_05_20180904_DL2018133_Frederiksborg_SktAnnaeGym_koersel1</v>
      </c>
      <c r="I722" s="61" t="str">
        <f aca="false">MID(RIGHT(B722,LEN(B722)-3),1,FIND("_",RIGHT(B722,LEN(B722)-3))-1)</f>
        <v>Loevfroe</v>
      </c>
      <c r="J722" s="61" t="str">
        <f aca="false">TRIM(SUBSTITUTE(RIGHT(B722,FIND(I722,B722)+1),"_",""))</f>
        <v>PosK</v>
      </c>
      <c r="K722" s="0" t="n">
        <f aca="false">IFERROR(VALUE(SUBSTITUTE(E722,".",",")),E722)</f>
        <v>28.9</v>
      </c>
      <c r="L722" s="61" t="n">
        <f aca="false">IF(J722="PosK",SUMIFS(K:K,J:J,"PosK",H:H,H722),"")</f>
        <v>28.9</v>
      </c>
      <c r="M722" s="61" t="n">
        <f aca="false">IF(J722="PosK",SUMIFS(K:K,J:J,"NegK",H:H,H722),"")</f>
        <v>0</v>
      </c>
      <c r="N722" s="61" t="n">
        <f aca="false">IF(J722="PosK",SUMIFS(K:K,J:J,"eDNA",H:H,H722),"")</f>
        <v>0</v>
      </c>
      <c r="P722" s="62" t="n">
        <f aca="false">IF(K724="No Ct",0,K724)</f>
        <v>0</v>
      </c>
      <c r="Q722" s="62" t="n">
        <f aca="false">IF(K725="No Ct",0,K725)</f>
        <v>0</v>
      </c>
      <c r="R722" s="0" t="str">
        <f aca="false">IF(AND(L722&gt;0,M722=0),"Valid","Invalid")</f>
        <v>Valid</v>
      </c>
      <c r="S722" s="0" t="str">
        <f aca="false">IF(OR(P722&gt;1,Q722&gt;1),"Present","Absent")</f>
        <v>Absent</v>
      </c>
      <c r="T722" s="63" t="str">
        <f aca="false">IF(OR(AND(P722&gt;1,P722&lt;41),AND(Q722&gt;1,Q722&lt;41)),"Ct&lt;41","Ct&gt;41")</f>
        <v>Ct&gt;41</v>
      </c>
      <c r="U722" s="0" t="str">
        <f aca="false">I722</f>
        <v>Loevfroe</v>
      </c>
      <c r="V722" s="0" t="str">
        <f aca="false">MID(F722,10,9)</f>
        <v>DL2018133</v>
      </c>
      <c r="W722" s="64" t="str">
        <f aca="false">V722&amp;"_"&amp;U722&amp;"_"&amp;R722&amp;"_"&amp;S722&amp;"_"&amp;T722</f>
        <v>DL2018133_Loevfroe_Valid_Absent_Ct&gt;41</v>
      </c>
    </row>
    <row r="723" customFormat="false" ht="14.25" hidden="false" customHeight="false" outlineLevel="0" collapsed="false">
      <c r="A723" s="0" t="s">
        <v>780</v>
      </c>
      <c r="B723" s="52" t="s">
        <v>781</v>
      </c>
      <c r="C723" s="52" t="s">
        <v>747</v>
      </c>
      <c r="D723" s="53" t="n">
        <v>0.1</v>
      </c>
      <c r="E723" s="53" t="s">
        <v>748</v>
      </c>
      <c r="F723" s="0" t="s">
        <v>1209</v>
      </c>
      <c r="G723" s="0" t="str">
        <f aca="false">LEFT(B723,2)</f>
        <v>05</v>
      </c>
      <c r="H723" s="0" t="str">
        <f aca="false">I723&amp;"_"&amp;G723&amp;"_"&amp;F723</f>
        <v>Loevfroe_05_20180904_DL2018133_Frederiksborg_SktAnnaeGym_koersel1</v>
      </c>
      <c r="I723" s="61" t="str">
        <f aca="false">MID(RIGHT(B723,LEN(B723)-3),1,FIND("_",RIGHT(B723,LEN(B723)-3))-1)</f>
        <v>Loevfroe</v>
      </c>
      <c r="J723" s="61" t="str">
        <f aca="false">TRIM(SUBSTITUTE(RIGHT(B723,FIND(I723,B723)+1),"_",""))</f>
        <v>NegK</v>
      </c>
      <c r="K723" s="0" t="str">
        <f aca="false">IFERROR(VALUE(SUBSTITUTE(E723,".",",")),E723)</f>
        <v>No Ct</v>
      </c>
      <c r="L723" s="61" t="str">
        <f aca="false">IF(J723="PosK",SUMIFS(K:K,J:J,"PosK",H:H,H723),"")</f>
        <v/>
      </c>
      <c r="M723" s="61" t="str">
        <f aca="false">IF(J723="PosK",SUMIFS(K:K,J:J,"NegK",H:H,H723),"")</f>
        <v/>
      </c>
      <c r="N723" s="61" t="str">
        <f aca="false">IF(J723="PosK",SUMIFS(K:K,J:J,"eDNA",H:H,H723),"")</f>
        <v/>
      </c>
    </row>
    <row r="724" customFormat="false" ht="14.25" hidden="false" customHeight="false" outlineLevel="0" collapsed="false">
      <c r="A724" s="0" t="s">
        <v>782</v>
      </c>
      <c r="B724" s="52" t="s">
        <v>783</v>
      </c>
      <c r="C724" s="52" t="s">
        <v>751</v>
      </c>
      <c r="D724" s="53" t="n">
        <v>0.1</v>
      </c>
      <c r="E724" s="53" t="s">
        <v>748</v>
      </c>
      <c r="F724" s="0" t="s">
        <v>1209</v>
      </c>
      <c r="G724" s="0" t="str">
        <f aca="false">LEFT(B724,2)</f>
        <v>05</v>
      </c>
      <c r="H724" s="0" t="str">
        <f aca="false">I724&amp;"_"&amp;G724&amp;"_"&amp;F724</f>
        <v>Loevfroe_05_20180904_DL2018133_Frederiksborg_SktAnnaeGym_koersel1</v>
      </c>
      <c r="I724" s="61" t="str">
        <f aca="false">MID(RIGHT(B724,LEN(B724)-3),1,FIND("_",RIGHT(B724,LEN(B724)-3))-1)</f>
        <v>Loevfroe</v>
      </c>
      <c r="J724" s="61" t="str">
        <f aca="false">TRIM(SUBSTITUTE(RIGHT(B724,FIND(I724,B724)+1),"_",""))</f>
        <v>eDNA</v>
      </c>
      <c r="K724" s="0" t="str">
        <f aca="false">IFERROR(VALUE(SUBSTITUTE(E724,".",",")),E724)</f>
        <v>No Ct</v>
      </c>
      <c r="L724" s="61" t="str">
        <f aca="false">IF(J724="PosK",SUMIFS(K:K,J:J,"PosK",H:H,H724),"")</f>
        <v/>
      </c>
      <c r="M724" s="61" t="str">
        <f aca="false">IF(J724="PosK",SUMIFS(K:K,J:J,"NegK",H:H,H724),"")</f>
        <v/>
      </c>
      <c r="N724" s="61" t="str">
        <f aca="false">IF(J724="PosK",SUMIFS(K:K,J:J,"eDNA",H:H,H724),"")</f>
        <v/>
      </c>
      <c r="Q724" s="62"/>
    </row>
    <row r="725" customFormat="false" ht="14.25" hidden="false" customHeight="false" outlineLevel="0" collapsed="false">
      <c r="A725" s="0" t="s">
        <v>784</v>
      </c>
      <c r="B725" s="52" t="s">
        <v>785</v>
      </c>
      <c r="C725" s="52" t="s">
        <v>751</v>
      </c>
      <c r="D725" s="53" t="n">
        <v>0.1</v>
      </c>
      <c r="E725" s="53" t="s">
        <v>748</v>
      </c>
      <c r="F725" s="0" t="s">
        <v>1209</v>
      </c>
      <c r="G725" s="0" t="str">
        <f aca="false">LEFT(B725,2)</f>
        <v>05</v>
      </c>
      <c r="H725" s="0" t="str">
        <f aca="false">I725&amp;"_"&amp;G725&amp;"_"&amp;F725</f>
        <v>Loevfroe_05_20180904_DL2018133_Frederiksborg_SktAnnaeGym_koersel1</v>
      </c>
      <c r="I725" s="61" t="str">
        <f aca="false">MID(RIGHT(B725,LEN(B725)-3),1,FIND("_",RIGHT(B725,LEN(B725)-3))-1)</f>
        <v>Loevfroe</v>
      </c>
      <c r="J725" s="61" t="str">
        <f aca="false">TRIM(SUBSTITUTE(RIGHT(B725,FIND(I725,B725)+1),"_",""))</f>
        <v>eDNA</v>
      </c>
      <c r="K725" s="0" t="str">
        <f aca="false">IFERROR(VALUE(SUBSTITUTE(E725,".",",")),E725)</f>
        <v>No Ct</v>
      </c>
      <c r="L725" s="61" t="str">
        <f aca="false">IF(J725="PosK",SUMIFS(K:K,J:J,"PosK",H:H,H725),"")</f>
        <v/>
      </c>
      <c r="M725" s="61" t="str">
        <f aca="false">IF(J725="PosK",SUMIFS(K:K,J:J,"NegK",H:H,H725),"")</f>
        <v/>
      </c>
      <c r="N725" s="61" t="str">
        <f aca="false">IF(J725="PosK",SUMIFS(K:K,J:J,"eDNA",H:H,H725),"")</f>
        <v/>
      </c>
      <c r="P725" s="62"/>
      <c r="T725" s="63"/>
      <c r="W725" s="64"/>
    </row>
    <row r="726" customFormat="false" ht="14.25" hidden="false" customHeight="false" outlineLevel="0" collapsed="false">
      <c r="A726" s="0" t="s">
        <v>786</v>
      </c>
      <c r="B726" s="52" t="s">
        <v>787</v>
      </c>
      <c r="C726" s="52" t="s">
        <v>743</v>
      </c>
      <c r="D726" s="53" t="n">
        <v>0.1</v>
      </c>
      <c r="E726" s="53" t="n">
        <v>33.87</v>
      </c>
      <c r="F726" s="0" t="s">
        <v>1209</v>
      </c>
      <c r="G726" s="0" t="str">
        <f aca="false">LEFT(B726,2)</f>
        <v>06</v>
      </c>
      <c r="H726" s="0" t="str">
        <f aca="false">I726&amp;"_"&amp;G726&amp;"_"&amp;F726</f>
        <v>Springfroe_06_20180904_DL2018133_Frederiksborg_SktAnnaeGym_koersel1</v>
      </c>
      <c r="I726" s="61" t="str">
        <f aca="false">MID(RIGHT(B726,LEN(B726)-3),1,FIND("_",RIGHT(B726,LEN(B726)-3))-1)</f>
        <v>Springfroe</v>
      </c>
      <c r="J726" s="61" t="str">
        <f aca="false">TRIM(SUBSTITUTE(RIGHT(B726,FIND(I726,B726)+1),"_",""))</f>
        <v>PosK</v>
      </c>
      <c r="K726" s="0" t="n">
        <f aca="false">IFERROR(VALUE(SUBSTITUTE(E726,".",",")),E726)</f>
        <v>33.87</v>
      </c>
      <c r="L726" s="61" t="n">
        <f aca="false">IF(J726="PosK",SUMIFS(K:K,J:J,"PosK",H:H,H726),"")</f>
        <v>33.87</v>
      </c>
      <c r="M726" s="61" t="n">
        <f aca="false">IF(J726="PosK",SUMIFS(K:K,J:J,"NegK",H:H,H726),"")</f>
        <v>0</v>
      </c>
      <c r="N726" s="61" t="n">
        <f aca="false">IF(J726="PosK",SUMIFS(K:K,J:J,"eDNA",H:H,H726),"")</f>
        <v>0</v>
      </c>
      <c r="P726" s="62" t="n">
        <f aca="false">IF(K728="No Ct",0,K728)</f>
        <v>0</v>
      </c>
      <c r="Q726" s="62" t="n">
        <f aca="false">IF(K729="No Ct",0,K729)</f>
        <v>0</v>
      </c>
      <c r="R726" s="0" t="str">
        <f aca="false">IF(AND(L726&gt;0,M726=0),"Valid","Invalid")</f>
        <v>Valid</v>
      </c>
      <c r="S726" s="0" t="str">
        <f aca="false">IF(OR(P726&gt;1,Q726&gt;1),"Present","Absent")</f>
        <v>Absent</v>
      </c>
      <c r="T726" s="63" t="str">
        <f aca="false">IF(OR(AND(P726&gt;1,P726&lt;41),AND(Q726&gt;1,Q726&lt;41)),"Ct&lt;41","Ct&gt;41")</f>
        <v>Ct&gt;41</v>
      </c>
      <c r="U726" s="0" t="str">
        <f aca="false">I726</f>
        <v>Springfroe</v>
      </c>
      <c r="V726" s="0" t="str">
        <f aca="false">MID(F726,10,9)</f>
        <v>DL2018133</v>
      </c>
      <c r="W726" s="64" t="str">
        <f aca="false">V726&amp;"_"&amp;U726&amp;"_"&amp;R726&amp;"_"&amp;S726&amp;"_"&amp;T726</f>
        <v>DL2018133_Springfroe_Valid_Absent_Ct&gt;41</v>
      </c>
    </row>
    <row r="727" customFormat="false" ht="14.25" hidden="false" customHeight="false" outlineLevel="0" collapsed="false">
      <c r="A727" s="0" t="s">
        <v>788</v>
      </c>
      <c r="B727" s="52" t="s">
        <v>789</v>
      </c>
      <c r="C727" s="52" t="s">
        <v>747</v>
      </c>
      <c r="D727" s="53" t="n">
        <v>0.1</v>
      </c>
      <c r="E727" s="53" t="s">
        <v>748</v>
      </c>
      <c r="F727" s="0" t="s">
        <v>1209</v>
      </c>
      <c r="G727" s="0" t="str">
        <f aca="false">LEFT(B727,2)</f>
        <v>06</v>
      </c>
      <c r="H727" s="0" t="str">
        <f aca="false">I727&amp;"_"&amp;G727&amp;"_"&amp;F727</f>
        <v>Springfroe_06_20180904_DL2018133_Frederiksborg_SktAnnaeGym_koersel1</v>
      </c>
      <c r="I727" s="61" t="str">
        <f aca="false">MID(RIGHT(B727,LEN(B727)-3),1,FIND("_",RIGHT(B727,LEN(B727)-3))-1)</f>
        <v>Springfroe</v>
      </c>
      <c r="J727" s="61" t="str">
        <f aca="false">TRIM(SUBSTITUTE(RIGHT(B727,FIND(I727,B727)+1),"_",""))</f>
        <v>NegK</v>
      </c>
      <c r="K727" s="0" t="str">
        <f aca="false">IFERROR(VALUE(SUBSTITUTE(E727,".",",")),E727)</f>
        <v>No Ct</v>
      </c>
      <c r="L727" s="61" t="str">
        <f aca="false">IF(J727="PosK",SUMIFS(K:K,J:J,"PosK",H:H,H727),"")</f>
        <v/>
      </c>
      <c r="M727" s="61" t="str">
        <f aca="false">IF(J727="PosK",SUMIFS(K:K,J:J,"NegK",H:H,H727),"")</f>
        <v/>
      </c>
      <c r="N727" s="61" t="str">
        <f aca="false">IF(J727="PosK",SUMIFS(K:K,J:J,"eDNA",H:H,H727),"")</f>
        <v/>
      </c>
    </row>
    <row r="728" customFormat="false" ht="14.25" hidden="false" customHeight="false" outlineLevel="0" collapsed="false">
      <c r="A728" s="0" t="s">
        <v>790</v>
      </c>
      <c r="B728" s="52" t="s">
        <v>791</v>
      </c>
      <c r="C728" s="52" t="s">
        <v>751</v>
      </c>
      <c r="D728" s="53" t="n">
        <v>0.1</v>
      </c>
      <c r="E728" s="53" t="s">
        <v>748</v>
      </c>
      <c r="F728" s="0" t="s">
        <v>1209</v>
      </c>
      <c r="G728" s="0" t="str">
        <f aca="false">LEFT(B728,2)</f>
        <v>06</v>
      </c>
      <c r="H728" s="0" t="str">
        <f aca="false">I728&amp;"_"&amp;G728&amp;"_"&amp;F728</f>
        <v>Springfroe_06_20180904_DL2018133_Frederiksborg_SktAnnaeGym_koersel1</v>
      </c>
      <c r="I728" s="61" t="str">
        <f aca="false">MID(RIGHT(B728,LEN(B728)-3),1,FIND("_",RIGHT(B728,LEN(B728)-3))-1)</f>
        <v>Springfroe</v>
      </c>
      <c r="J728" s="61" t="str">
        <f aca="false">TRIM(SUBSTITUTE(RIGHT(B728,FIND(I728,B728)+1),"_",""))</f>
        <v>eDNA</v>
      </c>
      <c r="K728" s="0" t="str">
        <f aca="false">IFERROR(VALUE(SUBSTITUTE(E728,".",",")),E728)</f>
        <v>No Ct</v>
      </c>
      <c r="L728" s="61" t="str">
        <f aca="false">IF(J728="PosK",SUMIFS(K:K,J:J,"PosK",H:H,H728),"")</f>
        <v/>
      </c>
      <c r="M728" s="61" t="str">
        <f aca="false">IF(J728="PosK",SUMIFS(K:K,J:J,"NegK",H:H,H728),"")</f>
        <v/>
      </c>
      <c r="N728" s="61" t="str">
        <f aca="false">IF(J728="PosK",SUMIFS(K:K,J:J,"eDNA",H:H,H728),"")</f>
        <v/>
      </c>
      <c r="Q728" s="62"/>
    </row>
    <row r="729" customFormat="false" ht="14.25" hidden="false" customHeight="false" outlineLevel="0" collapsed="false">
      <c r="A729" s="0" t="s">
        <v>792</v>
      </c>
      <c r="B729" s="52" t="s">
        <v>793</v>
      </c>
      <c r="C729" s="52" t="s">
        <v>751</v>
      </c>
      <c r="D729" s="53" t="n">
        <v>0.1</v>
      </c>
      <c r="E729" s="53" t="s">
        <v>748</v>
      </c>
      <c r="F729" s="0" t="s">
        <v>1209</v>
      </c>
      <c r="G729" s="0" t="str">
        <f aca="false">LEFT(B729,2)</f>
        <v>06</v>
      </c>
      <c r="H729" s="0" t="str">
        <f aca="false">I729&amp;"_"&amp;G729&amp;"_"&amp;F729</f>
        <v>Springfroe_06_20180904_DL2018133_Frederiksborg_SktAnnaeGym_koersel1</v>
      </c>
      <c r="I729" s="61" t="str">
        <f aca="false">MID(RIGHT(B729,LEN(B729)-3),1,FIND("_",RIGHT(B729,LEN(B729)-3))-1)</f>
        <v>Springfroe</v>
      </c>
      <c r="J729" s="61" t="str">
        <f aca="false">TRIM(SUBSTITUTE(RIGHT(B729,FIND(I729,B729)+1),"_",""))</f>
        <v>eDNA</v>
      </c>
      <c r="K729" s="0" t="str">
        <f aca="false">IFERROR(VALUE(SUBSTITUTE(E729,".",",")),E729)</f>
        <v>No Ct</v>
      </c>
      <c r="L729" s="61" t="str">
        <f aca="false">IF(J729="PosK",SUMIFS(K:K,J:J,"PosK",H:H,H729),"")</f>
        <v/>
      </c>
      <c r="M729" s="61" t="str">
        <f aca="false">IF(J729="PosK",SUMIFS(K:K,J:J,"NegK",H:H,H729),"")</f>
        <v/>
      </c>
      <c r="N729" s="61" t="str">
        <f aca="false">IF(J729="PosK",SUMIFS(K:K,J:J,"eDNA",H:H,H729),"")</f>
        <v/>
      </c>
      <c r="P729" s="62"/>
      <c r="T729" s="63"/>
      <c r="W729" s="64"/>
    </row>
    <row r="730" customFormat="false" ht="14.25" hidden="false" customHeight="false" outlineLevel="0" collapsed="false">
      <c r="A730" s="0" t="s">
        <v>794</v>
      </c>
      <c r="B730" s="52" t="s">
        <v>960</v>
      </c>
      <c r="C730" s="52" t="s">
        <v>743</v>
      </c>
      <c r="D730" s="53" t="n">
        <v>0.1</v>
      </c>
      <c r="E730" s="53" t="n">
        <v>33.62</v>
      </c>
      <c r="F730" s="0" t="s">
        <v>1209</v>
      </c>
      <c r="G730" s="0" t="str">
        <f aca="false">LEFT(B730,2)</f>
        <v>07</v>
      </c>
      <c r="H730" s="0" t="str">
        <f aca="false">I730&amp;"_"&amp;G730&amp;"_"&amp;F730</f>
        <v>Springfroe_07_20180904_DL2018133_Frederiksborg_SktAnnaeGym_koersel1</v>
      </c>
      <c r="I730" s="61" t="str">
        <f aca="false">MID(RIGHT(B730,LEN(B730)-3),1,FIND("_",RIGHT(B730,LEN(B730)-3))-1)</f>
        <v>Springfroe</v>
      </c>
      <c r="J730" s="61" t="str">
        <f aca="false">TRIM(SUBSTITUTE(RIGHT(B730,FIND(I730,B730)+1),"_",""))</f>
        <v>PosK</v>
      </c>
      <c r="K730" s="0" t="n">
        <f aca="false">IFERROR(VALUE(SUBSTITUTE(E730,".",",")),E730)</f>
        <v>33.62</v>
      </c>
      <c r="L730" s="61" t="n">
        <f aca="false">IF(J730="PosK",SUMIFS(K:K,J:J,"PosK",H:H,H730),"")</f>
        <v>33.62</v>
      </c>
      <c r="M730" s="61" t="n">
        <f aca="false">IF(J730="PosK",SUMIFS(K:K,J:J,"NegK",H:H,H730),"")</f>
        <v>0</v>
      </c>
      <c r="N730" s="61" t="n">
        <f aca="false">IF(J730="PosK",SUMIFS(K:K,J:J,"eDNA",H:H,H730),"")</f>
        <v>0</v>
      </c>
      <c r="P730" s="62" t="n">
        <f aca="false">IF(K732="No Ct",0,K732)</f>
        <v>0</v>
      </c>
      <c r="Q730" s="62" t="n">
        <f aca="false">IF(K733="No Ct",0,K733)</f>
        <v>0</v>
      </c>
      <c r="R730" s="0" t="str">
        <f aca="false">IF(AND(L730&gt;0,M730=0),"Valid","Invalid")</f>
        <v>Valid</v>
      </c>
      <c r="S730" s="0" t="str">
        <f aca="false">IF(OR(P730&gt;1,Q730&gt;1),"Present","Absent")</f>
        <v>Absent</v>
      </c>
      <c r="T730" s="63" t="str">
        <f aca="false">IF(OR(AND(P730&gt;1,P730&lt;41),AND(Q730&gt;1,Q730&lt;41)),"Ct&lt;41","Ct&gt;41")</f>
        <v>Ct&gt;41</v>
      </c>
      <c r="U730" s="0" t="str">
        <f aca="false">I730</f>
        <v>Springfroe</v>
      </c>
      <c r="V730" s="0" t="str">
        <f aca="false">MID(F730,10,9)</f>
        <v>DL2018133</v>
      </c>
      <c r="W730" s="64" t="str">
        <f aca="false">V730&amp;"_"&amp;U730&amp;"_"&amp;R730&amp;"_"&amp;S730&amp;"_"&amp;T730</f>
        <v>DL2018133_Springfroe_Valid_Absent_Ct&gt;41</v>
      </c>
    </row>
    <row r="731" customFormat="false" ht="14.25" hidden="false" customHeight="false" outlineLevel="0" collapsed="false">
      <c r="A731" s="0" t="s">
        <v>796</v>
      </c>
      <c r="B731" s="52" t="s">
        <v>961</v>
      </c>
      <c r="C731" s="52" t="s">
        <v>747</v>
      </c>
      <c r="D731" s="53" t="n">
        <v>0.1</v>
      </c>
      <c r="E731" s="53" t="s">
        <v>748</v>
      </c>
      <c r="F731" s="0" t="s">
        <v>1209</v>
      </c>
      <c r="G731" s="0" t="str">
        <f aca="false">LEFT(B731,2)</f>
        <v>07</v>
      </c>
      <c r="H731" s="0" t="str">
        <f aca="false">I731&amp;"_"&amp;G731&amp;"_"&amp;F731</f>
        <v>Springfroe_07_20180904_DL2018133_Frederiksborg_SktAnnaeGym_koersel1</v>
      </c>
      <c r="I731" s="61" t="str">
        <f aca="false">MID(RIGHT(B731,LEN(B731)-3),1,FIND("_",RIGHT(B731,LEN(B731)-3))-1)</f>
        <v>Springfroe</v>
      </c>
      <c r="J731" s="61" t="str">
        <f aca="false">TRIM(SUBSTITUTE(RIGHT(B731,FIND(I731,B731)+1),"_",""))</f>
        <v>NegK</v>
      </c>
      <c r="K731" s="0" t="str">
        <f aca="false">IFERROR(VALUE(SUBSTITUTE(E731,".",",")),E731)</f>
        <v>No Ct</v>
      </c>
      <c r="L731" s="61" t="str">
        <f aca="false">IF(J731="PosK",SUMIFS(K:K,J:J,"PosK",H:H,H731),"")</f>
        <v/>
      </c>
      <c r="M731" s="61" t="str">
        <f aca="false">IF(J731="PosK",SUMIFS(K:K,J:J,"NegK",H:H,H731),"")</f>
        <v/>
      </c>
      <c r="N731" s="61" t="str">
        <f aca="false">IF(J731="PosK",SUMIFS(K:K,J:J,"eDNA",H:H,H731),"")</f>
        <v/>
      </c>
    </row>
    <row r="732" customFormat="false" ht="14.25" hidden="false" customHeight="false" outlineLevel="0" collapsed="false">
      <c r="A732" s="0" t="s">
        <v>798</v>
      </c>
      <c r="B732" s="52" t="s">
        <v>962</v>
      </c>
      <c r="C732" s="52" t="s">
        <v>751</v>
      </c>
      <c r="D732" s="53" t="n">
        <v>0.1</v>
      </c>
      <c r="E732" s="53" t="s">
        <v>748</v>
      </c>
      <c r="F732" s="0" t="s">
        <v>1209</v>
      </c>
      <c r="G732" s="0" t="str">
        <f aca="false">LEFT(B732,2)</f>
        <v>07</v>
      </c>
      <c r="H732" s="0" t="str">
        <f aca="false">I732&amp;"_"&amp;G732&amp;"_"&amp;F732</f>
        <v>Springfroe_07_20180904_DL2018133_Frederiksborg_SktAnnaeGym_koersel1</v>
      </c>
      <c r="I732" s="61" t="str">
        <f aca="false">MID(RIGHT(B732,LEN(B732)-3),1,FIND("_",RIGHT(B732,LEN(B732)-3))-1)</f>
        <v>Springfroe</v>
      </c>
      <c r="J732" s="61" t="str">
        <f aca="false">TRIM(SUBSTITUTE(RIGHT(B732,FIND(I732,B732)+1),"_",""))</f>
        <v>eDNA</v>
      </c>
      <c r="K732" s="0" t="str">
        <f aca="false">IFERROR(VALUE(SUBSTITUTE(E732,".",",")),E732)</f>
        <v>No Ct</v>
      </c>
      <c r="L732" s="61" t="str">
        <f aca="false">IF(J732="PosK",SUMIFS(K:K,J:J,"PosK",H:H,H732),"")</f>
        <v/>
      </c>
      <c r="M732" s="61" t="str">
        <f aca="false">IF(J732="PosK",SUMIFS(K:K,J:J,"NegK",H:H,H732),"")</f>
        <v/>
      </c>
      <c r="N732" s="61" t="str">
        <f aca="false">IF(J732="PosK",SUMIFS(K:K,J:J,"eDNA",H:H,H732),"")</f>
        <v/>
      </c>
      <c r="Q732" s="62"/>
    </row>
    <row r="733" customFormat="false" ht="14.25" hidden="false" customHeight="false" outlineLevel="0" collapsed="false">
      <c r="A733" s="0" t="s">
        <v>800</v>
      </c>
      <c r="B733" s="52" t="s">
        <v>963</v>
      </c>
      <c r="C733" s="52" t="s">
        <v>751</v>
      </c>
      <c r="D733" s="53" t="n">
        <v>0.1</v>
      </c>
      <c r="E733" s="53" t="s">
        <v>748</v>
      </c>
      <c r="F733" s="0" t="s">
        <v>1209</v>
      </c>
      <c r="G733" s="0" t="str">
        <f aca="false">LEFT(B733,2)</f>
        <v>07</v>
      </c>
      <c r="H733" s="0" t="str">
        <f aca="false">I733&amp;"_"&amp;G733&amp;"_"&amp;F733</f>
        <v>Springfroe_07_20180904_DL2018133_Frederiksborg_SktAnnaeGym_koersel1</v>
      </c>
      <c r="I733" s="61" t="str">
        <f aca="false">MID(RIGHT(B733,LEN(B733)-3),1,FIND("_",RIGHT(B733,LEN(B733)-3))-1)</f>
        <v>Springfroe</v>
      </c>
      <c r="J733" s="61" t="str">
        <f aca="false">TRIM(SUBSTITUTE(RIGHT(B733,FIND(I733,B733)+1),"_",""))</f>
        <v>eDNA</v>
      </c>
      <c r="K733" s="0" t="str">
        <f aca="false">IFERROR(VALUE(SUBSTITUTE(E733,".",",")),E733)</f>
        <v>No Ct</v>
      </c>
      <c r="L733" s="61" t="str">
        <f aca="false">IF(J733="PosK",SUMIFS(K:K,J:J,"PosK",H:H,H733),"")</f>
        <v/>
      </c>
      <c r="M733" s="61" t="str">
        <f aca="false">IF(J733="PosK",SUMIFS(K:K,J:J,"NegK",H:H,H733),"")</f>
        <v/>
      </c>
      <c r="N733" s="61" t="str">
        <f aca="false">IF(J733="PosK",SUMIFS(K:K,J:J,"eDNA",H:H,H733),"")</f>
        <v/>
      </c>
      <c r="P733" s="62"/>
      <c r="T733" s="63"/>
      <c r="W733" s="64"/>
    </row>
    <row r="734" customFormat="false" ht="14.25" hidden="false" customHeight="false" outlineLevel="0" collapsed="false">
      <c r="A734" s="0" t="s">
        <v>802</v>
      </c>
      <c r="B734" s="52" t="s">
        <v>964</v>
      </c>
      <c r="C734" s="52" t="s">
        <v>743</v>
      </c>
      <c r="D734" s="53" t="n">
        <v>0.1</v>
      </c>
      <c r="E734" s="53" t="n">
        <v>29.38</v>
      </c>
      <c r="F734" s="0" t="s">
        <v>1209</v>
      </c>
      <c r="G734" s="0" t="str">
        <f aca="false">LEFT(B734,2)</f>
        <v>08</v>
      </c>
      <c r="H734" s="0" t="str">
        <f aca="false">I734&amp;"_"&amp;G734&amp;"_"&amp;F734</f>
        <v>Klokkefroe_08_20180904_DL2018133_Frederiksborg_SktAnnaeGym_koersel1</v>
      </c>
      <c r="I734" s="61" t="str">
        <f aca="false">MID(RIGHT(B734,LEN(B734)-3),1,FIND("_",RIGHT(B734,LEN(B734)-3))-1)</f>
        <v>Klokkefroe</v>
      </c>
      <c r="J734" s="61" t="str">
        <f aca="false">TRIM(SUBSTITUTE(RIGHT(B734,FIND(I734,B734)+1),"_",""))</f>
        <v>PosK</v>
      </c>
      <c r="K734" s="0" t="n">
        <f aca="false">IFERROR(VALUE(SUBSTITUTE(E734,".",",")),E734)</f>
        <v>29.38</v>
      </c>
      <c r="L734" s="61" t="n">
        <f aca="false">IF(J734="PosK",SUMIFS(K:K,J:J,"PosK",H:H,H734),"")</f>
        <v>29.38</v>
      </c>
      <c r="M734" s="61" t="n">
        <f aca="false">IF(J734="PosK",SUMIFS(K:K,J:J,"NegK",H:H,H734),"")</f>
        <v>0</v>
      </c>
      <c r="N734" s="61" t="n">
        <f aca="false">IF(J734="PosK",SUMIFS(K:K,J:J,"eDNA",H:H,H734),"")</f>
        <v>0</v>
      </c>
      <c r="P734" s="62" t="n">
        <f aca="false">IF(K736="No Ct",0,K736)</f>
        <v>0</v>
      </c>
      <c r="Q734" s="62" t="n">
        <f aca="false">IF(K737="No Ct",0,K737)</f>
        <v>0</v>
      </c>
      <c r="R734" s="0" t="str">
        <f aca="false">IF(AND(L734&gt;0,M734=0),"Valid","Invalid")</f>
        <v>Valid</v>
      </c>
      <c r="S734" s="0" t="str">
        <f aca="false">IF(OR(P734&gt;1,Q734&gt;1),"Present","Absent")</f>
        <v>Absent</v>
      </c>
      <c r="T734" s="63" t="str">
        <f aca="false">IF(OR(AND(P734&gt;1,P734&lt;41),AND(Q734&gt;1,Q734&lt;41)),"Ct&lt;41","Ct&gt;41")</f>
        <v>Ct&gt;41</v>
      </c>
      <c r="U734" s="0" t="str">
        <f aca="false">I734</f>
        <v>Klokkefroe</v>
      </c>
      <c r="V734" s="0" t="str">
        <f aca="false">MID(F734,10,9)</f>
        <v>DL2018133</v>
      </c>
      <c r="W734" s="64" t="str">
        <f aca="false">V734&amp;"_"&amp;U734&amp;"_"&amp;R734&amp;"_"&amp;S734&amp;"_"&amp;T734</f>
        <v>DL2018133_Klokkefroe_Valid_Absent_Ct&gt;41</v>
      </c>
    </row>
    <row r="735" customFormat="false" ht="14.25" hidden="false" customHeight="false" outlineLevel="0" collapsed="false">
      <c r="A735" s="0" t="s">
        <v>804</v>
      </c>
      <c r="B735" s="52" t="s">
        <v>965</v>
      </c>
      <c r="C735" s="52" t="s">
        <v>747</v>
      </c>
      <c r="D735" s="53" t="n">
        <v>0.1</v>
      </c>
      <c r="E735" s="53" t="s">
        <v>748</v>
      </c>
      <c r="F735" s="0" t="s">
        <v>1209</v>
      </c>
      <c r="G735" s="0" t="str">
        <f aca="false">LEFT(B735,2)</f>
        <v>08</v>
      </c>
      <c r="H735" s="0" t="str">
        <f aca="false">I735&amp;"_"&amp;G735&amp;"_"&amp;F735</f>
        <v>Klokkefroe_08_20180904_DL2018133_Frederiksborg_SktAnnaeGym_koersel1</v>
      </c>
      <c r="I735" s="61" t="str">
        <f aca="false">MID(RIGHT(B735,LEN(B735)-3),1,FIND("_",RIGHT(B735,LEN(B735)-3))-1)</f>
        <v>Klokkefroe</v>
      </c>
      <c r="J735" s="61" t="str">
        <f aca="false">TRIM(SUBSTITUTE(RIGHT(B735,FIND(I735,B735)+1),"_",""))</f>
        <v>NegK</v>
      </c>
      <c r="K735" s="0" t="str">
        <f aca="false">IFERROR(VALUE(SUBSTITUTE(E735,".",",")),E735)</f>
        <v>No Ct</v>
      </c>
      <c r="L735" s="61" t="str">
        <f aca="false">IF(J735="PosK",SUMIFS(K:K,J:J,"PosK",H:H,H735),"")</f>
        <v/>
      </c>
      <c r="M735" s="61" t="str">
        <f aca="false">IF(J735="PosK",SUMIFS(K:K,J:J,"NegK",H:H,H735),"")</f>
        <v/>
      </c>
      <c r="N735" s="61" t="str">
        <f aca="false">IF(J735="PosK",SUMIFS(K:K,J:J,"eDNA",H:H,H735),"")</f>
        <v/>
      </c>
    </row>
    <row r="736" customFormat="false" ht="14.25" hidden="false" customHeight="false" outlineLevel="0" collapsed="false">
      <c r="A736" s="0" t="s">
        <v>806</v>
      </c>
      <c r="B736" s="52" t="s">
        <v>966</v>
      </c>
      <c r="C736" s="52" t="s">
        <v>751</v>
      </c>
      <c r="D736" s="53" t="n">
        <v>0.1</v>
      </c>
      <c r="E736" s="53" t="s">
        <v>748</v>
      </c>
      <c r="F736" s="0" t="s">
        <v>1209</v>
      </c>
      <c r="G736" s="0" t="str">
        <f aca="false">LEFT(B736,2)</f>
        <v>08</v>
      </c>
      <c r="H736" s="0" t="str">
        <f aca="false">I736&amp;"_"&amp;G736&amp;"_"&amp;F736</f>
        <v>Klokkefroe_08_20180904_DL2018133_Frederiksborg_SktAnnaeGym_koersel1</v>
      </c>
      <c r="I736" s="61" t="str">
        <f aca="false">MID(RIGHT(B736,LEN(B736)-3),1,FIND("_",RIGHT(B736,LEN(B736)-3))-1)</f>
        <v>Klokkefroe</v>
      </c>
      <c r="J736" s="61" t="str">
        <f aca="false">TRIM(SUBSTITUTE(RIGHT(B736,FIND(I736,B736)+1),"_",""))</f>
        <v>eDNA</v>
      </c>
      <c r="K736" s="0" t="str">
        <f aca="false">IFERROR(VALUE(SUBSTITUTE(E736,".",",")),E736)</f>
        <v>No Ct</v>
      </c>
      <c r="L736" s="61" t="str">
        <f aca="false">IF(J736="PosK",SUMIFS(K:K,J:J,"PosK",H:H,H736),"")</f>
        <v/>
      </c>
      <c r="M736" s="61" t="str">
        <f aca="false">IF(J736="PosK",SUMIFS(K:K,J:J,"NegK",H:H,H736),"")</f>
        <v/>
      </c>
      <c r="N736" s="61" t="str">
        <f aca="false">IF(J736="PosK",SUMIFS(K:K,J:J,"eDNA",H:H,H736),"")</f>
        <v/>
      </c>
      <c r="Q736" s="62"/>
    </row>
    <row r="737" customFormat="false" ht="14.25" hidden="false" customHeight="false" outlineLevel="0" collapsed="false">
      <c r="A737" s="0" t="s">
        <v>808</v>
      </c>
      <c r="B737" s="52" t="s">
        <v>967</v>
      </c>
      <c r="C737" s="52" t="s">
        <v>751</v>
      </c>
      <c r="D737" s="53" t="n">
        <v>0.1</v>
      </c>
      <c r="E737" s="53" t="s">
        <v>748</v>
      </c>
      <c r="F737" s="0" t="s">
        <v>1209</v>
      </c>
      <c r="G737" s="0" t="str">
        <f aca="false">LEFT(B737,2)</f>
        <v>08</v>
      </c>
      <c r="H737" s="0" t="str">
        <f aca="false">I737&amp;"_"&amp;G737&amp;"_"&amp;F737</f>
        <v>Klokkefroe_08_20180904_DL2018133_Frederiksborg_SktAnnaeGym_koersel1</v>
      </c>
      <c r="I737" s="61" t="str">
        <f aca="false">MID(RIGHT(B737,LEN(B737)-3),1,FIND("_",RIGHT(B737,LEN(B737)-3))-1)</f>
        <v>Klokkefroe</v>
      </c>
      <c r="J737" s="61" t="str">
        <f aca="false">TRIM(SUBSTITUTE(RIGHT(B737,FIND(I737,B737)+1),"_",""))</f>
        <v>eDNA</v>
      </c>
      <c r="K737" s="0" t="str">
        <f aca="false">IFERROR(VALUE(SUBSTITUTE(E737,".",",")),E737)</f>
        <v>No Ct</v>
      </c>
      <c r="L737" s="61" t="str">
        <f aca="false">IF(J737="PosK",SUMIFS(K:K,J:J,"PosK",H:H,H737),"")</f>
        <v/>
      </c>
      <c r="M737" s="61" t="str">
        <f aca="false">IF(J737="PosK",SUMIFS(K:K,J:J,"NegK",H:H,H737),"")</f>
        <v/>
      </c>
      <c r="N737" s="61" t="str">
        <f aca="false">IF(J737="PosK",SUMIFS(K:K,J:J,"eDNA",H:H,H737),"")</f>
        <v/>
      </c>
      <c r="P737" s="62"/>
      <c r="T737" s="63"/>
      <c r="W737" s="64"/>
    </row>
    <row r="738" customFormat="false" ht="14.25" hidden="false" customHeight="false" outlineLevel="0" collapsed="false">
      <c r="A738" s="0" t="s">
        <v>810</v>
      </c>
      <c r="B738" s="52" t="s">
        <v>968</v>
      </c>
      <c r="C738" s="52" t="s">
        <v>743</v>
      </c>
      <c r="D738" s="53" t="n">
        <v>0.1</v>
      </c>
      <c r="E738" s="53" t="n">
        <v>21.44</v>
      </c>
      <c r="F738" s="0" t="s">
        <v>1209</v>
      </c>
      <c r="G738" s="0" t="str">
        <f aca="false">LEFT(B738,2)</f>
        <v>09</v>
      </c>
      <c r="H738" s="0" t="str">
        <f aca="false">I738&amp;"_"&amp;G738&amp;"_"&amp;F738</f>
        <v>Skrubtudse_09_20180904_DL2018133_Frederiksborg_SktAnnaeGym_koersel1</v>
      </c>
      <c r="I738" s="61" t="str">
        <f aca="false">MID(RIGHT(B738,LEN(B738)-3),1,FIND("_",RIGHT(B738,LEN(B738)-3))-1)</f>
        <v>Skrubtudse</v>
      </c>
      <c r="J738" s="61" t="str">
        <f aca="false">TRIM(SUBSTITUTE(RIGHT(B738,FIND(I738,B738)+1),"_",""))</f>
        <v>PosK</v>
      </c>
      <c r="K738" s="0" t="n">
        <f aca="false">IFERROR(VALUE(SUBSTITUTE(E738,".",",")),E738)</f>
        <v>21.44</v>
      </c>
      <c r="L738" s="61" t="n">
        <f aca="false">IF(J738="PosK",SUMIFS(K:K,J:J,"PosK",H:H,H738),"")</f>
        <v>21.44</v>
      </c>
      <c r="M738" s="61" t="n">
        <f aca="false">IF(J738="PosK",SUMIFS(K:K,J:J,"NegK",H:H,H738),"")</f>
        <v>0</v>
      </c>
      <c r="N738" s="61" t="n">
        <f aca="false">IF(J738="PosK",SUMIFS(K:K,J:J,"eDNA",H:H,H738),"")</f>
        <v>0</v>
      </c>
      <c r="P738" s="62" t="n">
        <f aca="false">IF(K740="No Ct",0,K740)</f>
        <v>0</v>
      </c>
      <c r="Q738" s="62" t="n">
        <f aca="false">IF(K741="No Ct",0,K741)</f>
        <v>0</v>
      </c>
      <c r="R738" s="0" t="str">
        <f aca="false">IF(AND(L738&gt;0,M738=0),"Valid","Invalid")</f>
        <v>Valid</v>
      </c>
      <c r="S738" s="0" t="str">
        <f aca="false">IF(OR(P738&gt;1,Q738&gt;1),"Present","Absent")</f>
        <v>Absent</v>
      </c>
      <c r="T738" s="63" t="str">
        <f aca="false">IF(OR(AND(P738&gt;1,P738&lt;41),AND(Q738&gt;1,Q738&lt;41)),"Ct&lt;41","Ct&gt;41")</f>
        <v>Ct&gt;41</v>
      </c>
      <c r="U738" s="0" t="str">
        <f aca="false">I738</f>
        <v>Skrubtudse</v>
      </c>
      <c r="V738" s="0" t="str">
        <f aca="false">MID(F738,10,9)</f>
        <v>DL2018133</v>
      </c>
      <c r="W738" s="64" t="str">
        <f aca="false">V738&amp;"_"&amp;U738&amp;"_"&amp;R738&amp;"_"&amp;S738&amp;"_"&amp;T738</f>
        <v>DL2018133_Skrubtudse_Valid_Absent_Ct&gt;41</v>
      </c>
    </row>
    <row r="739" customFormat="false" ht="14.25" hidden="false" customHeight="false" outlineLevel="0" collapsed="false">
      <c r="A739" s="0" t="s">
        <v>812</v>
      </c>
      <c r="B739" s="52" t="s">
        <v>969</v>
      </c>
      <c r="C739" s="52" t="s">
        <v>747</v>
      </c>
      <c r="D739" s="53" t="n">
        <v>0.1</v>
      </c>
      <c r="E739" s="53" t="s">
        <v>748</v>
      </c>
      <c r="F739" s="0" t="s">
        <v>1209</v>
      </c>
      <c r="G739" s="0" t="str">
        <f aca="false">LEFT(B739,2)</f>
        <v>09</v>
      </c>
      <c r="H739" s="0" t="str">
        <f aca="false">I739&amp;"_"&amp;G739&amp;"_"&amp;F739</f>
        <v>Skrubtudse_09_20180904_DL2018133_Frederiksborg_SktAnnaeGym_koersel1</v>
      </c>
      <c r="I739" s="61" t="str">
        <f aca="false">MID(RIGHT(B739,LEN(B739)-3),1,FIND("_",RIGHT(B739,LEN(B739)-3))-1)</f>
        <v>Skrubtudse</v>
      </c>
      <c r="J739" s="61" t="str">
        <f aca="false">TRIM(SUBSTITUTE(RIGHT(B739,FIND(I739,B739)+1),"_",""))</f>
        <v>NegK</v>
      </c>
      <c r="K739" s="0" t="str">
        <f aca="false">IFERROR(VALUE(SUBSTITUTE(E739,".",",")),E739)</f>
        <v>No Ct</v>
      </c>
      <c r="L739" s="61" t="str">
        <f aca="false">IF(J739="PosK",SUMIFS(K:K,J:J,"PosK",H:H,H739),"")</f>
        <v/>
      </c>
      <c r="M739" s="61" t="str">
        <f aca="false">IF(J739="PosK",SUMIFS(K:K,J:J,"NegK",H:H,H739),"")</f>
        <v/>
      </c>
      <c r="N739" s="61" t="str">
        <f aca="false">IF(J739="PosK",SUMIFS(K:K,J:J,"eDNA",H:H,H739),"")</f>
        <v/>
      </c>
    </row>
    <row r="740" customFormat="false" ht="14.25" hidden="false" customHeight="false" outlineLevel="0" collapsed="false">
      <c r="A740" s="0" t="s">
        <v>814</v>
      </c>
      <c r="B740" s="52" t="s">
        <v>970</v>
      </c>
      <c r="C740" s="52" t="s">
        <v>751</v>
      </c>
      <c r="D740" s="53" t="n">
        <v>0.1</v>
      </c>
      <c r="E740" s="53" t="s">
        <v>748</v>
      </c>
      <c r="F740" s="0" t="s">
        <v>1209</v>
      </c>
      <c r="G740" s="0" t="str">
        <f aca="false">LEFT(B740,2)</f>
        <v>09</v>
      </c>
      <c r="H740" s="0" t="str">
        <f aca="false">I740&amp;"_"&amp;G740&amp;"_"&amp;F740</f>
        <v>Skrubtudse_09_20180904_DL2018133_Frederiksborg_SktAnnaeGym_koersel1</v>
      </c>
      <c r="I740" s="61" t="str">
        <f aca="false">MID(RIGHT(B740,LEN(B740)-3),1,FIND("_",RIGHT(B740,LEN(B740)-3))-1)</f>
        <v>Skrubtudse</v>
      </c>
      <c r="J740" s="61" t="str">
        <f aca="false">TRIM(SUBSTITUTE(RIGHT(B740,FIND(I740,B740)+1),"_",""))</f>
        <v>eDNA</v>
      </c>
      <c r="K740" s="0" t="str">
        <f aca="false">IFERROR(VALUE(SUBSTITUTE(E740,".",",")),E740)</f>
        <v>No Ct</v>
      </c>
      <c r="L740" s="61" t="str">
        <f aca="false">IF(J740="PosK",SUMIFS(K:K,J:J,"PosK",H:H,H740),"")</f>
        <v/>
      </c>
      <c r="M740" s="61" t="str">
        <f aca="false">IF(J740="PosK",SUMIFS(K:K,J:J,"NegK",H:H,H740),"")</f>
        <v/>
      </c>
      <c r="N740" s="61" t="str">
        <f aca="false">IF(J740="PosK",SUMIFS(K:K,J:J,"eDNA",H:H,H740),"")</f>
        <v/>
      </c>
      <c r="Q740" s="62"/>
    </row>
    <row r="741" customFormat="false" ht="14.25" hidden="false" customHeight="false" outlineLevel="0" collapsed="false">
      <c r="A741" s="0" t="s">
        <v>816</v>
      </c>
      <c r="B741" s="52" t="s">
        <v>971</v>
      </c>
      <c r="C741" s="52" t="s">
        <v>751</v>
      </c>
      <c r="D741" s="53" t="n">
        <v>0.1</v>
      </c>
      <c r="E741" s="53" t="s">
        <v>748</v>
      </c>
      <c r="F741" s="0" t="s">
        <v>1209</v>
      </c>
      <c r="G741" s="0" t="str">
        <f aca="false">LEFT(B741,2)</f>
        <v>09</v>
      </c>
      <c r="H741" s="0" t="str">
        <f aca="false">I741&amp;"_"&amp;G741&amp;"_"&amp;F741</f>
        <v>Skrubtudse_09_20180904_DL2018133_Frederiksborg_SktAnnaeGym_koersel1</v>
      </c>
      <c r="I741" s="61" t="str">
        <f aca="false">MID(RIGHT(B741,LEN(B741)-3),1,FIND("_",RIGHT(B741,LEN(B741)-3))-1)</f>
        <v>Skrubtudse</v>
      </c>
      <c r="J741" s="61" t="str">
        <f aca="false">TRIM(SUBSTITUTE(RIGHT(B741,FIND(I741,B741)+1),"_",""))</f>
        <v>eDNA</v>
      </c>
      <c r="K741" s="0" t="str">
        <f aca="false">IFERROR(VALUE(SUBSTITUTE(E741,".",",")),E741)</f>
        <v>No Ct</v>
      </c>
      <c r="L741" s="61" t="str">
        <f aca="false">IF(J741="PosK",SUMIFS(K:K,J:J,"PosK",H:H,H741),"")</f>
        <v/>
      </c>
      <c r="M741" s="61" t="str">
        <f aca="false">IF(J741="PosK",SUMIFS(K:K,J:J,"NegK",H:H,H741),"")</f>
        <v/>
      </c>
      <c r="N741" s="61" t="str">
        <f aca="false">IF(J741="PosK",SUMIFS(K:K,J:J,"eDNA",H:H,H741),"")</f>
        <v/>
      </c>
      <c r="P741" s="62"/>
      <c r="T741" s="63"/>
      <c r="W741" s="64"/>
    </row>
    <row r="742" customFormat="false" ht="14.25" hidden="false" customHeight="false" outlineLevel="0" collapsed="false">
      <c r="A742" s="0" t="s">
        <v>818</v>
      </c>
      <c r="B742" s="52" t="s">
        <v>972</v>
      </c>
      <c r="C742" s="52" t="s">
        <v>743</v>
      </c>
      <c r="D742" s="53" t="n">
        <v>0.1</v>
      </c>
      <c r="E742" s="53" t="n">
        <v>24.37</v>
      </c>
      <c r="F742" s="0" t="s">
        <v>1209</v>
      </c>
      <c r="G742" s="0" t="str">
        <f aca="false">LEFT(B742,2)</f>
        <v>10</v>
      </c>
      <c r="H742" s="0" t="str">
        <f aca="false">I742&amp;"_"&amp;G742&amp;"_"&amp;F742</f>
        <v>Skrubtudse_10_20180904_DL2018133_Frederiksborg_SktAnnaeGym_koersel1</v>
      </c>
      <c r="I742" s="61" t="str">
        <f aca="false">MID(RIGHT(B742,LEN(B742)-3),1,FIND("_",RIGHT(B742,LEN(B742)-3))-1)</f>
        <v>Skrubtudse</v>
      </c>
      <c r="J742" s="61" t="str">
        <f aca="false">TRIM(SUBSTITUTE(RIGHT(B742,FIND(I742,B742)+1),"_",""))</f>
        <v>PosK</v>
      </c>
      <c r="K742" s="0" t="n">
        <f aca="false">IFERROR(VALUE(SUBSTITUTE(E742,".",",")),E742)</f>
        <v>24.37</v>
      </c>
      <c r="L742" s="61" t="n">
        <f aca="false">IF(J742="PosK",SUMIFS(K:K,J:J,"PosK",H:H,H742),"")</f>
        <v>24.37</v>
      </c>
      <c r="M742" s="61" t="n">
        <f aca="false">IF(J742="PosK",SUMIFS(K:K,J:J,"NegK",H:H,H742),"")</f>
        <v>0</v>
      </c>
      <c r="N742" s="61" t="n">
        <f aca="false">IF(J742="PosK",SUMIFS(K:K,J:J,"eDNA",H:H,H742),"")</f>
        <v>0</v>
      </c>
      <c r="P742" s="62" t="n">
        <f aca="false">IF(K744="No Ct",0,K744)</f>
        <v>0</v>
      </c>
      <c r="Q742" s="62" t="n">
        <f aca="false">IF(K745="No Ct",0,K745)</f>
        <v>0</v>
      </c>
      <c r="R742" s="0" t="str">
        <f aca="false">IF(AND(L742&gt;0,M742=0),"Valid","Invalid")</f>
        <v>Valid</v>
      </c>
      <c r="S742" s="0" t="str">
        <f aca="false">IF(OR(P742&gt;1,Q742&gt;1),"Present","Absent")</f>
        <v>Absent</v>
      </c>
      <c r="T742" s="63" t="str">
        <f aca="false">IF(OR(AND(P742&gt;1,P742&lt;41),AND(Q742&gt;1,Q742&lt;41)),"Ct&lt;41","Ct&gt;41")</f>
        <v>Ct&gt;41</v>
      </c>
      <c r="U742" s="0" t="str">
        <f aca="false">I742</f>
        <v>Skrubtudse</v>
      </c>
      <c r="V742" s="0" t="str">
        <f aca="false">MID(F742,10,9)</f>
        <v>DL2018133</v>
      </c>
      <c r="W742" s="64" t="str">
        <f aca="false">V742&amp;"_"&amp;U742&amp;"_"&amp;R742&amp;"_"&amp;S742&amp;"_"&amp;T742</f>
        <v>DL2018133_Skrubtudse_Valid_Absent_Ct&gt;41</v>
      </c>
    </row>
    <row r="743" customFormat="false" ht="14.25" hidden="false" customHeight="false" outlineLevel="0" collapsed="false">
      <c r="A743" s="0" t="s">
        <v>820</v>
      </c>
      <c r="B743" s="52" t="s">
        <v>973</v>
      </c>
      <c r="C743" s="52" t="s">
        <v>747</v>
      </c>
      <c r="D743" s="53" t="n">
        <v>0.1</v>
      </c>
      <c r="E743" s="53" t="s">
        <v>748</v>
      </c>
      <c r="F743" s="0" t="s">
        <v>1209</v>
      </c>
      <c r="G743" s="0" t="str">
        <f aca="false">LEFT(B743,2)</f>
        <v>10</v>
      </c>
      <c r="H743" s="0" t="str">
        <f aca="false">I743&amp;"_"&amp;G743&amp;"_"&amp;F743</f>
        <v>Skrubtudse_10_20180904_DL2018133_Frederiksborg_SktAnnaeGym_koersel1</v>
      </c>
      <c r="I743" s="61" t="str">
        <f aca="false">MID(RIGHT(B743,LEN(B743)-3),1,FIND("_",RIGHT(B743,LEN(B743)-3))-1)</f>
        <v>Skrubtudse</v>
      </c>
      <c r="J743" s="61" t="str">
        <f aca="false">TRIM(SUBSTITUTE(RIGHT(B743,FIND(I743,B743)+1),"_",""))</f>
        <v>NegK</v>
      </c>
      <c r="K743" s="0" t="str">
        <f aca="false">IFERROR(VALUE(SUBSTITUTE(E743,".",",")),E743)</f>
        <v>No Ct</v>
      </c>
      <c r="L743" s="61" t="str">
        <f aca="false">IF(J743="PosK",SUMIFS(K:K,J:J,"PosK",H:H,H743),"")</f>
        <v/>
      </c>
      <c r="M743" s="61" t="str">
        <f aca="false">IF(J743="PosK",SUMIFS(K:K,J:J,"NegK",H:H,H743),"")</f>
        <v/>
      </c>
      <c r="N743" s="61" t="str">
        <f aca="false">IF(J743="PosK",SUMIFS(K:K,J:J,"eDNA",H:H,H743),"")</f>
        <v/>
      </c>
    </row>
    <row r="744" customFormat="false" ht="14.25" hidden="false" customHeight="false" outlineLevel="0" collapsed="false">
      <c r="A744" s="0" t="s">
        <v>822</v>
      </c>
      <c r="B744" s="52" t="s">
        <v>974</v>
      </c>
      <c r="C744" s="52" t="s">
        <v>751</v>
      </c>
      <c r="D744" s="53" t="n">
        <v>0.1</v>
      </c>
      <c r="E744" s="53" t="s">
        <v>748</v>
      </c>
      <c r="F744" s="0" t="s">
        <v>1209</v>
      </c>
      <c r="G744" s="0" t="str">
        <f aca="false">LEFT(B744,2)</f>
        <v>10</v>
      </c>
      <c r="H744" s="0" t="str">
        <f aca="false">I744&amp;"_"&amp;G744&amp;"_"&amp;F744</f>
        <v>Skrubtudse_10_20180904_DL2018133_Frederiksborg_SktAnnaeGym_koersel1</v>
      </c>
      <c r="I744" s="61" t="str">
        <f aca="false">MID(RIGHT(B744,LEN(B744)-3),1,FIND("_",RIGHT(B744,LEN(B744)-3))-1)</f>
        <v>Skrubtudse</v>
      </c>
      <c r="J744" s="61" t="str">
        <f aca="false">TRIM(SUBSTITUTE(RIGHT(B744,FIND(I744,B744)+1),"_",""))</f>
        <v>eDNA</v>
      </c>
      <c r="K744" s="0" t="str">
        <f aca="false">IFERROR(VALUE(SUBSTITUTE(E744,".",",")),E744)</f>
        <v>No Ct</v>
      </c>
      <c r="L744" s="61" t="str">
        <f aca="false">IF(J744="PosK",SUMIFS(K:K,J:J,"PosK",H:H,H744),"")</f>
        <v/>
      </c>
      <c r="M744" s="61" t="str">
        <f aca="false">IF(J744="PosK",SUMIFS(K:K,J:J,"NegK",H:H,H744),"")</f>
        <v/>
      </c>
      <c r="N744" s="61" t="str">
        <f aca="false">IF(J744="PosK",SUMIFS(K:K,J:J,"eDNA",H:H,H744),"")</f>
        <v/>
      </c>
      <c r="Q744" s="62"/>
    </row>
    <row r="745" customFormat="false" ht="14.25" hidden="false" customHeight="false" outlineLevel="0" collapsed="false">
      <c r="A745" s="0" t="s">
        <v>824</v>
      </c>
      <c r="B745" s="52" t="s">
        <v>975</v>
      </c>
      <c r="C745" s="52" t="s">
        <v>751</v>
      </c>
      <c r="D745" s="53" t="n">
        <v>0.1</v>
      </c>
      <c r="E745" s="53" t="s">
        <v>748</v>
      </c>
      <c r="F745" s="0" t="s">
        <v>1209</v>
      </c>
      <c r="G745" s="0" t="str">
        <f aca="false">LEFT(B745,2)</f>
        <v>10</v>
      </c>
      <c r="H745" s="0" t="str">
        <f aca="false">I745&amp;"_"&amp;G745&amp;"_"&amp;F745</f>
        <v>Skrubtudse_10_20180904_DL2018133_Frederiksborg_SktAnnaeGym_koersel1</v>
      </c>
      <c r="I745" s="61" t="str">
        <f aca="false">MID(RIGHT(B745,LEN(B745)-3),1,FIND("_",RIGHT(B745,LEN(B745)-3))-1)</f>
        <v>Skrubtudse</v>
      </c>
      <c r="J745" s="61" t="str">
        <f aca="false">TRIM(SUBSTITUTE(RIGHT(B745,FIND(I745,B745)+1),"_",""))</f>
        <v>eDNA</v>
      </c>
      <c r="K745" s="0" t="str">
        <f aca="false">IFERROR(VALUE(SUBSTITUTE(E745,".",",")),E745)</f>
        <v>No Ct</v>
      </c>
      <c r="L745" s="61" t="str">
        <f aca="false">IF(J745="PosK",SUMIFS(K:K,J:J,"PosK",H:H,H745),"")</f>
        <v/>
      </c>
      <c r="M745" s="61" t="str">
        <f aca="false">IF(J745="PosK",SUMIFS(K:K,J:J,"NegK",H:H,H745),"")</f>
        <v/>
      </c>
      <c r="N745" s="61" t="str">
        <f aca="false">IF(J745="PosK",SUMIFS(K:K,J:J,"eDNA",H:H,H745),"")</f>
        <v/>
      </c>
      <c r="P745" s="62"/>
      <c r="T745" s="63"/>
      <c r="W745" s="64"/>
    </row>
    <row r="746" customFormat="false" ht="14.25" hidden="false" customHeight="false" outlineLevel="0" collapsed="false">
      <c r="A746" s="0" t="s">
        <v>826</v>
      </c>
      <c r="B746" s="52" t="s">
        <v>976</v>
      </c>
      <c r="C746" s="52" t="s">
        <v>743</v>
      </c>
      <c r="D746" s="53" t="n">
        <v>0.1</v>
      </c>
      <c r="E746" s="53" t="n">
        <v>23.07</v>
      </c>
      <c r="F746" s="0" t="s">
        <v>1209</v>
      </c>
      <c r="G746" s="0" t="str">
        <f aca="false">LEFT(B746,2)</f>
        <v>11</v>
      </c>
      <c r="H746" s="0" t="str">
        <f aca="false">I746&amp;"_"&amp;G746&amp;"_"&amp;F746</f>
        <v>Bjergsalamander_11_20180904_DL2018133_Frederiksborg_SktAnnaeGym_koersel1</v>
      </c>
      <c r="I746" s="61" t="str">
        <f aca="false">MID(RIGHT(B746,LEN(B746)-3),1,FIND("_",RIGHT(B746,LEN(B746)-3))-1)</f>
        <v>Bjergsalamander</v>
      </c>
      <c r="J746" s="61" t="str">
        <f aca="false">TRIM(SUBSTITUTE(RIGHT(B746,FIND(I746,B746)+1),"_",""))</f>
        <v>PosK</v>
      </c>
      <c r="K746" s="0" t="n">
        <f aca="false">IFERROR(VALUE(SUBSTITUTE(E746,".",",")),E746)</f>
        <v>23.07</v>
      </c>
      <c r="L746" s="61" t="n">
        <f aca="false">IF(J746="PosK",SUMIFS(K:K,J:J,"PosK",H:H,H746),"")</f>
        <v>23.07</v>
      </c>
      <c r="M746" s="61" t="n">
        <f aca="false">IF(J746="PosK",SUMIFS(K:K,J:J,"NegK",H:H,H746),"")</f>
        <v>0</v>
      </c>
      <c r="N746" s="61" t="n">
        <f aca="false">IF(J746="PosK",SUMIFS(K:K,J:J,"eDNA",H:H,H746),"")</f>
        <v>0</v>
      </c>
      <c r="P746" s="62" t="n">
        <f aca="false">IF(K748="No Ct",0,K748)</f>
        <v>0</v>
      </c>
      <c r="Q746" s="62" t="n">
        <f aca="false">IF(K749="No Ct",0,K749)</f>
        <v>0</v>
      </c>
      <c r="R746" s="0" t="str">
        <f aca="false">IF(AND(L746&gt;0,M746=0),"Valid","Invalid")</f>
        <v>Valid</v>
      </c>
      <c r="S746" s="0" t="str">
        <f aca="false">IF(OR(P746&gt;1,Q746&gt;1),"Present","Absent")</f>
        <v>Absent</v>
      </c>
      <c r="T746" s="63" t="str">
        <f aca="false">IF(OR(AND(P746&gt;1,P746&lt;41),AND(Q746&gt;1,Q746&lt;41)),"Ct&lt;41","Ct&gt;41")</f>
        <v>Ct&gt;41</v>
      </c>
      <c r="U746" s="0" t="str">
        <f aca="false">I746</f>
        <v>Bjergsalamander</v>
      </c>
      <c r="V746" s="0" t="str">
        <f aca="false">MID(F746,10,9)</f>
        <v>DL2018133</v>
      </c>
      <c r="W746" s="64" t="str">
        <f aca="false">V746&amp;"_"&amp;U746&amp;"_"&amp;R746&amp;"_"&amp;S746&amp;"_"&amp;T746</f>
        <v>DL2018133_Bjergsalamander_Valid_Absent_Ct&gt;41</v>
      </c>
    </row>
    <row r="747" customFormat="false" ht="14.25" hidden="false" customHeight="false" outlineLevel="0" collapsed="false">
      <c r="A747" s="0" t="s">
        <v>828</v>
      </c>
      <c r="B747" s="52" t="s">
        <v>977</v>
      </c>
      <c r="C747" s="52" t="s">
        <v>747</v>
      </c>
      <c r="D747" s="53" t="n">
        <v>0.1</v>
      </c>
      <c r="E747" s="53" t="s">
        <v>748</v>
      </c>
      <c r="F747" s="0" t="s">
        <v>1209</v>
      </c>
      <c r="G747" s="0" t="str">
        <f aca="false">LEFT(B747,2)</f>
        <v>11</v>
      </c>
      <c r="H747" s="0" t="str">
        <f aca="false">I747&amp;"_"&amp;G747&amp;"_"&amp;F747</f>
        <v>Bjergsalamander_11_20180904_DL2018133_Frederiksborg_SktAnnaeGym_koersel1</v>
      </c>
      <c r="I747" s="61" t="str">
        <f aca="false">MID(RIGHT(B747,LEN(B747)-3),1,FIND("_",RIGHT(B747,LEN(B747)-3))-1)</f>
        <v>Bjergsalamander</v>
      </c>
      <c r="J747" s="61" t="str">
        <f aca="false">TRIM(SUBSTITUTE(RIGHT(B747,FIND(I747,B747)+1),"_",""))</f>
        <v>NegK</v>
      </c>
      <c r="K747" s="0" t="str">
        <f aca="false">IFERROR(VALUE(SUBSTITUTE(E747,".",",")),E747)</f>
        <v>No Ct</v>
      </c>
      <c r="L747" s="61" t="str">
        <f aca="false">IF(J747="PosK",SUMIFS(K:K,J:J,"PosK",H:H,H747),"")</f>
        <v/>
      </c>
      <c r="M747" s="61" t="str">
        <f aca="false">IF(J747="PosK",SUMIFS(K:K,J:J,"NegK",H:H,H747),"")</f>
        <v/>
      </c>
      <c r="N747" s="61" t="str">
        <f aca="false">IF(J747="PosK",SUMIFS(K:K,J:J,"eDNA",H:H,H747),"")</f>
        <v/>
      </c>
    </row>
    <row r="748" customFormat="false" ht="14.25" hidden="false" customHeight="false" outlineLevel="0" collapsed="false">
      <c r="A748" s="0" t="s">
        <v>830</v>
      </c>
      <c r="B748" s="52" t="s">
        <v>978</v>
      </c>
      <c r="C748" s="52" t="s">
        <v>751</v>
      </c>
      <c r="D748" s="53" t="n">
        <v>0.1</v>
      </c>
      <c r="E748" s="53" t="s">
        <v>748</v>
      </c>
      <c r="F748" s="0" t="s">
        <v>1209</v>
      </c>
      <c r="G748" s="0" t="str">
        <f aca="false">LEFT(B748,2)</f>
        <v>11</v>
      </c>
      <c r="H748" s="0" t="str">
        <f aca="false">I748&amp;"_"&amp;G748&amp;"_"&amp;F748</f>
        <v>Bjergsalamander_11_20180904_DL2018133_Frederiksborg_SktAnnaeGym_koersel1</v>
      </c>
      <c r="I748" s="61" t="str">
        <f aca="false">MID(RIGHT(B748,LEN(B748)-3),1,FIND("_",RIGHT(B748,LEN(B748)-3))-1)</f>
        <v>Bjergsalamander</v>
      </c>
      <c r="J748" s="61" t="str">
        <f aca="false">TRIM(SUBSTITUTE(RIGHT(B748,FIND(I748,B748)+1),"_",""))</f>
        <v>eDNA</v>
      </c>
      <c r="K748" s="0" t="str">
        <f aca="false">IFERROR(VALUE(SUBSTITUTE(E748,".",",")),E748)</f>
        <v>No Ct</v>
      </c>
      <c r="L748" s="61" t="str">
        <f aca="false">IF(J748="PosK",SUMIFS(K:K,J:J,"PosK",H:H,H748),"")</f>
        <v/>
      </c>
      <c r="M748" s="61" t="str">
        <f aca="false">IF(J748="PosK",SUMIFS(K:K,J:J,"NegK",H:H,H748),"")</f>
        <v/>
      </c>
      <c r="N748" s="61" t="str">
        <f aca="false">IF(J748="PosK",SUMIFS(K:K,J:J,"eDNA",H:H,H748),"")</f>
        <v/>
      </c>
      <c r="Q748" s="62"/>
    </row>
    <row r="749" customFormat="false" ht="14.25" hidden="false" customHeight="false" outlineLevel="0" collapsed="false">
      <c r="A749" s="0" t="s">
        <v>832</v>
      </c>
      <c r="B749" s="52" t="s">
        <v>979</v>
      </c>
      <c r="C749" s="52" t="s">
        <v>751</v>
      </c>
      <c r="D749" s="53" t="n">
        <v>0.1</v>
      </c>
      <c r="E749" s="53" t="s">
        <v>748</v>
      </c>
      <c r="F749" s="0" t="s">
        <v>1209</v>
      </c>
      <c r="G749" s="0" t="str">
        <f aca="false">LEFT(B749,2)</f>
        <v>11</v>
      </c>
      <c r="H749" s="0" t="str">
        <f aca="false">I749&amp;"_"&amp;G749&amp;"_"&amp;F749</f>
        <v>Bjergsalamander_11_20180904_DL2018133_Frederiksborg_SktAnnaeGym_koersel1</v>
      </c>
      <c r="I749" s="61" t="str">
        <f aca="false">MID(RIGHT(B749,LEN(B749)-3),1,FIND("_",RIGHT(B749,LEN(B749)-3))-1)</f>
        <v>Bjergsalamander</v>
      </c>
      <c r="J749" s="61" t="str">
        <f aca="false">TRIM(SUBSTITUTE(RIGHT(B749,FIND(I749,B749)+1),"_",""))</f>
        <v>eDNA</v>
      </c>
      <c r="K749" s="0" t="str">
        <f aca="false">IFERROR(VALUE(SUBSTITUTE(E749,".",",")),E749)</f>
        <v>No Ct</v>
      </c>
      <c r="L749" s="61" t="str">
        <f aca="false">IF(J749="PosK",SUMIFS(K:K,J:J,"PosK",H:H,H749),"")</f>
        <v/>
      </c>
      <c r="M749" s="61" t="str">
        <f aca="false">IF(J749="PosK",SUMIFS(K:K,J:J,"NegK",H:H,H749),"")</f>
        <v/>
      </c>
      <c r="N749" s="61" t="str">
        <f aca="false">IF(J749="PosK",SUMIFS(K:K,J:J,"eDNA",H:H,H749),"")</f>
        <v/>
      </c>
      <c r="P749" s="62"/>
      <c r="T749" s="63"/>
      <c r="W749" s="64"/>
    </row>
    <row r="750" customFormat="false" ht="14.25" hidden="false" customHeight="false" outlineLevel="0" collapsed="false">
      <c r="A750" s="0" t="s">
        <v>834</v>
      </c>
      <c r="B750" s="52" t="s">
        <v>980</v>
      </c>
      <c r="C750" s="52" t="s">
        <v>743</v>
      </c>
      <c r="D750" s="53" t="n">
        <v>0.1</v>
      </c>
      <c r="E750" s="53" t="n">
        <v>22.03</v>
      </c>
      <c r="F750" s="0" t="s">
        <v>1209</v>
      </c>
      <c r="G750" s="0" t="str">
        <f aca="false">LEFT(B750,2)</f>
        <v>12</v>
      </c>
      <c r="H750" s="0" t="str">
        <f aca="false">I750&amp;"_"&amp;G750&amp;"_"&amp;F750</f>
        <v>Latterfroe_12_20180904_DL2018133_Frederiksborg_SktAnnaeGym_koersel1</v>
      </c>
      <c r="I750" s="61" t="str">
        <f aca="false">MID(RIGHT(B750,LEN(B750)-3),1,FIND("_",RIGHT(B750,LEN(B750)-3))-1)</f>
        <v>Latterfroe</v>
      </c>
      <c r="J750" s="61" t="str">
        <f aca="false">TRIM(SUBSTITUTE(RIGHT(B750,FIND(I750,B750)+1),"_",""))</f>
        <v>PosK</v>
      </c>
      <c r="K750" s="0" t="n">
        <f aca="false">IFERROR(VALUE(SUBSTITUTE(E750,".",",")),E750)</f>
        <v>22.03</v>
      </c>
      <c r="L750" s="61" t="n">
        <f aca="false">IF(J750="PosK",SUMIFS(K:K,J:J,"PosK",H:H,H750),"")</f>
        <v>22.03</v>
      </c>
      <c r="M750" s="61" t="n">
        <f aca="false">IF(J750="PosK",SUMIFS(K:K,J:J,"NegK",H:H,H750),"")</f>
        <v>0</v>
      </c>
      <c r="N750" s="61" t="n">
        <f aca="false">IF(J750="PosK",SUMIFS(K:K,J:J,"eDNA",H:H,H750),"")</f>
        <v>0</v>
      </c>
      <c r="P750" s="62" t="n">
        <f aca="false">IF(K752="No Ct",0,K752)</f>
        <v>0</v>
      </c>
      <c r="Q750" s="62" t="n">
        <f aca="false">IF(K753="No Ct",0,K753)</f>
        <v>0</v>
      </c>
      <c r="R750" s="0" t="str">
        <f aca="false">IF(AND(L750&gt;0,M750=0),"Valid","Invalid")</f>
        <v>Valid</v>
      </c>
      <c r="S750" s="0" t="str">
        <f aca="false">IF(OR(P750&gt;1,Q750&gt;1),"Present","Absent")</f>
        <v>Absent</v>
      </c>
      <c r="T750" s="63" t="str">
        <f aca="false">IF(OR(AND(P750&gt;1,P750&lt;41),AND(Q750&gt;1,Q750&lt;41)),"Ct&lt;41","Ct&gt;41")</f>
        <v>Ct&gt;41</v>
      </c>
      <c r="U750" s="0" t="str">
        <f aca="false">I750</f>
        <v>Latterfroe</v>
      </c>
      <c r="V750" s="0" t="str">
        <f aca="false">MID(F750,10,9)</f>
        <v>DL2018133</v>
      </c>
      <c r="W750" s="64" t="str">
        <f aca="false">V750&amp;"_"&amp;U750&amp;"_"&amp;R750&amp;"_"&amp;S750&amp;"_"&amp;T750</f>
        <v>DL2018133_Latterfroe_Valid_Absent_Ct&gt;41</v>
      </c>
    </row>
    <row r="751" customFormat="false" ht="14.25" hidden="false" customHeight="false" outlineLevel="0" collapsed="false">
      <c r="A751" s="0" t="s">
        <v>836</v>
      </c>
      <c r="B751" s="52" t="s">
        <v>981</v>
      </c>
      <c r="C751" s="52" t="s">
        <v>747</v>
      </c>
      <c r="D751" s="53" t="n">
        <v>0.1</v>
      </c>
      <c r="E751" s="53" t="s">
        <v>748</v>
      </c>
      <c r="F751" s="0" t="s">
        <v>1209</v>
      </c>
      <c r="G751" s="0" t="str">
        <f aca="false">LEFT(B751,2)</f>
        <v>12</v>
      </c>
      <c r="H751" s="0" t="str">
        <f aca="false">I751&amp;"_"&amp;G751&amp;"_"&amp;F751</f>
        <v>Latterfroe_12_20180904_DL2018133_Frederiksborg_SktAnnaeGym_koersel1</v>
      </c>
      <c r="I751" s="61" t="str">
        <f aca="false">MID(RIGHT(B751,LEN(B751)-3),1,FIND("_",RIGHT(B751,LEN(B751)-3))-1)</f>
        <v>Latterfroe</v>
      </c>
      <c r="J751" s="61" t="str">
        <f aca="false">TRIM(SUBSTITUTE(RIGHT(B751,FIND(I751,B751)+1),"_",""))</f>
        <v>NegK</v>
      </c>
      <c r="K751" s="0" t="str">
        <f aca="false">IFERROR(VALUE(SUBSTITUTE(E751,".",",")),E751)</f>
        <v>No Ct</v>
      </c>
      <c r="L751" s="61" t="str">
        <f aca="false">IF(J751="PosK",SUMIFS(K:K,J:J,"PosK",H:H,H751),"")</f>
        <v/>
      </c>
      <c r="M751" s="61" t="str">
        <f aca="false">IF(J751="PosK",SUMIFS(K:K,J:J,"NegK",H:H,H751),"")</f>
        <v/>
      </c>
      <c r="N751" s="61" t="str">
        <f aca="false">IF(J751="PosK",SUMIFS(K:K,J:J,"eDNA",H:H,H751),"")</f>
        <v/>
      </c>
    </row>
    <row r="752" customFormat="false" ht="14.25" hidden="false" customHeight="false" outlineLevel="0" collapsed="false">
      <c r="A752" s="0" t="s">
        <v>838</v>
      </c>
      <c r="B752" s="52" t="s">
        <v>982</v>
      </c>
      <c r="C752" s="52" t="s">
        <v>751</v>
      </c>
      <c r="D752" s="53" t="n">
        <v>0.1</v>
      </c>
      <c r="E752" s="53" t="s">
        <v>748</v>
      </c>
      <c r="F752" s="0" t="s">
        <v>1209</v>
      </c>
      <c r="G752" s="0" t="str">
        <f aca="false">LEFT(B752,2)</f>
        <v>12</v>
      </c>
      <c r="H752" s="0" t="str">
        <f aca="false">I752&amp;"_"&amp;G752&amp;"_"&amp;F752</f>
        <v>Latterfroe_12_20180904_DL2018133_Frederiksborg_SktAnnaeGym_koersel1</v>
      </c>
      <c r="I752" s="61" t="str">
        <f aca="false">MID(RIGHT(B752,LEN(B752)-3),1,FIND("_",RIGHT(B752,LEN(B752)-3))-1)</f>
        <v>Latterfroe</v>
      </c>
      <c r="J752" s="61" t="str">
        <f aca="false">TRIM(SUBSTITUTE(RIGHT(B752,FIND(I752,B752)+1),"_",""))</f>
        <v>eDNA</v>
      </c>
      <c r="K752" s="0" t="str">
        <f aca="false">IFERROR(VALUE(SUBSTITUTE(E752,".",",")),E752)</f>
        <v>No Ct</v>
      </c>
      <c r="L752" s="61" t="str">
        <f aca="false">IF(J752="PosK",SUMIFS(K:K,J:J,"PosK",H:H,H752),"")</f>
        <v/>
      </c>
      <c r="M752" s="61" t="str">
        <f aca="false">IF(J752="PosK",SUMIFS(K:K,J:J,"NegK",H:H,H752),"")</f>
        <v/>
      </c>
      <c r="N752" s="61" t="str">
        <f aca="false">IF(J752="PosK",SUMIFS(K:K,J:J,"eDNA",H:H,H752),"")</f>
        <v/>
      </c>
      <c r="Q752" s="62"/>
    </row>
    <row r="753" customFormat="false" ht="14.25" hidden="false" customHeight="false" outlineLevel="0" collapsed="false">
      <c r="A753" s="0" t="s">
        <v>840</v>
      </c>
      <c r="B753" s="52" t="s">
        <v>983</v>
      </c>
      <c r="C753" s="52" t="s">
        <v>751</v>
      </c>
      <c r="D753" s="53" t="n">
        <v>0.1</v>
      </c>
      <c r="E753" s="53" t="s">
        <v>748</v>
      </c>
      <c r="F753" s="0" t="s">
        <v>1209</v>
      </c>
      <c r="G753" s="0" t="str">
        <f aca="false">LEFT(B753,2)</f>
        <v>12</v>
      </c>
      <c r="H753" s="0" t="str">
        <f aca="false">I753&amp;"_"&amp;G753&amp;"_"&amp;F753</f>
        <v>Latterfroe_12_20180904_DL2018133_Frederiksborg_SktAnnaeGym_koersel1</v>
      </c>
      <c r="I753" s="61" t="str">
        <f aca="false">MID(RIGHT(B753,LEN(B753)-3),1,FIND("_",RIGHT(B753,LEN(B753)-3))-1)</f>
        <v>Latterfroe</v>
      </c>
      <c r="J753" s="61" t="str">
        <f aca="false">TRIM(SUBSTITUTE(RIGHT(B753,FIND(I753,B753)+1),"_",""))</f>
        <v>eDNA</v>
      </c>
      <c r="K753" s="0" t="str">
        <f aca="false">IFERROR(VALUE(SUBSTITUTE(E753,".",",")),E753)</f>
        <v>No Ct</v>
      </c>
      <c r="L753" s="61" t="str">
        <f aca="false">IF(J753="PosK",SUMIFS(K:K,J:J,"PosK",H:H,H753),"")</f>
        <v/>
      </c>
      <c r="M753" s="61" t="str">
        <f aca="false">IF(J753="PosK",SUMIFS(K:K,J:J,"NegK",H:H,H753),"")</f>
        <v/>
      </c>
      <c r="N753" s="61" t="str">
        <f aca="false">IF(J753="PosK",SUMIFS(K:K,J:J,"eDNA",H:H,H753),"")</f>
        <v/>
      </c>
      <c r="P753" s="62"/>
      <c r="T753" s="63"/>
      <c r="W753" s="64"/>
    </row>
    <row r="754" customFormat="false" ht="14.25" hidden="false" customHeight="false" outlineLevel="0" collapsed="false">
      <c r="A754" s="0" t="s">
        <v>842</v>
      </c>
      <c r="B754" s="52" t="s">
        <v>984</v>
      </c>
      <c r="C754" s="52" t="s">
        <v>743</v>
      </c>
      <c r="D754" s="53" t="n">
        <v>0.1</v>
      </c>
      <c r="E754" s="53" t="n">
        <v>28.73</v>
      </c>
      <c r="F754" s="0" t="s">
        <v>1209</v>
      </c>
      <c r="G754" s="0" t="str">
        <f aca="false">LEFT(B754,2)</f>
        <v>13</v>
      </c>
      <c r="H754" s="0" t="str">
        <f aca="false">I754&amp;"_"&amp;G754&amp;"_"&amp;F754</f>
        <v>Spidssnudetfroe_13_20180904_DL2018133_Frederiksborg_SktAnnaeGym_koersel1</v>
      </c>
      <c r="I754" s="61" t="str">
        <f aca="false">MID(RIGHT(B754,LEN(B754)-3),1,FIND("_",RIGHT(B754,LEN(B754)-3))-1)</f>
        <v>Spidssnudetfroe</v>
      </c>
      <c r="J754" s="61" t="str">
        <f aca="false">TRIM(SUBSTITUTE(RIGHT(B754,FIND(I754,B754)+1),"_",""))</f>
        <v>PosK</v>
      </c>
      <c r="K754" s="0" t="n">
        <f aca="false">IFERROR(VALUE(SUBSTITUTE(E754,".",",")),E754)</f>
        <v>28.73</v>
      </c>
      <c r="L754" s="61" t="n">
        <f aca="false">IF(J754="PosK",SUMIFS(K:K,J:J,"PosK",H:H,H754),"")</f>
        <v>28.73</v>
      </c>
      <c r="M754" s="61" t="n">
        <f aca="false">IF(J754="PosK",SUMIFS(K:K,J:J,"NegK",H:H,H754),"")</f>
        <v>0</v>
      </c>
      <c r="N754" s="61" t="n">
        <f aca="false">IF(J754="PosK",SUMIFS(K:K,J:J,"eDNA",H:H,H754),"")</f>
        <v>0</v>
      </c>
      <c r="P754" s="62" t="n">
        <f aca="false">IF(K756="No Ct",0,K756)</f>
        <v>0</v>
      </c>
      <c r="Q754" s="62" t="n">
        <f aca="false">IF(K757="No Ct",0,K757)</f>
        <v>0</v>
      </c>
      <c r="R754" s="0" t="str">
        <f aca="false">IF(AND(L754&gt;0,M754=0),"Valid","Invalid")</f>
        <v>Valid</v>
      </c>
      <c r="S754" s="0" t="str">
        <f aca="false">IF(OR(P754&gt;1,Q754&gt;1),"Present","Absent")</f>
        <v>Absent</v>
      </c>
      <c r="T754" s="63" t="str">
        <f aca="false">IF(OR(AND(P754&gt;1,P754&lt;41),AND(Q754&gt;1,Q754&lt;41)),"Ct&lt;41","Ct&gt;41")</f>
        <v>Ct&gt;41</v>
      </c>
      <c r="U754" s="0" t="str">
        <f aca="false">I754</f>
        <v>Spidssnudetfroe</v>
      </c>
      <c r="V754" s="0" t="str">
        <f aca="false">MID(F754,10,9)</f>
        <v>DL2018133</v>
      </c>
      <c r="W754" s="64" t="str">
        <f aca="false">V754&amp;"_"&amp;U754&amp;"_"&amp;R754&amp;"_"&amp;S754&amp;"_"&amp;T754</f>
        <v>DL2018133_Spidssnudetfroe_Valid_Absent_Ct&gt;41</v>
      </c>
    </row>
    <row r="755" customFormat="false" ht="14.25" hidden="false" customHeight="false" outlineLevel="0" collapsed="false">
      <c r="A755" s="0" t="s">
        <v>844</v>
      </c>
      <c r="B755" s="52" t="s">
        <v>985</v>
      </c>
      <c r="C755" s="52" t="s">
        <v>747</v>
      </c>
      <c r="D755" s="53" t="n">
        <v>0.1</v>
      </c>
      <c r="E755" s="53" t="s">
        <v>748</v>
      </c>
      <c r="F755" s="0" t="s">
        <v>1209</v>
      </c>
      <c r="G755" s="0" t="str">
        <f aca="false">LEFT(B755,2)</f>
        <v>13</v>
      </c>
      <c r="H755" s="0" t="str">
        <f aca="false">I755&amp;"_"&amp;G755&amp;"_"&amp;F755</f>
        <v>Spidssnudetfroe_13_20180904_DL2018133_Frederiksborg_SktAnnaeGym_koersel1</v>
      </c>
      <c r="I755" s="61" t="str">
        <f aca="false">MID(RIGHT(B755,LEN(B755)-3),1,FIND("_",RIGHT(B755,LEN(B755)-3))-1)</f>
        <v>Spidssnudetfroe</v>
      </c>
      <c r="J755" s="61" t="str">
        <f aca="false">TRIM(SUBSTITUTE(RIGHT(B755,FIND(I755,B755)+1),"_",""))</f>
        <v>NegK</v>
      </c>
      <c r="K755" s="0" t="str">
        <f aca="false">IFERROR(VALUE(SUBSTITUTE(E755,".",",")),E755)</f>
        <v>No Ct</v>
      </c>
      <c r="L755" s="61" t="str">
        <f aca="false">IF(J755="PosK",SUMIFS(K:K,J:J,"PosK",H:H,H755),"")</f>
        <v/>
      </c>
      <c r="M755" s="61" t="str">
        <f aca="false">IF(J755="PosK",SUMIFS(K:K,J:J,"NegK",H:H,H755),"")</f>
        <v/>
      </c>
      <c r="N755" s="61" t="str">
        <f aca="false">IF(J755="PosK",SUMIFS(K:K,J:J,"eDNA",H:H,H755),"")</f>
        <v/>
      </c>
    </row>
    <row r="756" customFormat="false" ht="14.25" hidden="false" customHeight="false" outlineLevel="0" collapsed="false">
      <c r="A756" s="0" t="s">
        <v>846</v>
      </c>
      <c r="B756" s="52" t="s">
        <v>986</v>
      </c>
      <c r="C756" s="52" t="s">
        <v>751</v>
      </c>
      <c r="D756" s="53" t="n">
        <v>0.1</v>
      </c>
      <c r="E756" s="53" t="s">
        <v>748</v>
      </c>
      <c r="F756" s="0" t="s">
        <v>1209</v>
      </c>
      <c r="G756" s="0" t="str">
        <f aca="false">LEFT(B756,2)</f>
        <v>13</v>
      </c>
      <c r="H756" s="0" t="str">
        <f aca="false">I756&amp;"_"&amp;G756&amp;"_"&amp;F756</f>
        <v>Spidssnudetfroe_13_20180904_DL2018133_Frederiksborg_SktAnnaeGym_koersel1</v>
      </c>
      <c r="I756" s="61" t="str">
        <f aca="false">MID(RIGHT(B756,LEN(B756)-3),1,FIND("_",RIGHT(B756,LEN(B756)-3))-1)</f>
        <v>Spidssnudetfroe</v>
      </c>
      <c r="J756" s="61" t="str">
        <f aca="false">TRIM(SUBSTITUTE(RIGHT(B756,FIND(I756,B756)+1),"_",""))</f>
        <v>eDNA</v>
      </c>
      <c r="K756" s="0" t="str">
        <f aca="false">IFERROR(VALUE(SUBSTITUTE(E756,".",",")),E756)</f>
        <v>No Ct</v>
      </c>
      <c r="L756" s="61" t="str">
        <f aca="false">IF(J756="PosK",SUMIFS(K:K,J:J,"PosK",H:H,H756),"")</f>
        <v/>
      </c>
      <c r="M756" s="61" t="str">
        <f aca="false">IF(J756="PosK",SUMIFS(K:K,J:J,"NegK",H:H,H756),"")</f>
        <v/>
      </c>
      <c r="N756" s="61" t="str">
        <f aca="false">IF(J756="PosK",SUMIFS(K:K,J:J,"eDNA",H:H,H756),"")</f>
        <v/>
      </c>
      <c r="Q756" s="62"/>
    </row>
    <row r="757" customFormat="false" ht="14.25" hidden="false" customHeight="false" outlineLevel="0" collapsed="false">
      <c r="A757" s="0" t="s">
        <v>848</v>
      </c>
      <c r="B757" s="52" t="s">
        <v>986</v>
      </c>
      <c r="C757" s="52" t="s">
        <v>751</v>
      </c>
      <c r="D757" s="53" t="n">
        <v>0.1</v>
      </c>
      <c r="E757" s="53" t="s">
        <v>748</v>
      </c>
      <c r="F757" s="0" t="s">
        <v>1209</v>
      </c>
      <c r="G757" s="0" t="str">
        <f aca="false">LEFT(B757,2)</f>
        <v>13</v>
      </c>
      <c r="H757" s="0" t="str">
        <f aca="false">I757&amp;"_"&amp;G757&amp;"_"&amp;F757</f>
        <v>Spidssnudetfroe_13_20180904_DL2018133_Frederiksborg_SktAnnaeGym_koersel1</v>
      </c>
      <c r="I757" s="61" t="str">
        <f aca="false">MID(RIGHT(B757,LEN(B757)-3),1,FIND("_",RIGHT(B757,LEN(B757)-3))-1)</f>
        <v>Spidssnudetfroe</v>
      </c>
      <c r="J757" s="61" t="str">
        <f aca="false">TRIM(SUBSTITUTE(RIGHT(B757,FIND(I757,B757)+1),"_",""))</f>
        <v>eDNA</v>
      </c>
      <c r="K757" s="0" t="str">
        <f aca="false">IFERROR(VALUE(SUBSTITUTE(E757,".",",")),E757)</f>
        <v>No Ct</v>
      </c>
      <c r="L757" s="61" t="str">
        <f aca="false">IF(J757="PosK",SUMIFS(K:K,J:J,"PosK",H:H,H757),"")</f>
        <v/>
      </c>
      <c r="M757" s="61" t="str">
        <f aca="false">IF(J757="PosK",SUMIFS(K:K,J:J,"NegK",H:H,H757),"")</f>
        <v/>
      </c>
      <c r="N757" s="61" t="str">
        <f aca="false">IF(J757="PosK",SUMIFS(K:K,J:J,"eDNA",H:H,H757),"")</f>
        <v/>
      </c>
      <c r="P757" s="62"/>
      <c r="T757" s="63"/>
      <c r="W757" s="64"/>
    </row>
    <row r="758" customFormat="false" ht="14.25" hidden="false" customHeight="false" outlineLevel="0" collapsed="false">
      <c r="A758" s="0" t="s">
        <v>849</v>
      </c>
      <c r="B758" s="52" t="s">
        <v>987</v>
      </c>
      <c r="C758" s="52" t="s">
        <v>743</v>
      </c>
      <c r="D758" s="53" t="n">
        <v>0.1</v>
      </c>
      <c r="E758" s="53" t="n">
        <v>28.69</v>
      </c>
      <c r="F758" s="0" t="s">
        <v>1209</v>
      </c>
      <c r="G758" s="0" t="str">
        <f aca="false">LEFT(B758,2)</f>
        <v>14</v>
      </c>
      <c r="H758" s="0" t="str">
        <f aca="false">I758&amp;"_"&amp;G758&amp;"_"&amp;F758</f>
        <v>Spidssnudetfroe_14_20180904_DL2018133_Frederiksborg_SktAnnaeGym_koersel1</v>
      </c>
      <c r="I758" s="61" t="str">
        <f aca="false">MID(RIGHT(B758,LEN(B758)-3),1,FIND("_",RIGHT(B758,LEN(B758)-3))-1)</f>
        <v>Spidssnudetfroe</v>
      </c>
      <c r="J758" s="61" t="str">
        <f aca="false">TRIM(SUBSTITUTE(RIGHT(B758,FIND(I758,B758)+1),"_",""))</f>
        <v>PosK</v>
      </c>
      <c r="K758" s="0" t="n">
        <f aca="false">IFERROR(VALUE(SUBSTITUTE(E758,".",",")),E758)</f>
        <v>28.69</v>
      </c>
      <c r="L758" s="61" t="n">
        <f aca="false">IF(J758="PosK",SUMIFS(K:K,J:J,"PosK",H:H,H758),"")</f>
        <v>28.69</v>
      </c>
      <c r="M758" s="61" t="n">
        <f aca="false">IF(J758="PosK",SUMIFS(K:K,J:J,"NegK",H:H,H758),"")</f>
        <v>0</v>
      </c>
      <c r="N758" s="61" t="n">
        <f aca="false">IF(J758="PosK",SUMIFS(K:K,J:J,"eDNA",H:H,H758),"")</f>
        <v>0</v>
      </c>
      <c r="P758" s="62" t="n">
        <f aca="false">IF(K760="No Ct",0,K760)</f>
        <v>0</v>
      </c>
      <c r="Q758" s="62" t="n">
        <f aca="false">IF(K761="No Ct",0,K761)</f>
        <v>0</v>
      </c>
      <c r="R758" s="0" t="str">
        <f aca="false">IF(AND(L758&gt;0,M758=0),"Valid","Invalid")</f>
        <v>Valid</v>
      </c>
      <c r="S758" s="0" t="str">
        <f aca="false">IF(OR(P758&gt;1,Q758&gt;1),"Present","Absent")</f>
        <v>Absent</v>
      </c>
      <c r="T758" s="63" t="str">
        <f aca="false">IF(OR(AND(P758&gt;1,P758&lt;41),AND(Q758&gt;1,Q758&lt;41)),"Ct&lt;41","Ct&gt;41")</f>
        <v>Ct&gt;41</v>
      </c>
      <c r="U758" s="0" t="str">
        <f aca="false">I758</f>
        <v>Spidssnudetfroe</v>
      </c>
      <c r="V758" s="0" t="str">
        <f aca="false">MID(F758,10,9)</f>
        <v>DL2018133</v>
      </c>
      <c r="W758" s="64" t="str">
        <f aca="false">V758&amp;"_"&amp;U758&amp;"_"&amp;R758&amp;"_"&amp;S758&amp;"_"&amp;T758</f>
        <v>DL2018133_Spidssnudetfroe_Valid_Absent_Ct&gt;41</v>
      </c>
    </row>
    <row r="759" customFormat="false" ht="14.25" hidden="false" customHeight="false" outlineLevel="0" collapsed="false">
      <c r="A759" s="0" t="s">
        <v>851</v>
      </c>
      <c r="B759" s="52" t="s">
        <v>988</v>
      </c>
      <c r="C759" s="52" t="s">
        <v>747</v>
      </c>
      <c r="D759" s="53" t="n">
        <v>0.1</v>
      </c>
      <c r="E759" s="53" t="s">
        <v>748</v>
      </c>
      <c r="F759" s="0" t="s">
        <v>1209</v>
      </c>
      <c r="G759" s="0" t="str">
        <f aca="false">LEFT(B759,2)</f>
        <v>14</v>
      </c>
      <c r="H759" s="0" t="str">
        <f aca="false">I759&amp;"_"&amp;G759&amp;"_"&amp;F759</f>
        <v>Spidssnudetfroe_14_20180904_DL2018133_Frederiksborg_SktAnnaeGym_koersel1</v>
      </c>
      <c r="I759" s="61" t="str">
        <f aca="false">MID(RIGHT(B759,LEN(B759)-3),1,FIND("_",RIGHT(B759,LEN(B759)-3))-1)</f>
        <v>Spidssnudetfroe</v>
      </c>
      <c r="J759" s="61" t="str">
        <f aca="false">TRIM(SUBSTITUTE(RIGHT(B759,FIND(I759,B759)+1),"_",""))</f>
        <v>NegK</v>
      </c>
      <c r="K759" s="0" t="str">
        <f aca="false">IFERROR(VALUE(SUBSTITUTE(E759,".",",")),E759)</f>
        <v>No Ct</v>
      </c>
      <c r="L759" s="61" t="str">
        <f aca="false">IF(J759="PosK",SUMIFS(K:K,J:J,"PosK",H:H,H759),"")</f>
        <v/>
      </c>
      <c r="M759" s="61" t="str">
        <f aca="false">IF(J759="PosK",SUMIFS(K:K,J:J,"NegK",H:H,H759),"")</f>
        <v/>
      </c>
      <c r="N759" s="61" t="str">
        <f aca="false">IF(J759="PosK",SUMIFS(K:K,J:J,"eDNA",H:H,H759),"")</f>
        <v/>
      </c>
    </row>
    <row r="760" customFormat="false" ht="14.25" hidden="false" customHeight="false" outlineLevel="0" collapsed="false">
      <c r="A760" s="0" t="s">
        <v>853</v>
      </c>
      <c r="B760" s="52" t="s">
        <v>989</v>
      </c>
      <c r="C760" s="52" t="s">
        <v>751</v>
      </c>
      <c r="D760" s="53" t="n">
        <v>0.1</v>
      </c>
      <c r="E760" s="53" t="s">
        <v>748</v>
      </c>
      <c r="F760" s="0" t="s">
        <v>1209</v>
      </c>
      <c r="G760" s="0" t="str">
        <f aca="false">LEFT(B760,2)</f>
        <v>14</v>
      </c>
      <c r="H760" s="0" t="str">
        <f aca="false">I760&amp;"_"&amp;G760&amp;"_"&amp;F760</f>
        <v>Spidssnudetfroe_14_20180904_DL2018133_Frederiksborg_SktAnnaeGym_koersel1</v>
      </c>
      <c r="I760" s="61" t="str">
        <f aca="false">MID(RIGHT(B760,LEN(B760)-3),1,FIND("_",RIGHT(B760,LEN(B760)-3))-1)</f>
        <v>Spidssnudetfroe</v>
      </c>
      <c r="J760" s="61" t="str">
        <f aca="false">TRIM(SUBSTITUTE(RIGHT(B760,FIND(I760,B760)+1),"_",""))</f>
        <v>eDNA</v>
      </c>
      <c r="K760" s="0" t="str">
        <f aca="false">IFERROR(VALUE(SUBSTITUTE(E760,".",",")),E760)</f>
        <v>No Ct</v>
      </c>
      <c r="L760" s="61" t="str">
        <f aca="false">IF(J760="PosK",SUMIFS(K:K,J:J,"PosK",H:H,H760),"")</f>
        <v/>
      </c>
      <c r="M760" s="61" t="str">
        <f aca="false">IF(J760="PosK",SUMIFS(K:K,J:J,"NegK",H:H,H760),"")</f>
        <v/>
      </c>
      <c r="N760" s="61" t="str">
        <f aca="false">IF(J760="PosK",SUMIFS(K:K,J:J,"eDNA",H:H,H760),"")</f>
        <v/>
      </c>
      <c r="Q760" s="62"/>
    </row>
    <row r="761" customFormat="false" ht="14.25" hidden="false" customHeight="false" outlineLevel="0" collapsed="false">
      <c r="A761" s="0" t="s">
        <v>855</v>
      </c>
      <c r="B761" s="52" t="s">
        <v>989</v>
      </c>
      <c r="C761" s="52" t="s">
        <v>751</v>
      </c>
      <c r="D761" s="53" t="n">
        <v>0.1</v>
      </c>
      <c r="E761" s="53" t="s">
        <v>748</v>
      </c>
      <c r="F761" s="0" t="s">
        <v>1209</v>
      </c>
      <c r="G761" s="0" t="str">
        <f aca="false">LEFT(B761,2)</f>
        <v>14</v>
      </c>
      <c r="H761" s="0" t="str">
        <f aca="false">I761&amp;"_"&amp;G761&amp;"_"&amp;F761</f>
        <v>Spidssnudetfroe_14_20180904_DL2018133_Frederiksborg_SktAnnaeGym_koersel1</v>
      </c>
      <c r="I761" s="61" t="str">
        <f aca="false">MID(RIGHT(B761,LEN(B761)-3),1,FIND("_",RIGHT(B761,LEN(B761)-3))-1)</f>
        <v>Spidssnudetfroe</v>
      </c>
      <c r="J761" s="61" t="str">
        <f aca="false">TRIM(SUBSTITUTE(RIGHT(B761,FIND(I761,B761)+1),"_",""))</f>
        <v>eDNA</v>
      </c>
      <c r="K761" s="0" t="str">
        <f aca="false">IFERROR(VALUE(SUBSTITUTE(E761,".",",")),E761)</f>
        <v>No Ct</v>
      </c>
      <c r="L761" s="61" t="str">
        <f aca="false">IF(J761="PosK",SUMIFS(K:K,J:J,"PosK",H:H,H761),"")</f>
        <v/>
      </c>
      <c r="M761" s="61" t="str">
        <f aca="false">IF(J761="PosK",SUMIFS(K:K,J:J,"NegK",H:H,H761),"")</f>
        <v/>
      </c>
      <c r="N761" s="61" t="str">
        <f aca="false">IF(J761="PosK",SUMIFS(K:K,J:J,"eDNA",H:H,H761),"")</f>
        <v/>
      </c>
      <c r="P761" s="62"/>
      <c r="T761" s="63"/>
      <c r="W761" s="64"/>
    </row>
    <row r="762" customFormat="false" ht="14.25" hidden="false" customHeight="false" outlineLevel="0" collapsed="false">
      <c r="A762" s="0" t="s">
        <v>856</v>
      </c>
      <c r="B762" s="52" t="s">
        <v>990</v>
      </c>
      <c r="C762" s="52" t="s">
        <v>743</v>
      </c>
      <c r="D762" s="53" t="n">
        <v>0.1</v>
      </c>
      <c r="E762" s="53" t="s">
        <v>748</v>
      </c>
      <c r="F762" s="0" t="s">
        <v>1209</v>
      </c>
      <c r="G762" s="0" t="str">
        <f aca="false">LEFT(B762,2)</f>
        <v>15</v>
      </c>
      <c r="H762" s="0" t="str">
        <f aca="false">I762&amp;"_"&amp;G762&amp;"_"&amp;F762</f>
        <v>KortbenetGroenFroe_15_20180904_DL2018133_Frederiksborg_SktAnnaeGym_koersel1</v>
      </c>
      <c r="I762" s="61" t="str">
        <f aca="false">MID(RIGHT(B762,LEN(B762)-3),1,FIND("_",RIGHT(B762,LEN(B762)-3))-1)</f>
        <v>KortbenetGroenFroe</v>
      </c>
      <c r="J762" s="61" t="str">
        <f aca="false">TRIM(SUBSTITUTE(RIGHT(B762,FIND(I762,B762)+1),"_",""))</f>
        <v>PosK</v>
      </c>
      <c r="K762" s="0" t="str">
        <f aca="false">IFERROR(VALUE(SUBSTITUTE(E762,".",",")),E762)</f>
        <v>No Ct</v>
      </c>
      <c r="L762" s="61" t="n">
        <f aca="false">IF(J762="PosK",SUMIFS(K:K,J:J,"PosK",H:H,H762),"")</f>
        <v>0</v>
      </c>
      <c r="M762" s="61" t="n">
        <f aca="false">IF(J762="PosK",SUMIFS(K:K,J:J,"NegK",H:H,H762),"")</f>
        <v>0</v>
      </c>
      <c r="N762" s="61" t="n">
        <f aca="false">IF(J762="PosK",SUMIFS(K:K,J:J,"eDNA",H:H,H762),"")</f>
        <v>0</v>
      </c>
      <c r="P762" s="62" t="n">
        <f aca="false">IF(K764="No Ct",0,K764)</f>
        <v>0</v>
      </c>
      <c r="Q762" s="62" t="n">
        <f aca="false">IF(K765="No Ct",0,K765)</f>
        <v>0</v>
      </c>
      <c r="R762" s="0" t="str">
        <f aca="false">IF(AND(L762&gt;0,M762=0),"Valid","Invalid")</f>
        <v>Invalid</v>
      </c>
      <c r="S762" s="0" t="str">
        <f aca="false">IF(OR(P762&gt;1,Q762&gt;1),"Present","Absent")</f>
        <v>Absent</v>
      </c>
      <c r="T762" s="63" t="str">
        <f aca="false">IF(OR(AND(P762&gt;1,P762&lt;41),AND(Q762&gt;1,Q762&lt;41)),"Ct&lt;41","Ct&gt;41")</f>
        <v>Ct&gt;41</v>
      </c>
      <c r="U762" s="0" t="str">
        <f aca="false">I762</f>
        <v>KortbenetGroenFroe</v>
      </c>
      <c r="V762" s="0" t="str">
        <f aca="false">MID(F762,10,9)</f>
        <v>DL2018133</v>
      </c>
      <c r="W762" s="64" t="str">
        <f aca="false">V762&amp;"_"&amp;U762&amp;"_"&amp;R762&amp;"_"&amp;S762&amp;"_"&amp;T762</f>
        <v>DL2018133_KortbenetGroenFroe_Invalid_Absent_Ct&gt;41</v>
      </c>
    </row>
    <row r="763" customFormat="false" ht="14.25" hidden="false" customHeight="false" outlineLevel="0" collapsed="false">
      <c r="A763" s="0" t="s">
        <v>858</v>
      </c>
      <c r="B763" s="52" t="s">
        <v>991</v>
      </c>
      <c r="C763" s="52" t="s">
        <v>747</v>
      </c>
      <c r="D763" s="53" t="n">
        <v>0.1</v>
      </c>
      <c r="E763" s="53" t="s">
        <v>748</v>
      </c>
      <c r="F763" s="0" t="s">
        <v>1209</v>
      </c>
      <c r="G763" s="0" t="str">
        <f aca="false">LEFT(B763,2)</f>
        <v>15</v>
      </c>
      <c r="H763" s="0" t="str">
        <f aca="false">I763&amp;"_"&amp;G763&amp;"_"&amp;F763</f>
        <v>KortbenetGroenFroe_15_20180904_DL2018133_Frederiksborg_SktAnnaeGym_koersel1</v>
      </c>
      <c r="I763" s="61" t="str">
        <f aca="false">MID(RIGHT(B763,LEN(B763)-3),1,FIND("_",RIGHT(B763,LEN(B763)-3))-1)</f>
        <v>KortbenetGroenFroe</v>
      </c>
      <c r="J763" s="61" t="str">
        <f aca="false">TRIM(SUBSTITUTE(RIGHT(B763,FIND(I763,B763)+1),"_",""))</f>
        <v>NegK</v>
      </c>
      <c r="K763" s="0" t="str">
        <f aca="false">IFERROR(VALUE(SUBSTITUTE(E763,".",",")),E763)</f>
        <v>No Ct</v>
      </c>
      <c r="L763" s="61" t="str">
        <f aca="false">IF(J763="PosK",SUMIFS(K:K,J:J,"PosK",H:H,H763),"")</f>
        <v/>
      </c>
      <c r="M763" s="61" t="str">
        <f aca="false">IF(J763="PosK",SUMIFS(K:K,J:J,"NegK",H:H,H763),"")</f>
        <v/>
      </c>
      <c r="N763" s="61" t="str">
        <f aca="false">IF(J763="PosK",SUMIFS(K:K,J:J,"eDNA",H:H,H763),"")</f>
        <v/>
      </c>
    </row>
    <row r="764" customFormat="false" ht="14.25" hidden="false" customHeight="false" outlineLevel="0" collapsed="false">
      <c r="A764" s="0" t="s">
        <v>860</v>
      </c>
      <c r="B764" s="52" t="s">
        <v>992</v>
      </c>
      <c r="C764" s="52" t="s">
        <v>751</v>
      </c>
      <c r="D764" s="53" t="n">
        <v>0.1</v>
      </c>
      <c r="E764" s="53" t="s">
        <v>748</v>
      </c>
      <c r="F764" s="0" t="s">
        <v>1209</v>
      </c>
      <c r="G764" s="0" t="str">
        <f aca="false">LEFT(B764,2)</f>
        <v>15</v>
      </c>
      <c r="H764" s="0" t="str">
        <f aca="false">I764&amp;"_"&amp;G764&amp;"_"&amp;F764</f>
        <v>KortbenetGroenFroe_15_20180904_DL2018133_Frederiksborg_SktAnnaeGym_koersel1</v>
      </c>
      <c r="I764" s="61" t="str">
        <f aca="false">MID(RIGHT(B764,LEN(B764)-3),1,FIND("_",RIGHT(B764,LEN(B764)-3))-1)</f>
        <v>KortbenetGroenFroe</v>
      </c>
      <c r="J764" s="61" t="str">
        <f aca="false">TRIM(SUBSTITUTE(RIGHT(B764,FIND(I764,B764)+1),"_",""))</f>
        <v>eDNA</v>
      </c>
      <c r="K764" s="0" t="str">
        <f aca="false">IFERROR(VALUE(SUBSTITUTE(E764,".",",")),E764)</f>
        <v>No Ct</v>
      </c>
      <c r="L764" s="61" t="str">
        <f aca="false">IF(J764="PosK",SUMIFS(K:K,J:J,"PosK",H:H,H764),"")</f>
        <v/>
      </c>
      <c r="M764" s="61" t="str">
        <f aca="false">IF(J764="PosK",SUMIFS(K:K,J:J,"NegK",H:H,H764),"")</f>
        <v/>
      </c>
      <c r="N764" s="61" t="str">
        <f aca="false">IF(J764="PosK",SUMIFS(K:K,J:J,"eDNA",H:H,H764),"")</f>
        <v/>
      </c>
      <c r="Q764" s="62"/>
    </row>
    <row r="765" customFormat="false" ht="14.25" hidden="false" customHeight="false" outlineLevel="0" collapsed="false">
      <c r="A765" s="0" t="s">
        <v>862</v>
      </c>
      <c r="B765" s="52" t="s">
        <v>992</v>
      </c>
      <c r="C765" s="52" t="s">
        <v>751</v>
      </c>
      <c r="D765" s="53" t="n">
        <v>0.1</v>
      </c>
      <c r="E765" s="53" t="s">
        <v>748</v>
      </c>
      <c r="F765" s="0" t="s">
        <v>1209</v>
      </c>
      <c r="G765" s="0" t="str">
        <f aca="false">LEFT(B765,2)</f>
        <v>15</v>
      </c>
      <c r="H765" s="0" t="str">
        <f aca="false">I765&amp;"_"&amp;G765&amp;"_"&amp;F765</f>
        <v>KortbenetGroenFroe_15_20180904_DL2018133_Frederiksborg_SktAnnaeGym_koersel1</v>
      </c>
      <c r="I765" s="61" t="str">
        <f aca="false">MID(RIGHT(B765,LEN(B765)-3),1,FIND("_",RIGHT(B765,LEN(B765)-3))-1)</f>
        <v>KortbenetGroenFroe</v>
      </c>
      <c r="J765" s="61" t="str">
        <f aca="false">TRIM(SUBSTITUTE(RIGHT(B765,FIND(I765,B765)+1),"_",""))</f>
        <v>eDNA</v>
      </c>
      <c r="K765" s="0" t="str">
        <f aca="false">IFERROR(VALUE(SUBSTITUTE(E765,".",",")),E765)</f>
        <v>No Ct</v>
      </c>
      <c r="L765" s="61" t="str">
        <f aca="false">IF(J765="PosK",SUMIFS(K:K,J:J,"PosK",H:H,H765),"")</f>
        <v/>
      </c>
      <c r="M765" s="61" t="str">
        <f aca="false">IF(J765="PosK",SUMIFS(K:K,J:J,"NegK",H:H,H765),"")</f>
        <v/>
      </c>
      <c r="N765" s="61" t="str">
        <f aca="false">IF(J765="PosK",SUMIFS(K:K,J:J,"eDNA",H:H,H765),"")</f>
        <v/>
      </c>
      <c r="P765" s="62"/>
      <c r="T765" s="63"/>
      <c r="W765" s="64"/>
    </row>
    <row r="766" customFormat="false" ht="14.25" hidden="false" customHeight="false" outlineLevel="0" collapsed="false">
      <c r="A766" s="0" t="s">
        <v>863</v>
      </c>
      <c r="B766" s="52" t="s">
        <v>993</v>
      </c>
      <c r="C766" s="52" t="s">
        <v>743</v>
      </c>
      <c r="D766" s="53" t="n">
        <v>0.1</v>
      </c>
      <c r="E766" s="53" t="n">
        <v>32.98</v>
      </c>
      <c r="F766" s="0" t="s">
        <v>1209</v>
      </c>
      <c r="G766" s="0" t="str">
        <f aca="false">LEFT(B766,2)</f>
        <v>16</v>
      </c>
      <c r="H766" s="0" t="str">
        <f aca="false">I766&amp;"_"&amp;G766&amp;"_"&amp;F766</f>
        <v>KortbenetGroenFroe_16_20180904_DL2018133_Frederiksborg_SktAnnaeGym_koersel1</v>
      </c>
      <c r="I766" s="61" t="str">
        <f aca="false">MID(RIGHT(B766,LEN(B766)-3),1,FIND("_",RIGHT(B766,LEN(B766)-3))-1)</f>
        <v>KortbenetGroenFroe</v>
      </c>
      <c r="J766" s="61" t="str">
        <f aca="false">TRIM(SUBSTITUTE(RIGHT(B766,FIND(I766,B766)+1),"_",""))</f>
        <v>PosK</v>
      </c>
      <c r="K766" s="0" t="n">
        <f aca="false">IFERROR(VALUE(SUBSTITUTE(E766,".",",")),E766)</f>
        <v>32.98</v>
      </c>
      <c r="L766" s="61" t="n">
        <f aca="false">IF(J766="PosK",SUMIFS(K:K,J:J,"PosK",H:H,H766),"")</f>
        <v>32.98</v>
      </c>
      <c r="M766" s="61" t="n">
        <f aca="false">IF(J766="PosK",SUMIFS(K:K,J:J,"NegK",H:H,H766),"")</f>
        <v>0</v>
      </c>
      <c r="N766" s="61" t="n">
        <f aca="false">IF(J766="PosK",SUMIFS(K:K,J:J,"eDNA",H:H,H766),"")</f>
        <v>0</v>
      </c>
      <c r="P766" s="62" t="n">
        <f aca="false">IF(K768="No Ct",0,K768)</f>
        <v>0</v>
      </c>
      <c r="Q766" s="62" t="n">
        <f aca="false">IF(K769="No Ct",0,K769)</f>
        <v>0</v>
      </c>
      <c r="R766" s="0" t="str">
        <f aca="false">IF(AND(L766&gt;0,M766=0),"Valid","Invalid")</f>
        <v>Valid</v>
      </c>
      <c r="S766" s="0" t="str">
        <f aca="false">IF(OR(P766&gt;1,Q766&gt;1),"Present","Absent")</f>
        <v>Absent</v>
      </c>
      <c r="T766" s="63" t="str">
        <f aca="false">IF(OR(AND(P766&gt;1,P766&lt;41),AND(Q766&gt;1,Q766&lt;41)),"Ct&lt;41","Ct&gt;41")</f>
        <v>Ct&gt;41</v>
      </c>
      <c r="U766" s="0" t="str">
        <f aca="false">I766</f>
        <v>KortbenetGroenFroe</v>
      </c>
      <c r="V766" s="0" t="str">
        <f aca="false">MID(F766,10,9)</f>
        <v>DL2018133</v>
      </c>
      <c r="W766" s="64" t="str">
        <f aca="false">V766&amp;"_"&amp;U766&amp;"_"&amp;R766&amp;"_"&amp;S766&amp;"_"&amp;T766</f>
        <v>DL2018133_KortbenetGroenFroe_Valid_Absent_Ct&gt;41</v>
      </c>
    </row>
    <row r="767" customFormat="false" ht="14.25" hidden="false" customHeight="false" outlineLevel="0" collapsed="false">
      <c r="A767" s="0" t="s">
        <v>865</v>
      </c>
      <c r="B767" s="52" t="s">
        <v>994</v>
      </c>
      <c r="C767" s="52" t="s">
        <v>747</v>
      </c>
      <c r="D767" s="53" t="n">
        <v>0.1</v>
      </c>
      <c r="E767" s="53" t="s">
        <v>748</v>
      </c>
      <c r="F767" s="0" t="s">
        <v>1209</v>
      </c>
      <c r="G767" s="0" t="str">
        <f aca="false">LEFT(B767,2)</f>
        <v>16</v>
      </c>
      <c r="H767" s="0" t="str">
        <f aca="false">I767&amp;"_"&amp;G767&amp;"_"&amp;F767</f>
        <v>KortbenetGroenFroe_16_20180904_DL2018133_Frederiksborg_SktAnnaeGym_koersel1</v>
      </c>
      <c r="I767" s="61" t="str">
        <f aca="false">MID(RIGHT(B767,LEN(B767)-3),1,FIND("_",RIGHT(B767,LEN(B767)-3))-1)</f>
        <v>KortbenetGroenFroe</v>
      </c>
      <c r="J767" s="61" t="str">
        <f aca="false">TRIM(SUBSTITUTE(RIGHT(B767,FIND(I767,B767)+1),"_",""))</f>
        <v>NegK</v>
      </c>
      <c r="K767" s="0" t="str">
        <f aca="false">IFERROR(VALUE(SUBSTITUTE(E767,".",",")),E767)</f>
        <v>No Ct</v>
      </c>
      <c r="L767" s="61" t="str">
        <f aca="false">IF(J767="PosK",SUMIFS(K:K,J:J,"PosK",H:H,H767),"")</f>
        <v/>
      </c>
      <c r="M767" s="61" t="str">
        <f aca="false">IF(J767="PosK",SUMIFS(K:K,J:J,"NegK",H:H,H767),"")</f>
        <v/>
      </c>
      <c r="N767" s="61" t="str">
        <f aca="false">IF(J767="PosK",SUMIFS(K:K,J:J,"eDNA",H:H,H767),"")</f>
        <v/>
      </c>
    </row>
    <row r="768" customFormat="false" ht="14.25" hidden="false" customHeight="false" outlineLevel="0" collapsed="false">
      <c r="A768" s="0" t="s">
        <v>867</v>
      </c>
      <c r="B768" s="52" t="s">
        <v>995</v>
      </c>
      <c r="C768" s="52" t="s">
        <v>751</v>
      </c>
      <c r="D768" s="53" t="n">
        <v>0.1</v>
      </c>
      <c r="E768" s="53" t="s">
        <v>748</v>
      </c>
      <c r="F768" s="0" t="s">
        <v>1209</v>
      </c>
      <c r="G768" s="0" t="str">
        <f aca="false">LEFT(B768,2)</f>
        <v>16</v>
      </c>
      <c r="H768" s="0" t="str">
        <f aca="false">I768&amp;"_"&amp;G768&amp;"_"&amp;F768</f>
        <v>KortbenetGroenFroe_16_20180904_DL2018133_Frederiksborg_SktAnnaeGym_koersel1</v>
      </c>
      <c r="I768" s="61" t="str">
        <f aca="false">MID(RIGHT(B768,LEN(B768)-3),1,FIND("_",RIGHT(B768,LEN(B768)-3))-1)</f>
        <v>KortbenetGroenFroe</v>
      </c>
      <c r="J768" s="61" t="str">
        <f aca="false">TRIM(SUBSTITUTE(RIGHT(B768,FIND(I768,B768)+1),"_",""))</f>
        <v>eDNA</v>
      </c>
      <c r="K768" s="0" t="str">
        <f aca="false">IFERROR(VALUE(SUBSTITUTE(E768,".",",")),E768)</f>
        <v>No Ct</v>
      </c>
      <c r="L768" s="61" t="str">
        <f aca="false">IF(J768="PosK",SUMIFS(K:K,J:J,"PosK",H:H,H768),"")</f>
        <v/>
      </c>
      <c r="M768" s="61" t="str">
        <f aca="false">IF(J768="PosK",SUMIFS(K:K,J:J,"NegK",H:H,H768),"")</f>
        <v/>
      </c>
      <c r="N768" s="61" t="str">
        <f aca="false">IF(J768="PosK",SUMIFS(K:K,J:J,"eDNA",H:H,H768),"")</f>
        <v/>
      </c>
      <c r="Q768" s="62"/>
    </row>
    <row r="769" customFormat="false" ht="14.25" hidden="false" customHeight="false" outlineLevel="0" collapsed="false">
      <c r="A769" s="0" t="s">
        <v>869</v>
      </c>
      <c r="B769" s="52" t="s">
        <v>995</v>
      </c>
      <c r="C769" s="52" t="s">
        <v>751</v>
      </c>
      <c r="D769" s="53" t="n">
        <v>0.1</v>
      </c>
      <c r="E769" s="53" t="s">
        <v>748</v>
      </c>
      <c r="F769" s="0" t="s">
        <v>1209</v>
      </c>
      <c r="G769" s="0" t="str">
        <f aca="false">LEFT(B769,2)</f>
        <v>16</v>
      </c>
      <c r="H769" s="0" t="str">
        <f aca="false">I769&amp;"_"&amp;G769&amp;"_"&amp;F769</f>
        <v>KortbenetGroenFroe_16_20180904_DL2018133_Frederiksborg_SktAnnaeGym_koersel1</v>
      </c>
      <c r="I769" s="61" t="str">
        <f aca="false">MID(RIGHT(B769,LEN(B769)-3),1,FIND("_",RIGHT(B769,LEN(B769)-3))-1)</f>
        <v>KortbenetGroenFroe</v>
      </c>
      <c r="J769" s="61" t="str">
        <f aca="false">TRIM(SUBSTITUTE(RIGHT(B769,FIND(I769,B769)+1),"_",""))</f>
        <v>eDNA</v>
      </c>
      <c r="K769" s="0" t="str">
        <f aca="false">IFERROR(VALUE(SUBSTITUTE(E769,".",",")),E769)</f>
        <v>No Ct</v>
      </c>
      <c r="L769" s="61" t="str">
        <f aca="false">IF(J769="PosK",SUMIFS(K:K,J:J,"PosK",H:H,H769),"")</f>
        <v/>
      </c>
      <c r="M769" s="61" t="str">
        <f aca="false">IF(J769="PosK",SUMIFS(K:K,J:J,"NegK",H:H,H769),"")</f>
        <v/>
      </c>
      <c r="N769" s="61" t="str">
        <f aca="false">IF(J769="PosK",SUMIFS(K:K,J:J,"eDNA",H:H,H769),"")</f>
        <v/>
      </c>
      <c r="P769" s="62"/>
      <c r="T769" s="63"/>
      <c r="W769" s="64"/>
    </row>
    <row r="770" customFormat="false" ht="14.25" hidden="false" customHeight="false" outlineLevel="0" collapsed="false">
      <c r="A770" s="0" t="s">
        <v>870</v>
      </c>
      <c r="B770" s="52" t="s">
        <v>996</v>
      </c>
      <c r="C770" s="52" t="s">
        <v>743</v>
      </c>
      <c r="D770" s="53" t="n">
        <v>0.1</v>
      </c>
      <c r="E770" s="53" t="n">
        <v>25.5</v>
      </c>
      <c r="F770" s="0" t="s">
        <v>1209</v>
      </c>
      <c r="G770" s="0" t="str">
        <f aca="false">LEFT(B770,2)</f>
        <v>17</v>
      </c>
      <c r="H770" s="0" t="str">
        <f aca="false">I770&amp;"_"&amp;G770&amp;"_"&amp;F770</f>
        <v>ButsnudetFroe_17_20180904_DL2018133_Frederiksborg_SktAnnaeGym_koersel1</v>
      </c>
      <c r="I770" s="61" t="str">
        <f aca="false">MID(RIGHT(B770,LEN(B770)-3),1,FIND("_",RIGHT(B770,LEN(B770)-3))-1)</f>
        <v>ButsnudetFroe</v>
      </c>
      <c r="J770" s="61" t="str">
        <f aca="false">TRIM(SUBSTITUTE(RIGHT(B770,FIND(I770,B770)+1),"_",""))</f>
        <v>PosK</v>
      </c>
      <c r="K770" s="0" t="n">
        <f aca="false">IFERROR(VALUE(SUBSTITUTE(E770,".",",")),E770)</f>
        <v>25.5</v>
      </c>
      <c r="L770" s="61" t="n">
        <f aca="false">IF(J770="PosK",SUMIFS(K:K,J:J,"PosK",H:H,H770),"")</f>
        <v>25.5</v>
      </c>
      <c r="M770" s="61" t="n">
        <f aca="false">IF(J770="PosK",SUMIFS(K:K,J:J,"NegK",H:H,H770),"")</f>
        <v>0</v>
      </c>
      <c r="N770" s="61" t="n">
        <f aca="false">IF(J770="PosK",SUMIFS(K:K,J:J,"eDNA",H:H,H770),"")</f>
        <v>0</v>
      </c>
      <c r="P770" s="62" t="n">
        <f aca="false">IF(K772="No Ct",0,K772)</f>
        <v>0</v>
      </c>
      <c r="Q770" s="62" t="n">
        <f aca="false">IF(K773="No Ct",0,K773)</f>
        <v>0</v>
      </c>
      <c r="R770" s="0" t="str">
        <f aca="false">IF(AND(L770&gt;0,M770=0),"Valid","Invalid")</f>
        <v>Valid</v>
      </c>
      <c r="S770" s="0" t="str">
        <f aca="false">IF(OR(P770&gt;1,Q770&gt;1),"Present","Absent")</f>
        <v>Absent</v>
      </c>
      <c r="T770" s="63" t="str">
        <f aca="false">IF(OR(AND(P770&gt;1,P770&lt;41),AND(Q770&gt;1,Q770&lt;41)),"Ct&lt;41","Ct&gt;41")</f>
        <v>Ct&gt;41</v>
      </c>
      <c r="U770" s="0" t="str">
        <f aca="false">I770</f>
        <v>ButsnudetFroe</v>
      </c>
      <c r="V770" s="0" t="str">
        <f aca="false">MID(F770,10,9)</f>
        <v>DL2018133</v>
      </c>
      <c r="W770" s="64" t="str">
        <f aca="false">V770&amp;"_"&amp;U770&amp;"_"&amp;R770&amp;"_"&amp;S770&amp;"_"&amp;T770</f>
        <v>DL2018133_ButsnudetFroe_Valid_Absent_Ct&gt;41</v>
      </c>
    </row>
    <row r="771" customFormat="false" ht="14.25" hidden="false" customHeight="false" outlineLevel="0" collapsed="false">
      <c r="A771" s="0" t="s">
        <v>872</v>
      </c>
      <c r="B771" s="52" t="s">
        <v>997</v>
      </c>
      <c r="C771" s="52" t="s">
        <v>747</v>
      </c>
      <c r="D771" s="53" t="n">
        <v>0.1</v>
      </c>
      <c r="E771" s="53" t="s">
        <v>748</v>
      </c>
      <c r="F771" s="0" t="s">
        <v>1209</v>
      </c>
      <c r="G771" s="0" t="str">
        <f aca="false">LEFT(B771,2)</f>
        <v>17</v>
      </c>
      <c r="H771" s="0" t="str">
        <f aca="false">I771&amp;"_"&amp;G771&amp;"_"&amp;F771</f>
        <v>ButsnudetFroe_17_20180904_DL2018133_Frederiksborg_SktAnnaeGym_koersel1</v>
      </c>
      <c r="I771" s="61" t="str">
        <f aca="false">MID(RIGHT(B771,LEN(B771)-3),1,FIND("_",RIGHT(B771,LEN(B771)-3))-1)</f>
        <v>ButsnudetFroe</v>
      </c>
      <c r="J771" s="61" t="str">
        <f aca="false">TRIM(SUBSTITUTE(RIGHT(B771,FIND(I771,B771)+1),"_",""))</f>
        <v>NegK</v>
      </c>
      <c r="K771" s="0" t="str">
        <f aca="false">IFERROR(VALUE(SUBSTITUTE(E771,".",",")),E771)</f>
        <v>No Ct</v>
      </c>
      <c r="L771" s="61" t="str">
        <f aca="false">IF(J771="PosK",SUMIFS(K:K,J:J,"PosK",H:H,H771),"")</f>
        <v/>
      </c>
      <c r="M771" s="61" t="str">
        <f aca="false">IF(J771="PosK",SUMIFS(K:K,J:J,"NegK",H:H,H771),"")</f>
        <v/>
      </c>
      <c r="N771" s="61" t="str">
        <f aca="false">IF(J771="PosK",SUMIFS(K:K,J:J,"eDNA",H:H,H771),"")</f>
        <v/>
      </c>
    </row>
    <row r="772" customFormat="false" ht="14.25" hidden="false" customHeight="false" outlineLevel="0" collapsed="false">
      <c r="A772" s="0" t="s">
        <v>874</v>
      </c>
      <c r="B772" s="52" t="s">
        <v>998</v>
      </c>
      <c r="C772" s="52" t="s">
        <v>751</v>
      </c>
      <c r="D772" s="53" t="n">
        <v>0.1</v>
      </c>
      <c r="E772" s="53" t="s">
        <v>748</v>
      </c>
      <c r="F772" s="0" t="s">
        <v>1209</v>
      </c>
      <c r="G772" s="0" t="str">
        <f aca="false">LEFT(B772,2)</f>
        <v>17</v>
      </c>
      <c r="H772" s="0" t="str">
        <f aca="false">I772&amp;"_"&amp;G772&amp;"_"&amp;F772</f>
        <v>ButsnudetFroe_17_20180904_DL2018133_Frederiksborg_SktAnnaeGym_koersel1</v>
      </c>
      <c r="I772" s="61" t="str">
        <f aca="false">MID(RIGHT(B772,LEN(B772)-3),1,FIND("_",RIGHT(B772,LEN(B772)-3))-1)</f>
        <v>ButsnudetFroe</v>
      </c>
      <c r="J772" s="61" t="str">
        <f aca="false">TRIM(SUBSTITUTE(RIGHT(B772,FIND(I772,B772)+1),"_",""))</f>
        <v>eDNA</v>
      </c>
      <c r="K772" s="0" t="str">
        <f aca="false">IFERROR(VALUE(SUBSTITUTE(E772,".",",")),E772)</f>
        <v>No Ct</v>
      </c>
      <c r="L772" s="61" t="str">
        <f aca="false">IF(J772="PosK",SUMIFS(K:K,J:J,"PosK",H:H,H772),"")</f>
        <v/>
      </c>
      <c r="M772" s="61" t="str">
        <f aca="false">IF(J772="PosK",SUMIFS(K:K,J:J,"NegK",H:H,H772),"")</f>
        <v/>
      </c>
      <c r="N772" s="61" t="str">
        <f aca="false">IF(J772="PosK",SUMIFS(K:K,J:J,"eDNA",H:H,H772),"")</f>
        <v/>
      </c>
      <c r="Q772" s="62"/>
    </row>
    <row r="773" customFormat="false" ht="14.25" hidden="false" customHeight="false" outlineLevel="0" collapsed="false">
      <c r="A773" s="0" t="s">
        <v>876</v>
      </c>
      <c r="B773" s="52" t="s">
        <v>998</v>
      </c>
      <c r="C773" s="52" t="s">
        <v>751</v>
      </c>
      <c r="D773" s="53" t="n">
        <v>0.1</v>
      </c>
      <c r="E773" s="53" t="s">
        <v>748</v>
      </c>
      <c r="F773" s="0" t="s">
        <v>1209</v>
      </c>
      <c r="G773" s="0" t="str">
        <f aca="false">LEFT(B773,2)</f>
        <v>17</v>
      </c>
      <c r="H773" s="0" t="str">
        <f aca="false">I773&amp;"_"&amp;G773&amp;"_"&amp;F773</f>
        <v>ButsnudetFroe_17_20180904_DL2018133_Frederiksborg_SktAnnaeGym_koersel1</v>
      </c>
      <c r="I773" s="61" t="str">
        <f aca="false">MID(RIGHT(B773,LEN(B773)-3),1,FIND("_",RIGHT(B773,LEN(B773)-3))-1)</f>
        <v>ButsnudetFroe</v>
      </c>
      <c r="J773" s="61" t="str">
        <f aca="false">TRIM(SUBSTITUTE(RIGHT(B773,FIND(I773,B773)+1),"_",""))</f>
        <v>eDNA</v>
      </c>
      <c r="K773" s="0" t="str">
        <f aca="false">IFERROR(VALUE(SUBSTITUTE(E773,".",",")),E773)</f>
        <v>No Ct</v>
      </c>
      <c r="L773" s="61" t="str">
        <f aca="false">IF(J773="PosK",SUMIFS(K:K,J:J,"PosK",H:H,H773),"")</f>
        <v/>
      </c>
      <c r="M773" s="61" t="str">
        <f aca="false">IF(J773="PosK",SUMIFS(K:K,J:J,"NegK",H:H,H773),"")</f>
        <v/>
      </c>
      <c r="N773" s="61" t="str">
        <f aca="false">IF(J773="PosK",SUMIFS(K:K,J:J,"eDNA",H:H,H773),"")</f>
        <v/>
      </c>
      <c r="P773" s="62"/>
      <c r="T773" s="63"/>
      <c r="W773" s="64"/>
    </row>
    <row r="774" customFormat="false" ht="14.25" hidden="false" customHeight="false" outlineLevel="0" collapsed="false">
      <c r="A774" s="0" t="s">
        <v>877</v>
      </c>
      <c r="B774" s="52" t="s">
        <v>999</v>
      </c>
      <c r="C774" s="52" t="s">
        <v>743</v>
      </c>
      <c r="D774" s="53" t="n">
        <v>0.1</v>
      </c>
      <c r="E774" s="53" t="n">
        <v>29.79</v>
      </c>
      <c r="F774" s="0" t="s">
        <v>1209</v>
      </c>
      <c r="G774" s="0" t="str">
        <f aca="false">LEFT(B774,2)</f>
        <v>18</v>
      </c>
      <c r="H774" s="0" t="str">
        <f aca="false">I774&amp;"_"&amp;G774&amp;"_"&amp;F774</f>
        <v>ButsnudetFroe_18_20180904_DL2018133_Frederiksborg_SktAnnaeGym_koersel1</v>
      </c>
      <c r="I774" s="61" t="str">
        <f aca="false">MID(RIGHT(B774,LEN(B774)-3),1,FIND("_",RIGHT(B774,LEN(B774)-3))-1)</f>
        <v>ButsnudetFroe</v>
      </c>
      <c r="J774" s="61" t="str">
        <f aca="false">TRIM(SUBSTITUTE(RIGHT(B774,FIND(I774,B774)+1),"_",""))</f>
        <v>PosK</v>
      </c>
      <c r="K774" s="0" t="n">
        <f aca="false">IFERROR(VALUE(SUBSTITUTE(E774,".",",")),E774)</f>
        <v>29.79</v>
      </c>
      <c r="L774" s="61" t="n">
        <f aca="false">IF(J774="PosK",SUMIFS(K:K,J:J,"PosK",H:H,H774),"")</f>
        <v>29.79</v>
      </c>
      <c r="M774" s="61" t="n">
        <f aca="false">IF(J774="PosK",SUMIFS(K:K,J:J,"NegK",H:H,H774),"")</f>
        <v>0</v>
      </c>
      <c r="N774" s="61" t="n">
        <f aca="false">IF(J774="PosK",SUMIFS(K:K,J:J,"eDNA",H:H,H774),"")</f>
        <v>0</v>
      </c>
      <c r="P774" s="62" t="n">
        <f aca="false">IF(K776="No Ct",0,K776)</f>
        <v>0</v>
      </c>
      <c r="Q774" s="62" t="n">
        <f aca="false">IF(K777="No Ct",0,K777)</f>
        <v>0</v>
      </c>
      <c r="R774" s="0" t="str">
        <f aca="false">IF(AND(L774&gt;0,M774=0),"Valid","Invalid")</f>
        <v>Valid</v>
      </c>
      <c r="S774" s="0" t="str">
        <f aca="false">IF(OR(P774&gt;1,Q774&gt;1),"Present","Absent")</f>
        <v>Absent</v>
      </c>
      <c r="T774" s="63" t="str">
        <f aca="false">IF(OR(AND(P774&gt;1,P774&lt;41),AND(Q774&gt;1,Q774&lt;41)),"Ct&lt;41","Ct&gt;41")</f>
        <v>Ct&gt;41</v>
      </c>
      <c r="U774" s="0" t="str">
        <f aca="false">I774</f>
        <v>ButsnudetFroe</v>
      </c>
      <c r="V774" s="0" t="str">
        <f aca="false">MID(F774,10,9)</f>
        <v>DL2018133</v>
      </c>
      <c r="W774" s="64" t="str">
        <f aca="false">V774&amp;"_"&amp;U774&amp;"_"&amp;R774&amp;"_"&amp;S774&amp;"_"&amp;T774</f>
        <v>DL2018133_ButsnudetFroe_Valid_Absent_Ct&gt;41</v>
      </c>
    </row>
    <row r="775" customFormat="false" ht="14.25" hidden="false" customHeight="false" outlineLevel="0" collapsed="false">
      <c r="A775" s="0" t="s">
        <v>879</v>
      </c>
      <c r="B775" s="52" t="s">
        <v>1000</v>
      </c>
      <c r="C775" s="52" t="s">
        <v>747</v>
      </c>
      <c r="D775" s="53" t="n">
        <v>0.1</v>
      </c>
      <c r="E775" s="53" t="s">
        <v>748</v>
      </c>
      <c r="F775" s="0" t="s">
        <v>1209</v>
      </c>
      <c r="G775" s="0" t="str">
        <f aca="false">LEFT(B775,2)</f>
        <v>18</v>
      </c>
      <c r="H775" s="0" t="str">
        <f aca="false">I775&amp;"_"&amp;G775&amp;"_"&amp;F775</f>
        <v>ButsnudetFroe_18_20180904_DL2018133_Frederiksborg_SktAnnaeGym_koersel1</v>
      </c>
      <c r="I775" s="61" t="str">
        <f aca="false">MID(RIGHT(B775,LEN(B775)-3),1,FIND("_",RIGHT(B775,LEN(B775)-3))-1)</f>
        <v>ButsnudetFroe</v>
      </c>
      <c r="J775" s="61" t="str">
        <f aca="false">TRIM(SUBSTITUTE(RIGHT(B775,FIND(I775,B775)+1),"_",""))</f>
        <v>NegK</v>
      </c>
      <c r="K775" s="0" t="str">
        <f aca="false">IFERROR(VALUE(SUBSTITUTE(E775,".",",")),E775)</f>
        <v>No Ct</v>
      </c>
      <c r="L775" s="61" t="str">
        <f aca="false">IF(J775="PosK",SUMIFS(K:K,J:J,"PosK",H:H,H775),"")</f>
        <v/>
      </c>
      <c r="M775" s="61" t="str">
        <f aca="false">IF(J775="PosK",SUMIFS(K:K,J:J,"NegK",H:H,H775),"")</f>
        <v/>
      </c>
      <c r="N775" s="61" t="str">
        <f aca="false">IF(J775="PosK",SUMIFS(K:K,J:J,"eDNA",H:H,H775),"")</f>
        <v/>
      </c>
    </row>
    <row r="776" customFormat="false" ht="14.25" hidden="false" customHeight="false" outlineLevel="0" collapsed="false">
      <c r="A776" s="0" t="s">
        <v>881</v>
      </c>
      <c r="B776" s="52" t="s">
        <v>1001</v>
      </c>
      <c r="C776" s="52" t="s">
        <v>751</v>
      </c>
      <c r="D776" s="53" t="n">
        <v>0.1</v>
      </c>
      <c r="E776" s="53" t="s">
        <v>748</v>
      </c>
      <c r="F776" s="0" t="s">
        <v>1209</v>
      </c>
      <c r="G776" s="0" t="str">
        <f aca="false">LEFT(B776,2)</f>
        <v>18</v>
      </c>
      <c r="H776" s="0" t="str">
        <f aca="false">I776&amp;"_"&amp;G776&amp;"_"&amp;F776</f>
        <v>ButsnudetFroe_18_20180904_DL2018133_Frederiksborg_SktAnnaeGym_koersel1</v>
      </c>
      <c r="I776" s="61" t="str">
        <f aca="false">MID(RIGHT(B776,LEN(B776)-3),1,FIND("_",RIGHT(B776,LEN(B776)-3))-1)</f>
        <v>ButsnudetFroe</v>
      </c>
      <c r="J776" s="61" t="str">
        <f aca="false">TRIM(SUBSTITUTE(RIGHT(B776,FIND(I776,B776)+1),"_",""))</f>
        <v>eDNA</v>
      </c>
      <c r="K776" s="0" t="str">
        <f aca="false">IFERROR(VALUE(SUBSTITUTE(E776,".",",")),E776)</f>
        <v>No Ct</v>
      </c>
      <c r="L776" s="61" t="str">
        <f aca="false">IF(J776="PosK",SUMIFS(K:K,J:J,"PosK",H:H,H776),"")</f>
        <v/>
      </c>
      <c r="M776" s="61" t="str">
        <f aca="false">IF(J776="PosK",SUMIFS(K:K,J:J,"NegK",H:H,H776),"")</f>
        <v/>
      </c>
      <c r="N776" s="61" t="str">
        <f aca="false">IF(J776="PosK",SUMIFS(K:K,J:J,"eDNA",H:H,H776),"")</f>
        <v/>
      </c>
      <c r="Q776" s="62"/>
    </row>
    <row r="777" customFormat="false" ht="14.25" hidden="false" customHeight="false" outlineLevel="0" collapsed="false">
      <c r="A777" s="0" t="s">
        <v>883</v>
      </c>
      <c r="B777" s="52" t="s">
        <v>1001</v>
      </c>
      <c r="C777" s="52" t="s">
        <v>751</v>
      </c>
      <c r="D777" s="53" t="n">
        <v>0.1</v>
      </c>
      <c r="E777" s="53" t="s">
        <v>748</v>
      </c>
      <c r="F777" s="0" t="s">
        <v>1209</v>
      </c>
      <c r="G777" s="0" t="str">
        <f aca="false">LEFT(B777,2)</f>
        <v>18</v>
      </c>
      <c r="H777" s="0" t="str">
        <f aca="false">I777&amp;"_"&amp;G777&amp;"_"&amp;F777</f>
        <v>ButsnudetFroe_18_20180904_DL2018133_Frederiksborg_SktAnnaeGym_koersel1</v>
      </c>
      <c r="I777" s="61" t="str">
        <f aca="false">MID(RIGHT(B777,LEN(B777)-3),1,FIND("_",RIGHT(B777,LEN(B777)-3))-1)</f>
        <v>ButsnudetFroe</v>
      </c>
      <c r="J777" s="61" t="str">
        <f aca="false">TRIM(SUBSTITUTE(RIGHT(B777,FIND(I777,B777)+1),"_",""))</f>
        <v>eDNA</v>
      </c>
      <c r="K777" s="0" t="str">
        <f aca="false">IFERROR(VALUE(SUBSTITUTE(E777,".",",")),E777)</f>
        <v>No Ct</v>
      </c>
      <c r="L777" s="61" t="str">
        <f aca="false">IF(J777="PosK",SUMIFS(K:K,J:J,"PosK",H:H,H777),"")</f>
        <v/>
      </c>
      <c r="M777" s="61" t="str">
        <f aca="false">IF(J777="PosK",SUMIFS(K:K,J:J,"NegK",H:H,H777),"")</f>
        <v/>
      </c>
      <c r="N777" s="61" t="str">
        <f aca="false">IF(J777="PosK",SUMIFS(K:K,J:J,"eDNA",H:H,H777),"")</f>
        <v/>
      </c>
      <c r="P777" s="62"/>
      <c r="T777" s="63"/>
      <c r="W777" s="64"/>
    </row>
    <row r="778" customFormat="false" ht="14.25" hidden="false" customHeight="false" outlineLevel="0" collapsed="false">
      <c r="A778" s="0" t="s">
        <v>888</v>
      </c>
      <c r="B778" s="52" t="s">
        <v>1004</v>
      </c>
      <c r="C778" s="52" t="s">
        <v>743</v>
      </c>
      <c r="D778" s="53" t="n">
        <v>0.1</v>
      </c>
      <c r="E778" s="53" t="n">
        <v>24.41</v>
      </c>
      <c r="F778" s="0" t="s">
        <v>1209</v>
      </c>
      <c r="G778" s="0" t="str">
        <f aca="false">LEFT(B778,2)</f>
        <v>19</v>
      </c>
      <c r="H778" s="0" t="str">
        <f aca="false">I778&amp;"_"&amp;G778&amp;"_"&amp;F778</f>
        <v>LilleVandsalamander_19_20180904_DL2018133_Frederiksborg_SktAnnaeGym_koersel1</v>
      </c>
      <c r="I778" s="61" t="str">
        <f aca="false">MID(RIGHT(B778,LEN(B778)-3),1,FIND("_",RIGHT(B778,LEN(B778)-3))-1)</f>
        <v>LilleVandsalamander</v>
      </c>
      <c r="J778" s="61" t="str">
        <f aca="false">TRIM(SUBSTITUTE(RIGHT(B778,FIND(I778,B778)+1),"_",""))</f>
        <v>eDNA</v>
      </c>
      <c r="K778" s="0" t="n">
        <f aca="false">IFERROR(VALUE(SUBSTITUTE(E778,".",",")),E778)</f>
        <v>24.41</v>
      </c>
      <c r="L778" s="61" t="str">
        <f aca="false">IF(J778="PosK",SUMIFS(K:K,J:J,"PosK",H:H,H778),"")</f>
        <v/>
      </c>
      <c r="M778" s="61" t="str">
        <f aca="false">IF(J778="PosK",SUMIFS(K:K,J:J,"NegK",H:H,H778),"")</f>
        <v/>
      </c>
      <c r="N778" s="61" t="str">
        <f aca="false">IF(J778="PosK",SUMIFS(K:K,J:J,"eDNA",H:H,H778),"")</f>
        <v/>
      </c>
      <c r="P778" s="62" t="n">
        <f aca="false">IF(K780="No Ct",0,K780)</f>
        <v>0</v>
      </c>
      <c r="Q778" s="62" t="n">
        <f aca="false">IF(K781="No Ct",0,K781)</f>
        <v>42.21</v>
      </c>
      <c r="R778" s="0" t="str">
        <f aca="false">IF(AND(L778&gt;0,M778=0),"Valid","Invalid")</f>
        <v>Invalid</v>
      </c>
      <c r="S778" s="0" t="str">
        <f aca="false">IF(OR(P778&gt;1,Q778&gt;1),"Present","Absent")</f>
        <v>Present</v>
      </c>
      <c r="T778" s="63" t="str">
        <f aca="false">IF(OR(AND(P778&gt;1,P778&lt;41),AND(Q778&gt;1,Q778&lt;41)),"Ct&lt;41","Ct&gt;41")</f>
        <v>Ct&gt;41</v>
      </c>
      <c r="U778" s="0" t="str">
        <f aca="false">I778</f>
        <v>LilleVandsalamander</v>
      </c>
      <c r="V778" s="0" t="str">
        <f aca="false">MID(F778,10,9)</f>
        <v>DL2018133</v>
      </c>
      <c r="W778" s="64" t="str">
        <f aca="false">V778&amp;"_"&amp;U778&amp;"_"&amp;R778&amp;"_"&amp;S778&amp;"_"&amp;T778</f>
        <v>DL2018133_LilleVandsalamander_Invalid_Present_Ct&gt;41</v>
      </c>
    </row>
    <row r="779" customFormat="false" ht="14.25" hidden="false" customHeight="false" outlineLevel="0" collapsed="false">
      <c r="A779" s="0" t="s">
        <v>886</v>
      </c>
      <c r="B779" s="52" t="s">
        <v>1003</v>
      </c>
      <c r="C779" s="52" t="s">
        <v>747</v>
      </c>
      <c r="D779" s="53" t="n">
        <v>0.1</v>
      </c>
      <c r="E779" s="53" t="s">
        <v>748</v>
      </c>
      <c r="F779" s="0" t="s">
        <v>1209</v>
      </c>
      <c r="G779" s="0" t="str">
        <f aca="false">LEFT(B779,2)</f>
        <v>19</v>
      </c>
      <c r="H779" s="0" t="str">
        <f aca="false">I779&amp;"_"&amp;G779&amp;"_"&amp;F779</f>
        <v>LilleVandsalamander_19_20180904_DL2018133_Frederiksborg_SktAnnaeGym_koersel1</v>
      </c>
      <c r="I779" s="61" t="str">
        <f aca="false">MID(RIGHT(B779,LEN(B779)-3),1,FIND("_",RIGHT(B779,LEN(B779)-3))-1)</f>
        <v>LilleVandsalamander</v>
      </c>
      <c r="J779" s="61" t="str">
        <f aca="false">TRIM(SUBSTITUTE(RIGHT(B779,FIND(I779,B779)+1),"_",""))</f>
        <v>NegK</v>
      </c>
      <c r="K779" s="0" t="str">
        <f aca="false">IFERROR(VALUE(SUBSTITUTE(E779,".",",")),E779)</f>
        <v>No Ct</v>
      </c>
      <c r="L779" s="61" t="str">
        <f aca="false">IF(J779="PosK",SUMIFS(K:K,J:J,"PosK",H:H,H779),"")</f>
        <v/>
      </c>
      <c r="M779" s="61" t="str">
        <f aca="false">IF(J779="PosK",SUMIFS(K:K,J:J,"NegK",H:H,H779),"")</f>
        <v/>
      </c>
      <c r="N779" s="61" t="str">
        <f aca="false">IF(J779="PosK",SUMIFS(K:K,J:J,"eDNA",H:H,H779),"")</f>
        <v/>
      </c>
    </row>
    <row r="780" customFormat="false" ht="14.25" hidden="false" customHeight="false" outlineLevel="0" collapsed="false">
      <c r="A780" s="0" t="s">
        <v>890</v>
      </c>
      <c r="B780" s="52" t="s">
        <v>1004</v>
      </c>
      <c r="C780" s="52" t="s">
        <v>751</v>
      </c>
      <c r="D780" s="53" t="n">
        <v>0.1</v>
      </c>
      <c r="E780" s="53" t="s">
        <v>748</v>
      </c>
      <c r="F780" s="0" t="s">
        <v>1209</v>
      </c>
      <c r="G780" s="0" t="str">
        <f aca="false">LEFT(B780,2)</f>
        <v>19</v>
      </c>
      <c r="H780" s="0" t="str">
        <f aca="false">I780&amp;"_"&amp;G780&amp;"_"&amp;F780</f>
        <v>LilleVandsalamander_19_20180904_DL2018133_Frederiksborg_SktAnnaeGym_koersel1</v>
      </c>
      <c r="I780" s="61" t="str">
        <f aca="false">MID(RIGHT(B780,LEN(B780)-3),1,FIND("_",RIGHT(B780,LEN(B780)-3))-1)</f>
        <v>LilleVandsalamander</v>
      </c>
      <c r="J780" s="61" t="str">
        <f aca="false">TRIM(SUBSTITUTE(RIGHT(B780,FIND(I780,B780)+1),"_",""))</f>
        <v>eDNA</v>
      </c>
      <c r="K780" s="0" t="str">
        <f aca="false">IFERROR(VALUE(SUBSTITUTE(E780,".",",")),E780)</f>
        <v>No Ct</v>
      </c>
      <c r="L780" s="61" t="str">
        <f aca="false">IF(J780="PosK",SUMIFS(K:K,J:J,"PosK",H:H,H780),"")</f>
        <v/>
      </c>
      <c r="M780" s="61" t="str">
        <f aca="false">IF(J780="PosK",SUMIFS(K:K,J:J,"NegK",H:H,H780),"")</f>
        <v/>
      </c>
      <c r="N780" s="61" t="str">
        <f aca="false">IF(J780="PosK",SUMIFS(K:K,J:J,"eDNA",H:H,H780),"")</f>
        <v/>
      </c>
      <c r="Q780" s="62"/>
    </row>
    <row r="781" customFormat="false" ht="14.25" hidden="false" customHeight="false" outlineLevel="0" collapsed="false">
      <c r="A781" s="0" t="s">
        <v>884</v>
      </c>
      <c r="B781" s="52" t="s">
        <v>1004</v>
      </c>
      <c r="C781" s="52" t="s">
        <v>751</v>
      </c>
      <c r="D781" s="53" t="n">
        <v>0.1</v>
      </c>
      <c r="E781" s="53" t="n">
        <v>42.21</v>
      </c>
      <c r="F781" s="0" t="s">
        <v>1209</v>
      </c>
      <c r="G781" s="0" t="str">
        <f aca="false">LEFT(B781,2)</f>
        <v>19</v>
      </c>
      <c r="H781" s="0" t="str">
        <f aca="false">I781&amp;"_"&amp;G781&amp;"_"&amp;F781</f>
        <v>LilleVandsalamander_19_20180904_DL2018133_Frederiksborg_SktAnnaeGym_koersel1</v>
      </c>
      <c r="I781" s="61" t="str">
        <f aca="false">MID(RIGHT(B781,LEN(B781)-3),1,FIND("_",RIGHT(B781,LEN(B781)-3))-1)</f>
        <v>LilleVandsalamander</v>
      </c>
      <c r="J781" s="61" t="str">
        <f aca="false">TRIM(SUBSTITUTE(RIGHT(B781,FIND(I781,B781)+1),"_",""))</f>
        <v>eDNA</v>
      </c>
      <c r="K781" s="0" t="n">
        <f aca="false">IFERROR(VALUE(SUBSTITUTE(E781,".",",")),E781)</f>
        <v>42.21</v>
      </c>
      <c r="L781" s="61" t="str">
        <f aca="false">IF(J781="PosK",SUMIFS(K:K,J:J,"PosK",H:H,H781),"")</f>
        <v/>
      </c>
      <c r="M781" s="61" t="str">
        <f aca="false">IF(J781="PosK",SUMIFS(K:K,J:J,"NegK",H:H,H781),"")</f>
        <v/>
      </c>
      <c r="N781" s="61" t="str">
        <f aca="false">IF(J781="PosK",SUMIFS(K:K,J:J,"eDNA",H:H,H781),"")</f>
        <v/>
      </c>
      <c r="P781" s="62"/>
      <c r="T781" s="63"/>
      <c r="W781" s="64"/>
    </row>
    <row r="782" customFormat="false" ht="14.25" hidden="false" customHeight="false" outlineLevel="0" collapsed="false">
      <c r="A782" s="0" t="s">
        <v>891</v>
      </c>
      <c r="B782" s="52" t="s">
        <v>1005</v>
      </c>
      <c r="C782" s="52" t="s">
        <v>743</v>
      </c>
      <c r="D782" s="53" t="n">
        <v>0.1</v>
      </c>
      <c r="E782" s="53" t="n">
        <v>28.12</v>
      </c>
      <c r="F782" s="0" t="s">
        <v>1209</v>
      </c>
      <c r="G782" s="0" t="str">
        <f aca="false">LEFT(B782,2)</f>
        <v>20</v>
      </c>
      <c r="H782" s="0" t="str">
        <f aca="false">I782&amp;"_"&amp;G782&amp;"_"&amp;F782</f>
        <v>LilleVandsalamander_20_20180904_DL2018133_Frederiksborg_SktAnnaeGym_koersel1</v>
      </c>
      <c r="I782" s="61" t="str">
        <f aca="false">MID(RIGHT(B782,LEN(B782)-3),1,FIND("_",RIGHT(B782,LEN(B782)-3))-1)</f>
        <v>LilleVandsalamander</v>
      </c>
      <c r="J782" s="61" t="str">
        <f aca="false">TRIM(SUBSTITUTE(RIGHT(B782,FIND(I782,B782)+1),"_",""))</f>
        <v>PosK</v>
      </c>
      <c r="K782" s="0" t="n">
        <f aca="false">IFERROR(VALUE(SUBSTITUTE(E782,".",",")),E782)</f>
        <v>28.12</v>
      </c>
      <c r="L782" s="61" t="n">
        <f aca="false">IF(J782="PosK",SUMIFS(K:K,J:J,"PosK",H:H,H782),"")</f>
        <v>28.12</v>
      </c>
      <c r="M782" s="61" t="n">
        <f aca="false">IF(J782="PosK",SUMIFS(K:K,J:J,"NegK",H:H,H782),"")</f>
        <v>49.71</v>
      </c>
      <c r="N782" s="61" t="n">
        <f aca="false">IF(J782="PosK",SUMIFS(K:K,J:J,"eDNA",H:H,H782),"")</f>
        <v>0</v>
      </c>
      <c r="P782" s="62" t="n">
        <f aca="false">IF(K784="No Ct",0,K784)</f>
        <v>0</v>
      </c>
      <c r="Q782" s="62" t="n">
        <f aca="false">IF(K785="No Ct",0,K785)</f>
        <v>0</v>
      </c>
      <c r="R782" s="0" t="str">
        <f aca="false">IF(AND(L782&gt;0,M782=0),"Valid","Invalid")</f>
        <v>Invalid</v>
      </c>
      <c r="S782" s="0" t="str">
        <f aca="false">IF(OR(P782&gt;1,Q782&gt;1),"Present","Absent")</f>
        <v>Absent</v>
      </c>
      <c r="T782" s="63" t="str">
        <f aca="false">IF(OR(AND(P782&gt;1,P782&lt;41),AND(Q782&gt;1,Q782&lt;41)),"Ct&lt;41","Ct&gt;41")</f>
        <v>Ct&gt;41</v>
      </c>
      <c r="U782" s="0" t="str">
        <f aca="false">I782</f>
        <v>LilleVandsalamander</v>
      </c>
      <c r="V782" s="0" t="str">
        <f aca="false">MID(F782,10,9)</f>
        <v>DL2018133</v>
      </c>
      <c r="W782" s="64" t="str">
        <f aca="false">V782&amp;"_"&amp;U782&amp;"_"&amp;R782&amp;"_"&amp;S782&amp;"_"&amp;T782</f>
        <v>DL2018133_LilleVandsalamander_Invalid_Absent_Ct&gt;41</v>
      </c>
    </row>
    <row r="783" customFormat="false" ht="14.25" hidden="false" customHeight="false" outlineLevel="0" collapsed="false">
      <c r="A783" s="0" t="s">
        <v>893</v>
      </c>
      <c r="B783" s="52" t="s">
        <v>1006</v>
      </c>
      <c r="C783" s="52" t="s">
        <v>747</v>
      </c>
      <c r="D783" s="53" t="n">
        <v>0.1</v>
      </c>
      <c r="E783" s="53" t="n">
        <v>49.71</v>
      </c>
      <c r="F783" s="0" t="s">
        <v>1209</v>
      </c>
      <c r="G783" s="0" t="str">
        <f aca="false">LEFT(B783,2)</f>
        <v>20</v>
      </c>
      <c r="H783" s="0" t="str">
        <f aca="false">I783&amp;"_"&amp;G783&amp;"_"&amp;F783</f>
        <v>LilleVandsalamander_20_20180904_DL2018133_Frederiksborg_SktAnnaeGym_koersel1</v>
      </c>
      <c r="I783" s="61" t="str">
        <f aca="false">MID(RIGHT(B783,LEN(B783)-3),1,FIND("_",RIGHT(B783,LEN(B783)-3))-1)</f>
        <v>LilleVandsalamander</v>
      </c>
      <c r="J783" s="61" t="str">
        <f aca="false">TRIM(SUBSTITUTE(RIGHT(B783,FIND(I783,B783)+1),"_",""))</f>
        <v>NegK</v>
      </c>
      <c r="K783" s="0" t="n">
        <f aca="false">IFERROR(VALUE(SUBSTITUTE(E783,".",",")),E783)</f>
        <v>49.71</v>
      </c>
      <c r="L783" s="61" t="str">
        <f aca="false">IF(J783="PosK",SUMIFS(K:K,J:J,"PosK",H:H,H783),"")</f>
        <v/>
      </c>
      <c r="M783" s="61" t="str">
        <f aca="false">IF(J783="PosK",SUMIFS(K:K,J:J,"NegK",H:H,H783),"")</f>
        <v/>
      </c>
      <c r="N783" s="61" t="str">
        <f aca="false">IF(J783="PosK",SUMIFS(K:K,J:J,"eDNA",H:H,H783),"")</f>
        <v/>
      </c>
    </row>
    <row r="784" customFormat="false" ht="14.25" hidden="false" customHeight="false" outlineLevel="0" collapsed="false">
      <c r="A784" s="0" t="s">
        <v>895</v>
      </c>
      <c r="B784" s="52" t="s">
        <v>1007</v>
      </c>
      <c r="C784" s="52" t="s">
        <v>751</v>
      </c>
      <c r="D784" s="53" t="n">
        <v>0.1</v>
      </c>
      <c r="E784" s="53" t="s">
        <v>748</v>
      </c>
      <c r="F784" s="0" t="s">
        <v>1209</v>
      </c>
      <c r="G784" s="0" t="str">
        <f aca="false">LEFT(B784,2)</f>
        <v>20</v>
      </c>
      <c r="H784" s="0" t="str">
        <f aca="false">I784&amp;"_"&amp;G784&amp;"_"&amp;F784</f>
        <v>LilleVandsalamander_20_20180904_DL2018133_Frederiksborg_SktAnnaeGym_koersel1</v>
      </c>
      <c r="I784" s="61" t="str">
        <f aca="false">MID(RIGHT(B784,LEN(B784)-3),1,FIND("_",RIGHT(B784,LEN(B784)-3))-1)</f>
        <v>LilleVandsalamander</v>
      </c>
      <c r="J784" s="61" t="str">
        <f aca="false">TRIM(SUBSTITUTE(RIGHT(B784,FIND(I784,B784)+1),"_",""))</f>
        <v>eDNA</v>
      </c>
      <c r="K784" s="0" t="str">
        <f aca="false">IFERROR(VALUE(SUBSTITUTE(E784,".",",")),E784)</f>
        <v>No Ct</v>
      </c>
      <c r="L784" s="61" t="str">
        <f aca="false">IF(J784="PosK",SUMIFS(K:K,J:J,"PosK",H:H,H784),"")</f>
        <v/>
      </c>
      <c r="M784" s="61" t="str">
        <f aca="false">IF(J784="PosK",SUMIFS(K:K,J:J,"NegK",H:H,H784),"")</f>
        <v/>
      </c>
      <c r="N784" s="61" t="str">
        <f aca="false">IF(J784="PosK",SUMIFS(K:K,J:J,"eDNA",H:H,H784),"")</f>
        <v/>
      </c>
      <c r="Q784" s="62"/>
    </row>
    <row r="785" customFormat="false" ht="14.25" hidden="false" customHeight="false" outlineLevel="0" collapsed="false">
      <c r="A785" s="0" t="s">
        <v>897</v>
      </c>
      <c r="B785" s="52" t="s">
        <v>1007</v>
      </c>
      <c r="C785" s="52" t="s">
        <v>751</v>
      </c>
      <c r="D785" s="53" t="n">
        <v>0.1</v>
      </c>
      <c r="E785" s="53" t="s">
        <v>748</v>
      </c>
      <c r="F785" s="0" t="s">
        <v>1209</v>
      </c>
      <c r="G785" s="0" t="str">
        <f aca="false">LEFT(B785,2)</f>
        <v>20</v>
      </c>
      <c r="H785" s="0" t="str">
        <f aca="false">I785&amp;"_"&amp;G785&amp;"_"&amp;F785</f>
        <v>LilleVandsalamander_20_20180904_DL2018133_Frederiksborg_SktAnnaeGym_koersel1</v>
      </c>
      <c r="I785" s="61" t="str">
        <f aca="false">MID(RIGHT(B785,LEN(B785)-3),1,FIND("_",RIGHT(B785,LEN(B785)-3))-1)</f>
        <v>LilleVandsalamander</v>
      </c>
      <c r="J785" s="61" t="str">
        <f aca="false">TRIM(SUBSTITUTE(RIGHT(B785,FIND(I785,B785)+1),"_",""))</f>
        <v>eDNA</v>
      </c>
      <c r="K785" s="0" t="str">
        <f aca="false">IFERROR(VALUE(SUBSTITUTE(E785,".",",")),E785)</f>
        <v>No Ct</v>
      </c>
      <c r="L785" s="61" t="str">
        <f aca="false">IF(J785="PosK",SUMIFS(K:K,J:J,"PosK",H:H,H785),"")</f>
        <v/>
      </c>
      <c r="M785" s="61" t="str">
        <f aca="false">IF(J785="PosK",SUMIFS(K:K,J:J,"NegK",H:H,H785),"")</f>
        <v/>
      </c>
      <c r="N785" s="61" t="str">
        <f aca="false">IF(J785="PosK",SUMIFS(K:K,J:J,"eDNA",H:H,H785),"")</f>
        <v/>
      </c>
      <c r="P785" s="62"/>
      <c r="T785" s="63"/>
      <c r="W785" s="64"/>
    </row>
    <row r="786" customFormat="false" ht="14.25" hidden="false" customHeight="false" outlineLevel="0" collapsed="false">
      <c r="A786" s="0" t="s">
        <v>898</v>
      </c>
      <c r="B786" s="52" t="s">
        <v>1008</v>
      </c>
      <c r="C786" s="52" t="s">
        <v>743</v>
      </c>
      <c r="D786" s="53" t="n">
        <v>0.1</v>
      </c>
      <c r="E786" s="53" t="n">
        <v>20.88</v>
      </c>
      <c r="F786" s="0" t="s">
        <v>1209</v>
      </c>
      <c r="G786" s="0" t="str">
        <f aca="false">LEFT(B786,2)</f>
        <v>21</v>
      </c>
      <c r="H786" s="0" t="str">
        <f aca="false">I786&amp;"_"&amp;G786&amp;"_"&amp;F786</f>
        <v>Skalle_21_20180904_DL2018133_Frederiksborg_SktAnnaeGym_koersel1</v>
      </c>
      <c r="I786" s="61" t="str">
        <f aca="false">MID(RIGHT(B786,LEN(B786)-3),1,FIND("_",RIGHT(B786,LEN(B786)-3))-1)</f>
        <v>Skalle</v>
      </c>
      <c r="J786" s="61" t="str">
        <f aca="false">TRIM(SUBSTITUTE(RIGHT(B786,FIND(I786,B786)+1),"_",""))</f>
        <v>PosK</v>
      </c>
      <c r="K786" s="0" t="n">
        <f aca="false">IFERROR(VALUE(SUBSTITUTE(E786,".",",")),E786)</f>
        <v>20.88</v>
      </c>
      <c r="L786" s="61" t="n">
        <f aca="false">IF(J786="PosK",SUMIFS(K:K,J:J,"PosK",H:H,H786),"")</f>
        <v>20.88</v>
      </c>
      <c r="M786" s="61" t="n">
        <f aca="false">IF(J786="PosK",SUMIFS(K:K,J:J,"NegK",H:H,H786),"")</f>
        <v>0</v>
      </c>
      <c r="N786" s="61" t="n">
        <f aca="false">IF(J786="PosK",SUMIFS(K:K,J:J,"eDNA",H:H,H786),"")</f>
        <v>0</v>
      </c>
      <c r="P786" s="62" t="n">
        <f aca="false">IF(K788="No Ct",0,K788)</f>
        <v>0</v>
      </c>
      <c r="Q786" s="62" t="n">
        <f aca="false">IF(K789="No Ct",0,K789)</f>
        <v>0</v>
      </c>
      <c r="R786" s="0" t="str">
        <f aca="false">IF(AND(L786&gt;0,M786=0),"Valid","Invalid")</f>
        <v>Valid</v>
      </c>
      <c r="S786" s="0" t="str">
        <f aca="false">IF(OR(P786&gt;1,Q786&gt;1),"Present","Absent")</f>
        <v>Absent</v>
      </c>
      <c r="T786" s="63" t="str">
        <f aca="false">IF(OR(AND(P786&gt;1,P786&lt;41),AND(Q786&gt;1,Q786&lt;41)),"Ct&lt;41","Ct&gt;41")</f>
        <v>Ct&gt;41</v>
      </c>
      <c r="U786" s="0" t="str">
        <f aca="false">I786</f>
        <v>Skalle</v>
      </c>
      <c r="V786" s="0" t="str">
        <f aca="false">MID(F786,10,9)</f>
        <v>DL2018133</v>
      </c>
      <c r="W786" s="64" t="str">
        <f aca="false">V786&amp;"_"&amp;U786&amp;"_"&amp;R786&amp;"_"&amp;S786&amp;"_"&amp;T786</f>
        <v>DL2018133_Skalle_Valid_Absent_Ct&gt;41</v>
      </c>
    </row>
    <row r="787" customFormat="false" ht="14.25" hidden="false" customHeight="false" outlineLevel="0" collapsed="false">
      <c r="A787" s="0" t="s">
        <v>900</v>
      </c>
      <c r="B787" s="52" t="s">
        <v>1009</v>
      </c>
      <c r="C787" s="52" t="s">
        <v>747</v>
      </c>
      <c r="D787" s="53" t="n">
        <v>0.1</v>
      </c>
      <c r="E787" s="53" t="s">
        <v>748</v>
      </c>
      <c r="F787" s="0" t="s">
        <v>1209</v>
      </c>
      <c r="G787" s="0" t="str">
        <f aca="false">LEFT(B787,2)</f>
        <v>21</v>
      </c>
      <c r="H787" s="0" t="str">
        <f aca="false">I787&amp;"_"&amp;G787&amp;"_"&amp;F787</f>
        <v>Skalle_21_20180904_DL2018133_Frederiksborg_SktAnnaeGym_koersel1</v>
      </c>
      <c r="I787" s="61" t="str">
        <f aca="false">MID(RIGHT(B787,LEN(B787)-3),1,FIND("_",RIGHT(B787,LEN(B787)-3))-1)</f>
        <v>Skalle</v>
      </c>
      <c r="J787" s="61" t="str">
        <f aca="false">TRIM(SUBSTITUTE(RIGHT(B787,FIND(I787,B787)+1),"_",""))</f>
        <v>NegK</v>
      </c>
      <c r="K787" s="0" t="str">
        <f aca="false">IFERROR(VALUE(SUBSTITUTE(E787,".",",")),E787)</f>
        <v>No Ct</v>
      </c>
      <c r="L787" s="61" t="str">
        <f aca="false">IF(J787="PosK",SUMIFS(K:K,J:J,"PosK",H:H,H787),"")</f>
        <v/>
      </c>
      <c r="M787" s="61" t="str">
        <f aca="false">IF(J787="PosK",SUMIFS(K:K,J:J,"NegK",H:H,H787),"")</f>
        <v/>
      </c>
      <c r="N787" s="61" t="str">
        <f aca="false">IF(J787="PosK",SUMIFS(K:K,J:J,"eDNA",H:H,H787),"")</f>
        <v/>
      </c>
    </row>
    <row r="788" customFormat="false" ht="14.25" hidden="false" customHeight="false" outlineLevel="0" collapsed="false">
      <c r="A788" s="0" t="s">
        <v>902</v>
      </c>
      <c r="B788" s="52" t="s">
        <v>1010</v>
      </c>
      <c r="C788" s="52" t="s">
        <v>751</v>
      </c>
      <c r="D788" s="53" t="n">
        <v>0.1</v>
      </c>
      <c r="E788" s="53" t="s">
        <v>748</v>
      </c>
      <c r="F788" s="0" t="s">
        <v>1209</v>
      </c>
      <c r="G788" s="0" t="str">
        <f aca="false">LEFT(B788,2)</f>
        <v>21</v>
      </c>
      <c r="H788" s="0" t="str">
        <f aca="false">I788&amp;"_"&amp;G788&amp;"_"&amp;F788</f>
        <v>Skalle_21_20180904_DL2018133_Frederiksborg_SktAnnaeGym_koersel1</v>
      </c>
      <c r="I788" s="61" t="str">
        <f aca="false">MID(RIGHT(B788,LEN(B788)-3),1,FIND("_",RIGHT(B788,LEN(B788)-3))-1)</f>
        <v>Skalle</v>
      </c>
      <c r="J788" s="61" t="str">
        <f aca="false">TRIM(SUBSTITUTE(RIGHT(B788,FIND(I788,B788)+1),"_",""))</f>
        <v>eDNA</v>
      </c>
      <c r="K788" s="0" t="str">
        <f aca="false">IFERROR(VALUE(SUBSTITUTE(E788,".",",")),E788)</f>
        <v>No Ct</v>
      </c>
      <c r="L788" s="61" t="str">
        <f aca="false">IF(J788="PosK",SUMIFS(K:K,J:J,"PosK",H:H,H788),"")</f>
        <v/>
      </c>
      <c r="M788" s="61" t="str">
        <f aca="false">IF(J788="PosK",SUMIFS(K:K,J:J,"NegK",H:H,H788),"")</f>
        <v/>
      </c>
      <c r="N788" s="61" t="str">
        <f aca="false">IF(J788="PosK",SUMIFS(K:K,J:J,"eDNA",H:H,H788),"")</f>
        <v/>
      </c>
      <c r="Q788" s="62"/>
    </row>
    <row r="789" customFormat="false" ht="14.25" hidden="false" customHeight="false" outlineLevel="0" collapsed="false">
      <c r="A789" s="0" t="s">
        <v>904</v>
      </c>
      <c r="B789" s="52" t="s">
        <v>1010</v>
      </c>
      <c r="C789" s="52" t="s">
        <v>751</v>
      </c>
      <c r="D789" s="53" t="n">
        <v>0.1</v>
      </c>
      <c r="E789" s="53" t="s">
        <v>748</v>
      </c>
      <c r="F789" s="0" t="s">
        <v>1209</v>
      </c>
      <c r="G789" s="0" t="str">
        <f aca="false">LEFT(B789,2)</f>
        <v>21</v>
      </c>
      <c r="H789" s="0" t="str">
        <f aca="false">I789&amp;"_"&amp;G789&amp;"_"&amp;F789</f>
        <v>Skalle_21_20180904_DL2018133_Frederiksborg_SktAnnaeGym_koersel1</v>
      </c>
      <c r="I789" s="61" t="str">
        <f aca="false">MID(RIGHT(B789,LEN(B789)-3),1,FIND("_",RIGHT(B789,LEN(B789)-3))-1)</f>
        <v>Skalle</v>
      </c>
      <c r="J789" s="61" t="str">
        <f aca="false">TRIM(SUBSTITUTE(RIGHT(B789,FIND(I789,B789)+1),"_",""))</f>
        <v>eDNA</v>
      </c>
      <c r="K789" s="0" t="str">
        <f aca="false">IFERROR(VALUE(SUBSTITUTE(E789,".",",")),E789)</f>
        <v>No Ct</v>
      </c>
      <c r="L789" s="61" t="str">
        <f aca="false">IF(J789="PosK",SUMIFS(K:K,J:J,"PosK",H:H,H789),"")</f>
        <v/>
      </c>
      <c r="M789" s="61" t="str">
        <f aca="false">IF(J789="PosK",SUMIFS(K:K,J:J,"NegK",H:H,H789),"")</f>
        <v/>
      </c>
      <c r="N789" s="61" t="str">
        <f aca="false">IF(J789="PosK",SUMIFS(K:K,J:J,"eDNA",H:H,H789),"")</f>
        <v/>
      </c>
      <c r="P789" s="62"/>
      <c r="T789" s="63"/>
      <c r="W789" s="64"/>
    </row>
    <row r="790" customFormat="false" ht="14.25" hidden="false" customHeight="false" outlineLevel="0" collapsed="false">
      <c r="A790" s="0" t="s">
        <v>905</v>
      </c>
      <c r="B790" s="52" t="s">
        <v>1011</v>
      </c>
      <c r="C790" s="52" t="s">
        <v>743</v>
      </c>
      <c r="D790" s="53" t="n">
        <v>0.1</v>
      </c>
      <c r="E790" s="53" t="n">
        <v>20.43</v>
      </c>
      <c r="F790" s="0" t="s">
        <v>1209</v>
      </c>
      <c r="G790" s="0" t="str">
        <f aca="false">LEFT(B790,2)</f>
        <v>22</v>
      </c>
      <c r="H790" s="0" t="str">
        <f aca="false">I790&amp;"_"&amp;G790&amp;"_"&amp;F790</f>
        <v>Skalle_22_20180904_DL2018133_Frederiksborg_SktAnnaeGym_koersel1</v>
      </c>
      <c r="I790" s="61" t="str">
        <f aca="false">MID(RIGHT(B790,LEN(B790)-3),1,FIND("_",RIGHT(B790,LEN(B790)-3))-1)</f>
        <v>Skalle</v>
      </c>
      <c r="J790" s="61" t="str">
        <f aca="false">TRIM(SUBSTITUTE(RIGHT(B790,FIND(I790,B790)+1),"_",""))</f>
        <v>PosK</v>
      </c>
      <c r="K790" s="0" t="n">
        <f aca="false">IFERROR(VALUE(SUBSTITUTE(E790,".",",")),E790)</f>
        <v>20.43</v>
      </c>
      <c r="L790" s="61" t="n">
        <f aca="false">IF(J790="PosK",SUMIFS(K:K,J:J,"PosK",H:H,H790),"")</f>
        <v>20.43</v>
      </c>
      <c r="M790" s="61" t="n">
        <f aca="false">IF(J790="PosK",SUMIFS(K:K,J:J,"NegK",H:H,H790),"")</f>
        <v>0</v>
      </c>
      <c r="N790" s="61" t="n">
        <f aca="false">IF(J790="PosK",SUMIFS(K:K,J:J,"eDNA",H:H,H790),"")</f>
        <v>0</v>
      </c>
      <c r="P790" s="62" t="n">
        <f aca="false">IF(K792="No Ct",0,K792)</f>
        <v>0</v>
      </c>
      <c r="Q790" s="62" t="n">
        <f aca="false">IF(K793="No Ct",0,K793)</f>
        <v>0</v>
      </c>
      <c r="R790" s="0" t="str">
        <f aca="false">IF(AND(L790&gt;0,M790=0),"Valid","Invalid")</f>
        <v>Valid</v>
      </c>
      <c r="S790" s="0" t="str">
        <f aca="false">IF(OR(P790&gt;1,Q790&gt;1),"Present","Absent")</f>
        <v>Absent</v>
      </c>
      <c r="T790" s="63" t="str">
        <f aca="false">IF(OR(AND(P790&gt;1,P790&lt;41),AND(Q790&gt;1,Q790&lt;41)),"Ct&lt;41","Ct&gt;41")</f>
        <v>Ct&gt;41</v>
      </c>
      <c r="U790" s="0" t="str">
        <f aca="false">I790</f>
        <v>Skalle</v>
      </c>
      <c r="V790" s="0" t="str">
        <f aca="false">MID(F790,10,9)</f>
        <v>DL2018133</v>
      </c>
      <c r="W790" s="64" t="str">
        <f aca="false">V790&amp;"_"&amp;U790&amp;"_"&amp;R790&amp;"_"&amp;S790&amp;"_"&amp;T790</f>
        <v>DL2018133_Skalle_Valid_Absent_Ct&gt;41</v>
      </c>
    </row>
    <row r="791" customFormat="false" ht="14.25" hidden="false" customHeight="false" outlineLevel="0" collapsed="false">
      <c r="A791" s="0" t="s">
        <v>907</v>
      </c>
      <c r="B791" s="52" t="s">
        <v>1012</v>
      </c>
      <c r="C791" s="52" t="s">
        <v>747</v>
      </c>
      <c r="D791" s="53" t="n">
        <v>0.1</v>
      </c>
      <c r="E791" s="53" t="s">
        <v>748</v>
      </c>
      <c r="F791" s="0" t="s">
        <v>1209</v>
      </c>
      <c r="G791" s="0" t="str">
        <f aca="false">LEFT(B791,2)</f>
        <v>22</v>
      </c>
      <c r="H791" s="0" t="str">
        <f aca="false">I791&amp;"_"&amp;G791&amp;"_"&amp;F791</f>
        <v>Skalle_22_20180904_DL2018133_Frederiksborg_SktAnnaeGym_koersel1</v>
      </c>
      <c r="I791" s="61" t="str">
        <f aca="false">MID(RIGHT(B791,LEN(B791)-3),1,FIND("_",RIGHT(B791,LEN(B791)-3))-1)</f>
        <v>Skalle</v>
      </c>
      <c r="J791" s="61" t="str">
        <f aca="false">TRIM(SUBSTITUTE(RIGHT(B791,FIND(I791,B791)+1),"_",""))</f>
        <v>NegK</v>
      </c>
      <c r="K791" s="0" t="str">
        <f aca="false">IFERROR(VALUE(SUBSTITUTE(E791,".",",")),E791)</f>
        <v>No Ct</v>
      </c>
      <c r="L791" s="61" t="str">
        <f aca="false">IF(J791="PosK",SUMIFS(K:K,J:J,"PosK",H:H,H791),"")</f>
        <v/>
      </c>
      <c r="M791" s="61" t="str">
        <f aca="false">IF(J791="PosK",SUMIFS(K:K,J:J,"NegK",H:H,H791),"")</f>
        <v/>
      </c>
      <c r="N791" s="61" t="str">
        <f aca="false">IF(J791="PosK",SUMIFS(K:K,J:J,"eDNA",H:H,H791),"")</f>
        <v/>
      </c>
    </row>
    <row r="792" customFormat="false" ht="14.25" hidden="false" customHeight="false" outlineLevel="0" collapsed="false">
      <c r="A792" s="0" t="s">
        <v>909</v>
      </c>
      <c r="B792" s="52" t="s">
        <v>1013</v>
      </c>
      <c r="C792" s="52" t="s">
        <v>751</v>
      </c>
      <c r="D792" s="53" t="n">
        <v>0.1</v>
      </c>
      <c r="E792" s="53" t="s">
        <v>748</v>
      </c>
      <c r="F792" s="0" t="s">
        <v>1209</v>
      </c>
      <c r="G792" s="0" t="str">
        <f aca="false">LEFT(B792,2)</f>
        <v>22</v>
      </c>
      <c r="H792" s="0" t="str">
        <f aca="false">I792&amp;"_"&amp;G792&amp;"_"&amp;F792</f>
        <v>Skalle_22_20180904_DL2018133_Frederiksborg_SktAnnaeGym_koersel1</v>
      </c>
      <c r="I792" s="61" t="str">
        <f aca="false">MID(RIGHT(B792,LEN(B792)-3),1,FIND("_",RIGHT(B792,LEN(B792)-3))-1)</f>
        <v>Skalle</v>
      </c>
      <c r="J792" s="61" t="str">
        <f aca="false">TRIM(SUBSTITUTE(RIGHT(B792,FIND(I792,B792)+1),"_",""))</f>
        <v>eDNA</v>
      </c>
      <c r="K792" s="0" t="str">
        <f aca="false">IFERROR(VALUE(SUBSTITUTE(E792,".",",")),E792)</f>
        <v>No Ct</v>
      </c>
      <c r="L792" s="61" t="str">
        <f aca="false">IF(J792="PosK",SUMIFS(K:K,J:J,"PosK",H:H,H792),"")</f>
        <v/>
      </c>
      <c r="M792" s="61" t="str">
        <f aca="false">IF(J792="PosK",SUMIFS(K:K,J:J,"NegK",H:H,H792),"")</f>
        <v/>
      </c>
      <c r="N792" s="61" t="str">
        <f aca="false">IF(J792="PosK",SUMIFS(K:K,J:J,"eDNA",H:H,H792),"")</f>
        <v/>
      </c>
      <c r="Q792" s="62"/>
    </row>
    <row r="793" customFormat="false" ht="14.25" hidden="false" customHeight="false" outlineLevel="0" collapsed="false">
      <c r="A793" s="0" t="s">
        <v>911</v>
      </c>
      <c r="B793" s="52" t="s">
        <v>1013</v>
      </c>
      <c r="C793" s="52" t="s">
        <v>751</v>
      </c>
      <c r="D793" s="53" t="n">
        <v>0.1</v>
      </c>
      <c r="E793" s="53" t="s">
        <v>748</v>
      </c>
      <c r="F793" s="0" t="s">
        <v>1209</v>
      </c>
      <c r="G793" s="0" t="str">
        <f aca="false">LEFT(B793,2)</f>
        <v>22</v>
      </c>
      <c r="H793" s="0" t="str">
        <f aca="false">I793&amp;"_"&amp;G793&amp;"_"&amp;F793</f>
        <v>Skalle_22_20180904_DL2018133_Frederiksborg_SktAnnaeGym_koersel1</v>
      </c>
      <c r="I793" s="61" t="str">
        <f aca="false">MID(RIGHT(B793,LEN(B793)-3),1,FIND("_",RIGHT(B793,LEN(B793)-3))-1)</f>
        <v>Skalle</v>
      </c>
      <c r="J793" s="61" t="str">
        <f aca="false">TRIM(SUBSTITUTE(RIGHT(B793,FIND(I793,B793)+1),"_",""))</f>
        <v>eDNA</v>
      </c>
      <c r="K793" s="0" t="str">
        <f aca="false">IFERROR(VALUE(SUBSTITUTE(E793,".",",")),E793)</f>
        <v>No Ct</v>
      </c>
      <c r="L793" s="61" t="str">
        <f aca="false">IF(J793="PosK",SUMIFS(K:K,J:J,"PosK",H:H,H793),"")</f>
        <v/>
      </c>
      <c r="M793" s="61" t="str">
        <f aca="false">IF(J793="PosK",SUMIFS(K:K,J:J,"NegK",H:H,H793),"")</f>
        <v/>
      </c>
      <c r="N793" s="61" t="str">
        <f aca="false">IF(J793="PosK",SUMIFS(K:K,J:J,"eDNA",H:H,H793),"")</f>
        <v/>
      </c>
      <c r="P793" s="62"/>
      <c r="T793" s="63"/>
      <c r="W793" s="64"/>
    </row>
    <row r="794" customFormat="false" ht="14.25" hidden="false" customHeight="false" outlineLevel="0" collapsed="false">
      <c r="A794" s="0" t="s">
        <v>912</v>
      </c>
      <c r="B794" s="52" t="s">
        <v>1014</v>
      </c>
      <c r="C794" s="52" t="s">
        <v>743</v>
      </c>
      <c r="D794" s="53" t="n">
        <v>0.1</v>
      </c>
      <c r="E794" s="53" t="n">
        <v>28.51</v>
      </c>
      <c r="F794" s="0" t="s">
        <v>1209</v>
      </c>
      <c r="G794" s="0" t="str">
        <f aca="false">LEFT(B794,2)</f>
        <v>23</v>
      </c>
      <c r="H794" s="0" t="str">
        <f aca="false">I794&amp;"_"&amp;G794&amp;"_"&amp;F794</f>
        <v>Karusse_23_20180904_DL2018133_Frederiksborg_SktAnnaeGym_koersel1</v>
      </c>
      <c r="I794" s="61" t="str">
        <f aca="false">MID(RIGHT(B794,LEN(B794)-3),1,FIND("_",RIGHT(B794,LEN(B794)-3))-1)</f>
        <v>Karusse</v>
      </c>
      <c r="J794" s="61" t="str">
        <f aca="false">TRIM(SUBSTITUTE(RIGHT(B794,FIND(I794,B794)+1),"_",""))</f>
        <v>PosK</v>
      </c>
      <c r="K794" s="0" t="n">
        <f aca="false">IFERROR(VALUE(SUBSTITUTE(E794,".",",")),E794)</f>
        <v>28.51</v>
      </c>
      <c r="L794" s="61" t="n">
        <f aca="false">IF(J794="PosK",SUMIFS(K:K,J:J,"PosK",H:H,H794),"")</f>
        <v>28.51</v>
      </c>
      <c r="M794" s="61" t="n">
        <f aca="false">IF(J794="PosK",SUMIFS(K:K,J:J,"NegK",H:H,H794),"")</f>
        <v>0</v>
      </c>
      <c r="N794" s="61" t="n">
        <f aca="false">IF(J794="PosK",SUMIFS(K:K,J:J,"eDNA",H:H,H794),"")</f>
        <v>0</v>
      </c>
      <c r="P794" s="62" t="n">
        <f aca="false">IF(K796="No Ct",0,K796)</f>
        <v>0</v>
      </c>
      <c r="Q794" s="62" t="n">
        <f aca="false">IF(K797="No Ct",0,K797)</f>
        <v>0</v>
      </c>
      <c r="R794" s="0" t="str">
        <f aca="false">IF(AND(L794&gt;0,M794=0),"Valid","Invalid")</f>
        <v>Valid</v>
      </c>
      <c r="S794" s="0" t="str">
        <f aca="false">IF(OR(P794&gt;1,Q794&gt;1),"Present","Absent")</f>
        <v>Absent</v>
      </c>
      <c r="T794" s="63" t="str">
        <f aca="false">IF(OR(AND(P794&gt;1,P794&lt;41),AND(Q794&gt;1,Q794&lt;41)),"Ct&lt;41","Ct&gt;41")</f>
        <v>Ct&gt;41</v>
      </c>
      <c r="U794" s="0" t="str">
        <f aca="false">I794</f>
        <v>Karusse</v>
      </c>
      <c r="V794" s="0" t="str">
        <f aca="false">MID(F794,10,9)</f>
        <v>DL2018133</v>
      </c>
      <c r="W794" s="64" t="str">
        <f aca="false">V794&amp;"_"&amp;U794&amp;"_"&amp;R794&amp;"_"&amp;S794&amp;"_"&amp;T794</f>
        <v>DL2018133_Karusse_Valid_Absent_Ct&gt;41</v>
      </c>
    </row>
    <row r="795" customFormat="false" ht="14.25" hidden="false" customHeight="false" outlineLevel="0" collapsed="false">
      <c r="A795" s="0" t="s">
        <v>914</v>
      </c>
      <c r="B795" s="52" t="s">
        <v>1015</v>
      </c>
      <c r="C795" s="52" t="s">
        <v>747</v>
      </c>
      <c r="D795" s="53" t="n">
        <v>0.1</v>
      </c>
      <c r="E795" s="53" t="s">
        <v>748</v>
      </c>
      <c r="F795" s="0" t="s">
        <v>1209</v>
      </c>
      <c r="G795" s="0" t="str">
        <f aca="false">LEFT(B795,2)</f>
        <v>23</v>
      </c>
      <c r="H795" s="0" t="str">
        <f aca="false">I795&amp;"_"&amp;G795&amp;"_"&amp;F795</f>
        <v>Karusse_23_20180904_DL2018133_Frederiksborg_SktAnnaeGym_koersel1</v>
      </c>
      <c r="I795" s="61" t="str">
        <f aca="false">MID(RIGHT(B795,LEN(B795)-3),1,FIND("_",RIGHT(B795,LEN(B795)-3))-1)</f>
        <v>Karusse</v>
      </c>
      <c r="J795" s="61" t="str">
        <f aca="false">TRIM(SUBSTITUTE(RIGHT(B795,FIND(I795,B795)+1),"_",""))</f>
        <v>NegK</v>
      </c>
      <c r="K795" s="0" t="str">
        <f aca="false">IFERROR(VALUE(SUBSTITUTE(E795,".",",")),E795)</f>
        <v>No Ct</v>
      </c>
      <c r="L795" s="61" t="str">
        <f aca="false">IF(J795="PosK",SUMIFS(K:K,J:J,"PosK",H:H,H795),"")</f>
        <v/>
      </c>
      <c r="M795" s="61" t="str">
        <f aca="false">IF(J795="PosK",SUMIFS(K:K,J:J,"NegK",H:H,H795),"")</f>
        <v/>
      </c>
      <c r="N795" s="61" t="str">
        <f aca="false">IF(J795="PosK",SUMIFS(K:K,J:J,"eDNA",H:H,H795),"")</f>
        <v/>
      </c>
    </row>
    <row r="796" customFormat="false" ht="14.25" hidden="false" customHeight="false" outlineLevel="0" collapsed="false">
      <c r="A796" s="0" t="s">
        <v>916</v>
      </c>
      <c r="B796" s="52" t="s">
        <v>1016</v>
      </c>
      <c r="C796" s="52" t="s">
        <v>751</v>
      </c>
      <c r="D796" s="53" t="n">
        <v>0.1</v>
      </c>
      <c r="E796" s="53" t="s">
        <v>748</v>
      </c>
      <c r="F796" s="0" t="s">
        <v>1209</v>
      </c>
      <c r="G796" s="0" t="str">
        <f aca="false">LEFT(B796,2)</f>
        <v>23</v>
      </c>
      <c r="H796" s="0" t="str">
        <f aca="false">I796&amp;"_"&amp;G796&amp;"_"&amp;F796</f>
        <v>Karusse_23_20180904_DL2018133_Frederiksborg_SktAnnaeGym_koersel1</v>
      </c>
      <c r="I796" s="61" t="str">
        <f aca="false">MID(RIGHT(B796,LEN(B796)-3),1,FIND("_",RIGHT(B796,LEN(B796)-3))-1)</f>
        <v>Karusse</v>
      </c>
      <c r="J796" s="61" t="str">
        <f aca="false">TRIM(SUBSTITUTE(RIGHT(B796,FIND(I796,B796)+1),"_",""))</f>
        <v>eDNA</v>
      </c>
      <c r="K796" s="0" t="str">
        <f aca="false">IFERROR(VALUE(SUBSTITUTE(E796,".",",")),E796)</f>
        <v>No Ct</v>
      </c>
      <c r="L796" s="61" t="str">
        <f aca="false">IF(J796="PosK",SUMIFS(K:K,J:J,"PosK",H:H,H796),"")</f>
        <v/>
      </c>
      <c r="M796" s="61" t="str">
        <f aca="false">IF(J796="PosK",SUMIFS(K:K,J:J,"NegK",H:H,H796),"")</f>
        <v/>
      </c>
      <c r="N796" s="61" t="str">
        <f aca="false">IF(J796="PosK",SUMIFS(K:K,J:J,"eDNA",H:H,H796),"")</f>
        <v/>
      </c>
      <c r="Q796" s="62"/>
    </row>
    <row r="797" customFormat="false" ht="14.25" hidden="false" customHeight="false" outlineLevel="0" collapsed="false">
      <c r="A797" s="0" t="s">
        <v>918</v>
      </c>
      <c r="B797" s="52" t="s">
        <v>1016</v>
      </c>
      <c r="C797" s="52" t="s">
        <v>751</v>
      </c>
      <c r="D797" s="53" t="n">
        <v>0.1</v>
      </c>
      <c r="E797" s="53" t="s">
        <v>748</v>
      </c>
      <c r="F797" s="0" t="s">
        <v>1209</v>
      </c>
      <c r="G797" s="0" t="str">
        <f aca="false">LEFT(B797,2)</f>
        <v>23</v>
      </c>
      <c r="H797" s="0" t="str">
        <f aca="false">I797&amp;"_"&amp;G797&amp;"_"&amp;F797</f>
        <v>Karusse_23_20180904_DL2018133_Frederiksborg_SktAnnaeGym_koersel1</v>
      </c>
      <c r="I797" s="61" t="str">
        <f aca="false">MID(RIGHT(B797,LEN(B797)-3),1,FIND("_",RIGHT(B797,LEN(B797)-3))-1)</f>
        <v>Karusse</v>
      </c>
      <c r="J797" s="61" t="str">
        <f aca="false">TRIM(SUBSTITUTE(RIGHT(B797,FIND(I797,B797)+1),"_",""))</f>
        <v>eDNA</v>
      </c>
      <c r="K797" s="0" t="str">
        <f aca="false">IFERROR(VALUE(SUBSTITUTE(E797,".",",")),E797)</f>
        <v>No Ct</v>
      </c>
      <c r="L797" s="61" t="str">
        <f aca="false">IF(J797="PosK",SUMIFS(K:K,J:J,"PosK",H:H,H797),"")</f>
        <v/>
      </c>
      <c r="M797" s="61" t="str">
        <f aca="false">IF(J797="PosK",SUMIFS(K:K,J:J,"NegK",H:H,H797),"")</f>
        <v/>
      </c>
      <c r="N797" s="61" t="str">
        <f aca="false">IF(J797="PosK",SUMIFS(K:K,J:J,"eDNA",H:H,H797),"")</f>
        <v/>
      </c>
      <c r="P797" s="62"/>
      <c r="T797" s="63"/>
      <c r="W797" s="64"/>
    </row>
    <row r="798" customFormat="false" ht="14.25" hidden="false" customHeight="false" outlineLevel="0" collapsed="false">
      <c r="A798" s="0" t="s">
        <v>919</v>
      </c>
      <c r="B798" s="52" t="s">
        <v>1017</v>
      </c>
      <c r="C798" s="52" t="s">
        <v>743</v>
      </c>
      <c r="D798" s="53" t="n">
        <v>0.1</v>
      </c>
      <c r="E798" s="53" t="n">
        <v>30.9</v>
      </c>
      <c r="F798" s="0" t="s">
        <v>1209</v>
      </c>
      <c r="G798" s="0" t="str">
        <f aca="false">LEFT(B798,2)</f>
        <v>24</v>
      </c>
      <c r="H798" s="0" t="str">
        <f aca="false">I798&amp;"_"&amp;G798&amp;"_"&amp;F798</f>
        <v>Karusse_24_20180904_DL2018133_Frederiksborg_SktAnnaeGym_koersel1</v>
      </c>
      <c r="I798" s="61" t="str">
        <f aca="false">MID(RIGHT(B798,LEN(B798)-3),1,FIND("_",RIGHT(B798,LEN(B798)-3))-1)</f>
        <v>Karusse</v>
      </c>
      <c r="J798" s="61" t="str">
        <f aca="false">TRIM(SUBSTITUTE(RIGHT(B798,FIND(I798,B798)+1),"_",""))</f>
        <v>PosK</v>
      </c>
      <c r="K798" s="0" t="n">
        <f aca="false">IFERROR(VALUE(SUBSTITUTE(E798,".",",")),E798)</f>
        <v>30.9</v>
      </c>
      <c r="L798" s="61" t="n">
        <f aca="false">IF(J798="PosK",SUMIFS(K:K,J:J,"PosK",H:H,H798),"")</f>
        <v>30.9</v>
      </c>
      <c r="M798" s="61" t="n">
        <f aca="false">IF(J798="PosK",SUMIFS(K:K,J:J,"NegK",H:H,H798),"")</f>
        <v>0</v>
      </c>
      <c r="N798" s="61" t="n">
        <f aca="false">IF(J798="PosK",SUMIFS(K:K,J:J,"eDNA",H:H,H798),"")</f>
        <v>0</v>
      </c>
      <c r="P798" s="62" t="n">
        <f aca="false">IF(K800="No Ct",0,K800)</f>
        <v>0</v>
      </c>
      <c r="Q798" s="62" t="n">
        <f aca="false">IF(K801="No Ct",0,K801)</f>
        <v>0</v>
      </c>
      <c r="R798" s="0" t="str">
        <f aca="false">IF(AND(L798&gt;0,M798=0),"Valid","Invalid")</f>
        <v>Valid</v>
      </c>
      <c r="S798" s="0" t="str">
        <f aca="false">IF(OR(P798&gt;1,Q798&gt;1),"Present","Absent")</f>
        <v>Absent</v>
      </c>
      <c r="T798" s="63" t="str">
        <f aca="false">IF(OR(AND(P798&gt;1,P798&lt;41),AND(Q798&gt;1,Q798&lt;41)),"Ct&lt;41","Ct&gt;41")</f>
        <v>Ct&gt;41</v>
      </c>
      <c r="U798" s="0" t="str">
        <f aca="false">I798</f>
        <v>Karusse</v>
      </c>
      <c r="V798" s="0" t="str">
        <f aca="false">MID(F798,10,9)</f>
        <v>DL2018133</v>
      </c>
      <c r="W798" s="64" t="str">
        <f aca="false">V798&amp;"_"&amp;U798&amp;"_"&amp;R798&amp;"_"&amp;S798&amp;"_"&amp;T798</f>
        <v>DL2018133_Karusse_Valid_Absent_Ct&gt;41</v>
      </c>
    </row>
    <row r="799" customFormat="false" ht="14.25" hidden="false" customHeight="false" outlineLevel="0" collapsed="false">
      <c r="A799" s="0" t="s">
        <v>921</v>
      </c>
      <c r="B799" s="52" t="s">
        <v>1018</v>
      </c>
      <c r="C799" s="52" t="s">
        <v>747</v>
      </c>
      <c r="D799" s="53" t="n">
        <v>0.1</v>
      </c>
      <c r="E799" s="53" t="s">
        <v>748</v>
      </c>
      <c r="F799" s="0" t="s">
        <v>1209</v>
      </c>
      <c r="G799" s="0" t="str">
        <f aca="false">LEFT(B799,2)</f>
        <v>24</v>
      </c>
      <c r="H799" s="0" t="str">
        <f aca="false">I799&amp;"_"&amp;G799&amp;"_"&amp;F799</f>
        <v>Karusse_24_20180904_DL2018133_Frederiksborg_SktAnnaeGym_koersel1</v>
      </c>
      <c r="I799" s="61" t="str">
        <f aca="false">MID(RIGHT(B799,LEN(B799)-3),1,FIND("_",RIGHT(B799,LEN(B799)-3))-1)</f>
        <v>Karusse</v>
      </c>
      <c r="J799" s="61" t="str">
        <f aca="false">TRIM(SUBSTITUTE(RIGHT(B799,FIND(I799,B799)+1),"_",""))</f>
        <v>NegK</v>
      </c>
      <c r="K799" s="0" t="str">
        <f aca="false">IFERROR(VALUE(SUBSTITUTE(E799,".",",")),E799)</f>
        <v>No Ct</v>
      </c>
      <c r="L799" s="61" t="str">
        <f aca="false">IF(J799="PosK",SUMIFS(K:K,J:J,"PosK",H:H,H799),"")</f>
        <v/>
      </c>
      <c r="M799" s="61" t="str">
        <f aca="false">IF(J799="PosK",SUMIFS(K:K,J:J,"NegK",H:H,H799),"")</f>
        <v/>
      </c>
      <c r="N799" s="61" t="str">
        <f aca="false">IF(J799="PosK",SUMIFS(K:K,J:J,"eDNA",H:H,H799),"")</f>
        <v/>
      </c>
    </row>
    <row r="800" customFormat="false" ht="14.25" hidden="false" customHeight="false" outlineLevel="0" collapsed="false">
      <c r="A800" s="0" t="s">
        <v>923</v>
      </c>
      <c r="B800" s="52" t="s">
        <v>1019</v>
      </c>
      <c r="C800" s="52" t="s">
        <v>751</v>
      </c>
      <c r="D800" s="53" t="n">
        <v>0.1</v>
      </c>
      <c r="E800" s="53" t="s">
        <v>748</v>
      </c>
      <c r="F800" s="0" t="s">
        <v>1209</v>
      </c>
      <c r="G800" s="0" t="str">
        <f aca="false">LEFT(B800,2)</f>
        <v>24</v>
      </c>
      <c r="H800" s="0" t="str">
        <f aca="false">I800&amp;"_"&amp;G800&amp;"_"&amp;F800</f>
        <v>Karusse_24_20180904_DL2018133_Frederiksborg_SktAnnaeGym_koersel1</v>
      </c>
      <c r="I800" s="61" t="str">
        <f aca="false">MID(RIGHT(B800,LEN(B800)-3),1,FIND("_",RIGHT(B800,LEN(B800)-3))-1)</f>
        <v>Karusse</v>
      </c>
      <c r="J800" s="61" t="str">
        <f aca="false">TRIM(SUBSTITUTE(RIGHT(B800,FIND(I800,B800)+1),"_",""))</f>
        <v>eDNA</v>
      </c>
      <c r="K800" s="0" t="str">
        <f aca="false">IFERROR(VALUE(SUBSTITUTE(E800,".",",")),E800)</f>
        <v>No Ct</v>
      </c>
      <c r="L800" s="61" t="str">
        <f aca="false">IF(J800="PosK",SUMIFS(K:K,J:J,"PosK",H:H,H800),"")</f>
        <v/>
      </c>
      <c r="M800" s="61" t="str">
        <f aca="false">IF(J800="PosK",SUMIFS(K:K,J:J,"NegK",H:H,H800),"")</f>
        <v/>
      </c>
      <c r="N800" s="61" t="str">
        <f aca="false">IF(J800="PosK",SUMIFS(K:K,J:J,"eDNA",H:H,H800),"")</f>
        <v/>
      </c>
      <c r="Q800" s="62"/>
    </row>
    <row r="801" customFormat="false" ht="14.25" hidden="false" customHeight="false" outlineLevel="0" collapsed="false">
      <c r="A801" s="0" t="s">
        <v>925</v>
      </c>
      <c r="B801" s="52" t="s">
        <v>1019</v>
      </c>
      <c r="C801" s="52" t="s">
        <v>751</v>
      </c>
      <c r="D801" s="53" t="n">
        <v>0.1</v>
      </c>
      <c r="E801" s="53" t="s">
        <v>748</v>
      </c>
      <c r="F801" s="0" t="s">
        <v>1209</v>
      </c>
      <c r="G801" s="0" t="str">
        <f aca="false">LEFT(B801,2)</f>
        <v>24</v>
      </c>
      <c r="H801" s="0" t="str">
        <f aca="false">I801&amp;"_"&amp;G801&amp;"_"&amp;F801</f>
        <v>Karusse_24_20180904_DL2018133_Frederiksborg_SktAnnaeGym_koersel1</v>
      </c>
      <c r="I801" s="61" t="str">
        <f aca="false">MID(RIGHT(B801,LEN(B801)-3),1,FIND("_",RIGHT(B801,LEN(B801)-3))-1)</f>
        <v>Karusse</v>
      </c>
      <c r="J801" s="61" t="str">
        <f aca="false">TRIM(SUBSTITUTE(RIGHT(B801,FIND(I801,B801)+1),"_",""))</f>
        <v>eDNA</v>
      </c>
      <c r="K801" s="0" t="str">
        <f aca="false">IFERROR(VALUE(SUBSTITUTE(E801,".",",")),E801)</f>
        <v>No Ct</v>
      </c>
      <c r="L801" s="61" t="str">
        <f aca="false">IF(J801="PosK",SUMIFS(K:K,J:J,"PosK",H:H,H801),"")</f>
        <v/>
      </c>
      <c r="M801" s="61" t="str">
        <f aca="false">IF(J801="PosK",SUMIFS(K:K,J:J,"NegK",H:H,H801),"")</f>
        <v/>
      </c>
      <c r="N801" s="61" t="str">
        <f aca="false">IF(J801="PosK",SUMIFS(K:K,J:J,"eDNA",H:H,H801),"")</f>
        <v/>
      </c>
      <c r="P801" s="62"/>
      <c r="T801" s="63"/>
      <c r="W801" s="64"/>
    </row>
    <row r="802" customFormat="false" ht="14.25" hidden="false" customHeight="false" outlineLevel="0" collapsed="false">
      <c r="A802" s="0" t="s">
        <v>741</v>
      </c>
      <c r="B802" s="52" t="s">
        <v>1020</v>
      </c>
      <c r="C802" s="52" t="s">
        <v>743</v>
      </c>
      <c r="D802" s="53" t="n">
        <v>0.1</v>
      </c>
      <c r="E802" s="53" t="s">
        <v>748</v>
      </c>
      <c r="F802" s="0" t="s">
        <v>1210</v>
      </c>
      <c r="G802" s="0" t="str">
        <f aca="false">LEFT(B802,2)</f>
        <v>25</v>
      </c>
      <c r="H802" s="0" t="str">
        <f aca="false">I802&amp;"_"&amp;G802&amp;"_"&amp;F802</f>
        <v>Loegfroe_25_20180904_DL2018133_Frederiksborg_SktAnnaeGym_koersel2</v>
      </c>
      <c r="I802" s="61" t="str">
        <f aca="false">MID(RIGHT(B802,LEN(B802)-3),1,FIND("_",RIGHT(B802,LEN(B802)-3))-1)</f>
        <v>Loegfroe</v>
      </c>
      <c r="J802" s="61" t="str">
        <f aca="false">TRIM(SUBSTITUTE(RIGHT(B802,FIND(I802,B802)+1),"_",""))</f>
        <v>PosK</v>
      </c>
      <c r="K802" s="0" t="str">
        <f aca="false">IFERROR(VALUE(SUBSTITUTE(E802,".",",")),E802)</f>
        <v>No Ct</v>
      </c>
      <c r="L802" s="61" t="n">
        <f aca="false">IF(J802="PosK",SUMIFS(K:K,J:J,"PosK",H:H,H802),"")</f>
        <v>0</v>
      </c>
      <c r="M802" s="61" t="n">
        <f aca="false">IF(J802="PosK",SUMIFS(K:K,J:J,"NegK",H:H,H802),"")</f>
        <v>0</v>
      </c>
      <c r="N802" s="61" t="n">
        <f aca="false">IF(J802="PosK",SUMIFS(K:K,J:J,"eDNA",H:H,H802),"")</f>
        <v>48.84</v>
      </c>
      <c r="P802" s="62" t="n">
        <f aca="false">IF(K804="No Ct",0,K804)</f>
        <v>48.84</v>
      </c>
      <c r="Q802" s="62" t="n">
        <f aca="false">IF(K805="No Ct",0,K805)</f>
        <v>0</v>
      </c>
      <c r="R802" s="0" t="str">
        <f aca="false">IF(AND(L802&gt;0,M802=0),"Valid","Invalid")</f>
        <v>Invalid</v>
      </c>
      <c r="S802" s="0" t="str">
        <f aca="false">IF(OR(P802&gt;1,Q802&gt;1),"Present","Absent")</f>
        <v>Present</v>
      </c>
      <c r="T802" s="63" t="str">
        <f aca="false">IF(OR(AND(P802&gt;1,P802&lt;41),AND(Q802&gt;1,Q802&lt;41)),"Ct&lt;41","Ct&gt;41")</f>
        <v>Ct&gt;41</v>
      </c>
      <c r="U802" s="0" t="str">
        <f aca="false">I802</f>
        <v>Loegfroe</v>
      </c>
      <c r="V802" s="0" t="str">
        <f aca="false">MID(F802,10,9)</f>
        <v>DL2018133</v>
      </c>
      <c r="W802" s="64" t="str">
        <f aca="false">V802&amp;"_"&amp;U802&amp;"_"&amp;R802&amp;"_"&amp;S802&amp;"_"&amp;T802</f>
        <v>DL2018133_Loegfroe_Invalid_Present_Ct&gt;41</v>
      </c>
    </row>
    <row r="803" customFormat="false" ht="14.25" hidden="false" customHeight="false" outlineLevel="0" collapsed="false">
      <c r="A803" s="0" t="s">
        <v>745</v>
      </c>
      <c r="B803" s="52" t="s">
        <v>1022</v>
      </c>
      <c r="C803" s="52" t="s">
        <v>747</v>
      </c>
      <c r="D803" s="53" t="n">
        <v>0.1</v>
      </c>
      <c r="E803" s="53" t="s">
        <v>748</v>
      </c>
      <c r="F803" s="0" t="s">
        <v>1210</v>
      </c>
      <c r="G803" s="0" t="str">
        <f aca="false">LEFT(B803,2)</f>
        <v>25</v>
      </c>
      <c r="H803" s="0" t="str">
        <f aca="false">I803&amp;"_"&amp;G803&amp;"_"&amp;F803</f>
        <v>Loegfroe_25_20180904_DL2018133_Frederiksborg_SktAnnaeGym_koersel2</v>
      </c>
      <c r="I803" s="61" t="str">
        <f aca="false">MID(RIGHT(B803,LEN(B803)-3),1,FIND("_",RIGHT(B803,LEN(B803)-3))-1)</f>
        <v>Loegfroe</v>
      </c>
      <c r="J803" s="61" t="str">
        <f aca="false">TRIM(SUBSTITUTE(RIGHT(B803,FIND(I803,B803)+1),"_",""))</f>
        <v>NegK</v>
      </c>
      <c r="K803" s="0" t="str">
        <f aca="false">IFERROR(VALUE(SUBSTITUTE(E803,".",",")),E803)</f>
        <v>No Ct</v>
      </c>
      <c r="L803" s="61" t="str">
        <f aca="false">IF(J803="PosK",SUMIFS(K:K,J:J,"PosK",H:H,H803),"")</f>
        <v/>
      </c>
      <c r="M803" s="61" t="str">
        <f aca="false">IF(J803="PosK",SUMIFS(K:K,J:J,"NegK",H:H,H803),"")</f>
        <v/>
      </c>
      <c r="N803" s="61" t="str">
        <f aca="false">IF(J803="PosK",SUMIFS(K:K,J:J,"eDNA",H:H,H803),"")</f>
        <v/>
      </c>
    </row>
    <row r="804" customFormat="false" ht="14.25" hidden="false" customHeight="false" outlineLevel="0" collapsed="false">
      <c r="A804" s="0" t="s">
        <v>749</v>
      </c>
      <c r="B804" s="52" t="s">
        <v>1023</v>
      </c>
      <c r="C804" s="52" t="s">
        <v>751</v>
      </c>
      <c r="D804" s="53" t="n">
        <v>0.1</v>
      </c>
      <c r="E804" s="53" t="n">
        <v>48.84</v>
      </c>
      <c r="F804" s="0" t="s">
        <v>1210</v>
      </c>
      <c r="G804" s="0" t="str">
        <f aca="false">LEFT(B804,2)</f>
        <v>25</v>
      </c>
      <c r="H804" s="0" t="str">
        <f aca="false">I804&amp;"_"&amp;G804&amp;"_"&amp;F804</f>
        <v>Loegfroe_25_20180904_DL2018133_Frederiksborg_SktAnnaeGym_koersel2</v>
      </c>
      <c r="I804" s="61" t="str">
        <f aca="false">MID(RIGHT(B804,LEN(B804)-3),1,FIND("_",RIGHT(B804,LEN(B804)-3))-1)</f>
        <v>Loegfroe</v>
      </c>
      <c r="J804" s="61" t="str">
        <f aca="false">TRIM(SUBSTITUTE(RIGHT(B804,FIND(I804,B804)+1),"_",""))</f>
        <v>eDNA</v>
      </c>
      <c r="K804" s="0" t="n">
        <f aca="false">IFERROR(VALUE(SUBSTITUTE(E804,".",",")),E804)</f>
        <v>48.84</v>
      </c>
      <c r="L804" s="61" t="str">
        <f aca="false">IF(J804="PosK",SUMIFS(K:K,J:J,"PosK",H:H,H804),"")</f>
        <v/>
      </c>
      <c r="M804" s="61" t="str">
        <f aca="false">IF(J804="PosK",SUMIFS(K:K,J:J,"NegK",H:H,H804),"")</f>
        <v/>
      </c>
      <c r="N804" s="61" t="str">
        <f aca="false">IF(J804="PosK",SUMIFS(K:K,J:J,"eDNA",H:H,H804),"")</f>
        <v/>
      </c>
      <c r="Q804" s="62"/>
    </row>
    <row r="805" customFormat="false" ht="14.25" hidden="false" customHeight="false" outlineLevel="0" collapsed="false">
      <c r="A805" s="0" t="s">
        <v>752</v>
      </c>
      <c r="B805" s="52" t="s">
        <v>1024</v>
      </c>
      <c r="C805" s="52" t="s">
        <v>751</v>
      </c>
      <c r="D805" s="53" t="n">
        <v>0.1</v>
      </c>
      <c r="E805" s="53" t="s">
        <v>748</v>
      </c>
      <c r="F805" s="0" t="s">
        <v>1210</v>
      </c>
      <c r="G805" s="0" t="str">
        <f aca="false">LEFT(B805,2)</f>
        <v>25</v>
      </c>
      <c r="H805" s="0" t="str">
        <f aca="false">I805&amp;"_"&amp;G805&amp;"_"&amp;F805</f>
        <v>Loegfroe_25_20180904_DL2018133_Frederiksborg_SktAnnaeGym_koersel2</v>
      </c>
      <c r="I805" s="61" t="str">
        <f aca="false">MID(RIGHT(B805,LEN(B805)-3),1,FIND("_",RIGHT(B805,LEN(B805)-3))-1)</f>
        <v>Loegfroe</v>
      </c>
      <c r="J805" s="61" t="str">
        <f aca="false">TRIM(SUBSTITUTE(RIGHT(B805,FIND(I805,B805)+1),"_",""))</f>
        <v>eDNA</v>
      </c>
      <c r="K805" s="0" t="str">
        <f aca="false">IFERROR(VALUE(SUBSTITUTE(E805,".",",")),E805)</f>
        <v>No Ct</v>
      </c>
      <c r="L805" s="61" t="str">
        <f aca="false">IF(J805="PosK",SUMIFS(K:K,J:J,"PosK",H:H,H805),"")</f>
        <v/>
      </c>
      <c r="M805" s="61" t="str">
        <f aca="false">IF(J805="PosK",SUMIFS(K:K,J:J,"NegK",H:H,H805),"")</f>
        <v/>
      </c>
      <c r="N805" s="61" t="str">
        <f aca="false">IF(J805="PosK",SUMIFS(K:K,J:J,"eDNA",H:H,H805),"")</f>
        <v/>
      </c>
      <c r="P805" s="62"/>
      <c r="T805" s="63"/>
      <c r="W805" s="64"/>
    </row>
    <row r="806" customFormat="false" ht="14.25" hidden="false" customHeight="false" outlineLevel="0" collapsed="false">
      <c r="A806" s="0" t="s">
        <v>754</v>
      </c>
      <c r="B806" s="52" t="s">
        <v>1025</v>
      </c>
      <c r="C806" s="52" t="s">
        <v>743</v>
      </c>
      <c r="D806" s="53" t="n">
        <v>0.1</v>
      </c>
      <c r="E806" s="53" t="s">
        <v>748</v>
      </c>
      <c r="F806" s="0" t="s">
        <v>1210</v>
      </c>
      <c r="G806" s="0" t="str">
        <f aca="false">LEFT(B806,2)</f>
        <v>26</v>
      </c>
      <c r="H806" s="0" t="str">
        <f aca="false">I806&amp;"_"&amp;G806&amp;"_"&amp;F806</f>
        <v>StorVandsalamander_26_20180904_DL2018133_Frederiksborg_SktAnnaeGym_koersel2</v>
      </c>
      <c r="I806" s="61" t="str">
        <f aca="false">MID(RIGHT(B806,LEN(B806)-3),1,FIND("_",RIGHT(B806,LEN(B806)-3))-1)</f>
        <v>StorVandsalamander</v>
      </c>
      <c r="J806" s="61" t="str">
        <f aca="false">TRIM(SUBSTITUTE(RIGHT(B806,FIND(I806,B806)+1),"_",""))</f>
        <v>PosK</v>
      </c>
      <c r="K806" s="0" t="str">
        <f aca="false">IFERROR(VALUE(SUBSTITUTE(E806,".",",")),E806)</f>
        <v>No Ct</v>
      </c>
      <c r="L806" s="61" t="n">
        <f aca="false">IF(J806="PosK",SUMIFS(K:K,J:J,"PosK",H:H,H806),"")</f>
        <v>0</v>
      </c>
      <c r="M806" s="61" t="n">
        <f aca="false">IF(J806="PosK",SUMIFS(K:K,J:J,"NegK",H:H,H806),"")</f>
        <v>0</v>
      </c>
      <c r="N806" s="61" t="n">
        <f aca="false">IF(J806="PosK",SUMIFS(K:K,J:J,"eDNA",H:H,H806),"")</f>
        <v>0</v>
      </c>
      <c r="P806" s="62" t="n">
        <f aca="false">IF(K808="No Ct",0,K808)</f>
        <v>0</v>
      </c>
      <c r="Q806" s="62" t="n">
        <f aca="false">IF(K809="No Ct",0,K809)</f>
        <v>0</v>
      </c>
      <c r="R806" s="0" t="str">
        <f aca="false">IF(AND(L806&gt;0,M806=0),"Valid","Invalid")</f>
        <v>Invalid</v>
      </c>
      <c r="S806" s="0" t="str">
        <f aca="false">IF(OR(P806&gt;1,Q806&gt;1),"Present","Absent")</f>
        <v>Absent</v>
      </c>
      <c r="T806" s="63" t="str">
        <f aca="false">IF(OR(AND(P806&gt;1,P806&lt;41),AND(Q806&gt;1,Q806&lt;41)),"Ct&lt;41","Ct&gt;41")</f>
        <v>Ct&gt;41</v>
      </c>
      <c r="U806" s="0" t="str">
        <f aca="false">I806</f>
        <v>StorVandsalamander</v>
      </c>
      <c r="V806" s="0" t="str">
        <f aca="false">MID(F806,10,9)</f>
        <v>DL2018133</v>
      </c>
      <c r="W806" s="64" t="str">
        <f aca="false">V806&amp;"_"&amp;U806&amp;"_"&amp;R806&amp;"_"&amp;S806&amp;"_"&amp;T806</f>
        <v>DL2018133_StorVandsalamander_Invalid_Absent_Ct&gt;41</v>
      </c>
    </row>
    <row r="807" customFormat="false" ht="14.25" hidden="false" customHeight="false" outlineLevel="0" collapsed="false">
      <c r="A807" s="0" t="s">
        <v>756</v>
      </c>
      <c r="B807" s="52" t="s">
        <v>1026</v>
      </c>
      <c r="C807" s="52" t="s">
        <v>747</v>
      </c>
      <c r="D807" s="53" t="n">
        <v>0.1</v>
      </c>
      <c r="E807" s="53" t="s">
        <v>748</v>
      </c>
      <c r="F807" s="0" t="s">
        <v>1210</v>
      </c>
      <c r="G807" s="0" t="str">
        <f aca="false">LEFT(B807,2)</f>
        <v>26</v>
      </c>
      <c r="H807" s="0" t="str">
        <f aca="false">I807&amp;"_"&amp;G807&amp;"_"&amp;F807</f>
        <v>StorVandsalamander_26_20180904_DL2018133_Frederiksborg_SktAnnaeGym_koersel2</v>
      </c>
      <c r="I807" s="61" t="str">
        <f aca="false">MID(RIGHT(B807,LEN(B807)-3),1,FIND("_",RIGHT(B807,LEN(B807)-3))-1)</f>
        <v>StorVandsalamander</v>
      </c>
      <c r="J807" s="61" t="str">
        <f aca="false">TRIM(SUBSTITUTE(RIGHT(B807,FIND(I807,B807)+1),"_",""))</f>
        <v>NegK</v>
      </c>
      <c r="K807" s="0" t="str">
        <f aca="false">IFERROR(VALUE(SUBSTITUTE(E807,".",",")),E807)</f>
        <v>No Ct</v>
      </c>
      <c r="L807" s="61" t="str">
        <f aca="false">IF(J807="PosK",SUMIFS(K:K,J:J,"PosK",H:H,H807),"")</f>
        <v/>
      </c>
      <c r="M807" s="61" t="str">
        <f aca="false">IF(J807="PosK",SUMIFS(K:K,J:J,"NegK",H:H,H807),"")</f>
        <v/>
      </c>
      <c r="N807" s="61" t="str">
        <f aca="false">IF(J807="PosK",SUMIFS(K:K,J:J,"eDNA",H:H,H807),"")</f>
        <v/>
      </c>
    </row>
    <row r="808" customFormat="false" ht="14.25" hidden="false" customHeight="false" outlineLevel="0" collapsed="false">
      <c r="A808" s="0" t="s">
        <v>758</v>
      </c>
      <c r="B808" s="52" t="s">
        <v>1027</v>
      </c>
      <c r="C808" s="52" t="s">
        <v>751</v>
      </c>
      <c r="D808" s="53" t="n">
        <v>0.1</v>
      </c>
      <c r="E808" s="53" t="s">
        <v>748</v>
      </c>
      <c r="F808" s="0" t="s">
        <v>1210</v>
      </c>
      <c r="G808" s="0" t="str">
        <f aca="false">LEFT(B808,2)</f>
        <v>26</v>
      </c>
      <c r="H808" s="0" t="str">
        <f aca="false">I808&amp;"_"&amp;G808&amp;"_"&amp;F808</f>
        <v>StorVandsalamander_26_20180904_DL2018133_Frederiksborg_SktAnnaeGym_koersel2</v>
      </c>
      <c r="I808" s="61" t="str">
        <f aca="false">MID(RIGHT(B808,LEN(B808)-3),1,FIND("_",RIGHT(B808,LEN(B808)-3))-1)</f>
        <v>StorVandsalamander</v>
      </c>
      <c r="J808" s="61" t="str">
        <f aca="false">TRIM(SUBSTITUTE(RIGHT(B808,FIND(I808,B808)+1),"_",""))</f>
        <v>eDNA</v>
      </c>
      <c r="K808" s="0" t="str">
        <f aca="false">IFERROR(VALUE(SUBSTITUTE(E808,".",",")),E808)</f>
        <v>No Ct</v>
      </c>
      <c r="L808" s="61" t="str">
        <f aca="false">IF(J808="PosK",SUMIFS(K:K,J:J,"PosK",H:H,H808),"")</f>
        <v/>
      </c>
      <c r="M808" s="61" t="str">
        <f aca="false">IF(J808="PosK",SUMIFS(K:K,J:J,"NegK",H:H,H808),"")</f>
        <v/>
      </c>
      <c r="N808" s="61" t="str">
        <f aca="false">IF(J808="PosK",SUMIFS(K:K,J:J,"eDNA",H:H,H808),"")</f>
        <v/>
      </c>
      <c r="Q808" s="62"/>
    </row>
    <row r="809" customFormat="false" ht="14.25" hidden="false" customHeight="false" outlineLevel="0" collapsed="false">
      <c r="A809" s="0" t="s">
        <v>760</v>
      </c>
      <c r="B809" s="52" t="s">
        <v>1028</v>
      </c>
      <c r="C809" s="52" t="s">
        <v>751</v>
      </c>
      <c r="D809" s="53" t="n">
        <v>0.1</v>
      </c>
      <c r="E809" s="53" t="s">
        <v>748</v>
      </c>
      <c r="F809" s="0" t="s">
        <v>1210</v>
      </c>
      <c r="G809" s="0" t="str">
        <f aca="false">LEFT(B809,2)</f>
        <v>26</v>
      </c>
      <c r="H809" s="0" t="str">
        <f aca="false">I809&amp;"_"&amp;G809&amp;"_"&amp;F809</f>
        <v>StorVandsalamander_26_20180904_DL2018133_Frederiksborg_SktAnnaeGym_koersel2</v>
      </c>
      <c r="I809" s="61" t="str">
        <f aca="false">MID(RIGHT(B809,LEN(B809)-3),1,FIND("_",RIGHT(B809,LEN(B809)-3))-1)</f>
        <v>StorVandsalamander</v>
      </c>
      <c r="J809" s="61" t="str">
        <f aca="false">TRIM(SUBSTITUTE(RIGHT(B809,FIND(I809,B809)+1),"_",""))</f>
        <v>eDNA</v>
      </c>
      <c r="K809" s="0" t="str">
        <f aca="false">IFERROR(VALUE(SUBSTITUTE(E809,".",",")),E809)</f>
        <v>No Ct</v>
      </c>
      <c r="L809" s="61" t="str">
        <f aca="false">IF(J809="PosK",SUMIFS(K:K,J:J,"PosK",H:H,H809),"")</f>
        <v/>
      </c>
      <c r="M809" s="61" t="str">
        <f aca="false">IF(J809="PosK",SUMIFS(K:K,J:J,"NegK",H:H,H809),"")</f>
        <v/>
      </c>
      <c r="N809" s="61" t="str">
        <f aca="false">IF(J809="PosK",SUMIFS(K:K,J:J,"eDNA",H:H,H809),"")</f>
        <v/>
      </c>
      <c r="P809" s="62"/>
      <c r="T809" s="63"/>
      <c r="W809" s="64"/>
    </row>
    <row r="810" customFormat="false" ht="14.25" hidden="false" customHeight="false" outlineLevel="0" collapsed="false">
      <c r="A810" s="0" t="s">
        <v>762</v>
      </c>
      <c r="B810" s="52" t="s">
        <v>1029</v>
      </c>
      <c r="C810" s="52" t="s">
        <v>743</v>
      </c>
      <c r="D810" s="53" t="n">
        <v>0.1</v>
      </c>
      <c r="E810" s="53" t="n">
        <v>24.51</v>
      </c>
      <c r="F810" s="0" t="s">
        <v>1210</v>
      </c>
      <c r="G810" s="0" t="str">
        <f aca="false">LEFT(B810,2)</f>
        <v>27</v>
      </c>
      <c r="H810" s="0" t="str">
        <f aca="false">I810&amp;"_"&amp;G810&amp;"_"&amp;F810</f>
        <v>Strandtudse_27_20180904_DL2018133_Frederiksborg_SktAnnaeGym_koersel2</v>
      </c>
      <c r="I810" s="61" t="str">
        <f aca="false">MID(RIGHT(B810,LEN(B810)-3),1,FIND("_",RIGHT(B810,LEN(B810)-3))-1)</f>
        <v>Strandtudse</v>
      </c>
      <c r="J810" s="61" t="str">
        <f aca="false">TRIM(SUBSTITUTE(RIGHT(B810,FIND(I810,B810)+1),"_",""))</f>
        <v>PosK</v>
      </c>
      <c r="K810" s="0" t="n">
        <f aca="false">IFERROR(VALUE(SUBSTITUTE(E810,".",",")),E810)</f>
        <v>24.51</v>
      </c>
      <c r="L810" s="61" t="n">
        <f aca="false">IF(J810="PosK",SUMIFS(K:K,J:J,"PosK",H:H,H810),"")</f>
        <v>24.51</v>
      </c>
      <c r="M810" s="61" t="n">
        <f aca="false">IF(J810="PosK",SUMIFS(K:K,J:J,"NegK",H:H,H810),"")</f>
        <v>0</v>
      </c>
      <c r="N810" s="61" t="n">
        <f aca="false">IF(J810="PosK",SUMIFS(K:K,J:J,"eDNA",H:H,H810),"")</f>
        <v>0</v>
      </c>
      <c r="P810" s="62" t="n">
        <f aca="false">IF(K812="No Ct",0,K812)</f>
        <v>0</v>
      </c>
      <c r="Q810" s="62" t="n">
        <f aca="false">IF(K813="No Ct",0,K813)</f>
        <v>0</v>
      </c>
      <c r="R810" s="0" t="str">
        <f aca="false">IF(AND(L810&gt;0,M810=0),"Valid","Invalid")</f>
        <v>Valid</v>
      </c>
      <c r="S810" s="0" t="str">
        <f aca="false">IF(OR(P810&gt;1,Q810&gt;1),"Present","Absent")</f>
        <v>Absent</v>
      </c>
      <c r="T810" s="63" t="str">
        <f aca="false">IF(OR(AND(P810&gt;1,P810&lt;41),AND(Q810&gt;1,Q810&lt;41)),"Ct&lt;41","Ct&gt;41")</f>
        <v>Ct&gt;41</v>
      </c>
      <c r="U810" s="0" t="str">
        <f aca="false">I810</f>
        <v>Strandtudse</v>
      </c>
      <c r="V810" s="0" t="str">
        <f aca="false">MID(F810,10,9)</f>
        <v>DL2018133</v>
      </c>
      <c r="W810" s="64" t="str">
        <f aca="false">V810&amp;"_"&amp;U810&amp;"_"&amp;R810&amp;"_"&amp;S810&amp;"_"&amp;T810</f>
        <v>DL2018133_Strandtudse_Valid_Absent_Ct&gt;41</v>
      </c>
    </row>
    <row r="811" customFormat="false" ht="14.25" hidden="false" customHeight="false" outlineLevel="0" collapsed="false">
      <c r="A811" s="0" t="s">
        <v>764</v>
      </c>
      <c r="B811" s="52" t="s">
        <v>1030</v>
      </c>
      <c r="C811" s="52" t="s">
        <v>747</v>
      </c>
      <c r="D811" s="53" t="n">
        <v>0.1</v>
      </c>
      <c r="E811" s="53" t="s">
        <v>748</v>
      </c>
      <c r="F811" s="0" t="s">
        <v>1210</v>
      </c>
      <c r="G811" s="0" t="str">
        <f aca="false">LEFT(B811,2)</f>
        <v>27</v>
      </c>
      <c r="H811" s="0" t="str">
        <f aca="false">I811&amp;"_"&amp;G811&amp;"_"&amp;F811</f>
        <v>Strandtudse_27_20180904_DL2018133_Frederiksborg_SktAnnaeGym_koersel2</v>
      </c>
      <c r="I811" s="61" t="str">
        <f aca="false">MID(RIGHT(B811,LEN(B811)-3),1,FIND("_",RIGHT(B811,LEN(B811)-3))-1)</f>
        <v>Strandtudse</v>
      </c>
      <c r="J811" s="61" t="str">
        <f aca="false">TRIM(SUBSTITUTE(RIGHT(B811,FIND(I811,B811)+1),"_",""))</f>
        <v>NegK</v>
      </c>
      <c r="K811" s="0" t="str">
        <f aca="false">IFERROR(VALUE(SUBSTITUTE(E811,".",",")),E811)</f>
        <v>No Ct</v>
      </c>
      <c r="L811" s="61" t="str">
        <f aca="false">IF(J811="PosK",SUMIFS(K:K,J:J,"PosK",H:H,H811),"")</f>
        <v/>
      </c>
      <c r="M811" s="61" t="str">
        <f aca="false">IF(J811="PosK",SUMIFS(K:K,J:J,"NegK",H:H,H811),"")</f>
        <v/>
      </c>
      <c r="N811" s="61" t="str">
        <f aca="false">IF(J811="PosK",SUMIFS(K:K,J:J,"eDNA",H:H,H811),"")</f>
        <v/>
      </c>
    </row>
    <row r="812" customFormat="false" ht="14.25" hidden="false" customHeight="false" outlineLevel="0" collapsed="false">
      <c r="A812" s="0" t="s">
        <v>766</v>
      </c>
      <c r="B812" s="52" t="s">
        <v>1031</v>
      </c>
      <c r="C812" s="52" t="s">
        <v>751</v>
      </c>
      <c r="D812" s="53" t="n">
        <v>0.1</v>
      </c>
      <c r="E812" s="53" t="s">
        <v>748</v>
      </c>
      <c r="F812" s="0" t="s">
        <v>1210</v>
      </c>
      <c r="G812" s="0" t="str">
        <f aca="false">LEFT(B812,2)</f>
        <v>27</v>
      </c>
      <c r="H812" s="0" t="str">
        <f aca="false">I812&amp;"_"&amp;G812&amp;"_"&amp;F812</f>
        <v>Strandtudse_27_20180904_DL2018133_Frederiksborg_SktAnnaeGym_koersel2</v>
      </c>
      <c r="I812" s="61" t="str">
        <f aca="false">MID(RIGHT(B812,LEN(B812)-3),1,FIND("_",RIGHT(B812,LEN(B812)-3))-1)</f>
        <v>Strandtudse</v>
      </c>
      <c r="J812" s="61" t="str">
        <f aca="false">TRIM(SUBSTITUTE(RIGHT(B812,FIND(I812,B812)+1),"_",""))</f>
        <v>eDNA</v>
      </c>
      <c r="K812" s="0" t="str">
        <f aca="false">IFERROR(VALUE(SUBSTITUTE(E812,".",",")),E812)</f>
        <v>No Ct</v>
      </c>
      <c r="L812" s="61" t="str">
        <f aca="false">IF(J812="PosK",SUMIFS(K:K,J:J,"PosK",H:H,H812),"")</f>
        <v/>
      </c>
      <c r="M812" s="61" t="str">
        <f aca="false">IF(J812="PosK",SUMIFS(K:K,J:J,"NegK",H:H,H812),"")</f>
        <v/>
      </c>
      <c r="N812" s="61" t="str">
        <f aca="false">IF(J812="PosK",SUMIFS(K:K,J:J,"eDNA",H:H,H812),"")</f>
        <v/>
      </c>
      <c r="Q812" s="62"/>
    </row>
    <row r="813" customFormat="false" ht="14.25" hidden="false" customHeight="false" outlineLevel="0" collapsed="false">
      <c r="A813" s="0" t="s">
        <v>768</v>
      </c>
      <c r="B813" s="52" t="s">
        <v>1032</v>
      </c>
      <c r="C813" s="52" t="s">
        <v>751</v>
      </c>
      <c r="D813" s="53" t="n">
        <v>0.1</v>
      </c>
      <c r="E813" s="53" t="s">
        <v>748</v>
      </c>
      <c r="F813" s="0" t="s">
        <v>1210</v>
      </c>
      <c r="G813" s="0" t="str">
        <f aca="false">LEFT(B813,2)</f>
        <v>27</v>
      </c>
      <c r="H813" s="0" t="str">
        <f aca="false">I813&amp;"_"&amp;G813&amp;"_"&amp;F813</f>
        <v>Strandtudse_27_20180904_DL2018133_Frederiksborg_SktAnnaeGym_koersel2</v>
      </c>
      <c r="I813" s="61" t="str">
        <f aca="false">MID(RIGHT(B813,LEN(B813)-3),1,FIND("_",RIGHT(B813,LEN(B813)-3))-1)</f>
        <v>Strandtudse</v>
      </c>
      <c r="J813" s="61" t="str">
        <f aca="false">TRIM(SUBSTITUTE(RIGHT(B813,FIND(I813,B813)+1),"_",""))</f>
        <v>eDNA</v>
      </c>
      <c r="K813" s="0" t="str">
        <f aca="false">IFERROR(VALUE(SUBSTITUTE(E813,".",",")),E813)</f>
        <v>No Ct</v>
      </c>
      <c r="L813" s="61" t="str">
        <f aca="false">IF(J813="PosK",SUMIFS(K:K,J:J,"PosK",H:H,H813),"")</f>
        <v/>
      </c>
      <c r="M813" s="61" t="str">
        <f aca="false">IF(J813="PosK",SUMIFS(K:K,J:J,"NegK",H:H,H813),"")</f>
        <v/>
      </c>
      <c r="N813" s="61" t="str">
        <f aca="false">IF(J813="PosK",SUMIFS(K:K,J:J,"eDNA",H:H,H813),"")</f>
        <v/>
      </c>
      <c r="P813" s="62"/>
      <c r="T813" s="63"/>
      <c r="W813" s="64"/>
    </row>
    <row r="814" customFormat="false" ht="14.25" hidden="false" customHeight="false" outlineLevel="0" collapsed="false">
      <c r="A814" s="0" t="s">
        <v>770</v>
      </c>
      <c r="B814" s="52" t="s">
        <v>1033</v>
      </c>
      <c r="C814" s="52" t="s">
        <v>743</v>
      </c>
      <c r="D814" s="53" t="n">
        <v>0.1</v>
      </c>
      <c r="E814" s="53" t="n">
        <v>31.8</v>
      </c>
      <c r="F814" s="0" t="s">
        <v>1210</v>
      </c>
      <c r="G814" s="0" t="str">
        <f aca="false">LEFT(B814,2)</f>
        <v>28</v>
      </c>
      <c r="H814" s="0" t="str">
        <f aca="false">I814&amp;"_"&amp;G814&amp;"_"&amp;F814</f>
        <v>GroenbrogetTudse_28_20180904_DL2018133_Frederiksborg_SktAnnaeGym_koersel2</v>
      </c>
      <c r="I814" s="61" t="str">
        <f aca="false">MID(RIGHT(B814,LEN(B814)-3),1,FIND("_",RIGHT(B814,LEN(B814)-3))-1)</f>
        <v>GroenbrogetTudse</v>
      </c>
      <c r="J814" s="61" t="str">
        <f aca="false">TRIM(SUBSTITUTE(RIGHT(B814,FIND(I814,B814)+1),"_",""))</f>
        <v>PosK</v>
      </c>
      <c r="K814" s="0" t="n">
        <f aca="false">IFERROR(VALUE(SUBSTITUTE(E814,".",",")),E814)</f>
        <v>31.8</v>
      </c>
      <c r="L814" s="61" t="n">
        <f aca="false">IF(J814="PosK",SUMIFS(K:K,J:J,"PosK",H:H,H814),"")</f>
        <v>31.8</v>
      </c>
      <c r="M814" s="61" t="n">
        <f aca="false">IF(J814="PosK",SUMIFS(K:K,J:J,"NegK",H:H,H814),"")</f>
        <v>0</v>
      </c>
      <c r="N814" s="61" t="n">
        <f aca="false">IF(J814="PosK",SUMIFS(K:K,J:J,"eDNA",H:H,H814),"")</f>
        <v>0</v>
      </c>
      <c r="P814" s="62" t="n">
        <f aca="false">IF(K816="No Ct",0,K816)</f>
        <v>0</v>
      </c>
      <c r="Q814" s="62" t="n">
        <f aca="false">IF(K817="No Ct",0,K817)</f>
        <v>0</v>
      </c>
      <c r="R814" s="0" t="str">
        <f aca="false">IF(AND(L814&gt;0,M814=0),"Valid","Invalid")</f>
        <v>Valid</v>
      </c>
      <c r="S814" s="0" t="str">
        <f aca="false">IF(OR(P814&gt;1,Q814&gt;1),"Present","Absent")</f>
        <v>Absent</v>
      </c>
      <c r="T814" s="63" t="str">
        <f aca="false">IF(OR(AND(P814&gt;1,P814&lt;41),AND(Q814&gt;1,Q814&lt;41)),"Ct&lt;41","Ct&gt;41")</f>
        <v>Ct&gt;41</v>
      </c>
      <c r="U814" s="0" t="str">
        <f aca="false">I814</f>
        <v>GroenbrogetTudse</v>
      </c>
      <c r="V814" s="0" t="str">
        <f aca="false">MID(F814,10,9)</f>
        <v>DL2018133</v>
      </c>
      <c r="W814" s="64" t="str">
        <f aca="false">V814&amp;"_"&amp;U814&amp;"_"&amp;R814&amp;"_"&amp;S814&amp;"_"&amp;T814</f>
        <v>DL2018133_GroenbrogetTudse_Valid_Absent_Ct&gt;41</v>
      </c>
    </row>
    <row r="815" customFormat="false" ht="14.25" hidden="false" customHeight="false" outlineLevel="0" collapsed="false">
      <c r="A815" s="0" t="s">
        <v>772</v>
      </c>
      <c r="B815" s="52" t="s">
        <v>1034</v>
      </c>
      <c r="C815" s="52" t="s">
        <v>747</v>
      </c>
      <c r="D815" s="53" t="n">
        <v>0.1</v>
      </c>
      <c r="E815" s="53" t="s">
        <v>748</v>
      </c>
      <c r="F815" s="0" t="s">
        <v>1210</v>
      </c>
      <c r="G815" s="0" t="str">
        <f aca="false">LEFT(B815,2)</f>
        <v>28</v>
      </c>
      <c r="H815" s="0" t="str">
        <f aca="false">I815&amp;"_"&amp;G815&amp;"_"&amp;F815</f>
        <v>GroenbrogetTudse_28_20180904_DL2018133_Frederiksborg_SktAnnaeGym_koersel2</v>
      </c>
      <c r="I815" s="61" t="str">
        <f aca="false">MID(RIGHT(B815,LEN(B815)-3),1,FIND("_",RIGHT(B815,LEN(B815)-3))-1)</f>
        <v>GroenbrogetTudse</v>
      </c>
      <c r="J815" s="61" t="str">
        <f aca="false">TRIM(SUBSTITUTE(RIGHT(B815,FIND(I815,B815)+1),"_",""))</f>
        <v>NegK</v>
      </c>
      <c r="K815" s="0" t="str">
        <f aca="false">IFERROR(VALUE(SUBSTITUTE(E815,".",",")),E815)</f>
        <v>No Ct</v>
      </c>
      <c r="L815" s="61" t="str">
        <f aca="false">IF(J815="PosK",SUMIFS(K:K,J:J,"PosK",H:H,H815),"")</f>
        <v/>
      </c>
      <c r="M815" s="61" t="str">
        <f aca="false">IF(J815="PosK",SUMIFS(K:K,J:J,"NegK",H:H,H815),"")</f>
        <v/>
      </c>
      <c r="N815" s="61" t="str">
        <f aca="false">IF(J815="PosK",SUMIFS(K:K,J:J,"eDNA",H:H,H815),"")</f>
        <v/>
      </c>
    </row>
    <row r="816" customFormat="false" ht="14.25" hidden="false" customHeight="false" outlineLevel="0" collapsed="false">
      <c r="A816" s="0" t="s">
        <v>774</v>
      </c>
      <c r="B816" s="52" t="s">
        <v>1035</v>
      </c>
      <c r="C816" s="52" t="s">
        <v>751</v>
      </c>
      <c r="D816" s="53" t="n">
        <v>0.1</v>
      </c>
      <c r="E816" s="53" t="s">
        <v>748</v>
      </c>
      <c r="F816" s="0" t="s">
        <v>1210</v>
      </c>
      <c r="G816" s="0" t="str">
        <f aca="false">LEFT(B816,2)</f>
        <v>28</v>
      </c>
      <c r="H816" s="0" t="str">
        <f aca="false">I816&amp;"_"&amp;G816&amp;"_"&amp;F816</f>
        <v>GroenbrogetTudse_28_20180904_DL2018133_Frederiksborg_SktAnnaeGym_koersel2</v>
      </c>
      <c r="I816" s="61" t="str">
        <f aca="false">MID(RIGHT(B816,LEN(B816)-3),1,FIND("_",RIGHT(B816,LEN(B816)-3))-1)</f>
        <v>GroenbrogetTudse</v>
      </c>
      <c r="J816" s="61" t="str">
        <f aca="false">TRIM(SUBSTITUTE(RIGHT(B816,FIND(I816,B816)+1),"_",""))</f>
        <v>eDNA</v>
      </c>
      <c r="K816" s="0" t="str">
        <f aca="false">IFERROR(VALUE(SUBSTITUTE(E816,".",",")),E816)</f>
        <v>No Ct</v>
      </c>
      <c r="L816" s="61" t="str">
        <f aca="false">IF(J816="PosK",SUMIFS(K:K,J:J,"PosK",H:H,H816),"")</f>
        <v/>
      </c>
      <c r="M816" s="61" t="str">
        <f aca="false">IF(J816="PosK",SUMIFS(K:K,J:J,"NegK",H:H,H816),"")</f>
        <v/>
      </c>
      <c r="N816" s="61" t="str">
        <f aca="false">IF(J816="PosK",SUMIFS(K:K,J:J,"eDNA",H:H,H816),"")</f>
        <v/>
      </c>
      <c r="Q816" s="62"/>
    </row>
    <row r="817" customFormat="false" ht="14.25" hidden="false" customHeight="false" outlineLevel="0" collapsed="false">
      <c r="A817" s="0" t="s">
        <v>776</v>
      </c>
      <c r="B817" s="52" t="s">
        <v>1036</v>
      </c>
      <c r="C817" s="52" t="s">
        <v>751</v>
      </c>
      <c r="D817" s="53" t="n">
        <v>0.1</v>
      </c>
      <c r="E817" s="53" t="s">
        <v>748</v>
      </c>
      <c r="F817" s="0" t="s">
        <v>1210</v>
      </c>
      <c r="G817" s="0" t="str">
        <f aca="false">LEFT(B817,2)</f>
        <v>28</v>
      </c>
      <c r="H817" s="0" t="str">
        <f aca="false">I817&amp;"_"&amp;G817&amp;"_"&amp;F817</f>
        <v>GroenbrogetTudse_28_20180904_DL2018133_Frederiksborg_SktAnnaeGym_koersel2</v>
      </c>
      <c r="I817" s="61" t="str">
        <f aca="false">MID(RIGHT(B817,LEN(B817)-3),1,FIND("_",RIGHT(B817,LEN(B817)-3))-1)</f>
        <v>GroenbrogetTudse</v>
      </c>
      <c r="J817" s="61" t="str">
        <f aca="false">TRIM(SUBSTITUTE(RIGHT(B817,FIND(I817,B817)+1),"_",""))</f>
        <v>eDNA</v>
      </c>
      <c r="K817" s="0" t="str">
        <f aca="false">IFERROR(VALUE(SUBSTITUTE(E817,".",",")),E817)</f>
        <v>No Ct</v>
      </c>
      <c r="L817" s="61" t="str">
        <f aca="false">IF(J817="PosK",SUMIFS(K:K,J:J,"PosK",H:H,H817),"")</f>
        <v/>
      </c>
      <c r="M817" s="61" t="str">
        <f aca="false">IF(J817="PosK",SUMIFS(K:K,J:J,"NegK",H:H,H817),"")</f>
        <v/>
      </c>
      <c r="N817" s="61" t="str">
        <f aca="false">IF(J817="PosK",SUMIFS(K:K,J:J,"eDNA",H:H,H817),"")</f>
        <v/>
      </c>
      <c r="P817" s="62"/>
      <c r="T817" s="63"/>
      <c r="W817" s="64"/>
    </row>
    <row r="818" customFormat="false" ht="14.25" hidden="false" customHeight="false" outlineLevel="0" collapsed="false">
      <c r="A818" s="0" t="s">
        <v>778</v>
      </c>
      <c r="B818" s="52" t="s">
        <v>1037</v>
      </c>
      <c r="C818" s="52" t="s">
        <v>743</v>
      </c>
      <c r="D818" s="53" t="n">
        <v>0.1</v>
      </c>
      <c r="E818" s="53" t="s">
        <v>748</v>
      </c>
      <c r="F818" s="0" t="s">
        <v>1210</v>
      </c>
      <c r="G818" s="0" t="str">
        <f aca="false">LEFT(B818,2)</f>
        <v>29</v>
      </c>
      <c r="H818" s="0" t="str">
        <f aca="false">I818&amp;"_"&amp;G818&amp;"_"&amp;F818</f>
        <v>Loevfroe_29_20180904_DL2018133_Frederiksborg_SktAnnaeGym_koersel2</v>
      </c>
      <c r="I818" s="61" t="str">
        <f aca="false">MID(RIGHT(B818,LEN(B818)-3),1,FIND("_",RIGHT(B818,LEN(B818)-3))-1)</f>
        <v>Loevfroe</v>
      </c>
      <c r="J818" s="61" t="str">
        <f aca="false">TRIM(SUBSTITUTE(RIGHT(B818,FIND(I818,B818)+1),"_",""))</f>
        <v>PosK</v>
      </c>
      <c r="K818" s="0" t="str">
        <f aca="false">IFERROR(VALUE(SUBSTITUTE(E818,".",",")),E818)</f>
        <v>No Ct</v>
      </c>
      <c r="L818" s="61" t="n">
        <f aca="false">IF(J818="PosK",SUMIFS(K:K,J:J,"PosK",H:H,H818),"")</f>
        <v>0</v>
      </c>
      <c r="M818" s="61" t="n">
        <f aca="false">IF(J818="PosK",SUMIFS(K:K,J:J,"NegK",H:H,H818),"")</f>
        <v>0</v>
      </c>
      <c r="N818" s="61" t="n">
        <f aca="false">IF(J818="PosK",SUMIFS(K:K,J:J,"eDNA",H:H,H818),"")</f>
        <v>0</v>
      </c>
      <c r="P818" s="62" t="n">
        <f aca="false">IF(K820="No Ct",0,K820)</f>
        <v>0</v>
      </c>
      <c r="Q818" s="62" t="n">
        <f aca="false">IF(K821="No Ct",0,K821)</f>
        <v>0</v>
      </c>
      <c r="R818" s="0" t="str">
        <f aca="false">IF(AND(L818&gt;0,M818=0),"Valid","Invalid")</f>
        <v>Invalid</v>
      </c>
      <c r="S818" s="0" t="str">
        <f aca="false">IF(OR(P818&gt;1,Q818&gt;1),"Present","Absent")</f>
        <v>Absent</v>
      </c>
      <c r="T818" s="63" t="str">
        <f aca="false">IF(OR(AND(P818&gt;1,P818&lt;41),AND(Q818&gt;1,Q818&lt;41)),"Ct&lt;41","Ct&gt;41")</f>
        <v>Ct&gt;41</v>
      </c>
      <c r="U818" s="0" t="str">
        <f aca="false">I818</f>
        <v>Loevfroe</v>
      </c>
      <c r="V818" s="0" t="str">
        <f aca="false">MID(F818,10,9)</f>
        <v>DL2018133</v>
      </c>
      <c r="W818" s="64" t="str">
        <f aca="false">V818&amp;"_"&amp;U818&amp;"_"&amp;R818&amp;"_"&amp;S818&amp;"_"&amp;T818</f>
        <v>DL2018133_Loevfroe_Invalid_Absent_Ct&gt;41</v>
      </c>
    </row>
    <row r="819" customFormat="false" ht="14.25" hidden="false" customHeight="false" outlineLevel="0" collapsed="false">
      <c r="A819" s="0" t="s">
        <v>780</v>
      </c>
      <c r="B819" s="52" t="s">
        <v>1038</v>
      </c>
      <c r="C819" s="52" t="s">
        <v>747</v>
      </c>
      <c r="D819" s="53" t="n">
        <v>0.1</v>
      </c>
      <c r="E819" s="53" t="s">
        <v>748</v>
      </c>
      <c r="F819" s="0" t="s">
        <v>1210</v>
      </c>
      <c r="G819" s="0" t="str">
        <f aca="false">LEFT(B819,2)</f>
        <v>29</v>
      </c>
      <c r="H819" s="0" t="str">
        <f aca="false">I819&amp;"_"&amp;G819&amp;"_"&amp;F819</f>
        <v>Loevfroe_29_20180904_DL2018133_Frederiksborg_SktAnnaeGym_koersel2</v>
      </c>
      <c r="I819" s="61" t="str">
        <f aca="false">MID(RIGHT(B819,LEN(B819)-3),1,FIND("_",RIGHT(B819,LEN(B819)-3))-1)</f>
        <v>Loevfroe</v>
      </c>
      <c r="J819" s="61" t="str">
        <f aca="false">TRIM(SUBSTITUTE(RIGHT(B819,FIND(I819,B819)+1),"_",""))</f>
        <v>NegK</v>
      </c>
      <c r="K819" s="0" t="str">
        <f aca="false">IFERROR(VALUE(SUBSTITUTE(E819,".",",")),E819)</f>
        <v>No Ct</v>
      </c>
      <c r="L819" s="61" t="str">
        <f aca="false">IF(J819="PosK",SUMIFS(K:K,J:J,"PosK",H:H,H819),"")</f>
        <v/>
      </c>
      <c r="M819" s="61" t="str">
        <f aca="false">IF(J819="PosK",SUMIFS(K:K,J:J,"NegK",H:H,H819),"")</f>
        <v/>
      </c>
      <c r="N819" s="61" t="str">
        <f aca="false">IF(J819="PosK",SUMIFS(K:K,J:J,"eDNA",H:H,H819),"")</f>
        <v/>
      </c>
    </row>
    <row r="820" customFormat="false" ht="14.25" hidden="false" customHeight="false" outlineLevel="0" collapsed="false">
      <c r="A820" s="0" t="s">
        <v>782</v>
      </c>
      <c r="B820" s="52" t="s">
        <v>1039</v>
      </c>
      <c r="C820" s="52" t="s">
        <v>751</v>
      </c>
      <c r="D820" s="53" t="n">
        <v>0.1</v>
      </c>
      <c r="E820" s="53" t="s">
        <v>748</v>
      </c>
      <c r="F820" s="0" t="s">
        <v>1210</v>
      </c>
      <c r="G820" s="0" t="str">
        <f aca="false">LEFT(B820,2)</f>
        <v>29</v>
      </c>
      <c r="H820" s="0" t="str">
        <f aca="false">I820&amp;"_"&amp;G820&amp;"_"&amp;F820</f>
        <v>Loevfroe_29_20180904_DL2018133_Frederiksborg_SktAnnaeGym_koersel2</v>
      </c>
      <c r="I820" s="61" t="str">
        <f aca="false">MID(RIGHT(B820,LEN(B820)-3),1,FIND("_",RIGHT(B820,LEN(B820)-3))-1)</f>
        <v>Loevfroe</v>
      </c>
      <c r="J820" s="61" t="str">
        <f aca="false">TRIM(SUBSTITUTE(RIGHT(B820,FIND(I820,B820)+1),"_",""))</f>
        <v>eDNA</v>
      </c>
      <c r="K820" s="0" t="str">
        <f aca="false">IFERROR(VALUE(SUBSTITUTE(E820,".",",")),E820)</f>
        <v>No Ct</v>
      </c>
      <c r="L820" s="61" t="str">
        <f aca="false">IF(J820="PosK",SUMIFS(K:K,J:J,"PosK",H:H,H820),"")</f>
        <v/>
      </c>
      <c r="M820" s="61" t="str">
        <f aca="false">IF(J820="PosK",SUMIFS(K:K,J:J,"NegK",H:H,H820),"")</f>
        <v/>
      </c>
      <c r="N820" s="61" t="str">
        <f aca="false">IF(J820="PosK",SUMIFS(K:K,J:J,"eDNA",H:H,H820),"")</f>
        <v/>
      </c>
      <c r="Q820" s="62"/>
    </row>
    <row r="821" customFormat="false" ht="14.25" hidden="false" customHeight="false" outlineLevel="0" collapsed="false">
      <c r="A821" s="0" t="s">
        <v>784</v>
      </c>
      <c r="B821" s="52" t="s">
        <v>1040</v>
      </c>
      <c r="C821" s="52" t="s">
        <v>751</v>
      </c>
      <c r="D821" s="53" t="n">
        <v>0.1</v>
      </c>
      <c r="E821" s="53" t="s">
        <v>748</v>
      </c>
      <c r="F821" s="0" t="s">
        <v>1210</v>
      </c>
      <c r="G821" s="0" t="str">
        <f aca="false">LEFT(B821,2)</f>
        <v>29</v>
      </c>
      <c r="H821" s="0" t="str">
        <f aca="false">I821&amp;"_"&amp;G821&amp;"_"&amp;F821</f>
        <v>Loevfroe_29_20180904_DL2018133_Frederiksborg_SktAnnaeGym_koersel2</v>
      </c>
      <c r="I821" s="61" t="str">
        <f aca="false">MID(RIGHT(B821,LEN(B821)-3),1,FIND("_",RIGHT(B821,LEN(B821)-3))-1)</f>
        <v>Loevfroe</v>
      </c>
      <c r="J821" s="61" t="str">
        <f aca="false">TRIM(SUBSTITUTE(RIGHT(B821,FIND(I821,B821)+1),"_",""))</f>
        <v>eDNA</v>
      </c>
      <c r="K821" s="0" t="str">
        <f aca="false">IFERROR(VALUE(SUBSTITUTE(E821,".",",")),E821)</f>
        <v>No Ct</v>
      </c>
      <c r="L821" s="61" t="str">
        <f aca="false">IF(J821="PosK",SUMIFS(K:K,J:J,"PosK",H:H,H821),"")</f>
        <v/>
      </c>
      <c r="M821" s="61" t="str">
        <f aca="false">IF(J821="PosK",SUMIFS(K:K,J:J,"NegK",H:H,H821),"")</f>
        <v/>
      </c>
      <c r="N821" s="61" t="str">
        <f aca="false">IF(J821="PosK",SUMIFS(K:K,J:J,"eDNA",H:H,H821),"")</f>
        <v/>
      </c>
      <c r="P821" s="62"/>
      <c r="T821" s="63"/>
      <c r="W821" s="64"/>
    </row>
    <row r="822" customFormat="false" ht="14.25" hidden="false" customHeight="false" outlineLevel="0" collapsed="false">
      <c r="A822" s="0" t="s">
        <v>786</v>
      </c>
      <c r="B822" s="52" t="s">
        <v>1041</v>
      </c>
      <c r="C822" s="52" t="s">
        <v>743</v>
      </c>
      <c r="D822" s="53" t="n">
        <v>0.1</v>
      </c>
      <c r="E822" s="53" t="n">
        <v>33.42</v>
      </c>
      <c r="F822" s="0" t="s">
        <v>1210</v>
      </c>
      <c r="G822" s="0" t="str">
        <f aca="false">LEFT(B822,2)</f>
        <v>30</v>
      </c>
      <c r="H822" s="0" t="str">
        <f aca="false">I822&amp;"_"&amp;G822&amp;"_"&amp;F822</f>
        <v>Klokkefroe_30_20180904_DL2018133_Frederiksborg_SktAnnaeGym_koersel2</v>
      </c>
      <c r="I822" s="61" t="str">
        <f aca="false">MID(RIGHT(B822,LEN(B822)-3),1,FIND("_",RIGHT(B822,LEN(B822)-3))-1)</f>
        <v>Klokkefroe</v>
      </c>
      <c r="J822" s="61" t="str">
        <f aca="false">TRIM(SUBSTITUTE(RIGHT(B822,FIND(I822,B822)+1),"_",""))</f>
        <v>PosK</v>
      </c>
      <c r="K822" s="0" t="n">
        <f aca="false">IFERROR(VALUE(SUBSTITUTE(E822,".",",")),E822)</f>
        <v>33.42</v>
      </c>
      <c r="L822" s="61" t="n">
        <f aca="false">IF(J822="PosK",SUMIFS(K:K,J:J,"PosK",H:H,H822),"")</f>
        <v>33.42</v>
      </c>
      <c r="M822" s="61" t="n">
        <f aca="false">IF(J822="PosK",SUMIFS(K:K,J:J,"NegK",H:H,H822),"")</f>
        <v>0</v>
      </c>
      <c r="N822" s="61" t="n">
        <f aca="false">IF(J822="PosK",SUMIFS(K:K,J:J,"eDNA",H:H,H822),"")</f>
        <v>0</v>
      </c>
      <c r="P822" s="62" t="n">
        <f aca="false">IF(K824="No Ct",0,K824)</f>
        <v>0</v>
      </c>
      <c r="Q822" s="62" t="n">
        <f aca="false">IF(K825="No Ct",0,K825)</f>
        <v>0</v>
      </c>
      <c r="R822" s="0" t="str">
        <f aca="false">IF(AND(L822&gt;0,M822=0),"Valid","Invalid")</f>
        <v>Valid</v>
      </c>
      <c r="S822" s="0" t="str">
        <f aca="false">IF(OR(P822&gt;1,Q822&gt;1),"Present","Absent")</f>
        <v>Absent</v>
      </c>
      <c r="T822" s="63" t="str">
        <f aca="false">IF(OR(AND(P822&gt;1,P822&lt;41),AND(Q822&gt;1,Q822&lt;41)),"Ct&lt;41","Ct&gt;41")</f>
        <v>Ct&gt;41</v>
      </c>
      <c r="U822" s="0" t="str">
        <f aca="false">I822</f>
        <v>Klokkefroe</v>
      </c>
      <c r="V822" s="0" t="str">
        <f aca="false">MID(F822,10,9)</f>
        <v>DL2018133</v>
      </c>
      <c r="W822" s="64" t="str">
        <f aca="false">V822&amp;"_"&amp;U822&amp;"_"&amp;R822&amp;"_"&amp;S822&amp;"_"&amp;T822</f>
        <v>DL2018133_Klokkefroe_Valid_Absent_Ct&gt;41</v>
      </c>
    </row>
    <row r="823" customFormat="false" ht="14.25" hidden="false" customHeight="false" outlineLevel="0" collapsed="false">
      <c r="A823" s="0" t="s">
        <v>788</v>
      </c>
      <c r="B823" s="52" t="s">
        <v>1042</v>
      </c>
      <c r="C823" s="52" t="s">
        <v>747</v>
      </c>
      <c r="D823" s="53" t="n">
        <v>0.1</v>
      </c>
      <c r="E823" s="53" t="s">
        <v>748</v>
      </c>
      <c r="F823" s="0" t="s">
        <v>1210</v>
      </c>
      <c r="G823" s="0" t="str">
        <f aca="false">LEFT(B823,2)</f>
        <v>30</v>
      </c>
      <c r="H823" s="0" t="str">
        <f aca="false">I823&amp;"_"&amp;G823&amp;"_"&amp;F823</f>
        <v>Klokkefroe_30_20180904_DL2018133_Frederiksborg_SktAnnaeGym_koersel2</v>
      </c>
      <c r="I823" s="61" t="str">
        <f aca="false">MID(RIGHT(B823,LEN(B823)-3),1,FIND("_",RIGHT(B823,LEN(B823)-3))-1)</f>
        <v>Klokkefroe</v>
      </c>
      <c r="J823" s="61" t="str">
        <f aca="false">TRIM(SUBSTITUTE(RIGHT(B823,FIND(I823,B823)+1),"_",""))</f>
        <v>NegK</v>
      </c>
      <c r="K823" s="0" t="str">
        <f aca="false">IFERROR(VALUE(SUBSTITUTE(E823,".",",")),E823)</f>
        <v>No Ct</v>
      </c>
      <c r="L823" s="61" t="str">
        <f aca="false">IF(J823="PosK",SUMIFS(K:K,J:J,"PosK",H:H,H823),"")</f>
        <v/>
      </c>
      <c r="M823" s="61" t="str">
        <f aca="false">IF(J823="PosK",SUMIFS(K:K,J:J,"NegK",H:H,H823),"")</f>
        <v/>
      </c>
      <c r="N823" s="61" t="str">
        <f aca="false">IF(J823="PosK",SUMIFS(K:K,J:J,"eDNA",H:H,H823),"")</f>
        <v/>
      </c>
    </row>
    <row r="824" customFormat="false" ht="14.25" hidden="false" customHeight="false" outlineLevel="0" collapsed="false">
      <c r="A824" s="0" t="s">
        <v>790</v>
      </c>
      <c r="B824" s="52" t="s">
        <v>1043</v>
      </c>
      <c r="C824" s="52" t="s">
        <v>751</v>
      </c>
      <c r="D824" s="53" t="n">
        <v>0.1</v>
      </c>
      <c r="E824" s="53" t="s">
        <v>748</v>
      </c>
      <c r="F824" s="0" t="s">
        <v>1210</v>
      </c>
      <c r="G824" s="0" t="str">
        <f aca="false">LEFT(B824,2)</f>
        <v>30</v>
      </c>
      <c r="H824" s="0" t="str">
        <f aca="false">I824&amp;"_"&amp;G824&amp;"_"&amp;F824</f>
        <v>Klokkefroe_30_20180904_DL2018133_Frederiksborg_SktAnnaeGym_koersel2</v>
      </c>
      <c r="I824" s="61" t="str">
        <f aca="false">MID(RIGHT(B824,LEN(B824)-3),1,FIND("_",RIGHT(B824,LEN(B824)-3))-1)</f>
        <v>Klokkefroe</v>
      </c>
      <c r="J824" s="61" t="str">
        <f aca="false">TRIM(SUBSTITUTE(RIGHT(B824,FIND(I824,B824)+1),"_",""))</f>
        <v>eDNA</v>
      </c>
      <c r="K824" s="0" t="str">
        <f aca="false">IFERROR(VALUE(SUBSTITUTE(E824,".",",")),E824)</f>
        <v>No Ct</v>
      </c>
      <c r="L824" s="61" t="str">
        <f aca="false">IF(J824="PosK",SUMIFS(K:K,J:J,"PosK",H:H,H824),"")</f>
        <v/>
      </c>
      <c r="M824" s="61" t="str">
        <f aca="false">IF(J824="PosK",SUMIFS(K:K,J:J,"NegK",H:H,H824),"")</f>
        <v/>
      </c>
      <c r="N824" s="61" t="str">
        <f aca="false">IF(J824="PosK",SUMIFS(K:K,J:J,"eDNA",H:H,H824),"")</f>
        <v/>
      </c>
      <c r="Q824" s="62"/>
    </row>
    <row r="825" customFormat="false" ht="14.25" hidden="false" customHeight="false" outlineLevel="0" collapsed="false">
      <c r="A825" s="0" t="s">
        <v>792</v>
      </c>
      <c r="B825" s="52" t="s">
        <v>1044</v>
      </c>
      <c r="C825" s="52" t="s">
        <v>751</v>
      </c>
      <c r="D825" s="53" t="n">
        <v>0.1</v>
      </c>
      <c r="E825" s="53" t="s">
        <v>748</v>
      </c>
      <c r="F825" s="0" t="s">
        <v>1210</v>
      </c>
      <c r="G825" s="0" t="str">
        <f aca="false">LEFT(B825,2)</f>
        <v>30</v>
      </c>
      <c r="H825" s="0" t="str">
        <f aca="false">I825&amp;"_"&amp;G825&amp;"_"&amp;F825</f>
        <v>Klokkefroe_30_20180904_DL2018133_Frederiksborg_SktAnnaeGym_koersel2</v>
      </c>
      <c r="I825" s="61" t="str">
        <f aca="false">MID(RIGHT(B825,LEN(B825)-3),1,FIND("_",RIGHT(B825,LEN(B825)-3))-1)</f>
        <v>Klokkefroe</v>
      </c>
      <c r="J825" s="61" t="str">
        <f aca="false">TRIM(SUBSTITUTE(RIGHT(B825,FIND(I825,B825)+1),"_",""))</f>
        <v>eDNA</v>
      </c>
      <c r="K825" s="0" t="str">
        <f aca="false">IFERROR(VALUE(SUBSTITUTE(E825,".",",")),E825)</f>
        <v>No Ct</v>
      </c>
      <c r="L825" s="61" t="str">
        <f aca="false">IF(J825="PosK",SUMIFS(K:K,J:J,"PosK",H:H,H825),"")</f>
        <v/>
      </c>
      <c r="M825" s="61" t="str">
        <f aca="false">IF(J825="PosK",SUMIFS(K:K,J:J,"NegK",H:H,H825),"")</f>
        <v/>
      </c>
      <c r="N825" s="61" t="str">
        <f aca="false">IF(J825="PosK",SUMIFS(K:K,J:J,"eDNA",H:H,H825),"")</f>
        <v/>
      </c>
      <c r="P825" s="62"/>
      <c r="T825" s="63"/>
      <c r="W825" s="64"/>
    </row>
    <row r="826" customFormat="false" ht="14.25" hidden="false" customHeight="false" outlineLevel="0" collapsed="false">
      <c r="A826" s="0" t="s">
        <v>794</v>
      </c>
      <c r="B826" s="52" t="s">
        <v>1045</v>
      </c>
      <c r="C826" s="52" t="s">
        <v>743</v>
      </c>
      <c r="D826" s="53" t="n">
        <v>0.1</v>
      </c>
      <c r="E826" s="53" t="n">
        <v>22.26</v>
      </c>
      <c r="F826" s="0" t="s">
        <v>1210</v>
      </c>
      <c r="G826" s="0" t="str">
        <f aca="false">LEFT(B826,2)</f>
        <v>31</v>
      </c>
      <c r="H826" s="0" t="str">
        <f aca="false">I826&amp;"_"&amp;G826&amp;"_"&amp;F826</f>
        <v>Bjergsalamander_31_20180904_DL2018133_Frederiksborg_SktAnnaeGym_koersel2</v>
      </c>
      <c r="I826" s="61" t="str">
        <f aca="false">MID(RIGHT(B826,LEN(B826)-3),1,FIND("_",RIGHT(B826,LEN(B826)-3))-1)</f>
        <v>Bjergsalamander</v>
      </c>
      <c r="J826" s="61" t="str">
        <f aca="false">TRIM(SUBSTITUTE(RIGHT(B826,FIND(I826,B826)+1),"_",""))</f>
        <v>PosK</v>
      </c>
      <c r="K826" s="0" t="n">
        <f aca="false">IFERROR(VALUE(SUBSTITUTE(E826,".",",")),E826)</f>
        <v>22.26</v>
      </c>
      <c r="L826" s="61" t="n">
        <f aca="false">IF(J826="PosK",SUMIFS(K:K,J:J,"PosK",H:H,H826),"")</f>
        <v>22.26</v>
      </c>
      <c r="M826" s="61" t="n">
        <f aca="false">IF(J826="PosK",SUMIFS(K:K,J:J,"NegK",H:H,H826),"")</f>
        <v>0</v>
      </c>
      <c r="N826" s="61" t="n">
        <f aca="false">IF(J826="PosK",SUMIFS(K:K,J:J,"eDNA",H:H,H826),"")</f>
        <v>0</v>
      </c>
      <c r="P826" s="62" t="n">
        <f aca="false">IF(K828="No Ct",0,K828)</f>
        <v>0</v>
      </c>
      <c r="Q826" s="62" t="n">
        <f aca="false">IF(K829="No Ct",0,K829)</f>
        <v>0</v>
      </c>
      <c r="R826" s="0" t="str">
        <f aca="false">IF(AND(L826&gt;0,M826=0),"Valid","Invalid")</f>
        <v>Valid</v>
      </c>
      <c r="S826" s="0" t="str">
        <f aca="false">IF(OR(P826&gt;1,Q826&gt;1),"Present","Absent")</f>
        <v>Absent</v>
      </c>
      <c r="T826" s="63" t="str">
        <f aca="false">IF(OR(AND(P826&gt;1,P826&lt;41),AND(Q826&gt;1,Q826&lt;41)),"Ct&lt;41","Ct&gt;41")</f>
        <v>Ct&gt;41</v>
      </c>
      <c r="U826" s="0" t="str">
        <f aca="false">I826</f>
        <v>Bjergsalamander</v>
      </c>
      <c r="V826" s="0" t="str">
        <f aca="false">MID(F826,10,9)</f>
        <v>DL2018133</v>
      </c>
      <c r="W826" s="64" t="str">
        <f aca="false">V826&amp;"_"&amp;U826&amp;"_"&amp;R826&amp;"_"&amp;S826&amp;"_"&amp;T826</f>
        <v>DL2018133_Bjergsalamander_Valid_Absent_Ct&gt;41</v>
      </c>
    </row>
    <row r="827" customFormat="false" ht="14.25" hidden="false" customHeight="false" outlineLevel="0" collapsed="false">
      <c r="A827" s="0" t="s">
        <v>796</v>
      </c>
      <c r="B827" s="52" t="s">
        <v>1046</v>
      </c>
      <c r="C827" s="52" t="s">
        <v>747</v>
      </c>
      <c r="D827" s="53" t="n">
        <v>0.1</v>
      </c>
      <c r="E827" s="53" t="s">
        <v>748</v>
      </c>
      <c r="F827" s="0" t="s">
        <v>1210</v>
      </c>
      <c r="G827" s="0" t="str">
        <f aca="false">LEFT(B827,2)</f>
        <v>31</v>
      </c>
      <c r="H827" s="0" t="str">
        <f aca="false">I827&amp;"_"&amp;G827&amp;"_"&amp;F827</f>
        <v>Bjergsalamander_31_20180904_DL2018133_Frederiksborg_SktAnnaeGym_koersel2</v>
      </c>
      <c r="I827" s="61" t="str">
        <f aca="false">MID(RIGHT(B827,LEN(B827)-3),1,FIND("_",RIGHT(B827,LEN(B827)-3))-1)</f>
        <v>Bjergsalamander</v>
      </c>
      <c r="J827" s="61" t="str">
        <f aca="false">TRIM(SUBSTITUTE(RIGHT(B827,FIND(I827,B827)+1),"_",""))</f>
        <v>NegK</v>
      </c>
      <c r="K827" s="0" t="str">
        <f aca="false">IFERROR(VALUE(SUBSTITUTE(E827,".",",")),E827)</f>
        <v>No Ct</v>
      </c>
      <c r="L827" s="61" t="str">
        <f aca="false">IF(J827="PosK",SUMIFS(K:K,J:J,"PosK",H:H,H827),"")</f>
        <v/>
      </c>
      <c r="M827" s="61" t="str">
        <f aca="false">IF(J827="PosK",SUMIFS(K:K,J:J,"NegK",H:H,H827),"")</f>
        <v/>
      </c>
      <c r="N827" s="61" t="str">
        <f aca="false">IF(J827="PosK",SUMIFS(K:K,J:J,"eDNA",H:H,H827),"")</f>
        <v/>
      </c>
    </row>
    <row r="828" customFormat="false" ht="14.25" hidden="false" customHeight="false" outlineLevel="0" collapsed="false">
      <c r="A828" s="0" t="s">
        <v>798</v>
      </c>
      <c r="B828" s="52" t="s">
        <v>1047</v>
      </c>
      <c r="C828" s="52" t="s">
        <v>751</v>
      </c>
      <c r="D828" s="53" t="n">
        <v>0.1</v>
      </c>
      <c r="E828" s="53" t="s">
        <v>748</v>
      </c>
      <c r="F828" s="0" t="s">
        <v>1210</v>
      </c>
      <c r="G828" s="0" t="str">
        <f aca="false">LEFT(B828,2)</f>
        <v>31</v>
      </c>
      <c r="H828" s="0" t="str">
        <f aca="false">I828&amp;"_"&amp;G828&amp;"_"&amp;F828</f>
        <v>Bjergsalamander_31_20180904_DL2018133_Frederiksborg_SktAnnaeGym_koersel2</v>
      </c>
      <c r="I828" s="61" t="str">
        <f aca="false">MID(RIGHT(B828,LEN(B828)-3),1,FIND("_",RIGHT(B828,LEN(B828)-3))-1)</f>
        <v>Bjergsalamander</v>
      </c>
      <c r="J828" s="61" t="str">
        <f aca="false">TRIM(SUBSTITUTE(RIGHT(B828,FIND(I828,B828)+1),"_",""))</f>
        <v>eDNA</v>
      </c>
      <c r="K828" s="0" t="str">
        <f aca="false">IFERROR(VALUE(SUBSTITUTE(E828,".",",")),E828)</f>
        <v>No Ct</v>
      </c>
      <c r="L828" s="61" t="str">
        <f aca="false">IF(J828="PosK",SUMIFS(K:K,J:J,"PosK",H:H,H828),"")</f>
        <v/>
      </c>
      <c r="M828" s="61" t="str">
        <f aca="false">IF(J828="PosK",SUMIFS(K:K,J:J,"NegK",H:H,H828),"")</f>
        <v/>
      </c>
      <c r="N828" s="61" t="str">
        <f aca="false">IF(J828="PosK",SUMIFS(K:K,J:J,"eDNA",H:H,H828),"")</f>
        <v/>
      </c>
      <c r="Q828" s="62"/>
    </row>
    <row r="829" customFormat="false" ht="14.25" hidden="false" customHeight="false" outlineLevel="0" collapsed="false">
      <c r="A829" s="0" t="s">
        <v>800</v>
      </c>
      <c r="B829" s="52" t="s">
        <v>1048</v>
      </c>
      <c r="C829" s="52" t="s">
        <v>751</v>
      </c>
      <c r="D829" s="53" t="n">
        <v>0.1</v>
      </c>
      <c r="E829" s="53" t="s">
        <v>748</v>
      </c>
      <c r="F829" s="0" t="s">
        <v>1210</v>
      </c>
      <c r="G829" s="0" t="str">
        <f aca="false">LEFT(B829,2)</f>
        <v>31</v>
      </c>
      <c r="H829" s="0" t="str">
        <f aca="false">I829&amp;"_"&amp;G829&amp;"_"&amp;F829</f>
        <v>Bjergsalamander_31_20180904_DL2018133_Frederiksborg_SktAnnaeGym_koersel2</v>
      </c>
      <c r="I829" s="61" t="str">
        <f aca="false">MID(RIGHT(B829,LEN(B829)-3),1,FIND("_",RIGHT(B829,LEN(B829)-3))-1)</f>
        <v>Bjergsalamander</v>
      </c>
      <c r="J829" s="61" t="str">
        <f aca="false">TRIM(SUBSTITUTE(RIGHT(B829,FIND(I829,B829)+1),"_",""))</f>
        <v>eDNA</v>
      </c>
      <c r="K829" s="0" t="str">
        <f aca="false">IFERROR(VALUE(SUBSTITUTE(E829,".",",")),E829)</f>
        <v>No Ct</v>
      </c>
      <c r="L829" s="61" t="str">
        <f aca="false">IF(J829="PosK",SUMIFS(K:K,J:J,"PosK",H:H,H829),"")</f>
        <v/>
      </c>
      <c r="M829" s="61" t="str">
        <f aca="false">IF(J829="PosK",SUMIFS(K:K,J:J,"NegK",H:H,H829),"")</f>
        <v/>
      </c>
      <c r="N829" s="61" t="str">
        <f aca="false">IF(J829="PosK",SUMIFS(K:K,J:J,"eDNA",H:H,H829),"")</f>
        <v/>
      </c>
      <c r="P829" s="62"/>
      <c r="T829" s="63"/>
      <c r="W829" s="64"/>
    </row>
    <row r="830" customFormat="false" ht="14.25" hidden="false" customHeight="false" outlineLevel="0" collapsed="false">
      <c r="A830" s="0" t="s">
        <v>802</v>
      </c>
      <c r="B830" s="52" t="s">
        <v>1049</v>
      </c>
      <c r="C830" s="52" t="s">
        <v>743</v>
      </c>
      <c r="D830" s="53" t="n">
        <v>0.1</v>
      </c>
      <c r="E830" s="53" t="n">
        <v>24.66</v>
      </c>
      <c r="F830" s="0" t="s">
        <v>1210</v>
      </c>
      <c r="G830" s="0" t="str">
        <f aca="false">LEFT(B830,2)</f>
        <v>32</v>
      </c>
      <c r="H830" s="0" t="str">
        <f aca="false">I830&amp;"_"&amp;G830&amp;"_"&amp;F830</f>
        <v>Latterfroe_32_20180904_DL2018133_Frederiksborg_SktAnnaeGym_koersel2</v>
      </c>
      <c r="I830" s="61" t="str">
        <f aca="false">MID(RIGHT(B830,LEN(B830)-3),1,FIND("_",RIGHT(B830,LEN(B830)-3))-1)</f>
        <v>Latterfroe</v>
      </c>
      <c r="J830" s="61" t="str">
        <f aca="false">TRIM(SUBSTITUTE(RIGHT(B830,FIND(I830,B830)+1),"_",""))</f>
        <v>PosK</v>
      </c>
      <c r="K830" s="0" t="n">
        <f aca="false">IFERROR(VALUE(SUBSTITUTE(E830,".",",")),E830)</f>
        <v>24.66</v>
      </c>
      <c r="L830" s="61" t="n">
        <f aca="false">IF(J830="PosK",SUMIFS(K:K,J:J,"PosK",H:H,H830),"")</f>
        <v>24.66</v>
      </c>
      <c r="M830" s="61" t="n">
        <f aca="false">IF(J830="PosK",SUMIFS(K:K,J:J,"NegK",H:H,H830),"")</f>
        <v>0</v>
      </c>
      <c r="N830" s="61" t="n">
        <f aca="false">IF(J830="PosK",SUMIFS(K:K,J:J,"eDNA",H:H,H830),"")</f>
        <v>0</v>
      </c>
      <c r="P830" s="62" t="n">
        <f aca="false">IF(K832="No Ct",0,K832)</f>
        <v>0</v>
      </c>
      <c r="Q830" s="62" t="n">
        <f aca="false">IF(K833="No Ct",0,K833)</f>
        <v>0</v>
      </c>
      <c r="R830" s="0" t="str">
        <f aca="false">IF(AND(L830&gt;0,M830=0),"Valid","Invalid")</f>
        <v>Valid</v>
      </c>
      <c r="S830" s="0" t="str">
        <f aca="false">IF(OR(P830&gt;1,Q830&gt;1),"Present","Absent")</f>
        <v>Absent</v>
      </c>
      <c r="T830" s="63" t="str">
        <f aca="false">IF(OR(AND(P830&gt;1,P830&lt;41),AND(Q830&gt;1,Q830&lt;41)),"Ct&lt;41","Ct&gt;41")</f>
        <v>Ct&gt;41</v>
      </c>
      <c r="U830" s="0" t="str">
        <f aca="false">I830</f>
        <v>Latterfroe</v>
      </c>
      <c r="V830" s="0" t="str">
        <f aca="false">MID(F830,10,9)</f>
        <v>DL2018133</v>
      </c>
      <c r="W830" s="64" t="str">
        <f aca="false">V830&amp;"_"&amp;U830&amp;"_"&amp;R830&amp;"_"&amp;S830&amp;"_"&amp;T830</f>
        <v>DL2018133_Latterfroe_Valid_Absent_Ct&gt;41</v>
      </c>
    </row>
    <row r="831" customFormat="false" ht="14.25" hidden="false" customHeight="false" outlineLevel="0" collapsed="false">
      <c r="A831" s="0" t="s">
        <v>804</v>
      </c>
      <c r="B831" s="52" t="s">
        <v>1050</v>
      </c>
      <c r="C831" s="52" t="s">
        <v>747</v>
      </c>
      <c r="D831" s="53" t="n">
        <v>0.1</v>
      </c>
      <c r="E831" s="53" t="s">
        <v>748</v>
      </c>
      <c r="F831" s="0" t="s">
        <v>1210</v>
      </c>
      <c r="G831" s="0" t="str">
        <f aca="false">LEFT(B831,2)</f>
        <v>32</v>
      </c>
      <c r="H831" s="0" t="str">
        <f aca="false">I831&amp;"_"&amp;G831&amp;"_"&amp;F831</f>
        <v>Latterfroe_32_20180904_DL2018133_Frederiksborg_SktAnnaeGym_koersel2</v>
      </c>
      <c r="I831" s="61" t="str">
        <f aca="false">MID(RIGHT(B831,LEN(B831)-3),1,FIND("_",RIGHT(B831,LEN(B831)-3))-1)</f>
        <v>Latterfroe</v>
      </c>
      <c r="J831" s="61" t="str">
        <f aca="false">TRIM(SUBSTITUTE(RIGHT(B831,FIND(I831,B831)+1),"_",""))</f>
        <v>NegK</v>
      </c>
      <c r="K831" s="0" t="str">
        <f aca="false">IFERROR(VALUE(SUBSTITUTE(E831,".",",")),E831)</f>
        <v>No Ct</v>
      </c>
      <c r="L831" s="61" t="str">
        <f aca="false">IF(J831="PosK",SUMIFS(K:K,J:J,"PosK",H:H,H831),"")</f>
        <v/>
      </c>
      <c r="M831" s="61" t="str">
        <f aca="false">IF(J831="PosK",SUMIFS(K:K,J:J,"NegK",H:H,H831),"")</f>
        <v/>
      </c>
      <c r="N831" s="61" t="str">
        <f aca="false">IF(J831="PosK",SUMIFS(K:K,J:J,"eDNA",H:H,H831),"")</f>
        <v/>
      </c>
    </row>
    <row r="832" customFormat="false" ht="14.25" hidden="false" customHeight="false" outlineLevel="0" collapsed="false">
      <c r="A832" s="0" t="s">
        <v>806</v>
      </c>
      <c r="B832" s="52" t="s">
        <v>1051</v>
      </c>
      <c r="C832" s="52" t="s">
        <v>751</v>
      </c>
      <c r="D832" s="53" t="n">
        <v>0.1</v>
      </c>
      <c r="E832" s="53" t="s">
        <v>748</v>
      </c>
      <c r="F832" s="0" t="s">
        <v>1210</v>
      </c>
      <c r="G832" s="0" t="str">
        <f aca="false">LEFT(B832,2)</f>
        <v>32</v>
      </c>
      <c r="H832" s="0" t="str">
        <f aca="false">I832&amp;"_"&amp;G832&amp;"_"&amp;F832</f>
        <v>Latterfroe_32_20180904_DL2018133_Frederiksborg_SktAnnaeGym_koersel2</v>
      </c>
      <c r="I832" s="61" t="str">
        <f aca="false">MID(RIGHT(B832,LEN(B832)-3),1,FIND("_",RIGHT(B832,LEN(B832)-3))-1)</f>
        <v>Latterfroe</v>
      </c>
      <c r="J832" s="61" t="str">
        <f aca="false">TRIM(SUBSTITUTE(RIGHT(B832,FIND(I832,B832)+1),"_",""))</f>
        <v>eDNA</v>
      </c>
      <c r="K832" s="0" t="str">
        <f aca="false">IFERROR(VALUE(SUBSTITUTE(E832,".",",")),E832)</f>
        <v>No Ct</v>
      </c>
      <c r="L832" s="61" t="str">
        <f aca="false">IF(J832="PosK",SUMIFS(K:K,J:J,"PosK",H:H,H832),"")</f>
        <v/>
      </c>
      <c r="M832" s="61" t="str">
        <f aca="false">IF(J832="PosK",SUMIFS(K:K,J:J,"NegK",H:H,H832),"")</f>
        <v/>
      </c>
      <c r="N832" s="61" t="str">
        <f aca="false">IF(J832="PosK",SUMIFS(K:K,J:J,"eDNA",H:H,H832),"")</f>
        <v/>
      </c>
      <c r="Q832" s="62"/>
    </row>
    <row r="833" customFormat="false" ht="14.25" hidden="false" customHeight="false" outlineLevel="0" collapsed="false">
      <c r="A833" s="0" t="s">
        <v>808</v>
      </c>
      <c r="B833" s="52" t="s">
        <v>1052</v>
      </c>
      <c r="C833" s="52" t="s">
        <v>751</v>
      </c>
      <c r="D833" s="53" t="n">
        <v>0.1</v>
      </c>
      <c r="E833" s="53" t="s">
        <v>748</v>
      </c>
      <c r="F833" s="0" t="s">
        <v>1210</v>
      </c>
      <c r="G833" s="0" t="str">
        <f aca="false">LEFT(B833,2)</f>
        <v>32</v>
      </c>
      <c r="H833" s="0" t="str">
        <f aca="false">I833&amp;"_"&amp;G833&amp;"_"&amp;F833</f>
        <v>Latterfroe_32_20180904_DL2018133_Frederiksborg_SktAnnaeGym_koersel2</v>
      </c>
      <c r="I833" s="61" t="str">
        <f aca="false">MID(RIGHT(B833,LEN(B833)-3),1,FIND("_",RIGHT(B833,LEN(B833)-3))-1)</f>
        <v>Latterfroe</v>
      </c>
      <c r="J833" s="61" t="str">
        <f aca="false">TRIM(SUBSTITUTE(RIGHT(B833,FIND(I833,B833)+1),"_",""))</f>
        <v>eDNA</v>
      </c>
      <c r="K833" s="0" t="str">
        <f aca="false">IFERROR(VALUE(SUBSTITUTE(E833,".",",")),E833)</f>
        <v>No Ct</v>
      </c>
      <c r="L833" s="61" t="str">
        <f aca="false">IF(J833="PosK",SUMIFS(K:K,J:J,"PosK",H:H,H833),"")</f>
        <v/>
      </c>
      <c r="M833" s="61" t="str">
        <f aca="false">IF(J833="PosK",SUMIFS(K:K,J:J,"NegK",H:H,H833),"")</f>
        <v/>
      </c>
      <c r="N833" s="61" t="str">
        <f aca="false">IF(J833="PosK",SUMIFS(K:K,J:J,"eDNA",H:H,H833),"")</f>
        <v/>
      </c>
      <c r="P833" s="62"/>
      <c r="T833" s="63"/>
      <c r="W833" s="64"/>
    </row>
    <row r="834" customFormat="false" ht="14.25" hidden="false" customHeight="false" outlineLevel="0" collapsed="false">
      <c r="A834" s="0" t="s">
        <v>741</v>
      </c>
      <c r="B834" s="52" t="s">
        <v>742</v>
      </c>
      <c r="C834" s="52" t="s">
        <v>743</v>
      </c>
      <c r="D834" s="53" t="n">
        <v>0.1</v>
      </c>
      <c r="E834" s="53" t="n">
        <v>33.76</v>
      </c>
      <c r="F834" s="0" t="s">
        <v>1211</v>
      </c>
      <c r="G834" s="0" t="str">
        <f aca="false">LEFT(B834,2)</f>
        <v>01</v>
      </c>
      <c r="H834" s="0" t="str">
        <f aca="false">I834&amp;"_"&amp;G834&amp;"_"&amp;F834</f>
        <v>Loegfroe_01_20180907_DL2018060_Frederiksborg_Ordrup_koersel1</v>
      </c>
      <c r="I834" s="61" t="str">
        <f aca="false">MID(RIGHT(B834,LEN(B834)-3),1,FIND("_",RIGHT(B834,LEN(B834)-3))-1)</f>
        <v>Loegfroe</v>
      </c>
      <c r="J834" s="61" t="str">
        <f aca="false">TRIM(SUBSTITUTE(RIGHT(B834,FIND(I834,B834)+1),"_",""))</f>
        <v>PosK</v>
      </c>
      <c r="K834" s="0" t="n">
        <f aca="false">IFERROR(VALUE(SUBSTITUTE(E834,".",",")),E834)</f>
        <v>33.76</v>
      </c>
      <c r="L834" s="61" t="n">
        <f aca="false">IF(J834="PosK",SUMIFS(K:K,J:J,"PosK",H:H,H834),"")</f>
        <v>33.76</v>
      </c>
      <c r="M834" s="61" t="n">
        <f aca="false">IF(J834="PosK",SUMIFS(K:K,J:J,"NegK",H:H,H834),"")</f>
        <v>0</v>
      </c>
      <c r="N834" s="61" t="n">
        <f aca="false">IF(J834="PosK",SUMIFS(K:K,J:J,"eDNA",H:H,H834),"")</f>
        <v>0</v>
      </c>
      <c r="P834" s="62" t="n">
        <f aca="false">IF(K836="No Ct",0,K836)</f>
        <v>0</v>
      </c>
      <c r="Q834" s="62" t="n">
        <f aca="false">IF(K837="No Ct",0,K837)</f>
        <v>0</v>
      </c>
      <c r="R834" s="0" t="str">
        <f aca="false">IF(AND(L834&gt;0,M834=0),"Valid","Invalid")</f>
        <v>Valid</v>
      </c>
      <c r="S834" s="0" t="str">
        <f aca="false">IF(OR(P834&gt;1,Q834&gt;1),"Present","Absent")</f>
        <v>Absent</v>
      </c>
      <c r="T834" s="63" t="str">
        <f aca="false">IF(OR(AND(P834&gt;1,P834&lt;41),AND(Q834&gt;1,Q834&lt;41)),"Ct&lt;41","Ct&gt;41")</f>
        <v>Ct&gt;41</v>
      </c>
      <c r="U834" s="0" t="str">
        <f aca="false">I834</f>
        <v>Loegfroe</v>
      </c>
      <c r="V834" s="0" t="str">
        <f aca="false">MID(F834,10,9)</f>
        <v>DL2018060</v>
      </c>
      <c r="W834" s="64" t="str">
        <f aca="false">V834&amp;"_"&amp;U834&amp;"_"&amp;R834&amp;"_"&amp;S834&amp;"_"&amp;T834</f>
        <v>DL2018060_Loegfroe_Valid_Absent_Ct&gt;41</v>
      </c>
    </row>
    <row r="835" customFormat="false" ht="14.25" hidden="false" customHeight="false" outlineLevel="0" collapsed="false">
      <c r="A835" s="0" t="s">
        <v>745</v>
      </c>
      <c r="B835" s="52" t="s">
        <v>746</v>
      </c>
      <c r="C835" s="52" t="s">
        <v>747</v>
      </c>
      <c r="D835" s="53" t="n">
        <v>0.1</v>
      </c>
      <c r="E835" s="53" t="s">
        <v>748</v>
      </c>
      <c r="F835" s="0" t="s">
        <v>1211</v>
      </c>
      <c r="G835" s="0" t="str">
        <f aca="false">LEFT(B835,2)</f>
        <v>01</v>
      </c>
      <c r="H835" s="0" t="str">
        <f aca="false">I835&amp;"_"&amp;G835&amp;"_"&amp;F835</f>
        <v>Loegfroe_01_20180907_DL2018060_Frederiksborg_Ordrup_koersel1</v>
      </c>
      <c r="I835" s="61" t="str">
        <f aca="false">MID(RIGHT(B835,LEN(B835)-3),1,FIND("_",RIGHT(B835,LEN(B835)-3))-1)</f>
        <v>Loegfroe</v>
      </c>
      <c r="J835" s="61" t="str">
        <f aca="false">TRIM(SUBSTITUTE(RIGHT(B835,FIND(I835,B835)+1),"_",""))</f>
        <v>NegK</v>
      </c>
      <c r="K835" s="0" t="str">
        <f aca="false">IFERROR(VALUE(SUBSTITUTE(E835,".",",")),E835)</f>
        <v>No Ct</v>
      </c>
      <c r="L835" s="61" t="str">
        <f aca="false">IF(J835="PosK",SUMIFS(K:K,J:J,"PosK",H:H,H835),"")</f>
        <v/>
      </c>
      <c r="M835" s="61" t="str">
        <f aca="false">IF(J835="PosK",SUMIFS(K:K,J:J,"NegK",H:H,H835),"")</f>
        <v/>
      </c>
      <c r="N835" s="61" t="str">
        <f aca="false">IF(J835="PosK",SUMIFS(K:K,J:J,"eDNA",H:H,H835),"")</f>
        <v/>
      </c>
    </row>
    <row r="836" customFormat="false" ht="14.25" hidden="false" customHeight="false" outlineLevel="0" collapsed="false">
      <c r="A836" s="0" t="s">
        <v>749</v>
      </c>
      <c r="B836" s="52" t="s">
        <v>750</v>
      </c>
      <c r="C836" s="52" t="s">
        <v>751</v>
      </c>
      <c r="D836" s="53" t="n">
        <v>0.1</v>
      </c>
      <c r="E836" s="53" t="s">
        <v>748</v>
      </c>
      <c r="F836" s="0" t="s">
        <v>1211</v>
      </c>
      <c r="G836" s="0" t="str">
        <f aca="false">LEFT(B836,2)</f>
        <v>01</v>
      </c>
      <c r="H836" s="0" t="str">
        <f aca="false">I836&amp;"_"&amp;G836&amp;"_"&amp;F836</f>
        <v>Loegfroe_01_20180907_DL2018060_Frederiksborg_Ordrup_koersel1</v>
      </c>
      <c r="I836" s="61" t="str">
        <f aca="false">MID(RIGHT(B836,LEN(B836)-3),1,FIND("_",RIGHT(B836,LEN(B836)-3))-1)</f>
        <v>Loegfroe</v>
      </c>
      <c r="J836" s="61" t="str">
        <f aca="false">TRIM(SUBSTITUTE(RIGHT(B836,FIND(I836,B836)+1),"_",""))</f>
        <v>eDNA</v>
      </c>
      <c r="K836" s="0" t="str">
        <f aca="false">IFERROR(VALUE(SUBSTITUTE(E836,".",",")),E836)</f>
        <v>No Ct</v>
      </c>
      <c r="L836" s="61" t="str">
        <f aca="false">IF(J836="PosK",SUMIFS(K:K,J:J,"PosK",H:H,H836),"")</f>
        <v/>
      </c>
      <c r="M836" s="61" t="str">
        <f aca="false">IF(J836="PosK",SUMIFS(K:K,J:J,"NegK",H:H,H836),"")</f>
        <v/>
      </c>
      <c r="N836" s="61" t="str">
        <f aca="false">IF(J836="PosK",SUMIFS(K:K,J:J,"eDNA",H:H,H836),"")</f>
        <v/>
      </c>
      <c r="Q836" s="62"/>
    </row>
    <row r="837" customFormat="false" ht="14.25" hidden="false" customHeight="false" outlineLevel="0" collapsed="false">
      <c r="A837" s="0" t="s">
        <v>752</v>
      </c>
      <c r="B837" s="52" t="s">
        <v>753</v>
      </c>
      <c r="C837" s="52" t="s">
        <v>751</v>
      </c>
      <c r="D837" s="53" t="n">
        <v>0.1</v>
      </c>
      <c r="E837" s="53" t="s">
        <v>748</v>
      </c>
      <c r="F837" s="0" t="s">
        <v>1211</v>
      </c>
      <c r="G837" s="0" t="str">
        <f aca="false">LEFT(B837,2)</f>
        <v>01</v>
      </c>
      <c r="H837" s="0" t="str">
        <f aca="false">I837&amp;"_"&amp;G837&amp;"_"&amp;F837</f>
        <v>Loegfroe_01_20180907_DL2018060_Frederiksborg_Ordrup_koersel1</v>
      </c>
      <c r="I837" s="61" t="str">
        <f aca="false">MID(RIGHT(B837,LEN(B837)-3),1,FIND("_",RIGHT(B837,LEN(B837)-3))-1)</f>
        <v>Loegfroe</v>
      </c>
      <c r="J837" s="61" t="str">
        <f aca="false">TRIM(SUBSTITUTE(RIGHT(B837,FIND(I837,B837)+1),"_",""))</f>
        <v>eDNA</v>
      </c>
      <c r="K837" s="0" t="str">
        <f aca="false">IFERROR(VALUE(SUBSTITUTE(E837,".",",")),E837)</f>
        <v>No Ct</v>
      </c>
      <c r="L837" s="61" t="str">
        <f aca="false">IF(J837="PosK",SUMIFS(K:K,J:J,"PosK",H:H,H837),"")</f>
        <v/>
      </c>
      <c r="M837" s="61" t="str">
        <f aca="false">IF(J837="PosK",SUMIFS(K:K,J:J,"NegK",H:H,H837),"")</f>
        <v/>
      </c>
      <c r="N837" s="61" t="str">
        <f aca="false">IF(J837="PosK",SUMIFS(K:K,J:J,"eDNA",H:H,H837),"")</f>
        <v/>
      </c>
      <c r="P837" s="62"/>
      <c r="T837" s="63"/>
      <c r="W837" s="64"/>
    </row>
    <row r="838" customFormat="false" ht="14.25" hidden="false" customHeight="false" outlineLevel="0" collapsed="false">
      <c r="A838" s="0" t="s">
        <v>754</v>
      </c>
      <c r="B838" s="52" t="s">
        <v>755</v>
      </c>
      <c r="C838" s="52" t="s">
        <v>743</v>
      </c>
      <c r="D838" s="53" t="n">
        <v>0.1</v>
      </c>
      <c r="E838" s="53" t="s">
        <v>748</v>
      </c>
      <c r="F838" s="0" t="s">
        <v>1211</v>
      </c>
      <c r="G838" s="0" t="str">
        <f aca="false">LEFT(B838,2)</f>
        <v>02</v>
      </c>
      <c r="H838" s="0" t="str">
        <f aca="false">I838&amp;"_"&amp;G838&amp;"_"&amp;F838</f>
        <v>StorVandsalamander_02_20180907_DL2018060_Frederiksborg_Ordrup_koersel1</v>
      </c>
      <c r="I838" s="61" t="str">
        <f aca="false">MID(RIGHT(B838,LEN(B838)-3),1,FIND("_",RIGHT(B838,LEN(B838)-3))-1)</f>
        <v>StorVandsalamander</v>
      </c>
      <c r="J838" s="61" t="str">
        <f aca="false">TRIM(SUBSTITUTE(RIGHT(B838,FIND(I838,B838)+1),"_",""))</f>
        <v>PosK</v>
      </c>
      <c r="K838" s="0" t="str">
        <f aca="false">IFERROR(VALUE(SUBSTITUTE(E838,".",",")),E838)</f>
        <v>No Ct</v>
      </c>
      <c r="L838" s="61" t="n">
        <f aca="false">IF(J838="PosK",SUMIFS(K:K,J:J,"PosK",H:H,H838),"")</f>
        <v>0</v>
      </c>
      <c r="M838" s="61" t="n">
        <f aca="false">IF(J838="PosK",SUMIFS(K:K,J:J,"NegK",H:H,H838),"")</f>
        <v>0</v>
      </c>
      <c r="N838" s="61" t="n">
        <f aca="false">IF(J838="PosK",SUMIFS(K:K,J:J,"eDNA",H:H,H838),"")</f>
        <v>0</v>
      </c>
      <c r="P838" s="62" t="n">
        <f aca="false">IF(K840="No Ct",0,K840)</f>
        <v>0</v>
      </c>
      <c r="Q838" s="62" t="n">
        <f aca="false">IF(K841="No Ct",0,K841)</f>
        <v>0</v>
      </c>
      <c r="R838" s="0" t="str">
        <f aca="false">IF(AND(L838&gt;0,M838=0),"Valid","Invalid")</f>
        <v>Invalid</v>
      </c>
      <c r="S838" s="0" t="str">
        <f aca="false">IF(OR(P838&gt;1,Q838&gt;1),"Present","Absent")</f>
        <v>Absent</v>
      </c>
      <c r="T838" s="63" t="str">
        <f aca="false">IF(OR(AND(P838&gt;1,P838&lt;41),AND(Q838&gt;1,Q838&lt;41)),"Ct&lt;41","Ct&gt;41")</f>
        <v>Ct&gt;41</v>
      </c>
      <c r="U838" s="0" t="str">
        <f aca="false">I838</f>
        <v>StorVandsalamander</v>
      </c>
      <c r="V838" s="0" t="str">
        <f aca="false">MID(F838,10,9)</f>
        <v>DL2018060</v>
      </c>
      <c r="W838" s="64" t="str">
        <f aca="false">V838&amp;"_"&amp;U838&amp;"_"&amp;R838&amp;"_"&amp;S838&amp;"_"&amp;T838</f>
        <v>DL2018060_StorVandsalamander_Invalid_Absent_Ct&gt;41</v>
      </c>
    </row>
    <row r="839" customFormat="false" ht="14.25" hidden="false" customHeight="false" outlineLevel="0" collapsed="false">
      <c r="A839" s="0" t="s">
        <v>756</v>
      </c>
      <c r="B839" s="52" t="s">
        <v>757</v>
      </c>
      <c r="C839" s="52" t="s">
        <v>747</v>
      </c>
      <c r="D839" s="53" t="n">
        <v>0.1</v>
      </c>
      <c r="E839" s="53" t="s">
        <v>748</v>
      </c>
      <c r="F839" s="0" t="s">
        <v>1211</v>
      </c>
      <c r="G839" s="0" t="str">
        <f aca="false">LEFT(B839,2)</f>
        <v>02</v>
      </c>
      <c r="H839" s="0" t="str">
        <f aca="false">I839&amp;"_"&amp;G839&amp;"_"&amp;F839</f>
        <v>StorVandsalamander_02_20180907_DL2018060_Frederiksborg_Ordrup_koersel1</v>
      </c>
      <c r="I839" s="61" t="str">
        <f aca="false">MID(RIGHT(B839,LEN(B839)-3),1,FIND("_",RIGHT(B839,LEN(B839)-3))-1)</f>
        <v>StorVandsalamander</v>
      </c>
      <c r="J839" s="61" t="str">
        <f aca="false">TRIM(SUBSTITUTE(RIGHT(B839,FIND(I839,B839)+1),"_",""))</f>
        <v>NegK</v>
      </c>
      <c r="K839" s="0" t="str">
        <f aca="false">IFERROR(VALUE(SUBSTITUTE(E839,".",",")),E839)</f>
        <v>No Ct</v>
      </c>
      <c r="L839" s="61" t="str">
        <f aca="false">IF(J839="PosK",SUMIFS(K:K,J:J,"PosK",H:H,H839),"")</f>
        <v/>
      </c>
      <c r="M839" s="61" t="str">
        <f aca="false">IF(J839="PosK",SUMIFS(K:K,J:J,"NegK",H:H,H839),"")</f>
        <v/>
      </c>
      <c r="N839" s="61" t="str">
        <f aca="false">IF(J839="PosK",SUMIFS(K:K,J:J,"eDNA",H:H,H839),"")</f>
        <v/>
      </c>
    </row>
    <row r="840" customFormat="false" ht="14.25" hidden="false" customHeight="false" outlineLevel="0" collapsed="false">
      <c r="A840" s="0" t="s">
        <v>758</v>
      </c>
      <c r="B840" s="52" t="s">
        <v>759</v>
      </c>
      <c r="C840" s="52" t="s">
        <v>751</v>
      </c>
      <c r="D840" s="53" t="n">
        <v>0.1</v>
      </c>
      <c r="E840" s="53" t="s">
        <v>748</v>
      </c>
      <c r="F840" s="0" t="s">
        <v>1211</v>
      </c>
      <c r="G840" s="0" t="str">
        <f aca="false">LEFT(B840,2)</f>
        <v>02</v>
      </c>
      <c r="H840" s="0" t="str">
        <f aca="false">I840&amp;"_"&amp;G840&amp;"_"&amp;F840</f>
        <v>StorVandsalamander_02_20180907_DL2018060_Frederiksborg_Ordrup_koersel1</v>
      </c>
      <c r="I840" s="61" t="str">
        <f aca="false">MID(RIGHT(B840,LEN(B840)-3),1,FIND("_",RIGHT(B840,LEN(B840)-3))-1)</f>
        <v>StorVandsalamander</v>
      </c>
      <c r="J840" s="61" t="str">
        <f aca="false">TRIM(SUBSTITUTE(RIGHT(B840,FIND(I840,B840)+1),"_",""))</f>
        <v>eDNA</v>
      </c>
      <c r="K840" s="0" t="str">
        <f aca="false">IFERROR(VALUE(SUBSTITUTE(E840,".",",")),E840)</f>
        <v>No Ct</v>
      </c>
      <c r="L840" s="61" t="str">
        <f aca="false">IF(J840="PosK",SUMIFS(K:K,J:J,"PosK",H:H,H840),"")</f>
        <v/>
      </c>
      <c r="M840" s="61" t="str">
        <f aca="false">IF(J840="PosK",SUMIFS(K:K,J:J,"NegK",H:H,H840),"")</f>
        <v/>
      </c>
      <c r="N840" s="61" t="str">
        <f aca="false">IF(J840="PosK",SUMIFS(K:K,J:J,"eDNA",H:H,H840),"")</f>
        <v/>
      </c>
      <c r="Q840" s="62"/>
    </row>
    <row r="841" customFormat="false" ht="14.25" hidden="false" customHeight="false" outlineLevel="0" collapsed="false">
      <c r="A841" s="0" t="s">
        <v>760</v>
      </c>
      <c r="B841" s="52" t="s">
        <v>761</v>
      </c>
      <c r="C841" s="52" t="s">
        <v>751</v>
      </c>
      <c r="D841" s="53" t="n">
        <v>0.1</v>
      </c>
      <c r="E841" s="53" t="s">
        <v>748</v>
      </c>
      <c r="F841" s="0" t="s">
        <v>1211</v>
      </c>
      <c r="G841" s="0" t="str">
        <f aca="false">LEFT(B841,2)</f>
        <v>02</v>
      </c>
      <c r="H841" s="0" t="str">
        <f aca="false">I841&amp;"_"&amp;G841&amp;"_"&amp;F841</f>
        <v>StorVandsalamander_02_20180907_DL2018060_Frederiksborg_Ordrup_koersel1</v>
      </c>
      <c r="I841" s="61" t="str">
        <f aca="false">MID(RIGHT(B841,LEN(B841)-3),1,FIND("_",RIGHT(B841,LEN(B841)-3))-1)</f>
        <v>StorVandsalamander</v>
      </c>
      <c r="J841" s="61" t="str">
        <f aca="false">TRIM(SUBSTITUTE(RIGHT(B841,FIND(I841,B841)+1),"_",""))</f>
        <v>eDNA</v>
      </c>
      <c r="K841" s="0" t="str">
        <f aca="false">IFERROR(VALUE(SUBSTITUTE(E841,".",",")),E841)</f>
        <v>No Ct</v>
      </c>
      <c r="L841" s="61" t="str">
        <f aca="false">IF(J841="PosK",SUMIFS(K:K,J:J,"PosK",H:H,H841),"")</f>
        <v/>
      </c>
      <c r="M841" s="61" t="str">
        <f aca="false">IF(J841="PosK",SUMIFS(K:K,J:J,"NegK",H:H,H841),"")</f>
        <v/>
      </c>
      <c r="N841" s="61" t="str">
        <f aca="false">IF(J841="PosK",SUMIFS(K:K,J:J,"eDNA",H:H,H841),"")</f>
        <v/>
      </c>
      <c r="P841" s="62"/>
      <c r="T841" s="63"/>
      <c r="W841" s="64"/>
    </row>
    <row r="842" customFormat="false" ht="14.25" hidden="false" customHeight="false" outlineLevel="0" collapsed="false">
      <c r="A842" s="0" t="s">
        <v>762</v>
      </c>
      <c r="B842" s="52" t="s">
        <v>763</v>
      </c>
      <c r="C842" s="52" t="s">
        <v>743</v>
      </c>
      <c r="D842" s="53" t="n">
        <v>0.1</v>
      </c>
      <c r="E842" s="53" t="n">
        <v>24.68</v>
      </c>
      <c r="F842" s="0" t="s">
        <v>1211</v>
      </c>
      <c r="G842" s="0" t="str">
        <f aca="false">LEFT(B842,2)</f>
        <v>03</v>
      </c>
      <c r="H842" s="0" t="str">
        <f aca="false">I842&amp;"_"&amp;G842&amp;"_"&amp;F842</f>
        <v>Strandtudse_03_20180907_DL2018060_Frederiksborg_Ordrup_koersel1</v>
      </c>
      <c r="I842" s="61" t="str">
        <f aca="false">MID(RIGHT(B842,LEN(B842)-3),1,FIND("_",RIGHT(B842,LEN(B842)-3))-1)</f>
        <v>Strandtudse</v>
      </c>
      <c r="J842" s="61" t="str">
        <f aca="false">TRIM(SUBSTITUTE(RIGHT(B842,FIND(I842,B842)+1),"_",""))</f>
        <v>PosK</v>
      </c>
      <c r="K842" s="0" t="n">
        <f aca="false">IFERROR(VALUE(SUBSTITUTE(E842,".",",")),E842)</f>
        <v>24.68</v>
      </c>
      <c r="L842" s="61" t="n">
        <f aca="false">IF(J842="PosK",SUMIFS(K:K,J:J,"PosK",H:H,H842),"")</f>
        <v>24.68</v>
      </c>
      <c r="M842" s="61" t="n">
        <f aca="false">IF(J842="PosK",SUMIFS(K:K,J:J,"NegK",H:H,H842),"")</f>
        <v>0</v>
      </c>
      <c r="N842" s="61" t="n">
        <f aca="false">IF(J842="PosK",SUMIFS(K:K,J:J,"eDNA",H:H,H842),"")</f>
        <v>0</v>
      </c>
      <c r="P842" s="62" t="n">
        <f aca="false">IF(K844="No Ct",0,K844)</f>
        <v>0</v>
      </c>
      <c r="Q842" s="62" t="n">
        <f aca="false">IF(K845="No Ct",0,K845)</f>
        <v>0</v>
      </c>
      <c r="R842" s="0" t="str">
        <f aca="false">IF(AND(L842&gt;0,M842=0),"Valid","Invalid")</f>
        <v>Valid</v>
      </c>
      <c r="S842" s="0" t="str">
        <f aca="false">IF(OR(P842&gt;1,Q842&gt;1),"Present","Absent")</f>
        <v>Absent</v>
      </c>
      <c r="T842" s="63" t="str">
        <f aca="false">IF(OR(AND(P842&gt;1,P842&lt;41),AND(Q842&gt;1,Q842&lt;41)),"Ct&lt;41","Ct&gt;41")</f>
        <v>Ct&gt;41</v>
      </c>
      <c r="U842" s="0" t="str">
        <f aca="false">I842</f>
        <v>Strandtudse</v>
      </c>
      <c r="V842" s="0" t="str">
        <f aca="false">MID(F842,10,9)</f>
        <v>DL2018060</v>
      </c>
      <c r="W842" s="64" t="str">
        <f aca="false">V842&amp;"_"&amp;U842&amp;"_"&amp;R842&amp;"_"&amp;S842&amp;"_"&amp;T842</f>
        <v>DL2018060_Strandtudse_Valid_Absent_Ct&gt;41</v>
      </c>
    </row>
    <row r="843" customFormat="false" ht="14.25" hidden="false" customHeight="false" outlineLevel="0" collapsed="false">
      <c r="A843" s="0" t="s">
        <v>764</v>
      </c>
      <c r="B843" s="52" t="s">
        <v>765</v>
      </c>
      <c r="C843" s="52" t="s">
        <v>747</v>
      </c>
      <c r="D843" s="53" t="n">
        <v>0.1</v>
      </c>
      <c r="E843" s="53" t="s">
        <v>748</v>
      </c>
      <c r="F843" s="0" t="s">
        <v>1211</v>
      </c>
      <c r="G843" s="0" t="str">
        <f aca="false">LEFT(B843,2)</f>
        <v>03</v>
      </c>
      <c r="H843" s="0" t="str">
        <f aca="false">I843&amp;"_"&amp;G843&amp;"_"&amp;F843</f>
        <v>Strandtudse_03_20180907_DL2018060_Frederiksborg_Ordrup_koersel1</v>
      </c>
      <c r="I843" s="61" t="str">
        <f aca="false">MID(RIGHT(B843,LEN(B843)-3),1,FIND("_",RIGHT(B843,LEN(B843)-3))-1)</f>
        <v>Strandtudse</v>
      </c>
      <c r="J843" s="61" t="str">
        <f aca="false">TRIM(SUBSTITUTE(RIGHT(B843,FIND(I843,B843)+1),"_",""))</f>
        <v>NegK</v>
      </c>
      <c r="K843" s="0" t="str">
        <f aca="false">IFERROR(VALUE(SUBSTITUTE(E843,".",",")),E843)</f>
        <v>No Ct</v>
      </c>
      <c r="L843" s="61" t="str">
        <f aca="false">IF(J843="PosK",SUMIFS(K:K,J:J,"PosK",H:H,H843),"")</f>
        <v/>
      </c>
      <c r="M843" s="61" t="str">
        <f aca="false">IF(J843="PosK",SUMIFS(K:K,J:J,"NegK",H:H,H843),"")</f>
        <v/>
      </c>
      <c r="N843" s="61" t="str">
        <f aca="false">IF(J843="PosK",SUMIFS(K:K,J:J,"eDNA",H:H,H843),"")</f>
        <v/>
      </c>
    </row>
    <row r="844" customFormat="false" ht="14.25" hidden="false" customHeight="false" outlineLevel="0" collapsed="false">
      <c r="A844" s="0" t="s">
        <v>766</v>
      </c>
      <c r="B844" s="52" t="s">
        <v>767</v>
      </c>
      <c r="C844" s="52" t="s">
        <v>751</v>
      </c>
      <c r="D844" s="53" t="n">
        <v>0.1</v>
      </c>
      <c r="E844" s="53" t="s">
        <v>748</v>
      </c>
      <c r="F844" s="0" t="s">
        <v>1211</v>
      </c>
      <c r="G844" s="0" t="str">
        <f aca="false">LEFT(B844,2)</f>
        <v>03</v>
      </c>
      <c r="H844" s="0" t="str">
        <f aca="false">I844&amp;"_"&amp;G844&amp;"_"&amp;F844</f>
        <v>Strandtudse_03_20180907_DL2018060_Frederiksborg_Ordrup_koersel1</v>
      </c>
      <c r="I844" s="61" t="str">
        <f aca="false">MID(RIGHT(B844,LEN(B844)-3),1,FIND("_",RIGHT(B844,LEN(B844)-3))-1)</f>
        <v>Strandtudse</v>
      </c>
      <c r="J844" s="61" t="str">
        <f aca="false">TRIM(SUBSTITUTE(RIGHT(B844,FIND(I844,B844)+1),"_",""))</f>
        <v>eDNA</v>
      </c>
      <c r="K844" s="0" t="str">
        <f aca="false">IFERROR(VALUE(SUBSTITUTE(E844,".",",")),E844)</f>
        <v>No Ct</v>
      </c>
      <c r="L844" s="61" t="str">
        <f aca="false">IF(J844="PosK",SUMIFS(K:K,J:J,"PosK",H:H,H844),"")</f>
        <v/>
      </c>
      <c r="M844" s="61" t="str">
        <f aca="false">IF(J844="PosK",SUMIFS(K:K,J:J,"NegK",H:H,H844),"")</f>
        <v/>
      </c>
      <c r="N844" s="61" t="str">
        <f aca="false">IF(J844="PosK",SUMIFS(K:K,J:J,"eDNA",H:H,H844),"")</f>
        <v/>
      </c>
      <c r="Q844" s="62"/>
    </row>
    <row r="845" customFormat="false" ht="14.25" hidden="false" customHeight="false" outlineLevel="0" collapsed="false">
      <c r="A845" s="0" t="s">
        <v>768</v>
      </c>
      <c r="B845" s="52" t="s">
        <v>769</v>
      </c>
      <c r="C845" s="52" t="s">
        <v>751</v>
      </c>
      <c r="D845" s="53" t="n">
        <v>0.1</v>
      </c>
      <c r="E845" s="53" t="s">
        <v>748</v>
      </c>
      <c r="F845" s="0" t="s">
        <v>1211</v>
      </c>
      <c r="G845" s="0" t="str">
        <f aca="false">LEFT(B845,2)</f>
        <v>03</v>
      </c>
      <c r="H845" s="0" t="str">
        <f aca="false">I845&amp;"_"&amp;G845&amp;"_"&amp;F845</f>
        <v>Strandtudse_03_20180907_DL2018060_Frederiksborg_Ordrup_koersel1</v>
      </c>
      <c r="I845" s="61" t="str">
        <f aca="false">MID(RIGHT(B845,LEN(B845)-3),1,FIND("_",RIGHT(B845,LEN(B845)-3))-1)</f>
        <v>Strandtudse</v>
      </c>
      <c r="J845" s="61" t="str">
        <f aca="false">TRIM(SUBSTITUTE(RIGHT(B845,FIND(I845,B845)+1),"_",""))</f>
        <v>eDNA</v>
      </c>
      <c r="K845" s="0" t="str">
        <f aca="false">IFERROR(VALUE(SUBSTITUTE(E845,".",",")),E845)</f>
        <v>No Ct</v>
      </c>
      <c r="L845" s="61" t="str">
        <f aca="false">IF(J845="PosK",SUMIFS(K:K,J:J,"PosK",H:H,H845),"")</f>
        <v/>
      </c>
      <c r="M845" s="61" t="str">
        <f aca="false">IF(J845="PosK",SUMIFS(K:K,J:J,"NegK",H:H,H845),"")</f>
        <v/>
      </c>
      <c r="N845" s="61" t="str">
        <f aca="false">IF(J845="PosK",SUMIFS(K:K,J:J,"eDNA",H:H,H845),"")</f>
        <v/>
      </c>
      <c r="P845" s="62"/>
      <c r="T845" s="63"/>
      <c r="W845" s="64"/>
    </row>
    <row r="846" customFormat="false" ht="14.25" hidden="false" customHeight="false" outlineLevel="0" collapsed="false">
      <c r="A846" s="0" t="s">
        <v>770</v>
      </c>
      <c r="B846" s="52" t="s">
        <v>771</v>
      </c>
      <c r="C846" s="52" t="s">
        <v>743</v>
      </c>
      <c r="D846" s="53" t="n">
        <v>0.1</v>
      </c>
      <c r="E846" s="53" t="n">
        <v>31.64</v>
      </c>
      <c r="F846" s="0" t="s">
        <v>1211</v>
      </c>
      <c r="G846" s="0" t="str">
        <f aca="false">LEFT(B846,2)</f>
        <v>04</v>
      </c>
      <c r="H846" s="0" t="str">
        <f aca="false">I846&amp;"_"&amp;G846&amp;"_"&amp;F846</f>
        <v>GroenbrogetTudse_04_20180907_DL2018060_Frederiksborg_Ordrup_koersel1</v>
      </c>
      <c r="I846" s="61" t="str">
        <f aca="false">MID(RIGHT(B846,LEN(B846)-3),1,FIND("_",RIGHT(B846,LEN(B846)-3))-1)</f>
        <v>GroenbrogetTudse</v>
      </c>
      <c r="J846" s="61" t="str">
        <f aca="false">TRIM(SUBSTITUTE(RIGHT(B846,FIND(I846,B846)+1),"_",""))</f>
        <v>PosK</v>
      </c>
      <c r="K846" s="0" t="n">
        <f aca="false">IFERROR(VALUE(SUBSTITUTE(E846,".",",")),E846)</f>
        <v>31.64</v>
      </c>
      <c r="L846" s="61" t="n">
        <f aca="false">IF(J846="PosK",SUMIFS(K:K,J:J,"PosK",H:H,H846),"")</f>
        <v>31.64</v>
      </c>
      <c r="M846" s="61" t="n">
        <f aca="false">IF(J846="PosK",SUMIFS(K:K,J:J,"NegK",H:H,H846),"")</f>
        <v>0</v>
      </c>
      <c r="N846" s="61" t="n">
        <f aca="false">IF(J846="PosK",SUMIFS(K:K,J:J,"eDNA",H:H,H846),"")</f>
        <v>0</v>
      </c>
      <c r="P846" s="62" t="n">
        <f aca="false">IF(K848="No Ct",0,K848)</f>
        <v>0</v>
      </c>
      <c r="Q846" s="62" t="n">
        <f aca="false">IF(K849="No Ct",0,K849)</f>
        <v>0</v>
      </c>
      <c r="R846" s="0" t="str">
        <f aca="false">IF(AND(L846&gt;0,M846=0),"Valid","Invalid")</f>
        <v>Valid</v>
      </c>
      <c r="S846" s="0" t="str">
        <f aca="false">IF(OR(P846&gt;1,Q846&gt;1),"Present","Absent")</f>
        <v>Absent</v>
      </c>
      <c r="T846" s="63" t="str">
        <f aca="false">IF(OR(AND(P846&gt;1,P846&lt;41),AND(Q846&gt;1,Q846&lt;41)),"Ct&lt;41","Ct&gt;41")</f>
        <v>Ct&gt;41</v>
      </c>
      <c r="U846" s="0" t="str">
        <f aca="false">I846</f>
        <v>GroenbrogetTudse</v>
      </c>
      <c r="V846" s="0" t="str">
        <f aca="false">MID(F846,10,9)</f>
        <v>DL2018060</v>
      </c>
      <c r="W846" s="64" t="str">
        <f aca="false">V846&amp;"_"&amp;U846&amp;"_"&amp;R846&amp;"_"&amp;S846&amp;"_"&amp;T846</f>
        <v>DL2018060_GroenbrogetTudse_Valid_Absent_Ct&gt;41</v>
      </c>
    </row>
    <row r="847" customFormat="false" ht="14.25" hidden="false" customHeight="false" outlineLevel="0" collapsed="false">
      <c r="A847" s="0" t="s">
        <v>772</v>
      </c>
      <c r="B847" s="52" t="s">
        <v>773</v>
      </c>
      <c r="C847" s="52" t="s">
        <v>747</v>
      </c>
      <c r="D847" s="53" t="n">
        <v>0.1</v>
      </c>
      <c r="E847" s="53" t="s">
        <v>748</v>
      </c>
      <c r="F847" s="0" t="s">
        <v>1211</v>
      </c>
      <c r="G847" s="0" t="str">
        <f aca="false">LEFT(B847,2)</f>
        <v>04</v>
      </c>
      <c r="H847" s="0" t="str">
        <f aca="false">I847&amp;"_"&amp;G847&amp;"_"&amp;F847</f>
        <v>GroenbrogetTudse_04_20180907_DL2018060_Frederiksborg_Ordrup_koersel1</v>
      </c>
      <c r="I847" s="61" t="str">
        <f aca="false">MID(RIGHT(B847,LEN(B847)-3),1,FIND("_",RIGHT(B847,LEN(B847)-3))-1)</f>
        <v>GroenbrogetTudse</v>
      </c>
      <c r="J847" s="61" t="str">
        <f aca="false">TRIM(SUBSTITUTE(RIGHT(B847,FIND(I847,B847)+1),"_",""))</f>
        <v>NegK</v>
      </c>
      <c r="K847" s="0" t="str">
        <f aca="false">IFERROR(VALUE(SUBSTITUTE(E847,".",",")),E847)</f>
        <v>No Ct</v>
      </c>
      <c r="L847" s="61" t="str">
        <f aca="false">IF(J847="PosK",SUMIFS(K:K,J:J,"PosK",H:H,H847),"")</f>
        <v/>
      </c>
      <c r="M847" s="61" t="str">
        <f aca="false">IF(J847="PosK",SUMIFS(K:K,J:J,"NegK",H:H,H847),"")</f>
        <v/>
      </c>
      <c r="N847" s="61" t="str">
        <f aca="false">IF(J847="PosK",SUMIFS(K:K,J:J,"eDNA",H:H,H847),"")</f>
        <v/>
      </c>
    </row>
    <row r="848" customFormat="false" ht="14.25" hidden="false" customHeight="false" outlineLevel="0" collapsed="false">
      <c r="A848" s="0" t="s">
        <v>774</v>
      </c>
      <c r="B848" s="52" t="s">
        <v>775</v>
      </c>
      <c r="C848" s="52" t="s">
        <v>751</v>
      </c>
      <c r="D848" s="53" t="n">
        <v>0.1</v>
      </c>
      <c r="E848" s="53" t="s">
        <v>748</v>
      </c>
      <c r="F848" s="0" t="s">
        <v>1211</v>
      </c>
      <c r="G848" s="0" t="str">
        <f aca="false">LEFT(B848,2)</f>
        <v>04</v>
      </c>
      <c r="H848" s="0" t="str">
        <f aca="false">I848&amp;"_"&amp;G848&amp;"_"&amp;F848</f>
        <v>GroenbrogetTudse_04_20180907_DL2018060_Frederiksborg_Ordrup_koersel1</v>
      </c>
      <c r="I848" s="61" t="str">
        <f aca="false">MID(RIGHT(B848,LEN(B848)-3),1,FIND("_",RIGHT(B848,LEN(B848)-3))-1)</f>
        <v>GroenbrogetTudse</v>
      </c>
      <c r="J848" s="61" t="str">
        <f aca="false">TRIM(SUBSTITUTE(RIGHT(B848,FIND(I848,B848)+1),"_",""))</f>
        <v>eDNA</v>
      </c>
      <c r="K848" s="0" t="str">
        <f aca="false">IFERROR(VALUE(SUBSTITUTE(E848,".",",")),E848)</f>
        <v>No Ct</v>
      </c>
      <c r="L848" s="61" t="str">
        <f aca="false">IF(J848="PosK",SUMIFS(K:K,J:J,"PosK",H:H,H848),"")</f>
        <v/>
      </c>
      <c r="M848" s="61" t="str">
        <f aca="false">IF(J848="PosK",SUMIFS(K:K,J:J,"NegK",H:H,H848),"")</f>
        <v/>
      </c>
      <c r="N848" s="61" t="str">
        <f aca="false">IF(J848="PosK",SUMIFS(K:K,J:J,"eDNA",H:H,H848),"")</f>
        <v/>
      </c>
      <c r="Q848" s="62"/>
    </row>
    <row r="849" customFormat="false" ht="14.25" hidden="false" customHeight="false" outlineLevel="0" collapsed="false">
      <c r="A849" s="0" t="s">
        <v>776</v>
      </c>
      <c r="B849" s="52" t="s">
        <v>777</v>
      </c>
      <c r="C849" s="52" t="s">
        <v>751</v>
      </c>
      <c r="D849" s="53" t="n">
        <v>0.1</v>
      </c>
      <c r="E849" s="53" t="s">
        <v>748</v>
      </c>
      <c r="F849" s="0" t="s">
        <v>1211</v>
      </c>
      <c r="G849" s="0" t="str">
        <f aca="false">LEFT(B849,2)</f>
        <v>04</v>
      </c>
      <c r="H849" s="0" t="str">
        <f aca="false">I849&amp;"_"&amp;G849&amp;"_"&amp;F849</f>
        <v>GroenbrogetTudse_04_20180907_DL2018060_Frederiksborg_Ordrup_koersel1</v>
      </c>
      <c r="I849" s="61" t="str">
        <f aca="false">MID(RIGHT(B849,LEN(B849)-3),1,FIND("_",RIGHT(B849,LEN(B849)-3))-1)</f>
        <v>GroenbrogetTudse</v>
      </c>
      <c r="J849" s="61" t="str">
        <f aca="false">TRIM(SUBSTITUTE(RIGHT(B849,FIND(I849,B849)+1),"_",""))</f>
        <v>eDNA</v>
      </c>
      <c r="K849" s="0" t="str">
        <f aca="false">IFERROR(VALUE(SUBSTITUTE(E849,".",",")),E849)</f>
        <v>No Ct</v>
      </c>
      <c r="L849" s="61" t="str">
        <f aca="false">IF(J849="PosK",SUMIFS(K:K,J:J,"PosK",H:H,H849),"")</f>
        <v/>
      </c>
      <c r="M849" s="61" t="str">
        <f aca="false">IF(J849="PosK",SUMIFS(K:K,J:J,"NegK",H:H,H849),"")</f>
        <v/>
      </c>
      <c r="N849" s="61" t="str">
        <f aca="false">IF(J849="PosK",SUMIFS(K:K,J:J,"eDNA",H:H,H849),"")</f>
        <v/>
      </c>
      <c r="P849" s="62"/>
      <c r="T849" s="63"/>
      <c r="W849" s="64"/>
    </row>
    <row r="850" customFormat="false" ht="14.25" hidden="false" customHeight="false" outlineLevel="0" collapsed="false">
      <c r="A850" s="0" t="s">
        <v>778</v>
      </c>
      <c r="B850" s="52" t="s">
        <v>779</v>
      </c>
      <c r="C850" s="52" t="s">
        <v>743</v>
      </c>
      <c r="D850" s="53" t="n">
        <v>0.1</v>
      </c>
      <c r="E850" s="53" t="n">
        <v>29.31</v>
      </c>
      <c r="F850" s="0" t="s">
        <v>1211</v>
      </c>
      <c r="G850" s="0" t="str">
        <f aca="false">LEFT(B850,2)</f>
        <v>05</v>
      </c>
      <c r="H850" s="0" t="str">
        <f aca="false">I850&amp;"_"&amp;G850&amp;"_"&amp;F850</f>
        <v>Loevfroe_05_20180907_DL2018060_Frederiksborg_Ordrup_koersel1</v>
      </c>
      <c r="I850" s="61" t="str">
        <f aca="false">MID(RIGHT(B850,LEN(B850)-3),1,FIND("_",RIGHT(B850,LEN(B850)-3))-1)</f>
        <v>Loevfroe</v>
      </c>
      <c r="J850" s="61" t="str">
        <f aca="false">TRIM(SUBSTITUTE(RIGHT(B850,FIND(I850,B850)+1),"_",""))</f>
        <v>PosK</v>
      </c>
      <c r="K850" s="0" t="n">
        <f aca="false">IFERROR(VALUE(SUBSTITUTE(E850,".",",")),E850)</f>
        <v>29.31</v>
      </c>
      <c r="L850" s="61" t="n">
        <f aca="false">IF(J850="PosK",SUMIFS(K:K,J:J,"PosK",H:H,H850),"")</f>
        <v>29.31</v>
      </c>
      <c r="M850" s="61" t="n">
        <f aca="false">IF(J850="PosK",SUMIFS(K:K,J:J,"NegK",H:H,H850),"")</f>
        <v>0</v>
      </c>
      <c r="N850" s="61" t="n">
        <f aca="false">IF(J850="PosK",SUMIFS(K:K,J:J,"eDNA",H:H,H850),"")</f>
        <v>0</v>
      </c>
      <c r="P850" s="62" t="n">
        <f aca="false">IF(K852="No Ct",0,K852)</f>
        <v>0</v>
      </c>
      <c r="Q850" s="62" t="n">
        <f aca="false">IF(K853="No Ct",0,K853)</f>
        <v>0</v>
      </c>
      <c r="R850" s="0" t="str">
        <f aca="false">IF(AND(L850&gt;0,M850=0),"Valid","Invalid")</f>
        <v>Valid</v>
      </c>
      <c r="S850" s="0" t="str">
        <f aca="false">IF(OR(P850&gt;1,Q850&gt;1),"Present","Absent")</f>
        <v>Absent</v>
      </c>
      <c r="T850" s="63" t="str">
        <f aca="false">IF(OR(AND(P850&gt;1,P850&lt;41),AND(Q850&gt;1,Q850&lt;41)),"Ct&lt;41","Ct&gt;41")</f>
        <v>Ct&gt;41</v>
      </c>
      <c r="U850" s="0" t="str">
        <f aca="false">I850</f>
        <v>Loevfroe</v>
      </c>
      <c r="V850" s="0" t="str">
        <f aca="false">MID(F850,10,9)</f>
        <v>DL2018060</v>
      </c>
      <c r="W850" s="64" t="str">
        <f aca="false">V850&amp;"_"&amp;U850&amp;"_"&amp;R850&amp;"_"&amp;S850&amp;"_"&amp;T850</f>
        <v>DL2018060_Loevfroe_Valid_Absent_Ct&gt;41</v>
      </c>
    </row>
    <row r="851" customFormat="false" ht="14.25" hidden="false" customHeight="false" outlineLevel="0" collapsed="false">
      <c r="A851" s="0" t="s">
        <v>780</v>
      </c>
      <c r="B851" s="52" t="s">
        <v>781</v>
      </c>
      <c r="C851" s="52" t="s">
        <v>747</v>
      </c>
      <c r="D851" s="53" t="n">
        <v>0.1</v>
      </c>
      <c r="E851" s="53" t="s">
        <v>748</v>
      </c>
      <c r="F851" s="0" t="s">
        <v>1211</v>
      </c>
      <c r="G851" s="0" t="str">
        <f aca="false">LEFT(B851,2)</f>
        <v>05</v>
      </c>
      <c r="H851" s="0" t="str">
        <f aca="false">I851&amp;"_"&amp;G851&amp;"_"&amp;F851</f>
        <v>Loevfroe_05_20180907_DL2018060_Frederiksborg_Ordrup_koersel1</v>
      </c>
      <c r="I851" s="61" t="str">
        <f aca="false">MID(RIGHT(B851,LEN(B851)-3),1,FIND("_",RIGHT(B851,LEN(B851)-3))-1)</f>
        <v>Loevfroe</v>
      </c>
      <c r="J851" s="61" t="str">
        <f aca="false">TRIM(SUBSTITUTE(RIGHT(B851,FIND(I851,B851)+1),"_",""))</f>
        <v>NegK</v>
      </c>
      <c r="K851" s="0" t="str">
        <f aca="false">IFERROR(VALUE(SUBSTITUTE(E851,".",",")),E851)</f>
        <v>No Ct</v>
      </c>
      <c r="L851" s="61" t="str">
        <f aca="false">IF(J851="PosK",SUMIFS(K:K,J:J,"PosK",H:H,H851),"")</f>
        <v/>
      </c>
      <c r="M851" s="61" t="str">
        <f aca="false">IF(J851="PosK",SUMIFS(K:K,J:J,"NegK",H:H,H851),"")</f>
        <v/>
      </c>
      <c r="N851" s="61" t="str">
        <f aca="false">IF(J851="PosK",SUMIFS(K:K,J:J,"eDNA",H:H,H851),"")</f>
        <v/>
      </c>
    </row>
    <row r="852" customFormat="false" ht="14.25" hidden="false" customHeight="false" outlineLevel="0" collapsed="false">
      <c r="A852" s="0" t="s">
        <v>782</v>
      </c>
      <c r="B852" s="52" t="s">
        <v>783</v>
      </c>
      <c r="C852" s="52" t="s">
        <v>751</v>
      </c>
      <c r="D852" s="53" t="n">
        <v>0.1</v>
      </c>
      <c r="E852" s="53" t="s">
        <v>748</v>
      </c>
      <c r="F852" s="0" t="s">
        <v>1211</v>
      </c>
      <c r="G852" s="0" t="str">
        <f aca="false">LEFT(B852,2)</f>
        <v>05</v>
      </c>
      <c r="H852" s="0" t="str">
        <f aca="false">I852&amp;"_"&amp;G852&amp;"_"&amp;F852</f>
        <v>Loevfroe_05_20180907_DL2018060_Frederiksborg_Ordrup_koersel1</v>
      </c>
      <c r="I852" s="61" t="str">
        <f aca="false">MID(RIGHT(B852,LEN(B852)-3),1,FIND("_",RIGHT(B852,LEN(B852)-3))-1)</f>
        <v>Loevfroe</v>
      </c>
      <c r="J852" s="61" t="str">
        <f aca="false">TRIM(SUBSTITUTE(RIGHT(B852,FIND(I852,B852)+1),"_",""))</f>
        <v>eDNA</v>
      </c>
      <c r="K852" s="0" t="str">
        <f aca="false">IFERROR(VALUE(SUBSTITUTE(E852,".",",")),E852)</f>
        <v>No Ct</v>
      </c>
      <c r="L852" s="61" t="str">
        <f aca="false">IF(J852="PosK",SUMIFS(K:K,J:J,"PosK",H:H,H852),"")</f>
        <v/>
      </c>
      <c r="M852" s="61" t="str">
        <f aca="false">IF(J852="PosK",SUMIFS(K:K,J:J,"NegK",H:H,H852),"")</f>
        <v/>
      </c>
      <c r="N852" s="61" t="str">
        <f aca="false">IF(J852="PosK",SUMIFS(K:K,J:J,"eDNA",H:H,H852),"")</f>
        <v/>
      </c>
      <c r="Q852" s="62"/>
    </row>
    <row r="853" customFormat="false" ht="14.25" hidden="false" customHeight="false" outlineLevel="0" collapsed="false">
      <c r="A853" s="0" t="s">
        <v>784</v>
      </c>
      <c r="B853" s="52" t="s">
        <v>785</v>
      </c>
      <c r="C853" s="52" t="s">
        <v>751</v>
      </c>
      <c r="D853" s="53" t="n">
        <v>0.1</v>
      </c>
      <c r="E853" s="53" t="s">
        <v>748</v>
      </c>
      <c r="F853" s="0" t="s">
        <v>1211</v>
      </c>
      <c r="G853" s="0" t="str">
        <f aca="false">LEFT(B853,2)</f>
        <v>05</v>
      </c>
      <c r="H853" s="0" t="str">
        <f aca="false">I853&amp;"_"&amp;G853&amp;"_"&amp;F853</f>
        <v>Loevfroe_05_20180907_DL2018060_Frederiksborg_Ordrup_koersel1</v>
      </c>
      <c r="I853" s="61" t="str">
        <f aca="false">MID(RIGHT(B853,LEN(B853)-3),1,FIND("_",RIGHT(B853,LEN(B853)-3))-1)</f>
        <v>Loevfroe</v>
      </c>
      <c r="J853" s="61" t="str">
        <f aca="false">TRIM(SUBSTITUTE(RIGHT(B853,FIND(I853,B853)+1),"_",""))</f>
        <v>eDNA</v>
      </c>
      <c r="K853" s="0" t="str">
        <f aca="false">IFERROR(VALUE(SUBSTITUTE(E853,".",",")),E853)</f>
        <v>No Ct</v>
      </c>
      <c r="L853" s="61" t="str">
        <f aca="false">IF(J853="PosK",SUMIFS(K:K,J:J,"PosK",H:H,H853),"")</f>
        <v/>
      </c>
      <c r="M853" s="61" t="str">
        <f aca="false">IF(J853="PosK",SUMIFS(K:K,J:J,"NegK",H:H,H853),"")</f>
        <v/>
      </c>
      <c r="N853" s="61" t="str">
        <f aca="false">IF(J853="PosK",SUMIFS(K:K,J:J,"eDNA",H:H,H853),"")</f>
        <v/>
      </c>
      <c r="P853" s="62"/>
      <c r="T853" s="63"/>
      <c r="W853" s="64"/>
    </row>
    <row r="854" customFormat="false" ht="14.25" hidden="false" customHeight="false" outlineLevel="0" collapsed="false">
      <c r="A854" s="0" t="s">
        <v>786</v>
      </c>
      <c r="B854" s="52" t="s">
        <v>787</v>
      </c>
      <c r="C854" s="52" t="s">
        <v>743</v>
      </c>
      <c r="D854" s="53" t="n">
        <v>0.1</v>
      </c>
      <c r="E854" s="53" t="s">
        <v>748</v>
      </c>
      <c r="F854" s="0" t="s">
        <v>1211</v>
      </c>
      <c r="G854" s="0" t="str">
        <f aca="false">LEFT(B854,2)</f>
        <v>06</v>
      </c>
      <c r="H854" s="0" t="str">
        <f aca="false">I854&amp;"_"&amp;G854&amp;"_"&amp;F854</f>
        <v>Springfroe_06_20180907_DL2018060_Frederiksborg_Ordrup_koersel1</v>
      </c>
      <c r="I854" s="61" t="str">
        <f aca="false">MID(RIGHT(B854,LEN(B854)-3),1,FIND("_",RIGHT(B854,LEN(B854)-3))-1)</f>
        <v>Springfroe</v>
      </c>
      <c r="J854" s="61" t="str">
        <f aca="false">TRIM(SUBSTITUTE(RIGHT(B854,FIND(I854,B854)+1),"_",""))</f>
        <v>PosK</v>
      </c>
      <c r="K854" s="0" t="str">
        <f aca="false">IFERROR(VALUE(SUBSTITUTE(E854,".",",")),E854)</f>
        <v>No Ct</v>
      </c>
      <c r="L854" s="61" t="n">
        <f aca="false">IF(J854="PosK",SUMIFS(K:K,J:J,"PosK",H:H,H854),"")</f>
        <v>0</v>
      </c>
      <c r="M854" s="61" t="n">
        <f aca="false">IF(J854="PosK",SUMIFS(K:K,J:J,"NegK",H:H,H854),"")</f>
        <v>0</v>
      </c>
      <c r="N854" s="61" t="n">
        <f aca="false">IF(J854="PosK",SUMIFS(K:K,J:J,"eDNA",H:H,H854),"")</f>
        <v>0</v>
      </c>
      <c r="P854" s="62" t="n">
        <f aca="false">IF(K856="No Ct",0,K856)</f>
        <v>0</v>
      </c>
      <c r="Q854" s="62" t="n">
        <f aca="false">IF(K857="No Ct",0,K857)</f>
        <v>0</v>
      </c>
      <c r="R854" s="0" t="str">
        <f aca="false">IF(AND(L854&gt;0,M854=0),"Valid","Invalid")</f>
        <v>Invalid</v>
      </c>
      <c r="S854" s="0" t="str">
        <f aca="false">IF(OR(P854&gt;1,Q854&gt;1),"Present","Absent")</f>
        <v>Absent</v>
      </c>
      <c r="T854" s="63" t="str">
        <f aca="false">IF(OR(AND(P854&gt;1,P854&lt;41),AND(Q854&gt;1,Q854&lt;41)),"Ct&lt;41","Ct&gt;41")</f>
        <v>Ct&gt;41</v>
      </c>
      <c r="U854" s="0" t="str">
        <f aca="false">I854</f>
        <v>Springfroe</v>
      </c>
      <c r="V854" s="0" t="str">
        <f aca="false">MID(F854,10,9)</f>
        <v>DL2018060</v>
      </c>
      <c r="W854" s="64" t="str">
        <f aca="false">V854&amp;"_"&amp;U854&amp;"_"&amp;R854&amp;"_"&amp;S854&amp;"_"&amp;T854</f>
        <v>DL2018060_Springfroe_Invalid_Absent_Ct&gt;41</v>
      </c>
    </row>
    <row r="855" customFormat="false" ht="14.25" hidden="false" customHeight="false" outlineLevel="0" collapsed="false">
      <c r="A855" s="0" t="s">
        <v>788</v>
      </c>
      <c r="B855" s="52" t="s">
        <v>789</v>
      </c>
      <c r="C855" s="52" t="s">
        <v>747</v>
      </c>
      <c r="D855" s="53" t="n">
        <v>0.1</v>
      </c>
      <c r="E855" s="53" t="s">
        <v>748</v>
      </c>
      <c r="F855" s="0" t="s">
        <v>1211</v>
      </c>
      <c r="G855" s="0" t="str">
        <f aca="false">LEFT(B855,2)</f>
        <v>06</v>
      </c>
      <c r="H855" s="0" t="str">
        <f aca="false">I855&amp;"_"&amp;G855&amp;"_"&amp;F855</f>
        <v>Springfroe_06_20180907_DL2018060_Frederiksborg_Ordrup_koersel1</v>
      </c>
      <c r="I855" s="61" t="str">
        <f aca="false">MID(RIGHT(B855,LEN(B855)-3),1,FIND("_",RIGHT(B855,LEN(B855)-3))-1)</f>
        <v>Springfroe</v>
      </c>
      <c r="J855" s="61" t="str">
        <f aca="false">TRIM(SUBSTITUTE(RIGHT(B855,FIND(I855,B855)+1),"_",""))</f>
        <v>NegK</v>
      </c>
      <c r="K855" s="0" t="str">
        <f aca="false">IFERROR(VALUE(SUBSTITUTE(E855,".",",")),E855)</f>
        <v>No Ct</v>
      </c>
      <c r="L855" s="61" t="str">
        <f aca="false">IF(J855="PosK",SUMIFS(K:K,J:J,"PosK",H:H,H855),"")</f>
        <v/>
      </c>
      <c r="M855" s="61" t="str">
        <f aca="false">IF(J855="PosK",SUMIFS(K:K,J:J,"NegK",H:H,H855),"")</f>
        <v/>
      </c>
      <c r="N855" s="61" t="str">
        <f aca="false">IF(J855="PosK",SUMIFS(K:K,J:J,"eDNA",H:H,H855),"")</f>
        <v/>
      </c>
    </row>
    <row r="856" customFormat="false" ht="14.25" hidden="false" customHeight="false" outlineLevel="0" collapsed="false">
      <c r="A856" s="0" t="s">
        <v>790</v>
      </c>
      <c r="B856" s="52" t="s">
        <v>791</v>
      </c>
      <c r="C856" s="52" t="s">
        <v>751</v>
      </c>
      <c r="D856" s="53" t="n">
        <v>0.1</v>
      </c>
      <c r="E856" s="53" t="s">
        <v>748</v>
      </c>
      <c r="F856" s="0" t="s">
        <v>1211</v>
      </c>
      <c r="G856" s="0" t="str">
        <f aca="false">LEFT(B856,2)</f>
        <v>06</v>
      </c>
      <c r="H856" s="0" t="str">
        <f aca="false">I856&amp;"_"&amp;G856&amp;"_"&amp;F856</f>
        <v>Springfroe_06_20180907_DL2018060_Frederiksborg_Ordrup_koersel1</v>
      </c>
      <c r="I856" s="61" t="str">
        <f aca="false">MID(RIGHT(B856,LEN(B856)-3),1,FIND("_",RIGHT(B856,LEN(B856)-3))-1)</f>
        <v>Springfroe</v>
      </c>
      <c r="J856" s="61" t="str">
        <f aca="false">TRIM(SUBSTITUTE(RIGHT(B856,FIND(I856,B856)+1),"_",""))</f>
        <v>eDNA</v>
      </c>
      <c r="K856" s="0" t="str">
        <f aca="false">IFERROR(VALUE(SUBSTITUTE(E856,".",",")),E856)</f>
        <v>No Ct</v>
      </c>
      <c r="L856" s="61" t="str">
        <f aca="false">IF(J856="PosK",SUMIFS(K:K,J:J,"PosK",H:H,H856),"")</f>
        <v/>
      </c>
      <c r="M856" s="61" t="str">
        <f aca="false">IF(J856="PosK",SUMIFS(K:K,J:J,"NegK",H:H,H856),"")</f>
        <v/>
      </c>
      <c r="N856" s="61" t="str">
        <f aca="false">IF(J856="PosK",SUMIFS(K:K,J:J,"eDNA",H:H,H856),"")</f>
        <v/>
      </c>
      <c r="Q856" s="62"/>
    </row>
    <row r="857" customFormat="false" ht="14.25" hidden="false" customHeight="false" outlineLevel="0" collapsed="false">
      <c r="A857" s="0" t="s">
        <v>792</v>
      </c>
      <c r="B857" s="52" t="s">
        <v>793</v>
      </c>
      <c r="C857" s="52" t="s">
        <v>751</v>
      </c>
      <c r="D857" s="53" t="n">
        <v>0.1</v>
      </c>
      <c r="E857" s="53" t="s">
        <v>748</v>
      </c>
      <c r="F857" s="0" t="s">
        <v>1211</v>
      </c>
      <c r="G857" s="0" t="str">
        <f aca="false">LEFT(B857,2)</f>
        <v>06</v>
      </c>
      <c r="H857" s="0" t="str">
        <f aca="false">I857&amp;"_"&amp;G857&amp;"_"&amp;F857</f>
        <v>Springfroe_06_20180907_DL2018060_Frederiksborg_Ordrup_koersel1</v>
      </c>
      <c r="I857" s="61" t="str">
        <f aca="false">MID(RIGHT(B857,LEN(B857)-3),1,FIND("_",RIGHT(B857,LEN(B857)-3))-1)</f>
        <v>Springfroe</v>
      </c>
      <c r="J857" s="61" t="str">
        <f aca="false">TRIM(SUBSTITUTE(RIGHT(B857,FIND(I857,B857)+1),"_",""))</f>
        <v>eDNA</v>
      </c>
      <c r="K857" s="0" t="str">
        <f aca="false">IFERROR(VALUE(SUBSTITUTE(E857,".",",")),E857)</f>
        <v>No Ct</v>
      </c>
      <c r="L857" s="61" t="str">
        <f aca="false">IF(J857="PosK",SUMIFS(K:K,J:J,"PosK",H:H,H857),"")</f>
        <v/>
      </c>
      <c r="M857" s="61" t="str">
        <f aca="false">IF(J857="PosK",SUMIFS(K:K,J:J,"NegK",H:H,H857),"")</f>
        <v/>
      </c>
      <c r="N857" s="61" t="str">
        <f aca="false">IF(J857="PosK",SUMIFS(K:K,J:J,"eDNA",H:H,H857),"")</f>
        <v/>
      </c>
      <c r="P857" s="62"/>
      <c r="T857" s="63"/>
      <c r="W857" s="64"/>
    </row>
    <row r="858" customFormat="false" ht="14.25" hidden="false" customHeight="false" outlineLevel="0" collapsed="false">
      <c r="A858" s="0" t="s">
        <v>794</v>
      </c>
      <c r="B858" s="52" t="s">
        <v>960</v>
      </c>
      <c r="C858" s="52" t="s">
        <v>743</v>
      </c>
      <c r="D858" s="53" t="n">
        <v>0.1</v>
      </c>
      <c r="E858" s="53" t="n">
        <v>33.05</v>
      </c>
      <c r="F858" s="0" t="s">
        <v>1211</v>
      </c>
      <c r="G858" s="0" t="str">
        <f aca="false">LEFT(B858,2)</f>
        <v>07</v>
      </c>
      <c r="H858" s="0" t="str">
        <f aca="false">I858&amp;"_"&amp;G858&amp;"_"&amp;F858</f>
        <v>Springfroe_07_20180907_DL2018060_Frederiksborg_Ordrup_koersel1</v>
      </c>
      <c r="I858" s="61" t="str">
        <f aca="false">MID(RIGHT(B858,LEN(B858)-3),1,FIND("_",RIGHT(B858,LEN(B858)-3))-1)</f>
        <v>Springfroe</v>
      </c>
      <c r="J858" s="61" t="str">
        <f aca="false">TRIM(SUBSTITUTE(RIGHT(B858,FIND(I858,B858)+1),"_",""))</f>
        <v>PosK</v>
      </c>
      <c r="K858" s="0" t="n">
        <f aca="false">IFERROR(VALUE(SUBSTITUTE(E858,".",",")),E858)</f>
        <v>33.05</v>
      </c>
      <c r="L858" s="61" t="n">
        <f aca="false">IF(J858="PosK",SUMIFS(K:K,J:J,"PosK",H:H,H858),"")</f>
        <v>33.05</v>
      </c>
      <c r="M858" s="61" t="n">
        <f aca="false">IF(J858="PosK",SUMIFS(K:K,J:J,"NegK",H:H,H858),"")</f>
        <v>0</v>
      </c>
      <c r="N858" s="61" t="n">
        <f aca="false">IF(J858="PosK",SUMIFS(K:K,J:J,"eDNA",H:H,H858),"")</f>
        <v>0</v>
      </c>
      <c r="P858" s="62" t="n">
        <f aca="false">IF(K860="No Ct",0,K860)</f>
        <v>0</v>
      </c>
      <c r="Q858" s="62" t="n">
        <f aca="false">IF(K861="No Ct",0,K861)</f>
        <v>0</v>
      </c>
      <c r="R858" s="0" t="str">
        <f aca="false">IF(AND(L858&gt;0,M858=0),"Valid","Invalid")</f>
        <v>Valid</v>
      </c>
      <c r="S858" s="0" t="str">
        <f aca="false">IF(OR(P858&gt;1,Q858&gt;1),"Present","Absent")</f>
        <v>Absent</v>
      </c>
      <c r="T858" s="63" t="str">
        <f aca="false">IF(OR(AND(P858&gt;1,P858&lt;41),AND(Q858&gt;1,Q858&lt;41)),"Ct&lt;41","Ct&gt;41")</f>
        <v>Ct&gt;41</v>
      </c>
      <c r="U858" s="0" t="str">
        <f aca="false">I858</f>
        <v>Springfroe</v>
      </c>
      <c r="V858" s="0" t="str">
        <f aca="false">MID(F858,10,9)</f>
        <v>DL2018060</v>
      </c>
      <c r="W858" s="64" t="str">
        <f aca="false">V858&amp;"_"&amp;U858&amp;"_"&amp;R858&amp;"_"&amp;S858&amp;"_"&amp;T858</f>
        <v>DL2018060_Springfroe_Valid_Absent_Ct&gt;41</v>
      </c>
    </row>
    <row r="859" customFormat="false" ht="14.25" hidden="false" customHeight="false" outlineLevel="0" collapsed="false">
      <c r="A859" s="0" t="s">
        <v>796</v>
      </c>
      <c r="B859" s="52" t="s">
        <v>961</v>
      </c>
      <c r="C859" s="52" t="s">
        <v>747</v>
      </c>
      <c r="D859" s="53" t="n">
        <v>0.1</v>
      </c>
      <c r="E859" s="53" t="s">
        <v>748</v>
      </c>
      <c r="F859" s="0" t="s">
        <v>1211</v>
      </c>
      <c r="G859" s="0" t="str">
        <f aca="false">LEFT(B859,2)</f>
        <v>07</v>
      </c>
      <c r="H859" s="0" t="str">
        <f aca="false">I859&amp;"_"&amp;G859&amp;"_"&amp;F859</f>
        <v>Springfroe_07_20180907_DL2018060_Frederiksborg_Ordrup_koersel1</v>
      </c>
      <c r="I859" s="61" t="str">
        <f aca="false">MID(RIGHT(B859,LEN(B859)-3),1,FIND("_",RIGHT(B859,LEN(B859)-3))-1)</f>
        <v>Springfroe</v>
      </c>
      <c r="J859" s="61" t="str">
        <f aca="false">TRIM(SUBSTITUTE(RIGHT(B859,FIND(I859,B859)+1),"_",""))</f>
        <v>NegK</v>
      </c>
      <c r="K859" s="0" t="str">
        <f aca="false">IFERROR(VALUE(SUBSTITUTE(E859,".",",")),E859)</f>
        <v>No Ct</v>
      </c>
      <c r="L859" s="61" t="str">
        <f aca="false">IF(J859="PosK",SUMIFS(K:K,J:J,"PosK",H:H,H859),"")</f>
        <v/>
      </c>
      <c r="M859" s="61" t="str">
        <f aca="false">IF(J859="PosK",SUMIFS(K:K,J:J,"NegK",H:H,H859),"")</f>
        <v/>
      </c>
      <c r="N859" s="61" t="str">
        <f aca="false">IF(J859="PosK",SUMIFS(K:K,J:J,"eDNA",H:H,H859),"")</f>
        <v/>
      </c>
    </row>
    <row r="860" customFormat="false" ht="14.25" hidden="false" customHeight="false" outlineLevel="0" collapsed="false">
      <c r="A860" s="0" t="s">
        <v>798</v>
      </c>
      <c r="B860" s="52" t="s">
        <v>962</v>
      </c>
      <c r="C860" s="52" t="s">
        <v>751</v>
      </c>
      <c r="D860" s="53" t="n">
        <v>0.1</v>
      </c>
      <c r="E860" s="53" t="s">
        <v>748</v>
      </c>
      <c r="F860" s="0" t="s">
        <v>1211</v>
      </c>
      <c r="G860" s="0" t="str">
        <f aca="false">LEFT(B860,2)</f>
        <v>07</v>
      </c>
      <c r="H860" s="0" t="str">
        <f aca="false">I860&amp;"_"&amp;G860&amp;"_"&amp;F860</f>
        <v>Springfroe_07_20180907_DL2018060_Frederiksborg_Ordrup_koersel1</v>
      </c>
      <c r="I860" s="61" t="str">
        <f aca="false">MID(RIGHT(B860,LEN(B860)-3),1,FIND("_",RIGHT(B860,LEN(B860)-3))-1)</f>
        <v>Springfroe</v>
      </c>
      <c r="J860" s="61" t="str">
        <f aca="false">TRIM(SUBSTITUTE(RIGHT(B860,FIND(I860,B860)+1),"_",""))</f>
        <v>eDNA</v>
      </c>
      <c r="K860" s="0" t="str">
        <f aca="false">IFERROR(VALUE(SUBSTITUTE(E860,".",",")),E860)</f>
        <v>No Ct</v>
      </c>
      <c r="L860" s="61" t="str">
        <f aca="false">IF(J860="PosK",SUMIFS(K:K,J:J,"PosK",H:H,H860),"")</f>
        <v/>
      </c>
      <c r="M860" s="61" t="str">
        <f aca="false">IF(J860="PosK",SUMIFS(K:K,J:J,"NegK",H:H,H860),"")</f>
        <v/>
      </c>
      <c r="N860" s="61" t="str">
        <f aca="false">IF(J860="PosK",SUMIFS(K:K,J:J,"eDNA",H:H,H860),"")</f>
        <v/>
      </c>
      <c r="Q860" s="62"/>
    </row>
    <row r="861" customFormat="false" ht="14.25" hidden="false" customHeight="false" outlineLevel="0" collapsed="false">
      <c r="A861" s="0" t="s">
        <v>800</v>
      </c>
      <c r="B861" s="52" t="s">
        <v>963</v>
      </c>
      <c r="C861" s="52" t="s">
        <v>751</v>
      </c>
      <c r="D861" s="53" t="n">
        <v>0.1</v>
      </c>
      <c r="E861" s="53" t="s">
        <v>748</v>
      </c>
      <c r="F861" s="0" t="s">
        <v>1211</v>
      </c>
      <c r="G861" s="0" t="str">
        <f aca="false">LEFT(B861,2)</f>
        <v>07</v>
      </c>
      <c r="H861" s="0" t="str">
        <f aca="false">I861&amp;"_"&amp;G861&amp;"_"&amp;F861</f>
        <v>Springfroe_07_20180907_DL2018060_Frederiksborg_Ordrup_koersel1</v>
      </c>
      <c r="I861" s="61" t="str">
        <f aca="false">MID(RIGHT(B861,LEN(B861)-3),1,FIND("_",RIGHT(B861,LEN(B861)-3))-1)</f>
        <v>Springfroe</v>
      </c>
      <c r="J861" s="61" t="str">
        <f aca="false">TRIM(SUBSTITUTE(RIGHT(B861,FIND(I861,B861)+1),"_",""))</f>
        <v>eDNA</v>
      </c>
      <c r="K861" s="0" t="str">
        <f aca="false">IFERROR(VALUE(SUBSTITUTE(E861,".",",")),E861)</f>
        <v>No Ct</v>
      </c>
      <c r="L861" s="61" t="str">
        <f aca="false">IF(J861="PosK",SUMIFS(K:K,J:J,"PosK",H:H,H861),"")</f>
        <v/>
      </c>
      <c r="M861" s="61" t="str">
        <f aca="false">IF(J861="PosK",SUMIFS(K:K,J:J,"NegK",H:H,H861),"")</f>
        <v/>
      </c>
      <c r="N861" s="61" t="str">
        <f aca="false">IF(J861="PosK",SUMIFS(K:K,J:J,"eDNA",H:H,H861),"")</f>
        <v/>
      </c>
      <c r="P861" s="62"/>
      <c r="T861" s="63"/>
      <c r="W861" s="64"/>
    </row>
    <row r="862" customFormat="false" ht="14.25" hidden="false" customHeight="false" outlineLevel="0" collapsed="false">
      <c r="A862" s="0" t="s">
        <v>802</v>
      </c>
      <c r="B862" s="52" t="s">
        <v>964</v>
      </c>
      <c r="C862" s="52" t="s">
        <v>743</v>
      </c>
      <c r="D862" s="53" t="n">
        <v>0.1</v>
      </c>
      <c r="E862" s="53" t="n">
        <v>29.14</v>
      </c>
      <c r="F862" s="0" t="s">
        <v>1211</v>
      </c>
      <c r="G862" s="0" t="str">
        <f aca="false">LEFT(B862,2)</f>
        <v>08</v>
      </c>
      <c r="H862" s="0" t="str">
        <f aca="false">I862&amp;"_"&amp;G862&amp;"_"&amp;F862</f>
        <v>Klokkefroe_08_20180907_DL2018060_Frederiksborg_Ordrup_koersel1</v>
      </c>
      <c r="I862" s="61" t="str">
        <f aca="false">MID(RIGHT(B862,LEN(B862)-3),1,FIND("_",RIGHT(B862,LEN(B862)-3))-1)</f>
        <v>Klokkefroe</v>
      </c>
      <c r="J862" s="61" t="str">
        <f aca="false">TRIM(SUBSTITUTE(RIGHT(B862,FIND(I862,B862)+1),"_",""))</f>
        <v>PosK</v>
      </c>
      <c r="K862" s="0" t="n">
        <f aca="false">IFERROR(VALUE(SUBSTITUTE(E862,".",",")),E862)</f>
        <v>29.14</v>
      </c>
      <c r="L862" s="61" t="n">
        <f aca="false">IF(J862="PosK",SUMIFS(K:K,J:J,"PosK",H:H,H862),"")</f>
        <v>29.14</v>
      </c>
      <c r="M862" s="61" t="n">
        <f aca="false">IF(J862="PosK",SUMIFS(K:K,J:J,"NegK",H:H,H862),"")</f>
        <v>0</v>
      </c>
      <c r="N862" s="61" t="n">
        <f aca="false">IF(J862="PosK",SUMIFS(K:K,J:J,"eDNA",H:H,H862),"")</f>
        <v>0</v>
      </c>
      <c r="P862" s="62" t="n">
        <f aca="false">IF(K864="No Ct",0,K864)</f>
        <v>0</v>
      </c>
      <c r="Q862" s="62" t="n">
        <f aca="false">IF(K865="No Ct",0,K865)</f>
        <v>0</v>
      </c>
      <c r="R862" s="0" t="str">
        <f aca="false">IF(AND(L862&gt;0,M862=0),"Valid","Invalid")</f>
        <v>Valid</v>
      </c>
      <c r="S862" s="0" t="str">
        <f aca="false">IF(OR(P862&gt;1,Q862&gt;1),"Present","Absent")</f>
        <v>Absent</v>
      </c>
      <c r="T862" s="63" t="str">
        <f aca="false">IF(OR(AND(P862&gt;1,P862&lt;41),AND(Q862&gt;1,Q862&lt;41)),"Ct&lt;41","Ct&gt;41")</f>
        <v>Ct&gt;41</v>
      </c>
      <c r="U862" s="0" t="str">
        <f aca="false">I862</f>
        <v>Klokkefroe</v>
      </c>
      <c r="V862" s="0" t="str">
        <f aca="false">MID(F862,10,9)</f>
        <v>DL2018060</v>
      </c>
      <c r="W862" s="64" t="str">
        <f aca="false">V862&amp;"_"&amp;U862&amp;"_"&amp;R862&amp;"_"&amp;S862&amp;"_"&amp;T862</f>
        <v>DL2018060_Klokkefroe_Valid_Absent_Ct&gt;41</v>
      </c>
    </row>
    <row r="863" customFormat="false" ht="14.25" hidden="false" customHeight="false" outlineLevel="0" collapsed="false">
      <c r="A863" s="0" t="s">
        <v>804</v>
      </c>
      <c r="B863" s="52" t="s">
        <v>965</v>
      </c>
      <c r="C863" s="52" t="s">
        <v>747</v>
      </c>
      <c r="D863" s="53" t="n">
        <v>0.1</v>
      </c>
      <c r="E863" s="53" t="s">
        <v>748</v>
      </c>
      <c r="F863" s="0" t="s">
        <v>1211</v>
      </c>
      <c r="G863" s="0" t="str">
        <f aca="false">LEFT(B863,2)</f>
        <v>08</v>
      </c>
      <c r="H863" s="0" t="str">
        <f aca="false">I863&amp;"_"&amp;G863&amp;"_"&amp;F863</f>
        <v>Klokkefroe_08_20180907_DL2018060_Frederiksborg_Ordrup_koersel1</v>
      </c>
      <c r="I863" s="61" t="str">
        <f aca="false">MID(RIGHT(B863,LEN(B863)-3),1,FIND("_",RIGHT(B863,LEN(B863)-3))-1)</f>
        <v>Klokkefroe</v>
      </c>
      <c r="J863" s="61" t="str">
        <f aca="false">TRIM(SUBSTITUTE(RIGHT(B863,FIND(I863,B863)+1),"_",""))</f>
        <v>NegK</v>
      </c>
      <c r="K863" s="0" t="str">
        <f aca="false">IFERROR(VALUE(SUBSTITUTE(E863,".",",")),E863)</f>
        <v>No Ct</v>
      </c>
      <c r="L863" s="61" t="str">
        <f aca="false">IF(J863="PosK",SUMIFS(K:K,J:J,"PosK",H:H,H863),"")</f>
        <v/>
      </c>
      <c r="M863" s="61" t="str">
        <f aca="false">IF(J863="PosK",SUMIFS(K:K,J:J,"NegK",H:H,H863),"")</f>
        <v/>
      </c>
      <c r="N863" s="61" t="str">
        <f aca="false">IF(J863="PosK",SUMIFS(K:K,J:J,"eDNA",H:H,H863),"")</f>
        <v/>
      </c>
    </row>
    <row r="864" customFormat="false" ht="14.25" hidden="false" customHeight="false" outlineLevel="0" collapsed="false">
      <c r="A864" s="0" t="s">
        <v>806</v>
      </c>
      <c r="B864" s="52" t="s">
        <v>966</v>
      </c>
      <c r="C864" s="52" t="s">
        <v>751</v>
      </c>
      <c r="D864" s="53" t="n">
        <v>0.1</v>
      </c>
      <c r="E864" s="53" t="s">
        <v>748</v>
      </c>
      <c r="F864" s="0" t="s">
        <v>1211</v>
      </c>
      <c r="G864" s="0" t="str">
        <f aca="false">LEFT(B864,2)</f>
        <v>08</v>
      </c>
      <c r="H864" s="0" t="str">
        <f aca="false">I864&amp;"_"&amp;G864&amp;"_"&amp;F864</f>
        <v>Klokkefroe_08_20180907_DL2018060_Frederiksborg_Ordrup_koersel1</v>
      </c>
      <c r="I864" s="61" t="str">
        <f aca="false">MID(RIGHT(B864,LEN(B864)-3),1,FIND("_",RIGHT(B864,LEN(B864)-3))-1)</f>
        <v>Klokkefroe</v>
      </c>
      <c r="J864" s="61" t="str">
        <f aca="false">TRIM(SUBSTITUTE(RIGHT(B864,FIND(I864,B864)+1),"_",""))</f>
        <v>eDNA</v>
      </c>
      <c r="K864" s="0" t="str">
        <f aca="false">IFERROR(VALUE(SUBSTITUTE(E864,".",",")),E864)</f>
        <v>No Ct</v>
      </c>
      <c r="L864" s="61" t="str">
        <f aca="false">IF(J864="PosK",SUMIFS(K:K,J:J,"PosK",H:H,H864),"")</f>
        <v/>
      </c>
      <c r="M864" s="61" t="str">
        <f aca="false">IF(J864="PosK",SUMIFS(K:K,J:J,"NegK",H:H,H864),"")</f>
        <v/>
      </c>
      <c r="N864" s="61" t="str">
        <f aca="false">IF(J864="PosK",SUMIFS(K:K,J:J,"eDNA",H:H,H864),"")</f>
        <v/>
      </c>
      <c r="Q864" s="62"/>
    </row>
    <row r="865" customFormat="false" ht="14.25" hidden="false" customHeight="false" outlineLevel="0" collapsed="false">
      <c r="A865" s="0" t="s">
        <v>808</v>
      </c>
      <c r="B865" s="52" t="s">
        <v>967</v>
      </c>
      <c r="C865" s="52" t="s">
        <v>751</v>
      </c>
      <c r="D865" s="53" t="n">
        <v>0.1</v>
      </c>
      <c r="E865" s="53" t="s">
        <v>748</v>
      </c>
      <c r="F865" s="0" t="s">
        <v>1211</v>
      </c>
      <c r="G865" s="0" t="str">
        <f aca="false">LEFT(B865,2)</f>
        <v>08</v>
      </c>
      <c r="H865" s="0" t="str">
        <f aca="false">I865&amp;"_"&amp;G865&amp;"_"&amp;F865</f>
        <v>Klokkefroe_08_20180907_DL2018060_Frederiksborg_Ordrup_koersel1</v>
      </c>
      <c r="I865" s="61" t="str">
        <f aca="false">MID(RIGHT(B865,LEN(B865)-3),1,FIND("_",RIGHT(B865,LEN(B865)-3))-1)</f>
        <v>Klokkefroe</v>
      </c>
      <c r="J865" s="61" t="str">
        <f aca="false">TRIM(SUBSTITUTE(RIGHT(B865,FIND(I865,B865)+1),"_",""))</f>
        <v>eDNA</v>
      </c>
      <c r="K865" s="0" t="str">
        <f aca="false">IFERROR(VALUE(SUBSTITUTE(E865,".",",")),E865)</f>
        <v>No Ct</v>
      </c>
      <c r="L865" s="61" t="str">
        <f aca="false">IF(J865="PosK",SUMIFS(K:K,J:J,"PosK",H:H,H865),"")</f>
        <v/>
      </c>
      <c r="M865" s="61" t="str">
        <f aca="false">IF(J865="PosK",SUMIFS(K:K,J:J,"NegK",H:H,H865),"")</f>
        <v/>
      </c>
      <c r="N865" s="61" t="str">
        <f aca="false">IF(J865="PosK",SUMIFS(K:K,J:J,"eDNA",H:H,H865),"")</f>
        <v/>
      </c>
      <c r="P865" s="62"/>
      <c r="T865" s="63"/>
      <c r="W865" s="64"/>
    </row>
    <row r="866" customFormat="false" ht="14.25" hidden="false" customHeight="false" outlineLevel="0" collapsed="false">
      <c r="A866" s="0" t="s">
        <v>810</v>
      </c>
      <c r="B866" s="52" t="s">
        <v>968</v>
      </c>
      <c r="C866" s="52" t="s">
        <v>743</v>
      </c>
      <c r="D866" s="53" t="n">
        <v>0.1</v>
      </c>
      <c r="E866" s="53" t="n">
        <v>22.24</v>
      </c>
      <c r="F866" s="0" t="s">
        <v>1211</v>
      </c>
      <c r="G866" s="0" t="str">
        <f aca="false">LEFT(B866,2)</f>
        <v>09</v>
      </c>
      <c r="H866" s="0" t="str">
        <f aca="false">I866&amp;"_"&amp;G866&amp;"_"&amp;F866</f>
        <v>Skrubtudse_09_20180907_DL2018060_Frederiksborg_Ordrup_koersel1</v>
      </c>
      <c r="I866" s="61" t="str">
        <f aca="false">MID(RIGHT(B866,LEN(B866)-3),1,FIND("_",RIGHT(B866,LEN(B866)-3))-1)</f>
        <v>Skrubtudse</v>
      </c>
      <c r="J866" s="61" t="str">
        <f aca="false">TRIM(SUBSTITUTE(RIGHT(B866,FIND(I866,B866)+1),"_",""))</f>
        <v>PosK</v>
      </c>
      <c r="K866" s="0" t="n">
        <f aca="false">IFERROR(VALUE(SUBSTITUTE(E866,".",",")),E866)</f>
        <v>22.24</v>
      </c>
      <c r="L866" s="61" t="n">
        <f aca="false">IF(J866="PosK",SUMIFS(K:K,J:J,"PosK",H:H,H866),"")</f>
        <v>22.24</v>
      </c>
      <c r="M866" s="61" t="n">
        <f aca="false">IF(J866="PosK",SUMIFS(K:K,J:J,"NegK",H:H,H866),"")</f>
        <v>0</v>
      </c>
      <c r="N866" s="61" t="n">
        <f aca="false">IF(J866="PosK",SUMIFS(K:K,J:J,"eDNA",H:H,H866),"")</f>
        <v>0</v>
      </c>
      <c r="P866" s="62" t="n">
        <f aca="false">IF(K868="No Ct",0,K868)</f>
        <v>0</v>
      </c>
      <c r="Q866" s="62" t="n">
        <f aca="false">IF(K869="No Ct",0,K869)</f>
        <v>0</v>
      </c>
      <c r="R866" s="0" t="str">
        <f aca="false">IF(AND(L866&gt;0,M866=0),"Valid","Invalid")</f>
        <v>Valid</v>
      </c>
      <c r="S866" s="0" t="str">
        <f aca="false">IF(OR(P866&gt;1,Q866&gt;1),"Present","Absent")</f>
        <v>Absent</v>
      </c>
      <c r="T866" s="63" t="str">
        <f aca="false">IF(OR(AND(P866&gt;1,P866&lt;41),AND(Q866&gt;1,Q866&lt;41)),"Ct&lt;41","Ct&gt;41")</f>
        <v>Ct&gt;41</v>
      </c>
      <c r="U866" s="0" t="str">
        <f aca="false">I866</f>
        <v>Skrubtudse</v>
      </c>
      <c r="V866" s="0" t="str">
        <f aca="false">MID(F866,10,9)</f>
        <v>DL2018060</v>
      </c>
      <c r="W866" s="64" t="str">
        <f aca="false">V866&amp;"_"&amp;U866&amp;"_"&amp;R866&amp;"_"&amp;S866&amp;"_"&amp;T866</f>
        <v>DL2018060_Skrubtudse_Valid_Absent_Ct&gt;41</v>
      </c>
    </row>
    <row r="867" customFormat="false" ht="14.25" hidden="false" customHeight="false" outlineLevel="0" collapsed="false">
      <c r="A867" s="0" t="s">
        <v>812</v>
      </c>
      <c r="B867" s="52" t="s">
        <v>969</v>
      </c>
      <c r="C867" s="52" t="s">
        <v>747</v>
      </c>
      <c r="D867" s="53" t="n">
        <v>0.1</v>
      </c>
      <c r="E867" s="53" t="s">
        <v>748</v>
      </c>
      <c r="F867" s="0" t="s">
        <v>1211</v>
      </c>
      <c r="G867" s="0" t="str">
        <f aca="false">LEFT(B867,2)</f>
        <v>09</v>
      </c>
      <c r="H867" s="0" t="str">
        <f aca="false">I867&amp;"_"&amp;G867&amp;"_"&amp;F867</f>
        <v>Skrubtudse_09_20180907_DL2018060_Frederiksborg_Ordrup_koersel1</v>
      </c>
      <c r="I867" s="61" t="str">
        <f aca="false">MID(RIGHT(B867,LEN(B867)-3),1,FIND("_",RIGHT(B867,LEN(B867)-3))-1)</f>
        <v>Skrubtudse</v>
      </c>
      <c r="J867" s="61" t="str">
        <f aca="false">TRIM(SUBSTITUTE(RIGHT(B867,FIND(I867,B867)+1),"_",""))</f>
        <v>NegK</v>
      </c>
      <c r="K867" s="0" t="str">
        <f aca="false">IFERROR(VALUE(SUBSTITUTE(E867,".",",")),E867)</f>
        <v>No Ct</v>
      </c>
      <c r="L867" s="61" t="str">
        <f aca="false">IF(J867="PosK",SUMIFS(K:K,J:J,"PosK",H:H,H867),"")</f>
        <v/>
      </c>
      <c r="M867" s="61" t="str">
        <f aca="false">IF(J867="PosK",SUMIFS(K:K,J:J,"NegK",H:H,H867),"")</f>
        <v/>
      </c>
      <c r="N867" s="61" t="str">
        <f aca="false">IF(J867="PosK",SUMIFS(K:K,J:J,"eDNA",H:H,H867),"")</f>
        <v/>
      </c>
    </row>
    <row r="868" customFormat="false" ht="14.25" hidden="false" customHeight="false" outlineLevel="0" collapsed="false">
      <c r="A868" s="0" t="s">
        <v>814</v>
      </c>
      <c r="B868" s="52" t="s">
        <v>970</v>
      </c>
      <c r="C868" s="52" t="s">
        <v>751</v>
      </c>
      <c r="D868" s="53" t="n">
        <v>0.1</v>
      </c>
      <c r="E868" s="53" t="s">
        <v>748</v>
      </c>
      <c r="F868" s="0" t="s">
        <v>1211</v>
      </c>
      <c r="G868" s="0" t="str">
        <f aca="false">LEFT(B868,2)</f>
        <v>09</v>
      </c>
      <c r="H868" s="0" t="str">
        <f aca="false">I868&amp;"_"&amp;G868&amp;"_"&amp;F868</f>
        <v>Skrubtudse_09_20180907_DL2018060_Frederiksborg_Ordrup_koersel1</v>
      </c>
      <c r="I868" s="61" t="str">
        <f aca="false">MID(RIGHT(B868,LEN(B868)-3),1,FIND("_",RIGHT(B868,LEN(B868)-3))-1)</f>
        <v>Skrubtudse</v>
      </c>
      <c r="J868" s="61" t="str">
        <f aca="false">TRIM(SUBSTITUTE(RIGHT(B868,FIND(I868,B868)+1),"_",""))</f>
        <v>eDNA</v>
      </c>
      <c r="K868" s="0" t="str">
        <f aca="false">IFERROR(VALUE(SUBSTITUTE(E868,".",",")),E868)</f>
        <v>No Ct</v>
      </c>
      <c r="L868" s="61" t="str">
        <f aca="false">IF(J868="PosK",SUMIFS(K:K,J:J,"PosK",H:H,H868),"")</f>
        <v/>
      </c>
      <c r="M868" s="61" t="str">
        <f aca="false">IF(J868="PosK",SUMIFS(K:K,J:J,"NegK",H:H,H868),"")</f>
        <v/>
      </c>
      <c r="N868" s="61" t="str">
        <f aca="false">IF(J868="PosK",SUMIFS(K:K,J:J,"eDNA",H:H,H868),"")</f>
        <v/>
      </c>
      <c r="Q868" s="62"/>
    </row>
    <row r="869" customFormat="false" ht="14.25" hidden="false" customHeight="false" outlineLevel="0" collapsed="false">
      <c r="A869" s="0" t="s">
        <v>816</v>
      </c>
      <c r="B869" s="52" t="s">
        <v>971</v>
      </c>
      <c r="C869" s="52" t="s">
        <v>751</v>
      </c>
      <c r="D869" s="53" t="n">
        <v>0.1</v>
      </c>
      <c r="E869" s="53" t="s">
        <v>748</v>
      </c>
      <c r="F869" s="0" t="s">
        <v>1211</v>
      </c>
      <c r="G869" s="0" t="str">
        <f aca="false">LEFT(B869,2)</f>
        <v>09</v>
      </c>
      <c r="H869" s="0" t="str">
        <f aca="false">I869&amp;"_"&amp;G869&amp;"_"&amp;F869</f>
        <v>Skrubtudse_09_20180907_DL2018060_Frederiksborg_Ordrup_koersel1</v>
      </c>
      <c r="I869" s="61" t="str">
        <f aca="false">MID(RIGHT(B869,LEN(B869)-3),1,FIND("_",RIGHT(B869,LEN(B869)-3))-1)</f>
        <v>Skrubtudse</v>
      </c>
      <c r="J869" s="61" t="str">
        <f aca="false">TRIM(SUBSTITUTE(RIGHT(B869,FIND(I869,B869)+1),"_",""))</f>
        <v>eDNA</v>
      </c>
      <c r="K869" s="0" t="str">
        <f aca="false">IFERROR(VALUE(SUBSTITUTE(E869,".",",")),E869)</f>
        <v>No Ct</v>
      </c>
      <c r="L869" s="61" t="str">
        <f aca="false">IF(J869="PosK",SUMIFS(K:K,J:J,"PosK",H:H,H869),"")</f>
        <v/>
      </c>
      <c r="M869" s="61" t="str">
        <f aca="false">IF(J869="PosK",SUMIFS(K:K,J:J,"NegK",H:H,H869),"")</f>
        <v/>
      </c>
      <c r="N869" s="61" t="str">
        <f aca="false">IF(J869="PosK",SUMIFS(K:K,J:J,"eDNA",H:H,H869),"")</f>
        <v/>
      </c>
      <c r="P869" s="62"/>
      <c r="T869" s="63"/>
      <c r="W869" s="64"/>
    </row>
    <row r="870" customFormat="false" ht="14.25" hidden="false" customHeight="false" outlineLevel="0" collapsed="false">
      <c r="A870" s="0" t="s">
        <v>818</v>
      </c>
      <c r="B870" s="52" t="s">
        <v>972</v>
      </c>
      <c r="C870" s="52" t="s">
        <v>743</v>
      </c>
      <c r="D870" s="53" t="n">
        <v>0.1</v>
      </c>
      <c r="E870" s="53" t="n">
        <v>21.31</v>
      </c>
      <c r="F870" s="0" t="s">
        <v>1211</v>
      </c>
      <c r="G870" s="0" t="str">
        <f aca="false">LEFT(B870,2)</f>
        <v>10</v>
      </c>
      <c r="H870" s="0" t="str">
        <f aca="false">I870&amp;"_"&amp;G870&amp;"_"&amp;F870</f>
        <v>Skrubtudse_10_20180907_DL2018060_Frederiksborg_Ordrup_koersel1</v>
      </c>
      <c r="I870" s="61" t="str">
        <f aca="false">MID(RIGHT(B870,LEN(B870)-3),1,FIND("_",RIGHT(B870,LEN(B870)-3))-1)</f>
        <v>Skrubtudse</v>
      </c>
      <c r="J870" s="61" t="str">
        <f aca="false">TRIM(SUBSTITUTE(RIGHT(B870,FIND(I870,B870)+1),"_",""))</f>
        <v>PosK</v>
      </c>
      <c r="K870" s="0" t="n">
        <f aca="false">IFERROR(VALUE(SUBSTITUTE(E870,".",",")),E870)</f>
        <v>21.31</v>
      </c>
      <c r="L870" s="61" t="n">
        <f aca="false">IF(J870="PosK",SUMIFS(K:K,J:J,"PosK",H:H,H870),"")</f>
        <v>21.31</v>
      </c>
      <c r="M870" s="61" t="n">
        <f aca="false">IF(J870="PosK",SUMIFS(K:K,J:J,"NegK",H:H,H870),"")</f>
        <v>0</v>
      </c>
      <c r="N870" s="61" t="n">
        <f aca="false">IF(J870="PosK",SUMIFS(K:K,J:J,"eDNA",H:H,H870),"")</f>
        <v>0</v>
      </c>
      <c r="P870" s="62" t="n">
        <f aca="false">IF(K872="No Ct",0,K872)</f>
        <v>0</v>
      </c>
      <c r="Q870" s="62" t="n">
        <f aca="false">IF(K873="No Ct",0,K873)</f>
        <v>0</v>
      </c>
      <c r="R870" s="0" t="str">
        <f aca="false">IF(AND(L870&gt;0,M870=0),"Valid","Invalid")</f>
        <v>Valid</v>
      </c>
      <c r="S870" s="0" t="str">
        <f aca="false">IF(OR(P870&gt;1,Q870&gt;1),"Present","Absent")</f>
        <v>Absent</v>
      </c>
      <c r="T870" s="63" t="str">
        <f aca="false">IF(OR(AND(P870&gt;1,P870&lt;41),AND(Q870&gt;1,Q870&lt;41)),"Ct&lt;41","Ct&gt;41")</f>
        <v>Ct&gt;41</v>
      </c>
      <c r="U870" s="0" t="str">
        <f aca="false">I870</f>
        <v>Skrubtudse</v>
      </c>
      <c r="V870" s="0" t="str">
        <f aca="false">MID(F870,10,9)</f>
        <v>DL2018060</v>
      </c>
      <c r="W870" s="64" t="str">
        <f aca="false">V870&amp;"_"&amp;U870&amp;"_"&amp;R870&amp;"_"&amp;S870&amp;"_"&amp;T870</f>
        <v>DL2018060_Skrubtudse_Valid_Absent_Ct&gt;41</v>
      </c>
    </row>
    <row r="871" customFormat="false" ht="14.25" hidden="false" customHeight="false" outlineLevel="0" collapsed="false">
      <c r="A871" s="0" t="s">
        <v>820</v>
      </c>
      <c r="B871" s="52" t="s">
        <v>973</v>
      </c>
      <c r="C871" s="52" t="s">
        <v>747</v>
      </c>
      <c r="D871" s="53" t="n">
        <v>0.1</v>
      </c>
      <c r="E871" s="53" t="s">
        <v>748</v>
      </c>
      <c r="F871" s="0" t="s">
        <v>1211</v>
      </c>
      <c r="G871" s="0" t="str">
        <f aca="false">LEFT(B871,2)</f>
        <v>10</v>
      </c>
      <c r="H871" s="0" t="str">
        <f aca="false">I871&amp;"_"&amp;G871&amp;"_"&amp;F871</f>
        <v>Skrubtudse_10_20180907_DL2018060_Frederiksborg_Ordrup_koersel1</v>
      </c>
      <c r="I871" s="61" t="str">
        <f aca="false">MID(RIGHT(B871,LEN(B871)-3),1,FIND("_",RIGHT(B871,LEN(B871)-3))-1)</f>
        <v>Skrubtudse</v>
      </c>
      <c r="J871" s="61" t="str">
        <f aca="false">TRIM(SUBSTITUTE(RIGHT(B871,FIND(I871,B871)+1),"_",""))</f>
        <v>NegK</v>
      </c>
      <c r="K871" s="0" t="str">
        <f aca="false">IFERROR(VALUE(SUBSTITUTE(E871,".",",")),E871)</f>
        <v>No Ct</v>
      </c>
      <c r="L871" s="61" t="str">
        <f aca="false">IF(J871="PosK",SUMIFS(K:K,J:J,"PosK",H:H,H871),"")</f>
        <v/>
      </c>
      <c r="M871" s="61" t="str">
        <f aca="false">IF(J871="PosK",SUMIFS(K:K,J:J,"NegK",H:H,H871),"")</f>
        <v/>
      </c>
      <c r="N871" s="61" t="str">
        <f aca="false">IF(J871="PosK",SUMIFS(K:K,J:J,"eDNA",H:H,H871),"")</f>
        <v/>
      </c>
    </row>
    <row r="872" customFormat="false" ht="14.25" hidden="false" customHeight="false" outlineLevel="0" collapsed="false">
      <c r="A872" s="0" t="s">
        <v>822</v>
      </c>
      <c r="B872" s="52" t="s">
        <v>974</v>
      </c>
      <c r="C872" s="52" t="s">
        <v>751</v>
      </c>
      <c r="D872" s="53" t="n">
        <v>0.1</v>
      </c>
      <c r="E872" s="53" t="s">
        <v>748</v>
      </c>
      <c r="F872" s="0" t="s">
        <v>1211</v>
      </c>
      <c r="G872" s="0" t="str">
        <f aca="false">LEFT(B872,2)</f>
        <v>10</v>
      </c>
      <c r="H872" s="0" t="str">
        <f aca="false">I872&amp;"_"&amp;G872&amp;"_"&amp;F872</f>
        <v>Skrubtudse_10_20180907_DL2018060_Frederiksborg_Ordrup_koersel1</v>
      </c>
      <c r="I872" s="61" t="str">
        <f aca="false">MID(RIGHT(B872,LEN(B872)-3),1,FIND("_",RIGHT(B872,LEN(B872)-3))-1)</f>
        <v>Skrubtudse</v>
      </c>
      <c r="J872" s="61" t="str">
        <f aca="false">TRIM(SUBSTITUTE(RIGHT(B872,FIND(I872,B872)+1),"_",""))</f>
        <v>eDNA</v>
      </c>
      <c r="K872" s="0" t="str">
        <f aca="false">IFERROR(VALUE(SUBSTITUTE(E872,".",",")),E872)</f>
        <v>No Ct</v>
      </c>
      <c r="L872" s="61" t="str">
        <f aca="false">IF(J872="PosK",SUMIFS(K:K,J:J,"PosK",H:H,H872),"")</f>
        <v/>
      </c>
      <c r="M872" s="61" t="str">
        <f aca="false">IF(J872="PosK",SUMIFS(K:K,J:J,"NegK",H:H,H872),"")</f>
        <v/>
      </c>
      <c r="N872" s="61" t="str">
        <f aca="false">IF(J872="PosK",SUMIFS(K:K,J:J,"eDNA",H:H,H872),"")</f>
        <v/>
      </c>
      <c r="Q872" s="62"/>
    </row>
    <row r="873" customFormat="false" ht="14.25" hidden="false" customHeight="false" outlineLevel="0" collapsed="false">
      <c r="A873" s="0" t="s">
        <v>824</v>
      </c>
      <c r="B873" s="52" t="s">
        <v>975</v>
      </c>
      <c r="C873" s="52" t="s">
        <v>751</v>
      </c>
      <c r="D873" s="53" t="n">
        <v>0.1</v>
      </c>
      <c r="E873" s="53" t="s">
        <v>748</v>
      </c>
      <c r="F873" s="0" t="s">
        <v>1211</v>
      </c>
      <c r="G873" s="0" t="str">
        <f aca="false">LEFT(B873,2)</f>
        <v>10</v>
      </c>
      <c r="H873" s="0" t="str">
        <f aca="false">I873&amp;"_"&amp;G873&amp;"_"&amp;F873</f>
        <v>Skrubtudse_10_20180907_DL2018060_Frederiksborg_Ordrup_koersel1</v>
      </c>
      <c r="I873" s="61" t="str">
        <f aca="false">MID(RIGHT(B873,LEN(B873)-3),1,FIND("_",RIGHT(B873,LEN(B873)-3))-1)</f>
        <v>Skrubtudse</v>
      </c>
      <c r="J873" s="61" t="str">
        <f aca="false">TRIM(SUBSTITUTE(RIGHT(B873,FIND(I873,B873)+1),"_",""))</f>
        <v>eDNA</v>
      </c>
      <c r="K873" s="0" t="str">
        <f aca="false">IFERROR(VALUE(SUBSTITUTE(E873,".",",")),E873)</f>
        <v>No Ct</v>
      </c>
      <c r="L873" s="61" t="str">
        <f aca="false">IF(J873="PosK",SUMIFS(K:K,J:J,"PosK",H:H,H873),"")</f>
        <v/>
      </c>
      <c r="M873" s="61" t="str">
        <f aca="false">IF(J873="PosK",SUMIFS(K:K,J:J,"NegK",H:H,H873),"")</f>
        <v/>
      </c>
      <c r="N873" s="61" t="str">
        <f aca="false">IF(J873="PosK",SUMIFS(K:K,J:J,"eDNA",H:H,H873),"")</f>
        <v/>
      </c>
      <c r="P873" s="62"/>
      <c r="T873" s="63"/>
      <c r="W873" s="64"/>
    </row>
    <row r="874" customFormat="false" ht="14.25" hidden="false" customHeight="false" outlineLevel="0" collapsed="false">
      <c r="A874" s="0" t="s">
        <v>826</v>
      </c>
      <c r="B874" s="52" t="s">
        <v>976</v>
      </c>
      <c r="C874" s="52" t="s">
        <v>743</v>
      </c>
      <c r="D874" s="53" t="n">
        <v>0.1</v>
      </c>
      <c r="E874" s="53" t="s">
        <v>748</v>
      </c>
      <c r="F874" s="0" t="s">
        <v>1211</v>
      </c>
      <c r="G874" s="0" t="str">
        <f aca="false">LEFT(B874,2)</f>
        <v>11</v>
      </c>
      <c r="H874" s="0" t="str">
        <f aca="false">I874&amp;"_"&amp;G874&amp;"_"&amp;F874</f>
        <v>Bjergsalamander_11_20180907_DL2018060_Frederiksborg_Ordrup_koersel1</v>
      </c>
      <c r="I874" s="61" t="str">
        <f aca="false">MID(RIGHT(B874,LEN(B874)-3),1,FIND("_",RIGHT(B874,LEN(B874)-3))-1)</f>
        <v>Bjergsalamander</v>
      </c>
      <c r="J874" s="61" t="str">
        <f aca="false">TRIM(SUBSTITUTE(RIGHT(B874,FIND(I874,B874)+1),"_",""))</f>
        <v>PosK</v>
      </c>
      <c r="K874" s="0" t="str">
        <f aca="false">IFERROR(VALUE(SUBSTITUTE(E874,".",",")),E874)</f>
        <v>No Ct</v>
      </c>
      <c r="L874" s="61" t="n">
        <f aca="false">IF(J874="PosK",SUMIFS(K:K,J:J,"PosK",H:H,H874),"")</f>
        <v>0</v>
      </c>
      <c r="M874" s="61" t="n">
        <f aca="false">IF(J874="PosK",SUMIFS(K:K,J:J,"NegK",H:H,H874),"")</f>
        <v>0</v>
      </c>
      <c r="N874" s="61" t="n">
        <f aca="false">IF(J874="PosK",SUMIFS(K:K,J:J,"eDNA",H:H,H874),"")</f>
        <v>0</v>
      </c>
      <c r="P874" s="62" t="n">
        <f aca="false">IF(K876="No Ct",0,K876)</f>
        <v>0</v>
      </c>
      <c r="Q874" s="62" t="n">
        <f aca="false">IF(K877="No Ct",0,K877)</f>
        <v>0</v>
      </c>
      <c r="R874" s="0" t="str">
        <f aca="false">IF(AND(L874&gt;0,M874=0),"Valid","Invalid")</f>
        <v>Invalid</v>
      </c>
      <c r="S874" s="0" t="str">
        <f aca="false">IF(OR(P874&gt;1,Q874&gt;1),"Present","Absent")</f>
        <v>Absent</v>
      </c>
      <c r="T874" s="63" t="str">
        <f aca="false">IF(OR(AND(P874&gt;1,P874&lt;41),AND(Q874&gt;1,Q874&lt;41)),"Ct&lt;41","Ct&gt;41")</f>
        <v>Ct&gt;41</v>
      </c>
      <c r="U874" s="0" t="str">
        <f aca="false">I874</f>
        <v>Bjergsalamander</v>
      </c>
      <c r="V874" s="0" t="str">
        <f aca="false">MID(F874,10,9)</f>
        <v>DL2018060</v>
      </c>
      <c r="W874" s="64" t="str">
        <f aca="false">V874&amp;"_"&amp;U874&amp;"_"&amp;R874&amp;"_"&amp;S874&amp;"_"&amp;T874</f>
        <v>DL2018060_Bjergsalamander_Invalid_Absent_Ct&gt;41</v>
      </c>
    </row>
    <row r="875" customFormat="false" ht="14.25" hidden="false" customHeight="false" outlineLevel="0" collapsed="false">
      <c r="A875" s="0" t="s">
        <v>828</v>
      </c>
      <c r="B875" s="52" t="s">
        <v>977</v>
      </c>
      <c r="C875" s="52" t="s">
        <v>747</v>
      </c>
      <c r="D875" s="53" t="n">
        <v>0.1</v>
      </c>
      <c r="E875" s="53" t="s">
        <v>748</v>
      </c>
      <c r="F875" s="0" t="s">
        <v>1211</v>
      </c>
      <c r="G875" s="0" t="str">
        <f aca="false">LEFT(B875,2)</f>
        <v>11</v>
      </c>
      <c r="H875" s="0" t="str">
        <f aca="false">I875&amp;"_"&amp;G875&amp;"_"&amp;F875</f>
        <v>Bjergsalamander_11_20180907_DL2018060_Frederiksborg_Ordrup_koersel1</v>
      </c>
      <c r="I875" s="61" t="str">
        <f aca="false">MID(RIGHT(B875,LEN(B875)-3),1,FIND("_",RIGHT(B875,LEN(B875)-3))-1)</f>
        <v>Bjergsalamander</v>
      </c>
      <c r="J875" s="61" t="str">
        <f aca="false">TRIM(SUBSTITUTE(RIGHT(B875,FIND(I875,B875)+1),"_",""))</f>
        <v>NegK</v>
      </c>
      <c r="K875" s="0" t="str">
        <f aca="false">IFERROR(VALUE(SUBSTITUTE(E875,".",",")),E875)</f>
        <v>No Ct</v>
      </c>
      <c r="L875" s="61" t="str">
        <f aca="false">IF(J875="PosK",SUMIFS(K:K,J:J,"PosK",H:H,H875),"")</f>
        <v/>
      </c>
      <c r="M875" s="61" t="str">
        <f aca="false">IF(J875="PosK",SUMIFS(K:K,J:J,"NegK",H:H,H875),"")</f>
        <v/>
      </c>
      <c r="N875" s="61" t="str">
        <f aca="false">IF(J875="PosK",SUMIFS(K:K,J:J,"eDNA",H:H,H875),"")</f>
        <v/>
      </c>
    </row>
    <row r="876" customFormat="false" ht="14.25" hidden="false" customHeight="false" outlineLevel="0" collapsed="false">
      <c r="A876" s="0" t="s">
        <v>830</v>
      </c>
      <c r="B876" s="52" t="s">
        <v>978</v>
      </c>
      <c r="C876" s="52" t="s">
        <v>751</v>
      </c>
      <c r="D876" s="53" t="n">
        <v>0.1</v>
      </c>
      <c r="E876" s="53" t="s">
        <v>748</v>
      </c>
      <c r="F876" s="0" t="s">
        <v>1211</v>
      </c>
      <c r="G876" s="0" t="str">
        <f aca="false">LEFT(B876,2)</f>
        <v>11</v>
      </c>
      <c r="H876" s="0" t="str">
        <f aca="false">I876&amp;"_"&amp;G876&amp;"_"&amp;F876</f>
        <v>Bjergsalamander_11_20180907_DL2018060_Frederiksborg_Ordrup_koersel1</v>
      </c>
      <c r="I876" s="61" t="str">
        <f aca="false">MID(RIGHT(B876,LEN(B876)-3),1,FIND("_",RIGHT(B876,LEN(B876)-3))-1)</f>
        <v>Bjergsalamander</v>
      </c>
      <c r="J876" s="61" t="str">
        <f aca="false">TRIM(SUBSTITUTE(RIGHT(B876,FIND(I876,B876)+1),"_",""))</f>
        <v>eDNA</v>
      </c>
      <c r="K876" s="0" t="str">
        <f aca="false">IFERROR(VALUE(SUBSTITUTE(E876,".",",")),E876)</f>
        <v>No Ct</v>
      </c>
      <c r="L876" s="61" t="str">
        <f aca="false">IF(J876="PosK",SUMIFS(K:K,J:J,"PosK",H:H,H876),"")</f>
        <v/>
      </c>
      <c r="M876" s="61" t="str">
        <f aca="false">IF(J876="PosK",SUMIFS(K:K,J:J,"NegK",H:H,H876),"")</f>
        <v/>
      </c>
      <c r="N876" s="61" t="str">
        <f aca="false">IF(J876="PosK",SUMIFS(K:K,J:J,"eDNA",H:H,H876),"")</f>
        <v/>
      </c>
      <c r="Q876" s="62"/>
    </row>
    <row r="877" customFormat="false" ht="14.25" hidden="false" customHeight="false" outlineLevel="0" collapsed="false">
      <c r="A877" s="0" t="s">
        <v>832</v>
      </c>
      <c r="B877" s="52" t="s">
        <v>979</v>
      </c>
      <c r="C877" s="52" t="s">
        <v>751</v>
      </c>
      <c r="D877" s="53" t="n">
        <v>0.1</v>
      </c>
      <c r="E877" s="53" t="s">
        <v>748</v>
      </c>
      <c r="F877" s="0" t="s">
        <v>1211</v>
      </c>
      <c r="G877" s="0" t="str">
        <f aca="false">LEFT(B877,2)</f>
        <v>11</v>
      </c>
      <c r="H877" s="0" t="str">
        <f aca="false">I877&amp;"_"&amp;G877&amp;"_"&amp;F877</f>
        <v>Bjergsalamander_11_20180907_DL2018060_Frederiksborg_Ordrup_koersel1</v>
      </c>
      <c r="I877" s="61" t="str">
        <f aca="false">MID(RIGHT(B877,LEN(B877)-3),1,FIND("_",RIGHT(B877,LEN(B877)-3))-1)</f>
        <v>Bjergsalamander</v>
      </c>
      <c r="J877" s="61" t="str">
        <f aca="false">TRIM(SUBSTITUTE(RIGHT(B877,FIND(I877,B877)+1),"_",""))</f>
        <v>eDNA</v>
      </c>
      <c r="K877" s="0" t="str">
        <f aca="false">IFERROR(VALUE(SUBSTITUTE(E877,".",",")),E877)</f>
        <v>No Ct</v>
      </c>
      <c r="L877" s="61" t="str">
        <f aca="false">IF(J877="PosK",SUMIFS(K:K,J:J,"PosK",H:H,H877),"")</f>
        <v/>
      </c>
      <c r="M877" s="61" t="str">
        <f aca="false">IF(J877="PosK",SUMIFS(K:K,J:J,"NegK",H:H,H877),"")</f>
        <v/>
      </c>
      <c r="N877" s="61" t="str">
        <f aca="false">IF(J877="PosK",SUMIFS(K:K,J:J,"eDNA",H:H,H877),"")</f>
        <v/>
      </c>
      <c r="P877" s="62"/>
      <c r="T877" s="63"/>
      <c r="W877" s="64"/>
    </row>
    <row r="878" customFormat="false" ht="14.25" hidden="false" customHeight="false" outlineLevel="0" collapsed="false">
      <c r="A878" s="0" t="s">
        <v>834</v>
      </c>
      <c r="B878" s="52" t="s">
        <v>980</v>
      </c>
      <c r="C878" s="52" t="s">
        <v>743</v>
      </c>
      <c r="D878" s="53" t="n">
        <v>0.1</v>
      </c>
      <c r="E878" s="53" t="n">
        <v>23.3</v>
      </c>
      <c r="F878" s="0" t="s">
        <v>1211</v>
      </c>
      <c r="G878" s="0" t="str">
        <f aca="false">LEFT(B878,2)</f>
        <v>12</v>
      </c>
      <c r="H878" s="0" t="str">
        <f aca="false">I878&amp;"_"&amp;G878&amp;"_"&amp;F878</f>
        <v>Latterfroe_12_20180907_DL2018060_Frederiksborg_Ordrup_koersel1</v>
      </c>
      <c r="I878" s="61" t="str">
        <f aca="false">MID(RIGHT(B878,LEN(B878)-3),1,FIND("_",RIGHT(B878,LEN(B878)-3))-1)</f>
        <v>Latterfroe</v>
      </c>
      <c r="J878" s="61" t="str">
        <f aca="false">TRIM(SUBSTITUTE(RIGHT(B878,FIND(I878,B878)+1),"_",""))</f>
        <v>PosK</v>
      </c>
      <c r="K878" s="0" t="n">
        <f aca="false">IFERROR(VALUE(SUBSTITUTE(E878,".",",")),E878)</f>
        <v>23.3</v>
      </c>
      <c r="L878" s="61" t="n">
        <f aca="false">IF(J878="PosK",SUMIFS(K:K,J:J,"PosK",H:H,H878),"")</f>
        <v>23.3</v>
      </c>
      <c r="M878" s="61" t="n">
        <f aca="false">IF(J878="PosK",SUMIFS(K:K,J:J,"NegK",H:H,H878),"")</f>
        <v>0</v>
      </c>
      <c r="N878" s="61" t="n">
        <f aca="false">IF(J878="PosK",SUMIFS(K:K,J:J,"eDNA",H:H,H878),"")</f>
        <v>0</v>
      </c>
      <c r="P878" s="62" t="n">
        <f aca="false">IF(K880="No Ct",0,K880)</f>
        <v>0</v>
      </c>
      <c r="Q878" s="62" t="n">
        <f aca="false">IF(K881="No Ct",0,K881)</f>
        <v>0</v>
      </c>
      <c r="R878" s="0" t="str">
        <f aca="false">IF(AND(L878&gt;0,M878=0),"Valid","Invalid")</f>
        <v>Valid</v>
      </c>
      <c r="S878" s="0" t="str">
        <f aca="false">IF(OR(P878&gt;1,Q878&gt;1),"Present","Absent")</f>
        <v>Absent</v>
      </c>
      <c r="T878" s="63" t="str">
        <f aca="false">IF(OR(AND(P878&gt;1,P878&lt;41),AND(Q878&gt;1,Q878&lt;41)),"Ct&lt;41","Ct&gt;41")</f>
        <v>Ct&gt;41</v>
      </c>
      <c r="U878" s="0" t="str">
        <f aca="false">I878</f>
        <v>Latterfroe</v>
      </c>
      <c r="V878" s="0" t="str">
        <f aca="false">MID(F878,10,9)</f>
        <v>DL2018060</v>
      </c>
      <c r="W878" s="64" t="str">
        <f aca="false">V878&amp;"_"&amp;U878&amp;"_"&amp;R878&amp;"_"&amp;S878&amp;"_"&amp;T878</f>
        <v>DL2018060_Latterfroe_Valid_Absent_Ct&gt;41</v>
      </c>
    </row>
    <row r="879" customFormat="false" ht="14.25" hidden="false" customHeight="false" outlineLevel="0" collapsed="false">
      <c r="A879" s="0" t="s">
        <v>836</v>
      </c>
      <c r="B879" s="52" t="s">
        <v>981</v>
      </c>
      <c r="C879" s="52" t="s">
        <v>747</v>
      </c>
      <c r="D879" s="53" t="n">
        <v>0.1</v>
      </c>
      <c r="E879" s="53" t="s">
        <v>748</v>
      </c>
      <c r="F879" s="0" t="s">
        <v>1211</v>
      </c>
      <c r="G879" s="0" t="str">
        <f aca="false">LEFT(B879,2)</f>
        <v>12</v>
      </c>
      <c r="H879" s="0" t="str">
        <f aca="false">I879&amp;"_"&amp;G879&amp;"_"&amp;F879</f>
        <v>Latterfroe_12_20180907_DL2018060_Frederiksborg_Ordrup_koersel1</v>
      </c>
      <c r="I879" s="61" t="str">
        <f aca="false">MID(RIGHT(B879,LEN(B879)-3),1,FIND("_",RIGHT(B879,LEN(B879)-3))-1)</f>
        <v>Latterfroe</v>
      </c>
      <c r="J879" s="61" t="str">
        <f aca="false">TRIM(SUBSTITUTE(RIGHT(B879,FIND(I879,B879)+1),"_",""))</f>
        <v>NegK</v>
      </c>
      <c r="K879" s="0" t="str">
        <f aca="false">IFERROR(VALUE(SUBSTITUTE(E879,".",",")),E879)</f>
        <v>No Ct</v>
      </c>
      <c r="L879" s="61" t="str">
        <f aca="false">IF(J879="PosK",SUMIFS(K:K,J:J,"PosK",H:H,H879),"")</f>
        <v/>
      </c>
      <c r="M879" s="61" t="str">
        <f aca="false">IF(J879="PosK",SUMIFS(K:K,J:J,"NegK",H:H,H879),"")</f>
        <v/>
      </c>
      <c r="N879" s="61" t="str">
        <f aca="false">IF(J879="PosK",SUMIFS(K:K,J:J,"eDNA",H:H,H879),"")</f>
        <v/>
      </c>
    </row>
    <row r="880" customFormat="false" ht="14.25" hidden="false" customHeight="false" outlineLevel="0" collapsed="false">
      <c r="A880" s="0" t="s">
        <v>838</v>
      </c>
      <c r="B880" s="52" t="s">
        <v>982</v>
      </c>
      <c r="C880" s="52" t="s">
        <v>751</v>
      </c>
      <c r="D880" s="53" t="n">
        <v>0.1</v>
      </c>
      <c r="E880" s="53" t="s">
        <v>748</v>
      </c>
      <c r="F880" s="0" t="s">
        <v>1211</v>
      </c>
      <c r="G880" s="0" t="str">
        <f aca="false">LEFT(B880,2)</f>
        <v>12</v>
      </c>
      <c r="H880" s="0" t="str">
        <f aca="false">I880&amp;"_"&amp;G880&amp;"_"&amp;F880</f>
        <v>Latterfroe_12_20180907_DL2018060_Frederiksborg_Ordrup_koersel1</v>
      </c>
      <c r="I880" s="61" t="str">
        <f aca="false">MID(RIGHT(B880,LEN(B880)-3),1,FIND("_",RIGHT(B880,LEN(B880)-3))-1)</f>
        <v>Latterfroe</v>
      </c>
      <c r="J880" s="61" t="str">
        <f aca="false">TRIM(SUBSTITUTE(RIGHT(B880,FIND(I880,B880)+1),"_",""))</f>
        <v>eDNA</v>
      </c>
      <c r="K880" s="0" t="str">
        <f aca="false">IFERROR(VALUE(SUBSTITUTE(E880,".",",")),E880)</f>
        <v>No Ct</v>
      </c>
      <c r="L880" s="61" t="str">
        <f aca="false">IF(J880="PosK",SUMIFS(K:K,J:J,"PosK",H:H,H880),"")</f>
        <v/>
      </c>
      <c r="M880" s="61" t="str">
        <f aca="false">IF(J880="PosK",SUMIFS(K:K,J:J,"NegK",H:H,H880),"")</f>
        <v/>
      </c>
      <c r="N880" s="61" t="str">
        <f aca="false">IF(J880="PosK",SUMIFS(K:K,J:J,"eDNA",H:H,H880),"")</f>
        <v/>
      </c>
      <c r="Q880" s="62"/>
    </row>
    <row r="881" customFormat="false" ht="14.25" hidden="false" customHeight="false" outlineLevel="0" collapsed="false">
      <c r="A881" s="0" t="s">
        <v>840</v>
      </c>
      <c r="B881" s="52" t="s">
        <v>983</v>
      </c>
      <c r="C881" s="52" t="s">
        <v>751</v>
      </c>
      <c r="D881" s="53" t="n">
        <v>0.1</v>
      </c>
      <c r="E881" s="53" t="s">
        <v>748</v>
      </c>
      <c r="F881" s="0" t="s">
        <v>1211</v>
      </c>
      <c r="G881" s="0" t="str">
        <f aca="false">LEFT(B881,2)</f>
        <v>12</v>
      </c>
      <c r="H881" s="0" t="str">
        <f aca="false">I881&amp;"_"&amp;G881&amp;"_"&amp;F881</f>
        <v>Latterfroe_12_20180907_DL2018060_Frederiksborg_Ordrup_koersel1</v>
      </c>
      <c r="I881" s="61" t="str">
        <f aca="false">MID(RIGHT(B881,LEN(B881)-3),1,FIND("_",RIGHT(B881,LEN(B881)-3))-1)</f>
        <v>Latterfroe</v>
      </c>
      <c r="J881" s="61" t="str">
        <f aca="false">TRIM(SUBSTITUTE(RIGHT(B881,FIND(I881,B881)+1),"_",""))</f>
        <v>eDNA</v>
      </c>
      <c r="K881" s="0" t="str">
        <f aca="false">IFERROR(VALUE(SUBSTITUTE(E881,".",",")),E881)</f>
        <v>No Ct</v>
      </c>
      <c r="L881" s="61" t="str">
        <f aca="false">IF(J881="PosK",SUMIFS(K:K,J:J,"PosK",H:H,H881),"")</f>
        <v/>
      </c>
      <c r="M881" s="61" t="str">
        <f aca="false">IF(J881="PosK",SUMIFS(K:K,J:J,"NegK",H:H,H881),"")</f>
        <v/>
      </c>
      <c r="N881" s="61" t="str">
        <f aca="false">IF(J881="PosK",SUMIFS(K:K,J:J,"eDNA",H:H,H881),"")</f>
        <v/>
      </c>
      <c r="P881" s="62"/>
      <c r="T881" s="63"/>
      <c r="W881" s="64"/>
    </row>
    <row r="882" customFormat="false" ht="14.25" hidden="false" customHeight="false" outlineLevel="0" collapsed="false">
      <c r="A882" s="0" t="s">
        <v>842</v>
      </c>
      <c r="B882" s="52" t="s">
        <v>984</v>
      </c>
      <c r="C882" s="52" t="s">
        <v>743</v>
      </c>
      <c r="D882" s="53" t="n">
        <v>0.1</v>
      </c>
      <c r="E882" s="53" t="n">
        <v>29.65</v>
      </c>
      <c r="F882" s="0" t="s">
        <v>1211</v>
      </c>
      <c r="G882" s="0" t="str">
        <f aca="false">LEFT(B882,2)</f>
        <v>13</v>
      </c>
      <c r="H882" s="0" t="str">
        <f aca="false">I882&amp;"_"&amp;G882&amp;"_"&amp;F882</f>
        <v>Spidssnudetfroe_13_20180907_DL2018060_Frederiksborg_Ordrup_koersel1</v>
      </c>
      <c r="I882" s="61" t="str">
        <f aca="false">MID(RIGHT(B882,LEN(B882)-3),1,FIND("_",RIGHT(B882,LEN(B882)-3))-1)</f>
        <v>Spidssnudetfroe</v>
      </c>
      <c r="J882" s="61" t="str">
        <f aca="false">TRIM(SUBSTITUTE(RIGHT(B882,FIND(I882,B882)+1),"_",""))</f>
        <v>PosK</v>
      </c>
      <c r="K882" s="0" t="n">
        <f aca="false">IFERROR(VALUE(SUBSTITUTE(E882,".",",")),E882)</f>
        <v>29.65</v>
      </c>
      <c r="L882" s="61" t="n">
        <f aca="false">IF(J882="PosK",SUMIFS(K:K,J:J,"PosK",H:H,H882),"")</f>
        <v>29.65</v>
      </c>
      <c r="M882" s="61" t="n">
        <f aca="false">IF(J882="PosK",SUMIFS(K:K,J:J,"NegK",H:H,H882),"")</f>
        <v>0</v>
      </c>
      <c r="N882" s="61" t="n">
        <f aca="false">IF(J882="PosK",SUMIFS(K:K,J:J,"eDNA",H:H,H882),"")</f>
        <v>0</v>
      </c>
      <c r="P882" s="62" t="n">
        <f aca="false">IF(K884="No Ct",0,K884)</f>
        <v>0</v>
      </c>
      <c r="Q882" s="62" t="n">
        <f aca="false">IF(K885="No Ct",0,K885)</f>
        <v>0</v>
      </c>
      <c r="R882" s="0" t="str">
        <f aca="false">IF(AND(L882&gt;0,M882=0),"Valid","Invalid")</f>
        <v>Valid</v>
      </c>
      <c r="S882" s="0" t="str">
        <f aca="false">IF(OR(P882&gt;1,Q882&gt;1),"Present","Absent")</f>
        <v>Absent</v>
      </c>
      <c r="T882" s="63" t="str">
        <f aca="false">IF(OR(AND(P882&gt;1,P882&lt;41),AND(Q882&gt;1,Q882&lt;41)),"Ct&lt;41","Ct&gt;41")</f>
        <v>Ct&gt;41</v>
      </c>
      <c r="U882" s="0" t="str">
        <f aca="false">I882</f>
        <v>Spidssnudetfroe</v>
      </c>
      <c r="V882" s="0" t="str">
        <f aca="false">MID(F882,10,9)</f>
        <v>DL2018060</v>
      </c>
      <c r="W882" s="64" t="str">
        <f aca="false">V882&amp;"_"&amp;U882&amp;"_"&amp;R882&amp;"_"&amp;S882&amp;"_"&amp;T882</f>
        <v>DL2018060_Spidssnudetfroe_Valid_Absent_Ct&gt;41</v>
      </c>
    </row>
    <row r="883" customFormat="false" ht="14.25" hidden="false" customHeight="false" outlineLevel="0" collapsed="false">
      <c r="A883" s="0" t="s">
        <v>844</v>
      </c>
      <c r="B883" s="52" t="s">
        <v>985</v>
      </c>
      <c r="C883" s="52" t="s">
        <v>747</v>
      </c>
      <c r="D883" s="53" t="n">
        <v>0.1</v>
      </c>
      <c r="E883" s="53" t="s">
        <v>748</v>
      </c>
      <c r="F883" s="0" t="s">
        <v>1211</v>
      </c>
      <c r="G883" s="0" t="str">
        <f aca="false">LEFT(B883,2)</f>
        <v>13</v>
      </c>
      <c r="H883" s="0" t="str">
        <f aca="false">I883&amp;"_"&amp;G883&amp;"_"&amp;F883</f>
        <v>Spidssnudetfroe_13_20180907_DL2018060_Frederiksborg_Ordrup_koersel1</v>
      </c>
      <c r="I883" s="61" t="str">
        <f aca="false">MID(RIGHT(B883,LEN(B883)-3),1,FIND("_",RIGHT(B883,LEN(B883)-3))-1)</f>
        <v>Spidssnudetfroe</v>
      </c>
      <c r="J883" s="61" t="str">
        <f aca="false">TRIM(SUBSTITUTE(RIGHT(B883,FIND(I883,B883)+1),"_",""))</f>
        <v>NegK</v>
      </c>
      <c r="K883" s="0" t="str">
        <f aca="false">IFERROR(VALUE(SUBSTITUTE(E883,".",",")),E883)</f>
        <v>No Ct</v>
      </c>
      <c r="L883" s="61" t="str">
        <f aca="false">IF(J883="PosK",SUMIFS(K:K,J:J,"PosK",H:H,H883),"")</f>
        <v/>
      </c>
      <c r="M883" s="61" t="str">
        <f aca="false">IF(J883="PosK",SUMIFS(K:K,J:J,"NegK",H:H,H883),"")</f>
        <v/>
      </c>
      <c r="N883" s="61" t="str">
        <f aca="false">IF(J883="PosK",SUMIFS(K:K,J:J,"eDNA",H:H,H883),"")</f>
        <v/>
      </c>
    </row>
    <row r="884" customFormat="false" ht="14.25" hidden="false" customHeight="false" outlineLevel="0" collapsed="false">
      <c r="A884" s="0" t="s">
        <v>846</v>
      </c>
      <c r="B884" s="52" t="s">
        <v>986</v>
      </c>
      <c r="C884" s="52" t="s">
        <v>751</v>
      </c>
      <c r="D884" s="53" t="n">
        <v>0.1</v>
      </c>
      <c r="E884" s="53" t="s">
        <v>748</v>
      </c>
      <c r="F884" s="0" t="s">
        <v>1211</v>
      </c>
      <c r="G884" s="0" t="str">
        <f aca="false">LEFT(B884,2)</f>
        <v>13</v>
      </c>
      <c r="H884" s="0" t="str">
        <f aca="false">I884&amp;"_"&amp;G884&amp;"_"&amp;F884</f>
        <v>Spidssnudetfroe_13_20180907_DL2018060_Frederiksborg_Ordrup_koersel1</v>
      </c>
      <c r="I884" s="61" t="str">
        <f aca="false">MID(RIGHT(B884,LEN(B884)-3),1,FIND("_",RIGHT(B884,LEN(B884)-3))-1)</f>
        <v>Spidssnudetfroe</v>
      </c>
      <c r="J884" s="61" t="str">
        <f aca="false">TRIM(SUBSTITUTE(RIGHT(B884,FIND(I884,B884)+1),"_",""))</f>
        <v>eDNA</v>
      </c>
      <c r="K884" s="0" t="str">
        <f aca="false">IFERROR(VALUE(SUBSTITUTE(E884,".",",")),E884)</f>
        <v>No Ct</v>
      </c>
      <c r="L884" s="61" t="str">
        <f aca="false">IF(J884="PosK",SUMIFS(K:K,J:J,"PosK",H:H,H884),"")</f>
        <v/>
      </c>
      <c r="M884" s="61" t="str">
        <f aca="false">IF(J884="PosK",SUMIFS(K:K,J:J,"NegK",H:H,H884),"")</f>
        <v/>
      </c>
      <c r="N884" s="61" t="str">
        <f aca="false">IF(J884="PosK",SUMIFS(K:K,J:J,"eDNA",H:H,H884),"")</f>
        <v/>
      </c>
      <c r="Q884" s="62"/>
    </row>
    <row r="885" customFormat="false" ht="14.25" hidden="false" customHeight="false" outlineLevel="0" collapsed="false">
      <c r="A885" s="0" t="s">
        <v>848</v>
      </c>
      <c r="B885" s="52" t="s">
        <v>986</v>
      </c>
      <c r="C885" s="52" t="s">
        <v>751</v>
      </c>
      <c r="D885" s="53" t="n">
        <v>0.1</v>
      </c>
      <c r="E885" s="53" t="s">
        <v>748</v>
      </c>
      <c r="F885" s="0" t="s">
        <v>1211</v>
      </c>
      <c r="G885" s="0" t="str">
        <f aca="false">LEFT(B885,2)</f>
        <v>13</v>
      </c>
      <c r="H885" s="0" t="str">
        <f aca="false">I885&amp;"_"&amp;G885&amp;"_"&amp;F885</f>
        <v>Spidssnudetfroe_13_20180907_DL2018060_Frederiksborg_Ordrup_koersel1</v>
      </c>
      <c r="I885" s="61" t="str">
        <f aca="false">MID(RIGHT(B885,LEN(B885)-3),1,FIND("_",RIGHT(B885,LEN(B885)-3))-1)</f>
        <v>Spidssnudetfroe</v>
      </c>
      <c r="J885" s="61" t="str">
        <f aca="false">TRIM(SUBSTITUTE(RIGHT(B885,FIND(I885,B885)+1),"_",""))</f>
        <v>eDNA</v>
      </c>
      <c r="K885" s="0" t="str">
        <f aca="false">IFERROR(VALUE(SUBSTITUTE(E885,".",",")),E885)</f>
        <v>No Ct</v>
      </c>
      <c r="L885" s="61" t="str">
        <f aca="false">IF(J885="PosK",SUMIFS(K:K,J:J,"PosK",H:H,H885),"")</f>
        <v/>
      </c>
      <c r="M885" s="61" t="str">
        <f aca="false">IF(J885="PosK",SUMIFS(K:K,J:J,"NegK",H:H,H885),"")</f>
        <v/>
      </c>
      <c r="N885" s="61" t="str">
        <f aca="false">IF(J885="PosK",SUMIFS(K:K,J:J,"eDNA",H:H,H885),"")</f>
        <v/>
      </c>
      <c r="P885" s="62"/>
      <c r="T885" s="63"/>
      <c r="W885" s="64"/>
    </row>
    <row r="886" customFormat="false" ht="14.25" hidden="false" customHeight="false" outlineLevel="0" collapsed="false">
      <c r="A886" s="0" t="s">
        <v>849</v>
      </c>
      <c r="B886" s="52" t="s">
        <v>987</v>
      </c>
      <c r="C886" s="52" t="s">
        <v>743</v>
      </c>
      <c r="D886" s="53" t="n">
        <v>0.1</v>
      </c>
      <c r="E886" s="53" t="n">
        <v>42.69</v>
      </c>
      <c r="F886" s="0" t="s">
        <v>1211</v>
      </c>
      <c r="G886" s="0" t="str">
        <f aca="false">LEFT(B886,2)</f>
        <v>14</v>
      </c>
      <c r="H886" s="0" t="str">
        <f aca="false">I886&amp;"_"&amp;G886&amp;"_"&amp;F886</f>
        <v>Spidssnudetfroe_14_20180907_DL2018060_Frederiksborg_Ordrup_koersel1</v>
      </c>
      <c r="I886" s="61" t="str">
        <f aca="false">MID(RIGHT(B886,LEN(B886)-3),1,FIND("_",RIGHT(B886,LEN(B886)-3))-1)</f>
        <v>Spidssnudetfroe</v>
      </c>
      <c r="J886" s="61" t="str">
        <f aca="false">TRIM(SUBSTITUTE(RIGHT(B886,FIND(I886,B886)+1),"_",""))</f>
        <v>PosK</v>
      </c>
      <c r="K886" s="0" t="n">
        <f aca="false">IFERROR(VALUE(SUBSTITUTE(E886,".",",")),E886)</f>
        <v>42.69</v>
      </c>
      <c r="L886" s="61" t="n">
        <f aca="false">IF(J886="PosK",SUMIFS(K:K,J:J,"PosK",H:H,H886),"")</f>
        <v>42.69</v>
      </c>
      <c r="M886" s="61" t="n">
        <f aca="false">IF(J886="PosK",SUMIFS(K:K,J:J,"NegK",H:H,H886),"")</f>
        <v>0</v>
      </c>
      <c r="N886" s="61" t="n">
        <f aca="false">IF(J886="PosK",SUMIFS(K:K,J:J,"eDNA",H:H,H886),"")</f>
        <v>0</v>
      </c>
      <c r="P886" s="62" t="n">
        <f aca="false">IF(K888="No Ct",0,K888)</f>
        <v>0</v>
      </c>
      <c r="Q886" s="62" t="n">
        <f aca="false">IF(K889="No Ct",0,K889)</f>
        <v>0</v>
      </c>
      <c r="R886" s="0" t="str">
        <f aca="false">IF(AND(L886&gt;0,M886=0),"Valid","Invalid")</f>
        <v>Valid</v>
      </c>
      <c r="S886" s="0" t="str">
        <f aca="false">IF(OR(P886&gt;1,Q886&gt;1),"Present","Absent")</f>
        <v>Absent</v>
      </c>
      <c r="T886" s="63" t="str">
        <f aca="false">IF(OR(AND(P886&gt;1,P886&lt;41),AND(Q886&gt;1,Q886&lt;41)),"Ct&lt;41","Ct&gt;41")</f>
        <v>Ct&gt;41</v>
      </c>
      <c r="U886" s="0" t="str">
        <f aca="false">I886</f>
        <v>Spidssnudetfroe</v>
      </c>
      <c r="V886" s="0" t="str">
        <f aca="false">MID(F886,10,9)</f>
        <v>DL2018060</v>
      </c>
      <c r="W886" s="64" t="str">
        <f aca="false">V886&amp;"_"&amp;U886&amp;"_"&amp;R886&amp;"_"&amp;S886&amp;"_"&amp;T886</f>
        <v>DL2018060_Spidssnudetfroe_Valid_Absent_Ct&gt;41</v>
      </c>
    </row>
    <row r="887" customFormat="false" ht="14.25" hidden="false" customHeight="false" outlineLevel="0" collapsed="false">
      <c r="A887" s="0" t="s">
        <v>851</v>
      </c>
      <c r="B887" s="52" t="s">
        <v>988</v>
      </c>
      <c r="C887" s="52" t="s">
        <v>747</v>
      </c>
      <c r="D887" s="53" t="n">
        <v>0.1</v>
      </c>
      <c r="E887" s="53" t="s">
        <v>748</v>
      </c>
      <c r="F887" s="0" t="s">
        <v>1211</v>
      </c>
      <c r="G887" s="0" t="str">
        <f aca="false">LEFT(B887,2)</f>
        <v>14</v>
      </c>
      <c r="H887" s="0" t="str">
        <f aca="false">I887&amp;"_"&amp;G887&amp;"_"&amp;F887</f>
        <v>Spidssnudetfroe_14_20180907_DL2018060_Frederiksborg_Ordrup_koersel1</v>
      </c>
      <c r="I887" s="61" t="str">
        <f aca="false">MID(RIGHT(B887,LEN(B887)-3),1,FIND("_",RIGHT(B887,LEN(B887)-3))-1)</f>
        <v>Spidssnudetfroe</v>
      </c>
      <c r="J887" s="61" t="str">
        <f aca="false">TRIM(SUBSTITUTE(RIGHT(B887,FIND(I887,B887)+1),"_",""))</f>
        <v>NegK</v>
      </c>
      <c r="K887" s="0" t="str">
        <f aca="false">IFERROR(VALUE(SUBSTITUTE(E887,".",",")),E887)</f>
        <v>No Ct</v>
      </c>
      <c r="L887" s="61" t="str">
        <f aca="false">IF(J887="PosK",SUMIFS(K:K,J:J,"PosK",H:H,H887),"")</f>
        <v/>
      </c>
      <c r="M887" s="61" t="str">
        <f aca="false">IF(J887="PosK",SUMIFS(K:K,J:J,"NegK",H:H,H887),"")</f>
        <v/>
      </c>
      <c r="N887" s="61" t="str">
        <f aca="false">IF(J887="PosK",SUMIFS(K:K,J:J,"eDNA",H:H,H887),"")</f>
        <v/>
      </c>
    </row>
    <row r="888" customFormat="false" ht="14.25" hidden="false" customHeight="false" outlineLevel="0" collapsed="false">
      <c r="A888" s="0" t="s">
        <v>853</v>
      </c>
      <c r="B888" s="52" t="s">
        <v>989</v>
      </c>
      <c r="C888" s="52" t="s">
        <v>751</v>
      </c>
      <c r="D888" s="53" t="n">
        <v>0.1</v>
      </c>
      <c r="E888" s="53" t="s">
        <v>748</v>
      </c>
      <c r="F888" s="0" t="s">
        <v>1211</v>
      </c>
      <c r="G888" s="0" t="str">
        <f aca="false">LEFT(B888,2)</f>
        <v>14</v>
      </c>
      <c r="H888" s="0" t="str">
        <f aca="false">I888&amp;"_"&amp;G888&amp;"_"&amp;F888</f>
        <v>Spidssnudetfroe_14_20180907_DL2018060_Frederiksborg_Ordrup_koersel1</v>
      </c>
      <c r="I888" s="61" t="str">
        <f aca="false">MID(RIGHT(B888,LEN(B888)-3),1,FIND("_",RIGHT(B888,LEN(B888)-3))-1)</f>
        <v>Spidssnudetfroe</v>
      </c>
      <c r="J888" s="61" t="str">
        <f aca="false">TRIM(SUBSTITUTE(RIGHT(B888,FIND(I888,B888)+1),"_",""))</f>
        <v>eDNA</v>
      </c>
      <c r="K888" s="0" t="str">
        <f aca="false">IFERROR(VALUE(SUBSTITUTE(E888,".",",")),E888)</f>
        <v>No Ct</v>
      </c>
      <c r="L888" s="61" t="str">
        <f aca="false">IF(J888="PosK",SUMIFS(K:K,J:J,"PosK",H:H,H888),"")</f>
        <v/>
      </c>
      <c r="M888" s="61" t="str">
        <f aca="false">IF(J888="PosK",SUMIFS(K:K,J:J,"NegK",H:H,H888),"")</f>
        <v/>
      </c>
      <c r="N888" s="61" t="str">
        <f aca="false">IF(J888="PosK",SUMIFS(K:K,J:J,"eDNA",H:H,H888),"")</f>
        <v/>
      </c>
      <c r="Q888" s="62"/>
    </row>
    <row r="889" customFormat="false" ht="14.25" hidden="false" customHeight="false" outlineLevel="0" collapsed="false">
      <c r="A889" s="0" t="s">
        <v>855</v>
      </c>
      <c r="B889" s="52" t="s">
        <v>989</v>
      </c>
      <c r="C889" s="52" t="s">
        <v>751</v>
      </c>
      <c r="D889" s="53" t="n">
        <v>0.1</v>
      </c>
      <c r="E889" s="53" t="s">
        <v>748</v>
      </c>
      <c r="F889" s="0" t="s">
        <v>1211</v>
      </c>
      <c r="G889" s="0" t="str">
        <f aca="false">LEFT(B889,2)</f>
        <v>14</v>
      </c>
      <c r="H889" s="0" t="str">
        <f aca="false">I889&amp;"_"&amp;G889&amp;"_"&amp;F889</f>
        <v>Spidssnudetfroe_14_20180907_DL2018060_Frederiksborg_Ordrup_koersel1</v>
      </c>
      <c r="I889" s="61" t="str">
        <f aca="false">MID(RIGHT(B889,LEN(B889)-3),1,FIND("_",RIGHT(B889,LEN(B889)-3))-1)</f>
        <v>Spidssnudetfroe</v>
      </c>
      <c r="J889" s="61" t="str">
        <f aca="false">TRIM(SUBSTITUTE(RIGHT(B889,FIND(I889,B889)+1),"_",""))</f>
        <v>eDNA</v>
      </c>
      <c r="K889" s="0" t="str">
        <f aca="false">IFERROR(VALUE(SUBSTITUTE(E889,".",",")),E889)</f>
        <v>No Ct</v>
      </c>
      <c r="L889" s="61" t="str">
        <f aca="false">IF(J889="PosK",SUMIFS(K:K,J:J,"PosK",H:H,H889),"")</f>
        <v/>
      </c>
      <c r="M889" s="61" t="str">
        <f aca="false">IF(J889="PosK",SUMIFS(K:K,J:J,"NegK",H:H,H889),"")</f>
        <v/>
      </c>
      <c r="N889" s="61" t="str">
        <f aca="false">IF(J889="PosK",SUMIFS(K:K,J:J,"eDNA",H:H,H889),"")</f>
        <v/>
      </c>
      <c r="P889" s="62"/>
      <c r="T889" s="63"/>
      <c r="W889" s="64"/>
    </row>
    <row r="890" customFormat="false" ht="14.25" hidden="false" customHeight="false" outlineLevel="0" collapsed="false">
      <c r="A890" s="0" t="s">
        <v>856</v>
      </c>
      <c r="B890" s="52" t="s">
        <v>990</v>
      </c>
      <c r="C890" s="52" t="s">
        <v>743</v>
      </c>
      <c r="D890" s="53" t="n">
        <v>0.1</v>
      </c>
      <c r="E890" s="53" t="n">
        <v>25.89</v>
      </c>
      <c r="F890" s="0" t="s">
        <v>1211</v>
      </c>
      <c r="G890" s="0" t="str">
        <f aca="false">LEFT(B890,2)</f>
        <v>15</v>
      </c>
      <c r="H890" s="0" t="str">
        <f aca="false">I890&amp;"_"&amp;G890&amp;"_"&amp;F890</f>
        <v>KortbenetGroenFroe_15_20180907_DL2018060_Frederiksborg_Ordrup_koersel1</v>
      </c>
      <c r="I890" s="61" t="str">
        <f aca="false">MID(RIGHT(B890,LEN(B890)-3),1,FIND("_",RIGHT(B890,LEN(B890)-3))-1)</f>
        <v>KortbenetGroenFroe</v>
      </c>
      <c r="J890" s="61" t="str">
        <f aca="false">TRIM(SUBSTITUTE(RIGHT(B890,FIND(I890,B890)+1),"_",""))</f>
        <v>PosK</v>
      </c>
      <c r="K890" s="0" t="n">
        <f aca="false">IFERROR(VALUE(SUBSTITUTE(E890,".",",")),E890)</f>
        <v>25.89</v>
      </c>
      <c r="L890" s="61" t="n">
        <f aca="false">IF(J890="PosK",SUMIFS(K:K,J:J,"PosK",H:H,H890),"")</f>
        <v>25.89</v>
      </c>
      <c r="M890" s="61" t="n">
        <f aca="false">IF(J890="PosK",SUMIFS(K:K,J:J,"NegK",H:H,H890),"")</f>
        <v>0</v>
      </c>
      <c r="N890" s="61" t="n">
        <f aca="false">IF(J890="PosK",SUMIFS(K:K,J:J,"eDNA",H:H,H890),"")</f>
        <v>0</v>
      </c>
      <c r="P890" s="62" t="n">
        <f aca="false">IF(K892="No Ct",0,K892)</f>
        <v>0</v>
      </c>
      <c r="Q890" s="62" t="n">
        <f aca="false">IF(K893="No Ct",0,K893)</f>
        <v>0</v>
      </c>
      <c r="R890" s="0" t="str">
        <f aca="false">IF(AND(L890&gt;0,M890=0),"Valid","Invalid")</f>
        <v>Valid</v>
      </c>
      <c r="S890" s="0" t="str">
        <f aca="false">IF(OR(P890&gt;1,Q890&gt;1),"Present","Absent")</f>
        <v>Absent</v>
      </c>
      <c r="T890" s="63" t="str">
        <f aca="false">IF(OR(AND(P890&gt;1,P890&lt;41),AND(Q890&gt;1,Q890&lt;41)),"Ct&lt;41","Ct&gt;41")</f>
        <v>Ct&gt;41</v>
      </c>
      <c r="U890" s="0" t="str">
        <f aca="false">I890</f>
        <v>KortbenetGroenFroe</v>
      </c>
      <c r="V890" s="0" t="str">
        <f aca="false">MID(F890,10,9)</f>
        <v>DL2018060</v>
      </c>
      <c r="W890" s="64" t="str">
        <f aca="false">V890&amp;"_"&amp;U890&amp;"_"&amp;R890&amp;"_"&amp;S890&amp;"_"&amp;T890</f>
        <v>DL2018060_KortbenetGroenFroe_Valid_Absent_Ct&gt;41</v>
      </c>
    </row>
    <row r="891" customFormat="false" ht="14.25" hidden="false" customHeight="false" outlineLevel="0" collapsed="false">
      <c r="A891" s="0" t="s">
        <v>858</v>
      </c>
      <c r="B891" s="52" t="s">
        <v>991</v>
      </c>
      <c r="C891" s="52" t="s">
        <v>747</v>
      </c>
      <c r="D891" s="53" t="n">
        <v>0.1</v>
      </c>
      <c r="E891" s="53" t="s">
        <v>748</v>
      </c>
      <c r="F891" s="0" t="s">
        <v>1211</v>
      </c>
      <c r="G891" s="0" t="str">
        <f aca="false">LEFT(B891,2)</f>
        <v>15</v>
      </c>
      <c r="H891" s="0" t="str">
        <f aca="false">I891&amp;"_"&amp;G891&amp;"_"&amp;F891</f>
        <v>KortbenetGroenFroe_15_20180907_DL2018060_Frederiksborg_Ordrup_koersel1</v>
      </c>
      <c r="I891" s="61" t="str">
        <f aca="false">MID(RIGHT(B891,LEN(B891)-3),1,FIND("_",RIGHT(B891,LEN(B891)-3))-1)</f>
        <v>KortbenetGroenFroe</v>
      </c>
      <c r="J891" s="61" t="str">
        <f aca="false">TRIM(SUBSTITUTE(RIGHT(B891,FIND(I891,B891)+1),"_",""))</f>
        <v>NegK</v>
      </c>
      <c r="K891" s="0" t="str">
        <f aca="false">IFERROR(VALUE(SUBSTITUTE(E891,".",",")),E891)</f>
        <v>No Ct</v>
      </c>
      <c r="L891" s="61" t="str">
        <f aca="false">IF(J891="PosK",SUMIFS(K:K,J:J,"PosK",H:H,H891),"")</f>
        <v/>
      </c>
      <c r="M891" s="61" t="str">
        <f aca="false">IF(J891="PosK",SUMIFS(K:K,J:J,"NegK",H:H,H891),"")</f>
        <v/>
      </c>
      <c r="N891" s="61" t="str">
        <f aca="false">IF(J891="PosK",SUMIFS(K:K,J:J,"eDNA",H:H,H891),"")</f>
        <v/>
      </c>
    </row>
    <row r="892" customFormat="false" ht="14.25" hidden="false" customHeight="false" outlineLevel="0" collapsed="false">
      <c r="A892" s="0" t="s">
        <v>860</v>
      </c>
      <c r="B892" s="52" t="s">
        <v>992</v>
      </c>
      <c r="C892" s="52" t="s">
        <v>751</v>
      </c>
      <c r="D892" s="53" t="n">
        <v>0.1</v>
      </c>
      <c r="E892" s="53" t="s">
        <v>748</v>
      </c>
      <c r="F892" s="0" t="s">
        <v>1211</v>
      </c>
      <c r="G892" s="0" t="str">
        <f aca="false">LEFT(B892,2)</f>
        <v>15</v>
      </c>
      <c r="H892" s="0" t="str">
        <f aca="false">I892&amp;"_"&amp;G892&amp;"_"&amp;F892</f>
        <v>KortbenetGroenFroe_15_20180907_DL2018060_Frederiksborg_Ordrup_koersel1</v>
      </c>
      <c r="I892" s="61" t="str">
        <f aca="false">MID(RIGHT(B892,LEN(B892)-3),1,FIND("_",RIGHT(B892,LEN(B892)-3))-1)</f>
        <v>KortbenetGroenFroe</v>
      </c>
      <c r="J892" s="61" t="str">
        <f aca="false">TRIM(SUBSTITUTE(RIGHT(B892,FIND(I892,B892)+1),"_",""))</f>
        <v>eDNA</v>
      </c>
      <c r="K892" s="0" t="str">
        <f aca="false">IFERROR(VALUE(SUBSTITUTE(E892,".",",")),E892)</f>
        <v>No Ct</v>
      </c>
      <c r="L892" s="61" t="str">
        <f aca="false">IF(J892="PosK",SUMIFS(K:K,J:J,"PosK",H:H,H892),"")</f>
        <v/>
      </c>
      <c r="M892" s="61" t="str">
        <f aca="false">IF(J892="PosK",SUMIFS(K:K,J:J,"NegK",H:H,H892),"")</f>
        <v/>
      </c>
      <c r="N892" s="61" t="str">
        <f aca="false">IF(J892="PosK",SUMIFS(K:K,J:J,"eDNA",H:H,H892),"")</f>
        <v/>
      </c>
      <c r="Q892" s="62"/>
    </row>
    <row r="893" customFormat="false" ht="14.25" hidden="false" customHeight="false" outlineLevel="0" collapsed="false">
      <c r="A893" s="0" t="s">
        <v>862</v>
      </c>
      <c r="B893" s="52" t="s">
        <v>992</v>
      </c>
      <c r="C893" s="52" t="s">
        <v>751</v>
      </c>
      <c r="D893" s="53" t="n">
        <v>0.1</v>
      </c>
      <c r="E893" s="53" t="s">
        <v>748</v>
      </c>
      <c r="F893" s="0" t="s">
        <v>1211</v>
      </c>
      <c r="G893" s="0" t="str">
        <f aca="false">LEFT(B893,2)</f>
        <v>15</v>
      </c>
      <c r="H893" s="0" t="str">
        <f aca="false">I893&amp;"_"&amp;G893&amp;"_"&amp;F893</f>
        <v>KortbenetGroenFroe_15_20180907_DL2018060_Frederiksborg_Ordrup_koersel1</v>
      </c>
      <c r="I893" s="61" t="str">
        <f aca="false">MID(RIGHT(B893,LEN(B893)-3),1,FIND("_",RIGHT(B893,LEN(B893)-3))-1)</f>
        <v>KortbenetGroenFroe</v>
      </c>
      <c r="J893" s="61" t="str">
        <f aca="false">TRIM(SUBSTITUTE(RIGHT(B893,FIND(I893,B893)+1),"_",""))</f>
        <v>eDNA</v>
      </c>
      <c r="K893" s="0" t="str">
        <f aca="false">IFERROR(VALUE(SUBSTITUTE(E893,".",",")),E893)</f>
        <v>No Ct</v>
      </c>
      <c r="L893" s="61" t="str">
        <f aca="false">IF(J893="PosK",SUMIFS(K:K,J:J,"PosK",H:H,H893),"")</f>
        <v/>
      </c>
      <c r="M893" s="61" t="str">
        <f aca="false">IF(J893="PosK",SUMIFS(K:K,J:J,"NegK",H:H,H893),"")</f>
        <v/>
      </c>
      <c r="N893" s="61" t="str">
        <f aca="false">IF(J893="PosK",SUMIFS(K:K,J:J,"eDNA",H:H,H893),"")</f>
        <v/>
      </c>
      <c r="P893" s="62"/>
      <c r="T893" s="63"/>
      <c r="W893" s="64"/>
    </row>
    <row r="894" customFormat="false" ht="14.25" hidden="false" customHeight="false" outlineLevel="0" collapsed="false">
      <c r="A894" s="0" t="s">
        <v>863</v>
      </c>
      <c r="B894" s="52" t="s">
        <v>1212</v>
      </c>
      <c r="C894" s="52" t="s">
        <v>743</v>
      </c>
      <c r="D894" s="53" t="n">
        <v>0.1</v>
      </c>
      <c r="E894" s="53" t="s">
        <v>748</v>
      </c>
      <c r="F894" s="0" t="s">
        <v>1211</v>
      </c>
      <c r="G894" s="0" t="str">
        <f aca="false">LEFT(B894,2)</f>
        <v>16</v>
      </c>
      <c r="H894" s="0" t="str">
        <f aca="false">I894&amp;"_"&amp;G894&amp;"_"&amp;F894</f>
        <v>ButsnudetFroe_16_20180907_DL2018060_Frederiksborg_Ordrup_koersel1</v>
      </c>
      <c r="I894" s="61" t="str">
        <f aca="false">MID(RIGHT(B894,LEN(B894)-3),1,FIND("_",RIGHT(B894,LEN(B894)-3))-1)</f>
        <v>ButsnudetFroe</v>
      </c>
      <c r="J894" s="61" t="str">
        <f aca="false">TRIM(SUBSTITUTE(RIGHT(B894,FIND(I894,B894)+1),"_",""))</f>
        <v>PosK</v>
      </c>
      <c r="K894" s="0" t="str">
        <f aca="false">IFERROR(VALUE(SUBSTITUTE(E894,".",",")),E894)</f>
        <v>No Ct</v>
      </c>
      <c r="L894" s="61" t="n">
        <f aca="false">IF(J894="PosK",SUMIFS(K:K,J:J,"PosK",H:H,H894),"")</f>
        <v>0</v>
      </c>
      <c r="M894" s="61" t="n">
        <f aca="false">IF(J894="PosK",SUMIFS(K:K,J:J,"NegK",H:H,H894),"")</f>
        <v>0</v>
      </c>
      <c r="N894" s="61" t="n">
        <f aca="false">IF(J894="PosK",SUMIFS(K:K,J:J,"eDNA",H:H,H894),"")</f>
        <v>0</v>
      </c>
      <c r="P894" s="62" t="n">
        <f aca="false">IF(K896="No Ct",0,K896)</f>
        <v>0</v>
      </c>
      <c r="Q894" s="62" t="n">
        <f aca="false">IF(K897="No Ct",0,K897)</f>
        <v>0</v>
      </c>
      <c r="R894" s="0" t="str">
        <f aca="false">IF(AND(L894&gt;0,M894=0),"Valid","Invalid")</f>
        <v>Invalid</v>
      </c>
      <c r="S894" s="0" t="str">
        <f aca="false">IF(OR(P894&gt;1,Q894&gt;1),"Present","Absent")</f>
        <v>Absent</v>
      </c>
      <c r="T894" s="63" t="str">
        <f aca="false">IF(OR(AND(P894&gt;1,P894&lt;41),AND(Q894&gt;1,Q894&lt;41)),"Ct&lt;41","Ct&gt;41")</f>
        <v>Ct&gt;41</v>
      </c>
      <c r="U894" s="0" t="str">
        <f aca="false">I894</f>
        <v>ButsnudetFroe</v>
      </c>
      <c r="V894" s="0" t="str">
        <f aca="false">MID(F894,10,9)</f>
        <v>DL2018060</v>
      </c>
      <c r="W894" s="64" t="str">
        <f aca="false">V894&amp;"_"&amp;U894&amp;"_"&amp;R894&amp;"_"&amp;S894&amp;"_"&amp;T894</f>
        <v>DL2018060_ButsnudetFroe_Invalid_Absent_Ct&gt;41</v>
      </c>
    </row>
    <row r="895" customFormat="false" ht="14.25" hidden="false" customHeight="false" outlineLevel="0" collapsed="false">
      <c r="A895" s="0" t="s">
        <v>865</v>
      </c>
      <c r="B895" s="52" t="s">
        <v>1213</v>
      </c>
      <c r="C895" s="52" t="s">
        <v>747</v>
      </c>
      <c r="D895" s="53" t="n">
        <v>0.1</v>
      </c>
      <c r="E895" s="53" t="s">
        <v>748</v>
      </c>
      <c r="F895" s="0" t="s">
        <v>1211</v>
      </c>
      <c r="G895" s="0" t="str">
        <f aca="false">LEFT(B895,2)</f>
        <v>16</v>
      </c>
      <c r="H895" s="0" t="str">
        <f aca="false">I895&amp;"_"&amp;G895&amp;"_"&amp;F895</f>
        <v>ButsnudetFroe_16_20180907_DL2018060_Frederiksborg_Ordrup_koersel1</v>
      </c>
      <c r="I895" s="61" t="str">
        <f aca="false">MID(RIGHT(B895,LEN(B895)-3),1,FIND("_",RIGHT(B895,LEN(B895)-3))-1)</f>
        <v>ButsnudetFroe</v>
      </c>
      <c r="J895" s="61" t="str">
        <f aca="false">TRIM(SUBSTITUTE(RIGHT(B895,FIND(I895,B895)+1),"_",""))</f>
        <v>NegK</v>
      </c>
      <c r="K895" s="0" t="str">
        <f aca="false">IFERROR(VALUE(SUBSTITUTE(E895,".",",")),E895)</f>
        <v>No Ct</v>
      </c>
      <c r="L895" s="61" t="str">
        <f aca="false">IF(J895="PosK",SUMIFS(K:K,J:J,"PosK",H:H,H895),"")</f>
        <v/>
      </c>
      <c r="M895" s="61" t="str">
        <f aca="false">IF(J895="PosK",SUMIFS(K:K,J:J,"NegK",H:H,H895),"")</f>
        <v/>
      </c>
      <c r="N895" s="61" t="str">
        <f aca="false">IF(J895="PosK",SUMIFS(K:K,J:J,"eDNA",H:H,H895),"")</f>
        <v/>
      </c>
    </row>
    <row r="896" customFormat="false" ht="14.25" hidden="false" customHeight="false" outlineLevel="0" collapsed="false">
      <c r="A896" s="0" t="s">
        <v>867</v>
      </c>
      <c r="B896" s="52" t="s">
        <v>1214</v>
      </c>
      <c r="C896" s="52" t="s">
        <v>751</v>
      </c>
      <c r="D896" s="53" t="n">
        <v>0.1</v>
      </c>
      <c r="E896" s="53" t="s">
        <v>748</v>
      </c>
      <c r="F896" s="0" t="s">
        <v>1211</v>
      </c>
      <c r="G896" s="0" t="str">
        <f aca="false">LEFT(B896,2)</f>
        <v>16</v>
      </c>
      <c r="H896" s="0" t="str">
        <f aca="false">I896&amp;"_"&amp;G896&amp;"_"&amp;F896</f>
        <v>ButsnudetFroe_16_20180907_DL2018060_Frederiksborg_Ordrup_koersel1</v>
      </c>
      <c r="I896" s="61" t="str">
        <f aca="false">MID(RIGHT(B896,LEN(B896)-3),1,FIND("_",RIGHT(B896,LEN(B896)-3))-1)</f>
        <v>ButsnudetFroe</v>
      </c>
      <c r="J896" s="61" t="str">
        <f aca="false">TRIM(SUBSTITUTE(RIGHT(B896,FIND(I896,B896)+1),"_",""))</f>
        <v>eDNA</v>
      </c>
      <c r="K896" s="0" t="str">
        <f aca="false">IFERROR(VALUE(SUBSTITUTE(E896,".",",")),E896)</f>
        <v>No Ct</v>
      </c>
      <c r="L896" s="61" t="str">
        <f aca="false">IF(J896="PosK",SUMIFS(K:K,J:J,"PosK",H:H,H896),"")</f>
        <v/>
      </c>
      <c r="M896" s="61" t="str">
        <f aca="false">IF(J896="PosK",SUMIFS(K:K,J:J,"NegK",H:H,H896),"")</f>
        <v/>
      </c>
      <c r="N896" s="61" t="str">
        <f aca="false">IF(J896="PosK",SUMIFS(K:K,J:J,"eDNA",H:H,H896),"")</f>
        <v/>
      </c>
      <c r="Q896" s="62"/>
    </row>
    <row r="897" customFormat="false" ht="14.25" hidden="false" customHeight="false" outlineLevel="0" collapsed="false">
      <c r="A897" s="0" t="s">
        <v>869</v>
      </c>
      <c r="B897" s="52" t="s">
        <v>1214</v>
      </c>
      <c r="C897" s="52" t="s">
        <v>751</v>
      </c>
      <c r="D897" s="53" t="n">
        <v>0.1</v>
      </c>
      <c r="E897" s="53" t="s">
        <v>748</v>
      </c>
      <c r="F897" s="0" t="s">
        <v>1211</v>
      </c>
      <c r="G897" s="0" t="str">
        <f aca="false">LEFT(B897,2)</f>
        <v>16</v>
      </c>
      <c r="H897" s="0" t="str">
        <f aca="false">I897&amp;"_"&amp;G897&amp;"_"&amp;F897</f>
        <v>ButsnudetFroe_16_20180907_DL2018060_Frederiksborg_Ordrup_koersel1</v>
      </c>
      <c r="I897" s="61" t="str">
        <f aca="false">MID(RIGHT(B897,LEN(B897)-3),1,FIND("_",RIGHT(B897,LEN(B897)-3))-1)</f>
        <v>ButsnudetFroe</v>
      </c>
      <c r="J897" s="61" t="str">
        <f aca="false">TRIM(SUBSTITUTE(RIGHT(B897,FIND(I897,B897)+1),"_",""))</f>
        <v>eDNA</v>
      </c>
      <c r="K897" s="0" t="str">
        <f aca="false">IFERROR(VALUE(SUBSTITUTE(E897,".",",")),E897)</f>
        <v>No Ct</v>
      </c>
      <c r="L897" s="61" t="str">
        <f aca="false">IF(J897="PosK",SUMIFS(K:K,J:J,"PosK",H:H,H897),"")</f>
        <v/>
      </c>
      <c r="M897" s="61" t="str">
        <f aca="false">IF(J897="PosK",SUMIFS(K:K,J:J,"NegK",H:H,H897),"")</f>
        <v/>
      </c>
      <c r="N897" s="61" t="str">
        <f aca="false">IF(J897="PosK",SUMIFS(K:K,J:J,"eDNA",H:H,H897),"")</f>
        <v/>
      </c>
      <c r="P897" s="62"/>
      <c r="T897" s="63"/>
      <c r="W897" s="64"/>
    </row>
    <row r="898" customFormat="false" ht="14.25" hidden="false" customHeight="false" outlineLevel="0" collapsed="false">
      <c r="A898" s="0" t="s">
        <v>870</v>
      </c>
      <c r="B898" s="52" t="s">
        <v>996</v>
      </c>
      <c r="C898" s="52" t="s">
        <v>743</v>
      </c>
      <c r="D898" s="53" t="n">
        <v>0.1</v>
      </c>
      <c r="E898" s="53" t="n">
        <v>45.26</v>
      </c>
      <c r="F898" s="0" t="s">
        <v>1211</v>
      </c>
      <c r="G898" s="0" t="str">
        <f aca="false">LEFT(B898,2)</f>
        <v>17</v>
      </c>
      <c r="H898" s="0" t="str">
        <f aca="false">I898&amp;"_"&amp;G898&amp;"_"&amp;F898</f>
        <v>ButsnudetFroe_17_20180907_DL2018060_Frederiksborg_Ordrup_koersel1</v>
      </c>
      <c r="I898" s="61" t="str">
        <f aca="false">MID(RIGHT(B898,LEN(B898)-3),1,FIND("_",RIGHT(B898,LEN(B898)-3))-1)</f>
        <v>ButsnudetFroe</v>
      </c>
      <c r="J898" s="61" t="str">
        <f aca="false">TRIM(SUBSTITUTE(RIGHT(B898,FIND(I898,B898)+1),"_",""))</f>
        <v>PosK</v>
      </c>
      <c r="K898" s="0" t="n">
        <f aca="false">IFERROR(VALUE(SUBSTITUTE(E898,".",",")),E898)</f>
        <v>45.26</v>
      </c>
      <c r="L898" s="61" t="n">
        <f aca="false">IF(J898="PosK",SUMIFS(K:K,J:J,"PosK",H:H,H898),"")</f>
        <v>45.26</v>
      </c>
      <c r="M898" s="61" t="n">
        <f aca="false">IF(J898="PosK",SUMIFS(K:K,J:J,"NegK",H:H,H898),"")</f>
        <v>0</v>
      </c>
      <c r="N898" s="61" t="n">
        <f aca="false">IF(J898="PosK",SUMIFS(K:K,J:J,"eDNA",H:H,H898),"")</f>
        <v>0</v>
      </c>
      <c r="P898" s="62" t="n">
        <f aca="false">IF(K900="No Ct",0,K900)</f>
        <v>0</v>
      </c>
      <c r="Q898" s="62" t="n">
        <f aca="false">IF(K901="No Ct",0,K901)</f>
        <v>0</v>
      </c>
      <c r="R898" s="0" t="str">
        <f aca="false">IF(AND(L898&gt;0,M898=0),"Valid","Invalid")</f>
        <v>Valid</v>
      </c>
      <c r="S898" s="0" t="str">
        <f aca="false">IF(OR(P898&gt;1,Q898&gt;1),"Present","Absent")</f>
        <v>Absent</v>
      </c>
      <c r="T898" s="63" t="str">
        <f aca="false">IF(OR(AND(P898&gt;1,P898&lt;41),AND(Q898&gt;1,Q898&lt;41)),"Ct&lt;41","Ct&gt;41")</f>
        <v>Ct&gt;41</v>
      </c>
      <c r="U898" s="0" t="str">
        <f aca="false">I898</f>
        <v>ButsnudetFroe</v>
      </c>
      <c r="V898" s="0" t="str">
        <f aca="false">MID(F898,10,9)</f>
        <v>DL2018060</v>
      </c>
      <c r="W898" s="64" t="str">
        <f aca="false">V898&amp;"_"&amp;U898&amp;"_"&amp;R898&amp;"_"&amp;S898&amp;"_"&amp;T898</f>
        <v>DL2018060_ButsnudetFroe_Valid_Absent_Ct&gt;41</v>
      </c>
    </row>
    <row r="899" customFormat="false" ht="14.25" hidden="false" customHeight="false" outlineLevel="0" collapsed="false">
      <c r="A899" s="0" t="s">
        <v>872</v>
      </c>
      <c r="B899" s="52" t="s">
        <v>997</v>
      </c>
      <c r="C899" s="52" t="s">
        <v>747</v>
      </c>
      <c r="D899" s="53" t="n">
        <v>0.1</v>
      </c>
      <c r="E899" s="53" t="s">
        <v>748</v>
      </c>
      <c r="F899" s="0" t="s">
        <v>1211</v>
      </c>
      <c r="G899" s="0" t="str">
        <f aca="false">LEFT(B899,2)</f>
        <v>17</v>
      </c>
      <c r="H899" s="0" t="str">
        <f aca="false">I899&amp;"_"&amp;G899&amp;"_"&amp;F899</f>
        <v>ButsnudetFroe_17_20180907_DL2018060_Frederiksborg_Ordrup_koersel1</v>
      </c>
      <c r="I899" s="61" t="str">
        <f aca="false">MID(RIGHT(B899,LEN(B899)-3),1,FIND("_",RIGHT(B899,LEN(B899)-3))-1)</f>
        <v>ButsnudetFroe</v>
      </c>
      <c r="J899" s="61" t="str">
        <f aca="false">TRIM(SUBSTITUTE(RIGHT(B899,FIND(I899,B899)+1),"_",""))</f>
        <v>NegK</v>
      </c>
      <c r="K899" s="0" t="str">
        <f aca="false">IFERROR(VALUE(SUBSTITUTE(E899,".",",")),E899)</f>
        <v>No Ct</v>
      </c>
      <c r="L899" s="61" t="str">
        <f aca="false">IF(J899="PosK",SUMIFS(K:K,J:J,"PosK",H:H,H899),"")</f>
        <v/>
      </c>
      <c r="M899" s="61" t="str">
        <f aca="false">IF(J899="PosK",SUMIFS(K:K,J:J,"NegK",H:H,H899),"")</f>
        <v/>
      </c>
      <c r="N899" s="61" t="str">
        <f aca="false">IF(J899="PosK",SUMIFS(K:K,J:J,"eDNA",H:H,H899),"")</f>
        <v/>
      </c>
    </row>
    <row r="900" customFormat="false" ht="14.25" hidden="false" customHeight="false" outlineLevel="0" collapsed="false">
      <c r="A900" s="0" t="s">
        <v>874</v>
      </c>
      <c r="B900" s="52" t="s">
        <v>998</v>
      </c>
      <c r="C900" s="52" t="s">
        <v>751</v>
      </c>
      <c r="D900" s="53" t="n">
        <v>0.1</v>
      </c>
      <c r="E900" s="53" t="s">
        <v>748</v>
      </c>
      <c r="F900" s="0" t="s">
        <v>1211</v>
      </c>
      <c r="G900" s="0" t="str">
        <f aca="false">LEFT(B900,2)</f>
        <v>17</v>
      </c>
      <c r="H900" s="0" t="str">
        <f aca="false">I900&amp;"_"&amp;G900&amp;"_"&amp;F900</f>
        <v>ButsnudetFroe_17_20180907_DL2018060_Frederiksborg_Ordrup_koersel1</v>
      </c>
      <c r="I900" s="61" t="str">
        <f aca="false">MID(RIGHT(B900,LEN(B900)-3),1,FIND("_",RIGHT(B900,LEN(B900)-3))-1)</f>
        <v>ButsnudetFroe</v>
      </c>
      <c r="J900" s="61" t="str">
        <f aca="false">TRIM(SUBSTITUTE(RIGHT(B900,FIND(I900,B900)+1),"_",""))</f>
        <v>eDNA</v>
      </c>
      <c r="K900" s="0" t="str">
        <f aca="false">IFERROR(VALUE(SUBSTITUTE(E900,".",",")),E900)</f>
        <v>No Ct</v>
      </c>
      <c r="L900" s="61" t="str">
        <f aca="false">IF(J900="PosK",SUMIFS(K:K,J:J,"PosK",H:H,H900),"")</f>
        <v/>
      </c>
      <c r="M900" s="61" t="str">
        <f aca="false">IF(J900="PosK",SUMIFS(K:K,J:J,"NegK",H:H,H900),"")</f>
        <v/>
      </c>
      <c r="N900" s="61" t="str">
        <f aca="false">IF(J900="PosK",SUMIFS(K:K,J:J,"eDNA",H:H,H900),"")</f>
        <v/>
      </c>
      <c r="Q900" s="62"/>
    </row>
    <row r="901" customFormat="false" ht="14.25" hidden="false" customHeight="false" outlineLevel="0" collapsed="false">
      <c r="A901" s="0" t="s">
        <v>876</v>
      </c>
      <c r="B901" s="52" t="s">
        <v>998</v>
      </c>
      <c r="C901" s="52" t="s">
        <v>751</v>
      </c>
      <c r="D901" s="53" t="n">
        <v>0.1</v>
      </c>
      <c r="E901" s="53" t="s">
        <v>748</v>
      </c>
      <c r="F901" s="0" t="s">
        <v>1211</v>
      </c>
      <c r="G901" s="0" t="str">
        <f aca="false">LEFT(B901,2)</f>
        <v>17</v>
      </c>
      <c r="H901" s="0" t="str">
        <f aca="false">I901&amp;"_"&amp;G901&amp;"_"&amp;F901</f>
        <v>ButsnudetFroe_17_20180907_DL2018060_Frederiksborg_Ordrup_koersel1</v>
      </c>
      <c r="I901" s="61" t="str">
        <f aca="false">MID(RIGHT(B901,LEN(B901)-3),1,FIND("_",RIGHT(B901,LEN(B901)-3))-1)</f>
        <v>ButsnudetFroe</v>
      </c>
      <c r="J901" s="61" t="str">
        <f aca="false">TRIM(SUBSTITUTE(RIGHT(B901,FIND(I901,B901)+1),"_",""))</f>
        <v>eDNA</v>
      </c>
      <c r="K901" s="0" t="str">
        <f aca="false">IFERROR(VALUE(SUBSTITUTE(E901,".",",")),E901)</f>
        <v>No Ct</v>
      </c>
      <c r="L901" s="61" t="str">
        <f aca="false">IF(J901="PosK",SUMIFS(K:K,J:J,"PosK",H:H,H901),"")</f>
        <v/>
      </c>
      <c r="M901" s="61" t="str">
        <f aca="false">IF(J901="PosK",SUMIFS(K:K,J:J,"NegK",H:H,H901),"")</f>
        <v/>
      </c>
      <c r="N901" s="61" t="str">
        <f aca="false">IF(J901="PosK",SUMIFS(K:K,J:J,"eDNA",H:H,H901),"")</f>
        <v/>
      </c>
      <c r="P901" s="62"/>
      <c r="T901" s="63"/>
      <c r="W901" s="64"/>
    </row>
    <row r="902" customFormat="false" ht="14.25" hidden="false" customHeight="false" outlineLevel="0" collapsed="false">
      <c r="A902" s="0" t="s">
        <v>877</v>
      </c>
      <c r="B902" s="52" t="s">
        <v>1215</v>
      </c>
      <c r="C902" s="52" t="s">
        <v>743</v>
      </c>
      <c r="D902" s="53" t="n">
        <v>0.1</v>
      </c>
      <c r="E902" s="53" t="n">
        <v>27.81</v>
      </c>
      <c r="F902" s="0" t="s">
        <v>1211</v>
      </c>
      <c r="G902" s="0" t="str">
        <f aca="false">LEFT(B902,2)</f>
        <v>18</v>
      </c>
      <c r="H902" s="0" t="str">
        <f aca="false">I902&amp;"_"&amp;G902&amp;"_"&amp;F902</f>
        <v>LilleVandsalamander_18_20180907_DL2018060_Frederiksborg_Ordrup_koersel1</v>
      </c>
      <c r="I902" s="61" t="str">
        <f aca="false">MID(RIGHT(B902,LEN(B902)-3),1,FIND("_",RIGHT(B902,LEN(B902)-3))-1)</f>
        <v>LilleVandsalamander</v>
      </c>
      <c r="J902" s="61" t="str">
        <f aca="false">TRIM(SUBSTITUTE(RIGHT(B902,FIND(I902,B902)+1),"_",""))</f>
        <v>PosK</v>
      </c>
      <c r="K902" s="0" t="n">
        <f aca="false">IFERROR(VALUE(SUBSTITUTE(E902,".",",")),E902)</f>
        <v>27.81</v>
      </c>
      <c r="L902" s="61" t="n">
        <f aca="false">IF(J902="PosK",SUMIFS(K:K,J:J,"PosK",H:H,H902),"")</f>
        <v>27.81</v>
      </c>
      <c r="M902" s="61" t="n">
        <f aca="false">IF(J902="PosK",SUMIFS(K:K,J:J,"NegK",H:H,H902),"")</f>
        <v>0</v>
      </c>
      <c r="N902" s="61" t="n">
        <f aca="false">IF(J902="PosK",SUMIFS(K:K,J:J,"eDNA",H:H,H902),"")</f>
        <v>0</v>
      </c>
      <c r="P902" s="62" t="n">
        <f aca="false">IF(K904="No Ct",0,K904)</f>
        <v>0</v>
      </c>
      <c r="Q902" s="62" t="n">
        <f aca="false">IF(K905="No Ct",0,K905)</f>
        <v>0</v>
      </c>
      <c r="R902" s="0" t="str">
        <f aca="false">IF(AND(L902&gt;0,M902=0),"Valid","Invalid")</f>
        <v>Valid</v>
      </c>
      <c r="S902" s="0" t="str">
        <f aca="false">IF(OR(P902&gt;1,Q902&gt;1),"Present","Absent")</f>
        <v>Absent</v>
      </c>
      <c r="T902" s="63" t="str">
        <f aca="false">IF(OR(AND(P902&gt;1,P902&lt;41),AND(Q902&gt;1,Q902&lt;41)),"Ct&lt;41","Ct&gt;41")</f>
        <v>Ct&gt;41</v>
      </c>
      <c r="U902" s="0" t="str">
        <f aca="false">I902</f>
        <v>LilleVandsalamander</v>
      </c>
      <c r="V902" s="0" t="str">
        <f aca="false">MID(F902,10,9)</f>
        <v>DL2018060</v>
      </c>
      <c r="W902" s="64" t="str">
        <f aca="false">V902&amp;"_"&amp;U902&amp;"_"&amp;R902&amp;"_"&amp;S902&amp;"_"&amp;T902</f>
        <v>DL2018060_LilleVandsalamander_Valid_Absent_Ct&gt;41</v>
      </c>
    </row>
    <row r="903" customFormat="false" ht="14.25" hidden="false" customHeight="false" outlineLevel="0" collapsed="false">
      <c r="A903" s="0" t="s">
        <v>879</v>
      </c>
      <c r="B903" s="52" t="s">
        <v>1216</v>
      </c>
      <c r="C903" s="52" t="s">
        <v>747</v>
      </c>
      <c r="D903" s="53" t="n">
        <v>0.1</v>
      </c>
      <c r="E903" s="53" t="s">
        <v>748</v>
      </c>
      <c r="F903" s="0" t="s">
        <v>1211</v>
      </c>
      <c r="G903" s="0" t="str">
        <f aca="false">LEFT(B903,2)</f>
        <v>18</v>
      </c>
      <c r="H903" s="0" t="str">
        <f aca="false">I903&amp;"_"&amp;G903&amp;"_"&amp;F903</f>
        <v>LilleVandsalamander_18_20180907_DL2018060_Frederiksborg_Ordrup_koersel1</v>
      </c>
      <c r="I903" s="61" t="str">
        <f aca="false">MID(RIGHT(B903,LEN(B903)-3),1,FIND("_",RIGHT(B903,LEN(B903)-3))-1)</f>
        <v>LilleVandsalamander</v>
      </c>
      <c r="J903" s="61" t="str">
        <f aca="false">TRIM(SUBSTITUTE(RIGHT(B903,FIND(I903,B903)+1),"_",""))</f>
        <v>NegK</v>
      </c>
      <c r="K903" s="0" t="str">
        <f aca="false">IFERROR(VALUE(SUBSTITUTE(E903,".",",")),E903)</f>
        <v>No Ct</v>
      </c>
      <c r="L903" s="61" t="str">
        <f aca="false">IF(J903="PosK",SUMIFS(K:K,J:J,"PosK",H:H,H903),"")</f>
        <v/>
      </c>
      <c r="M903" s="61" t="str">
        <f aca="false">IF(J903="PosK",SUMIFS(K:K,J:J,"NegK",H:H,H903),"")</f>
        <v/>
      </c>
      <c r="N903" s="61" t="str">
        <f aca="false">IF(J903="PosK",SUMIFS(K:K,J:J,"eDNA",H:H,H903),"")</f>
        <v/>
      </c>
    </row>
    <row r="904" customFormat="false" ht="14.25" hidden="false" customHeight="false" outlineLevel="0" collapsed="false">
      <c r="A904" s="0" t="s">
        <v>881</v>
      </c>
      <c r="B904" s="52" t="s">
        <v>1217</v>
      </c>
      <c r="C904" s="52" t="s">
        <v>751</v>
      </c>
      <c r="D904" s="53" t="n">
        <v>0.1</v>
      </c>
      <c r="E904" s="53" t="s">
        <v>748</v>
      </c>
      <c r="F904" s="0" t="s">
        <v>1211</v>
      </c>
      <c r="G904" s="0" t="str">
        <f aca="false">LEFT(B904,2)</f>
        <v>18</v>
      </c>
      <c r="H904" s="0" t="str">
        <f aca="false">I904&amp;"_"&amp;G904&amp;"_"&amp;F904</f>
        <v>LilleVandsalamander_18_20180907_DL2018060_Frederiksborg_Ordrup_koersel1</v>
      </c>
      <c r="I904" s="61" t="str">
        <f aca="false">MID(RIGHT(B904,LEN(B904)-3),1,FIND("_",RIGHT(B904,LEN(B904)-3))-1)</f>
        <v>LilleVandsalamander</v>
      </c>
      <c r="J904" s="61" t="str">
        <f aca="false">TRIM(SUBSTITUTE(RIGHT(B904,FIND(I904,B904)+1),"_",""))</f>
        <v>eDNA</v>
      </c>
      <c r="K904" s="0" t="str">
        <f aca="false">IFERROR(VALUE(SUBSTITUTE(E904,".",",")),E904)</f>
        <v>No Ct</v>
      </c>
      <c r="L904" s="61" t="str">
        <f aca="false">IF(J904="PosK",SUMIFS(K:K,J:J,"PosK",H:H,H904),"")</f>
        <v/>
      </c>
      <c r="M904" s="61" t="str">
        <f aca="false">IF(J904="PosK",SUMIFS(K:K,J:J,"NegK",H:H,H904),"")</f>
        <v/>
      </c>
      <c r="N904" s="61" t="str">
        <f aca="false">IF(J904="PosK",SUMIFS(K:K,J:J,"eDNA",H:H,H904),"")</f>
        <v/>
      </c>
      <c r="Q904" s="62"/>
    </row>
    <row r="905" customFormat="false" ht="14.25" hidden="false" customHeight="false" outlineLevel="0" collapsed="false">
      <c r="A905" s="0" t="s">
        <v>883</v>
      </c>
      <c r="B905" s="52" t="s">
        <v>1217</v>
      </c>
      <c r="C905" s="52" t="s">
        <v>751</v>
      </c>
      <c r="D905" s="53" t="n">
        <v>0.1</v>
      </c>
      <c r="E905" s="53" t="s">
        <v>748</v>
      </c>
      <c r="F905" s="0" t="s">
        <v>1211</v>
      </c>
      <c r="G905" s="0" t="str">
        <f aca="false">LEFT(B905,2)</f>
        <v>18</v>
      </c>
      <c r="H905" s="0" t="str">
        <f aca="false">I905&amp;"_"&amp;G905&amp;"_"&amp;F905</f>
        <v>LilleVandsalamander_18_20180907_DL2018060_Frederiksborg_Ordrup_koersel1</v>
      </c>
      <c r="I905" s="61" t="str">
        <f aca="false">MID(RIGHT(B905,LEN(B905)-3),1,FIND("_",RIGHT(B905,LEN(B905)-3))-1)</f>
        <v>LilleVandsalamander</v>
      </c>
      <c r="J905" s="61" t="str">
        <f aca="false">TRIM(SUBSTITUTE(RIGHT(B905,FIND(I905,B905)+1),"_",""))</f>
        <v>eDNA</v>
      </c>
      <c r="K905" s="0" t="str">
        <f aca="false">IFERROR(VALUE(SUBSTITUTE(E905,".",",")),E905)</f>
        <v>No Ct</v>
      </c>
      <c r="L905" s="61" t="str">
        <f aca="false">IF(J905="PosK",SUMIFS(K:K,J:J,"PosK",H:H,H905),"")</f>
        <v/>
      </c>
      <c r="M905" s="61" t="str">
        <f aca="false">IF(J905="PosK",SUMIFS(K:K,J:J,"NegK",H:H,H905),"")</f>
        <v/>
      </c>
      <c r="N905" s="61" t="str">
        <f aca="false">IF(J905="PosK",SUMIFS(K:K,J:J,"eDNA",H:H,H905),"")</f>
        <v/>
      </c>
      <c r="P905" s="62"/>
      <c r="T905" s="63"/>
      <c r="W905" s="64"/>
    </row>
    <row r="906" customFormat="false" ht="14.25" hidden="false" customHeight="false" outlineLevel="0" collapsed="false">
      <c r="A906" s="0" t="s">
        <v>884</v>
      </c>
      <c r="B906" s="52" t="s">
        <v>1002</v>
      </c>
      <c r="C906" s="52" t="s">
        <v>743</v>
      </c>
      <c r="D906" s="53" t="n">
        <v>0.1</v>
      </c>
      <c r="E906" s="53" t="s">
        <v>748</v>
      </c>
      <c r="F906" s="0" t="s">
        <v>1211</v>
      </c>
      <c r="G906" s="0" t="str">
        <f aca="false">LEFT(B906,2)</f>
        <v>19</v>
      </c>
      <c r="H906" s="0" t="str">
        <f aca="false">I906&amp;"_"&amp;G906&amp;"_"&amp;F906</f>
        <v>LilleVandsalamander_19_20180907_DL2018060_Frederiksborg_Ordrup_koersel1</v>
      </c>
      <c r="I906" s="61" t="str">
        <f aca="false">MID(RIGHT(B906,LEN(B906)-3),1,FIND("_",RIGHT(B906,LEN(B906)-3))-1)</f>
        <v>LilleVandsalamander</v>
      </c>
      <c r="J906" s="61" t="str">
        <f aca="false">TRIM(SUBSTITUTE(RIGHT(B906,FIND(I906,B906)+1),"_",""))</f>
        <v>PosK</v>
      </c>
      <c r="K906" s="0" t="str">
        <f aca="false">IFERROR(VALUE(SUBSTITUTE(E906,".",",")),E906)</f>
        <v>No Ct</v>
      </c>
      <c r="L906" s="61" t="n">
        <f aca="false">IF(J906="PosK",SUMIFS(K:K,J:J,"PosK",H:H,H906),"")</f>
        <v>0</v>
      </c>
      <c r="M906" s="61" t="n">
        <f aca="false">IF(J906="PosK",SUMIFS(K:K,J:J,"NegK",H:H,H906),"")</f>
        <v>0</v>
      </c>
      <c r="N906" s="61" t="n">
        <f aca="false">IF(J906="PosK",SUMIFS(K:K,J:J,"eDNA",H:H,H906),"")</f>
        <v>0</v>
      </c>
      <c r="P906" s="62" t="n">
        <f aca="false">IF(K908="No Ct",0,K908)</f>
        <v>19.67</v>
      </c>
      <c r="Q906" s="62" t="n">
        <f aca="false">IF(K909="No Ct",0,K909)</f>
        <v>0</v>
      </c>
      <c r="R906" s="0" t="str">
        <f aca="false">IF(AND(L906&gt;0,M906=0),"Valid","Invalid")</f>
        <v>Invalid</v>
      </c>
      <c r="S906" s="0" t="str">
        <f aca="false">IF(OR(P906&gt;1,Q906&gt;1),"Present","Absent")</f>
        <v>Present</v>
      </c>
      <c r="T906" s="63" t="str">
        <f aca="false">IF(OR(AND(P906&gt;1,P906&lt;41),AND(Q906&gt;1,Q906&lt;41)),"Ct&lt;41","Ct&gt;41")</f>
        <v>Ct&lt;41</v>
      </c>
      <c r="U906" s="0" t="str">
        <f aca="false">I906</f>
        <v>LilleVandsalamander</v>
      </c>
      <c r="V906" s="0" t="str">
        <f aca="false">MID(F906,10,9)</f>
        <v>DL2018060</v>
      </c>
      <c r="W906" s="64" t="str">
        <f aca="false">V906&amp;"_"&amp;U906&amp;"_"&amp;R906&amp;"_"&amp;S906&amp;"_"&amp;T906</f>
        <v>DL2018060_LilleVandsalamander_Invalid_Present_Ct&lt;41</v>
      </c>
    </row>
    <row r="907" customFormat="false" ht="14.25" hidden="false" customHeight="false" outlineLevel="0" collapsed="false">
      <c r="A907" s="0" t="s">
        <v>886</v>
      </c>
      <c r="B907" s="52" t="s">
        <v>1003</v>
      </c>
      <c r="C907" s="52" t="s">
        <v>747</v>
      </c>
      <c r="D907" s="53" t="n">
        <v>0.1</v>
      </c>
      <c r="E907" s="53" t="s">
        <v>748</v>
      </c>
      <c r="F907" s="0" t="s">
        <v>1211</v>
      </c>
      <c r="G907" s="0" t="str">
        <f aca="false">LEFT(B907,2)</f>
        <v>19</v>
      </c>
      <c r="H907" s="0" t="str">
        <f aca="false">I907&amp;"_"&amp;G907&amp;"_"&amp;F907</f>
        <v>LilleVandsalamander_19_20180907_DL2018060_Frederiksborg_Ordrup_koersel1</v>
      </c>
      <c r="I907" s="61" t="str">
        <f aca="false">MID(RIGHT(B907,LEN(B907)-3),1,FIND("_",RIGHT(B907,LEN(B907)-3))-1)</f>
        <v>LilleVandsalamander</v>
      </c>
      <c r="J907" s="61" t="str">
        <f aca="false">TRIM(SUBSTITUTE(RIGHT(B907,FIND(I907,B907)+1),"_",""))</f>
        <v>NegK</v>
      </c>
      <c r="K907" s="0" t="str">
        <f aca="false">IFERROR(VALUE(SUBSTITUTE(E907,".",",")),E907)</f>
        <v>No Ct</v>
      </c>
      <c r="L907" s="61" t="str">
        <f aca="false">IF(J907="PosK",SUMIFS(K:K,J:J,"PosK",H:H,H907),"")</f>
        <v/>
      </c>
      <c r="M907" s="61" t="str">
        <f aca="false">IF(J907="PosK",SUMIFS(K:K,J:J,"NegK",H:H,H907),"")</f>
        <v/>
      </c>
      <c r="N907" s="61" t="str">
        <f aca="false">IF(J907="PosK",SUMIFS(K:K,J:J,"eDNA",H:H,H907),"")</f>
        <v/>
      </c>
    </row>
    <row r="908" customFormat="false" ht="14.25" hidden="false" customHeight="false" outlineLevel="0" collapsed="false">
      <c r="A908" s="0" t="s">
        <v>891</v>
      </c>
      <c r="B908" s="52" t="s">
        <v>1218</v>
      </c>
      <c r="C908" s="52" t="s">
        <v>743</v>
      </c>
      <c r="D908" s="53" t="n">
        <v>0.1</v>
      </c>
      <c r="E908" s="53" t="n">
        <v>19.67</v>
      </c>
      <c r="F908" s="0" t="s">
        <v>1211</v>
      </c>
      <c r="G908" s="0" t="str">
        <f aca="false">LEFT(B908,2)</f>
        <v>20</v>
      </c>
      <c r="H908" s="0" t="str">
        <f aca="false">I908&amp;"_"&amp;G908&amp;"_"&amp;F908</f>
        <v>Skalle_20_20180907_DL2018060_Frederiksborg_Ordrup_koersel1</v>
      </c>
      <c r="I908" s="61" t="str">
        <f aca="false">MID(RIGHT(B908,LEN(B908)-3),1,FIND("_",RIGHT(B908,LEN(B908)-3))-1)</f>
        <v>Skalle</v>
      </c>
      <c r="J908" s="61" t="str">
        <f aca="false">TRIM(SUBSTITUTE(RIGHT(B908,FIND(I908,B908)+1),"_",""))</f>
        <v>PosK</v>
      </c>
      <c r="K908" s="0" t="n">
        <f aca="false">IFERROR(VALUE(SUBSTITUTE(E908,".",",")),E908)</f>
        <v>19.67</v>
      </c>
      <c r="L908" s="61" t="n">
        <f aca="false">IF(J908="PosK",SUMIFS(K:K,J:J,"PosK",H:H,H908),"")</f>
        <v>19.67</v>
      </c>
      <c r="M908" s="61" t="n">
        <f aca="false">IF(J908="PosK",SUMIFS(K:K,J:J,"NegK",H:H,H908),"")</f>
        <v>0</v>
      </c>
      <c r="N908" s="61" t="n">
        <f aca="false">IF(J908="PosK",SUMIFS(K:K,J:J,"eDNA",H:H,H908),"")</f>
        <v>0</v>
      </c>
      <c r="Q908" s="62"/>
    </row>
    <row r="909" customFormat="false" ht="14.25" hidden="false" customHeight="false" outlineLevel="0" collapsed="false">
      <c r="A909" s="0" t="s">
        <v>893</v>
      </c>
      <c r="B909" s="52" t="s">
        <v>1219</v>
      </c>
      <c r="C909" s="52" t="s">
        <v>747</v>
      </c>
      <c r="D909" s="53" t="n">
        <v>0.1</v>
      </c>
      <c r="E909" s="53" t="s">
        <v>748</v>
      </c>
      <c r="F909" s="0" t="s">
        <v>1211</v>
      </c>
      <c r="G909" s="0" t="str">
        <f aca="false">LEFT(B909,2)</f>
        <v>20</v>
      </c>
      <c r="H909" s="0" t="str">
        <f aca="false">I909&amp;"_"&amp;G909&amp;"_"&amp;F909</f>
        <v>Skalle_20_20180907_DL2018060_Frederiksborg_Ordrup_koersel1</v>
      </c>
      <c r="I909" s="61" t="str">
        <f aca="false">MID(RIGHT(B909,LEN(B909)-3),1,FIND("_",RIGHT(B909,LEN(B909)-3))-1)</f>
        <v>Skalle</v>
      </c>
      <c r="J909" s="61" t="str">
        <f aca="false">TRIM(SUBSTITUTE(RIGHT(B909,FIND(I909,B909)+1),"_",""))</f>
        <v>NegK</v>
      </c>
      <c r="K909" s="0" t="str">
        <f aca="false">IFERROR(VALUE(SUBSTITUTE(E909,".",",")),E909)</f>
        <v>No Ct</v>
      </c>
      <c r="L909" s="61" t="str">
        <f aca="false">IF(J909="PosK",SUMIFS(K:K,J:J,"PosK",H:H,H909),"")</f>
        <v/>
      </c>
      <c r="M909" s="61" t="str">
        <f aca="false">IF(J909="PosK",SUMIFS(K:K,J:J,"NegK",H:H,H909),"")</f>
        <v/>
      </c>
      <c r="N909" s="61" t="str">
        <f aca="false">IF(J909="PosK",SUMIFS(K:K,J:J,"eDNA",H:H,H909),"")</f>
        <v/>
      </c>
      <c r="P909" s="62"/>
      <c r="T909" s="63"/>
      <c r="W909" s="64"/>
    </row>
    <row r="910" customFormat="false" ht="14.25" hidden="false" customHeight="false" outlineLevel="0" collapsed="false">
      <c r="A910" s="0" t="s">
        <v>895</v>
      </c>
      <c r="B910" s="52" t="s">
        <v>1220</v>
      </c>
      <c r="C910" s="52" t="s">
        <v>751</v>
      </c>
      <c r="D910" s="53" t="n">
        <v>0.1</v>
      </c>
      <c r="E910" s="53" t="s">
        <v>748</v>
      </c>
      <c r="F910" s="0" t="s">
        <v>1211</v>
      </c>
      <c r="G910" s="0" t="str">
        <f aca="false">LEFT(B910,2)</f>
        <v>20</v>
      </c>
      <c r="H910" s="0" t="str">
        <f aca="false">I910&amp;"_"&amp;G910&amp;"_"&amp;F910</f>
        <v>Skalle_20_20180907_DL2018060_Frederiksborg_Ordrup_koersel1</v>
      </c>
      <c r="I910" s="61" t="str">
        <f aca="false">MID(RIGHT(B910,LEN(B910)-3),1,FIND("_",RIGHT(B910,LEN(B910)-3))-1)</f>
        <v>Skalle</v>
      </c>
      <c r="J910" s="61" t="str">
        <f aca="false">TRIM(SUBSTITUTE(RIGHT(B910,FIND(I910,B910)+1),"_",""))</f>
        <v>eDNA</v>
      </c>
      <c r="K910" s="0" t="str">
        <f aca="false">IFERROR(VALUE(SUBSTITUTE(E910,".",",")),E910)</f>
        <v>No Ct</v>
      </c>
      <c r="L910" s="61" t="str">
        <f aca="false">IF(J910="PosK",SUMIFS(K:K,J:J,"PosK",H:H,H910),"")</f>
        <v/>
      </c>
      <c r="M910" s="61" t="str">
        <f aca="false">IF(J910="PosK",SUMIFS(K:K,J:J,"NegK",H:H,H910),"")</f>
        <v/>
      </c>
      <c r="N910" s="61" t="str">
        <f aca="false">IF(J910="PosK",SUMIFS(K:K,J:J,"eDNA",H:H,H910),"")</f>
        <v/>
      </c>
      <c r="P910" s="62" t="n">
        <f aca="false">IF(K912="No Ct",0,K912)</f>
        <v>20.1</v>
      </c>
      <c r="Q910" s="62" t="n">
        <f aca="false">IF(K913="No Ct",0,K913)</f>
        <v>0</v>
      </c>
      <c r="R910" s="0" t="str">
        <f aca="false">IF(AND(L910&gt;0,M910=0),"Valid","Invalid")</f>
        <v>Invalid</v>
      </c>
      <c r="S910" s="0" t="str">
        <f aca="false">IF(OR(P910&gt;1,Q910&gt;1),"Present","Absent")</f>
        <v>Present</v>
      </c>
      <c r="T910" s="63" t="str">
        <f aca="false">IF(OR(AND(P910&gt;1,P910&lt;41),AND(Q910&gt;1,Q910&lt;41)),"Ct&lt;41","Ct&gt;41")</f>
        <v>Ct&lt;41</v>
      </c>
      <c r="U910" s="0" t="str">
        <f aca="false">I910</f>
        <v>Skalle</v>
      </c>
      <c r="V910" s="0" t="str">
        <f aca="false">MID(F910,10,9)</f>
        <v>DL2018060</v>
      </c>
      <c r="W910" s="64" t="str">
        <f aca="false">V910&amp;"_"&amp;U910&amp;"_"&amp;R910&amp;"_"&amp;S910&amp;"_"&amp;T910</f>
        <v>DL2018060_Skalle_Invalid_Present_Ct&lt;41</v>
      </c>
    </row>
    <row r="911" customFormat="false" ht="14.25" hidden="false" customHeight="false" outlineLevel="0" collapsed="false">
      <c r="A911" s="0" t="s">
        <v>897</v>
      </c>
      <c r="B911" s="52" t="s">
        <v>1220</v>
      </c>
      <c r="C911" s="52" t="s">
        <v>751</v>
      </c>
      <c r="D911" s="53" t="n">
        <v>0.1</v>
      </c>
      <c r="E911" s="53" t="s">
        <v>748</v>
      </c>
      <c r="F911" s="0" t="s">
        <v>1211</v>
      </c>
      <c r="G911" s="0" t="str">
        <f aca="false">LEFT(B911,2)</f>
        <v>20</v>
      </c>
      <c r="H911" s="0" t="str">
        <f aca="false">I911&amp;"_"&amp;G911&amp;"_"&amp;F911</f>
        <v>Skalle_20_20180907_DL2018060_Frederiksborg_Ordrup_koersel1</v>
      </c>
      <c r="I911" s="61" t="str">
        <f aca="false">MID(RIGHT(B911,LEN(B911)-3),1,FIND("_",RIGHT(B911,LEN(B911)-3))-1)</f>
        <v>Skalle</v>
      </c>
      <c r="J911" s="61" t="str">
        <f aca="false">TRIM(SUBSTITUTE(RIGHT(B911,FIND(I911,B911)+1),"_",""))</f>
        <v>eDNA</v>
      </c>
      <c r="K911" s="0" t="str">
        <f aca="false">IFERROR(VALUE(SUBSTITUTE(E911,".",",")),E911)</f>
        <v>No Ct</v>
      </c>
      <c r="L911" s="61" t="str">
        <f aca="false">IF(J911="PosK",SUMIFS(K:K,J:J,"PosK",H:H,H911),"")</f>
        <v/>
      </c>
      <c r="M911" s="61" t="str">
        <f aca="false">IF(J911="PosK",SUMIFS(K:K,J:J,"NegK",H:H,H911),"")</f>
        <v/>
      </c>
      <c r="N911" s="61" t="str">
        <f aca="false">IF(J911="PosK",SUMIFS(K:K,J:J,"eDNA",H:H,H911),"")</f>
        <v/>
      </c>
    </row>
    <row r="912" customFormat="false" ht="14.25" hidden="false" customHeight="false" outlineLevel="0" collapsed="false">
      <c r="A912" s="0" t="s">
        <v>898</v>
      </c>
      <c r="B912" s="52" t="s">
        <v>1008</v>
      </c>
      <c r="C912" s="52" t="s">
        <v>743</v>
      </c>
      <c r="D912" s="53" t="n">
        <v>0.1</v>
      </c>
      <c r="E912" s="53" t="n">
        <v>20.1</v>
      </c>
      <c r="F912" s="0" t="s">
        <v>1211</v>
      </c>
      <c r="G912" s="0" t="str">
        <f aca="false">LEFT(B912,2)</f>
        <v>21</v>
      </c>
      <c r="H912" s="0" t="str">
        <f aca="false">I912&amp;"_"&amp;G912&amp;"_"&amp;F912</f>
        <v>Skalle_21_20180907_DL2018060_Frederiksborg_Ordrup_koersel1</v>
      </c>
      <c r="I912" s="61" t="str">
        <f aca="false">MID(RIGHT(B912,LEN(B912)-3),1,FIND("_",RIGHT(B912,LEN(B912)-3))-1)</f>
        <v>Skalle</v>
      </c>
      <c r="J912" s="61" t="str">
        <f aca="false">TRIM(SUBSTITUTE(RIGHT(B912,FIND(I912,B912)+1),"_",""))</f>
        <v>PosK</v>
      </c>
      <c r="K912" s="0" t="n">
        <f aca="false">IFERROR(VALUE(SUBSTITUTE(E912,".",",")),E912)</f>
        <v>20.1</v>
      </c>
      <c r="L912" s="61" t="n">
        <f aca="false">IF(J912="PosK",SUMIFS(K:K,J:J,"PosK",H:H,H912),"")</f>
        <v>20.1</v>
      </c>
      <c r="M912" s="61" t="n">
        <f aca="false">IF(J912="PosK",SUMIFS(K:K,J:J,"NegK",H:H,H912),"")</f>
        <v>0</v>
      </c>
      <c r="N912" s="61" t="n">
        <f aca="false">IF(J912="PosK",SUMIFS(K:K,J:J,"eDNA",H:H,H912),"")</f>
        <v>0</v>
      </c>
      <c r="Q912" s="62"/>
    </row>
    <row r="913" customFormat="false" ht="14.25" hidden="false" customHeight="false" outlineLevel="0" collapsed="false">
      <c r="A913" s="0" t="s">
        <v>900</v>
      </c>
      <c r="B913" s="52" t="s">
        <v>1009</v>
      </c>
      <c r="C913" s="52" t="s">
        <v>747</v>
      </c>
      <c r="D913" s="53" t="n">
        <v>0.1</v>
      </c>
      <c r="E913" s="53" t="s">
        <v>748</v>
      </c>
      <c r="F913" s="0" t="s">
        <v>1211</v>
      </c>
      <c r="G913" s="0" t="str">
        <f aca="false">LEFT(B913,2)</f>
        <v>21</v>
      </c>
      <c r="H913" s="0" t="str">
        <f aca="false">I913&amp;"_"&amp;G913&amp;"_"&amp;F913</f>
        <v>Skalle_21_20180907_DL2018060_Frederiksborg_Ordrup_koersel1</v>
      </c>
      <c r="I913" s="61" t="str">
        <f aca="false">MID(RIGHT(B913,LEN(B913)-3),1,FIND("_",RIGHT(B913,LEN(B913)-3))-1)</f>
        <v>Skalle</v>
      </c>
      <c r="J913" s="61" t="str">
        <f aca="false">TRIM(SUBSTITUTE(RIGHT(B913,FIND(I913,B913)+1),"_",""))</f>
        <v>NegK</v>
      </c>
      <c r="K913" s="0" t="str">
        <f aca="false">IFERROR(VALUE(SUBSTITUTE(E913,".",",")),E913)</f>
        <v>No Ct</v>
      </c>
      <c r="L913" s="61" t="str">
        <f aca="false">IF(J913="PosK",SUMIFS(K:K,J:J,"PosK",H:H,H913),"")</f>
        <v/>
      </c>
      <c r="M913" s="61" t="str">
        <f aca="false">IF(J913="PosK",SUMIFS(K:K,J:J,"NegK",H:H,H913),"")</f>
        <v/>
      </c>
      <c r="N913" s="61" t="str">
        <f aca="false">IF(J913="PosK",SUMIFS(K:K,J:J,"eDNA",H:H,H913),"")</f>
        <v/>
      </c>
      <c r="P913" s="62"/>
      <c r="T913" s="63"/>
      <c r="W913" s="64"/>
    </row>
    <row r="914" customFormat="false" ht="14.25" hidden="false" customHeight="false" outlineLevel="0" collapsed="false">
      <c r="A914" s="0" t="s">
        <v>902</v>
      </c>
      <c r="B914" s="52" t="s">
        <v>1010</v>
      </c>
      <c r="C914" s="52" t="s">
        <v>751</v>
      </c>
      <c r="D914" s="53" t="n">
        <v>0.1</v>
      </c>
      <c r="E914" s="53" t="s">
        <v>748</v>
      </c>
      <c r="F914" s="0" t="s">
        <v>1211</v>
      </c>
      <c r="G914" s="0" t="str">
        <f aca="false">LEFT(B914,2)</f>
        <v>21</v>
      </c>
      <c r="H914" s="0" t="str">
        <f aca="false">I914&amp;"_"&amp;G914&amp;"_"&amp;F914</f>
        <v>Skalle_21_20180907_DL2018060_Frederiksborg_Ordrup_koersel1</v>
      </c>
      <c r="I914" s="61" t="str">
        <f aca="false">MID(RIGHT(B914,LEN(B914)-3),1,FIND("_",RIGHT(B914,LEN(B914)-3))-1)</f>
        <v>Skalle</v>
      </c>
      <c r="J914" s="61" t="str">
        <f aca="false">TRIM(SUBSTITUTE(RIGHT(B914,FIND(I914,B914)+1),"_",""))</f>
        <v>eDNA</v>
      </c>
      <c r="K914" s="0" t="str">
        <f aca="false">IFERROR(VALUE(SUBSTITUTE(E914,".",",")),E914)</f>
        <v>No Ct</v>
      </c>
      <c r="L914" s="61" t="str">
        <f aca="false">IF(J914="PosK",SUMIFS(K:K,J:J,"PosK",H:H,H914),"")</f>
        <v/>
      </c>
      <c r="M914" s="61" t="str">
        <f aca="false">IF(J914="PosK",SUMIFS(K:K,J:J,"NegK",H:H,H914),"")</f>
        <v/>
      </c>
      <c r="N914" s="61" t="str">
        <f aca="false">IF(J914="PosK",SUMIFS(K:K,J:J,"eDNA",H:H,H914),"")</f>
        <v/>
      </c>
      <c r="P914" s="62" t="n">
        <f aca="false">IF(K916="No Ct",0,K916)</f>
        <v>28.91</v>
      </c>
      <c r="Q914" s="62" t="n">
        <f aca="false">IF(K917="No Ct",0,K917)</f>
        <v>0</v>
      </c>
      <c r="R914" s="0" t="str">
        <f aca="false">IF(AND(L914&gt;0,M914=0),"Valid","Invalid")</f>
        <v>Invalid</v>
      </c>
      <c r="S914" s="0" t="str">
        <f aca="false">IF(OR(P914&gt;1,Q914&gt;1),"Present","Absent")</f>
        <v>Present</v>
      </c>
      <c r="T914" s="63" t="str">
        <f aca="false">IF(OR(AND(P914&gt;1,P914&lt;41),AND(Q914&gt;1,Q914&lt;41)),"Ct&lt;41","Ct&gt;41")</f>
        <v>Ct&lt;41</v>
      </c>
      <c r="U914" s="0" t="str">
        <f aca="false">I914</f>
        <v>Skalle</v>
      </c>
      <c r="V914" s="0" t="str">
        <f aca="false">MID(F914,10,9)</f>
        <v>DL2018060</v>
      </c>
      <c r="W914" s="64" t="str">
        <f aca="false">V914&amp;"_"&amp;U914&amp;"_"&amp;R914&amp;"_"&amp;S914&amp;"_"&amp;T914</f>
        <v>DL2018060_Skalle_Invalid_Present_Ct&lt;41</v>
      </c>
    </row>
    <row r="915" customFormat="false" ht="14.25" hidden="false" customHeight="false" outlineLevel="0" collapsed="false">
      <c r="A915" s="0" t="s">
        <v>904</v>
      </c>
      <c r="B915" s="52" t="s">
        <v>1010</v>
      </c>
      <c r="C915" s="52" t="s">
        <v>751</v>
      </c>
      <c r="D915" s="53" t="n">
        <v>0.1</v>
      </c>
      <c r="E915" s="53" t="s">
        <v>748</v>
      </c>
      <c r="F915" s="0" t="s">
        <v>1211</v>
      </c>
      <c r="G915" s="0" t="str">
        <f aca="false">LEFT(B915,2)</f>
        <v>21</v>
      </c>
      <c r="H915" s="0" t="str">
        <f aca="false">I915&amp;"_"&amp;G915&amp;"_"&amp;F915</f>
        <v>Skalle_21_20180907_DL2018060_Frederiksborg_Ordrup_koersel1</v>
      </c>
      <c r="I915" s="61" t="str">
        <f aca="false">MID(RIGHT(B915,LEN(B915)-3),1,FIND("_",RIGHT(B915,LEN(B915)-3))-1)</f>
        <v>Skalle</v>
      </c>
      <c r="J915" s="61" t="str">
        <f aca="false">TRIM(SUBSTITUTE(RIGHT(B915,FIND(I915,B915)+1),"_",""))</f>
        <v>eDNA</v>
      </c>
      <c r="K915" s="0" t="str">
        <f aca="false">IFERROR(VALUE(SUBSTITUTE(E915,".",",")),E915)</f>
        <v>No Ct</v>
      </c>
      <c r="L915" s="61" t="str">
        <f aca="false">IF(J915="PosK",SUMIFS(K:K,J:J,"PosK",H:H,H915),"")</f>
        <v/>
      </c>
      <c r="M915" s="61" t="str">
        <f aca="false">IF(J915="PosK",SUMIFS(K:K,J:J,"NegK",H:H,H915),"")</f>
        <v/>
      </c>
      <c r="N915" s="61" t="str">
        <f aca="false">IF(J915="PosK",SUMIFS(K:K,J:J,"eDNA",H:H,H915),"")</f>
        <v/>
      </c>
    </row>
    <row r="916" customFormat="false" ht="14.25" hidden="false" customHeight="false" outlineLevel="0" collapsed="false">
      <c r="A916" s="0" t="s">
        <v>905</v>
      </c>
      <c r="B916" s="52" t="s">
        <v>1221</v>
      </c>
      <c r="C916" s="52" t="s">
        <v>743</v>
      </c>
      <c r="D916" s="53" t="n">
        <v>0.1</v>
      </c>
      <c r="E916" s="53" t="n">
        <v>28.91</v>
      </c>
      <c r="F916" s="0" t="s">
        <v>1211</v>
      </c>
      <c r="G916" s="0" t="str">
        <f aca="false">LEFT(B916,2)</f>
        <v>22</v>
      </c>
      <c r="H916" s="0" t="str">
        <f aca="false">I916&amp;"_"&amp;G916&amp;"_"&amp;F916</f>
        <v>Karusse_22_20180907_DL2018060_Frederiksborg_Ordrup_koersel1</v>
      </c>
      <c r="I916" s="61" t="str">
        <f aca="false">MID(RIGHT(B916,LEN(B916)-3),1,FIND("_",RIGHT(B916,LEN(B916)-3))-1)</f>
        <v>Karusse</v>
      </c>
      <c r="J916" s="61" t="str">
        <f aca="false">TRIM(SUBSTITUTE(RIGHT(B916,FIND(I916,B916)+1),"_",""))</f>
        <v>PosK</v>
      </c>
      <c r="K916" s="0" t="n">
        <f aca="false">IFERROR(VALUE(SUBSTITUTE(E916,".",",")),E916)</f>
        <v>28.91</v>
      </c>
      <c r="L916" s="61" t="n">
        <f aca="false">IF(J916="PosK",SUMIFS(K:K,J:J,"PosK",H:H,H916),"")</f>
        <v>28.91</v>
      </c>
      <c r="M916" s="61" t="n">
        <f aca="false">IF(J916="PosK",SUMIFS(K:K,J:J,"NegK",H:H,H916),"")</f>
        <v>0</v>
      </c>
      <c r="N916" s="61" t="n">
        <f aca="false">IF(J916="PosK",SUMIFS(K:K,J:J,"eDNA",H:H,H916),"")</f>
        <v>0</v>
      </c>
      <c r="Q916" s="62"/>
    </row>
    <row r="917" customFormat="false" ht="14.25" hidden="false" customHeight="false" outlineLevel="0" collapsed="false">
      <c r="A917" s="0" t="s">
        <v>907</v>
      </c>
      <c r="B917" s="52" t="s">
        <v>1222</v>
      </c>
      <c r="C917" s="52" t="s">
        <v>747</v>
      </c>
      <c r="D917" s="53" t="n">
        <v>0.1</v>
      </c>
      <c r="E917" s="53" t="s">
        <v>748</v>
      </c>
      <c r="F917" s="0" t="s">
        <v>1211</v>
      </c>
      <c r="G917" s="0" t="str">
        <f aca="false">LEFT(B917,2)</f>
        <v>22</v>
      </c>
      <c r="H917" s="0" t="str">
        <f aca="false">I917&amp;"_"&amp;G917&amp;"_"&amp;F917</f>
        <v>Karusse_22_20180907_DL2018060_Frederiksborg_Ordrup_koersel1</v>
      </c>
      <c r="I917" s="61" t="str">
        <f aca="false">MID(RIGHT(B917,LEN(B917)-3),1,FIND("_",RIGHT(B917,LEN(B917)-3))-1)</f>
        <v>Karusse</v>
      </c>
      <c r="J917" s="61" t="str">
        <f aca="false">TRIM(SUBSTITUTE(RIGHT(B917,FIND(I917,B917)+1),"_",""))</f>
        <v>NegK</v>
      </c>
      <c r="K917" s="0" t="str">
        <f aca="false">IFERROR(VALUE(SUBSTITUTE(E917,".",",")),E917)</f>
        <v>No Ct</v>
      </c>
      <c r="L917" s="61" t="str">
        <f aca="false">IF(J917="PosK",SUMIFS(K:K,J:J,"PosK",H:H,H917),"")</f>
        <v/>
      </c>
      <c r="M917" s="61" t="str">
        <f aca="false">IF(J917="PosK",SUMIFS(K:K,J:J,"NegK",H:H,H917),"")</f>
        <v/>
      </c>
      <c r="N917" s="61" t="str">
        <f aca="false">IF(J917="PosK",SUMIFS(K:K,J:J,"eDNA",H:H,H917),"")</f>
        <v/>
      </c>
      <c r="P917" s="62"/>
      <c r="T917" s="63"/>
      <c r="W917" s="64"/>
    </row>
    <row r="918" customFormat="false" ht="14.25" hidden="false" customHeight="false" outlineLevel="0" collapsed="false">
      <c r="A918" s="0" t="s">
        <v>909</v>
      </c>
      <c r="B918" s="52" t="s">
        <v>1223</v>
      </c>
      <c r="C918" s="52" t="s">
        <v>751</v>
      </c>
      <c r="D918" s="53" t="n">
        <v>0.1</v>
      </c>
      <c r="E918" s="53" t="s">
        <v>748</v>
      </c>
      <c r="F918" s="0" t="s">
        <v>1211</v>
      </c>
      <c r="G918" s="0" t="str">
        <f aca="false">LEFT(B918,2)</f>
        <v>22</v>
      </c>
      <c r="H918" s="0" t="str">
        <f aca="false">I918&amp;"_"&amp;G918&amp;"_"&amp;F918</f>
        <v>Karusse_22_20180907_DL2018060_Frederiksborg_Ordrup_koersel1</v>
      </c>
      <c r="I918" s="61" t="str">
        <f aca="false">MID(RIGHT(B918,LEN(B918)-3),1,FIND("_",RIGHT(B918,LEN(B918)-3))-1)</f>
        <v>Karusse</v>
      </c>
      <c r="J918" s="61" t="str">
        <f aca="false">TRIM(SUBSTITUTE(RIGHT(B918,FIND(I918,B918)+1),"_",""))</f>
        <v>eDNA</v>
      </c>
      <c r="K918" s="0" t="str">
        <f aca="false">IFERROR(VALUE(SUBSTITUTE(E918,".",",")),E918)</f>
        <v>No Ct</v>
      </c>
      <c r="L918" s="61" t="str">
        <f aca="false">IF(J918="PosK",SUMIFS(K:K,J:J,"PosK",H:H,H918),"")</f>
        <v/>
      </c>
      <c r="M918" s="61" t="str">
        <f aca="false">IF(J918="PosK",SUMIFS(K:K,J:J,"NegK",H:H,H918),"")</f>
        <v/>
      </c>
      <c r="N918" s="61" t="str">
        <f aca="false">IF(J918="PosK",SUMIFS(K:K,J:J,"eDNA",H:H,H918),"")</f>
        <v/>
      </c>
      <c r="P918" s="62" t="n">
        <f aca="false">IF(K920="No Ct",0,K920)</f>
        <v>0</v>
      </c>
      <c r="Q918" s="62" t="n">
        <f aca="false">IF(K921="No Ct",0,K921)</f>
        <v>0</v>
      </c>
      <c r="R918" s="0" t="str">
        <f aca="false">IF(AND(L918&gt;0,M918=0),"Valid","Invalid")</f>
        <v>Invalid</v>
      </c>
      <c r="S918" s="0" t="str">
        <f aca="false">IF(OR(P918&gt;1,Q918&gt;1),"Present","Absent")</f>
        <v>Absent</v>
      </c>
      <c r="T918" s="63" t="str">
        <f aca="false">IF(OR(AND(P918&gt;1,P918&lt;41),AND(Q918&gt;1,Q918&lt;41)),"Ct&lt;41","Ct&gt;41")</f>
        <v>Ct&gt;41</v>
      </c>
      <c r="U918" s="0" t="str">
        <f aca="false">I918</f>
        <v>Karusse</v>
      </c>
      <c r="V918" s="0" t="str">
        <f aca="false">MID(F918,10,9)</f>
        <v>DL2018060</v>
      </c>
      <c r="W918" s="64" t="str">
        <f aca="false">V918&amp;"_"&amp;U918&amp;"_"&amp;R918&amp;"_"&amp;S918&amp;"_"&amp;T918</f>
        <v>DL2018060_Karusse_Invalid_Absent_Ct&gt;41</v>
      </c>
    </row>
    <row r="919" customFormat="false" ht="14.25" hidden="false" customHeight="false" outlineLevel="0" collapsed="false">
      <c r="A919" s="0" t="s">
        <v>911</v>
      </c>
      <c r="B919" s="52" t="s">
        <v>1223</v>
      </c>
      <c r="C919" s="52" t="s">
        <v>751</v>
      </c>
      <c r="D919" s="53" t="n">
        <v>0.1</v>
      </c>
      <c r="E919" s="53" t="s">
        <v>748</v>
      </c>
      <c r="F919" s="0" t="s">
        <v>1211</v>
      </c>
      <c r="G919" s="0" t="str">
        <f aca="false">LEFT(B919,2)</f>
        <v>22</v>
      </c>
      <c r="H919" s="0" t="str">
        <f aca="false">I919&amp;"_"&amp;G919&amp;"_"&amp;F919</f>
        <v>Karusse_22_20180907_DL2018060_Frederiksborg_Ordrup_koersel1</v>
      </c>
      <c r="I919" s="61" t="str">
        <f aca="false">MID(RIGHT(B919,LEN(B919)-3),1,FIND("_",RIGHT(B919,LEN(B919)-3))-1)</f>
        <v>Karusse</v>
      </c>
      <c r="J919" s="61" t="str">
        <f aca="false">TRIM(SUBSTITUTE(RIGHT(B919,FIND(I919,B919)+1),"_",""))</f>
        <v>eDNA</v>
      </c>
      <c r="K919" s="0" t="str">
        <f aca="false">IFERROR(VALUE(SUBSTITUTE(E919,".",",")),E919)</f>
        <v>No Ct</v>
      </c>
      <c r="L919" s="61" t="str">
        <f aca="false">IF(J919="PosK",SUMIFS(K:K,J:J,"PosK",H:H,H919),"")</f>
        <v/>
      </c>
      <c r="M919" s="61" t="str">
        <f aca="false">IF(J919="PosK",SUMIFS(K:K,J:J,"NegK",H:H,H919),"")</f>
        <v/>
      </c>
      <c r="N919" s="61" t="str">
        <f aca="false">IF(J919="PosK",SUMIFS(K:K,J:J,"eDNA",H:H,H919),"")</f>
        <v/>
      </c>
    </row>
    <row r="920" customFormat="false" ht="14.25" hidden="false" customHeight="false" outlineLevel="0" collapsed="false">
      <c r="A920" s="0" t="s">
        <v>912</v>
      </c>
      <c r="B920" s="52" t="s">
        <v>1014</v>
      </c>
      <c r="C920" s="52" t="s">
        <v>743</v>
      </c>
      <c r="D920" s="53" t="n">
        <v>0.1</v>
      </c>
      <c r="E920" s="53" t="s">
        <v>748</v>
      </c>
      <c r="F920" s="0" t="s">
        <v>1211</v>
      </c>
      <c r="G920" s="0" t="str">
        <f aca="false">LEFT(B920,2)</f>
        <v>23</v>
      </c>
      <c r="H920" s="0" t="str">
        <f aca="false">I920&amp;"_"&amp;G920&amp;"_"&amp;F920</f>
        <v>Karusse_23_20180907_DL2018060_Frederiksborg_Ordrup_koersel1</v>
      </c>
      <c r="I920" s="61" t="str">
        <f aca="false">MID(RIGHT(B920,LEN(B920)-3),1,FIND("_",RIGHT(B920,LEN(B920)-3))-1)</f>
        <v>Karusse</v>
      </c>
      <c r="J920" s="61" t="str">
        <f aca="false">TRIM(SUBSTITUTE(RIGHT(B920,FIND(I920,B920)+1),"_",""))</f>
        <v>PosK</v>
      </c>
      <c r="K920" s="0" t="str">
        <f aca="false">IFERROR(VALUE(SUBSTITUTE(E920,".",",")),E920)</f>
        <v>No Ct</v>
      </c>
      <c r="L920" s="61" t="n">
        <f aca="false">IF(J920="PosK",SUMIFS(K:K,J:J,"PosK",H:H,H920),"")</f>
        <v>0</v>
      </c>
      <c r="M920" s="61" t="n">
        <f aca="false">IF(J920="PosK",SUMIFS(K:K,J:J,"NegK",H:H,H920),"")</f>
        <v>0</v>
      </c>
      <c r="N920" s="61" t="n">
        <f aca="false">IF(J920="PosK",SUMIFS(K:K,J:J,"eDNA",H:H,H920),"")</f>
        <v>0</v>
      </c>
      <c r="Q920" s="62"/>
    </row>
    <row r="921" customFormat="false" ht="14.25" hidden="false" customHeight="false" outlineLevel="0" collapsed="false">
      <c r="A921" s="0" t="s">
        <v>914</v>
      </c>
      <c r="B921" s="52" t="s">
        <v>1015</v>
      </c>
      <c r="C921" s="52" t="s">
        <v>747</v>
      </c>
      <c r="D921" s="53" t="n">
        <v>0.1</v>
      </c>
      <c r="E921" s="53" t="s">
        <v>748</v>
      </c>
      <c r="F921" s="0" t="s">
        <v>1211</v>
      </c>
      <c r="G921" s="0" t="str">
        <f aca="false">LEFT(B921,2)</f>
        <v>23</v>
      </c>
      <c r="H921" s="0" t="str">
        <f aca="false">I921&amp;"_"&amp;G921&amp;"_"&amp;F921</f>
        <v>Karusse_23_20180907_DL2018060_Frederiksborg_Ordrup_koersel1</v>
      </c>
      <c r="I921" s="61" t="str">
        <f aca="false">MID(RIGHT(B921,LEN(B921)-3),1,FIND("_",RIGHT(B921,LEN(B921)-3))-1)</f>
        <v>Karusse</v>
      </c>
      <c r="J921" s="61" t="str">
        <f aca="false">TRIM(SUBSTITUTE(RIGHT(B921,FIND(I921,B921)+1),"_",""))</f>
        <v>NegK</v>
      </c>
      <c r="K921" s="0" t="str">
        <f aca="false">IFERROR(VALUE(SUBSTITUTE(E921,".",",")),E921)</f>
        <v>No Ct</v>
      </c>
      <c r="L921" s="61" t="str">
        <f aca="false">IF(J921="PosK",SUMIFS(K:K,J:J,"PosK",H:H,H921),"")</f>
        <v/>
      </c>
      <c r="M921" s="61" t="str">
        <f aca="false">IF(J921="PosK",SUMIFS(K:K,J:J,"NegK",H:H,H921),"")</f>
        <v/>
      </c>
      <c r="N921" s="61" t="str">
        <f aca="false">IF(J921="PosK",SUMIFS(K:K,J:J,"eDNA",H:H,H921),"")</f>
        <v/>
      </c>
      <c r="P921" s="62"/>
      <c r="T921" s="63"/>
      <c r="W921" s="64"/>
    </row>
    <row r="922" customFormat="false" ht="14.25" hidden="false" customHeight="false" outlineLevel="0" collapsed="false">
      <c r="A922" s="0" t="s">
        <v>916</v>
      </c>
      <c r="B922" s="52" t="s">
        <v>1016</v>
      </c>
      <c r="C922" s="52" t="s">
        <v>751</v>
      </c>
      <c r="D922" s="53" t="n">
        <v>0.1</v>
      </c>
      <c r="E922" s="53" t="s">
        <v>748</v>
      </c>
      <c r="F922" s="0" t="s">
        <v>1211</v>
      </c>
      <c r="G922" s="0" t="str">
        <f aca="false">LEFT(B922,2)</f>
        <v>23</v>
      </c>
      <c r="H922" s="0" t="str">
        <f aca="false">I922&amp;"_"&amp;G922&amp;"_"&amp;F922</f>
        <v>Karusse_23_20180907_DL2018060_Frederiksborg_Ordrup_koersel1</v>
      </c>
      <c r="I922" s="61" t="str">
        <f aca="false">MID(RIGHT(B922,LEN(B922)-3),1,FIND("_",RIGHT(B922,LEN(B922)-3))-1)</f>
        <v>Karusse</v>
      </c>
      <c r="J922" s="61" t="str">
        <f aca="false">TRIM(SUBSTITUTE(RIGHT(B922,FIND(I922,B922)+1),"_",""))</f>
        <v>eDNA</v>
      </c>
      <c r="K922" s="0" t="str">
        <f aca="false">IFERROR(VALUE(SUBSTITUTE(E922,".",",")),E922)</f>
        <v>No Ct</v>
      </c>
      <c r="L922" s="61" t="str">
        <f aca="false">IF(J922="PosK",SUMIFS(K:K,J:J,"PosK",H:H,H922),"")</f>
        <v/>
      </c>
      <c r="M922" s="61" t="str">
        <f aca="false">IF(J922="PosK",SUMIFS(K:K,J:J,"NegK",H:H,H922),"")</f>
        <v/>
      </c>
      <c r="N922" s="61" t="str">
        <f aca="false">IF(J922="PosK",SUMIFS(K:K,J:J,"eDNA",H:H,H922),"")</f>
        <v/>
      </c>
      <c r="P922" s="62" t="n">
        <f aca="false">IF(K924="No Ct",0,K924)</f>
        <v>0</v>
      </c>
      <c r="Q922" s="62" t="n">
        <f aca="false">IF(K925="No Ct",0,K925)</f>
        <v>0</v>
      </c>
      <c r="R922" s="0" t="str">
        <f aca="false">IF(AND(L922&gt;0,M922=0),"Valid","Invalid")</f>
        <v>Invalid</v>
      </c>
      <c r="S922" s="0" t="str">
        <f aca="false">IF(OR(P922&gt;1,Q922&gt;1),"Present","Absent")</f>
        <v>Absent</v>
      </c>
      <c r="T922" s="63" t="str">
        <f aca="false">IF(OR(AND(P922&gt;1,P922&lt;41),AND(Q922&gt;1,Q922&lt;41)),"Ct&lt;41","Ct&gt;41")</f>
        <v>Ct&gt;41</v>
      </c>
      <c r="U922" s="0" t="str">
        <f aca="false">I922</f>
        <v>Karusse</v>
      </c>
      <c r="V922" s="0" t="str">
        <f aca="false">MID(F922,10,9)</f>
        <v>DL2018060</v>
      </c>
      <c r="W922" s="64" t="str">
        <f aca="false">V922&amp;"_"&amp;U922&amp;"_"&amp;R922&amp;"_"&amp;S922&amp;"_"&amp;T922</f>
        <v>DL2018060_Karusse_Invalid_Absent_Ct&gt;41</v>
      </c>
    </row>
    <row r="923" customFormat="false" ht="14.25" hidden="false" customHeight="false" outlineLevel="0" collapsed="false">
      <c r="A923" s="0" t="s">
        <v>918</v>
      </c>
      <c r="B923" s="52" t="s">
        <v>1016</v>
      </c>
      <c r="C923" s="52" t="s">
        <v>751</v>
      </c>
      <c r="D923" s="53" t="n">
        <v>0.1</v>
      </c>
      <c r="E923" s="53" t="s">
        <v>748</v>
      </c>
      <c r="F923" s="0" t="s">
        <v>1211</v>
      </c>
      <c r="G923" s="0" t="str">
        <f aca="false">LEFT(B923,2)</f>
        <v>23</v>
      </c>
      <c r="H923" s="0" t="str">
        <f aca="false">I923&amp;"_"&amp;G923&amp;"_"&amp;F923</f>
        <v>Karusse_23_20180907_DL2018060_Frederiksborg_Ordrup_koersel1</v>
      </c>
      <c r="I923" s="61" t="str">
        <f aca="false">MID(RIGHT(B923,LEN(B923)-3),1,FIND("_",RIGHT(B923,LEN(B923)-3))-1)</f>
        <v>Karusse</v>
      </c>
      <c r="J923" s="61" t="str">
        <f aca="false">TRIM(SUBSTITUTE(RIGHT(B923,FIND(I923,B923)+1),"_",""))</f>
        <v>eDNA</v>
      </c>
      <c r="K923" s="0" t="str">
        <f aca="false">IFERROR(VALUE(SUBSTITUTE(E923,".",",")),E923)</f>
        <v>No Ct</v>
      </c>
      <c r="L923" s="61" t="str">
        <f aca="false">IF(J923="PosK",SUMIFS(K:K,J:J,"PosK",H:H,H923),"")</f>
        <v/>
      </c>
      <c r="M923" s="61" t="str">
        <f aca="false">IF(J923="PosK",SUMIFS(K:K,J:J,"NegK",H:H,H923),"")</f>
        <v/>
      </c>
      <c r="N923" s="61" t="str">
        <f aca="false">IF(J923="PosK",SUMIFS(K:K,J:J,"eDNA",H:H,H923),"")</f>
        <v/>
      </c>
    </row>
    <row r="924" customFormat="false" ht="14.25" hidden="false" customHeight="false" outlineLevel="0" collapsed="false">
      <c r="A924" s="0" t="s">
        <v>919</v>
      </c>
      <c r="B924" s="52" t="s">
        <v>1224</v>
      </c>
      <c r="C924" s="52" t="s">
        <v>743</v>
      </c>
      <c r="D924" s="53" t="n">
        <v>0.1</v>
      </c>
      <c r="E924" s="53" t="s">
        <v>748</v>
      </c>
      <c r="F924" s="0" t="s">
        <v>1211</v>
      </c>
      <c r="G924" s="0" t="str">
        <f aca="false">LEFT(B924,2)</f>
        <v>24</v>
      </c>
      <c r="H924" s="0" t="str">
        <f aca="false">I924&amp;"_"&amp;G924&amp;"_"&amp;F924</f>
        <v>Soelvkarusse_24_20180907_DL2018060_Frederiksborg_Ordrup_koersel1</v>
      </c>
      <c r="I924" s="61" t="str">
        <f aca="false">MID(RIGHT(B924,LEN(B924)-3),1,FIND("_",RIGHT(B924,LEN(B924)-3))-1)</f>
        <v>Soelvkarusse</v>
      </c>
      <c r="J924" s="61" t="str">
        <f aca="false">TRIM(SUBSTITUTE(RIGHT(B924,FIND(I924,B924)+1),"_",""))</f>
        <v>PosK</v>
      </c>
      <c r="K924" s="0" t="str">
        <f aca="false">IFERROR(VALUE(SUBSTITUTE(E924,".",",")),E924)</f>
        <v>No Ct</v>
      </c>
      <c r="L924" s="61" t="n">
        <f aca="false">IF(J924="PosK",SUMIFS(K:K,J:J,"PosK",H:H,H924),"")</f>
        <v>0</v>
      </c>
      <c r="M924" s="61" t="n">
        <f aca="false">IF(J924="PosK",SUMIFS(K:K,J:J,"NegK",H:H,H924),"")</f>
        <v>0</v>
      </c>
      <c r="N924" s="61" t="n">
        <f aca="false">IF(J924="PosK",SUMIFS(K:K,J:J,"eDNA",H:H,H924),"")</f>
        <v>0</v>
      </c>
      <c r="Q924" s="62"/>
    </row>
    <row r="925" customFormat="false" ht="14.25" hidden="false" customHeight="false" outlineLevel="0" collapsed="false">
      <c r="A925" s="0" t="s">
        <v>921</v>
      </c>
      <c r="B925" s="52" t="s">
        <v>1225</v>
      </c>
      <c r="C925" s="52" t="s">
        <v>747</v>
      </c>
      <c r="D925" s="53" t="n">
        <v>0.1</v>
      </c>
      <c r="E925" s="53" t="s">
        <v>748</v>
      </c>
      <c r="F925" s="0" t="s">
        <v>1211</v>
      </c>
      <c r="G925" s="0" t="str">
        <f aca="false">LEFT(B925,2)</f>
        <v>24</v>
      </c>
      <c r="H925" s="0" t="str">
        <f aca="false">I925&amp;"_"&amp;G925&amp;"_"&amp;F925</f>
        <v>Soelvkarusse_24_20180907_DL2018060_Frederiksborg_Ordrup_koersel1</v>
      </c>
      <c r="I925" s="61" t="str">
        <f aca="false">MID(RIGHT(B925,LEN(B925)-3),1,FIND("_",RIGHT(B925,LEN(B925)-3))-1)</f>
        <v>Soelvkarusse</v>
      </c>
      <c r="J925" s="61" t="str">
        <f aca="false">TRIM(SUBSTITUTE(RIGHT(B925,FIND(I925,B925)+1),"_",""))</f>
        <v>NegK</v>
      </c>
      <c r="K925" s="0" t="str">
        <f aca="false">IFERROR(VALUE(SUBSTITUTE(E925,".",",")),E925)</f>
        <v>No Ct</v>
      </c>
      <c r="L925" s="61" t="str">
        <f aca="false">IF(J925="PosK",SUMIFS(K:K,J:J,"PosK",H:H,H925),"")</f>
        <v/>
      </c>
      <c r="M925" s="61" t="str">
        <f aca="false">IF(J925="PosK",SUMIFS(K:K,J:J,"NegK",H:H,H925),"")</f>
        <v/>
      </c>
      <c r="N925" s="61" t="str">
        <f aca="false">IF(J925="PosK",SUMIFS(K:K,J:J,"eDNA",H:H,H925),"")</f>
        <v/>
      </c>
      <c r="P925" s="62"/>
      <c r="T925" s="63"/>
      <c r="W925" s="64"/>
    </row>
    <row r="926" customFormat="false" ht="14.25" hidden="false" customHeight="false" outlineLevel="0" collapsed="false">
      <c r="A926" s="0" t="s">
        <v>923</v>
      </c>
      <c r="B926" s="52" t="s">
        <v>1226</v>
      </c>
      <c r="C926" s="52" t="s">
        <v>751</v>
      </c>
      <c r="D926" s="53" t="n">
        <v>0.1</v>
      </c>
      <c r="E926" s="53" t="s">
        <v>748</v>
      </c>
      <c r="F926" s="0" t="s">
        <v>1211</v>
      </c>
      <c r="G926" s="0" t="str">
        <f aca="false">LEFT(B926,2)</f>
        <v>24</v>
      </c>
      <c r="H926" s="0" t="str">
        <f aca="false">I926&amp;"_"&amp;G926&amp;"_"&amp;F926</f>
        <v>Soelvkarusse_24_20180907_DL2018060_Frederiksborg_Ordrup_koersel1</v>
      </c>
      <c r="I926" s="61" t="str">
        <f aca="false">MID(RIGHT(B926,LEN(B926)-3),1,FIND("_",RIGHT(B926,LEN(B926)-3))-1)</f>
        <v>Soelvkarusse</v>
      </c>
      <c r="J926" s="61" t="str">
        <f aca="false">TRIM(SUBSTITUTE(RIGHT(B926,FIND(I926,B926)+1),"_",""))</f>
        <v>eDNA</v>
      </c>
      <c r="K926" s="0" t="str">
        <f aca="false">IFERROR(VALUE(SUBSTITUTE(E926,".",",")),E926)</f>
        <v>No Ct</v>
      </c>
      <c r="L926" s="61" t="str">
        <f aca="false">IF(J926="PosK",SUMIFS(K:K,J:J,"PosK",H:H,H926),"")</f>
        <v/>
      </c>
      <c r="M926" s="61" t="str">
        <f aca="false">IF(J926="PosK",SUMIFS(K:K,J:J,"NegK",H:H,H926),"")</f>
        <v/>
      </c>
      <c r="N926" s="61" t="str">
        <f aca="false">IF(J926="PosK",SUMIFS(K:K,J:J,"eDNA",H:H,H926),"")</f>
        <v/>
      </c>
      <c r="P926" s="62" t="n">
        <f aca="false">IF(K928="No Ct",0,K928)</f>
        <v>0</v>
      </c>
      <c r="Q926" s="62" t="n">
        <f aca="false">IF(K929="No Ct",0,K929)</f>
        <v>0</v>
      </c>
      <c r="R926" s="0" t="str">
        <f aca="false">IF(AND(L926&gt;0,M926=0),"Valid","Invalid")</f>
        <v>Invalid</v>
      </c>
      <c r="S926" s="0" t="str">
        <f aca="false">IF(OR(P926&gt;1,Q926&gt;1),"Present","Absent")</f>
        <v>Absent</v>
      </c>
      <c r="T926" s="63" t="str">
        <f aca="false">IF(OR(AND(P926&gt;1,P926&lt;41),AND(Q926&gt;1,Q926&lt;41)),"Ct&lt;41","Ct&gt;41")</f>
        <v>Ct&gt;41</v>
      </c>
      <c r="U926" s="0" t="str">
        <f aca="false">I926</f>
        <v>Soelvkarusse</v>
      </c>
      <c r="V926" s="0" t="str">
        <f aca="false">MID(F926,10,9)</f>
        <v>DL2018060</v>
      </c>
      <c r="W926" s="64" t="str">
        <f aca="false">V926&amp;"_"&amp;U926&amp;"_"&amp;R926&amp;"_"&amp;S926&amp;"_"&amp;T926</f>
        <v>DL2018060_Soelvkarusse_Invalid_Absent_Ct&gt;41</v>
      </c>
    </row>
    <row r="927" customFormat="false" ht="14.25" hidden="false" customHeight="false" outlineLevel="0" collapsed="false">
      <c r="A927" s="0" t="s">
        <v>925</v>
      </c>
      <c r="B927" s="52" t="s">
        <v>1226</v>
      </c>
      <c r="C927" s="52" t="s">
        <v>751</v>
      </c>
      <c r="D927" s="53" t="n">
        <v>0.1</v>
      </c>
      <c r="E927" s="53" t="s">
        <v>748</v>
      </c>
      <c r="F927" s="0" t="s">
        <v>1211</v>
      </c>
      <c r="G927" s="0" t="str">
        <f aca="false">LEFT(B927,2)</f>
        <v>24</v>
      </c>
      <c r="H927" s="0" t="str">
        <f aca="false">I927&amp;"_"&amp;G927&amp;"_"&amp;F927</f>
        <v>Soelvkarusse_24_20180907_DL2018060_Frederiksborg_Ordrup_koersel1</v>
      </c>
      <c r="I927" s="61" t="str">
        <f aca="false">MID(RIGHT(B927,LEN(B927)-3),1,FIND("_",RIGHT(B927,LEN(B927)-3))-1)</f>
        <v>Soelvkarusse</v>
      </c>
      <c r="J927" s="61" t="str">
        <f aca="false">TRIM(SUBSTITUTE(RIGHT(B927,FIND(I927,B927)+1),"_",""))</f>
        <v>eDNA</v>
      </c>
      <c r="K927" s="0" t="str">
        <f aca="false">IFERROR(VALUE(SUBSTITUTE(E927,".",",")),E927)</f>
        <v>No Ct</v>
      </c>
      <c r="L927" s="61" t="str">
        <f aca="false">IF(J927="PosK",SUMIFS(K:K,J:J,"PosK",H:H,H927),"")</f>
        <v/>
      </c>
      <c r="M927" s="61" t="str">
        <f aca="false">IF(J927="PosK",SUMIFS(K:K,J:J,"NegK",H:H,H927),"")</f>
        <v/>
      </c>
      <c r="N927" s="61" t="str">
        <f aca="false">IF(J927="PosK",SUMIFS(K:K,J:J,"eDNA",H:H,H927),"")</f>
        <v/>
      </c>
    </row>
    <row r="928" customFormat="false" ht="14.25" hidden="false" customHeight="false" outlineLevel="0" collapsed="false">
      <c r="A928" s="0" t="s">
        <v>888</v>
      </c>
      <c r="B928" s="52" t="s">
        <v>1004</v>
      </c>
      <c r="C928" s="52" t="s">
        <v>751</v>
      </c>
      <c r="D928" s="53" t="n">
        <v>0.1</v>
      </c>
      <c r="E928" s="53" t="s">
        <v>748</v>
      </c>
      <c r="F928" s="0" t="s">
        <v>1211</v>
      </c>
      <c r="G928" s="0" t="str">
        <f aca="false">LEFT(B928,2)</f>
        <v>19</v>
      </c>
      <c r="H928" s="0" t="str">
        <f aca="false">I928&amp;"_"&amp;G928&amp;"_"&amp;F928</f>
        <v>LilleVandsalamander_19_20180907_DL2018060_Frederiksborg_Ordrup_koersel1</v>
      </c>
      <c r="I928" s="61" t="str">
        <f aca="false">MID(RIGHT(B928,LEN(B928)-3),1,FIND("_",RIGHT(B928,LEN(B928)-3))-1)</f>
        <v>LilleVandsalamander</v>
      </c>
      <c r="J928" s="61" t="str">
        <f aca="false">TRIM(SUBSTITUTE(RIGHT(B928,FIND(I928,B928)+1),"_",""))</f>
        <v>eDNA</v>
      </c>
      <c r="K928" s="0" t="str">
        <f aca="false">IFERROR(VALUE(SUBSTITUTE(E928,".",",")),E928)</f>
        <v>No Ct</v>
      </c>
      <c r="L928" s="61" t="str">
        <f aca="false">IF(J928="PosK",SUMIFS(K:K,J:J,"PosK",H:H,H928),"")</f>
        <v/>
      </c>
      <c r="M928" s="61" t="str">
        <f aca="false">IF(J928="PosK",SUMIFS(K:K,J:J,"NegK",H:H,H928),"")</f>
        <v/>
      </c>
      <c r="N928" s="61" t="str">
        <f aca="false">IF(J928="PosK",SUMIFS(K:K,J:J,"eDNA",H:H,H928),"")</f>
        <v/>
      </c>
      <c r="Q928" s="62"/>
    </row>
    <row r="929" customFormat="false" ht="14.25" hidden="false" customHeight="false" outlineLevel="0" collapsed="false">
      <c r="A929" s="0" t="s">
        <v>890</v>
      </c>
      <c r="B929" s="52" t="s">
        <v>1004</v>
      </c>
      <c r="C929" s="52" t="s">
        <v>751</v>
      </c>
      <c r="D929" s="53" t="n">
        <v>0.1</v>
      </c>
      <c r="E929" s="53" t="s">
        <v>748</v>
      </c>
      <c r="F929" s="0" t="s">
        <v>1211</v>
      </c>
      <c r="G929" s="0" t="str">
        <f aca="false">LEFT(B929,2)</f>
        <v>19</v>
      </c>
      <c r="H929" s="0" t="str">
        <f aca="false">I929&amp;"_"&amp;G929&amp;"_"&amp;F929</f>
        <v>LilleVandsalamander_19_20180907_DL2018060_Frederiksborg_Ordrup_koersel1</v>
      </c>
      <c r="I929" s="61" t="str">
        <f aca="false">MID(RIGHT(B929,LEN(B929)-3),1,FIND("_",RIGHT(B929,LEN(B929)-3))-1)</f>
        <v>LilleVandsalamander</v>
      </c>
      <c r="J929" s="61" t="str">
        <f aca="false">TRIM(SUBSTITUTE(RIGHT(B929,FIND(I929,B929)+1),"_",""))</f>
        <v>eDNA</v>
      </c>
      <c r="K929" s="0" t="str">
        <f aca="false">IFERROR(VALUE(SUBSTITUTE(E929,".",",")),E929)</f>
        <v>No Ct</v>
      </c>
      <c r="L929" s="61" t="str">
        <f aca="false">IF(J929="PosK",SUMIFS(K:K,J:J,"PosK",H:H,H929),"")</f>
        <v/>
      </c>
      <c r="M929" s="61" t="str">
        <f aca="false">IF(J929="PosK",SUMIFS(K:K,J:J,"NegK",H:H,H929),"")</f>
        <v/>
      </c>
      <c r="N929" s="61" t="str">
        <f aca="false">IF(J929="PosK",SUMIFS(K:K,J:J,"eDNA",H:H,H929),"")</f>
        <v/>
      </c>
      <c r="P929" s="62"/>
      <c r="T929" s="63"/>
      <c r="W929" s="64"/>
    </row>
    <row r="930" customFormat="false" ht="14.25" hidden="false" customHeight="false" outlineLevel="0" collapsed="false">
      <c r="A930" s="0" t="s">
        <v>741</v>
      </c>
      <c r="B930" s="52" t="s">
        <v>1020</v>
      </c>
      <c r="C930" s="52" t="s">
        <v>743</v>
      </c>
      <c r="D930" s="53" t="n">
        <v>0.1</v>
      </c>
      <c r="E930" s="53" t="n">
        <v>31.93</v>
      </c>
      <c r="F930" s="0" t="s">
        <v>1227</v>
      </c>
      <c r="G930" s="0" t="str">
        <f aca="false">LEFT(B930,2)</f>
        <v>25</v>
      </c>
      <c r="H930" s="0" t="str">
        <f aca="false">I930&amp;"_"&amp;G930&amp;"_"&amp;F930</f>
        <v>Loegfroe_25_20180907_DL2018060_Frederiksborg_Ordrup_koersel2</v>
      </c>
      <c r="I930" s="61" t="str">
        <f aca="false">MID(RIGHT(B930,LEN(B930)-3),1,FIND("_",RIGHT(B930,LEN(B930)-3))-1)</f>
        <v>Loegfroe</v>
      </c>
      <c r="J930" s="61" t="str">
        <f aca="false">TRIM(SUBSTITUTE(RIGHT(B930,FIND(I930,B930)+1),"_",""))</f>
        <v>PosK</v>
      </c>
      <c r="K930" s="0" t="n">
        <f aca="false">IFERROR(VALUE(SUBSTITUTE(E930,".",",")),E930)</f>
        <v>31.93</v>
      </c>
      <c r="L930" s="61" t="n">
        <f aca="false">IF(J930="PosK",SUMIFS(K:K,J:J,"PosK",H:H,H930),"")</f>
        <v>31.93</v>
      </c>
      <c r="M930" s="61" t="n">
        <f aca="false">IF(J930="PosK",SUMIFS(K:K,J:J,"NegK",H:H,H930),"")</f>
        <v>0</v>
      </c>
      <c r="N930" s="61" t="n">
        <f aca="false">IF(J930="PosK",SUMIFS(K:K,J:J,"eDNA",H:H,H930),"")</f>
        <v>0</v>
      </c>
      <c r="P930" s="62" t="n">
        <f aca="false">IF(K932="No Ct",0,K932)</f>
        <v>0</v>
      </c>
      <c r="Q930" s="62" t="n">
        <f aca="false">IF(K933="No Ct",0,K933)</f>
        <v>0</v>
      </c>
      <c r="R930" s="0" t="str">
        <f aca="false">IF(AND(L930&gt;0,M930=0),"Valid","Invalid")</f>
        <v>Valid</v>
      </c>
      <c r="S930" s="0" t="str">
        <f aca="false">IF(OR(P930&gt;1,Q930&gt;1),"Present","Absent")</f>
        <v>Absent</v>
      </c>
      <c r="T930" s="63" t="str">
        <f aca="false">IF(OR(AND(P930&gt;1,P930&lt;41),AND(Q930&gt;1,Q930&lt;41)),"Ct&lt;41","Ct&gt;41")</f>
        <v>Ct&gt;41</v>
      </c>
      <c r="U930" s="0" t="str">
        <f aca="false">I930</f>
        <v>Loegfroe</v>
      </c>
      <c r="V930" s="0" t="str">
        <f aca="false">MID(F930,10,9)</f>
        <v>DL2018060</v>
      </c>
      <c r="W930" s="64" t="str">
        <f aca="false">V930&amp;"_"&amp;U930&amp;"_"&amp;R930&amp;"_"&amp;S930&amp;"_"&amp;T930</f>
        <v>DL2018060_Loegfroe_Valid_Absent_Ct&gt;41</v>
      </c>
    </row>
    <row r="931" customFormat="false" ht="14.25" hidden="false" customHeight="false" outlineLevel="0" collapsed="false">
      <c r="A931" s="0" t="s">
        <v>745</v>
      </c>
      <c r="B931" s="52" t="s">
        <v>1022</v>
      </c>
      <c r="C931" s="52" t="s">
        <v>747</v>
      </c>
      <c r="D931" s="53" t="n">
        <v>0.1</v>
      </c>
      <c r="E931" s="53" t="s">
        <v>748</v>
      </c>
      <c r="F931" s="0" t="s">
        <v>1227</v>
      </c>
      <c r="G931" s="0" t="str">
        <f aca="false">LEFT(B931,2)</f>
        <v>25</v>
      </c>
      <c r="H931" s="0" t="str">
        <f aca="false">I931&amp;"_"&amp;G931&amp;"_"&amp;F931</f>
        <v>Loegfroe_25_20180907_DL2018060_Frederiksborg_Ordrup_koersel2</v>
      </c>
      <c r="I931" s="61" t="str">
        <f aca="false">MID(RIGHT(B931,LEN(B931)-3),1,FIND("_",RIGHT(B931,LEN(B931)-3))-1)</f>
        <v>Loegfroe</v>
      </c>
      <c r="J931" s="61" t="str">
        <f aca="false">TRIM(SUBSTITUTE(RIGHT(B931,FIND(I931,B931)+1),"_",""))</f>
        <v>NegK</v>
      </c>
      <c r="K931" s="0" t="str">
        <f aca="false">IFERROR(VALUE(SUBSTITUTE(E931,".",",")),E931)</f>
        <v>No Ct</v>
      </c>
      <c r="L931" s="61" t="str">
        <f aca="false">IF(J931="PosK",SUMIFS(K:K,J:J,"PosK",H:H,H931),"")</f>
        <v/>
      </c>
      <c r="M931" s="61" t="str">
        <f aca="false">IF(J931="PosK",SUMIFS(K:K,J:J,"NegK",H:H,H931),"")</f>
        <v/>
      </c>
      <c r="N931" s="61" t="str">
        <f aca="false">IF(J931="PosK",SUMIFS(K:K,J:J,"eDNA",H:H,H931),"")</f>
        <v/>
      </c>
    </row>
    <row r="932" customFormat="false" ht="14.25" hidden="false" customHeight="false" outlineLevel="0" collapsed="false">
      <c r="A932" s="0" t="s">
        <v>749</v>
      </c>
      <c r="B932" s="52" t="s">
        <v>1023</v>
      </c>
      <c r="C932" s="52" t="s">
        <v>751</v>
      </c>
      <c r="D932" s="53" t="n">
        <v>0.1</v>
      </c>
      <c r="E932" s="53" t="s">
        <v>748</v>
      </c>
      <c r="F932" s="0" t="s">
        <v>1227</v>
      </c>
      <c r="G932" s="0" t="str">
        <f aca="false">LEFT(B932,2)</f>
        <v>25</v>
      </c>
      <c r="H932" s="0" t="str">
        <f aca="false">I932&amp;"_"&amp;G932&amp;"_"&amp;F932</f>
        <v>Loegfroe_25_20180907_DL2018060_Frederiksborg_Ordrup_koersel2</v>
      </c>
      <c r="I932" s="61" t="str">
        <f aca="false">MID(RIGHT(B932,LEN(B932)-3),1,FIND("_",RIGHT(B932,LEN(B932)-3))-1)</f>
        <v>Loegfroe</v>
      </c>
      <c r="J932" s="61" t="str">
        <f aca="false">TRIM(SUBSTITUTE(RIGHT(B932,FIND(I932,B932)+1),"_",""))</f>
        <v>eDNA</v>
      </c>
      <c r="K932" s="0" t="str">
        <f aca="false">IFERROR(VALUE(SUBSTITUTE(E932,".",",")),E932)</f>
        <v>No Ct</v>
      </c>
      <c r="L932" s="61" t="str">
        <f aca="false">IF(J932="PosK",SUMIFS(K:K,J:J,"PosK",H:H,H932),"")</f>
        <v/>
      </c>
      <c r="M932" s="61" t="str">
        <f aca="false">IF(J932="PosK",SUMIFS(K:K,J:J,"NegK",H:H,H932),"")</f>
        <v/>
      </c>
      <c r="N932" s="61" t="str">
        <f aca="false">IF(J932="PosK",SUMIFS(K:K,J:J,"eDNA",H:H,H932),"")</f>
        <v/>
      </c>
      <c r="Q932" s="62"/>
    </row>
    <row r="933" customFormat="false" ht="14.25" hidden="false" customHeight="false" outlineLevel="0" collapsed="false">
      <c r="A933" s="0" t="s">
        <v>752</v>
      </c>
      <c r="B933" s="52" t="s">
        <v>1024</v>
      </c>
      <c r="C933" s="52" t="s">
        <v>751</v>
      </c>
      <c r="D933" s="53" t="n">
        <v>0.1</v>
      </c>
      <c r="E933" s="53" t="s">
        <v>748</v>
      </c>
      <c r="F933" s="0" t="s">
        <v>1227</v>
      </c>
      <c r="G933" s="0" t="str">
        <f aca="false">LEFT(B933,2)</f>
        <v>25</v>
      </c>
      <c r="H933" s="0" t="str">
        <f aca="false">I933&amp;"_"&amp;G933&amp;"_"&amp;F933</f>
        <v>Loegfroe_25_20180907_DL2018060_Frederiksborg_Ordrup_koersel2</v>
      </c>
      <c r="I933" s="61" t="str">
        <f aca="false">MID(RIGHT(B933,LEN(B933)-3),1,FIND("_",RIGHT(B933,LEN(B933)-3))-1)</f>
        <v>Loegfroe</v>
      </c>
      <c r="J933" s="61" t="str">
        <f aca="false">TRIM(SUBSTITUTE(RIGHT(B933,FIND(I933,B933)+1),"_",""))</f>
        <v>eDNA</v>
      </c>
      <c r="K933" s="0" t="str">
        <f aca="false">IFERROR(VALUE(SUBSTITUTE(E933,".",",")),E933)</f>
        <v>No Ct</v>
      </c>
      <c r="L933" s="61" t="str">
        <f aca="false">IF(J933="PosK",SUMIFS(K:K,J:J,"PosK",H:H,H933),"")</f>
        <v/>
      </c>
      <c r="M933" s="61" t="str">
        <f aca="false">IF(J933="PosK",SUMIFS(K:K,J:J,"NegK",H:H,H933),"")</f>
        <v/>
      </c>
      <c r="N933" s="61" t="str">
        <f aca="false">IF(J933="PosK",SUMIFS(K:K,J:J,"eDNA",H:H,H933),"")</f>
        <v/>
      </c>
      <c r="P933" s="62"/>
      <c r="T933" s="63"/>
      <c r="W933" s="64"/>
    </row>
    <row r="934" customFormat="false" ht="14.25" hidden="false" customHeight="false" outlineLevel="0" collapsed="false">
      <c r="A934" s="0" t="s">
        <v>754</v>
      </c>
      <c r="B934" s="52" t="s">
        <v>1025</v>
      </c>
      <c r="C934" s="52" t="s">
        <v>743</v>
      </c>
      <c r="D934" s="53" t="n">
        <v>0.1</v>
      </c>
      <c r="E934" s="53" t="s">
        <v>748</v>
      </c>
      <c r="F934" s="0" t="s">
        <v>1227</v>
      </c>
      <c r="G934" s="0" t="str">
        <f aca="false">LEFT(B934,2)</f>
        <v>26</v>
      </c>
      <c r="H934" s="0" t="str">
        <f aca="false">I934&amp;"_"&amp;G934&amp;"_"&amp;F934</f>
        <v>StorVandsalamander_26_20180907_DL2018060_Frederiksborg_Ordrup_koersel2</v>
      </c>
      <c r="I934" s="61" t="str">
        <f aca="false">MID(RIGHT(B934,LEN(B934)-3),1,FIND("_",RIGHT(B934,LEN(B934)-3))-1)</f>
        <v>StorVandsalamander</v>
      </c>
      <c r="J934" s="61" t="str">
        <f aca="false">TRIM(SUBSTITUTE(RIGHT(B934,FIND(I934,B934)+1),"_",""))</f>
        <v>PosK</v>
      </c>
      <c r="K934" s="0" t="str">
        <f aca="false">IFERROR(VALUE(SUBSTITUTE(E934,".",",")),E934)</f>
        <v>No Ct</v>
      </c>
      <c r="L934" s="61" t="n">
        <f aca="false">IF(J934="PosK",SUMIFS(K:K,J:J,"PosK",H:H,H934),"")</f>
        <v>0</v>
      </c>
      <c r="M934" s="61" t="n">
        <f aca="false">IF(J934="PosK",SUMIFS(K:K,J:J,"NegK",H:H,H934),"")</f>
        <v>0</v>
      </c>
      <c r="N934" s="61" t="n">
        <f aca="false">IF(J934="PosK",SUMIFS(K:K,J:J,"eDNA",H:H,H934),"")</f>
        <v>0</v>
      </c>
      <c r="P934" s="62" t="n">
        <f aca="false">IF(K936="No Ct",0,K936)</f>
        <v>0</v>
      </c>
      <c r="Q934" s="62" t="n">
        <f aca="false">IF(K937="No Ct",0,K937)</f>
        <v>0</v>
      </c>
      <c r="R934" s="0" t="str">
        <f aca="false">IF(AND(L934&gt;0,M934=0),"Valid","Invalid")</f>
        <v>Invalid</v>
      </c>
      <c r="S934" s="0" t="str">
        <f aca="false">IF(OR(P934&gt;1,Q934&gt;1),"Present","Absent")</f>
        <v>Absent</v>
      </c>
      <c r="T934" s="63" t="str">
        <f aca="false">IF(OR(AND(P934&gt;1,P934&lt;41),AND(Q934&gt;1,Q934&lt;41)),"Ct&lt;41","Ct&gt;41")</f>
        <v>Ct&gt;41</v>
      </c>
      <c r="U934" s="0" t="str">
        <f aca="false">I934</f>
        <v>StorVandsalamander</v>
      </c>
      <c r="V934" s="0" t="str">
        <f aca="false">MID(F934,10,9)</f>
        <v>DL2018060</v>
      </c>
      <c r="W934" s="64" t="str">
        <f aca="false">V934&amp;"_"&amp;U934&amp;"_"&amp;R934&amp;"_"&amp;S934&amp;"_"&amp;T934</f>
        <v>DL2018060_StorVandsalamander_Invalid_Absent_Ct&gt;41</v>
      </c>
    </row>
    <row r="935" customFormat="false" ht="14.25" hidden="false" customHeight="false" outlineLevel="0" collapsed="false">
      <c r="A935" s="0" t="s">
        <v>756</v>
      </c>
      <c r="B935" s="52" t="s">
        <v>1026</v>
      </c>
      <c r="C935" s="52" t="s">
        <v>747</v>
      </c>
      <c r="D935" s="53" t="n">
        <v>0.1</v>
      </c>
      <c r="E935" s="53" t="s">
        <v>748</v>
      </c>
      <c r="F935" s="0" t="s">
        <v>1227</v>
      </c>
      <c r="G935" s="0" t="str">
        <f aca="false">LEFT(B935,2)</f>
        <v>26</v>
      </c>
      <c r="H935" s="0" t="str">
        <f aca="false">I935&amp;"_"&amp;G935&amp;"_"&amp;F935</f>
        <v>StorVandsalamander_26_20180907_DL2018060_Frederiksborg_Ordrup_koersel2</v>
      </c>
      <c r="I935" s="61" t="str">
        <f aca="false">MID(RIGHT(B935,LEN(B935)-3),1,FIND("_",RIGHT(B935,LEN(B935)-3))-1)</f>
        <v>StorVandsalamander</v>
      </c>
      <c r="J935" s="61" t="str">
        <f aca="false">TRIM(SUBSTITUTE(RIGHT(B935,FIND(I935,B935)+1),"_",""))</f>
        <v>NegK</v>
      </c>
      <c r="K935" s="0" t="str">
        <f aca="false">IFERROR(VALUE(SUBSTITUTE(E935,".",",")),E935)</f>
        <v>No Ct</v>
      </c>
      <c r="L935" s="61" t="str">
        <f aca="false">IF(J935="PosK",SUMIFS(K:K,J:J,"PosK",H:H,H935),"")</f>
        <v/>
      </c>
      <c r="M935" s="61" t="str">
        <f aca="false">IF(J935="PosK",SUMIFS(K:K,J:J,"NegK",H:H,H935),"")</f>
        <v/>
      </c>
      <c r="N935" s="61" t="str">
        <f aca="false">IF(J935="PosK",SUMIFS(K:K,J:J,"eDNA",H:H,H935),"")</f>
        <v/>
      </c>
    </row>
    <row r="936" customFormat="false" ht="14.25" hidden="false" customHeight="false" outlineLevel="0" collapsed="false">
      <c r="A936" s="0" t="s">
        <v>758</v>
      </c>
      <c r="B936" s="52" t="s">
        <v>1027</v>
      </c>
      <c r="C936" s="52" t="s">
        <v>751</v>
      </c>
      <c r="D936" s="53" t="n">
        <v>0.1</v>
      </c>
      <c r="E936" s="53" t="s">
        <v>748</v>
      </c>
      <c r="F936" s="0" t="s">
        <v>1227</v>
      </c>
      <c r="G936" s="0" t="str">
        <f aca="false">LEFT(B936,2)</f>
        <v>26</v>
      </c>
      <c r="H936" s="0" t="str">
        <f aca="false">I936&amp;"_"&amp;G936&amp;"_"&amp;F936</f>
        <v>StorVandsalamander_26_20180907_DL2018060_Frederiksborg_Ordrup_koersel2</v>
      </c>
      <c r="I936" s="61" t="str">
        <f aca="false">MID(RIGHT(B936,LEN(B936)-3),1,FIND("_",RIGHT(B936,LEN(B936)-3))-1)</f>
        <v>StorVandsalamander</v>
      </c>
      <c r="J936" s="61" t="str">
        <f aca="false">TRIM(SUBSTITUTE(RIGHT(B936,FIND(I936,B936)+1),"_",""))</f>
        <v>eDNA</v>
      </c>
      <c r="K936" s="0" t="str">
        <f aca="false">IFERROR(VALUE(SUBSTITUTE(E936,".",",")),E936)</f>
        <v>No Ct</v>
      </c>
      <c r="L936" s="61" t="str">
        <f aca="false">IF(J936="PosK",SUMIFS(K:K,J:J,"PosK",H:H,H936),"")</f>
        <v/>
      </c>
      <c r="M936" s="61" t="str">
        <f aca="false">IF(J936="PosK",SUMIFS(K:K,J:J,"NegK",H:H,H936),"")</f>
        <v/>
      </c>
      <c r="N936" s="61" t="str">
        <f aca="false">IF(J936="PosK",SUMIFS(K:K,J:J,"eDNA",H:H,H936),"")</f>
        <v/>
      </c>
      <c r="Q936" s="62"/>
    </row>
    <row r="937" customFormat="false" ht="14.25" hidden="false" customHeight="false" outlineLevel="0" collapsed="false">
      <c r="A937" s="0" t="s">
        <v>760</v>
      </c>
      <c r="B937" s="52" t="s">
        <v>1028</v>
      </c>
      <c r="C937" s="52" t="s">
        <v>751</v>
      </c>
      <c r="D937" s="53" t="n">
        <v>0.1</v>
      </c>
      <c r="E937" s="53" t="s">
        <v>748</v>
      </c>
      <c r="F937" s="0" t="s">
        <v>1227</v>
      </c>
      <c r="G937" s="0" t="str">
        <f aca="false">LEFT(B937,2)</f>
        <v>26</v>
      </c>
      <c r="H937" s="0" t="str">
        <f aca="false">I937&amp;"_"&amp;G937&amp;"_"&amp;F937</f>
        <v>StorVandsalamander_26_20180907_DL2018060_Frederiksborg_Ordrup_koersel2</v>
      </c>
      <c r="I937" s="61" t="str">
        <f aca="false">MID(RIGHT(B937,LEN(B937)-3),1,FIND("_",RIGHT(B937,LEN(B937)-3))-1)</f>
        <v>StorVandsalamander</v>
      </c>
      <c r="J937" s="61" t="str">
        <f aca="false">TRIM(SUBSTITUTE(RIGHT(B937,FIND(I937,B937)+1),"_",""))</f>
        <v>eDNA</v>
      </c>
      <c r="K937" s="0" t="str">
        <f aca="false">IFERROR(VALUE(SUBSTITUTE(E937,".",",")),E937)</f>
        <v>No Ct</v>
      </c>
      <c r="L937" s="61" t="str">
        <f aca="false">IF(J937="PosK",SUMIFS(K:K,J:J,"PosK",H:H,H937),"")</f>
        <v/>
      </c>
      <c r="M937" s="61" t="str">
        <f aca="false">IF(J937="PosK",SUMIFS(K:K,J:J,"NegK",H:H,H937),"")</f>
        <v/>
      </c>
      <c r="N937" s="61" t="str">
        <f aca="false">IF(J937="PosK",SUMIFS(K:K,J:J,"eDNA",H:H,H937),"")</f>
        <v/>
      </c>
      <c r="P937" s="62"/>
      <c r="T937" s="63"/>
      <c r="W937" s="64"/>
    </row>
    <row r="938" customFormat="false" ht="14.25" hidden="false" customHeight="false" outlineLevel="0" collapsed="false">
      <c r="A938" s="0" t="s">
        <v>762</v>
      </c>
      <c r="B938" s="52" t="s">
        <v>1029</v>
      </c>
      <c r="C938" s="52" t="s">
        <v>743</v>
      </c>
      <c r="D938" s="53" t="n">
        <v>0.1</v>
      </c>
      <c r="E938" s="53" t="s">
        <v>748</v>
      </c>
      <c r="F938" s="0" t="s">
        <v>1227</v>
      </c>
      <c r="G938" s="0" t="str">
        <f aca="false">LEFT(B938,2)</f>
        <v>27</v>
      </c>
      <c r="H938" s="0" t="str">
        <f aca="false">I938&amp;"_"&amp;G938&amp;"_"&amp;F938</f>
        <v>Strandtudse_27_20180907_DL2018060_Frederiksborg_Ordrup_koersel2</v>
      </c>
      <c r="I938" s="61" t="str">
        <f aca="false">MID(RIGHT(B938,LEN(B938)-3),1,FIND("_",RIGHT(B938,LEN(B938)-3))-1)</f>
        <v>Strandtudse</v>
      </c>
      <c r="J938" s="61" t="str">
        <f aca="false">TRIM(SUBSTITUTE(RIGHT(B938,FIND(I938,B938)+1),"_",""))</f>
        <v>PosK</v>
      </c>
      <c r="K938" s="0" t="str">
        <f aca="false">IFERROR(VALUE(SUBSTITUTE(E938,".",",")),E938)</f>
        <v>No Ct</v>
      </c>
      <c r="L938" s="61" t="n">
        <f aca="false">IF(J938="PosK",SUMIFS(K:K,J:J,"PosK",H:H,H938),"")</f>
        <v>0</v>
      </c>
      <c r="M938" s="61" t="n">
        <f aca="false">IF(J938="PosK",SUMIFS(K:K,J:J,"NegK",H:H,H938),"")</f>
        <v>0</v>
      </c>
      <c r="N938" s="61" t="n">
        <f aca="false">IF(J938="PosK",SUMIFS(K:K,J:J,"eDNA",H:H,H938),"")</f>
        <v>0</v>
      </c>
      <c r="P938" s="62" t="n">
        <f aca="false">IF(K940="No Ct",0,K940)</f>
        <v>0</v>
      </c>
      <c r="Q938" s="62" t="n">
        <f aca="false">IF(K941="No Ct",0,K941)</f>
        <v>0</v>
      </c>
      <c r="R938" s="0" t="str">
        <f aca="false">IF(AND(L938&gt;0,M938=0),"Valid","Invalid")</f>
        <v>Invalid</v>
      </c>
      <c r="S938" s="0" t="str">
        <f aca="false">IF(OR(P938&gt;1,Q938&gt;1),"Present","Absent")</f>
        <v>Absent</v>
      </c>
      <c r="T938" s="63" t="str">
        <f aca="false">IF(OR(AND(P938&gt;1,P938&lt;41),AND(Q938&gt;1,Q938&lt;41)),"Ct&lt;41","Ct&gt;41")</f>
        <v>Ct&gt;41</v>
      </c>
      <c r="U938" s="0" t="str">
        <f aca="false">I938</f>
        <v>Strandtudse</v>
      </c>
      <c r="V938" s="0" t="str">
        <f aca="false">MID(F938,10,9)</f>
        <v>DL2018060</v>
      </c>
      <c r="W938" s="64" t="str">
        <f aca="false">V938&amp;"_"&amp;U938&amp;"_"&amp;R938&amp;"_"&amp;S938&amp;"_"&amp;T938</f>
        <v>DL2018060_Strandtudse_Invalid_Absent_Ct&gt;41</v>
      </c>
    </row>
    <row r="939" customFormat="false" ht="14.25" hidden="false" customHeight="false" outlineLevel="0" collapsed="false">
      <c r="A939" s="0" t="s">
        <v>764</v>
      </c>
      <c r="B939" s="52" t="s">
        <v>1030</v>
      </c>
      <c r="C939" s="52" t="s">
        <v>747</v>
      </c>
      <c r="D939" s="53" t="n">
        <v>0.1</v>
      </c>
      <c r="E939" s="53" t="s">
        <v>748</v>
      </c>
      <c r="F939" s="0" t="s">
        <v>1227</v>
      </c>
      <c r="G939" s="0" t="str">
        <f aca="false">LEFT(B939,2)</f>
        <v>27</v>
      </c>
      <c r="H939" s="0" t="str">
        <f aca="false">I939&amp;"_"&amp;G939&amp;"_"&amp;F939</f>
        <v>Strandtudse_27_20180907_DL2018060_Frederiksborg_Ordrup_koersel2</v>
      </c>
      <c r="I939" s="61" t="str">
        <f aca="false">MID(RIGHT(B939,LEN(B939)-3),1,FIND("_",RIGHT(B939,LEN(B939)-3))-1)</f>
        <v>Strandtudse</v>
      </c>
      <c r="J939" s="61" t="str">
        <f aca="false">TRIM(SUBSTITUTE(RIGHT(B939,FIND(I939,B939)+1),"_",""))</f>
        <v>NegK</v>
      </c>
      <c r="K939" s="0" t="str">
        <f aca="false">IFERROR(VALUE(SUBSTITUTE(E939,".",",")),E939)</f>
        <v>No Ct</v>
      </c>
      <c r="L939" s="61" t="str">
        <f aca="false">IF(J939="PosK",SUMIFS(K:K,J:J,"PosK",H:H,H939),"")</f>
        <v/>
      </c>
      <c r="M939" s="61" t="str">
        <f aca="false">IF(J939="PosK",SUMIFS(K:K,J:J,"NegK",H:H,H939),"")</f>
        <v/>
      </c>
      <c r="N939" s="61" t="str">
        <f aca="false">IF(J939="PosK",SUMIFS(K:K,J:J,"eDNA",H:H,H939),"")</f>
        <v/>
      </c>
    </row>
    <row r="940" customFormat="false" ht="14.25" hidden="false" customHeight="false" outlineLevel="0" collapsed="false">
      <c r="A940" s="0" t="s">
        <v>766</v>
      </c>
      <c r="B940" s="52" t="s">
        <v>1031</v>
      </c>
      <c r="C940" s="52" t="s">
        <v>751</v>
      </c>
      <c r="D940" s="53" t="n">
        <v>0.1</v>
      </c>
      <c r="E940" s="53" t="s">
        <v>748</v>
      </c>
      <c r="F940" s="0" t="s">
        <v>1227</v>
      </c>
      <c r="G940" s="0" t="str">
        <f aca="false">LEFT(B940,2)</f>
        <v>27</v>
      </c>
      <c r="H940" s="0" t="str">
        <f aca="false">I940&amp;"_"&amp;G940&amp;"_"&amp;F940</f>
        <v>Strandtudse_27_20180907_DL2018060_Frederiksborg_Ordrup_koersel2</v>
      </c>
      <c r="I940" s="61" t="str">
        <f aca="false">MID(RIGHT(B940,LEN(B940)-3),1,FIND("_",RIGHT(B940,LEN(B940)-3))-1)</f>
        <v>Strandtudse</v>
      </c>
      <c r="J940" s="61" t="str">
        <f aca="false">TRIM(SUBSTITUTE(RIGHT(B940,FIND(I940,B940)+1),"_",""))</f>
        <v>eDNA</v>
      </c>
      <c r="K940" s="0" t="str">
        <f aca="false">IFERROR(VALUE(SUBSTITUTE(E940,".",",")),E940)</f>
        <v>No Ct</v>
      </c>
      <c r="L940" s="61" t="str">
        <f aca="false">IF(J940="PosK",SUMIFS(K:K,J:J,"PosK",H:H,H940),"")</f>
        <v/>
      </c>
      <c r="M940" s="61" t="str">
        <f aca="false">IF(J940="PosK",SUMIFS(K:K,J:J,"NegK",H:H,H940),"")</f>
        <v/>
      </c>
      <c r="N940" s="61" t="str">
        <f aca="false">IF(J940="PosK",SUMIFS(K:K,J:J,"eDNA",H:H,H940),"")</f>
        <v/>
      </c>
      <c r="Q940" s="62"/>
    </row>
    <row r="941" customFormat="false" ht="14.25" hidden="false" customHeight="false" outlineLevel="0" collapsed="false">
      <c r="A941" s="0" t="s">
        <v>768</v>
      </c>
      <c r="B941" s="52" t="s">
        <v>1032</v>
      </c>
      <c r="C941" s="52" t="s">
        <v>751</v>
      </c>
      <c r="D941" s="53" t="n">
        <v>0.1</v>
      </c>
      <c r="E941" s="53" t="s">
        <v>748</v>
      </c>
      <c r="F941" s="0" t="s">
        <v>1227</v>
      </c>
      <c r="G941" s="0" t="str">
        <f aca="false">LEFT(B941,2)</f>
        <v>27</v>
      </c>
      <c r="H941" s="0" t="str">
        <f aca="false">I941&amp;"_"&amp;G941&amp;"_"&amp;F941</f>
        <v>Strandtudse_27_20180907_DL2018060_Frederiksborg_Ordrup_koersel2</v>
      </c>
      <c r="I941" s="61" t="str">
        <f aca="false">MID(RIGHT(B941,LEN(B941)-3),1,FIND("_",RIGHT(B941,LEN(B941)-3))-1)</f>
        <v>Strandtudse</v>
      </c>
      <c r="J941" s="61" t="str">
        <f aca="false">TRIM(SUBSTITUTE(RIGHT(B941,FIND(I941,B941)+1),"_",""))</f>
        <v>eDNA</v>
      </c>
      <c r="K941" s="0" t="str">
        <f aca="false">IFERROR(VALUE(SUBSTITUTE(E941,".",",")),E941)</f>
        <v>No Ct</v>
      </c>
      <c r="L941" s="61" t="str">
        <f aca="false">IF(J941="PosK",SUMIFS(K:K,J:J,"PosK",H:H,H941),"")</f>
        <v/>
      </c>
      <c r="M941" s="61" t="str">
        <f aca="false">IF(J941="PosK",SUMIFS(K:K,J:J,"NegK",H:H,H941),"")</f>
        <v/>
      </c>
      <c r="N941" s="61" t="str">
        <f aca="false">IF(J941="PosK",SUMIFS(K:K,J:J,"eDNA",H:H,H941),"")</f>
        <v/>
      </c>
      <c r="P941" s="62"/>
      <c r="T941" s="63"/>
      <c r="W941" s="64"/>
    </row>
    <row r="942" customFormat="false" ht="14.25" hidden="false" customHeight="false" outlineLevel="0" collapsed="false">
      <c r="A942" s="0" t="s">
        <v>770</v>
      </c>
      <c r="B942" s="52" t="s">
        <v>1033</v>
      </c>
      <c r="C942" s="52" t="s">
        <v>743</v>
      </c>
      <c r="D942" s="53" t="n">
        <v>0.1</v>
      </c>
      <c r="E942" s="53" t="n">
        <v>31.98</v>
      </c>
      <c r="F942" s="0" t="s">
        <v>1227</v>
      </c>
      <c r="G942" s="0" t="str">
        <f aca="false">LEFT(B942,2)</f>
        <v>28</v>
      </c>
      <c r="H942" s="0" t="str">
        <f aca="false">I942&amp;"_"&amp;G942&amp;"_"&amp;F942</f>
        <v>GroenbrogetTudse_28_20180907_DL2018060_Frederiksborg_Ordrup_koersel2</v>
      </c>
      <c r="I942" s="61" t="str">
        <f aca="false">MID(RIGHT(B942,LEN(B942)-3),1,FIND("_",RIGHT(B942,LEN(B942)-3))-1)</f>
        <v>GroenbrogetTudse</v>
      </c>
      <c r="J942" s="61" t="str">
        <f aca="false">TRIM(SUBSTITUTE(RIGHT(B942,FIND(I942,B942)+1),"_",""))</f>
        <v>PosK</v>
      </c>
      <c r="K942" s="0" t="n">
        <f aca="false">IFERROR(VALUE(SUBSTITUTE(E942,".",",")),E942)</f>
        <v>31.98</v>
      </c>
      <c r="L942" s="61" t="n">
        <f aca="false">IF(J942="PosK",SUMIFS(K:K,J:J,"PosK",H:H,H942),"")</f>
        <v>31.98</v>
      </c>
      <c r="M942" s="61" t="n">
        <f aca="false">IF(J942="PosK",SUMIFS(K:K,J:J,"NegK",H:H,H942),"")</f>
        <v>0</v>
      </c>
      <c r="N942" s="61" t="n">
        <f aca="false">IF(J942="PosK",SUMIFS(K:K,J:J,"eDNA",H:H,H942),"")</f>
        <v>0</v>
      </c>
      <c r="P942" s="62" t="n">
        <f aca="false">IF(K944="No Ct",0,K944)</f>
        <v>0</v>
      </c>
      <c r="Q942" s="62" t="n">
        <f aca="false">IF(K945="No Ct",0,K945)</f>
        <v>0</v>
      </c>
      <c r="R942" s="0" t="str">
        <f aca="false">IF(AND(L942&gt;0,M942=0),"Valid","Invalid")</f>
        <v>Valid</v>
      </c>
      <c r="S942" s="0" t="str">
        <f aca="false">IF(OR(P942&gt;1,Q942&gt;1),"Present","Absent")</f>
        <v>Absent</v>
      </c>
      <c r="T942" s="63" t="str">
        <f aca="false">IF(OR(AND(P942&gt;1,P942&lt;41),AND(Q942&gt;1,Q942&lt;41)),"Ct&lt;41","Ct&gt;41")</f>
        <v>Ct&gt;41</v>
      </c>
      <c r="U942" s="0" t="str">
        <f aca="false">I942</f>
        <v>GroenbrogetTudse</v>
      </c>
      <c r="V942" s="0" t="str">
        <f aca="false">MID(F942,10,9)</f>
        <v>DL2018060</v>
      </c>
      <c r="W942" s="64" t="str">
        <f aca="false">V942&amp;"_"&amp;U942&amp;"_"&amp;R942&amp;"_"&amp;S942&amp;"_"&amp;T942</f>
        <v>DL2018060_GroenbrogetTudse_Valid_Absent_Ct&gt;41</v>
      </c>
    </row>
    <row r="943" customFormat="false" ht="14.25" hidden="false" customHeight="false" outlineLevel="0" collapsed="false">
      <c r="A943" s="0" t="s">
        <v>772</v>
      </c>
      <c r="B943" s="52" t="s">
        <v>1034</v>
      </c>
      <c r="C943" s="52" t="s">
        <v>747</v>
      </c>
      <c r="D943" s="53" t="n">
        <v>0.1</v>
      </c>
      <c r="E943" s="53" t="s">
        <v>748</v>
      </c>
      <c r="F943" s="0" t="s">
        <v>1227</v>
      </c>
      <c r="G943" s="0" t="str">
        <f aca="false">LEFT(B943,2)</f>
        <v>28</v>
      </c>
      <c r="H943" s="0" t="str">
        <f aca="false">I943&amp;"_"&amp;G943&amp;"_"&amp;F943</f>
        <v>GroenbrogetTudse_28_20180907_DL2018060_Frederiksborg_Ordrup_koersel2</v>
      </c>
      <c r="I943" s="61" t="str">
        <f aca="false">MID(RIGHT(B943,LEN(B943)-3),1,FIND("_",RIGHT(B943,LEN(B943)-3))-1)</f>
        <v>GroenbrogetTudse</v>
      </c>
      <c r="J943" s="61" t="str">
        <f aca="false">TRIM(SUBSTITUTE(RIGHT(B943,FIND(I943,B943)+1),"_",""))</f>
        <v>NegK</v>
      </c>
      <c r="K943" s="0" t="str">
        <f aca="false">IFERROR(VALUE(SUBSTITUTE(E943,".",",")),E943)</f>
        <v>No Ct</v>
      </c>
      <c r="L943" s="61" t="str">
        <f aca="false">IF(J943="PosK",SUMIFS(K:K,J:J,"PosK",H:H,H943),"")</f>
        <v/>
      </c>
      <c r="M943" s="61" t="str">
        <f aca="false">IF(J943="PosK",SUMIFS(K:K,J:J,"NegK",H:H,H943),"")</f>
        <v/>
      </c>
      <c r="N943" s="61" t="str">
        <f aca="false">IF(J943="PosK",SUMIFS(K:K,J:J,"eDNA",H:H,H943),"")</f>
        <v/>
      </c>
    </row>
    <row r="944" customFormat="false" ht="14.25" hidden="false" customHeight="false" outlineLevel="0" collapsed="false">
      <c r="A944" s="0" t="s">
        <v>774</v>
      </c>
      <c r="B944" s="52" t="s">
        <v>1035</v>
      </c>
      <c r="C944" s="52" t="s">
        <v>751</v>
      </c>
      <c r="D944" s="53" t="n">
        <v>0.1</v>
      </c>
      <c r="E944" s="53" t="s">
        <v>748</v>
      </c>
      <c r="F944" s="0" t="s">
        <v>1227</v>
      </c>
      <c r="G944" s="0" t="str">
        <f aca="false">LEFT(B944,2)</f>
        <v>28</v>
      </c>
      <c r="H944" s="0" t="str">
        <f aca="false">I944&amp;"_"&amp;G944&amp;"_"&amp;F944</f>
        <v>GroenbrogetTudse_28_20180907_DL2018060_Frederiksborg_Ordrup_koersel2</v>
      </c>
      <c r="I944" s="61" t="str">
        <f aca="false">MID(RIGHT(B944,LEN(B944)-3),1,FIND("_",RIGHT(B944,LEN(B944)-3))-1)</f>
        <v>GroenbrogetTudse</v>
      </c>
      <c r="J944" s="61" t="str">
        <f aca="false">TRIM(SUBSTITUTE(RIGHT(B944,FIND(I944,B944)+1),"_",""))</f>
        <v>eDNA</v>
      </c>
      <c r="K944" s="0" t="str">
        <f aca="false">IFERROR(VALUE(SUBSTITUTE(E944,".",",")),E944)</f>
        <v>No Ct</v>
      </c>
      <c r="L944" s="61" t="str">
        <f aca="false">IF(J944="PosK",SUMIFS(K:K,J:J,"PosK",H:H,H944),"")</f>
        <v/>
      </c>
      <c r="M944" s="61" t="str">
        <f aca="false">IF(J944="PosK",SUMIFS(K:K,J:J,"NegK",H:H,H944),"")</f>
        <v/>
      </c>
      <c r="N944" s="61" t="str">
        <f aca="false">IF(J944="PosK",SUMIFS(K:K,J:J,"eDNA",H:H,H944),"")</f>
        <v/>
      </c>
      <c r="Q944" s="62"/>
    </row>
    <row r="945" customFormat="false" ht="14.25" hidden="false" customHeight="false" outlineLevel="0" collapsed="false">
      <c r="A945" s="0" t="s">
        <v>776</v>
      </c>
      <c r="B945" s="52" t="s">
        <v>1036</v>
      </c>
      <c r="C945" s="52" t="s">
        <v>751</v>
      </c>
      <c r="D945" s="53" t="n">
        <v>0.1</v>
      </c>
      <c r="E945" s="53" t="s">
        <v>748</v>
      </c>
      <c r="F945" s="0" t="s">
        <v>1227</v>
      </c>
      <c r="G945" s="0" t="str">
        <f aca="false">LEFT(B945,2)</f>
        <v>28</v>
      </c>
      <c r="H945" s="0" t="str">
        <f aca="false">I945&amp;"_"&amp;G945&amp;"_"&amp;F945</f>
        <v>GroenbrogetTudse_28_20180907_DL2018060_Frederiksborg_Ordrup_koersel2</v>
      </c>
      <c r="I945" s="61" t="str">
        <f aca="false">MID(RIGHT(B945,LEN(B945)-3),1,FIND("_",RIGHT(B945,LEN(B945)-3))-1)</f>
        <v>GroenbrogetTudse</v>
      </c>
      <c r="J945" s="61" t="str">
        <f aca="false">TRIM(SUBSTITUTE(RIGHT(B945,FIND(I945,B945)+1),"_",""))</f>
        <v>eDNA</v>
      </c>
      <c r="K945" s="0" t="str">
        <f aca="false">IFERROR(VALUE(SUBSTITUTE(E945,".",",")),E945)</f>
        <v>No Ct</v>
      </c>
      <c r="L945" s="61" t="str">
        <f aca="false">IF(J945="PosK",SUMIFS(K:K,J:J,"PosK",H:H,H945),"")</f>
        <v/>
      </c>
      <c r="M945" s="61" t="str">
        <f aca="false">IF(J945="PosK",SUMIFS(K:K,J:J,"NegK",H:H,H945),"")</f>
        <v/>
      </c>
      <c r="N945" s="61" t="str">
        <f aca="false">IF(J945="PosK",SUMIFS(K:K,J:J,"eDNA",H:H,H945),"")</f>
        <v/>
      </c>
      <c r="P945" s="62"/>
      <c r="T945" s="63"/>
      <c r="W945" s="64"/>
    </row>
    <row r="946" customFormat="false" ht="14.25" hidden="false" customHeight="false" outlineLevel="0" collapsed="false">
      <c r="A946" s="0" t="s">
        <v>778</v>
      </c>
      <c r="B946" s="52" t="s">
        <v>1037</v>
      </c>
      <c r="C946" s="52" t="s">
        <v>743</v>
      </c>
      <c r="D946" s="53" t="n">
        <v>0.1</v>
      </c>
      <c r="E946" s="53" t="n">
        <v>28.48</v>
      </c>
      <c r="F946" s="0" t="s">
        <v>1227</v>
      </c>
      <c r="G946" s="0" t="str">
        <f aca="false">LEFT(B946,2)</f>
        <v>29</v>
      </c>
      <c r="H946" s="0" t="str">
        <f aca="false">I946&amp;"_"&amp;G946&amp;"_"&amp;F946</f>
        <v>Loevfroe_29_20180907_DL2018060_Frederiksborg_Ordrup_koersel2</v>
      </c>
      <c r="I946" s="61" t="str">
        <f aca="false">MID(RIGHT(B946,LEN(B946)-3),1,FIND("_",RIGHT(B946,LEN(B946)-3))-1)</f>
        <v>Loevfroe</v>
      </c>
      <c r="J946" s="61" t="str">
        <f aca="false">TRIM(SUBSTITUTE(RIGHT(B946,FIND(I946,B946)+1),"_",""))</f>
        <v>PosK</v>
      </c>
      <c r="K946" s="0" t="n">
        <f aca="false">IFERROR(VALUE(SUBSTITUTE(E946,".",",")),E946)</f>
        <v>28.48</v>
      </c>
      <c r="L946" s="61" t="n">
        <f aca="false">IF(J946="PosK",SUMIFS(K:K,J:J,"PosK",H:H,H946),"")</f>
        <v>28.48</v>
      </c>
      <c r="M946" s="61" t="n">
        <f aca="false">IF(J946="PosK",SUMIFS(K:K,J:J,"NegK",H:H,H946),"")</f>
        <v>0</v>
      </c>
      <c r="N946" s="61" t="n">
        <f aca="false">IF(J946="PosK",SUMIFS(K:K,J:J,"eDNA",H:H,H946),"")</f>
        <v>0</v>
      </c>
      <c r="P946" s="62" t="n">
        <f aca="false">IF(K948="No Ct",0,K948)</f>
        <v>0</v>
      </c>
      <c r="Q946" s="62" t="n">
        <f aca="false">IF(K949="No Ct",0,K949)</f>
        <v>0</v>
      </c>
      <c r="R946" s="0" t="str">
        <f aca="false">IF(AND(L946&gt;0,M946=0),"Valid","Invalid")</f>
        <v>Valid</v>
      </c>
      <c r="S946" s="0" t="str">
        <f aca="false">IF(OR(P946&gt;1,Q946&gt;1),"Present","Absent")</f>
        <v>Absent</v>
      </c>
      <c r="T946" s="63" t="str">
        <f aca="false">IF(OR(AND(P946&gt;1,P946&lt;41),AND(Q946&gt;1,Q946&lt;41)),"Ct&lt;41","Ct&gt;41")</f>
        <v>Ct&gt;41</v>
      </c>
      <c r="U946" s="0" t="str">
        <f aca="false">I946</f>
        <v>Loevfroe</v>
      </c>
      <c r="V946" s="0" t="str">
        <f aca="false">MID(F946,10,9)</f>
        <v>DL2018060</v>
      </c>
      <c r="W946" s="64" t="str">
        <f aca="false">V946&amp;"_"&amp;U946&amp;"_"&amp;R946&amp;"_"&amp;S946&amp;"_"&amp;T946</f>
        <v>DL2018060_Loevfroe_Valid_Absent_Ct&gt;41</v>
      </c>
    </row>
    <row r="947" customFormat="false" ht="14.25" hidden="false" customHeight="false" outlineLevel="0" collapsed="false">
      <c r="A947" s="0" t="s">
        <v>780</v>
      </c>
      <c r="B947" s="52" t="s">
        <v>1038</v>
      </c>
      <c r="C947" s="52" t="s">
        <v>747</v>
      </c>
      <c r="D947" s="53" t="n">
        <v>0.1</v>
      </c>
      <c r="E947" s="53" t="s">
        <v>748</v>
      </c>
      <c r="F947" s="0" t="s">
        <v>1227</v>
      </c>
      <c r="G947" s="0" t="str">
        <f aca="false">LEFT(B947,2)</f>
        <v>29</v>
      </c>
      <c r="H947" s="0" t="str">
        <f aca="false">I947&amp;"_"&amp;G947&amp;"_"&amp;F947</f>
        <v>Loevfroe_29_20180907_DL2018060_Frederiksborg_Ordrup_koersel2</v>
      </c>
      <c r="I947" s="61" t="str">
        <f aca="false">MID(RIGHT(B947,LEN(B947)-3),1,FIND("_",RIGHT(B947,LEN(B947)-3))-1)</f>
        <v>Loevfroe</v>
      </c>
      <c r="J947" s="61" t="str">
        <f aca="false">TRIM(SUBSTITUTE(RIGHT(B947,FIND(I947,B947)+1),"_",""))</f>
        <v>NegK</v>
      </c>
      <c r="K947" s="0" t="str">
        <f aca="false">IFERROR(VALUE(SUBSTITUTE(E947,".",",")),E947)</f>
        <v>No Ct</v>
      </c>
      <c r="L947" s="61" t="str">
        <f aca="false">IF(J947="PosK",SUMIFS(K:K,J:J,"PosK",H:H,H947),"")</f>
        <v/>
      </c>
      <c r="M947" s="61" t="str">
        <f aca="false">IF(J947="PosK",SUMIFS(K:K,J:J,"NegK",H:H,H947),"")</f>
        <v/>
      </c>
      <c r="N947" s="61" t="str">
        <f aca="false">IF(J947="PosK",SUMIFS(K:K,J:J,"eDNA",H:H,H947),"")</f>
        <v/>
      </c>
    </row>
    <row r="948" customFormat="false" ht="14.25" hidden="false" customHeight="false" outlineLevel="0" collapsed="false">
      <c r="A948" s="0" t="s">
        <v>782</v>
      </c>
      <c r="B948" s="52" t="s">
        <v>1039</v>
      </c>
      <c r="C948" s="52" t="s">
        <v>751</v>
      </c>
      <c r="D948" s="53" t="n">
        <v>0.1</v>
      </c>
      <c r="E948" s="53" t="s">
        <v>748</v>
      </c>
      <c r="F948" s="0" t="s">
        <v>1227</v>
      </c>
      <c r="G948" s="0" t="str">
        <f aca="false">LEFT(B948,2)</f>
        <v>29</v>
      </c>
      <c r="H948" s="0" t="str">
        <f aca="false">I948&amp;"_"&amp;G948&amp;"_"&amp;F948</f>
        <v>Loevfroe_29_20180907_DL2018060_Frederiksborg_Ordrup_koersel2</v>
      </c>
      <c r="I948" s="61" t="str">
        <f aca="false">MID(RIGHT(B948,LEN(B948)-3),1,FIND("_",RIGHT(B948,LEN(B948)-3))-1)</f>
        <v>Loevfroe</v>
      </c>
      <c r="J948" s="61" t="str">
        <f aca="false">TRIM(SUBSTITUTE(RIGHT(B948,FIND(I948,B948)+1),"_",""))</f>
        <v>eDNA</v>
      </c>
      <c r="K948" s="0" t="str">
        <f aca="false">IFERROR(VALUE(SUBSTITUTE(E948,".",",")),E948)</f>
        <v>No Ct</v>
      </c>
      <c r="L948" s="61" t="str">
        <f aca="false">IF(J948="PosK",SUMIFS(K:K,J:J,"PosK",H:H,H948),"")</f>
        <v/>
      </c>
      <c r="M948" s="61" t="str">
        <f aca="false">IF(J948="PosK",SUMIFS(K:K,J:J,"NegK",H:H,H948),"")</f>
        <v/>
      </c>
      <c r="N948" s="61" t="str">
        <f aca="false">IF(J948="PosK",SUMIFS(K:K,J:J,"eDNA",H:H,H948),"")</f>
        <v/>
      </c>
      <c r="Q948" s="62"/>
    </row>
    <row r="949" customFormat="false" ht="14.25" hidden="false" customHeight="false" outlineLevel="0" collapsed="false">
      <c r="A949" s="0" t="s">
        <v>784</v>
      </c>
      <c r="B949" s="52" t="s">
        <v>1040</v>
      </c>
      <c r="C949" s="52" t="s">
        <v>751</v>
      </c>
      <c r="D949" s="53" t="n">
        <v>0.1</v>
      </c>
      <c r="E949" s="53" t="s">
        <v>748</v>
      </c>
      <c r="F949" s="0" t="s">
        <v>1227</v>
      </c>
      <c r="G949" s="0" t="str">
        <f aca="false">LEFT(B949,2)</f>
        <v>29</v>
      </c>
      <c r="H949" s="0" t="str">
        <f aca="false">I949&amp;"_"&amp;G949&amp;"_"&amp;F949</f>
        <v>Loevfroe_29_20180907_DL2018060_Frederiksborg_Ordrup_koersel2</v>
      </c>
      <c r="I949" s="61" t="str">
        <f aca="false">MID(RIGHT(B949,LEN(B949)-3),1,FIND("_",RIGHT(B949,LEN(B949)-3))-1)</f>
        <v>Loevfroe</v>
      </c>
      <c r="J949" s="61" t="str">
        <f aca="false">TRIM(SUBSTITUTE(RIGHT(B949,FIND(I949,B949)+1),"_",""))</f>
        <v>eDNA</v>
      </c>
      <c r="K949" s="0" t="str">
        <f aca="false">IFERROR(VALUE(SUBSTITUTE(E949,".",",")),E949)</f>
        <v>No Ct</v>
      </c>
      <c r="L949" s="61" t="str">
        <f aca="false">IF(J949="PosK",SUMIFS(K:K,J:J,"PosK",H:H,H949),"")</f>
        <v/>
      </c>
      <c r="M949" s="61" t="str">
        <f aca="false">IF(J949="PosK",SUMIFS(K:K,J:J,"NegK",H:H,H949),"")</f>
        <v/>
      </c>
      <c r="N949" s="61" t="str">
        <f aca="false">IF(J949="PosK",SUMIFS(K:K,J:J,"eDNA",H:H,H949),"")</f>
        <v/>
      </c>
      <c r="P949" s="62"/>
      <c r="T949" s="63"/>
      <c r="W949" s="64"/>
    </row>
    <row r="950" customFormat="false" ht="14.25" hidden="false" customHeight="false" outlineLevel="0" collapsed="false">
      <c r="A950" s="0" t="s">
        <v>786</v>
      </c>
      <c r="B950" s="52" t="s">
        <v>1041</v>
      </c>
      <c r="C950" s="52" t="s">
        <v>743</v>
      </c>
      <c r="D950" s="53" t="n">
        <v>0.1</v>
      </c>
      <c r="E950" s="53" t="n">
        <v>32.78</v>
      </c>
      <c r="F950" s="0" t="s">
        <v>1227</v>
      </c>
      <c r="G950" s="0" t="str">
        <f aca="false">LEFT(B950,2)</f>
        <v>30</v>
      </c>
      <c r="H950" s="0" t="str">
        <f aca="false">I950&amp;"_"&amp;G950&amp;"_"&amp;F950</f>
        <v>Klokkefroe_30_20180907_DL2018060_Frederiksborg_Ordrup_koersel2</v>
      </c>
      <c r="I950" s="61" t="str">
        <f aca="false">MID(RIGHT(B950,LEN(B950)-3),1,FIND("_",RIGHT(B950,LEN(B950)-3))-1)</f>
        <v>Klokkefroe</v>
      </c>
      <c r="J950" s="61" t="str">
        <f aca="false">TRIM(SUBSTITUTE(RIGHT(B950,FIND(I950,B950)+1),"_",""))</f>
        <v>PosK</v>
      </c>
      <c r="K950" s="0" t="n">
        <f aca="false">IFERROR(VALUE(SUBSTITUTE(E950,".",",")),E950)</f>
        <v>32.78</v>
      </c>
      <c r="L950" s="61" t="n">
        <f aca="false">IF(J950="PosK",SUMIFS(K:K,J:J,"PosK",H:H,H950),"")</f>
        <v>32.78</v>
      </c>
      <c r="M950" s="61" t="n">
        <f aca="false">IF(J950="PosK",SUMIFS(K:K,J:J,"NegK",H:H,H950),"")</f>
        <v>0</v>
      </c>
      <c r="N950" s="61" t="n">
        <f aca="false">IF(J950="PosK",SUMIFS(K:K,J:J,"eDNA",H:H,H950),"")</f>
        <v>0</v>
      </c>
      <c r="P950" s="62" t="n">
        <f aca="false">IF(K952="No Ct",0,K952)</f>
        <v>0</v>
      </c>
      <c r="Q950" s="62" t="n">
        <f aca="false">IF(K953="No Ct",0,K953)</f>
        <v>0</v>
      </c>
      <c r="R950" s="0" t="str">
        <f aca="false">IF(AND(L950&gt;0,M950=0),"Valid","Invalid")</f>
        <v>Valid</v>
      </c>
      <c r="S950" s="0" t="str">
        <f aca="false">IF(OR(P950&gt;1,Q950&gt;1),"Present","Absent")</f>
        <v>Absent</v>
      </c>
      <c r="T950" s="63" t="str">
        <f aca="false">IF(OR(AND(P950&gt;1,P950&lt;41),AND(Q950&gt;1,Q950&lt;41)),"Ct&lt;41","Ct&gt;41")</f>
        <v>Ct&gt;41</v>
      </c>
      <c r="U950" s="0" t="str">
        <f aca="false">I950</f>
        <v>Klokkefroe</v>
      </c>
      <c r="V950" s="0" t="str">
        <f aca="false">MID(F950,10,9)</f>
        <v>DL2018060</v>
      </c>
      <c r="W950" s="64" t="str">
        <f aca="false">V950&amp;"_"&amp;U950&amp;"_"&amp;R950&amp;"_"&amp;S950&amp;"_"&amp;T950</f>
        <v>DL2018060_Klokkefroe_Valid_Absent_Ct&gt;41</v>
      </c>
    </row>
    <row r="951" customFormat="false" ht="14.25" hidden="false" customHeight="false" outlineLevel="0" collapsed="false">
      <c r="A951" s="0" t="s">
        <v>788</v>
      </c>
      <c r="B951" s="52" t="s">
        <v>1042</v>
      </c>
      <c r="C951" s="52" t="s">
        <v>747</v>
      </c>
      <c r="D951" s="53" t="n">
        <v>0.1</v>
      </c>
      <c r="E951" s="53" t="s">
        <v>748</v>
      </c>
      <c r="F951" s="0" t="s">
        <v>1227</v>
      </c>
      <c r="G951" s="0" t="str">
        <f aca="false">LEFT(B951,2)</f>
        <v>30</v>
      </c>
      <c r="H951" s="0" t="str">
        <f aca="false">I951&amp;"_"&amp;G951&amp;"_"&amp;F951</f>
        <v>Klokkefroe_30_20180907_DL2018060_Frederiksborg_Ordrup_koersel2</v>
      </c>
      <c r="I951" s="61" t="str">
        <f aca="false">MID(RIGHT(B951,LEN(B951)-3),1,FIND("_",RIGHT(B951,LEN(B951)-3))-1)</f>
        <v>Klokkefroe</v>
      </c>
      <c r="J951" s="61" t="str">
        <f aca="false">TRIM(SUBSTITUTE(RIGHT(B951,FIND(I951,B951)+1),"_",""))</f>
        <v>NegK</v>
      </c>
      <c r="K951" s="0" t="str">
        <f aca="false">IFERROR(VALUE(SUBSTITUTE(E951,".",",")),E951)</f>
        <v>No Ct</v>
      </c>
      <c r="L951" s="61" t="str">
        <f aca="false">IF(J951="PosK",SUMIFS(K:K,J:J,"PosK",H:H,H951),"")</f>
        <v/>
      </c>
      <c r="M951" s="61" t="str">
        <f aca="false">IF(J951="PosK",SUMIFS(K:K,J:J,"NegK",H:H,H951),"")</f>
        <v/>
      </c>
      <c r="N951" s="61" t="str">
        <f aca="false">IF(J951="PosK",SUMIFS(K:K,J:J,"eDNA",H:H,H951),"")</f>
        <v/>
      </c>
    </row>
    <row r="952" customFormat="false" ht="14.25" hidden="false" customHeight="false" outlineLevel="0" collapsed="false">
      <c r="A952" s="0" t="s">
        <v>790</v>
      </c>
      <c r="B952" s="52" t="s">
        <v>1043</v>
      </c>
      <c r="C952" s="52" t="s">
        <v>751</v>
      </c>
      <c r="D952" s="53" t="n">
        <v>0.1</v>
      </c>
      <c r="E952" s="53" t="s">
        <v>748</v>
      </c>
      <c r="F952" s="0" t="s">
        <v>1227</v>
      </c>
      <c r="G952" s="0" t="str">
        <f aca="false">LEFT(B952,2)</f>
        <v>30</v>
      </c>
      <c r="H952" s="0" t="str">
        <f aca="false">I952&amp;"_"&amp;G952&amp;"_"&amp;F952</f>
        <v>Klokkefroe_30_20180907_DL2018060_Frederiksborg_Ordrup_koersel2</v>
      </c>
      <c r="I952" s="61" t="str">
        <f aca="false">MID(RIGHT(B952,LEN(B952)-3),1,FIND("_",RIGHT(B952,LEN(B952)-3))-1)</f>
        <v>Klokkefroe</v>
      </c>
      <c r="J952" s="61" t="str">
        <f aca="false">TRIM(SUBSTITUTE(RIGHT(B952,FIND(I952,B952)+1),"_",""))</f>
        <v>eDNA</v>
      </c>
      <c r="K952" s="0" t="str">
        <f aca="false">IFERROR(VALUE(SUBSTITUTE(E952,".",",")),E952)</f>
        <v>No Ct</v>
      </c>
      <c r="L952" s="61" t="str">
        <f aca="false">IF(J952="PosK",SUMIFS(K:K,J:J,"PosK",H:H,H952),"")</f>
        <v/>
      </c>
      <c r="M952" s="61" t="str">
        <f aca="false">IF(J952="PosK",SUMIFS(K:K,J:J,"NegK",H:H,H952),"")</f>
        <v/>
      </c>
      <c r="N952" s="61" t="str">
        <f aca="false">IF(J952="PosK",SUMIFS(K:K,J:J,"eDNA",H:H,H952),"")</f>
        <v/>
      </c>
      <c r="Q952" s="62"/>
    </row>
    <row r="953" customFormat="false" ht="14.25" hidden="false" customHeight="false" outlineLevel="0" collapsed="false">
      <c r="A953" s="0" t="s">
        <v>792</v>
      </c>
      <c r="B953" s="52" t="s">
        <v>1044</v>
      </c>
      <c r="C953" s="52" t="s">
        <v>751</v>
      </c>
      <c r="D953" s="53" t="n">
        <v>0.1</v>
      </c>
      <c r="E953" s="53" t="s">
        <v>748</v>
      </c>
      <c r="F953" s="0" t="s">
        <v>1227</v>
      </c>
      <c r="G953" s="0" t="str">
        <f aca="false">LEFT(B953,2)</f>
        <v>30</v>
      </c>
      <c r="H953" s="0" t="str">
        <f aca="false">I953&amp;"_"&amp;G953&amp;"_"&amp;F953</f>
        <v>Klokkefroe_30_20180907_DL2018060_Frederiksborg_Ordrup_koersel2</v>
      </c>
      <c r="I953" s="61" t="str">
        <f aca="false">MID(RIGHT(B953,LEN(B953)-3),1,FIND("_",RIGHT(B953,LEN(B953)-3))-1)</f>
        <v>Klokkefroe</v>
      </c>
      <c r="J953" s="61" t="str">
        <f aca="false">TRIM(SUBSTITUTE(RIGHT(B953,FIND(I953,B953)+1),"_",""))</f>
        <v>eDNA</v>
      </c>
      <c r="K953" s="0" t="str">
        <f aca="false">IFERROR(VALUE(SUBSTITUTE(E953,".",",")),E953)</f>
        <v>No Ct</v>
      </c>
      <c r="L953" s="61" t="str">
        <f aca="false">IF(J953="PosK",SUMIFS(K:K,J:J,"PosK",H:H,H953),"")</f>
        <v/>
      </c>
      <c r="M953" s="61" t="str">
        <f aca="false">IF(J953="PosK",SUMIFS(K:K,J:J,"NegK",H:H,H953),"")</f>
        <v/>
      </c>
      <c r="N953" s="61" t="str">
        <f aca="false">IF(J953="PosK",SUMIFS(K:K,J:J,"eDNA",H:H,H953),"")</f>
        <v/>
      </c>
      <c r="P953" s="62"/>
      <c r="T953" s="63"/>
      <c r="W953" s="64"/>
    </row>
    <row r="954" customFormat="false" ht="14.25" hidden="false" customHeight="false" outlineLevel="0" collapsed="false">
      <c r="A954" s="0" t="s">
        <v>794</v>
      </c>
      <c r="B954" s="52" t="s">
        <v>1045</v>
      </c>
      <c r="C954" s="52" t="s">
        <v>743</v>
      </c>
      <c r="D954" s="53" t="n">
        <v>0.1</v>
      </c>
      <c r="E954" s="53" t="n">
        <v>26.31</v>
      </c>
      <c r="F954" s="0" t="s">
        <v>1227</v>
      </c>
      <c r="G954" s="0" t="str">
        <f aca="false">LEFT(B954,2)</f>
        <v>31</v>
      </c>
      <c r="H954" s="0" t="str">
        <f aca="false">I954&amp;"_"&amp;G954&amp;"_"&amp;F954</f>
        <v>Bjergsalamander_31_20180907_DL2018060_Frederiksborg_Ordrup_koersel2</v>
      </c>
      <c r="I954" s="61" t="str">
        <f aca="false">MID(RIGHT(B954,LEN(B954)-3),1,FIND("_",RIGHT(B954,LEN(B954)-3))-1)</f>
        <v>Bjergsalamander</v>
      </c>
      <c r="J954" s="61" t="str">
        <f aca="false">TRIM(SUBSTITUTE(RIGHT(B954,FIND(I954,B954)+1),"_",""))</f>
        <v>PosK</v>
      </c>
      <c r="K954" s="0" t="n">
        <f aca="false">IFERROR(VALUE(SUBSTITUTE(E954,".",",")),E954)</f>
        <v>26.31</v>
      </c>
      <c r="L954" s="61" t="n">
        <f aca="false">IF(J954="PosK",SUMIFS(K:K,J:J,"PosK",H:H,H954),"")</f>
        <v>26.31</v>
      </c>
      <c r="M954" s="61" t="n">
        <f aca="false">IF(J954="PosK",SUMIFS(K:K,J:J,"NegK",H:H,H954),"")</f>
        <v>0</v>
      </c>
      <c r="N954" s="61" t="n">
        <f aca="false">IF(J954="PosK",SUMIFS(K:K,J:J,"eDNA",H:H,H954),"")</f>
        <v>0</v>
      </c>
      <c r="P954" s="62" t="n">
        <f aca="false">IF(K956="No Ct",0,K956)</f>
        <v>0</v>
      </c>
      <c r="Q954" s="62" t="n">
        <f aca="false">IF(K957="No Ct",0,K957)</f>
        <v>0</v>
      </c>
      <c r="R954" s="0" t="str">
        <f aca="false">IF(AND(L954&gt;0,M954=0),"Valid","Invalid")</f>
        <v>Valid</v>
      </c>
      <c r="S954" s="0" t="str">
        <f aca="false">IF(OR(P954&gt;1,Q954&gt;1),"Present","Absent")</f>
        <v>Absent</v>
      </c>
      <c r="T954" s="63" t="str">
        <f aca="false">IF(OR(AND(P954&gt;1,P954&lt;41),AND(Q954&gt;1,Q954&lt;41)),"Ct&lt;41","Ct&gt;41")</f>
        <v>Ct&gt;41</v>
      </c>
      <c r="U954" s="0" t="str">
        <f aca="false">I954</f>
        <v>Bjergsalamander</v>
      </c>
      <c r="V954" s="0" t="str">
        <f aca="false">MID(F954,10,9)</f>
        <v>DL2018060</v>
      </c>
      <c r="W954" s="64" t="str">
        <f aca="false">V954&amp;"_"&amp;U954&amp;"_"&amp;R954&amp;"_"&amp;S954&amp;"_"&amp;T954</f>
        <v>DL2018060_Bjergsalamander_Valid_Absent_Ct&gt;41</v>
      </c>
    </row>
    <row r="955" customFormat="false" ht="14.25" hidden="false" customHeight="false" outlineLevel="0" collapsed="false">
      <c r="A955" s="0" t="s">
        <v>796</v>
      </c>
      <c r="B955" s="52" t="s">
        <v>1046</v>
      </c>
      <c r="C955" s="52" t="s">
        <v>747</v>
      </c>
      <c r="D955" s="53" t="n">
        <v>0.1</v>
      </c>
      <c r="E955" s="53" t="s">
        <v>748</v>
      </c>
      <c r="F955" s="0" t="s">
        <v>1227</v>
      </c>
      <c r="G955" s="0" t="str">
        <f aca="false">LEFT(B955,2)</f>
        <v>31</v>
      </c>
      <c r="H955" s="0" t="str">
        <f aca="false">I955&amp;"_"&amp;G955&amp;"_"&amp;F955</f>
        <v>Bjergsalamander_31_20180907_DL2018060_Frederiksborg_Ordrup_koersel2</v>
      </c>
      <c r="I955" s="61" t="str">
        <f aca="false">MID(RIGHT(B955,LEN(B955)-3),1,FIND("_",RIGHT(B955,LEN(B955)-3))-1)</f>
        <v>Bjergsalamander</v>
      </c>
      <c r="J955" s="61" t="str">
        <f aca="false">TRIM(SUBSTITUTE(RIGHT(B955,FIND(I955,B955)+1),"_",""))</f>
        <v>NegK</v>
      </c>
      <c r="K955" s="0" t="str">
        <f aca="false">IFERROR(VALUE(SUBSTITUTE(E955,".",",")),E955)</f>
        <v>No Ct</v>
      </c>
      <c r="L955" s="61" t="str">
        <f aca="false">IF(J955="PosK",SUMIFS(K:K,J:J,"PosK",H:H,H955),"")</f>
        <v/>
      </c>
      <c r="M955" s="61" t="str">
        <f aca="false">IF(J955="PosK",SUMIFS(K:K,J:J,"NegK",H:H,H955),"")</f>
        <v/>
      </c>
      <c r="N955" s="61" t="str">
        <f aca="false">IF(J955="PosK",SUMIFS(K:K,J:J,"eDNA",H:H,H955),"")</f>
        <v/>
      </c>
    </row>
    <row r="956" customFormat="false" ht="14.25" hidden="false" customHeight="false" outlineLevel="0" collapsed="false">
      <c r="A956" s="0" t="s">
        <v>798</v>
      </c>
      <c r="B956" s="52" t="s">
        <v>1047</v>
      </c>
      <c r="C956" s="52" t="s">
        <v>751</v>
      </c>
      <c r="D956" s="53" t="n">
        <v>0.1</v>
      </c>
      <c r="E956" s="53" t="s">
        <v>748</v>
      </c>
      <c r="F956" s="0" t="s">
        <v>1227</v>
      </c>
      <c r="G956" s="0" t="str">
        <f aca="false">LEFT(B956,2)</f>
        <v>31</v>
      </c>
      <c r="H956" s="0" t="str">
        <f aca="false">I956&amp;"_"&amp;G956&amp;"_"&amp;F956</f>
        <v>Bjergsalamander_31_20180907_DL2018060_Frederiksborg_Ordrup_koersel2</v>
      </c>
      <c r="I956" s="61" t="str">
        <f aca="false">MID(RIGHT(B956,LEN(B956)-3),1,FIND("_",RIGHT(B956,LEN(B956)-3))-1)</f>
        <v>Bjergsalamander</v>
      </c>
      <c r="J956" s="61" t="str">
        <f aca="false">TRIM(SUBSTITUTE(RIGHT(B956,FIND(I956,B956)+1),"_",""))</f>
        <v>eDNA</v>
      </c>
      <c r="K956" s="0" t="str">
        <f aca="false">IFERROR(VALUE(SUBSTITUTE(E956,".",",")),E956)</f>
        <v>No Ct</v>
      </c>
      <c r="L956" s="61" t="str">
        <f aca="false">IF(J956="PosK",SUMIFS(K:K,J:J,"PosK",H:H,H956),"")</f>
        <v/>
      </c>
      <c r="M956" s="61" t="str">
        <f aca="false">IF(J956="PosK",SUMIFS(K:K,J:J,"NegK",H:H,H956),"")</f>
        <v/>
      </c>
      <c r="N956" s="61" t="str">
        <f aca="false">IF(J956="PosK",SUMIFS(K:K,J:J,"eDNA",H:H,H956),"")</f>
        <v/>
      </c>
      <c r="Q956" s="62"/>
    </row>
    <row r="957" customFormat="false" ht="14.25" hidden="false" customHeight="false" outlineLevel="0" collapsed="false">
      <c r="A957" s="0" t="s">
        <v>800</v>
      </c>
      <c r="B957" s="52" t="s">
        <v>1048</v>
      </c>
      <c r="C957" s="52" t="s">
        <v>751</v>
      </c>
      <c r="D957" s="53" t="n">
        <v>0.1</v>
      </c>
      <c r="E957" s="53" t="s">
        <v>748</v>
      </c>
      <c r="F957" s="0" t="s">
        <v>1227</v>
      </c>
      <c r="G957" s="0" t="str">
        <f aca="false">LEFT(B957,2)</f>
        <v>31</v>
      </c>
      <c r="H957" s="0" t="str">
        <f aca="false">I957&amp;"_"&amp;G957&amp;"_"&amp;F957</f>
        <v>Bjergsalamander_31_20180907_DL2018060_Frederiksborg_Ordrup_koersel2</v>
      </c>
      <c r="I957" s="61" t="str">
        <f aca="false">MID(RIGHT(B957,LEN(B957)-3),1,FIND("_",RIGHT(B957,LEN(B957)-3))-1)</f>
        <v>Bjergsalamander</v>
      </c>
      <c r="J957" s="61" t="str">
        <f aca="false">TRIM(SUBSTITUTE(RIGHT(B957,FIND(I957,B957)+1),"_",""))</f>
        <v>eDNA</v>
      </c>
      <c r="K957" s="0" t="str">
        <f aca="false">IFERROR(VALUE(SUBSTITUTE(E957,".",",")),E957)</f>
        <v>No Ct</v>
      </c>
      <c r="L957" s="61" t="str">
        <f aca="false">IF(J957="PosK",SUMIFS(K:K,J:J,"PosK",H:H,H957),"")</f>
        <v/>
      </c>
      <c r="M957" s="61" t="str">
        <f aca="false">IF(J957="PosK",SUMIFS(K:K,J:J,"NegK",H:H,H957),"")</f>
        <v/>
      </c>
      <c r="N957" s="61" t="str">
        <f aca="false">IF(J957="PosK",SUMIFS(K:K,J:J,"eDNA",H:H,H957),"")</f>
        <v/>
      </c>
      <c r="P957" s="62"/>
      <c r="T957" s="63"/>
      <c r="W957" s="64"/>
    </row>
    <row r="958" customFormat="false" ht="14.25" hidden="false" customHeight="false" outlineLevel="0" collapsed="false">
      <c r="A958" s="0" t="s">
        <v>810</v>
      </c>
      <c r="B958" s="52" t="s">
        <v>1228</v>
      </c>
      <c r="C958" s="52" t="s">
        <v>743</v>
      </c>
      <c r="D958" s="53" t="n">
        <v>0.1</v>
      </c>
      <c r="E958" s="53" t="n">
        <v>26.92</v>
      </c>
      <c r="F958" s="0" t="s">
        <v>1227</v>
      </c>
      <c r="G958" s="0" t="str">
        <f aca="false">LEFT(B958,2)</f>
        <v>33</v>
      </c>
      <c r="H958" s="0" t="str">
        <f aca="false">I958&amp;"_"&amp;G958&amp;"_"&amp;F958</f>
        <v>KortbenetGroenFroe_33_20180907_DL2018060_Frederiksborg_Ordrup_koersel2</v>
      </c>
      <c r="I958" s="61" t="str">
        <f aca="false">MID(RIGHT(B958,LEN(B958)-3),1,FIND("_",RIGHT(B958,LEN(B958)-3))-1)</f>
        <v>KortbenetGroenFroe</v>
      </c>
      <c r="J958" s="61" t="str">
        <f aca="false">TRIM(SUBSTITUTE(RIGHT(B958,FIND(I958,B958)+1),"_",""))</f>
        <v>PosK</v>
      </c>
      <c r="K958" s="0" t="n">
        <f aca="false">IFERROR(VALUE(SUBSTITUTE(E958,".",",")),E958)</f>
        <v>26.92</v>
      </c>
      <c r="L958" s="61" t="n">
        <f aca="false">IF(J958="PosK",SUMIFS(K:K,J:J,"PosK",H:H,H958),"")</f>
        <v>26.92</v>
      </c>
      <c r="M958" s="61" t="n">
        <f aca="false">IF(J958="PosK",SUMIFS(K:K,J:J,"NegK",H:H,H958),"")</f>
        <v>0</v>
      </c>
      <c r="N958" s="61" t="n">
        <f aca="false">IF(J958="PosK",SUMIFS(K:K,J:J,"eDNA",H:H,H958),"")</f>
        <v>0</v>
      </c>
      <c r="P958" s="62" t="n">
        <f aca="false">IF(K960="No Ct",0,K960)</f>
        <v>0</v>
      </c>
      <c r="Q958" s="62" t="n">
        <f aca="false">IF(K961="No Ct",0,K961)</f>
        <v>0</v>
      </c>
      <c r="R958" s="0" t="str">
        <f aca="false">IF(AND(L958&gt;0,M958=0),"Valid","Invalid")</f>
        <v>Valid</v>
      </c>
      <c r="S958" s="0" t="str">
        <f aca="false">IF(OR(P958&gt;1,Q958&gt;1),"Present","Absent")</f>
        <v>Absent</v>
      </c>
      <c r="T958" s="63" t="str">
        <f aca="false">IF(OR(AND(P958&gt;1,P958&lt;41),AND(Q958&gt;1,Q958&lt;41)),"Ct&lt;41","Ct&gt;41")</f>
        <v>Ct&gt;41</v>
      </c>
      <c r="U958" s="0" t="str">
        <f aca="false">I958</f>
        <v>KortbenetGroenFroe</v>
      </c>
      <c r="V958" s="0" t="str">
        <f aca="false">MID(F958,10,9)</f>
        <v>DL2018060</v>
      </c>
      <c r="W958" s="64" t="str">
        <f aca="false">V958&amp;"_"&amp;U958&amp;"_"&amp;R958&amp;"_"&amp;S958&amp;"_"&amp;T958</f>
        <v>DL2018060_KortbenetGroenFroe_Valid_Absent_Ct&gt;41</v>
      </c>
    </row>
    <row r="959" customFormat="false" ht="14.25" hidden="false" customHeight="false" outlineLevel="0" collapsed="false">
      <c r="A959" s="0" t="s">
        <v>812</v>
      </c>
      <c r="B959" s="52" t="s">
        <v>1229</v>
      </c>
      <c r="C959" s="52" t="s">
        <v>747</v>
      </c>
      <c r="D959" s="53" t="n">
        <v>0.1</v>
      </c>
      <c r="E959" s="53" t="s">
        <v>748</v>
      </c>
      <c r="F959" s="0" t="s">
        <v>1227</v>
      </c>
      <c r="G959" s="0" t="str">
        <f aca="false">LEFT(B959,2)</f>
        <v>33</v>
      </c>
      <c r="H959" s="0" t="str">
        <f aca="false">I959&amp;"_"&amp;G959&amp;"_"&amp;F959</f>
        <v>KortbenetGroenFroe_33_20180907_DL2018060_Frederiksborg_Ordrup_koersel2</v>
      </c>
      <c r="I959" s="61" t="str">
        <f aca="false">MID(RIGHT(B959,LEN(B959)-3),1,FIND("_",RIGHT(B959,LEN(B959)-3))-1)</f>
        <v>KortbenetGroenFroe</v>
      </c>
      <c r="J959" s="61" t="str">
        <f aca="false">TRIM(SUBSTITUTE(RIGHT(B959,FIND(I959,B959)+1),"_",""))</f>
        <v>NegK</v>
      </c>
      <c r="K959" s="0" t="str">
        <f aca="false">IFERROR(VALUE(SUBSTITUTE(E959,".",",")),E959)</f>
        <v>No Ct</v>
      </c>
      <c r="L959" s="61" t="str">
        <f aca="false">IF(J959="PosK",SUMIFS(K:K,J:J,"PosK",H:H,H959),"")</f>
        <v/>
      </c>
      <c r="M959" s="61" t="str">
        <f aca="false">IF(J959="PosK",SUMIFS(K:K,J:J,"NegK",H:H,H959),"")</f>
        <v/>
      </c>
      <c r="N959" s="61" t="str">
        <f aca="false">IF(J959="PosK",SUMIFS(K:K,J:J,"eDNA",H:H,H959),"")</f>
        <v/>
      </c>
    </row>
    <row r="960" customFormat="false" ht="14.25" hidden="false" customHeight="false" outlineLevel="0" collapsed="false">
      <c r="A960" s="0" t="s">
        <v>814</v>
      </c>
      <c r="B960" s="52" t="s">
        <v>1230</v>
      </c>
      <c r="C960" s="52" t="s">
        <v>751</v>
      </c>
      <c r="D960" s="53" t="n">
        <v>0.1</v>
      </c>
      <c r="E960" s="53" t="s">
        <v>748</v>
      </c>
      <c r="F960" s="0" t="s">
        <v>1227</v>
      </c>
      <c r="G960" s="0" t="str">
        <f aca="false">LEFT(B960,2)</f>
        <v>33</v>
      </c>
      <c r="H960" s="0" t="str">
        <f aca="false">I960&amp;"_"&amp;G960&amp;"_"&amp;F960</f>
        <v>KortbenetGroenFroe_33_20180907_DL2018060_Frederiksborg_Ordrup_koersel2</v>
      </c>
      <c r="I960" s="61" t="str">
        <f aca="false">MID(RIGHT(B960,LEN(B960)-3),1,FIND("_",RIGHT(B960,LEN(B960)-3))-1)</f>
        <v>KortbenetGroenFroe</v>
      </c>
      <c r="J960" s="61" t="str">
        <f aca="false">TRIM(SUBSTITUTE(RIGHT(B960,FIND(I960,B960)+1),"_",""))</f>
        <v>eDNA</v>
      </c>
      <c r="K960" s="0" t="str">
        <f aca="false">IFERROR(VALUE(SUBSTITUTE(E960,".",",")),E960)</f>
        <v>No Ct</v>
      </c>
      <c r="L960" s="61" t="str">
        <f aca="false">IF(J960="PosK",SUMIFS(K:K,J:J,"PosK",H:H,H960),"")</f>
        <v/>
      </c>
      <c r="M960" s="61" t="str">
        <f aca="false">IF(J960="PosK",SUMIFS(K:K,J:J,"NegK",H:H,H960),"")</f>
        <v/>
      </c>
      <c r="N960" s="61" t="str">
        <f aca="false">IF(J960="PosK",SUMIFS(K:K,J:J,"eDNA",H:H,H960),"")</f>
        <v/>
      </c>
      <c r="Q960" s="62"/>
    </row>
    <row r="961" customFormat="false" ht="14.25" hidden="false" customHeight="false" outlineLevel="0" collapsed="false">
      <c r="A961" s="0" t="s">
        <v>816</v>
      </c>
      <c r="B961" s="52" t="s">
        <v>1231</v>
      </c>
      <c r="C961" s="52" t="s">
        <v>751</v>
      </c>
      <c r="D961" s="53" t="n">
        <v>0.1</v>
      </c>
      <c r="E961" s="53" t="s">
        <v>748</v>
      </c>
      <c r="F961" s="0" t="s">
        <v>1227</v>
      </c>
      <c r="G961" s="0" t="str">
        <f aca="false">LEFT(B961,2)</f>
        <v>33</v>
      </c>
      <c r="H961" s="0" t="str">
        <f aca="false">I961&amp;"_"&amp;G961&amp;"_"&amp;F961</f>
        <v>KortbenetGroenFroe_33_20180907_DL2018060_Frederiksborg_Ordrup_koersel2</v>
      </c>
      <c r="I961" s="61" t="str">
        <f aca="false">MID(RIGHT(B961,LEN(B961)-3),1,FIND("_",RIGHT(B961,LEN(B961)-3))-1)</f>
        <v>KortbenetGroenFroe</v>
      </c>
      <c r="J961" s="61" t="str">
        <f aca="false">TRIM(SUBSTITUTE(RIGHT(B961,FIND(I961,B961)+1),"_",""))</f>
        <v>eDNA</v>
      </c>
      <c r="K961" s="0" t="str">
        <f aca="false">IFERROR(VALUE(SUBSTITUTE(E961,".",",")),E961)</f>
        <v>No Ct</v>
      </c>
      <c r="L961" s="61" t="str">
        <f aca="false">IF(J961="PosK",SUMIFS(K:K,J:J,"PosK",H:H,H961),"")</f>
        <v/>
      </c>
      <c r="M961" s="61" t="str">
        <f aca="false">IF(J961="PosK",SUMIFS(K:K,J:J,"NegK",H:H,H961),"")</f>
        <v/>
      </c>
      <c r="N961" s="61" t="str">
        <f aca="false">IF(J961="PosK",SUMIFS(K:K,J:J,"eDNA",H:H,H961),"")</f>
        <v/>
      </c>
      <c r="P961" s="62"/>
      <c r="T961" s="63"/>
      <c r="W961" s="64"/>
    </row>
    <row r="962" customFormat="false" ht="14.25" hidden="false" customHeight="false" outlineLevel="0" collapsed="false">
      <c r="A962" s="0" t="s">
        <v>818</v>
      </c>
      <c r="B962" s="52" t="s">
        <v>1232</v>
      </c>
      <c r="C962" s="52" t="s">
        <v>743</v>
      </c>
      <c r="D962" s="53" t="n">
        <v>0.1</v>
      </c>
      <c r="E962" s="53" t="s">
        <v>748</v>
      </c>
      <c r="F962" s="0" t="s">
        <v>1227</v>
      </c>
      <c r="G962" s="0" t="str">
        <f aca="false">LEFT(B962,2)</f>
        <v>34</v>
      </c>
      <c r="H962" s="0" t="str">
        <f aca="false">I962&amp;"_"&amp;G962&amp;"_"&amp;F962</f>
        <v>Soelvkarusse_34_20180907_DL2018060_Frederiksborg_Ordrup_koersel2</v>
      </c>
      <c r="I962" s="61" t="str">
        <f aca="false">MID(RIGHT(B962,LEN(B962)-3),1,FIND("_",RIGHT(B962,LEN(B962)-3))-1)</f>
        <v>Soelvkarusse</v>
      </c>
      <c r="J962" s="61" t="str">
        <f aca="false">TRIM(SUBSTITUTE(RIGHT(B962,FIND(I962,B962)+1),"_",""))</f>
        <v>PosK</v>
      </c>
      <c r="K962" s="0" t="str">
        <f aca="false">IFERROR(VALUE(SUBSTITUTE(E962,".",",")),E962)</f>
        <v>No Ct</v>
      </c>
      <c r="L962" s="61" t="n">
        <f aca="false">IF(J962="PosK",SUMIFS(K:K,J:J,"PosK",H:H,H962),"")</f>
        <v>0</v>
      </c>
      <c r="M962" s="61" t="n">
        <f aca="false">IF(J962="PosK",SUMIFS(K:K,J:J,"NegK",H:H,H962),"")</f>
        <v>0</v>
      </c>
      <c r="N962" s="61" t="n">
        <f aca="false">IF(J962="PosK",SUMIFS(K:K,J:J,"eDNA",H:H,H962),"")</f>
        <v>0</v>
      </c>
      <c r="P962" s="62" t="n">
        <f aca="false">IF(K964="No Ct",0,K964)</f>
        <v>0</v>
      </c>
      <c r="Q962" s="62" t="n">
        <f aca="false">IF(K965="No Ct",0,K965)</f>
        <v>0</v>
      </c>
      <c r="R962" s="0" t="str">
        <f aca="false">IF(AND(L962&gt;0,M962=0),"Valid","Invalid")</f>
        <v>Invalid</v>
      </c>
      <c r="S962" s="0" t="str">
        <f aca="false">IF(OR(P962&gt;1,Q962&gt;1),"Present","Absent")</f>
        <v>Absent</v>
      </c>
      <c r="T962" s="63" t="str">
        <f aca="false">IF(OR(AND(P962&gt;1,P962&lt;41),AND(Q962&gt;1,Q962&lt;41)),"Ct&lt;41","Ct&gt;41")</f>
        <v>Ct&gt;41</v>
      </c>
      <c r="U962" s="0" t="str">
        <f aca="false">I962</f>
        <v>Soelvkarusse</v>
      </c>
      <c r="V962" s="0" t="str">
        <f aca="false">MID(F962,10,9)</f>
        <v>DL2018060</v>
      </c>
      <c r="W962" s="64" t="str">
        <f aca="false">V962&amp;"_"&amp;U962&amp;"_"&amp;R962&amp;"_"&amp;S962&amp;"_"&amp;T962</f>
        <v>DL2018060_Soelvkarusse_Invalid_Absent_Ct&gt;41</v>
      </c>
    </row>
    <row r="963" customFormat="false" ht="14.25" hidden="false" customHeight="false" outlineLevel="0" collapsed="false">
      <c r="A963" s="0" t="s">
        <v>820</v>
      </c>
      <c r="B963" s="52" t="s">
        <v>1233</v>
      </c>
      <c r="C963" s="52" t="s">
        <v>747</v>
      </c>
      <c r="D963" s="53" t="n">
        <v>0.1</v>
      </c>
      <c r="E963" s="53" t="s">
        <v>748</v>
      </c>
      <c r="F963" s="0" t="s">
        <v>1227</v>
      </c>
      <c r="G963" s="0" t="str">
        <f aca="false">LEFT(B963,2)</f>
        <v>34</v>
      </c>
      <c r="H963" s="0" t="str">
        <f aca="false">I963&amp;"_"&amp;G963&amp;"_"&amp;F963</f>
        <v>Soelvkarusse_34_20180907_DL2018060_Frederiksborg_Ordrup_koersel2</v>
      </c>
      <c r="I963" s="61" t="str">
        <f aca="false">MID(RIGHT(B963,LEN(B963)-3),1,FIND("_",RIGHT(B963,LEN(B963)-3))-1)</f>
        <v>Soelvkarusse</v>
      </c>
      <c r="J963" s="61" t="str">
        <f aca="false">TRIM(SUBSTITUTE(RIGHT(B963,FIND(I963,B963)+1),"_",""))</f>
        <v>NegK</v>
      </c>
      <c r="K963" s="0" t="str">
        <f aca="false">IFERROR(VALUE(SUBSTITUTE(E963,".",",")),E963)</f>
        <v>No Ct</v>
      </c>
      <c r="L963" s="61" t="str">
        <f aca="false">IF(J963="PosK",SUMIFS(K:K,J:J,"PosK",H:H,H963),"")</f>
        <v/>
      </c>
      <c r="M963" s="61" t="str">
        <f aca="false">IF(J963="PosK",SUMIFS(K:K,J:J,"NegK",H:H,H963),"")</f>
        <v/>
      </c>
      <c r="N963" s="61" t="str">
        <f aca="false">IF(J963="PosK",SUMIFS(K:K,J:J,"eDNA",H:H,H963),"")</f>
        <v/>
      </c>
    </row>
    <row r="964" customFormat="false" ht="14.25" hidden="false" customHeight="false" outlineLevel="0" collapsed="false">
      <c r="A964" s="0" t="s">
        <v>822</v>
      </c>
      <c r="B964" s="52" t="s">
        <v>1234</v>
      </c>
      <c r="C964" s="52" t="s">
        <v>751</v>
      </c>
      <c r="D964" s="53" t="n">
        <v>0.1</v>
      </c>
      <c r="E964" s="53" t="s">
        <v>748</v>
      </c>
      <c r="F964" s="0" t="s">
        <v>1227</v>
      </c>
      <c r="G964" s="0" t="str">
        <f aca="false">LEFT(B964,2)</f>
        <v>34</v>
      </c>
      <c r="H964" s="0" t="str">
        <f aca="false">I964&amp;"_"&amp;G964&amp;"_"&amp;F964</f>
        <v>Soelvkarusse_34_20180907_DL2018060_Frederiksborg_Ordrup_koersel2</v>
      </c>
      <c r="I964" s="61" t="str">
        <f aca="false">MID(RIGHT(B964,LEN(B964)-3),1,FIND("_",RIGHT(B964,LEN(B964)-3))-1)</f>
        <v>Soelvkarusse</v>
      </c>
      <c r="J964" s="61" t="str">
        <f aca="false">TRIM(SUBSTITUTE(RIGHT(B964,FIND(I964,B964)+1),"_",""))</f>
        <v>eDNA</v>
      </c>
      <c r="K964" s="0" t="str">
        <f aca="false">IFERROR(VALUE(SUBSTITUTE(E964,".",",")),E964)</f>
        <v>No Ct</v>
      </c>
      <c r="L964" s="61" t="str">
        <f aca="false">IF(J964="PosK",SUMIFS(K:K,J:J,"PosK",H:H,H964),"")</f>
        <v/>
      </c>
      <c r="M964" s="61" t="str">
        <f aca="false">IF(J964="PosK",SUMIFS(K:K,J:J,"NegK",H:H,H964),"")</f>
        <v/>
      </c>
      <c r="N964" s="61" t="str">
        <f aca="false">IF(J964="PosK",SUMIFS(K:K,J:J,"eDNA",H:H,H964),"")</f>
        <v/>
      </c>
      <c r="Q964" s="62"/>
    </row>
    <row r="965" customFormat="false" ht="14.25" hidden="false" customHeight="false" outlineLevel="0" collapsed="false">
      <c r="A965" s="0" t="s">
        <v>824</v>
      </c>
      <c r="B965" s="52" t="s">
        <v>1235</v>
      </c>
      <c r="C965" s="52" t="s">
        <v>751</v>
      </c>
      <c r="D965" s="53" t="n">
        <v>0.1</v>
      </c>
      <c r="E965" s="53" t="s">
        <v>748</v>
      </c>
      <c r="F965" s="0" t="s">
        <v>1227</v>
      </c>
      <c r="G965" s="0" t="str">
        <f aca="false">LEFT(B965,2)</f>
        <v>34</v>
      </c>
      <c r="H965" s="0" t="str">
        <f aca="false">I965&amp;"_"&amp;G965&amp;"_"&amp;F965</f>
        <v>Soelvkarusse_34_20180907_DL2018060_Frederiksborg_Ordrup_koersel2</v>
      </c>
      <c r="I965" s="61" t="str">
        <f aca="false">MID(RIGHT(B965,LEN(B965)-3),1,FIND("_",RIGHT(B965,LEN(B965)-3))-1)</f>
        <v>Soelvkarusse</v>
      </c>
      <c r="J965" s="61" t="str">
        <f aca="false">TRIM(SUBSTITUTE(RIGHT(B965,FIND(I965,B965)+1),"_",""))</f>
        <v>eDNA</v>
      </c>
      <c r="K965" s="0" t="str">
        <f aca="false">IFERROR(VALUE(SUBSTITUTE(E965,".",",")),E965)</f>
        <v>No Ct</v>
      </c>
      <c r="L965" s="61" t="str">
        <f aca="false">IF(J965="PosK",SUMIFS(K:K,J:J,"PosK",H:H,H965),"")</f>
        <v/>
      </c>
      <c r="M965" s="61" t="str">
        <f aca="false">IF(J965="PosK",SUMIFS(K:K,J:J,"NegK",H:H,H965),"")</f>
        <v/>
      </c>
      <c r="N965" s="61" t="str">
        <f aca="false">IF(J965="PosK",SUMIFS(K:K,J:J,"eDNA",H:H,H965),"")</f>
        <v/>
      </c>
      <c r="P965" s="62"/>
      <c r="T965" s="63"/>
      <c r="W965" s="64"/>
    </row>
    <row r="966" customFormat="false" ht="14.25" hidden="false" customHeight="false" outlineLevel="0" collapsed="false">
      <c r="A966" s="0" t="s">
        <v>741</v>
      </c>
      <c r="B966" s="52" t="s">
        <v>742</v>
      </c>
      <c r="C966" s="52" t="s">
        <v>743</v>
      </c>
      <c r="D966" s="53" t="n">
        <v>0.1</v>
      </c>
      <c r="E966" s="53" t="n">
        <v>30.11</v>
      </c>
      <c r="F966" s="0" t="s">
        <v>1236</v>
      </c>
      <c r="G966" s="0" t="str">
        <f aca="false">LEFT(B966,2)</f>
        <v>01</v>
      </c>
      <c r="H966" s="0" t="str">
        <f aca="false">I966&amp;"_"&amp;G966&amp;"_"&amp;F966</f>
        <v>Loegfroe_01_20180911_DL2018042_HTXHilleroed_koersel1</v>
      </c>
      <c r="I966" s="61" t="str">
        <f aca="false">MID(RIGHT(B966,LEN(B966)-3),1,FIND("_",RIGHT(B966,LEN(B966)-3))-1)</f>
        <v>Loegfroe</v>
      </c>
      <c r="J966" s="61" t="str">
        <f aca="false">TRIM(SUBSTITUTE(RIGHT(B966,FIND(I966,B966)+1),"_",""))</f>
        <v>PosK</v>
      </c>
      <c r="K966" s="0" t="n">
        <f aca="false">IFERROR(VALUE(SUBSTITUTE(E966,".",",")),E966)</f>
        <v>30.11</v>
      </c>
      <c r="L966" s="61" t="n">
        <f aca="false">IF(J966="PosK",SUMIFS(K:K,J:J,"PosK",H:H,H966),"")</f>
        <v>30.11</v>
      </c>
      <c r="M966" s="61" t="n">
        <f aca="false">IF(J966="PosK",SUMIFS(K:K,J:J,"NegK",H:H,H966),"")</f>
        <v>0</v>
      </c>
      <c r="N966" s="61" t="n">
        <f aca="false">IF(J966="PosK",SUMIFS(K:K,J:J,"eDNA",H:H,H966),"")</f>
        <v>0</v>
      </c>
      <c r="P966" s="62" t="n">
        <f aca="false">IF(K968="No Ct",0,K968)</f>
        <v>0</v>
      </c>
      <c r="Q966" s="62" t="n">
        <f aca="false">IF(K969="No Ct",0,K969)</f>
        <v>0</v>
      </c>
      <c r="R966" s="0" t="str">
        <f aca="false">IF(AND(L966&gt;0,M966=0),"Valid","Invalid")</f>
        <v>Valid</v>
      </c>
      <c r="S966" s="0" t="str">
        <f aca="false">IF(OR(P966&gt;1,Q966&gt;1),"Present","Absent")</f>
        <v>Absent</v>
      </c>
      <c r="T966" s="63" t="str">
        <f aca="false">IF(OR(AND(P966&gt;1,P966&lt;41),AND(Q966&gt;1,Q966&lt;41)),"Ct&lt;41","Ct&gt;41")</f>
        <v>Ct&gt;41</v>
      </c>
      <c r="U966" s="0" t="str">
        <f aca="false">I966</f>
        <v>Loegfroe</v>
      </c>
      <c r="V966" s="0" t="str">
        <f aca="false">MID(F966,10,9)</f>
        <v>DL2018042</v>
      </c>
      <c r="W966" s="64" t="str">
        <f aca="false">V966&amp;"_"&amp;U966&amp;"_"&amp;R966&amp;"_"&amp;S966&amp;"_"&amp;T966</f>
        <v>DL2018042_Loegfroe_Valid_Absent_Ct&gt;41</v>
      </c>
    </row>
    <row r="967" customFormat="false" ht="14.25" hidden="false" customHeight="false" outlineLevel="0" collapsed="false">
      <c r="A967" s="0" t="s">
        <v>745</v>
      </c>
      <c r="B967" s="52" t="s">
        <v>746</v>
      </c>
      <c r="C967" s="52" t="s">
        <v>747</v>
      </c>
      <c r="D967" s="53" t="n">
        <v>0.1</v>
      </c>
      <c r="E967" s="53" t="s">
        <v>748</v>
      </c>
      <c r="F967" s="0" t="s">
        <v>1236</v>
      </c>
      <c r="G967" s="0" t="str">
        <f aca="false">LEFT(B967,2)</f>
        <v>01</v>
      </c>
      <c r="H967" s="0" t="str">
        <f aca="false">I967&amp;"_"&amp;G967&amp;"_"&amp;F967</f>
        <v>Loegfroe_01_20180911_DL2018042_HTXHilleroed_koersel1</v>
      </c>
      <c r="I967" s="61" t="str">
        <f aca="false">MID(RIGHT(B967,LEN(B967)-3),1,FIND("_",RIGHT(B967,LEN(B967)-3))-1)</f>
        <v>Loegfroe</v>
      </c>
      <c r="J967" s="61" t="str">
        <f aca="false">TRIM(SUBSTITUTE(RIGHT(B967,FIND(I967,B967)+1),"_",""))</f>
        <v>NegK</v>
      </c>
      <c r="K967" s="0" t="str">
        <f aca="false">IFERROR(VALUE(SUBSTITUTE(E967,".",",")),E967)</f>
        <v>No Ct</v>
      </c>
      <c r="L967" s="61" t="str">
        <f aca="false">IF(J967="PosK",SUMIFS(K:K,J:J,"PosK",H:H,H967),"")</f>
        <v/>
      </c>
      <c r="M967" s="61" t="str">
        <f aca="false">IF(J967="PosK",SUMIFS(K:K,J:J,"NegK",H:H,H967),"")</f>
        <v/>
      </c>
      <c r="N967" s="61" t="str">
        <f aca="false">IF(J967="PosK",SUMIFS(K:K,J:J,"eDNA",H:H,H967),"")</f>
        <v/>
      </c>
    </row>
    <row r="968" customFormat="false" ht="14.25" hidden="false" customHeight="false" outlineLevel="0" collapsed="false">
      <c r="A968" s="0" t="s">
        <v>749</v>
      </c>
      <c r="B968" s="52" t="s">
        <v>750</v>
      </c>
      <c r="C968" s="52" t="s">
        <v>751</v>
      </c>
      <c r="D968" s="53" t="n">
        <v>0.1</v>
      </c>
      <c r="E968" s="53" t="s">
        <v>748</v>
      </c>
      <c r="F968" s="0" t="s">
        <v>1236</v>
      </c>
      <c r="G968" s="0" t="str">
        <f aca="false">LEFT(B968,2)</f>
        <v>01</v>
      </c>
      <c r="H968" s="0" t="str">
        <f aca="false">I968&amp;"_"&amp;G968&amp;"_"&amp;F968</f>
        <v>Loegfroe_01_20180911_DL2018042_HTXHilleroed_koersel1</v>
      </c>
      <c r="I968" s="61" t="str">
        <f aca="false">MID(RIGHT(B968,LEN(B968)-3),1,FIND("_",RIGHT(B968,LEN(B968)-3))-1)</f>
        <v>Loegfroe</v>
      </c>
      <c r="J968" s="61" t="str">
        <f aca="false">TRIM(SUBSTITUTE(RIGHT(B968,FIND(I968,B968)+1),"_",""))</f>
        <v>eDNA</v>
      </c>
      <c r="K968" s="0" t="str">
        <f aca="false">IFERROR(VALUE(SUBSTITUTE(E968,".",",")),E968)</f>
        <v>No Ct</v>
      </c>
      <c r="L968" s="61" t="str">
        <f aca="false">IF(J968="PosK",SUMIFS(K:K,J:J,"PosK",H:H,H968),"")</f>
        <v/>
      </c>
      <c r="M968" s="61" t="str">
        <f aca="false">IF(J968="PosK",SUMIFS(K:K,J:J,"NegK",H:H,H968),"")</f>
        <v/>
      </c>
      <c r="N968" s="61" t="str">
        <f aca="false">IF(J968="PosK",SUMIFS(K:K,J:J,"eDNA",H:H,H968),"")</f>
        <v/>
      </c>
      <c r="Q968" s="62"/>
    </row>
    <row r="969" customFormat="false" ht="14.25" hidden="false" customHeight="false" outlineLevel="0" collapsed="false">
      <c r="A969" s="0" t="s">
        <v>752</v>
      </c>
      <c r="B969" s="52" t="s">
        <v>753</v>
      </c>
      <c r="C969" s="52" t="s">
        <v>751</v>
      </c>
      <c r="D969" s="53" t="n">
        <v>0.1</v>
      </c>
      <c r="E969" s="53" t="s">
        <v>748</v>
      </c>
      <c r="F969" s="0" t="s">
        <v>1236</v>
      </c>
      <c r="G969" s="0" t="str">
        <f aca="false">LEFT(B969,2)</f>
        <v>01</v>
      </c>
      <c r="H969" s="0" t="str">
        <f aca="false">I969&amp;"_"&amp;G969&amp;"_"&amp;F969</f>
        <v>Loegfroe_01_20180911_DL2018042_HTXHilleroed_koersel1</v>
      </c>
      <c r="I969" s="61" t="str">
        <f aca="false">MID(RIGHT(B969,LEN(B969)-3),1,FIND("_",RIGHT(B969,LEN(B969)-3))-1)</f>
        <v>Loegfroe</v>
      </c>
      <c r="J969" s="61" t="str">
        <f aca="false">TRIM(SUBSTITUTE(RIGHT(B969,FIND(I969,B969)+1),"_",""))</f>
        <v>eDNA</v>
      </c>
      <c r="K969" s="0" t="str">
        <f aca="false">IFERROR(VALUE(SUBSTITUTE(E969,".",",")),E969)</f>
        <v>No Ct</v>
      </c>
      <c r="L969" s="61" t="str">
        <f aca="false">IF(J969="PosK",SUMIFS(K:K,J:J,"PosK",H:H,H969),"")</f>
        <v/>
      </c>
      <c r="M969" s="61" t="str">
        <f aca="false">IF(J969="PosK",SUMIFS(K:K,J:J,"NegK",H:H,H969),"")</f>
        <v/>
      </c>
      <c r="N969" s="61" t="str">
        <f aca="false">IF(J969="PosK",SUMIFS(K:K,J:J,"eDNA",H:H,H969),"")</f>
        <v/>
      </c>
      <c r="P969" s="62"/>
      <c r="T969" s="63"/>
      <c r="W969" s="64"/>
    </row>
    <row r="970" customFormat="false" ht="14.25" hidden="false" customHeight="false" outlineLevel="0" collapsed="false">
      <c r="A970" s="0" t="s">
        <v>754</v>
      </c>
      <c r="B970" s="52" t="s">
        <v>755</v>
      </c>
      <c r="C970" s="52" t="s">
        <v>743</v>
      </c>
      <c r="D970" s="53" t="n">
        <v>0.1</v>
      </c>
      <c r="E970" s="53" t="s">
        <v>748</v>
      </c>
      <c r="F970" s="0" t="s">
        <v>1236</v>
      </c>
      <c r="G970" s="0" t="str">
        <f aca="false">LEFT(B970,2)</f>
        <v>02</v>
      </c>
      <c r="H970" s="0" t="str">
        <f aca="false">I970&amp;"_"&amp;G970&amp;"_"&amp;F970</f>
        <v>StorVandsalamander_02_20180911_DL2018042_HTXHilleroed_koersel1</v>
      </c>
      <c r="I970" s="61" t="str">
        <f aca="false">MID(RIGHT(B970,LEN(B970)-3),1,FIND("_",RIGHT(B970,LEN(B970)-3))-1)</f>
        <v>StorVandsalamander</v>
      </c>
      <c r="J970" s="61" t="str">
        <f aca="false">TRIM(SUBSTITUTE(RIGHT(B970,FIND(I970,B970)+1),"_",""))</f>
        <v>PosK</v>
      </c>
      <c r="K970" s="0" t="str">
        <f aca="false">IFERROR(VALUE(SUBSTITUTE(E970,".",",")),E970)</f>
        <v>No Ct</v>
      </c>
      <c r="L970" s="61" t="n">
        <f aca="false">IF(J970="PosK",SUMIFS(K:K,J:J,"PosK",H:H,H970),"")</f>
        <v>0</v>
      </c>
      <c r="M970" s="61" t="n">
        <f aca="false">IF(J970="PosK",SUMIFS(K:K,J:J,"NegK",H:H,H970),"")</f>
        <v>0</v>
      </c>
      <c r="N970" s="61" t="n">
        <f aca="false">IF(J970="PosK",SUMIFS(K:K,J:J,"eDNA",H:H,H970),"")</f>
        <v>0</v>
      </c>
      <c r="P970" s="62" t="n">
        <f aca="false">IF(K972="No Ct",0,K972)</f>
        <v>0</v>
      </c>
      <c r="Q970" s="62" t="n">
        <f aca="false">IF(K973="No Ct",0,K973)</f>
        <v>0</v>
      </c>
      <c r="R970" s="0" t="str">
        <f aca="false">IF(AND(L970&gt;0,M970=0),"Valid","Invalid")</f>
        <v>Invalid</v>
      </c>
      <c r="S970" s="0" t="str">
        <f aca="false">IF(OR(P970&gt;1,Q970&gt;1),"Present","Absent")</f>
        <v>Absent</v>
      </c>
      <c r="T970" s="63" t="str">
        <f aca="false">IF(OR(AND(P970&gt;1,P970&lt;41),AND(Q970&gt;1,Q970&lt;41)),"Ct&lt;41","Ct&gt;41")</f>
        <v>Ct&gt;41</v>
      </c>
      <c r="U970" s="0" t="str">
        <f aca="false">I970</f>
        <v>StorVandsalamander</v>
      </c>
      <c r="V970" s="0" t="str">
        <f aca="false">MID(F970,10,9)</f>
        <v>DL2018042</v>
      </c>
      <c r="W970" s="64" t="str">
        <f aca="false">V970&amp;"_"&amp;U970&amp;"_"&amp;R970&amp;"_"&amp;S970&amp;"_"&amp;T970</f>
        <v>DL2018042_StorVandsalamander_Invalid_Absent_Ct&gt;41</v>
      </c>
    </row>
    <row r="971" customFormat="false" ht="14.25" hidden="false" customHeight="false" outlineLevel="0" collapsed="false">
      <c r="A971" s="0" t="s">
        <v>756</v>
      </c>
      <c r="B971" s="52" t="s">
        <v>757</v>
      </c>
      <c r="C971" s="52" t="s">
        <v>747</v>
      </c>
      <c r="D971" s="53" t="n">
        <v>0.1</v>
      </c>
      <c r="E971" s="53" t="s">
        <v>748</v>
      </c>
      <c r="F971" s="0" t="s">
        <v>1236</v>
      </c>
      <c r="G971" s="0" t="str">
        <f aca="false">LEFT(B971,2)</f>
        <v>02</v>
      </c>
      <c r="H971" s="0" t="str">
        <f aca="false">I971&amp;"_"&amp;G971&amp;"_"&amp;F971</f>
        <v>StorVandsalamander_02_20180911_DL2018042_HTXHilleroed_koersel1</v>
      </c>
      <c r="I971" s="61" t="str">
        <f aca="false">MID(RIGHT(B971,LEN(B971)-3),1,FIND("_",RIGHT(B971,LEN(B971)-3))-1)</f>
        <v>StorVandsalamander</v>
      </c>
      <c r="J971" s="61" t="str">
        <f aca="false">TRIM(SUBSTITUTE(RIGHT(B971,FIND(I971,B971)+1),"_",""))</f>
        <v>NegK</v>
      </c>
      <c r="K971" s="0" t="str">
        <f aca="false">IFERROR(VALUE(SUBSTITUTE(E971,".",",")),E971)</f>
        <v>No Ct</v>
      </c>
      <c r="L971" s="61" t="str">
        <f aca="false">IF(J971="PosK",SUMIFS(K:K,J:J,"PosK",H:H,H971),"")</f>
        <v/>
      </c>
      <c r="M971" s="61" t="str">
        <f aca="false">IF(J971="PosK",SUMIFS(K:K,J:J,"NegK",H:H,H971),"")</f>
        <v/>
      </c>
      <c r="N971" s="61" t="str">
        <f aca="false">IF(J971="PosK",SUMIFS(K:K,J:J,"eDNA",H:H,H971),"")</f>
        <v/>
      </c>
    </row>
    <row r="972" customFormat="false" ht="14.25" hidden="false" customHeight="false" outlineLevel="0" collapsed="false">
      <c r="A972" s="0" t="s">
        <v>758</v>
      </c>
      <c r="B972" s="52" t="s">
        <v>759</v>
      </c>
      <c r="C972" s="52" t="s">
        <v>751</v>
      </c>
      <c r="D972" s="53" t="n">
        <v>0.1</v>
      </c>
      <c r="E972" s="53" t="s">
        <v>748</v>
      </c>
      <c r="F972" s="0" t="s">
        <v>1236</v>
      </c>
      <c r="G972" s="0" t="str">
        <f aca="false">LEFT(B972,2)</f>
        <v>02</v>
      </c>
      <c r="H972" s="0" t="str">
        <f aca="false">I972&amp;"_"&amp;G972&amp;"_"&amp;F972</f>
        <v>StorVandsalamander_02_20180911_DL2018042_HTXHilleroed_koersel1</v>
      </c>
      <c r="I972" s="61" t="str">
        <f aca="false">MID(RIGHT(B972,LEN(B972)-3),1,FIND("_",RIGHT(B972,LEN(B972)-3))-1)</f>
        <v>StorVandsalamander</v>
      </c>
      <c r="J972" s="61" t="str">
        <f aca="false">TRIM(SUBSTITUTE(RIGHT(B972,FIND(I972,B972)+1),"_",""))</f>
        <v>eDNA</v>
      </c>
      <c r="K972" s="0" t="str">
        <f aca="false">IFERROR(VALUE(SUBSTITUTE(E972,".",",")),E972)</f>
        <v>No Ct</v>
      </c>
      <c r="L972" s="61" t="str">
        <f aca="false">IF(J972="PosK",SUMIFS(K:K,J:J,"PosK",H:H,H972),"")</f>
        <v/>
      </c>
      <c r="M972" s="61" t="str">
        <f aca="false">IF(J972="PosK",SUMIFS(K:K,J:J,"NegK",H:H,H972),"")</f>
        <v/>
      </c>
      <c r="N972" s="61" t="str">
        <f aca="false">IF(J972="PosK",SUMIFS(K:K,J:J,"eDNA",H:H,H972),"")</f>
        <v/>
      </c>
      <c r="Q972" s="62"/>
    </row>
    <row r="973" customFormat="false" ht="14.25" hidden="false" customHeight="false" outlineLevel="0" collapsed="false">
      <c r="A973" s="0" t="s">
        <v>760</v>
      </c>
      <c r="B973" s="52" t="s">
        <v>761</v>
      </c>
      <c r="C973" s="52" t="s">
        <v>751</v>
      </c>
      <c r="D973" s="53" t="n">
        <v>0.1</v>
      </c>
      <c r="E973" s="53" t="s">
        <v>748</v>
      </c>
      <c r="F973" s="0" t="s">
        <v>1236</v>
      </c>
      <c r="G973" s="0" t="str">
        <f aca="false">LEFT(B973,2)</f>
        <v>02</v>
      </c>
      <c r="H973" s="0" t="str">
        <f aca="false">I973&amp;"_"&amp;G973&amp;"_"&amp;F973</f>
        <v>StorVandsalamander_02_20180911_DL2018042_HTXHilleroed_koersel1</v>
      </c>
      <c r="I973" s="61" t="str">
        <f aca="false">MID(RIGHT(B973,LEN(B973)-3),1,FIND("_",RIGHT(B973,LEN(B973)-3))-1)</f>
        <v>StorVandsalamander</v>
      </c>
      <c r="J973" s="61" t="str">
        <f aca="false">TRIM(SUBSTITUTE(RIGHT(B973,FIND(I973,B973)+1),"_",""))</f>
        <v>eDNA</v>
      </c>
      <c r="K973" s="0" t="str">
        <f aca="false">IFERROR(VALUE(SUBSTITUTE(E973,".",",")),E973)</f>
        <v>No Ct</v>
      </c>
      <c r="L973" s="61" t="str">
        <f aca="false">IF(J973="PosK",SUMIFS(K:K,J:J,"PosK",H:H,H973),"")</f>
        <v/>
      </c>
      <c r="M973" s="61" t="str">
        <f aca="false">IF(J973="PosK",SUMIFS(K:K,J:J,"NegK",H:H,H973),"")</f>
        <v/>
      </c>
      <c r="N973" s="61" t="str">
        <f aca="false">IF(J973="PosK",SUMIFS(K:K,J:J,"eDNA",H:H,H973),"")</f>
        <v/>
      </c>
      <c r="P973" s="62"/>
      <c r="T973" s="63"/>
      <c r="W973" s="64"/>
    </row>
    <row r="974" customFormat="false" ht="14.25" hidden="false" customHeight="false" outlineLevel="0" collapsed="false">
      <c r="A974" s="0" t="s">
        <v>762</v>
      </c>
      <c r="B974" s="52" t="s">
        <v>763</v>
      </c>
      <c r="C974" s="52" t="s">
        <v>743</v>
      </c>
      <c r="D974" s="53" t="n">
        <v>0.1</v>
      </c>
      <c r="E974" s="53" t="n">
        <v>23.89</v>
      </c>
      <c r="F974" s="0" t="s">
        <v>1236</v>
      </c>
      <c r="G974" s="0" t="str">
        <f aca="false">LEFT(B974,2)</f>
        <v>03</v>
      </c>
      <c r="H974" s="0" t="str">
        <f aca="false">I974&amp;"_"&amp;G974&amp;"_"&amp;F974</f>
        <v>Strandtudse_03_20180911_DL2018042_HTXHilleroed_koersel1</v>
      </c>
      <c r="I974" s="61" t="str">
        <f aca="false">MID(RIGHT(B974,LEN(B974)-3),1,FIND("_",RIGHT(B974,LEN(B974)-3))-1)</f>
        <v>Strandtudse</v>
      </c>
      <c r="J974" s="61" t="str">
        <f aca="false">TRIM(SUBSTITUTE(RIGHT(B974,FIND(I974,B974)+1),"_",""))</f>
        <v>PosK</v>
      </c>
      <c r="K974" s="0" t="n">
        <f aca="false">IFERROR(VALUE(SUBSTITUTE(E974,".",",")),E974)</f>
        <v>23.89</v>
      </c>
      <c r="L974" s="61" t="n">
        <f aca="false">IF(J974="PosK",SUMIFS(K:K,J:J,"PosK",H:H,H974),"")</f>
        <v>23.89</v>
      </c>
      <c r="M974" s="61" t="n">
        <f aca="false">IF(J974="PosK",SUMIFS(K:K,J:J,"NegK",H:H,H974),"")</f>
        <v>0</v>
      </c>
      <c r="N974" s="61" t="n">
        <f aca="false">IF(J974="PosK",SUMIFS(K:K,J:J,"eDNA",H:H,H974),"")</f>
        <v>0</v>
      </c>
      <c r="P974" s="62" t="n">
        <f aca="false">IF(K976="No Ct",0,K976)</f>
        <v>0</v>
      </c>
      <c r="Q974" s="62" t="n">
        <f aca="false">IF(K977="No Ct",0,K977)</f>
        <v>0</v>
      </c>
      <c r="R974" s="0" t="str">
        <f aca="false">IF(AND(L974&gt;0,M974=0),"Valid","Invalid")</f>
        <v>Valid</v>
      </c>
      <c r="S974" s="0" t="str">
        <f aca="false">IF(OR(P974&gt;1,Q974&gt;1),"Present","Absent")</f>
        <v>Absent</v>
      </c>
      <c r="T974" s="63" t="str">
        <f aca="false">IF(OR(AND(P974&gt;1,P974&lt;41),AND(Q974&gt;1,Q974&lt;41)),"Ct&lt;41","Ct&gt;41")</f>
        <v>Ct&gt;41</v>
      </c>
      <c r="U974" s="0" t="str">
        <f aca="false">I974</f>
        <v>Strandtudse</v>
      </c>
      <c r="V974" s="0" t="str">
        <f aca="false">MID(F974,10,9)</f>
        <v>DL2018042</v>
      </c>
      <c r="W974" s="64" t="str">
        <f aca="false">V974&amp;"_"&amp;U974&amp;"_"&amp;R974&amp;"_"&amp;S974&amp;"_"&amp;T974</f>
        <v>DL2018042_Strandtudse_Valid_Absent_Ct&gt;41</v>
      </c>
    </row>
    <row r="975" customFormat="false" ht="14.25" hidden="false" customHeight="false" outlineLevel="0" collapsed="false">
      <c r="A975" s="0" t="s">
        <v>764</v>
      </c>
      <c r="B975" s="52" t="s">
        <v>765</v>
      </c>
      <c r="C975" s="52" t="s">
        <v>747</v>
      </c>
      <c r="D975" s="53" t="n">
        <v>0.1</v>
      </c>
      <c r="E975" s="53" t="s">
        <v>748</v>
      </c>
      <c r="F975" s="0" t="s">
        <v>1236</v>
      </c>
      <c r="G975" s="0" t="str">
        <f aca="false">LEFT(B975,2)</f>
        <v>03</v>
      </c>
      <c r="H975" s="0" t="str">
        <f aca="false">I975&amp;"_"&amp;G975&amp;"_"&amp;F975</f>
        <v>Strandtudse_03_20180911_DL2018042_HTXHilleroed_koersel1</v>
      </c>
      <c r="I975" s="61" t="str">
        <f aca="false">MID(RIGHT(B975,LEN(B975)-3),1,FIND("_",RIGHT(B975,LEN(B975)-3))-1)</f>
        <v>Strandtudse</v>
      </c>
      <c r="J975" s="61" t="str">
        <f aca="false">TRIM(SUBSTITUTE(RIGHT(B975,FIND(I975,B975)+1),"_",""))</f>
        <v>NegK</v>
      </c>
      <c r="K975" s="0" t="str">
        <f aca="false">IFERROR(VALUE(SUBSTITUTE(E975,".",",")),E975)</f>
        <v>No Ct</v>
      </c>
      <c r="L975" s="61" t="str">
        <f aca="false">IF(J975="PosK",SUMIFS(K:K,J:J,"PosK",H:H,H975),"")</f>
        <v/>
      </c>
      <c r="M975" s="61" t="str">
        <f aca="false">IF(J975="PosK",SUMIFS(K:K,J:J,"NegK",H:H,H975),"")</f>
        <v/>
      </c>
      <c r="N975" s="61" t="str">
        <f aca="false">IF(J975="PosK",SUMIFS(K:K,J:J,"eDNA",H:H,H975),"")</f>
        <v/>
      </c>
    </row>
    <row r="976" customFormat="false" ht="14.25" hidden="false" customHeight="false" outlineLevel="0" collapsed="false">
      <c r="A976" s="0" t="s">
        <v>766</v>
      </c>
      <c r="B976" s="52" t="s">
        <v>767</v>
      </c>
      <c r="C976" s="52" t="s">
        <v>751</v>
      </c>
      <c r="D976" s="53" t="n">
        <v>0.1</v>
      </c>
      <c r="E976" s="53" t="s">
        <v>748</v>
      </c>
      <c r="F976" s="0" t="s">
        <v>1236</v>
      </c>
      <c r="G976" s="0" t="str">
        <f aca="false">LEFT(B976,2)</f>
        <v>03</v>
      </c>
      <c r="H976" s="0" t="str">
        <f aca="false">I976&amp;"_"&amp;G976&amp;"_"&amp;F976</f>
        <v>Strandtudse_03_20180911_DL2018042_HTXHilleroed_koersel1</v>
      </c>
      <c r="I976" s="61" t="str">
        <f aca="false">MID(RIGHT(B976,LEN(B976)-3),1,FIND("_",RIGHT(B976,LEN(B976)-3))-1)</f>
        <v>Strandtudse</v>
      </c>
      <c r="J976" s="61" t="str">
        <f aca="false">TRIM(SUBSTITUTE(RIGHT(B976,FIND(I976,B976)+1),"_",""))</f>
        <v>eDNA</v>
      </c>
      <c r="K976" s="0" t="str">
        <f aca="false">IFERROR(VALUE(SUBSTITUTE(E976,".",",")),E976)</f>
        <v>No Ct</v>
      </c>
      <c r="L976" s="61" t="str">
        <f aca="false">IF(J976="PosK",SUMIFS(K:K,J:J,"PosK",H:H,H976),"")</f>
        <v/>
      </c>
      <c r="M976" s="61" t="str">
        <f aca="false">IF(J976="PosK",SUMIFS(K:K,J:J,"NegK",H:H,H976),"")</f>
        <v/>
      </c>
      <c r="N976" s="61" t="str">
        <f aca="false">IF(J976="PosK",SUMIFS(K:K,J:J,"eDNA",H:H,H976),"")</f>
        <v/>
      </c>
      <c r="Q976" s="62"/>
    </row>
    <row r="977" customFormat="false" ht="14.25" hidden="false" customHeight="false" outlineLevel="0" collapsed="false">
      <c r="A977" s="0" t="s">
        <v>768</v>
      </c>
      <c r="B977" s="52" t="s">
        <v>769</v>
      </c>
      <c r="C977" s="52" t="s">
        <v>751</v>
      </c>
      <c r="D977" s="53" t="n">
        <v>0.1</v>
      </c>
      <c r="E977" s="53" t="s">
        <v>748</v>
      </c>
      <c r="F977" s="0" t="s">
        <v>1236</v>
      </c>
      <c r="G977" s="0" t="str">
        <f aca="false">LEFT(B977,2)</f>
        <v>03</v>
      </c>
      <c r="H977" s="0" t="str">
        <f aca="false">I977&amp;"_"&amp;G977&amp;"_"&amp;F977</f>
        <v>Strandtudse_03_20180911_DL2018042_HTXHilleroed_koersel1</v>
      </c>
      <c r="I977" s="61" t="str">
        <f aca="false">MID(RIGHT(B977,LEN(B977)-3),1,FIND("_",RIGHT(B977,LEN(B977)-3))-1)</f>
        <v>Strandtudse</v>
      </c>
      <c r="J977" s="61" t="str">
        <f aca="false">TRIM(SUBSTITUTE(RIGHT(B977,FIND(I977,B977)+1),"_",""))</f>
        <v>eDNA</v>
      </c>
      <c r="K977" s="0" t="str">
        <f aca="false">IFERROR(VALUE(SUBSTITUTE(E977,".",",")),E977)</f>
        <v>No Ct</v>
      </c>
      <c r="L977" s="61" t="str">
        <f aca="false">IF(J977="PosK",SUMIFS(K:K,J:J,"PosK",H:H,H977),"")</f>
        <v/>
      </c>
      <c r="M977" s="61" t="str">
        <f aca="false">IF(J977="PosK",SUMIFS(K:K,J:J,"NegK",H:H,H977),"")</f>
        <v/>
      </c>
      <c r="N977" s="61" t="str">
        <f aca="false">IF(J977="PosK",SUMIFS(K:K,J:J,"eDNA",H:H,H977),"")</f>
        <v/>
      </c>
      <c r="P977" s="62"/>
      <c r="T977" s="63"/>
      <c r="W977" s="64"/>
    </row>
    <row r="978" customFormat="false" ht="14.25" hidden="false" customHeight="false" outlineLevel="0" collapsed="false">
      <c r="A978" s="0" t="s">
        <v>770</v>
      </c>
      <c r="B978" s="52" t="s">
        <v>771</v>
      </c>
      <c r="C978" s="52" t="s">
        <v>743</v>
      </c>
      <c r="D978" s="53" t="n">
        <v>0.1</v>
      </c>
      <c r="E978" s="53" t="n">
        <v>31.74</v>
      </c>
      <c r="F978" s="0" t="s">
        <v>1236</v>
      </c>
      <c r="G978" s="0" t="str">
        <f aca="false">LEFT(B978,2)</f>
        <v>04</v>
      </c>
      <c r="H978" s="0" t="str">
        <f aca="false">I978&amp;"_"&amp;G978&amp;"_"&amp;F978</f>
        <v>GroenbrogetTudse_04_20180911_DL2018042_HTXHilleroed_koersel1</v>
      </c>
      <c r="I978" s="61" t="str">
        <f aca="false">MID(RIGHT(B978,LEN(B978)-3),1,FIND("_",RIGHT(B978,LEN(B978)-3))-1)</f>
        <v>GroenbrogetTudse</v>
      </c>
      <c r="J978" s="61" t="str">
        <f aca="false">TRIM(SUBSTITUTE(RIGHT(B978,FIND(I978,B978)+1),"_",""))</f>
        <v>PosK</v>
      </c>
      <c r="K978" s="0" t="n">
        <f aca="false">IFERROR(VALUE(SUBSTITUTE(E978,".",",")),E978)</f>
        <v>31.74</v>
      </c>
      <c r="L978" s="61" t="n">
        <f aca="false">IF(J978="PosK",SUMIFS(K:K,J:J,"PosK",H:H,H978),"")</f>
        <v>31.74</v>
      </c>
      <c r="M978" s="61" t="n">
        <f aca="false">IF(J978="PosK",SUMIFS(K:K,J:J,"NegK",H:H,H978),"")</f>
        <v>0</v>
      </c>
      <c r="N978" s="61" t="n">
        <f aca="false">IF(J978="PosK",SUMIFS(K:K,J:J,"eDNA",H:H,H978),"")</f>
        <v>0</v>
      </c>
      <c r="P978" s="62" t="n">
        <f aca="false">IF(K980="No Ct",0,K980)</f>
        <v>0</v>
      </c>
      <c r="Q978" s="62" t="n">
        <f aca="false">IF(K981="No Ct",0,K981)</f>
        <v>0</v>
      </c>
      <c r="R978" s="0" t="str">
        <f aca="false">IF(AND(L978&gt;0,M978=0),"Valid","Invalid")</f>
        <v>Valid</v>
      </c>
      <c r="S978" s="0" t="str">
        <f aca="false">IF(OR(P978&gt;1,Q978&gt;1),"Present","Absent")</f>
        <v>Absent</v>
      </c>
      <c r="T978" s="63" t="str">
        <f aca="false">IF(OR(AND(P978&gt;1,P978&lt;41),AND(Q978&gt;1,Q978&lt;41)),"Ct&lt;41","Ct&gt;41")</f>
        <v>Ct&gt;41</v>
      </c>
      <c r="U978" s="0" t="str">
        <f aca="false">I978</f>
        <v>GroenbrogetTudse</v>
      </c>
      <c r="V978" s="0" t="str">
        <f aca="false">MID(F978,10,9)</f>
        <v>DL2018042</v>
      </c>
      <c r="W978" s="64" t="str">
        <f aca="false">V978&amp;"_"&amp;U978&amp;"_"&amp;R978&amp;"_"&amp;S978&amp;"_"&amp;T978</f>
        <v>DL2018042_GroenbrogetTudse_Valid_Absent_Ct&gt;41</v>
      </c>
    </row>
    <row r="979" customFormat="false" ht="14.25" hidden="false" customHeight="false" outlineLevel="0" collapsed="false">
      <c r="A979" s="0" t="s">
        <v>772</v>
      </c>
      <c r="B979" s="52" t="s">
        <v>773</v>
      </c>
      <c r="C979" s="52" t="s">
        <v>747</v>
      </c>
      <c r="D979" s="53" t="n">
        <v>0.1</v>
      </c>
      <c r="E979" s="53" t="s">
        <v>748</v>
      </c>
      <c r="F979" s="0" t="s">
        <v>1236</v>
      </c>
      <c r="G979" s="0" t="str">
        <f aca="false">LEFT(B979,2)</f>
        <v>04</v>
      </c>
      <c r="H979" s="0" t="str">
        <f aca="false">I979&amp;"_"&amp;G979&amp;"_"&amp;F979</f>
        <v>GroenbrogetTudse_04_20180911_DL2018042_HTXHilleroed_koersel1</v>
      </c>
      <c r="I979" s="61" t="str">
        <f aca="false">MID(RIGHT(B979,LEN(B979)-3),1,FIND("_",RIGHT(B979,LEN(B979)-3))-1)</f>
        <v>GroenbrogetTudse</v>
      </c>
      <c r="J979" s="61" t="str">
        <f aca="false">TRIM(SUBSTITUTE(RIGHT(B979,FIND(I979,B979)+1),"_",""))</f>
        <v>NegK</v>
      </c>
      <c r="K979" s="0" t="str">
        <f aca="false">IFERROR(VALUE(SUBSTITUTE(E979,".",",")),E979)</f>
        <v>No Ct</v>
      </c>
      <c r="L979" s="61" t="str">
        <f aca="false">IF(J979="PosK",SUMIFS(K:K,J:J,"PosK",H:H,H979),"")</f>
        <v/>
      </c>
      <c r="M979" s="61" t="str">
        <f aca="false">IF(J979="PosK",SUMIFS(K:K,J:J,"NegK",H:H,H979),"")</f>
        <v/>
      </c>
      <c r="N979" s="61" t="str">
        <f aca="false">IF(J979="PosK",SUMIFS(K:K,J:J,"eDNA",H:H,H979),"")</f>
        <v/>
      </c>
    </row>
    <row r="980" customFormat="false" ht="14.25" hidden="false" customHeight="false" outlineLevel="0" collapsed="false">
      <c r="A980" s="0" t="s">
        <v>774</v>
      </c>
      <c r="B980" s="52" t="s">
        <v>775</v>
      </c>
      <c r="C980" s="52" t="s">
        <v>751</v>
      </c>
      <c r="D980" s="53" t="n">
        <v>0.1</v>
      </c>
      <c r="E980" s="53" t="s">
        <v>748</v>
      </c>
      <c r="F980" s="0" t="s">
        <v>1236</v>
      </c>
      <c r="G980" s="0" t="str">
        <f aca="false">LEFT(B980,2)</f>
        <v>04</v>
      </c>
      <c r="H980" s="0" t="str">
        <f aca="false">I980&amp;"_"&amp;G980&amp;"_"&amp;F980</f>
        <v>GroenbrogetTudse_04_20180911_DL2018042_HTXHilleroed_koersel1</v>
      </c>
      <c r="I980" s="61" t="str">
        <f aca="false">MID(RIGHT(B980,LEN(B980)-3),1,FIND("_",RIGHT(B980,LEN(B980)-3))-1)</f>
        <v>GroenbrogetTudse</v>
      </c>
      <c r="J980" s="61" t="str">
        <f aca="false">TRIM(SUBSTITUTE(RIGHT(B980,FIND(I980,B980)+1),"_",""))</f>
        <v>eDNA</v>
      </c>
      <c r="K980" s="0" t="str">
        <f aca="false">IFERROR(VALUE(SUBSTITUTE(E980,".",",")),E980)</f>
        <v>No Ct</v>
      </c>
      <c r="L980" s="61" t="str">
        <f aca="false">IF(J980="PosK",SUMIFS(K:K,J:J,"PosK",H:H,H980),"")</f>
        <v/>
      </c>
      <c r="M980" s="61" t="str">
        <f aca="false">IF(J980="PosK",SUMIFS(K:K,J:J,"NegK",H:H,H980),"")</f>
        <v/>
      </c>
      <c r="N980" s="61" t="str">
        <f aca="false">IF(J980="PosK",SUMIFS(K:K,J:J,"eDNA",H:H,H980),"")</f>
        <v/>
      </c>
      <c r="Q980" s="62"/>
    </row>
    <row r="981" customFormat="false" ht="14.25" hidden="false" customHeight="false" outlineLevel="0" collapsed="false">
      <c r="A981" s="0" t="s">
        <v>776</v>
      </c>
      <c r="B981" s="52" t="s">
        <v>777</v>
      </c>
      <c r="C981" s="52" t="s">
        <v>751</v>
      </c>
      <c r="D981" s="53" t="n">
        <v>0.1</v>
      </c>
      <c r="E981" s="53" t="s">
        <v>748</v>
      </c>
      <c r="F981" s="0" t="s">
        <v>1236</v>
      </c>
      <c r="G981" s="0" t="str">
        <f aca="false">LEFT(B981,2)</f>
        <v>04</v>
      </c>
      <c r="H981" s="0" t="str">
        <f aca="false">I981&amp;"_"&amp;G981&amp;"_"&amp;F981</f>
        <v>GroenbrogetTudse_04_20180911_DL2018042_HTXHilleroed_koersel1</v>
      </c>
      <c r="I981" s="61" t="str">
        <f aca="false">MID(RIGHT(B981,LEN(B981)-3),1,FIND("_",RIGHT(B981,LEN(B981)-3))-1)</f>
        <v>GroenbrogetTudse</v>
      </c>
      <c r="J981" s="61" t="str">
        <f aca="false">TRIM(SUBSTITUTE(RIGHT(B981,FIND(I981,B981)+1),"_",""))</f>
        <v>eDNA</v>
      </c>
      <c r="K981" s="0" t="str">
        <f aca="false">IFERROR(VALUE(SUBSTITUTE(E981,".",",")),E981)</f>
        <v>No Ct</v>
      </c>
      <c r="L981" s="61" t="str">
        <f aca="false">IF(J981="PosK",SUMIFS(K:K,J:J,"PosK",H:H,H981),"")</f>
        <v/>
      </c>
      <c r="M981" s="61" t="str">
        <f aca="false">IF(J981="PosK",SUMIFS(K:K,J:J,"NegK",H:H,H981),"")</f>
        <v/>
      </c>
      <c r="N981" s="61" t="str">
        <f aca="false">IF(J981="PosK",SUMIFS(K:K,J:J,"eDNA",H:H,H981),"")</f>
        <v/>
      </c>
      <c r="P981" s="62"/>
      <c r="T981" s="63"/>
      <c r="W981" s="64"/>
    </row>
    <row r="982" customFormat="false" ht="14.25" hidden="false" customHeight="false" outlineLevel="0" collapsed="false">
      <c r="A982" s="0" t="s">
        <v>778</v>
      </c>
      <c r="B982" s="52" t="s">
        <v>779</v>
      </c>
      <c r="C982" s="52" t="s">
        <v>743</v>
      </c>
      <c r="D982" s="53" t="n">
        <v>0.1</v>
      </c>
      <c r="E982" s="53" t="n">
        <v>28.44</v>
      </c>
      <c r="F982" s="0" t="s">
        <v>1236</v>
      </c>
      <c r="G982" s="0" t="str">
        <f aca="false">LEFT(B982,2)</f>
        <v>05</v>
      </c>
      <c r="H982" s="0" t="str">
        <f aca="false">I982&amp;"_"&amp;G982&amp;"_"&amp;F982</f>
        <v>Loevfroe_05_20180911_DL2018042_HTXHilleroed_koersel1</v>
      </c>
      <c r="I982" s="61" t="str">
        <f aca="false">MID(RIGHT(B982,LEN(B982)-3),1,FIND("_",RIGHT(B982,LEN(B982)-3))-1)</f>
        <v>Loevfroe</v>
      </c>
      <c r="J982" s="61" t="str">
        <f aca="false">TRIM(SUBSTITUTE(RIGHT(B982,FIND(I982,B982)+1),"_",""))</f>
        <v>PosK</v>
      </c>
      <c r="K982" s="0" t="n">
        <f aca="false">IFERROR(VALUE(SUBSTITUTE(E982,".",",")),E982)</f>
        <v>28.44</v>
      </c>
      <c r="L982" s="61" t="n">
        <f aca="false">IF(J982="PosK",SUMIFS(K:K,J:J,"PosK",H:H,H982),"")</f>
        <v>28.44</v>
      </c>
      <c r="M982" s="61" t="n">
        <f aca="false">IF(J982="PosK",SUMIFS(K:K,J:J,"NegK",H:H,H982),"")</f>
        <v>0</v>
      </c>
      <c r="N982" s="61" t="n">
        <f aca="false">IF(J982="PosK",SUMIFS(K:K,J:J,"eDNA",H:H,H982),"")</f>
        <v>0</v>
      </c>
      <c r="P982" s="62" t="n">
        <f aca="false">IF(K984="No Ct",0,K984)</f>
        <v>0</v>
      </c>
      <c r="Q982" s="62" t="n">
        <f aca="false">IF(K985="No Ct",0,K985)</f>
        <v>0</v>
      </c>
      <c r="R982" s="0" t="str">
        <f aca="false">IF(AND(L982&gt;0,M982=0),"Valid","Invalid")</f>
        <v>Valid</v>
      </c>
      <c r="S982" s="0" t="str">
        <f aca="false">IF(OR(P982&gt;1,Q982&gt;1),"Present","Absent")</f>
        <v>Absent</v>
      </c>
      <c r="T982" s="63" t="str">
        <f aca="false">IF(OR(AND(P982&gt;1,P982&lt;41),AND(Q982&gt;1,Q982&lt;41)),"Ct&lt;41","Ct&gt;41")</f>
        <v>Ct&gt;41</v>
      </c>
      <c r="U982" s="0" t="str">
        <f aca="false">I982</f>
        <v>Loevfroe</v>
      </c>
      <c r="V982" s="0" t="str">
        <f aca="false">MID(F982,10,9)</f>
        <v>DL2018042</v>
      </c>
      <c r="W982" s="64" t="str">
        <f aca="false">V982&amp;"_"&amp;U982&amp;"_"&amp;R982&amp;"_"&amp;S982&amp;"_"&amp;T982</f>
        <v>DL2018042_Loevfroe_Valid_Absent_Ct&gt;41</v>
      </c>
    </row>
    <row r="983" customFormat="false" ht="14.25" hidden="false" customHeight="false" outlineLevel="0" collapsed="false">
      <c r="A983" s="0" t="s">
        <v>780</v>
      </c>
      <c r="B983" s="52" t="s">
        <v>781</v>
      </c>
      <c r="C983" s="52" t="s">
        <v>747</v>
      </c>
      <c r="D983" s="53" t="n">
        <v>0.1</v>
      </c>
      <c r="E983" s="53" t="s">
        <v>748</v>
      </c>
      <c r="F983" s="0" t="s">
        <v>1236</v>
      </c>
      <c r="G983" s="0" t="str">
        <f aca="false">LEFT(B983,2)</f>
        <v>05</v>
      </c>
      <c r="H983" s="0" t="str">
        <f aca="false">I983&amp;"_"&amp;G983&amp;"_"&amp;F983</f>
        <v>Loevfroe_05_20180911_DL2018042_HTXHilleroed_koersel1</v>
      </c>
      <c r="I983" s="61" t="str">
        <f aca="false">MID(RIGHT(B983,LEN(B983)-3),1,FIND("_",RIGHT(B983,LEN(B983)-3))-1)</f>
        <v>Loevfroe</v>
      </c>
      <c r="J983" s="61" t="str">
        <f aca="false">TRIM(SUBSTITUTE(RIGHT(B983,FIND(I983,B983)+1),"_",""))</f>
        <v>NegK</v>
      </c>
      <c r="K983" s="0" t="str">
        <f aca="false">IFERROR(VALUE(SUBSTITUTE(E983,".",",")),E983)</f>
        <v>No Ct</v>
      </c>
      <c r="L983" s="61" t="str">
        <f aca="false">IF(J983="PosK",SUMIFS(K:K,J:J,"PosK",H:H,H983),"")</f>
        <v/>
      </c>
      <c r="M983" s="61" t="str">
        <f aca="false">IF(J983="PosK",SUMIFS(K:K,J:J,"NegK",H:H,H983),"")</f>
        <v/>
      </c>
      <c r="N983" s="61" t="str">
        <f aca="false">IF(J983="PosK",SUMIFS(K:K,J:J,"eDNA",H:H,H983),"")</f>
        <v/>
      </c>
    </row>
    <row r="984" customFormat="false" ht="14.25" hidden="false" customHeight="false" outlineLevel="0" collapsed="false">
      <c r="A984" s="0" t="s">
        <v>782</v>
      </c>
      <c r="B984" s="52" t="s">
        <v>783</v>
      </c>
      <c r="C984" s="52" t="s">
        <v>751</v>
      </c>
      <c r="D984" s="53" t="n">
        <v>0.1</v>
      </c>
      <c r="E984" s="53" t="s">
        <v>748</v>
      </c>
      <c r="F984" s="0" t="s">
        <v>1236</v>
      </c>
      <c r="G984" s="0" t="str">
        <f aca="false">LEFT(B984,2)</f>
        <v>05</v>
      </c>
      <c r="H984" s="0" t="str">
        <f aca="false">I984&amp;"_"&amp;G984&amp;"_"&amp;F984</f>
        <v>Loevfroe_05_20180911_DL2018042_HTXHilleroed_koersel1</v>
      </c>
      <c r="I984" s="61" t="str">
        <f aca="false">MID(RIGHT(B984,LEN(B984)-3),1,FIND("_",RIGHT(B984,LEN(B984)-3))-1)</f>
        <v>Loevfroe</v>
      </c>
      <c r="J984" s="61" t="str">
        <f aca="false">TRIM(SUBSTITUTE(RIGHT(B984,FIND(I984,B984)+1),"_",""))</f>
        <v>eDNA</v>
      </c>
      <c r="K984" s="0" t="str">
        <f aca="false">IFERROR(VALUE(SUBSTITUTE(E984,".",",")),E984)</f>
        <v>No Ct</v>
      </c>
      <c r="L984" s="61" t="str">
        <f aca="false">IF(J984="PosK",SUMIFS(K:K,J:J,"PosK",H:H,H984),"")</f>
        <v/>
      </c>
      <c r="M984" s="61" t="str">
        <f aca="false">IF(J984="PosK",SUMIFS(K:K,J:J,"NegK",H:H,H984),"")</f>
        <v/>
      </c>
      <c r="N984" s="61" t="str">
        <f aca="false">IF(J984="PosK",SUMIFS(K:K,J:J,"eDNA",H:H,H984),"")</f>
        <v/>
      </c>
      <c r="Q984" s="62"/>
    </row>
    <row r="985" customFormat="false" ht="14.25" hidden="false" customHeight="false" outlineLevel="0" collapsed="false">
      <c r="A985" s="0" t="s">
        <v>784</v>
      </c>
      <c r="B985" s="52" t="s">
        <v>785</v>
      </c>
      <c r="C985" s="52" t="s">
        <v>751</v>
      </c>
      <c r="D985" s="53" t="n">
        <v>0.1</v>
      </c>
      <c r="E985" s="53" t="s">
        <v>748</v>
      </c>
      <c r="F985" s="0" t="s">
        <v>1236</v>
      </c>
      <c r="G985" s="0" t="str">
        <f aca="false">LEFT(B985,2)</f>
        <v>05</v>
      </c>
      <c r="H985" s="0" t="str">
        <f aca="false">I985&amp;"_"&amp;G985&amp;"_"&amp;F985</f>
        <v>Loevfroe_05_20180911_DL2018042_HTXHilleroed_koersel1</v>
      </c>
      <c r="I985" s="61" t="str">
        <f aca="false">MID(RIGHT(B985,LEN(B985)-3),1,FIND("_",RIGHT(B985,LEN(B985)-3))-1)</f>
        <v>Loevfroe</v>
      </c>
      <c r="J985" s="61" t="str">
        <f aca="false">TRIM(SUBSTITUTE(RIGHT(B985,FIND(I985,B985)+1),"_",""))</f>
        <v>eDNA</v>
      </c>
      <c r="K985" s="0" t="str">
        <f aca="false">IFERROR(VALUE(SUBSTITUTE(E985,".",",")),E985)</f>
        <v>No Ct</v>
      </c>
      <c r="L985" s="61" t="str">
        <f aca="false">IF(J985="PosK",SUMIFS(K:K,J:J,"PosK",H:H,H985),"")</f>
        <v/>
      </c>
      <c r="M985" s="61" t="str">
        <f aca="false">IF(J985="PosK",SUMIFS(K:K,J:J,"NegK",H:H,H985),"")</f>
        <v/>
      </c>
      <c r="N985" s="61" t="str">
        <f aca="false">IF(J985="PosK",SUMIFS(K:K,J:J,"eDNA",H:H,H985),"")</f>
        <v/>
      </c>
      <c r="P985" s="62"/>
      <c r="T985" s="63"/>
      <c r="W985" s="64"/>
    </row>
    <row r="986" customFormat="false" ht="14.25" hidden="false" customHeight="false" outlineLevel="0" collapsed="false">
      <c r="A986" s="0" t="s">
        <v>786</v>
      </c>
      <c r="B986" s="52" t="s">
        <v>787</v>
      </c>
      <c r="C986" s="52" t="s">
        <v>743</v>
      </c>
      <c r="D986" s="53" t="n">
        <v>0.1</v>
      </c>
      <c r="E986" s="53" t="n">
        <v>33.8</v>
      </c>
      <c r="F986" s="0" t="s">
        <v>1236</v>
      </c>
      <c r="G986" s="0" t="str">
        <f aca="false">LEFT(B986,2)</f>
        <v>06</v>
      </c>
      <c r="H986" s="0" t="str">
        <f aca="false">I986&amp;"_"&amp;G986&amp;"_"&amp;F986</f>
        <v>Springfroe_06_20180911_DL2018042_HTXHilleroed_koersel1</v>
      </c>
      <c r="I986" s="61" t="str">
        <f aca="false">MID(RIGHT(B986,LEN(B986)-3),1,FIND("_",RIGHT(B986,LEN(B986)-3))-1)</f>
        <v>Springfroe</v>
      </c>
      <c r="J986" s="61" t="str">
        <f aca="false">TRIM(SUBSTITUTE(RIGHT(B986,FIND(I986,B986)+1),"_",""))</f>
        <v>PosK</v>
      </c>
      <c r="K986" s="0" t="n">
        <f aca="false">IFERROR(VALUE(SUBSTITUTE(E986,".",",")),E986)</f>
        <v>33.8</v>
      </c>
      <c r="L986" s="61" t="n">
        <f aca="false">IF(J986="PosK",SUMIFS(K:K,J:J,"PosK",H:H,H986),"")</f>
        <v>33.8</v>
      </c>
      <c r="M986" s="61" t="n">
        <f aca="false">IF(J986="PosK",SUMIFS(K:K,J:J,"NegK",H:H,H986),"")</f>
        <v>0</v>
      </c>
      <c r="N986" s="61" t="n">
        <f aca="false">IF(J986="PosK",SUMIFS(K:K,J:J,"eDNA",H:H,H986),"")</f>
        <v>0</v>
      </c>
      <c r="P986" s="62" t="n">
        <f aca="false">IF(K988="No Ct",0,K988)</f>
        <v>0</v>
      </c>
      <c r="Q986" s="62" t="n">
        <f aca="false">IF(K989="No Ct",0,K989)</f>
        <v>0</v>
      </c>
      <c r="R986" s="0" t="str">
        <f aca="false">IF(AND(L986&gt;0,M986=0),"Valid","Invalid")</f>
        <v>Valid</v>
      </c>
      <c r="S986" s="0" t="str">
        <f aca="false">IF(OR(P986&gt;1,Q986&gt;1),"Present","Absent")</f>
        <v>Absent</v>
      </c>
      <c r="T986" s="63" t="str">
        <f aca="false">IF(OR(AND(P986&gt;1,P986&lt;41),AND(Q986&gt;1,Q986&lt;41)),"Ct&lt;41","Ct&gt;41")</f>
        <v>Ct&gt;41</v>
      </c>
      <c r="U986" s="0" t="str">
        <f aca="false">I986</f>
        <v>Springfroe</v>
      </c>
      <c r="V986" s="0" t="str">
        <f aca="false">MID(F986,10,9)</f>
        <v>DL2018042</v>
      </c>
      <c r="W986" s="64" t="str">
        <f aca="false">V986&amp;"_"&amp;U986&amp;"_"&amp;R986&amp;"_"&amp;S986&amp;"_"&amp;T986</f>
        <v>DL2018042_Springfroe_Valid_Absent_Ct&gt;41</v>
      </c>
    </row>
    <row r="987" customFormat="false" ht="14.25" hidden="false" customHeight="false" outlineLevel="0" collapsed="false">
      <c r="A987" s="0" t="s">
        <v>788</v>
      </c>
      <c r="B987" s="52" t="s">
        <v>789</v>
      </c>
      <c r="C987" s="52" t="s">
        <v>747</v>
      </c>
      <c r="D987" s="53" t="n">
        <v>0.1</v>
      </c>
      <c r="E987" s="53" t="s">
        <v>748</v>
      </c>
      <c r="F987" s="0" t="s">
        <v>1236</v>
      </c>
      <c r="G987" s="0" t="str">
        <f aca="false">LEFT(B987,2)</f>
        <v>06</v>
      </c>
      <c r="H987" s="0" t="str">
        <f aca="false">I987&amp;"_"&amp;G987&amp;"_"&amp;F987</f>
        <v>Springfroe_06_20180911_DL2018042_HTXHilleroed_koersel1</v>
      </c>
      <c r="I987" s="61" t="str">
        <f aca="false">MID(RIGHT(B987,LEN(B987)-3),1,FIND("_",RIGHT(B987,LEN(B987)-3))-1)</f>
        <v>Springfroe</v>
      </c>
      <c r="J987" s="61" t="str">
        <f aca="false">TRIM(SUBSTITUTE(RIGHT(B987,FIND(I987,B987)+1),"_",""))</f>
        <v>NegK</v>
      </c>
      <c r="K987" s="0" t="str">
        <f aca="false">IFERROR(VALUE(SUBSTITUTE(E987,".",",")),E987)</f>
        <v>No Ct</v>
      </c>
      <c r="L987" s="61" t="str">
        <f aca="false">IF(J987="PosK",SUMIFS(K:K,J:J,"PosK",H:H,H987),"")</f>
        <v/>
      </c>
      <c r="M987" s="61" t="str">
        <f aca="false">IF(J987="PosK",SUMIFS(K:K,J:J,"NegK",H:H,H987),"")</f>
        <v/>
      </c>
      <c r="N987" s="61" t="str">
        <f aca="false">IF(J987="PosK",SUMIFS(K:K,J:J,"eDNA",H:H,H987),"")</f>
        <v/>
      </c>
    </row>
    <row r="988" customFormat="false" ht="14.25" hidden="false" customHeight="false" outlineLevel="0" collapsed="false">
      <c r="A988" s="0" t="s">
        <v>790</v>
      </c>
      <c r="B988" s="52" t="s">
        <v>791</v>
      </c>
      <c r="C988" s="52" t="s">
        <v>751</v>
      </c>
      <c r="D988" s="53" t="n">
        <v>0.1</v>
      </c>
      <c r="E988" s="53" t="s">
        <v>748</v>
      </c>
      <c r="F988" s="0" t="s">
        <v>1236</v>
      </c>
      <c r="G988" s="0" t="str">
        <f aca="false">LEFT(B988,2)</f>
        <v>06</v>
      </c>
      <c r="H988" s="0" t="str">
        <f aca="false">I988&amp;"_"&amp;G988&amp;"_"&amp;F988</f>
        <v>Springfroe_06_20180911_DL2018042_HTXHilleroed_koersel1</v>
      </c>
      <c r="I988" s="61" t="str">
        <f aca="false">MID(RIGHT(B988,LEN(B988)-3),1,FIND("_",RIGHT(B988,LEN(B988)-3))-1)</f>
        <v>Springfroe</v>
      </c>
      <c r="J988" s="61" t="str">
        <f aca="false">TRIM(SUBSTITUTE(RIGHT(B988,FIND(I988,B988)+1),"_",""))</f>
        <v>eDNA</v>
      </c>
      <c r="K988" s="0" t="str">
        <f aca="false">IFERROR(VALUE(SUBSTITUTE(E988,".",",")),E988)</f>
        <v>No Ct</v>
      </c>
      <c r="L988" s="61" t="str">
        <f aca="false">IF(J988="PosK",SUMIFS(K:K,J:J,"PosK",H:H,H988),"")</f>
        <v/>
      </c>
      <c r="M988" s="61" t="str">
        <f aca="false">IF(J988="PosK",SUMIFS(K:K,J:J,"NegK",H:H,H988),"")</f>
        <v/>
      </c>
      <c r="N988" s="61" t="str">
        <f aca="false">IF(J988="PosK",SUMIFS(K:K,J:J,"eDNA",H:H,H988),"")</f>
        <v/>
      </c>
      <c r="Q988" s="62"/>
    </row>
    <row r="989" customFormat="false" ht="14.25" hidden="false" customHeight="false" outlineLevel="0" collapsed="false">
      <c r="A989" s="0" t="s">
        <v>792</v>
      </c>
      <c r="B989" s="52" t="s">
        <v>793</v>
      </c>
      <c r="C989" s="52" t="s">
        <v>751</v>
      </c>
      <c r="D989" s="53" t="n">
        <v>0.1</v>
      </c>
      <c r="E989" s="53" t="s">
        <v>748</v>
      </c>
      <c r="F989" s="0" t="s">
        <v>1236</v>
      </c>
      <c r="G989" s="0" t="str">
        <f aca="false">LEFT(B989,2)</f>
        <v>06</v>
      </c>
      <c r="H989" s="0" t="str">
        <f aca="false">I989&amp;"_"&amp;G989&amp;"_"&amp;F989</f>
        <v>Springfroe_06_20180911_DL2018042_HTXHilleroed_koersel1</v>
      </c>
      <c r="I989" s="61" t="str">
        <f aca="false">MID(RIGHT(B989,LEN(B989)-3),1,FIND("_",RIGHT(B989,LEN(B989)-3))-1)</f>
        <v>Springfroe</v>
      </c>
      <c r="J989" s="61" t="str">
        <f aca="false">TRIM(SUBSTITUTE(RIGHT(B989,FIND(I989,B989)+1),"_",""))</f>
        <v>eDNA</v>
      </c>
      <c r="K989" s="0" t="str">
        <f aca="false">IFERROR(VALUE(SUBSTITUTE(E989,".",",")),E989)</f>
        <v>No Ct</v>
      </c>
      <c r="L989" s="61" t="str">
        <f aca="false">IF(J989="PosK",SUMIFS(K:K,J:J,"PosK",H:H,H989),"")</f>
        <v/>
      </c>
      <c r="M989" s="61" t="str">
        <f aca="false">IF(J989="PosK",SUMIFS(K:K,J:J,"NegK",H:H,H989),"")</f>
        <v/>
      </c>
      <c r="N989" s="61" t="str">
        <f aca="false">IF(J989="PosK",SUMIFS(K:K,J:J,"eDNA",H:H,H989),"")</f>
        <v/>
      </c>
      <c r="P989" s="62"/>
      <c r="T989" s="63"/>
      <c r="W989" s="64"/>
    </row>
    <row r="990" customFormat="false" ht="14.25" hidden="false" customHeight="false" outlineLevel="0" collapsed="false">
      <c r="A990" s="0" t="s">
        <v>794</v>
      </c>
      <c r="B990" s="52" t="s">
        <v>960</v>
      </c>
      <c r="C990" s="52" t="s">
        <v>743</v>
      </c>
      <c r="D990" s="53" t="n">
        <v>0.1</v>
      </c>
      <c r="E990" s="53" t="n">
        <v>35.33</v>
      </c>
      <c r="F990" s="0" t="s">
        <v>1236</v>
      </c>
      <c r="G990" s="0" t="str">
        <f aca="false">LEFT(B990,2)</f>
        <v>07</v>
      </c>
      <c r="H990" s="0" t="str">
        <f aca="false">I990&amp;"_"&amp;G990&amp;"_"&amp;F990</f>
        <v>Springfroe_07_20180911_DL2018042_HTXHilleroed_koersel1</v>
      </c>
      <c r="I990" s="61" t="str">
        <f aca="false">MID(RIGHT(B990,LEN(B990)-3),1,FIND("_",RIGHT(B990,LEN(B990)-3))-1)</f>
        <v>Springfroe</v>
      </c>
      <c r="J990" s="61" t="str">
        <f aca="false">TRIM(SUBSTITUTE(RIGHT(B990,FIND(I990,B990)+1),"_",""))</f>
        <v>PosK</v>
      </c>
      <c r="K990" s="0" t="n">
        <f aca="false">IFERROR(VALUE(SUBSTITUTE(E990,".",",")),E990)</f>
        <v>35.33</v>
      </c>
      <c r="L990" s="61" t="n">
        <f aca="false">IF(J990="PosK",SUMIFS(K:K,J:J,"PosK",H:H,H990),"")</f>
        <v>35.33</v>
      </c>
      <c r="M990" s="61" t="n">
        <f aca="false">IF(J990="PosK",SUMIFS(K:K,J:J,"NegK",H:H,H990),"")</f>
        <v>0</v>
      </c>
      <c r="N990" s="61" t="n">
        <f aca="false">IF(J990="PosK",SUMIFS(K:K,J:J,"eDNA",H:H,H990),"")</f>
        <v>0</v>
      </c>
      <c r="P990" s="62" t="n">
        <f aca="false">IF(K992="No Ct",0,K992)</f>
        <v>0</v>
      </c>
      <c r="Q990" s="62" t="n">
        <f aca="false">IF(K993="No Ct",0,K993)</f>
        <v>0</v>
      </c>
      <c r="R990" s="0" t="str">
        <f aca="false">IF(AND(L990&gt;0,M990=0),"Valid","Invalid")</f>
        <v>Valid</v>
      </c>
      <c r="S990" s="0" t="str">
        <f aca="false">IF(OR(P990&gt;1,Q990&gt;1),"Present","Absent")</f>
        <v>Absent</v>
      </c>
      <c r="T990" s="63" t="str">
        <f aca="false">IF(OR(AND(P990&gt;1,P990&lt;41),AND(Q990&gt;1,Q990&lt;41)),"Ct&lt;41","Ct&gt;41")</f>
        <v>Ct&gt;41</v>
      </c>
      <c r="U990" s="0" t="str">
        <f aca="false">I990</f>
        <v>Springfroe</v>
      </c>
      <c r="V990" s="0" t="str">
        <f aca="false">MID(F990,10,9)</f>
        <v>DL2018042</v>
      </c>
      <c r="W990" s="64" t="str">
        <f aca="false">V990&amp;"_"&amp;U990&amp;"_"&amp;R990&amp;"_"&amp;S990&amp;"_"&amp;T990</f>
        <v>DL2018042_Springfroe_Valid_Absent_Ct&gt;41</v>
      </c>
    </row>
    <row r="991" customFormat="false" ht="14.25" hidden="false" customHeight="false" outlineLevel="0" collapsed="false">
      <c r="A991" s="0" t="s">
        <v>796</v>
      </c>
      <c r="B991" s="52" t="s">
        <v>961</v>
      </c>
      <c r="C991" s="52" t="s">
        <v>747</v>
      </c>
      <c r="D991" s="53" t="n">
        <v>0.1</v>
      </c>
      <c r="E991" s="53" t="s">
        <v>748</v>
      </c>
      <c r="F991" s="0" t="s">
        <v>1236</v>
      </c>
      <c r="G991" s="0" t="str">
        <f aca="false">LEFT(B991,2)</f>
        <v>07</v>
      </c>
      <c r="H991" s="0" t="str">
        <f aca="false">I991&amp;"_"&amp;G991&amp;"_"&amp;F991</f>
        <v>Springfroe_07_20180911_DL2018042_HTXHilleroed_koersel1</v>
      </c>
      <c r="I991" s="61" t="str">
        <f aca="false">MID(RIGHT(B991,LEN(B991)-3),1,FIND("_",RIGHT(B991,LEN(B991)-3))-1)</f>
        <v>Springfroe</v>
      </c>
      <c r="J991" s="61" t="str">
        <f aca="false">TRIM(SUBSTITUTE(RIGHT(B991,FIND(I991,B991)+1),"_",""))</f>
        <v>NegK</v>
      </c>
      <c r="K991" s="0" t="str">
        <f aca="false">IFERROR(VALUE(SUBSTITUTE(E991,".",",")),E991)</f>
        <v>No Ct</v>
      </c>
      <c r="L991" s="61" t="str">
        <f aca="false">IF(J991="PosK",SUMIFS(K:K,J:J,"PosK",H:H,H991),"")</f>
        <v/>
      </c>
      <c r="M991" s="61" t="str">
        <f aca="false">IF(J991="PosK",SUMIFS(K:K,J:J,"NegK",H:H,H991),"")</f>
        <v/>
      </c>
      <c r="N991" s="61" t="str">
        <f aca="false">IF(J991="PosK",SUMIFS(K:K,J:J,"eDNA",H:H,H991),"")</f>
        <v/>
      </c>
    </row>
    <row r="992" customFormat="false" ht="14.25" hidden="false" customHeight="false" outlineLevel="0" collapsed="false">
      <c r="A992" s="0" t="s">
        <v>798</v>
      </c>
      <c r="B992" s="52" t="s">
        <v>962</v>
      </c>
      <c r="C992" s="52" t="s">
        <v>751</v>
      </c>
      <c r="D992" s="53" t="n">
        <v>0.1</v>
      </c>
      <c r="E992" s="53" t="s">
        <v>748</v>
      </c>
      <c r="F992" s="0" t="s">
        <v>1236</v>
      </c>
      <c r="G992" s="0" t="str">
        <f aca="false">LEFT(B992,2)</f>
        <v>07</v>
      </c>
      <c r="H992" s="0" t="str">
        <f aca="false">I992&amp;"_"&amp;G992&amp;"_"&amp;F992</f>
        <v>Springfroe_07_20180911_DL2018042_HTXHilleroed_koersel1</v>
      </c>
      <c r="I992" s="61" t="str">
        <f aca="false">MID(RIGHT(B992,LEN(B992)-3),1,FIND("_",RIGHT(B992,LEN(B992)-3))-1)</f>
        <v>Springfroe</v>
      </c>
      <c r="J992" s="61" t="str">
        <f aca="false">TRIM(SUBSTITUTE(RIGHT(B992,FIND(I992,B992)+1),"_",""))</f>
        <v>eDNA</v>
      </c>
      <c r="K992" s="0" t="str">
        <f aca="false">IFERROR(VALUE(SUBSTITUTE(E992,".",",")),E992)</f>
        <v>No Ct</v>
      </c>
      <c r="L992" s="61" t="str">
        <f aca="false">IF(J992="PosK",SUMIFS(K:K,J:J,"PosK",H:H,H992),"")</f>
        <v/>
      </c>
      <c r="M992" s="61" t="str">
        <f aca="false">IF(J992="PosK",SUMIFS(K:K,J:J,"NegK",H:H,H992),"")</f>
        <v/>
      </c>
      <c r="N992" s="61" t="str">
        <f aca="false">IF(J992="PosK",SUMIFS(K:K,J:J,"eDNA",H:H,H992),"")</f>
        <v/>
      </c>
      <c r="Q992" s="62"/>
    </row>
    <row r="993" customFormat="false" ht="14.25" hidden="false" customHeight="false" outlineLevel="0" collapsed="false">
      <c r="A993" s="0" t="s">
        <v>800</v>
      </c>
      <c r="B993" s="52" t="s">
        <v>963</v>
      </c>
      <c r="C993" s="52" t="s">
        <v>751</v>
      </c>
      <c r="D993" s="53" t="n">
        <v>0.1</v>
      </c>
      <c r="E993" s="53" t="s">
        <v>748</v>
      </c>
      <c r="F993" s="0" t="s">
        <v>1236</v>
      </c>
      <c r="G993" s="0" t="str">
        <f aca="false">LEFT(B993,2)</f>
        <v>07</v>
      </c>
      <c r="H993" s="0" t="str">
        <f aca="false">I993&amp;"_"&amp;G993&amp;"_"&amp;F993</f>
        <v>Springfroe_07_20180911_DL2018042_HTXHilleroed_koersel1</v>
      </c>
      <c r="I993" s="61" t="str">
        <f aca="false">MID(RIGHT(B993,LEN(B993)-3),1,FIND("_",RIGHT(B993,LEN(B993)-3))-1)</f>
        <v>Springfroe</v>
      </c>
      <c r="J993" s="61" t="str">
        <f aca="false">TRIM(SUBSTITUTE(RIGHT(B993,FIND(I993,B993)+1),"_",""))</f>
        <v>eDNA</v>
      </c>
      <c r="K993" s="0" t="str">
        <f aca="false">IFERROR(VALUE(SUBSTITUTE(E993,".",",")),E993)</f>
        <v>No Ct</v>
      </c>
      <c r="L993" s="61" t="str">
        <f aca="false">IF(J993="PosK",SUMIFS(K:K,J:J,"PosK",H:H,H993),"")</f>
        <v/>
      </c>
      <c r="M993" s="61" t="str">
        <f aca="false">IF(J993="PosK",SUMIFS(K:K,J:J,"NegK",H:H,H993),"")</f>
        <v/>
      </c>
      <c r="N993" s="61" t="str">
        <f aca="false">IF(J993="PosK",SUMIFS(K:K,J:J,"eDNA",H:H,H993),"")</f>
        <v/>
      </c>
      <c r="P993" s="62"/>
      <c r="T993" s="63"/>
      <c r="W993" s="64"/>
    </row>
    <row r="994" customFormat="false" ht="14.25" hidden="false" customHeight="false" outlineLevel="0" collapsed="false">
      <c r="A994" s="0" t="s">
        <v>802</v>
      </c>
      <c r="B994" s="52" t="s">
        <v>964</v>
      </c>
      <c r="C994" s="52" t="s">
        <v>743</v>
      </c>
      <c r="D994" s="53" t="n">
        <v>0.1</v>
      </c>
      <c r="E994" s="53" t="n">
        <v>30.17</v>
      </c>
      <c r="F994" s="0" t="s">
        <v>1236</v>
      </c>
      <c r="G994" s="0" t="str">
        <f aca="false">LEFT(B994,2)</f>
        <v>08</v>
      </c>
      <c r="H994" s="0" t="str">
        <f aca="false">I994&amp;"_"&amp;G994&amp;"_"&amp;F994</f>
        <v>Klokkefroe_08_20180911_DL2018042_HTXHilleroed_koersel1</v>
      </c>
      <c r="I994" s="61" t="str">
        <f aca="false">MID(RIGHT(B994,LEN(B994)-3),1,FIND("_",RIGHT(B994,LEN(B994)-3))-1)</f>
        <v>Klokkefroe</v>
      </c>
      <c r="J994" s="61" t="str">
        <f aca="false">TRIM(SUBSTITUTE(RIGHT(B994,FIND(I994,B994)+1),"_",""))</f>
        <v>PosK</v>
      </c>
      <c r="K994" s="0" t="n">
        <f aca="false">IFERROR(VALUE(SUBSTITUTE(E994,".",",")),E994)</f>
        <v>30.17</v>
      </c>
      <c r="L994" s="61" t="n">
        <f aca="false">IF(J994="PosK",SUMIFS(K:K,J:J,"PosK",H:H,H994),"")</f>
        <v>30.17</v>
      </c>
      <c r="M994" s="61" t="n">
        <f aca="false">IF(J994="PosK",SUMIFS(K:K,J:J,"NegK",H:H,H994),"")</f>
        <v>0</v>
      </c>
      <c r="N994" s="61" t="n">
        <f aca="false">IF(J994="PosK",SUMIFS(K:K,J:J,"eDNA",H:H,H994),"")</f>
        <v>0</v>
      </c>
      <c r="P994" s="62" t="n">
        <f aca="false">IF(K996="No Ct",0,K996)</f>
        <v>0</v>
      </c>
      <c r="Q994" s="62" t="n">
        <f aca="false">IF(K997="No Ct",0,K997)</f>
        <v>0</v>
      </c>
      <c r="R994" s="0" t="str">
        <f aca="false">IF(AND(L994&gt;0,M994=0),"Valid","Invalid")</f>
        <v>Valid</v>
      </c>
      <c r="S994" s="0" t="str">
        <f aca="false">IF(OR(P994&gt;1,Q994&gt;1),"Present","Absent")</f>
        <v>Absent</v>
      </c>
      <c r="T994" s="63" t="str">
        <f aca="false">IF(OR(AND(P994&gt;1,P994&lt;41),AND(Q994&gt;1,Q994&lt;41)),"Ct&lt;41","Ct&gt;41")</f>
        <v>Ct&gt;41</v>
      </c>
      <c r="U994" s="0" t="str">
        <f aca="false">I994</f>
        <v>Klokkefroe</v>
      </c>
      <c r="V994" s="0" t="str">
        <f aca="false">MID(F994,10,9)</f>
        <v>DL2018042</v>
      </c>
      <c r="W994" s="64" t="str">
        <f aca="false">V994&amp;"_"&amp;U994&amp;"_"&amp;R994&amp;"_"&amp;S994&amp;"_"&amp;T994</f>
        <v>DL2018042_Klokkefroe_Valid_Absent_Ct&gt;41</v>
      </c>
    </row>
    <row r="995" customFormat="false" ht="14.25" hidden="false" customHeight="false" outlineLevel="0" collapsed="false">
      <c r="A995" s="0" t="s">
        <v>804</v>
      </c>
      <c r="B995" s="52" t="s">
        <v>965</v>
      </c>
      <c r="C995" s="52" t="s">
        <v>747</v>
      </c>
      <c r="D995" s="53" t="n">
        <v>0.1</v>
      </c>
      <c r="E995" s="53" t="s">
        <v>748</v>
      </c>
      <c r="F995" s="0" t="s">
        <v>1236</v>
      </c>
      <c r="G995" s="0" t="str">
        <f aca="false">LEFT(B995,2)</f>
        <v>08</v>
      </c>
      <c r="H995" s="0" t="str">
        <f aca="false">I995&amp;"_"&amp;G995&amp;"_"&amp;F995</f>
        <v>Klokkefroe_08_20180911_DL2018042_HTXHilleroed_koersel1</v>
      </c>
      <c r="I995" s="61" t="str">
        <f aca="false">MID(RIGHT(B995,LEN(B995)-3),1,FIND("_",RIGHT(B995,LEN(B995)-3))-1)</f>
        <v>Klokkefroe</v>
      </c>
      <c r="J995" s="61" t="str">
        <f aca="false">TRIM(SUBSTITUTE(RIGHT(B995,FIND(I995,B995)+1),"_",""))</f>
        <v>NegK</v>
      </c>
      <c r="K995" s="0" t="str">
        <f aca="false">IFERROR(VALUE(SUBSTITUTE(E995,".",",")),E995)</f>
        <v>No Ct</v>
      </c>
      <c r="L995" s="61" t="str">
        <f aca="false">IF(J995="PosK",SUMIFS(K:K,J:J,"PosK",H:H,H995),"")</f>
        <v/>
      </c>
      <c r="M995" s="61" t="str">
        <f aca="false">IF(J995="PosK",SUMIFS(K:K,J:J,"NegK",H:H,H995),"")</f>
        <v/>
      </c>
      <c r="N995" s="61" t="str">
        <f aca="false">IF(J995="PosK",SUMIFS(K:K,J:J,"eDNA",H:H,H995),"")</f>
        <v/>
      </c>
    </row>
    <row r="996" customFormat="false" ht="14.25" hidden="false" customHeight="false" outlineLevel="0" collapsed="false">
      <c r="A996" s="0" t="s">
        <v>806</v>
      </c>
      <c r="B996" s="52" t="s">
        <v>966</v>
      </c>
      <c r="C996" s="52" t="s">
        <v>751</v>
      </c>
      <c r="D996" s="53" t="n">
        <v>0.1</v>
      </c>
      <c r="E996" s="53" t="s">
        <v>748</v>
      </c>
      <c r="F996" s="0" t="s">
        <v>1236</v>
      </c>
      <c r="G996" s="0" t="str">
        <f aca="false">LEFT(B996,2)</f>
        <v>08</v>
      </c>
      <c r="H996" s="0" t="str">
        <f aca="false">I996&amp;"_"&amp;G996&amp;"_"&amp;F996</f>
        <v>Klokkefroe_08_20180911_DL2018042_HTXHilleroed_koersel1</v>
      </c>
      <c r="I996" s="61" t="str">
        <f aca="false">MID(RIGHT(B996,LEN(B996)-3),1,FIND("_",RIGHT(B996,LEN(B996)-3))-1)</f>
        <v>Klokkefroe</v>
      </c>
      <c r="J996" s="61" t="str">
        <f aca="false">TRIM(SUBSTITUTE(RIGHT(B996,FIND(I996,B996)+1),"_",""))</f>
        <v>eDNA</v>
      </c>
      <c r="K996" s="0" t="str">
        <f aca="false">IFERROR(VALUE(SUBSTITUTE(E996,".",",")),E996)</f>
        <v>No Ct</v>
      </c>
      <c r="L996" s="61" t="str">
        <f aca="false">IF(J996="PosK",SUMIFS(K:K,J:J,"PosK",H:H,H996),"")</f>
        <v/>
      </c>
      <c r="M996" s="61" t="str">
        <f aca="false">IF(J996="PosK",SUMIFS(K:K,J:J,"NegK",H:H,H996),"")</f>
        <v/>
      </c>
      <c r="N996" s="61" t="str">
        <f aca="false">IF(J996="PosK",SUMIFS(K:K,J:J,"eDNA",H:H,H996),"")</f>
        <v/>
      </c>
      <c r="Q996" s="62"/>
    </row>
    <row r="997" customFormat="false" ht="14.25" hidden="false" customHeight="false" outlineLevel="0" collapsed="false">
      <c r="A997" s="0" t="s">
        <v>808</v>
      </c>
      <c r="B997" s="52" t="s">
        <v>967</v>
      </c>
      <c r="C997" s="52" t="s">
        <v>751</v>
      </c>
      <c r="D997" s="53" t="n">
        <v>0.1</v>
      </c>
      <c r="E997" s="53" t="s">
        <v>748</v>
      </c>
      <c r="F997" s="0" t="s">
        <v>1236</v>
      </c>
      <c r="G997" s="0" t="str">
        <f aca="false">LEFT(B997,2)</f>
        <v>08</v>
      </c>
      <c r="H997" s="0" t="str">
        <f aca="false">I997&amp;"_"&amp;G997&amp;"_"&amp;F997</f>
        <v>Klokkefroe_08_20180911_DL2018042_HTXHilleroed_koersel1</v>
      </c>
      <c r="I997" s="61" t="str">
        <f aca="false">MID(RIGHT(B997,LEN(B997)-3),1,FIND("_",RIGHT(B997,LEN(B997)-3))-1)</f>
        <v>Klokkefroe</v>
      </c>
      <c r="J997" s="61" t="str">
        <f aca="false">TRIM(SUBSTITUTE(RIGHT(B997,FIND(I997,B997)+1),"_",""))</f>
        <v>eDNA</v>
      </c>
      <c r="K997" s="0" t="str">
        <f aca="false">IFERROR(VALUE(SUBSTITUTE(E997,".",",")),E997)</f>
        <v>No Ct</v>
      </c>
      <c r="L997" s="61" t="str">
        <f aca="false">IF(J997="PosK",SUMIFS(K:K,J:J,"PosK",H:H,H997),"")</f>
        <v/>
      </c>
      <c r="M997" s="61" t="str">
        <f aca="false">IF(J997="PosK",SUMIFS(K:K,J:J,"NegK",H:H,H997),"")</f>
        <v/>
      </c>
      <c r="N997" s="61" t="str">
        <f aca="false">IF(J997="PosK",SUMIFS(K:K,J:J,"eDNA",H:H,H997),"")</f>
        <v/>
      </c>
      <c r="P997" s="62"/>
      <c r="T997" s="63"/>
      <c r="W997" s="64"/>
    </row>
    <row r="998" customFormat="false" ht="14.25" hidden="false" customHeight="false" outlineLevel="0" collapsed="false">
      <c r="A998" s="0" t="s">
        <v>810</v>
      </c>
      <c r="B998" s="52" t="s">
        <v>968</v>
      </c>
      <c r="C998" s="52" t="s">
        <v>743</v>
      </c>
      <c r="D998" s="53" t="n">
        <v>0.1</v>
      </c>
      <c r="E998" s="53" t="n">
        <v>22.13</v>
      </c>
      <c r="F998" s="0" t="s">
        <v>1236</v>
      </c>
      <c r="G998" s="0" t="str">
        <f aca="false">LEFT(B998,2)</f>
        <v>09</v>
      </c>
      <c r="H998" s="0" t="str">
        <f aca="false">I998&amp;"_"&amp;G998&amp;"_"&amp;F998</f>
        <v>Skrubtudse_09_20180911_DL2018042_HTXHilleroed_koersel1</v>
      </c>
      <c r="I998" s="61" t="str">
        <f aca="false">MID(RIGHT(B998,LEN(B998)-3),1,FIND("_",RIGHT(B998,LEN(B998)-3))-1)</f>
        <v>Skrubtudse</v>
      </c>
      <c r="J998" s="61" t="str">
        <f aca="false">TRIM(SUBSTITUTE(RIGHT(B998,FIND(I998,B998)+1),"_",""))</f>
        <v>PosK</v>
      </c>
      <c r="K998" s="0" t="n">
        <f aca="false">IFERROR(VALUE(SUBSTITUTE(E998,".",",")),E998)</f>
        <v>22.13</v>
      </c>
      <c r="L998" s="61" t="n">
        <f aca="false">IF(J998="PosK",SUMIFS(K:K,J:J,"PosK",H:H,H998),"")</f>
        <v>22.13</v>
      </c>
      <c r="M998" s="61" t="n">
        <f aca="false">IF(J998="PosK",SUMIFS(K:K,J:J,"NegK",H:H,H998),"")</f>
        <v>0</v>
      </c>
      <c r="N998" s="61" t="n">
        <f aca="false">IF(J998="PosK",SUMIFS(K:K,J:J,"eDNA",H:H,H998),"")</f>
        <v>37.25</v>
      </c>
      <c r="P998" s="62" t="n">
        <f aca="false">IF(K1000="No Ct",0,K1000)</f>
        <v>37.25</v>
      </c>
      <c r="Q998" s="62" t="n">
        <f aca="false">IF(K1001="No Ct",0,K1001)</f>
        <v>0</v>
      </c>
      <c r="R998" s="0" t="str">
        <f aca="false">IF(AND(L998&gt;0,M998=0),"Valid","Invalid")</f>
        <v>Valid</v>
      </c>
      <c r="S998" s="0" t="str">
        <f aca="false">IF(OR(P998&gt;1,Q998&gt;1),"Present","Absent")</f>
        <v>Present</v>
      </c>
      <c r="T998" s="63" t="str">
        <f aca="false">IF(OR(AND(P998&gt;1,P998&lt;41),AND(Q998&gt;1,Q998&lt;41)),"Ct&lt;41","Ct&gt;41")</f>
        <v>Ct&lt;41</v>
      </c>
      <c r="U998" s="0" t="str">
        <f aca="false">I998</f>
        <v>Skrubtudse</v>
      </c>
      <c r="V998" s="0" t="str">
        <f aca="false">MID(F998,10,9)</f>
        <v>DL2018042</v>
      </c>
      <c r="W998" s="64" t="str">
        <f aca="false">V998&amp;"_"&amp;U998&amp;"_"&amp;R998&amp;"_"&amp;S998&amp;"_"&amp;T998</f>
        <v>DL2018042_Skrubtudse_Valid_Present_Ct&lt;41</v>
      </c>
    </row>
    <row r="999" customFormat="false" ht="14.25" hidden="false" customHeight="false" outlineLevel="0" collapsed="false">
      <c r="A999" s="0" t="s">
        <v>812</v>
      </c>
      <c r="B999" s="52" t="s">
        <v>969</v>
      </c>
      <c r="C999" s="52" t="s">
        <v>747</v>
      </c>
      <c r="D999" s="53" t="n">
        <v>0.1</v>
      </c>
      <c r="E999" s="53" t="s">
        <v>748</v>
      </c>
      <c r="F999" s="0" t="s">
        <v>1236</v>
      </c>
      <c r="G999" s="0" t="str">
        <f aca="false">LEFT(B999,2)</f>
        <v>09</v>
      </c>
      <c r="H999" s="0" t="str">
        <f aca="false">I999&amp;"_"&amp;G999&amp;"_"&amp;F999</f>
        <v>Skrubtudse_09_20180911_DL2018042_HTXHilleroed_koersel1</v>
      </c>
      <c r="I999" s="61" t="str">
        <f aca="false">MID(RIGHT(B999,LEN(B999)-3),1,FIND("_",RIGHT(B999,LEN(B999)-3))-1)</f>
        <v>Skrubtudse</v>
      </c>
      <c r="J999" s="61" t="str">
        <f aca="false">TRIM(SUBSTITUTE(RIGHT(B999,FIND(I999,B999)+1),"_",""))</f>
        <v>NegK</v>
      </c>
      <c r="K999" s="0" t="str">
        <f aca="false">IFERROR(VALUE(SUBSTITUTE(E999,".",",")),E999)</f>
        <v>No Ct</v>
      </c>
      <c r="L999" s="61" t="str">
        <f aca="false">IF(J999="PosK",SUMIFS(K:K,J:J,"PosK",H:H,H999),"")</f>
        <v/>
      </c>
      <c r="M999" s="61" t="str">
        <f aca="false">IF(J999="PosK",SUMIFS(K:K,J:J,"NegK",H:H,H999),"")</f>
        <v/>
      </c>
      <c r="N999" s="61" t="str">
        <f aca="false">IF(J999="PosK",SUMIFS(K:K,J:J,"eDNA",H:H,H999),"")</f>
        <v/>
      </c>
    </row>
    <row r="1000" customFormat="false" ht="14.25" hidden="false" customHeight="false" outlineLevel="0" collapsed="false">
      <c r="A1000" s="0" t="s">
        <v>814</v>
      </c>
      <c r="B1000" s="52" t="s">
        <v>970</v>
      </c>
      <c r="C1000" s="52" t="s">
        <v>751</v>
      </c>
      <c r="D1000" s="53" t="n">
        <v>0.1</v>
      </c>
      <c r="E1000" s="53" t="n">
        <v>37.25</v>
      </c>
      <c r="F1000" s="0" t="s">
        <v>1236</v>
      </c>
      <c r="G1000" s="0" t="str">
        <f aca="false">LEFT(B1000,2)</f>
        <v>09</v>
      </c>
      <c r="H1000" s="0" t="str">
        <f aca="false">I1000&amp;"_"&amp;G1000&amp;"_"&amp;F1000</f>
        <v>Skrubtudse_09_20180911_DL2018042_HTXHilleroed_koersel1</v>
      </c>
      <c r="I1000" s="61" t="str">
        <f aca="false">MID(RIGHT(B1000,LEN(B1000)-3),1,FIND("_",RIGHT(B1000,LEN(B1000)-3))-1)</f>
        <v>Skrubtudse</v>
      </c>
      <c r="J1000" s="61" t="str">
        <f aca="false">TRIM(SUBSTITUTE(RIGHT(B1000,FIND(I1000,B1000)+1),"_",""))</f>
        <v>eDNA</v>
      </c>
      <c r="K1000" s="0" t="n">
        <f aca="false">IFERROR(VALUE(SUBSTITUTE(E1000,".",",")),E1000)</f>
        <v>37.25</v>
      </c>
      <c r="L1000" s="61" t="str">
        <f aca="false">IF(J1000="PosK",SUMIFS(K:K,J:J,"PosK",H:H,H1000),"")</f>
        <v/>
      </c>
      <c r="M1000" s="61" t="str">
        <f aca="false">IF(J1000="PosK",SUMIFS(K:K,J:J,"NegK",H:H,H1000),"")</f>
        <v/>
      </c>
      <c r="N1000" s="61" t="str">
        <f aca="false">IF(J1000="PosK",SUMIFS(K:K,J:J,"eDNA",H:H,H1000),"")</f>
        <v/>
      </c>
      <c r="Q1000" s="62"/>
    </row>
    <row r="1001" customFormat="false" ht="14.25" hidden="false" customHeight="false" outlineLevel="0" collapsed="false">
      <c r="A1001" s="0" t="s">
        <v>816</v>
      </c>
      <c r="B1001" s="52" t="s">
        <v>971</v>
      </c>
      <c r="C1001" s="52" t="s">
        <v>751</v>
      </c>
      <c r="D1001" s="53" t="n">
        <v>0.1</v>
      </c>
      <c r="E1001" s="53" t="s">
        <v>748</v>
      </c>
      <c r="F1001" s="0" t="s">
        <v>1236</v>
      </c>
      <c r="G1001" s="0" t="str">
        <f aca="false">LEFT(B1001,2)</f>
        <v>09</v>
      </c>
      <c r="H1001" s="0" t="str">
        <f aca="false">I1001&amp;"_"&amp;G1001&amp;"_"&amp;F1001</f>
        <v>Skrubtudse_09_20180911_DL2018042_HTXHilleroed_koersel1</v>
      </c>
      <c r="I1001" s="61" t="str">
        <f aca="false">MID(RIGHT(B1001,LEN(B1001)-3),1,FIND("_",RIGHT(B1001,LEN(B1001)-3))-1)</f>
        <v>Skrubtudse</v>
      </c>
      <c r="J1001" s="61" t="str">
        <f aca="false">TRIM(SUBSTITUTE(RIGHT(B1001,FIND(I1001,B1001)+1),"_",""))</f>
        <v>eDNA</v>
      </c>
      <c r="K1001" s="0" t="str">
        <f aca="false">IFERROR(VALUE(SUBSTITUTE(E1001,".",",")),E1001)</f>
        <v>No Ct</v>
      </c>
      <c r="L1001" s="61" t="str">
        <f aca="false">IF(J1001="PosK",SUMIFS(K:K,J:J,"PosK",H:H,H1001),"")</f>
        <v/>
      </c>
      <c r="M1001" s="61" t="str">
        <f aca="false">IF(J1001="PosK",SUMIFS(K:K,J:J,"NegK",H:H,H1001),"")</f>
        <v/>
      </c>
      <c r="N1001" s="61" t="str">
        <f aca="false">IF(J1001="PosK",SUMIFS(K:K,J:J,"eDNA",H:H,H1001),"")</f>
        <v/>
      </c>
      <c r="P1001" s="62"/>
      <c r="T1001" s="63"/>
      <c r="W1001" s="64"/>
    </row>
    <row r="1002" customFormat="false" ht="14.25" hidden="false" customHeight="false" outlineLevel="0" collapsed="false">
      <c r="A1002" s="0" t="s">
        <v>818</v>
      </c>
      <c r="B1002" s="52" t="s">
        <v>972</v>
      </c>
      <c r="C1002" s="52" t="s">
        <v>743</v>
      </c>
      <c r="D1002" s="53" t="n">
        <v>0.1</v>
      </c>
      <c r="E1002" s="53" t="n">
        <v>22.88</v>
      </c>
      <c r="F1002" s="0" t="s">
        <v>1236</v>
      </c>
      <c r="G1002" s="0" t="str">
        <f aca="false">LEFT(B1002,2)</f>
        <v>10</v>
      </c>
      <c r="H1002" s="0" t="str">
        <f aca="false">I1002&amp;"_"&amp;G1002&amp;"_"&amp;F1002</f>
        <v>Skrubtudse_10_20180911_DL2018042_HTXHilleroed_koersel1</v>
      </c>
      <c r="I1002" s="61" t="str">
        <f aca="false">MID(RIGHT(B1002,LEN(B1002)-3),1,FIND("_",RIGHT(B1002,LEN(B1002)-3))-1)</f>
        <v>Skrubtudse</v>
      </c>
      <c r="J1002" s="61" t="str">
        <f aca="false">TRIM(SUBSTITUTE(RIGHT(B1002,FIND(I1002,B1002)+1),"_",""))</f>
        <v>PosK</v>
      </c>
      <c r="K1002" s="0" t="n">
        <f aca="false">IFERROR(VALUE(SUBSTITUTE(E1002,".",",")),E1002)</f>
        <v>22.88</v>
      </c>
      <c r="L1002" s="61" t="n">
        <f aca="false">IF(J1002="PosK",SUMIFS(K:K,J:J,"PosK",H:H,H1002),"")</f>
        <v>22.88</v>
      </c>
      <c r="M1002" s="61" t="n">
        <f aca="false">IF(J1002="PosK",SUMIFS(K:K,J:J,"NegK",H:H,H1002),"")</f>
        <v>0</v>
      </c>
      <c r="N1002" s="61" t="n">
        <f aca="false">IF(J1002="PosK",SUMIFS(K:K,J:J,"eDNA",H:H,H1002),"")</f>
        <v>36.51</v>
      </c>
      <c r="P1002" s="62" t="n">
        <f aca="false">IF(K1004="No Ct",0,K1004)</f>
        <v>36.51</v>
      </c>
      <c r="Q1002" s="62" t="n">
        <f aca="false">IF(K1005="No Ct",0,K1005)</f>
        <v>0</v>
      </c>
      <c r="R1002" s="0" t="str">
        <f aca="false">IF(AND(L1002&gt;0,M1002=0),"Valid","Invalid")</f>
        <v>Valid</v>
      </c>
      <c r="S1002" s="0" t="str">
        <f aca="false">IF(OR(P1002&gt;1,Q1002&gt;1),"Present","Absent")</f>
        <v>Present</v>
      </c>
      <c r="T1002" s="63" t="str">
        <f aca="false">IF(OR(AND(P1002&gt;1,P1002&lt;41),AND(Q1002&gt;1,Q1002&lt;41)),"Ct&lt;41","Ct&gt;41")</f>
        <v>Ct&lt;41</v>
      </c>
      <c r="U1002" s="0" t="str">
        <f aca="false">I1002</f>
        <v>Skrubtudse</v>
      </c>
      <c r="V1002" s="0" t="str">
        <f aca="false">MID(F1002,10,9)</f>
        <v>DL2018042</v>
      </c>
      <c r="W1002" s="64" t="str">
        <f aca="false">V1002&amp;"_"&amp;U1002&amp;"_"&amp;R1002&amp;"_"&amp;S1002&amp;"_"&amp;T1002</f>
        <v>DL2018042_Skrubtudse_Valid_Present_Ct&lt;41</v>
      </c>
    </row>
    <row r="1003" customFormat="false" ht="14.25" hidden="false" customHeight="false" outlineLevel="0" collapsed="false">
      <c r="A1003" s="0" t="s">
        <v>820</v>
      </c>
      <c r="B1003" s="52" t="s">
        <v>973</v>
      </c>
      <c r="C1003" s="52" t="s">
        <v>747</v>
      </c>
      <c r="D1003" s="53" t="n">
        <v>0.1</v>
      </c>
      <c r="E1003" s="53" t="s">
        <v>748</v>
      </c>
      <c r="F1003" s="0" t="s">
        <v>1236</v>
      </c>
      <c r="G1003" s="0" t="str">
        <f aca="false">LEFT(B1003,2)</f>
        <v>10</v>
      </c>
      <c r="H1003" s="0" t="str">
        <f aca="false">I1003&amp;"_"&amp;G1003&amp;"_"&amp;F1003</f>
        <v>Skrubtudse_10_20180911_DL2018042_HTXHilleroed_koersel1</v>
      </c>
      <c r="I1003" s="61" t="str">
        <f aca="false">MID(RIGHT(B1003,LEN(B1003)-3),1,FIND("_",RIGHT(B1003,LEN(B1003)-3))-1)</f>
        <v>Skrubtudse</v>
      </c>
      <c r="J1003" s="61" t="str">
        <f aca="false">TRIM(SUBSTITUTE(RIGHT(B1003,FIND(I1003,B1003)+1),"_",""))</f>
        <v>NegK</v>
      </c>
      <c r="K1003" s="0" t="str">
        <f aca="false">IFERROR(VALUE(SUBSTITUTE(E1003,".",",")),E1003)</f>
        <v>No Ct</v>
      </c>
      <c r="L1003" s="61" t="str">
        <f aca="false">IF(J1003="PosK",SUMIFS(K:K,J:J,"PosK",H:H,H1003),"")</f>
        <v/>
      </c>
      <c r="M1003" s="61" t="str">
        <f aca="false">IF(J1003="PosK",SUMIFS(K:K,J:J,"NegK",H:H,H1003),"")</f>
        <v/>
      </c>
      <c r="N1003" s="61" t="str">
        <f aca="false">IF(J1003="PosK",SUMIFS(K:K,J:J,"eDNA",H:H,H1003),"")</f>
        <v/>
      </c>
    </row>
    <row r="1004" customFormat="false" ht="14.25" hidden="false" customHeight="false" outlineLevel="0" collapsed="false">
      <c r="A1004" s="0" t="s">
        <v>822</v>
      </c>
      <c r="B1004" s="52" t="s">
        <v>974</v>
      </c>
      <c r="C1004" s="52" t="s">
        <v>751</v>
      </c>
      <c r="D1004" s="53" t="n">
        <v>0.1</v>
      </c>
      <c r="E1004" s="53" t="n">
        <v>36.51</v>
      </c>
      <c r="F1004" s="0" t="s">
        <v>1236</v>
      </c>
      <c r="G1004" s="0" t="str">
        <f aca="false">LEFT(B1004,2)</f>
        <v>10</v>
      </c>
      <c r="H1004" s="0" t="str">
        <f aca="false">I1004&amp;"_"&amp;G1004&amp;"_"&amp;F1004</f>
        <v>Skrubtudse_10_20180911_DL2018042_HTXHilleroed_koersel1</v>
      </c>
      <c r="I1004" s="61" t="str">
        <f aca="false">MID(RIGHT(B1004,LEN(B1004)-3),1,FIND("_",RIGHT(B1004,LEN(B1004)-3))-1)</f>
        <v>Skrubtudse</v>
      </c>
      <c r="J1004" s="61" t="str">
        <f aca="false">TRIM(SUBSTITUTE(RIGHT(B1004,FIND(I1004,B1004)+1),"_",""))</f>
        <v>eDNA</v>
      </c>
      <c r="K1004" s="0" t="n">
        <f aca="false">IFERROR(VALUE(SUBSTITUTE(E1004,".",",")),E1004)</f>
        <v>36.51</v>
      </c>
      <c r="L1004" s="61" t="str">
        <f aca="false">IF(J1004="PosK",SUMIFS(K:K,J:J,"PosK",H:H,H1004),"")</f>
        <v/>
      </c>
      <c r="M1004" s="61" t="str">
        <f aca="false">IF(J1004="PosK",SUMIFS(K:K,J:J,"NegK",H:H,H1004),"")</f>
        <v/>
      </c>
      <c r="N1004" s="61" t="str">
        <f aca="false">IF(J1004="PosK",SUMIFS(K:K,J:J,"eDNA",H:H,H1004),"")</f>
        <v/>
      </c>
      <c r="Q1004" s="62"/>
    </row>
    <row r="1005" customFormat="false" ht="14.25" hidden="false" customHeight="false" outlineLevel="0" collapsed="false">
      <c r="A1005" s="0" t="s">
        <v>824</v>
      </c>
      <c r="B1005" s="52" t="s">
        <v>975</v>
      </c>
      <c r="C1005" s="52" t="s">
        <v>751</v>
      </c>
      <c r="D1005" s="53" t="n">
        <v>0.1</v>
      </c>
      <c r="E1005" s="53" t="s">
        <v>748</v>
      </c>
      <c r="F1005" s="0" t="s">
        <v>1236</v>
      </c>
      <c r="G1005" s="0" t="str">
        <f aca="false">LEFT(B1005,2)</f>
        <v>10</v>
      </c>
      <c r="H1005" s="0" t="str">
        <f aca="false">I1005&amp;"_"&amp;G1005&amp;"_"&amp;F1005</f>
        <v>Skrubtudse_10_20180911_DL2018042_HTXHilleroed_koersel1</v>
      </c>
      <c r="I1005" s="61" t="str">
        <f aca="false">MID(RIGHT(B1005,LEN(B1005)-3),1,FIND("_",RIGHT(B1005,LEN(B1005)-3))-1)</f>
        <v>Skrubtudse</v>
      </c>
      <c r="J1005" s="61" t="str">
        <f aca="false">TRIM(SUBSTITUTE(RIGHT(B1005,FIND(I1005,B1005)+1),"_",""))</f>
        <v>eDNA</v>
      </c>
      <c r="K1005" s="0" t="str">
        <f aca="false">IFERROR(VALUE(SUBSTITUTE(E1005,".",",")),E1005)</f>
        <v>No Ct</v>
      </c>
      <c r="L1005" s="61" t="str">
        <f aca="false">IF(J1005="PosK",SUMIFS(K:K,J:J,"PosK",H:H,H1005),"")</f>
        <v/>
      </c>
      <c r="M1005" s="61" t="str">
        <f aca="false">IF(J1005="PosK",SUMIFS(K:K,J:J,"NegK",H:H,H1005),"")</f>
        <v/>
      </c>
      <c r="N1005" s="61" t="str">
        <f aca="false">IF(J1005="PosK",SUMIFS(K:K,J:J,"eDNA",H:H,H1005),"")</f>
        <v/>
      </c>
      <c r="P1005" s="62"/>
      <c r="T1005" s="63"/>
      <c r="W1005" s="64"/>
    </row>
    <row r="1006" customFormat="false" ht="14.25" hidden="false" customHeight="false" outlineLevel="0" collapsed="false">
      <c r="A1006" s="0" t="s">
        <v>826</v>
      </c>
      <c r="B1006" s="52" t="s">
        <v>976</v>
      </c>
      <c r="C1006" s="52" t="s">
        <v>743</v>
      </c>
      <c r="D1006" s="53" t="n">
        <v>0.1</v>
      </c>
      <c r="E1006" s="53" t="n">
        <v>31.62</v>
      </c>
      <c r="F1006" s="0" t="s">
        <v>1236</v>
      </c>
      <c r="G1006" s="0" t="str">
        <f aca="false">LEFT(B1006,2)</f>
        <v>11</v>
      </c>
      <c r="H1006" s="0" t="str">
        <f aca="false">I1006&amp;"_"&amp;G1006&amp;"_"&amp;F1006</f>
        <v>Bjergsalamander_11_20180911_DL2018042_HTXHilleroed_koersel1</v>
      </c>
      <c r="I1006" s="61" t="str">
        <f aca="false">MID(RIGHT(B1006,LEN(B1006)-3),1,FIND("_",RIGHT(B1006,LEN(B1006)-3))-1)</f>
        <v>Bjergsalamander</v>
      </c>
      <c r="J1006" s="61" t="str">
        <f aca="false">TRIM(SUBSTITUTE(RIGHT(B1006,FIND(I1006,B1006)+1),"_",""))</f>
        <v>PosK</v>
      </c>
      <c r="K1006" s="0" t="n">
        <f aca="false">IFERROR(VALUE(SUBSTITUTE(E1006,".",",")),E1006)</f>
        <v>31.62</v>
      </c>
      <c r="L1006" s="61" t="n">
        <f aca="false">IF(J1006="PosK",SUMIFS(K:K,J:J,"PosK",H:H,H1006),"")</f>
        <v>31.62</v>
      </c>
      <c r="M1006" s="61" t="n">
        <f aca="false">IF(J1006="PosK",SUMIFS(K:K,J:J,"NegK",H:H,H1006),"")</f>
        <v>0</v>
      </c>
      <c r="N1006" s="61" t="n">
        <f aca="false">IF(J1006="PosK",SUMIFS(K:K,J:J,"eDNA",H:H,H1006),"")</f>
        <v>0</v>
      </c>
      <c r="P1006" s="62" t="n">
        <f aca="false">IF(K1008="No Ct",0,K1008)</f>
        <v>0</v>
      </c>
      <c r="Q1006" s="62" t="n">
        <f aca="false">IF(K1009="No Ct",0,K1009)</f>
        <v>0</v>
      </c>
      <c r="R1006" s="0" t="str">
        <f aca="false">IF(AND(L1006&gt;0,M1006=0),"Valid","Invalid")</f>
        <v>Valid</v>
      </c>
      <c r="S1006" s="0" t="str">
        <f aca="false">IF(OR(P1006&gt;1,Q1006&gt;1),"Present","Absent")</f>
        <v>Absent</v>
      </c>
      <c r="T1006" s="63" t="str">
        <f aca="false">IF(OR(AND(P1006&gt;1,P1006&lt;41),AND(Q1006&gt;1,Q1006&lt;41)),"Ct&lt;41","Ct&gt;41")</f>
        <v>Ct&gt;41</v>
      </c>
      <c r="U1006" s="0" t="str">
        <f aca="false">I1006</f>
        <v>Bjergsalamander</v>
      </c>
      <c r="V1006" s="0" t="str">
        <f aca="false">MID(F1006,10,9)</f>
        <v>DL2018042</v>
      </c>
      <c r="W1006" s="64" t="str">
        <f aca="false">V1006&amp;"_"&amp;U1006&amp;"_"&amp;R1006&amp;"_"&amp;S1006&amp;"_"&amp;T1006</f>
        <v>DL2018042_Bjergsalamander_Valid_Absent_Ct&gt;41</v>
      </c>
    </row>
    <row r="1007" customFormat="false" ht="14.25" hidden="false" customHeight="false" outlineLevel="0" collapsed="false">
      <c r="A1007" s="0" t="s">
        <v>828</v>
      </c>
      <c r="B1007" s="52" t="s">
        <v>977</v>
      </c>
      <c r="C1007" s="52" t="s">
        <v>747</v>
      </c>
      <c r="D1007" s="53" t="n">
        <v>0.1</v>
      </c>
      <c r="E1007" s="53" t="s">
        <v>748</v>
      </c>
      <c r="F1007" s="0" t="s">
        <v>1236</v>
      </c>
      <c r="G1007" s="0" t="str">
        <f aca="false">LEFT(B1007,2)</f>
        <v>11</v>
      </c>
      <c r="H1007" s="0" t="str">
        <f aca="false">I1007&amp;"_"&amp;G1007&amp;"_"&amp;F1007</f>
        <v>Bjergsalamander_11_20180911_DL2018042_HTXHilleroed_koersel1</v>
      </c>
      <c r="I1007" s="61" t="str">
        <f aca="false">MID(RIGHT(B1007,LEN(B1007)-3),1,FIND("_",RIGHT(B1007,LEN(B1007)-3))-1)</f>
        <v>Bjergsalamander</v>
      </c>
      <c r="J1007" s="61" t="str">
        <f aca="false">TRIM(SUBSTITUTE(RIGHT(B1007,FIND(I1007,B1007)+1),"_",""))</f>
        <v>NegK</v>
      </c>
      <c r="K1007" s="0" t="str">
        <f aca="false">IFERROR(VALUE(SUBSTITUTE(E1007,".",",")),E1007)</f>
        <v>No Ct</v>
      </c>
      <c r="L1007" s="61" t="str">
        <f aca="false">IF(J1007="PosK",SUMIFS(K:K,J:J,"PosK",H:H,H1007),"")</f>
        <v/>
      </c>
      <c r="M1007" s="61" t="str">
        <f aca="false">IF(J1007="PosK",SUMIFS(K:K,J:J,"NegK",H:H,H1007),"")</f>
        <v/>
      </c>
      <c r="N1007" s="61" t="str">
        <f aca="false">IF(J1007="PosK",SUMIFS(K:K,J:J,"eDNA",H:H,H1007),"")</f>
        <v/>
      </c>
    </row>
    <row r="1008" customFormat="false" ht="14.25" hidden="false" customHeight="false" outlineLevel="0" collapsed="false">
      <c r="A1008" s="0" t="s">
        <v>830</v>
      </c>
      <c r="B1008" s="52" t="s">
        <v>978</v>
      </c>
      <c r="C1008" s="52" t="s">
        <v>751</v>
      </c>
      <c r="D1008" s="53" t="n">
        <v>0.1</v>
      </c>
      <c r="E1008" s="53" t="s">
        <v>748</v>
      </c>
      <c r="F1008" s="0" t="s">
        <v>1236</v>
      </c>
      <c r="G1008" s="0" t="str">
        <f aca="false">LEFT(B1008,2)</f>
        <v>11</v>
      </c>
      <c r="H1008" s="0" t="str">
        <f aca="false">I1008&amp;"_"&amp;G1008&amp;"_"&amp;F1008</f>
        <v>Bjergsalamander_11_20180911_DL2018042_HTXHilleroed_koersel1</v>
      </c>
      <c r="I1008" s="61" t="str">
        <f aca="false">MID(RIGHT(B1008,LEN(B1008)-3),1,FIND("_",RIGHT(B1008,LEN(B1008)-3))-1)</f>
        <v>Bjergsalamander</v>
      </c>
      <c r="J1008" s="61" t="str">
        <f aca="false">TRIM(SUBSTITUTE(RIGHT(B1008,FIND(I1008,B1008)+1),"_",""))</f>
        <v>eDNA</v>
      </c>
      <c r="K1008" s="0" t="str">
        <f aca="false">IFERROR(VALUE(SUBSTITUTE(E1008,".",",")),E1008)</f>
        <v>No Ct</v>
      </c>
      <c r="L1008" s="61" t="str">
        <f aca="false">IF(J1008="PosK",SUMIFS(K:K,J:J,"PosK",H:H,H1008),"")</f>
        <v/>
      </c>
      <c r="M1008" s="61" t="str">
        <f aca="false">IF(J1008="PosK",SUMIFS(K:K,J:J,"NegK",H:H,H1008),"")</f>
        <v/>
      </c>
      <c r="N1008" s="61" t="str">
        <f aca="false">IF(J1008="PosK",SUMIFS(K:K,J:J,"eDNA",H:H,H1008),"")</f>
        <v/>
      </c>
      <c r="Q1008" s="62"/>
    </row>
    <row r="1009" customFormat="false" ht="14.25" hidden="false" customHeight="false" outlineLevel="0" collapsed="false">
      <c r="A1009" s="0" t="s">
        <v>832</v>
      </c>
      <c r="B1009" s="52" t="s">
        <v>979</v>
      </c>
      <c r="C1009" s="52" t="s">
        <v>751</v>
      </c>
      <c r="D1009" s="53" t="n">
        <v>0.1</v>
      </c>
      <c r="E1009" s="53" t="s">
        <v>748</v>
      </c>
      <c r="F1009" s="0" t="s">
        <v>1236</v>
      </c>
      <c r="G1009" s="0" t="str">
        <f aca="false">LEFT(B1009,2)</f>
        <v>11</v>
      </c>
      <c r="H1009" s="0" t="str">
        <f aca="false">I1009&amp;"_"&amp;G1009&amp;"_"&amp;F1009</f>
        <v>Bjergsalamander_11_20180911_DL2018042_HTXHilleroed_koersel1</v>
      </c>
      <c r="I1009" s="61" t="str">
        <f aca="false">MID(RIGHT(B1009,LEN(B1009)-3),1,FIND("_",RIGHT(B1009,LEN(B1009)-3))-1)</f>
        <v>Bjergsalamander</v>
      </c>
      <c r="J1009" s="61" t="str">
        <f aca="false">TRIM(SUBSTITUTE(RIGHT(B1009,FIND(I1009,B1009)+1),"_",""))</f>
        <v>eDNA</v>
      </c>
      <c r="K1009" s="0" t="str">
        <f aca="false">IFERROR(VALUE(SUBSTITUTE(E1009,".",",")),E1009)</f>
        <v>No Ct</v>
      </c>
      <c r="L1009" s="61" t="str">
        <f aca="false">IF(J1009="PosK",SUMIFS(K:K,J:J,"PosK",H:H,H1009),"")</f>
        <v/>
      </c>
      <c r="M1009" s="61" t="str">
        <f aca="false">IF(J1009="PosK",SUMIFS(K:K,J:J,"NegK",H:H,H1009),"")</f>
        <v/>
      </c>
      <c r="N1009" s="61" t="str">
        <f aca="false">IF(J1009="PosK",SUMIFS(K:K,J:J,"eDNA",H:H,H1009),"")</f>
        <v/>
      </c>
      <c r="P1009" s="62"/>
      <c r="T1009" s="63"/>
      <c r="W1009" s="64"/>
    </row>
    <row r="1010" customFormat="false" ht="14.25" hidden="false" customHeight="false" outlineLevel="0" collapsed="false">
      <c r="A1010" s="0" t="s">
        <v>834</v>
      </c>
      <c r="B1010" s="52" t="s">
        <v>980</v>
      </c>
      <c r="C1010" s="52" t="s">
        <v>743</v>
      </c>
      <c r="D1010" s="53" t="n">
        <v>0.1</v>
      </c>
      <c r="E1010" s="53" t="n">
        <v>25.97</v>
      </c>
      <c r="F1010" s="0" t="s">
        <v>1236</v>
      </c>
      <c r="G1010" s="0" t="str">
        <f aca="false">LEFT(B1010,2)</f>
        <v>12</v>
      </c>
      <c r="H1010" s="0" t="str">
        <f aca="false">I1010&amp;"_"&amp;G1010&amp;"_"&amp;F1010</f>
        <v>Latterfroe_12_20180911_DL2018042_HTXHilleroed_koersel1</v>
      </c>
      <c r="I1010" s="61" t="str">
        <f aca="false">MID(RIGHT(B1010,LEN(B1010)-3),1,FIND("_",RIGHT(B1010,LEN(B1010)-3))-1)</f>
        <v>Latterfroe</v>
      </c>
      <c r="J1010" s="61" t="str">
        <f aca="false">TRIM(SUBSTITUTE(RIGHT(B1010,FIND(I1010,B1010)+1),"_",""))</f>
        <v>PosK</v>
      </c>
      <c r="K1010" s="0" t="n">
        <f aca="false">IFERROR(VALUE(SUBSTITUTE(E1010,".",",")),E1010)</f>
        <v>25.97</v>
      </c>
      <c r="L1010" s="61" t="n">
        <f aca="false">IF(J1010="PosK",SUMIFS(K:K,J:J,"PosK",H:H,H1010),"")</f>
        <v>25.97</v>
      </c>
      <c r="M1010" s="61" t="n">
        <f aca="false">IF(J1010="PosK",SUMIFS(K:K,J:J,"NegK",H:H,H1010),"")</f>
        <v>0</v>
      </c>
      <c r="N1010" s="61" t="n">
        <f aca="false">IF(J1010="PosK",SUMIFS(K:K,J:J,"eDNA",H:H,H1010),"")</f>
        <v>0</v>
      </c>
      <c r="P1010" s="62" t="n">
        <f aca="false">IF(K1012="No Ct",0,K1012)</f>
        <v>0</v>
      </c>
      <c r="Q1010" s="62" t="n">
        <f aca="false">IF(K1013="No Ct",0,K1013)</f>
        <v>0</v>
      </c>
      <c r="R1010" s="0" t="str">
        <f aca="false">IF(AND(L1010&gt;0,M1010=0),"Valid","Invalid")</f>
        <v>Valid</v>
      </c>
      <c r="S1010" s="0" t="str">
        <f aca="false">IF(OR(P1010&gt;1,Q1010&gt;1),"Present","Absent")</f>
        <v>Absent</v>
      </c>
      <c r="T1010" s="63" t="str">
        <f aca="false">IF(OR(AND(P1010&gt;1,P1010&lt;41),AND(Q1010&gt;1,Q1010&lt;41)),"Ct&lt;41","Ct&gt;41")</f>
        <v>Ct&gt;41</v>
      </c>
      <c r="U1010" s="0" t="str">
        <f aca="false">I1010</f>
        <v>Latterfroe</v>
      </c>
      <c r="V1010" s="0" t="str">
        <f aca="false">MID(F1010,10,9)</f>
        <v>DL2018042</v>
      </c>
      <c r="W1010" s="64" t="str">
        <f aca="false">V1010&amp;"_"&amp;U1010&amp;"_"&amp;R1010&amp;"_"&amp;S1010&amp;"_"&amp;T1010</f>
        <v>DL2018042_Latterfroe_Valid_Absent_Ct&gt;41</v>
      </c>
    </row>
    <row r="1011" customFormat="false" ht="14.25" hidden="false" customHeight="false" outlineLevel="0" collapsed="false">
      <c r="A1011" s="0" t="s">
        <v>836</v>
      </c>
      <c r="B1011" s="52" t="s">
        <v>981</v>
      </c>
      <c r="C1011" s="52" t="s">
        <v>747</v>
      </c>
      <c r="D1011" s="53" t="n">
        <v>0.1</v>
      </c>
      <c r="E1011" s="53" t="s">
        <v>748</v>
      </c>
      <c r="F1011" s="0" t="s">
        <v>1236</v>
      </c>
      <c r="G1011" s="0" t="str">
        <f aca="false">LEFT(B1011,2)</f>
        <v>12</v>
      </c>
      <c r="H1011" s="0" t="str">
        <f aca="false">I1011&amp;"_"&amp;G1011&amp;"_"&amp;F1011</f>
        <v>Latterfroe_12_20180911_DL2018042_HTXHilleroed_koersel1</v>
      </c>
      <c r="I1011" s="61" t="str">
        <f aca="false">MID(RIGHT(B1011,LEN(B1011)-3),1,FIND("_",RIGHT(B1011,LEN(B1011)-3))-1)</f>
        <v>Latterfroe</v>
      </c>
      <c r="J1011" s="61" t="str">
        <f aca="false">TRIM(SUBSTITUTE(RIGHT(B1011,FIND(I1011,B1011)+1),"_",""))</f>
        <v>NegK</v>
      </c>
      <c r="K1011" s="0" t="str">
        <f aca="false">IFERROR(VALUE(SUBSTITUTE(E1011,".",",")),E1011)</f>
        <v>No Ct</v>
      </c>
      <c r="L1011" s="61" t="str">
        <f aca="false">IF(J1011="PosK",SUMIFS(K:K,J:J,"PosK",H:H,H1011),"")</f>
        <v/>
      </c>
      <c r="M1011" s="61" t="str">
        <f aca="false">IF(J1011="PosK",SUMIFS(K:K,J:J,"NegK",H:H,H1011),"")</f>
        <v/>
      </c>
      <c r="N1011" s="61" t="str">
        <f aca="false">IF(J1011="PosK",SUMIFS(K:K,J:J,"eDNA",H:H,H1011),"")</f>
        <v/>
      </c>
    </row>
    <row r="1012" customFormat="false" ht="14.25" hidden="false" customHeight="false" outlineLevel="0" collapsed="false">
      <c r="A1012" s="0" t="s">
        <v>838</v>
      </c>
      <c r="B1012" s="52" t="s">
        <v>982</v>
      </c>
      <c r="C1012" s="52" t="s">
        <v>751</v>
      </c>
      <c r="D1012" s="53" t="n">
        <v>0.1</v>
      </c>
      <c r="E1012" s="53" t="s">
        <v>748</v>
      </c>
      <c r="F1012" s="0" t="s">
        <v>1236</v>
      </c>
      <c r="G1012" s="0" t="str">
        <f aca="false">LEFT(B1012,2)</f>
        <v>12</v>
      </c>
      <c r="H1012" s="0" t="str">
        <f aca="false">I1012&amp;"_"&amp;G1012&amp;"_"&amp;F1012</f>
        <v>Latterfroe_12_20180911_DL2018042_HTXHilleroed_koersel1</v>
      </c>
      <c r="I1012" s="61" t="str">
        <f aca="false">MID(RIGHT(B1012,LEN(B1012)-3),1,FIND("_",RIGHT(B1012,LEN(B1012)-3))-1)</f>
        <v>Latterfroe</v>
      </c>
      <c r="J1012" s="61" t="str">
        <f aca="false">TRIM(SUBSTITUTE(RIGHT(B1012,FIND(I1012,B1012)+1),"_",""))</f>
        <v>eDNA</v>
      </c>
      <c r="K1012" s="0" t="str">
        <f aca="false">IFERROR(VALUE(SUBSTITUTE(E1012,".",",")),E1012)</f>
        <v>No Ct</v>
      </c>
      <c r="L1012" s="61" t="str">
        <f aca="false">IF(J1012="PosK",SUMIFS(K:K,J:J,"PosK",H:H,H1012),"")</f>
        <v/>
      </c>
      <c r="M1012" s="61" t="str">
        <f aca="false">IF(J1012="PosK",SUMIFS(K:K,J:J,"NegK",H:H,H1012),"")</f>
        <v/>
      </c>
      <c r="N1012" s="61" t="str">
        <f aca="false">IF(J1012="PosK",SUMIFS(K:K,J:J,"eDNA",H:H,H1012),"")</f>
        <v/>
      </c>
      <c r="Q1012" s="62"/>
    </row>
    <row r="1013" customFormat="false" ht="14.25" hidden="false" customHeight="false" outlineLevel="0" collapsed="false">
      <c r="A1013" s="0" t="s">
        <v>840</v>
      </c>
      <c r="B1013" s="52" t="s">
        <v>983</v>
      </c>
      <c r="C1013" s="52" t="s">
        <v>751</v>
      </c>
      <c r="D1013" s="53" t="n">
        <v>0.1</v>
      </c>
      <c r="E1013" s="53" t="s">
        <v>748</v>
      </c>
      <c r="F1013" s="0" t="s">
        <v>1236</v>
      </c>
      <c r="G1013" s="0" t="str">
        <f aca="false">LEFT(B1013,2)</f>
        <v>12</v>
      </c>
      <c r="H1013" s="0" t="str">
        <f aca="false">I1013&amp;"_"&amp;G1013&amp;"_"&amp;F1013</f>
        <v>Latterfroe_12_20180911_DL2018042_HTXHilleroed_koersel1</v>
      </c>
      <c r="I1013" s="61" t="str">
        <f aca="false">MID(RIGHT(B1013,LEN(B1013)-3),1,FIND("_",RIGHT(B1013,LEN(B1013)-3))-1)</f>
        <v>Latterfroe</v>
      </c>
      <c r="J1013" s="61" t="str">
        <f aca="false">TRIM(SUBSTITUTE(RIGHT(B1013,FIND(I1013,B1013)+1),"_",""))</f>
        <v>eDNA</v>
      </c>
      <c r="K1013" s="0" t="str">
        <f aca="false">IFERROR(VALUE(SUBSTITUTE(E1013,".",",")),E1013)</f>
        <v>No Ct</v>
      </c>
      <c r="L1013" s="61" t="str">
        <f aca="false">IF(J1013="PosK",SUMIFS(K:K,J:J,"PosK",H:H,H1013),"")</f>
        <v/>
      </c>
      <c r="M1013" s="61" t="str">
        <f aca="false">IF(J1013="PosK",SUMIFS(K:K,J:J,"NegK",H:H,H1013),"")</f>
        <v/>
      </c>
      <c r="N1013" s="61" t="str">
        <f aca="false">IF(J1013="PosK",SUMIFS(K:K,J:J,"eDNA",H:H,H1013),"")</f>
        <v/>
      </c>
      <c r="P1013" s="62"/>
      <c r="T1013" s="63"/>
      <c r="W1013" s="64"/>
    </row>
    <row r="1014" customFormat="false" ht="14.25" hidden="false" customHeight="false" outlineLevel="0" collapsed="false">
      <c r="A1014" s="0" t="s">
        <v>842</v>
      </c>
      <c r="B1014" s="52" t="s">
        <v>984</v>
      </c>
      <c r="C1014" s="52" t="s">
        <v>743</v>
      </c>
      <c r="D1014" s="53" t="n">
        <v>0.1</v>
      </c>
      <c r="E1014" s="53" t="n">
        <v>27.73</v>
      </c>
      <c r="F1014" s="0" t="s">
        <v>1236</v>
      </c>
      <c r="G1014" s="0" t="str">
        <f aca="false">LEFT(B1014,2)</f>
        <v>13</v>
      </c>
      <c r="H1014" s="0" t="str">
        <f aca="false">I1014&amp;"_"&amp;G1014&amp;"_"&amp;F1014</f>
        <v>Spidssnudetfroe_13_20180911_DL2018042_HTXHilleroed_koersel1</v>
      </c>
      <c r="I1014" s="61" t="str">
        <f aca="false">MID(RIGHT(B1014,LEN(B1014)-3),1,FIND("_",RIGHT(B1014,LEN(B1014)-3))-1)</f>
        <v>Spidssnudetfroe</v>
      </c>
      <c r="J1014" s="61" t="str">
        <f aca="false">TRIM(SUBSTITUTE(RIGHT(B1014,FIND(I1014,B1014)+1),"_",""))</f>
        <v>PosK</v>
      </c>
      <c r="K1014" s="0" t="n">
        <f aca="false">IFERROR(VALUE(SUBSTITUTE(E1014,".",",")),E1014)</f>
        <v>27.73</v>
      </c>
      <c r="L1014" s="61" t="n">
        <f aca="false">IF(J1014="PosK",SUMIFS(K:K,J:J,"PosK",H:H,H1014),"")</f>
        <v>27.73</v>
      </c>
      <c r="M1014" s="61" t="n">
        <f aca="false">IF(J1014="PosK",SUMIFS(K:K,J:J,"NegK",H:H,H1014),"")</f>
        <v>42.55</v>
      </c>
      <c r="N1014" s="61" t="n">
        <f aca="false">IF(J1014="PosK",SUMIFS(K:K,J:J,"eDNA",H:H,H1014),"")</f>
        <v>0</v>
      </c>
      <c r="P1014" s="62" t="n">
        <f aca="false">IF(K1016="No Ct",0,K1016)</f>
        <v>0</v>
      </c>
      <c r="Q1014" s="62" t="n">
        <f aca="false">IF(K1017="No Ct",0,K1017)</f>
        <v>0</v>
      </c>
      <c r="R1014" s="0" t="str">
        <f aca="false">IF(AND(L1014&gt;0,M1014=0),"Valid","Invalid")</f>
        <v>Invalid</v>
      </c>
      <c r="S1014" s="0" t="str">
        <f aca="false">IF(OR(P1014&gt;1,Q1014&gt;1),"Present","Absent")</f>
        <v>Absent</v>
      </c>
      <c r="T1014" s="63" t="str">
        <f aca="false">IF(OR(AND(P1014&gt;1,P1014&lt;41),AND(Q1014&gt;1,Q1014&lt;41)),"Ct&lt;41","Ct&gt;41")</f>
        <v>Ct&gt;41</v>
      </c>
      <c r="U1014" s="0" t="str">
        <f aca="false">I1014</f>
        <v>Spidssnudetfroe</v>
      </c>
      <c r="V1014" s="0" t="str">
        <f aca="false">MID(F1014,10,9)</f>
        <v>DL2018042</v>
      </c>
      <c r="W1014" s="64" t="str">
        <f aca="false">V1014&amp;"_"&amp;U1014&amp;"_"&amp;R1014&amp;"_"&amp;S1014&amp;"_"&amp;T1014</f>
        <v>DL2018042_Spidssnudetfroe_Invalid_Absent_Ct&gt;41</v>
      </c>
    </row>
    <row r="1015" customFormat="false" ht="14.25" hidden="false" customHeight="false" outlineLevel="0" collapsed="false">
      <c r="A1015" s="0" t="s">
        <v>844</v>
      </c>
      <c r="B1015" s="52" t="s">
        <v>985</v>
      </c>
      <c r="C1015" s="52" t="s">
        <v>747</v>
      </c>
      <c r="D1015" s="53" t="n">
        <v>0.1</v>
      </c>
      <c r="E1015" s="53" t="n">
        <v>42.55</v>
      </c>
      <c r="F1015" s="0" t="s">
        <v>1236</v>
      </c>
      <c r="G1015" s="0" t="str">
        <f aca="false">LEFT(B1015,2)</f>
        <v>13</v>
      </c>
      <c r="H1015" s="0" t="str">
        <f aca="false">I1015&amp;"_"&amp;G1015&amp;"_"&amp;F1015</f>
        <v>Spidssnudetfroe_13_20180911_DL2018042_HTXHilleroed_koersel1</v>
      </c>
      <c r="I1015" s="61" t="str">
        <f aca="false">MID(RIGHT(B1015,LEN(B1015)-3),1,FIND("_",RIGHT(B1015,LEN(B1015)-3))-1)</f>
        <v>Spidssnudetfroe</v>
      </c>
      <c r="J1015" s="61" t="str">
        <f aca="false">TRIM(SUBSTITUTE(RIGHT(B1015,FIND(I1015,B1015)+1),"_",""))</f>
        <v>NegK</v>
      </c>
      <c r="K1015" s="0" t="n">
        <f aca="false">IFERROR(VALUE(SUBSTITUTE(E1015,".",",")),E1015)</f>
        <v>42.55</v>
      </c>
      <c r="L1015" s="61" t="str">
        <f aca="false">IF(J1015="PosK",SUMIFS(K:K,J:J,"PosK",H:H,H1015),"")</f>
        <v/>
      </c>
      <c r="M1015" s="61" t="str">
        <f aca="false">IF(J1015="PosK",SUMIFS(K:K,J:J,"NegK",H:H,H1015),"")</f>
        <v/>
      </c>
      <c r="N1015" s="61" t="str">
        <f aca="false">IF(J1015="PosK",SUMIFS(K:K,J:J,"eDNA",H:H,H1015),"")</f>
        <v/>
      </c>
    </row>
    <row r="1016" customFormat="false" ht="14.25" hidden="false" customHeight="false" outlineLevel="0" collapsed="false">
      <c r="A1016" s="0" t="s">
        <v>846</v>
      </c>
      <c r="B1016" s="52" t="s">
        <v>986</v>
      </c>
      <c r="C1016" s="52" t="s">
        <v>751</v>
      </c>
      <c r="D1016" s="53" t="n">
        <v>0.1</v>
      </c>
      <c r="E1016" s="53" t="s">
        <v>748</v>
      </c>
      <c r="F1016" s="0" t="s">
        <v>1236</v>
      </c>
      <c r="G1016" s="0" t="str">
        <f aca="false">LEFT(B1016,2)</f>
        <v>13</v>
      </c>
      <c r="H1016" s="0" t="str">
        <f aca="false">I1016&amp;"_"&amp;G1016&amp;"_"&amp;F1016</f>
        <v>Spidssnudetfroe_13_20180911_DL2018042_HTXHilleroed_koersel1</v>
      </c>
      <c r="I1016" s="61" t="str">
        <f aca="false">MID(RIGHT(B1016,LEN(B1016)-3),1,FIND("_",RIGHT(B1016,LEN(B1016)-3))-1)</f>
        <v>Spidssnudetfroe</v>
      </c>
      <c r="J1016" s="61" t="str">
        <f aca="false">TRIM(SUBSTITUTE(RIGHT(B1016,FIND(I1016,B1016)+1),"_",""))</f>
        <v>eDNA</v>
      </c>
      <c r="K1016" s="0" t="str">
        <f aca="false">IFERROR(VALUE(SUBSTITUTE(E1016,".",",")),E1016)</f>
        <v>No Ct</v>
      </c>
      <c r="L1016" s="61" t="str">
        <f aca="false">IF(J1016="PosK",SUMIFS(K:K,J:J,"PosK",H:H,H1016),"")</f>
        <v/>
      </c>
      <c r="M1016" s="61" t="str">
        <f aca="false">IF(J1016="PosK",SUMIFS(K:K,J:J,"NegK",H:H,H1016),"")</f>
        <v/>
      </c>
      <c r="N1016" s="61" t="str">
        <f aca="false">IF(J1016="PosK",SUMIFS(K:K,J:J,"eDNA",H:H,H1016),"")</f>
        <v/>
      </c>
      <c r="Q1016" s="62"/>
    </row>
    <row r="1017" customFormat="false" ht="14.25" hidden="false" customHeight="false" outlineLevel="0" collapsed="false">
      <c r="A1017" s="0" t="s">
        <v>848</v>
      </c>
      <c r="B1017" s="52" t="s">
        <v>986</v>
      </c>
      <c r="C1017" s="52" t="s">
        <v>751</v>
      </c>
      <c r="D1017" s="53" t="n">
        <v>0.1</v>
      </c>
      <c r="E1017" s="53" t="s">
        <v>748</v>
      </c>
      <c r="F1017" s="0" t="s">
        <v>1236</v>
      </c>
      <c r="G1017" s="0" t="str">
        <f aca="false">LEFT(B1017,2)</f>
        <v>13</v>
      </c>
      <c r="H1017" s="0" t="str">
        <f aca="false">I1017&amp;"_"&amp;G1017&amp;"_"&amp;F1017</f>
        <v>Spidssnudetfroe_13_20180911_DL2018042_HTXHilleroed_koersel1</v>
      </c>
      <c r="I1017" s="61" t="str">
        <f aca="false">MID(RIGHT(B1017,LEN(B1017)-3),1,FIND("_",RIGHT(B1017,LEN(B1017)-3))-1)</f>
        <v>Spidssnudetfroe</v>
      </c>
      <c r="J1017" s="61" t="str">
        <f aca="false">TRIM(SUBSTITUTE(RIGHT(B1017,FIND(I1017,B1017)+1),"_",""))</f>
        <v>eDNA</v>
      </c>
      <c r="K1017" s="0" t="str">
        <f aca="false">IFERROR(VALUE(SUBSTITUTE(E1017,".",",")),E1017)</f>
        <v>No Ct</v>
      </c>
      <c r="L1017" s="61" t="str">
        <f aca="false">IF(J1017="PosK",SUMIFS(K:K,J:J,"PosK",H:H,H1017),"")</f>
        <v/>
      </c>
      <c r="M1017" s="61" t="str">
        <f aca="false">IF(J1017="PosK",SUMIFS(K:K,J:J,"NegK",H:H,H1017),"")</f>
        <v/>
      </c>
      <c r="N1017" s="61" t="str">
        <f aca="false">IF(J1017="PosK",SUMIFS(K:K,J:J,"eDNA",H:H,H1017),"")</f>
        <v/>
      </c>
      <c r="P1017" s="62"/>
      <c r="T1017" s="63"/>
      <c r="W1017" s="64"/>
    </row>
    <row r="1018" customFormat="false" ht="14.25" hidden="false" customHeight="false" outlineLevel="0" collapsed="false">
      <c r="A1018" s="0" t="s">
        <v>849</v>
      </c>
      <c r="B1018" s="52" t="s">
        <v>987</v>
      </c>
      <c r="C1018" s="52" t="s">
        <v>743</v>
      </c>
      <c r="D1018" s="53" t="n">
        <v>0.1</v>
      </c>
      <c r="E1018" s="53" t="n">
        <v>30.23</v>
      </c>
      <c r="F1018" s="0" t="s">
        <v>1236</v>
      </c>
      <c r="G1018" s="0" t="str">
        <f aca="false">LEFT(B1018,2)</f>
        <v>14</v>
      </c>
      <c r="H1018" s="0" t="str">
        <f aca="false">I1018&amp;"_"&amp;G1018&amp;"_"&amp;F1018</f>
        <v>Spidssnudetfroe_14_20180911_DL2018042_HTXHilleroed_koersel1</v>
      </c>
      <c r="I1018" s="61" t="str">
        <f aca="false">MID(RIGHT(B1018,LEN(B1018)-3),1,FIND("_",RIGHT(B1018,LEN(B1018)-3))-1)</f>
        <v>Spidssnudetfroe</v>
      </c>
      <c r="J1018" s="61" t="str">
        <f aca="false">TRIM(SUBSTITUTE(RIGHT(B1018,FIND(I1018,B1018)+1),"_",""))</f>
        <v>PosK</v>
      </c>
      <c r="K1018" s="0" t="n">
        <f aca="false">IFERROR(VALUE(SUBSTITUTE(E1018,".",",")),E1018)</f>
        <v>30.23</v>
      </c>
      <c r="L1018" s="61" t="n">
        <f aca="false">IF(J1018="PosK",SUMIFS(K:K,J:J,"PosK",H:H,H1018),"")</f>
        <v>30.23</v>
      </c>
      <c r="M1018" s="61" t="n">
        <f aca="false">IF(J1018="PosK",SUMIFS(K:K,J:J,"NegK",H:H,H1018),"")</f>
        <v>0</v>
      </c>
      <c r="N1018" s="61" t="n">
        <f aca="false">IF(J1018="PosK",SUMIFS(K:K,J:J,"eDNA",H:H,H1018),"")</f>
        <v>0</v>
      </c>
      <c r="P1018" s="62" t="n">
        <f aca="false">IF(K1020="No Ct",0,K1020)</f>
        <v>0</v>
      </c>
      <c r="Q1018" s="62" t="n">
        <f aca="false">IF(K1021="No Ct",0,K1021)</f>
        <v>0</v>
      </c>
      <c r="R1018" s="0" t="str">
        <f aca="false">IF(AND(L1018&gt;0,M1018=0),"Valid","Invalid")</f>
        <v>Valid</v>
      </c>
      <c r="S1018" s="0" t="str">
        <f aca="false">IF(OR(P1018&gt;1,Q1018&gt;1),"Present","Absent")</f>
        <v>Absent</v>
      </c>
      <c r="T1018" s="63" t="str">
        <f aca="false">IF(OR(AND(P1018&gt;1,P1018&lt;41),AND(Q1018&gt;1,Q1018&lt;41)),"Ct&lt;41","Ct&gt;41")</f>
        <v>Ct&gt;41</v>
      </c>
      <c r="U1018" s="0" t="str">
        <f aca="false">I1018</f>
        <v>Spidssnudetfroe</v>
      </c>
      <c r="V1018" s="0" t="str">
        <f aca="false">MID(F1018,10,9)</f>
        <v>DL2018042</v>
      </c>
      <c r="W1018" s="64" t="str">
        <f aca="false">V1018&amp;"_"&amp;U1018&amp;"_"&amp;R1018&amp;"_"&amp;S1018&amp;"_"&amp;T1018</f>
        <v>DL2018042_Spidssnudetfroe_Valid_Absent_Ct&gt;41</v>
      </c>
    </row>
    <row r="1019" customFormat="false" ht="14.25" hidden="false" customHeight="false" outlineLevel="0" collapsed="false">
      <c r="A1019" s="0" t="s">
        <v>851</v>
      </c>
      <c r="B1019" s="52" t="s">
        <v>988</v>
      </c>
      <c r="C1019" s="52" t="s">
        <v>747</v>
      </c>
      <c r="D1019" s="53" t="n">
        <v>0.1</v>
      </c>
      <c r="E1019" s="53" t="s">
        <v>748</v>
      </c>
      <c r="F1019" s="0" t="s">
        <v>1236</v>
      </c>
      <c r="G1019" s="0" t="str">
        <f aca="false">LEFT(B1019,2)</f>
        <v>14</v>
      </c>
      <c r="H1019" s="0" t="str">
        <f aca="false">I1019&amp;"_"&amp;G1019&amp;"_"&amp;F1019</f>
        <v>Spidssnudetfroe_14_20180911_DL2018042_HTXHilleroed_koersel1</v>
      </c>
      <c r="I1019" s="61" t="str">
        <f aca="false">MID(RIGHT(B1019,LEN(B1019)-3),1,FIND("_",RIGHT(B1019,LEN(B1019)-3))-1)</f>
        <v>Spidssnudetfroe</v>
      </c>
      <c r="J1019" s="61" t="str">
        <f aca="false">TRIM(SUBSTITUTE(RIGHT(B1019,FIND(I1019,B1019)+1),"_",""))</f>
        <v>NegK</v>
      </c>
      <c r="K1019" s="0" t="str">
        <f aca="false">IFERROR(VALUE(SUBSTITUTE(E1019,".",",")),E1019)</f>
        <v>No Ct</v>
      </c>
      <c r="L1019" s="61" t="str">
        <f aca="false">IF(J1019="PosK",SUMIFS(K:K,J:J,"PosK",H:H,H1019),"")</f>
        <v/>
      </c>
      <c r="M1019" s="61" t="str">
        <f aca="false">IF(J1019="PosK",SUMIFS(K:K,J:J,"NegK",H:H,H1019),"")</f>
        <v/>
      </c>
      <c r="N1019" s="61" t="str">
        <f aca="false">IF(J1019="PosK",SUMIFS(K:K,J:J,"eDNA",H:H,H1019),"")</f>
        <v/>
      </c>
    </row>
    <row r="1020" customFormat="false" ht="14.25" hidden="false" customHeight="false" outlineLevel="0" collapsed="false">
      <c r="A1020" s="0" t="s">
        <v>853</v>
      </c>
      <c r="B1020" s="52" t="s">
        <v>989</v>
      </c>
      <c r="C1020" s="52" t="s">
        <v>751</v>
      </c>
      <c r="D1020" s="53" t="n">
        <v>0.1</v>
      </c>
      <c r="E1020" s="53" t="s">
        <v>748</v>
      </c>
      <c r="F1020" s="0" t="s">
        <v>1236</v>
      </c>
      <c r="G1020" s="0" t="str">
        <f aca="false">LEFT(B1020,2)</f>
        <v>14</v>
      </c>
      <c r="H1020" s="0" t="str">
        <f aca="false">I1020&amp;"_"&amp;G1020&amp;"_"&amp;F1020</f>
        <v>Spidssnudetfroe_14_20180911_DL2018042_HTXHilleroed_koersel1</v>
      </c>
      <c r="I1020" s="61" t="str">
        <f aca="false">MID(RIGHT(B1020,LEN(B1020)-3),1,FIND("_",RIGHT(B1020,LEN(B1020)-3))-1)</f>
        <v>Spidssnudetfroe</v>
      </c>
      <c r="J1020" s="61" t="str">
        <f aca="false">TRIM(SUBSTITUTE(RIGHT(B1020,FIND(I1020,B1020)+1),"_",""))</f>
        <v>eDNA</v>
      </c>
      <c r="K1020" s="0" t="str">
        <f aca="false">IFERROR(VALUE(SUBSTITUTE(E1020,".",",")),E1020)</f>
        <v>No Ct</v>
      </c>
      <c r="L1020" s="61" t="str">
        <f aca="false">IF(J1020="PosK",SUMIFS(K:K,J:J,"PosK",H:H,H1020),"")</f>
        <v/>
      </c>
      <c r="M1020" s="61" t="str">
        <f aca="false">IF(J1020="PosK",SUMIFS(K:K,J:J,"NegK",H:H,H1020),"")</f>
        <v/>
      </c>
      <c r="N1020" s="61" t="str">
        <f aca="false">IF(J1020="PosK",SUMIFS(K:K,J:J,"eDNA",H:H,H1020),"")</f>
        <v/>
      </c>
      <c r="Q1020" s="62"/>
    </row>
    <row r="1021" customFormat="false" ht="14.25" hidden="false" customHeight="false" outlineLevel="0" collapsed="false">
      <c r="A1021" s="0" t="s">
        <v>855</v>
      </c>
      <c r="B1021" s="52" t="s">
        <v>989</v>
      </c>
      <c r="C1021" s="52" t="s">
        <v>751</v>
      </c>
      <c r="D1021" s="53" t="n">
        <v>0.1</v>
      </c>
      <c r="E1021" s="53" t="s">
        <v>748</v>
      </c>
      <c r="F1021" s="0" t="s">
        <v>1236</v>
      </c>
      <c r="G1021" s="0" t="str">
        <f aca="false">LEFT(B1021,2)</f>
        <v>14</v>
      </c>
      <c r="H1021" s="0" t="str">
        <f aca="false">I1021&amp;"_"&amp;G1021&amp;"_"&amp;F1021</f>
        <v>Spidssnudetfroe_14_20180911_DL2018042_HTXHilleroed_koersel1</v>
      </c>
      <c r="I1021" s="61" t="str">
        <f aca="false">MID(RIGHT(B1021,LEN(B1021)-3),1,FIND("_",RIGHT(B1021,LEN(B1021)-3))-1)</f>
        <v>Spidssnudetfroe</v>
      </c>
      <c r="J1021" s="61" t="str">
        <f aca="false">TRIM(SUBSTITUTE(RIGHT(B1021,FIND(I1021,B1021)+1),"_",""))</f>
        <v>eDNA</v>
      </c>
      <c r="K1021" s="0" t="str">
        <f aca="false">IFERROR(VALUE(SUBSTITUTE(E1021,".",",")),E1021)</f>
        <v>No Ct</v>
      </c>
      <c r="L1021" s="61" t="str">
        <f aca="false">IF(J1021="PosK",SUMIFS(K:K,J:J,"PosK",H:H,H1021),"")</f>
        <v/>
      </c>
      <c r="M1021" s="61" t="str">
        <f aca="false">IF(J1021="PosK",SUMIFS(K:K,J:J,"NegK",H:H,H1021),"")</f>
        <v/>
      </c>
      <c r="N1021" s="61" t="str">
        <f aca="false">IF(J1021="PosK",SUMIFS(K:K,J:J,"eDNA",H:H,H1021),"")</f>
        <v/>
      </c>
      <c r="P1021" s="62"/>
      <c r="T1021" s="63"/>
      <c r="W1021" s="64"/>
    </row>
    <row r="1022" customFormat="false" ht="14.25" hidden="false" customHeight="false" outlineLevel="0" collapsed="false">
      <c r="A1022" s="0" t="s">
        <v>856</v>
      </c>
      <c r="B1022" s="52" t="s">
        <v>990</v>
      </c>
      <c r="C1022" s="52" t="s">
        <v>743</v>
      </c>
      <c r="D1022" s="53" t="n">
        <v>0.1</v>
      </c>
      <c r="E1022" s="53" t="n">
        <v>24.68</v>
      </c>
      <c r="F1022" s="0" t="s">
        <v>1236</v>
      </c>
      <c r="G1022" s="0" t="str">
        <f aca="false">LEFT(B1022,2)</f>
        <v>15</v>
      </c>
      <c r="H1022" s="0" t="str">
        <f aca="false">I1022&amp;"_"&amp;G1022&amp;"_"&amp;F1022</f>
        <v>KortbenetGroenFroe_15_20180911_DL2018042_HTXHilleroed_koersel1</v>
      </c>
      <c r="I1022" s="61" t="str">
        <f aca="false">MID(RIGHT(B1022,LEN(B1022)-3),1,FIND("_",RIGHT(B1022,LEN(B1022)-3))-1)</f>
        <v>KortbenetGroenFroe</v>
      </c>
      <c r="J1022" s="61" t="str">
        <f aca="false">TRIM(SUBSTITUTE(RIGHT(B1022,FIND(I1022,B1022)+1),"_",""))</f>
        <v>PosK</v>
      </c>
      <c r="K1022" s="0" t="n">
        <f aca="false">IFERROR(VALUE(SUBSTITUTE(E1022,".",",")),E1022)</f>
        <v>24.68</v>
      </c>
      <c r="L1022" s="61" t="n">
        <f aca="false">IF(J1022="PosK",SUMIFS(K:K,J:J,"PosK",H:H,H1022),"")</f>
        <v>24.68</v>
      </c>
      <c r="M1022" s="61" t="n">
        <f aca="false">IF(J1022="PosK",SUMIFS(K:K,J:J,"NegK",H:H,H1022),"")</f>
        <v>0</v>
      </c>
      <c r="N1022" s="61" t="n">
        <f aca="false">IF(J1022="PosK",SUMIFS(K:K,J:J,"eDNA",H:H,H1022),"")</f>
        <v>0</v>
      </c>
      <c r="P1022" s="62" t="n">
        <f aca="false">IF(K1024="No Ct",0,K1024)</f>
        <v>0</v>
      </c>
      <c r="Q1022" s="62" t="n">
        <f aca="false">IF(K1025="No Ct",0,K1025)</f>
        <v>0</v>
      </c>
      <c r="R1022" s="0" t="str">
        <f aca="false">IF(AND(L1022&gt;0,M1022=0),"Valid","Invalid")</f>
        <v>Valid</v>
      </c>
      <c r="S1022" s="0" t="str">
        <f aca="false">IF(OR(P1022&gt;1,Q1022&gt;1),"Present","Absent")</f>
        <v>Absent</v>
      </c>
      <c r="T1022" s="63" t="str">
        <f aca="false">IF(OR(AND(P1022&gt;1,P1022&lt;41),AND(Q1022&gt;1,Q1022&lt;41)),"Ct&lt;41","Ct&gt;41")</f>
        <v>Ct&gt;41</v>
      </c>
      <c r="U1022" s="0" t="str">
        <f aca="false">I1022</f>
        <v>KortbenetGroenFroe</v>
      </c>
      <c r="V1022" s="0" t="str">
        <f aca="false">MID(F1022,10,9)</f>
        <v>DL2018042</v>
      </c>
      <c r="W1022" s="64" t="str">
        <f aca="false">V1022&amp;"_"&amp;U1022&amp;"_"&amp;R1022&amp;"_"&amp;S1022&amp;"_"&amp;T1022</f>
        <v>DL2018042_KortbenetGroenFroe_Valid_Absent_Ct&gt;41</v>
      </c>
    </row>
    <row r="1023" customFormat="false" ht="14.25" hidden="false" customHeight="false" outlineLevel="0" collapsed="false">
      <c r="A1023" s="0" t="s">
        <v>858</v>
      </c>
      <c r="B1023" s="52" t="s">
        <v>991</v>
      </c>
      <c r="C1023" s="52" t="s">
        <v>747</v>
      </c>
      <c r="D1023" s="53" t="n">
        <v>0.1</v>
      </c>
      <c r="E1023" s="53" t="s">
        <v>748</v>
      </c>
      <c r="F1023" s="0" t="s">
        <v>1236</v>
      </c>
      <c r="G1023" s="0" t="str">
        <f aca="false">LEFT(B1023,2)</f>
        <v>15</v>
      </c>
      <c r="H1023" s="0" t="str">
        <f aca="false">I1023&amp;"_"&amp;G1023&amp;"_"&amp;F1023</f>
        <v>KortbenetGroenFroe_15_20180911_DL2018042_HTXHilleroed_koersel1</v>
      </c>
      <c r="I1023" s="61" t="str">
        <f aca="false">MID(RIGHT(B1023,LEN(B1023)-3),1,FIND("_",RIGHT(B1023,LEN(B1023)-3))-1)</f>
        <v>KortbenetGroenFroe</v>
      </c>
      <c r="J1023" s="61" t="str">
        <f aca="false">TRIM(SUBSTITUTE(RIGHT(B1023,FIND(I1023,B1023)+1),"_",""))</f>
        <v>NegK</v>
      </c>
      <c r="K1023" s="0" t="str">
        <f aca="false">IFERROR(VALUE(SUBSTITUTE(E1023,".",",")),E1023)</f>
        <v>No Ct</v>
      </c>
      <c r="L1023" s="61" t="str">
        <f aca="false">IF(J1023="PosK",SUMIFS(K:K,J:J,"PosK",H:H,H1023),"")</f>
        <v/>
      </c>
      <c r="M1023" s="61" t="str">
        <f aca="false">IF(J1023="PosK",SUMIFS(K:K,J:J,"NegK",H:H,H1023),"")</f>
        <v/>
      </c>
      <c r="N1023" s="61" t="str">
        <f aca="false">IF(J1023="PosK",SUMIFS(K:K,J:J,"eDNA",H:H,H1023),"")</f>
        <v/>
      </c>
    </row>
    <row r="1024" customFormat="false" ht="14.25" hidden="false" customHeight="false" outlineLevel="0" collapsed="false">
      <c r="A1024" s="0" t="s">
        <v>860</v>
      </c>
      <c r="B1024" s="52" t="s">
        <v>992</v>
      </c>
      <c r="C1024" s="52" t="s">
        <v>751</v>
      </c>
      <c r="D1024" s="53" t="n">
        <v>0.1</v>
      </c>
      <c r="E1024" s="53" t="s">
        <v>748</v>
      </c>
      <c r="F1024" s="0" t="s">
        <v>1236</v>
      </c>
      <c r="G1024" s="0" t="str">
        <f aca="false">LEFT(B1024,2)</f>
        <v>15</v>
      </c>
      <c r="H1024" s="0" t="str">
        <f aca="false">I1024&amp;"_"&amp;G1024&amp;"_"&amp;F1024</f>
        <v>KortbenetGroenFroe_15_20180911_DL2018042_HTXHilleroed_koersel1</v>
      </c>
      <c r="I1024" s="61" t="str">
        <f aca="false">MID(RIGHT(B1024,LEN(B1024)-3),1,FIND("_",RIGHT(B1024,LEN(B1024)-3))-1)</f>
        <v>KortbenetGroenFroe</v>
      </c>
      <c r="J1024" s="61" t="str">
        <f aca="false">TRIM(SUBSTITUTE(RIGHT(B1024,FIND(I1024,B1024)+1),"_",""))</f>
        <v>eDNA</v>
      </c>
      <c r="K1024" s="0" t="str">
        <f aca="false">IFERROR(VALUE(SUBSTITUTE(E1024,".",",")),E1024)</f>
        <v>No Ct</v>
      </c>
      <c r="L1024" s="61" t="str">
        <f aca="false">IF(J1024="PosK",SUMIFS(K:K,J:J,"PosK",H:H,H1024),"")</f>
        <v/>
      </c>
      <c r="M1024" s="61" t="str">
        <f aca="false">IF(J1024="PosK",SUMIFS(K:K,J:J,"NegK",H:H,H1024),"")</f>
        <v/>
      </c>
      <c r="N1024" s="61" t="str">
        <f aca="false">IF(J1024="PosK",SUMIFS(K:K,J:J,"eDNA",H:H,H1024),"")</f>
        <v/>
      </c>
      <c r="Q1024" s="62"/>
    </row>
    <row r="1025" customFormat="false" ht="14.25" hidden="false" customHeight="false" outlineLevel="0" collapsed="false">
      <c r="A1025" s="0" t="s">
        <v>862</v>
      </c>
      <c r="B1025" s="52" t="s">
        <v>992</v>
      </c>
      <c r="C1025" s="52" t="s">
        <v>751</v>
      </c>
      <c r="D1025" s="53" t="n">
        <v>0.1</v>
      </c>
      <c r="E1025" s="53" t="s">
        <v>748</v>
      </c>
      <c r="F1025" s="0" t="s">
        <v>1236</v>
      </c>
      <c r="G1025" s="0" t="str">
        <f aca="false">LEFT(B1025,2)</f>
        <v>15</v>
      </c>
      <c r="H1025" s="0" t="str">
        <f aca="false">I1025&amp;"_"&amp;G1025&amp;"_"&amp;F1025</f>
        <v>KortbenetGroenFroe_15_20180911_DL2018042_HTXHilleroed_koersel1</v>
      </c>
      <c r="I1025" s="61" t="str">
        <f aca="false">MID(RIGHT(B1025,LEN(B1025)-3),1,FIND("_",RIGHT(B1025,LEN(B1025)-3))-1)</f>
        <v>KortbenetGroenFroe</v>
      </c>
      <c r="J1025" s="61" t="str">
        <f aca="false">TRIM(SUBSTITUTE(RIGHT(B1025,FIND(I1025,B1025)+1),"_",""))</f>
        <v>eDNA</v>
      </c>
      <c r="K1025" s="0" t="str">
        <f aca="false">IFERROR(VALUE(SUBSTITUTE(E1025,".",",")),E1025)</f>
        <v>No Ct</v>
      </c>
      <c r="L1025" s="61" t="str">
        <f aca="false">IF(J1025="PosK",SUMIFS(K:K,J:J,"PosK",H:H,H1025),"")</f>
        <v/>
      </c>
      <c r="M1025" s="61" t="str">
        <f aca="false">IF(J1025="PosK",SUMIFS(K:K,J:J,"NegK",H:H,H1025),"")</f>
        <v/>
      </c>
      <c r="N1025" s="61" t="str">
        <f aca="false">IF(J1025="PosK",SUMIFS(K:K,J:J,"eDNA",H:H,H1025),"")</f>
        <v/>
      </c>
      <c r="P1025" s="62"/>
      <c r="T1025" s="63"/>
      <c r="W1025" s="64"/>
    </row>
    <row r="1026" customFormat="false" ht="14.25" hidden="false" customHeight="false" outlineLevel="0" collapsed="false">
      <c r="A1026" s="0" t="s">
        <v>863</v>
      </c>
      <c r="B1026" s="52" t="s">
        <v>1212</v>
      </c>
      <c r="C1026" s="52" t="s">
        <v>743</v>
      </c>
      <c r="D1026" s="53" t="n">
        <v>0.1</v>
      </c>
      <c r="E1026" s="53" t="n">
        <v>30.6</v>
      </c>
      <c r="F1026" s="0" t="s">
        <v>1236</v>
      </c>
      <c r="G1026" s="0" t="str">
        <f aca="false">LEFT(B1026,2)</f>
        <v>16</v>
      </c>
      <c r="H1026" s="0" t="str">
        <f aca="false">I1026&amp;"_"&amp;G1026&amp;"_"&amp;F1026</f>
        <v>ButsnudetFroe_16_20180911_DL2018042_HTXHilleroed_koersel1</v>
      </c>
      <c r="I1026" s="61" t="str">
        <f aca="false">MID(RIGHT(B1026,LEN(B1026)-3),1,FIND("_",RIGHT(B1026,LEN(B1026)-3))-1)</f>
        <v>ButsnudetFroe</v>
      </c>
      <c r="J1026" s="61" t="str">
        <f aca="false">TRIM(SUBSTITUTE(RIGHT(B1026,FIND(I1026,B1026)+1),"_",""))</f>
        <v>PosK</v>
      </c>
      <c r="K1026" s="0" t="n">
        <f aca="false">IFERROR(VALUE(SUBSTITUTE(E1026,".",",")),E1026)</f>
        <v>30.6</v>
      </c>
      <c r="L1026" s="61" t="n">
        <f aca="false">IF(J1026="PosK",SUMIFS(K:K,J:J,"PosK",H:H,H1026),"")</f>
        <v>30.6</v>
      </c>
      <c r="M1026" s="61" t="n">
        <f aca="false">IF(J1026="PosK",SUMIFS(K:K,J:J,"NegK",H:H,H1026),"")</f>
        <v>0</v>
      </c>
      <c r="N1026" s="61" t="n">
        <f aca="false">IF(J1026="PosK",SUMIFS(K:K,J:J,"eDNA",H:H,H1026),"")</f>
        <v>0</v>
      </c>
      <c r="P1026" s="62" t="n">
        <f aca="false">IF(K1028="No Ct",0,K1028)</f>
        <v>0</v>
      </c>
      <c r="Q1026" s="62" t="n">
        <f aca="false">IF(K1029="No Ct",0,K1029)</f>
        <v>0</v>
      </c>
      <c r="R1026" s="0" t="str">
        <f aca="false">IF(AND(L1026&gt;0,M1026=0),"Valid","Invalid")</f>
        <v>Valid</v>
      </c>
      <c r="S1026" s="0" t="str">
        <f aca="false">IF(OR(P1026&gt;1,Q1026&gt;1),"Present","Absent")</f>
        <v>Absent</v>
      </c>
      <c r="T1026" s="63" t="str">
        <f aca="false">IF(OR(AND(P1026&gt;1,P1026&lt;41),AND(Q1026&gt;1,Q1026&lt;41)),"Ct&lt;41","Ct&gt;41")</f>
        <v>Ct&gt;41</v>
      </c>
      <c r="U1026" s="0" t="str">
        <f aca="false">I1026</f>
        <v>ButsnudetFroe</v>
      </c>
      <c r="V1026" s="0" t="str">
        <f aca="false">MID(F1026,10,9)</f>
        <v>DL2018042</v>
      </c>
      <c r="W1026" s="64" t="str">
        <f aca="false">V1026&amp;"_"&amp;U1026&amp;"_"&amp;R1026&amp;"_"&amp;S1026&amp;"_"&amp;T1026</f>
        <v>DL2018042_ButsnudetFroe_Valid_Absent_Ct&gt;41</v>
      </c>
    </row>
    <row r="1027" customFormat="false" ht="14.25" hidden="false" customHeight="false" outlineLevel="0" collapsed="false">
      <c r="A1027" s="0" t="s">
        <v>865</v>
      </c>
      <c r="B1027" s="52" t="s">
        <v>1213</v>
      </c>
      <c r="C1027" s="52" t="s">
        <v>747</v>
      </c>
      <c r="D1027" s="53" t="n">
        <v>0.1</v>
      </c>
      <c r="E1027" s="53" t="s">
        <v>748</v>
      </c>
      <c r="F1027" s="0" t="s">
        <v>1236</v>
      </c>
      <c r="G1027" s="0" t="str">
        <f aca="false">LEFT(B1027,2)</f>
        <v>16</v>
      </c>
      <c r="H1027" s="0" t="str">
        <f aca="false">I1027&amp;"_"&amp;G1027&amp;"_"&amp;F1027</f>
        <v>ButsnudetFroe_16_20180911_DL2018042_HTXHilleroed_koersel1</v>
      </c>
      <c r="I1027" s="61" t="str">
        <f aca="false">MID(RIGHT(B1027,LEN(B1027)-3),1,FIND("_",RIGHT(B1027,LEN(B1027)-3))-1)</f>
        <v>ButsnudetFroe</v>
      </c>
      <c r="J1027" s="61" t="str">
        <f aca="false">TRIM(SUBSTITUTE(RIGHT(B1027,FIND(I1027,B1027)+1),"_",""))</f>
        <v>NegK</v>
      </c>
      <c r="K1027" s="0" t="str">
        <f aca="false">IFERROR(VALUE(SUBSTITUTE(E1027,".",",")),E1027)</f>
        <v>No Ct</v>
      </c>
      <c r="L1027" s="61" t="str">
        <f aca="false">IF(J1027="PosK",SUMIFS(K:K,J:J,"PosK",H:H,H1027),"")</f>
        <v/>
      </c>
      <c r="M1027" s="61" t="str">
        <f aca="false">IF(J1027="PosK",SUMIFS(K:K,J:J,"NegK",H:H,H1027),"")</f>
        <v/>
      </c>
      <c r="N1027" s="61" t="str">
        <f aca="false">IF(J1027="PosK",SUMIFS(K:K,J:J,"eDNA",H:H,H1027),"")</f>
        <v/>
      </c>
    </row>
    <row r="1028" customFormat="false" ht="14.25" hidden="false" customHeight="false" outlineLevel="0" collapsed="false">
      <c r="A1028" s="0" t="s">
        <v>867</v>
      </c>
      <c r="B1028" s="52" t="s">
        <v>1214</v>
      </c>
      <c r="C1028" s="52" t="s">
        <v>751</v>
      </c>
      <c r="D1028" s="53" t="n">
        <v>0.1</v>
      </c>
      <c r="E1028" s="53" t="s">
        <v>748</v>
      </c>
      <c r="F1028" s="0" t="s">
        <v>1236</v>
      </c>
      <c r="G1028" s="0" t="str">
        <f aca="false">LEFT(B1028,2)</f>
        <v>16</v>
      </c>
      <c r="H1028" s="0" t="str">
        <f aca="false">I1028&amp;"_"&amp;G1028&amp;"_"&amp;F1028</f>
        <v>ButsnudetFroe_16_20180911_DL2018042_HTXHilleroed_koersel1</v>
      </c>
      <c r="I1028" s="61" t="str">
        <f aca="false">MID(RIGHT(B1028,LEN(B1028)-3),1,FIND("_",RIGHT(B1028,LEN(B1028)-3))-1)</f>
        <v>ButsnudetFroe</v>
      </c>
      <c r="J1028" s="61" t="str">
        <f aca="false">TRIM(SUBSTITUTE(RIGHT(B1028,FIND(I1028,B1028)+1),"_",""))</f>
        <v>eDNA</v>
      </c>
      <c r="K1028" s="0" t="str">
        <f aca="false">IFERROR(VALUE(SUBSTITUTE(E1028,".",",")),E1028)</f>
        <v>No Ct</v>
      </c>
      <c r="L1028" s="61" t="str">
        <f aca="false">IF(J1028="PosK",SUMIFS(K:K,J:J,"PosK",H:H,H1028),"")</f>
        <v/>
      </c>
      <c r="M1028" s="61" t="str">
        <f aca="false">IF(J1028="PosK",SUMIFS(K:K,J:J,"NegK",H:H,H1028),"")</f>
        <v/>
      </c>
      <c r="N1028" s="61" t="str">
        <f aca="false">IF(J1028="PosK",SUMIFS(K:K,J:J,"eDNA",H:H,H1028),"")</f>
        <v/>
      </c>
      <c r="Q1028" s="62"/>
    </row>
    <row r="1029" customFormat="false" ht="14.25" hidden="false" customHeight="false" outlineLevel="0" collapsed="false">
      <c r="A1029" s="0" t="s">
        <v>869</v>
      </c>
      <c r="B1029" s="52" t="s">
        <v>1214</v>
      </c>
      <c r="C1029" s="52" t="s">
        <v>751</v>
      </c>
      <c r="D1029" s="53" t="n">
        <v>0.1</v>
      </c>
      <c r="E1029" s="53" t="s">
        <v>748</v>
      </c>
      <c r="F1029" s="0" t="s">
        <v>1236</v>
      </c>
      <c r="G1029" s="0" t="str">
        <f aca="false">LEFT(B1029,2)</f>
        <v>16</v>
      </c>
      <c r="H1029" s="0" t="str">
        <f aca="false">I1029&amp;"_"&amp;G1029&amp;"_"&amp;F1029</f>
        <v>ButsnudetFroe_16_20180911_DL2018042_HTXHilleroed_koersel1</v>
      </c>
      <c r="I1029" s="61" t="str">
        <f aca="false">MID(RIGHT(B1029,LEN(B1029)-3),1,FIND("_",RIGHT(B1029,LEN(B1029)-3))-1)</f>
        <v>ButsnudetFroe</v>
      </c>
      <c r="J1029" s="61" t="str">
        <f aca="false">TRIM(SUBSTITUTE(RIGHT(B1029,FIND(I1029,B1029)+1),"_",""))</f>
        <v>eDNA</v>
      </c>
      <c r="K1029" s="0" t="str">
        <f aca="false">IFERROR(VALUE(SUBSTITUTE(E1029,".",",")),E1029)</f>
        <v>No Ct</v>
      </c>
      <c r="L1029" s="61" t="str">
        <f aca="false">IF(J1029="PosK",SUMIFS(K:K,J:J,"PosK",H:H,H1029),"")</f>
        <v/>
      </c>
      <c r="M1029" s="61" t="str">
        <f aca="false">IF(J1029="PosK",SUMIFS(K:K,J:J,"NegK",H:H,H1029),"")</f>
        <v/>
      </c>
      <c r="N1029" s="61" t="str">
        <f aca="false">IF(J1029="PosK",SUMIFS(K:K,J:J,"eDNA",H:H,H1029),"")</f>
        <v/>
      </c>
      <c r="P1029" s="62"/>
      <c r="T1029" s="63"/>
      <c r="W1029" s="64"/>
    </row>
    <row r="1030" customFormat="false" ht="14.25" hidden="false" customHeight="false" outlineLevel="0" collapsed="false">
      <c r="A1030" s="0" t="s">
        <v>870</v>
      </c>
      <c r="B1030" s="52" t="s">
        <v>996</v>
      </c>
      <c r="C1030" s="52" t="s">
        <v>743</v>
      </c>
      <c r="D1030" s="53" t="n">
        <v>0.1</v>
      </c>
      <c r="E1030" s="53" t="n">
        <v>29.03</v>
      </c>
      <c r="F1030" s="0" t="s">
        <v>1236</v>
      </c>
      <c r="G1030" s="0" t="str">
        <f aca="false">LEFT(B1030,2)</f>
        <v>17</v>
      </c>
      <c r="H1030" s="0" t="str">
        <f aca="false">I1030&amp;"_"&amp;G1030&amp;"_"&amp;F1030</f>
        <v>ButsnudetFroe_17_20180911_DL2018042_HTXHilleroed_koersel1</v>
      </c>
      <c r="I1030" s="61" t="str">
        <f aca="false">MID(RIGHT(B1030,LEN(B1030)-3),1,FIND("_",RIGHT(B1030,LEN(B1030)-3))-1)</f>
        <v>ButsnudetFroe</v>
      </c>
      <c r="J1030" s="61" t="str">
        <f aca="false">TRIM(SUBSTITUTE(RIGHT(B1030,FIND(I1030,B1030)+1),"_",""))</f>
        <v>PosK</v>
      </c>
      <c r="K1030" s="0" t="n">
        <f aca="false">IFERROR(VALUE(SUBSTITUTE(E1030,".",",")),E1030)</f>
        <v>29.03</v>
      </c>
      <c r="L1030" s="61" t="n">
        <f aca="false">IF(J1030="PosK",SUMIFS(K:K,J:J,"PosK",H:H,H1030),"")</f>
        <v>29.03</v>
      </c>
      <c r="M1030" s="61" t="n">
        <f aca="false">IF(J1030="PosK",SUMIFS(K:K,J:J,"NegK",H:H,H1030),"")</f>
        <v>0</v>
      </c>
      <c r="N1030" s="61" t="n">
        <f aca="false">IF(J1030="PosK",SUMIFS(K:K,J:J,"eDNA",H:H,H1030),"")</f>
        <v>0</v>
      </c>
      <c r="P1030" s="62" t="n">
        <f aca="false">IF(K1032="No Ct",0,K1032)</f>
        <v>0</v>
      </c>
      <c r="Q1030" s="62" t="n">
        <f aca="false">IF(K1033="No Ct",0,K1033)</f>
        <v>0</v>
      </c>
      <c r="R1030" s="0" t="str">
        <f aca="false">IF(AND(L1030&gt;0,M1030=0),"Valid","Invalid")</f>
        <v>Valid</v>
      </c>
      <c r="S1030" s="0" t="str">
        <f aca="false">IF(OR(P1030&gt;1,Q1030&gt;1),"Present","Absent")</f>
        <v>Absent</v>
      </c>
      <c r="T1030" s="63" t="str">
        <f aca="false">IF(OR(AND(P1030&gt;1,P1030&lt;41),AND(Q1030&gt;1,Q1030&lt;41)),"Ct&lt;41","Ct&gt;41")</f>
        <v>Ct&gt;41</v>
      </c>
      <c r="U1030" s="0" t="str">
        <f aca="false">I1030</f>
        <v>ButsnudetFroe</v>
      </c>
      <c r="V1030" s="0" t="str">
        <f aca="false">MID(F1030,10,9)</f>
        <v>DL2018042</v>
      </c>
      <c r="W1030" s="64" t="str">
        <f aca="false">V1030&amp;"_"&amp;U1030&amp;"_"&amp;R1030&amp;"_"&amp;S1030&amp;"_"&amp;T1030</f>
        <v>DL2018042_ButsnudetFroe_Valid_Absent_Ct&gt;41</v>
      </c>
    </row>
    <row r="1031" customFormat="false" ht="14.25" hidden="false" customHeight="false" outlineLevel="0" collapsed="false">
      <c r="A1031" s="0" t="s">
        <v>872</v>
      </c>
      <c r="B1031" s="52" t="s">
        <v>997</v>
      </c>
      <c r="C1031" s="52" t="s">
        <v>747</v>
      </c>
      <c r="D1031" s="53" t="n">
        <v>0.1</v>
      </c>
      <c r="E1031" s="53" t="s">
        <v>748</v>
      </c>
      <c r="F1031" s="0" t="s">
        <v>1236</v>
      </c>
      <c r="G1031" s="0" t="str">
        <f aca="false">LEFT(B1031,2)</f>
        <v>17</v>
      </c>
      <c r="H1031" s="0" t="str">
        <f aca="false">I1031&amp;"_"&amp;G1031&amp;"_"&amp;F1031</f>
        <v>ButsnudetFroe_17_20180911_DL2018042_HTXHilleroed_koersel1</v>
      </c>
      <c r="I1031" s="61" t="str">
        <f aca="false">MID(RIGHT(B1031,LEN(B1031)-3),1,FIND("_",RIGHT(B1031,LEN(B1031)-3))-1)</f>
        <v>ButsnudetFroe</v>
      </c>
      <c r="J1031" s="61" t="str">
        <f aca="false">TRIM(SUBSTITUTE(RIGHT(B1031,FIND(I1031,B1031)+1),"_",""))</f>
        <v>NegK</v>
      </c>
      <c r="K1031" s="0" t="str">
        <f aca="false">IFERROR(VALUE(SUBSTITUTE(E1031,".",",")),E1031)</f>
        <v>No Ct</v>
      </c>
      <c r="L1031" s="61" t="str">
        <f aca="false">IF(J1031="PosK",SUMIFS(K:K,J:J,"PosK",H:H,H1031),"")</f>
        <v/>
      </c>
      <c r="M1031" s="61" t="str">
        <f aca="false">IF(J1031="PosK",SUMIFS(K:K,J:J,"NegK",H:H,H1031),"")</f>
        <v/>
      </c>
      <c r="N1031" s="61" t="str">
        <f aca="false">IF(J1031="PosK",SUMIFS(K:K,J:J,"eDNA",H:H,H1031),"")</f>
        <v/>
      </c>
    </row>
    <row r="1032" customFormat="false" ht="14.25" hidden="false" customHeight="false" outlineLevel="0" collapsed="false">
      <c r="A1032" s="0" t="s">
        <v>874</v>
      </c>
      <c r="B1032" s="52" t="s">
        <v>998</v>
      </c>
      <c r="C1032" s="52" t="s">
        <v>751</v>
      </c>
      <c r="D1032" s="53" t="n">
        <v>0.1</v>
      </c>
      <c r="E1032" s="53" t="s">
        <v>748</v>
      </c>
      <c r="F1032" s="0" t="s">
        <v>1236</v>
      </c>
      <c r="G1032" s="0" t="str">
        <f aca="false">LEFT(B1032,2)</f>
        <v>17</v>
      </c>
      <c r="H1032" s="0" t="str">
        <f aca="false">I1032&amp;"_"&amp;G1032&amp;"_"&amp;F1032</f>
        <v>ButsnudetFroe_17_20180911_DL2018042_HTXHilleroed_koersel1</v>
      </c>
      <c r="I1032" s="61" t="str">
        <f aca="false">MID(RIGHT(B1032,LEN(B1032)-3),1,FIND("_",RIGHT(B1032,LEN(B1032)-3))-1)</f>
        <v>ButsnudetFroe</v>
      </c>
      <c r="J1032" s="61" t="str">
        <f aca="false">TRIM(SUBSTITUTE(RIGHT(B1032,FIND(I1032,B1032)+1),"_",""))</f>
        <v>eDNA</v>
      </c>
      <c r="K1032" s="0" t="str">
        <f aca="false">IFERROR(VALUE(SUBSTITUTE(E1032,".",",")),E1032)</f>
        <v>No Ct</v>
      </c>
      <c r="L1032" s="61" t="str">
        <f aca="false">IF(J1032="PosK",SUMIFS(K:K,J:J,"PosK",H:H,H1032),"")</f>
        <v/>
      </c>
      <c r="M1032" s="61" t="str">
        <f aca="false">IF(J1032="PosK",SUMIFS(K:K,J:J,"NegK",H:H,H1032),"")</f>
        <v/>
      </c>
      <c r="N1032" s="61" t="str">
        <f aca="false">IF(J1032="PosK",SUMIFS(K:K,J:J,"eDNA",H:H,H1032),"")</f>
        <v/>
      </c>
      <c r="Q1032" s="62"/>
    </row>
    <row r="1033" customFormat="false" ht="14.25" hidden="false" customHeight="false" outlineLevel="0" collapsed="false">
      <c r="A1033" s="0" t="s">
        <v>876</v>
      </c>
      <c r="B1033" s="52" t="s">
        <v>998</v>
      </c>
      <c r="C1033" s="52" t="s">
        <v>751</v>
      </c>
      <c r="D1033" s="53" t="n">
        <v>0.1</v>
      </c>
      <c r="E1033" s="53" t="s">
        <v>748</v>
      </c>
      <c r="F1033" s="0" t="s">
        <v>1236</v>
      </c>
      <c r="G1033" s="0" t="str">
        <f aca="false">LEFT(B1033,2)</f>
        <v>17</v>
      </c>
      <c r="H1033" s="0" t="str">
        <f aca="false">I1033&amp;"_"&amp;G1033&amp;"_"&amp;F1033</f>
        <v>ButsnudetFroe_17_20180911_DL2018042_HTXHilleroed_koersel1</v>
      </c>
      <c r="I1033" s="61" t="str">
        <f aca="false">MID(RIGHT(B1033,LEN(B1033)-3),1,FIND("_",RIGHT(B1033,LEN(B1033)-3))-1)</f>
        <v>ButsnudetFroe</v>
      </c>
      <c r="J1033" s="61" t="str">
        <f aca="false">TRIM(SUBSTITUTE(RIGHT(B1033,FIND(I1033,B1033)+1),"_",""))</f>
        <v>eDNA</v>
      </c>
      <c r="K1033" s="0" t="str">
        <f aca="false">IFERROR(VALUE(SUBSTITUTE(E1033,".",",")),E1033)</f>
        <v>No Ct</v>
      </c>
      <c r="L1033" s="61" t="str">
        <f aca="false">IF(J1033="PosK",SUMIFS(K:K,J:J,"PosK",H:H,H1033),"")</f>
        <v/>
      </c>
      <c r="M1033" s="61" t="str">
        <f aca="false">IF(J1033="PosK",SUMIFS(K:K,J:J,"NegK",H:H,H1033),"")</f>
        <v/>
      </c>
      <c r="N1033" s="61" t="str">
        <f aca="false">IF(J1033="PosK",SUMIFS(K:K,J:J,"eDNA",H:H,H1033),"")</f>
        <v/>
      </c>
      <c r="P1033" s="62"/>
      <c r="T1033" s="63"/>
      <c r="W1033" s="64"/>
    </row>
    <row r="1034" customFormat="false" ht="14.25" hidden="false" customHeight="false" outlineLevel="0" collapsed="false">
      <c r="A1034" s="0" t="s">
        <v>877</v>
      </c>
      <c r="B1034" s="52" t="s">
        <v>1215</v>
      </c>
      <c r="C1034" s="52" t="s">
        <v>743</v>
      </c>
      <c r="D1034" s="53" t="n">
        <v>0.1</v>
      </c>
      <c r="E1034" s="53" t="n">
        <v>25.19</v>
      </c>
      <c r="F1034" s="0" t="s">
        <v>1236</v>
      </c>
      <c r="G1034" s="0" t="str">
        <f aca="false">LEFT(B1034,2)</f>
        <v>18</v>
      </c>
      <c r="H1034" s="0" t="str">
        <f aca="false">I1034&amp;"_"&amp;G1034&amp;"_"&amp;F1034</f>
        <v>LilleVandsalamander_18_20180911_DL2018042_HTXHilleroed_koersel1</v>
      </c>
      <c r="I1034" s="61" t="str">
        <f aca="false">MID(RIGHT(B1034,LEN(B1034)-3),1,FIND("_",RIGHT(B1034,LEN(B1034)-3))-1)</f>
        <v>LilleVandsalamander</v>
      </c>
      <c r="J1034" s="61" t="str">
        <f aca="false">TRIM(SUBSTITUTE(RIGHT(B1034,FIND(I1034,B1034)+1),"_",""))</f>
        <v>PosK</v>
      </c>
      <c r="K1034" s="0" t="n">
        <f aca="false">IFERROR(VALUE(SUBSTITUTE(E1034,".",",")),E1034)</f>
        <v>25.19</v>
      </c>
      <c r="L1034" s="61" t="n">
        <f aca="false">IF(J1034="PosK",SUMIFS(K:K,J:J,"PosK",H:H,H1034),"")</f>
        <v>25.19</v>
      </c>
      <c r="M1034" s="61" t="n">
        <f aca="false">IF(J1034="PosK",SUMIFS(K:K,J:J,"NegK",H:H,H1034),"")</f>
        <v>0</v>
      </c>
      <c r="N1034" s="61" t="n">
        <f aca="false">IF(J1034="PosK",SUMIFS(K:K,J:J,"eDNA",H:H,H1034),"")</f>
        <v>40.93</v>
      </c>
      <c r="P1034" s="62" t="n">
        <f aca="false">IF(K1036="No Ct",0,K1036)</f>
        <v>0</v>
      </c>
      <c r="Q1034" s="62" t="n">
        <f aca="false">IF(K1037="No Ct",0,K1037)</f>
        <v>40.93</v>
      </c>
      <c r="R1034" s="0" t="str">
        <f aca="false">IF(AND(L1034&gt;0,M1034=0),"Valid","Invalid")</f>
        <v>Valid</v>
      </c>
      <c r="S1034" s="0" t="str">
        <f aca="false">IF(OR(P1034&gt;1,Q1034&gt;1),"Present","Absent")</f>
        <v>Present</v>
      </c>
      <c r="T1034" s="63" t="str">
        <f aca="false">IF(OR(AND(P1034&gt;1,P1034&lt;41),AND(Q1034&gt;1,Q1034&lt;41)),"Ct&lt;41","Ct&gt;41")</f>
        <v>Ct&lt;41</v>
      </c>
      <c r="U1034" s="0" t="str">
        <f aca="false">I1034</f>
        <v>LilleVandsalamander</v>
      </c>
      <c r="V1034" s="0" t="str">
        <f aca="false">MID(F1034,10,9)</f>
        <v>DL2018042</v>
      </c>
      <c r="W1034" s="64" t="str">
        <f aca="false">V1034&amp;"_"&amp;U1034&amp;"_"&amp;R1034&amp;"_"&amp;S1034&amp;"_"&amp;T1034</f>
        <v>DL2018042_LilleVandsalamander_Valid_Present_Ct&lt;41</v>
      </c>
    </row>
    <row r="1035" customFormat="false" ht="14.25" hidden="false" customHeight="false" outlineLevel="0" collapsed="false">
      <c r="A1035" s="0" t="s">
        <v>879</v>
      </c>
      <c r="B1035" s="52" t="s">
        <v>1216</v>
      </c>
      <c r="C1035" s="52" t="s">
        <v>747</v>
      </c>
      <c r="D1035" s="53" t="n">
        <v>0.1</v>
      </c>
      <c r="E1035" s="53" t="s">
        <v>748</v>
      </c>
      <c r="F1035" s="0" t="s">
        <v>1236</v>
      </c>
      <c r="G1035" s="0" t="str">
        <f aca="false">LEFT(B1035,2)</f>
        <v>18</v>
      </c>
      <c r="H1035" s="0" t="str">
        <f aca="false">I1035&amp;"_"&amp;G1035&amp;"_"&amp;F1035</f>
        <v>LilleVandsalamander_18_20180911_DL2018042_HTXHilleroed_koersel1</v>
      </c>
      <c r="I1035" s="61" t="str">
        <f aca="false">MID(RIGHT(B1035,LEN(B1035)-3),1,FIND("_",RIGHT(B1035,LEN(B1035)-3))-1)</f>
        <v>LilleVandsalamander</v>
      </c>
      <c r="J1035" s="61" t="str">
        <f aca="false">TRIM(SUBSTITUTE(RIGHT(B1035,FIND(I1035,B1035)+1),"_",""))</f>
        <v>NegK</v>
      </c>
      <c r="K1035" s="0" t="str">
        <f aca="false">IFERROR(VALUE(SUBSTITUTE(E1035,".",",")),E1035)</f>
        <v>No Ct</v>
      </c>
      <c r="L1035" s="61" t="str">
        <f aca="false">IF(J1035="PosK",SUMIFS(K:K,J:J,"PosK",H:H,H1035),"")</f>
        <v/>
      </c>
      <c r="M1035" s="61" t="str">
        <f aca="false">IF(J1035="PosK",SUMIFS(K:K,J:J,"NegK",H:H,H1035),"")</f>
        <v/>
      </c>
      <c r="N1035" s="61" t="str">
        <f aca="false">IF(J1035="PosK",SUMIFS(K:K,J:J,"eDNA",H:H,H1035),"")</f>
        <v/>
      </c>
    </row>
    <row r="1036" customFormat="false" ht="14.25" hidden="false" customHeight="false" outlineLevel="0" collapsed="false">
      <c r="A1036" s="0" t="s">
        <v>881</v>
      </c>
      <c r="B1036" s="52" t="s">
        <v>1217</v>
      </c>
      <c r="C1036" s="52" t="s">
        <v>751</v>
      </c>
      <c r="D1036" s="53" t="n">
        <v>0.1</v>
      </c>
      <c r="E1036" s="53" t="s">
        <v>748</v>
      </c>
      <c r="F1036" s="0" t="s">
        <v>1236</v>
      </c>
      <c r="G1036" s="0" t="str">
        <f aca="false">LEFT(B1036,2)</f>
        <v>18</v>
      </c>
      <c r="H1036" s="0" t="str">
        <f aca="false">I1036&amp;"_"&amp;G1036&amp;"_"&amp;F1036</f>
        <v>LilleVandsalamander_18_20180911_DL2018042_HTXHilleroed_koersel1</v>
      </c>
      <c r="I1036" s="61" t="str">
        <f aca="false">MID(RIGHT(B1036,LEN(B1036)-3),1,FIND("_",RIGHT(B1036,LEN(B1036)-3))-1)</f>
        <v>LilleVandsalamander</v>
      </c>
      <c r="J1036" s="61" t="str">
        <f aca="false">TRIM(SUBSTITUTE(RIGHT(B1036,FIND(I1036,B1036)+1),"_",""))</f>
        <v>eDNA</v>
      </c>
      <c r="K1036" s="0" t="str">
        <f aca="false">IFERROR(VALUE(SUBSTITUTE(E1036,".",",")),E1036)</f>
        <v>No Ct</v>
      </c>
      <c r="L1036" s="61" t="str">
        <f aca="false">IF(J1036="PosK",SUMIFS(K:K,J:J,"PosK",H:H,H1036),"")</f>
        <v/>
      </c>
      <c r="M1036" s="61" t="str">
        <f aca="false">IF(J1036="PosK",SUMIFS(K:K,J:J,"NegK",H:H,H1036),"")</f>
        <v/>
      </c>
      <c r="N1036" s="61" t="str">
        <f aca="false">IF(J1036="PosK",SUMIFS(K:K,J:J,"eDNA",H:H,H1036),"")</f>
        <v/>
      </c>
      <c r="Q1036" s="62"/>
    </row>
    <row r="1037" customFormat="false" ht="14.25" hidden="false" customHeight="false" outlineLevel="0" collapsed="false">
      <c r="A1037" s="0" t="s">
        <v>883</v>
      </c>
      <c r="B1037" s="52" t="s">
        <v>1217</v>
      </c>
      <c r="C1037" s="52" t="s">
        <v>751</v>
      </c>
      <c r="D1037" s="53" t="n">
        <v>0.1</v>
      </c>
      <c r="E1037" s="53" t="n">
        <v>40.93</v>
      </c>
      <c r="F1037" s="0" t="s">
        <v>1236</v>
      </c>
      <c r="G1037" s="0" t="str">
        <f aca="false">LEFT(B1037,2)</f>
        <v>18</v>
      </c>
      <c r="H1037" s="0" t="str">
        <f aca="false">I1037&amp;"_"&amp;G1037&amp;"_"&amp;F1037</f>
        <v>LilleVandsalamander_18_20180911_DL2018042_HTXHilleroed_koersel1</v>
      </c>
      <c r="I1037" s="61" t="str">
        <f aca="false">MID(RIGHT(B1037,LEN(B1037)-3),1,FIND("_",RIGHT(B1037,LEN(B1037)-3))-1)</f>
        <v>LilleVandsalamander</v>
      </c>
      <c r="J1037" s="61" t="str">
        <f aca="false">TRIM(SUBSTITUTE(RIGHT(B1037,FIND(I1037,B1037)+1),"_",""))</f>
        <v>eDNA</v>
      </c>
      <c r="K1037" s="0" t="n">
        <f aca="false">IFERROR(VALUE(SUBSTITUTE(E1037,".",",")),E1037)</f>
        <v>40.93</v>
      </c>
      <c r="L1037" s="61" t="str">
        <f aca="false">IF(J1037="PosK",SUMIFS(K:K,J:J,"PosK",H:H,H1037),"")</f>
        <v/>
      </c>
      <c r="M1037" s="61" t="str">
        <f aca="false">IF(J1037="PosK",SUMIFS(K:K,J:J,"NegK",H:H,H1037),"")</f>
        <v/>
      </c>
      <c r="N1037" s="61" t="str">
        <f aca="false">IF(J1037="PosK",SUMIFS(K:K,J:J,"eDNA",H:H,H1037),"")</f>
        <v/>
      </c>
      <c r="P1037" s="62"/>
      <c r="T1037" s="63"/>
      <c r="W1037" s="64"/>
    </row>
    <row r="1038" customFormat="false" ht="14.25" hidden="false" customHeight="false" outlineLevel="0" collapsed="false">
      <c r="A1038" s="0" t="s">
        <v>884</v>
      </c>
      <c r="B1038" s="52" t="s">
        <v>1002</v>
      </c>
      <c r="C1038" s="52" t="s">
        <v>743</v>
      </c>
      <c r="D1038" s="53" t="n">
        <v>0.1</v>
      </c>
      <c r="E1038" s="53" t="s">
        <v>748</v>
      </c>
      <c r="F1038" s="0" t="s">
        <v>1236</v>
      </c>
      <c r="G1038" s="0" t="str">
        <f aca="false">LEFT(B1038,2)</f>
        <v>19</v>
      </c>
      <c r="H1038" s="0" t="str">
        <f aca="false">I1038&amp;"_"&amp;G1038&amp;"_"&amp;F1038</f>
        <v>LilleVandsalamander_19_20180911_DL2018042_HTXHilleroed_koersel1</v>
      </c>
      <c r="I1038" s="61" t="str">
        <f aca="false">MID(RIGHT(B1038,LEN(B1038)-3),1,FIND("_",RIGHT(B1038,LEN(B1038)-3))-1)</f>
        <v>LilleVandsalamander</v>
      </c>
      <c r="J1038" s="61" t="str">
        <f aca="false">TRIM(SUBSTITUTE(RIGHT(B1038,FIND(I1038,B1038)+1),"_",""))</f>
        <v>PosK</v>
      </c>
      <c r="K1038" s="0" t="str">
        <f aca="false">IFERROR(VALUE(SUBSTITUTE(E1038,".",",")),E1038)</f>
        <v>No Ct</v>
      </c>
      <c r="L1038" s="61" t="n">
        <f aca="false">IF(J1038="PosK",SUMIFS(K:K,J:J,"PosK",H:H,H1038),"")</f>
        <v>0</v>
      </c>
      <c r="M1038" s="61" t="n">
        <f aca="false">IF(J1038="PosK",SUMIFS(K:K,J:J,"NegK",H:H,H1038),"")</f>
        <v>0</v>
      </c>
      <c r="N1038" s="61" t="n">
        <f aca="false">IF(J1038="PosK",SUMIFS(K:K,J:J,"eDNA",H:H,H1038),"")</f>
        <v>0</v>
      </c>
      <c r="P1038" s="62" t="n">
        <f aca="false">IF(K1040="No Ct",0,K1040)</f>
        <v>38.13</v>
      </c>
      <c r="Q1038" s="62" t="n">
        <f aca="false">IF(K1041="No Ct",0,K1041)</f>
        <v>35.8</v>
      </c>
      <c r="R1038" s="0" t="str">
        <f aca="false">IF(AND(L1038&gt;0,M1038=0),"Valid","Invalid")</f>
        <v>Invalid</v>
      </c>
      <c r="S1038" s="0" t="str">
        <f aca="false">IF(OR(P1038&gt;1,Q1038&gt;1),"Present","Absent")</f>
        <v>Present</v>
      </c>
      <c r="T1038" s="63" t="str">
        <f aca="false">IF(OR(AND(P1038&gt;1,P1038&lt;41),AND(Q1038&gt;1,Q1038&lt;41)),"Ct&lt;41","Ct&gt;41")</f>
        <v>Ct&lt;41</v>
      </c>
      <c r="U1038" s="0" t="str">
        <f aca="false">I1038</f>
        <v>LilleVandsalamander</v>
      </c>
      <c r="V1038" s="0" t="str">
        <f aca="false">MID(F1038,10,9)</f>
        <v>DL2018042</v>
      </c>
      <c r="W1038" s="64" t="str">
        <f aca="false">V1038&amp;"_"&amp;U1038&amp;"_"&amp;R1038&amp;"_"&amp;S1038&amp;"_"&amp;T1038</f>
        <v>DL2018042_LilleVandsalamander_Invalid_Present_Ct&lt;41</v>
      </c>
    </row>
    <row r="1039" customFormat="false" ht="14.25" hidden="false" customHeight="false" outlineLevel="0" collapsed="false">
      <c r="A1039" s="0" t="s">
        <v>886</v>
      </c>
      <c r="B1039" s="52" t="s">
        <v>1003</v>
      </c>
      <c r="C1039" s="52" t="s">
        <v>747</v>
      </c>
      <c r="D1039" s="53" t="n">
        <v>0.1</v>
      </c>
      <c r="E1039" s="53" t="s">
        <v>748</v>
      </c>
      <c r="F1039" s="0" t="s">
        <v>1236</v>
      </c>
      <c r="G1039" s="0" t="str">
        <f aca="false">LEFT(B1039,2)</f>
        <v>19</v>
      </c>
      <c r="H1039" s="0" t="str">
        <f aca="false">I1039&amp;"_"&amp;G1039&amp;"_"&amp;F1039</f>
        <v>LilleVandsalamander_19_20180911_DL2018042_HTXHilleroed_koersel1</v>
      </c>
      <c r="I1039" s="61" t="str">
        <f aca="false">MID(RIGHT(B1039,LEN(B1039)-3),1,FIND("_",RIGHT(B1039,LEN(B1039)-3))-1)</f>
        <v>LilleVandsalamander</v>
      </c>
      <c r="J1039" s="61" t="str">
        <f aca="false">TRIM(SUBSTITUTE(RIGHT(B1039,FIND(I1039,B1039)+1),"_",""))</f>
        <v>NegK</v>
      </c>
      <c r="K1039" s="0" t="str">
        <f aca="false">IFERROR(VALUE(SUBSTITUTE(E1039,".",",")),E1039)</f>
        <v>No Ct</v>
      </c>
      <c r="L1039" s="61" t="str">
        <f aca="false">IF(J1039="PosK",SUMIFS(K:K,J:J,"PosK",H:H,H1039),"")</f>
        <v/>
      </c>
      <c r="M1039" s="61" t="str">
        <f aca="false">IF(J1039="PosK",SUMIFS(K:K,J:J,"NegK",H:H,H1039),"")</f>
        <v/>
      </c>
      <c r="N1039" s="61" t="str">
        <f aca="false">IF(J1039="PosK",SUMIFS(K:K,J:J,"eDNA",H:H,H1039),"")</f>
        <v/>
      </c>
    </row>
    <row r="1040" customFormat="false" ht="14.25" hidden="false" customHeight="false" outlineLevel="0" collapsed="false">
      <c r="A1040" s="0" t="s">
        <v>891</v>
      </c>
      <c r="B1040" s="52" t="s">
        <v>1218</v>
      </c>
      <c r="C1040" s="52" t="s">
        <v>743</v>
      </c>
      <c r="D1040" s="53" t="n">
        <v>0.1</v>
      </c>
      <c r="E1040" s="53" t="n">
        <v>38.13</v>
      </c>
      <c r="F1040" s="0" t="s">
        <v>1236</v>
      </c>
      <c r="G1040" s="0" t="str">
        <f aca="false">LEFT(B1040,2)</f>
        <v>20</v>
      </c>
      <c r="H1040" s="0" t="str">
        <f aca="false">I1040&amp;"_"&amp;G1040&amp;"_"&amp;F1040</f>
        <v>Skalle_20_20180911_DL2018042_HTXHilleroed_koersel1</v>
      </c>
      <c r="I1040" s="61" t="str">
        <f aca="false">MID(RIGHT(B1040,LEN(B1040)-3),1,FIND("_",RIGHT(B1040,LEN(B1040)-3))-1)</f>
        <v>Skalle</v>
      </c>
      <c r="J1040" s="61" t="str">
        <f aca="false">TRIM(SUBSTITUTE(RIGHT(B1040,FIND(I1040,B1040)+1),"_",""))</f>
        <v>PosK</v>
      </c>
      <c r="K1040" s="0" t="n">
        <f aca="false">IFERROR(VALUE(SUBSTITUTE(E1040,".",",")),E1040)</f>
        <v>38.13</v>
      </c>
      <c r="L1040" s="61" t="n">
        <f aca="false">IF(J1040="PosK",SUMIFS(K:K,J:J,"PosK",H:H,H1040),"")</f>
        <v>38.13</v>
      </c>
      <c r="M1040" s="61" t="n">
        <f aca="false">IF(J1040="PosK",SUMIFS(K:K,J:J,"NegK",H:H,H1040),"")</f>
        <v>35.8</v>
      </c>
      <c r="N1040" s="61" t="n">
        <f aca="false">IF(J1040="PosK",SUMIFS(K:K,J:J,"eDNA",H:H,H1040),"")</f>
        <v>20.31</v>
      </c>
      <c r="Q1040" s="62"/>
    </row>
    <row r="1041" customFormat="false" ht="14.25" hidden="false" customHeight="false" outlineLevel="0" collapsed="false">
      <c r="A1041" s="0" t="s">
        <v>893</v>
      </c>
      <c r="B1041" s="52" t="s">
        <v>1219</v>
      </c>
      <c r="C1041" s="52" t="s">
        <v>747</v>
      </c>
      <c r="D1041" s="53" t="n">
        <v>0.1</v>
      </c>
      <c r="E1041" s="53" t="n">
        <v>35.8</v>
      </c>
      <c r="F1041" s="0" t="s">
        <v>1236</v>
      </c>
      <c r="G1041" s="0" t="str">
        <f aca="false">LEFT(B1041,2)</f>
        <v>20</v>
      </c>
      <c r="H1041" s="0" t="str">
        <f aca="false">I1041&amp;"_"&amp;G1041&amp;"_"&amp;F1041</f>
        <v>Skalle_20_20180911_DL2018042_HTXHilleroed_koersel1</v>
      </c>
      <c r="I1041" s="61" t="str">
        <f aca="false">MID(RIGHT(B1041,LEN(B1041)-3),1,FIND("_",RIGHT(B1041,LEN(B1041)-3))-1)</f>
        <v>Skalle</v>
      </c>
      <c r="J1041" s="61" t="str">
        <f aca="false">TRIM(SUBSTITUTE(RIGHT(B1041,FIND(I1041,B1041)+1),"_",""))</f>
        <v>NegK</v>
      </c>
      <c r="K1041" s="0" t="n">
        <f aca="false">IFERROR(VALUE(SUBSTITUTE(E1041,".",",")),E1041)</f>
        <v>35.8</v>
      </c>
      <c r="L1041" s="61" t="str">
        <f aca="false">IF(J1041="PosK",SUMIFS(K:K,J:J,"PosK",H:H,H1041),"")</f>
        <v/>
      </c>
      <c r="M1041" s="61" t="str">
        <f aca="false">IF(J1041="PosK",SUMIFS(K:K,J:J,"NegK",H:H,H1041),"")</f>
        <v/>
      </c>
      <c r="N1041" s="61" t="str">
        <f aca="false">IF(J1041="PosK",SUMIFS(K:K,J:J,"eDNA",H:H,H1041),"")</f>
        <v/>
      </c>
      <c r="P1041" s="62"/>
      <c r="T1041" s="63"/>
      <c r="W1041" s="64"/>
    </row>
    <row r="1042" customFormat="false" ht="14.25" hidden="false" customHeight="false" outlineLevel="0" collapsed="false">
      <c r="A1042" s="0" t="s">
        <v>895</v>
      </c>
      <c r="B1042" s="52" t="s">
        <v>1220</v>
      </c>
      <c r="C1042" s="52" t="s">
        <v>751</v>
      </c>
      <c r="D1042" s="53" t="n">
        <v>0.1</v>
      </c>
      <c r="E1042" s="53" t="n">
        <v>20.31</v>
      </c>
      <c r="F1042" s="0" t="s">
        <v>1236</v>
      </c>
      <c r="G1042" s="0" t="str">
        <f aca="false">LEFT(B1042,2)</f>
        <v>20</v>
      </c>
      <c r="H1042" s="0" t="str">
        <f aca="false">I1042&amp;"_"&amp;G1042&amp;"_"&amp;F1042</f>
        <v>Skalle_20_20180911_DL2018042_HTXHilleroed_koersel1</v>
      </c>
      <c r="I1042" s="61" t="str">
        <f aca="false">MID(RIGHT(B1042,LEN(B1042)-3),1,FIND("_",RIGHT(B1042,LEN(B1042)-3))-1)</f>
        <v>Skalle</v>
      </c>
      <c r="J1042" s="61" t="str">
        <f aca="false">TRIM(SUBSTITUTE(RIGHT(B1042,FIND(I1042,B1042)+1),"_",""))</f>
        <v>eDNA</v>
      </c>
      <c r="K1042" s="0" t="n">
        <f aca="false">IFERROR(VALUE(SUBSTITUTE(E1042,".",",")),E1042)</f>
        <v>20.31</v>
      </c>
      <c r="L1042" s="61" t="str">
        <f aca="false">IF(J1042="PosK",SUMIFS(K:K,J:J,"PosK",H:H,H1042),"")</f>
        <v/>
      </c>
      <c r="M1042" s="61" t="str">
        <f aca="false">IF(J1042="PosK",SUMIFS(K:K,J:J,"NegK",H:H,H1042),"")</f>
        <v/>
      </c>
      <c r="N1042" s="61" t="str">
        <f aca="false">IF(J1042="PosK",SUMIFS(K:K,J:J,"eDNA",H:H,H1042),"")</f>
        <v/>
      </c>
      <c r="P1042" s="62" t="n">
        <f aca="false">IF(K1044="No Ct",0,K1044)</f>
        <v>20.48</v>
      </c>
      <c r="Q1042" s="62" t="n">
        <f aca="false">IF(K1045="No Ct",0,K1045)</f>
        <v>0</v>
      </c>
      <c r="R1042" s="0" t="str">
        <f aca="false">IF(AND(L1042&gt;0,M1042=0),"Valid","Invalid")</f>
        <v>Invalid</v>
      </c>
      <c r="S1042" s="0" t="str">
        <f aca="false">IF(OR(P1042&gt;1,Q1042&gt;1),"Present","Absent")</f>
        <v>Present</v>
      </c>
      <c r="T1042" s="63" t="str">
        <f aca="false">IF(OR(AND(P1042&gt;1,P1042&lt;41),AND(Q1042&gt;1,Q1042&lt;41)),"Ct&lt;41","Ct&gt;41")</f>
        <v>Ct&lt;41</v>
      </c>
      <c r="U1042" s="0" t="str">
        <f aca="false">I1042</f>
        <v>Skalle</v>
      </c>
      <c r="V1042" s="0" t="str">
        <f aca="false">MID(F1042,10,9)</f>
        <v>DL2018042</v>
      </c>
      <c r="W1042" s="64" t="str">
        <f aca="false">V1042&amp;"_"&amp;U1042&amp;"_"&amp;R1042&amp;"_"&amp;S1042&amp;"_"&amp;T1042</f>
        <v>DL2018042_Skalle_Invalid_Present_Ct&lt;41</v>
      </c>
    </row>
    <row r="1043" customFormat="false" ht="14.25" hidden="false" customHeight="false" outlineLevel="0" collapsed="false">
      <c r="A1043" s="0" t="s">
        <v>897</v>
      </c>
      <c r="B1043" s="52" t="s">
        <v>1220</v>
      </c>
      <c r="C1043" s="52" t="s">
        <v>751</v>
      </c>
      <c r="D1043" s="53" t="n">
        <v>0.1</v>
      </c>
      <c r="E1043" s="53" t="s">
        <v>748</v>
      </c>
      <c r="F1043" s="0" t="s">
        <v>1236</v>
      </c>
      <c r="G1043" s="0" t="str">
        <f aca="false">LEFT(B1043,2)</f>
        <v>20</v>
      </c>
      <c r="H1043" s="0" t="str">
        <f aca="false">I1043&amp;"_"&amp;G1043&amp;"_"&amp;F1043</f>
        <v>Skalle_20_20180911_DL2018042_HTXHilleroed_koersel1</v>
      </c>
      <c r="I1043" s="61" t="str">
        <f aca="false">MID(RIGHT(B1043,LEN(B1043)-3),1,FIND("_",RIGHT(B1043,LEN(B1043)-3))-1)</f>
        <v>Skalle</v>
      </c>
      <c r="J1043" s="61" t="str">
        <f aca="false">TRIM(SUBSTITUTE(RIGHT(B1043,FIND(I1043,B1043)+1),"_",""))</f>
        <v>eDNA</v>
      </c>
      <c r="K1043" s="0" t="str">
        <f aca="false">IFERROR(VALUE(SUBSTITUTE(E1043,".",",")),E1043)</f>
        <v>No Ct</v>
      </c>
      <c r="L1043" s="61" t="str">
        <f aca="false">IF(J1043="PosK",SUMIFS(K:K,J:J,"PosK",H:H,H1043),"")</f>
        <v/>
      </c>
      <c r="M1043" s="61" t="str">
        <f aca="false">IF(J1043="PosK",SUMIFS(K:K,J:J,"NegK",H:H,H1043),"")</f>
        <v/>
      </c>
      <c r="N1043" s="61" t="str">
        <f aca="false">IF(J1043="PosK",SUMIFS(K:K,J:J,"eDNA",H:H,H1043),"")</f>
        <v/>
      </c>
    </row>
    <row r="1044" customFormat="false" ht="14.25" hidden="false" customHeight="false" outlineLevel="0" collapsed="false">
      <c r="A1044" s="0" t="s">
        <v>898</v>
      </c>
      <c r="B1044" s="52" t="s">
        <v>1008</v>
      </c>
      <c r="C1044" s="52" t="s">
        <v>743</v>
      </c>
      <c r="D1044" s="53" t="n">
        <v>0.1</v>
      </c>
      <c r="E1044" s="53" t="n">
        <v>20.48</v>
      </c>
      <c r="F1044" s="0" t="s">
        <v>1236</v>
      </c>
      <c r="G1044" s="0" t="str">
        <f aca="false">LEFT(B1044,2)</f>
        <v>21</v>
      </c>
      <c r="H1044" s="0" t="str">
        <f aca="false">I1044&amp;"_"&amp;G1044&amp;"_"&amp;F1044</f>
        <v>Skalle_21_20180911_DL2018042_HTXHilleroed_koersel1</v>
      </c>
      <c r="I1044" s="61" t="str">
        <f aca="false">MID(RIGHT(B1044,LEN(B1044)-3),1,FIND("_",RIGHT(B1044,LEN(B1044)-3))-1)</f>
        <v>Skalle</v>
      </c>
      <c r="J1044" s="61" t="str">
        <f aca="false">TRIM(SUBSTITUTE(RIGHT(B1044,FIND(I1044,B1044)+1),"_",""))</f>
        <v>PosK</v>
      </c>
      <c r="K1044" s="0" t="n">
        <f aca="false">IFERROR(VALUE(SUBSTITUTE(E1044,".",",")),E1044)</f>
        <v>20.48</v>
      </c>
      <c r="L1044" s="61" t="n">
        <f aca="false">IF(J1044="PosK",SUMIFS(K:K,J:J,"PosK",H:H,H1044),"")</f>
        <v>20.48</v>
      </c>
      <c r="M1044" s="61" t="n">
        <f aca="false">IF(J1044="PosK",SUMIFS(K:K,J:J,"NegK",H:H,H1044),"")</f>
        <v>0</v>
      </c>
      <c r="N1044" s="61" t="n">
        <f aca="false">IF(J1044="PosK",SUMIFS(K:K,J:J,"eDNA",H:H,H1044),"")</f>
        <v>73.57</v>
      </c>
      <c r="Q1044" s="62"/>
    </row>
    <row r="1045" customFormat="false" ht="14.25" hidden="false" customHeight="false" outlineLevel="0" collapsed="false">
      <c r="A1045" s="0" t="s">
        <v>900</v>
      </c>
      <c r="B1045" s="52" t="s">
        <v>1009</v>
      </c>
      <c r="C1045" s="52" t="s">
        <v>747</v>
      </c>
      <c r="D1045" s="53" t="n">
        <v>0.1</v>
      </c>
      <c r="E1045" s="53" t="s">
        <v>748</v>
      </c>
      <c r="F1045" s="0" t="s">
        <v>1236</v>
      </c>
      <c r="G1045" s="0" t="str">
        <f aca="false">LEFT(B1045,2)</f>
        <v>21</v>
      </c>
      <c r="H1045" s="0" t="str">
        <f aca="false">I1045&amp;"_"&amp;G1045&amp;"_"&amp;F1045</f>
        <v>Skalle_21_20180911_DL2018042_HTXHilleroed_koersel1</v>
      </c>
      <c r="I1045" s="61" t="str">
        <f aca="false">MID(RIGHT(B1045,LEN(B1045)-3),1,FIND("_",RIGHT(B1045,LEN(B1045)-3))-1)</f>
        <v>Skalle</v>
      </c>
      <c r="J1045" s="61" t="str">
        <f aca="false">TRIM(SUBSTITUTE(RIGHT(B1045,FIND(I1045,B1045)+1),"_",""))</f>
        <v>NegK</v>
      </c>
      <c r="K1045" s="0" t="str">
        <f aca="false">IFERROR(VALUE(SUBSTITUTE(E1045,".",",")),E1045)</f>
        <v>No Ct</v>
      </c>
      <c r="L1045" s="61" t="str">
        <f aca="false">IF(J1045="PosK",SUMIFS(K:K,J:J,"PosK",H:H,H1045),"")</f>
        <v/>
      </c>
      <c r="M1045" s="61" t="str">
        <f aca="false">IF(J1045="PosK",SUMIFS(K:K,J:J,"NegK",H:H,H1045),"")</f>
        <v/>
      </c>
      <c r="N1045" s="61" t="str">
        <f aca="false">IF(J1045="PosK",SUMIFS(K:K,J:J,"eDNA",H:H,H1045),"")</f>
        <v/>
      </c>
      <c r="P1045" s="62"/>
      <c r="T1045" s="63"/>
      <c r="W1045" s="64"/>
    </row>
    <row r="1046" customFormat="false" ht="14.25" hidden="false" customHeight="false" outlineLevel="0" collapsed="false">
      <c r="A1046" s="0" t="s">
        <v>902</v>
      </c>
      <c r="B1046" s="52" t="s">
        <v>1010</v>
      </c>
      <c r="C1046" s="52" t="s">
        <v>751</v>
      </c>
      <c r="D1046" s="53" t="n">
        <v>0.1</v>
      </c>
      <c r="E1046" s="53" t="n">
        <v>35.97</v>
      </c>
      <c r="F1046" s="0" t="s">
        <v>1236</v>
      </c>
      <c r="G1046" s="0" t="str">
        <f aca="false">LEFT(B1046,2)</f>
        <v>21</v>
      </c>
      <c r="H1046" s="0" t="str">
        <f aca="false">I1046&amp;"_"&amp;G1046&amp;"_"&amp;F1046</f>
        <v>Skalle_21_20180911_DL2018042_HTXHilleroed_koersel1</v>
      </c>
      <c r="I1046" s="61" t="str">
        <f aca="false">MID(RIGHT(B1046,LEN(B1046)-3),1,FIND("_",RIGHT(B1046,LEN(B1046)-3))-1)</f>
        <v>Skalle</v>
      </c>
      <c r="J1046" s="61" t="str">
        <f aca="false">TRIM(SUBSTITUTE(RIGHT(B1046,FIND(I1046,B1046)+1),"_",""))</f>
        <v>eDNA</v>
      </c>
      <c r="K1046" s="0" t="n">
        <f aca="false">IFERROR(VALUE(SUBSTITUTE(E1046,".",",")),E1046)</f>
        <v>35.97</v>
      </c>
      <c r="L1046" s="61" t="str">
        <f aca="false">IF(J1046="PosK",SUMIFS(K:K,J:J,"PosK",H:H,H1046),"")</f>
        <v/>
      </c>
      <c r="M1046" s="61" t="str">
        <f aca="false">IF(J1046="PosK",SUMIFS(K:K,J:J,"NegK",H:H,H1046),"")</f>
        <v/>
      </c>
      <c r="N1046" s="61" t="str">
        <f aca="false">IF(J1046="PosK",SUMIFS(K:K,J:J,"eDNA",H:H,H1046),"")</f>
        <v/>
      </c>
      <c r="P1046" s="62" t="n">
        <f aca="false">IF(K1048="No Ct",0,K1048)</f>
        <v>39.77</v>
      </c>
      <c r="Q1046" s="62" t="n">
        <f aca="false">IF(K1049="No Ct",0,K1049)</f>
        <v>0</v>
      </c>
      <c r="R1046" s="0" t="str">
        <f aca="false">IF(AND(L1046&gt;0,M1046=0),"Valid","Invalid")</f>
        <v>Invalid</v>
      </c>
      <c r="S1046" s="0" t="str">
        <f aca="false">IF(OR(P1046&gt;1,Q1046&gt;1),"Present","Absent")</f>
        <v>Present</v>
      </c>
      <c r="T1046" s="63" t="str">
        <f aca="false">IF(OR(AND(P1046&gt;1,P1046&lt;41),AND(Q1046&gt;1,Q1046&lt;41)),"Ct&lt;41","Ct&gt;41")</f>
        <v>Ct&lt;41</v>
      </c>
      <c r="U1046" s="0" t="str">
        <f aca="false">I1046</f>
        <v>Skalle</v>
      </c>
      <c r="V1046" s="0" t="str">
        <f aca="false">MID(F1046,10,9)</f>
        <v>DL2018042</v>
      </c>
      <c r="W1046" s="64" t="str">
        <f aca="false">V1046&amp;"_"&amp;U1046&amp;"_"&amp;R1046&amp;"_"&amp;S1046&amp;"_"&amp;T1046</f>
        <v>DL2018042_Skalle_Invalid_Present_Ct&lt;41</v>
      </c>
    </row>
    <row r="1047" customFormat="false" ht="14.25" hidden="false" customHeight="false" outlineLevel="0" collapsed="false">
      <c r="A1047" s="0" t="s">
        <v>904</v>
      </c>
      <c r="B1047" s="52" t="s">
        <v>1010</v>
      </c>
      <c r="C1047" s="52" t="s">
        <v>751</v>
      </c>
      <c r="D1047" s="53" t="n">
        <v>0.1</v>
      </c>
      <c r="E1047" s="53" t="n">
        <v>37.6</v>
      </c>
      <c r="F1047" s="0" t="s">
        <v>1236</v>
      </c>
      <c r="G1047" s="0" t="str">
        <f aca="false">LEFT(B1047,2)</f>
        <v>21</v>
      </c>
      <c r="H1047" s="0" t="str">
        <f aca="false">I1047&amp;"_"&amp;G1047&amp;"_"&amp;F1047</f>
        <v>Skalle_21_20180911_DL2018042_HTXHilleroed_koersel1</v>
      </c>
      <c r="I1047" s="61" t="str">
        <f aca="false">MID(RIGHT(B1047,LEN(B1047)-3),1,FIND("_",RIGHT(B1047,LEN(B1047)-3))-1)</f>
        <v>Skalle</v>
      </c>
      <c r="J1047" s="61" t="str">
        <f aca="false">TRIM(SUBSTITUTE(RIGHT(B1047,FIND(I1047,B1047)+1),"_",""))</f>
        <v>eDNA</v>
      </c>
      <c r="K1047" s="0" t="n">
        <f aca="false">IFERROR(VALUE(SUBSTITUTE(E1047,".",",")),E1047)</f>
        <v>37.6</v>
      </c>
      <c r="L1047" s="61" t="str">
        <f aca="false">IF(J1047="PosK",SUMIFS(K:K,J:J,"PosK",H:H,H1047),"")</f>
        <v/>
      </c>
      <c r="M1047" s="61" t="str">
        <f aca="false">IF(J1047="PosK",SUMIFS(K:K,J:J,"NegK",H:H,H1047),"")</f>
        <v/>
      </c>
      <c r="N1047" s="61" t="str">
        <f aca="false">IF(J1047="PosK",SUMIFS(K:K,J:J,"eDNA",H:H,H1047),"")</f>
        <v/>
      </c>
    </row>
    <row r="1048" customFormat="false" ht="14.25" hidden="false" customHeight="false" outlineLevel="0" collapsed="false">
      <c r="A1048" s="0" t="s">
        <v>905</v>
      </c>
      <c r="B1048" s="52" t="s">
        <v>1221</v>
      </c>
      <c r="C1048" s="52" t="s">
        <v>743</v>
      </c>
      <c r="D1048" s="53" t="n">
        <v>0.1</v>
      </c>
      <c r="E1048" s="53" t="n">
        <v>39.77</v>
      </c>
      <c r="F1048" s="0" t="s">
        <v>1236</v>
      </c>
      <c r="G1048" s="0" t="str">
        <f aca="false">LEFT(B1048,2)</f>
        <v>22</v>
      </c>
      <c r="H1048" s="0" t="str">
        <f aca="false">I1048&amp;"_"&amp;G1048&amp;"_"&amp;F1048</f>
        <v>Karusse_22_20180911_DL2018042_HTXHilleroed_koersel1</v>
      </c>
      <c r="I1048" s="61" t="str">
        <f aca="false">MID(RIGHT(B1048,LEN(B1048)-3),1,FIND("_",RIGHT(B1048,LEN(B1048)-3))-1)</f>
        <v>Karusse</v>
      </c>
      <c r="J1048" s="61" t="str">
        <f aca="false">TRIM(SUBSTITUTE(RIGHT(B1048,FIND(I1048,B1048)+1),"_",""))</f>
        <v>PosK</v>
      </c>
      <c r="K1048" s="0" t="n">
        <f aca="false">IFERROR(VALUE(SUBSTITUTE(E1048,".",",")),E1048)</f>
        <v>39.77</v>
      </c>
      <c r="L1048" s="61" t="n">
        <f aca="false">IF(J1048="PosK",SUMIFS(K:K,J:J,"PosK",H:H,H1048),"")</f>
        <v>39.77</v>
      </c>
      <c r="M1048" s="61" t="n">
        <f aca="false">IF(J1048="PosK",SUMIFS(K:K,J:J,"NegK",H:H,H1048),"")</f>
        <v>0</v>
      </c>
      <c r="N1048" s="61" t="n">
        <f aca="false">IF(J1048="PosK",SUMIFS(K:K,J:J,"eDNA",H:H,H1048),"")</f>
        <v>0</v>
      </c>
      <c r="Q1048" s="62"/>
    </row>
    <row r="1049" customFormat="false" ht="14.25" hidden="false" customHeight="false" outlineLevel="0" collapsed="false">
      <c r="A1049" s="0" t="s">
        <v>907</v>
      </c>
      <c r="B1049" s="52" t="s">
        <v>1222</v>
      </c>
      <c r="C1049" s="52" t="s">
        <v>747</v>
      </c>
      <c r="D1049" s="53" t="n">
        <v>0.1</v>
      </c>
      <c r="E1049" s="53" t="s">
        <v>748</v>
      </c>
      <c r="F1049" s="0" t="s">
        <v>1236</v>
      </c>
      <c r="G1049" s="0" t="str">
        <f aca="false">LEFT(B1049,2)</f>
        <v>22</v>
      </c>
      <c r="H1049" s="0" t="str">
        <f aca="false">I1049&amp;"_"&amp;G1049&amp;"_"&amp;F1049</f>
        <v>Karusse_22_20180911_DL2018042_HTXHilleroed_koersel1</v>
      </c>
      <c r="I1049" s="61" t="str">
        <f aca="false">MID(RIGHT(B1049,LEN(B1049)-3),1,FIND("_",RIGHT(B1049,LEN(B1049)-3))-1)</f>
        <v>Karusse</v>
      </c>
      <c r="J1049" s="61" t="str">
        <f aca="false">TRIM(SUBSTITUTE(RIGHT(B1049,FIND(I1049,B1049)+1),"_",""))</f>
        <v>NegK</v>
      </c>
      <c r="K1049" s="0" t="str">
        <f aca="false">IFERROR(VALUE(SUBSTITUTE(E1049,".",",")),E1049)</f>
        <v>No Ct</v>
      </c>
      <c r="L1049" s="61" t="str">
        <f aca="false">IF(J1049="PosK",SUMIFS(K:K,J:J,"PosK",H:H,H1049),"")</f>
        <v/>
      </c>
      <c r="M1049" s="61" t="str">
        <f aca="false">IF(J1049="PosK",SUMIFS(K:K,J:J,"NegK",H:H,H1049),"")</f>
        <v/>
      </c>
      <c r="N1049" s="61" t="str">
        <f aca="false">IF(J1049="PosK",SUMIFS(K:K,J:J,"eDNA",H:H,H1049),"")</f>
        <v/>
      </c>
      <c r="P1049" s="62"/>
      <c r="T1049" s="63"/>
      <c r="W1049" s="64"/>
    </row>
    <row r="1050" customFormat="false" ht="14.25" hidden="false" customHeight="false" outlineLevel="0" collapsed="false">
      <c r="A1050" s="0" t="s">
        <v>909</v>
      </c>
      <c r="B1050" s="52" t="s">
        <v>1223</v>
      </c>
      <c r="C1050" s="52" t="s">
        <v>751</v>
      </c>
      <c r="D1050" s="53" t="n">
        <v>0.1</v>
      </c>
      <c r="E1050" s="53" t="s">
        <v>748</v>
      </c>
      <c r="F1050" s="0" t="s">
        <v>1236</v>
      </c>
      <c r="G1050" s="0" t="str">
        <f aca="false">LEFT(B1050,2)</f>
        <v>22</v>
      </c>
      <c r="H1050" s="0" t="str">
        <f aca="false">I1050&amp;"_"&amp;G1050&amp;"_"&amp;F1050</f>
        <v>Karusse_22_20180911_DL2018042_HTXHilleroed_koersel1</v>
      </c>
      <c r="I1050" s="61" t="str">
        <f aca="false">MID(RIGHT(B1050,LEN(B1050)-3),1,FIND("_",RIGHT(B1050,LEN(B1050)-3))-1)</f>
        <v>Karusse</v>
      </c>
      <c r="J1050" s="61" t="str">
        <f aca="false">TRIM(SUBSTITUTE(RIGHT(B1050,FIND(I1050,B1050)+1),"_",""))</f>
        <v>eDNA</v>
      </c>
      <c r="K1050" s="0" t="str">
        <f aca="false">IFERROR(VALUE(SUBSTITUTE(E1050,".",",")),E1050)</f>
        <v>No Ct</v>
      </c>
      <c r="L1050" s="61" t="str">
        <f aca="false">IF(J1050="PosK",SUMIFS(K:K,J:J,"PosK",H:H,H1050),"")</f>
        <v/>
      </c>
      <c r="M1050" s="61" t="str">
        <f aca="false">IF(J1050="PosK",SUMIFS(K:K,J:J,"NegK",H:H,H1050),"")</f>
        <v/>
      </c>
      <c r="N1050" s="61" t="str">
        <f aca="false">IF(J1050="PosK",SUMIFS(K:K,J:J,"eDNA",H:H,H1050),"")</f>
        <v/>
      </c>
      <c r="P1050" s="62" t="n">
        <f aca="false">IF(K1052="No Ct",0,K1052)</f>
        <v>28.58</v>
      </c>
      <c r="Q1050" s="62" t="n">
        <f aca="false">IF(K1053="No Ct",0,K1053)</f>
        <v>0</v>
      </c>
      <c r="R1050" s="0" t="str">
        <f aca="false">IF(AND(L1050&gt;0,M1050=0),"Valid","Invalid")</f>
        <v>Invalid</v>
      </c>
      <c r="S1050" s="0" t="str">
        <f aca="false">IF(OR(P1050&gt;1,Q1050&gt;1),"Present","Absent")</f>
        <v>Present</v>
      </c>
      <c r="T1050" s="63" t="str">
        <f aca="false">IF(OR(AND(P1050&gt;1,P1050&lt;41),AND(Q1050&gt;1,Q1050&lt;41)),"Ct&lt;41","Ct&gt;41")</f>
        <v>Ct&lt;41</v>
      </c>
      <c r="U1050" s="0" t="str">
        <f aca="false">I1050</f>
        <v>Karusse</v>
      </c>
      <c r="V1050" s="0" t="str">
        <f aca="false">MID(F1050,10,9)</f>
        <v>DL2018042</v>
      </c>
      <c r="W1050" s="64" t="str">
        <f aca="false">V1050&amp;"_"&amp;U1050&amp;"_"&amp;R1050&amp;"_"&amp;S1050&amp;"_"&amp;T1050</f>
        <v>DL2018042_Karusse_Invalid_Present_Ct&lt;41</v>
      </c>
    </row>
    <row r="1051" customFormat="false" ht="14.25" hidden="false" customHeight="false" outlineLevel="0" collapsed="false">
      <c r="A1051" s="0" t="s">
        <v>911</v>
      </c>
      <c r="B1051" s="52" t="s">
        <v>1223</v>
      </c>
      <c r="C1051" s="52" t="s">
        <v>751</v>
      </c>
      <c r="D1051" s="53" t="n">
        <v>0.1</v>
      </c>
      <c r="E1051" s="53" t="s">
        <v>748</v>
      </c>
      <c r="F1051" s="0" t="s">
        <v>1236</v>
      </c>
      <c r="G1051" s="0" t="str">
        <f aca="false">LEFT(B1051,2)</f>
        <v>22</v>
      </c>
      <c r="H1051" s="0" t="str">
        <f aca="false">I1051&amp;"_"&amp;G1051&amp;"_"&amp;F1051</f>
        <v>Karusse_22_20180911_DL2018042_HTXHilleroed_koersel1</v>
      </c>
      <c r="I1051" s="61" t="str">
        <f aca="false">MID(RIGHT(B1051,LEN(B1051)-3),1,FIND("_",RIGHT(B1051,LEN(B1051)-3))-1)</f>
        <v>Karusse</v>
      </c>
      <c r="J1051" s="61" t="str">
        <f aca="false">TRIM(SUBSTITUTE(RIGHT(B1051,FIND(I1051,B1051)+1),"_",""))</f>
        <v>eDNA</v>
      </c>
      <c r="K1051" s="0" t="str">
        <f aca="false">IFERROR(VALUE(SUBSTITUTE(E1051,".",",")),E1051)</f>
        <v>No Ct</v>
      </c>
      <c r="L1051" s="61" t="str">
        <f aca="false">IF(J1051="PosK",SUMIFS(K:K,J:J,"PosK",H:H,H1051),"")</f>
        <v/>
      </c>
      <c r="M1051" s="61" t="str">
        <f aca="false">IF(J1051="PosK",SUMIFS(K:K,J:J,"NegK",H:H,H1051),"")</f>
        <v/>
      </c>
      <c r="N1051" s="61" t="str">
        <f aca="false">IF(J1051="PosK",SUMIFS(K:K,J:J,"eDNA",H:H,H1051),"")</f>
        <v/>
      </c>
    </row>
    <row r="1052" customFormat="false" ht="14.25" hidden="false" customHeight="false" outlineLevel="0" collapsed="false">
      <c r="A1052" s="0" t="s">
        <v>912</v>
      </c>
      <c r="B1052" s="52" t="s">
        <v>1014</v>
      </c>
      <c r="C1052" s="52" t="s">
        <v>743</v>
      </c>
      <c r="D1052" s="53" t="n">
        <v>0.1</v>
      </c>
      <c r="E1052" s="53" t="n">
        <v>28.58</v>
      </c>
      <c r="F1052" s="0" t="s">
        <v>1236</v>
      </c>
      <c r="G1052" s="0" t="str">
        <f aca="false">LEFT(B1052,2)</f>
        <v>23</v>
      </c>
      <c r="H1052" s="0" t="str">
        <f aca="false">I1052&amp;"_"&amp;G1052&amp;"_"&amp;F1052</f>
        <v>Karusse_23_20180911_DL2018042_HTXHilleroed_koersel1</v>
      </c>
      <c r="I1052" s="61" t="str">
        <f aca="false">MID(RIGHT(B1052,LEN(B1052)-3),1,FIND("_",RIGHT(B1052,LEN(B1052)-3))-1)</f>
        <v>Karusse</v>
      </c>
      <c r="J1052" s="61" t="str">
        <f aca="false">TRIM(SUBSTITUTE(RIGHT(B1052,FIND(I1052,B1052)+1),"_",""))</f>
        <v>PosK</v>
      </c>
      <c r="K1052" s="0" t="n">
        <f aca="false">IFERROR(VALUE(SUBSTITUTE(E1052,".",",")),E1052)</f>
        <v>28.58</v>
      </c>
      <c r="L1052" s="61" t="n">
        <f aca="false">IF(J1052="PosK",SUMIFS(K:K,J:J,"PosK",H:H,H1052),"")</f>
        <v>28.58</v>
      </c>
      <c r="M1052" s="61" t="n">
        <f aca="false">IF(J1052="PosK",SUMIFS(K:K,J:J,"NegK",H:H,H1052),"")</f>
        <v>0</v>
      </c>
      <c r="N1052" s="61" t="n">
        <f aca="false">IF(J1052="PosK",SUMIFS(K:K,J:J,"eDNA",H:H,H1052),"")</f>
        <v>0</v>
      </c>
      <c r="Q1052" s="62"/>
    </row>
    <row r="1053" customFormat="false" ht="14.25" hidden="false" customHeight="false" outlineLevel="0" collapsed="false">
      <c r="A1053" s="0" t="s">
        <v>914</v>
      </c>
      <c r="B1053" s="52" t="s">
        <v>1015</v>
      </c>
      <c r="C1053" s="52" t="s">
        <v>747</v>
      </c>
      <c r="D1053" s="53" t="n">
        <v>0.1</v>
      </c>
      <c r="E1053" s="53" t="s">
        <v>748</v>
      </c>
      <c r="F1053" s="0" t="s">
        <v>1236</v>
      </c>
      <c r="G1053" s="0" t="str">
        <f aca="false">LEFT(B1053,2)</f>
        <v>23</v>
      </c>
      <c r="H1053" s="0" t="str">
        <f aca="false">I1053&amp;"_"&amp;G1053&amp;"_"&amp;F1053</f>
        <v>Karusse_23_20180911_DL2018042_HTXHilleroed_koersel1</v>
      </c>
      <c r="I1053" s="61" t="str">
        <f aca="false">MID(RIGHT(B1053,LEN(B1053)-3),1,FIND("_",RIGHT(B1053,LEN(B1053)-3))-1)</f>
        <v>Karusse</v>
      </c>
      <c r="J1053" s="61" t="str">
        <f aca="false">TRIM(SUBSTITUTE(RIGHT(B1053,FIND(I1053,B1053)+1),"_",""))</f>
        <v>NegK</v>
      </c>
      <c r="K1053" s="0" t="str">
        <f aca="false">IFERROR(VALUE(SUBSTITUTE(E1053,".",",")),E1053)</f>
        <v>No Ct</v>
      </c>
      <c r="L1053" s="61" t="str">
        <f aca="false">IF(J1053="PosK",SUMIFS(K:K,J:J,"PosK",H:H,H1053),"")</f>
        <v/>
      </c>
      <c r="M1053" s="61" t="str">
        <f aca="false">IF(J1053="PosK",SUMIFS(K:K,J:J,"NegK",H:H,H1053),"")</f>
        <v/>
      </c>
      <c r="N1053" s="61" t="str">
        <f aca="false">IF(J1053="PosK",SUMIFS(K:K,J:J,"eDNA",H:H,H1053),"")</f>
        <v/>
      </c>
      <c r="P1053" s="62"/>
      <c r="T1053" s="63"/>
      <c r="W1053" s="64"/>
    </row>
    <row r="1054" customFormat="false" ht="14.25" hidden="false" customHeight="false" outlineLevel="0" collapsed="false">
      <c r="A1054" s="0" t="s">
        <v>916</v>
      </c>
      <c r="B1054" s="52" t="s">
        <v>1016</v>
      </c>
      <c r="C1054" s="52" t="s">
        <v>751</v>
      </c>
      <c r="D1054" s="53" t="n">
        <v>0.1</v>
      </c>
      <c r="E1054" s="53" t="s">
        <v>748</v>
      </c>
      <c r="F1054" s="0" t="s">
        <v>1236</v>
      </c>
      <c r="G1054" s="0" t="str">
        <f aca="false">LEFT(B1054,2)</f>
        <v>23</v>
      </c>
      <c r="H1054" s="0" t="str">
        <f aca="false">I1054&amp;"_"&amp;G1054&amp;"_"&amp;F1054</f>
        <v>Karusse_23_20180911_DL2018042_HTXHilleroed_koersel1</v>
      </c>
      <c r="I1054" s="61" t="str">
        <f aca="false">MID(RIGHT(B1054,LEN(B1054)-3),1,FIND("_",RIGHT(B1054,LEN(B1054)-3))-1)</f>
        <v>Karusse</v>
      </c>
      <c r="J1054" s="61" t="str">
        <f aca="false">TRIM(SUBSTITUTE(RIGHT(B1054,FIND(I1054,B1054)+1),"_",""))</f>
        <v>eDNA</v>
      </c>
      <c r="K1054" s="0" t="str">
        <f aca="false">IFERROR(VALUE(SUBSTITUTE(E1054,".",",")),E1054)</f>
        <v>No Ct</v>
      </c>
      <c r="L1054" s="61" t="str">
        <f aca="false">IF(J1054="PosK",SUMIFS(K:K,J:J,"PosK",H:H,H1054),"")</f>
        <v/>
      </c>
      <c r="M1054" s="61" t="str">
        <f aca="false">IF(J1054="PosK",SUMIFS(K:K,J:J,"NegK",H:H,H1054),"")</f>
        <v/>
      </c>
      <c r="N1054" s="61" t="str">
        <f aca="false">IF(J1054="PosK",SUMIFS(K:K,J:J,"eDNA",H:H,H1054),"")</f>
        <v/>
      </c>
      <c r="P1054" s="62" t="n">
        <f aca="false">IF(K1056="No Ct",0,K1056)</f>
        <v>46.67</v>
      </c>
      <c r="Q1054" s="62" t="n">
        <f aca="false">IF(K1057="No Ct",0,K1057)</f>
        <v>0</v>
      </c>
      <c r="R1054" s="0" t="str">
        <f aca="false">IF(AND(L1054&gt;0,M1054=0),"Valid","Invalid")</f>
        <v>Invalid</v>
      </c>
      <c r="S1054" s="0" t="str">
        <f aca="false">IF(OR(P1054&gt;1,Q1054&gt;1),"Present","Absent")</f>
        <v>Present</v>
      </c>
      <c r="T1054" s="63" t="str">
        <f aca="false">IF(OR(AND(P1054&gt;1,P1054&lt;41),AND(Q1054&gt;1,Q1054&lt;41)),"Ct&lt;41","Ct&gt;41")</f>
        <v>Ct&gt;41</v>
      </c>
      <c r="U1054" s="0" t="str">
        <f aca="false">I1054</f>
        <v>Karusse</v>
      </c>
      <c r="V1054" s="0" t="str">
        <f aca="false">MID(F1054,10,9)</f>
        <v>DL2018042</v>
      </c>
      <c r="W1054" s="64" t="str">
        <f aca="false">V1054&amp;"_"&amp;U1054&amp;"_"&amp;R1054&amp;"_"&amp;S1054&amp;"_"&amp;T1054</f>
        <v>DL2018042_Karusse_Invalid_Present_Ct&gt;41</v>
      </c>
    </row>
    <row r="1055" customFormat="false" ht="14.25" hidden="false" customHeight="false" outlineLevel="0" collapsed="false">
      <c r="A1055" s="0" t="s">
        <v>918</v>
      </c>
      <c r="B1055" s="52" t="s">
        <v>1016</v>
      </c>
      <c r="C1055" s="52" t="s">
        <v>751</v>
      </c>
      <c r="D1055" s="53" t="n">
        <v>0.1</v>
      </c>
      <c r="E1055" s="53" t="s">
        <v>748</v>
      </c>
      <c r="F1055" s="0" t="s">
        <v>1236</v>
      </c>
      <c r="G1055" s="0" t="str">
        <f aca="false">LEFT(B1055,2)</f>
        <v>23</v>
      </c>
      <c r="H1055" s="0" t="str">
        <f aca="false">I1055&amp;"_"&amp;G1055&amp;"_"&amp;F1055</f>
        <v>Karusse_23_20180911_DL2018042_HTXHilleroed_koersel1</v>
      </c>
      <c r="I1055" s="61" t="str">
        <f aca="false">MID(RIGHT(B1055,LEN(B1055)-3),1,FIND("_",RIGHT(B1055,LEN(B1055)-3))-1)</f>
        <v>Karusse</v>
      </c>
      <c r="J1055" s="61" t="str">
        <f aca="false">TRIM(SUBSTITUTE(RIGHT(B1055,FIND(I1055,B1055)+1),"_",""))</f>
        <v>eDNA</v>
      </c>
      <c r="K1055" s="0" t="str">
        <f aca="false">IFERROR(VALUE(SUBSTITUTE(E1055,".",",")),E1055)</f>
        <v>No Ct</v>
      </c>
      <c r="L1055" s="61" t="str">
        <f aca="false">IF(J1055="PosK",SUMIFS(K:K,J:J,"PosK",H:H,H1055),"")</f>
        <v/>
      </c>
      <c r="M1055" s="61" t="str">
        <f aca="false">IF(J1055="PosK",SUMIFS(K:K,J:J,"NegK",H:H,H1055),"")</f>
        <v/>
      </c>
      <c r="N1055" s="61" t="str">
        <f aca="false">IF(J1055="PosK",SUMIFS(K:K,J:J,"eDNA",H:H,H1055),"")</f>
        <v/>
      </c>
    </row>
    <row r="1056" customFormat="false" ht="14.25" hidden="false" customHeight="false" outlineLevel="0" collapsed="false">
      <c r="A1056" s="0" t="s">
        <v>919</v>
      </c>
      <c r="B1056" s="52" t="s">
        <v>1224</v>
      </c>
      <c r="C1056" s="52" t="s">
        <v>743</v>
      </c>
      <c r="D1056" s="53" t="n">
        <v>0.1</v>
      </c>
      <c r="E1056" s="53" t="n">
        <v>46.67</v>
      </c>
      <c r="F1056" s="0" t="s">
        <v>1236</v>
      </c>
      <c r="G1056" s="0" t="str">
        <f aca="false">LEFT(B1056,2)</f>
        <v>24</v>
      </c>
      <c r="H1056" s="0" t="str">
        <f aca="false">I1056&amp;"_"&amp;G1056&amp;"_"&amp;F1056</f>
        <v>Soelvkarusse_24_20180911_DL2018042_HTXHilleroed_koersel1</v>
      </c>
      <c r="I1056" s="61" t="str">
        <f aca="false">MID(RIGHT(B1056,LEN(B1056)-3),1,FIND("_",RIGHT(B1056,LEN(B1056)-3))-1)</f>
        <v>Soelvkarusse</v>
      </c>
      <c r="J1056" s="61" t="str">
        <f aca="false">TRIM(SUBSTITUTE(RIGHT(B1056,FIND(I1056,B1056)+1),"_",""))</f>
        <v>PosK</v>
      </c>
      <c r="K1056" s="0" t="n">
        <f aca="false">IFERROR(VALUE(SUBSTITUTE(E1056,".",",")),E1056)</f>
        <v>46.67</v>
      </c>
      <c r="L1056" s="61" t="n">
        <f aca="false">IF(J1056="PosK",SUMIFS(K:K,J:J,"PosK",H:H,H1056),"")</f>
        <v>46.67</v>
      </c>
      <c r="M1056" s="61" t="n">
        <f aca="false">IF(J1056="PosK",SUMIFS(K:K,J:J,"NegK",H:H,H1056),"")</f>
        <v>0</v>
      </c>
      <c r="N1056" s="61" t="n">
        <f aca="false">IF(J1056="PosK",SUMIFS(K:K,J:J,"eDNA",H:H,H1056),"")</f>
        <v>0</v>
      </c>
      <c r="Q1056" s="62"/>
    </row>
    <row r="1057" customFormat="false" ht="14.25" hidden="false" customHeight="false" outlineLevel="0" collapsed="false">
      <c r="A1057" s="0" t="s">
        <v>921</v>
      </c>
      <c r="B1057" s="52" t="s">
        <v>1225</v>
      </c>
      <c r="C1057" s="52" t="s">
        <v>747</v>
      </c>
      <c r="D1057" s="53" t="n">
        <v>0.1</v>
      </c>
      <c r="E1057" s="53" t="s">
        <v>748</v>
      </c>
      <c r="F1057" s="0" t="s">
        <v>1236</v>
      </c>
      <c r="G1057" s="0" t="str">
        <f aca="false">LEFT(B1057,2)</f>
        <v>24</v>
      </c>
      <c r="H1057" s="0" t="str">
        <f aca="false">I1057&amp;"_"&amp;G1057&amp;"_"&amp;F1057</f>
        <v>Soelvkarusse_24_20180911_DL2018042_HTXHilleroed_koersel1</v>
      </c>
      <c r="I1057" s="61" t="str">
        <f aca="false">MID(RIGHT(B1057,LEN(B1057)-3),1,FIND("_",RIGHT(B1057,LEN(B1057)-3))-1)</f>
        <v>Soelvkarusse</v>
      </c>
      <c r="J1057" s="61" t="str">
        <f aca="false">TRIM(SUBSTITUTE(RIGHT(B1057,FIND(I1057,B1057)+1),"_",""))</f>
        <v>NegK</v>
      </c>
      <c r="K1057" s="0" t="str">
        <f aca="false">IFERROR(VALUE(SUBSTITUTE(E1057,".",",")),E1057)</f>
        <v>No Ct</v>
      </c>
      <c r="L1057" s="61" t="str">
        <f aca="false">IF(J1057="PosK",SUMIFS(K:K,J:J,"PosK",H:H,H1057),"")</f>
        <v/>
      </c>
      <c r="M1057" s="61" t="str">
        <f aca="false">IF(J1057="PosK",SUMIFS(K:K,J:J,"NegK",H:H,H1057),"")</f>
        <v/>
      </c>
      <c r="N1057" s="61" t="str">
        <f aca="false">IF(J1057="PosK",SUMIFS(K:K,J:J,"eDNA",H:H,H1057),"")</f>
        <v/>
      </c>
      <c r="P1057" s="62"/>
      <c r="T1057" s="63"/>
      <c r="W1057" s="64"/>
    </row>
    <row r="1058" customFormat="false" ht="14.25" hidden="false" customHeight="false" outlineLevel="0" collapsed="false">
      <c r="A1058" s="0" t="s">
        <v>923</v>
      </c>
      <c r="B1058" s="52" t="s">
        <v>1226</v>
      </c>
      <c r="C1058" s="52" t="s">
        <v>751</v>
      </c>
      <c r="D1058" s="53" t="n">
        <v>0.1</v>
      </c>
      <c r="E1058" s="53" t="s">
        <v>748</v>
      </c>
      <c r="F1058" s="0" t="s">
        <v>1236</v>
      </c>
      <c r="G1058" s="0" t="str">
        <f aca="false">LEFT(B1058,2)</f>
        <v>24</v>
      </c>
      <c r="H1058" s="0" t="str">
        <f aca="false">I1058&amp;"_"&amp;G1058&amp;"_"&amp;F1058</f>
        <v>Soelvkarusse_24_20180911_DL2018042_HTXHilleroed_koersel1</v>
      </c>
      <c r="I1058" s="61" t="str">
        <f aca="false">MID(RIGHT(B1058,LEN(B1058)-3),1,FIND("_",RIGHT(B1058,LEN(B1058)-3))-1)</f>
        <v>Soelvkarusse</v>
      </c>
      <c r="J1058" s="61" t="str">
        <f aca="false">TRIM(SUBSTITUTE(RIGHT(B1058,FIND(I1058,B1058)+1),"_",""))</f>
        <v>eDNA</v>
      </c>
      <c r="K1058" s="0" t="str">
        <f aca="false">IFERROR(VALUE(SUBSTITUTE(E1058,".",",")),E1058)</f>
        <v>No Ct</v>
      </c>
      <c r="L1058" s="61" t="str">
        <f aca="false">IF(J1058="PosK",SUMIFS(K:K,J:J,"PosK",H:H,H1058),"")</f>
        <v/>
      </c>
      <c r="M1058" s="61" t="str">
        <f aca="false">IF(J1058="PosK",SUMIFS(K:K,J:J,"NegK",H:H,H1058),"")</f>
        <v/>
      </c>
      <c r="N1058" s="61" t="str">
        <f aca="false">IF(J1058="PosK",SUMIFS(K:K,J:J,"eDNA",H:H,H1058),"")</f>
        <v/>
      </c>
      <c r="P1058" s="62" t="n">
        <f aca="false">IF(K1060="No Ct",0,K1060)</f>
        <v>0</v>
      </c>
      <c r="Q1058" s="62" t="n">
        <f aca="false">IF(K1061="No Ct",0,K1061)</f>
        <v>0</v>
      </c>
      <c r="R1058" s="0" t="str">
        <f aca="false">IF(AND(L1058&gt;0,M1058=0),"Valid","Invalid")</f>
        <v>Invalid</v>
      </c>
      <c r="S1058" s="0" t="str">
        <f aca="false">IF(OR(P1058&gt;1,Q1058&gt;1),"Present","Absent")</f>
        <v>Absent</v>
      </c>
      <c r="T1058" s="63" t="str">
        <f aca="false">IF(OR(AND(P1058&gt;1,P1058&lt;41),AND(Q1058&gt;1,Q1058&lt;41)),"Ct&lt;41","Ct&gt;41")</f>
        <v>Ct&gt;41</v>
      </c>
      <c r="U1058" s="0" t="str">
        <f aca="false">I1058</f>
        <v>Soelvkarusse</v>
      </c>
      <c r="V1058" s="0" t="str">
        <f aca="false">MID(F1058,10,9)</f>
        <v>DL2018042</v>
      </c>
      <c r="W1058" s="64" t="str">
        <f aca="false">V1058&amp;"_"&amp;U1058&amp;"_"&amp;R1058&amp;"_"&amp;S1058&amp;"_"&amp;T1058</f>
        <v>DL2018042_Soelvkarusse_Invalid_Absent_Ct&gt;41</v>
      </c>
    </row>
    <row r="1059" customFormat="false" ht="14.25" hidden="false" customHeight="false" outlineLevel="0" collapsed="false">
      <c r="A1059" s="0" t="s">
        <v>925</v>
      </c>
      <c r="B1059" s="52" t="s">
        <v>1226</v>
      </c>
      <c r="C1059" s="52" t="s">
        <v>751</v>
      </c>
      <c r="D1059" s="53" t="n">
        <v>0.1</v>
      </c>
      <c r="E1059" s="53" t="s">
        <v>748</v>
      </c>
      <c r="F1059" s="0" t="s">
        <v>1236</v>
      </c>
      <c r="G1059" s="0" t="str">
        <f aca="false">LEFT(B1059,2)</f>
        <v>24</v>
      </c>
      <c r="H1059" s="0" t="str">
        <f aca="false">I1059&amp;"_"&amp;G1059&amp;"_"&amp;F1059</f>
        <v>Soelvkarusse_24_20180911_DL2018042_HTXHilleroed_koersel1</v>
      </c>
      <c r="I1059" s="61" t="str">
        <f aca="false">MID(RIGHT(B1059,LEN(B1059)-3),1,FIND("_",RIGHT(B1059,LEN(B1059)-3))-1)</f>
        <v>Soelvkarusse</v>
      </c>
      <c r="J1059" s="61" t="str">
        <f aca="false">TRIM(SUBSTITUTE(RIGHT(B1059,FIND(I1059,B1059)+1),"_",""))</f>
        <v>eDNA</v>
      </c>
      <c r="K1059" s="0" t="str">
        <f aca="false">IFERROR(VALUE(SUBSTITUTE(E1059,".",",")),E1059)</f>
        <v>No Ct</v>
      </c>
      <c r="L1059" s="61" t="str">
        <f aca="false">IF(J1059="PosK",SUMIFS(K:K,J:J,"PosK",H:H,H1059),"")</f>
        <v/>
      </c>
      <c r="M1059" s="61" t="str">
        <f aca="false">IF(J1059="PosK",SUMIFS(K:K,J:J,"NegK",H:H,H1059),"")</f>
        <v/>
      </c>
      <c r="N1059" s="61" t="str">
        <f aca="false">IF(J1059="PosK",SUMIFS(K:K,J:J,"eDNA",H:H,H1059),"")</f>
        <v/>
      </c>
    </row>
    <row r="1060" customFormat="false" ht="14.25" hidden="false" customHeight="false" outlineLevel="0" collapsed="false">
      <c r="A1060" s="0" t="s">
        <v>888</v>
      </c>
      <c r="B1060" s="52" t="s">
        <v>1004</v>
      </c>
      <c r="C1060" s="52" t="s">
        <v>751</v>
      </c>
      <c r="D1060" s="53" t="n">
        <v>0.1</v>
      </c>
      <c r="E1060" s="53" t="s">
        <v>748</v>
      </c>
      <c r="F1060" s="0" t="s">
        <v>1236</v>
      </c>
      <c r="G1060" s="0" t="str">
        <f aca="false">LEFT(B1060,2)</f>
        <v>19</v>
      </c>
      <c r="H1060" s="0" t="str">
        <f aca="false">I1060&amp;"_"&amp;G1060&amp;"_"&amp;F1060</f>
        <v>LilleVandsalamander_19_20180911_DL2018042_HTXHilleroed_koersel1</v>
      </c>
      <c r="I1060" s="61" t="str">
        <f aca="false">MID(RIGHT(B1060,LEN(B1060)-3),1,FIND("_",RIGHT(B1060,LEN(B1060)-3))-1)</f>
        <v>LilleVandsalamander</v>
      </c>
      <c r="J1060" s="61" t="str">
        <f aca="false">TRIM(SUBSTITUTE(RIGHT(B1060,FIND(I1060,B1060)+1),"_",""))</f>
        <v>eDNA</v>
      </c>
      <c r="K1060" s="0" t="str">
        <f aca="false">IFERROR(VALUE(SUBSTITUTE(E1060,".",",")),E1060)</f>
        <v>No Ct</v>
      </c>
      <c r="L1060" s="61" t="str">
        <f aca="false">IF(J1060="PosK",SUMIFS(K:K,J:J,"PosK",H:H,H1060),"")</f>
        <v/>
      </c>
      <c r="M1060" s="61" t="str">
        <f aca="false">IF(J1060="PosK",SUMIFS(K:K,J:J,"NegK",H:H,H1060),"")</f>
        <v/>
      </c>
      <c r="N1060" s="61" t="str">
        <f aca="false">IF(J1060="PosK",SUMIFS(K:K,J:J,"eDNA",H:H,H1060),"")</f>
        <v/>
      </c>
      <c r="Q1060" s="62"/>
    </row>
    <row r="1061" customFormat="false" ht="14.25" hidden="false" customHeight="false" outlineLevel="0" collapsed="false">
      <c r="A1061" s="0" t="s">
        <v>890</v>
      </c>
      <c r="B1061" s="52" t="s">
        <v>1004</v>
      </c>
      <c r="C1061" s="52" t="s">
        <v>751</v>
      </c>
      <c r="D1061" s="53" t="n">
        <v>0.1</v>
      </c>
      <c r="E1061" s="53" t="s">
        <v>748</v>
      </c>
      <c r="F1061" s="0" t="s">
        <v>1236</v>
      </c>
      <c r="G1061" s="0" t="str">
        <f aca="false">LEFT(B1061,2)</f>
        <v>19</v>
      </c>
      <c r="H1061" s="0" t="str">
        <f aca="false">I1061&amp;"_"&amp;G1061&amp;"_"&amp;F1061</f>
        <v>LilleVandsalamander_19_20180911_DL2018042_HTXHilleroed_koersel1</v>
      </c>
      <c r="I1061" s="61" t="str">
        <f aca="false">MID(RIGHT(B1061,LEN(B1061)-3),1,FIND("_",RIGHT(B1061,LEN(B1061)-3))-1)</f>
        <v>LilleVandsalamander</v>
      </c>
      <c r="J1061" s="61" t="str">
        <f aca="false">TRIM(SUBSTITUTE(RIGHT(B1061,FIND(I1061,B1061)+1),"_",""))</f>
        <v>eDNA</v>
      </c>
      <c r="K1061" s="0" t="str">
        <f aca="false">IFERROR(VALUE(SUBSTITUTE(E1061,".",",")),E1061)</f>
        <v>No Ct</v>
      </c>
      <c r="L1061" s="61" t="str">
        <f aca="false">IF(J1061="PosK",SUMIFS(K:K,J:J,"PosK",H:H,H1061),"")</f>
        <v/>
      </c>
      <c r="M1061" s="61" t="str">
        <f aca="false">IF(J1061="PosK",SUMIFS(K:K,J:J,"NegK",H:H,H1061),"")</f>
        <v/>
      </c>
      <c r="N1061" s="61" t="str">
        <f aca="false">IF(J1061="PosK",SUMIFS(K:K,J:J,"eDNA",H:H,H1061),"")</f>
        <v/>
      </c>
      <c r="P1061" s="62"/>
      <c r="T1061" s="63"/>
      <c r="W1061" s="64"/>
    </row>
    <row r="1062" customFormat="false" ht="14.25" hidden="false" customHeight="false" outlineLevel="0" collapsed="false">
      <c r="A1062" s="0" t="s">
        <v>741</v>
      </c>
      <c r="B1062" s="52" t="s">
        <v>1020</v>
      </c>
      <c r="C1062" s="52" t="s">
        <v>743</v>
      </c>
      <c r="D1062" s="53" t="n">
        <v>0.1</v>
      </c>
      <c r="E1062" s="53" t="n">
        <v>31.03</v>
      </c>
      <c r="F1062" s="0" t="s">
        <v>1237</v>
      </c>
      <c r="G1062" s="0" t="str">
        <f aca="false">LEFT(B1062,2)</f>
        <v>25</v>
      </c>
      <c r="H1062" s="0" t="str">
        <f aca="false">I1062&amp;"_"&amp;G1062&amp;"_"&amp;F1062</f>
        <v>Loegfroe_25_20180911_DL2018042_HTXHilleroed_koersel2</v>
      </c>
      <c r="I1062" s="61" t="str">
        <f aca="false">MID(RIGHT(B1062,LEN(B1062)-3),1,FIND("_",RIGHT(B1062,LEN(B1062)-3))-1)</f>
        <v>Loegfroe</v>
      </c>
      <c r="J1062" s="61" t="str">
        <f aca="false">TRIM(SUBSTITUTE(RIGHT(B1062,FIND(I1062,B1062)+1),"_",""))</f>
        <v>PosK</v>
      </c>
      <c r="K1062" s="0" t="n">
        <f aca="false">IFERROR(VALUE(SUBSTITUTE(E1062,".",",")),E1062)</f>
        <v>31.03</v>
      </c>
      <c r="L1062" s="61" t="n">
        <f aca="false">IF(J1062="PosK",SUMIFS(K:K,J:J,"PosK",H:H,H1062),"")</f>
        <v>31.03</v>
      </c>
      <c r="M1062" s="61" t="n">
        <f aca="false">IF(J1062="PosK",SUMIFS(K:K,J:J,"NegK",H:H,H1062),"")</f>
        <v>0</v>
      </c>
      <c r="N1062" s="61" t="n">
        <f aca="false">IF(J1062="PosK",SUMIFS(K:K,J:J,"eDNA",H:H,H1062),"")</f>
        <v>0</v>
      </c>
      <c r="P1062" s="62" t="n">
        <f aca="false">IF(K1064="No Ct",0,K1064)</f>
        <v>0</v>
      </c>
      <c r="Q1062" s="62" t="n">
        <f aca="false">IF(K1065="No Ct",0,K1065)</f>
        <v>0</v>
      </c>
      <c r="R1062" s="0" t="str">
        <f aca="false">IF(AND(L1062&gt;0,M1062=0),"Valid","Invalid")</f>
        <v>Valid</v>
      </c>
      <c r="S1062" s="0" t="str">
        <f aca="false">IF(OR(P1062&gt;1,Q1062&gt;1),"Present","Absent")</f>
        <v>Absent</v>
      </c>
      <c r="T1062" s="63" t="str">
        <f aca="false">IF(OR(AND(P1062&gt;1,P1062&lt;41),AND(Q1062&gt;1,Q1062&lt;41)),"Ct&lt;41","Ct&gt;41")</f>
        <v>Ct&gt;41</v>
      </c>
      <c r="U1062" s="0" t="str">
        <f aca="false">I1062</f>
        <v>Loegfroe</v>
      </c>
      <c r="V1062" s="0" t="str">
        <f aca="false">MID(F1062,10,9)</f>
        <v>DL2018042</v>
      </c>
      <c r="W1062" s="64" t="str">
        <f aca="false">V1062&amp;"_"&amp;U1062&amp;"_"&amp;R1062&amp;"_"&amp;S1062&amp;"_"&amp;T1062</f>
        <v>DL2018042_Loegfroe_Valid_Absent_Ct&gt;41</v>
      </c>
    </row>
    <row r="1063" customFormat="false" ht="14.25" hidden="false" customHeight="false" outlineLevel="0" collapsed="false">
      <c r="A1063" s="0" t="s">
        <v>745</v>
      </c>
      <c r="B1063" s="52" t="s">
        <v>1022</v>
      </c>
      <c r="C1063" s="52" t="s">
        <v>747</v>
      </c>
      <c r="D1063" s="53" t="n">
        <v>0.1</v>
      </c>
      <c r="E1063" s="53" t="s">
        <v>748</v>
      </c>
      <c r="F1063" s="0" t="s">
        <v>1237</v>
      </c>
      <c r="G1063" s="0" t="str">
        <f aca="false">LEFT(B1063,2)</f>
        <v>25</v>
      </c>
      <c r="H1063" s="0" t="str">
        <f aca="false">I1063&amp;"_"&amp;G1063&amp;"_"&amp;F1063</f>
        <v>Loegfroe_25_20180911_DL2018042_HTXHilleroed_koersel2</v>
      </c>
      <c r="I1063" s="61" t="str">
        <f aca="false">MID(RIGHT(B1063,LEN(B1063)-3),1,FIND("_",RIGHT(B1063,LEN(B1063)-3))-1)</f>
        <v>Loegfroe</v>
      </c>
      <c r="J1063" s="61" t="str">
        <f aca="false">TRIM(SUBSTITUTE(RIGHT(B1063,FIND(I1063,B1063)+1),"_",""))</f>
        <v>NegK</v>
      </c>
      <c r="K1063" s="0" t="str">
        <f aca="false">IFERROR(VALUE(SUBSTITUTE(E1063,".",",")),E1063)</f>
        <v>No Ct</v>
      </c>
      <c r="L1063" s="61" t="str">
        <f aca="false">IF(J1063="PosK",SUMIFS(K:K,J:J,"PosK",H:H,H1063),"")</f>
        <v/>
      </c>
      <c r="M1063" s="61" t="str">
        <f aca="false">IF(J1063="PosK",SUMIFS(K:K,J:J,"NegK",H:H,H1063),"")</f>
        <v/>
      </c>
      <c r="N1063" s="61" t="str">
        <f aca="false">IF(J1063="PosK",SUMIFS(K:K,J:J,"eDNA",H:H,H1063),"")</f>
        <v/>
      </c>
    </row>
    <row r="1064" customFormat="false" ht="14.25" hidden="false" customHeight="false" outlineLevel="0" collapsed="false">
      <c r="A1064" s="0" t="s">
        <v>749</v>
      </c>
      <c r="B1064" s="52" t="s">
        <v>1023</v>
      </c>
      <c r="C1064" s="52" t="s">
        <v>751</v>
      </c>
      <c r="D1064" s="53" t="n">
        <v>0.1</v>
      </c>
      <c r="E1064" s="53" t="s">
        <v>748</v>
      </c>
      <c r="F1064" s="0" t="s">
        <v>1237</v>
      </c>
      <c r="G1064" s="0" t="str">
        <f aca="false">LEFT(B1064,2)</f>
        <v>25</v>
      </c>
      <c r="H1064" s="0" t="str">
        <f aca="false">I1064&amp;"_"&amp;G1064&amp;"_"&amp;F1064</f>
        <v>Loegfroe_25_20180911_DL2018042_HTXHilleroed_koersel2</v>
      </c>
      <c r="I1064" s="61" t="str">
        <f aca="false">MID(RIGHT(B1064,LEN(B1064)-3),1,FIND("_",RIGHT(B1064,LEN(B1064)-3))-1)</f>
        <v>Loegfroe</v>
      </c>
      <c r="J1064" s="61" t="str">
        <f aca="false">TRIM(SUBSTITUTE(RIGHT(B1064,FIND(I1064,B1064)+1),"_",""))</f>
        <v>eDNA</v>
      </c>
      <c r="K1064" s="0" t="str">
        <f aca="false">IFERROR(VALUE(SUBSTITUTE(E1064,".",",")),E1064)</f>
        <v>No Ct</v>
      </c>
      <c r="L1064" s="61" t="str">
        <f aca="false">IF(J1064="PosK",SUMIFS(K:K,J:J,"PosK",H:H,H1064),"")</f>
        <v/>
      </c>
      <c r="M1064" s="61" t="str">
        <f aca="false">IF(J1064="PosK",SUMIFS(K:K,J:J,"NegK",H:H,H1064),"")</f>
        <v/>
      </c>
      <c r="N1064" s="61" t="str">
        <f aca="false">IF(J1064="PosK",SUMIFS(K:K,J:J,"eDNA",H:H,H1064),"")</f>
        <v/>
      </c>
      <c r="Q1064" s="62"/>
    </row>
    <row r="1065" customFormat="false" ht="14.25" hidden="false" customHeight="false" outlineLevel="0" collapsed="false">
      <c r="A1065" s="0" t="s">
        <v>752</v>
      </c>
      <c r="B1065" s="52" t="s">
        <v>1024</v>
      </c>
      <c r="C1065" s="52" t="s">
        <v>751</v>
      </c>
      <c r="D1065" s="53" t="n">
        <v>0.1</v>
      </c>
      <c r="E1065" s="53" t="s">
        <v>748</v>
      </c>
      <c r="F1065" s="0" t="s">
        <v>1237</v>
      </c>
      <c r="G1065" s="0" t="str">
        <f aca="false">LEFT(B1065,2)</f>
        <v>25</v>
      </c>
      <c r="H1065" s="0" t="str">
        <f aca="false">I1065&amp;"_"&amp;G1065&amp;"_"&amp;F1065</f>
        <v>Loegfroe_25_20180911_DL2018042_HTXHilleroed_koersel2</v>
      </c>
      <c r="I1065" s="61" t="str">
        <f aca="false">MID(RIGHT(B1065,LEN(B1065)-3),1,FIND("_",RIGHT(B1065,LEN(B1065)-3))-1)</f>
        <v>Loegfroe</v>
      </c>
      <c r="J1065" s="61" t="str">
        <f aca="false">TRIM(SUBSTITUTE(RIGHT(B1065,FIND(I1065,B1065)+1),"_",""))</f>
        <v>eDNA</v>
      </c>
      <c r="K1065" s="0" t="str">
        <f aca="false">IFERROR(VALUE(SUBSTITUTE(E1065,".",",")),E1065)</f>
        <v>No Ct</v>
      </c>
      <c r="L1065" s="61" t="str">
        <f aca="false">IF(J1065="PosK",SUMIFS(K:K,J:J,"PosK",H:H,H1065),"")</f>
        <v/>
      </c>
      <c r="M1065" s="61" t="str">
        <f aca="false">IF(J1065="PosK",SUMIFS(K:K,J:J,"NegK",H:H,H1065),"")</f>
        <v/>
      </c>
      <c r="N1065" s="61" t="str">
        <f aca="false">IF(J1065="PosK",SUMIFS(K:K,J:J,"eDNA",H:H,H1065),"")</f>
        <v/>
      </c>
      <c r="P1065" s="62"/>
      <c r="T1065" s="63"/>
      <c r="W1065" s="64"/>
    </row>
    <row r="1066" customFormat="false" ht="14.25" hidden="false" customHeight="false" outlineLevel="0" collapsed="false">
      <c r="A1066" s="0" t="s">
        <v>754</v>
      </c>
      <c r="B1066" s="52" t="s">
        <v>1025</v>
      </c>
      <c r="C1066" s="52" t="s">
        <v>743</v>
      </c>
      <c r="D1066" s="53" t="n">
        <v>0.1</v>
      </c>
      <c r="E1066" s="53" t="s">
        <v>748</v>
      </c>
      <c r="F1066" s="0" t="s">
        <v>1237</v>
      </c>
      <c r="G1066" s="0" t="str">
        <f aca="false">LEFT(B1066,2)</f>
        <v>26</v>
      </c>
      <c r="H1066" s="0" t="str">
        <f aca="false">I1066&amp;"_"&amp;G1066&amp;"_"&amp;F1066</f>
        <v>StorVandsalamander_26_20180911_DL2018042_HTXHilleroed_koersel2</v>
      </c>
      <c r="I1066" s="61" t="str">
        <f aca="false">MID(RIGHT(B1066,LEN(B1066)-3),1,FIND("_",RIGHT(B1066,LEN(B1066)-3))-1)</f>
        <v>StorVandsalamander</v>
      </c>
      <c r="J1066" s="61" t="str">
        <f aca="false">TRIM(SUBSTITUTE(RIGHT(B1066,FIND(I1066,B1066)+1),"_",""))</f>
        <v>PosK</v>
      </c>
      <c r="K1066" s="0" t="str">
        <f aca="false">IFERROR(VALUE(SUBSTITUTE(E1066,".",",")),E1066)</f>
        <v>No Ct</v>
      </c>
      <c r="L1066" s="61" t="n">
        <f aca="false">IF(J1066="PosK",SUMIFS(K:K,J:J,"PosK",H:H,H1066),"")</f>
        <v>0</v>
      </c>
      <c r="M1066" s="61" t="n">
        <f aca="false">IF(J1066="PosK",SUMIFS(K:K,J:J,"NegK",H:H,H1066),"")</f>
        <v>0</v>
      </c>
      <c r="N1066" s="61" t="n">
        <f aca="false">IF(J1066="PosK",SUMIFS(K:K,J:J,"eDNA",H:H,H1066),"")</f>
        <v>0</v>
      </c>
      <c r="P1066" s="62" t="n">
        <f aca="false">IF(K1068="No Ct",0,K1068)</f>
        <v>0</v>
      </c>
      <c r="Q1066" s="62" t="n">
        <f aca="false">IF(K1069="No Ct",0,K1069)</f>
        <v>0</v>
      </c>
      <c r="R1066" s="0" t="str">
        <f aca="false">IF(AND(L1066&gt;0,M1066=0),"Valid","Invalid")</f>
        <v>Invalid</v>
      </c>
      <c r="S1066" s="0" t="str">
        <f aca="false">IF(OR(P1066&gt;1,Q1066&gt;1),"Present","Absent")</f>
        <v>Absent</v>
      </c>
      <c r="T1066" s="63" t="str">
        <f aca="false">IF(OR(AND(P1066&gt;1,P1066&lt;41),AND(Q1066&gt;1,Q1066&lt;41)),"Ct&lt;41","Ct&gt;41")</f>
        <v>Ct&gt;41</v>
      </c>
      <c r="U1066" s="0" t="str">
        <f aca="false">I1066</f>
        <v>StorVandsalamander</v>
      </c>
      <c r="V1066" s="0" t="str">
        <f aca="false">MID(F1066,10,9)</f>
        <v>DL2018042</v>
      </c>
      <c r="W1066" s="64" t="str">
        <f aca="false">V1066&amp;"_"&amp;U1066&amp;"_"&amp;R1066&amp;"_"&amp;S1066&amp;"_"&amp;T1066</f>
        <v>DL2018042_StorVandsalamander_Invalid_Absent_Ct&gt;41</v>
      </c>
    </row>
    <row r="1067" customFormat="false" ht="14.25" hidden="false" customHeight="false" outlineLevel="0" collapsed="false">
      <c r="A1067" s="0" t="s">
        <v>756</v>
      </c>
      <c r="B1067" s="52" t="s">
        <v>1026</v>
      </c>
      <c r="C1067" s="52" t="s">
        <v>747</v>
      </c>
      <c r="D1067" s="53" t="n">
        <v>0.1</v>
      </c>
      <c r="E1067" s="53" t="s">
        <v>748</v>
      </c>
      <c r="F1067" s="0" t="s">
        <v>1237</v>
      </c>
      <c r="G1067" s="0" t="str">
        <f aca="false">LEFT(B1067,2)</f>
        <v>26</v>
      </c>
      <c r="H1067" s="0" t="str">
        <f aca="false">I1067&amp;"_"&amp;G1067&amp;"_"&amp;F1067</f>
        <v>StorVandsalamander_26_20180911_DL2018042_HTXHilleroed_koersel2</v>
      </c>
      <c r="I1067" s="61" t="str">
        <f aca="false">MID(RIGHT(B1067,LEN(B1067)-3),1,FIND("_",RIGHT(B1067,LEN(B1067)-3))-1)</f>
        <v>StorVandsalamander</v>
      </c>
      <c r="J1067" s="61" t="str">
        <f aca="false">TRIM(SUBSTITUTE(RIGHT(B1067,FIND(I1067,B1067)+1),"_",""))</f>
        <v>NegK</v>
      </c>
      <c r="K1067" s="0" t="str">
        <f aca="false">IFERROR(VALUE(SUBSTITUTE(E1067,".",",")),E1067)</f>
        <v>No Ct</v>
      </c>
      <c r="L1067" s="61" t="str">
        <f aca="false">IF(J1067="PosK",SUMIFS(K:K,J:J,"PosK",H:H,H1067),"")</f>
        <v/>
      </c>
      <c r="M1067" s="61" t="str">
        <f aca="false">IF(J1067="PosK",SUMIFS(K:K,J:J,"NegK",H:H,H1067),"")</f>
        <v/>
      </c>
      <c r="N1067" s="61" t="str">
        <f aca="false">IF(J1067="PosK",SUMIFS(K:K,J:J,"eDNA",H:H,H1067),"")</f>
        <v/>
      </c>
    </row>
    <row r="1068" customFormat="false" ht="14.25" hidden="false" customHeight="false" outlineLevel="0" collapsed="false">
      <c r="A1068" s="0" t="s">
        <v>758</v>
      </c>
      <c r="B1068" s="52" t="s">
        <v>1027</v>
      </c>
      <c r="C1068" s="52" t="s">
        <v>751</v>
      </c>
      <c r="D1068" s="53" t="n">
        <v>0.1</v>
      </c>
      <c r="E1068" s="53" t="s">
        <v>748</v>
      </c>
      <c r="F1068" s="0" t="s">
        <v>1237</v>
      </c>
      <c r="G1068" s="0" t="str">
        <f aca="false">LEFT(B1068,2)</f>
        <v>26</v>
      </c>
      <c r="H1068" s="0" t="str">
        <f aca="false">I1068&amp;"_"&amp;G1068&amp;"_"&amp;F1068</f>
        <v>StorVandsalamander_26_20180911_DL2018042_HTXHilleroed_koersel2</v>
      </c>
      <c r="I1068" s="61" t="str">
        <f aca="false">MID(RIGHT(B1068,LEN(B1068)-3),1,FIND("_",RIGHT(B1068,LEN(B1068)-3))-1)</f>
        <v>StorVandsalamander</v>
      </c>
      <c r="J1068" s="61" t="str">
        <f aca="false">TRIM(SUBSTITUTE(RIGHT(B1068,FIND(I1068,B1068)+1),"_",""))</f>
        <v>eDNA</v>
      </c>
      <c r="K1068" s="0" t="str">
        <f aca="false">IFERROR(VALUE(SUBSTITUTE(E1068,".",",")),E1068)</f>
        <v>No Ct</v>
      </c>
      <c r="L1068" s="61" t="str">
        <f aca="false">IF(J1068="PosK",SUMIFS(K:K,J:J,"PosK",H:H,H1068),"")</f>
        <v/>
      </c>
      <c r="M1068" s="61" t="str">
        <f aca="false">IF(J1068="PosK",SUMIFS(K:K,J:J,"NegK",H:H,H1068),"")</f>
        <v/>
      </c>
      <c r="N1068" s="61" t="str">
        <f aca="false">IF(J1068="PosK",SUMIFS(K:K,J:J,"eDNA",H:H,H1068),"")</f>
        <v/>
      </c>
      <c r="Q1068" s="62"/>
    </row>
    <row r="1069" customFormat="false" ht="14.25" hidden="false" customHeight="false" outlineLevel="0" collapsed="false">
      <c r="A1069" s="0" t="s">
        <v>760</v>
      </c>
      <c r="B1069" s="52" t="s">
        <v>1028</v>
      </c>
      <c r="C1069" s="52" t="s">
        <v>751</v>
      </c>
      <c r="D1069" s="53" t="n">
        <v>0.1</v>
      </c>
      <c r="E1069" s="53" t="s">
        <v>748</v>
      </c>
      <c r="F1069" s="0" t="s">
        <v>1237</v>
      </c>
      <c r="G1069" s="0" t="str">
        <f aca="false">LEFT(B1069,2)</f>
        <v>26</v>
      </c>
      <c r="H1069" s="0" t="str">
        <f aca="false">I1069&amp;"_"&amp;G1069&amp;"_"&amp;F1069</f>
        <v>StorVandsalamander_26_20180911_DL2018042_HTXHilleroed_koersel2</v>
      </c>
      <c r="I1069" s="61" t="str">
        <f aca="false">MID(RIGHT(B1069,LEN(B1069)-3),1,FIND("_",RIGHT(B1069,LEN(B1069)-3))-1)</f>
        <v>StorVandsalamander</v>
      </c>
      <c r="J1069" s="61" t="str">
        <f aca="false">TRIM(SUBSTITUTE(RIGHT(B1069,FIND(I1069,B1069)+1),"_",""))</f>
        <v>eDNA</v>
      </c>
      <c r="K1069" s="0" t="str">
        <f aca="false">IFERROR(VALUE(SUBSTITUTE(E1069,".",",")),E1069)</f>
        <v>No Ct</v>
      </c>
      <c r="L1069" s="61" t="str">
        <f aca="false">IF(J1069="PosK",SUMIFS(K:K,J:J,"PosK",H:H,H1069),"")</f>
        <v/>
      </c>
      <c r="M1069" s="61" t="str">
        <f aca="false">IF(J1069="PosK",SUMIFS(K:K,J:J,"NegK",H:H,H1069),"")</f>
        <v/>
      </c>
      <c r="N1069" s="61" t="str">
        <f aca="false">IF(J1069="PosK",SUMIFS(K:K,J:J,"eDNA",H:H,H1069),"")</f>
        <v/>
      </c>
      <c r="P1069" s="62"/>
      <c r="T1069" s="63"/>
      <c r="W1069" s="64"/>
    </row>
    <row r="1070" customFormat="false" ht="14.25" hidden="false" customHeight="false" outlineLevel="0" collapsed="false">
      <c r="A1070" s="0" t="s">
        <v>762</v>
      </c>
      <c r="B1070" s="52" t="s">
        <v>1029</v>
      </c>
      <c r="C1070" s="52" t="s">
        <v>743</v>
      </c>
      <c r="D1070" s="53" t="n">
        <v>0.1</v>
      </c>
      <c r="E1070" s="53" t="n">
        <v>24.23</v>
      </c>
      <c r="F1070" s="0" t="s">
        <v>1237</v>
      </c>
      <c r="G1070" s="0" t="str">
        <f aca="false">LEFT(B1070,2)</f>
        <v>27</v>
      </c>
      <c r="H1070" s="0" t="str">
        <f aca="false">I1070&amp;"_"&amp;G1070&amp;"_"&amp;F1070</f>
        <v>Strandtudse_27_20180911_DL2018042_HTXHilleroed_koersel2</v>
      </c>
      <c r="I1070" s="61" t="str">
        <f aca="false">MID(RIGHT(B1070,LEN(B1070)-3),1,FIND("_",RIGHT(B1070,LEN(B1070)-3))-1)</f>
        <v>Strandtudse</v>
      </c>
      <c r="J1070" s="61" t="str">
        <f aca="false">TRIM(SUBSTITUTE(RIGHT(B1070,FIND(I1070,B1070)+1),"_",""))</f>
        <v>PosK</v>
      </c>
      <c r="K1070" s="0" t="n">
        <f aca="false">IFERROR(VALUE(SUBSTITUTE(E1070,".",",")),E1070)</f>
        <v>24.23</v>
      </c>
      <c r="L1070" s="61" t="n">
        <f aca="false">IF(J1070="PosK",SUMIFS(K:K,J:J,"PosK",H:H,H1070),"")</f>
        <v>24.23</v>
      </c>
      <c r="M1070" s="61" t="n">
        <f aca="false">IF(J1070="PosK",SUMIFS(K:K,J:J,"NegK",H:H,H1070),"")</f>
        <v>0</v>
      </c>
      <c r="N1070" s="61" t="n">
        <f aca="false">IF(J1070="PosK",SUMIFS(K:K,J:J,"eDNA",H:H,H1070),"")</f>
        <v>0</v>
      </c>
      <c r="P1070" s="62" t="n">
        <f aca="false">IF(K1072="No Ct",0,K1072)</f>
        <v>0</v>
      </c>
      <c r="Q1070" s="62" t="n">
        <f aca="false">IF(K1073="No Ct",0,K1073)</f>
        <v>0</v>
      </c>
      <c r="R1070" s="0" t="str">
        <f aca="false">IF(AND(L1070&gt;0,M1070=0),"Valid","Invalid")</f>
        <v>Valid</v>
      </c>
      <c r="S1070" s="0" t="str">
        <f aca="false">IF(OR(P1070&gt;1,Q1070&gt;1),"Present","Absent")</f>
        <v>Absent</v>
      </c>
      <c r="T1070" s="63" t="str">
        <f aca="false">IF(OR(AND(P1070&gt;1,P1070&lt;41),AND(Q1070&gt;1,Q1070&lt;41)),"Ct&lt;41","Ct&gt;41")</f>
        <v>Ct&gt;41</v>
      </c>
      <c r="U1070" s="0" t="str">
        <f aca="false">I1070</f>
        <v>Strandtudse</v>
      </c>
      <c r="V1070" s="0" t="str">
        <f aca="false">MID(F1070,10,9)</f>
        <v>DL2018042</v>
      </c>
      <c r="W1070" s="64" t="str">
        <f aca="false">V1070&amp;"_"&amp;U1070&amp;"_"&amp;R1070&amp;"_"&amp;S1070&amp;"_"&amp;T1070</f>
        <v>DL2018042_Strandtudse_Valid_Absent_Ct&gt;41</v>
      </c>
    </row>
    <row r="1071" customFormat="false" ht="14.25" hidden="false" customHeight="false" outlineLevel="0" collapsed="false">
      <c r="A1071" s="0" t="s">
        <v>764</v>
      </c>
      <c r="B1071" s="52" t="s">
        <v>1030</v>
      </c>
      <c r="C1071" s="52" t="s">
        <v>747</v>
      </c>
      <c r="D1071" s="53" t="n">
        <v>0.1</v>
      </c>
      <c r="E1071" s="53" t="s">
        <v>748</v>
      </c>
      <c r="F1071" s="0" t="s">
        <v>1237</v>
      </c>
      <c r="G1071" s="0" t="str">
        <f aca="false">LEFT(B1071,2)</f>
        <v>27</v>
      </c>
      <c r="H1071" s="0" t="str">
        <f aca="false">I1071&amp;"_"&amp;G1071&amp;"_"&amp;F1071</f>
        <v>Strandtudse_27_20180911_DL2018042_HTXHilleroed_koersel2</v>
      </c>
      <c r="I1071" s="61" t="str">
        <f aca="false">MID(RIGHT(B1071,LEN(B1071)-3),1,FIND("_",RIGHT(B1071,LEN(B1071)-3))-1)</f>
        <v>Strandtudse</v>
      </c>
      <c r="J1071" s="61" t="str">
        <f aca="false">TRIM(SUBSTITUTE(RIGHT(B1071,FIND(I1071,B1071)+1),"_",""))</f>
        <v>NegK</v>
      </c>
      <c r="K1071" s="0" t="str">
        <f aca="false">IFERROR(VALUE(SUBSTITUTE(E1071,".",",")),E1071)</f>
        <v>No Ct</v>
      </c>
      <c r="L1071" s="61" t="str">
        <f aca="false">IF(J1071="PosK",SUMIFS(K:K,J:J,"PosK",H:H,H1071),"")</f>
        <v/>
      </c>
      <c r="M1071" s="61" t="str">
        <f aca="false">IF(J1071="PosK",SUMIFS(K:K,J:J,"NegK",H:H,H1071),"")</f>
        <v/>
      </c>
      <c r="N1071" s="61" t="str">
        <f aca="false">IF(J1071="PosK",SUMIFS(K:K,J:J,"eDNA",H:H,H1071),"")</f>
        <v/>
      </c>
    </row>
    <row r="1072" customFormat="false" ht="14.25" hidden="false" customHeight="false" outlineLevel="0" collapsed="false">
      <c r="A1072" s="0" t="s">
        <v>766</v>
      </c>
      <c r="B1072" s="52" t="s">
        <v>1031</v>
      </c>
      <c r="C1072" s="52" t="s">
        <v>751</v>
      </c>
      <c r="D1072" s="53" t="n">
        <v>0.1</v>
      </c>
      <c r="E1072" s="53" t="s">
        <v>748</v>
      </c>
      <c r="F1072" s="0" t="s">
        <v>1237</v>
      </c>
      <c r="G1072" s="0" t="str">
        <f aca="false">LEFT(B1072,2)</f>
        <v>27</v>
      </c>
      <c r="H1072" s="0" t="str">
        <f aca="false">I1072&amp;"_"&amp;G1072&amp;"_"&amp;F1072</f>
        <v>Strandtudse_27_20180911_DL2018042_HTXHilleroed_koersel2</v>
      </c>
      <c r="I1072" s="61" t="str">
        <f aca="false">MID(RIGHT(B1072,LEN(B1072)-3),1,FIND("_",RIGHT(B1072,LEN(B1072)-3))-1)</f>
        <v>Strandtudse</v>
      </c>
      <c r="J1072" s="61" t="str">
        <f aca="false">TRIM(SUBSTITUTE(RIGHT(B1072,FIND(I1072,B1072)+1),"_",""))</f>
        <v>eDNA</v>
      </c>
      <c r="K1072" s="0" t="str">
        <f aca="false">IFERROR(VALUE(SUBSTITUTE(E1072,".",",")),E1072)</f>
        <v>No Ct</v>
      </c>
      <c r="L1072" s="61" t="str">
        <f aca="false">IF(J1072="PosK",SUMIFS(K:K,J:J,"PosK",H:H,H1072),"")</f>
        <v/>
      </c>
      <c r="M1072" s="61" t="str">
        <f aca="false">IF(J1072="PosK",SUMIFS(K:K,J:J,"NegK",H:H,H1072),"")</f>
        <v/>
      </c>
      <c r="N1072" s="61" t="str">
        <f aca="false">IF(J1072="PosK",SUMIFS(K:K,J:J,"eDNA",H:H,H1072),"")</f>
        <v/>
      </c>
      <c r="Q1072" s="62"/>
    </row>
    <row r="1073" customFormat="false" ht="14.25" hidden="false" customHeight="false" outlineLevel="0" collapsed="false">
      <c r="A1073" s="0" t="s">
        <v>768</v>
      </c>
      <c r="B1073" s="52" t="s">
        <v>1032</v>
      </c>
      <c r="C1073" s="52" t="s">
        <v>751</v>
      </c>
      <c r="D1073" s="53" t="n">
        <v>0.1</v>
      </c>
      <c r="E1073" s="53" t="s">
        <v>748</v>
      </c>
      <c r="F1073" s="0" t="s">
        <v>1237</v>
      </c>
      <c r="G1073" s="0" t="str">
        <f aca="false">LEFT(B1073,2)</f>
        <v>27</v>
      </c>
      <c r="H1073" s="0" t="str">
        <f aca="false">I1073&amp;"_"&amp;G1073&amp;"_"&amp;F1073</f>
        <v>Strandtudse_27_20180911_DL2018042_HTXHilleroed_koersel2</v>
      </c>
      <c r="I1073" s="61" t="str">
        <f aca="false">MID(RIGHT(B1073,LEN(B1073)-3),1,FIND("_",RIGHT(B1073,LEN(B1073)-3))-1)</f>
        <v>Strandtudse</v>
      </c>
      <c r="J1073" s="61" t="str">
        <f aca="false">TRIM(SUBSTITUTE(RIGHT(B1073,FIND(I1073,B1073)+1),"_",""))</f>
        <v>eDNA</v>
      </c>
      <c r="K1073" s="0" t="str">
        <f aca="false">IFERROR(VALUE(SUBSTITUTE(E1073,".",",")),E1073)</f>
        <v>No Ct</v>
      </c>
      <c r="L1073" s="61" t="str">
        <f aca="false">IF(J1073="PosK",SUMIFS(K:K,J:J,"PosK",H:H,H1073),"")</f>
        <v/>
      </c>
      <c r="M1073" s="61" t="str">
        <f aca="false">IF(J1073="PosK",SUMIFS(K:K,J:J,"NegK",H:H,H1073),"")</f>
        <v/>
      </c>
      <c r="N1073" s="61" t="str">
        <f aca="false">IF(J1073="PosK",SUMIFS(K:K,J:J,"eDNA",H:H,H1073),"")</f>
        <v/>
      </c>
      <c r="P1073" s="62"/>
      <c r="T1073" s="63"/>
      <c r="W1073" s="64"/>
    </row>
    <row r="1074" customFormat="false" ht="14.25" hidden="false" customHeight="false" outlineLevel="0" collapsed="false">
      <c r="A1074" s="0" t="s">
        <v>770</v>
      </c>
      <c r="B1074" s="52" t="s">
        <v>1033</v>
      </c>
      <c r="C1074" s="52" t="s">
        <v>743</v>
      </c>
      <c r="D1074" s="53" t="n">
        <v>0.1</v>
      </c>
      <c r="E1074" s="53" t="s">
        <v>748</v>
      </c>
      <c r="F1074" s="0" t="s">
        <v>1237</v>
      </c>
      <c r="G1074" s="0" t="str">
        <f aca="false">LEFT(B1074,2)</f>
        <v>28</v>
      </c>
      <c r="H1074" s="0" t="str">
        <f aca="false">I1074&amp;"_"&amp;G1074&amp;"_"&amp;F1074</f>
        <v>GroenbrogetTudse_28_20180911_DL2018042_HTXHilleroed_koersel2</v>
      </c>
      <c r="I1074" s="61" t="str">
        <f aca="false">MID(RIGHT(B1074,LEN(B1074)-3),1,FIND("_",RIGHT(B1074,LEN(B1074)-3))-1)</f>
        <v>GroenbrogetTudse</v>
      </c>
      <c r="J1074" s="61" t="str">
        <f aca="false">TRIM(SUBSTITUTE(RIGHT(B1074,FIND(I1074,B1074)+1),"_",""))</f>
        <v>PosK</v>
      </c>
      <c r="K1074" s="0" t="str">
        <f aca="false">IFERROR(VALUE(SUBSTITUTE(E1074,".",",")),E1074)</f>
        <v>No Ct</v>
      </c>
      <c r="L1074" s="61" t="n">
        <f aca="false">IF(J1074="PosK",SUMIFS(K:K,J:J,"PosK",H:H,H1074),"")</f>
        <v>0</v>
      </c>
      <c r="M1074" s="61" t="n">
        <f aca="false">IF(J1074="PosK",SUMIFS(K:K,J:J,"NegK",H:H,H1074),"")</f>
        <v>0</v>
      </c>
      <c r="N1074" s="61" t="n">
        <f aca="false">IF(J1074="PosK",SUMIFS(K:K,J:J,"eDNA",H:H,H1074),"")</f>
        <v>0</v>
      </c>
      <c r="P1074" s="62" t="n">
        <f aca="false">IF(K1076="No Ct",0,K1076)</f>
        <v>0</v>
      </c>
      <c r="Q1074" s="62" t="n">
        <f aca="false">IF(K1077="No Ct",0,K1077)</f>
        <v>0</v>
      </c>
      <c r="R1074" s="0" t="str">
        <f aca="false">IF(AND(L1074&gt;0,M1074=0),"Valid","Invalid")</f>
        <v>Invalid</v>
      </c>
      <c r="S1074" s="0" t="str">
        <f aca="false">IF(OR(P1074&gt;1,Q1074&gt;1),"Present","Absent")</f>
        <v>Absent</v>
      </c>
      <c r="T1074" s="63" t="str">
        <f aca="false">IF(OR(AND(P1074&gt;1,P1074&lt;41),AND(Q1074&gt;1,Q1074&lt;41)),"Ct&lt;41","Ct&gt;41")</f>
        <v>Ct&gt;41</v>
      </c>
      <c r="U1074" s="0" t="str">
        <f aca="false">I1074</f>
        <v>GroenbrogetTudse</v>
      </c>
      <c r="V1074" s="0" t="str">
        <f aca="false">MID(F1074,10,9)</f>
        <v>DL2018042</v>
      </c>
      <c r="W1074" s="64" t="str">
        <f aca="false">V1074&amp;"_"&amp;U1074&amp;"_"&amp;R1074&amp;"_"&amp;S1074&amp;"_"&amp;T1074</f>
        <v>DL2018042_GroenbrogetTudse_Invalid_Absent_Ct&gt;41</v>
      </c>
    </row>
    <row r="1075" customFormat="false" ht="14.25" hidden="false" customHeight="false" outlineLevel="0" collapsed="false">
      <c r="A1075" s="0" t="s">
        <v>772</v>
      </c>
      <c r="B1075" s="52" t="s">
        <v>1034</v>
      </c>
      <c r="C1075" s="52" t="s">
        <v>747</v>
      </c>
      <c r="D1075" s="53" t="n">
        <v>0.1</v>
      </c>
      <c r="E1075" s="53" t="s">
        <v>748</v>
      </c>
      <c r="F1075" s="0" t="s">
        <v>1237</v>
      </c>
      <c r="G1075" s="0" t="str">
        <f aca="false">LEFT(B1075,2)</f>
        <v>28</v>
      </c>
      <c r="H1075" s="0" t="str">
        <f aca="false">I1075&amp;"_"&amp;G1075&amp;"_"&amp;F1075</f>
        <v>GroenbrogetTudse_28_20180911_DL2018042_HTXHilleroed_koersel2</v>
      </c>
      <c r="I1075" s="61" t="str">
        <f aca="false">MID(RIGHT(B1075,LEN(B1075)-3),1,FIND("_",RIGHT(B1075,LEN(B1075)-3))-1)</f>
        <v>GroenbrogetTudse</v>
      </c>
      <c r="J1075" s="61" t="str">
        <f aca="false">TRIM(SUBSTITUTE(RIGHT(B1075,FIND(I1075,B1075)+1),"_",""))</f>
        <v>NegK</v>
      </c>
      <c r="K1075" s="0" t="str">
        <f aca="false">IFERROR(VALUE(SUBSTITUTE(E1075,".",",")),E1075)</f>
        <v>No Ct</v>
      </c>
      <c r="L1075" s="61" t="str">
        <f aca="false">IF(J1075="PosK",SUMIFS(K:K,J:J,"PosK",H:H,H1075),"")</f>
        <v/>
      </c>
      <c r="M1075" s="61" t="str">
        <f aca="false">IF(J1075="PosK",SUMIFS(K:K,J:J,"NegK",H:H,H1075),"")</f>
        <v/>
      </c>
      <c r="N1075" s="61" t="str">
        <f aca="false">IF(J1075="PosK",SUMIFS(K:K,J:J,"eDNA",H:H,H1075),"")</f>
        <v/>
      </c>
    </row>
    <row r="1076" customFormat="false" ht="14.25" hidden="false" customHeight="false" outlineLevel="0" collapsed="false">
      <c r="A1076" s="0" t="s">
        <v>774</v>
      </c>
      <c r="B1076" s="52" t="s">
        <v>1035</v>
      </c>
      <c r="C1076" s="52" t="s">
        <v>751</v>
      </c>
      <c r="D1076" s="53" t="n">
        <v>0.1</v>
      </c>
      <c r="E1076" s="53" t="s">
        <v>748</v>
      </c>
      <c r="F1076" s="0" t="s">
        <v>1237</v>
      </c>
      <c r="G1076" s="0" t="str">
        <f aca="false">LEFT(B1076,2)</f>
        <v>28</v>
      </c>
      <c r="H1076" s="0" t="str">
        <f aca="false">I1076&amp;"_"&amp;G1076&amp;"_"&amp;F1076</f>
        <v>GroenbrogetTudse_28_20180911_DL2018042_HTXHilleroed_koersel2</v>
      </c>
      <c r="I1076" s="61" t="str">
        <f aca="false">MID(RIGHT(B1076,LEN(B1076)-3),1,FIND("_",RIGHT(B1076,LEN(B1076)-3))-1)</f>
        <v>GroenbrogetTudse</v>
      </c>
      <c r="J1076" s="61" t="str">
        <f aca="false">TRIM(SUBSTITUTE(RIGHT(B1076,FIND(I1076,B1076)+1),"_",""))</f>
        <v>eDNA</v>
      </c>
      <c r="K1076" s="0" t="str">
        <f aca="false">IFERROR(VALUE(SUBSTITUTE(E1076,".",",")),E1076)</f>
        <v>No Ct</v>
      </c>
      <c r="L1076" s="61" t="str">
        <f aca="false">IF(J1076="PosK",SUMIFS(K:K,J:J,"PosK",H:H,H1076),"")</f>
        <v/>
      </c>
      <c r="M1076" s="61" t="str">
        <f aca="false">IF(J1076="PosK",SUMIFS(K:K,J:J,"NegK",H:H,H1076),"")</f>
        <v/>
      </c>
      <c r="N1076" s="61" t="str">
        <f aca="false">IF(J1076="PosK",SUMIFS(K:K,J:J,"eDNA",H:H,H1076),"")</f>
        <v/>
      </c>
      <c r="Q1076" s="62"/>
    </row>
    <row r="1077" customFormat="false" ht="14.25" hidden="false" customHeight="false" outlineLevel="0" collapsed="false">
      <c r="A1077" s="0" t="s">
        <v>776</v>
      </c>
      <c r="B1077" s="52" t="s">
        <v>1036</v>
      </c>
      <c r="C1077" s="52" t="s">
        <v>751</v>
      </c>
      <c r="D1077" s="53" t="n">
        <v>0.1</v>
      </c>
      <c r="E1077" s="53" t="s">
        <v>748</v>
      </c>
      <c r="F1077" s="0" t="s">
        <v>1237</v>
      </c>
      <c r="G1077" s="0" t="str">
        <f aca="false">LEFT(B1077,2)</f>
        <v>28</v>
      </c>
      <c r="H1077" s="0" t="str">
        <f aca="false">I1077&amp;"_"&amp;G1077&amp;"_"&amp;F1077</f>
        <v>GroenbrogetTudse_28_20180911_DL2018042_HTXHilleroed_koersel2</v>
      </c>
      <c r="I1077" s="61" t="str">
        <f aca="false">MID(RIGHT(B1077,LEN(B1077)-3),1,FIND("_",RIGHT(B1077,LEN(B1077)-3))-1)</f>
        <v>GroenbrogetTudse</v>
      </c>
      <c r="J1077" s="61" t="str">
        <f aca="false">TRIM(SUBSTITUTE(RIGHT(B1077,FIND(I1077,B1077)+1),"_",""))</f>
        <v>eDNA</v>
      </c>
      <c r="K1077" s="0" t="str">
        <f aca="false">IFERROR(VALUE(SUBSTITUTE(E1077,".",",")),E1077)</f>
        <v>No Ct</v>
      </c>
      <c r="L1077" s="61" t="str">
        <f aca="false">IF(J1077="PosK",SUMIFS(K:K,J:J,"PosK",H:H,H1077),"")</f>
        <v/>
      </c>
      <c r="M1077" s="61" t="str">
        <f aca="false">IF(J1077="PosK",SUMIFS(K:K,J:J,"NegK",H:H,H1077),"")</f>
        <v/>
      </c>
      <c r="N1077" s="61" t="str">
        <f aca="false">IF(J1077="PosK",SUMIFS(K:K,J:J,"eDNA",H:H,H1077),"")</f>
        <v/>
      </c>
      <c r="P1077" s="62"/>
      <c r="T1077" s="63"/>
      <c r="W1077" s="64"/>
    </row>
    <row r="1078" customFormat="false" ht="14.25" hidden="false" customHeight="false" outlineLevel="0" collapsed="false">
      <c r="A1078" s="0" t="s">
        <v>778</v>
      </c>
      <c r="B1078" s="52" t="s">
        <v>1037</v>
      </c>
      <c r="C1078" s="52" t="s">
        <v>743</v>
      </c>
      <c r="D1078" s="53" t="n">
        <v>0.1</v>
      </c>
      <c r="E1078" s="53" t="n">
        <v>30.54</v>
      </c>
      <c r="F1078" s="0" t="s">
        <v>1237</v>
      </c>
      <c r="G1078" s="0" t="str">
        <f aca="false">LEFT(B1078,2)</f>
        <v>29</v>
      </c>
      <c r="H1078" s="0" t="str">
        <f aca="false">I1078&amp;"_"&amp;G1078&amp;"_"&amp;F1078</f>
        <v>Loevfroe_29_20180911_DL2018042_HTXHilleroed_koersel2</v>
      </c>
      <c r="I1078" s="61" t="str">
        <f aca="false">MID(RIGHT(B1078,LEN(B1078)-3),1,FIND("_",RIGHT(B1078,LEN(B1078)-3))-1)</f>
        <v>Loevfroe</v>
      </c>
      <c r="J1078" s="61" t="str">
        <f aca="false">TRIM(SUBSTITUTE(RIGHT(B1078,FIND(I1078,B1078)+1),"_",""))</f>
        <v>PosK</v>
      </c>
      <c r="K1078" s="0" t="n">
        <f aca="false">IFERROR(VALUE(SUBSTITUTE(E1078,".",",")),E1078)</f>
        <v>30.54</v>
      </c>
      <c r="L1078" s="61" t="n">
        <f aca="false">IF(J1078="PosK",SUMIFS(K:K,J:J,"PosK",H:H,H1078),"")</f>
        <v>30.54</v>
      </c>
      <c r="M1078" s="61" t="n">
        <f aca="false">IF(J1078="PosK",SUMIFS(K:K,J:J,"NegK",H:H,H1078),"")</f>
        <v>0</v>
      </c>
      <c r="N1078" s="61" t="n">
        <f aca="false">IF(J1078="PosK",SUMIFS(K:K,J:J,"eDNA",H:H,H1078),"")</f>
        <v>0</v>
      </c>
      <c r="P1078" s="62" t="n">
        <f aca="false">IF(K1080="No Ct",0,K1080)</f>
        <v>0</v>
      </c>
      <c r="Q1078" s="62" t="n">
        <f aca="false">IF(K1081="No Ct",0,K1081)</f>
        <v>0</v>
      </c>
      <c r="R1078" s="0" t="str">
        <f aca="false">IF(AND(L1078&gt;0,M1078=0),"Valid","Invalid")</f>
        <v>Valid</v>
      </c>
      <c r="S1078" s="0" t="str">
        <f aca="false">IF(OR(P1078&gt;1,Q1078&gt;1),"Present","Absent")</f>
        <v>Absent</v>
      </c>
      <c r="T1078" s="63" t="str">
        <f aca="false">IF(OR(AND(P1078&gt;1,P1078&lt;41),AND(Q1078&gt;1,Q1078&lt;41)),"Ct&lt;41","Ct&gt;41")</f>
        <v>Ct&gt;41</v>
      </c>
      <c r="U1078" s="0" t="str">
        <f aca="false">I1078</f>
        <v>Loevfroe</v>
      </c>
      <c r="V1078" s="0" t="str">
        <f aca="false">MID(F1078,10,9)</f>
        <v>DL2018042</v>
      </c>
      <c r="W1078" s="64" t="str">
        <f aca="false">V1078&amp;"_"&amp;U1078&amp;"_"&amp;R1078&amp;"_"&amp;S1078&amp;"_"&amp;T1078</f>
        <v>DL2018042_Loevfroe_Valid_Absent_Ct&gt;41</v>
      </c>
    </row>
    <row r="1079" customFormat="false" ht="14.25" hidden="false" customHeight="false" outlineLevel="0" collapsed="false">
      <c r="A1079" s="0" t="s">
        <v>780</v>
      </c>
      <c r="B1079" s="52" t="s">
        <v>1038</v>
      </c>
      <c r="C1079" s="52" t="s">
        <v>747</v>
      </c>
      <c r="D1079" s="53" t="n">
        <v>0.1</v>
      </c>
      <c r="E1079" s="53" t="s">
        <v>748</v>
      </c>
      <c r="F1079" s="0" t="s">
        <v>1237</v>
      </c>
      <c r="G1079" s="0" t="str">
        <f aca="false">LEFT(B1079,2)</f>
        <v>29</v>
      </c>
      <c r="H1079" s="0" t="str">
        <f aca="false">I1079&amp;"_"&amp;G1079&amp;"_"&amp;F1079</f>
        <v>Loevfroe_29_20180911_DL2018042_HTXHilleroed_koersel2</v>
      </c>
      <c r="I1079" s="61" t="str">
        <f aca="false">MID(RIGHT(B1079,LEN(B1079)-3),1,FIND("_",RIGHT(B1079,LEN(B1079)-3))-1)</f>
        <v>Loevfroe</v>
      </c>
      <c r="J1079" s="61" t="str">
        <f aca="false">TRIM(SUBSTITUTE(RIGHT(B1079,FIND(I1079,B1079)+1),"_",""))</f>
        <v>NegK</v>
      </c>
      <c r="K1079" s="0" t="str">
        <f aca="false">IFERROR(VALUE(SUBSTITUTE(E1079,".",",")),E1079)</f>
        <v>No Ct</v>
      </c>
      <c r="L1079" s="61" t="str">
        <f aca="false">IF(J1079="PosK",SUMIFS(K:K,J:J,"PosK",H:H,H1079),"")</f>
        <v/>
      </c>
      <c r="M1079" s="61" t="str">
        <f aca="false">IF(J1079="PosK",SUMIFS(K:K,J:J,"NegK",H:H,H1079),"")</f>
        <v/>
      </c>
      <c r="N1079" s="61" t="str">
        <f aca="false">IF(J1079="PosK",SUMIFS(K:K,J:J,"eDNA",H:H,H1079),"")</f>
        <v/>
      </c>
    </row>
    <row r="1080" customFormat="false" ht="14.25" hidden="false" customHeight="false" outlineLevel="0" collapsed="false">
      <c r="A1080" s="0" t="s">
        <v>782</v>
      </c>
      <c r="B1080" s="52" t="s">
        <v>1039</v>
      </c>
      <c r="C1080" s="52" t="s">
        <v>751</v>
      </c>
      <c r="D1080" s="53" t="n">
        <v>0.1</v>
      </c>
      <c r="E1080" s="53" t="s">
        <v>748</v>
      </c>
      <c r="F1080" s="0" t="s">
        <v>1237</v>
      </c>
      <c r="G1080" s="0" t="str">
        <f aca="false">LEFT(B1080,2)</f>
        <v>29</v>
      </c>
      <c r="H1080" s="0" t="str">
        <f aca="false">I1080&amp;"_"&amp;G1080&amp;"_"&amp;F1080</f>
        <v>Loevfroe_29_20180911_DL2018042_HTXHilleroed_koersel2</v>
      </c>
      <c r="I1080" s="61" t="str">
        <f aca="false">MID(RIGHT(B1080,LEN(B1080)-3),1,FIND("_",RIGHT(B1080,LEN(B1080)-3))-1)</f>
        <v>Loevfroe</v>
      </c>
      <c r="J1080" s="61" t="str">
        <f aca="false">TRIM(SUBSTITUTE(RIGHT(B1080,FIND(I1080,B1080)+1),"_",""))</f>
        <v>eDNA</v>
      </c>
      <c r="K1080" s="0" t="str">
        <f aca="false">IFERROR(VALUE(SUBSTITUTE(E1080,".",",")),E1080)</f>
        <v>No Ct</v>
      </c>
      <c r="L1080" s="61" t="str">
        <f aca="false">IF(J1080="PosK",SUMIFS(K:K,J:J,"PosK",H:H,H1080),"")</f>
        <v/>
      </c>
      <c r="M1080" s="61" t="str">
        <f aca="false">IF(J1080="PosK",SUMIFS(K:K,J:J,"NegK",H:H,H1080),"")</f>
        <v/>
      </c>
      <c r="N1080" s="61" t="str">
        <f aca="false">IF(J1080="PosK",SUMIFS(K:K,J:J,"eDNA",H:H,H1080),"")</f>
        <v/>
      </c>
      <c r="Q1080" s="62"/>
    </row>
    <row r="1081" customFormat="false" ht="14.25" hidden="false" customHeight="false" outlineLevel="0" collapsed="false">
      <c r="A1081" s="0" t="s">
        <v>784</v>
      </c>
      <c r="B1081" s="52" t="s">
        <v>1040</v>
      </c>
      <c r="C1081" s="52" t="s">
        <v>751</v>
      </c>
      <c r="D1081" s="53" t="n">
        <v>0.1</v>
      </c>
      <c r="E1081" s="53" t="s">
        <v>748</v>
      </c>
      <c r="F1081" s="0" t="s">
        <v>1237</v>
      </c>
      <c r="G1081" s="0" t="str">
        <f aca="false">LEFT(B1081,2)</f>
        <v>29</v>
      </c>
      <c r="H1081" s="0" t="str">
        <f aca="false">I1081&amp;"_"&amp;G1081&amp;"_"&amp;F1081</f>
        <v>Loevfroe_29_20180911_DL2018042_HTXHilleroed_koersel2</v>
      </c>
      <c r="I1081" s="61" t="str">
        <f aca="false">MID(RIGHT(B1081,LEN(B1081)-3),1,FIND("_",RIGHT(B1081,LEN(B1081)-3))-1)</f>
        <v>Loevfroe</v>
      </c>
      <c r="J1081" s="61" t="str">
        <f aca="false">TRIM(SUBSTITUTE(RIGHT(B1081,FIND(I1081,B1081)+1),"_",""))</f>
        <v>eDNA</v>
      </c>
      <c r="K1081" s="0" t="str">
        <f aca="false">IFERROR(VALUE(SUBSTITUTE(E1081,".",",")),E1081)</f>
        <v>No Ct</v>
      </c>
      <c r="L1081" s="61" t="str">
        <f aca="false">IF(J1081="PosK",SUMIFS(K:K,J:J,"PosK",H:H,H1081),"")</f>
        <v/>
      </c>
      <c r="M1081" s="61" t="str">
        <f aca="false">IF(J1081="PosK",SUMIFS(K:K,J:J,"NegK",H:H,H1081),"")</f>
        <v/>
      </c>
      <c r="N1081" s="61" t="str">
        <f aca="false">IF(J1081="PosK",SUMIFS(K:K,J:J,"eDNA",H:H,H1081),"")</f>
        <v/>
      </c>
      <c r="P1081" s="62"/>
      <c r="T1081" s="63"/>
      <c r="W1081" s="64"/>
    </row>
    <row r="1082" customFormat="false" ht="14.25" hidden="false" customHeight="false" outlineLevel="0" collapsed="false">
      <c r="A1082" s="0" t="s">
        <v>786</v>
      </c>
      <c r="B1082" s="52" t="s">
        <v>1041</v>
      </c>
      <c r="C1082" s="52" t="s">
        <v>743</v>
      </c>
      <c r="D1082" s="53" t="n">
        <v>0.1</v>
      </c>
      <c r="E1082" s="53" t="n">
        <v>28.9</v>
      </c>
      <c r="F1082" s="0" t="s">
        <v>1237</v>
      </c>
      <c r="G1082" s="0" t="str">
        <f aca="false">LEFT(B1082,2)</f>
        <v>30</v>
      </c>
      <c r="H1082" s="0" t="str">
        <f aca="false">I1082&amp;"_"&amp;G1082&amp;"_"&amp;F1082</f>
        <v>Klokkefroe_30_20180911_DL2018042_HTXHilleroed_koersel2</v>
      </c>
      <c r="I1082" s="61" t="str">
        <f aca="false">MID(RIGHT(B1082,LEN(B1082)-3),1,FIND("_",RIGHT(B1082,LEN(B1082)-3))-1)</f>
        <v>Klokkefroe</v>
      </c>
      <c r="J1082" s="61" t="str">
        <f aca="false">TRIM(SUBSTITUTE(RIGHT(B1082,FIND(I1082,B1082)+1),"_",""))</f>
        <v>PosK</v>
      </c>
      <c r="K1082" s="0" t="n">
        <f aca="false">IFERROR(VALUE(SUBSTITUTE(E1082,".",",")),E1082)</f>
        <v>28.9</v>
      </c>
      <c r="L1082" s="61" t="n">
        <f aca="false">IF(J1082="PosK",SUMIFS(K:K,J:J,"PosK",H:H,H1082),"")</f>
        <v>28.9</v>
      </c>
      <c r="M1082" s="61" t="n">
        <f aca="false">IF(J1082="PosK",SUMIFS(K:K,J:J,"NegK",H:H,H1082),"")</f>
        <v>0</v>
      </c>
      <c r="N1082" s="61" t="n">
        <f aca="false">IF(J1082="PosK",SUMIFS(K:K,J:J,"eDNA",H:H,H1082),"")</f>
        <v>0</v>
      </c>
      <c r="P1082" s="62" t="n">
        <f aca="false">IF(K1084="No Ct",0,K1084)</f>
        <v>0</v>
      </c>
      <c r="Q1082" s="62" t="n">
        <f aca="false">IF(K1085="No Ct",0,K1085)</f>
        <v>0</v>
      </c>
      <c r="R1082" s="0" t="str">
        <f aca="false">IF(AND(L1082&gt;0,M1082=0),"Valid","Invalid")</f>
        <v>Valid</v>
      </c>
      <c r="S1082" s="0" t="str">
        <f aca="false">IF(OR(P1082&gt;1,Q1082&gt;1),"Present","Absent")</f>
        <v>Absent</v>
      </c>
      <c r="T1082" s="63" t="str">
        <f aca="false">IF(OR(AND(P1082&gt;1,P1082&lt;41),AND(Q1082&gt;1,Q1082&lt;41)),"Ct&lt;41","Ct&gt;41")</f>
        <v>Ct&gt;41</v>
      </c>
      <c r="U1082" s="0" t="str">
        <f aca="false">I1082</f>
        <v>Klokkefroe</v>
      </c>
      <c r="V1082" s="0" t="str">
        <f aca="false">MID(F1082,10,9)</f>
        <v>DL2018042</v>
      </c>
      <c r="W1082" s="64" t="str">
        <f aca="false">V1082&amp;"_"&amp;U1082&amp;"_"&amp;R1082&amp;"_"&amp;S1082&amp;"_"&amp;T1082</f>
        <v>DL2018042_Klokkefroe_Valid_Absent_Ct&gt;41</v>
      </c>
    </row>
    <row r="1083" customFormat="false" ht="14.25" hidden="false" customHeight="false" outlineLevel="0" collapsed="false">
      <c r="A1083" s="0" t="s">
        <v>788</v>
      </c>
      <c r="B1083" s="52" t="s">
        <v>1042</v>
      </c>
      <c r="C1083" s="52" t="s">
        <v>747</v>
      </c>
      <c r="D1083" s="53" t="n">
        <v>0.1</v>
      </c>
      <c r="E1083" s="53" t="s">
        <v>748</v>
      </c>
      <c r="F1083" s="0" t="s">
        <v>1237</v>
      </c>
      <c r="G1083" s="0" t="str">
        <f aca="false">LEFT(B1083,2)</f>
        <v>30</v>
      </c>
      <c r="H1083" s="0" t="str">
        <f aca="false">I1083&amp;"_"&amp;G1083&amp;"_"&amp;F1083</f>
        <v>Klokkefroe_30_20180911_DL2018042_HTXHilleroed_koersel2</v>
      </c>
      <c r="I1083" s="61" t="str">
        <f aca="false">MID(RIGHT(B1083,LEN(B1083)-3),1,FIND("_",RIGHT(B1083,LEN(B1083)-3))-1)</f>
        <v>Klokkefroe</v>
      </c>
      <c r="J1083" s="61" t="str">
        <f aca="false">TRIM(SUBSTITUTE(RIGHT(B1083,FIND(I1083,B1083)+1),"_",""))</f>
        <v>NegK</v>
      </c>
      <c r="K1083" s="0" t="str">
        <f aca="false">IFERROR(VALUE(SUBSTITUTE(E1083,".",",")),E1083)</f>
        <v>No Ct</v>
      </c>
      <c r="L1083" s="61" t="str">
        <f aca="false">IF(J1083="PosK",SUMIFS(K:K,J:J,"PosK",H:H,H1083),"")</f>
        <v/>
      </c>
      <c r="M1083" s="61" t="str">
        <f aca="false">IF(J1083="PosK",SUMIFS(K:K,J:J,"NegK",H:H,H1083),"")</f>
        <v/>
      </c>
      <c r="N1083" s="61" t="str">
        <f aca="false">IF(J1083="PosK",SUMIFS(K:K,J:J,"eDNA",H:H,H1083),"")</f>
        <v/>
      </c>
    </row>
    <row r="1084" customFormat="false" ht="14.25" hidden="false" customHeight="false" outlineLevel="0" collapsed="false">
      <c r="A1084" s="0" t="s">
        <v>790</v>
      </c>
      <c r="B1084" s="52" t="s">
        <v>1043</v>
      </c>
      <c r="C1084" s="52" t="s">
        <v>751</v>
      </c>
      <c r="D1084" s="53" t="n">
        <v>0.1</v>
      </c>
      <c r="E1084" s="53" t="s">
        <v>748</v>
      </c>
      <c r="F1084" s="0" t="s">
        <v>1237</v>
      </c>
      <c r="G1084" s="0" t="str">
        <f aca="false">LEFT(B1084,2)</f>
        <v>30</v>
      </c>
      <c r="H1084" s="0" t="str">
        <f aca="false">I1084&amp;"_"&amp;G1084&amp;"_"&amp;F1084</f>
        <v>Klokkefroe_30_20180911_DL2018042_HTXHilleroed_koersel2</v>
      </c>
      <c r="I1084" s="61" t="str">
        <f aca="false">MID(RIGHT(B1084,LEN(B1084)-3),1,FIND("_",RIGHT(B1084,LEN(B1084)-3))-1)</f>
        <v>Klokkefroe</v>
      </c>
      <c r="J1084" s="61" t="str">
        <f aca="false">TRIM(SUBSTITUTE(RIGHT(B1084,FIND(I1084,B1084)+1),"_",""))</f>
        <v>eDNA</v>
      </c>
      <c r="K1084" s="0" t="str">
        <f aca="false">IFERROR(VALUE(SUBSTITUTE(E1084,".",",")),E1084)</f>
        <v>No Ct</v>
      </c>
      <c r="L1084" s="61" t="str">
        <f aca="false">IF(J1084="PosK",SUMIFS(K:K,J:J,"PosK",H:H,H1084),"")</f>
        <v/>
      </c>
      <c r="M1084" s="61" t="str">
        <f aca="false">IF(J1084="PosK",SUMIFS(K:K,J:J,"NegK",H:H,H1084),"")</f>
        <v/>
      </c>
      <c r="N1084" s="61" t="str">
        <f aca="false">IF(J1084="PosK",SUMIFS(K:K,J:J,"eDNA",H:H,H1084),"")</f>
        <v/>
      </c>
      <c r="Q1084" s="62"/>
    </row>
    <row r="1085" customFormat="false" ht="14.25" hidden="false" customHeight="false" outlineLevel="0" collapsed="false">
      <c r="A1085" s="0" t="s">
        <v>792</v>
      </c>
      <c r="B1085" s="52" t="s">
        <v>1044</v>
      </c>
      <c r="C1085" s="52" t="s">
        <v>751</v>
      </c>
      <c r="D1085" s="53" t="n">
        <v>0.1</v>
      </c>
      <c r="E1085" s="53" t="s">
        <v>748</v>
      </c>
      <c r="F1085" s="0" t="s">
        <v>1237</v>
      </c>
      <c r="G1085" s="0" t="str">
        <f aca="false">LEFT(B1085,2)</f>
        <v>30</v>
      </c>
      <c r="H1085" s="0" t="str">
        <f aca="false">I1085&amp;"_"&amp;G1085&amp;"_"&amp;F1085</f>
        <v>Klokkefroe_30_20180911_DL2018042_HTXHilleroed_koersel2</v>
      </c>
      <c r="I1085" s="61" t="str">
        <f aca="false">MID(RIGHT(B1085,LEN(B1085)-3),1,FIND("_",RIGHT(B1085,LEN(B1085)-3))-1)</f>
        <v>Klokkefroe</v>
      </c>
      <c r="J1085" s="61" t="str">
        <f aca="false">TRIM(SUBSTITUTE(RIGHT(B1085,FIND(I1085,B1085)+1),"_",""))</f>
        <v>eDNA</v>
      </c>
      <c r="K1085" s="0" t="str">
        <f aca="false">IFERROR(VALUE(SUBSTITUTE(E1085,".",",")),E1085)</f>
        <v>No Ct</v>
      </c>
      <c r="L1085" s="61" t="str">
        <f aca="false">IF(J1085="PosK",SUMIFS(K:K,J:J,"PosK",H:H,H1085),"")</f>
        <v/>
      </c>
      <c r="M1085" s="61" t="str">
        <f aca="false">IF(J1085="PosK",SUMIFS(K:K,J:J,"NegK",H:H,H1085),"")</f>
        <v/>
      </c>
      <c r="N1085" s="61" t="str">
        <f aca="false">IF(J1085="PosK",SUMIFS(K:K,J:J,"eDNA",H:H,H1085),"")</f>
        <v/>
      </c>
      <c r="P1085" s="62"/>
      <c r="T1085" s="63"/>
      <c r="W1085" s="64"/>
    </row>
    <row r="1086" customFormat="false" ht="14.25" hidden="false" customHeight="false" outlineLevel="0" collapsed="false">
      <c r="A1086" s="0" t="s">
        <v>794</v>
      </c>
      <c r="B1086" s="52" t="s">
        <v>1045</v>
      </c>
      <c r="C1086" s="52" t="s">
        <v>743</v>
      </c>
      <c r="D1086" s="53" t="n">
        <v>0.1</v>
      </c>
      <c r="E1086" s="53" t="n">
        <v>36.52</v>
      </c>
      <c r="F1086" s="0" t="s">
        <v>1237</v>
      </c>
      <c r="G1086" s="0" t="str">
        <f aca="false">LEFT(B1086,2)</f>
        <v>31</v>
      </c>
      <c r="H1086" s="0" t="str">
        <f aca="false">I1086&amp;"_"&amp;G1086&amp;"_"&amp;F1086</f>
        <v>Bjergsalamander_31_20180911_DL2018042_HTXHilleroed_koersel2</v>
      </c>
      <c r="I1086" s="61" t="str">
        <f aca="false">MID(RIGHT(B1086,LEN(B1086)-3),1,FIND("_",RIGHT(B1086,LEN(B1086)-3))-1)</f>
        <v>Bjergsalamander</v>
      </c>
      <c r="J1086" s="61" t="str">
        <f aca="false">TRIM(SUBSTITUTE(RIGHT(B1086,FIND(I1086,B1086)+1),"_",""))</f>
        <v>PosK</v>
      </c>
      <c r="K1086" s="0" t="n">
        <f aca="false">IFERROR(VALUE(SUBSTITUTE(E1086,".",",")),E1086)</f>
        <v>36.52</v>
      </c>
      <c r="L1086" s="61" t="n">
        <f aca="false">IF(J1086="PosK",SUMIFS(K:K,J:J,"PosK",H:H,H1086),"")</f>
        <v>36.52</v>
      </c>
      <c r="M1086" s="61" t="n">
        <f aca="false">IF(J1086="PosK",SUMIFS(K:K,J:J,"NegK",H:H,H1086),"")</f>
        <v>0</v>
      </c>
      <c r="N1086" s="61" t="n">
        <f aca="false">IF(J1086="PosK",SUMIFS(K:K,J:J,"eDNA",H:H,H1086),"")</f>
        <v>0</v>
      </c>
      <c r="P1086" s="62" t="n">
        <f aca="false">IF(K1088="No Ct",0,K1088)</f>
        <v>0</v>
      </c>
      <c r="Q1086" s="62" t="n">
        <f aca="false">IF(K1089="No Ct",0,K1089)</f>
        <v>0</v>
      </c>
      <c r="R1086" s="0" t="str">
        <f aca="false">IF(AND(L1086&gt;0,M1086=0),"Valid","Invalid")</f>
        <v>Valid</v>
      </c>
      <c r="S1086" s="0" t="str">
        <f aca="false">IF(OR(P1086&gt;1,Q1086&gt;1),"Present","Absent")</f>
        <v>Absent</v>
      </c>
      <c r="T1086" s="63" t="str">
        <f aca="false">IF(OR(AND(P1086&gt;1,P1086&lt;41),AND(Q1086&gt;1,Q1086&lt;41)),"Ct&lt;41","Ct&gt;41")</f>
        <v>Ct&gt;41</v>
      </c>
      <c r="U1086" s="0" t="str">
        <f aca="false">I1086</f>
        <v>Bjergsalamander</v>
      </c>
      <c r="V1086" s="0" t="str">
        <f aca="false">MID(F1086,10,9)</f>
        <v>DL2018042</v>
      </c>
      <c r="W1086" s="64" t="str">
        <f aca="false">V1086&amp;"_"&amp;U1086&amp;"_"&amp;R1086&amp;"_"&amp;S1086&amp;"_"&amp;T1086</f>
        <v>DL2018042_Bjergsalamander_Valid_Absent_Ct&gt;41</v>
      </c>
    </row>
    <row r="1087" customFormat="false" ht="14.25" hidden="false" customHeight="false" outlineLevel="0" collapsed="false">
      <c r="A1087" s="0" t="s">
        <v>796</v>
      </c>
      <c r="B1087" s="52" t="s">
        <v>1046</v>
      </c>
      <c r="C1087" s="52" t="s">
        <v>747</v>
      </c>
      <c r="D1087" s="53" t="n">
        <v>0.1</v>
      </c>
      <c r="E1087" s="53" t="s">
        <v>748</v>
      </c>
      <c r="F1087" s="0" t="s">
        <v>1237</v>
      </c>
      <c r="G1087" s="0" t="str">
        <f aca="false">LEFT(B1087,2)</f>
        <v>31</v>
      </c>
      <c r="H1087" s="0" t="str">
        <f aca="false">I1087&amp;"_"&amp;G1087&amp;"_"&amp;F1087</f>
        <v>Bjergsalamander_31_20180911_DL2018042_HTXHilleroed_koersel2</v>
      </c>
      <c r="I1087" s="61" t="str">
        <f aca="false">MID(RIGHT(B1087,LEN(B1087)-3),1,FIND("_",RIGHT(B1087,LEN(B1087)-3))-1)</f>
        <v>Bjergsalamander</v>
      </c>
      <c r="J1087" s="61" t="str">
        <f aca="false">TRIM(SUBSTITUTE(RIGHT(B1087,FIND(I1087,B1087)+1),"_",""))</f>
        <v>NegK</v>
      </c>
      <c r="K1087" s="0" t="str">
        <f aca="false">IFERROR(VALUE(SUBSTITUTE(E1087,".",",")),E1087)</f>
        <v>No Ct</v>
      </c>
      <c r="L1087" s="61" t="str">
        <f aca="false">IF(J1087="PosK",SUMIFS(K:K,J:J,"PosK",H:H,H1087),"")</f>
        <v/>
      </c>
      <c r="M1087" s="61" t="str">
        <f aca="false">IF(J1087="PosK",SUMIFS(K:K,J:J,"NegK",H:H,H1087),"")</f>
        <v/>
      </c>
      <c r="N1087" s="61" t="str">
        <f aca="false">IF(J1087="PosK",SUMIFS(K:K,J:J,"eDNA",H:H,H1087),"")</f>
        <v/>
      </c>
    </row>
    <row r="1088" customFormat="false" ht="14.25" hidden="false" customHeight="false" outlineLevel="0" collapsed="false">
      <c r="A1088" s="0" t="s">
        <v>798</v>
      </c>
      <c r="B1088" s="52" t="s">
        <v>1047</v>
      </c>
      <c r="C1088" s="52" t="s">
        <v>751</v>
      </c>
      <c r="D1088" s="53" t="n">
        <v>0.1</v>
      </c>
      <c r="E1088" s="53" t="s">
        <v>748</v>
      </c>
      <c r="F1088" s="0" t="s">
        <v>1237</v>
      </c>
      <c r="G1088" s="0" t="str">
        <f aca="false">LEFT(B1088,2)</f>
        <v>31</v>
      </c>
      <c r="H1088" s="0" t="str">
        <f aca="false">I1088&amp;"_"&amp;G1088&amp;"_"&amp;F1088</f>
        <v>Bjergsalamander_31_20180911_DL2018042_HTXHilleroed_koersel2</v>
      </c>
      <c r="I1088" s="61" t="str">
        <f aca="false">MID(RIGHT(B1088,LEN(B1088)-3),1,FIND("_",RIGHT(B1088,LEN(B1088)-3))-1)</f>
        <v>Bjergsalamander</v>
      </c>
      <c r="J1088" s="61" t="str">
        <f aca="false">TRIM(SUBSTITUTE(RIGHT(B1088,FIND(I1088,B1088)+1),"_",""))</f>
        <v>eDNA</v>
      </c>
      <c r="K1088" s="0" t="str">
        <f aca="false">IFERROR(VALUE(SUBSTITUTE(E1088,".",",")),E1088)</f>
        <v>No Ct</v>
      </c>
      <c r="L1088" s="61" t="str">
        <f aca="false">IF(J1088="PosK",SUMIFS(K:K,J:J,"PosK",H:H,H1088),"")</f>
        <v/>
      </c>
      <c r="M1088" s="61" t="str">
        <f aca="false">IF(J1088="PosK",SUMIFS(K:K,J:J,"NegK",H:H,H1088),"")</f>
        <v/>
      </c>
      <c r="N1088" s="61" t="str">
        <f aca="false">IF(J1088="PosK",SUMIFS(K:K,J:J,"eDNA",H:H,H1088),"")</f>
        <v/>
      </c>
      <c r="Q1088" s="62"/>
    </row>
    <row r="1089" customFormat="false" ht="14.25" hidden="false" customHeight="false" outlineLevel="0" collapsed="false">
      <c r="A1089" s="0" t="s">
        <v>800</v>
      </c>
      <c r="B1089" s="52" t="s">
        <v>1048</v>
      </c>
      <c r="C1089" s="52" t="s">
        <v>751</v>
      </c>
      <c r="D1089" s="53" t="n">
        <v>0.1</v>
      </c>
      <c r="E1089" s="53" t="s">
        <v>748</v>
      </c>
      <c r="F1089" s="0" t="s">
        <v>1237</v>
      </c>
      <c r="G1089" s="0" t="str">
        <f aca="false">LEFT(B1089,2)</f>
        <v>31</v>
      </c>
      <c r="H1089" s="0" t="str">
        <f aca="false">I1089&amp;"_"&amp;G1089&amp;"_"&amp;F1089</f>
        <v>Bjergsalamander_31_20180911_DL2018042_HTXHilleroed_koersel2</v>
      </c>
      <c r="I1089" s="61" t="str">
        <f aca="false">MID(RIGHT(B1089,LEN(B1089)-3),1,FIND("_",RIGHT(B1089,LEN(B1089)-3))-1)</f>
        <v>Bjergsalamander</v>
      </c>
      <c r="J1089" s="61" t="str">
        <f aca="false">TRIM(SUBSTITUTE(RIGHT(B1089,FIND(I1089,B1089)+1),"_",""))</f>
        <v>eDNA</v>
      </c>
      <c r="K1089" s="0" t="str">
        <f aca="false">IFERROR(VALUE(SUBSTITUTE(E1089,".",",")),E1089)</f>
        <v>No Ct</v>
      </c>
      <c r="L1089" s="61" t="str">
        <f aca="false">IF(J1089="PosK",SUMIFS(K:K,J:J,"PosK",H:H,H1089),"")</f>
        <v/>
      </c>
      <c r="M1089" s="61" t="str">
        <f aca="false">IF(J1089="PosK",SUMIFS(K:K,J:J,"NegK",H:H,H1089),"")</f>
        <v/>
      </c>
      <c r="N1089" s="61" t="str">
        <f aca="false">IF(J1089="PosK",SUMIFS(K:K,J:J,"eDNA",H:H,H1089),"")</f>
        <v/>
      </c>
      <c r="P1089" s="62"/>
      <c r="T1089" s="63"/>
      <c r="W1089" s="64"/>
    </row>
    <row r="1090" customFormat="false" ht="14.25" hidden="false" customHeight="false" outlineLevel="0" collapsed="false">
      <c r="A1090" s="0" t="s">
        <v>802</v>
      </c>
      <c r="B1090" s="52" t="s">
        <v>1049</v>
      </c>
      <c r="C1090" s="52" t="s">
        <v>743</v>
      </c>
      <c r="D1090" s="53" t="n">
        <v>0.1</v>
      </c>
      <c r="E1090" s="53" t="n">
        <v>24.17</v>
      </c>
      <c r="F1090" s="0" t="s">
        <v>1237</v>
      </c>
      <c r="G1090" s="0" t="str">
        <f aca="false">LEFT(B1090,2)</f>
        <v>32</v>
      </c>
      <c r="H1090" s="0" t="str">
        <f aca="false">I1090&amp;"_"&amp;G1090&amp;"_"&amp;F1090</f>
        <v>Latterfroe_32_20180911_DL2018042_HTXHilleroed_koersel2</v>
      </c>
      <c r="I1090" s="61" t="str">
        <f aca="false">MID(RIGHT(B1090,LEN(B1090)-3),1,FIND("_",RIGHT(B1090,LEN(B1090)-3))-1)</f>
        <v>Latterfroe</v>
      </c>
      <c r="J1090" s="61" t="str">
        <f aca="false">TRIM(SUBSTITUTE(RIGHT(B1090,FIND(I1090,B1090)+1),"_",""))</f>
        <v>PosK</v>
      </c>
      <c r="K1090" s="0" t="n">
        <f aca="false">IFERROR(VALUE(SUBSTITUTE(E1090,".",",")),E1090)</f>
        <v>24.17</v>
      </c>
      <c r="L1090" s="61" t="n">
        <f aca="false">IF(J1090="PosK",SUMIFS(K:K,J:J,"PosK",H:H,H1090),"")</f>
        <v>24.17</v>
      </c>
      <c r="M1090" s="61" t="n">
        <f aca="false">IF(J1090="PosK",SUMIFS(K:K,J:J,"NegK",H:H,H1090),"")</f>
        <v>0</v>
      </c>
      <c r="N1090" s="61" t="n">
        <f aca="false">IF(J1090="PosK",SUMIFS(K:K,J:J,"eDNA",H:H,H1090),"")</f>
        <v>0</v>
      </c>
      <c r="P1090" s="62" t="n">
        <f aca="false">IF(K1092="No Ct",0,K1092)</f>
        <v>0</v>
      </c>
      <c r="Q1090" s="62" t="n">
        <f aca="false">IF(K1093="No Ct",0,K1093)</f>
        <v>0</v>
      </c>
      <c r="R1090" s="0" t="str">
        <f aca="false">IF(AND(L1090&gt;0,M1090=0),"Valid","Invalid")</f>
        <v>Valid</v>
      </c>
      <c r="S1090" s="0" t="str">
        <f aca="false">IF(OR(P1090&gt;1,Q1090&gt;1),"Present","Absent")</f>
        <v>Absent</v>
      </c>
      <c r="T1090" s="63" t="str">
        <f aca="false">IF(OR(AND(P1090&gt;1,P1090&lt;41),AND(Q1090&gt;1,Q1090&lt;41)),"Ct&lt;41","Ct&gt;41")</f>
        <v>Ct&gt;41</v>
      </c>
      <c r="U1090" s="0" t="str">
        <f aca="false">I1090</f>
        <v>Latterfroe</v>
      </c>
      <c r="V1090" s="0" t="str">
        <f aca="false">MID(F1090,10,9)</f>
        <v>DL2018042</v>
      </c>
      <c r="W1090" s="64" t="str">
        <f aca="false">V1090&amp;"_"&amp;U1090&amp;"_"&amp;R1090&amp;"_"&amp;S1090&amp;"_"&amp;T1090</f>
        <v>DL2018042_Latterfroe_Valid_Absent_Ct&gt;41</v>
      </c>
    </row>
    <row r="1091" customFormat="false" ht="14.25" hidden="false" customHeight="false" outlineLevel="0" collapsed="false">
      <c r="A1091" s="0" t="s">
        <v>804</v>
      </c>
      <c r="B1091" s="52" t="s">
        <v>1050</v>
      </c>
      <c r="C1091" s="52" t="s">
        <v>747</v>
      </c>
      <c r="D1091" s="53" t="n">
        <v>0.1</v>
      </c>
      <c r="E1091" s="53" t="s">
        <v>748</v>
      </c>
      <c r="F1091" s="0" t="s">
        <v>1237</v>
      </c>
      <c r="G1091" s="0" t="str">
        <f aca="false">LEFT(B1091,2)</f>
        <v>32</v>
      </c>
      <c r="H1091" s="0" t="str">
        <f aca="false">I1091&amp;"_"&amp;G1091&amp;"_"&amp;F1091</f>
        <v>Latterfroe_32_20180911_DL2018042_HTXHilleroed_koersel2</v>
      </c>
      <c r="I1091" s="61" t="str">
        <f aca="false">MID(RIGHT(B1091,LEN(B1091)-3),1,FIND("_",RIGHT(B1091,LEN(B1091)-3))-1)</f>
        <v>Latterfroe</v>
      </c>
      <c r="J1091" s="61" t="str">
        <f aca="false">TRIM(SUBSTITUTE(RIGHT(B1091,FIND(I1091,B1091)+1),"_",""))</f>
        <v>NegK</v>
      </c>
      <c r="K1091" s="0" t="str">
        <f aca="false">IFERROR(VALUE(SUBSTITUTE(E1091,".",",")),E1091)</f>
        <v>No Ct</v>
      </c>
      <c r="L1091" s="61" t="str">
        <f aca="false">IF(J1091="PosK",SUMIFS(K:K,J:J,"PosK",H:H,H1091),"")</f>
        <v/>
      </c>
      <c r="M1091" s="61" t="str">
        <f aca="false">IF(J1091="PosK",SUMIFS(K:K,J:J,"NegK",H:H,H1091),"")</f>
        <v/>
      </c>
      <c r="N1091" s="61" t="str">
        <f aca="false">IF(J1091="PosK",SUMIFS(K:K,J:J,"eDNA",H:H,H1091),"")</f>
        <v/>
      </c>
    </row>
    <row r="1092" customFormat="false" ht="14.25" hidden="false" customHeight="false" outlineLevel="0" collapsed="false">
      <c r="A1092" s="0" t="s">
        <v>806</v>
      </c>
      <c r="B1092" s="52" t="s">
        <v>1051</v>
      </c>
      <c r="C1092" s="52" t="s">
        <v>751</v>
      </c>
      <c r="D1092" s="53" t="n">
        <v>0.1</v>
      </c>
      <c r="E1092" s="53" t="s">
        <v>748</v>
      </c>
      <c r="F1092" s="0" t="s">
        <v>1237</v>
      </c>
      <c r="G1092" s="0" t="str">
        <f aca="false">LEFT(B1092,2)</f>
        <v>32</v>
      </c>
      <c r="H1092" s="0" t="str">
        <f aca="false">I1092&amp;"_"&amp;G1092&amp;"_"&amp;F1092</f>
        <v>Latterfroe_32_20180911_DL2018042_HTXHilleroed_koersel2</v>
      </c>
      <c r="I1092" s="61" t="str">
        <f aca="false">MID(RIGHT(B1092,LEN(B1092)-3),1,FIND("_",RIGHT(B1092,LEN(B1092)-3))-1)</f>
        <v>Latterfroe</v>
      </c>
      <c r="J1092" s="61" t="str">
        <f aca="false">TRIM(SUBSTITUTE(RIGHT(B1092,FIND(I1092,B1092)+1),"_",""))</f>
        <v>eDNA</v>
      </c>
      <c r="K1092" s="0" t="str">
        <f aca="false">IFERROR(VALUE(SUBSTITUTE(E1092,".",",")),E1092)</f>
        <v>No Ct</v>
      </c>
      <c r="L1092" s="61" t="str">
        <f aca="false">IF(J1092="PosK",SUMIFS(K:K,J:J,"PosK",H:H,H1092),"")</f>
        <v/>
      </c>
      <c r="M1092" s="61" t="str">
        <f aca="false">IF(J1092="PosK",SUMIFS(K:K,J:J,"NegK",H:H,H1092),"")</f>
        <v/>
      </c>
      <c r="N1092" s="61" t="str">
        <f aca="false">IF(J1092="PosK",SUMIFS(K:K,J:J,"eDNA",H:H,H1092),"")</f>
        <v/>
      </c>
      <c r="Q1092" s="62"/>
    </row>
    <row r="1093" customFormat="false" ht="14.25" hidden="false" customHeight="false" outlineLevel="0" collapsed="false">
      <c r="A1093" s="0" t="s">
        <v>808</v>
      </c>
      <c r="B1093" s="52" t="s">
        <v>1052</v>
      </c>
      <c r="C1093" s="52" t="s">
        <v>751</v>
      </c>
      <c r="D1093" s="53" t="n">
        <v>0.1</v>
      </c>
      <c r="E1093" s="53" t="s">
        <v>748</v>
      </c>
      <c r="F1093" s="0" t="s">
        <v>1237</v>
      </c>
      <c r="G1093" s="0" t="str">
        <f aca="false">LEFT(B1093,2)</f>
        <v>32</v>
      </c>
      <c r="H1093" s="0" t="str">
        <f aca="false">I1093&amp;"_"&amp;G1093&amp;"_"&amp;F1093</f>
        <v>Latterfroe_32_20180911_DL2018042_HTXHilleroed_koersel2</v>
      </c>
      <c r="I1093" s="61" t="str">
        <f aca="false">MID(RIGHT(B1093,LEN(B1093)-3),1,FIND("_",RIGHT(B1093,LEN(B1093)-3))-1)</f>
        <v>Latterfroe</v>
      </c>
      <c r="J1093" s="61" t="str">
        <f aca="false">TRIM(SUBSTITUTE(RIGHT(B1093,FIND(I1093,B1093)+1),"_",""))</f>
        <v>eDNA</v>
      </c>
      <c r="K1093" s="0" t="str">
        <f aca="false">IFERROR(VALUE(SUBSTITUTE(E1093,".",",")),E1093)</f>
        <v>No Ct</v>
      </c>
      <c r="L1093" s="61" t="str">
        <f aca="false">IF(J1093="PosK",SUMIFS(K:K,J:J,"PosK",H:H,H1093),"")</f>
        <v/>
      </c>
      <c r="M1093" s="61" t="str">
        <f aca="false">IF(J1093="PosK",SUMIFS(K:K,J:J,"NegK",H:H,H1093),"")</f>
        <v/>
      </c>
      <c r="N1093" s="61" t="str">
        <f aca="false">IF(J1093="PosK",SUMIFS(K:K,J:J,"eDNA",H:H,H1093),"")</f>
        <v/>
      </c>
      <c r="P1093" s="62"/>
      <c r="T1093" s="63"/>
      <c r="W1093" s="64"/>
    </row>
    <row r="1094" customFormat="false" ht="14.25" hidden="false" customHeight="false" outlineLevel="0" collapsed="false">
      <c r="A1094" s="0" t="s">
        <v>810</v>
      </c>
      <c r="B1094" s="52" t="s">
        <v>1228</v>
      </c>
      <c r="C1094" s="52" t="s">
        <v>743</v>
      </c>
      <c r="D1094" s="53" t="n">
        <v>0.1</v>
      </c>
      <c r="E1094" s="53" t="n">
        <v>34.84</v>
      </c>
      <c r="F1094" s="0" t="s">
        <v>1237</v>
      </c>
      <c r="G1094" s="0" t="str">
        <f aca="false">LEFT(B1094,2)</f>
        <v>33</v>
      </c>
      <c r="H1094" s="0" t="str">
        <f aca="false">I1094&amp;"_"&amp;G1094&amp;"_"&amp;F1094</f>
        <v>KortbenetGroenFroe_33_20180911_DL2018042_HTXHilleroed_koersel2</v>
      </c>
      <c r="I1094" s="61" t="str">
        <f aca="false">MID(RIGHT(B1094,LEN(B1094)-3),1,FIND("_",RIGHT(B1094,LEN(B1094)-3))-1)</f>
        <v>KortbenetGroenFroe</v>
      </c>
      <c r="J1094" s="61" t="str">
        <f aca="false">TRIM(SUBSTITUTE(RIGHT(B1094,FIND(I1094,B1094)+1),"_",""))</f>
        <v>PosK</v>
      </c>
      <c r="K1094" s="0" t="n">
        <f aca="false">IFERROR(VALUE(SUBSTITUTE(E1094,".",",")),E1094)</f>
        <v>34.84</v>
      </c>
      <c r="L1094" s="61" t="n">
        <f aca="false">IF(J1094="PosK",SUMIFS(K:K,J:J,"PosK",H:H,H1094),"")</f>
        <v>34.84</v>
      </c>
      <c r="M1094" s="61" t="n">
        <f aca="false">IF(J1094="PosK",SUMIFS(K:K,J:J,"NegK",H:H,H1094),"")</f>
        <v>0</v>
      </c>
      <c r="N1094" s="61" t="n">
        <f aca="false">IF(J1094="PosK",SUMIFS(K:K,J:J,"eDNA",H:H,H1094),"")</f>
        <v>0</v>
      </c>
      <c r="P1094" s="62" t="n">
        <f aca="false">IF(K1096="No Ct",0,K1096)</f>
        <v>0</v>
      </c>
      <c r="Q1094" s="62" t="n">
        <f aca="false">IF(K1097="No Ct",0,K1097)</f>
        <v>0</v>
      </c>
      <c r="R1094" s="0" t="str">
        <f aca="false">IF(AND(L1094&gt;0,M1094=0),"Valid","Invalid")</f>
        <v>Valid</v>
      </c>
      <c r="S1094" s="0" t="str">
        <f aca="false">IF(OR(P1094&gt;1,Q1094&gt;1),"Present","Absent")</f>
        <v>Absent</v>
      </c>
      <c r="T1094" s="63" t="str">
        <f aca="false">IF(OR(AND(P1094&gt;1,P1094&lt;41),AND(Q1094&gt;1,Q1094&lt;41)),"Ct&lt;41","Ct&gt;41")</f>
        <v>Ct&gt;41</v>
      </c>
      <c r="U1094" s="0" t="str">
        <f aca="false">I1094</f>
        <v>KortbenetGroenFroe</v>
      </c>
      <c r="V1094" s="0" t="str">
        <f aca="false">MID(F1094,10,9)</f>
        <v>DL2018042</v>
      </c>
      <c r="W1094" s="64" t="str">
        <f aca="false">V1094&amp;"_"&amp;U1094&amp;"_"&amp;R1094&amp;"_"&amp;S1094&amp;"_"&amp;T1094</f>
        <v>DL2018042_KortbenetGroenFroe_Valid_Absent_Ct&gt;41</v>
      </c>
    </row>
    <row r="1095" customFormat="false" ht="14.25" hidden="false" customHeight="false" outlineLevel="0" collapsed="false">
      <c r="A1095" s="0" t="s">
        <v>812</v>
      </c>
      <c r="B1095" s="52" t="s">
        <v>1229</v>
      </c>
      <c r="C1095" s="52" t="s">
        <v>747</v>
      </c>
      <c r="D1095" s="53" t="n">
        <v>0.1</v>
      </c>
      <c r="E1095" s="53" t="s">
        <v>748</v>
      </c>
      <c r="F1095" s="0" t="s">
        <v>1237</v>
      </c>
      <c r="G1095" s="0" t="str">
        <f aca="false">LEFT(B1095,2)</f>
        <v>33</v>
      </c>
      <c r="H1095" s="0" t="str">
        <f aca="false">I1095&amp;"_"&amp;G1095&amp;"_"&amp;F1095</f>
        <v>KortbenetGroenFroe_33_20180911_DL2018042_HTXHilleroed_koersel2</v>
      </c>
      <c r="I1095" s="61" t="str">
        <f aca="false">MID(RIGHT(B1095,LEN(B1095)-3),1,FIND("_",RIGHT(B1095,LEN(B1095)-3))-1)</f>
        <v>KortbenetGroenFroe</v>
      </c>
      <c r="J1095" s="61" t="str">
        <f aca="false">TRIM(SUBSTITUTE(RIGHT(B1095,FIND(I1095,B1095)+1),"_",""))</f>
        <v>NegK</v>
      </c>
      <c r="K1095" s="0" t="str">
        <f aca="false">IFERROR(VALUE(SUBSTITUTE(E1095,".",",")),E1095)</f>
        <v>No Ct</v>
      </c>
      <c r="L1095" s="61" t="str">
        <f aca="false">IF(J1095="PosK",SUMIFS(K:K,J:J,"PosK",H:H,H1095),"")</f>
        <v/>
      </c>
      <c r="M1095" s="61" t="str">
        <f aca="false">IF(J1095="PosK",SUMIFS(K:K,J:J,"NegK",H:H,H1095),"")</f>
        <v/>
      </c>
      <c r="N1095" s="61" t="str">
        <f aca="false">IF(J1095="PosK",SUMIFS(K:K,J:J,"eDNA",H:H,H1095),"")</f>
        <v/>
      </c>
    </row>
    <row r="1096" customFormat="false" ht="14.25" hidden="false" customHeight="false" outlineLevel="0" collapsed="false">
      <c r="A1096" s="0" t="s">
        <v>814</v>
      </c>
      <c r="B1096" s="52" t="s">
        <v>1230</v>
      </c>
      <c r="C1096" s="52" t="s">
        <v>751</v>
      </c>
      <c r="D1096" s="53" t="n">
        <v>0.1</v>
      </c>
      <c r="E1096" s="53" t="s">
        <v>748</v>
      </c>
      <c r="F1096" s="0" t="s">
        <v>1237</v>
      </c>
      <c r="G1096" s="0" t="str">
        <f aca="false">LEFT(B1096,2)</f>
        <v>33</v>
      </c>
      <c r="H1096" s="0" t="str">
        <f aca="false">I1096&amp;"_"&amp;G1096&amp;"_"&amp;F1096</f>
        <v>KortbenetGroenFroe_33_20180911_DL2018042_HTXHilleroed_koersel2</v>
      </c>
      <c r="I1096" s="61" t="str">
        <f aca="false">MID(RIGHT(B1096,LEN(B1096)-3),1,FIND("_",RIGHT(B1096,LEN(B1096)-3))-1)</f>
        <v>KortbenetGroenFroe</v>
      </c>
      <c r="J1096" s="61" t="str">
        <f aca="false">TRIM(SUBSTITUTE(RIGHT(B1096,FIND(I1096,B1096)+1),"_",""))</f>
        <v>eDNA</v>
      </c>
      <c r="K1096" s="0" t="str">
        <f aca="false">IFERROR(VALUE(SUBSTITUTE(E1096,".",",")),E1096)</f>
        <v>No Ct</v>
      </c>
      <c r="L1096" s="61" t="str">
        <f aca="false">IF(J1096="PosK",SUMIFS(K:K,J:J,"PosK",H:H,H1096),"")</f>
        <v/>
      </c>
      <c r="M1096" s="61" t="str">
        <f aca="false">IF(J1096="PosK",SUMIFS(K:K,J:J,"NegK",H:H,H1096),"")</f>
        <v/>
      </c>
      <c r="N1096" s="61" t="str">
        <f aca="false">IF(J1096="PosK",SUMIFS(K:K,J:J,"eDNA",H:H,H1096),"")</f>
        <v/>
      </c>
      <c r="Q1096" s="62"/>
    </row>
    <row r="1097" customFormat="false" ht="14.25" hidden="false" customHeight="false" outlineLevel="0" collapsed="false">
      <c r="A1097" s="0" t="s">
        <v>816</v>
      </c>
      <c r="B1097" s="52" t="s">
        <v>1231</v>
      </c>
      <c r="C1097" s="52" t="s">
        <v>751</v>
      </c>
      <c r="D1097" s="53" t="n">
        <v>0.1</v>
      </c>
      <c r="E1097" s="53" t="s">
        <v>748</v>
      </c>
      <c r="F1097" s="0" t="s">
        <v>1237</v>
      </c>
      <c r="G1097" s="0" t="str">
        <f aca="false">LEFT(B1097,2)</f>
        <v>33</v>
      </c>
      <c r="H1097" s="0" t="str">
        <f aca="false">I1097&amp;"_"&amp;G1097&amp;"_"&amp;F1097</f>
        <v>KortbenetGroenFroe_33_20180911_DL2018042_HTXHilleroed_koersel2</v>
      </c>
      <c r="I1097" s="61" t="str">
        <f aca="false">MID(RIGHT(B1097,LEN(B1097)-3),1,FIND("_",RIGHT(B1097,LEN(B1097)-3))-1)</f>
        <v>KortbenetGroenFroe</v>
      </c>
      <c r="J1097" s="61" t="str">
        <f aca="false">TRIM(SUBSTITUTE(RIGHT(B1097,FIND(I1097,B1097)+1),"_",""))</f>
        <v>eDNA</v>
      </c>
      <c r="K1097" s="0" t="str">
        <f aca="false">IFERROR(VALUE(SUBSTITUTE(E1097,".",",")),E1097)</f>
        <v>No Ct</v>
      </c>
      <c r="L1097" s="61" t="str">
        <f aca="false">IF(J1097="PosK",SUMIFS(K:K,J:J,"PosK",H:H,H1097),"")</f>
        <v/>
      </c>
      <c r="M1097" s="61" t="str">
        <f aca="false">IF(J1097="PosK",SUMIFS(K:K,J:J,"NegK",H:H,H1097),"")</f>
        <v/>
      </c>
      <c r="N1097" s="61" t="str">
        <f aca="false">IF(J1097="PosK",SUMIFS(K:K,J:J,"eDNA",H:H,H1097),"")</f>
        <v/>
      </c>
      <c r="P1097" s="62"/>
      <c r="T1097" s="63"/>
      <c r="W1097" s="64"/>
    </row>
    <row r="1098" customFormat="false" ht="14.25" hidden="false" customHeight="false" outlineLevel="0" collapsed="false">
      <c r="A1098" s="0" t="s">
        <v>818</v>
      </c>
      <c r="B1098" s="52" t="s">
        <v>1232</v>
      </c>
      <c r="C1098" s="52" t="s">
        <v>743</v>
      </c>
      <c r="D1098" s="53" t="n">
        <v>0.1</v>
      </c>
      <c r="E1098" s="53" t="s">
        <v>748</v>
      </c>
      <c r="F1098" s="0" t="s">
        <v>1237</v>
      </c>
      <c r="G1098" s="0" t="str">
        <f aca="false">LEFT(B1098,2)</f>
        <v>34</v>
      </c>
      <c r="H1098" s="0" t="str">
        <f aca="false">I1098&amp;"_"&amp;G1098&amp;"_"&amp;F1098</f>
        <v>Soelvkarusse_34_20180911_DL2018042_HTXHilleroed_koersel2</v>
      </c>
      <c r="I1098" s="61" t="str">
        <f aca="false">MID(RIGHT(B1098,LEN(B1098)-3),1,FIND("_",RIGHT(B1098,LEN(B1098)-3))-1)</f>
        <v>Soelvkarusse</v>
      </c>
      <c r="J1098" s="61" t="str">
        <f aca="false">TRIM(SUBSTITUTE(RIGHT(B1098,FIND(I1098,B1098)+1),"_",""))</f>
        <v>PosK</v>
      </c>
      <c r="K1098" s="0" t="str">
        <f aca="false">IFERROR(VALUE(SUBSTITUTE(E1098,".",",")),E1098)</f>
        <v>No Ct</v>
      </c>
      <c r="L1098" s="61" t="n">
        <f aca="false">IF(J1098="PosK",SUMIFS(K:K,J:J,"PosK",H:H,H1098),"")</f>
        <v>0</v>
      </c>
      <c r="M1098" s="61" t="n">
        <f aca="false">IF(J1098="PosK",SUMIFS(K:K,J:J,"NegK",H:H,H1098),"")</f>
        <v>0</v>
      </c>
      <c r="N1098" s="61" t="n">
        <f aca="false">IF(J1098="PosK",SUMIFS(K:K,J:J,"eDNA",H:H,H1098),"")</f>
        <v>0</v>
      </c>
      <c r="P1098" s="62" t="n">
        <f aca="false">IF(K1100="No Ct",0,K1100)</f>
        <v>0</v>
      </c>
      <c r="Q1098" s="62" t="n">
        <f aca="false">IF(K1101="No Ct",0,K1101)</f>
        <v>0</v>
      </c>
      <c r="R1098" s="0" t="str">
        <f aca="false">IF(AND(L1098&gt;0,M1098=0),"Valid","Invalid")</f>
        <v>Invalid</v>
      </c>
      <c r="S1098" s="0" t="str">
        <f aca="false">IF(OR(P1098&gt;1,Q1098&gt;1),"Present","Absent")</f>
        <v>Absent</v>
      </c>
      <c r="T1098" s="63" t="str">
        <f aca="false">IF(OR(AND(P1098&gt;1,P1098&lt;41),AND(Q1098&gt;1,Q1098&lt;41)),"Ct&lt;41","Ct&gt;41")</f>
        <v>Ct&gt;41</v>
      </c>
      <c r="U1098" s="0" t="str">
        <f aca="false">I1098</f>
        <v>Soelvkarusse</v>
      </c>
      <c r="V1098" s="0" t="str">
        <f aca="false">MID(F1098,10,9)</f>
        <v>DL2018042</v>
      </c>
      <c r="W1098" s="64" t="str">
        <f aca="false">V1098&amp;"_"&amp;U1098&amp;"_"&amp;R1098&amp;"_"&amp;S1098&amp;"_"&amp;T1098</f>
        <v>DL2018042_Soelvkarusse_Invalid_Absent_Ct&gt;41</v>
      </c>
    </row>
    <row r="1099" customFormat="false" ht="14.25" hidden="false" customHeight="false" outlineLevel="0" collapsed="false">
      <c r="A1099" s="0" t="s">
        <v>820</v>
      </c>
      <c r="B1099" s="52" t="s">
        <v>1233</v>
      </c>
      <c r="C1099" s="52" t="s">
        <v>747</v>
      </c>
      <c r="D1099" s="53" t="n">
        <v>0.1</v>
      </c>
      <c r="E1099" s="53" t="s">
        <v>748</v>
      </c>
      <c r="F1099" s="0" t="s">
        <v>1237</v>
      </c>
      <c r="G1099" s="0" t="str">
        <f aca="false">LEFT(B1099,2)</f>
        <v>34</v>
      </c>
      <c r="H1099" s="0" t="str">
        <f aca="false">I1099&amp;"_"&amp;G1099&amp;"_"&amp;F1099</f>
        <v>Soelvkarusse_34_20180911_DL2018042_HTXHilleroed_koersel2</v>
      </c>
      <c r="I1099" s="61" t="str">
        <f aca="false">MID(RIGHT(B1099,LEN(B1099)-3),1,FIND("_",RIGHT(B1099,LEN(B1099)-3))-1)</f>
        <v>Soelvkarusse</v>
      </c>
      <c r="J1099" s="61" t="str">
        <f aca="false">TRIM(SUBSTITUTE(RIGHT(B1099,FIND(I1099,B1099)+1),"_",""))</f>
        <v>NegK</v>
      </c>
      <c r="K1099" s="0" t="str">
        <f aca="false">IFERROR(VALUE(SUBSTITUTE(E1099,".",",")),E1099)</f>
        <v>No Ct</v>
      </c>
      <c r="L1099" s="61" t="str">
        <f aca="false">IF(J1099="PosK",SUMIFS(K:K,J:J,"PosK",H:H,H1099),"")</f>
        <v/>
      </c>
      <c r="M1099" s="61" t="str">
        <f aca="false">IF(J1099="PosK",SUMIFS(K:K,J:J,"NegK",H:H,H1099),"")</f>
        <v/>
      </c>
      <c r="N1099" s="61" t="str">
        <f aca="false">IF(J1099="PosK",SUMIFS(K:K,J:J,"eDNA",H:H,H1099),"")</f>
        <v/>
      </c>
    </row>
    <row r="1100" customFormat="false" ht="14.25" hidden="false" customHeight="false" outlineLevel="0" collapsed="false">
      <c r="A1100" s="0" t="s">
        <v>822</v>
      </c>
      <c r="B1100" s="52" t="s">
        <v>1234</v>
      </c>
      <c r="C1100" s="52" t="s">
        <v>751</v>
      </c>
      <c r="D1100" s="53" t="n">
        <v>0.1</v>
      </c>
      <c r="E1100" s="53" t="s">
        <v>748</v>
      </c>
      <c r="F1100" s="0" t="s">
        <v>1237</v>
      </c>
      <c r="G1100" s="0" t="str">
        <f aca="false">LEFT(B1100,2)</f>
        <v>34</v>
      </c>
      <c r="H1100" s="0" t="str">
        <f aca="false">I1100&amp;"_"&amp;G1100&amp;"_"&amp;F1100</f>
        <v>Soelvkarusse_34_20180911_DL2018042_HTXHilleroed_koersel2</v>
      </c>
      <c r="I1100" s="61" t="str">
        <f aca="false">MID(RIGHT(B1100,LEN(B1100)-3),1,FIND("_",RIGHT(B1100,LEN(B1100)-3))-1)</f>
        <v>Soelvkarusse</v>
      </c>
      <c r="J1100" s="61" t="str">
        <f aca="false">TRIM(SUBSTITUTE(RIGHT(B1100,FIND(I1100,B1100)+1),"_",""))</f>
        <v>eDNA</v>
      </c>
      <c r="K1100" s="0" t="str">
        <f aca="false">IFERROR(VALUE(SUBSTITUTE(E1100,".",",")),E1100)</f>
        <v>No Ct</v>
      </c>
      <c r="L1100" s="61" t="str">
        <f aca="false">IF(J1100="PosK",SUMIFS(K:K,J:J,"PosK",H:H,H1100),"")</f>
        <v/>
      </c>
      <c r="M1100" s="61" t="str">
        <f aca="false">IF(J1100="PosK",SUMIFS(K:K,J:J,"NegK",H:H,H1100),"")</f>
        <v/>
      </c>
      <c r="N1100" s="61" t="str">
        <f aca="false">IF(J1100="PosK",SUMIFS(K:K,J:J,"eDNA",H:H,H1100),"")</f>
        <v/>
      </c>
      <c r="Q1100" s="62"/>
    </row>
    <row r="1101" customFormat="false" ht="14.25" hidden="false" customHeight="false" outlineLevel="0" collapsed="false">
      <c r="A1101" s="0" t="s">
        <v>824</v>
      </c>
      <c r="B1101" s="52" t="s">
        <v>1235</v>
      </c>
      <c r="C1101" s="52" t="s">
        <v>751</v>
      </c>
      <c r="D1101" s="53" t="n">
        <v>0.1</v>
      </c>
      <c r="E1101" s="53" t="s">
        <v>748</v>
      </c>
      <c r="F1101" s="0" t="s">
        <v>1237</v>
      </c>
      <c r="G1101" s="0" t="str">
        <f aca="false">LEFT(B1101,2)</f>
        <v>34</v>
      </c>
      <c r="H1101" s="0" t="str">
        <f aca="false">I1101&amp;"_"&amp;G1101&amp;"_"&amp;F1101</f>
        <v>Soelvkarusse_34_20180911_DL2018042_HTXHilleroed_koersel2</v>
      </c>
      <c r="I1101" s="61" t="str">
        <f aca="false">MID(RIGHT(B1101,LEN(B1101)-3),1,FIND("_",RIGHT(B1101,LEN(B1101)-3))-1)</f>
        <v>Soelvkarusse</v>
      </c>
      <c r="J1101" s="61" t="str">
        <f aca="false">TRIM(SUBSTITUTE(RIGHT(B1101,FIND(I1101,B1101)+1),"_",""))</f>
        <v>eDNA</v>
      </c>
      <c r="K1101" s="0" t="str">
        <f aca="false">IFERROR(VALUE(SUBSTITUTE(E1101,".",",")),E1101)</f>
        <v>No Ct</v>
      </c>
      <c r="L1101" s="61" t="str">
        <f aca="false">IF(J1101="PosK",SUMIFS(K:K,J:J,"PosK",H:H,H1101),"")</f>
        <v/>
      </c>
      <c r="M1101" s="61" t="str">
        <f aca="false">IF(J1101="PosK",SUMIFS(K:K,J:J,"NegK",H:H,H1101),"")</f>
        <v/>
      </c>
      <c r="N1101" s="61" t="str">
        <f aca="false">IF(J1101="PosK",SUMIFS(K:K,J:J,"eDNA",H:H,H1101),"")</f>
        <v/>
      </c>
      <c r="P1101" s="62"/>
      <c r="T1101" s="63"/>
      <c r="W1101" s="64"/>
    </row>
    <row r="1102" customFormat="false" ht="14.25" hidden="false" customHeight="false" outlineLevel="0" collapsed="false">
      <c r="A1102" s="0" t="s">
        <v>741</v>
      </c>
      <c r="B1102" s="52" t="s">
        <v>742</v>
      </c>
      <c r="C1102" s="52" t="s">
        <v>743</v>
      </c>
      <c r="D1102" s="53" t="n">
        <v>0.1</v>
      </c>
      <c r="E1102" s="53" t="n">
        <v>28.74</v>
      </c>
      <c r="F1102" s="0" t="s">
        <v>1238</v>
      </c>
      <c r="G1102" s="0" t="str">
        <f aca="false">LEFT(B1102,2)</f>
        <v>01</v>
      </c>
      <c r="H1102" s="0" t="str">
        <f aca="false">I1102&amp;"_"&amp;G1102&amp;"_"&amp;F1102</f>
        <v>Loegfroe_01_20180914_DL2018058_EgedalGym_koersel1</v>
      </c>
      <c r="I1102" s="61" t="str">
        <f aca="false">MID(RIGHT(B1102,LEN(B1102)-3),1,FIND("_",RIGHT(B1102,LEN(B1102)-3))-1)</f>
        <v>Loegfroe</v>
      </c>
      <c r="J1102" s="61" t="str">
        <f aca="false">TRIM(SUBSTITUTE(RIGHT(B1102,FIND(I1102,B1102)+1),"_",""))</f>
        <v>PosK</v>
      </c>
      <c r="K1102" s="0" t="n">
        <f aca="false">IFERROR(VALUE(SUBSTITUTE(E1102,".",",")),E1102)</f>
        <v>28.74</v>
      </c>
      <c r="L1102" s="61" t="n">
        <f aca="false">IF(J1102="PosK",SUMIFS(K:K,J:J,"PosK",H:H,H1102),"")</f>
        <v>28.74</v>
      </c>
      <c r="M1102" s="61" t="n">
        <f aca="false">IF(J1102="PosK",SUMIFS(K:K,J:J,"NegK",H:H,H1102),"")</f>
        <v>0</v>
      </c>
      <c r="N1102" s="61" t="n">
        <f aca="false">IF(J1102="PosK",SUMIFS(K:K,J:J,"eDNA",H:H,H1102),"")</f>
        <v>0</v>
      </c>
      <c r="P1102" s="62" t="n">
        <f aca="false">IF(K1104="No Ct",0,K1104)</f>
        <v>0</v>
      </c>
      <c r="Q1102" s="62" t="n">
        <f aca="false">IF(K1105="No Ct",0,K1105)</f>
        <v>0</v>
      </c>
      <c r="R1102" s="0" t="str">
        <f aca="false">IF(AND(L1102&gt;0,M1102=0),"Valid","Invalid")</f>
        <v>Valid</v>
      </c>
      <c r="S1102" s="0" t="str">
        <f aca="false">IF(OR(P1102&gt;1,Q1102&gt;1),"Present","Absent")</f>
        <v>Absent</v>
      </c>
      <c r="T1102" s="63" t="str">
        <f aca="false">IF(OR(AND(P1102&gt;1,P1102&lt;41),AND(Q1102&gt;1,Q1102&lt;41)),"Ct&lt;41","Ct&gt;41")</f>
        <v>Ct&gt;41</v>
      </c>
      <c r="U1102" s="0" t="str">
        <f aca="false">I1102</f>
        <v>Loegfroe</v>
      </c>
      <c r="V1102" s="0" t="str">
        <f aca="false">MID(F1102,10,9)</f>
        <v>DL2018058</v>
      </c>
      <c r="W1102" s="64" t="str">
        <f aca="false">V1102&amp;"_"&amp;U1102&amp;"_"&amp;R1102&amp;"_"&amp;S1102&amp;"_"&amp;T1102</f>
        <v>DL2018058_Loegfroe_Valid_Absent_Ct&gt;41</v>
      </c>
    </row>
    <row r="1103" customFormat="false" ht="14.25" hidden="false" customHeight="false" outlineLevel="0" collapsed="false">
      <c r="A1103" s="0" t="s">
        <v>745</v>
      </c>
      <c r="B1103" s="52" t="s">
        <v>746</v>
      </c>
      <c r="C1103" s="52" t="s">
        <v>747</v>
      </c>
      <c r="D1103" s="53" t="n">
        <v>0.1</v>
      </c>
      <c r="E1103" s="53" t="s">
        <v>748</v>
      </c>
      <c r="F1103" s="0" t="s">
        <v>1238</v>
      </c>
      <c r="G1103" s="0" t="str">
        <f aca="false">LEFT(B1103,2)</f>
        <v>01</v>
      </c>
      <c r="H1103" s="0" t="str">
        <f aca="false">I1103&amp;"_"&amp;G1103&amp;"_"&amp;F1103</f>
        <v>Loegfroe_01_20180914_DL2018058_EgedalGym_koersel1</v>
      </c>
      <c r="I1103" s="61" t="str">
        <f aca="false">MID(RIGHT(B1103,LEN(B1103)-3),1,FIND("_",RIGHT(B1103,LEN(B1103)-3))-1)</f>
        <v>Loegfroe</v>
      </c>
      <c r="J1103" s="61" t="str">
        <f aca="false">TRIM(SUBSTITUTE(RIGHT(B1103,FIND(I1103,B1103)+1),"_",""))</f>
        <v>NegK</v>
      </c>
      <c r="K1103" s="0" t="str">
        <f aca="false">IFERROR(VALUE(SUBSTITUTE(E1103,".",",")),E1103)</f>
        <v>No Ct</v>
      </c>
      <c r="L1103" s="61" t="str">
        <f aca="false">IF(J1103="PosK",SUMIFS(K:K,J:J,"PosK",H:H,H1103),"")</f>
        <v/>
      </c>
      <c r="M1103" s="61" t="str">
        <f aca="false">IF(J1103="PosK",SUMIFS(K:K,J:J,"NegK",H:H,H1103),"")</f>
        <v/>
      </c>
      <c r="N1103" s="61" t="str">
        <f aca="false">IF(J1103="PosK",SUMIFS(K:K,J:J,"eDNA",H:H,H1103),"")</f>
        <v/>
      </c>
    </row>
    <row r="1104" customFormat="false" ht="14.25" hidden="false" customHeight="false" outlineLevel="0" collapsed="false">
      <c r="A1104" s="0" t="s">
        <v>749</v>
      </c>
      <c r="B1104" s="52" t="s">
        <v>750</v>
      </c>
      <c r="C1104" s="52" t="s">
        <v>751</v>
      </c>
      <c r="D1104" s="53" t="n">
        <v>0.1</v>
      </c>
      <c r="E1104" s="53" t="s">
        <v>748</v>
      </c>
      <c r="F1104" s="0" t="s">
        <v>1238</v>
      </c>
      <c r="G1104" s="0" t="str">
        <f aca="false">LEFT(B1104,2)</f>
        <v>01</v>
      </c>
      <c r="H1104" s="0" t="str">
        <f aca="false">I1104&amp;"_"&amp;G1104&amp;"_"&amp;F1104</f>
        <v>Loegfroe_01_20180914_DL2018058_EgedalGym_koersel1</v>
      </c>
      <c r="I1104" s="61" t="str">
        <f aca="false">MID(RIGHT(B1104,LEN(B1104)-3),1,FIND("_",RIGHT(B1104,LEN(B1104)-3))-1)</f>
        <v>Loegfroe</v>
      </c>
      <c r="J1104" s="61" t="str">
        <f aca="false">TRIM(SUBSTITUTE(RIGHT(B1104,FIND(I1104,B1104)+1),"_",""))</f>
        <v>eDNA</v>
      </c>
      <c r="K1104" s="0" t="str">
        <f aca="false">IFERROR(VALUE(SUBSTITUTE(E1104,".",",")),E1104)</f>
        <v>No Ct</v>
      </c>
      <c r="L1104" s="61" t="str">
        <f aca="false">IF(J1104="PosK",SUMIFS(K:K,J:J,"PosK",H:H,H1104),"")</f>
        <v/>
      </c>
      <c r="M1104" s="61" t="str">
        <f aca="false">IF(J1104="PosK",SUMIFS(K:K,J:J,"NegK",H:H,H1104),"")</f>
        <v/>
      </c>
      <c r="N1104" s="61" t="str">
        <f aca="false">IF(J1104="PosK",SUMIFS(K:K,J:J,"eDNA",H:H,H1104),"")</f>
        <v/>
      </c>
      <c r="Q1104" s="62"/>
    </row>
    <row r="1105" customFormat="false" ht="14.25" hidden="false" customHeight="false" outlineLevel="0" collapsed="false">
      <c r="A1105" s="0" t="s">
        <v>752</v>
      </c>
      <c r="B1105" s="52" t="s">
        <v>753</v>
      </c>
      <c r="C1105" s="52" t="s">
        <v>751</v>
      </c>
      <c r="D1105" s="53" t="n">
        <v>0.1</v>
      </c>
      <c r="E1105" s="53" t="s">
        <v>748</v>
      </c>
      <c r="F1105" s="0" t="s">
        <v>1238</v>
      </c>
      <c r="G1105" s="0" t="str">
        <f aca="false">LEFT(B1105,2)</f>
        <v>01</v>
      </c>
      <c r="H1105" s="0" t="str">
        <f aca="false">I1105&amp;"_"&amp;G1105&amp;"_"&amp;F1105</f>
        <v>Loegfroe_01_20180914_DL2018058_EgedalGym_koersel1</v>
      </c>
      <c r="I1105" s="61" t="str">
        <f aca="false">MID(RIGHT(B1105,LEN(B1105)-3),1,FIND("_",RIGHT(B1105,LEN(B1105)-3))-1)</f>
        <v>Loegfroe</v>
      </c>
      <c r="J1105" s="61" t="str">
        <f aca="false">TRIM(SUBSTITUTE(RIGHT(B1105,FIND(I1105,B1105)+1),"_",""))</f>
        <v>eDNA</v>
      </c>
      <c r="K1105" s="0" t="str">
        <f aca="false">IFERROR(VALUE(SUBSTITUTE(E1105,".",",")),E1105)</f>
        <v>No Ct</v>
      </c>
      <c r="L1105" s="61" t="str">
        <f aca="false">IF(J1105="PosK",SUMIFS(K:K,J:J,"PosK",H:H,H1105),"")</f>
        <v/>
      </c>
      <c r="M1105" s="61" t="str">
        <f aca="false">IF(J1105="PosK",SUMIFS(K:K,J:J,"NegK",H:H,H1105),"")</f>
        <v/>
      </c>
      <c r="N1105" s="61" t="str">
        <f aca="false">IF(J1105="PosK",SUMIFS(K:K,J:J,"eDNA",H:H,H1105),"")</f>
        <v/>
      </c>
      <c r="P1105" s="62"/>
      <c r="T1105" s="63"/>
      <c r="W1105" s="64"/>
    </row>
    <row r="1106" customFormat="false" ht="14.25" hidden="false" customHeight="false" outlineLevel="0" collapsed="false">
      <c r="A1106" s="0" t="s">
        <v>754</v>
      </c>
      <c r="B1106" s="52" t="s">
        <v>1054</v>
      </c>
      <c r="C1106" s="52" t="s">
        <v>743</v>
      </c>
      <c r="D1106" s="53" t="n">
        <v>0.1</v>
      </c>
      <c r="E1106" s="53" t="n">
        <v>29.73</v>
      </c>
      <c r="F1106" s="0" t="s">
        <v>1238</v>
      </c>
      <c r="G1106" s="0" t="str">
        <f aca="false">LEFT(B1106,2)</f>
        <v>02</v>
      </c>
      <c r="H1106" s="0" t="str">
        <f aca="false">I1106&amp;"_"&amp;G1106&amp;"_"&amp;F1106</f>
        <v>Loegfroe_02_20180914_DL2018058_EgedalGym_koersel1</v>
      </c>
      <c r="I1106" s="61" t="str">
        <f aca="false">MID(RIGHT(B1106,LEN(B1106)-3),1,FIND("_",RIGHT(B1106,LEN(B1106)-3))-1)</f>
        <v>Loegfroe</v>
      </c>
      <c r="J1106" s="61" t="str">
        <f aca="false">TRIM(SUBSTITUTE(RIGHT(B1106,FIND(I1106,B1106)+1),"_",""))</f>
        <v>PosK</v>
      </c>
      <c r="K1106" s="0" t="n">
        <f aca="false">IFERROR(VALUE(SUBSTITUTE(E1106,".",",")),E1106)</f>
        <v>29.73</v>
      </c>
      <c r="L1106" s="61" t="n">
        <f aca="false">IF(J1106="PosK",SUMIFS(K:K,J:J,"PosK",H:H,H1106),"")</f>
        <v>29.73</v>
      </c>
      <c r="M1106" s="61" t="n">
        <f aca="false">IF(J1106="PosK",SUMIFS(K:K,J:J,"NegK",H:H,H1106),"")</f>
        <v>0</v>
      </c>
      <c r="N1106" s="61" t="n">
        <f aca="false">IF(J1106="PosK",SUMIFS(K:K,J:J,"eDNA",H:H,H1106),"")</f>
        <v>0</v>
      </c>
      <c r="P1106" s="62" t="n">
        <f aca="false">IF(K1108="No Ct",0,K1108)</f>
        <v>0</v>
      </c>
      <c r="Q1106" s="62" t="n">
        <f aca="false">IF(K1109="No Ct",0,K1109)</f>
        <v>0</v>
      </c>
      <c r="R1106" s="0" t="str">
        <f aca="false">IF(AND(L1106&gt;0,M1106=0),"Valid","Invalid")</f>
        <v>Valid</v>
      </c>
      <c r="S1106" s="0" t="str">
        <f aca="false">IF(OR(P1106&gt;1,Q1106&gt;1),"Present","Absent")</f>
        <v>Absent</v>
      </c>
      <c r="T1106" s="63" t="str">
        <f aca="false">IF(OR(AND(P1106&gt;1,P1106&lt;41),AND(Q1106&gt;1,Q1106&lt;41)),"Ct&lt;41","Ct&gt;41")</f>
        <v>Ct&gt;41</v>
      </c>
      <c r="U1106" s="0" t="str">
        <f aca="false">I1106</f>
        <v>Loegfroe</v>
      </c>
      <c r="V1106" s="0" t="str">
        <f aca="false">MID(F1106,10,9)</f>
        <v>DL2018058</v>
      </c>
      <c r="W1106" s="64" t="str">
        <f aca="false">V1106&amp;"_"&amp;U1106&amp;"_"&amp;R1106&amp;"_"&amp;S1106&amp;"_"&amp;T1106</f>
        <v>DL2018058_Loegfroe_Valid_Absent_Ct&gt;41</v>
      </c>
    </row>
    <row r="1107" customFormat="false" ht="14.25" hidden="false" customHeight="false" outlineLevel="0" collapsed="false">
      <c r="A1107" s="0" t="s">
        <v>756</v>
      </c>
      <c r="B1107" s="52" t="s">
        <v>1055</v>
      </c>
      <c r="C1107" s="52" t="s">
        <v>747</v>
      </c>
      <c r="D1107" s="53" t="n">
        <v>0.1</v>
      </c>
      <c r="E1107" s="53" t="s">
        <v>748</v>
      </c>
      <c r="F1107" s="0" t="s">
        <v>1238</v>
      </c>
      <c r="G1107" s="0" t="str">
        <f aca="false">LEFT(B1107,2)</f>
        <v>02</v>
      </c>
      <c r="H1107" s="0" t="str">
        <f aca="false">I1107&amp;"_"&amp;G1107&amp;"_"&amp;F1107</f>
        <v>Loegfroe_02_20180914_DL2018058_EgedalGym_koersel1</v>
      </c>
      <c r="I1107" s="61" t="str">
        <f aca="false">MID(RIGHT(B1107,LEN(B1107)-3),1,FIND("_",RIGHT(B1107,LEN(B1107)-3))-1)</f>
        <v>Loegfroe</v>
      </c>
      <c r="J1107" s="61" t="str">
        <f aca="false">TRIM(SUBSTITUTE(RIGHT(B1107,FIND(I1107,B1107)+1),"_",""))</f>
        <v>NegK</v>
      </c>
      <c r="K1107" s="0" t="str">
        <f aca="false">IFERROR(VALUE(SUBSTITUTE(E1107,".",",")),E1107)</f>
        <v>No Ct</v>
      </c>
      <c r="L1107" s="61" t="str">
        <f aca="false">IF(J1107="PosK",SUMIFS(K:K,J:J,"PosK",H:H,H1107),"")</f>
        <v/>
      </c>
      <c r="M1107" s="61" t="str">
        <f aca="false">IF(J1107="PosK",SUMIFS(K:K,J:J,"NegK",H:H,H1107),"")</f>
        <v/>
      </c>
      <c r="N1107" s="61" t="str">
        <f aca="false">IF(J1107="PosK",SUMIFS(K:K,J:J,"eDNA",H:H,H1107),"")</f>
        <v/>
      </c>
    </row>
    <row r="1108" customFormat="false" ht="14.25" hidden="false" customHeight="false" outlineLevel="0" collapsed="false">
      <c r="A1108" s="0" t="s">
        <v>758</v>
      </c>
      <c r="B1108" s="52" t="s">
        <v>1056</v>
      </c>
      <c r="C1108" s="52" t="s">
        <v>751</v>
      </c>
      <c r="D1108" s="53" t="n">
        <v>0.1</v>
      </c>
      <c r="E1108" s="53" t="s">
        <v>748</v>
      </c>
      <c r="F1108" s="0" t="s">
        <v>1238</v>
      </c>
      <c r="G1108" s="0" t="str">
        <f aca="false">LEFT(B1108,2)</f>
        <v>02</v>
      </c>
      <c r="H1108" s="0" t="str">
        <f aca="false">I1108&amp;"_"&amp;G1108&amp;"_"&amp;F1108</f>
        <v>Loegfroe_02_20180914_DL2018058_EgedalGym_koersel1</v>
      </c>
      <c r="I1108" s="61" t="str">
        <f aca="false">MID(RIGHT(B1108,LEN(B1108)-3),1,FIND("_",RIGHT(B1108,LEN(B1108)-3))-1)</f>
        <v>Loegfroe</v>
      </c>
      <c r="J1108" s="61" t="str">
        <f aca="false">TRIM(SUBSTITUTE(RIGHT(B1108,FIND(I1108,B1108)+1),"_",""))</f>
        <v>eDNA</v>
      </c>
      <c r="K1108" s="0" t="str">
        <f aca="false">IFERROR(VALUE(SUBSTITUTE(E1108,".",",")),E1108)</f>
        <v>No Ct</v>
      </c>
      <c r="L1108" s="61" t="str">
        <f aca="false">IF(J1108="PosK",SUMIFS(K:K,J:J,"PosK",H:H,H1108),"")</f>
        <v/>
      </c>
      <c r="M1108" s="61" t="str">
        <f aca="false">IF(J1108="PosK",SUMIFS(K:K,J:J,"NegK",H:H,H1108),"")</f>
        <v/>
      </c>
      <c r="N1108" s="61" t="str">
        <f aca="false">IF(J1108="PosK",SUMIFS(K:K,J:J,"eDNA",H:H,H1108),"")</f>
        <v/>
      </c>
      <c r="Q1108" s="62"/>
    </row>
    <row r="1109" customFormat="false" ht="14.25" hidden="false" customHeight="false" outlineLevel="0" collapsed="false">
      <c r="A1109" s="0" t="s">
        <v>760</v>
      </c>
      <c r="B1109" s="52" t="s">
        <v>1057</v>
      </c>
      <c r="C1109" s="52" t="s">
        <v>751</v>
      </c>
      <c r="D1109" s="53" t="n">
        <v>0.1</v>
      </c>
      <c r="E1109" s="53" t="s">
        <v>748</v>
      </c>
      <c r="F1109" s="0" t="s">
        <v>1238</v>
      </c>
      <c r="G1109" s="0" t="str">
        <f aca="false">LEFT(B1109,2)</f>
        <v>02</v>
      </c>
      <c r="H1109" s="0" t="str">
        <f aca="false">I1109&amp;"_"&amp;G1109&amp;"_"&amp;F1109</f>
        <v>Loegfroe_02_20180914_DL2018058_EgedalGym_koersel1</v>
      </c>
      <c r="I1109" s="61" t="str">
        <f aca="false">MID(RIGHT(B1109,LEN(B1109)-3),1,FIND("_",RIGHT(B1109,LEN(B1109)-3))-1)</f>
        <v>Loegfroe</v>
      </c>
      <c r="J1109" s="61" t="str">
        <f aca="false">TRIM(SUBSTITUTE(RIGHT(B1109,FIND(I1109,B1109)+1),"_",""))</f>
        <v>eDNA</v>
      </c>
      <c r="K1109" s="0" t="str">
        <f aca="false">IFERROR(VALUE(SUBSTITUTE(E1109,".",",")),E1109)</f>
        <v>No Ct</v>
      </c>
      <c r="L1109" s="61" t="str">
        <f aca="false">IF(J1109="PosK",SUMIFS(K:K,J:J,"PosK",H:H,H1109),"")</f>
        <v/>
      </c>
      <c r="M1109" s="61" t="str">
        <f aca="false">IF(J1109="PosK",SUMIFS(K:K,J:J,"NegK",H:H,H1109),"")</f>
        <v/>
      </c>
      <c r="N1109" s="61" t="str">
        <f aca="false">IF(J1109="PosK",SUMIFS(K:K,J:J,"eDNA",H:H,H1109),"")</f>
        <v/>
      </c>
      <c r="P1109" s="62"/>
      <c r="T1109" s="63"/>
      <c r="W1109" s="64"/>
    </row>
    <row r="1110" customFormat="false" ht="14.25" hidden="false" customHeight="false" outlineLevel="0" collapsed="false">
      <c r="A1110" s="0" t="s">
        <v>762</v>
      </c>
      <c r="B1110" s="52" t="s">
        <v>1058</v>
      </c>
      <c r="C1110" s="52" t="s">
        <v>743</v>
      </c>
      <c r="D1110" s="53" t="n">
        <v>0.1</v>
      </c>
      <c r="E1110" s="53" t="n">
        <v>40.57</v>
      </c>
      <c r="F1110" s="0" t="s">
        <v>1238</v>
      </c>
      <c r="G1110" s="0" t="str">
        <f aca="false">LEFT(B1110,2)</f>
        <v>03</v>
      </c>
      <c r="H1110" s="0" t="str">
        <f aca="false">I1110&amp;"_"&amp;G1110&amp;"_"&amp;F1110</f>
        <v>StorVandsalamander_03_20180914_DL2018058_EgedalGym_koersel1</v>
      </c>
      <c r="I1110" s="61" t="str">
        <f aca="false">MID(RIGHT(B1110,LEN(B1110)-3),1,FIND("_",RIGHT(B1110,LEN(B1110)-3))-1)</f>
        <v>StorVandsalamander</v>
      </c>
      <c r="J1110" s="61" t="str">
        <f aca="false">TRIM(SUBSTITUTE(RIGHT(B1110,FIND(I1110,B1110)+1),"_",""))</f>
        <v>PosK</v>
      </c>
      <c r="K1110" s="0" t="n">
        <f aca="false">IFERROR(VALUE(SUBSTITUTE(E1110,".",",")),E1110)</f>
        <v>40.57</v>
      </c>
      <c r="L1110" s="61" t="n">
        <f aca="false">IF(J1110="PosK",SUMIFS(K:K,J:J,"PosK",H:H,H1110),"")</f>
        <v>40.57</v>
      </c>
      <c r="M1110" s="61" t="n">
        <f aca="false">IF(J1110="PosK",SUMIFS(K:K,J:J,"NegK",H:H,H1110),"")</f>
        <v>0</v>
      </c>
      <c r="N1110" s="61" t="n">
        <f aca="false">IF(J1110="PosK",SUMIFS(K:K,J:J,"eDNA",H:H,H1110),"")</f>
        <v>0</v>
      </c>
      <c r="P1110" s="62" t="n">
        <f aca="false">IF(K1112="No Ct",0,K1112)</f>
        <v>0</v>
      </c>
      <c r="Q1110" s="62" t="n">
        <f aca="false">IF(K1113="No Ct",0,K1113)</f>
        <v>0</v>
      </c>
      <c r="R1110" s="0" t="str">
        <f aca="false">IF(AND(L1110&gt;0,M1110=0),"Valid","Invalid")</f>
        <v>Valid</v>
      </c>
      <c r="S1110" s="0" t="str">
        <f aca="false">IF(OR(P1110&gt;1,Q1110&gt;1),"Present","Absent")</f>
        <v>Absent</v>
      </c>
      <c r="T1110" s="63" t="str">
        <f aca="false">IF(OR(AND(P1110&gt;1,P1110&lt;41),AND(Q1110&gt;1,Q1110&lt;41)),"Ct&lt;41","Ct&gt;41")</f>
        <v>Ct&gt;41</v>
      </c>
      <c r="U1110" s="0" t="str">
        <f aca="false">I1110</f>
        <v>StorVandsalamander</v>
      </c>
      <c r="V1110" s="0" t="str">
        <f aca="false">MID(F1110,10,9)</f>
        <v>DL2018058</v>
      </c>
      <c r="W1110" s="64" t="str">
        <f aca="false">V1110&amp;"_"&amp;U1110&amp;"_"&amp;R1110&amp;"_"&amp;S1110&amp;"_"&amp;T1110</f>
        <v>DL2018058_StorVandsalamander_Valid_Absent_Ct&gt;41</v>
      </c>
    </row>
    <row r="1111" customFormat="false" ht="14.25" hidden="false" customHeight="false" outlineLevel="0" collapsed="false">
      <c r="A1111" s="0" t="s">
        <v>764</v>
      </c>
      <c r="B1111" s="52" t="s">
        <v>1059</v>
      </c>
      <c r="C1111" s="52" t="s">
        <v>747</v>
      </c>
      <c r="D1111" s="53" t="n">
        <v>0.1</v>
      </c>
      <c r="E1111" s="53" t="s">
        <v>748</v>
      </c>
      <c r="F1111" s="0" t="s">
        <v>1238</v>
      </c>
      <c r="G1111" s="0" t="str">
        <f aca="false">LEFT(B1111,2)</f>
        <v>03</v>
      </c>
      <c r="H1111" s="0" t="str">
        <f aca="false">I1111&amp;"_"&amp;G1111&amp;"_"&amp;F1111</f>
        <v>StorVandsalamander_03_20180914_DL2018058_EgedalGym_koersel1</v>
      </c>
      <c r="I1111" s="61" t="str">
        <f aca="false">MID(RIGHT(B1111,LEN(B1111)-3),1,FIND("_",RIGHT(B1111,LEN(B1111)-3))-1)</f>
        <v>StorVandsalamander</v>
      </c>
      <c r="J1111" s="61" t="str">
        <f aca="false">TRIM(SUBSTITUTE(RIGHT(B1111,FIND(I1111,B1111)+1),"_",""))</f>
        <v>NegK</v>
      </c>
      <c r="K1111" s="0" t="str">
        <f aca="false">IFERROR(VALUE(SUBSTITUTE(E1111,".",",")),E1111)</f>
        <v>No Ct</v>
      </c>
      <c r="L1111" s="61" t="str">
        <f aca="false">IF(J1111="PosK",SUMIFS(K:K,J:J,"PosK",H:H,H1111),"")</f>
        <v/>
      </c>
      <c r="M1111" s="61" t="str">
        <f aca="false">IF(J1111="PosK",SUMIFS(K:K,J:J,"NegK",H:H,H1111),"")</f>
        <v/>
      </c>
      <c r="N1111" s="61" t="str">
        <f aca="false">IF(J1111="PosK",SUMIFS(K:K,J:J,"eDNA",H:H,H1111),"")</f>
        <v/>
      </c>
    </row>
    <row r="1112" customFormat="false" ht="14.25" hidden="false" customHeight="false" outlineLevel="0" collapsed="false">
      <c r="A1112" s="0" t="s">
        <v>766</v>
      </c>
      <c r="B1112" s="52" t="s">
        <v>1060</v>
      </c>
      <c r="C1112" s="52" t="s">
        <v>751</v>
      </c>
      <c r="D1112" s="53" t="n">
        <v>0.1</v>
      </c>
      <c r="E1112" s="53" t="s">
        <v>748</v>
      </c>
      <c r="F1112" s="0" t="s">
        <v>1238</v>
      </c>
      <c r="G1112" s="0" t="str">
        <f aca="false">LEFT(B1112,2)</f>
        <v>03</v>
      </c>
      <c r="H1112" s="0" t="str">
        <f aca="false">I1112&amp;"_"&amp;G1112&amp;"_"&amp;F1112</f>
        <v>StorVandsalamander_03_20180914_DL2018058_EgedalGym_koersel1</v>
      </c>
      <c r="I1112" s="61" t="str">
        <f aca="false">MID(RIGHT(B1112,LEN(B1112)-3),1,FIND("_",RIGHT(B1112,LEN(B1112)-3))-1)</f>
        <v>StorVandsalamander</v>
      </c>
      <c r="J1112" s="61" t="str">
        <f aca="false">TRIM(SUBSTITUTE(RIGHT(B1112,FIND(I1112,B1112)+1),"_",""))</f>
        <v>eDNA</v>
      </c>
      <c r="K1112" s="0" t="str">
        <f aca="false">IFERROR(VALUE(SUBSTITUTE(E1112,".",",")),E1112)</f>
        <v>No Ct</v>
      </c>
      <c r="L1112" s="61" t="str">
        <f aca="false">IF(J1112="PosK",SUMIFS(K:K,J:J,"PosK",H:H,H1112),"")</f>
        <v/>
      </c>
      <c r="M1112" s="61" t="str">
        <f aca="false">IF(J1112="PosK",SUMIFS(K:K,J:J,"NegK",H:H,H1112),"")</f>
        <v/>
      </c>
      <c r="N1112" s="61" t="str">
        <f aca="false">IF(J1112="PosK",SUMIFS(K:K,J:J,"eDNA",H:H,H1112),"")</f>
        <v/>
      </c>
      <c r="Q1112" s="62"/>
    </row>
    <row r="1113" customFormat="false" ht="14.25" hidden="false" customHeight="false" outlineLevel="0" collapsed="false">
      <c r="A1113" s="0" t="s">
        <v>768</v>
      </c>
      <c r="B1113" s="52" t="s">
        <v>1061</v>
      </c>
      <c r="C1113" s="52" t="s">
        <v>751</v>
      </c>
      <c r="D1113" s="53" t="n">
        <v>0.1</v>
      </c>
      <c r="E1113" s="53" t="s">
        <v>748</v>
      </c>
      <c r="F1113" s="0" t="s">
        <v>1238</v>
      </c>
      <c r="G1113" s="0" t="str">
        <f aca="false">LEFT(B1113,2)</f>
        <v>03</v>
      </c>
      <c r="H1113" s="0" t="str">
        <f aca="false">I1113&amp;"_"&amp;G1113&amp;"_"&amp;F1113</f>
        <v>StorVandsalamander_03_20180914_DL2018058_EgedalGym_koersel1</v>
      </c>
      <c r="I1113" s="61" t="str">
        <f aca="false">MID(RIGHT(B1113,LEN(B1113)-3),1,FIND("_",RIGHT(B1113,LEN(B1113)-3))-1)</f>
        <v>StorVandsalamander</v>
      </c>
      <c r="J1113" s="61" t="str">
        <f aca="false">TRIM(SUBSTITUTE(RIGHT(B1113,FIND(I1113,B1113)+1),"_",""))</f>
        <v>eDNA</v>
      </c>
      <c r="K1113" s="0" t="str">
        <f aca="false">IFERROR(VALUE(SUBSTITUTE(E1113,".",",")),E1113)</f>
        <v>No Ct</v>
      </c>
      <c r="L1113" s="61" t="str">
        <f aca="false">IF(J1113="PosK",SUMIFS(K:K,J:J,"PosK",H:H,H1113),"")</f>
        <v/>
      </c>
      <c r="M1113" s="61" t="str">
        <f aca="false">IF(J1113="PosK",SUMIFS(K:K,J:J,"NegK",H:H,H1113),"")</f>
        <v/>
      </c>
      <c r="N1113" s="61" t="str">
        <f aca="false">IF(J1113="PosK",SUMIFS(K:K,J:J,"eDNA",H:H,H1113),"")</f>
        <v/>
      </c>
      <c r="P1113" s="62"/>
      <c r="T1113" s="63"/>
      <c r="W1113" s="64"/>
    </row>
    <row r="1114" customFormat="false" ht="14.25" hidden="false" customHeight="false" outlineLevel="0" collapsed="false">
      <c r="A1114" s="0" t="s">
        <v>770</v>
      </c>
      <c r="B1114" s="52" t="s">
        <v>1062</v>
      </c>
      <c r="C1114" s="52" t="s">
        <v>743</v>
      </c>
      <c r="D1114" s="53" t="n">
        <v>0.1</v>
      </c>
      <c r="E1114" s="53" t="n">
        <v>24.68</v>
      </c>
      <c r="F1114" s="0" t="s">
        <v>1238</v>
      </c>
      <c r="G1114" s="0" t="str">
        <f aca="false">LEFT(B1114,2)</f>
        <v>04</v>
      </c>
      <c r="H1114" s="0" t="str">
        <f aca="false">I1114&amp;"_"&amp;G1114&amp;"_"&amp;F1114</f>
        <v>Strandtudse_04_20180914_DL2018058_EgedalGym_koersel1</v>
      </c>
      <c r="I1114" s="61" t="str">
        <f aca="false">MID(RIGHT(B1114,LEN(B1114)-3),1,FIND("_",RIGHT(B1114,LEN(B1114)-3))-1)</f>
        <v>Strandtudse</v>
      </c>
      <c r="J1114" s="61" t="str">
        <f aca="false">TRIM(SUBSTITUTE(RIGHT(B1114,FIND(I1114,B1114)+1),"_",""))</f>
        <v>PosK</v>
      </c>
      <c r="K1114" s="0" t="n">
        <f aca="false">IFERROR(VALUE(SUBSTITUTE(E1114,".",",")),E1114)</f>
        <v>24.68</v>
      </c>
      <c r="L1114" s="61" t="n">
        <f aca="false">IF(J1114="PosK",SUMIFS(K:K,J:J,"PosK",H:H,H1114),"")</f>
        <v>24.68</v>
      </c>
      <c r="M1114" s="61" t="n">
        <f aca="false">IF(J1114="PosK",SUMIFS(K:K,J:J,"NegK",H:H,H1114),"")</f>
        <v>0</v>
      </c>
      <c r="N1114" s="61" t="n">
        <f aca="false">IF(J1114="PosK",SUMIFS(K:K,J:J,"eDNA",H:H,H1114),"")</f>
        <v>0</v>
      </c>
      <c r="P1114" s="62" t="n">
        <f aca="false">IF(K1116="No Ct",0,K1116)</f>
        <v>0</v>
      </c>
      <c r="Q1114" s="62" t="n">
        <f aca="false">IF(K1117="No Ct",0,K1117)</f>
        <v>0</v>
      </c>
      <c r="R1114" s="0" t="str">
        <f aca="false">IF(AND(L1114&gt;0,M1114=0),"Valid","Invalid")</f>
        <v>Valid</v>
      </c>
      <c r="S1114" s="0" t="str">
        <f aca="false">IF(OR(P1114&gt;1,Q1114&gt;1),"Present","Absent")</f>
        <v>Absent</v>
      </c>
      <c r="T1114" s="63" t="str">
        <f aca="false">IF(OR(AND(P1114&gt;1,P1114&lt;41),AND(Q1114&gt;1,Q1114&lt;41)),"Ct&lt;41","Ct&gt;41")</f>
        <v>Ct&gt;41</v>
      </c>
      <c r="U1114" s="0" t="str">
        <f aca="false">I1114</f>
        <v>Strandtudse</v>
      </c>
      <c r="V1114" s="0" t="str">
        <f aca="false">MID(F1114,10,9)</f>
        <v>DL2018058</v>
      </c>
      <c r="W1114" s="64" t="str">
        <f aca="false">V1114&amp;"_"&amp;U1114&amp;"_"&amp;R1114&amp;"_"&amp;S1114&amp;"_"&amp;T1114</f>
        <v>DL2018058_Strandtudse_Valid_Absent_Ct&gt;41</v>
      </c>
    </row>
    <row r="1115" customFormat="false" ht="14.25" hidden="false" customHeight="false" outlineLevel="0" collapsed="false">
      <c r="A1115" s="0" t="s">
        <v>772</v>
      </c>
      <c r="B1115" s="52" t="s">
        <v>1063</v>
      </c>
      <c r="C1115" s="52" t="s">
        <v>747</v>
      </c>
      <c r="D1115" s="53" t="n">
        <v>0.1</v>
      </c>
      <c r="E1115" s="53" t="s">
        <v>748</v>
      </c>
      <c r="F1115" s="0" t="s">
        <v>1238</v>
      </c>
      <c r="G1115" s="0" t="str">
        <f aca="false">LEFT(B1115,2)</f>
        <v>04</v>
      </c>
      <c r="H1115" s="0" t="str">
        <f aca="false">I1115&amp;"_"&amp;G1115&amp;"_"&amp;F1115</f>
        <v>Strandtudse_04_20180914_DL2018058_EgedalGym_koersel1</v>
      </c>
      <c r="I1115" s="61" t="str">
        <f aca="false">MID(RIGHT(B1115,LEN(B1115)-3),1,FIND("_",RIGHT(B1115,LEN(B1115)-3))-1)</f>
        <v>Strandtudse</v>
      </c>
      <c r="J1115" s="61" t="str">
        <f aca="false">TRIM(SUBSTITUTE(RIGHT(B1115,FIND(I1115,B1115)+1),"_",""))</f>
        <v>NegK</v>
      </c>
      <c r="K1115" s="0" t="str">
        <f aca="false">IFERROR(VALUE(SUBSTITUTE(E1115,".",",")),E1115)</f>
        <v>No Ct</v>
      </c>
      <c r="L1115" s="61" t="str">
        <f aca="false">IF(J1115="PosK",SUMIFS(K:K,J:J,"PosK",H:H,H1115),"")</f>
        <v/>
      </c>
      <c r="M1115" s="61" t="str">
        <f aca="false">IF(J1115="PosK",SUMIFS(K:K,J:J,"NegK",H:H,H1115),"")</f>
        <v/>
      </c>
      <c r="N1115" s="61" t="str">
        <f aca="false">IF(J1115="PosK",SUMIFS(K:K,J:J,"eDNA",H:H,H1115),"")</f>
        <v/>
      </c>
    </row>
    <row r="1116" customFormat="false" ht="14.25" hidden="false" customHeight="false" outlineLevel="0" collapsed="false">
      <c r="A1116" s="0" t="s">
        <v>774</v>
      </c>
      <c r="B1116" s="52" t="s">
        <v>1064</v>
      </c>
      <c r="C1116" s="52" t="s">
        <v>751</v>
      </c>
      <c r="D1116" s="53" t="n">
        <v>0.1</v>
      </c>
      <c r="E1116" s="53" t="s">
        <v>748</v>
      </c>
      <c r="F1116" s="0" t="s">
        <v>1238</v>
      </c>
      <c r="G1116" s="0" t="str">
        <f aca="false">LEFT(B1116,2)</f>
        <v>04</v>
      </c>
      <c r="H1116" s="0" t="str">
        <f aca="false">I1116&amp;"_"&amp;G1116&amp;"_"&amp;F1116</f>
        <v>Strandtudse_04_20180914_DL2018058_EgedalGym_koersel1</v>
      </c>
      <c r="I1116" s="61" t="str">
        <f aca="false">MID(RIGHT(B1116,LEN(B1116)-3),1,FIND("_",RIGHT(B1116,LEN(B1116)-3))-1)</f>
        <v>Strandtudse</v>
      </c>
      <c r="J1116" s="61" t="str">
        <f aca="false">TRIM(SUBSTITUTE(RIGHT(B1116,FIND(I1116,B1116)+1),"_",""))</f>
        <v>eDNA</v>
      </c>
      <c r="K1116" s="0" t="str">
        <f aca="false">IFERROR(VALUE(SUBSTITUTE(E1116,".",",")),E1116)</f>
        <v>No Ct</v>
      </c>
      <c r="L1116" s="61" t="str">
        <f aca="false">IF(J1116="PosK",SUMIFS(K:K,J:J,"PosK",H:H,H1116),"")</f>
        <v/>
      </c>
      <c r="M1116" s="61" t="str">
        <f aca="false">IF(J1116="PosK",SUMIFS(K:K,J:J,"NegK",H:H,H1116),"")</f>
        <v/>
      </c>
      <c r="N1116" s="61" t="str">
        <f aca="false">IF(J1116="PosK",SUMIFS(K:K,J:J,"eDNA",H:H,H1116),"")</f>
        <v/>
      </c>
      <c r="Q1116" s="62"/>
    </row>
    <row r="1117" customFormat="false" ht="14.25" hidden="false" customHeight="false" outlineLevel="0" collapsed="false">
      <c r="A1117" s="0" t="s">
        <v>776</v>
      </c>
      <c r="B1117" s="52" t="s">
        <v>1065</v>
      </c>
      <c r="C1117" s="52" t="s">
        <v>751</v>
      </c>
      <c r="D1117" s="53" t="n">
        <v>0.1</v>
      </c>
      <c r="E1117" s="53" t="s">
        <v>748</v>
      </c>
      <c r="F1117" s="0" t="s">
        <v>1238</v>
      </c>
      <c r="G1117" s="0" t="str">
        <f aca="false">LEFT(B1117,2)</f>
        <v>04</v>
      </c>
      <c r="H1117" s="0" t="str">
        <f aca="false">I1117&amp;"_"&amp;G1117&amp;"_"&amp;F1117</f>
        <v>Strandtudse_04_20180914_DL2018058_EgedalGym_koersel1</v>
      </c>
      <c r="I1117" s="61" t="str">
        <f aca="false">MID(RIGHT(B1117,LEN(B1117)-3),1,FIND("_",RIGHT(B1117,LEN(B1117)-3))-1)</f>
        <v>Strandtudse</v>
      </c>
      <c r="J1117" s="61" t="str">
        <f aca="false">TRIM(SUBSTITUTE(RIGHT(B1117,FIND(I1117,B1117)+1),"_",""))</f>
        <v>eDNA</v>
      </c>
      <c r="K1117" s="0" t="str">
        <f aca="false">IFERROR(VALUE(SUBSTITUTE(E1117,".",",")),E1117)</f>
        <v>No Ct</v>
      </c>
      <c r="L1117" s="61" t="str">
        <f aca="false">IF(J1117="PosK",SUMIFS(K:K,J:J,"PosK",H:H,H1117),"")</f>
        <v/>
      </c>
      <c r="M1117" s="61" t="str">
        <f aca="false">IF(J1117="PosK",SUMIFS(K:K,J:J,"NegK",H:H,H1117),"")</f>
        <v/>
      </c>
      <c r="N1117" s="61" t="str">
        <f aca="false">IF(J1117="PosK",SUMIFS(K:K,J:J,"eDNA",H:H,H1117),"")</f>
        <v/>
      </c>
      <c r="P1117" s="62"/>
      <c r="T1117" s="63"/>
      <c r="W1117" s="64"/>
    </row>
    <row r="1118" customFormat="false" ht="14.25" hidden="false" customHeight="false" outlineLevel="0" collapsed="false">
      <c r="A1118" s="0" t="s">
        <v>778</v>
      </c>
      <c r="B1118" s="52" t="s">
        <v>1066</v>
      </c>
      <c r="C1118" s="52" t="s">
        <v>743</v>
      </c>
      <c r="D1118" s="53" t="n">
        <v>0.1</v>
      </c>
      <c r="E1118" s="53" t="s">
        <v>748</v>
      </c>
      <c r="F1118" s="0" t="s">
        <v>1238</v>
      </c>
      <c r="G1118" s="0" t="str">
        <f aca="false">LEFT(B1118,2)</f>
        <v>05</v>
      </c>
      <c r="H1118" s="0" t="str">
        <f aca="false">I1118&amp;"_"&amp;G1118&amp;"_"&amp;F1118</f>
        <v>Strandtudse_05_20180914_DL2018058_EgedalGym_koersel1</v>
      </c>
      <c r="I1118" s="61" t="str">
        <f aca="false">MID(RIGHT(B1118,LEN(B1118)-3),1,FIND("_",RIGHT(B1118,LEN(B1118)-3))-1)</f>
        <v>Strandtudse</v>
      </c>
      <c r="J1118" s="61" t="str">
        <f aca="false">TRIM(SUBSTITUTE(RIGHT(B1118,FIND(I1118,B1118)+1),"_",""))</f>
        <v>PosK</v>
      </c>
      <c r="K1118" s="0" t="str">
        <f aca="false">IFERROR(VALUE(SUBSTITUTE(E1118,".",",")),E1118)</f>
        <v>No Ct</v>
      </c>
      <c r="L1118" s="61" t="n">
        <f aca="false">IF(J1118="PosK",SUMIFS(K:K,J:J,"PosK",H:H,H1118),"")</f>
        <v>0</v>
      </c>
      <c r="M1118" s="61" t="n">
        <f aca="false">IF(J1118="PosK",SUMIFS(K:K,J:J,"NegK",H:H,H1118),"")</f>
        <v>0</v>
      </c>
      <c r="N1118" s="61" t="n">
        <f aca="false">IF(J1118="PosK",SUMIFS(K:K,J:J,"eDNA",H:H,H1118),"")</f>
        <v>0</v>
      </c>
      <c r="P1118" s="62" t="n">
        <f aca="false">IF(K1120="No Ct",0,K1120)</f>
        <v>0</v>
      </c>
      <c r="Q1118" s="62" t="n">
        <f aca="false">IF(K1121="No Ct",0,K1121)</f>
        <v>0</v>
      </c>
      <c r="R1118" s="0" t="str">
        <f aca="false">IF(AND(L1118&gt;0,M1118=0),"Valid","Invalid")</f>
        <v>Invalid</v>
      </c>
      <c r="S1118" s="0" t="str">
        <f aca="false">IF(OR(P1118&gt;1,Q1118&gt;1),"Present","Absent")</f>
        <v>Absent</v>
      </c>
      <c r="T1118" s="63" t="str">
        <f aca="false">IF(OR(AND(P1118&gt;1,P1118&lt;41),AND(Q1118&gt;1,Q1118&lt;41)),"Ct&lt;41","Ct&gt;41")</f>
        <v>Ct&gt;41</v>
      </c>
      <c r="U1118" s="0" t="str">
        <f aca="false">I1118</f>
        <v>Strandtudse</v>
      </c>
      <c r="V1118" s="0" t="str">
        <f aca="false">MID(F1118,10,9)</f>
        <v>DL2018058</v>
      </c>
      <c r="W1118" s="64" t="str">
        <f aca="false">V1118&amp;"_"&amp;U1118&amp;"_"&amp;R1118&amp;"_"&amp;S1118&amp;"_"&amp;T1118</f>
        <v>DL2018058_Strandtudse_Invalid_Absent_Ct&gt;41</v>
      </c>
    </row>
    <row r="1119" customFormat="false" ht="14.25" hidden="false" customHeight="false" outlineLevel="0" collapsed="false">
      <c r="A1119" s="0" t="s">
        <v>780</v>
      </c>
      <c r="B1119" s="52" t="s">
        <v>1067</v>
      </c>
      <c r="C1119" s="52" t="s">
        <v>747</v>
      </c>
      <c r="D1119" s="53" t="n">
        <v>0.1</v>
      </c>
      <c r="E1119" s="53" t="s">
        <v>748</v>
      </c>
      <c r="F1119" s="0" t="s">
        <v>1238</v>
      </c>
      <c r="G1119" s="0" t="str">
        <f aca="false">LEFT(B1119,2)</f>
        <v>05</v>
      </c>
      <c r="H1119" s="0" t="str">
        <f aca="false">I1119&amp;"_"&amp;G1119&amp;"_"&amp;F1119</f>
        <v>Strandtudse_05_20180914_DL2018058_EgedalGym_koersel1</v>
      </c>
      <c r="I1119" s="61" t="str">
        <f aca="false">MID(RIGHT(B1119,LEN(B1119)-3),1,FIND("_",RIGHT(B1119,LEN(B1119)-3))-1)</f>
        <v>Strandtudse</v>
      </c>
      <c r="J1119" s="61" t="str">
        <f aca="false">TRIM(SUBSTITUTE(RIGHT(B1119,FIND(I1119,B1119)+1),"_",""))</f>
        <v>NegK</v>
      </c>
      <c r="K1119" s="0" t="str">
        <f aca="false">IFERROR(VALUE(SUBSTITUTE(E1119,".",",")),E1119)</f>
        <v>No Ct</v>
      </c>
      <c r="L1119" s="61" t="str">
        <f aca="false">IF(J1119="PosK",SUMIFS(K:K,J:J,"PosK",H:H,H1119),"")</f>
        <v/>
      </c>
      <c r="M1119" s="61" t="str">
        <f aca="false">IF(J1119="PosK",SUMIFS(K:K,J:J,"NegK",H:H,H1119),"")</f>
        <v/>
      </c>
      <c r="N1119" s="61" t="str">
        <f aca="false">IF(J1119="PosK",SUMIFS(K:K,J:J,"eDNA",H:H,H1119),"")</f>
        <v/>
      </c>
    </row>
    <row r="1120" customFormat="false" ht="14.25" hidden="false" customHeight="false" outlineLevel="0" collapsed="false">
      <c r="A1120" s="0" t="s">
        <v>782</v>
      </c>
      <c r="B1120" s="52" t="s">
        <v>1068</v>
      </c>
      <c r="C1120" s="52" t="s">
        <v>751</v>
      </c>
      <c r="D1120" s="53" t="n">
        <v>0.1</v>
      </c>
      <c r="E1120" s="53" t="s">
        <v>748</v>
      </c>
      <c r="F1120" s="0" t="s">
        <v>1238</v>
      </c>
      <c r="G1120" s="0" t="str">
        <f aca="false">LEFT(B1120,2)</f>
        <v>05</v>
      </c>
      <c r="H1120" s="0" t="str">
        <f aca="false">I1120&amp;"_"&amp;G1120&amp;"_"&amp;F1120</f>
        <v>Strandtudse_05_20180914_DL2018058_EgedalGym_koersel1</v>
      </c>
      <c r="I1120" s="61" t="str">
        <f aca="false">MID(RIGHT(B1120,LEN(B1120)-3),1,FIND("_",RIGHT(B1120,LEN(B1120)-3))-1)</f>
        <v>Strandtudse</v>
      </c>
      <c r="J1120" s="61" t="str">
        <f aca="false">TRIM(SUBSTITUTE(RIGHT(B1120,FIND(I1120,B1120)+1),"_",""))</f>
        <v>eDNA</v>
      </c>
      <c r="K1120" s="0" t="str">
        <f aca="false">IFERROR(VALUE(SUBSTITUTE(E1120,".",",")),E1120)</f>
        <v>No Ct</v>
      </c>
      <c r="L1120" s="61" t="str">
        <f aca="false">IF(J1120="PosK",SUMIFS(K:K,J:J,"PosK",H:H,H1120),"")</f>
        <v/>
      </c>
      <c r="M1120" s="61" t="str">
        <f aca="false">IF(J1120="PosK",SUMIFS(K:K,J:J,"NegK",H:H,H1120),"")</f>
        <v/>
      </c>
      <c r="N1120" s="61" t="str">
        <f aca="false">IF(J1120="PosK",SUMIFS(K:K,J:J,"eDNA",H:H,H1120),"")</f>
        <v/>
      </c>
      <c r="Q1120" s="62"/>
    </row>
    <row r="1121" customFormat="false" ht="14.25" hidden="false" customHeight="false" outlineLevel="0" collapsed="false">
      <c r="A1121" s="0" t="s">
        <v>784</v>
      </c>
      <c r="B1121" s="52" t="s">
        <v>1069</v>
      </c>
      <c r="C1121" s="52" t="s">
        <v>751</v>
      </c>
      <c r="D1121" s="53" t="n">
        <v>0.1</v>
      </c>
      <c r="E1121" s="53" t="s">
        <v>748</v>
      </c>
      <c r="F1121" s="0" t="s">
        <v>1238</v>
      </c>
      <c r="G1121" s="0" t="str">
        <f aca="false">LEFT(B1121,2)</f>
        <v>05</v>
      </c>
      <c r="H1121" s="0" t="str">
        <f aca="false">I1121&amp;"_"&amp;G1121&amp;"_"&amp;F1121</f>
        <v>Strandtudse_05_20180914_DL2018058_EgedalGym_koersel1</v>
      </c>
      <c r="I1121" s="61" t="str">
        <f aca="false">MID(RIGHT(B1121,LEN(B1121)-3),1,FIND("_",RIGHT(B1121,LEN(B1121)-3))-1)</f>
        <v>Strandtudse</v>
      </c>
      <c r="J1121" s="61" t="str">
        <f aca="false">TRIM(SUBSTITUTE(RIGHT(B1121,FIND(I1121,B1121)+1),"_",""))</f>
        <v>eDNA</v>
      </c>
      <c r="K1121" s="0" t="str">
        <f aca="false">IFERROR(VALUE(SUBSTITUTE(E1121,".",",")),E1121)</f>
        <v>No Ct</v>
      </c>
      <c r="L1121" s="61" t="str">
        <f aca="false">IF(J1121="PosK",SUMIFS(K:K,J:J,"PosK",H:H,H1121),"")</f>
        <v/>
      </c>
      <c r="M1121" s="61" t="str">
        <f aca="false">IF(J1121="PosK",SUMIFS(K:K,J:J,"NegK",H:H,H1121),"")</f>
        <v/>
      </c>
      <c r="N1121" s="61" t="str">
        <f aca="false">IF(J1121="PosK",SUMIFS(K:K,J:J,"eDNA",H:H,H1121),"")</f>
        <v/>
      </c>
      <c r="P1121" s="62"/>
      <c r="T1121" s="63"/>
      <c r="W1121" s="64"/>
    </row>
    <row r="1122" customFormat="false" ht="14.25" hidden="false" customHeight="false" outlineLevel="0" collapsed="false">
      <c r="A1122" s="0" t="s">
        <v>786</v>
      </c>
      <c r="B1122" s="52" t="s">
        <v>1070</v>
      </c>
      <c r="C1122" s="52" t="s">
        <v>743</v>
      </c>
      <c r="D1122" s="53" t="n">
        <v>0.1</v>
      </c>
      <c r="E1122" s="53" t="s">
        <v>748</v>
      </c>
      <c r="F1122" s="0" t="s">
        <v>1238</v>
      </c>
      <c r="G1122" s="0" t="str">
        <f aca="false">LEFT(B1122,2)</f>
        <v>06</v>
      </c>
      <c r="H1122" s="0" t="str">
        <f aca="false">I1122&amp;"_"&amp;G1122&amp;"_"&amp;F1122</f>
        <v>GroenbrogetTudse_06_20180914_DL2018058_EgedalGym_koersel1</v>
      </c>
      <c r="I1122" s="61" t="str">
        <f aca="false">MID(RIGHT(B1122,LEN(B1122)-3),1,FIND("_",RIGHT(B1122,LEN(B1122)-3))-1)</f>
        <v>GroenbrogetTudse</v>
      </c>
      <c r="J1122" s="61" t="str">
        <f aca="false">TRIM(SUBSTITUTE(RIGHT(B1122,FIND(I1122,B1122)+1),"_",""))</f>
        <v>PosK</v>
      </c>
      <c r="K1122" s="0" t="str">
        <f aca="false">IFERROR(VALUE(SUBSTITUTE(E1122,".",",")),E1122)</f>
        <v>No Ct</v>
      </c>
      <c r="L1122" s="61" t="n">
        <f aca="false">IF(J1122="PosK",SUMIFS(K:K,J:J,"PosK",H:H,H1122),"")</f>
        <v>0</v>
      </c>
      <c r="M1122" s="61" t="n">
        <f aca="false">IF(J1122="PosK",SUMIFS(K:K,J:J,"NegK",H:H,H1122),"")</f>
        <v>0</v>
      </c>
      <c r="N1122" s="61" t="n">
        <f aca="false">IF(J1122="PosK",SUMIFS(K:K,J:J,"eDNA",H:H,H1122),"")</f>
        <v>0</v>
      </c>
      <c r="P1122" s="62" t="n">
        <f aca="false">IF(K1124="No Ct",0,K1124)</f>
        <v>0</v>
      </c>
      <c r="Q1122" s="62" t="n">
        <f aca="false">IF(K1125="No Ct",0,K1125)</f>
        <v>0</v>
      </c>
      <c r="R1122" s="0" t="str">
        <f aca="false">IF(AND(L1122&gt;0,M1122=0),"Valid","Invalid")</f>
        <v>Invalid</v>
      </c>
      <c r="S1122" s="0" t="str">
        <f aca="false">IF(OR(P1122&gt;1,Q1122&gt;1),"Present","Absent")</f>
        <v>Absent</v>
      </c>
      <c r="T1122" s="63" t="str">
        <f aca="false">IF(OR(AND(P1122&gt;1,P1122&lt;41),AND(Q1122&gt;1,Q1122&lt;41)),"Ct&lt;41","Ct&gt;41")</f>
        <v>Ct&gt;41</v>
      </c>
      <c r="U1122" s="0" t="str">
        <f aca="false">I1122</f>
        <v>GroenbrogetTudse</v>
      </c>
      <c r="V1122" s="0" t="str">
        <f aca="false">MID(F1122,10,9)</f>
        <v>DL2018058</v>
      </c>
      <c r="W1122" s="64" t="str">
        <f aca="false">V1122&amp;"_"&amp;U1122&amp;"_"&amp;R1122&amp;"_"&amp;S1122&amp;"_"&amp;T1122</f>
        <v>DL2018058_GroenbrogetTudse_Invalid_Absent_Ct&gt;41</v>
      </c>
    </row>
    <row r="1123" customFormat="false" ht="14.25" hidden="false" customHeight="false" outlineLevel="0" collapsed="false">
      <c r="A1123" s="0" t="s">
        <v>788</v>
      </c>
      <c r="B1123" s="52" t="s">
        <v>1071</v>
      </c>
      <c r="C1123" s="52" t="s">
        <v>747</v>
      </c>
      <c r="D1123" s="53" t="n">
        <v>0.1</v>
      </c>
      <c r="E1123" s="53" t="s">
        <v>748</v>
      </c>
      <c r="F1123" s="0" t="s">
        <v>1238</v>
      </c>
      <c r="G1123" s="0" t="str">
        <f aca="false">LEFT(B1123,2)</f>
        <v>06</v>
      </c>
      <c r="H1123" s="0" t="str">
        <f aca="false">I1123&amp;"_"&amp;G1123&amp;"_"&amp;F1123</f>
        <v>GroenbrogetTudse_06_20180914_DL2018058_EgedalGym_koersel1</v>
      </c>
      <c r="I1123" s="61" t="str">
        <f aca="false">MID(RIGHT(B1123,LEN(B1123)-3),1,FIND("_",RIGHT(B1123,LEN(B1123)-3))-1)</f>
        <v>GroenbrogetTudse</v>
      </c>
      <c r="J1123" s="61" t="str">
        <f aca="false">TRIM(SUBSTITUTE(RIGHT(B1123,FIND(I1123,B1123)+1),"_",""))</f>
        <v>NegK</v>
      </c>
      <c r="K1123" s="0" t="str">
        <f aca="false">IFERROR(VALUE(SUBSTITUTE(E1123,".",",")),E1123)</f>
        <v>No Ct</v>
      </c>
      <c r="L1123" s="61" t="str">
        <f aca="false">IF(J1123="PosK",SUMIFS(K:K,J:J,"PosK",H:H,H1123),"")</f>
        <v/>
      </c>
      <c r="M1123" s="61" t="str">
        <f aca="false">IF(J1123="PosK",SUMIFS(K:K,J:J,"NegK",H:H,H1123),"")</f>
        <v/>
      </c>
      <c r="N1123" s="61" t="str">
        <f aca="false">IF(J1123="PosK",SUMIFS(K:K,J:J,"eDNA",H:H,H1123),"")</f>
        <v/>
      </c>
    </row>
    <row r="1124" customFormat="false" ht="14.25" hidden="false" customHeight="false" outlineLevel="0" collapsed="false">
      <c r="A1124" s="0" t="s">
        <v>790</v>
      </c>
      <c r="B1124" s="52" t="s">
        <v>1072</v>
      </c>
      <c r="C1124" s="52" t="s">
        <v>751</v>
      </c>
      <c r="D1124" s="53" t="n">
        <v>0.1</v>
      </c>
      <c r="E1124" s="53" t="s">
        <v>748</v>
      </c>
      <c r="F1124" s="0" t="s">
        <v>1238</v>
      </c>
      <c r="G1124" s="0" t="str">
        <f aca="false">LEFT(B1124,2)</f>
        <v>06</v>
      </c>
      <c r="H1124" s="0" t="str">
        <f aca="false">I1124&amp;"_"&amp;G1124&amp;"_"&amp;F1124</f>
        <v>GroenbrogetTudse_06_20180914_DL2018058_EgedalGym_koersel1</v>
      </c>
      <c r="I1124" s="61" t="str">
        <f aca="false">MID(RIGHT(B1124,LEN(B1124)-3),1,FIND("_",RIGHT(B1124,LEN(B1124)-3))-1)</f>
        <v>GroenbrogetTudse</v>
      </c>
      <c r="J1124" s="61" t="str">
        <f aca="false">TRIM(SUBSTITUTE(RIGHT(B1124,FIND(I1124,B1124)+1),"_",""))</f>
        <v>eDNA</v>
      </c>
      <c r="K1124" s="0" t="str">
        <f aca="false">IFERROR(VALUE(SUBSTITUTE(E1124,".",",")),E1124)</f>
        <v>No Ct</v>
      </c>
      <c r="L1124" s="61" t="str">
        <f aca="false">IF(J1124="PosK",SUMIFS(K:K,J:J,"PosK",H:H,H1124),"")</f>
        <v/>
      </c>
      <c r="M1124" s="61" t="str">
        <f aca="false">IF(J1124="PosK",SUMIFS(K:K,J:J,"NegK",H:H,H1124),"")</f>
        <v/>
      </c>
      <c r="N1124" s="61" t="str">
        <f aca="false">IF(J1124="PosK",SUMIFS(K:K,J:J,"eDNA",H:H,H1124),"")</f>
        <v/>
      </c>
      <c r="Q1124" s="62"/>
    </row>
    <row r="1125" customFormat="false" ht="14.25" hidden="false" customHeight="false" outlineLevel="0" collapsed="false">
      <c r="A1125" s="0" t="s">
        <v>792</v>
      </c>
      <c r="B1125" s="52" t="s">
        <v>1073</v>
      </c>
      <c r="C1125" s="52" t="s">
        <v>751</v>
      </c>
      <c r="D1125" s="53" t="n">
        <v>0.1</v>
      </c>
      <c r="E1125" s="53" t="s">
        <v>748</v>
      </c>
      <c r="F1125" s="0" t="s">
        <v>1238</v>
      </c>
      <c r="G1125" s="0" t="str">
        <f aca="false">LEFT(B1125,2)</f>
        <v>06</v>
      </c>
      <c r="H1125" s="0" t="str">
        <f aca="false">I1125&amp;"_"&amp;G1125&amp;"_"&amp;F1125</f>
        <v>GroenbrogetTudse_06_20180914_DL2018058_EgedalGym_koersel1</v>
      </c>
      <c r="I1125" s="61" t="str">
        <f aca="false">MID(RIGHT(B1125,LEN(B1125)-3),1,FIND("_",RIGHT(B1125,LEN(B1125)-3))-1)</f>
        <v>GroenbrogetTudse</v>
      </c>
      <c r="J1125" s="61" t="str">
        <f aca="false">TRIM(SUBSTITUTE(RIGHT(B1125,FIND(I1125,B1125)+1),"_",""))</f>
        <v>eDNA</v>
      </c>
      <c r="K1125" s="0" t="str">
        <f aca="false">IFERROR(VALUE(SUBSTITUTE(E1125,".",",")),E1125)</f>
        <v>No Ct</v>
      </c>
      <c r="L1125" s="61" t="str">
        <f aca="false">IF(J1125="PosK",SUMIFS(K:K,J:J,"PosK",H:H,H1125),"")</f>
        <v/>
      </c>
      <c r="M1125" s="61" t="str">
        <f aca="false">IF(J1125="PosK",SUMIFS(K:K,J:J,"NegK",H:H,H1125),"")</f>
        <v/>
      </c>
      <c r="N1125" s="61" t="str">
        <f aca="false">IF(J1125="PosK",SUMIFS(K:K,J:J,"eDNA",H:H,H1125),"")</f>
        <v/>
      </c>
      <c r="P1125" s="62"/>
      <c r="T1125" s="63"/>
      <c r="W1125" s="64"/>
    </row>
    <row r="1126" customFormat="false" ht="14.25" hidden="false" customHeight="false" outlineLevel="0" collapsed="false">
      <c r="A1126" s="0" t="s">
        <v>794</v>
      </c>
      <c r="B1126" s="52" t="s">
        <v>1074</v>
      </c>
      <c r="C1126" s="52" t="s">
        <v>743</v>
      </c>
      <c r="D1126" s="53" t="n">
        <v>0.1</v>
      </c>
      <c r="E1126" s="53" t="s">
        <v>748</v>
      </c>
      <c r="F1126" s="0" t="s">
        <v>1238</v>
      </c>
      <c r="G1126" s="0" t="str">
        <f aca="false">LEFT(B1126,2)</f>
        <v>07</v>
      </c>
      <c r="H1126" s="0" t="str">
        <f aca="false">I1126&amp;"_"&amp;G1126&amp;"_"&amp;F1126</f>
        <v>Loevfroe_07_20180914_DL2018058_EgedalGym_koersel1</v>
      </c>
      <c r="I1126" s="61" t="str">
        <f aca="false">MID(RIGHT(B1126,LEN(B1126)-3),1,FIND("_",RIGHT(B1126,LEN(B1126)-3))-1)</f>
        <v>Loevfroe</v>
      </c>
      <c r="J1126" s="61" t="str">
        <f aca="false">TRIM(SUBSTITUTE(RIGHT(B1126,FIND(I1126,B1126)+1),"_",""))</f>
        <v>PosK</v>
      </c>
      <c r="K1126" s="0" t="str">
        <f aca="false">IFERROR(VALUE(SUBSTITUTE(E1126,".",",")),E1126)</f>
        <v>No Ct</v>
      </c>
      <c r="L1126" s="61" t="n">
        <f aca="false">IF(J1126="PosK",SUMIFS(K:K,J:J,"PosK",H:H,H1126),"")</f>
        <v>0</v>
      </c>
      <c r="M1126" s="61" t="n">
        <f aca="false">IF(J1126="PosK",SUMIFS(K:K,J:J,"NegK",H:H,H1126),"")</f>
        <v>0</v>
      </c>
      <c r="N1126" s="61" t="n">
        <f aca="false">IF(J1126="PosK",SUMIFS(K:K,J:J,"eDNA",H:H,H1126),"")</f>
        <v>0</v>
      </c>
      <c r="P1126" s="62" t="n">
        <f aca="false">IF(K1128="No Ct",0,K1128)</f>
        <v>0</v>
      </c>
      <c r="Q1126" s="62" t="n">
        <f aca="false">IF(K1129="No Ct",0,K1129)</f>
        <v>0</v>
      </c>
      <c r="R1126" s="0" t="str">
        <f aca="false">IF(AND(L1126&gt;0,M1126=0),"Valid","Invalid")</f>
        <v>Invalid</v>
      </c>
      <c r="S1126" s="0" t="str">
        <f aca="false">IF(OR(P1126&gt;1,Q1126&gt;1),"Present","Absent")</f>
        <v>Absent</v>
      </c>
      <c r="T1126" s="63" t="str">
        <f aca="false">IF(OR(AND(P1126&gt;1,P1126&lt;41),AND(Q1126&gt;1,Q1126&lt;41)),"Ct&lt;41","Ct&gt;41")</f>
        <v>Ct&gt;41</v>
      </c>
      <c r="U1126" s="0" t="str">
        <f aca="false">I1126</f>
        <v>Loevfroe</v>
      </c>
      <c r="V1126" s="0" t="str">
        <f aca="false">MID(F1126,10,9)</f>
        <v>DL2018058</v>
      </c>
      <c r="W1126" s="64" t="str">
        <f aca="false">V1126&amp;"_"&amp;U1126&amp;"_"&amp;R1126&amp;"_"&amp;S1126&amp;"_"&amp;T1126</f>
        <v>DL2018058_Loevfroe_Invalid_Absent_Ct&gt;41</v>
      </c>
    </row>
    <row r="1127" customFormat="false" ht="14.25" hidden="false" customHeight="false" outlineLevel="0" collapsed="false">
      <c r="A1127" s="0" t="s">
        <v>796</v>
      </c>
      <c r="B1127" s="52" t="s">
        <v>1075</v>
      </c>
      <c r="C1127" s="52" t="s">
        <v>747</v>
      </c>
      <c r="D1127" s="53" t="n">
        <v>0.1</v>
      </c>
      <c r="E1127" s="53" t="s">
        <v>748</v>
      </c>
      <c r="F1127" s="0" t="s">
        <v>1238</v>
      </c>
      <c r="G1127" s="0" t="str">
        <f aca="false">LEFT(B1127,2)</f>
        <v>07</v>
      </c>
      <c r="H1127" s="0" t="str">
        <f aca="false">I1127&amp;"_"&amp;G1127&amp;"_"&amp;F1127</f>
        <v>Loevfroe_07_20180914_DL2018058_EgedalGym_koersel1</v>
      </c>
      <c r="I1127" s="61" t="str">
        <f aca="false">MID(RIGHT(B1127,LEN(B1127)-3),1,FIND("_",RIGHT(B1127,LEN(B1127)-3))-1)</f>
        <v>Loevfroe</v>
      </c>
      <c r="J1127" s="61" t="str">
        <f aca="false">TRIM(SUBSTITUTE(RIGHT(B1127,FIND(I1127,B1127)+1),"_",""))</f>
        <v>NegK</v>
      </c>
      <c r="K1127" s="0" t="str">
        <f aca="false">IFERROR(VALUE(SUBSTITUTE(E1127,".",",")),E1127)</f>
        <v>No Ct</v>
      </c>
      <c r="L1127" s="61" t="str">
        <f aca="false">IF(J1127="PosK",SUMIFS(K:K,J:J,"PosK",H:H,H1127),"")</f>
        <v/>
      </c>
      <c r="M1127" s="61" t="str">
        <f aca="false">IF(J1127="PosK",SUMIFS(K:K,J:J,"NegK",H:H,H1127),"")</f>
        <v/>
      </c>
      <c r="N1127" s="61" t="str">
        <f aca="false">IF(J1127="PosK",SUMIFS(K:K,J:J,"eDNA",H:H,H1127),"")</f>
        <v/>
      </c>
    </row>
    <row r="1128" customFormat="false" ht="14.25" hidden="false" customHeight="false" outlineLevel="0" collapsed="false">
      <c r="A1128" s="0" t="s">
        <v>798</v>
      </c>
      <c r="B1128" s="52" t="s">
        <v>1076</v>
      </c>
      <c r="C1128" s="52" t="s">
        <v>751</v>
      </c>
      <c r="D1128" s="53" t="n">
        <v>0.1</v>
      </c>
      <c r="E1128" s="53" t="s">
        <v>748</v>
      </c>
      <c r="F1128" s="0" t="s">
        <v>1238</v>
      </c>
      <c r="G1128" s="0" t="str">
        <f aca="false">LEFT(B1128,2)</f>
        <v>07</v>
      </c>
      <c r="H1128" s="0" t="str">
        <f aca="false">I1128&amp;"_"&amp;G1128&amp;"_"&amp;F1128</f>
        <v>Loevfroe_07_20180914_DL2018058_EgedalGym_koersel1</v>
      </c>
      <c r="I1128" s="61" t="str">
        <f aca="false">MID(RIGHT(B1128,LEN(B1128)-3),1,FIND("_",RIGHT(B1128,LEN(B1128)-3))-1)</f>
        <v>Loevfroe</v>
      </c>
      <c r="J1128" s="61" t="str">
        <f aca="false">TRIM(SUBSTITUTE(RIGHT(B1128,FIND(I1128,B1128)+1),"_",""))</f>
        <v>eDNA</v>
      </c>
      <c r="K1128" s="0" t="str">
        <f aca="false">IFERROR(VALUE(SUBSTITUTE(E1128,".",",")),E1128)</f>
        <v>No Ct</v>
      </c>
      <c r="L1128" s="61" t="str">
        <f aca="false">IF(J1128="PosK",SUMIFS(K:K,J:J,"PosK",H:H,H1128),"")</f>
        <v/>
      </c>
      <c r="M1128" s="61" t="str">
        <f aca="false">IF(J1128="PosK",SUMIFS(K:K,J:J,"NegK",H:H,H1128),"")</f>
        <v/>
      </c>
      <c r="N1128" s="61" t="str">
        <f aca="false">IF(J1128="PosK",SUMIFS(K:K,J:J,"eDNA",H:H,H1128),"")</f>
        <v/>
      </c>
      <c r="Q1128" s="62"/>
    </row>
    <row r="1129" customFormat="false" ht="14.25" hidden="false" customHeight="false" outlineLevel="0" collapsed="false">
      <c r="A1129" s="0" t="s">
        <v>800</v>
      </c>
      <c r="B1129" s="52" t="s">
        <v>1077</v>
      </c>
      <c r="C1129" s="52" t="s">
        <v>751</v>
      </c>
      <c r="D1129" s="53" t="n">
        <v>0.1</v>
      </c>
      <c r="E1129" s="53" t="s">
        <v>748</v>
      </c>
      <c r="F1129" s="0" t="s">
        <v>1238</v>
      </c>
      <c r="G1129" s="0" t="str">
        <f aca="false">LEFT(B1129,2)</f>
        <v>07</v>
      </c>
      <c r="H1129" s="0" t="str">
        <f aca="false">I1129&amp;"_"&amp;G1129&amp;"_"&amp;F1129</f>
        <v>Loevfroe_07_20180914_DL2018058_EgedalGym_koersel1</v>
      </c>
      <c r="I1129" s="61" t="str">
        <f aca="false">MID(RIGHT(B1129,LEN(B1129)-3),1,FIND("_",RIGHT(B1129,LEN(B1129)-3))-1)</f>
        <v>Loevfroe</v>
      </c>
      <c r="J1129" s="61" t="str">
        <f aca="false">TRIM(SUBSTITUTE(RIGHT(B1129,FIND(I1129,B1129)+1),"_",""))</f>
        <v>eDNA</v>
      </c>
      <c r="K1129" s="0" t="str">
        <f aca="false">IFERROR(VALUE(SUBSTITUTE(E1129,".",",")),E1129)</f>
        <v>No Ct</v>
      </c>
      <c r="L1129" s="61" t="str">
        <f aca="false">IF(J1129="PosK",SUMIFS(K:K,J:J,"PosK",H:H,H1129),"")</f>
        <v/>
      </c>
      <c r="M1129" s="61" t="str">
        <f aca="false">IF(J1129="PosK",SUMIFS(K:K,J:J,"NegK",H:H,H1129),"")</f>
        <v/>
      </c>
      <c r="N1129" s="61" t="str">
        <f aca="false">IF(J1129="PosK",SUMIFS(K:K,J:J,"eDNA",H:H,H1129),"")</f>
        <v/>
      </c>
      <c r="P1129" s="62"/>
      <c r="T1129" s="63"/>
      <c r="W1129" s="64"/>
    </row>
    <row r="1130" customFormat="false" ht="14.25" hidden="false" customHeight="false" outlineLevel="0" collapsed="false">
      <c r="A1130" s="0" t="s">
        <v>802</v>
      </c>
      <c r="B1130" s="52" t="s">
        <v>1078</v>
      </c>
      <c r="C1130" s="52" t="s">
        <v>743</v>
      </c>
      <c r="D1130" s="53" t="n">
        <v>0.1</v>
      </c>
      <c r="E1130" s="53" t="n">
        <v>28.5</v>
      </c>
      <c r="F1130" s="0" t="s">
        <v>1238</v>
      </c>
      <c r="G1130" s="0" t="str">
        <f aca="false">LEFT(B1130,2)</f>
        <v>08</v>
      </c>
      <c r="H1130" s="0" t="str">
        <f aca="false">I1130&amp;"_"&amp;G1130&amp;"_"&amp;F1130</f>
        <v>Loevfroe_08_20180914_DL2018058_EgedalGym_koersel1</v>
      </c>
      <c r="I1130" s="61" t="str">
        <f aca="false">MID(RIGHT(B1130,LEN(B1130)-3),1,FIND("_",RIGHT(B1130,LEN(B1130)-3))-1)</f>
        <v>Loevfroe</v>
      </c>
      <c r="J1130" s="61" t="str">
        <f aca="false">TRIM(SUBSTITUTE(RIGHT(B1130,FIND(I1130,B1130)+1),"_",""))</f>
        <v>PosK</v>
      </c>
      <c r="K1130" s="0" t="n">
        <f aca="false">IFERROR(VALUE(SUBSTITUTE(E1130,".",",")),E1130)</f>
        <v>28.5</v>
      </c>
      <c r="L1130" s="61" t="n">
        <f aca="false">IF(J1130="PosK",SUMIFS(K:K,J:J,"PosK",H:H,H1130),"")</f>
        <v>28.5</v>
      </c>
      <c r="M1130" s="61" t="n">
        <f aca="false">IF(J1130="PosK",SUMIFS(K:K,J:J,"NegK",H:H,H1130),"")</f>
        <v>0</v>
      </c>
      <c r="N1130" s="61" t="n">
        <f aca="false">IF(J1130="PosK",SUMIFS(K:K,J:J,"eDNA",H:H,H1130),"")</f>
        <v>0</v>
      </c>
      <c r="P1130" s="62" t="n">
        <f aca="false">IF(K1132="No Ct",0,K1132)</f>
        <v>0</v>
      </c>
      <c r="Q1130" s="62" t="n">
        <f aca="false">IF(K1133="No Ct",0,K1133)</f>
        <v>0</v>
      </c>
      <c r="R1130" s="0" t="str">
        <f aca="false">IF(AND(L1130&gt;0,M1130=0),"Valid","Invalid")</f>
        <v>Valid</v>
      </c>
      <c r="S1130" s="0" t="str">
        <f aca="false">IF(OR(P1130&gt;1,Q1130&gt;1),"Present","Absent")</f>
        <v>Absent</v>
      </c>
      <c r="T1130" s="63" t="str">
        <f aca="false">IF(OR(AND(P1130&gt;1,P1130&lt;41),AND(Q1130&gt;1,Q1130&lt;41)),"Ct&lt;41","Ct&gt;41")</f>
        <v>Ct&gt;41</v>
      </c>
      <c r="U1130" s="0" t="str">
        <f aca="false">I1130</f>
        <v>Loevfroe</v>
      </c>
      <c r="V1130" s="0" t="str">
        <f aca="false">MID(F1130,10,9)</f>
        <v>DL2018058</v>
      </c>
      <c r="W1130" s="64" t="str">
        <f aca="false">V1130&amp;"_"&amp;U1130&amp;"_"&amp;R1130&amp;"_"&amp;S1130&amp;"_"&amp;T1130</f>
        <v>DL2018058_Loevfroe_Valid_Absent_Ct&gt;41</v>
      </c>
    </row>
    <row r="1131" customFormat="false" ht="14.25" hidden="false" customHeight="false" outlineLevel="0" collapsed="false">
      <c r="A1131" s="0" t="s">
        <v>804</v>
      </c>
      <c r="B1131" s="52" t="s">
        <v>1079</v>
      </c>
      <c r="C1131" s="52" t="s">
        <v>747</v>
      </c>
      <c r="D1131" s="53" t="n">
        <v>0.1</v>
      </c>
      <c r="E1131" s="53" t="s">
        <v>748</v>
      </c>
      <c r="F1131" s="0" t="s">
        <v>1238</v>
      </c>
      <c r="G1131" s="0" t="str">
        <f aca="false">LEFT(B1131,2)</f>
        <v>08</v>
      </c>
      <c r="H1131" s="0" t="str">
        <f aca="false">I1131&amp;"_"&amp;G1131&amp;"_"&amp;F1131</f>
        <v>Loevfroe_08_20180914_DL2018058_EgedalGym_koersel1</v>
      </c>
      <c r="I1131" s="61" t="str">
        <f aca="false">MID(RIGHT(B1131,LEN(B1131)-3),1,FIND("_",RIGHT(B1131,LEN(B1131)-3))-1)</f>
        <v>Loevfroe</v>
      </c>
      <c r="J1131" s="61" t="str">
        <f aca="false">TRIM(SUBSTITUTE(RIGHT(B1131,FIND(I1131,B1131)+1),"_",""))</f>
        <v>NegK</v>
      </c>
      <c r="K1131" s="0" t="str">
        <f aca="false">IFERROR(VALUE(SUBSTITUTE(E1131,".",",")),E1131)</f>
        <v>No Ct</v>
      </c>
      <c r="L1131" s="61" t="str">
        <f aca="false">IF(J1131="PosK",SUMIFS(K:K,J:J,"PosK",H:H,H1131),"")</f>
        <v/>
      </c>
      <c r="M1131" s="61" t="str">
        <f aca="false">IF(J1131="PosK",SUMIFS(K:K,J:J,"NegK",H:H,H1131),"")</f>
        <v/>
      </c>
      <c r="N1131" s="61" t="str">
        <f aca="false">IF(J1131="PosK",SUMIFS(K:K,J:J,"eDNA",H:H,H1131),"")</f>
        <v/>
      </c>
    </row>
    <row r="1132" customFormat="false" ht="14.25" hidden="false" customHeight="false" outlineLevel="0" collapsed="false">
      <c r="A1132" s="0" t="s">
        <v>806</v>
      </c>
      <c r="B1132" s="52" t="s">
        <v>1080</v>
      </c>
      <c r="C1132" s="52" t="s">
        <v>751</v>
      </c>
      <c r="D1132" s="53" t="n">
        <v>0.1</v>
      </c>
      <c r="E1132" s="53" t="s">
        <v>748</v>
      </c>
      <c r="F1132" s="0" t="s">
        <v>1238</v>
      </c>
      <c r="G1132" s="0" t="str">
        <f aca="false">LEFT(B1132,2)</f>
        <v>08</v>
      </c>
      <c r="H1132" s="0" t="str">
        <f aca="false">I1132&amp;"_"&amp;G1132&amp;"_"&amp;F1132</f>
        <v>Loevfroe_08_20180914_DL2018058_EgedalGym_koersel1</v>
      </c>
      <c r="I1132" s="61" t="str">
        <f aca="false">MID(RIGHT(B1132,LEN(B1132)-3),1,FIND("_",RIGHT(B1132,LEN(B1132)-3))-1)</f>
        <v>Loevfroe</v>
      </c>
      <c r="J1132" s="61" t="str">
        <f aca="false">TRIM(SUBSTITUTE(RIGHT(B1132,FIND(I1132,B1132)+1),"_",""))</f>
        <v>eDNA</v>
      </c>
      <c r="K1132" s="0" t="str">
        <f aca="false">IFERROR(VALUE(SUBSTITUTE(E1132,".",",")),E1132)</f>
        <v>No Ct</v>
      </c>
      <c r="L1132" s="61" t="str">
        <f aca="false">IF(J1132="PosK",SUMIFS(K:K,J:J,"PosK",H:H,H1132),"")</f>
        <v/>
      </c>
      <c r="M1132" s="61" t="str">
        <f aca="false">IF(J1132="PosK",SUMIFS(K:K,J:J,"NegK",H:H,H1132),"")</f>
        <v/>
      </c>
      <c r="N1132" s="61" t="str">
        <f aca="false">IF(J1132="PosK",SUMIFS(K:K,J:J,"eDNA",H:H,H1132),"")</f>
        <v/>
      </c>
      <c r="Q1132" s="62"/>
    </row>
    <row r="1133" customFormat="false" ht="14.25" hidden="false" customHeight="false" outlineLevel="0" collapsed="false">
      <c r="A1133" s="0" t="s">
        <v>808</v>
      </c>
      <c r="B1133" s="52" t="s">
        <v>1081</v>
      </c>
      <c r="C1133" s="52" t="s">
        <v>751</v>
      </c>
      <c r="D1133" s="53" t="n">
        <v>0.1</v>
      </c>
      <c r="E1133" s="53" t="s">
        <v>748</v>
      </c>
      <c r="F1133" s="0" t="s">
        <v>1238</v>
      </c>
      <c r="G1133" s="0" t="str">
        <f aca="false">LEFT(B1133,2)</f>
        <v>08</v>
      </c>
      <c r="H1133" s="0" t="str">
        <f aca="false">I1133&amp;"_"&amp;G1133&amp;"_"&amp;F1133</f>
        <v>Loevfroe_08_20180914_DL2018058_EgedalGym_koersel1</v>
      </c>
      <c r="I1133" s="61" t="str">
        <f aca="false">MID(RIGHT(B1133,LEN(B1133)-3),1,FIND("_",RIGHT(B1133,LEN(B1133)-3))-1)</f>
        <v>Loevfroe</v>
      </c>
      <c r="J1133" s="61" t="str">
        <f aca="false">TRIM(SUBSTITUTE(RIGHT(B1133,FIND(I1133,B1133)+1),"_",""))</f>
        <v>eDNA</v>
      </c>
      <c r="K1133" s="0" t="str">
        <f aca="false">IFERROR(VALUE(SUBSTITUTE(E1133,".",",")),E1133)</f>
        <v>No Ct</v>
      </c>
      <c r="L1133" s="61" t="str">
        <f aca="false">IF(J1133="PosK",SUMIFS(K:K,J:J,"PosK",H:H,H1133),"")</f>
        <v/>
      </c>
      <c r="M1133" s="61" t="str">
        <f aca="false">IF(J1133="PosK",SUMIFS(K:K,J:J,"NegK",H:H,H1133),"")</f>
        <v/>
      </c>
      <c r="N1133" s="61" t="str">
        <f aca="false">IF(J1133="PosK",SUMIFS(K:K,J:J,"eDNA",H:H,H1133),"")</f>
        <v/>
      </c>
      <c r="P1133" s="62"/>
      <c r="T1133" s="63"/>
      <c r="W1133" s="64"/>
    </row>
    <row r="1134" customFormat="false" ht="14.25" hidden="false" customHeight="false" outlineLevel="0" collapsed="false">
      <c r="A1134" s="0" t="s">
        <v>810</v>
      </c>
      <c r="B1134" s="52" t="s">
        <v>1082</v>
      </c>
      <c r="C1134" s="52" t="s">
        <v>743</v>
      </c>
      <c r="D1134" s="53" t="n">
        <v>0.1</v>
      </c>
      <c r="E1134" s="53" t="n">
        <v>38.3</v>
      </c>
      <c r="F1134" s="0" t="s">
        <v>1238</v>
      </c>
      <c r="G1134" s="0" t="str">
        <f aca="false">LEFT(B1134,2)</f>
        <v>09</v>
      </c>
      <c r="H1134" s="0" t="str">
        <f aca="false">I1134&amp;"_"&amp;G1134&amp;"_"&amp;F1134</f>
        <v>Springfroe_09_20180914_DL2018058_EgedalGym_koersel1</v>
      </c>
      <c r="I1134" s="61" t="str">
        <f aca="false">MID(RIGHT(B1134,LEN(B1134)-3),1,FIND("_",RIGHT(B1134,LEN(B1134)-3))-1)</f>
        <v>Springfroe</v>
      </c>
      <c r="J1134" s="61" t="str">
        <f aca="false">TRIM(SUBSTITUTE(RIGHT(B1134,FIND(I1134,B1134)+1),"_",""))</f>
        <v>PosK</v>
      </c>
      <c r="K1134" s="0" t="n">
        <f aca="false">IFERROR(VALUE(SUBSTITUTE(E1134,".",",")),E1134)</f>
        <v>38.3</v>
      </c>
      <c r="L1134" s="61" t="n">
        <f aca="false">IF(J1134="PosK",SUMIFS(K:K,J:J,"PosK",H:H,H1134),"")</f>
        <v>38.3</v>
      </c>
      <c r="M1134" s="61" t="n">
        <f aca="false">IF(J1134="PosK",SUMIFS(K:K,J:J,"NegK",H:H,H1134),"")</f>
        <v>0</v>
      </c>
      <c r="N1134" s="61" t="n">
        <f aca="false">IF(J1134="PosK",SUMIFS(K:K,J:J,"eDNA",H:H,H1134),"")</f>
        <v>0</v>
      </c>
      <c r="P1134" s="62" t="n">
        <f aca="false">IF(K1136="No Ct",0,K1136)</f>
        <v>0</v>
      </c>
      <c r="Q1134" s="62" t="n">
        <f aca="false">IF(K1137="No Ct",0,K1137)</f>
        <v>0</v>
      </c>
      <c r="R1134" s="0" t="str">
        <f aca="false">IF(AND(L1134&gt;0,M1134=0),"Valid","Invalid")</f>
        <v>Valid</v>
      </c>
      <c r="S1134" s="0" t="str">
        <f aca="false">IF(OR(P1134&gt;1,Q1134&gt;1),"Present","Absent")</f>
        <v>Absent</v>
      </c>
      <c r="T1134" s="63" t="str">
        <f aca="false">IF(OR(AND(P1134&gt;1,P1134&lt;41),AND(Q1134&gt;1,Q1134&lt;41)),"Ct&lt;41","Ct&gt;41")</f>
        <v>Ct&gt;41</v>
      </c>
      <c r="U1134" s="0" t="str">
        <f aca="false">I1134</f>
        <v>Springfroe</v>
      </c>
      <c r="V1134" s="0" t="str">
        <f aca="false">MID(F1134,10,9)</f>
        <v>DL2018058</v>
      </c>
      <c r="W1134" s="64" t="str">
        <f aca="false">V1134&amp;"_"&amp;U1134&amp;"_"&amp;R1134&amp;"_"&amp;S1134&amp;"_"&amp;T1134</f>
        <v>DL2018058_Springfroe_Valid_Absent_Ct&gt;41</v>
      </c>
    </row>
    <row r="1135" customFormat="false" ht="14.25" hidden="false" customHeight="false" outlineLevel="0" collapsed="false">
      <c r="A1135" s="0" t="s">
        <v>812</v>
      </c>
      <c r="B1135" s="52" t="s">
        <v>1083</v>
      </c>
      <c r="C1135" s="52" t="s">
        <v>747</v>
      </c>
      <c r="D1135" s="53" t="n">
        <v>0.1</v>
      </c>
      <c r="E1135" s="53" t="s">
        <v>748</v>
      </c>
      <c r="F1135" s="0" t="s">
        <v>1238</v>
      </c>
      <c r="G1135" s="0" t="str">
        <f aca="false">LEFT(B1135,2)</f>
        <v>09</v>
      </c>
      <c r="H1135" s="0" t="str">
        <f aca="false">I1135&amp;"_"&amp;G1135&amp;"_"&amp;F1135</f>
        <v>Springfroe_09_20180914_DL2018058_EgedalGym_koersel1</v>
      </c>
      <c r="I1135" s="61" t="str">
        <f aca="false">MID(RIGHT(B1135,LEN(B1135)-3),1,FIND("_",RIGHT(B1135,LEN(B1135)-3))-1)</f>
        <v>Springfroe</v>
      </c>
      <c r="J1135" s="61" t="str">
        <f aca="false">TRIM(SUBSTITUTE(RIGHT(B1135,FIND(I1135,B1135)+1),"_",""))</f>
        <v>NegK</v>
      </c>
      <c r="K1135" s="0" t="str">
        <f aca="false">IFERROR(VALUE(SUBSTITUTE(E1135,".",",")),E1135)</f>
        <v>No Ct</v>
      </c>
      <c r="L1135" s="61" t="str">
        <f aca="false">IF(J1135="PosK",SUMIFS(K:K,J:J,"PosK",H:H,H1135),"")</f>
        <v/>
      </c>
      <c r="M1135" s="61" t="str">
        <f aca="false">IF(J1135="PosK",SUMIFS(K:K,J:J,"NegK",H:H,H1135),"")</f>
        <v/>
      </c>
      <c r="N1135" s="61" t="str">
        <f aca="false">IF(J1135="PosK",SUMIFS(K:K,J:J,"eDNA",H:H,H1135),"")</f>
        <v/>
      </c>
    </row>
    <row r="1136" customFormat="false" ht="14.25" hidden="false" customHeight="false" outlineLevel="0" collapsed="false">
      <c r="A1136" s="0" t="s">
        <v>814</v>
      </c>
      <c r="B1136" s="52" t="s">
        <v>1084</v>
      </c>
      <c r="C1136" s="52" t="s">
        <v>751</v>
      </c>
      <c r="D1136" s="53" t="n">
        <v>0.1</v>
      </c>
      <c r="E1136" s="53" t="s">
        <v>748</v>
      </c>
      <c r="F1136" s="0" t="s">
        <v>1238</v>
      </c>
      <c r="G1136" s="0" t="str">
        <f aca="false">LEFT(B1136,2)</f>
        <v>09</v>
      </c>
      <c r="H1136" s="0" t="str">
        <f aca="false">I1136&amp;"_"&amp;G1136&amp;"_"&amp;F1136</f>
        <v>Springfroe_09_20180914_DL2018058_EgedalGym_koersel1</v>
      </c>
      <c r="I1136" s="61" t="str">
        <f aca="false">MID(RIGHT(B1136,LEN(B1136)-3),1,FIND("_",RIGHT(B1136,LEN(B1136)-3))-1)</f>
        <v>Springfroe</v>
      </c>
      <c r="J1136" s="61" t="str">
        <f aca="false">TRIM(SUBSTITUTE(RIGHT(B1136,FIND(I1136,B1136)+1),"_",""))</f>
        <v>eDNA</v>
      </c>
      <c r="K1136" s="0" t="str">
        <f aca="false">IFERROR(VALUE(SUBSTITUTE(E1136,".",",")),E1136)</f>
        <v>No Ct</v>
      </c>
      <c r="L1136" s="61" t="str">
        <f aca="false">IF(J1136="PosK",SUMIFS(K:K,J:J,"PosK",H:H,H1136),"")</f>
        <v/>
      </c>
      <c r="M1136" s="61" t="str">
        <f aca="false">IF(J1136="PosK",SUMIFS(K:K,J:J,"NegK",H:H,H1136),"")</f>
        <v/>
      </c>
      <c r="N1136" s="61" t="str">
        <f aca="false">IF(J1136="PosK",SUMIFS(K:K,J:J,"eDNA",H:H,H1136),"")</f>
        <v/>
      </c>
      <c r="Q1136" s="62"/>
    </row>
    <row r="1137" customFormat="false" ht="14.25" hidden="false" customHeight="false" outlineLevel="0" collapsed="false">
      <c r="A1137" s="0" t="s">
        <v>816</v>
      </c>
      <c r="B1137" s="52" t="s">
        <v>1085</v>
      </c>
      <c r="C1137" s="52" t="s">
        <v>751</v>
      </c>
      <c r="D1137" s="53" t="n">
        <v>0.1</v>
      </c>
      <c r="E1137" s="53" t="s">
        <v>748</v>
      </c>
      <c r="F1137" s="0" t="s">
        <v>1238</v>
      </c>
      <c r="G1137" s="0" t="str">
        <f aca="false">LEFT(B1137,2)</f>
        <v>09</v>
      </c>
      <c r="H1137" s="0" t="str">
        <f aca="false">I1137&amp;"_"&amp;G1137&amp;"_"&amp;F1137</f>
        <v>Springfroe_09_20180914_DL2018058_EgedalGym_koersel1</v>
      </c>
      <c r="I1137" s="61" t="str">
        <f aca="false">MID(RIGHT(B1137,LEN(B1137)-3),1,FIND("_",RIGHT(B1137,LEN(B1137)-3))-1)</f>
        <v>Springfroe</v>
      </c>
      <c r="J1137" s="61" t="str">
        <f aca="false">TRIM(SUBSTITUTE(RIGHT(B1137,FIND(I1137,B1137)+1),"_",""))</f>
        <v>eDNA</v>
      </c>
      <c r="K1137" s="0" t="str">
        <f aca="false">IFERROR(VALUE(SUBSTITUTE(E1137,".",",")),E1137)</f>
        <v>No Ct</v>
      </c>
      <c r="L1137" s="61" t="str">
        <f aca="false">IF(J1137="PosK",SUMIFS(K:K,J:J,"PosK",H:H,H1137),"")</f>
        <v/>
      </c>
      <c r="M1137" s="61" t="str">
        <f aca="false">IF(J1137="PosK",SUMIFS(K:K,J:J,"NegK",H:H,H1137),"")</f>
        <v/>
      </c>
      <c r="N1137" s="61" t="str">
        <f aca="false">IF(J1137="PosK",SUMIFS(K:K,J:J,"eDNA",H:H,H1137),"")</f>
        <v/>
      </c>
      <c r="P1137" s="62"/>
      <c r="T1137" s="63"/>
      <c r="W1137" s="64"/>
    </row>
    <row r="1138" customFormat="false" ht="14.25" hidden="false" customHeight="false" outlineLevel="0" collapsed="false">
      <c r="A1138" s="0" t="s">
        <v>818</v>
      </c>
      <c r="B1138" s="52" t="s">
        <v>1086</v>
      </c>
      <c r="C1138" s="52" t="s">
        <v>743</v>
      </c>
      <c r="D1138" s="53" t="n">
        <v>0.1</v>
      </c>
      <c r="E1138" s="53" t="s">
        <v>748</v>
      </c>
      <c r="F1138" s="0" t="s">
        <v>1238</v>
      </c>
      <c r="G1138" s="0" t="str">
        <f aca="false">LEFT(B1138,2)</f>
        <v>10</v>
      </c>
      <c r="H1138" s="0" t="str">
        <f aca="false">I1138&amp;"_"&amp;G1138&amp;"_"&amp;F1138</f>
        <v>Klokkefroe_10_20180914_DL2018058_EgedalGym_koersel1</v>
      </c>
      <c r="I1138" s="61" t="str">
        <f aca="false">MID(RIGHT(B1138,LEN(B1138)-3),1,FIND("_",RIGHT(B1138,LEN(B1138)-3))-1)</f>
        <v>Klokkefroe</v>
      </c>
      <c r="J1138" s="61" t="str">
        <f aca="false">TRIM(SUBSTITUTE(RIGHT(B1138,FIND(I1138,B1138)+1),"_",""))</f>
        <v>PosK</v>
      </c>
      <c r="K1138" s="0" t="str">
        <f aca="false">IFERROR(VALUE(SUBSTITUTE(E1138,".",",")),E1138)</f>
        <v>No Ct</v>
      </c>
      <c r="L1138" s="61" t="n">
        <f aca="false">IF(J1138="PosK",SUMIFS(K:K,J:J,"PosK",H:H,H1138),"")</f>
        <v>0</v>
      </c>
      <c r="M1138" s="61" t="n">
        <f aca="false">IF(J1138="PosK",SUMIFS(K:K,J:J,"NegK",H:H,H1138),"")</f>
        <v>0</v>
      </c>
      <c r="N1138" s="61" t="n">
        <f aca="false">IF(J1138="PosK",SUMIFS(K:K,J:J,"eDNA",H:H,H1138),"")</f>
        <v>0</v>
      </c>
      <c r="P1138" s="62" t="n">
        <f aca="false">IF(K1140="No Ct",0,K1140)</f>
        <v>0</v>
      </c>
      <c r="Q1138" s="62" t="n">
        <f aca="false">IF(K1141="No Ct",0,K1141)</f>
        <v>0</v>
      </c>
      <c r="R1138" s="0" t="str">
        <f aca="false">IF(AND(L1138&gt;0,M1138=0),"Valid","Invalid")</f>
        <v>Invalid</v>
      </c>
      <c r="S1138" s="0" t="str">
        <f aca="false">IF(OR(P1138&gt;1,Q1138&gt;1),"Present","Absent")</f>
        <v>Absent</v>
      </c>
      <c r="T1138" s="63" t="str">
        <f aca="false">IF(OR(AND(P1138&gt;1,P1138&lt;41),AND(Q1138&gt;1,Q1138&lt;41)),"Ct&lt;41","Ct&gt;41")</f>
        <v>Ct&gt;41</v>
      </c>
      <c r="U1138" s="0" t="str">
        <f aca="false">I1138</f>
        <v>Klokkefroe</v>
      </c>
      <c r="V1138" s="0" t="str">
        <f aca="false">MID(F1138,10,9)</f>
        <v>DL2018058</v>
      </c>
      <c r="W1138" s="64" t="str">
        <f aca="false">V1138&amp;"_"&amp;U1138&amp;"_"&amp;R1138&amp;"_"&amp;S1138&amp;"_"&amp;T1138</f>
        <v>DL2018058_Klokkefroe_Invalid_Absent_Ct&gt;41</v>
      </c>
    </row>
    <row r="1139" customFormat="false" ht="14.25" hidden="false" customHeight="false" outlineLevel="0" collapsed="false">
      <c r="A1139" s="0" t="s">
        <v>820</v>
      </c>
      <c r="B1139" s="52" t="s">
        <v>1087</v>
      </c>
      <c r="C1139" s="52" t="s">
        <v>747</v>
      </c>
      <c r="D1139" s="53" t="n">
        <v>0.1</v>
      </c>
      <c r="E1139" s="53" t="s">
        <v>748</v>
      </c>
      <c r="F1139" s="0" t="s">
        <v>1238</v>
      </c>
      <c r="G1139" s="0" t="str">
        <f aca="false">LEFT(B1139,2)</f>
        <v>10</v>
      </c>
      <c r="H1139" s="0" t="str">
        <f aca="false">I1139&amp;"_"&amp;G1139&amp;"_"&amp;F1139</f>
        <v>Klokkefroe_10_20180914_DL2018058_EgedalGym_koersel1</v>
      </c>
      <c r="I1139" s="61" t="str">
        <f aca="false">MID(RIGHT(B1139,LEN(B1139)-3),1,FIND("_",RIGHT(B1139,LEN(B1139)-3))-1)</f>
        <v>Klokkefroe</v>
      </c>
      <c r="J1139" s="61" t="str">
        <f aca="false">TRIM(SUBSTITUTE(RIGHT(B1139,FIND(I1139,B1139)+1),"_",""))</f>
        <v>NegK</v>
      </c>
      <c r="K1139" s="0" t="str">
        <f aca="false">IFERROR(VALUE(SUBSTITUTE(E1139,".",",")),E1139)</f>
        <v>No Ct</v>
      </c>
      <c r="L1139" s="61" t="str">
        <f aca="false">IF(J1139="PosK",SUMIFS(K:K,J:J,"PosK",H:H,H1139),"")</f>
        <v/>
      </c>
      <c r="M1139" s="61" t="str">
        <f aca="false">IF(J1139="PosK",SUMIFS(K:K,J:J,"NegK",H:H,H1139),"")</f>
        <v/>
      </c>
      <c r="N1139" s="61" t="str">
        <f aca="false">IF(J1139="PosK",SUMIFS(K:K,J:J,"eDNA",H:H,H1139),"")</f>
        <v/>
      </c>
    </row>
    <row r="1140" customFormat="false" ht="14.25" hidden="false" customHeight="false" outlineLevel="0" collapsed="false">
      <c r="A1140" s="0" t="s">
        <v>822</v>
      </c>
      <c r="B1140" s="52" t="s">
        <v>1088</v>
      </c>
      <c r="C1140" s="52" t="s">
        <v>751</v>
      </c>
      <c r="D1140" s="53" t="n">
        <v>0.1</v>
      </c>
      <c r="E1140" s="53" t="s">
        <v>748</v>
      </c>
      <c r="F1140" s="0" t="s">
        <v>1238</v>
      </c>
      <c r="G1140" s="0" t="str">
        <f aca="false">LEFT(B1140,2)</f>
        <v>10</v>
      </c>
      <c r="H1140" s="0" t="str">
        <f aca="false">I1140&amp;"_"&amp;G1140&amp;"_"&amp;F1140</f>
        <v>Klokkefroe_10_20180914_DL2018058_EgedalGym_koersel1</v>
      </c>
      <c r="I1140" s="61" t="str">
        <f aca="false">MID(RIGHT(B1140,LEN(B1140)-3),1,FIND("_",RIGHT(B1140,LEN(B1140)-3))-1)</f>
        <v>Klokkefroe</v>
      </c>
      <c r="J1140" s="61" t="str">
        <f aca="false">TRIM(SUBSTITUTE(RIGHT(B1140,FIND(I1140,B1140)+1),"_",""))</f>
        <v>eDNA</v>
      </c>
      <c r="K1140" s="0" t="str">
        <f aca="false">IFERROR(VALUE(SUBSTITUTE(E1140,".",",")),E1140)</f>
        <v>No Ct</v>
      </c>
      <c r="L1140" s="61" t="str">
        <f aca="false">IF(J1140="PosK",SUMIFS(K:K,J:J,"PosK",H:H,H1140),"")</f>
        <v/>
      </c>
      <c r="M1140" s="61" t="str">
        <f aca="false">IF(J1140="PosK",SUMIFS(K:K,J:J,"NegK",H:H,H1140),"")</f>
        <v/>
      </c>
      <c r="N1140" s="61" t="str">
        <f aca="false">IF(J1140="PosK",SUMIFS(K:K,J:J,"eDNA",H:H,H1140),"")</f>
        <v/>
      </c>
      <c r="Q1140" s="62"/>
    </row>
    <row r="1141" customFormat="false" ht="14.25" hidden="false" customHeight="false" outlineLevel="0" collapsed="false">
      <c r="A1141" s="0" t="s">
        <v>824</v>
      </c>
      <c r="B1141" s="52" t="s">
        <v>1089</v>
      </c>
      <c r="C1141" s="52" t="s">
        <v>751</v>
      </c>
      <c r="D1141" s="53" t="n">
        <v>0.1</v>
      </c>
      <c r="E1141" s="53" t="s">
        <v>748</v>
      </c>
      <c r="F1141" s="0" t="s">
        <v>1238</v>
      </c>
      <c r="G1141" s="0" t="str">
        <f aca="false">LEFT(B1141,2)</f>
        <v>10</v>
      </c>
      <c r="H1141" s="0" t="str">
        <f aca="false">I1141&amp;"_"&amp;G1141&amp;"_"&amp;F1141</f>
        <v>Klokkefroe_10_20180914_DL2018058_EgedalGym_koersel1</v>
      </c>
      <c r="I1141" s="61" t="str">
        <f aca="false">MID(RIGHT(B1141,LEN(B1141)-3),1,FIND("_",RIGHT(B1141,LEN(B1141)-3))-1)</f>
        <v>Klokkefroe</v>
      </c>
      <c r="J1141" s="61" t="str">
        <f aca="false">TRIM(SUBSTITUTE(RIGHT(B1141,FIND(I1141,B1141)+1),"_",""))</f>
        <v>eDNA</v>
      </c>
      <c r="K1141" s="0" t="str">
        <f aca="false">IFERROR(VALUE(SUBSTITUTE(E1141,".",",")),E1141)</f>
        <v>No Ct</v>
      </c>
      <c r="L1141" s="61" t="str">
        <f aca="false">IF(J1141="PosK",SUMIFS(K:K,J:J,"PosK",H:H,H1141),"")</f>
        <v/>
      </c>
      <c r="M1141" s="61" t="str">
        <f aca="false">IF(J1141="PosK",SUMIFS(K:K,J:J,"NegK",H:H,H1141),"")</f>
        <v/>
      </c>
      <c r="N1141" s="61" t="str">
        <f aca="false">IF(J1141="PosK",SUMIFS(K:K,J:J,"eDNA",H:H,H1141),"")</f>
        <v/>
      </c>
      <c r="P1141" s="62"/>
      <c r="T1141" s="63"/>
      <c r="W1141" s="64"/>
    </row>
    <row r="1142" customFormat="false" ht="14.25" hidden="false" customHeight="false" outlineLevel="0" collapsed="false">
      <c r="A1142" s="0" t="s">
        <v>826</v>
      </c>
      <c r="B1142" s="52" t="s">
        <v>1090</v>
      </c>
      <c r="C1142" s="52" t="s">
        <v>743</v>
      </c>
      <c r="D1142" s="53" t="n">
        <v>0.1</v>
      </c>
      <c r="E1142" s="53" t="s">
        <v>748</v>
      </c>
      <c r="F1142" s="0" t="s">
        <v>1238</v>
      </c>
      <c r="G1142" s="0" t="str">
        <f aca="false">LEFT(B1142,2)</f>
        <v>11</v>
      </c>
      <c r="H1142" s="0" t="str">
        <f aca="false">I1142&amp;"_"&amp;G1142&amp;"_"&amp;F1142</f>
        <v>Klokkefroe_11_20180914_DL2018058_EgedalGym_koersel1</v>
      </c>
      <c r="I1142" s="61" t="str">
        <f aca="false">MID(RIGHT(B1142,LEN(B1142)-3),1,FIND("_",RIGHT(B1142,LEN(B1142)-3))-1)</f>
        <v>Klokkefroe</v>
      </c>
      <c r="J1142" s="61" t="str">
        <f aca="false">TRIM(SUBSTITUTE(RIGHT(B1142,FIND(I1142,B1142)+1),"_",""))</f>
        <v>PosK</v>
      </c>
      <c r="K1142" s="0" t="str">
        <f aca="false">IFERROR(VALUE(SUBSTITUTE(E1142,".",",")),E1142)</f>
        <v>No Ct</v>
      </c>
      <c r="L1142" s="61" t="n">
        <f aca="false">IF(J1142="PosK",SUMIFS(K:K,J:J,"PosK",H:H,H1142),"")</f>
        <v>0</v>
      </c>
      <c r="M1142" s="61" t="n">
        <f aca="false">IF(J1142="PosK",SUMIFS(K:K,J:J,"NegK",H:H,H1142),"")</f>
        <v>0</v>
      </c>
      <c r="N1142" s="61" t="n">
        <f aca="false">IF(J1142="PosK",SUMIFS(K:K,J:J,"eDNA",H:H,H1142),"")</f>
        <v>0</v>
      </c>
      <c r="P1142" s="62" t="n">
        <f aca="false">IF(K1144="No Ct",0,K1144)</f>
        <v>0</v>
      </c>
      <c r="Q1142" s="62" t="n">
        <f aca="false">IF(K1145="No Ct",0,K1145)</f>
        <v>0</v>
      </c>
      <c r="R1142" s="0" t="str">
        <f aca="false">IF(AND(L1142&gt;0,M1142=0),"Valid","Invalid")</f>
        <v>Invalid</v>
      </c>
      <c r="S1142" s="0" t="str">
        <f aca="false">IF(OR(P1142&gt;1,Q1142&gt;1),"Present","Absent")</f>
        <v>Absent</v>
      </c>
      <c r="T1142" s="63" t="str">
        <f aca="false">IF(OR(AND(P1142&gt;1,P1142&lt;41),AND(Q1142&gt;1,Q1142&lt;41)),"Ct&lt;41","Ct&gt;41")</f>
        <v>Ct&gt;41</v>
      </c>
      <c r="U1142" s="0" t="str">
        <f aca="false">I1142</f>
        <v>Klokkefroe</v>
      </c>
      <c r="V1142" s="0" t="str">
        <f aca="false">MID(F1142,10,9)</f>
        <v>DL2018058</v>
      </c>
      <c r="W1142" s="64" t="str">
        <f aca="false">V1142&amp;"_"&amp;U1142&amp;"_"&amp;R1142&amp;"_"&amp;S1142&amp;"_"&amp;T1142</f>
        <v>DL2018058_Klokkefroe_Invalid_Absent_Ct&gt;41</v>
      </c>
    </row>
    <row r="1143" customFormat="false" ht="14.25" hidden="false" customHeight="false" outlineLevel="0" collapsed="false">
      <c r="A1143" s="0" t="s">
        <v>828</v>
      </c>
      <c r="B1143" s="52" t="s">
        <v>1091</v>
      </c>
      <c r="C1143" s="52" t="s">
        <v>747</v>
      </c>
      <c r="D1143" s="53" t="n">
        <v>0.1</v>
      </c>
      <c r="E1143" s="53" t="s">
        <v>748</v>
      </c>
      <c r="F1143" s="0" t="s">
        <v>1238</v>
      </c>
      <c r="G1143" s="0" t="str">
        <f aca="false">LEFT(B1143,2)</f>
        <v>11</v>
      </c>
      <c r="H1143" s="0" t="str">
        <f aca="false">I1143&amp;"_"&amp;G1143&amp;"_"&amp;F1143</f>
        <v>Klokkefroe_11_20180914_DL2018058_EgedalGym_koersel1</v>
      </c>
      <c r="I1143" s="61" t="str">
        <f aca="false">MID(RIGHT(B1143,LEN(B1143)-3),1,FIND("_",RIGHT(B1143,LEN(B1143)-3))-1)</f>
        <v>Klokkefroe</v>
      </c>
      <c r="J1143" s="61" t="str">
        <f aca="false">TRIM(SUBSTITUTE(RIGHT(B1143,FIND(I1143,B1143)+1),"_",""))</f>
        <v>NegK</v>
      </c>
      <c r="K1143" s="0" t="str">
        <f aca="false">IFERROR(VALUE(SUBSTITUTE(E1143,".",",")),E1143)</f>
        <v>No Ct</v>
      </c>
      <c r="L1143" s="61" t="str">
        <f aca="false">IF(J1143="PosK",SUMIFS(K:K,J:J,"PosK",H:H,H1143),"")</f>
        <v/>
      </c>
      <c r="M1143" s="61" t="str">
        <f aca="false">IF(J1143="PosK",SUMIFS(K:K,J:J,"NegK",H:H,H1143),"")</f>
        <v/>
      </c>
      <c r="N1143" s="61" t="str">
        <f aca="false">IF(J1143="PosK",SUMIFS(K:K,J:J,"eDNA",H:H,H1143),"")</f>
        <v/>
      </c>
    </row>
    <row r="1144" customFormat="false" ht="14.25" hidden="false" customHeight="false" outlineLevel="0" collapsed="false">
      <c r="A1144" s="0" t="s">
        <v>830</v>
      </c>
      <c r="B1144" s="52" t="s">
        <v>1092</v>
      </c>
      <c r="C1144" s="52" t="s">
        <v>751</v>
      </c>
      <c r="D1144" s="53" t="n">
        <v>0.1</v>
      </c>
      <c r="E1144" s="53" t="s">
        <v>748</v>
      </c>
      <c r="F1144" s="0" t="s">
        <v>1238</v>
      </c>
      <c r="G1144" s="0" t="str">
        <f aca="false">LEFT(B1144,2)</f>
        <v>11</v>
      </c>
      <c r="H1144" s="0" t="str">
        <f aca="false">I1144&amp;"_"&amp;G1144&amp;"_"&amp;F1144</f>
        <v>Klokkefroe_11_20180914_DL2018058_EgedalGym_koersel1</v>
      </c>
      <c r="I1144" s="61" t="str">
        <f aca="false">MID(RIGHT(B1144,LEN(B1144)-3),1,FIND("_",RIGHT(B1144,LEN(B1144)-3))-1)</f>
        <v>Klokkefroe</v>
      </c>
      <c r="J1144" s="61" t="str">
        <f aca="false">TRIM(SUBSTITUTE(RIGHT(B1144,FIND(I1144,B1144)+1),"_",""))</f>
        <v>eDNA</v>
      </c>
      <c r="K1144" s="0" t="str">
        <f aca="false">IFERROR(VALUE(SUBSTITUTE(E1144,".",",")),E1144)</f>
        <v>No Ct</v>
      </c>
      <c r="L1144" s="61" t="str">
        <f aca="false">IF(J1144="PosK",SUMIFS(K:K,J:J,"PosK",H:H,H1144),"")</f>
        <v/>
      </c>
      <c r="M1144" s="61" t="str">
        <f aca="false">IF(J1144="PosK",SUMIFS(K:K,J:J,"NegK",H:H,H1144),"")</f>
        <v/>
      </c>
      <c r="N1144" s="61" t="str">
        <f aca="false">IF(J1144="PosK",SUMIFS(K:K,J:J,"eDNA",H:H,H1144),"")</f>
        <v/>
      </c>
      <c r="Q1144" s="62"/>
    </row>
    <row r="1145" customFormat="false" ht="14.25" hidden="false" customHeight="false" outlineLevel="0" collapsed="false">
      <c r="A1145" s="0" t="s">
        <v>832</v>
      </c>
      <c r="B1145" s="52" t="s">
        <v>1093</v>
      </c>
      <c r="C1145" s="52" t="s">
        <v>751</v>
      </c>
      <c r="D1145" s="53" t="n">
        <v>0.1</v>
      </c>
      <c r="E1145" s="53" t="s">
        <v>748</v>
      </c>
      <c r="F1145" s="0" t="s">
        <v>1238</v>
      </c>
      <c r="G1145" s="0" t="str">
        <f aca="false">LEFT(B1145,2)</f>
        <v>11</v>
      </c>
      <c r="H1145" s="0" t="str">
        <f aca="false">I1145&amp;"_"&amp;G1145&amp;"_"&amp;F1145</f>
        <v>Klokkefroe_11_20180914_DL2018058_EgedalGym_koersel1</v>
      </c>
      <c r="I1145" s="61" t="str">
        <f aca="false">MID(RIGHT(B1145,LEN(B1145)-3),1,FIND("_",RIGHT(B1145,LEN(B1145)-3))-1)</f>
        <v>Klokkefroe</v>
      </c>
      <c r="J1145" s="61" t="str">
        <f aca="false">TRIM(SUBSTITUTE(RIGHT(B1145,FIND(I1145,B1145)+1),"_",""))</f>
        <v>eDNA</v>
      </c>
      <c r="K1145" s="0" t="str">
        <f aca="false">IFERROR(VALUE(SUBSTITUTE(E1145,".",",")),E1145)</f>
        <v>No Ct</v>
      </c>
      <c r="L1145" s="61" t="str">
        <f aca="false">IF(J1145="PosK",SUMIFS(K:K,J:J,"PosK",H:H,H1145),"")</f>
        <v/>
      </c>
      <c r="M1145" s="61" t="str">
        <f aca="false">IF(J1145="PosK",SUMIFS(K:K,J:J,"NegK",H:H,H1145),"")</f>
        <v/>
      </c>
      <c r="N1145" s="61" t="str">
        <f aca="false">IF(J1145="PosK",SUMIFS(K:K,J:J,"eDNA",H:H,H1145),"")</f>
        <v/>
      </c>
      <c r="P1145" s="62"/>
      <c r="T1145" s="63"/>
      <c r="W1145" s="64"/>
    </row>
    <row r="1146" customFormat="false" ht="14.25" hidden="false" customHeight="false" outlineLevel="0" collapsed="false">
      <c r="A1146" s="0" t="s">
        <v>834</v>
      </c>
      <c r="B1146" s="52" t="s">
        <v>1094</v>
      </c>
      <c r="C1146" s="52" t="s">
        <v>743</v>
      </c>
      <c r="D1146" s="53" t="n">
        <v>0.1</v>
      </c>
      <c r="E1146" s="53" t="n">
        <v>24.41</v>
      </c>
      <c r="F1146" s="0" t="s">
        <v>1238</v>
      </c>
      <c r="G1146" s="0" t="str">
        <f aca="false">LEFT(B1146,2)</f>
        <v>12</v>
      </c>
      <c r="H1146" s="0" t="str">
        <f aca="false">I1146&amp;"_"&amp;G1146&amp;"_"&amp;F1146</f>
        <v>Skrubtudse_12_20180914_DL2018058_EgedalGym_koersel1</v>
      </c>
      <c r="I1146" s="61" t="str">
        <f aca="false">MID(RIGHT(B1146,LEN(B1146)-3),1,FIND("_",RIGHT(B1146,LEN(B1146)-3))-1)</f>
        <v>Skrubtudse</v>
      </c>
      <c r="J1146" s="61" t="str">
        <f aca="false">TRIM(SUBSTITUTE(RIGHT(B1146,FIND(I1146,B1146)+1),"_",""))</f>
        <v>PosK</v>
      </c>
      <c r="K1146" s="0" t="n">
        <f aca="false">IFERROR(VALUE(SUBSTITUTE(E1146,".",",")),E1146)</f>
        <v>24.41</v>
      </c>
      <c r="L1146" s="61" t="n">
        <f aca="false">IF(J1146="PosK",SUMIFS(K:K,J:J,"PosK",H:H,H1146),"")</f>
        <v>24.41</v>
      </c>
      <c r="M1146" s="61" t="n">
        <f aca="false">IF(J1146="PosK",SUMIFS(K:K,J:J,"NegK",H:H,H1146),"")</f>
        <v>0</v>
      </c>
      <c r="N1146" s="61" t="n">
        <f aca="false">IF(J1146="PosK",SUMIFS(K:K,J:J,"eDNA",H:H,H1146),"")</f>
        <v>0</v>
      </c>
      <c r="P1146" s="62" t="n">
        <f aca="false">IF(K1148="No Ct",0,K1148)</f>
        <v>0</v>
      </c>
      <c r="Q1146" s="62" t="n">
        <f aca="false">IF(K1149="No Ct",0,K1149)</f>
        <v>0</v>
      </c>
      <c r="R1146" s="0" t="str">
        <f aca="false">IF(AND(L1146&gt;0,M1146=0),"Valid","Invalid")</f>
        <v>Valid</v>
      </c>
      <c r="S1146" s="0" t="str">
        <f aca="false">IF(OR(P1146&gt;1,Q1146&gt;1),"Present","Absent")</f>
        <v>Absent</v>
      </c>
      <c r="T1146" s="63" t="str">
        <f aca="false">IF(OR(AND(P1146&gt;1,P1146&lt;41),AND(Q1146&gt;1,Q1146&lt;41)),"Ct&lt;41","Ct&gt;41")</f>
        <v>Ct&gt;41</v>
      </c>
      <c r="U1146" s="0" t="str">
        <f aca="false">I1146</f>
        <v>Skrubtudse</v>
      </c>
      <c r="V1146" s="0" t="str">
        <f aca="false">MID(F1146,10,9)</f>
        <v>DL2018058</v>
      </c>
      <c r="W1146" s="64" t="str">
        <f aca="false">V1146&amp;"_"&amp;U1146&amp;"_"&amp;R1146&amp;"_"&amp;S1146&amp;"_"&amp;T1146</f>
        <v>DL2018058_Skrubtudse_Valid_Absent_Ct&gt;41</v>
      </c>
    </row>
    <row r="1147" customFormat="false" ht="14.25" hidden="false" customHeight="false" outlineLevel="0" collapsed="false">
      <c r="A1147" s="0" t="s">
        <v>836</v>
      </c>
      <c r="B1147" s="52" t="s">
        <v>1095</v>
      </c>
      <c r="C1147" s="52" t="s">
        <v>747</v>
      </c>
      <c r="D1147" s="53" t="n">
        <v>0.1</v>
      </c>
      <c r="E1147" s="53" t="s">
        <v>748</v>
      </c>
      <c r="F1147" s="0" t="s">
        <v>1238</v>
      </c>
      <c r="G1147" s="0" t="str">
        <f aca="false">LEFT(B1147,2)</f>
        <v>12</v>
      </c>
      <c r="H1147" s="0" t="str">
        <f aca="false">I1147&amp;"_"&amp;G1147&amp;"_"&amp;F1147</f>
        <v>Skrubtudse_12_20180914_DL2018058_EgedalGym_koersel1</v>
      </c>
      <c r="I1147" s="61" t="str">
        <f aca="false">MID(RIGHT(B1147,LEN(B1147)-3),1,FIND("_",RIGHT(B1147,LEN(B1147)-3))-1)</f>
        <v>Skrubtudse</v>
      </c>
      <c r="J1147" s="61" t="str">
        <f aca="false">TRIM(SUBSTITUTE(RIGHT(B1147,FIND(I1147,B1147)+1),"_",""))</f>
        <v>NegK</v>
      </c>
      <c r="K1147" s="0" t="str">
        <f aca="false">IFERROR(VALUE(SUBSTITUTE(E1147,".",",")),E1147)</f>
        <v>No Ct</v>
      </c>
      <c r="L1147" s="61" t="str">
        <f aca="false">IF(J1147="PosK",SUMIFS(K:K,J:J,"PosK",H:H,H1147),"")</f>
        <v/>
      </c>
      <c r="M1147" s="61" t="str">
        <f aca="false">IF(J1147="PosK",SUMIFS(K:K,J:J,"NegK",H:H,H1147),"")</f>
        <v/>
      </c>
      <c r="N1147" s="61" t="str">
        <f aca="false">IF(J1147="PosK",SUMIFS(K:K,J:J,"eDNA",H:H,H1147),"")</f>
        <v/>
      </c>
    </row>
    <row r="1148" customFormat="false" ht="14.25" hidden="false" customHeight="false" outlineLevel="0" collapsed="false">
      <c r="A1148" s="0" t="s">
        <v>838</v>
      </c>
      <c r="B1148" s="52" t="s">
        <v>1096</v>
      </c>
      <c r="C1148" s="52" t="s">
        <v>751</v>
      </c>
      <c r="D1148" s="53" t="n">
        <v>0.1</v>
      </c>
      <c r="E1148" s="53" t="s">
        <v>748</v>
      </c>
      <c r="F1148" s="0" t="s">
        <v>1238</v>
      </c>
      <c r="G1148" s="0" t="str">
        <f aca="false">LEFT(B1148,2)</f>
        <v>12</v>
      </c>
      <c r="H1148" s="0" t="str">
        <f aca="false">I1148&amp;"_"&amp;G1148&amp;"_"&amp;F1148</f>
        <v>Skrubtudse_12_20180914_DL2018058_EgedalGym_koersel1</v>
      </c>
      <c r="I1148" s="61" t="str">
        <f aca="false">MID(RIGHT(B1148,LEN(B1148)-3),1,FIND("_",RIGHT(B1148,LEN(B1148)-3))-1)</f>
        <v>Skrubtudse</v>
      </c>
      <c r="J1148" s="61" t="str">
        <f aca="false">TRIM(SUBSTITUTE(RIGHT(B1148,FIND(I1148,B1148)+1),"_",""))</f>
        <v>eDNA</v>
      </c>
      <c r="K1148" s="0" t="str">
        <f aca="false">IFERROR(VALUE(SUBSTITUTE(E1148,".",",")),E1148)</f>
        <v>No Ct</v>
      </c>
      <c r="L1148" s="61" t="str">
        <f aca="false">IF(J1148="PosK",SUMIFS(K:K,J:J,"PosK",H:H,H1148),"")</f>
        <v/>
      </c>
      <c r="M1148" s="61" t="str">
        <f aca="false">IF(J1148="PosK",SUMIFS(K:K,J:J,"NegK",H:H,H1148),"")</f>
        <v/>
      </c>
      <c r="N1148" s="61" t="str">
        <f aca="false">IF(J1148="PosK",SUMIFS(K:K,J:J,"eDNA",H:H,H1148),"")</f>
        <v/>
      </c>
      <c r="Q1148" s="62"/>
    </row>
    <row r="1149" customFormat="false" ht="14.25" hidden="false" customHeight="false" outlineLevel="0" collapsed="false">
      <c r="A1149" s="0" t="s">
        <v>840</v>
      </c>
      <c r="B1149" s="52" t="s">
        <v>1097</v>
      </c>
      <c r="C1149" s="52" t="s">
        <v>751</v>
      </c>
      <c r="D1149" s="53" t="n">
        <v>0.1</v>
      </c>
      <c r="E1149" s="53" t="s">
        <v>748</v>
      </c>
      <c r="F1149" s="0" t="s">
        <v>1238</v>
      </c>
      <c r="G1149" s="0" t="str">
        <f aca="false">LEFT(B1149,2)</f>
        <v>12</v>
      </c>
      <c r="H1149" s="0" t="str">
        <f aca="false">I1149&amp;"_"&amp;G1149&amp;"_"&amp;F1149</f>
        <v>Skrubtudse_12_20180914_DL2018058_EgedalGym_koersel1</v>
      </c>
      <c r="I1149" s="61" t="str">
        <f aca="false">MID(RIGHT(B1149,LEN(B1149)-3),1,FIND("_",RIGHT(B1149,LEN(B1149)-3))-1)</f>
        <v>Skrubtudse</v>
      </c>
      <c r="J1149" s="61" t="str">
        <f aca="false">TRIM(SUBSTITUTE(RIGHT(B1149,FIND(I1149,B1149)+1),"_",""))</f>
        <v>eDNA</v>
      </c>
      <c r="K1149" s="0" t="str">
        <f aca="false">IFERROR(VALUE(SUBSTITUTE(E1149,".",",")),E1149)</f>
        <v>No Ct</v>
      </c>
      <c r="L1149" s="61" t="str">
        <f aca="false">IF(J1149="PosK",SUMIFS(K:K,J:J,"PosK",H:H,H1149),"")</f>
        <v/>
      </c>
      <c r="M1149" s="61" t="str">
        <f aca="false">IF(J1149="PosK",SUMIFS(K:K,J:J,"NegK",H:H,H1149),"")</f>
        <v/>
      </c>
      <c r="N1149" s="61" t="str">
        <f aca="false">IF(J1149="PosK",SUMIFS(K:K,J:J,"eDNA",H:H,H1149),"")</f>
        <v/>
      </c>
      <c r="P1149" s="62"/>
      <c r="T1149" s="63"/>
      <c r="W1149" s="64"/>
    </row>
    <row r="1150" customFormat="false" ht="14.25" hidden="false" customHeight="false" outlineLevel="0" collapsed="false">
      <c r="A1150" s="0" t="s">
        <v>842</v>
      </c>
      <c r="B1150" s="52" t="s">
        <v>1098</v>
      </c>
      <c r="C1150" s="52" t="s">
        <v>743</v>
      </c>
      <c r="D1150" s="53" t="n">
        <v>0.1</v>
      </c>
      <c r="E1150" s="53" t="n">
        <v>33.03</v>
      </c>
      <c r="F1150" s="0" t="s">
        <v>1238</v>
      </c>
      <c r="G1150" s="0" t="str">
        <f aca="false">LEFT(B1150,2)</f>
        <v>13</v>
      </c>
      <c r="H1150" s="0" t="str">
        <f aca="false">I1150&amp;"_"&amp;G1150&amp;"_"&amp;F1150</f>
        <v>Bjergsalamander_13_20180914_DL2018058_EgedalGym_koersel1</v>
      </c>
      <c r="I1150" s="61" t="str">
        <f aca="false">MID(RIGHT(B1150,LEN(B1150)-3),1,FIND("_",RIGHT(B1150,LEN(B1150)-3))-1)</f>
        <v>Bjergsalamander</v>
      </c>
      <c r="J1150" s="61" t="str">
        <f aca="false">TRIM(SUBSTITUTE(RIGHT(B1150,FIND(I1150,B1150)+1),"_",""))</f>
        <v>PosK</v>
      </c>
      <c r="K1150" s="0" t="n">
        <f aca="false">IFERROR(VALUE(SUBSTITUTE(E1150,".",",")),E1150)</f>
        <v>33.03</v>
      </c>
      <c r="L1150" s="61" t="n">
        <f aca="false">IF(J1150="PosK",SUMIFS(K:K,J:J,"PosK",H:H,H1150),"")</f>
        <v>33.03</v>
      </c>
      <c r="M1150" s="61" t="n">
        <f aca="false">IF(J1150="PosK",SUMIFS(K:K,J:J,"NegK",H:H,H1150),"")</f>
        <v>0</v>
      </c>
      <c r="N1150" s="61" t="n">
        <f aca="false">IF(J1150="PosK",SUMIFS(K:K,J:J,"eDNA",H:H,H1150),"")</f>
        <v>0</v>
      </c>
      <c r="P1150" s="62" t="n">
        <f aca="false">IF(K1152="No Ct",0,K1152)</f>
        <v>0</v>
      </c>
      <c r="Q1150" s="62" t="n">
        <f aca="false">IF(K1153="No Ct",0,K1153)</f>
        <v>0</v>
      </c>
      <c r="R1150" s="0" t="str">
        <f aca="false">IF(AND(L1150&gt;0,M1150=0),"Valid","Invalid")</f>
        <v>Valid</v>
      </c>
      <c r="S1150" s="0" t="str">
        <f aca="false">IF(OR(P1150&gt;1,Q1150&gt;1),"Present","Absent")</f>
        <v>Absent</v>
      </c>
      <c r="T1150" s="63" t="str">
        <f aca="false">IF(OR(AND(P1150&gt;1,P1150&lt;41),AND(Q1150&gt;1,Q1150&lt;41)),"Ct&lt;41","Ct&gt;41")</f>
        <v>Ct&gt;41</v>
      </c>
      <c r="U1150" s="0" t="str">
        <f aca="false">I1150</f>
        <v>Bjergsalamander</v>
      </c>
      <c r="V1150" s="0" t="str">
        <f aca="false">MID(F1150,10,9)</f>
        <v>DL2018058</v>
      </c>
      <c r="W1150" s="64" t="str">
        <f aca="false">V1150&amp;"_"&amp;U1150&amp;"_"&amp;R1150&amp;"_"&amp;S1150&amp;"_"&amp;T1150</f>
        <v>DL2018058_Bjergsalamander_Valid_Absent_Ct&gt;41</v>
      </c>
    </row>
    <row r="1151" customFormat="false" ht="14.25" hidden="false" customHeight="false" outlineLevel="0" collapsed="false">
      <c r="A1151" s="0" t="s">
        <v>844</v>
      </c>
      <c r="B1151" s="52" t="s">
        <v>1099</v>
      </c>
      <c r="C1151" s="52" t="s">
        <v>747</v>
      </c>
      <c r="D1151" s="53" t="n">
        <v>0.1</v>
      </c>
      <c r="E1151" s="53" t="s">
        <v>748</v>
      </c>
      <c r="F1151" s="0" t="s">
        <v>1238</v>
      </c>
      <c r="G1151" s="0" t="str">
        <f aca="false">LEFT(B1151,2)</f>
        <v>13</v>
      </c>
      <c r="H1151" s="0" t="str">
        <f aca="false">I1151&amp;"_"&amp;G1151&amp;"_"&amp;F1151</f>
        <v>Bjergsalamander_13_20180914_DL2018058_EgedalGym_koersel1</v>
      </c>
      <c r="I1151" s="61" t="str">
        <f aca="false">MID(RIGHT(B1151,LEN(B1151)-3),1,FIND("_",RIGHT(B1151,LEN(B1151)-3))-1)</f>
        <v>Bjergsalamander</v>
      </c>
      <c r="J1151" s="61" t="str">
        <f aca="false">TRIM(SUBSTITUTE(RIGHT(B1151,FIND(I1151,B1151)+1),"_",""))</f>
        <v>NegK</v>
      </c>
      <c r="K1151" s="0" t="str">
        <f aca="false">IFERROR(VALUE(SUBSTITUTE(E1151,".",",")),E1151)</f>
        <v>No Ct</v>
      </c>
      <c r="L1151" s="61" t="str">
        <f aca="false">IF(J1151="PosK",SUMIFS(K:K,J:J,"PosK",H:H,H1151),"")</f>
        <v/>
      </c>
      <c r="M1151" s="61" t="str">
        <f aca="false">IF(J1151="PosK",SUMIFS(K:K,J:J,"NegK",H:H,H1151),"")</f>
        <v/>
      </c>
      <c r="N1151" s="61" t="str">
        <f aca="false">IF(J1151="PosK",SUMIFS(K:K,J:J,"eDNA",H:H,H1151),"")</f>
        <v/>
      </c>
    </row>
    <row r="1152" customFormat="false" ht="14.25" hidden="false" customHeight="false" outlineLevel="0" collapsed="false">
      <c r="A1152" s="0" t="s">
        <v>846</v>
      </c>
      <c r="B1152" s="52" t="s">
        <v>1100</v>
      </c>
      <c r="C1152" s="52" t="s">
        <v>751</v>
      </c>
      <c r="D1152" s="53" t="n">
        <v>0.1</v>
      </c>
      <c r="E1152" s="53" t="s">
        <v>748</v>
      </c>
      <c r="F1152" s="0" t="s">
        <v>1238</v>
      </c>
      <c r="G1152" s="0" t="str">
        <f aca="false">LEFT(B1152,2)</f>
        <v>13</v>
      </c>
      <c r="H1152" s="0" t="str">
        <f aca="false">I1152&amp;"_"&amp;G1152&amp;"_"&amp;F1152</f>
        <v>Bjergsalamander_13_20180914_DL2018058_EgedalGym_koersel1</v>
      </c>
      <c r="I1152" s="61" t="str">
        <f aca="false">MID(RIGHT(B1152,LEN(B1152)-3),1,FIND("_",RIGHT(B1152,LEN(B1152)-3))-1)</f>
        <v>Bjergsalamander</v>
      </c>
      <c r="J1152" s="61" t="str">
        <f aca="false">TRIM(SUBSTITUTE(RIGHT(B1152,FIND(I1152,B1152)+1),"_",""))</f>
        <v>eDNA</v>
      </c>
      <c r="K1152" s="0" t="str">
        <f aca="false">IFERROR(VALUE(SUBSTITUTE(E1152,".",",")),E1152)</f>
        <v>No Ct</v>
      </c>
      <c r="L1152" s="61" t="str">
        <f aca="false">IF(J1152="PosK",SUMIFS(K:K,J:J,"PosK",H:H,H1152),"")</f>
        <v/>
      </c>
      <c r="M1152" s="61" t="str">
        <f aca="false">IF(J1152="PosK",SUMIFS(K:K,J:J,"NegK",H:H,H1152),"")</f>
        <v/>
      </c>
      <c r="N1152" s="61" t="str">
        <f aca="false">IF(J1152="PosK",SUMIFS(K:K,J:J,"eDNA",H:H,H1152),"")</f>
        <v/>
      </c>
      <c r="Q1152" s="62"/>
    </row>
    <row r="1153" customFormat="false" ht="14.25" hidden="false" customHeight="false" outlineLevel="0" collapsed="false">
      <c r="A1153" s="0" t="s">
        <v>848</v>
      </c>
      <c r="B1153" s="52" t="s">
        <v>1100</v>
      </c>
      <c r="C1153" s="52" t="s">
        <v>751</v>
      </c>
      <c r="D1153" s="53" t="n">
        <v>0.1</v>
      </c>
      <c r="E1153" s="53" t="s">
        <v>748</v>
      </c>
      <c r="F1153" s="0" t="s">
        <v>1238</v>
      </c>
      <c r="G1153" s="0" t="str">
        <f aca="false">LEFT(B1153,2)</f>
        <v>13</v>
      </c>
      <c r="H1153" s="0" t="str">
        <f aca="false">I1153&amp;"_"&amp;G1153&amp;"_"&amp;F1153</f>
        <v>Bjergsalamander_13_20180914_DL2018058_EgedalGym_koersel1</v>
      </c>
      <c r="I1153" s="61" t="str">
        <f aca="false">MID(RIGHT(B1153,LEN(B1153)-3),1,FIND("_",RIGHT(B1153,LEN(B1153)-3))-1)</f>
        <v>Bjergsalamander</v>
      </c>
      <c r="J1153" s="61" t="str">
        <f aca="false">TRIM(SUBSTITUTE(RIGHT(B1153,FIND(I1153,B1153)+1),"_",""))</f>
        <v>eDNA</v>
      </c>
      <c r="K1153" s="0" t="str">
        <f aca="false">IFERROR(VALUE(SUBSTITUTE(E1153,".",",")),E1153)</f>
        <v>No Ct</v>
      </c>
      <c r="L1153" s="61" t="str">
        <f aca="false">IF(J1153="PosK",SUMIFS(K:K,J:J,"PosK",H:H,H1153),"")</f>
        <v/>
      </c>
      <c r="M1153" s="61" t="str">
        <f aca="false">IF(J1153="PosK",SUMIFS(K:K,J:J,"NegK",H:H,H1153),"")</f>
        <v/>
      </c>
      <c r="N1153" s="61" t="str">
        <f aca="false">IF(J1153="PosK",SUMIFS(K:K,J:J,"eDNA",H:H,H1153),"")</f>
        <v/>
      </c>
      <c r="P1153" s="62"/>
      <c r="T1153" s="63"/>
      <c r="W1153" s="64"/>
    </row>
    <row r="1154" customFormat="false" ht="14.25" hidden="false" customHeight="false" outlineLevel="0" collapsed="false">
      <c r="A1154" s="0" t="s">
        <v>849</v>
      </c>
      <c r="B1154" s="52" t="s">
        <v>1101</v>
      </c>
      <c r="C1154" s="52" t="s">
        <v>743</v>
      </c>
      <c r="D1154" s="53" t="n">
        <v>0.1</v>
      </c>
      <c r="E1154" s="53" t="s">
        <v>748</v>
      </c>
      <c r="F1154" s="0" t="s">
        <v>1238</v>
      </c>
      <c r="G1154" s="0" t="str">
        <f aca="false">LEFT(B1154,2)</f>
        <v>14</v>
      </c>
      <c r="H1154" s="0" t="str">
        <f aca="false">I1154&amp;"_"&amp;G1154&amp;"_"&amp;F1154</f>
        <v>Bjergsalamander_14_20180914_DL2018058_EgedalGym_koersel1</v>
      </c>
      <c r="I1154" s="61" t="str">
        <f aca="false">MID(RIGHT(B1154,LEN(B1154)-3),1,FIND("_",RIGHT(B1154,LEN(B1154)-3))-1)</f>
        <v>Bjergsalamander</v>
      </c>
      <c r="J1154" s="61" t="str">
        <f aca="false">TRIM(SUBSTITUTE(RIGHT(B1154,FIND(I1154,B1154)+1),"_",""))</f>
        <v>PosK</v>
      </c>
      <c r="K1154" s="0" t="str">
        <f aca="false">IFERROR(VALUE(SUBSTITUTE(E1154,".",",")),E1154)</f>
        <v>No Ct</v>
      </c>
      <c r="L1154" s="61" t="n">
        <f aca="false">IF(J1154="PosK",SUMIFS(K:K,J:J,"PosK",H:H,H1154),"")</f>
        <v>0</v>
      </c>
      <c r="M1154" s="61" t="n">
        <f aca="false">IF(J1154="PosK",SUMIFS(K:K,J:J,"NegK",H:H,H1154),"")</f>
        <v>0</v>
      </c>
      <c r="N1154" s="61" t="n">
        <f aca="false">IF(J1154="PosK",SUMIFS(K:K,J:J,"eDNA",H:H,H1154),"")</f>
        <v>0</v>
      </c>
      <c r="P1154" s="62" t="n">
        <f aca="false">IF(K1156="No Ct",0,K1156)</f>
        <v>0</v>
      </c>
      <c r="Q1154" s="62" t="n">
        <f aca="false">IF(K1157="No Ct",0,K1157)</f>
        <v>0</v>
      </c>
      <c r="R1154" s="0" t="str">
        <f aca="false">IF(AND(L1154&gt;0,M1154=0),"Valid","Invalid")</f>
        <v>Invalid</v>
      </c>
      <c r="S1154" s="0" t="str">
        <f aca="false">IF(OR(P1154&gt;1,Q1154&gt;1),"Present","Absent")</f>
        <v>Absent</v>
      </c>
      <c r="T1154" s="63" t="str">
        <f aca="false">IF(OR(AND(P1154&gt;1,P1154&lt;41),AND(Q1154&gt;1,Q1154&lt;41)),"Ct&lt;41","Ct&gt;41")</f>
        <v>Ct&gt;41</v>
      </c>
      <c r="U1154" s="0" t="str">
        <f aca="false">I1154</f>
        <v>Bjergsalamander</v>
      </c>
      <c r="V1154" s="0" t="str">
        <f aca="false">MID(F1154,10,9)</f>
        <v>DL2018058</v>
      </c>
      <c r="W1154" s="64" t="str">
        <f aca="false">V1154&amp;"_"&amp;U1154&amp;"_"&amp;R1154&amp;"_"&amp;S1154&amp;"_"&amp;T1154</f>
        <v>DL2018058_Bjergsalamander_Invalid_Absent_Ct&gt;41</v>
      </c>
    </row>
    <row r="1155" customFormat="false" ht="14.25" hidden="false" customHeight="false" outlineLevel="0" collapsed="false">
      <c r="A1155" s="0" t="s">
        <v>851</v>
      </c>
      <c r="B1155" s="52" t="s">
        <v>1102</v>
      </c>
      <c r="C1155" s="52" t="s">
        <v>747</v>
      </c>
      <c r="D1155" s="53" t="n">
        <v>0.1</v>
      </c>
      <c r="E1155" s="53" t="s">
        <v>748</v>
      </c>
      <c r="F1155" s="0" t="s">
        <v>1238</v>
      </c>
      <c r="G1155" s="0" t="str">
        <f aca="false">LEFT(B1155,2)</f>
        <v>14</v>
      </c>
      <c r="H1155" s="0" t="str">
        <f aca="false">I1155&amp;"_"&amp;G1155&amp;"_"&amp;F1155</f>
        <v>Bjergsalamander_14_20180914_DL2018058_EgedalGym_koersel1</v>
      </c>
      <c r="I1155" s="61" t="str">
        <f aca="false">MID(RIGHT(B1155,LEN(B1155)-3),1,FIND("_",RIGHT(B1155,LEN(B1155)-3))-1)</f>
        <v>Bjergsalamander</v>
      </c>
      <c r="J1155" s="61" t="str">
        <f aca="false">TRIM(SUBSTITUTE(RIGHT(B1155,FIND(I1155,B1155)+1),"_",""))</f>
        <v>NegK</v>
      </c>
      <c r="K1155" s="0" t="str">
        <f aca="false">IFERROR(VALUE(SUBSTITUTE(E1155,".",",")),E1155)</f>
        <v>No Ct</v>
      </c>
      <c r="L1155" s="61" t="str">
        <f aca="false">IF(J1155="PosK",SUMIFS(K:K,J:J,"PosK",H:H,H1155),"")</f>
        <v/>
      </c>
      <c r="M1155" s="61" t="str">
        <f aca="false">IF(J1155="PosK",SUMIFS(K:K,J:J,"NegK",H:H,H1155),"")</f>
        <v/>
      </c>
      <c r="N1155" s="61" t="str">
        <f aca="false">IF(J1155="PosK",SUMIFS(K:K,J:J,"eDNA",H:H,H1155),"")</f>
        <v/>
      </c>
    </row>
    <row r="1156" customFormat="false" ht="14.25" hidden="false" customHeight="false" outlineLevel="0" collapsed="false">
      <c r="A1156" s="0" t="s">
        <v>853</v>
      </c>
      <c r="B1156" s="52" t="s">
        <v>1103</v>
      </c>
      <c r="C1156" s="52" t="s">
        <v>751</v>
      </c>
      <c r="D1156" s="53" t="n">
        <v>0.1</v>
      </c>
      <c r="E1156" s="53" t="s">
        <v>748</v>
      </c>
      <c r="F1156" s="0" t="s">
        <v>1238</v>
      </c>
      <c r="G1156" s="0" t="str">
        <f aca="false">LEFT(B1156,2)</f>
        <v>14</v>
      </c>
      <c r="H1156" s="0" t="str">
        <f aca="false">I1156&amp;"_"&amp;G1156&amp;"_"&amp;F1156</f>
        <v>Bjergsalamander_14_20180914_DL2018058_EgedalGym_koersel1</v>
      </c>
      <c r="I1156" s="61" t="str">
        <f aca="false">MID(RIGHT(B1156,LEN(B1156)-3),1,FIND("_",RIGHT(B1156,LEN(B1156)-3))-1)</f>
        <v>Bjergsalamander</v>
      </c>
      <c r="J1156" s="61" t="str">
        <f aca="false">TRIM(SUBSTITUTE(RIGHT(B1156,FIND(I1156,B1156)+1),"_",""))</f>
        <v>eDNA</v>
      </c>
      <c r="K1156" s="0" t="str">
        <f aca="false">IFERROR(VALUE(SUBSTITUTE(E1156,".",",")),E1156)</f>
        <v>No Ct</v>
      </c>
      <c r="L1156" s="61" t="str">
        <f aca="false">IF(J1156="PosK",SUMIFS(K:K,J:J,"PosK",H:H,H1156),"")</f>
        <v/>
      </c>
      <c r="M1156" s="61" t="str">
        <f aca="false">IF(J1156="PosK",SUMIFS(K:K,J:J,"NegK",H:H,H1156),"")</f>
        <v/>
      </c>
      <c r="N1156" s="61" t="str">
        <f aca="false">IF(J1156="PosK",SUMIFS(K:K,J:J,"eDNA",H:H,H1156),"")</f>
        <v/>
      </c>
      <c r="Q1156" s="62"/>
    </row>
    <row r="1157" customFormat="false" ht="14.25" hidden="false" customHeight="false" outlineLevel="0" collapsed="false">
      <c r="A1157" s="0" t="s">
        <v>855</v>
      </c>
      <c r="B1157" s="52" t="s">
        <v>1103</v>
      </c>
      <c r="C1157" s="52" t="s">
        <v>751</v>
      </c>
      <c r="D1157" s="53" t="n">
        <v>0.1</v>
      </c>
      <c r="E1157" s="53" t="s">
        <v>748</v>
      </c>
      <c r="F1157" s="0" t="s">
        <v>1238</v>
      </c>
      <c r="G1157" s="0" t="str">
        <f aca="false">LEFT(B1157,2)</f>
        <v>14</v>
      </c>
      <c r="H1157" s="0" t="str">
        <f aca="false">I1157&amp;"_"&amp;G1157&amp;"_"&amp;F1157</f>
        <v>Bjergsalamander_14_20180914_DL2018058_EgedalGym_koersel1</v>
      </c>
      <c r="I1157" s="61" t="str">
        <f aca="false">MID(RIGHT(B1157,LEN(B1157)-3),1,FIND("_",RIGHT(B1157,LEN(B1157)-3))-1)</f>
        <v>Bjergsalamander</v>
      </c>
      <c r="J1157" s="61" t="str">
        <f aca="false">TRIM(SUBSTITUTE(RIGHT(B1157,FIND(I1157,B1157)+1),"_",""))</f>
        <v>eDNA</v>
      </c>
      <c r="K1157" s="0" t="str">
        <f aca="false">IFERROR(VALUE(SUBSTITUTE(E1157,".",",")),E1157)</f>
        <v>No Ct</v>
      </c>
      <c r="L1157" s="61" t="str">
        <f aca="false">IF(J1157="PosK",SUMIFS(K:K,J:J,"PosK",H:H,H1157),"")</f>
        <v/>
      </c>
      <c r="M1157" s="61" t="str">
        <f aca="false">IF(J1157="PosK",SUMIFS(K:K,J:J,"NegK",H:H,H1157),"")</f>
        <v/>
      </c>
      <c r="N1157" s="61" t="str">
        <f aca="false">IF(J1157="PosK",SUMIFS(K:K,J:J,"eDNA",H:H,H1157),"")</f>
        <v/>
      </c>
      <c r="P1157" s="62"/>
      <c r="T1157" s="63"/>
      <c r="W1157" s="64"/>
    </row>
    <row r="1158" customFormat="false" ht="14.25" hidden="false" customHeight="false" outlineLevel="0" collapsed="false">
      <c r="A1158" s="0" t="s">
        <v>856</v>
      </c>
      <c r="B1158" s="52" t="s">
        <v>1239</v>
      </c>
      <c r="C1158" s="52" t="s">
        <v>743</v>
      </c>
      <c r="D1158" s="53" t="n">
        <v>0.1</v>
      </c>
      <c r="E1158" s="53" t="s">
        <v>748</v>
      </c>
      <c r="F1158" s="0" t="s">
        <v>1238</v>
      </c>
      <c r="G1158" s="0" t="str">
        <f aca="false">LEFT(B1158,2)</f>
        <v>15</v>
      </c>
      <c r="H1158" s="0" t="str">
        <f aca="false">I1158&amp;"_"&amp;G1158&amp;"_"&amp;F1158</f>
        <v>Latterfroe_15_20180914_DL2018058_EgedalGym_koersel1</v>
      </c>
      <c r="I1158" s="61" t="str">
        <f aca="false">MID(RIGHT(B1158,LEN(B1158)-3),1,FIND("_",RIGHT(B1158,LEN(B1158)-3))-1)</f>
        <v>Latterfroe</v>
      </c>
      <c r="J1158" s="61" t="str">
        <f aca="false">TRIM(SUBSTITUTE(RIGHT(B1158,FIND(I1158,B1158)+1),"_",""))</f>
        <v>PosK</v>
      </c>
      <c r="K1158" s="0" t="str">
        <f aca="false">IFERROR(VALUE(SUBSTITUTE(E1158,".",",")),E1158)</f>
        <v>No Ct</v>
      </c>
      <c r="L1158" s="61" t="n">
        <f aca="false">IF(J1158="PosK",SUMIFS(K:K,J:J,"PosK",H:H,H1158),"")</f>
        <v>0</v>
      </c>
      <c r="M1158" s="61" t="n">
        <f aca="false">IF(J1158="PosK",SUMIFS(K:K,J:J,"NegK",H:H,H1158),"")</f>
        <v>0</v>
      </c>
      <c r="N1158" s="61" t="n">
        <f aca="false">IF(J1158="PosK",SUMIFS(K:K,J:J,"eDNA",H:H,H1158),"")</f>
        <v>0</v>
      </c>
      <c r="P1158" s="62" t="n">
        <f aca="false">IF(K1160="No Ct",0,K1160)</f>
        <v>0</v>
      </c>
      <c r="Q1158" s="62" t="n">
        <f aca="false">IF(K1161="No Ct",0,K1161)</f>
        <v>0</v>
      </c>
      <c r="R1158" s="0" t="str">
        <f aca="false">IF(AND(L1158&gt;0,M1158=0),"Valid","Invalid")</f>
        <v>Invalid</v>
      </c>
      <c r="S1158" s="0" t="str">
        <f aca="false">IF(OR(P1158&gt;1,Q1158&gt;1),"Present","Absent")</f>
        <v>Absent</v>
      </c>
      <c r="T1158" s="63" t="str">
        <f aca="false">IF(OR(AND(P1158&gt;1,P1158&lt;41),AND(Q1158&gt;1,Q1158&lt;41)),"Ct&lt;41","Ct&gt;41")</f>
        <v>Ct&gt;41</v>
      </c>
      <c r="U1158" s="0" t="str">
        <f aca="false">I1158</f>
        <v>Latterfroe</v>
      </c>
      <c r="V1158" s="0" t="str">
        <f aca="false">MID(F1158,10,9)</f>
        <v>DL2018058</v>
      </c>
      <c r="W1158" s="64" t="str">
        <f aca="false">V1158&amp;"_"&amp;U1158&amp;"_"&amp;R1158&amp;"_"&amp;S1158&amp;"_"&amp;T1158</f>
        <v>DL2018058_Latterfroe_Invalid_Absent_Ct&gt;41</v>
      </c>
    </row>
    <row r="1159" customFormat="false" ht="14.25" hidden="false" customHeight="false" outlineLevel="0" collapsed="false">
      <c r="A1159" s="0" t="s">
        <v>858</v>
      </c>
      <c r="B1159" s="52" t="s">
        <v>1240</v>
      </c>
      <c r="C1159" s="52" t="s">
        <v>747</v>
      </c>
      <c r="D1159" s="53" t="n">
        <v>0.1</v>
      </c>
      <c r="E1159" s="53" t="s">
        <v>748</v>
      </c>
      <c r="F1159" s="0" t="s">
        <v>1238</v>
      </c>
      <c r="G1159" s="0" t="str">
        <f aca="false">LEFT(B1159,2)</f>
        <v>15</v>
      </c>
      <c r="H1159" s="0" t="str">
        <f aca="false">I1159&amp;"_"&amp;G1159&amp;"_"&amp;F1159</f>
        <v>Latterfroe_15_20180914_DL2018058_EgedalGym_koersel1</v>
      </c>
      <c r="I1159" s="61" t="str">
        <f aca="false">MID(RIGHT(B1159,LEN(B1159)-3),1,FIND("_",RIGHT(B1159,LEN(B1159)-3))-1)</f>
        <v>Latterfroe</v>
      </c>
      <c r="J1159" s="61" t="str">
        <f aca="false">TRIM(SUBSTITUTE(RIGHT(B1159,FIND(I1159,B1159)+1),"_",""))</f>
        <v>NegK</v>
      </c>
      <c r="K1159" s="0" t="str">
        <f aca="false">IFERROR(VALUE(SUBSTITUTE(E1159,".",",")),E1159)</f>
        <v>No Ct</v>
      </c>
      <c r="L1159" s="61" t="str">
        <f aca="false">IF(J1159="PosK",SUMIFS(K:K,J:J,"PosK",H:H,H1159),"")</f>
        <v/>
      </c>
      <c r="M1159" s="61" t="str">
        <f aca="false">IF(J1159="PosK",SUMIFS(K:K,J:J,"NegK",H:H,H1159),"")</f>
        <v/>
      </c>
      <c r="N1159" s="61" t="str">
        <f aca="false">IF(J1159="PosK",SUMIFS(K:K,J:J,"eDNA",H:H,H1159),"")</f>
        <v/>
      </c>
    </row>
    <row r="1160" customFormat="false" ht="14.25" hidden="false" customHeight="false" outlineLevel="0" collapsed="false">
      <c r="A1160" s="0" t="s">
        <v>860</v>
      </c>
      <c r="B1160" s="52" t="s">
        <v>1241</v>
      </c>
      <c r="C1160" s="52" t="s">
        <v>751</v>
      </c>
      <c r="D1160" s="53" t="n">
        <v>0.1</v>
      </c>
      <c r="E1160" s="53" t="s">
        <v>748</v>
      </c>
      <c r="F1160" s="0" t="s">
        <v>1238</v>
      </c>
      <c r="G1160" s="0" t="str">
        <f aca="false">LEFT(B1160,2)</f>
        <v>15</v>
      </c>
      <c r="H1160" s="0" t="str">
        <f aca="false">I1160&amp;"_"&amp;G1160&amp;"_"&amp;F1160</f>
        <v>Latterfroe_15_20180914_DL2018058_EgedalGym_koersel1</v>
      </c>
      <c r="I1160" s="61" t="str">
        <f aca="false">MID(RIGHT(B1160,LEN(B1160)-3),1,FIND("_",RIGHT(B1160,LEN(B1160)-3))-1)</f>
        <v>Latterfroe</v>
      </c>
      <c r="J1160" s="61" t="str">
        <f aca="false">TRIM(SUBSTITUTE(RIGHT(B1160,FIND(I1160,B1160)+1),"_",""))</f>
        <v>eDNA</v>
      </c>
      <c r="K1160" s="0" t="str">
        <f aca="false">IFERROR(VALUE(SUBSTITUTE(E1160,".",",")),E1160)</f>
        <v>No Ct</v>
      </c>
      <c r="L1160" s="61" t="str">
        <f aca="false">IF(J1160="PosK",SUMIFS(K:K,J:J,"PosK",H:H,H1160),"")</f>
        <v/>
      </c>
      <c r="M1160" s="61" t="str">
        <f aca="false">IF(J1160="PosK",SUMIFS(K:K,J:J,"NegK",H:H,H1160),"")</f>
        <v/>
      </c>
      <c r="N1160" s="61" t="str">
        <f aca="false">IF(J1160="PosK",SUMIFS(K:K,J:J,"eDNA",H:H,H1160),"")</f>
        <v/>
      </c>
      <c r="Q1160" s="62"/>
    </row>
    <row r="1161" customFormat="false" ht="14.25" hidden="false" customHeight="false" outlineLevel="0" collapsed="false">
      <c r="A1161" s="0" t="s">
        <v>862</v>
      </c>
      <c r="B1161" s="52" t="s">
        <v>1241</v>
      </c>
      <c r="C1161" s="52" t="s">
        <v>751</v>
      </c>
      <c r="D1161" s="53" t="n">
        <v>0.1</v>
      </c>
      <c r="E1161" s="53" t="s">
        <v>748</v>
      </c>
      <c r="F1161" s="0" t="s">
        <v>1238</v>
      </c>
      <c r="G1161" s="0" t="str">
        <f aca="false">LEFT(B1161,2)</f>
        <v>15</v>
      </c>
      <c r="H1161" s="0" t="str">
        <f aca="false">I1161&amp;"_"&amp;G1161&amp;"_"&amp;F1161</f>
        <v>Latterfroe_15_20180914_DL2018058_EgedalGym_koersel1</v>
      </c>
      <c r="I1161" s="61" t="str">
        <f aca="false">MID(RIGHT(B1161,LEN(B1161)-3),1,FIND("_",RIGHT(B1161,LEN(B1161)-3))-1)</f>
        <v>Latterfroe</v>
      </c>
      <c r="J1161" s="61" t="str">
        <f aca="false">TRIM(SUBSTITUTE(RIGHT(B1161,FIND(I1161,B1161)+1),"_",""))</f>
        <v>eDNA</v>
      </c>
      <c r="K1161" s="0" t="str">
        <f aca="false">IFERROR(VALUE(SUBSTITUTE(E1161,".",",")),E1161)</f>
        <v>No Ct</v>
      </c>
      <c r="L1161" s="61" t="str">
        <f aca="false">IF(J1161="PosK",SUMIFS(K:K,J:J,"PosK",H:H,H1161),"")</f>
        <v/>
      </c>
      <c r="M1161" s="61" t="str">
        <f aca="false">IF(J1161="PosK",SUMIFS(K:K,J:J,"NegK",H:H,H1161),"")</f>
        <v/>
      </c>
      <c r="N1161" s="61" t="str">
        <f aca="false">IF(J1161="PosK",SUMIFS(K:K,J:J,"eDNA",H:H,H1161),"")</f>
        <v/>
      </c>
      <c r="P1161" s="62"/>
      <c r="T1161" s="63"/>
      <c r="W1161" s="64"/>
    </row>
    <row r="1162" customFormat="false" ht="14.25" hidden="false" customHeight="false" outlineLevel="0" collapsed="false">
      <c r="A1162" s="0" t="s">
        <v>863</v>
      </c>
      <c r="B1162" s="52" t="s">
        <v>1107</v>
      </c>
      <c r="C1162" s="52" t="s">
        <v>743</v>
      </c>
      <c r="D1162" s="53" t="n">
        <v>0.1</v>
      </c>
      <c r="E1162" s="53" t="n">
        <v>29.52</v>
      </c>
      <c r="F1162" s="0" t="s">
        <v>1238</v>
      </c>
      <c r="G1162" s="0" t="str">
        <f aca="false">LEFT(B1162,2)</f>
        <v>16</v>
      </c>
      <c r="H1162" s="0" t="str">
        <f aca="false">I1162&amp;"_"&amp;G1162&amp;"_"&amp;F1162</f>
        <v>Spidssnudetfroe_16_20180914_DL2018058_EgedalGym_koersel1</v>
      </c>
      <c r="I1162" s="61" t="str">
        <f aca="false">MID(RIGHT(B1162,LEN(B1162)-3),1,FIND("_",RIGHT(B1162,LEN(B1162)-3))-1)</f>
        <v>Spidssnudetfroe</v>
      </c>
      <c r="J1162" s="61" t="str">
        <f aca="false">TRIM(SUBSTITUTE(RIGHT(B1162,FIND(I1162,B1162)+1),"_",""))</f>
        <v>PosK</v>
      </c>
      <c r="K1162" s="0" t="n">
        <f aca="false">IFERROR(VALUE(SUBSTITUTE(E1162,".",",")),E1162)</f>
        <v>29.52</v>
      </c>
      <c r="L1162" s="61" t="n">
        <f aca="false">IF(J1162="PosK",SUMIFS(K:K,J:J,"PosK",H:H,H1162),"")</f>
        <v>29.52</v>
      </c>
      <c r="M1162" s="61" t="n">
        <f aca="false">IF(J1162="PosK",SUMIFS(K:K,J:J,"NegK",H:H,H1162),"")</f>
        <v>0</v>
      </c>
      <c r="N1162" s="61" t="n">
        <f aca="false">IF(J1162="PosK",SUMIFS(K:K,J:J,"eDNA",H:H,H1162),"")</f>
        <v>80.2</v>
      </c>
      <c r="P1162" s="62" t="n">
        <f aca="false">IF(K1164="No Ct",0,K1164)</f>
        <v>39.88</v>
      </c>
      <c r="Q1162" s="62" t="n">
        <f aca="false">IF(K1165="No Ct",0,K1165)</f>
        <v>40.32</v>
      </c>
      <c r="R1162" s="0" t="str">
        <f aca="false">IF(AND(L1162&gt;0,M1162=0),"Valid","Invalid")</f>
        <v>Valid</v>
      </c>
      <c r="S1162" s="0" t="str">
        <f aca="false">IF(OR(P1162&gt;1,Q1162&gt;1),"Present","Absent")</f>
        <v>Present</v>
      </c>
      <c r="T1162" s="63" t="str">
        <f aca="false">IF(OR(AND(P1162&gt;1,P1162&lt;41),AND(Q1162&gt;1,Q1162&lt;41)),"Ct&lt;41","Ct&gt;41")</f>
        <v>Ct&lt;41</v>
      </c>
      <c r="U1162" s="0" t="str">
        <f aca="false">I1162</f>
        <v>Spidssnudetfroe</v>
      </c>
      <c r="V1162" s="0" t="str">
        <f aca="false">MID(F1162,10,9)</f>
        <v>DL2018058</v>
      </c>
      <c r="W1162" s="64" t="str">
        <f aca="false">V1162&amp;"_"&amp;U1162&amp;"_"&amp;R1162&amp;"_"&amp;S1162&amp;"_"&amp;T1162</f>
        <v>DL2018058_Spidssnudetfroe_Valid_Present_Ct&lt;41</v>
      </c>
    </row>
    <row r="1163" customFormat="false" ht="14.25" hidden="false" customHeight="false" outlineLevel="0" collapsed="false">
      <c r="A1163" s="0" t="s">
        <v>865</v>
      </c>
      <c r="B1163" s="52" t="s">
        <v>1108</v>
      </c>
      <c r="C1163" s="52" t="s">
        <v>747</v>
      </c>
      <c r="D1163" s="53" t="n">
        <v>0.1</v>
      </c>
      <c r="E1163" s="53" t="s">
        <v>748</v>
      </c>
      <c r="F1163" s="0" t="s">
        <v>1238</v>
      </c>
      <c r="G1163" s="0" t="str">
        <f aca="false">LEFT(B1163,2)</f>
        <v>16</v>
      </c>
      <c r="H1163" s="0" t="str">
        <f aca="false">I1163&amp;"_"&amp;G1163&amp;"_"&amp;F1163</f>
        <v>Spidssnudetfroe_16_20180914_DL2018058_EgedalGym_koersel1</v>
      </c>
      <c r="I1163" s="61" t="str">
        <f aca="false">MID(RIGHT(B1163,LEN(B1163)-3),1,FIND("_",RIGHT(B1163,LEN(B1163)-3))-1)</f>
        <v>Spidssnudetfroe</v>
      </c>
      <c r="J1163" s="61" t="str">
        <f aca="false">TRIM(SUBSTITUTE(RIGHT(B1163,FIND(I1163,B1163)+1),"_",""))</f>
        <v>NegK</v>
      </c>
      <c r="K1163" s="0" t="str">
        <f aca="false">IFERROR(VALUE(SUBSTITUTE(E1163,".",",")),E1163)</f>
        <v>No Ct</v>
      </c>
      <c r="L1163" s="61" t="str">
        <f aca="false">IF(J1163="PosK",SUMIFS(K:K,J:J,"PosK",H:H,H1163),"")</f>
        <v/>
      </c>
      <c r="M1163" s="61" t="str">
        <f aca="false">IF(J1163="PosK",SUMIFS(K:K,J:J,"NegK",H:H,H1163),"")</f>
        <v/>
      </c>
      <c r="N1163" s="61" t="str">
        <f aca="false">IF(J1163="PosK",SUMIFS(K:K,J:J,"eDNA",H:H,H1163),"")</f>
        <v/>
      </c>
    </row>
    <row r="1164" customFormat="false" ht="14.25" hidden="false" customHeight="false" outlineLevel="0" collapsed="false">
      <c r="A1164" s="0" t="s">
        <v>867</v>
      </c>
      <c r="B1164" s="52" t="s">
        <v>1109</v>
      </c>
      <c r="C1164" s="52" t="s">
        <v>751</v>
      </c>
      <c r="D1164" s="53" t="n">
        <v>0.1</v>
      </c>
      <c r="E1164" s="53" t="n">
        <v>39.88</v>
      </c>
      <c r="F1164" s="0" t="s">
        <v>1238</v>
      </c>
      <c r="G1164" s="0" t="str">
        <f aca="false">LEFT(B1164,2)</f>
        <v>16</v>
      </c>
      <c r="H1164" s="0" t="str">
        <f aca="false">I1164&amp;"_"&amp;G1164&amp;"_"&amp;F1164</f>
        <v>Spidssnudetfroe_16_20180914_DL2018058_EgedalGym_koersel1</v>
      </c>
      <c r="I1164" s="61" t="str">
        <f aca="false">MID(RIGHT(B1164,LEN(B1164)-3),1,FIND("_",RIGHT(B1164,LEN(B1164)-3))-1)</f>
        <v>Spidssnudetfroe</v>
      </c>
      <c r="J1164" s="61" t="str">
        <f aca="false">TRIM(SUBSTITUTE(RIGHT(B1164,FIND(I1164,B1164)+1),"_",""))</f>
        <v>eDNA</v>
      </c>
      <c r="K1164" s="0" t="n">
        <f aca="false">IFERROR(VALUE(SUBSTITUTE(E1164,".",",")),E1164)</f>
        <v>39.88</v>
      </c>
      <c r="L1164" s="61" t="str">
        <f aca="false">IF(J1164="PosK",SUMIFS(K:K,J:J,"PosK",H:H,H1164),"")</f>
        <v/>
      </c>
      <c r="M1164" s="61" t="str">
        <f aca="false">IF(J1164="PosK",SUMIFS(K:K,J:J,"NegK",H:H,H1164),"")</f>
        <v/>
      </c>
      <c r="N1164" s="61" t="str">
        <f aca="false">IF(J1164="PosK",SUMIFS(K:K,J:J,"eDNA",H:H,H1164),"")</f>
        <v/>
      </c>
      <c r="Q1164" s="62"/>
    </row>
    <row r="1165" customFormat="false" ht="14.25" hidden="false" customHeight="false" outlineLevel="0" collapsed="false">
      <c r="A1165" s="0" t="s">
        <v>869</v>
      </c>
      <c r="B1165" s="52" t="s">
        <v>1109</v>
      </c>
      <c r="C1165" s="52" t="s">
        <v>751</v>
      </c>
      <c r="D1165" s="53" t="n">
        <v>0.1</v>
      </c>
      <c r="E1165" s="53" t="n">
        <v>40.32</v>
      </c>
      <c r="F1165" s="0" t="s">
        <v>1238</v>
      </c>
      <c r="G1165" s="0" t="str">
        <f aca="false">LEFT(B1165,2)</f>
        <v>16</v>
      </c>
      <c r="H1165" s="0" t="str">
        <f aca="false">I1165&amp;"_"&amp;G1165&amp;"_"&amp;F1165</f>
        <v>Spidssnudetfroe_16_20180914_DL2018058_EgedalGym_koersel1</v>
      </c>
      <c r="I1165" s="61" t="str">
        <f aca="false">MID(RIGHT(B1165,LEN(B1165)-3),1,FIND("_",RIGHT(B1165,LEN(B1165)-3))-1)</f>
        <v>Spidssnudetfroe</v>
      </c>
      <c r="J1165" s="61" t="str">
        <f aca="false">TRIM(SUBSTITUTE(RIGHT(B1165,FIND(I1165,B1165)+1),"_",""))</f>
        <v>eDNA</v>
      </c>
      <c r="K1165" s="0" t="n">
        <f aca="false">IFERROR(VALUE(SUBSTITUTE(E1165,".",",")),E1165)</f>
        <v>40.32</v>
      </c>
      <c r="L1165" s="61" t="str">
        <f aca="false">IF(J1165="PosK",SUMIFS(K:K,J:J,"PosK",H:H,H1165),"")</f>
        <v/>
      </c>
      <c r="M1165" s="61" t="str">
        <f aca="false">IF(J1165="PosK",SUMIFS(K:K,J:J,"NegK",H:H,H1165),"")</f>
        <v/>
      </c>
      <c r="N1165" s="61" t="str">
        <f aca="false">IF(J1165="PosK",SUMIFS(K:K,J:J,"eDNA",H:H,H1165),"")</f>
        <v/>
      </c>
      <c r="P1165" s="62"/>
      <c r="T1165" s="63"/>
      <c r="W1165" s="64"/>
    </row>
    <row r="1166" customFormat="false" ht="14.25" hidden="false" customHeight="false" outlineLevel="0" collapsed="false">
      <c r="A1166" s="0" t="s">
        <v>870</v>
      </c>
      <c r="B1166" s="52" t="s">
        <v>1110</v>
      </c>
      <c r="C1166" s="52" t="s">
        <v>743</v>
      </c>
      <c r="D1166" s="53" t="n">
        <v>0.1</v>
      </c>
      <c r="E1166" s="53" t="n">
        <v>29.49</v>
      </c>
      <c r="F1166" s="0" t="s">
        <v>1238</v>
      </c>
      <c r="G1166" s="0" t="str">
        <f aca="false">LEFT(B1166,2)</f>
        <v>17</v>
      </c>
      <c r="H1166" s="0" t="str">
        <f aca="false">I1166&amp;"_"&amp;G1166&amp;"_"&amp;F1166</f>
        <v>Spidssnudetfroe_17_20180914_DL2018058_EgedalGym_koersel1</v>
      </c>
      <c r="I1166" s="61" t="str">
        <f aca="false">MID(RIGHT(B1166,LEN(B1166)-3),1,FIND("_",RIGHT(B1166,LEN(B1166)-3))-1)</f>
        <v>Spidssnudetfroe</v>
      </c>
      <c r="J1166" s="61" t="str">
        <f aca="false">TRIM(SUBSTITUTE(RIGHT(B1166,FIND(I1166,B1166)+1),"_",""))</f>
        <v>PosK</v>
      </c>
      <c r="K1166" s="0" t="n">
        <f aca="false">IFERROR(VALUE(SUBSTITUTE(E1166,".",",")),E1166)</f>
        <v>29.49</v>
      </c>
      <c r="L1166" s="61" t="n">
        <f aca="false">IF(J1166="PosK",SUMIFS(K:K,J:J,"PosK",H:H,H1166),"")</f>
        <v>29.49</v>
      </c>
      <c r="M1166" s="61" t="n">
        <f aca="false">IF(J1166="PosK",SUMIFS(K:K,J:J,"NegK",H:H,H1166),"")</f>
        <v>0</v>
      </c>
      <c r="N1166" s="61" t="n">
        <f aca="false">IF(J1166="PosK",SUMIFS(K:K,J:J,"eDNA",H:H,H1166),"")</f>
        <v>38.14</v>
      </c>
      <c r="P1166" s="62" t="n">
        <f aca="false">IF(K1168="No Ct",0,K1168)</f>
        <v>0</v>
      </c>
      <c r="Q1166" s="62" t="n">
        <f aca="false">IF(K1169="No Ct",0,K1169)</f>
        <v>38.14</v>
      </c>
      <c r="R1166" s="0" t="str">
        <f aca="false">IF(AND(L1166&gt;0,M1166=0),"Valid","Invalid")</f>
        <v>Valid</v>
      </c>
      <c r="S1166" s="0" t="str">
        <f aca="false">IF(OR(P1166&gt;1,Q1166&gt;1),"Present","Absent")</f>
        <v>Present</v>
      </c>
      <c r="T1166" s="63" t="str">
        <f aca="false">IF(OR(AND(P1166&gt;1,P1166&lt;41),AND(Q1166&gt;1,Q1166&lt;41)),"Ct&lt;41","Ct&gt;41")</f>
        <v>Ct&lt;41</v>
      </c>
      <c r="U1166" s="0" t="str">
        <f aca="false">I1166</f>
        <v>Spidssnudetfroe</v>
      </c>
      <c r="V1166" s="0" t="str">
        <f aca="false">MID(F1166,10,9)</f>
        <v>DL2018058</v>
      </c>
      <c r="W1166" s="64" t="str">
        <f aca="false">V1166&amp;"_"&amp;U1166&amp;"_"&amp;R1166&amp;"_"&amp;S1166&amp;"_"&amp;T1166</f>
        <v>DL2018058_Spidssnudetfroe_Valid_Present_Ct&lt;41</v>
      </c>
    </row>
    <row r="1167" customFormat="false" ht="14.25" hidden="false" customHeight="false" outlineLevel="0" collapsed="false">
      <c r="A1167" s="0" t="s">
        <v>872</v>
      </c>
      <c r="B1167" s="52" t="s">
        <v>1111</v>
      </c>
      <c r="C1167" s="52" t="s">
        <v>747</v>
      </c>
      <c r="D1167" s="53" t="n">
        <v>0.1</v>
      </c>
      <c r="E1167" s="53" t="s">
        <v>748</v>
      </c>
      <c r="F1167" s="0" t="s">
        <v>1238</v>
      </c>
      <c r="G1167" s="0" t="str">
        <f aca="false">LEFT(B1167,2)</f>
        <v>17</v>
      </c>
      <c r="H1167" s="0" t="str">
        <f aca="false">I1167&amp;"_"&amp;G1167&amp;"_"&amp;F1167</f>
        <v>Spidssnudetfroe_17_20180914_DL2018058_EgedalGym_koersel1</v>
      </c>
      <c r="I1167" s="61" t="str">
        <f aca="false">MID(RIGHT(B1167,LEN(B1167)-3),1,FIND("_",RIGHT(B1167,LEN(B1167)-3))-1)</f>
        <v>Spidssnudetfroe</v>
      </c>
      <c r="J1167" s="61" t="str">
        <f aca="false">TRIM(SUBSTITUTE(RIGHT(B1167,FIND(I1167,B1167)+1),"_",""))</f>
        <v>NegK</v>
      </c>
      <c r="K1167" s="0" t="str">
        <f aca="false">IFERROR(VALUE(SUBSTITUTE(E1167,".",",")),E1167)</f>
        <v>No Ct</v>
      </c>
      <c r="L1167" s="61" t="str">
        <f aca="false">IF(J1167="PosK",SUMIFS(K:K,J:J,"PosK",H:H,H1167),"")</f>
        <v/>
      </c>
      <c r="M1167" s="61" t="str">
        <f aca="false">IF(J1167="PosK",SUMIFS(K:K,J:J,"NegK",H:H,H1167),"")</f>
        <v/>
      </c>
      <c r="N1167" s="61" t="str">
        <f aca="false">IF(J1167="PosK",SUMIFS(K:K,J:J,"eDNA",H:H,H1167),"")</f>
        <v/>
      </c>
    </row>
    <row r="1168" customFormat="false" ht="14.25" hidden="false" customHeight="false" outlineLevel="0" collapsed="false">
      <c r="A1168" s="0" t="s">
        <v>874</v>
      </c>
      <c r="B1168" s="52" t="s">
        <v>1112</v>
      </c>
      <c r="C1168" s="52" t="s">
        <v>751</v>
      </c>
      <c r="D1168" s="53" t="n">
        <v>0.1</v>
      </c>
      <c r="E1168" s="53" t="s">
        <v>748</v>
      </c>
      <c r="F1168" s="0" t="s">
        <v>1238</v>
      </c>
      <c r="G1168" s="0" t="str">
        <f aca="false">LEFT(B1168,2)</f>
        <v>17</v>
      </c>
      <c r="H1168" s="0" t="str">
        <f aca="false">I1168&amp;"_"&amp;G1168&amp;"_"&amp;F1168</f>
        <v>Spidssnudetfroe_17_20180914_DL2018058_EgedalGym_koersel1</v>
      </c>
      <c r="I1168" s="61" t="str">
        <f aca="false">MID(RIGHT(B1168,LEN(B1168)-3),1,FIND("_",RIGHT(B1168,LEN(B1168)-3))-1)</f>
        <v>Spidssnudetfroe</v>
      </c>
      <c r="J1168" s="61" t="str">
        <f aca="false">TRIM(SUBSTITUTE(RIGHT(B1168,FIND(I1168,B1168)+1),"_",""))</f>
        <v>eDNA</v>
      </c>
      <c r="K1168" s="0" t="str">
        <f aca="false">IFERROR(VALUE(SUBSTITUTE(E1168,".",",")),E1168)</f>
        <v>No Ct</v>
      </c>
      <c r="L1168" s="61" t="str">
        <f aca="false">IF(J1168="PosK",SUMIFS(K:K,J:J,"PosK",H:H,H1168),"")</f>
        <v/>
      </c>
      <c r="M1168" s="61" t="str">
        <f aca="false">IF(J1168="PosK",SUMIFS(K:K,J:J,"NegK",H:H,H1168),"")</f>
        <v/>
      </c>
      <c r="N1168" s="61" t="str">
        <f aca="false">IF(J1168="PosK",SUMIFS(K:K,J:J,"eDNA",H:H,H1168),"")</f>
        <v/>
      </c>
      <c r="Q1168" s="62"/>
    </row>
    <row r="1169" customFormat="false" ht="14.25" hidden="false" customHeight="false" outlineLevel="0" collapsed="false">
      <c r="A1169" s="0" t="s">
        <v>876</v>
      </c>
      <c r="B1169" s="52" t="s">
        <v>1112</v>
      </c>
      <c r="C1169" s="52" t="s">
        <v>751</v>
      </c>
      <c r="D1169" s="53" t="n">
        <v>0.1</v>
      </c>
      <c r="E1169" s="53" t="n">
        <v>38.14</v>
      </c>
      <c r="F1169" s="0" t="s">
        <v>1238</v>
      </c>
      <c r="G1169" s="0" t="str">
        <f aca="false">LEFT(B1169,2)</f>
        <v>17</v>
      </c>
      <c r="H1169" s="0" t="str">
        <f aca="false">I1169&amp;"_"&amp;G1169&amp;"_"&amp;F1169</f>
        <v>Spidssnudetfroe_17_20180914_DL2018058_EgedalGym_koersel1</v>
      </c>
      <c r="I1169" s="61" t="str">
        <f aca="false">MID(RIGHT(B1169,LEN(B1169)-3),1,FIND("_",RIGHT(B1169,LEN(B1169)-3))-1)</f>
        <v>Spidssnudetfroe</v>
      </c>
      <c r="J1169" s="61" t="str">
        <f aca="false">TRIM(SUBSTITUTE(RIGHT(B1169,FIND(I1169,B1169)+1),"_",""))</f>
        <v>eDNA</v>
      </c>
      <c r="K1169" s="0" t="n">
        <f aca="false">IFERROR(VALUE(SUBSTITUTE(E1169,".",",")),E1169)</f>
        <v>38.14</v>
      </c>
      <c r="L1169" s="61" t="str">
        <f aca="false">IF(J1169="PosK",SUMIFS(K:K,J:J,"PosK",H:H,H1169),"")</f>
        <v/>
      </c>
      <c r="M1169" s="61" t="str">
        <f aca="false">IF(J1169="PosK",SUMIFS(K:K,J:J,"NegK",H:H,H1169),"")</f>
        <v/>
      </c>
      <c r="N1169" s="61" t="str">
        <f aca="false">IF(J1169="PosK",SUMIFS(K:K,J:J,"eDNA",H:H,H1169),"")</f>
        <v/>
      </c>
      <c r="P1169" s="62"/>
      <c r="T1169" s="63"/>
      <c r="W1169" s="64"/>
    </row>
    <row r="1170" customFormat="false" ht="14.25" hidden="false" customHeight="false" outlineLevel="0" collapsed="false">
      <c r="A1170" s="0" t="s">
        <v>877</v>
      </c>
      <c r="B1170" s="52" t="s">
        <v>1113</v>
      </c>
      <c r="C1170" s="52" t="s">
        <v>743</v>
      </c>
      <c r="D1170" s="53" t="n">
        <v>0.1</v>
      </c>
      <c r="E1170" s="53" t="n">
        <v>26.84</v>
      </c>
      <c r="F1170" s="0" t="s">
        <v>1238</v>
      </c>
      <c r="G1170" s="0" t="str">
        <f aca="false">LEFT(B1170,2)</f>
        <v>18</v>
      </c>
      <c r="H1170" s="0" t="str">
        <f aca="false">I1170&amp;"_"&amp;G1170&amp;"_"&amp;F1170</f>
        <v>KortbenetGroenFroe_18_20180914_DL2018058_EgedalGym_koersel1</v>
      </c>
      <c r="I1170" s="61" t="str">
        <f aca="false">MID(RIGHT(B1170,LEN(B1170)-3),1,FIND("_",RIGHT(B1170,LEN(B1170)-3))-1)</f>
        <v>KortbenetGroenFroe</v>
      </c>
      <c r="J1170" s="61" t="str">
        <f aca="false">TRIM(SUBSTITUTE(RIGHT(B1170,FIND(I1170,B1170)+1),"_",""))</f>
        <v>PosK</v>
      </c>
      <c r="K1170" s="0" t="n">
        <f aca="false">IFERROR(VALUE(SUBSTITUTE(E1170,".",",")),E1170)</f>
        <v>26.84</v>
      </c>
      <c r="L1170" s="61" t="n">
        <f aca="false">IF(J1170="PosK",SUMIFS(K:K,J:J,"PosK",H:H,H1170),"")</f>
        <v>26.84</v>
      </c>
      <c r="M1170" s="61" t="n">
        <f aca="false">IF(J1170="PosK",SUMIFS(K:K,J:J,"NegK",H:H,H1170),"")</f>
        <v>0</v>
      </c>
      <c r="N1170" s="61" t="n">
        <f aca="false">IF(J1170="PosK",SUMIFS(K:K,J:J,"eDNA",H:H,H1170),"")</f>
        <v>0</v>
      </c>
      <c r="P1170" s="62" t="n">
        <f aca="false">IF(K1172="No Ct",0,K1172)</f>
        <v>0</v>
      </c>
      <c r="Q1170" s="62" t="n">
        <f aca="false">IF(K1173="No Ct",0,K1173)</f>
        <v>0</v>
      </c>
      <c r="R1170" s="0" t="str">
        <f aca="false">IF(AND(L1170&gt;0,M1170=0),"Valid","Invalid")</f>
        <v>Valid</v>
      </c>
      <c r="S1170" s="0" t="str">
        <f aca="false">IF(OR(P1170&gt;1,Q1170&gt;1),"Present","Absent")</f>
        <v>Absent</v>
      </c>
      <c r="T1170" s="63" t="str">
        <f aca="false">IF(OR(AND(P1170&gt;1,P1170&lt;41),AND(Q1170&gt;1,Q1170&lt;41)),"Ct&lt;41","Ct&gt;41")</f>
        <v>Ct&gt;41</v>
      </c>
      <c r="U1170" s="0" t="str">
        <f aca="false">I1170</f>
        <v>KortbenetGroenFroe</v>
      </c>
      <c r="V1170" s="0" t="str">
        <f aca="false">MID(F1170,10,9)</f>
        <v>DL2018058</v>
      </c>
      <c r="W1170" s="64" t="str">
        <f aca="false">V1170&amp;"_"&amp;U1170&amp;"_"&amp;R1170&amp;"_"&amp;S1170&amp;"_"&amp;T1170</f>
        <v>DL2018058_KortbenetGroenFroe_Valid_Absent_Ct&gt;41</v>
      </c>
    </row>
    <row r="1171" customFormat="false" ht="14.25" hidden="false" customHeight="false" outlineLevel="0" collapsed="false">
      <c r="A1171" s="0" t="s">
        <v>879</v>
      </c>
      <c r="B1171" s="52" t="s">
        <v>1114</v>
      </c>
      <c r="C1171" s="52" t="s">
        <v>747</v>
      </c>
      <c r="D1171" s="53" t="n">
        <v>0.1</v>
      </c>
      <c r="E1171" s="53" t="s">
        <v>748</v>
      </c>
      <c r="F1171" s="0" t="s">
        <v>1238</v>
      </c>
      <c r="G1171" s="0" t="str">
        <f aca="false">LEFT(B1171,2)</f>
        <v>18</v>
      </c>
      <c r="H1171" s="0" t="str">
        <f aca="false">I1171&amp;"_"&amp;G1171&amp;"_"&amp;F1171</f>
        <v>KortbenetGroenFroe_18_20180914_DL2018058_EgedalGym_koersel1</v>
      </c>
      <c r="I1171" s="61" t="str">
        <f aca="false">MID(RIGHT(B1171,LEN(B1171)-3),1,FIND("_",RIGHT(B1171,LEN(B1171)-3))-1)</f>
        <v>KortbenetGroenFroe</v>
      </c>
      <c r="J1171" s="61" t="str">
        <f aca="false">TRIM(SUBSTITUTE(RIGHT(B1171,FIND(I1171,B1171)+1),"_",""))</f>
        <v>NegK</v>
      </c>
      <c r="K1171" s="0" t="str">
        <f aca="false">IFERROR(VALUE(SUBSTITUTE(E1171,".",",")),E1171)</f>
        <v>No Ct</v>
      </c>
      <c r="L1171" s="61" t="str">
        <f aca="false">IF(J1171="PosK",SUMIFS(K:K,J:J,"PosK",H:H,H1171),"")</f>
        <v/>
      </c>
      <c r="M1171" s="61" t="str">
        <f aca="false">IF(J1171="PosK",SUMIFS(K:K,J:J,"NegK",H:H,H1171),"")</f>
        <v/>
      </c>
      <c r="N1171" s="61" t="str">
        <f aca="false">IF(J1171="PosK",SUMIFS(K:K,J:J,"eDNA",H:H,H1171),"")</f>
        <v/>
      </c>
    </row>
    <row r="1172" customFormat="false" ht="14.25" hidden="false" customHeight="false" outlineLevel="0" collapsed="false">
      <c r="A1172" s="0" t="s">
        <v>881</v>
      </c>
      <c r="B1172" s="52" t="s">
        <v>1115</v>
      </c>
      <c r="C1172" s="52" t="s">
        <v>751</v>
      </c>
      <c r="D1172" s="53" t="n">
        <v>0.1</v>
      </c>
      <c r="E1172" s="53" t="s">
        <v>748</v>
      </c>
      <c r="F1172" s="0" t="s">
        <v>1238</v>
      </c>
      <c r="G1172" s="0" t="str">
        <f aca="false">LEFT(B1172,2)</f>
        <v>18</v>
      </c>
      <c r="H1172" s="0" t="str">
        <f aca="false">I1172&amp;"_"&amp;G1172&amp;"_"&amp;F1172</f>
        <v>KortbenetGroenFroe_18_20180914_DL2018058_EgedalGym_koersel1</v>
      </c>
      <c r="I1172" s="61" t="str">
        <f aca="false">MID(RIGHT(B1172,LEN(B1172)-3),1,FIND("_",RIGHT(B1172,LEN(B1172)-3))-1)</f>
        <v>KortbenetGroenFroe</v>
      </c>
      <c r="J1172" s="61" t="str">
        <f aca="false">TRIM(SUBSTITUTE(RIGHT(B1172,FIND(I1172,B1172)+1),"_",""))</f>
        <v>eDNA</v>
      </c>
      <c r="K1172" s="0" t="str">
        <f aca="false">IFERROR(VALUE(SUBSTITUTE(E1172,".",",")),E1172)</f>
        <v>No Ct</v>
      </c>
      <c r="L1172" s="61" t="str">
        <f aca="false">IF(J1172="PosK",SUMIFS(K:K,J:J,"PosK",H:H,H1172),"")</f>
        <v/>
      </c>
      <c r="M1172" s="61" t="str">
        <f aca="false">IF(J1172="PosK",SUMIFS(K:K,J:J,"NegK",H:H,H1172),"")</f>
        <v/>
      </c>
      <c r="N1172" s="61" t="str">
        <f aca="false">IF(J1172="PosK",SUMIFS(K:K,J:J,"eDNA",H:H,H1172),"")</f>
        <v/>
      </c>
      <c r="Q1172" s="62"/>
    </row>
    <row r="1173" customFormat="false" ht="14.25" hidden="false" customHeight="false" outlineLevel="0" collapsed="false">
      <c r="A1173" s="0" t="s">
        <v>883</v>
      </c>
      <c r="B1173" s="52" t="s">
        <v>1115</v>
      </c>
      <c r="C1173" s="52" t="s">
        <v>751</v>
      </c>
      <c r="D1173" s="53" t="n">
        <v>0.1</v>
      </c>
      <c r="E1173" s="53" t="s">
        <v>748</v>
      </c>
      <c r="F1173" s="0" t="s">
        <v>1238</v>
      </c>
      <c r="G1173" s="0" t="str">
        <f aca="false">LEFT(B1173,2)</f>
        <v>18</v>
      </c>
      <c r="H1173" s="0" t="str">
        <f aca="false">I1173&amp;"_"&amp;G1173&amp;"_"&amp;F1173</f>
        <v>KortbenetGroenFroe_18_20180914_DL2018058_EgedalGym_koersel1</v>
      </c>
      <c r="I1173" s="61" t="str">
        <f aca="false">MID(RIGHT(B1173,LEN(B1173)-3),1,FIND("_",RIGHT(B1173,LEN(B1173)-3))-1)</f>
        <v>KortbenetGroenFroe</v>
      </c>
      <c r="J1173" s="61" t="str">
        <f aca="false">TRIM(SUBSTITUTE(RIGHT(B1173,FIND(I1173,B1173)+1),"_",""))</f>
        <v>eDNA</v>
      </c>
      <c r="K1173" s="0" t="str">
        <f aca="false">IFERROR(VALUE(SUBSTITUTE(E1173,".",",")),E1173)</f>
        <v>No Ct</v>
      </c>
      <c r="L1173" s="61" t="str">
        <f aca="false">IF(J1173="PosK",SUMIFS(K:K,J:J,"PosK",H:H,H1173),"")</f>
        <v/>
      </c>
      <c r="M1173" s="61" t="str">
        <f aca="false">IF(J1173="PosK",SUMIFS(K:K,J:J,"NegK",H:H,H1173),"")</f>
        <v/>
      </c>
      <c r="N1173" s="61" t="str">
        <f aca="false">IF(J1173="PosK",SUMIFS(K:K,J:J,"eDNA",H:H,H1173),"")</f>
        <v/>
      </c>
      <c r="P1173" s="62"/>
      <c r="T1173" s="63"/>
      <c r="W1173" s="64"/>
    </row>
    <row r="1174" customFormat="false" ht="14.25" hidden="false" customHeight="false" outlineLevel="0" collapsed="false">
      <c r="A1174" s="0" t="s">
        <v>884</v>
      </c>
      <c r="B1174" s="52" t="s">
        <v>1116</v>
      </c>
      <c r="C1174" s="52" t="s">
        <v>743</v>
      </c>
      <c r="D1174" s="53" t="n">
        <v>0.1</v>
      </c>
      <c r="E1174" s="53" t="s">
        <v>748</v>
      </c>
      <c r="F1174" s="0" t="s">
        <v>1238</v>
      </c>
      <c r="G1174" s="0" t="str">
        <f aca="false">LEFT(B1174,2)</f>
        <v>19</v>
      </c>
      <c r="H1174" s="0" t="str">
        <f aca="false">I1174&amp;"_"&amp;G1174&amp;"_"&amp;F1174</f>
        <v>ButsnudetFroe_19_20180914_DL2018058_EgedalGym_koersel1</v>
      </c>
      <c r="I1174" s="61" t="str">
        <f aca="false">MID(RIGHT(B1174,LEN(B1174)-3),1,FIND("_",RIGHT(B1174,LEN(B1174)-3))-1)</f>
        <v>ButsnudetFroe</v>
      </c>
      <c r="J1174" s="61" t="str">
        <f aca="false">TRIM(SUBSTITUTE(RIGHT(B1174,FIND(I1174,B1174)+1),"_",""))</f>
        <v>PosK</v>
      </c>
      <c r="K1174" s="0" t="str">
        <f aca="false">IFERROR(VALUE(SUBSTITUTE(E1174,".",",")),E1174)</f>
        <v>No Ct</v>
      </c>
      <c r="L1174" s="61" t="n">
        <f aca="false">IF(J1174="PosK",SUMIFS(K:K,J:J,"PosK",H:H,H1174),"")</f>
        <v>0</v>
      </c>
      <c r="M1174" s="61" t="n">
        <f aca="false">IF(J1174="PosK",SUMIFS(K:K,J:J,"NegK",H:H,H1174),"")</f>
        <v>0</v>
      </c>
      <c r="N1174" s="61" t="n">
        <f aca="false">IF(J1174="PosK",SUMIFS(K:K,J:J,"eDNA",H:H,H1174),"")</f>
        <v>0</v>
      </c>
      <c r="P1174" s="62" t="n">
        <f aca="false">IF(K1176="No Ct",0,K1176)</f>
        <v>0</v>
      </c>
      <c r="Q1174" s="62" t="n">
        <f aca="false">IF(K1177="No Ct",0,K1177)</f>
        <v>0</v>
      </c>
      <c r="R1174" s="0" t="str">
        <f aca="false">IF(AND(L1174&gt;0,M1174=0),"Valid","Invalid")</f>
        <v>Invalid</v>
      </c>
      <c r="S1174" s="0" t="str">
        <f aca="false">IF(OR(P1174&gt;1,Q1174&gt;1),"Present","Absent")</f>
        <v>Absent</v>
      </c>
      <c r="T1174" s="63" t="str">
        <f aca="false">IF(OR(AND(P1174&gt;1,P1174&lt;41),AND(Q1174&gt;1,Q1174&lt;41)),"Ct&lt;41","Ct&gt;41")</f>
        <v>Ct&gt;41</v>
      </c>
      <c r="U1174" s="0" t="str">
        <f aca="false">I1174</f>
        <v>ButsnudetFroe</v>
      </c>
      <c r="V1174" s="0" t="str">
        <f aca="false">MID(F1174,10,9)</f>
        <v>DL2018058</v>
      </c>
      <c r="W1174" s="64" t="str">
        <f aca="false">V1174&amp;"_"&amp;U1174&amp;"_"&amp;R1174&amp;"_"&amp;S1174&amp;"_"&amp;T1174</f>
        <v>DL2018058_ButsnudetFroe_Invalid_Absent_Ct&gt;41</v>
      </c>
    </row>
    <row r="1175" customFormat="false" ht="14.25" hidden="false" customHeight="false" outlineLevel="0" collapsed="false">
      <c r="A1175" s="0" t="s">
        <v>886</v>
      </c>
      <c r="B1175" s="52" t="s">
        <v>1117</v>
      </c>
      <c r="C1175" s="52" t="s">
        <v>747</v>
      </c>
      <c r="D1175" s="53" t="n">
        <v>0.1</v>
      </c>
      <c r="E1175" s="53" t="s">
        <v>748</v>
      </c>
      <c r="F1175" s="0" t="s">
        <v>1238</v>
      </c>
      <c r="G1175" s="0" t="str">
        <f aca="false">LEFT(B1175,2)</f>
        <v>19</v>
      </c>
      <c r="H1175" s="0" t="str">
        <f aca="false">I1175&amp;"_"&amp;G1175&amp;"_"&amp;F1175</f>
        <v>ButsnudetFroe_19_20180914_DL2018058_EgedalGym_koersel1</v>
      </c>
      <c r="I1175" s="61" t="str">
        <f aca="false">MID(RIGHT(B1175,LEN(B1175)-3),1,FIND("_",RIGHT(B1175,LEN(B1175)-3))-1)</f>
        <v>ButsnudetFroe</v>
      </c>
      <c r="J1175" s="61" t="str">
        <f aca="false">TRIM(SUBSTITUTE(RIGHT(B1175,FIND(I1175,B1175)+1),"_",""))</f>
        <v>NegK</v>
      </c>
      <c r="K1175" s="0" t="str">
        <f aca="false">IFERROR(VALUE(SUBSTITUTE(E1175,".",",")),E1175)</f>
        <v>No Ct</v>
      </c>
      <c r="L1175" s="61" t="str">
        <f aca="false">IF(J1175="PosK",SUMIFS(K:K,J:J,"PosK",H:H,H1175),"")</f>
        <v/>
      </c>
      <c r="M1175" s="61" t="str">
        <f aca="false">IF(J1175="PosK",SUMIFS(K:K,J:J,"NegK",H:H,H1175),"")</f>
        <v/>
      </c>
      <c r="N1175" s="61" t="str">
        <f aca="false">IF(J1175="PosK",SUMIFS(K:K,J:J,"eDNA",H:H,H1175),"")</f>
        <v/>
      </c>
    </row>
    <row r="1176" customFormat="false" ht="14.25" hidden="false" customHeight="false" outlineLevel="0" collapsed="false">
      <c r="A1176" s="0" t="s">
        <v>888</v>
      </c>
      <c r="B1176" s="52" t="s">
        <v>1118</v>
      </c>
      <c r="C1176" s="52" t="s">
        <v>751</v>
      </c>
      <c r="D1176" s="53" t="n">
        <v>0.1</v>
      </c>
      <c r="E1176" s="53" t="s">
        <v>748</v>
      </c>
      <c r="F1176" s="0" t="s">
        <v>1238</v>
      </c>
      <c r="G1176" s="0" t="str">
        <f aca="false">LEFT(B1176,2)</f>
        <v>19</v>
      </c>
      <c r="H1176" s="0" t="str">
        <f aca="false">I1176&amp;"_"&amp;G1176&amp;"_"&amp;F1176</f>
        <v>ButsnudetFroe_19_20180914_DL2018058_EgedalGym_koersel1</v>
      </c>
      <c r="I1176" s="61" t="str">
        <f aca="false">MID(RIGHT(B1176,LEN(B1176)-3),1,FIND("_",RIGHT(B1176,LEN(B1176)-3))-1)</f>
        <v>ButsnudetFroe</v>
      </c>
      <c r="J1176" s="61" t="str">
        <f aca="false">TRIM(SUBSTITUTE(RIGHT(B1176,FIND(I1176,B1176)+1),"_",""))</f>
        <v>eDNA</v>
      </c>
      <c r="K1176" s="0" t="str">
        <f aca="false">IFERROR(VALUE(SUBSTITUTE(E1176,".",",")),E1176)</f>
        <v>No Ct</v>
      </c>
      <c r="L1176" s="61" t="str">
        <f aca="false">IF(J1176="PosK",SUMIFS(K:K,J:J,"PosK",H:H,H1176),"")</f>
        <v/>
      </c>
      <c r="M1176" s="61" t="str">
        <f aca="false">IF(J1176="PosK",SUMIFS(K:K,J:J,"NegK",H:H,H1176),"")</f>
        <v/>
      </c>
      <c r="N1176" s="61" t="str">
        <f aca="false">IF(J1176="PosK",SUMIFS(K:K,J:J,"eDNA",H:H,H1176),"")</f>
        <v/>
      </c>
      <c r="Q1176" s="62"/>
    </row>
    <row r="1177" customFormat="false" ht="14.25" hidden="false" customHeight="false" outlineLevel="0" collapsed="false">
      <c r="A1177" s="0" t="s">
        <v>890</v>
      </c>
      <c r="B1177" s="52" t="s">
        <v>1118</v>
      </c>
      <c r="C1177" s="52" t="s">
        <v>751</v>
      </c>
      <c r="D1177" s="53" t="n">
        <v>0.1</v>
      </c>
      <c r="E1177" s="53" t="s">
        <v>748</v>
      </c>
      <c r="F1177" s="0" t="s">
        <v>1238</v>
      </c>
      <c r="G1177" s="0" t="str">
        <f aca="false">LEFT(B1177,2)</f>
        <v>19</v>
      </c>
      <c r="H1177" s="0" t="str">
        <f aca="false">I1177&amp;"_"&amp;G1177&amp;"_"&amp;F1177</f>
        <v>ButsnudetFroe_19_20180914_DL2018058_EgedalGym_koersel1</v>
      </c>
      <c r="I1177" s="61" t="str">
        <f aca="false">MID(RIGHT(B1177,LEN(B1177)-3),1,FIND("_",RIGHT(B1177,LEN(B1177)-3))-1)</f>
        <v>ButsnudetFroe</v>
      </c>
      <c r="J1177" s="61" t="str">
        <f aca="false">TRIM(SUBSTITUTE(RIGHT(B1177,FIND(I1177,B1177)+1),"_",""))</f>
        <v>eDNA</v>
      </c>
      <c r="K1177" s="0" t="str">
        <f aca="false">IFERROR(VALUE(SUBSTITUTE(E1177,".",",")),E1177)</f>
        <v>No Ct</v>
      </c>
      <c r="L1177" s="61" t="str">
        <f aca="false">IF(J1177="PosK",SUMIFS(K:K,J:J,"PosK",H:H,H1177),"")</f>
        <v/>
      </c>
      <c r="M1177" s="61" t="str">
        <f aca="false">IF(J1177="PosK",SUMIFS(K:K,J:J,"NegK",H:H,H1177),"")</f>
        <v/>
      </c>
      <c r="N1177" s="61" t="str">
        <f aca="false">IF(J1177="PosK",SUMIFS(K:K,J:J,"eDNA",H:H,H1177),"")</f>
        <v/>
      </c>
      <c r="P1177" s="62"/>
      <c r="T1177" s="63"/>
      <c r="W1177" s="64"/>
    </row>
    <row r="1178" customFormat="false" ht="14.25" hidden="false" customHeight="false" outlineLevel="0" collapsed="false">
      <c r="A1178" s="0" t="s">
        <v>891</v>
      </c>
      <c r="B1178" s="52" t="s">
        <v>1119</v>
      </c>
      <c r="C1178" s="52" t="s">
        <v>743</v>
      </c>
      <c r="D1178" s="53" t="n">
        <v>0.1</v>
      </c>
      <c r="E1178" s="53" t="s">
        <v>748</v>
      </c>
      <c r="F1178" s="0" t="s">
        <v>1238</v>
      </c>
      <c r="G1178" s="0" t="str">
        <f aca="false">LEFT(B1178,2)</f>
        <v>20</v>
      </c>
      <c r="H1178" s="0" t="str">
        <f aca="false">I1178&amp;"_"&amp;G1178&amp;"_"&amp;F1178</f>
        <v>ButsnudetFroe_20_20180914_DL2018058_EgedalGym_koersel1</v>
      </c>
      <c r="I1178" s="61" t="str">
        <f aca="false">MID(RIGHT(B1178,LEN(B1178)-3),1,FIND("_",RIGHT(B1178,LEN(B1178)-3))-1)</f>
        <v>ButsnudetFroe</v>
      </c>
      <c r="J1178" s="61" t="str">
        <f aca="false">TRIM(SUBSTITUTE(RIGHT(B1178,FIND(I1178,B1178)+1),"_",""))</f>
        <v>PosK</v>
      </c>
      <c r="K1178" s="0" t="str">
        <f aca="false">IFERROR(VALUE(SUBSTITUTE(E1178,".",",")),E1178)</f>
        <v>No Ct</v>
      </c>
      <c r="L1178" s="61" t="n">
        <f aca="false">IF(J1178="PosK",SUMIFS(K:K,J:J,"PosK",H:H,H1178),"")</f>
        <v>0</v>
      </c>
      <c r="M1178" s="61" t="n">
        <f aca="false">IF(J1178="PosK",SUMIFS(K:K,J:J,"NegK",H:H,H1178),"")</f>
        <v>0</v>
      </c>
      <c r="N1178" s="61" t="n">
        <f aca="false">IF(J1178="PosK",SUMIFS(K:K,J:J,"eDNA",H:H,H1178),"")</f>
        <v>0</v>
      </c>
      <c r="P1178" s="62" t="n">
        <f aca="false">IF(K1180="No Ct",0,K1180)</f>
        <v>0</v>
      </c>
      <c r="Q1178" s="62" t="n">
        <f aca="false">IF(K1181="No Ct",0,K1181)</f>
        <v>0</v>
      </c>
      <c r="R1178" s="0" t="str">
        <f aca="false">IF(AND(L1178&gt;0,M1178=0),"Valid","Invalid")</f>
        <v>Invalid</v>
      </c>
      <c r="S1178" s="0" t="str">
        <f aca="false">IF(OR(P1178&gt;1,Q1178&gt;1),"Present","Absent")</f>
        <v>Absent</v>
      </c>
      <c r="T1178" s="63" t="str">
        <f aca="false">IF(OR(AND(P1178&gt;1,P1178&lt;41),AND(Q1178&gt;1,Q1178&lt;41)),"Ct&lt;41","Ct&gt;41")</f>
        <v>Ct&gt;41</v>
      </c>
      <c r="U1178" s="0" t="str">
        <f aca="false">I1178</f>
        <v>ButsnudetFroe</v>
      </c>
      <c r="V1178" s="0" t="str">
        <f aca="false">MID(F1178,10,9)</f>
        <v>DL2018058</v>
      </c>
      <c r="W1178" s="64" t="str">
        <f aca="false">V1178&amp;"_"&amp;U1178&amp;"_"&amp;R1178&amp;"_"&amp;S1178&amp;"_"&amp;T1178</f>
        <v>DL2018058_ButsnudetFroe_Invalid_Absent_Ct&gt;41</v>
      </c>
    </row>
    <row r="1179" customFormat="false" ht="14.25" hidden="false" customHeight="false" outlineLevel="0" collapsed="false">
      <c r="A1179" s="0" t="s">
        <v>893</v>
      </c>
      <c r="B1179" s="52" t="s">
        <v>1120</v>
      </c>
      <c r="C1179" s="52" t="s">
        <v>747</v>
      </c>
      <c r="D1179" s="53" t="n">
        <v>0.1</v>
      </c>
      <c r="E1179" s="53" t="s">
        <v>748</v>
      </c>
      <c r="F1179" s="0" t="s">
        <v>1238</v>
      </c>
      <c r="G1179" s="0" t="str">
        <f aca="false">LEFT(B1179,2)</f>
        <v>20</v>
      </c>
      <c r="H1179" s="0" t="str">
        <f aca="false">I1179&amp;"_"&amp;G1179&amp;"_"&amp;F1179</f>
        <v>ButsnudetFroe_20_20180914_DL2018058_EgedalGym_koersel1</v>
      </c>
      <c r="I1179" s="61" t="str">
        <f aca="false">MID(RIGHT(B1179,LEN(B1179)-3),1,FIND("_",RIGHT(B1179,LEN(B1179)-3))-1)</f>
        <v>ButsnudetFroe</v>
      </c>
      <c r="J1179" s="61" t="str">
        <f aca="false">TRIM(SUBSTITUTE(RIGHT(B1179,FIND(I1179,B1179)+1),"_",""))</f>
        <v>NegK</v>
      </c>
      <c r="K1179" s="0" t="str">
        <f aca="false">IFERROR(VALUE(SUBSTITUTE(E1179,".",",")),E1179)</f>
        <v>No Ct</v>
      </c>
      <c r="L1179" s="61" t="str">
        <f aca="false">IF(J1179="PosK",SUMIFS(K:K,J:J,"PosK",H:H,H1179),"")</f>
        <v/>
      </c>
      <c r="M1179" s="61" t="str">
        <f aca="false">IF(J1179="PosK",SUMIFS(K:K,J:J,"NegK",H:H,H1179),"")</f>
        <v/>
      </c>
      <c r="N1179" s="61" t="str">
        <f aca="false">IF(J1179="PosK",SUMIFS(K:K,J:J,"eDNA",H:H,H1179),"")</f>
        <v/>
      </c>
    </row>
    <row r="1180" customFormat="false" ht="14.25" hidden="false" customHeight="false" outlineLevel="0" collapsed="false">
      <c r="A1180" s="0" t="s">
        <v>895</v>
      </c>
      <c r="B1180" s="52" t="s">
        <v>1121</v>
      </c>
      <c r="C1180" s="52" t="s">
        <v>751</v>
      </c>
      <c r="D1180" s="53" t="n">
        <v>0.1</v>
      </c>
      <c r="E1180" s="53" t="s">
        <v>748</v>
      </c>
      <c r="F1180" s="0" t="s">
        <v>1238</v>
      </c>
      <c r="G1180" s="0" t="str">
        <f aca="false">LEFT(B1180,2)</f>
        <v>20</v>
      </c>
      <c r="H1180" s="0" t="str">
        <f aca="false">I1180&amp;"_"&amp;G1180&amp;"_"&amp;F1180</f>
        <v>ButsnudetFroe_20_20180914_DL2018058_EgedalGym_koersel1</v>
      </c>
      <c r="I1180" s="61" t="str">
        <f aca="false">MID(RIGHT(B1180,LEN(B1180)-3),1,FIND("_",RIGHT(B1180,LEN(B1180)-3))-1)</f>
        <v>ButsnudetFroe</v>
      </c>
      <c r="J1180" s="61" t="str">
        <f aca="false">TRIM(SUBSTITUTE(RIGHT(B1180,FIND(I1180,B1180)+1),"_",""))</f>
        <v>eDNA</v>
      </c>
      <c r="K1180" s="0" t="str">
        <f aca="false">IFERROR(VALUE(SUBSTITUTE(E1180,".",",")),E1180)</f>
        <v>No Ct</v>
      </c>
      <c r="L1180" s="61" t="str">
        <f aca="false">IF(J1180="PosK",SUMIFS(K:K,J:J,"PosK",H:H,H1180),"")</f>
        <v/>
      </c>
      <c r="M1180" s="61" t="str">
        <f aca="false">IF(J1180="PosK",SUMIFS(K:K,J:J,"NegK",H:H,H1180),"")</f>
        <v/>
      </c>
      <c r="N1180" s="61" t="str">
        <f aca="false">IF(J1180="PosK",SUMIFS(K:K,J:J,"eDNA",H:H,H1180),"")</f>
        <v/>
      </c>
      <c r="Q1180" s="62"/>
    </row>
    <row r="1181" customFormat="false" ht="14.25" hidden="false" customHeight="false" outlineLevel="0" collapsed="false">
      <c r="A1181" s="0" t="s">
        <v>897</v>
      </c>
      <c r="B1181" s="52" t="s">
        <v>1121</v>
      </c>
      <c r="C1181" s="52" t="s">
        <v>751</v>
      </c>
      <c r="D1181" s="53" t="n">
        <v>0.1</v>
      </c>
      <c r="E1181" s="53" t="s">
        <v>748</v>
      </c>
      <c r="F1181" s="0" t="s">
        <v>1238</v>
      </c>
      <c r="G1181" s="0" t="str">
        <f aca="false">LEFT(B1181,2)</f>
        <v>20</v>
      </c>
      <c r="H1181" s="0" t="str">
        <f aca="false">I1181&amp;"_"&amp;G1181&amp;"_"&amp;F1181</f>
        <v>ButsnudetFroe_20_20180914_DL2018058_EgedalGym_koersel1</v>
      </c>
      <c r="I1181" s="61" t="str">
        <f aca="false">MID(RIGHT(B1181,LEN(B1181)-3),1,FIND("_",RIGHT(B1181,LEN(B1181)-3))-1)</f>
        <v>ButsnudetFroe</v>
      </c>
      <c r="J1181" s="61" t="str">
        <f aca="false">TRIM(SUBSTITUTE(RIGHT(B1181,FIND(I1181,B1181)+1),"_",""))</f>
        <v>eDNA</v>
      </c>
      <c r="K1181" s="0" t="str">
        <f aca="false">IFERROR(VALUE(SUBSTITUTE(E1181,".",",")),E1181)</f>
        <v>No Ct</v>
      </c>
      <c r="L1181" s="61" t="str">
        <f aca="false">IF(J1181="PosK",SUMIFS(K:K,J:J,"PosK",H:H,H1181),"")</f>
        <v/>
      </c>
      <c r="M1181" s="61" t="str">
        <f aca="false">IF(J1181="PosK",SUMIFS(K:K,J:J,"NegK",H:H,H1181),"")</f>
        <v/>
      </c>
      <c r="N1181" s="61" t="str">
        <f aca="false">IF(J1181="PosK",SUMIFS(K:K,J:J,"eDNA",H:H,H1181),"")</f>
        <v/>
      </c>
      <c r="P1181" s="62"/>
      <c r="T1181" s="63"/>
      <c r="W1181" s="64"/>
    </row>
    <row r="1182" customFormat="false" ht="14.25" hidden="false" customHeight="false" outlineLevel="0" collapsed="false">
      <c r="A1182" s="0" t="s">
        <v>898</v>
      </c>
      <c r="B1182" s="52" t="s">
        <v>1122</v>
      </c>
      <c r="C1182" s="52" t="s">
        <v>743</v>
      </c>
      <c r="D1182" s="53" t="n">
        <v>0.1</v>
      </c>
      <c r="E1182" s="53" t="n">
        <v>28.15</v>
      </c>
      <c r="F1182" s="0" t="s">
        <v>1238</v>
      </c>
      <c r="G1182" s="0" t="str">
        <f aca="false">LEFT(B1182,2)</f>
        <v>21</v>
      </c>
      <c r="H1182" s="0" t="str">
        <f aca="false">I1182&amp;"_"&amp;G1182&amp;"_"&amp;F1182</f>
        <v>LilleVandsalamander_21_20180914_DL2018058_EgedalGym_koersel1</v>
      </c>
      <c r="I1182" s="61" t="str">
        <f aca="false">MID(RIGHT(B1182,LEN(B1182)-3),1,FIND("_",RIGHT(B1182,LEN(B1182)-3))-1)</f>
        <v>LilleVandsalamander</v>
      </c>
      <c r="J1182" s="61" t="str">
        <f aca="false">TRIM(SUBSTITUTE(RIGHT(B1182,FIND(I1182,B1182)+1),"_",""))</f>
        <v>PosK</v>
      </c>
      <c r="K1182" s="0" t="n">
        <f aca="false">IFERROR(VALUE(SUBSTITUTE(E1182,".",",")),E1182)</f>
        <v>28.15</v>
      </c>
      <c r="L1182" s="61" t="n">
        <f aca="false">IF(J1182="PosK",SUMIFS(K:K,J:J,"PosK",H:H,H1182),"")</f>
        <v>28.15</v>
      </c>
      <c r="M1182" s="61" t="n">
        <f aca="false">IF(J1182="PosK",SUMIFS(K:K,J:J,"NegK",H:H,H1182),"")</f>
        <v>0</v>
      </c>
      <c r="N1182" s="61" t="n">
        <f aca="false">IF(J1182="PosK",SUMIFS(K:K,J:J,"eDNA",H:H,H1182),"")</f>
        <v>79.02</v>
      </c>
      <c r="P1182" s="62" t="n">
        <f aca="false">IF(K1184="No Ct",0,K1184)</f>
        <v>39.85</v>
      </c>
      <c r="Q1182" s="62" t="n">
        <f aca="false">IF(K1185="No Ct",0,K1185)</f>
        <v>39.17</v>
      </c>
      <c r="R1182" s="0" t="str">
        <f aca="false">IF(AND(L1182&gt;0,M1182=0),"Valid","Invalid")</f>
        <v>Valid</v>
      </c>
      <c r="S1182" s="0" t="str">
        <f aca="false">IF(OR(P1182&gt;1,Q1182&gt;1),"Present","Absent")</f>
        <v>Present</v>
      </c>
      <c r="T1182" s="63" t="str">
        <f aca="false">IF(OR(AND(P1182&gt;1,P1182&lt;41),AND(Q1182&gt;1,Q1182&lt;41)),"Ct&lt;41","Ct&gt;41")</f>
        <v>Ct&lt;41</v>
      </c>
      <c r="U1182" s="0" t="str">
        <f aca="false">I1182</f>
        <v>LilleVandsalamander</v>
      </c>
      <c r="V1182" s="0" t="str">
        <f aca="false">MID(F1182,10,9)</f>
        <v>DL2018058</v>
      </c>
      <c r="W1182" s="64" t="str">
        <f aca="false">V1182&amp;"_"&amp;U1182&amp;"_"&amp;R1182&amp;"_"&amp;S1182&amp;"_"&amp;T1182</f>
        <v>DL2018058_LilleVandsalamander_Valid_Present_Ct&lt;41</v>
      </c>
    </row>
    <row r="1183" customFormat="false" ht="14.25" hidden="false" customHeight="false" outlineLevel="0" collapsed="false">
      <c r="A1183" s="0" t="s">
        <v>900</v>
      </c>
      <c r="B1183" s="52" t="s">
        <v>1123</v>
      </c>
      <c r="C1183" s="52" t="s">
        <v>747</v>
      </c>
      <c r="D1183" s="53" t="n">
        <v>0.1</v>
      </c>
      <c r="E1183" s="53" t="s">
        <v>748</v>
      </c>
      <c r="F1183" s="0" t="s">
        <v>1238</v>
      </c>
      <c r="G1183" s="0" t="str">
        <f aca="false">LEFT(B1183,2)</f>
        <v>21</v>
      </c>
      <c r="H1183" s="0" t="str">
        <f aca="false">I1183&amp;"_"&amp;G1183&amp;"_"&amp;F1183</f>
        <v>LilleVandsalamander_21_20180914_DL2018058_EgedalGym_koersel1</v>
      </c>
      <c r="I1183" s="61" t="str">
        <f aca="false">MID(RIGHT(B1183,LEN(B1183)-3),1,FIND("_",RIGHT(B1183,LEN(B1183)-3))-1)</f>
        <v>LilleVandsalamander</v>
      </c>
      <c r="J1183" s="61" t="str">
        <f aca="false">TRIM(SUBSTITUTE(RIGHT(B1183,FIND(I1183,B1183)+1),"_",""))</f>
        <v>NegK</v>
      </c>
      <c r="K1183" s="0" t="str">
        <f aca="false">IFERROR(VALUE(SUBSTITUTE(E1183,".",",")),E1183)</f>
        <v>No Ct</v>
      </c>
      <c r="L1183" s="61" t="str">
        <f aca="false">IF(J1183="PosK",SUMIFS(K:K,J:J,"PosK",H:H,H1183),"")</f>
        <v/>
      </c>
      <c r="M1183" s="61" t="str">
        <f aca="false">IF(J1183="PosK",SUMIFS(K:K,J:J,"NegK",H:H,H1183),"")</f>
        <v/>
      </c>
      <c r="N1183" s="61" t="str">
        <f aca="false">IF(J1183="PosK",SUMIFS(K:K,J:J,"eDNA",H:H,H1183),"")</f>
        <v/>
      </c>
    </row>
    <row r="1184" customFormat="false" ht="14.25" hidden="false" customHeight="false" outlineLevel="0" collapsed="false">
      <c r="A1184" s="0" t="s">
        <v>902</v>
      </c>
      <c r="B1184" s="52" t="s">
        <v>1124</v>
      </c>
      <c r="C1184" s="52" t="s">
        <v>751</v>
      </c>
      <c r="D1184" s="53" t="n">
        <v>0.1</v>
      </c>
      <c r="E1184" s="53" t="n">
        <v>39.85</v>
      </c>
      <c r="F1184" s="0" t="s">
        <v>1238</v>
      </c>
      <c r="G1184" s="0" t="str">
        <f aca="false">LEFT(B1184,2)</f>
        <v>21</v>
      </c>
      <c r="H1184" s="0" t="str">
        <f aca="false">I1184&amp;"_"&amp;G1184&amp;"_"&amp;F1184</f>
        <v>LilleVandsalamander_21_20180914_DL2018058_EgedalGym_koersel1</v>
      </c>
      <c r="I1184" s="61" t="str">
        <f aca="false">MID(RIGHT(B1184,LEN(B1184)-3),1,FIND("_",RIGHT(B1184,LEN(B1184)-3))-1)</f>
        <v>LilleVandsalamander</v>
      </c>
      <c r="J1184" s="61" t="str">
        <f aca="false">TRIM(SUBSTITUTE(RIGHT(B1184,FIND(I1184,B1184)+1),"_",""))</f>
        <v>eDNA</v>
      </c>
      <c r="K1184" s="0" t="n">
        <f aca="false">IFERROR(VALUE(SUBSTITUTE(E1184,".",",")),E1184)</f>
        <v>39.85</v>
      </c>
      <c r="L1184" s="61" t="str">
        <f aca="false">IF(J1184="PosK",SUMIFS(K:K,J:J,"PosK",H:H,H1184),"")</f>
        <v/>
      </c>
      <c r="M1184" s="61" t="str">
        <f aca="false">IF(J1184="PosK",SUMIFS(K:K,J:J,"NegK",H:H,H1184),"")</f>
        <v/>
      </c>
      <c r="N1184" s="61" t="str">
        <f aca="false">IF(J1184="PosK",SUMIFS(K:K,J:J,"eDNA",H:H,H1184),"")</f>
        <v/>
      </c>
      <c r="Q1184" s="62"/>
    </row>
    <row r="1185" customFormat="false" ht="14.25" hidden="false" customHeight="false" outlineLevel="0" collapsed="false">
      <c r="A1185" s="0" t="s">
        <v>904</v>
      </c>
      <c r="B1185" s="52" t="s">
        <v>1124</v>
      </c>
      <c r="C1185" s="52" t="s">
        <v>751</v>
      </c>
      <c r="D1185" s="53" t="n">
        <v>0.1</v>
      </c>
      <c r="E1185" s="53" t="n">
        <v>39.17</v>
      </c>
      <c r="F1185" s="0" t="s">
        <v>1238</v>
      </c>
      <c r="G1185" s="0" t="str">
        <f aca="false">LEFT(B1185,2)</f>
        <v>21</v>
      </c>
      <c r="H1185" s="0" t="str">
        <f aca="false">I1185&amp;"_"&amp;G1185&amp;"_"&amp;F1185</f>
        <v>LilleVandsalamander_21_20180914_DL2018058_EgedalGym_koersel1</v>
      </c>
      <c r="I1185" s="61" t="str">
        <f aca="false">MID(RIGHT(B1185,LEN(B1185)-3),1,FIND("_",RIGHT(B1185,LEN(B1185)-3))-1)</f>
        <v>LilleVandsalamander</v>
      </c>
      <c r="J1185" s="61" t="str">
        <f aca="false">TRIM(SUBSTITUTE(RIGHT(B1185,FIND(I1185,B1185)+1),"_",""))</f>
        <v>eDNA</v>
      </c>
      <c r="K1185" s="0" t="n">
        <f aca="false">IFERROR(VALUE(SUBSTITUTE(E1185,".",",")),E1185)</f>
        <v>39.17</v>
      </c>
      <c r="L1185" s="61" t="str">
        <f aca="false">IF(J1185="PosK",SUMIFS(K:K,J:J,"PosK",H:H,H1185),"")</f>
        <v/>
      </c>
      <c r="M1185" s="61" t="str">
        <f aca="false">IF(J1185="PosK",SUMIFS(K:K,J:J,"NegK",H:H,H1185),"")</f>
        <v/>
      </c>
      <c r="N1185" s="61" t="str">
        <f aca="false">IF(J1185="PosK",SUMIFS(K:K,J:J,"eDNA",H:H,H1185),"")</f>
        <v/>
      </c>
      <c r="P1185" s="62"/>
      <c r="T1185" s="63"/>
      <c r="W1185" s="64"/>
    </row>
    <row r="1186" customFormat="false" ht="14.25" hidden="false" customHeight="false" outlineLevel="0" collapsed="false">
      <c r="A1186" s="0" t="s">
        <v>905</v>
      </c>
      <c r="B1186" s="52" t="s">
        <v>1011</v>
      </c>
      <c r="C1186" s="52" t="s">
        <v>743</v>
      </c>
      <c r="D1186" s="53" t="n">
        <v>0.1</v>
      </c>
      <c r="E1186" s="53" t="n">
        <v>19.59</v>
      </c>
      <c r="F1186" s="0" t="s">
        <v>1238</v>
      </c>
      <c r="G1186" s="0" t="str">
        <f aca="false">LEFT(B1186,2)</f>
        <v>22</v>
      </c>
      <c r="H1186" s="0" t="str">
        <f aca="false">I1186&amp;"_"&amp;G1186&amp;"_"&amp;F1186</f>
        <v>Skalle_22_20180914_DL2018058_EgedalGym_koersel1</v>
      </c>
      <c r="I1186" s="61" t="str">
        <f aca="false">MID(RIGHT(B1186,LEN(B1186)-3),1,FIND("_",RIGHT(B1186,LEN(B1186)-3))-1)</f>
        <v>Skalle</v>
      </c>
      <c r="J1186" s="61" t="str">
        <f aca="false">TRIM(SUBSTITUTE(RIGHT(B1186,FIND(I1186,B1186)+1),"_",""))</f>
        <v>PosK</v>
      </c>
      <c r="K1186" s="0" t="n">
        <f aca="false">IFERROR(VALUE(SUBSTITUTE(E1186,".",",")),E1186)</f>
        <v>19.59</v>
      </c>
      <c r="L1186" s="61" t="n">
        <f aca="false">IF(J1186="PosK",SUMIFS(K:K,J:J,"PosK",H:H,H1186),"")</f>
        <v>19.59</v>
      </c>
      <c r="M1186" s="61" t="n">
        <f aca="false">IF(J1186="PosK",SUMIFS(K:K,J:J,"NegK",H:H,H1186),"")</f>
        <v>0</v>
      </c>
      <c r="N1186" s="61" t="n">
        <f aca="false">IF(J1186="PosK",SUMIFS(K:K,J:J,"eDNA",H:H,H1186),"")</f>
        <v>0</v>
      </c>
      <c r="P1186" s="62" t="n">
        <f aca="false">IF(K1188="No Ct",0,K1188)</f>
        <v>0</v>
      </c>
      <c r="Q1186" s="62" t="n">
        <f aca="false">IF(K1189="No Ct",0,K1189)</f>
        <v>0</v>
      </c>
      <c r="R1186" s="0" t="str">
        <f aca="false">IF(AND(L1186&gt;0,M1186=0),"Valid","Invalid")</f>
        <v>Valid</v>
      </c>
      <c r="S1186" s="0" t="str">
        <f aca="false">IF(OR(P1186&gt;1,Q1186&gt;1),"Present","Absent")</f>
        <v>Absent</v>
      </c>
      <c r="T1186" s="63" t="str">
        <f aca="false">IF(OR(AND(P1186&gt;1,P1186&lt;41),AND(Q1186&gt;1,Q1186&lt;41)),"Ct&lt;41","Ct&gt;41")</f>
        <v>Ct&gt;41</v>
      </c>
      <c r="U1186" s="0" t="str">
        <f aca="false">I1186</f>
        <v>Skalle</v>
      </c>
      <c r="V1186" s="0" t="str">
        <f aca="false">MID(F1186,10,9)</f>
        <v>DL2018058</v>
      </c>
      <c r="W1186" s="64" t="str">
        <f aca="false">V1186&amp;"_"&amp;U1186&amp;"_"&amp;R1186&amp;"_"&amp;S1186&amp;"_"&amp;T1186</f>
        <v>DL2018058_Skalle_Valid_Absent_Ct&gt;41</v>
      </c>
    </row>
    <row r="1187" customFormat="false" ht="14.25" hidden="false" customHeight="false" outlineLevel="0" collapsed="false">
      <c r="A1187" s="0" t="s">
        <v>907</v>
      </c>
      <c r="B1187" s="52" t="s">
        <v>1012</v>
      </c>
      <c r="C1187" s="52" t="s">
        <v>747</v>
      </c>
      <c r="D1187" s="53" t="n">
        <v>0.1</v>
      </c>
      <c r="E1187" s="53" t="s">
        <v>748</v>
      </c>
      <c r="F1187" s="0" t="s">
        <v>1238</v>
      </c>
      <c r="G1187" s="0" t="str">
        <f aca="false">LEFT(B1187,2)</f>
        <v>22</v>
      </c>
      <c r="H1187" s="0" t="str">
        <f aca="false">I1187&amp;"_"&amp;G1187&amp;"_"&amp;F1187</f>
        <v>Skalle_22_20180914_DL2018058_EgedalGym_koersel1</v>
      </c>
      <c r="I1187" s="61" t="str">
        <f aca="false">MID(RIGHT(B1187,LEN(B1187)-3),1,FIND("_",RIGHT(B1187,LEN(B1187)-3))-1)</f>
        <v>Skalle</v>
      </c>
      <c r="J1187" s="61" t="str">
        <f aca="false">TRIM(SUBSTITUTE(RIGHT(B1187,FIND(I1187,B1187)+1),"_",""))</f>
        <v>NegK</v>
      </c>
      <c r="K1187" s="0" t="str">
        <f aca="false">IFERROR(VALUE(SUBSTITUTE(E1187,".",",")),E1187)</f>
        <v>No Ct</v>
      </c>
      <c r="L1187" s="61" t="str">
        <f aca="false">IF(J1187="PosK",SUMIFS(K:K,J:J,"PosK",H:H,H1187),"")</f>
        <v/>
      </c>
      <c r="M1187" s="61" t="str">
        <f aca="false">IF(J1187="PosK",SUMIFS(K:K,J:J,"NegK",H:H,H1187),"")</f>
        <v/>
      </c>
      <c r="N1187" s="61" t="str">
        <f aca="false">IF(J1187="PosK",SUMIFS(K:K,J:J,"eDNA",H:H,H1187),"")</f>
        <v/>
      </c>
    </row>
    <row r="1188" customFormat="false" ht="14.25" hidden="false" customHeight="false" outlineLevel="0" collapsed="false">
      <c r="A1188" s="0" t="s">
        <v>909</v>
      </c>
      <c r="B1188" s="52" t="s">
        <v>1013</v>
      </c>
      <c r="C1188" s="52" t="s">
        <v>751</v>
      </c>
      <c r="D1188" s="53" t="n">
        <v>0.1</v>
      </c>
      <c r="E1188" s="53" t="s">
        <v>748</v>
      </c>
      <c r="F1188" s="0" t="s">
        <v>1238</v>
      </c>
      <c r="G1188" s="0" t="str">
        <f aca="false">LEFT(B1188,2)</f>
        <v>22</v>
      </c>
      <c r="H1188" s="0" t="str">
        <f aca="false">I1188&amp;"_"&amp;G1188&amp;"_"&amp;F1188</f>
        <v>Skalle_22_20180914_DL2018058_EgedalGym_koersel1</v>
      </c>
      <c r="I1188" s="61" t="str">
        <f aca="false">MID(RIGHT(B1188,LEN(B1188)-3),1,FIND("_",RIGHT(B1188,LEN(B1188)-3))-1)</f>
        <v>Skalle</v>
      </c>
      <c r="J1188" s="61" t="str">
        <f aca="false">TRIM(SUBSTITUTE(RIGHT(B1188,FIND(I1188,B1188)+1),"_",""))</f>
        <v>eDNA</v>
      </c>
      <c r="K1188" s="0" t="str">
        <f aca="false">IFERROR(VALUE(SUBSTITUTE(E1188,".",",")),E1188)</f>
        <v>No Ct</v>
      </c>
      <c r="L1188" s="61" t="str">
        <f aca="false">IF(J1188="PosK",SUMIFS(K:K,J:J,"PosK",H:H,H1188),"")</f>
        <v/>
      </c>
      <c r="M1188" s="61" t="str">
        <f aca="false">IF(J1188="PosK",SUMIFS(K:K,J:J,"NegK",H:H,H1188),"")</f>
        <v/>
      </c>
      <c r="N1188" s="61" t="str">
        <f aca="false">IF(J1188="PosK",SUMIFS(K:K,J:J,"eDNA",H:H,H1188),"")</f>
        <v/>
      </c>
      <c r="Q1188" s="62"/>
    </row>
    <row r="1189" customFormat="false" ht="14.25" hidden="false" customHeight="false" outlineLevel="0" collapsed="false">
      <c r="A1189" s="0" t="s">
        <v>911</v>
      </c>
      <c r="B1189" s="52" t="s">
        <v>1013</v>
      </c>
      <c r="C1189" s="52" t="s">
        <v>751</v>
      </c>
      <c r="D1189" s="53" t="n">
        <v>0.1</v>
      </c>
      <c r="E1189" s="53" t="s">
        <v>748</v>
      </c>
      <c r="F1189" s="0" t="s">
        <v>1238</v>
      </c>
      <c r="G1189" s="0" t="str">
        <f aca="false">LEFT(B1189,2)</f>
        <v>22</v>
      </c>
      <c r="H1189" s="0" t="str">
        <f aca="false">I1189&amp;"_"&amp;G1189&amp;"_"&amp;F1189</f>
        <v>Skalle_22_20180914_DL2018058_EgedalGym_koersel1</v>
      </c>
      <c r="I1189" s="61" t="str">
        <f aca="false">MID(RIGHT(B1189,LEN(B1189)-3),1,FIND("_",RIGHT(B1189,LEN(B1189)-3))-1)</f>
        <v>Skalle</v>
      </c>
      <c r="J1189" s="61" t="str">
        <f aca="false">TRIM(SUBSTITUTE(RIGHT(B1189,FIND(I1189,B1189)+1),"_",""))</f>
        <v>eDNA</v>
      </c>
      <c r="K1189" s="0" t="str">
        <f aca="false">IFERROR(VALUE(SUBSTITUTE(E1189,".",",")),E1189)</f>
        <v>No Ct</v>
      </c>
      <c r="L1189" s="61" t="str">
        <f aca="false">IF(J1189="PosK",SUMIFS(K:K,J:J,"PosK",H:H,H1189),"")</f>
        <v/>
      </c>
      <c r="M1189" s="61" t="str">
        <f aca="false">IF(J1189="PosK",SUMIFS(K:K,J:J,"NegK",H:H,H1189),"")</f>
        <v/>
      </c>
      <c r="N1189" s="61" t="str">
        <f aca="false">IF(J1189="PosK",SUMIFS(K:K,J:J,"eDNA",H:H,H1189),"")</f>
        <v/>
      </c>
      <c r="P1189" s="62"/>
      <c r="T1189" s="63"/>
      <c r="W1189" s="64"/>
    </row>
    <row r="1190" customFormat="false" ht="14.25" hidden="false" customHeight="false" outlineLevel="0" collapsed="false">
      <c r="A1190" s="0" t="s">
        <v>912</v>
      </c>
      <c r="B1190" s="52" t="s">
        <v>1014</v>
      </c>
      <c r="C1190" s="52" t="s">
        <v>743</v>
      </c>
      <c r="D1190" s="53" t="n">
        <v>0.1</v>
      </c>
      <c r="E1190" s="53" t="n">
        <v>31.12</v>
      </c>
      <c r="F1190" s="0" t="s">
        <v>1238</v>
      </c>
      <c r="G1190" s="0" t="str">
        <f aca="false">LEFT(B1190,2)</f>
        <v>23</v>
      </c>
      <c r="H1190" s="0" t="str">
        <f aca="false">I1190&amp;"_"&amp;G1190&amp;"_"&amp;F1190</f>
        <v>Karusse_23_20180914_DL2018058_EgedalGym_koersel1</v>
      </c>
      <c r="I1190" s="61" t="str">
        <f aca="false">MID(RIGHT(B1190,LEN(B1190)-3),1,FIND("_",RIGHT(B1190,LEN(B1190)-3))-1)</f>
        <v>Karusse</v>
      </c>
      <c r="J1190" s="61" t="str">
        <f aca="false">TRIM(SUBSTITUTE(RIGHT(B1190,FIND(I1190,B1190)+1),"_",""))</f>
        <v>PosK</v>
      </c>
      <c r="K1190" s="0" t="n">
        <f aca="false">IFERROR(VALUE(SUBSTITUTE(E1190,".",",")),E1190)</f>
        <v>31.12</v>
      </c>
      <c r="L1190" s="61" t="n">
        <f aca="false">IF(J1190="PosK",SUMIFS(K:K,J:J,"PosK",H:H,H1190),"")</f>
        <v>31.12</v>
      </c>
      <c r="M1190" s="61" t="n">
        <f aca="false">IF(J1190="PosK",SUMIFS(K:K,J:J,"NegK",H:H,H1190),"")</f>
        <v>0</v>
      </c>
      <c r="N1190" s="61" t="n">
        <f aca="false">IF(J1190="PosK",SUMIFS(K:K,J:J,"eDNA",H:H,H1190),"")</f>
        <v>0</v>
      </c>
      <c r="P1190" s="62" t="n">
        <f aca="false">IF(K1192="No Ct",0,K1192)</f>
        <v>0</v>
      </c>
      <c r="Q1190" s="62" t="n">
        <f aca="false">IF(K1193="No Ct",0,K1193)</f>
        <v>0</v>
      </c>
      <c r="R1190" s="0" t="str">
        <f aca="false">IF(AND(L1190&gt;0,M1190=0),"Valid","Invalid")</f>
        <v>Valid</v>
      </c>
      <c r="S1190" s="0" t="str">
        <f aca="false">IF(OR(P1190&gt;1,Q1190&gt;1),"Present","Absent")</f>
        <v>Absent</v>
      </c>
      <c r="T1190" s="63" t="str">
        <f aca="false">IF(OR(AND(P1190&gt;1,P1190&lt;41),AND(Q1190&gt;1,Q1190&lt;41)),"Ct&lt;41","Ct&gt;41")</f>
        <v>Ct&gt;41</v>
      </c>
      <c r="U1190" s="0" t="str">
        <f aca="false">I1190</f>
        <v>Karusse</v>
      </c>
      <c r="V1190" s="0" t="str">
        <f aca="false">MID(F1190,10,9)</f>
        <v>DL2018058</v>
      </c>
      <c r="W1190" s="64" t="str">
        <f aca="false">V1190&amp;"_"&amp;U1190&amp;"_"&amp;R1190&amp;"_"&amp;S1190&amp;"_"&amp;T1190</f>
        <v>DL2018058_Karusse_Valid_Absent_Ct&gt;41</v>
      </c>
    </row>
    <row r="1191" customFormat="false" ht="14.25" hidden="false" customHeight="false" outlineLevel="0" collapsed="false">
      <c r="A1191" s="0" t="s">
        <v>914</v>
      </c>
      <c r="B1191" s="52" t="s">
        <v>1015</v>
      </c>
      <c r="C1191" s="52" t="s">
        <v>747</v>
      </c>
      <c r="D1191" s="53" t="n">
        <v>0.1</v>
      </c>
      <c r="E1191" s="53" t="s">
        <v>748</v>
      </c>
      <c r="F1191" s="0" t="s">
        <v>1238</v>
      </c>
      <c r="G1191" s="0" t="str">
        <f aca="false">LEFT(B1191,2)</f>
        <v>23</v>
      </c>
      <c r="H1191" s="0" t="str">
        <f aca="false">I1191&amp;"_"&amp;G1191&amp;"_"&amp;F1191</f>
        <v>Karusse_23_20180914_DL2018058_EgedalGym_koersel1</v>
      </c>
      <c r="I1191" s="61" t="str">
        <f aca="false">MID(RIGHT(B1191,LEN(B1191)-3),1,FIND("_",RIGHT(B1191,LEN(B1191)-3))-1)</f>
        <v>Karusse</v>
      </c>
      <c r="J1191" s="61" t="str">
        <f aca="false">TRIM(SUBSTITUTE(RIGHT(B1191,FIND(I1191,B1191)+1),"_",""))</f>
        <v>NegK</v>
      </c>
      <c r="K1191" s="0" t="str">
        <f aca="false">IFERROR(VALUE(SUBSTITUTE(E1191,".",",")),E1191)</f>
        <v>No Ct</v>
      </c>
      <c r="L1191" s="61" t="str">
        <f aca="false">IF(J1191="PosK",SUMIFS(K:K,J:J,"PosK",H:H,H1191),"")</f>
        <v/>
      </c>
      <c r="M1191" s="61" t="str">
        <f aca="false">IF(J1191="PosK",SUMIFS(K:K,J:J,"NegK",H:H,H1191),"")</f>
        <v/>
      </c>
      <c r="N1191" s="61" t="str">
        <f aca="false">IF(J1191="PosK",SUMIFS(K:K,J:J,"eDNA",H:H,H1191),"")</f>
        <v/>
      </c>
    </row>
    <row r="1192" customFormat="false" ht="14.25" hidden="false" customHeight="false" outlineLevel="0" collapsed="false">
      <c r="A1192" s="0" t="s">
        <v>916</v>
      </c>
      <c r="B1192" s="52" t="s">
        <v>1016</v>
      </c>
      <c r="C1192" s="52" t="s">
        <v>751</v>
      </c>
      <c r="D1192" s="53" t="n">
        <v>0.1</v>
      </c>
      <c r="E1192" s="53" t="s">
        <v>748</v>
      </c>
      <c r="F1192" s="0" t="s">
        <v>1238</v>
      </c>
      <c r="G1192" s="0" t="str">
        <f aca="false">LEFT(B1192,2)</f>
        <v>23</v>
      </c>
      <c r="H1192" s="0" t="str">
        <f aca="false">I1192&amp;"_"&amp;G1192&amp;"_"&amp;F1192</f>
        <v>Karusse_23_20180914_DL2018058_EgedalGym_koersel1</v>
      </c>
      <c r="I1192" s="61" t="str">
        <f aca="false">MID(RIGHT(B1192,LEN(B1192)-3),1,FIND("_",RIGHT(B1192,LEN(B1192)-3))-1)</f>
        <v>Karusse</v>
      </c>
      <c r="J1192" s="61" t="str">
        <f aca="false">TRIM(SUBSTITUTE(RIGHT(B1192,FIND(I1192,B1192)+1),"_",""))</f>
        <v>eDNA</v>
      </c>
      <c r="K1192" s="0" t="str">
        <f aca="false">IFERROR(VALUE(SUBSTITUTE(E1192,".",",")),E1192)</f>
        <v>No Ct</v>
      </c>
      <c r="L1192" s="61" t="str">
        <f aca="false">IF(J1192="PosK",SUMIFS(K:K,J:J,"PosK",H:H,H1192),"")</f>
        <v/>
      </c>
      <c r="M1192" s="61" t="str">
        <f aca="false">IF(J1192="PosK",SUMIFS(K:K,J:J,"NegK",H:H,H1192),"")</f>
        <v/>
      </c>
      <c r="N1192" s="61" t="str">
        <f aca="false">IF(J1192="PosK",SUMIFS(K:K,J:J,"eDNA",H:H,H1192),"")</f>
        <v/>
      </c>
      <c r="Q1192" s="62"/>
    </row>
    <row r="1193" customFormat="false" ht="14.25" hidden="false" customHeight="false" outlineLevel="0" collapsed="false">
      <c r="A1193" s="0" t="s">
        <v>918</v>
      </c>
      <c r="B1193" s="52" t="s">
        <v>1016</v>
      </c>
      <c r="C1193" s="52" t="s">
        <v>751</v>
      </c>
      <c r="D1193" s="53" t="n">
        <v>0.1</v>
      </c>
      <c r="E1193" s="53" t="s">
        <v>748</v>
      </c>
      <c r="F1193" s="0" t="s">
        <v>1238</v>
      </c>
      <c r="G1193" s="0" t="str">
        <f aca="false">LEFT(B1193,2)</f>
        <v>23</v>
      </c>
      <c r="H1193" s="0" t="str">
        <f aca="false">I1193&amp;"_"&amp;G1193&amp;"_"&amp;F1193</f>
        <v>Karusse_23_20180914_DL2018058_EgedalGym_koersel1</v>
      </c>
      <c r="I1193" s="61" t="str">
        <f aca="false">MID(RIGHT(B1193,LEN(B1193)-3),1,FIND("_",RIGHT(B1193,LEN(B1193)-3))-1)</f>
        <v>Karusse</v>
      </c>
      <c r="J1193" s="61" t="str">
        <f aca="false">TRIM(SUBSTITUTE(RIGHT(B1193,FIND(I1193,B1193)+1),"_",""))</f>
        <v>eDNA</v>
      </c>
      <c r="K1193" s="0" t="str">
        <f aca="false">IFERROR(VALUE(SUBSTITUTE(E1193,".",",")),E1193)</f>
        <v>No Ct</v>
      </c>
      <c r="L1193" s="61" t="str">
        <f aca="false">IF(J1193="PosK",SUMIFS(K:K,J:J,"PosK",H:H,H1193),"")</f>
        <v/>
      </c>
      <c r="M1193" s="61" t="str">
        <f aca="false">IF(J1193="PosK",SUMIFS(K:K,J:J,"NegK",H:H,H1193),"")</f>
        <v/>
      </c>
      <c r="N1193" s="61" t="str">
        <f aca="false">IF(J1193="PosK",SUMIFS(K:K,J:J,"eDNA",H:H,H1193),"")</f>
        <v/>
      </c>
      <c r="P1193" s="62"/>
      <c r="T1193" s="63"/>
      <c r="W1193" s="64"/>
    </row>
    <row r="1194" customFormat="false" ht="14.25" hidden="false" customHeight="false" outlineLevel="0" collapsed="false">
      <c r="A1194" s="0" t="s">
        <v>919</v>
      </c>
      <c r="B1194" s="52" t="s">
        <v>1224</v>
      </c>
      <c r="C1194" s="52" t="s">
        <v>743</v>
      </c>
      <c r="D1194" s="53" t="n">
        <v>0.1</v>
      </c>
      <c r="E1194" s="53" t="n">
        <v>46.52</v>
      </c>
      <c r="F1194" s="0" t="s">
        <v>1238</v>
      </c>
      <c r="G1194" s="0" t="str">
        <f aca="false">LEFT(B1194,2)</f>
        <v>24</v>
      </c>
      <c r="H1194" s="0" t="str">
        <f aca="false">I1194&amp;"_"&amp;G1194&amp;"_"&amp;F1194</f>
        <v>Soelvkarusse_24_20180914_DL2018058_EgedalGym_koersel1</v>
      </c>
      <c r="I1194" s="61" t="str">
        <f aca="false">MID(RIGHT(B1194,LEN(B1194)-3),1,FIND("_",RIGHT(B1194,LEN(B1194)-3))-1)</f>
        <v>Soelvkarusse</v>
      </c>
      <c r="J1194" s="61" t="str">
        <f aca="false">TRIM(SUBSTITUTE(RIGHT(B1194,FIND(I1194,B1194)+1),"_",""))</f>
        <v>PosK</v>
      </c>
      <c r="K1194" s="0" t="n">
        <f aca="false">IFERROR(VALUE(SUBSTITUTE(E1194,".",",")),E1194)</f>
        <v>46.52</v>
      </c>
      <c r="L1194" s="61" t="n">
        <f aca="false">IF(J1194="PosK",SUMIFS(K:K,J:J,"PosK",H:H,H1194),"")</f>
        <v>46.52</v>
      </c>
      <c r="M1194" s="61" t="n">
        <f aca="false">IF(J1194="PosK",SUMIFS(K:K,J:J,"NegK",H:H,H1194),"")</f>
        <v>0</v>
      </c>
      <c r="N1194" s="61" t="n">
        <f aca="false">IF(J1194="PosK",SUMIFS(K:K,J:J,"eDNA",H:H,H1194),"")</f>
        <v>0</v>
      </c>
      <c r="P1194" s="62" t="n">
        <f aca="false">IF(K1196="No Ct",0,K1196)</f>
        <v>0</v>
      </c>
      <c r="Q1194" s="62" t="n">
        <f aca="false">IF(K1197="No Ct",0,K1197)</f>
        <v>0</v>
      </c>
      <c r="R1194" s="0" t="str">
        <f aca="false">IF(AND(L1194&gt;0,M1194=0),"Valid","Invalid")</f>
        <v>Valid</v>
      </c>
      <c r="S1194" s="0" t="str">
        <f aca="false">IF(OR(P1194&gt;1,Q1194&gt;1),"Present","Absent")</f>
        <v>Absent</v>
      </c>
      <c r="T1194" s="63" t="str">
        <f aca="false">IF(OR(AND(P1194&gt;1,P1194&lt;41),AND(Q1194&gt;1,Q1194&lt;41)),"Ct&lt;41","Ct&gt;41")</f>
        <v>Ct&gt;41</v>
      </c>
      <c r="U1194" s="0" t="str">
        <f aca="false">I1194</f>
        <v>Soelvkarusse</v>
      </c>
      <c r="V1194" s="0" t="str">
        <f aca="false">MID(F1194,10,9)</f>
        <v>DL2018058</v>
      </c>
      <c r="W1194" s="64" t="str">
        <f aca="false">V1194&amp;"_"&amp;U1194&amp;"_"&amp;R1194&amp;"_"&amp;S1194&amp;"_"&amp;T1194</f>
        <v>DL2018058_Soelvkarusse_Valid_Absent_Ct&gt;41</v>
      </c>
    </row>
    <row r="1195" customFormat="false" ht="14.25" hidden="false" customHeight="false" outlineLevel="0" collapsed="false">
      <c r="A1195" s="0" t="s">
        <v>921</v>
      </c>
      <c r="B1195" s="52" t="s">
        <v>1225</v>
      </c>
      <c r="C1195" s="52" t="s">
        <v>747</v>
      </c>
      <c r="D1195" s="53" t="n">
        <v>0.1</v>
      </c>
      <c r="E1195" s="53" t="s">
        <v>748</v>
      </c>
      <c r="F1195" s="0" t="s">
        <v>1238</v>
      </c>
      <c r="G1195" s="0" t="str">
        <f aca="false">LEFT(B1195,2)</f>
        <v>24</v>
      </c>
      <c r="H1195" s="0" t="str">
        <f aca="false">I1195&amp;"_"&amp;G1195&amp;"_"&amp;F1195</f>
        <v>Soelvkarusse_24_20180914_DL2018058_EgedalGym_koersel1</v>
      </c>
      <c r="I1195" s="61" t="str">
        <f aca="false">MID(RIGHT(B1195,LEN(B1195)-3),1,FIND("_",RIGHT(B1195,LEN(B1195)-3))-1)</f>
        <v>Soelvkarusse</v>
      </c>
      <c r="J1195" s="61" t="str">
        <f aca="false">TRIM(SUBSTITUTE(RIGHT(B1195,FIND(I1195,B1195)+1),"_",""))</f>
        <v>NegK</v>
      </c>
      <c r="K1195" s="0" t="str">
        <f aca="false">IFERROR(VALUE(SUBSTITUTE(E1195,".",",")),E1195)</f>
        <v>No Ct</v>
      </c>
      <c r="L1195" s="61" t="str">
        <f aca="false">IF(J1195="PosK",SUMIFS(K:K,J:J,"PosK",H:H,H1195),"")</f>
        <v/>
      </c>
      <c r="M1195" s="61" t="str">
        <f aca="false">IF(J1195="PosK",SUMIFS(K:K,J:J,"NegK",H:H,H1195),"")</f>
        <v/>
      </c>
      <c r="N1195" s="61" t="str">
        <f aca="false">IF(J1195="PosK",SUMIFS(K:K,J:J,"eDNA",H:H,H1195),"")</f>
        <v/>
      </c>
    </row>
    <row r="1196" customFormat="false" ht="14.25" hidden="false" customHeight="false" outlineLevel="0" collapsed="false">
      <c r="A1196" s="0" t="s">
        <v>923</v>
      </c>
      <c r="B1196" s="52" t="s">
        <v>1226</v>
      </c>
      <c r="C1196" s="52" t="s">
        <v>751</v>
      </c>
      <c r="D1196" s="53" t="n">
        <v>0.1</v>
      </c>
      <c r="E1196" s="53" t="s">
        <v>748</v>
      </c>
      <c r="F1196" s="0" t="s">
        <v>1238</v>
      </c>
      <c r="G1196" s="0" t="str">
        <f aca="false">LEFT(B1196,2)</f>
        <v>24</v>
      </c>
      <c r="H1196" s="0" t="str">
        <f aca="false">I1196&amp;"_"&amp;G1196&amp;"_"&amp;F1196</f>
        <v>Soelvkarusse_24_20180914_DL2018058_EgedalGym_koersel1</v>
      </c>
      <c r="I1196" s="61" t="str">
        <f aca="false">MID(RIGHT(B1196,LEN(B1196)-3),1,FIND("_",RIGHT(B1196,LEN(B1196)-3))-1)</f>
        <v>Soelvkarusse</v>
      </c>
      <c r="J1196" s="61" t="str">
        <f aca="false">TRIM(SUBSTITUTE(RIGHT(B1196,FIND(I1196,B1196)+1),"_",""))</f>
        <v>eDNA</v>
      </c>
      <c r="K1196" s="0" t="str">
        <f aca="false">IFERROR(VALUE(SUBSTITUTE(E1196,".",",")),E1196)</f>
        <v>No Ct</v>
      </c>
      <c r="L1196" s="61" t="str">
        <f aca="false">IF(J1196="PosK",SUMIFS(K:K,J:J,"PosK",H:H,H1196),"")</f>
        <v/>
      </c>
      <c r="M1196" s="61" t="str">
        <f aca="false">IF(J1196="PosK",SUMIFS(K:K,J:J,"NegK",H:H,H1196),"")</f>
        <v/>
      </c>
      <c r="N1196" s="61" t="str">
        <f aca="false">IF(J1196="PosK",SUMIFS(K:K,J:J,"eDNA",H:H,H1196),"")</f>
        <v/>
      </c>
      <c r="Q1196" s="62"/>
    </row>
    <row r="1197" customFormat="false" ht="14.25" hidden="false" customHeight="false" outlineLevel="0" collapsed="false">
      <c r="A1197" s="0" t="s">
        <v>925</v>
      </c>
      <c r="B1197" s="52" t="s">
        <v>1226</v>
      </c>
      <c r="C1197" s="52" t="s">
        <v>751</v>
      </c>
      <c r="D1197" s="53" t="n">
        <v>0.1</v>
      </c>
      <c r="E1197" s="53" t="s">
        <v>748</v>
      </c>
      <c r="F1197" s="0" t="s">
        <v>1238</v>
      </c>
      <c r="G1197" s="0" t="str">
        <f aca="false">LEFT(B1197,2)</f>
        <v>24</v>
      </c>
      <c r="H1197" s="0" t="str">
        <f aca="false">I1197&amp;"_"&amp;G1197&amp;"_"&amp;F1197</f>
        <v>Soelvkarusse_24_20180914_DL2018058_EgedalGym_koersel1</v>
      </c>
      <c r="I1197" s="61" t="str">
        <f aca="false">MID(RIGHT(B1197,LEN(B1197)-3),1,FIND("_",RIGHT(B1197,LEN(B1197)-3))-1)</f>
        <v>Soelvkarusse</v>
      </c>
      <c r="J1197" s="61" t="str">
        <f aca="false">TRIM(SUBSTITUTE(RIGHT(B1197,FIND(I1197,B1197)+1),"_",""))</f>
        <v>eDNA</v>
      </c>
      <c r="K1197" s="0" t="str">
        <f aca="false">IFERROR(VALUE(SUBSTITUTE(E1197,".",",")),E1197)</f>
        <v>No Ct</v>
      </c>
      <c r="L1197" s="61" t="str">
        <f aca="false">IF(J1197="PosK",SUMIFS(K:K,J:J,"PosK",H:H,H1197),"")</f>
        <v/>
      </c>
      <c r="M1197" s="61" t="str">
        <f aca="false">IF(J1197="PosK",SUMIFS(K:K,J:J,"NegK",H:H,H1197),"")</f>
        <v/>
      </c>
      <c r="N1197" s="61" t="str">
        <f aca="false">IF(J1197="PosK",SUMIFS(K:K,J:J,"eDNA",H:H,H1197),"")</f>
        <v/>
      </c>
      <c r="P1197" s="62"/>
      <c r="T1197" s="63"/>
      <c r="W1197" s="64"/>
    </row>
    <row r="1198" customFormat="false" ht="14.25" hidden="false" customHeight="false" outlineLevel="0" collapsed="false">
      <c r="A1198" s="0" t="s">
        <v>741</v>
      </c>
      <c r="B1198" s="52" t="s">
        <v>1020</v>
      </c>
      <c r="C1198" s="52" t="s">
        <v>743</v>
      </c>
      <c r="D1198" s="53" t="n">
        <v>0.1</v>
      </c>
      <c r="E1198" s="53" t="n">
        <v>30.14</v>
      </c>
      <c r="F1198" s="0" t="s">
        <v>1242</v>
      </c>
      <c r="G1198" s="0" t="str">
        <f aca="false">LEFT(B1198,2)</f>
        <v>25</v>
      </c>
      <c r="H1198" s="0" t="str">
        <f aca="false">I1198&amp;"_"&amp;G1198&amp;"_"&amp;F1198</f>
        <v>Loegfroe_25_20180914_DL2018058_EgedalGym_koersel2</v>
      </c>
      <c r="I1198" s="61" t="str">
        <f aca="false">MID(RIGHT(B1198,LEN(B1198)-3),1,FIND("_",RIGHT(B1198,LEN(B1198)-3))-1)</f>
        <v>Loegfroe</v>
      </c>
      <c r="J1198" s="61" t="str">
        <f aca="false">TRIM(SUBSTITUTE(RIGHT(B1198,FIND(I1198,B1198)+1),"_",""))</f>
        <v>PosK</v>
      </c>
      <c r="K1198" s="0" t="n">
        <f aca="false">IFERROR(VALUE(SUBSTITUTE(E1198,".",",")),E1198)</f>
        <v>30.14</v>
      </c>
      <c r="L1198" s="61" t="n">
        <f aca="false">IF(J1198="PosK",SUMIFS(K:K,J:J,"PosK",H:H,H1198),"")</f>
        <v>30.14</v>
      </c>
      <c r="M1198" s="61" t="n">
        <f aca="false">IF(J1198="PosK",SUMIFS(K:K,J:J,"NegK",H:H,H1198),"")</f>
        <v>0</v>
      </c>
      <c r="N1198" s="61" t="n">
        <f aca="false">IF(J1198="PosK",SUMIFS(K:K,J:J,"eDNA",H:H,H1198),"")</f>
        <v>0</v>
      </c>
      <c r="P1198" s="62" t="n">
        <f aca="false">IF(K1200="No Ct",0,K1200)</f>
        <v>0</v>
      </c>
      <c r="Q1198" s="62" t="n">
        <f aca="false">IF(K1201="No Ct",0,K1201)</f>
        <v>0</v>
      </c>
      <c r="R1198" s="0" t="str">
        <f aca="false">IF(AND(L1198&gt;0,M1198=0),"Valid","Invalid")</f>
        <v>Valid</v>
      </c>
      <c r="S1198" s="0" t="str">
        <f aca="false">IF(OR(P1198&gt;1,Q1198&gt;1),"Present","Absent")</f>
        <v>Absent</v>
      </c>
      <c r="T1198" s="63" t="str">
        <f aca="false">IF(OR(AND(P1198&gt;1,P1198&lt;41),AND(Q1198&gt;1,Q1198&lt;41)),"Ct&lt;41","Ct&gt;41")</f>
        <v>Ct&gt;41</v>
      </c>
      <c r="U1198" s="0" t="str">
        <f aca="false">I1198</f>
        <v>Loegfroe</v>
      </c>
      <c r="V1198" s="0" t="str">
        <f aca="false">MID(F1198,10,9)</f>
        <v>DL2018058</v>
      </c>
      <c r="W1198" s="64" t="str">
        <f aca="false">V1198&amp;"_"&amp;U1198&amp;"_"&amp;R1198&amp;"_"&amp;S1198&amp;"_"&amp;T1198</f>
        <v>DL2018058_Loegfroe_Valid_Absent_Ct&gt;41</v>
      </c>
    </row>
    <row r="1199" customFormat="false" ht="14.25" hidden="false" customHeight="false" outlineLevel="0" collapsed="false">
      <c r="A1199" s="0" t="s">
        <v>745</v>
      </c>
      <c r="B1199" s="52" t="s">
        <v>1022</v>
      </c>
      <c r="C1199" s="52" t="s">
        <v>747</v>
      </c>
      <c r="D1199" s="53" t="n">
        <v>0.1</v>
      </c>
      <c r="E1199" s="53" t="s">
        <v>748</v>
      </c>
      <c r="F1199" s="0" t="s">
        <v>1242</v>
      </c>
      <c r="G1199" s="0" t="str">
        <f aca="false">LEFT(B1199,2)</f>
        <v>25</v>
      </c>
      <c r="H1199" s="0" t="str">
        <f aca="false">I1199&amp;"_"&amp;G1199&amp;"_"&amp;F1199</f>
        <v>Loegfroe_25_20180914_DL2018058_EgedalGym_koersel2</v>
      </c>
      <c r="I1199" s="61" t="str">
        <f aca="false">MID(RIGHT(B1199,LEN(B1199)-3),1,FIND("_",RIGHT(B1199,LEN(B1199)-3))-1)</f>
        <v>Loegfroe</v>
      </c>
      <c r="J1199" s="61" t="str">
        <f aca="false">TRIM(SUBSTITUTE(RIGHT(B1199,FIND(I1199,B1199)+1),"_",""))</f>
        <v>NegK</v>
      </c>
      <c r="K1199" s="0" t="str">
        <f aca="false">IFERROR(VALUE(SUBSTITUTE(E1199,".",",")),E1199)</f>
        <v>No Ct</v>
      </c>
      <c r="L1199" s="61" t="str">
        <f aca="false">IF(J1199="PosK",SUMIFS(K:K,J:J,"PosK",H:H,H1199),"")</f>
        <v/>
      </c>
      <c r="M1199" s="61" t="str">
        <f aca="false">IF(J1199="PosK",SUMIFS(K:K,J:J,"NegK",H:H,H1199),"")</f>
        <v/>
      </c>
      <c r="N1199" s="61" t="str">
        <f aca="false">IF(J1199="PosK",SUMIFS(K:K,J:J,"eDNA",H:H,H1199),"")</f>
        <v/>
      </c>
    </row>
    <row r="1200" customFormat="false" ht="14.25" hidden="false" customHeight="false" outlineLevel="0" collapsed="false">
      <c r="A1200" s="0" t="s">
        <v>749</v>
      </c>
      <c r="B1200" s="52" t="s">
        <v>1023</v>
      </c>
      <c r="C1200" s="52" t="s">
        <v>751</v>
      </c>
      <c r="D1200" s="53" t="n">
        <v>0.1</v>
      </c>
      <c r="E1200" s="53" t="s">
        <v>748</v>
      </c>
      <c r="F1200" s="0" t="s">
        <v>1242</v>
      </c>
      <c r="G1200" s="0" t="str">
        <f aca="false">LEFT(B1200,2)</f>
        <v>25</v>
      </c>
      <c r="H1200" s="0" t="str">
        <f aca="false">I1200&amp;"_"&amp;G1200&amp;"_"&amp;F1200</f>
        <v>Loegfroe_25_20180914_DL2018058_EgedalGym_koersel2</v>
      </c>
      <c r="I1200" s="61" t="str">
        <f aca="false">MID(RIGHT(B1200,LEN(B1200)-3),1,FIND("_",RIGHT(B1200,LEN(B1200)-3))-1)</f>
        <v>Loegfroe</v>
      </c>
      <c r="J1200" s="61" t="str">
        <f aca="false">TRIM(SUBSTITUTE(RIGHT(B1200,FIND(I1200,B1200)+1),"_",""))</f>
        <v>eDNA</v>
      </c>
      <c r="K1200" s="0" t="str">
        <f aca="false">IFERROR(VALUE(SUBSTITUTE(E1200,".",",")),E1200)</f>
        <v>No Ct</v>
      </c>
      <c r="L1200" s="61" t="str">
        <f aca="false">IF(J1200="PosK",SUMIFS(K:K,J:J,"PosK",H:H,H1200),"")</f>
        <v/>
      </c>
      <c r="M1200" s="61" t="str">
        <f aca="false">IF(J1200="PosK",SUMIFS(K:K,J:J,"NegK",H:H,H1200),"")</f>
        <v/>
      </c>
      <c r="N1200" s="61" t="str">
        <f aca="false">IF(J1200="PosK",SUMIFS(K:K,J:J,"eDNA",H:H,H1200),"")</f>
        <v/>
      </c>
      <c r="Q1200" s="62"/>
    </row>
    <row r="1201" customFormat="false" ht="14.25" hidden="false" customHeight="false" outlineLevel="0" collapsed="false">
      <c r="A1201" s="0" t="s">
        <v>752</v>
      </c>
      <c r="B1201" s="52" t="s">
        <v>1023</v>
      </c>
      <c r="C1201" s="52" t="s">
        <v>751</v>
      </c>
      <c r="D1201" s="53" t="n">
        <v>0.1</v>
      </c>
      <c r="E1201" s="53" t="s">
        <v>748</v>
      </c>
      <c r="F1201" s="0" t="s">
        <v>1242</v>
      </c>
      <c r="G1201" s="0" t="str">
        <f aca="false">LEFT(B1201,2)</f>
        <v>25</v>
      </c>
      <c r="H1201" s="0" t="str">
        <f aca="false">I1201&amp;"_"&amp;G1201&amp;"_"&amp;F1201</f>
        <v>Loegfroe_25_20180914_DL2018058_EgedalGym_koersel2</v>
      </c>
      <c r="I1201" s="61" t="str">
        <f aca="false">MID(RIGHT(B1201,LEN(B1201)-3),1,FIND("_",RIGHT(B1201,LEN(B1201)-3))-1)</f>
        <v>Loegfroe</v>
      </c>
      <c r="J1201" s="61" t="str">
        <f aca="false">TRIM(SUBSTITUTE(RIGHT(B1201,FIND(I1201,B1201)+1),"_",""))</f>
        <v>eDNA</v>
      </c>
      <c r="K1201" s="0" t="str">
        <f aca="false">IFERROR(VALUE(SUBSTITUTE(E1201,".",",")),E1201)</f>
        <v>No Ct</v>
      </c>
      <c r="L1201" s="61" t="str">
        <f aca="false">IF(J1201="PosK",SUMIFS(K:K,J:J,"PosK",H:H,H1201),"")</f>
        <v/>
      </c>
      <c r="M1201" s="61" t="str">
        <f aca="false">IF(J1201="PosK",SUMIFS(K:K,J:J,"NegK",H:H,H1201),"")</f>
        <v/>
      </c>
      <c r="N1201" s="61" t="str">
        <f aca="false">IF(J1201="PosK",SUMIFS(K:K,J:J,"eDNA",H:H,H1201),"")</f>
        <v/>
      </c>
      <c r="P1201" s="62"/>
      <c r="T1201" s="63"/>
      <c r="W1201" s="64"/>
    </row>
    <row r="1202" customFormat="false" ht="14.25" hidden="false" customHeight="false" outlineLevel="0" collapsed="false">
      <c r="A1202" s="0" t="s">
        <v>754</v>
      </c>
      <c r="B1202" s="52" t="s">
        <v>1025</v>
      </c>
      <c r="C1202" s="52" t="s">
        <v>743</v>
      </c>
      <c r="D1202" s="53" t="n">
        <v>0.1</v>
      </c>
      <c r="E1202" s="53" t="s">
        <v>748</v>
      </c>
      <c r="F1202" s="0" t="s">
        <v>1242</v>
      </c>
      <c r="G1202" s="0" t="str">
        <f aca="false">LEFT(B1202,2)</f>
        <v>26</v>
      </c>
      <c r="H1202" s="0" t="str">
        <f aca="false">I1202&amp;"_"&amp;G1202&amp;"_"&amp;F1202</f>
        <v>StorVandsalamander_26_20180914_DL2018058_EgedalGym_koersel2</v>
      </c>
      <c r="I1202" s="61" t="str">
        <f aca="false">MID(RIGHT(B1202,LEN(B1202)-3),1,FIND("_",RIGHT(B1202,LEN(B1202)-3))-1)</f>
        <v>StorVandsalamander</v>
      </c>
      <c r="J1202" s="61" t="str">
        <f aca="false">TRIM(SUBSTITUTE(RIGHT(B1202,FIND(I1202,B1202)+1),"_",""))</f>
        <v>PosK</v>
      </c>
      <c r="K1202" s="0" t="str">
        <f aca="false">IFERROR(VALUE(SUBSTITUTE(E1202,".",",")),E1202)</f>
        <v>No Ct</v>
      </c>
      <c r="L1202" s="61" t="n">
        <f aca="false">IF(J1202="PosK",SUMIFS(K:K,J:J,"PosK",H:H,H1202),"")</f>
        <v>0</v>
      </c>
      <c r="M1202" s="61" t="n">
        <f aca="false">IF(J1202="PosK",SUMIFS(K:K,J:J,"NegK",H:H,H1202),"")</f>
        <v>0</v>
      </c>
      <c r="N1202" s="61" t="n">
        <f aca="false">IF(J1202="PosK",SUMIFS(K:K,J:J,"eDNA",H:H,H1202),"")</f>
        <v>0</v>
      </c>
      <c r="P1202" s="62" t="n">
        <f aca="false">IF(K1204="No Ct",0,K1204)</f>
        <v>0</v>
      </c>
      <c r="Q1202" s="62" t="n">
        <f aca="false">IF(K1205="No Ct",0,K1205)</f>
        <v>0</v>
      </c>
      <c r="R1202" s="0" t="str">
        <f aca="false">IF(AND(L1202&gt;0,M1202=0),"Valid","Invalid")</f>
        <v>Invalid</v>
      </c>
      <c r="S1202" s="0" t="str">
        <f aca="false">IF(OR(P1202&gt;1,Q1202&gt;1),"Present","Absent")</f>
        <v>Absent</v>
      </c>
      <c r="T1202" s="63" t="str">
        <f aca="false">IF(OR(AND(P1202&gt;1,P1202&lt;41),AND(Q1202&gt;1,Q1202&lt;41)),"Ct&lt;41","Ct&gt;41")</f>
        <v>Ct&gt;41</v>
      </c>
      <c r="U1202" s="0" t="str">
        <f aca="false">I1202</f>
        <v>StorVandsalamander</v>
      </c>
      <c r="V1202" s="0" t="str">
        <f aca="false">MID(F1202,10,9)</f>
        <v>DL2018058</v>
      </c>
      <c r="W1202" s="64" t="str">
        <f aca="false">V1202&amp;"_"&amp;U1202&amp;"_"&amp;R1202&amp;"_"&amp;S1202&amp;"_"&amp;T1202</f>
        <v>DL2018058_StorVandsalamander_Invalid_Absent_Ct&gt;41</v>
      </c>
    </row>
    <row r="1203" customFormat="false" ht="14.25" hidden="false" customHeight="false" outlineLevel="0" collapsed="false">
      <c r="A1203" s="0" t="s">
        <v>756</v>
      </c>
      <c r="B1203" s="52" t="s">
        <v>1026</v>
      </c>
      <c r="C1203" s="52" t="s">
        <v>747</v>
      </c>
      <c r="D1203" s="53" t="n">
        <v>0.1</v>
      </c>
      <c r="E1203" s="53" t="s">
        <v>748</v>
      </c>
      <c r="F1203" s="0" t="s">
        <v>1242</v>
      </c>
      <c r="G1203" s="0" t="str">
        <f aca="false">LEFT(B1203,2)</f>
        <v>26</v>
      </c>
      <c r="H1203" s="0" t="str">
        <f aca="false">I1203&amp;"_"&amp;G1203&amp;"_"&amp;F1203</f>
        <v>StorVandsalamander_26_20180914_DL2018058_EgedalGym_koersel2</v>
      </c>
      <c r="I1203" s="61" t="str">
        <f aca="false">MID(RIGHT(B1203,LEN(B1203)-3),1,FIND("_",RIGHT(B1203,LEN(B1203)-3))-1)</f>
        <v>StorVandsalamander</v>
      </c>
      <c r="J1203" s="61" t="str">
        <f aca="false">TRIM(SUBSTITUTE(RIGHT(B1203,FIND(I1203,B1203)+1),"_",""))</f>
        <v>NegK</v>
      </c>
      <c r="K1203" s="0" t="str">
        <f aca="false">IFERROR(VALUE(SUBSTITUTE(E1203,".",",")),E1203)</f>
        <v>No Ct</v>
      </c>
      <c r="L1203" s="61" t="str">
        <f aca="false">IF(J1203="PosK",SUMIFS(K:K,J:J,"PosK",H:H,H1203),"")</f>
        <v/>
      </c>
      <c r="M1203" s="61" t="str">
        <f aca="false">IF(J1203="PosK",SUMIFS(K:K,J:J,"NegK",H:H,H1203),"")</f>
        <v/>
      </c>
      <c r="N1203" s="61" t="str">
        <f aca="false">IF(J1203="PosK",SUMIFS(K:K,J:J,"eDNA",H:H,H1203),"")</f>
        <v/>
      </c>
    </row>
    <row r="1204" customFormat="false" ht="14.25" hidden="false" customHeight="false" outlineLevel="0" collapsed="false">
      <c r="A1204" s="0" t="s">
        <v>758</v>
      </c>
      <c r="B1204" s="52" t="s">
        <v>1027</v>
      </c>
      <c r="C1204" s="52" t="s">
        <v>751</v>
      </c>
      <c r="D1204" s="53" t="n">
        <v>0.1</v>
      </c>
      <c r="E1204" s="53" t="s">
        <v>748</v>
      </c>
      <c r="F1204" s="0" t="s">
        <v>1242</v>
      </c>
      <c r="G1204" s="0" t="str">
        <f aca="false">LEFT(B1204,2)</f>
        <v>26</v>
      </c>
      <c r="H1204" s="0" t="str">
        <f aca="false">I1204&amp;"_"&amp;G1204&amp;"_"&amp;F1204</f>
        <v>StorVandsalamander_26_20180914_DL2018058_EgedalGym_koersel2</v>
      </c>
      <c r="I1204" s="61" t="str">
        <f aca="false">MID(RIGHT(B1204,LEN(B1204)-3),1,FIND("_",RIGHT(B1204,LEN(B1204)-3))-1)</f>
        <v>StorVandsalamander</v>
      </c>
      <c r="J1204" s="61" t="str">
        <f aca="false">TRIM(SUBSTITUTE(RIGHT(B1204,FIND(I1204,B1204)+1),"_",""))</f>
        <v>eDNA</v>
      </c>
      <c r="K1204" s="0" t="str">
        <f aca="false">IFERROR(VALUE(SUBSTITUTE(E1204,".",",")),E1204)</f>
        <v>No Ct</v>
      </c>
      <c r="L1204" s="61" t="str">
        <f aca="false">IF(J1204="PosK",SUMIFS(K:K,J:J,"PosK",H:H,H1204),"")</f>
        <v/>
      </c>
      <c r="M1204" s="61" t="str">
        <f aca="false">IF(J1204="PosK",SUMIFS(K:K,J:J,"NegK",H:H,H1204),"")</f>
        <v/>
      </c>
      <c r="N1204" s="61" t="str">
        <f aca="false">IF(J1204="PosK",SUMIFS(K:K,J:J,"eDNA",H:H,H1204),"")</f>
        <v/>
      </c>
      <c r="Q1204" s="62"/>
    </row>
    <row r="1205" customFormat="false" ht="14.25" hidden="false" customHeight="false" outlineLevel="0" collapsed="false">
      <c r="A1205" s="0" t="s">
        <v>760</v>
      </c>
      <c r="B1205" s="52" t="s">
        <v>1027</v>
      </c>
      <c r="C1205" s="52" t="s">
        <v>751</v>
      </c>
      <c r="D1205" s="53" t="n">
        <v>0.1</v>
      </c>
      <c r="E1205" s="53" t="s">
        <v>748</v>
      </c>
      <c r="F1205" s="0" t="s">
        <v>1242</v>
      </c>
      <c r="G1205" s="0" t="str">
        <f aca="false">LEFT(B1205,2)</f>
        <v>26</v>
      </c>
      <c r="H1205" s="0" t="str">
        <f aca="false">I1205&amp;"_"&amp;G1205&amp;"_"&amp;F1205</f>
        <v>StorVandsalamander_26_20180914_DL2018058_EgedalGym_koersel2</v>
      </c>
      <c r="I1205" s="61" t="str">
        <f aca="false">MID(RIGHT(B1205,LEN(B1205)-3),1,FIND("_",RIGHT(B1205,LEN(B1205)-3))-1)</f>
        <v>StorVandsalamander</v>
      </c>
      <c r="J1205" s="61" t="str">
        <f aca="false">TRIM(SUBSTITUTE(RIGHT(B1205,FIND(I1205,B1205)+1),"_",""))</f>
        <v>eDNA</v>
      </c>
      <c r="K1205" s="0" t="str">
        <f aca="false">IFERROR(VALUE(SUBSTITUTE(E1205,".",",")),E1205)</f>
        <v>No Ct</v>
      </c>
      <c r="L1205" s="61" t="str">
        <f aca="false">IF(J1205="PosK",SUMIFS(K:K,J:J,"PosK",H:H,H1205),"")</f>
        <v/>
      </c>
      <c r="M1205" s="61" t="str">
        <f aca="false">IF(J1205="PosK",SUMIFS(K:K,J:J,"NegK",H:H,H1205),"")</f>
        <v/>
      </c>
      <c r="N1205" s="61" t="str">
        <f aca="false">IF(J1205="PosK",SUMIFS(K:K,J:J,"eDNA",H:H,H1205),"")</f>
        <v/>
      </c>
      <c r="P1205" s="62"/>
      <c r="T1205" s="63"/>
      <c r="W1205" s="64"/>
    </row>
    <row r="1206" customFormat="false" ht="14.25" hidden="false" customHeight="false" outlineLevel="0" collapsed="false">
      <c r="A1206" s="0" t="s">
        <v>762</v>
      </c>
      <c r="B1206" s="52" t="s">
        <v>1129</v>
      </c>
      <c r="C1206" s="52" t="s">
        <v>743</v>
      </c>
      <c r="D1206" s="53" t="n">
        <v>0.1</v>
      </c>
      <c r="E1206" s="53" t="n">
        <v>36.96</v>
      </c>
      <c r="F1206" s="0" t="s">
        <v>1242</v>
      </c>
      <c r="G1206" s="0" t="str">
        <f aca="false">LEFT(B1206,2)</f>
        <v>27</v>
      </c>
      <c r="H1206" s="0" t="str">
        <f aca="false">I1206&amp;"_"&amp;G1206&amp;"_"&amp;F1206</f>
        <v>StorVandsalamander_27_20180914_DL2018058_EgedalGym_koersel2</v>
      </c>
      <c r="I1206" s="61" t="str">
        <f aca="false">MID(RIGHT(B1206,LEN(B1206)-3),1,FIND("_",RIGHT(B1206,LEN(B1206)-3))-1)</f>
        <v>StorVandsalamander</v>
      </c>
      <c r="J1206" s="61" t="str">
        <f aca="false">TRIM(SUBSTITUTE(RIGHT(B1206,FIND(I1206,B1206)+1),"_",""))</f>
        <v>PosK</v>
      </c>
      <c r="K1206" s="0" t="n">
        <f aca="false">IFERROR(VALUE(SUBSTITUTE(E1206,".",",")),E1206)</f>
        <v>36.96</v>
      </c>
      <c r="L1206" s="61" t="n">
        <f aca="false">IF(J1206="PosK",SUMIFS(K:K,J:J,"PosK",H:H,H1206),"")</f>
        <v>36.96</v>
      </c>
      <c r="M1206" s="61" t="n">
        <f aca="false">IF(J1206="PosK",SUMIFS(K:K,J:J,"NegK",H:H,H1206),"")</f>
        <v>0</v>
      </c>
      <c r="N1206" s="61" t="n">
        <f aca="false">IF(J1206="PosK",SUMIFS(K:K,J:J,"eDNA",H:H,H1206),"")</f>
        <v>0</v>
      </c>
      <c r="P1206" s="62" t="n">
        <f aca="false">IF(K1208="No Ct",0,K1208)</f>
        <v>0</v>
      </c>
      <c r="Q1206" s="62" t="n">
        <f aca="false">IF(K1209="No Ct",0,K1209)</f>
        <v>0</v>
      </c>
      <c r="R1206" s="0" t="str">
        <f aca="false">IF(AND(L1206&gt;0,M1206=0),"Valid","Invalid")</f>
        <v>Valid</v>
      </c>
      <c r="S1206" s="0" t="str">
        <f aca="false">IF(OR(P1206&gt;1,Q1206&gt;1),"Present","Absent")</f>
        <v>Absent</v>
      </c>
      <c r="T1206" s="63" t="str">
        <f aca="false">IF(OR(AND(P1206&gt;1,P1206&lt;41),AND(Q1206&gt;1,Q1206&lt;41)),"Ct&lt;41","Ct&gt;41")</f>
        <v>Ct&gt;41</v>
      </c>
      <c r="U1206" s="0" t="str">
        <f aca="false">I1206</f>
        <v>StorVandsalamander</v>
      </c>
      <c r="V1206" s="0" t="str">
        <f aca="false">MID(F1206,10,9)</f>
        <v>DL2018058</v>
      </c>
      <c r="W1206" s="64" t="str">
        <f aca="false">V1206&amp;"_"&amp;U1206&amp;"_"&amp;R1206&amp;"_"&amp;S1206&amp;"_"&amp;T1206</f>
        <v>DL2018058_StorVandsalamander_Valid_Absent_Ct&gt;41</v>
      </c>
    </row>
    <row r="1207" customFormat="false" ht="14.25" hidden="false" customHeight="false" outlineLevel="0" collapsed="false">
      <c r="A1207" s="0" t="s">
        <v>764</v>
      </c>
      <c r="B1207" s="52" t="s">
        <v>1130</v>
      </c>
      <c r="C1207" s="52" t="s">
        <v>747</v>
      </c>
      <c r="D1207" s="53" t="n">
        <v>0.1</v>
      </c>
      <c r="E1207" s="53" t="s">
        <v>748</v>
      </c>
      <c r="F1207" s="0" t="s">
        <v>1242</v>
      </c>
      <c r="G1207" s="0" t="str">
        <f aca="false">LEFT(B1207,2)</f>
        <v>27</v>
      </c>
      <c r="H1207" s="0" t="str">
        <f aca="false">I1207&amp;"_"&amp;G1207&amp;"_"&amp;F1207</f>
        <v>StorVandsalamander_27_20180914_DL2018058_EgedalGym_koersel2</v>
      </c>
      <c r="I1207" s="61" t="str">
        <f aca="false">MID(RIGHT(B1207,LEN(B1207)-3),1,FIND("_",RIGHT(B1207,LEN(B1207)-3))-1)</f>
        <v>StorVandsalamander</v>
      </c>
      <c r="J1207" s="61" t="str">
        <f aca="false">TRIM(SUBSTITUTE(RIGHT(B1207,FIND(I1207,B1207)+1),"_",""))</f>
        <v>NegK</v>
      </c>
      <c r="K1207" s="0" t="str">
        <f aca="false">IFERROR(VALUE(SUBSTITUTE(E1207,".",",")),E1207)</f>
        <v>No Ct</v>
      </c>
      <c r="L1207" s="61" t="str">
        <f aca="false">IF(J1207="PosK",SUMIFS(K:K,J:J,"PosK",H:H,H1207),"")</f>
        <v/>
      </c>
      <c r="M1207" s="61" t="str">
        <f aca="false">IF(J1207="PosK",SUMIFS(K:K,J:J,"NegK",H:H,H1207),"")</f>
        <v/>
      </c>
      <c r="N1207" s="61" t="str">
        <f aca="false">IF(J1207="PosK",SUMIFS(K:K,J:J,"eDNA",H:H,H1207),"")</f>
        <v/>
      </c>
    </row>
    <row r="1208" customFormat="false" ht="14.25" hidden="false" customHeight="false" outlineLevel="0" collapsed="false">
      <c r="A1208" s="0" t="s">
        <v>766</v>
      </c>
      <c r="B1208" s="52" t="s">
        <v>1131</v>
      </c>
      <c r="C1208" s="52" t="s">
        <v>751</v>
      </c>
      <c r="D1208" s="53" t="n">
        <v>0.1</v>
      </c>
      <c r="E1208" s="53" t="s">
        <v>748</v>
      </c>
      <c r="F1208" s="0" t="s">
        <v>1242</v>
      </c>
      <c r="G1208" s="0" t="str">
        <f aca="false">LEFT(B1208,2)</f>
        <v>27</v>
      </c>
      <c r="H1208" s="0" t="str">
        <f aca="false">I1208&amp;"_"&amp;G1208&amp;"_"&amp;F1208</f>
        <v>StorVandsalamander_27_20180914_DL2018058_EgedalGym_koersel2</v>
      </c>
      <c r="I1208" s="61" t="str">
        <f aca="false">MID(RIGHT(B1208,LEN(B1208)-3),1,FIND("_",RIGHT(B1208,LEN(B1208)-3))-1)</f>
        <v>StorVandsalamander</v>
      </c>
      <c r="J1208" s="61" t="str">
        <f aca="false">TRIM(SUBSTITUTE(RIGHT(B1208,FIND(I1208,B1208)+1),"_",""))</f>
        <v>eDNA</v>
      </c>
      <c r="K1208" s="0" t="str">
        <f aca="false">IFERROR(VALUE(SUBSTITUTE(E1208,".",",")),E1208)</f>
        <v>No Ct</v>
      </c>
      <c r="L1208" s="61" t="str">
        <f aca="false">IF(J1208="PosK",SUMIFS(K:K,J:J,"PosK",H:H,H1208),"")</f>
        <v/>
      </c>
      <c r="M1208" s="61" t="str">
        <f aca="false">IF(J1208="PosK",SUMIFS(K:K,J:J,"NegK",H:H,H1208),"")</f>
        <v/>
      </c>
      <c r="N1208" s="61" t="str">
        <f aca="false">IF(J1208="PosK",SUMIFS(K:K,J:J,"eDNA",H:H,H1208),"")</f>
        <v/>
      </c>
      <c r="Q1208" s="62"/>
    </row>
    <row r="1209" customFormat="false" ht="14.25" hidden="false" customHeight="false" outlineLevel="0" collapsed="false">
      <c r="A1209" s="0" t="s">
        <v>768</v>
      </c>
      <c r="B1209" s="52" t="s">
        <v>1131</v>
      </c>
      <c r="C1209" s="52" t="s">
        <v>751</v>
      </c>
      <c r="D1209" s="53" t="n">
        <v>0.1</v>
      </c>
      <c r="E1209" s="53" t="s">
        <v>748</v>
      </c>
      <c r="F1209" s="0" t="s">
        <v>1242</v>
      </c>
      <c r="G1209" s="0" t="str">
        <f aca="false">LEFT(B1209,2)</f>
        <v>27</v>
      </c>
      <c r="H1209" s="0" t="str">
        <f aca="false">I1209&amp;"_"&amp;G1209&amp;"_"&amp;F1209</f>
        <v>StorVandsalamander_27_20180914_DL2018058_EgedalGym_koersel2</v>
      </c>
      <c r="I1209" s="61" t="str">
        <f aca="false">MID(RIGHT(B1209,LEN(B1209)-3),1,FIND("_",RIGHT(B1209,LEN(B1209)-3))-1)</f>
        <v>StorVandsalamander</v>
      </c>
      <c r="J1209" s="61" t="str">
        <f aca="false">TRIM(SUBSTITUTE(RIGHT(B1209,FIND(I1209,B1209)+1),"_",""))</f>
        <v>eDNA</v>
      </c>
      <c r="K1209" s="0" t="str">
        <f aca="false">IFERROR(VALUE(SUBSTITUTE(E1209,".",",")),E1209)</f>
        <v>No Ct</v>
      </c>
      <c r="L1209" s="61" t="str">
        <f aca="false">IF(J1209="PosK",SUMIFS(K:K,J:J,"PosK",H:H,H1209),"")</f>
        <v/>
      </c>
      <c r="M1209" s="61" t="str">
        <f aca="false">IF(J1209="PosK",SUMIFS(K:K,J:J,"NegK",H:H,H1209),"")</f>
        <v/>
      </c>
      <c r="N1209" s="61" t="str">
        <f aca="false">IF(J1209="PosK",SUMIFS(K:K,J:J,"eDNA",H:H,H1209),"")</f>
        <v/>
      </c>
      <c r="P1209" s="62"/>
      <c r="T1209" s="63"/>
      <c r="W1209" s="64"/>
    </row>
    <row r="1210" customFormat="false" ht="14.25" hidden="false" customHeight="false" outlineLevel="0" collapsed="false">
      <c r="A1210" s="0" t="s">
        <v>770</v>
      </c>
      <c r="B1210" s="52" t="s">
        <v>1133</v>
      </c>
      <c r="C1210" s="52" t="s">
        <v>743</v>
      </c>
      <c r="D1210" s="53" t="n">
        <v>0.1</v>
      </c>
      <c r="E1210" s="53" t="n">
        <v>24.03</v>
      </c>
      <c r="F1210" s="0" t="s">
        <v>1242</v>
      </c>
      <c r="G1210" s="0" t="str">
        <f aca="false">LEFT(B1210,2)</f>
        <v>28</v>
      </c>
      <c r="H1210" s="0" t="str">
        <f aca="false">I1210&amp;"_"&amp;G1210&amp;"_"&amp;F1210</f>
        <v>Strandtudse_28_20180914_DL2018058_EgedalGym_koersel2</v>
      </c>
      <c r="I1210" s="61" t="str">
        <f aca="false">MID(RIGHT(B1210,LEN(B1210)-3),1,FIND("_",RIGHT(B1210,LEN(B1210)-3))-1)</f>
        <v>Strandtudse</v>
      </c>
      <c r="J1210" s="61" t="str">
        <f aca="false">TRIM(SUBSTITUTE(RIGHT(B1210,FIND(I1210,B1210)+1),"_",""))</f>
        <v>PosK</v>
      </c>
      <c r="K1210" s="0" t="n">
        <f aca="false">IFERROR(VALUE(SUBSTITUTE(E1210,".",",")),E1210)</f>
        <v>24.03</v>
      </c>
      <c r="L1210" s="61" t="n">
        <f aca="false">IF(J1210="PosK",SUMIFS(K:K,J:J,"PosK",H:H,H1210),"")</f>
        <v>24.03</v>
      </c>
      <c r="M1210" s="61" t="n">
        <f aca="false">IF(J1210="PosK",SUMIFS(K:K,J:J,"NegK",H:H,H1210),"")</f>
        <v>0</v>
      </c>
      <c r="N1210" s="61" t="n">
        <f aca="false">IF(J1210="PosK",SUMIFS(K:K,J:J,"eDNA",H:H,H1210),"")</f>
        <v>0</v>
      </c>
      <c r="P1210" s="62" t="n">
        <f aca="false">IF(K1212="No Ct",0,K1212)</f>
        <v>0</v>
      </c>
      <c r="Q1210" s="62" t="n">
        <f aca="false">IF(K1213="No Ct",0,K1213)</f>
        <v>0</v>
      </c>
      <c r="R1210" s="0" t="str">
        <f aca="false">IF(AND(L1210&gt;0,M1210=0),"Valid","Invalid")</f>
        <v>Valid</v>
      </c>
      <c r="S1210" s="0" t="str">
        <f aca="false">IF(OR(P1210&gt;1,Q1210&gt;1),"Present","Absent")</f>
        <v>Absent</v>
      </c>
      <c r="T1210" s="63" t="str">
        <f aca="false">IF(OR(AND(P1210&gt;1,P1210&lt;41),AND(Q1210&gt;1,Q1210&lt;41)),"Ct&lt;41","Ct&gt;41")</f>
        <v>Ct&gt;41</v>
      </c>
      <c r="U1210" s="0" t="str">
        <f aca="false">I1210</f>
        <v>Strandtudse</v>
      </c>
      <c r="V1210" s="0" t="str">
        <f aca="false">MID(F1210,10,9)</f>
        <v>DL2018058</v>
      </c>
      <c r="W1210" s="64" t="str">
        <f aca="false">V1210&amp;"_"&amp;U1210&amp;"_"&amp;R1210&amp;"_"&amp;S1210&amp;"_"&amp;T1210</f>
        <v>DL2018058_Strandtudse_Valid_Absent_Ct&gt;41</v>
      </c>
    </row>
    <row r="1211" customFormat="false" ht="14.25" hidden="false" customHeight="false" outlineLevel="0" collapsed="false">
      <c r="A1211" s="0" t="s">
        <v>772</v>
      </c>
      <c r="B1211" s="52" t="s">
        <v>1134</v>
      </c>
      <c r="C1211" s="52" t="s">
        <v>747</v>
      </c>
      <c r="D1211" s="53" t="n">
        <v>0.1</v>
      </c>
      <c r="E1211" s="53" t="s">
        <v>748</v>
      </c>
      <c r="F1211" s="0" t="s">
        <v>1242</v>
      </c>
      <c r="G1211" s="0" t="str">
        <f aca="false">LEFT(B1211,2)</f>
        <v>28</v>
      </c>
      <c r="H1211" s="0" t="str">
        <f aca="false">I1211&amp;"_"&amp;G1211&amp;"_"&amp;F1211</f>
        <v>Strandtudse_28_20180914_DL2018058_EgedalGym_koersel2</v>
      </c>
      <c r="I1211" s="61" t="str">
        <f aca="false">MID(RIGHT(B1211,LEN(B1211)-3),1,FIND("_",RIGHT(B1211,LEN(B1211)-3))-1)</f>
        <v>Strandtudse</v>
      </c>
      <c r="J1211" s="61" t="str">
        <f aca="false">TRIM(SUBSTITUTE(RIGHT(B1211,FIND(I1211,B1211)+1),"_",""))</f>
        <v>NegK</v>
      </c>
      <c r="K1211" s="0" t="str">
        <f aca="false">IFERROR(VALUE(SUBSTITUTE(E1211,".",",")),E1211)</f>
        <v>No Ct</v>
      </c>
      <c r="L1211" s="61" t="str">
        <f aca="false">IF(J1211="PosK",SUMIFS(K:K,J:J,"PosK",H:H,H1211),"")</f>
        <v/>
      </c>
      <c r="M1211" s="61" t="str">
        <f aca="false">IF(J1211="PosK",SUMIFS(K:K,J:J,"NegK",H:H,H1211),"")</f>
        <v/>
      </c>
      <c r="N1211" s="61" t="str">
        <f aca="false">IF(J1211="PosK",SUMIFS(K:K,J:J,"eDNA",H:H,H1211),"")</f>
        <v/>
      </c>
    </row>
    <row r="1212" customFormat="false" ht="14.25" hidden="false" customHeight="false" outlineLevel="0" collapsed="false">
      <c r="A1212" s="0" t="s">
        <v>774</v>
      </c>
      <c r="B1212" s="52" t="s">
        <v>1135</v>
      </c>
      <c r="C1212" s="52" t="s">
        <v>751</v>
      </c>
      <c r="D1212" s="53" t="n">
        <v>0.1</v>
      </c>
      <c r="E1212" s="53" t="s">
        <v>748</v>
      </c>
      <c r="F1212" s="0" t="s">
        <v>1242</v>
      </c>
      <c r="G1212" s="0" t="str">
        <f aca="false">LEFT(B1212,2)</f>
        <v>28</v>
      </c>
      <c r="H1212" s="0" t="str">
        <f aca="false">I1212&amp;"_"&amp;G1212&amp;"_"&amp;F1212</f>
        <v>Strandtudse_28_20180914_DL2018058_EgedalGym_koersel2</v>
      </c>
      <c r="I1212" s="61" t="str">
        <f aca="false">MID(RIGHT(B1212,LEN(B1212)-3),1,FIND("_",RIGHT(B1212,LEN(B1212)-3))-1)</f>
        <v>Strandtudse</v>
      </c>
      <c r="J1212" s="61" t="str">
        <f aca="false">TRIM(SUBSTITUTE(RIGHT(B1212,FIND(I1212,B1212)+1),"_",""))</f>
        <v>eDNA</v>
      </c>
      <c r="K1212" s="0" t="str">
        <f aca="false">IFERROR(VALUE(SUBSTITUTE(E1212,".",",")),E1212)</f>
        <v>No Ct</v>
      </c>
      <c r="L1212" s="61" t="str">
        <f aca="false">IF(J1212="PosK",SUMIFS(K:K,J:J,"PosK",H:H,H1212),"")</f>
        <v/>
      </c>
      <c r="M1212" s="61" t="str">
        <f aca="false">IF(J1212="PosK",SUMIFS(K:K,J:J,"NegK",H:H,H1212),"")</f>
        <v/>
      </c>
      <c r="N1212" s="61" t="str">
        <f aca="false">IF(J1212="PosK",SUMIFS(K:K,J:J,"eDNA",H:H,H1212),"")</f>
        <v/>
      </c>
      <c r="Q1212" s="62"/>
    </row>
    <row r="1213" customFormat="false" ht="14.25" hidden="false" customHeight="false" outlineLevel="0" collapsed="false">
      <c r="A1213" s="0" t="s">
        <v>776</v>
      </c>
      <c r="B1213" s="52" t="s">
        <v>1135</v>
      </c>
      <c r="C1213" s="52" t="s">
        <v>751</v>
      </c>
      <c r="D1213" s="53" t="n">
        <v>0.1</v>
      </c>
      <c r="E1213" s="53" t="s">
        <v>748</v>
      </c>
      <c r="F1213" s="0" t="s">
        <v>1242</v>
      </c>
      <c r="G1213" s="0" t="str">
        <f aca="false">LEFT(B1213,2)</f>
        <v>28</v>
      </c>
      <c r="H1213" s="0" t="str">
        <f aca="false">I1213&amp;"_"&amp;G1213&amp;"_"&amp;F1213</f>
        <v>Strandtudse_28_20180914_DL2018058_EgedalGym_koersel2</v>
      </c>
      <c r="I1213" s="61" t="str">
        <f aca="false">MID(RIGHT(B1213,LEN(B1213)-3),1,FIND("_",RIGHT(B1213,LEN(B1213)-3))-1)</f>
        <v>Strandtudse</v>
      </c>
      <c r="J1213" s="61" t="str">
        <f aca="false">TRIM(SUBSTITUTE(RIGHT(B1213,FIND(I1213,B1213)+1),"_",""))</f>
        <v>eDNA</v>
      </c>
      <c r="K1213" s="0" t="str">
        <f aca="false">IFERROR(VALUE(SUBSTITUTE(E1213,".",",")),E1213)</f>
        <v>No Ct</v>
      </c>
      <c r="L1213" s="61" t="str">
        <f aca="false">IF(J1213="PosK",SUMIFS(K:K,J:J,"PosK",H:H,H1213),"")</f>
        <v/>
      </c>
      <c r="M1213" s="61" t="str">
        <f aca="false">IF(J1213="PosK",SUMIFS(K:K,J:J,"NegK",H:H,H1213),"")</f>
        <v/>
      </c>
      <c r="N1213" s="61" t="str">
        <f aca="false">IF(J1213="PosK",SUMIFS(K:K,J:J,"eDNA",H:H,H1213),"")</f>
        <v/>
      </c>
      <c r="P1213" s="62"/>
      <c r="T1213" s="63"/>
      <c r="W1213" s="64"/>
    </row>
    <row r="1214" customFormat="false" ht="14.25" hidden="false" customHeight="false" outlineLevel="0" collapsed="false">
      <c r="A1214" s="0" t="s">
        <v>778</v>
      </c>
      <c r="B1214" s="52" t="s">
        <v>1137</v>
      </c>
      <c r="C1214" s="52" t="s">
        <v>743</v>
      </c>
      <c r="D1214" s="53" t="n">
        <v>0.1</v>
      </c>
      <c r="E1214" s="53" t="s">
        <v>748</v>
      </c>
      <c r="F1214" s="0" t="s">
        <v>1242</v>
      </c>
      <c r="G1214" s="0" t="str">
        <f aca="false">LEFT(B1214,2)</f>
        <v>29</v>
      </c>
      <c r="H1214" s="0" t="str">
        <f aca="false">I1214&amp;"_"&amp;G1214&amp;"_"&amp;F1214</f>
        <v>GroenbrogetTudse_29_20180914_DL2018058_EgedalGym_koersel2</v>
      </c>
      <c r="I1214" s="61" t="str">
        <f aca="false">MID(RIGHT(B1214,LEN(B1214)-3),1,FIND("_",RIGHT(B1214,LEN(B1214)-3))-1)</f>
        <v>GroenbrogetTudse</v>
      </c>
      <c r="J1214" s="61" t="str">
        <f aca="false">TRIM(SUBSTITUTE(RIGHT(B1214,FIND(I1214,B1214)+1),"_",""))</f>
        <v>PosK</v>
      </c>
      <c r="K1214" s="0" t="str">
        <f aca="false">IFERROR(VALUE(SUBSTITUTE(E1214,".",",")),E1214)</f>
        <v>No Ct</v>
      </c>
      <c r="L1214" s="61" t="n">
        <f aca="false">IF(J1214="PosK",SUMIFS(K:K,J:J,"PosK",H:H,H1214),"")</f>
        <v>0</v>
      </c>
      <c r="M1214" s="61" t="n">
        <f aca="false">IF(J1214="PosK",SUMIFS(K:K,J:J,"NegK",H:H,H1214),"")</f>
        <v>0</v>
      </c>
      <c r="N1214" s="61" t="n">
        <f aca="false">IF(J1214="PosK",SUMIFS(K:K,J:J,"eDNA",H:H,H1214),"")</f>
        <v>0</v>
      </c>
      <c r="P1214" s="62" t="n">
        <f aca="false">IF(K1216="No Ct",0,K1216)</f>
        <v>0</v>
      </c>
      <c r="Q1214" s="62" t="n">
        <f aca="false">IF(K1217="No Ct",0,K1217)</f>
        <v>0</v>
      </c>
      <c r="R1214" s="0" t="str">
        <f aca="false">IF(AND(L1214&gt;0,M1214=0),"Valid","Invalid")</f>
        <v>Invalid</v>
      </c>
      <c r="S1214" s="0" t="str">
        <f aca="false">IF(OR(P1214&gt;1,Q1214&gt;1),"Present","Absent")</f>
        <v>Absent</v>
      </c>
      <c r="T1214" s="63" t="str">
        <f aca="false">IF(OR(AND(P1214&gt;1,P1214&lt;41),AND(Q1214&gt;1,Q1214&lt;41)),"Ct&lt;41","Ct&gt;41")</f>
        <v>Ct&gt;41</v>
      </c>
      <c r="U1214" s="0" t="str">
        <f aca="false">I1214</f>
        <v>GroenbrogetTudse</v>
      </c>
      <c r="V1214" s="0" t="str">
        <f aca="false">MID(F1214,10,9)</f>
        <v>DL2018058</v>
      </c>
      <c r="W1214" s="64" t="str">
        <f aca="false">V1214&amp;"_"&amp;U1214&amp;"_"&amp;R1214&amp;"_"&amp;S1214&amp;"_"&amp;T1214</f>
        <v>DL2018058_GroenbrogetTudse_Invalid_Absent_Ct&gt;41</v>
      </c>
    </row>
    <row r="1215" customFormat="false" ht="14.25" hidden="false" customHeight="false" outlineLevel="0" collapsed="false">
      <c r="A1215" s="0" t="s">
        <v>780</v>
      </c>
      <c r="B1215" s="52" t="s">
        <v>1138</v>
      </c>
      <c r="C1215" s="52" t="s">
        <v>747</v>
      </c>
      <c r="D1215" s="53" t="n">
        <v>0.1</v>
      </c>
      <c r="E1215" s="53" t="s">
        <v>748</v>
      </c>
      <c r="F1215" s="0" t="s">
        <v>1242</v>
      </c>
      <c r="G1215" s="0" t="str">
        <f aca="false">LEFT(B1215,2)</f>
        <v>29</v>
      </c>
      <c r="H1215" s="0" t="str">
        <f aca="false">I1215&amp;"_"&amp;G1215&amp;"_"&amp;F1215</f>
        <v>GroenbrogetTudse_29_20180914_DL2018058_EgedalGym_koersel2</v>
      </c>
      <c r="I1215" s="61" t="str">
        <f aca="false">MID(RIGHT(B1215,LEN(B1215)-3),1,FIND("_",RIGHT(B1215,LEN(B1215)-3))-1)</f>
        <v>GroenbrogetTudse</v>
      </c>
      <c r="J1215" s="61" t="str">
        <f aca="false">TRIM(SUBSTITUTE(RIGHT(B1215,FIND(I1215,B1215)+1),"_",""))</f>
        <v>NegK</v>
      </c>
      <c r="K1215" s="0" t="str">
        <f aca="false">IFERROR(VALUE(SUBSTITUTE(E1215,".",",")),E1215)</f>
        <v>No Ct</v>
      </c>
      <c r="L1215" s="61" t="str">
        <f aca="false">IF(J1215="PosK",SUMIFS(K:K,J:J,"PosK",H:H,H1215),"")</f>
        <v/>
      </c>
      <c r="M1215" s="61" t="str">
        <f aca="false">IF(J1215="PosK",SUMIFS(K:K,J:J,"NegK",H:H,H1215),"")</f>
        <v/>
      </c>
      <c r="N1215" s="61" t="str">
        <f aca="false">IF(J1215="PosK",SUMIFS(K:K,J:J,"eDNA",H:H,H1215),"")</f>
        <v/>
      </c>
    </row>
    <row r="1216" customFormat="false" ht="14.25" hidden="false" customHeight="false" outlineLevel="0" collapsed="false">
      <c r="A1216" s="0" t="s">
        <v>782</v>
      </c>
      <c r="B1216" s="52" t="s">
        <v>1139</v>
      </c>
      <c r="C1216" s="52" t="s">
        <v>751</v>
      </c>
      <c r="D1216" s="53" t="n">
        <v>0.1</v>
      </c>
      <c r="E1216" s="53" t="s">
        <v>748</v>
      </c>
      <c r="F1216" s="0" t="s">
        <v>1242</v>
      </c>
      <c r="G1216" s="0" t="str">
        <f aca="false">LEFT(B1216,2)</f>
        <v>29</v>
      </c>
      <c r="H1216" s="0" t="str">
        <f aca="false">I1216&amp;"_"&amp;G1216&amp;"_"&amp;F1216</f>
        <v>GroenbrogetTudse_29_20180914_DL2018058_EgedalGym_koersel2</v>
      </c>
      <c r="I1216" s="61" t="str">
        <f aca="false">MID(RIGHT(B1216,LEN(B1216)-3),1,FIND("_",RIGHT(B1216,LEN(B1216)-3))-1)</f>
        <v>GroenbrogetTudse</v>
      </c>
      <c r="J1216" s="61" t="str">
        <f aca="false">TRIM(SUBSTITUTE(RIGHT(B1216,FIND(I1216,B1216)+1),"_",""))</f>
        <v>eDNA</v>
      </c>
      <c r="K1216" s="0" t="str">
        <f aca="false">IFERROR(VALUE(SUBSTITUTE(E1216,".",",")),E1216)</f>
        <v>No Ct</v>
      </c>
      <c r="L1216" s="61" t="str">
        <f aca="false">IF(J1216="PosK",SUMIFS(K:K,J:J,"PosK",H:H,H1216),"")</f>
        <v/>
      </c>
      <c r="M1216" s="61" t="str">
        <f aca="false">IF(J1216="PosK",SUMIFS(K:K,J:J,"NegK",H:H,H1216),"")</f>
        <v/>
      </c>
      <c r="N1216" s="61" t="str">
        <f aca="false">IF(J1216="PosK",SUMIFS(K:K,J:J,"eDNA",H:H,H1216),"")</f>
        <v/>
      </c>
      <c r="Q1216" s="62"/>
    </row>
    <row r="1217" customFormat="false" ht="14.25" hidden="false" customHeight="false" outlineLevel="0" collapsed="false">
      <c r="A1217" s="0" t="s">
        <v>784</v>
      </c>
      <c r="B1217" s="52" t="s">
        <v>1139</v>
      </c>
      <c r="C1217" s="52" t="s">
        <v>751</v>
      </c>
      <c r="D1217" s="53" t="n">
        <v>0.1</v>
      </c>
      <c r="E1217" s="53" t="s">
        <v>748</v>
      </c>
      <c r="F1217" s="0" t="s">
        <v>1242</v>
      </c>
      <c r="G1217" s="0" t="str">
        <f aca="false">LEFT(B1217,2)</f>
        <v>29</v>
      </c>
      <c r="H1217" s="0" t="str">
        <f aca="false">I1217&amp;"_"&amp;G1217&amp;"_"&amp;F1217</f>
        <v>GroenbrogetTudse_29_20180914_DL2018058_EgedalGym_koersel2</v>
      </c>
      <c r="I1217" s="61" t="str">
        <f aca="false">MID(RIGHT(B1217,LEN(B1217)-3),1,FIND("_",RIGHT(B1217,LEN(B1217)-3))-1)</f>
        <v>GroenbrogetTudse</v>
      </c>
      <c r="J1217" s="61" t="str">
        <f aca="false">TRIM(SUBSTITUTE(RIGHT(B1217,FIND(I1217,B1217)+1),"_",""))</f>
        <v>eDNA</v>
      </c>
      <c r="K1217" s="0" t="str">
        <f aca="false">IFERROR(VALUE(SUBSTITUTE(E1217,".",",")),E1217)</f>
        <v>No Ct</v>
      </c>
      <c r="L1217" s="61" t="str">
        <f aca="false">IF(J1217="PosK",SUMIFS(K:K,J:J,"PosK",H:H,H1217),"")</f>
        <v/>
      </c>
      <c r="M1217" s="61" t="str">
        <f aca="false">IF(J1217="PosK",SUMIFS(K:K,J:J,"NegK",H:H,H1217),"")</f>
        <v/>
      </c>
      <c r="N1217" s="61" t="str">
        <f aca="false">IF(J1217="PosK",SUMIFS(K:K,J:J,"eDNA",H:H,H1217),"")</f>
        <v/>
      </c>
      <c r="P1217" s="62"/>
      <c r="T1217" s="63"/>
      <c r="W1217" s="64"/>
    </row>
    <row r="1218" customFormat="false" ht="14.25" hidden="false" customHeight="false" outlineLevel="0" collapsed="false">
      <c r="A1218" s="0" t="s">
        <v>786</v>
      </c>
      <c r="B1218" s="52" t="s">
        <v>1141</v>
      </c>
      <c r="C1218" s="52" t="s">
        <v>743</v>
      </c>
      <c r="D1218" s="53" t="n">
        <v>0.1</v>
      </c>
      <c r="E1218" s="53" t="s">
        <v>748</v>
      </c>
      <c r="F1218" s="0" t="s">
        <v>1242</v>
      </c>
      <c r="G1218" s="0" t="str">
        <f aca="false">LEFT(B1218,2)</f>
        <v>30</v>
      </c>
      <c r="H1218" s="0" t="str">
        <f aca="false">I1218&amp;"_"&amp;G1218&amp;"_"&amp;F1218</f>
        <v>GroenbrogetTudse_30_20180914_DL2018058_EgedalGym_koersel2</v>
      </c>
      <c r="I1218" s="61" t="str">
        <f aca="false">MID(RIGHT(B1218,LEN(B1218)-3),1,FIND("_",RIGHT(B1218,LEN(B1218)-3))-1)</f>
        <v>GroenbrogetTudse</v>
      </c>
      <c r="J1218" s="61" t="str">
        <f aca="false">TRIM(SUBSTITUTE(RIGHT(B1218,FIND(I1218,B1218)+1),"_",""))</f>
        <v>PosK</v>
      </c>
      <c r="K1218" s="0" t="str">
        <f aca="false">IFERROR(VALUE(SUBSTITUTE(E1218,".",",")),E1218)</f>
        <v>No Ct</v>
      </c>
      <c r="L1218" s="61" t="n">
        <f aca="false">IF(J1218="PosK",SUMIFS(K:K,J:J,"PosK",H:H,H1218),"")</f>
        <v>0</v>
      </c>
      <c r="M1218" s="61" t="n">
        <f aca="false">IF(J1218="PosK",SUMIFS(K:K,J:J,"NegK",H:H,H1218),"")</f>
        <v>0</v>
      </c>
      <c r="N1218" s="61" t="n">
        <f aca="false">IF(J1218="PosK",SUMIFS(K:K,J:J,"eDNA",H:H,H1218),"")</f>
        <v>0</v>
      </c>
      <c r="P1218" s="62" t="n">
        <f aca="false">IF(K1220="No Ct",0,K1220)</f>
        <v>0</v>
      </c>
      <c r="Q1218" s="62" t="n">
        <f aca="false">IF(K1221="No Ct",0,K1221)</f>
        <v>0</v>
      </c>
      <c r="R1218" s="0" t="str">
        <f aca="false">IF(AND(L1218&gt;0,M1218=0),"Valid","Invalid")</f>
        <v>Invalid</v>
      </c>
      <c r="S1218" s="0" t="str">
        <f aca="false">IF(OR(P1218&gt;1,Q1218&gt;1),"Present","Absent")</f>
        <v>Absent</v>
      </c>
      <c r="T1218" s="63" t="str">
        <f aca="false">IF(OR(AND(P1218&gt;1,P1218&lt;41),AND(Q1218&gt;1,Q1218&lt;41)),"Ct&lt;41","Ct&gt;41")</f>
        <v>Ct&gt;41</v>
      </c>
      <c r="U1218" s="0" t="str">
        <f aca="false">I1218</f>
        <v>GroenbrogetTudse</v>
      </c>
      <c r="V1218" s="0" t="str">
        <f aca="false">MID(F1218,10,9)</f>
        <v>DL2018058</v>
      </c>
      <c r="W1218" s="64" t="str">
        <f aca="false">V1218&amp;"_"&amp;U1218&amp;"_"&amp;R1218&amp;"_"&amp;S1218&amp;"_"&amp;T1218</f>
        <v>DL2018058_GroenbrogetTudse_Invalid_Absent_Ct&gt;41</v>
      </c>
    </row>
    <row r="1219" customFormat="false" ht="14.25" hidden="false" customHeight="false" outlineLevel="0" collapsed="false">
      <c r="A1219" s="0" t="s">
        <v>788</v>
      </c>
      <c r="B1219" s="52" t="s">
        <v>1142</v>
      </c>
      <c r="C1219" s="52" t="s">
        <v>747</v>
      </c>
      <c r="D1219" s="53" t="n">
        <v>0.1</v>
      </c>
      <c r="E1219" s="53" t="s">
        <v>748</v>
      </c>
      <c r="F1219" s="0" t="s">
        <v>1242</v>
      </c>
      <c r="G1219" s="0" t="str">
        <f aca="false">LEFT(B1219,2)</f>
        <v>30</v>
      </c>
      <c r="H1219" s="0" t="str">
        <f aca="false">I1219&amp;"_"&amp;G1219&amp;"_"&amp;F1219</f>
        <v>GroenbrogetTudse_30_20180914_DL2018058_EgedalGym_koersel2</v>
      </c>
      <c r="I1219" s="61" t="str">
        <f aca="false">MID(RIGHT(B1219,LEN(B1219)-3),1,FIND("_",RIGHT(B1219,LEN(B1219)-3))-1)</f>
        <v>GroenbrogetTudse</v>
      </c>
      <c r="J1219" s="61" t="str">
        <f aca="false">TRIM(SUBSTITUTE(RIGHT(B1219,FIND(I1219,B1219)+1),"_",""))</f>
        <v>NegK</v>
      </c>
      <c r="K1219" s="0" t="str">
        <f aca="false">IFERROR(VALUE(SUBSTITUTE(E1219,".",",")),E1219)</f>
        <v>No Ct</v>
      </c>
      <c r="L1219" s="61" t="str">
        <f aca="false">IF(J1219="PosK",SUMIFS(K:K,J:J,"PosK",H:H,H1219),"")</f>
        <v/>
      </c>
      <c r="M1219" s="61" t="str">
        <f aca="false">IF(J1219="PosK",SUMIFS(K:K,J:J,"NegK",H:H,H1219),"")</f>
        <v/>
      </c>
      <c r="N1219" s="61" t="str">
        <f aca="false">IF(J1219="PosK",SUMIFS(K:K,J:J,"eDNA",H:H,H1219),"")</f>
        <v/>
      </c>
    </row>
    <row r="1220" customFormat="false" ht="14.25" hidden="false" customHeight="false" outlineLevel="0" collapsed="false">
      <c r="A1220" s="0" t="s">
        <v>790</v>
      </c>
      <c r="B1220" s="52" t="s">
        <v>1143</v>
      </c>
      <c r="C1220" s="52" t="s">
        <v>751</v>
      </c>
      <c r="D1220" s="53" t="n">
        <v>0.1</v>
      </c>
      <c r="E1220" s="53" t="s">
        <v>748</v>
      </c>
      <c r="F1220" s="0" t="s">
        <v>1242</v>
      </c>
      <c r="G1220" s="0" t="str">
        <f aca="false">LEFT(B1220,2)</f>
        <v>30</v>
      </c>
      <c r="H1220" s="0" t="str">
        <f aca="false">I1220&amp;"_"&amp;G1220&amp;"_"&amp;F1220</f>
        <v>GroenbrogetTudse_30_20180914_DL2018058_EgedalGym_koersel2</v>
      </c>
      <c r="I1220" s="61" t="str">
        <f aca="false">MID(RIGHT(B1220,LEN(B1220)-3),1,FIND("_",RIGHT(B1220,LEN(B1220)-3))-1)</f>
        <v>GroenbrogetTudse</v>
      </c>
      <c r="J1220" s="61" t="str">
        <f aca="false">TRIM(SUBSTITUTE(RIGHT(B1220,FIND(I1220,B1220)+1),"_",""))</f>
        <v>eDNA</v>
      </c>
      <c r="K1220" s="0" t="str">
        <f aca="false">IFERROR(VALUE(SUBSTITUTE(E1220,".",",")),E1220)</f>
        <v>No Ct</v>
      </c>
      <c r="L1220" s="61" t="str">
        <f aca="false">IF(J1220="PosK",SUMIFS(K:K,J:J,"PosK",H:H,H1220),"")</f>
        <v/>
      </c>
      <c r="M1220" s="61" t="str">
        <f aca="false">IF(J1220="PosK",SUMIFS(K:K,J:J,"NegK",H:H,H1220),"")</f>
        <v/>
      </c>
      <c r="N1220" s="61" t="str">
        <f aca="false">IF(J1220="PosK",SUMIFS(K:K,J:J,"eDNA",H:H,H1220),"")</f>
        <v/>
      </c>
      <c r="Q1220" s="62"/>
    </row>
    <row r="1221" customFormat="false" ht="14.25" hidden="false" customHeight="false" outlineLevel="0" collapsed="false">
      <c r="A1221" s="0" t="s">
        <v>792</v>
      </c>
      <c r="B1221" s="52" t="s">
        <v>1143</v>
      </c>
      <c r="C1221" s="52" t="s">
        <v>751</v>
      </c>
      <c r="D1221" s="53" t="n">
        <v>0.1</v>
      </c>
      <c r="E1221" s="53" t="s">
        <v>748</v>
      </c>
      <c r="F1221" s="0" t="s">
        <v>1242</v>
      </c>
      <c r="G1221" s="0" t="str">
        <f aca="false">LEFT(B1221,2)</f>
        <v>30</v>
      </c>
      <c r="H1221" s="0" t="str">
        <f aca="false">I1221&amp;"_"&amp;G1221&amp;"_"&amp;F1221</f>
        <v>GroenbrogetTudse_30_20180914_DL2018058_EgedalGym_koersel2</v>
      </c>
      <c r="I1221" s="61" t="str">
        <f aca="false">MID(RIGHT(B1221,LEN(B1221)-3),1,FIND("_",RIGHT(B1221,LEN(B1221)-3))-1)</f>
        <v>GroenbrogetTudse</v>
      </c>
      <c r="J1221" s="61" t="str">
        <f aca="false">TRIM(SUBSTITUTE(RIGHT(B1221,FIND(I1221,B1221)+1),"_",""))</f>
        <v>eDNA</v>
      </c>
      <c r="K1221" s="0" t="str">
        <f aca="false">IFERROR(VALUE(SUBSTITUTE(E1221,".",",")),E1221)</f>
        <v>No Ct</v>
      </c>
      <c r="L1221" s="61" t="str">
        <f aca="false">IF(J1221="PosK",SUMIFS(K:K,J:J,"PosK",H:H,H1221),"")</f>
        <v/>
      </c>
      <c r="M1221" s="61" t="str">
        <f aca="false">IF(J1221="PosK",SUMIFS(K:K,J:J,"NegK",H:H,H1221),"")</f>
        <v/>
      </c>
      <c r="N1221" s="61" t="str">
        <f aca="false">IF(J1221="PosK",SUMIFS(K:K,J:J,"eDNA",H:H,H1221),"")</f>
        <v/>
      </c>
      <c r="P1221" s="62"/>
      <c r="T1221" s="63"/>
      <c r="W1221" s="64"/>
    </row>
    <row r="1222" customFormat="false" ht="14.25" hidden="false" customHeight="false" outlineLevel="0" collapsed="false">
      <c r="A1222" s="0" t="s">
        <v>794</v>
      </c>
      <c r="B1222" s="52" t="s">
        <v>1145</v>
      </c>
      <c r="C1222" s="52" t="s">
        <v>743</v>
      </c>
      <c r="D1222" s="53" t="n">
        <v>0.1</v>
      </c>
      <c r="E1222" s="53" t="s">
        <v>748</v>
      </c>
      <c r="F1222" s="0" t="s">
        <v>1242</v>
      </c>
      <c r="G1222" s="0" t="str">
        <f aca="false">LEFT(B1222,2)</f>
        <v>31</v>
      </c>
      <c r="H1222" s="0" t="str">
        <f aca="false">I1222&amp;"_"&amp;G1222&amp;"_"&amp;F1222</f>
        <v>Loevfroe_31_20180914_DL2018058_EgedalGym_koersel2</v>
      </c>
      <c r="I1222" s="61" t="str">
        <f aca="false">MID(RIGHT(B1222,LEN(B1222)-3),1,FIND("_",RIGHT(B1222,LEN(B1222)-3))-1)</f>
        <v>Loevfroe</v>
      </c>
      <c r="J1222" s="61" t="str">
        <f aca="false">TRIM(SUBSTITUTE(RIGHT(B1222,FIND(I1222,B1222)+1),"_",""))</f>
        <v>PosK</v>
      </c>
      <c r="K1222" s="0" t="str">
        <f aca="false">IFERROR(VALUE(SUBSTITUTE(E1222,".",",")),E1222)</f>
        <v>No Ct</v>
      </c>
      <c r="L1222" s="61" t="n">
        <f aca="false">IF(J1222="PosK",SUMIFS(K:K,J:J,"PosK",H:H,H1222),"")</f>
        <v>0</v>
      </c>
      <c r="M1222" s="61" t="n">
        <f aca="false">IF(J1222="PosK",SUMIFS(K:K,J:J,"NegK",H:H,H1222),"")</f>
        <v>0</v>
      </c>
      <c r="N1222" s="61" t="n">
        <f aca="false">IF(J1222="PosK",SUMIFS(K:K,J:J,"eDNA",H:H,H1222),"")</f>
        <v>0</v>
      </c>
      <c r="P1222" s="62" t="n">
        <f aca="false">IF(K1224="No Ct",0,K1224)</f>
        <v>0</v>
      </c>
      <c r="Q1222" s="62" t="n">
        <f aca="false">IF(K1225="No Ct",0,K1225)</f>
        <v>0</v>
      </c>
      <c r="R1222" s="0" t="str">
        <f aca="false">IF(AND(L1222&gt;0,M1222=0),"Valid","Invalid")</f>
        <v>Invalid</v>
      </c>
      <c r="S1222" s="0" t="str">
        <f aca="false">IF(OR(P1222&gt;1,Q1222&gt;1),"Present","Absent")</f>
        <v>Absent</v>
      </c>
      <c r="T1222" s="63" t="str">
        <f aca="false">IF(OR(AND(P1222&gt;1,P1222&lt;41),AND(Q1222&gt;1,Q1222&lt;41)),"Ct&lt;41","Ct&gt;41")</f>
        <v>Ct&gt;41</v>
      </c>
      <c r="U1222" s="0" t="str">
        <f aca="false">I1222</f>
        <v>Loevfroe</v>
      </c>
      <c r="V1222" s="0" t="str">
        <f aca="false">MID(F1222,10,9)</f>
        <v>DL2018058</v>
      </c>
      <c r="W1222" s="64" t="str">
        <f aca="false">V1222&amp;"_"&amp;U1222&amp;"_"&amp;R1222&amp;"_"&amp;S1222&amp;"_"&amp;T1222</f>
        <v>DL2018058_Loevfroe_Invalid_Absent_Ct&gt;41</v>
      </c>
    </row>
    <row r="1223" customFormat="false" ht="14.25" hidden="false" customHeight="false" outlineLevel="0" collapsed="false">
      <c r="A1223" s="0" t="s">
        <v>796</v>
      </c>
      <c r="B1223" s="52" t="s">
        <v>1146</v>
      </c>
      <c r="C1223" s="52" t="s">
        <v>747</v>
      </c>
      <c r="D1223" s="53" t="n">
        <v>0.1</v>
      </c>
      <c r="E1223" s="53" t="s">
        <v>748</v>
      </c>
      <c r="F1223" s="0" t="s">
        <v>1242</v>
      </c>
      <c r="G1223" s="0" t="str">
        <f aca="false">LEFT(B1223,2)</f>
        <v>31</v>
      </c>
      <c r="H1223" s="0" t="str">
        <f aca="false">I1223&amp;"_"&amp;G1223&amp;"_"&amp;F1223</f>
        <v>Loevfroe_31_20180914_DL2018058_EgedalGym_koersel2</v>
      </c>
      <c r="I1223" s="61" t="str">
        <f aca="false">MID(RIGHT(B1223,LEN(B1223)-3),1,FIND("_",RIGHT(B1223,LEN(B1223)-3))-1)</f>
        <v>Loevfroe</v>
      </c>
      <c r="J1223" s="61" t="str">
        <f aca="false">TRIM(SUBSTITUTE(RIGHT(B1223,FIND(I1223,B1223)+1),"_",""))</f>
        <v>NegK</v>
      </c>
      <c r="K1223" s="0" t="str">
        <f aca="false">IFERROR(VALUE(SUBSTITUTE(E1223,".",",")),E1223)</f>
        <v>No Ct</v>
      </c>
      <c r="L1223" s="61" t="str">
        <f aca="false">IF(J1223="PosK",SUMIFS(K:K,J:J,"PosK",H:H,H1223),"")</f>
        <v/>
      </c>
      <c r="M1223" s="61" t="str">
        <f aca="false">IF(J1223="PosK",SUMIFS(K:K,J:J,"NegK",H:H,H1223),"")</f>
        <v/>
      </c>
      <c r="N1223" s="61" t="str">
        <f aca="false">IF(J1223="PosK",SUMIFS(K:K,J:J,"eDNA",H:H,H1223),"")</f>
        <v/>
      </c>
    </row>
    <row r="1224" customFormat="false" ht="14.25" hidden="false" customHeight="false" outlineLevel="0" collapsed="false">
      <c r="A1224" s="0" t="s">
        <v>798</v>
      </c>
      <c r="B1224" s="52" t="s">
        <v>1147</v>
      </c>
      <c r="C1224" s="52" t="s">
        <v>751</v>
      </c>
      <c r="D1224" s="53" t="n">
        <v>0.1</v>
      </c>
      <c r="E1224" s="53" t="s">
        <v>748</v>
      </c>
      <c r="F1224" s="0" t="s">
        <v>1242</v>
      </c>
      <c r="G1224" s="0" t="str">
        <f aca="false">LEFT(B1224,2)</f>
        <v>31</v>
      </c>
      <c r="H1224" s="0" t="str">
        <f aca="false">I1224&amp;"_"&amp;G1224&amp;"_"&amp;F1224</f>
        <v>Loevfroe_31_20180914_DL2018058_EgedalGym_koersel2</v>
      </c>
      <c r="I1224" s="61" t="str">
        <f aca="false">MID(RIGHT(B1224,LEN(B1224)-3),1,FIND("_",RIGHT(B1224,LEN(B1224)-3))-1)</f>
        <v>Loevfroe</v>
      </c>
      <c r="J1224" s="61" t="str">
        <f aca="false">TRIM(SUBSTITUTE(RIGHT(B1224,FIND(I1224,B1224)+1),"_",""))</f>
        <v>eDNA</v>
      </c>
      <c r="K1224" s="0" t="str">
        <f aca="false">IFERROR(VALUE(SUBSTITUTE(E1224,".",",")),E1224)</f>
        <v>No Ct</v>
      </c>
      <c r="L1224" s="61" t="str">
        <f aca="false">IF(J1224="PosK",SUMIFS(K:K,J:J,"PosK",H:H,H1224),"")</f>
        <v/>
      </c>
      <c r="M1224" s="61" t="str">
        <f aca="false">IF(J1224="PosK",SUMIFS(K:K,J:J,"NegK",H:H,H1224),"")</f>
        <v/>
      </c>
      <c r="N1224" s="61" t="str">
        <f aca="false">IF(J1224="PosK",SUMIFS(K:K,J:J,"eDNA",H:H,H1224),"")</f>
        <v/>
      </c>
      <c r="Q1224" s="62"/>
    </row>
    <row r="1225" customFormat="false" ht="14.25" hidden="false" customHeight="false" outlineLevel="0" collapsed="false">
      <c r="A1225" s="0" t="s">
        <v>800</v>
      </c>
      <c r="B1225" s="52" t="s">
        <v>1147</v>
      </c>
      <c r="C1225" s="52" t="s">
        <v>751</v>
      </c>
      <c r="D1225" s="53" t="n">
        <v>0.1</v>
      </c>
      <c r="E1225" s="53" t="s">
        <v>748</v>
      </c>
      <c r="F1225" s="0" t="s">
        <v>1242</v>
      </c>
      <c r="G1225" s="0" t="str">
        <f aca="false">LEFT(B1225,2)</f>
        <v>31</v>
      </c>
      <c r="H1225" s="0" t="str">
        <f aca="false">I1225&amp;"_"&amp;G1225&amp;"_"&amp;F1225</f>
        <v>Loevfroe_31_20180914_DL2018058_EgedalGym_koersel2</v>
      </c>
      <c r="I1225" s="61" t="str">
        <f aca="false">MID(RIGHT(B1225,LEN(B1225)-3),1,FIND("_",RIGHT(B1225,LEN(B1225)-3))-1)</f>
        <v>Loevfroe</v>
      </c>
      <c r="J1225" s="61" t="str">
        <f aca="false">TRIM(SUBSTITUTE(RIGHT(B1225,FIND(I1225,B1225)+1),"_",""))</f>
        <v>eDNA</v>
      </c>
      <c r="K1225" s="0" t="str">
        <f aca="false">IFERROR(VALUE(SUBSTITUTE(E1225,".",",")),E1225)</f>
        <v>No Ct</v>
      </c>
      <c r="L1225" s="61" t="str">
        <f aca="false">IF(J1225="PosK",SUMIFS(K:K,J:J,"PosK",H:H,H1225),"")</f>
        <v/>
      </c>
      <c r="M1225" s="61" t="str">
        <f aca="false">IF(J1225="PosK",SUMIFS(K:K,J:J,"NegK",H:H,H1225),"")</f>
        <v/>
      </c>
      <c r="N1225" s="61" t="str">
        <f aca="false">IF(J1225="PosK",SUMIFS(K:K,J:J,"eDNA",H:H,H1225),"")</f>
        <v/>
      </c>
      <c r="P1225" s="62"/>
      <c r="T1225" s="63"/>
      <c r="W1225" s="64"/>
    </row>
    <row r="1226" customFormat="false" ht="14.25" hidden="false" customHeight="false" outlineLevel="0" collapsed="false">
      <c r="A1226" s="0" t="s">
        <v>802</v>
      </c>
      <c r="B1226" s="52" t="s">
        <v>1149</v>
      </c>
      <c r="C1226" s="52" t="s">
        <v>743</v>
      </c>
      <c r="D1226" s="53" t="n">
        <v>0.1</v>
      </c>
      <c r="E1226" s="53" t="n">
        <v>34.42</v>
      </c>
      <c r="F1226" s="0" t="s">
        <v>1242</v>
      </c>
      <c r="G1226" s="0" t="str">
        <f aca="false">LEFT(B1226,2)</f>
        <v>32</v>
      </c>
      <c r="H1226" s="0" t="str">
        <f aca="false">I1226&amp;"_"&amp;G1226&amp;"_"&amp;F1226</f>
        <v>Springfroe_32_20180914_DL2018058_EgedalGym_koersel2</v>
      </c>
      <c r="I1226" s="61" t="str">
        <f aca="false">MID(RIGHT(B1226,LEN(B1226)-3),1,FIND("_",RIGHT(B1226,LEN(B1226)-3))-1)</f>
        <v>Springfroe</v>
      </c>
      <c r="J1226" s="61" t="str">
        <f aca="false">TRIM(SUBSTITUTE(RIGHT(B1226,FIND(I1226,B1226)+1),"_",""))</f>
        <v>PosK</v>
      </c>
      <c r="K1226" s="0" t="n">
        <f aca="false">IFERROR(VALUE(SUBSTITUTE(E1226,".",",")),E1226)</f>
        <v>34.42</v>
      </c>
      <c r="L1226" s="61" t="n">
        <f aca="false">IF(J1226="PosK",SUMIFS(K:K,J:J,"PosK",H:H,H1226),"")</f>
        <v>34.42</v>
      </c>
      <c r="M1226" s="61" t="n">
        <f aca="false">IF(J1226="PosK",SUMIFS(K:K,J:J,"NegK",H:H,H1226),"")</f>
        <v>0</v>
      </c>
      <c r="N1226" s="61" t="n">
        <f aca="false">IF(J1226="PosK",SUMIFS(K:K,J:J,"eDNA",H:H,H1226),"")</f>
        <v>0</v>
      </c>
      <c r="P1226" s="62" t="n">
        <f aca="false">IF(K1228="No Ct",0,K1228)</f>
        <v>0</v>
      </c>
      <c r="Q1226" s="62" t="n">
        <f aca="false">IF(K1229="No Ct",0,K1229)</f>
        <v>0</v>
      </c>
      <c r="R1226" s="0" t="str">
        <f aca="false">IF(AND(L1226&gt;0,M1226=0),"Valid","Invalid")</f>
        <v>Valid</v>
      </c>
      <c r="S1226" s="0" t="str">
        <f aca="false">IF(OR(P1226&gt;1,Q1226&gt;1),"Present","Absent")</f>
        <v>Absent</v>
      </c>
      <c r="T1226" s="63" t="str">
        <f aca="false">IF(OR(AND(P1226&gt;1,P1226&lt;41),AND(Q1226&gt;1,Q1226&lt;41)),"Ct&lt;41","Ct&gt;41")</f>
        <v>Ct&gt;41</v>
      </c>
      <c r="U1226" s="0" t="str">
        <f aca="false">I1226</f>
        <v>Springfroe</v>
      </c>
      <c r="V1226" s="0" t="str">
        <f aca="false">MID(F1226,10,9)</f>
        <v>DL2018058</v>
      </c>
      <c r="W1226" s="64" t="str">
        <f aca="false">V1226&amp;"_"&amp;U1226&amp;"_"&amp;R1226&amp;"_"&amp;S1226&amp;"_"&amp;T1226</f>
        <v>DL2018058_Springfroe_Valid_Absent_Ct&gt;41</v>
      </c>
    </row>
    <row r="1227" customFormat="false" ht="14.25" hidden="false" customHeight="false" outlineLevel="0" collapsed="false">
      <c r="A1227" s="0" t="s">
        <v>804</v>
      </c>
      <c r="B1227" s="52" t="s">
        <v>1150</v>
      </c>
      <c r="C1227" s="52" t="s">
        <v>747</v>
      </c>
      <c r="D1227" s="53" t="n">
        <v>0.1</v>
      </c>
      <c r="E1227" s="53" t="s">
        <v>748</v>
      </c>
      <c r="F1227" s="0" t="s">
        <v>1242</v>
      </c>
      <c r="G1227" s="0" t="str">
        <f aca="false">LEFT(B1227,2)</f>
        <v>32</v>
      </c>
      <c r="H1227" s="0" t="str">
        <f aca="false">I1227&amp;"_"&amp;G1227&amp;"_"&amp;F1227</f>
        <v>Springfroe_32_20180914_DL2018058_EgedalGym_koersel2</v>
      </c>
      <c r="I1227" s="61" t="str">
        <f aca="false">MID(RIGHT(B1227,LEN(B1227)-3),1,FIND("_",RIGHT(B1227,LEN(B1227)-3))-1)</f>
        <v>Springfroe</v>
      </c>
      <c r="J1227" s="61" t="str">
        <f aca="false">TRIM(SUBSTITUTE(RIGHT(B1227,FIND(I1227,B1227)+1),"_",""))</f>
        <v>NegK</v>
      </c>
      <c r="K1227" s="0" t="str">
        <f aca="false">IFERROR(VALUE(SUBSTITUTE(E1227,".",",")),E1227)</f>
        <v>No Ct</v>
      </c>
      <c r="L1227" s="61" t="str">
        <f aca="false">IF(J1227="PosK",SUMIFS(K:K,J:J,"PosK",H:H,H1227),"")</f>
        <v/>
      </c>
      <c r="M1227" s="61" t="str">
        <f aca="false">IF(J1227="PosK",SUMIFS(K:K,J:J,"NegK",H:H,H1227),"")</f>
        <v/>
      </c>
      <c r="N1227" s="61" t="str">
        <f aca="false">IF(J1227="PosK",SUMIFS(K:K,J:J,"eDNA",H:H,H1227),"")</f>
        <v/>
      </c>
    </row>
    <row r="1228" customFormat="false" ht="14.25" hidden="false" customHeight="false" outlineLevel="0" collapsed="false">
      <c r="A1228" s="0" t="s">
        <v>806</v>
      </c>
      <c r="B1228" s="52" t="s">
        <v>1151</v>
      </c>
      <c r="C1228" s="52" t="s">
        <v>751</v>
      </c>
      <c r="D1228" s="53" t="n">
        <v>0.1</v>
      </c>
      <c r="E1228" s="53" t="s">
        <v>748</v>
      </c>
      <c r="F1228" s="0" t="s">
        <v>1242</v>
      </c>
      <c r="G1228" s="0" t="str">
        <f aca="false">LEFT(B1228,2)</f>
        <v>32</v>
      </c>
      <c r="H1228" s="0" t="str">
        <f aca="false">I1228&amp;"_"&amp;G1228&amp;"_"&amp;F1228</f>
        <v>Springfroe_32_20180914_DL2018058_EgedalGym_koersel2</v>
      </c>
      <c r="I1228" s="61" t="str">
        <f aca="false">MID(RIGHT(B1228,LEN(B1228)-3),1,FIND("_",RIGHT(B1228,LEN(B1228)-3))-1)</f>
        <v>Springfroe</v>
      </c>
      <c r="J1228" s="61" t="str">
        <f aca="false">TRIM(SUBSTITUTE(RIGHT(B1228,FIND(I1228,B1228)+1),"_",""))</f>
        <v>eDNA</v>
      </c>
      <c r="K1228" s="0" t="str">
        <f aca="false">IFERROR(VALUE(SUBSTITUTE(E1228,".",",")),E1228)</f>
        <v>No Ct</v>
      </c>
      <c r="L1228" s="61" t="str">
        <f aca="false">IF(J1228="PosK",SUMIFS(K:K,J:J,"PosK",H:H,H1228),"")</f>
        <v/>
      </c>
      <c r="M1228" s="61" t="str">
        <f aca="false">IF(J1228="PosK",SUMIFS(K:K,J:J,"NegK",H:H,H1228),"")</f>
        <v/>
      </c>
      <c r="N1228" s="61" t="str">
        <f aca="false">IF(J1228="PosK",SUMIFS(K:K,J:J,"eDNA",H:H,H1228),"")</f>
        <v/>
      </c>
      <c r="Q1228" s="62"/>
    </row>
    <row r="1229" customFormat="false" ht="14.25" hidden="false" customHeight="false" outlineLevel="0" collapsed="false">
      <c r="A1229" s="0" t="s">
        <v>808</v>
      </c>
      <c r="B1229" s="52" t="s">
        <v>1151</v>
      </c>
      <c r="C1229" s="52" t="s">
        <v>751</v>
      </c>
      <c r="D1229" s="53" t="n">
        <v>0.1</v>
      </c>
      <c r="E1229" s="53" t="s">
        <v>748</v>
      </c>
      <c r="F1229" s="0" t="s">
        <v>1242</v>
      </c>
      <c r="G1229" s="0" t="str">
        <f aca="false">LEFT(B1229,2)</f>
        <v>32</v>
      </c>
      <c r="H1229" s="0" t="str">
        <f aca="false">I1229&amp;"_"&amp;G1229&amp;"_"&amp;F1229</f>
        <v>Springfroe_32_20180914_DL2018058_EgedalGym_koersel2</v>
      </c>
      <c r="I1229" s="61" t="str">
        <f aca="false">MID(RIGHT(B1229,LEN(B1229)-3),1,FIND("_",RIGHT(B1229,LEN(B1229)-3))-1)</f>
        <v>Springfroe</v>
      </c>
      <c r="J1229" s="61" t="str">
        <f aca="false">TRIM(SUBSTITUTE(RIGHT(B1229,FIND(I1229,B1229)+1),"_",""))</f>
        <v>eDNA</v>
      </c>
      <c r="K1229" s="0" t="str">
        <f aca="false">IFERROR(VALUE(SUBSTITUTE(E1229,".",",")),E1229)</f>
        <v>No Ct</v>
      </c>
      <c r="L1229" s="61" t="str">
        <f aca="false">IF(J1229="PosK",SUMIFS(K:K,J:J,"PosK",H:H,H1229),"")</f>
        <v/>
      </c>
      <c r="M1229" s="61" t="str">
        <f aca="false">IF(J1229="PosK",SUMIFS(K:K,J:J,"NegK",H:H,H1229),"")</f>
        <v/>
      </c>
      <c r="N1229" s="61" t="str">
        <f aca="false">IF(J1229="PosK",SUMIFS(K:K,J:J,"eDNA",H:H,H1229),"")</f>
        <v/>
      </c>
      <c r="P1229" s="62"/>
      <c r="T1229" s="63"/>
      <c r="W1229" s="64"/>
    </row>
    <row r="1230" customFormat="false" ht="14.25" hidden="false" customHeight="false" outlineLevel="0" collapsed="false">
      <c r="A1230" s="0" t="s">
        <v>810</v>
      </c>
      <c r="B1230" s="52" t="s">
        <v>1153</v>
      </c>
      <c r="C1230" s="52" t="s">
        <v>743</v>
      </c>
      <c r="D1230" s="53" t="n">
        <v>0.1</v>
      </c>
      <c r="E1230" s="53" t="n">
        <v>33.79</v>
      </c>
      <c r="F1230" s="0" t="s">
        <v>1242</v>
      </c>
      <c r="G1230" s="0" t="str">
        <f aca="false">LEFT(B1230,2)</f>
        <v>33</v>
      </c>
      <c r="H1230" s="0" t="str">
        <f aca="false">I1230&amp;"_"&amp;G1230&amp;"_"&amp;F1230</f>
        <v>Springfroe_33_20180914_DL2018058_EgedalGym_koersel2</v>
      </c>
      <c r="I1230" s="61" t="str">
        <f aca="false">MID(RIGHT(B1230,LEN(B1230)-3),1,FIND("_",RIGHT(B1230,LEN(B1230)-3))-1)</f>
        <v>Springfroe</v>
      </c>
      <c r="J1230" s="61" t="str">
        <f aca="false">TRIM(SUBSTITUTE(RIGHT(B1230,FIND(I1230,B1230)+1),"_",""))</f>
        <v>PosK</v>
      </c>
      <c r="K1230" s="0" t="n">
        <f aca="false">IFERROR(VALUE(SUBSTITUTE(E1230,".",",")),E1230)</f>
        <v>33.79</v>
      </c>
      <c r="L1230" s="61" t="n">
        <f aca="false">IF(J1230="PosK",SUMIFS(K:K,J:J,"PosK",H:H,H1230),"")</f>
        <v>33.79</v>
      </c>
      <c r="M1230" s="61" t="n">
        <f aca="false">IF(J1230="PosK",SUMIFS(K:K,J:J,"NegK",H:H,H1230),"")</f>
        <v>0</v>
      </c>
      <c r="N1230" s="61" t="n">
        <f aca="false">IF(J1230="PosK",SUMIFS(K:K,J:J,"eDNA",H:H,H1230),"")</f>
        <v>0</v>
      </c>
      <c r="P1230" s="62" t="n">
        <f aca="false">IF(K1232="No Ct",0,K1232)</f>
        <v>0</v>
      </c>
      <c r="Q1230" s="62" t="n">
        <f aca="false">IF(K1233="No Ct",0,K1233)</f>
        <v>0</v>
      </c>
      <c r="R1230" s="0" t="str">
        <f aca="false">IF(AND(L1230&gt;0,M1230=0),"Valid","Invalid")</f>
        <v>Valid</v>
      </c>
      <c r="S1230" s="0" t="str">
        <f aca="false">IF(OR(P1230&gt;1,Q1230&gt;1),"Present","Absent")</f>
        <v>Absent</v>
      </c>
      <c r="T1230" s="63" t="str">
        <f aca="false">IF(OR(AND(P1230&gt;1,P1230&lt;41),AND(Q1230&gt;1,Q1230&lt;41)),"Ct&lt;41","Ct&gt;41")</f>
        <v>Ct&gt;41</v>
      </c>
      <c r="U1230" s="0" t="str">
        <f aca="false">I1230</f>
        <v>Springfroe</v>
      </c>
      <c r="V1230" s="0" t="str">
        <f aca="false">MID(F1230,10,9)</f>
        <v>DL2018058</v>
      </c>
      <c r="W1230" s="64" t="str">
        <f aca="false">V1230&amp;"_"&amp;U1230&amp;"_"&amp;R1230&amp;"_"&amp;S1230&amp;"_"&amp;T1230</f>
        <v>DL2018058_Springfroe_Valid_Absent_Ct&gt;41</v>
      </c>
    </row>
    <row r="1231" customFormat="false" ht="14.25" hidden="false" customHeight="false" outlineLevel="0" collapsed="false">
      <c r="A1231" s="0" t="s">
        <v>812</v>
      </c>
      <c r="B1231" s="52" t="s">
        <v>1154</v>
      </c>
      <c r="C1231" s="52" t="s">
        <v>747</v>
      </c>
      <c r="D1231" s="53" t="n">
        <v>0.1</v>
      </c>
      <c r="E1231" s="53" t="s">
        <v>748</v>
      </c>
      <c r="F1231" s="0" t="s">
        <v>1242</v>
      </c>
      <c r="G1231" s="0" t="str">
        <f aca="false">LEFT(B1231,2)</f>
        <v>33</v>
      </c>
      <c r="H1231" s="0" t="str">
        <f aca="false">I1231&amp;"_"&amp;G1231&amp;"_"&amp;F1231</f>
        <v>Springfroe_33_20180914_DL2018058_EgedalGym_koersel2</v>
      </c>
      <c r="I1231" s="61" t="str">
        <f aca="false">MID(RIGHT(B1231,LEN(B1231)-3),1,FIND("_",RIGHT(B1231,LEN(B1231)-3))-1)</f>
        <v>Springfroe</v>
      </c>
      <c r="J1231" s="61" t="str">
        <f aca="false">TRIM(SUBSTITUTE(RIGHT(B1231,FIND(I1231,B1231)+1),"_",""))</f>
        <v>NegK</v>
      </c>
      <c r="K1231" s="0" t="str">
        <f aca="false">IFERROR(VALUE(SUBSTITUTE(E1231,".",",")),E1231)</f>
        <v>No Ct</v>
      </c>
      <c r="L1231" s="61" t="str">
        <f aca="false">IF(J1231="PosK",SUMIFS(K:K,J:J,"PosK",H:H,H1231),"")</f>
        <v/>
      </c>
      <c r="M1231" s="61" t="str">
        <f aca="false">IF(J1231="PosK",SUMIFS(K:K,J:J,"NegK",H:H,H1231),"")</f>
        <v/>
      </c>
      <c r="N1231" s="61" t="str">
        <f aca="false">IF(J1231="PosK",SUMIFS(K:K,J:J,"eDNA",H:H,H1231),"")</f>
        <v/>
      </c>
    </row>
    <row r="1232" customFormat="false" ht="14.25" hidden="false" customHeight="false" outlineLevel="0" collapsed="false">
      <c r="A1232" s="0" t="s">
        <v>814</v>
      </c>
      <c r="B1232" s="52" t="s">
        <v>1155</v>
      </c>
      <c r="C1232" s="52" t="s">
        <v>751</v>
      </c>
      <c r="D1232" s="53" t="n">
        <v>0.1</v>
      </c>
      <c r="E1232" s="53" t="s">
        <v>748</v>
      </c>
      <c r="F1232" s="0" t="s">
        <v>1242</v>
      </c>
      <c r="G1232" s="0" t="str">
        <f aca="false">LEFT(B1232,2)</f>
        <v>33</v>
      </c>
      <c r="H1232" s="0" t="str">
        <f aca="false">I1232&amp;"_"&amp;G1232&amp;"_"&amp;F1232</f>
        <v>Springfroe_33_20180914_DL2018058_EgedalGym_koersel2</v>
      </c>
      <c r="I1232" s="61" t="str">
        <f aca="false">MID(RIGHT(B1232,LEN(B1232)-3),1,FIND("_",RIGHT(B1232,LEN(B1232)-3))-1)</f>
        <v>Springfroe</v>
      </c>
      <c r="J1232" s="61" t="str">
        <f aca="false">TRIM(SUBSTITUTE(RIGHT(B1232,FIND(I1232,B1232)+1),"_",""))</f>
        <v>eDNA</v>
      </c>
      <c r="K1232" s="0" t="str">
        <f aca="false">IFERROR(VALUE(SUBSTITUTE(E1232,".",",")),E1232)</f>
        <v>No Ct</v>
      </c>
      <c r="L1232" s="61" t="str">
        <f aca="false">IF(J1232="PosK",SUMIFS(K:K,J:J,"PosK",H:H,H1232),"")</f>
        <v/>
      </c>
      <c r="M1232" s="61" t="str">
        <f aca="false">IF(J1232="PosK",SUMIFS(K:K,J:J,"NegK",H:H,H1232),"")</f>
        <v/>
      </c>
      <c r="N1232" s="61" t="str">
        <f aca="false">IF(J1232="PosK",SUMIFS(K:K,J:J,"eDNA",H:H,H1232),"")</f>
        <v/>
      </c>
      <c r="Q1232" s="62"/>
    </row>
    <row r="1233" customFormat="false" ht="14.25" hidden="false" customHeight="false" outlineLevel="0" collapsed="false">
      <c r="A1233" s="0" t="s">
        <v>816</v>
      </c>
      <c r="B1233" s="52" t="s">
        <v>1155</v>
      </c>
      <c r="C1233" s="52" t="s">
        <v>751</v>
      </c>
      <c r="D1233" s="53" t="n">
        <v>0.1</v>
      </c>
      <c r="E1233" s="53" t="s">
        <v>748</v>
      </c>
      <c r="F1233" s="0" t="s">
        <v>1242</v>
      </c>
      <c r="G1233" s="0" t="str">
        <f aca="false">LEFT(B1233,2)</f>
        <v>33</v>
      </c>
      <c r="H1233" s="0" t="str">
        <f aca="false">I1233&amp;"_"&amp;G1233&amp;"_"&amp;F1233</f>
        <v>Springfroe_33_20180914_DL2018058_EgedalGym_koersel2</v>
      </c>
      <c r="I1233" s="61" t="str">
        <f aca="false">MID(RIGHT(B1233,LEN(B1233)-3),1,FIND("_",RIGHT(B1233,LEN(B1233)-3))-1)</f>
        <v>Springfroe</v>
      </c>
      <c r="J1233" s="61" t="str">
        <f aca="false">TRIM(SUBSTITUTE(RIGHT(B1233,FIND(I1233,B1233)+1),"_",""))</f>
        <v>eDNA</v>
      </c>
      <c r="K1233" s="0" t="str">
        <f aca="false">IFERROR(VALUE(SUBSTITUTE(E1233,".",",")),E1233)</f>
        <v>No Ct</v>
      </c>
      <c r="L1233" s="61" t="str">
        <f aca="false">IF(J1233="PosK",SUMIFS(K:K,J:J,"PosK",H:H,H1233),"")</f>
        <v/>
      </c>
      <c r="M1233" s="61" t="str">
        <f aca="false">IF(J1233="PosK",SUMIFS(K:K,J:J,"NegK",H:H,H1233),"")</f>
        <v/>
      </c>
      <c r="N1233" s="61" t="str">
        <f aca="false">IF(J1233="PosK",SUMIFS(K:K,J:J,"eDNA",H:H,H1233),"")</f>
        <v/>
      </c>
      <c r="P1233" s="62"/>
      <c r="T1233" s="63"/>
      <c r="W1233" s="64"/>
    </row>
    <row r="1234" customFormat="false" ht="14.25" hidden="false" customHeight="false" outlineLevel="0" collapsed="false">
      <c r="A1234" s="0" t="s">
        <v>818</v>
      </c>
      <c r="B1234" s="52" t="s">
        <v>1157</v>
      </c>
      <c r="C1234" s="52" t="s">
        <v>743</v>
      </c>
      <c r="D1234" s="53" t="n">
        <v>0.1</v>
      </c>
      <c r="E1234" s="53" t="s">
        <v>748</v>
      </c>
      <c r="F1234" s="0" t="s">
        <v>1242</v>
      </c>
      <c r="G1234" s="0" t="str">
        <f aca="false">LEFT(B1234,2)</f>
        <v>34</v>
      </c>
      <c r="H1234" s="0" t="str">
        <f aca="false">I1234&amp;"_"&amp;G1234&amp;"_"&amp;F1234</f>
        <v>Klokkefroe_34_20180914_DL2018058_EgedalGym_koersel2</v>
      </c>
      <c r="I1234" s="61" t="str">
        <f aca="false">MID(RIGHT(B1234,LEN(B1234)-3),1,FIND("_",RIGHT(B1234,LEN(B1234)-3))-1)</f>
        <v>Klokkefroe</v>
      </c>
      <c r="J1234" s="61" t="str">
        <f aca="false">TRIM(SUBSTITUTE(RIGHT(B1234,FIND(I1234,B1234)+1),"_",""))</f>
        <v>PosK</v>
      </c>
      <c r="K1234" s="0" t="str">
        <f aca="false">IFERROR(VALUE(SUBSTITUTE(E1234,".",",")),E1234)</f>
        <v>No Ct</v>
      </c>
      <c r="L1234" s="61" t="n">
        <f aca="false">IF(J1234="PosK",SUMIFS(K:K,J:J,"PosK",H:H,H1234),"")</f>
        <v>0</v>
      </c>
      <c r="M1234" s="61" t="n">
        <f aca="false">IF(J1234="PosK",SUMIFS(K:K,J:J,"NegK",H:H,H1234),"")</f>
        <v>0</v>
      </c>
      <c r="N1234" s="61" t="n">
        <f aca="false">IF(J1234="PosK",SUMIFS(K:K,J:J,"eDNA",H:H,H1234),"")</f>
        <v>0</v>
      </c>
      <c r="P1234" s="62" t="n">
        <f aca="false">IF(K1236="No Ct",0,K1236)</f>
        <v>0</v>
      </c>
      <c r="Q1234" s="62" t="n">
        <f aca="false">IF(K1237="No Ct",0,K1237)</f>
        <v>0</v>
      </c>
      <c r="R1234" s="0" t="str">
        <f aca="false">IF(AND(L1234&gt;0,M1234=0),"Valid","Invalid")</f>
        <v>Invalid</v>
      </c>
      <c r="S1234" s="0" t="str">
        <f aca="false">IF(OR(P1234&gt;1,Q1234&gt;1),"Present","Absent")</f>
        <v>Absent</v>
      </c>
      <c r="T1234" s="63" t="str">
        <f aca="false">IF(OR(AND(P1234&gt;1,P1234&lt;41),AND(Q1234&gt;1,Q1234&lt;41)),"Ct&lt;41","Ct&gt;41")</f>
        <v>Ct&gt;41</v>
      </c>
      <c r="U1234" s="0" t="str">
        <f aca="false">I1234</f>
        <v>Klokkefroe</v>
      </c>
      <c r="V1234" s="0" t="str">
        <f aca="false">MID(F1234,10,9)</f>
        <v>DL2018058</v>
      </c>
      <c r="W1234" s="64" t="str">
        <f aca="false">V1234&amp;"_"&amp;U1234&amp;"_"&amp;R1234&amp;"_"&amp;S1234&amp;"_"&amp;T1234</f>
        <v>DL2018058_Klokkefroe_Invalid_Absent_Ct&gt;41</v>
      </c>
    </row>
    <row r="1235" customFormat="false" ht="14.25" hidden="false" customHeight="false" outlineLevel="0" collapsed="false">
      <c r="A1235" s="0" t="s">
        <v>820</v>
      </c>
      <c r="B1235" s="52" t="s">
        <v>1158</v>
      </c>
      <c r="C1235" s="52" t="s">
        <v>747</v>
      </c>
      <c r="D1235" s="53" t="n">
        <v>0.1</v>
      </c>
      <c r="E1235" s="53" t="s">
        <v>748</v>
      </c>
      <c r="F1235" s="0" t="s">
        <v>1242</v>
      </c>
      <c r="G1235" s="0" t="str">
        <f aca="false">LEFT(B1235,2)</f>
        <v>34</v>
      </c>
      <c r="H1235" s="0" t="str">
        <f aca="false">I1235&amp;"_"&amp;G1235&amp;"_"&amp;F1235</f>
        <v>Klokkefroe_34_20180914_DL2018058_EgedalGym_koersel2</v>
      </c>
      <c r="I1235" s="61" t="str">
        <f aca="false">MID(RIGHT(B1235,LEN(B1235)-3),1,FIND("_",RIGHT(B1235,LEN(B1235)-3))-1)</f>
        <v>Klokkefroe</v>
      </c>
      <c r="J1235" s="61" t="str">
        <f aca="false">TRIM(SUBSTITUTE(RIGHT(B1235,FIND(I1235,B1235)+1),"_",""))</f>
        <v>NegK</v>
      </c>
      <c r="K1235" s="0" t="str">
        <f aca="false">IFERROR(VALUE(SUBSTITUTE(E1235,".",",")),E1235)</f>
        <v>No Ct</v>
      </c>
      <c r="L1235" s="61" t="str">
        <f aca="false">IF(J1235="PosK",SUMIFS(K:K,J:J,"PosK",H:H,H1235),"")</f>
        <v/>
      </c>
      <c r="M1235" s="61" t="str">
        <f aca="false">IF(J1235="PosK",SUMIFS(K:K,J:J,"NegK",H:H,H1235),"")</f>
        <v/>
      </c>
      <c r="N1235" s="61" t="str">
        <f aca="false">IF(J1235="PosK",SUMIFS(K:K,J:J,"eDNA",H:H,H1235),"")</f>
        <v/>
      </c>
    </row>
    <row r="1236" customFormat="false" ht="14.25" hidden="false" customHeight="false" outlineLevel="0" collapsed="false">
      <c r="A1236" s="0" t="s">
        <v>822</v>
      </c>
      <c r="B1236" s="52" t="s">
        <v>1159</v>
      </c>
      <c r="C1236" s="52" t="s">
        <v>751</v>
      </c>
      <c r="D1236" s="53" t="n">
        <v>0.1</v>
      </c>
      <c r="E1236" s="53" t="s">
        <v>748</v>
      </c>
      <c r="F1236" s="0" t="s">
        <v>1242</v>
      </c>
      <c r="G1236" s="0" t="str">
        <f aca="false">LEFT(B1236,2)</f>
        <v>34</v>
      </c>
      <c r="H1236" s="0" t="str">
        <f aca="false">I1236&amp;"_"&amp;G1236&amp;"_"&amp;F1236</f>
        <v>Klokkefroe_34_20180914_DL2018058_EgedalGym_koersel2</v>
      </c>
      <c r="I1236" s="61" t="str">
        <f aca="false">MID(RIGHT(B1236,LEN(B1236)-3),1,FIND("_",RIGHT(B1236,LEN(B1236)-3))-1)</f>
        <v>Klokkefroe</v>
      </c>
      <c r="J1236" s="61" t="str">
        <f aca="false">TRIM(SUBSTITUTE(RIGHT(B1236,FIND(I1236,B1236)+1),"_",""))</f>
        <v>eDNA</v>
      </c>
      <c r="K1236" s="0" t="str">
        <f aca="false">IFERROR(VALUE(SUBSTITUTE(E1236,".",",")),E1236)</f>
        <v>No Ct</v>
      </c>
      <c r="L1236" s="61" t="str">
        <f aca="false">IF(J1236="PosK",SUMIFS(K:K,J:J,"PosK",H:H,H1236),"")</f>
        <v/>
      </c>
      <c r="M1236" s="61" t="str">
        <f aca="false">IF(J1236="PosK",SUMIFS(K:K,J:J,"NegK",H:H,H1236),"")</f>
        <v/>
      </c>
      <c r="N1236" s="61" t="str">
        <f aca="false">IF(J1236="PosK",SUMIFS(K:K,J:J,"eDNA",H:H,H1236),"")</f>
        <v/>
      </c>
      <c r="Q1236" s="62"/>
    </row>
    <row r="1237" customFormat="false" ht="14.25" hidden="false" customHeight="false" outlineLevel="0" collapsed="false">
      <c r="A1237" s="0" t="s">
        <v>824</v>
      </c>
      <c r="B1237" s="52" t="s">
        <v>1159</v>
      </c>
      <c r="C1237" s="52" t="s">
        <v>751</v>
      </c>
      <c r="D1237" s="53" t="n">
        <v>0.1</v>
      </c>
      <c r="E1237" s="53" t="s">
        <v>748</v>
      </c>
      <c r="F1237" s="0" t="s">
        <v>1242</v>
      </c>
      <c r="G1237" s="0" t="str">
        <f aca="false">LEFT(B1237,2)</f>
        <v>34</v>
      </c>
      <c r="H1237" s="0" t="str">
        <f aca="false">I1237&amp;"_"&amp;G1237&amp;"_"&amp;F1237</f>
        <v>Klokkefroe_34_20180914_DL2018058_EgedalGym_koersel2</v>
      </c>
      <c r="I1237" s="61" t="str">
        <f aca="false">MID(RIGHT(B1237,LEN(B1237)-3),1,FIND("_",RIGHT(B1237,LEN(B1237)-3))-1)</f>
        <v>Klokkefroe</v>
      </c>
      <c r="J1237" s="61" t="str">
        <f aca="false">TRIM(SUBSTITUTE(RIGHT(B1237,FIND(I1237,B1237)+1),"_",""))</f>
        <v>eDNA</v>
      </c>
      <c r="K1237" s="0" t="str">
        <f aca="false">IFERROR(VALUE(SUBSTITUTE(E1237,".",",")),E1237)</f>
        <v>No Ct</v>
      </c>
      <c r="L1237" s="61" t="str">
        <f aca="false">IF(J1237="PosK",SUMIFS(K:K,J:J,"PosK",H:H,H1237),"")</f>
        <v/>
      </c>
      <c r="M1237" s="61" t="str">
        <f aca="false">IF(J1237="PosK",SUMIFS(K:K,J:J,"NegK",H:H,H1237),"")</f>
        <v/>
      </c>
      <c r="N1237" s="61" t="str">
        <f aca="false">IF(J1237="PosK",SUMIFS(K:K,J:J,"eDNA",H:H,H1237),"")</f>
        <v/>
      </c>
      <c r="P1237" s="62"/>
      <c r="T1237" s="63"/>
      <c r="W1237" s="64"/>
    </row>
    <row r="1238" customFormat="false" ht="14.25" hidden="false" customHeight="false" outlineLevel="0" collapsed="false">
      <c r="A1238" s="0" t="s">
        <v>826</v>
      </c>
      <c r="B1238" s="52" t="s">
        <v>1161</v>
      </c>
      <c r="C1238" s="52" t="s">
        <v>743</v>
      </c>
      <c r="D1238" s="53" t="n">
        <v>0.1</v>
      </c>
      <c r="E1238" s="53" t="n">
        <v>21.92</v>
      </c>
      <c r="F1238" s="0" t="s">
        <v>1242</v>
      </c>
      <c r="G1238" s="0" t="str">
        <f aca="false">LEFT(B1238,2)</f>
        <v>35</v>
      </c>
      <c r="H1238" s="0" t="str">
        <f aca="false">I1238&amp;"_"&amp;G1238&amp;"_"&amp;F1238</f>
        <v>Skrubtudse_35_20180914_DL2018058_EgedalGym_koersel2</v>
      </c>
      <c r="I1238" s="61" t="str">
        <f aca="false">MID(RIGHT(B1238,LEN(B1238)-3),1,FIND("_",RIGHT(B1238,LEN(B1238)-3))-1)</f>
        <v>Skrubtudse</v>
      </c>
      <c r="J1238" s="61" t="str">
        <f aca="false">TRIM(SUBSTITUTE(RIGHT(B1238,FIND(I1238,B1238)+1),"_",""))</f>
        <v>PosK</v>
      </c>
      <c r="K1238" s="0" t="n">
        <f aca="false">IFERROR(VALUE(SUBSTITUTE(E1238,".",",")),E1238)</f>
        <v>21.92</v>
      </c>
      <c r="L1238" s="61" t="n">
        <f aca="false">IF(J1238="PosK",SUMIFS(K:K,J:J,"PosK",H:H,H1238),"")</f>
        <v>21.92</v>
      </c>
      <c r="M1238" s="61" t="n">
        <f aca="false">IF(J1238="PosK",SUMIFS(K:K,J:J,"NegK",H:H,H1238),"")</f>
        <v>0</v>
      </c>
      <c r="N1238" s="61" t="n">
        <f aca="false">IF(J1238="PosK",SUMIFS(K:K,J:J,"eDNA",H:H,H1238),"")</f>
        <v>37.62</v>
      </c>
      <c r="P1238" s="62" t="n">
        <f aca="false">IF(K1240="No Ct",0,K1240)</f>
        <v>37.62</v>
      </c>
      <c r="Q1238" s="62" t="n">
        <f aca="false">IF(K1241="No Ct",0,K1241)</f>
        <v>0</v>
      </c>
      <c r="R1238" s="0" t="str">
        <f aca="false">IF(AND(L1238&gt;0,M1238=0),"Valid","Invalid")</f>
        <v>Valid</v>
      </c>
      <c r="S1238" s="0" t="str">
        <f aca="false">IF(OR(P1238&gt;1,Q1238&gt;1),"Present","Absent")</f>
        <v>Present</v>
      </c>
      <c r="T1238" s="63" t="str">
        <f aca="false">IF(OR(AND(P1238&gt;1,P1238&lt;41),AND(Q1238&gt;1,Q1238&lt;41)),"Ct&lt;41","Ct&gt;41")</f>
        <v>Ct&lt;41</v>
      </c>
      <c r="U1238" s="0" t="str">
        <f aca="false">I1238</f>
        <v>Skrubtudse</v>
      </c>
      <c r="V1238" s="0" t="str">
        <f aca="false">MID(F1238,10,9)</f>
        <v>DL2018058</v>
      </c>
      <c r="W1238" s="64" t="str">
        <f aca="false">V1238&amp;"_"&amp;U1238&amp;"_"&amp;R1238&amp;"_"&amp;S1238&amp;"_"&amp;T1238</f>
        <v>DL2018058_Skrubtudse_Valid_Present_Ct&lt;41</v>
      </c>
    </row>
    <row r="1239" customFormat="false" ht="14.25" hidden="false" customHeight="false" outlineLevel="0" collapsed="false">
      <c r="A1239" s="0" t="s">
        <v>828</v>
      </c>
      <c r="B1239" s="52" t="s">
        <v>1162</v>
      </c>
      <c r="C1239" s="52" t="s">
        <v>747</v>
      </c>
      <c r="D1239" s="53" t="n">
        <v>0.1</v>
      </c>
      <c r="E1239" s="53" t="s">
        <v>748</v>
      </c>
      <c r="F1239" s="0" t="s">
        <v>1242</v>
      </c>
      <c r="G1239" s="0" t="str">
        <f aca="false">LEFT(B1239,2)</f>
        <v>35</v>
      </c>
      <c r="H1239" s="0" t="str">
        <f aca="false">I1239&amp;"_"&amp;G1239&amp;"_"&amp;F1239</f>
        <v>Skrubtudse_35_20180914_DL2018058_EgedalGym_koersel2</v>
      </c>
      <c r="I1239" s="61" t="str">
        <f aca="false">MID(RIGHT(B1239,LEN(B1239)-3),1,FIND("_",RIGHT(B1239,LEN(B1239)-3))-1)</f>
        <v>Skrubtudse</v>
      </c>
      <c r="J1239" s="61" t="str">
        <f aca="false">TRIM(SUBSTITUTE(RIGHT(B1239,FIND(I1239,B1239)+1),"_",""))</f>
        <v>NegK</v>
      </c>
      <c r="K1239" s="0" t="str">
        <f aca="false">IFERROR(VALUE(SUBSTITUTE(E1239,".",",")),E1239)</f>
        <v>No Ct</v>
      </c>
      <c r="L1239" s="61" t="str">
        <f aca="false">IF(J1239="PosK",SUMIFS(K:K,J:J,"PosK",H:H,H1239),"")</f>
        <v/>
      </c>
      <c r="M1239" s="61" t="str">
        <f aca="false">IF(J1239="PosK",SUMIFS(K:K,J:J,"NegK",H:H,H1239),"")</f>
        <v/>
      </c>
      <c r="N1239" s="61" t="str">
        <f aca="false">IF(J1239="PosK",SUMIFS(K:K,J:J,"eDNA",H:H,H1239),"")</f>
        <v/>
      </c>
    </row>
    <row r="1240" customFormat="false" ht="14.25" hidden="false" customHeight="false" outlineLevel="0" collapsed="false">
      <c r="A1240" s="0" t="s">
        <v>830</v>
      </c>
      <c r="B1240" s="52" t="s">
        <v>1163</v>
      </c>
      <c r="C1240" s="52" t="s">
        <v>751</v>
      </c>
      <c r="D1240" s="53" t="n">
        <v>0.1</v>
      </c>
      <c r="E1240" s="53" t="n">
        <v>37.62</v>
      </c>
      <c r="F1240" s="0" t="s">
        <v>1242</v>
      </c>
      <c r="G1240" s="0" t="str">
        <f aca="false">LEFT(B1240,2)</f>
        <v>35</v>
      </c>
      <c r="H1240" s="0" t="str">
        <f aca="false">I1240&amp;"_"&amp;G1240&amp;"_"&amp;F1240</f>
        <v>Skrubtudse_35_20180914_DL2018058_EgedalGym_koersel2</v>
      </c>
      <c r="I1240" s="61" t="str">
        <f aca="false">MID(RIGHT(B1240,LEN(B1240)-3),1,FIND("_",RIGHT(B1240,LEN(B1240)-3))-1)</f>
        <v>Skrubtudse</v>
      </c>
      <c r="J1240" s="61" t="str">
        <f aca="false">TRIM(SUBSTITUTE(RIGHT(B1240,FIND(I1240,B1240)+1),"_",""))</f>
        <v>eDNA</v>
      </c>
      <c r="K1240" s="0" t="n">
        <f aca="false">IFERROR(VALUE(SUBSTITUTE(E1240,".",",")),E1240)</f>
        <v>37.62</v>
      </c>
      <c r="L1240" s="61" t="str">
        <f aca="false">IF(J1240="PosK",SUMIFS(K:K,J:J,"PosK",H:H,H1240),"")</f>
        <v/>
      </c>
      <c r="M1240" s="61" t="str">
        <f aca="false">IF(J1240="PosK",SUMIFS(K:K,J:J,"NegK",H:H,H1240),"")</f>
        <v/>
      </c>
      <c r="N1240" s="61" t="str">
        <f aca="false">IF(J1240="PosK",SUMIFS(K:K,J:J,"eDNA",H:H,H1240),"")</f>
        <v/>
      </c>
      <c r="Q1240" s="62"/>
    </row>
    <row r="1241" customFormat="false" ht="14.25" hidden="false" customHeight="false" outlineLevel="0" collapsed="false">
      <c r="A1241" s="0" t="s">
        <v>832</v>
      </c>
      <c r="B1241" s="52" t="s">
        <v>1163</v>
      </c>
      <c r="C1241" s="52" t="s">
        <v>751</v>
      </c>
      <c r="D1241" s="53" t="n">
        <v>0.1</v>
      </c>
      <c r="E1241" s="53" t="s">
        <v>748</v>
      </c>
      <c r="F1241" s="0" t="s">
        <v>1242</v>
      </c>
      <c r="G1241" s="0" t="str">
        <f aca="false">LEFT(B1241,2)</f>
        <v>35</v>
      </c>
      <c r="H1241" s="0" t="str">
        <f aca="false">I1241&amp;"_"&amp;G1241&amp;"_"&amp;F1241</f>
        <v>Skrubtudse_35_20180914_DL2018058_EgedalGym_koersel2</v>
      </c>
      <c r="I1241" s="61" t="str">
        <f aca="false">MID(RIGHT(B1241,LEN(B1241)-3),1,FIND("_",RIGHT(B1241,LEN(B1241)-3))-1)</f>
        <v>Skrubtudse</v>
      </c>
      <c r="J1241" s="61" t="str">
        <f aca="false">TRIM(SUBSTITUTE(RIGHT(B1241,FIND(I1241,B1241)+1),"_",""))</f>
        <v>eDNA</v>
      </c>
      <c r="K1241" s="0" t="str">
        <f aca="false">IFERROR(VALUE(SUBSTITUTE(E1241,".",",")),E1241)</f>
        <v>No Ct</v>
      </c>
      <c r="L1241" s="61" t="str">
        <f aca="false">IF(J1241="PosK",SUMIFS(K:K,J:J,"PosK",H:H,H1241),"")</f>
        <v/>
      </c>
      <c r="M1241" s="61" t="str">
        <f aca="false">IF(J1241="PosK",SUMIFS(K:K,J:J,"NegK",H:H,H1241),"")</f>
        <v/>
      </c>
      <c r="N1241" s="61" t="str">
        <f aca="false">IF(J1241="PosK",SUMIFS(K:K,J:J,"eDNA",H:H,H1241),"")</f>
        <v/>
      </c>
      <c r="P1241" s="62"/>
      <c r="T1241" s="63"/>
      <c r="W1241" s="64"/>
    </row>
    <row r="1242" customFormat="false" ht="14.25" hidden="false" customHeight="false" outlineLevel="0" collapsed="false">
      <c r="A1242" s="0" t="s">
        <v>834</v>
      </c>
      <c r="B1242" s="52" t="s">
        <v>1165</v>
      </c>
      <c r="C1242" s="52" t="s">
        <v>743</v>
      </c>
      <c r="D1242" s="53" t="n">
        <v>0.1</v>
      </c>
      <c r="E1242" s="53" t="n">
        <v>25.07</v>
      </c>
      <c r="F1242" s="0" t="s">
        <v>1242</v>
      </c>
      <c r="G1242" s="0" t="str">
        <f aca="false">LEFT(B1242,2)</f>
        <v>36</v>
      </c>
      <c r="H1242" s="0" t="str">
        <f aca="false">I1242&amp;"_"&amp;G1242&amp;"_"&amp;F1242</f>
        <v>Skrubtudse_36_20180914_DL2018058_EgedalGym_koersel2</v>
      </c>
      <c r="I1242" s="61" t="str">
        <f aca="false">MID(RIGHT(B1242,LEN(B1242)-3),1,FIND("_",RIGHT(B1242,LEN(B1242)-3))-1)</f>
        <v>Skrubtudse</v>
      </c>
      <c r="J1242" s="61" t="str">
        <f aca="false">TRIM(SUBSTITUTE(RIGHT(B1242,FIND(I1242,B1242)+1),"_",""))</f>
        <v>PosK</v>
      </c>
      <c r="K1242" s="0" t="n">
        <f aca="false">IFERROR(VALUE(SUBSTITUTE(E1242,".",",")),E1242)</f>
        <v>25.07</v>
      </c>
      <c r="L1242" s="61" t="n">
        <f aca="false">IF(J1242="PosK",SUMIFS(K:K,J:J,"PosK",H:H,H1242),"")</f>
        <v>25.07</v>
      </c>
      <c r="M1242" s="61" t="n">
        <f aca="false">IF(J1242="PosK",SUMIFS(K:K,J:J,"NegK",H:H,H1242),"")</f>
        <v>0</v>
      </c>
      <c r="N1242" s="61" t="n">
        <f aca="false">IF(J1242="PosK",SUMIFS(K:K,J:J,"eDNA",H:H,H1242),"")</f>
        <v>0</v>
      </c>
      <c r="P1242" s="62" t="n">
        <f aca="false">IF(K1244="No Ct",0,K1244)</f>
        <v>0</v>
      </c>
      <c r="Q1242" s="62" t="n">
        <f aca="false">IF(K1245="No Ct",0,K1245)</f>
        <v>0</v>
      </c>
      <c r="R1242" s="0" t="str">
        <f aca="false">IF(AND(L1242&gt;0,M1242=0),"Valid","Invalid")</f>
        <v>Valid</v>
      </c>
      <c r="S1242" s="0" t="str">
        <f aca="false">IF(OR(P1242&gt;1,Q1242&gt;1),"Present","Absent")</f>
        <v>Absent</v>
      </c>
      <c r="T1242" s="63" t="str">
        <f aca="false">IF(OR(AND(P1242&gt;1,P1242&lt;41),AND(Q1242&gt;1,Q1242&lt;41)),"Ct&lt;41","Ct&gt;41")</f>
        <v>Ct&gt;41</v>
      </c>
      <c r="U1242" s="0" t="str">
        <f aca="false">I1242</f>
        <v>Skrubtudse</v>
      </c>
      <c r="V1242" s="0" t="str">
        <f aca="false">MID(F1242,10,9)</f>
        <v>DL2018058</v>
      </c>
      <c r="W1242" s="64" t="str">
        <f aca="false">V1242&amp;"_"&amp;U1242&amp;"_"&amp;R1242&amp;"_"&amp;S1242&amp;"_"&amp;T1242</f>
        <v>DL2018058_Skrubtudse_Valid_Absent_Ct&gt;41</v>
      </c>
    </row>
    <row r="1243" customFormat="false" ht="14.25" hidden="false" customHeight="false" outlineLevel="0" collapsed="false">
      <c r="A1243" s="0" t="s">
        <v>836</v>
      </c>
      <c r="B1243" s="52" t="s">
        <v>1166</v>
      </c>
      <c r="C1243" s="52" t="s">
        <v>747</v>
      </c>
      <c r="D1243" s="53" t="n">
        <v>0.1</v>
      </c>
      <c r="E1243" s="53" t="s">
        <v>748</v>
      </c>
      <c r="F1243" s="0" t="s">
        <v>1242</v>
      </c>
      <c r="G1243" s="0" t="str">
        <f aca="false">LEFT(B1243,2)</f>
        <v>36</v>
      </c>
      <c r="H1243" s="0" t="str">
        <f aca="false">I1243&amp;"_"&amp;G1243&amp;"_"&amp;F1243</f>
        <v>Skrubtudse_36_20180914_DL2018058_EgedalGym_koersel2</v>
      </c>
      <c r="I1243" s="61" t="str">
        <f aca="false">MID(RIGHT(B1243,LEN(B1243)-3),1,FIND("_",RIGHT(B1243,LEN(B1243)-3))-1)</f>
        <v>Skrubtudse</v>
      </c>
      <c r="J1243" s="61" t="str">
        <f aca="false">TRIM(SUBSTITUTE(RIGHT(B1243,FIND(I1243,B1243)+1),"_",""))</f>
        <v>NegK</v>
      </c>
      <c r="K1243" s="0" t="str">
        <f aca="false">IFERROR(VALUE(SUBSTITUTE(E1243,".",",")),E1243)</f>
        <v>No Ct</v>
      </c>
      <c r="L1243" s="61" t="str">
        <f aca="false">IF(J1243="PosK",SUMIFS(K:K,J:J,"PosK",H:H,H1243),"")</f>
        <v/>
      </c>
      <c r="M1243" s="61" t="str">
        <f aca="false">IF(J1243="PosK",SUMIFS(K:K,J:J,"NegK",H:H,H1243),"")</f>
        <v/>
      </c>
      <c r="N1243" s="61" t="str">
        <f aca="false">IF(J1243="PosK",SUMIFS(K:K,J:J,"eDNA",H:H,H1243),"")</f>
        <v/>
      </c>
    </row>
    <row r="1244" customFormat="false" ht="14.25" hidden="false" customHeight="false" outlineLevel="0" collapsed="false">
      <c r="A1244" s="0" t="s">
        <v>838</v>
      </c>
      <c r="B1244" s="52" t="s">
        <v>1167</v>
      </c>
      <c r="C1244" s="52" t="s">
        <v>751</v>
      </c>
      <c r="D1244" s="53" t="n">
        <v>0.1</v>
      </c>
      <c r="E1244" s="53" t="s">
        <v>748</v>
      </c>
      <c r="F1244" s="0" t="s">
        <v>1242</v>
      </c>
      <c r="G1244" s="0" t="str">
        <f aca="false">LEFT(B1244,2)</f>
        <v>36</v>
      </c>
      <c r="H1244" s="0" t="str">
        <f aca="false">I1244&amp;"_"&amp;G1244&amp;"_"&amp;F1244</f>
        <v>Skrubtudse_36_20180914_DL2018058_EgedalGym_koersel2</v>
      </c>
      <c r="I1244" s="61" t="str">
        <f aca="false">MID(RIGHT(B1244,LEN(B1244)-3),1,FIND("_",RIGHT(B1244,LEN(B1244)-3))-1)</f>
        <v>Skrubtudse</v>
      </c>
      <c r="J1244" s="61" t="str">
        <f aca="false">TRIM(SUBSTITUTE(RIGHT(B1244,FIND(I1244,B1244)+1),"_",""))</f>
        <v>eDNA</v>
      </c>
      <c r="K1244" s="0" t="str">
        <f aca="false">IFERROR(VALUE(SUBSTITUTE(E1244,".",",")),E1244)</f>
        <v>No Ct</v>
      </c>
      <c r="L1244" s="61" t="str">
        <f aca="false">IF(J1244="PosK",SUMIFS(K:K,J:J,"PosK",H:H,H1244),"")</f>
        <v/>
      </c>
      <c r="M1244" s="61" t="str">
        <f aca="false">IF(J1244="PosK",SUMIFS(K:K,J:J,"NegK",H:H,H1244),"")</f>
        <v/>
      </c>
      <c r="N1244" s="61" t="str">
        <f aca="false">IF(J1244="PosK",SUMIFS(K:K,J:J,"eDNA",H:H,H1244),"")</f>
        <v/>
      </c>
      <c r="Q1244" s="62"/>
    </row>
    <row r="1245" customFormat="false" ht="14.25" hidden="false" customHeight="false" outlineLevel="0" collapsed="false">
      <c r="A1245" s="0" t="s">
        <v>840</v>
      </c>
      <c r="B1245" s="52" t="s">
        <v>1167</v>
      </c>
      <c r="C1245" s="52" t="s">
        <v>751</v>
      </c>
      <c r="D1245" s="53" t="n">
        <v>0.1</v>
      </c>
      <c r="E1245" s="53" t="s">
        <v>748</v>
      </c>
      <c r="F1245" s="0" t="s">
        <v>1242</v>
      </c>
      <c r="G1245" s="0" t="str">
        <f aca="false">LEFT(B1245,2)</f>
        <v>36</v>
      </c>
      <c r="H1245" s="0" t="str">
        <f aca="false">I1245&amp;"_"&amp;G1245&amp;"_"&amp;F1245</f>
        <v>Skrubtudse_36_20180914_DL2018058_EgedalGym_koersel2</v>
      </c>
      <c r="I1245" s="61" t="str">
        <f aca="false">MID(RIGHT(B1245,LEN(B1245)-3),1,FIND("_",RIGHT(B1245,LEN(B1245)-3))-1)</f>
        <v>Skrubtudse</v>
      </c>
      <c r="J1245" s="61" t="str">
        <f aca="false">TRIM(SUBSTITUTE(RIGHT(B1245,FIND(I1245,B1245)+1),"_",""))</f>
        <v>eDNA</v>
      </c>
      <c r="K1245" s="0" t="str">
        <f aca="false">IFERROR(VALUE(SUBSTITUTE(E1245,".",",")),E1245)</f>
        <v>No Ct</v>
      </c>
      <c r="L1245" s="61" t="str">
        <f aca="false">IF(J1245="PosK",SUMIFS(K:K,J:J,"PosK",H:H,H1245),"")</f>
        <v/>
      </c>
      <c r="M1245" s="61" t="str">
        <f aca="false">IF(J1245="PosK",SUMIFS(K:K,J:J,"NegK",H:H,H1245),"")</f>
        <v/>
      </c>
      <c r="N1245" s="61" t="str">
        <f aca="false">IF(J1245="PosK",SUMIFS(K:K,J:J,"eDNA",H:H,H1245),"")</f>
        <v/>
      </c>
      <c r="P1245" s="62"/>
      <c r="T1245" s="63"/>
      <c r="W1245" s="64"/>
    </row>
    <row r="1246" customFormat="false" ht="14.25" hidden="false" customHeight="false" outlineLevel="0" collapsed="false">
      <c r="A1246" s="0" t="s">
        <v>842</v>
      </c>
      <c r="B1246" s="52" t="s">
        <v>1169</v>
      </c>
      <c r="C1246" s="52" t="s">
        <v>743</v>
      </c>
      <c r="D1246" s="53" t="n">
        <v>0.1</v>
      </c>
      <c r="E1246" s="53" t="n">
        <v>27.82</v>
      </c>
      <c r="F1246" s="0" t="s">
        <v>1242</v>
      </c>
      <c r="G1246" s="0" t="str">
        <f aca="false">LEFT(B1246,2)</f>
        <v>37</v>
      </c>
      <c r="H1246" s="0" t="str">
        <f aca="false">I1246&amp;"_"&amp;G1246&amp;"_"&amp;F1246</f>
        <v>Bjergsalamander_37_20180914_DL2018058_EgedalGym_koersel2</v>
      </c>
      <c r="I1246" s="61" t="str">
        <f aca="false">MID(RIGHT(B1246,LEN(B1246)-3),1,FIND("_",RIGHT(B1246,LEN(B1246)-3))-1)</f>
        <v>Bjergsalamander</v>
      </c>
      <c r="J1246" s="61" t="str">
        <f aca="false">TRIM(SUBSTITUTE(RIGHT(B1246,FIND(I1246,B1246)+1),"_",""))</f>
        <v>PosK</v>
      </c>
      <c r="K1246" s="0" t="n">
        <f aca="false">IFERROR(VALUE(SUBSTITUTE(E1246,".",",")),E1246)</f>
        <v>27.82</v>
      </c>
      <c r="L1246" s="61" t="n">
        <f aca="false">IF(J1246="PosK",SUMIFS(K:K,J:J,"PosK",H:H,H1246),"")</f>
        <v>27.82</v>
      </c>
      <c r="M1246" s="61" t="n">
        <f aca="false">IF(J1246="PosK",SUMIFS(K:K,J:J,"NegK",H:H,H1246),"")</f>
        <v>0</v>
      </c>
      <c r="N1246" s="61" t="n">
        <f aca="false">IF(J1246="PosK",SUMIFS(K:K,J:J,"eDNA",H:H,H1246),"")</f>
        <v>0</v>
      </c>
      <c r="P1246" s="62" t="n">
        <f aca="false">IF(K1248="No Ct",0,K1248)</f>
        <v>0</v>
      </c>
      <c r="Q1246" s="62" t="n">
        <f aca="false">IF(K1249="No Ct",0,K1249)</f>
        <v>0</v>
      </c>
      <c r="R1246" s="0" t="str">
        <f aca="false">IF(AND(L1246&gt;0,M1246=0),"Valid","Invalid")</f>
        <v>Valid</v>
      </c>
      <c r="S1246" s="0" t="str">
        <f aca="false">IF(OR(P1246&gt;1,Q1246&gt;1),"Present","Absent")</f>
        <v>Absent</v>
      </c>
      <c r="T1246" s="63" t="str">
        <f aca="false">IF(OR(AND(P1246&gt;1,P1246&lt;41),AND(Q1246&gt;1,Q1246&lt;41)),"Ct&lt;41","Ct&gt;41")</f>
        <v>Ct&gt;41</v>
      </c>
      <c r="U1246" s="0" t="str">
        <f aca="false">I1246</f>
        <v>Bjergsalamander</v>
      </c>
      <c r="V1246" s="0" t="str">
        <f aca="false">MID(F1246,10,9)</f>
        <v>DL2018058</v>
      </c>
      <c r="W1246" s="64" t="str">
        <f aca="false">V1246&amp;"_"&amp;U1246&amp;"_"&amp;R1246&amp;"_"&amp;S1246&amp;"_"&amp;T1246</f>
        <v>DL2018058_Bjergsalamander_Valid_Absent_Ct&gt;41</v>
      </c>
    </row>
    <row r="1247" customFormat="false" ht="14.25" hidden="false" customHeight="false" outlineLevel="0" collapsed="false">
      <c r="A1247" s="0" t="s">
        <v>844</v>
      </c>
      <c r="B1247" s="52" t="s">
        <v>1170</v>
      </c>
      <c r="C1247" s="52" t="s">
        <v>747</v>
      </c>
      <c r="D1247" s="53" t="n">
        <v>0.1</v>
      </c>
      <c r="E1247" s="53" t="s">
        <v>748</v>
      </c>
      <c r="F1247" s="0" t="s">
        <v>1242</v>
      </c>
      <c r="G1247" s="0" t="str">
        <f aca="false">LEFT(B1247,2)</f>
        <v>37</v>
      </c>
      <c r="H1247" s="0" t="str">
        <f aca="false">I1247&amp;"_"&amp;G1247&amp;"_"&amp;F1247</f>
        <v>Bjergsalamander_37_20180914_DL2018058_EgedalGym_koersel2</v>
      </c>
      <c r="I1247" s="61" t="str">
        <f aca="false">MID(RIGHT(B1247,LEN(B1247)-3),1,FIND("_",RIGHT(B1247,LEN(B1247)-3))-1)</f>
        <v>Bjergsalamander</v>
      </c>
      <c r="J1247" s="61" t="str">
        <f aca="false">TRIM(SUBSTITUTE(RIGHT(B1247,FIND(I1247,B1247)+1),"_",""))</f>
        <v>NegK</v>
      </c>
      <c r="K1247" s="0" t="str">
        <f aca="false">IFERROR(VALUE(SUBSTITUTE(E1247,".",",")),E1247)</f>
        <v>No Ct</v>
      </c>
      <c r="L1247" s="61" t="str">
        <f aca="false">IF(J1247="PosK",SUMIFS(K:K,J:J,"PosK",H:H,H1247),"")</f>
        <v/>
      </c>
      <c r="M1247" s="61" t="str">
        <f aca="false">IF(J1247="PosK",SUMIFS(K:K,J:J,"NegK",H:H,H1247),"")</f>
        <v/>
      </c>
      <c r="N1247" s="61" t="str">
        <f aca="false">IF(J1247="PosK",SUMIFS(K:K,J:J,"eDNA",H:H,H1247),"")</f>
        <v/>
      </c>
    </row>
    <row r="1248" customFormat="false" ht="14.25" hidden="false" customHeight="false" outlineLevel="0" collapsed="false">
      <c r="A1248" s="0" t="s">
        <v>846</v>
      </c>
      <c r="B1248" s="52" t="s">
        <v>1171</v>
      </c>
      <c r="C1248" s="52" t="s">
        <v>751</v>
      </c>
      <c r="D1248" s="53" t="n">
        <v>0.1</v>
      </c>
      <c r="E1248" s="53" t="s">
        <v>748</v>
      </c>
      <c r="F1248" s="0" t="s">
        <v>1242</v>
      </c>
      <c r="G1248" s="0" t="str">
        <f aca="false">LEFT(B1248,2)</f>
        <v>37</v>
      </c>
      <c r="H1248" s="0" t="str">
        <f aca="false">I1248&amp;"_"&amp;G1248&amp;"_"&amp;F1248</f>
        <v>Bjergsalamander_37_20180914_DL2018058_EgedalGym_koersel2</v>
      </c>
      <c r="I1248" s="61" t="str">
        <f aca="false">MID(RIGHT(B1248,LEN(B1248)-3),1,FIND("_",RIGHT(B1248,LEN(B1248)-3))-1)</f>
        <v>Bjergsalamander</v>
      </c>
      <c r="J1248" s="61" t="str">
        <f aca="false">TRIM(SUBSTITUTE(RIGHT(B1248,FIND(I1248,B1248)+1),"_",""))</f>
        <v>eDNA</v>
      </c>
      <c r="K1248" s="0" t="str">
        <f aca="false">IFERROR(VALUE(SUBSTITUTE(E1248,".",",")),E1248)</f>
        <v>No Ct</v>
      </c>
      <c r="L1248" s="61" t="str">
        <f aca="false">IF(J1248="PosK",SUMIFS(K:K,J:J,"PosK",H:H,H1248),"")</f>
        <v/>
      </c>
      <c r="M1248" s="61" t="str">
        <f aca="false">IF(J1248="PosK",SUMIFS(K:K,J:J,"NegK",H:H,H1248),"")</f>
        <v/>
      </c>
      <c r="N1248" s="61" t="str">
        <f aca="false">IF(J1248="PosK",SUMIFS(K:K,J:J,"eDNA",H:H,H1248),"")</f>
        <v/>
      </c>
      <c r="Q1248" s="62"/>
    </row>
    <row r="1249" customFormat="false" ht="14.25" hidden="false" customHeight="false" outlineLevel="0" collapsed="false">
      <c r="A1249" s="0" t="s">
        <v>848</v>
      </c>
      <c r="B1249" s="52" t="s">
        <v>1171</v>
      </c>
      <c r="C1249" s="52" t="s">
        <v>751</v>
      </c>
      <c r="D1249" s="53" t="n">
        <v>0.1</v>
      </c>
      <c r="E1249" s="53" t="s">
        <v>748</v>
      </c>
      <c r="F1249" s="0" t="s">
        <v>1242</v>
      </c>
      <c r="G1249" s="0" t="str">
        <f aca="false">LEFT(B1249,2)</f>
        <v>37</v>
      </c>
      <c r="H1249" s="0" t="str">
        <f aca="false">I1249&amp;"_"&amp;G1249&amp;"_"&amp;F1249</f>
        <v>Bjergsalamander_37_20180914_DL2018058_EgedalGym_koersel2</v>
      </c>
      <c r="I1249" s="61" t="str">
        <f aca="false">MID(RIGHT(B1249,LEN(B1249)-3),1,FIND("_",RIGHT(B1249,LEN(B1249)-3))-1)</f>
        <v>Bjergsalamander</v>
      </c>
      <c r="J1249" s="61" t="str">
        <f aca="false">TRIM(SUBSTITUTE(RIGHT(B1249,FIND(I1249,B1249)+1),"_",""))</f>
        <v>eDNA</v>
      </c>
      <c r="K1249" s="0" t="str">
        <f aca="false">IFERROR(VALUE(SUBSTITUTE(E1249,".",",")),E1249)</f>
        <v>No Ct</v>
      </c>
      <c r="L1249" s="61" t="str">
        <f aca="false">IF(J1249="PosK",SUMIFS(K:K,J:J,"PosK",H:H,H1249),"")</f>
        <v/>
      </c>
      <c r="M1249" s="61" t="str">
        <f aca="false">IF(J1249="PosK",SUMIFS(K:K,J:J,"NegK",H:H,H1249),"")</f>
        <v/>
      </c>
      <c r="N1249" s="61" t="str">
        <f aca="false">IF(J1249="PosK",SUMIFS(K:K,J:J,"eDNA",H:H,H1249),"")</f>
        <v/>
      </c>
      <c r="P1249" s="62"/>
      <c r="T1249" s="63"/>
      <c r="W1249" s="64"/>
    </row>
    <row r="1250" customFormat="false" ht="14.25" hidden="false" customHeight="false" outlineLevel="0" collapsed="false">
      <c r="A1250" s="0" t="s">
        <v>849</v>
      </c>
      <c r="B1250" s="52" t="s">
        <v>1172</v>
      </c>
      <c r="C1250" s="52" t="s">
        <v>743</v>
      </c>
      <c r="D1250" s="53" t="n">
        <v>0.1</v>
      </c>
      <c r="E1250" s="53" t="n">
        <v>27.52</v>
      </c>
      <c r="F1250" s="0" t="s">
        <v>1242</v>
      </c>
      <c r="G1250" s="0" t="str">
        <f aca="false">LEFT(B1250,2)</f>
        <v>38</v>
      </c>
      <c r="H1250" s="0" t="str">
        <f aca="false">I1250&amp;"_"&amp;G1250&amp;"_"&amp;F1250</f>
        <v>Latterfroe_38_20180914_DL2018058_EgedalGym_koersel2</v>
      </c>
      <c r="I1250" s="61" t="str">
        <f aca="false">MID(RIGHT(B1250,LEN(B1250)-3),1,FIND("_",RIGHT(B1250,LEN(B1250)-3))-1)</f>
        <v>Latterfroe</v>
      </c>
      <c r="J1250" s="61" t="str">
        <f aca="false">TRIM(SUBSTITUTE(RIGHT(B1250,FIND(I1250,B1250)+1),"_",""))</f>
        <v>PosK</v>
      </c>
      <c r="K1250" s="0" t="n">
        <f aca="false">IFERROR(VALUE(SUBSTITUTE(E1250,".",",")),E1250)</f>
        <v>27.52</v>
      </c>
      <c r="L1250" s="61" t="n">
        <f aca="false">IF(J1250="PosK",SUMIFS(K:K,J:J,"PosK",H:H,H1250),"")</f>
        <v>27.52</v>
      </c>
      <c r="M1250" s="61" t="n">
        <f aca="false">IF(J1250="PosK",SUMIFS(K:K,J:J,"NegK",H:H,H1250),"")</f>
        <v>0</v>
      </c>
      <c r="N1250" s="61" t="n">
        <f aca="false">IF(J1250="PosK",SUMIFS(K:K,J:J,"eDNA",H:H,H1250),"")</f>
        <v>0</v>
      </c>
      <c r="P1250" s="62" t="n">
        <f aca="false">IF(K1252="No Ct",0,K1252)</f>
        <v>0</v>
      </c>
      <c r="Q1250" s="62" t="n">
        <f aca="false">IF(K1253="No Ct",0,K1253)</f>
        <v>0</v>
      </c>
      <c r="R1250" s="0" t="str">
        <f aca="false">IF(AND(L1250&gt;0,M1250=0),"Valid","Invalid")</f>
        <v>Valid</v>
      </c>
      <c r="S1250" s="0" t="str">
        <f aca="false">IF(OR(P1250&gt;1,Q1250&gt;1),"Present","Absent")</f>
        <v>Absent</v>
      </c>
      <c r="T1250" s="63" t="str">
        <f aca="false">IF(OR(AND(P1250&gt;1,P1250&lt;41),AND(Q1250&gt;1,Q1250&lt;41)),"Ct&lt;41","Ct&gt;41")</f>
        <v>Ct&gt;41</v>
      </c>
      <c r="U1250" s="0" t="str">
        <f aca="false">I1250</f>
        <v>Latterfroe</v>
      </c>
      <c r="V1250" s="0" t="str">
        <f aca="false">MID(F1250,10,9)</f>
        <v>DL2018058</v>
      </c>
      <c r="W1250" s="64" t="str">
        <f aca="false">V1250&amp;"_"&amp;U1250&amp;"_"&amp;R1250&amp;"_"&amp;S1250&amp;"_"&amp;T1250</f>
        <v>DL2018058_Latterfroe_Valid_Absent_Ct&gt;41</v>
      </c>
    </row>
    <row r="1251" customFormat="false" ht="14.25" hidden="false" customHeight="false" outlineLevel="0" collapsed="false">
      <c r="A1251" s="0" t="s">
        <v>851</v>
      </c>
      <c r="B1251" s="52" t="s">
        <v>1173</v>
      </c>
      <c r="C1251" s="52" t="s">
        <v>747</v>
      </c>
      <c r="D1251" s="53" t="n">
        <v>0.1</v>
      </c>
      <c r="E1251" s="53" t="s">
        <v>748</v>
      </c>
      <c r="F1251" s="0" t="s">
        <v>1242</v>
      </c>
      <c r="G1251" s="0" t="str">
        <f aca="false">LEFT(B1251,2)</f>
        <v>38</v>
      </c>
      <c r="H1251" s="0" t="str">
        <f aca="false">I1251&amp;"_"&amp;G1251&amp;"_"&amp;F1251</f>
        <v>Latterfroe_38_20180914_DL2018058_EgedalGym_koersel2</v>
      </c>
      <c r="I1251" s="61" t="str">
        <f aca="false">MID(RIGHT(B1251,LEN(B1251)-3),1,FIND("_",RIGHT(B1251,LEN(B1251)-3))-1)</f>
        <v>Latterfroe</v>
      </c>
      <c r="J1251" s="61" t="str">
        <f aca="false">TRIM(SUBSTITUTE(RIGHT(B1251,FIND(I1251,B1251)+1),"_",""))</f>
        <v>NegK</v>
      </c>
      <c r="K1251" s="0" t="str">
        <f aca="false">IFERROR(VALUE(SUBSTITUTE(E1251,".",",")),E1251)</f>
        <v>No Ct</v>
      </c>
      <c r="L1251" s="61" t="str">
        <f aca="false">IF(J1251="PosK",SUMIFS(K:K,J:J,"PosK",H:H,H1251),"")</f>
        <v/>
      </c>
      <c r="M1251" s="61" t="str">
        <f aca="false">IF(J1251="PosK",SUMIFS(K:K,J:J,"NegK",H:H,H1251),"")</f>
        <v/>
      </c>
      <c r="N1251" s="61" t="str">
        <f aca="false">IF(J1251="PosK",SUMIFS(K:K,J:J,"eDNA",H:H,H1251),"")</f>
        <v/>
      </c>
    </row>
    <row r="1252" customFormat="false" ht="14.25" hidden="false" customHeight="false" outlineLevel="0" collapsed="false">
      <c r="A1252" s="0" t="s">
        <v>853</v>
      </c>
      <c r="B1252" s="52" t="s">
        <v>1174</v>
      </c>
      <c r="C1252" s="52" t="s">
        <v>751</v>
      </c>
      <c r="D1252" s="53" t="n">
        <v>0.1</v>
      </c>
      <c r="E1252" s="53" t="s">
        <v>748</v>
      </c>
      <c r="F1252" s="0" t="s">
        <v>1242</v>
      </c>
      <c r="G1252" s="0" t="str">
        <f aca="false">LEFT(B1252,2)</f>
        <v>38</v>
      </c>
      <c r="H1252" s="0" t="str">
        <f aca="false">I1252&amp;"_"&amp;G1252&amp;"_"&amp;F1252</f>
        <v>Latterfroe_38_20180914_DL2018058_EgedalGym_koersel2</v>
      </c>
      <c r="I1252" s="61" t="str">
        <f aca="false">MID(RIGHT(B1252,LEN(B1252)-3),1,FIND("_",RIGHT(B1252,LEN(B1252)-3))-1)</f>
        <v>Latterfroe</v>
      </c>
      <c r="J1252" s="61" t="str">
        <f aca="false">TRIM(SUBSTITUTE(RIGHT(B1252,FIND(I1252,B1252)+1),"_",""))</f>
        <v>eDNA</v>
      </c>
      <c r="K1252" s="0" t="str">
        <f aca="false">IFERROR(VALUE(SUBSTITUTE(E1252,".",",")),E1252)</f>
        <v>No Ct</v>
      </c>
      <c r="L1252" s="61" t="str">
        <f aca="false">IF(J1252="PosK",SUMIFS(K:K,J:J,"PosK",H:H,H1252),"")</f>
        <v/>
      </c>
      <c r="M1252" s="61" t="str">
        <f aca="false">IF(J1252="PosK",SUMIFS(K:K,J:J,"NegK",H:H,H1252),"")</f>
        <v/>
      </c>
      <c r="N1252" s="61" t="str">
        <f aca="false">IF(J1252="PosK",SUMIFS(K:K,J:J,"eDNA",H:H,H1252),"")</f>
        <v/>
      </c>
      <c r="Q1252" s="62"/>
    </row>
    <row r="1253" customFormat="false" ht="14.25" hidden="false" customHeight="false" outlineLevel="0" collapsed="false">
      <c r="A1253" s="0" t="s">
        <v>855</v>
      </c>
      <c r="B1253" s="52" t="s">
        <v>1174</v>
      </c>
      <c r="C1253" s="52" t="s">
        <v>751</v>
      </c>
      <c r="D1253" s="53" t="n">
        <v>0.1</v>
      </c>
      <c r="E1253" s="53" t="s">
        <v>748</v>
      </c>
      <c r="F1253" s="0" t="s">
        <v>1242</v>
      </c>
      <c r="G1253" s="0" t="str">
        <f aca="false">LEFT(B1253,2)</f>
        <v>38</v>
      </c>
      <c r="H1253" s="0" t="str">
        <f aca="false">I1253&amp;"_"&amp;G1253&amp;"_"&amp;F1253</f>
        <v>Latterfroe_38_20180914_DL2018058_EgedalGym_koersel2</v>
      </c>
      <c r="I1253" s="61" t="str">
        <f aca="false">MID(RIGHT(B1253,LEN(B1253)-3),1,FIND("_",RIGHT(B1253,LEN(B1253)-3))-1)</f>
        <v>Latterfroe</v>
      </c>
      <c r="J1253" s="61" t="str">
        <f aca="false">TRIM(SUBSTITUTE(RIGHT(B1253,FIND(I1253,B1253)+1),"_",""))</f>
        <v>eDNA</v>
      </c>
      <c r="K1253" s="0" t="str">
        <f aca="false">IFERROR(VALUE(SUBSTITUTE(E1253,".",",")),E1253)</f>
        <v>No Ct</v>
      </c>
      <c r="L1253" s="61" t="str">
        <f aca="false">IF(J1253="PosK",SUMIFS(K:K,J:J,"PosK",H:H,H1253),"")</f>
        <v/>
      </c>
      <c r="M1253" s="61" t="str">
        <f aca="false">IF(J1253="PosK",SUMIFS(K:K,J:J,"NegK",H:H,H1253),"")</f>
        <v/>
      </c>
      <c r="N1253" s="61" t="str">
        <f aca="false">IF(J1253="PosK",SUMIFS(K:K,J:J,"eDNA",H:H,H1253),"")</f>
        <v/>
      </c>
      <c r="P1253" s="62"/>
      <c r="T1253" s="63"/>
      <c r="W1253" s="64"/>
    </row>
    <row r="1254" customFormat="false" ht="14.25" hidden="false" customHeight="false" outlineLevel="0" collapsed="false">
      <c r="A1254" s="0" t="s">
        <v>856</v>
      </c>
      <c r="B1254" s="52" t="s">
        <v>1175</v>
      </c>
      <c r="C1254" s="52" t="s">
        <v>743</v>
      </c>
      <c r="D1254" s="53" t="n">
        <v>0.1</v>
      </c>
      <c r="E1254" s="53" t="s">
        <v>748</v>
      </c>
      <c r="F1254" s="0" t="s">
        <v>1242</v>
      </c>
      <c r="G1254" s="0" t="str">
        <f aca="false">LEFT(B1254,2)</f>
        <v>39</v>
      </c>
      <c r="H1254" s="0" t="str">
        <f aca="false">I1254&amp;"_"&amp;G1254&amp;"_"&amp;F1254</f>
        <v>Latterfroe_39_20180914_DL2018058_EgedalGym_koersel2</v>
      </c>
      <c r="I1254" s="61" t="str">
        <f aca="false">MID(RIGHT(B1254,LEN(B1254)-3),1,FIND("_",RIGHT(B1254,LEN(B1254)-3))-1)</f>
        <v>Latterfroe</v>
      </c>
      <c r="J1254" s="61" t="str">
        <f aca="false">TRIM(SUBSTITUTE(RIGHT(B1254,FIND(I1254,B1254)+1),"_",""))</f>
        <v>PosK</v>
      </c>
      <c r="K1254" s="0" t="str">
        <f aca="false">IFERROR(VALUE(SUBSTITUTE(E1254,".",",")),E1254)</f>
        <v>No Ct</v>
      </c>
      <c r="L1254" s="61" t="n">
        <f aca="false">IF(J1254="PosK",SUMIFS(K:K,J:J,"PosK",H:H,H1254),"")</f>
        <v>0</v>
      </c>
      <c r="M1254" s="61" t="n">
        <f aca="false">IF(J1254="PosK",SUMIFS(K:K,J:J,"NegK",H:H,H1254),"")</f>
        <v>0</v>
      </c>
      <c r="N1254" s="61" t="n">
        <f aca="false">IF(J1254="PosK",SUMIFS(K:K,J:J,"eDNA",H:H,H1254),"")</f>
        <v>0</v>
      </c>
      <c r="P1254" s="62" t="n">
        <f aca="false">IF(K1256="No Ct",0,K1256)</f>
        <v>0</v>
      </c>
      <c r="Q1254" s="62" t="n">
        <f aca="false">IF(K1257="No Ct",0,K1257)</f>
        <v>0</v>
      </c>
      <c r="R1254" s="0" t="str">
        <f aca="false">IF(AND(L1254&gt;0,M1254=0),"Valid","Invalid")</f>
        <v>Invalid</v>
      </c>
      <c r="S1254" s="0" t="str">
        <f aca="false">IF(OR(P1254&gt;1,Q1254&gt;1),"Present","Absent")</f>
        <v>Absent</v>
      </c>
      <c r="T1254" s="63" t="str">
        <f aca="false">IF(OR(AND(P1254&gt;1,P1254&lt;41),AND(Q1254&gt;1,Q1254&lt;41)),"Ct&lt;41","Ct&gt;41")</f>
        <v>Ct&gt;41</v>
      </c>
      <c r="U1254" s="0" t="str">
        <f aca="false">I1254</f>
        <v>Latterfroe</v>
      </c>
      <c r="V1254" s="0" t="str">
        <f aca="false">MID(F1254,10,9)</f>
        <v>DL2018058</v>
      </c>
      <c r="W1254" s="64" t="str">
        <f aca="false">V1254&amp;"_"&amp;U1254&amp;"_"&amp;R1254&amp;"_"&amp;S1254&amp;"_"&amp;T1254</f>
        <v>DL2018058_Latterfroe_Invalid_Absent_Ct&gt;41</v>
      </c>
    </row>
    <row r="1255" customFormat="false" ht="14.25" hidden="false" customHeight="false" outlineLevel="0" collapsed="false">
      <c r="A1255" s="0" t="s">
        <v>858</v>
      </c>
      <c r="B1255" s="52" t="s">
        <v>1176</v>
      </c>
      <c r="C1255" s="52" t="s">
        <v>747</v>
      </c>
      <c r="D1255" s="53" t="n">
        <v>0.1</v>
      </c>
      <c r="E1255" s="53" t="s">
        <v>748</v>
      </c>
      <c r="F1255" s="0" t="s">
        <v>1242</v>
      </c>
      <c r="G1255" s="0" t="str">
        <f aca="false">LEFT(B1255,2)</f>
        <v>39</v>
      </c>
      <c r="H1255" s="0" t="str">
        <f aca="false">I1255&amp;"_"&amp;G1255&amp;"_"&amp;F1255</f>
        <v>Latterfroe_39_20180914_DL2018058_EgedalGym_koersel2</v>
      </c>
      <c r="I1255" s="61" t="str">
        <f aca="false">MID(RIGHT(B1255,LEN(B1255)-3),1,FIND("_",RIGHT(B1255,LEN(B1255)-3))-1)</f>
        <v>Latterfroe</v>
      </c>
      <c r="J1255" s="61" t="str">
        <f aca="false">TRIM(SUBSTITUTE(RIGHT(B1255,FIND(I1255,B1255)+1),"_",""))</f>
        <v>NegK</v>
      </c>
      <c r="K1255" s="0" t="str">
        <f aca="false">IFERROR(VALUE(SUBSTITUTE(E1255,".",",")),E1255)</f>
        <v>No Ct</v>
      </c>
      <c r="L1255" s="61" t="str">
        <f aca="false">IF(J1255="PosK",SUMIFS(K:K,J:J,"PosK",H:H,H1255),"")</f>
        <v/>
      </c>
      <c r="M1255" s="61" t="str">
        <f aca="false">IF(J1255="PosK",SUMIFS(K:K,J:J,"NegK",H:H,H1255),"")</f>
        <v/>
      </c>
      <c r="N1255" s="61" t="str">
        <f aca="false">IF(J1255="PosK",SUMIFS(K:K,J:J,"eDNA",H:H,H1255),"")</f>
        <v/>
      </c>
    </row>
    <row r="1256" customFormat="false" ht="14.25" hidden="false" customHeight="false" outlineLevel="0" collapsed="false">
      <c r="A1256" s="0" t="s">
        <v>860</v>
      </c>
      <c r="B1256" s="52" t="s">
        <v>1177</v>
      </c>
      <c r="C1256" s="52" t="s">
        <v>751</v>
      </c>
      <c r="D1256" s="53" t="n">
        <v>0.1</v>
      </c>
      <c r="E1256" s="53" t="s">
        <v>748</v>
      </c>
      <c r="F1256" s="0" t="s">
        <v>1242</v>
      </c>
      <c r="G1256" s="0" t="str">
        <f aca="false">LEFT(B1256,2)</f>
        <v>39</v>
      </c>
      <c r="H1256" s="0" t="str">
        <f aca="false">I1256&amp;"_"&amp;G1256&amp;"_"&amp;F1256</f>
        <v>Latterfroe_39_20180914_DL2018058_EgedalGym_koersel2</v>
      </c>
      <c r="I1256" s="61" t="str">
        <f aca="false">MID(RIGHT(B1256,LEN(B1256)-3),1,FIND("_",RIGHT(B1256,LEN(B1256)-3))-1)</f>
        <v>Latterfroe</v>
      </c>
      <c r="J1256" s="61" t="str">
        <f aca="false">TRIM(SUBSTITUTE(RIGHT(B1256,FIND(I1256,B1256)+1),"_",""))</f>
        <v>eDNA</v>
      </c>
      <c r="K1256" s="0" t="str">
        <f aca="false">IFERROR(VALUE(SUBSTITUTE(E1256,".",",")),E1256)</f>
        <v>No Ct</v>
      </c>
      <c r="L1256" s="61" t="str">
        <f aca="false">IF(J1256="PosK",SUMIFS(K:K,J:J,"PosK",H:H,H1256),"")</f>
        <v/>
      </c>
      <c r="M1256" s="61" t="str">
        <f aca="false">IF(J1256="PosK",SUMIFS(K:K,J:J,"NegK",H:H,H1256),"")</f>
        <v/>
      </c>
      <c r="N1256" s="61" t="str">
        <f aca="false">IF(J1256="PosK",SUMIFS(K:K,J:J,"eDNA",H:H,H1256),"")</f>
        <v/>
      </c>
      <c r="Q1256" s="62"/>
    </row>
    <row r="1257" customFormat="false" ht="14.25" hidden="false" customHeight="false" outlineLevel="0" collapsed="false">
      <c r="A1257" s="0" t="s">
        <v>862</v>
      </c>
      <c r="B1257" s="52" t="s">
        <v>1177</v>
      </c>
      <c r="C1257" s="52" t="s">
        <v>751</v>
      </c>
      <c r="D1257" s="53" t="n">
        <v>0.1</v>
      </c>
      <c r="E1257" s="53" t="s">
        <v>748</v>
      </c>
      <c r="F1257" s="0" t="s">
        <v>1242</v>
      </c>
      <c r="G1257" s="0" t="str">
        <f aca="false">LEFT(B1257,2)</f>
        <v>39</v>
      </c>
      <c r="H1257" s="0" t="str">
        <f aca="false">I1257&amp;"_"&amp;G1257&amp;"_"&amp;F1257</f>
        <v>Latterfroe_39_20180914_DL2018058_EgedalGym_koersel2</v>
      </c>
      <c r="I1257" s="61" t="str">
        <f aca="false">MID(RIGHT(B1257,LEN(B1257)-3),1,FIND("_",RIGHT(B1257,LEN(B1257)-3))-1)</f>
        <v>Latterfroe</v>
      </c>
      <c r="J1257" s="61" t="str">
        <f aca="false">TRIM(SUBSTITUTE(RIGHT(B1257,FIND(I1257,B1257)+1),"_",""))</f>
        <v>eDNA</v>
      </c>
      <c r="K1257" s="0" t="str">
        <f aca="false">IFERROR(VALUE(SUBSTITUTE(E1257,".",",")),E1257)</f>
        <v>No Ct</v>
      </c>
      <c r="L1257" s="61" t="str">
        <f aca="false">IF(J1257="PosK",SUMIFS(K:K,J:J,"PosK",H:H,H1257),"")</f>
        <v/>
      </c>
      <c r="M1257" s="61" t="str">
        <f aca="false">IF(J1257="PosK",SUMIFS(K:K,J:J,"NegK",H:H,H1257),"")</f>
        <v/>
      </c>
      <c r="N1257" s="61" t="str">
        <f aca="false">IF(J1257="PosK",SUMIFS(K:K,J:J,"eDNA",H:H,H1257),"")</f>
        <v/>
      </c>
      <c r="P1257" s="62"/>
      <c r="T1257" s="63"/>
      <c r="W1257" s="64"/>
    </row>
    <row r="1258" customFormat="false" ht="14.25" hidden="false" customHeight="false" outlineLevel="0" collapsed="false">
      <c r="A1258" s="0" t="s">
        <v>863</v>
      </c>
      <c r="B1258" s="52" t="s">
        <v>1243</v>
      </c>
      <c r="C1258" s="52" t="s">
        <v>743</v>
      </c>
      <c r="D1258" s="53" t="n">
        <v>0.1</v>
      </c>
      <c r="E1258" s="53" t="s">
        <v>748</v>
      </c>
      <c r="F1258" s="0" t="s">
        <v>1242</v>
      </c>
      <c r="G1258" s="0" t="str">
        <f aca="false">LEFT(B1258,2)</f>
        <v>40</v>
      </c>
      <c r="H1258" s="0" t="str">
        <f aca="false">I1258&amp;"_"&amp;G1258&amp;"_"&amp;F1258</f>
        <v>SpidssnudetFroe_40_20180914_DL2018058_EgedalGym_koersel2</v>
      </c>
      <c r="I1258" s="61" t="str">
        <f aca="false">MID(RIGHT(B1258,LEN(B1258)-3),1,FIND("_",RIGHT(B1258,LEN(B1258)-3))-1)</f>
        <v>SpidssnudetFroe</v>
      </c>
      <c r="J1258" s="61" t="str">
        <f aca="false">TRIM(SUBSTITUTE(RIGHT(B1258,FIND(I1258,B1258)+1),"_",""))</f>
        <v>PosK</v>
      </c>
      <c r="K1258" s="0" t="str">
        <f aca="false">IFERROR(VALUE(SUBSTITUTE(E1258,".",",")),E1258)</f>
        <v>No Ct</v>
      </c>
      <c r="L1258" s="61" t="n">
        <f aca="false">IF(J1258="PosK",SUMIFS(K:K,J:J,"PosK",H:H,H1258),"")</f>
        <v>0</v>
      </c>
      <c r="M1258" s="61" t="n">
        <f aca="false">IF(J1258="PosK",SUMIFS(K:K,J:J,"NegK",H:H,H1258),"")</f>
        <v>0</v>
      </c>
      <c r="N1258" s="61" t="n">
        <f aca="false">IF(J1258="PosK",SUMIFS(K:K,J:J,"eDNA",H:H,H1258),"")</f>
        <v>38.4</v>
      </c>
      <c r="P1258" s="62" t="n">
        <f aca="false">IF(K1260="No Ct",0,K1260)</f>
        <v>38.4</v>
      </c>
      <c r="Q1258" s="62" t="n">
        <f aca="false">IF(K1261="No Ct",0,K1261)</f>
        <v>0</v>
      </c>
      <c r="R1258" s="0" t="str">
        <f aca="false">IF(AND(L1258&gt;0,M1258=0),"Valid","Invalid")</f>
        <v>Invalid</v>
      </c>
      <c r="S1258" s="0" t="str">
        <f aca="false">IF(OR(P1258&gt;1,Q1258&gt;1),"Present","Absent")</f>
        <v>Present</v>
      </c>
      <c r="T1258" s="63" t="str">
        <f aca="false">IF(OR(AND(P1258&gt;1,P1258&lt;41),AND(Q1258&gt;1,Q1258&lt;41)),"Ct&lt;41","Ct&gt;41")</f>
        <v>Ct&lt;41</v>
      </c>
      <c r="U1258" s="0" t="str">
        <f aca="false">I1258</f>
        <v>SpidssnudetFroe</v>
      </c>
      <c r="V1258" s="0" t="str">
        <f aca="false">MID(F1258,10,9)</f>
        <v>DL2018058</v>
      </c>
      <c r="W1258" s="64" t="str">
        <f aca="false">V1258&amp;"_"&amp;U1258&amp;"_"&amp;R1258&amp;"_"&amp;S1258&amp;"_"&amp;T1258</f>
        <v>DL2018058_SpidssnudetFroe_Invalid_Present_Ct&lt;41</v>
      </c>
    </row>
    <row r="1259" customFormat="false" ht="14.25" hidden="false" customHeight="false" outlineLevel="0" collapsed="false">
      <c r="A1259" s="0" t="s">
        <v>865</v>
      </c>
      <c r="B1259" s="52" t="s">
        <v>1244</v>
      </c>
      <c r="C1259" s="52" t="s">
        <v>747</v>
      </c>
      <c r="D1259" s="53" t="n">
        <v>0.1</v>
      </c>
      <c r="E1259" s="53" t="s">
        <v>748</v>
      </c>
      <c r="F1259" s="0" t="s">
        <v>1242</v>
      </c>
      <c r="G1259" s="0" t="str">
        <f aca="false">LEFT(B1259,2)</f>
        <v>40</v>
      </c>
      <c r="H1259" s="0" t="str">
        <f aca="false">I1259&amp;"_"&amp;G1259&amp;"_"&amp;F1259</f>
        <v>SpidssnudetFroe_40_20180914_DL2018058_EgedalGym_koersel2</v>
      </c>
      <c r="I1259" s="61" t="str">
        <f aca="false">MID(RIGHT(B1259,LEN(B1259)-3),1,FIND("_",RIGHT(B1259,LEN(B1259)-3))-1)</f>
        <v>SpidssnudetFroe</v>
      </c>
      <c r="J1259" s="61" t="str">
        <f aca="false">TRIM(SUBSTITUTE(RIGHT(B1259,FIND(I1259,B1259)+1),"_",""))</f>
        <v>NegK</v>
      </c>
      <c r="K1259" s="0" t="str">
        <f aca="false">IFERROR(VALUE(SUBSTITUTE(E1259,".",",")),E1259)</f>
        <v>No Ct</v>
      </c>
      <c r="L1259" s="61" t="str">
        <f aca="false">IF(J1259="PosK",SUMIFS(K:K,J:J,"PosK",H:H,H1259),"")</f>
        <v/>
      </c>
      <c r="M1259" s="61" t="str">
        <f aca="false">IF(J1259="PosK",SUMIFS(K:K,J:J,"NegK",H:H,H1259),"")</f>
        <v/>
      </c>
      <c r="N1259" s="61" t="str">
        <f aca="false">IF(J1259="PosK",SUMIFS(K:K,J:J,"eDNA",H:H,H1259),"")</f>
        <v/>
      </c>
    </row>
    <row r="1260" customFormat="false" ht="14.25" hidden="false" customHeight="false" outlineLevel="0" collapsed="false">
      <c r="A1260" s="0" t="s">
        <v>867</v>
      </c>
      <c r="B1260" s="52" t="s">
        <v>1202</v>
      </c>
      <c r="C1260" s="52" t="s">
        <v>751</v>
      </c>
      <c r="D1260" s="53" t="n">
        <v>0.1</v>
      </c>
      <c r="E1260" s="53" t="n">
        <v>38.4</v>
      </c>
      <c r="F1260" s="0" t="s">
        <v>1242</v>
      </c>
      <c r="G1260" s="0" t="str">
        <f aca="false">LEFT(B1260,2)</f>
        <v>40</v>
      </c>
      <c r="H1260" s="0" t="str">
        <f aca="false">I1260&amp;"_"&amp;G1260&amp;"_"&amp;F1260</f>
        <v>SpidssnudetFroe_40_20180914_DL2018058_EgedalGym_koersel2</v>
      </c>
      <c r="I1260" s="61" t="str">
        <f aca="false">MID(RIGHT(B1260,LEN(B1260)-3),1,FIND("_",RIGHT(B1260,LEN(B1260)-3))-1)</f>
        <v>SpidssnudetFroe</v>
      </c>
      <c r="J1260" s="61" t="str">
        <f aca="false">TRIM(SUBSTITUTE(RIGHT(B1260,FIND(I1260,B1260)+1),"_",""))</f>
        <v>eDNA</v>
      </c>
      <c r="K1260" s="0" t="n">
        <f aca="false">IFERROR(VALUE(SUBSTITUTE(E1260,".",",")),E1260)</f>
        <v>38.4</v>
      </c>
      <c r="L1260" s="61" t="str">
        <f aca="false">IF(J1260="PosK",SUMIFS(K:K,J:J,"PosK",H:H,H1260),"")</f>
        <v/>
      </c>
      <c r="M1260" s="61" t="str">
        <f aca="false">IF(J1260="PosK",SUMIFS(K:K,J:J,"NegK",H:H,H1260),"")</f>
        <v/>
      </c>
      <c r="N1260" s="61" t="str">
        <f aca="false">IF(J1260="PosK",SUMIFS(K:K,J:J,"eDNA",H:H,H1260),"")</f>
        <v/>
      </c>
      <c r="Q1260" s="62"/>
    </row>
    <row r="1261" customFormat="false" ht="14.25" hidden="false" customHeight="false" outlineLevel="0" collapsed="false">
      <c r="A1261" s="0" t="s">
        <v>869</v>
      </c>
      <c r="B1261" s="52" t="s">
        <v>1202</v>
      </c>
      <c r="C1261" s="52" t="s">
        <v>751</v>
      </c>
      <c r="D1261" s="53" t="n">
        <v>0.1</v>
      </c>
      <c r="E1261" s="53" t="s">
        <v>748</v>
      </c>
      <c r="F1261" s="0" t="s">
        <v>1242</v>
      </c>
      <c r="G1261" s="0" t="str">
        <f aca="false">LEFT(B1261,2)</f>
        <v>40</v>
      </c>
      <c r="H1261" s="0" t="str">
        <f aca="false">I1261&amp;"_"&amp;G1261&amp;"_"&amp;F1261</f>
        <v>SpidssnudetFroe_40_20180914_DL2018058_EgedalGym_koersel2</v>
      </c>
      <c r="I1261" s="61" t="str">
        <f aca="false">MID(RIGHT(B1261,LEN(B1261)-3),1,FIND("_",RIGHT(B1261,LEN(B1261)-3))-1)</f>
        <v>SpidssnudetFroe</v>
      </c>
      <c r="J1261" s="61" t="str">
        <f aca="false">TRIM(SUBSTITUTE(RIGHT(B1261,FIND(I1261,B1261)+1),"_",""))</f>
        <v>eDNA</v>
      </c>
      <c r="K1261" s="0" t="str">
        <f aca="false">IFERROR(VALUE(SUBSTITUTE(E1261,".",",")),E1261)</f>
        <v>No Ct</v>
      </c>
      <c r="L1261" s="61" t="str">
        <f aca="false">IF(J1261="PosK",SUMIFS(K:K,J:J,"PosK",H:H,H1261),"")</f>
        <v/>
      </c>
      <c r="M1261" s="61" t="str">
        <f aca="false">IF(J1261="PosK",SUMIFS(K:K,J:J,"NegK",H:H,H1261),"")</f>
        <v/>
      </c>
      <c r="N1261" s="61" t="str">
        <f aca="false">IF(J1261="PosK",SUMIFS(K:K,J:J,"eDNA",H:H,H1261),"")</f>
        <v/>
      </c>
      <c r="P1261" s="62"/>
      <c r="T1261" s="63"/>
      <c r="W1261" s="64"/>
    </row>
    <row r="1262" customFormat="false" ht="14.25" hidden="false" customHeight="false" outlineLevel="0" collapsed="false">
      <c r="A1262" s="0" t="s">
        <v>870</v>
      </c>
      <c r="B1262" s="52" t="s">
        <v>1178</v>
      </c>
      <c r="C1262" s="52" t="s">
        <v>743</v>
      </c>
      <c r="D1262" s="53" t="n">
        <v>0.1</v>
      </c>
      <c r="E1262" s="53" t="n">
        <v>27.53</v>
      </c>
      <c r="F1262" s="0" t="s">
        <v>1242</v>
      </c>
      <c r="G1262" s="0" t="str">
        <f aca="false">LEFT(B1262,2)</f>
        <v>41</v>
      </c>
      <c r="H1262" s="0" t="str">
        <f aca="false">I1262&amp;"_"&amp;G1262&amp;"_"&amp;F1262</f>
        <v>KortbenetGroenFroe_41_20180914_DL2018058_EgedalGym_koersel2</v>
      </c>
      <c r="I1262" s="61" t="str">
        <f aca="false">MID(RIGHT(B1262,LEN(B1262)-3),1,FIND("_",RIGHT(B1262,LEN(B1262)-3))-1)</f>
        <v>KortbenetGroenFroe</v>
      </c>
      <c r="J1262" s="61" t="str">
        <f aca="false">TRIM(SUBSTITUTE(RIGHT(B1262,FIND(I1262,B1262)+1),"_",""))</f>
        <v>PosK</v>
      </c>
      <c r="K1262" s="0" t="n">
        <f aca="false">IFERROR(VALUE(SUBSTITUTE(E1262,".",",")),E1262)</f>
        <v>27.53</v>
      </c>
      <c r="L1262" s="61" t="n">
        <f aca="false">IF(J1262="PosK",SUMIFS(K:K,J:J,"PosK",H:H,H1262),"")</f>
        <v>27.53</v>
      </c>
      <c r="M1262" s="61" t="n">
        <f aca="false">IF(J1262="PosK",SUMIFS(K:K,J:J,"NegK",H:H,H1262),"")</f>
        <v>0</v>
      </c>
      <c r="N1262" s="61" t="n">
        <f aca="false">IF(J1262="PosK",SUMIFS(K:K,J:J,"eDNA",H:H,H1262),"")</f>
        <v>0</v>
      </c>
      <c r="P1262" s="62" t="n">
        <f aca="false">IF(K1264="No Ct",0,K1264)</f>
        <v>0</v>
      </c>
      <c r="Q1262" s="62" t="n">
        <f aca="false">IF(K1265="No Ct",0,K1265)</f>
        <v>0</v>
      </c>
      <c r="R1262" s="0" t="str">
        <f aca="false">IF(AND(L1262&gt;0,M1262=0),"Valid","Invalid")</f>
        <v>Valid</v>
      </c>
      <c r="S1262" s="0" t="str">
        <f aca="false">IF(OR(P1262&gt;1,Q1262&gt;1),"Present","Absent")</f>
        <v>Absent</v>
      </c>
      <c r="T1262" s="63" t="str">
        <f aca="false">IF(OR(AND(P1262&gt;1,P1262&lt;41),AND(Q1262&gt;1,Q1262&lt;41)),"Ct&lt;41","Ct&gt;41")</f>
        <v>Ct&gt;41</v>
      </c>
      <c r="U1262" s="0" t="str">
        <f aca="false">I1262</f>
        <v>KortbenetGroenFroe</v>
      </c>
      <c r="V1262" s="0" t="str">
        <f aca="false">MID(F1262,10,9)</f>
        <v>DL2018058</v>
      </c>
      <c r="W1262" s="64" t="str">
        <f aca="false">V1262&amp;"_"&amp;U1262&amp;"_"&amp;R1262&amp;"_"&amp;S1262&amp;"_"&amp;T1262</f>
        <v>DL2018058_KortbenetGroenFroe_Valid_Absent_Ct&gt;41</v>
      </c>
    </row>
    <row r="1263" customFormat="false" ht="14.25" hidden="false" customHeight="false" outlineLevel="0" collapsed="false">
      <c r="A1263" s="0" t="s">
        <v>872</v>
      </c>
      <c r="B1263" s="52" t="s">
        <v>1179</v>
      </c>
      <c r="C1263" s="52" t="s">
        <v>747</v>
      </c>
      <c r="D1263" s="53" t="n">
        <v>0.1</v>
      </c>
      <c r="E1263" s="53" t="s">
        <v>748</v>
      </c>
      <c r="F1263" s="0" t="s">
        <v>1242</v>
      </c>
      <c r="G1263" s="0" t="str">
        <f aca="false">LEFT(B1263,2)</f>
        <v>41</v>
      </c>
      <c r="H1263" s="0" t="str">
        <f aca="false">I1263&amp;"_"&amp;G1263&amp;"_"&amp;F1263</f>
        <v>KortbenetGroenFroe_41_20180914_DL2018058_EgedalGym_koersel2</v>
      </c>
      <c r="I1263" s="61" t="str">
        <f aca="false">MID(RIGHT(B1263,LEN(B1263)-3),1,FIND("_",RIGHT(B1263,LEN(B1263)-3))-1)</f>
        <v>KortbenetGroenFroe</v>
      </c>
      <c r="J1263" s="61" t="str">
        <f aca="false">TRIM(SUBSTITUTE(RIGHT(B1263,FIND(I1263,B1263)+1),"_",""))</f>
        <v>NegK</v>
      </c>
      <c r="K1263" s="0" t="str">
        <f aca="false">IFERROR(VALUE(SUBSTITUTE(E1263,".",",")),E1263)</f>
        <v>No Ct</v>
      </c>
      <c r="L1263" s="61" t="str">
        <f aca="false">IF(J1263="PosK",SUMIFS(K:K,J:J,"PosK",H:H,H1263),"")</f>
        <v/>
      </c>
      <c r="M1263" s="61" t="str">
        <f aca="false">IF(J1263="PosK",SUMIFS(K:K,J:J,"NegK",H:H,H1263),"")</f>
        <v/>
      </c>
      <c r="N1263" s="61" t="str">
        <f aca="false">IF(J1263="PosK",SUMIFS(K:K,J:J,"eDNA",H:H,H1263),"")</f>
        <v/>
      </c>
    </row>
    <row r="1264" customFormat="false" ht="14.25" hidden="false" customHeight="false" outlineLevel="0" collapsed="false">
      <c r="A1264" s="0" t="s">
        <v>874</v>
      </c>
      <c r="B1264" s="52" t="s">
        <v>1180</v>
      </c>
      <c r="C1264" s="52" t="s">
        <v>751</v>
      </c>
      <c r="D1264" s="53" t="n">
        <v>0.1</v>
      </c>
      <c r="E1264" s="53" t="s">
        <v>748</v>
      </c>
      <c r="F1264" s="0" t="s">
        <v>1242</v>
      </c>
      <c r="G1264" s="0" t="str">
        <f aca="false">LEFT(B1264,2)</f>
        <v>41</v>
      </c>
      <c r="H1264" s="0" t="str">
        <f aca="false">I1264&amp;"_"&amp;G1264&amp;"_"&amp;F1264</f>
        <v>KortbenetGroenFroe_41_20180914_DL2018058_EgedalGym_koersel2</v>
      </c>
      <c r="I1264" s="61" t="str">
        <f aca="false">MID(RIGHT(B1264,LEN(B1264)-3),1,FIND("_",RIGHT(B1264,LEN(B1264)-3))-1)</f>
        <v>KortbenetGroenFroe</v>
      </c>
      <c r="J1264" s="61" t="str">
        <f aca="false">TRIM(SUBSTITUTE(RIGHT(B1264,FIND(I1264,B1264)+1),"_",""))</f>
        <v>eDNA</v>
      </c>
      <c r="K1264" s="0" t="str">
        <f aca="false">IFERROR(VALUE(SUBSTITUTE(E1264,".",",")),E1264)</f>
        <v>No Ct</v>
      </c>
      <c r="L1264" s="61" t="str">
        <f aca="false">IF(J1264="PosK",SUMIFS(K:K,J:J,"PosK",H:H,H1264),"")</f>
        <v/>
      </c>
      <c r="M1264" s="61" t="str">
        <f aca="false">IF(J1264="PosK",SUMIFS(K:K,J:J,"NegK",H:H,H1264),"")</f>
        <v/>
      </c>
      <c r="N1264" s="61" t="str">
        <f aca="false">IF(J1264="PosK",SUMIFS(K:K,J:J,"eDNA",H:H,H1264),"")</f>
        <v/>
      </c>
      <c r="Q1264" s="62"/>
    </row>
    <row r="1265" customFormat="false" ht="14.25" hidden="false" customHeight="false" outlineLevel="0" collapsed="false">
      <c r="A1265" s="0" t="s">
        <v>876</v>
      </c>
      <c r="B1265" s="52" t="s">
        <v>1180</v>
      </c>
      <c r="C1265" s="52" t="s">
        <v>751</v>
      </c>
      <c r="D1265" s="53" t="n">
        <v>0.1</v>
      </c>
      <c r="E1265" s="53" t="s">
        <v>748</v>
      </c>
      <c r="F1265" s="0" t="s">
        <v>1242</v>
      </c>
      <c r="G1265" s="0" t="str">
        <f aca="false">LEFT(B1265,2)</f>
        <v>41</v>
      </c>
      <c r="H1265" s="0" t="str">
        <f aca="false">I1265&amp;"_"&amp;G1265&amp;"_"&amp;F1265</f>
        <v>KortbenetGroenFroe_41_20180914_DL2018058_EgedalGym_koersel2</v>
      </c>
      <c r="I1265" s="61" t="str">
        <f aca="false">MID(RIGHT(B1265,LEN(B1265)-3),1,FIND("_",RIGHT(B1265,LEN(B1265)-3))-1)</f>
        <v>KortbenetGroenFroe</v>
      </c>
      <c r="J1265" s="61" t="str">
        <f aca="false">TRIM(SUBSTITUTE(RIGHT(B1265,FIND(I1265,B1265)+1),"_",""))</f>
        <v>eDNA</v>
      </c>
      <c r="K1265" s="0" t="str">
        <f aca="false">IFERROR(VALUE(SUBSTITUTE(E1265,".",",")),E1265)</f>
        <v>No Ct</v>
      </c>
      <c r="L1265" s="61" t="str">
        <f aca="false">IF(J1265="PosK",SUMIFS(K:K,J:J,"PosK",H:H,H1265),"")</f>
        <v/>
      </c>
      <c r="M1265" s="61" t="str">
        <f aca="false">IF(J1265="PosK",SUMIFS(K:K,J:J,"NegK",H:H,H1265),"")</f>
        <v/>
      </c>
      <c r="N1265" s="61" t="str">
        <f aca="false">IF(J1265="PosK",SUMIFS(K:K,J:J,"eDNA",H:H,H1265),"")</f>
        <v/>
      </c>
      <c r="P1265" s="62"/>
      <c r="T1265" s="63"/>
      <c r="W1265" s="64"/>
    </row>
    <row r="1266" customFormat="false" ht="14.25" hidden="false" customHeight="false" outlineLevel="0" collapsed="false">
      <c r="A1266" s="0" t="s">
        <v>877</v>
      </c>
      <c r="B1266" s="52" t="s">
        <v>1181</v>
      </c>
      <c r="C1266" s="52" t="s">
        <v>743</v>
      </c>
      <c r="D1266" s="53" t="n">
        <v>0.1</v>
      </c>
      <c r="E1266" s="53" t="n">
        <v>42.4</v>
      </c>
      <c r="F1266" s="0" t="s">
        <v>1242</v>
      </c>
      <c r="G1266" s="0" t="str">
        <f aca="false">LEFT(B1266,2)</f>
        <v>42</v>
      </c>
      <c r="H1266" s="0" t="str">
        <f aca="false">I1266&amp;"_"&amp;G1266&amp;"_"&amp;F1266</f>
        <v>KortbenetGroenFroe_42_20180914_DL2018058_EgedalGym_koersel2</v>
      </c>
      <c r="I1266" s="61" t="str">
        <f aca="false">MID(RIGHT(B1266,LEN(B1266)-3),1,FIND("_",RIGHT(B1266,LEN(B1266)-3))-1)</f>
        <v>KortbenetGroenFroe</v>
      </c>
      <c r="J1266" s="61" t="str">
        <f aca="false">TRIM(SUBSTITUTE(RIGHT(B1266,FIND(I1266,B1266)+1),"_",""))</f>
        <v>PosK</v>
      </c>
      <c r="K1266" s="0" t="n">
        <f aca="false">IFERROR(VALUE(SUBSTITUTE(E1266,".",",")),E1266)</f>
        <v>42.4</v>
      </c>
      <c r="L1266" s="61" t="n">
        <f aca="false">IF(J1266="PosK",SUMIFS(K:K,J:J,"PosK",H:H,H1266),"")</f>
        <v>42.4</v>
      </c>
      <c r="M1266" s="61" t="n">
        <f aca="false">IF(J1266="PosK",SUMIFS(K:K,J:J,"NegK",H:H,H1266),"")</f>
        <v>0</v>
      </c>
      <c r="N1266" s="61" t="n">
        <f aca="false">IF(J1266="PosK",SUMIFS(K:K,J:J,"eDNA",H:H,H1266),"")</f>
        <v>0</v>
      </c>
      <c r="P1266" s="62" t="n">
        <f aca="false">IF(K1268="No Ct",0,K1268)</f>
        <v>0</v>
      </c>
      <c r="Q1266" s="62" t="n">
        <f aca="false">IF(K1269="No Ct",0,K1269)</f>
        <v>0</v>
      </c>
      <c r="R1266" s="0" t="str">
        <f aca="false">IF(AND(L1266&gt;0,M1266=0),"Valid","Invalid")</f>
        <v>Valid</v>
      </c>
      <c r="S1266" s="0" t="str">
        <f aca="false">IF(OR(P1266&gt;1,Q1266&gt;1),"Present","Absent")</f>
        <v>Absent</v>
      </c>
      <c r="T1266" s="63" t="str">
        <f aca="false">IF(OR(AND(P1266&gt;1,P1266&lt;41),AND(Q1266&gt;1,Q1266&lt;41)),"Ct&lt;41","Ct&gt;41")</f>
        <v>Ct&gt;41</v>
      </c>
      <c r="U1266" s="0" t="str">
        <f aca="false">I1266</f>
        <v>KortbenetGroenFroe</v>
      </c>
      <c r="V1266" s="0" t="str">
        <f aca="false">MID(F1266,10,9)</f>
        <v>DL2018058</v>
      </c>
      <c r="W1266" s="64" t="str">
        <f aca="false">V1266&amp;"_"&amp;U1266&amp;"_"&amp;R1266&amp;"_"&amp;S1266&amp;"_"&amp;T1266</f>
        <v>DL2018058_KortbenetGroenFroe_Valid_Absent_Ct&gt;41</v>
      </c>
    </row>
    <row r="1267" customFormat="false" ht="14.25" hidden="false" customHeight="false" outlineLevel="0" collapsed="false">
      <c r="A1267" s="0" t="s">
        <v>879</v>
      </c>
      <c r="B1267" s="52" t="s">
        <v>1182</v>
      </c>
      <c r="C1267" s="52" t="s">
        <v>747</v>
      </c>
      <c r="D1267" s="53" t="n">
        <v>0.1</v>
      </c>
      <c r="E1267" s="53" t="s">
        <v>748</v>
      </c>
      <c r="F1267" s="0" t="s">
        <v>1242</v>
      </c>
      <c r="G1267" s="0" t="str">
        <f aca="false">LEFT(B1267,2)</f>
        <v>42</v>
      </c>
      <c r="H1267" s="0" t="str">
        <f aca="false">I1267&amp;"_"&amp;G1267&amp;"_"&amp;F1267</f>
        <v>KortbenetGroenFroe_42_20180914_DL2018058_EgedalGym_koersel2</v>
      </c>
      <c r="I1267" s="61" t="str">
        <f aca="false">MID(RIGHT(B1267,LEN(B1267)-3),1,FIND("_",RIGHT(B1267,LEN(B1267)-3))-1)</f>
        <v>KortbenetGroenFroe</v>
      </c>
      <c r="J1267" s="61" t="str">
        <f aca="false">TRIM(SUBSTITUTE(RIGHT(B1267,FIND(I1267,B1267)+1),"_",""))</f>
        <v>NegK</v>
      </c>
      <c r="K1267" s="0" t="str">
        <f aca="false">IFERROR(VALUE(SUBSTITUTE(E1267,".",",")),E1267)</f>
        <v>No Ct</v>
      </c>
      <c r="L1267" s="61" t="str">
        <f aca="false">IF(J1267="PosK",SUMIFS(K:K,J:J,"PosK",H:H,H1267),"")</f>
        <v/>
      </c>
      <c r="M1267" s="61" t="str">
        <f aca="false">IF(J1267="PosK",SUMIFS(K:K,J:J,"NegK",H:H,H1267),"")</f>
        <v/>
      </c>
      <c r="N1267" s="61" t="str">
        <f aca="false">IF(J1267="PosK",SUMIFS(K:K,J:J,"eDNA",H:H,H1267),"")</f>
        <v/>
      </c>
    </row>
    <row r="1268" customFormat="false" ht="14.25" hidden="false" customHeight="false" outlineLevel="0" collapsed="false">
      <c r="A1268" s="0" t="s">
        <v>881</v>
      </c>
      <c r="B1268" s="52" t="s">
        <v>1183</v>
      </c>
      <c r="C1268" s="52" t="s">
        <v>751</v>
      </c>
      <c r="D1268" s="53" t="n">
        <v>0.1</v>
      </c>
      <c r="E1268" s="53" t="s">
        <v>748</v>
      </c>
      <c r="F1268" s="0" t="s">
        <v>1242</v>
      </c>
      <c r="G1268" s="0" t="str">
        <f aca="false">LEFT(B1268,2)</f>
        <v>42</v>
      </c>
      <c r="H1268" s="0" t="str">
        <f aca="false">I1268&amp;"_"&amp;G1268&amp;"_"&amp;F1268</f>
        <v>KortbenetGroenFroe_42_20180914_DL2018058_EgedalGym_koersel2</v>
      </c>
      <c r="I1268" s="61" t="str">
        <f aca="false">MID(RIGHT(B1268,LEN(B1268)-3),1,FIND("_",RIGHT(B1268,LEN(B1268)-3))-1)</f>
        <v>KortbenetGroenFroe</v>
      </c>
      <c r="J1268" s="61" t="str">
        <f aca="false">TRIM(SUBSTITUTE(RIGHT(B1268,FIND(I1268,B1268)+1),"_",""))</f>
        <v>eDNA</v>
      </c>
      <c r="K1268" s="0" t="str">
        <f aca="false">IFERROR(VALUE(SUBSTITUTE(E1268,".",",")),E1268)</f>
        <v>No Ct</v>
      </c>
      <c r="L1268" s="61" t="str">
        <f aca="false">IF(J1268="PosK",SUMIFS(K:K,J:J,"PosK",H:H,H1268),"")</f>
        <v/>
      </c>
      <c r="M1268" s="61" t="str">
        <f aca="false">IF(J1268="PosK",SUMIFS(K:K,J:J,"NegK",H:H,H1268),"")</f>
        <v/>
      </c>
      <c r="N1268" s="61" t="str">
        <f aca="false">IF(J1268="PosK",SUMIFS(K:K,J:J,"eDNA",H:H,H1268),"")</f>
        <v/>
      </c>
      <c r="Q1268" s="62"/>
    </row>
    <row r="1269" customFormat="false" ht="14.25" hidden="false" customHeight="false" outlineLevel="0" collapsed="false">
      <c r="A1269" s="0" t="s">
        <v>883</v>
      </c>
      <c r="B1269" s="52" t="s">
        <v>1183</v>
      </c>
      <c r="C1269" s="52" t="s">
        <v>751</v>
      </c>
      <c r="D1269" s="53" t="n">
        <v>0.1</v>
      </c>
      <c r="E1269" s="53" t="s">
        <v>748</v>
      </c>
      <c r="F1269" s="0" t="s">
        <v>1242</v>
      </c>
      <c r="G1269" s="0" t="str">
        <f aca="false">LEFT(B1269,2)</f>
        <v>42</v>
      </c>
      <c r="H1269" s="0" t="str">
        <f aca="false">I1269&amp;"_"&amp;G1269&amp;"_"&amp;F1269</f>
        <v>KortbenetGroenFroe_42_20180914_DL2018058_EgedalGym_koersel2</v>
      </c>
      <c r="I1269" s="61" t="str">
        <f aca="false">MID(RIGHT(B1269,LEN(B1269)-3),1,FIND("_",RIGHT(B1269,LEN(B1269)-3))-1)</f>
        <v>KortbenetGroenFroe</v>
      </c>
      <c r="J1269" s="61" t="str">
        <f aca="false">TRIM(SUBSTITUTE(RIGHT(B1269,FIND(I1269,B1269)+1),"_",""))</f>
        <v>eDNA</v>
      </c>
      <c r="K1269" s="0" t="str">
        <f aca="false">IFERROR(VALUE(SUBSTITUTE(E1269,".",",")),E1269)</f>
        <v>No Ct</v>
      </c>
      <c r="L1269" s="61" t="str">
        <f aca="false">IF(J1269="PosK",SUMIFS(K:K,J:J,"PosK",H:H,H1269),"")</f>
        <v/>
      </c>
      <c r="M1269" s="61" t="str">
        <f aca="false">IF(J1269="PosK",SUMIFS(K:K,J:J,"NegK",H:H,H1269),"")</f>
        <v/>
      </c>
      <c r="N1269" s="61" t="str">
        <f aca="false">IF(J1269="PosK",SUMIFS(K:K,J:J,"eDNA",H:H,H1269),"")</f>
        <v/>
      </c>
      <c r="P1269" s="62"/>
      <c r="T1269" s="63"/>
      <c r="W1269" s="64"/>
    </row>
    <row r="1270" customFormat="false" ht="14.25" hidden="false" customHeight="false" outlineLevel="0" collapsed="false">
      <c r="A1270" s="0" t="s">
        <v>884</v>
      </c>
      <c r="B1270" s="52" t="s">
        <v>1245</v>
      </c>
      <c r="C1270" s="52" t="s">
        <v>743</v>
      </c>
      <c r="D1270" s="53" t="n">
        <v>0.1</v>
      </c>
      <c r="E1270" s="53" t="n">
        <v>32.81</v>
      </c>
      <c r="F1270" s="0" t="s">
        <v>1242</v>
      </c>
      <c r="G1270" s="0" t="str">
        <f aca="false">LEFT(B1270,2)</f>
        <v>43</v>
      </c>
      <c r="H1270" s="0" t="str">
        <f aca="false">I1270&amp;"_"&amp;G1270&amp;"_"&amp;F1270</f>
        <v>BudsnudetFroe_43_20180914_DL2018058_EgedalGym_koersel2</v>
      </c>
      <c r="I1270" s="61" t="str">
        <f aca="false">MID(RIGHT(B1270,LEN(B1270)-3),1,FIND("_",RIGHT(B1270,LEN(B1270)-3))-1)</f>
        <v>BudsnudetFroe</v>
      </c>
      <c r="J1270" s="61" t="str">
        <f aca="false">TRIM(SUBSTITUTE(RIGHT(B1270,FIND(I1270,B1270)+1),"_",""))</f>
        <v>PosK</v>
      </c>
      <c r="K1270" s="0" t="n">
        <f aca="false">IFERROR(VALUE(SUBSTITUTE(E1270,".",",")),E1270)</f>
        <v>32.81</v>
      </c>
      <c r="L1270" s="61" t="n">
        <f aca="false">IF(J1270="PosK",SUMIFS(K:K,J:J,"PosK",H:H,H1270),"")</f>
        <v>32.81</v>
      </c>
      <c r="M1270" s="61" t="n">
        <f aca="false">IF(J1270="PosK",SUMIFS(K:K,J:J,"NegK",H:H,H1270),"")</f>
        <v>0</v>
      </c>
      <c r="N1270" s="61" t="n">
        <f aca="false">IF(J1270="PosK",SUMIFS(K:K,J:J,"eDNA",H:H,H1270),"")</f>
        <v>79.7</v>
      </c>
      <c r="P1270" s="62" t="n">
        <f aca="false">IF(K1272="No Ct",0,K1272)</f>
        <v>25.84</v>
      </c>
      <c r="Q1270" s="62" t="n">
        <f aca="false">IF(K1273="No Ct",0,K1273)</f>
        <v>0</v>
      </c>
      <c r="R1270" s="0" t="str">
        <f aca="false">IF(AND(L1270&gt;0,M1270=0),"Valid","Invalid")</f>
        <v>Valid</v>
      </c>
      <c r="S1270" s="0" t="str">
        <f aca="false">IF(OR(P1270&gt;1,Q1270&gt;1),"Present","Absent")</f>
        <v>Present</v>
      </c>
      <c r="T1270" s="63" t="str">
        <f aca="false">IF(OR(AND(P1270&gt;1,P1270&lt;41),AND(Q1270&gt;1,Q1270&lt;41)),"Ct&lt;41","Ct&gt;41")</f>
        <v>Ct&lt;41</v>
      </c>
      <c r="U1270" s="0" t="str">
        <f aca="false">I1270</f>
        <v>BudsnudetFroe</v>
      </c>
      <c r="V1270" s="0" t="str">
        <f aca="false">MID(F1270,10,9)</f>
        <v>DL2018058</v>
      </c>
      <c r="W1270" s="64" t="str">
        <f aca="false">V1270&amp;"_"&amp;U1270&amp;"_"&amp;R1270&amp;"_"&amp;S1270&amp;"_"&amp;T1270</f>
        <v>DL2018058_BudsnudetFroe_Valid_Present_Ct&lt;41</v>
      </c>
    </row>
    <row r="1271" customFormat="false" ht="14.25" hidden="false" customHeight="false" outlineLevel="0" collapsed="false">
      <c r="A1271" s="0" t="s">
        <v>886</v>
      </c>
      <c r="B1271" s="52" t="s">
        <v>1246</v>
      </c>
      <c r="C1271" s="52" t="s">
        <v>747</v>
      </c>
      <c r="D1271" s="53" t="n">
        <v>0.1</v>
      </c>
      <c r="E1271" s="53" t="s">
        <v>748</v>
      </c>
      <c r="F1271" s="0" t="s">
        <v>1242</v>
      </c>
      <c r="G1271" s="0" t="str">
        <f aca="false">LEFT(B1271,2)</f>
        <v>43</v>
      </c>
      <c r="H1271" s="0" t="str">
        <f aca="false">I1271&amp;"_"&amp;G1271&amp;"_"&amp;F1271</f>
        <v>BudsnudetFroe_43_20180914_DL2018058_EgedalGym_koersel2</v>
      </c>
      <c r="I1271" s="61" t="str">
        <f aca="false">MID(RIGHT(B1271,LEN(B1271)-3),1,FIND("_",RIGHT(B1271,LEN(B1271)-3))-1)</f>
        <v>BudsnudetFroe</v>
      </c>
      <c r="J1271" s="61" t="str">
        <f aca="false">TRIM(SUBSTITUTE(RIGHT(B1271,FIND(I1271,B1271)+1),"_",""))</f>
        <v>NegK</v>
      </c>
      <c r="K1271" s="0" t="str">
        <f aca="false">IFERROR(VALUE(SUBSTITUTE(E1271,".",",")),E1271)</f>
        <v>No Ct</v>
      </c>
      <c r="L1271" s="61" t="str">
        <f aca="false">IF(J1271="PosK",SUMIFS(K:K,J:J,"PosK",H:H,H1271),"")</f>
        <v/>
      </c>
      <c r="M1271" s="61" t="str">
        <f aca="false">IF(J1271="PosK",SUMIFS(K:K,J:J,"NegK",H:H,H1271),"")</f>
        <v/>
      </c>
      <c r="N1271" s="61" t="str">
        <f aca="false">IF(J1271="PosK",SUMIFS(K:K,J:J,"eDNA",H:H,H1271),"")</f>
        <v/>
      </c>
    </row>
    <row r="1272" customFormat="false" ht="14.25" hidden="false" customHeight="false" outlineLevel="0" collapsed="false">
      <c r="A1272" s="0" t="s">
        <v>891</v>
      </c>
      <c r="B1272" s="52" t="s">
        <v>1187</v>
      </c>
      <c r="C1272" s="52" t="s">
        <v>743</v>
      </c>
      <c r="D1272" s="53" t="n">
        <v>0.1</v>
      </c>
      <c r="E1272" s="53" t="n">
        <v>25.84</v>
      </c>
      <c r="F1272" s="0" t="s">
        <v>1242</v>
      </c>
      <c r="G1272" s="0" t="str">
        <f aca="false">LEFT(B1272,2)</f>
        <v>44</v>
      </c>
      <c r="H1272" s="0" t="str">
        <f aca="false">I1272&amp;"_"&amp;G1272&amp;"_"&amp;F1272</f>
        <v>LilleVandsalamander_44_20180914_DL2018058_EgedalGym_koersel2</v>
      </c>
      <c r="I1272" s="61" t="str">
        <f aca="false">MID(RIGHT(B1272,LEN(B1272)-3),1,FIND("_",RIGHT(B1272,LEN(B1272)-3))-1)</f>
        <v>LilleVandsalamander</v>
      </c>
      <c r="J1272" s="61" t="str">
        <f aca="false">TRIM(SUBSTITUTE(RIGHT(B1272,FIND(I1272,B1272)+1),"_",""))</f>
        <v>PosK</v>
      </c>
      <c r="K1272" s="0" t="n">
        <f aca="false">IFERROR(VALUE(SUBSTITUTE(E1272,".",",")),E1272)</f>
        <v>25.84</v>
      </c>
      <c r="L1272" s="61" t="n">
        <f aca="false">IF(J1272="PosK",SUMIFS(K:K,J:J,"PosK",H:H,H1272),"")</f>
        <v>25.84</v>
      </c>
      <c r="M1272" s="61" t="n">
        <f aca="false">IF(J1272="PosK",SUMIFS(K:K,J:J,"NegK",H:H,H1272),"")</f>
        <v>0</v>
      </c>
      <c r="N1272" s="61" t="n">
        <f aca="false">IF(J1272="PosK",SUMIFS(K:K,J:J,"eDNA",H:H,H1272),"")</f>
        <v>76.24</v>
      </c>
      <c r="Q1272" s="62"/>
    </row>
    <row r="1273" customFormat="false" ht="14.25" hidden="false" customHeight="false" outlineLevel="0" collapsed="false">
      <c r="A1273" s="0" t="s">
        <v>893</v>
      </c>
      <c r="B1273" s="52" t="s">
        <v>1188</v>
      </c>
      <c r="C1273" s="52" t="s">
        <v>747</v>
      </c>
      <c r="D1273" s="53" t="n">
        <v>0.1</v>
      </c>
      <c r="E1273" s="53" t="s">
        <v>748</v>
      </c>
      <c r="F1273" s="0" t="s">
        <v>1242</v>
      </c>
      <c r="G1273" s="0" t="str">
        <f aca="false">LEFT(B1273,2)</f>
        <v>44</v>
      </c>
      <c r="H1273" s="0" t="str">
        <f aca="false">I1273&amp;"_"&amp;G1273&amp;"_"&amp;F1273</f>
        <v>LilleVandsalamander_44_20180914_DL2018058_EgedalGym_koersel2</v>
      </c>
      <c r="I1273" s="61" t="str">
        <f aca="false">MID(RIGHT(B1273,LEN(B1273)-3),1,FIND("_",RIGHT(B1273,LEN(B1273)-3))-1)</f>
        <v>LilleVandsalamander</v>
      </c>
      <c r="J1273" s="61" t="str">
        <f aca="false">TRIM(SUBSTITUTE(RIGHT(B1273,FIND(I1273,B1273)+1),"_",""))</f>
        <v>NegK</v>
      </c>
      <c r="K1273" s="0" t="str">
        <f aca="false">IFERROR(VALUE(SUBSTITUTE(E1273,".",",")),E1273)</f>
        <v>No Ct</v>
      </c>
      <c r="L1273" s="61" t="str">
        <f aca="false">IF(J1273="PosK",SUMIFS(K:K,J:J,"PosK",H:H,H1273),"")</f>
        <v/>
      </c>
      <c r="M1273" s="61" t="str">
        <f aca="false">IF(J1273="PosK",SUMIFS(K:K,J:J,"NegK",H:H,H1273),"")</f>
        <v/>
      </c>
      <c r="N1273" s="61" t="str">
        <f aca="false">IF(J1273="PosK",SUMIFS(K:K,J:J,"eDNA",H:H,H1273),"")</f>
        <v/>
      </c>
      <c r="P1273" s="62"/>
      <c r="T1273" s="63"/>
      <c r="W1273" s="64"/>
    </row>
    <row r="1274" customFormat="false" ht="14.25" hidden="false" customHeight="false" outlineLevel="0" collapsed="false">
      <c r="A1274" s="0" t="s">
        <v>895</v>
      </c>
      <c r="B1274" s="52" t="s">
        <v>1189</v>
      </c>
      <c r="C1274" s="52" t="s">
        <v>751</v>
      </c>
      <c r="D1274" s="53" t="n">
        <v>0.1</v>
      </c>
      <c r="E1274" s="53" t="n">
        <v>38.96</v>
      </c>
      <c r="F1274" s="0" t="s">
        <v>1242</v>
      </c>
      <c r="G1274" s="0" t="str">
        <f aca="false">LEFT(B1274,2)</f>
        <v>44</v>
      </c>
      <c r="H1274" s="0" t="str">
        <f aca="false">I1274&amp;"_"&amp;G1274&amp;"_"&amp;F1274</f>
        <v>LilleVandsalamander_44_20180914_DL2018058_EgedalGym_koersel2</v>
      </c>
      <c r="I1274" s="61" t="str">
        <f aca="false">MID(RIGHT(B1274,LEN(B1274)-3),1,FIND("_",RIGHT(B1274,LEN(B1274)-3))-1)</f>
        <v>LilleVandsalamander</v>
      </c>
      <c r="J1274" s="61" t="str">
        <f aca="false">TRIM(SUBSTITUTE(RIGHT(B1274,FIND(I1274,B1274)+1),"_",""))</f>
        <v>eDNA</v>
      </c>
      <c r="K1274" s="0" t="n">
        <f aca="false">IFERROR(VALUE(SUBSTITUTE(E1274,".",",")),E1274)</f>
        <v>38.96</v>
      </c>
      <c r="L1274" s="61" t="str">
        <f aca="false">IF(J1274="PosK",SUMIFS(K:K,J:J,"PosK",H:H,H1274),"")</f>
        <v/>
      </c>
      <c r="M1274" s="61" t="str">
        <f aca="false">IF(J1274="PosK",SUMIFS(K:K,J:J,"NegK",H:H,H1274),"")</f>
        <v/>
      </c>
      <c r="N1274" s="61" t="str">
        <f aca="false">IF(J1274="PosK",SUMIFS(K:K,J:J,"eDNA",H:H,H1274),"")</f>
        <v/>
      </c>
      <c r="P1274" s="62" t="n">
        <f aca="false">IF(K1276="No Ct",0,K1276)</f>
        <v>26.61</v>
      </c>
      <c r="Q1274" s="62" t="n">
        <f aca="false">IF(K1277="No Ct",0,K1277)</f>
        <v>0</v>
      </c>
      <c r="R1274" s="0" t="str">
        <f aca="false">IF(AND(L1274&gt;0,M1274=0),"Valid","Invalid")</f>
        <v>Invalid</v>
      </c>
      <c r="S1274" s="0" t="str">
        <f aca="false">IF(OR(P1274&gt;1,Q1274&gt;1),"Present","Absent")</f>
        <v>Present</v>
      </c>
      <c r="T1274" s="63" t="str">
        <f aca="false">IF(OR(AND(P1274&gt;1,P1274&lt;41),AND(Q1274&gt;1,Q1274&lt;41)),"Ct&lt;41","Ct&gt;41")</f>
        <v>Ct&lt;41</v>
      </c>
      <c r="U1274" s="0" t="str">
        <f aca="false">I1274</f>
        <v>LilleVandsalamander</v>
      </c>
      <c r="V1274" s="0" t="str">
        <f aca="false">MID(F1274,10,9)</f>
        <v>DL2018058</v>
      </c>
      <c r="W1274" s="64" t="str">
        <f aca="false">V1274&amp;"_"&amp;U1274&amp;"_"&amp;R1274&amp;"_"&amp;S1274&amp;"_"&amp;T1274</f>
        <v>DL2018058_LilleVandsalamander_Invalid_Present_Ct&lt;41</v>
      </c>
    </row>
    <row r="1275" customFormat="false" ht="14.25" hidden="false" customHeight="false" outlineLevel="0" collapsed="false">
      <c r="A1275" s="0" t="s">
        <v>897</v>
      </c>
      <c r="B1275" s="52" t="s">
        <v>1189</v>
      </c>
      <c r="C1275" s="52" t="s">
        <v>751</v>
      </c>
      <c r="D1275" s="53" t="n">
        <v>0.1</v>
      </c>
      <c r="E1275" s="53" t="n">
        <v>37.28</v>
      </c>
      <c r="F1275" s="0" t="s">
        <v>1242</v>
      </c>
      <c r="G1275" s="0" t="str">
        <f aca="false">LEFT(B1275,2)</f>
        <v>44</v>
      </c>
      <c r="H1275" s="0" t="str">
        <f aca="false">I1275&amp;"_"&amp;G1275&amp;"_"&amp;F1275</f>
        <v>LilleVandsalamander_44_20180914_DL2018058_EgedalGym_koersel2</v>
      </c>
      <c r="I1275" s="61" t="str">
        <f aca="false">MID(RIGHT(B1275,LEN(B1275)-3),1,FIND("_",RIGHT(B1275,LEN(B1275)-3))-1)</f>
        <v>LilleVandsalamander</v>
      </c>
      <c r="J1275" s="61" t="str">
        <f aca="false">TRIM(SUBSTITUTE(RIGHT(B1275,FIND(I1275,B1275)+1),"_",""))</f>
        <v>eDNA</v>
      </c>
      <c r="K1275" s="0" t="n">
        <f aca="false">IFERROR(VALUE(SUBSTITUTE(E1275,".",",")),E1275)</f>
        <v>37.28</v>
      </c>
      <c r="L1275" s="61" t="str">
        <f aca="false">IF(J1275="PosK",SUMIFS(K:K,J:J,"PosK",H:H,H1275),"")</f>
        <v/>
      </c>
      <c r="M1275" s="61" t="str">
        <f aca="false">IF(J1275="PosK",SUMIFS(K:K,J:J,"NegK",H:H,H1275),"")</f>
        <v/>
      </c>
      <c r="N1275" s="61" t="str">
        <f aca="false">IF(J1275="PosK",SUMIFS(K:K,J:J,"eDNA",H:H,H1275),"")</f>
        <v/>
      </c>
    </row>
    <row r="1276" customFormat="false" ht="14.25" hidden="false" customHeight="false" outlineLevel="0" collapsed="false">
      <c r="A1276" s="0" t="s">
        <v>898</v>
      </c>
      <c r="B1276" s="52" t="s">
        <v>1190</v>
      </c>
      <c r="C1276" s="52" t="s">
        <v>743</v>
      </c>
      <c r="D1276" s="53" t="n">
        <v>0.1</v>
      </c>
      <c r="E1276" s="53" t="n">
        <v>26.61</v>
      </c>
      <c r="F1276" s="0" t="s">
        <v>1242</v>
      </c>
      <c r="G1276" s="0" t="str">
        <f aca="false">LEFT(B1276,2)</f>
        <v>45</v>
      </c>
      <c r="H1276" s="0" t="str">
        <f aca="false">I1276&amp;"_"&amp;G1276&amp;"_"&amp;F1276</f>
        <v>LilleVandsalamander_45_20180914_DL2018058_EgedalGym_koersel2</v>
      </c>
      <c r="I1276" s="61" t="str">
        <f aca="false">MID(RIGHT(B1276,LEN(B1276)-3),1,FIND("_",RIGHT(B1276,LEN(B1276)-3))-1)</f>
        <v>LilleVandsalamander</v>
      </c>
      <c r="J1276" s="61" t="str">
        <f aca="false">TRIM(SUBSTITUTE(RIGHT(B1276,FIND(I1276,B1276)+1),"_",""))</f>
        <v>PosK</v>
      </c>
      <c r="K1276" s="0" t="n">
        <f aca="false">IFERROR(VALUE(SUBSTITUTE(E1276,".",",")),E1276)</f>
        <v>26.61</v>
      </c>
      <c r="L1276" s="61" t="n">
        <f aca="false">IF(J1276="PosK",SUMIFS(K:K,J:J,"PosK",H:H,H1276),"")</f>
        <v>26.61</v>
      </c>
      <c r="M1276" s="61" t="n">
        <f aca="false">IF(J1276="PosK",SUMIFS(K:K,J:J,"NegK",H:H,H1276),"")</f>
        <v>0</v>
      </c>
      <c r="N1276" s="61" t="n">
        <f aca="false">IF(J1276="PosK",SUMIFS(K:K,J:J,"eDNA",H:H,H1276),"")</f>
        <v>77.7</v>
      </c>
      <c r="Q1276" s="62"/>
    </row>
    <row r="1277" customFormat="false" ht="14.25" hidden="false" customHeight="false" outlineLevel="0" collapsed="false">
      <c r="A1277" s="0" t="s">
        <v>900</v>
      </c>
      <c r="B1277" s="52" t="s">
        <v>1191</v>
      </c>
      <c r="C1277" s="52" t="s">
        <v>747</v>
      </c>
      <c r="D1277" s="53" t="n">
        <v>0.1</v>
      </c>
      <c r="E1277" s="53" t="s">
        <v>748</v>
      </c>
      <c r="F1277" s="0" t="s">
        <v>1242</v>
      </c>
      <c r="G1277" s="0" t="str">
        <f aca="false">LEFT(B1277,2)</f>
        <v>45</v>
      </c>
      <c r="H1277" s="0" t="str">
        <f aca="false">I1277&amp;"_"&amp;G1277&amp;"_"&amp;F1277</f>
        <v>LilleVandsalamander_45_20180914_DL2018058_EgedalGym_koersel2</v>
      </c>
      <c r="I1277" s="61" t="str">
        <f aca="false">MID(RIGHT(B1277,LEN(B1277)-3),1,FIND("_",RIGHT(B1277,LEN(B1277)-3))-1)</f>
        <v>LilleVandsalamander</v>
      </c>
      <c r="J1277" s="61" t="str">
        <f aca="false">TRIM(SUBSTITUTE(RIGHT(B1277,FIND(I1277,B1277)+1),"_",""))</f>
        <v>NegK</v>
      </c>
      <c r="K1277" s="0" t="str">
        <f aca="false">IFERROR(VALUE(SUBSTITUTE(E1277,".",",")),E1277)</f>
        <v>No Ct</v>
      </c>
      <c r="L1277" s="61" t="str">
        <f aca="false">IF(J1277="PosK",SUMIFS(K:K,J:J,"PosK",H:H,H1277),"")</f>
        <v/>
      </c>
      <c r="M1277" s="61" t="str">
        <f aca="false">IF(J1277="PosK",SUMIFS(K:K,J:J,"NegK",H:H,H1277),"")</f>
        <v/>
      </c>
      <c r="N1277" s="61" t="str">
        <f aca="false">IF(J1277="PosK",SUMIFS(K:K,J:J,"eDNA",H:H,H1277),"")</f>
        <v/>
      </c>
      <c r="P1277" s="62"/>
      <c r="T1277" s="63"/>
      <c r="W1277" s="64"/>
    </row>
    <row r="1278" customFormat="false" ht="14.25" hidden="false" customHeight="false" outlineLevel="0" collapsed="false">
      <c r="A1278" s="0" t="s">
        <v>902</v>
      </c>
      <c r="B1278" s="52" t="s">
        <v>1192</v>
      </c>
      <c r="C1278" s="52" t="s">
        <v>751</v>
      </c>
      <c r="D1278" s="53" t="n">
        <v>0.1</v>
      </c>
      <c r="E1278" s="53" t="n">
        <v>38.48</v>
      </c>
      <c r="F1278" s="0" t="s">
        <v>1242</v>
      </c>
      <c r="G1278" s="0" t="str">
        <f aca="false">LEFT(B1278,2)</f>
        <v>45</v>
      </c>
      <c r="H1278" s="0" t="str">
        <f aca="false">I1278&amp;"_"&amp;G1278&amp;"_"&amp;F1278</f>
        <v>LilleVandsalamander_45_20180914_DL2018058_EgedalGym_koersel2</v>
      </c>
      <c r="I1278" s="61" t="str">
        <f aca="false">MID(RIGHT(B1278,LEN(B1278)-3),1,FIND("_",RIGHT(B1278,LEN(B1278)-3))-1)</f>
        <v>LilleVandsalamander</v>
      </c>
      <c r="J1278" s="61" t="str">
        <f aca="false">TRIM(SUBSTITUTE(RIGHT(B1278,FIND(I1278,B1278)+1),"_",""))</f>
        <v>eDNA</v>
      </c>
      <c r="K1278" s="0" t="n">
        <f aca="false">IFERROR(VALUE(SUBSTITUTE(E1278,".",",")),E1278)</f>
        <v>38.48</v>
      </c>
      <c r="L1278" s="61" t="str">
        <f aca="false">IF(J1278="PosK",SUMIFS(K:K,J:J,"PosK",H:H,H1278),"")</f>
        <v/>
      </c>
      <c r="M1278" s="61" t="str">
        <f aca="false">IF(J1278="PosK",SUMIFS(K:K,J:J,"NegK",H:H,H1278),"")</f>
        <v/>
      </c>
      <c r="N1278" s="61" t="str">
        <f aca="false">IF(J1278="PosK",SUMIFS(K:K,J:J,"eDNA",H:H,H1278),"")</f>
        <v/>
      </c>
      <c r="P1278" s="62" t="n">
        <f aca="false">IF(K1280="No Ct",0,K1280)</f>
        <v>20.25</v>
      </c>
      <c r="Q1278" s="62" t="n">
        <f aca="false">IF(K1281="No Ct",0,K1281)</f>
        <v>0</v>
      </c>
      <c r="R1278" s="0" t="str">
        <f aca="false">IF(AND(L1278&gt;0,M1278=0),"Valid","Invalid")</f>
        <v>Invalid</v>
      </c>
      <c r="S1278" s="0" t="str">
        <f aca="false">IF(OR(P1278&gt;1,Q1278&gt;1),"Present","Absent")</f>
        <v>Present</v>
      </c>
      <c r="T1278" s="63" t="str">
        <f aca="false">IF(OR(AND(P1278&gt;1,P1278&lt;41),AND(Q1278&gt;1,Q1278&lt;41)),"Ct&lt;41","Ct&gt;41")</f>
        <v>Ct&lt;41</v>
      </c>
      <c r="U1278" s="0" t="str">
        <f aca="false">I1278</f>
        <v>LilleVandsalamander</v>
      </c>
      <c r="V1278" s="0" t="str">
        <f aca="false">MID(F1278,10,9)</f>
        <v>DL2018058</v>
      </c>
      <c r="W1278" s="64" t="str">
        <f aca="false">V1278&amp;"_"&amp;U1278&amp;"_"&amp;R1278&amp;"_"&amp;S1278&amp;"_"&amp;T1278</f>
        <v>DL2018058_LilleVandsalamander_Invalid_Present_Ct&lt;41</v>
      </c>
    </row>
    <row r="1279" customFormat="false" ht="14.25" hidden="false" customHeight="false" outlineLevel="0" collapsed="false">
      <c r="A1279" s="0" t="s">
        <v>904</v>
      </c>
      <c r="B1279" s="52" t="s">
        <v>1192</v>
      </c>
      <c r="C1279" s="52" t="s">
        <v>751</v>
      </c>
      <c r="D1279" s="53" t="n">
        <v>0.1</v>
      </c>
      <c r="E1279" s="53" t="n">
        <v>39.22</v>
      </c>
      <c r="F1279" s="0" t="s">
        <v>1242</v>
      </c>
      <c r="G1279" s="0" t="str">
        <f aca="false">LEFT(B1279,2)</f>
        <v>45</v>
      </c>
      <c r="H1279" s="0" t="str">
        <f aca="false">I1279&amp;"_"&amp;G1279&amp;"_"&amp;F1279</f>
        <v>LilleVandsalamander_45_20180914_DL2018058_EgedalGym_koersel2</v>
      </c>
      <c r="I1279" s="61" t="str">
        <f aca="false">MID(RIGHT(B1279,LEN(B1279)-3),1,FIND("_",RIGHT(B1279,LEN(B1279)-3))-1)</f>
        <v>LilleVandsalamander</v>
      </c>
      <c r="J1279" s="61" t="str">
        <f aca="false">TRIM(SUBSTITUTE(RIGHT(B1279,FIND(I1279,B1279)+1),"_",""))</f>
        <v>eDNA</v>
      </c>
      <c r="K1279" s="0" t="n">
        <f aca="false">IFERROR(VALUE(SUBSTITUTE(E1279,".",",")),E1279)</f>
        <v>39.22</v>
      </c>
      <c r="L1279" s="61" t="str">
        <f aca="false">IF(J1279="PosK",SUMIFS(K:K,J:J,"PosK",H:H,H1279),"")</f>
        <v/>
      </c>
      <c r="M1279" s="61" t="str">
        <f aca="false">IF(J1279="PosK",SUMIFS(K:K,J:J,"NegK",H:H,H1279),"")</f>
        <v/>
      </c>
      <c r="N1279" s="61" t="str">
        <f aca="false">IF(J1279="PosK",SUMIFS(K:K,J:J,"eDNA",H:H,H1279),"")</f>
        <v/>
      </c>
    </row>
    <row r="1280" customFormat="false" ht="14.25" hidden="false" customHeight="false" outlineLevel="0" collapsed="false">
      <c r="A1280" s="0" t="s">
        <v>905</v>
      </c>
      <c r="B1280" s="52" t="s">
        <v>1193</v>
      </c>
      <c r="C1280" s="52" t="s">
        <v>743</v>
      </c>
      <c r="D1280" s="53" t="n">
        <v>0.1</v>
      </c>
      <c r="E1280" s="53" t="n">
        <v>20.25</v>
      </c>
      <c r="F1280" s="0" t="s">
        <v>1242</v>
      </c>
      <c r="G1280" s="0" t="str">
        <f aca="false">LEFT(B1280,2)</f>
        <v>46</v>
      </c>
      <c r="H1280" s="0" t="str">
        <f aca="false">I1280&amp;"_"&amp;G1280&amp;"_"&amp;F1280</f>
        <v>Skalle_46_20180914_DL2018058_EgedalGym_koersel2</v>
      </c>
      <c r="I1280" s="61" t="str">
        <f aca="false">MID(RIGHT(B1280,LEN(B1280)-3),1,FIND("_",RIGHT(B1280,LEN(B1280)-3))-1)</f>
        <v>Skalle</v>
      </c>
      <c r="J1280" s="61" t="str">
        <f aca="false">TRIM(SUBSTITUTE(RIGHT(B1280,FIND(I1280,B1280)+1),"_",""))</f>
        <v>PosK</v>
      </c>
      <c r="K1280" s="0" t="n">
        <f aca="false">IFERROR(VALUE(SUBSTITUTE(E1280,".",",")),E1280)</f>
        <v>20.25</v>
      </c>
      <c r="L1280" s="61" t="n">
        <f aca="false">IF(J1280="PosK",SUMIFS(K:K,J:J,"PosK",H:H,H1280),"")</f>
        <v>20.25</v>
      </c>
      <c r="M1280" s="61" t="n">
        <f aca="false">IF(J1280="PosK",SUMIFS(K:K,J:J,"NegK",H:H,H1280),"")</f>
        <v>0</v>
      </c>
      <c r="N1280" s="61" t="n">
        <f aca="false">IF(J1280="PosK",SUMIFS(K:K,J:J,"eDNA",H:H,H1280),"")</f>
        <v>0</v>
      </c>
      <c r="Q1280" s="62"/>
    </row>
    <row r="1281" customFormat="false" ht="14.25" hidden="false" customHeight="false" outlineLevel="0" collapsed="false">
      <c r="A1281" s="0" t="s">
        <v>907</v>
      </c>
      <c r="B1281" s="52" t="s">
        <v>1194</v>
      </c>
      <c r="C1281" s="52" t="s">
        <v>747</v>
      </c>
      <c r="D1281" s="53" t="n">
        <v>0.1</v>
      </c>
      <c r="E1281" s="53" t="s">
        <v>748</v>
      </c>
      <c r="F1281" s="0" t="s">
        <v>1242</v>
      </c>
      <c r="G1281" s="0" t="str">
        <f aca="false">LEFT(B1281,2)</f>
        <v>46</v>
      </c>
      <c r="H1281" s="0" t="str">
        <f aca="false">I1281&amp;"_"&amp;G1281&amp;"_"&amp;F1281</f>
        <v>Skalle_46_20180914_DL2018058_EgedalGym_koersel2</v>
      </c>
      <c r="I1281" s="61" t="str">
        <f aca="false">MID(RIGHT(B1281,LEN(B1281)-3),1,FIND("_",RIGHT(B1281,LEN(B1281)-3))-1)</f>
        <v>Skalle</v>
      </c>
      <c r="J1281" s="61" t="str">
        <f aca="false">TRIM(SUBSTITUTE(RIGHT(B1281,FIND(I1281,B1281)+1),"_",""))</f>
        <v>NegK</v>
      </c>
      <c r="K1281" s="0" t="str">
        <f aca="false">IFERROR(VALUE(SUBSTITUTE(E1281,".",",")),E1281)</f>
        <v>No Ct</v>
      </c>
      <c r="L1281" s="61" t="str">
        <f aca="false">IF(J1281="PosK",SUMIFS(K:K,J:J,"PosK",H:H,H1281),"")</f>
        <v/>
      </c>
      <c r="M1281" s="61" t="str">
        <f aca="false">IF(J1281="PosK",SUMIFS(K:K,J:J,"NegK",H:H,H1281),"")</f>
        <v/>
      </c>
      <c r="N1281" s="61" t="str">
        <f aca="false">IF(J1281="PosK",SUMIFS(K:K,J:J,"eDNA",H:H,H1281),"")</f>
        <v/>
      </c>
      <c r="P1281" s="62"/>
      <c r="T1281" s="63"/>
      <c r="W1281" s="64"/>
    </row>
    <row r="1282" customFormat="false" ht="14.25" hidden="false" customHeight="false" outlineLevel="0" collapsed="false">
      <c r="A1282" s="0" t="s">
        <v>909</v>
      </c>
      <c r="B1282" s="52" t="s">
        <v>1195</v>
      </c>
      <c r="C1282" s="52" t="s">
        <v>751</v>
      </c>
      <c r="D1282" s="53" t="n">
        <v>0.1</v>
      </c>
      <c r="E1282" s="53" t="s">
        <v>748</v>
      </c>
      <c r="F1282" s="0" t="s">
        <v>1242</v>
      </c>
      <c r="G1282" s="0" t="str">
        <f aca="false">LEFT(B1282,2)</f>
        <v>46</v>
      </c>
      <c r="H1282" s="0" t="str">
        <f aca="false">I1282&amp;"_"&amp;G1282&amp;"_"&amp;F1282</f>
        <v>Skalle_46_20180914_DL2018058_EgedalGym_koersel2</v>
      </c>
      <c r="I1282" s="61" t="str">
        <f aca="false">MID(RIGHT(B1282,LEN(B1282)-3),1,FIND("_",RIGHT(B1282,LEN(B1282)-3))-1)</f>
        <v>Skalle</v>
      </c>
      <c r="J1282" s="61" t="str">
        <f aca="false">TRIM(SUBSTITUTE(RIGHT(B1282,FIND(I1282,B1282)+1),"_",""))</f>
        <v>eDNA</v>
      </c>
      <c r="K1282" s="0" t="str">
        <f aca="false">IFERROR(VALUE(SUBSTITUTE(E1282,".",",")),E1282)</f>
        <v>No Ct</v>
      </c>
      <c r="L1282" s="61" t="str">
        <f aca="false">IF(J1282="PosK",SUMIFS(K:K,J:J,"PosK",H:H,H1282),"")</f>
        <v/>
      </c>
      <c r="M1282" s="61" t="str">
        <f aca="false">IF(J1282="PosK",SUMIFS(K:K,J:J,"NegK",H:H,H1282),"")</f>
        <v/>
      </c>
      <c r="N1282" s="61" t="str">
        <f aca="false">IF(J1282="PosK",SUMIFS(K:K,J:J,"eDNA",H:H,H1282),"")</f>
        <v/>
      </c>
      <c r="P1282" s="62" t="n">
        <f aca="false">IF(K1284="No Ct",0,K1284)</f>
        <v>29.97</v>
      </c>
      <c r="Q1282" s="62" t="n">
        <f aca="false">IF(K1285="No Ct",0,K1285)</f>
        <v>0</v>
      </c>
      <c r="R1282" s="0" t="str">
        <f aca="false">IF(AND(L1282&gt;0,M1282=0),"Valid","Invalid")</f>
        <v>Invalid</v>
      </c>
      <c r="S1282" s="0" t="str">
        <f aca="false">IF(OR(P1282&gt;1,Q1282&gt;1),"Present","Absent")</f>
        <v>Present</v>
      </c>
      <c r="T1282" s="63" t="str">
        <f aca="false">IF(OR(AND(P1282&gt;1,P1282&lt;41),AND(Q1282&gt;1,Q1282&lt;41)),"Ct&lt;41","Ct&gt;41")</f>
        <v>Ct&lt;41</v>
      </c>
      <c r="U1282" s="0" t="str">
        <f aca="false">I1282</f>
        <v>Skalle</v>
      </c>
      <c r="V1282" s="0" t="str">
        <f aca="false">MID(F1282,10,9)</f>
        <v>DL2018058</v>
      </c>
      <c r="W1282" s="64" t="str">
        <f aca="false">V1282&amp;"_"&amp;U1282&amp;"_"&amp;R1282&amp;"_"&amp;S1282&amp;"_"&amp;T1282</f>
        <v>DL2018058_Skalle_Invalid_Present_Ct&lt;41</v>
      </c>
    </row>
    <row r="1283" customFormat="false" ht="14.25" hidden="false" customHeight="false" outlineLevel="0" collapsed="false">
      <c r="A1283" s="0" t="s">
        <v>911</v>
      </c>
      <c r="B1283" s="52" t="s">
        <v>1195</v>
      </c>
      <c r="C1283" s="52" t="s">
        <v>751</v>
      </c>
      <c r="D1283" s="53" t="n">
        <v>0.1</v>
      </c>
      <c r="E1283" s="53" t="s">
        <v>748</v>
      </c>
      <c r="F1283" s="0" t="s">
        <v>1242</v>
      </c>
      <c r="G1283" s="0" t="str">
        <f aca="false">LEFT(B1283,2)</f>
        <v>46</v>
      </c>
      <c r="H1283" s="0" t="str">
        <f aca="false">I1283&amp;"_"&amp;G1283&amp;"_"&amp;F1283</f>
        <v>Skalle_46_20180914_DL2018058_EgedalGym_koersel2</v>
      </c>
      <c r="I1283" s="61" t="str">
        <f aca="false">MID(RIGHT(B1283,LEN(B1283)-3),1,FIND("_",RIGHT(B1283,LEN(B1283)-3))-1)</f>
        <v>Skalle</v>
      </c>
      <c r="J1283" s="61" t="str">
        <f aca="false">TRIM(SUBSTITUTE(RIGHT(B1283,FIND(I1283,B1283)+1),"_",""))</f>
        <v>eDNA</v>
      </c>
      <c r="K1283" s="0" t="str">
        <f aca="false">IFERROR(VALUE(SUBSTITUTE(E1283,".",",")),E1283)</f>
        <v>No Ct</v>
      </c>
      <c r="L1283" s="61" t="str">
        <f aca="false">IF(J1283="PosK",SUMIFS(K:K,J:J,"PosK",H:H,H1283),"")</f>
        <v/>
      </c>
      <c r="M1283" s="61" t="str">
        <f aca="false">IF(J1283="PosK",SUMIFS(K:K,J:J,"NegK",H:H,H1283),"")</f>
        <v/>
      </c>
      <c r="N1283" s="61" t="str">
        <f aca="false">IF(J1283="PosK",SUMIFS(K:K,J:J,"eDNA",H:H,H1283),"")</f>
        <v/>
      </c>
    </row>
    <row r="1284" customFormat="false" ht="14.25" hidden="false" customHeight="false" outlineLevel="0" collapsed="false">
      <c r="A1284" s="0" t="s">
        <v>912</v>
      </c>
      <c r="B1284" s="52" t="s">
        <v>1196</v>
      </c>
      <c r="C1284" s="52" t="s">
        <v>743</v>
      </c>
      <c r="D1284" s="53" t="n">
        <v>0.1</v>
      </c>
      <c r="E1284" s="53" t="n">
        <v>29.97</v>
      </c>
      <c r="F1284" s="0" t="s">
        <v>1242</v>
      </c>
      <c r="G1284" s="0" t="str">
        <f aca="false">LEFT(B1284,2)</f>
        <v>47</v>
      </c>
      <c r="H1284" s="0" t="str">
        <f aca="false">I1284&amp;"_"&amp;G1284&amp;"_"&amp;F1284</f>
        <v>Karusse_47_20180914_DL2018058_EgedalGym_koersel2</v>
      </c>
      <c r="I1284" s="61" t="str">
        <f aca="false">MID(RIGHT(B1284,LEN(B1284)-3),1,FIND("_",RIGHT(B1284,LEN(B1284)-3))-1)</f>
        <v>Karusse</v>
      </c>
      <c r="J1284" s="61" t="str">
        <f aca="false">TRIM(SUBSTITUTE(RIGHT(B1284,FIND(I1284,B1284)+1),"_",""))</f>
        <v>PosK</v>
      </c>
      <c r="K1284" s="0" t="n">
        <f aca="false">IFERROR(VALUE(SUBSTITUTE(E1284,".",",")),E1284)</f>
        <v>29.97</v>
      </c>
      <c r="L1284" s="61" t="n">
        <f aca="false">IF(J1284="PosK",SUMIFS(K:K,J:J,"PosK",H:H,H1284),"")</f>
        <v>29.97</v>
      </c>
      <c r="M1284" s="61" t="n">
        <f aca="false">IF(J1284="PosK",SUMIFS(K:K,J:J,"NegK",H:H,H1284),"")</f>
        <v>0</v>
      </c>
      <c r="N1284" s="61" t="n">
        <f aca="false">IF(J1284="PosK",SUMIFS(K:K,J:J,"eDNA",H:H,H1284),"")</f>
        <v>0</v>
      </c>
      <c r="Q1284" s="62"/>
    </row>
    <row r="1285" customFormat="false" ht="14.25" hidden="false" customHeight="false" outlineLevel="0" collapsed="false">
      <c r="A1285" s="0" t="s">
        <v>914</v>
      </c>
      <c r="B1285" s="52" t="s">
        <v>1197</v>
      </c>
      <c r="C1285" s="52" t="s">
        <v>747</v>
      </c>
      <c r="D1285" s="53" t="n">
        <v>0.1</v>
      </c>
      <c r="E1285" s="53" t="s">
        <v>748</v>
      </c>
      <c r="F1285" s="0" t="s">
        <v>1242</v>
      </c>
      <c r="G1285" s="0" t="str">
        <f aca="false">LEFT(B1285,2)</f>
        <v>47</v>
      </c>
      <c r="H1285" s="0" t="str">
        <f aca="false">I1285&amp;"_"&amp;G1285&amp;"_"&amp;F1285</f>
        <v>Karusse_47_20180914_DL2018058_EgedalGym_koersel2</v>
      </c>
      <c r="I1285" s="61" t="str">
        <f aca="false">MID(RIGHT(B1285,LEN(B1285)-3),1,FIND("_",RIGHT(B1285,LEN(B1285)-3))-1)</f>
        <v>Karusse</v>
      </c>
      <c r="J1285" s="61" t="str">
        <f aca="false">TRIM(SUBSTITUTE(RIGHT(B1285,FIND(I1285,B1285)+1),"_",""))</f>
        <v>NegK</v>
      </c>
      <c r="K1285" s="0" t="str">
        <f aca="false">IFERROR(VALUE(SUBSTITUTE(E1285,".",",")),E1285)</f>
        <v>No Ct</v>
      </c>
      <c r="L1285" s="61" t="str">
        <f aca="false">IF(J1285="PosK",SUMIFS(K:K,J:J,"PosK",H:H,H1285),"")</f>
        <v/>
      </c>
      <c r="M1285" s="61" t="str">
        <f aca="false">IF(J1285="PosK",SUMIFS(K:K,J:J,"NegK",H:H,H1285),"")</f>
        <v/>
      </c>
      <c r="N1285" s="61" t="str">
        <f aca="false">IF(J1285="PosK",SUMIFS(K:K,J:J,"eDNA",H:H,H1285),"")</f>
        <v/>
      </c>
      <c r="P1285" s="62"/>
      <c r="T1285" s="63"/>
      <c r="W1285" s="64"/>
    </row>
    <row r="1286" customFormat="false" ht="14.25" hidden="false" customHeight="false" outlineLevel="0" collapsed="false">
      <c r="A1286" s="0" t="s">
        <v>916</v>
      </c>
      <c r="B1286" s="52" t="s">
        <v>1198</v>
      </c>
      <c r="C1286" s="52" t="s">
        <v>751</v>
      </c>
      <c r="D1286" s="53" t="n">
        <v>0.1</v>
      </c>
      <c r="E1286" s="53" t="s">
        <v>748</v>
      </c>
      <c r="F1286" s="0" t="s">
        <v>1242</v>
      </c>
      <c r="G1286" s="0" t="str">
        <f aca="false">LEFT(B1286,2)</f>
        <v>47</v>
      </c>
      <c r="H1286" s="0" t="str">
        <f aca="false">I1286&amp;"_"&amp;G1286&amp;"_"&amp;F1286</f>
        <v>Karusse_47_20180914_DL2018058_EgedalGym_koersel2</v>
      </c>
      <c r="I1286" s="61" t="str">
        <f aca="false">MID(RIGHT(B1286,LEN(B1286)-3),1,FIND("_",RIGHT(B1286,LEN(B1286)-3))-1)</f>
        <v>Karusse</v>
      </c>
      <c r="J1286" s="61" t="str">
        <f aca="false">TRIM(SUBSTITUTE(RIGHT(B1286,FIND(I1286,B1286)+1),"_",""))</f>
        <v>eDNA</v>
      </c>
      <c r="K1286" s="0" t="str">
        <f aca="false">IFERROR(VALUE(SUBSTITUTE(E1286,".",",")),E1286)</f>
        <v>No Ct</v>
      </c>
      <c r="L1286" s="61" t="str">
        <f aca="false">IF(J1286="PosK",SUMIFS(K:K,J:J,"PosK",H:H,H1286),"")</f>
        <v/>
      </c>
      <c r="M1286" s="61" t="str">
        <f aca="false">IF(J1286="PosK",SUMIFS(K:K,J:J,"NegK",H:H,H1286),"")</f>
        <v/>
      </c>
      <c r="N1286" s="61" t="str">
        <f aca="false">IF(J1286="PosK",SUMIFS(K:K,J:J,"eDNA",H:H,H1286),"")</f>
        <v/>
      </c>
      <c r="P1286" s="62" t="n">
        <f aca="false">IF(K1288="No Ct",0,K1288)</f>
        <v>0</v>
      </c>
      <c r="Q1286" s="62" t="n">
        <f aca="false">IF(K1289="No Ct",0,K1289)</f>
        <v>0</v>
      </c>
      <c r="R1286" s="0" t="str">
        <f aca="false">IF(AND(L1286&gt;0,M1286=0),"Valid","Invalid")</f>
        <v>Invalid</v>
      </c>
      <c r="S1286" s="0" t="str">
        <f aca="false">IF(OR(P1286&gt;1,Q1286&gt;1),"Present","Absent")</f>
        <v>Absent</v>
      </c>
      <c r="T1286" s="63" t="str">
        <f aca="false">IF(OR(AND(P1286&gt;1,P1286&lt;41),AND(Q1286&gt;1,Q1286&lt;41)),"Ct&lt;41","Ct&gt;41")</f>
        <v>Ct&gt;41</v>
      </c>
      <c r="U1286" s="0" t="str">
        <f aca="false">I1286</f>
        <v>Karusse</v>
      </c>
      <c r="V1286" s="0" t="str">
        <f aca="false">MID(F1286,10,9)</f>
        <v>DL2018058</v>
      </c>
      <c r="W1286" s="64" t="str">
        <f aca="false">V1286&amp;"_"&amp;U1286&amp;"_"&amp;R1286&amp;"_"&amp;S1286&amp;"_"&amp;T1286</f>
        <v>DL2018058_Karusse_Invalid_Absent_Ct&gt;41</v>
      </c>
    </row>
    <row r="1287" customFormat="false" ht="14.25" hidden="false" customHeight="false" outlineLevel="0" collapsed="false">
      <c r="A1287" s="0" t="s">
        <v>918</v>
      </c>
      <c r="B1287" s="52" t="s">
        <v>1198</v>
      </c>
      <c r="C1287" s="52" t="s">
        <v>751</v>
      </c>
      <c r="D1287" s="53" t="n">
        <v>0.1</v>
      </c>
      <c r="E1287" s="53" t="s">
        <v>748</v>
      </c>
      <c r="F1287" s="0" t="s">
        <v>1242</v>
      </c>
      <c r="G1287" s="0" t="str">
        <f aca="false">LEFT(B1287,2)</f>
        <v>47</v>
      </c>
      <c r="H1287" s="0" t="str">
        <f aca="false">I1287&amp;"_"&amp;G1287&amp;"_"&amp;F1287</f>
        <v>Karusse_47_20180914_DL2018058_EgedalGym_koersel2</v>
      </c>
      <c r="I1287" s="61" t="str">
        <f aca="false">MID(RIGHT(B1287,LEN(B1287)-3),1,FIND("_",RIGHT(B1287,LEN(B1287)-3))-1)</f>
        <v>Karusse</v>
      </c>
      <c r="J1287" s="61" t="str">
        <f aca="false">TRIM(SUBSTITUTE(RIGHT(B1287,FIND(I1287,B1287)+1),"_",""))</f>
        <v>eDNA</v>
      </c>
      <c r="K1287" s="0" t="str">
        <f aca="false">IFERROR(VALUE(SUBSTITUTE(E1287,".",",")),E1287)</f>
        <v>No Ct</v>
      </c>
      <c r="L1287" s="61" t="str">
        <f aca="false">IF(J1287="PosK",SUMIFS(K:K,J:J,"PosK",H:H,H1287),"")</f>
        <v/>
      </c>
      <c r="M1287" s="61" t="str">
        <f aca="false">IF(J1287="PosK",SUMIFS(K:K,J:J,"NegK",H:H,H1287),"")</f>
        <v/>
      </c>
      <c r="N1287" s="61" t="str">
        <f aca="false">IF(J1287="PosK",SUMIFS(K:K,J:J,"eDNA",H:H,H1287),"")</f>
        <v/>
      </c>
    </row>
    <row r="1288" customFormat="false" ht="14.25" hidden="false" customHeight="false" outlineLevel="0" collapsed="false">
      <c r="A1288" s="0" t="s">
        <v>919</v>
      </c>
      <c r="B1288" s="52" t="s">
        <v>1247</v>
      </c>
      <c r="C1288" s="52" t="s">
        <v>743</v>
      </c>
      <c r="D1288" s="53" t="n">
        <v>0.1</v>
      </c>
      <c r="E1288" s="53" t="s">
        <v>748</v>
      </c>
      <c r="F1288" s="0" t="s">
        <v>1242</v>
      </c>
      <c r="G1288" s="0" t="str">
        <f aca="false">LEFT(B1288,2)</f>
        <v>48</v>
      </c>
      <c r="H1288" s="0" t="str">
        <f aca="false">I1288&amp;"_"&amp;G1288&amp;"_"&amp;F1288</f>
        <v>Soelvkarusse_48_20180914_DL2018058_EgedalGym_koersel2</v>
      </c>
      <c r="I1288" s="61" t="str">
        <f aca="false">MID(RIGHT(B1288,LEN(B1288)-3),1,FIND("_",RIGHT(B1288,LEN(B1288)-3))-1)</f>
        <v>Soelvkarusse</v>
      </c>
      <c r="J1288" s="61" t="str">
        <f aca="false">TRIM(SUBSTITUTE(RIGHT(B1288,FIND(I1288,B1288)+1),"_",""))</f>
        <v>PosK</v>
      </c>
      <c r="K1288" s="0" t="str">
        <f aca="false">IFERROR(VALUE(SUBSTITUTE(E1288,".",",")),E1288)</f>
        <v>No Ct</v>
      </c>
      <c r="L1288" s="61" t="n">
        <f aca="false">IF(J1288="PosK",SUMIFS(K:K,J:J,"PosK",H:H,H1288),"")</f>
        <v>0</v>
      </c>
      <c r="M1288" s="61" t="n">
        <f aca="false">IF(J1288="PosK",SUMIFS(K:K,J:J,"NegK",H:H,H1288),"")</f>
        <v>0</v>
      </c>
      <c r="N1288" s="61" t="n">
        <f aca="false">IF(J1288="PosK",SUMIFS(K:K,J:J,"eDNA",H:H,H1288),"")</f>
        <v>0</v>
      </c>
      <c r="Q1288" s="62"/>
    </row>
    <row r="1289" customFormat="false" ht="14.25" hidden="false" customHeight="false" outlineLevel="0" collapsed="false">
      <c r="A1289" s="0" t="s">
        <v>921</v>
      </c>
      <c r="B1289" s="52" t="s">
        <v>1248</v>
      </c>
      <c r="C1289" s="52" t="s">
        <v>747</v>
      </c>
      <c r="D1289" s="53" t="n">
        <v>0.1</v>
      </c>
      <c r="E1289" s="53" t="s">
        <v>748</v>
      </c>
      <c r="F1289" s="0" t="s">
        <v>1242</v>
      </c>
      <c r="G1289" s="0" t="str">
        <f aca="false">LEFT(B1289,2)</f>
        <v>48</v>
      </c>
      <c r="H1289" s="0" t="str">
        <f aca="false">I1289&amp;"_"&amp;G1289&amp;"_"&amp;F1289</f>
        <v>Soelvkarusse_48_20180914_DL2018058_EgedalGym_koersel2</v>
      </c>
      <c r="I1289" s="61" t="str">
        <f aca="false">MID(RIGHT(B1289,LEN(B1289)-3),1,FIND("_",RIGHT(B1289,LEN(B1289)-3))-1)</f>
        <v>Soelvkarusse</v>
      </c>
      <c r="J1289" s="61" t="str">
        <f aca="false">TRIM(SUBSTITUTE(RIGHT(B1289,FIND(I1289,B1289)+1),"_",""))</f>
        <v>NegK</v>
      </c>
      <c r="K1289" s="0" t="str">
        <f aca="false">IFERROR(VALUE(SUBSTITUTE(E1289,".",",")),E1289)</f>
        <v>No Ct</v>
      </c>
      <c r="L1289" s="61" t="str">
        <f aca="false">IF(J1289="PosK",SUMIFS(K:K,J:J,"PosK",H:H,H1289),"")</f>
        <v/>
      </c>
      <c r="M1289" s="61" t="str">
        <f aca="false">IF(J1289="PosK",SUMIFS(K:K,J:J,"NegK",H:H,H1289),"")</f>
        <v/>
      </c>
      <c r="N1289" s="61" t="str">
        <f aca="false">IF(J1289="PosK",SUMIFS(K:K,J:J,"eDNA",H:H,H1289),"")</f>
        <v/>
      </c>
      <c r="P1289" s="62"/>
      <c r="T1289" s="63"/>
      <c r="W1289" s="64"/>
    </row>
    <row r="1290" customFormat="false" ht="14.25" hidden="false" customHeight="false" outlineLevel="0" collapsed="false">
      <c r="A1290" s="0" t="s">
        <v>923</v>
      </c>
      <c r="B1290" s="52" t="s">
        <v>1249</v>
      </c>
      <c r="C1290" s="52" t="s">
        <v>751</v>
      </c>
      <c r="D1290" s="53" t="n">
        <v>0.1</v>
      </c>
      <c r="E1290" s="53" t="s">
        <v>748</v>
      </c>
      <c r="F1290" s="0" t="s">
        <v>1242</v>
      </c>
      <c r="G1290" s="0" t="str">
        <f aca="false">LEFT(B1290,2)</f>
        <v>48</v>
      </c>
      <c r="H1290" s="0" t="str">
        <f aca="false">I1290&amp;"_"&amp;G1290&amp;"_"&amp;F1290</f>
        <v>Soelvkarusse_48_20180914_DL2018058_EgedalGym_koersel2</v>
      </c>
      <c r="I1290" s="61" t="str">
        <f aca="false">MID(RIGHT(B1290,LEN(B1290)-3),1,FIND("_",RIGHT(B1290,LEN(B1290)-3))-1)</f>
        <v>Soelvkarusse</v>
      </c>
      <c r="J1290" s="61" t="str">
        <f aca="false">TRIM(SUBSTITUTE(RIGHT(B1290,FIND(I1290,B1290)+1),"_",""))</f>
        <v>eDNA</v>
      </c>
      <c r="K1290" s="0" t="str">
        <f aca="false">IFERROR(VALUE(SUBSTITUTE(E1290,".",",")),E1290)</f>
        <v>No Ct</v>
      </c>
      <c r="L1290" s="61" t="str">
        <f aca="false">IF(J1290="PosK",SUMIFS(K:K,J:J,"PosK",H:H,H1290),"")</f>
        <v/>
      </c>
      <c r="M1290" s="61" t="str">
        <f aca="false">IF(J1290="PosK",SUMIFS(K:K,J:J,"NegK",H:H,H1290),"")</f>
        <v/>
      </c>
      <c r="N1290" s="61" t="str">
        <f aca="false">IF(J1290="PosK",SUMIFS(K:K,J:J,"eDNA",H:H,H1290),"")</f>
        <v/>
      </c>
      <c r="P1290" s="62" t="n">
        <f aca="false">IF(K1292="No Ct",0,K1292)</f>
        <v>32.48</v>
      </c>
      <c r="Q1290" s="62" t="n">
        <f aca="false">IF(K1293="No Ct",0,K1293)</f>
        <v>47.22</v>
      </c>
      <c r="R1290" s="0" t="str">
        <f aca="false">IF(AND(L1290&gt;0,M1290=0),"Valid","Invalid")</f>
        <v>Invalid</v>
      </c>
      <c r="S1290" s="0" t="str">
        <f aca="false">IF(OR(P1290&gt;1,Q1290&gt;1),"Present","Absent")</f>
        <v>Present</v>
      </c>
      <c r="T1290" s="63" t="str">
        <f aca="false">IF(OR(AND(P1290&gt;1,P1290&lt;41),AND(Q1290&gt;1,Q1290&lt;41)),"Ct&lt;41","Ct&gt;41")</f>
        <v>Ct&lt;41</v>
      </c>
      <c r="U1290" s="0" t="str">
        <f aca="false">I1290</f>
        <v>Soelvkarusse</v>
      </c>
      <c r="V1290" s="0" t="str">
        <f aca="false">MID(F1290,10,9)</f>
        <v>DL2018058</v>
      </c>
      <c r="W1290" s="64" t="str">
        <f aca="false">V1290&amp;"_"&amp;U1290&amp;"_"&amp;R1290&amp;"_"&amp;S1290&amp;"_"&amp;T1290</f>
        <v>DL2018058_Soelvkarusse_Invalid_Present_Ct&lt;41</v>
      </c>
    </row>
    <row r="1291" customFormat="false" ht="14.25" hidden="false" customHeight="false" outlineLevel="0" collapsed="false">
      <c r="A1291" s="0" t="s">
        <v>925</v>
      </c>
      <c r="B1291" s="52" t="s">
        <v>1249</v>
      </c>
      <c r="C1291" s="52" t="s">
        <v>751</v>
      </c>
      <c r="D1291" s="53" t="n">
        <v>0.1</v>
      </c>
      <c r="E1291" s="53" t="s">
        <v>748</v>
      </c>
      <c r="F1291" s="0" t="s">
        <v>1242</v>
      </c>
      <c r="G1291" s="0" t="str">
        <f aca="false">LEFT(B1291,2)</f>
        <v>48</v>
      </c>
      <c r="H1291" s="0" t="str">
        <f aca="false">I1291&amp;"_"&amp;G1291&amp;"_"&amp;F1291</f>
        <v>Soelvkarusse_48_20180914_DL2018058_EgedalGym_koersel2</v>
      </c>
      <c r="I1291" s="61" t="str">
        <f aca="false">MID(RIGHT(B1291,LEN(B1291)-3),1,FIND("_",RIGHT(B1291,LEN(B1291)-3))-1)</f>
        <v>Soelvkarusse</v>
      </c>
      <c r="J1291" s="61" t="str">
        <f aca="false">TRIM(SUBSTITUTE(RIGHT(B1291,FIND(I1291,B1291)+1),"_",""))</f>
        <v>eDNA</v>
      </c>
      <c r="K1291" s="0" t="str">
        <f aca="false">IFERROR(VALUE(SUBSTITUTE(E1291,".",",")),E1291)</f>
        <v>No Ct</v>
      </c>
      <c r="L1291" s="61" t="str">
        <f aca="false">IF(J1291="PosK",SUMIFS(K:K,J:J,"PosK",H:H,H1291),"")</f>
        <v/>
      </c>
      <c r="M1291" s="61" t="str">
        <f aca="false">IF(J1291="PosK",SUMIFS(K:K,J:J,"NegK",H:H,H1291),"")</f>
        <v/>
      </c>
      <c r="N1291" s="61" t="str">
        <f aca="false">IF(J1291="PosK",SUMIFS(K:K,J:J,"eDNA",H:H,H1291),"")</f>
        <v/>
      </c>
    </row>
    <row r="1292" customFormat="false" ht="14.25" hidden="false" customHeight="false" outlineLevel="0" collapsed="false">
      <c r="A1292" s="0" t="s">
        <v>888</v>
      </c>
      <c r="B1292" s="52" t="s">
        <v>1250</v>
      </c>
      <c r="C1292" s="52" t="s">
        <v>751</v>
      </c>
      <c r="D1292" s="53" t="n">
        <v>0.1</v>
      </c>
      <c r="E1292" s="53" t="n">
        <v>32.48</v>
      </c>
      <c r="F1292" s="0" t="s">
        <v>1242</v>
      </c>
      <c r="G1292" s="0" t="str">
        <f aca="false">LEFT(B1292,2)</f>
        <v>43</v>
      </c>
      <c r="H1292" s="0" t="str">
        <f aca="false">I1292&amp;"_"&amp;G1292&amp;"_"&amp;F1292</f>
        <v>BudsnudetFroe_43_20180914_DL2018058_EgedalGym_koersel2</v>
      </c>
      <c r="I1292" s="61" t="str">
        <f aca="false">MID(RIGHT(B1292,LEN(B1292)-3),1,FIND("_",RIGHT(B1292,LEN(B1292)-3))-1)</f>
        <v>BudsnudetFroe</v>
      </c>
      <c r="J1292" s="61" t="str">
        <f aca="false">TRIM(SUBSTITUTE(RIGHT(B1292,FIND(I1292,B1292)+1),"_",""))</f>
        <v>eDNA</v>
      </c>
      <c r="K1292" s="0" t="n">
        <f aca="false">IFERROR(VALUE(SUBSTITUTE(E1292,".",",")),E1292)</f>
        <v>32.48</v>
      </c>
      <c r="L1292" s="61" t="str">
        <f aca="false">IF(J1292="PosK",SUMIFS(K:K,J:J,"PosK",H:H,H1292),"")</f>
        <v/>
      </c>
      <c r="M1292" s="61" t="str">
        <f aca="false">IF(J1292="PosK",SUMIFS(K:K,J:J,"NegK",H:H,H1292),"")</f>
        <v/>
      </c>
      <c r="N1292" s="61" t="str">
        <f aca="false">IF(J1292="PosK",SUMIFS(K:K,J:J,"eDNA",H:H,H1292),"")</f>
        <v/>
      </c>
      <c r="Q1292" s="62"/>
    </row>
    <row r="1293" customFormat="false" ht="14.25" hidden="false" customHeight="false" outlineLevel="0" collapsed="false">
      <c r="A1293" s="0" t="s">
        <v>890</v>
      </c>
      <c r="B1293" s="52" t="s">
        <v>1250</v>
      </c>
      <c r="C1293" s="52" t="s">
        <v>751</v>
      </c>
      <c r="D1293" s="53" t="n">
        <v>0.1</v>
      </c>
      <c r="E1293" s="53" t="n">
        <v>47.22</v>
      </c>
      <c r="F1293" s="0" t="s">
        <v>1242</v>
      </c>
      <c r="G1293" s="0" t="str">
        <f aca="false">LEFT(B1293,2)</f>
        <v>43</v>
      </c>
      <c r="H1293" s="0" t="str">
        <f aca="false">I1293&amp;"_"&amp;G1293&amp;"_"&amp;F1293</f>
        <v>BudsnudetFroe_43_20180914_DL2018058_EgedalGym_koersel2</v>
      </c>
      <c r="I1293" s="61" t="str">
        <f aca="false">MID(RIGHT(B1293,LEN(B1293)-3),1,FIND("_",RIGHT(B1293,LEN(B1293)-3))-1)</f>
        <v>BudsnudetFroe</v>
      </c>
      <c r="J1293" s="61" t="str">
        <f aca="false">TRIM(SUBSTITUTE(RIGHT(B1293,FIND(I1293,B1293)+1),"_",""))</f>
        <v>eDNA</v>
      </c>
      <c r="K1293" s="0" t="n">
        <f aca="false">IFERROR(VALUE(SUBSTITUTE(E1293,".",",")),E1293)</f>
        <v>47.22</v>
      </c>
      <c r="L1293" s="61" t="str">
        <f aca="false">IF(J1293="PosK",SUMIFS(K:K,J:J,"PosK",H:H,H1293),"")</f>
        <v/>
      </c>
      <c r="M1293" s="61" t="str">
        <f aca="false">IF(J1293="PosK",SUMIFS(K:K,J:J,"NegK",H:H,H1293),"")</f>
        <v/>
      </c>
      <c r="N1293" s="61" t="str">
        <f aca="false">IF(J1293="PosK",SUMIFS(K:K,J:J,"eDNA",H:H,H1293),"")</f>
        <v/>
      </c>
      <c r="P1293" s="62"/>
      <c r="T1293" s="63"/>
      <c r="W1293" s="64"/>
    </row>
    <row r="1294" customFormat="false" ht="14.25" hidden="false" customHeight="false" outlineLevel="0" collapsed="false">
      <c r="A1294" s="0" t="s">
        <v>741</v>
      </c>
      <c r="B1294" s="52" t="s">
        <v>742</v>
      </c>
      <c r="C1294" s="52" t="s">
        <v>743</v>
      </c>
      <c r="D1294" s="53" t="n">
        <v>0.1</v>
      </c>
      <c r="E1294" s="53" t="n">
        <v>32.07</v>
      </c>
      <c r="F1294" s="0" t="s">
        <v>1251</v>
      </c>
      <c r="G1294" s="0" t="str">
        <f aca="false">LEFT(B1294,2)</f>
        <v>01</v>
      </c>
      <c r="H1294" s="0" t="str">
        <f aca="false">I1294&amp;"_"&amp;G1294&amp;"_"&amp;F1294</f>
        <v>Loegfroe_01_20180918_DL2018071_HTXHilleroed</v>
      </c>
      <c r="I1294" s="61" t="str">
        <f aca="false">MID(RIGHT(B1294,LEN(B1294)-3),1,FIND("_",RIGHT(B1294,LEN(B1294)-3))-1)</f>
        <v>Loegfroe</v>
      </c>
      <c r="J1294" s="61" t="str">
        <f aca="false">TRIM(SUBSTITUTE(RIGHT(B1294,FIND(I1294,B1294)+1),"_",""))</f>
        <v>PosK</v>
      </c>
      <c r="K1294" s="0" t="n">
        <f aca="false">IFERROR(VALUE(SUBSTITUTE(E1294,".",",")),E1294)</f>
        <v>32.07</v>
      </c>
      <c r="L1294" s="61" t="n">
        <f aca="false">IF(J1294="PosK",SUMIFS(K:K,J:J,"PosK",H:H,H1294),"")</f>
        <v>32.07</v>
      </c>
      <c r="M1294" s="61" t="n">
        <f aca="false">IF(J1294="PosK",SUMIFS(K:K,J:J,"NegK",H:H,H1294),"")</f>
        <v>0</v>
      </c>
      <c r="N1294" s="61" t="n">
        <f aca="false">IF(J1294="PosK",SUMIFS(K:K,J:J,"eDNA",H:H,H1294),"")</f>
        <v>0</v>
      </c>
      <c r="P1294" s="62" t="n">
        <f aca="false">IF(K1296="No Ct",0,K1296)</f>
        <v>0</v>
      </c>
      <c r="Q1294" s="62" t="n">
        <f aca="false">IF(K1297="No Ct",0,K1297)</f>
        <v>0</v>
      </c>
      <c r="R1294" s="0" t="str">
        <f aca="false">IF(AND(L1294&gt;0,M1294=0),"Valid","Invalid")</f>
        <v>Valid</v>
      </c>
      <c r="S1294" s="0" t="str">
        <f aca="false">IF(OR(P1294&gt;1,Q1294&gt;1),"Present","Absent")</f>
        <v>Absent</v>
      </c>
      <c r="T1294" s="63" t="str">
        <f aca="false">IF(OR(AND(P1294&gt;1,P1294&lt;41),AND(Q1294&gt;1,Q1294&lt;41)),"Ct&lt;41","Ct&gt;41")</f>
        <v>Ct&gt;41</v>
      </c>
      <c r="U1294" s="0" t="str">
        <f aca="false">I1294</f>
        <v>Loegfroe</v>
      </c>
      <c r="V1294" s="0" t="str">
        <f aca="false">MID(F1294,10,9)</f>
        <v>DL2018071</v>
      </c>
      <c r="W1294" s="64" t="str">
        <f aca="false">V1294&amp;"_"&amp;U1294&amp;"_"&amp;R1294&amp;"_"&amp;S1294&amp;"_"&amp;T1294</f>
        <v>DL2018071_Loegfroe_Valid_Absent_Ct&gt;41</v>
      </c>
    </row>
    <row r="1295" customFormat="false" ht="14.25" hidden="false" customHeight="false" outlineLevel="0" collapsed="false">
      <c r="A1295" s="0" t="s">
        <v>745</v>
      </c>
      <c r="B1295" s="52" t="s">
        <v>746</v>
      </c>
      <c r="C1295" s="52" t="s">
        <v>747</v>
      </c>
      <c r="D1295" s="53" t="n">
        <v>0.1</v>
      </c>
      <c r="E1295" s="53" t="s">
        <v>748</v>
      </c>
      <c r="F1295" s="0" t="s">
        <v>1251</v>
      </c>
      <c r="G1295" s="0" t="str">
        <f aca="false">LEFT(B1295,2)</f>
        <v>01</v>
      </c>
      <c r="H1295" s="0" t="str">
        <f aca="false">I1295&amp;"_"&amp;G1295&amp;"_"&amp;F1295</f>
        <v>Loegfroe_01_20180918_DL2018071_HTXHilleroed</v>
      </c>
      <c r="I1295" s="61" t="str">
        <f aca="false">MID(RIGHT(B1295,LEN(B1295)-3),1,FIND("_",RIGHT(B1295,LEN(B1295)-3))-1)</f>
        <v>Loegfroe</v>
      </c>
      <c r="J1295" s="61" t="str">
        <f aca="false">TRIM(SUBSTITUTE(RIGHT(B1295,FIND(I1295,B1295)+1),"_",""))</f>
        <v>NegK</v>
      </c>
      <c r="K1295" s="0" t="str">
        <f aca="false">IFERROR(VALUE(SUBSTITUTE(E1295,".",",")),E1295)</f>
        <v>No Ct</v>
      </c>
      <c r="L1295" s="61" t="str">
        <f aca="false">IF(J1295="PosK",SUMIFS(K:K,J:J,"PosK",H:H,H1295),"")</f>
        <v/>
      </c>
      <c r="M1295" s="61" t="str">
        <f aca="false">IF(J1295="PosK",SUMIFS(K:K,J:J,"NegK",H:H,H1295),"")</f>
        <v/>
      </c>
      <c r="N1295" s="61" t="str">
        <f aca="false">IF(J1295="PosK",SUMIFS(K:K,J:J,"eDNA",H:H,H1295),"")</f>
        <v/>
      </c>
    </row>
    <row r="1296" customFormat="false" ht="14.25" hidden="false" customHeight="false" outlineLevel="0" collapsed="false">
      <c r="A1296" s="0" t="s">
        <v>749</v>
      </c>
      <c r="B1296" s="52" t="s">
        <v>750</v>
      </c>
      <c r="C1296" s="52" t="s">
        <v>751</v>
      </c>
      <c r="D1296" s="53" t="n">
        <v>0.1</v>
      </c>
      <c r="E1296" s="53" t="s">
        <v>748</v>
      </c>
      <c r="F1296" s="0" t="s">
        <v>1251</v>
      </c>
      <c r="G1296" s="0" t="str">
        <f aca="false">LEFT(B1296,2)</f>
        <v>01</v>
      </c>
      <c r="H1296" s="0" t="str">
        <f aca="false">I1296&amp;"_"&amp;G1296&amp;"_"&amp;F1296</f>
        <v>Loegfroe_01_20180918_DL2018071_HTXHilleroed</v>
      </c>
      <c r="I1296" s="61" t="str">
        <f aca="false">MID(RIGHT(B1296,LEN(B1296)-3),1,FIND("_",RIGHT(B1296,LEN(B1296)-3))-1)</f>
        <v>Loegfroe</v>
      </c>
      <c r="J1296" s="61" t="str">
        <f aca="false">TRIM(SUBSTITUTE(RIGHT(B1296,FIND(I1296,B1296)+1),"_",""))</f>
        <v>eDNA</v>
      </c>
      <c r="K1296" s="0" t="str">
        <f aca="false">IFERROR(VALUE(SUBSTITUTE(E1296,".",",")),E1296)</f>
        <v>No Ct</v>
      </c>
      <c r="L1296" s="61" t="str">
        <f aca="false">IF(J1296="PosK",SUMIFS(K:K,J:J,"PosK",H:H,H1296),"")</f>
        <v/>
      </c>
      <c r="M1296" s="61" t="str">
        <f aca="false">IF(J1296="PosK",SUMIFS(K:K,J:J,"NegK",H:H,H1296),"")</f>
        <v/>
      </c>
      <c r="N1296" s="61" t="str">
        <f aca="false">IF(J1296="PosK",SUMIFS(K:K,J:J,"eDNA",H:H,H1296),"")</f>
        <v/>
      </c>
      <c r="Q1296" s="62"/>
    </row>
    <row r="1297" customFormat="false" ht="14.25" hidden="false" customHeight="false" outlineLevel="0" collapsed="false">
      <c r="A1297" s="0" t="s">
        <v>752</v>
      </c>
      <c r="B1297" s="52" t="s">
        <v>753</v>
      </c>
      <c r="C1297" s="52" t="s">
        <v>751</v>
      </c>
      <c r="D1297" s="53" t="n">
        <v>0.1</v>
      </c>
      <c r="E1297" s="53" t="s">
        <v>748</v>
      </c>
      <c r="F1297" s="0" t="s">
        <v>1251</v>
      </c>
      <c r="G1297" s="0" t="str">
        <f aca="false">LEFT(B1297,2)</f>
        <v>01</v>
      </c>
      <c r="H1297" s="0" t="str">
        <f aca="false">I1297&amp;"_"&amp;G1297&amp;"_"&amp;F1297</f>
        <v>Loegfroe_01_20180918_DL2018071_HTXHilleroed</v>
      </c>
      <c r="I1297" s="61" t="str">
        <f aca="false">MID(RIGHT(B1297,LEN(B1297)-3),1,FIND("_",RIGHT(B1297,LEN(B1297)-3))-1)</f>
        <v>Loegfroe</v>
      </c>
      <c r="J1297" s="61" t="str">
        <f aca="false">TRIM(SUBSTITUTE(RIGHT(B1297,FIND(I1297,B1297)+1),"_",""))</f>
        <v>eDNA</v>
      </c>
      <c r="K1297" s="0" t="str">
        <f aca="false">IFERROR(VALUE(SUBSTITUTE(E1297,".",",")),E1297)</f>
        <v>No Ct</v>
      </c>
      <c r="L1297" s="61" t="str">
        <f aca="false">IF(J1297="PosK",SUMIFS(K:K,J:J,"PosK",H:H,H1297),"")</f>
        <v/>
      </c>
      <c r="M1297" s="61" t="str">
        <f aca="false">IF(J1297="PosK",SUMIFS(K:K,J:J,"NegK",H:H,H1297),"")</f>
        <v/>
      </c>
      <c r="N1297" s="61" t="str">
        <f aca="false">IF(J1297="PosK",SUMIFS(K:K,J:J,"eDNA",H:H,H1297),"")</f>
        <v/>
      </c>
      <c r="P1297" s="62"/>
      <c r="T1297" s="63"/>
      <c r="W1297" s="64"/>
    </row>
    <row r="1298" customFormat="false" ht="14.25" hidden="false" customHeight="false" outlineLevel="0" collapsed="false">
      <c r="A1298" s="0" t="s">
        <v>754</v>
      </c>
      <c r="B1298" s="52" t="s">
        <v>755</v>
      </c>
      <c r="C1298" s="52" t="s">
        <v>743</v>
      </c>
      <c r="D1298" s="53" t="n">
        <v>0.1</v>
      </c>
      <c r="E1298" s="53" t="n">
        <v>38.02</v>
      </c>
      <c r="F1298" s="0" t="s">
        <v>1251</v>
      </c>
      <c r="G1298" s="0" t="str">
        <f aca="false">LEFT(B1298,2)</f>
        <v>02</v>
      </c>
      <c r="H1298" s="0" t="str">
        <f aca="false">I1298&amp;"_"&amp;G1298&amp;"_"&amp;F1298</f>
        <v>StorVandsalamander_02_20180918_DL2018071_HTXHilleroed</v>
      </c>
      <c r="I1298" s="61" t="str">
        <f aca="false">MID(RIGHT(B1298,LEN(B1298)-3),1,FIND("_",RIGHT(B1298,LEN(B1298)-3))-1)</f>
        <v>StorVandsalamander</v>
      </c>
      <c r="J1298" s="61" t="str">
        <f aca="false">TRIM(SUBSTITUTE(RIGHT(B1298,FIND(I1298,B1298)+1),"_",""))</f>
        <v>PosK</v>
      </c>
      <c r="K1298" s="0" t="n">
        <f aca="false">IFERROR(VALUE(SUBSTITUTE(E1298,".",",")),E1298)</f>
        <v>38.02</v>
      </c>
      <c r="L1298" s="61" t="n">
        <f aca="false">IF(J1298="PosK",SUMIFS(K:K,J:J,"PosK",H:H,H1298),"")</f>
        <v>38.02</v>
      </c>
      <c r="M1298" s="61" t="n">
        <f aca="false">IF(J1298="PosK",SUMIFS(K:K,J:J,"NegK",H:H,H1298),"")</f>
        <v>0</v>
      </c>
      <c r="N1298" s="61" t="n">
        <f aca="false">IF(J1298="PosK",SUMIFS(K:K,J:J,"eDNA",H:H,H1298),"")</f>
        <v>77.06</v>
      </c>
      <c r="P1298" s="62" t="n">
        <f aca="false">IF(K1300="No Ct",0,K1300)</f>
        <v>37.98</v>
      </c>
      <c r="Q1298" s="62" t="n">
        <f aca="false">IF(K1301="No Ct",0,K1301)</f>
        <v>39.08</v>
      </c>
      <c r="R1298" s="0" t="str">
        <f aca="false">IF(AND(L1298&gt;0,M1298=0),"Valid","Invalid")</f>
        <v>Valid</v>
      </c>
      <c r="S1298" s="0" t="str">
        <f aca="false">IF(OR(P1298&gt;1,Q1298&gt;1),"Present","Absent")</f>
        <v>Present</v>
      </c>
      <c r="T1298" s="63" t="str">
        <f aca="false">IF(OR(AND(P1298&gt;1,P1298&lt;41),AND(Q1298&gt;1,Q1298&lt;41)),"Ct&lt;41","Ct&gt;41")</f>
        <v>Ct&lt;41</v>
      </c>
      <c r="U1298" s="0" t="str">
        <f aca="false">I1298</f>
        <v>StorVandsalamander</v>
      </c>
      <c r="V1298" s="0" t="str">
        <f aca="false">MID(F1298,10,9)</f>
        <v>DL2018071</v>
      </c>
      <c r="W1298" s="64" t="str">
        <f aca="false">V1298&amp;"_"&amp;U1298&amp;"_"&amp;R1298&amp;"_"&amp;S1298&amp;"_"&amp;T1298</f>
        <v>DL2018071_StorVandsalamander_Valid_Present_Ct&lt;41</v>
      </c>
    </row>
    <row r="1299" customFormat="false" ht="14.25" hidden="false" customHeight="false" outlineLevel="0" collapsed="false">
      <c r="A1299" s="0" t="s">
        <v>756</v>
      </c>
      <c r="B1299" s="52" t="s">
        <v>757</v>
      </c>
      <c r="C1299" s="52" t="s">
        <v>747</v>
      </c>
      <c r="D1299" s="53" t="n">
        <v>0.1</v>
      </c>
      <c r="E1299" s="53" t="s">
        <v>748</v>
      </c>
      <c r="F1299" s="0" t="s">
        <v>1251</v>
      </c>
      <c r="G1299" s="0" t="str">
        <f aca="false">LEFT(B1299,2)</f>
        <v>02</v>
      </c>
      <c r="H1299" s="0" t="str">
        <f aca="false">I1299&amp;"_"&amp;G1299&amp;"_"&amp;F1299</f>
        <v>StorVandsalamander_02_20180918_DL2018071_HTXHilleroed</v>
      </c>
      <c r="I1299" s="61" t="str">
        <f aca="false">MID(RIGHT(B1299,LEN(B1299)-3),1,FIND("_",RIGHT(B1299,LEN(B1299)-3))-1)</f>
        <v>StorVandsalamander</v>
      </c>
      <c r="J1299" s="61" t="str">
        <f aca="false">TRIM(SUBSTITUTE(RIGHT(B1299,FIND(I1299,B1299)+1),"_",""))</f>
        <v>NegK</v>
      </c>
      <c r="K1299" s="0" t="str">
        <f aca="false">IFERROR(VALUE(SUBSTITUTE(E1299,".",",")),E1299)</f>
        <v>No Ct</v>
      </c>
      <c r="L1299" s="61" t="str">
        <f aca="false">IF(J1299="PosK",SUMIFS(K:K,J:J,"PosK",H:H,H1299),"")</f>
        <v/>
      </c>
      <c r="M1299" s="61" t="str">
        <f aca="false">IF(J1299="PosK",SUMIFS(K:K,J:J,"NegK",H:H,H1299),"")</f>
        <v/>
      </c>
      <c r="N1299" s="61" t="str">
        <f aca="false">IF(J1299="PosK",SUMIFS(K:K,J:J,"eDNA",H:H,H1299),"")</f>
        <v/>
      </c>
    </row>
    <row r="1300" customFormat="false" ht="14.25" hidden="false" customHeight="false" outlineLevel="0" collapsed="false">
      <c r="A1300" s="0" t="s">
        <v>758</v>
      </c>
      <c r="B1300" s="52" t="s">
        <v>759</v>
      </c>
      <c r="C1300" s="52" t="s">
        <v>751</v>
      </c>
      <c r="D1300" s="53" t="n">
        <v>0.1</v>
      </c>
      <c r="E1300" s="53" t="n">
        <v>37.98</v>
      </c>
      <c r="F1300" s="0" t="s">
        <v>1251</v>
      </c>
      <c r="G1300" s="0" t="str">
        <f aca="false">LEFT(B1300,2)</f>
        <v>02</v>
      </c>
      <c r="H1300" s="0" t="str">
        <f aca="false">I1300&amp;"_"&amp;G1300&amp;"_"&amp;F1300</f>
        <v>StorVandsalamander_02_20180918_DL2018071_HTXHilleroed</v>
      </c>
      <c r="I1300" s="61" t="str">
        <f aca="false">MID(RIGHT(B1300,LEN(B1300)-3),1,FIND("_",RIGHT(B1300,LEN(B1300)-3))-1)</f>
        <v>StorVandsalamander</v>
      </c>
      <c r="J1300" s="61" t="str">
        <f aca="false">TRIM(SUBSTITUTE(RIGHT(B1300,FIND(I1300,B1300)+1),"_",""))</f>
        <v>eDNA</v>
      </c>
      <c r="K1300" s="0" t="n">
        <f aca="false">IFERROR(VALUE(SUBSTITUTE(E1300,".",",")),E1300)</f>
        <v>37.98</v>
      </c>
      <c r="L1300" s="61" t="str">
        <f aca="false">IF(J1300="PosK",SUMIFS(K:K,J:J,"PosK",H:H,H1300),"")</f>
        <v/>
      </c>
      <c r="M1300" s="61" t="str">
        <f aca="false">IF(J1300="PosK",SUMIFS(K:K,J:J,"NegK",H:H,H1300),"")</f>
        <v/>
      </c>
      <c r="N1300" s="61" t="str">
        <f aca="false">IF(J1300="PosK",SUMIFS(K:K,J:J,"eDNA",H:H,H1300),"")</f>
        <v/>
      </c>
      <c r="Q1300" s="62"/>
    </row>
    <row r="1301" customFormat="false" ht="14.25" hidden="false" customHeight="false" outlineLevel="0" collapsed="false">
      <c r="A1301" s="0" t="s">
        <v>760</v>
      </c>
      <c r="B1301" s="52" t="s">
        <v>761</v>
      </c>
      <c r="C1301" s="52" t="s">
        <v>751</v>
      </c>
      <c r="D1301" s="53" t="n">
        <v>0.1</v>
      </c>
      <c r="E1301" s="53" t="n">
        <v>39.08</v>
      </c>
      <c r="F1301" s="0" t="s">
        <v>1251</v>
      </c>
      <c r="G1301" s="0" t="str">
        <f aca="false">LEFT(B1301,2)</f>
        <v>02</v>
      </c>
      <c r="H1301" s="0" t="str">
        <f aca="false">I1301&amp;"_"&amp;G1301&amp;"_"&amp;F1301</f>
        <v>StorVandsalamander_02_20180918_DL2018071_HTXHilleroed</v>
      </c>
      <c r="I1301" s="61" t="str">
        <f aca="false">MID(RIGHT(B1301,LEN(B1301)-3),1,FIND("_",RIGHT(B1301,LEN(B1301)-3))-1)</f>
        <v>StorVandsalamander</v>
      </c>
      <c r="J1301" s="61" t="str">
        <f aca="false">TRIM(SUBSTITUTE(RIGHT(B1301,FIND(I1301,B1301)+1),"_",""))</f>
        <v>eDNA</v>
      </c>
      <c r="K1301" s="0" t="n">
        <f aca="false">IFERROR(VALUE(SUBSTITUTE(E1301,".",",")),E1301)</f>
        <v>39.08</v>
      </c>
      <c r="L1301" s="61" t="str">
        <f aca="false">IF(J1301="PosK",SUMIFS(K:K,J:J,"PosK",H:H,H1301),"")</f>
        <v/>
      </c>
      <c r="M1301" s="61" t="str">
        <f aca="false">IF(J1301="PosK",SUMIFS(K:K,J:J,"NegK",H:H,H1301),"")</f>
        <v/>
      </c>
      <c r="N1301" s="61" t="str">
        <f aca="false">IF(J1301="PosK",SUMIFS(K:K,J:J,"eDNA",H:H,H1301),"")</f>
        <v/>
      </c>
      <c r="P1301" s="62"/>
      <c r="T1301" s="63"/>
      <c r="W1301" s="64"/>
    </row>
    <row r="1302" customFormat="false" ht="14.25" hidden="false" customHeight="false" outlineLevel="0" collapsed="false">
      <c r="A1302" s="0" t="s">
        <v>762</v>
      </c>
      <c r="B1302" s="52" t="s">
        <v>763</v>
      </c>
      <c r="C1302" s="52" t="s">
        <v>743</v>
      </c>
      <c r="D1302" s="53" t="n">
        <v>0.1</v>
      </c>
      <c r="E1302" s="53" t="n">
        <v>25.05</v>
      </c>
      <c r="F1302" s="0" t="s">
        <v>1251</v>
      </c>
      <c r="G1302" s="0" t="str">
        <f aca="false">LEFT(B1302,2)</f>
        <v>03</v>
      </c>
      <c r="H1302" s="0" t="str">
        <f aca="false">I1302&amp;"_"&amp;G1302&amp;"_"&amp;F1302</f>
        <v>Strandtudse_03_20180918_DL2018071_HTXHilleroed</v>
      </c>
      <c r="I1302" s="61" t="str">
        <f aca="false">MID(RIGHT(B1302,LEN(B1302)-3),1,FIND("_",RIGHT(B1302,LEN(B1302)-3))-1)</f>
        <v>Strandtudse</v>
      </c>
      <c r="J1302" s="61" t="str">
        <f aca="false">TRIM(SUBSTITUTE(RIGHT(B1302,FIND(I1302,B1302)+1),"_",""))</f>
        <v>PosK</v>
      </c>
      <c r="K1302" s="0" t="n">
        <f aca="false">IFERROR(VALUE(SUBSTITUTE(E1302,".",",")),E1302)</f>
        <v>25.05</v>
      </c>
      <c r="L1302" s="61" t="n">
        <f aca="false">IF(J1302="PosK",SUMIFS(K:K,J:J,"PosK",H:H,H1302),"")</f>
        <v>25.05</v>
      </c>
      <c r="M1302" s="61" t="n">
        <f aca="false">IF(J1302="PosK",SUMIFS(K:K,J:J,"NegK",H:H,H1302),"")</f>
        <v>0</v>
      </c>
      <c r="N1302" s="61" t="n">
        <f aca="false">IF(J1302="PosK",SUMIFS(K:K,J:J,"eDNA",H:H,H1302),"")</f>
        <v>0</v>
      </c>
      <c r="P1302" s="62" t="n">
        <f aca="false">IF(K1304="No Ct",0,K1304)</f>
        <v>0</v>
      </c>
      <c r="Q1302" s="62" t="n">
        <f aca="false">IF(K1305="No Ct",0,K1305)</f>
        <v>0</v>
      </c>
      <c r="R1302" s="0" t="str">
        <f aca="false">IF(AND(L1302&gt;0,M1302=0),"Valid","Invalid")</f>
        <v>Valid</v>
      </c>
      <c r="S1302" s="0" t="str">
        <f aca="false">IF(OR(P1302&gt;1,Q1302&gt;1),"Present","Absent")</f>
        <v>Absent</v>
      </c>
      <c r="T1302" s="63" t="str">
        <f aca="false">IF(OR(AND(P1302&gt;1,P1302&lt;41),AND(Q1302&gt;1,Q1302&lt;41)),"Ct&lt;41","Ct&gt;41")</f>
        <v>Ct&gt;41</v>
      </c>
      <c r="U1302" s="0" t="str">
        <f aca="false">I1302</f>
        <v>Strandtudse</v>
      </c>
      <c r="V1302" s="0" t="str">
        <f aca="false">MID(F1302,10,9)</f>
        <v>DL2018071</v>
      </c>
      <c r="W1302" s="64" t="str">
        <f aca="false">V1302&amp;"_"&amp;U1302&amp;"_"&amp;R1302&amp;"_"&amp;S1302&amp;"_"&amp;T1302</f>
        <v>DL2018071_Strandtudse_Valid_Absent_Ct&gt;41</v>
      </c>
    </row>
    <row r="1303" customFormat="false" ht="14.25" hidden="false" customHeight="false" outlineLevel="0" collapsed="false">
      <c r="A1303" s="0" t="s">
        <v>764</v>
      </c>
      <c r="B1303" s="52" t="s">
        <v>765</v>
      </c>
      <c r="C1303" s="52" t="s">
        <v>747</v>
      </c>
      <c r="D1303" s="53" t="n">
        <v>0.1</v>
      </c>
      <c r="E1303" s="53" t="s">
        <v>748</v>
      </c>
      <c r="F1303" s="0" t="s">
        <v>1251</v>
      </c>
      <c r="G1303" s="0" t="str">
        <f aca="false">LEFT(B1303,2)</f>
        <v>03</v>
      </c>
      <c r="H1303" s="0" t="str">
        <f aca="false">I1303&amp;"_"&amp;G1303&amp;"_"&amp;F1303</f>
        <v>Strandtudse_03_20180918_DL2018071_HTXHilleroed</v>
      </c>
      <c r="I1303" s="61" t="str">
        <f aca="false">MID(RIGHT(B1303,LEN(B1303)-3),1,FIND("_",RIGHT(B1303,LEN(B1303)-3))-1)</f>
        <v>Strandtudse</v>
      </c>
      <c r="J1303" s="61" t="str">
        <f aca="false">TRIM(SUBSTITUTE(RIGHT(B1303,FIND(I1303,B1303)+1),"_",""))</f>
        <v>NegK</v>
      </c>
      <c r="K1303" s="0" t="str">
        <f aca="false">IFERROR(VALUE(SUBSTITUTE(E1303,".",",")),E1303)</f>
        <v>No Ct</v>
      </c>
      <c r="L1303" s="61" t="str">
        <f aca="false">IF(J1303="PosK",SUMIFS(K:K,J:J,"PosK",H:H,H1303),"")</f>
        <v/>
      </c>
      <c r="M1303" s="61" t="str">
        <f aca="false">IF(J1303="PosK",SUMIFS(K:K,J:J,"NegK",H:H,H1303),"")</f>
        <v/>
      </c>
      <c r="N1303" s="61" t="str">
        <f aca="false">IF(J1303="PosK",SUMIFS(K:K,J:J,"eDNA",H:H,H1303),"")</f>
        <v/>
      </c>
    </row>
    <row r="1304" customFormat="false" ht="14.25" hidden="false" customHeight="false" outlineLevel="0" collapsed="false">
      <c r="A1304" s="0" t="s">
        <v>766</v>
      </c>
      <c r="B1304" s="52" t="s">
        <v>767</v>
      </c>
      <c r="C1304" s="52" t="s">
        <v>751</v>
      </c>
      <c r="D1304" s="53" t="n">
        <v>0.1</v>
      </c>
      <c r="E1304" s="53" t="s">
        <v>748</v>
      </c>
      <c r="F1304" s="0" t="s">
        <v>1251</v>
      </c>
      <c r="G1304" s="0" t="str">
        <f aca="false">LEFT(B1304,2)</f>
        <v>03</v>
      </c>
      <c r="H1304" s="0" t="str">
        <f aca="false">I1304&amp;"_"&amp;G1304&amp;"_"&amp;F1304</f>
        <v>Strandtudse_03_20180918_DL2018071_HTXHilleroed</v>
      </c>
      <c r="I1304" s="61" t="str">
        <f aca="false">MID(RIGHT(B1304,LEN(B1304)-3),1,FIND("_",RIGHT(B1304,LEN(B1304)-3))-1)</f>
        <v>Strandtudse</v>
      </c>
      <c r="J1304" s="61" t="str">
        <f aca="false">TRIM(SUBSTITUTE(RIGHT(B1304,FIND(I1304,B1304)+1),"_",""))</f>
        <v>eDNA</v>
      </c>
      <c r="K1304" s="0" t="str">
        <f aca="false">IFERROR(VALUE(SUBSTITUTE(E1304,".",",")),E1304)</f>
        <v>No Ct</v>
      </c>
      <c r="L1304" s="61" t="str">
        <f aca="false">IF(J1304="PosK",SUMIFS(K:K,J:J,"PosK",H:H,H1304),"")</f>
        <v/>
      </c>
      <c r="M1304" s="61" t="str">
        <f aca="false">IF(J1304="PosK",SUMIFS(K:K,J:J,"NegK",H:H,H1304),"")</f>
        <v/>
      </c>
      <c r="N1304" s="61" t="str">
        <f aca="false">IF(J1304="PosK",SUMIFS(K:K,J:J,"eDNA",H:H,H1304),"")</f>
        <v/>
      </c>
      <c r="Q1304" s="62"/>
    </row>
    <row r="1305" customFormat="false" ht="14.25" hidden="false" customHeight="false" outlineLevel="0" collapsed="false">
      <c r="A1305" s="0" t="s">
        <v>768</v>
      </c>
      <c r="B1305" s="52" t="s">
        <v>769</v>
      </c>
      <c r="C1305" s="52" t="s">
        <v>751</v>
      </c>
      <c r="D1305" s="53" t="n">
        <v>0.1</v>
      </c>
      <c r="E1305" s="53" t="s">
        <v>748</v>
      </c>
      <c r="F1305" s="0" t="s">
        <v>1251</v>
      </c>
      <c r="G1305" s="0" t="str">
        <f aca="false">LEFT(B1305,2)</f>
        <v>03</v>
      </c>
      <c r="H1305" s="0" t="str">
        <f aca="false">I1305&amp;"_"&amp;G1305&amp;"_"&amp;F1305</f>
        <v>Strandtudse_03_20180918_DL2018071_HTXHilleroed</v>
      </c>
      <c r="I1305" s="61" t="str">
        <f aca="false">MID(RIGHT(B1305,LEN(B1305)-3),1,FIND("_",RIGHT(B1305,LEN(B1305)-3))-1)</f>
        <v>Strandtudse</v>
      </c>
      <c r="J1305" s="61" t="str">
        <f aca="false">TRIM(SUBSTITUTE(RIGHT(B1305,FIND(I1305,B1305)+1),"_",""))</f>
        <v>eDNA</v>
      </c>
      <c r="K1305" s="0" t="str">
        <f aca="false">IFERROR(VALUE(SUBSTITUTE(E1305,".",",")),E1305)</f>
        <v>No Ct</v>
      </c>
      <c r="L1305" s="61" t="str">
        <f aca="false">IF(J1305="PosK",SUMIFS(K:K,J:J,"PosK",H:H,H1305),"")</f>
        <v/>
      </c>
      <c r="M1305" s="61" t="str">
        <f aca="false">IF(J1305="PosK",SUMIFS(K:K,J:J,"NegK",H:H,H1305),"")</f>
        <v/>
      </c>
      <c r="N1305" s="61" t="str">
        <f aca="false">IF(J1305="PosK",SUMIFS(K:K,J:J,"eDNA",H:H,H1305),"")</f>
        <v/>
      </c>
      <c r="P1305" s="62"/>
      <c r="T1305" s="63"/>
      <c r="W1305" s="64"/>
    </row>
    <row r="1306" customFormat="false" ht="14.25" hidden="false" customHeight="false" outlineLevel="0" collapsed="false">
      <c r="A1306" s="0" t="s">
        <v>770</v>
      </c>
      <c r="B1306" s="52" t="s">
        <v>771</v>
      </c>
      <c r="C1306" s="52" t="s">
        <v>743</v>
      </c>
      <c r="D1306" s="53" t="n">
        <v>0.1</v>
      </c>
      <c r="E1306" s="53" t="n">
        <v>31.65</v>
      </c>
      <c r="F1306" s="0" t="s">
        <v>1251</v>
      </c>
      <c r="G1306" s="0" t="str">
        <f aca="false">LEFT(B1306,2)</f>
        <v>04</v>
      </c>
      <c r="H1306" s="0" t="str">
        <f aca="false">I1306&amp;"_"&amp;G1306&amp;"_"&amp;F1306</f>
        <v>GroenbrogetTudse_04_20180918_DL2018071_HTXHilleroed</v>
      </c>
      <c r="I1306" s="61" t="str">
        <f aca="false">MID(RIGHT(B1306,LEN(B1306)-3),1,FIND("_",RIGHT(B1306,LEN(B1306)-3))-1)</f>
        <v>GroenbrogetTudse</v>
      </c>
      <c r="J1306" s="61" t="str">
        <f aca="false">TRIM(SUBSTITUTE(RIGHT(B1306,FIND(I1306,B1306)+1),"_",""))</f>
        <v>PosK</v>
      </c>
      <c r="K1306" s="0" t="n">
        <f aca="false">IFERROR(VALUE(SUBSTITUTE(E1306,".",",")),E1306)</f>
        <v>31.65</v>
      </c>
      <c r="L1306" s="61" t="n">
        <f aca="false">IF(J1306="PosK",SUMIFS(K:K,J:J,"PosK",H:H,H1306),"")</f>
        <v>31.65</v>
      </c>
      <c r="M1306" s="61" t="n">
        <f aca="false">IF(J1306="PosK",SUMIFS(K:K,J:J,"NegK",H:H,H1306),"")</f>
        <v>0</v>
      </c>
      <c r="N1306" s="61" t="n">
        <f aca="false">IF(J1306="PosK",SUMIFS(K:K,J:J,"eDNA",H:H,H1306),"")</f>
        <v>0</v>
      </c>
      <c r="P1306" s="62" t="n">
        <f aca="false">IF(K1308="No Ct",0,K1308)</f>
        <v>0</v>
      </c>
      <c r="Q1306" s="62" t="n">
        <f aca="false">IF(K1309="No Ct",0,K1309)</f>
        <v>0</v>
      </c>
      <c r="R1306" s="0" t="str">
        <f aca="false">IF(AND(L1306&gt;0,M1306=0),"Valid","Invalid")</f>
        <v>Valid</v>
      </c>
      <c r="S1306" s="0" t="str">
        <f aca="false">IF(OR(P1306&gt;1,Q1306&gt;1),"Present","Absent")</f>
        <v>Absent</v>
      </c>
      <c r="T1306" s="63" t="str">
        <f aca="false">IF(OR(AND(P1306&gt;1,P1306&lt;41),AND(Q1306&gt;1,Q1306&lt;41)),"Ct&lt;41","Ct&gt;41")</f>
        <v>Ct&gt;41</v>
      </c>
      <c r="U1306" s="0" t="str">
        <f aca="false">I1306</f>
        <v>GroenbrogetTudse</v>
      </c>
      <c r="V1306" s="0" t="str">
        <f aca="false">MID(F1306,10,9)</f>
        <v>DL2018071</v>
      </c>
      <c r="W1306" s="64" t="str">
        <f aca="false">V1306&amp;"_"&amp;U1306&amp;"_"&amp;R1306&amp;"_"&amp;S1306&amp;"_"&amp;T1306</f>
        <v>DL2018071_GroenbrogetTudse_Valid_Absent_Ct&gt;41</v>
      </c>
    </row>
    <row r="1307" customFormat="false" ht="14.25" hidden="false" customHeight="false" outlineLevel="0" collapsed="false">
      <c r="A1307" s="0" t="s">
        <v>772</v>
      </c>
      <c r="B1307" s="52" t="s">
        <v>773</v>
      </c>
      <c r="C1307" s="52" t="s">
        <v>747</v>
      </c>
      <c r="D1307" s="53" t="n">
        <v>0.1</v>
      </c>
      <c r="E1307" s="53" t="s">
        <v>748</v>
      </c>
      <c r="F1307" s="0" t="s">
        <v>1251</v>
      </c>
      <c r="G1307" s="0" t="str">
        <f aca="false">LEFT(B1307,2)</f>
        <v>04</v>
      </c>
      <c r="H1307" s="0" t="str">
        <f aca="false">I1307&amp;"_"&amp;G1307&amp;"_"&amp;F1307</f>
        <v>GroenbrogetTudse_04_20180918_DL2018071_HTXHilleroed</v>
      </c>
      <c r="I1307" s="61" t="str">
        <f aca="false">MID(RIGHT(B1307,LEN(B1307)-3),1,FIND("_",RIGHT(B1307,LEN(B1307)-3))-1)</f>
        <v>GroenbrogetTudse</v>
      </c>
      <c r="J1307" s="61" t="str">
        <f aca="false">TRIM(SUBSTITUTE(RIGHT(B1307,FIND(I1307,B1307)+1),"_",""))</f>
        <v>NegK</v>
      </c>
      <c r="K1307" s="0" t="str">
        <f aca="false">IFERROR(VALUE(SUBSTITUTE(E1307,".",",")),E1307)</f>
        <v>No Ct</v>
      </c>
      <c r="L1307" s="61" t="str">
        <f aca="false">IF(J1307="PosK",SUMIFS(K:K,J:J,"PosK",H:H,H1307),"")</f>
        <v/>
      </c>
      <c r="M1307" s="61" t="str">
        <f aca="false">IF(J1307="PosK",SUMIFS(K:K,J:J,"NegK",H:H,H1307),"")</f>
        <v/>
      </c>
      <c r="N1307" s="61" t="str">
        <f aca="false">IF(J1307="PosK",SUMIFS(K:K,J:J,"eDNA",H:H,H1307),"")</f>
        <v/>
      </c>
    </row>
    <row r="1308" customFormat="false" ht="14.25" hidden="false" customHeight="false" outlineLevel="0" collapsed="false">
      <c r="A1308" s="0" t="s">
        <v>774</v>
      </c>
      <c r="B1308" s="52" t="s">
        <v>775</v>
      </c>
      <c r="C1308" s="52" t="s">
        <v>751</v>
      </c>
      <c r="D1308" s="53" t="n">
        <v>0.1</v>
      </c>
      <c r="E1308" s="53" t="s">
        <v>748</v>
      </c>
      <c r="F1308" s="0" t="s">
        <v>1251</v>
      </c>
      <c r="G1308" s="0" t="str">
        <f aca="false">LEFT(B1308,2)</f>
        <v>04</v>
      </c>
      <c r="H1308" s="0" t="str">
        <f aca="false">I1308&amp;"_"&amp;G1308&amp;"_"&amp;F1308</f>
        <v>GroenbrogetTudse_04_20180918_DL2018071_HTXHilleroed</v>
      </c>
      <c r="I1308" s="61" t="str">
        <f aca="false">MID(RIGHT(B1308,LEN(B1308)-3),1,FIND("_",RIGHT(B1308,LEN(B1308)-3))-1)</f>
        <v>GroenbrogetTudse</v>
      </c>
      <c r="J1308" s="61" t="str">
        <f aca="false">TRIM(SUBSTITUTE(RIGHT(B1308,FIND(I1308,B1308)+1),"_",""))</f>
        <v>eDNA</v>
      </c>
      <c r="K1308" s="0" t="str">
        <f aca="false">IFERROR(VALUE(SUBSTITUTE(E1308,".",",")),E1308)</f>
        <v>No Ct</v>
      </c>
      <c r="L1308" s="61" t="str">
        <f aca="false">IF(J1308="PosK",SUMIFS(K:K,J:J,"PosK",H:H,H1308),"")</f>
        <v/>
      </c>
      <c r="M1308" s="61" t="str">
        <f aca="false">IF(J1308="PosK",SUMIFS(K:K,J:J,"NegK",H:H,H1308),"")</f>
        <v/>
      </c>
      <c r="N1308" s="61" t="str">
        <f aca="false">IF(J1308="PosK",SUMIFS(K:K,J:J,"eDNA",H:H,H1308),"")</f>
        <v/>
      </c>
      <c r="Q1308" s="62"/>
    </row>
    <row r="1309" customFormat="false" ht="14.25" hidden="false" customHeight="false" outlineLevel="0" collapsed="false">
      <c r="A1309" s="0" t="s">
        <v>776</v>
      </c>
      <c r="B1309" s="52" t="s">
        <v>777</v>
      </c>
      <c r="C1309" s="52" t="s">
        <v>751</v>
      </c>
      <c r="D1309" s="53" t="n">
        <v>0.1</v>
      </c>
      <c r="E1309" s="53" t="s">
        <v>748</v>
      </c>
      <c r="F1309" s="0" t="s">
        <v>1251</v>
      </c>
      <c r="G1309" s="0" t="str">
        <f aca="false">LEFT(B1309,2)</f>
        <v>04</v>
      </c>
      <c r="H1309" s="0" t="str">
        <f aca="false">I1309&amp;"_"&amp;G1309&amp;"_"&amp;F1309</f>
        <v>GroenbrogetTudse_04_20180918_DL2018071_HTXHilleroed</v>
      </c>
      <c r="I1309" s="61" t="str">
        <f aca="false">MID(RIGHT(B1309,LEN(B1309)-3),1,FIND("_",RIGHT(B1309,LEN(B1309)-3))-1)</f>
        <v>GroenbrogetTudse</v>
      </c>
      <c r="J1309" s="61" t="str">
        <f aca="false">TRIM(SUBSTITUTE(RIGHT(B1309,FIND(I1309,B1309)+1),"_",""))</f>
        <v>eDNA</v>
      </c>
      <c r="K1309" s="0" t="str">
        <f aca="false">IFERROR(VALUE(SUBSTITUTE(E1309,".",",")),E1309)</f>
        <v>No Ct</v>
      </c>
      <c r="L1309" s="61" t="str">
        <f aca="false">IF(J1309="PosK",SUMIFS(K:K,J:J,"PosK",H:H,H1309),"")</f>
        <v/>
      </c>
      <c r="M1309" s="61" t="str">
        <f aca="false">IF(J1309="PosK",SUMIFS(K:K,J:J,"NegK",H:H,H1309),"")</f>
        <v/>
      </c>
      <c r="N1309" s="61" t="str">
        <f aca="false">IF(J1309="PosK",SUMIFS(K:K,J:J,"eDNA",H:H,H1309),"")</f>
        <v/>
      </c>
      <c r="P1309" s="62"/>
      <c r="T1309" s="63"/>
      <c r="W1309" s="64"/>
    </row>
    <row r="1310" customFormat="false" ht="14.25" hidden="false" customHeight="false" outlineLevel="0" collapsed="false">
      <c r="A1310" s="0" t="s">
        <v>778</v>
      </c>
      <c r="B1310" s="52" t="s">
        <v>779</v>
      </c>
      <c r="C1310" s="52" t="s">
        <v>743</v>
      </c>
      <c r="D1310" s="53" t="n">
        <v>0.1</v>
      </c>
      <c r="E1310" s="53" t="n">
        <v>27.67</v>
      </c>
      <c r="F1310" s="0" t="s">
        <v>1251</v>
      </c>
      <c r="G1310" s="0" t="str">
        <f aca="false">LEFT(B1310,2)</f>
        <v>05</v>
      </c>
      <c r="H1310" s="0" t="str">
        <f aca="false">I1310&amp;"_"&amp;G1310&amp;"_"&amp;F1310</f>
        <v>Loevfroe_05_20180918_DL2018071_HTXHilleroed</v>
      </c>
      <c r="I1310" s="61" t="str">
        <f aca="false">MID(RIGHT(B1310,LEN(B1310)-3),1,FIND("_",RIGHT(B1310,LEN(B1310)-3))-1)</f>
        <v>Loevfroe</v>
      </c>
      <c r="J1310" s="61" t="str">
        <f aca="false">TRIM(SUBSTITUTE(RIGHT(B1310,FIND(I1310,B1310)+1),"_",""))</f>
        <v>PosK</v>
      </c>
      <c r="K1310" s="0" t="n">
        <f aca="false">IFERROR(VALUE(SUBSTITUTE(E1310,".",",")),E1310)</f>
        <v>27.67</v>
      </c>
      <c r="L1310" s="61" t="n">
        <f aca="false">IF(J1310="PosK",SUMIFS(K:K,J:J,"PosK",H:H,H1310),"")</f>
        <v>27.67</v>
      </c>
      <c r="M1310" s="61" t="n">
        <f aca="false">IF(J1310="PosK",SUMIFS(K:K,J:J,"NegK",H:H,H1310),"")</f>
        <v>0</v>
      </c>
      <c r="N1310" s="61" t="n">
        <f aca="false">IF(J1310="PosK",SUMIFS(K:K,J:J,"eDNA",H:H,H1310),"")</f>
        <v>0</v>
      </c>
      <c r="P1310" s="62" t="n">
        <f aca="false">IF(K1312="No Ct",0,K1312)</f>
        <v>0</v>
      </c>
      <c r="Q1310" s="62" t="n">
        <f aca="false">IF(K1313="No Ct",0,K1313)</f>
        <v>0</v>
      </c>
      <c r="R1310" s="0" t="str">
        <f aca="false">IF(AND(L1310&gt;0,M1310=0),"Valid","Invalid")</f>
        <v>Valid</v>
      </c>
      <c r="S1310" s="0" t="str">
        <f aca="false">IF(OR(P1310&gt;1,Q1310&gt;1),"Present","Absent")</f>
        <v>Absent</v>
      </c>
      <c r="T1310" s="63" t="str">
        <f aca="false">IF(OR(AND(P1310&gt;1,P1310&lt;41),AND(Q1310&gt;1,Q1310&lt;41)),"Ct&lt;41","Ct&gt;41")</f>
        <v>Ct&gt;41</v>
      </c>
      <c r="U1310" s="0" t="str">
        <f aca="false">I1310</f>
        <v>Loevfroe</v>
      </c>
      <c r="V1310" s="0" t="str">
        <f aca="false">MID(F1310,10,9)</f>
        <v>DL2018071</v>
      </c>
      <c r="W1310" s="64" t="str">
        <f aca="false">V1310&amp;"_"&amp;U1310&amp;"_"&amp;R1310&amp;"_"&amp;S1310&amp;"_"&amp;T1310</f>
        <v>DL2018071_Loevfroe_Valid_Absent_Ct&gt;41</v>
      </c>
    </row>
    <row r="1311" customFormat="false" ht="14.25" hidden="false" customHeight="false" outlineLevel="0" collapsed="false">
      <c r="A1311" s="0" t="s">
        <v>780</v>
      </c>
      <c r="B1311" s="52" t="s">
        <v>781</v>
      </c>
      <c r="C1311" s="52" t="s">
        <v>747</v>
      </c>
      <c r="D1311" s="53" t="n">
        <v>0.1</v>
      </c>
      <c r="E1311" s="53" t="s">
        <v>748</v>
      </c>
      <c r="F1311" s="0" t="s">
        <v>1251</v>
      </c>
      <c r="G1311" s="0" t="str">
        <f aca="false">LEFT(B1311,2)</f>
        <v>05</v>
      </c>
      <c r="H1311" s="0" t="str">
        <f aca="false">I1311&amp;"_"&amp;G1311&amp;"_"&amp;F1311</f>
        <v>Loevfroe_05_20180918_DL2018071_HTXHilleroed</v>
      </c>
      <c r="I1311" s="61" t="str">
        <f aca="false">MID(RIGHT(B1311,LEN(B1311)-3),1,FIND("_",RIGHT(B1311,LEN(B1311)-3))-1)</f>
        <v>Loevfroe</v>
      </c>
      <c r="J1311" s="61" t="str">
        <f aca="false">TRIM(SUBSTITUTE(RIGHT(B1311,FIND(I1311,B1311)+1),"_",""))</f>
        <v>NegK</v>
      </c>
      <c r="K1311" s="0" t="str">
        <f aca="false">IFERROR(VALUE(SUBSTITUTE(E1311,".",",")),E1311)</f>
        <v>No Ct</v>
      </c>
      <c r="L1311" s="61" t="str">
        <f aca="false">IF(J1311="PosK",SUMIFS(K:K,J:J,"PosK",H:H,H1311),"")</f>
        <v/>
      </c>
      <c r="M1311" s="61" t="str">
        <f aca="false">IF(J1311="PosK",SUMIFS(K:K,J:J,"NegK",H:H,H1311),"")</f>
        <v/>
      </c>
      <c r="N1311" s="61" t="str">
        <f aca="false">IF(J1311="PosK",SUMIFS(K:K,J:J,"eDNA",H:H,H1311),"")</f>
        <v/>
      </c>
    </row>
    <row r="1312" customFormat="false" ht="14.25" hidden="false" customHeight="false" outlineLevel="0" collapsed="false">
      <c r="A1312" s="0" t="s">
        <v>782</v>
      </c>
      <c r="B1312" s="52" t="s">
        <v>783</v>
      </c>
      <c r="C1312" s="52" t="s">
        <v>751</v>
      </c>
      <c r="D1312" s="53" t="n">
        <v>0.1</v>
      </c>
      <c r="E1312" s="53" t="s">
        <v>748</v>
      </c>
      <c r="F1312" s="0" t="s">
        <v>1251</v>
      </c>
      <c r="G1312" s="0" t="str">
        <f aca="false">LEFT(B1312,2)</f>
        <v>05</v>
      </c>
      <c r="H1312" s="0" t="str">
        <f aca="false">I1312&amp;"_"&amp;G1312&amp;"_"&amp;F1312</f>
        <v>Loevfroe_05_20180918_DL2018071_HTXHilleroed</v>
      </c>
      <c r="I1312" s="61" t="str">
        <f aca="false">MID(RIGHT(B1312,LEN(B1312)-3),1,FIND("_",RIGHT(B1312,LEN(B1312)-3))-1)</f>
        <v>Loevfroe</v>
      </c>
      <c r="J1312" s="61" t="str">
        <f aca="false">TRIM(SUBSTITUTE(RIGHT(B1312,FIND(I1312,B1312)+1),"_",""))</f>
        <v>eDNA</v>
      </c>
      <c r="K1312" s="0" t="str">
        <f aca="false">IFERROR(VALUE(SUBSTITUTE(E1312,".",",")),E1312)</f>
        <v>No Ct</v>
      </c>
      <c r="L1312" s="61" t="str">
        <f aca="false">IF(J1312="PosK",SUMIFS(K:K,J:J,"PosK",H:H,H1312),"")</f>
        <v/>
      </c>
      <c r="M1312" s="61" t="str">
        <f aca="false">IF(J1312="PosK",SUMIFS(K:K,J:J,"NegK",H:H,H1312),"")</f>
        <v/>
      </c>
      <c r="N1312" s="61" t="str">
        <f aca="false">IF(J1312="PosK",SUMIFS(K:K,J:J,"eDNA",H:H,H1312),"")</f>
        <v/>
      </c>
      <c r="Q1312" s="62"/>
    </row>
    <row r="1313" customFormat="false" ht="14.25" hidden="false" customHeight="false" outlineLevel="0" collapsed="false">
      <c r="A1313" s="0" t="s">
        <v>784</v>
      </c>
      <c r="B1313" s="52" t="s">
        <v>785</v>
      </c>
      <c r="C1313" s="52" t="s">
        <v>751</v>
      </c>
      <c r="D1313" s="53" t="n">
        <v>0.1</v>
      </c>
      <c r="E1313" s="53" t="s">
        <v>748</v>
      </c>
      <c r="F1313" s="0" t="s">
        <v>1251</v>
      </c>
      <c r="G1313" s="0" t="str">
        <f aca="false">LEFT(B1313,2)</f>
        <v>05</v>
      </c>
      <c r="H1313" s="0" t="str">
        <f aca="false">I1313&amp;"_"&amp;G1313&amp;"_"&amp;F1313</f>
        <v>Loevfroe_05_20180918_DL2018071_HTXHilleroed</v>
      </c>
      <c r="I1313" s="61" t="str">
        <f aca="false">MID(RIGHT(B1313,LEN(B1313)-3),1,FIND("_",RIGHT(B1313,LEN(B1313)-3))-1)</f>
        <v>Loevfroe</v>
      </c>
      <c r="J1313" s="61" t="str">
        <f aca="false">TRIM(SUBSTITUTE(RIGHT(B1313,FIND(I1313,B1313)+1),"_",""))</f>
        <v>eDNA</v>
      </c>
      <c r="K1313" s="0" t="str">
        <f aca="false">IFERROR(VALUE(SUBSTITUTE(E1313,".",",")),E1313)</f>
        <v>No Ct</v>
      </c>
      <c r="L1313" s="61" t="str">
        <f aca="false">IF(J1313="PosK",SUMIFS(K:K,J:J,"PosK",H:H,H1313),"")</f>
        <v/>
      </c>
      <c r="M1313" s="61" t="str">
        <f aca="false">IF(J1313="PosK",SUMIFS(K:K,J:J,"NegK",H:H,H1313),"")</f>
        <v/>
      </c>
      <c r="N1313" s="61" t="str">
        <f aca="false">IF(J1313="PosK",SUMIFS(K:K,J:J,"eDNA",H:H,H1313),"")</f>
        <v/>
      </c>
      <c r="P1313" s="62"/>
      <c r="T1313" s="63"/>
      <c r="W1313" s="64"/>
    </row>
    <row r="1314" customFormat="false" ht="14.25" hidden="false" customHeight="false" outlineLevel="0" collapsed="false">
      <c r="A1314" s="0" t="s">
        <v>786</v>
      </c>
      <c r="B1314" s="52" t="s">
        <v>787</v>
      </c>
      <c r="C1314" s="52" t="s">
        <v>743</v>
      </c>
      <c r="D1314" s="53" t="n">
        <v>0.1</v>
      </c>
      <c r="E1314" s="53" t="n">
        <v>33.46</v>
      </c>
      <c r="F1314" s="0" t="s">
        <v>1251</v>
      </c>
      <c r="G1314" s="0" t="str">
        <f aca="false">LEFT(B1314,2)</f>
        <v>06</v>
      </c>
      <c r="H1314" s="0" t="str">
        <f aca="false">I1314&amp;"_"&amp;G1314&amp;"_"&amp;F1314</f>
        <v>Springfroe_06_20180918_DL2018071_HTXHilleroed</v>
      </c>
      <c r="I1314" s="61" t="str">
        <f aca="false">MID(RIGHT(B1314,LEN(B1314)-3),1,FIND("_",RIGHT(B1314,LEN(B1314)-3))-1)</f>
        <v>Springfroe</v>
      </c>
      <c r="J1314" s="61" t="str">
        <f aca="false">TRIM(SUBSTITUTE(RIGHT(B1314,FIND(I1314,B1314)+1),"_",""))</f>
        <v>PosK</v>
      </c>
      <c r="K1314" s="0" t="n">
        <f aca="false">IFERROR(VALUE(SUBSTITUTE(E1314,".",",")),E1314)</f>
        <v>33.46</v>
      </c>
      <c r="L1314" s="61" t="n">
        <f aca="false">IF(J1314="PosK",SUMIFS(K:K,J:J,"PosK",H:H,H1314),"")</f>
        <v>33.46</v>
      </c>
      <c r="M1314" s="61" t="n">
        <f aca="false">IF(J1314="PosK",SUMIFS(K:K,J:J,"NegK",H:H,H1314),"")</f>
        <v>0</v>
      </c>
      <c r="N1314" s="61" t="n">
        <f aca="false">IF(J1314="PosK",SUMIFS(K:K,J:J,"eDNA",H:H,H1314),"")</f>
        <v>0</v>
      </c>
      <c r="P1314" s="62" t="n">
        <f aca="false">IF(K1316="No Ct",0,K1316)</f>
        <v>0</v>
      </c>
      <c r="Q1314" s="62" t="n">
        <f aca="false">IF(K1317="No Ct",0,K1317)</f>
        <v>0</v>
      </c>
      <c r="R1314" s="0" t="str">
        <f aca="false">IF(AND(L1314&gt;0,M1314=0),"Valid","Invalid")</f>
        <v>Valid</v>
      </c>
      <c r="S1314" s="0" t="str">
        <f aca="false">IF(OR(P1314&gt;1,Q1314&gt;1),"Present","Absent")</f>
        <v>Absent</v>
      </c>
      <c r="T1314" s="63" t="str">
        <f aca="false">IF(OR(AND(P1314&gt;1,P1314&lt;41),AND(Q1314&gt;1,Q1314&lt;41)),"Ct&lt;41","Ct&gt;41")</f>
        <v>Ct&gt;41</v>
      </c>
      <c r="U1314" s="0" t="str">
        <f aca="false">I1314</f>
        <v>Springfroe</v>
      </c>
      <c r="V1314" s="0" t="str">
        <f aca="false">MID(F1314,10,9)</f>
        <v>DL2018071</v>
      </c>
      <c r="W1314" s="64" t="str">
        <f aca="false">V1314&amp;"_"&amp;U1314&amp;"_"&amp;R1314&amp;"_"&amp;S1314&amp;"_"&amp;T1314</f>
        <v>DL2018071_Springfroe_Valid_Absent_Ct&gt;41</v>
      </c>
    </row>
    <row r="1315" customFormat="false" ht="14.25" hidden="false" customHeight="false" outlineLevel="0" collapsed="false">
      <c r="A1315" s="0" t="s">
        <v>788</v>
      </c>
      <c r="B1315" s="52" t="s">
        <v>789</v>
      </c>
      <c r="C1315" s="52" t="s">
        <v>747</v>
      </c>
      <c r="D1315" s="53" t="n">
        <v>0.1</v>
      </c>
      <c r="E1315" s="53" t="s">
        <v>748</v>
      </c>
      <c r="F1315" s="0" t="s">
        <v>1251</v>
      </c>
      <c r="G1315" s="0" t="str">
        <f aca="false">LEFT(B1315,2)</f>
        <v>06</v>
      </c>
      <c r="H1315" s="0" t="str">
        <f aca="false">I1315&amp;"_"&amp;G1315&amp;"_"&amp;F1315</f>
        <v>Springfroe_06_20180918_DL2018071_HTXHilleroed</v>
      </c>
      <c r="I1315" s="61" t="str">
        <f aca="false">MID(RIGHT(B1315,LEN(B1315)-3),1,FIND("_",RIGHT(B1315,LEN(B1315)-3))-1)</f>
        <v>Springfroe</v>
      </c>
      <c r="J1315" s="61" t="str">
        <f aca="false">TRIM(SUBSTITUTE(RIGHT(B1315,FIND(I1315,B1315)+1),"_",""))</f>
        <v>NegK</v>
      </c>
      <c r="K1315" s="0" t="str">
        <f aca="false">IFERROR(VALUE(SUBSTITUTE(E1315,".",",")),E1315)</f>
        <v>No Ct</v>
      </c>
      <c r="L1315" s="61" t="str">
        <f aca="false">IF(J1315="PosK",SUMIFS(K:K,J:J,"PosK",H:H,H1315),"")</f>
        <v/>
      </c>
      <c r="M1315" s="61" t="str">
        <f aca="false">IF(J1315="PosK",SUMIFS(K:K,J:J,"NegK",H:H,H1315),"")</f>
        <v/>
      </c>
      <c r="N1315" s="61" t="str">
        <f aca="false">IF(J1315="PosK",SUMIFS(K:K,J:J,"eDNA",H:H,H1315),"")</f>
        <v/>
      </c>
    </row>
    <row r="1316" customFormat="false" ht="14.25" hidden="false" customHeight="false" outlineLevel="0" collapsed="false">
      <c r="A1316" s="0" t="s">
        <v>790</v>
      </c>
      <c r="B1316" s="52" t="s">
        <v>791</v>
      </c>
      <c r="C1316" s="52" t="s">
        <v>751</v>
      </c>
      <c r="D1316" s="53" t="n">
        <v>0.1</v>
      </c>
      <c r="E1316" s="53" t="s">
        <v>748</v>
      </c>
      <c r="F1316" s="0" t="s">
        <v>1251</v>
      </c>
      <c r="G1316" s="0" t="str">
        <f aca="false">LEFT(B1316,2)</f>
        <v>06</v>
      </c>
      <c r="H1316" s="0" t="str">
        <f aca="false">I1316&amp;"_"&amp;G1316&amp;"_"&amp;F1316</f>
        <v>Springfroe_06_20180918_DL2018071_HTXHilleroed</v>
      </c>
      <c r="I1316" s="61" t="str">
        <f aca="false">MID(RIGHT(B1316,LEN(B1316)-3),1,FIND("_",RIGHT(B1316,LEN(B1316)-3))-1)</f>
        <v>Springfroe</v>
      </c>
      <c r="J1316" s="61" t="str">
        <f aca="false">TRIM(SUBSTITUTE(RIGHT(B1316,FIND(I1316,B1316)+1),"_",""))</f>
        <v>eDNA</v>
      </c>
      <c r="K1316" s="0" t="str">
        <f aca="false">IFERROR(VALUE(SUBSTITUTE(E1316,".",",")),E1316)</f>
        <v>No Ct</v>
      </c>
      <c r="L1316" s="61" t="str">
        <f aca="false">IF(J1316="PosK",SUMIFS(K:K,J:J,"PosK",H:H,H1316),"")</f>
        <v/>
      </c>
      <c r="M1316" s="61" t="str">
        <f aca="false">IF(J1316="PosK",SUMIFS(K:K,J:J,"NegK",H:H,H1316),"")</f>
        <v/>
      </c>
      <c r="N1316" s="61" t="str">
        <f aca="false">IF(J1316="PosK",SUMIFS(K:K,J:J,"eDNA",H:H,H1316),"")</f>
        <v/>
      </c>
      <c r="Q1316" s="62"/>
    </row>
    <row r="1317" customFormat="false" ht="14.25" hidden="false" customHeight="false" outlineLevel="0" collapsed="false">
      <c r="A1317" s="0" t="s">
        <v>792</v>
      </c>
      <c r="B1317" s="52" t="s">
        <v>793</v>
      </c>
      <c r="C1317" s="52" t="s">
        <v>751</v>
      </c>
      <c r="D1317" s="53" t="n">
        <v>0.1</v>
      </c>
      <c r="E1317" s="53" t="s">
        <v>748</v>
      </c>
      <c r="F1317" s="0" t="s">
        <v>1251</v>
      </c>
      <c r="G1317" s="0" t="str">
        <f aca="false">LEFT(B1317,2)</f>
        <v>06</v>
      </c>
      <c r="H1317" s="0" t="str">
        <f aca="false">I1317&amp;"_"&amp;G1317&amp;"_"&amp;F1317</f>
        <v>Springfroe_06_20180918_DL2018071_HTXHilleroed</v>
      </c>
      <c r="I1317" s="61" t="str">
        <f aca="false">MID(RIGHT(B1317,LEN(B1317)-3),1,FIND("_",RIGHT(B1317,LEN(B1317)-3))-1)</f>
        <v>Springfroe</v>
      </c>
      <c r="J1317" s="61" t="str">
        <f aca="false">TRIM(SUBSTITUTE(RIGHT(B1317,FIND(I1317,B1317)+1),"_",""))</f>
        <v>eDNA</v>
      </c>
      <c r="K1317" s="0" t="str">
        <f aca="false">IFERROR(VALUE(SUBSTITUTE(E1317,".",",")),E1317)</f>
        <v>No Ct</v>
      </c>
      <c r="L1317" s="61" t="str">
        <f aca="false">IF(J1317="PosK",SUMIFS(K:K,J:J,"PosK",H:H,H1317),"")</f>
        <v/>
      </c>
      <c r="M1317" s="61" t="str">
        <f aca="false">IF(J1317="PosK",SUMIFS(K:K,J:J,"NegK",H:H,H1317),"")</f>
        <v/>
      </c>
      <c r="N1317" s="61" t="str">
        <f aca="false">IF(J1317="PosK",SUMIFS(K:K,J:J,"eDNA",H:H,H1317),"")</f>
        <v/>
      </c>
      <c r="P1317" s="62"/>
      <c r="T1317" s="63"/>
      <c r="W1317" s="64"/>
    </row>
    <row r="1318" customFormat="false" ht="14.25" hidden="false" customHeight="false" outlineLevel="0" collapsed="false">
      <c r="A1318" s="0" t="s">
        <v>794</v>
      </c>
      <c r="B1318" s="52" t="s">
        <v>960</v>
      </c>
      <c r="C1318" s="52" t="s">
        <v>743</v>
      </c>
      <c r="D1318" s="53" t="n">
        <v>0.1</v>
      </c>
      <c r="E1318" s="53" t="n">
        <v>34.97</v>
      </c>
      <c r="F1318" s="0" t="s">
        <v>1251</v>
      </c>
      <c r="G1318" s="0" t="str">
        <f aca="false">LEFT(B1318,2)</f>
        <v>07</v>
      </c>
      <c r="H1318" s="0" t="str">
        <f aca="false">I1318&amp;"_"&amp;G1318&amp;"_"&amp;F1318</f>
        <v>Springfroe_07_20180918_DL2018071_HTXHilleroed</v>
      </c>
      <c r="I1318" s="61" t="str">
        <f aca="false">MID(RIGHT(B1318,LEN(B1318)-3),1,FIND("_",RIGHT(B1318,LEN(B1318)-3))-1)</f>
        <v>Springfroe</v>
      </c>
      <c r="J1318" s="61" t="str">
        <f aca="false">TRIM(SUBSTITUTE(RIGHT(B1318,FIND(I1318,B1318)+1),"_",""))</f>
        <v>PosK</v>
      </c>
      <c r="K1318" s="0" t="n">
        <f aca="false">IFERROR(VALUE(SUBSTITUTE(E1318,".",",")),E1318)</f>
        <v>34.97</v>
      </c>
      <c r="L1318" s="61" t="n">
        <f aca="false">IF(J1318="PosK",SUMIFS(K:K,J:J,"PosK",H:H,H1318),"")</f>
        <v>34.97</v>
      </c>
      <c r="M1318" s="61" t="n">
        <f aca="false">IF(J1318="PosK",SUMIFS(K:K,J:J,"NegK",H:H,H1318),"")</f>
        <v>0</v>
      </c>
      <c r="N1318" s="61" t="n">
        <f aca="false">IF(J1318="PosK",SUMIFS(K:K,J:J,"eDNA",H:H,H1318),"")</f>
        <v>0</v>
      </c>
      <c r="P1318" s="62" t="n">
        <f aca="false">IF(K1320="No Ct",0,K1320)</f>
        <v>0</v>
      </c>
      <c r="Q1318" s="62" t="n">
        <f aca="false">IF(K1321="No Ct",0,K1321)</f>
        <v>0</v>
      </c>
      <c r="R1318" s="0" t="str">
        <f aca="false">IF(AND(L1318&gt;0,M1318=0),"Valid","Invalid")</f>
        <v>Valid</v>
      </c>
      <c r="S1318" s="0" t="str">
        <f aca="false">IF(OR(P1318&gt;1,Q1318&gt;1),"Present","Absent")</f>
        <v>Absent</v>
      </c>
      <c r="T1318" s="63" t="str">
        <f aca="false">IF(OR(AND(P1318&gt;1,P1318&lt;41),AND(Q1318&gt;1,Q1318&lt;41)),"Ct&lt;41","Ct&gt;41")</f>
        <v>Ct&gt;41</v>
      </c>
      <c r="U1318" s="0" t="str">
        <f aca="false">I1318</f>
        <v>Springfroe</v>
      </c>
      <c r="V1318" s="0" t="str">
        <f aca="false">MID(F1318,10,9)</f>
        <v>DL2018071</v>
      </c>
      <c r="W1318" s="64" t="str">
        <f aca="false">V1318&amp;"_"&amp;U1318&amp;"_"&amp;R1318&amp;"_"&amp;S1318&amp;"_"&amp;T1318</f>
        <v>DL2018071_Springfroe_Valid_Absent_Ct&gt;41</v>
      </c>
    </row>
    <row r="1319" customFormat="false" ht="14.25" hidden="false" customHeight="false" outlineLevel="0" collapsed="false">
      <c r="A1319" s="0" t="s">
        <v>796</v>
      </c>
      <c r="B1319" s="52" t="s">
        <v>961</v>
      </c>
      <c r="C1319" s="52" t="s">
        <v>747</v>
      </c>
      <c r="D1319" s="53" t="n">
        <v>0.1</v>
      </c>
      <c r="E1319" s="53" t="s">
        <v>748</v>
      </c>
      <c r="F1319" s="0" t="s">
        <v>1251</v>
      </c>
      <c r="G1319" s="0" t="str">
        <f aca="false">LEFT(B1319,2)</f>
        <v>07</v>
      </c>
      <c r="H1319" s="0" t="str">
        <f aca="false">I1319&amp;"_"&amp;G1319&amp;"_"&amp;F1319</f>
        <v>Springfroe_07_20180918_DL2018071_HTXHilleroed</v>
      </c>
      <c r="I1319" s="61" t="str">
        <f aca="false">MID(RIGHT(B1319,LEN(B1319)-3),1,FIND("_",RIGHT(B1319,LEN(B1319)-3))-1)</f>
        <v>Springfroe</v>
      </c>
      <c r="J1319" s="61" t="str">
        <f aca="false">TRIM(SUBSTITUTE(RIGHT(B1319,FIND(I1319,B1319)+1),"_",""))</f>
        <v>NegK</v>
      </c>
      <c r="K1319" s="0" t="str">
        <f aca="false">IFERROR(VALUE(SUBSTITUTE(E1319,".",",")),E1319)</f>
        <v>No Ct</v>
      </c>
      <c r="L1319" s="61" t="str">
        <f aca="false">IF(J1319="PosK",SUMIFS(K:K,J:J,"PosK",H:H,H1319),"")</f>
        <v/>
      </c>
      <c r="M1319" s="61" t="str">
        <f aca="false">IF(J1319="PosK",SUMIFS(K:K,J:J,"NegK",H:H,H1319),"")</f>
        <v/>
      </c>
      <c r="N1319" s="61" t="str">
        <f aca="false">IF(J1319="PosK",SUMIFS(K:K,J:J,"eDNA",H:H,H1319),"")</f>
        <v/>
      </c>
    </row>
    <row r="1320" customFormat="false" ht="14.25" hidden="false" customHeight="false" outlineLevel="0" collapsed="false">
      <c r="A1320" s="0" t="s">
        <v>798</v>
      </c>
      <c r="B1320" s="52" t="s">
        <v>962</v>
      </c>
      <c r="C1320" s="52" t="s">
        <v>751</v>
      </c>
      <c r="D1320" s="53" t="n">
        <v>0.1</v>
      </c>
      <c r="E1320" s="53" t="s">
        <v>748</v>
      </c>
      <c r="F1320" s="0" t="s">
        <v>1251</v>
      </c>
      <c r="G1320" s="0" t="str">
        <f aca="false">LEFT(B1320,2)</f>
        <v>07</v>
      </c>
      <c r="H1320" s="0" t="str">
        <f aca="false">I1320&amp;"_"&amp;G1320&amp;"_"&amp;F1320</f>
        <v>Springfroe_07_20180918_DL2018071_HTXHilleroed</v>
      </c>
      <c r="I1320" s="61" t="str">
        <f aca="false">MID(RIGHT(B1320,LEN(B1320)-3),1,FIND("_",RIGHT(B1320,LEN(B1320)-3))-1)</f>
        <v>Springfroe</v>
      </c>
      <c r="J1320" s="61" t="str">
        <f aca="false">TRIM(SUBSTITUTE(RIGHT(B1320,FIND(I1320,B1320)+1),"_",""))</f>
        <v>eDNA</v>
      </c>
      <c r="K1320" s="0" t="str">
        <f aca="false">IFERROR(VALUE(SUBSTITUTE(E1320,".",",")),E1320)</f>
        <v>No Ct</v>
      </c>
      <c r="L1320" s="61" t="str">
        <f aca="false">IF(J1320="PosK",SUMIFS(K:K,J:J,"PosK",H:H,H1320),"")</f>
        <v/>
      </c>
      <c r="M1320" s="61" t="str">
        <f aca="false">IF(J1320="PosK",SUMIFS(K:K,J:J,"NegK",H:H,H1320),"")</f>
        <v/>
      </c>
      <c r="N1320" s="61" t="str">
        <f aca="false">IF(J1320="PosK",SUMIFS(K:K,J:J,"eDNA",H:H,H1320),"")</f>
        <v/>
      </c>
      <c r="Q1320" s="62"/>
    </row>
    <row r="1321" customFormat="false" ht="14.25" hidden="false" customHeight="false" outlineLevel="0" collapsed="false">
      <c r="A1321" s="0" t="s">
        <v>800</v>
      </c>
      <c r="B1321" s="52" t="s">
        <v>963</v>
      </c>
      <c r="C1321" s="52" t="s">
        <v>751</v>
      </c>
      <c r="D1321" s="53" t="n">
        <v>0.1</v>
      </c>
      <c r="E1321" s="53" t="s">
        <v>748</v>
      </c>
      <c r="F1321" s="0" t="s">
        <v>1251</v>
      </c>
      <c r="G1321" s="0" t="str">
        <f aca="false">LEFT(B1321,2)</f>
        <v>07</v>
      </c>
      <c r="H1321" s="0" t="str">
        <f aca="false">I1321&amp;"_"&amp;G1321&amp;"_"&amp;F1321</f>
        <v>Springfroe_07_20180918_DL2018071_HTXHilleroed</v>
      </c>
      <c r="I1321" s="61" t="str">
        <f aca="false">MID(RIGHT(B1321,LEN(B1321)-3),1,FIND("_",RIGHT(B1321,LEN(B1321)-3))-1)</f>
        <v>Springfroe</v>
      </c>
      <c r="J1321" s="61" t="str">
        <f aca="false">TRIM(SUBSTITUTE(RIGHT(B1321,FIND(I1321,B1321)+1),"_",""))</f>
        <v>eDNA</v>
      </c>
      <c r="K1321" s="0" t="str">
        <f aca="false">IFERROR(VALUE(SUBSTITUTE(E1321,".",",")),E1321)</f>
        <v>No Ct</v>
      </c>
      <c r="L1321" s="61" t="str">
        <f aca="false">IF(J1321="PosK",SUMIFS(K:K,J:J,"PosK",H:H,H1321),"")</f>
        <v/>
      </c>
      <c r="M1321" s="61" t="str">
        <f aca="false">IF(J1321="PosK",SUMIFS(K:K,J:J,"NegK",H:H,H1321),"")</f>
        <v/>
      </c>
      <c r="N1321" s="61" t="str">
        <f aca="false">IF(J1321="PosK",SUMIFS(K:K,J:J,"eDNA",H:H,H1321),"")</f>
        <v/>
      </c>
      <c r="P1321" s="62"/>
      <c r="T1321" s="63"/>
      <c r="W1321" s="64"/>
    </row>
    <row r="1322" customFormat="false" ht="14.25" hidden="false" customHeight="false" outlineLevel="0" collapsed="false">
      <c r="A1322" s="0" t="s">
        <v>802</v>
      </c>
      <c r="B1322" s="52" t="s">
        <v>964</v>
      </c>
      <c r="C1322" s="52" t="s">
        <v>743</v>
      </c>
      <c r="D1322" s="53" t="n">
        <v>0.1</v>
      </c>
      <c r="E1322" s="53" t="s">
        <v>748</v>
      </c>
      <c r="F1322" s="0" t="s">
        <v>1251</v>
      </c>
      <c r="G1322" s="0" t="str">
        <f aca="false">LEFT(B1322,2)</f>
        <v>08</v>
      </c>
      <c r="H1322" s="0" t="str">
        <f aca="false">I1322&amp;"_"&amp;G1322&amp;"_"&amp;F1322</f>
        <v>Klokkefroe_08_20180918_DL2018071_HTXHilleroed</v>
      </c>
      <c r="I1322" s="61" t="str">
        <f aca="false">MID(RIGHT(B1322,LEN(B1322)-3),1,FIND("_",RIGHT(B1322,LEN(B1322)-3))-1)</f>
        <v>Klokkefroe</v>
      </c>
      <c r="J1322" s="61" t="str">
        <f aca="false">TRIM(SUBSTITUTE(RIGHT(B1322,FIND(I1322,B1322)+1),"_",""))</f>
        <v>PosK</v>
      </c>
      <c r="K1322" s="0" t="str">
        <f aca="false">IFERROR(VALUE(SUBSTITUTE(E1322,".",",")),E1322)</f>
        <v>No Ct</v>
      </c>
      <c r="L1322" s="61" t="n">
        <f aca="false">IF(J1322="PosK",SUMIFS(K:K,J:J,"PosK",H:H,H1322),"")</f>
        <v>0</v>
      </c>
      <c r="M1322" s="61" t="n">
        <f aca="false">IF(J1322="PosK",SUMIFS(K:K,J:J,"NegK",H:H,H1322),"")</f>
        <v>0</v>
      </c>
      <c r="N1322" s="61" t="n">
        <f aca="false">IF(J1322="PosK",SUMIFS(K:K,J:J,"eDNA",H:H,H1322),"")</f>
        <v>0</v>
      </c>
      <c r="P1322" s="62" t="n">
        <f aca="false">IF(K1324="No Ct",0,K1324)</f>
        <v>0</v>
      </c>
      <c r="Q1322" s="62" t="n">
        <f aca="false">IF(K1325="No Ct",0,K1325)</f>
        <v>0</v>
      </c>
      <c r="R1322" s="0" t="str">
        <f aca="false">IF(AND(L1322&gt;0,M1322=0),"Valid","Invalid")</f>
        <v>Invalid</v>
      </c>
      <c r="S1322" s="0" t="str">
        <f aca="false">IF(OR(P1322&gt;1,Q1322&gt;1),"Present","Absent")</f>
        <v>Absent</v>
      </c>
      <c r="T1322" s="63" t="str">
        <f aca="false">IF(OR(AND(P1322&gt;1,P1322&lt;41),AND(Q1322&gt;1,Q1322&lt;41)),"Ct&lt;41","Ct&gt;41")</f>
        <v>Ct&gt;41</v>
      </c>
      <c r="U1322" s="0" t="str">
        <f aca="false">I1322</f>
        <v>Klokkefroe</v>
      </c>
      <c r="V1322" s="0" t="str">
        <f aca="false">MID(F1322,10,9)</f>
        <v>DL2018071</v>
      </c>
      <c r="W1322" s="64" t="str">
        <f aca="false">V1322&amp;"_"&amp;U1322&amp;"_"&amp;R1322&amp;"_"&amp;S1322&amp;"_"&amp;T1322</f>
        <v>DL2018071_Klokkefroe_Invalid_Absent_Ct&gt;41</v>
      </c>
    </row>
    <row r="1323" customFormat="false" ht="14.25" hidden="false" customHeight="false" outlineLevel="0" collapsed="false">
      <c r="A1323" s="0" t="s">
        <v>804</v>
      </c>
      <c r="B1323" s="52" t="s">
        <v>965</v>
      </c>
      <c r="C1323" s="52" t="s">
        <v>747</v>
      </c>
      <c r="D1323" s="53" t="n">
        <v>0.1</v>
      </c>
      <c r="E1323" s="53" t="s">
        <v>748</v>
      </c>
      <c r="F1323" s="0" t="s">
        <v>1251</v>
      </c>
      <c r="G1323" s="0" t="str">
        <f aca="false">LEFT(B1323,2)</f>
        <v>08</v>
      </c>
      <c r="H1323" s="0" t="str">
        <f aca="false">I1323&amp;"_"&amp;G1323&amp;"_"&amp;F1323</f>
        <v>Klokkefroe_08_20180918_DL2018071_HTXHilleroed</v>
      </c>
      <c r="I1323" s="61" t="str">
        <f aca="false">MID(RIGHT(B1323,LEN(B1323)-3),1,FIND("_",RIGHT(B1323,LEN(B1323)-3))-1)</f>
        <v>Klokkefroe</v>
      </c>
      <c r="J1323" s="61" t="str">
        <f aca="false">TRIM(SUBSTITUTE(RIGHT(B1323,FIND(I1323,B1323)+1),"_",""))</f>
        <v>NegK</v>
      </c>
      <c r="K1323" s="0" t="str">
        <f aca="false">IFERROR(VALUE(SUBSTITUTE(E1323,".",",")),E1323)</f>
        <v>No Ct</v>
      </c>
      <c r="L1323" s="61" t="str">
        <f aca="false">IF(J1323="PosK",SUMIFS(K:K,J:J,"PosK",H:H,H1323),"")</f>
        <v/>
      </c>
      <c r="M1323" s="61" t="str">
        <f aca="false">IF(J1323="PosK",SUMIFS(K:K,J:J,"NegK",H:H,H1323),"")</f>
        <v/>
      </c>
      <c r="N1323" s="61" t="str">
        <f aca="false">IF(J1323="PosK",SUMIFS(K:K,J:J,"eDNA",H:H,H1323),"")</f>
        <v/>
      </c>
    </row>
    <row r="1324" customFormat="false" ht="14.25" hidden="false" customHeight="false" outlineLevel="0" collapsed="false">
      <c r="A1324" s="0" t="s">
        <v>806</v>
      </c>
      <c r="B1324" s="52" t="s">
        <v>966</v>
      </c>
      <c r="C1324" s="52" t="s">
        <v>751</v>
      </c>
      <c r="D1324" s="53" t="n">
        <v>0.1</v>
      </c>
      <c r="E1324" s="53" t="s">
        <v>748</v>
      </c>
      <c r="F1324" s="0" t="s">
        <v>1251</v>
      </c>
      <c r="G1324" s="0" t="str">
        <f aca="false">LEFT(B1324,2)</f>
        <v>08</v>
      </c>
      <c r="H1324" s="0" t="str">
        <f aca="false">I1324&amp;"_"&amp;G1324&amp;"_"&amp;F1324</f>
        <v>Klokkefroe_08_20180918_DL2018071_HTXHilleroed</v>
      </c>
      <c r="I1324" s="61" t="str">
        <f aca="false">MID(RIGHT(B1324,LEN(B1324)-3),1,FIND("_",RIGHT(B1324,LEN(B1324)-3))-1)</f>
        <v>Klokkefroe</v>
      </c>
      <c r="J1324" s="61" t="str">
        <f aca="false">TRIM(SUBSTITUTE(RIGHT(B1324,FIND(I1324,B1324)+1),"_",""))</f>
        <v>eDNA</v>
      </c>
      <c r="K1324" s="0" t="str">
        <f aca="false">IFERROR(VALUE(SUBSTITUTE(E1324,".",",")),E1324)</f>
        <v>No Ct</v>
      </c>
      <c r="L1324" s="61" t="str">
        <f aca="false">IF(J1324="PosK",SUMIFS(K:K,J:J,"PosK",H:H,H1324),"")</f>
        <v/>
      </c>
      <c r="M1324" s="61" t="str">
        <f aca="false">IF(J1324="PosK",SUMIFS(K:K,J:J,"NegK",H:H,H1324),"")</f>
        <v/>
      </c>
      <c r="N1324" s="61" t="str">
        <f aca="false">IF(J1324="PosK",SUMIFS(K:K,J:J,"eDNA",H:H,H1324),"")</f>
        <v/>
      </c>
      <c r="Q1324" s="62"/>
    </row>
    <row r="1325" customFormat="false" ht="14.25" hidden="false" customHeight="false" outlineLevel="0" collapsed="false">
      <c r="A1325" s="0" t="s">
        <v>808</v>
      </c>
      <c r="B1325" s="52" t="s">
        <v>967</v>
      </c>
      <c r="C1325" s="52" t="s">
        <v>751</v>
      </c>
      <c r="D1325" s="53" t="n">
        <v>0.1</v>
      </c>
      <c r="E1325" s="53" t="s">
        <v>748</v>
      </c>
      <c r="F1325" s="0" t="s">
        <v>1251</v>
      </c>
      <c r="G1325" s="0" t="str">
        <f aca="false">LEFT(B1325,2)</f>
        <v>08</v>
      </c>
      <c r="H1325" s="0" t="str">
        <f aca="false">I1325&amp;"_"&amp;G1325&amp;"_"&amp;F1325</f>
        <v>Klokkefroe_08_20180918_DL2018071_HTXHilleroed</v>
      </c>
      <c r="I1325" s="61" t="str">
        <f aca="false">MID(RIGHT(B1325,LEN(B1325)-3),1,FIND("_",RIGHT(B1325,LEN(B1325)-3))-1)</f>
        <v>Klokkefroe</v>
      </c>
      <c r="J1325" s="61" t="str">
        <f aca="false">TRIM(SUBSTITUTE(RIGHT(B1325,FIND(I1325,B1325)+1),"_",""))</f>
        <v>eDNA</v>
      </c>
      <c r="K1325" s="0" t="str">
        <f aca="false">IFERROR(VALUE(SUBSTITUTE(E1325,".",",")),E1325)</f>
        <v>No Ct</v>
      </c>
      <c r="L1325" s="61" t="str">
        <f aca="false">IF(J1325="PosK",SUMIFS(K:K,J:J,"PosK",H:H,H1325),"")</f>
        <v/>
      </c>
      <c r="M1325" s="61" t="str">
        <f aca="false">IF(J1325="PosK",SUMIFS(K:K,J:J,"NegK",H:H,H1325),"")</f>
        <v/>
      </c>
      <c r="N1325" s="61" t="str">
        <f aca="false">IF(J1325="PosK",SUMIFS(K:K,J:J,"eDNA",H:H,H1325),"")</f>
        <v/>
      </c>
      <c r="P1325" s="62"/>
      <c r="T1325" s="63"/>
      <c r="W1325" s="64"/>
    </row>
    <row r="1326" customFormat="false" ht="14.25" hidden="false" customHeight="false" outlineLevel="0" collapsed="false">
      <c r="A1326" s="0" t="s">
        <v>810</v>
      </c>
      <c r="B1326" s="52" t="s">
        <v>968</v>
      </c>
      <c r="C1326" s="52" t="s">
        <v>743</v>
      </c>
      <c r="D1326" s="53" t="n">
        <v>0.1</v>
      </c>
      <c r="E1326" s="53" t="n">
        <v>29.82</v>
      </c>
      <c r="F1326" s="0" t="s">
        <v>1251</v>
      </c>
      <c r="G1326" s="0" t="str">
        <f aca="false">LEFT(B1326,2)</f>
        <v>09</v>
      </c>
      <c r="H1326" s="0" t="str">
        <f aca="false">I1326&amp;"_"&amp;G1326&amp;"_"&amp;F1326</f>
        <v>Skrubtudse_09_20180918_DL2018071_HTXHilleroed</v>
      </c>
      <c r="I1326" s="61" t="str">
        <f aca="false">MID(RIGHT(B1326,LEN(B1326)-3),1,FIND("_",RIGHT(B1326,LEN(B1326)-3))-1)</f>
        <v>Skrubtudse</v>
      </c>
      <c r="J1326" s="61" t="str">
        <f aca="false">TRIM(SUBSTITUTE(RIGHT(B1326,FIND(I1326,B1326)+1),"_",""))</f>
        <v>PosK</v>
      </c>
      <c r="K1326" s="0" t="n">
        <f aca="false">IFERROR(VALUE(SUBSTITUTE(E1326,".",",")),E1326)</f>
        <v>29.82</v>
      </c>
      <c r="L1326" s="61" t="n">
        <f aca="false">IF(J1326="PosK",SUMIFS(K:K,J:J,"PosK",H:H,H1326),"")</f>
        <v>29.82</v>
      </c>
      <c r="M1326" s="61" t="n">
        <f aca="false">IF(J1326="PosK",SUMIFS(K:K,J:J,"NegK",H:H,H1326),"")</f>
        <v>0</v>
      </c>
      <c r="N1326" s="61" t="n">
        <f aca="false">IF(J1326="PosK",SUMIFS(K:K,J:J,"eDNA",H:H,H1326),"")</f>
        <v>70.28</v>
      </c>
      <c r="P1326" s="62" t="n">
        <f aca="false">IF(K1328="No Ct",0,K1328)</f>
        <v>34.66</v>
      </c>
      <c r="Q1326" s="62" t="n">
        <f aca="false">IF(K1329="No Ct",0,K1329)</f>
        <v>35.62</v>
      </c>
      <c r="R1326" s="0" t="str">
        <f aca="false">IF(AND(L1326&gt;0,M1326=0),"Valid","Invalid")</f>
        <v>Valid</v>
      </c>
      <c r="S1326" s="0" t="str">
        <f aca="false">IF(OR(P1326&gt;1,Q1326&gt;1),"Present","Absent")</f>
        <v>Present</v>
      </c>
      <c r="T1326" s="63" t="str">
        <f aca="false">IF(OR(AND(P1326&gt;1,P1326&lt;41),AND(Q1326&gt;1,Q1326&lt;41)),"Ct&lt;41","Ct&gt;41")</f>
        <v>Ct&lt;41</v>
      </c>
      <c r="U1326" s="0" t="str">
        <f aca="false">I1326</f>
        <v>Skrubtudse</v>
      </c>
      <c r="V1326" s="0" t="str">
        <f aca="false">MID(F1326,10,9)</f>
        <v>DL2018071</v>
      </c>
      <c r="W1326" s="64" t="str">
        <f aca="false">V1326&amp;"_"&amp;U1326&amp;"_"&amp;R1326&amp;"_"&amp;S1326&amp;"_"&amp;T1326</f>
        <v>DL2018071_Skrubtudse_Valid_Present_Ct&lt;41</v>
      </c>
    </row>
    <row r="1327" customFormat="false" ht="14.25" hidden="false" customHeight="false" outlineLevel="0" collapsed="false">
      <c r="A1327" s="0" t="s">
        <v>812</v>
      </c>
      <c r="B1327" s="52" t="s">
        <v>969</v>
      </c>
      <c r="C1327" s="52" t="s">
        <v>747</v>
      </c>
      <c r="D1327" s="53" t="n">
        <v>0.1</v>
      </c>
      <c r="E1327" s="53" t="s">
        <v>748</v>
      </c>
      <c r="F1327" s="0" t="s">
        <v>1251</v>
      </c>
      <c r="G1327" s="0" t="str">
        <f aca="false">LEFT(B1327,2)</f>
        <v>09</v>
      </c>
      <c r="H1327" s="0" t="str">
        <f aca="false">I1327&amp;"_"&amp;G1327&amp;"_"&amp;F1327</f>
        <v>Skrubtudse_09_20180918_DL2018071_HTXHilleroed</v>
      </c>
      <c r="I1327" s="61" t="str">
        <f aca="false">MID(RIGHT(B1327,LEN(B1327)-3),1,FIND("_",RIGHT(B1327,LEN(B1327)-3))-1)</f>
        <v>Skrubtudse</v>
      </c>
      <c r="J1327" s="61" t="str">
        <f aca="false">TRIM(SUBSTITUTE(RIGHT(B1327,FIND(I1327,B1327)+1),"_",""))</f>
        <v>NegK</v>
      </c>
      <c r="K1327" s="0" t="str">
        <f aca="false">IFERROR(VALUE(SUBSTITUTE(E1327,".",",")),E1327)</f>
        <v>No Ct</v>
      </c>
      <c r="L1327" s="61" t="str">
        <f aca="false">IF(J1327="PosK",SUMIFS(K:K,J:J,"PosK",H:H,H1327),"")</f>
        <v/>
      </c>
      <c r="M1327" s="61" t="str">
        <f aca="false">IF(J1327="PosK",SUMIFS(K:K,J:J,"NegK",H:H,H1327),"")</f>
        <v/>
      </c>
      <c r="N1327" s="61" t="str">
        <f aca="false">IF(J1327="PosK",SUMIFS(K:K,J:J,"eDNA",H:H,H1327),"")</f>
        <v/>
      </c>
    </row>
    <row r="1328" customFormat="false" ht="14.25" hidden="false" customHeight="false" outlineLevel="0" collapsed="false">
      <c r="A1328" s="0" t="s">
        <v>814</v>
      </c>
      <c r="B1328" s="52" t="s">
        <v>970</v>
      </c>
      <c r="C1328" s="52" t="s">
        <v>751</v>
      </c>
      <c r="D1328" s="53" t="n">
        <v>0.1</v>
      </c>
      <c r="E1328" s="53" t="n">
        <v>34.66</v>
      </c>
      <c r="F1328" s="0" t="s">
        <v>1251</v>
      </c>
      <c r="G1328" s="0" t="str">
        <f aca="false">LEFT(B1328,2)</f>
        <v>09</v>
      </c>
      <c r="H1328" s="0" t="str">
        <f aca="false">I1328&amp;"_"&amp;G1328&amp;"_"&amp;F1328</f>
        <v>Skrubtudse_09_20180918_DL2018071_HTXHilleroed</v>
      </c>
      <c r="I1328" s="61" t="str">
        <f aca="false">MID(RIGHT(B1328,LEN(B1328)-3),1,FIND("_",RIGHT(B1328,LEN(B1328)-3))-1)</f>
        <v>Skrubtudse</v>
      </c>
      <c r="J1328" s="61" t="str">
        <f aca="false">TRIM(SUBSTITUTE(RIGHT(B1328,FIND(I1328,B1328)+1),"_",""))</f>
        <v>eDNA</v>
      </c>
      <c r="K1328" s="0" t="n">
        <f aca="false">IFERROR(VALUE(SUBSTITUTE(E1328,".",",")),E1328)</f>
        <v>34.66</v>
      </c>
      <c r="L1328" s="61" t="str">
        <f aca="false">IF(J1328="PosK",SUMIFS(K:K,J:J,"PosK",H:H,H1328),"")</f>
        <v/>
      </c>
      <c r="M1328" s="61" t="str">
        <f aca="false">IF(J1328="PosK",SUMIFS(K:K,J:J,"NegK",H:H,H1328),"")</f>
        <v/>
      </c>
      <c r="N1328" s="61" t="str">
        <f aca="false">IF(J1328="PosK",SUMIFS(K:K,J:J,"eDNA",H:H,H1328),"")</f>
        <v/>
      </c>
      <c r="Q1328" s="62"/>
    </row>
    <row r="1329" customFormat="false" ht="14.25" hidden="false" customHeight="false" outlineLevel="0" collapsed="false">
      <c r="A1329" s="0" t="s">
        <v>816</v>
      </c>
      <c r="B1329" s="52" t="s">
        <v>971</v>
      </c>
      <c r="C1329" s="52" t="s">
        <v>751</v>
      </c>
      <c r="D1329" s="53" t="n">
        <v>0.1</v>
      </c>
      <c r="E1329" s="53" t="n">
        <v>35.62</v>
      </c>
      <c r="F1329" s="0" t="s">
        <v>1251</v>
      </c>
      <c r="G1329" s="0" t="str">
        <f aca="false">LEFT(B1329,2)</f>
        <v>09</v>
      </c>
      <c r="H1329" s="0" t="str">
        <f aca="false">I1329&amp;"_"&amp;G1329&amp;"_"&amp;F1329</f>
        <v>Skrubtudse_09_20180918_DL2018071_HTXHilleroed</v>
      </c>
      <c r="I1329" s="61" t="str">
        <f aca="false">MID(RIGHT(B1329,LEN(B1329)-3),1,FIND("_",RIGHT(B1329,LEN(B1329)-3))-1)</f>
        <v>Skrubtudse</v>
      </c>
      <c r="J1329" s="61" t="str">
        <f aca="false">TRIM(SUBSTITUTE(RIGHT(B1329,FIND(I1329,B1329)+1),"_",""))</f>
        <v>eDNA</v>
      </c>
      <c r="K1329" s="0" t="n">
        <f aca="false">IFERROR(VALUE(SUBSTITUTE(E1329,".",",")),E1329)</f>
        <v>35.62</v>
      </c>
      <c r="L1329" s="61" t="str">
        <f aca="false">IF(J1329="PosK",SUMIFS(K:K,J:J,"PosK",H:H,H1329),"")</f>
        <v/>
      </c>
      <c r="M1329" s="61" t="str">
        <f aca="false">IF(J1329="PosK",SUMIFS(K:K,J:J,"NegK",H:H,H1329),"")</f>
        <v/>
      </c>
      <c r="N1329" s="61" t="str">
        <f aca="false">IF(J1329="PosK",SUMIFS(K:K,J:J,"eDNA",H:H,H1329),"")</f>
        <v/>
      </c>
      <c r="P1329" s="62"/>
      <c r="T1329" s="63"/>
      <c r="W1329" s="64"/>
    </row>
    <row r="1330" customFormat="false" ht="14.25" hidden="false" customHeight="false" outlineLevel="0" collapsed="false">
      <c r="A1330" s="0" t="s">
        <v>818</v>
      </c>
      <c r="B1330" s="52" t="s">
        <v>972</v>
      </c>
      <c r="C1330" s="52" t="s">
        <v>743</v>
      </c>
      <c r="D1330" s="53" t="n">
        <v>0.1</v>
      </c>
      <c r="E1330" s="53" t="n">
        <v>19.6</v>
      </c>
      <c r="F1330" s="0" t="s">
        <v>1251</v>
      </c>
      <c r="G1330" s="0" t="str">
        <f aca="false">LEFT(B1330,2)</f>
        <v>10</v>
      </c>
      <c r="H1330" s="0" t="str">
        <f aca="false">I1330&amp;"_"&amp;G1330&amp;"_"&amp;F1330</f>
        <v>Skrubtudse_10_20180918_DL2018071_HTXHilleroed</v>
      </c>
      <c r="I1330" s="61" t="str">
        <f aca="false">MID(RIGHT(B1330,LEN(B1330)-3),1,FIND("_",RIGHT(B1330,LEN(B1330)-3))-1)</f>
        <v>Skrubtudse</v>
      </c>
      <c r="J1330" s="61" t="str">
        <f aca="false">TRIM(SUBSTITUTE(RIGHT(B1330,FIND(I1330,B1330)+1),"_",""))</f>
        <v>PosK</v>
      </c>
      <c r="K1330" s="0" t="n">
        <f aca="false">IFERROR(VALUE(SUBSTITUTE(E1330,".",",")),E1330)</f>
        <v>19.6</v>
      </c>
      <c r="L1330" s="61" t="n">
        <f aca="false">IF(J1330="PosK",SUMIFS(K:K,J:J,"PosK",H:H,H1330),"")</f>
        <v>19.6</v>
      </c>
      <c r="M1330" s="61" t="n">
        <f aca="false">IF(J1330="PosK",SUMIFS(K:K,J:J,"NegK",H:H,H1330),"")</f>
        <v>0</v>
      </c>
      <c r="N1330" s="61" t="n">
        <f aca="false">IF(J1330="PosK",SUMIFS(K:K,J:J,"eDNA",H:H,H1330),"")</f>
        <v>74.09</v>
      </c>
      <c r="P1330" s="62" t="n">
        <f aca="false">IF(K1332="No Ct",0,K1332)</f>
        <v>38.54</v>
      </c>
      <c r="Q1330" s="62" t="n">
        <f aca="false">IF(K1333="No Ct",0,K1333)</f>
        <v>35.55</v>
      </c>
      <c r="R1330" s="0" t="str">
        <f aca="false">IF(AND(L1330&gt;0,M1330=0),"Valid","Invalid")</f>
        <v>Valid</v>
      </c>
      <c r="S1330" s="0" t="str">
        <f aca="false">IF(OR(P1330&gt;1,Q1330&gt;1),"Present","Absent")</f>
        <v>Present</v>
      </c>
      <c r="T1330" s="63" t="str">
        <f aca="false">IF(OR(AND(P1330&gt;1,P1330&lt;41),AND(Q1330&gt;1,Q1330&lt;41)),"Ct&lt;41","Ct&gt;41")</f>
        <v>Ct&lt;41</v>
      </c>
      <c r="U1330" s="0" t="str">
        <f aca="false">I1330</f>
        <v>Skrubtudse</v>
      </c>
      <c r="V1330" s="0" t="str">
        <f aca="false">MID(F1330,10,9)</f>
        <v>DL2018071</v>
      </c>
      <c r="W1330" s="64" t="str">
        <f aca="false">V1330&amp;"_"&amp;U1330&amp;"_"&amp;R1330&amp;"_"&amp;S1330&amp;"_"&amp;T1330</f>
        <v>DL2018071_Skrubtudse_Valid_Present_Ct&lt;41</v>
      </c>
    </row>
    <row r="1331" customFormat="false" ht="14.25" hidden="false" customHeight="false" outlineLevel="0" collapsed="false">
      <c r="A1331" s="0" t="s">
        <v>820</v>
      </c>
      <c r="B1331" s="52" t="s">
        <v>973</v>
      </c>
      <c r="C1331" s="52" t="s">
        <v>747</v>
      </c>
      <c r="D1331" s="53" t="n">
        <v>0.1</v>
      </c>
      <c r="E1331" s="53" t="s">
        <v>748</v>
      </c>
      <c r="F1331" s="0" t="s">
        <v>1251</v>
      </c>
      <c r="G1331" s="0" t="str">
        <f aca="false">LEFT(B1331,2)</f>
        <v>10</v>
      </c>
      <c r="H1331" s="0" t="str">
        <f aca="false">I1331&amp;"_"&amp;G1331&amp;"_"&amp;F1331</f>
        <v>Skrubtudse_10_20180918_DL2018071_HTXHilleroed</v>
      </c>
      <c r="I1331" s="61" t="str">
        <f aca="false">MID(RIGHT(B1331,LEN(B1331)-3),1,FIND("_",RIGHT(B1331,LEN(B1331)-3))-1)</f>
        <v>Skrubtudse</v>
      </c>
      <c r="J1331" s="61" t="str">
        <f aca="false">TRIM(SUBSTITUTE(RIGHT(B1331,FIND(I1331,B1331)+1),"_",""))</f>
        <v>NegK</v>
      </c>
      <c r="K1331" s="0" t="str">
        <f aca="false">IFERROR(VALUE(SUBSTITUTE(E1331,".",",")),E1331)</f>
        <v>No Ct</v>
      </c>
      <c r="L1331" s="61" t="str">
        <f aca="false">IF(J1331="PosK",SUMIFS(K:K,J:J,"PosK",H:H,H1331),"")</f>
        <v/>
      </c>
      <c r="M1331" s="61" t="str">
        <f aca="false">IF(J1331="PosK",SUMIFS(K:K,J:J,"NegK",H:H,H1331),"")</f>
        <v/>
      </c>
      <c r="N1331" s="61" t="str">
        <f aca="false">IF(J1331="PosK",SUMIFS(K:K,J:J,"eDNA",H:H,H1331),"")</f>
        <v/>
      </c>
    </row>
    <row r="1332" customFormat="false" ht="14.25" hidden="false" customHeight="false" outlineLevel="0" collapsed="false">
      <c r="A1332" s="0" t="s">
        <v>822</v>
      </c>
      <c r="B1332" s="52" t="s">
        <v>974</v>
      </c>
      <c r="C1332" s="52" t="s">
        <v>751</v>
      </c>
      <c r="D1332" s="53" t="n">
        <v>0.1</v>
      </c>
      <c r="E1332" s="53" t="n">
        <v>38.54</v>
      </c>
      <c r="F1332" s="0" t="s">
        <v>1251</v>
      </c>
      <c r="G1332" s="0" t="str">
        <f aca="false">LEFT(B1332,2)</f>
        <v>10</v>
      </c>
      <c r="H1332" s="0" t="str">
        <f aca="false">I1332&amp;"_"&amp;G1332&amp;"_"&amp;F1332</f>
        <v>Skrubtudse_10_20180918_DL2018071_HTXHilleroed</v>
      </c>
      <c r="I1332" s="61" t="str">
        <f aca="false">MID(RIGHT(B1332,LEN(B1332)-3),1,FIND("_",RIGHT(B1332,LEN(B1332)-3))-1)</f>
        <v>Skrubtudse</v>
      </c>
      <c r="J1332" s="61" t="str">
        <f aca="false">TRIM(SUBSTITUTE(RIGHT(B1332,FIND(I1332,B1332)+1),"_",""))</f>
        <v>eDNA</v>
      </c>
      <c r="K1332" s="0" t="n">
        <f aca="false">IFERROR(VALUE(SUBSTITUTE(E1332,".",",")),E1332)</f>
        <v>38.54</v>
      </c>
      <c r="L1332" s="61" t="str">
        <f aca="false">IF(J1332="PosK",SUMIFS(K:K,J:J,"PosK",H:H,H1332),"")</f>
        <v/>
      </c>
      <c r="M1332" s="61" t="str">
        <f aca="false">IF(J1332="PosK",SUMIFS(K:K,J:J,"NegK",H:H,H1332),"")</f>
        <v/>
      </c>
      <c r="N1332" s="61" t="str">
        <f aca="false">IF(J1332="PosK",SUMIFS(K:K,J:J,"eDNA",H:H,H1332),"")</f>
        <v/>
      </c>
      <c r="Q1332" s="62"/>
    </row>
    <row r="1333" customFormat="false" ht="14.25" hidden="false" customHeight="false" outlineLevel="0" collapsed="false">
      <c r="A1333" s="0" t="s">
        <v>824</v>
      </c>
      <c r="B1333" s="52" t="s">
        <v>975</v>
      </c>
      <c r="C1333" s="52" t="s">
        <v>751</v>
      </c>
      <c r="D1333" s="53" t="n">
        <v>0.1</v>
      </c>
      <c r="E1333" s="53" t="n">
        <v>35.55</v>
      </c>
      <c r="F1333" s="0" t="s">
        <v>1251</v>
      </c>
      <c r="G1333" s="0" t="str">
        <f aca="false">LEFT(B1333,2)</f>
        <v>10</v>
      </c>
      <c r="H1333" s="0" t="str">
        <f aca="false">I1333&amp;"_"&amp;G1333&amp;"_"&amp;F1333</f>
        <v>Skrubtudse_10_20180918_DL2018071_HTXHilleroed</v>
      </c>
      <c r="I1333" s="61" t="str">
        <f aca="false">MID(RIGHT(B1333,LEN(B1333)-3),1,FIND("_",RIGHT(B1333,LEN(B1333)-3))-1)</f>
        <v>Skrubtudse</v>
      </c>
      <c r="J1333" s="61" t="str">
        <f aca="false">TRIM(SUBSTITUTE(RIGHT(B1333,FIND(I1333,B1333)+1),"_",""))</f>
        <v>eDNA</v>
      </c>
      <c r="K1333" s="0" t="n">
        <f aca="false">IFERROR(VALUE(SUBSTITUTE(E1333,".",",")),E1333)</f>
        <v>35.55</v>
      </c>
      <c r="L1333" s="61" t="str">
        <f aca="false">IF(J1333="PosK",SUMIFS(K:K,J:J,"PosK",H:H,H1333),"")</f>
        <v/>
      </c>
      <c r="M1333" s="61" t="str">
        <f aca="false">IF(J1333="PosK",SUMIFS(K:K,J:J,"NegK",H:H,H1333),"")</f>
        <v/>
      </c>
      <c r="N1333" s="61" t="str">
        <f aca="false">IF(J1333="PosK",SUMIFS(K:K,J:J,"eDNA",H:H,H1333),"")</f>
        <v/>
      </c>
      <c r="P1333" s="62"/>
      <c r="T1333" s="63"/>
      <c r="W1333" s="64"/>
    </row>
    <row r="1334" customFormat="false" ht="14.25" hidden="false" customHeight="false" outlineLevel="0" collapsed="false">
      <c r="A1334" s="0" t="s">
        <v>826</v>
      </c>
      <c r="B1334" s="52" t="s">
        <v>976</v>
      </c>
      <c r="C1334" s="52" t="s">
        <v>743</v>
      </c>
      <c r="D1334" s="53" t="n">
        <v>0.1</v>
      </c>
      <c r="E1334" s="53" t="n">
        <v>21.74</v>
      </c>
      <c r="F1334" s="0" t="s">
        <v>1251</v>
      </c>
      <c r="G1334" s="0" t="str">
        <f aca="false">LEFT(B1334,2)</f>
        <v>11</v>
      </c>
      <c r="H1334" s="0" t="str">
        <f aca="false">I1334&amp;"_"&amp;G1334&amp;"_"&amp;F1334</f>
        <v>Bjergsalamander_11_20180918_DL2018071_HTXHilleroed</v>
      </c>
      <c r="I1334" s="61" t="str">
        <f aca="false">MID(RIGHT(B1334,LEN(B1334)-3),1,FIND("_",RIGHT(B1334,LEN(B1334)-3))-1)</f>
        <v>Bjergsalamander</v>
      </c>
      <c r="J1334" s="61" t="str">
        <f aca="false">TRIM(SUBSTITUTE(RIGHT(B1334,FIND(I1334,B1334)+1),"_",""))</f>
        <v>PosK</v>
      </c>
      <c r="K1334" s="0" t="n">
        <f aca="false">IFERROR(VALUE(SUBSTITUTE(E1334,".",",")),E1334)</f>
        <v>21.74</v>
      </c>
      <c r="L1334" s="61" t="n">
        <f aca="false">IF(J1334="PosK",SUMIFS(K:K,J:J,"PosK",H:H,H1334),"")</f>
        <v>21.74</v>
      </c>
      <c r="M1334" s="61" t="n">
        <f aca="false">IF(J1334="PosK",SUMIFS(K:K,J:J,"NegK",H:H,H1334),"")</f>
        <v>0</v>
      </c>
      <c r="N1334" s="61" t="n">
        <f aca="false">IF(J1334="PosK",SUMIFS(K:K,J:J,"eDNA",H:H,H1334),"")</f>
        <v>0</v>
      </c>
      <c r="P1334" s="62" t="n">
        <f aca="false">IF(K1336="No Ct",0,K1336)</f>
        <v>0</v>
      </c>
      <c r="Q1334" s="62" t="n">
        <f aca="false">IF(K1337="No Ct",0,K1337)</f>
        <v>0</v>
      </c>
      <c r="R1334" s="0" t="str">
        <f aca="false">IF(AND(L1334&gt;0,M1334=0),"Valid","Invalid")</f>
        <v>Valid</v>
      </c>
      <c r="S1334" s="0" t="str">
        <f aca="false">IF(OR(P1334&gt;1,Q1334&gt;1),"Present","Absent")</f>
        <v>Absent</v>
      </c>
      <c r="T1334" s="63" t="str">
        <f aca="false">IF(OR(AND(P1334&gt;1,P1334&lt;41),AND(Q1334&gt;1,Q1334&lt;41)),"Ct&lt;41","Ct&gt;41")</f>
        <v>Ct&gt;41</v>
      </c>
      <c r="U1334" s="0" t="str">
        <f aca="false">I1334</f>
        <v>Bjergsalamander</v>
      </c>
      <c r="V1334" s="0" t="str">
        <f aca="false">MID(F1334,10,9)</f>
        <v>DL2018071</v>
      </c>
      <c r="W1334" s="64" t="str">
        <f aca="false">V1334&amp;"_"&amp;U1334&amp;"_"&amp;R1334&amp;"_"&amp;S1334&amp;"_"&amp;T1334</f>
        <v>DL2018071_Bjergsalamander_Valid_Absent_Ct&gt;41</v>
      </c>
    </row>
    <row r="1335" customFormat="false" ht="14.25" hidden="false" customHeight="false" outlineLevel="0" collapsed="false">
      <c r="A1335" s="0" t="s">
        <v>828</v>
      </c>
      <c r="B1335" s="52" t="s">
        <v>977</v>
      </c>
      <c r="C1335" s="52" t="s">
        <v>747</v>
      </c>
      <c r="D1335" s="53" t="n">
        <v>0.1</v>
      </c>
      <c r="E1335" s="53" t="s">
        <v>748</v>
      </c>
      <c r="F1335" s="0" t="s">
        <v>1251</v>
      </c>
      <c r="G1335" s="0" t="str">
        <f aca="false">LEFT(B1335,2)</f>
        <v>11</v>
      </c>
      <c r="H1335" s="0" t="str">
        <f aca="false">I1335&amp;"_"&amp;G1335&amp;"_"&amp;F1335</f>
        <v>Bjergsalamander_11_20180918_DL2018071_HTXHilleroed</v>
      </c>
      <c r="I1335" s="61" t="str">
        <f aca="false">MID(RIGHT(B1335,LEN(B1335)-3),1,FIND("_",RIGHT(B1335,LEN(B1335)-3))-1)</f>
        <v>Bjergsalamander</v>
      </c>
      <c r="J1335" s="61" t="str">
        <f aca="false">TRIM(SUBSTITUTE(RIGHT(B1335,FIND(I1335,B1335)+1),"_",""))</f>
        <v>NegK</v>
      </c>
      <c r="K1335" s="0" t="str">
        <f aca="false">IFERROR(VALUE(SUBSTITUTE(E1335,".",",")),E1335)</f>
        <v>No Ct</v>
      </c>
      <c r="L1335" s="61" t="str">
        <f aca="false">IF(J1335="PosK",SUMIFS(K:K,J:J,"PosK",H:H,H1335),"")</f>
        <v/>
      </c>
      <c r="M1335" s="61" t="str">
        <f aca="false">IF(J1335="PosK",SUMIFS(K:K,J:J,"NegK",H:H,H1335),"")</f>
        <v/>
      </c>
      <c r="N1335" s="61" t="str">
        <f aca="false">IF(J1335="PosK",SUMIFS(K:K,J:J,"eDNA",H:H,H1335),"")</f>
        <v/>
      </c>
    </row>
    <row r="1336" customFormat="false" ht="14.25" hidden="false" customHeight="false" outlineLevel="0" collapsed="false">
      <c r="A1336" s="0" t="s">
        <v>830</v>
      </c>
      <c r="B1336" s="52" t="s">
        <v>978</v>
      </c>
      <c r="C1336" s="52" t="s">
        <v>751</v>
      </c>
      <c r="D1336" s="53" t="n">
        <v>0.1</v>
      </c>
      <c r="E1336" s="53" t="s">
        <v>748</v>
      </c>
      <c r="F1336" s="0" t="s">
        <v>1251</v>
      </c>
      <c r="G1336" s="0" t="str">
        <f aca="false">LEFT(B1336,2)</f>
        <v>11</v>
      </c>
      <c r="H1336" s="0" t="str">
        <f aca="false">I1336&amp;"_"&amp;G1336&amp;"_"&amp;F1336</f>
        <v>Bjergsalamander_11_20180918_DL2018071_HTXHilleroed</v>
      </c>
      <c r="I1336" s="61" t="str">
        <f aca="false">MID(RIGHT(B1336,LEN(B1336)-3),1,FIND("_",RIGHT(B1336,LEN(B1336)-3))-1)</f>
        <v>Bjergsalamander</v>
      </c>
      <c r="J1336" s="61" t="str">
        <f aca="false">TRIM(SUBSTITUTE(RIGHT(B1336,FIND(I1336,B1336)+1),"_",""))</f>
        <v>eDNA</v>
      </c>
      <c r="K1336" s="0" t="str">
        <f aca="false">IFERROR(VALUE(SUBSTITUTE(E1336,".",",")),E1336)</f>
        <v>No Ct</v>
      </c>
      <c r="L1336" s="61" t="str">
        <f aca="false">IF(J1336="PosK",SUMIFS(K:K,J:J,"PosK",H:H,H1336),"")</f>
        <v/>
      </c>
      <c r="M1336" s="61" t="str">
        <f aca="false">IF(J1336="PosK",SUMIFS(K:K,J:J,"NegK",H:H,H1336),"")</f>
        <v/>
      </c>
      <c r="N1336" s="61" t="str">
        <f aca="false">IF(J1336="PosK",SUMIFS(K:K,J:J,"eDNA",H:H,H1336),"")</f>
        <v/>
      </c>
      <c r="Q1336" s="62"/>
    </row>
    <row r="1337" customFormat="false" ht="14.25" hidden="false" customHeight="false" outlineLevel="0" collapsed="false">
      <c r="A1337" s="0" t="s">
        <v>832</v>
      </c>
      <c r="B1337" s="52" t="s">
        <v>979</v>
      </c>
      <c r="C1337" s="52" t="s">
        <v>751</v>
      </c>
      <c r="D1337" s="53" t="n">
        <v>0.1</v>
      </c>
      <c r="E1337" s="53" t="s">
        <v>748</v>
      </c>
      <c r="F1337" s="0" t="s">
        <v>1251</v>
      </c>
      <c r="G1337" s="0" t="str">
        <f aca="false">LEFT(B1337,2)</f>
        <v>11</v>
      </c>
      <c r="H1337" s="0" t="str">
        <f aca="false">I1337&amp;"_"&amp;G1337&amp;"_"&amp;F1337</f>
        <v>Bjergsalamander_11_20180918_DL2018071_HTXHilleroed</v>
      </c>
      <c r="I1337" s="61" t="str">
        <f aca="false">MID(RIGHT(B1337,LEN(B1337)-3),1,FIND("_",RIGHT(B1337,LEN(B1337)-3))-1)</f>
        <v>Bjergsalamander</v>
      </c>
      <c r="J1337" s="61" t="str">
        <f aca="false">TRIM(SUBSTITUTE(RIGHT(B1337,FIND(I1337,B1337)+1),"_",""))</f>
        <v>eDNA</v>
      </c>
      <c r="K1337" s="0" t="str">
        <f aca="false">IFERROR(VALUE(SUBSTITUTE(E1337,".",",")),E1337)</f>
        <v>No Ct</v>
      </c>
      <c r="L1337" s="61" t="str">
        <f aca="false">IF(J1337="PosK",SUMIFS(K:K,J:J,"PosK",H:H,H1337),"")</f>
        <v/>
      </c>
      <c r="M1337" s="61" t="str">
        <f aca="false">IF(J1337="PosK",SUMIFS(K:K,J:J,"NegK",H:H,H1337),"")</f>
        <v/>
      </c>
      <c r="N1337" s="61" t="str">
        <f aca="false">IF(J1337="PosK",SUMIFS(K:K,J:J,"eDNA",H:H,H1337),"")</f>
        <v/>
      </c>
      <c r="P1337" s="62"/>
      <c r="T1337" s="63"/>
      <c r="W1337" s="64"/>
    </row>
    <row r="1338" customFormat="false" ht="14.25" hidden="false" customHeight="false" outlineLevel="0" collapsed="false">
      <c r="A1338" s="0" t="s">
        <v>834</v>
      </c>
      <c r="B1338" s="52" t="s">
        <v>980</v>
      </c>
      <c r="C1338" s="52" t="s">
        <v>743</v>
      </c>
      <c r="D1338" s="53" t="n">
        <v>0.1</v>
      </c>
      <c r="E1338" s="53" t="n">
        <v>21.2</v>
      </c>
      <c r="F1338" s="0" t="s">
        <v>1251</v>
      </c>
      <c r="G1338" s="0" t="str">
        <f aca="false">LEFT(B1338,2)</f>
        <v>12</v>
      </c>
      <c r="H1338" s="0" t="str">
        <f aca="false">I1338&amp;"_"&amp;G1338&amp;"_"&amp;F1338</f>
        <v>Latterfroe_12_20180918_DL2018071_HTXHilleroed</v>
      </c>
      <c r="I1338" s="61" t="str">
        <f aca="false">MID(RIGHT(B1338,LEN(B1338)-3),1,FIND("_",RIGHT(B1338,LEN(B1338)-3))-1)</f>
        <v>Latterfroe</v>
      </c>
      <c r="J1338" s="61" t="str">
        <f aca="false">TRIM(SUBSTITUTE(RIGHT(B1338,FIND(I1338,B1338)+1),"_",""))</f>
        <v>PosK</v>
      </c>
      <c r="K1338" s="0" t="n">
        <f aca="false">IFERROR(VALUE(SUBSTITUTE(E1338,".",",")),E1338)</f>
        <v>21.2</v>
      </c>
      <c r="L1338" s="61" t="n">
        <f aca="false">IF(J1338="PosK",SUMIFS(K:K,J:J,"PosK",H:H,H1338),"")</f>
        <v>21.2</v>
      </c>
      <c r="M1338" s="61" t="n">
        <f aca="false">IF(J1338="PosK",SUMIFS(K:K,J:J,"NegK",H:H,H1338),"")</f>
        <v>0</v>
      </c>
      <c r="N1338" s="61" t="n">
        <f aca="false">IF(J1338="PosK",SUMIFS(K:K,J:J,"eDNA",H:H,H1338),"")</f>
        <v>0</v>
      </c>
      <c r="P1338" s="62" t="n">
        <f aca="false">IF(K1340="No Ct",0,K1340)</f>
        <v>0</v>
      </c>
      <c r="Q1338" s="62" t="n">
        <f aca="false">IF(K1341="No Ct",0,K1341)</f>
        <v>0</v>
      </c>
      <c r="R1338" s="0" t="str">
        <f aca="false">IF(AND(L1338&gt;0,M1338=0),"Valid","Invalid")</f>
        <v>Valid</v>
      </c>
      <c r="S1338" s="0" t="str">
        <f aca="false">IF(OR(P1338&gt;1,Q1338&gt;1),"Present","Absent")</f>
        <v>Absent</v>
      </c>
      <c r="T1338" s="63" t="str">
        <f aca="false">IF(OR(AND(P1338&gt;1,P1338&lt;41),AND(Q1338&gt;1,Q1338&lt;41)),"Ct&lt;41","Ct&gt;41")</f>
        <v>Ct&gt;41</v>
      </c>
      <c r="U1338" s="0" t="str">
        <f aca="false">I1338</f>
        <v>Latterfroe</v>
      </c>
      <c r="V1338" s="0" t="str">
        <f aca="false">MID(F1338,10,9)</f>
        <v>DL2018071</v>
      </c>
      <c r="W1338" s="64" t="str">
        <f aca="false">V1338&amp;"_"&amp;U1338&amp;"_"&amp;R1338&amp;"_"&amp;S1338&amp;"_"&amp;T1338</f>
        <v>DL2018071_Latterfroe_Valid_Absent_Ct&gt;41</v>
      </c>
    </row>
    <row r="1339" customFormat="false" ht="14.25" hidden="false" customHeight="false" outlineLevel="0" collapsed="false">
      <c r="A1339" s="0" t="s">
        <v>836</v>
      </c>
      <c r="B1339" s="52" t="s">
        <v>981</v>
      </c>
      <c r="C1339" s="52" t="s">
        <v>747</v>
      </c>
      <c r="D1339" s="53" t="n">
        <v>0.1</v>
      </c>
      <c r="E1339" s="53" t="s">
        <v>748</v>
      </c>
      <c r="F1339" s="0" t="s">
        <v>1251</v>
      </c>
      <c r="G1339" s="0" t="str">
        <f aca="false">LEFT(B1339,2)</f>
        <v>12</v>
      </c>
      <c r="H1339" s="0" t="str">
        <f aca="false">I1339&amp;"_"&amp;G1339&amp;"_"&amp;F1339</f>
        <v>Latterfroe_12_20180918_DL2018071_HTXHilleroed</v>
      </c>
      <c r="I1339" s="61" t="str">
        <f aca="false">MID(RIGHT(B1339,LEN(B1339)-3),1,FIND("_",RIGHT(B1339,LEN(B1339)-3))-1)</f>
        <v>Latterfroe</v>
      </c>
      <c r="J1339" s="61" t="str">
        <f aca="false">TRIM(SUBSTITUTE(RIGHT(B1339,FIND(I1339,B1339)+1),"_",""))</f>
        <v>NegK</v>
      </c>
      <c r="K1339" s="0" t="str">
        <f aca="false">IFERROR(VALUE(SUBSTITUTE(E1339,".",",")),E1339)</f>
        <v>No Ct</v>
      </c>
      <c r="L1339" s="61" t="str">
        <f aca="false">IF(J1339="PosK",SUMIFS(K:K,J:J,"PosK",H:H,H1339),"")</f>
        <v/>
      </c>
      <c r="M1339" s="61" t="str">
        <f aca="false">IF(J1339="PosK",SUMIFS(K:K,J:J,"NegK",H:H,H1339),"")</f>
        <v/>
      </c>
      <c r="N1339" s="61" t="str">
        <f aca="false">IF(J1339="PosK",SUMIFS(K:K,J:J,"eDNA",H:H,H1339),"")</f>
        <v/>
      </c>
    </row>
    <row r="1340" customFormat="false" ht="14.25" hidden="false" customHeight="false" outlineLevel="0" collapsed="false">
      <c r="A1340" s="0" t="s">
        <v>838</v>
      </c>
      <c r="B1340" s="52" t="s">
        <v>982</v>
      </c>
      <c r="C1340" s="52" t="s">
        <v>751</v>
      </c>
      <c r="D1340" s="53" t="n">
        <v>0.1</v>
      </c>
      <c r="E1340" s="53" t="s">
        <v>748</v>
      </c>
      <c r="F1340" s="0" t="s">
        <v>1251</v>
      </c>
      <c r="G1340" s="0" t="str">
        <f aca="false">LEFT(B1340,2)</f>
        <v>12</v>
      </c>
      <c r="H1340" s="0" t="str">
        <f aca="false">I1340&amp;"_"&amp;G1340&amp;"_"&amp;F1340</f>
        <v>Latterfroe_12_20180918_DL2018071_HTXHilleroed</v>
      </c>
      <c r="I1340" s="61" t="str">
        <f aca="false">MID(RIGHT(B1340,LEN(B1340)-3),1,FIND("_",RIGHT(B1340,LEN(B1340)-3))-1)</f>
        <v>Latterfroe</v>
      </c>
      <c r="J1340" s="61" t="str">
        <f aca="false">TRIM(SUBSTITUTE(RIGHT(B1340,FIND(I1340,B1340)+1),"_",""))</f>
        <v>eDNA</v>
      </c>
      <c r="K1340" s="0" t="str">
        <f aca="false">IFERROR(VALUE(SUBSTITUTE(E1340,".",",")),E1340)</f>
        <v>No Ct</v>
      </c>
      <c r="L1340" s="61" t="str">
        <f aca="false">IF(J1340="PosK",SUMIFS(K:K,J:J,"PosK",H:H,H1340),"")</f>
        <v/>
      </c>
      <c r="M1340" s="61" t="str">
        <f aca="false">IF(J1340="PosK",SUMIFS(K:K,J:J,"NegK",H:H,H1340),"")</f>
        <v/>
      </c>
      <c r="N1340" s="61" t="str">
        <f aca="false">IF(J1340="PosK",SUMIFS(K:K,J:J,"eDNA",H:H,H1340),"")</f>
        <v/>
      </c>
      <c r="Q1340" s="62"/>
    </row>
    <row r="1341" customFormat="false" ht="14.25" hidden="false" customHeight="false" outlineLevel="0" collapsed="false">
      <c r="A1341" s="0" t="s">
        <v>840</v>
      </c>
      <c r="B1341" s="52" t="s">
        <v>983</v>
      </c>
      <c r="C1341" s="52" t="s">
        <v>751</v>
      </c>
      <c r="D1341" s="53" t="n">
        <v>0.1</v>
      </c>
      <c r="E1341" s="53" t="s">
        <v>748</v>
      </c>
      <c r="F1341" s="0" t="s">
        <v>1251</v>
      </c>
      <c r="G1341" s="0" t="str">
        <f aca="false">LEFT(B1341,2)</f>
        <v>12</v>
      </c>
      <c r="H1341" s="0" t="str">
        <f aca="false">I1341&amp;"_"&amp;G1341&amp;"_"&amp;F1341</f>
        <v>Latterfroe_12_20180918_DL2018071_HTXHilleroed</v>
      </c>
      <c r="I1341" s="61" t="str">
        <f aca="false">MID(RIGHT(B1341,LEN(B1341)-3),1,FIND("_",RIGHT(B1341,LEN(B1341)-3))-1)</f>
        <v>Latterfroe</v>
      </c>
      <c r="J1341" s="61" t="str">
        <f aca="false">TRIM(SUBSTITUTE(RIGHT(B1341,FIND(I1341,B1341)+1),"_",""))</f>
        <v>eDNA</v>
      </c>
      <c r="K1341" s="0" t="str">
        <f aca="false">IFERROR(VALUE(SUBSTITUTE(E1341,".",",")),E1341)</f>
        <v>No Ct</v>
      </c>
      <c r="L1341" s="61" t="str">
        <f aca="false">IF(J1341="PosK",SUMIFS(K:K,J:J,"PosK",H:H,H1341),"")</f>
        <v/>
      </c>
      <c r="M1341" s="61" t="str">
        <f aca="false">IF(J1341="PosK",SUMIFS(K:K,J:J,"NegK",H:H,H1341),"")</f>
        <v/>
      </c>
      <c r="N1341" s="61" t="str">
        <f aca="false">IF(J1341="PosK",SUMIFS(K:K,J:J,"eDNA",H:H,H1341),"")</f>
        <v/>
      </c>
      <c r="P1341" s="62"/>
      <c r="T1341" s="63"/>
      <c r="W1341" s="64"/>
    </row>
    <row r="1342" customFormat="false" ht="14.25" hidden="false" customHeight="false" outlineLevel="0" collapsed="false">
      <c r="A1342" s="0" t="s">
        <v>842</v>
      </c>
      <c r="B1342" s="52" t="s">
        <v>984</v>
      </c>
      <c r="C1342" s="52" t="s">
        <v>743</v>
      </c>
      <c r="D1342" s="53" t="n">
        <v>0.1</v>
      </c>
      <c r="E1342" s="53" t="s">
        <v>748</v>
      </c>
      <c r="F1342" s="0" t="s">
        <v>1251</v>
      </c>
      <c r="G1342" s="0" t="str">
        <f aca="false">LEFT(B1342,2)</f>
        <v>13</v>
      </c>
      <c r="H1342" s="0" t="str">
        <f aca="false">I1342&amp;"_"&amp;G1342&amp;"_"&amp;F1342</f>
        <v>Spidssnudetfroe_13_20180918_DL2018071_HTXHilleroed</v>
      </c>
      <c r="I1342" s="61" t="str">
        <f aca="false">MID(RIGHT(B1342,LEN(B1342)-3),1,FIND("_",RIGHT(B1342,LEN(B1342)-3))-1)</f>
        <v>Spidssnudetfroe</v>
      </c>
      <c r="J1342" s="61" t="str">
        <f aca="false">TRIM(SUBSTITUTE(RIGHT(B1342,FIND(I1342,B1342)+1),"_",""))</f>
        <v>PosK</v>
      </c>
      <c r="K1342" s="0" t="str">
        <f aca="false">IFERROR(VALUE(SUBSTITUTE(E1342,".",",")),E1342)</f>
        <v>No Ct</v>
      </c>
      <c r="L1342" s="61" t="n">
        <f aca="false">IF(J1342="PosK",SUMIFS(K:K,J:J,"PosK",H:H,H1342),"")</f>
        <v>0</v>
      </c>
      <c r="M1342" s="61" t="n">
        <f aca="false">IF(J1342="PosK",SUMIFS(K:K,J:J,"NegK",H:H,H1342),"")</f>
        <v>0</v>
      </c>
      <c r="N1342" s="61" t="n">
        <f aca="false">IF(J1342="PosK",SUMIFS(K:K,J:J,"eDNA",H:H,H1342),"")</f>
        <v>0</v>
      </c>
      <c r="P1342" s="62" t="n">
        <f aca="false">IF(K1344="No Ct",0,K1344)</f>
        <v>0</v>
      </c>
      <c r="Q1342" s="62" t="n">
        <f aca="false">IF(K1345="No Ct",0,K1345)</f>
        <v>0</v>
      </c>
      <c r="R1342" s="0" t="str">
        <f aca="false">IF(AND(L1342&gt;0,M1342=0),"Valid","Invalid")</f>
        <v>Invalid</v>
      </c>
      <c r="S1342" s="0" t="str">
        <f aca="false">IF(OR(P1342&gt;1,Q1342&gt;1),"Present","Absent")</f>
        <v>Absent</v>
      </c>
      <c r="T1342" s="63" t="str">
        <f aca="false">IF(OR(AND(P1342&gt;1,P1342&lt;41),AND(Q1342&gt;1,Q1342&lt;41)),"Ct&lt;41","Ct&gt;41")</f>
        <v>Ct&gt;41</v>
      </c>
      <c r="U1342" s="0" t="str">
        <f aca="false">I1342</f>
        <v>Spidssnudetfroe</v>
      </c>
      <c r="V1342" s="0" t="str">
        <f aca="false">MID(F1342,10,9)</f>
        <v>DL2018071</v>
      </c>
      <c r="W1342" s="64" t="str">
        <f aca="false">V1342&amp;"_"&amp;U1342&amp;"_"&amp;R1342&amp;"_"&amp;S1342&amp;"_"&amp;T1342</f>
        <v>DL2018071_Spidssnudetfroe_Invalid_Absent_Ct&gt;41</v>
      </c>
    </row>
    <row r="1343" customFormat="false" ht="14.25" hidden="false" customHeight="false" outlineLevel="0" collapsed="false">
      <c r="A1343" s="0" t="s">
        <v>844</v>
      </c>
      <c r="B1343" s="52" t="s">
        <v>985</v>
      </c>
      <c r="C1343" s="52" t="s">
        <v>747</v>
      </c>
      <c r="D1343" s="53" t="n">
        <v>0.1</v>
      </c>
      <c r="E1343" s="53" t="s">
        <v>748</v>
      </c>
      <c r="F1343" s="0" t="s">
        <v>1251</v>
      </c>
      <c r="G1343" s="0" t="str">
        <f aca="false">LEFT(B1343,2)</f>
        <v>13</v>
      </c>
      <c r="H1343" s="0" t="str">
        <f aca="false">I1343&amp;"_"&amp;G1343&amp;"_"&amp;F1343</f>
        <v>Spidssnudetfroe_13_20180918_DL2018071_HTXHilleroed</v>
      </c>
      <c r="I1343" s="61" t="str">
        <f aca="false">MID(RIGHT(B1343,LEN(B1343)-3),1,FIND("_",RIGHT(B1343,LEN(B1343)-3))-1)</f>
        <v>Spidssnudetfroe</v>
      </c>
      <c r="J1343" s="61" t="str">
        <f aca="false">TRIM(SUBSTITUTE(RIGHT(B1343,FIND(I1343,B1343)+1),"_",""))</f>
        <v>NegK</v>
      </c>
      <c r="K1343" s="0" t="str">
        <f aca="false">IFERROR(VALUE(SUBSTITUTE(E1343,".",",")),E1343)</f>
        <v>No Ct</v>
      </c>
      <c r="L1343" s="61" t="str">
        <f aca="false">IF(J1343="PosK",SUMIFS(K:K,J:J,"PosK",H:H,H1343),"")</f>
        <v/>
      </c>
      <c r="M1343" s="61" t="str">
        <f aca="false">IF(J1343="PosK",SUMIFS(K:K,J:J,"NegK",H:H,H1343),"")</f>
        <v/>
      </c>
      <c r="N1343" s="61" t="str">
        <f aca="false">IF(J1343="PosK",SUMIFS(K:K,J:J,"eDNA",H:H,H1343),"")</f>
        <v/>
      </c>
    </row>
    <row r="1344" customFormat="false" ht="14.25" hidden="false" customHeight="false" outlineLevel="0" collapsed="false">
      <c r="A1344" s="0" t="s">
        <v>846</v>
      </c>
      <c r="B1344" s="52" t="s">
        <v>986</v>
      </c>
      <c r="C1344" s="52" t="s">
        <v>751</v>
      </c>
      <c r="D1344" s="53" t="n">
        <v>0.1</v>
      </c>
      <c r="E1344" s="53" t="s">
        <v>748</v>
      </c>
      <c r="F1344" s="0" t="s">
        <v>1251</v>
      </c>
      <c r="G1344" s="0" t="str">
        <f aca="false">LEFT(B1344,2)</f>
        <v>13</v>
      </c>
      <c r="H1344" s="0" t="str">
        <f aca="false">I1344&amp;"_"&amp;G1344&amp;"_"&amp;F1344</f>
        <v>Spidssnudetfroe_13_20180918_DL2018071_HTXHilleroed</v>
      </c>
      <c r="I1344" s="61" t="str">
        <f aca="false">MID(RIGHT(B1344,LEN(B1344)-3),1,FIND("_",RIGHT(B1344,LEN(B1344)-3))-1)</f>
        <v>Spidssnudetfroe</v>
      </c>
      <c r="J1344" s="61" t="str">
        <f aca="false">TRIM(SUBSTITUTE(RIGHT(B1344,FIND(I1344,B1344)+1),"_",""))</f>
        <v>eDNA</v>
      </c>
      <c r="K1344" s="0" t="str">
        <f aca="false">IFERROR(VALUE(SUBSTITUTE(E1344,".",",")),E1344)</f>
        <v>No Ct</v>
      </c>
      <c r="L1344" s="61" t="str">
        <f aca="false">IF(J1344="PosK",SUMIFS(K:K,J:J,"PosK",H:H,H1344),"")</f>
        <v/>
      </c>
      <c r="M1344" s="61" t="str">
        <f aca="false">IF(J1344="PosK",SUMIFS(K:K,J:J,"NegK",H:H,H1344),"")</f>
        <v/>
      </c>
      <c r="N1344" s="61" t="str">
        <f aca="false">IF(J1344="PosK",SUMIFS(K:K,J:J,"eDNA",H:H,H1344),"")</f>
        <v/>
      </c>
      <c r="Q1344" s="62"/>
    </row>
    <row r="1345" customFormat="false" ht="14.25" hidden="false" customHeight="false" outlineLevel="0" collapsed="false">
      <c r="A1345" s="0" t="s">
        <v>848</v>
      </c>
      <c r="B1345" s="52" t="s">
        <v>986</v>
      </c>
      <c r="C1345" s="52" t="s">
        <v>751</v>
      </c>
      <c r="D1345" s="53" t="n">
        <v>0.1</v>
      </c>
      <c r="E1345" s="53" t="s">
        <v>748</v>
      </c>
      <c r="F1345" s="0" t="s">
        <v>1251</v>
      </c>
      <c r="G1345" s="0" t="str">
        <f aca="false">LEFT(B1345,2)</f>
        <v>13</v>
      </c>
      <c r="H1345" s="0" t="str">
        <f aca="false">I1345&amp;"_"&amp;G1345&amp;"_"&amp;F1345</f>
        <v>Spidssnudetfroe_13_20180918_DL2018071_HTXHilleroed</v>
      </c>
      <c r="I1345" s="61" t="str">
        <f aca="false">MID(RIGHT(B1345,LEN(B1345)-3),1,FIND("_",RIGHT(B1345,LEN(B1345)-3))-1)</f>
        <v>Spidssnudetfroe</v>
      </c>
      <c r="J1345" s="61" t="str">
        <f aca="false">TRIM(SUBSTITUTE(RIGHT(B1345,FIND(I1345,B1345)+1),"_",""))</f>
        <v>eDNA</v>
      </c>
      <c r="K1345" s="0" t="str">
        <f aca="false">IFERROR(VALUE(SUBSTITUTE(E1345,".",",")),E1345)</f>
        <v>No Ct</v>
      </c>
      <c r="L1345" s="61" t="str">
        <f aca="false">IF(J1345="PosK",SUMIFS(K:K,J:J,"PosK",H:H,H1345),"")</f>
        <v/>
      </c>
      <c r="M1345" s="61" t="str">
        <f aca="false">IF(J1345="PosK",SUMIFS(K:K,J:J,"NegK",H:H,H1345),"")</f>
        <v/>
      </c>
      <c r="N1345" s="61" t="str">
        <f aca="false">IF(J1345="PosK",SUMIFS(K:K,J:J,"eDNA",H:H,H1345),"")</f>
        <v/>
      </c>
      <c r="P1345" s="62"/>
      <c r="T1345" s="63"/>
      <c r="W1345" s="64"/>
    </row>
    <row r="1346" customFormat="false" ht="14.25" hidden="false" customHeight="false" outlineLevel="0" collapsed="false">
      <c r="A1346" s="0" t="s">
        <v>849</v>
      </c>
      <c r="B1346" s="52" t="s">
        <v>987</v>
      </c>
      <c r="C1346" s="52" t="s">
        <v>743</v>
      </c>
      <c r="D1346" s="53" t="n">
        <v>0.1</v>
      </c>
      <c r="E1346" s="53" t="n">
        <v>27.8</v>
      </c>
      <c r="F1346" s="0" t="s">
        <v>1251</v>
      </c>
      <c r="G1346" s="0" t="str">
        <f aca="false">LEFT(B1346,2)</f>
        <v>14</v>
      </c>
      <c r="H1346" s="0" t="str">
        <f aca="false">I1346&amp;"_"&amp;G1346&amp;"_"&amp;F1346</f>
        <v>Spidssnudetfroe_14_20180918_DL2018071_HTXHilleroed</v>
      </c>
      <c r="I1346" s="61" t="str">
        <f aca="false">MID(RIGHT(B1346,LEN(B1346)-3),1,FIND("_",RIGHT(B1346,LEN(B1346)-3))-1)</f>
        <v>Spidssnudetfroe</v>
      </c>
      <c r="J1346" s="61" t="str">
        <f aca="false">TRIM(SUBSTITUTE(RIGHT(B1346,FIND(I1346,B1346)+1),"_",""))</f>
        <v>PosK</v>
      </c>
      <c r="K1346" s="0" t="n">
        <f aca="false">IFERROR(VALUE(SUBSTITUTE(E1346,".",",")),E1346)</f>
        <v>27.8</v>
      </c>
      <c r="L1346" s="61" t="n">
        <f aca="false">IF(J1346="PosK",SUMIFS(K:K,J:J,"PosK",H:H,H1346),"")</f>
        <v>27.8</v>
      </c>
      <c r="M1346" s="61" t="n">
        <f aca="false">IF(J1346="PosK",SUMIFS(K:K,J:J,"NegK",H:H,H1346),"")</f>
        <v>0</v>
      </c>
      <c r="N1346" s="61" t="n">
        <f aca="false">IF(J1346="PosK",SUMIFS(K:K,J:J,"eDNA",H:H,H1346),"")</f>
        <v>0</v>
      </c>
      <c r="P1346" s="62" t="n">
        <f aca="false">IF(K1348="No Ct",0,K1348)</f>
        <v>0</v>
      </c>
      <c r="Q1346" s="62" t="n">
        <f aca="false">IF(K1349="No Ct",0,K1349)</f>
        <v>0</v>
      </c>
      <c r="R1346" s="0" t="str">
        <f aca="false">IF(AND(L1346&gt;0,M1346=0),"Valid","Invalid")</f>
        <v>Valid</v>
      </c>
      <c r="S1346" s="0" t="str">
        <f aca="false">IF(OR(P1346&gt;1,Q1346&gt;1),"Present","Absent")</f>
        <v>Absent</v>
      </c>
      <c r="T1346" s="63" t="str">
        <f aca="false">IF(OR(AND(P1346&gt;1,P1346&lt;41),AND(Q1346&gt;1,Q1346&lt;41)),"Ct&lt;41","Ct&gt;41")</f>
        <v>Ct&gt;41</v>
      </c>
      <c r="U1346" s="0" t="str">
        <f aca="false">I1346</f>
        <v>Spidssnudetfroe</v>
      </c>
      <c r="V1346" s="0" t="str">
        <f aca="false">MID(F1346,10,9)</f>
        <v>DL2018071</v>
      </c>
      <c r="W1346" s="64" t="str">
        <f aca="false">V1346&amp;"_"&amp;U1346&amp;"_"&amp;R1346&amp;"_"&amp;S1346&amp;"_"&amp;T1346</f>
        <v>DL2018071_Spidssnudetfroe_Valid_Absent_Ct&gt;41</v>
      </c>
    </row>
    <row r="1347" customFormat="false" ht="14.25" hidden="false" customHeight="false" outlineLevel="0" collapsed="false">
      <c r="A1347" s="0" t="s">
        <v>851</v>
      </c>
      <c r="B1347" s="52" t="s">
        <v>988</v>
      </c>
      <c r="C1347" s="52" t="s">
        <v>747</v>
      </c>
      <c r="D1347" s="53" t="n">
        <v>0.1</v>
      </c>
      <c r="E1347" s="53" t="s">
        <v>748</v>
      </c>
      <c r="F1347" s="0" t="s">
        <v>1251</v>
      </c>
      <c r="G1347" s="0" t="str">
        <f aca="false">LEFT(B1347,2)</f>
        <v>14</v>
      </c>
      <c r="H1347" s="0" t="str">
        <f aca="false">I1347&amp;"_"&amp;G1347&amp;"_"&amp;F1347</f>
        <v>Spidssnudetfroe_14_20180918_DL2018071_HTXHilleroed</v>
      </c>
      <c r="I1347" s="61" t="str">
        <f aca="false">MID(RIGHT(B1347,LEN(B1347)-3),1,FIND("_",RIGHT(B1347,LEN(B1347)-3))-1)</f>
        <v>Spidssnudetfroe</v>
      </c>
      <c r="J1347" s="61" t="str">
        <f aca="false">TRIM(SUBSTITUTE(RIGHT(B1347,FIND(I1347,B1347)+1),"_",""))</f>
        <v>NegK</v>
      </c>
      <c r="K1347" s="0" t="str">
        <f aca="false">IFERROR(VALUE(SUBSTITUTE(E1347,".",",")),E1347)</f>
        <v>No Ct</v>
      </c>
      <c r="L1347" s="61" t="str">
        <f aca="false">IF(J1347="PosK",SUMIFS(K:K,J:J,"PosK",H:H,H1347),"")</f>
        <v/>
      </c>
      <c r="M1347" s="61" t="str">
        <f aca="false">IF(J1347="PosK",SUMIFS(K:K,J:J,"NegK",H:H,H1347),"")</f>
        <v/>
      </c>
      <c r="N1347" s="61" t="str">
        <f aca="false">IF(J1347="PosK",SUMIFS(K:K,J:J,"eDNA",H:H,H1347),"")</f>
        <v/>
      </c>
    </row>
    <row r="1348" customFormat="false" ht="14.25" hidden="false" customHeight="false" outlineLevel="0" collapsed="false">
      <c r="A1348" s="0" t="s">
        <v>853</v>
      </c>
      <c r="B1348" s="52" t="s">
        <v>989</v>
      </c>
      <c r="C1348" s="52" t="s">
        <v>751</v>
      </c>
      <c r="D1348" s="53" t="n">
        <v>0.1</v>
      </c>
      <c r="E1348" s="53" t="s">
        <v>748</v>
      </c>
      <c r="F1348" s="0" t="s">
        <v>1251</v>
      </c>
      <c r="G1348" s="0" t="str">
        <f aca="false">LEFT(B1348,2)</f>
        <v>14</v>
      </c>
      <c r="H1348" s="0" t="str">
        <f aca="false">I1348&amp;"_"&amp;G1348&amp;"_"&amp;F1348</f>
        <v>Spidssnudetfroe_14_20180918_DL2018071_HTXHilleroed</v>
      </c>
      <c r="I1348" s="61" t="str">
        <f aca="false">MID(RIGHT(B1348,LEN(B1348)-3),1,FIND("_",RIGHT(B1348,LEN(B1348)-3))-1)</f>
        <v>Spidssnudetfroe</v>
      </c>
      <c r="J1348" s="61" t="str">
        <f aca="false">TRIM(SUBSTITUTE(RIGHT(B1348,FIND(I1348,B1348)+1),"_",""))</f>
        <v>eDNA</v>
      </c>
      <c r="K1348" s="0" t="str">
        <f aca="false">IFERROR(VALUE(SUBSTITUTE(E1348,".",",")),E1348)</f>
        <v>No Ct</v>
      </c>
      <c r="L1348" s="61" t="str">
        <f aca="false">IF(J1348="PosK",SUMIFS(K:K,J:J,"PosK",H:H,H1348),"")</f>
        <v/>
      </c>
      <c r="M1348" s="61" t="str">
        <f aca="false">IF(J1348="PosK",SUMIFS(K:K,J:J,"NegK",H:H,H1348),"")</f>
        <v/>
      </c>
      <c r="N1348" s="61" t="str">
        <f aca="false">IF(J1348="PosK",SUMIFS(K:K,J:J,"eDNA",H:H,H1348),"")</f>
        <v/>
      </c>
      <c r="Q1348" s="62"/>
    </row>
    <row r="1349" customFormat="false" ht="14.25" hidden="false" customHeight="false" outlineLevel="0" collapsed="false">
      <c r="A1349" s="0" t="s">
        <v>855</v>
      </c>
      <c r="B1349" s="52" t="s">
        <v>989</v>
      </c>
      <c r="C1349" s="52" t="s">
        <v>751</v>
      </c>
      <c r="D1349" s="53" t="n">
        <v>0.1</v>
      </c>
      <c r="E1349" s="53" t="s">
        <v>748</v>
      </c>
      <c r="F1349" s="0" t="s">
        <v>1251</v>
      </c>
      <c r="G1349" s="0" t="str">
        <f aca="false">LEFT(B1349,2)</f>
        <v>14</v>
      </c>
      <c r="H1349" s="0" t="str">
        <f aca="false">I1349&amp;"_"&amp;G1349&amp;"_"&amp;F1349</f>
        <v>Spidssnudetfroe_14_20180918_DL2018071_HTXHilleroed</v>
      </c>
      <c r="I1349" s="61" t="str">
        <f aca="false">MID(RIGHT(B1349,LEN(B1349)-3),1,FIND("_",RIGHT(B1349,LEN(B1349)-3))-1)</f>
        <v>Spidssnudetfroe</v>
      </c>
      <c r="J1349" s="61" t="str">
        <f aca="false">TRIM(SUBSTITUTE(RIGHT(B1349,FIND(I1349,B1349)+1),"_",""))</f>
        <v>eDNA</v>
      </c>
      <c r="K1349" s="0" t="str">
        <f aca="false">IFERROR(VALUE(SUBSTITUTE(E1349,".",",")),E1349)</f>
        <v>No Ct</v>
      </c>
      <c r="L1349" s="61" t="str">
        <f aca="false">IF(J1349="PosK",SUMIFS(K:K,J:J,"PosK",H:H,H1349),"")</f>
        <v/>
      </c>
      <c r="M1349" s="61" t="str">
        <f aca="false">IF(J1349="PosK",SUMIFS(K:K,J:J,"NegK",H:H,H1349),"")</f>
        <v/>
      </c>
      <c r="N1349" s="61" t="str">
        <f aca="false">IF(J1349="PosK",SUMIFS(K:K,J:J,"eDNA",H:H,H1349),"")</f>
        <v/>
      </c>
      <c r="P1349" s="62"/>
      <c r="T1349" s="63"/>
      <c r="W1349" s="64"/>
    </row>
    <row r="1350" customFormat="false" ht="14.25" hidden="false" customHeight="false" outlineLevel="0" collapsed="false">
      <c r="A1350" s="0" t="s">
        <v>856</v>
      </c>
      <c r="B1350" s="52" t="s">
        <v>990</v>
      </c>
      <c r="C1350" s="52" t="s">
        <v>743</v>
      </c>
      <c r="D1350" s="53" t="n">
        <v>0.1</v>
      </c>
      <c r="E1350" s="53" t="n">
        <v>25.99</v>
      </c>
      <c r="F1350" s="0" t="s">
        <v>1251</v>
      </c>
      <c r="G1350" s="0" t="str">
        <f aca="false">LEFT(B1350,2)</f>
        <v>15</v>
      </c>
      <c r="H1350" s="0" t="str">
        <f aca="false">I1350&amp;"_"&amp;G1350&amp;"_"&amp;F1350</f>
        <v>KortbenetGroenFroe_15_20180918_DL2018071_HTXHilleroed</v>
      </c>
      <c r="I1350" s="61" t="str">
        <f aca="false">MID(RIGHT(B1350,LEN(B1350)-3),1,FIND("_",RIGHT(B1350,LEN(B1350)-3))-1)</f>
        <v>KortbenetGroenFroe</v>
      </c>
      <c r="J1350" s="61" t="str">
        <f aca="false">TRIM(SUBSTITUTE(RIGHT(B1350,FIND(I1350,B1350)+1),"_",""))</f>
        <v>PosK</v>
      </c>
      <c r="K1350" s="0" t="n">
        <f aca="false">IFERROR(VALUE(SUBSTITUTE(E1350,".",",")),E1350)</f>
        <v>25.99</v>
      </c>
      <c r="L1350" s="61" t="n">
        <f aca="false">IF(J1350="PosK",SUMIFS(K:K,J:J,"PosK",H:H,H1350),"")</f>
        <v>25.99</v>
      </c>
      <c r="M1350" s="61" t="n">
        <f aca="false">IF(J1350="PosK",SUMIFS(K:K,J:J,"NegK",H:H,H1350),"")</f>
        <v>0</v>
      </c>
      <c r="N1350" s="61" t="n">
        <f aca="false">IF(J1350="PosK",SUMIFS(K:K,J:J,"eDNA",H:H,H1350),"")</f>
        <v>0</v>
      </c>
      <c r="P1350" s="62" t="n">
        <f aca="false">IF(K1352="No Ct",0,K1352)</f>
        <v>0</v>
      </c>
      <c r="Q1350" s="62" t="n">
        <f aca="false">IF(K1353="No Ct",0,K1353)</f>
        <v>0</v>
      </c>
      <c r="R1350" s="0" t="str">
        <f aca="false">IF(AND(L1350&gt;0,M1350=0),"Valid","Invalid")</f>
        <v>Valid</v>
      </c>
      <c r="S1350" s="0" t="str">
        <f aca="false">IF(OR(P1350&gt;1,Q1350&gt;1),"Present","Absent")</f>
        <v>Absent</v>
      </c>
      <c r="T1350" s="63" t="str">
        <f aca="false">IF(OR(AND(P1350&gt;1,P1350&lt;41),AND(Q1350&gt;1,Q1350&lt;41)),"Ct&lt;41","Ct&gt;41")</f>
        <v>Ct&gt;41</v>
      </c>
      <c r="U1350" s="0" t="str">
        <f aca="false">I1350</f>
        <v>KortbenetGroenFroe</v>
      </c>
      <c r="V1350" s="0" t="str">
        <f aca="false">MID(F1350,10,9)</f>
        <v>DL2018071</v>
      </c>
      <c r="W1350" s="64" t="str">
        <f aca="false">V1350&amp;"_"&amp;U1350&amp;"_"&amp;R1350&amp;"_"&amp;S1350&amp;"_"&amp;T1350</f>
        <v>DL2018071_KortbenetGroenFroe_Valid_Absent_Ct&gt;41</v>
      </c>
    </row>
    <row r="1351" customFormat="false" ht="14.25" hidden="false" customHeight="false" outlineLevel="0" collapsed="false">
      <c r="A1351" s="0" t="s">
        <v>858</v>
      </c>
      <c r="B1351" s="52" t="s">
        <v>991</v>
      </c>
      <c r="C1351" s="52" t="s">
        <v>747</v>
      </c>
      <c r="D1351" s="53" t="n">
        <v>0.1</v>
      </c>
      <c r="E1351" s="53" t="s">
        <v>748</v>
      </c>
      <c r="F1351" s="0" t="s">
        <v>1251</v>
      </c>
      <c r="G1351" s="0" t="str">
        <f aca="false">LEFT(B1351,2)</f>
        <v>15</v>
      </c>
      <c r="H1351" s="0" t="str">
        <f aca="false">I1351&amp;"_"&amp;G1351&amp;"_"&amp;F1351</f>
        <v>KortbenetGroenFroe_15_20180918_DL2018071_HTXHilleroed</v>
      </c>
      <c r="I1351" s="61" t="str">
        <f aca="false">MID(RIGHT(B1351,LEN(B1351)-3),1,FIND("_",RIGHT(B1351,LEN(B1351)-3))-1)</f>
        <v>KortbenetGroenFroe</v>
      </c>
      <c r="J1351" s="61" t="str">
        <f aca="false">TRIM(SUBSTITUTE(RIGHT(B1351,FIND(I1351,B1351)+1),"_",""))</f>
        <v>NegK</v>
      </c>
      <c r="K1351" s="0" t="str">
        <f aca="false">IFERROR(VALUE(SUBSTITUTE(E1351,".",",")),E1351)</f>
        <v>No Ct</v>
      </c>
      <c r="L1351" s="61" t="str">
        <f aca="false">IF(J1351="PosK",SUMIFS(K:K,J:J,"PosK",H:H,H1351),"")</f>
        <v/>
      </c>
      <c r="M1351" s="61" t="str">
        <f aca="false">IF(J1351="PosK",SUMIFS(K:K,J:J,"NegK",H:H,H1351),"")</f>
        <v/>
      </c>
      <c r="N1351" s="61" t="str">
        <f aca="false">IF(J1351="PosK",SUMIFS(K:K,J:J,"eDNA",H:H,H1351),"")</f>
        <v/>
      </c>
    </row>
    <row r="1352" customFormat="false" ht="14.25" hidden="false" customHeight="false" outlineLevel="0" collapsed="false">
      <c r="A1352" s="0" t="s">
        <v>860</v>
      </c>
      <c r="B1352" s="52" t="s">
        <v>992</v>
      </c>
      <c r="C1352" s="52" t="s">
        <v>751</v>
      </c>
      <c r="D1352" s="53" t="n">
        <v>0.1</v>
      </c>
      <c r="E1352" s="53" t="s">
        <v>748</v>
      </c>
      <c r="F1352" s="0" t="s">
        <v>1251</v>
      </c>
      <c r="G1352" s="0" t="str">
        <f aca="false">LEFT(B1352,2)</f>
        <v>15</v>
      </c>
      <c r="H1352" s="0" t="str">
        <f aca="false">I1352&amp;"_"&amp;G1352&amp;"_"&amp;F1352</f>
        <v>KortbenetGroenFroe_15_20180918_DL2018071_HTXHilleroed</v>
      </c>
      <c r="I1352" s="61" t="str">
        <f aca="false">MID(RIGHT(B1352,LEN(B1352)-3),1,FIND("_",RIGHT(B1352,LEN(B1352)-3))-1)</f>
        <v>KortbenetGroenFroe</v>
      </c>
      <c r="J1352" s="61" t="str">
        <f aca="false">TRIM(SUBSTITUTE(RIGHT(B1352,FIND(I1352,B1352)+1),"_",""))</f>
        <v>eDNA</v>
      </c>
      <c r="K1352" s="0" t="str">
        <f aca="false">IFERROR(VALUE(SUBSTITUTE(E1352,".",",")),E1352)</f>
        <v>No Ct</v>
      </c>
      <c r="L1352" s="61" t="str">
        <f aca="false">IF(J1352="PosK",SUMIFS(K:K,J:J,"PosK",H:H,H1352),"")</f>
        <v/>
      </c>
      <c r="M1352" s="61" t="str">
        <f aca="false">IF(J1352="PosK",SUMIFS(K:K,J:J,"NegK",H:H,H1352),"")</f>
        <v/>
      </c>
      <c r="N1352" s="61" t="str">
        <f aca="false">IF(J1352="PosK",SUMIFS(K:K,J:J,"eDNA",H:H,H1352),"")</f>
        <v/>
      </c>
      <c r="Q1352" s="62"/>
    </row>
    <row r="1353" customFormat="false" ht="14.25" hidden="false" customHeight="false" outlineLevel="0" collapsed="false">
      <c r="A1353" s="0" t="s">
        <v>862</v>
      </c>
      <c r="B1353" s="52" t="s">
        <v>992</v>
      </c>
      <c r="C1353" s="52" t="s">
        <v>751</v>
      </c>
      <c r="D1353" s="53" t="n">
        <v>0.1</v>
      </c>
      <c r="E1353" s="53" t="s">
        <v>748</v>
      </c>
      <c r="F1353" s="0" t="s">
        <v>1251</v>
      </c>
      <c r="G1353" s="0" t="str">
        <f aca="false">LEFT(B1353,2)</f>
        <v>15</v>
      </c>
      <c r="H1353" s="0" t="str">
        <f aca="false">I1353&amp;"_"&amp;G1353&amp;"_"&amp;F1353</f>
        <v>KortbenetGroenFroe_15_20180918_DL2018071_HTXHilleroed</v>
      </c>
      <c r="I1353" s="61" t="str">
        <f aca="false">MID(RIGHT(B1353,LEN(B1353)-3),1,FIND("_",RIGHT(B1353,LEN(B1353)-3))-1)</f>
        <v>KortbenetGroenFroe</v>
      </c>
      <c r="J1353" s="61" t="str">
        <f aca="false">TRIM(SUBSTITUTE(RIGHT(B1353,FIND(I1353,B1353)+1),"_",""))</f>
        <v>eDNA</v>
      </c>
      <c r="K1353" s="0" t="str">
        <f aca="false">IFERROR(VALUE(SUBSTITUTE(E1353,".",",")),E1353)</f>
        <v>No Ct</v>
      </c>
      <c r="L1353" s="61" t="str">
        <f aca="false">IF(J1353="PosK",SUMIFS(K:K,J:J,"PosK",H:H,H1353),"")</f>
        <v/>
      </c>
      <c r="M1353" s="61" t="str">
        <f aca="false">IF(J1353="PosK",SUMIFS(K:K,J:J,"NegK",H:H,H1353),"")</f>
        <v/>
      </c>
      <c r="N1353" s="61" t="str">
        <f aca="false">IF(J1353="PosK",SUMIFS(K:K,J:J,"eDNA",H:H,H1353),"")</f>
        <v/>
      </c>
      <c r="P1353" s="62"/>
      <c r="T1353" s="63"/>
      <c r="W1353" s="64"/>
    </row>
    <row r="1354" customFormat="false" ht="14.25" hidden="false" customHeight="false" outlineLevel="0" collapsed="false">
      <c r="A1354" s="0" t="s">
        <v>863</v>
      </c>
      <c r="B1354" s="52" t="s">
        <v>1212</v>
      </c>
      <c r="C1354" s="52" t="s">
        <v>743</v>
      </c>
      <c r="D1354" s="53" t="n">
        <v>0.1</v>
      </c>
      <c r="E1354" s="53" t="n">
        <v>36.19</v>
      </c>
      <c r="F1354" s="0" t="s">
        <v>1251</v>
      </c>
      <c r="G1354" s="0" t="str">
        <f aca="false">LEFT(B1354,2)</f>
        <v>16</v>
      </c>
      <c r="H1354" s="0" t="str">
        <f aca="false">I1354&amp;"_"&amp;G1354&amp;"_"&amp;F1354</f>
        <v>ButsnudetFroe_16_20180918_DL2018071_HTXHilleroed</v>
      </c>
      <c r="I1354" s="61" t="str">
        <f aca="false">MID(RIGHT(B1354,LEN(B1354)-3),1,FIND("_",RIGHT(B1354,LEN(B1354)-3))-1)</f>
        <v>ButsnudetFroe</v>
      </c>
      <c r="J1354" s="61" t="str">
        <f aca="false">TRIM(SUBSTITUTE(RIGHT(B1354,FIND(I1354,B1354)+1),"_",""))</f>
        <v>PosK</v>
      </c>
      <c r="K1354" s="0" t="n">
        <f aca="false">IFERROR(VALUE(SUBSTITUTE(E1354,".",",")),E1354)</f>
        <v>36.19</v>
      </c>
      <c r="L1354" s="61" t="n">
        <f aca="false">IF(J1354="PosK",SUMIFS(K:K,J:J,"PosK",H:H,H1354),"")</f>
        <v>36.19</v>
      </c>
      <c r="M1354" s="61" t="n">
        <f aca="false">IF(J1354="PosK",SUMIFS(K:K,J:J,"NegK",H:H,H1354),"")</f>
        <v>0</v>
      </c>
      <c r="N1354" s="61" t="n">
        <f aca="false">IF(J1354="PosK",SUMIFS(K:K,J:J,"eDNA",H:H,H1354),"")</f>
        <v>0</v>
      </c>
      <c r="P1354" s="62" t="n">
        <f aca="false">IF(K1356="No Ct",0,K1356)</f>
        <v>0</v>
      </c>
      <c r="Q1354" s="62" t="n">
        <f aca="false">IF(K1357="No Ct",0,K1357)</f>
        <v>0</v>
      </c>
      <c r="R1354" s="0" t="str">
        <f aca="false">IF(AND(L1354&gt;0,M1354=0),"Valid","Invalid")</f>
        <v>Valid</v>
      </c>
      <c r="S1354" s="0" t="str">
        <f aca="false">IF(OR(P1354&gt;1,Q1354&gt;1),"Present","Absent")</f>
        <v>Absent</v>
      </c>
      <c r="T1354" s="63" t="str">
        <f aca="false">IF(OR(AND(P1354&gt;1,P1354&lt;41),AND(Q1354&gt;1,Q1354&lt;41)),"Ct&lt;41","Ct&gt;41")</f>
        <v>Ct&gt;41</v>
      </c>
      <c r="U1354" s="0" t="str">
        <f aca="false">I1354</f>
        <v>ButsnudetFroe</v>
      </c>
      <c r="V1354" s="0" t="str">
        <f aca="false">MID(F1354,10,9)</f>
        <v>DL2018071</v>
      </c>
      <c r="W1354" s="64" t="str">
        <f aca="false">V1354&amp;"_"&amp;U1354&amp;"_"&amp;R1354&amp;"_"&amp;S1354&amp;"_"&amp;T1354</f>
        <v>DL2018071_ButsnudetFroe_Valid_Absent_Ct&gt;41</v>
      </c>
    </row>
    <row r="1355" customFormat="false" ht="14.25" hidden="false" customHeight="false" outlineLevel="0" collapsed="false">
      <c r="A1355" s="0" t="s">
        <v>865</v>
      </c>
      <c r="B1355" s="52" t="s">
        <v>1213</v>
      </c>
      <c r="C1355" s="52" t="s">
        <v>747</v>
      </c>
      <c r="D1355" s="53" t="n">
        <v>0.1</v>
      </c>
      <c r="E1355" s="53" t="s">
        <v>748</v>
      </c>
      <c r="F1355" s="0" t="s">
        <v>1251</v>
      </c>
      <c r="G1355" s="0" t="str">
        <f aca="false">LEFT(B1355,2)</f>
        <v>16</v>
      </c>
      <c r="H1355" s="0" t="str">
        <f aca="false">I1355&amp;"_"&amp;G1355&amp;"_"&amp;F1355</f>
        <v>ButsnudetFroe_16_20180918_DL2018071_HTXHilleroed</v>
      </c>
      <c r="I1355" s="61" t="str">
        <f aca="false">MID(RIGHT(B1355,LEN(B1355)-3),1,FIND("_",RIGHT(B1355,LEN(B1355)-3))-1)</f>
        <v>ButsnudetFroe</v>
      </c>
      <c r="J1355" s="61" t="str">
        <f aca="false">TRIM(SUBSTITUTE(RIGHT(B1355,FIND(I1355,B1355)+1),"_",""))</f>
        <v>NegK</v>
      </c>
      <c r="K1355" s="0" t="str">
        <f aca="false">IFERROR(VALUE(SUBSTITUTE(E1355,".",",")),E1355)</f>
        <v>No Ct</v>
      </c>
      <c r="L1355" s="61" t="str">
        <f aca="false">IF(J1355="PosK",SUMIFS(K:K,J:J,"PosK",H:H,H1355),"")</f>
        <v/>
      </c>
      <c r="M1355" s="61" t="str">
        <f aca="false">IF(J1355="PosK",SUMIFS(K:K,J:J,"NegK",H:H,H1355),"")</f>
        <v/>
      </c>
      <c r="N1355" s="61" t="str">
        <f aca="false">IF(J1355="PosK",SUMIFS(K:K,J:J,"eDNA",H:H,H1355),"")</f>
        <v/>
      </c>
    </row>
    <row r="1356" customFormat="false" ht="14.25" hidden="false" customHeight="false" outlineLevel="0" collapsed="false">
      <c r="A1356" s="0" t="s">
        <v>867</v>
      </c>
      <c r="B1356" s="52" t="s">
        <v>1214</v>
      </c>
      <c r="C1356" s="52" t="s">
        <v>751</v>
      </c>
      <c r="D1356" s="53" t="n">
        <v>0.1</v>
      </c>
      <c r="E1356" s="53" t="s">
        <v>748</v>
      </c>
      <c r="F1356" s="0" t="s">
        <v>1251</v>
      </c>
      <c r="G1356" s="0" t="str">
        <f aca="false">LEFT(B1356,2)</f>
        <v>16</v>
      </c>
      <c r="H1356" s="0" t="str">
        <f aca="false">I1356&amp;"_"&amp;G1356&amp;"_"&amp;F1356</f>
        <v>ButsnudetFroe_16_20180918_DL2018071_HTXHilleroed</v>
      </c>
      <c r="I1356" s="61" t="str">
        <f aca="false">MID(RIGHT(B1356,LEN(B1356)-3),1,FIND("_",RIGHT(B1356,LEN(B1356)-3))-1)</f>
        <v>ButsnudetFroe</v>
      </c>
      <c r="J1356" s="61" t="str">
        <f aca="false">TRIM(SUBSTITUTE(RIGHT(B1356,FIND(I1356,B1356)+1),"_",""))</f>
        <v>eDNA</v>
      </c>
      <c r="K1356" s="0" t="str">
        <f aca="false">IFERROR(VALUE(SUBSTITUTE(E1356,".",",")),E1356)</f>
        <v>No Ct</v>
      </c>
      <c r="L1356" s="61" t="str">
        <f aca="false">IF(J1356="PosK",SUMIFS(K:K,J:J,"PosK",H:H,H1356),"")</f>
        <v/>
      </c>
      <c r="M1356" s="61" t="str">
        <f aca="false">IF(J1356="PosK",SUMIFS(K:K,J:J,"NegK",H:H,H1356),"")</f>
        <v/>
      </c>
      <c r="N1356" s="61" t="str">
        <f aca="false">IF(J1356="PosK",SUMIFS(K:K,J:J,"eDNA",H:H,H1356),"")</f>
        <v/>
      </c>
      <c r="Q1356" s="62"/>
    </row>
    <row r="1357" customFormat="false" ht="14.25" hidden="false" customHeight="false" outlineLevel="0" collapsed="false">
      <c r="A1357" s="0" t="s">
        <v>869</v>
      </c>
      <c r="B1357" s="52" t="s">
        <v>1214</v>
      </c>
      <c r="C1357" s="52" t="s">
        <v>751</v>
      </c>
      <c r="D1357" s="53" t="n">
        <v>0.1</v>
      </c>
      <c r="E1357" s="53" t="s">
        <v>748</v>
      </c>
      <c r="F1357" s="0" t="s">
        <v>1251</v>
      </c>
      <c r="G1357" s="0" t="str">
        <f aca="false">LEFT(B1357,2)</f>
        <v>16</v>
      </c>
      <c r="H1357" s="0" t="str">
        <f aca="false">I1357&amp;"_"&amp;G1357&amp;"_"&amp;F1357</f>
        <v>ButsnudetFroe_16_20180918_DL2018071_HTXHilleroed</v>
      </c>
      <c r="I1357" s="61" t="str">
        <f aca="false">MID(RIGHT(B1357,LEN(B1357)-3),1,FIND("_",RIGHT(B1357,LEN(B1357)-3))-1)</f>
        <v>ButsnudetFroe</v>
      </c>
      <c r="J1357" s="61" t="str">
        <f aca="false">TRIM(SUBSTITUTE(RIGHT(B1357,FIND(I1357,B1357)+1),"_",""))</f>
        <v>eDNA</v>
      </c>
      <c r="K1357" s="0" t="str">
        <f aca="false">IFERROR(VALUE(SUBSTITUTE(E1357,".",",")),E1357)</f>
        <v>No Ct</v>
      </c>
      <c r="L1357" s="61" t="str">
        <f aca="false">IF(J1357="PosK",SUMIFS(K:K,J:J,"PosK",H:H,H1357),"")</f>
        <v/>
      </c>
      <c r="M1357" s="61" t="str">
        <f aca="false">IF(J1357="PosK",SUMIFS(K:K,J:J,"NegK",H:H,H1357),"")</f>
        <v/>
      </c>
      <c r="N1357" s="61" t="str">
        <f aca="false">IF(J1357="PosK",SUMIFS(K:K,J:J,"eDNA",H:H,H1357),"")</f>
        <v/>
      </c>
      <c r="P1357" s="62"/>
      <c r="T1357" s="63"/>
      <c r="W1357" s="64"/>
    </row>
    <row r="1358" customFormat="false" ht="14.25" hidden="false" customHeight="false" outlineLevel="0" collapsed="false">
      <c r="A1358" s="0" t="s">
        <v>870</v>
      </c>
      <c r="B1358" s="52" t="s">
        <v>996</v>
      </c>
      <c r="C1358" s="52" t="s">
        <v>743</v>
      </c>
      <c r="D1358" s="53" t="n">
        <v>0.1</v>
      </c>
      <c r="E1358" s="53" t="n">
        <v>42.36</v>
      </c>
      <c r="F1358" s="0" t="s">
        <v>1251</v>
      </c>
      <c r="G1358" s="0" t="str">
        <f aca="false">LEFT(B1358,2)</f>
        <v>17</v>
      </c>
      <c r="H1358" s="0" t="str">
        <f aca="false">I1358&amp;"_"&amp;G1358&amp;"_"&amp;F1358</f>
        <v>ButsnudetFroe_17_20180918_DL2018071_HTXHilleroed</v>
      </c>
      <c r="I1358" s="61" t="str">
        <f aca="false">MID(RIGHT(B1358,LEN(B1358)-3),1,FIND("_",RIGHT(B1358,LEN(B1358)-3))-1)</f>
        <v>ButsnudetFroe</v>
      </c>
      <c r="J1358" s="61" t="str">
        <f aca="false">TRIM(SUBSTITUTE(RIGHT(B1358,FIND(I1358,B1358)+1),"_",""))</f>
        <v>PosK</v>
      </c>
      <c r="K1358" s="0" t="n">
        <f aca="false">IFERROR(VALUE(SUBSTITUTE(E1358,".",",")),E1358)</f>
        <v>42.36</v>
      </c>
      <c r="L1358" s="61" t="n">
        <f aca="false">IF(J1358="PosK",SUMIFS(K:K,J:J,"PosK",H:H,H1358),"")</f>
        <v>42.36</v>
      </c>
      <c r="M1358" s="61" t="n">
        <f aca="false">IF(J1358="PosK",SUMIFS(K:K,J:J,"NegK",H:H,H1358),"")</f>
        <v>0</v>
      </c>
      <c r="N1358" s="61" t="n">
        <f aca="false">IF(J1358="PosK",SUMIFS(K:K,J:J,"eDNA",H:H,H1358),"")</f>
        <v>0</v>
      </c>
      <c r="P1358" s="62" t="n">
        <f aca="false">IF(K1360="No Ct",0,K1360)</f>
        <v>0</v>
      </c>
      <c r="Q1358" s="62" t="n">
        <f aca="false">IF(K1361="No Ct",0,K1361)</f>
        <v>0</v>
      </c>
      <c r="R1358" s="0" t="str">
        <f aca="false">IF(AND(L1358&gt;0,M1358=0),"Valid","Invalid")</f>
        <v>Valid</v>
      </c>
      <c r="S1358" s="0" t="str">
        <f aca="false">IF(OR(P1358&gt;1,Q1358&gt;1),"Present","Absent")</f>
        <v>Absent</v>
      </c>
      <c r="T1358" s="63" t="str">
        <f aca="false">IF(OR(AND(P1358&gt;1,P1358&lt;41),AND(Q1358&gt;1,Q1358&lt;41)),"Ct&lt;41","Ct&gt;41")</f>
        <v>Ct&gt;41</v>
      </c>
      <c r="U1358" s="0" t="str">
        <f aca="false">I1358</f>
        <v>ButsnudetFroe</v>
      </c>
      <c r="V1358" s="0" t="str">
        <f aca="false">MID(F1358,10,9)</f>
        <v>DL2018071</v>
      </c>
      <c r="W1358" s="64" t="str">
        <f aca="false">V1358&amp;"_"&amp;U1358&amp;"_"&amp;R1358&amp;"_"&amp;S1358&amp;"_"&amp;T1358</f>
        <v>DL2018071_ButsnudetFroe_Valid_Absent_Ct&gt;41</v>
      </c>
    </row>
    <row r="1359" customFormat="false" ht="14.25" hidden="false" customHeight="false" outlineLevel="0" collapsed="false">
      <c r="A1359" s="0" t="s">
        <v>872</v>
      </c>
      <c r="B1359" s="52" t="s">
        <v>997</v>
      </c>
      <c r="C1359" s="52" t="s">
        <v>747</v>
      </c>
      <c r="D1359" s="53" t="n">
        <v>0.1</v>
      </c>
      <c r="E1359" s="53" t="s">
        <v>748</v>
      </c>
      <c r="F1359" s="0" t="s">
        <v>1251</v>
      </c>
      <c r="G1359" s="0" t="str">
        <f aca="false">LEFT(B1359,2)</f>
        <v>17</v>
      </c>
      <c r="H1359" s="0" t="str">
        <f aca="false">I1359&amp;"_"&amp;G1359&amp;"_"&amp;F1359</f>
        <v>ButsnudetFroe_17_20180918_DL2018071_HTXHilleroed</v>
      </c>
      <c r="I1359" s="61" t="str">
        <f aca="false">MID(RIGHT(B1359,LEN(B1359)-3),1,FIND("_",RIGHT(B1359,LEN(B1359)-3))-1)</f>
        <v>ButsnudetFroe</v>
      </c>
      <c r="J1359" s="61" t="str">
        <f aca="false">TRIM(SUBSTITUTE(RIGHT(B1359,FIND(I1359,B1359)+1),"_",""))</f>
        <v>NegK</v>
      </c>
      <c r="K1359" s="0" t="str">
        <f aca="false">IFERROR(VALUE(SUBSTITUTE(E1359,".",",")),E1359)</f>
        <v>No Ct</v>
      </c>
      <c r="L1359" s="61" t="str">
        <f aca="false">IF(J1359="PosK",SUMIFS(K:K,J:J,"PosK",H:H,H1359),"")</f>
        <v/>
      </c>
      <c r="M1359" s="61" t="str">
        <f aca="false">IF(J1359="PosK",SUMIFS(K:K,J:J,"NegK",H:H,H1359),"")</f>
        <v/>
      </c>
      <c r="N1359" s="61" t="str">
        <f aca="false">IF(J1359="PosK",SUMIFS(K:K,J:J,"eDNA",H:H,H1359),"")</f>
        <v/>
      </c>
    </row>
    <row r="1360" customFormat="false" ht="14.25" hidden="false" customHeight="false" outlineLevel="0" collapsed="false">
      <c r="A1360" s="0" t="s">
        <v>874</v>
      </c>
      <c r="B1360" s="52" t="s">
        <v>998</v>
      </c>
      <c r="C1360" s="52" t="s">
        <v>751</v>
      </c>
      <c r="D1360" s="53" t="n">
        <v>0.1</v>
      </c>
      <c r="E1360" s="53" t="s">
        <v>748</v>
      </c>
      <c r="F1360" s="0" t="s">
        <v>1251</v>
      </c>
      <c r="G1360" s="0" t="str">
        <f aca="false">LEFT(B1360,2)</f>
        <v>17</v>
      </c>
      <c r="H1360" s="0" t="str">
        <f aca="false">I1360&amp;"_"&amp;G1360&amp;"_"&amp;F1360</f>
        <v>ButsnudetFroe_17_20180918_DL2018071_HTXHilleroed</v>
      </c>
      <c r="I1360" s="61" t="str">
        <f aca="false">MID(RIGHT(B1360,LEN(B1360)-3),1,FIND("_",RIGHT(B1360,LEN(B1360)-3))-1)</f>
        <v>ButsnudetFroe</v>
      </c>
      <c r="J1360" s="61" t="str">
        <f aca="false">TRIM(SUBSTITUTE(RIGHT(B1360,FIND(I1360,B1360)+1),"_",""))</f>
        <v>eDNA</v>
      </c>
      <c r="K1360" s="0" t="str">
        <f aca="false">IFERROR(VALUE(SUBSTITUTE(E1360,".",",")),E1360)</f>
        <v>No Ct</v>
      </c>
      <c r="L1360" s="61" t="str">
        <f aca="false">IF(J1360="PosK",SUMIFS(K:K,J:J,"PosK",H:H,H1360),"")</f>
        <v/>
      </c>
      <c r="M1360" s="61" t="str">
        <f aca="false">IF(J1360="PosK",SUMIFS(K:K,J:J,"NegK",H:H,H1360),"")</f>
        <v/>
      </c>
      <c r="N1360" s="61" t="str">
        <f aca="false">IF(J1360="PosK",SUMIFS(K:K,J:J,"eDNA",H:H,H1360),"")</f>
        <v/>
      </c>
      <c r="Q1360" s="62"/>
    </row>
    <row r="1361" customFormat="false" ht="14.25" hidden="false" customHeight="false" outlineLevel="0" collapsed="false">
      <c r="A1361" s="0" t="s">
        <v>876</v>
      </c>
      <c r="B1361" s="52" t="s">
        <v>998</v>
      </c>
      <c r="C1361" s="52" t="s">
        <v>751</v>
      </c>
      <c r="D1361" s="53" t="n">
        <v>0.1</v>
      </c>
      <c r="E1361" s="53" t="s">
        <v>748</v>
      </c>
      <c r="F1361" s="0" t="s">
        <v>1251</v>
      </c>
      <c r="G1361" s="0" t="str">
        <f aca="false">LEFT(B1361,2)</f>
        <v>17</v>
      </c>
      <c r="H1361" s="0" t="str">
        <f aca="false">I1361&amp;"_"&amp;G1361&amp;"_"&amp;F1361</f>
        <v>ButsnudetFroe_17_20180918_DL2018071_HTXHilleroed</v>
      </c>
      <c r="I1361" s="61" t="str">
        <f aca="false">MID(RIGHT(B1361,LEN(B1361)-3),1,FIND("_",RIGHT(B1361,LEN(B1361)-3))-1)</f>
        <v>ButsnudetFroe</v>
      </c>
      <c r="J1361" s="61" t="str">
        <f aca="false">TRIM(SUBSTITUTE(RIGHT(B1361,FIND(I1361,B1361)+1),"_",""))</f>
        <v>eDNA</v>
      </c>
      <c r="K1361" s="0" t="str">
        <f aca="false">IFERROR(VALUE(SUBSTITUTE(E1361,".",",")),E1361)</f>
        <v>No Ct</v>
      </c>
      <c r="L1361" s="61" t="str">
        <f aca="false">IF(J1361="PosK",SUMIFS(K:K,J:J,"PosK",H:H,H1361),"")</f>
        <v/>
      </c>
      <c r="M1361" s="61" t="str">
        <f aca="false">IF(J1361="PosK",SUMIFS(K:K,J:J,"NegK",H:H,H1361),"")</f>
        <v/>
      </c>
      <c r="N1361" s="61" t="str">
        <f aca="false">IF(J1361="PosK",SUMIFS(K:K,J:J,"eDNA",H:H,H1361),"")</f>
        <v/>
      </c>
      <c r="P1361" s="62"/>
      <c r="T1361" s="63"/>
      <c r="W1361" s="64"/>
    </row>
    <row r="1362" customFormat="false" ht="14.25" hidden="false" customHeight="false" outlineLevel="0" collapsed="false">
      <c r="A1362" s="0" t="s">
        <v>877</v>
      </c>
      <c r="B1362" s="52" t="s">
        <v>1215</v>
      </c>
      <c r="C1362" s="52" t="s">
        <v>743</v>
      </c>
      <c r="D1362" s="53" t="n">
        <v>0.1</v>
      </c>
      <c r="E1362" s="53" t="n">
        <v>26.79</v>
      </c>
      <c r="F1362" s="0" t="s">
        <v>1251</v>
      </c>
      <c r="G1362" s="0" t="str">
        <f aca="false">LEFT(B1362,2)</f>
        <v>18</v>
      </c>
      <c r="H1362" s="0" t="str">
        <f aca="false">I1362&amp;"_"&amp;G1362&amp;"_"&amp;F1362</f>
        <v>LilleVandsalamander_18_20180918_DL2018071_HTXHilleroed</v>
      </c>
      <c r="I1362" s="61" t="str">
        <f aca="false">MID(RIGHT(B1362,LEN(B1362)-3),1,FIND("_",RIGHT(B1362,LEN(B1362)-3))-1)</f>
        <v>LilleVandsalamander</v>
      </c>
      <c r="J1362" s="61" t="str">
        <f aca="false">TRIM(SUBSTITUTE(RIGHT(B1362,FIND(I1362,B1362)+1),"_",""))</f>
        <v>PosK</v>
      </c>
      <c r="K1362" s="0" t="n">
        <f aca="false">IFERROR(VALUE(SUBSTITUTE(E1362,".",",")),E1362)</f>
        <v>26.79</v>
      </c>
      <c r="L1362" s="61" t="n">
        <f aca="false">IF(J1362="PosK",SUMIFS(K:K,J:J,"PosK",H:H,H1362),"")</f>
        <v>26.79</v>
      </c>
      <c r="M1362" s="61" t="n">
        <f aca="false">IF(J1362="PosK",SUMIFS(K:K,J:J,"NegK",H:H,H1362),"")</f>
        <v>0</v>
      </c>
      <c r="N1362" s="61" t="n">
        <f aca="false">IF(J1362="PosK",SUMIFS(K:K,J:J,"eDNA",H:H,H1362),"")</f>
        <v>77.61</v>
      </c>
      <c r="P1362" s="62" t="n">
        <f aca="false">IF(K1364="No Ct",0,K1364)</f>
        <v>38.3</v>
      </c>
      <c r="Q1362" s="62" t="n">
        <f aca="false">IF(K1365="No Ct",0,K1365)</f>
        <v>39.31</v>
      </c>
      <c r="R1362" s="0" t="str">
        <f aca="false">IF(AND(L1362&gt;0,M1362=0),"Valid","Invalid")</f>
        <v>Valid</v>
      </c>
      <c r="S1362" s="0" t="str">
        <f aca="false">IF(OR(P1362&gt;1,Q1362&gt;1),"Present","Absent")</f>
        <v>Present</v>
      </c>
      <c r="T1362" s="63" t="str">
        <f aca="false">IF(OR(AND(P1362&gt;1,P1362&lt;41),AND(Q1362&gt;1,Q1362&lt;41)),"Ct&lt;41","Ct&gt;41")</f>
        <v>Ct&lt;41</v>
      </c>
      <c r="U1362" s="0" t="str">
        <f aca="false">I1362</f>
        <v>LilleVandsalamander</v>
      </c>
      <c r="V1362" s="0" t="str">
        <f aca="false">MID(F1362,10,9)</f>
        <v>DL2018071</v>
      </c>
      <c r="W1362" s="64" t="str">
        <f aca="false">V1362&amp;"_"&amp;U1362&amp;"_"&amp;R1362&amp;"_"&amp;S1362&amp;"_"&amp;T1362</f>
        <v>DL2018071_LilleVandsalamander_Valid_Present_Ct&lt;41</v>
      </c>
    </row>
    <row r="1363" customFormat="false" ht="14.25" hidden="false" customHeight="false" outlineLevel="0" collapsed="false">
      <c r="A1363" s="0" t="s">
        <v>879</v>
      </c>
      <c r="B1363" s="52" t="s">
        <v>1216</v>
      </c>
      <c r="C1363" s="52" t="s">
        <v>747</v>
      </c>
      <c r="D1363" s="53" t="n">
        <v>0.1</v>
      </c>
      <c r="E1363" s="53" t="s">
        <v>748</v>
      </c>
      <c r="F1363" s="0" t="s">
        <v>1251</v>
      </c>
      <c r="G1363" s="0" t="str">
        <f aca="false">LEFT(B1363,2)</f>
        <v>18</v>
      </c>
      <c r="H1363" s="0" t="str">
        <f aca="false">I1363&amp;"_"&amp;G1363&amp;"_"&amp;F1363</f>
        <v>LilleVandsalamander_18_20180918_DL2018071_HTXHilleroed</v>
      </c>
      <c r="I1363" s="61" t="str">
        <f aca="false">MID(RIGHT(B1363,LEN(B1363)-3),1,FIND("_",RIGHT(B1363,LEN(B1363)-3))-1)</f>
        <v>LilleVandsalamander</v>
      </c>
      <c r="J1363" s="61" t="str">
        <f aca="false">TRIM(SUBSTITUTE(RIGHT(B1363,FIND(I1363,B1363)+1),"_",""))</f>
        <v>NegK</v>
      </c>
      <c r="K1363" s="0" t="str">
        <f aca="false">IFERROR(VALUE(SUBSTITUTE(E1363,".",",")),E1363)</f>
        <v>No Ct</v>
      </c>
      <c r="L1363" s="61" t="str">
        <f aca="false">IF(J1363="PosK",SUMIFS(K:K,J:J,"PosK",H:H,H1363),"")</f>
        <v/>
      </c>
      <c r="M1363" s="61" t="str">
        <f aca="false">IF(J1363="PosK",SUMIFS(K:K,J:J,"NegK",H:H,H1363),"")</f>
        <v/>
      </c>
      <c r="N1363" s="61" t="str">
        <f aca="false">IF(J1363="PosK",SUMIFS(K:K,J:J,"eDNA",H:H,H1363),"")</f>
        <v/>
      </c>
    </row>
    <row r="1364" customFormat="false" ht="14.25" hidden="false" customHeight="false" outlineLevel="0" collapsed="false">
      <c r="A1364" s="0" t="s">
        <v>881</v>
      </c>
      <c r="B1364" s="52" t="s">
        <v>1217</v>
      </c>
      <c r="C1364" s="52" t="s">
        <v>751</v>
      </c>
      <c r="D1364" s="53" t="n">
        <v>0.1</v>
      </c>
      <c r="E1364" s="53" t="n">
        <v>38.3</v>
      </c>
      <c r="F1364" s="0" t="s">
        <v>1251</v>
      </c>
      <c r="G1364" s="0" t="str">
        <f aca="false">LEFT(B1364,2)</f>
        <v>18</v>
      </c>
      <c r="H1364" s="0" t="str">
        <f aca="false">I1364&amp;"_"&amp;G1364&amp;"_"&amp;F1364</f>
        <v>LilleVandsalamander_18_20180918_DL2018071_HTXHilleroed</v>
      </c>
      <c r="I1364" s="61" t="str">
        <f aca="false">MID(RIGHT(B1364,LEN(B1364)-3),1,FIND("_",RIGHT(B1364,LEN(B1364)-3))-1)</f>
        <v>LilleVandsalamander</v>
      </c>
      <c r="J1364" s="61" t="str">
        <f aca="false">TRIM(SUBSTITUTE(RIGHT(B1364,FIND(I1364,B1364)+1),"_",""))</f>
        <v>eDNA</v>
      </c>
      <c r="K1364" s="0" t="n">
        <f aca="false">IFERROR(VALUE(SUBSTITUTE(E1364,".",",")),E1364)</f>
        <v>38.3</v>
      </c>
      <c r="L1364" s="61" t="str">
        <f aca="false">IF(J1364="PosK",SUMIFS(K:K,J:J,"PosK",H:H,H1364),"")</f>
        <v/>
      </c>
      <c r="M1364" s="61" t="str">
        <f aca="false">IF(J1364="PosK",SUMIFS(K:K,J:J,"NegK",H:H,H1364),"")</f>
        <v/>
      </c>
      <c r="N1364" s="61" t="str">
        <f aca="false">IF(J1364="PosK",SUMIFS(K:K,J:J,"eDNA",H:H,H1364),"")</f>
        <v/>
      </c>
      <c r="Q1364" s="62"/>
    </row>
    <row r="1365" customFormat="false" ht="14.25" hidden="false" customHeight="false" outlineLevel="0" collapsed="false">
      <c r="A1365" s="0" t="s">
        <v>883</v>
      </c>
      <c r="B1365" s="52" t="s">
        <v>1217</v>
      </c>
      <c r="C1365" s="52" t="s">
        <v>751</v>
      </c>
      <c r="D1365" s="53" t="n">
        <v>0.1</v>
      </c>
      <c r="E1365" s="53" t="n">
        <v>39.31</v>
      </c>
      <c r="F1365" s="0" t="s">
        <v>1251</v>
      </c>
      <c r="G1365" s="0" t="str">
        <f aca="false">LEFT(B1365,2)</f>
        <v>18</v>
      </c>
      <c r="H1365" s="0" t="str">
        <f aca="false">I1365&amp;"_"&amp;G1365&amp;"_"&amp;F1365</f>
        <v>LilleVandsalamander_18_20180918_DL2018071_HTXHilleroed</v>
      </c>
      <c r="I1365" s="61" t="str">
        <f aca="false">MID(RIGHT(B1365,LEN(B1365)-3),1,FIND("_",RIGHT(B1365,LEN(B1365)-3))-1)</f>
        <v>LilleVandsalamander</v>
      </c>
      <c r="J1365" s="61" t="str">
        <f aca="false">TRIM(SUBSTITUTE(RIGHT(B1365,FIND(I1365,B1365)+1),"_",""))</f>
        <v>eDNA</v>
      </c>
      <c r="K1365" s="0" t="n">
        <f aca="false">IFERROR(VALUE(SUBSTITUTE(E1365,".",",")),E1365)</f>
        <v>39.31</v>
      </c>
      <c r="L1365" s="61" t="str">
        <f aca="false">IF(J1365="PosK",SUMIFS(K:K,J:J,"PosK",H:H,H1365),"")</f>
        <v/>
      </c>
      <c r="M1365" s="61" t="str">
        <f aca="false">IF(J1365="PosK",SUMIFS(K:K,J:J,"NegK",H:H,H1365),"")</f>
        <v/>
      </c>
      <c r="N1365" s="61" t="str">
        <f aca="false">IF(J1365="PosK",SUMIFS(K:K,J:J,"eDNA",H:H,H1365),"")</f>
        <v/>
      </c>
      <c r="P1365" s="62"/>
      <c r="T1365" s="63"/>
      <c r="W1365" s="64"/>
    </row>
    <row r="1366" customFormat="false" ht="14.25" hidden="false" customHeight="false" outlineLevel="0" collapsed="false">
      <c r="A1366" s="0" t="s">
        <v>884</v>
      </c>
      <c r="B1366" s="52" t="s">
        <v>1002</v>
      </c>
      <c r="C1366" s="52" t="s">
        <v>743</v>
      </c>
      <c r="D1366" s="53" t="n">
        <v>0.1</v>
      </c>
      <c r="E1366" s="53" t="n">
        <v>25.95</v>
      </c>
      <c r="F1366" s="0" t="s">
        <v>1251</v>
      </c>
      <c r="G1366" s="0" t="str">
        <f aca="false">LEFT(B1366,2)</f>
        <v>19</v>
      </c>
      <c r="H1366" s="0" t="str">
        <f aca="false">I1366&amp;"_"&amp;G1366&amp;"_"&amp;F1366</f>
        <v>LilleVandsalamander_19_20180918_DL2018071_HTXHilleroed</v>
      </c>
      <c r="I1366" s="61" t="str">
        <f aca="false">MID(RIGHT(B1366,LEN(B1366)-3),1,FIND("_",RIGHT(B1366,LEN(B1366)-3))-1)</f>
        <v>LilleVandsalamander</v>
      </c>
      <c r="J1366" s="61" t="str">
        <f aca="false">TRIM(SUBSTITUTE(RIGHT(B1366,FIND(I1366,B1366)+1),"_",""))</f>
        <v>PosK</v>
      </c>
      <c r="K1366" s="0" t="n">
        <f aca="false">IFERROR(VALUE(SUBSTITUTE(E1366,".",",")),E1366)</f>
        <v>25.95</v>
      </c>
      <c r="L1366" s="61" t="n">
        <f aca="false">IF(J1366="PosK",SUMIFS(K:K,J:J,"PosK",H:H,H1366),"")</f>
        <v>25.95</v>
      </c>
      <c r="M1366" s="61" t="n">
        <f aca="false">IF(J1366="PosK",SUMIFS(K:K,J:J,"NegK",H:H,H1366),"")</f>
        <v>41.27</v>
      </c>
      <c r="N1366" s="61" t="n">
        <f aca="false">IF(J1366="PosK",SUMIFS(K:K,J:J,"eDNA",H:H,H1366),"")</f>
        <v>76.74</v>
      </c>
      <c r="P1366" s="62" t="n">
        <f aca="false">IF(K1368="No Ct",0,K1368)</f>
        <v>20.7</v>
      </c>
      <c r="Q1366" s="62" t="n">
        <f aca="false">IF(K1369="No Ct",0,K1369)</f>
        <v>0</v>
      </c>
      <c r="R1366" s="0" t="str">
        <f aca="false">IF(AND(L1366&gt;0,M1366=0),"Valid","Invalid")</f>
        <v>Invalid</v>
      </c>
      <c r="S1366" s="0" t="str">
        <f aca="false">IF(OR(P1366&gt;1,Q1366&gt;1),"Present","Absent")</f>
        <v>Present</v>
      </c>
      <c r="T1366" s="63" t="str">
        <f aca="false">IF(OR(AND(P1366&gt;1,P1366&lt;41),AND(Q1366&gt;1,Q1366&lt;41)),"Ct&lt;41","Ct&gt;41")</f>
        <v>Ct&lt;41</v>
      </c>
      <c r="U1366" s="0" t="str">
        <f aca="false">I1366</f>
        <v>LilleVandsalamander</v>
      </c>
      <c r="V1366" s="0" t="str">
        <f aca="false">MID(F1366,10,9)</f>
        <v>DL2018071</v>
      </c>
      <c r="W1366" s="64" t="str">
        <f aca="false">V1366&amp;"_"&amp;U1366&amp;"_"&amp;R1366&amp;"_"&amp;S1366&amp;"_"&amp;T1366</f>
        <v>DL2018071_LilleVandsalamander_Invalid_Present_Ct&lt;41</v>
      </c>
    </row>
    <row r="1367" customFormat="false" ht="14.25" hidden="false" customHeight="false" outlineLevel="0" collapsed="false">
      <c r="A1367" s="0" t="s">
        <v>886</v>
      </c>
      <c r="B1367" s="52" t="s">
        <v>1003</v>
      </c>
      <c r="C1367" s="52" t="s">
        <v>747</v>
      </c>
      <c r="D1367" s="53" t="n">
        <v>0.1</v>
      </c>
      <c r="E1367" s="53" t="n">
        <v>41.27</v>
      </c>
      <c r="F1367" s="0" t="s">
        <v>1251</v>
      </c>
      <c r="G1367" s="0" t="str">
        <f aca="false">LEFT(B1367,2)</f>
        <v>19</v>
      </c>
      <c r="H1367" s="0" t="str">
        <f aca="false">I1367&amp;"_"&amp;G1367&amp;"_"&amp;F1367</f>
        <v>LilleVandsalamander_19_20180918_DL2018071_HTXHilleroed</v>
      </c>
      <c r="I1367" s="61" t="str">
        <f aca="false">MID(RIGHT(B1367,LEN(B1367)-3),1,FIND("_",RIGHT(B1367,LEN(B1367)-3))-1)</f>
        <v>LilleVandsalamander</v>
      </c>
      <c r="J1367" s="61" t="str">
        <f aca="false">TRIM(SUBSTITUTE(RIGHT(B1367,FIND(I1367,B1367)+1),"_",""))</f>
        <v>NegK</v>
      </c>
      <c r="K1367" s="0" t="n">
        <f aca="false">IFERROR(VALUE(SUBSTITUTE(E1367,".",",")),E1367)</f>
        <v>41.27</v>
      </c>
      <c r="L1367" s="61" t="str">
        <f aca="false">IF(J1367="PosK",SUMIFS(K:K,J:J,"PosK",H:H,H1367),"")</f>
        <v/>
      </c>
      <c r="M1367" s="61" t="str">
        <f aca="false">IF(J1367="PosK",SUMIFS(K:K,J:J,"NegK",H:H,H1367),"")</f>
        <v/>
      </c>
      <c r="N1367" s="61" t="str">
        <f aca="false">IF(J1367="PosK",SUMIFS(K:K,J:J,"eDNA",H:H,H1367),"")</f>
        <v/>
      </c>
    </row>
    <row r="1368" customFormat="false" ht="14.25" hidden="false" customHeight="false" outlineLevel="0" collapsed="false">
      <c r="A1368" s="0" t="s">
        <v>891</v>
      </c>
      <c r="B1368" s="52" t="s">
        <v>1218</v>
      </c>
      <c r="C1368" s="52" t="s">
        <v>743</v>
      </c>
      <c r="D1368" s="53" t="n">
        <v>0.1</v>
      </c>
      <c r="E1368" s="53" t="n">
        <v>20.7</v>
      </c>
      <c r="F1368" s="0" t="s">
        <v>1251</v>
      </c>
      <c r="G1368" s="0" t="str">
        <f aca="false">LEFT(B1368,2)</f>
        <v>20</v>
      </c>
      <c r="H1368" s="0" t="str">
        <f aca="false">I1368&amp;"_"&amp;G1368&amp;"_"&amp;F1368</f>
        <v>Skalle_20_20180918_DL2018071_HTXHilleroed</v>
      </c>
      <c r="I1368" s="61" t="str">
        <f aca="false">MID(RIGHT(B1368,LEN(B1368)-3),1,FIND("_",RIGHT(B1368,LEN(B1368)-3))-1)</f>
        <v>Skalle</v>
      </c>
      <c r="J1368" s="61" t="str">
        <f aca="false">TRIM(SUBSTITUTE(RIGHT(B1368,FIND(I1368,B1368)+1),"_",""))</f>
        <v>PosK</v>
      </c>
      <c r="K1368" s="0" t="n">
        <f aca="false">IFERROR(VALUE(SUBSTITUTE(E1368,".",",")),E1368)</f>
        <v>20.7</v>
      </c>
      <c r="L1368" s="61" t="n">
        <f aca="false">IF(J1368="PosK",SUMIFS(K:K,J:J,"PosK",H:H,H1368),"")</f>
        <v>20.7</v>
      </c>
      <c r="M1368" s="61" t="n">
        <f aca="false">IF(J1368="PosK",SUMIFS(K:K,J:J,"NegK",H:H,H1368),"")</f>
        <v>0</v>
      </c>
      <c r="N1368" s="61" t="n">
        <f aca="false">IF(J1368="PosK",SUMIFS(K:K,J:J,"eDNA",H:H,H1368),"")</f>
        <v>0</v>
      </c>
      <c r="Q1368" s="62"/>
    </row>
    <row r="1369" customFormat="false" ht="14.25" hidden="false" customHeight="false" outlineLevel="0" collapsed="false">
      <c r="A1369" s="0" t="s">
        <v>893</v>
      </c>
      <c r="B1369" s="52" t="s">
        <v>1219</v>
      </c>
      <c r="C1369" s="52" t="s">
        <v>747</v>
      </c>
      <c r="D1369" s="53" t="n">
        <v>0.1</v>
      </c>
      <c r="E1369" s="53" t="s">
        <v>748</v>
      </c>
      <c r="F1369" s="0" t="s">
        <v>1251</v>
      </c>
      <c r="G1369" s="0" t="str">
        <f aca="false">LEFT(B1369,2)</f>
        <v>20</v>
      </c>
      <c r="H1369" s="0" t="str">
        <f aca="false">I1369&amp;"_"&amp;G1369&amp;"_"&amp;F1369</f>
        <v>Skalle_20_20180918_DL2018071_HTXHilleroed</v>
      </c>
      <c r="I1369" s="61" t="str">
        <f aca="false">MID(RIGHT(B1369,LEN(B1369)-3),1,FIND("_",RIGHT(B1369,LEN(B1369)-3))-1)</f>
        <v>Skalle</v>
      </c>
      <c r="J1369" s="61" t="str">
        <f aca="false">TRIM(SUBSTITUTE(RIGHT(B1369,FIND(I1369,B1369)+1),"_",""))</f>
        <v>NegK</v>
      </c>
      <c r="K1369" s="0" t="str">
        <f aca="false">IFERROR(VALUE(SUBSTITUTE(E1369,".",",")),E1369)</f>
        <v>No Ct</v>
      </c>
      <c r="L1369" s="61" t="str">
        <f aca="false">IF(J1369="PosK",SUMIFS(K:K,J:J,"PosK",H:H,H1369),"")</f>
        <v/>
      </c>
      <c r="M1369" s="61" t="str">
        <f aca="false">IF(J1369="PosK",SUMIFS(K:K,J:J,"NegK",H:H,H1369),"")</f>
        <v/>
      </c>
      <c r="N1369" s="61" t="str">
        <f aca="false">IF(J1369="PosK",SUMIFS(K:K,J:J,"eDNA",H:H,H1369),"")</f>
        <v/>
      </c>
      <c r="P1369" s="62"/>
      <c r="T1369" s="63"/>
      <c r="W1369" s="64"/>
    </row>
    <row r="1370" customFormat="false" ht="14.25" hidden="false" customHeight="false" outlineLevel="0" collapsed="false">
      <c r="A1370" s="0" t="s">
        <v>895</v>
      </c>
      <c r="B1370" s="52" t="s">
        <v>1220</v>
      </c>
      <c r="C1370" s="52" t="s">
        <v>751</v>
      </c>
      <c r="D1370" s="53" t="n">
        <v>0.1</v>
      </c>
      <c r="E1370" s="53" t="s">
        <v>748</v>
      </c>
      <c r="F1370" s="0" t="s">
        <v>1251</v>
      </c>
      <c r="G1370" s="0" t="str">
        <f aca="false">LEFT(B1370,2)</f>
        <v>20</v>
      </c>
      <c r="H1370" s="0" t="str">
        <f aca="false">I1370&amp;"_"&amp;G1370&amp;"_"&amp;F1370</f>
        <v>Skalle_20_20180918_DL2018071_HTXHilleroed</v>
      </c>
      <c r="I1370" s="61" t="str">
        <f aca="false">MID(RIGHT(B1370,LEN(B1370)-3),1,FIND("_",RIGHT(B1370,LEN(B1370)-3))-1)</f>
        <v>Skalle</v>
      </c>
      <c r="J1370" s="61" t="str">
        <f aca="false">TRIM(SUBSTITUTE(RIGHT(B1370,FIND(I1370,B1370)+1),"_",""))</f>
        <v>eDNA</v>
      </c>
      <c r="K1370" s="0" t="str">
        <f aca="false">IFERROR(VALUE(SUBSTITUTE(E1370,".",",")),E1370)</f>
        <v>No Ct</v>
      </c>
      <c r="L1370" s="61" t="str">
        <f aca="false">IF(J1370="PosK",SUMIFS(K:K,J:J,"PosK",H:H,H1370),"")</f>
        <v/>
      </c>
      <c r="M1370" s="61" t="str">
        <f aca="false">IF(J1370="PosK",SUMIFS(K:K,J:J,"NegK",H:H,H1370),"")</f>
        <v/>
      </c>
      <c r="N1370" s="61" t="str">
        <f aca="false">IF(J1370="PosK",SUMIFS(K:K,J:J,"eDNA",H:H,H1370),"")</f>
        <v/>
      </c>
      <c r="P1370" s="62" t="n">
        <f aca="false">IF(K1372="No Ct",0,K1372)</f>
        <v>0</v>
      </c>
      <c r="Q1370" s="62" t="n">
        <f aca="false">IF(K1373="No Ct",0,K1373)</f>
        <v>0</v>
      </c>
      <c r="R1370" s="0" t="str">
        <f aca="false">IF(AND(L1370&gt;0,M1370=0),"Valid","Invalid")</f>
        <v>Invalid</v>
      </c>
      <c r="S1370" s="0" t="str">
        <f aca="false">IF(OR(P1370&gt;1,Q1370&gt;1),"Present","Absent")</f>
        <v>Absent</v>
      </c>
      <c r="T1370" s="63" t="str">
        <f aca="false">IF(OR(AND(P1370&gt;1,P1370&lt;41),AND(Q1370&gt;1,Q1370&lt;41)),"Ct&lt;41","Ct&gt;41")</f>
        <v>Ct&gt;41</v>
      </c>
      <c r="U1370" s="0" t="str">
        <f aca="false">I1370</f>
        <v>Skalle</v>
      </c>
      <c r="V1370" s="0" t="str">
        <f aca="false">MID(F1370,10,9)</f>
        <v>DL2018071</v>
      </c>
      <c r="W1370" s="64" t="str">
        <f aca="false">V1370&amp;"_"&amp;U1370&amp;"_"&amp;R1370&amp;"_"&amp;S1370&amp;"_"&amp;T1370</f>
        <v>DL2018071_Skalle_Invalid_Absent_Ct&gt;41</v>
      </c>
    </row>
    <row r="1371" customFormat="false" ht="14.25" hidden="false" customHeight="false" outlineLevel="0" collapsed="false">
      <c r="A1371" s="0" t="s">
        <v>897</v>
      </c>
      <c r="B1371" s="52" t="s">
        <v>1220</v>
      </c>
      <c r="C1371" s="52" t="s">
        <v>751</v>
      </c>
      <c r="D1371" s="53" t="n">
        <v>0.1</v>
      </c>
      <c r="E1371" s="53" t="s">
        <v>748</v>
      </c>
      <c r="F1371" s="0" t="s">
        <v>1251</v>
      </c>
      <c r="G1371" s="0" t="str">
        <f aca="false">LEFT(B1371,2)</f>
        <v>20</v>
      </c>
      <c r="H1371" s="0" t="str">
        <f aca="false">I1371&amp;"_"&amp;G1371&amp;"_"&amp;F1371</f>
        <v>Skalle_20_20180918_DL2018071_HTXHilleroed</v>
      </c>
      <c r="I1371" s="61" t="str">
        <f aca="false">MID(RIGHT(B1371,LEN(B1371)-3),1,FIND("_",RIGHT(B1371,LEN(B1371)-3))-1)</f>
        <v>Skalle</v>
      </c>
      <c r="J1371" s="61" t="str">
        <f aca="false">TRIM(SUBSTITUTE(RIGHT(B1371,FIND(I1371,B1371)+1),"_",""))</f>
        <v>eDNA</v>
      </c>
      <c r="K1371" s="0" t="str">
        <f aca="false">IFERROR(VALUE(SUBSTITUTE(E1371,".",",")),E1371)</f>
        <v>No Ct</v>
      </c>
      <c r="L1371" s="61" t="str">
        <f aca="false">IF(J1371="PosK",SUMIFS(K:K,J:J,"PosK",H:H,H1371),"")</f>
        <v/>
      </c>
      <c r="M1371" s="61" t="str">
        <f aca="false">IF(J1371="PosK",SUMIFS(K:K,J:J,"NegK",H:H,H1371),"")</f>
        <v/>
      </c>
      <c r="N1371" s="61" t="str">
        <f aca="false">IF(J1371="PosK",SUMIFS(K:K,J:J,"eDNA",H:H,H1371),"")</f>
        <v/>
      </c>
    </row>
    <row r="1372" customFormat="false" ht="14.25" hidden="false" customHeight="false" outlineLevel="0" collapsed="false">
      <c r="A1372" s="0" t="s">
        <v>898</v>
      </c>
      <c r="B1372" s="52" t="s">
        <v>1008</v>
      </c>
      <c r="C1372" s="52" t="s">
        <v>743</v>
      </c>
      <c r="D1372" s="53" t="n">
        <v>0.1</v>
      </c>
      <c r="E1372" s="53" t="s">
        <v>748</v>
      </c>
      <c r="F1372" s="0" t="s">
        <v>1251</v>
      </c>
      <c r="G1372" s="0" t="str">
        <f aca="false">LEFT(B1372,2)</f>
        <v>21</v>
      </c>
      <c r="H1372" s="0" t="str">
        <f aca="false">I1372&amp;"_"&amp;G1372&amp;"_"&amp;F1372</f>
        <v>Skalle_21_20180918_DL2018071_HTXHilleroed</v>
      </c>
      <c r="I1372" s="61" t="str">
        <f aca="false">MID(RIGHT(B1372,LEN(B1372)-3),1,FIND("_",RIGHT(B1372,LEN(B1372)-3))-1)</f>
        <v>Skalle</v>
      </c>
      <c r="J1372" s="61" t="str">
        <f aca="false">TRIM(SUBSTITUTE(RIGHT(B1372,FIND(I1372,B1372)+1),"_",""))</f>
        <v>PosK</v>
      </c>
      <c r="K1372" s="0" t="str">
        <f aca="false">IFERROR(VALUE(SUBSTITUTE(E1372,".",",")),E1372)</f>
        <v>No Ct</v>
      </c>
      <c r="L1372" s="61" t="n">
        <f aca="false">IF(J1372="PosK",SUMIFS(K:K,J:J,"PosK",H:H,H1372),"")</f>
        <v>0</v>
      </c>
      <c r="M1372" s="61" t="n">
        <f aca="false">IF(J1372="PosK",SUMIFS(K:K,J:J,"NegK",H:H,H1372),"")</f>
        <v>0</v>
      </c>
      <c r="N1372" s="61" t="n">
        <f aca="false">IF(J1372="PosK",SUMIFS(K:K,J:J,"eDNA",H:H,H1372),"")</f>
        <v>0</v>
      </c>
      <c r="Q1372" s="62"/>
    </row>
    <row r="1373" customFormat="false" ht="14.25" hidden="false" customHeight="false" outlineLevel="0" collapsed="false">
      <c r="A1373" s="0" t="s">
        <v>900</v>
      </c>
      <c r="B1373" s="52" t="s">
        <v>1009</v>
      </c>
      <c r="C1373" s="52" t="s">
        <v>747</v>
      </c>
      <c r="D1373" s="53" t="n">
        <v>0.1</v>
      </c>
      <c r="E1373" s="53" t="s">
        <v>748</v>
      </c>
      <c r="F1373" s="0" t="s">
        <v>1251</v>
      </c>
      <c r="G1373" s="0" t="str">
        <f aca="false">LEFT(B1373,2)</f>
        <v>21</v>
      </c>
      <c r="H1373" s="0" t="str">
        <f aca="false">I1373&amp;"_"&amp;G1373&amp;"_"&amp;F1373</f>
        <v>Skalle_21_20180918_DL2018071_HTXHilleroed</v>
      </c>
      <c r="I1373" s="61" t="str">
        <f aca="false">MID(RIGHT(B1373,LEN(B1373)-3),1,FIND("_",RIGHT(B1373,LEN(B1373)-3))-1)</f>
        <v>Skalle</v>
      </c>
      <c r="J1373" s="61" t="str">
        <f aca="false">TRIM(SUBSTITUTE(RIGHT(B1373,FIND(I1373,B1373)+1),"_",""))</f>
        <v>NegK</v>
      </c>
      <c r="K1373" s="0" t="str">
        <f aca="false">IFERROR(VALUE(SUBSTITUTE(E1373,".",",")),E1373)</f>
        <v>No Ct</v>
      </c>
      <c r="L1373" s="61" t="str">
        <f aca="false">IF(J1373="PosK",SUMIFS(K:K,J:J,"PosK",H:H,H1373),"")</f>
        <v/>
      </c>
      <c r="M1373" s="61" t="str">
        <f aca="false">IF(J1373="PosK",SUMIFS(K:K,J:J,"NegK",H:H,H1373),"")</f>
        <v/>
      </c>
      <c r="N1373" s="61" t="str">
        <f aca="false">IF(J1373="PosK",SUMIFS(K:K,J:J,"eDNA",H:H,H1373),"")</f>
        <v/>
      </c>
      <c r="P1373" s="62"/>
      <c r="T1373" s="63"/>
      <c r="W1373" s="64"/>
    </row>
    <row r="1374" customFormat="false" ht="14.25" hidden="false" customHeight="false" outlineLevel="0" collapsed="false">
      <c r="A1374" s="0" t="s">
        <v>902</v>
      </c>
      <c r="B1374" s="52" t="s">
        <v>1010</v>
      </c>
      <c r="C1374" s="52" t="s">
        <v>751</v>
      </c>
      <c r="D1374" s="53" t="n">
        <v>0.1</v>
      </c>
      <c r="E1374" s="53" t="s">
        <v>748</v>
      </c>
      <c r="F1374" s="0" t="s">
        <v>1251</v>
      </c>
      <c r="G1374" s="0" t="str">
        <f aca="false">LEFT(B1374,2)</f>
        <v>21</v>
      </c>
      <c r="H1374" s="0" t="str">
        <f aca="false">I1374&amp;"_"&amp;G1374&amp;"_"&amp;F1374</f>
        <v>Skalle_21_20180918_DL2018071_HTXHilleroed</v>
      </c>
      <c r="I1374" s="61" t="str">
        <f aca="false">MID(RIGHT(B1374,LEN(B1374)-3),1,FIND("_",RIGHT(B1374,LEN(B1374)-3))-1)</f>
        <v>Skalle</v>
      </c>
      <c r="J1374" s="61" t="str">
        <f aca="false">TRIM(SUBSTITUTE(RIGHT(B1374,FIND(I1374,B1374)+1),"_",""))</f>
        <v>eDNA</v>
      </c>
      <c r="K1374" s="0" t="str">
        <f aca="false">IFERROR(VALUE(SUBSTITUTE(E1374,".",",")),E1374)</f>
        <v>No Ct</v>
      </c>
      <c r="L1374" s="61" t="str">
        <f aca="false">IF(J1374="PosK",SUMIFS(K:K,J:J,"PosK",H:H,H1374),"")</f>
        <v/>
      </c>
      <c r="M1374" s="61" t="str">
        <f aca="false">IF(J1374="PosK",SUMIFS(K:K,J:J,"NegK",H:H,H1374),"")</f>
        <v/>
      </c>
      <c r="N1374" s="61" t="str">
        <f aca="false">IF(J1374="PosK",SUMIFS(K:K,J:J,"eDNA",H:H,H1374),"")</f>
        <v/>
      </c>
      <c r="P1374" s="62" t="n">
        <f aca="false">IF(K1376="No Ct",0,K1376)</f>
        <v>29.75</v>
      </c>
      <c r="Q1374" s="62" t="n">
        <f aca="false">IF(K1377="No Ct",0,K1377)</f>
        <v>0</v>
      </c>
      <c r="R1374" s="0" t="str">
        <f aca="false">IF(AND(L1374&gt;0,M1374=0),"Valid","Invalid")</f>
        <v>Invalid</v>
      </c>
      <c r="S1374" s="0" t="str">
        <f aca="false">IF(OR(P1374&gt;1,Q1374&gt;1),"Present","Absent")</f>
        <v>Present</v>
      </c>
      <c r="T1374" s="63" t="str">
        <f aca="false">IF(OR(AND(P1374&gt;1,P1374&lt;41),AND(Q1374&gt;1,Q1374&lt;41)),"Ct&lt;41","Ct&gt;41")</f>
        <v>Ct&lt;41</v>
      </c>
      <c r="U1374" s="0" t="str">
        <f aca="false">I1374</f>
        <v>Skalle</v>
      </c>
      <c r="V1374" s="0" t="str">
        <f aca="false">MID(F1374,10,9)</f>
        <v>DL2018071</v>
      </c>
      <c r="W1374" s="64" t="str">
        <f aca="false">V1374&amp;"_"&amp;U1374&amp;"_"&amp;R1374&amp;"_"&amp;S1374&amp;"_"&amp;T1374</f>
        <v>DL2018071_Skalle_Invalid_Present_Ct&lt;41</v>
      </c>
    </row>
    <row r="1375" customFormat="false" ht="14.25" hidden="false" customHeight="false" outlineLevel="0" collapsed="false">
      <c r="A1375" s="0" t="s">
        <v>904</v>
      </c>
      <c r="B1375" s="52" t="s">
        <v>1010</v>
      </c>
      <c r="C1375" s="52" t="s">
        <v>751</v>
      </c>
      <c r="D1375" s="53" t="n">
        <v>0.1</v>
      </c>
      <c r="E1375" s="53" t="s">
        <v>748</v>
      </c>
      <c r="F1375" s="0" t="s">
        <v>1251</v>
      </c>
      <c r="G1375" s="0" t="str">
        <f aca="false">LEFT(B1375,2)</f>
        <v>21</v>
      </c>
      <c r="H1375" s="0" t="str">
        <f aca="false">I1375&amp;"_"&amp;G1375&amp;"_"&amp;F1375</f>
        <v>Skalle_21_20180918_DL2018071_HTXHilleroed</v>
      </c>
      <c r="I1375" s="61" t="str">
        <f aca="false">MID(RIGHT(B1375,LEN(B1375)-3),1,FIND("_",RIGHT(B1375,LEN(B1375)-3))-1)</f>
        <v>Skalle</v>
      </c>
      <c r="J1375" s="61" t="str">
        <f aca="false">TRIM(SUBSTITUTE(RIGHT(B1375,FIND(I1375,B1375)+1),"_",""))</f>
        <v>eDNA</v>
      </c>
      <c r="K1375" s="0" t="str">
        <f aca="false">IFERROR(VALUE(SUBSTITUTE(E1375,".",",")),E1375)</f>
        <v>No Ct</v>
      </c>
      <c r="L1375" s="61" t="str">
        <f aca="false">IF(J1375="PosK",SUMIFS(K:K,J:J,"PosK",H:H,H1375),"")</f>
        <v/>
      </c>
      <c r="M1375" s="61" t="str">
        <f aca="false">IF(J1375="PosK",SUMIFS(K:K,J:J,"NegK",H:H,H1375),"")</f>
        <v/>
      </c>
      <c r="N1375" s="61" t="str">
        <f aca="false">IF(J1375="PosK",SUMIFS(K:K,J:J,"eDNA",H:H,H1375),"")</f>
        <v/>
      </c>
    </row>
    <row r="1376" customFormat="false" ht="14.25" hidden="false" customHeight="false" outlineLevel="0" collapsed="false">
      <c r="A1376" s="0" t="s">
        <v>905</v>
      </c>
      <c r="B1376" s="52" t="s">
        <v>1221</v>
      </c>
      <c r="C1376" s="52" t="s">
        <v>743</v>
      </c>
      <c r="D1376" s="53" t="n">
        <v>0.1</v>
      </c>
      <c r="E1376" s="53" t="n">
        <v>29.75</v>
      </c>
      <c r="F1376" s="0" t="s">
        <v>1251</v>
      </c>
      <c r="G1376" s="0" t="str">
        <f aca="false">LEFT(B1376,2)</f>
        <v>22</v>
      </c>
      <c r="H1376" s="0" t="str">
        <f aca="false">I1376&amp;"_"&amp;G1376&amp;"_"&amp;F1376</f>
        <v>Karusse_22_20180918_DL2018071_HTXHilleroed</v>
      </c>
      <c r="I1376" s="61" t="str">
        <f aca="false">MID(RIGHT(B1376,LEN(B1376)-3),1,FIND("_",RIGHT(B1376,LEN(B1376)-3))-1)</f>
        <v>Karusse</v>
      </c>
      <c r="J1376" s="61" t="str">
        <f aca="false">TRIM(SUBSTITUTE(RIGHT(B1376,FIND(I1376,B1376)+1),"_",""))</f>
        <v>PosK</v>
      </c>
      <c r="K1376" s="0" t="n">
        <f aca="false">IFERROR(VALUE(SUBSTITUTE(E1376,".",",")),E1376)</f>
        <v>29.75</v>
      </c>
      <c r="L1376" s="61" t="n">
        <f aca="false">IF(J1376="PosK",SUMIFS(K:K,J:J,"PosK",H:H,H1376),"")</f>
        <v>29.75</v>
      </c>
      <c r="M1376" s="61" t="n">
        <f aca="false">IF(J1376="PosK",SUMIFS(K:K,J:J,"NegK",H:H,H1376),"")</f>
        <v>0</v>
      </c>
      <c r="N1376" s="61" t="n">
        <f aca="false">IF(J1376="PosK",SUMIFS(K:K,J:J,"eDNA",H:H,H1376),"")</f>
        <v>0</v>
      </c>
      <c r="Q1376" s="62"/>
    </row>
    <row r="1377" customFormat="false" ht="14.25" hidden="false" customHeight="false" outlineLevel="0" collapsed="false">
      <c r="A1377" s="0" t="s">
        <v>907</v>
      </c>
      <c r="B1377" s="52" t="s">
        <v>1222</v>
      </c>
      <c r="C1377" s="52" t="s">
        <v>747</v>
      </c>
      <c r="D1377" s="53" t="n">
        <v>0.1</v>
      </c>
      <c r="E1377" s="53" t="s">
        <v>748</v>
      </c>
      <c r="F1377" s="0" t="s">
        <v>1251</v>
      </c>
      <c r="G1377" s="0" t="str">
        <f aca="false">LEFT(B1377,2)</f>
        <v>22</v>
      </c>
      <c r="H1377" s="0" t="str">
        <f aca="false">I1377&amp;"_"&amp;G1377&amp;"_"&amp;F1377</f>
        <v>Karusse_22_20180918_DL2018071_HTXHilleroed</v>
      </c>
      <c r="I1377" s="61" t="str">
        <f aca="false">MID(RIGHT(B1377,LEN(B1377)-3),1,FIND("_",RIGHT(B1377,LEN(B1377)-3))-1)</f>
        <v>Karusse</v>
      </c>
      <c r="J1377" s="61" t="str">
        <f aca="false">TRIM(SUBSTITUTE(RIGHT(B1377,FIND(I1377,B1377)+1),"_",""))</f>
        <v>NegK</v>
      </c>
      <c r="K1377" s="0" t="str">
        <f aca="false">IFERROR(VALUE(SUBSTITUTE(E1377,".",",")),E1377)</f>
        <v>No Ct</v>
      </c>
      <c r="L1377" s="61" t="str">
        <f aca="false">IF(J1377="PosK",SUMIFS(K:K,J:J,"PosK",H:H,H1377),"")</f>
        <v/>
      </c>
      <c r="M1377" s="61" t="str">
        <f aca="false">IF(J1377="PosK",SUMIFS(K:K,J:J,"NegK",H:H,H1377),"")</f>
        <v/>
      </c>
      <c r="N1377" s="61" t="str">
        <f aca="false">IF(J1377="PosK",SUMIFS(K:K,J:J,"eDNA",H:H,H1377),"")</f>
        <v/>
      </c>
      <c r="P1377" s="62"/>
      <c r="T1377" s="63"/>
      <c r="W1377" s="64"/>
    </row>
    <row r="1378" customFormat="false" ht="14.25" hidden="false" customHeight="false" outlineLevel="0" collapsed="false">
      <c r="A1378" s="0" t="s">
        <v>909</v>
      </c>
      <c r="B1378" s="52" t="s">
        <v>1223</v>
      </c>
      <c r="C1378" s="52" t="s">
        <v>751</v>
      </c>
      <c r="D1378" s="53" t="n">
        <v>0.1</v>
      </c>
      <c r="E1378" s="53" t="s">
        <v>748</v>
      </c>
      <c r="F1378" s="0" t="s">
        <v>1251</v>
      </c>
      <c r="G1378" s="0" t="str">
        <f aca="false">LEFT(B1378,2)</f>
        <v>22</v>
      </c>
      <c r="H1378" s="0" t="str">
        <f aca="false">I1378&amp;"_"&amp;G1378&amp;"_"&amp;F1378</f>
        <v>Karusse_22_20180918_DL2018071_HTXHilleroed</v>
      </c>
      <c r="I1378" s="61" t="str">
        <f aca="false">MID(RIGHT(B1378,LEN(B1378)-3),1,FIND("_",RIGHT(B1378,LEN(B1378)-3))-1)</f>
        <v>Karusse</v>
      </c>
      <c r="J1378" s="61" t="str">
        <f aca="false">TRIM(SUBSTITUTE(RIGHT(B1378,FIND(I1378,B1378)+1),"_",""))</f>
        <v>eDNA</v>
      </c>
      <c r="K1378" s="0" t="str">
        <f aca="false">IFERROR(VALUE(SUBSTITUTE(E1378,".",",")),E1378)</f>
        <v>No Ct</v>
      </c>
      <c r="L1378" s="61" t="str">
        <f aca="false">IF(J1378="PosK",SUMIFS(K:K,J:J,"PosK",H:H,H1378),"")</f>
        <v/>
      </c>
      <c r="M1378" s="61" t="str">
        <f aca="false">IF(J1378="PosK",SUMIFS(K:K,J:J,"NegK",H:H,H1378),"")</f>
        <v/>
      </c>
      <c r="N1378" s="61" t="str">
        <f aca="false">IF(J1378="PosK",SUMIFS(K:K,J:J,"eDNA",H:H,H1378),"")</f>
        <v/>
      </c>
      <c r="P1378" s="62" t="n">
        <f aca="false">IF(K1380="No Ct",0,K1380)</f>
        <v>28.47</v>
      </c>
      <c r="Q1378" s="62" t="n">
        <f aca="false">IF(K1381="No Ct",0,K1381)</f>
        <v>0</v>
      </c>
      <c r="R1378" s="0" t="str">
        <f aca="false">IF(AND(L1378&gt;0,M1378=0),"Valid","Invalid")</f>
        <v>Invalid</v>
      </c>
      <c r="S1378" s="0" t="str">
        <f aca="false">IF(OR(P1378&gt;1,Q1378&gt;1),"Present","Absent")</f>
        <v>Present</v>
      </c>
      <c r="T1378" s="63" t="str">
        <f aca="false">IF(OR(AND(P1378&gt;1,P1378&lt;41),AND(Q1378&gt;1,Q1378&lt;41)),"Ct&lt;41","Ct&gt;41")</f>
        <v>Ct&lt;41</v>
      </c>
      <c r="U1378" s="0" t="str">
        <f aca="false">I1378</f>
        <v>Karusse</v>
      </c>
      <c r="V1378" s="0" t="str">
        <f aca="false">MID(F1378,10,9)</f>
        <v>DL2018071</v>
      </c>
      <c r="W1378" s="64" t="str">
        <f aca="false">V1378&amp;"_"&amp;U1378&amp;"_"&amp;R1378&amp;"_"&amp;S1378&amp;"_"&amp;T1378</f>
        <v>DL2018071_Karusse_Invalid_Present_Ct&lt;41</v>
      </c>
    </row>
    <row r="1379" customFormat="false" ht="14.25" hidden="false" customHeight="false" outlineLevel="0" collapsed="false">
      <c r="A1379" s="0" t="s">
        <v>911</v>
      </c>
      <c r="B1379" s="52" t="s">
        <v>1223</v>
      </c>
      <c r="C1379" s="52" t="s">
        <v>751</v>
      </c>
      <c r="D1379" s="53" t="n">
        <v>0.1</v>
      </c>
      <c r="E1379" s="53" t="s">
        <v>748</v>
      </c>
      <c r="F1379" s="0" t="s">
        <v>1251</v>
      </c>
      <c r="G1379" s="0" t="str">
        <f aca="false">LEFT(B1379,2)</f>
        <v>22</v>
      </c>
      <c r="H1379" s="0" t="str">
        <f aca="false">I1379&amp;"_"&amp;G1379&amp;"_"&amp;F1379</f>
        <v>Karusse_22_20180918_DL2018071_HTXHilleroed</v>
      </c>
      <c r="I1379" s="61" t="str">
        <f aca="false">MID(RIGHT(B1379,LEN(B1379)-3),1,FIND("_",RIGHT(B1379,LEN(B1379)-3))-1)</f>
        <v>Karusse</v>
      </c>
      <c r="J1379" s="61" t="str">
        <f aca="false">TRIM(SUBSTITUTE(RIGHT(B1379,FIND(I1379,B1379)+1),"_",""))</f>
        <v>eDNA</v>
      </c>
      <c r="K1379" s="0" t="str">
        <f aca="false">IFERROR(VALUE(SUBSTITUTE(E1379,".",",")),E1379)</f>
        <v>No Ct</v>
      </c>
      <c r="L1379" s="61" t="str">
        <f aca="false">IF(J1379="PosK",SUMIFS(K:K,J:J,"PosK",H:H,H1379),"")</f>
        <v/>
      </c>
      <c r="M1379" s="61" t="str">
        <f aca="false">IF(J1379="PosK",SUMIFS(K:K,J:J,"NegK",H:H,H1379),"")</f>
        <v/>
      </c>
      <c r="N1379" s="61" t="str">
        <f aca="false">IF(J1379="PosK",SUMIFS(K:K,J:J,"eDNA",H:H,H1379),"")</f>
        <v/>
      </c>
    </row>
    <row r="1380" customFormat="false" ht="14.25" hidden="false" customHeight="false" outlineLevel="0" collapsed="false">
      <c r="A1380" s="0" t="s">
        <v>912</v>
      </c>
      <c r="B1380" s="52" t="s">
        <v>1014</v>
      </c>
      <c r="C1380" s="52" t="s">
        <v>743</v>
      </c>
      <c r="D1380" s="53" t="n">
        <v>0.1</v>
      </c>
      <c r="E1380" s="53" t="n">
        <v>28.47</v>
      </c>
      <c r="F1380" s="0" t="s">
        <v>1251</v>
      </c>
      <c r="G1380" s="0" t="str">
        <f aca="false">LEFT(B1380,2)</f>
        <v>23</v>
      </c>
      <c r="H1380" s="0" t="str">
        <f aca="false">I1380&amp;"_"&amp;G1380&amp;"_"&amp;F1380</f>
        <v>Karusse_23_20180918_DL2018071_HTXHilleroed</v>
      </c>
      <c r="I1380" s="61" t="str">
        <f aca="false">MID(RIGHT(B1380,LEN(B1380)-3),1,FIND("_",RIGHT(B1380,LEN(B1380)-3))-1)</f>
        <v>Karusse</v>
      </c>
      <c r="J1380" s="61" t="str">
        <f aca="false">TRIM(SUBSTITUTE(RIGHT(B1380,FIND(I1380,B1380)+1),"_",""))</f>
        <v>PosK</v>
      </c>
      <c r="K1380" s="0" t="n">
        <f aca="false">IFERROR(VALUE(SUBSTITUTE(E1380,".",",")),E1380)</f>
        <v>28.47</v>
      </c>
      <c r="L1380" s="61" t="n">
        <f aca="false">IF(J1380="PosK",SUMIFS(K:K,J:J,"PosK",H:H,H1380),"")</f>
        <v>28.47</v>
      </c>
      <c r="M1380" s="61" t="n">
        <f aca="false">IF(J1380="PosK",SUMIFS(K:K,J:J,"NegK",H:H,H1380),"")</f>
        <v>0</v>
      </c>
      <c r="N1380" s="61" t="n">
        <f aca="false">IF(J1380="PosK",SUMIFS(K:K,J:J,"eDNA",H:H,H1380),"")</f>
        <v>0</v>
      </c>
      <c r="Q1380" s="62"/>
    </row>
    <row r="1381" customFormat="false" ht="14.25" hidden="false" customHeight="false" outlineLevel="0" collapsed="false">
      <c r="A1381" s="0" t="s">
        <v>914</v>
      </c>
      <c r="B1381" s="52" t="s">
        <v>1015</v>
      </c>
      <c r="C1381" s="52" t="s">
        <v>747</v>
      </c>
      <c r="D1381" s="53" t="n">
        <v>0.1</v>
      </c>
      <c r="E1381" s="53" t="s">
        <v>748</v>
      </c>
      <c r="F1381" s="0" t="s">
        <v>1251</v>
      </c>
      <c r="G1381" s="0" t="str">
        <f aca="false">LEFT(B1381,2)</f>
        <v>23</v>
      </c>
      <c r="H1381" s="0" t="str">
        <f aca="false">I1381&amp;"_"&amp;G1381&amp;"_"&amp;F1381</f>
        <v>Karusse_23_20180918_DL2018071_HTXHilleroed</v>
      </c>
      <c r="I1381" s="61" t="str">
        <f aca="false">MID(RIGHT(B1381,LEN(B1381)-3),1,FIND("_",RIGHT(B1381,LEN(B1381)-3))-1)</f>
        <v>Karusse</v>
      </c>
      <c r="J1381" s="61" t="str">
        <f aca="false">TRIM(SUBSTITUTE(RIGHT(B1381,FIND(I1381,B1381)+1),"_",""))</f>
        <v>NegK</v>
      </c>
      <c r="K1381" s="0" t="str">
        <f aca="false">IFERROR(VALUE(SUBSTITUTE(E1381,".",",")),E1381)</f>
        <v>No Ct</v>
      </c>
      <c r="L1381" s="61" t="str">
        <f aca="false">IF(J1381="PosK",SUMIFS(K:K,J:J,"PosK",H:H,H1381),"")</f>
        <v/>
      </c>
      <c r="M1381" s="61" t="str">
        <f aca="false">IF(J1381="PosK",SUMIFS(K:K,J:J,"NegK",H:H,H1381),"")</f>
        <v/>
      </c>
      <c r="N1381" s="61" t="str">
        <f aca="false">IF(J1381="PosK",SUMIFS(K:K,J:J,"eDNA",H:H,H1381),"")</f>
        <v/>
      </c>
      <c r="P1381" s="62"/>
      <c r="T1381" s="63"/>
      <c r="W1381" s="64"/>
    </row>
    <row r="1382" customFormat="false" ht="14.25" hidden="false" customHeight="false" outlineLevel="0" collapsed="false">
      <c r="A1382" s="0" t="s">
        <v>916</v>
      </c>
      <c r="B1382" s="52" t="s">
        <v>1016</v>
      </c>
      <c r="C1382" s="52" t="s">
        <v>751</v>
      </c>
      <c r="D1382" s="53" t="n">
        <v>0.1</v>
      </c>
      <c r="E1382" s="53" t="s">
        <v>748</v>
      </c>
      <c r="F1382" s="0" t="s">
        <v>1251</v>
      </c>
      <c r="G1382" s="0" t="str">
        <f aca="false">LEFT(B1382,2)</f>
        <v>23</v>
      </c>
      <c r="H1382" s="0" t="str">
        <f aca="false">I1382&amp;"_"&amp;G1382&amp;"_"&amp;F1382</f>
        <v>Karusse_23_20180918_DL2018071_HTXHilleroed</v>
      </c>
      <c r="I1382" s="61" t="str">
        <f aca="false">MID(RIGHT(B1382,LEN(B1382)-3),1,FIND("_",RIGHT(B1382,LEN(B1382)-3))-1)</f>
        <v>Karusse</v>
      </c>
      <c r="J1382" s="61" t="str">
        <f aca="false">TRIM(SUBSTITUTE(RIGHT(B1382,FIND(I1382,B1382)+1),"_",""))</f>
        <v>eDNA</v>
      </c>
      <c r="K1382" s="0" t="str">
        <f aca="false">IFERROR(VALUE(SUBSTITUTE(E1382,".",",")),E1382)</f>
        <v>No Ct</v>
      </c>
      <c r="L1382" s="61" t="str">
        <f aca="false">IF(J1382="PosK",SUMIFS(K:K,J:J,"PosK",H:H,H1382),"")</f>
        <v/>
      </c>
      <c r="M1382" s="61" t="str">
        <f aca="false">IF(J1382="PosK",SUMIFS(K:K,J:J,"NegK",H:H,H1382),"")</f>
        <v/>
      </c>
      <c r="N1382" s="61" t="str">
        <f aca="false">IF(J1382="PosK",SUMIFS(K:K,J:J,"eDNA",H:H,H1382),"")</f>
        <v/>
      </c>
      <c r="P1382" s="62" t="n">
        <f aca="false">IF(K1384="No Ct",0,K1384)</f>
        <v>0</v>
      </c>
      <c r="Q1382" s="62" t="n">
        <f aca="false">IF(K1385="No Ct",0,K1385)</f>
        <v>0</v>
      </c>
      <c r="R1382" s="0" t="str">
        <f aca="false">IF(AND(L1382&gt;0,M1382=0),"Valid","Invalid")</f>
        <v>Invalid</v>
      </c>
      <c r="S1382" s="0" t="str">
        <f aca="false">IF(OR(P1382&gt;1,Q1382&gt;1),"Present","Absent")</f>
        <v>Absent</v>
      </c>
      <c r="T1382" s="63" t="str">
        <f aca="false">IF(OR(AND(P1382&gt;1,P1382&lt;41),AND(Q1382&gt;1,Q1382&lt;41)),"Ct&lt;41","Ct&gt;41")</f>
        <v>Ct&gt;41</v>
      </c>
      <c r="U1382" s="0" t="str">
        <f aca="false">I1382</f>
        <v>Karusse</v>
      </c>
      <c r="V1382" s="0" t="str">
        <f aca="false">MID(F1382,10,9)</f>
        <v>DL2018071</v>
      </c>
      <c r="W1382" s="64" t="str">
        <f aca="false">V1382&amp;"_"&amp;U1382&amp;"_"&amp;R1382&amp;"_"&amp;S1382&amp;"_"&amp;T1382</f>
        <v>DL2018071_Karusse_Invalid_Absent_Ct&gt;41</v>
      </c>
    </row>
    <row r="1383" customFormat="false" ht="14.25" hidden="false" customHeight="false" outlineLevel="0" collapsed="false">
      <c r="A1383" s="0" t="s">
        <v>918</v>
      </c>
      <c r="B1383" s="52" t="s">
        <v>1016</v>
      </c>
      <c r="C1383" s="52" t="s">
        <v>751</v>
      </c>
      <c r="D1383" s="53" t="n">
        <v>0.1</v>
      </c>
      <c r="E1383" s="53" t="s">
        <v>748</v>
      </c>
      <c r="F1383" s="0" t="s">
        <v>1251</v>
      </c>
      <c r="G1383" s="0" t="str">
        <f aca="false">LEFT(B1383,2)</f>
        <v>23</v>
      </c>
      <c r="H1383" s="0" t="str">
        <f aca="false">I1383&amp;"_"&amp;G1383&amp;"_"&amp;F1383</f>
        <v>Karusse_23_20180918_DL2018071_HTXHilleroed</v>
      </c>
      <c r="I1383" s="61" t="str">
        <f aca="false">MID(RIGHT(B1383,LEN(B1383)-3),1,FIND("_",RIGHT(B1383,LEN(B1383)-3))-1)</f>
        <v>Karusse</v>
      </c>
      <c r="J1383" s="61" t="str">
        <f aca="false">TRIM(SUBSTITUTE(RIGHT(B1383,FIND(I1383,B1383)+1),"_",""))</f>
        <v>eDNA</v>
      </c>
      <c r="K1383" s="0" t="str">
        <f aca="false">IFERROR(VALUE(SUBSTITUTE(E1383,".",",")),E1383)</f>
        <v>No Ct</v>
      </c>
      <c r="L1383" s="61" t="str">
        <f aca="false">IF(J1383="PosK",SUMIFS(K:K,J:J,"PosK",H:H,H1383),"")</f>
        <v/>
      </c>
      <c r="M1383" s="61" t="str">
        <f aca="false">IF(J1383="PosK",SUMIFS(K:K,J:J,"NegK",H:H,H1383),"")</f>
        <v/>
      </c>
      <c r="N1383" s="61" t="str">
        <f aca="false">IF(J1383="PosK",SUMIFS(K:K,J:J,"eDNA",H:H,H1383),"")</f>
        <v/>
      </c>
    </row>
    <row r="1384" customFormat="false" ht="14.25" hidden="false" customHeight="false" outlineLevel="0" collapsed="false">
      <c r="A1384" s="0" t="s">
        <v>919</v>
      </c>
      <c r="B1384" s="52" t="s">
        <v>1252</v>
      </c>
      <c r="C1384" s="52" t="s">
        <v>743</v>
      </c>
      <c r="D1384" s="53" t="n">
        <v>0.1</v>
      </c>
      <c r="E1384" s="53" t="s">
        <v>748</v>
      </c>
      <c r="F1384" s="0" t="s">
        <v>1251</v>
      </c>
      <c r="G1384" s="0" t="str">
        <f aca="false">LEFT(B1384,2)</f>
        <v>24</v>
      </c>
      <c r="H1384" s="0" t="str">
        <f aca="false">I1384&amp;"_"&amp;G1384&amp;"_"&amp;F1384</f>
        <v>Solvkarusse_24_20180918_DL2018071_HTXHilleroed</v>
      </c>
      <c r="I1384" s="61" t="str">
        <f aca="false">MID(RIGHT(B1384,LEN(B1384)-3),1,FIND("_",RIGHT(B1384,LEN(B1384)-3))-1)</f>
        <v>Solvkarusse</v>
      </c>
      <c r="J1384" s="61" t="str">
        <f aca="false">TRIM(SUBSTITUTE(RIGHT(B1384,FIND(I1384,B1384)+1),"_",""))</f>
        <v>PosK</v>
      </c>
      <c r="K1384" s="0" t="str">
        <f aca="false">IFERROR(VALUE(SUBSTITUTE(E1384,".",",")),E1384)</f>
        <v>No Ct</v>
      </c>
      <c r="L1384" s="61" t="n">
        <f aca="false">IF(J1384="PosK",SUMIFS(K:K,J:J,"PosK",H:H,H1384),"")</f>
        <v>0</v>
      </c>
      <c r="M1384" s="61" t="n">
        <f aca="false">IF(J1384="PosK",SUMIFS(K:K,J:J,"NegK",H:H,H1384),"")</f>
        <v>0</v>
      </c>
      <c r="N1384" s="61" t="n">
        <f aca="false">IF(J1384="PosK",SUMIFS(K:K,J:J,"eDNA",H:H,H1384),"")</f>
        <v>0</v>
      </c>
      <c r="Q1384" s="62"/>
    </row>
    <row r="1385" customFormat="false" ht="14.25" hidden="false" customHeight="false" outlineLevel="0" collapsed="false">
      <c r="A1385" s="0" t="s">
        <v>921</v>
      </c>
      <c r="B1385" s="52" t="s">
        <v>1225</v>
      </c>
      <c r="C1385" s="52" t="s">
        <v>747</v>
      </c>
      <c r="D1385" s="53" t="n">
        <v>0.1</v>
      </c>
      <c r="E1385" s="53" t="s">
        <v>748</v>
      </c>
      <c r="F1385" s="0" t="s">
        <v>1251</v>
      </c>
      <c r="G1385" s="0" t="str">
        <f aca="false">LEFT(B1385,2)</f>
        <v>24</v>
      </c>
      <c r="H1385" s="0" t="str">
        <f aca="false">I1385&amp;"_"&amp;G1385&amp;"_"&amp;F1385</f>
        <v>Soelvkarusse_24_20180918_DL2018071_HTXHilleroed</v>
      </c>
      <c r="I1385" s="61" t="str">
        <f aca="false">MID(RIGHT(B1385,LEN(B1385)-3),1,FIND("_",RIGHT(B1385,LEN(B1385)-3))-1)</f>
        <v>Soelvkarusse</v>
      </c>
      <c r="J1385" s="61" t="str">
        <f aca="false">TRIM(SUBSTITUTE(RIGHT(B1385,FIND(I1385,B1385)+1),"_",""))</f>
        <v>NegK</v>
      </c>
      <c r="K1385" s="0" t="str">
        <f aca="false">IFERROR(VALUE(SUBSTITUTE(E1385,".",",")),E1385)</f>
        <v>No Ct</v>
      </c>
      <c r="L1385" s="61" t="str">
        <f aca="false">IF(J1385="PosK",SUMIFS(K:K,J:J,"PosK",H:H,H1385),"")</f>
        <v/>
      </c>
      <c r="M1385" s="61" t="str">
        <f aca="false">IF(J1385="PosK",SUMIFS(K:K,J:J,"NegK",H:H,H1385),"")</f>
        <v/>
      </c>
      <c r="N1385" s="61" t="str">
        <f aca="false">IF(J1385="PosK",SUMIFS(K:K,J:J,"eDNA",H:H,H1385),"")</f>
        <v/>
      </c>
      <c r="P1385" s="62"/>
      <c r="T1385" s="63"/>
      <c r="W1385" s="64"/>
    </row>
    <row r="1386" customFormat="false" ht="14.25" hidden="false" customHeight="false" outlineLevel="0" collapsed="false">
      <c r="A1386" s="0" t="s">
        <v>923</v>
      </c>
      <c r="B1386" s="52" t="s">
        <v>1226</v>
      </c>
      <c r="C1386" s="52" t="s">
        <v>751</v>
      </c>
      <c r="D1386" s="53" t="n">
        <v>0.1</v>
      </c>
      <c r="E1386" s="53" t="s">
        <v>748</v>
      </c>
      <c r="F1386" s="0" t="s">
        <v>1251</v>
      </c>
      <c r="G1386" s="0" t="str">
        <f aca="false">LEFT(B1386,2)</f>
        <v>24</v>
      </c>
      <c r="H1386" s="0" t="str">
        <f aca="false">I1386&amp;"_"&amp;G1386&amp;"_"&amp;F1386</f>
        <v>Soelvkarusse_24_20180918_DL2018071_HTXHilleroed</v>
      </c>
      <c r="I1386" s="61" t="str">
        <f aca="false">MID(RIGHT(B1386,LEN(B1386)-3),1,FIND("_",RIGHT(B1386,LEN(B1386)-3))-1)</f>
        <v>Soelvkarusse</v>
      </c>
      <c r="J1386" s="61" t="str">
        <f aca="false">TRIM(SUBSTITUTE(RIGHT(B1386,FIND(I1386,B1386)+1),"_",""))</f>
        <v>eDNA</v>
      </c>
      <c r="K1386" s="0" t="str">
        <f aca="false">IFERROR(VALUE(SUBSTITUTE(E1386,".",",")),E1386)</f>
        <v>No Ct</v>
      </c>
      <c r="L1386" s="61" t="str">
        <f aca="false">IF(J1386="PosK",SUMIFS(K:K,J:J,"PosK",H:H,H1386),"")</f>
        <v/>
      </c>
      <c r="M1386" s="61" t="str">
        <f aca="false">IF(J1386="PosK",SUMIFS(K:K,J:J,"NegK",H:H,H1386),"")</f>
        <v/>
      </c>
      <c r="N1386" s="61" t="str">
        <f aca="false">IF(J1386="PosK",SUMIFS(K:K,J:J,"eDNA",H:H,H1386),"")</f>
        <v/>
      </c>
      <c r="P1386" s="62" t="n">
        <f aca="false">IF(K1388="No Ct",0,K1388)</f>
        <v>37.84</v>
      </c>
      <c r="Q1386" s="62" t="n">
        <f aca="false">IF(K1389="No Ct",0,K1389)</f>
        <v>38.9</v>
      </c>
      <c r="R1386" s="0" t="str">
        <f aca="false">IF(AND(L1386&gt;0,M1386=0),"Valid","Invalid")</f>
        <v>Invalid</v>
      </c>
      <c r="S1386" s="0" t="str">
        <f aca="false">IF(OR(P1386&gt;1,Q1386&gt;1),"Present","Absent")</f>
        <v>Present</v>
      </c>
      <c r="T1386" s="63" t="str">
        <f aca="false">IF(OR(AND(P1386&gt;1,P1386&lt;41),AND(Q1386&gt;1,Q1386&lt;41)),"Ct&lt;41","Ct&gt;41")</f>
        <v>Ct&lt;41</v>
      </c>
      <c r="U1386" s="0" t="str">
        <f aca="false">I1386</f>
        <v>Soelvkarusse</v>
      </c>
      <c r="V1386" s="0" t="str">
        <f aca="false">MID(F1386,10,9)</f>
        <v>DL2018071</v>
      </c>
      <c r="W1386" s="64" t="str">
        <f aca="false">V1386&amp;"_"&amp;U1386&amp;"_"&amp;R1386&amp;"_"&amp;S1386&amp;"_"&amp;T1386</f>
        <v>DL2018071_Soelvkarusse_Invalid_Present_Ct&lt;41</v>
      </c>
    </row>
    <row r="1387" customFormat="false" ht="14.25" hidden="false" customHeight="false" outlineLevel="0" collapsed="false">
      <c r="A1387" s="0" t="s">
        <v>925</v>
      </c>
      <c r="B1387" s="52" t="s">
        <v>1226</v>
      </c>
      <c r="C1387" s="52" t="s">
        <v>751</v>
      </c>
      <c r="D1387" s="53" t="n">
        <v>0.1</v>
      </c>
      <c r="E1387" s="53" t="s">
        <v>748</v>
      </c>
      <c r="F1387" s="0" t="s">
        <v>1251</v>
      </c>
      <c r="G1387" s="0" t="str">
        <f aca="false">LEFT(B1387,2)</f>
        <v>24</v>
      </c>
      <c r="H1387" s="0" t="str">
        <f aca="false">I1387&amp;"_"&amp;G1387&amp;"_"&amp;F1387</f>
        <v>Soelvkarusse_24_20180918_DL2018071_HTXHilleroed</v>
      </c>
      <c r="I1387" s="61" t="str">
        <f aca="false">MID(RIGHT(B1387,LEN(B1387)-3),1,FIND("_",RIGHT(B1387,LEN(B1387)-3))-1)</f>
        <v>Soelvkarusse</v>
      </c>
      <c r="J1387" s="61" t="str">
        <f aca="false">TRIM(SUBSTITUTE(RIGHT(B1387,FIND(I1387,B1387)+1),"_",""))</f>
        <v>eDNA</v>
      </c>
      <c r="K1387" s="0" t="str">
        <f aca="false">IFERROR(VALUE(SUBSTITUTE(E1387,".",",")),E1387)</f>
        <v>No Ct</v>
      </c>
      <c r="L1387" s="61" t="str">
        <f aca="false">IF(J1387="PosK",SUMIFS(K:K,J:J,"PosK",H:H,H1387),"")</f>
        <v/>
      </c>
      <c r="M1387" s="61" t="str">
        <f aca="false">IF(J1387="PosK",SUMIFS(K:K,J:J,"NegK",H:H,H1387),"")</f>
        <v/>
      </c>
      <c r="N1387" s="61" t="str">
        <f aca="false">IF(J1387="PosK",SUMIFS(K:K,J:J,"eDNA",H:H,H1387),"")</f>
        <v/>
      </c>
    </row>
    <row r="1388" customFormat="false" ht="14.25" hidden="false" customHeight="false" outlineLevel="0" collapsed="false">
      <c r="A1388" s="0" t="s">
        <v>888</v>
      </c>
      <c r="B1388" s="52" t="s">
        <v>1004</v>
      </c>
      <c r="C1388" s="52" t="s">
        <v>751</v>
      </c>
      <c r="D1388" s="53" t="n">
        <v>0.1</v>
      </c>
      <c r="E1388" s="53" t="n">
        <v>37.84</v>
      </c>
      <c r="F1388" s="0" t="s">
        <v>1251</v>
      </c>
      <c r="G1388" s="0" t="str">
        <f aca="false">LEFT(B1388,2)</f>
        <v>19</v>
      </c>
      <c r="H1388" s="0" t="str">
        <f aca="false">I1388&amp;"_"&amp;G1388&amp;"_"&amp;F1388</f>
        <v>LilleVandsalamander_19_20180918_DL2018071_HTXHilleroed</v>
      </c>
      <c r="I1388" s="61" t="str">
        <f aca="false">MID(RIGHT(B1388,LEN(B1388)-3),1,FIND("_",RIGHT(B1388,LEN(B1388)-3))-1)</f>
        <v>LilleVandsalamander</v>
      </c>
      <c r="J1388" s="61" t="str">
        <f aca="false">TRIM(SUBSTITUTE(RIGHT(B1388,FIND(I1388,B1388)+1),"_",""))</f>
        <v>eDNA</v>
      </c>
      <c r="K1388" s="0" t="n">
        <f aca="false">IFERROR(VALUE(SUBSTITUTE(E1388,".",",")),E1388)</f>
        <v>37.84</v>
      </c>
      <c r="L1388" s="61" t="str">
        <f aca="false">IF(J1388="PosK",SUMIFS(K:K,J:J,"PosK",H:H,H1388),"")</f>
        <v/>
      </c>
      <c r="M1388" s="61" t="str">
        <f aca="false">IF(J1388="PosK",SUMIFS(K:K,J:J,"NegK",H:H,H1388),"")</f>
        <v/>
      </c>
      <c r="N1388" s="61" t="str">
        <f aca="false">IF(J1388="PosK",SUMIFS(K:K,J:J,"eDNA",H:H,H1388),"")</f>
        <v/>
      </c>
      <c r="Q1388" s="62"/>
    </row>
    <row r="1389" customFormat="false" ht="14.25" hidden="false" customHeight="false" outlineLevel="0" collapsed="false">
      <c r="A1389" s="0" t="s">
        <v>890</v>
      </c>
      <c r="B1389" s="52" t="s">
        <v>1004</v>
      </c>
      <c r="C1389" s="52" t="s">
        <v>751</v>
      </c>
      <c r="D1389" s="53" t="n">
        <v>0.1</v>
      </c>
      <c r="E1389" s="53" t="n">
        <v>38.9</v>
      </c>
      <c r="F1389" s="0" t="s">
        <v>1251</v>
      </c>
      <c r="G1389" s="0" t="str">
        <f aca="false">LEFT(B1389,2)</f>
        <v>19</v>
      </c>
      <c r="H1389" s="0" t="str">
        <f aca="false">I1389&amp;"_"&amp;G1389&amp;"_"&amp;F1389</f>
        <v>LilleVandsalamander_19_20180918_DL2018071_HTXHilleroed</v>
      </c>
      <c r="I1389" s="61" t="str">
        <f aca="false">MID(RIGHT(B1389,LEN(B1389)-3),1,FIND("_",RIGHT(B1389,LEN(B1389)-3))-1)</f>
        <v>LilleVandsalamander</v>
      </c>
      <c r="J1389" s="61" t="str">
        <f aca="false">TRIM(SUBSTITUTE(RIGHT(B1389,FIND(I1389,B1389)+1),"_",""))</f>
        <v>eDNA</v>
      </c>
      <c r="K1389" s="0" t="n">
        <f aca="false">IFERROR(VALUE(SUBSTITUTE(E1389,".",",")),E1389)</f>
        <v>38.9</v>
      </c>
      <c r="L1389" s="61" t="str">
        <f aca="false">IF(J1389="PosK",SUMIFS(K:K,J:J,"PosK",H:H,H1389),"")</f>
        <v/>
      </c>
      <c r="M1389" s="61" t="str">
        <f aca="false">IF(J1389="PosK",SUMIFS(K:K,J:J,"NegK",H:H,H1389),"")</f>
        <v/>
      </c>
      <c r="N1389" s="61" t="str">
        <f aca="false">IF(J1389="PosK",SUMIFS(K:K,J:J,"eDNA",H:H,H1389),"")</f>
        <v/>
      </c>
      <c r="P1389" s="62"/>
      <c r="T1389" s="63"/>
      <c r="W1389" s="64"/>
    </row>
    <row r="1390" customFormat="false" ht="14.25" hidden="false" customHeight="false" outlineLevel="0" collapsed="false">
      <c r="A1390" s="0" t="s">
        <v>741</v>
      </c>
      <c r="B1390" s="52" t="s">
        <v>742</v>
      </c>
      <c r="C1390" s="52" t="s">
        <v>743</v>
      </c>
      <c r="D1390" s="53" t="n">
        <v>0.1</v>
      </c>
      <c r="E1390" s="53" t="s">
        <v>748</v>
      </c>
      <c r="F1390" s="0" t="s">
        <v>1253</v>
      </c>
      <c r="G1390" s="0" t="str">
        <f aca="false">LEFT(B1390,2)</f>
        <v>01</v>
      </c>
      <c r="H1390" s="0" t="str">
        <f aca="false">I1390&amp;"_"&amp;G1390&amp;"_"&amp;F1390</f>
        <v>Loegfroe_01_20180921_DL2018001_OerestadGym_koersel1</v>
      </c>
      <c r="I1390" s="61" t="str">
        <f aca="false">MID(RIGHT(B1390,LEN(B1390)-3),1,FIND("_",RIGHT(B1390,LEN(B1390)-3))-1)</f>
        <v>Loegfroe</v>
      </c>
      <c r="J1390" s="61" t="str">
        <f aca="false">TRIM(SUBSTITUTE(RIGHT(B1390,FIND(I1390,B1390)+1),"_",""))</f>
        <v>PosK</v>
      </c>
      <c r="K1390" s="0" t="str">
        <f aca="false">IFERROR(VALUE(SUBSTITUTE(E1390,".",",")),E1390)</f>
        <v>No Ct</v>
      </c>
      <c r="L1390" s="61" t="n">
        <f aca="false">IF(J1390="PosK",SUMIFS(K:K,J:J,"PosK",H:H,H1390),"")</f>
        <v>0</v>
      </c>
      <c r="M1390" s="61" t="n">
        <f aca="false">IF(J1390="PosK",SUMIFS(K:K,J:J,"NegK",H:H,H1390),"")</f>
        <v>0</v>
      </c>
      <c r="N1390" s="61" t="n">
        <f aca="false">IF(J1390="PosK",SUMIFS(K:K,J:J,"eDNA",H:H,H1390),"")</f>
        <v>0</v>
      </c>
      <c r="P1390" s="62" t="n">
        <f aca="false">IF(K1392="No Ct",0,K1392)</f>
        <v>0</v>
      </c>
      <c r="Q1390" s="62" t="n">
        <f aca="false">IF(K1393="No Ct",0,K1393)</f>
        <v>0</v>
      </c>
      <c r="R1390" s="0" t="str">
        <f aca="false">IF(AND(L1390&gt;0,M1390=0),"Valid","Invalid")</f>
        <v>Invalid</v>
      </c>
      <c r="S1390" s="0" t="str">
        <f aca="false">IF(OR(P1390&gt;1,Q1390&gt;1),"Present","Absent")</f>
        <v>Absent</v>
      </c>
      <c r="T1390" s="63" t="str">
        <f aca="false">IF(OR(AND(P1390&gt;1,P1390&lt;41),AND(Q1390&gt;1,Q1390&lt;41)),"Ct&lt;41","Ct&gt;41")</f>
        <v>Ct&gt;41</v>
      </c>
      <c r="U1390" s="0" t="str">
        <f aca="false">I1390</f>
        <v>Loegfroe</v>
      </c>
      <c r="V1390" s="0" t="str">
        <f aca="false">MID(F1390,10,9)</f>
        <v>DL2018001</v>
      </c>
      <c r="W1390" s="64" t="str">
        <f aca="false">V1390&amp;"_"&amp;U1390&amp;"_"&amp;R1390&amp;"_"&amp;S1390&amp;"_"&amp;T1390</f>
        <v>DL2018001_Loegfroe_Invalid_Absent_Ct&gt;41</v>
      </c>
    </row>
    <row r="1391" customFormat="false" ht="14.25" hidden="false" customHeight="false" outlineLevel="0" collapsed="false">
      <c r="A1391" s="0" t="s">
        <v>745</v>
      </c>
      <c r="B1391" s="52" t="s">
        <v>746</v>
      </c>
      <c r="C1391" s="52" t="s">
        <v>747</v>
      </c>
      <c r="D1391" s="53" t="n">
        <v>0.1</v>
      </c>
      <c r="E1391" s="53" t="s">
        <v>748</v>
      </c>
      <c r="F1391" s="0" t="s">
        <v>1253</v>
      </c>
      <c r="G1391" s="0" t="str">
        <f aca="false">LEFT(B1391,2)</f>
        <v>01</v>
      </c>
      <c r="H1391" s="0" t="str">
        <f aca="false">I1391&amp;"_"&amp;G1391&amp;"_"&amp;F1391</f>
        <v>Loegfroe_01_20180921_DL2018001_OerestadGym_koersel1</v>
      </c>
      <c r="I1391" s="61" t="str">
        <f aca="false">MID(RIGHT(B1391,LEN(B1391)-3),1,FIND("_",RIGHT(B1391,LEN(B1391)-3))-1)</f>
        <v>Loegfroe</v>
      </c>
      <c r="J1391" s="61" t="str">
        <f aca="false">TRIM(SUBSTITUTE(RIGHT(B1391,FIND(I1391,B1391)+1),"_",""))</f>
        <v>NegK</v>
      </c>
      <c r="K1391" s="0" t="str">
        <f aca="false">IFERROR(VALUE(SUBSTITUTE(E1391,".",",")),E1391)</f>
        <v>No Ct</v>
      </c>
      <c r="L1391" s="61" t="str">
        <f aca="false">IF(J1391="PosK",SUMIFS(K:K,J:J,"PosK",H:H,H1391),"")</f>
        <v/>
      </c>
      <c r="M1391" s="61" t="str">
        <f aca="false">IF(J1391="PosK",SUMIFS(K:K,J:J,"NegK",H:H,H1391),"")</f>
        <v/>
      </c>
      <c r="N1391" s="61" t="str">
        <f aca="false">IF(J1391="PosK",SUMIFS(K:K,J:J,"eDNA",H:H,H1391),"")</f>
        <v/>
      </c>
    </row>
    <row r="1392" customFormat="false" ht="14.25" hidden="false" customHeight="false" outlineLevel="0" collapsed="false">
      <c r="A1392" s="0" t="s">
        <v>749</v>
      </c>
      <c r="B1392" s="52" t="s">
        <v>750</v>
      </c>
      <c r="C1392" s="52" t="s">
        <v>751</v>
      </c>
      <c r="D1392" s="53" t="n">
        <v>0.1</v>
      </c>
      <c r="E1392" s="53" t="s">
        <v>748</v>
      </c>
      <c r="F1392" s="0" t="s">
        <v>1253</v>
      </c>
      <c r="G1392" s="0" t="str">
        <f aca="false">LEFT(B1392,2)</f>
        <v>01</v>
      </c>
      <c r="H1392" s="0" t="str">
        <f aca="false">I1392&amp;"_"&amp;G1392&amp;"_"&amp;F1392</f>
        <v>Loegfroe_01_20180921_DL2018001_OerestadGym_koersel1</v>
      </c>
      <c r="I1392" s="61" t="str">
        <f aca="false">MID(RIGHT(B1392,LEN(B1392)-3),1,FIND("_",RIGHT(B1392,LEN(B1392)-3))-1)</f>
        <v>Loegfroe</v>
      </c>
      <c r="J1392" s="61" t="str">
        <f aca="false">TRIM(SUBSTITUTE(RIGHT(B1392,FIND(I1392,B1392)+1),"_",""))</f>
        <v>eDNA</v>
      </c>
      <c r="K1392" s="0" t="str">
        <f aca="false">IFERROR(VALUE(SUBSTITUTE(E1392,".",",")),E1392)</f>
        <v>No Ct</v>
      </c>
      <c r="L1392" s="61" t="str">
        <f aca="false">IF(J1392="PosK",SUMIFS(K:K,J:J,"PosK",H:H,H1392),"")</f>
        <v/>
      </c>
      <c r="M1392" s="61" t="str">
        <f aca="false">IF(J1392="PosK",SUMIFS(K:K,J:J,"NegK",H:H,H1392),"")</f>
        <v/>
      </c>
      <c r="N1392" s="61" t="str">
        <f aca="false">IF(J1392="PosK",SUMIFS(K:K,J:J,"eDNA",H:H,H1392),"")</f>
        <v/>
      </c>
      <c r="Q1392" s="62"/>
    </row>
    <row r="1393" customFormat="false" ht="14.25" hidden="false" customHeight="false" outlineLevel="0" collapsed="false">
      <c r="A1393" s="0" t="s">
        <v>752</v>
      </c>
      <c r="B1393" s="52" t="s">
        <v>753</v>
      </c>
      <c r="C1393" s="52" t="s">
        <v>751</v>
      </c>
      <c r="D1393" s="53" t="n">
        <v>0.1</v>
      </c>
      <c r="E1393" s="53" t="s">
        <v>748</v>
      </c>
      <c r="F1393" s="0" t="s">
        <v>1253</v>
      </c>
      <c r="G1393" s="0" t="str">
        <f aca="false">LEFT(B1393,2)</f>
        <v>01</v>
      </c>
      <c r="H1393" s="0" t="str">
        <f aca="false">I1393&amp;"_"&amp;G1393&amp;"_"&amp;F1393</f>
        <v>Loegfroe_01_20180921_DL2018001_OerestadGym_koersel1</v>
      </c>
      <c r="I1393" s="61" t="str">
        <f aca="false">MID(RIGHT(B1393,LEN(B1393)-3),1,FIND("_",RIGHT(B1393,LEN(B1393)-3))-1)</f>
        <v>Loegfroe</v>
      </c>
      <c r="J1393" s="61" t="str">
        <f aca="false">TRIM(SUBSTITUTE(RIGHT(B1393,FIND(I1393,B1393)+1),"_",""))</f>
        <v>eDNA</v>
      </c>
      <c r="K1393" s="0" t="str">
        <f aca="false">IFERROR(VALUE(SUBSTITUTE(E1393,".",",")),E1393)</f>
        <v>No Ct</v>
      </c>
      <c r="L1393" s="61" t="str">
        <f aca="false">IF(J1393="PosK",SUMIFS(K:K,J:J,"PosK",H:H,H1393),"")</f>
        <v/>
      </c>
      <c r="M1393" s="61" t="str">
        <f aca="false">IF(J1393="PosK",SUMIFS(K:K,J:J,"NegK",H:H,H1393),"")</f>
        <v/>
      </c>
      <c r="N1393" s="61" t="str">
        <f aca="false">IF(J1393="PosK",SUMIFS(K:K,J:J,"eDNA",H:H,H1393),"")</f>
        <v/>
      </c>
      <c r="P1393" s="62"/>
      <c r="T1393" s="63"/>
      <c r="W1393" s="64"/>
    </row>
    <row r="1394" customFormat="false" ht="14.25" hidden="false" customHeight="false" outlineLevel="0" collapsed="false">
      <c r="A1394" s="0" t="s">
        <v>754</v>
      </c>
      <c r="B1394" s="52" t="s">
        <v>755</v>
      </c>
      <c r="C1394" s="52" t="s">
        <v>743</v>
      </c>
      <c r="D1394" s="53" t="n">
        <v>0.1</v>
      </c>
      <c r="E1394" s="53" t="n">
        <v>24.82</v>
      </c>
      <c r="F1394" s="0" t="s">
        <v>1253</v>
      </c>
      <c r="G1394" s="0" t="str">
        <f aca="false">LEFT(B1394,2)</f>
        <v>02</v>
      </c>
      <c r="H1394" s="0" t="str">
        <f aca="false">I1394&amp;"_"&amp;G1394&amp;"_"&amp;F1394</f>
        <v>StorVandsalamander_02_20180921_DL2018001_OerestadGym_koersel1</v>
      </c>
      <c r="I1394" s="61" t="str">
        <f aca="false">MID(RIGHT(B1394,LEN(B1394)-3),1,FIND("_",RIGHT(B1394,LEN(B1394)-3))-1)</f>
        <v>StorVandsalamander</v>
      </c>
      <c r="J1394" s="61" t="str">
        <f aca="false">TRIM(SUBSTITUTE(RIGHT(B1394,FIND(I1394,B1394)+1),"_",""))</f>
        <v>PosK</v>
      </c>
      <c r="K1394" s="0" t="n">
        <f aca="false">IFERROR(VALUE(SUBSTITUTE(E1394,".",",")),E1394)</f>
        <v>24.82</v>
      </c>
      <c r="L1394" s="61" t="n">
        <f aca="false">IF(J1394="PosK",SUMIFS(K:K,J:J,"PosK",H:H,H1394),"")</f>
        <v>24.82</v>
      </c>
      <c r="M1394" s="61" t="n">
        <f aca="false">IF(J1394="PosK",SUMIFS(K:K,J:J,"NegK",H:H,H1394),"")</f>
        <v>0</v>
      </c>
      <c r="N1394" s="61" t="n">
        <f aca="false">IF(J1394="PosK",SUMIFS(K:K,J:J,"eDNA",H:H,H1394),"")</f>
        <v>0</v>
      </c>
      <c r="P1394" s="62" t="n">
        <f aca="false">IF(K1396="No Ct",0,K1396)</f>
        <v>0</v>
      </c>
      <c r="Q1394" s="62" t="n">
        <f aca="false">IF(K1397="No Ct",0,K1397)</f>
        <v>0</v>
      </c>
      <c r="R1394" s="0" t="str">
        <f aca="false">IF(AND(L1394&gt;0,M1394=0),"Valid","Invalid")</f>
        <v>Valid</v>
      </c>
      <c r="S1394" s="0" t="str">
        <f aca="false">IF(OR(P1394&gt;1,Q1394&gt;1),"Present","Absent")</f>
        <v>Absent</v>
      </c>
      <c r="T1394" s="63" t="str">
        <f aca="false">IF(OR(AND(P1394&gt;1,P1394&lt;41),AND(Q1394&gt;1,Q1394&lt;41)),"Ct&lt;41","Ct&gt;41")</f>
        <v>Ct&gt;41</v>
      </c>
      <c r="U1394" s="0" t="str">
        <f aca="false">I1394</f>
        <v>StorVandsalamander</v>
      </c>
      <c r="V1394" s="0" t="str">
        <f aca="false">MID(F1394,10,9)</f>
        <v>DL2018001</v>
      </c>
      <c r="W1394" s="64" t="str">
        <f aca="false">V1394&amp;"_"&amp;U1394&amp;"_"&amp;R1394&amp;"_"&amp;S1394&amp;"_"&amp;T1394</f>
        <v>DL2018001_StorVandsalamander_Valid_Absent_Ct&gt;41</v>
      </c>
    </row>
    <row r="1395" customFormat="false" ht="14.25" hidden="false" customHeight="false" outlineLevel="0" collapsed="false">
      <c r="A1395" s="0" t="s">
        <v>756</v>
      </c>
      <c r="B1395" s="52" t="s">
        <v>757</v>
      </c>
      <c r="C1395" s="52" t="s">
        <v>747</v>
      </c>
      <c r="D1395" s="53" t="n">
        <v>0.1</v>
      </c>
      <c r="E1395" s="53" t="s">
        <v>748</v>
      </c>
      <c r="F1395" s="0" t="s">
        <v>1253</v>
      </c>
      <c r="G1395" s="0" t="str">
        <f aca="false">LEFT(B1395,2)</f>
        <v>02</v>
      </c>
      <c r="H1395" s="0" t="str">
        <f aca="false">I1395&amp;"_"&amp;G1395&amp;"_"&amp;F1395</f>
        <v>StorVandsalamander_02_20180921_DL2018001_OerestadGym_koersel1</v>
      </c>
      <c r="I1395" s="61" t="str">
        <f aca="false">MID(RIGHT(B1395,LEN(B1395)-3),1,FIND("_",RIGHT(B1395,LEN(B1395)-3))-1)</f>
        <v>StorVandsalamander</v>
      </c>
      <c r="J1395" s="61" t="str">
        <f aca="false">TRIM(SUBSTITUTE(RIGHT(B1395,FIND(I1395,B1395)+1),"_",""))</f>
        <v>NegK</v>
      </c>
      <c r="K1395" s="0" t="str">
        <f aca="false">IFERROR(VALUE(SUBSTITUTE(E1395,".",",")),E1395)</f>
        <v>No Ct</v>
      </c>
      <c r="L1395" s="61" t="str">
        <f aca="false">IF(J1395="PosK",SUMIFS(K:K,J:J,"PosK",H:H,H1395),"")</f>
        <v/>
      </c>
      <c r="M1395" s="61" t="str">
        <f aca="false">IF(J1395="PosK",SUMIFS(K:K,J:J,"NegK",H:H,H1395),"")</f>
        <v/>
      </c>
      <c r="N1395" s="61" t="str">
        <f aca="false">IF(J1395="PosK",SUMIFS(K:K,J:J,"eDNA",H:H,H1395),"")</f>
        <v/>
      </c>
    </row>
    <row r="1396" customFormat="false" ht="14.25" hidden="false" customHeight="false" outlineLevel="0" collapsed="false">
      <c r="A1396" s="0" t="s">
        <v>758</v>
      </c>
      <c r="B1396" s="52" t="s">
        <v>759</v>
      </c>
      <c r="C1396" s="52" t="s">
        <v>751</v>
      </c>
      <c r="D1396" s="53" t="n">
        <v>0.1</v>
      </c>
      <c r="E1396" s="53" t="s">
        <v>748</v>
      </c>
      <c r="F1396" s="0" t="s">
        <v>1253</v>
      </c>
      <c r="G1396" s="0" t="str">
        <f aca="false">LEFT(B1396,2)</f>
        <v>02</v>
      </c>
      <c r="H1396" s="0" t="str">
        <f aca="false">I1396&amp;"_"&amp;G1396&amp;"_"&amp;F1396</f>
        <v>StorVandsalamander_02_20180921_DL2018001_OerestadGym_koersel1</v>
      </c>
      <c r="I1396" s="61" t="str">
        <f aca="false">MID(RIGHT(B1396,LEN(B1396)-3),1,FIND("_",RIGHT(B1396,LEN(B1396)-3))-1)</f>
        <v>StorVandsalamander</v>
      </c>
      <c r="J1396" s="61" t="str">
        <f aca="false">TRIM(SUBSTITUTE(RIGHT(B1396,FIND(I1396,B1396)+1),"_",""))</f>
        <v>eDNA</v>
      </c>
      <c r="K1396" s="0" t="str">
        <f aca="false">IFERROR(VALUE(SUBSTITUTE(E1396,".",",")),E1396)</f>
        <v>No Ct</v>
      </c>
      <c r="L1396" s="61" t="str">
        <f aca="false">IF(J1396="PosK",SUMIFS(K:K,J:J,"PosK",H:H,H1396),"")</f>
        <v/>
      </c>
      <c r="M1396" s="61" t="str">
        <f aca="false">IF(J1396="PosK",SUMIFS(K:K,J:J,"NegK",H:H,H1396),"")</f>
        <v/>
      </c>
      <c r="N1396" s="61" t="str">
        <f aca="false">IF(J1396="PosK",SUMIFS(K:K,J:J,"eDNA",H:H,H1396),"")</f>
        <v/>
      </c>
      <c r="Q1396" s="62"/>
    </row>
    <row r="1397" customFormat="false" ht="14.25" hidden="false" customHeight="false" outlineLevel="0" collapsed="false">
      <c r="A1397" s="0" t="s">
        <v>760</v>
      </c>
      <c r="B1397" s="52" t="s">
        <v>761</v>
      </c>
      <c r="C1397" s="52" t="s">
        <v>751</v>
      </c>
      <c r="D1397" s="53" t="n">
        <v>0.1</v>
      </c>
      <c r="E1397" s="53" t="s">
        <v>748</v>
      </c>
      <c r="F1397" s="0" t="s">
        <v>1253</v>
      </c>
      <c r="G1397" s="0" t="str">
        <f aca="false">LEFT(B1397,2)</f>
        <v>02</v>
      </c>
      <c r="H1397" s="0" t="str">
        <f aca="false">I1397&amp;"_"&amp;G1397&amp;"_"&amp;F1397</f>
        <v>StorVandsalamander_02_20180921_DL2018001_OerestadGym_koersel1</v>
      </c>
      <c r="I1397" s="61" t="str">
        <f aca="false">MID(RIGHT(B1397,LEN(B1397)-3),1,FIND("_",RIGHT(B1397,LEN(B1397)-3))-1)</f>
        <v>StorVandsalamander</v>
      </c>
      <c r="J1397" s="61" t="str">
        <f aca="false">TRIM(SUBSTITUTE(RIGHT(B1397,FIND(I1397,B1397)+1),"_",""))</f>
        <v>eDNA</v>
      </c>
      <c r="K1397" s="0" t="str">
        <f aca="false">IFERROR(VALUE(SUBSTITUTE(E1397,".",",")),E1397)</f>
        <v>No Ct</v>
      </c>
      <c r="L1397" s="61" t="str">
        <f aca="false">IF(J1397="PosK",SUMIFS(K:K,J:J,"PosK",H:H,H1397),"")</f>
        <v/>
      </c>
      <c r="M1397" s="61" t="str">
        <f aca="false">IF(J1397="PosK",SUMIFS(K:K,J:J,"NegK",H:H,H1397),"")</f>
        <v/>
      </c>
      <c r="N1397" s="61" t="str">
        <f aca="false">IF(J1397="PosK",SUMIFS(K:K,J:J,"eDNA",H:H,H1397),"")</f>
        <v/>
      </c>
      <c r="P1397" s="62"/>
      <c r="T1397" s="63"/>
      <c r="W1397" s="64"/>
    </row>
    <row r="1398" customFormat="false" ht="14.25" hidden="false" customHeight="false" outlineLevel="0" collapsed="false">
      <c r="A1398" s="0" t="s">
        <v>762</v>
      </c>
      <c r="B1398" s="52" t="s">
        <v>763</v>
      </c>
      <c r="C1398" s="52" t="s">
        <v>743</v>
      </c>
      <c r="D1398" s="53" t="n">
        <v>0.1</v>
      </c>
      <c r="E1398" s="53" t="n">
        <v>31.94</v>
      </c>
      <c r="F1398" s="0" t="s">
        <v>1253</v>
      </c>
      <c r="G1398" s="0" t="str">
        <f aca="false">LEFT(B1398,2)</f>
        <v>03</v>
      </c>
      <c r="H1398" s="0" t="str">
        <f aca="false">I1398&amp;"_"&amp;G1398&amp;"_"&amp;F1398</f>
        <v>Strandtudse_03_20180921_DL2018001_OerestadGym_koersel1</v>
      </c>
      <c r="I1398" s="61" t="str">
        <f aca="false">MID(RIGHT(B1398,LEN(B1398)-3),1,FIND("_",RIGHT(B1398,LEN(B1398)-3))-1)</f>
        <v>Strandtudse</v>
      </c>
      <c r="J1398" s="61" t="str">
        <f aca="false">TRIM(SUBSTITUTE(RIGHT(B1398,FIND(I1398,B1398)+1),"_",""))</f>
        <v>PosK</v>
      </c>
      <c r="K1398" s="0" t="n">
        <f aca="false">IFERROR(VALUE(SUBSTITUTE(E1398,".",",")),E1398)</f>
        <v>31.94</v>
      </c>
      <c r="L1398" s="61" t="n">
        <f aca="false">IF(J1398="PosK",SUMIFS(K:K,J:J,"PosK",H:H,H1398),"")</f>
        <v>31.94</v>
      </c>
      <c r="M1398" s="61" t="n">
        <f aca="false">IF(J1398="PosK",SUMIFS(K:K,J:J,"NegK",H:H,H1398),"")</f>
        <v>0</v>
      </c>
      <c r="N1398" s="61" t="n">
        <f aca="false">IF(J1398="PosK",SUMIFS(K:K,J:J,"eDNA",H:H,H1398),"")</f>
        <v>0</v>
      </c>
      <c r="P1398" s="62" t="n">
        <f aca="false">IF(K1400="No Ct",0,K1400)</f>
        <v>0</v>
      </c>
      <c r="Q1398" s="62" t="n">
        <f aca="false">IF(K1401="No Ct",0,K1401)</f>
        <v>0</v>
      </c>
      <c r="R1398" s="0" t="str">
        <f aca="false">IF(AND(L1398&gt;0,M1398=0),"Valid","Invalid")</f>
        <v>Valid</v>
      </c>
      <c r="S1398" s="0" t="str">
        <f aca="false">IF(OR(P1398&gt;1,Q1398&gt;1),"Present","Absent")</f>
        <v>Absent</v>
      </c>
      <c r="T1398" s="63" t="str">
        <f aca="false">IF(OR(AND(P1398&gt;1,P1398&lt;41),AND(Q1398&gt;1,Q1398&lt;41)),"Ct&lt;41","Ct&gt;41")</f>
        <v>Ct&gt;41</v>
      </c>
      <c r="U1398" s="0" t="str">
        <f aca="false">I1398</f>
        <v>Strandtudse</v>
      </c>
      <c r="V1398" s="0" t="str">
        <f aca="false">MID(F1398,10,9)</f>
        <v>DL2018001</v>
      </c>
      <c r="W1398" s="64" t="str">
        <f aca="false">V1398&amp;"_"&amp;U1398&amp;"_"&amp;R1398&amp;"_"&amp;S1398&amp;"_"&amp;T1398</f>
        <v>DL2018001_Strandtudse_Valid_Absent_Ct&gt;41</v>
      </c>
    </row>
    <row r="1399" customFormat="false" ht="14.25" hidden="false" customHeight="false" outlineLevel="0" collapsed="false">
      <c r="A1399" s="0" t="s">
        <v>764</v>
      </c>
      <c r="B1399" s="52" t="s">
        <v>765</v>
      </c>
      <c r="C1399" s="52" t="s">
        <v>747</v>
      </c>
      <c r="D1399" s="53" t="n">
        <v>0.1</v>
      </c>
      <c r="E1399" s="53" t="s">
        <v>748</v>
      </c>
      <c r="F1399" s="0" t="s">
        <v>1253</v>
      </c>
      <c r="G1399" s="0" t="str">
        <f aca="false">LEFT(B1399,2)</f>
        <v>03</v>
      </c>
      <c r="H1399" s="0" t="str">
        <f aca="false">I1399&amp;"_"&amp;G1399&amp;"_"&amp;F1399</f>
        <v>Strandtudse_03_20180921_DL2018001_OerestadGym_koersel1</v>
      </c>
      <c r="I1399" s="61" t="str">
        <f aca="false">MID(RIGHT(B1399,LEN(B1399)-3),1,FIND("_",RIGHT(B1399,LEN(B1399)-3))-1)</f>
        <v>Strandtudse</v>
      </c>
      <c r="J1399" s="61" t="str">
        <f aca="false">TRIM(SUBSTITUTE(RIGHT(B1399,FIND(I1399,B1399)+1),"_",""))</f>
        <v>NegK</v>
      </c>
      <c r="K1399" s="0" t="str">
        <f aca="false">IFERROR(VALUE(SUBSTITUTE(E1399,".",",")),E1399)</f>
        <v>No Ct</v>
      </c>
      <c r="L1399" s="61" t="str">
        <f aca="false">IF(J1399="PosK",SUMIFS(K:K,J:J,"PosK",H:H,H1399),"")</f>
        <v/>
      </c>
      <c r="M1399" s="61" t="str">
        <f aca="false">IF(J1399="PosK",SUMIFS(K:K,J:J,"NegK",H:H,H1399),"")</f>
        <v/>
      </c>
      <c r="N1399" s="61" t="str">
        <f aca="false">IF(J1399="PosK",SUMIFS(K:K,J:J,"eDNA",H:H,H1399),"")</f>
        <v/>
      </c>
    </row>
    <row r="1400" customFormat="false" ht="14.25" hidden="false" customHeight="false" outlineLevel="0" collapsed="false">
      <c r="A1400" s="0" t="s">
        <v>766</v>
      </c>
      <c r="B1400" s="52" t="s">
        <v>767</v>
      </c>
      <c r="C1400" s="52" t="s">
        <v>751</v>
      </c>
      <c r="D1400" s="53" t="n">
        <v>0.1</v>
      </c>
      <c r="E1400" s="53" t="s">
        <v>748</v>
      </c>
      <c r="F1400" s="0" t="s">
        <v>1253</v>
      </c>
      <c r="G1400" s="0" t="str">
        <f aca="false">LEFT(B1400,2)</f>
        <v>03</v>
      </c>
      <c r="H1400" s="0" t="str">
        <f aca="false">I1400&amp;"_"&amp;G1400&amp;"_"&amp;F1400</f>
        <v>Strandtudse_03_20180921_DL2018001_OerestadGym_koersel1</v>
      </c>
      <c r="I1400" s="61" t="str">
        <f aca="false">MID(RIGHT(B1400,LEN(B1400)-3),1,FIND("_",RIGHT(B1400,LEN(B1400)-3))-1)</f>
        <v>Strandtudse</v>
      </c>
      <c r="J1400" s="61" t="str">
        <f aca="false">TRIM(SUBSTITUTE(RIGHT(B1400,FIND(I1400,B1400)+1),"_",""))</f>
        <v>eDNA</v>
      </c>
      <c r="K1400" s="0" t="str">
        <f aca="false">IFERROR(VALUE(SUBSTITUTE(E1400,".",",")),E1400)</f>
        <v>No Ct</v>
      </c>
      <c r="L1400" s="61" t="str">
        <f aca="false">IF(J1400="PosK",SUMIFS(K:K,J:J,"PosK",H:H,H1400),"")</f>
        <v/>
      </c>
      <c r="M1400" s="61" t="str">
        <f aca="false">IF(J1400="PosK",SUMIFS(K:K,J:J,"NegK",H:H,H1400),"")</f>
        <v/>
      </c>
      <c r="N1400" s="61" t="str">
        <f aca="false">IF(J1400="PosK",SUMIFS(K:K,J:J,"eDNA",H:H,H1400),"")</f>
        <v/>
      </c>
      <c r="Q1400" s="62"/>
    </row>
    <row r="1401" customFormat="false" ht="14.25" hidden="false" customHeight="false" outlineLevel="0" collapsed="false">
      <c r="A1401" s="0" t="s">
        <v>768</v>
      </c>
      <c r="B1401" s="52" t="s">
        <v>769</v>
      </c>
      <c r="C1401" s="52" t="s">
        <v>751</v>
      </c>
      <c r="D1401" s="53" t="n">
        <v>0.1</v>
      </c>
      <c r="E1401" s="53" t="s">
        <v>748</v>
      </c>
      <c r="F1401" s="0" t="s">
        <v>1253</v>
      </c>
      <c r="G1401" s="0" t="str">
        <f aca="false">LEFT(B1401,2)</f>
        <v>03</v>
      </c>
      <c r="H1401" s="0" t="str">
        <f aca="false">I1401&amp;"_"&amp;G1401&amp;"_"&amp;F1401</f>
        <v>Strandtudse_03_20180921_DL2018001_OerestadGym_koersel1</v>
      </c>
      <c r="I1401" s="61" t="str">
        <f aca="false">MID(RIGHT(B1401,LEN(B1401)-3),1,FIND("_",RIGHT(B1401,LEN(B1401)-3))-1)</f>
        <v>Strandtudse</v>
      </c>
      <c r="J1401" s="61" t="str">
        <f aca="false">TRIM(SUBSTITUTE(RIGHT(B1401,FIND(I1401,B1401)+1),"_",""))</f>
        <v>eDNA</v>
      </c>
      <c r="K1401" s="0" t="str">
        <f aca="false">IFERROR(VALUE(SUBSTITUTE(E1401,".",",")),E1401)</f>
        <v>No Ct</v>
      </c>
      <c r="L1401" s="61" t="str">
        <f aca="false">IF(J1401="PosK",SUMIFS(K:K,J:J,"PosK",H:H,H1401),"")</f>
        <v/>
      </c>
      <c r="M1401" s="61" t="str">
        <f aca="false">IF(J1401="PosK",SUMIFS(K:K,J:J,"NegK",H:H,H1401),"")</f>
        <v/>
      </c>
      <c r="N1401" s="61" t="str">
        <f aca="false">IF(J1401="PosK",SUMIFS(K:K,J:J,"eDNA",H:H,H1401),"")</f>
        <v/>
      </c>
      <c r="P1401" s="62"/>
      <c r="T1401" s="63"/>
      <c r="W1401" s="64"/>
    </row>
    <row r="1402" customFormat="false" ht="14.25" hidden="false" customHeight="false" outlineLevel="0" collapsed="false">
      <c r="A1402" s="0" t="s">
        <v>770</v>
      </c>
      <c r="B1402" s="52" t="s">
        <v>771</v>
      </c>
      <c r="C1402" s="52" t="s">
        <v>743</v>
      </c>
      <c r="D1402" s="53" t="n">
        <v>0.1</v>
      </c>
      <c r="E1402" s="53" t="n">
        <v>25.65</v>
      </c>
      <c r="F1402" s="0" t="s">
        <v>1253</v>
      </c>
      <c r="G1402" s="0" t="str">
        <f aca="false">LEFT(B1402,2)</f>
        <v>04</v>
      </c>
      <c r="H1402" s="0" t="str">
        <f aca="false">I1402&amp;"_"&amp;G1402&amp;"_"&amp;F1402</f>
        <v>GroenbrogetTudse_04_20180921_DL2018001_OerestadGym_koersel1</v>
      </c>
      <c r="I1402" s="61" t="str">
        <f aca="false">MID(RIGHT(B1402,LEN(B1402)-3),1,FIND("_",RIGHT(B1402,LEN(B1402)-3))-1)</f>
        <v>GroenbrogetTudse</v>
      </c>
      <c r="J1402" s="61" t="str">
        <f aca="false">TRIM(SUBSTITUTE(RIGHT(B1402,FIND(I1402,B1402)+1),"_",""))</f>
        <v>PosK</v>
      </c>
      <c r="K1402" s="0" t="n">
        <f aca="false">IFERROR(VALUE(SUBSTITUTE(E1402,".",",")),E1402)</f>
        <v>25.65</v>
      </c>
      <c r="L1402" s="61" t="n">
        <f aca="false">IF(J1402="PosK",SUMIFS(K:K,J:J,"PosK",H:H,H1402),"")</f>
        <v>25.65</v>
      </c>
      <c r="M1402" s="61" t="n">
        <f aca="false">IF(J1402="PosK",SUMIFS(K:K,J:J,"NegK",H:H,H1402),"")</f>
        <v>0</v>
      </c>
      <c r="N1402" s="61" t="n">
        <f aca="false">IF(J1402="PosK",SUMIFS(K:K,J:J,"eDNA",H:H,H1402),"")</f>
        <v>0</v>
      </c>
      <c r="P1402" s="62" t="n">
        <f aca="false">IF(K1404="No Ct",0,K1404)</f>
        <v>0</v>
      </c>
      <c r="Q1402" s="62" t="n">
        <f aca="false">IF(K1405="No Ct",0,K1405)</f>
        <v>0</v>
      </c>
      <c r="R1402" s="0" t="str">
        <f aca="false">IF(AND(L1402&gt;0,M1402=0),"Valid","Invalid")</f>
        <v>Valid</v>
      </c>
      <c r="S1402" s="0" t="str">
        <f aca="false">IF(OR(P1402&gt;1,Q1402&gt;1),"Present","Absent")</f>
        <v>Absent</v>
      </c>
      <c r="T1402" s="63" t="str">
        <f aca="false">IF(OR(AND(P1402&gt;1,P1402&lt;41),AND(Q1402&gt;1,Q1402&lt;41)),"Ct&lt;41","Ct&gt;41")</f>
        <v>Ct&gt;41</v>
      </c>
      <c r="U1402" s="0" t="str">
        <f aca="false">I1402</f>
        <v>GroenbrogetTudse</v>
      </c>
      <c r="V1402" s="0" t="str">
        <f aca="false">MID(F1402,10,9)</f>
        <v>DL2018001</v>
      </c>
      <c r="W1402" s="64" t="str">
        <f aca="false">V1402&amp;"_"&amp;U1402&amp;"_"&amp;R1402&amp;"_"&amp;S1402&amp;"_"&amp;T1402</f>
        <v>DL2018001_GroenbrogetTudse_Valid_Absent_Ct&gt;41</v>
      </c>
    </row>
    <row r="1403" customFormat="false" ht="14.25" hidden="false" customHeight="false" outlineLevel="0" collapsed="false">
      <c r="A1403" s="0" t="s">
        <v>772</v>
      </c>
      <c r="B1403" s="52" t="s">
        <v>773</v>
      </c>
      <c r="C1403" s="52" t="s">
        <v>747</v>
      </c>
      <c r="D1403" s="53" t="n">
        <v>0.1</v>
      </c>
      <c r="E1403" s="53" t="s">
        <v>748</v>
      </c>
      <c r="F1403" s="0" t="s">
        <v>1253</v>
      </c>
      <c r="G1403" s="0" t="str">
        <f aca="false">LEFT(B1403,2)</f>
        <v>04</v>
      </c>
      <c r="H1403" s="0" t="str">
        <f aca="false">I1403&amp;"_"&amp;G1403&amp;"_"&amp;F1403</f>
        <v>GroenbrogetTudse_04_20180921_DL2018001_OerestadGym_koersel1</v>
      </c>
      <c r="I1403" s="61" t="str">
        <f aca="false">MID(RIGHT(B1403,LEN(B1403)-3),1,FIND("_",RIGHT(B1403,LEN(B1403)-3))-1)</f>
        <v>GroenbrogetTudse</v>
      </c>
      <c r="J1403" s="61" t="str">
        <f aca="false">TRIM(SUBSTITUTE(RIGHT(B1403,FIND(I1403,B1403)+1),"_",""))</f>
        <v>NegK</v>
      </c>
      <c r="K1403" s="0" t="str">
        <f aca="false">IFERROR(VALUE(SUBSTITUTE(E1403,".",",")),E1403)</f>
        <v>No Ct</v>
      </c>
      <c r="L1403" s="61" t="str">
        <f aca="false">IF(J1403="PosK",SUMIFS(K:K,J:J,"PosK",H:H,H1403),"")</f>
        <v/>
      </c>
      <c r="M1403" s="61" t="str">
        <f aca="false">IF(J1403="PosK",SUMIFS(K:K,J:J,"NegK",H:H,H1403),"")</f>
        <v/>
      </c>
      <c r="N1403" s="61" t="str">
        <f aca="false">IF(J1403="PosK",SUMIFS(K:K,J:J,"eDNA",H:H,H1403),"")</f>
        <v/>
      </c>
    </row>
    <row r="1404" customFormat="false" ht="14.25" hidden="false" customHeight="false" outlineLevel="0" collapsed="false">
      <c r="A1404" s="0" t="s">
        <v>774</v>
      </c>
      <c r="B1404" s="52" t="s">
        <v>775</v>
      </c>
      <c r="C1404" s="52" t="s">
        <v>751</v>
      </c>
      <c r="D1404" s="53" t="n">
        <v>0.1</v>
      </c>
      <c r="E1404" s="53" t="s">
        <v>748</v>
      </c>
      <c r="F1404" s="0" t="s">
        <v>1253</v>
      </c>
      <c r="G1404" s="0" t="str">
        <f aca="false">LEFT(B1404,2)</f>
        <v>04</v>
      </c>
      <c r="H1404" s="0" t="str">
        <f aca="false">I1404&amp;"_"&amp;G1404&amp;"_"&amp;F1404</f>
        <v>GroenbrogetTudse_04_20180921_DL2018001_OerestadGym_koersel1</v>
      </c>
      <c r="I1404" s="61" t="str">
        <f aca="false">MID(RIGHT(B1404,LEN(B1404)-3),1,FIND("_",RIGHT(B1404,LEN(B1404)-3))-1)</f>
        <v>GroenbrogetTudse</v>
      </c>
      <c r="J1404" s="61" t="str">
        <f aca="false">TRIM(SUBSTITUTE(RIGHT(B1404,FIND(I1404,B1404)+1),"_",""))</f>
        <v>eDNA</v>
      </c>
      <c r="K1404" s="0" t="str">
        <f aca="false">IFERROR(VALUE(SUBSTITUTE(E1404,".",",")),E1404)</f>
        <v>No Ct</v>
      </c>
      <c r="L1404" s="61" t="str">
        <f aca="false">IF(J1404="PosK",SUMIFS(K:K,J:J,"PosK",H:H,H1404),"")</f>
        <v/>
      </c>
      <c r="M1404" s="61" t="str">
        <f aca="false">IF(J1404="PosK",SUMIFS(K:K,J:J,"NegK",H:H,H1404),"")</f>
        <v/>
      </c>
      <c r="N1404" s="61" t="str">
        <f aca="false">IF(J1404="PosK",SUMIFS(K:K,J:J,"eDNA",H:H,H1404),"")</f>
        <v/>
      </c>
      <c r="Q1404" s="62"/>
    </row>
    <row r="1405" customFormat="false" ht="14.25" hidden="false" customHeight="false" outlineLevel="0" collapsed="false">
      <c r="A1405" s="0" t="s">
        <v>776</v>
      </c>
      <c r="B1405" s="52" t="s">
        <v>777</v>
      </c>
      <c r="C1405" s="52" t="s">
        <v>751</v>
      </c>
      <c r="D1405" s="53" t="n">
        <v>0.1</v>
      </c>
      <c r="E1405" s="53" t="s">
        <v>748</v>
      </c>
      <c r="F1405" s="0" t="s">
        <v>1253</v>
      </c>
      <c r="G1405" s="0" t="str">
        <f aca="false">LEFT(B1405,2)</f>
        <v>04</v>
      </c>
      <c r="H1405" s="0" t="str">
        <f aca="false">I1405&amp;"_"&amp;G1405&amp;"_"&amp;F1405</f>
        <v>GroenbrogetTudse_04_20180921_DL2018001_OerestadGym_koersel1</v>
      </c>
      <c r="I1405" s="61" t="str">
        <f aca="false">MID(RIGHT(B1405,LEN(B1405)-3),1,FIND("_",RIGHT(B1405,LEN(B1405)-3))-1)</f>
        <v>GroenbrogetTudse</v>
      </c>
      <c r="J1405" s="61" t="str">
        <f aca="false">TRIM(SUBSTITUTE(RIGHT(B1405,FIND(I1405,B1405)+1),"_",""))</f>
        <v>eDNA</v>
      </c>
      <c r="K1405" s="0" t="str">
        <f aca="false">IFERROR(VALUE(SUBSTITUTE(E1405,".",",")),E1405)</f>
        <v>No Ct</v>
      </c>
      <c r="L1405" s="61" t="str">
        <f aca="false">IF(J1405="PosK",SUMIFS(K:K,J:J,"PosK",H:H,H1405),"")</f>
        <v/>
      </c>
      <c r="M1405" s="61" t="str">
        <f aca="false">IF(J1405="PosK",SUMIFS(K:K,J:J,"NegK",H:H,H1405),"")</f>
        <v/>
      </c>
      <c r="N1405" s="61" t="str">
        <f aca="false">IF(J1405="PosK",SUMIFS(K:K,J:J,"eDNA",H:H,H1405),"")</f>
        <v/>
      </c>
      <c r="P1405" s="62"/>
      <c r="T1405" s="63"/>
      <c r="W1405" s="64"/>
    </row>
    <row r="1406" customFormat="false" ht="14.25" hidden="false" customHeight="false" outlineLevel="0" collapsed="false">
      <c r="A1406" s="0" t="s">
        <v>778</v>
      </c>
      <c r="B1406" s="52" t="s">
        <v>779</v>
      </c>
      <c r="C1406" s="52" t="s">
        <v>743</v>
      </c>
      <c r="D1406" s="53" t="n">
        <v>0.1</v>
      </c>
      <c r="E1406" s="53" t="n">
        <v>29.12</v>
      </c>
      <c r="F1406" s="0" t="s">
        <v>1253</v>
      </c>
      <c r="G1406" s="0" t="str">
        <f aca="false">LEFT(B1406,2)</f>
        <v>05</v>
      </c>
      <c r="H1406" s="0" t="str">
        <f aca="false">I1406&amp;"_"&amp;G1406&amp;"_"&amp;F1406</f>
        <v>Loevfroe_05_20180921_DL2018001_OerestadGym_koersel1</v>
      </c>
      <c r="I1406" s="61" t="str">
        <f aca="false">MID(RIGHT(B1406,LEN(B1406)-3),1,FIND("_",RIGHT(B1406,LEN(B1406)-3))-1)</f>
        <v>Loevfroe</v>
      </c>
      <c r="J1406" s="61" t="str">
        <f aca="false">TRIM(SUBSTITUTE(RIGHT(B1406,FIND(I1406,B1406)+1),"_",""))</f>
        <v>PosK</v>
      </c>
      <c r="K1406" s="0" t="n">
        <f aca="false">IFERROR(VALUE(SUBSTITUTE(E1406,".",",")),E1406)</f>
        <v>29.12</v>
      </c>
      <c r="L1406" s="61" t="n">
        <f aca="false">IF(J1406="PosK",SUMIFS(K:K,J:J,"PosK",H:H,H1406),"")</f>
        <v>29.12</v>
      </c>
      <c r="M1406" s="61" t="n">
        <f aca="false">IF(J1406="PosK",SUMIFS(K:K,J:J,"NegK",H:H,H1406),"")</f>
        <v>0</v>
      </c>
      <c r="N1406" s="61" t="n">
        <f aca="false">IF(J1406="PosK",SUMIFS(K:K,J:J,"eDNA",H:H,H1406),"")</f>
        <v>0</v>
      </c>
      <c r="P1406" s="62" t="n">
        <f aca="false">IF(K1408="No Ct",0,K1408)</f>
        <v>0</v>
      </c>
      <c r="Q1406" s="62" t="n">
        <f aca="false">IF(K1409="No Ct",0,K1409)</f>
        <v>0</v>
      </c>
      <c r="R1406" s="0" t="str">
        <f aca="false">IF(AND(L1406&gt;0,M1406=0),"Valid","Invalid")</f>
        <v>Valid</v>
      </c>
      <c r="S1406" s="0" t="str">
        <f aca="false">IF(OR(P1406&gt;1,Q1406&gt;1),"Present","Absent")</f>
        <v>Absent</v>
      </c>
      <c r="T1406" s="63" t="str">
        <f aca="false">IF(OR(AND(P1406&gt;1,P1406&lt;41),AND(Q1406&gt;1,Q1406&lt;41)),"Ct&lt;41","Ct&gt;41")</f>
        <v>Ct&gt;41</v>
      </c>
      <c r="U1406" s="0" t="str">
        <f aca="false">I1406</f>
        <v>Loevfroe</v>
      </c>
      <c r="V1406" s="0" t="str">
        <f aca="false">MID(F1406,10,9)</f>
        <v>DL2018001</v>
      </c>
      <c r="W1406" s="64" t="str">
        <f aca="false">V1406&amp;"_"&amp;U1406&amp;"_"&amp;R1406&amp;"_"&amp;S1406&amp;"_"&amp;T1406</f>
        <v>DL2018001_Loevfroe_Valid_Absent_Ct&gt;41</v>
      </c>
    </row>
    <row r="1407" customFormat="false" ht="14.25" hidden="false" customHeight="false" outlineLevel="0" collapsed="false">
      <c r="A1407" s="0" t="s">
        <v>780</v>
      </c>
      <c r="B1407" s="52" t="s">
        <v>781</v>
      </c>
      <c r="C1407" s="52" t="s">
        <v>747</v>
      </c>
      <c r="D1407" s="53" t="n">
        <v>0.1</v>
      </c>
      <c r="E1407" s="53" t="s">
        <v>748</v>
      </c>
      <c r="F1407" s="0" t="s">
        <v>1253</v>
      </c>
      <c r="G1407" s="0" t="str">
        <f aca="false">LEFT(B1407,2)</f>
        <v>05</v>
      </c>
      <c r="H1407" s="0" t="str">
        <f aca="false">I1407&amp;"_"&amp;G1407&amp;"_"&amp;F1407</f>
        <v>Loevfroe_05_20180921_DL2018001_OerestadGym_koersel1</v>
      </c>
      <c r="I1407" s="61" t="str">
        <f aca="false">MID(RIGHT(B1407,LEN(B1407)-3),1,FIND("_",RIGHT(B1407,LEN(B1407)-3))-1)</f>
        <v>Loevfroe</v>
      </c>
      <c r="J1407" s="61" t="str">
        <f aca="false">TRIM(SUBSTITUTE(RIGHT(B1407,FIND(I1407,B1407)+1),"_",""))</f>
        <v>NegK</v>
      </c>
      <c r="K1407" s="0" t="str">
        <f aca="false">IFERROR(VALUE(SUBSTITUTE(E1407,".",",")),E1407)</f>
        <v>No Ct</v>
      </c>
      <c r="L1407" s="61" t="str">
        <f aca="false">IF(J1407="PosK",SUMIFS(K:K,J:J,"PosK",H:H,H1407),"")</f>
        <v/>
      </c>
      <c r="M1407" s="61" t="str">
        <f aca="false">IF(J1407="PosK",SUMIFS(K:K,J:J,"NegK",H:H,H1407),"")</f>
        <v/>
      </c>
      <c r="N1407" s="61" t="str">
        <f aca="false">IF(J1407="PosK",SUMIFS(K:K,J:J,"eDNA",H:H,H1407),"")</f>
        <v/>
      </c>
    </row>
    <row r="1408" customFormat="false" ht="14.25" hidden="false" customHeight="false" outlineLevel="0" collapsed="false">
      <c r="A1408" s="0" t="s">
        <v>782</v>
      </c>
      <c r="B1408" s="52" t="s">
        <v>783</v>
      </c>
      <c r="C1408" s="52" t="s">
        <v>751</v>
      </c>
      <c r="D1408" s="53" t="n">
        <v>0.1</v>
      </c>
      <c r="E1408" s="53" t="s">
        <v>748</v>
      </c>
      <c r="F1408" s="0" t="s">
        <v>1253</v>
      </c>
      <c r="G1408" s="0" t="str">
        <f aca="false">LEFT(B1408,2)</f>
        <v>05</v>
      </c>
      <c r="H1408" s="0" t="str">
        <f aca="false">I1408&amp;"_"&amp;G1408&amp;"_"&amp;F1408</f>
        <v>Loevfroe_05_20180921_DL2018001_OerestadGym_koersel1</v>
      </c>
      <c r="I1408" s="61" t="str">
        <f aca="false">MID(RIGHT(B1408,LEN(B1408)-3),1,FIND("_",RIGHT(B1408,LEN(B1408)-3))-1)</f>
        <v>Loevfroe</v>
      </c>
      <c r="J1408" s="61" t="str">
        <f aca="false">TRIM(SUBSTITUTE(RIGHT(B1408,FIND(I1408,B1408)+1),"_",""))</f>
        <v>eDNA</v>
      </c>
      <c r="K1408" s="0" t="str">
        <f aca="false">IFERROR(VALUE(SUBSTITUTE(E1408,".",",")),E1408)</f>
        <v>No Ct</v>
      </c>
      <c r="L1408" s="61" t="str">
        <f aca="false">IF(J1408="PosK",SUMIFS(K:K,J:J,"PosK",H:H,H1408),"")</f>
        <v/>
      </c>
      <c r="M1408" s="61" t="str">
        <f aca="false">IF(J1408="PosK",SUMIFS(K:K,J:J,"NegK",H:H,H1408),"")</f>
        <v/>
      </c>
      <c r="N1408" s="61" t="str">
        <f aca="false">IF(J1408="PosK",SUMIFS(K:K,J:J,"eDNA",H:H,H1408),"")</f>
        <v/>
      </c>
      <c r="Q1408" s="62"/>
    </row>
    <row r="1409" customFormat="false" ht="14.25" hidden="false" customHeight="false" outlineLevel="0" collapsed="false">
      <c r="A1409" s="0" t="s">
        <v>784</v>
      </c>
      <c r="B1409" s="52" t="s">
        <v>785</v>
      </c>
      <c r="C1409" s="52" t="s">
        <v>751</v>
      </c>
      <c r="D1409" s="53" t="n">
        <v>0.1</v>
      </c>
      <c r="E1409" s="53" t="s">
        <v>748</v>
      </c>
      <c r="F1409" s="0" t="s">
        <v>1253</v>
      </c>
      <c r="G1409" s="0" t="str">
        <f aca="false">LEFT(B1409,2)</f>
        <v>05</v>
      </c>
      <c r="H1409" s="0" t="str">
        <f aca="false">I1409&amp;"_"&amp;G1409&amp;"_"&amp;F1409</f>
        <v>Loevfroe_05_20180921_DL2018001_OerestadGym_koersel1</v>
      </c>
      <c r="I1409" s="61" t="str">
        <f aca="false">MID(RIGHT(B1409,LEN(B1409)-3),1,FIND("_",RIGHT(B1409,LEN(B1409)-3))-1)</f>
        <v>Loevfroe</v>
      </c>
      <c r="J1409" s="61" t="str">
        <f aca="false">TRIM(SUBSTITUTE(RIGHT(B1409,FIND(I1409,B1409)+1),"_",""))</f>
        <v>eDNA</v>
      </c>
      <c r="K1409" s="0" t="str">
        <f aca="false">IFERROR(VALUE(SUBSTITUTE(E1409,".",",")),E1409)</f>
        <v>No Ct</v>
      </c>
      <c r="L1409" s="61" t="str">
        <f aca="false">IF(J1409="PosK",SUMIFS(K:K,J:J,"PosK",H:H,H1409),"")</f>
        <v/>
      </c>
      <c r="M1409" s="61" t="str">
        <f aca="false">IF(J1409="PosK",SUMIFS(K:K,J:J,"NegK",H:H,H1409),"")</f>
        <v/>
      </c>
      <c r="N1409" s="61" t="str">
        <f aca="false">IF(J1409="PosK",SUMIFS(K:K,J:J,"eDNA",H:H,H1409),"")</f>
        <v/>
      </c>
      <c r="P1409" s="62"/>
      <c r="T1409" s="63"/>
      <c r="W1409" s="64"/>
    </row>
    <row r="1410" customFormat="false" ht="14.25" hidden="false" customHeight="false" outlineLevel="0" collapsed="false">
      <c r="A1410" s="0" t="s">
        <v>786</v>
      </c>
      <c r="B1410" s="52" t="s">
        <v>787</v>
      </c>
      <c r="C1410" s="52" t="s">
        <v>743</v>
      </c>
      <c r="D1410" s="53" t="n">
        <v>0.1</v>
      </c>
      <c r="E1410" s="53" t="n">
        <v>35.44</v>
      </c>
      <c r="F1410" s="0" t="s">
        <v>1253</v>
      </c>
      <c r="G1410" s="0" t="str">
        <f aca="false">LEFT(B1410,2)</f>
        <v>06</v>
      </c>
      <c r="H1410" s="0" t="str">
        <f aca="false">I1410&amp;"_"&amp;G1410&amp;"_"&amp;F1410</f>
        <v>Springfroe_06_20180921_DL2018001_OerestadGym_koersel1</v>
      </c>
      <c r="I1410" s="61" t="str">
        <f aca="false">MID(RIGHT(B1410,LEN(B1410)-3),1,FIND("_",RIGHT(B1410,LEN(B1410)-3))-1)</f>
        <v>Springfroe</v>
      </c>
      <c r="J1410" s="61" t="str">
        <f aca="false">TRIM(SUBSTITUTE(RIGHT(B1410,FIND(I1410,B1410)+1),"_",""))</f>
        <v>PosK</v>
      </c>
      <c r="K1410" s="0" t="n">
        <f aca="false">IFERROR(VALUE(SUBSTITUTE(E1410,".",",")),E1410)</f>
        <v>35.44</v>
      </c>
      <c r="L1410" s="61" t="n">
        <f aca="false">IF(J1410="PosK",SUMIFS(K:K,J:J,"PosK",H:H,H1410),"")</f>
        <v>35.44</v>
      </c>
      <c r="M1410" s="61" t="n">
        <f aca="false">IF(J1410="PosK",SUMIFS(K:K,J:J,"NegK",H:H,H1410),"")</f>
        <v>0</v>
      </c>
      <c r="N1410" s="61" t="n">
        <f aca="false">IF(J1410="PosK",SUMIFS(K:K,J:J,"eDNA",H:H,H1410),"")</f>
        <v>0</v>
      </c>
      <c r="P1410" s="62" t="n">
        <f aca="false">IF(K1412="No Ct",0,K1412)</f>
        <v>0</v>
      </c>
      <c r="Q1410" s="62" t="n">
        <f aca="false">IF(K1413="No Ct",0,K1413)</f>
        <v>0</v>
      </c>
      <c r="R1410" s="0" t="str">
        <f aca="false">IF(AND(L1410&gt;0,M1410=0),"Valid","Invalid")</f>
        <v>Valid</v>
      </c>
      <c r="S1410" s="0" t="str">
        <f aca="false">IF(OR(P1410&gt;1,Q1410&gt;1),"Present","Absent")</f>
        <v>Absent</v>
      </c>
      <c r="T1410" s="63" t="str">
        <f aca="false">IF(OR(AND(P1410&gt;1,P1410&lt;41),AND(Q1410&gt;1,Q1410&lt;41)),"Ct&lt;41","Ct&gt;41")</f>
        <v>Ct&gt;41</v>
      </c>
      <c r="U1410" s="0" t="str">
        <f aca="false">I1410</f>
        <v>Springfroe</v>
      </c>
      <c r="V1410" s="0" t="str">
        <f aca="false">MID(F1410,10,9)</f>
        <v>DL2018001</v>
      </c>
      <c r="W1410" s="64" t="str">
        <f aca="false">V1410&amp;"_"&amp;U1410&amp;"_"&amp;R1410&amp;"_"&amp;S1410&amp;"_"&amp;T1410</f>
        <v>DL2018001_Springfroe_Valid_Absent_Ct&gt;41</v>
      </c>
    </row>
    <row r="1411" customFormat="false" ht="14.25" hidden="false" customHeight="false" outlineLevel="0" collapsed="false">
      <c r="A1411" s="0" t="s">
        <v>788</v>
      </c>
      <c r="B1411" s="52" t="s">
        <v>789</v>
      </c>
      <c r="C1411" s="52" t="s">
        <v>747</v>
      </c>
      <c r="D1411" s="53" t="n">
        <v>0.1</v>
      </c>
      <c r="E1411" s="53" t="s">
        <v>748</v>
      </c>
      <c r="F1411" s="0" t="s">
        <v>1253</v>
      </c>
      <c r="G1411" s="0" t="str">
        <f aca="false">LEFT(B1411,2)</f>
        <v>06</v>
      </c>
      <c r="H1411" s="0" t="str">
        <f aca="false">I1411&amp;"_"&amp;G1411&amp;"_"&amp;F1411</f>
        <v>Springfroe_06_20180921_DL2018001_OerestadGym_koersel1</v>
      </c>
      <c r="I1411" s="61" t="str">
        <f aca="false">MID(RIGHT(B1411,LEN(B1411)-3),1,FIND("_",RIGHT(B1411,LEN(B1411)-3))-1)</f>
        <v>Springfroe</v>
      </c>
      <c r="J1411" s="61" t="str">
        <f aca="false">TRIM(SUBSTITUTE(RIGHT(B1411,FIND(I1411,B1411)+1),"_",""))</f>
        <v>NegK</v>
      </c>
      <c r="K1411" s="0" t="str">
        <f aca="false">IFERROR(VALUE(SUBSTITUTE(E1411,".",",")),E1411)</f>
        <v>No Ct</v>
      </c>
      <c r="L1411" s="61" t="str">
        <f aca="false">IF(J1411="PosK",SUMIFS(K:K,J:J,"PosK",H:H,H1411),"")</f>
        <v/>
      </c>
      <c r="M1411" s="61" t="str">
        <f aca="false">IF(J1411="PosK",SUMIFS(K:K,J:J,"NegK",H:H,H1411),"")</f>
        <v/>
      </c>
      <c r="N1411" s="61" t="str">
        <f aca="false">IF(J1411="PosK",SUMIFS(K:K,J:J,"eDNA",H:H,H1411),"")</f>
        <v/>
      </c>
    </row>
    <row r="1412" customFormat="false" ht="14.25" hidden="false" customHeight="false" outlineLevel="0" collapsed="false">
      <c r="A1412" s="0" t="s">
        <v>790</v>
      </c>
      <c r="B1412" s="52" t="s">
        <v>791</v>
      </c>
      <c r="C1412" s="52" t="s">
        <v>751</v>
      </c>
      <c r="D1412" s="53" t="n">
        <v>0.1</v>
      </c>
      <c r="E1412" s="53" t="s">
        <v>748</v>
      </c>
      <c r="F1412" s="0" t="s">
        <v>1253</v>
      </c>
      <c r="G1412" s="0" t="str">
        <f aca="false">LEFT(B1412,2)</f>
        <v>06</v>
      </c>
      <c r="H1412" s="0" t="str">
        <f aca="false">I1412&amp;"_"&amp;G1412&amp;"_"&amp;F1412</f>
        <v>Springfroe_06_20180921_DL2018001_OerestadGym_koersel1</v>
      </c>
      <c r="I1412" s="61" t="str">
        <f aca="false">MID(RIGHT(B1412,LEN(B1412)-3),1,FIND("_",RIGHT(B1412,LEN(B1412)-3))-1)</f>
        <v>Springfroe</v>
      </c>
      <c r="J1412" s="61" t="str">
        <f aca="false">TRIM(SUBSTITUTE(RIGHT(B1412,FIND(I1412,B1412)+1),"_",""))</f>
        <v>eDNA</v>
      </c>
      <c r="K1412" s="0" t="str">
        <f aca="false">IFERROR(VALUE(SUBSTITUTE(E1412,".",",")),E1412)</f>
        <v>No Ct</v>
      </c>
      <c r="L1412" s="61" t="str">
        <f aca="false">IF(J1412="PosK",SUMIFS(K:K,J:J,"PosK",H:H,H1412),"")</f>
        <v/>
      </c>
      <c r="M1412" s="61" t="str">
        <f aca="false">IF(J1412="PosK",SUMIFS(K:K,J:J,"NegK",H:H,H1412),"")</f>
        <v/>
      </c>
      <c r="N1412" s="61" t="str">
        <f aca="false">IF(J1412="PosK",SUMIFS(K:K,J:J,"eDNA",H:H,H1412),"")</f>
        <v/>
      </c>
      <c r="Q1412" s="62"/>
    </row>
    <row r="1413" customFormat="false" ht="14.25" hidden="false" customHeight="false" outlineLevel="0" collapsed="false">
      <c r="A1413" s="0" t="s">
        <v>792</v>
      </c>
      <c r="B1413" s="52" t="s">
        <v>793</v>
      </c>
      <c r="C1413" s="52" t="s">
        <v>751</v>
      </c>
      <c r="D1413" s="53" t="n">
        <v>0.1</v>
      </c>
      <c r="E1413" s="53" t="s">
        <v>748</v>
      </c>
      <c r="F1413" s="0" t="s">
        <v>1253</v>
      </c>
      <c r="G1413" s="0" t="str">
        <f aca="false">LEFT(B1413,2)</f>
        <v>06</v>
      </c>
      <c r="H1413" s="0" t="str">
        <f aca="false">I1413&amp;"_"&amp;G1413&amp;"_"&amp;F1413</f>
        <v>Springfroe_06_20180921_DL2018001_OerestadGym_koersel1</v>
      </c>
      <c r="I1413" s="61" t="str">
        <f aca="false">MID(RIGHT(B1413,LEN(B1413)-3),1,FIND("_",RIGHT(B1413,LEN(B1413)-3))-1)</f>
        <v>Springfroe</v>
      </c>
      <c r="J1413" s="61" t="str">
        <f aca="false">TRIM(SUBSTITUTE(RIGHT(B1413,FIND(I1413,B1413)+1),"_",""))</f>
        <v>eDNA</v>
      </c>
      <c r="K1413" s="0" t="str">
        <f aca="false">IFERROR(VALUE(SUBSTITUTE(E1413,".",",")),E1413)</f>
        <v>No Ct</v>
      </c>
      <c r="L1413" s="61" t="str">
        <f aca="false">IF(J1413="PosK",SUMIFS(K:K,J:J,"PosK",H:H,H1413),"")</f>
        <v/>
      </c>
      <c r="M1413" s="61" t="str">
        <f aca="false">IF(J1413="PosK",SUMIFS(K:K,J:J,"NegK",H:H,H1413),"")</f>
        <v/>
      </c>
      <c r="N1413" s="61" t="str">
        <f aca="false">IF(J1413="PosK",SUMIFS(K:K,J:J,"eDNA",H:H,H1413),"")</f>
        <v/>
      </c>
      <c r="P1413" s="62"/>
      <c r="T1413" s="63"/>
      <c r="W1413" s="64"/>
    </row>
    <row r="1414" customFormat="false" ht="14.25" hidden="false" customHeight="false" outlineLevel="0" collapsed="false">
      <c r="A1414" s="0" t="s">
        <v>794</v>
      </c>
      <c r="B1414" s="52" t="s">
        <v>960</v>
      </c>
      <c r="C1414" s="52" t="s">
        <v>743</v>
      </c>
      <c r="D1414" s="53" t="n">
        <v>0.1</v>
      </c>
      <c r="E1414" s="53" t="n">
        <v>35.75</v>
      </c>
      <c r="F1414" s="0" t="s">
        <v>1253</v>
      </c>
      <c r="G1414" s="0" t="str">
        <f aca="false">LEFT(B1414,2)</f>
        <v>07</v>
      </c>
      <c r="H1414" s="0" t="str">
        <f aca="false">I1414&amp;"_"&amp;G1414&amp;"_"&amp;F1414</f>
        <v>Springfroe_07_20180921_DL2018001_OerestadGym_koersel1</v>
      </c>
      <c r="I1414" s="61" t="str">
        <f aca="false">MID(RIGHT(B1414,LEN(B1414)-3),1,FIND("_",RIGHT(B1414,LEN(B1414)-3))-1)</f>
        <v>Springfroe</v>
      </c>
      <c r="J1414" s="61" t="str">
        <f aca="false">TRIM(SUBSTITUTE(RIGHT(B1414,FIND(I1414,B1414)+1),"_",""))</f>
        <v>PosK</v>
      </c>
      <c r="K1414" s="0" t="n">
        <f aca="false">IFERROR(VALUE(SUBSTITUTE(E1414,".",",")),E1414)</f>
        <v>35.75</v>
      </c>
      <c r="L1414" s="61" t="n">
        <f aca="false">IF(J1414="PosK",SUMIFS(K:K,J:J,"PosK",H:H,H1414),"")</f>
        <v>35.75</v>
      </c>
      <c r="M1414" s="61" t="n">
        <f aca="false">IF(J1414="PosK",SUMIFS(K:K,J:J,"NegK",H:H,H1414),"")</f>
        <v>0</v>
      </c>
      <c r="N1414" s="61" t="n">
        <f aca="false">IF(J1414="PosK",SUMIFS(K:K,J:J,"eDNA",H:H,H1414),"")</f>
        <v>0</v>
      </c>
      <c r="P1414" s="62" t="n">
        <f aca="false">IF(K1416="No Ct",0,K1416)</f>
        <v>0</v>
      </c>
      <c r="Q1414" s="62" t="n">
        <f aca="false">IF(K1417="No Ct",0,K1417)</f>
        <v>0</v>
      </c>
      <c r="R1414" s="0" t="str">
        <f aca="false">IF(AND(L1414&gt;0,M1414=0),"Valid","Invalid")</f>
        <v>Valid</v>
      </c>
      <c r="S1414" s="0" t="str">
        <f aca="false">IF(OR(P1414&gt;1,Q1414&gt;1),"Present","Absent")</f>
        <v>Absent</v>
      </c>
      <c r="T1414" s="63" t="str">
        <f aca="false">IF(OR(AND(P1414&gt;1,P1414&lt;41),AND(Q1414&gt;1,Q1414&lt;41)),"Ct&lt;41","Ct&gt;41")</f>
        <v>Ct&gt;41</v>
      </c>
      <c r="U1414" s="0" t="str">
        <f aca="false">I1414</f>
        <v>Springfroe</v>
      </c>
      <c r="V1414" s="0" t="str">
        <f aca="false">MID(F1414,10,9)</f>
        <v>DL2018001</v>
      </c>
      <c r="W1414" s="64" t="str">
        <f aca="false">V1414&amp;"_"&amp;U1414&amp;"_"&amp;R1414&amp;"_"&amp;S1414&amp;"_"&amp;T1414</f>
        <v>DL2018001_Springfroe_Valid_Absent_Ct&gt;41</v>
      </c>
    </row>
    <row r="1415" customFormat="false" ht="14.25" hidden="false" customHeight="false" outlineLevel="0" collapsed="false">
      <c r="A1415" s="0" t="s">
        <v>796</v>
      </c>
      <c r="B1415" s="52" t="s">
        <v>961</v>
      </c>
      <c r="C1415" s="52" t="s">
        <v>747</v>
      </c>
      <c r="D1415" s="53" t="n">
        <v>0.1</v>
      </c>
      <c r="E1415" s="53" t="s">
        <v>748</v>
      </c>
      <c r="F1415" s="0" t="s">
        <v>1253</v>
      </c>
      <c r="G1415" s="0" t="str">
        <f aca="false">LEFT(B1415,2)</f>
        <v>07</v>
      </c>
      <c r="H1415" s="0" t="str">
        <f aca="false">I1415&amp;"_"&amp;G1415&amp;"_"&amp;F1415</f>
        <v>Springfroe_07_20180921_DL2018001_OerestadGym_koersel1</v>
      </c>
      <c r="I1415" s="61" t="str">
        <f aca="false">MID(RIGHT(B1415,LEN(B1415)-3),1,FIND("_",RIGHT(B1415,LEN(B1415)-3))-1)</f>
        <v>Springfroe</v>
      </c>
      <c r="J1415" s="61" t="str">
        <f aca="false">TRIM(SUBSTITUTE(RIGHT(B1415,FIND(I1415,B1415)+1),"_",""))</f>
        <v>NegK</v>
      </c>
      <c r="K1415" s="0" t="str">
        <f aca="false">IFERROR(VALUE(SUBSTITUTE(E1415,".",",")),E1415)</f>
        <v>No Ct</v>
      </c>
      <c r="L1415" s="61" t="str">
        <f aca="false">IF(J1415="PosK",SUMIFS(K:K,J:J,"PosK",H:H,H1415),"")</f>
        <v/>
      </c>
      <c r="M1415" s="61" t="str">
        <f aca="false">IF(J1415="PosK",SUMIFS(K:K,J:J,"NegK",H:H,H1415),"")</f>
        <v/>
      </c>
      <c r="N1415" s="61" t="str">
        <f aca="false">IF(J1415="PosK",SUMIFS(K:K,J:J,"eDNA",H:H,H1415),"")</f>
        <v/>
      </c>
    </row>
    <row r="1416" customFormat="false" ht="14.25" hidden="false" customHeight="false" outlineLevel="0" collapsed="false">
      <c r="A1416" s="0" t="s">
        <v>798</v>
      </c>
      <c r="B1416" s="52" t="s">
        <v>962</v>
      </c>
      <c r="C1416" s="52" t="s">
        <v>751</v>
      </c>
      <c r="D1416" s="53" t="n">
        <v>0.1</v>
      </c>
      <c r="E1416" s="53" t="s">
        <v>748</v>
      </c>
      <c r="F1416" s="0" t="s">
        <v>1253</v>
      </c>
      <c r="G1416" s="0" t="str">
        <f aca="false">LEFT(B1416,2)</f>
        <v>07</v>
      </c>
      <c r="H1416" s="0" t="str">
        <f aca="false">I1416&amp;"_"&amp;G1416&amp;"_"&amp;F1416</f>
        <v>Springfroe_07_20180921_DL2018001_OerestadGym_koersel1</v>
      </c>
      <c r="I1416" s="61" t="str">
        <f aca="false">MID(RIGHT(B1416,LEN(B1416)-3),1,FIND("_",RIGHT(B1416,LEN(B1416)-3))-1)</f>
        <v>Springfroe</v>
      </c>
      <c r="J1416" s="61" t="str">
        <f aca="false">TRIM(SUBSTITUTE(RIGHT(B1416,FIND(I1416,B1416)+1),"_",""))</f>
        <v>eDNA</v>
      </c>
      <c r="K1416" s="0" t="str">
        <f aca="false">IFERROR(VALUE(SUBSTITUTE(E1416,".",",")),E1416)</f>
        <v>No Ct</v>
      </c>
      <c r="L1416" s="61" t="str">
        <f aca="false">IF(J1416="PosK",SUMIFS(K:K,J:J,"PosK",H:H,H1416),"")</f>
        <v/>
      </c>
      <c r="M1416" s="61" t="str">
        <f aca="false">IF(J1416="PosK",SUMIFS(K:K,J:J,"NegK",H:H,H1416),"")</f>
        <v/>
      </c>
      <c r="N1416" s="61" t="str">
        <f aca="false">IF(J1416="PosK",SUMIFS(K:K,J:J,"eDNA",H:H,H1416),"")</f>
        <v/>
      </c>
      <c r="Q1416" s="62"/>
    </row>
    <row r="1417" customFormat="false" ht="14.25" hidden="false" customHeight="false" outlineLevel="0" collapsed="false">
      <c r="A1417" s="0" t="s">
        <v>800</v>
      </c>
      <c r="B1417" s="52" t="s">
        <v>963</v>
      </c>
      <c r="C1417" s="52" t="s">
        <v>751</v>
      </c>
      <c r="D1417" s="53" t="n">
        <v>0.1</v>
      </c>
      <c r="E1417" s="53" t="s">
        <v>748</v>
      </c>
      <c r="F1417" s="0" t="s">
        <v>1253</v>
      </c>
      <c r="G1417" s="0" t="str">
        <f aca="false">LEFT(B1417,2)</f>
        <v>07</v>
      </c>
      <c r="H1417" s="0" t="str">
        <f aca="false">I1417&amp;"_"&amp;G1417&amp;"_"&amp;F1417</f>
        <v>Springfroe_07_20180921_DL2018001_OerestadGym_koersel1</v>
      </c>
      <c r="I1417" s="61" t="str">
        <f aca="false">MID(RIGHT(B1417,LEN(B1417)-3),1,FIND("_",RIGHT(B1417,LEN(B1417)-3))-1)</f>
        <v>Springfroe</v>
      </c>
      <c r="J1417" s="61" t="str">
        <f aca="false">TRIM(SUBSTITUTE(RIGHT(B1417,FIND(I1417,B1417)+1),"_",""))</f>
        <v>eDNA</v>
      </c>
      <c r="K1417" s="0" t="str">
        <f aca="false">IFERROR(VALUE(SUBSTITUTE(E1417,".",",")),E1417)</f>
        <v>No Ct</v>
      </c>
      <c r="L1417" s="61" t="str">
        <f aca="false">IF(J1417="PosK",SUMIFS(K:K,J:J,"PosK",H:H,H1417),"")</f>
        <v/>
      </c>
      <c r="M1417" s="61" t="str">
        <f aca="false">IF(J1417="PosK",SUMIFS(K:K,J:J,"NegK",H:H,H1417),"")</f>
        <v/>
      </c>
      <c r="N1417" s="61" t="str">
        <f aca="false">IF(J1417="PosK",SUMIFS(K:K,J:J,"eDNA",H:H,H1417),"")</f>
        <v/>
      </c>
      <c r="P1417" s="62"/>
      <c r="T1417" s="63"/>
      <c r="W1417" s="64"/>
    </row>
    <row r="1418" customFormat="false" ht="14.25" hidden="false" customHeight="false" outlineLevel="0" collapsed="false">
      <c r="A1418" s="0" t="s">
        <v>802</v>
      </c>
      <c r="B1418" s="52" t="s">
        <v>964</v>
      </c>
      <c r="C1418" s="52" t="s">
        <v>743</v>
      </c>
      <c r="D1418" s="53" t="n">
        <v>0.1</v>
      </c>
      <c r="E1418" s="53" t="n">
        <v>29.33</v>
      </c>
      <c r="F1418" s="0" t="s">
        <v>1253</v>
      </c>
      <c r="G1418" s="0" t="str">
        <f aca="false">LEFT(B1418,2)</f>
        <v>08</v>
      </c>
      <c r="H1418" s="0" t="str">
        <f aca="false">I1418&amp;"_"&amp;G1418&amp;"_"&amp;F1418</f>
        <v>Klokkefroe_08_20180921_DL2018001_OerestadGym_koersel1</v>
      </c>
      <c r="I1418" s="61" t="str">
        <f aca="false">MID(RIGHT(B1418,LEN(B1418)-3),1,FIND("_",RIGHT(B1418,LEN(B1418)-3))-1)</f>
        <v>Klokkefroe</v>
      </c>
      <c r="J1418" s="61" t="str">
        <f aca="false">TRIM(SUBSTITUTE(RIGHT(B1418,FIND(I1418,B1418)+1),"_",""))</f>
        <v>PosK</v>
      </c>
      <c r="K1418" s="0" t="n">
        <f aca="false">IFERROR(VALUE(SUBSTITUTE(E1418,".",",")),E1418)</f>
        <v>29.33</v>
      </c>
      <c r="L1418" s="61" t="n">
        <f aca="false">IF(J1418="PosK",SUMIFS(K:K,J:J,"PosK",H:H,H1418),"")</f>
        <v>29.33</v>
      </c>
      <c r="M1418" s="61" t="n">
        <f aca="false">IF(J1418="PosK",SUMIFS(K:K,J:J,"NegK",H:H,H1418),"")</f>
        <v>0</v>
      </c>
      <c r="N1418" s="61" t="n">
        <f aca="false">IF(J1418="PosK",SUMIFS(K:K,J:J,"eDNA",H:H,H1418),"")</f>
        <v>0</v>
      </c>
      <c r="P1418" s="62" t="n">
        <f aca="false">IF(K1420="No Ct",0,K1420)</f>
        <v>0</v>
      </c>
      <c r="Q1418" s="62" t="n">
        <f aca="false">IF(K1421="No Ct",0,K1421)</f>
        <v>0</v>
      </c>
      <c r="R1418" s="0" t="str">
        <f aca="false">IF(AND(L1418&gt;0,M1418=0),"Valid","Invalid")</f>
        <v>Valid</v>
      </c>
      <c r="S1418" s="0" t="str">
        <f aca="false">IF(OR(P1418&gt;1,Q1418&gt;1),"Present","Absent")</f>
        <v>Absent</v>
      </c>
      <c r="T1418" s="63" t="str">
        <f aca="false">IF(OR(AND(P1418&gt;1,P1418&lt;41),AND(Q1418&gt;1,Q1418&lt;41)),"Ct&lt;41","Ct&gt;41")</f>
        <v>Ct&gt;41</v>
      </c>
      <c r="U1418" s="0" t="str">
        <f aca="false">I1418</f>
        <v>Klokkefroe</v>
      </c>
      <c r="V1418" s="0" t="str">
        <f aca="false">MID(F1418,10,9)</f>
        <v>DL2018001</v>
      </c>
      <c r="W1418" s="64" t="str">
        <f aca="false">V1418&amp;"_"&amp;U1418&amp;"_"&amp;R1418&amp;"_"&amp;S1418&amp;"_"&amp;T1418</f>
        <v>DL2018001_Klokkefroe_Valid_Absent_Ct&gt;41</v>
      </c>
    </row>
    <row r="1419" customFormat="false" ht="14.25" hidden="false" customHeight="false" outlineLevel="0" collapsed="false">
      <c r="A1419" s="0" t="s">
        <v>804</v>
      </c>
      <c r="B1419" s="52" t="s">
        <v>965</v>
      </c>
      <c r="C1419" s="52" t="s">
        <v>747</v>
      </c>
      <c r="D1419" s="53" t="n">
        <v>0.1</v>
      </c>
      <c r="E1419" s="53" t="s">
        <v>748</v>
      </c>
      <c r="F1419" s="0" t="s">
        <v>1253</v>
      </c>
      <c r="G1419" s="0" t="str">
        <f aca="false">LEFT(B1419,2)</f>
        <v>08</v>
      </c>
      <c r="H1419" s="0" t="str">
        <f aca="false">I1419&amp;"_"&amp;G1419&amp;"_"&amp;F1419</f>
        <v>Klokkefroe_08_20180921_DL2018001_OerestadGym_koersel1</v>
      </c>
      <c r="I1419" s="61" t="str">
        <f aca="false">MID(RIGHT(B1419,LEN(B1419)-3),1,FIND("_",RIGHT(B1419,LEN(B1419)-3))-1)</f>
        <v>Klokkefroe</v>
      </c>
      <c r="J1419" s="61" t="str">
        <f aca="false">TRIM(SUBSTITUTE(RIGHT(B1419,FIND(I1419,B1419)+1),"_",""))</f>
        <v>NegK</v>
      </c>
      <c r="K1419" s="0" t="str">
        <f aca="false">IFERROR(VALUE(SUBSTITUTE(E1419,".",",")),E1419)</f>
        <v>No Ct</v>
      </c>
      <c r="L1419" s="61" t="str">
        <f aca="false">IF(J1419="PosK",SUMIFS(K:K,J:J,"PosK",H:H,H1419),"")</f>
        <v/>
      </c>
      <c r="M1419" s="61" t="str">
        <f aca="false">IF(J1419="PosK",SUMIFS(K:K,J:J,"NegK",H:H,H1419),"")</f>
        <v/>
      </c>
      <c r="N1419" s="61" t="str">
        <f aca="false">IF(J1419="PosK",SUMIFS(K:K,J:J,"eDNA",H:H,H1419),"")</f>
        <v/>
      </c>
    </row>
    <row r="1420" customFormat="false" ht="14.25" hidden="false" customHeight="false" outlineLevel="0" collapsed="false">
      <c r="A1420" s="0" t="s">
        <v>806</v>
      </c>
      <c r="B1420" s="52" t="s">
        <v>966</v>
      </c>
      <c r="C1420" s="52" t="s">
        <v>751</v>
      </c>
      <c r="D1420" s="53" t="n">
        <v>0.1</v>
      </c>
      <c r="E1420" s="53" t="s">
        <v>748</v>
      </c>
      <c r="F1420" s="0" t="s">
        <v>1253</v>
      </c>
      <c r="G1420" s="0" t="str">
        <f aca="false">LEFT(B1420,2)</f>
        <v>08</v>
      </c>
      <c r="H1420" s="0" t="str">
        <f aca="false">I1420&amp;"_"&amp;G1420&amp;"_"&amp;F1420</f>
        <v>Klokkefroe_08_20180921_DL2018001_OerestadGym_koersel1</v>
      </c>
      <c r="I1420" s="61" t="str">
        <f aca="false">MID(RIGHT(B1420,LEN(B1420)-3),1,FIND("_",RIGHT(B1420,LEN(B1420)-3))-1)</f>
        <v>Klokkefroe</v>
      </c>
      <c r="J1420" s="61" t="str">
        <f aca="false">TRIM(SUBSTITUTE(RIGHT(B1420,FIND(I1420,B1420)+1),"_",""))</f>
        <v>eDNA</v>
      </c>
      <c r="K1420" s="0" t="str">
        <f aca="false">IFERROR(VALUE(SUBSTITUTE(E1420,".",",")),E1420)</f>
        <v>No Ct</v>
      </c>
      <c r="L1420" s="61" t="str">
        <f aca="false">IF(J1420="PosK",SUMIFS(K:K,J:J,"PosK",H:H,H1420),"")</f>
        <v/>
      </c>
      <c r="M1420" s="61" t="str">
        <f aca="false">IF(J1420="PosK",SUMIFS(K:K,J:J,"NegK",H:H,H1420),"")</f>
        <v/>
      </c>
      <c r="N1420" s="61" t="str">
        <f aca="false">IF(J1420="PosK",SUMIFS(K:K,J:J,"eDNA",H:H,H1420),"")</f>
        <v/>
      </c>
      <c r="Q1420" s="62"/>
    </row>
    <row r="1421" customFormat="false" ht="14.25" hidden="false" customHeight="false" outlineLevel="0" collapsed="false">
      <c r="A1421" s="0" t="s">
        <v>808</v>
      </c>
      <c r="B1421" s="52" t="s">
        <v>967</v>
      </c>
      <c r="C1421" s="52" t="s">
        <v>751</v>
      </c>
      <c r="D1421" s="53" t="n">
        <v>0.1</v>
      </c>
      <c r="E1421" s="53" t="s">
        <v>748</v>
      </c>
      <c r="F1421" s="0" t="s">
        <v>1253</v>
      </c>
      <c r="G1421" s="0" t="str">
        <f aca="false">LEFT(B1421,2)</f>
        <v>08</v>
      </c>
      <c r="H1421" s="0" t="str">
        <f aca="false">I1421&amp;"_"&amp;G1421&amp;"_"&amp;F1421</f>
        <v>Klokkefroe_08_20180921_DL2018001_OerestadGym_koersel1</v>
      </c>
      <c r="I1421" s="61" t="str">
        <f aca="false">MID(RIGHT(B1421,LEN(B1421)-3),1,FIND("_",RIGHT(B1421,LEN(B1421)-3))-1)</f>
        <v>Klokkefroe</v>
      </c>
      <c r="J1421" s="61" t="str">
        <f aca="false">TRIM(SUBSTITUTE(RIGHT(B1421,FIND(I1421,B1421)+1),"_",""))</f>
        <v>eDNA</v>
      </c>
      <c r="K1421" s="0" t="str">
        <f aca="false">IFERROR(VALUE(SUBSTITUTE(E1421,".",",")),E1421)</f>
        <v>No Ct</v>
      </c>
      <c r="L1421" s="61" t="str">
        <f aca="false">IF(J1421="PosK",SUMIFS(K:K,J:J,"PosK",H:H,H1421),"")</f>
        <v/>
      </c>
      <c r="M1421" s="61" t="str">
        <f aca="false">IF(J1421="PosK",SUMIFS(K:K,J:J,"NegK",H:H,H1421),"")</f>
        <v/>
      </c>
      <c r="N1421" s="61" t="str">
        <f aca="false">IF(J1421="PosK",SUMIFS(K:K,J:J,"eDNA",H:H,H1421),"")</f>
        <v/>
      </c>
      <c r="P1421" s="62"/>
      <c r="T1421" s="63"/>
      <c r="W1421" s="64"/>
    </row>
    <row r="1422" customFormat="false" ht="14.25" hidden="false" customHeight="false" outlineLevel="0" collapsed="false">
      <c r="A1422" s="0" t="s">
        <v>810</v>
      </c>
      <c r="B1422" s="52" t="s">
        <v>968</v>
      </c>
      <c r="C1422" s="52" t="s">
        <v>743</v>
      </c>
      <c r="D1422" s="53" t="n">
        <v>0.1</v>
      </c>
      <c r="E1422" s="53" t="n">
        <v>23.78</v>
      </c>
      <c r="F1422" s="0" t="s">
        <v>1253</v>
      </c>
      <c r="G1422" s="0" t="str">
        <f aca="false">LEFT(B1422,2)</f>
        <v>09</v>
      </c>
      <c r="H1422" s="0" t="str">
        <f aca="false">I1422&amp;"_"&amp;G1422&amp;"_"&amp;F1422</f>
        <v>Skrubtudse_09_20180921_DL2018001_OerestadGym_koersel1</v>
      </c>
      <c r="I1422" s="61" t="str">
        <f aca="false">MID(RIGHT(B1422,LEN(B1422)-3),1,FIND("_",RIGHT(B1422,LEN(B1422)-3))-1)</f>
        <v>Skrubtudse</v>
      </c>
      <c r="J1422" s="61" t="str">
        <f aca="false">TRIM(SUBSTITUTE(RIGHT(B1422,FIND(I1422,B1422)+1),"_",""))</f>
        <v>PosK</v>
      </c>
      <c r="K1422" s="0" t="n">
        <f aca="false">IFERROR(VALUE(SUBSTITUTE(E1422,".",",")),E1422)</f>
        <v>23.78</v>
      </c>
      <c r="L1422" s="61" t="n">
        <f aca="false">IF(J1422="PosK",SUMIFS(K:K,J:J,"PosK",H:H,H1422),"")</f>
        <v>23.78</v>
      </c>
      <c r="M1422" s="61" t="n">
        <f aca="false">IF(J1422="PosK",SUMIFS(K:K,J:J,"NegK",H:H,H1422),"")</f>
        <v>0</v>
      </c>
      <c r="N1422" s="61" t="n">
        <f aca="false">IF(J1422="PosK",SUMIFS(K:K,J:J,"eDNA",H:H,H1422),"")</f>
        <v>0</v>
      </c>
      <c r="P1422" s="62" t="n">
        <f aca="false">IF(K1424="No Ct",0,K1424)</f>
        <v>0</v>
      </c>
      <c r="Q1422" s="62" t="n">
        <f aca="false">IF(K1425="No Ct",0,K1425)</f>
        <v>0</v>
      </c>
      <c r="R1422" s="0" t="str">
        <f aca="false">IF(AND(L1422&gt;0,M1422=0),"Valid","Invalid")</f>
        <v>Valid</v>
      </c>
      <c r="S1422" s="0" t="str">
        <f aca="false">IF(OR(P1422&gt;1,Q1422&gt;1),"Present","Absent")</f>
        <v>Absent</v>
      </c>
      <c r="T1422" s="63" t="str">
        <f aca="false">IF(OR(AND(P1422&gt;1,P1422&lt;41),AND(Q1422&gt;1,Q1422&lt;41)),"Ct&lt;41","Ct&gt;41")</f>
        <v>Ct&gt;41</v>
      </c>
      <c r="U1422" s="0" t="str">
        <f aca="false">I1422</f>
        <v>Skrubtudse</v>
      </c>
      <c r="V1422" s="0" t="str">
        <f aca="false">MID(F1422,10,9)</f>
        <v>DL2018001</v>
      </c>
      <c r="W1422" s="64" t="str">
        <f aca="false">V1422&amp;"_"&amp;U1422&amp;"_"&amp;R1422&amp;"_"&amp;S1422&amp;"_"&amp;T1422</f>
        <v>DL2018001_Skrubtudse_Valid_Absent_Ct&gt;41</v>
      </c>
    </row>
    <row r="1423" customFormat="false" ht="14.25" hidden="false" customHeight="false" outlineLevel="0" collapsed="false">
      <c r="A1423" s="0" t="s">
        <v>812</v>
      </c>
      <c r="B1423" s="52" t="s">
        <v>969</v>
      </c>
      <c r="C1423" s="52" t="s">
        <v>747</v>
      </c>
      <c r="D1423" s="53" t="n">
        <v>0.1</v>
      </c>
      <c r="E1423" s="53" t="s">
        <v>748</v>
      </c>
      <c r="F1423" s="0" t="s">
        <v>1253</v>
      </c>
      <c r="G1423" s="0" t="str">
        <f aca="false">LEFT(B1423,2)</f>
        <v>09</v>
      </c>
      <c r="H1423" s="0" t="str">
        <f aca="false">I1423&amp;"_"&amp;G1423&amp;"_"&amp;F1423</f>
        <v>Skrubtudse_09_20180921_DL2018001_OerestadGym_koersel1</v>
      </c>
      <c r="I1423" s="61" t="str">
        <f aca="false">MID(RIGHT(B1423,LEN(B1423)-3),1,FIND("_",RIGHT(B1423,LEN(B1423)-3))-1)</f>
        <v>Skrubtudse</v>
      </c>
      <c r="J1423" s="61" t="str">
        <f aca="false">TRIM(SUBSTITUTE(RIGHT(B1423,FIND(I1423,B1423)+1),"_",""))</f>
        <v>NegK</v>
      </c>
      <c r="K1423" s="0" t="str">
        <f aca="false">IFERROR(VALUE(SUBSTITUTE(E1423,".",",")),E1423)</f>
        <v>No Ct</v>
      </c>
      <c r="L1423" s="61" t="str">
        <f aca="false">IF(J1423="PosK",SUMIFS(K:K,J:J,"PosK",H:H,H1423),"")</f>
        <v/>
      </c>
      <c r="M1423" s="61" t="str">
        <f aca="false">IF(J1423="PosK",SUMIFS(K:K,J:J,"NegK",H:H,H1423),"")</f>
        <v/>
      </c>
      <c r="N1423" s="61" t="str">
        <f aca="false">IF(J1423="PosK",SUMIFS(K:K,J:J,"eDNA",H:H,H1423),"")</f>
        <v/>
      </c>
    </row>
    <row r="1424" customFormat="false" ht="14.25" hidden="false" customHeight="false" outlineLevel="0" collapsed="false">
      <c r="A1424" s="0" t="s">
        <v>814</v>
      </c>
      <c r="B1424" s="52" t="s">
        <v>970</v>
      </c>
      <c r="C1424" s="52" t="s">
        <v>751</v>
      </c>
      <c r="D1424" s="53" t="n">
        <v>0.1</v>
      </c>
      <c r="E1424" s="53" t="s">
        <v>748</v>
      </c>
      <c r="F1424" s="0" t="s">
        <v>1253</v>
      </c>
      <c r="G1424" s="0" t="str">
        <f aca="false">LEFT(B1424,2)</f>
        <v>09</v>
      </c>
      <c r="H1424" s="0" t="str">
        <f aca="false">I1424&amp;"_"&amp;G1424&amp;"_"&amp;F1424</f>
        <v>Skrubtudse_09_20180921_DL2018001_OerestadGym_koersel1</v>
      </c>
      <c r="I1424" s="61" t="str">
        <f aca="false">MID(RIGHT(B1424,LEN(B1424)-3),1,FIND("_",RIGHT(B1424,LEN(B1424)-3))-1)</f>
        <v>Skrubtudse</v>
      </c>
      <c r="J1424" s="61" t="str">
        <f aca="false">TRIM(SUBSTITUTE(RIGHT(B1424,FIND(I1424,B1424)+1),"_",""))</f>
        <v>eDNA</v>
      </c>
      <c r="K1424" s="0" t="str">
        <f aca="false">IFERROR(VALUE(SUBSTITUTE(E1424,".",",")),E1424)</f>
        <v>No Ct</v>
      </c>
      <c r="L1424" s="61" t="str">
        <f aca="false">IF(J1424="PosK",SUMIFS(K:K,J:J,"PosK",H:H,H1424),"")</f>
        <v/>
      </c>
      <c r="M1424" s="61" t="str">
        <f aca="false">IF(J1424="PosK",SUMIFS(K:K,J:J,"NegK",H:H,H1424),"")</f>
        <v/>
      </c>
      <c r="N1424" s="61" t="str">
        <f aca="false">IF(J1424="PosK",SUMIFS(K:K,J:J,"eDNA",H:H,H1424),"")</f>
        <v/>
      </c>
      <c r="Q1424" s="62"/>
    </row>
    <row r="1425" customFormat="false" ht="14.25" hidden="false" customHeight="false" outlineLevel="0" collapsed="false">
      <c r="A1425" s="0" t="s">
        <v>816</v>
      </c>
      <c r="B1425" s="52" t="s">
        <v>971</v>
      </c>
      <c r="C1425" s="52" t="s">
        <v>751</v>
      </c>
      <c r="D1425" s="53" t="n">
        <v>0.1</v>
      </c>
      <c r="E1425" s="53" t="s">
        <v>748</v>
      </c>
      <c r="F1425" s="0" t="s">
        <v>1253</v>
      </c>
      <c r="G1425" s="0" t="str">
        <f aca="false">LEFT(B1425,2)</f>
        <v>09</v>
      </c>
      <c r="H1425" s="0" t="str">
        <f aca="false">I1425&amp;"_"&amp;G1425&amp;"_"&amp;F1425</f>
        <v>Skrubtudse_09_20180921_DL2018001_OerestadGym_koersel1</v>
      </c>
      <c r="I1425" s="61" t="str">
        <f aca="false">MID(RIGHT(B1425,LEN(B1425)-3),1,FIND("_",RIGHT(B1425,LEN(B1425)-3))-1)</f>
        <v>Skrubtudse</v>
      </c>
      <c r="J1425" s="61" t="str">
        <f aca="false">TRIM(SUBSTITUTE(RIGHT(B1425,FIND(I1425,B1425)+1),"_",""))</f>
        <v>eDNA</v>
      </c>
      <c r="K1425" s="0" t="str">
        <f aca="false">IFERROR(VALUE(SUBSTITUTE(E1425,".",",")),E1425)</f>
        <v>No Ct</v>
      </c>
      <c r="L1425" s="61" t="str">
        <f aca="false">IF(J1425="PosK",SUMIFS(K:K,J:J,"PosK",H:H,H1425),"")</f>
        <v/>
      </c>
      <c r="M1425" s="61" t="str">
        <f aca="false">IF(J1425="PosK",SUMIFS(K:K,J:J,"NegK",H:H,H1425),"")</f>
        <v/>
      </c>
      <c r="N1425" s="61" t="str">
        <f aca="false">IF(J1425="PosK",SUMIFS(K:K,J:J,"eDNA",H:H,H1425),"")</f>
        <v/>
      </c>
      <c r="P1425" s="62"/>
      <c r="T1425" s="63"/>
      <c r="W1425" s="64"/>
    </row>
    <row r="1426" customFormat="false" ht="14.25" hidden="false" customHeight="false" outlineLevel="0" collapsed="false">
      <c r="A1426" s="0" t="s">
        <v>818</v>
      </c>
      <c r="B1426" s="52" t="s">
        <v>972</v>
      </c>
      <c r="C1426" s="52" t="s">
        <v>743</v>
      </c>
      <c r="D1426" s="53" t="n">
        <v>0.1</v>
      </c>
      <c r="E1426" s="53" t="n">
        <v>22.65</v>
      </c>
      <c r="F1426" s="0" t="s">
        <v>1253</v>
      </c>
      <c r="G1426" s="0" t="str">
        <f aca="false">LEFT(B1426,2)</f>
        <v>10</v>
      </c>
      <c r="H1426" s="0" t="str">
        <f aca="false">I1426&amp;"_"&amp;G1426&amp;"_"&amp;F1426</f>
        <v>Skrubtudse_10_20180921_DL2018001_OerestadGym_koersel1</v>
      </c>
      <c r="I1426" s="61" t="str">
        <f aca="false">MID(RIGHT(B1426,LEN(B1426)-3),1,FIND("_",RIGHT(B1426,LEN(B1426)-3))-1)</f>
        <v>Skrubtudse</v>
      </c>
      <c r="J1426" s="61" t="str">
        <f aca="false">TRIM(SUBSTITUTE(RIGHT(B1426,FIND(I1426,B1426)+1),"_",""))</f>
        <v>PosK</v>
      </c>
      <c r="K1426" s="0" t="n">
        <f aca="false">IFERROR(VALUE(SUBSTITUTE(E1426,".",",")),E1426)</f>
        <v>22.65</v>
      </c>
      <c r="L1426" s="61" t="n">
        <f aca="false">IF(J1426="PosK",SUMIFS(K:K,J:J,"PosK",H:H,H1426),"")</f>
        <v>22.65</v>
      </c>
      <c r="M1426" s="61" t="n">
        <f aca="false">IF(J1426="PosK",SUMIFS(K:K,J:J,"NegK",H:H,H1426),"")</f>
        <v>0</v>
      </c>
      <c r="N1426" s="61" t="n">
        <f aca="false">IF(J1426="PosK",SUMIFS(K:K,J:J,"eDNA",H:H,H1426),"")</f>
        <v>0</v>
      </c>
      <c r="P1426" s="62" t="n">
        <f aca="false">IF(K1428="No Ct",0,K1428)</f>
        <v>0</v>
      </c>
      <c r="Q1426" s="62" t="n">
        <f aca="false">IF(K1429="No Ct",0,K1429)</f>
        <v>0</v>
      </c>
      <c r="R1426" s="0" t="str">
        <f aca="false">IF(AND(L1426&gt;0,M1426=0),"Valid","Invalid")</f>
        <v>Valid</v>
      </c>
      <c r="S1426" s="0" t="str">
        <f aca="false">IF(OR(P1426&gt;1,Q1426&gt;1),"Present","Absent")</f>
        <v>Absent</v>
      </c>
      <c r="T1426" s="63" t="str">
        <f aca="false">IF(OR(AND(P1426&gt;1,P1426&lt;41),AND(Q1426&gt;1,Q1426&lt;41)),"Ct&lt;41","Ct&gt;41")</f>
        <v>Ct&gt;41</v>
      </c>
      <c r="U1426" s="0" t="str">
        <f aca="false">I1426</f>
        <v>Skrubtudse</v>
      </c>
      <c r="V1426" s="0" t="str">
        <f aca="false">MID(F1426,10,9)</f>
        <v>DL2018001</v>
      </c>
      <c r="W1426" s="64" t="str">
        <f aca="false">V1426&amp;"_"&amp;U1426&amp;"_"&amp;R1426&amp;"_"&amp;S1426&amp;"_"&amp;T1426</f>
        <v>DL2018001_Skrubtudse_Valid_Absent_Ct&gt;41</v>
      </c>
    </row>
    <row r="1427" customFormat="false" ht="14.25" hidden="false" customHeight="false" outlineLevel="0" collapsed="false">
      <c r="A1427" s="0" t="s">
        <v>820</v>
      </c>
      <c r="B1427" s="52" t="s">
        <v>973</v>
      </c>
      <c r="C1427" s="52" t="s">
        <v>747</v>
      </c>
      <c r="D1427" s="53" t="n">
        <v>0.1</v>
      </c>
      <c r="E1427" s="53" t="s">
        <v>748</v>
      </c>
      <c r="F1427" s="0" t="s">
        <v>1253</v>
      </c>
      <c r="G1427" s="0" t="str">
        <f aca="false">LEFT(B1427,2)</f>
        <v>10</v>
      </c>
      <c r="H1427" s="0" t="str">
        <f aca="false">I1427&amp;"_"&amp;G1427&amp;"_"&amp;F1427</f>
        <v>Skrubtudse_10_20180921_DL2018001_OerestadGym_koersel1</v>
      </c>
      <c r="I1427" s="61" t="str">
        <f aca="false">MID(RIGHT(B1427,LEN(B1427)-3),1,FIND("_",RIGHT(B1427,LEN(B1427)-3))-1)</f>
        <v>Skrubtudse</v>
      </c>
      <c r="J1427" s="61" t="str">
        <f aca="false">TRIM(SUBSTITUTE(RIGHT(B1427,FIND(I1427,B1427)+1),"_",""))</f>
        <v>NegK</v>
      </c>
      <c r="K1427" s="0" t="str">
        <f aca="false">IFERROR(VALUE(SUBSTITUTE(E1427,".",",")),E1427)</f>
        <v>No Ct</v>
      </c>
      <c r="L1427" s="61" t="str">
        <f aca="false">IF(J1427="PosK",SUMIFS(K:K,J:J,"PosK",H:H,H1427),"")</f>
        <v/>
      </c>
      <c r="M1427" s="61" t="str">
        <f aca="false">IF(J1427="PosK",SUMIFS(K:K,J:J,"NegK",H:H,H1427),"")</f>
        <v/>
      </c>
      <c r="N1427" s="61" t="str">
        <f aca="false">IF(J1427="PosK",SUMIFS(K:K,J:J,"eDNA",H:H,H1427),"")</f>
        <v/>
      </c>
    </row>
    <row r="1428" customFormat="false" ht="14.25" hidden="false" customHeight="false" outlineLevel="0" collapsed="false">
      <c r="A1428" s="0" t="s">
        <v>822</v>
      </c>
      <c r="B1428" s="52" t="s">
        <v>974</v>
      </c>
      <c r="C1428" s="52" t="s">
        <v>751</v>
      </c>
      <c r="D1428" s="53" t="n">
        <v>0.1</v>
      </c>
      <c r="E1428" s="53" t="s">
        <v>748</v>
      </c>
      <c r="F1428" s="0" t="s">
        <v>1253</v>
      </c>
      <c r="G1428" s="0" t="str">
        <f aca="false">LEFT(B1428,2)</f>
        <v>10</v>
      </c>
      <c r="H1428" s="0" t="str">
        <f aca="false">I1428&amp;"_"&amp;G1428&amp;"_"&amp;F1428</f>
        <v>Skrubtudse_10_20180921_DL2018001_OerestadGym_koersel1</v>
      </c>
      <c r="I1428" s="61" t="str">
        <f aca="false">MID(RIGHT(B1428,LEN(B1428)-3),1,FIND("_",RIGHT(B1428,LEN(B1428)-3))-1)</f>
        <v>Skrubtudse</v>
      </c>
      <c r="J1428" s="61" t="str">
        <f aca="false">TRIM(SUBSTITUTE(RIGHT(B1428,FIND(I1428,B1428)+1),"_",""))</f>
        <v>eDNA</v>
      </c>
      <c r="K1428" s="0" t="str">
        <f aca="false">IFERROR(VALUE(SUBSTITUTE(E1428,".",",")),E1428)</f>
        <v>No Ct</v>
      </c>
      <c r="L1428" s="61" t="str">
        <f aca="false">IF(J1428="PosK",SUMIFS(K:K,J:J,"PosK",H:H,H1428),"")</f>
        <v/>
      </c>
      <c r="M1428" s="61" t="str">
        <f aca="false">IF(J1428="PosK",SUMIFS(K:K,J:J,"NegK",H:H,H1428),"")</f>
        <v/>
      </c>
      <c r="N1428" s="61" t="str">
        <f aca="false">IF(J1428="PosK",SUMIFS(K:K,J:J,"eDNA",H:H,H1428),"")</f>
        <v/>
      </c>
      <c r="Q1428" s="62"/>
    </row>
    <row r="1429" customFormat="false" ht="14.25" hidden="false" customHeight="false" outlineLevel="0" collapsed="false">
      <c r="A1429" s="0" t="s">
        <v>824</v>
      </c>
      <c r="B1429" s="52" t="s">
        <v>975</v>
      </c>
      <c r="C1429" s="52" t="s">
        <v>751</v>
      </c>
      <c r="D1429" s="53" t="n">
        <v>0.1</v>
      </c>
      <c r="E1429" s="53" t="s">
        <v>748</v>
      </c>
      <c r="F1429" s="0" t="s">
        <v>1253</v>
      </c>
      <c r="G1429" s="0" t="str">
        <f aca="false">LEFT(B1429,2)</f>
        <v>10</v>
      </c>
      <c r="H1429" s="0" t="str">
        <f aca="false">I1429&amp;"_"&amp;G1429&amp;"_"&amp;F1429</f>
        <v>Skrubtudse_10_20180921_DL2018001_OerestadGym_koersel1</v>
      </c>
      <c r="I1429" s="61" t="str">
        <f aca="false">MID(RIGHT(B1429,LEN(B1429)-3),1,FIND("_",RIGHT(B1429,LEN(B1429)-3))-1)</f>
        <v>Skrubtudse</v>
      </c>
      <c r="J1429" s="61" t="str">
        <f aca="false">TRIM(SUBSTITUTE(RIGHT(B1429,FIND(I1429,B1429)+1),"_",""))</f>
        <v>eDNA</v>
      </c>
      <c r="K1429" s="0" t="str">
        <f aca="false">IFERROR(VALUE(SUBSTITUTE(E1429,".",",")),E1429)</f>
        <v>No Ct</v>
      </c>
      <c r="L1429" s="61" t="str">
        <f aca="false">IF(J1429="PosK",SUMIFS(K:K,J:J,"PosK",H:H,H1429),"")</f>
        <v/>
      </c>
      <c r="M1429" s="61" t="str">
        <f aca="false">IF(J1429="PosK",SUMIFS(K:K,J:J,"NegK",H:H,H1429),"")</f>
        <v/>
      </c>
      <c r="N1429" s="61" t="str">
        <f aca="false">IF(J1429="PosK",SUMIFS(K:K,J:J,"eDNA",H:H,H1429),"")</f>
        <v/>
      </c>
      <c r="P1429" s="62"/>
      <c r="T1429" s="63"/>
      <c r="W1429" s="64"/>
    </row>
    <row r="1430" customFormat="false" ht="14.25" hidden="false" customHeight="false" outlineLevel="0" collapsed="false">
      <c r="A1430" s="0" t="s">
        <v>826</v>
      </c>
      <c r="B1430" s="52" t="s">
        <v>976</v>
      </c>
      <c r="C1430" s="52" t="s">
        <v>743</v>
      </c>
      <c r="D1430" s="53" t="n">
        <v>0.1</v>
      </c>
      <c r="E1430" s="53" t="n">
        <v>39.7</v>
      </c>
      <c r="F1430" s="0" t="s">
        <v>1253</v>
      </c>
      <c r="G1430" s="0" t="str">
        <f aca="false">LEFT(B1430,2)</f>
        <v>11</v>
      </c>
      <c r="H1430" s="0" t="str">
        <f aca="false">I1430&amp;"_"&amp;G1430&amp;"_"&amp;F1430</f>
        <v>Bjergsalamander_11_20180921_DL2018001_OerestadGym_koersel1</v>
      </c>
      <c r="I1430" s="61" t="str">
        <f aca="false">MID(RIGHT(B1430,LEN(B1430)-3),1,FIND("_",RIGHT(B1430,LEN(B1430)-3))-1)</f>
        <v>Bjergsalamander</v>
      </c>
      <c r="J1430" s="61" t="str">
        <f aca="false">TRIM(SUBSTITUTE(RIGHT(B1430,FIND(I1430,B1430)+1),"_",""))</f>
        <v>PosK</v>
      </c>
      <c r="K1430" s="0" t="n">
        <f aca="false">IFERROR(VALUE(SUBSTITUTE(E1430,".",",")),E1430)</f>
        <v>39.7</v>
      </c>
      <c r="L1430" s="61" t="n">
        <f aca="false">IF(J1430="PosK",SUMIFS(K:K,J:J,"PosK",H:H,H1430),"")</f>
        <v>39.7</v>
      </c>
      <c r="M1430" s="61" t="n">
        <f aca="false">IF(J1430="PosK",SUMIFS(K:K,J:J,"NegK",H:H,H1430),"")</f>
        <v>0</v>
      </c>
      <c r="N1430" s="61" t="n">
        <f aca="false">IF(J1430="PosK",SUMIFS(K:K,J:J,"eDNA",H:H,H1430),"")</f>
        <v>0</v>
      </c>
      <c r="P1430" s="62" t="n">
        <f aca="false">IF(K1432="No Ct",0,K1432)</f>
        <v>0</v>
      </c>
      <c r="Q1430" s="62" t="n">
        <f aca="false">IF(K1433="No Ct",0,K1433)</f>
        <v>0</v>
      </c>
      <c r="R1430" s="0" t="str">
        <f aca="false">IF(AND(L1430&gt;0,M1430=0),"Valid","Invalid")</f>
        <v>Valid</v>
      </c>
      <c r="S1430" s="0" t="str">
        <f aca="false">IF(OR(P1430&gt;1,Q1430&gt;1),"Present","Absent")</f>
        <v>Absent</v>
      </c>
      <c r="T1430" s="63" t="str">
        <f aca="false">IF(OR(AND(P1430&gt;1,P1430&lt;41),AND(Q1430&gt;1,Q1430&lt;41)),"Ct&lt;41","Ct&gt;41")</f>
        <v>Ct&gt;41</v>
      </c>
      <c r="U1430" s="0" t="str">
        <f aca="false">I1430</f>
        <v>Bjergsalamander</v>
      </c>
      <c r="V1430" s="0" t="str">
        <f aca="false">MID(F1430,10,9)</f>
        <v>DL2018001</v>
      </c>
      <c r="W1430" s="64" t="str">
        <f aca="false">V1430&amp;"_"&amp;U1430&amp;"_"&amp;R1430&amp;"_"&amp;S1430&amp;"_"&amp;T1430</f>
        <v>DL2018001_Bjergsalamander_Valid_Absent_Ct&gt;41</v>
      </c>
    </row>
    <row r="1431" customFormat="false" ht="14.25" hidden="false" customHeight="false" outlineLevel="0" collapsed="false">
      <c r="A1431" s="0" t="s">
        <v>828</v>
      </c>
      <c r="B1431" s="52" t="s">
        <v>977</v>
      </c>
      <c r="C1431" s="52" t="s">
        <v>747</v>
      </c>
      <c r="D1431" s="53" t="n">
        <v>0.1</v>
      </c>
      <c r="E1431" s="53" t="s">
        <v>748</v>
      </c>
      <c r="F1431" s="0" t="s">
        <v>1253</v>
      </c>
      <c r="G1431" s="0" t="str">
        <f aca="false">LEFT(B1431,2)</f>
        <v>11</v>
      </c>
      <c r="H1431" s="0" t="str">
        <f aca="false">I1431&amp;"_"&amp;G1431&amp;"_"&amp;F1431</f>
        <v>Bjergsalamander_11_20180921_DL2018001_OerestadGym_koersel1</v>
      </c>
      <c r="I1431" s="61" t="str">
        <f aca="false">MID(RIGHT(B1431,LEN(B1431)-3),1,FIND("_",RIGHT(B1431,LEN(B1431)-3))-1)</f>
        <v>Bjergsalamander</v>
      </c>
      <c r="J1431" s="61" t="str">
        <f aca="false">TRIM(SUBSTITUTE(RIGHT(B1431,FIND(I1431,B1431)+1),"_",""))</f>
        <v>NegK</v>
      </c>
      <c r="K1431" s="0" t="str">
        <f aca="false">IFERROR(VALUE(SUBSTITUTE(E1431,".",",")),E1431)</f>
        <v>No Ct</v>
      </c>
      <c r="L1431" s="61" t="str">
        <f aca="false">IF(J1431="PosK",SUMIFS(K:K,J:J,"PosK",H:H,H1431),"")</f>
        <v/>
      </c>
      <c r="M1431" s="61" t="str">
        <f aca="false">IF(J1431="PosK",SUMIFS(K:K,J:J,"NegK",H:H,H1431),"")</f>
        <v/>
      </c>
      <c r="N1431" s="61" t="str">
        <f aca="false">IF(J1431="PosK",SUMIFS(K:K,J:J,"eDNA",H:H,H1431),"")</f>
        <v/>
      </c>
    </row>
    <row r="1432" customFormat="false" ht="14.25" hidden="false" customHeight="false" outlineLevel="0" collapsed="false">
      <c r="A1432" s="0" t="s">
        <v>830</v>
      </c>
      <c r="B1432" s="52" t="s">
        <v>978</v>
      </c>
      <c r="C1432" s="52" t="s">
        <v>751</v>
      </c>
      <c r="D1432" s="53" t="n">
        <v>0.1</v>
      </c>
      <c r="E1432" s="53" t="s">
        <v>748</v>
      </c>
      <c r="F1432" s="0" t="s">
        <v>1253</v>
      </c>
      <c r="G1432" s="0" t="str">
        <f aca="false">LEFT(B1432,2)</f>
        <v>11</v>
      </c>
      <c r="H1432" s="0" t="str">
        <f aca="false">I1432&amp;"_"&amp;G1432&amp;"_"&amp;F1432</f>
        <v>Bjergsalamander_11_20180921_DL2018001_OerestadGym_koersel1</v>
      </c>
      <c r="I1432" s="61" t="str">
        <f aca="false">MID(RIGHT(B1432,LEN(B1432)-3),1,FIND("_",RIGHT(B1432,LEN(B1432)-3))-1)</f>
        <v>Bjergsalamander</v>
      </c>
      <c r="J1432" s="61" t="str">
        <f aca="false">TRIM(SUBSTITUTE(RIGHT(B1432,FIND(I1432,B1432)+1),"_",""))</f>
        <v>eDNA</v>
      </c>
      <c r="K1432" s="0" t="str">
        <f aca="false">IFERROR(VALUE(SUBSTITUTE(E1432,".",",")),E1432)</f>
        <v>No Ct</v>
      </c>
      <c r="L1432" s="61" t="str">
        <f aca="false">IF(J1432="PosK",SUMIFS(K:K,J:J,"PosK",H:H,H1432),"")</f>
        <v/>
      </c>
      <c r="M1432" s="61" t="str">
        <f aca="false">IF(J1432="PosK",SUMIFS(K:K,J:J,"NegK",H:H,H1432),"")</f>
        <v/>
      </c>
      <c r="N1432" s="61" t="str">
        <f aca="false">IF(J1432="PosK",SUMIFS(K:K,J:J,"eDNA",H:H,H1432),"")</f>
        <v/>
      </c>
      <c r="Q1432" s="62"/>
    </row>
    <row r="1433" customFormat="false" ht="14.25" hidden="false" customHeight="false" outlineLevel="0" collapsed="false">
      <c r="A1433" s="0" t="s">
        <v>832</v>
      </c>
      <c r="B1433" s="52" t="s">
        <v>979</v>
      </c>
      <c r="C1433" s="52" t="s">
        <v>751</v>
      </c>
      <c r="D1433" s="53" t="n">
        <v>0.1</v>
      </c>
      <c r="E1433" s="53" t="s">
        <v>748</v>
      </c>
      <c r="F1433" s="0" t="s">
        <v>1253</v>
      </c>
      <c r="G1433" s="0" t="str">
        <f aca="false">LEFT(B1433,2)</f>
        <v>11</v>
      </c>
      <c r="H1433" s="0" t="str">
        <f aca="false">I1433&amp;"_"&amp;G1433&amp;"_"&amp;F1433</f>
        <v>Bjergsalamander_11_20180921_DL2018001_OerestadGym_koersel1</v>
      </c>
      <c r="I1433" s="61" t="str">
        <f aca="false">MID(RIGHT(B1433,LEN(B1433)-3),1,FIND("_",RIGHT(B1433,LEN(B1433)-3))-1)</f>
        <v>Bjergsalamander</v>
      </c>
      <c r="J1433" s="61" t="str">
        <f aca="false">TRIM(SUBSTITUTE(RIGHT(B1433,FIND(I1433,B1433)+1),"_",""))</f>
        <v>eDNA</v>
      </c>
      <c r="K1433" s="0" t="str">
        <f aca="false">IFERROR(VALUE(SUBSTITUTE(E1433,".",",")),E1433)</f>
        <v>No Ct</v>
      </c>
      <c r="L1433" s="61" t="str">
        <f aca="false">IF(J1433="PosK",SUMIFS(K:K,J:J,"PosK",H:H,H1433),"")</f>
        <v/>
      </c>
      <c r="M1433" s="61" t="str">
        <f aca="false">IF(J1433="PosK",SUMIFS(K:K,J:J,"NegK",H:H,H1433),"")</f>
        <v/>
      </c>
      <c r="N1433" s="61" t="str">
        <f aca="false">IF(J1433="PosK",SUMIFS(K:K,J:J,"eDNA",H:H,H1433),"")</f>
        <v/>
      </c>
      <c r="P1433" s="62"/>
      <c r="T1433" s="63"/>
      <c r="W1433" s="64"/>
    </row>
    <row r="1434" customFormat="false" ht="14.25" hidden="false" customHeight="false" outlineLevel="0" collapsed="false">
      <c r="A1434" s="0" t="s">
        <v>834</v>
      </c>
      <c r="B1434" s="52" t="s">
        <v>980</v>
      </c>
      <c r="C1434" s="52" t="s">
        <v>743</v>
      </c>
      <c r="D1434" s="53" t="n">
        <v>0.1</v>
      </c>
      <c r="E1434" s="53" t="n">
        <v>26.36</v>
      </c>
      <c r="F1434" s="0" t="s">
        <v>1253</v>
      </c>
      <c r="G1434" s="0" t="str">
        <f aca="false">LEFT(B1434,2)</f>
        <v>12</v>
      </c>
      <c r="H1434" s="0" t="str">
        <f aca="false">I1434&amp;"_"&amp;G1434&amp;"_"&amp;F1434</f>
        <v>Latterfroe_12_20180921_DL2018001_OerestadGym_koersel1</v>
      </c>
      <c r="I1434" s="61" t="str">
        <f aca="false">MID(RIGHT(B1434,LEN(B1434)-3),1,FIND("_",RIGHT(B1434,LEN(B1434)-3))-1)</f>
        <v>Latterfroe</v>
      </c>
      <c r="J1434" s="61" t="str">
        <f aca="false">TRIM(SUBSTITUTE(RIGHT(B1434,FIND(I1434,B1434)+1),"_",""))</f>
        <v>PosK</v>
      </c>
      <c r="K1434" s="0" t="n">
        <f aca="false">IFERROR(VALUE(SUBSTITUTE(E1434,".",",")),E1434)</f>
        <v>26.36</v>
      </c>
      <c r="L1434" s="61" t="n">
        <f aca="false">IF(J1434="PosK",SUMIFS(K:K,J:J,"PosK",H:H,H1434),"")</f>
        <v>26.36</v>
      </c>
      <c r="M1434" s="61" t="n">
        <f aca="false">IF(J1434="PosK",SUMIFS(K:K,J:J,"NegK",H:H,H1434),"")</f>
        <v>0</v>
      </c>
      <c r="N1434" s="61" t="n">
        <f aca="false">IF(J1434="PosK",SUMIFS(K:K,J:J,"eDNA",H:H,H1434),"")</f>
        <v>0</v>
      </c>
      <c r="P1434" s="62" t="n">
        <f aca="false">IF(K1436="No Ct",0,K1436)</f>
        <v>0</v>
      </c>
      <c r="Q1434" s="62" t="n">
        <f aca="false">IF(K1437="No Ct",0,K1437)</f>
        <v>0</v>
      </c>
      <c r="R1434" s="0" t="str">
        <f aca="false">IF(AND(L1434&gt;0,M1434=0),"Valid","Invalid")</f>
        <v>Valid</v>
      </c>
      <c r="S1434" s="0" t="str">
        <f aca="false">IF(OR(P1434&gt;1,Q1434&gt;1),"Present","Absent")</f>
        <v>Absent</v>
      </c>
      <c r="T1434" s="63" t="str">
        <f aca="false">IF(OR(AND(P1434&gt;1,P1434&lt;41),AND(Q1434&gt;1,Q1434&lt;41)),"Ct&lt;41","Ct&gt;41")</f>
        <v>Ct&gt;41</v>
      </c>
      <c r="U1434" s="0" t="str">
        <f aca="false">I1434</f>
        <v>Latterfroe</v>
      </c>
      <c r="V1434" s="0" t="str">
        <f aca="false">MID(F1434,10,9)</f>
        <v>DL2018001</v>
      </c>
      <c r="W1434" s="64" t="str">
        <f aca="false">V1434&amp;"_"&amp;U1434&amp;"_"&amp;R1434&amp;"_"&amp;S1434&amp;"_"&amp;T1434</f>
        <v>DL2018001_Latterfroe_Valid_Absent_Ct&gt;41</v>
      </c>
    </row>
    <row r="1435" customFormat="false" ht="14.25" hidden="false" customHeight="false" outlineLevel="0" collapsed="false">
      <c r="A1435" s="0" t="s">
        <v>836</v>
      </c>
      <c r="B1435" s="52" t="s">
        <v>981</v>
      </c>
      <c r="C1435" s="52" t="s">
        <v>747</v>
      </c>
      <c r="D1435" s="53" t="n">
        <v>0.1</v>
      </c>
      <c r="E1435" s="53" t="s">
        <v>748</v>
      </c>
      <c r="F1435" s="0" t="s">
        <v>1253</v>
      </c>
      <c r="G1435" s="0" t="str">
        <f aca="false">LEFT(B1435,2)</f>
        <v>12</v>
      </c>
      <c r="H1435" s="0" t="str">
        <f aca="false">I1435&amp;"_"&amp;G1435&amp;"_"&amp;F1435</f>
        <v>Latterfroe_12_20180921_DL2018001_OerestadGym_koersel1</v>
      </c>
      <c r="I1435" s="61" t="str">
        <f aca="false">MID(RIGHT(B1435,LEN(B1435)-3),1,FIND("_",RIGHT(B1435,LEN(B1435)-3))-1)</f>
        <v>Latterfroe</v>
      </c>
      <c r="J1435" s="61" t="str">
        <f aca="false">TRIM(SUBSTITUTE(RIGHT(B1435,FIND(I1435,B1435)+1),"_",""))</f>
        <v>NegK</v>
      </c>
      <c r="K1435" s="0" t="str">
        <f aca="false">IFERROR(VALUE(SUBSTITUTE(E1435,".",",")),E1435)</f>
        <v>No Ct</v>
      </c>
      <c r="L1435" s="61" t="str">
        <f aca="false">IF(J1435="PosK",SUMIFS(K:K,J:J,"PosK",H:H,H1435),"")</f>
        <v/>
      </c>
      <c r="M1435" s="61" t="str">
        <f aca="false">IF(J1435="PosK",SUMIFS(K:K,J:J,"NegK",H:H,H1435),"")</f>
        <v/>
      </c>
      <c r="N1435" s="61" t="str">
        <f aca="false">IF(J1435="PosK",SUMIFS(K:K,J:J,"eDNA",H:H,H1435),"")</f>
        <v/>
      </c>
    </row>
    <row r="1436" customFormat="false" ht="14.25" hidden="false" customHeight="false" outlineLevel="0" collapsed="false">
      <c r="A1436" s="0" t="s">
        <v>838</v>
      </c>
      <c r="B1436" s="52" t="s">
        <v>982</v>
      </c>
      <c r="C1436" s="52" t="s">
        <v>751</v>
      </c>
      <c r="D1436" s="53" t="n">
        <v>0.1</v>
      </c>
      <c r="E1436" s="53" t="s">
        <v>748</v>
      </c>
      <c r="F1436" s="0" t="s">
        <v>1253</v>
      </c>
      <c r="G1436" s="0" t="str">
        <f aca="false">LEFT(B1436,2)</f>
        <v>12</v>
      </c>
      <c r="H1436" s="0" t="str">
        <f aca="false">I1436&amp;"_"&amp;G1436&amp;"_"&amp;F1436</f>
        <v>Latterfroe_12_20180921_DL2018001_OerestadGym_koersel1</v>
      </c>
      <c r="I1436" s="61" t="str">
        <f aca="false">MID(RIGHT(B1436,LEN(B1436)-3),1,FIND("_",RIGHT(B1436,LEN(B1436)-3))-1)</f>
        <v>Latterfroe</v>
      </c>
      <c r="J1436" s="61" t="str">
        <f aca="false">TRIM(SUBSTITUTE(RIGHT(B1436,FIND(I1436,B1436)+1),"_",""))</f>
        <v>eDNA</v>
      </c>
      <c r="K1436" s="0" t="str">
        <f aca="false">IFERROR(VALUE(SUBSTITUTE(E1436,".",",")),E1436)</f>
        <v>No Ct</v>
      </c>
      <c r="L1436" s="61" t="str">
        <f aca="false">IF(J1436="PosK",SUMIFS(K:K,J:J,"PosK",H:H,H1436),"")</f>
        <v/>
      </c>
      <c r="M1436" s="61" t="str">
        <f aca="false">IF(J1436="PosK",SUMIFS(K:K,J:J,"NegK",H:H,H1436),"")</f>
        <v/>
      </c>
      <c r="N1436" s="61" t="str">
        <f aca="false">IF(J1436="PosK",SUMIFS(K:K,J:J,"eDNA",H:H,H1436),"")</f>
        <v/>
      </c>
      <c r="Q1436" s="62"/>
    </row>
    <row r="1437" customFormat="false" ht="14.25" hidden="false" customHeight="false" outlineLevel="0" collapsed="false">
      <c r="A1437" s="0" t="s">
        <v>840</v>
      </c>
      <c r="B1437" s="52" t="s">
        <v>983</v>
      </c>
      <c r="C1437" s="52" t="s">
        <v>751</v>
      </c>
      <c r="D1437" s="53" t="n">
        <v>0.1</v>
      </c>
      <c r="E1437" s="53" t="s">
        <v>748</v>
      </c>
      <c r="F1437" s="0" t="s">
        <v>1253</v>
      </c>
      <c r="G1437" s="0" t="str">
        <f aca="false">LEFT(B1437,2)</f>
        <v>12</v>
      </c>
      <c r="H1437" s="0" t="str">
        <f aca="false">I1437&amp;"_"&amp;G1437&amp;"_"&amp;F1437</f>
        <v>Latterfroe_12_20180921_DL2018001_OerestadGym_koersel1</v>
      </c>
      <c r="I1437" s="61" t="str">
        <f aca="false">MID(RIGHT(B1437,LEN(B1437)-3),1,FIND("_",RIGHT(B1437,LEN(B1437)-3))-1)</f>
        <v>Latterfroe</v>
      </c>
      <c r="J1437" s="61" t="str">
        <f aca="false">TRIM(SUBSTITUTE(RIGHT(B1437,FIND(I1437,B1437)+1),"_",""))</f>
        <v>eDNA</v>
      </c>
      <c r="K1437" s="0" t="str">
        <f aca="false">IFERROR(VALUE(SUBSTITUTE(E1437,".",",")),E1437)</f>
        <v>No Ct</v>
      </c>
      <c r="L1437" s="61" t="str">
        <f aca="false">IF(J1437="PosK",SUMIFS(K:K,J:J,"PosK",H:H,H1437),"")</f>
        <v/>
      </c>
      <c r="M1437" s="61" t="str">
        <f aca="false">IF(J1437="PosK",SUMIFS(K:K,J:J,"NegK",H:H,H1437),"")</f>
        <v/>
      </c>
      <c r="N1437" s="61" t="str">
        <f aca="false">IF(J1437="PosK",SUMIFS(K:K,J:J,"eDNA",H:H,H1437),"")</f>
        <v/>
      </c>
      <c r="P1437" s="62"/>
      <c r="T1437" s="63"/>
      <c r="W1437" s="64"/>
    </row>
    <row r="1438" customFormat="false" ht="14.25" hidden="false" customHeight="false" outlineLevel="0" collapsed="false">
      <c r="A1438" s="0" t="s">
        <v>842</v>
      </c>
      <c r="B1438" s="52" t="s">
        <v>984</v>
      </c>
      <c r="C1438" s="52" t="s">
        <v>743</v>
      </c>
      <c r="D1438" s="53" t="n">
        <v>0.1</v>
      </c>
      <c r="E1438" s="53" t="n">
        <v>29.01</v>
      </c>
      <c r="F1438" s="0" t="s">
        <v>1253</v>
      </c>
      <c r="G1438" s="0" t="str">
        <f aca="false">LEFT(B1438,2)</f>
        <v>13</v>
      </c>
      <c r="H1438" s="0" t="str">
        <f aca="false">I1438&amp;"_"&amp;G1438&amp;"_"&amp;F1438</f>
        <v>Spidssnudetfroe_13_20180921_DL2018001_OerestadGym_koersel1</v>
      </c>
      <c r="I1438" s="61" t="str">
        <f aca="false">MID(RIGHT(B1438,LEN(B1438)-3),1,FIND("_",RIGHT(B1438,LEN(B1438)-3))-1)</f>
        <v>Spidssnudetfroe</v>
      </c>
      <c r="J1438" s="61" t="str">
        <f aca="false">TRIM(SUBSTITUTE(RIGHT(B1438,FIND(I1438,B1438)+1),"_",""))</f>
        <v>PosK</v>
      </c>
      <c r="K1438" s="0" t="n">
        <f aca="false">IFERROR(VALUE(SUBSTITUTE(E1438,".",",")),E1438)</f>
        <v>29.01</v>
      </c>
      <c r="L1438" s="61" t="n">
        <f aca="false">IF(J1438="PosK",SUMIFS(K:K,J:J,"PosK",H:H,H1438),"")</f>
        <v>29.01</v>
      </c>
      <c r="M1438" s="61" t="n">
        <f aca="false">IF(J1438="PosK",SUMIFS(K:K,J:J,"NegK",H:H,H1438),"")</f>
        <v>0</v>
      </c>
      <c r="N1438" s="61" t="n">
        <f aca="false">IF(J1438="PosK",SUMIFS(K:K,J:J,"eDNA",H:H,H1438),"")</f>
        <v>0</v>
      </c>
      <c r="P1438" s="62" t="n">
        <f aca="false">IF(K1440="No Ct",0,K1440)</f>
        <v>0</v>
      </c>
      <c r="Q1438" s="62" t="n">
        <f aca="false">IF(K1441="No Ct",0,K1441)</f>
        <v>0</v>
      </c>
      <c r="R1438" s="0" t="str">
        <f aca="false">IF(AND(L1438&gt;0,M1438=0),"Valid","Invalid")</f>
        <v>Valid</v>
      </c>
      <c r="S1438" s="0" t="str">
        <f aca="false">IF(OR(P1438&gt;1,Q1438&gt;1),"Present","Absent")</f>
        <v>Absent</v>
      </c>
      <c r="T1438" s="63" t="str">
        <f aca="false">IF(OR(AND(P1438&gt;1,P1438&lt;41),AND(Q1438&gt;1,Q1438&lt;41)),"Ct&lt;41","Ct&gt;41")</f>
        <v>Ct&gt;41</v>
      </c>
      <c r="U1438" s="0" t="str">
        <f aca="false">I1438</f>
        <v>Spidssnudetfroe</v>
      </c>
      <c r="V1438" s="0" t="str">
        <f aca="false">MID(F1438,10,9)</f>
        <v>DL2018001</v>
      </c>
      <c r="W1438" s="64" t="str">
        <f aca="false">V1438&amp;"_"&amp;U1438&amp;"_"&amp;R1438&amp;"_"&amp;S1438&amp;"_"&amp;T1438</f>
        <v>DL2018001_Spidssnudetfroe_Valid_Absent_Ct&gt;41</v>
      </c>
    </row>
    <row r="1439" customFormat="false" ht="14.25" hidden="false" customHeight="false" outlineLevel="0" collapsed="false">
      <c r="A1439" s="0" t="s">
        <v>844</v>
      </c>
      <c r="B1439" s="52" t="s">
        <v>985</v>
      </c>
      <c r="C1439" s="52" t="s">
        <v>747</v>
      </c>
      <c r="D1439" s="53" t="n">
        <v>0.1</v>
      </c>
      <c r="E1439" s="53" t="s">
        <v>748</v>
      </c>
      <c r="F1439" s="0" t="s">
        <v>1253</v>
      </c>
      <c r="G1439" s="0" t="str">
        <f aca="false">LEFT(B1439,2)</f>
        <v>13</v>
      </c>
      <c r="H1439" s="0" t="str">
        <f aca="false">I1439&amp;"_"&amp;G1439&amp;"_"&amp;F1439</f>
        <v>Spidssnudetfroe_13_20180921_DL2018001_OerestadGym_koersel1</v>
      </c>
      <c r="I1439" s="61" t="str">
        <f aca="false">MID(RIGHT(B1439,LEN(B1439)-3),1,FIND("_",RIGHT(B1439,LEN(B1439)-3))-1)</f>
        <v>Spidssnudetfroe</v>
      </c>
      <c r="J1439" s="61" t="str">
        <f aca="false">TRIM(SUBSTITUTE(RIGHT(B1439,FIND(I1439,B1439)+1),"_",""))</f>
        <v>NegK</v>
      </c>
      <c r="K1439" s="0" t="str">
        <f aca="false">IFERROR(VALUE(SUBSTITUTE(E1439,".",",")),E1439)</f>
        <v>No Ct</v>
      </c>
      <c r="L1439" s="61" t="str">
        <f aca="false">IF(J1439="PosK",SUMIFS(K:K,J:J,"PosK",H:H,H1439),"")</f>
        <v/>
      </c>
      <c r="M1439" s="61" t="str">
        <f aca="false">IF(J1439="PosK",SUMIFS(K:K,J:J,"NegK",H:H,H1439),"")</f>
        <v/>
      </c>
      <c r="N1439" s="61" t="str">
        <f aca="false">IF(J1439="PosK",SUMIFS(K:K,J:J,"eDNA",H:H,H1439),"")</f>
        <v/>
      </c>
    </row>
    <row r="1440" customFormat="false" ht="14.25" hidden="false" customHeight="false" outlineLevel="0" collapsed="false">
      <c r="A1440" s="0" t="s">
        <v>846</v>
      </c>
      <c r="B1440" s="52" t="s">
        <v>986</v>
      </c>
      <c r="C1440" s="52" t="s">
        <v>751</v>
      </c>
      <c r="D1440" s="53" t="n">
        <v>0.1</v>
      </c>
      <c r="E1440" s="53" t="s">
        <v>748</v>
      </c>
      <c r="F1440" s="0" t="s">
        <v>1253</v>
      </c>
      <c r="G1440" s="0" t="str">
        <f aca="false">LEFT(B1440,2)</f>
        <v>13</v>
      </c>
      <c r="H1440" s="0" t="str">
        <f aca="false">I1440&amp;"_"&amp;G1440&amp;"_"&amp;F1440</f>
        <v>Spidssnudetfroe_13_20180921_DL2018001_OerestadGym_koersel1</v>
      </c>
      <c r="I1440" s="61" t="str">
        <f aca="false">MID(RIGHT(B1440,LEN(B1440)-3),1,FIND("_",RIGHT(B1440,LEN(B1440)-3))-1)</f>
        <v>Spidssnudetfroe</v>
      </c>
      <c r="J1440" s="61" t="str">
        <f aca="false">TRIM(SUBSTITUTE(RIGHT(B1440,FIND(I1440,B1440)+1),"_",""))</f>
        <v>eDNA</v>
      </c>
      <c r="K1440" s="0" t="str">
        <f aca="false">IFERROR(VALUE(SUBSTITUTE(E1440,".",",")),E1440)</f>
        <v>No Ct</v>
      </c>
      <c r="L1440" s="61" t="str">
        <f aca="false">IF(J1440="PosK",SUMIFS(K:K,J:J,"PosK",H:H,H1440),"")</f>
        <v/>
      </c>
      <c r="M1440" s="61" t="str">
        <f aca="false">IF(J1440="PosK",SUMIFS(K:K,J:J,"NegK",H:H,H1440),"")</f>
        <v/>
      </c>
      <c r="N1440" s="61" t="str">
        <f aca="false">IF(J1440="PosK",SUMIFS(K:K,J:J,"eDNA",H:H,H1440),"")</f>
        <v/>
      </c>
      <c r="Q1440" s="62"/>
    </row>
    <row r="1441" customFormat="false" ht="14.25" hidden="false" customHeight="false" outlineLevel="0" collapsed="false">
      <c r="A1441" s="0" t="s">
        <v>848</v>
      </c>
      <c r="B1441" s="52" t="s">
        <v>986</v>
      </c>
      <c r="C1441" s="52" t="s">
        <v>751</v>
      </c>
      <c r="D1441" s="53" t="n">
        <v>0.1</v>
      </c>
      <c r="E1441" s="53" t="s">
        <v>748</v>
      </c>
      <c r="F1441" s="0" t="s">
        <v>1253</v>
      </c>
      <c r="G1441" s="0" t="str">
        <f aca="false">LEFT(B1441,2)</f>
        <v>13</v>
      </c>
      <c r="H1441" s="0" t="str">
        <f aca="false">I1441&amp;"_"&amp;G1441&amp;"_"&amp;F1441</f>
        <v>Spidssnudetfroe_13_20180921_DL2018001_OerestadGym_koersel1</v>
      </c>
      <c r="I1441" s="61" t="str">
        <f aca="false">MID(RIGHT(B1441,LEN(B1441)-3),1,FIND("_",RIGHT(B1441,LEN(B1441)-3))-1)</f>
        <v>Spidssnudetfroe</v>
      </c>
      <c r="J1441" s="61" t="str">
        <f aca="false">TRIM(SUBSTITUTE(RIGHT(B1441,FIND(I1441,B1441)+1),"_",""))</f>
        <v>eDNA</v>
      </c>
      <c r="K1441" s="0" t="str">
        <f aca="false">IFERROR(VALUE(SUBSTITUTE(E1441,".",",")),E1441)</f>
        <v>No Ct</v>
      </c>
      <c r="L1441" s="61" t="str">
        <f aca="false">IF(J1441="PosK",SUMIFS(K:K,J:J,"PosK",H:H,H1441),"")</f>
        <v/>
      </c>
      <c r="M1441" s="61" t="str">
        <f aca="false">IF(J1441="PosK",SUMIFS(K:K,J:J,"NegK",H:H,H1441),"")</f>
        <v/>
      </c>
      <c r="N1441" s="61" t="str">
        <f aca="false">IF(J1441="PosK",SUMIFS(K:K,J:J,"eDNA",H:H,H1441),"")</f>
        <v/>
      </c>
      <c r="P1441" s="62"/>
      <c r="T1441" s="63"/>
      <c r="W1441" s="64"/>
    </row>
    <row r="1442" customFormat="false" ht="14.25" hidden="false" customHeight="false" outlineLevel="0" collapsed="false">
      <c r="A1442" s="0" t="s">
        <v>849</v>
      </c>
      <c r="B1442" s="52" t="s">
        <v>987</v>
      </c>
      <c r="C1442" s="52" t="s">
        <v>743</v>
      </c>
      <c r="D1442" s="53" t="n">
        <v>0.1</v>
      </c>
      <c r="E1442" s="53" t="n">
        <v>29.38</v>
      </c>
      <c r="F1442" s="0" t="s">
        <v>1253</v>
      </c>
      <c r="G1442" s="0" t="str">
        <f aca="false">LEFT(B1442,2)</f>
        <v>14</v>
      </c>
      <c r="H1442" s="0" t="str">
        <f aca="false">I1442&amp;"_"&amp;G1442&amp;"_"&amp;F1442</f>
        <v>Spidssnudetfroe_14_20180921_DL2018001_OerestadGym_koersel1</v>
      </c>
      <c r="I1442" s="61" t="str">
        <f aca="false">MID(RIGHT(B1442,LEN(B1442)-3),1,FIND("_",RIGHT(B1442,LEN(B1442)-3))-1)</f>
        <v>Spidssnudetfroe</v>
      </c>
      <c r="J1442" s="61" t="str">
        <f aca="false">TRIM(SUBSTITUTE(RIGHT(B1442,FIND(I1442,B1442)+1),"_",""))</f>
        <v>PosK</v>
      </c>
      <c r="K1442" s="0" t="n">
        <f aca="false">IFERROR(VALUE(SUBSTITUTE(E1442,".",",")),E1442)</f>
        <v>29.38</v>
      </c>
      <c r="L1442" s="61" t="n">
        <f aca="false">IF(J1442="PosK",SUMIFS(K:K,J:J,"PosK",H:H,H1442),"")</f>
        <v>29.38</v>
      </c>
      <c r="M1442" s="61" t="n">
        <f aca="false">IF(J1442="PosK",SUMIFS(K:K,J:J,"NegK",H:H,H1442),"")</f>
        <v>0</v>
      </c>
      <c r="N1442" s="61" t="n">
        <f aca="false">IF(J1442="PosK",SUMIFS(K:K,J:J,"eDNA",H:H,H1442),"")</f>
        <v>0</v>
      </c>
      <c r="P1442" s="62" t="n">
        <f aca="false">IF(K1444="No Ct",0,K1444)</f>
        <v>0</v>
      </c>
      <c r="Q1442" s="62" t="n">
        <f aca="false">IF(K1445="No Ct",0,K1445)</f>
        <v>0</v>
      </c>
      <c r="R1442" s="0" t="str">
        <f aca="false">IF(AND(L1442&gt;0,M1442=0),"Valid","Invalid")</f>
        <v>Valid</v>
      </c>
      <c r="S1442" s="0" t="str">
        <f aca="false">IF(OR(P1442&gt;1,Q1442&gt;1),"Present","Absent")</f>
        <v>Absent</v>
      </c>
      <c r="T1442" s="63" t="str">
        <f aca="false">IF(OR(AND(P1442&gt;1,P1442&lt;41),AND(Q1442&gt;1,Q1442&lt;41)),"Ct&lt;41","Ct&gt;41")</f>
        <v>Ct&gt;41</v>
      </c>
      <c r="U1442" s="0" t="str">
        <f aca="false">I1442</f>
        <v>Spidssnudetfroe</v>
      </c>
      <c r="V1442" s="0" t="str">
        <f aca="false">MID(F1442,10,9)</f>
        <v>DL2018001</v>
      </c>
      <c r="W1442" s="64" t="str">
        <f aca="false">V1442&amp;"_"&amp;U1442&amp;"_"&amp;R1442&amp;"_"&amp;S1442&amp;"_"&amp;T1442</f>
        <v>DL2018001_Spidssnudetfroe_Valid_Absent_Ct&gt;41</v>
      </c>
    </row>
    <row r="1443" customFormat="false" ht="14.25" hidden="false" customHeight="false" outlineLevel="0" collapsed="false">
      <c r="A1443" s="0" t="s">
        <v>851</v>
      </c>
      <c r="B1443" s="52" t="s">
        <v>988</v>
      </c>
      <c r="C1443" s="52" t="s">
        <v>747</v>
      </c>
      <c r="D1443" s="53" t="n">
        <v>0.1</v>
      </c>
      <c r="E1443" s="53" t="s">
        <v>748</v>
      </c>
      <c r="F1443" s="0" t="s">
        <v>1253</v>
      </c>
      <c r="G1443" s="0" t="str">
        <f aca="false">LEFT(B1443,2)</f>
        <v>14</v>
      </c>
      <c r="H1443" s="0" t="str">
        <f aca="false">I1443&amp;"_"&amp;G1443&amp;"_"&amp;F1443</f>
        <v>Spidssnudetfroe_14_20180921_DL2018001_OerestadGym_koersel1</v>
      </c>
      <c r="I1443" s="61" t="str">
        <f aca="false">MID(RIGHT(B1443,LEN(B1443)-3),1,FIND("_",RIGHT(B1443,LEN(B1443)-3))-1)</f>
        <v>Spidssnudetfroe</v>
      </c>
      <c r="J1443" s="61" t="str">
        <f aca="false">TRIM(SUBSTITUTE(RIGHT(B1443,FIND(I1443,B1443)+1),"_",""))</f>
        <v>NegK</v>
      </c>
      <c r="K1443" s="0" t="str">
        <f aca="false">IFERROR(VALUE(SUBSTITUTE(E1443,".",",")),E1443)</f>
        <v>No Ct</v>
      </c>
      <c r="L1443" s="61" t="str">
        <f aca="false">IF(J1443="PosK",SUMIFS(K:K,J:J,"PosK",H:H,H1443),"")</f>
        <v/>
      </c>
      <c r="M1443" s="61" t="str">
        <f aca="false">IF(J1443="PosK",SUMIFS(K:K,J:J,"NegK",H:H,H1443),"")</f>
        <v/>
      </c>
      <c r="N1443" s="61" t="str">
        <f aca="false">IF(J1443="PosK",SUMIFS(K:K,J:J,"eDNA",H:H,H1443),"")</f>
        <v/>
      </c>
    </row>
    <row r="1444" customFormat="false" ht="14.25" hidden="false" customHeight="false" outlineLevel="0" collapsed="false">
      <c r="A1444" s="0" t="s">
        <v>853</v>
      </c>
      <c r="B1444" s="52" t="s">
        <v>989</v>
      </c>
      <c r="C1444" s="52" t="s">
        <v>751</v>
      </c>
      <c r="D1444" s="53" t="n">
        <v>0.1</v>
      </c>
      <c r="E1444" s="53" t="s">
        <v>748</v>
      </c>
      <c r="F1444" s="0" t="s">
        <v>1253</v>
      </c>
      <c r="G1444" s="0" t="str">
        <f aca="false">LEFT(B1444,2)</f>
        <v>14</v>
      </c>
      <c r="H1444" s="0" t="str">
        <f aca="false">I1444&amp;"_"&amp;G1444&amp;"_"&amp;F1444</f>
        <v>Spidssnudetfroe_14_20180921_DL2018001_OerestadGym_koersel1</v>
      </c>
      <c r="I1444" s="61" t="str">
        <f aca="false">MID(RIGHT(B1444,LEN(B1444)-3),1,FIND("_",RIGHT(B1444,LEN(B1444)-3))-1)</f>
        <v>Spidssnudetfroe</v>
      </c>
      <c r="J1444" s="61" t="str">
        <f aca="false">TRIM(SUBSTITUTE(RIGHT(B1444,FIND(I1444,B1444)+1),"_",""))</f>
        <v>eDNA</v>
      </c>
      <c r="K1444" s="0" t="str">
        <f aca="false">IFERROR(VALUE(SUBSTITUTE(E1444,".",",")),E1444)</f>
        <v>No Ct</v>
      </c>
      <c r="L1444" s="61" t="str">
        <f aca="false">IF(J1444="PosK",SUMIFS(K:K,J:J,"PosK",H:H,H1444),"")</f>
        <v/>
      </c>
      <c r="M1444" s="61" t="str">
        <f aca="false">IF(J1444="PosK",SUMIFS(K:K,J:J,"NegK",H:H,H1444),"")</f>
        <v/>
      </c>
      <c r="N1444" s="61" t="str">
        <f aca="false">IF(J1444="PosK",SUMIFS(K:K,J:J,"eDNA",H:H,H1444),"")</f>
        <v/>
      </c>
      <c r="Q1444" s="62"/>
    </row>
    <row r="1445" customFormat="false" ht="14.25" hidden="false" customHeight="false" outlineLevel="0" collapsed="false">
      <c r="A1445" s="0" t="s">
        <v>855</v>
      </c>
      <c r="B1445" s="52" t="s">
        <v>989</v>
      </c>
      <c r="C1445" s="52" t="s">
        <v>751</v>
      </c>
      <c r="D1445" s="53" t="n">
        <v>0.1</v>
      </c>
      <c r="E1445" s="53" t="s">
        <v>748</v>
      </c>
      <c r="F1445" s="0" t="s">
        <v>1253</v>
      </c>
      <c r="G1445" s="0" t="str">
        <f aca="false">LEFT(B1445,2)</f>
        <v>14</v>
      </c>
      <c r="H1445" s="0" t="str">
        <f aca="false">I1445&amp;"_"&amp;G1445&amp;"_"&amp;F1445</f>
        <v>Spidssnudetfroe_14_20180921_DL2018001_OerestadGym_koersel1</v>
      </c>
      <c r="I1445" s="61" t="str">
        <f aca="false">MID(RIGHT(B1445,LEN(B1445)-3),1,FIND("_",RIGHT(B1445,LEN(B1445)-3))-1)</f>
        <v>Spidssnudetfroe</v>
      </c>
      <c r="J1445" s="61" t="str">
        <f aca="false">TRIM(SUBSTITUTE(RIGHT(B1445,FIND(I1445,B1445)+1),"_",""))</f>
        <v>eDNA</v>
      </c>
      <c r="K1445" s="0" t="str">
        <f aca="false">IFERROR(VALUE(SUBSTITUTE(E1445,".",",")),E1445)</f>
        <v>No Ct</v>
      </c>
      <c r="L1445" s="61" t="str">
        <f aca="false">IF(J1445="PosK",SUMIFS(K:K,J:J,"PosK",H:H,H1445),"")</f>
        <v/>
      </c>
      <c r="M1445" s="61" t="str">
        <f aca="false">IF(J1445="PosK",SUMIFS(K:K,J:J,"NegK",H:H,H1445),"")</f>
        <v/>
      </c>
      <c r="N1445" s="61" t="str">
        <f aca="false">IF(J1445="PosK",SUMIFS(K:K,J:J,"eDNA",H:H,H1445),"")</f>
        <v/>
      </c>
      <c r="P1445" s="62"/>
      <c r="T1445" s="63"/>
      <c r="W1445" s="64"/>
    </row>
    <row r="1446" customFormat="false" ht="14.25" hidden="false" customHeight="false" outlineLevel="0" collapsed="false">
      <c r="A1446" s="0" t="s">
        <v>856</v>
      </c>
      <c r="B1446" s="52" t="s">
        <v>990</v>
      </c>
      <c r="C1446" s="52" t="s">
        <v>743</v>
      </c>
      <c r="D1446" s="53" t="n">
        <v>0.1</v>
      </c>
      <c r="E1446" s="53" t="n">
        <v>35.74</v>
      </c>
      <c r="F1446" s="0" t="s">
        <v>1253</v>
      </c>
      <c r="G1446" s="0" t="str">
        <f aca="false">LEFT(B1446,2)</f>
        <v>15</v>
      </c>
      <c r="H1446" s="0" t="str">
        <f aca="false">I1446&amp;"_"&amp;G1446&amp;"_"&amp;F1446</f>
        <v>KortbenetGroenFroe_15_20180921_DL2018001_OerestadGym_koersel1</v>
      </c>
      <c r="I1446" s="61" t="str">
        <f aca="false">MID(RIGHT(B1446,LEN(B1446)-3),1,FIND("_",RIGHT(B1446,LEN(B1446)-3))-1)</f>
        <v>KortbenetGroenFroe</v>
      </c>
      <c r="J1446" s="61" t="str">
        <f aca="false">TRIM(SUBSTITUTE(RIGHT(B1446,FIND(I1446,B1446)+1),"_",""))</f>
        <v>PosK</v>
      </c>
      <c r="K1446" s="0" t="n">
        <f aca="false">IFERROR(VALUE(SUBSTITUTE(E1446,".",",")),E1446)</f>
        <v>35.74</v>
      </c>
      <c r="L1446" s="61" t="n">
        <f aca="false">IF(J1446="PosK",SUMIFS(K:K,J:J,"PosK",H:H,H1446),"")</f>
        <v>35.74</v>
      </c>
      <c r="M1446" s="61" t="n">
        <f aca="false">IF(J1446="PosK",SUMIFS(K:K,J:J,"NegK",H:H,H1446),"")</f>
        <v>0</v>
      </c>
      <c r="N1446" s="61" t="n">
        <f aca="false">IF(J1446="PosK",SUMIFS(K:K,J:J,"eDNA",H:H,H1446),"")</f>
        <v>0</v>
      </c>
      <c r="P1446" s="62" t="n">
        <f aca="false">IF(K1448="No Ct",0,K1448)</f>
        <v>0</v>
      </c>
      <c r="Q1446" s="62" t="n">
        <f aca="false">IF(K1449="No Ct",0,K1449)</f>
        <v>0</v>
      </c>
      <c r="R1446" s="0" t="str">
        <f aca="false">IF(AND(L1446&gt;0,M1446=0),"Valid","Invalid")</f>
        <v>Valid</v>
      </c>
      <c r="S1446" s="0" t="str">
        <f aca="false">IF(OR(P1446&gt;1,Q1446&gt;1),"Present","Absent")</f>
        <v>Absent</v>
      </c>
      <c r="T1446" s="63" t="str">
        <f aca="false">IF(OR(AND(P1446&gt;1,P1446&lt;41),AND(Q1446&gt;1,Q1446&lt;41)),"Ct&lt;41","Ct&gt;41")</f>
        <v>Ct&gt;41</v>
      </c>
      <c r="U1446" s="0" t="str">
        <f aca="false">I1446</f>
        <v>KortbenetGroenFroe</v>
      </c>
      <c r="V1446" s="0" t="str">
        <f aca="false">MID(F1446,10,9)</f>
        <v>DL2018001</v>
      </c>
      <c r="W1446" s="64" t="str">
        <f aca="false">V1446&amp;"_"&amp;U1446&amp;"_"&amp;R1446&amp;"_"&amp;S1446&amp;"_"&amp;T1446</f>
        <v>DL2018001_KortbenetGroenFroe_Valid_Absent_Ct&gt;41</v>
      </c>
    </row>
    <row r="1447" customFormat="false" ht="14.25" hidden="false" customHeight="false" outlineLevel="0" collapsed="false">
      <c r="A1447" s="0" t="s">
        <v>858</v>
      </c>
      <c r="B1447" s="52" t="s">
        <v>991</v>
      </c>
      <c r="C1447" s="52" t="s">
        <v>747</v>
      </c>
      <c r="D1447" s="53" t="n">
        <v>0.1</v>
      </c>
      <c r="E1447" s="53" t="s">
        <v>748</v>
      </c>
      <c r="F1447" s="0" t="s">
        <v>1253</v>
      </c>
      <c r="G1447" s="0" t="str">
        <f aca="false">LEFT(B1447,2)</f>
        <v>15</v>
      </c>
      <c r="H1447" s="0" t="str">
        <f aca="false">I1447&amp;"_"&amp;G1447&amp;"_"&amp;F1447</f>
        <v>KortbenetGroenFroe_15_20180921_DL2018001_OerestadGym_koersel1</v>
      </c>
      <c r="I1447" s="61" t="str">
        <f aca="false">MID(RIGHT(B1447,LEN(B1447)-3),1,FIND("_",RIGHT(B1447,LEN(B1447)-3))-1)</f>
        <v>KortbenetGroenFroe</v>
      </c>
      <c r="J1447" s="61" t="str">
        <f aca="false">TRIM(SUBSTITUTE(RIGHT(B1447,FIND(I1447,B1447)+1),"_",""))</f>
        <v>NegK</v>
      </c>
      <c r="K1447" s="0" t="str">
        <f aca="false">IFERROR(VALUE(SUBSTITUTE(E1447,".",",")),E1447)</f>
        <v>No Ct</v>
      </c>
      <c r="L1447" s="61" t="str">
        <f aca="false">IF(J1447="PosK",SUMIFS(K:K,J:J,"PosK",H:H,H1447),"")</f>
        <v/>
      </c>
      <c r="M1447" s="61" t="str">
        <f aca="false">IF(J1447="PosK",SUMIFS(K:K,J:J,"NegK",H:H,H1447),"")</f>
        <v/>
      </c>
      <c r="N1447" s="61" t="str">
        <f aca="false">IF(J1447="PosK",SUMIFS(K:K,J:J,"eDNA",H:H,H1447),"")</f>
        <v/>
      </c>
    </row>
    <row r="1448" customFormat="false" ht="14.25" hidden="false" customHeight="false" outlineLevel="0" collapsed="false">
      <c r="A1448" s="0" t="s">
        <v>860</v>
      </c>
      <c r="B1448" s="52" t="s">
        <v>992</v>
      </c>
      <c r="C1448" s="52" t="s">
        <v>751</v>
      </c>
      <c r="D1448" s="53" t="n">
        <v>0.1</v>
      </c>
      <c r="E1448" s="53" t="s">
        <v>748</v>
      </c>
      <c r="F1448" s="0" t="s">
        <v>1253</v>
      </c>
      <c r="G1448" s="0" t="str">
        <f aca="false">LEFT(B1448,2)</f>
        <v>15</v>
      </c>
      <c r="H1448" s="0" t="str">
        <f aca="false">I1448&amp;"_"&amp;G1448&amp;"_"&amp;F1448</f>
        <v>KortbenetGroenFroe_15_20180921_DL2018001_OerestadGym_koersel1</v>
      </c>
      <c r="I1448" s="61" t="str">
        <f aca="false">MID(RIGHT(B1448,LEN(B1448)-3),1,FIND("_",RIGHT(B1448,LEN(B1448)-3))-1)</f>
        <v>KortbenetGroenFroe</v>
      </c>
      <c r="J1448" s="61" t="str">
        <f aca="false">TRIM(SUBSTITUTE(RIGHT(B1448,FIND(I1448,B1448)+1),"_",""))</f>
        <v>eDNA</v>
      </c>
      <c r="K1448" s="0" t="str">
        <f aca="false">IFERROR(VALUE(SUBSTITUTE(E1448,".",",")),E1448)</f>
        <v>No Ct</v>
      </c>
      <c r="L1448" s="61" t="str">
        <f aca="false">IF(J1448="PosK",SUMIFS(K:K,J:J,"PosK",H:H,H1448),"")</f>
        <v/>
      </c>
      <c r="M1448" s="61" t="str">
        <f aca="false">IF(J1448="PosK",SUMIFS(K:K,J:J,"NegK",H:H,H1448),"")</f>
        <v/>
      </c>
      <c r="N1448" s="61" t="str">
        <f aca="false">IF(J1448="PosK",SUMIFS(K:K,J:J,"eDNA",H:H,H1448),"")</f>
        <v/>
      </c>
      <c r="Q1448" s="62"/>
    </row>
    <row r="1449" customFormat="false" ht="14.25" hidden="false" customHeight="false" outlineLevel="0" collapsed="false">
      <c r="A1449" s="0" t="s">
        <v>862</v>
      </c>
      <c r="B1449" s="52" t="s">
        <v>992</v>
      </c>
      <c r="C1449" s="52" t="s">
        <v>751</v>
      </c>
      <c r="D1449" s="53" t="n">
        <v>0.1</v>
      </c>
      <c r="E1449" s="53" t="s">
        <v>748</v>
      </c>
      <c r="F1449" s="0" t="s">
        <v>1253</v>
      </c>
      <c r="G1449" s="0" t="str">
        <f aca="false">LEFT(B1449,2)</f>
        <v>15</v>
      </c>
      <c r="H1449" s="0" t="str">
        <f aca="false">I1449&amp;"_"&amp;G1449&amp;"_"&amp;F1449</f>
        <v>KortbenetGroenFroe_15_20180921_DL2018001_OerestadGym_koersel1</v>
      </c>
      <c r="I1449" s="61" t="str">
        <f aca="false">MID(RIGHT(B1449,LEN(B1449)-3),1,FIND("_",RIGHT(B1449,LEN(B1449)-3))-1)</f>
        <v>KortbenetGroenFroe</v>
      </c>
      <c r="J1449" s="61" t="str">
        <f aca="false">TRIM(SUBSTITUTE(RIGHT(B1449,FIND(I1449,B1449)+1),"_",""))</f>
        <v>eDNA</v>
      </c>
      <c r="K1449" s="0" t="str">
        <f aca="false">IFERROR(VALUE(SUBSTITUTE(E1449,".",",")),E1449)</f>
        <v>No Ct</v>
      </c>
      <c r="L1449" s="61" t="str">
        <f aca="false">IF(J1449="PosK",SUMIFS(K:K,J:J,"PosK",H:H,H1449),"")</f>
        <v/>
      </c>
      <c r="M1449" s="61" t="str">
        <f aca="false">IF(J1449="PosK",SUMIFS(K:K,J:J,"NegK",H:H,H1449),"")</f>
        <v/>
      </c>
      <c r="N1449" s="61" t="str">
        <f aca="false">IF(J1449="PosK",SUMIFS(K:K,J:J,"eDNA",H:H,H1449),"")</f>
        <v/>
      </c>
      <c r="P1449" s="62"/>
      <c r="T1449" s="63"/>
      <c r="W1449" s="64"/>
    </row>
    <row r="1450" customFormat="false" ht="14.25" hidden="false" customHeight="false" outlineLevel="0" collapsed="false">
      <c r="A1450" s="0" t="s">
        <v>863</v>
      </c>
      <c r="B1450" s="52" t="s">
        <v>1212</v>
      </c>
      <c r="C1450" s="52" t="s">
        <v>743</v>
      </c>
      <c r="D1450" s="53" t="n">
        <v>0.1</v>
      </c>
      <c r="E1450" s="53" t="n">
        <v>33.26</v>
      </c>
      <c r="F1450" s="0" t="s">
        <v>1253</v>
      </c>
      <c r="G1450" s="0" t="str">
        <f aca="false">LEFT(B1450,2)</f>
        <v>16</v>
      </c>
      <c r="H1450" s="0" t="str">
        <f aca="false">I1450&amp;"_"&amp;G1450&amp;"_"&amp;F1450</f>
        <v>ButsnudetFroe_16_20180921_DL2018001_OerestadGym_koersel1</v>
      </c>
      <c r="I1450" s="61" t="str">
        <f aca="false">MID(RIGHT(B1450,LEN(B1450)-3),1,FIND("_",RIGHT(B1450,LEN(B1450)-3))-1)</f>
        <v>ButsnudetFroe</v>
      </c>
      <c r="J1450" s="61" t="str">
        <f aca="false">TRIM(SUBSTITUTE(RIGHT(B1450,FIND(I1450,B1450)+1),"_",""))</f>
        <v>PosK</v>
      </c>
      <c r="K1450" s="0" t="n">
        <f aca="false">IFERROR(VALUE(SUBSTITUTE(E1450,".",",")),E1450)</f>
        <v>33.26</v>
      </c>
      <c r="L1450" s="61" t="n">
        <f aca="false">IF(J1450="PosK",SUMIFS(K:K,J:J,"PosK",H:H,H1450),"")</f>
        <v>33.26</v>
      </c>
      <c r="M1450" s="61" t="n">
        <f aca="false">IF(J1450="PosK",SUMIFS(K:K,J:J,"NegK",H:H,H1450),"")</f>
        <v>0</v>
      </c>
      <c r="N1450" s="61" t="n">
        <f aca="false">IF(J1450="PosK",SUMIFS(K:K,J:J,"eDNA",H:H,H1450),"")</f>
        <v>0</v>
      </c>
      <c r="P1450" s="62" t="n">
        <f aca="false">IF(K1452="No Ct",0,K1452)</f>
        <v>0</v>
      </c>
      <c r="Q1450" s="62" t="n">
        <f aca="false">IF(K1453="No Ct",0,K1453)</f>
        <v>0</v>
      </c>
      <c r="R1450" s="0" t="str">
        <f aca="false">IF(AND(L1450&gt;0,M1450=0),"Valid","Invalid")</f>
        <v>Valid</v>
      </c>
      <c r="S1450" s="0" t="str">
        <f aca="false">IF(OR(P1450&gt;1,Q1450&gt;1),"Present","Absent")</f>
        <v>Absent</v>
      </c>
      <c r="T1450" s="63" t="str">
        <f aca="false">IF(OR(AND(P1450&gt;1,P1450&lt;41),AND(Q1450&gt;1,Q1450&lt;41)),"Ct&lt;41","Ct&gt;41")</f>
        <v>Ct&gt;41</v>
      </c>
      <c r="U1450" s="0" t="str">
        <f aca="false">I1450</f>
        <v>ButsnudetFroe</v>
      </c>
      <c r="V1450" s="0" t="str">
        <f aca="false">MID(F1450,10,9)</f>
        <v>DL2018001</v>
      </c>
      <c r="W1450" s="64" t="str">
        <f aca="false">V1450&amp;"_"&amp;U1450&amp;"_"&amp;R1450&amp;"_"&amp;S1450&amp;"_"&amp;T1450</f>
        <v>DL2018001_ButsnudetFroe_Valid_Absent_Ct&gt;41</v>
      </c>
    </row>
    <row r="1451" customFormat="false" ht="14.25" hidden="false" customHeight="false" outlineLevel="0" collapsed="false">
      <c r="A1451" s="0" t="s">
        <v>865</v>
      </c>
      <c r="B1451" s="52" t="s">
        <v>1213</v>
      </c>
      <c r="C1451" s="52" t="s">
        <v>747</v>
      </c>
      <c r="D1451" s="53" t="n">
        <v>0.1</v>
      </c>
      <c r="E1451" s="53" t="s">
        <v>748</v>
      </c>
      <c r="F1451" s="0" t="s">
        <v>1253</v>
      </c>
      <c r="G1451" s="0" t="str">
        <f aca="false">LEFT(B1451,2)</f>
        <v>16</v>
      </c>
      <c r="H1451" s="0" t="str">
        <f aca="false">I1451&amp;"_"&amp;G1451&amp;"_"&amp;F1451</f>
        <v>ButsnudetFroe_16_20180921_DL2018001_OerestadGym_koersel1</v>
      </c>
      <c r="I1451" s="61" t="str">
        <f aca="false">MID(RIGHT(B1451,LEN(B1451)-3),1,FIND("_",RIGHT(B1451,LEN(B1451)-3))-1)</f>
        <v>ButsnudetFroe</v>
      </c>
      <c r="J1451" s="61" t="str">
        <f aca="false">TRIM(SUBSTITUTE(RIGHT(B1451,FIND(I1451,B1451)+1),"_",""))</f>
        <v>NegK</v>
      </c>
      <c r="K1451" s="0" t="str">
        <f aca="false">IFERROR(VALUE(SUBSTITUTE(E1451,".",",")),E1451)</f>
        <v>No Ct</v>
      </c>
      <c r="L1451" s="61" t="str">
        <f aca="false">IF(J1451="PosK",SUMIFS(K:K,J:J,"PosK",H:H,H1451),"")</f>
        <v/>
      </c>
      <c r="M1451" s="61" t="str">
        <f aca="false">IF(J1451="PosK",SUMIFS(K:K,J:J,"NegK",H:H,H1451),"")</f>
        <v/>
      </c>
      <c r="N1451" s="61" t="str">
        <f aca="false">IF(J1451="PosK",SUMIFS(K:K,J:J,"eDNA",H:H,H1451),"")</f>
        <v/>
      </c>
    </row>
    <row r="1452" customFormat="false" ht="14.25" hidden="false" customHeight="false" outlineLevel="0" collapsed="false">
      <c r="A1452" s="0" t="s">
        <v>867</v>
      </c>
      <c r="B1452" s="52" t="s">
        <v>1214</v>
      </c>
      <c r="C1452" s="52" t="s">
        <v>751</v>
      </c>
      <c r="D1452" s="53" t="n">
        <v>0.1</v>
      </c>
      <c r="E1452" s="53" t="s">
        <v>748</v>
      </c>
      <c r="F1452" s="0" t="s">
        <v>1253</v>
      </c>
      <c r="G1452" s="0" t="str">
        <f aca="false">LEFT(B1452,2)</f>
        <v>16</v>
      </c>
      <c r="H1452" s="0" t="str">
        <f aca="false">I1452&amp;"_"&amp;G1452&amp;"_"&amp;F1452</f>
        <v>ButsnudetFroe_16_20180921_DL2018001_OerestadGym_koersel1</v>
      </c>
      <c r="I1452" s="61" t="str">
        <f aca="false">MID(RIGHT(B1452,LEN(B1452)-3),1,FIND("_",RIGHT(B1452,LEN(B1452)-3))-1)</f>
        <v>ButsnudetFroe</v>
      </c>
      <c r="J1452" s="61" t="str">
        <f aca="false">TRIM(SUBSTITUTE(RIGHT(B1452,FIND(I1452,B1452)+1),"_",""))</f>
        <v>eDNA</v>
      </c>
      <c r="K1452" s="0" t="str">
        <f aca="false">IFERROR(VALUE(SUBSTITUTE(E1452,".",",")),E1452)</f>
        <v>No Ct</v>
      </c>
      <c r="L1452" s="61" t="str">
        <f aca="false">IF(J1452="PosK",SUMIFS(K:K,J:J,"PosK",H:H,H1452),"")</f>
        <v/>
      </c>
      <c r="M1452" s="61" t="str">
        <f aca="false">IF(J1452="PosK",SUMIFS(K:K,J:J,"NegK",H:H,H1452),"")</f>
        <v/>
      </c>
      <c r="N1452" s="61" t="str">
        <f aca="false">IF(J1452="PosK",SUMIFS(K:K,J:J,"eDNA",H:H,H1452),"")</f>
        <v/>
      </c>
      <c r="Q1452" s="62"/>
    </row>
    <row r="1453" customFormat="false" ht="14.25" hidden="false" customHeight="false" outlineLevel="0" collapsed="false">
      <c r="A1453" s="0" t="s">
        <v>869</v>
      </c>
      <c r="B1453" s="52" t="s">
        <v>1214</v>
      </c>
      <c r="C1453" s="52" t="s">
        <v>751</v>
      </c>
      <c r="D1453" s="53" t="n">
        <v>0.1</v>
      </c>
      <c r="E1453" s="53" t="s">
        <v>748</v>
      </c>
      <c r="F1453" s="0" t="s">
        <v>1253</v>
      </c>
      <c r="G1453" s="0" t="str">
        <f aca="false">LEFT(B1453,2)</f>
        <v>16</v>
      </c>
      <c r="H1453" s="0" t="str">
        <f aca="false">I1453&amp;"_"&amp;G1453&amp;"_"&amp;F1453</f>
        <v>ButsnudetFroe_16_20180921_DL2018001_OerestadGym_koersel1</v>
      </c>
      <c r="I1453" s="61" t="str">
        <f aca="false">MID(RIGHT(B1453,LEN(B1453)-3),1,FIND("_",RIGHT(B1453,LEN(B1453)-3))-1)</f>
        <v>ButsnudetFroe</v>
      </c>
      <c r="J1453" s="61" t="str">
        <f aca="false">TRIM(SUBSTITUTE(RIGHT(B1453,FIND(I1453,B1453)+1),"_",""))</f>
        <v>eDNA</v>
      </c>
      <c r="K1453" s="0" t="str">
        <f aca="false">IFERROR(VALUE(SUBSTITUTE(E1453,".",",")),E1453)</f>
        <v>No Ct</v>
      </c>
      <c r="L1453" s="61" t="str">
        <f aca="false">IF(J1453="PosK",SUMIFS(K:K,J:J,"PosK",H:H,H1453),"")</f>
        <v/>
      </c>
      <c r="M1453" s="61" t="str">
        <f aca="false">IF(J1453="PosK",SUMIFS(K:K,J:J,"NegK",H:H,H1453),"")</f>
        <v/>
      </c>
      <c r="N1453" s="61" t="str">
        <f aca="false">IF(J1453="PosK",SUMIFS(K:K,J:J,"eDNA",H:H,H1453),"")</f>
        <v/>
      </c>
      <c r="P1453" s="62"/>
      <c r="T1453" s="63"/>
      <c r="W1453" s="64"/>
    </row>
    <row r="1454" customFormat="false" ht="14.25" hidden="false" customHeight="false" outlineLevel="0" collapsed="false">
      <c r="A1454" s="0" t="s">
        <v>870</v>
      </c>
      <c r="B1454" s="52" t="s">
        <v>996</v>
      </c>
      <c r="C1454" s="52" t="s">
        <v>743</v>
      </c>
      <c r="D1454" s="53" t="n">
        <v>0.1</v>
      </c>
      <c r="E1454" s="53" t="s">
        <v>748</v>
      </c>
      <c r="F1454" s="0" t="s">
        <v>1253</v>
      </c>
      <c r="G1454" s="0" t="str">
        <f aca="false">LEFT(B1454,2)</f>
        <v>17</v>
      </c>
      <c r="H1454" s="0" t="str">
        <f aca="false">I1454&amp;"_"&amp;G1454&amp;"_"&amp;F1454</f>
        <v>ButsnudetFroe_17_20180921_DL2018001_OerestadGym_koersel1</v>
      </c>
      <c r="I1454" s="61" t="str">
        <f aca="false">MID(RIGHT(B1454,LEN(B1454)-3),1,FIND("_",RIGHT(B1454,LEN(B1454)-3))-1)</f>
        <v>ButsnudetFroe</v>
      </c>
      <c r="J1454" s="61" t="str">
        <f aca="false">TRIM(SUBSTITUTE(RIGHT(B1454,FIND(I1454,B1454)+1),"_",""))</f>
        <v>PosK</v>
      </c>
      <c r="K1454" s="0" t="str">
        <f aca="false">IFERROR(VALUE(SUBSTITUTE(E1454,".",",")),E1454)</f>
        <v>No Ct</v>
      </c>
      <c r="L1454" s="61" t="n">
        <f aca="false">IF(J1454="PosK",SUMIFS(K:K,J:J,"PosK",H:H,H1454),"")</f>
        <v>0</v>
      </c>
      <c r="M1454" s="61" t="n">
        <f aca="false">IF(J1454="PosK",SUMIFS(K:K,J:J,"NegK",H:H,H1454),"")</f>
        <v>0</v>
      </c>
      <c r="N1454" s="61" t="n">
        <f aca="false">IF(J1454="PosK",SUMIFS(K:K,J:J,"eDNA",H:H,H1454),"")</f>
        <v>43.93</v>
      </c>
      <c r="P1454" s="62" t="n">
        <f aca="false">IF(K1456="No Ct",0,K1456)</f>
        <v>0</v>
      </c>
      <c r="Q1454" s="62" t="n">
        <f aca="false">IF(K1457="No Ct",0,K1457)</f>
        <v>43.93</v>
      </c>
      <c r="R1454" s="0" t="str">
        <f aca="false">IF(AND(L1454&gt;0,M1454=0),"Valid","Invalid")</f>
        <v>Invalid</v>
      </c>
      <c r="S1454" s="0" t="str">
        <f aca="false">IF(OR(P1454&gt;1,Q1454&gt;1),"Present","Absent")</f>
        <v>Present</v>
      </c>
      <c r="T1454" s="63" t="str">
        <f aca="false">IF(OR(AND(P1454&gt;1,P1454&lt;41),AND(Q1454&gt;1,Q1454&lt;41)),"Ct&lt;41","Ct&gt;41")</f>
        <v>Ct&gt;41</v>
      </c>
      <c r="U1454" s="0" t="str">
        <f aca="false">I1454</f>
        <v>ButsnudetFroe</v>
      </c>
      <c r="V1454" s="0" t="str">
        <f aca="false">MID(F1454,10,9)</f>
        <v>DL2018001</v>
      </c>
      <c r="W1454" s="64" t="str">
        <f aca="false">V1454&amp;"_"&amp;U1454&amp;"_"&amp;R1454&amp;"_"&amp;S1454&amp;"_"&amp;T1454</f>
        <v>DL2018001_ButsnudetFroe_Invalid_Present_Ct&gt;41</v>
      </c>
    </row>
    <row r="1455" customFormat="false" ht="14.25" hidden="false" customHeight="false" outlineLevel="0" collapsed="false">
      <c r="A1455" s="0" t="s">
        <v>872</v>
      </c>
      <c r="B1455" s="52" t="s">
        <v>997</v>
      </c>
      <c r="C1455" s="52" t="s">
        <v>747</v>
      </c>
      <c r="D1455" s="53" t="n">
        <v>0.1</v>
      </c>
      <c r="E1455" s="53" t="s">
        <v>748</v>
      </c>
      <c r="F1455" s="0" t="s">
        <v>1253</v>
      </c>
      <c r="G1455" s="0" t="str">
        <f aca="false">LEFT(B1455,2)</f>
        <v>17</v>
      </c>
      <c r="H1455" s="0" t="str">
        <f aca="false">I1455&amp;"_"&amp;G1455&amp;"_"&amp;F1455</f>
        <v>ButsnudetFroe_17_20180921_DL2018001_OerestadGym_koersel1</v>
      </c>
      <c r="I1455" s="61" t="str">
        <f aca="false">MID(RIGHT(B1455,LEN(B1455)-3),1,FIND("_",RIGHT(B1455,LEN(B1455)-3))-1)</f>
        <v>ButsnudetFroe</v>
      </c>
      <c r="J1455" s="61" t="str">
        <f aca="false">TRIM(SUBSTITUTE(RIGHT(B1455,FIND(I1455,B1455)+1),"_",""))</f>
        <v>NegK</v>
      </c>
      <c r="K1455" s="0" t="str">
        <f aca="false">IFERROR(VALUE(SUBSTITUTE(E1455,".",",")),E1455)</f>
        <v>No Ct</v>
      </c>
      <c r="L1455" s="61" t="str">
        <f aca="false">IF(J1455="PosK",SUMIFS(K:K,J:J,"PosK",H:H,H1455),"")</f>
        <v/>
      </c>
      <c r="M1455" s="61" t="str">
        <f aca="false">IF(J1455="PosK",SUMIFS(K:K,J:J,"NegK",H:H,H1455),"")</f>
        <v/>
      </c>
      <c r="N1455" s="61" t="str">
        <f aca="false">IF(J1455="PosK",SUMIFS(K:K,J:J,"eDNA",H:H,H1455),"")</f>
        <v/>
      </c>
    </row>
    <row r="1456" customFormat="false" ht="14.25" hidden="false" customHeight="false" outlineLevel="0" collapsed="false">
      <c r="A1456" s="0" t="s">
        <v>874</v>
      </c>
      <c r="B1456" s="52" t="s">
        <v>998</v>
      </c>
      <c r="C1456" s="52" t="s">
        <v>751</v>
      </c>
      <c r="D1456" s="53" t="n">
        <v>0.1</v>
      </c>
      <c r="E1456" s="53" t="s">
        <v>748</v>
      </c>
      <c r="F1456" s="0" t="s">
        <v>1253</v>
      </c>
      <c r="G1456" s="0" t="str">
        <f aca="false">LEFT(B1456,2)</f>
        <v>17</v>
      </c>
      <c r="H1456" s="0" t="str">
        <f aca="false">I1456&amp;"_"&amp;G1456&amp;"_"&amp;F1456</f>
        <v>ButsnudetFroe_17_20180921_DL2018001_OerestadGym_koersel1</v>
      </c>
      <c r="I1456" s="61" t="str">
        <f aca="false">MID(RIGHT(B1456,LEN(B1456)-3),1,FIND("_",RIGHT(B1456,LEN(B1456)-3))-1)</f>
        <v>ButsnudetFroe</v>
      </c>
      <c r="J1456" s="61" t="str">
        <f aca="false">TRIM(SUBSTITUTE(RIGHT(B1456,FIND(I1456,B1456)+1),"_",""))</f>
        <v>eDNA</v>
      </c>
      <c r="K1456" s="0" t="str">
        <f aca="false">IFERROR(VALUE(SUBSTITUTE(E1456,".",",")),E1456)</f>
        <v>No Ct</v>
      </c>
      <c r="L1456" s="61" t="str">
        <f aca="false">IF(J1456="PosK",SUMIFS(K:K,J:J,"PosK",H:H,H1456),"")</f>
        <v/>
      </c>
      <c r="M1456" s="61" t="str">
        <f aca="false">IF(J1456="PosK",SUMIFS(K:K,J:J,"NegK",H:H,H1456),"")</f>
        <v/>
      </c>
      <c r="N1456" s="61" t="str">
        <f aca="false">IF(J1456="PosK",SUMIFS(K:K,J:J,"eDNA",H:H,H1456),"")</f>
        <v/>
      </c>
      <c r="Q1456" s="62"/>
    </row>
    <row r="1457" customFormat="false" ht="14.25" hidden="false" customHeight="false" outlineLevel="0" collapsed="false">
      <c r="A1457" s="0" t="s">
        <v>876</v>
      </c>
      <c r="B1457" s="52" t="s">
        <v>998</v>
      </c>
      <c r="C1457" s="52" t="s">
        <v>751</v>
      </c>
      <c r="D1457" s="53" t="n">
        <v>0.1</v>
      </c>
      <c r="E1457" s="53" t="n">
        <v>43.93</v>
      </c>
      <c r="F1457" s="0" t="s">
        <v>1253</v>
      </c>
      <c r="G1457" s="0" t="str">
        <f aca="false">LEFT(B1457,2)</f>
        <v>17</v>
      </c>
      <c r="H1457" s="0" t="str">
        <f aca="false">I1457&amp;"_"&amp;G1457&amp;"_"&amp;F1457</f>
        <v>ButsnudetFroe_17_20180921_DL2018001_OerestadGym_koersel1</v>
      </c>
      <c r="I1457" s="61" t="str">
        <f aca="false">MID(RIGHT(B1457,LEN(B1457)-3),1,FIND("_",RIGHT(B1457,LEN(B1457)-3))-1)</f>
        <v>ButsnudetFroe</v>
      </c>
      <c r="J1457" s="61" t="str">
        <f aca="false">TRIM(SUBSTITUTE(RIGHT(B1457,FIND(I1457,B1457)+1),"_",""))</f>
        <v>eDNA</v>
      </c>
      <c r="K1457" s="0" t="n">
        <f aca="false">IFERROR(VALUE(SUBSTITUTE(E1457,".",",")),E1457)</f>
        <v>43.93</v>
      </c>
      <c r="L1457" s="61" t="str">
        <f aca="false">IF(J1457="PosK",SUMIFS(K:K,J:J,"PosK",H:H,H1457),"")</f>
        <v/>
      </c>
      <c r="M1457" s="61" t="str">
        <f aca="false">IF(J1457="PosK",SUMIFS(K:K,J:J,"NegK",H:H,H1457),"")</f>
        <v/>
      </c>
      <c r="N1457" s="61" t="str">
        <f aca="false">IF(J1457="PosK",SUMIFS(K:K,J:J,"eDNA",H:H,H1457),"")</f>
        <v/>
      </c>
      <c r="P1457" s="62"/>
      <c r="T1457" s="63"/>
      <c r="W1457" s="64"/>
    </row>
    <row r="1458" customFormat="false" ht="14.25" hidden="false" customHeight="false" outlineLevel="0" collapsed="false">
      <c r="A1458" s="0" t="s">
        <v>877</v>
      </c>
      <c r="B1458" s="52" t="s">
        <v>1215</v>
      </c>
      <c r="C1458" s="52" t="s">
        <v>743</v>
      </c>
      <c r="D1458" s="53" t="n">
        <v>0.1</v>
      </c>
      <c r="E1458" s="53" t="n">
        <v>26.31</v>
      </c>
      <c r="F1458" s="0" t="s">
        <v>1253</v>
      </c>
      <c r="G1458" s="0" t="str">
        <f aca="false">LEFT(B1458,2)</f>
        <v>18</v>
      </c>
      <c r="H1458" s="0" t="str">
        <f aca="false">I1458&amp;"_"&amp;G1458&amp;"_"&amp;F1458</f>
        <v>LilleVandsalamander_18_20180921_DL2018001_OerestadGym_koersel1</v>
      </c>
      <c r="I1458" s="61" t="str">
        <f aca="false">MID(RIGHT(B1458,LEN(B1458)-3),1,FIND("_",RIGHT(B1458,LEN(B1458)-3))-1)</f>
        <v>LilleVandsalamander</v>
      </c>
      <c r="J1458" s="61" t="str">
        <f aca="false">TRIM(SUBSTITUTE(RIGHT(B1458,FIND(I1458,B1458)+1),"_",""))</f>
        <v>PosK</v>
      </c>
      <c r="K1458" s="0" t="n">
        <f aca="false">IFERROR(VALUE(SUBSTITUTE(E1458,".",",")),E1458)</f>
        <v>26.31</v>
      </c>
      <c r="L1458" s="61" t="n">
        <f aca="false">IF(J1458="PosK",SUMIFS(K:K,J:J,"PosK",H:H,H1458),"")</f>
        <v>26.31</v>
      </c>
      <c r="M1458" s="61" t="n">
        <f aca="false">IF(J1458="PosK",SUMIFS(K:K,J:J,"NegK",H:H,H1458),"")</f>
        <v>40.12</v>
      </c>
      <c r="N1458" s="61" t="n">
        <f aca="false">IF(J1458="PosK",SUMIFS(K:K,J:J,"eDNA",H:H,H1458),"")</f>
        <v>37.92</v>
      </c>
      <c r="P1458" s="62" t="n">
        <f aca="false">IF(K1460="No Ct",0,K1460)</f>
        <v>37.92</v>
      </c>
      <c r="Q1458" s="62" t="n">
        <f aca="false">IF(K1461="No Ct",0,K1461)</f>
        <v>0</v>
      </c>
      <c r="R1458" s="0" t="str">
        <f aca="false">IF(AND(L1458&gt;0,M1458=0),"Valid","Invalid")</f>
        <v>Invalid</v>
      </c>
      <c r="S1458" s="0" t="str">
        <f aca="false">IF(OR(P1458&gt;1,Q1458&gt;1),"Present","Absent")</f>
        <v>Present</v>
      </c>
      <c r="T1458" s="63" t="str">
        <f aca="false">IF(OR(AND(P1458&gt;1,P1458&lt;41),AND(Q1458&gt;1,Q1458&lt;41)),"Ct&lt;41","Ct&gt;41")</f>
        <v>Ct&lt;41</v>
      </c>
      <c r="U1458" s="0" t="str">
        <f aca="false">I1458</f>
        <v>LilleVandsalamander</v>
      </c>
      <c r="V1458" s="0" t="str">
        <f aca="false">MID(F1458,10,9)</f>
        <v>DL2018001</v>
      </c>
      <c r="W1458" s="64" t="str">
        <f aca="false">V1458&amp;"_"&amp;U1458&amp;"_"&amp;R1458&amp;"_"&amp;S1458&amp;"_"&amp;T1458</f>
        <v>DL2018001_LilleVandsalamander_Invalid_Present_Ct&lt;41</v>
      </c>
    </row>
    <row r="1459" customFormat="false" ht="14.25" hidden="false" customHeight="false" outlineLevel="0" collapsed="false">
      <c r="A1459" s="0" t="s">
        <v>879</v>
      </c>
      <c r="B1459" s="52" t="s">
        <v>1216</v>
      </c>
      <c r="C1459" s="52" t="s">
        <v>747</v>
      </c>
      <c r="D1459" s="53" t="n">
        <v>0.1</v>
      </c>
      <c r="E1459" s="53" t="n">
        <v>40.12</v>
      </c>
      <c r="F1459" s="0" t="s">
        <v>1253</v>
      </c>
      <c r="G1459" s="0" t="str">
        <f aca="false">LEFT(B1459,2)</f>
        <v>18</v>
      </c>
      <c r="H1459" s="0" t="str">
        <f aca="false">I1459&amp;"_"&amp;G1459&amp;"_"&amp;F1459</f>
        <v>LilleVandsalamander_18_20180921_DL2018001_OerestadGym_koersel1</v>
      </c>
      <c r="I1459" s="61" t="str">
        <f aca="false">MID(RIGHT(B1459,LEN(B1459)-3),1,FIND("_",RIGHT(B1459,LEN(B1459)-3))-1)</f>
        <v>LilleVandsalamander</v>
      </c>
      <c r="J1459" s="61" t="str">
        <f aca="false">TRIM(SUBSTITUTE(RIGHT(B1459,FIND(I1459,B1459)+1),"_",""))</f>
        <v>NegK</v>
      </c>
      <c r="K1459" s="0" t="n">
        <f aca="false">IFERROR(VALUE(SUBSTITUTE(E1459,".",",")),E1459)</f>
        <v>40.12</v>
      </c>
      <c r="L1459" s="61" t="str">
        <f aca="false">IF(J1459="PosK",SUMIFS(K:K,J:J,"PosK",H:H,H1459),"")</f>
        <v/>
      </c>
      <c r="M1459" s="61" t="str">
        <f aca="false">IF(J1459="PosK",SUMIFS(K:K,J:J,"NegK",H:H,H1459),"")</f>
        <v/>
      </c>
      <c r="N1459" s="61" t="str">
        <f aca="false">IF(J1459="PosK",SUMIFS(K:K,J:J,"eDNA",H:H,H1459),"")</f>
        <v/>
      </c>
    </row>
    <row r="1460" customFormat="false" ht="14.25" hidden="false" customHeight="false" outlineLevel="0" collapsed="false">
      <c r="A1460" s="0" t="s">
        <v>881</v>
      </c>
      <c r="B1460" s="52" t="s">
        <v>1217</v>
      </c>
      <c r="C1460" s="52" t="s">
        <v>751</v>
      </c>
      <c r="D1460" s="53" t="n">
        <v>0.1</v>
      </c>
      <c r="E1460" s="53" t="n">
        <v>37.92</v>
      </c>
      <c r="F1460" s="0" t="s">
        <v>1253</v>
      </c>
      <c r="G1460" s="0" t="str">
        <f aca="false">LEFT(B1460,2)</f>
        <v>18</v>
      </c>
      <c r="H1460" s="0" t="str">
        <f aca="false">I1460&amp;"_"&amp;G1460&amp;"_"&amp;F1460</f>
        <v>LilleVandsalamander_18_20180921_DL2018001_OerestadGym_koersel1</v>
      </c>
      <c r="I1460" s="61" t="str">
        <f aca="false">MID(RIGHT(B1460,LEN(B1460)-3),1,FIND("_",RIGHT(B1460,LEN(B1460)-3))-1)</f>
        <v>LilleVandsalamander</v>
      </c>
      <c r="J1460" s="61" t="str">
        <f aca="false">TRIM(SUBSTITUTE(RIGHT(B1460,FIND(I1460,B1460)+1),"_",""))</f>
        <v>eDNA</v>
      </c>
      <c r="K1460" s="0" t="n">
        <f aca="false">IFERROR(VALUE(SUBSTITUTE(E1460,".",",")),E1460)</f>
        <v>37.92</v>
      </c>
      <c r="L1460" s="61" t="str">
        <f aca="false">IF(J1460="PosK",SUMIFS(K:K,J:J,"PosK",H:H,H1460),"")</f>
        <v/>
      </c>
      <c r="M1460" s="61" t="str">
        <f aca="false">IF(J1460="PosK",SUMIFS(K:K,J:J,"NegK",H:H,H1460),"")</f>
        <v/>
      </c>
      <c r="N1460" s="61" t="str">
        <f aca="false">IF(J1460="PosK",SUMIFS(K:K,J:J,"eDNA",H:H,H1460),"")</f>
        <v/>
      </c>
      <c r="Q1460" s="62"/>
    </row>
    <row r="1461" customFormat="false" ht="14.25" hidden="false" customHeight="false" outlineLevel="0" collapsed="false">
      <c r="A1461" s="0" t="s">
        <v>883</v>
      </c>
      <c r="B1461" s="52" t="s">
        <v>1217</v>
      </c>
      <c r="C1461" s="52" t="s">
        <v>751</v>
      </c>
      <c r="D1461" s="53" t="n">
        <v>0.1</v>
      </c>
      <c r="E1461" s="53" t="s">
        <v>748</v>
      </c>
      <c r="F1461" s="0" t="s">
        <v>1253</v>
      </c>
      <c r="G1461" s="0" t="str">
        <f aca="false">LEFT(B1461,2)</f>
        <v>18</v>
      </c>
      <c r="H1461" s="0" t="str">
        <f aca="false">I1461&amp;"_"&amp;G1461&amp;"_"&amp;F1461</f>
        <v>LilleVandsalamander_18_20180921_DL2018001_OerestadGym_koersel1</v>
      </c>
      <c r="I1461" s="61" t="str">
        <f aca="false">MID(RIGHT(B1461,LEN(B1461)-3),1,FIND("_",RIGHT(B1461,LEN(B1461)-3))-1)</f>
        <v>LilleVandsalamander</v>
      </c>
      <c r="J1461" s="61" t="str">
        <f aca="false">TRIM(SUBSTITUTE(RIGHT(B1461,FIND(I1461,B1461)+1),"_",""))</f>
        <v>eDNA</v>
      </c>
      <c r="K1461" s="0" t="str">
        <f aca="false">IFERROR(VALUE(SUBSTITUTE(E1461,".",",")),E1461)</f>
        <v>No Ct</v>
      </c>
      <c r="L1461" s="61" t="str">
        <f aca="false">IF(J1461="PosK",SUMIFS(K:K,J:J,"PosK",H:H,H1461),"")</f>
        <v/>
      </c>
      <c r="M1461" s="61" t="str">
        <f aca="false">IF(J1461="PosK",SUMIFS(K:K,J:J,"NegK",H:H,H1461),"")</f>
        <v/>
      </c>
      <c r="N1461" s="61" t="str">
        <f aca="false">IF(J1461="PosK",SUMIFS(K:K,J:J,"eDNA",H:H,H1461),"")</f>
        <v/>
      </c>
      <c r="P1461" s="62"/>
      <c r="T1461" s="63"/>
      <c r="W1461" s="64"/>
    </row>
    <row r="1462" customFormat="false" ht="14.25" hidden="false" customHeight="false" outlineLevel="0" collapsed="false">
      <c r="A1462" s="0" t="s">
        <v>884</v>
      </c>
      <c r="B1462" s="52" t="s">
        <v>1002</v>
      </c>
      <c r="C1462" s="52" t="s">
        <v>743</v>
      </c>
      <c r="D1462" s="53" t="n">
        <v>0.1</v>
      </c>
      <c r="E1462" s="53" t="s">
        <v>748</v>
      </c>
      <c r="F1462" s="0" t="s">
        <v>1253</v>
      </c>
      <c r="G1462" s="0" t="str">
        <f aca="false">LEFT(B1462,2)</f>
        <v>19</v>
      </c>
      <c r="H1462" s="0" t="str">
        <f aca="false">I1462&amp;"_"&amp;G1462&amp;"_"&amp;F1462</f>
        <v>LilleVandsalamander_19_20180921_DL2018001_OerestadGym_koersel1</v>
      </c>
      <c r="I1462" s="61" t="str">
        <f aca="false">MID(RIGHT(B1462,LEN(B1462)-3),1,FIND("_",RIGHT(B1462,LEN(B1462)-3))-1)</f>
        <v>LilleVandsalamander</v>
      </c>
      <c r="J1462" s="61" t="str">
        <f aca="false">TRIM(SUBSTITUTE(RIGHT(B1462,FIND(I1462,B1462)+1),"_",""))</f>
        <v>PosK</v>
      </c>
      <c r="K1462" s="0" t="str">
        <f aca="false">IFERROR(VALUE(SUBSTITUTE(E1462,".",",")),E1462)</f>
        <v>No Ct</v>
      </c>
      <c r="L1462" s="61" t="n">
        <f aca="false">IF(J1462="PosK",SUMIFS(K:K,J:J,"PosK",H:H,H1462),"")</f>
        <v>0</v>
      </c>
      <c r="M1462" s="61" t="n">
        <f aca="false">IF(J1462="PosK",SUMIFS(K:K,J:J,"NegK",H:H,H1462),"")</f>
        <v>0</v>
      </c>
      <c r="N1462" s="61" t="n">
        <f aca="false">IF(J1462="PosK",SUMIFS(K:K,J:J,"eDNA",H:H,H1462),"")</f>
        <v>0</v>
      </c>
      <c r="P1462" s="62" t="n">
        <f aca="false">IF(K1464="No Ct",0,K1464)</f>
        <v>22.12</v>
      </c>
      <c r="Q1462" s="62" t="n">
        <f aca="false">IF(K1465="No Ct",0,K1465)</f>
        <v>0</v>
      </c>
      <c r="R1462" s="0" t="str">
        <f aca="false">IF(AND(L1462&gt;0,M1462=0),"Valid","Invalid")</f>
        <v>Invalid</v>
      </c>
      <c r="S1462" s="0" t="str">
        <f aca="false">IF(OR(P1462&gt;1,Q1462&gt;1),"Present","Absent")</f>
        <v>Present</v>
      </c>
      <c r="T1462" s="63" t="str">
        <f aca="false">IF(OR(AND(P1462&gt;1,P1462&lt;41),AND(Q1462&gt;1,Q1462&lt;41)),"Ct&lt;41","Ct&gt;41")</f>
        <v>Ct&lt;41</v>
      </c>
      <c r="U1462" s="0" t="str">
        <f aca="false">I1462</f>
        <v>LilleVandsalamander</v>
      </c>
      <c r="V1462" s="0" t="str">
        <f aca="false">MID(F1462,10,9)</f>
        <v>DL2018001</v>
      </c>
      <c r="W1462" s="64" t="str">
        <f aca="false">V1462&amp;"_"&amp;U1462&amp;"_"&amp;R1462&amp;"_"&amp;S1462&amp;"_"&amp;T1462</f>
        <v>DL2018001_LilleVandsalamander_Invalid_Present_Ct&lt;41</v>
      </c>
    </row>
    <row r="1463" customFormat="false" ht="14.25" hidden="false" customHeight="false" outlineLevel="0" collapsed="false">
      <c r="A1463" s="0" t="s">
        <v>886</v>
      </c>
      <c r="B1463" s="52" t="s">
        <v>1003</v>
      </c>
      <c r="C1463" s="52" t="s">
        <v>747</v>
      </c>
      <c r="D1463" s="53" t="n">
        <v>0.1</v>
      </c>
      <c r="E1463" s="53" t="s">
        <v>748</v>
      </c>
      <c r="F1463" s="0" t="s">
        <v>1253</v>
      </c>
      <c r="G1463" s="0" t="str">
        <f aca="false">LEFT(B1463,2)</f>
        <v>19</v>
      </c>
      <c r="H1463" s="0" t="str">
        <f aca="false">I1463&amp;"_"&amp;G1463&amp;"_"&amp;F1463</f>
        <v>LilleVandsalamander_19_20180921_DL2018001_OerestadGym_koersel1</v>
      </c>
      <c r="I1463" s="61" t="str">
        <f aca="false">MID(RIGHT(B1463,LEN(B1463)-3),1,FIND("_",RIGHT(B1463,LEN(B1463)-3))-1)</f>
        <v>LilleVandsalamander</v>
      </c>
      <c r="J1463" s="61" t="str">
        <f aca="false">TRIM(SUBSTITUTE(RIGHT(B1463,FIND(I1463,B1463)+1),"_",""))</f>
        <v>NegK</v>
      </c>
      <c r="K1463" s="0" t="str">
        <f aca="false">IFERROR(VALUE(SUBSTITUTE(E1463,".",",")),E1463)</f>
        <v>No Ct</v>
      </c>
      <c r="L1463" s="61" t="str">
        <f aca="false">IF(J1463="PosK",SUMIFS(K:K,J:J,"PosK",H:H,H1463),"")</f>
        <v/>
      </c>
      <c r="M1463" s="61" t="str">
        <f aca="false">IF(J1463="PosK",SUMIFS(K:K,J:J,"NegK",H:H,H1463),"")</f>
        <v/>
      </c>
      <c r="N1463" s="61" t="str">
        <f aca="false">IF(J1463="PosK",SUMIFS(K:K,J:J,"eDNA",H:H,H1463),"")</f>
        <v/>
      </c>
    </row>
    <row r="1464" customFormat="false" ht="14.25" hidden="false" customHeight="false" outlineLevel="0" collapsed="false">
      <c r="A1464" s="0" t="s">
        <v>891</v>
      </c>
      <c r="B1464" s="52" t="s">
        <v>1218</v>
      </c>
      <c r="C1464" s="52" t="s">
        <v>743</v>
      </c>
      <c r="D1464" s="53" t="n">
        <v>0.1</v>
      </c>
      <c r="E1464" s="53" t="n">
        <v>22.12</v>
      </c>
      <c r="F1464" s="0" t="s">
        <v>1253</v>
      </c>
      <c r="G1464" s="0" t="str">
        <f aca="false">LEFT(B1464,2)</f>
        <v>20</v>
      </c>
      <c r="H1464" s="0" t="str">
        <f aca="false">I1464&amp;"_"&amp;G1464&amp;"_"&amp;F1464</f>
        <v>Skalle_20_20180921_DL2018001_OerestadGym_koersel1</v>
      </c>
      <c r="I1464" s="61" t="str">
        <f aca="false">MID(RIGHT(B1464,LEN(B1464)-3),1,FIND("_",RIGHT(B1464,LEN(B1464)-3))-1)</f>
        <v>Skalle</v>
      </c>
      <c r="J1464" s="61" t="str">
        <f aca="false">TRIM(SUBSTITUTE(RIGHT(B1464,FIND(I1464,B1464)+1),"_",""))</f>
        <v>PosK</v>
      </c>
      <c r="K1464" s="0" t="n">
        <f aca="false">IFERROR(VALUE(SUBSTITUTE(E1464,".",",")),E1464)</f>
        <v>22.12</v>
      </c>
      <c r="L1464" s="61" t="n">
        <f aca="false">IF(J1464="PosK",SUMIFS(K:K,J:J,"PosK",H:H,H1464),"")</f>
        <v>22.12</v>
      </c>
      <c r="M1464" s="61" t="n">
        <f aca="false">IF(J1464="PosK",SUMIFS(K:K,J:J,"NegK",H:H,H1464),"")</f>
        <v>0</v>
      </c>
      <c r="N1464" s="61" t="n">
        <f aca="false">IF(J1464="PosK",SUMIFS(K:K,J:J,"eDNA",H:H,H1464),"")</f>
        <v>75.32</v>
      </c>
      <c r="Q1464" s="62"/>
    </row>
    <row r="1465" customFormat="false" ht="14.25" hidden="false" customHeight="false" outlineLevel="0" collapsed="false">
      <c r="A1465" s="0" t="s">
        <v>893</v>
      </c>
      <c r="B1465" s="52" t="s">
        <v>1219</v>
      </c>
      <c r="C1465" s="52" t="s">
        <v>747</v>
      </c>
      <c r="D1465" s="53" t="n">
        <v>0.1</v>
      </c>
      <c r="E1465" s="53" t="s">
        <v>748</v>
      </c>
      <c r="F1465" s="0" t="s">
        <v>1253</v>
      </c>
      <c r="G1465" s="0" t="str">
        <f aca="false">LEFT(B1465,2)</f>
        <v>20</v>
      </c>
      <c r="H1465" s="0" t="str">
        <f aca="false">I1465&amp;"_"&amp;G1465&amp;"_"&amp;F1465</f>
        <v>Skalle_20_20180921_DL2018001_OerestadGym_koersel1</v>
      </c>
      <c r="I1465" s="61" t="str">
        <f aca="false">MID(RIGHT(B1465,LEN(B1465)-3),1,FIND("_",RIGHT(B1465,LEN(B1465)-3))-1)</f>
        <v>Skalle</v>
      </c>
      <c r="J1465" s="61" t="str">
        <f aca="false">TRIM(SUBSTITUTE(RIGHT(B1465,FIND(I1465,B1465)+1),"_",""))</f>
        <v>NegK</v>
      </c>
      <c r="K1465" s="0" t="str">
        <f aca="false">IFERROR(VALUE(SUBSTITUTE(E1465,".",",")),E1465)</f>
        <v>No Ct</v>
      </c>
      <c r="L1465" s="61" t="str">
        <f aca="false">IF(J1465="PosK",SUMIFS(K:K,J:J,"PosK",H:H,H1465),"")</f>
        <v/>
      </c>
      <c r="M1465" s="61" t="str">
        <f aca="false">IF(J1465="PosK",SUMIFS(K:K,J:J,"NegK",H:H,H1465),"")</f>
        <v/>
      </c>
      <c r="N1465" s="61" t="str">
        <f aca="false">IF(J1465="PosK",SUMIFS(K:K,J:J,"eDNA",H:H,H1465),"")</f>
        <v/>
      </c>
      <c r="P1465" s="62"/>
      <c r="T1465" s="63"/>
      <c r="W1465" s="64"/>
    </row>
    <row r="1466" customFormat="false" ht="14.25" hidden="false" customHeight="false" outlineLevel="0" collapsed="false">
      <c r="A1466" s="0" t="s">
        <v>895</v>
      </c>
      <c r="B1466" s="52" t="s">
        <v>1220</v>
      </c>
      <c r="C1466" s="52" t="s">
        <v>751</v>
      </c>
      <c r="D1466" s="53" t="n">
        <v>0.1</v>
      </c>
      <c r="E1466" s="53" t="n">
        <v>36.61</v>
      </c>
      <c r="F1466" s="0" t="s">
        <v>1253</v>
      </c>
      <c r="G1466" s="0" t="str">
        <f aca="false">LEFT(B1466,2)</f>
        <v>20</v>
      </c>
      <c r="H1466" s="0" t="str">
        <f aca="false">I1466&amp;"_"&amp;G1466&amp;"_"&amp;F1466</f>
        <v>Skalle_20_20180921_DL2018001_OerestadGym_koersel1</v>
      </c>
      <c r="I1466" s="61" t="str">
        <f aca="false">MID(RIGHT(B1466,LEN(B1466)-3),1,FIND("_",RIGHT(B1466,LEN(B1466)-3))-1)</f>
        <v>Skalle</v>
      </c>
      <c r="J1466" s="61" t="str">
        <f aca="false">TRIM(SUBSTITUTE(RIGHT(B1466,FIND(I1466,B1466)+1),"_",""))</f>
        <v>eDNA</v>
      </c>
      <c r="K1466" s="0" t="n">
        <f aca="false">IFERROR(VALUE(SUBSTITUTE(E1466,".",",")),E1466)</f>
        <v>36.61</v>
      </c>
      <c r="L1466" s="61" t="str">
        <f aca="false">IF(J1466="PosK",SUMIFS(K:K,J:J,"PosK",H:H,H1466),"")</f>
        <v/>
      </c>
      <c r="M1466" s="61" t="str">
        <f aca="false">IF(J1466="PosK",SUMIFS(K:K,J:J,"NegK",H:H,H1466),"")</f>
        <v/>
      </c>
      <c r="N1466" s="61" t="str">
        <f aca="false">IF(J1466="PosK",SUMIFS(K:K,J:J,"eDNA",H:H,H1466),"")</f>
        <v/>
      </c>
      <c r="P1466" s="62" t="n">
        <f aca="false">IF(K1468="No Ct",0,K1468)</f>
        <v>0</v>
      </c>
      <c r="Q1466" s="62" t="n">
        <f aca="false">IF(K1469="No Ct",0,K1469)</f>
        <v>0</v>
      </c>
      <c r="R1466" s="0" t="str">
        <f aca="false">IF(AND(L1466&gt;0,M1466=0),"Valid","Invalid")</f>
        <v>Invalid</v>
      </c>
      <c r="S1466" s="0" t="str">
        <f aca="false">IF(OR(P1466&gt;1,Q1466&gt;1),"Present","Absent")</f>
        <v>Absent</v>
      </c>
      <c r="T1466" s="63" t="str">
        <f aca="false">IF(OR(AND(P1466&gt;1,P1466&lt;41),AND(Q1466&gt;1,Q1466&lt;41)),"Ct&lt;41","Ct&gt;41")</f>
        <v>Ct&gt;41</v>
      </c>
      <c r="U1466" s="0" t="str">
        <f aca="false">I1466</f>
        <v>Skalle</v>
      </c>
      <c r="V1466" s="0" t="str">
        <f aca="false">MID(F1466,10,9)</f>
        <v>DL2018001</v>
      </c>
      <c r="W1466" s="64" t="str">
        <f aca="false">V1466&amp;"_"&amp;U1466&amp;"_"&amp;R1466&amp;"_"&amp;S1466&amp;"_"&amp;T1466</f>
        <v>DL2018001_Skalle_Invalid_Absent_Ct&gt;41</v>
      </c>
    </row>
    <row r="1467" customFormat="false" ht="14.25" hidden="false" customHeight="false" outlineLevel="0" collapsed="false">
      <c r="A1467" s="0" t="s">
        <v>897</v>
      </c>
      <c r="B1467" s="52" t="s">
        <v>1220</v>
      </c>
      <c r="C1467" s="52" t="s">
        <v>751</v>
      </c>
      <c r="D1467" s="53" t="n">
        <v>0.1</v>
      </c>
      <c r="E1467" s="53" t="n">
        <v>38.71</v>
      </c>
      <c r="F1467" s="0" t="s">
        <v>1253</v>
      </c>
      <c r="G1467" s="0" t="str">
        <f aca="false">LEFT(B1467,2)</f>
        <v>20</v>
      </c>
      <c r="H1467" s="0" t="str">
        <f aca="false">I1467&amp;"_"&amp;G1467&amp;"_"&amp;F1467</f>
        <v>Skalle_20_20180921_DL2018001_OerestadGym_koersel1</v>
      </c>
      <c r="I1467" s="61" t="str">
        <f aca="false">MID(RIGHT(B1467,LEN(B1467)-3),1,FIND("_",RIGHT(B1467,LEN(B1467)-3))-1)</f>
        <v>Skalle</v>
      </c>
      <c r="J1467" s="61" t="str">
        <f aca="false">TRIM(SUBSTITUTE(RIGHT(B1467,FIND(I1467,B1467)+1),"_",""))</f>
        <v>eDNA</v>
      </c>
      <c r="K1467" s="0" t="n">
        <f aca="false">IFERROR(VALUE(SUBSTITUTE(E1467,".",",")),E1467)</f>
        <v>38.71</v>
      </c>
      <c r="L1467" s="61" t="str">
        <f aca="false">IF(J1467="PosK",SUMIFS(K:K,J:J,"PosK",H:H,H1467),"")</f>
        <v/>
      </c>
      <c r="M1467" s="61" t="str">
        <f aca="false">IF(J1467="PosK",SUMIFS(K:K,J:J,"NegK",H:H,H1467),"")</f>
        <v/>
      </c>
      <c r="N1467" s="61" t="str">
        <f aca="false">IF(J1467="PosK",SUMIFS(K:K,J:J,"eDNA",H:H,H1467),"")</f>
        <v/>
      </c>
    </row>
    <row r="1468" customFormat="false" ht="14.25" hidden="false" customHeight="false" outlineLevel="0" collapsed="false">
      <c r="A1468" s="0" t="s">
        <v>898</v>
      </c>
      <c r="B1468" s="52" t="s">
        <v>1008</v>
      </c>
      <c r="C1468" s="52" t="s">
        <v>743</v>
      </c>
      <c r="D1468" s="53" t="n">
        <v>0.1</v>
      </c>
      <c r="E1468" s="53" t="s">
        <v>748</v>
      </c>
      <c r="F1468" s="0" t="s">
        <v>1253</v>
      </c>
      <c r="G1468" s="0" t="str">
        <f aca="false">LEFT(B1468,2)</f>
        <v>21</v>
      </c>
      <c r="H1468" s="0" t="str">
        <f aca="false">I1468&amp;"_"&amp;G1468&amp;"_"&amp;F1468</f>
        <v>Skalle_21_20180921_DL2018001_OerestadGym_koersel1</v>
      </c>
      <c r="I1468" s="61" t="str">
        <f aca="false">MID(RIGHT(B1468,LEN(B1468)-3),1,FIND("_",RIGHT(B1468,LEN(B1468)-3))-1)</f>
        <v>Skalle</v>
      </c>
      <c r="J1468" s="61" t="str">
        <f aca="false">TRIM(SUBSTITUTE(RIGHT(B1468,FIND(I1468,B1468)+1),"_",""))</f>
        <v>PosK</v>
      </c>
      <c r="K1468" s="0" t="str">
        <f aca="false">IFERROR(VALUE(SUBSTITUTE(E1468,".",",")),E1468)</f>
        <v>No Ct</v>
      </c>
      <c r="L1468" s="61" t="n">
        <f aca="false">IF(J1468="PosK",SUMIFS(K:K,J:J,"PosK",H:H,H1468),"")</f>
        <v>0</v>
      </c>
      <c r="M1468" s="61" t="n">
        <f aca="false">IF(J1468="PosK",SUMIFS(K:K,J:J,"NegK",H:H,H1468),"")</f>
        <v>0</v>
      </c>
      <c r="N1468" s="61" t="n">
        <f aca="false">IF(J1468="PosK",SUMIFS(K:K,J:J,"eDNA",H:H,H1468),"")</f>
        <v>0</v>
      </c>
      <c r="Q1468" s="62"/>
    </row>
    <row r="1469" customFormat="false" ht="14.25" hidden="false" customHeight="false" outlineLevel="0" collapsed="false">
      <c r="A1469" s="0" t="s">
        <v>900</v>
      </c>
      <c r="B1469" s="52" t="s">
        <v>1009</v>
      </c>
      <c r="C1469" s="52" t="s">
        <v>747</v>
      </c>
      <c r="D1469" s="53" t="n">
        <v>0.1</v>
      </c>
      <c r="E1469" s="53" t="s">
        <v>748</v>
      </c>
      <c r="F1469" s="0" t="s">
        <v>1253</v>
      </c>
      <c r="G1469" s="0" t="str">
        <f aca="false">LEFT(B1469,2)</f>
        <v>21</v>
      </c>
      <c r="H1469" s="0" t="str">
        <f aca="false">I1469&amp;"_"&amp;G1469&amp;"_"&amp;F1469</f>
        <v>Skalle_21_20180921_DL2018001_OerestadGym_koersel1</v>
      </c>
      <c r="I1469" s="61" t="str">
        <f aca="false">MID(RIGHT(B1469,LEN(B1469)-3),1,FIND("_",RIGHT(B1469,LEN(B1469)-3))-1)</f>
        <v>Skalle</v>
      </c>
      <c r="J1469" s="61" t="str">
        <f aca="false">TRIM(SUBSTITUTE(RIGHT(B1469,FIND(I1469,B1469)+1),"_",""))</f>
        <v>NegK</v>
      </c>
      <c r="K1469" s="0" t="str">
        <f aca="false">IFERROR(VALUE(SUBSTITUTE(E1469,".",",")),E1469)</f>
        <v>No Ct</v>
      </c>
      <c r="L1469" s="61" t="str">
        <f aca="false">IF(J1469="PosK",SUMIFS(K:K,J:J,"PosK",H:H,H1469),"")</f>
        <v/>
      </c>
      <c r="M1469" s="61" t="str">
        <f aca="false">IF(J1469="PosK",SUMIFS(K:K,J:J,"NegK",H:H,H1469),"")</f>
        <v/>
      </c>
      <c r="N1469" s="61" t="str">
        <f aca="false">IF(J1469="PosK",SUMIFS(K:K,J:J,"eDNA",H:H,H1469),"")</f>
        <v/>
      </c>
      <c r="P1469" s="62"/>
      <c r="T1469" s="63"/>
      <c r="W1469" s="64"/>
    </row>
    <row r="1470" customFormat="false" ht="14.25" hidden="false" customHeight="false" outlineLevel="0" collapsed="false">
      <c r="A1470" s="0" t="s">
        <v>902</v>
      </c>
      <c r="B1470" s="52" t="s">
        <v>1010</v>
      </c>
      <c r="C1470" s="52" t="s">
        <v>751</v>
      </c>
      <c r="D1470" s="53" t="n">
        <v>0.1</v>
      </c>
      <c r="E1470" s="53" t="s">
        <v>748</v>
      </c>
      <c r="F1470" s="0" t="s">
        <v>1253</v>
      </c>
      <c r="G1470" s="0" t="str">
        <f aca="false">LEFT(B1470,2)</f>
        <v>21</v>
      </c>
      <c r="H1470" s="0" t="str">
        <f aca="false">I1470&amp;"_"&amp;G1470&amp;"_"&amp;F1470</f>
        <v>Skalle_21_20180921_DL2018001_OerestadGym_koersel1</v>
      </c>
      <c r="I1470" s="61" t="str">
        <f aca="false">MID(RIGHT(B1470,LEN(B1470)-3),1,FIND("_",RIGHT(B1470,LEN(B1470)-3))-1)</f>
        <v>Skalle</v>
      </c>
      <c r="J1470" s="61" t="str">
        <f aca="false">TRIM(SUBSTITUTE(RIGHT(B1470,FIND(I1470,B1470)+1),"_",""))</f>
        <v>eDNA</v>
      </c>
      <c r="K1470" s="0" t="str">
        <f aca="false">IFERROR(VALUE(SUBSTITUTE(E1470,".",",")),E1470)</f>
        <v>No Ct</v>
      </c>
      <c r="L1470" s="61" t="str">
        <f aca="false">IF(J1470="PosK",SUMIFS(K:K,J:J,"PosK",H:H,H1470),"")</f>
        <v/>
      </c>
      <c r="M1470" s="61" t="str">
        <f aca="false">IF(J1470="PosK",SUMIFS(K:K,J:J,"NegK",H:H,H1470),"")</f>
        <v/>
      </c>
      <c r="N1470" s="61" t="str">
        <f aca="false">IF(J1470="PosK",SUMIFS(K:K,J:J,"eDNA",H:H,H1470),"")</f>
        <v/>
      </c>
      <c r="P1470" s="62" t="n">
        <f aca="false">IF(K1472="No Ct",0,K1472)</f>
        <v>0</v>
      </c>
      <c r="Q1470" s="62" t="n">
        <f aca="false">IF(K1473="No Ct",0,K1473)</f>
        <v>0</v>
      </c>
      <c r="R1470" s="0" t="str">
        <f aca="false">IF(AND(L1470&gt;0,M1470=0),"Valid","Invalid")</f>
        <v>Invalid</v>
      </c>
      <c r="S1470" s="0" t="str">
        <f aca="false">IF(OR(P1470&gt;1,Q1470&gt;1),"Present","Absent")</f>
        <v>Absent</v>
      </c>
      <c r="T1470" s="63" t="str">
        <f aca="false">IF(OR(AND(P1470&gt;1,P1470&lt;41),AND(Q1470&gt;1,Q1470&lt;41)),"Ct&lt;41","Ct&gt;41")</f>
        <v>Ct&gt;41</v>
      </c>
      <c r="U1470" s="0" t="str">
        <f aca="false">I1470</f>
        <v>Skalle</v>
      </c>
      <c r="V1470" s="0" t="str">
        <f aca="false">MID(F1470,10,9)</f>
        <v>DL2018001</v>
      </c>
      <c r="W1470" s="64" t="str">
        <f aca="false">V1470&amp;"_"&amp;U1470&amp;"_"&amp;R1470&amp;"_"&amp;S1470&amp;"_"&amp;T1470</f>
        <v>DL2018001_Skalle_Invalid_Absent_Ct&gt;41</v>
      </c>
    </row>
    <row r="1471" customFormat="false" ht="14.25" hidden="false" customHeight="false" outlineLevel="0" collapsed="false">
      <c r="A1471" s="0" t="s">
        <v>904</v>
      </c>
      <c r="B1471" s="52" t="s">
        <v>1010</v>
      </c>
      <c r="C1471" s="52" t="s">
        <v>751</v>
      </c>
      <c r="D1471" s="53" t="n">
        <v>0.1</v>
      </c>
      <c r="E1471" s="53" t="s">
        <v>748</v>
      </c>
      <c r="F1471" s="0" t="s">
        <v>1253</v>
      </c>
      <c r="G1471" s="0" t="str">
        <f aca="false">LEFT(B1471,2)</f>
        <v>21</v>
      </c>
      <c r="H1471" s="0" t="str">
        <f aca="false">I1471&amp;"_"&amp;G1471&amp;"_"&amp;F1471</f>
        <v>Skalle_21_20180921_DL2018001_OerestadGym_koersel1</v>
      </c>
      <c r="I1471" s="61" t="str">
        <f aca="false">MID(RIGHT(B1471,LEN(B1471)-3),1,FIND("_",RIGHT(B1471,LEN(B1471)-3))-1)</f>
        <v>Skalle</v>
      </c>
      <c r="J1471" s="61" t="str">
        <f aca="false">TRIM(SUBSTITUTE(RIGHT(B1471,FIND(I1471,B1471)+1),"_",""))</f>
        <v>eDNA</v>
      </c>
      <c r="K1471" s="0" t="str">
        <f aca="false">IFERROR(VALUE(SUBSTITUTE(E1471,".",",")),E1471)</f>
        <v>No Ct</v>
      </c>
      <c r="L1471" s="61" t="str">
        <f aca="false">IF(J1471="PosK",SUMIFS(K:K,J:J,"PosK",H:H,H1471),"")</f>
        <v/>
      </c>
      <c r="M1471" s="61" t="str">
        <f aca="false">IF(J1471="PosK",SUMIFS(K:K,J:J,"NegK",H:H,H1471),"")</f>
        <v/>
      </c>
      <c r="N1471" s="61" t="str">
        <f aca="false">IF(J1471="PosK",SUMIFS(K:K,J:J,"eDNA",H:H,H1471),"")</f>
        <v/>
      </c>
    </row>
    <row r="1472" customFormat="false" ht="14.25" hidden="false" customHeight="false" outlineLevel="0" collapsed="false">
      <c r="A1472" s="0" t="s">
        <v>909</v>
      </c>
      <c r="B1472" s="52" t="s">
        <v>1223</v>
      </c>
      <c r="C1472" s="52" t="s">
        <v>743</v>
      </c>
      <c r="D1472" s="53" t="n">
        <v>0.1</v>
      </c>
      <c r="E1472" s="53" t="s">
        <v>748</v>
      </c>
      <c r="F1472" s="0" t="s">
        <v>1253</v>
      </c>
      <c r="G1472" s="0" t="str">
        <f aca="false">LEFT(B1472,2)</f>
        <v>22</v>
      </c>
      <c r="H1472" s="0" t="str">
        <f aca="false">I1472&amp;"_"&amp;G1472&amp;"_"&amp;F1472</f>
        <v>Karusse_22_20180921_DL2018001_OerestadGym_koersel1</v>
      </c>
      <c r="I1472" s="61" t="str">
        <f aca="false">MID(RIGHT(B1472,LEN(B1472)-3),1,FIND("_",RIGHT(B1472,LEN(B1472)-3))-1)</f>
        <v>Karusse</v>
      </c>
      <c r="J1472" s="61" t="str">
        <f aca="false">TRIM(SUBSTITUTE(RIGHT(B1472,FIND(I1472,B1472)+1),"_",""))</f>
        <v>eDNA</v>
      </c>
      <c r="K1472" s="0" t="str">
        <f aca="false">IFERROR(VALUE(SUBSTITUTE(E1472,".",",")),E1472)</f>
        <v>No Ct</v>
      </c>
      <c r="L1472" s="61" t="str">
        <f aca="false">IF(J1472="PosK",SUMIFS(K:K,J:J,"PosK",H:H,H1472),"")</f>
        <v/>
      </c>
      <c r="M1472" s="61" t="str">
        <f aca="false">IF(J1472="PosK",SUMIFS(K:K,J:J,"NegK",H:H,H1472),"")</f>
        <v/>
      </c>
      <c r="N1472" s="61" t="str">
        <f aca="false">IF(J1472="PosK",SUMIFS(K:K,J:J,"eDNA",H:H,H1472),"")</f>
        <v/>
      </c>
      <c r="Q1472" s="62"/>
    </row>
    <row r="1473" customFormat="false" ht="14.25" hidden="false" customHeight="false" outlineLevel="0" collapsed="false">
      <c r="A1473" s="0" t="s">
        <v>911</v>
      </c>
      <c r="B1473" s="52" t="s">
        <v>1223</v>
      </c>
      <c r="C1473" s="52" t="s">
        <v>747</v>
      </c>
      <c r="D1473" s="53" t="n">
        <v>0.1</v>
      </c>
      <c r="E1473" s="53" t="s">
        <v>748</v>
      </c>
      <c r="F1473" s="0" t="s">
        <v>1253</v>
      </c>
      <c r="G1473" s="0" t="str">
        <f aca="false">LEFT(B1473,2)</f>
        <v>22</v>
      </c>
      <c r="H1473" s="0" t="str">
        <f aca="false">I1473&amp;"_"&amp;G1473&amp;"_"&amp;F1473</f>
        <v>Karusse_22_20180921_DL2018001_OerestadGym_koersel1</v>
      </c>
      <c r="I1473" s="61" t="str">
        <f aca="false">MID(RIGHT(B1473,LEN(B1473)-3),1,FIND("_",RIGHT(B1473,LEN(B1473)-3))-1)</f>
        <v>Karusse</v>
      </c>
      <c r="J1473" s="61" t="str">
        <f aca="false">TRIM(SUBSTITUTE(RIGHT(B1473,FIND(I1473,B1473)+1),"_",""))</f>
        <v>eDNA</v>
      </c>
      <c r="K1473" s="0" t="str">
        <f aca="false">IFERROR(VALUE(SUBSTITUTE(E1473,".",",")),E1473)</f>
        <v>No Ct</v>
      </c>
      <c r="L1473" s="61" t="str">
        <f aca="false">IF(J1473="PosK",SUMIFS(K:K,J:J,"PosK",H:H,H1473),"")</f>
        <v/>
      </c>
      <c r="M1473" s="61" t="str">
        <f aca="false">IF(J1473="PosK",SUMIFS(K:K,J:J,"NegK",H:H,H1473),"")</f>
        <v/>
      </c>
      <c r="N1473" s="61" t="str">
        <f aca="false">IF(J1473="PosK",SUMIFS(K:K,J:J,"eDNA",H:H,H1473),"")</f>
        <v/>
      </c>
      <c r="P1473" s="62"/>
      <c r="T1473" s="63"/>
      <c r="W1473" s="64"/>
    </row>
    <row r="1474" customFormat="false" ht="14.25" hidden="false" customHeight="false" outlineLevel="0" collapsed="false">
      <c r="A1474" s="0" t="s">
        <v>907</v>
      </c>
      <c r="B1474" s="52" t="s">
        <v>1222</v>
      </c>
      <c r="C1474" s="52" t="s">
        <v>751</v>
      </c>
      <c r="D1474" s="53" t="n">
        <v>0.1</v>
      </c>
      <c r="E1474" s="53" t="s">
        <v>748</v>
      </c>
      <c r="F1474" s="0" t="s">
        <v>1253</v>
      </c>
      <c r="G1474" s="0" t="str">
        <f aca="false">LEFT(B1474,2)</f>
        <v>22</v>
      </c>
      <c r="H1474" s="0" t="str">
        <f aca="false">I1474&amp;"_"&amp;G1474&amp;"_"&amp;F1474</f>
        <v>Karusse_22_20180921_DL2018001_OerestadGym_koersel1</v>
      </c>
      <c r="I1474" s="61" t="str">
        <f aca="false">MID(RIGHT(B1474,LEN(B1474)-3),1,FIND("_",RIGHT(B1474,LEN(B1474)-3))-1)</f>
        <v>Karusse</v>
      </c>
      <c r="J1474" s="61" t="str">
        <f aca="false">TRIM(SUBSTITUTE(RIGHT(B1474,FIND(I1474,B1474)+1),"_",""))</f>
        <v>NegK</v>
      </c>
      <c r="K1474" s="0" t="str">
        <f aca="false">IFERROR(VALUE(SUBSTITUTE(E1474,".",",")),E1474)</f>
        <v>No Ct</v>
      </c>
      <c r="L1474" s="61" t="str">
        <f aca="false">IF(J1474="PosK",SUMIFS(K:K,J:J,"PosK",H:H,H1474),"")</f>
        <v/>
      </c>
      <c r="M1474" s="61" t="str">
        <f aca="false">IF(J1474="PosK",SUMIFS(K:K,J:J,"NegK",H:H,H1474),"")</f>
        <v/>
      </c>
      <c r="N1474" s="61" t="str">
        <f aca="false">IF(J1474="PosK",SUMIFS(K:K,J:J,"eDNA",H:H,H1474),"")</f>
        <v/>
      </c>
      <c r="P1474" s="62" t="n">
        <f aca="false">IF(K1476="No Ct",0,K1476)</f>
        <v>35.08</v>
      </c>
      <c r="Q1474" s="62" t="n">
        <f aca="false">IF(K1477="No Ct",0,K1477)</f>
        <v>0</v>
      </c>
      <c r="R1474" s="0" t="str">
        <f aca="false">IF(AND(L1474&gt;0,M1474=0),"Valid","Invalid")</f>
        <v>Invalid</v>
      </c>
      <c r="S1474" s="0" t="str">
        <f aca="false">IF(OR(P1474&gt;1,Q1474&gt;1),"Present","Absent")</f>
        <v>Present</v>
      </c>
      <c r="T1474" s="63" t="str">
        <f aca="false">IF(OR(AND(P1474&gt;1,P1474&lt;41),AND(Q1474&gt;1,Q1474&lt;41)),"Ct&lt;41","Ct&gt;41")</f>
        <v>Ct&lt;41</v>
      </c>
      <c r="U1474" s="0" t="str">
        <f aca="false">I1474</f>
        <v>Karusse</v>
      </c>
      <c r="V1474" s="0" t="str">
        <f aca="false">MID(F1474,10,9)</f>
        <v>DL2018001</v>
      </c>
      <c r="W1474" s="64" t="str">
        <f aca="false">V1474&amp;"_"&amp;U1474&amp;"_"&amp;R1474&amp;"_"&amp;S1474&amp;"_"&amp;T1474</f>
        <v>DL2018001_Karusse_Invalid_Present_Ct&lt;41</v>
      </c>
    </row>
    <row r="1475" customFormat="false" ht="14.25" hidden="false" customHeight="false" outlineLevel="0" collapsed="false">
      <c r="A1475" s="0" t="s">
        <v>905</v>
      </c>
      <c r="B1475" s="52" t="s">
        <v>1221</v>
      </c>
      <c r="C1475" s="52" t="s">
        <v>751</v>
      </c>
      <c r="D1475" s="53" t="n">
        <v>0.1</v>
      </c>
      <c r="E1475" s="53" t="s">
        <v>748</v>
      </c>
      <c r="F1475" s="0" t="s">
        <v>1253</v>
      </c>
      <c r="G1475" s="0" t="str">
        <f aca="false">LEFT(B1475,2)</f>
        <v>22</v>
      </c>
      <c r="H1475" s="0" t="str">
        <f aca="false">I1475&amp;"_"&amp;G1475&amp;"_"&amp;F1475</f>
        <v>Karusse_22_20180921_DL2018001_OerestadGym_koersel1</v>
      </c>
      <c r="I1475" s="61" t="str">
        <f aca="false">MID(RIGHT(B1475,LEN(B1475)-3),1,FIND("_",RIGHT(B1475,LEN(B1475)-3))-1)</f>
        <v>Karusse</v>
      </c>
      <c r="J1475" s="61" t="str">
        <f aca="false">TRIM(SUBSTITUTE(RIGHT(B1475,FIND(I1475,B1475)+1),"_",""))</f>
        <v>PosK</v>
      </c>
      <c r="K1475" s="0" t="str">
        <f aca="false">IFERROR(VALUE(SUBSTITUTE(E1475,".",",")),E1475)</f>
        <v>No Ct</v>
      </c>
      <c r="L1475" s="61" t="n">
        <f aca="false">IF(J1475="PosK",SUMIFS(K:K,J:J,"PosK",H:H,H1475),"")</f>
        <v>0</v>
      </c>
      <c r="M1475" s="61" t="n">
        <f aca="false">IF(J1475="PosK",SUMIFS(K:K,J:J,"NegK",H:H,H1475),"")</f>
        <v>0</v>
      </c>
      <c r="N1475" s="61" t="n">
        <f aca="false">IF(J1475="PosK",SUMIFS(K:K,J:J,"eDNA",H:H,H1475),"")</f>
        <v>0</v>
      </c>
    </row>
    <row r="1476" customFormat="false" ht="14.25" hidden="false" customHeight="false" outlineLevel="0" collapsed="false">
      <c r="A1476" s="0" t="s">
        <v>912</v>
      </c>
      <c r="B1476" s="52" t="s">
        <v>1014</v>
      </c>
      <c r="C1476" s="52" t="s">
        <v>743</v>
      </c>
      <c r="D1476" s="53" t="n">
        <v>0.1</v>
      </c>
      <c r="E1476" s="53" t="n">
        <v>35.08</v>
      </c>
      <c r="F1476" s="0" t="s">
        <v>1253</v>
      </c>
      <c r="G1476" s="0" t="str">
        <f aca="false">LEFT(B1476,2)</f>
        <v>23</v>
      </c>
      <c r="H1476" s="0" t="str">
        <f aca="false">I1476&amp;"_"&amp;G1476&amp;"_"&amp;F1476</f>
        <v>Karusse_23_20180921_DL2018001_OerestadGym_koersel1</v>
      </c>
      <c r="I1476" s="61" t="str">
        <f aca="false">MID(RIGHT(B1476,LEN(B1476)-3),1,FIND("_",RIGHT(B1476,LEN(B1476)-3))-1)</f>
        <v>Karusse</v>
      </c>
      <c r="J1476" s="61" t="str">
        <f aca="false">TRIM(SUBSTITUTE(RIGHT(B1476,FIND(I1476,B1476)+1),"_",""))</f>
        <v>PosK</v>
      </c>
      <c r="K1476" s="0" t="n">
        <f aca="false">IFERROR(VALUE(SUBSTITUTE(E1476,".",",")),E1476)</f>
        <v>35.08</v>
      </c>
      <c r="L1476" s="61" t="n">
        <f aca="false">IF(J1476="PosK",SUMIFS(K:K,J:J,"PosK",H:H,H1476),"")</f>
        <v>35.08</v>
      </c>
      <c r="M1476" s="61" t="n">
        <f aca="false">IF(J1476="PosK",SUMIFS(K:K,J:J,"NegK",H:H,H1476),"")</f>
        <v>0</v>
      </c>
      <c r="N1476" s="61" t="n">
        <f aca="false">IF(J1476="PosK",SUMIFS(K:K,J:J,"eDNA",H:H,H1476),"")</f>
        <v>0</v>
      </c>
      <c r="Q1476" s="62"/>
    </row>
    <row r="1477" customFormat="false" ht="14.25" hidden="false" customHeight="false" outlineLevel="0" collapsed="false">
      <c r="A1477" s="0" t="s">
        <v>914</v>
      </c>
      <c r="B1477" s="52" t="s">
        <v>1015</v>
      </c>
      <c r="C1477" s="52" t="s">
        <v>747</v>
      </c>
      <c r="D1477" s="53" t="n">
        <v>0.1</v>
      </c>
      <c r="E1477" s="53" t="s">
        <v>748</v>
      </c>
      <c r="F1477" s="0" t="s">
        <v>1253</v>
      </c>
      <c r="G1477" s="0" t="str">
        <f aca="false">LEFT(B1477,2)</f>
        <v>23</v>
      </c>
      <c r="H1477" s="0" t="str">
        <f aca="false">I1477&amp;"_"&amp;G1477&amp;"_"&amp;F1477</f>
        <v>Karusse_23_20180921_DL2018001_OerestadGym_koersel1</v>
      </c>
      <c r="I1477" s="61" t="str">
        <f aca="false">MID(RIGHT(B1477,LEN(B1477)-3),1,FIND("_",RIGHT(B1477,LEN(B1477)-3))-1)</f>
        <v>Karusse</v>
      </c>
      <c r="J1477" s="61" t="str">
        <f aca="false">TRIM(SUBSTITUTE(RIGHT(B1477,FIND(I1477,B1477)+1),"_",""))</f>
        <v>NegK</v>
      </c>
      <c r="K1477" s="0" t="str">
        <f aca="false">IFERROR(VALUE(SUBSTITUTE(E1477,".",",")),E1477)</f>
        <v>No Ct</v>
      </c>
      <c r="L1477" s="61" t="str">
        <f aca="false">IF(J1477="PosK",SUMIFS(K:K,J:J,"PosK",H:H,H1477),"")</f>
        <v/>
      </c>
      <c r="M1477" s="61" t="str">
        <f aca="false">IF(J1477="PosK",SUMIFS(K:K,J:J,"NegK",H:H,H1477),"")</f>
        <v/>
      </c>
      <c r="N1477" s="61" t="str">
        <f aca="false">IF(J1477="PosK",SUMIFS(K:K,J:J,"eDNA",H:H,H1477),"")</f>
        <v/>
      </c>
      <c r="P1477" s="62"/>
      <c r="T1477" s="63"/>
      <c r="W1477" s="64"/>
    </row>
    <row r="1478" customFormat="false" ht="14.25" hidden="false" customHeight="false" outlineLevel="0" collapsed="false">
      <c r="A1478" s="0" t="s">
        <v>916</v>
      </c>
      <c r="B1478" s="52" t="s">
        <v>1016</v>
      </c>
      <c r="C1478" s="52" t="s">
        <v>751</v>
      </c>
      <c r="D1478" s="53" t="n">
        <v>0.1</v>
      </c>
      <c r="E1478" s="53" t="s">
        <v>748</v>
      </c>
      <c r="F1478" s="0" t="s">
        <v>1253</v>
      </c>
      <c r="G1478" s="0" t="str">
        <f aca="false">LEFT(B1478,2)</f>
        <v>23</v>
      </c>
      <c r="H1478" s="0" t="str">
        <f aca="false">I1478&amp;"_"&amp;G1478&amp;"_"&amp;F1478</f>
        <v>Karusse_23_20180921_DL2018001_OerestadGym_koersel1</v>
      </c>
      <c r="I1478" s="61" t="str">
        <f aca="false">MID(RIGHT(B1478,LEN(B1478)-3),1,FIND("_",RIGHT(B1478,LEN(B1478)-3))-1)</f>
        <v>Karusse</v>
      </c>
      <c r="J1478" s="61" t="str">
        <f aca="false">TRIM(SUBSTITUTE(RIGHT(B1478,FIND(I1478,B1478)+1),"_",""))</f>
        <v>eDNA</v>
      </c>
      <c r="K1478" s="0" t="str">
        <f aca="false">IFERROR(VALUE(SUBSTITUTE(E1478,".",",")),E1478)</f>
        <v>No Ct</v>
      </c>
      <c r="L1478" s="61" t="str">
        <f aca="false">IF(J1478="PosK",SUMIFS(K:K,J:J,"PosK",H:H,H1478),"")</f>
        <v/>
      </c>
      <c r="M1478" s="61" t="str">
        <f aca="false">IF(J1478="PosK",SUMIFS(K:K,J:J,"NegK",H:H,H1478),"")</f>
        <v/>
      </c>
      <c r="N1478" s="61" t="str">
        <f aca="false">IF(J1478="PosK",SUMIFS(K:K,J:J,"eDNA",H:H,H1478),"")</f>
        <v/>
      </c>
      <c r="P1478" s="62" t="n">
        <f aca="false">IF(K1480="No Ct",0,K1480)</f>
        <v>37.43</v>
      </c>
      <c r="Q1478" s="62" t="n">
        <f aca="false">IF(K1481="No Ct",0,K1481)</f>
        <v>0</v>
      </c>
      <c r="R1478" s="0" t="str">
        <f aca="false">IF(AND(L1478&gt;0,M1478=0),"Valid","Invalid")</f>
        <v>Invalid</v>
      </c>
      <c r="S1478" s="0" t="str">
        <f aca="false">IF(OR(P1478&gt;1,Q1478&gt;1),"Present","Absent")</f>
        <v>Present</v>
      </c>
      <c r="T1478" s="63" t="str">
        <f aca="false">IF(OR(AND(P1478&gt;1,P1478&lt;41),AND(Q1478&gt;1,Q1478&lt;41)),"Ct&lt;41","Ct&gt;41")</f>
        <v>Ct&lt;41</v>
      </c>
      <c r="U1478" s="0" t="str">
        <f aca="false">I1478</f>
        <v>Karusse</v>
      </c>
      <c r="V1478" s="0" t="str">
        <f aca="false">MID(F1478,10,9)</f>
        <v>DL2018001</v>
      </c>
      <c r="W1478" s="64" t="str">
        <f aca="false">V1478&amp;"_"&amp;U1478&amp;"_"&amp;R1478&amp;"_"&amp;S1478&amp;"_"&amp;T1478</f>
        <v>DL2018001_Karusse_Invalid_Present_Ct&lt;41</v>
      </c>
    </row>
    <row r="1479" customFormat="false" ht="14.25" hidden="false" customHeight="false" outlineLevel="0" collapsed="false">
      <c r="A1479" s="0" t="s">
        <v>918</v>
      </c>
      <c r="B1479" s="52" t="s">
        <v>1016</v>
      </c>
      <c r="C1479" s="52" t="s">
        <v>751</v>
      </c>
      <c r="D1479" s="53" t="n">
        <v>0.1</v>
      </c>
      <c r="E1479" s="53" t="s">
        <v>748</v>
      </c>
      <c r="F1479" s="0" t="s">
        <v>1253</v>
      </c>
      <c r="G1479" s="0" t="str">
        <f aca="false">LEFT(B1479,2)</f>
        <v>23</v>
      </c>
      <c r="H1479" s="0" t="str">
        <f aca="false">I1479&amp;"_"&amp;G1479&amp;"_"&amp;F1479</f>
        <v>Karusse_23_20180921_DL2018001_OerestadGym_koersel1</v>
      </c>
      <c r="I1479" s="61" t="str">
        <f aca="false">MID(RIGHT(B1479,LEN(B1479)-3),1,FIND("_",RIGHT(B1479,LEN(B1479)-3))-1)</f>
        <v>Karusse</v>
      </c>
      <c r="J1479" s="61" t="str">
        <f aca="false">TRIM(SUBSTITUTE(RIGHT(B1479,FIND(I1479,B1479)+1),"_",""))</f>
        <v>eDNA</v>
      </c>
      <c r="K1479" s="0" t="str">
        <f aca="false">IFERROR(VALUE(SUBSTITUTE(E1479,".",",")),E1479)</f>
        <v>No Ct</v>
      </c>
      <c r="L1479" s="61" t="str">
        <f aca="false">IF(J1479="PosK",SUMIFS(K:K,J:J,"PosK",H:H,H1479),"")</f>
        <v/>
      </c>
      <c r="M1479" s="61" t="str">
        <f aca="false">IF(J1479="PosK",SUMIFS(K:K,J:J,"NegK",H:H,H1479),"")</f>
        <v/>
      </c>
      <c r="N1479" s="61" t="str">
        <f aca="false">IF(J1479="PosK",SUMIFS(K:K,J:J,"eDNA",H:H,H1479),"")</f>
        <v/>
      </c>
    </row>
    <row r="1480" customFormat="false" ht="14.25" hidden="false" customHeight="false" outlineLevel="0" collapsed="false">
      <c r="A1480" s="0" t="s">
        <v>919</v>
      </c>
      <c r="B1480" s="52" t="s">
        <v>1224</v>
      </c>
      <c r="C1480" s="52" t="s">
        <v>743</v>
      </c>
      <c r="D1480" s="53" t="n">
        <v>0.1</v>
      </c>
      <c r="E1480" s="53" t="n">
        <v>37.43</v>
      </c>
      <c r="F1480" s="0" t="s">
        <v>1253</v>
      </c>
      <c r="G1480" s="0" t="str">
        <f aca="false">LEFT(B1480,2)</f>
        <v>24</v>
      </c>
      <c r="H1480" s="0" t="str">
        <f aca="false">I1480&amp;"_"&amp;G1480&amp;"_"&amp;F1480</f>
        <v>Soelvkarusse_24_20180921_DL2018001_OerestadGym_koersel1</v>
      </c>
      <c r="I1480" s="61" t="str">
        <f aca="false">MID(RIGHT(B1480,LEN(B1480)-3),1,FIND("_",RIGHT(B1480,LEN(B1480)-3))-1)</f>
        <v>Soelvkarusse</v>
      </c>
      <c r="J1480" s="61" t="str">
        <f aca="false">TRIM(SUBSTITUTE(RIGHT(B1480,FIND(I1480,B1480)+1),"_",""))</f>
        <v>PosK</v>
      </c>
      <c r="K1480" s="0" t="n">
        <f aca="false">IFERROR(VALUE(SUBSTITUTE(E1480,".",",")),E1480)</f>
        <v>37.43</v>
      </c>
      <c r="L1480" s="61" t="n">
        <f aca="false">IF(J1480="PosK",SUMIFS(K:K,J:J,"PosK",H:H,H1480),"")</f>
        <v>37.43</v>
      </c>
      <c r="M1480" s="61" t="n">
        <f aca="false">IF(J1480="PosK",SUMIFS(K:K,J:J,"NegK",H:H,H1480),"")</f>
        <v>0</v>
      </c>
      <c r="N1480" s="61" t="n">
        <f aca="false">IF(J1480="PosK",SUMIFS(K:K,J:J,"eDNA",H:H,H1480),"")</f>
        <v>0</v>
      </c>
      <c r="Q1480" s="62"/>
    </row>
    <row r="1481" customFormat="false" ht="14.25" hidden="false" customHeight="false" outlineLevel="0" collapsed="false">
      <c r="A1481" s="0" t="s">
        <v>921</v>
      </c>
      <c r="B1481" s="52" t="s">
        <v>1225</v>
      </c>
      <c r="C1481" s="52" t="s">
        <v>747</v>
      </c>
      <c r="D1481" s="53" t="n">
        <v>0.1</v>
      </c>
      <c r="E1481" s="53" t="s">
        <v>748</v>
      </c>
      <c r="F1481" s="0" t="s">
        <v>1253</v>
      </c>
      <c r="G1481" s="0" t="str">
        <f aca="false">LEFT(B1481,2)</f>
        <v>24</v>
      </c>
      <c r="H1481" s="0" t="str">
        <f aca="false">I1481&amp;"_"&amp;G1481&amp;"_"&amp;F1481</f>
        <v>Soelvkarusse_24_20180921_DL2018001_OerestadGym_koersel1</v>
      </c>
      <c r="I1481" s="61" t="str">
        <f aca="false">MID(RIGHT(B1481,LEN(B1481)-3),1,FIND("_",RIGHT(B1481,LEN(B1481)-3))-1)</f>
        <v>Soelvkarusse</v>
      </c>
      <c r="J1481" s="61" t="str">
        <f aca="false">TRIM(SUBSTITUTE(RIGHT(B1481,FIND(I1481,B1481)+1),"_",""))</f>
        <v>NegK</v>
      </c>
      <c r="K1481" s="0" t="str">
        <f aca="false">IFERROR(VALUE(SUBSTITUTE(E1481,".",",")),E1481)</f>
        <v>No Ct</v>
      </c>
      <c r="L1481" s="61" t="str">
        <f aca="false">IF(J1481="PosK",SUMIFS(K:K,J:J,"PosK",H:H,H1481),"")</f>
        <v/>
      </c>
      <c r="M1481" s="61" t="str">
        <f aca="false">IF(J1481="PosK",SUMIFS(K:K,J:J,"NegK",H:H,H1481),"")</f>
        <v/>
      </c>
      <c r="N1481" s="61" t="str">
        <f aca="false">IF(J1481="PosK",SUMIFS(K:K,J:J,"eDNA",H:H,H1481),"")</f>
        <v/>
      </c>
      <c r="P1481" s="62"/>
      <c r="T1481" s="63"/>
      <c r="W1481" s="64"/>
    </row>
    <row r="1482" customFormat="false" ht="14.25" hidden="false" customHeight="false" outlineLevel="0" collapsed="false">
      <c r="A1482" s="0" t="s">
        <v>923</v>
      </c>
      <c r="B1482" s="52" t="s">
        <v>1226</v>
      </c>
      <c r="C1482" s="52" t="s">
        <v>751</v>
      </c>
      <c r="D1482" s="53" t="n">
        <v>0.1</v>
      </c>
      <c r="E1482" s="53" t="s">
        <v>748</v>
      </c>
      <c r="F1482" s="0" t="s">
        <v>1253</v>
      </c>
      <c r="G1482" s="0" t="str">
        <f aca="false">LEFT(B1482,2)</f>
        <v>24</v>
      </c>
      <c r="H1482" s="0" t="str">
        <f aca="false">I1482&amp;"_"&amp;G1482&amp;"_"&amp;F1482</f>
        <v>Soelvkarusse_24_20180921_DL2018001_OerestadGym_koersel1</v>
      </c>
      <c r="I1482" s="61" t="str">
        <f aca="false">MID(RIGHT(B1482,LEN(B1482)-3),1,FIND("_",RIGHT(B1482,LEN(B1482)-3))-1)</f>
        <v>Soelvkarusse</v>
      </c>
      <c r="J1482" s="61" t="str">
        <f aca="false">TRIM(SUBSTITUTE(RIGHT(B1482,FIND(I1482,B1482)+1),"_",""))</f>
        <v>eDNA</v>
      </c>
      <c r="K1482" s="0" t="str">
        <f aca="false">IFERROR(VALUE(SUBSTITUTE(E1482,".",",")),E1482)</f>
        <v>No Ct</v>
      </c>
      <c r="L1482" s="61" t="str">
        <f aca="false">IF(J1482="PosK",SUMIFS(K:K,J:J,"PosK",H:H,H1482),"")</f>
        <v/>
      </c>
      <c r="M1482" s="61" t="str">
        <f aca="false">IF(J1482="PosK",SUMIFS(K:K,J:J,"NegK",H:H,H1482),"")</f>
        <v/>
      </c>
      <c r="N1482" s="61" t="str">
        <f aca="false">IF(J1482="PosK",SUMIFS(K:K,J:J,"eDNA",H:H,H1482),"")</f>
        <v/>
      </c>
      <c r="P1482" s="62" t="n">
        <f aca="false">IF(K1484="No Ct",0,K1484)</f>
        <v>0</v>
      </c>
      <c r="Q1482" s="62" t="n">
        <f aca="false">IF(K1485="No Ct",0,K1485)</f>
        <v>0</v>
      </c>
      <c r="R1482" s="0" t="str">
        <f aca="false">IF(AND(L1482&gt;0,M1482=0),"Valid","Invalid")</f>
        <v>Invalid</v>
      </c>
      <c r="S1482" s="0" t="str">
        <f aca="false">IF(OR(P1482&gt;1,Q1482&gt;1),"Present","Absent")</f>
        <v>Absent</v>
      </c>
      <c r="T1482" s="63" t="str">
        <f aca="false">IF(OR(AND(P1482&gt;1,P1482&lt;41),AND(Q1482&gt;1,Q1482&lt;41)),"Ct&lt;41","Ct&gt;41")</f>
        <v>Ct&gt;41</v>
      </c>
      <c r="U1482" s="0" t="str">
        <f aca="false">I1482</f>
        <v>Soelvkarusse</v>
      </c>
      <c r="V1482" s="0" t="str">
        <f aca="false">MID(F1482,10,9)</f>
        <v>DL2018001</v>
      </c>
      <c r="W1482" s="64" t="str">
        <f aca="false">V1482&amp;"_"&amp;U1482&amp;"_"&amp;R1482&amp;"_"&amp;S1482&amp;"_"&amp;T1482</f>
        <v>DL2018001_Soelvkarusse_Invalid_Absent_Ct&gt;41</v>
      </c>
    </row>
    <row r="1483" customFormat="false" ht="14.25" hidden="false" customHeight="false" outlineLevel="0" collapsed="false">
      <c r="A1483" s="0" t="s">
        <v>925</v>
      </c>
      <c r="B1483" s="52" t="s">
        <v>1226</v>
      </c>
      <c r="C1483" s="52" t="s">
        <v>751</v>
      </c>
      <c r="D1483" s="53" t="n">
        <v>0.1</v>
      </c>
      <c r="E1483" s="53" t="s">
        <v>748</v>
      </c>
      <c r="F1483" s="0" t="s">
        <v>1253</v>
      </c>
      <c r="G1483" s="0" t="str">
        <f aca="false">LEFT(B1483,2)</f>
        <v>24</v>
      </c>
      <c r="H1483" s="0" t="str">
        <f aca="false">I1483&amp;"_"&amp;G1483&amp;"_"&amp;F1483</f>
        <v>Soelvkarusse_24_20180921_DL2018001_OerestadGym_koersel1</v>
      </c>
      <c r="I1483" s="61" t="str">
        <f aca="false">MID(RIGHT(B1483,LEN(B1483)-3),1,FIND("_",RIGHT(B1483,LEN(B1483)-3))-1)</f>
        <v>Soelvkarusse</v>
      </c>
      <c r="J1483" s="61" t="str">
        <f aca="false">TRIM(SUBSTITUTE(RIGHT(B1483,FIND(I1483,B1483)+1),"_",""))</f>
        <v>eDNA</v>
      </c>
      <c r="K1483" s="0" t="str">
        <f aca="false">IFERROR(VALUE(SUBSTITUTE(E1483,".",",")),E1483)</f>
        <v>No Ct</v>
      </c>
      <c r="L1483" s="61" t="str">
        <f aca="false">IF(J1483="PosK",SUMIFS(K:K,J:J,"PosK",H:H,H1483),"")</f>
        <v/>
      </c>
      <c r="M1483" s="61" t="str">
        <f aca="false">IF(J1483="PosK",SUMIFS(K:K,J:J,"NegK",H:H,H1483),"")</f>
        <v/>
      </c>
      <c r="N1483" s="61" t="str">
        <f aca="false">IF(J1483="PosK",SUMIFS(K:K,J:J,"eDNA",H:H,H1483),"")</f>
        <v/>
      </c>
    </row>
    <row r="1484" customFormat="false" ht="14.25" hidden="false" customHeight="false" outlineLevel="0" collapsed="false">
      <c r="A1484" s="0" t="s">
        <v>888</v>
      </c>
      <c r="B1484" s="52" t="s">
        <v>1004</v>
      </c>
      <c r="C1484" s="52" t="s">
        <v>751</v>
      </c>
      <c r="D1484" s="53" t="n">
        <v>0.1</v>
      </c>
      <c r="E1484" s="53" t="s">
        <v>748</v>
      </c>
      <c r="F1484" s="0" t="s">
        <v>1253</v>
      </c>
      <c r="G1484" s="0" t="str">
        <f aca="false">LEFT(B1484,2)</f>
        <v>19</v>
      </c>
      <c r="H1484" s="0" t="str">
        <f aca="false">I1484&amp;"_"&amp;G1484&amp;"_"&amp;F1484</f>
        <v>LilleVandsalamander_19_20180921_DL2018001_OerestadGym_koersel1</v>
      </c>
      <c r="I1484" s="61" t="str">
        <f aca="false">MID(RIGHT(B1484,LEN(B1484)-3),1,FIND("_",RIGHT(B1484,LEN(B1484)-3))-1)</f>
        <v>LilleVandsalamander</v>
      </c>
      <c r="J1484" s="61" t="str">
        <f aca="false">TRIM(SUBSTITUTE(RIGHT(B1484,FIND(I1484,B1484)+1),"_",""))</f>
        <v>eDNA</v>
      </c>
      <c r="K1484" s="0" t="str">
        <f aca="false">IFERROR(VALUE(SUBSTITUTE(E1484,".",",")),E1484)</f>
        <v>No Ct</v>
      </c>
      <c r="L1484" s="61" t="str">
        <f aca="false">IF(J1484="PosK",SUMIFS(K:K,J:J,"PosK",H:H,H1484),"")</f>
        <v/>
      </c>
      <c r="M1484" s="61" t="str">
        <f aca="false">IF(J1484="PosK",SUMIFS(K:K,J:J,"NegK",H:H,H1484),"")</f>
        <v/>
      </c>
      <c r="N1484" s="61" t="str">
        <f aca="false">IF(J1484="PosK",SUMIFS(K:K,J:J,"eDNA",H:H,H1484),"")</f>
        <v/>
      </c>
      <c r="Q1484" s="62"/>
    </row>
    <row r="1485" customFormat="false" ht="14.25" hidden="false" customHeight="false" outlineLevel="0" collapsed="false">
      <c r="A1485" s="0" t="s">
        <v>890</v>
      </c>
      <c r="B1485" s="52" t="s">
        <v>1004</v>
      </c>
      <c r="C1485" s="52" t="s">
        <v>751</v>
      </c>
      <c r="D1485" s="53" t="n">
        <v>0.1</v>
      </c>
      <c r="E1485" s="53" t="s">
        <v>748</v>
      </c>
      <c r="F1485" s="0" t="s">
        <v>1253</v>
      </c>
      <c r="G1485" s="0" t="str">
        <f aca="false">LEFT(B1485,2)</f>
        <v>19</v>
      </c>
      <c r="H1485" s="0" t="str">
        <f aca="false">I1485&amp;"_"&amp;G1485&amp;"_"&amp;F1485</f>
        <v>LilleVandsalamander_19_20180921_DL2018001_OerestadGym_koersel1</v>
      </c>
      <c r="I1485" s="61" t="str">
        <f aca="false">MID(RIGHT(B1485,LEN(B1485)-3),1,FIND("_",RIGHT(B1485,LEN(B1485)-3))-1)</f>
        <v>LilleVandsalamander</v>
      </c>
      <c r="J1485" s="61" t="str">
        <f aca="false">TRIM(SUBSTITUTE(RIGHT(B1485,FIND(I1485,B1485)+1),"_",""))</f>
        <v>eDNA</v>
      </c>
      <c r="K1485" s="0" t="str">
        <f aca="false">IFERROR(VALUE(SUBSTITUTE(E1485,".",",")),E1485)</f>
        <v>No Ct</v>
      </c>
      <c r="L1485" s="61" t="str">
        <f aca="false">IF(J1485="PosK",SUMIFS(K:K,J:J,"PosK",H:H,H1485),"")</f>
        <v/>
      </c>
      <c r="M1485" s="61" t="str">
        <f aca="false">IF(J1485="PosK",SUMIFS(K:K,J:J,"NegK",H:H,H1485),"")</f>
        <v/>
      </c>
      <c r="N1485" s="61" t="str">
        <f aca="false">IF(J1485="PosK",SUMIFS(K:K,J:J,"eDNA",H:H,H1485),"")</f>
        <v/>
      </c>
      <c r="P1485" s="62"/>
      <c r="T1485" s="63"/>
      <c r="W1485" s="64"/>
    </row>
    <row r="1486" customFormat="false" ht="14.25" hidden="false" customHeight="false" outlineLevel="0" collapsed="false">
      <c r="A1486" s="0" t="s">
        <v>741</v>
      </c>
      <c r="B1486" s="52" t="s">
        <v>1020</v>
      </c>
      <c r="C1486" s="52" t="s">
        <v>743</v>
      </c>
      <c r="D1486" s="53" t="n">
        <v>0.1</v>
      </c>
      <c r="E1486" s="53" t="n">
        <v>29.29</v>
      </c>
      <c r="F1486" s="0" t="s">
        <v>1254</v>
      </c>
      <c r="G1486" s="0" t="str">
        <f aca="false">LEFT(B1486,2)</f>
        <v>25</v>
      </c>
      <c r="H1486" s="0" t="str">
        <f aca="false">I1486&amp;"_"&amp;G1486&amp;"_"&amp;F1486</f>
        <v>Loegfroe_25_20180921_DL2018001_OerestadGym_koersel2</v>
      </c>
      <c r="I1486" s="61" t="str">
        <f aca="false">MID(RIGHT(B1486,LEN(B1486)-3),1,FIND("_",RIGHT(B1486,LEN(B1486)-3))-1)</f>
        <v>Loegfroe</v>
      </c>
      <c r="J1486" s="61" t="str">
        <f aca="false">TRIM(SUBSTITUTE(RIGHT(B1486,FIND(I1486,B1486)+1),"_",""))</f>
        <v>PosK</v>
      </c>
      <c r="K1486" s="0" t="n">
        <f aca="false">IFERROR(VALUE(SUBSTITUTE(E1486,".",",")),E1486)</f>
        <v>29.29</v>
      </c>
      <c r="L1486" s="61" t="n">
        <f aca="false">IF(J1486="PosK",SUMIFS(K:K,J:J,"PosK",H:H,H1486),"")</f>
        <v>29.29</v>
      </c>
      <c r="M1486" s="61" t="n">
        <f aca="false">IF(J1486="PosK",SUMIFS(K:K,J:J,"NegK",H:H,H1486),"")</f>
        <v>0</v>
      </c>
      <c r="N1486" s="61" t="n">
        <f aca="false">IF(J1486="PosK",SUMIFS(K:K,J:J,"eDNA",H:H,H1486),"")</f>
        <v>0</v>
      </c>
      <c r="P1486" s="62" t="n">
        <f aca="false">IF(K1488="No Ct",0,K1488)</f>
        <v>0</v>
      </c>
      <c r="Q1486" s="62" t="n">
        <f aca="false">IF(K1489="No Ct",0,K1489)</f>
        <v>0</v>
      </c>
      <c r="R1486" s="0" t="str">
        <f aca="false">IF(AND(L1486&gt;0,M1486=0),"Valid","Invalid")</f>
        <v>Valid</v>
      </c>
      <c r="S1486" s="0" t="str">
        <f aca="false">IF(OR(P1486&gt;1,Q1486&gt;1),"Present","Absent")</f>
        <v>Absent</v>
      </c>
      <c r="T1486" s="63" t="str">
        <f aca="false">IF(OR(AND(P1486&gt;1,P1486&lt;41),AND(Q1486&gt;1,Q1486&lt;41)),"Ct&lt;41","Ct&gt;41")</f>
        <v>Ct&gt;41</v>
      </c>
      <c r="U1486" s="0" t="str">
        <f aca="false">I1486</f>
        <v>Loegfroe</v>
      </c>
      <c r="V1486" s="0" t="str">
        <f aca="false">MID(F1486,10,9)</f>
        <v>DL2018001</v>
      </c>
      <c r="W1486" s="64" t="str">
        <f aca="false">V1486&amp;"_"&amp;U1486&amp;"_"&amp;R1486&amp;"_"&amp;S1486&amp;"_"&amp;T1486</f>
        <v>DL2018001_Loegfroe_Valid_Absent_Ct&gt;41</v>
      </c>
    </row>
    <row r="1487" customFormat="false" ht="14.25" hidden="false" customHeight="false" outlineLevel="0" collapsed="false">
      <c r="A1487" s="0" t="s">
        <v>745</v>
      </c>
      <c r="B1487" s="52" t="s">
        <v>1022</v>
      </c>
      <c r="C1487" s="52" t="s">
        <v>747</v>
      </c>
      <c r="D1487" s="53" t="n">
        <v>0.1</v>
      </c>
      <c r="E1487" s="53" t="s">
        <v>748</v>
      </c>
      <c r="F1487" s="0" t="s">
        <v>1254</v>
      </c>
      <c r="G1487" s="0" t="str">
        <f aca="false">LEFT(B1487,2)</f>
        <v>25</v>
      </c>
      <c r="H1487" s="0" t="str">
        <f aca="false">I1487&amp;"_"&amp;G1487&amp;"_"&amp;F1487</f>
        <v>Loegfroe_25_20180921_DL2018001_OerestadGym_koersel2</v>
      </c>
      <c r="I1487" s="61" t="str">
        <f aca="false">MID(RIGHT(B1487,LEN(B1487)-3),1,FIND("_",RIGHT(B1487,LEN(B1487)-3))-1)</f>
        <v>Loegfroe</v>
      </c>
      <c r="J1487" s="61" t="str">
        <f aca="false">TRIM(SUBSTITUTE(RIGHT(B1487,FIND(I1487,B1487)+1),"_",""))</f>
        <v>NegK</v>
      </c>
      <c r="K1487" s="0" t="str">
        <f aca="false">IFERROR(VALUE(SUBSTITUTE(E1487,".",",")),E1487)</f>
        <v>No Ct</v>
      </c>
      <c r="L1487" s="61" t="str">
        <f aca="false">IF(J1487="PosK",SUMIFS(K:K,J:J,"PosK",H:H,H1487),"")</f>
        <v/>
      </c>
      <c r="M1487" s="61" t="str">
        <f aca="false">IF(J1487="PosK",SUMIFS(K:K,J:J,"NegK",H:H,H1487),"")</f>
        <v/>
      </c>
      <c r="N1487" s="61" t="str">
        <f aca="false">IF(J1487="PosK",SUMIFS(K:K,J:J,"eDNA",H:H,H1487),"")</f>
        <v/>
      </c>
    </row>
    <row r="1488" customFormat="false" ht="14.25" hidden="false" customHeight="false" outlineLevel="0" collapsed="false">
      <c r="A1488" s="0" t="s">
        <v>749</v>
      </c>
      <c r="B1488" s="52" t="s">
        <v>1023</v>
      </c>
      <c r="C1488" s="52" t="s">
        <v>751</v>
      </c>
      <c r="D1488" s="53" t="n">
        <v>0.1</v>
      </c>
      <c r="E1488" s="53" t="s">
        <v>748</v>
      </c>
      <c r="F1488" s="0" t="s">
        <v>1254</v>
      </c>
      <c r="G1488" s="0" t="str">
        <f aca="false">LEFT(B1488,2)</f>
        <v>25</v>
      </c>
      <c r="H1488" s="0" t="str">
        <f aca="false">I1488&amp;"_"&amp;G1488&amp;"_"&amp;F1488</f>
        <v>Loegfroe_25_20180921_DL2018001_OerestadGym_koersel2</v>
      </c>
      <c r="I1488" s="61" t="str">
        <f aca="false">MID(RIGHT(B1488,LEN(B1488)-3),1,FIND("_",RIGHT(B1488,LEN(B1488)-3))-1)</f>
        <v>Loegfroe</v>
      </c>
      <c r="J1488" s="61" t="str">
        <f aca="false">TRIM(SUBSTITUTE(RIGHT(B1488,FIND(I1488,B1488)+1),"_",""))</f>
        <v>eDNA</v>
      </c>
      <c r="K1488" s="0" t="str">
        <f aca="false">IFERROR(VALUE(SUBSTITUTE(E1488,".",",")),E1488)</f>
        <v>No Ct</v>
      </c>
      <c r="L1488" s="61" t="str">
        <f aca="false">IF(J1488="PosK",SUMIFS(K:K,J:J,"PosK",H:H,H1488),"")</f>
        <v/>
      </c>
      <c r="M1488" s="61" t="str">
        <f aca="false">IF(J1488="PosK",SUMIFS(K:K,J:J,"NegK",H:H,H1488),"")</f>
        <v/>
      </c>
      <c r="N1488" s="61" t="str">
        <f aca="false">IF(J1488="PosK",SUMIFS(K:K,J:J,"eDNA",H:H,H1488),"")</f>
        <v/>
      </c>
      <c r="Q1488" s="62"/>
    </row>
    <row r="1489" customFormat="false" ht="14.25" hidden="false" customHeight="false" outlineLevel="0" collapsed="false">
      <c r="A1489" s="0" t="s">
        <v>752</v>
      </c>
      <c r="B1489" s="52" t="s">
        <v>1024</v>
      </c>
      <c r="C1489" s="52" t="s">
        <v>751</v>
      </c>
      <c r="D1489" s="53" t="n">
        <v>0.1</v>
      </c>
      <c r="E1489" s="53" t="s">
        <v>748</v>
      </c>
      <c r="F1489" s="0" t="s">
        <v>1254</v>
      </c>
      <c r="G1489" s="0" t="str">
        <f aca="false">LEFT(B1489,2)</f>
        <v>25</v>
      </c>
      <c r="H1489" s="0" t="str">
        <f aca="false">I1489&amp;"_"&amp;G1489&amp;"_"&amp;F1489</f>
        <v>Loegfroe_25_20180921_DL2018001_OerestadGym_koersel2</v>
      </c>
      <c r="I1489" s="61" t="str">
        <f aca="false">MID(RIGHT(B1489,LEN(B1489)-3),1,FIND("_",RIGHT(B1489,LEN(B1489)-3))-1)</f>
        <v>Loegfroe</v>
      </c>
      <c r="J1489" s="61" t="str">
        <f aca="false">TRIM(SUBSTITUTE(RIGHT(B1489,FIND(I1489,B1489)+1),"_",""))</f>
        <v>eDNA</v>
      </c>
      <c r="K1489" s="0" t="str">
        <f aca="false">IFERROR(VALUE(SUBSTITUTE(E1489,".",",")),E1489)</f>
        <v>No Ct</v>
      </c>
      <c r="L1489" s="61" t="str">
        <f aca="false">IF(J1489="PosK",SUMIFS(K:K,J:J,"PosK",H:H,H1489),"")</f>
        <v/>
      </c>
      <c r="M1489" s="61" t="str">
        <f aca="false">IF(J1489="PosK",SUMIFS(K:K,J:J,"NegK",H:H,H1489),"")</f>
        <v/>
      </c>
      <c r="N1489" s="61" t="str">
        <f aca="false">IF(J1489="PosK",SUMIFS(K:K,J:J,"eDNA",H:H,H1489),"")</f>
        <v/>
      </c>
      <c r="P1489" s="62"/>
      <c r="T1489" s="63"/>
      <c r="W1489" s="64"/>
    </row>
    <row r="1490" customFormat="false" ht="14.25" hidden="false" customHeight="false" outlineLevel="0" collapsed="false">
      <c r="A1490" s="0" t="s">
        <v>754</v>
      </c>
      <c r="B1490" s="52" t="s">
        <v>1025</v>
      </c>
      <c r="C1490" s="52" t="s">
        <v>743</v>
      </c>
      <c r="D1490" s="53" t="n">
        <v>0.1</v>
      </c>
      <c r="E1490" s="53" t="n">
        <v>24.6</v>
      </c>
      <c r="F1490" s="0" t="s">
        <v>1254</v>
      </c>
      <c r="G1490" s="0" t="str">
        <f aca="false">LEFT(B1490,2)</f>
        <v>26</v>
      </c>
      <c r="H1490" s="0" t="str">
        <f aca="false">I1490&amp;"_"&amp;G1490&amp;"_"&amp;F1490</f>
        <v>StorVandsalamander_26_20180921_DL2018001_OerestadGym_koersel2</v>
      </c>
      <c r="I1490" s="61" t="str">
        <f aca="false">MID(RIGHT(B1490,LEN(B1490)-3),1,FIND("_",RIGHT(B1490,LEN(B1490)-3))-1)</f>
        <v>StorVandsalamander</v>
      </c>
      <c r="J1490" s="61" t="str">
        <f aca="false">TRIM(SUBSTITUTE(RIGHT(B1490,FIND(I1490,B1490)+1),"_",""))</f>
        <v>PosK</v>
      </c>
      <c r="K1490" s="0" t="n">
        <f aca="false">IFERROR(VALUE(SUBSTITUTE(E1490,".",",")),E1490)</f>
        <v>24.6</v>
      </c>
      <c r="L1490" s="61" t="n">
        <f aca="false">IF(J1490="PosK",SUMIFS(K:K,J:J,"PosK",H:H,H1490),"")</f>
        <v>24.6</v>
      </c>
      <c r="M1490" s="61" t="n">
        <f aca="false">IF(J1490="PosK",SUMIFS(K:K,J:J,"NegK",H:H,H1490),"")</f>
        <v>0</v>
      </c>
      <c r="N1490" s="61" t="n">
        <f aca="false">IF(J1490="PosK",SUMIFS(K:K,J:J,"eDNA",H:H,H1490),"")</f>
        <v>0</v>
      </c>
      <c r="P1490" s="62" t="n">
        <f aca="false">IF(K1492="No Ct",0,K1492)</f>
        <v>0</v>
      </c>
      <c r="Q1490" s="62" t="n">
        <f aca="false">IF(K1493="No Ct",0,K1493)</f>
        <v>0</v>
      </c>
      <c r="R1490" s="0" t="str">
        <f aca="false">IF(AND(L1490&gt;0,M1490=0),"Valid","Invalid")</f>
        <v>Valid</v>
      </c>
      <c r="S1490" s="0" t="str">
        <f aca="false">IF(OR(P1490&gt;1,Q1490&gt;1),"Present","Absent")</f>
        <v>Absent</v>
      </c>
      <c r="T1490" s="63" t="str">
        <f aca="false">IF(OR(AND(P1490&gt;1,P1490&lt;41),AND(Q1490&gt;1,Q1490&lt;41)),"Ct&lt;41","Ct&gt;41")</f>
        <v>Ct&gt;41</v>
      </c>
      <c r="U1490" s="0" t="str">
        <f aca="false">I1490</f>
        <v>StorVandsalamander</v>
      </c>
      <c r="V1490" s="0" t="str">
        <f aca="false">MID(F1490,10,9)</f>
        <v>DL2018001</v>
      </c>
      <c r="W1490" s="64" t="str">
        <f aca="false">V1490&amp;"_"&amp;U1490&amp;"_"&amp;R1490&amp;"_"&amp;S1490&amp;"_"&amp;T1490</f>
        <v>DL2018001_StorVandsalamander_Valid_Absent_Ct&gt;41</v>
      </c>
    </row>
    <row r="1491" customFormat="false" ht="14.25" hidden="false" customHeight="false" outlineLevel="0" collapsed="false">
      <c r="A1491" s="0" t="s">
        <v>756</v>
      </c>
      <c r="B1491" s="52" t="s">
        <v>1026</v>
      </c>
      <c r="C1491" s="52" t="s">
        <v>747</v>
      </c>
      <c r="D1491" s="53" t="n">
        <v>0.1</v>
      </c>
      <c r="E1491" s="53" t="s">
        <v>748</v>
      </c>
      <c r="F1491" s="0" t="s">
        <v>1254</v>
      </c>
      <c r="G1491" s="0" t="str">
        <f aca="false">LEFT(B1491,2)</f>
        <v>26</v>
      </c>
      <c r="H1491" s="0" t="str">
        <f aca="false">I1491&amp;"_"&amp;G1491&amp;"_"&amp;F1491</f>
        <v>StorVandsalamander_26_20180921_DL2018001_OerestadGym_koersel2</v>
      </c>
      <c r="I1491" s="61" t="str">
        <f aca="false">MID(RIGHT(B1491,LEN(B1491)-3),1,FIND("_",RIGHT(B1491,LEN(B1491)-3))-1)</f>
        <v>StorVandsalamander</v>
      </c>
      <c r="J1491" s="61" t="str">
        <f aca="false">TRIM(SUBSTITUTE(RIGHT(B1491,FIND(I1491,B1491)+1),"_",""))</f>
        <v>NegK</v>
      </c>
      <c r="K1491" s="0" t="str">
        <f aca="false">IFERROR(VALUE(SUBSTITUTE(E1491,".",",")),E1491)</f>
        <v>No Ct</v>
      </c>
      <c r="L1491" s="61" t="str">
        <f aca="false">IF(J1491="PosK",SUMIFS(K:K,J:J,"PosK",H:H,H1491),"")</f>
        <v/>
      </c>
      <c r="M1491" s="61" t="str">
        <f aca="false">IF(J1491="PosK",SUMIFS(K:K,J:J,"NegK",H:H,H1491),"")</f>
        <v/>
      </c>
      <c r="N1491" s="61" t="str">
        <f aca="false">IF(J1491="PosK",SUMIFS(K:K,J:J,"eDNA",H:H,H1491),"")</f>
        <v/>
      </c>
    </row>
    <row r="1492" customFormat="false" ht="14.25" hidden="false" customHeight="false" outlineLevel="0" collapsed="false">
      <c r="A1492" s="0" t="s">
        <v>758</v>
      </c>
      <c r="B1492" s="52" t="s">
        <v>1027</v>
      </c>
      <c r="C1492" s="52" t="s">
        <v>751</v>
      </c>
      <c r="D1492" s="53" t="n">
        <v>0.1</v>
      </c>
      <c r="E1492" s="53" t="s">
        <v>748</v>
      </c>
      <c r="F1492" s="0" t="s">
        <v>1254</v>
      </c>
      <c r="G1492" s="0" t="str">
        <f aca="false">LEFT(B1492,2)</f>
        <v>26</v>
      </c>
      <c r="H1492" s="0" t="str">
        <f aca="false">I1492&amp;"_"&amp;G1492&amp;"_"&amp;F1492</f>
        <v>StorVandsalamander_26_20180921_DL2018001_OerestadGym_koersel2</v>
      </c>
      <c r="I1492" s="61" t="str">
        <f aca="false">MID(RIGHT(B1492,LEN(B1492)-3),1,FIND("_",RIGHT(B1492,LEN(B1492)-3))-1)</f>
        <v>StorVandsalamander</v>
      </c>
      <c r="J1492" s="61" t="str">
        <f aca="false">TRIM(SUBSTITUTE(RIGHT(B1492,FIND(I1492,B1492)+1),"_",""))</f>
        <v>eDNA</v>
      </c>
      <c r="K1492" s="0" t="str">
        <f aca="false">IFERROR(VALUE(SUBSTITUTE(E1492,".",",")),E1492)</f>
        <v>No Ct</v>
      </c>
      <c r="L1492" s="61" t="str">
        <f aca="false">IF(J1492="PosK",SUMIFS(K:K,J:J,"PosK",H:H,H1492),"")</f>
        <v/>
      </c>
      <c r="M1492" s="61" t="str">
        <f aca="false">IF(J1492="PosK",SUMIFS(K:K,J:J,"NegK",H:H,H1492),"")</f>
        <v/>
      </c>
      <c r="N1492" s="61" t="str">
        <f aca="false">IF(J1492="PosK",SUMIFS(K:K,J:J,"eDNA",H:H,H1492),"")</f>
        <v/>
      </c>
      <c r="Q1492" s="62"/>
    </row>
    <row r="1493" customFormat="false" ht="14.25" hidden="false" customHeight="false" outlineLevel="0" collapsed="false">
      <c r="A1493" s="0" t="s">
        <v>760</v>
      </c>
      <c r="B1493" s="52" t="s">
        <v>1028</v>
      </c>
      <c r="C1493" s="52" t="s">
        <v>751</v>
      </c>
      <c r="D1493" s="53" t="n">
        <v>0.1</v>
      </c>
      <c r="E1493" s="53" t="s">
        <v>748</v>
      </c>
      <c r="F1493" s="0" t="s">
        <v>1254</v>
      </c>
      <c r="G1493" s="0" t="str">
        <f aca="false">LEFT(B1493,2)</f>
        <v>26</v>
      </c>
      <c r="H1493" s="0" t="str">
        <f aca="false">I1493&amp;"_"&amp;G1493&amp;"_"&amp;F1493</f>
        <v>StorVandsalamander_26_20180921_DL2018001_OerestadGym_koersel2</v>
      </c>
      <c r="I1493" s="61" t="str">
        <f aca="false">MID(RIGHT(B1493,LEN(B1493)-3),1,FIND("_",RIGHT(B1493,LEN(B1493)-3))-1)</f>
        <v>StorVandsalamander</v>
      </c>
      <c r="J1493" s="61" t="str">
        <f aca="false">TRIM(SUBSTITUTE(RIGHT(B1493,FIND(I1493,B1493)+1),"_",""))</f>
        <v>eDNA</v>
      </c>
      <c r="K1493" s="0" t="str">
        <f aca="false">IFERROR(VALUE(SUBSTITUTE(E1493,".",",")),E1493)</f>
        <v>No Ct</v>
      </c>
      <c r="L1493" s="61" t="str">
        <f aca="false">IF(J1493="PosK",SUMIFS(K:K,J:J,"PosK",H:H,H1493),"")</f>
        <v/>
      </c>
      <c r="M1493" s="61" t="str">
        <f aca="false">IF(J1493="PosK",SUMIFS(K:K,J:J,"NegK",H:H,H1493),"")</f>
        <v/>
      </c>
      <c r="N1493" s="61" t="str">
        <f aca="false">IF(J1493="PosK",SUMIFS(K:K,J:J,"eDNA",H:H,H1493),"")</f>
        <v/>
      </c>
      <c r="P1493" s="62"/>
      <c r="T1493" s="63"/>
      <c r="W1493" s="64"/>
    </row>
    <row r="1494" customFormat="false" ht="14.25" hidden="false" customHeight="false" outlineLevel="0" collapsed="false">
      <c r="A1494" s="0" t="s">
        <v>762</v>
      </c>
      <c r="B1494" s="52" t="s">
        <v>1029</v>
      </c>
      <c r="C1494" s="52" t="s">
        <v>743</v>
      </c>
      <c r="D1494" s="53" t="n">
        <v>0.1</v>
      </c>
      <c r="E1494" s="53" t="n">
        <v>24.38</v>
      </c>
      <c r="F1494" s="0" t="s">
        <v>1254</v>
      </c>
      <c r="G1494" s="0" t="str">
        <f aca="false">LEFT(B1494,2)</f>
        <v>27</v>
      </c>
      <c r="H1494" s="0" t="str">
        <f aca="false">I1494&amp;"_"&amp;G1494&amp;"_"&amp;F1494</f>
        <v>Strandtudse_27_20180921_DL2018001_OerestadGym_koersel2</v>
      </c>
      <c r="I1494" s="61" t="str">
        <f aca="false">MID(RIGHT(B1494,LEN(B1494)-3),1,FIND("_",RIGHT(B1494,LEN(B1494)-3))-1)</f>
        <v>Strandtudse</v>
      </c>
      <c r="J1494" s="61" t="str">
        <f aca="false">TRIM(SUBSTITUTE(RIGHT(B1494,FIND(I1494,B1494)+1),"_",""))</f>
        <v>PosK</v>
      </c>
      <c r="K1494" s="0" t="n">
        <f aca="false">IFERROR(VALUE(SUBSTITUTE(E1494,".",",")),E1494)</f>
        <v>24.38</v>
      </c>
      <c r="L1494" s="61" t="n">
        <f aca="false">IF(J1494="PosK",SUMIFS(K:K,J:J,"PosK",H:H,H1494),"")</f>
        <v>24.38</v>
      </c>
      <c r="M1494" s="61" t="n">
        <f aca="false">IF(J1494="PosK",SUMIFS(K:K,J:J,"NegK",H:H,H1494),"")</f>
        <v>0</v>
      </c>
      <c r="N1494" s="61" t="n">
        <f aca="false">IF(J1494="PosK",SUMIFS(K:K,J:J,"eDNA",H:H,H1494),"")</f>
        <v>0</v>
      </c>
      <c r="P1494" s="62" t="n">
        <f aca="false">IF(K1496="No Ct",0,K1496)</f>
        <v>0</v>
      </c>
      <c r="Q1494" s="62" t="n">
        <f aca="false">IF(K1497="No Ct",0,K1497)</f>
        <v>0</v>
      </c>
      <c r="R1494" s="0" t="str">
        <f aca="false">IF(AND(L1494&gt;0,M1494=0),"Valid","Invalid")</f>
        <v>Valid</v>
      </c>
      <c r="S1494" s="0" t="str">
        <f aca="false">IF(OR(P1494&gt;1,Q1494&gt;1),"Present","Absent")</f>
        <v>Absent</v>
      </c>
      <c r="T1494" s="63" t="str">
        <f aca="false">IF(OR(AND(P1494&gt;1,P1494&lt;41),AND(Q1494&gt;1,Q1494&lt;41)),"Ct&lt;41","Ct&gt;41")</f>
        <v>Ct&gt;41</v>
      </c>
      <c r="U1494" s="0" t="str">
        <f aca="false">I1494</f>
        <v>Strandtudse</v>
      </c>
      <c r="V1494" s="0" t="str">
        <f aca="false">MID(F1494,10,9)</f>
        <v>DL2018001</v>
      </c>
      <c r="W1494" s="64" t="str">
        <f aca="false">V1494&amp;"_"&amp;U1494&amp;"_"&amp;R1494&amp;"_"&amp;S1494&amp;"_"&amp;T1494</f>
        <v>DL2018001_Strandtudse_Valid_Absent_Ct&gt;41</v>
      </c>
    </row>
    <row r="1495" customFormat="false" ht="14.25" hidden="false" customHeight="false" outlineLevel="0" collapsed="false">
      <c r="A1495" s="0" t="s">
        <v>764</v>
      </c>
      <c r="B1495" s="52" t="s">
        <v>1030</v>
      </c>
      <c r="C1495" s="52" t="s">
        <v>747</v>
      </c>
      <c r="D1495" s="53" t="n">
        <v>0.1</v>
      </c>
      <c r="E1495" s="53" t="s">
        <v>748</v>
      </c>
      <c r="F1495" s="0" t="s">
        <v>1254</v>
      </c>
      <c r="G1495" s="0" t="str">
        <f aca="false">LEFT(B1495,2)</f>
        <v>27</v>
      </c>
      <c r="H1495" s="0" t="str">
        <f aca="false">I1495&amp;"_"&amp;G1495&amp;"_"&amp;F1495</f>
        <v>Strandtudse_27_20180921_DL2018001_OerestadGym_koersel2</v>
      </c>
      <c r="I1495" s="61" t="str">
        <f aca="false">MID(RIGHT(B1495,LEN(B1495)-3),1,FIND("_",RIGHT(B1495,LEN(B1495)-3))-1)</f>
        <v>Strandtudse</v>
      </c>
      <c r="J1495" s="61" t="str">
        <f aca="false">TRIM(SUBSTITUTE(RIGHT(B1495,FIND(I1495,B1495)+1),"_",""))</f>
        <v>NegK</v>
      </c>
      <c r="K1495" s="0" t="str">
        <f aca="false">IFERROR(VALUE(SUBSTITUTE(E1495,".",",")),E1495)</f>
        <v>No Ct</v>
      </c>
      <c r="L1495" s="61" t="str">
        <f aca="false">IF(J1495="PosK",SUMIFS(K:K,J:J,"PosK",H:H,H1495),"")</f>
        <v/>
      </c>
      <c r="M1495" s="61" t="str">
        <f aca="false">IF(J1495="PosK",SUMIFS(K:K,J:J,"NegK",H:H,H1495),"")</f>
        <v/>
      </c>
      <c r="N1495" s="61" t="str">
        <f aca="false">IF(J1495="PosK",SUMIFS(K:K,J:J,"eDNA",H:H,H1495),"")</f>
        <v/>
      </c>
    </row>
    <row r="1496" customFormat="false" ht="14.25" hidden="false" customHeight="false" outlineLevel="0" collapsed="false">
      <c r="A1496" s="0" t="s">
        <v>766</v>
      </c>
      <c r="B1496" s="52" t="s">
        <v>1031</v>
      </c>
      <c r="C1496" s="52" t="s">
        <v>751</v>
      </c>
      <c r="D1496" s="53" t="n">
        <v>0.1</v>
      </c>
      <c r="E1496" s="53" t="s">
        <v>748</v>
      </c>
      <c r="F1496" s="0" t="s">
        <v>1254</v>
      </c>
      <c r="G1496" s="0" t="str">
        <f aca="false">LEFT(B1496,2)</f>
        <v>27</v>
      </c>
      <c r="H1496" s="0" t="str">
        <f aca="false">I1496&amp;"_"&amp;G1496&amp;"_"&amp;F1496</f>
        <v>Strandtudse_27_20180921_DL2018001_OerestadGym_koersel2</v>
      </c>
      <c r="I1496" s="61" t="str">
        <f aca="false">MID(RIGHT(B1496,LEN(B1496)-3),1,FIND("_",RIGHT(B1496,LEN(B1496)-3))-1)</f>
        <v>Strandtudse</v>
      </c>
      <c r="J1496" s="61" t="str">
        <f aca="false">TRIM(SUBSTITUTE(RIGHT(B1496,FIND(I1496,B1496)+1),"_",""))</f>
        <v>eDNA</v>
      </c>
      <c r="K1496" s="0" t="str">
        <f aca="false">IFERROR(VALUE(SUBSTITUTE(E1496,".",",")),E1496)</f>
        <v>No Ct</v>
      </c>
      <c r="L1496" s="61" t="str">
        <f aca="false">IF(J1496="PosK",SUMIFS(K:K,J:J,"PosK",H:H,H1496),"")</f>
        <v/>
      </c>
      <c r="M1496" s="61" t="str">
        <f aca="false">IF(J1496="PosK",SUMIFS(K:K,J:J,"NegK",H:H,H1496),"")</f>
        <v/>
      </c>
      <c r="N1496" s="61" t="str">
        <f aca="false">IF(J1496="PosK",SUMIFS(K:K,J:J,"eDNA",H:H,H1496),"")</f>
        <v/>
      </c>
      <c r="Q1496" s="62"/>
    </row>
    <row r="1497" customFormat="false" ht="14.25" hidden="false" customHeight="false" outlineLevel="0" collapsed="false">
      <c r="A1497" s="0" t="s">
        <v>768</v>
      </c>
      <c r="B1497" s="52" t="s">
        <v>1032</v>
      </c>
      <c r="C1497" s="52" t="s">
        <v>751</v>
      </c>
      <c r="D1497" s="53" t="n">
        <v>0.1</v>
      </c>
      <c r="E1497" s="53" t="s">
        <v>748</v>
      </c>
      <c r="F1497" s="0" t="s">
        <v>1254</v>
      </c>
      <c r="G1497" s="0" t="str">
        <f aca="false">LEFT(B1497,2)</f>
        <v>27</v>
      </c>
      <c r="H1497" s="0" t="str">
        <f aca="false">I1497&amp;"_"&amp;G1497&amp;"_"&amp;F1497</f>
        <v>Strandtudse_27_20180921_DL2018001_OerestadGym_koersel2</v>
      </c>
      <c r="I1497" s="61" t="str">
        <f aca="false">MID(RIGHT(B1497,LEN(B1497)-3),1,FIND("_",RIGHT(B1497,LEN(B1497)-3))-1)</f>
        <v>Strandtudse</v>
      </c>
      <c r="J1497" s="61" t="str">
        <f aca="false">TRIM(SUBSTITUTE(RIGHT(B1497,FIND(I1497,B1497)+1),"_",""))</f>
        <v>eDNA</v>
      </c>
      <c r="K1497" s="0" t="str">
        <f aca="false">IFERROR(VALUE(SUBSTITUTE(E1497,".",",")),E1497)</f>
        <v>No Ct</v>
      </c>
      <c r="L1497" s="61" t="str">
        <f aca="false">IF(J1497="PosK",SUMIFS(K:K,J:J,"PosK",H:H,H1497),"")</f>
        <v/>
      </c>
      <c r="M1497" s="61" t="str">
        <f aca="false">IF(J1497="PosK",SUMIFS(K:K,J:J,"NegK",H:H,H1497),"")</f>
        <v/>
      </c>
      <c r="N1497" s="61" t="str">
        <f aca="false">IF(J1497="PosK",SUMIFS(K:K,J:J,"eDNA",H:H,H1497),"")</f>
        <v/>
      </c>
      <c r="P1497" s="62"/>
      <c r="T1497" s="63"/>
      <c r="W1497" s="64"/>
    </row>
    <row r="1498" customFormat="false" ht="14.25" hidden="false" customHeight="false" outlineLevel="0" collapsed="false">
      <c r="A1498" s="0" t="s">
        <v>770</v>
      </c>
      <c r="B1498" s="52" t="s">
        <v>1033</v>
      </c>
      <c r="C1498" s="52" t="s">
        <v>743</v>
      </c>
      <c r="D1498" s="53" t="n">
        <v>0.1</v>
      </c>
      <c r="E1498" s="53" t="n">
        <v>30.88</v>
      </c>
      <c r="F1498" s="0" t="s">
        <v>1254</v>
      </c>
      <c r="G1498" s="0" t="str">
        <f aca="false">LEFT(B1498,2)</f>
        <v>28</v>
      </c>
      <c r="H1498" s="0" t="str">
        <f aca="false">I1498&amp;"_"&amp;G1498&amp;"_"&amp;F1498</f>
        <v>GroenbrogetTudse_28_20180921_DL2018001_OerestadGym_koersel2</v>
      </c>
      <c r="I1498" s="61" t="str">
        <f aca="false">MID(RIGHT(B1498,LEN(B1498)-3),1,FIND("_",RIGHT(B1498,LEN(B1498)-3))-1)</f>
        <v>GroenbrogetTudse</v>
      </c>
      <c r="J1498" s="61" t="str">
        <f aca="false">TRIM(SUBSTITUTE(RIGHT(B1498,FIND(I1498,B1498)+1),"_",""))</f>
        <v>PosK</v>
      </c>
      <c r="K1498" s="0" t="n">
        <f aca="false">IFERROR(VALUE(SUBSTITUTE(E1498,".",",")),E1498)</f>
        <v>30.88</v>
      </c>
      <c r="L1498" s="61" t="n">
        <f aca="false">IF(J1498="PosK",SUMIFS(K:K,J:J,"PosK",H:H,H1498),"")</f>
        <v>30.88</v>
      </c>
      <c r="M1498" s="61" t="n">
        <f aca="false">IF(J1498="PosK",SUMIFS(K:K,J:J,"NegK",H:H,H1498),"")</f>
        <v>0</v>
      </c>
      <c r="N1498" s="61" t="n">
        <f aca="false">IF(J1498="PosK",SUMIFS(K:K,J:J,"eDNA",H:H,H1498),"")</f>
        <v>0</v>
      </c>
      <c r="P1498" s="62" t="n">
        <f aca="false">IF(K1500="No Ct",0,K1500)</f>
        <v>0</v>
      </c>
      <c r="Q1498" s="62" t="n">
        <f aca="false">IF(K1501="No Ct",0,K1501)</f>
        <v>0</v>
      </c>
      <c r="R1498" s="0" t="str">
        <f aca="false">IF(AND(L1498&gt;0,M1498=0),"Valid","Invalid")</f>
        <v>Valid</v>
      </c>
      <c r="S1498" s="0" t="str">
        <f aca="false">IF(OR(P1498&gt;1,Q1498&gt;1),"Present","Absent")</f>
        <v>Absent</v>
      </c>
      <c r="T1498" s="63" t="str">
        <f aca="false">IF(OR(AND(P1498&gt;1,P1498&lt;41),AND(Q1498&gt;1,Q1498&lt;41)),"Ct&lt;41","Ct&gt;41")</f>
        <v>Ct&gt;41</v>
      </c>
      <c r="U1498" s="0" t="str">
        <f aca="false">I1498</f>
        <v>GroenbrogetTudse</v>
      </c>
      <c r="V1498" s="0" t="str">
        <f aca="false">MID(F1498,10,9)</f>
        <v>DL2018001</v>
      </c>
      <c r="W1498" s="64" t="str">
        <f aca="false">V1498&amp;"_"&amp;U1498&amp;"_"&amp;R1498&amp;"_"&amp;S1498&amp;"_"&amp;T1498</f>
        <v>DL2018001_GroenbrogetTudse_Valid_Absent_Ct&gt;41</v>
      </c>
    </row>
    <row r="1499" customFormat="false" ht="14.25" hidden="false" customHeight="false" outlineLevel="0" collapsed="false">
      <c r="A1499" s="0" t="s">
        <v>772</v>
      </c>
      <c r="B1499" s="52" t="s">
        <v>1034</v>
      </c>
      <c r="C1499" s="52" t="s">
        <v>747</v>
      </c>
      <c r="D1499" s="53" t="n">
        <v>0.1</v>
      </c>
      <c r="E1499" s="53" t="s">
        <v>748</v>
      </c>
      <c r="F1499" s="0" t="s">
        <v>1254</v>
      </c>
      <c r="G1499" s="0" t="str">
        <f aca="false">LEFT(B1499,2)</f>
        <v>28</v>
      </c>
      <c r="H1499" s="0" t="str">
        <f aca="false">I1499&amp;"_"&amp;G1499&amp;"_"&amp;F1499</f>
        <v>GroenbrogetTudse_28_20180921_DL2018001_OerestadGym_koersel2</v>
      </c>
      <c r="I1499" s="61" t="str">
        <f aca="false">MID(RIGHT(B1499,LEN(B1499)-3),1,FIND("_",RIGHT(B1499,LEN(B1499)-3))-1)</f>
        <v>GroenbrogetTudse</v>
      </c>
      <c r="J1499" s="61" t="str">
        <f aca="false">TRIM(SUBSTITUTE(RIGHT(B1499,FIND(I1499,B1499)+1),"_",""))</f>
        <v>NegK</v>
      </c>
      <c r="K1499" s="0" t="str">
        <f aca="false">IFERROR(VALUE(SUBSTITUTE(E1499,".",",")),E1499)</f>
        <v>No Ct</v>
      </c>
      <c r="L1499" s="61" t="str">
        <f aca="false">IF(J1499="PosK",SUMIFS(K:K,J:J,"PosK",H:H,H1499),"")</f>
        <v/>
      </c>
      <c r="M1499" s="61" t="str">
        <f aca="false">IF(J1499="PosK",SUMIFS(K:K,J:J,"NegK",H:H,H1499),"")</f>
        <v/>
      </c>
      <c r="N1499" s="61" t="str">
        <f aca="false">IF(J1499="PosK",SUMIFS(K:K,J:J,"eDNA",H:H,H1499),"")</f>
        <v/>
      </c>
    </row>
    <row r="1500" customFormat="false" ht="14.25" hidden="false" customHeight="false" outlineLevel="0" collapsed="false">
      <c r="A1500" s="0" t="s">
        <v>774</v>
      </c>
      <c r="B1500" s="52" t="s">
        <v>1035</v>
      </c>
      <c r="C1500" s="52" t="s">
        <v>751</v>
      </c>
      <c r="D1500" s="53" t="n">
        <v>0.1</v>
      </c>
      <c r="E1500" s="53" t="s">
        <v>748</v>
      </c>
      <c r="F1500" s="0" t="s">
        <v>1254</v>
      </c>
      <c r="G1500" s="0" t="str">
        <f aca="false">LEFT(B1500,2)</f>
        <v>28</v>
      </c>
      <c r="H1500" s="0" t="str">
        <f aca="false">I1500&amp;"_"&amp;G1500&amp;"_"&amp;F1500</f>
        <v>GroenbrogetTudse_28_20180921_DL2018001_OerestadGym_koersel2</v>
      </c>
      <c r="I1500" s="61" t="str">
        <f aca="false">MID(RIGHT(B1500,LEN(B1500)-3),1,FIND("_",RIGHT(B1500,LEN(B1500)-3))-1)</f>
        <v>GroenbrogetTudse</v>
      </c>
      <c r="J1500" s="61" t="str">
        <f aca="false">TRIM(SUBSTITUTE(RIGHT(B1500,FIND(I1500,B1500)+1),"_",""))</f>
        <v>eDNA</v>
      </c>
      <c r="K1500" s="0" t="str">
        <f aca="false">IFERROR(VALUE(SUBSTITUTE(E1500,".",",")),E1500)</f>
        <v>No Ct</v>
      </c>
      <c r="L1500" s="61" t="str">
        <f aca="false">IF(J1500="PosK",SUMIFS(K:K,J:J,"PosK",H:H,H1500),"")</f>
        <v/>
      </c>
      <c r="M1500" s="61" t="str">
        <f aca="false">IF(J1500="PosK",SUMIFS(K:K,J:J,"NegK",H:H,H1500),"")</f>
        <v/>
      </c>
      <c r="N1500" s="61" t="str">
        <f aca="false">IF(J1500="PosK",SUMIFS(K:K,J:J,"eDNA",H:H,H1500),"")</f>
        <v/>
      </c>
      <c r="Q1500" s="62"/>
    </row>
    <row r="1501" customFormat="false" ht="14.25" hidden="false" customHeight="false" outlineLevel="0" collapsed="false">
      <c r="A1501" s="0" t="s">
        <v>776</v>
      </c>
      <c r="B1501" s="52" t="s">
        <v>1036</v>
      </c>
      <c r="C1501" s="52" t="s">
        <v>751</v>
      </c>
      <c r="D1501" s="53" t="n">
        <v>0.1</v>
      </c>
      <c r="E1501" s="53" t="s">
        <v>748</v>
      </c>
      <c r="F1501" s="0" t="s">
        <v>1254</v>
      </c>
      <c r="G1501" s="0" t="str">
        <f aca="false">LEFT(B1501,2)</f>
        <v>28</v>
      </c>
      <c r="H1501" s="0" t="str">
        <f aca="false">I1501&amp;"_"&amp;G1501&amp;"_"&amp;F1501</f>
        <v>GroenbrogetTudse_28_20180921_DL2018001_OerestadGym_koersel2</v>
      </c>
      <c r="I1501" s="61" t="str">
        <f aca="false">MID(RIGHT(B1501,LEN(B1501)-3),1,FIND("_",RIGHT(B1501,LEN(B1501)-3))-1)</f>
        <v>GroenbrogetTudse</v>
      </c>
      <c r="J1501" s="61" t="str">
        <f aca="false">TRIM(SUBSTITUTE(RIGHT(B1501,FIND(I1501,B1501)+1),"_",""))</f>
        <v>eDNA</v>
      </c>
      <c r="K1501" s="0" t="str">
        <f aca="false">IFERROR(VALUE(SUBSTITUTE(E1501,".",",")),E1501)</f>
        <v>No Ct</v>
      </c>
      <c r="L1501" s="61" t="str">
        <f aca="false">IF(J1501="PosK",SUMIFS(K:K,J:J,"PosK",H:H,H1501),"")</f>
        <v/>
      </c>
      <c r="M1501" s="61" t="str">
        <f aca="false">IF(J1501="PosK",SUMIFS(K:K,J:J,"NegK",H:H,H1501),"")</f>
        <v/>
      </c>
      <c r="N1501" s="61" t="str">
        <f aca="false">IF(J1501="PosK",SUMIFS(K:K,J:J,"eDNA",H:H,H1501),"")</f>
        <v/>
      </c>
      <c r="P1501" s="62"/>
      <c r="T1501" s="63"/>
      <c r="W1501" s="64"/>
    </row>
    <row r="1502" customFormat="false" ht="14.25" hidden="false" customHeight="false" outlineLevel="0" collapsed="false">
      <c r="A1502" s="0" t="s">
        <v>778</v>
      </c>
      <c r="B1502" s="52" t="s">
        <v>1037</v>
      </c>
      <c r="C1502" s="52" t="s">
        <v>743</v>
      </c>
      <c r="D1502" s="53" t="n">
        <v>0.1</v>
      </c>
      <c r="E1502" s="53" t="n">
        <v>27.79</v>
      </c>
      <c r="F1502" s="0" t="s">
        <v>1254</v>
      </c>
      <c r="G1502" s="0" t="str">
        <f aca="false">LEFT(B1502,2)</f>
        <v>29</v>
      </c>
      <c r="H1502" s="0" t="str">
        <f aca="false">I1502&amp;"_"&amp;G1502&amp;"_"&amp;F1502</f>
        <v>Loevfroe_29_20180921_DL2018001_OerestadGym_koersel2</v>
      </c>
      <c r="I1502" s="61" t="str">
        <f aca="false">MID(RIGHT(B1502,LEN(B1502)-3),1,FIND("_",RIGHT(B1502,LEN(B1502)-3))-1)</f>
        <v>Loevfroe</v>
      </c>
      <c r="J1502" s="61" t="str">
        <f aca="false">TRIM(SUBSTITUTE(RIGHT(B1502,FIND(I1502,B1502)+1),"_",""))</f>
        <v>PosK</v>
      </c>
      <c r="K1502" s="0" t="n">
        <f aca="false">IFERROR(VALUE(SUBSTITUTE(E1502,".",",")),E1502)</f>
        <v>27.79</v>
      </c>
      <c r="L1502" s="61" t="n">
        <f aca="false">IF(J1502="PosK",SUMIFS(K:K,J:J,"PosK",H:H,H1502),"")</f>
        <v>27.79</v>
      </c>
      <c r="M1502" s="61" t="n">
        <f aca="false">IF(J1502="PosK",SUMIFS(K:K,J:J,"NegK",H:H,H1502),"")</f>
        <v>0</v>
      </c>
      <c r="N1502" s="61" t="n">
        <f aca="false">IF(J1502="PosK",SUMIFS(K:K,J:J,"eDNA",H:H,H1502),"")</f>
        <v>0</v>
      </c>
      <c r="P1502" s="62" t="n">
        <f aca="false">IF(K1504="No Ct",0,K1504)</f>
        <v>0</v>
      </c>
      <c r="Q1502" s="62" t="n">
        <f aca="false">IF(K1505="No Ct",0,K1505)</f>
        <v>0</v>
      </c>
      <c r="R1502" s="0" t="str">
        <f aca="false">IF(AND(L1502&gt;0,M1502=0),"Valid","Invalid")</f>
        <v>Valid</v>
      </c>
      <c r="S1502" s="0" t="str">
        <f aca="false">IF(OR(P1502&gt;1,Q1502&gt;1),"Present","Absent")</f>
        <v>Absent</v>
      </c>
      <c r="T1502" s="63" t="str">
        <f aca="false">IF(OR(AND(P1502&gt;1,P1502&lt;41),AND(Q1502&gt;1,Q1502&lt;41)),"Ct&lt;41","Ct&gt;41")</f>
        <v>Ct&gt;41</v>
      </c>
      <c r="U1502" s="0" t="str">
        <f aca="false">I1502</f>
        <v>Loevfroe</v>
      </c>
      <c r="V1502" s="0" t="str">
        <f aca="false">MID(F1502,10,9)</f>
        <v>DL2018001</v>
      </c>
      <c r="W1502" s="64" t="str">
        <f aca="false">V1502&amp;"_"&amp;U1502&amp;"_"&amp;R1502&amp;"_"&amp;S1502&amp;"_"&amp;T1502</f>
        <v>DL2018001_Loevfroe_Valid_Absent_Ct&gt;41</v>
      </c>
    </row>
    <row r="1503" customFormat="false" ht="14.25" hidden="false" customHeight="false" outlineLevel="0" collapsed="false">
      <c r="A1503" s="0" t="s">
        <v>780</v>
      </c>
      <c r="B1503" s="52" t="s">
        <v>1038</v>
      </c>
      <c r="C1503" s="52" t="s">
        <v>747</v>
      </c>
      <c r="D1503" s="53" t="n">
        <v>0.1</v>
      </c>
      <c r="E1503" s="53" t="s">
        <v>748</v>
      </c>
      <c r="F1503" s="0" t="s">
        <v>1254</v>
      </c>
      <c r="G1503" s="0" t="str">
        <f aca="false">LEFT(B1503,2)</f>
        <v>29</v>
      </c>
      <c r="H1503" s="0" t="str">
        <f aca="false">I1503&amp;"_"&amp;G1503&amp;"_"&amp;F1503</f>
        <v>Loevfroe_29_20180921_DL2018001_OerestadGym_koersel2</v>
      </c>
      <c r="I1503" s="61" t="str">
        <f aca="false">MID(RIGHT(B1503,LEN(B1503)-3),1,FIND("_",RIGHT(B1503,LEN(B1503)-3))-1)</f>
        <v>Loevfroe</v>
      </c>
      <c r="J1503" s="61" t="str">
        <f aca="false">TRIM(SUBSTITUTE(RIGHT(B1503,FIND(I1503,B1503)+1),"_",""))</f>
        <v>NegK</v>
      </c>
      <c r="K1503" s="0" t="str">
        <f aca="false">IFERROR(VALUE(SUBSTITUTE(E1503,".",",")),E1503)</f>
        <v>No Ct</v>
      </c>
      <c r="L1503" s="61" t="str">
        <f aca="false">IF(J1503="PosK",SUMIFS(K:K,J:J,"PosK",H:H,H1503),"")</f>
        <v/>
      </c>
      <c r="M1503" s="61" t="str">
        <f aca="false">IF(J1503="PosK",SUMIFS(K:K,J:J,"NegK",H:H,H1503),"")</f>
        <v/>
      </c>
      <c r="N1503" s="61" t="str">
        <f aca="false">IF(J1503="PosK",SUMIFS(K:K,J:J,"eDNA",H:H,H1503),"")</f>
        <v/>
      </c>
    </row>
    <row r="1504" customFormat="false" ht="14.25" hidden="false" customHeight="false" outlineLevel="0" collapsed="false">
      <c r="A1504" s="0" t="s">
        <v>782</v>
      </c>
      <c r="B1504" s="52" t="s">
        <v>1039</v>
      </c>
      <c r="C1504" s="52" t="s">
        <v>751</v>
      </c>
      <c r="D1504" s="53" t="n">
        <v>0.1</v>
      </c>
      <c r="E1504" s="53" t="s">
        <v>748</v>
      </c>
      <c r="F1504" s="0" t="s">
        <v>1254</v>
      </c>
      <c r="G1504" s="0" t="str">
        <f aca="false">LEFT(B1504,2)</f>
        <v>29</v>
      </c>
      <c r="H1504" s="0" t="str">
        <f aca="false">I1504&amp;"_"&amp;G1504&amp;"_"&amp;F1504</f>
        <v>Loevfroe_29_20180921_DL2018001_OerestadGym_koersel2</v>
      </c>
      <c r="I1504" s="61" t="str">
        <f aca="false">MID(RIGHT(B1504,LEN(B1504)-3),1,FIND("_",RIGHT(B1504,LEN(B1504)-3))-1)</f>
        <v>Loevfroe</v>
      </c>
      <c r="J1504" s="61" t="str">
        <f aca="false">TRIM(SUBSTITUTE(RIGHT(B1504,FIND(I1504,B1504)+1),"_",""))</f>
        <v>eDNA</v>
      </c>
      <c r="K1504" s="0" t="str">
        <f aca="false">IFERROR(VALUE(SUBSTITUTE(E1504,".",",")),E1504)</f>
        <v>No Ct</v>
      </c>
      <c r="L1504" s="61" t="str">
        <f aca="false">IF(J1504="PosK",SUMIFS(K:K,J:J,"PosK",H:H,H1504),"")</f>
        <v/>
      </c>
      <c r="M1504" s="61" t="str">
        <f aca="false">IF(J1504="PosK",SUMIFS(K:K,J:J,"NegK",H:H,H1504),"")</f>
        <v/>
      </c>
      <c r="N1504" s="61" t="str">
        <f aca="false">IF(J1504="PosK",SUMIFS(K:K,J:J,"eDNA",H:H,H1504),"")</f>
        <v/>
      </c>
      <c r="Q1504" s="62"/>
    </row>
    <row r="1505" customFormat="false" ht="14.25" hidden="false" customHeight="false" outlineLevel="0" collapsed="false">
      <c r="A1505" s="0" t="s">
        <v>784</v>
      </c>
      <c r="B1505" s="52" t="s">
        <v>1040</v>
      </c>
      <c r="C1505" s="52" t="s">
        <v>751</v>
      </c>
      <c r="D1505" s="53" t="n">
        <v>0.1</v>
      </c>
      <c r="E1505" s="53" t="s">
        <v>748</v>
      </c>
      <c r="F1505" s="0" t="s">
        <v>1254</v>
      </c>
      <c r="G1505" s="0" t="str">
        <f aca="false">LEFT(B1505,2)</f>
        <v>29</v>
      </c>
      <c r="H1505" s="0" t="str">
        <f aca="false">I1505&amp;"_"&amp;G1505&amp;"_"&amp;F1505</f>
        <v>Loevfroe_29_20180921_DL2018001_OerestadGym_koersel2</v>
      </c>
      <c r="I1505" s="61" t="str">
        <f aca="false">MID(RIGHT(B1505,LEN(B1505)-3),1,FIND("_",RIGHT(B1505,LEN(B1505)-3))-1)</f>
        <v>Loevfroe</v>
      </c>
      <c r="J1505" s="61" t="str">
        <f aca="false">TRIM(SUBSTITUTE(RIGHT(B1505,FIND(I1505,B1505)+1),"_",""))</f>
        <v>eDNA</v>
      </c>
      <c r="K1505" s="0" t="str">
        <f aca="false">IFERROR(VALUE(SUBSTITUTE(E1505,".",",")),E1505)</f>
        <v>No Ct</v>
      </c>
      <c r="L1505" s="61" t="str">
        <f aca="false">IF(J1505="PosK",SUMIFS(K:K,J:J,"PosK",H:H,H1505),"")</f>
        <v/>
      </c>
      <c r="M1505" s="61" t="str">
        <f aca="false">IF(J1505="PosK",SUMIFS(K:K,J:J,"NegK",H:H,H1505),"")</f>
        <v/>
      </c>
      <c r="N1505" s="61" t="str">
        <f aca="false">IF(J1505="PosK",SUMIFS(K:K,J:J,"eDNA",H:H,H1505),"")</f>
        <v/>
      </c>
      <c r="P1505" s="62"/>
      <c r="T1505" s="63"/>
      <c r="W1505" s="64"/>
    </row>
    <row r="1506" customFormat="false" ht="14.25" hidden="false" customHeight="false" outlineLevel="0" collapsed="false">
      <c r="A1506" s="0" t="s">
        <v>786</v>
      </c>
      <c r="B1506" s="52" t="s">
        <v>1041</v>
      </c>
      <c r="C1506" s="52" t="s">
        <v>743</v>
      </c>
      <c r="D1506" s="53" t="n">
        <v>0.1</v>
      </c>
      <c r="E1506" s="53" t="n">
        <v>30.68</v>
      </c>
      <c r="F1506" s="0" t="s">
        <v>1254</v>
      </c>
      <c r="G1506" s="0" t="str">
        <f aca="false">LEFT(B1506,2)</f>
        <v>30</v>
      </c>
      <c r="H1506" s="0" t="str">
        <f aca="false">I1506&amp;"_"&amp;G1506&amp;"_"&amp;F1506</f>
        <v>Klokkefroe_30_20180921_DL2018001_OerestadGym_koersel2</v>
      </c>
      <c r="I1506" s="61" t="str">
        <f aca="false">MID(RIGHT(B1506,LEN(B1506)-3),1,FIND("_",RIGHT(B1506,LEN(B1506)-3))-1)</f>
        <v>Klokkefroe</v>
      </c>
      <c r="J1506" s="61" t="str">
        <f aca="false">TRIM(SUBSTITUTE(RIGHT(B1506,FIND(I1506,B1506)+1),"_",""))</f>
        <v>PosK</v>
      </c>
      <c r="K1506" s="0" t="n">
        <f aca="false">IFERROR(VALUE(SUBSTITUTE(E1506,".",",")),E1506)</f>
        <v>30.68</v>
      </c>
      <c r="L1506" s="61" t="n">
        <f aca="false">IF(J1506="PosK",SUMIFS(K:K,J:J,"PosK",H:H,H1506),"")</f>
        <v>30.68</v>
      </c>
      <c r="M1506" s="61" t="n">
        <f aca="false">IF(J1506="PosK",SUMIFS(K:K,J:J,"NegK",H:H,H1506),"")</f>
        <v>0</v>
      </c>
      <c r="N1506" s="61" t="n">
        <f aca="false">IF(J1506="PosK",SUMIFS(K:K,J:J,"eDNA",H:H,H1506),"")</f>
        <v>0</v>
      </c>
      <c r="P1506" s="62" t="n">
        <f aca="false">IF(K1508="No Ct",0,K1508)</f>
        <v>0</v>
      </c>
      <c r="Q1506" s="62" t="n">
        <f aca="false">IF(K1509="No Ct",0,K1509)</f>
        <v>0</v>
      </c>
      <c r="R1506" s="0" t="str">
        <f aca="false">IF(AND(L1506&gt;0,M1506=0),"Valid","Invalid")</f>
        <v>Valid</v>
      </c>
      <c r="S1506" s="0" t="str">
        <f aca="false">IF(OR(P1506&gt;1,Q1506&gt;1),"Present","Absent")</f>
        <v>Absent</v>
      </c>
      <c r="T1506" s="63" t="str">
        <f aca="false">IF(OR(AND(P1506&gt;1,P1506&lt;41),AND(Q1506&gt;1,Q1506&lt;41)),"Ct&lt;41","Ct&gt;41")</f>
        <v>Ct&gt;41</v>
      </c>
      <c r="U1506" s="0" t="str">
        <f aca="false">I1506</f>
        <v>Klokkefroe</v>
      </c>
      <c r="V1506" s="0" t="str">
        <f aca="false">MID(F1506,10,9)</f>
        <v>DL2018001</v>
      </c>
      <c r="W1506" s="64" t="str">
        <f aca="false">V1506&amp;"_"&amp;U1506&amp;"_"&amp;R1506&amp;"_"&amp;S1506&amp;"_"&amp;T1506</f>
        <v>DL2018001_Klokkefroe_Valid_Absent_Ct&gt;41</v>
      </c>
    </row>
    <row r="1507" customFormat="false" ht="14.25" hidden="false" customHeight="false" outlineLevel="0" collapsed="false">
      <c r="A1507" s="0" t="s">
        <v>788</v>
      </c>
      <c r="B1507" s="52" t="s">
        <v>1042</v>
      </c>
      <c r="C1507" s="52" t="s">
        <v>747</v>
      </c>
      <c r="D1507" s="53" t="n">
        <v>0.1</v>
      </c>
      <c r="E1507" s="53" t="s">
        <v>748</v>
      </c>
      <c r="F1507" s="0" t="s">
        <v>1254</v>
      </c>
      <c r="G1507" s="0" t="str">
        <f aca="false">LEFT(B1507,2)</f>
        <v>30</v>
      </c>
      <c r="H1507" s="0" t="str">
        <f aca="false">I1507&amp;"_"&amp;G1507&amp;"_"&amp;F1507</f>
        <v>Klokkefroe_30_20180921_DL2018001_OerestadGym_koersel2</v>
      </c>
      <c r="I1507" s="61" t="str">
        <f aca="false">MID(RIGHT(B1507,LEN(B1507)-3),1,FIND("_",RIGHT(B1507,LEN(B1507)-3))-1)</f>
        <v>Klokkefroe</v>
      </c>
      <c r="J1507" s="61" t="str">
        <f aca="false">TRIM(SUBSTITUTE(RIGHT(B1507,FIND(I1507,B1507)+1),"_",""))</f>
        <v>NegK</v>
      </c>
      <c r="K1507" s="0" t="str">
        <f aca="false">IFERROR(VALUE(SUBSTITUTE(E1507,".",",")),E1507)</f>
        <v>No Ct</v>
      </c>
      <c r="L1507" s="61" t="str">
        <f aca="false">IF(J1507="PosK",SUMIFS(K:K,J:J,"PosK",H:H,H1507),"")</f>
        <v/>
      </c>
      <c r="M1507" s="61" t="str">
        <f aca="false">IF(J1507="PosK",SUMIFS(K:K,J:J,"NegK",H:H,H1507),"")</f>
        <v/>
      </c>
      <c r="N1507" s="61" t="str">
        <f aca="false">IF(J1507="PosK",SUMIFS(K:K,J:J,"eDNA",H:H,H1507),"")</f>
        <v/>
      </c>
    </row>
    <row r="1508" customFormat="false" ht="14.25" hidden="false" customHeight="false" outlineLevel="0" collapsed="false">
      <c r="A1508" s="0" t="s">
        <v>790</v>
      </c>
      <c r="B1508" s="52" t="s">
        <v>1043</v>
      </c>
      <c r="C1508" s="52" t="s">
        <v>751</v>
      </c>
      <c r="D1508" s="53" t="n">
        <v>0.1</v>
      </c>
      <c r="E1508" s="53" t="s">
        <v>748</v>
      </c>
      <c r="F1508" s="0" t="s">
        <v>1254</v>
      </c>
      <c r="G1508" s="0" t="str">
        <f aca="false">LEFT(B1508,2)</f>
        <v>30</v>
      </c>
      <c r="H1508" s="0" t="str">
        <f aca="false">I1508&amp;"_"&amp;G1508&amp;"_"&amp;F1508</f>
        <v>Klokkefroe_30_20180921_DL2018001_OerestadGym_koersel2</v>
      </c>
      <c r="I1508" s="61" t="str">
        <f aca="false">MID(RIGHT(B1508,LEN(B1508)-3),1,FIND("_",RIGHT(B1508,LEN(B1508)-3))-1)</f>
        <v>Klokkefroe</v>
      </c>
      <c r="J1508" s="61" t="str">
        <f aca="false">TRIM(SUBSTITUTE(RIGHT(B1508,FIND(I1508,B1508)+1),"_",""))</f>
        <v>eDNA</v>
      </c>
      <c r="K1508" s="0" t="str">
        <f aca="false">IFERROR(VALUE(SUBSTITUTE(E1508,".",",")),E1508)</f>
        <v>No Ct</v>
      </c>
      <c r="L1508" s="61" t="str">
        <f aca="false">IF(J1508="PosK",SUMIFS(K:K,J:J,"PosK",H:H,H1508),"")</f>
        <v/>
      </c>
      <c r="M1508" s="61" t="str">
        <f aca="false">IF(J1508="PosK",SUMIFS(K:K,J:J,"NegK",H:H,H1508),"")</f>
        <v/>
      </c>
      <c r="N1508" s="61" t="str">
        <f aca="false">IF(J1508="PosK",SUMIFS(K:K,J:J,"eDNA",H:H,H1508),"")</f>
        <v/>
      </c>
      <c r="Q1508" s="62"/>
    </row>
    <row r="1509" customFormat="false" ht="14.25" hidden="false" customHeight="false" outlineLevel="0" collapsed="false">
      <c r="A1509" s="0" t="s">
        <v>792</v>
      </c>
      <c r="B1509" s="52" t="s">
        <v>1044</v>
      </c>
      <c r="C1509" s="52" t="s">
        <v>751</v>
      </c>
      <c r="D1509" s="53" t="n">
        <v>0.1</v>
      </c>
      <c r="E1509" s="53" t="s">
        <v>748</v>
      </c>
      <c r="F1509" s="0" t="s">
        <v>1254</v>
      </c>
      <c r="G1509" s="0" t="str">
        <f aca="false">LEFT(B1509,2)</f>
        <v>30</v>
      </c>
      <c r="H1509" s="0" t="str">
        <f aca="false">I1509&amp;"_"&amp;G1509&amp;"_"&amp;F1509</f>
        <v>Klokkefroe_30_20180921_DL2018001_OerestadGym_koersel2</v>
      </c>
      <c r="I1509" s="61" t="str">
        <f aca="false">MID(RIGHT(B1509,LEN(B1509)-3),1,FIND("_",RIGHT(B1509,LEN(B1509)-3))-1)</f>
        <v>Klokkefroe</v>
      </c>
      <c r="J1509" s="61" t="str">
        <f aca="false">TRIM(SUBSTITUTE(RIGHT(B1509,FIND(I1509,B1509)+1),"_",""))</f>
        <v>eDNA</v>
      </c>
      <c r="K1509" s="0" t="str">
        <f aca="false">IFERROR(VALUE(SUBSTITUTE(E1509,".",",")),E1509)</f>
        <v>No Ct</v>
      </c>
      <c r="L1509" s="61" t="str">
        <f aca="false">IF(J1509="PosK",SUMIFS(K:K,J:J,"PosK",H:H,H1509),"")</f>
        <v/>
      </c>
      <c r="M1509" s="61" t="str">
        <f aca="false">IF(J1509="PosK",SUMIFS(K:K,J:J,"NegK",H:H,H1509),"")</f>
        <v/>
      </c>
      <c r="N1509" s="61" t="str">
        <f aca="false">IF(J1509="PosK",SUMIFS(K:K,J:J,"eDNA",H:H,H1509),"")</f>
        <v/>
      </c>
      <c r="P1509" s="62"/>
      <c r="T1509" s="63"/>
      <c r="W1509" s="64"/>
    </row>
    <row r="1510" customFormat="false" ht="14.25" hidden="false" customHeight="false" outlineLevel="0" collapsed="false">
      <c r="A1510" s="0" t="s">
        <v>794</v>
      </c>
      <c r="B1510" s="52" t="s">
        <v>1045</v>
      </c>
      <c r="C1510" s="52" t="s">
        <v>743</v>
      </c>
      <c r="D1510" s="53" t="n">
        <v>0.1</v>
      </c>
      <c r="E1510" s="53" t="s">
        <v>748</v>
      </c>
      <c r="F1510" s="0" t="s">
        <v>1254</v>
      </c>
      <c r="G1510" s="0" t="str">
        <f aca="false">LEFT(B1510,2)</f>
        <v>31</v>
      </c>
      <c r="H1510" s="0" t="str">
        <f aca="false">I1510&amp;"_"&amp;G1510&amp;"_"&amp;F1510</f>
        <v>Bjergsalamander_31_20180921_DL2018001_OerestadGym_koersel2</v>
      </c>
      <c r="I1510" s="61" t="str">
        <f aca="false">MID(RIGHT(B1510,LEN(B1510)-3),1,FIND("_",RIGHT(B1510,LEN(B1510)-3))-1)</f>
        <v>Bjergsalamander</v>
      </c>
      <c r="J1510" s="61" t="str">
        <f aca="false">TRIM(SUBSTITUTE(RIGHT(B1510,FIND(I1510,B1510)+1),"_",""))</f>
        <v>PosK</v>
      </c>
      <c r="K1510" s="0" t="str">
        <f aca="false">IFERROR(VALUE(SUBSTITUTE(E1510,".",",")),E1510)</f>
        <v>No Ct</v>
      </c>
      <c r="L1510" s="61" t="n">
        <f aca="false">IF(J1510="PosK",SUMIFS(K:K,J:J,"PosK",H:H,H1510),"")</f>
        <v>0</v>
      </c>
      <c r="M1510" s="61" t="n">
        <f aca="false">IF(J1510="PosK",SUMIFS(K:K,J:J,"NegK",H:H,H1510),"")</f>
        <v>0</v>
      </c>
      <c r="N1510" s="61" t="n">
        <f aca="false">IF(J1510="PosK",SUMIFS(K:K,J:J,"eDNA",H:H,H1510),"")</f>
        <v>0</v>
      </c>
      <c r="P1510" s="62" t="n">
        <f aca="false">IF(K1512="No Ct",0,K1512)</f>
        <v>0</v>
      </c>
      <c r="Q1510" s="62" t="n">
        <f aca="false">IF(K1513="No Ct",0,K1513)</f>
        <v>0</v>
      </c>
      <c r="R1510" s="0" t="str">
        <f aca="false">IF(AND(L1510&gt;0,M1510=0),"Valid","Invalid")</f>
        <v>Invalid</v>
      </c>
      <c r="S1510" s="0" t="str">
        <f aca="false">IF(OR(P1510&gt;1,Q1510&gt;1),"Present","Absent")</f>
        <v>Absent</v>
      </c>
      <c r="T1510" s="63" t="str">
        <f aca="false">IF(OR(AND(P1510&gt;1,P1510&lt;41),AND(Q1510&gt;1,Q1510&lt;41)),"Ct&lt;41","Ct&gt;41")</f>
        <v>Ct&gt;41</v>
      </c>
      <c r="U1510" s="0" t="str">
        <f aca="false">I1510</f>
        <v>Bjergsalamander</v>
      </c>
      <c r="V1510" s="0" t="str">
        <f aca="false">MID(F1510,10,9)</f>
        <v>DL2018001</v>
      </c>
      <c r="W1510" s="64" t="str">
        <f aca="false">V1510&amp;"_"&amp;U1510&amp;"_"&amp;R1510&amp;"_"&amp;S1510&amp;"_"&amp;T1510</f>
        <v>DL2018001_Bjergsalamander_Invalid_Absent_Ct&gt;41</v>
      </c>
    </row>
    <row r="1511" customFormat="false" ht="14.25" hidden="false" customHeight="false" outlineLevel="0" collapsed="false">
      <c r="A1511" s="0" t="s">
        <v>796</v>
      </c>
      <c r="B1511" s="52" t="s">
        <v>1046</v>
      </c>
      <c r="C1511" s="52" t="s">
        <v>747</v>
      </c>
      <c r="D1511" s="53" t="n">
        <v>0.1</v>
      </c>
      <c r="E1511" s="53" t="s">
        <v>748</v>
      </c>
      <c r="F1511" s="0" t="s">
        <v>1254</v>
      </c>
      <c r="G1511" s="0" t="str">
        <f aca="false">LEFT(B1511,2)</f>
        <v>31</v>
      </c>
      <c r="H1511" s="0" t="str">
        <f aca="false">I1511&amp;"_"&amp;G1511&amp;"_"&amp;F1511</f>
        <v>Bjergsalamander_31_20180921_DL2018001_OerestadGym_koersel2</v>
      </c>
      <c r="I1511" s="61" t="str">
        <f aca="false">MID(RIGHT(B1511,LEN(B1511)-3),1,FIND("_",RIGHT(B1511,LEN(B1511)-3))-1)</f>
        <v>Bjergsalamander</v>
      </c>
      <c r="J1511" s="61" t="str">
        <f aca="false">TRIM(SUBSTITUTE(RIGHT(B1511,FIND(I1511,B1511)+1),"_",""))</f>
        <v>NegK</v>
      </c>
      <c r="K1511" s="0" t="str">
        <f aca="false">IFERROR(VALUE(SUBSTITUTE(E1511,".",",")),E1511)</f>
        <v>No Ct</v>
      </c>
      <c r="L1511" s="61" t="str">
        <f aca="false">IF(J1511="PosK",SUMIFS(K:K,J:J,"PosK",H:H,H1511),"")</f>
        <v/>
      </c>
      <c r="M1511" s="61" t="str">
        <f aca="false">IF(J1511="PosK",SUMIFS(K:K,J:J,"NegK",H:H,H1511),"")</f>
        <v/>
      </c>
      <c r="N1511" s="61" t="str">
        <f aca="false">IF(J1511="PosK",SUMIFS(K:K,J:J,"eDNA",H:H,H1511),"")</f>
        <v/>
      </c>
    </row>
    <row r="1512" customFormat="false" ht="14.25" hidden="false" customHeight="false" outlineLevel="0" collapsed="false">
      <c r="A1512" s="0" t="s">
        <v>798</v>
      </c>
      <c r="B1512" s="52" t="s">
        <v>1047</v>
      </c>
      <c r="C1512" s="52" t="s">
        <v>751</v>
      </c>
      <c r="D1512" s="53" t="n">
        <v>0.1</v>
      </c>
      <c r="E1512" s="53" t="s">
        <v>748</v>
      </c>
      <c r="F1512" s="0" t="s">
        <v>1254</v>
      </c>
      <c r="G1512" s="0" t="str">
        <f aca="false">LEFT(B1512,2)</f>
        <v>31</v>
      </c>
      <c r="H1512" s="0" t="str">
        <f aca="false">I1512&amp;"_"&amp;G1512&amp;"_"&amp;F1512</f>
        <v>Bjergsalamander_31_20180921_DL2018001_OerestadGym_koersel2</v>
      </c>
      <c r="I1512" s="61" t="str">
        <f aca="false">MID(RIGHT(B1512,LEN(B1512)-3),1,FIND("_",RIGHT(B1512,LEN(B1512)-3))-1)</f>
        <v>Bjergsalamander</v>
      </c>
      <c r="J1512" s="61" t="str">
        <f aca="false">TRIM(SUBSTITUTE(RIGHT(B1512,FIND(I1512,B1512)+1),"_",""))</f>
        <v>eDNA</v>
      </c>
      <c r="K1512" s="0" t="str">
        <f aca="false">IFERROR(VALUE(SUBSTITUTE(E1512,".",",")),E1512)</f>
        <v>No Ct</v>
      </c>
      <c r="L1512" s="61" t="str">
        <f aca="false">IF(J1512="PosK",SUMIFS(K:K,J:J,"PosK",H:H,H1512),"")</f>
        <v/>
      </c>
      <c r="M1512" s="61" t="str">
        <f aca="false">IF(J1512="PosK",SUMIFS(K:K,J:J,"NegK",H:H,H1512),"")</f>
        <v/>
      </c>
      <c r="N1512" s="61" t="str">
        <f aca="false">IF(J1512="PosK",SUMIFS(K:K,J:J,"eDNA",H:H,H1512),"")</f>
        <v/>
      </c>
      <c r="Q1512" s="62"/>
    </row>
    <row r="1513" customFormat="false" ht="14.25" hidden="false" customHeight="false" outlineLevel="0" collapsed="false">
      <c r="A1513" s="0" t="s">
        <v>800</v>
      </c>
      <c r="B1513" s="52" t="s">
        <v>1048</v>
      </c>
      <c r="C1513" s="52" t="s">
        <v>751</v>
      </c>
      <c r="D1513" s="53" t="n">
        <v>0.1</v>
      </c>
      <c r="E1513" s="53" t="s">
        <v>748</v>
      </c>
      <c r="F1513" s="0" t="s">
        <v>1254</v>
      </c>
      <c r="G1513" s="0" t="str">
        <f aca="false">LEFT(B1513,2)</f>
        <v>31</v>
      </c>
      <c r="H1513" s="0" t="str">
        <f aca="false">I1513&amp;"_"&amp;G1513&amp;"_"&amp;F1513</f>
        <v>Bjergsalamander_31_20180921_DL2018001_OerestadGym_koersel2</v>
      </c>
      <c r="I1513" s="61" t="str">
        <f aca="false">MID(RIGHT(B1513,LEN(B1513)-3),1,FIND("_",RIGHT(B1513,LEN(B1513)-3))-1)</f>
        <v>Bjergsalamander</v>
      </c>
      <c r="J1513" s="61" t="str">
        <f aca="false">TRIM(SUBSTITUTE(RIGHT(B1513,FIND(I1513,B1513)+1),"_",""))</f>
        <v>eDNA</v>
      </c>
      <c r="K1513" s="0" t="str">
        <f aca="false">IFERROR(VALUE(SUBSTITUTE(E1513,".",",")),E1513)</f>
        <v>No Ct</v>
      </c>
      <c r="L1513" s="61" t="str">
        <f aca="false">IF(J1513="PosK",SUMIFS(K:K,J:J,"PosK",H:H,H1513),"")</f>
        <v/>
      </c>
      <c r="M1513" s="61" t="str">
        <f aca="false">IF(J1513="PosK",SUMIFS(K:K,J:J,"NegK",H:H,H1513),"")</f>
        <v/>
      </c>
      <c r="N1513" s="61" t="str">
        <f aca="false">IF(J1513="PosK",SUMIFS(K:K,J:J,"eDNA",H:H,H1513),"")</f>
        <v/>
      </c>
      <c r="P1513" s="62"/>
      <c r="T1513" s="63"/>
      <c r="W1513" s="64"/>
    </row>
    <row r="1514" customFormat="false" ht="14.25" hidden="false" customHeight="false" outlineLevel="0" collapsed="false">
      <c r="A1514" s="0" t="s">
        <v>802</v>
      </c>
      <c r="B1514" s="52" t="s">
        <v>1049</v>
      </c>
      <c r="C1514" s="52" t="s">
        <v>743</v>
      </c>
      <c r="D1514" s="53" t="n">
        <v>0.1</v>
      </c>
      <c r="E1514" s="53" t="n">
        <v>26.48</v>
      </c>
      <c r="F1514" s="0" t="s">
        <v>1254</v>
      </c>
      <c r="G1514" s="0" t="str">
        <f aca="false">LEFT(B1514,2)</f>
        <v>32</v>
      </c>
      <c r="H1514" s="0" t="str">
        <f aca="false">I1514&amp;"_"&amp;G1514&amp;"_"&amp;F1514</f>
        <v>Latterfroe_32_20180921_DL2018001_OerestadGym_koersel2</v>
      </c>
      <c r="I1514" s="61" t="str">
        <f aca="false">MID(RIGHT(B1514,LEN(B1514)-3),1,FIND("_",RIGHT(B1514,LEN(B1514)-3))-1)</f>
        <v>Latterfroe</v>
      </c>
      <c r="J1514" s="61" t="str">
        <f aca="false">TRIM(SUBSTITUTE(RIGHT(B1514,FIND(I1514,B1514)+1),"_",""))</f>
        <v>PosK</v>
      </c>
      <c r="K1514" s="0" t="n">
        <f aca="false">IFERROR(VALUE(SUBSTITUTE(E1514,".",",")),E1514)</f>
        <v>26.48</v>
      </c>
      <c r="L1514" s="61" t="n">
        <f aca="false">IF(J1514="PosK",SUMIFS(K:K,J:J,"PosK",H:H,H1514),"")</f>
        <v>26.48</v>
      </c>
      <c r="M1514" s="61" t="n">
        <f aca="false">IF(J1514="PosK",SUMIFS(K:K,J:J,"NegK",H:H,H1514),"")</f>
        <v>0</v>
      </c>
      <c r="N1514" s="61" t="n">
        <f aca="false">IF(J1514="PosK",SUMIFS(K:K,J:J,"eDNA",H:H,H1514),"")</f>
        <v>0</v>
      </c>
      <c r="P1514" s="62" t="n">
        <f aca="false">IF(K1516="No Ct",0,K1516)</f>
        <v>0</v>
      </c>
      <c r="Q1514" s="62" t="n">
        <f aca="false">IF(K1517="No Ct",0,K1517)</f>
        <v>0</v>
      </c>
      <c r="R1514" s="0" t="str">
        <f aca="false">IF(AND(L1514&gt;0,M1514=0),"Valid","Invalid")</f>
        <v>Valid</v>
      </c>
      <c r="S1514" s="0" t="str">
        <f aca="false">IF(OR(P1514&gt;1,Q1514&gt;1),"Present","Absent")</f>
        <v>Absent</v>
      </c>
      <c r="T1514" s="63" t="str">
        <f aca="false">IF(OR(AND(P1514&gt;1,P1514&lt;41),AND(Q1514&gt;1,Q1514&lt;41)),"Ct&lt;41","Ct&gt;41")</f>
        <v>Ct&gt;41</v>
      </c>
      <c r="U1514" s="0" t="str">
        <f aca="false">I1514</f>
        <v>Latterfroe</v>
      </c>
      <c r="V1514" s="0" t="str">
        <f aca="false">MID(F1514,10,9)</f>
        <v>DL2018001</v>
      </c>
      <c r="W1514" s="64" t="str">
        <f aca="false">V1514&amp;"_"&amp;U1514&amp;"_"&amp;R1514&amp;"_"&amp;S1514&amp;"_"&amp;T1514</f>
        <v>DL2018001_Latterfroe_Valid_Absent_Ct&gt;41</v>
      </c>
    </row>
    <row r="1515" customFormat="false" ht="14.25" hidden="false" customHeight="false" outlineLevel="0" collapsed="false">
      <c r="A1515" s="0" t="s">
        <v>804</v>
      </c>
      <c r="B1515" s="52" t="s">
        <v>1050</v>
      </c>
      <c r="C1515" s="52" t="s">
        <v>747</v>
      </c>
      <c r="D1515" s="53" t="n">
        <v>0.1</v>
      </c>
      <c r="E1515" s="53" t="s">
        <v>748</v>
      </c>
      <c r="F1515" s="0" t="s">
        <v>1254</v>
      </c>
      <c r="G1515" s="0" t="str">
        <f aca="false">LEFT(B1515,2)</f>
        <v>32</v>
      </c>
      <c r="H1515" s="0" t="str">
        <f aca="false">I1515&amp;"_"&amp;G1515&amp;"_"&amp;F1515</f>
        <v>Latterfroe_32_20180921_DL2018001_OerestadGym_koersel2</v>
      </c>
      <c r="I1515" s="61" t="str">
        <f aca="false">MID(RIGHT(B1515,LEN(B1515)-3),1,FIND("_",RIGHT(B1515,LEN(B1515)-3))-1)</f>
        <v>Latterfroe</v>
      </c>
      <c r="J1515" s="61" t="str">
        <f aca="false">TRIM(SUBSTITUTE(RIGHT(B1515,FIND(I1515,B1515)+1),"_",""))</f>
        <v>NegK</v>
      </c>
      <c r="K1515" s="0" t="str">
        <f aca="false">IFERROR(VALUE(SUBSTITUTE(E1515,".",",")),E1515)</f>
        <v>No Ct</v>
      </c>
      <c r="L1515" s="61" t="str">
        <f aca="false">IF(J1515="PosK",SUMIFS(K:K,J:J,"PosK",H:H,H1515),"")</f>
        <v/>
      </c>
      <c r="M1515" s="61" t="str">
        <f aca="false">IF(J1515="PosK",SUMIFS(K:K,J:J,"NegK",H:H,H1515),"")</f>
        <v/>
      </c>
      <c r="N1515" s="61" t="str">
        <f aca="false">IF(J1515="PosK",SUMIFS(K:K,J:J,"eDNA",H:H,H1515),"")</f>
        <v/>
      </c>
    </row>
    <row r="1516" customFormat="false" ht="14.25" hidden="false" customHeight="false" outlineLevel="0" collapsed="false">
      <c r="A1516" s="0" t="s">
        <v>806</v>
      </c>
      <c r="B1516" s="52" t="s">
        <v>1051</v>
      </c>
      <c r="C1516" s="52" t="s">
        <v>751</v>
      </c>
      <c r="D1516" s="53" t="n">
        <v>0.1</v>
      </c>
      <c r="E1516" s="53" t="s">
        <v>748</v>
      </c>
      <c r="F1516" s="0" t="s">
        <v>1254</v>
      </c>
      <c r="G1516" s="0" t="str">
        <f aca="false">LEFT(B1516,2)</f>
        <v>32</v>
      </c>
      <c r="H1516" s="0" t="str">
        <f aca="false">I1516&amp;"_"&amp;G1516&amp;"_"&amp;F1516</f>
        <v>Latterfroe_32_20180921_DL2018001_OerestadGym_koersel2</v>
      </c>
      <c r="I1516" s="61" t="str">
        <f aca="false">MID(RIGHT(B1516,LEN(B1516)-3),1,FIND("_",RIGHT(B1516,LEN(B1516)-3))-1)</f>
        <v>Latterfroe</v>
      </c>
      <c r="J1516" s="61" t="str">
        <f aca="false">TRIM(SUBSTITUTE(RIGHT(B1516,FIND(I1516,B1516)+1),"_",""))</f>
        <v>eDNA</v>
      </c>
      <c r="K1516" s="0" t="str">
        <f aca="false">IFERROR(VALUE(SUBSTITUTE(E1516,".",",")),E1516)</f>
        <v>No Ct</v>
      </c>
      <c r="L1516" s="61" t="str">
        <f aca="false">IF(J1516="PosK",SUMIFS(K:K,J:J,"PosK",H:H,H1516),"")</f>
        <v/>
      </c>
      <c r="M1516" s="61" t="str">
        <f aca="false">IF(J1516="PosK",SUMIFS(K:K,J:J,"NegK",H:H,H1516),"")</f>
        <v/>
      </c>
      <c r="N1516" s="61" t="str">
        <f aca="false">IF(J1516="PosK",SUMIFS(K:K,J:J,"eDNA",H:H,H1516),"")</f>
        <v/>
      </c>
      <c r="Q1516" s="62"/>
    </row>
    <row r="1517" customFormat="false" ht="14.25" hidden="false" customHeight="false" outlineLevel="0" collapsed="false">
      <c r="A1517" s="0" t="s">
        <v>808</v>
      </c>
      <c r="B1517" s="52" t="s">
        <v>1052</v>
      </c>
      <c r="C1517" s="52" t="s">
        <v>751</v>
      </c>
      <c r="D1517" s="53" t="n">
        <v>0.1</v>
      </c>
      <c r="E1517" s="53" t="s">
        <v>748</v>
      </c>
      <c r="F1517" s="0" t="s">
        <v>1254</v>
      </c>
      <c r="G1517" s="0" t="str">
        <f aca="false">LEFT(B1517,2)</f>
        <v>32</v>
      </c>
      <c r="H1517" s="0" t="str">
        <f aca="false">I1517&amp;"_"&amp;G1517&amp;"_"&amp;F1517</f>
        <v>Latterfroe_32_20180921_DL2018001_OerestadGym_koersel2</v>
      </c>
      <c r="I1517" s="61" t="str">
        <f aca="false">MID(RIGHT(B1517,LEN(B1517)-3),1,FIND("_",RIGHT(B1517,LEN(B1517)-3))-1)</f>
        <v>Latterfroe</v>
      </c>
      <c r="J1517" s="61" t="str">
        <f aca="false">TRIM(SUBSTITUTE(RIGHT(B1517,FIND(I1517,B1517)+1),"_",""))</f>
        <v>eDNA</v>
      </c>
      <c r="K1517" s="0" t="str">
        <f aca="false">IFERROR(VALUE(SUBSTITUTE(E1517,".",",")),E1517)</f>
        <v>No Ct</v>
      </c>
      <c r="L1517" s="61" t="str">
        <f aca="false">IF(J1517="PosK",SUMIFS(K:K,J:J,"PosK",H:H,H1517),"")</f>
        <v/>
      </c>
      <c r="M1517" s="61" t="str">
        <f aca="false">IF(J1517="PosK",SUMIFS(K:K,J:J,"NegK",H:H,H1517),"")</f>
        <v/>
      </c>
      <c r="N1517" s="61" t="str">
        <f aca="false">IF(J1517="PosK",SUMIFS(K:K,J:J,"eDNA",H:H,H1517),"")</f>
        <v/>
      </c>
      <c r="P1517" s="62"/>
      <c r="T1517" s="63"/>
      <c r="W1517" s="64"/>
    </row>
    <row r="1518" customFormat="false" ht="14.25" hidden="false" customHeight="false" outlineLevel="0" collapsed="false">
      <c r="A1518" s="0" t="s">
        <v>810</v>
      </c>
      <c r="B1518" s="52" t="s">
        <v>1228</v>
      </c>
      <c r="C1518" s="52" t="s">
        <v>743</v>
      </c>
      <c r="D1518" s="53" t="n">
        <v>0.1</v>
      </c>
      <c r="E1518" s="53" t="s">
        <v>748</v>
      </c>
      <c r="F1518" s="0" t="s">
        <v>1254</v>
      </c>
      <c r="G1518" s="0" t="str">
        <f aca="false">LEFT(B1518,2)</f>
        <v>33</v>
      </c>
      <c r="H1518" s="0" t="str">
        <f aca="false">I1518&amp;"_"&amp;G1518&amp;"_"&amp;F1518</f>
        <v>KortbenetGroenFroe_33_20180921_DL2018001_OerestadGym_koersel2</v>
      </c>
      <c r="I1518" s="61" t="str">
        <f aca="false">MID(RIGHT(B1518,LEN(B1518)-3),1,FIND("_",RIGHT(B1518,LEN(B1518)-3))-1)</f>
        <v>KortbenetGroenFroe</v>
      </c>
      <c r="J1518" s="61" t="str">
        <f aca="false">TRIM(SUBSTITUTE(RIGHT(B1518,FIND(I1518,B1518)+1),"_",""))</f>
        <v>PosK</v>
      </c>
      <c r="K1518" s="0" t="str">
        <f aca="false">IFERROR(VALUE(SUBSTITUTE(E1518,".",",")),E1518)</f>
        <v>No Ct</v>
      </c>
      <c r="L1518" s="61" t="n">
        <f aca="false">IF(J1518="PosK",SUMIFS(K:K,J:J,"PosK",H:H,H1518),"")</f>
        <v>0</v>
      </c>
      <c r="M1518" s="61" t="n">
        <f aca="false">IF(J1518="PosK",SUMIFS(K:K,J:J,"NegK",H:H,H1518),"")</f>
        <v>0</v>
      </c>
      <c r="N1518" s="61" t="n">
        <f aca="false">IF(J1518="PosK",SUMIFS(K:K,J:J,"eDNA",H:H,H1518),"")</f>
        <v>0</v>
      </c>
      <c r="P1518" s="62" t="n">
        <f aca="false">IF(K1520="No Ct",0,K1520)</f>
        <v>0</v>
      </c>
      <c r="Q1518" s="62" t="n">
        <f aca="false">IF(K1521="No Ct",0,K1521)</f>
        <v>0</v>
      </c>
      <c r="R1518" s="0" t="str">
        <f aca="false">IF(AND(L1518&gt;0,M1518=0),"Valid","Invalid")</f>
        <v>Invalid</v>
      </c>
      <c r="S1518" s="0" t="str">
        <f aca="false">IF(OR(P1518&gt;1,Q1518&gt;1),"Present","Absent")</f>
        <v>Absent</v>
      </c>
      <c r="T1518" s="63" t="str">
        <f aca="false">IF(OR(AND(P1518&gt;1,P1518&lt;41),AND(Q1518&gt;1,Q1518&lt;41)),"Ct&lt;41","Ct&gt;41")</f>
        <v>Ct&gt;41</v>
      </c>
      <c r="U1518" s="0" t="str">
        <f aca="false">I1518</f>
        <v>KortbenetGroenFroe</v>
      </c>
      <c r="V1518" s="0" t="str">
        <f aca="false">MID(F1518,10,9)</f>
        <v>DL2018001</v>
      </c>
      <c r="W1518" s="64" t="str">
        <f aca="false">V1518&amp;"_"&amp;U1518&amp;"_"&amp;R1518&amp;"_"&amp;S1518&amp;"_"&amp;T1518</f>
        <v>DL2018001_KortbenetGroenFroe_Invalid_Absent_Ct&gt;41</v>
      </c>
    </row>
    <row r="1519" customFormat="false" ht="14.25" hidden="false" customHeight="false" outlineLevel="0" collapsed="false">
      <c r="A1519" s="0" t="s">
        <v>812</v>
      </c>
      <c r="B1519" s="52" t="s">
        <v>1229</v>
      </c>
      <c r="C1519" s="52" t="s">
        <v>747</v>
      </c>
      <c r="D1519" s="53" t="n">
        <v>0.1</v>
      </c>
      <c r="E1519" s="53" t="s">
        <v>748</v>
      </c>
      <c r="F1519" s="0" t="s">
        <v>1254</v>
      </c>
      <c r="G1519" s="0" t="str">
        <f aca="false">LEFT(B1519,2)</f>
        <v>33</v>
      </c>
      <c r="H1519" s="0" t="str">
        <f aca="false">I1519&amp;"_"&amp;G1519&amp;"_"&amp;F1519</f>
        <v>KortbenetGroenFroe_33_20180921_DL2018001_OerestadGym_koersel2</v>
      </c>
      <c r="I1519" s="61" t="str">
        <f aca="false">MID(RIGHT(B1519,LEN(B1519)-3),1,FIND("_",RIGHT(B1519,LEN(B1519)-3))-1)</f>
        <v>KortbenetGroenFroe</v>
      </c>
      <c r="J1519" s="61" t="str">
        <f aca="false">TRIM(SUBSTITUTE(RIGHT(B1519,FIND(I1519,B1519)+1),"_",""))</f>
        <v>NegK</v>
      </c>
      <c r="K1519" s="0" t="str">
        <f aca="false">IFERROR(VALUE(SUBSTITUTE(E1519,".",",")),E1519)</f>
        <v>No Ct</v>
      </c>
      <c r="L1519" s="61" t="str">
        <f aca="false">IF(J1519="PosK",SUMIFS(K:K,J:J,"PosK",H:H,H1519),"")</f>
        <v/>
      </c>
      <c r="M1519" s="61" t="str">
        <f aca="false">IF(J1519="PosK",SUMIFS(K:K,J:J,"NegK",H:H,H1519),"")</f>
        <v/>
      </c>
      <c r="N1519" s="61" t="str">
        <f aca="false">IF(J1519="PosK",SUMIFS(K:K,J:J,"eDNA",H:H,H1519),"")</f>
        <v/>
      </c>
    </row>
    <row r="1520" customFormat="false" ht="14.25" hidden="false" customHeight="false" outlineLevel="0" collapsed="false">
      <c r="A1520" s="0" t="s">
        <v>814</v>
      </c>
      <c r="B1520" s="52" t="s">
        <v>1230</v>
      </c>
      <c r="C1520" s="52" t="s">
        <v>751</v>
      </c>
      <c r="D1520" s="53" t="n">
        <v>0.1</v>
      </c>
      <c r="E1520" s="53" t="s">
        <v>748</v>
      </c>
      <c r="F1520" s="0" t="s">
        <v>1254</v>
      </c>
      <c r="G1520" s="0" t="str">
        <f aca="false">LEFT(B1520,2)</f>
        <v>33</v>
      </c>
      <c r="H1520" s="0" t="str">
        <f aca="false">I1520&amp;"_"&amp;G1520&amp;"_"&amp;F1520</f>
        <v>KortbenetGroenFroe_33_20180921_DL2018001_OerestadGym_koersel2</v>
      </c>
      <c r="I1520" s="61" t="str">
        <f aca="false">MID(RIGHT(B1520,LEN(B1520)-3),1,FIND("_",RIGHT(B1520,LEN(B1520)-3))-1)</f>
        <v>KortbenetGroenFroe</v>
      </c>
      <c r="J1520" s="61" t="str">
        <f aca="false">TRIM(SUBSTITUTE(RIGHT(B1520,FIND(I1520,B1520)+1),"_",""))</f>
        <v>eDNA</v>
      </c>
      <c r="K1520" s="0" t="str">
        <f aca="false">IFERROR(VALUE(SUBSTITUTE(E1520,".",",")),E1520)</f>
        <v>No Ct</v>
      </c>
      <c r="L1520" s="61" t="str">
        <f aca="false">IF(J1520="PosK",SUMIFS(K:K,J:J,"PosK",H:H,H1520),"")</f>
        <v/>
      </c>
      <c r="M1520" s="61" t="str">
        <f aca="false">IF(J1520="PosK",SUMIFS(K:K,J:J,"NegK",H:H,H1520),"")</f>
        <v/>
      </c>
      <c r="N1520" s="61" t="str">
        <f aca="false">IF(J1520="PosK",SUMIFS(K:K,J:J,"eDNA",H:H,H1520),"")</f>
        <v/>
      </c>
      <c r="Q1520" s="62"/>
    </row>
    <row r="1521" customFormat="false" ht="14.25" hidden="false" customHeight="false" outlineLevel="0" collapsed="false">
      <c r="A1521" s="0" t="s">
        <v>816</v>
      </c>
      <c r="B1521" s="52" t="s">
        <v>1231</v>
      </c>
      <c r="C1521" s="52" t="s">
        <v>751</v>
      </c>
      <c r="D1521" s="53" t="n">
        <v>0.1</v>
      </c>
      <c r="E1521" s="53" t="s">
        <v>748</v>
      </c>
      <c r="F1521" s="0" t="s">
        <v>1254</v>
      </c>
      <c r="G1521" s="0" t="str">
        <f aca="false">LEFT(B1521,2)</f>
        <v>33</v>
      </c>
      <c r="H1521" s="0" t="str">
        <f aca="false">I1521&amp;"_"&amp;G1521&amp;"_"&amp;F1521</f>
        <v>KortbenetGroenFroe_33_20180921_DL2018001_OerestadGym_koersel2</v>
      </c>
      <c r="I1521" s="61" t="str">
        <f aca="false">MID(RIGHT(B1521,LEN(B1521)-3),1,FIND("_",RIGHT(B1521,LEN(B1521)-3))-1)</f>
        <v>KortbenetGroenFroe</v>
      </c>
      <c r="J1521" s="61" t="str">
        <f aca="false">TRIM(SUBSTITUTE(RIGHT(B1521,FIND(I1521,B1521)+1),"_",""))</f>
        <v>eDNA</v>
      </c>
      <c r="K1521" s="0" t="str">
        <f aca="false">IFERROR(VALUE(SUBSTITUTE(E1521,".",",")),E1521)</f>
        <v>No Ct</v>
      </c>
      <c r="L1521" s="61" t="str">
        <f aca="false">IF(J1521="PosK",SUMIFS(K:K,J:J,"PosK",H:H,H1521),"")</f>
        <v/>
      </c>
      <c r="M1521" s="61" t="str">
        <f aca="false">IF(J1521="PosK",SUMIFS(K:K,J:J,"NegK",H:H,H1521),"")</f>
        <v/>
      </c>
      <c r="N1521" s="61" t="str">
        <f aca="false">IF(J1521="PosK",SUMIFS(K:K,J:J,"eDNA",H:H,H1521),"")</f>
        <v/>
      </c>
      <c r="P1521" s="62"/>
      <c r="T1521" s="63"/>
      <c r="W1521" s="64"/>
    </row>
    <row r="1522" customFormat="false" ht="14.25" hidden="false" customHeight="false" outlineLevel="0" collapsed="false">
      <c r="A1522" s="0" t="s">
        <v>818</v>
      </c>
      <c r="B1522" s="52" t="s">
        <v>1232</v>
      </c>
      <c r="C1522" s="52" t="s">
        <v>743</v>
      </c>
      <c r="D1522" s="53" t="n">
        <v>0.1</v>
      </c>
      <c r="E1522" s="53" t="s">
        <v>748</v>
      </c>
      <c r="F1522" s="0" t="s">
        <v>1254</v>
      </c>
      <c r="G1522" s="0" t="str">
        <f aca="false">LEFT(B1522,2)</f>
        <v>34</v>
      </c>
      <c r="H1522" s="0" t="str">
        <f aca="false">I1522&amp;"_"&amp;G1522&amp;"_"&amp;F1522</f>
        <v>Soelvkarusse_34_20180921_DL2018001_OerestadGym_koersel2</v>
      </c>
      <c r="I1522" s="61" t="str">
        <f aca="false">MID(RIGHT(B1522,LEN(B1522)-3),1,FIND("_",RIGHT(B1522,LEN(B1522)-3))-1)</f>
        <v>Soelvkarusse</v>
      </c>
      <c r="J1522" s="61" t="str">
        <f aca="false">TRIM(SUBSTITUTE(RIGHT(B1522,FIND(I1522,B1522)+1),"_",""))</f>
        <v>PosK</v>
      </c>
      <c r="K1522" s="0" t="str">
        <f aca="false">IFERROR(VALUE(SUBSTITUTE(E1522,".",",")),E1522)</f>
        <v>No Ct</v>
      </c>
      <c r="L1522" s="61" t="n">
        <f aca="false">IF(J1522="PosK",SUMIFS(K:K,J:J,"PosK",H:H,H1522),"")</f>
        <v>0</v>
      </c>
      <c r="M1522" s="61" t="n">
        <f aca="false">IF(J1522="PosK",SUMIFS(K:K,J:J,"NegK",H:H,H1522),"")</f>
        <v>0</v>
      </c>
      <c r="N1522" s="61" t="n">
        <f aca="false">IF(J1522="PosK",SUMIFS(K:K,J:J,"eDNA",H:H,H1522),"")</f>
        <v>0</v>
      </c>
      <c r="P1522" s="62" t="n">
        <f aca="false">IF(K1524="No Ct",0,K1524)</f>
        <v>0</v>
      </c>
      <c r="Q1522" s="62" t="n">
        <f aca="false">IF(K1525="No Ct",0,K1525)</f>
        <v>0</v>
      </c>
      <c r="R1522" s="0" t="str">
        <f aca="false">IF(AND(L1522&gt;0,M1522=0),"Valid","Invalid")</f>
        <v>Invalid</v>
      </c>
      <c r="S1522" s="0" t="str">
        <f aca="false">IF(OR(P1522&gt;1,Q1522&gt;1),"Present","Absent")</f>
        <v>Absent</v>
      </c>
      <c r="T1522" s="63" t="str">
        <f aca="false">IF(OR(AND(P1522&gt;1,P1522&lt;41),AND(Q1522&gt;1,Q1522&lt;41)),"Ct&lt;41","Ct&gt;41")</f>
        <v>Ct&gt;41</v>
      </c>
      <c r="U1522" s="0" t="str">
        <f aca="false">I1522</f>
        <v>Soelvkarusse</v>
      </c>
      <c r="V1522" s="0" t="str">
        <f aca="false">MID(F1522,10,9)</f>
        <v>DL2018001</v>
      </c>
      <c r="W1522" s="64" t="str">
        <f aca="false">V1522&amp;"_"&amp;U1522&amp;"_"&amp;R1522&amp;"_"&amp;S1522&amp;"_"&amp;T1522</f>
        <v>DL2018001_Soelvkarusse_Invalid_Absent_Ct&gt;41</v>
      </c>
    </row>
    <row r="1523" customFormat="false" ht="14.25" hidden="false" customHeight="false" outlineLevel="0" collapsed="false">
      <c r="A1523" s="0" t="s">
        <v>820</v>
      </c>
      <c r="B1523" s="52" t="s">
        <v>1233</v>
      </c>
      <c r="C1523" s="52" t="s">
        <v>747</v>
      </c>
      <c r="D1523" s="53" t="n">
        <v>0.1</v>
      </c>
      <c r="E1523" s="53" t="s">
        <v>748</v>
      </c>
      <c r="F1523" s="0" t="s">
        <v>1254</v>
      </c>
      <c r="G1523" s="0" t="str">
        <f aca="false">LEFT(B1523,2)</f>
        <v>34</v>
      </c>
      <c r="H1523" s="0" t="str">
        <f aca="false">I1523&amp;"_"&amp;G1523&amp;"_"&amp;F1523</f>
        <v>Soelvkarusse_34_20180921_DL2018001_OerestadGym_koersel2</v>
      </c>
      <c r="I1523" s="61" t="str">
        <f aca="false">MID(RIGHT(B1523,LEN(B1523)-3),1,FIND("_",RIGHT(B1523,LEN(B1523)-3))-1)</f>
        <v>Soelvkarusse</v>
      </c>
      <c r="J1523" s="61" t="str">
        <f aca="false">TRIM(SUBSTITUTE(RIGHT(B1523,FIND(I1523,B1523)+1),"_",""))</f>
        <v>NegK</v>
      </c>
      <c r="K1523" s="0" t="str">
        <f aca="false">IFERROR(VALUE(SUBSTITUTE(E1523,".",",")),E1523)</f>
        <v>No Ct</v>
      </c>
      <c r="L1523" s="61" t="str">
        <f aca="false">IF(J1523="PosK",SUMIFS(K:K,J:J,"PosK",H:H,H1523),"")</f>
        <v/>
      </c>
      <c r="M1523" s="61" t="str">
        <f aca="false">IF(J1523="PosK",SUMIFS(K:K,J:J,"NegK",H:H,H1523),"")</f>
        <v/>
      </c>
      <c r="N1523" s="61" t="str">
        <f aca="false">IF(J1523="PosK",SUMIFS(K:K,J:J,"eDNA",H:H,H1523),"")</f>
        <v/>
      </c>
    </row>
    <row r="1524" customFormat="false" ht="14.25" hidden="false" customHeight="false" outlineLevel="0" collapsed="false">
      <c r="A1524" s="0" t="s">
        <v>822</v>
      </c>
      <c r="B1524" s="52" t="s">
        <v>1234</v>
      </c>
      <c r="C1524" s="52" t="s">
        <v>751</v>
      </c>
      <c r="D1524" s="53" t="n">
        <v>0.1</v>
      </c>
      <c r="E1524" s="53" t="s">
        <v>748</v>
      </c>
      <c r="F1524" s="0" t="s">
        <v>1254</v>
      </c>
      <c r="G1524" s="0" t="str">
        <f aca="false">LEFT(B1524,2)</f>
        <v>34</v>
      </c>
      <c r="H1524" s="0" t="str">
        <f aca="false">I1524&amp;"_"&amp;G1524&amp;"_"&amp;F1524</f>
        <v>Soelvkarusse_34_20180921_DL2018001_OerestadGym_koersel2</v>
      </c>
      <c r="I1524" s="61" t="str">
        <f aca="false">MID(RIGHT(B1524,LEN(B1524)-3),1,FIND("_",RIGHT(B1524,LEN(B1524)-3))-1)</f>
        <v>Soelvkarusse</v>
      </c>
      <c r="J1524" s="61" t="str">
        <f aca="false">TRIM(SUBSTITUTE(RIGHT(B1524,FIND(I1524,B1524)+1),"_",""))</f>
        <v>eDNA</v>
      </c>
      <c r="K1524" s="0" t="str">
        <f aca="false">IFERROR(VALUE(SUBSTITUTE(E1524,".",",")),E1524)</f>
        <v>No Ct</v>
      </c>
      <c r="L1524" s="61" t="str">
        <f aca="false">IF(J1524="PosK",SUMIFS(K:K,J:J,"PosK",H:H,H1524),"")</f>
        <v/>
      </c>
      <c r="M1524" s="61" t="str">
        <f aca="false">IF(J1524="PosK",SUMIFS(K:K,J:J,"NegK",H:H,H1524),"")</f>
        <v/>
      </c>
      <c r="N1524" s="61" t="str">
        <f aca="false">IF(J1524="PosK",SUMIFS(K:K,J:J,"eDNA",H:H,H1524),"")</f>
        <v/>
      </c>
      <c r="Q1524" s="62"/>
    </row>
    <row r="1525" customFormat="false" ht="14.25" hidden="false" customHeight="false" outlineLevel="0" collapsed="false">
      <c r="A1525" s="0" t="s">
        <v>824</v>
      </c>
      <c r="B1525" s="52" t="s">
        <v>1235</v>
      </c>
      <c r="C1525" s="52" t="s">
        <v>751</v>
      </c>
      <c r="D1525" s="53" t="n">
        <v>0.1</v>
      </c>
      <c r="E1525" s="53" t="s">
        <v>748</v>
      </c>
      <c r="F1525" s="0" t="s">
        <v>1254</v>
      </c>
      <c r="G1525" s="0" t="str">
        <f aca="false">LEFT(B1525,2)</f>
        <v>34</v>
      </c>
      <c r="H1525" s="0" t="str">
        <f aca="false">I1525&amp;"_"&amp;G1525&amp;"_"&amp;F1525</f>
        <v>Soelvkarusse_34_20180921_DL2018001_OerestadGym_koersel2</v>
      </c>
      <c r="I1525" s="61" t="str">
        <f aca="false">MID(RIGHT(B1525,LEN(B1525)-3),1,FIND("_",RIGHT(B1525,LEN(B1525)-3))-1)</f>
        <v>Soelvkarusse</v>
      </c>
      <c r="J1525" s="61" t="str">
        <f aca="false">TRIM(SUBSTITUTE(RIGHT(B1525,FIND(I1525,B1525)+1),"_",""))</f>
        <v>eDNA</v>
      </c>
      <c r="K1525" s="0" t="str">
        <f aca="false">IFERROR(VALUE(SUBSTITUTE(E1525,".",",")),E1525)</f>
        <v>No Ct</v>
      </c>
      <c r="L1525" s="61" t="str">
        <f aca="false">IF(J1525="PosK",SUMIFS(K:K,J:J,"PosK",H:H,H1525),"")</f>
        <v/>
      </c>
      <c r="M1525" s="61" t="str">
        <f aca="false">IF(J1525="PosK",SUMIFS(K:K,J:J,"NegK",H:H,H1525),"")</f>
        <v/>
      </c>
      <c r="N1525" s="61" t="str">
        <f aca="false">IF(J1525="PosK",SUMIFS(K:K,J:J,"eDNA",H:H,H1525),"")</f>
        <v/>
      </c>
      <c r="P1525" s="62"/>
      <c r="T1525" s="63"/>
      <c r="W1525" s="64"/>
    </row>
    <row r="1526" customFormat="false" ht="14.25" hidden="false" customHeight="false" outlineLevel="0" collapsed="false">
      <c r="A1526" s="0" t="s">
        <v>741</v>
      </c>
      <c r="B1526" s="52" t="s">
        <v>742</v>
      </c>
      <c r="C1526" s="52" t="s">
        <v>743</v>
      </c>
      <c r="D1526" s="53" t="n">
        <v>0.1</v>
      </c>
      <c r="E1526" s="53" t="n">
        <v>30.12</v>
      </c>
      <c r="F1526" s="0" t="s">
        <v>1255</v>
      </c>
      <c r="G1526" s="0" t="str">
        <f aca="false">LEFT(B1526,2)</f>
        <v>01</v>
      </c>
      <c r="H1526" s="0" t="str">
        <f aca="false">I1526&amp;"_"&amp;G1526&amp;"_"&amp;F1526</f>
        <v>Loegfroe_01_20180925_DL2018015_RoskildeHTX_BorupgaardGym_koersel1</v>
      </c>
      <c r="I1526" s="61" t="str">
        <f aca="false">MID(RIGHT(B1526,LEN(B1526)-3),1,FIND("_",RIGHT(B1526,LEN(B1526)-3))-1)</f>
        <v>Loegfroe</v>
      </c>
      <c r="J1526" s="61" t="str">
        <f aca="false">TRIM(SUBSTITUTE(RIGHT(B1526,FIND(I1526,B1526)+1),"_",""))</f>
        <v>PosK</v>
      </c>
      <c r="K1526" s="0" t="n">
        <f aca="false">IFERROR(VALUE(SUBSTITUTE(E1526,".",",")),E1526)</f>
        <v>30.12</v>
      </c>
      <c r="L1526" s="61" t="n">
        <f aca="false">IF(J1526="PosK",SUMIFS(K:K,J:J,"PosK",H:H,H1526),"")</f>
        <v>30.12</v>
      </c>
      <c r="M1526" s="61" t="n">
        <f aca="false">IF(J1526="PosK",SUMIFS(K:K,J:J,"NegK",H:H,H1526),"")</f>
        <v>0</v>
      </c>
      <c r="N1526" s="61" t="n">
        <f aca="false">IF(J1526="PosK",SUMIFS(K:K,J:J,"eDNA",H:H,H1526),"")</f>
        <v>0</v>
      </c>
      <c r="P1526" s="62" t="n">
        <f aca="false">IF(K1528="No Ct",0,K1528)</f>
        <v>0</v>
      </c>
      <c r="Q1526" s="62" t="n">
        <f aca="false">IF(K1529="No Ct",0,K1529)</f>
        <v>0</v>
      </c>
      <c r="R1526" s="0" t="str">
        <f aca="false">IF(AND(L1526&gt;0,M1526=0),"Valid","Invalid")</f>
        <v>Valid</v>
      </c>
      <c r="S1526" s="0" t="str">
        <f aca="false">IF(OR(P1526&gt;1,Q1526&gt;1),"Present","Absent")</f>
        <v>Absent</v>
      </c>
      <c r="T1526" s="63" t="str">
        <f aca="false">IF(OR(AND(P1526&gt;1,P1526&lt;41),AND(Q1526&gt;1,Q1526&lt;41)),"Ct&lt;41","Ct&gt;41")</f>
        <v>Ct&gt;41</v>
      </c>
      <c r="U1526" s="0" t="str">
        <f aca="false">I1526</f>
        <v>Loegfroe</v>
      </c>
      <c r="V1526" s="0" t="str">
        <f aca="false">MID(F1526,10,9)</f>
        <v>DL2018015</v>
      </c>
      <c r="W1526" s="64" t="str">
        <f aca="false">V1526&amp;"_"&amp;U1526&amp;"_"&amp;R1526&amp;"_"&amp;S1526&amp;"_"&amp;T1526</f>
        <v>DL2018015_Loegfroe_Valid_Absent_Ct&gt;41</v>
      </c>
    </row>
    <row r="1527" customFormat="false" ht="14.25" hidden="false" customHeight="false" outlineLevel="0" collapsed="false">
      <c r="A1527" s="0" t="s">
        <v>745</v>
      </c>
      <c r="B1527" s="52" t="s">
        <v>746</v>
      </c>
      <c r="C1527" s="52" t="s">
        <v>747</v>
      </c>
      <c r="D1527" s="53" t="n">
        <v>0.1</v>
      </c>
      <c r="E1527" s="53" t="s">
        <v>748</v>
      </c>
      <c r="F1527" s="0" t="s">
        <v>1255</v>
      </c>
      <c r="G1527" s="0" t="str">
        <f aca="false">LEFT(B1527,2)</f>
        <v>01</v>
      </c>
      <c r="H1527" s="0" t="str">
        <f aca="false">I1527&amp;"_"&amp;G1527&amp;"_"&amp;F1527</f>
        <v>Loegfroe_01_20180925_DL2018015_RoskildeHTX_BorupgaardGym_koersel1</v>
      </c>
      <c r="I1527" s="61" t="str">
        <f aca="false">MID(RIGHT(B1527,LEN(B1527)-3),1,FIND("_",RIGHT(B1527,LEN(B1527)-3))-1)</f>
        <v>Loegfroe</v>
      </c>
      <c r="J1527" s="61" t="str">
        <f aca="false">TRIM(SUBSTITUTE(RIGHT(B1527,FIND(I1527,B1527)+1),"_",""))</f>
        <v>NegK</v>
      </c>
      <c r="K1527" s="0" t="str">
        <f aca="false">IFERROR(VALUE(SUBSTITUTE(E1527,".",",")),E1527)</f>
        <v>No Ct</v>
      </c>
      <c r="L1527" s="61" t="str">
        <f aca="false">IF(J1527="PosK",SUMIFS(K:K,J:J,"PosK",H:H,H1527),"")</f>
        <v/>
      </c>
      <c r="M1527" s="61" t="str">
        <f aca="false">IF(J1527="PosK",SUMIFS(K:K,J:J,"NegK",H:H,H1527),"")</f>
        <v/>
      </c>
      <c r="N1527" s="61" t="str">
        <f aca="false">IF(J1527="PosK",SUMIFS(K:K,J:J,"eDNA",H:H,H1527),"")</f>
        <v/>
      </c>
    </row>
    <row r="1528" customFormat="false" ht="14.25" hidden="false" customHeight="false" outlineLevel="0" collapsed="false">
      <c r="A1528" s="0" t="s">
        <v>749</v>
      </c>
      <c r="B1528" s="52" t="s">
        <v>750</v>
      </c>
      <c r="C1528" s="52" t="s">
        <v>751</v>
      </c>
      <c r="D1528" s="53" t="n">
        <v>0.1</v>
      </c>
      <c r="E1528" s="53" t="s">
        <v>748</v>
      </c>
      <c r="F1528" s="0" t="s">
        <v>1255</v>
      </c>
      <c r="G1528" s="0" t="str">
        <f aca="false">LEFT(B1528,2)</f>
        <v>01</v>
      </c>
      <c r="H1528" s="0" t="str">
        <f aca="false">I1528&amp;"_"&amp;G1528&amp;"_"&amp;F1528</f>
        <v>Loegfroe_01_20180925_DL2018015_RoskildeHTX_BorupgaardGym_koersel1</v>
      </c>
      <c r="I1528" s="61" t="str">
        <f aca="false">MID(RIGHT(B1528,LEN(B1528)-3),1,FIND("_",RIGHT(B1528,LEN(B1528)-3))-1)</f>
        <v>Loegfroe</v>
      </c>
      <c r="J1528" s="61" t="str">
        <f aca="false">TRIM(SUBSTITUTE(RIGHT(B1528,FIND(I1528,B1528)+1),"_",""))</f>
        <v>eDNA</v>
      </c>
      <c r="K1528" s="0" t="str">
        <f aca="false">IFERROR(VALUE(SUBSTITUTE(E1528,".",",")),E1528)</f>
        <v>No Ct</v>
      </c>
      <c r="L1528" s="61" t="str">
        <f aca="false">IF(J1528="PosK",SUMIFS(K:K,J:J,"PosK",H:H,H1528),"")</f>
        <v/>
      </c>
      <c r="M1528" s="61" t="str">
        <f aca="false">IF(J1528="PosK",SUMIFS(K:K,J:J,"NegK",H:H,H1528),"")</f>
        <v/>
      </c>
      <c r="N1528" s="61" t="str">
        <f aca="false">IF(J1528="PosK",SUMIFS(K:K,J:J,"eDNA",H:H,H1528),"")</f>
        <v/>
      </c>
      <c r="Q1528" s="62"/>
    </row>
    <row r="1529" customFormat="false" ht="14.25" hidden="false" customHeight="false" outlineLevel="0" collapsed="false">
      <c r="A1529" s="0" t="s">
        <v>752</v>
      </c>
      <c r="B1529" s="52" t="s">
        <v>753</v>
      </c>
      <c r="C1529" s="52" t="s">
        <v>751</v>
      </c>
      <c r="D1529" s="53" t="n">
        <v>0.1</v>
      </c>
      <c r="E1529" s="53" t="s">
        <v>748</v>
      </c>
      <c r="F1529" s="0" t="s">
        <v>1255</v>
      </c>
      <c r="G1529" s="0" t="str">
        <f aca="false">LEFT(B1529,2)</f>
        <v>01</v>
      </c>
      <c r="H1529" s="0" t="str">
        <f aca="false">I1529&amp;"_"&amp;G1529&amp;"_"&amp;F1529</f>
        <v>Loegfroe_01_20180925_DL2018015_RoskildeHTX_BorupgaardGym_koersel1</v>
      </c>
      <c r="I1529" s="61" t="str">
        <f aca="false">MID(RIGHT(B1529,LEN(B1529)-3),1,FIND("_",RIGHT(B1529,LEN(B1529)-3))-1)</f>
        <v>Loegfroe</v>
      </c>
      <c r="J1529" s="61" t="str">
        <f aca="false">TRIM(SUBSTITUTE(RIGHT(B1529,FIND(I1529,B1529)+1),"_",""))</f>
        <v>eDNA</v>
      </c>
      <c r="K1529" s="0" t="str">
        <f aca="false">IFERROR(VALUE(SUBSTITUTE(E1529,".",",")),E1529)</f>
        <v>No Ct</v>
      </c>
      <c r="L1529" s="61" t="str">
        <f aca="false">IF(J1529="PosK",SUMIFS(K:K,J:J,"PosK",H:H,H1529),"")</f>
        <v/>
      </c>
      <c r="M1529" s="61" t="str">
        <f aca="false">IF(J1529="PosK",SUMIFS(K:K,J:J,"NegK",H:H,H1529),"")</f>
        <v/>
      </c>
      <c r="N1529" s="61" t="str">
        <f aca="false">IF(J1529="PosK",SUMIFS(K:K,J:J,"eDNA",H:H,H1529),"")</f>
        <v/>
      </c>
      <c r="P1529" s="62"/>
      <c r="T1529" s="63"/>
      <c r="W1529" s="64"/>
    </row>
    <row r="1530" customFormat="false" ht="14.25" hidden="false" customHeight="false" outlineLevel="0" collapsed="false">
      <c r="A1530" s="0" t="s">
        <v>754</v>
      </c>
      <c r="B1530" s="52" t="s">
        <v>755</v>
      </c>
      <c r="C1530" s="52" t="s">
        <v>743</v>
      </c>
      <c r="D1530" s="53" t="n">
        <v>0.1</v>
      </c>
      <c r="E1530" s="53" t="n">
        <v>27.87</v>
      </c>
      <c r="F1530" s="0" t="s">
        <v>1255</v>
      </c>
      <c r="G1530" s="0" t="str">
        <f aca="false">LEFT(B1530,2)</f>
        <v>02</v>
      </c>
      <c r="H1530" s="0" t="str">
        <f aca="false">I1530&amp;"_"&amp;G1530&amp;"_"&amp;F1530</f>
        <v>StorVandsalamander_02_20180925_DL2018015_RoskildeHTX_BorupgaardGym_koersel1</v>
      </c>
      <c r="I1530" s="61" t="str">
        <f aca="false">MID(RIGHT(B1530,LEN(B1530)-3),1,FIND("_",RIGHT(B1530,LEN(B1530)-3))-1)</f>
        <v>StorVandsalamander</v>
      </c>
      <c r="J1530" s="61" t="str">
        <f aca="false">TRIM(SUBSTITUTE(RIGHT(B1530,FIND(I1530,B1530)+1),"_",""))</f>
        <v>PosK</v>
      </c>
      <c r="K1530" s="0" t="n">
        <f aca="false">IFERROR(VALUE(SUBSTITUTE(E1530,".",",")),E1530)</f>
        <v>27.87</v>
      </c>
      <c r="L1530" s="61" t="n">
        <f aca="false">IF(J1530="PosK",SUMIFS(K:K,J:J,"PosK",H:H,H1530),"")</f>
        <v>27.87</v>
      </c>
      <c r="M1530" s="61" t="n">
        <f aca="false">IF(J1530="PosK",SUMIFS(K:K,J:J,"NegK",H:H,H1530),"")</f>
        <v>0</v>
      </c>
      <c r="N1530" s="61" t="n">
        <f aca="false">IF(J1530="PosK",SUMIFS(K:K,J:J,"eDNA",H:H,H1530),"")</f>
        <v>0</v>
      </c>
      <c r="P1530" s="62" t="n">
        <f aca="false">IF(K1532="No Ct",0,K1532)</f>
        <v>0</v>
      </c>
      <c r="Q1530" s="62" t="n">
        <f aca="false">IF(K1533="No Ct",0,K1533)</f>
        <v>0</v>
      </c>
      <c r="R1530" s="0" t="str">
        <f aca="false">IF(AND(L1530&gt;0,M1530=0),"Valid","Invalid")</f>
        <v>Valid</v>
      </c>
      <c r="S1530" s="0" t="str">
        <f aca="false">IF(OR(P1530&gt;1,Q1530&gt;1),"Present","Absent")</f>
        <v>Absent</v>
      </c>
      <c r="T1530" s="63" t="str">
        <f aca="false">IF(OR(AND(P1530&gt;1,P1530&lt;41),AND(Q1530&gt;1,Q1530&lt;41)),"Ct&lt;41","Ct&gt;41")</f>
        <v>Ct&gt;41</v>
      </c>
      <c r="U1530" s="0" t="str">
        <f aca="false">I1530</f>
        <v>StorVandsalamander</v>
      </c>
      <c r="V1530" s="0" t="str">
        <f aca="false">MID(F1530,10,9)</f>
        <v>DL2018015</v>
      </c>
      <c r="W1530" s="64" t="str">
        <f aca="false">V1530&amp;"_"&amp;U1530&amp;"_"&amp;R1530&amp;"_"&amp;S1530&amp;"_"&amp;T1530</f>
        <v>DL2018015_StorVandsalamander_Valid_Absent_Ct&gt;41</v>
      </c>
    </row>
    <row r="1531" customFormat="false" ht="14.25" hidden="false" customHeight="false" outlineLevel="0" collapsed="false">
      <c r="A1531" s="0" t="s">
        <v>756</v>
      </c>
      <c r="B1531" s="52" t="s">
        <v>757</v>
      </c>
      <c r="C1531" s="52" t="s">
        <v>747</v>
      </c>
      <c r="D1531" s="53" t="n">
        <v>0.1</v>
      </c>
      <c r="E1531" s="53" t="s">
        <v>748</v>
      </c>
      <c r="F1531" s="0" t="s">
        <v>1255</v>
      </c>
      <c r="G1531" s="0" t="str">
        <f aca="false">LEFT(B1531,2)</f>
        <v>02</v>
      </c>
      <c r="H1531" s="0" t="str">
        <f aca="false">I1531&amp;"_"&amp;G1531&amp;"_"&amp;F1531</f>
        <v>StorVandsalamander_02_20180925_DL2018015_RoskildeHTX_BorupgaardGym_koersel1</v>
      </c>
      <c r="I1531" s="61" t="str">
        <f aca="false">MID(RIGHT(B1531,LEN(B1531)-3),1,FIND("_",RIGHT(B1531,LEN(B1531)-3))-1)</f>
        <v>StorVandsalamander</v>
      </c>
      <c r="J1531" s="61" t="str">
        <f aca="false">TRIM(SUBSTITUTE(RIGHT(B1531,FIND(I1531,B1531)+1),"_",""))</f>
        <v>NegK</v>
      </c>
      <c r="K1531" s="0" t="str">
        <f aca="false">IFERROR(VALUE(SUBSTITUTE(E1531,".",",")),E1531)</f>
        <v>No Ct</v>
      </c>
      <c r="L1531" s="61" t="str">
        <f aca="false">IF(J1531="PosK",SUMIFS(K:K,J:J,"PosK",H:H,H1531),"")</f>
        <v/>
      </c>
      <c r="M1531" s="61" t="str">
        <f aca="false">IF(J1531="PosK",SUMIFS(K:K,J:J,"NegK",H:H,H1531),"")</f>
        <v/>
      </c>
      <c r="N1531" s="61" t="str">
        <f aca="false">IF(J1531="PosK",SUMIFS(K:K,J:J,"eDNA",H:H,H1531),"")</f>
        <v/>
      </c>
    </row>
    <row r="1532" customFormat="false" ht="14.25" hidden="false" customHeight="false" outlineLevel="0" collapsed="false">
      <c r="A1532" s="0" t="s">
        <v>758</v>
      </c>
      <c r="B1532" s="52" t="s">
        <v>759</v>
      </c>
      <c r="C1532" s="52" t="s">
        <v>751</v>
      </c>
      <c r="D1532" s="53" t="n">
        <v>0.1</v>
      </c>
      <c r="E1532" s="53" t="s">
        <v>748</v>
      </c>
      <c r="F1532" s="0" t="s">
        <v>1255</v>
      </c>
      <c r="G1532" s="0" t="str">
        <f aca="false">LEFT(B1532,2)</f>
        <v>02</v>
      </c>
      <c r="H1532" s="0" t="str">
        <f aca="false">I1532&amp;"_"&amp;G1532&amp;"_"&amp;F1532</f>
        <v>StorVandsalamander_02_20180925_DL2018015_RoskildeHTX_BorupgaardGym_koersel1</v>
      </c>
      <c r="I1532" s="61" t="str">
        <f aca="false">MID(RIGHT(B1532,LEN(B1532)-3),1,FIND("_",RIGHT(B1532,LEN(B1532)-3))-1)</f>
        <v>StorVandsalamander</v>
      </c>
      <c r="J1532" s="61" t="str">
        <f aca="false">TRIM(SUBSTITUTE(RIGHT(B1532,FIND(I1532,B1532)+1),"_",""))</f>
        <v>eDNA</v>
      </c>
      <c r="K1532" s="0" t="str">
        <f aca="false">IFERROR(VALUE(SUBSTITUTE(E1532,".",",")),E1532)</f>
        <v>No Ct</v>
      </c>
      <c r="L1532" s="61" t="str">
        <f aca="false">IF(J1532="PosK",SUMIFS(K:K,J:J,"PosK",H:H,H1532),"")</f>
        <v/>
      </c>
      <c r="M1532" s="61" t="str">
        <f aca="false">IF(J1532="PosK",SUMIFS(K:K,J:J,"NegK",H:H,H1532),"")</f>
        <v/>
      </c>
      <c r="N1532" s="61" t="str">
        <f aca="false">IF(J1532="PosK",SUMIFS(K:K,J:J,"eDNA",H:H,H1532),"")</f>
        <v/>
      </c>
      <c r="Q1532" s="62"/>
    </row>
    <row r="1533" customFormat="false" ht="14.25" hidden="false" customHeight="false" outlineLevel="0" collapsed="false">
      <c r="A1533" s="0" t="s">
        <v>760</v>
      </c>
      <c r="B1533" s="52" t="s">
        <v>761</v>
      </c>
      <c r="C1533" s="52" t="s">
        <v>751</v>
      </c>
      <c r="D1533" s="53" t="n">
        <v>0.1</v>
      </c>
      <c r="E1533" s="53" t="s">
        <v>748</v>
      </c>
      <c r="F1533" s="0" t="s">
        <v>1255</v>
      </c>
      <c r="G1533" s="0" t="str">
        <f aca="false">LEFT(B1533,2)</f>
        <v>02</v>
      </c>
      <c r="H1533" s="0" t="str">
        <f aca="false">I1533&amp;"_"&amp;G1533&amp;"_"&amp;F1533</f>
        <v>StorVandsalamander_02_20180925_DL2018015_RoskildeHTX_BorupgaardGym_koersel1</v>
      </c>
      <c r="I1533" s="61" t="str">
        <f aca="false">MID(RIGHT(B1533,LEN(B1533)-3),1,FIND("_",RIGHT(B1533,LEN(B1533)-3))-1)</f>
        <v>StorVandsalamander</v>
      </c>
      <c r="J1533" s="61" t="str">
        <f aca="false">TRIM(SUBSTITUTE(RIGHT(B1533,FIND(I1533,B1533)+1),"_",""))</f>
        <v>eDNA</v>
      </c>
      <c r="K1533" s="0" t="str">
        <f aca="false">IFERROR(VALUE(SUBSTITUTE(E1533,".",",")),E1533)</f>
        <v>No Ct</v>
      </c>
      <c r="L1533" s="61" t="str">
        <f aca="false">IF(J1533="PosK",SUMIFS(K:K,J:J,"PosK",H:H,H1533),"")</f>
        <v/>
      </c>
      <c r="M1533" s="61" t="str">
        <f aca="false">IF(J1533="PosK",SUMIFS(K:K,J:J,"NegK",H:H,H1533),"")</f>
        <v/>
      </c>
      <c r="N1533" s="61" t="str">
        <f aca="false">IF(J1533="PosK",SUMIFS(K:K,J:J,"eDNA",H:H,H1533),"")</f>
        <v/>
      </c>
      <c r="P1533" s="62"/>
      <c r="T1533" s="63"/>
      <c r="W1533" s="64"/>
    </row>
    <row r="1534" customFormat="false" ht="14.25" hidden="false" customHeight="false" outlineLevel="0" collapsed="false">
      <c r="A1534" s="0" t="s">
        <v>762</v>
      </c>
      <c r="B1534" s="52" t="s">
        <v>763</v>
      </c>
      <c r="C1534" s="52" t="s">
        <v>743</v>
      </c>
      <c r="D1534" s="53" t="n">
        <v>0.1</v>
      </c>
      <c r="E1534" s="53" t="n">
        <v>25</v>
      </c>
      <c r="F1534" s="0" t="s">
        <v>1255</v>
      </c>
      <c r="G1534" s="0" t="str">
        <f aca="false">LEFT(B1534,2)</f>
        <v>03</v>
      </c>
      <c r="H1534" s="0" t="str">
        <f aca="false">I1534&amp;"_"&amp;G1534&amp;"_"&amp;F1534</f>
        <v>Strandtudse_03_20180925_DL2018015_RoskildeHTX_BorupgaardGym_koersel1</v>
      </c>
      <c r="I1534" s="61" t="str">
        <f aca="false">MID(RIGHT(B1534,LEN(B1534)-3),1,FIND("_",RIGHT(B1534,LEN(B1534)-3))-1)</f>
        <v>Strandtudse</v>
      </c>
      <c r="J1534" s="61" t="str">
        <f aca="false">TRIM(SUBSTITUTE(RIGHT(B1534,FIND(I1534,B1534)+1),"_",""))</f>
        <v>PosK</v>
      </c>
      <c r="K1534" s="0" t="n">
        <f aca="false">IFERROR(VALUE(SUBSTITUTE(E1534,".",",")),E1534)</f>
        <v>25</v>
      </c>
      <c r="L1534" s="61" t="n">
        <f aca="false">IF(J1534="PosK",SUMIFS(K:K,J:J,"PosK",H:H,H1534),"")</f>
        <v>25</v>
      </c>
      <c r="M1534" s="61" t="n">
        <f aca="false">IF(J1534="PosK",SUMIFS(K:K,J:J,"NegK",H:H,H1534),"")</f>
        <v>0</v>
      </c>
      <c r="N1534" s="61" t="n">
        <f aca="false">IF(J1534="PosK",SUMIFS(K:K,J:J,"eDNA",H:H,H1534),"")</f>
        <v>0</v>
      </c>
      <c r="P1534" s="62" t="n">
        <f aca="false">IF(K1536="No Ct",0,K1536)</f>
        <v>0</v>
      </c>
      <c r="Q1534" s="62" t="n">
        <f aca="false">IF(K1537="No Ct",0,K1537)</f>
        <v>0</v>
      </c>
      <c r="R1534" s="0" t="str">
        <f aca="false">IF(AND(L1534&gt;0,M1534=0),"Valid","Invalid")</f>
        <v>Valid</v>
      </c>
      <c r="S1534" s="0" t="str">
        <f aca="false">IF(OR(P1534&gt;1,Q1534&gt;1),"Present","Absent")</f>
        <v>Absent</v>
      </c>
      <c r="T1534" s="63" t="str">
        <f aca="false">IF(OR(AND(P1534&gt;1,P1534&lt;41),AND(Q1534&gt;1,Q1534&lt;41)),"Ct&lt;41","Ct&gt;41")</f>
        <v>Ct&gt;41</v>
      </c>
      <c r="U1534" s="0" t="str">
        <f aca="false">I1534</f>
        <v>Strandtudse</v>
      </c>
      <c r="V1534" s="0" t="str">
        <f aca="false">MID(F1534,10,9)</f>
        <v>DL2018015</v>
      </c>
      <c r="W1534" s="64" t="str">
        <f aca="false">V1534&amp;"_"&amp;U1534&amp;"_"&amp;R1534&amp;"_"&amp;S1534&amp;"_"&amp;T1534</f>
        <v>DL2018015_Strandtudse_Valid_Absent_Ct&gt;41</v>
      </c>
    </row>
    <row r="1535" customFormat="false" ht="14.25" hidden="false" customHeight="false" outlineLevel="0" collapsed="false">
      <c r="A1535" s="0" t="s">
        <v>764</v>
      </c>
      <c r="B1535" s="52" t="s">
        <v>765</v>
      </c>
      <c r="C1535" s="52" t="s">
        <v>747</v>
      </c>
      <c r="D1535" s="53" t="n">
        <v>0.1</v>
      </c>
      <c r="E1535" s="53" t="s">
        <v>748</v>
      </c>
      <c r="F1535" s="0" t="s">
        <v>1255</v>
      </c>
      <c r="G1535" s="0" t="str">
        <f aca="false">LEFT(B1535,2)</f>
        <v>03</v>
      </c>
      <c r="H1535" s="0" t="str">
        <f aca="false">I1535&amp;"_"&amp;G1535&amp;"_"&amp;F1535</f>
        <v>Strandtudse_03_20180925_DL2018015_RoskildeHTX_BorupgaardGym_koersel1</v>
      </c>
      <c r="I1535" s="61" t="str">
        <f aca="false">MID(RIGHT(B1535,LEN(B1535)-3),1,FIND("_",RIGHT(B1535,LEN(B1535)-3))-1)</f>
        <v>Strandtudse</v>
      </c>
      <c r="J1535" s="61" t="str">
        <f aca="false">TRIM(SUBSTITUTE(RIGHT(B1535,FIND(I1535,B1535)+1),"_",""))</f>
        <v>NegK</v>
      </c>
      <c r="K1535" s="0" t="str">
        <f aca="false">IFERROR(VALUE(SUBSTITUTE(E1535,".",",")),E1535)</f>
        <v>No Ct</v>
      </c>
      <c r="L1535" s="61" t="str">
        <f aca="false">IF(J1535="PosK",SUMIFS(K:K,J:J,"PosK",H:H,H1535),"")</f>
        <v/>
      </c>
      <c r="M1535" s="61" t="str">
        <f aca="false">IF(J1535="PosK",SUMIFS(K:K,J:J,"NegK",H:H,H1535),"")</f>
        <v/>
      </c>
      <c r="N1535" s="61" t="str">
        <f aca="false">IF(J1535="PosK",SUMIFS(K:K,J:J,"eDNA",H:H,H1535),"")</f>
        <v/>
      </c>
    </row>
    <row r="1536" customFormat="false" ht="14.25" hidden="false" customHeight="false" outlineLevel="0" collapsed="false">
      <c r="A1536" s="0" t="s">
        <v>766</v>
      </c>
      <c r="B1536" s="52" t="s">
        <v>767</v>
      </c>
      <c r="C1536" s="52" t="s">
        <v>751</v>
      </c>
      <c r="D1536" s="53" t="n">
        <v>0.1</v>
      </c>
      <c r="E1536" s="53" t="s">
        <v>748</v>
      </c>
      <c r="F1536" s="0" t="s">
        <v>1255</v>
      </c>
      <c r="G1536" s="0" t="str">
        <f aca="false">LEFT(B1536,2)</f>
        <v>03</v>
      </c>
      <c r="H1536" s="0" t="str">
        <f aca="false">I1536&amp;"_"&amp;G1536&amp;"_"&amp;F1536</f>
        <v>Strandtudse_03_20180925_DL2018015_RoskildeHTX_BorupgaardGym_koersel1</v>
      </c>
      <c r="I1536" s="61" t="str">
        <f aca="false">MID(RIGHT(B1536,LEN(B1536)-3),1,FIND("_",RIGHT(B1536,LEN(B1536)-3))-1)</f>
        <v>Strandtudse</v>
      </c>
      <c r="J1536" s="61" t="str">
        <f aca="false">TRIM(SUBSTITUTE(RIGHT(B1536,FIND(I1536,B1536)+1),"_",""))</f>
        <v>eDNA</v>
      </c>
      <c r="K1536" s="0" t="str">
        <f aca="false">IFERROR(VALUE(SUBSTITUTE(E1536,".",",")),E1536)</f>
        <v>No Ct</v>
      </c>
      <c r="L1536" s="61" t="str">
        <f aca="false">IF(J1536="PosK",SUMIFS(K:K,J:J,"PosK",H:H,H1536),"")</f>
        <v/>
      </c>
      <c r="M1536" s="61" t="str">
        <f aca="false">IF(J1536="PosK",SUMIFS(K:K,J:J,"NegK",H:H,H1536),"")</f>
        <v/>
      </c>
      <c r="N1536" s="61" t="str">
        <f aca="false">IF(J1536="PosK",SUMIFS(K:K,J:J,"eDNA",H:H,H1536),"")</f>
        <v/>
      </c>
      <c r="Q1536" s="62"/>
    </row>
    <row r="1537" customFormat="false" ht="14.25" hidden="false" customHeight="false" outlineLevel="0" collapsed="false">
      <c r="A1537" s="0" t="s">
        <v>768</v>
      </c>
      <c r="B1537" s="52" t="s">
        <v>769</v>
      </c>
      <c r="C1537" s="52" t="s">
        <v>751</v>
      </c>
      <c r="D1537" s="53" t="n">
        <v>0.1</v>
      </c>
      <c r="E1537" s="53" t="s">
        <v>748</v>
      </c>
      <c r="F1537" s="0" t="s">
        <v>1255</v>
      </c>
      <c r="G1537" s="0" t="str">
        <f aca="false">LEFT(B1537,2)</f>
        <v>03</v>
      </c>
      <c r="H1537" s="0" t="str">
        <f aca="false">I1537&amp;"_"&amp;G1537&amp;"_"&amp;F1537</f>
        <v>Strandtudse_03_20180925_DL2018015_RoskildeHTX_BorupgaardGym_koersel1</v>
      </c>
      <c r="I1537" s="61" t="str">
        <f aca="false">MID(RIGHT(B1537,LEN(B1537)-3),1,FIND("_",RIGHT(B1537,LEN(B1537)-3))-1)</f>
        <v>Strandtudse</v>
      </c>
      <c r="J1537" s="61" t="str">
        <f aca="false">TRIM(SUBSTITUTE(RIGHT(B1537,FIND(I1537,B1537)+1),"_",""))</f>
        <v>eDNA</v>
      </c>
      <c r="K1537" s="0" t="str">
        <f aca="false">IFERROR(VALUE(SUBSTITUTE(E1537,".",",")),E1537)</f>
        <v>No Ct</v>
      </c>
      <c r="L1537" s="61" t="str">
        <f aca="false">IF(J1537="PosK",SUMIFS(K:K,J:J,"PosK",H:H,H1537),"")</f>
        <v/>
      </c>
      <c r="M1537" s="61" t="str">
        <f aca="false">IF(J1537="PosK",SUMIFS(K:K,J:J,"NegK",H:H,H1537),"")</f>
        <v/>
      </c>
      <c r="N1537" s="61" t="str">
        <f aca="false">IF(J1537="PosK",SUMIFS(K:K,J:J,"eDNA",H:H,H1537),"")</f>
        <v/>
      </c>
      <c r="P1537" s="62"/>
      <c r="T1537" s="63"/>
      <c r="W1537" s="64"/>
    </row>
    <row r="1538" customFormat="false" ht="14.25" hidden="false" customHeight="false" outlineLevel="0" collapsed="false">
      <c r="A1538" s="0" t="s">
        <v>770</v>
      </c>
      <c r="B1538" s="52" t="s">
        <v>771</v>
      </c>
      <c r="C1538" s="52" t="s">
        <v>743</v>
      </c>
      <c r="D1538" s="53" t="n">
        <v>0.1</v>
      </c>
      <c r="E1538" s="53" t="n">
        <v>34.41</v>
      </c>
      <c r="F1538" s="0" t="s">
        <v>1255</v>
      </c>
      <c r="G1538" s="0" t="str">
        <f aca="false">LEFT(B1538,2)</f>
        <v>04</v>
      </c>
      <c r="H1538" s="0" t="str">
        <f aca="false">I1538&amp;"_"&amp;G1538&amp;"_"&amp;F1538</f>
        <v>GroenbrogetTudse_04_20180925_DL2018015_RoskildeHTX_BorupgaardGym_koersel1</v>
      </c>
      <c r="I1538" s="61" t="str">
        <f aca="false">MID(RIGHT(B1538,LEN(B1538)-3),1,FIND("_",RIGHT(B1538,LEN(B1538)-3))-1)</f>
        <v>GroenbrogetTudse</v>
      </c>
      <c r="J1538" s="61" t="str">
        <f aca="false">TRIM(SUBSTITUTE(RIGHT(B1538,FIND(I1538,B1538)+1),"_",""))</f>
        <v>PosK</v>
      </c>
      <c r="K1538" s="0" t="n">
        <f aca="false">IFERROR(VALUE(SUBSTITUTE(E1538,".",",")),E1538)</f>
        <v>34.41</v>
      </c>
      <c r="L1538" s="61" t="n">
        <f aca="false">IF(J1538="PosK",SUMIFS(K:K,J:J,"PosK",H:H,H1538),"")</f>
        <v>34.41</v>
      </c>
      <c r="M1538" s="61" t="n">
        <f aca="false">IF(J1538="PosK",SUMIFS(K:K,J:J,"NegK",H:H,H1538),"")</f>
        <v>0</v>
      </c>
      <c r="N1538" s="61" t="n">
        <f aca="false">IF(J1538="PosK",SUMIFS(K:K,J:J,"eDNA",H:H,H1538),"")</f>
        <v>0</v>
      </c>
      <c r="P1538" s="62" t="n">
        <f aca="false">IF(K1540="No Ct",0,K1540)</f>
        <v>0</v>
      </c>
      <c r="Q1538" s="62" t="n">
        <f aca="false">IF(K1541="No Ct",0,K1541)</f>
        <v>0</v>
      </c>
      <c r="R1538" s="0" t="str">
        <f aca="false">IF(AND(L1538&gt;0,M1538=0),"Valid","Invalid")</f>
        <v>Valid</v>
      </c>
      <c r="S1538" s="0" t="str">
        <f aca="false">IF(OR(P1538&gt;1,Q1538&gt;1),"Present","Absent")</f>
        <v>Absent</v>
      </c>
      <c r="T1538" s="63" t="str">
        <f aca="false">IF(OR(AND(P1538&gt;1,P1538&lt;41),AND(Q1538&gt;1,Q1538&lt;41)),"Ct&lt;41","Ct&gt;41")</f>
        <v>Ct&gt;41</v>
      </c>
      <c r="U1538" s="0" t="str">
        <f aca="false">I1538</f>
        <v>GroenbrogetTudse</v>
      </c>
      <c r="V1538" s="0" t="str">
        <f aca="false">MID(F1538,10,9)</f>
        <v>DL2018015</v>
      </c>
      <c r="W1538" s="64" t="str">
        <f aca="false">V1538&amp;"_"&amp;U1538&amp;"_"&amp;R1538&amp;"_"&amp;S1538&amp;"_"&amp;T1538</f>
        <v>DL2018015_GroenbrogetTudse_Valid_Absent_Ct&gt;41</v>
      </c>
    </row>
    <row r="1539" customFormat="false" ht="14.25" hidden="false" customHeight="false" outlineLevel="0" collapsed="false">
      <c r="A1539" s="0" t="s">
        <v>772</v>
      </c>
      <c r="B1539" s="52" t="s">
        <v>773</v>
      </c>
      <c r="C1539" s="52" t="s">
        <v>747</v>
      </c>
      <c r="D1539" s="53" t="n">
        <v>0.1</v>
      </c>
      <c r="E1539" s="53" t="s">
        <v>748</v>
      </c>
      <c r="F1539" s="0" t="s">
        <v>1255</v>
      </c>
      <c r="G1539" s="0" t="str">
        <f aca="false">LEFT(B1539,2)</f>
        <v>04</v>
      </c>
      <c r="H1539" s="0" t="str">
        <f aca="false">I1539&amp;"_"&amp;G1539&amp;"_"&amp;F1539</f>
        <v>GroenbrogetTudse_04_20180925_DL2018015_RoskildeHTX_BorupgaardGym_koersel1</v>
      </c>
      <c r="I1539" s="61" t="str">
        <f aca="false">MID(RIGHT(B1539,LEN(B1539)-3),1,FIND("_",RIGHT(B1539,LEN(B1539)-3))-1)</f>
        <v>GroenbrogetTudse</v>
      </c>
      <c r="J1539" s="61" t="str">
        <f aca="false">TRIM(SUBSTITUTE(RIGHT(B1539,FIND(I1539,B1539)+1),"_",""))</f>
        <v>NegK</v>
      </c>
      <c r="K1539" s="0" t="str">
        <f aca="false">IFERROR(VALUE(SUBSTITUTE(E1539,".",",")),E1539)</f>
        <v>No Ct</v>
      </c>
      <c r="L1539" s="61" t="str">
        <f aca="false">IF(J1539="PosK",SUMIFS(K:K,J:J,"PosK",H:H,H1539),"")</f>
        <v/>
      </c>
      <c r="M1539" s="61" t="str">
        <f aca="false">IF(J1539="PosK",SUMIFS(K:K,J:J,"NegK",H:H,H1539),"")</f>
        <v/>
      </c>
      <c r="N1539" s="61" t="str">
        <f aca="false">IF(J1539="PosK",SUMIFS(K:K,J:J,"eDNA",H:H,H1539),"")</f>
        <v/>
      </c>
    </row>
    <row r="1540" customFormat="false" ht="14.25" hidden="false" customHeight="false" outlineLevel="0" collapsed="false">
      <c r="A1540" s="0" t="s">
        <v>774</v>
      </c>
      <c r="B1540" s="52" t="s">
        <v>775</v>
      </c>
      <c r="C1540" s="52" t="s">
        <v>751</v>
      </c>
      <c r="D1540" s="53" t="n">
        <v>0.1</v>
      </c>
      <c r="E1540" s="53" t="s">
        <v>748</v>
      </c>
      <c r="F1540" s="0" t="s">
        <v>1255</v>
      </c>
      <c r="G1540" s="0" t="str">
        <f aca="false">LEFT(B1540,2)</f>
        <v>04</v>
      </c>
      <c r="H1540" s="0" t="str">
        <f aca="false">I1540&amp;"_"&amp;G1540&amp;"_"&amp;F1540</f>
        <v>GroenbrogetTudse_04_20180925_DL2018015_RoskildeHTX_BorupgaardGym_koersel1</v>
      </c>
      <c r="I1540" s="61" t="str">
        <f aca="false">MID(RIGHT(B1540,LEN(B1540)-3),1,FIND("_",RIGHT(B1540,LEN(B1540)-3))-1)</f>
        <v>GroenbrogetTudse</v>
      </c>
      <c r="J1540" s="61" t="str">
        <f aca="false">TRIM(SUBSTITUTE(RIGHT(B1540,FIND(I1540,B1540)+1),"_",""))</f>
        <v>eDNA</v>
      </c>
      <c r="K1540" s="0" t="str">
        <f aca="false">IFERROR(VALUE(SUBSTITUTE(E1540,".",",")),E1540)</f>
        <v>No Ct</v>
      </c>
      <c r="L1540" s="61" t="str">
        <f aca="false">IF(J1540="PosK",SUMIFS(K:K,J:J,"PosK",H:H,H1540),"")</f>
        <v/>
      </c>
      <c r="M1540" s="61" t="str">
        <f aca="false">IF(J1540="PosK",SUMIFS(K:K,J:J,"NegK",H:H,H1540),"")</f>
        <v/>
      </c>
      <c r="N1540" s="61" t="str">
        <f aca="false">IF(J1540="PosK",SUMIFS(K:K,J:J,"eDNA",H:H,H1540),"")</f>
        <v/>
      </c>
      <c r="Q1540" s="62"/>
    </row>
    <row r="1541" customFormat="false" ht="14.25" hidden="false" customHeight="false" outlineLevel="0" collapsed="false">
      <c r="A1541" s="0" t="s">
        <v>776</v>
      </c>
      <c r="B1541" s="52" t="s">
        <v>777</v>
      </c>
      <c r="C1541" s="52" t="s">
        <v>751</v>
      </c>
      <c r="D1541" s="53" t="n">
        <v>0.1</v>
      </c>
      <c r="E1541" s="53" t="s">
        <v>748</v>
      </c>
      <c r="F1541" s="0" t="s">
        <v>1255</v>
      </c>
      <c r="G1541" s="0" t="str">
        <f aca="false">LEFT(B1541,2)</f>
        <v>04</v>
      </c>
      <c r="H1541" s="0" t="str">
        <f aca="false">I1541&amp;"_"&amp;G1541&amp;"_"&amp;F1541</f>
        <v>GroenbrogetTudse_04_20180925_DL2018015_RoskildeHTX_BorupgaardGym_koersel1</v>
      </c>
      <c r="I1541" s="61" t="str">
        <f aca="false">MID(RIGHT(B1541,LEN(B1541)-3),1,FIND("_",RIGHT(B1541,LEN(B1541)-3))-1)</f>
        <v>GroenbrogetTudse</v>
      </c>
      <c r="J1541" s="61" t="str">
        <f aca="false">TRIM(SUBSTITUTE(RIGHT(B1541,FIND(I1541,B1541)+1),"_",""))</f>
        <v>eDNA</v>
      </c>
      <c r="K1541" s="0" t="str">
        <f aca="false">IFERROR(VALUE(SUBSTITUTE(E1541,".",",")),E1541)</f>
        <v>No Ct</v>
      </c>
      <c r="L1541" s="61" t="str">
        <f aca="false">IF(J1541="PosK",SUMIFS(K:K,J:J,"PosK",H:H,H1541),"")</f>
        <v/>
      </c>
      <c r="M1541" s="61" t="str">
        <f aca="false">IF(J1541="PosK",SUMIFS(K:K,J:J,"NegK",H:H,H1541),"")</f>
        <v/>
      </c>
      <c r="N1541" s="61" t="str">
        <f aca="false">IF(J1541="PosK",SUMIFS(K:K,J:J,"eDNA",H:H,H1541),"")</f>
        <v/>
      </c>
      <c r="P1541" s="62"/>
      <c r="T1541" s="63"/>
      <c r="W1541" s="64"/>
    </row>
    <row r="1542" customFormat="false" ht="14.25" hidden="false" customHeight="false" outlineLevel="0" collapsed="false">
      <c r="A1542" s="0" t="s">
        <v>778</v>
      </c>
      <c r="B1542" s="52" t="s">
        <v>779</v>
      </c>
      <c r="C1542" s="52" t="s">
        <v>743</v>
      </c>
      <c r="D1542" s="53" t="n">
        <v>0.1</v>
      </c>
      <c r="E1542" s="53" t="n">
        <v>28.08</v>
      </c>
      <c r="F1542" s="0" t="s">
        <v>1255</v>
      </c>
      <c r="G1542" s="0" t="str">
        <f aca="false">LEFT(B1542,2)</f>
        <v>05</v>
      </c>
      <c r="H1542" s="0" t="str">
        <f aca="false">I1542&amp;"_"&amp;G1542&amp;"_"&amp;F1542</f>
        <v>Loevfroe_05_20180925_DL2018015_RoskildeHTX_BorupgaardGym_koersel1</v>
      </c>
      <c r="I1542" s="61" t="str">
        <f aca="false">MID(RIGHT(B1542,LEN(B1542)-3),1,FIND("_",RIGHT(B1542,LEN(B1542)-3))-1)</f>
        <v>Loevfroe</v>
      </c>
      <c r="J1542" s="61" t="str">
        <f aca="false">TRIM(SUBSTITUTE(RIGHT(B1542,FIND(I1542,B1542)+1),"_",""))</f>
        <v>PosK</v>
      </c>
      <c r="K1542" s="0" t="n">
        <f aca="false">IFERROR(VALUE(SUBSTITUTE(E1542,".",",")),E1542)</f>
        <v>28.08</v>
      </c>
      <c r="L1542" s="61" t="n">
        <f aca="false">IF(J1542="PosK",SUMIFS(K:K,J:J,"PosK",H:H,H1542),"")</f>
        <v>28.08</v>
      </c>
      <c r="M1542" s="61" t="n">
        <f aca="false">IF(J1542="PosK",SUMIFS(K:K,J:J,"NegK",H:H,H1542),"")</f>
        <v>0</v>
      </c>
      <c r="N1542" s="61" t="n">
        <f aca="false">IF(J1542="PosK",SUMIFS(K:K,J:J,"eDNA",H:H,H1542),"")</f>
        <v>0</v>
      </c>
      <c r="P1542" s="62" t="n">
        <f aca="false">IF(K1544="No Ct",0,K1544)</f>
        <v>0</v>
      </c>
      <c r="Q1542" s="62" t="n">
        <f aca="false">IF(K1545="No Ct",0,K1545)</f>
        <v>0</v>
      </c>
      <c r="R1542" s="0" t="str">
        <f aca="false">IF(AND(L1542&gt;0,M1542=0),"Valid","Invalid")</f>
        <v>Valid</v>
      </c>
      <c r="S1542" s="0" t="str">
        <f aca="false">IF(OR(P1542&gt;1,Q1542&gt;1),"Present","Absent")</f>
        <v>Absent</v>
      </c>
      <c r="T1542" s="63" t="str">
        <f aca="false">IF(OR(AND(P1542&gt;1,P1542&lt;41),AND(Q1542&gt;1,Q1542&lt;41)),"Ct&lt;41","Ct&gt;41")</f>
        <v>Ct&gt;41</v>
      </c>
      <c r="U1542" s="0" t="str">
        <f aca="false">I1542</f>
        <v>Loevfroe</v>
      </c>
      <c r="V1542" s="0" t="str">
        <f aca="false">MID(F1542,10,9)</f>
        <v>DL2018015</v>
      </c>
      <c r="W1542" s="64" t="str">
        <f aca="false">V1542&amp;"_"&amp;U1542&amp;"_"&amp;R1542&amp;"_"&amp;S1542&amp;"_"&amp;T1542</f>
        <v>DL2018015_Loevfroe_Valid_Absent_Ct&gt;41</v>
      </c>
    </row>
    <row r="1543" customFormat="false" ht="14.25" hidden="false" customHeight="false" outlineLevel="0" collapsed="false">
      <c r="A1543" s="0" t="s">
        <v>780</v>
      </c>
      <c r="B1543" s="52" t="s">
        <v>781</v>
      </c>
      <c r="C1543" s="52" t="s">
        <v>747</v>
      </c>
      <c r="D1543" s="53" t="n">
        <v>0.1</v>
      </c>
      <c r="E1543" s="53" t="s">
        <v>748</v>
      </c>
      <c r="F1543" s="0" t="s">
        <v>1255</v>
      </c>
      <c r="G1543" s="0" t="str">
        <f aca="false">LEFT(B1543,2)</f>
        <v>05</v>
      </c>
      <c r="H1543" s="0" t="str">
        <f aca="false">I1543&amp;"_"&amp;G1543&amp;"_"&amp;F1543</f>
        <v>Loevfroe_05_20180925_DL2018015_RoskildeHTX_BorupgaardGym_koersel1</v>
      </c>
      <c r="I1543" s="61" t="str">
        <f aca="false">MID(RIGHT(B1543,LEN(B1543)-3),1,FIND("_",RIGHT(B1543,LEN(B1543)-3))-1)</f>
        <v>Loevfroe</v>
      </c>
      <c r="J1543" s="61" t="str">
        <f aca="false">TRIM(SUBSTITUTE(RIGHT(B1543,FIND(I1543,B1543)+1),"_",""))</f>
        <v>NegK</v>
      </c>
      <c r="K1543" s="0" t="str">
        <f aca="false">IFERROR(VALUE(SUBSTITUTE(E1543,".",",")),E1543)</f>
        <v>No Ct</v>
      </c>
      <c r="L1543" s="61" t="str">
        <f aca="false">IF(J1543="PosK",SUMIFS(K:K,J:J,"PosK",H:H,H1543),"")</f>
        <v/>
      </c>
      <c r="M1543" s="61" t="str">
        <f aca="false">IF(J1543="PosK",SUMIFS(K:K,J:J,"NegK",H:H,H1543),"")</f>
        <v/>
      </c>
      <c r="N1543" s="61" t="str">
        <f aca="false">IF(J1543="PosK",SUMIFS(K:K,J:J,"eDNA",H:H,H1543),"")</f>
        <v/>
      </c>
    </row>
    <row r="1544" customFormat="false" ht="14.25" hidden="false" customHeight="false" outlineLevel="0" collapsed="false">
      <c r="A1544" s="0" t="s">
        <v>782</v>
      </c>
      <c r="B1544" s="52" t="s">
        <v>783</v>
      </c>
      <c r="C1544" s="52" t="s">
        <v>751</v>
      </c>
      <c r="D1544" s="53" t="n">
        <v>0.1</v>
      </c>
      <c r="E1544" s="53" t="s">
        <v>748</v>
      </c>
      <c r="F1544" s="0" t="s">
        <v>1255</v>
      </c>
      <c r="G1544" s="0" t="str">
        <f aca="false">LEFT(B1544,2)</f>
        <v>05</v>
      </c>
      <c r="H1544" s="0" t="str">
        <f aca="false">I1544&amp;"_"&amp;G1544&amp;"_"&amp;F1544</f>
        <v>Loevfroe_05_20180925_DL2018015_RoskildeHTX_BorupgaardGym_koersel1</v>
      </c>
      <c r="I1544" s="61" t="str">
        <f aca="false">MID(RIGHT(B1544,LEN(B1544)-3),1,FIND("_",RIGHT(B1544,LEN(B1544)-3))-1)</f>
        <v>Loevfroe</v>
      </c>
      <c r="J1544" s="61" t="str">
        <f aca="false">TRIM(SUBSTITUTE(RIGHT(B1544,FIND(I1544,B1544)+1),"_",""))</f>
        <v>eDNA</v>
      </c>
      <c r="K1544" s="0" t="str">
        <f aca="false">IFERROR(VALUE(SUBSTITUTE(E1544,".",",")),E1544)</f>
        <v>No Ct</v>
      </c>
      <c r="L1544" s="61" t="str">
        <f aca="false">IF(J1544="PosK",SUMIFS(K:K,J:J,"PosK",H:H,H1544),"")</f>
        <v/>
      </c>
      <c r="M1544" s="61" t="str">
        <f aca="false">IF(J1544="PosK",SUMIFS(K:K,J:J,"NegK",H:H,H1544),"")</f>
        <v/>
      </c>
      <c r="N1544" s="61" t="str">
        <f aca="false">IF(J1544="PosK",SUMIFS(K:K,J:J,"eDNA",H:H,H1544),"")</f>
        <v/>
      </c>
      <c r="Q1544" s="62"/>
    </row>
    <row r="1545" customFormat="false" ht="14.25" hidden="false" customHeight="false" outlineLevel="0" collapsed="false">
      <c r="A1545" s="0" t="s">
        <v>784</v>
      </c>
      <c r="B1545" s="52" t="s">
        <v>785</v>
      </c>
      <c r="C1545" s="52" t="s">
        <v>751</v>
      </c>
      <c r="D1545" s="53" t="n">
        <v>0.1</v>
      </c>
      <c r="E1545" s="53" t="s">
        <v>748</v>
      </c>
      <c r="F1545" s="0" t="s">
        <v>1255</v>
      </c>
      <c r="G1545" s="0" t="str">
        <f aca="false">LEFT(B1545,2)</f>
        <v>05</v>
      </c>
      <c r="H1545" s="0" t="str">
        <f aca="false">I1545&amp;"_"&amp;G1545&amp;"_"&amp;F1545</f>
        <v>Loevfroe_05_20180925_DL2018015_RoskildeHTX_BorupgaardGym_koersel1</v>
      </c>
      <c r="I1545" s="61" t="str">
        <f aca="false">MID(RIGHT(B1545,LEN(B1545)-3),1,FIND("_",RIGHT(B1545,LEN(B1545)-3))-1)</f>
        <v>Loevfroe</v>
      </c>
      <c r="J1545" s="61" t="str">
        <f aca="false">TRIM(SUBSTITUTE(RIGHT(B1545,FIND(I1545,B1545)+1),"_",""))</f>
        <v>eDNA</v>
      </c>
      <c r="K1545" s="0" t="str">
        <f aca="false">IFERROR(VALUE(SUBSTITUTE(E1545,".",",")),E1545)</f>
        <v>No Ct</v>
      </c>
      <c r="L1545" s="61" t="str">
        <f aca="false">IF(J1545="PosK",SUMIFS(K:K,J:J,"PosK",H:H,H1545),"")</f>
        <v/>
      </c>
      <c r="M1545" s="61" t="str">
        <f aca="false">IF(J1545="PosK",SUMIFS(K:K,J:J,"NegK",H:H,H1545),"")</f>
        <v/>
      </c>
      <c r="N1545" s="61" t="str">
        <f aca="false">IF(J1545="PosK",SUMIFS(K:K,J:J,"eDNA",H:H,H1545),"")</f>
        <v/>
      </c>
      <c r="P1545" s="62"/>
      <c r="T1545" s="63"/>
      <c r="W1545" s="64"/>
    </row>
    <row r="1546" customFormat="false" ht="14.25" hidden="false" customHeight="false" outlineLevel="0" collapsed="false">
      <c r="A1546" s="0" t="s">
        <v>786</v>
      </c>
      <c r="B1546" s="52" t="s">
        <v>787</v>
      </c>
      <c r="C1546" s="52" t="s">
        <v>743</v>
      </c>
      <c r="D1546" s="53" t="n">
        <v>0.1</v>
      </c>
      <c r="E1546" s="53" t="n">
        <v>34.94</v>
      </c>
      <c r="F1546" s="0" t="s">
        <v>1255</v>
      </c>
      <c r="G1546" s="0" t="str">
        <f aca="false">LEFT(B1546,2)</f>
        <v>06</v>
      </c>
      <c r="H1546" s="0" t="str">
        <f aca="false">I1546&amp;"_"&amp;G1546&amp;"_"&amp;F1546</f>
        <v>Springfroe_06_20180925_DL2018015_RoskildeHTX_BorupgaardGym_koersel1</v>
      </c>
      <c r="I1546" s="61" t="str">
        <f aca="false">MID(RIGHT(B1546,LEN(B1546)-3),1,FIND("_",RIGHT(B1546,LEN(B1546)-3))-1)</f>
        <v>Springfroe</v>
      </c>
      <c r="J1546" s="61" t="str">
        <f aca="false">TRIM(SUBSTITUTE(RIGHT(B1546,FIND(I1546,B1546)+1),"_",""))</f>
        <v>PosK</v>
      </c>
      <c r="K1546" s="0" t="n">
        <f aca="false">IFERROR(VALUE(SUBSTITUTE(E1546,".",",")),E1546)</f>
        <v>34.94</v>
      </c>
      <c r="L1546" s="61" t="n">
        <f aca="false">IF(J1546="PosK",SUMIFS(K:K,J:J,"PosK",H:H,H1546),"")</f>
        <v>34.94</v>
      </c>
      <c r="M1546" s="61" t="n">
        <f aca="false">IF(J1546="PosK",SUMIFS(K:K,J:J,"NegK",H:H,H1546),"")</f>
        <v>0</v>
      </c>
      <c r="N1546" s="61" t="n">
        <f aca="false">IF(J1546="PosK",SUMIFS(K:K,J:J,"eDNA",H:H,H1546),"")</f>
        <v>0</v>
      </c>
      <c r="P1546" s="62" t="n">
        <f aca="false">IF(K1548="No Ct",0,K1548)</f>
        <v>0</v>
      </c>
      <c r="Q1546" s="62" t="n">
        <f aca="false">IF(K1549="No Ct",0,K1549)</f>
        <v>0</v>
      </c>
      <c r="R1546" s="0" t="str">
        <f aca="false">IF(AND(L1546&gt;0,M1546=0),"Valid","Invalid")</f>
        <v>Valid</v>
      </c>
      <c r="S1546" s="0" t="str">
        <f aca="false">IF(OR(P1546&gt;1,Q1546&gt;1),"Present","Absent")</f>
        <v>Absent</v>
      </c>
      <c r="T1546" s="63" t="str">
        <f aca="false">IF(OR(AND(P1546&gt;1,P1546&lt;41),AND(Q1546&gt;1,Q1546&lt;41)),"Ct&lt;41","Ct&gt;41")</f>
        <v>Ct&gt;41</v>
      </c>
      <c r="U1546" s="0" t="str">
        <f aca="false">I1546</f>
        <v>Springfroe</v>
      </c>
      <c r="V1546" s="0" t="str">
        <f aca="false">MID(F1546,10,9)</f>
        <v>DL2018015</v>
      </c>
      <c r="W1546" s="64" t="str">
        <f aca="false">V1546&amp;"_"&amp;U1546&amp;"_"&amp;R1546&amp;"_"&amp;S1546&amp;"_"&amp;T1546</f>
        <v>DL2018015_Springfroe_Valid_Absent_Ct&gt;41</v>
      </c>
    </row>
    <row r="1547" customFormat="false" ht="14.25" hidden="false" customHeight="false" outlineLevel="0" collapsed="false">
      <c r="A1547" s="0" t="s">
        <v>788</v>
      </c>
      <c r="B1547" s="52" t="s">
        <v>789</v>
      </c>
      <c r="C1547" s="52" t="s">
        <v>747</v>
      </c>
      <c r="D1547" s="53" t="n">
        <v>0.1</v>
      </c>
      <c r="E1547" s="53" t="s">
        <v>748</v>
      </c>
      <c r="F1547" s="0" t="s">
        <v>1255</v>
      </c>
      <c r="G1547" s="0" t="str">
        <f aca="false">LEFT(B1547,2)</f>
        <v>06</v>
      </c>
      <c r="H1547" s="0" t="str">
        <f aca="false">I1547&amp;"_"&amp;G1547&amp;"_"&amp;F1547</f>
        <v>Springfroe_06_20180925_DL2018015_RoskildeHTX_BorupgaardGym_koersel1</v>
      </c>
      <c r="I1547" s="61" t="str">
        <f aca="false">MID(RIGHT(B1547,LEN(B1547)-3),1,FIND("_",RIGHT(B1547,LEN(B1547)-3))-1)</f>
        <v>Springfroe</v>
      </c>
      <c r="J1547" s="61" t="str">
        <f aca="false">TRIM(SUBSTITUTE(RIGHT(B1547,FIND(I1547,B1547)+1),"_",""))</f>
        <v>NegK</v>
      </c>
      <c r="K1547" s="0" t="str">
        <f aca="false">IFERROR(VALUE(SUBSTITUTE(E1547,".",",")),E1547)</f>
        <v>No Ct</v>
      </c>
      <c r="L1547" s="61" t="str">
        <f aca="false">IF(J1547="PosK",SUMIFS(K:K,J:J,"PosK",H:H,H1547),"")</f>
        <v/>
      </c>
      <c r="M1547" s="61" t="str">
        <f aca="false">IF(J1547="PosK",SUMIFS(K:K,J:J,"NegK",H:H,H1547),"")</f>
        <v/>
      </c>
      <c r="N1547" s="61" t="str">
        <f aca="false">IF(J1547="PosK",SUMIFS(K:K,J:J,"eDNA",H:H,H1547),"")</f>
        <v/>
      </c>
    </row>
    <row r="1548" customFormat="false" ht="14.25" hidden="false" customHeight="false" outlineLevel="0" collapsed="false">
      <c r="A1548" s="0" t="s">
        <v>790</v>
      </c>
      <c r="B1548" s="52" t="s">
        <v>791</v>
      </c>
      <c r="C1548" s="52" t="s">
        <v>751</v>
      </c>
      <c r="D1548" s="53" t="n">
        <v>0.1</v>
      </c>
      <c r="E1548" s="53" t="s">
        <v>748</v>
      </c>
      <c r="F1548" s="0" t="s">
        <v>1255</v>
      </c>
      <c r="G1548" s="0" t="str">
        <f aca="false">LEFT(B1548,2)</f>
        <v>06</v>
      </c>
      <c r="H1548" s="0" t="str">
        <f aca="false">I1548&amp;"_"&amp;G1548&amp;"_"&amp;F1548</f>
        <v>Springfroe_06_20180925_DL2018015_RoskildeHTX_BorupgaardGym_koersel1</v>
      </c>
      <c r="I1548" s="61" t="str">
        <f aca="false">MID(RIGHT(B1548,LEN(B1548)-3),1,FIND("_",RIGHT(B1548,LEN(B1548)-3))-1)</f>
        <v>Springfroe</v>
      </c>
      <c r="J1548" s="61" t="str">
        <f aca="false">TRIM(SUBSTITUTE(RIGHT(B1548,FIND(I1548,B1548)+1),"_",""))</f>
        <v>eDNA</v>
      </c>
      <c r="K1548" s="0" t="str">
        <f aca="false">IFERROR(VALUE(SUBSTITUTE(E1548,".",",")),E1548)</f>
        <v>No Ct</v>
      </c>
      <c r="L1548" s="61" t="str">
        <f aca="false">IF(J1548="PosK",SUMIFS(K:K,J:J,"PosK",H:H,H1548),"")</f>
        <v/>
      </c>
      <c r="M1548" s="61" t="str">
        <f aca="false">IF(J1548="PosK",SUMIFS(K:K,J:J,"NegK",H:H,H1548),"")</f>
        <v/>
      </c>
      <c r="N1548" s="61" t="str">
        <f aca="false">IF(J1548="PosK",SUMIFS(K:K,J:J,"eDNA",H:H,H1548),"")</f>
        <v/>
      </c>
      <c r="Q1548" s="62"/>
    </row>
    <row r="1549" customFormat="false" ht="14.25" hidden="false" customHeight="false" outlineLevel="0" collapsed="false">
      <c r="A1549" s="0" t="s">
        <v>792</v>
      </c>
      <c r="B1549" s="52" t="s">
        <v>793</v>
      </c>
      <c r="C1549" s="52" t="s">
        <v>751</v>
      </c>
      <c r="D1549" s="53" t="n">
        <v>0.1</v>
      </c>
      <c r="E1549" s="53" t="s">
        <v>748</v>
      </c>
      <c r="F1549" s="0" t="s">
        <v>1255</v>
      </c>
      <c r="G1549" s="0" t="str">
        <f aca="false">LEFT(B1549,2)</f>
        <v>06</v>
      </c>
      <c r="H1549" s="0" t="str">
        <f aca="false">I1549&amp;"_"&amp;G1549&amp;"_"&amp;F1549</f>
        <v>Springfroe_06_20180925_DL2018015_RoskildeHTX_BorupgaardGym_koersel1</v>
      </c>
      <c r="I1549" s="61" t="str">
        <f aca="false">MID(RIGHT(B1549,LEN(B1549)-3),1,FIND("_",RIGHT(B1549,LEN(B1549)-3))-1)</f>
        <v>Springfroe</v>
      </c>
      <c r="J1549" s="61" t="str">
        <f aca="false">TRIM(SUBSTITUTE(RIGHT(B1549,FIND(I1549,B1549)+1),"_",""))</f>
        <v>eDNA</v>
      </c>
      <c r="K1549" s="0" t="str">
        <f aca="false">IFERROR(VALUE(SUBSTITUTE(E1549,".",",")),E1549)</f>
        <v>No Ct</v>
      </c>
      <c r="L1549" s="61" t="str">
        <f aca="false">IF(J1549="PosK",SUMIFS(K:K,J:J,"PosK",H:H,H1549),"")</f>
        <v/>
      </c>
      <c r="M1549" s="61" t="str">
        <f aca="false">IF(J1549="PosK",SUMIFS(K:K,J:J,"NegK",H:H,H1549),"")</f>
        <v/>
      </c>
      <c r="N1549" s="61" t="str">
        <f aca="false">IF(J1549="PosK",SUMIFS(K:K,J:J,"eDNA",H:H,H1549),"")</f>
        <v/>
      </c>
      <c r="P1549" s="62"/>
      <c r="T1549" s="63"/>
      <c r="W1549" s="64"/>
    </row>
    <row r="1550" customFormat="false" ht="14.25" hidden="false" customHeight="false" outlineLevel="0" collapsed="false">
      <c r="A1550" s="0" t="s">
        <v>794</v>
      </c>
      <c r="B1550" s="52" t="s">
        <v>960</v>
      </c>
      <c r="C1550" s="52" t="s">
        <v>743</v>
      </c>
      <c r="D1550" s="53" t="n">
        <v>0.1</v>
      </c>
      <c r="E1550" s="53" t="n">
        <v>43.01</v>
      </c>
      <c r="F1550" s="0" t="s">
        <v>1255</v>
      </c>
      <c r="G1550" s="0" t="str">
        <f aca="false">LEFT(B1550,2)</f>
        <v>07</v>
      </c>
      <c r="H1550" s="0" t="str">
        <f aca="false">I1550&amp;"_"&amp;G1550&amp;"_"&amp;F1550</f>
        <v>Springfroe_07_20180925_DL2018015_RoskildeHTX_BorupgaardGym_koersel1</v>
      </c>
      <c r="I1550" s="61" t="str">
        <f aca="false">MID(RIGHT(B1550,LEN(B1550)-3),1,FIND("_",RIGHT(B1550,LEN(B1550)-3))-1)</f>
        <v>Springfroe</v>
      </c>
      <c r="J1550" s="61" t="str">
        <f aca="false">TRIM(SUBSTITUTE(RIGHT(B1550,FIND(I1550,B1550)+1),"_",""))</f>
        <v>PosK</v>
      </c>
      <c r="K1550" s="0" t="n">
        <f aca="false">IFERROR(VALUE(SUBSTITUTE(E1550,".",",")),E1550)</f>
        <v>43.01</v>
      </c>
      <c r="L1550" s="61" t="n">
        <f aca="false">IF(J1550="PosK",SUMIFS(K:K,J:J,"PosK",H:H,H1550),"")</f>
        <v>43.01</v>
      </c>
      <c r="M1550" s="61" t="n">
        <f aca="false">IF(J1550="PosK",SUMIFS(K:K,J:J,"NegK",H:H,H1550),"")</f>
        <v>0</v>
      </c>
      <c r="N1550" s="61" t="n">
        <f aca="false">IF(J1550="PosK",SUMIFS(K:K,J:J,"eDNA",H:H,H1550),"")</f>
        <v>0</v>
      </c>
      <c r="P1550" s="62" t="n">
        <f aca="false">IF(K1552="No Ct",0,K1552)</f>
        <v>0</v>
      </c>
      <c r="Q1550" s="62" t="n">
        <f aca="false">IF(K1553="No Ct",0,K1553)</f>
        <v>0</v>
      </c>
      <c r="R1550" s="0" t="str">
        <f aca="false">IF(AND(L1550&gt;0,M1550=0),"Valid","Invalid")</f>
        <v>Valid</v>
      </c>
      <c r="S1550" s="0" t="str">
        <f aca="false">IF(OR(P1550&gt;1,Q1550&gt;1),"Present","Absent")</f>
        <v>Absent</v>
      </c>
      <c r="T1550" s="63" t="str">
        <f aca="false">IF(OR(AND(P1550&gt;1,P1550&lt;41),AND(Q1550&gt;1,Q1550&lt;41)),"Ct&lt;41","Ct&gt;41")</f>
        <v>Ct&gt;41</v>
      </c>
      <c r="U1550" s="0" t="str">
        <f aca="false">I1550</f>
        <v>Springfroe</v>
      </c>
      <c r="V1550" s="0" t="str">
        <f aca="false">MID(F1550,10,9)</f>
        <v>DL2018015</v>
      </c>
      <c r="W1550" s="64" t="str">
        <f aca="false">V1550&amp;"_"&amp;U1550&amp;"_"&amp;R1550&amp;"_"&amp;S1550&amp;"_"&amp;T1550</f>
        <v>DL2018015_Springfroe_Valid_Absent_Ct&gt;41</v>
      </c>
    </row>
    <row r="1551" customFormat="false" ht="14.25" hidden="false" customHeight="false" outlineLevel="0" collapsed="false">
      <c r="A1551" s="0" t="s">
        <v>796</v>
      </c>
      <c r="B1551" s="52" t="s">
        <v>961</v>
      </c>
      <c r="C1551" s="52" t="s">
        <v>747</v>
      </c>
      <c r="D1551" s="53" t="n">
        <v>0.1</v>
      </c>
      <c r="E1551" s="53" t="s">
        <v>748</v>
      </c>
      <c r="F1551" s="0" t="s">
        <v>1255</v>
      </c>
      <c r="G1551" s="0" t="str">
        <f aca="false">LEFT(B1551,2)</f>
        <v>07</v>
      </c>
      <c r="H1551" s="0" t="str">
        <f aca="false">I1551&amp;"_"&amp;G1551&amp;"_"&amp;F1551</f>
        <v>Springfroe_07_20180925_DL2018015_RoskildeHTX_BorupgaardGym_koersel1</v>
      </c>
      <c r="I1551" s="61" t="str">
        <f aca="false">MID(RIGHT(B1551,LEN(B1551)-3),1,FIND("_",RIGHT(B1551,LEN(B1551)-3))-1)</f>
        <v>Springfroe</v>
      </c>
      <c r="J1551" s="61" t="str">
        <f aca="false">TRIM(SUBSTITUTE(RIGHT(B1551,FIND(I1551,B1551)+1),"_",""))</f>
        <v>NegK</v>
      </c>
      <c r="K1551" s="0" t="str">
        <f aca="false">IFERROR(VALUE(SUBSTITUTE(E1551,".",",")),E1551)</f>
        <v>No Ct</v>
      </c>
      <c r="L1551" s="61" t="str">
        <f aca="false">IF(J1551="PosK",SUMIFS(K:K,J:J,"PosK",H:H,H1551),"")</f>
        <v/>
      </c>
      <c r="M1551" s="61" t="str">
        <f aca="false">IF(J1551="PosK",SUMIFS(K:K,J:J,"NegK",H:H,H1551),"")</f>
        <v/>
      </c>
      <c r="N1551" s="61" t="str">
        <f aca="false">IF(J1551="PosK",SUMIFS(K:K,J:J,"eDNA",H:H,H1551),"")</f>
        <v/>
      </c>
    </row>
    <row r="1552" customFormat="false" ht="14.25" hidden="false" customHeight="false" outlineLevel="0" collapsed="false">
      <c r="A1552" s="0" t="s">
        <v>798</v>
      </c>
      <c r="B1552" s="52" t="s">
        <v>962</v>
      </c>
      <c r="C1552" s="52" t="s">
        <v>751</v>
      </c>
      <c r="D1552" s="53" t="n">
        <v>0.1</v>
      </c>
      <c r="E1552" s="53" t="s">
        <v>748</v>
      </c>
      <c r="F1552" s="0" t="s">
        <v>1255</v>
      </c>
      <c r="G1552" s="0" t="str">
        <f aca="false">LEFT(B1552,2)</f>
        <v>07</v>
      </c>
      <c r="H1552" s="0" t="str">
        <f aca="false">I1552&amp;"_"&amp;G1552&amp;"_"&amp;F1552</f>
        <v>Springfroe_07_20180925_DL2018015_RoskildeHTX_BorupgaardGym_koersel1</v>
      </c>
      <c r="I1552" s="61" t="str">
        <f aca="false">MID(RIGHT(B1552,LEN(B1552)-3),1,FIND("_",RIGHT(B1552,LEN(B1552)-3))-1)</f>
        <v>Springfroe</v>
      </c>
      <c r="J1552" s="61" t="str">
        <f aca="false">TRIM(SUBSTITUTE(RIGHT(B1552,FIND(I1552,B1552)+1),"_",""))</f>
        <v>eDNA</v>
      </c>
      <c r="K1552" s="0" t="str">
        <f aca="false">IFERROR(VALUE(SUBSTITUTE(E1552,".",",")),E1552)</f>
        <v>No Ct</v>
      </c>
      <c r="L1552" s="61" t="str">
        <f aca="false">IF(J1552="PosK",SUMIFS(K:K,J:J,"PosK",H:H,H1552),"")</f>
        <v/>
      </c>
      <c r="M1552" s="61" t="str">
        <f aca="false">IF(J1552="PosK",SUMIFS(K:K,J:J,"NegK",H:H,H1552),"")</f>
        <v/>
      </c>
      <c r="N1552" s="61" t="str">
        <f aca="false">IF(J1552="PosK",SUMIFS(K:K,J:J,"eDNA",H:H,H1552),"")</f>
        <v/>
      </c>
      <c r="Q1552" s="62"/>
    </row>
    <row r="1553" customFormat="false" ht="14.25" hidden="false" customHeight="false" outlineLevel="0" collapsed="false">
      <c r="A1553" s="0" t="s">
        <v>800</v>
      </c>
      <c r="B1553" s="52" t="s">
        <v>963</v>
      </c>
      <c r="C1553" s="52" t="s">
        <v>751</v>
      </c>
      <c r="D1553" s="53" t="n">
        <v>0.1</v>
      </c>
      <c r="E1553" s="53" t="s">
        <v>748</v>
      </c>
      <c r="F1553" s="0" t="s">
        <v>1255</v>
      </c>
      <c r="G1553" s="0" t="str">
        <f aca="false">LEFT(B1553,2)</f>
        <v>07</v>
      </c>
      <c r="H1553" s="0" t="str">
        <f aca="false">I1553&amp;"_"&amp;G1553&amp;"_"&amp;F1553</f>
        <v>Springfroe_07_20180925_DL2018015_RoskildeHTX_BorupgaardGym_koersel1</v>
      </c>
      <c r="I1553" s="61" t="str">
        <f aca="false">MID(RIGHT(B1553,LEN(B1553)-3),1,FIND("_",RIGHT(B1553,LEN(B1553)-3))-1)</f>
        <v>Springfroe</v>
      </c>
      <c r="J1553" s="61" t="str">
        <f aca="false">TRIM(SUBSTITUTE(RIGHT(B1553,FIND(I1553,B1553)+1),"_",""))</f>
        <v>eDNA</v>
      </c>
      <c r="K1553" s="0" t="str">
        <f aca="false">IFERROR(VALUE(SUBSTITUTE(E1553,".",",")),E1553)</f>
        <v>No Ct</v>
      </c>
      <c r="L1553" s="61" t="str">
        <f aca="false">IF(J1553="PosK",SUMIFS(K:K,J:J,"PosK",H:H,H1553),"")</f>
        <v/>
      </c>
      <c r="M1553" s="61" t="str">
        <f aca="false">IF(J1553="PosK",SUMIFS(K:K,J:J,"NegK",H:H,H1553),"")</f>
        <v/>
      </c>
      <c r="N1553" s="61" t="str">
        <f aca="false">IF(J1553="PosK",SUMIFS(K:K,J:J,"eDNA",H:H,H1553),"")</f>
        <v/>
      </c>
      <c r="P1553" s="62"/>
      <c r="T1553" s="63"/>
      <c r="W1553" s="64"/>
    </row>
    <row r="1554" customFormat="false" ht="14.25" hidden="false" customHeight="false" outlineLevel="0" collapsed="false">
      <c r="A1554" s="0" t="s">
        <v>802</v>
      </c>
      <c r="B1554" s="52" t="s">
        <v>964</v>
      </c>
      <c r="C1554" s="52" t="s">
        <v>743</v>
      </c>
      <c r="D1554" s="53" t="n">
        <v>0.1</v>
      </c>
      <c r="E1554" s="53" t="n">
        <v>29.79</v>
      </c>
      <c r="F1554" s="0" t="s">
        <v>1255</v>
      </c>
      <c r="G1554" s="0" t="str">
        <f aca="false">LEFT(B1554,2)</f>
        <v>08</v>
      </c>
      <c r="H1554" s="0" t="str">
        <f aca="false">I1554&amp;"_"&amp;G1554&amp;"_"&amp;F1554</f>
        <v>Klokkefroe_08_20180925_DL2018015_RoskildeHTX_BorupgaardGym_koersel1</v>
      </c>
      <c r="I1554" s="61" t="str">
        <f aca="false">MID(RIGHT(B1554,LEN(B1554)-3),1,FIND("_",RIGHT(B1554,LEN(B1554)-3))-1)</f>
        <v>Klokkefroe</v>
      </c>
      <c r="J1554" s="61" t="str">
        <f aca="false">TRIM(SUBSTITUTE(RIGHT(B1554,FIND(I1554,B1554)+1),"_",""))</f>
        <v>PosK</v>
      </c>
      <c r="K1554" s="0" t="n">
        <f aca="false">IFERROR(VALUE(SUBSTITUTE(E1554,".",",")),E1554)</f>
        <v>29.79</v>
      </c>
      <c r="L1554" s="61" t="n">
        <f aca="false">IF(J1554="PosK",SUMIFS(K:K,J:J,"PosK",H:H,H1554),"")</f>
        <v>29.79</v>
      </c>
      <c r="M1554" s="61" t="n">
        <f aca="false">IF(J1554="PosK",SUMIFS(K:K,J:J,"NegK",H:H,H1554),"")</f>
        <v>0</v>
      </c>
      <c r="N1554" s="61" t="n">
        <f aca="false">IF(J1554="PosK",SUMIFS(K:K,J:J,"eDNA",H:H,H1554),"")</f>
        <v>0</v>
      </c>
      <c r="P1554" s="62" t="n">
        <f aca="false">IF(K1556="No Ct",0,K1556)</f>
        <v>0</v>
      </c>
      <c r="Q1554" s="62" t="n">
        <f aca="false">IF(K1557="No Ct",0,K1557)</f>
        <v>0</v>
      </c>
      <c r="R1554" s="0" t="str">
        <f aca="false">IF(AND(L1554&gt;0,M1554=0),"Valid","Invalid")</f>
        <v>Valid</v>
      </c>
      <c r="S1554" s="0" t="str">
        <f aca="false">IF(OR(P1554&gt;1,Q1554&gt;1),"Present","Absent")</f>
        <v>Absent</v>
      </c>
      <c r="T1554" s="63" t="str">
        <f aca="false">IF(OR(AND(P1554&gt;1,P1554&lt;41),AND(Q1554&gt;1,Q1554&lt;41)),"Ct&lt;41","Ct&gt;41")</f>
        <v>Ct&gt;41</v>
      </c>
      <c r="U1554" s="0" t="str">
        <f aca="false">I1554</f>
        <v>Klokkefroe</v>
      </c>
      <c r="V1554" s="0" t="str">
        <f aca="false">MID(F1554,10,9)</f>
        <v>DL2018015</v>
      </c>
      <c r="W1554" s="64" t="str">
        <f aca="false">V1554&amp;"_"&amp;U1554&amp;"_"&amp;R1554&amp;"_"&amp;S1554&amp;"_"&amp;T1554</f>
        <v>DL2018015_Klokkefroe_Valid_Absent_Ct&gt;41</v>
      </c>
    </row>
    <row r="1555" customFormat="false" ht="14.25" hidden="false" customHeight="false" outlineLevel="0" collapsed="false">
      <c r="A1555" s="0" t="s">
        <v>804</v>
      </c>
      <c r="B1555" s="52" t="s">
        <v>965</v>
      </c>
      <c r="C1555" s="52" t="s">
        <v>747</v>
      </c>
      <c r="D1555" s="53" t="n">
        <v>0.1</v>
      </c>
      <c r="E1555" s="53" t="s">
        <v>748</v>
      </c>
      <c r="F1555" s="0" t="s">
        <v>1255</v>
      </c>
      <c r="G1555" s="0" t="str">
        <f aca="false">LEFT(B1555,2)</f>
        <v>08</v>
      </c>
      <c r="H1555" s="0" t="str">
        <f aca="false">I1555&amp;"_"&amp;G1555&amp;"_"&amp;F1555</f>
        <v>Klokkefroe_08_20180925_DL2018015_RoskildeHTX_BorupgaardGym_koersel1</v>
      </c>
      <c r="I1555" s="61" t="str">
        <f aca="false">MID(RIGHT(B1555,LEN(B1555)-3),1,FIND("_",RIGHT(B1555,LEN(B1555)-3))-1)</f>
        <v>Klokkefroe</v>
      </c>
      <c r="J1555" s="61" t="str">
        <f aca="false">TRIM(SUBSTITUTE(RIGHT(B1555,FIND(I1555,B1555)+1),"_",""))</f>
        <v>NegK</v>
      </c>
      <c r="K1555" s="0" t="str">
        <f aca="false">IFERROR(VALUE(SUBSTITUTE(E1555,".",",")),E1555)</f>
        <v>No Ct</v>
      </c>
      <c r="L1555" s="61" t="str">
        <f aca="false">IF(J1555="PosK",SUMIFS(K:K,J:J,"PosK",H:H,H1555),"")</f>
        <v/>
      </c>
      <c r="M1555" s="61" t="str">
        <f aca="false">IF(J1555="PosK",SUMIFS(K:K,J:J,"NegK",H:H,H1555),"")</f>
        <v/>
      </c>
      <c r="N1555" s="61" t="str">
        <f aca="false">IF(J1555="PosK",SUMIFS(K:K,J:J,"eDNA",H:H,H1555),"")</f>
        <v/>
      </c>
    </row>
    <row r="1556" customFormat="false" ht="14.25" hidden="false" customHeight="false" outlineLevel="0" collapsed="false">
      <c r="A1556" s="0" t="s">
        <v>806</v>
      </c>
      <c r="B1556" s="52" t="s">
        <v>966</v>
      </c>
      <c r="C1556" s="52" t="s">
        <v>751</v>
      </c>
      <c r="D1556" s="53" t="n">
        <v>0.1</v>
      </c>
      <c r="E1556" s="53" t="s">
        <v>748</v>
      </c>
      <c r="F1556" s="0" t="s">
        <v>1255</v>
      </c>
      <c r="G1556" s="0" t="str">
        <f aca="false">LEFT(B1556,2)</f>
        <v>08</v>
      </c>
      <c r="H1556" s="0" t="str">
        <f aca="false">I1556&amp;"_"&amp;G1556&amp;"_"&amp;F1556</f>
        <v>Klokkefroe_08_20180925_DL2018015_RoskildeHTX_BorupgaardGym_koersel1</v>
      </c>
      <c r="I1556" s="61" t="str">
        <f aca="false">MID(RIGHT(B1556,LEN(B1556)-3),1,FIND("_",RIGHT(B1556,LEN(B1556)-3))-1)</f>
        <v>Klokkefroe</v>
      </c>
      <c r="J1556" s="61" t="str">
        <f aca="false">TRIM(SUBSTITUTE(RIGHT(B1556,FIND(I1556,B1556)+1),"_",""))</f>
        <v>eDNA</v>
      </c>
      <c r="K1556" s="0" t="str">
        <f aca="false">IFERROR(VALUE(SUBSTITUTE(E1556,".",",")),E1556)</f>
        <v>No Ct</v>
      </c>
      <c r="L1556" s="61" t="str">
        <f aca="false">IF(J1556="PosK",SUMIFS(K:K,J:J,"PosK",H:H,H1556),"")</f>
        <v/>
      </c>
      <c r="M1556" s="61" t="str">
        <f aca="false">IF(J1556="PosK",SUMIFS(K:K,J:J,"NegK",H:H,H1556),"")</f>
        <v/>
      </c>
      <c r="N1556" s="61" t="str">
        <f aca="false">IF(J1556="PosK",SUMIFS(K:K,J:J,"eDNA",H:H,H1556),"")</f>
        <v/>
      </c>
      <c r="Q1556" s="62"/>
    </row>
    <row r="1557" customFormat="false" ht="14.25" hidden="false" customHeight="false" outlineLevel="0" collapsed="false">
      <c r="A1557" s="0" t="s">
        <v>808</v>
      </c>
      <c r="B1557" s="52" t="s">
        <v>967</v>
      </c>
      <c r="C1557" s="52" t="s">
        <v>751</v>
      </c>
      <c r="D1557" s="53" t="n">
        <v>0.1</v>
      </c>
      <c r="E1557" s="53" t="s">
        <v>748</v>
      </c>
      <c r="F1557" s="0" t="s">
        <v>1255</v>
      </c>
      <c r="G1557" s="0" t="str">
        <f aca="false">LEFT(B1557,2)</f>
        <v>08</v>
      </c>
      <c r="H1557" s="0" t="str">
        <f aca="false">I1557&amp;"_"&amp;G1557&amp;"_"&amp;F1557</f>
        <v>Klokkefroe_08_20180925_DL2018015_RoskildeHTX_BorupgaardGym_koersel1</v>
      </c>
      <c r="I1557" s="61" t="str">
        <f aca="false">MID(RIGHT(B1557,LEN(B1557)-3),1,FIND("_",RIGHT(B1557,LEN(B1557)-3))-1)</f>
        <v>Klokkefroe</v>
      </c>
      <c r="J1557" s="61" t="str">
        <f aca="false">TRIM(SUBSTITUTE(RIGHT(B1557,FIND(I1557,B1557)+1),"_",""))</f>
        <v>eDNA</v>
      </c>
      <c r="K1557" s="0" t="str">
        <f aca="false">IFERROR(VALUE(SUBSTITUTE(E1557,".",",")),E1557)</f>
        <v>No Ct</v>
      </c>
      <c r="L1557" s="61" t="str">
        <f aca="false">IF(J1557="PosK",SUMIFS(K:K,J:J,"PosK",H:H,H1557),"")</f>
        <v/>
      </c>
      <c r="M1557" s="61" t="str">
        <f aca="false">IF(J1557="PosK",SUMIFS(K:K,J:J,"NegK",H:H,H1557),"")</f>
        <v/>
      </c>
      <c r="N1557" s="61" t="str">
        <f aca="false">IF(J1557="PosK",SUMIFS(K:K,J:J,"eDNA",H:H,H1557),"")</f>
        <v/>
      </c>
      <c r="P1557" s="62"/>
      <c r="T1557" s="63"/>
      <c r="W1557" s="64"/>
    </row>
    <row r="1558" customFormat="false" ht="14.25" hidden="false" customHeight="false" outlineLevel="0" collapsed="false">
      <c r="A1558" s="0" t="s">
        <v>810</v>
      </c>
      <c r="B1558" s="52" t="s">
        <v>968</v>
      </c>
      <c r="C1558" s="52" t="s">
        <v>743</v>
      </c>
      <c r="D1558" s="53" t="n">
        <v>0.1</v>
      </c>
      <c r="E1558" s="53" t="n">
        <v>22.54</v>
      </c>
      <c r="F1558" s="0" t="s">
        <v>1255</v>
      </c>
      <c r="G1558" s="0" t="str">
        <f aca="false">LEFT(B1558,2)</f>
        <v>09</v>
      </c>
      <c r="H1558" s="0" t="str">
        <f aca="false">I1558&amp;"_"&amp;G1558&amp;"_"&amp;F1558</f>
        <v>Skrubtudse_09_20180925_DL2018015_RoskildeHTX_BorupgaardGym_koersel1</v>
      </c>
      <c r="I1558" s="61" t="str">
        <f aca="false">MID(RIGHT(B1558,LEN(B1558)-3),1,FIND("_",RIGHT(B1558,LEN(B1558)-3))-1)</f>
        <v>Skrubtudse</v>
      </c>
      <c r="J1558" s="61" t="str">
        <f aca="false">TRIM(SUBSTITUTE(RIGHT(B1558,FIND(I1558,B1558)+1),"_",""))</f>
        <v>PosK</v>
      </c>
      <c r="K1558" s="0" t="n">
        <f aca="false">IFERROR(VALUE(SUBSTITUTE(E1558,".",",")),E1558)</f>
        <v>22.54</v>
      </c>
      <c r="L1558" s="61" t="n">
        <f aca="false">IF(J1558="PosK",SUMIFS(K:K,J:J,"PosK",H:H,H1558),"")</f>
        <v>22.54</v>
      </c>
      <c r="M1558" s="61" t="n">
        <f aca="false">IF(J1558="PosK",SUMIFS(K:K,J:J,"NegK",H:H,H1558),"")</f>
        <v>0</v>
      </c>
      <c r="N1558" s="61" t="n">
        <f aca="false">IF(J1558="PosK",SUMIFS(K:K,J:J,"eDNA",H:H,H1558),"")</f>
        <v>0</v>
      </c>
      <c r="P1558" s="62" t="n">
        <f aca="false">IF(K1560="No Ct",0,K1560)</f>
        <v>0</v>
      </c>
      <c r="Q1558" s="62" t="n">
        <f aca="false">IF(K1561="No Ct",0,K1561)</f>
        <v>0</v>
      </c>
      <c r="R1558" s="0" t="str">
        <f aca="false">IF(AND(L1558&gt;0,M1558=0),"Valid","Invalid")</f>
        <v>Valid</v>
      </c>
      <c r="S1558" s="0" t="str">
        <f aca="false">IF(OR(P1558&gt;1,Q1558&gt;1),"Present","Absent")</f>
        <v>Absent</v>
      </c>
      <c r="T1558" s="63" t="str">
        <f aca="false">IF(OR(AND(P1558&gt;1,P1558&lt;41),AND(Q1558&gt;1,Q1558&lt;41)),"Ct&lt;41","Ct&gt;41")</f>
        <v>Ct&gt;41</v>
      </c>
      <c r="U1558" s="0" t="str">
        <f aca="false">I1558</f>
        <v>Skrubtudse</v>
      </c>
      <c r="V1558" s="0" t="str">
        <f aca="false">MID(F1558,10,9)</f>
        <v>DL2018015</v>
      </c>
      <c r="W1558" s="64" t="str">
        <f aca="false">V1558&amp;"_"&amp;U1558&amp;"_"&amp;R1558&amp;"_"&amp;S1558&amp;"_"&amp;T1558</f>
        <v>DL2018015_Skrubtudse_Valid_Absent_Ct&gt;41</v>
      </c>
    </row>
    <row r="1559" customFormat="false" ht="14.25" hidden="false" customHeight="false" outlineLevel="0" collapsed="false">
      <c r="A1559" s="0" t="s">
        <v>812</v>
      </c>
      <c r="B1559" s="52" t="s">
        <v>969</v>
      </c>
      <c r="C1559" s="52" t="s">
        <v>747</v>
      </c>
      <c r="D1559" s="53" t="n">
        <v>0.1</v>
      </c>
      <c r="E1559" s="53" t="s">
        <v>748</v>
      </c>
      <c r="F1559" s="0" t="s">
        <v>1255</v>
      </c>
      <c r="G1559" s="0" t="str">
        <f aca="false">LEFT(B1559,2)</f>
        <v>09</v>
      </c>
      <c r="H1559" s="0" t="str">
        <f aca="false">I1559&amp;"_"&amp;G1559&amp;"_"&amp;F1559</f>
        <v>Skrubtudse_09_20180925_DL2018015_RoskildeHTX_BorupgaardGym_koersel1</v>
      </c>
      <c r="I1559" s="61" t="str">
        <f aca="false">MID(RIGHT(B1559,LEN(B1559)-3),1,FIND("_",RIGHT(B1559,LEN(B1559)-3))-1)</f>
        <v>Skrubtudse</v>
      </c>
      <c r="J1559" s="61" t="str">
        <f aca="false">TRIM(SUBSTITUTE(RIGHT(B1559,FIND(I1559,B1559)+1),"_",""))</f>
        <v>NegK</v>
      </c>
      <c r="K1559" s="0" t="str">
        <f aca="false">IFERROR(VALUE(SUBSTITUTE(E1559,".",",")),E1559)</f>
        <v>No Ct</v>
      </c>
      <c r="L1559" s="61" t="str">
        <f aca="false">IF(J1559="PosK",SUMIFS(K:K,J:J,"PosK",H:H,H1559),"")</f>
        <v/>
      </c>
      <c r="M1559" s="61" t="str">
        <f aca="false">IF(J1559="PosK",SUMIFS(K:K,J:J,"NegK",H:H,H1559),"")</f>
        <v/>
      </c>
      <c r="N1559" s="61" t="str">
        <f aca="false">IF(J1559="PosK",SUMIFS(K:K,J:J,"eDNA",H:H,H1559),"")</f>
        <v/>
      </c>
    </row>
    <row r="1560" customFormat="false" ht="14.25" hidden="false" customHeight="false" outlineLevel="0" collapsed="false">
      <c r="A1560" s="0" t="s">
        <v>814</v>
      </c>
      <c r="B1560" s="52" t="s">
        <v>970</v>
      </c>
      <c r="C1560" s="52" t="s">
        <v>751</v>
      </c>
      <c r="D1560" s="53" t="n">
        <v>0.1</v>
      </c>
      <c r="E1560" s="53" t="s">
        <v>748</v>
      </c>
      <c r="F1560" s="0" t="s">
        <v>1255</v>
      </c>
      <c r="G1560" s="0" t="str">
        <f aca="false">LEFT(B1560,2)</f>
        <v>09</v>
      </c>
      <c r="H1560" s="0" t="str">
        <f aca="false">I1560&amp;"_"&amp;G1560&amp;"_"&amp;F1560</f>
        <v>Skrubtudse_09_20180925_DL2018015_RoskildeHTX_BorupgaardGym_koersel1</v>
      </c>
      <c r="I1560" s="61" t="str">
        <f aca="false">MID(RIGHT(B1560,LEN(B1560)-3),1,FIND("_",RIGHT(B1560,LEN(B1560)-3))-1)</f>
        <v>Skrubtudse</v>
      </c>
      <c r="J1560" s="61" t="str">
        <f aca="false">TRIM(SUBSTITUTE(RIGHT(B1560,FIND(I1560,B1560)+1),"_",""))</f>
        <v>eDNA</v>
      </c>
      <c r="K1560" s="0" t="str">
        <f aca="false">IFERROR(VALUE(SUBSTITUTE(E1560,".",",")),E1560)</f>
        <v>No Ct</v>
      </c>
      <c r="L1560" s="61" t="str">
        <f aca="false">IF(J1560="PosK",SUMIFS(K:K,J:J,"PosK",H:H,H1560),"")</f>
        <v/>
      </c>
      <c r="M1560" s="61" t="str">
        <f aca="false">IF(J1560="PosK",SUMIFS(K:K,J:J,"NegK",H:H,H1560),"")</f>
        <v/>
      </c>
      <c r="N1560" s="61" t="str">
        <f aca="false">IF(J1560="PosK",SUMIFS(K:K,J:J,"eDNA",H:H,H1560),"")</f>
        <v/>
      </c>
      <c r="Q1560" s="62"/>
    </row>
    <row r="1561" customFormat="false" ht="14.25" hidden="false" customHeight="false" outlineLevel="0" collapsed="false">
      <c r="A1561" s="0" t="s">
        <v>816</v>
      </c>
      <c r="B1561" s="52" t="s">
        <v>971</v>
      </c>
      <c r="C1561" s="52" t="s">
        <v>751</v>
      </c>
      <c r="D1561" s="53" t="n">
        <v>0.1</v>
      </c>
      <c r="E1561" s="53" t="s">
        <v>748</v>
      </c>
      <c r="F1561" s="0" t="s">
        <v>1255</v>
      </c>
      <c r="G1561" s="0" t="str">
        <f aca="false">LEFT(B1561,2)</f>
        <v>09</v>
      </c>
      <c r="H1561" s="0" t="str">
        <f aca="false">I1561&amp;"_"&amp;G1561&amp;"_"&amp;F1561</f>
        <v>Skrubtudse_09_20180925_DL2018015_RoskildeHTX_BorupgaardGym_koersel1</v>
      </c>
      <c r="I1561" s="61" t="str">
        <f aca="false">MID(RIGHT(B1561,LEN(B1561)-3),1,FIND("_",RIGHT(B1561,LEN(B1561)-3))-1)</f>
        <v>Skrubtudse</v>
      </c>
      <c r="J1561" s="61" t="str">
        <f aca="false">TRIM(SUBSTITUTE(RIGHT(B1561,FIND(I1561,B1561)+1),"_",""))</f>
        <v>eDNA</v>
      </c>
      <c r="K1561" s="0" t="str">
        <f aca="false">IFERROR(VALUE(SUBSTITUTE(E1561,".",",")),E1561)</f>
        <v>No Ct</v>
      </c>
      <c r="L1561" s="61" t="str">
        <f aca="false">IF(J1561="PosK",SUMIFS(K:K,J:J,"PosK",H:H,H1561),"")</f>
        <v/>
      </c>
      <c r="M1561" s="61" t="str">
        <f aca="false">IF(J1561="PosK",SUMIFS(K:K,J:J,"NegK",H:H,H1561),"")</f>
        <v/>
      </c>
      <c r="N1561" s="61" t="str">
        <f aca="false">IF(J1561="PosK",SUMIFS(K:K,J:J,"eDNA",H:H,H1561),"")</f>
        <v/>
      </c>
      <c r="P1561" s="62"/>
      <c r="T1561" s="63"/>
      <c r="W1561" s="64"/>
    </row>
    <row r="1562" customFormat="false" ht="14.25" hidden="false" customHeight="false" outlineLevel="0" collapsed="false">
      <c r="A1562" s="0" t="s">
        <v>818</v>
      </c>
      <c r="B1562" s="52" t="s">
        <v>972</v>
      </c>
      <c r="C1562" s="52" t="s">
        <v>743</v>
      </c>
      <c r="D1562" s="53" t="n">
        <v>0.1</v>
      </c>
      <c r="E1562" s="53" t="n">
        <v>22.45</v>
      </c>
      <c r="F1562" s="0" t="s">
        <v>1255</v>
      </c>
      <c r="G1562" s="0" t="str">
        <f aca="false">LEFT(B1562,2)</f>
        <v>10</v>
      </c>
      <c r="H1562" s="0" t="str">
        <f aca="false">I1562&amp;"_"&amp;G1562&amp;"_"&amp;F1562</f>
        <v>Skrubtudse_10_20180925_DL2018015_RoskildeHTX_BorupgaardGym_koersel1</v>
      </c>
      <c r="I1562" s="61" t="str">
        <f aca="false">MID(RIGHT(B1562,LEN(B1562)-3),1,FIND("_",RIGHT(B1562,LEN(B1562)-3))-1)</f>
        <v>Skrubtudse</v>
      </c>
      <c r="J1562" s="61" t="str">
        <f aca="false">TRIM(SUBSTITUTE(RIGHT(B1562,FIND(I1562,B1562)+1),"_",""))</f>
        <v>PosK</v>
      </c>
      <c r="K1562" s="0" t="n">
        <f aca="false">IFERROR(VALUE(SUBSTITUTE(E1562,".",",")),E1562)</f>
        <v>22.45</v>
      </c>
      <c r="L1562" s="61" t="n">
        <f aca="false">IF(J1562="PosK",SUMIFS(K:K,J:J,"PosK",H:H,H1562),"")</f>
        <v>22.45</v>
      </c>
      <c r="M1562" s="61" t="n">
        <f aca="false">IF(J1562="PosK",SUMIFS(K:K,J:J,"NegK",H:H,H1562),"")</f>
        <v>0</v>
      </c>
      <c r="N1562" s="61" t="n">
        <f aca="false">IF(J1562="PosK",SUMIFS(K:K,J:J,"eDNA",H:H,H1562),"")</f>
        <v>0</v>
      </c>
      <c r="P1562" s="62" t="n">
        <f aca="false">IF(K1564="No Ct",0,K1564)</f>
        <v>0</v>
      </c>
      <c r="Q1562" s="62" t="n">
        <f aca="false">IF(K1565="No Ct",0,K1565)</f>
        <v>0</v>
      </c>
      <c r="R1562" s="0" t="str">
        <f aca="false">IF(AND(L1562&gt;0,M1562=0),"Valid","Invalid")</f>
        <v>Valid</v>
      </c>
      <c r="S1562" s="0" t="str">
        <f aca="false">IF(OR(P1562&gt;1,Q1562&gt;1),"Present","Absent")</f>
        <v>Absent</v>
      </c>
      <c r="T1562" s="63" t="str">
        <f aca="false">IF(OR(AND(P1562&gt;1,P1562&lt;41),AND(Q1562&gt;1,Q1562&lt;41)),"Ct&lt;41","Ct&gt;41")</f>
        <v>Ct&gt;41</v>
      </c>
      <c r="U1562" s="0" t="str">
        <f aca="false">I1562</f>
        <v>Skrubtudse</v>
      </c>
      <c r="V1562" s="0" t="str">
        <f aca="false">MID(F1562,10,9)</f>
        <v>DL2018015</v>
      </c>
      <c r="W1562" s="64" t="str">
        <f aca="false">V1562&amp;"_"&amp;U1562&amp;"_"&amp;R1562&amp;"_"&amp;S1562&amp;"_"&amp;T1562</f>
        <v>DL2018015_Skrubtudse_Valid_Absent_Ct&gt;41</v>
      </c>
    </row>
    <row r="1563" customFormat="false" ht="14.25" hidden="false" customHeight="false" outlineLevel="0" collapsed="false">
      <c r="A1563" s="0" t="s">
        <v>820</v>
      </c>
      <c r="B1563" s="52" t="s">
        <v>973</v>
      </c>
      <c r="C1563" s="52" t="s">
        <v>747</v>
      </c>
      <c r="D1563" s="53" t="n">
        <v>0.1</v>
      </c>
      <c r="E1563" s="53" t="s">
        <v>748</v>
      </c>
      <c r="F1563" s="0" t="s">
        <v>1255</v>
      </c>
      <c r="G1563" s="0" t="str">
        <f aca="false">LEFT(B1563,2)</f>
        <v>10</v>
      </c>
      <c r="H1563" s="0" t="str">
        <f aca="false">I1563&amp;"_"&amp;G1563&amp;"_"&amp;F1563</f>
        <v>Skrubtudse_10_20180925_DL2018015_RoskildeHTX_BorupgaardGym_koersel1</v>
      </c>
      <c r="I1563" s="61" t="str">
        <f aca="false">MID(RIGHT(B1563,LEN(B1563)-3),1,FIND("_",RIGHT(B1563,LEN(B1563)-3))-1)</f>
        <v>Skrubtudse</v>
      </c>
      <c r="J1563" s="61" t="str">
        <f aca="false">TRIM(SUBSTITUTE(RIGHT(B1563,FIND(I1563,B1563)+1),"_",""))</f>
        <v>NegK</v>
      </c>
      <c r="K1563" s="0" t="str">
        <f aca="false">IFERROR(VALUE(SUBSTITUTE(E1563,".",",")),E1563)</f>
        <v>No Ct</v>
      </c>
      <c r="L1563" s="61" t="str">
        <f aca="false">IF(J1563="PosK",SUMIFS(K:K,J:J,"PosK",H:H,H1563),"")</f>
        <v/>
      </c>
      <c r="M1563" s="61" t="str">
        <f aca="false">IF(J1563="PosK",SUMIFS(K:K,J:J,"NegK",H:H,H1563),"")</f>
        <v/>
      </c>
      <c r="N1563" s="61" t="str">
        <f aca="false">IF(J1563="PosK",SUMIFS(K:K,J:J,"eDNA",H:H,H1563),"")</f>
        <v/>
      </c>
    </row>
    <row r="1564" customFormat="false" ht="14.25" hidden="false" customHeight="false" outlineLevel="0" collapsed="false">
      <c r="A1564" s="0" t="s">
        <v>822</v>
      </c>
      <c r="B1564" s="52" t="s">
        <v>974</v>
      </c>
      <c r="C1564" s="52" t="s">
        <v>751</v>
      </c>
      <c r="D1564" s="53" t="n">
        <v>0.1</v>
      </c>
      <c r="E1564" s="53" t="s">
        <v>748</v>
      </c>
      <c r="F1564" s="0" t="s">
        <v>1255</v>
      </c>
      <c r="G1564" s="0" t="str">
        <f aca="false">LEFT(B1564,2)</f>
        <v>10</v>
      </c>
      <c r="H1564" s="0" t="str">
        <f aca="false">I1564&amp;"_"&amp;G1564&amp;"_"&amp;F1564</f>
        <v>Skrubtudse_10_20180925_DL2018015_RoskildeHTX_BorupgaardGym_koersel1</v>
      </c>
      <c r="I1564" s="61" t="str">
        <f aca="false">MID(RIGHT(B1564,LEN(B1564)-3),1,FIND("_",RIGHT(B1564,LEN(B1564)-3))-1)</f>
        <v>Skrubtudse</v>
      </c>
      <c r="J1564" s="61" t="str">
        <f aca="false">TRIM(SUBSTITUTE(RIGHT(B1564,FIND(I1564,B1564)+1),"_",""))</f>
        <v>eDNA</v>
      </c>
      <c r="K1564" s="0" t="str">
        <f aca="false">IFERROR(VALUE(SUBSTITUTE(E1564,".",",")),E1564)</f>
        <v>No Ct</v>
      </c>
      <c r="L1564" s="61" t="str">
        <f aca="false">IF(J1564="PosK",SUMIFS(K:K,J:J,"PosK",H:H,H1564),"")</f>
        <v/>
      </c>
      <c r="M1564" s="61" t="str">
        <f aca="false">IF(J1564="PosK",SUMIFS(K:K,J:J,"NegK",H:H,H1564),"")</f>
        <v/>
      </c>
      <c r="N1564" s="61" t="str">
        <f aca="false">IF(J1564="PosK",SUMIFS(K:K,J:J,"eDNA",H:H,H1564),"")</f>
        <v/>
      </c>
      <c r="Q1564" s="62"/>
    </row>
    <row r="1565" customFormat="false" ht="14.25" hidden="false" customHeight="false" outlineLevel="0" collapsed="false">
      <c r="A1565" s="0" t="s">
        <v>824</v>
      </c>
      <c r="B1565" s="52" t="s">
        <v>975</v>
      </c>
      <c r="C1565" s="52" t="s">
        <v>751</v>
      </c>
      <c r="D1565" s="53" t="n">
        <v>0.1</v>
      </c>
      <c r="E1565" s="53" t="s">
        <v>748</v>
      </c>
      <c r="F1565" s="0" t="s">
        <v>1255</v>
      </c>
      <c r="G1565" s="0" t="str">
        <f aca="false">LEFT(B1565,2)</f>
        <v>10</v>
      </c>
      <c r="H1565" s="0" t="str">
        <f aca="false">I1565&amp;"_"&amp;G1565&amp;"_"&amp;F1565</f>
        <v>Skrubtudse_10_20180925_DL2018015_RoskildeHTX_BorupgaardGym_koersel1</v>
      </c>
      <c r="I1565" s="61" t="str">
        <f aca="false">MID(RIGHT(B1565,LEN(B1565)-3),1,FIND("_",RIGHT(B1565,LEN(B1565)-3))-1)</f>
        <v>Skrubtudse</v>
      </c>
      <c r="J1565" s="61" t="str">
        <f aca="false">TRIM(SUBSTITUTE(RIGHT(B1565,FIND(I1565,B1565)+1),"_",""))</f>
        <v>eDNA</v>
      </c>
      <c r="K1565" s="0" t="str">
        <f aca="false">IFERROR(VALUE(SUBSTITUTE(E1565,".",",")),E1565)</f>
        <v>No Ct</v>
      </c>
      <c r="L1565" s="61" t="str">
        <f aca="false">IF(J1565="PosK",SUMIFS(K:K,J:J,"PosK",H:H,H1565),"")</f>
        <v/>
      </c>
      <c r="M1565" s="61" t="str">
        <f aca="false">IF(J1565="PosK",SUMIFS(K:K,J:J,"NegK",H:H,H1565),"")</f>
        <v/>
      </c>
      <c r="N1565" s="61" t="str">
        <f aca="false">IF(J1565="PosK",SUMIFS(K:K,J:J,"eDNA",H:H,H1565),"")</f>
        <v/>
      </c>
      <c r="P1565" s="62"/>
      <c r="T1565" s="63"/>
      <c r="W1565" s="64"/>
    </row>
    <row r="1566" customFormat="false" ht="14.25" hidden="false" customHeight="false" outlineLevel="0" collapsed="false">
      <c r="A1566" s="0" t="s">
        <v>826</v>
      </c>
      <c r="B1566" s="52" t="s">
        <v>976</v>
      </c>
      <c r="C1566" s="52" t="s">
        <v>743</v>
      </c>
      <c r="D1566" s="53" t="n">
        <v>0.1</v>
      </c>
      <c r="E1566" s="53" t="n">
        <v>23.25</v>
      </c>
      <c r="F1566" s="0" t="s">
        <v>1255</v>
      </c>
      <c r="G1566" s="0" t="str">
        <f aca="false">LEFT(B1566,2)</f>
        <v>11</v>
      </c>
      <c r="H1566" s="0" t="str">
        <f aca="false">I1566&amp;"_"&amp;G1566&amp;"_"&amp;F1566</f>
        <v>Bjergsalamander_11_20180925_DL2018015_RoskildeHTX_BorupgaardGym_koersel1</v>
      </c>
      <c r="I1566" s="61" t="str">
        <f aca="false">MID(RIGHT(B1566,LEN(B1566)-3),1,FIND("_",RIGHT(B1566,LEN(B1566)-3))-1)</f>
        <v>Bjergsalamander</v>
      </c>
      <c r="J1566" s="61" t="str">
        <f aca="false">TRIM(SUBSTITUTE(RIGHT(B1566,FIND(I1566,B1566)+1),"_",""))</f>
        <v>PosK</v>
      </c>
      <c r="K1566" s="0" t="n">
        <f aca="false">IFERROR(VALUE(SUBSTITUTE(E1566,".",",")),E1566)</f>
        <v>23.25</v>
      </c>
      <c r="L1566" s="61" t="n">
        <f aca="false">IF(J1566="PosK",SUMIFS(K:K,J:J,"PosK",H:H,H1566),"")</f>
        <v>23.25</v>
      </c>
      <c r="M1566" s="61" t="n">
        <f aca="false">IF(J1566="PosK",SUMIFS(K:K,J:J,"NegK",H:H,H1566),"")</f>
        <v>0</v>
      </c>
      <c r="N1566" s="61" t="n">
        <f aca="false">IF(J1566="PosK",SUMIFS(K:K,J:J,"eDNA",H:H,H1566),"")</f>
        <v>0</v>
      </c>
      <c r="P1566" s="62" t="n">
        <f aca="false">IF(K1568="No Ct",0,K1568)</f>
        <v>0</v>
      </c>
      <c r="Q1566" s="62" t="n">
        <f aca="false">IF(K1569="No Ct",0,K1569)</f>
        <v>0</v>
      </c>
      <c r="R1566" s="0" t="str">
        <f aca="false">IF(AND(L1566&gt;0,M1566=0),"Valid","Invalid")</f>
        <v>Valid</v>
      </c>
      <c r="S1566" s="0" t="str">
        <f aca="false">IF(OR(P1566&gt;1,Q1566&gt;1),"Present","Absent")</f>
        <v>Absent</v>
      </c>
      <c r="T1566" s="63" t="str">
        <f aca="false">IF(OR(AND(P1566&gt;1,P1566&lt;41),AND(Q1566&gt;1,Q1566&lt;41)),"Ct&lt;41","Ct&gt;41")</f>
        <v>Ct&gt;41</v>
      </c>
      <c r="U1566" s="0" t="str">
        <f aca="false">I1566</f>
        <v>Bjergsalamander</v>
      </c>
      <c r="V1566" s="0" t="str">
        <f aca="false">MID(F1566,10,9)</f>
        <v>DL2018015</v>
      </c>
      <c r="W1566" s="64" t="str">
        <f aca="false">V1566&amp;"_"&amp;U1566&amp;"_"&amp;R1566&amp;"_"&amp;S1566&amp;"_"&amp;T1566</f>
        <v>DL2018015_Bjergsalamander_Valid_Absent_Ct&gt;41</v>
      </c>
    </row>
    <row r="1567" customFormat="false" ht="14.25" hidden="false" customHeight="false" outlineLevel="0" collapsed="false">
      <c r="A1567" s="0" t="s">
        <v>828</v>
      </c>
      <c r="B1567" s="52" t="s">
        <v>977</v>
      </c>
      <c r="C1567" s="52" t="s">
        <v>747</v>
      </c>
      <c r="D1567" s="53" t="n">
        <v>0.1</v>
      </c>
      <c r="E1567" s="53" t="s">
        <v>748</v>
      </c>
      <c r="F1567" s="0" t="s">
        <v>1255</v>
      </c>
      <c r="G1567" s="0" t="str">
        <f aca="false">LEFT(B1567,2)</f>
        <v>11</v>
      </c>
      <c r="H1567" s="0" t="str">
        <f aca="false">I1567&amp;"_"&amp;G1567&amp;"_"&amp;F1567</f>
        <v>Bjergsalamander_11_20180925_DL2018015_RoskildeHTX_BorupgaardGym_koersel1</v>
      </c>
      <c r="I1567" s="61" t="str">
        <f aca="false">MID(RIGHT(B1567,LEN(B1567)-3),1,FIND("_",RIGHT(B1567,LEN(B1567)-3))-1)</f>
        <v>Bjergsalamander</v>
      </c>
      <c r="J1567" s="61" t="str">
        <f aca="false">TRIM(SUBSTITUTE(RIGHT(B1567,FIND(I1567,B1567)+1),"_",""))</f>
        <v>NegK</v>
      </c>
      <c r="K1567" s="0" t="str">
        <f aca="false">IFERROR(VALUE(SUBSTITUTE(E1567,".",",")),E1567)</f>
        <v>No Ct</v>
      </c>
      <c r="L1567" s="61" t="str">
        <f aca="false">IF(J1567="PosK",SUMIFS(K:K,J:J,"PosK",H:H,H1567),"")</f>
        <v/>
      </c>
      <c r="M1567" s="61" t="str">
        <f aca="false">IF(J1567="PosK",SUMIFS(K:K,J:J,"NegK",H:H,H1567),"")</f>
        <v/>
      </c>
      <c r="N1567" s="61" t="str">
        <f aca="false">IF(J1567="PosK",SUMIFS(K:K,J:J,"eDNA",H:H,H1567),"")</f>
        <v/>
      </c>
    </row>
    <row r="1568" customFormat="false" ht="14.25" hidden="false" customHeight="false" outlineLevel="0" collapsed="false">
      <c r="A1568" s="0" t="s">
        <v>830</v>
      </c>
      <c r="B1568" s="52" t="s">
        <v>978</v>
      </c>
      <c r="C1568" s="52" t="s">
        <v>751</v>
      </c>
      <c r="D1568" s="53" t="n">
        <v>0.1</v>
      </c>
      <c r="E1568" s="53" t="s">
        <v>748</v>
      </c>
      <c r="F1568" s="0" t="s">
        <v>1255</v>
      </c>
      <c r="G1568" s="0" t="str">
        <f aca="false">LEFT(B1568,2)</f>
        <v>11</v>
      </c>
      <c r="H1568" s="0" t="str">
        <f aca="false">I1568&amp;"_"&amp;G1568&amp;"_"&amp;F1568</f>
        <v>Bjergsalamander_11_20180925_DL2018015_RoskildeHTX_BorupgaardGym_koersel1</v>
      </c>
      <c r="I1568" s="61" t="str">
        <f aca="false">MID(RIGHT(B1568,LEN(B1568)-3),1,FIND("_",RIGHT(B1568,LEN(B1568)-3))-1)</f>
        <v>Bjergsalamander</v>
      </c>
      <c r="J1568" s="61" t="str">
        <f aca="false">TRIM(SUBSTITUTE(RIGHT(B1568,FIND(I1568,B1568)+1),"_",""))</f>
        <v>eDNA</v>
      </c>
      <c r="K1568" s="0" t="str">
        <f aca="false">IFERROR(VALUE(SUBSTITUTE(E1568,".",",")),E1568)</f>
        <v>No Ct</v>
      </c>
      <c r="L1568" s="61" t="str">
        <f aca="false">IF(J1568="PosK",SUMIFS(K:K,J:J,"PosK",H:H,H1568),"")</f>
        <v/>
      </c>
      <c r="M1568" s="61" t="str">
        <f aca="false">IF(J1568="PosK",SUMIFS(K:K,J:J,"NegK",H:H,H1568),"")</f>
        <v/>
      </c>
      <c r="N1568" s="61" t="str">
        <f aca="false">IF(J1568="PosK",SUMIFS(K:K,J:J,"eDNA",H:H,H1568),"")</f>
        <v/>
      </c>
      <c r="Q1568" s="62"/>
    </row>
    <row r="1569" customFormat="false" ht="14.25" hidden="false" customHeight="false" outlineLevel="0" collapsed="false">
      <c r="A1569" s="0" t="s">
        <v>832</v>
      </c>
      <c r="B1569" s="52" t="s">
        <v>979</v>
      </c>
      <c r="C1569" s="52" t="s">
        <v>751</v>
      </c>
      <c r="D1569" s="53" t="n">
        <v>0.1</v>
      </c>
      <c r="E1569" s="53" t="s">
        <v>748</v>
      </c>
      <c r="F1569" s="0" t="s">
        <v>1255</v>
      </c>
      <c r="G1569" s="0" t="str">
        <f aca="false">LEFT(B1569,2)</f>
        <v>11</v>
      </c>
      <c r="H1569" s="0" t="str">
        <f aca="false">I1569&amp;"_"&amp;G1569&amp;"_"&amp;F1569</f>
        <v>Bjergsalamander_11_20180925_DL2018015_RoskildeHTX_BorupgaardGym_koersel1</v>
      </c>
      <c r="I1569" s="61" t="str">
        <f aca="false">MID(RIGHT(B1569,LEN(B1569)-3),1,FIND("_",RIGHT(B1569,LEN(B1569)-3))-1)</f>
        <v>Bjergsalamander</v>
      </c>
      <c r="J1569" s="61" t="str">
        <f aca="false">TRIM(SUBSTITUTE(RIGHT(B1569,FIND(I1569,B1569)+1),"_",""))</f>
        <v>eDNA</v>
      </c>
      <c r="K1569" s="0" t="str">
        <f aca="false">IFERROR(VALUE(SUBSTITUTE(E1569,".",",")),E1569)</f>
        <v>No Ct</v>
      </c>
      <c r="L1569" s="61" t="str">
        <f aca="false">IF(J1569="PosK",SUMIFS(K:K,J:J,"PosK",H:H,H1569),"")</f>
        <v/>
      </c>
      <c r="M1569" s="61" t="str">
        <f aca="false">IF(J1569="PosK",SUMIFS(K:K,J:J,"NegK",H:H,H1569),"")</f>
        <v/>
      </c>
      <c r="N1569" s="61" t="str">
        <f aca="false">IF(J1569="PosK",SUMIFS(K:K,J:J,"eDNA",H:H,H1569),"")</f>
        <v/>
      </c>
      <c r="P1569" s="62"/>
      <c r="T1569" s="63"/>
      <c r="W1569" s="64"/>
    </row>
    <row r="1570" customFormat="false" ht="14.25" hidden="false" customHeight="false" outlineLevel="0" collapsed="false">
      <c r="A1570" s="0" t="s">
        <v>834</v>
      </c>
      <c r="B1570" s="52" t="s">
        <v>980</v>
      </c>
      <c r="C1570" s="52" t="s">
        <v>743</v>
      </c>
      <c r="D1570" s="53" t="n">
        <v>0.1</v>
      </c>
      <c r="E1570" s="53" t="s">
        <v>748</v>
      </c>
      <c r="F1570" s="0" t="s">
        <v>1255</v>
      </c>
      <c r="G1570" s="0" t="str">
        <f aca="false">LEFT(B1570,2)</f>
        <v>12</v>
      </c>
      <c r="H1570" s="0" t="str">
        <f aca="false">I1570&amp;"_"&amp;G1570&amp;"_"&amp;F1570</f>
        <v>Latterfroe_12_20180925_DL2018015_RoskildeHTX_BorupgaardGym_koersel1</v>
      </c>
      <c r="I1570" s="61" t="str">
        <f aca="false">MID(RIGHT(B1570,LEN(B1570)-3),1,FIND("_",RIGHT(B1570,LEN(B1570)-3))-1)</f>
        <v>Latterfroe</v>
      </c>
      <c r="J1570" s="61" t="str">
        <f aca="false">TRIM(SUBSTITUTE(RIGHT(B1570,FIND(I1570,B1570)+1),"_",""))</f>
        <v>PosK</v>
      </c>
      <c r="K1570" s="0" t="str">
        <f aca="false">IFERROR(VALUE(SUBSTITUTE(E1570,".",",")),E1570)</f>
        <v>No Ct</v>
      </c>
      <c r="L1570" s="61" t="n">
        <f aca="false">IF(J1570="PosK",SUMIFS(K:K,J:J,"PosK",H:H,H1570),"")</f>
        <v>0</v>
      </c>
      <c r="M1570" s="61" t="n">
        <f aca="false">IF(J1570="PosK",SUMIFS(K:K,J:J,"NegK",H:H,H1570),"")</f>
        <v>0</v>
      </c>
      <c r="N1570" s="61" t="n">
        <f aca="false">IF(J1570="PosK",SUMIFS(K:K,J:J,"eDNA",H:H,H1570),"")</f>
        <v>0</v>
      </c>
      <c r="P1570" s="62" t="n">
        <f aca="false">IF(K1572="No Ct",0,K1572)</f>
        <v>0</v>
      </c>
      <c r="Q1570" s="62" t="n">
        <f aca="false">IF(K1573="No Ct",0,K1573)</f>
        <v>0</v>
      </c>
      <c r="R1570" s="0" t="str">
        <f aca="false">IF(AND(L1570&gt;0,M1570=0),"Valid","Invalid")</f>
        <v>Invalid</v>
      </c>
      <c r="S1570" s="0" t="str">
        <f aca="false">IF(OR(P1570&gt;1,Q1570&gt;1),"Present","Absent")</f>
        <v>Absent</v>
      </c>
      <c r="T1570" s="63" t="str">
        <f aca="false">IF(OR(AND(P1570&gt;1,P1570&lt;41),AND(Q1570&gt;1,Q1570&lt;41)),"Ct&lt;41","Ct&gt;41")</f>
        <v>Ct&gt;41</v>
      </c>
      <c r="U1570" s="0" t="str">
        <f aca="false">I1570</f>
        <v>Latterfroe</v>
      </c>
      <c r="V1570" s="0" t="str">
        <f aca="false">MID(F1570,10,9)</f>
        <v>DL2018015</v>
      </c>
      <c r="W1570" s="64" t="str">
        <f aca="false">V1570&amp;"_"&amp;U1570&amp;"_"&amp;R1570&amp;"_"&amp;S1570&amp;"_"&amp;T1570</f>
        <v>DL2018015_Latterfroe_Invalid_Absent_Ct&gt;41</v>
      </c>
    </row>
    <row r="1571" customFormat="false" ht="14.25" hidden="false" customHeight="false" outlineLevel="0" collapsed="false">
      <c r="A1571" s="0" t="s">
        <v>836</v>
      </c>
      <c r="B1571" s="52" t="s">
        <v>981</v>
      </c>
      <c r="C1571" s="52" t="s">
        <v>747</v>
      </c>
      <c r="D1571" s="53" t="n">
        <v>0.1</v>
      </c>
      <c r="E1571" s="53" t="s">
        <v>748</v>
      </c>
      <c r="F1571" s="0" t="s">
        <v>1255</v>
      </c>
      <c r="G1571" s="0" t="str">
        <f aca="false">LEFT(B1571,2)</f>
        <v>12</v>
      </c>
      <c r="H1571" s="0" t="str">
        <f aca="false">I1571&amp;"_"&amp;G1571&amp;"_"&amp;F1571</f>
        <v>Latterfroe_12_20180925_DL2018015_RoskildeHTX_BorupgaardGym_koersel1</v>
      </c>
      <c r="I1571" s="61" t="str">
        <f aca="false">MID(RIGHT(B1571,LEN(B1571)-3),1,FIND("_",RIGHT(B1571,LEN(B1571)-3))-1)</f>
        <v>Latterfroe</v>
      </c>
      <c r="J1571" s="61" t="str">
        <f aca="false">TRIM(SUBSTITUTE(RIGHT(B1571,FIND(I1571,B1571)+1),"_",""))</f>
        <v>NegK</v>
      </c>
      <c r="K1571" s="0" t="str">
        <f aca="false">IFERROR(VALUE(SUBSTITUTE(E1571,".",",")),E1571)</f>
        <v>No Ct</v>
      </c>
      <c r="L1571" s="61" t="str">
        <f aca="false">IF(J1571="PosK",SUMIFS(K:K,J:J,"PosK",H:H,H1571),"")</f>
        <v/>
      </c>
      <c r="M1571" s="61" t="str">
        <f aca="false">IF(J1571="PosK",SUMIFS(K:K,J:J,"NegK",H:H,H1571),"")</f>
        <v/>
      </c>
      <c r="N1571" s="61" t="str">
        <f aca="false">IF(J1571="PosK",SUMIFS(K:K,J:J,"eDNA",H:H,H1571),"")</f>
        <v/>
      </c>
    </row>
    <row r="1572" customFormat="false" ht="14.25" hidden="false" customHeight="false" outlineLevel="0" collapsed="false">
      <c r="A1572" s="0" t="s">
        <v>838</v>
      </c>
      <c r="B1572" s="52" t="s">
        <v>982</v>
      </c>
      <c r="C1572" s="52" t="s">
        <v>751</v>
      </c>
      <c r="D1572" s="53" t="n">
        <v>0.1</v>
      </c>
      <c r="E1572" s="53" t="s">
        <v>748</v>
      </c>
      <c r="F1572" s="0" t="s">
        <v>1255</v>
      </c>
      <c r="G1572" s="0" t="str">
        <f aca="false">LEFT(B1572,2)</f>
        <v>12</v>
      </c>
      <c r="H1572" s="0" t="str">
        <f aca="false">I1572&amp;"_"&amp;G1572&amp;"_"&amp;F1572</f>
        <v>Latterfroe_12_20180925_DL2018015_RoskildeHTX_BorupgaardGym_koersel1</v>
      </c>
      <c r="I1572" s="61" t="str">
        <f aca="false">MID(RIGHT(B1572,LEN(B1572)-3),1,FIND("_",RIGHT(B1572,LEN(B1572)-3))-1)</f>
        <v>Latterfroe</v>
      </c>
      <c r="J1572" s="61" t="str">
        <f aca="false">TRIM(SUBSTITUTE(RIGHT(B1572,FIND(I1572,B1572)+1),"_",""))</f>
        <v>eDNA</v>
      </c>
      <c r="K1572" s="0" t="str">
        <f aca="false">IFERROR(VALUE(SUBSTITUTE(E1572,".",",")),E1572)</f>
        <v>No Ct</v>
      </c>
      <c r="L1572" s="61" t="str">
        <f aca="false">IF(J1572="PosK",SUMIFS(K:K,J:J,"PosK",H:H,H1572),"")</f>
        <v/>
      </c>
      <c r="M1572" s="61" t="str">
        <f aca="false">IF(J1572="PosK",SUMIFS(K:K,J:J,"NegK",H:H,H1572),"")</f>
        <v/>
      </c>
      <c r="N1572" s="61" t="str">
        <f aca="false">IF(J1572="PosK",SUMIFS(K:K,J:J,"eDNA",H:H,H1572),"")</f>
        <v/>
      </c>
      <c r="Q1572" s="62"/>
    </row>
    <row r="1573" customFormat="false" ht="14.25" hidden="false" customHeight="false" outlineLevel="0" collapsed="false">
      <c r="A1573" s="0" t="s">
        <v>840</v>
      </c>
      <c r="B1573" s="52" t="s">
        <v>983</v>
      </c>
      <c r="C1573" s="52" t="s">
        <v>751</v>
      </c>
      <c r="D1573" s="53" t="n">
        <v>0.1</v>
      </c>
      <c r="E1573" s="53" t="s">
        <v>748</v>
      </c>
      <c r="F1573" s="0" t="s">
        <v>1255</v>
      </c>
      <c r="G1573" s="0" t="str">
        <f aca="false">LEFT(B1573,2)</f>
        <v>12</v>
      </c>
      <c r="H1573" s="0" t="str">
        <f aca="false">I1573&amp;"_"&amp;G1573&amp;"_"&amp;F1573</f>
        <v>Latterfroe_12_20180925_DL2018015_RoskildeHTX_BorupgaardGym_koersel1</v>
      </c>
      <c r="I1573" s="61" t="str">
        <f aca="false">MID(RIGHT(B1573,LEN(B1573)-3),1,FIND("_",RIGHT(B1573,LEN(B1573)-3))-1)</f>
        <v>Latterfroe</v>
      </c>
      <c r="J1573" s="61" t="str">
        <f aca="false">TRIM(SUBSTITUTE(RIGHT(B1573,FIND(I1573,B1573)+1),"_",""))</f>
        <v>eDNA</v>
      </c>
      <c r="K1573" s="0" t="str">
        <f aca="false">IFERROR(VALUE(SUBSTITUTE(E1573,".",",")),E1573)</f>
        <v>No Ct</v>
      </c>
      <c r="L1573" s="61" t="str">
        <f aca="false">IF(J1573="PosK",SUMIFS(K:K,J:J,"PosK",H:H,H1573),"")</f>
        <v/>
      </c>
      <c r="M1573" s="61" t="str">
        <f aca="false">IF(J1573="PosK",SUMIFS(K:K,J:J,"NegK",H:H,H1573),"")</f>
        <v/>
      </c>
      <c r="N1573" s="61" t="str">
        <f aca="false">IF(J1573="PosK",SUMIFS(K:K,J:J,"eDNA",H:H,H1573),"")</f>
        <v/>
      </c>
      <c r="P1573" s="62"/>
      <c r="T1573" s="63"/>
      <c r="W1573" s="64"/>
    </row>
    <row r="1574" customFormat="false" ht="14.25" hidden="false" customHeight="false" outlineLevel="0" collapsed="false">
      <c r="A1574" s="0" t="s">
        <v>842</v>
      </c>
      <c r="B1574" s="52" t="s">
        <v>984</v>
      </c>
      <c r="C1574" s="52" t="s">
        <v>743</v>
      </c>
      <c r="D1574" s="53" t="n">
        <v>0.1</v>
      </c>
      <c r="E1574" s="53" t="n">
        <v>28.37</v>
      </c>
      <c r="F1574" s="0" t="s">
        <v>1255</v>
      </c>
      <c r="G1574" s="0" t="str">
        <f aca="false">LEFT(B1574,2)</f>
        <v>13</v>
      </c>
      <c r="H1574" s="0" t="str">
        <f aca="false">I1574&amp;"_"&amp;G1574&amp;"_"&amp;F1574</f>
        <v>Spidssnudetfroe_13_20180925_DL2018015_RoskildeHTX_BorupgaardGym_koersel1</v>
      </c>
      <c r="I1574" s="61" t="str">
        <f aca="false">MID(RIGHT(B1574,LEN(B1574)-3),1,FIND("_",RIGHT(B1574,LEN(B1574)-3))-1)</f>
        <v>Spidssnudetfroe</v>
      </c>
      <c r="J1574" s="61" t="str">
        <f aca="false">TRIM(SUBSTITUTE(RIGHT(B1574,FIND(I1574,B1574)+1),"_",""))</f>
        <v>PosK</v>
      </c>
      <c r="K1574" s="0" t="n">
        <f aca="false">IFERROR(VALUE(SUBSTITUTE(E1574,".",",")),E1574)</f>
        <v>28.37</v>
      </c>
      <c r="L1574" s="61" t="n">
        <f aca="false">IF(J1574="PosK",SUMIFS(K:K,J:J,"PosK",H:H,H1574),"")</f>
        <v>28.37</v>
      </c>
      <c r="M1574" s="61" t="n">
        <f aca="false">IF(J1574="PosK",SUMIFS(K:K,J:J,"NegK",H:H,H1574),"")</f>
        <v>0</v>
      </c>
      <c r="N1574" s="61" t="n">
        <f aca="false">IF(J1574="PosK",SUMIFS(K:K,J:J,"eDNA",H:H,H1574),"")</f>
        <v>0</v>
      </c>
      <c r="P1574" s="62" t="n">
        <f aca="false">IF(K1576="No Ct",0,K1576)</f>
        <v>0</v>
      </c>
      <c r="Q1574" s="62" t="n">
        <f aca="false">IF(K1577="No Ct",0,K1577)</f>
        <v>0</v>
      </c>
      <c r="R1574" s="0" t="str">
        <f aca="false">IF(AND(L1574&gt;0,M1574=0),"Valid","Invalid")</f>
        <v>Valid</v>
      </c>
      <c r="S1574" s="0" t="str">
        <f aca="false">IF(OR(P1574&gt;1,Q1574&gt;1),"Present","Absent")</f>
        <v>Absent</v>
      </c>
      <c r="T1574" s="63" t="str">
        <f aca="false">IF(OR(AND(P1574&gt;1,P1574&lt;41),AND(Q1574&gt;1,Q1574&lt;41)),"Ct&lt;41","Ct&gt;41")</f>
        <v>Ct&gt;41</v>
      </c>
      <c r="U1574" s="0" t="str">
        <f aca="false">I1574</f>
        <v>Spidssnudetfroe</v>
      </c>
      <c r="V1574" s="0" t="str">
        <f aca="false">MID(F1574,10,9)</f>
        <v>DL2018015</v>
      </c>
      <c r="W1574" s="64" t="str">
        <f aca="false">V1574&amp;"_"&amp;U1574&amp;"_"&amp;R1574&amp;"_"&amp;S1574&amp;"_"&amp;T1574</f>
        <v>DL2018015_Spidssnudetfroe_Valid_Absent_Ct&gt;41</v>
      </c>
    </row>
    <row r="1575" customFormat="false" ht="14.25" hidden="false" customHeight="false" outlineLevel="0" collapsed="false">
      <c r="A1575" s="0" t="s">
        <v>844</v>
      </c>
      <c r="B1575" s="52" t="s">
        <v>985</v>
      </c>
      <c r="C1575" s="52" t="s">
        <v>747</v>
      </c>
      <c r="D1575" s="53" t="n">
        <v>0.1</v>
      </c>
      <c r="E1575" s="53" t="s">
        <v>748</v>
      </c>
      <c r="F1575" s="0" t="s">
        <v>1255</v>
      </c>
      <c r="G1575" s="0" t="str">
        <f aca="false">LEFT(B1575,2)</f>
        <v>13</v>
      </c>
      <c r="H1575" s="0" t="str">
        <f aca="false">I1575&amp;"_"&amp;G1575&amp;"_"&amp;F1575</f>
        <v>Spidssnudetfroe_13_20180925_DL2018015_RoskildeHTX_BorupgaardGym_koersel1</v>
      </c>
      <c r="I1575" s="61" t="str">
        <f aca="false">MID(RIGHT(B1575,LEN(B1575)-3),1,FIND("_",RIGHT(B1575,LEN(B1575)-3))-1)</f>
        <v>Spidssnudetfroe</v>
      </c>
      <c r="J1575" s="61" t="str">
        <f aca="false">TRIM(SUBSTITUTE(RIGHT(B1575,FIND(I1575,B1575)+1),"_",""))</f>
        <v>NegK</v>
      </c>
      <c r="K1575" s="0" t="str">
        <f aca="false">IFERROR(VALUE(SUBSTITUTE(E1575,".",",")),E1575)</f>
        <v>No Ct</v>
      </c>
      <c r="L1575" s="61" t="str">
        <f aca="false">IF(J1575="PosK",SUMIFS(K:K,J:J,"PosK",H:H,H1575),"")</f>
        <v/>
      </c>
      <c r="M1575" s="61" t="str">
        <f aca="false">IF(J1575="PosK",SUMIFS(K:K,J:J,"NegK",H:H,H1575),"")</f>
        <v/>
      </c>
      <c r="N1575" s="61" t="str">
        <f aca="false">IF(J1575="PosK",SUMIFS(K:K,J:J,"eDNA",H:H,H1575),"")</f>
        <v/>
      </c>
    </row>
    <row r="1576" customFormat="false" ht="14.25" hidden="false" customHeight="false" outlineLevel="0" collapsed="false">
      <c r="A1576" s="0" t="s">
        <v>846</v>
      </c>
      <c r="B1576" s="52" t="s">
        <v>986</v>
      </c>
      <c r="C1576" s="52" t="s">
        <v>751</v>
      </c>
      <c r="D1576" s="53" t="n">
        <v>0.1</v>
      </c>
      <c r="E1576" s="53" t="s">
        <v>748</v>
      </c>
      <c r="F1576" s="0" t="s">
        <v>1255</v>
      </c>
      <c r="G1576" s="0" t="str">
        <f aca="false">LEFT(B1576,2)</f>
        <v>13</v>
      </c>
      <c r="H1576" s="0" t="str">
        <f aca="false">I1576&amp;"_"&amp;G1576&amp;"_"&amp;F1576</f>
        <v>Spidssnudetfroe_13_20180925_DL2018015_RoskildeHTX_BorupgaardGym_koersel1</v>
      </c>
      <c r="I1576" s="61" t="str">
        <f aca="false">MID(RIGHT(B1576,LEN(B1576)-3),1,FIND("_",RIGHT(B1576,LEN(B1576)-3))-1)</f>
        <v>Spidssnudetfroe</v>
      </c>
      <c r="J1576" s="61" t="str">
        <f aca="false">TRIM(SUBSTITUTE(RIGHT(B1576,FIND(I1576,B1576)+1),"_",""))</f>
        <v>eDNA</v>
      </c>
      <c r="K1576" s="0" t="str">
        <f aca="false">IFERROR(VALUE(SUBSTITUTE(E1576,".",",")),E1576)</f>
        <v>No Ct</v>
      </c>
      <c r="L1576" s="61" t="str">
        <f aca="false">IF(J1576="PosK",SUMIFS(K:K,J:J,"PosK",H:H,H1576),"")</f>
        <v/>
      </c>
      <c r="M1576" s="61" t="str">
        <f aca="false">IF(J1576="PosK",SUMIFS(K:K,J:J,"NegK",H:H,H1576),"")</f>
        <v/>
      </c>
      <c r="N1576" s="61" t="str">
        <f aca="false">IF(J1576="PosK",SUMIFS(K:K,J:J,"eDNA",H:H,H1576),"")</f>
        <v/>
      </c>
      <c r="Q1576" s="62"/>
    </row>
    <row r="1577" customFormat="false" ht="14.25" hidden="false" customHeight="false" outlineLevel="0" collapsed="false">
      <c r="A1577" s="0" t="s">
        <v>848</v>
      </c>
      <c r="B1577" s="52" t="s">
        <v>986</v>
      </c>
      <c r="C1577" s="52" t="s">
        <v>751</v>
      </c>
      <c r="D1577" s="53" t="n">
        <v>0.1</v>
      </c>
      <c r="E1577" s="53" t="s">
        <v>748</v>
      </c>
      <c r="F1577" s="0" t="s">
        <v>1255</v>
      </c>
      <c r="G1577" s="0" t="str">
        <f aca="false">LEFT(B1577,2)</f>
        <v>13</v>
      </c>
      <c r="H1577" s="0" t="str">
        <f aca="false">I1577&amp;"_"&amp;G1577&amp;"_"&amp;F1577</f>
        <v>Spidssnudetfroe_13_20180925_DL2018015_RoskildeHTX_BorupgaardGym_koersel1</v>
      </c>
      <c r="I1577" s="61" t="str">
        <f aca="false">MID(RIGHT(B1577,LEN(B1577)-3),1,FIND("_",RIGHT(B1577,LEN(B1577)-3))-1)</f>
        <v>Spidssnudetfroe</v>
      </c>
      <c r="J1577" s="61" t="str">
        <f aca="false">TRIM(SUBSTITUTE(RIGHT(B1577,FIND(I1577,B1577)+1),"_",""))</f>
        <v>eDNA</v>
      </c>
      <c r="K1577" s="0" t="str">
        <f aca="false">IFERROR(VALUE(SUBSTITUTE(E1577,".",",")),E1577)</f>
        <v>No Ct</v>
      </c>
      <c r="L1577" s="61" t="str">
        <f aca="false">IF(J1577="PosK",SUMIFS(K:K,J:J,"PosK",H:H,H1577),"")</f>
        <v/>
      </c>
      <c r="M1577" s="61" t="str">
        <f aca="false">IF(J1577="PosK",SUMIFS(K:K,J:J,"NegK",H:H,H1577),"")</f>
        <v/>
      </c>
      <c r="N1577" s="61" t="str">
        <f aca="false">IF(J1577="PosK",SUMIFS(K:K,J:J,"eDNA",H:H,H1577),"")</f>
        <v/>
      </c>
      <c r="P1577" s="62"/>
      <c r="T1577" s="63"/>
      <c r="W1577" s="64"/>
    </row>
    <row r="1578" customFormat="false" ht="14.25" hidden="false" customHeight="false" outlineLevel="0" collapsed="false">
      <c r="A1578" s="0" t="s">
        <v>849</v>
      </c>
      <c r="B1578" s="52" t="s">
        <v>987</v>
      </c>
      <c r="C1578" s="52" t="s">
        <v>743</v>
      </c>
      <c r="D1578" s="53" t="n">
        <v>0.1</v>
      </c>
      <c r="E1578" s="53" t="n">
        <v>27.82</v>
      </c>
      <c r="F1578" s="0" t="s">
        <v>1255</v>
      </c>
      <c r="G1578" s="0" t="str">
        <f aca="false">LEFT(B1578,2)</f>
        <v>14</v>
      </c>
      <c r="H1578" s="0" t="str">
        <f aca="false">I1578&amp;"_"&amp;G1578&amp;"_"&amp;F1578</f>
        <v>Spidssnudetfroe_14_20180925_DL2018015_RoskildeHTX_BorupgaardGym_koersel1</v>
      </c>
      <c r="I1578" s="61" t="str">
        <f aca="false">MID(RIGHT(B1578,LEN(B1578)-3),1,FIND("_",RIGHT(B1578,LEN(B1578)-3))-1)</f>
        <v>Spidssnudetfroe</v>
      </c>
      <c r="J1578" s="61" t="str">
        <f aca="false">TRIM(SUBSTITUTE(RIGHT(B1578,FIND(I1578,B1578)+1),"_",""))</f>
        <v>PosK</v>
      </c>
      <c r="K1578" s="0" t="n">
        <f aca="false">IFERROR(VALUE(SUBSTITUTE(E1578,".",",")),E1578)</f>
        <v>27.82</v>
      </c>
      <c r="L1578" s="61" t="n">
        <f aca="false">IF(J1578="PosK",SUMIFS(K:K,J:J,"PosK",H:H,H1578),"")</f>
        <v>27.82</v>
      </c>
      <c r="M1578" s="61" t="n">
        <f aca="false">IF(J1578="PosK",SUMIFS(K:K,J:J,"NegK",H:H,H1578),"")</f>
        <v>0</v>
      </c>
      <c r="N1578" s="61" t="n">
        <f aca="false">IF(J1578="PosK",SUMIFS(K:K,J:J,"eDNA",H:H,H1578),"")</f>
        <v>0</v>
      </c>
      <c r="P1578" s="62" t="n">
        <f aca="false">IF(K1580="No Ct",0,K1580)</f>
        <v>0</v>
      </c>
      <c r="Q1578" s="62" t="n">
        <f aca="false">IF(K1581="No Ct",0,K1581)</f>
        <v>0</v>
      </c>
      <c r="R1578" s="0" t="str">
        <f aca="false">IF(AND(L1578&gt;0,M1578=0),"Valid","Invalid")</f>
        <v>Valid</v>
      </c>
      <c r="S1578" s="0" t="str">
        <f aca="false">IF(OR(P1578&gt;1,Q1578&gt;1),"Present","Absent")</f>
        <v>Absent</v>
      </c>
      <c r="T1578" s="63" t="str">
        <f aca="false">IF(OR(AND(P1578&gt;1,P1578&lt;41),AND(Q1578&gt;1,Q1578&lt;41)),"Ct&lt;41","Ct&gt;41")</f>
        <v>Ct&gt;41</v>
      </c>
      <c r="U1578" s="0" t="str">
        <f aca="false">I1578</f>
        <v>Spidssnudetfroe</v>
      </c>
      <c r="V1578" s="0" t="str">
        <f aca="false">MID(F1578,10,9)</f>
        <v>DL2018015</v>
      </c>
      <c r="W1578" s="64" t="str">
        <f aca="false">V1578&amp;"_"&amp;U1578&amp;"_"&amp;R1578&amp;"_"&amp;S1578&amp;"_"&amp;T1578</f>
        <v>DL2018015_Spidssnudetfroe_Valid_Absent_Ct&gt;41</v>
      </c>
    </row>
    <row r="1579" customFormat="false" ht="14.25" hidden="false" customHeight="false" outlineLevel="0" collapsed="false">
      <c r="A1579" s="0" t="s">
        <v>851</v>
      </c>
      <c r="B1579" s="52" t="s">
        <v>988</v>
      </c>
      <c r="C1579" s="52" t="s">
        <v>747</v>
      </c>
      <c r="D1579" s="53" t="n">
        <v>0.1</v>
      </c>
      <c r="E1579" s="53" t="s">
        <v>748</v>
      </c>
      <c r="F1579" s="0" t="s">
        <v>1255</v>
      </c>
      <c r="G1579" s="0" t="str">
        <f aca="false">LEFT(B1579,2)</f>
        <v>14</v>
      </c>
      <c r="H1579" s="0" t="str">
        <f aca="false">I1579&amp;"_"&amp;G1579&amp;"_"&amp;F1579</f>
        <v>Spidssnudetfroe_14_20180925_DL2018015_RoskildeHTX_BorupgaardGym_koersel1</v>
      </c>
      <c r="I1579" s="61" t="str">
        <f aca="false">MID(RIGHT(B1579,LEN(B1579)-3),1,FIND("_",RIGHT(B1579,LEN(B1579)-3))-1)</f>
        <v>Spidssnudetfroe</v>
      </c>
      <c r="J1579" s="61" t="str">
        <f aca="false">TRIM(SUBSTITUTE(RIGHT(B1579,FIND(I1579,B1579)+1),"_",""))</f>
        <v>NegK</v>
      </c>
      <c r="K1579" s="0" t="str">
        <f aca="false">IFERROR(VALUE(SUBSTITUTE(E1579,".",",")),E1579)</f>
        <v>No Ct</v>
      </c>
      <c r="L1579" s="61" t="str">
        <f aca="false">IF(J1579="PosK",SUMIFS(K:K,J:J,"PosK",H:H,H1579),"")</f>
        <v/>
      </c>
      <c r="M1579" s="61" t="str">
        <f aca="false">IF(J1579="PosK",SUMIFS(K:K,J:J,"NegK",H:H,H1579),"")</f>
        <v/>
      </c>
      <c r="N1579" s="61" t="str">
        <f aca="false">IF(J1579="PosK",SUMIFS(K:K,J:J,"eDNA",H:H,H1579),"")</f>
        <v/>
      </c>
    </row>
    <row r="1580" customFormat="false" ht="14.25" hidden="false" customHeight="false" outlineLevel="0" collapsed="false">
      <c r="A1580" s="0" t="s">
        <v>853</v>
      </c>
      <c r="B1580" s="52" t="s">
        <v>989</v>
      </c>
      <c r="C1580" s="52" t="s">
        <v>751</v>
      </c>
      <c r="D1580" s="53" t="n">
        <v>0.1</v>
      </c>
      <c r="E1580" s="53" t="s">
        <v>748</v>
      </c>
      <c r="F1580" s="0" t="s">
        <v>1255</v>
      </c>
      <c r="G1580" s="0" t="str">
        <f aca="false">LEFT(B1580,2)</f>
        <v>14</v>
      </c>
      <c r="H1580" s="0" t="str">
        <f aca="false">I1580&amp;"_"&amp;G1580&amp;"_"&amp;F1580</f>
        <v>Spidssnudetfroe_14_20180925_DL2018015_RoskildeHTX_BorupgaardGym_koersel1</v>
      </c>
      <c r="I1580" s="61" t="str">
        <f aca="false">MID(RIGHT(B1580,LEN(B1580)-3),1,FIND("_",RIGHT(B1580,LEN(B1580)-3))-1)</f>
        <v>Spidssnudetfroe</v>
      </c>
      <c r="J1580" s="61" t="str">
        <f aca="false">TRIM(SUBSTITUTE(RIGHT(B1580,FIND(I1580,B1580)+1),"_",""))</f>
        <v>eDNA</v>
      </c>
      <c r="K1580" s="0" t="str">
        <f aca="false">IFERROR(VALUE(SUBSTITUTE(E1580,".",",")),E1580)</f>
        <v>No Ct</v>
      </c>
      <c r="L1580" s="61" t="str">
        <f aca="false">IF(J1580="PosK",SUMIFS(K:K,J:J,"PosK",H:H,H1580),"")</f>
        <v/>
      </c>
      <c r="M1580" s="61" t="str">
        <f aca="false">IF(J1580="PosK",SUMIFS(K:K,J:J,"NegK",H:H,H1580),"")</f>
        <v/>
      </c>
      <c r="N1580" s="61" t="str">
        <f aca="false">IF(J1580="PosK",SUMIFS(K:K,J:J,"eDNA",H:H,H1580),"")</f>
        <v/>
      </c>
      <c r="Q1580" s="62"/>
    </row>
    <row r="1581" customFormat="false" ht="14.25" hidden="false" customHeight="false" outlineLevel="0" collapsed="false">
      <c r="A1581" s="0" t="s">
        <v>855</v>
      </c>
      <c r="B1581" s="52" t="s">
        <v>989</v>
      </c>
      <c r="C1581" s="52" t="s">
        <v>751</v>
      </c>
      <c r="D1581" s="53" t="n">
        <v>0.1</v>
      </c>
      <c r="E1581" s="53" t="s">
        <v>748</v>
      </c>
      <c r="F1581" s="0" t="s">
        <v>1255</v>
      </c>
      <c r="G1581" s="0" t="str">
        <f aca="false">LEFT(B1581,2)</f>
        <v>14</v>
      </c>
      <c r="H1581" s="0" t="str">
        <f aca="false">I1581&amp;"_"&amp;G1581&amp;"_"&amp;F1581</f>
        <v>Spidssnudetfroe_14_20180925_DL2018015_RoskildeHTX_BorupgaardGym_koersel1</v>
      </c>
      <c r="I1581" s="61" t="str">
        <f aca="false">MID(RIGHT(B1581,LEN(B1581)-3),1,FIND("_",RIGHT(B1581,LEN(B1581)-3))-1)</f>
        <v>Spidssnudetfroe</v>
      </c>
      <c r="J1581" s="61" t="str">
        <f aca="false">TRIM(SUBSTITUTE(RIGHT(B1581,FIND(I1581,B1581)+1),"_",""))</f>
        <v>eDNA</v>
      </c>
      <c r="K1581" s="0" t="str">
        <f aca="false">IFERROR(VALUE(SUBSTITUTE(E1581,".",",")),E1581)</f>
        <v>No Ct</v>
      </c>
      <c r="L1581" s="61" t="str">
        <f aca="false">IF(J1581="PosK",SUMIFS(K:K,J:J,"PosK",H:H,H1581),"")</f>
        <v/>
      </c>
      <c r="M1581" s="61" t="str">
        <f aca="false">IF(J1581="PosK",SUMIFS(K:K,J:J,"NegK",H:H,H1581),"")</f>
        <v/>
      </c>
      <c r="N1581" s="61" t="str">
        <f aca="false">IF(J1581="PosK",SUMIFS(K:K,J:J,"eDNA",H:H,H1581),"")</f>
        <v/>
      </c>
      <c r="P1581" s="62"/>
      <c r="T1581" s="63"/>
      <c r="W1581" s="64"/>
    </row>
    <row r="1582" customFormat="false" ht="14.25" hidden="false" customHeight="false" outlineLevel="0" collapsed="false">
      <c r="A1582" s="0" t="s">
        <v>856</v>
      </c>
      <c r="B1582" s="52" t="s">
        <v>990</v>
      </c>
      <c r="C1582" s="52" t="s">
        <v>743</v>
      </c>
      <c r="D1582" s="53" t="n">
        <v>0.1</v>
      </c>
      <c r="E1582" s="53" t="n">
        <v>31.05</v>
      </c>
      <c r="F1582" s="0" t="s">
        <v>1255</v>
      </c>
      <c r="G1582" s="0" t="str">
        <f aca="false">LEFT(B1582,2)</f>
        <v>15</v>
      </c>
      <c r="H1582" s="0" t="str">
        <f aca="false">I1582&amp;"_"&amp;G1582&amp;"_"&amp;F1582</f>
        <v>KortbenetGroenFroe_15_20180925_DL2018015_RoskildeHTX_BorupgaardGym_koersel1</v>
      </c>
      <c r="I1582" s="61" t="str">
        <f aca="false">MID(RIGHT(B1582,LEN(B1582)-3),1,FIND("_",RIGHT(B1582,LEN(B1582)-3))-1)</f>
        <v>KortbenetGroenFroe</v>
      </c>
      <c r="J1582" s="61" t="str">
        <f aca="false">TRIM(SUBSTITUTE(RIGHT(B1582,FIND(I1582,B1582)+1),"_",""))</f>
        <v>PosK</v>
      </c>
      <c r="K1582" s="0" t="n">
        <f aca="false">IFERROR(VALUE(SUBSTITUTE(E1582,".",",")),E1582)</f>
        <v>31.05</v>
      </c>
      <c r="L1582" s="61" t="n">
        <f aca="false">IF(J1582="PosK",SUMIFS(K:K,J:J,"PosK",H:H,H1582),"")</f>
        <v>31.05</v>
      </c>
      <c r="M1582" s="61" t="n">
        <f aca="false">IF(J1582="PosK",SUMIFS(K:K,J:J,"NegK",H:H,H1582),"")</f>
        <v>0</v>
      </c>
      <c r="N1582" s="61" t="n">
        <f aca="false">IF(J1582="PosK",SUMIFS(K:K,J:J,"eDNA",H:H,H1582),"")</f>
        <v>0</v>
      </c>
      <c r="P1582" s="62" t="n">
        <f aca="false">IF(K1584="No Ct",0,K1584)</f>
        <v>0</v>
      </c>
      <c r="Q1582" s="62" t="n">
        <f aca="false">IF(K1585="No Ct",0,K1585)</f>
        <v>0</v>
      </c>
      <c r="R1582" s="0" t="str">
        <f aca="false">IF(AND(L1582&gt;0,M1582=0),"Valid","Invalid")</f>
        <v>Valid</v>
      </c>
      <c r="S1582" s="0" t="str">
        <f aca="false">IF(OR(P1582&gt;1,Q1582&gt;1),"Present","Absent")</f>
        <v>Absent</v>
      </c>
      <c r="T1582" s="63" t="str">
        <f aca="false">IF(OR(AND(P1582&gt;1,P1582&lt;41),AND(Q1582&gt;1,Q1582&lt;41)),"Ct&lt;41","Ct&gt;41")</f>
        <v>Ct&gt;41</v>
      </c>
      <c r="U1582" s="0" t="str">
        <f aca="false">I1582</f>
        <v>KortbenetGroenFroe</v>
      </c>
      <c r="V1582" s="0" t="str">
        <f aca="false">MID(F1582,10,9)</f>
        <v>DL2018015</v>
      </c>
      <c r="W1582" s="64" t="str">
        <f aca="false">V1582&amp;"_"&amp;U1582&amp;"_"&amp;R1582&amp;"_"&amp;S1582&amp;"_"&amp;T1582</f>
        <v>DL2018015_KortbenetGroenFroe_Valid_Absent_Ct&gt;41</v>
      </c>
    </row>
    <row r="1583" customFormat="false" ht="14.25" hidden="false" customHeight="false" outlineLevel="0" collapsed="false">
      <c r="A1583" s="0" t="s">
        <v>858</v>
      </c>
      <c r="B1583" s="52" t="s">
        <v>991</v>
      </c>
      <c r="C1583" s="52" t="s">
        <v>747</v>
      </c>
      <c r="D1583" s="53" t="n">
        <v>0.1</v>
      </c>
      <c r="E1583" s="53" t="s">
        <v>748</v>
      </c>
      <c r="F1583" s="0" t="s">
        <v>1255</v>
      </c>
      <c r="G1583" s="0" t="str">
        <f aca="false">LEFT(B1583,2)</f>
        <v>15</v>
      </c>
      <c r="H1583" s="0" t="str">
        <f aca="false">I1583&amp;"_"&amp;G1583&amp;"_"&amp;F1583</f>
        <v>KortbenetGroenFroe_15_20180925_DL2018015_RoskildeHTX_BorupgaardGym_koersel1</v>
      </c>
      <c r="I1583" s="61" t="str">
        <f aca="false">MID(RIGHT(B1583,LEN(B1583)-3),1,FIND("_",RIGHT(B1583,LEN(B1583)-3))-1)</f>
        <v>KortbenetGroenFroe</v>
      </c>
      <c r="J1583" s="61" t="str">
        <f aca="false">TRIM(SUBSTITUTE(RIGHT(B1583,FIND(I1583,B1583)+1),"_",""))</f>
        <v>NegK</v>
      </c>
      <c r="K1583" s="0" t="str">
        <f aca="false">IFERROR(VALUE(SUBSTITUTE(E1583,".",",")),E1583)</f>
        <v>No Ct</v>
      </c>
      <c r="L1583" s="61" t="str">
        <f aca="false">IF(J1583="PosK",SUMIFS(K:K,J:J,"PosK",H:H,H1583),"")</f>
        <v/>
      </c>
      <c r="M1583" s="61" t="str">
        <f aca="false">IF(J1583="PosK",SUMIFS(K:K,J:J,"NegK",H:H,H1583),"")</f>
        <v/>
      </c>
      <c r="N1583" s="61" t="str">
        <f aca="false">IF(J1583="PosK",SUMIFS(K:K,J:J,"eDNA",H:H,H1583),"")</f>
        <v/>
      </c>
    </row>
    <row r="1584" customFormat="false" ht="14.25" hidden="false" customHeight="false" outlineLevel="0" collapsed="false">
      <c r="A1584" s="0" t="s">
        <v>860</v>
      </c>
      <c r="B1584" s="52" t="s">
        <v>992</v>
      </c>
      <c r="C1584" s="52" t="s">
        <v>751</v>
      </c>
      <c r="D1584" s="53" t="n">
        <v>0.1</v>
      </c>
      <c r="E1584" s="53" t="s">
        <v>748</v>
      </c>
      <c r="F1584" s="0" t="s">
        <v>1255</v>
      </c>
      <c r="G1584" s="0" t="str">
        <f aca="false">LEFT(B1584,2)</f>
        <v>15</v>
      </c>
      <c r="H1584" s="0" t="str">
        <f aca="false">I1584&amp;"_"&amp;G1584&amp;"_"&amp;F1584</f>
        <v>KortbenetGroenFroe_15_20180925_DL2018015_RoskildeHTX_BorupgaardGym_koersel1</v>
      </c>
      <c r="I1584" s="61" t="str">
        <f aca="false">MID(RIGHT(B1584,LEN(B1584)-3),1,FIND("_",RIGHT(B1584,LEN(B1584)-3))-1)</f>
        <v>KortbenetGroenFroe</v>
      </c>
      <c r="J1584" s="61" t="str">
        <f aca="false">TRIM(SUBSTITUTE(RIGHT(B1584,FIND(I1584,B1584)+1),"_",""))</f>
        <v>eDNA</v>
      </c>
      <c r="K1584" s="0" t="str">
        <f aca="false">IFERROR(VALUE(SUBSTITUTE(E1584,".",",")),E1584)</f>
        <v>No Ct</v>
      </c>
      <c r="L1584" s="61" t="str">
        <f aca="false">IF(J1584="PosK",SUMIFS(K:K,J:J,"PosK",H:H,H1584),"")</f>
        <v/>
      </c>
      <c r="M1584" s="61" t="str">
        <f aca="false">IF(J1584="PosK",SUMIFS(K:K,J:J,"NegK",H:H,H1584),"")</f>
        <v/>
      </c>
      <c r="N1584" s="61" t="str">
        <f aca="false">IF(J1584="PosK",SUMIFS(K:K,J:J,"eDNA",H:H,H1584),"")</f>
        <v/>
      </c>
      <c r="Q1584" s="62"/>
    </row>
    <row r="1585" customFormat="false" ht="14.25" hidden="false" customHeight="false" outlineLevel="0" collapsed="false">
      <c r="A1585" s="0" t="s">
        <v>862</v>
      </c>
      <c r="B1585" s="52" t="s">
        <v>992</v>
      </c>
      <c r="C1585" s="52" t="s">
        <v>751</v>
      </c>
      <c r="D1585" s="53" t="n">
        <v>0.1</v>
      </c>
      <c r="E1585" s="53" t="s">
        <v>748</v>
      </c>
      <c r="F1585" s="0" t="s">
        <v>1255</v>
      </c>
      <c r="G1585" s="0" t="str">
        <f aca="false">LEFT(B1585,2)</f>
        <v>15</v>
      </c>
      <c r="H1585" s="0" t="str">
        <f aca="false">I1585&amp;"_"&amp;G1585&amp;"_"&amp;F1585</f>
        <v>KortbenetGroenFroe_15_20180925_DL2018015_RoskildeHTX_BorupgaardGym_koersel1</v>
      </c>
      <c r="I1585" s="61" t="str">
        <f aca="false">MID(RIGHT(B1585,LEN(B1585)-3),1,FIND("_",RIGHT(B1585,LEN(B1585)-3))-1)</f>
        <v>KortbenetGroenFroe</v>
      </c>
      <c r="J1585" s="61" t="str">
        <f aca="false">TRIM(SUBSTITUTE(RIGHT(B1585,FIND(I1585,B1585)+1),"_",""))</f>
        <v>eDNA</v>
      </c>
      <c r="K1585" s="0" t="str">
        <f aca="false">IFERROR(VALUE(SUBSTITUTE(E1585,".",",")),E1585)</f>
        <v>No Ct</v>
      </c>
      <c r="L1585" s="61" t="str">
        <f aca="false">IF(J1585="PosK",SUMIFS(K:K,J:J,"PosK",H:H,H1585),"")</f>
        <v/>
      </c>
      <c r="M1585" s="61" t="str">
        <f aca="false">IF(J1585="PosK",SUMIFS(K:K,J:J,"NegK",H:H,H1585),"")</f>
        <v/>
      </c>
      <c r="N1585" s="61" t="str">
        <f aca="false">IF(J1585="PosK",SUMIFS(K:K,J:J,"eDNA",H:H,H1585),"")</f>
        <v/>
      </c>
      <c r="P1585" s="62"/>
      <c r="T1585" s="63"/>
      <c r="W1585" s="64"/>
    </row>
    <row r="1586" customFormat="false" ht="14.25" hidden="false" customHeight="false" outlineLevel="0" collapsed="false">
      <c r="A1586" s="0" t="s">
        <v>863</v>
      </c>
      <c r="B1586" s="52" t="s">
        <v>1212</v>
      </c>
      <c r="C1586" s="52" t="s">
        <v>743</v>
      </c>
      <c r="D1586" s="53" t="n">
        <v>0.1</v>
      </c>
      <c r="E1586" s="53" t="s">
        <v>748</v>
      </c>
      <c r="F1586" s="0" t="s">
        <v>1255</v>
      </c>
      <c r="G1586" s="0" t="str">
        <f aca="false">LEFT(B1586,2)</f>
        <v>16</v>
      </c>
      <c r="H1586" s="0" t="str">
        <f aca="false">I1586&amp;"_"&amp;G1586&amp;"_"&amp;F1586</f>
        <v>ButsnudetFroe_16_20180925_DL2018015_RoskildeHTX_BorupgaardGym_koersel1</v>
      </c>
      <c r="I1586" s="61" t="str">
        <f aca="false">MID(RIGHT(B1586,LEN(B1586)-3),1,FIND("_",RIGHT(B1586,LEN(B1586)-3))-1)</f>
        <v>ButsnudetFroe</v>
      </c>
      <c r="J1586" s="61" t="str">
        <f aca="false">TRIM(SUBSTITUTE(RIGHT(B1586,FIND(I1586,B1586)+1),"_",""))</f>
        <v>PosK</v>
      </c>
      <c r="K1586" s="0" t="str">
        <f aca="false">IFERROR(VALUE(SUBSTITUTE(E1586,".",",")),E1586)</f>
        <v>No Ct</v>
      </c>
      <c r="L1586" s="61" t="n">
        <f aca="false">IF(J1586="PosK",SUMIFS(K:K,J:J,"PosK",H:H,H1586),"")</f>
        <v>0</v>
      </c>
      <c r="M1586" s="61" t="n">
        <f aca="false">IF(J1586="PosK",SUMIFS(K:K,J:J,"NegK",H:H,H1586),"")</f>
        <v>0</v>
      </c>
      <c r="N1586" s="61" t="n">
        <f aca="false">IF(J1586="PosK",SUMIFS(K:K,J:J,"eDNA",H:H,H1586),"")</f>
        <v>0</v>
      </c>
      <c r="P1586" s="62" t="n">
        <f aca="false">IF(K1588="No Ct",0,K1588)</f>
        <v>0</v>
      </c>
      <c r="Q1586" s="62" t="n">
        <f aca="false">IF(K1589="No Ct",0,K1589)</f>
        <v>0</v>
      </c>
      <c r="R1586" s="0" t="str">
        <f aca="false">IF(AND(L1586&gt;0,M1586=0),"Valid","Invalid")</f>
        <v>Invalid</v>
      </c>
      <c r="S1586" s="0" t="str">
        <f aca="false">IF(OR(P1586&gt;1,Q1586&gt;1),"Present","Absent")</f>
        <v>Absent</v>
      </c>
      <c r="T1586" s="63" t="str">
        <f aca="false">IF(OR(AND(P1586&gt;1,P1586&lt;41),AND(Q1586&gt;1,Q1586&lt;41)),"Ct&lt;41","Ct&gt;41")</f>
        <v>Ct&gt;41</v>
      </c>
      <c r="U1586" s="0" t="str">
        <f aca="false">I1586</f>
        <v>ButsnudetFroe</v>
      </c>
      <c r="V1586" s="0" t="str">
        <f aca="false">MID(F1586,10,9)</f>
        <v>DL2018015</v>
      </c>
      <c r="W1586" s="64" t="str">
        <f aca="false">V1586&amp;"_"&amp;U1586&amp;"_"&amp;R1586&amp;"_"&amp;S1586&amp;"_"&amp;T1586</f>
        <v>DL2018015_ButsnudetFroe_Invalid_Absent_Ct&gt;41</v>
      </c>
    </row>
    <row r="1587" customFormat="false" ht="14.25" hidden="false" customHeight="false" outlineLevel="0" collapsed="false">
      <c r="A1587" s="0" t="s">
        <v>865</v>
      </c>
      <c r="B1587" s="52" t="s">
        <v>1213</v>
      </c>
      <c r="C1587" s="52" t="s">
        <v>747</v>
      </c>
      <c r="D1587" s="53" t="n">
        <v>0.1</v>
      </c>
      <c r="E1587" s="53" t="s">
        <v>748</v>
      </c>
      <c r="F1587" s="0" t="s">
        <v>1255</v>
      </c>
      <c r="G1587" s="0" t="str">
        <f aca="false">LEFT(B1587,2)</f>
        <v>16</v>
      </c>
      <c r="H1587" s="0" t="str">
        <f aca="false">I1587&amp;"_"&amp;G1587&amp;"_"&amp;F1587</f>
        <v>ButsnudetFroe_16_20180925_DL2018015_RoskildeHTX_BorupgaardGym_koersel1</v>
      </c>
      <c r="I1587" s="61" t="str">
        <f aca="false">MID(RIGHT(B1587,LEN(B1587)-3),1,FIND("_",RIGHT(B1587,LEN(B1587)-3))-1)</f>
        <v>ButsnudetFroe</v>
      </c>
      <c r="J1587" s="61" t="str">
        <f aca="false">TRIM(SUBSTITUTE(RIGHT(B1587,FIND(I1587,B1587)+1),"_",""))</f>
        <v>NegK</v>
      </c>
      <c r="K1587" s="0" t="str">
        <f aca="false">IFERROR(VALUE(SUBSTITUTE(E1587,".",",")),E1587)</f>
        <v>No Ct</v>
      </c>
      <c r="L1587" s="61" t="str">
        <f aca="false">IF(J1587="PosK",SUMIFS(K:K,J:J,"PosK",H:H,H1587),"")</f>
        <v/>
      </c>
      <c r="M1587" s="61" t="str">
        <f aca="false">IF(J1587="PosK",SUMIFS(K:K,J:J,"NegK",H:H,H1587),"")</f>
        <v/>
      </c>
      <c r="N1587" s="61" t="str">
        <f aca="false">IF(J1587="PosK",SUMIFS(K:K,J:J,"eDNA",H:H,H1587),"")</f>
        <v/>
      </c>
    </row>
    <row r="1588" customFormat="false" ht="14.25" hidden="false" customHeight="false" outlineLevel="0" collapsed="false">
      <c r="A1588" s="0" t="s">
        <v>867</v>
      </c>
      <c r="B1588" s="52" t="s">
        <v>1214</v>
      </c>
      <c r="C1588" s="52" t="s">
        <v>751</v>
      </c>
      <c r="D1588" s="53" t="n">
        <v>0.1</v>
      </c>
      <c r="E1588" s="53" t="s">
        <v>748</v>
      </c>
      <c r="F1588" s="0" t="s">
        <v>1255</v>
      </c>
      <c r="G1588" s="0" t="str">
        <f aca="false">LEFT(B1588,2)</f>
        <v>16</v>
      </c>
      <c r="H1588" s="0" t="str">
        <f aca="false">I1588&amp;"_"&amp;G1588&amp;"_"&amp;F1588</f>
        <v>ButsnudetFroe_16_20180925_DL2018015_RoskildeHTX_BorupgaardGym_koersel1</v>
      </c>
      <c r="I1588" s="61" t="str">
        <f aca="false">MID(RIGHT(B1588,LEN(B1588)-3),1,FIND("_",RIGHT(B1588,LEN(B1588)-3))-1)</f>
        <v>ButsnudetFroe</v>
      </c>
      <c r="J1588" s="61" t="str">
        <f aca="false">TRIM(SUBSTITUTE(RIGHT(B1588,FIND(I1588,B1588)+1),"_",""))</f>
        <v>eDNA</v>
      </c>
      <c r="K1588" s="0" t="str">
        <f aca="false">IFERROR(VALUE(SUBSTITUTE(E1588,".",",")),E1588)</f>
        <v>No Ct</v>
      </c>
      <c r="L1588" s="61" t="str">
        <f aca="false">IF(J1588="PosK",SUMIFS(K:K,J:J,"PosK",H:H,H1588),"")</f>
        <v/>
      </c>
      <c r="M1588" s="61" t="str">
        <f aca="false">IF(J1588="PosK",SUMIFS(K:K,J:J,"NegK",H:H,H1588),"")</f>
        <v/>
      </c>
      <c r="N1588" s="61" t="str">
        <f aca="false">IF(J1588="PosK",SUMIFS(K:K,J:J,"eDNA",H:H,H1588),"")</f>
        <v/>
      </c>
      <c r="Q1588" s="62"/>
    </row>
    <row r="1589" customFormat="false" ht="14.25" hidden="false" customHeight="false" outlineLevel="0" collapsed="false">
      <c r="A1589" s="0" t="s">
        <v>869</v>
      </c>
      <c r="B1589" s="52" t="s">
        <v>1214</v>
      </c>
      <c r="C1589" s="52" t="s">
        <v>751</v>
      </c>
      <c r="D1589" s="53" t="n">
        <v>0.1</v>
      </c>
      <c r="E1589" s="53" t="s">
        <v>748</v>
      </c>
      <c r="F1589" s="0" t="s">
        <v>1255</v>
      </c>
      <c r="G1589" s="0" t="str">
        <f aca="false">LEFT(B1589,2)</f>
        <v>16</v>
      </c>
      <c r="H1589" s="0" t="str">
        <f aca="false">I1589&amp;"_"&amp;G1589&amp;"_"&amp;F1589</f>
        <v>ButsnudetFroe_16_20180925_DL2018015_RoskildeHTX_BorupgaardGym_koersel1</v>
      </c>
      <c r="I1589" s="61" t="str">
        <f aca="false">MID(RIGHT(B1589,LEN(B1589)-3),1,FIND("_",RIGHT(B1589,LEN(B1589)-3))-1)</f>
        <v>ButsnudetFroe</v>
      </c>
      <c r="J1589" s="61" t="str">
        <f aca="false">TRIM(SUBSTITUTE(RIGHT(B1589,FIND(I1589,B1589)+1),"_",""))</f>
        <v>eDNA</v>
      </c>
      <c r="K1589" s="0" t="str">
        <f aca="false">IFERROR(VALUE(SUBSTITUTE(E1589,".",",")),E1589)</f>
        <v>No Ct</v>
      </c>
      <c r="L1589" s="61" t="str">
        <f aca="false">IF(J1589="PosK",SUMIFS(K:K,J:J,"PosK",H:H,H1589),"")</f>
        <v/>
      </c>
      <c r="M1589" s="61" t="str">
        <f aca="false">IF(J1589="PosK",SUMIFS(K:K,J:J,"NegK",H:H,H1589),"")</f>
        <v/>
      </c>
      <c r="N1589" s="61" t="str">
        <f aca="false">IF(J1589="PosK",SUMIFS(K:K,J:J,"eDNA",H:H,H1589),"")</f>
        <v/>
      </c>
      <c r="P1589" s="62"/>
      <c r="T1589" s="63"/>
      <c r="W1589" s="64"/>
    </row>
    <row r="1590" customFormat="false" ht="14.25" hidden="false" customHeight="false" outlineLevel="0" collapsed="false">
      <c r="A1590" s="0" t="s">
        <v>870</v>
      </c>
      <c r="B1590" s="52" t="s">
        <v>996</v>
      </c>
      <c r="C1590" s="52" t="s">
        <v>743</v>
      </c>
      <c r="D1590" s="53" t="n">
        <v>0.1</v>
      </c>
      <c r="E1590" s="53" t="s">
        <v>748</v>
      </c>
      <c r="F1590" s="0" t="s">
        <v>1255</v>
      </c>
      <c r="G1590" s="0" t="str">
        <f aca="false">LEFT(B1590,2)</f>
        <v>17</v>
      </c>
      <c r="H1590" s="0" t="str">
        <f aca="false">I1590&amp;"_"&amp;G1590&amp;"_"&amp;F1590</f>
        <v>ButsnudetFroe_17_20180925_DL2018015_RoskildeHTX_BorupgaardGym_koersel1</v>
      </c>
      <c r="I1590" s="61" t="str">
        <f aca="false">MID(RIGHT(B1590,LEN(B1590)-3),1,FIND("_",RIGHT(B1590,LEN(B1590)-3))-1)</f>
        <v>ButsnudetFroe</v>
      </c>
      <c r="J1590" s="61" t="str">
        <f aca="false">TRIM(SUBSTITUTE(RIGHT(B1590,FIND(I1590,B1590)+1),"_",""))</f>
        <v>PosK</v>
      </c>
      <c r="K1590" s="0" t="str">
        <f aca="false">IFERROR(VALUE(SUBSTITUTE(E1590,".",",")),E1590)</f>
        <v>No Ct</v>
      </c>
      <c r="L1590" s="61" t="n">
        <f aca="false">IF(J1590="PosK",SUMIFS(K:K,J:J,"PosK",H:H,H1590),"")</f>
        <v>0</v>
      </c>
      <c r="M1590" s="61" t="n">
        <f aca="false">IF(J1590="PosK",SUMIFS(K:K,J:J,"NegK",H:H,H1590),"")</f>
        <v>0</v>
      </c>
      <c r="N1590" s="61" t="n">
        <f aca="false">IF(J1590="PosK",SUMIFS(K:K,J:J,"eDNA",H:H,H1590),"")</f>
        <v>0</v>
      </c>
      <c r="P1590" s="62" t="n">
        <f aca="false">IF(K1592="No Ct",0,K1592)</f>
        <v>0</v>
      </c>
      <c r="Q1590" s="62" t="n">
        <f aca="false">IF(K1593="No Ct",0,K1593)</f>
        <v>0</v>
      </c>
      <c r="R1590" s="0" t="str">
        <f aca="false">IF(AND(L1590&gt;0,M1590=0),"Valid","Invalid")</f>
        <v>Invalid</v>
      </c>
      <c r="S1590" s="0" t="str">
        <f aca="false">IF(OR(P1590&gt;1,Q1590&gt;1),"Present","Absent")</f>
        <v>Absent</v>
      </c>
      <c r="T1590" s="63" t="str">
        <f aca="false">IF(OR(AND(P1590&gt;1,P1590&lt;41),AND(Q1590&gt;1,Q1590&lt;41)),"Ct&lt;41","Ct&gt;41")</f>
        <v>Ct&gt;41</v>
      </c>
      <c r="U1590" s="0" t="str">
        <f aca="false">I1590</f>
        <v>ButsnudetFroe</v>
      </c>
      <c r="V1590" s="0" t="str">
        <f aca="false">MID(F1590,10,9)</f>
        <v>DL2018015</v>
      </c>
      <c r="W1590" s="64" t="str">
        <f aca="false">V1590&amp;"_"&amp;U1590&amp;"_"&amp;R1590&amp;"_"&amp;S1590&amp;"_"&amp;T1590</f>
        <v>DL2018015_ButsnudetFroe_Invalid_Absent_Ct&gt;41</v>
      </c>
    </row>
    <row r="1591" customFormat="false" ht="14.25" hidden="false" customHeight="false" outlineLevel="0" collapsed="false">
      <c r="A1591" s="0" t="s">
        <v>872</v>
      </c>
      <c r="B1591" s="52" t="s">
        <v>997</v>
      </c>
      <c r="C1591" s="52" t="s">
        <v>747</v>
      </c>
      <c r="D1591" s="53" t="n">
        <v>0.1</v>
      </c>
      <c r="E1591" s="53" t="s">
        <v>748</v>
      </c>
      <c r="F1591" s="0" t="s">
        <v>1255</v>
      </c>
      <c r="G1591" s="0" t="str">
        <f aca="false">LEFT(B1591,2)</f>
        <v>17</v>
      </c>
      <c r="H1591" s="0" t="str">
        <f aca="false">I1591&amp;"_"&amp;G1591&amp;"_"&amp;F1591</f>
        <v>ButsnudetFroe_17_20180925_DL2018015_RoskildeHTX_BorupgaardGym_koersel1</v>
      </c>
      <c r="I1591" s="61" t="str">
        <f aca="false">MID(RIGHT(B1591,LEN(B1591)-3),1,FIND("_",RIGHT(B1591,LEN(B1591)-3))-1)</f>
        <v>ButsnudetFroe</v>
      </c>
      <c r="J1591" s="61" t="str">
        <f aca="false">TRIM(SUBSTITUTE(RIGHT(B1591,FIND(I1591,B1591)+1),"_",""))</f>
        <v>NegK</v>
      </c>
      <c r="K1591" s="0" t="str">
        <f aca="false">IFERROR(VALUE(SUBSTITUTE(E1591,".",",")),E1591)</f>
        <v>No Ct</v>
      </c>
      <c r="L1591" s="61" t="str">
        <f aca="false">IF(J1591="PosK",SUMIFS(K:K,J:J,"PosK",H:H,H1591),"")</f>
        <v/>
      </c>
      <c r="M1591" s="61" t="str">
        <f aca="false">IF(J1591="PosK",SUMIFS(K:K,J:J,"NegK",H:H,H1591),"")</f>
        <v/>
      </c>
      <c r="N1591" s="61" t="str">
        <f aca="false">IF(J1591="PosK",SUMIFS(K:K,J:J,"eDNA",H:H,H1591),"")</f>
        <v/>
      </c>
    </row>
    <row r="1592" customFormat="false" ht="14.25" hidden="false" customHeight="false" outlineLevel="0" collapsed="false">
      <c r="A1592" s="0" t="s">
        <v>874</v>
      </c>
      <c r="B1592" s="52" t="s">
        <v>998</v>
      </c>
      <c r="C1592" s="52" t="s">
        <v>751</v>
      </c>
      <c r="D1592" s="53" t="n">
        <v>0.1</v>
      </c>
      <c r="E1592" s="53" t="s">
        <v>748</v>
      </c>
      <c r="F1592" s="0" t="s">
        <v>1255</v>
      </c>
      <c r="G1592" s="0" t="str">
        <f aca="false">LEFT(B1592,2)</f>
        <v>17</v>
      </c>
      <c r="H1592" s="0" t="str">
        <f aca="false">I1592&amp;"_"&amp;G1592&amp;"_"&amp;F1592</f>
        <v>ButsnudetFroe_17_20180925_DL2018015_RoskildeHTX_BorupgaardGym_koersel1</v>
      </c>
      <c r="I1592" s="61" t="str">
        <f aca="false">MID(RIGHT(B1592,LEN(B1592)-3),1,FIND("_",RIGHT(B1592,LEN(B1592)-3))-1)</f>
        <v>ButsnudetFroe</v>
      </c>
      <c r="J1592" s="61" t="str">
        <f aca="false">TRIM(SUBSTITUTE(RIGHT(B1592,FIND(I1592,B1592)+1),"_",""))</f>
        <v>eDNA</v>
      </c>
      <c r="K1592" s="0" t="str">
        <f aca="false">IFERROR(VALUE(SUBSTITUTE(E1592,".",",")),E1592)</f>
        <v>No Ct</v>
      </c>
      <c r="L1592" s="61" t="str">
        <f aca="false">IF(J1592="PosK",SUMIFS(K:K,J:J,"PosK",H:H,H1592),"")</f>
        <v/>
      </c>
      <c r="M1592" s="61" t="str">
        <f aca="false">IF(J1592="PosK",SUMIFS(K:K,J:J,"NegK",H:H,H1592),"")</f>
        <v/>
      </c>
      <c r="N1592" s="61" t="str">
        <f aca="false">IF(J1592="PosK",SUMIFS(K:K,J:J,"eDNA",H:H,H1592),"")</f>
        <v/>
      </c>
      <c r="Q1592" s="62"/>
    </row>
    <row r="1593" customFormat="false" ht="14.25" hidden="false" customHeight="false" outlineLevel="0" collapsed="false">
      <c r="A1593" s="0" t="s">
        <v>876</v>
      </c>
      <c r="B1593" s="52" t="s">
        <v>998</v>
      </c>
      <c r="C1593" s="52" t="s">
        <v>751</v>
      </c>
      <c r="D1593" s="53" t="n">
        <v>0.1</v>
      </c>
      <c r="E1593" s="53" t="s">
        <v>748</v>
      </c>
      <c r="F1593" s="0" t="s">
        <v>1255</v>
      </c>
      <c r="G1593" s="0" t="str">
        <f aca="false">LEFT(B1593,2)</f>
        <v>17</v>
      </c>
      <c r="H1593" s="0" t="str">
        <f aca="false">I1593&amp;"_"&amp;G1593&amp;"_"&amp;F1593</f>
        <v>ButsnudetFroe_17_20180925_DL2018015_RoskildeHTX_BorupgaardGym_koersel1</v>
      </c>
      <c r="I1593" s="61" t="str">
        <f aca="false">MID(RIGHT(B1593,LEN(B1593)-3),1,FIND("_",RIGHT(B1593,LEN(B1593)-3))-1)</f>
        <v>ButsnudetFroe</v>
      </c>
      <c r="J1593" s="61" t="str">
        <f aca="false">TRIM(SUBSTITUTE(RIGHT(B1593,FIND(I1593,B1593)+1),"_",""))</f>
        <v>eDNA</v>
      </c>
      <c r="K1593" s="0" t="str">
        <f aca="false">IFERROR(VALUE(SUBSTITUTE(E1593,".",",")),E1593)</f>
        <v>No Ct</v>
      </c>
      <c r="L1593" s="61" t="str">
        <f aca="false">IF(J1593="PosK",SUMIFS(K:K,J:J,"PosK",H:H,H1593),"")</f>
        <v/>
      </c>
      <c r="M1593" s="61" t="str">
        <f aca="false">IF(J1593="PosK",SUMIFS(K:K,J:J,"NegK",H:H,H1593),"")</f>
        <v/>
      </c>
      <c r="N1593" s="61" t="str">
        <f aca="false">IF(J1593="PosK",SUMIFS(K:K,J:J,"eDNA",H:H,H1593),"")</f>
        <v/>
      </c>
      <c r="P1593" s="62"/>
      <c r="T1593" s="63"/>
      <c r="W1593" s="64"/>
    </row>
    <row r="1594" customFormat="false" ht="14.25" hidden="false" customHeight="false" outlineLevel="0" collapsed="false">
      <c r="A1594" s="0" t="s">
        <v>877</v>
      </c>
      <c r="B1594" s="52" t="s">
        <v>1215</v>
      </c>
      <c r="C1594" s="52" t="s">
        <v>743</v>
      </c>
      <c r="D1594" s="53" t="n">
        <v>0.1</v>
      </c>
      <c r="E1594" s="53" t="s">
        <v>748</v>
      </c>
      <c r="F1594" s="0" t="s">
        <v>1255</v>
      </c>
      <c r="G1594" s="0" t="str">
        <f aca="false">LEFT(B1594,2)</f>
        <v>18</v>
      </c>
      <c r="H1594" s="0" t="str">
        <f aca="false">I1594&amp;"_"&amp;G1594&amp;"_"&amp;F1594</f>
        <v>LilleVandsalamander_18_20180925_DL2018015_RoskildeHTX_BorupgaardGym_koersel1</v>
      </c>
      <c r="I1594" s="61" t="str">
        <f aca="false">MID(RIGHT(B1594,LEN(B1594)-3),1,FIND("_",RIGHT(B1594,LEN(B1594)-3))-1)</f>
        <v>LilleVandsalamander</v>
      </c>
      <c r="J1594" s="61" t="str">
        <f aca="false">TRIM(SUBSTITUTE(RIGHT(B1594,FIND(I1594,B1594)+1),"_",""))</f>
        <v>PosK</v>
      </c>
      <c r="K1594" s="0" t="str">
        <f aca="false">IFERROR(VALUE(SUBSTITUTE(E1594,".",",")),E1594)</f>
        <v>No Ct</v>
      </c>
      <c r="L1594" s="61" t="n">
        <f aca="false">IF(J1594="PosK",SUMIFS(K:K,J:J,"PosK",H:H,H1594),"")</f>
        <v>0</v>
      </c>
      <c r="M1594" s="61" t="n">
        <f aca="false">IF(J1594="PosK",SUMIFS(K:K,J:J,"NegK",H:H,H1594),"")</f>
        <v>0</v>
      </c>
      <c r="N1594" s="61" t="n">
        <f aca="false">IF(J1594="PosK",SUMIFS(K:K,J:J,"eDNA",H:H,H1594),"")</f>
        <v>79.84</v>
      </c>
      <c r="P1594" s="62" t="n">
        <f aca="false">IF(K1596="No Ct",0,K1596)</f>
        <v>39.75</v>
      </c>
      <c r="Q1594" s="62" t="n">
        <f aca="false">IF(K1597="No Ct",0,K1597)</f>
        <v>40.09</v>
      </c>
      <c r="R1594" s="0" t="str">
        <f aca="false">IF(AND(L1594&gt;0,M1594=0),"Valid","Invalid")</f>
        <v>Invalid</v>
      </c>
      <c r="S1594" s="0" t="str">
        <f aca="false">IF(OR(P1594&gt;1,Q1594&gt;1),"Present","Absent")</f>
        <v>Present</v>
      </c>
      <c r="T1594" s="63" t="str">
        <f aca="false">IF(OR(AND(P1594&gt;1,P1594&lt;41),AND(Q1594&gt;1,Q1594&lt;41)),"Ct&lt;41","Ct&gt;41")</f>
        <v>Ct&lt;41</v>
      </c>
      <c r="U1594" s="0" t="str">
        <f aca="false">I1594</f>
        <v>LilleVandsalamander</v>
      </c>
      <c r="V1594" s="0" t="str">
        <f aca="false">MID(F1594,10,9)</f>
        <v>DL2018015</v>
      </c>
      <c r="W1594" s="64" t="str">
        <f aca="false">V1594&amp;"_"&amp;U1594&amp;"_"&amp;R1594&amp;"_"&amp;S1594&amp;"_"&amp;T1594</f>
        <v>DL2018015_LilleVandsalamander_Invalid_Present_Ct&lt;41</v>
      </c>
    </row>
    <row r="1595" customFormat="false" ht="14.25" hidden="false" customHeight="false" outlineLevel="0" collapsed="false">
      <c r="A1595" s="0" t="s">
        <v>879</v>
      </c>
      <c r="B1595" s="52" t="s">
        <v>1216</v>
      </c>
      <c r="C1595" s="52" t="s">
        <v>747</v>
      </c>
      <c r="D1595" s="53" t="n">
        <v>0.1</v>
      </c>
      <c r="E1595" s="53" t="s">
        <v>748</v>
      </c>
      <c r="F1595" s="0" t="s">
        <v>1255</v>
      </c>
      <c r="G1595" s="0" t="str">
        <f aca="false">LEFT(B1595,2)</f>
        <v>18</v>
      </c>
      <c r="H1595" s="0" t="str">
        <f aca="false">I1595&amp;"_"&amp;G1595&amp;"_"&amp;F1595</f>
        <v>LilleVandsalamander_18_20180925_DL2018015_RoskildeHTX_BorupgaardGym_koersel1</v>
      </c>
      <c r="I1595" s="61" t="str">
        <f aca="false">MID(RIGHT(B1595,LEN(B1595)-3),1,FIND("_",RIGHT(B1595,LEN(B1595)-3))-1)</f>
        <v>LilleVandsalamander</v>
      </c>
      <c r="J1595" s="61" t="str">
        <f aca="false">TRIM(SUBSTITUTE(RIGHT(B1595,FIND(I1595,B1595)+1),"_",""))</f>
        <v>NegK</v>
      </c>
      <c r="K1595" s="0" t="str">
        <f aca="false">IFERROR(VALUE(SUBSTITUTE(E1595,".",",")),E1595)</f>
        <v>No Ct</v>
      </c>
      <c r="L1595" s="61" t="str">
        <f aca="false">IF(J1595="PosK",SUMIFS(K:K,J:J,"PosK",H:H,H1595),"")</f>
        <v/>
      </c>
      <c r="M1595" s="61" t="str">
        <f aca="false">IF(J1595="PosK",SUMIFS(K:K,J:J,"NegK",H:H,H1595),"")</f>
        <v/>
      </c>
      <c r="N1595" s="61" t="str">
        <f aca="false">IF(J1595="PosK",SUMIFS(K:K,J:J,"eDNA",H:H,H1595),"")</f>
        <v/>
      </c>
    </row>
    <row r="1596" customFormat="false" ht="14.25" hidden="false" customHeight="false" outlineLevel="0" collapsed="false">
      <c r="A1596" s="0" t="s">
        <v>881</v>
      </c>
      <c r="B1596" s="52" t="s">
        <v>1217</v>
      </c>
      <c r="C1596" s="52" t="s">
        <v>751</v>
      </c>
      <c r="D1596" s="53" t="n">
        <v>0.1</v>
      </c>
      <c r="E1596" s="53" t="n">
        <v>39.75</v>
      </c>
      <c r="F1596" s="0" t="s">
        <v>1255</v>
      </c>
      <c r="G1596" s="0" t="str">
        <f aca="false">LEFT(B1596,2)</f>
        <v>18</v>
      </c>
      <c r="H1596" s="0" t="str">
        <f aca="false">I1596&amp;"_"&amp;G1596&amp;"_"&amp;F1596</f>
        <v>LilleVandsalamander_18_20180925_DL2018015_RoskildeHTX_BorupgaardGym_koersel1</v>
      </c>
      <c r="I1596" s="61" t="str">
        <f aca="false">MID(RIGHT(B1596,LEN(B1596)-3),1,FIND("_",RIGHT(B1596,LEN(B1596)-3))-1)</f>
        <v>LilleVandsalamander</v>
      </c>
      <c r="J1596" s="61" t="str">
        <f aca="false">TRIM(SUBSTITUTE(RIGHT(B1596,FIND(I1596,B1596)+1),"_",""))</f>
        <v>eDNA</v>
      </c>
      <c r="K1596" s="0" t="n">
        <f aca="false">IFERROR(VALUE(SUBSTITUTE(E1596,".",",")),E1596)</f>
        <v>39.75</v>
      </c>
      <c r="L1596" s="61" t="str">
        <f aca="false">IF(J1596="PosK",SUMIFS(K:K,J:J,"PosK",H:H,H1596),"")</f>
        <v/>
      </c>
      <c r="M1596" s="61" t="str">
        <f aca="false">IF(J1596="PosK",SUMIFS(K:K,J:J,"NegK",H:H,H1596),"")</f>
        <v/>
      </c>
      <c r="N1596" s="61" t="str">
        <f aca="false">IF(J1596="PosK",SUMIFS(K:K,J:J,"eDNA",H:H,H1596),"")</f>
        <v/>
      </c>
      <c r="Q1596" s="62"/>
    </row>
    <row r="1597" customFormat="false" ht="14.25" hidden="false" customHeight="false" outlineLevel="0" collapsed="false">
      <c r="A1597" s="0" t="s">
        <v>883</v>
      </c>
      <c r="B1597" s="52" t="s">
        <v>1217</v>
      </c>
      <c r="C1597" s="52" t="s">
        <v>751</v>
      </c>
      <c r="D1597" s="53" t="n">
        <v>0.1</v>
      </c>
      <c r="E1597" s="53" t="n">
        <v>40.09</v>
      </c>
      <c r="F1597" s="0" t="s">
        <v>1255</v>
      </c>
      <c r="G1597" s="0" t="str">
        <f aca="false">LEFT(B1597,2)</f>
        <v>18</v>
      </c>
      <c r="H1597" s="0" t="str">
        <f aca="false">I1597&amp;"_"&amp;G1597&amp;"_"&amp;F1597</f>
        <v>LilleVandsalamander_18_20180925_DL2018015_RoskildeHTX_BorupgaardGym_koersel1</v>
      </c>
      <c r="I1597" s="61" t="str">
        <f aca="false">MID(RIGHT(B1597,LEN(B1597)-3),1,FIND("_",RIGHT(B1597,LEN(B1597)-3))-1)</f>
        <v>LilleVandsalamander</v>
      </c>
      <c r="J1597" s="61" t="str">
        <f aca="false">TRIM(SUBSTITUTE(RIGHT(B1597,FIND(I1597,B1597)+1),"_",""))</f>
        <v>eDNA</v>
      </c>
      <c r="K1597" s="0" t="n">
        <f aca="false">IFERROR(VALUE(SUBSTITUTE(E1597,".",",")),E1597)</f>
        <v>40.09</v>
      </c>
      <c r="L1597" s="61" t="str">
        <f aca="false">IF(J1597="PosK",SUMIFS(K:K,J:J,"PosK",H:H,H1597),"")</f>
        <v/>
      </c>
      <c r="M1597" s="61" t="str">
        <f aca="false">IF(J1597="PosK",SUMIFS(K:K,J:J,"NegK",H:H,H1597),"")</f>
        <v/>
      </c>
      <c r="N1597" s="61" t="str">
        <f aca="false">IF(J1597="PosK",SUMIFS(K:K,J:J,"eDNA",H:H,H1597),"")</f>
        <v/>
      </c>
      <c r="P1597" s="62"/>
      <c r="T1597" s="63"/>
      <c r="W1597" s="64"/>
    </row>
    <row r="1598" customFormat="false" ht="14.25" hidden="false" customHeight="false" outlineLevel="0" collapsed="false">
      <c r="A1598" s="0" t="s">
        <v>886</v>
      </c>
      <c r="B1598" s="52" t="s">
        <v>1003</v>
      </c>
      <c r="C1598" s="52" t="s">
        <v>747</v>
      </c>
      <c r="D1598" s="53" t="n">
        <v>0.1</v>
      </c>
      <c r="E1598" s="53" t="s">
        <v>748</v>
      </c>
      <c r="F1598" s="0" t="s">
        <v>1255</v>
      </c>
      <c r="G1598" s="0" t="str">
        <f aca="false">LEFT(B1598,2)</f>
        <v>19</v>
      </c>
      <c r="H1598" s="0" t="str">
        <f aca="false">I1598&amp;"_"&amp;G1598&amp;"_"&amp;F1598</f>
        <v>LilleVandsalamander_19_20180925_DL2018015_RoskildeHTX_BorupgaardGym_koersel1</v>
      </c>
      <c r="I1598" s="61" t="str">
        <f aca="false">MID(RIGHT(B1598,LEN(B1598)-3),1,FIND("_",RIGHT(B1598,LEN(B1598)-3))-1)</f>
        <v>LilleVandsalamander</v>
      </c>
      <c r="J1598" s="61" t="str">
        <f aca="false">TRIM(SUBSTITUTE(RIGHT(B1598,FIND(I1598,B1598)+1),"_",""))</f>
        <v>NegK</v>
      </c>
      <c r="K1598" s="0" t="str">
        <f aca="false">IFERROR(VALUE(SUBSTITUTE(E1598,".",",")),E1598)</f>
        <v>No Ct</v>
      </c>
      <c r="L1598" s="61" t="str">
        <f aca="false">IF(J1598="PosK",SUMIFS(K:K,J:J,"PosK",H:H,H1598),"")</f>
        <v/>
      </c>
      <c r="M1598" s="61" t="str">
        <f aca="false">IF(J1598="PosK",SUMIFS(K:K,J:J,"NegK",H:H,H1598),"")</f>
        <v/>
      </c>
      <c r="N1598" s="61" t="str">
        <f aca="false">IF(J1598="PosK",SUMIFS(K:K,J:J,"eDNA",H:H,H1598),"")</f>
        <v/>
      </c>
      <c r="P1598" s="62" t="n">
        <f aca="false">IF(K1600="No Ct",0,K1600)</f>
        <v>21.39</v>
      </c>
      <c r="Q1598" s="62" t="n">
        <f aca="false">IF(K1601="No Ct",0,K1601)</f>
        <v>0</v>
      </c>
      <c r="R1598" s="0" t="str">
        <f aca="false">IF(AND(L1598&gt;0,M1598=0),"Valid","Invalid")</f>
        <v>Invalid</v>
      </c>
      <c r="S1598" s="0" t="str">
        <f aca="false">IF(OR(P1598&gt;1,Q1598&gt;1),"Present","Absent")</f>
        <v>Present</v>
      </c>
      <c r="T1598" s="63" t="str">
        <f aca="false">IF(OR(AND(P1598&gt;1,P1598&lt;41),AND(Q1598&gt;1,Q1598&lt;41)),"Ct&lt;41","Ct&gt;41")</f>
        <v>Ct&lt;41</v>
      </c>
      <c r="U1598" s="0" t="str">
        <f aca="false">I1598</f>
        <v>LilleVandsalamander</v>
      </c>
      <c r="V1598" s="0" t="str">
        <f aca="false">MID(F1598,10,9)</f>
        <v>DL2018015</v>
      </c>
      <c r="W1598" s="64" t="str">
        <f aca="false">V1598&amp;"_"&amp;U1598&amp;"_"&amp;R1598&amp;"_"&amp;S1598&amp;"_"&amp;T1598</f>
        <v>DL2018015_LilleVandsalamander_Invalid_Present_Ct&lt;41</v>
      </c>
    </row>
    <row r="1599" customFormat="false" ht="14.25" hidden="false" customHeight="false" outlineLevel="0" collapsed="false">
      <c r="A1599" s="0" t="s">
        <v>884</v>
      </c>
      <c r="B1599" s="52" t="s">
        <v>1002</v>
      </c>
      <c r="C1599" s="52" t="s">
        <v>743</v>
      </c>
      <c r="D1599" s="53" t="n">
        <v>0.1</v>
      </c>
      <c r="E1599" s="53" t="n">
        <v>28.62</v>
      </c>
      <c r="F1599" s="0" t="s">
        <v>1255</v>
      </c>
      <c r="G1599" s="0" t="str">
        <f aca="false">LEFT(B1599,2)</f>
        <v>19</v>
      </c>
      <c r="H1599" s="0" t="str">
        <f aca="false">I1599&amp;"_"&amp;G1599&amp;"_"&amp;F1599</f>
        <v>LilleVandsalamander_19_20180925_DL2018015_RoskildeHTX_BorupgaardGym_koersel1</v>
      </c>
      <c r="I1599" s="61" t="str">
        <f aca="false">MID(RIGHT(B1599,LEN(B1599)-3),1,FIND("_",RIGHT(B1599,LEN(B1599)-3))-1)</f>
        <v>LilleVandsalamander</v>
      </c>
      <c r="J1599" s="61" t="str">
        <f aca="false">TRIM(SUBSTITUTE(RIGHT(B1599,FIND(I1599,B1599)+1),"_",""))</f>
        <v>PosK</v>
      </c>
      <c r="K1599" s="0" t="n">
        <f aca="false">IFERROR(VALUE(SUBSTITUTE(E1599,".",",")),E1599)</f>
        <v>28.62</v>
      </c>
      <c r="L1599" s="61" t="n">
        <f aca="false">IF(J1599="PosK",SUMIFS(K:K,J:J,"PosK",H:H,H1599),"")</f>
        <v>28.62</v>
      </c>
      <c r="M1599" s="61" t="n">
        <f aca="false">IF(J1599="PosK",SUMIFS(K:K,J:J,"NegK",H:H,H1599),"")</f>
        <v>0</v>
      </c>
      <c r="N1599" s="61" t="n">
        <f aca="false">IF(J1599="PosK",SUMIFS(K:K,J:J,"eDNA",H:H,H1599),"")</f>
        <v>0</v>
      </c>
    </row>
    <row r="1600" customFormat="false" ht="14.25" hidden="false" customHeight="false" outlineLevel="0" collapsed="false">
      <c r="A1600" s="0" t="s">
        <v>891</v>
      </c>
      <c r="B1600" s="52" t="s">
        <v>1218</v>
      </c>
      <c r="C1600" s="52" t="s">
        <v>743</v>
      </c>
      <c r="D1600" s="53" t="n">
        <v>0.1</v>
      </c>
      <c r="E1600" s="53" t="n">
        <v>21.39</v>
      </c>
      <c r="F1600" s="0" t="s">
        <v>1255</v>
      </c>
      <c r="G1600" s="0" t="str">
        <f aca="false">LEFT(B1600,2)</f>
        <v>20</v>
      </c>
      <c r="H1600" s="0" t="str">
        <f aca="false">I1600&amp;"_"&amp;G1600&amp;"_"&amp;F1600</f>
        <v>Skalle_20_20180925_DL2018015_RoskildeHTX_BorupgaardGym_koersel1</v>
      </c>
      <c r="I1600" s="61" t="str">
        <f aca="false">MID(RIGHT(B1600,LEN(B1600)-3),1,FIND("_",RIGHT(B1600,LEN(B1600)-3))-1)</f>
        <v>Skalle</v>
      </c>
      <c r="J1600" s="61" t="str">
        <f aca="false">TRIM(SUBSTITUTE(RIGHT(B1600,FIND(I1600,B1600)+1),"_",""))</f>
        <v>PosK</v>
      </c>
      <c r="K1600" s="0" t="n">
        <f aca="false">IFERROR(VALUE(SUBSTITUTE(E1600,".",",")),E1600)</f>
        <v>21.39</v>
      </c>
      <c r="L1600" s="61" t="n">
        <f aca="false">IF(J1600="PosK",SUMIFS(K:K,J:J,"PosK",H:H,H1600),"")</f>
        <v>21.39</v>
      </c>
      <c r="M1600" s="61" t="n">
        <f aca="false">IF(J1600="PosK",SUMIFS(K:K,J:J,"NegK",H:H,H1600),"")</f>
        <v>0</v>
      </c>
      <c r="N1600" s="61" t="n">
        <f aca="false">IF(J1600="PosK",SUMIFS(K:K,J:J,"eDNA",H:H,H1600),"")</f>
        <v>0</v>
      </c>
      <c r="Q1600" s="62"/>
    </row>
    <row r="1601" customFormat="false" ht="14.25" hidden="false" customHeight="false" outlineLevel="0" collapsed="false">
      <c r="A1601" s="0" t="s">
        <v>893</v>
      </c>
      <c r="B1601" s="52" t="s">
        <v>1219</v>
      </c>
      <c r="C1601" s="52" t="s">
        <v>747</v>
      </c>
      <c r="D1601" s="53" t="n">
        <v>0.1</v>
      </c>
      <c r="E1601" s="53" t="s">
        <v>748</v>
      </c>
      <c r="F1601" s="0" t="s">
        <v>1255</v>
      </c>
      <c r="G1601" s="0" t="str">
        <f aca="false">LEFT(B1601,2)</f>
        <v>20</v>
      </c>
      <c r="H1601" s="0" t="str">
        <f aca="false">I1601&amp;"_"&amp;G1601&amp;"_"&amp;F1601</f>
        <v>Skalle_20_20180925_DL2018015_RoskildeHTX_BorupgaardGym_koersel1</v>
      </c>
      <c r="I1601" s="61" t="str">
        <f aca="false">MID(RIGHT(B1601,LEN(B1601)-3),1,FIND("_",RIGHT(B1601,LEN(B1601)-3))-1)</f>
        <v>Skalle</v>
      </c>
      <c r="J1601" s="61" t="str">
        <f aca="false">TRIM(SUBSTITUTE(RIGHT(B1601,FIND(I1601,B1601)+1),"_",""))</f>
        <v>NegK</v>
      </c>
      <c r="K1601" s="0" t="str">
        <f aca="false">IFERROR(VALUE(SUBSTITUTE(E1601,".",",")),E1601)</f>
        <v>No Ct</v>
      </c>
      <c r="L1601" s="61" t="str">
        <f aca="false">IF(J1601="PosK",SUMIFS(K:K,J:J,"PosK",H:H,H1601),"")</f>
        <v/>
      </c>
      <c r="M1601" s="61" t="str">
        <f aca="false">IF(J1601="PosK",SUMIFS(K:K,J:J,"NegK",H:H,H1601),"")</f>
        <v/>
      </c>
      <c r="N1601" s="61" t="str">
        <f aca="false">IF(J1601="PosK",SUMIFS(K:K,J:J,"eDNA",H:H,H1601),"")</f>
        <v/>
      </c>
      <c r="P1601" s="62"/>
      <c r="T1601" s="63"/>
      <c r="W1601" s="64"/>
    </row>
    <row r="1602" customFormat="false" ht="14.25" hidden="false" customHeight="false" outlineLevel="0" collapsed="false">
      <c r="A1602" s="0" t="s">
        <v>895</v>
      </c>
      <c r="B1602" s="52" t="s">
        <v>1220</v>
      </c>
      <c r="C1602" s="52" t="s">
        <v>751</v>
      </c>
      <c r="D1602" s="53" t="n">
        <v>0.1</v>
      </c>
      <c r="E1602" s="53" t="s">
        <v>748</v>
      </c>
      <c r="F1602" s="0" t="s">
        <v>1255</v>
      </c>
      <c r="G1602" s="0" t="str">
        <f aca="false">LEFT(B1602,2)</f>
        <v>20</v>
      </c>
      <c r="H1602" s="0" t="str">
        <f aca="false">I1602&amp;"_"&amp;G1602&amp;"_"&amp;F1602</f>
        <v>Skalle_20_20180925_DL2018015_RoskildeHTX_BorupgaardGym_koersel1</v>
      </c>
      <c r="I1602" s="61" t="str">
        <f aca="false">MID(RIGHT(B1602,LEN(B1602)-3),1,FIND("_",RIGHT(B1602,LEN(B1602)-3))-1)</f>
        <v>Skalle</v>
      </c>
      <c r="J1602" s="61" t="str">
        <f aca="false">TRIM(SUBSTITUTE(RIGHT(B1602,FIND(I1602,B1602)+1),"_",""))</f>
        <v>eDNA</v>
      </c>
      <c r="K1602" s="0" t="str">
        <f aca="false">IFERROR(VALUE(SUBSTITUTE(E1602,".",",")),E1602)</f>
        <v>No Ct</v>
      </c>
      <c r="L1602" s="61" t="str">
        <f aca="false">IF(J1602="PosK",SUMIFS(K:K,J:J,"PosK",H:H,H1602),"")</f>
        <v/>
      </c>
      <c r="M1602" s="61" t="str">
        <f aca="false">IF(J1602="PosK",SUMIFS(K:K,J:J,"NegK",H:H,H1602),"")</f>
        <v/>
      </c>
      <c r="N1602" s="61" t="str">
        <f aca="false">IF(J1602="PosK",SUMIFS(K:K,J:J,"eDNA",H:H,H1602),"")</f>
        <v/>
      </c>
      <c r="P1602" s="62" t="n">
        <f aca="false">IF(K1604="No Ct",0,K1604)</f>
        <v>0</v>
      </c>
      <c r="Q1602" s="62" t="n">
        <f aca="false">IF(K1605="No Ct",0,K1605)</f>
        <v>0</v>
      </c>
      <c r="R1602" s="0" t="str">
        <f aca="false">IF(AND(L1602&gt;0,M1602=0),"Valid","Invalid")</f>
        <v>Invalid</v>
      </c>
      <c r="S1602" s="0" t="str">
        <f aca="false">IF(OR(P1602&gt;1,Q1602&gt;1),"Present","Absent")</f>
        <v>Absent</v>
      </c>
      <c r="T1602" s="63" t="str">
        <f aca="false">IF(OR(AND(P1602&gt;1,P1602&lt;41),AND(Q1602&gt;1,Q1602&lt;41)),"Ct&lt;41","Ct&gt;41")</f>
        <v>Ct&gt;41</v>
      </c>
      <c r="U1602" s="0" t="str">
        <f aca="false">I1602</f>
        <v>Skalle</v>
      </c>
      <c r="V1602" s="0" t="str">
        <f aca="false">MID(F1602,10,9)</f>
        <v>DL2018015</v>
      </c>
      <c r="W1602" s="64" t="str">
        <f aca="false">V1602&amp;"_"&amp;U1602&amp;"_"&amp;R1602&amp;"_"&amp;S1602&amp;"_"&amp;T1602</f>
        <v>DL2018015_Skalle_Invalid_Absent_Ct&gt;41</v>
      </c>
    </row>
    <row r="1603" customFormat="false" ht="14.25" hidden="false" customHeight="false" outlineLevel="0" collapsed="false">
      <c r="A1603" s="0" t="s">
        <v>897</v>
      </c>
      <c r="B1603" s="52" t="s">
        <v>1220</v>
      </c>
      <c r="C1603" s="52" t="s">
        <v>751</v>
      </c>
      <c r="D1603" s="53" t="n">
        <v>0.1</v>
      </c>
      <c r="E1603" s="53" t="s">
        <v>748</v>
      </c>
      <c r="F1603" s="0" t="s">
        <v>1255</v>
      </c>
      <c r="G1603" s="0" t="str">
        <f aca="false">LEFT(B1603,2)</f>
        <v>20</v>
      </c>
      <c r="H1603" s="0" t="str">
        <f aca="false">I1603&amp;"_"&amp;G1603&amp;"_"&amp;F1603</f>
        <v>Skalle_20_20180925_DL2018015_RoskildeHTX_BorupgaardGym_koersel1</v>
      </c>
      <c r="I1603" s="61" t="str">
        <f aca="false">MID(RIGHT(B1603,LEN(B1603)-3),1,FIND("_",RIGHT(B1603,LEN(B1603)-3))-1)</f>
        <v>Skalle</v>
      </c>
      <c r="J1603" s="61" t="str">
        <f aca="false">TRIM(SUBSTITUTE(RIGHT(B1603,FIND(I1603,B1603)+1),"_",""))</f>
        <v>eDNA</v>
      </c>
      <c r="K1603" s="0" t="str">
        <f aca="false">IFERROR(VALUE(SUBSTITUTE(E1603,".",",")),E1603)</f>
        <v>No Ct</v>
      </c>
      <c r="L1603" s="61" t="str">
        <f aca="false">IF(J1603="PosK",SUMIFS(K:K,J:J,"PosK",H:H,H1603),"")</f>
        <v/>
      </c>
      <c r="M1603" s="61" t="str">
        <f aca="false">IF(J1603="PosK",SUMIFS(K:K,J:J,"NegK",H:H,H1603),"")</f>
        <v/>
      </c>
      <c r="N1603" s="61" t="str">
        <f aca="false">IF(J1603="PosK",SUMIFS(K:K,J:J,"eDNA",H:H,H1603),"")</f>
        <v/>
      </c>
    </row>
    <row r="1604" customFormat="false" ht="14.25" hidden="false" customHeight="false" outlineLevel="0" collapsed="false">
      <c r="A1604" s="0" t="s">
        <v>898</v>
      </c>
      <c r="B1604" s="52" t="s">
        <v>1008</v>
      </c>
      <c r="C1604" s="52" t="s">
        <v>743</v>
      </c>
      <c r="D1604" s="53" t="n">
        <v>0.1</v>
      </c>
      <c r="E1604" s="53" t="s">
        <v>748</v>
      </c>
      <c r="F1604" s="0" t="s">
        <v>1255</v>
      </c>
      <c r="G1604" s="0" t="str">
        <f aca="false">LEFT(B1604,2)</f>
        <v>21</v>
      </c>
      <c r="H1604" s="0" t="str">
        <f aca="false">I1604&amp;"_"&amp;G1604&amp;"_"&amp;F1604</f>
        <v>Skalle_21_20180925_DL2018015_RoskildeHTX_BorupgaardGym_koersel1</v>
      </c>
      <c r="I1604" s="61" t="str">
        <f aca="false">MID(RIGHT(B1604,LEN(B1604)-3),1,FIND("_",RIGHT(B1604,LEN(B1604)-3))-1)</f>
        <v>Skalle</v>
      </c>
      <c r="J1604" s="61" t="str">
        <f aca="false">TRIM(SUBSTITUTE(RIGHT(B1604,FIND(I1604,B1604)+1),"_",""))</f>
        <v>PosK</v>
      </c>
      <c r="K1604" s="0" t="str">
        <f aca="false">IFERROR(VALUE(SUBSTITUTE(E1604,".",",")),E1604)</f>
        <v>No Ct</v>
      </c>
      <c r="L1604" s="61" t="n">
        <f aca="false">IF(J1604="PosK",SUMIFS(K:K,J:J,"PosK",H:H,H1604),"")</f>
        <v>0</v>
      </c>
      <c r="M1604" s="61" t="n">
        <f aca="false">IF(J1604="PosK",SUMIFS(K:K,J:J,"NegK",H:H,H1604),"")</f>
        <v>0</v>
      </c>
      <c r="N1604" s="61" t="n">
        <f aca="false">IF(J1604="PosK",SUMIFS(K:K,J:J,"eDNA",H:H,H1604),"")</f>
        <v>0</v>
      </c>
      <c r="Q1604" s="62"/>
    </row>
    <row r="1605" customFormat="false" ht="14.25" hidden="false" customHeight="false" outlineLevel="0" collapsed="false">
      <c r="A1605" s="0" t="s">
        <v>900</v>
      </c>
      <c r="B1605" s="52" t="s">
        <v>1009</v>
      </c>
      <c r="C1605" s="52" t="s">
        <v>747</v>
      </c>
      <c r="D1605" s="53" t="n">
        <v>0.1</v>
      </c>
      <c r="E1605" s="53" t="s">
        <v>748</v>
      </c>
      <c r="F1605" s="0" t="s">
        <v>1255</v>
      </c>
      <c r="G1605" s="0" t="str">
        <f aca="false">LEFT(B1605,2)</f>
        <v>21</v>
      </c>
      <c r="H1605" s="0" t="str">
        <f aca="false">I1605&amp;"_"&amp;G1605&amp;"_"&amp;F1605</f>
        <v>Skalle_21_20180925_DL2018015_RoskildeHTX_BorupgaardGym_koersel1</v>
      </c>
      <c r="I1605" s="61" t="str">
        <f aca="false">MID(RIGHT(B1605,LEN(B1605)-3),1,FIND("_",RIGHT(B1605,LEN(B1605)-3))-1)</f>
        <v>Skalle</v>
      </c>
      <c r="J1605" s="61" t="str">
        <f aca="false">TRIM(SUBSTITUTE(RIGHT(B1605,FIND(I1605,B1605)+1),"_",""))</f>
        <v>NegK</v>
      </c>
      <c r="K1605" s="0" t="str">
        <f aca="false">IFERROR(VALUE(SUBSTITUTE(E1605,".",",")),E1605)</f>
        <v>No Ct</v>
      </c>
      <c r="L1605" s="61" t="str">
        <f aca="false">IF(J1605="PosK",SUMIFS(K:K,J:J,"PosK",H:H,H1605),"")</f>
        <v/>
      </c>
      <c r="M1605" s="61" t="str">
        <f aca="false">IF(J1605="PosK",SUMIFS(K:K,J:J,"NegK",H:H,H1605),"")</f>
        <v/>
      </c>
      <c r="N1605" s="61" t="str">
        <f aca="false">IF(J1605="PosK",SUMIFS(K:K,J:J,"eDNA",H:H,H1605),"")</f>
        <v/>
      </c>
      <c r="P1605" s="62"/>
      <c r="T1605" s="63"/>
      <c r="W1605" s="64"/>
    </row>
    <row r="1606" customFormat="false" ht="14.25" hidden="false" customHeight="false" outlineLevel="0" collapsed="false">
      <c r="A1606" s="0" t="s">
        <v>902</v>
      </c>
      <c r="B1606" s="52" t="s">
        <v>1010</v>
      </c>
      <c r="C1606" s="52" t="s">
        <v>751</v>
      </c>
      <c r="D1606" s="53" t="n">
        <v>0.1</v>
      </c>
      <c r="E1606" s="53" t="s">
        <v>748</v>
      </c>
      <c r="F1606" s="0" t="s">
        <v>1255</v>
      </c>
      <c r="G1606" s="0" t="str">
        <f aca="false">LEFT(B1606,2)</f>
        <v>21</v>
      </c>
      <c r="H1606" s="0" t="str">
        <f aca="false">I1606&amp;"_"&amp;G1606&amp;"_"&amp;F1606</f>
        <v>Skalle_21_20180925_DL2018015_RoskildeHTX_BorupgaardGym_koersel1</v>
      </c>
      <c r="I1606" s="61" t="str">
        <f aca="false">MID(RIGHT(B1606,LEN(B1606)-3),1,FIND("_",RIGHT(B1606,LEN(B1606)-3))-1)</f>
        <v>Skalle</v>
      </c>
      <c r="J1606" s="61" t="str">
        <f aca="false">TRIM(SUBSTITUTE(RIGHT(B1606,FIND(I1606,B1606)+1),"_",""))</f>
        <v>eDNA</v>
      </c>
      <c r="K1606" s="0" t="str">
        <f aca="false">IFERROR(VALUE(SUBSTITUTE(E1606,".",",")),E1606)</f>
        <v>No Ct</v>
      </c>
      <c r="L1606" s="61" t="str">
        <f aca="false">IF(J1606="PosK",SUMIFS(K:K,J:J,"PosK",H:H,H1606),"")</f>
        <v/>
      </c>
      <c r="M1606" s="61" t="str">
        <f aca="false">IF(J1606="PosK",SUMIFS(K:K,J:J,"NegK",H:H,H1606),"")</f>
        <v/>
      </c>
      <c r="N1606" s="61" t="str">
        <f aca="false">IF(J1606="PosK",SUMIFS(K:K,J:J,"eDNA",H:H,H1606),"")</f>
        <v/>
      </c>
      <c r="P1606" s="62" t="n">
        <f aca="false">IF(K1608="No Ct",0,K1608)</f>
        <v>0</v>
      </c>
      <c r="Q1606" s="62" t="n">
        <f aca="false">IF(K1609="No Ct",0,K1609)</f>
        <v>0</v>
      </c>
      <c r="R1606" s="0" t="str">
        <f aca="false">IF(AND(L1606&gt;0,M1606=0),"Valid","Invalid")</f>
        <v>Invalid</v>
      </c>
      <c r="S1606" s="0" t="str">
        <f aca="false">IF(OR(P1606&gt;1,Q1606&gt;1),"Present","Absent")</f>
        <v>Absent</v>
      </c>
      <c r="T1606" s="63" t="str">
        <f aca="false">IF(OR(AND(P1606&gt;1,P1606&lt;41),AND(Q1606&gt;1,Q1606&lt;41)),"Ct&lt;41","Ct&gt;41")</f>
        <v>Ct&gt;41</v>
      </c>
      <c r="U1606" s="0" t="str">
        <f aca="false">I1606</f>
        <v>Skalle</v>
      </c>
      <c r="V1606" s="0" t="str">
        <f aca="false">MID(F1606,10,9)</f>
        <v>DL2018015</v>
      </c>
      <c r="W1606" s="64" t="str">
        <f aca="false">V1606&amp;"_"&amp;U1606&amp;"_"&amp;R1606&amp;"_"&amp;S1606&amp;"_"&amp;T1606</f>
        <v>DL2018015_Skalle_Invalid_Absent_Ct&gt;41</v>
      </c>
    </row>
    <row r="1607" customFormat="false" ht="14.25" hidden="false" customHeight="false" outlineLevel="0" collapsed="false">
      <c r="A1607" s="0" t="s">
        <v>904</v>
      </c>
      <c r="B1607" s="52" t="s">
        <v>1010</v>
      </c>
      <c r="C1607" s="52" t="s">
        <v>751</v>
      </c>
      <c r="D1607" s="53" t="n">
        <v>0.1</v>
      </c>
      <c r="E1607" s="53" t="s">
        <v>748</v>
      </c>
      <c r="F1607" s="0" t="s">
        <v>1255</v>
      </c>
      <c r="G1607" s="0" t="str">
        <f aca="false">LEFT(B1607,2)</f>
        <v>21</v>
      </c>
      <c r="H1607" s="0" t="str">
        <f aca="false">I1607&amp;"_"&amp;G1607&amp;"_"&amp;F1607</f>
        <v>Skalle_21_20180925_DL2018015_RoskildeHTX_BorupgaardGym_koersel1</v>
      </c>
      <c r="I1607" s="61" t="str">
        <f aca="false">MID(RIGHT(B1607,LEN(B1607)-3),1,FIND("_",RIGHT(B1607,LEN(B1607)-3))-1)</f>
        <v>Skalle</v>
      </c>
      <c r="J1607" s="61" t="str">
        <f aca="false">TRIM(SUBSTITUTE(RIGHT(B1607,FIND(I1607,B1607)+1),"_",""))</f>
        <v>eDNA</v>
      </c>
      <c r="K1607" s="0" t="str">
        <f aca="false">IFERROR(VALUE(SUBSTITUTE(E1607,".",",")),E1607)</f>
        <v>No Ct</v>
      </c>
      <c r="L1607" s="61" t="str">
        <f aca="false">IF(J1607="PosK",SUMIFS(K:K,J:J,"PosK",H:H,H1607),"")</f>
        <v/>
      </c>
      <c r="M1607" s="61" t="str">
        <f aca="false">IF(J1607="PosK",SUMIFS(K:K,J:J,"NegK",H:H,H1607),"")</f>
        <v/>
      </c>
      <c r="N1607" s="61" t="str">
        <f aca="false">IF(J1607="PosK",SUMIFS(K:K,J:J,"eDNA",H:H,H1607),"")</f>
        <v/>
      </c>
    </row>
    <row r="1608" customFormat="false" ht="14.25" hidden="false" customHeight="false" outlineLevel="0" collapsed="false">
      <c r="A1608" s="0" t="s">
        <v>912</v>
      </c>
      <c r="B1608" s="52" t="s">
        <v>1014</v>
      </c>
      <c r="C1608" s="52" t="s">
        <v>743</v>
      </c>
      <c r="D1608" s="53" t="n">
        <v>0.1</v>
      </c>
      <c r="E1608" s="53" t="s">
        <v>748</v>
      </c>
      <c r="F1608" s="0" t="s">
        <v>1255</v>
      </c>
      <c r="G1608" s="0" t="str">
        <f aca="false">LEFT(B1608,2)</f>
        <v>23</v>
      </c>
      <c r="H1608" s="0" t="str">
        <f aca="false">I1608&amp;"_"&amp;G1608&amp;"_"&amp;F1608</f>
        <v>Karusse_23_20180925_DL2018015_RoskildeHTX_BorupgaardGym_koersel1</v>
      </c>
      <c r="I1608" s="61" t="str">
        <f aca="false">MID(RIGHT(B1608,LEN(B1608)-3),1,FIND("_",RIGHT(B1608,LEN(B1608)-3))-1)</f>
        <v>Karusse</v>
      </c>
      <c r="J1608" s="61" t="str">
        <f aca="false">TRIM(SUBSTITUTE(RIGHT(B1608,FIND(I1608,B1608)+1),"_",""))</f>
        <v>PosK</v>
      </c>
      <c r="K1608" s="0" t="str">
        <f aca="false">IFERROR(VALUE(SUBSTITUTE(E1608,".",",")),E1608)</f>
        <v>No Ct</v>
      </c>
      <c r="L1608" s="61" t="n">
        <f aca="false">IF(J1608="PosK",SUMIFS(K:K,J:J,"PosK",H:H,H1608),"")</f>
        <v>0</v>
      </c>
      <c r="M1608" s="61" t="n">
        <f aca="false">IF(J1608="PosK",SUMIFS(K:K,J:J,"NegK",H:H,H1608),"")</f>
        <v>0</v>
      </c>
      <c r="N1608" s="61" t="n">
        <f aca="false">IF(J1608="PosK",SUMIFS(K:K,J:J,"eDNA",H:H,H1608),"")</f>
        <v>0</v>
      </c>
      <c r="Q1608" s="62"/>
    </row>
    <row r="1609" customFormat="false" ht="14.25" hidden="false" customHeight="false" outlineLevel="0" collapsed="false">
      <c r="A1609" s="0" t="s">
        <v>914</v>
      </c>
      <c r="B1609" s="52" t="s">
        <v>1015</v>
      </c>
      <c r="C1609" s="52" t="s">
        <v>747</v>
      </c>
      <c r="D1609" s="53" t="n">
        <v>0.1</v>
      </c>
      <c r="E1609" s="53" t="s">
        <v>748</v>
      </c>
      <c r="F1609" s="0" t="s">
        <v>1255</v>
      </c>
      <c r="G1609" s="0" t="str">
        <f aca="false">LEFT(B1609,2)</f>
        <v>23</v>
      </c>
      <c r="H1609" s="0" t="str">
        <f aca="false">I1609&amp;"_"&amp;G1609&amp;"_"&amp;F1609</f>
        <v>Karusse_23_20180925_DL2018015_RoskildeHTX_BorupgaardGym_koersel1</v>
      </c>
      <c r="I1609" s="61" t="str">
        <f aca="false">MID(RIGHT(B1609,LEN(B1609)-3),1,FIND("_",RIGHT(B1609,LEN(B1609)-3))-1)</f>
        <v>Karusse</v>
      </c>
      <c r="J1609" s="61" t="str">
        <f aca="false">TRIM(SUBSTITUTE(RIGHT(B1609,FIND(I1609,B1609)+1),"_",""))</f>
        <v>NegK</v>
      </c>
      <c r="K1609" s="0" t="str">
        <f aca="false">IFERROR(VALUE(SUBSTITUTE(E1609,".",",")),E1609)</f>
        <v>No Ct</v>
      </c>
      <c r="L1609" s="61" t="str">
        <f aca="false">IF(J1609="PosK",SUMIFS(K:K,J:J,"PosK",H:H,H1609),"")</f>
        <v/>
      </c>
      <c r="M1609" s="61" t="str">
        <f aca="false">IF(J1609="PosK",SUMIFS(K:K,J:J,"NegK",H:H,H1609),"")</f>
        <v/>
      </c>
      <c r="N1609" s="61" t="str">
        <f aca="false">IF(J1609="PosK",SUMIFS(K:K,J:J,"eDNA",H:H,H1609),"")</f>
        <v/>
      </c>
      <c r="P1609" s="62"/>
      <c r="T1609" s="63"/>
      <c r="W1609" s="64"/>
    </row>
    <row r="1610" customFormat="false" ht="14.25" hidden="false" customHeight="false" outlineLevel="0" collapsed="false">
      <c r="A1610" s="0" t="s">
        <v>916</v>
      </c>
      <c r="B1610" s="52" t="s">
        <v>1016</v>
      </c>
      <c r="C1610" s="52" t="s">
        <v>751</v>
      </c>
      <c r="D1610" s="53" t="n">
        <v>0.1</v>
      </c>
      <c r="E1610" s="53" t="s">
        <v>748</v>
      </c>
      <c r="F1610" s="0" t="s">
        <v>1255</v>
      </c>
      <c r="G1610" s="0" t="str">
        <f aca="false">LEFT(B1610,2)</f>
        <v>23</v>
      </c>
      <c r="H1610" s="0" t="str">
        <f aca="false">I1610&amp;"_"&amp;G1610&amp;"_"&amp;F1610</f>
        <v>Karusse_23_20180925_DL2018015_RoskildeHTX_BorupgaardGym_koersel1</v>
      </c>
      <c r="I1610" s="61" t="str">
        <f aca="false">MID(RIGHT(B1610,LEN(B1610)-3),1,FIND("_",RIGHT(B1610,LEN(B1610)-3))-1)</f>
        <v>Karusse</v>
      </c>
      <c r="J1610" s="61" t="str">
        <f aca="false">TRIM(SUBSTITUTE(RIGHT(B1610,FIND(I1610,B1610)+1),"_",""))</f>
        <v>eDNA</v>
      </c>
      <c r="K1610" s="0" t="str">
        <f aca="false">IFERROR(VALUE(SUBSTITUTE(E1610,".",",")),E1610)</f>
        <v>No Ct</v>
      </c>
      <c r="L1610" s="61" t="str">
        <f aca="false">IF(J1610="PosK",SUMIFS(K:K,J:J,"PosK",H:H,H1610),"")</f>
        <v/>
      </c>
      <c r="M1610" s="61" t="str">
        <f aca="false">IF(J1610="PosK",SUMIFS(K:K,J:J,"NegK",H:H,H1610),"")</f>
        <v/>
      </c>
      <c r="N1610" s="61" t="str">
        <f aca="false">IF(J1610="PosK",SUMIFS(K:K,J:J,"eDNA",H:H,H1610),"")</f>
        <v/>
      </c>
      <c r="P1610" s="62" t="n">
        <f aca="false">IF(K1612="No Ct",0,K1612)</f>
        <v>0</v>
      </c>
      <c r="Q1610" s="62" t="n">
        <f aca="false">IF(K1613="No Ct",0,K1613)</f>
        <v>0</v>
      </c>
      <c r="R1610" s="0" t="str">
        <f aca="false">IF(AND(L1610&gt;0,M1610=0),"Valid","Invalid")</f>
        <v>Invalid</v>
      </c>
      <c r="S1610" s="0" t="str">
        <f aca="false">IF(OR(P1610&gt;1,Q1610&gt;1),"Present","Absent")</f>
        <v>Absent</v>
      </c>
      <c r="T1610" s="63" t="str">
        <f aca="false">IF(OR(AND(P1610&gt;1,P1610&lt;41),AND(Q1610&gt;1,Q1610&lt;41)),"Ct&lt;41","Ct&gt;41")</f>
        <v>Ct&gt;41</v>
      </c>
      <c r="U1610" s="0" t="str">
        <f aca="false">I1610</f>
        <v>Karusse</v>
      </c>
      <c r="V1610" s="0" t="str">
        <f aca="false">MID(F1610,10,9)</f>
        <v>DL2018015</v>
      </c>
      <c r="W1610" s="64" t="str">
        <f aca="false">V1610&amp;"_"&amp;U1610&amp;"_"&amp;R1610&amp;"_"&amp;S1610&amp;"_"&amp;T1610</f>
        <v>DL2018015_Karusse_Invalid_Absent_Ct&gt;41</v>
      </c>
    </row>
    <row r="1611" customFormat="false" ht="14.25" hidden="false" customHeight="false" outlineLevel="0" collapsed="false">
      <c r="A1611" s="0" t="s">
        <v>918</v>
      </c>
      <c r="B1611" s="52" t="s">
        <v>1016</v>
      </c>
      <c r="C1611" s="52" t="s">
        <v>751</v>
      </c>
      <c r="D1611" s="53" t="n">
        <v>0.1</v>
      </c>
      <c r="E1611" s="53" t="s">
        <v>748</v>
      </c>
      <c r="F1611" s="0" t="s">
        <v>1255</v>
      </c>
      <c r="G1611" s="0" t="str">
        <f aca="false">LEFT(B1611,2)</f>
        <v>23</v>
      </c>
      <c r="H1611" s="0" t="str">
        <f aca="false">I1611&amp;"_"&amp;G1611&amp;"_"&amp;F1611</f>
        <v>Karusse_23_20180925_DL2018015_RoskildeHTX_BorupgaardGym_koersel1</v>
      </c>
      <c r="I1611" s="61" t="str">
        <f aca="false">MID(RIGHT(B1611,LEN(B1611)-3),1,FIND("_",RIGHT(B1611,LEN(B1611)-3))-1)</f>
        <v>Karusse</v>
      </c>
      <c r="J1611" s="61" t="str">
        <f aca="false">TRIM(SUBSTITUTE(RIGHT(B1611,FIND(I1611,B1611)+1),"_",""))</f>
        <v>eDNA</v>
      </c>
      <c r="K1611" s="0" t="str">
        <f aca="false">IFERROR(VALUE(SUBSTITUTE(E1611,".",",")),E1611)</f>
        <v>No Ct</v>
      </c>
      <c r="L1611" s="61" t="str">
        <f aca="false">IF(J1611="PosK",SUMIFS(K:K,J:J,"PosK",H:H,H1611),"")</f>
        <v/>
      </c>
      <c r="M1611" s="61" t="str">
        <f aca="false">IF(J1611="PosK",SUMIFS(K:K,J:J,"NegK",H:H,H1611),"")</f>
        <v/>
      </c>
      <c r="N1611" s="61" t="str">
        <f aca="false">IF(J1611="PosK",SUMIFS(K:K,J:J,"eDNA",H:H,H1611),"")</f>
        <v/>
      </c>
    </row>
    <row r="1612" customFormat="false" ht="14.25" hidden="false" customHeight="false" outlineLevel="0" collapsed="false">
      <c r="A1612" s="0" t="s">
        <v>919</v>
      </c>
      <c r="B1612" s="52" t="s">
        <v>1224</v>
      </c>
      <c r="C1612" s="52" t="s">
        <v>743</v>
      </c>
      <c r="D1612" s="53" t="n">
        <v>0.1</v>
      </c>
      <c r="E1612" s="53" t="s">
        <v>748</v>
      </c>
      <c r="F1612" s="0" t="s">
        <v>1255</v>
      </c>
      <c r="G1612" s="0" t="str">
        <f aca="false">LEFT(B1612,2)</f>
        <v>24</v>
      </c>
      <c r="H1612" s="0" t="str">
        <f aca="false">I1612&amp;"_"&amp;G1612&amp;"_"&amp;F1612</f>
        <v>Soelvkarusse_24_20180925_DL2018015_RoskildeHTX_BorupgaardGym_koersel1</v>
      </c>
      <c r="I1612" s="61" t="str">
        <f aca="false">MID(RIGHT(B1612,LEN(B1612)-3),1,FIND("_",RIGHT(B1612,LEN(B1612)-3))-1)</f>
        <v>Soelvkarusse</v>
      </c>
      <c r="J1612" s="61" t="str">
        <f aca="false">TRIM(SUBSTITUTE(RIGHT(B1612,FIND(I1612,B1612)+1),"_",""))</f>
        <v>PosK</v>
      </c>
      <c r="K1612" s="0" t="str">
        <f aca="false">IFERROR(VALUE(SUBSTITUTE(E1612,".",",")),E1612)</f>
        <v>No Ct</v>
      </c>
      <c r="L1612" s="61" t="n">
        <f aca="false">IF(J1612="PosK",SUMIFS(K:K,J:J,"PosK",H:H,H1612),"")</f>
        <v>0</v>
      </c>
      <c r="M1612" s="61" t="n">
        <f aca="false">IF(J1612="PosK",SUMIFS(K:K,J:J,"NegK",H:H,H1612),"")</f>
        <v>0</v>
      </c>
      <c r="N1612" s="61" t="n">
        <f aca="false">IF(J1612="PosK",SUMIFS(K:K,J:J,"eDNA",H:H,H1612),"")</f>
        <v>0</v>
      </c>
      <c r="Q1612" s="62"/>
    </row>
    <row r="1613" customFormat="false" ht="14.25" hidden="false" customHeight="false" outlineLevel="0" collapsed="false">
      <c r="A1613" s="0" t="s">
        <v>921</v>
      </c>
      <c r="B1613" s="52" t="s">
        <v>1225</v>
      </c>
      <c r="C1613" s="52" t="s">
        <v>747</v>
      </c>
      <c r="D1613" s="53" t="n">
        <v>0.1</v>
      </c>
      <c r="E1613" s="53" t="s">
        <v>748</v>
      </c>
      <c r="F1613" s="0" t="s">
        <v>1255</v>
      </c>
      <c r="G1613" s="0" t="str">
        <f aca="false">LEFT(B1613,2)</f>
        <v>24</v>
      </c>
      <c r="H1613" s="0" t="str">
        <f aca="false">I1613&amp;"_"&amp;G1613&amp;"_"&amp;F1613</f>
        <v>Soelvkarusse_24_20180925_DL2018015_RoskildeHTX_BorupgaardGym_koersel1</v>
      </c>
      <c r="I1613" s="61" t="str">
        <f aca="false">MID(RIGHT(B1613,LEN(B1613)-3),1,FIND("_",RIGHT(B1613,LEN(B1613)-3))-1)</f>
        <v>Soelvkarusse</v>
      </c>
      <c r="J1613" s="61" t="str">
        <f aca="false">TRIM(SUBSTITUTE(RIGHT(B1613,FIND(I1613,B1613)+1),"_",""))</f>
        <v>NegK</v>
      </c>
      <c r="K1613" s="0" t="str">
        <f aca="false">IFERROR(VALUE(SUBSTITUTE(E1613,".",",")),E1613)</f>
        <v>No Ct</v>
      </c>
      <c r="L1613" s="61" t="str">
        <f aca="false">IF(J1613="PosK",SUMIFS(K:K,J:J,"PosK",H:H,H1613),"")</f>
        <v/>
      </c>
      <c r="M1613" s="61" t="str">
        <f aca="false">IF(J1613="PosK",SUMIFS(K:K,J:J,"NegK",H:H,H1613),"")</f>
        <v/>
      </c>
      <c r="N1613" s="61" t="str">
        <f aca="false">IF(J1613="PosK",SUMIFS(K:K,J:J,"eDNA",H:H,H1613),"")</f>
        <v/>
      </c>
      <c r="P1613" s="62"/>
      <c r="T1613" s="63"/>
      <c r="W1613" s="64"/>
    </row>
    <row r="1614" customFormat="false" ht="14.25" hidden="false" customHeight="false" outlineLevel="0" collapsed="false">
      <c r="A1614" s="0" t="s">
        <v>923</v>
      </c>
      <c r="B1614" s="52" t="s">
        <v>1226</v>
      </c>
      <c r="C1614" s="52" t="s">
        <v>751</v>
      </c>
      <c r="D1614" s="53" t="n">
        <v>0.1</v>
      </c>
      <c r="E1614" s="53" t="s">
        <v>748</v>
      </c>
      <c r="F1614" s="0" t="s">
        <v>1255</v>
      </c>
      <c r="G1614" s="0" t="str">
        <f aca="false">LEFT(B1614,2)</f>
        <v>24</v>
      </c>
      <c r="H1614" s="0" t="str">
        <f aca="false">I1614&amp;"_"&amp;G1614&amp;"_"&amp;F1614</f>
        <v>Soelvkarusse_24_20180925_DL2018015_RoskildeHTX_BorupgaardGym_koersel1</v>
      </c>
      <c r="I1614" s="61" t="str">
        <f aca="false">MID(RIGHT(B1614,LEN(B1614)-3),1,FIND("_",RIGHT(B1614,LEN(B1614)-3))-1)</f>
        <v>Soelvkarusse</v>
      </c>
      <c r="J1614" s="61" t="str">
        <f aca="false">TRIM(SUBSTITUTE(RIGHT(B1614,FIND(I1614,B1614)+1),"_",""))</f>
        <v>eDNA</v>
      </c>
      <c r="K1614" s="0" t="str">
        <f aca="false">IFERROR(VALUE(SUBSTITUTE(E1614,".",",")),E1614)</f>
        <v>No Ct</v>
      </c>
      <c r="L1614" s="61" t="str">
        <f aca="false">IF(J1614="PosK",SUMIFS(K:K,J:J,"PosK",H:H,H1614),"")</f>
        <v/>
      </c>
      <c r="M1614" s="61" t="str">
        <f aca="false">IF(J1614="PosK",SUMIFS(K:K,J:J,"NegK",H:H,H1614),"")</f>
        <v/>
      </c>
      <c r="N1614" s="61" t="str">
        <f aca="false">IF(J1614="PosK",SUMIFS(K:K,J:J,"eDNA",H:H,H1614),"")</f>
        <v/>
      </c>
      <c r="P1614" s="62" t="n">
        <f aca="false">IF(K1616="No Ct",0,K1616)</f>
        <v>0</v>
      </c>
      <c r="Q1614" s="62" t="n">
        <f aca="false">IF(K1617="No Ct",0,K1617)</f>
        <v>0</v>
      </c>
      <c r="R1614" s="0" t="str">
        <f aca="false">IF(AND(L1614&gt;0,M1614=0),"Valid","Invalid")</f>
        <v>Invalid</v>
      </c>
      <c r="S1614" s="0" t="str">
        <f aca="false">IF(OR(P1614&gt;1,Q1614&gt;1),"Present","Absent")</f>
        <v>Absent</v>
      </c>
      <c r="T1614" s="63" t="str">
        <f aca="false">IF(OR(AND(P1614&gt;1,P1614&lt;41),AND(Q1614&gt;1,Q1614&lt;41)),"Ct&lt;41","Ct&gt;41")</f>
        <v>Ct&gt;41</v>
      </c>
      <c r="U1614" s="0" t="str">
        <f aca="false">I1614</f>
        <v>Soelvkarusse</v>
      </c>
      <c r="V1614" s="0" t="str">
        <f aca="false">MID(F1614,10,9)</f>
        <v>DL2018015</v>
      </c>
      <c r="W1614" s="64" t="str">
        <f aca="false">V1614&amp;"_"&amp;U1614&amp;"_"&amp;R1614&amp;"_"&amp;S1614&amp;"_"&amp;T1614</f>
        <v>DL2018015_Soelvkarusse_Invalid_Absent_Ct&gt;41</v>
      </c>
    </row>
    <row r="1615" customFormat="false" ht="14.25" hidden="false" customHeight="false" outlineLevel="0" collapsed="false">
      <c r="A1615" s="0" t="s">
        <v>925</v>
      </c>
      <c r="B1615" s="52" t="s">
        <v>1226</v>
      </c>
      <c r="C1615" s="52" t="s">
        <v>751</v>
      </c>
      <c r="D1615" s="53" t="n">
        <v>0.1</v>
      </c>
      <c r="E1615" s="53" t="s">
        <v>748</v>
      </c>
      <c r="F1615" s="0" t="s">
        <v>1255</v>
      </c>
      <c r="G1615" s="0" t="str">
        <f aca="false">LEFT(B1615,2)</f>
        <v>24</v>
      </c>
      <c r="H1615" s="0" t="str">
        <f aca="false">I1615&amp;"_"&amp;G1615&amp;"_"&amp;F1615</f>
        <v>Soelvkarusse_24_20180925_DL2018015_RoskildeHTX_BorupgaardGym_koersel1</v>
      </c>
      <c r="I1615" s="61" t="str">
        <f aca="false">MID(RIGHT(B1615,LEN(B1615)-3),1,FIND("_",RIGHT(B1615,LEN(B1615)-3))-1)</f>
        <v>Soelvkarusse</v>
      </c>
      <c r="J1615" s="61" t="str">
        <f aca="false">TRIM(SUBSTITUTE(RIGHT(B1615,FIND(I1615,B1615)+1),"_",""))</f>
        <v>eDNA</v>
      </c>
      <c r="K1615" s="0" t="str">
        <f aca="false">IFERROR(VALUE(SUBSTITUTE(E1615,".",",")),E1615)</f>
        <v>No Ct</v>
      </c>
      <c r="L1615" s="61" t="str">
        <f aca="false">IF(J1615="PosK",SUMIFS(K:K,J:J,"PosK",H:H,H1615),"")</f>
        <v/>
      </c>
      <c r="M1615" s="61" t="str">
        <f aca="false">IF(J1615="PosK",SUMIFS(K:K,J:J,"NegK",H:H,H1615),"")</f>
        <v/>
      </c>
      <c r="N1615" s="61" t="str">
        <f aca="false">IF(J1615="PosK",SUMIFS(K:K,J:J,"eDNA",H:H,H1615),"")</f>
        <v/>
      </c>
    </row>
    <row r="1616" customFormat="false" ht="14.25" hidden="false" customHeight="false" outlineLevel="0" collapsed="false">
      <c r="A1616" s="0" t="s">
        <v>888</v>
      </c>
      <c r="B1616" s="52" t="s">
        <v>1004</v>
      </c>
      <c r="C1616" s="52" t="s">
        <v>751</v>
      </c>
      <c r="D1616" s="53" t="n">
        <v>0.1</v>
      </c>
      <c r="E1616" s="53" t="s">
        <v>748</v>
      </c>
      <c r="F1616" s="0" t="s">
        <v>1255</v>
      </c>
      <c r="G1616" s="0" t="str">
        <f aca="false">LEFT(B1616,2)</f>
        <v>19</v>
      </c>
      <c r="H1616" s="0" t="str">
        <f aca="false">I1616&amp;"_"&amp;G1616&amp;"_"&amp;F1616</f>
        <v>LilleVandsalamander_19_20180925_DL2018015_RoskildeHTX_BorupgaardGym_koersel1</v>
      </c>
      <c r="I1616" s="61" t="str">
        <f aca="false">MID(RIGHT(B1616,LEN(B1616)-3),1,FIND("_",RIGHT(B1616,LEN(B1616)-3))-1)</f>
        <v>LilleVandsalamander</v>
      </c>
      <c r="J1616" s="61" t="str">
        <f aca="false">TRIM(SUBSTITUTE(RIGHT(B1616,FIND(I1616,B1616)+1),"_",""))</f>
        <v>eDNA</v>
      </c>
      <c r="K1616" s="0" t="str">
        <f aca="false">IFERROR(VALUE(SUBSTITUTE(E1616,".",",")),E1616)</f>
        <v>No Ct</v>
      </c>
      <c r="L1616" s="61" t="str">
        <f aca="false">IF(J1616="PosK",SUMIFS(K:K,J:J,"PosK",H:H,H1616),"")</f>
        <v/>
      </c>
      <c r="M1616" s="61" t="str">
        <f aca="false">IF(J1616="PosK",SUMIFS(K:K,J:J,"NegK",H:H,H1616),"")</f>
        <v/>
      </c>
      <c r="N1616" s="61" t="str">
        <f aca="false">IF(J1616="PosK",SUMIFS(K:K,J:J,"eDNA",H:H,H1616),"")</f>
        <v/>
      </c>
      <c r="Q1616" s="62"/>
    </row>
    <row r="1617" customFormat="false" ht="14.25" hidden="false" customHeight="false" outlineLevel="0" collapsed="false">
      <c r="A1617" s="0" t="s">
        <v>890</v>
      </c>
      <c r="B1617" s="52" t="s">
        <v>1004</v>
      </c>
      <c r="C1617" s="52" t="s">
        <v>751</v>
      </c>
      <c r="D1617" s="53" t="n">
        <v>0.1</v>
      </c>
      <c r="E1617" s="53" t="s">
        <v>748</v>
      </c>
      <c r="F1617" s="0" t="s">
        <v>1255</v>
      </c>
      <c r="G1617" s="0" t="str">
        <f aca="false">LEFT(B1617,2)</f>
        <v>19</v>
      </c>
      <c r="H1617" s="0" t="str">
        <f aca="false">I1617&amp;"_"&amp;G1617&amp;"_"&amp;F1617</f>
        <v>LilleVandsalamander_19_20180925_DL2018015_RoskildeHTX_BorupgaardGym_koersel1</v>
      </c>
      <c r="I1617" s="61" t="str">
        <f aca="false">MID(RIGHT(B1617,LEN(B1617)-3),1,FIND("_",RIGHT(B1617,LEN(B1617)-3))-1)</f>
        <v>LilleVandsalamander</v>
      </c>
      <c r="J1617" s="61" t="str">
        <f aca="false">TRIM(SUBSTITUTE(RIGHT(B1617,FIND(I1617,B1617)+1),"_",""))</f>
        <v>eDNA</v>
      </c>
      <c r="K1617" s="0" t="str">
        <f aca="false">IFERROR(VALUE(SUBSTITUTE(E1617,".",",")),E1617)</f>
        <v>No Ct</v>
      </c>
      <c r="L1617" s="61" t="str">
        <f aca="false">IF(J1617="PosK",SUMIFS(K:K,J:J,"PosK",H:H,H1617),"")</f>
        <v/>
      </c>
      <c r="M1617" s="61" t="str">
        <f aca="false">IF(J1617="PosK",SUMIFS(K:K,J:J,"NegK",H:H,H1617),"")</f>
        <v/>
      </c>
      <c r="N1617" s="61" t="str">
        <f aca="false">IF(J1617="PosK",SUMIFS(K:K,J:J,"eDNA",H:H,H1617),"")</f>
        <v/>
      </c>
      <c r="P1617" s="62"/>
      <c r="T1617" s="63"/>
      <c r="W1617" s="64"/>
    </row>
    <row r="1618" customFormat="false" ht="14.25" hidden="false" customHeight="false" outlineLevel="0" collapsed="false">
      <c r="A1618" s="0" t="s">
        <v>905</v>
      </c>
      <c r="B1618" s="52" t="s">
        <v>1221</v>
      </c>
      <c r="C1618" s="52" t="s">
        <v>743</v>
      </c>
      <c r="D1618" s="53" t="n">
        <v>0.1</v>
      </c>
      <c r="E1618" s="53" t="n">
        <v>30.75</v>
      </c>
      <c r="F1618" s="0" t="s">
        <v>1255</v>
      </c>
      <c r="G1618" s="0" t="str">
        <f aca="false">LEFT(B1618,2)</f>
        <v>22</v>
      </c>
      <c r="H1618" s="0" t="str">
        <f aca="false">I1618&amp;"_"&amp;G1618&amp;"_"&amp;F1618</f>
        <v>Karusse_22_20180925_DL2018015_RoskildeHTX_BorupgaardGym_koersel1</v>
      </c>
      <c r="I1618" s="61" t="str">
        <f aca="false">MID(RIGHT(B1618,LEN(B1618)-3),1,FIND("_",RIGHT(B1618,LEN(B1618)-3))-1)</f>
        <v>Karusse</v>
      </c>
      <c r="J1618" s="61" t="str">
        <f aca="false">TRIM(SUBSTITUTE(RIGHT(B1618,FIND(I1618,B1618)+1),"_",""))</f>
        <v>PosK</v>
      </c>
      <c r="K1618" s="0" t="n">
        <f aca="false">IFERROR(VALUE(SUBSTITUTE(E1618,".",",")),E1618)</f>
        <v>30.75</v>
      </c>
      <c r="L1618" s="61" t="n">
        <f aca="false">IF(J1618="PosK",SUMIFS(K:K,J:J,"PosK",H:H,H1618),"")</f>
        <v>30.75</v>
      </c>
      <c r="M1618" s="61" t="n">
        <f aca="false">IF(J1618="PosK",SUMIFS(K:K,J:J,"NegK",H:H,H1618),"")</f>
        <v>0</v>
      </c>
      <c r="N1618" s="61" t="n">
        <f aca="false">IF(J1618="PosK",SUMIFS(K:K,J:J,"eDNA",H:H,H1618),"")</f>
        <v>0</v>
      </c>
      <c r="P1618" s="62" t="n">
        <f aca="false">IF(K1620="No Ct",0,K1620)</f>
        <v>0</v>
      </c>
      <c r="Q1618" s="62" t="n">
        <f aca="false">IF(K1621="No Ct",0,K1621)</f>
        <v>0</v>
      </c>
      <c r="R1618" s="0" t="str">
        <f aca="false">IF(AND(L1618&gt;0,M1618=0),"Valid","Invalid")</f>
        <v>Valid</v>
      </c>
      <c r="S1618" s="0" t="str">
        <f aca="false">IF(OR(P1618&gt;1,Q1618&gt;1),"Present","Absent")</f>
        <v>Absent</v>
      </c>
      <c r="T1618" s="63" t="str">
        <f aca="false">IF(OR(AND(P1618&gt;1,P1618&lt;41),AND(Q1618&gt;1,Q1618&lt;41)),"Ct&lt;41","Ct&gt;41")</f>
        <v>Ct&gt;41</v>
      </c>
      <c r="U1618" s="0" t="str">
        <f aca="false">I1618</f>
        <v>Karusse</v>
      </c>
      <c r="V1618" s="0" t="str">
        <f aca="false">MID(F1618,10,9)</f>
        <v>DL2018015</v>
      </c>
      <c r="W1618" s="64" t="str">
        <f aca="false">V1618&amp;"_"&amp;U1618&amp;"_"&amp;R1618&amp;"_"&amp;S1618&amp;"_"&amp;T1618</f>
        <v>DL2018015_Karusse_Valid_Absent_Ct&gt;41</v>
      </c>
    </row>
    <row r="1619" customFormat="false" ht="14.25" hidden="false" customHeight="false" outlineLevel="0" collapsed="false">
      <c r="A1619" s="0" t="s">
        <v>907</v>
      </c>
      <c r="B1619" s="52" t="s">
        <v>1222</v>
      </c>
      <c r="C1619" s="52" t="s">
        <v>747</v>
      </c>
      <c r="D1619" s="53" t="n">
        <v>0.1</v>
      </c>
      <c r="E1619" s="53" t="s">
        <v>748</v>
      </c>
      <c r="F1619" s="0" t="s">
        <v>1255</v>
      </c>
      <c r="G1619" s="0" t="str">
        <f aca="false">LEFT(B1619,2)</f>
        <v>22</v>
      </c>
      <c r="H1619" s="0" t="str">
        <f aca="false">I1619&amp;"_"&amp;G1619&amp;"_"&amp;F1619</f>
        <v>Karusse_22_20180925_DL2018015_RoskildeHTX_BorupgaardGym_koersel1</v>
      </c>
      <c r="I1619" s="61" t="str">
        <f aca="false">MID(RIGHT(B1619,LEN(B1619)-3),1,FIND("_",RIGHT(B1619,LEN(B1619)-3))-1)</f>
        <v>Karusse</v>
      </c>
      <c r="J1619" s="61" t="str">
        <f aca="false">TRIM(SUBSTITUTE(RIGHT(B1619,FIND(I1619,B1619)+1),"_",""))</f>
        <v>NegK</v>
      </c>
      <c r="K1619" s="0" t="str">
        <f aca="false">IFERROR(VALUE(SUBSTITUTE(E1619,".",",")),E1619)</f>
        <v>No Ct</v>
      </c>
      <c r="L1619" s="61" t="str">
        <f aca="false">IF(J1619="PosK",SUMIFS(K:K,J:J,"PosK",H:H,H1619),"")</f>
        <v/>
      </c>
      <c r="M1619" s="61" t="str">
        <f aca="false">IF(J1619="PosK",SUMIFS(K:K,J:J,"NegK",H:H,H1619),"")</f>
        <v/>
      </c>
      <c r="N1619" s="61" t="str">
        <f aca="false">IF(J1619="PosK",SUMIFS(K:K,J:J,"eDNA",H:H,H1619),"")</f>
        <v/>
      </c>
    </row>
    <row r="1620" customFormat="false" ht="14.25" hidden="false" customHeight="false" outlineLevel="0" collapsed="false">
      <c r="A1620" s="0" t="s">
        <v>909</v>
      </c>
      <c r="B1620" s="52" t="s">
        <v>1223</v>
      </c>
      <c r="C1620" s="52" t="s">
        <v>751</v>
      </c>
      <c r="D1620" s="53" t="n">
        <v>0.1</v>
      </c>
      <c r="E1620" s="53" t="s">
        <v>748</v>
      </c>
      <c r="F1620" s="0" t="s">
        <v>1255</v>
      </c>
      <c r="G1620" s="0" t="str">
        <f aca="false">LEFT(B1620,2)</f>
        <v>22</v>
      </c>
      <c r="H1620" s="0" t="str">
        <f aca="false">I1620&amp;"_"&amp;G1620&amp;"_"&amp;F1620</f>
        <v>Karusse_22_20180925_DL2018015_RoskildeHTX_BorupgaardGym_koersel1</v>
      </c>
      <c r="I1620" s="61" t="str">
        <f aca="false">MID(RIGHT(B1620,LEN(B1620)-3),1,FIND("_",RIGHT(B1620,LEN(B1620)-3))-1)</f>
        <v>Karusse</v>
      </c>
      <c r="J1620" s="61" t="str">
        <f aca="false">TRIM(SUBSTITUTE(RIGHT(B1620,FIND(I1620,B1620)+1),"_",""))</f>
        <v>eDNA</v>
      </c>
      <c r="K1620" s="0" t="str">
        <f aca="false">IFERROR(VALUE(SUBSTITUTE(E1620,".",",")),E1620)</f>
        <v>No Ct</v>
      </c>
      <c r="L1620" s="61" t="str">
        <f aca="false">IF(J1620="PosK",SUMIFS(K:K,J:J,"PosK",H:H,H1620),"")</f>
        <v/>
      </c>
      <c r="M1620" s="61" t="str">
        <f aca="false">IF(J1620="PosK",SUMIFS(K:K,J:J,"NegK",H:H,H1620),"")</f>
        <v/>
      </c>
      <c r="N1620" s="61" t="str">
        <f aca="false">IF(J1620="PosK",SUMIFS(K:K,J:J,"eDNA",H:H,H1620),"")</f>
        <v/>
      </c>
      <c r="Q1620" s="62"/>
    </row>
    <row r="1621" customFormat="false" ht="14.25" hidden="false" customHeight="false" outlineLevel="0" collapsed="false">
      <c r="A1621" s="0" t="s">
        <v>911</v>
      </c>
      <c r="B1621" s="52" t="s">
        <v>1223</v>
      </c>
      <c r="C1621" s="52" t="s">
        <v>751</v>
      </c>
      <c r="D1621" s="53" t="n">
        <v>0.1</v>
      </c>
      <c r="E1621" s="53" t="s">
        <v>748</v>
      </c>
      <c r="F1621" s="0" t="s">
        <v>1255</v>
      </c>
      <c r="G1621" s="0" t="str">
        <f aca="false">LEFT(B1621,2)</f>
        <v>22</v>
      </c>
      <c r="H1621" s="0" t="str">
        <f aca="false">I1621&amp;"_"&amp;G1621&amp;"_"&amp;F1621</f>
        <v>Karusse_22_20180925_DL2018015_RoskildeHTX_BorupgaardGym_koersel1</v>
      </c>
      <c r="I1621" s="61" t="str">
        <f aca="false">MID(RIGHT(B1621,LEN(B1621)-3),1,FIND("_",RIGHT(B1621,LEN(B1621)-3))-1)</f>
        <v>Karusse</v>
      </c>
      <c r="J1621" s="61" t="str">
        <f aca="false">TRIM(SUBSTITUTE(RIGHT(B1621,FIND(I1621,B1621)+1),"_",""))</f>
        <v>eDNA</v>
      </c>
      <c r="K1621" s="0" t="str">
        <f aca="false">IFERROR(VALUE(SUBSTITUTE(E1621,".",",")),E1621)</f>
        <v>No Ct</v>
      </c>
      <c r="L1621" s="61" t="str">
        <f aca="false">IF(J1621="PosK",SUMIFS(K:K,J:J,"PosK",H:H,H1621),"")</f>
        <v/>
      </c>
      <c r="M1621" s="61" t="str">
        <f aca="false">IF(J1621="PosK",SUMIFS(K:K,J:J,"NegK",H:H,H1621),"")</f>
        <v/>
      </c>
      <c r="N1621" s="61" t="str">
        <f aca="false">IF(J1621="PosK",SUMIFS(K:K,J:J,"eDNA",H:H,H1621),"")</f>
        <v/>
      </c>
      <c r="P1621" s="62"/>
      <c r="T1621" s="63"/>
      <c r="W1621" s="64"/>
    </row>
    <row r="1622" customFormat="false" ht="14.25" hidden="false" customHeight="false" outlineLevel="0" collapsed="false">
      <c r="A1622" s="0" t="s">
        <v>741</v>
      </c>
      <c r="B1622" s="52" t="s">
        <v>1020</v>
      </c>
      <c r="C1622" s="52" t="s">
        <v>743</v>
      </c>
      <c r="D1622" s="53" t="n">
        <v>0.1</v>
      </c>
      <c r="E1622" s="53" t="n">
        <v>30.15</v>
      </c>
      <c r="F1622" s="0" t="s">
        <v>1256</v>
      </c>
      <c r="G1622" s="0" t="str">
        <f aca="false">LEFT(B1622,2)</f>
        <v>25</v>
      </c>
      <c r="H1622" s="0" t="str">
        <f aca="false">I1622&amp;"_"&amp;G1622&amp;"_"&amp;F1622</f>
        <v>Loegfroe_25_20180925_DL2018015_RoskildeHTX_BorupgaardGym_koersel2</v>
      </c>
      <c r="I1622" s="61" t="str">
        <f aca="false">MID(RIGHT(B1622,LEN(B1622)-3),1,FIND("_",RIGHT(B1622,LEN(B1622)-3))-1)</f>
        <v>Loegfroe</v>
      </c>
      <c r="J1622" s="61" t="str">
        <f aca="false">TRIM(SUBSTITUTE(RIGHT(B1622,FIND(I1622,B1622)+1),"_",""))</f>
        <v>PosK</v>
      </c>
      <c r="K1622" s="0" t="n">
        <f aca="false">IFERROR(VALUE(SUBSTITUTE(E1622,".",",")),E1622)</f>
        <v>30.15</v>
      </c>
      <c r="L1622" s="61" t="n">
        <f aca="false">IF(J1622="PosK",SUMIFS(K:K,J:J,"PosK",H:H,H1622),"")</f>
        <v>30.15</v>
      </c>
      <c r="M1622" s="61" t="n">
        <f aca="false">IF(J1622="PosK",SUMIFS(K:K,J:J,"NegK",H:H,H1622),"")</f>
        <v>0</v>
      </c>
      <c r="N1622" s="61" t="n">
        <f aca="false">IF(J1622="PosK",SUMIFS(K:K,J:J,"eDNA",H:H,H1622),"")</f>
        <v>0</v>
      </c>
      <c r="P1622" s="62" t="n">
        <f aca="false">IF(K1624="No Ct",0,K1624)</f>
        <v>0</v>
      </c>
      <c r="Q1622" s="62" t="n">
        <f aca="false">IF(K1625="No Ct",0,K1625)</f>
        <v>0</v>
      </c>
      <c r="R1622" s="0" t="str">
        <f aca="false">IF(AND(L1622&gt;0,M1622=0),"Valid","Invalid")</f>
        <v>Valid</v>
      </c>
      <c r="S1622" s="0" t="str">
        <f aca="false">IF(OR(P1622&gt;1,Q1622&gt;1),"Present","Absent")</f>
        <v>Absent</v>
      </c>
      <c r="T1622" s="63" t="str">
        <f aca="false">IF(OR(AND(P1622&gt;1,P1622&lt;41),AND(Q1622&gt;1,Q1622&lt;41)),"Ct&lt;41","Ct&gt;41")</f>
        <v>Ct&gt;41</v>
      </c>
      <c r="U1622" s="0" t="str">
        <f aca="false">I1622</f>
        <v>Loegfroe</v>
      </c>
      <c r="V1622" s="0" t="str">
        <f aca="false">MID(F1622,10,9)</f>
        <v>DL2018015</v>
      </c>
      <c r="W1622" s="64" t="str">
        <f aca="false">V1622&amp;"_"&amp;U1622&amp;"_"&amp;R1622&amp;"_"&amp;S1622&amp;"_"&amp;T1622</f>
        <v>DL2018015_Loegfroe_Valid_Absent_Ct&gt;41</v>
      </c>
    </row>
    <row r="1623" customFormat="false" ht="14.25" hidden="false" customHeight="false" outlineLevel="0" collapsed="false">
      <c r="A1623" s="0" t="s">
        <v>745</v>
      </c>
      <c r="B1623" s="52" t="s">
        <v>1022</v>
      </c>
      <c r="C1623" s="52" t="s">
        <v>747</v>
      </c>
      <c r="D1623" s="53" t="n">
        <v>0.1</v>
      </c>
      <c r="E1623" s="53" t="s">
        <v>748</v>
      </c>
      <c r="F1623" s="0" t="s">
        <v>1256</v>
      </c>
      <c r="G1623" s="0" t="str">
        <f aca="false">LEFT(B1623,2)</f>
        <v>25</v>
      </c>
      <c r="H1623" s="0" t="str">
        <f aca="false">I1623&amp;"_"&amp;G1623&amp;"_"&amp;F1623</f>
        <v>Loegfroe_25_20180925_DL2018015_RoskildeHTX_BorupgaardGym_koersel2</v>
      </c>
      <c r="I1623" s="61" t="str">
        <f aca="false">MID(RIGHT(B1623,LEN(B1623)-3),1,FIND("_",RIGHT(B1623,LEN(B1623)-3))-1)</f>
        <v>Loegfroe</v>
      </c>
      <c r="J1623" s="61" t="str">
        <f aca="false">TRIM(SUBSTITUTE(RIGHT(B1623,FIND(I1623,B1623)+1),"_",""))</f>
        <v>NegK</v>
      </c>
      <c r="K1623" s="0" t="str">
        <f aca="false">IFERROR(VALUE(SUBSTITUTE(E1623,".",",")),E1623)</f>
        <v>No Ct</v>
      </c>
      <c r="L1623" s="61" t="str">
        <f aca="false">IF(J1623="PosK",SUMIFS(K:K,J:J,"PosK",H:H,H1623),"")</f>
        <v/>
      </c>
      <c r="M1623" s="61" t="str">
        <f aca="false">IF(J1623="PosK",SUMIFS(K:K,J:J,"NegK",H:H,H1623),"")</f>
        <v/>
      </c>
      <c r="N1623" s="61" t="str">
        <f aca="false">IF(J1623="PosK",SUMIFS(K:K,J:J,"eDNA",H:H,H1623),"")</f>
        <v/>
      </c>
    </row>
    <row r="1624" customFormat="false" ht="14.25" hidden="false" customHeight="false" outlineLevel="0" collapsed="false">
      <c r="A1624" s="0" t="s">
        <v>749</v>
      </c>
      <c r="B1624" s="52" t="s">
        <v>1023</v>
      </c>
      <c r="C1624" s="52" t="s">
        <v>751</v>
      </c>
      <c r="D1624" s="53" t="n">
        <v>0.1</v>
      </c>
      <c r="E1624" s="53" t="s">
        <v>748</v>
      </c>
      <c r="F1624" s="0" t="s">
        <v>1256</v>
      </c>
      <c r="G1624" s="0" t="str">
        <f aca="false">LEFT(B1624,2)</f>
        <v>25</v>
      </c>
      <c r="H1624" s="0" t="str">
        <f aca="false">I1624&amp;"_"&amp;G1624&amp;"_"&amp;F1624</f>
        <v>Loegfroe_25_20180925_DL2018015_RoskildeHTX_BorupgaardGym_koersel2</v>
      </c>
      <c r="I1624" s="61" t="str">
        <f aca="false">MID(RIGHT(B1624,LEN(B1624)-3),1,FIND("_",RIGHT(B1624,LEN(B1624)-3))-1)</f>
        <v>Loegfroe</v>
      </c>
      <c r="J1624" s="61" t="str">
        <f aca="false">TRIM(SUBSTITUTE(RIGHT(B1624,FIND(I1624,B1624)+1),"_",""))</f>
        <v>eDNA</v>
      </c>
      <c r="K1624" s="0" t="str">
        <f aca="false">IFERROR(VALUE(SUBSTITUTE(E1624,".",",")),E1624)</f>
        <v>No Ct</v>
      </c>
      <c r="L1624" s="61" t="str">
        <f aca="false">IF(J1624="PosK",SUMIFS(K:K,J:J,"PosK",H:H,H1624),"")</f>
        <v/>
      </c>
      <c r="M1624" s="61" t="str">
        <f aca="false">IF(J1624="PosK",SUMIFS(K:K,J:J,"NegK",H:H,H1624),"")</f>
        <v/>
      </c>
      <c r="N1624" s="61" t="str">
        <f aca="false">IF(J1624="PosK",SUMIFS(K:K,J:J,"eDNA",H:H,H1624),"")</f>
        <v/>
      </c>
      <c r="Q1624" s="62"/>
    </row>
    <row r="1625" customFormat="false" ht="14.25" hidden="false" customHeight="false" outlineLevel="0" collapsed="false">
      <c r="A1625" s="0" t="s">
        <v>752</v>
      </c>
      <c r="B1625" s="52" t="s">
        <v>1024</v>
      </c>
      <c r="C1625" s="52" t="s">
        <v>751</v>
      </c>
      <c r="D1625" s="53" t="n">
        <v>0.1</v>
      </c>
      <c r="E1625" s="53" t="s">
        <v>748</v>
      </c>
      <c r="F1625" s="0" t="s">
        <v>1256</v>
      </c>
      <c r="G1625" s="0" t="str">
        <f aca="false">LEFT(B1625,2)</f>
        <v>25</v>
      </c>
      <c r="H1625" s="0" t="str">
        <f aca="false">I1625&amp;"_"&amp;G1625&amp;"_"&amp;F1625</f>
        <v>Loegfroe_25_20180925_DL2018015_RoskildeHTX_BorupgaardGym_koersel2</v>
      </c>
      <c r="I1625" s="61" t="str">
        <f aca="false">MID(RIGHT(B1625,LEN(B1625)-3),1,FIND("_",RIGHT(B1625,LEN(B1625)-3))-1)</f>
        <v>Loegfroe</v>
      </c>
      <c r="J1625" s="61" t="str">
        <f aca="false">TRIM(SUBSTITUTE(RIGHT(B1625,FIND(I1625,B1625)+1),"_",""))</f>
        <v>eDNA</v>
      </c>
      <c r="K1625" s="0" t="str">
        <f aca="false">IFERROR(VALUE(SUBSTITUTE(E1625,".",",")),E1625)</f>
        <v>No Ct</v>
      </c>
      <c r="L1625" s="61" t="str">
        <f aca="false">IF(J1625="PosK",SUMIFS(K:K,J:J,"PosK",H:H,H1625),"")</f>
        <v/>
      </c>
      <c r="M1625" s="61" t="str">
        <f aca="false">IF(J1625="PosK",SUMIFS(K:K,J:J,"NegK",H:H,H1625),"")</f>
        <v/>
      </c>
      <c r="N1625" s="61" t="str">
        <f aca="false">IF(J1625="PosK",SUMIFS(K:K,J:J,"eDNA",H:H,H1625),"")</f>
        <v/>
      </c>
      <c r="P1625" s="62"/>
      <c r="T1625" s="63"/>
      <c r="W1625" s="64"/>
    </row>
    <row r="1626" customFormat="false" ht="14.25" hidden="false" customHeight="false" outlineLevel="0" collapsed="false">
      <c r="A1626" s="0" t="s">
        <v>754</v>
      </c>
      <c r="B1626" s="52" t="s">
        <v>1025</v>
      </c>
      <c r="C1626" s="52" t="s">
        <v>743</v>
      </c>
      <c r="D1626" s="53" t="n">
        <v>0.1</v>
      </c>
      <c r="E1626" s="53" t="n">
        <v>25.62</v>
      </c>
      <c r="F1626" s="0" t="s">
        <v>1256</v>
      </c>
      <c r="G1626" s="0" t="str">
        <f aca="false">LEFT(B1626,2)</f>
        <v>26</v>
      </c>
      <c r="H1626" s="0" t="str">
        <f aca="false">I1626&amp;"_"&amp;G1626&amp;"_"&amp;F1626</f>
        <v>StorVandsalamander_26_20180925_DL2018015_RoskildeHTX_BorupgaardGym_koersel2</v>
      </c>
      <c r="I1626" s="61" t="str">
        <f aca="false">MID(RIGHT(B1626,LEN(B1626)-3),1,FIND("_",RIGHT(B1626,LEN(B1626)-3))-1)</f>
        <v>StorVandsalamander</v>
      </c>
      <c r="J1626" s="61" t="str">
        <f aca="false">TRIM(SUBSTITUTE(RIGHT(B1626,FIND(I1626,B1626)+1),"_",""))</f>
        <v>PosK</v>
      </c>
      <c r="K1626" s="0" t="n">
        <f aca="false">IFERROR(VALUE(SUBSTITUTE(E1626,".",",")),E1626)</f>
        <v>25.62</v>
      </c>
      <c r="L1626" s="61" t="n">
        <f aca="false">IF(J1626="PosK",SUMIFS(K:K,J:J,"PosK",H:H,H1626),"")</f>
        <v>25.62</v>
      </c>
      <c r="M1626" s="61" t="n">
        <f aca="false">IF(J1626="PosK",SUMIFS(K:K,J:J,"NegK",H:H,H1626),"")</f>
        <v>0</v>
      </c>
      <c r="N1626" s="61" t="n">
        <f aca="false">IF(J1626="PosK",SUMIFS(K:K,J:J,"eDNA",H:H,H1626),"")</f>
        <v>0</v>
      </c>
      <c r="P1626" s="62" t="n">
        <f aca="false">IF(K1628="No Ct",0,K1628)</f>
        <v>0</v>
      </c>
      <c r="Q1626" s="62" t="n">
        <f aca="false">IF(K1629="No Ct",0,K1629)</f>
        <v>0</v>
      </c>
      <c r="R1626" s="0" t="str">
        <f aca="false">IF(AND(L1626&gt;0,M1626=0),"Valid","Invalid")</f>
        <v>Valid</v>
      </c>
      <c r="S1626" s="0" t="str">
        <f aca="false">IF(OR(P1626&gt;1,Q1626&gt;1),"Present","Absent")</f>
        <v>Absent</v>
      </c>
      <c r="T1626" s="63" t="str">
        <f aca="false">IF(OR(AND(P1626&gt;1,P1626&lt;41),AND(Q1626&gt;1,Q1626&lt;41)),"Ct&lt;41","Ct&gt;41")</f>
        <v>Ct&gt;41</v>
      </c>
      <c r="U1626" s="0" t="str">
        <f aca="false">I1626</f>
        <v>StorVandsalamander</v>
      </c>
      <c r="V1626" s="0" t="str">
        <f aca="false">MID(F1626,10,9)</f>
        <v>DL2018015</v>
      </c>
      <c r="W1626" s="64" t="str">
        <f aca="false">V1626&amp;"_"&amp;U1626&amp;"_"&amp;R1626&amp;"_"&amp;S1626&amp;"_"&amp;T1626</f>
        <v>DL2018015_StorVandsalamander_Valid_Absent_Ct&gt;41</v>
      </c>
    </row>
    <row r="1627" customFormat="false" ht="14.25" hidden="false" customHeight="false" outlineLevel="0" collapsed="false">
      <c r="A1627" s="0" t="s">
        <v>756</v>
      </c>
      <c r="B1627" s="52" t="s">
        <v>1026</v>
      </c>
      <c r="C1627" s="52" t="s">
        <v>747</v>
      </c>
      <c r="D1627" s="53" t="n">
        <v>0.1</v>
      </c>
      <c r="E1627" s="53" t="s">
        <v>748</v>
      </c>
      <c r="F1627" s="0" t="s">
        <v>1256</v>
      </c>
      <c r="G1627" s="0" t="str">
        <f aca="false">LEFT(B1627,2)</f>
        <v>26</v>
      </c>
      <c r="H1627" s="0" t="str">
        <f aca="false">I1627&amp;"_"&amp;G1627&amp;"_"&amp;F1627</f>
        <v>StorVandsalamander_26_20180925_DL2018015_RoskildeHTX_BorupgaardGym_koersel2</v>
      </c>
      <c r="I1627" s="61" t="str">
        <f aca="false">MID(RIGHT(B1627,LEN(B1627)-3),1,FIND("_",RIGHT(B1627,LEN(B1627)-3))-1)</f>
        <v>StorVandsalamander</v>
      </c>
      <c r="J1627" s="61" t="str">
        <f aca="false">TRIM(SUBSTITUTE(RIGHT(B1627,FIND(I1627,B1627)+1),"_",""))</f>
        <v>NegK</v>
      </c>
      <c r="K1627" s="0" t="str">
        <f aca="false">IFERROR(VALUE(SUBSTITUTE(E1627,".",",")),E1627)</f>
        <v>No Ct</v>
      </c>
      <c r="L1627" s="61" t="str">
        <f aca="false">IF(J1627="PosK",SUMIFS(K:K,J:J,"PosK",H:H,H1627),"")</f>
        <v/>
      </c>
      <c r="M1627" s="61" t="str">
        <f aca="false">IF(J1627="PosK",SUMIFS(K:K,J:J,"NegK",H:H,H1627),"")</f>
        <v/>
      </c>
      <c r="N1627" s="61" t="str">
        <f aca="false">IF(J1627="PosK",SUMIFS(K:K,J:J,"eDNA",H:H,H1627),"")</f>
        <v/>
      </c>
    </row>
    <row r="1628" customFormat="false" ht="14.25" hidden="false" customHeight="false" outlineLevel="0" collapsed="false">
      <c r="A1628" s="0" t="s">
        <v>758</v>
      </c>
      <c r="B1628" s="52" t="s">
        <v>1027</v>
      </c>
      <c r="C1628" s="52" t="s">
        <v>751</v>
      </c>
      <c r="D1628" s="53" t="n">
        <v>0.1</v>
      </c>
      <c r="E1628" s="53" t="s">
        <v>748</v>
      </c>
      <c r="F1628" s="0" t="s">
        <v>1256</v>
      </c>
      <c r="G1628" s="0" t="str">
        <f aca="false">LEFT(B1628,2)</f>
        <v>26</v>
      </c>
      <c r="H1628" s="0" t="str">
        <f aca="false">I1628&amp;"_"&amp;G1628&amp;"_"&amp;F1628</f>
        <v>StorVandsalamander_26_20180925_DL2018015_RoskildeHTX_BorupgaardGym_koersel2</v>
      </c>
      <c r="I1628" s="61" t="str">
        <f aca="false">MID(RIGHT(B1628,LEN(B1628)-3),1,FIND("_",RIGHT(B1628,LEN(B1628)-3))-1)</f>
        <v>StorVandsalamander</v>
      </c>
      <c r="J1628" s="61" t="str">
        <f aca="false">TRIM(SUBSTITUTE(RIGHT(B1628,FIND(I1628,B1628)+1),"_",""))</f>
        <v>eDNA</v>
      </c>
      <c r="K1628" s="0" t="str">
        <f aca="false">IFERROR(VALUE(SUBSTITUTE(E1628,".",",")),E1628)</f>
        <v>No Ct</v>
      </c>
      <c r="L1628" s="61" t="str">
        <f aca="false">IF(J1628="PosK",SUMIFS(K:K,J:J,"PosK",H:H,H1628),"")</f>
        <v/>
      </c>
      <c r="M1628" s="61" t="str">
        <f aca="false">IF(J1628="PosK",SUMIFS(K:K,J:J,"NegK",H:H,H1628),"")</f>
        <v/>
      </c>
      <c r="N1628" s="61" t="str">
        <f aca="false">IF(J1628="PosK",SUMIFS(K:K,J:J,"eDNA",H:H,H1628),"")</f>
        <v/>
      </c>
      <c r="Q1628" s="62"/>
    </row>
    <row r="1629" customFormat="false" ht="14.25" hidden="false" customHeight="false" outlineLevel="0" collapsed="false">
      <c r="A1629" s="0" t="s">
        <v>760</v>
      </c>
      <c r="B1629" s="52" t="s">
        <v>1028</v>
      </c>
      <c r="C1629" s="52" t="s">
        <v>751</v>
      </c>
      <c r="D1629" s="53" t="n">
        <v>0.1</v>
      </c>
      <c r="E1629" s="53" t="s">
        <v>748</v>
      </c>
      <c r="F1629" s="0" t="s">
        <v>1256</v>
      </c>
      <c r="G1629" s="0" t="str">
        <f aca="false">LEFT(B1629,2)</f>
        <v>26</v>
      </c>
      <c r="H1629" s="0" t="str">
        <f aca="false">I1629&amp;"_"&amp;G1629&amp;"_"&amp;F1629</f>
        <v>StorVandsalamander_26_20180925_DL2018015_RoskildeHTX_BorupgaardGym_koersel2</v>
      </c>
      <c r="I1629" s="61" t="str">
        <f aca="false">MID(RIGHT(B1629,LEN(B1629)-3),1,FIND("_",RIGHT(B1629,LEN(B1629)-3))-1)</f>
        <v>StorVandsalamander</v>
      </c>
      <c r="J1629" s="61" t="str">
        <f aca="false">TRIM(SUBSTITUTE(RIGHT(B1629,FIND(I1629,B1629)+1),"_",""))</f>
        <v>eDNA</v>
      </c>
      <c r="K1629" s="0" t="str">
        <f aca="false">IFERROR(VALUE(SUBSTITUTE(E1629,".",",")),E1629)</f>
        <v>No Ct</v>
      </c>
      <c r="L1629" s="61" t="str">
        <f aca="false">IF(J1629="PosK",SUMIFS(K:K,J:J,"PosK",H:H,H1629),"")</f>
        <v/>
      </c>
      <c r="M1629" s="61" t="str">
        <f aca="false">IF(J1629="PosK",SUMIFS(K:K,J:J,"NegK",H:H,H1629),"")</f>
        <v/>
      </c>
      <c r="N1629" s="61" t="str">
        <f aca="false">IF(J1629="PosK",SUMIFS(K:K,J:J,"eDNA",H:H,H1629),"")</f>
        <v/>
      </c>
      <c r="P1629" s="62"/>
      <c r="T1629" s="63"/>
      <c r="W1629" s="64"/>
    </row>
    <row r="1630" customFormat="false" ht="14.25" hidden="false" customHeight="false" outlineLevel="0" collapsed="false">
      <c r="A1630" s="0" t="s">
        <v>762</v>
      </c>
      <c r="B1630" s="52" t="s">
        <v>1029</v>
      </c>
      <c r="C1630" s="52" t="s">
        <v>743</v>
      </c>
      <c r="D1630" s="53" t="n">
        <v>0.1</v>
      </c>
      <c r="E1630" s="53" t="n">
        <v>27.87</v>
      </c>
      <c r="F1630" s="0" t="s">
        <v>1256</v>
      </c>
      <c r="G1630" s="0" t="str">
        <f aca="false">LEFT(B1630,2)</f>
        <v>27</v>
      </c>
      <c r="H1630" s="0" t="str">
        <f aca="false">I1630&amp;"_"&amp;G1630&amp;"_"&amp;F1630</f>
        <v>Strandtudse_27_20180925_DL2018015_RoskildeHTX_BorupgaardGym_koersel2</v>
      </c>
      <c r="I1630" s="61" t="str">
        <f aca="false">MID(RIGHT(B1630,LEN(B1630)-3),1,FIND("_",RIGHT(B1630,LEN(B1630)-3))-1)</f>
        <v>Strandtudse</v>
      </c>
      <c r="J1630" s="61" t="str">
        <f aca="false">TRIM(SUBSTITUTE(RIGHT(B1630,FIND(I1630,B1630)+1),"_",""))</f>
        <v>PosK</v>
      </c>
      <c r="K1630" s="0" t="n">
        <f aca="false">IFERROR(VALUE(SUBSTITUTE(E1630,".",",")),E1630)</f>
        <v>27.87</v>
      </c>
      <c r="L1630" s="61" t="n">
        <f aca="false">IF(J1630="PosK",SUMIFS(K:K,J:J,"PosK",H:H,H1630),"")</f>
        <v>27.87</v>
      </c>
      <c r="M1630" s="61" t="n">
        <f aca="false">IF(J1630="PosK",SUMIFS(K:K,J:J,"NegK",H:H,H1630),"")</f>
        <v>0</v>
      </c>
      <c r="N1630" s="61" t="n">
        <f aca="false">IF(J1630="PosK",SUMIFS(K:K,J:J,"eDNA",H:H,H1630),"")</f>
        <v>0</v>
      </c>
      <c r="P1630" s="62" t="n">
        <f aca="false">IF(K1632="No Ct",0,K1632)</f>
        <v>0</v>
      </c>
      <c r="Q1630" s="62" t="n">
        <f aca="false">IF(K1633="No Ct",0,K1633)</f>
        <v>0</v>
      </c>
      <c r="R1630" s="0" t="str">
        <f aca="false">IF(AND(L1630&gt;0,M1630=0),"Valid","Invalid")</f>
        <v>Valid</v>
      </c>
      <c r="S1630" s="0" t="str">
        <f aca="false">IF(OR(P1630&gt;1,Q1630&gt;1),"Present","Absent")</f>
        <v>Absent</v>
      </c>
      <c r="T1630" s="63" t="str">
        <f aca="false">IF(OR(AND(P1630&gt;1,P1630&lt;41),AND(Q1630&gt;1,Q1630&lt;41)),"Ct&lt;41","Ct&gt;41")</f>
        <v>Ct&gt;41</v>
      </c>
      <c r="U1630" s="0" t="str">
        <f aca="false">I1630</f>
        <v>Strandtudse</v>
      </c>
      <c r="V1630" s="0" t="str">
        <f aca="false">MID(F1630,10,9)</f>
        <v>DL2018015</v>
      </c>
      <c r="W1630" s="64" t="str">
        <f aca="false">V1630&amp;"_"&amp;U1630&amp;"_"&amp;R1630&amp;"_"&amp;S1630&amp;"_"&amp;T1630</f>
        <v>DL2018015_Strandtudse_Valid_Absent_Ct&gt;41</v>
      </c>
    </row>
    <row r="1631" customFormat="false" ht="14.25" hidden="false" customHeight="false" outlineLevel="0" collapsed="false">
      <c r="A1631" s="0" t="s">
        <v>764</v>
      </c>
      <c r="B1631" s="52" t="s">
        <v>1030</v>
      </c>
      <c r="C1631" s="52" t="s">
        <v>747</v>
      </c>
      <c r="D1631" s="53" t="n">
        <v>0.1</v>
      </c>
      <c r="E1631" s="53" t="s">
        <v>748</v>
      </c>
      <c r="F1631" s="0" t="s">
        <v>1256</v>
      </c>
      <c r="G1631" s="0" t="str">
        <f aca="false">LEFT(B1631,2)</f>
        <v>27</v>
      </c>
      <c r="H1631" s="0" t="str">
        <f aca="false">I1631&amp;"_"&amp;G1631&amp;"_"&amp;F1631</f>
        <v>Strandtudse_27_20180925_DL2018015_RoskildeHTX_BorupgaardGym_koersel2</v>
      </c>
      <c r="I1631" s="61" t="str">
        <f aca="false">MID(RIGHT(B1631,LEN(B1631)-3),1,FIND("_",RIGHT(B1631,LEN(B1631)-3))-1)</f>
        <v>Strandtudse</v>
      </c>
      <c r="J1631" s="61" t="str">
        <f aca="false">TRIM(SUBSTITUTE(RIGHT(B1631,FIND(I1631,B1631)+1),"_",""))</f>
        <v>NegK</v>
      </c>
      <c r="K1631" s="0" t="str">
        <f aca="false">IFERROR(VALUE(SUBSTITUTE(E1631,".",",")),E1631)</f>
        <v>No Ct</v>
      </c>
      <c r="L1631" s="61" t="str">
        <f aca="false">IF(J1631="PosK",SUMIFS(K:K,J:J,"PosK",H:H,H1631),"")</f>
        <v/>
      </c>
      <c r="M1631" s="61" t="str">
        <f aca="false">IF(J1631="PosK",SUMIFS(K:K,J:J,"NegK",H:H,H1631),"")</f>
        <v/>
      </c>
      <c r="N1631" s="61" t="str">
        <f aca="false">IF(J1631="PosK",SUMIFS(K:K,J:J,"eDNA",H:H,H1631),"")</f>
        <v/>
      </c>
    </row>
    <row r="1632" customFormat="false" ht="14.25" hidden="false" customHeight="false" outlineLevel="0" collapsed="false">
      <c r="A1632" s="0" t="s">
        <v>766</v>
      </c>
      <c r="B1632" s="52" t="s">
        <v>1031</v>
      </c>
      <c r="C1632" s="52" t="s">
        <v>751</v>
      </c>
      <c r="D1632" s="53" t="n">
        <v>0.1</v>
      </c>
      <c r="E1632" s="53" t="s">
        <v>748</v>
      </c>
      <c r="F1632" s="0" t="s">
        <v>1256</v>
      </c>
      <c r="G1632" s="0" t="str">
        <f aca="false">LEFT(B1632,2)</f>
        <v>27</v>
      </c>
      <c r="H1632" s="0" t="str">
        <f aca="false">I1632&amp;"_"&amp;G1632&amp;"_"&amp;F1632</f>
        <v>Strandtudse_27_20180925_DL2018015_RoskildeHTX_BorupgaardGym_koersel2</v>
      </c>
      <c r="I1632" s="61" t="str">
        <f aca="false">MID(RIGHT(B1632,LEN(B1632)-3),1,FIND("_",RIGHT(B1632,LEN(B1632)-3))-1)</f>
        <v>Strandtudse</v>
      </c>
      <c r="J1632" s="61" t="str">
        <f aca="false">TRIM(SUBSTITUTE(RIGHT(B1632,FIND(I1632,B1632)+1),"_",""))</f>
        <v>eDNA</v>
      </c>
      <c r="K1632" s="0" t="str">
        <f aca="false">IFERROR(VALUE(SUBSTITUTE(E1632,".",",")),E1632)</f>
        <v>No Ct</v>
      </c>
      <c r="L1632" s="61" t="str">
        <f aca="false">IF(J1632="PosK",SUMIFS(K:K,J:J,"PosK",H:H,H1632),"")</f>
        <v/>
      </c>
      <c r="M1632" s="61" t="str">
        <f aca="false">IF(J1632="PosK",SUMIFS(K:K,J:J,"NegK",H:H,H1632),"")</f>
        <v/>
      </c>
      <c r="N1632" s="61" t="str">
        <f aca="false">IF(J1632="PosK",SUMIFS(K:K,J:J,"eDNA",H:H,H1632),"")</f>
        <v/>
      </c>
      <c r="Q1632" s="62"/>
    </row>
    <row r="1633" customFormat="false" ht="14.25" hidden="false" customHeight="false" outlineLevel="0" collapsed="false">
      <c r="A1633" s="0" t="s">
        <v>768</v>
      </c>
      <c r="B1633" s="52" t="s">
        <v>1032</v>
      </c>
      <c r="C1633" s="52" t="s">
        <v>751</v>
      </c>
      <c r="D1633" s="53" t="n">
        <v>0.1</v>
      </c>
      <c r="E1633" s="53" t="s">
        <v>748</v>
      </c>
      <c r="F1633" s="0" t="s">
        <v>1256</v>
      </c>
      <c r="G1633" s="0" t="str">
        <f aca="false">LEFT(B1633,2)</f>
        <v>27</v>
      </c>
      <c r="H1633" s="0" t="str">
        <f aca="false">I1633&amp;"_"&amp;G1633&amp;"_"&amp;F1633</f>
        <v>Strandtudse_27_20180925_DL2018015_RoskildeHTX_BorupgaardGym_koersel2</v>
      </c>
      <c r="I1633" s="61" t="str">
        <f aca="false">MID(RIGHT(B1633,LEN(B1633)-3),1,FIND("_",RIGHT(B1633,LEN(B1633)-3))-1)</f>
        <v>Strandtudse</v>
      </c>
      <c r="J1633" s="61" t="str">
        <f aca="false">TRIM(SUBSTITUTE(RIGHT(B1633,FIND(I1633,B1633)+1),"_",""))</f>
        <v>eDNA</v>
      </c>
      <c r="K1633" s="0" t="str">
        <f aca="false">IFERROR(VALUE(SUBSTITUTE(E1633,".",",")),E1633)</f>
        <v>No Ct</v>
      </c>
      <c r="L1633" s="61" t="str">
        <f aca="false">IF(J1633="PosK",SUMIFS(K:K,J:J,"PosK",H:H,H1633),"")</f>
        <v/>
      </c>
      <c r="M1633" s="61" t="str">
        <f aca="false">IF(J1633="PosK",SUMIFS(K:K,J:J,"NegK",H:H,H1633),"")</f>
        <v/>
      </c>
      <c r="N1633" s="61" t="str">
        <f aca="false">IF(J1633="PosK",SUMIFS(K:K,J:J,"eDNA",H:H,H1633),"")</f>
        <v/>
      </c>
      <c r="P1633" s="62"/>
      <c r="T1633" s="63"/>
      <c r="W1633" s="64"/>
    </row>
    <row r="1634" customFormat="false" ht="14.25" hidden="false" customHeight="false" outlineLevel="0" collapsed="false">
      <c r="A1634" s="0" t="s">
        <v>770</v>
      </c>
      <c r="B1634" s="52" t="s">
        <v>1033</v>
      </c>
      <c r="C1634" s="52" t="s">
        <v>743</v>
      </c>
      <c r="D1634" s="53" t="n">
        <v>0.1</v>
      </c>
      <c r="E1634" s="53" t="n">
        <v>32.42</v>
      </c>
      <c r="F1634" s="0" t="s">
        <v>1256</v>
      </c>
      <c r="G1634" s="0" t="str">
        <f aca="false">LEFT(B1634,2)</f>
        <v>28</v>
      </c>
      <c r="H1634" s="0" t="str">
        <f aca="false">I1634&amp;"_"&amp;G1634&amp;"_"&amp;F1634</f>
        <v>GroenbrogetTudse_28_20180925_DL2018015_RoskildeHTX_BorupgaardGym_koersel2</v>
      </c>
      <c r="I1634" s="61" t="str">
        <f aca="false">MID(RIGHT(B1634,LEN(B1634)-3),1,FIND("_",RIGHT(B1634,LEN(B1634)-3))-1)</f>
        <v>GroenbrogetTudse</v>
      </c>
      <c r="J1634" s="61" t="str">
        <f aca="false">TRIM(SUBSTITUTE(RIGHT(B1634,FIND(I1634,B1634)+1),"_",""))</f>
        <v>PosK</v>
      </c>
      <c r="K1634" s="0" t="n">
        <f aca="false">IFERROR(VALUE(SUBSTITUTE(E1634,".",",")),E1634)</f>
        <v>32.42</v>
      </c>
      <c r="L1634" s="61" t="n">
        <f aca="false">IF(J1634="PosK",SUMIFS(K:K,J:J,"PosK",H:H,H1634),"")</f>
        <v>32.42</v>
      </c>
      <c r="M1634" s="61" t="n">
        <f aca="false">IF(J1634="PosK",SUMIFS(K:K,J:J,"NegK",H:H,H1634),"")</f>
        <v>0</v>
      </c>
      <c r="N1634" s="61" t="n">
        <f aca="false">IF(J1634="PosK",SUMIFS(K:K,J:J,"eDNA",H:H,H1634),"")</f>
        <v>0</v>
      </c>
      <c r="P1634" s="62" t="n">
        <f aca="false">IF(K1636="No Ct",0,K1636)</f>
        <v>0</v>
      </c>
      <c r="Q1634" s="62" t="n">
        <f aca="false">IF(K1637="No Ct",0,K1637)</f>
        <v>0</v>
      </c>
      <c r="R1634" s="0" t="str">
        <f aca="false">IF(AND(L1634&gt;0,M1634=0),"Valid","Invalid")</f>
        <v>Valid</v>
      </c>
      <c r="S1634" s="0" t="str">
        <f aca="false">IF(OR(P1634&gt;1,Q1634&gt;1),"Present","Absent")</f>
        <v>Absent</v>
      </c>
      <c r="T1634" s="63" t="str">
        <f aca="false">IF(OR(AND(P1634&gt;1,P1634&lt;41),AND(Q1634&gt;1,Q1634&lt;41)),"Ct&lt;41","Ct&gt;41")</f>
        <v>Ct&gt;41</v>
      </c>
      <c r="U1634" s="0" t="str">
        <f aca="false">I1634</f>
        <v>GroenbrogetTudse</v>
      </c>
      <c r="V1634" s="0" t="str">
        <f aca="false">MID(F1634,10,9)</f>
        <v>DL2018015</v>
      </c>
      <c r="W1634" s="64" t="str">
        <f aca="false">V1634&amp;"_"&amp;U1634&amp;"_"&amp;R1634&amp;"_"&amp;S1634&amp;"_"&amp;T1634</f>
        <v>DL2018015_GroenbrogetTudse_Valid_Absent_Ct&gt;41</v>
      </c>
    </row>
    <row r="1635" customFormat="false" ht="14.25" hidden="false" customHeight="false" outlineLevel="0" collapsed="false">
      <c r="A1635" s="0" t="s">
        <v>772</v>
      </c>
      <c r="B1635" s="52" t="s">
        <v>1034</v>
      </c>
      <c r="C1635" s="52" t="s">
        <v>747</v>
      </c>
      <c r="D1635" s="53" t="n">
        <v>0.1</v>
      </c>
      <c r="E1635" s="53" t="s">
        <v>748</v>
      </c>
      <c r="F1635" s="0" t="s">
        <v>1256</v>
      </c>
      <c r="G1635" s="0" t="str">
        <f aca="false">LEFT(B1635,2)</f>
        <v>28</v>
      </c>
      <c r="H1635" s="0" t="str">
        <f aca="false">I1635&amp;"_"&amp;G1635&amp;"_"&amp;F1635</f>
        <v>GroenbrogetTudse_28_20180925_DL2018015_RoskildeHTX_BorupgaardGym_koersel2</v>
      </c>
      <c r="I1635" s="61" t="str">
        <f aca="false">MID(RIGHT(B1635,LEN(B1635)-3),1,FIND("_",RIGHT(B1635,LEN(B1635)-3))-1)</f>
        <v>GroenbrogetTudse</v>
      </c>
      <c r="J1635" s="61" t="str">
        <f aca="false">TRIM(SUBSTITUTE(RIGHT(B1635,FIND(I1635,B1635)+1),"_",""))</f>
        <v>NegK</v>
      </c>
      <c r="K1635" s="0" t="str">
        <f aca="false">IFERROR(VALUE(SUBSTITUTE(E1635,".",",")),E1635)</f>
        <v>No Ct</v>
      </c>
      <c r="L1635" s="61" t="str">
        <f aca="false">IF(J1635="PosK",SUMIFS(K:K,J:J,"PosK",H:H,H1635),"")</f>
        <v/>
      </c>
      <c r="M1635" s="61" t="str">
        <f aca="false">IF(J1635="PosK",SUMIFS(K:K,J:J,"NegK",H:H,H1635),"")</f>
        <v/>
      </c>
      <c r="N1635" s="61" t="str">
        <f aca="false">IF(J1635="PosK",SUMIFS(K:K,J:J,"eDNA",H:H,H1635),"")</f>
        <v/>
      </c>
    </row>
    <row r="1636" customFormat="false" ht="14.25" hidden="false" customHeight="false" outlineLevel="0" collapsed="false">
      <c r="A1636" s="0" t="s">
        <v>774</v>
      </c>
      <c r="B1636" s="52" t="s">
        <v>1035</v>
      </c>
      <c r="C1636" s="52" t="s">
        <v>751</v>
      </c>
      <c r="D1636" s="53" t="n">
        <v>0.1</v>
      </c>
      <c r="E1636" s="53" t="s">
        <v>748</v>
      </c>
      <c r="F1636" s="0" t="s">
        <v>1256</v>
      </c>
      <c r="G1636" s="0" t="str">
        <f aca="false">LEFT(B1636,2)</f>
        <v>28</v>
      </c>
      <c r="H1636" s="0" t="str">
        <f aca="false">I1636&amp;"_"&amp;G1636&amp;"_"&amp;F1636</f>
        <v>GroenbrogetTudse_28_20180925_DL2018015_RoskildeHTX_BorupgaardGym_koersel2</v>
      </c>
      <c r="I1636" s="61" t="str">
        <f aca="false">MID(RIGHT(B1636,LEN(B1636)-3),1,FIND("_",RIGHT(B1636,LEN(B1636)-3))-1)</f>
        <v>GroenbrogetTudse</v>
      </c>
      <c r="J1636" s="61" t="str">
        <f aca="false">TRIM(SUBSTITUTE(RIGHT(B1636,FIND(I1636,B1636)+1),"_",""))</f>
        <v>eDNA</v>
      </c>
      <c r="K1636" s="0" t="str">
        <f aca="false">IFERROR(VALUE(SUBSTITUTE(E1636,".",",")),E1636)</f>
        <v>No Ct</v>
      </c>
      <c r="L1636" s="61" t="str">
        <f aca="false">IF(J1636="PosK",SUMIFS(K:K,J:J,"PosK",H:H,H1636),"")</f>
        <v/>
      </c>
      <c r="M1636" s="61" t="str">
        <f aca="false">IF(J1636="PosK",SUMIFS(K:K,J:J,"NegK",H:H,H1636),"")</f>
        <v/>
      </c>
      <c r="N1636" s="61" t="str">
        <f aca="false">IF(J1636="PosK",SUMIFS(K:K,J:J,"eDNA",H:H,H1636),"")</f>
        <v/>
      </c>
      <c r="Q1636" s="62"/>
    </row>
    <row r="1637" customFormat="false" ht="14.25" hidden="false" customHeight="false" outlineLevel="0" collapsed="false">
      <c r="A1637" s="0" t="s">
        <v>776</v>
      </c>
      <c r="B1637" s="52" t="s">
        <v>1036</v>
      </c>
      <c r="C1637" s="52" t="s">
        <v>751</v>
      </c>
      <c r="D1637" s="53" t="n">
        <v>0.1</v>
      </c>
      <c r="E1637" s="53" t="s">
        <v>748</v>
      </c>
      <c r="F1637" s="0" t="s">
        <v>1256</v>
      </c>
      <c r="G1637" s="0" t="str">
        <f aca="false">LEFT(B1637,2)</f>
        <v>28</v>
      </c>
      <c r="H1637" s="0" t="str">
        <f aca="false">I1637&amp;"_"&amp;G1637&amp;"_"&amp;F1637</f>
        <v>GroenbrogetTudse_28_20180925_DL2018015_RoskildeHTX_BorupgaardGym_koersel2</v>
      </c>
      <c r="I1637" s="61" t="str">
        <f aca="false">MID(RIGHT(B1637,LEN(B1637)-3),1,FIND("_",RIGHT(B1637,LEN(B1637)-3))-1)</f>
        <v>GroenbrogetTudse</v>
      </c>
      <c r="J1637" s="61" t="str">
        <f aca="false">TRIM(SUBSTITUTE(RIGHT(B1637,FIND(I1637,B1637)+1),"_",""))</f>
        <v>eDNA</v>
      </c>
      <c r="K1637" s="0" t="str">
        <f aca="false">IFERROR(VALUE(SUBSTITUTE(E1637,".",",")),E1637)</f>
        <v>No Ct</v>
      </c>
      <c r="L1637" s="61" t="str">
        <f aca="false">IF(J1637="PosK",SUMIFS(K:K,J:J,"PosK",H:H,H1637),"")</f>
        <v/>
      </c>
      <c r="M1637" s="61" t="str">
        <f aca="false">IF(J1637="PosK",SUMIFS(K:K,J:J,"NegK",H:H,H1637),"")</f>
        <v/>
      </c>
      <c r="N1637" s="61" t="str">
        <f aca="false">IF(J1637="PosK",SUMIFS(K:K,J:J,"eDNA",H:H,H1637),"")</f>
        <v/>
      </c>
      <c r="P1637" s="62"/>
      <c r="T1637" s="63"/>
      <c r="W1637" s="64"/>
    </row>
    <row r="1638" customFormat="false" ht="14.25" hidden="false" customHeight="false" outlineLevel="0" collapsed="false">
      <c r="A1638" s="0" t="s">
        <v>778</v>
      </c>
      <c r="B1638" s="52" t="s">
        <v>1037</v>
      </c>
      <c r="C1638" s="52" t="s">
        <v>743</v>
      </c>
      <c r="D1638" s="53" t="n">
        <v>0.1</v>
      </c>
      <c r="E1638" s="53" t="n">
        <v>28.01</v>
      </c>
      <c r="F1638" s="0" t="s">
        <v>1256</v>
      </c>
      <c r="G1638" s="0" t="str">
        <f aca="false">LEFT(B1638,2)</f>
        <v>29</v>
      </c>
      <c r="H1638" s="0" t="str">
        <f aca="false">I1638&amp;"_"&amp;G1638&amp;"_"&amp;F1638</f>
        <v>Loevfroe_29_20180925_DL2018015_RoskildeHTX_BorupgaardGym_koersel2</v>
      </c>
      <c r="I1638" s="61" t="str">
        <f aca="false">MID(RIGHT(B1638,LEN(B1638)-3),1,FIND("_",RIGHT(B1638,LEN(B1638)-3))-1)</f>
        <v>Loevfroe</v>
      </c>
      <c r="J1638" s="61" t="str">
        <f aca="false">TRIM(SUBSTITUTE(RIGHT(B1638,FIND(I1638,B1638)+1),"_",""))</f>
        <v>PosK</v>
      </c>
      <c r="K1638" s="0" t="n">
        <f aca="false">IFERROR(VALUE(SUBSTITUTE(E1638,".",",")),E1638)</f>
        <v>28.01</v>
      </c>
      <c r="L1638" s="61" t="n">
        <f aca="false">IF(J1638="PosK",SUMIFS(K:K,J:J,"PosK",H:H,H1638),"")</f>
        <v>28.01</v>
      </c>
      <c r="M1638" s="61" t="n">
        <f aca="false">IF(J1638="PosK",SUMIFS(K:K,J:J,"NegK",H:H,H1638),"")</f>
        <v>0</v>
      </c>
      <c r="N1638" s="61" t="n">
        <f aca="false">IF(J1638="PosK",SUMIFS(K:K,J:J,"eDNA",H:H,H1638),"")</f>
        <v>0</v>
      </c>
      <c r="P1638" s="62" t="n">
        <f aca="false">IF(K1640="No Ct",0,K1640)</f>
        <v>0</v>
      </c>
      <c r="Q1638" s="62" t="n">
        <f aca="false">IF(K1641="No Ct",0,K1641)</f>
        <v>0</v>
      </c>
      <c r="R1638" s="0" t="str">
        <f aca="false">IF(AND(L1638&gt;0,M1638=0),"Valid","Invalid")</f>
        <v>Valid</v>
      </c>
      <c r="S1638" s="0" t="str">
        <f aca="false">IF(OR(P1638&gt;1,Q1638&gt;1),"Present","Absent")</f>
        <v>Absent</v>
      </c>
      <c r="T1638" s="63" t="str">
        <f aca="false">IF(OR(AND(P1638&gt;1,P1638&lt;41),AND(Q1638&gt;1,Q1638&lt;41)),"Ct&lt;41","Ct&gt;41")</f>
        <v>Ct&gt;41</v>
      </c>
      <c r="U1638" s="0" t="str">
        <f aca="false">I1638</f>
        <v>Loevfroe</v>
      </c>
      <c r="V1638" s="0" t="str">
        <f aca="false">MID(F1638,10,9)</f>
        <v>DL2018015</v>
      </c>
      <c r="W1638" s="64" t="str">
        <f aca="false">V1638&amp;"_"&amp;U1638&amp;"_"&amp;R1638&amp;"_"&amp;S1638&amp;"_"&amp;T1638</f>
        <v>DL2018015_Loevfroe_Valid_Absent_Ct&gt;41</v>
      </c>
    </row>
    <row r="1639" customFormat="false" ht="14.25" hidden="false" customHeight="false" outlineLevel="0" collapsed="false">
      <c r="A1639" s="0" t="s">
        <v>780</v>
      </c>
      <c r="B1639" s="52" t="s">
        <v>1038</v>
      </c>
      <c r="C1639" s="52" t="s">
        <v>747</v>
      </c>
      <c r="D1639" s="53" t="n">
        <v>0.1</v>
      </c>
      <c r="E1639" s="53" t="s">
        <v>748</v>
      </c>
      <c r="F1639" s="0" t="s">
        <v>1256</v>
      </c>
      <c r="G1639" s="0" t="str">
        <f aca="false">LEFT(B1639,2)</f>
        <v>29</v>
      </c>
      <c r="H1639" s="0" t="str">
        <f aca="false">I1639&amp;"_"&amp;G1639&amp;"_"&amp;F1639</f>
        <v>Loevfroe_29_20180925_DL2018015_RoskildeHTX_BorupgaardGym_koersel2</v>
      </c>
      <c r="I1639" s="61" t="str">
        <f aca="false">MID(RIGHT(B1639,LEN(B1639)-3),1,FIND("_",RIGHT(B1639,LEN(B1639)-3))-1)</f>
        <v>Loevfroe</v>
      </c>
      <c r="J1639" s="61" t="str">
        <f aca="false">TRIM(SUBSTITUTE(RIGHT(B1639,FIND(I1639,B1639)+1),"_",""))</f>
        <v>NegK</v>
      </c>
      <c r="K1639" s="0" t="str">
        <f aca="false">IFERROR(VALUE(SUBSTITUTE(E1639,".",",")),E1639)</f>
        <v>No Ct</v>
      </c>
      <c r="L1639" s="61" t="str">
        <f aca="false">IF(J1639="PosK",SUMIFS(K:K,J:J,"PosK",H:H,H1639),"")</f>
        <v/>
      </c>
      <c r="M1639" s="61" t="str">
        <f aca="false">IF(J1639="PosK",SUMIFS(K:K,J:J,"NegK",H:H,H1639),"")</f>
        <v/>
      </c>
      <c r="N1639" s="61" t="str">
        <f aca="false">IF(J1639="PosK",SUMIFS(K:K,J:J,"eDNA",H:H,H1639),"")</f>
        <v/>
      </c>
    </row>
    <row r="1640" customFormat="false" ht="14.25" hidden="false" customHeight="false" outlineLevel="0" collapsed="false">
      <c r="A1640" s="0" t="s">
        <v>782</v>
      </c>
      <c r="B1640" s="52" t="s">
        <v>1039</v>
      </c>
      <c r="C1640" s="52" t="s">
        <v>751</v>
      </c>
      <c r="D1640" s="53" t="n">
        <v>0.1</v>
      </c>
      <c r="E1640" s="53" t="s">
        <v>748</v>
      </c>
      <c r="F1640" s="0" t="s">
        <v>1256</v>
      </c>
      <c r="G1640" s="0" t="str">
        <f aca="false">LEFT(B1640,2)</f>
        <v>29</v>
      </c>
      <c r="H1640" s="0" t="str">
        <f aca="false">I1640&amp;"_"&amp;G1640&amp;"_"&amp;F1640</f>
        <v>Loevfroe_29_20180925_DL2018015_RoskildeHTX_BorupgaardGym_koersel2</v>
      </c>
      <c r="I1640" s="61" t="str">
        <f aca="false">MID(RIGHT(B1640,LEN(B1640)-3),1,FIND("_",RIGHT(B1640,LEN(B1640)-3))-1)</f>
        <v>Loevfroe</v>
      </c>
      <c r="J1640" s="61" t="str">
        <f aca="false">TRIM(SUBSTITUTE(RIGHT(B1640,FIND(I1640,B1640)+1),"_",""))</f>
        <v>eDNA</v>
      </c>
      <c r="K1640" s="0" t="str">
        <f aca="false">IFERROR(VALUE(SUBSTITUTE(E1640,".",",")),E1640)</f>
        <v>No Ct</v>
      </c>
      <c r="L1640" s="61" t="str">
        <f aca="false">IF(J1640="PosK",SUMIFS(K:K,J:J,"PosK",H:H,H1640),"")</f>
        <v/>
      </c>
      <c r="M1640" s="61" t="str">
        <f aca="false">IF(J1640="PosK",SUMIFS(K:K,J:J,"NegK",H:H,H1640),"")</f>
        <v/>
      </c>
      <c r="N1640" s="61" t="str">
        <f aca="false">IF(J1640="PosK",SUMIFS(K:K,J:J,"eDNA",H:H,H1640),"")</f>
        <v/>
      </c>
      <c r="Q1640" s="62"/>
    </row>
    <row r="1641" customFormat="false" ht="14.25" hidden="false" customHeight="false" outlineLevel="0" collapsed="false">
      <c r="A1641" s="0" t="s">
        <v>784</v>
      </c>
      <c r="B1641" s="52" t="s">
        <v>1040</v>
      </c>
      <c r="C1641" s="52" t="s">
        <v>751</v>
      </c>
      <c r="D1641" s="53" t="n">
        <v>0.1</v>
      </c>
      <c r="E1641" s="53" t="s">
        <v>748</v>
      </c>
      <c r="F1641" s="0" t="s">
        <v>1256</v>
      </c>
      <c r="G1641" s="0" t="str">
        <f aca="false">LEFT(B1641,2)</f>
        <v>29</v>
      </c>
      <c r="H1641" s="0" t="str">
        <f aca="false">I1641&amp;"_"&amp;G1641&amp;"_"&amp;F1641</f>
        <v>Loevfroe_29_20180925_DL2018015_RoskildeHTX_BorupgaardGym_koersel2</v>
      </c>
      <c r="I1641" s="61" t="str">
        <f aca="false">MID(RIGHT(B1641,LEN(B1641)-3),1,FIND("_",RIGHT(B1641,LEN(B1641)-3))-1)</f>
        <v>Loevfroe</v>
      </c>
      <c r="J1641" s="61" t="str">
        <f aca="false">TRIM(SUBSTITUTE(RIGHT(B1641,FIND(I1641,B1641)+1),"_",""))</f>
        <v>eDNA</v>
      </c>
      <c r="K1641" s="0" t="str">
        <f aca="false">IFERROR(VALUE(SUBSTITUTE(E1641,".",",")),E1641)</f>
        <v>No Ct</v>
      </c>
      <c r="L1641" s="61" t="str">
        <f aca="false">IF(J1641="PosK",SUMIFS(K:K,J:J,"PosK",H:H,H1641),"")</f>
        <v/>
      </c>
      <c r="M1641" s="61" t="str">
        <f aca="false">IF(J1641="PosK",SUMIFS(K:K,J:J,"NegK",H:H,H1641),"")</f>
        <v/>
      </c>
      <c r="N1641" s="61" t="str">
        <f aca="false">IF(J1641="PosK",SUMIFS(K:K,J:J,"eDNA",H:H,H1641),"")</f>
        <v/>
      </c>
      <c r="P1641" s="62"/>
      <c r="T1641" s="63"/>
      <c r="W1641" s="64"/>
    </row>
    <row r="1642" customFormat="false" ht="14.25" hidden="false" customHeight="false" outlineLevel="0" collapsed="false">
      <c r="A1642" s="0" t="s">
        <v>786</v>
      </c>
      <c r="B1642" s="52" t="s">
        <v>1041</v>
      </c>
      <c r="C1642" s="52" t="s">
        <v>743</v>
      </c>
      <c r="D1642" s="53" t="n">
        <v>0.1</v>
      </c>
      <c r="E1642" s="53" t="n">
        <v>30.12</v>
      </c>
      <c r="F1642" s="0" t="s">
        <v>1256</v>
      </c>
      <c r="G1642" s="0" t="str">
        <f aca="false">LEFT(B1642,2)</f>
        <v>30</v>
      </c>
      <c r="H1642" s="0" t="str">
        <f aca="false">I1642&amp;"_"&amp;G1642&amp;"_"&amp;F1642</f>
        <v>Klokkefroe_30_20180925_DL2018015_RoskildeHTX_BorupgaardGym_koersel2</v>
      </c>
      <c r="I1642" s="61" t="str">
        <f aca="false">MID(RIGHT(B1642,LEN(B1642)-3),1,FIND("_",RIGHT(B1642,LEN(B1642)-3))-1)</f>
        <v>Klokkefroe</v>
      </c>
      <c r="J1642" s="61" t="str">
        <f aca="false">TRIM(SUBSTITUTE(RIGHT(B1642,FIND(I1642,B1642)+1),"_",""))</f>
        <v>PosK</v>
      </c>
      <c r="K1642" s="0" t="n">
        <f aca="false">IFERROR(VALUE(SUBSTITUTE(E1642,".",",")),E1642)</f>
        <v>30.12</v>
      </c>
      <c r="L1642" s="61" t="n">
        <f aca="false">IF(J1642="PosK",SUMIFS(K:K,J:J,"PosK",H:H,H1642),"")</f>
        <v>30.12</v>
      </c>
      <c r="M1642" s="61" t="n">
        <f aca="false">IF(J1642="PosK",SUMIFS(K:K,J:J,"NegK",H:H,H1642),"")</f>
        <v>0</v>
      </c>
      <c r="N1642" s="61" t="n">
        <f aca="false">IF(J1642="PosK",SUMIFS(K:K,J:J,"eDNA",H:H,H1642),"")</f>
        <v>0</v>
      </c>
      <c r="P1642" s="62" t="n">
        <f aca="false">IF(K1644="No Ct",0,K1644)</f>
        <v>0</v>
      </c>
      <c r="Q1642" s="62" t="n">
        <f aca="false">IF(K1645="No Ct",0,K1645)</f>
        <v>0</v>
      </c>
      <c r="R1642" s="0" t="str">
        <f aca="false">IF(AND(L1642&gt;0,M1642=0),"Valid","Invalid")</f>
        <v>Valid</v>
      </c>
      <c r="S1642" s="0" t="str">
        <f aca="false">IF(OR(P1642&gt;1,Q1642&gt;1),"Present","Absent")</f>
        <v>Absent</v>
      </c>
      <c r="T1642" s="63" t="str">
        <f aca="false">IF(OR(AND(P1642&gt;1,P1642&lt;41),AND(Q1642&gt;1,Q1642&lt;41)),"Ct&lt;41","Ct&gt;41")</f>
        <v>Ct&gt;41</v>
      </c>
      <c r="U1642" s="0" t="str">
        <f aca="false">I1642</f>
        <v>Klokkefroe</v>
      </c>
      <c r="V1642" s="0" t="str">
        <f aca="false">MID(F1642,10,9)</f>
        <v>DL2018015</v>
      </c>
      <c r="W1642" s="64" t="str">
        <f aca="false">V1642&amp;"_"&amp;U1642&amp;"_"&amp;R1642&amp;"_"&amp;S1642&amp;"_"&amp;T1642</f>
        <v>DL2018015_Klokkefroe_Valid_Absent_Ct&gt;41</v>
      </c>
    </row>
    <row r="1643" customFormat="false" ht="14.25" hidden="false" customHeight="false" outlineLevel="0" collapsed="false">
      <c r="A1643" s="0" t="s">
        <v>788</v>
      </c>
      <c r="B1643" s="52" t="s">
        <v>1042</v>
      </c>
      <c r="C1643" s="52" t="s">
        <v>747</v>
      </c>
      <c r="D1643" s="53" t="n">
        <v>0.1</v>
      </c>
      <c r="E1643" s="53" t="s">
        <v>748</v>
      </c>
      <c r="F1643" s="0" t="s">
        <v>1256</v>
      </c>
      <c r="G1643" s="0" t="str">
        <f aca="false">LEFT(B1643,2)</f>
        <v>30</v>
      </c>
      <c r="H1643" s="0" t="str">
        <f aca="false">I1643&amp;"_"&amp;G1643&amp;"_"&amp;F1643</f>
        <v>Klokkefroe_30_20180925_DL2018015_RoskildeHTX_BorupgaardGym_koersel2</v>
      </c>
      <c r="I1643" s="61" t="str">
        <f aca="false">MID(RIGHT(B1643,LEN(B1643)-3),1,FIND("_",RIGHT(B1643,LEN(B1643)-3))-1)</f>
        <v>Klokkefroe</v>
      </c>
      <c r="J1643" s="61" t="str">
        <f aca="false">TRIM(SUBSTITUTE(RIGHT(B1643,FIND(I1643,B1643)+1),"_",""))</f>
        <v>NegK</v>
      </c>
      <c r="K1643" s="0" t="str">
        <f aca="false">IFERROR(VALUE(SUBSTITUTE(E1643,".",",")),E1643)</f>
        <v>No Ct</v>
      </c>
      <c r="L1643" s="61" t="str">
        <f aca="false">IF(J1643="PosK",SUMIFS(K:K,J:J,"PosK",H:H,H1643),"")</f>
        <v/>
      </c>
      <c r="M1643" s="61" t="str">
        <f aca="false">IF(J1643="PosK",SUMIFS(K:K,J:J,"NegK",H:H,H1643),"")</f>
        <v/>
      </c>
      <c r="N1643" s="61" t="str">
        <f aca="false">IF(J1643="PosK",SUMIFS(K:K,J:J,"eDNA",H:H,H1643),"")</f>
        <v/>
      </c>
    </row>
    <row r="1644" customFormat="false" ht="14.25" hidden="false" customHeight="false" outlineLevel="0" collapsed="false">
      <c r="A1644" s="0" t="s">
        <v>790</v>
      </c>
      <c r="B1644" s="52" t="s">
        <v>1043</v>
      </c>
      <c r="C1644" s="52" t="s">
        <v>751</v>
      </c>
      <c r="D1644" s="53" t="n">
        <v>0.1</v>
      </c>
      <c r="E1644" s="53" t="s">
        <v>748</v>
      </c>
      <c r="F1644" s="0" t="s">
        <v>1256</v>
      </c>
      <c r="G1644" s="0" t="str">
        <f aca="false">LEFT(B1644,2)</f>
        <v>30</v>
      </c>
      <c r="H1644" s="0" t="str">
        <f aca="false">I1644&amp;"_"&amp;G1644&amp;"_"&amp;F1644</f>
        <v>Klokkefroe_30_20180925_DL2018015_RoskildeHTX_BorupgaardGym_koersel2</v>
      </c>
      <c r="I1644" s="61" t="str">
        <f aca="false">MID(RIGHT(B1644,LEN(B1644)-3),1,FIND("_",RIGHT(B1644,LEN(B1644)-3))-1)</f>
        <v>Klokkefroe</v>
      </c>
      <c r="J1644" s="61" t="str">
        <f aca="false">TRIM(SUBSTITUTE(RIGHT(B1644,FIND(I1644,B1644)+1),"_",""))</f>
        <v>eDNA</v>
      </c>
      <c r="K1644" s="0" t="str">
        <f aca="false">IFERROR(VALUE(SUBSTITUTE(E1644,".",",")),E1644)</f>
        <v>No Ct</v>
      </c>
      <c r="L1644" s="61" t="str">
        <f aca="false">IF(J1644="PosK",SUMIFS(K:K,J:J,"PosK",H:H,H1644),"")</f>
        <v/>
      </c>
      <c r="M1644" s="61" t="str">
        <f aca="false">IF(J1644="PosK",SUMIFS(K:K,J:J,"NegK",H:H,H1644),"")</f>
        <v/>
      </c>
      <c r="N1644" s="61" t="str">
        <f aca="false">IF(J1644="PosK",SUMIFS(K:K,J:J,"eDNA",H:H,H1644),"")</f>
        <v/>
      </c>
      <c r="Q1644" s="62"/>
    </row>
    <row r="1645" customFormat="false" ht="14.25" hidden="false" customHeight="false" outlineLevel="0" collapsed="false">
      <c r="A1645" s="0" t="s">
        <v>792</v>
      </c>
      <c r="B1645" s="52" t="s">
        <v>1044</v>
      </c>
      <c r="C1645" s="52" t="s">
        <v>751</v>
      </c>
      <c r="D1645" s="53" t="n">
        <v>0.1</v>
      </c>
      <c r="E1645" s="53" t="s">
        <v>748</v>
      </c>
      <c r="F1645" s="0" t="s">
        <v>1256</v>
      </c>
      <c r="G1645" s="0" t="str">
        <f aca="false">LEFT(B1645,2)</f>
        <v>30</v>
      </c>
      <c r="H1645" s="0" t="str">
        <f aca="false">I1645&amp;"_"&amp;G1645&amp;"_"&amp;F1645</f>
        <v>Klokkefroe_30_20180925_DL2018015_RoskildeHTX_BorupgaardGym_koersel2</v>
      </c>
      <c r="I1645" s="61" t="str">
        <f aca="false">MID(RIGHT(B1645,LEN(B1645)-3),1,FIND("_",RIGHT(B1645,LEN(B1645)-3))-1)</f>
        <v>Klokkefroe</v>
      </c>
      <c r="J1645" s="61" t="str">
        <f aca="false">TRIM(SUBSTITUTE(RIGHT(B1645,FIND(I1645,B1645)+1),"_",""))</f>
        <v>eDNA</v>
      </c>
      <c r="K1645" s="0" t="str">
        <f aca="false">IFERROR(VALUE(SUBSTITUTE(E1645,".",",")),E1645)</f>
        <v>No Ct</v>
      </c>
      <c r="L1645" s="61" t="str">
        <f aca="false">IF(J1645="PosK",SUMIFS(K:K,J:J,"PosK",H:H,H1645),"")</f>
        <v/>
      </c>
      <c r="M1645" s="61" t="str">
        <f aca="false">IF(J1645="PosK",SUMIFS(K:K,J:J,"NegK",H:H,H1645),"")</f>
        <v/>
      </c>
      <c r="N1645" s="61" t="str">
        <f aca="false">IF(J1645="PosK",SUMIFS(K:K,J:J,"eDNA",H:H,H1645),"")</f>
        <v/>
      </c>
      <c r="P1645" s="62"/>
      <c r="T1645" s="63"/>
      <c r="W1645" s="64"/>
    </row>
    <row r="1646" customFormat="false" ht="14.25" hidden="false" customHeight="false" outlineLevel="0" collapsed="false">
      <c r="A1646" s="0" t="s">
        <v>794</v>
      </c>
      <c r="B1646" s="52" t="s">
        <v>1045</v>
      </c>
      <c r="C1646" s="52" t="s">
        <v>743</v>
      </c>
      <c r="D1646" s="53" t="n">
        <v>0.1</v>
      </c>
      <c r="E1646" s="53" t="n">
        <v>38.53</v>
      </c>
      <c r="F1646" s="0" t="s">
        <v>1256</v>
      </c>
      <c r="G1646" s="0" t="str">
        <f aca="false">LEFT(B1646,2)</f>
        <v>31</v>
      </c>
      <c r="H1646" s="0" t="str">
        <f aca="false">I1646&amp;"_"&amp;G1646&amp;"_"&amp;F1646</f>
        <v>Bjergsalamander_31_20180925_DL2018015_RoskildeHTX_BorupgaardGym_koersel2</v>
      </c>
      <c r="I1646" s="61" t="str">
        <f aca="false">MID(RIGHT(B1646,LEN(B1646)-3),1,FIND("_",RIGHT(B1646,LEN(B1646)-3))-1)</f>
        <v>Bjergsalamander</v>
      </c>
      <c r="J1646" s="61" t="str">
        <f aca="false">TRIM(SUBSTITUTE(RIGHT(B1646,FIND(I1646,B1646)+1),"_",""))</f>
        <v>PosK</v>
      </c>
      <c r="K1646" s="0" t="n">
        <f aca="false">IFERROR(VALUE(SUBSTITUTE(E1646,".",",")),E1646)</f>
        <v>38.53</v>
      </c>
      <c r="L1646" s="61" t="n">
        <f aca="false">IF(J1646="PosK",SUMIFS(K:K,J:J,"PosK",H:H,H1646),"")</f>
        <v>38.53</v>
      </c>
      <c r="M1646" s="61" t="n">
        <f aca="false">IF(J1646="PosK",SUMIFS(K:K,J:J,"NegK",H:H,H1646),"")</f>
        <v>0</v>
      </c>
      <c r="N1646" s="61" t="n">
        <f aca="false">IF(J1646="PosK",SUMIFS(K:K,J:J,"eDNA",H:H,H1646),"")</f>
        <v>0</v>
      </c>
      <c r="P1646" s="62" t="n">
        <f aca="false">IF(K1648="No Ct",0,K1648)</f>
        <v>0</v>
      </c>
      <c r="Q1646" s="62" t="n">
        <f aca="false">IF(K1649="No Ct",0,K1649)</f>
        <v>0</v>
      </c>
      <c r="R1646" s="0" t="str">
        <f aca="false">IF(AND(L1646&gt;0,M1646=0),"Valid","Invalid")</f>
        <v>Valid</v>
      </c>
      <c r="S1646" s="0" t="str">
        <f aca="false">IF(OR(P1646&gt;1,Q1646&gt;1),"Present","Absent")</f>
        <v>Absent</v>
      </c>
      <c r="T1646" s="63" t="str">
        <f aca="false">IF(OR(AND(P1646&gt;1,P1646&lt;41),AND(Q1646&gt;1,Q1646&lt;41)),"Ct&lt;41","Ct&gt;41")</f>
        <v>Ct&gt;41</v>
      </c>
      <c r="U1646" s="0" t="str">
        <f aca="false">I1646</f>
        <v>Bjergsalamander</v>
      </c>
      <c r="V1646" s="0" t="str">
        <f aca="false">MID(F1646,10,9)</f>
        <v>DL2018015</v>
      </c>
      <c r="W1646" s="64" t="str">
        <f aca="false">V1646&amp;"_"&amp;U1646&amp;"_"&amp;R1646&amp;"_"&amp;S1646&amp;"_"&amp;T1646</f>
        <v>DL2018015_Bjergsalamander_Valid_Absent_Ct&gt;41</v>
      </c>
    </row>
    <row r="1647" customFormat="false" ht="14.25" hidden="false" customHeight="false" outlineLevel="0" collapsed="false">
      <c r="A1647" s="0" t="s">
        <v>796</v>
      </c>
      <c r="B1647" s="52" t="s">
        <v>1046</v>
      </c>
      <c r="C1647" s="52" t="s">
        <v>747</v>
      </c>
      <c r="D1647" s="53" t="n">
        <v>0.1</v>
      </c>
      <c r="E1647" s="53" t="s">
        <v>748</v>
      </c>
      <c r="F1647" s="0" t="s">
        <v>1256</v>
      </c>
      <c r="G1647" s="0" t="str">
        <f aca="false">LEFT(B1647,2)</f>
        <v>31</v>
      </c>
      <c r="H1647" s="0" t="str">
        <f aca="false">I1647&amp;"_"&amp;G1647&amp;"_"&amp;F1647</f>
        <v>Bjergsalamander_31_20180925_DL2018015_RoskildeHTX_BorupgaardGym_koersel2</v>
      </c>
      <c r="I1647" s="61" t="str">
        <f aca="false">MID(RIGHT(B1647,LEN(B1647)-3),1,FIND("_",RIGHT(B1647,LEN(B1647)-3))-1)</f>
        <v>Bjergsalamander</v>
      </c>
      <c r="J1647" s="61" t="str">
        <f aca="false">TRIM(SUBSTITUTE(RIGHT(B1647,FIND(I1647,B1647)+1),"_",""))</f>
        <v>NegK</v>
      </c>
      <c r="K1647" s="0" t="str">
        <f aca="false">IFERROR(VALUE(SUBSTITUTE(E1647,".",",")),E1647)</f>
        <v>No Ct</v>
      </c>
      <c r="L1647" s="61" t="str">
        <f aca="false">IF(J1647="PosK",SUMIFS(K:K,J:J,"PosK",H:H,H1647),"")</f>
        <v/>
      </c>
      <c r="M1647" s="61" t="str">
        <f aca="false">IF(J1647="PosK",SUMIFS(K:K,J:J,"NegK",H:H,H1647),"")</f>
        <v/>
      </c>
      <c r="N1647" s="61" t="str">
        <f aca="false">IF(J1647="PosK",SUMIFS(K:K,J:J,"eDNA",H:H,H1647),"")</f>
        <v/>
      </c>
    </row>
    <row r="1648" customFormat="false" ht="14.25" hidden="false" customHeight="false" outlineLevel="0" collapsed="false">
      <c r="A1648" s="0" t="s">
        <v>798</v>
      </c>
      <c r="B1648" s="52" t="s">
        <v>1047</v>
      </c>
      <c r="C1648" s="52" t="s">
        <v>751</v>
      </c>
      <c r="D1648" s="53" t="n">
        <v>0.1</v>
      </c>
      <c r="E1648" s="53" t="s">
        <v>748</v>
      </c>
      <c r="F1648" s="0" t="s">
        <v>1256</v>
      </c>
      <c r="G1648" s="0" t="str">
        <f aca="false">LEFT(B1648,2)</f>
        <v>31</v>
      </c>
      <c r="H1648" s="0" t="str">
        <f aca="false">I1648&amp;"_"&amp;G1648&amp;"_"&amp;F1648</f>
        <v>Bjergsalamander_31_20180925_DL2018015_RoskildeHTX_BorupgaardGym_koersel2</v>
      </c>
      <c r="I1648" s="61" t="str">
        <f aca="false">MID(RIGHT(B1648,LEN(B1648)-3),1,FIND("_",RIGHT(B1648,LEN(B1648)-3))-1)</f>
        <v>Bjergsalamander</v>
      </c>
      <c r="J1648" s="61" t="str">
        <f aca="false">TRIM(SUBSTITUTE(RIGHT(B1648,FIND(I1648,B1648)+1),"_",""))</f>
        <v>eDNA</v>
      </c>
      <c r="K1648" s="0" t="str">
        <f aca="false">IFERROR(VALUE(SUBSTITUTE(E1648,".",",")),E1648)</f>
        <v>No Ct</v>
      </c>
      <c r="L1648" s="61" t="str">
        <f aca="false">IF(J1648="PosK",SUMIFS(K:K,J:J,"PosK",H:H,H1648),"")</f>
        <v/>
      </c>
      <c r="M1648" s="61" t="str">
        <f aca="false">IF(J1648="PosK",SUMIFS(K:K,J:J,"NegK",H:H,H1648),"")</f>
        <v/>
      </c>
      <c r="N1648" s="61" t="str">
        <f aca="false">IF(J1648="PosK",SUMIFS(K:K,J:J,"eDNA",H:H,H1648),"")</f>
        <v/>
      </c>
      <c r="Q1648" s="62"/>
    </row>
    <row r="1649" customFormat="false" ht="14.25" hidden="false" customHeight="false" outlineLevel="0" collapsed="false">
      <c r="A1649" s="0" t="s">
        <v>800</v>
      </c>
      <c r="B1649" s="52" t="s">
        <v>1048</v>
      </c>
      <c r="C1649" s="52" t="s">
        <v>751</v>
      </c>
      <c r="D1649" s="53" t="n">
        <v>0.1</v>
      </c>
      <c r="E1649" s="53" t="s">
        <v>748</v>
      </c>
      <c r="F1649" s="0" t="s">
        <v>1256</v>
      </c>
      <c r="G1649" s="0" t="str">
        <f aca="false">LEFT(B1649,2)</f>
        <v>31</v>
      </c>
      <c r="H1649" s="0" t="str">
        <f aca="false">I1649&amp;"_"&amp;G1649&amp;"_"&amp;F1649</f>
        <v>Bjergsalamander_31_20180925_DL2018015_RoskildeHTX_BorupgaardGym_koersel2</v>
      </c>
      <c r="I1649" s="61" t="str">
        <f aca="false">MID(RIGHT(B1649,LEN(B1649)-3),1,FIND("_",RIGHT(B1649,LEN(B1649)-3))-1)</f>
        <v>Bjergsalamander</v>
      </c>
      <c r="J1649" s="61" t="str">
        <f aca="false">TRIM(SUBSTITUTE(RIGHT(B1649,FIND(I1649,B1649)+1),"_",""))</f>
        <v>eDNA</v>
      </c>
      <c r="K1649" s="0" t="str">
        <f aca="false">IFERROR(VALUE(SUBSTITUTE(E1649,".",",")),E1649)</f>
        <v>No Ct</v>
      </c>
      <c r="L1649" s="61" t="str">
        <f aca="false">IF(J1649="PosK",SUMIFS(K:K,J:J,"PosK",H:H,H1649),"")</f>
        <v/>
      </c>
      <c r="M1649" s="61" t="str">
        <f aca="false">IF(J1649="PosK",SUMIFS(K:K,J:J,"NegK",H:H,H1649),"")</f>
        <v/>
      </c>
      <c r="N1649" s="61" t="str">
        <f aca="false">IF(J1649="PosK",SUMIFS(K:K,J:J,"eDNA",H:H,H1649),"")</f>
        <v/>
      </c>
      <c r="P1649" s="62"/>
      <c r="T1649" s="63"/>
      <c r="W1649" s="64"/>
    </row>
    <row r="1650" customFormat="false" ht="14.25" hidden="false" customHeight="false" outlineLevel="0" collapsed="false">
      <c r="A1650" s="0" t="s">
        <v>802</v>
      </c>
      <c r="B1650" s="52" t="s">
        <v>1049</v>
      </c>
      <c r="C1650" s="52" t="s">
        <v>743</v>
      </c>
      <c r="D1650" s="53" t="n">
        <v>0.1</v>
      </c>
      <c r="E1650" s="53" t="n">
        <v>27.49</v>
      </c>
      <c r="F1650" s="0" t="s">
        <v>1256</v>
      </c>
      <c r="G1650" s="0" t="str">
        <f aca="false">LEFT(B1650,2)</f>
        <v>32</v>
      </c>
      <c r="H1650" s="0" t="str">
        <f aca="false">I1650&amp;"_"&amp;G1650&amp;"_"&amp;F1650</f>
        <v>Latterfroe_32_20180925_DL2018015_RoskildeHTX_BorupgaardGym_koersel2</v>
      </c>
      <c r="I1650" s="61" t="str">
        <f aca="false">MID(RIGHT(B1650,LEN(B1650)-3),1,FIND("_",RIGHT(B1650,LEN(B1650)-3))-1)</f>
        <v>Latterfroe</v>
      </c>
      <c r="J1650" s="61" t="str">
        <f aca="false">TRIM(SUBSTITUTE(RIGHT(B1650,FIND(I1650,B1650)+1),"_",""))</f>
        <v>PosK</v>
      </c>
      <c r="K1650" s="0" t="n">
        <f aca="false">IFERROR(VALUE(SUBSTITUTE(E1650,".",",")),E1650)</f>
        <v>27.49</v>
      </c>
      <c r="L1650" s="61" t="n">
        <f aca="false">IF(J1650="PosK",SUMIFS(K:K,J:J,"PosK",H:H,H1650),"")</f>
        <v>27.49</v>
      </c>
      <c r="M1650" s="61" t="n">
        <f aca="false">IF(J1650="PosK",SUMIFS(K:K,J:J,"NegK",H:H,H1650),"")</f>
        <v>0</v>
      </c>
      <c r="N1650" s="61" t="n">
        <f aca="false">IF(J1650="PosK",SUMIFS(K:K,J:J,"eDNA",H:H,H1650),"")</f>
        <v>0</v>
      </c>
      <c r="P1650" s="62" t="n">
        <f aca="false">IF(K1652="No Ct",0,K1652)</f>
        <v>0</v>
      </c>
      <c r="Q1650" s="62" t="n">
        <f aca="false">IF(K1653="No Ct",0,K1653)</f>
        <v>0</v>
      </c>
      <c r="R1650" s="0" t="str">
        <f aca="false">IF(AND(L1650&gt;0,M1650=0),"Valid","Invalid")</f>
        <v>Valid</v>
      </c>
      <c r="S1650" s="0" t="str">
        <f aca="false">IF(OR(P1650&gt;1,Q1650&gt;1),"Present","Absent")</f>
        <v>Absent</v>
      </c>
      <c r="T1650" s="63" t="str">
        <f aca="false">IF(OR(AND(P1650&gt;1,P1650&lt;41),AND(Q1650&gt;1,Q1650&lt;41)),"Ct&lt;41","Ct&gt;41")</f>
        <v>Ct&gt;41</v>
      </c>
      <c r="U1650" s="0" t="str">
        <f aca="false">I1650</f>
        <v>Latterfroe</v>
      </c>
      <c r="V1650" s="0" t="str">
        <f aca="false">MID(F1650,10,9)</f>
        <v>DL2018015</v>
      </c>
      <c r="W1650" s="64" t="str">
        <f aca="false">V1650&amp;"_"&amp;U1650&amp;"_"&amp;R1650&amp;"_"&amp;S1650&amp;"_"&amp;T1650</f>
        <v>DL2018015_Latterfroe_Valid_Absent_Ct&gt;41</v>
      </c>
    </row>
    <row r="1651" customFormat="false" ht="14.25" hidden="false" customHeight="false" outlineLevel="0" collapsed="false">
      <c r="A1651" s="0" t="s">
        <v>804</v>
      </c>
      <c r="B1651" s="52" t="s">
        <v>1050</v>
      </c>
      <c r="C1651" s="52" t="s">
        <v>747</v>
      </c>
      <c r="D1651" s="53" t="n">
        <v>0.1</v>
      </c>
      <c r="E1651" s="53" t="s">
        <v>748</v>
      </c>
      <c r="F1651" s="0" t="s">
        <v>1256</v>
      </c>
      <c r="G1651" s="0" t="str">
        <f aca="false">LEFT(B1651,2)</f>
        <v>32</v>
      </c>
      <c r="H1651" s="0" t="str">
        <f aca="false">I1651&amp;"_"&amp;G1651&amp;"_"&amp;F1651</f>
        <v>Latterfroe_32_20180925_DL2018015_RoskildeHTX_BorupgaardGym_koersel2</v>
      </c>
      <c r="I1651" s="61" t="str">
        <f aca="false">MID(RIGHT(B1651,LEN(B1651)-3),1,FIND("_",RIGHT(B1651,LEN(B1651)-3))-1)</f>
        <v>Latterfroe</v>
      </c>
      <c r="J1651" s="61" t="str">
        <f aca="false">TRIM(SUBSTITUTE(RIGHT(B1651,FIND(I1651,B1651)+1),"_",""))</f>
        <v>NegK</v>
      </c>
      <c r="K1651" s="0" t="str">
        <f aca="false">IFERROR(VALUE(SUBSTITUTE(E1651,".",",")),E1651)</f>
        <v>No Ct</v>
      </c>
      <c r="L1651" s="61" t="str">
        <f aca="false">IF(J1651="PosK",SUMIFS(K:K,J:J,"PosK",H:H,H1651),"")</f>
        <v/>
      </c>
      <c r="M1651" s="61" t="str">
        <f aca="false">IF(J1651="PosK",SUMIFS(K:K,J:J,"NegK",H:H,H1651),"")</f>
        <v/>
      </c>
      <c r="N1651" s="61" t="str">
        <f aca="false">IF(J1651="PosK",SUMIFS(K:K,J:J,"eDNA",H:H,H1651),"")</f>
        <v/>
      </c>
    </row>
    <row r="1652" customFormat="false" ht="14.25" hidden="false" customHeight="false" outlineLevel="0" collapsed="false">
      <c r="A1652" s="0" t="s">
        <v>806</v>
      </c>
      <c r="B1652" s="52" t="s">
        <v>1051</v>
      </c>
      <c r="C1652" s="52" t="s">
        <v>751</v>
      </c>
      <c r="D1652" s="53" t="n">
        <v>0.1</v>
      </c>
      <c r="E1652" s="53" t="s">
        <v>748</v>
      </c>
      <c r="F1652" s="0" t="s">
        <v>1256</v>
      </c>
      <c r="G1652" s="0" t="str">
        <f aca="false">LEFT(B1652,2)</f>
        <v>32</v>
      </c>
      <c r="H1652" s="0" t="str">
        <f aca="false">I1652&amp;"_"&amp;G1652&amp;"_"&amp;F1652</f>
        <v>Latterfroe_32_20180925_DL2018015_RoskildeHTX_BorupgaardGym_koersel2</v>
      </c>
      <c r="I1652" s="61" t="str">
        <f aca="false">MID(RIGHT(B1652,LEN(B1652)-3),1,FIND("_",RIGHT(B1652,LEN(B1652)-3))-1)</f>
        <v>Latterfroe</v>
      </c>
      <c r="J1652" s="61" t="str">
        <f aca="false">TRIM(SUBSTITUTE(RIGHT(B1652,FIND(I1652,B1652)+1),"_",""))</f>
        <v>eDNA</v>
      </c>
      <c r="K1652" s="0" t="str">
        <f aca="false">IFERROR(VALUE(SUBSTITUTE(E1652,".",",")),E1652)</f>
        <v>No Ct</v>
      </c>
      <c r="L1652" s="61" t="str">
        <f aca="false">IF(J1652="PosK",SUMIFS(K:K,J:J,"PosK",H:H,H1652),"")</f>
        <v/>
      </c>
      <c r="M1652" s="61" t="str">
        <f aca="false">IF(J1652="PosK",SUMIFS(K:K,J:J,"NegK",H:H,H1652),"")</f>
        <v/>
      </c>
      <c r="N1652" s="61" t="str">
        <f aca="false">IF(J1652="PosK",SUMIFS(K:K,J:J,"eDNA",H:H,H1652),"")</f>
        <v/>
      </c>
      <c r="Q1652" s="62"/>
    </row>
    <row r="1653" customFormat="false" ht="14.25" hidden="false" customHeight="false" outlineLevel="0" collapsed="false">
      <c r="A1653" s="0" t="s">
        <v>808</v>
      </c>
      <c r="B1653" s="52" t="s">
        <v>1052</v>
      </c>
      <c r="C1653" s="52" t="s">
        <v>751</v>
      </c>
      <c r="D1653" s="53" t="n">
        <v>0.1</v>
      </c>
      <c r="E1653" s="53" t="s">
        <v>748</v>
      </c>
      <c r="F1653" s="0" t="s">
        <v>1256</v>
      </c>
      <c r="G1653" s="0" t="str">
        <f aca="false">LEFT(B1653,2)</f>
        <v>32</v>
      </c>
      <c r="H1653" s="0" t="str">
        <f aca="false">I1653&amp;"_"&amp;G1653&amp;"_"&amp;F1653</f>
        <v>Latterfroe_32_20180925_DL2018015_RoskildeHTX_BorupgaardGym_koersel2</v>
      </c>
      <c r="I1653" s="61" t="str">
        <f aca="false">MID(RIGHT(B1653,LEN(B1653)-3),1,FIND("_",RIGHT(B1653,LEN(B1653)-3))-1)</f>
        <v>Latterfroe</v>
      </c>
      <c r="J1653" s="61" t="str">
        <f aca="false">TRIM(SUBSTITUTE(RIGHT(B1653,FIND(I1653,B1653)+1),"_",""))</f>
        <v>eDNA</v>
      </c>
      <c r="K1653" s="0" t="str">
        <f aca="false">IFERROR(VALUE(SUBSTITUTE(E1653,".",",")),E1653)</f>
        <v>No Ct</v>
      </c>
      <c r="L1653" s="61" t="str">
        <f aca="false">IF(J1653="PosK",SUMIFS(K:K,J:J,"PosK",H:H,H1653),"")</f>
        <v/>
      </c>
      <c r="M1653" s="61" t="str">
        <f aca="false">IF(J1653="PosK",SUMIFS(K:K,J:J,"NegK",H:H,H1653),"")</f>
        <v/>
      </c>
      <c r="N1653" s="61" t="str">
        <f aca="false">IF(J1653="PosK",SUMIFS(K:K,J:J,"eDNA",H:H,H1653),"")</f>
        <v/>
      </c>
      <c r="P1653" s="62"/>
      <c r="T1653" s="63"/>
      <c r="W1653" s="64"/>
    </row>
    <row r="1654" customFormat="false" ht="14.25" hidden="false" customHeight="false" outlineLevel="0" collapsed="false">
      <c r="A1654" s="0" t="s">
        <v>810</v>
      </c>
      <c r="B1654" s="52" t="s">
        <v>1228</v>
      </c>
      <c r="C1654" s="52" t="s">
        <v>743</v>
      </c>
      <c r="D1654" s="53" t="n">
        <v>0.1</v>
      </c>
      <c r="E1654" s="53" t="n">
        <v>24.37</v>
      </c>
      <c r="F1654" s="0" t="s">
        <v>1256</v>
      </c>
      <c r="G1654" s="0" t="str">
        <f aca="false">LEFT(B1654,2)</f>
        <v>33</v>
      </c>
      <c r="H1654" s="0" t="str">
        <f aca="false">I1654&amp;"_"&amp;G1654&amp;"_"&amp;F1654</f>
        <v>KortbenetGroenFroe_33_20180925_DL2018015_RoskildeHTX_BorupgaardGym_koersel2</v>
      </c>
      <c r="I1654" s="61" t="str">
        <f aca="false">MID(RIGHT(B1654,LEN(B1654)-3),1,FIND("_",RIGHT(B1654,LEN(B1654)-3))-1)</f>
        <v>KortbenetGroenFroe</v>
      </c>
      <c r="J1654" s="61" t="str">
        <f aca="false">TRIM(SUBSTITUTE(RIGHT(B1654,FIND(I1654,B1654)+1),"_",""))</f>
        <v>PosK</v>
      </c>
      <c r="K1654" s="0" t="n">
        <f aca="false">IFERROR(VALUE(SUBSTITUTE(E1654,".",",")),E1654)</f>
        <v>24.37</v>
      </c>
      <c r="L1654" s="61" t="n">
        <f aca="false">IF(J1654="PosK",SUMIFS(K:K,J:J,"PosK",H:H,H1654),"")</f>
        <v>24.37</v>
      </c>
      <c r="M1654" s="61" t="n">
        <f aca="false">IF(J1654="PosK",SUMIFS(K:K,J:J,"NegK",H:H,H1654),"")</f>
        <v>0</v>
      </c>
      <c r="N1654" s="61" t="n">
        <f aca="false">IF(J1654="PosK",SUMIFS(K:K,J:J,"eDNA",H:H,H1654),"")</f>
        <v>0</v>
      </c>
      <c r="P1654" s="62" t="n">
        <f aca="false">IF(K1656="No Ct",0,K1656)</f>
        <v>0</v>
      </c>
      <c r="Q1654" s="62" t="n">
        <f aca="false">IF(K1657="No Ct",0,K1657)</f>
        <v>0</v>
      </c>
      <c r="R1654" s="0" t="str">
        <f aca="false">IF(AND(L1654&gt;0,M1654=0),"Valid","Invalid")</f>
        <v>Valid</v>
      </c>
      <c r="S1654" s="0" t="str">
        <f aca="false">IF(OR(P1654&gt;1,Q1654&gt;1),"Present","Absent")</f>
        <v>Absent</v>
      </c>
      <c r="T1654" s="63" t="str">
        <f aca="false">IF(OR(AND(P1654&gt;1,P1654&lt;41),AND(Q1654&gt;1,Q1654&lt;41)),"Ct&lt;41","Ct&gt;41")</f>
        <v>Ct&gt;41</v>
      </c>
      <c r="U1654" s="0" t="str">
        <f aca="false">I1654</f>
        <v>KortbenetGroenFroe</v>
      </c>
      <c r="V1654" s="0" t="str">
        <f aca="false">MID(F1654,10,9)</f>
        <v>DL2018015</v>
      </c>
      <c r="W1654" s="64" t="str">
        <f aca="false">V1654&amp;"_"&amp;U1654&amp;"_"&amp;R1654&amp;"_"&amp;S1654&amp;"_"&amp;T1654</f>
        <v>DL2018015_KortbenetGroenFroe_Valid_Absent_Ct&gt;41</v>
      </c>
    </row>
    <row r="1655" customFormat="false" ht="14.25" hidden="false" customHeight="false" outlineLevel="0" collapsed="false">
      <c r="A1655" s="0" t="s">
        <v>812</v>
      </c>
      <c r="B1655" s="52" t="s">
        <v>1229</v>
      </c>
      <c r="C1655" s="52" t="s">
        <v>747</v>
      </c>
      <c r="D1655" s="53" t="n">
        <v>0.1</v>
      </c>
      <c r="E1655" s="53" t="s">
        <v>748</v>
      </c>
      <c r="F1655" s="0" t="s">
        <v>1256</v>
      </c>
      <c r="G1655" s="0" t="str">
        <f aca="false">LEFT(B1655,2)</f>
        <v>33</v>
      </c>
      <c r="H1655" s="0" t="str">
        <f aca="false">I1655&amp;"_"&amp;G1655&amp;"_"&amp;F1655</f>
        <v>KortbenetGroenFroe_33_20180925_DL2018015_RoskildeHTX_BorupgaardGym_koersel2</v>
      </c>
      <c r="I1655" s="61" t="str">
        <f aca="false">MID(RIGHT(B1655,LEN(B1655)-3),1,FIND("_",RIGHT(B1655,LEN(B1655)-3))-1)</f>
        <v>KortbenetGroenFroe</v>
      </c>
      <c r="J1655" s="61" t="str">
        <f aca="false">TRIM(SUBSTITUTE(RIGHT(B1655,FIND(I1655,B1655)+1),"_",""))</f>
        <v>NegK</v>
      </c>
      <c r="K1655" s="0" t="str">
        <f aca="false">IFERROR(VALUE(SUBSTITUTE(E1655,".",",")),E1655)</f>
        <v>No Ct</v>
      </c>
      <c r="L1655" s="61" t="str">
        <f aca="false">IF(J1655="PosK",SUMIFS(K:K,J:J,"PosK",H:H,H1655),"")</f>
        <v/>
      </c>
      <c r="M1655" s="61" t="str">
        <f aca="false">IF(J1655="PosK",SUMIFS(K:K,J:J,"NegK",H:H,H1655),"")</f>
        <v/>
      </c>
      <c r="N1655" s="61" t="str">
        <f aca="false">IF(J1655="PosK",SUMIFS(K:K,J:J,"eDNA",H:H,H1655),"")</f>
        <v/>
      </c>
    </row>
    <row r="1656" customFormat="false" ht="14.25" hidden="false" customHeight="false" outlineLevel="0" collapsed="false">
      <c r="A1656" s="0" t="s">
        <v>814</v>
      </c>
      <c r="B1656" s="52" t="s">
        <v>1230</v>
      </c>
      <c r="C1656" s="52" t="s">
        <v>751</v>
      </c>
      <c r="D1656" s="53" t="n">
        <v>0.1</v>
      </c>
      <c r="E1656" s="53" t="s">
        <v>748</v>
      </c>
      <c r="F1656" s="0" t="s">
        <v>1256</v>
      </c>
      <c r="G1656" s="0" t="str">
        <f aca="false">LEFT(B1656,2)</f>
        <v>33</v>
      </c>
      <c r="H1656" s="0" t="str">
        <f aca="false">I1656&amp;"_"&amp;G1656&amp;"_"&amp;F1656</f>
        <v>KortbenetGroenFroe_33_20180925_DL2018015_RoskildeHTX_BorupgaardGym_koersel2</v>
      </c>
      <c r="I1656" s="61" t="str">
        <f aca="false">MID(RIGHT(B1656,LEN(B1656)-3),1,FIND("_",RIGHT(B1656,LEN(B1656)-3))-1)</f>
        <v>KortbenetGroenFroe</v>
      </c>
      <c r="J1656" s="61" t="str">
        <f aca="false">TRIM(SUBSTITUTE(RIGHT(B1656,FIND(I1656,B1656)+1),"_",""))</f>
        <v>eDNA</v>
      </c>
      <c r="K1656" s="0" t="str">
        <f aca="false">IFERROR(VALUE(SUBSTITUTE(E1656,".",",")),E1656)</f>
        <v>No Ct</v>
      </c>
      <c r="L1656" s="61" t="str">
        <f aca="false">IF(J1656="PosK",SUMIFS(K:K,J:J,"PosK",H:H,H1656),"")</f>
        <v/>
      </c>
      <c r="M1656" s="61" t="str">
        <f aca="false">IF(J1656="PosK",SUMIFS(K:K,J:J,"NegK",H:H,H1656),"")</f>
        <v/>
      </c>
      <c r="N1656" s="61" t="str">
        <f aca="false">IF(J1656="PosK",SUMIFS(K:K,J:J,"eDNA",H:H,H1656),"")</f>
        <v/>
      </c>
      <c r="Q1656" s="62"/>
    </row>
    <row r="1657" customFormat="false" ht="14.25" hidden="false" customHeight="false" outlineLevel="0" collapsed="false">
      <c r="A1657" s="0" t="s">
        <v>816</v>
      </c>
      <c r="B1657" s="52" t="s">
        <v>1231</v>
      </c>
      <c r="C1657" s="52" t="s">
        <v>751</v>
      </c>
      <c r="D1657" s="53" t="n">
        <v>0.1</v>
      </c>
      <c r="E1657" s="53" t="s">
        <v>748</v>
      </c>
      <c r="F1657" s="0" t="s">
        <v>1256</v>
      </c>
      <c r="G1657" s="0" t="str">
        <f aca="false">LEFT(B1657,2)</f>
        <v>33</v>
      </c>
      <c r="H1657" s="0" t="str">
        <f aca="false">I1657&amp;"_"&amp;G1657&amp;"_"&amp;F1657</f>
        <v>KortbenetGroenFroe_33_20180925_DL2018015_RoskildeHTX_BorupgaardGym_koersel2</v>
      </c>
      <c r="I1657" s="61" t="str">
        <f aca="false">MID(RIGHT(B1657,LEN(B1657)-3),1,FIND("_",RIGHT(B1657,LEN(B1657)-3))-1)</f>
        <v>KortbenetGroenFroe</v>
      </c>
      <c r="J1657" s="61" t="str">
        <f aca="false">TRIM(SUBSTITUTE(RIGHT(B1657,FIND(I1657,B1657)+1),"_",""))</f>
        <v>eDNA</v>
      </c>
      <c r="K1657" s="0" t="str">
        <f aca="false">IFERROR(VALUE(SUBSTITUTE(E1657,".",",")),E1657)</f>
        <v>No Ct</v>
      </c>
      <c r="L1657" s="61" t="str">
        <f aca="false">IF(J1657="PosK",SUMIFS(K:K,J:J,"PosK",H:H,H1657),"")</f>
        <v/>
      </c>
      <c r="M1657" s="61" t="str">
        <f aca="false">IF(J1657="PosK",SUMIFS(K:K,J:J,"NegK",H:H,H1657),"")</f>
        <v/>
      </c>
      <c r="N1657" s="61" t="str">
        <f aca="false">IF(J1657="PosK",SUMIFS(K:K,J:J,"eDNA",H:H,H1657),"")</f>
        <v/>
      </c>
      <c r="P1657" s="62"/>
      <c r="T1657" s="63"/>
      <c r="W1657" s="64"/>
    </row>
    <row r="1658" customFormat="false" ht="14.25" hidden="false" customHeight="false" outlineLevel="0" collapsed="false">
      <c r="A1658" s="0" t="s">
        <v>818</v>
      </c>
      <c r="B1658" s="52" t="s">
        <v>1232</v>
      </c>
      <c r="C1658" s="52" t="s">
        <v>743</v>
      </c>
      <c r="D1658" s="53" t="n">
        <v>0.1</v>
      </c>
      <c r="E1658" s="53" t="s">
        <v>748</v>
      </c>
      <c r="F1658" s="0" t="s">
        <v>1256</v>
      </c>
      <c r="G1658" s="0" t="str">
        <f aca="false">LEFT(B1658,2)</f>
        <v>34</v>
      </c>
      <c r="H1658" s="0" t="str">
        <f aca="false">I1658&amp;"_"&amp;G1658&amp;"_"&amp;F1658</f>
        <v>Soelvkarusse_34_20180925_DL2018015_RoskildeHTX_BorupgaardGym_koersel2</v>
      </c>
      <c r="I1658" s="61" t="str">
        <f aca="false">MID(RIGHT(B1658,LEN(B1658)-3),1,FIND("_",RIGHT(B1658,LEN(B1658)-3))-1)</f>
        <v>Soelvkarusse</v>
      </c>
      <c r="J1658" s="61" t="str">
        <f aca="false">TRIM(SUBSTITUTE(RIGHT(B1658,FIND(I1658,B1658)+1),"_",""))</f>
        <v>PosK</v>
      </c>
      <c r="K1658" s="0" t="str">
        <f aca="false">IFERROR(VALUE(SUBSTITUTE(E1658,".",",")),E1658)</f>
        <v>No Ct</v>
      </c>
      <c r="L1658" s="61" t="n">
        <f aca="false">IF(J1658="PosK",SUMIFS(K:K,J:J,"PosK",H:H,H1658),"")</f>
        <v>0</v>
      </c>
      <c r="M1658" s="61" t="n">
        <f aca="false">IF(J1658="PosK",SUMIFS(K:K,J:J,"NegK",H:H,H1658),"")</f>
        <v>0</v>
      </c>
      <c r="N1658" s="61" t="n">
        <f aca="false">IF(J1658="PosK",SUMIFS(K:K,J:J,"eDNA",H:H,H1658),"")</f>
        <v>0</v>
      </c>
      <c r="P1658" s="62" t="n">
        <f aca="false">IF(K1660="No Ct",0,K1660)</f>
        <v>0</v>
      </c>
      <c r="Q1658" s="62" t="n">
        <f aca="false">IF(K1661="No Ct",0,K1661)</f>
        <v>0</v>
      </c>
      <c r="R1658" s="0" t="str">
        <f aca="false">IF(AND(L1658&gt;0,M1658=0),"Valid","Invalid")</f>
        <v>Invalid</v>
      </c>
      <c r="S1658" s="0" t="str">
        <f aca="false">IF(OR(P1658&gt;1,Q1658&gt;1),"Present","Absent")</f>
        <v>Absent</v>
      </c>
      <c r="T1658" s="63" t="str">
        <f aca="false">IF(OR(AND(P1658&gt;1,P1658&lt;41),AND(Q1658&gt;1,Q1658&lt;41)),"Ct&lt;41","Ct&gt;41")</f>
        <v>Ct&gt;41</v>
      </c>
      <c r="U1658" s="0" t="str">
        <f aca="false">I1658</f>
        <v>Soelvkarusse</v>
      </c>
      <c r="V1658" s="0" t="str">
        <f aca="false">MID(F1658,10,9)</f>
        <v>DL2018015</v>
      </c>
      <c r="W1658" s="64" t="str">
        <f aca="false">V1658&amp;"_"&amp;U1658&amp;"_"&amp;R1658&amp;"_"&amp;S1658&amp;"_"&amp;T1658</f>
        <v>DL2018015_Soelvkarusse_Invalid_Absent_Ct&gt;41</v>
      </c>
    </row>
    <row r="1659" customFormat="false" ht="14.25" hidden="false" customHeight="false" outlineLevel="0" collapsed="false">
      <c r="A1659" s="0" t="s">
        <v>820</v>
      </c>
      <c r="B1659" s="52" t="s">
        <v>1233</v>
      </c>
      <c r="C1659" s="52" t="s">
        <v>747</v>
      </c>
      <c r="D1659" s="53" t="n">
        <v>0.1</v>
      </c>
      <c r="E1659" s="53" t="s">
        <v>748</v>
      </c>
      <c r="F1659" s="0" t="s">
        <v>1256</v>
      </c>
      <c r="G1659" s="0" t="str">
        <f aca="false">LEFT(B1659,2)</f>
        <v>34</v>
      </c>
      <c r="H1659" s="0" t="str">
        <f aca="false">I1659&amp;"_"&amp;G1659&amp;"_"&amp;F1659</f>
        <v>Soelvkarusse_34_20180925_DL2018015_RoskildeHTX_BorupgaardGym_koersel2</v>
      </c>
      <c r="I1659" s="61" t="str">
        <f aca="false">MID(RIGHT(B1659,LEN(B1659)-3),1,FIND("_",RIGHT(B1659,LEN(B1659)-3))-1)</f>
        <v>Soelvkarusse</v>
      </c>
      <c r="J1659" s="61" t="str">
        <f aca="false">TRIM(SUBSTITUTE(RIGHT(B1659,FIND(I1659,B1659)+1),"_",""))</f>
        <v>NegK</v>
      </c>
      <c r="K1659" s="0" t="str">
        <f aca="false">IFERROR(VALUE(SUBSTITUTE(E1659,".",",")),E1659)</f>
        <v>No Ct</v>
      </c>
      <c r="L1659" s="61" t="str">
        <f aca="false">IF(J1659="PosK",SUMIFS(K:K,J:J,"PosK",H:H,H1659),"")</f>
        <v/>
      </c>
      <c r="M1659" s="61" t="str">
        <f aca="false">IF(J1659="PosK",SUMIFS(K:K,J:J,"NegK",H:H,H1659),"")</f>
        <v/>
      </c>
      <c r="N1659" s="61" t="str">
        <f aca="false">IF(J1659="PosK",SUMIFS(K:K,J:J,"eDNA",H:H,H1659),"")</f>
        <v/>
      </c>
    </row>
    <row r="1660" customFormat="false" ht="14.25" hidden="false" customHeight="false" outlineLevel="0" collapsed="false">
      <c r="A1660" s="0" t="s">
        <v>822</v>
      </c>
      <c r="B1660" s="52" t="s">
        <v>1234</v>
      </c>
      <c r="C1660" s="52" t="s">
        <v>751</v>
      </c>
      <c r="D1660" s="53" t="n">
        <v>0.1</v>
      </c>
      <c r="E1660" s="53" t="s">
        <v>748</v>
      </c>
      <c r="F1660" s="0" t="s">
        <v>1256</v>
      </c>
      <c r="G1660" s="0" t="str">
        <f aca="false">LEFT(B1660,2)</f>
        <v>34</v>
      </c>
      <c r="H1660" s="0" t="str">
        <f aca="false">I1660&amp;"_"&amp;G1660&amp;"_"&amp;F1660</f>
        <v>Soelvkarusse_34_20180925_DL2018015_RoskildeHTX_BorupgaardGym_koersel2</v>
      </c>
      <c r="I1660" s="61" t="str">
        <f aca="false">MID(RIGHT(B1660,LEN(B1660)-3),1,FIND("_",RIGHT(B1660,LEN(B1660)-3))-1)</f>
        <v>Soelvkarusse</v>
      </c>
      <c r="J1660" s="61" t="str">
        <f aca="false">TRIM(SUBSTITUTE(RIGHT(B1660,FIND(I1660,B1660)+1),"_",""))</f>
        <v>eDNA</v>
      </c>
      <c r="K1660" s="0" t="str">
        <f aca="false">IFERROR(VALUE(SUBSTITUTE(E1660,".",",")),E1660)</f>
        <v>No Ct</v>
      </c>
      <c r="L1660" s="61" t="str">
        <f aca="false">IF(J1660="PosK",SUMIFS(K:K,J:J,"PosK",H:H,H1660),"")</f>
        <v/>
      </c>
      <c r="M1660" s="61" t="str">
        <f aca="false">IF(J1660="PosK",SUMIFS(K:K,J:J,"NegK",H:H,H1660),"")</f>
        <v/>
      </c>
      <c r="N1660" s="61" t="str">
        <f aca="false">IF(J1660="PosK",SUMIFS(K:K,J:J,"eDNA",H:H,H1660),"")</f>
        <v/>
      </c>
      <c r="Q1660" s="62"/>
    </row>
    <row r="1661" customFormat="false" ht="14.25" hidden="false" customHeight="false" outlineLevel="0" collapsed="false">
      <c r="A1661" s="0" t="s">
        <v>824</v>
      </c>
      <c r="B1661" s="52" t="s">
        <v>1235</v>
      </c>
      <c r="C1661" s="52" t="s">
        <v>751</v>
      </c>
      <c r="D1661" s="53" t="n">
        <v>0.1</v>
      </c>
      <c r="E1661" s="53" t="s">
        <v>748</v>
      </c>
      <c r="F1661" s="0" t="s">
        <v>1256</v>
      </c>
      <c r="G1661" s="0" t="str">
        <f aca="false">LEFT(B1661,2)</f>
        <v>34</v>
      </c>
      <c r="H1661" s="0" t="str">
        <f aca="false">I1661&amp;"_"&amp;G1661&amp;"_"&amp;F1661</f>
        <v>Soelvkarusse_34_20180925_DL2018015_RoskildeHTX_BorupgaardGym_koersel2</v>
      </c>
      <c r="I1661" s="61" t="str">
        <f aca="false">MID(RIGHT(B1661,LEN(B1661)-3),1,FIND("_",RIGHT(B1661,LEN(B1661)-3))-1)</f>
        <v>Soelvkarusse</v>
      </c>
      <c r="J1661" s="61" t="str">
        <f aca="false">TRIM(SUBSTITUTE(RIGHT(B1661,FIND(I1661,B1661)+1),"_",""))</f>
        <v>eDNA</v>
      </c>
      <c r="K1661" s="0" t="str">
        <f aca="false">IFERROR(VALUE(SUBSTITUTE(E1661,".",",")),E1661)</f>
        <v>No Ct</v>
      </c>
      <c r="L1661" s="61" t="str">
        <f aca="false">IF(J1661="PosK",SUMIFS(K:K,J:J,"PosK",H:H,H1661),"")</f>
        <v/>
      </c>
      <c r="M1661" s="61" t="str">
        <f aca="false">IF(J1661="PosK",SUMIFS(K:K,J:J,"NegK",H:H,H1661),"")</f>
        <v/>
      </c>
      <c r="N1661" s="61" t="str">
        <f aca="false">IF(J1661="PosK",SUMIFS(K:K,J:J,"eDNA",H:H,H1661),"")</f>
        <v/>
      </c>
      <c r="P1661" s="62"/>
      <c r="T1661" s="63"/>
      <c r="W1661" s="64"/>
    </row>
    <row r="1662" customFormat="false" ht="14.25" hidden="false" customHeight="false" outlineLevel="0" collapsed="false">
      <c r="A1662" s="0" t="s">
        <v>741</v>
      </c>
      <c r="B1662" s="52" t="s">
        <v>742</v>
      </c>
      <c r="C1662" s="52" t="s">
        <v>743</v>
      </c>
      <c r="D1662" s="53" t="n">
        <v>0.1</v>
      </c>
      <c r="E1662" s="53" t="n">
        <v>30.11</v>
      </c>
      <c r="F1662" s="0" t="s">
        <v>1257</v>
      </c>
      <c r="G1662" s="0" t="str">
        <f aca="false">LEFT(B1662,2)</f>
        <v>01</v>
      </c>
      <c r="H1662" s="0" t="str">
        <f aca="false">I1662&amp;"_"&amp;G1662&amp;"_"&amp;F1662</f>
        <v>Loegfroe_01_20180928_DL2018005_OrdrupGym_koersel1</v>
      </c>
      <c r="I1662" s="61" t="str">
        <f aca="false">MID(RIGHT(B1662,LEN(B1662)-3),1,FIND("_",RIGHT(B1662,LEN(B1662)-3))-1)</f>
        <v>Loegfroe</v>
      </c>
      <c r="J1662" s="61" t="str">
        <f aca="false">TRIM(SUBSTITUTE(RIGHT(B1662,FIND(I1662,B1662)+1),"_",""))</f>
        <v>PosK</v>
      </c>
      <c r="K1662" s="0" t="n">
        <f aca="false">IFERROR(VALUE(SUBSTITUTE(E1662,".",",")),E1662)</f>
        <v>30.11</v>
      </c>
      <c r="L1662" s="61" t="n">
        <f aca="false">IF(J1662="PosK",SUMIFS(K:K,J:J,"PosK",H:H,H1662),"")</f>
        <v>30.11</v>
      </c>
      <c r="M1662" s="61" t="n">
        <f aca="false">IF(J1662="PosK",SUMIFS(K:K,J:J,"NegK",H:H,H1662),"")</f>
        <v>0</v>
      </c>
      <c r="N1662" s="61" t="n">
        <f aca="false">IF(J1662="PosK",SUMIFS(K:K,J:J,"eDNA",H:H,H1662),"")</f>
        <v>0</v>
      </c>
      <c r="P1662" s="62" t="n">
        <f aca="false">IF(K1664="No Ct",0,K1664)</f>
        <v>0</v>
      </c>
      <c r="Q1662" s="62" t="n">
        <f aca="false">IF(K1665="No Ct",0,K1665)</f>
        <v>0</v>
      </c>
      <c r="R1662" s="0" t="str">
        <f aca="false">IF(AND(L1662&gt;0,M1662=0),"Valid","Invalid")</f>
        <v>Valid</v>
      </c>
      <c r="S1662" s="0" t="str">
        <f aca="false">IF(OR(P1662&gt;1,Q1662&gt;1),"Present","Absent")</f>
        <v>Absent</v>
      </c>
      <c r="T1662" s="63" t="str">
        <f aca="false">IF(OR(AND(P1662&gt;1,P1662&lt;41),AND(Q1662&gt;1,Q1662&lt;41)),"Ct&lt;41","Ct&gt;41")</f>
        <v>Ct&gt;41</v>
      </c>
      <c r="U1662" s="0" t="str">
        <f aca="false">I1662</f>
        <v>Loegfroe</v>
      </c>
      <c r="V1662" s="0" t="str">
        <f aca="false">MID(F1662,10,9)</f>
        <v>DL2018005</v>
      </c>
      <c r="W1662" s="64" t="str">
        <f aca="false">V1662&amp;"_"&amp;U1662&amp;"_"&amp;R1662&amp;"_"&amp;S1662&amp;"_"&amp;T1662</f>
        <v>DL2018005_Loegfroe_Valid_Absent_Ct&gt;41</v>
      </c>
    </row>
    <row r="1663" customFormat="false" ht="14.25" hidden="false" customHeight="false" outlineLevel="0" collapsed="false">
      <c r="A1663" s="0" t="s">
        <v>745</v>
      </c>
      <c r="B1663" s="52" t="s">
        <v>746</v>
      </c>
      <c r="C1663" s="52" t="s">
        <v>747</v>
      </c>
      <c r="D1663" s="53" t="n">
        <v>0.1</v>
      </c>
      <c r="E1663" s="53" t="s">
        <v>748</v>
      </c>
      <c r="F1663" s="0" t="s">
        <v>1257</v>
      </c>
      <c r="G1663" s="0" t="str">
        <f aca="false">LEFT(B1663,2)</f>
        <v>01</v>
      </c>
      <c r="H1663" s="0" t="str">
        <f aca="false">I1663&amp;"_"&amp;G1663&amp;"_"&amp;F1663</f>
        <v>Loegfroe_01_20180928_DL2018005_OrdrupGym_koersel1</v>
      </c>
      <c r="I1663" s="61" t="str">
        <f aca="false">MID(RIGHT(B1663,LEN(B1663)-3),1,FIND("_",RIGHT(B1663,LEN(B1663)-3))-1)</f>
        <v>Loegfroe</v>
      </c>
      <c r="J1663" s="61" t="str">
        <f aca="false">TRIM(SUBSTITUTE(RIGHT(B1663,FIND(I1663,B1663)+1),"_",""))</f>
        <v>NegK</v>
      </c>
      <c r="K1663" s="0" t="str">
        <f aca="false">IFERROR(VALUE(SUBSTITUTE(E1663,".",",")),E1663)</f>
        <v>No Ct</v>
      </c>
      <c r="L1663" s="61" t="str">
        <f aca="false">IF(J1663="PosK",SUMIFS(K:K,J:J,"PosK",H:H,H1663),"")</f>
        <v/>
      </c>
      <c r="M1663" s="61" t="str">
        <f aca="false">IF(J1663="PosK",SUMIFS(K:K,J:J,"NegK",H:H,H1663),"")</f>
        <v/>
      </c>
      <c r="N1663" s="61" t="str">
        <f aca="false">IF(J1663="PosK",SUMIFS(K:K,J:J,"eDNA",H:H,H1663),"")</f>
        <v/>
      </c>
    </row>
    <row r="1664" customFormat="false" ht="14.25" hidden="false" customHeight="false" outlineLevel="0" collapsed="false">
      <c r="A1664" s="0" t="s">
        <v>749</v>
      </c>
      <c r="B1664" s="52" t="s">
        <v>750</v>
      </c>
      <c r="C1664" s="52" t="s">
        <v>751</v>
      </c>
      <c r="D1664" s="53" t="n">
        <v>0.1</v>
      </c>
      <c r="E1664" s="53" t="s">
        <v>748</v>
      </c>
      <c r="F1664" s="0" t="s">
        <v>1257</v>
      </c>
      <c r="G1664" s="0" t="str">
        <f aca="false">LEFT(B1664,2)</f>
        <v>01</v>
      </c>
      <c r="H1664" s="0" t="str">
        <f aca="false">I1664&amp;"_"&amp;G1664&amp;"_"&amp;F1664</f>
        <v>Loegfroe_01_20180928_DL2018005_OrdrupGym_koersel1</v>
      </c>
      <c r="I1664" s="61" t="str">
        <f aca="false">MID(RIGHT(B1664,LEN(B1664)-3),1,FIND("_",RIGHT(B1664,LEN(B1664)-3))-1)</f>
        <v>Loegfroe</v>
      </c>
      <c r="J1664" s="61" t="str">
        <f aca="false">TRIM(SUBSTITUTE(RIGHT(B1664,FIND(I1664,B1664)+1),"_",""))</f>
        <v>eDNA</v>
      </c>
      <c r="K1664" s="0" t="str">
        <f aca="false">IFERROR(VALUE(SUBSTITUTE(E1664,".",",")),E1664)</f>
        <v>No Ct</v>
      </c>
      <c r="L1664" s="61" t="str">
        <f aca="false">IF(J1664="PosK",SUMIFS(K:K,J:J,"PosK",H:H,H1664),"")</f>
        <v/>
      </c>
      <c r="M1664" s="61" t="str">
        <f aca="false">IF(J1664="PosK",SUMIFS(K:K,J:J,"NegK",H:H,H1664),"")</f>
        <v/>
      </c>
      <c r="N1664" s="61" t="str">
        <f aca="false">IF(J1664="PosK",SUMIFS(K:K,J:J,"eDNA",H:H,H1664),"")</f>
        <v/>
      </c>
      <c r="Q1664" s="62"/>
    </row>
    <row r="1665" customFormat="false" ht="14.25" hidden="false" customHeight="false" outlineLevel="0" collapsed="false">
      <c r="A1665" s="0" t="s">
        <v>752</v>
      </c>
      <c r="B1665" s="52" t="s">
        <v>753</v>
      </c>
      <c r="C1665" s="52" t="s">
        <v>751</v>
      </c>
      <c r="D1665" s="53" t="n">
        <v>0.1</v>
      </c>
      <c r="E1665" s="53" t="s">
        <v>748</v>
      </c>
      <c r="F1665" s="0" t="s">
        <v>1257</v>
      </c>
      <c r="G1665" s="0" t="str">
        <f aca="false">LEFT(B1665,2)</f>
        <v>01</v>
      </c>
      <c r="H1665" s="0" t="str">
        <f aca="false">I1665&amp;"_"&amp;G1665&amp;"_"&amp;F1665</f>
        <v>Loegfroe_01_20180928_DL2018005_OrdrupGym_koersel1</v>
      </c>
      <c r="I1665" s="61" t="str">
        <f aca="false">MID(RIGHT(B1665,LEN(B1665)-3),1,FIND("_",RIGHT(B1665,LEN(B1665)-3))-1)</f>
        <v>Loegfroe</v>
      </c>
      <c r="J1665" s="61" t="str">
        <f aca="false">TRIM(SUBSTITUTE(RIGHT(B1665,FIND(I1665,B1665)+1),"_",""))</f>
        <v>eDNA</v>
      </c>
      <c r="K1665" s="0" t="str">
        <f aca="false">IFERROR(VALUE(SUBSTITUTE(E1665,".",",")),E1665)</f>
        <v>No Ct</v>
      </c>
      <c r="L1665" s="61" t="str">
        <f aca="false">IF(J1665="PosK",SUMIFS(K:K,J:J,"PosK",H:H,H1665),"")</f>
        <v/>
      </c>
      <c r="M1665" s="61" t="str">
        <f aca="false">IF(J1665="PosK",SUMIFS(K:K,J:J,"NegK",H:H,H1665),"")</f>
        <v/>
      </c>
      <c r="N1665" s="61" t="str">
        <f aca="false">IF(J1665="PosK",SUMIFS(K:K,J:J,"eDNA",H:H,H1665),"")</f>
        <v/>
      </c>
      <c r="P1665" s="62"/>
      <c r="T1665" s="63"/>
      <c r="W1665" s="64"/>
    </row>
    <row r="1666" customFormat="false" ht="14.25" hidden="false" customHeight="false" outlineLevel="0" collapsed="false">
      <c r="A1666" s="0" t="s">
        <v>754</v>
      </c>
      <c r="B1666" s="52" t="s">
        <v>755</v>
      </c>
      <c r="C1666" s="52" t="s">
        <v>743</v>
      </c>
      <c r="D1666" s="53" t="n">
        <v>0.1</v>
      </c>
      <c r="E1666" s="53" t="n">
        <v>23.65</v>
      </c>
      <c r="F1666" s="0" t="s">
        <v>1257</v>
      </c>
      <c r="G1666" s="0" t="str">
        <f aca="false">LEFT(B1666,2)</f>
        <v>02</v>
      </c>
      <c r="H1666" s="0" t="str">
        <f aca="false">I1666&amp;"_"&amp;G1666&amp;"_"&amp;F1666</f>
        <v>StorVandsalamander_02_20180928_DL2018005_OrdrupGym_koersel1</v>
      </c>
      <c r="I1666" s="61" t="str">
        <f aca="false">MID(RIGHT(B1666,LEN(B1666)-3),1,FIND("_",RIGHT(B1666,LEN(B1666)-3))-1)</f>
        <v>StorVandsalamander</v>
      </c>
      <c r="J1666" s="61" t="str">
        <f aca="false">TRIM(SUBSTITUTE(RIGHT(B1666,FIND(I1666,B1666)+1),"_",""))</f>
        <v>PosK</v>
      </c>
      <c r="K1666" s="0" t="n">
        <f aca="false">IFERROR(VALUE(SUBSTITUTE(E1666,".",",")),E1666)</f>
        <v>23.65</v>
      </c>
      <c r="L1666" s="61" t="n">
        <f aca="false">IF(J1666="PosK",SUMIFS(K:K,J:J,"PosK",H:H,H1666),"")</f>
        <v>23.65</v>
      </c>
      <c r="M1666" s="61" t="n">
        <f aca="false">IF(J1666="PosK",SUMIFS(K:K,J:J,"NegK",H:H,H1666),"")</f>
        <v>0</v>
      </c>
      <c r="N1666" s="61" t="n">
        <f aca="false">IF(J1666="PosK",SUMIFS(K:K,J:J,"eDNA",H:H,H1666),"")</f>
        <v>0</v>
      </c>
      <c r="P1666" s="62" t="n">
        <f aca="false">IF(K1668="No Ct",0,K1668)</f>
        <v>0</v>
      </c>
      <c r="Q1666" s="62" t="n">
        <f aca="false">IF(K1669="No Ct",0,K1669)</f>
        <v>0</v>
      </c>
      <c r="R1666" s="0" t="str">
        <f aca="false">IF(AND(L1666&gt;0,M1666=0),"Valid","Invalid")</f>
        <v>Valid</v>
      </c>
      <c r="S1666" s="0" t="str">
        <f aca="false">IF(OR(P1666&gt;1,Q1666&gt;1),"Present","Absent")</f>
        <v>Absent</v>
      </c>
      <c r="T1666" s="63" t="str">
        <f aca="false">IF(OR(AND(P1666&gt;1,P1666&lt;41),AND(Q1666&gt;1,Q1666&lt;41)),"Ct&lt;41","Ct&gt;41")</f>
        <v>Ct&gt;41</v>
      </c>
      <c r="U1666" s="0" t="str">
        <f aca="false">I1666</f>
        <v>StorVandsalamander</v>
      </c>
      <c r="V1666" s="0" t="str">
        <f aca="false">MID(F1666,10,9)</f>
        <v>DL2018005</v>
      </c>
      <c r="W1666" s="64" t="str">
        <f aca="false">V1666&amp;"_"&amp;U1666&amp;"_"&amp;R1666&amp;"_"&amp;S1666&amp;"_"&amp;T1666</f>
        <v>DL2018005_StorVandsalamander_Valid_Absent_Ct&gt;41</v>
      </c>
    </row>
    <row r="1667" customFormat="false" ht="14.25" hidden="false" customHeight="false" outlineLevel="0" collapsed="false">
      <c r="A1667" s="0" t="s">
        <v>756</v>
      </c>
      <c r="B1667" s="52" t="s">
        <v>757</v>
      </c>
      <c r="C1667" s="52" t="s">
        <v>747</v>
      </c>
      <c r="D1667" s="53" t="n">
        <v>0.1</v>
      </c>
      <c r="E1667" s="53" t="s">
        <v>748</v>
      </c>
      <c r="F1667" s="0" t="s">
        <v>1257</v>
      </c>
      <c r="G1667" s="0" t="str">
        <f aca="false">LEFT(B1667,2)</f>
        <v>02</v>
      </c>
      <c r="H1667" s="0" t="str">
        <f aca="false">I1667&amp;"_"&amp;G1667&amp;"_"&amp;F1667</f>
        <v>StorVandsalamander_02_20180928_DL2018005_OrdrupGym_koersel1</v>
      </c>
      <c r="I1667" s="61" t="str">
        <f aca="false">MID(RIGHT(B1667,LEN(B1667)-3),1,FIND("_",RIGHT(B1667,LEN(B1667)-3))-1)</f>
        <v>StorVandsalamander</v>
      </c>
      <c r="J1667" s="61" t="str">
        <f aca="false">TRIM(SUBSTITUTE(RIGHT(B1667,FIND(I1667,B1667)+1),"_",""))</f>
        <v>NegK</v>
      </c>
      <c r="K1667" s="0" t="str">
        <f aca="false">IFERROR(VALUE(SUBSTITUTE(E1667,".",",")),E1667)</f>
        <v>No Ct</v>
      </c>
      <c r="L1667" s="61" t="str">
        <f aca="false">IF(J1667="PosK",SUMIFS(K:K,J:J,"PosK",H:H,H1667),"")</f>
        <v/>
      </c>
      <c r="M1667" s="61" t="str">
        <f aca="false">IF(J1667="PosK",SUMIFS(K:K,J:J,"NegK",H:H,H1667),"")</f>
        <v/>
      </c>
      <c r="N1667" s="61" t="str">
        <f aca="false">IF(J1667="PosK",SUMIFS(K:K,J:J,"eDNA",H:H,H1667),"")</f>
        <v/>
      </c>
    </row>
    <row r="1668" customFormat="false" ht="14.25" hidden="false" customHeight="false" outlineLevel="0" collapsed="false">
      <c r="A1668" s="0" t="s">
        <v>758</v>
      </c>
      <c r="B1668" s="52" t="s">
        <v>759</v>
      </c>
      <c r="C1668" s="52" t="s">
        <v>751</v>
      </c>
      <c r="D1668" s="53" t="n">
        <v>0.1</v>
      </c>
      <c r="E1668" s="53" t="s">
        <v>748</v>
      </c>
      <c r="F1668" s="0" t="s">
        <v>1257</v>
      </c>
      <c r="G1668" s="0" t="str">
        <f aca="false">LEFT(B1668,2)</f>
        <v>02</v>
      </c>
      <c r="H1668" s="0" t="str">
        <f aca="false">I1668&amp;"_"&amp;G1668&amp;"_"&amp;F1668</f>
        <v>StorVandsalamander_02_20180928_DL2018005_OrdrupGym_koersel1</v>
      </c>
      <c r="I1668" s="61" t="str">
        <f aca="false">MID(RIGHT(B1668,LEN(B1668)-3),1,FIND("_",RIGHT(B1668,LEN(B1668)-3))-1)</f>
        <v>StorVandsalamander</v>
      </c>
      <c r="J1668" s="61" t="str">
        <f aca="false">TRIM(SUBSTITUTE(RIGHT(B1668,FIND(I1668,B1668)+1),"_",""))</f>
        <v>eDNA</v>
      </c>
      <c r="K1668" s="0" t="str">
        <f aca="false">IFERROR(VALUE(SUBSTITUTE(E1668,".",",")),E1668)</f>
        <v>No Ct</v>
      </c>
      <c r="L1668" s="61" t="str">
        <f aca="false">IF(J1668="PosK",SUMIFS(K:K,J:J,"PosK",H:H,H1668),"")</f>
        <v/>
      </c>
      <c r="M1668" s="61" t="str">
        <f aca="false">IF(J1668="PosK",SUMIFS(K:K,J:J,"NegK",H:H,H1668),"")</f>
        <v/>
      </c>
      <c r="N1668" s="61" t="str">
        <f aca="false">IF(J1668="PosK",SUMIFS(K:K,J:J,"eDNA",H:H,H1668),"")</f>
        <v/>
      </c>
      <c r="Q1668" s="62"/>
    </row>
    <row r="1669" customFormat="false" ht="14.25" hidden="false" customHeight="false" outlineLevel="0" collapsed="false">
      <c r="A1669" s="0" t="s">
        <v>760</v>
      </c>
      <c r="B1669" s="52" t="s">
        <v>761</v>
      </c>
      <c r="C1669" s="52" t="s">
        <v>751</v>
      </c>
      <c r="D1669" s="53" t="n">
        <v>0.1</v>
      </c>
      <c r="E1669" s="53" t="s">
        <v>748</v>
      </c>
      <c r="F1669" s="0" t="s">
        <v>1257</v>
      </c>
      <c r="G1669" s="0" t="str">
        <f aca="false">LEFT(B1669,2)</f>
        <v>02</v>
      </c>
      <c r="H1669" s="0" t="str">
        <f aca="false">I1669&amp;"_"&amp;G1669&amp;"_"&amp;F1669</f>
        <v>StorVandsalamander_02_20180928_DL2018005_OrdrupGym_koersel1</v>
      </c>
      <c r="I1669" s="61" t="str">
        <f aca="false">MID(RIGHT(B1669,LEN(B1669)-3),1,FIND("_",RIGHT(B1669,LEN(B1669)-3))-1)</f>
        <v>StorVandsalamander</v>
      </c>
      <c r="J1669" s="61" t="str">
        <f aca="false">TRIM(SUBSTITUTE(RIGHT(B1669,FIND(I1669,B1669)+1),"_",""))</f>
        <v>eDNA</v>
      </c>
      <c r="K1669" s="0" t="str">
        <f aca="false">IFERROR(VALUE(SUBSTITUTE(E1669,".",",")),E1669)</f>
        <v>No Ct</v>
      </c>
      <c r="L1669" s="61" t="str">
        <f aca="false">IF(J1669="PosK",SUMIFS(K:K,J:J,"PosK",H:H,H1669),"")</f>
        <v/>
      </c>
      <c r="M1669" s="61" t="str">
        <f aca="false">IF(J1669="PosK",SUMIFS(K:K,J:J,"NegK",H:H,H1669),"")</f>
        <v/>
      </c>
      <c r="N1669" s="61" t="str">
        <f aca="false">IF(J1669="PosK",SUMIFS(K:K,J:J,"eDNA",H:H,H1669),"")</f>
        <v/>
      </c>
      <c r="P1669" s="62"/>
      <c r="T1669" s="63"/>
      <c r="W1669" s="64"/>
    </row>
    <row r="1670" customFormat="false" ht="14.25" hidden="false" customHeight="false" outlineLevel="0" collapsed="false">
      <c r="A1670" s="0" t="s">
        <v>762</v>
      </c>
      <c r="B1670" s="52" t="s">
        <v>763</v>
      </c>
      <c r="C1670" s="52" t="s">
        <v>743</v>
      </c>
      <c r="D1670" s="53" t="n">
        <v>0.1</v>
      </c>
      <c r="E1670" s="53" t="n">
        <v>24.19</v>
      </c>
      <c r="F1670" s="0" t="s">
        <v>1257</v>
      </c>
      <c r="G1670" s="0" t="str">
        <f aca="false">LEFT(B1670,2)</f>
        <v>03</v>
      </c>
      <c r="H1670" s="0" t="str">
        <f aca="false">I1670&amp;"_"&amp;G1670&amp;"_"&amp;F1670</f>
        <v>Strandtudse_03_20180928_DL2018005_OrdrupGym_koersel1</v>
      </c>
      <c r="I1670" s="61" t="str">
        <f aca="false">MID(RIGHT(B1670,LEN(B1670)-3),1,FIND("_",RIGHT(B1670,LEN(B1670)-3))-1)</f>
        <v>Strandtudse</v>
      </c>
      <c r="J1670" s="61" t="str">
        <f aca="false">TRIM(SUBSTITUTE(RIGHT(B1670,FIND(I1670,B1670)+1),"_",""))</f>
        <v>PosK</v>
      </c>
      <c r="K1670" s="0" t="n">
        <f aca="false">IFERROR(VALUE(SUBSTITUTE(E1670,".",",")),E1670)</f>
        <v>24.19</v>
      </c>
      <c r="L1670" s="61" t="n">
        <f aca="false">IF(J1670="PosK",SUMIFS(K:K,J:J,"PosK",H:H,H1670),"")</f>
        <v>24.19</v>
      </c>
      <c r="M1670" s="61" t="n">
        <f aca="false">IF(J1670="PosK",SUMIFS(K:K,J:J,"NegK",H:H,H1670),"")</f>
        <v>0</v>
      </c>
      <c r="N1670" s="61" t="n">
        <f aca="false">IF(J1670="PosK",SUMIFS(K:K,J:J,"eDNA",H:H,H1670),"")</f>
        <v>39.72</v>
      </c>
      <c r="P1670" s="62" t="n">
        <f aca="false">IF(K1672="No Ct",0,K1672)</f>
        <v>39.72</v>
      </c>
      <c r="Q1670" s="62" t="n">
        <f aca="false">IF(K1673="No Ct",0,K1673)</f>
        <v>0</v>
      </c>
      <c r="R1670" s="0" t="str">
        <f aca="false">IF(AND(L1670&gt;0,M1670=0),"Valid","Invalid")</f>
        <v>Valid</v>
      </c>
      <c r="S1670" s="0" t="str">
        <f aca="false">IF(OR(P1670&gt;1,Q1670&gt;1),"Present","Absent")</f>
        <v>Present</v>
      </c>
      <c r="T1670" s="63" t="str">
        <f aca="false">IF(OR(AND(P1670&gt;1,P1670&lt;41),AND(Q1670&gt;1,Q1670&lt;41)),"Ct&lt;41","Ct&gt;41")</f>
        <v>Ct&lt;41</v>
      </c>
      <c r="U1670" s="0" t="str">
        <f aca="false">I1670</f>
        <v>Strandtudse</v>
      </c>
      <c r="V1670" s="0" t="str">
        <f aca="false">MID(F1670,10,9)</f>
        <v>DL2018005</v>
      </c>
      <c r="W1670" s="64" t="str">
        <f aca="false">V1670&amp;"_"&amp;U1670&amp;"_"&amp;R1670&amp;"_"&amp;S1670&amp;"_"&amp;T1670</f>
        <v>DL2018005_Strandtudse_Valid_Present_Ct&lt;41</v>
      </c>
    </row>
    <row r="1671" customFormat="false" ht="14.25" hidden="false" customHeight="false" outlineLevel="0" collapsed="false">
      <c r="A1671" s="0" t="s">
        <v>764</v>
      </c>
      <c r="B1671" s="52" t="s">
        <v>765</v>
      </c>
      <c r="C1671" s="52" t="s">
        <v>747</v>
      </c>
      <c r="D1671" s="53" t="n">
        <v>0.1</v>
      </c>
      <c r="E1671" s="53" t="s">
        <v>748</v>
      </c>
      <c r="F1671" s="0" t="s">
        <v>1257</v>
      </c>
      <c r="G1671" s="0" t="str">
        <f aca="false">LEFT(B1671,2)</f>
        <v>03</v>
      </c>
      <c r="H1671" s="0" t="str">
        <f aca="false">I1671&amp;"_"&amp;G1671&amp;"_"&amp;F1671</f>
        <v>Strandtudse_03_20180928_DL2018005_OrdrupGym_koersel1</v>
      </c>
      <c r="I1671" s="61" t="str">
        <f aca="false">MID(RIGHT(B1671,LEN(B1671)-3),1,FIND("_",RIGHT(B1671,LEN(B1671)-3))-1)</f>
        <v>Strandtudse</v>
      </c>
      <c r="J1671" s="61" t="str">
        <f aca="false">TRIM(SUBSTITUTE(RIGHT(B1671,FIND(I1671,B1671)+1),"_",""))</f>
        <v>NegK</v>
      </c>
      <c r="K1671" s="0" t="str">
        <f aca="false">IFERROR(VALUE(SUBSTITUTE(E1671,".",",")),E1671)</f>
        <v>No Ct</v>
      </c>
      <c r="L1671" s="61" t="str">
        <f aca="false">IF(J1671="PosK",SUMIFS(K:K,J:J,"PosK",H:H,H1671),"")</f>
        <v/>
      </c>
      <c r="M1671" s="61" t="str">
        <f aca="false">IF(J1671="PosK",SUMIFS(K:K,J:J,"NegK",H:H,H1671),"")</f>
        <v/>
      </c>
      <c r="N1671" s="61" t="str">
        <f aca="false">IF(J1671="PosK",SUMIFS(K:K,J:J,"eDNA",H:H,H1671),"")</f>
        <v/>
      </c>
    </row>
    <row r="1672" customFormat="false" ht="14.25" hidden="false" customHeight="false" outlineLevel="0" collapsed="false">
      <c r="A1672" s="0" t="s">
        <v>766</v>
      </c>
      <c r="B1672" s="52" t="s">
        <v>767</v>
      </c>
      <c r="C1672" s="52" t="s">
        <v>751</v>
      </c>
      <c r="D1672" s="53" t="n">
        <v>0.1</v>
      </c>
      <c r="E1672" s="53" t="n">
        <v>39.72</v>
      </c>
      <c r="F1672" s="0" t="s">
        <v>1257</v>
      </c>
      <c r="G1672" s="0" t="str">
        <f aca="false">LEFT(B1672,2)</f>
        <v>03</v>
      </c>
      <c r="H1672" s="0" t="str">
        <f aca="false">I1672&amp;"_"&amp;G1672&amp;"_"&amp;F1672</f>
        <v>Strandtudse_03_20180928_DL2018005_OrdrupGym_koersel1</v>
      </c>
      <c r="I1672" s="61" t="str">
        <f aca="false">MID(RIGHT(B1672,LEN(B1672)-3),1,FIND("_",RIGHT(B1672,LEN(B1672)-3))-1)</f>
        <v>Strandtudse</v>
      </c>
      <c r="J1672" s="61" t="str">
        <f aca="false">TRIM(SUBSTITUTE(RIGHT(B1672,FIND(I1672,B1672)+1),"_",""))</f>
        <v>eDNA</v>
      </c>
      <c r="K1672" s="0" t="n">
        <f aca="false">IFERROR(VALUE(SUBSTITUTE(E1672,".",",")),E1672)</f>
        <v>39.72</v>
      </c>
      <c r="L1672" s="61" t="str">
        <f aca="false">IF(J1672="PosK",SUMIFS(K:K,J:J,"PosK",H:H,H1672),"")</f>
        <v/>
      </c>
      <c r="M1672" s="61" t="str">
        <f aca="false">IF(J1672="PosK",SUMIFS(K:K,J:J,"NegK",H:H,H1672),"")</f>
        <v/>
      </c>
      <c r="N1672" s="61" t="str">
        <f aca="false">IF(J1672="PosK",SUMIFS(K:K,J:J,"eDNA",H:H,H1672),"")</f>
        <v/>
      </c>
      <c r="Q1672" s="62"/>
    </row>
    <row r="1673" customFormat="false" ht="14.25" hidden="false" customHeight="false" outlineLevel="0" collapsed="false">
      <c r="A1673" s="0" t="s">
        <v>768</v>
      </c>
      <c r="B1673" s="52" t="s">
        <v>769</v>
      </c>
      <c r="C1673" s="52" t="s">
        <v>751</v>
      </c>
      <c r="D1673" s="53" t="n">
        <v>0.1</v>
      </c>
      <c r="E1673" s="53" t="s">
        <v>748</v>
      </c>
      <c r="F1673" s="0" t="s">
        <v>1257</v>
      </c>
      <c r="G1673" s="0" t="str">
        <f aca="false">LEFT(B1673,2)</f>
        <v>03</v>
      </c>
      <c r="H1673" s="0" t="str">
        <f aca="false">I1673&amp;"_"&amp;G1673&amp;"_"&amp;F1673</f>
        <v>Strandtudse_03_20180928_DL2018005_OrdrupGym_koersel1</v>
      </c>
      <c r="I1673" s="61" t="str">
        <f aca="false">MID(RIGHT(B1673,LEN(B1673)-3),1,FIND("_",RIGHT(B1673,LEN(B1673)-3))-1)</f>
        <v>Strandtudse</v>
      </c>
      <c r="J1673" s="61" t="str">
        <f aca="false">TRIM(SUBSTITUTE(RIGHT(B1673,FIND(I1673,B1673)+1),"_",""))</f>
        <v>eDNA</v>
      </c>
      <c r="K1673" s="0" t="str">
        <f aca="false">IFERROR(VALUE(SUBSTITUTE(E1673,".",",")),E1673)</f>
        <v>No Ct</v>
      </c>
      <c r="L1673" s="61" t="str">
        <f aca="false">IF(J1673="PosK",SUMIFS(K:K,J:J,"PosK",H:H,H1673),"")</f>
        <v/>
      </c>
      <c r="M1673" s="61" t="str">
        <f aca="false">IF(J1673="PosK",SUMIFS(K:K,J:J,"NegK",H:H,H1673),"")</f>
        <v/>
      </c>
      <c r="N1673" s="61" t="str">
        <f aca="false">IF(J1673="PosK",SUMIFS(K:K,J:J,"eDNA",H:H,H1673),"")</f>
        <v/>
      </c>
      <c r="P1673" s="62"/>
      <c r="T1673" s="63"/>
      <c r="W1673" s="64"/>
    </row>
    <row r="1674" customFormat="false" ht="14.25" hidden="false" customHeight="false" outlineLevel="0" collapsed="false">
      <c r="A1674" s="0" t="s">
        <v>770</v>
      </c>
      <c r="B1674" s="52" t="s">
        <v>771</v>
      </c>
      <c r="C1674" s="52" t="s">
        <v>743</v>
      </c>
      <c r="D1674" s="53" t="n">
        <v>0.1</v>
      </c>
      <c r="E1674" s="53" t="n">
        <v>33.04</v>
      </c>
      <c r="F1674" s="0" t="s">
        <v>1257</v>
      </c>
      <c r="G1674" s="0" t="str">
        <f aca="false">LEFT(B1674,2)</f>
        <v>04</v>
      </c>
      <c r="H1674" s="0" t="str">
        <f aca="false">I1674&amp;"_"&amp;G1674&amp;"_"&amp;F1674</f>
        <v>GroenbrogetTudse_04_20180928_DL2018005_OrdrupGym_koersel1</v>
      </c>
      <c r="I1674" s="61" t="str">
        <f aca="false">MID(RIGHT(B1674,LEN(B1674)-3),1,FIND("_",RIGHT(B1674,LEN(B1674)-3))-1)</f>
        <v>GroenbrogetTudse</v>
      </c>
      <c r="J1674" s="61" t="str">
        <f aca="false">TRIM(SUBSTITUTE(RIGHT(B1674,FIND(I1674,B1674)+1),"_",""))</f>
        <v>PosK</v>
      </c>
      <c r="K1674" s="0" t="n">
        <f aca="false">IFERROR(VALUE(SUBSTITUTE(E1674,".",",")),E1674)</f>
        <v>33.04</v>
      </c>
      <c r="L1674" s="61" t="n">
        <f aca="false">IF(J1674="PosK",SUMIFS(K:K,J:J,"PosK",H:H,H1674),"")</f>
        <v>33.04</v>
      </c>
      <c r="M1674" s="61" t="n">
        <f aca="false">IF(J1674="PosK",SUMIFS(K:K,J:J,"NegK",H:H,H1674),"")</f>
        <v>0</v>
      </c>
      <c r="N1674" s="61" t="n">
        <f aca="false">IF(J1674="PosK",SUMIFS(K:K,J:J,"eDNA",H:H,H1674),"")</f>
        <v>0</v>
      </c>
      <c r="P1674" s="62" t="n">
        <f aca="false">IF(K1676="No Ct",0,K1676)</f>
        <v>0</v>
      </c>
      <c r="Q1674" s="62" t="n">
        <f aca="false">IF(K1677="No Ct",0,K1677)</f>
        <v>0</v>
      </c>
      <c r="R1674" s="0" t="str">
        <f aca="false">IF(AND(L1674&gt;0,M1674=0),"Valid","Invalid")</f>
        <v>Valid</v>
      </c>
      <c r="S1674" s="0" t="str">
        <f aca="false">IF(OR(P1674&gt;1,Q1674&gt;1),"Present","Absent")</f>
        <v>Absent</v>
      </c>
      <c r="T1674" s="63" t="str">
        <f aca="false">IF(OR(AND(P1674&gt;1,P1674&lt;41),AND(Q1674&gt;1,Q1674&lt;41)),"Ct&lt;41","Ct&gt;41")</f>
        <v>Ct&gt;41</v>
      </c>
      <c r="U1674" s="0" t="str">
        <f aca="false">I1674</f>
        <v>GroenbrogetTudse</v>
      </c>
      <c r="V1674" s="0" t="str">
        <f aca="false">MID(F1674,10,9)</f>
        <v>DL2018005</v>
      </c>
      <c r="W1674" s="64" t="str">
        <f aca="false">V1674&amp;"_"&amp;U1674&amp;"_"&amp;R1674&amp;"_"&amp;S1674&amp;"_"&amp;T1674</f>
        <v>DL2018005_GroenbrogetTudse_Valid_Absent_Ct&gt;41</v>
      </c>
    </row>
    <row r="1675" customFormat="false" ht="14.25" hidden="false" customHeight="false" outlineLevel="0" collapsed="false">
      <c r="A1675" s="0" t="s">
        <v>772</v>
      </c>
      <c r="B1675" s="52" t="s">
        <v>773</v>
      </c>
      <c r="C1675" s="52" t="s">
        <v>747</v>
      </c>
      <c r="D1675" s="53" t="n">
        <v>0.1</v>
      </c>
      <c r="E1675" s="53" t="s">
        <v>748</v>
      </c>
      <c r="F1675" s="0" t="s">
        <v>1257</v>
      </c>
      <c r="G1675" s="0" t="str">
        <f aca="false">LEFT(B1675,2)</f>
        <v>04</v>
      </c>
      <c r="H1675" s="0" t="str">
        <f aca="false">I1675&amp;"_"&amp;G1675&amp;"_"&amp;F1675</f>
        <v>GroenbrogetTudse_04_20180928_DL2018005_OrdrupGym_koersel1</v>
      </c>
      <c r="I1675" s="61" t="str">
        <f aca="false">MID(RIGHT(B1675,LEN(B1675)-3),1,FIND("_",RIGHT(B1675,LEN(B1675)-3))-1)</f>
        <v>GroenbrogetTudse</v>
      </c>
      <c r="J1675" s="61" t="str">
        <f aca="false">TRIM(SUBSTITUTE(RIGHT(B1675,FIND(I1675,B1675)+1),"_",""))</f>
        <v>NegK</v>
      </c>
      <c r="K1675" s="0" t="str">
        <f aca="false">IFERROR(VALUE(SUBSTITUTE(E1675,".",",")),E1675)</f>
        <v>No Ct</v>
      </c>
      <c r="L1675" s="61" t="str">
        <f aca="false">IF(J1675="PosK",SUMIFS(K:K,J:J,"PosK",H:H,H1675),"")</f>
        <v/>
      </c>
      <c r="M1675" s="61" t="str">
        <f aca="false">IF(J1675="PosK",SUMIFS(K:K,J:J,"NegK",H:H,H1675),"")</f>
        <v/>
      </c>
      <c r="N1675" s="61" t="str">
        <f aca="false">IF(J1675="PosK",SUMIFS(K:K,J:J,"eDNA",H:H,H1675),"")</f>
        <v/>
      </c>
    </row>
    <row r="1676" customFormat="false" ht="14.25" hidden="false" customHeight="false" outlineLevel="0" collapsed="false">
      <c r="A1676" s="0" t="s">
        <v>774</v>
      </c>
      <c r="B1676" s="52" t="s">
        <v>775</v>
      </c>
      <c r="C1676" s="52" t="s">
        <v>751</v>
      </c>
      <c r="D1676" s="53" t="n">
        <v>0.1</v>
      </c>
      <c r="E1676" s="53" t="s">
        <v>748</v>
      </c>
      <c r="F1676" s="0" t="s">
        <v>1257</v>
      </c>
      <c r="G1676" s="0" t="str">
        <f aca="false">LEFT(B1676,2)</f>
        <v>04</v>
      </c>
      <c r="H1676" s="0" t="str">
        <f aca="false">I1676&amp;"_"&amp;G1676&amp;"_"&amp;F1676</f>
        <v>GroenbrogetTudse_04_20180928_DL2018005_OrdrupGym_koersel1</v>
      </c>
      <c r="I1676" s="61" t="str">
        <f aca="false">MID(RIGHT(B1676,LEN(B1676)-3),1,FIND("_",RIGHT(B1676,LEN(B1676)-3))-1)</f>
        <v>GroenbrogetTudse</v>
      </c>
      <c r="J1676" s="61" t="str">
        <f aca="false">TRIM(SUBSTITUTE(RIGHT(B1676,FIND(I1676,B1676)+1),"_",""))</f>
        <v>eDNA</v>
      </c>
      <c r="K1676" s="0" t="str">
        <f aca="false">IFERROR(VALUE(SUBSTITUTE(E1676,".",",")),E1676)</f>
        <v>No Ct</v>
      </c>
      <c r="L1676" s="61" t="str">
        <f aca="false">IF(J1676="PosK",SUMIFS(K:K,J:J,"PosK",H:H,H1676),"")</f>
        <v/>
      </c>
      <c r="M1676" s="61" t="str">
        <f aca="false">IF(J1676="PosK",SUMIFS(K:K,J:J,"NegK",H:H,H1676),"")</f>
        <v/>
      </c>
      <c r="N1676" s="61" t="str">
        <f aca="false">IF(J1676="PosK",SUMIFS(K:K,J:J,"eDNA",H:H,H1676),"")</f>
        <v/>
      </c>
      <c r="Q1676" s="62"/>
    </row>
    <row r="1677" customFormat="false" ht="14.25" hidden="false" customHeight="false" outlineLevel="0" collapsed="false">
      <c r="A1677" s="0" t="s">
        <v>776</v>
      </c>
      <c r="B1677" s="52" t="s">
        <v>777</v>
      </c>
      <c r="C1677" s="52" t="s">
        <v>751</v>
      </c>
      <c r="D1677" s="53" t="n">
        <v>0.1</v>
      </c>
      <c r="E1677" s="53" t="s">
        <v>748</v>
      </c>
      <c r="F1677" s="0" t="s">
        <v>1257</v>
      </c>
      <c r="G1677" s="0" t="str">
        <f aca="false">LEFT(B1677,2)</f>
        <v>04</v>
      </c>
      <c r="H1677" s="0" t="str">
        <f aca="false">I1677&amp;"_"&amp;G1677&amp;"_"&amp;F1677</f>
        <v>GroenbrogetTudse_04_20180928_DL2018005_OrdrupGym_koersel1</v>
      </c>
      <c r="I1677" s="61" t="str">
        <f aca="false">MID(RIGHT(B1677,LEN(B1677)-3),1,FIND("_",RIGHT(B1677,LEN(B1677)-3))-1)</f>
        <v>GroenbrogetTudse</v>
      </c>
      <c r="J1677" s="61" t="str">
        <f aca="false">TRIM(SUBSTITUTE(RIGHT(B1677,FIND(I1677,B1677)+1),"_",""))</f>
        <v>eDNA</v>
      </c>
      <c r="K1677" s="0" t="str">
        <f aca="false">IFERROR(VALUE(SUBSTITUTE(E1677,".",",")),E1677)</f>
        <v>No Ct</v>
      </c>
      <c r="L1677" s="61" t="str">
        <f aca="false">IF(J1677="PosK",SUMIFS(K:K,J:J,"PosK",H:H,H1677),"")</f>
        <v/>
      </c>
      <c r="M1677" s="61" t="str">
        <f aca="false">IF(J1677="PosK",SUMIFS(K:K,J:J,"NegK",H:H,H1677),"")</f>
        <v/>
      </c>
      <c r="N1677" s="61" t="str">
        <f aca="false">IF(J1677="PosK",SUMIFS(K:K,J:J,"eDNA",H:H,H1677),"")</f>
        <v/>
      </c>
      <c r="P1677" s="62"/>
      <c r="T1677" s="63"/>
      <c r="W1677" s="64"/>
    </row>
    <row r="1678" customFormat="false" ht="14.25" hidden="false" customHeight="false" outlineLevel="0" collapsed="false">
      <c r="A1678" s="0" t="s">
        <v>778</v>
      </c>
      <c r="B1678" s="52" t="s">
        <v>779</v>
      </c>
      <c r="C1678" s="52" t="s">
        <v>743</v>
      </c>
      <c r="D1678" s="53" t="n">
        <v>0.1</v>
      </c>
      <c r="E1678" s="53" t="n">
        <v>27.41</v>
      </c>
      <c r="F1678" s="0" t="s">
        <v>1257</v>
      </c>
      <c r="G1678" s="0" t="str">
        <f aca="false">LEFT(B1678,2)</f>
        <v>05</v>
      </c>
      <c r="H1678" s="0" t="str">
        <f aca="false">I1678&amp;"_"&amp;G1678&amp;"_"&amp;F1678</f>
        <v>Loevfroe_05_20180928_DL2018005_OrdrupGym_koersel1</v>
      </c>
      <c r="I1678" s="61" t="str">
        <f aca="false">MID(RIGHT(B1678,LEN(B1678)-3),1,FIND("_",RIGHT(B1678,LEN(B1678)-3))-1)</f>
        <v>Loevfroe</v>
      </c>
      <c r="J1678" s="61" t="str">
        <f aca="false">TRIM(SUBSTITUTE(RIGHT(B1678,FIND(I1678,B1678)+1),"_",""))</f>
        <v>PosK</v>
      </c>
      <c r="K1678" s="0" t="n">
        <f aca="false">IFERROR(VALUE(SUBSTITUTE(E1678,".",",")),E1678)</f>
        <v>27.41</v>
      </c>
      <c r="L1678" s="61" t="n">
        <f aca="false">IF(J1678="PosK",SUMIFS(K:K,J:J,"PosK",H:H,H1678),"")</f>
        <v>27.41</v>
      </c>
      <c r="M1678" s="61" t="n">
        <f aca="false">IF(J1678="PosK",SUMIFS(K:K,J:J,"NegK",H:H,H1678),"")</f>
        <v>0</v>
      </c>
      <c r="N1678" s="61" t="n">
        <f aca="false">IF(J1678="PosK",SUMIFS(K:K,J:J,"eDNA",H:H,H1678),"")</f>
        <v>0</v>
      </c>
      <c r="P1678" s="62" t="n">
        <f aca="false">IF(K1680="No Ct",0,K1680)</f>
        <v>0</v>
      </c>
      <c r="Q1678" s="62" t="n">
        <f aca="false">IF(K1681="No Ct",0,K1681)</f>
        <v>0</v>
      </c>
      <c r="R1678" s="0" t="str">
        <f aca="false">IF(AND(L1678&gt;0,M1678=0),"Valid","Invalid")</f>
        <v>Valid</v>
      </c>
      <c r="S1678" s="0" t="str">
        <f aca="false">IF(OR(P1678&gt;1,Q1678&gt;1),"Present","Absent")</f>
        <v>Absent</v>
      </c>
      <c r="T1678" s="63" t="str">
        <f aca="false">IF(OR(AND(P1678&gt;1,P1678&lt;41),AND(Q1678&gt;1,Q1678&lt;41)),"Ct&lt;41","Ct&gt;41")</f>
        <v>Ct&gt;41</v>
      </c>
      <c r="U1678" s="0" t="str">
        <f aca="false">I1678</f>
        <v>Loevfroe</v>
      </c>
      <c r="V1678" s="0" t="str">
        <f aca="false">MID(F1678,10,9)</f>
        <v>DL2018005</v>
      </c>
      <c r="W1678" s="64" t="str">
        <f aca="false">V1678&amp;"_"&amp;U1678&amp;"_"&amp;R1678&amp;"_"&amp;S1678&amp;"_"&amp;T1678</f>
        <v>DL2018005_Loevfroe_Valid_Absent_Ct&gt;41</v>
      </c>
    </row>
    <row r="1679" customFormat="false" ht="14.25" hidden="false" customHeight="false" outlineLevel="0" collapsed="false">
      <c r="A1679" s="0" t="s">
        <v>780</v>
      </c>
      <c r="B1679" s="52" t="s">
        <v>781</v>
      </c>
      <c r="C1679" s="52" t="s">
        <v>747</v>
      </c>
      <c r="D1679" s="53" t="n">
        <v>0.1</v>
      </c>
      <c r="E1679" s="53" t="s">
        <v>748</v>
      </c>
      <c r="F1679" s="0" t="s">
        <v>1257</v>
      </c>
      <c r="G1679" s="0" t="str">
        <f aca="false">LEFT(B1679,2)</f>
        <v>05</v>
      </c>
      <c r="H1679" s="0" t="str">
        <f aca="false">I1679&amp;"_"&amp;G1679&amp;"_"&amp;F1679</f>
        <v>Loevfroe_05_20180928_DL2018005_OrdrupGym_koersel1</v>
      </c>
      <c r="I1679" s="61" t="str">
        <f aca="false">MID(RIGHT(B1679,LEN(B1679)-3),1,FIND("_",RIGHT(B1679,LEN(B1679)-3))-1)</f>
        <v>Loevfroe</v>
      </c>
      <c r="J1679" s="61" t="str">
        <f aca="false">TRIM(SUBSTITUTE(RIGHT(B1679,FIND(I1679,B1679)+1),"_",""))</f>
        <v>NegK</v>
      </c>
      <c r="K1679" s="0" t="str">
        <f aca="false">IFERROR(VALUE(SUBSTITUTE(E1679,".",",")),E1679)</f>
        <v>No Ct</v>
      </c>
      <c r="L1679" s="61" t="str">
        <f aca="false">IF(J1679="PosK",SUMIFS(K:K,J:J,"PosK",H:H,H1679),"")</f>
        <v/>
      </c>
      <c r="M1679" s="61" t="str">
        <f aca="false">IF(J1679="PosK",SUMIFS(K:K,J:J,"NegK",H:H,H1679),"")</f>
        <v/>
      </c>
      <c r="N1679" s="61" t="str">
        <f aca="false">IF(J1679="PosK",SUMIFS(K:K,J:J,"eDNA",H:H,H1679),"")</f>
        <v/>
      </c>
    </row>
    <row r="1680" customFormat="false" ht="14.25" hidden="false" customHeight="false" outlineLevel="0" collapsed="false">
      <c r="A1680" s="0" t="s">
        <v>782</v>
      </c>
      <c r="B1680" s="52" t="s">
        <v>783</v>
      </c>
      <c r="C1680" s="52" t="s">
        <v>751</v>
      </c>
      <c r="D1680" s="53" t="n">
        <v>0.1</v>
      </c>
      <c r="E1680" s="53" t="s">
        <v>748</v>
      </c>
      <c r="F1680" s="0" t="s">
        <v>1257</v>
      </c>
      <c r="G1680" s="0" t="str">
        <f aca="false">LEFT(B1680,2)</f>
        <v>05</v>
      </c>
      <c r="H1680" s="0" t="str">
        <f aca="false">I1680&amp;"_"&amp;G1680&amp;"_"&amp;F1680</f>
        <v>Loevfroe_05_20180928_DL2018005_OrdrupGym_koersel1</v>
      </c>
      <c r="I1680" s="61" t="str">
        <f aca="false">MID(RIGHT(B1680,LEN(B1680)-3),1,FIND("_",RIGHT(B1680,LEN(B1680)-3))-1)</f>
        <v>Loevfroe</v>
      </c>
      <c r="J1680" s="61" t="str">
        <f aca="false">TRIM(SUBSTITUTE(RIGHT(B1680,FIND(I1680,B1680)+1),"_",""))</f>
        <v>eDNA</v>
      </c>
      <c r="K1680" s="0" t="str">
        <f aca="false">IFERROR(VALUE(SUBSTITUTE(E1680,".",",")),E1680)</f>
        <v>No Ct</v>
      </c>
      <c r="L1680" s="61" t="str">
        <f aca="false">IF(J1680="PosK",SUMIFS(K:K,J:J,"PosK",H:H,H1680),"")</f>
        <v/>
      </c>
      <c r="M1680" s="61" t="str">
        <f aca="false">IF(J1680="PosK",SUMIFS(K:K,J:J,"NegK",H:H,H1680),"")</f>
        <v/>
      </c>
      <c r="N1680" s="61" t="str">
        <f aca="false">IF(J1680="PosK",SUMIFS(K:K,J:J,"eDNA",H:H,H1680),"")</f>
        <v/>
      </c>
      <c r="Q1680" s="62"/>
    </row>
    <row r="1681" customFormat="false" ht="14.25" hidden="false" customHeight="false" outlineLevel="0" collapsed="false">
      <c r="A1681" s="0" t="s">
        <v>784</v>
      </c>
      <c r="B1681" s="52" t="s">
        <v>785</v>
      </c>
      <c r="C1681" s="52" t="s">
        <v>751</v>
      </c>
      <c r="D1681" s="53" t="n">
        <v>0.1</v>
      </c>
      <c r="E1681" s="53" t="s">
        <v>748</v>
      </c>
      <c r="F1681" s="0" t="s">
        <v>1257</v>
      </c>
      <c r="G1681" s="0" t="str">
        <f aca="false">LEFT(B1681,2)</f>
        <v>05</v>
      </c>
      <c r="H1681" s="0" t="str">
        <f aca="false">I1681&amp;"_"&amp;G1681&amp;"_"&amp;F1681</f>
        <v>Loevfroe_05_20180928_DL2018005_OrdrupGym_koersel1</v>
      </c>
      <c r="I1681" s="61" t="str">
        <f aca="false">MID(RIGHT(B1681,LEN(B1681)-3),1,FIND("_",RIGHT(B1681,LEN(B1681)-3))-1)</f>
        <v>Loevfroe</v>
      </c>
      <c r="J1681" s="61" t="str">
        <f aca="false">TRIM(SUBSTITUTE(RIGHT(B1681,FIND(I1681,B1681)+1),"_",""))</f>
        <v>eDNA</v>
      </c>
      <c r="K1681" s="0" t="str">
        <f aca="false">IFERROR(VALUE(SUBSTITUTE(E1681,".",",")),E1681)</f>
        <v>No Ct</v>
      </c>
      <c r="L1681" s="61" t="str">
        <f aca="false">IF(J1681="PosK",SUMIFS(K:K,J:J,"PosK",H:H,H1681),"")</f>
        <v/>
      </c>
      <c r="M1681" s="61" t="str">
        <f aca="false">IF(J1681="PosK",SUMIFS(K:K,J:J,"NegK",H:H,H1681),"")</f>
        <v/>
      </c>
      <c r="N1681" s="61" t="str">
        <f aca="false">IF(J1681="PosK",SUMIFS(K:K,J:J,"eDNA",H:H,H1681),"")</f>
        <v/>
      </c>
      <c r="P1681" s="62"/>
      <c r="T1681" s="63"/>
      <c r="W1681" s="64"/>
    </row>
    <row r="1682" customFormat="false" ht="14.25" hidden="false" customHeight="false" outlineLevel="0" collapsed="false">
      <c r="A1682" s="0" t="s">
        <v>786</v>
      </c>
      <c r="B1682" s="52" t="s">
        <v>787</v>
      </c>
      <c r="C1682" s="52" t="s">
        <v>743</v>
      </c>
      <c r="D1682" s="53" t="n">
        <v>0.1</v>
      </c>
      <c r="E1682" s="53" t="n">
        <v>32.98</v>
      </c>
      <c r="F1682" s="0" t="s">
        <v>1257</v>
      </c>
      <c r="G1682" s="0" t="str">
        <f aca="false">LEFT(B1682,2)</f>
        <v>06</v>
      </c>
      <c r="H1682" s="0" t="str">
        <f aca="false">I1682&amp;"_"&amp;G1682&amp;"_"&amp;F1682</f>
        <v>Springfroe_06_20180928_DL2018005_OrdrupGym_koersel1</v>
      </c>
      <c r="I1682" s="61" t="str">
        <f aca="false">MID(RIGHT(B1682,LEN(B1682)-3),1,FIND("_",RIGHT(B1682,LEN(B1682)-3))-1)</f>
        <v>Springfroe</v>
      </c>
      <c r="J1682" s="61" t="str">
        <f aca="false">TRIM(SUBSTITUTE(RIGHT(B1682,FIND(I1682,B1682)+1),"_",""))</f>
        <v>PosK</v>
      </c>
      <c r="K1682" s="0" t="n">
        <f aca="false">IFERROR(VALUE(SUBSTITUTE(E1682,".",",")),E1682)</f>
        <v>32.98</v>
      </c>
      <c r="L1682" s="61" t="n">
        <f aca="false">IF(J1682="PosK",SUMIFS(K:K,J:J,"PosK",H:H,H1682),"")</f>
        <v>32.98</v>
      </c>
      <c r="M1682" s="61" t="n">
        <f aca="false">IF(J1682="PosK",SUMIFS(K:K,J:J,"NegK",H:H,H1682),"")</f>
        <v>0</v>
      </c>
      <c r="N1682" s="61" t="n">
        <f aca="false">IF(J1682="PosK",SUMIFS(K:K,J:J,"eDNA",H:H,H1682),"")</f>
        <v>0</v>
      </c>
      <c r="P1682" s="62" t="n">
        <f aca="false">IF(K1684="No Ct",0,K1684)</f>
        <v>0</v>
      </c>
      <c r="Q1682" s="62" t="n">
        <f aca="false">IF(K1685="No Ct",0,K1685)</f>
        <v>0</v>
      </c>
      <c r="R1682" s="0" t="str">
        <f aca="false">IF(AND(L1682&gt;0,M1682=0),"Valid","Invalid")</f>
        <v>Valid</v>
      </c>
      <c r="S1682" s="0" t="str">
        <f aca="false">IF(OR(P1682&gt;1,Q1682&gt;1),"Present","Absent")</f>
        <v>Absent</v>
      </c>
      <c r="T1682" s="63" t="str">
        <f aca="false">IF(OR(AND(P1682&gt;1,P1682&lt;41),AND(Q1682&gt;1,Q1682&lt;41)),"Ct&lt;41","Ct&gt;41")</f>
        <v>Ct&gt;41</v>
      </c>
      <c r="U1682" s="0" t="str">
        <f aca="false">I1682</f>
        <v>Springfroe</v>
      </c>
      <c r="V1682" s="0" t="str">
        <f aca="false">MID(F1682,10,9)</f>
        <v>DL2018005</v>
      </c>
      <c r="W1682" s="64" t="str">
        <f aca="false">V1682&amp;"_"&amp;U1682&amp;"_"&amp;R1682&amp;"_"&amp;S1682&amp;"_"&amp;T1682</f>
        <v>DL2018005_Springfroe_Valid_Absent_Ct&gt;41</v>
      </c>
    </row>
    <row r="1683" customFormat="false" ht="14.25" hidden="false" customHeight="false" outlineLevel="0" collapsed="false">
      <c r="A1683" s="0" t="s">
        <v>788</v>
      </c>
      <c r="B1683" s="52" t="s">
        <v>789</v>
      </c>
      <c r="C1683" s="52" t="s">
        <v>747</v>
      </c>
      <c r="D1683" s="53" t="n">
        <v>0.1</v>
      </c>
      <c r="E1683" s="53" t="s">
        <v>748</v>
      </c>
      <c r="F1683" s="0" t="s">
        <v>1257</v>
      </c>
      <c r="G1683" s="0" t="str">
        <f aca="false">LEFT(B1683,2)</f>
        <v>06</v>
      </c>
      <c r="H1683" s="0" t="str">
        <f aca="false">I1683&amp;"_"&amp;G1683&amp;"_"&amp;F1683</f>
        <v>Springfroe_06_20180928_DL2018005_OrdrupGym_koersel1</v>
      </c>
      <c r="I1683" s="61" t="str">
        <f aca="false">MID(RIGHT(B1683,LEN(B1683)-3),1,FIND("_",RIGHT(B1683,LEN(B1683)-3))-1)</f>
        <v>Springfroe</v>
      </c>
      <c r="J1683" s="61" t="str">
        <f aca="false">TRIM(SUBSTITUTE(RIGHT(B1683,FIND(I1683,B1683)+1),"_",""))</f>
        <v>NegK</v>
      </c>
      <c r="K1683" s="0" t="str">
        <f aca="false">IFERROR(VALUE(SUBSTITUTE(E1683,".",",")),E1683)</f>
        <v>No Ct</v>
      </c>
      <c r="L1683" s="61" t="str">
        <f aca="false">IF(J1683="PosK",SUMIFS(K:K,J:J,"PosK",H:H,H1683),"")</f>
        <v/>
      </c>
      <c r="M1683" s="61" t="str">
        <f aca="false">IF(J1683="PosK",SUMIFS(K:K,J:J,"NegK",H:H,H1683),"")</f>
        <v/>
      </c>
      <c r="N1683" s="61" t="str">
        <f aca="false">IF(J1683="PosK",SUMIFS(K:K,J:J,"eDNA",H:H,H1683),"")</f>
        <v/>
      </c>
    </row>
    <row r="1684" customFormat="false" ht="14.25" hidden="false" customHeight="false" outlineLevel="0" collapsed="false">
      <c r="A1684" s="0" t="s">
        <v>790</v>
      </c>
      <c r="B1684" s="52" t="s">
        <v>791</v>
      </c>
      <c r="C1684" s="52" t="s">
        <v>751</v>
      </c>
      <c r="D1684" s="53" t="n">
        <v>0.1</v>
      </c>
      <c r="E1684" s="53" t="s">
        <v>748</v>
      </c>
      <c r="F1684" s="0" t="s">
        <v>1257</v>
      </c>
      <c r="G1684" s="0" t="str">
        <f aca="false">LEFT(B1684,2)</f>
        <v>06</v>
      </c>
      <c r="H1684" s="0" t="str">
        <f aca="false">I1684&amp;"_"&amp;G1684&amp;"_"&amp;F1684</f>
        <v>Springfroe_06_20180928_DL2018005_OrdrupGym_koersel1</v>
      </c>
      <c r="I1684" s="61" t="str">
        <f aca="false">MID(RIGHT(B1684,LEN(B1684)-3),1,FIND("_",RIGHT(B1684,LEN(B1684)-3))-1)</f>
        <v>Springfroe</v>
      </c>
      <c r="J1684" s="61" t="str">
        <f aca="false">TRIM(SUBSTITUTE(RIGHT(B1684,FIND(I1684,B1684)+1),"_",""))</f>
        <v>eDNA</v>
      </c>
      <c r="K1684" s="0" t="str">
        <f aca="false">IFERROR(VALUE(SUBSTITUTE(E1684,".",",")),E1684)</f>
        <v>No Ct</v>
      </c>
      <c r="L1684" s="61" t="str">
        <f aca="false">IF(J1684="PosK",SUMIFS(K:K,J:J,"PosK",H:H,H1684),"")</f>
        <v/>
      </c>
      <c r="M1684" s="61" t="str">
        <f aca="false">IF(J1684="PosK",SUMIFS(K:K,J:J,"NegK",H:H,H1684),"")</f>
        <v/>
      </c>
      <c r="N1684" s="61" t="str">
        <f aca="false">IF(J1684="PosK",SUMIFS(K:K,J:J,"eDNA",H:H,H1684),"")</f>
        <v/>
      </c>
      <c r="Q1684" s="62"/>
    </row>
    <row r="1685" customFormat="false" ht="14.25" hidden="false" customHeight="false" outlineLevel="0" collapsed="false">
      <c r="A1685" s="0" t="s">
        <v>792</v>
      </c>
      <c r="B1685" s="52" t="s">
        <v>793</v>
      </c>
      <c r="C1685" s="52" t="s">
        <v>751</v>
      </c>
      <c r="D1685" s="53" t="n">
        <v>0.1</v>
      </c>
      <c r="E1685" s="53" t="s">
        <v>748</v>
      </c>
      <c r="F1685" s="0" t="s">
        <v>1257</v>
      </c>
      <c r="G1685" s="0" t="str">
        <f aca="false">LEFT(B1685,2)</f>
        <v>06</v>
      </c>
      <c r="H1685" s="0" t="str">
        <f aca="false">I1685&amp;"_"&amp;G1685&amp;"_"&amp;F1685</f>
        <v>Springfroe_06_20180928_DL2018005_OrdrupGym_koersel1</v>
      </c>
      <c r="I1685" s="61" t="str">
        <f aca="false">MID(RIGHT(B1685,LEN(B1685)-3),1,FIND("_",RIGHT(B1685,LEN(B1685)-3))-1)</f>
        <v>Springfroe</v>
      </c>
      <c r="J1685" s="61" t="str">
        <f aca="false">TRIM(SUBSTITUTE(RIGHT(B1685,FIND(I1685,B1685)+1),"_",""))</f>
        <v>eDNA</v>
      </c>
      <c r="K1685" s="0" t="str">
        <f aca="false">IFERROR(VALUE(SUBSTITUTE(E1685,".",",")),E1685)</f>
        <v>No Ct</v>
      </c>
      <c r="L1685" s="61" t="str">
        <f aca="false">IF(J1685="PosK",SUMIFS(K:K,J:J,"PosK",H:H,H1685),"")</f>
        <v/>
      </c>
      <c r="M1685" s="61" t="str">
        <f aca="false">IF(J1685="PosK",SUMIFS(K:K,J:J,"NegK",H:H,H1685),"")</f>
        <v/>
      </c>
      <c r="N1685" s="61" t="str">
        <f aca="false">IF(J1685="PosK",SUMIFS(K:K,J:J,"eDNA",H:H,H1685),"")</f>
        <v/>
      </c>
      <c r="P1685" s="62"/>
      <c r="T1685" s="63"/>
      <c r="W1685" s="64"/>
    </row>
    <row r="1686" customFormat="false" ht="14.25" hidden="false" customHeight="false" outlineLevel="0" collapsed="false">
      <c r="A1686" s="0" t="s">
        <v>794</v>
      </c>
      <c r="B1686" s="52" t="s">
        <v>960</v>
      </c>
      <c r="C1686" s="52" t="s">
        <v>743</v>
      </c>
      <c r="D1686" s="53" t="n">
        <v>0.1</v>
      </c>
      <c r="E1686" s="53" t="s">
        <v>748</v>
      </c>
      <c r="F1686" s="0" t="s">
        <v>1257</v>
      </c>
      <c r="G1686" s="0" t="str">
        <f aca="false">LEFT(B1686,2)</f>
        <v>07</v>
      </c>
      <c r="H1686" s="0" t="str">
        <f aca="false">I1686&amp;"_"&amp;G1686&amp;"_"&amp;F1686</f>
        <v>Springfroe_07_20180928_DL2018005_OrdrupGym_koersel1</v>
      </c>
      <c r="I1686" s="61" t="str">
        <f aca="false">MID(RIGHT(B1686,LEN(B1686)-3),1,FIND("_",RIGHT(B1686,LEN(B1686)-3))-1)</f>
        <v>Springfroe</v>
      </c>
      <c r="J1686" s="61" t="str">
        <f aca="false">TRIM(SUBSTITUTE(RIGHT(B1686,FIND(I1686,B1686)+1),"_",""))</f>
        <v>PosK</v>
      </c>
      <c r="K1686" s="0" t="str">
        <f aca="false">IFERROR(VALUE(SUBSTITUTE(E1686,".",",")),E1686)</f>
        <v>No Ct</v>
      </c>
      <c r="L1686" s="61" t="n">
        <f aca="false">IF(J1686="PosK",SUMIFS(K:K,J:J,"PosK",H:H,H1686),"")</f>
        <v>0</v>
      </c>
      <c r="M1686" s="61" t="n">
        <f aca="false">IF(J1686="PosK",SUMIFS(K:K,J:J,"NegK",H:H,H1686),"")</f>
        <v>0</v>
      </c>
      <c r="N1686" s="61" t="n">
        <f aca="false">IF(J1686="PosK",SUMIFS(K:K,J:J,"eDNA",H:H,H1686),"")</f>
        <v>0</v>
      </c>
      <c r="P1686" s="62" t="n">
        <f aca="false">IF(K1688="No Ct",0,K1688)</f>
        <v>0</v>
      </c>
      <c r="Q1686" s="62" t="n">
        <f aca="false">IF(K1689="No Ct",0,K1689)</f>
        <v>0</v>
      </c>
      <c r="R1686" s="0" t="str">
        <f aca="false">IF(AND(L1686&gt;0,M1686=0),"Valid","Invalid")</f>
        <v>Invalid</v>
      </c>
      <c r="S1686" s="0" t="str">
        <f aca="false">IF(OR(P1686&gt;1,Q1686&gt;1),"Present","Absent")</f>
        <v>Absent</v>
      </c>
      <c r="T1686" s="63" t="str">
        <f aca="false">IF(OR(AND(P1686&gt;1,P1686&lt;41),AND(Q1686&gt;1,Q1686&lt;41)),"Ct&lt;41","Ct&gt;41")</f>
        <v>Ct&gt;41</v>
      </c>
      <c r="U1686" s="0" t="str">
        <f aca="false">I1686</f>
        <v>Springfroe</v>
      </c>
      <c r="V1686" s="0" t="str">
        <f aca="false">MID(F1686,10,9)</f>
        <v>DL2018005</v>
      </c>
      <c r="W1686" s="64" t="str">
        <f aca="false">V1686&amp;"_"&amp;U1686&amp;"_"&amp;R1686&amp;"_"&amp;S1686&amp;"_"&amp;T1686</f>
        <v>DL2018005_Springfroe_Invalid_Absent_Ct&gt;41</v>
      </c>
    </row>
    <row r="1687" customFormat="false" ht="14.25" hidden="false" customHeight="false" outlineLevel="0" collapsed="false">
      <c r="A1687" s="0" t="s">
        <v>796</v>
      </c>
      <c r="B1687" s="52" t="s">
        <v>961</v>
      </c>
      <c r="C1687" s="52" t="s">
        <v>747</v>
      </c>
      <c r="D1687" s="53" t="n">
        <v>0.1</v>
      </c>
      <c r="E1687" s="53" t="s">
        <v>748</v>
      </c>
      <c r="F1687" s="0" t="s">
        <v>1257</v>
      </c>
      <c r="G1687" s="0" t="str">
        <f aca="false">LEFT(B1687,2)</f>
        <v>07</v>
      </c>
      <c r="H1687" s="0" t="str">
        <f aca="false">I1687&amp;"_"&amp;G1687&amp;"_"&amp;F1687</f>
        <v>Springfroe_07_20180928_DL2018005_OrdrupGym_koersel1</v>
      </c>
      <c r="I1687" s="61" t="str">
        <f aca="false">MID(RIGHT(B1687,LEN(B1687)-3),1,FIND("_",RIGHT(B1687,LEN(B1687)-3))-1)</f>
        <v>Springfroe</v>
      </c>
      <c r="J1687" s="61" t="str">
        <f aca="false">TRIM(SUBSTITUTE(RIGHT(B1687,FIND(I1687,B1687)+1),"_",""))</f>
        <v>NegK</v>
      </c>
      <c r="K1687" s="0" t="str">
        <f aca="false">IFERROR(VALUE(SUBSTITUTE(E1687,".",",")),E1687)</f>
        <v>No Ct</v>
      </c>
      <c r="L1687" s="61" t="str">
        <f aca="false">IF(J1687="PosK",SUMIFS(K:K,J:J,"PosK",H:H,H1687),"")</f>
        <v/>
      </c>
      <c r="M1687" s="61" t="str">
        <f aca="false">IF(J1687="PosK",SUMIFS(K:K,J:J,"NegK",H:H,H1687),"")</f>
        <v/>
      </c>
      <c r="N1687" s="61" t="str">
        <f aca="false">IF(J1687="PosK",SUMIFS(K:K,J:J,"eDNA",H:H,H1687),"")</f>
        <v/>
      </c>
    </row>
    <row r="1688" customFormat="false" ht="14.25" hidden="false" customHeight="false" outlineLevel="0" collapsed="false">
      <c r="A1688" s="0" t="s">
        <v>798</v>
      </c>
      <c r="B1688" s="52" t="s">
        <v>962</v>
      </c>
      <c r="C1688" s="52" t="s">
        <v>751</v>
      </c>
      <c r="D1688" s="53" t="n">
        <v>0.1</v>
      </c>
      <c r="E1688" s="53" t="s">
        <v>748</v>
      </c>
      <c r="F1688" s="0" t="s">
        <v>1257</v>
      </c>
      <c r="G1688" s="0" t="str">
        <f aca="false">LEFT(B1688,2)</f>
        <v>07</v>
      </c>
      <c r="H1688" s="0" t="str">
        <f aca="false">I1688&amp;"_"&amp;G1688&amp;"_"&amp;F1688</f>
        <v>Springfroe_07_20180928_DL2018005_OrdrupGym_koersel1</v>
      </c>
      <c r="I1688" s="61" t="str">
        <f aca="false">MID(RIGHT(B1688,LEN(B1688)-3),1,FIND("_",RIGHT(B1688,LEN(B1688)-3))-1)</f>
        <v>Springfroe</v>
      </c>
      <c r="J1688" s="61" t="str">
        <f aca="false">TRIM(SUBSTITUTE(RIGHT(B1688,FIND(I1688,B1688)+1),"_",""))</f>
        <v>eDNA</v>
      </c>
      <c r="K1688" s="0" t="str">
        <f aca="false">IFERROR(VALUE(SUBSTITUTE(E1688,".",",")),E1688)</f>
        <v>No Ct</v>
      </c>
      <c r="L1688" s="61" t="str">
        <f aca="false">IF(J1688="PosK",SUMIFS(K:K,J:J,"PosK",H:H,H1688),"")</f>
        <v/>
      </c>
      <c r="M1688" s="61" t="str">
        <f aca="false">IF(J1688="PosK",SUMIFS(K:K,J:J,"NegK",H:H,H1688),"")</f>
        <v/>
      </c>
      <c r="N1688" s="61" t="str">
        <f aca="false">IF(J1688="PosK",SUMIFS(K:K,J:J,"eDNA",H:H,H1688),"")</f>
        <v/>
      </c>
      <c r="Q1688" s="62"/>
    </row>
    <row r="1689" customFormat="false" ht="14.25" hidden="false" customHeight="false" outlineLevel="0" collapsed="false">
      <c r="A1689" s="0" t="s">
        <v>800</v>
      </c>
      <c r="B1689" s="52" t="s">
        <v>963</v>
      </c>
      <c r="C1689" s="52" t="s">
        <v>751</v>
      </c>
      <c r="D1689" s="53" t="n">
        <v>0.1</v>
      </c>
      <c r="E1689" s="53" t="s">
        <v>748</v>
      </c>
      <c r="F1689" s="0" t="s">
        <v>1257</v>
      </c>
      <c r="G1689" s="0" t="str">
        <f aca="false">LEFT(B1689,2)</f>
        <v>07</v>
      </c>
      <c r="H1689" s="0" t="str">
        <f aca="false">I1689&amp;"_"&amp;G1689&amp;"_"&amp;F1689</f>
        <v>Springfroe_07_20180928_DL2018005_OrdrupGym_koersel1</v>
      </c>
      <c r="I1689" s="61" t="str">
        <f aca="false">MID(RIGHT(B1689,LEN(B1689)-3),1,FIND("_",RIGHT(B1689,LEN(B1689)-3))-1)</f>
        <v>Springfroe</v>
      </c>
      <c r="J1689" s="61" t="str">
        <f aca="false">TRIM(SUBSTITUTE(RIGHT(B1689,FIND(I1689,B1689)+1),"_",""))</f>
        <v>eDNA</v>
      </c>
      <c r="K1689" s="0" t="str">
        <f aca="false">IFERROR(VALUE(SUBSTITUTE(E1689,".",",")),E1689)</f>
        <v>No Ct</v>
      </c>
      <c r="L1689" s="61" t="str">
        <f aca="false">IF(J1689="PosK",SUMIFS(K:K,J:J,"PosK",H:H,H1689),"")</f>
        <v/>
      </c>
      <c r="M1689" s="61" t="str">
        <f aca="false">IF(J1689="PosK",SUMIFS(K:K,J:J,"NegK",H:H,H1689),"")</f>
        <v/>
      </c>
      <c r="N1689" s="61" t="str">
        <f aca="false">IF(J1689="PosK",SUMIFS(K:K,J:J,"eDNA",H:H,H1689),"")</f>
        <v/>
      </c>
      <c r="P1689" s="62"/>
      <c r="T1689" s="63"/>
      <c r="W1689" s="64"/>
    </row>
    <row r="1690" customFormat="false" ht="14.25" hidden="false" customHeight="false" outlineLevel="0" collapsed="false">
      <c r="A1690" s="0" t="s">
        <v>802</v>
      </c>
      <c r="B1690" s="52" t="s">
        <v>964</v>
      </c>
      <c r="C1690" s="52" t="s">
        <v>743</v>
      </c>
      <c r="D1690" s="53" t="n">
        <v>0.1</v>
      </c>
      <c r="E1690" s="53" t="n">
        <v>28.19</v>
      </c>
      <c r="F1690" s="0" t="s">
        <v>1257</v>
      </c>
      <c r="G1690" s="0" t="str">
        <f aca="false">LEFT(B1690,2)</f>
        <v>08</v>
      </c>
      <c r="H1690" s="0" t="str">
        <f aca="false">I1690&amp;"_"&amp;G1690&amp;"_"&amp;F1690</f>
        <v>Klokkefroe_08_20180928_DL2018005_OrdrupGym_koersel1</v>
      </c>
      <c r="I1690" s="61" t="str">
        <f aca="false">MID(RIGHT(B1690,LEN(B1690)-3),1,FIND("_",RIGHT(B1690,LEN(B1690)-3))-1)</f>
        <v>Klokkefroe</v>
      </c>
      <c r="J1690" s="61" t="str">
        <f aca="false">TRIM(SUBSTITUTE(RIGHT(B1690,FIND(I1690,B1690)+1),"_",""))</f>
        <v>PosK</v>
      </c>
      <c r="K1690" s="0" t="n">
        <f aca="false">IFERROR(VALUE(SUBSTITUTE(E1690,".",",")),E1690)</f>
        <v>28.19</v>
      </c>
      <c r="L1690" s="61" t="n">
        <f aca="false">IF(J1690="PosK",SUMIFS(K:K,J:J,"PosK",H:H,H1690),"")</f>
        <v>28.19</v>
      </c>
      <c r="M1690" s="61" t="n">
        <f aca="false">IF(J1690="PosK",SUMIFS(K:K,J:J,"NegK",H:H,H1690),"")</f>
        <v>0</v>
      </c>
      <c r="N1690" s="61" t="n">
        <f aca="false">IF(J1690="PosK",SUMIFS(K:K,J:J,"eDNA",H:H,H1690),"")</f>
        <v>0</v>
      </c>
      <c r="P1690" s="62" t="n">
        <f aca="false">IF(K1692="No Ct",0,K1692)</f>
        <v>0</v>
      </c>
      <c r="Q1690" s="62" t="n">
        <f aca="false">IF(K1693="No Ct",0,K1693)</f>
        <v>0</v>
      </c>
      <c r="R1690" s="0" t="str">
        <f aca="false">IF(AND(L1690&gt;0,M1690=0),"Valid","Invalid")</f>
        <v>Valid</v>
      </c>
      <c r="S1690" s="0" t="str">
        <f aca="false">IF(OR(P1690&gt;1,Q1690&gt;1),"Present","Absent")</f>
        <v>Absent</v>
      </c>
      <c r="T1690" s="63" t="str">
        <f aca="false">IF(OR(AND(P1690&gt;1,P1690&lt;41),AND(Q1690&gt;1,Q1690&lt;41)),"Ct&lt;41","Ct&gt;41")</f>
        <v>Ct&gt;41</v>
      </c>
      <c r="U1690" s="0" t="str">
        <f aca="false">I1690</f>
        <v>Klokkefroe</v>
      </c>
      <c r="V1690" s="0" t="str">
        <f aca="false">MID(F1690,10,9)</f>
        <v>DL2018005</v>
      </c>
      <c r="W1690" s="64" t="str">
        <f aca="false">V1690&amp;"_"&amp;U1690&amp;"_"&amp;R1690&amp;"_"&amp;S1690&amp;"_"&amp;T1690</f>
        <v>DL2018005_Klokkefroe_Valid_Absent_Ct&gt;41</v>
      </c>
    </row>
    <row r="1691" customFormat="false" ht="14.25" hidden="false" customHeight="false" outlineLevel="0" collapsed="false">
      <c r="A1691" s="0" t="s">
        <v>804</v>
      </c>
      <c r="B1691" s="52" t="s">
        <v>965</v>
      </c>
      <c r="C1691" s="52" t="s">
        <v>747</v>
      </c>
      <c r="D1691" s="53" t="n">
        <v>0.1</v>
      </c>
      <c r="E1691" s="53" t="s">
        <v>748</v>
      </c>
      <c r="F1691" s="0" t="s">
        <v>1257</v>
      </c>
      <c r="G1691" s="0" t="str">
        <f aca="false">LEFT(B1691,2)</f>
        <v>08</v>
      </c>
      <c r="H1691" s="0" t="str">
        <f aca="false">I1691&amp;"_"&amp;G1691&amp;"_"&amp;F1691</f>
        <v>Klokkefroe_08_20180928_DL2018005_OrdrupGym_koersel1</v>
      </c>
      <c r="I1691" s="61" t="str">
        <f aca="false">MID(RIGHT(B1691,LEN(B1691)-3),1,FIND("_",RIGHT(B1691,LEN(B1691)-3))-1)</f>
        <v>Klokkefroe</v>
      </c>
      <c r="J1691" s="61" t="str">
        <f aca="false">TRIM(SUBSTITUTE(RIGHT(B1691,FIND(I1691,B1691)+1),"_",""))</f>
        <v>NegK</v>
      </c>
      <c r="K1691" s="0" t="str">
        <f aca="false">IFERROR(VALUE(SUBSTITUTE(E1691,".",",")),E1691)</f>
        <v>No Ct</v>
      </c>
      <c r="L1691" s="61" t="str">
        <f aca="false">IF(J1691="PosK",SUMIFS(K:K,J:J,"PosK",H:H,H1691),"")</f>
        <v/>
      </c>
      <c r="M1691" s="61" t="str">
        <f aca="false">IF(J1691="PosK",SUMIFS(K:K,J:J,"NegK",H:H,H1691),"")</f>
        <v/>
      </c>
      <c r="N1691" s="61" t="str">
        <f aca="false">IF(J1691="PosK",SUMIFS(K:K,J:J,"eDNA",H:H,H1691),"")</f>
        <v/>
      </c>
    </row>
    <row r="1692" customFormat="false" ht="14.25" hidden="false" customHeight="false" outlineLevel="0" collapsed="false">
      <c r="A1692" s="0" t="s">
        <v>806</v>
      </c>
      <c r="B1692" s="52" t="s">
        <v>966</v>
      </c>
      <c r="C1692" s="52" t="s">
        <v>751</v>
      </c>
      <c r="D1692" s="53" t="n">
        <v>0.1</v>
      </c>
      <c r="E1692" s="53" t="s">
        <v>748</v>
      </c>
      <c r="F1692" s="0" t="s">
        <v>1257</v>
      </c>
      <c r="G1692" s="0" t="str">
        <f aca="false">LEFT(B1692,2)</f>
        <v>08</v>
      </c>
      <c r="H1692" s="0" t="str">
        <f aca="false">I1692&amp;"_"&amp;G1692&amp;"_"&amp;F1692</f>
        <v>Klokkefroe_08_20180928_DL2018005_OrdrupGym_koersel1</v>
      </c>
      <c r="I1692" s="61" t="str">
        <f aca="false">MID(RIGHT(B1692,LEN(B1692)-3),1,FIND("_",RIGHT(B1692,LEN(B1692)-3))-1)</f>
        <v>Klokkefroe</v>
      </c>
      <c r="J1692" s="61" t="str">
        <f aca="false">TRIM(SUBSTITUTE(RIGHT(B1692,FIND(I1692,B1692)+1),"_",""))</f>
        <v>eDNA</v>
      </c>
      <c r="K1692" s="0" t="str">
        <f aca="false">IFERROR(VALUE(SUBSTITUTE(E1692,".",",")),E1692)</f>
        <v>No Ct</v>
      </c>
      <c r="L1692" s="61" t="str">
        <f aca="false">IF(J1692="PosK",SUMIFS(K:K,J:J,"PosK",H:H,H1692),"")</f>
        <v/>
      </c>
      <c r="M1692" s="61" t="str">
        <f aca="false">IF(J1692="PosK",SUMIFS(K:K,J:J,"NegK",H:H,H1692),"")</f>
        <v/>
      </c>
      <c r="N1692" s="61" t="str">
        <f aca="false">IF(J1692="PosK",SUMIFS(K:K,J:J,"eDNA",H:H,H1692),"")</f>
        <v/>
      </c>
      <c r="Q1692" s="62"/>
    </row>
    <row r="1693" customFormat="false" ht="14.25" hidden="false" customHeight="false" outlineLevel="0" collapsed="false">
      <c r="A1693" s="0" t="s">
        <v>808</v>
      </c>
      <c r="B1693" s="52" t="s">
        <v>967</v>
      </c>
      <c r="C1693" s="52" t="s">
        <v>751</v>
      </c>
      <c r="D1693" s="53" t="n">
        <v>0.1</v>
      </c>
      <c r="E1693" s="53" t="s">
        <v>748</v>
      </c>
      <c r="F1693" s="0" t="s">
        <v>1257</v>
      </c>
      <c r="G1693" s="0" t="str">
        <f aca="false">LEFT(B1693,2)</f>
        <v>08</v>
      </c>
      <c r="H1693" s="0" t="str">
        <f aca="false">I1693&amp;"_"&amp;G1693&amp;"_"&amp;F1693</f>
        <v>Klokkefroe_08_20180928_DL2018005_OrdrupGym_koersel1</v>
      </c>
      <c r="I1693" s="61" t="str">
        <f aca="false">MID(RIGHT(B1693,LEN(B1693)-3),1,FIND("_",RIGHT(B1693,LEN(B1693)-3))-1)</f>
        <v>Klokkefroe</v>
      </c>
      <c r="J1693" s="61" t="str">
        <f aca="false">TRIM(SUBSTITUTE(RIGHT(B1693,FIND(I1693,B1693)+1),"_",""))</f>
        <v>eDNA</v>
      </c>
      <c r="K1693" s="0" t="str">
        <f aca="false">IFERROR(VALUE(SUBSTITUTE(E1693,".",",")),E1693)</f>
        <v>No Ct</v>
      </c>
      <c r="L1693" s="61" t="str">
        <f aca="false">IF(J1693="PosK",SUMIFS(K:K,J:J,"PosK",H:H,H1693),"")</f>
        <v/>
      </c>
      <c r="M1693" s="61" t="str">
        <f aca="false">IF(J1693="PosK",SUMIFS(K:K,J:J,"NegK",H:H,H1693),"")</f>
        <v/>
      </c>
      <c r="N1693" s="61" t="str">
        <f aca="false">IF(J1693="PosK",SUMIFS(K:K,J:J,"eDNA",H:H,H1693),"")</f>
        <v/>
      </c>
      <c r="P1693" s="62"/>
      <c r="T1693" s="63"/>
      <c r="W1693" s="64"/>
    </row>
    <row r="1694" customFormat="false" ht="14.25" hidden="false" customHeight="false" outlineLevel="0" collapsed="false">
      <c r="A1694" s="0" t="s">
        <v>810</v>
      </c>
      <c r="B1694" s="52" t="s">
        <v>968</v>
      </c>
      <c r="C1694" s="52" t="s">
        <v>743</v>
      </c>
      <c r="D1694" s="53" t="n">
        <v>0.1</v>
      </c>
      <c r="E1694" s="53" t="n">
        <v>22.54</v>
      </c>
      <c r="F1694" s="0" t="s">
        <v>1257</v>
      </c>
      <c r="G1694" s="0" t="str">
        <f aca="false">LEFT(B1694,2)</f>
        <v>09</v>
      </c>
      <c r="H1694" s="0" t="str">
        <f aca="false">I1694&amp;"_"&amp;G1694&amp;"_"&amp;F1694</f>
        <v>Skrubtudse_09_20180928_DL2018005_OrdrupGym_koersel1</v>
      </c>
      <c r="I1694" s="61" t="str">
        <f aca="false">MID(RIGHT(B1694,LEN(B1694)-3),1,FIND("_",RIGHT(B1694,LEN(B1694)-3))-1)</f>
        <v>Skrubtudse</v>
      </c>
      <c r="J1694" s="61" t="str">
        <f aca="false">TRIM(SUBSTITUTE(RIGHT(B1694,FIND(I1694,B1694)+1),"_",""))</f>
        <v>PosK</v>
      </c>
      <c r="K1694" s="0" t="n">
        <f aca="false">IFERROR(VALUE(SUBSTITUTE(E1694,".",",")),E1694)</f>
        <v>22.54</v>
      </c>
      <c r="L1694" s="61" t="n">
        <f aca="false">IF(J1694="PosK",SUMIFS(K:K,J:J,"PosK",H:H,H1694),"")</f>
        <v>22.54</v>
      </c>
      <c r="M1694" s="61" t="n">
        <f aca="false">IF(J1694="PosK",SUMIFS(K:K,J:J,"NegK",H:H,H1694),"")</f>
        <v>0</v>
      </c>
      <c r="N1694" s="61" t="n">
        <f aca="false">IF(J1694="PosK",SUMIFS(K:K,J:J,"eDNA",H:H,H1694),"")</f>
        <v>0</v>
      </c>
      <c r="P1694" s="62" t="n">
        <f aca="false">IF(K1696="No Ct",0,K1696)</f>
        <v>0</v>
      </c>
      <c r="Q1694" s="62" t="n">
        <f aca="false">IF(K1697="No Ct",0,K1697)</f>
        <v>0</v>
      </c>
      <c r="R1694" s="0" t="str">
        <f aca="false">IF(AND(L1694&gt;0,M1694=0),"Valid","Invalid")</f>
        <v>Valid</v>
      </c>
      <c r="S1694" s="0" t="str">
        <f aca="false">IF(OR(P1694&gt;1,Q1694&gt;1),"Present","Absent")</f>
        <v>Absent</v>
      </c>
      <c r="T1694" s="63" t="str">
        <f aca="false">IF(OR(AND(P1694&gt;1,P1694&lt;41),AND(Q1694&gt;1,Q1694&lt;41)),"Ct&lt;41","Ct&gt;41")</f>
        <v>Ct&gt;41</v>
      </c>
      <c r="U1694" s="0" t="str">
        <f aca="false">I1694</f>
        <v>Skrubtudse</v>
      </c>
      <c r="V1694" s="0" t="str">
        <f aca="false">MID(F1694,10,9)</f>
        <v>DL2018005</v>
      </c>
      <c r="W1694" s="64" t="str">
        <f aca="false">V1694&amp;"_"&amp;U1694&amp;"_"&amp;R1694&amp;"_"&amp;S1694&amp;"_"&amp;T1694</f>
        <v>DL2018005_Skrubtudse_Valid_Absent_Ct&gt;41</v>
      </c>
    </row>
    <row r="1695" customFormat="false" ht="14.25" hidden="false" customHeight="false" outlineLevel="0" collapsed="false">
      <c r="A1695" s="0" t="s">
        <v>812</v>
      </c>
      <c r="B1695" s="52" t="s">
        <v>969</v>
      </c>
      <c r="C1695" s="52" t="s">
        <v>747</v>
      </c>
      <c r="D1695" s="53" t="n">
        <v>0.1</v>
      </c>
      <c r="E1695" s="53" t="s">
        <v>748</v>
      </c>
      <c r="F1695" s="0" t="s">
        <v>1257</v>
      </c>
      <c r="G1695" s="0" t="str">
        <f aca="false">LEFT(B1695,2)</f>
        <v>09</v>
      </c>
      <c r="H1695" s="0" t="str">
        <f aca="false">I1695&amp;"_"&amp;G1695&amp;"_"&amp;F1695</f>
        <v>Skrubtudse_09_20180928_DL2018005_OrdrupGym_koersel1</v>
      </c>
      <c r="I1695" s="61" t="str">
        <f aca="false">MID(RIGHT(B1695,LEN(B1695)-3),1,FIND("_",RIGHT(B1695,LEN(B1695)-3))-1)</f>
        <v>Skrubtudse</v>
      </c>
      <c r="J1695" s="61" t="str">
        <f aca="false">TRIM(SUBSTITUTE(RIGHT(B1695,FIND(I1695,B1695)+1),"_",""))</f>
        <v>NegK</v>
      </c>
      <c r="K1695" s="0" t="str">
        <f aca="false">IFERROR(VALUE(SUBSTITUTE(E1695,".",",")),E1695)</f>
        <v>No Ct</v>
      </c>
      <c r="L1695" s="61" t="str">
        <f aca="false">IF(J1695="PosK",SUMIFS(K:K,J:J,"PosK",H:H,H1695),"")</f>
        <v/>
      </c>
      <c r="M1695" s="61" t="str">
        <f aca="false">IF(J1695="PosK",SUMIFS(K:K,J:J,"NegK",H:H,H1695),"")</f>
        <v/>
      </c>
      <c r="N1695" s="61" t="str">
        <f aca="false">IF(J1695="PosK",SUMIFS(K:K,J:J,"eDNA",H:H,H1695),"")</f>
        <v/>
      </c>
    </row>
    <row r="1696" customFormat="false" ht="14.25" hidden="false" customHeight="false" outlineLevel="0" collapsed="false">
      <c r="A1696" s="0" t="s">
        <v>814</v>
      </c>
      <c r="B1696" s="52" t="s">
        <v>970</v>
      </c>
      <c r="C1696" s="52" t="s">
        <v>751</v>
      </c>
      <c r="D1696" s="53" t="n">
        <v>0.1</v>
      </c>
      <c r="E1696" s="53" t="s">
        <v>748</v>
      </c>
      <c r="F1696" s="0" t="s">
        <v>1257</v>
      </c>
      <c r="G1696" s="0" t="str">
        <f aca="false">LEFT(B1696,2)</f>
        <v>09</v>
      </c>
      <c r="H1696" s="0" t="str">
        <f aca="false">I1696&amp;"_"&amp;G1696&amp;"_"&amp;F1696</f>
        <v>Skrubtudse_09_20180928_DL2018005_OrdrupGym_koersel1</v>
      </c>
      <c r="I1696" s="61" t="str">
        <f aca="false">MID(RIGHT(B1696,LEN(B1696)-3),1,FIND("_",RIGHT(B1696,LEN(B1696)-3))-1)</f>
        <v>Skrubtudse</v>
      </c>
      <c r="J1696" s="61" t="str">
        <f aca="false">TRIM(SUBSTITUTE(RIGHT(B1696,FIND(I1696,B1696)+1),"_",""))</f>
        <v>eDNA</v>
      </c>
      <c r="K1696" s="0" t="str">
        <f aca="false">IFERROR(VALUE(SUBSTITUTE(E1696,".",",")),E1696)</f>
        <v>No Ct</v>
      </c>
      <c r="L1696" s="61" t="str">
        <f aca="false">IF(J1696="PosK",SUMIFS(K:K,J:J,"PosK",H:H,H1696),"")</f>
        <v/>
      </c>
      <c r="M1696" s="61" t="str">
        <f aca="false">IF(J1696="PosK",SUMIFS(K:K,J:J,"NegK",H:H,H1696),"")</f>
        <v/>
      </c>
      <c r="N1696" s="61" t="str">
        <f aca="false">IF(J1696="PosK",SUMIFS(K:K,J:J,"eDNA",H:H,H1696),"")</f>
        <v/>
      </c>
      <c r="Q1696" s="62"/>
    </row>
    <row r="1697" customFormat="false" ht="14.25" hidden="false" customHeight="false" outlineLevel="0" collapsed="false">
      <c r="A1697" s="0" t="s">
        <v>816</v>
      </c>
      <c r="B1697" s="52" t="s">
        <v>971</v>
      </c>
      <c r="C1697" s="52" t="s">
        <v>751</v>
      </c>
      <c r="D1697" s="53" t="n">
        <v>0.1</v>
      </c>
      <c r="E1697" s="53" t="s">
        <v>748</v>
      </c>
      <c r="F1697" s="0" t="s">
        <v>1257</v>
      </c>
      <c r="G1697" s="0" t="str">
        <f aca="false">LEFT(B1697,2)</f>
        <v>09</v>
      </c>
      <c r="H1697" s="0" t="str">
        <f aca="false">I1697&amp;"_"&amp;G1697&amp;"_"&amp;F1697</f>
        <v>Skrubtudse_09_20180928_DL2018005_OrdrupGym_koersel1</v>
      </c>
      <c r="I1697" s="61" t="str">
        <f aca="false">MID(RIGHT(B1697,LEN(B1697)-3),1,FIND("_",RIGHT(B1697,LEN(B1697)-3))-1)</f>
        <v>Skrubtudse</v>
      </c>
      <c r="J1697" s="61" t="str">
        <f aca="false">TRIM(SUBSTITUTE(RIGHT(B1697,FIND(I1697,B1697)+1),"_",""))</f>
        <v>eDNA</v>
      </c>
      <c r="K1697" s="0" t="str">
        <f aca="false">IFERROR(VALUE(SUBSTITUTE(E1697,".",",")),E1697)</f>
        <v>No Ct</v>
      </c>
      <c r="L1697" s="61" t="str">
        <f aca="false">IF(J1697="PosK",SUMIFS(K:K,J:J,"PosK",H:H,H1697),"")</f>
        <v/>
      </c>
      <c r="M1697" s="61" t="str">
        <f aca="false">IF(J1697="PosK",SUMIFS(K:K,J:J,"NegK",H:H,H1697),"")</f>
        <v/>
      </c>
      <c r="N1697" s="61" t="str">
        <f aca="false">IF(J1697="PosK",SUMIFS(K:K,J:J,"eDNA",H:H,H1697),"")</f>
        <v/>
      </c>
      <c r="P1697" s="62"/>
      <c r="T1697" s="63"/>
      <c r="W1697" s="64"/>
    </row>
    <row r="1698" customFormat="false" ht="14.25" hidden="false" customHeight="false" outlineLevel="0" collapsed="false">
      <c r="A1698" s="0" t="s">
        <v>818</v>
      </c>
      <c r="B1698" s="52" t="s">
        <v>972</v>
      </c>
      <c r="C1698" s="52" t="s">
        <v>743</v>
      </c>
      <c r="D1698" s="53" t="n">
        <v>0.1</v>
      </c>
      <c r="E1698" s="53" t="n">
        <v>24.73</v>
      </c>
      <c r="F1698" s="0" t="s">
        <v>1257</v>
      </c>
      <c r="G1698" s="0" t="str">
        <f aca="false">LEFT(B1698,2)</f>
        <v>10</v>
      </c>
      <c r="H1698" s="0" t="str">
        <f aca="false">I1698&amp;"_"&amp;G1698&amp;"_"&amp;F1698</f>
        <v>Skrubtudse_10_20180928_DL2018005_OrdrupGym_koersel1</v>
      </c>
      <c r="I1698" s="61" t="str">
        <f aca="false">MID(RIGHT(B1698,LEN(B1698)-3),1,FIND("_",RIGHT(B1698,LEN(B1698)-3))-1)</f>
        <v>Skrubtudse</v>
      </c>
      <c r="J1698" s="61" t="str">
        <f aca="false">TRIM(SUBSTITUTE(RIGHT(B1698,FIND(I1698,B1698)+1),"_",""))</f>
        <v>PosK</v>
      </c>
      <c r="K1698" s="0" t="n">
        <f aca="false">IFERROR(VALUE(SUBSTITUTE(E1698,".",",")),E1698)</f>
        <v>24.73</v>
      </c>
      <c r="L1698" s="61" t="n">
        <f aca="false">IF(J1698="PosK",SUMIFS(K:K,J:J,"PosK",H:H,H1698),"")</f>
        <v>24.73</v>
      </c>
      <c r="M1698" s="61" t="n">
        <f aca="false">IF(J1698="PosK",SUMIFS(K:K,J:J,"NegK",H:H,H1698),"")</f>
        <v>0</v>
      </c>
      <c r="N1698" s="61" t="n">
        <f aca="false">IF(J1698="PosK",SUMIFS(K:K,J:J,"eDNA",H:H,H1698),"")</f>
        <v>0</v>
      </c>
      <c r="P1698" s="62" t="n">
        <f aca="false">IF(K1700="No Ct",0,K1700)</f>
        <v>0</v>
      </c>
      <c r="Q1698" s="62" t="n">
        <f aca="false">IF(K1701="No Ct",0,K1701)</f>
        <v>0</v>
      </c>
      <c r="R1698" s="0" t="str">
        <f aca="false">IF(AND(L1698&gt;0,M1698=0),"Valid","Invalid")</f>
        <v>Valid</v>
      </c>
      <c r="S1698" s="0" t="str">
        <f aca="false">IF(OR(P1698&gt;1,Q1698&gt;1),"Present","Absent")</f>
        <v>Absent</v>
      </c>
      <c r="T1698" s="63" t="str">
        <f aca="false">IF(OR(AND(P1698&gt;1,P1698&lt;41),AND(Q1698&gt;1,Q1698&lt;41)),"Ct&lt;41","Ct&gt;41")</f>
        <v>Ct&gt;41</v>
      </c>
      <c r="U1698" s="0" t="str">
        <f aca="false">I1698</f>
        <v>Skrubtudse</v>
      </c>
      <c r="V1698" s="0" t="str">
        <f aca="false">MID(F1698,10,9)</f>
        <v>DL2018005</v>
      </c>
      <c r="W1698" s="64" t="str">
        <f aca="false">V1698&amp;"_"&amp;U1698&amp;"_"&amp;R1698&amp;"_"&amp;S1698&amp;"_"&amp;T1698</f>
        <v>DL2018005_Skrubtudse_Valid_Absent_Ct&gt;41</v>
      </c>
    </row>
    <row r="1699" customFormat="false" ht="14.25" hidden="false" customHeight="false" outlineLevel="0" collapsed="false">
      <c r="A1699" s="0" t="s">
        <v>820</v>
      </c>
      <c r="B1699" s="52" t="s">
        <v>973</v>
      </c>
      <c r="C1699" s="52" t="s">
        <v>747</v>
      </c>
      <c r="D1699" s="53" t="n">
        <v>0.1</v>
      </c>
      <c r="E1699" s="53" t="s">
        <v>748</v>
      </c>
      <c r="F1699" s="0" t="s">
        <v>1257</v>
      </c>
      <c r="G1699" s="0" t="str">
        <f aca="false">LEFT(B1699,2)</f>
        <v>10</v>
      </c>
      <c r="H1699" s="0" t="str">
        <f aca="false">I1699&amp;"_"&amp;G1699&amp;"_"&amp;F1699</f>
        <v>Skrubtudse_10_20180928_DL2018005_OrdrupGym_koersel1</v>
      </c>
      <c r="I1699" s="61" t="str">
        <f aca="false">MID(RIGHT(B1699,LEN(B1699)-3),1,FIND("_",RIGHT(B1699,LEN(B1699)-3))-1)</f>
        <v>Skrubtudse</v>
      </c>
      <c r="J1699" s="61" t="str">
        <f aca="false">TRIM(SUBSTITUTE(RIGHT(B1699,FIND(I1699,B1699)+1),"_",""))</f>
        <v>NegK</v>
      </c>
      <c r="K1699" s="0" t="str">
        <f aca="false">IFERROR(VALUE(SUBSTITUTE(E1699,".",",")),E1699)</f>
        <v>No Ct</v>
      </c>
      <c r="L1699" s="61" t="str">
        <f aca="false">IF(J1699="PosK",SUMIFS(K:K,J:J,"PosK",H:H,H1699),"")</f>
        <v/>
      </c>
      <c r="M1699" s="61" t="str">
        <f aca="false">IF(J1699="PosK",SUMIFS(K:K,J:J,"NegK",H:H,H1699),"")</f>
        <v/>
      </c>
      <c r="N1699" s="61" t="str">
        <f aca="false">IF(J1699="PosK",SUMIFS(K:K,J:J,"eDNA",H:H,H1699),"")</f>
        <v/>
      </c>
    </row>
    <row r="1700" customFormat="false" ht="14.25" hidden="false" customHeight="false" outlineLevel="0" collapsed="false">
      <c r="A1700" s="0" t="s">
        <v>822</v>
      </c>
      <c r="B1700" s="52" t="s">
        <v>974</v>
      </c>
      <c r="C1700" s="52" t="s">
        <v>751</v>
      </c>
      <c r="D1700" s="53" t="n">
        <v>0.1</v>
      </c>
      <c r="E1700" s="53" t="s">
        <v>748</v>
      </c>
      <c r="F1700" s="0" t="s">
        <v>1257</v>
      </c>
      <c r="G1700" s="0" t="str">
        <f aca="false">LEFT(B1700,2)</f>
        <v>10</v>
      </c>
      <c r="H1700" s="0" t="str">
        <f aca="false">I1700&amp;"_"&amp;G1700&amp;"_"&amp;F1700</f>
        <v>Skrubtudse_10_20180928_DL2018005_OrdrupGym_koersel1</v>
      </c>
      <c r="I1700" s="61" t="str">
        <f aca="false">MID(RIGHT(B1700,LEN(B1700)-3),1,FIND("_",RIGHT(B1700,LEN(B1700)-3))-1)</f>
        <v>Skrubtudse</v>
      </c>
      <c r="J1700" s="61" t="str">
        <f aca="false">TRIM(SUBSTITUTE(RIGHT(B1700,FIND(I1700,B1700)+1),"_",""))</f>
        <v>eDNA</v>
      </c>
      <c r="K1700" s="0" t="str">
        <f aca="false">IFERROR(VALUE(SUBSTITUTE(E1700,".",",")),E1700)</f>
        <v>No Ct</v>
      </c>
      <c r="L1700" s="61" t="str">
        <f aca="false">IF(J1700="PosK",SUMIFS(K:K,J:J,"PosK",H:H,H1700),"")</f>
        <v/>
      </c>
      <c r="M1700" s="61" t="str">
        <f aca="false">IF(J1700="PosK",SUMIFS(K:K,J:J,"NegK",H:H,H1700),"")</f>
        <v/>
      </c>
      <c r="N1700" s="61" t="str">
        <f aca="false">IF(J1700="PosK",SUMIFS(K:K,J:J,"eDNA",H:H,H1700),"")</f>
        <v/>
      </c>
      <c r="Q1700" s="62"/>
    </row>
    <row r="1701" customFormat="false" ht="14.25" hidden="false" customHeight="false" outlineLevel="0" collapsed="false">
      <c r="A1701" s="0" t="s">
        <v>824</v>
      </c>
      <c r="B1701" s="52" t="s">
        <v>975</v>
      </c>
      <c r="C1701" s="52" t="s">
        <v>751</v>
      </c>
      <c r="D1701" s="53" t="n">
        <v>0.1</v>
      </c>
      <c r="E1701" s="53" t="s">
        <v>748</v>
      </c>
      <c r="F1701" s="0" t="s">
        <v>1257</v>
      </c>
      <c r="G1701" s="0" t="str">
        <f aca="false">LEFT(B1701,2)</f>
        <v>10</v>
      </c>
      <c r="H1701" s="0" t="str">
        <f aca="false">I1701&amp;"_"&amp;G1701&amp;"_"&amp;F1701</f>
        <v>Skrubtudse_10_20180928_DL2018005_OrdrupGym_koersel1</v>
      </c>
      <c r="I1701" s="61" t="str">
        <f aca="false">MID(RIGHT(B1701,LEN(B1701)-3),1,FIND("_",RIGHT(B1701,LEN(B1701)-3))-1)</f>
        <v>Skrubtudse</v>
      </c>
      <c r="J1701" s="61" t="str">
        <f aca="false">TRIM(SUBSTITUTE(RIGHT(B1701,FIND(I1701,B1701)+1),"_",""))</f>
        <v>eDNA</v>
      </c>
      <c r="K1701" s="0" t="str">
        <f aca="false">IFERROR(VALUE(SUBSTITUTE(E1701,".",",")),E1701)</f>
        <v>No Ct</v>
      </c>
      <c r="L1701" s="61" t="str">
        <f aca="false">IF(J1701="PosK",SUMIFS(K:K,J:J,"PosK",H:H,H1701),"")</f>
        <v/>
      </c>
      <c r="M1701" s="61" t="str">
        <f aca="false">IF(J1701="PosK",SUMIFS(K:K,J:J,"NegK",H:H,H1701),"")</f>
        <v/>
      </c>
      <c r="N1701" s="61" t="str">
        <f aca="false">IF(J1701="PosK",SUMIFS(K:K,J:J,"eDNA",H:H,H1701),"")</f>
        <v/>
      </c>
      <c r="P1701" s="62"/>
      <c r="T1701" s="63"/>
      <c r="W1701" s="64"/>
    </row>
    <row r="1702" customFormat="false" ht="14.25" hidden="false" customHeight="false" outlineLevel="0" collapsed="false">
      <c r="A1702" s="0" t="s">
        <v>826</v>
      </c>
      <c r="B1702" s="52" t="s">
        <v>976</v>
      </c>
      <c r="C1702" s="52" t="s">
        <v>743</v>
      </c>
      <c r="D1702" s="53" t="n">
        <v>0.1</v>
      </c>
      <c r="E1702" s="53" t="s">
        <v>748</v>
      </c>
      <c r="F1702" s="0" t="s">
        <v>1257</v>
      </c>
      <c r="G1702" s="0" t="str">
        <f aca="false">LEFT(B1702,2)</f>
        <v>11</v>
      </c>
      <c r="H1702" s="0" t="str">
        <f aca="false">I1702&amp;"_"&amp;G1702&amp;"_"&amp;F1702</f>
        <v>Bjergsalamander_11_20180928_DL2018005_OrdrupGym_koersel1</v>
      </c>
      <c r="I1702" s="61" t="str">
        <f aca="false">MID(RIGHT(B1702,LEN(B1702)-3),1,FIND("_",RIGHT(B1702,LEN(B1702)-3))-1)</f>
        <v>Bjergsalamander</v>
      </c>
      <c r="J1702" s="61" t="str">
        <f aca="false">TRIM(SUBSTITUTE(RIGHT(B1702,FIND(I1702,B1702)+1),"_",""))</f>
        <v>PosK</v>
      </c>
      <c r="K1702" s="0" t="str">
        <f aca="false">IFERROR(VALUE(SUBSTITUTE(E1702,".",",")),E1702)</f>
        <v>No Ct</v>
      </c>
      <c r="L1702" s="61" t="n">
        <f aca="false">IF(J1702="PosK",SUMIFS(K:K,J:J,"PosK",H:H,H1702),"")</f>
        <v>0</v>
      </c>
      <c r="M1702" s="61" t="n">
        <f aca="false">IF(J1702="PosK",SUMIFS(K:K,J:J,"NegK",H:H,H1702),"")</f>
        <v>0</v>
      </c>
      <c r="N1702" s="61" t="n">
        <f aca="false">IF(J1702="PosK",SUMIFS(K:K,J:J,"eDNA",H:H,H1702),"")</f>
        <v>0</v>
      </c>
      <c r="P1702" s="62" t="n">
        <f aca="false">IF(K1704="No Ct",0,K1704)</f>
        <v>0</v>
      </c>
      <c r="Q1702" s="62" t="n">
        <f aca="false">IF(K1705="No Ct",0,K1705)</f>
        <v>0</v>
      </c>
      <c r="R1702" s="0" t="str">
        <f aca="false">IF(AND(L1702&gt;0,M1702=0),"Valid","Invalid")</f>
        <v>Invalid</v>
      </c>
      <c r="S1702" s="0" t="str">
        <f aca="false">IF(OR(P1702&gt;1,Q1702&gt;1),"Present","Absent")</f>
        <v>Absent</v>
      </c>
      <c r="T1702" s="63" t="str">
        <f aca="false">IF(OR(AND(P1702&gt;1,P1702&lt;41),AND(Q1702&gt;1,Q1702&lt;41)),"Ct&lt;41","Ct&gt;41")</f>
        <v>Ct&gt;41</v>
      </c>
      <c r="U1702" s="0" t="str">
        <f aca="false">I1702</f>
        <v>Bjergsalamander</v>
      </c>
      <c r="V1702" s="0" t="str">
        <f aca="false">MID(F1702,10,9)</f>
        <v>DL2018005</v>
      </c>
      <c r="W1702" s="64" t="str">
        <f aca="false">V1702&amp;"_"&amp;U1702&amp;"_"&amp;R1702&amp;"_"&amp;S1702&amp;"_"&amp;T1702</f>
        <v>DL2018005_Bjergsalamander_Invalid_Absent_Ct&gt;41</v>
      </c>
    </row>
    <row r="1703" customFormat="false" ht="14.25" hidden="false" customHeight="false" outlineLevel="0" collapsed="false">
      <c r="A1703" s="0" t="s">
        <v>828</v>
      </c>
      <c r="B1703" s="52" t="s">
        <v>977</v>
      </c>
      <c r="C1703" s="52" t="s">
        <v>747</v>
      </c>
      <c r="D1703" s="53" t="n">
        <v>0.1</v>
      </c>
      <c r="E1703" s="53" t="s">
        <v>748</v>
      </c>
      <c r="F1703" s="0" t="s">
        <v>1257</v>
      </c>
      <c r="G1703" s="0" t="str">
        <f aca="false">LEFT(B1703,2)</f>
        <v>11</v>
      </c>
      <c r="H1703" s="0" t="str">
        <f aca="false">I1703&amp;"_"&amp;G1703&amp;"_"&amp;F1703</f>
        <v>Bjergsalamander_11_20180928_DL2018005_OrdrupGym_koersel1</v>
      </c>
      <c r="I1703" s="61" t="str">
        <f aca="false">MID(RIGHT(B1703,LEN(B1703)-3),1,FIND("_",RIGHT(B1703,LEN(B1703)-3))-1)</f>
        <v>Bjergsalamander</v>
      </c>
      <c r="J1703" s="61" t="str">
        <f aca="false">TRIM(SUBSTITUTE(RIGHT(B1703,FIND(I1703,B1703)+1),"_",""))</f>
        <v>NegK</v>
      </c>
      <c r="K1703" s="0" t="str">
        <f aca="false">IFERROR(VALUE(SUBSTITUTE(E1703,".",",")),E1703)</f>
        <v>No Ct</v>
      </c>
      <c r="L1703" s="61" t="str">
        <f aca="false">IF(J1703="PosK",SUMIFS(K:K,J:J,"PosK",H:H,H1703),"")</f>
        <v/>
      </c>
      <c r="M1703" s="61" t="str">
        <f aca="false">IF(J1703="PosK",SUMIFS(K:K,J:J,"NegK",H:H,H1703),"")</f>
        <v/>
      </c>
      <c r="N1703" s="61" t="str">
        <f aca="false">IF(J1703="PosK",SUMIFS(K:K,J:J,"eDNA",H:H,H1703),"")</f>
        <v/>
      </c>
    </row>
    <row r="1704" customFormat="false" ht="14.25" hidden="false" customHeight="false" outlineLevel="0" collapsed="false">
      <c r="A1704" s="0" t="s">
        <v>830</v>
      </c>
      <c r="B1704" s="52" t="s">
        <v>978</v>
      </c>
      <c r="C1704" s="52" t="s">
        <v>751</v>
      </c>
      <c r="D1704" s="53" t="n">
        <v>0.1</v>
      </c>
      <c r="E1704" s="53" t="s">
        <v>748</v>
      </c>
      <c r="F1704" s="0" t="s">
        <v>1257</v>
      </c>
      <c r="G1704" s="0" t="str">
        <f aca="false">LEFT(B1704,2)</f>
        <v>11</v>
      </c>
      <c r="H1704" s="0" t="str">
        <f aca="false">I1704&amp;"_"&amp;G1704&amp;"_"&amp;F1704</f>
        <v>Bjergsalamander_11_20180928_DL2018005_OrdrupGym_koersel1</v>
      </c>
      <c r="I1704" s="61" t="str">
        <f aca="false">MID(RIGHT(B1704,LEN(B1704)-3),1,FIND("_",RIGHT(B1704,LEN(B1704)-3))-1)</f>
        <v>Bjergsalamander</v>
      </c>
      <c r="J1704" s="61" t="str">
        <f aca="false">TRIM(SUBSTITUTE(RIGHT(B1704,FIND(I1704,B1704)+1),"_",""))</f>
        <v>eDNA</v>
      </c>
      <c r="K1704" s="0" t="str">
        <f aca="false">IFERROR(VALUE(SUBSTITUTE(E1704,".",",")),E1704)</f>
        <v>No Ct</v>
      </c>
      <c r="L1704" s="61" t="str">
        <f aca="false">IF(J1704="PosK",SUMIFS(K:K,J:J,"PosK",H:H,H1704),"")</f>
        <v/>
      </c>
      <c r="M1704" s="61" t="str">
        <f aca="false">IF(J1704="PosK",SUMIFS(K:K,J:J,"NegK",H:H,H1704),"")</f>
        <v/>
      </c>
      <c r="N1704" s="61" t="str">
        <f aca="false">IF(J1704="PosK",SUMIFS(K:K,J:J,"eDNA",H:H,H1704),"")</f>
        <v/>
      </c>
      <c r="Q1704" s="62"/>
    </row>
    <row r="1705" customFormat="false" ht="14.25" hidden="false" customHeight="false" outlineLevel="0" collapsed="false">
      <c r="A1705" s="0" t="s">
        <v>832</v>
      </c>
      <c r="B1705" s="52" t="s">
        <v>979</v>
      </c>
      <c r="C1705" s="52" t="s">
        <v>751</v>
      </c>
      <c r="D1705" s="53" t="n">
        <v>0.1</v>
      </c>
      <c r="E1705" s="53" t="s">
        <v>748</v>
      </c>
      <c r="F1705" s="0" t="s">
        <v>1257</v>
      </c>
      <c r="G1705" s="0" t="str">
        <f aca="false">LEFT(B1705,2)</f>
        <v>11</v>
      </c>
      <c r="H1705" s="0" t="str">
        <f aca="false">I1705&amp;"_"&amp;G1705&amp;"_"&amp;F1705</f>
        <v>Bjergsalamander_11_20180928_DL2018005_OrdrupGym_koersel1</v>
      </c>
      <c r="I1705" s="61" t="str">
        <f aca="false">MID(RIGHT(B1705,LEN(B1705)-3),1,FIND("_",RIGHT(B1705,LEN(B1705)-3))-1)</f>
        <v>Bjergsalamander</v>
      </c>
      <c r="J1705" s="61" t="str">
        <f aca="false">TRIM(SUBSTITUTE(RIGHT(B1705,FIND(I1705,B1705)+1),"_",""))</f>
        <v>eDNA</v>
      </c>
      <c r="K1705" s="0" t="str">
        <f aca="false">IFERROR(VALUE(SUBSTITUTE(E1705,".",",")),E1705)</f>
        <v>No Ct</v>
      </c>
      <c r="L1705" s="61" t="str">
        <f aca="false">IF(J1705="PosK",SUMIFS(K:K,J:J,"PosK",H:H,H1705),"")</f>
        <v/>
      </c>
      <c r="M1705" s="61" t="str">
        <f aca="false">IF(J1705="PosK",SUMIFS(K:K,J:J,"NegK",H:H,H1705),"")</f>
        <v/>
      </c>
      <c r="N1705" s="61" t="str">
        <f aca="false">IF(J1705="PosK",SUMIFS(K:K,J:J,"eDNA",H:H,H1705),"")</f>
        <v/>
      </c>
      <c r="P1705" s="62"/>
      <c r="T1705" s="63"/>
      <c r="W1705" s="64"/>
    </row>
    <row r="1706" customFormat="false" ht="14.25" hidden="false" customHeight="false" outlineLevel="0" collapsed="false">
      <c r="A1706" s="0" t="s">
        <v>834</v>
      </c>
      <c r="B1706" s="52" t="s">
        <v>980</v>
      </c>
      <c r="C1706" s="52" t="s">
        <v>743</v>
      </c>
      <c r="D1706" s="53" t="n">
        <v>0.1</v>
      </c>
      <c r="E1706" s="53" t="s">
        <v>748</v>
      </c>
      <c r="F1706" s="0" t="s">
        <v>1257</v>
      </c>
      <c r="G1706" s="0" t="str">
        <f aca="false">LEFT(B1706,2)</f>
        <v>12</v>
      </c>
      <c r="H1706" s="0" t="str">
        <f aca="false">I1706&amp;"_"&amp;G1706&amp;"_"&amp;F1706</f>
        <v>Latterfroe_12_20180928_DL2018005_OrdrupGym_koersel1</v>
      </c>
      <c r="I1706" s="61" t="str">
        <f aca="false">MID(RIGHT(B1706,LEN(B1706)-3),1,FIND("_",RIGHT(B1706,LEN(B1706)-3))-1)</f>
        <v>Latterfroe</v>
      </c>
      <c r="J1706" s="61" t="str">
        <f aca="false">TRIM(SUBSTITUTE(RIGHT(B1706,FIND(I1706,B1706)+1),"_",""))</f>
        <v>PosK</v>
      </c>
      <c r="K1706" s="0" t="str">
        <f aca="false">IFERROR(VALUE(SUBSTITUTE(E1706,".",",")),E1706)</f>
        <v>No Ct</v>
      </c>
      <c r="L1706" s="61" t="n">
        <f aca="false">IF(J1706="PosK",SUMIFS(K:K,J:J,"PosK",H:H,H1706),"")</f>
        <v>0</v>
      </c>
      <c r="M1706" s="61" t="n">
        <f aca="false">IF(J1706="PosK",SUMIFS(K:K,J:J,"NegK",H:H,H1706),"")</f>
        <v>0</v>
      </c>
      <c r="N1706" s="61" t="n">
        <f aca="false">IF(J1706="PosK",SUMIFS(K:K,J:J,"eDNA",H:H,H1706),"")</f>
        <v>0</v>
      </c>
      <c r="P1706" s="62" t="n">
        <f aca="false">IF(K1708="No Ct",0,K1708)</f>
        <v>0</v>
      </c>
      <c r="Q1706" s="62" t="n">
        <f aca="false">IF(K1709="No Ct",0,K1709)</f>
        <v>0</v>
      </c>
      <c r="R1706" s="0" t="str">
        <f aca="false">IF(AND(L1706&gt;0,M1706=0),"Valid","Invalid")</f>
        <v>Invalid</v>
      </c>
      <c r="S1706" s="0" t="str">
        <f aca="false">IF(OR(P1706&gt;1,Q1706&gt;1),"Present","Absent")</f>
        <v>Absent</v>
      </c>
      <c r="T1706" s="63" t="str">
        <f aca="false">IF(OR(AND(P1706&gt;1,P1706&lt;41),AND(Q1706&gt;1,Q1706&lt;41)),"Ct&lt;41","Ct&gt;41")</f>
        <v>Ct&gt;41</v>
      </c>
      <c r="U1706" s="0" t="str">
        <f aca="false">I1706</f>
        <v>Latterfroe</v>
      </c>
      <c r="V1706" s="0" t="str">
        <f aca="false">MID(F1706,10,9)</f>
        <v>DL2018005</v>
      </c>
      <c r="W1706" s="64" t="str">
        <f aca="false">V1706&amp;"_"&amp;U1706&amp;"_"&amp;R1706&amp;"_"&amp;S1706&amp;"_"&amp;T1706</f>
        <v>DL2018005_Latterfroe_Invalid_Absent_Ct&gt;41</v>
      </c>
    </row>
    <row r="1707" customFormat="false" ht="14.25" hidden="false" customHeight="false" outlineLevel="0" collapsed="false">
      <c r="A1707" s="0" t="s">
        <v>836</v>
      </c>
      <c r="B1707" s="52" t="s">
        <v>981</v>
      </c>
      <c r="C1707" s="52" t="s">
        <v>747</v>
      </c>
      <c r="D1707" s="53" t="n">
        <v>0.1</v>
      </c>
      <c r="E1707" s="53" t="s">
        <v>748</v>
      </c>
      <c r="F1707" s="0" t="s">
        <v>1257</v>
      </c>
      <c r="G1707" s="0" t="str">
        <f aca="false">LEFT(B1707,2)</f>
        <v>12</v>
      </c>
      <c r="H1707" s="0" t="str">
        <f aca="false">I1707&amp;"_"&amp;G1707&amp;"_"&amp;F1707</f>
        <v>Latterfroe_12_20180928_DL2018005_OrdrupGym_koersel1</v>
      </c>
      <c r="I1707" s="61" t="str">
        <f aca="false">MID(RIGHT(B1707,LEN(B1707)-3),1,FIND("_",RIGHT(B1707,LEN(B1707)-3))-1)</f>
        <v>Latterfroe</v>
      </c>
      <c r="J1707" s="61" t="str">
        <f aca="false">TRIM(SUBSTITUTE(RIGHT(B1707,FIND(I1707,B1707)+1),"_",""))</f>
        <v>NegK</v>
      </c>
      <c r="K1707" s="0" t="str">
        <f aca="false">IFERROR(VALUE(SUBSTITUTE(E1707,".",",")),E1707)</f>
        <v>No Ct</v>
      </c>
      <c r="L1707" s="61" t="str">
        <f aca="false">IF(J1707="PosK",SUMIFS(K:K,J:J,"PosK",H:H,H1707),"")</f>
        <v/>
      </c>
      <c r="M1707" s="61" t="str">
        <f aca="false">IF(J1707="PosK",SUMIFS(K:K,J:J,"NegK",H:H,H1707),"")</f>
        <v/>
      </c>
      <c r="N1707" s="61" t="str">
        <f aca="false">IF(J1707="PosK",SUMIFS(K:K,J:J,"eDNA",H:H,H1707),"")</f>
        <v/>
      </c>
    </row>
    <row r="1708" customFormat="false" ht="14.25" hidden="false" customHeight="false" outlineLevel="0" collapsed="false">
      <c r="A1708" s="0" t="s">
        <v>838</v>
      </c>
      <c r="B1708" s="52" t="s">
        <v>982</v>
      </c>
      <c r="C1708" s="52" t="s">
        <v>751</v>
      </c>
      <c r="D1708" s="53" t="n">
        <v>0.1</v>
      </c>
      <c r="E1708" s="53" t="s">
        <v>748</v>
      </c>
      <c r="F1708" s="0" t="s">
        <v>1257</v>
      </c>
      <c r="G1708" s="0" t="str">
        <f aca="false">LEFT(B1708,2)</f>
        <v>12</v>
      </c>
      <c r="H1708" s="0" t="str">
        <f aca="false">I1708&amp;"_"&amp;G1708&amp;"_"&amp;F1708</f>
        <v>Latterfroe_12_20180928_DL2018005_OrdrupGym_koersel1</v>
      </c>
      <c r="I1708" s="61" t="str">
        <f aca="false">MID(RIGHT(B1708,LEN(B1708)-3),1,FIND("_",RIGHT(B1708,LEN(B1708)-3))-1)</f>
        <v>Latterfroe</v>
      </c>
      <c r="J1708" s="61" t="str">
        <f aca="false">TRIM(SUBSTITUTE(RIGHT(B1708,FIND(I1708,B1708)+1),"_",""))</f>
        <v>eDNA</v>
      </c>
      <c r="K1708" s="0" t="str">
        <f aca="false">IFERROR(VALUE(SUBSTITUTE(E1708,".",",")),E1708)</f>
        <v>No Ct</v>
      </c>
      <c r="L1708" s="61" t="str">
        <f aca="false">IF(J1708="PosK",SUMIFS(K:K,J:J,"PosK",H:H,H1708),"")</f>
        <v/>
      </c>
      <c r="M1708" s="61" t="str">
        <f aca="false">IF(J1708="PosK",SUMIFS(K:K,J:J,"NegK",H:H,H1708),"")</f>
        <v/>
      </c>
      <c r="N1708" s="61" t="str">
        <f aca="false">IF(J1708="PosK",SUMIFS(K:K,J:J,"eDNA",H:H,H1708),"")</f>
        <v/>
      </c>
      <c r="Q1708" s="62"/>
    </row>
    <row r="1709" customFormat="false" ht="14.25" hidden="false" customHeight="false" outlineLevel="0" collapsed="false">
      <c r="A1709" s="0" t="s">
        <v>840</v>
      </c>
      <c r="B1709" s="52" t="s">
        <v>983</v>
      </c>
      <c r="C1709" s="52" t="s">
        <v>751</v>
      </c>
      <c r="D1709" s="53" t="n">
        <v>0.1</v>
      </c>
      <c r="E1709" s="53" t="s">
        <v>748</v>
      </c>
      <c r="F1709" s="0" t="s">
        <v>1257</v>
      </c>
      <c r="G1709" s="0" t="str">
        <f aca="false">LEFT(B1709,2)</f>
        <v>12</v>
      </c>
      <c r="H1709" s="0" t="str">
        <f aca="false">I1709&amp;"_"&amp;G1709&amp;"_"&amp;F1709</f>
        <v>Latterfroe_12_20180928_DL2018005_OrdrupGym_koersel1</v>
      </c>
      <c r="I1709" s="61" t="str">
        <f aca="false">MID(RIGHT(B1709,LEN(B1709)-3),1,FIND("_",RIGHT(B1709,LEN(B1709)-3))-1)</f>
        <v>Latterfroe</v>
      </c>
      <c r="J1709" s="61" t="str">
        <f aca="false">TRIM(SUBSTITUTE(RIGHT(B1709,FIND(I1709,B1709)+1),"_",""))</f>
        <v>eDNA</v>
      </c>
      <c r="K1709" s="0" t="str">
        <f aca="false">IFERROR(VALUE(SUBSTITUTE(E1709,".",",")),E1709)</f>
        <v>No Ct</v>
      </c>
      <c r="L1709" s="61" t="str">
        <f aca="false">IF(J1709="PosK",SUMIFS(K:K,J:J,"PosK",H:H,H1709),"")</f>
        <v/>
      </c>
      <c r="M1709" s="61" t="str">
        <f aca="false">IF(J1709="PosK",SUMIFS(K:K,J:J,"NegK",H:H,H1709),"")</f>
        <v/>
      </c>
      <c r="N1709" s="61" t="str">
        <f aca="false">IF(J1709="PosK",SUMIFS(K:K,J:J,"eDNA",H:H,H1709),"")</f>
        <v/>
      </c>
      <c r="P1709" s="62"/>
      <c r="T1709" s="63"/>
      <c r="W1709" s="64"/>
    </row>
    <row r="1710" customFormat="false" ht="14.25" hidden="false" customHeight="false" outlineLevel="0" collapsed="false">
      <c r="A1710" s="0" t="s">
        <v>842</v>
      </c>
      <c r="B1710" s="52" t="s">
        <v>984</v>
      </c>
      <c r="C1710" s="52" t="s">
        <v>743</v>
      </c>
      <c r="D1710" s="53" t="n">
        <v>0.1</v>
      </c>
      <c r="E1710" s="53" t="n">
        <v>28.76</v>
      </c>
      <c r="F1710" s="0" t="s">
        <v>1257</v>
      </c>
      <c r="G1710" s="0" t="str">
        <f aca="false">LEFT(B1710,2)</f>
        <v>13</v>
      </c>
      <c r="H1710" s="0" t="str">
        <f aca="false">I1710&amp;"_"&amp;G1710&amp;"_"&amp;F1710</f>
        <v>Spidssnudetfroe_13_20180928_DL2018005_OrdrupGym_koersel1</v>
      </c>
      <c r="I1710" s="61" t="str">
        <f aca="false">MID(RIGHT(B1710,LEN(B1710)-3),1,FIND("_",RIGHT(B1710,LEN(B1710)-3))-1)</f>
        <v>Spidssnudetfroe</v>
      </c>
      <c r="J1710" s="61" t="str">
        <f aca="false">TRIM(SUBSTITUTE(RIGHT(B1710,FIND(I1710,B1710)+1),"_",""))</f>
        <v>PosK</v>
      </c>
      <c r="K1710" s="0" t="n">
        <f aca="false">IFERROR(VALUE(SUBSTITUTE(E1710,".",",")),E1710)</f>
        <v>28.76</v>
      </c>
      <c r="L1710" s="61" t="n">
        <f aca="false">IF(J1710="PosK",SUMIFS(K:K,J:J,"PosK",H:H,H1710),"")</f>
        <v>28.76</v>
      </c>
      <c r="M1710" s="61" t="n">
        <f aca="false">IF(J1710="PosK",SUMIFS(K:K,J:J,"NegK",H:H,H1710),"")</f>
        <v>0</v>
      </c>
      <c r="N1710" s="61" t="n">
        <f aca="false">IF(J1710="PosK",SUMIFS(K:K,J:J,"eDNA",H:H,H1710),"")</f>
        <v>0</v>
      </c>
      <c r="P1710" s="62" t="n">
        <f aca="false">IF(K1712="No Ct",0,K1712)</f>
        <v>0</v>
      </c>
      <c r="Q1710" s="62" t="n">
        <f aca="false">IF(K1713="No Ct",0,K1713)</f>
        <v>0</v>
      </c>
      <c r="R1710" s="0" t="str">
        <f aca="false">IF(AND(L1710&gt;0,M1710=0),"Valid","Invalid")</f>
        <v>Valid</v>
      </c>
      <c r="S1710" s="0" t="str">
        <f aca="false">IF(OR(P1710&gt;1,Q1710&gt;1),"Present","Absent")</f>
        <v>Absent</v>
      </c>
      <c r="T1710" s="63" t="str">
        <f aca="false">IF(OR(AND(P1710&gt;1,P1710&lt;41),AND(Q1710&gt;1,Q1710&lt;41)),"Ct&lt;41","Ct&gt;41")</f>
        <v>Ct&gt;41</v>
      </c>
      <c r="U1710" s="0" t="str">
        <f aca="false">I1710</f>
        <v>Spidssnudetfroe</v>
      </c>
      <c r="V1710" s="0" t="str">
        <f aca="false">MID(F1710,10,9)</f>
        <v>DL2018005</v>
      </c>
      <c r="W1710" s="64" t="str">
        <f aca="false">V1710&amp;"_"&amp;U1710&amp;"_"&amp;R1710&amp;"_"&amp;S1710&amp;"_"&amp;T1710</f>
        <v>DL2018005_Spidssnudetfroe_Valid_Absent_Ct&gt;41</v>
      </c>
    </row>
    <row r="1711" customFormat="false" ht="14.25" hidden="false" customHeight="false" outlineLevel="0" collapsed="false">
      <c r="A1711" s="0" t="s">
        <v>844</v>
      </c>
      <c r="B1711" s="52" t="s">
        <v>985</v>
      </c>
      <c r="C1711" s="52" t="s">
        <v>747</v>
      </c>
      <c r="D1711" s="53" t="n">
        <v>0.1</v>
      </c>
      <c r="E1711" s="53" t="s">
        <v>748</v>
      </c>
      <c r="F1711" s="0" t="s">
        <v>1257</v>
      </c>
      <c r="G1711" s="0" t="str">
        <f aca="false">LEFT(B1711,2)</f>
        <v>13</v>
      </c>
      <c r="H1711" s="0" t="str">
        <f aca="false">I1711&amp;"_"&amp;G1711&amp;"_"&amp;F1711</f>
        <v>Spidssnudetfroe_13_20180928_DL2018005_OrdrupGym_koersel1</v>
      </c>
      <c r="I1711" s="61" t="str">
        <f aca="false">MID(RIGHT(B1711,LEN(B1711)-3),1,FIND("_",RIGHT(B1711,LEN(B1711)-3))-1)</f>
        <v>Spidssnudetfroe</v>
      </c>
      <c r="J1711" s="61" t="str">
        <f aca="false">TRIM(SUBSTITUTE(RIGHT(B1711,FIND(I1711,B1711)+1),"_",""))</f>
        <v>NegK</v>
      </c>
      <c r="K1711" s="0" t="str">
        <f aca="false">IFERROR(VALUE(SUBSTITUTE(E1711,".",",")),E1711)</f>
        <v>No Ct</v>
      </c>
      <c r="L1711" s="61" t="str">
        <f aca="false">IF(J1711="PosK",SUMIFS(K:K,J:J,"PosK",H:H,H1711),"")</f>
        <v/>
      </c>
      <c r="M1711" s="61" t="str">
        <f aca="false">IF(J1711="PosK",SUMIFS(K:K,J:J,"NegK",H:H,H1711),"")</f>
        <v/>
      </c>
      <c r="N1711" s="61" t="str">
        <f aca="false">IF(J1711="PosK",SUMIFS(K:K,J:J,"eDNA",H:H,H1711),"")</f>
        <v/>
      </c>
    </row>
    <row r="1712" customFormat="false" ht="14.25" hidden="false" customHeight="false" outlineLevel="0" collapsed="false">
      <c r="A1712" s="0" t="s">
        <v>846</v>
      </c>
      <c r="B1712" s="52" t="s">
        <v>986</v>
      </c>
      <c r="C1712" s="52" t="s">
        <v>751</v>
      </c>
      <c r="D1712" s="53" t="n">
        <v>0.1</v>
      </c>
      <c r="E1712" s="53" t="s">
        <v>748</v>
      </c>
      <c r="F1712" s="0" t="s">
        <v>1257</v>
      </c>
      <c r="G1712" s="0" t="str">
        <f aca="false">LEFT(B1712,2)</f>
        <v>13</v>
      </c>
      <c r="H1712" s="0" t="str">
        <f aca="false">I1712&amp;"_"&amp;G1712&amp;"_"&amp;F1712</f>
        <v>Spidssnudetfroe_13_20180928_DL2018005_OrdrupGym_koersel1</v>
      </c>
      <c r="I1712" s="61" t="str">
        <f aca="false">MID(RIGHT(B1712,LEN(B1712)-3),1,FIND("_",RIGHT(B1712,LEN(B1712)-3))-1)</f>
        <v>Spidssnudetfroe</v>
      </c>
      <c r="J1712" s="61" t="str">
        <f aca="false">TRIM(SUBSTITUTE(RIGHT(B1712,FIND(I1712,B1712)+1),"_",""))</f>
        <v>eDNA</v>
      </c>
      <c r="K1712" s="0" t="str">
        <f aca="false">IFERROR(VALUE(SUBSTITUTE(E1712,".",",")),E1712)</f>
        <v>No Ct</v>
      </c>
      <c r="L1712" s="61" t="str">
        <f aca="false">IF(J1712="PosK",SUMIFS(K:K,J:J,"PosK",H:H,H1712),"")</f>
        <v/>
      </c>
      <c r="M1712" s="61" t="str">
        <f aca="false">IF(J1712="PosK",SUMIFS(K:K,J:J,"NegK",H:H,H1712),"")</f>
        <v/>
      </c>
      <c r="N1712" s="61" t="str">
        <f aca="false">IF(J1712="PosK",SUMIFS(K:K,J:J,"eDNA",H:H,H1712),"")</f>
        <v/>
      </c>
      <c r="Q1712" s="62"/>
    </row>
    <row r="1713" customFormat="false" ht="14.25" hidden="false" customHeight="false" outlineLevel="0" collapsed="false">
      <c r="A1713" s="0" t="s">
        <v>848</v>
      </c>
      <c r="B1713" s="52" t="s">
        <v>986</v>
      </c>
      <c r="C1713" s="52" t="s">
        <v>751</v>
      </c>
      <c r="D1713" s="53" t="n">
        <v>0.1</v>
      </c>
      <c r="E1713" s="53" t="s">
        <v>748</v>
      </c>
      <c r="F1713" s="0" t="s">
        <v>1257</v>
      </c>
      <c r="G1713" s="0" t="str">
        <f aca="false">LEFT(B1713,2)</f>
        <v>13</v>
      </c>
      <c r="H1713" s="0" t="str">
        <f aca="false">I1713&amp;"_"&amp;G1713&amp;"_"&amp;F1713</f>
        <v>Spidssnudetfroe_13_20180928_DL2018005_OrdrupGym_koersel1</v>
      </c>
      <c r="I1713" s="61" t="str">
        <f aca="false">MID(RIGHT(B1713,LEN(B1713)-3),1,FIND("_",RIGHT(B1713,LEN(B1713)-3))-1)</f>
        <v>Spidssnudetfroe</v>
      </c>
      <c r="J1713" s="61" t="str">
        <f aca="false">TRIM(SUBSTITUTE(RIGHT(B1713,FIND(I1713,B1713)+1),"_",""))</f>
        <v>eDNA</v>
      </c>
      <c r="K1713" s="0" t="str">
        <f aca="false">IFERROR(VALUE(SUBSTITUTE(E1713,".",",")),E1713)</f>
        <v>No Ct</v>
      </c>
      <c r="L1713" s="61" t="str">
        <f aca="false">IF(J1713="PosK",SUMIFS(K:K,J:J,"PosK",H:H,H1713),"")</f>
        <v/>
      </c>
      <c r="M1713" s="61" t="str">
        <f aca="false">IF(J1713="PosK",SUMIFS(K:K,J:J,"NegK",H:H,H1713),"")</f>
        <v/>
      </c>
      <c r="N1713" s="61" t="str">
        <f aca="false">IF(J1713="PosK",SUMIFS(K:K,J:J,"eDNA",H:H,H1713),"")</f>
        <v/>
      </c>
      <c r="P1713" s="62"/>
      <c r="T1713" s="63"/>
      <c r="W1713" s="64"/>
    </row>
    <row r="1714" customFormat="false" ht="14.25" hidden="false" customHeight="false" outlineLevel="0" collapsed="false">
      <c r="A1714" s="0" t="s">
        <v>849</v>
      </c>
      <c r="B1714" s="52" t="s">
        <v>987</v>
      </c>
      <c r="C1714" s="52" t="s">
        <v>743</v>
      </c>
      <c r="D1714" s="53" t="n">
        <v>0.1</v>
      </c>
      <c r="E1714" s="53" t="s">
        <v>748</v>
      </c>
      <c r="F1714" s="0" t="s">
        <v>1257</v>
      </c>
      <c r="G1714" s="0" t="str">
        <f aca="false">LEFT(B1714,2)</f>
        <v>14</v>
      </c>
      <c r="H1714" s="0" t="str">
        <f aca="false">I1714&amp;"_"&amp;G1714&amp;"_"&amp;F1714</f>
        <v>Spidssnudetfroe_14_20180928_DL2018005_OrdrupGym_koersel1</v>
      </c>
      <c r="I1714" s="61" t="str">
        <f aca="false">MID(RIGHT(B1714,LEN(B1714)-3),1,FIND("_",RIGHT(B1714,LEN(B1714)-3))-1)</f>
        <v>Spidssnudetfroe</v>
      </c>
      <c r="J1714" s="61" t="str">
        <f aca="false">TRIM(SUBSTITUTE(RIGHT(B1714,FIND(I1714,B1714)+1),"_",""))</f>
        <v>PosK</v>
      </c>
      <c r="K1714" s="0" t="str">
        <f aca="false">IFERROR(VALUE(SUBSTITUTE(E1714,".",",")),E1714)</f>
        <v>No Ct</v>
      </c>
      <c r="L1714" s="61" t="n">
        <f aca="false">IF(J1714="PosK",SUMIFS(K:K,J:J,"PosK",H:H,H1714),"")</f>
        <v>0</v>
      </c>
      <c r="M1714" s="61" t="n">
        <f aca="false">IF(J1714="PosK",SUMIFS(K:K,J:J,"NegK",H:H,H1714),"")</f>
        <v>0</v>
      </c>
      <c r="N1714" s="61" t="n">
        <f aca="false">IF(J1714="PosK",SUMIFS(K:K,J:J,"eDNA",H:H,H1714),"")</f>
        <v>0</v>
      </c>
      <c r="P1714" s="62" t="n">
        <f aca="false">IF(K1716="No Ct",0,K1716)</f>
        <v>0</v>
      </c>
      <c r="Q1714" s="62" t="n">
        <f aca="false">IF(K1717="No Ct",0,K1717)</f>
        <v>0</v>
      </c>
      <c r="R1714" s="0" t="str">
        <f aca="false">IF(AND(L1714&gt;0,M1714=0),"Valid","Invalid")</f>
        <v>Invalid</v>
      </c>
      <c r="S1714" s="0" t="str">
        <f aca="false">IF(OR(P1714&gt;1,Q1714&gt;1),"Present","Absent")</f>
        <v>Absent</v>
      </c>
      <c r="T1714" s="63" t="str">
        <f aca="false">IF(OR(AND(P1714&gt;1,P1714&lt;41),AND(Q1714&gt;1,Q1714&lt;41)),"Ct&lt;41","Ct&gt;41")</f>
        <v>Ct&gt;41</v>
      </c>
      <c r="U1714" s="0" t="str">
        <f aca="false">I1714</f>
        <v>Spidssnudetfroe</v>
      </c>
      <c r="V1714" s="0" t="str">
        <f aca="false">MID(F1714,10,9)</f>
        <v>DL2018005</v>
      </c>
      <c r="W1714" s="64" t="str">
        <f aca="false">V1714&amp;"_"&amp;U1714&amp;"_"&amp;R1714&amp;"_"&amp;S1714&amp;"_"&amp;T1714</f>
        <v>DL2018005_Spidssnudetfroe_Invalid_Absent_Ct&gt;41</v>
      </c>
    </row>
    <row r="1715" customFormat="false" ht="14.25" hidden="false" customHeight="false" outlineLevel="0" collapsed="false">
      <c r="A1715" s="0" t="s">
        <v>851</v>
      </c>
      <c r="B1715" s="52" t="s">
        <v>988</v>
      </c>
      <c r="C1715" s="52" t="s">
        <v>747</v>
      </c>
      <c r="D1715" s="53" t="n">
        <v>0.1</v>
      </c>
      <c r="E1715" s="53" t="s">
        <v>748</v>
      </c>
      <c r="F1715" s="0" t="s">
        <v>1257</v>
      </c>
      <c r="G1715" s="0" t="str">
        <f aca="false">LEFT(B1715,2)</f>
        <v>14</v>
      </c>
      <c r="H1715" s="0" t="str">
        <f aca="false">I1715&amp;"_"&amp;G1715&amp;"_"&amp;F1715</f>
        <v>Spidssnudetfroe_14_20180928_DL2018005_OrdrupGym_koersel1</v>
      </c>
      <c r="I1715" s="61" t="str">
        <f aca="false">MID(RIGHT(B1715,LEN(B1715)-3),1,FIND("_",RIGHT(B1715,LEN(B1715)-3))-1)</f>
        <v>Spidssnudetfroe</v>
      </c>
      <c r="J1715" s="61" t="str">
        <f aca="false">TRIM(SUBSTITUTE(RIGHT(B1715,FIND(I1715,B1715)+1),"_",""))</f>
        <v>NegK</v>
      </c>
      <c r="K1715" s="0" t="str">
        <f aca="false">IFERROR(VALUE(SUBSTITUTE(E1715,".",",")),E1715)</f>
        <v>No Ct</v>
      </c>
      <c r="L1715" s="61" t="str">
        <f aca="false">IF(J1715="PosK",SUMIFS(K:K,J:J,"PosK",H:H,H1715),"")</f>
        <v/>
      </c>
      <c r="M1715" s="61" t="str">
        <f aca="false">IF(J1715="PosK",SUMIFS(K:K,J:J,"NegK",H:H,H1715),"")</f>
        <v/>
      </c>
      <c r="N1715" s="61" t="str">
        <f aca="false">IF(J1715="PosK",SUMIFS(K:K,J:J,"eDNA",H:H,H1715),"")</f>
        <v/>
      </c>
    </row>
    <row r="1716" customFormat="false" ht="14.25" hidden="false" customHeight="false" outlineLevel="0" collapsed="false">
      <c r="A1716" s="0" t="s">
        <v>853</v>
      </c>
      <c r="B1716" s="52" t="s">
        <v>989</v>
      </c>
      <c r="C1716" s="52" t="s">
        <v>751</v>
      </c>
      <c r="D1716" s="53" t="n">
        <v>0.1</v>
      </c>
      <c r="E1716" s="53" t="s">
        <v>748</v>
      </c>
      <c r="F1716" s="0" t="s">
        <v>1257</v>
      </c>
      <c r="G1716" s="0" t="str">
        <f aca="false">LEFT(B1716,2)</f>
        <v>14</v>
      </c>
      <c r="H1716" s="0" t="str">
        <f aca="false">I1716&amp;"_"&amp;G1716&amp;"_"&amp;F1716</f>
        <v>Spidssnudetfroe_14_20180928_DL2018005_OrdrupGym_koersel1</v>
      </c>
      <c r="I1716" s="61" t="str">
        <f aca="false">MID(RIGHT(B1716,LEN(B1716)-3),1,FIND("_",RIGHT(B1716,LEN(B1716)-3))-1)</f>
        <v>Spidssnudetfroe</v>
      </c>
      <c r="J1716" s="61" t="str">
        <f aca="false">TRIM(SUBSTITUTE(RIGHT(B1716,FIND(I1716,B1716)+1),"_",""))</f>
        <v>eDNA</v>
      </c>
      <c r="K1716" s="0" t="str">
        <f aca="false">IFERROR(VALUE(SUBSTITUTE(E1716,".",",")),E1716)</f>
        <v>No Ct</v>
      </c>
      <c r="L1716" s="61" t="str">
        <f aca="false">IF(J1716="PosK",SUMIFS(K:K,J:J,"PosK",H:H,H1716),"")</f>
        <v/>
      </c>
      <c r="M1716" s="61" t="str">
        <f aca="false">IF(J1716="PosK",SUMIFS(K:K,J:J,"NegK",H:H,H1716),"")</f>
        <v/>
      </c>
      <c r="N1716" s="61" t="str">
        <f aca="false">IF(J1716="PosK",SUMIFS(K:K,J:J,"eDNA",H:H,H1716),"")</f>
        <v/>
      </c>
      <c r="Q1716" s="62"/>
    </row>
    <row r="1717" customFormat="false" ht="14.25" hidden="false" customHeight="false" outlineLevel="0" collapsed="false">
      <c r="A1717" s="0" t="s">
        <v>855</v>
      </c>
      <c r="B1717" s="52" t="s">
        <v>989</v>
      </c>
      <c r="C1717" s="52" t="s">
        <v>751</v>
      </c>
      <c r="D1717" s="53" t="n">
        <v>0.1</v>
      </c>
      <c r="E1717" s="53" t="s">
        <v>748</v>
      </c>
      <c r="F1717" s="0" t="s">
        <v>1257</v>
      </c>
      <c r="G1717" s="0" t="str">
        <f aca="false">LEFT(B1717,2)</f>
        <v>14</v>
      </c>
      <c r="H1717" s="0" t="str">
        <f aca="false">I1717&amp;"_"&amp;G1717&amp;"_"&amp;F1717</f>
        <v>Spidssnudetfroe_14_20180928_DL2018005_OrdrupGym_koersel1</v>
      </c>
      <c r="I1717" s="61" t="str">
        <f aca="false">MID(RIGHT(B1717,LEN(B1717)-3),1,FIND("_",RIGHT(B1717,LEN(B1717)-3))-1)</f>
        <v>Spidssnudetfroe</v>
      </c>
      <c r="J1717" s="61" t="str">
        <f aca="false">TRIM(SUBSTITUTE(RIGHT(B1717,FIND(I1717,B1717)+1),"_",""))</f>
        <v>eDNA</v>
      </c>
      <c r="K1717" s="0" t="str">
        <f aca="false">IFERROR(VALUE(SUBSTITUTE(E1717,".",",")),E1717)</f>
        <v>No Ct</v>
      </c>
      <c r="L1717" s="61" t="str">
        <f aca="false">IF(J1717="PosK",SUMIFS(K:K,J:J,"PosK",H:H,H1717),"")</f>
        <v/>
      </c>
      <c r="M1717" s="61" t="str">
        <f aca="false">IF(J1717="PosK",SUMIFS(K:K,J:J,"NegK",H:H,H1717),"")</f>
        <v/>
      </c>
      <c r="N1717" s="61" t="str">
        <f aca="false">IF(J1717="PosK",SUMIFS(K:K,J:J,"eDNA",H:H,H1717),"")</f>
        <v/>
      </c>
      <c r="P1717" s="62"/>
      <c r="T1717" s="63"/>
      <c r="W1717" s="64"/>
    </row>
    <row r="1718" customFormat="false" ht="14.25" hidden="false" customHeight="false" outlineLevel="0" collapsed="false">
      <c r="A1718" s="0" t="s">
        <v>856</v>
      </c>
      <c r="B1718" s="52" t="s">
        <v>990</v>
      </c>
      <c r="C1718" s="52" t="s">
        <v>743</v>
      </c>
      <c r="D1718" s="53" t="n">
        <v>0.1</v>
      </c>
      <c r="E1718" s="53" t="n">
        <v>34.23</v>
      </c>
      <c r="F1718" s="0" t="s">
        <v>1257</v>
      </c>
      <c r="G1718" s="0" t="str">
        <f aca="false">LEFT(B1718,2)</f>
        <v>15</v>
      </c>
      <c r="H1718" s="0" t="str">
        <f aca="false">I1718&amp;"_"&amp;G1718&amp;"_"&amp;F1718</f>
        <v>KortbenetGroenFroe_15_20180928_DL2018005_OrdrupGym_koersel1</v>
      </c>
      <c r="I1718" s="61" t="str">
        <f aca="false">MID(RIGHT(B1718,LEN(B1718)-3),1,FIND("_",RIGHT(B1718,LEN(B1718)-3))-1)</f>
        <v>KortbenetGroenFroe</v>
      </c>
      <c r="J1718" s="61" t="str">
        <f aca="false">TRIM(SUBSTITUTE(RIGHT(B1718,FIND(I1718,B1718)+1),"_",""))</f>
        <v>PosK</v>
      </c>
      <c r="K1718" s="0" t="n">
        <f aca="false">IFERROR(VALUE(SUBSTITUTE(E1718,".",",")),E1718)</f>
        <v>34.23</v>
      </c>
      <c r="L1718" s="61" t="n">
        <f aca="false">IF(J1718="PosK",SUMIFS(K:K,J:J,"PosK",H:H,H1718),"")</f>
        <v>34.23</v>
      </c>
      <c r="M1718" s="61" t="n">
        <f aca="false">IF(J1718="PosK",SUMIFS(K:K,J:J,"NegK",H:H,H1718),"")</f>
        <v>0</v>
      </c>
      <c r="N1718" s="61" t="n">
        <f aca="false">IF(J1718="PosK",SUMIFS(K:K,J:J,"eDNA",H:H,H1718),"")</f>
        <v>0</v>
      </c>
      <c r="P1718" s="62" t="n">
        <f aca="false">IF(K1720="No Ct",0,K1720)</f>
        <v>0</v>
      </c>
      <c r="Q1718" s="62" t="n">
        <f aca="false">IF(K1721="No Ct",0,K1721)</f>
        <v>0</v>
      </c>
      <c r="R1718" s="0" t="str">
        <f aca="false">IF(AND(L1718&gt;0,M1718=0),"Valid","Invalid")</f>
        <v>Valid</v>
      </c>
      <c r="S1718" s="0" t="str">
        <f aca="false">IF(OR(P1718&gt;1,Q1718&gt;1),"Present","Absent")</f>
        <v>Absent</v>
      </c>
      <c r="T1718" s="63" t="str">
        <f aca="false">IF(OR(AND(P1718&gt;1,P1718&lt;41),AND(Q1718&gt;1,Q1718&lt;41)),"Ct&lt;41","Ct&gt;41")</f>
        <v>Ct&gt;41</v>
      </c>
      <c r="U1718" s="0" t="str">
        <f aca="false">I1718</f>
        <v>KortbenetGroenFroe</v>
      </c>
      <c r="V1718" s="0" t="str">
        <f aca="false">MID(F1718,10,9)</f>
        <v>DL2018005</v>
      </c>
      <c r="W1718" s="64" t="str">
        <f aca="false">V1718&amp;"_"&amp;U1718&amp;"_"&amp;R1718&amp;"_"&amp;S1718&amp;"_"&amp;T1718</f>
        <v>DL2018005_KortbenetGroenFroe_Valid_Absent_Ct&gt;41</v>
      </c>
    </row>
    <row r="1719" customFormat="false" ht="14.25" hidden="false" customHeight="false" outlineLevel="0" collapsed="false">
      <c r="A1719" s="0" t="s">
        <v>858</v>
      </c>
      <c r="B1719" s="52" t="s">
        <v>991</v>
      </c>
      <c r="C1719" s="52" t="s">
        <v>747</v>
      </c>
      <c r="D1719" s="53" t="n">
        <v>0.1</v>
      </c>
      <c r="E1719" s="53" t="s">
        <v>748</v>
      </c>
      <c r="F1719" s="0" t="s">
        <v>1257</v>
      </c>
      <c r="G1719" s="0" t="str">
        <f aca="false">LEFT(B1719,2)</f>
        <v>15</v>
      </c>
      <c r="H1719" s="0" t="str">
        <f aca="false">I1719&amp;"_"&amp;G1719&amp;"_"&amp;F1719</f>
        <v>KortbenetGroenFroe_15_20180928_DL2018005_OrdrupGym_koersel1</v>
      </c>
      <c r="I1719" s="61" t="str">
        <f aca="false">MID(RIGHT(B1719,LEN(B1719)-3),1,FIND("_",RIGHT(B1719,LEN(B1719)-3))-1)</f>
        <v>KortbenetGroenFroe</v>
      </c>
      <c r="J1719" s="61" t="str">
        <f aca="false">TRIM(SUBSTITUTE(RIGHT(B1719,FIND(I1719,B1719)+1),"_",""))</f>
        <v>NegK</v>
      </c>
      <c r="K1719" s="0" t="str">
        <f aca="false">IFERROR(VALUE(SUBSTITUTE(E1719,".",",")),E1719)</f>
        <v>No Ct</v>
      </c>
      <c r="L1719" s="61" t="str">
        <f aca="false">IF(J1719="PosK",SUMIFS(K:K,J:J,"PosK",H:H,H1719),"")</f>
        <v/>
      </c>
      <c r="M1719" s="61" t="str">
        <f aca="false">IF(J1719="PosK",SUMIFS(K:K,J:J,"NegK",H:H,H1719),"")</f>
        <v/>
      </c>
      <c r="N1719" s="61" t="str">
        <f aca="false">IF(J1719="PosK",SUMIFS(K:K,J:J,"eDNA",H:H,H1719),"")</f>
        <v/>
      </c>
    </row>
    <row r="1720" customFormat="false" ht="14.25" hidden="false" customHeight="false" outlineLevel="0" collapsed="false">
      <c r="A1720" s="0" t="s">
        <v>860</v>
      </c>
      <c r="B1720" s="52" t="s">
        <v>992</v>
      </c>
      <c r="C1720" s="52" t="s">
        <v>751</v>
      </c>
      <c r="D1720" s="53" t="n">
        <v>0.1</v>
      </c>
      <c r="E1720" s="53" t="s">
        <v>748</v>
      </c>
      <c r="F1720" s="0" t="s">
        <v>1257</v>
      </c>
      <c r="G1720" s="0" t="str">
        <f aca="false">LEFT(B1720,2)</f>
        <v>15</v>
      </c>
      <c r="H1720" s="0" t="str">
        <f aca="false">I1720&amp;"_"&amp;G1720&amp;"_"&amp;F1720</f>
        <v>KortbenetGroenFroe_15_20180928_DL2018005_OrdrupGym_koersel1</v>
      </c>
      <c r="I1720" s="61" t="str">
        <f aca="false">MID(RIGHT(B1720,LEN(B1720)-3),1,FIND("_",RIGHT(B1720,LEN(B1720)-3))-1)</f>
        <v>KortbenetGroenFroe</v>
      </c>
      <c r="J1720" s="61" t="str">
        <f aca="false">TRIM(SUBSTITUTE(RIGHT(B1720,FIND(I1720,B1720)+1),"_",""))</f>
        <v>eDNA</v>
      </c>
      <c r="K1720" s="0" t="str">
        <f aca="false">IFERROR(VALUE(SUBSTITUTE(E1720,".",",")),E1720)</f>
        <v>No Ct</v>
      </c>
      <c r="L1720" s="61" t="str">
        <f aca="false">IF(J1720="PosK",SUMIFS(K:K,J:J,"PosK",H:H,H1720),"")</f>
        <v/>
      </c>
      <c r="M1720" s="61" t="str">
        <f aca="false">IF(J1720="PosK",SUMIFS(K:K,J:J,"NegK",H:H,H1720),"")</f>
        <v/>
      </c>
      <c r="N1720" s="61" t="str">
        <f aca="false">IF(J1720="PosK",SUMIFS(K:K,J:J,"eDNA",H:H,H1720),"")</f>
        <v/>
      </c>
      <c r="Q1720" s="62"/>
    </row>
    <row r="1721" customFormat="false" ht="14.25" hidden="false" customHeight="false" outlineLevel="0" collapsed="false">
      <c r="A1721" s="0" t="s">
        <v>862</v>
      </c>
      <c r="B1721" s="52" t="s">
        <v>992</v>
      </c>
      <c r="C1721" s="52" t="s">
        <v>751</v>
      </c>
      <c r="D1721" s="53" t="n">
        <v>0.1</v>
      </c>
      <c r="E1721" s="53" t="s">
        <v>748</v>
      </c>
      <c r="F1721" s="0" t="s">
        <v>1257</v>
      </c>
      <c r="G1721" s="0" t="str">
        <f aca="false">LEFT(B1721,2)</f>
        <v>15</v>
      </c>
      <c r="H1721" s="0" t="str">
        <f aca="false">I1721&amp;"_"&amp;G1721&amp;"_"&amp;F1721</f>
        <v>KortbenetGroenFroe_15_20180928_DL2018005_OrdrupGym_koersel1</v>
      </c>
      <c r="I1721" s="61" t="str">
        <f aca="false">MID(RIGHT(B1721,LEN(B1721)-3),1,FIND("_",RIGHT(B1721,LEN(B1721)-3))-1)</f>
        <v>KortbenetGroenFroe</v>
      </c>
      <c r="J1721" s="61" t="str">
        <f aca="false">TRIM(SUBSTITUTE(RIGHT(B1721,FIND(I1721,B1721)+1),"_",""))</f>
        <v>eDNA</v>
      </c>
      <c r="K1721" s="0" t="str">
        <f aca="false">IFERROR(VALUE(SUBSTITUTE(E1721,".",",")),E1721)</f>
        <v>No Ct</v>
      </c>
      <c r="L1721" s="61" t="str">
        <f aca="false">IF(J1721="PosK",SUMIFS(K:K,J:J,"PosK",H:H,H1721),"")</f>
        <v/>
      </c>
      <c r="M1721" s="61" t="str">
        <f aca="false">IF(J1721="PosK",SUMIFS(K:K,J:J,"NegK",H:H,H1721),"")</f>
        <v/>
      </c>
      <c r="N1721" s="61" t="str">
        <f aca="false">IF(J1721="PosK",SUMIFS(K:K,J:J,"eDNA",H:H,H1721),"")</f>
        <v/>
      </c>
      <c r="P1721" s="62"/>
      <c r="T1721" s="63"/>
      <c r="W1721" s="64"/>
    </row>
    <row r="1722" customFormat="false" ht="14.25" hidden="false" customHeight="false" outlineLevel="0" collapsed="false">
      <c r="A1722" s="0" t="s">
        <v>863</v>
      </c>
      <c r="B1722" s="52" t="s">
        <v>1212</v>
      </c>
      <c r="C1722" s="52" t="s">
        <v>743</v>
      </c>
      <c r="D1722" s="53" t="n">
        <v>0.1</v>
      </c>
      <c r="E1722" s="53" t="s">
        <v>748</v>
      </c>
      <c r="F1722" s="0" t="s">
        <v>1257</v>
      </c>
      <c r="G1722" s="0" t="str">
        <f aca="false">LEFT(B1722,2)</f>
        <v>16</v>
      </c>
      <c r="H1722" s="0" t="str">
        <f aca="false">I1722&amp;"_"&amp;G1722&amp;"_"&amp;F1722</f>
        <v>ButsnudetFroe_16_20180928_DL2018005_OrdrupGym_koersel1</v>
      </c>
      <c r="I1722" s="61" t="str">
        <f aca="false">MID(RIGHT(B1722,LEN(B1722)-3),1,FIND("_",RIGHT(B1722,LEN(B1722)-3))-1)</f>
        <v>ButsnudetFroe</v>
      </c>
      <c r="J1722" s="61" t="str">
        <f aca="false">TRIM(SUBSTITUTE(RIGHT(B1722,FIND(I1722,B1722)+1),"_",""))</f>
        <v>PosK</v>
      </c>
      <c r="K1722" s="0" t="str">
        <f aca="false">IFERROR(VALUE(SUBSTITUTE(E1722,".",",")),E1722)</f>
        <v>No Ct</v>
      </c>
      <c r="L1722" s="61" t="n">
        <f aca="false">IF(J1722="PosK",SUMIFS(K:K,J:J,"PosK",H:H,H1722),"")</f>
        <v>0</v>
      </c>
      <c r="M1722" s="61" t="n">
        <f aca="false">IF(J1722="PosK",SUMIFS(K:K,J:J,"NegK",H:H,H1722),"")</f>
        <v>0</v>
      </c>
      <c r="N1722" s="61" t="n">
        <f aca="false">IF(J1722="PosK",SUMIFS(K:K,J:J,"eDNA",H:H,H1722),"")</f>
        <v>0</v>
      </c>
      <c r="P1722" s="62" t="n">
        <f aca="false">IF(K1724="No Ct",0,K1724)</f>
        <v>0</v>
      </c>
      <c r="Q1722" s="62" t="n">
        <f aca="false">IF(K1725="No Ct",0,K1725)</f>
        <v>0</v>
      </c>
      <c r="R1722" s="0" t="str">
        <f aca="false">IF(AND(L1722&gt;0,M1722=0),"Valid","Invalid")</f>
        <v>Invalid</v>
      </c>
      <c r="S1722" s="0" t="str">
        <f aca="false">IF(OR(P1722&gt;1,Q1722&gt;1),"Present","Absent")</f>
        <v>Absent</v>
      </c>
      <c r="T1722" s="63" t="str">
        <f aca="false">IF(OR(AND(P1722&gt;1,P1722&lt;41),AND(Q1722&gt;1,Q1722&lt;41)),"Ct&lt;41","Ct&gt;41")</f>
        <v>Ct&gt;41</v>
      </c>
      <c r="U1722" s="0" t="str">
        <f aca="false">I1722</f>
        <v>ButsnudetFroe</v>
      </c>
      <c r="V1722" s="0" t="str">
        <f aca="false">MID(F1722,10,9)</f>
        <v>DL2018005</v>
      </c>
      <c r="W1722" s="64" t="str">
        <f aca="false">V1722&amp;"_"&amp;U1722&amp;"_"&amp;R1722&amp;"_"&amp;S1722&amp;"_"&amp;T1722</f>
        <v>DL2018005_ButsnudetFroe_Invalid_Absent_Ct&gt;41</v>
      </c>
    </row>
    <row r="1723" customFormat="false" ht="14.25" hidden="false" customHeight="false" outlineLevel="0" collapsed="false">
      <c r="A1723" s="0" t="s">
        <v>865</v>
      </c>
      <c r="B1723" s="52" t="s">
        <v>1213</v>
      </c>
      <c r="C1723" s="52" t="s">
        <v>747</v>
      </c>
      <c r="D1723" s="53" t="n">
        <v>0.1</v>
      </c>
      <c r="E1723" s="53" t="s">
        <v>748</v>
      </c>
      <c r="F1723" s="0" t="s">
        <v>1257</v>
      </c>
      <c r="G1723" s="0" t="str">
        <f aca="false">LEFT(B1723,2)</f>
        <v>16</v>
      </c>
      <c r="H1723" s="0" t="str">
        <f aca="false">I1723&amp;"_"&amp;G1723&amp;"_"&amp;F1723</f>
        <v>ButsnudetFroe_16_20180928_DL2018005_OrdrupGym_koersel1</v>
      </c>
      <c r="I1723" s="61" t="str">
        <f aca="false">MID(RIGHT(B1723,LEN(B1723)-3),1,FIND("_",RIGHT(B1723,LEN(B1723)-3))-1)</f>
        <v>ButsnudetFroe</v>
      </c>
      <c r="J1723" s="61" t="str">
        <f aca="false">TRIM(SUBSTITUTE(RIGHT(B1723,FIND(I1723,B1723)+1),"_",""))</f>
        <v>NegK</v>
      </c>
      <c r="K1723" s="0" t="str">
        <f aca="false">IFERROR(VALUE(SUBSTITUTE(E1723,".",",")),E1723)</f>
        <v>No Ct</v>
      </c>
      <c r="L1723" s="61" t="str">
        <f aca="false">IF(J1723="PosK",SUMIFS(K:K,J:J,"PosK",H:H,H1723),"")</f>
        <v/>
      </c>
      <c r="M1723" s="61" t="str">
        <f aca="false">IF(J1723="PosK",SUMIFS(K:K,J:J,"NegK",H:H,H1723),"")</f>
        <v/>
      </c>
      <c r="N1723" s="61" t="str">
        <f aca="false">IF(J1723="PosK",SUMIFS(K:K,J:J,"eDNA",H:H,H1723),"")</f>
        <v/>
      </c>
    </row>
    <row r="1724" customFormat="false" ht="14.25" hidden="false" customHeight="false" outlineLevel="0" collapsed="false">
      <c r="A1724" s="0" t="s">
        <v>867</v>
      </c>
      <c r="B1724" s="52" t="s">
        <v>1214</v>
      </c>
      <c r="C1724" s="52" t="s">
        <v>751</v>
      </c>
      <c r="D1724" s="53" t="n">
        <v>0.1</v>
      </c>
      <c r="E1724" s="53" t="s">
        <v>748</v>
      </c>
      <c r="F1724" s="0" t="s">
        <v>1257</v>
      </c>
      <c r="G1724" s="0" t="str">
        <f aca="false">LEFT(B1724,2)</f>
        <v>16</v>
      </c>
      <c r="H1724" s="0" t="str">
        <f aca="false">I1724&amp;"_"&amp;G1724&amp;"_"&amp;F1724</f>
        <v>ButsnudetFroe_16_20180928_DL2018005_OrdrupGym_koersel1</v>
      </c>
      <c r="I1724" s="61" t="str">
        <f aca="false">MID(RIGHT(B1724,LEN(B1724)-3),1,FIND("_",RIGHT(B1724,LEN(B1724)-3))-1)</f>
        <v>ButsnudetFroe</v>
      </c>
      <c r="J1724" s="61" t="str">
        <f aca="false">TRIM(SUBSTITUTE(RIGHT(B1724,FIND(I1724,B1724)+1),"_",""))</f>
        <v>eDNA</v>
      </c>
      <c r="K1724" s="0" t="str">
        <f aca="false">IFERROR(VALUE(SUBSTITUTE(E1724,".",",")),E1724)</f>
        <v>No Ct</v>
      </c>
      <c r="L1724" s="61" t="str">
        <f aca="false">IF(J1724="PosK",SUMIFS(K:K,J:J,"PosK",H:H,H1724),"")</f>
        <v/>
      </c>
      <c r="M1724" s="61" t="str">
        <f aca="false">IF(J1724="PosK",SUMIFS(K:K,J:J,"NegK",H:H,H1724),"")</f>
        <v/>
      </c>
      <c r="N1724" s="61" t="str">
        <f aca="false">IF(J1724="PosK",SUMIFS(K:K,J:J,"eDNA",H:H,H1724),"")</f>
        <v/>
      </c>
      <c r="Q1724" s="62"/>
    </row>
    <row r="1725" customFormat="false" ht="14.25" hidden="false" customHeight="false" outlineLevel="0" collapsed="false">
      <c r="A1725" s="0" t="s">
        <v>869</v>
      </c>
      <c r="B1725" s="52" t="s">
        <v>1214</v>
      </c>
      <c r="C1725" s="52" t="s">
        <v>751</v>
      </c>
      <c r="D1725" s="53" t="n">
        <v>0.1</v>
      </c>
      <c r="E1725" s="53" t="s">
        <v>748</v>
      </c>
      <c r="F1725" s="0" t="s">
        <v>1257</v>
      </c>
      <c r="G1725" s="0" t="str">
        <f aca="false">LEFT(B1725,2)</f>
        <v>16</v>
      </c>
      <c r="H1725" s="0" t="str">
        <f aca="false">I1725&amp;"_"&amp;G1725&amp;"_"&amp;F1725</f>
        <v>ButsnudetFroe_16_20180928_DL2018005_OrdrupGym_koersel1</v>
      </c>
      <c r="I1725" s="61" t="str">
        <f aca="false">MID(RIGHT(B1725,LEN(B1725)-3),1,FIND("_",RIGHT(B1725,LEN(B1725)-3))-1)</f>
        <v>ButsnudetFroe</v>
      </c>
      <c r="J1725" s="61" t="str">
        <f aca="false">TRIM(SUBSTITUTE(RIGHT(B1725,FIND(I1725,B1725)+1),"_",""))</f>
        <v>eDNA</v>
      </c>
      <c r="K1725" s="0" t="str">
        <f aca="false">IFERROR(VALUE(SUBSTITUTE(E1725,".",",")),E1725)</f>
        <v>No Ct</v>
      </c>
      <c r="L1725" s="61" t="str">
        <f aca="false">IF(J1725="PosK",SUMIFS(K:K,J:J,"PosK",H:H,H1725),"")</f>
        <v/>
      </c>
      <c r="M1725" s="61" t="str">
        <f aca="false">IF(J1725="PosK",SUMIFS(K:K,J:J,"NegK",H:H,H1725),"")</f>
        <v/>
      </c>
      <c r="N1725" s="61" t="str">
        <f aca="false">IF(J1725="PosK",SUMIFS(K:K,J:J,"eDNA",H:H,H1725),"")</f>
        <v/>
      </c>
      <c r="P1725" s="62"/>
      <c r="T1725" s="63"/>
      <c r="W1725" s="64"/>
    </row>
    <row r="1726" customFormat="false" ht="14.25" hidden="false" customHeight="false" outlineLevel="0" collapsed="false">
      <c r="A1726" s="0" t="s">
        <v>870</v>
      </c>
      <c r="B1726" s="52" t="s">
        <v>996</v>
      </c>
      <c r="C1726" s="52" t="s">
        <v>743</v>
      </c>
      <c r="D1726" s="53" t="n">
        <v>0.1</v>
      </c>
      <c r="E1726" s="53" t="s">
        <v>748</v>
      </c>
      <c r="F1726" s="0" t="s">
        <v>1257</v>
      </c>
      <c r="G1726" s="0" t="str">
        <f aca="false">LEFT(B1726,2)</f>
        <v>17</v>
      </c>
      <c r="H1726" s="0" t="str">
        <f aca="false">I1726&amp;"_"&amp;G1726&amp;"_"&amp;F1726</f>
        <v>ButsnudetFroe_17_20180928_DL2018005_OrdrupGym_koersel1</v>
      </c>
      <c r="I1726" s="61" t="str">
        <f aca="false">MID(RIGHT(B1726,LEN(B1726)-3),1,FIND("_",RIGHT(B1726,LEN(B1726)-3))-1)</f>
        <v>ButsnudetFroe</v>
      </c>
      <c r="J1726" s="61" t="str">
        <f aca="false">TRIM(SUBSTITUTE(RIGHT(B1726,FIND(I1726,B1726)+1),"_",""))</f>
        <v>PosK</v>
      </c>
      <c r="K1726" s="0" t="str">
        <f aca="false">IFERROR(VALUE(SUBSTITUTE(E1726,".",",")),E1726)</f>
        <v>No Ct</v>
      </c>
      <c r="L1726" s="61" t="n">
        <f aca="false">IF(J1726="PosK",SUMIFS(K:K,J:J,"PosK",H:H,H1726),"")</f>
        <v>0</v>
      </c>
      <c r="M1726" s="61" t="n">
        <f aca="false">IF(J1726="PosK",SUMIFS(K:K,J:J,"NegK",H:H,H1726),"")</f>
        <v>0</v>
      </c>
      <c r="N1726" s="61" t="n">
        <f aca="false">IF(J1726="PosK",SUMIFS(K:K,J:J,"eDNA",H:H,H1726),"")</f>
        <v>0</v>
      </c>
      <c r="P1726" s="62" t="n">
        <f aca="false">IF(K1728="No Ct",0,K1728)</f>
        <v>0</v>
      </c>
      <c r="Q1726" s="62" t="n">
        <f aca="false">IF(K1729="No Ct",0,K1729)</f>
        <v>0</v>
      </c>
      <c r="R1726" s="0" t="str">
        <f aca="false">IF(AND(L1726&gt;0,M1726=0),"Valid","Invalid")</f>
        <v>Invalid</v>
      </c>
      <c r="S1726" s="0" t="str">
        <f aca="false">IF(OR(P1726&gt;1,Q1726&gt;1),"Present","Absent")</f>
        <v>Absent</v>
      </c>
      <c r="T1726" s="63" t="str">
        <f aca="false">IF(OR(AND(P1726&gt;1,P1726&lt;41),AND(Q1726&gt;1,Q1726&lt;41)),"Ct&lt;41","Ct&gt;41")</f>
        <v>Ct&gt;41</v>
      </c>
      <c r="U1726" s="0" t="str">
        <f aca="false">I1726</f>
        <v>ButsnudetFroe</v>
      </c>
      <c r="V1726" s="0" t="str">
        <f aca="false">MID(F1726,10,9)</f>
        <v>DL2018005</v>
      </c>
      <c r="W1726" s="64" t="str">
        <f aca="false">V1726&amp;"_"&amp;U1726&amp;"_"&amp;R1726&amp;"_"&amp;S1726&amp;"_"&amp;T1726</f>
        <v>DL2018005_ButsnudetFroe_Invalid_Absent_Ct&gt;41</v>
      </c>
    </row>
    <row r="1727" customFormat="false" ht="14.25" hidden="false" customHeight="false" outlineLevel="0" collapsed="false">
      <c r="A1727" s="0" t="s">
        <v>872</v>
      </c>
      <c r="B1727" s="52" t="s">
        <v>997</v>
      </c>
      <c r="C1727" s="52" t="s">
        <v>747</v>
      </c>
      <c r="D1727" s="53" t="n">
        <v>0.1</v>
      </c>
      <c r="E1727" s="53" t="s">
        <v>748</v>
      </c>
      <c r="F1727" s="0" t="s">
        <v>1257</v>
      </c>
      <c r="G1727" s="0" t="str">
        <f aca="false">LEFT(B1727,2)</f>
        <v>17</v>
      </c>
      <c r="H1727" s="0" t="str">
        <f aca="false">I1727&amp;"_"&amp;G1727&amp;"_"&amp;F1727</f>
        <v>ButsnudetFroe_17_20180928_DL2018005_OrdrupGym_koersel1</v>
      </c>
      <c r="I1727" s="61" t="str">
        <f aca="false">MID(RIGHT(B1727,LEN(B1727)-3),1,FIND("_",RIGHT(B1727,LEN(B1727)-3))-1)</f>
        <v>ButsnudetFroe</v>
      </c>
      <c r="J1727" s="61" t="str">
        <f aca="false">TRIM(SUBSTITUTE(RIGHT(B1727,FIND(I1727,B1727)+1),"_",""))</f>
        <v>NegK</v>
      </c>
      <c r="K1727" s="0" t="str">
        <f aca="false">IFERROR(VALUE(SUBSTITUTE(E1727,".",",")),E1727)</f>
        <v>No Ct</v>
      </c>
      <c r="L1727" s="61" t="str">
        <f aca="false">IF(J1727="PosK",SUMIFS(K:K,J:J,"PosK",H:H,H1727),"")</f>
        <v/>
      </c>
      <c r="M1727" s="61" t="str">
        <f aca="false">IF(J1727="PosK",SUMIFS(K:K,J:J,"NegK",H:H,H1727),"")</f>
        <v/>
      </c>
      <c r="N1727" s="61" t="str">
        <f aca="false">IF(J1727="PosK",SUMIFS(K:K,J:J,"eDNA",H:H,H1727),"")</f>
        <v/>
      </c>
    </row>
    <row r="1728" customFormat="false" ht="14.25" hidden="false" customHeight="false" outlineLevel="0" collapsed="false">
      <c r="A1728" s="0" t="s">
        <v>874</v>
      </c>
      <c r="B1728" s="52" t="s">
        <v>998</v>
      </c>
      <c r="C1728" s="52" t="s">
        <v>751</v>
      </c>
      <c r="D1728" s="53" t="n">
        <v>0.1</v>
      </c>
      <c r="E1728" s="53" t="s">
        <v>748</v>
      </c>
      <c r="F1728" s="0" t="s">
        <v>1257</v>
      </c>
      <c r="G1728" s="0" t="str">
        <f aca="false">LEFT(B1728,2)</f>
        <v>17</v>
      </c>
      <c r="H1728" s="0" t="str">
        <f aca="false">I1728&amp;"_"&amp;G1728&amp;"_"&amp;F1728</f>
        <v>ButsnudetFroe_17_20180928_DL2018005_OrdrupGym_koersel1</v>
      </c>
      <c r="I1728" s="61" t="str">
        <f aca="false">MID(RIGHT(B1728,LEN(B1728)-3),1,FIND("_",RIGHT(B1728,LEN(B1728)-3))-1)</f>
        <v>ButsnudetFroe</v>
      </c>
      <c r="J1728" s="61" t="str">
        <f aca="false">TRIM(SUBSTITUTE(RIGHT(B1728,FIND(I1728,B1728)+1),"_",""))</f>
        <v>eDNA</v>
      </c>
      <c r="K1728" s="0" t="str">
        <f aca="false">IFERROR(VALUE(SUBSTITUTE(E1728,".",",")),E1728)</f>
        <v>No Ct</v>
      </c>
      <c r="L1728" s="61" t="str">
        <f aca="false">IF(J1728="PosK",SUMIFS(K:K,J:J,"PosK",H:H,H1728),"")</f>
        <v/>
      </c>
      <c r="M1728" s="61" t="str">
        <f aca="false">IF(J1728="PosK",SUMIFS(K:K,J:J,"NegK",H:H,H1728),"")</f>
        <v/>
      </c>
      <c r="N1728" s="61" t="str">
        <f aca="false">IF(J1728="PosK",SUMIFS(K:K,J:J,"eDNA",H:H,H1728),"")</f>
        <v/>
      </c>
      <c r="Q1728" s="62"/>
    </row>
    <row r="1729" customFormat="false" ht="14.25" hidden="false" customHeight="false" outlineLevel="0" collapsed="false">
      <c r="A1729" s="0" t="s">
        <v>876</v>
      </c>
      <c r="B1729" s="52" t="s">
        <v>998</v>
      </c>
      <c r="C1729" s="52" t="s">
        <v>751</v>
      </c>
      <c r="D1729" s="53" t="n">
        <v>0.1</v>
      </c>
      <c r="E1729" s="53" t="s">
        <v>748</v>
      </c>
      <c r="F1729" s="0" t="s">
        <v>1257</v>
      </c>
      <c r="G1729" s="0" t="str">
        <f aca="false">LEFT(B1729,2)</f>
        <v>17</v>
      </c>
      <c r="H1729" s="0" t="str">
        <f aca="false">I1729&amp;"_"&amp;G1729&amp;"_"&amp;F1729</f>
        <v>ButsnudetFroe_17_20180928_DL2018005_OrdrupGym_koersel1</v>
      </c>
      <c r="I1729" s="61" t="str">
        <f aca="false">MID(RIGHT(B1729,LEN(B1729)-3),1,FIND("_",RIGHT(B1729,LEN(B1729)-3))-1)</f>
        <v>ButsnudetFroe</v>
      </c>
      <c r="J1729" s="61" t="str">
        <f aca="false">TRIM(SUBSTITUTE(RIGHT(B1729,FIND(I1729,B1729)+1),"_",""))</f>
        <v>eDNA</v>
      </c>
      <c r="K1729" s="0" t="str">
        <f aca="false">IFERROR(VALUE(SUBSTITUTE(E1729,".",",")),E1729)</f>
        <v>No Ct</v>
      </c>
      <c r="L1729" s="61" t="str">
        <f aca="false">IF(J1729="PosK",SUMIFS(K:K,J:J,"PosK",H:H,H1729),"")</f>
        <v/>
      </c>
      <c r="M1729" s="61" t="str">
        <f aca="false">IF(J1729="PosK",SUMIFS(K:K,J:J,"NegK",H:H,H1729),"")</f>
        <v/>
      </c>
      <c r="N1729" s="61" t="str">
        <f aca="false">IF(J1729="PosK",SUMIFS(K:K,J:J,"eDNA",H:H,H1729),"")</f>
        <v/>
      </c>
      <c r="P1729" s="62"/>
      <c r="T1729" s="63"/>
      <c r="W1729" s="64"/>
    </row>
    <row r="1730" customFormat="false" ht="14.25" hidden="false" customHeight="false" outlineLevel="0" collapsed="false">
      <c r="A1730" s="0" t="s">
        <v>877</v>
      </c>
      <c r="B1730" s="52" t="s">
        <v>1215</v>
      </c>
      <c r="C1730" s="52" t="s">
        <v>743</v>
      </c>
      <c r="D1730" s="53" t="n">
        <v>0.1</v>
      </c>
      <c r="E1730" s="53" t="n">
        <v>26.95</v>
      </c>
      <c r="F1730" s="0" t="s">
        <v>1257</v>
      </c>
      <c r="G1730" s="0" t="str">
        <f aca="false">LEFT(B1730,2)</f>
        <v>18</v>
      </c>
      <c r="H1730" s="0" t="str">
        <f aca="false">I1730&amp;"_"&amp;G1730&amp;"_"&amp;F1730</f>
        <v>LilleVandsalamander_18_20180928_DL2018005_OrdrupGym_koersel1</v>
      </c>
      <c r="I1730" s="61" t="str">
        <f aca="false">MID(RIGHT(B1730,LEN(B1730)-3),1,FIND("_",RIGHT(B1730,LEN(B1730)-3))-1)</f>
        <v>LilleVandsalamander</v>
      </c>
      <c r="J1730" s="61" t="str">
        <f aca="false">TRIM(SUBSTITUTE(RIGHT(B1730,FIND(I1730,B1730)+1),"_",""))</f>
        <v>PosK</v>
      </c>
      <c r="K1730" s="0" t="n">
        <f aca="false">IFERROR(VALUE(SUBSTITUTE(E1730,".",",")),E1730)</f>
        <v>26.95</v>
      </c>
      <c r="L1730" s="61" t="n">
        <f aca="false">IF(J1730="PosK",SUMIFS(K:K,J:J,"PosK",H:H,H1730),"")</f>
        <v>26.95</v>
      </c>
      <c r="M1730" s="61" t="n">
        <f aca="false">IF(J1730="PosK",SUMIFS(K:K,J:J,"NegK",H:H,H1730),"")</f>
        <v>42.69</v>
      </c>
      <c r="N1730" s="61" t="n">
        <f aca="false">IF(J1730="PosK",SUMIFS(K:K,J:J,"eDNA",H:H,H1730),"")</f>
        <v>81.19</v>
      </c>
      <c r="P1730" s="62" t="n">
        <f aca="false">IF(K1732="No Ct",0,K1732)</f>
        <v>40.79</v>
      </c>
      <c r="Q1730" s="62" t="n">
        <f aca="false">IF(K1733="No Ct",0,K1733)</f>
        <v>40.4</v>
      </c>
      <c r="R1730" s="0" t="str">
        <f aca="false">IF(AND(L1730&gt;0,M1730=0),"Valid","Invalid")</f>
        <v>Invalid</v>
      </c>
      <c r="S1730" s="0" t="str">
        <f aca="false">IF(OR(P1730&gt;1,Q1730&gt;1),"Present","Absent")</f>
        <v>Present</v>
      </c>
      <c r="T1730" s="63" t="str">
        <f aca="false">IF(OR(AND(P1730&gt;1,P1730&lt;41),AND(Q1730&gt;1,Q1730&lt;41)),"Ct&lt;41","Ct&gt;41")</f>
        <v>Ct&lt;41</v>
      </c>
      <c r="U1730" s="0" t="str">
        <f aca="false">I1730</f>
        <v>LilleVandsalamander</v>
      </c>
      <c r="V1730" s="0" t="str">
        <f aca="false">MID(F1730,10,9)</f>
        <v>DL2018005</v>
      </c>
      <c r="W1730" s="64" t="str">
        <f aca="false">V1730&amp;"_"&amp;U1730&amp;"_"&amp;R1730&amp;"_"&amp;S1730&amp;"_"&amp;T1730</f>
        <v>DL2018005_LilleVandsalamander_Invalid_Present_Ct&lt;41</v>
      </c>
    </row>
    <row r="1731" customFormat="false" ht="14.25" hidden="false" customHeight="false" outlineLevel="0" collapsed="false">
      <c r="A1731" s="0" t="s">
        <v>879</v>
      </c>
      <c r="B1731" s="52" t="s">
        <v>1216</v>
      </c>
      <c r="C1731" s="52" t="s">
        <v>747</v>
      </c>
      <c r="D1731" s="53" t="n">
        <v>0.1</v>
      </c>
      <c r="E1731" s="53" t="n">
        <v>42.69</v>
      </c>
      <c r="F1731" s="0" t="s">
        <v>1257</v>
      </c>
      <c r="G1731" s="0" t="str">
        <f aca="false">LEFT(B1731,2)</f>
        <v>18</v>
      </c>
      <c r="H1731" s="0" t="str">
        <f aca="false">I1731&amp;"_"&amp;G1731&amp;"_"&amp;F1731</f>
        <v>LilleVandsalamander_18_20180928_DL2018005_OrdrupGym_koersel1</v>
      </c>
      <c r="I1731" s="61" t="str">
        <f aca="false">MID(RIGHT(B1731,LEN(B1731)-3),1,FIND("_",RIGHT(B1731,LEN(B1731)-3))-1)</f>
        <v>LilleVandsalamander</v>
      </c>
      <c r="J1731" s="61" t="str">
        <f aca="false">TRIM(SUBSTITUTE(RIGHT(B1731,FIND(I1731,B1731)+1),"_",""))</f>
        <v>NegK</v>
      </c>
      <c r="K1731" s="0" t="n">
        <f aca="false">IFERROR(VALUE(SUBSTITUTE(E1731,".",",")),E1731)</f>
        <v>42.69</v>
      </c>
      <c r="L1731" s="61" t="str">
        <f aca="false">IF(J1731="PosK",SUMIFS(K:K,J:J,"PosK",H:H,H1731),"")</f>
        <v/>
      </c>
      <c r="M1731" s="61" t="str">
        <f aca="false">IF(J1731="PosK",SUMIFS(K:K,J:J,"NegK",H:H,H1731),"")</f>
        <v/>
      </c>
      <c r="N1731" s="61" t="str">
        <f aca="false">IF(J1731="PosK",SUMIFS(K:K,J:J,"eDNA",H:H,H1731),"")</f>
        <v/>
      </c>
    </row>
    <row r="1732" customFormat="false" ht="14.25" hidden="false" customHeight="false" outlineLevel="0" collapsed="false">
      <c r="A1732" s="0" t="s">
        <v>881</v>
      </c>
      <c r="B1732" s="52" t="s">
        <v>1217</v>
      </c>
      <c r="C1732" s="52" t="s">
        <v>751</v>
      </c>
      <c r="D1732" s="53" t="n">
        <v>0.1</v>
      </c>
      <c r="E1732" s="53" t="n">
        <v>40.79</v>
      </c>
      <c r="F1732" s="0" t="s">
        <v>1257</v>
      </c>
      <c r="G1732" s="0" t="str">
        <f aca="false">LEFT(B1732,2)</f>
        <v>18</v>
      </c>
      <c r="H1732" s="0" t="str">
        <f aca="false">I1732&amp;"_"&amp;G1732&amp;"_"&amp;F1732</f>
        <v>LilleVandsalamander_18_20180928_DL2018005_OrdrupGym_koersel1</v>
      </c>
      <c r="I1732" s="61" t="str">
        <f aca="false">MID(RIGHT(B1732,LEN(B1732)-3),1,FIND("_",RIGHT(B1732,LEN(B1732)-3))-1)</f>
        <v>LilleVandsalamander</v>
      </c>
      <c r="J1732" s="61" t="str">
        <f aca="false">TRIM(SUBSTITUTE(RIGHT(B1732,FIND(I1732,B1732)+1),"_",""))</f>
        <v>eDNA</v>
      </c>
      <c r="K1732" s="0" t="n">
        <f aca="false">IFERROR(VALUE(SUBSTITUTE(E1732,".",",")),E1732)</f>
        <v>40.79</v>
      </c>
      <c r="L1732" s="61" t="str">
        <f aca="false">IF(J1732="PosK",SUMIFS(K:K,J:J,"PosK",H:H,H1732),"")</f>
        <v/>
      </c>
      <c r="M1732" s="61" t="str">
        <f aca="false">IF(J1732="PosK",SUMIFS(K:K,J:J,"NegK",H:H,H1732),"")</f>
        <v/>
      </c>
      <c r="N1732" s="61" t="str">
        <f aca="false">IF(J1732="PosK",SUMIFS(K:K,J:J,"eDNA",H:H,H1732),"")</f>
        <v/>
      </c>
      <c r="Q1732" s="62"/>
    </row>
    <row r="1733" customFormat="false" ht="14.25" hidden="false" customHeight="false" outlineLevel="0" collapsed="false">
      <c r="A1733" s="0" t="s">
        <v>883</v>
      </c>
      <c r="B1733" s="52" t="s">
        <v>1217</v>
      </c>
      <c r="C1733" s="52" t="s">
        <v>751</v>
      </c>
      <c r="D1733" s="53" t="n">
        <v>0.1</v>
      </c>
      <c r="E1733" s="53" t="n">
        <v>40.4</v>
      </c>
      <c r="F1733" s="0" t="s">
        <v>1257</v>
      </c>
      <c r="G1733" s="0" t="str">
        <f aca="false">LEFT(B1733,2)</f>
        <v>18</v>
      </c>
      <c r="H1733" s="0" t="str">
        <f aca="false">I1733&amp;"_"&amp;G1733&amp;"_"&amp;F1733</f>
        <v>LilleVandsalamander_18_20180928_DL2018005_OrdrupGym_koersel1</v>
      </c>
      <c r="I1733" s="61" t="str">
        <f aca="false">MID(RIGHT(B1733,LEN(B1733)-3),1,FIND("_",RIGHT(B1733,LEN(B1733)-3))-1)</f>
        <v>LilleVandsalamander</v>
      </c>
      <c r="J1733" s="61" t="str">
        <f aca="false">TRIM(SUBSTITUTE(RIGHT(B1733,FIND(I1733,B1733)+1),"_",""))</f>
        <v>eDNA</v>
      </c>
      <c r="K1733" s="0" t="n">
        <f aca="false">IFERROR(VALUE(SUBSTITUTE(E1733,".",",")),E1733)</f>
        <v>40.4</v>
      </c>
      <c r="L1733" s="61" t="str">
        <f aca="false">IF(J1733="PosK",SUMIFS(K:K,J:J,"PosK",H:H,H1733),"")</f>
        <v/>
      </c>
      <c r="M1733" s="61" t="str">
        <f aca="false">IF(J1733="PosK",SUMIFS(K:K,J:J,"NegK",H:H,H1733),"")</f>
        <v/>
      </c>
      <c r="N1733" s="61" t="str">
        <f aca="false">IF(J1733="PosK",SUMIFS(K:K,J:J,"eDNA",H:H,H1733),"")</f>
        <v/>
      </c>
      <c r="P1733" s="62"/>
      <c r="T1733" s="63"/>
      <c r="W1733" s="64"/>
    </row>
    <row r="1734" customFormat="false" ht="14.25" hidden="false" customHeight="false" outlineLevel="0" collapsed="false">
      <c r="A1734" s="0" t="s">
        <v>884</v>
      </c>
      <c r="B1734" s="52" t="s">
        <v>1002</v>
      </c>
      <c r="C1734" s="52" t="s">
        <v>743</v>
      </c>
      <c r="D1734" s="53" t="n">
        <v>0.1</v>
      </c>
      <c r="E1734" s="53" t="n">
        <v>25.48</v>
      </c>
      <c r="F1734" s="0" t="s">
        <v>1257</v>
      </c>
      <c r="G1734" s="0" t="str">
        <f aca="false">LEFT(B1734,2)</f>
        <v>19</v>
      </c>
      <c r="H1734" s="0" t="str">
        <f aca="false">I1734&amp;"_"&amp;G1734&amp;"_"&amp;F1734</f>
        <v>LilleVandsalamander_19_20180928_DL2018005_OrdrupGym_koersel1</v>
      </c>
      <c r="I1734" s="61" t="str">
        <f aca="false">MID(RIGHT(B1734,LEN(B1734)-3),1,FIND("_",RIGHT(B1734,LEN(B1734)-3))-1)</f>
        <v>LilleVandsalamander</v>
      </c>
      <c r="J1734" s="61" t="str">
        <f aca="false">TRIM(SUBSTITUTE(RIGHT(B1734,FIND(I1734,B1734)+1),"_",""))</f>
        <v>PosK</v>
      </c>
      <c r="K1734" s="0" t="n">
        <f aca="false">IFERROR(VALUE(SUBSTITUTE(E1734,".",",")),E1734)</f>
        <v>25.48</v>
      </c>
      <c r="L1734" s="61" t="n">
        <f aca="false">IF(J1734="PosK",SUMIFS(K:K,J:J,"PosK",H:H,H1734),"")</f>
        <v>25.48</v>
      </c>
      <c r="M1734" s="61" t="n">
        <f aca="false">IF(J1734="PosK",SUMIFS(K:K,J:J,"NegK",H:H,H1734),"")</f>
        <v>0</v>
      </c>
      <c r="N1734" s="61" t="n">
        <f aca="false">IF(J1734="PosK",SUMIFS(K:K,J:J,"eDNA",H:H,H1734),"")</f>
        <v>77.83</v>
      </c>
      <c r="P1734" s="62" t="n">
        <f aca="false">IF(K1736="No Ct",0,K1736)</f>
        <v>21.26</v>
      </c>
      <c r="Q1734" s="62" t="n">
        <f aca="false">IF(K1737="No Ct",0,K1737)</f>
        <v>0</v>
      </c>
      <c r="R1734" s="0" t="str">
        <f aca="false">IF(AND(L1734&gt;0,M1734=0),"Valid","Invalid")</f>
        <v>Valid</v>
      </c>
      <c r="S1734" s="0" t="str">
        <f aca="false">IF(OR(P1734&gt;1,Q1734&gt;1),"Present","Absent")</f>
        <v>Present</v>
      </c>
      <c r="T1734" s="63" t="str">
        <f aca="false">IF(OR(AND(P1734&gt;1,P1734&lt;41),AND(Q1734&gt;1,Q1734&lt;41)),"Ct&lt;41","Ct&gt;41")</f>
        <v>Ct&lt;41</v>
      </c>
      <c r="U1734" s="0" t="str">
        <f aca="false">I1734</f>
        <v>LilleVandsalamander</v>
      </c>
      <c r="V1734" s="0" t="str">
        <f aca="false">MID(F1734,10,9)</f>
        <v>DL2018005</v>
      </c>
      <c r="W1734" s="64" t="str">
        <f aca="false">V1734&amp;"_"&amp;U1734&amp;"_"&amp;R1734&amp;"_"&amp;S1734&amp;"_"&amp;T1734</f>
        <v>DL2018005_LilleVandsalamander_Valid_Present_Ct&lt;41</v>
      </c>
    </row>
    <row r="1735" customFormat="false" ht="14.25" hidden="false" customHeight="false" outlineLevel="0" collapsed="false">
      <c r="A1735" s="0" t="s">
        <v>886</v>
      </c>
      <c r="B1735" s="52" t="s">
        <v>1003</v>
      </c>
      <c r="C1735" s="52" t="s">
        <v>747</v>
      </c>
      <c r="D1735" s="53" t="n">
        <v>0.1</v>
      </c>
      <c r="E1735" s="53" t="s">
        <v>748</v>
      </c>
      <c r="F1735" s="0" t="s">
        <v>1257</v>
      </c>
      <c r="G1735" s="0" t="str">
        <f aca="false">LEFT(B1735,2)</f>
        <v>19</v>
      </c>
      <c r="H1735" s="0" t="str">
        <f aca="false">I1735&amp;"_"&amp;G1735&amp;"_"&amp;F1735</f>
        <v>LilleVandsalamander_19_20180928_DL2018005_OrdrupGym_koersel1</v>
      </c>
      <c r="I1735" s="61" t="str">
        <f aca="false">MID(RIGHT(B1735,LEN(B1735)-3),1,FIND("_",RIGHT(B1735,LEN(B1735)-3))-1)</f>
        <v>LilleVandsalamander</v>
      </c>
      <c r="J1735" s="61" t="str">
        <f aca="false">TRIM(SUBSTITUTE(RIGHT(B1735,FIND(I1735,B1735)+1),"_",""))</f>
        <v>NegK</v>
      </c>
      <c r="K1735" s="0" t="str">
        <f aca="false">IFERROR(VALUE(SUBSTITUTE(E1735,".",",")),E1735)</f>
        <v>No Ct</v>
      </c>
      <c r="L1735" s="61" t="str">
        <f aca="false">IF(J1735="PosK",SUMIFS(K:K,J:J,"PosK",H:H,H1735),"")</f>
        <v/>
      </c>
      <c r="M1735" s="61" t="str">
        <f aca="false">IF(J1735="PosK",SUMIFS(K:K,J:J,"NegK",H:H,H1735),"")</f>
        <v/>
      </c>
      <c r="N1735" s="61" t="str">
        <f aca="false">IF(J1735="PosK",SUMIFS(K:K,J:J,"eDNA",H:H,H1735),"")</f>
        <v/>
      </c>
    </row>
    <row r="1736" customFormat="false" ht="14.25" hidden="false" customHeight="false" outlineLevel="0" collapsed="false">
      <c r="A1736" s="0" t="s">
        <v>891</v>
      </c>
      <c r="B1736" s="52" t="s">
        <v>1218</v>
      </c>
      <c r="C1736" s="52" t="s">
        <v>743</v>
      </c>
      <c r="D1736" s="53" t="n">
        <v>0.1</v>
      </c>
      <c r="E1736" s="53" t="n">
        <v>21.26</v>
      </c>
      <c r="F1736" s="0" t="s">
        <v>1257</v>
      </c>
      <c r="G1736" s="0" t="str">
        <f aca="false">LEFT(B1736,2)</f>
        <v>20</v>
      </c>
      <c r="H1736" s="0" t="str">
        <f aca="false">I1736&amp;"_"&amp;G1736&amp;"_"&amp;F1736</f>
        <v>Skalle_20_20180928_DL2018005_OrdrupGym_koersel1</v>
      </c>
      <c r="I1736" s="61" t="str">
        <f aca="false">MID(RIGHT(B1736,LEN(B1736)-3),1,FIND("_",RIGHT(B1736,LEN(B1736)-3))-1)</f>
        <v>Skalle</v>
      </c>
      <c r="J1736" s="61" t="str">
        <f aca="false">TRIM(SUBSTITUTE(RIGHT(B1736,FIND(I1736,B1736)+1),"_",""))</f>
        <v>PosK</v>
      </c>
      <c r="K1736" s="0" t="n">
        <f aca="false">IFERROR(VALUE(SUBSTITUTE(E1736,".",",")),E1736)</f>
        <v>21.26</v>
      </c>
      <c r="L1736" s="61" t="n">
        <f aca="false">IF(J1736="PosK",SUMIFS(K:K,J:J,"PosK",H:H,H1736),"")</f>
        <v>21.26</v>
      </c>
      <c r="M1736" s="61" t="n">
        <f aca="false">IF(J1736="PosK",SUMIFS(K:K,J:J,"NegK",H:H,H1736),"")</f>
        <v>0</v>
      </c>
      <c r="N1736" s="61" t="n">
        <f aca="false">IF(J1736="PosK",SUMIFS(K:K,J:J,"eDNA",H:H,H1736),"")</f>
        <v>0</v>
      </c>
      <c r="Q1736" s="62"/>
    </row>
    <row r="1737" customFormat="false" ht="14.25" hidden="false" customHeight="false" outlineLevel="0" collapsed="false">
      <c r="A1737" s="0" t="s">
        <v>893</v>
      </c>
      <c r="B1737" s="52" t="s">
        <v>1219</v>
      </c>
      <c r="C1737" s="52" t="s">
        <v>747</v>
      </c>
      <c r="D1737" s="53" t="n">
        <v>0.1</v>
      </c>
      <c r="E1737" s="53" t="s">
        <v>748</v>
      </c>
      <c r="F1737" s="0" t="s">
        <v>1257</v>
      </c>
      <c r="G1737" s="0" t="str">
        <f aca="false">LEFT(B1737,2)</f>
        <v>20</v>
      </c>
      <c r="H1737" s="0" t="str">
        <f aca="false">I1737&amp;"_"&amp;G1737&amp;"_"&amp;F1737</f>
        <v>Skalle_20_20180928_DL2018005_OrdrupGym_koersel1</v>
      </c>
      <c r="I1737" s="61" t="str">
        <f aca="false">MID(RIGHT(B1737,LEN(B1737)-3),1,FIND("_",RIGHT(B1737,LEN(B1737)-3))-1)</f>
        <v>Skalle</v>
      </c>
      <c r="J1737" s="61" t="str">
        <f aca="false">TRIM(SUBSTITUTE(RIGHT(B1737,FIND(I1737,B1737)+1),"_",""))</f>
        <v>NegK</v>
      </c>
      <c r="K1737" s="0" t="str">
        <f aca="false">IFERROR(VALUE(SUBSTITUTE(E1737,".",",")),E1737)</f>
        <v>No Ct</v>
      </c>
      <c r="L1737" s="61" t="str">
        <f aca="false">IF(J1737="PosK",SUMIFS(K:K,J:J,"PosK",H:H,H1737),"")</f>
        <v/>
      </c>
      <c r="M1737" s="61" t="str">
        <f aca="false">IF(J1737="PosK",SUMIFS(K:K,J:J,"NegK",H:H,H1737),"")</f>
        <v/>
      </c>
      <c r="N1737" s="61" t="str">
        <f aca="false">IF(J1737="PosK",SUMIFS(K:K,J:J,"eDNA",H:H,H1737),"")</f>
        <v/>
      </c>
      <c r="P1737" s="62"/>
      <c r="T1737" s="63"/>
      <c r="W1737" s="64"/>
    </row>
    <row r="1738" customFormat="false" ht="14.25" hidden="false" customHeight="false" outlineLevel="0" collapsed="false">
      <c r="A1738" s="0" t="s">
        <v>895</v>
      </c>
      <c r="B1738" s="52" t="s">
        <v>1220</v>
      </c>
      <c r="C1738" s="52" t="s">
        <v>751</v>
      </c>
      <c r="D1738" s="53" t="n">
        <v>0.1</v>
      </c>
      <c r="E1738" s="53" t="s">
        <v>748</v>
      </c>
      <c r="F1738" s="0" t="s">
        <v>1257</v>
      </c>
      <c r="G1738" s="0" t="str">
        <f aca="false">LEFT(B1738,2)</f>
        <v>20</v>
      </c>
      <c r="H1738" s="0" t="str">
        <f aca="false">I1738&amp;"_"&amp;G1738&amp;"_"&amp;F1738</f>
        <v>Skalle_20_20180928_DL2018005_OrdrupGym_koersel1</v>
      </c>
      <c r="I1738" s="61" t="str">
        <f aca="false">MID(RIGHT(B1738,LEN(B1738)-3),1,FIND("_",RIGHT(B1738,LEN(B1738)-3))-1)</f>
        <v>Skalle</v>
      </c>
      <c r="J1738" s="61" t="str">
        <f aca="false">TRIM(SUBSTITUTE(RIGHT(B1738,FIND(I1738,B1738)+1),"_",""))</f>
        <v>eDNA</v>
      </c>
      <c r="K1738" s="0" t="str">
        <f aca="false">IFERROR(VALUE(SUBSTITUTE(E1738,".",",")),E1738)</f>
        <v>No Ct</v>
      </c>
      <c r="L1738" s="61" t="str">
        <f aca="false">IF(J1738="PosK",SUMIFS(K:K,J:J,"PosK",H:H,H1738),"")</f>
        <v/>
      </c>
      <c r="M1738" s="61" t="str">
        <f aca="false">IF(J1738="PosK",SUMIFS(K:K,J:J,"NegK",H:H,H1738),"")</f>
        <v/>
      </c>
      <c r="N1738" s="61" t="str">
        <f aca="false">IF(J1738="PosK",SUMIFS(K:K,J:J,"eDNA",H:H,H1738),"")</f>
        <v/>
      </c>
      <c r="P1738" s="62" t="n">
        <f aca="false">IF(K1740="No Ct",0,K1740)</f>
        <v>20.19</v>
      </c>
      <c r="Q1738" s="62" t="n">
        <f aca="false">IF(K1741="No Ct",0,K1741)</f>
        <v>0</v>
      </c>
      <c r="R1738" s="0" t="str">
        <f aca="false">IF(AND(L1738&gt;0,M1738=0),"Valid","Invalid")</f>
        <v>Invalid</v>
      </c>
      <c r="S1738" s="0" t="str">
        <f aca="false">IF(OR(P1738&gt;1,Q1738&gt;1),"Present","Absent")</f>
        <v>Present</v>
      </c>
      <c r="T1738" s="63" t="str">
        <f aca="false">IF(OR(AND(P1738&gt;1,P1738&lt;41),AND(Q1738&gt;1,Q1738&lt;41)),"Ct&lt;41","Ct&gt;41")</f>
        <v>Ct&lt;41</v>
      </c>
      <c r="U1738" s="0" t="str">
        <f aca="false">I1738</f>
        <v>Skalle</v>
      </c>
      <c r="V1738" s="0" t="str">
        <f aca="false">MID(F1738,10,9)</f>
        <v>DL2018005</v>
      </c>
      <c r="W1738" s="64" t="str">
        <f aca="false">V1738&amp;"_"&amp;U1738&amp;"_"&amp;R1738&amp;"_"&amp;S1738&amp;"_"&amp;T1738</f>
        <v>DL2018005_Skalle_Invalid_Present_Ct&lt;41</v>
      </c>
    </row>
    <row r="1739" customFormat="false" ht="14.25" hidden="false" customHeight="false" outlineLevel="0" collapsed="false">
      <c r="A1739" s="0" t="s">
        <v>897</v>
      </c>
      <c r="B1739" s="52" t="s">
        <v>1220</v>
      </c>
      <c r="C1739" s="52" t="s">
        <v>751</v>
      </c>
      <c r="D1739" s="53" t="n">
        <v>0.1</v>
      </c>
      <c r="E1739" s="53" t="s">
        <v>748</v>
      </c>
      <c r="F1739" s="0" t="s">
        <v>1257</v>
      </c>
      <c r="G1739" s="0" t="str">
        <f aca="false">LEFT(B1739,2)</f>
        <v>20</v>
      </c>
      <c r="H1739" s="0" t="str">
        <f aca="false">I1739&amp;"_"&amp;G1739&amp;"_"&amp;F1739</f>
        <v>Skalle_20_20180928_DL2018005_OrdrupGym_koersel1</v>
      </c>
      <c r="I1739" s="61" t="str">
        <f aca="false">MID(RIGHT(B1739,LEN(B1739)-3),1,FIND("_",RIGHT(B1739,LEN(B1739)-3))-1)</f>
        <v>Skalle</v>
      </c>
      <c r="J1739" s="61" t="str">
        <f aca="false">TRIM(SUBSTITUTE(RIGHT(B1739,FIND(I1739,B1739)+1),"_",""))</f>
        <v>eDNA</v>
      </c>
      <c r="K1739" s="0" t="str">
        <f aca="false">IFERROR(VALUE(SUBSTITUTE(E1739,".",",")),E1739)</f>
        <v>No Ct</v>
      </c>
      <c r="L1739" s="61" t="str">
        <f aca="false">IF(J1739="PosK",SUMIFS(K:K,J:J,"PosK",H:H,H1739),"")</f>
        <v/>
      </c>
      <c r="M1739" s="61" t="str">
        <f aca="false">IF(J1739="PosK",SUMIFS(K:K,J:J,"NegK",H:H,H1739),"")</f>
        <v/>
      </c>
      <c r="N1739" s="61" t="str">
        <f aca="false">IF(J1739="PosK",SUMIFS(K:K,J:J,"eDNA",H:H,H1739),"")</f>
        <v/>
      </c>
    </row>
    <row r="1740" customFormat="false" ht="14.25" hidden="false" customHeight="false" outlineLevel="0" collapsed="false">
      <c r="A1740" s="0" t="s">
        <v>898</v>
      </c>
      <c r="B1740" s="52" t="s">
        <v>1008</v>
      </c>
      <c r="C1740" s="52" t="s">
        <v>743</v>
      </c>
      <c r="D1740" s="53" t="n">
        <v>0.1</v>
      </c>
      <c r="E1740" s="53" t="n">
        <v>20.19</v>
      </c>
      <c r="F1740" s="0" t="s">
        <v>1257</v>
      </c>
      <c r="G1740" s="0" t="str">
        <f aca="false">LEFT(B1740,2)</f>
        <v>21</v>
      </c>
      <c r="H1740" s="0" t="str">
        <f aca="false">I1740&amp;"_"&amp;G1740&amp;"_"&amp;F1740</f>
        <v>Skalle_21_20180928_DL2018005_OrdrupGym_koersel1</v>
      </c>
      <c r="I1740" s="61" t="str">
        <f aca="false">MID(RIGHT(B1740,LEN(B1740)-3),1,FIND("_",RIGHT(B1740,LEN(B1740)-3))-1)</f>
        <v>Skalle</v>
      </c>
      <c r="J1740" s="61" t="str">
        <f aca="false">TRIM(SUBSTITUTE(RIGHT(B1740,FIND(I1740,B1740)+1),"_",""))</f>
        <v>PosK</v>
      </c>
      <c r="K1740" s="0" t="n">
        <f aca="false">IFERROR(VALUE(SUBSTITUTE(E1740,".",",")),E1740)</f>
        <v>20.19</v>
      </c>
      <c r="L1740" s="61" t="n">
        <f aca="false">IF(J1740="PosK",SUMIFS(K:K,J:J,"PosK",H:H,H1740),"")</f>
        <v>20.19</v>
      </c>
      <c r="M1740" s="61" t="n">
        <f aca="false">IF(J1740="PosK",SUMIFS(K:K,J:J,"NegK",H:H,H1740),"")</f>
        <v>0</v>
      </c>
      <c r="N1740" s="61" t="n">
        <f aca="false">IF(J1740="PosK",SUMIFS(K:K,J:J,"eDNA",H:H,H1740),"")</f>
        <v>0</v>
      </c>
      <c r="Q1740" s="62"/>
    </row>
    <row r="1741" customFormat="false" ht="14.25" hidden="false" customHeight="false" outlineLevel="0" collapsed="false">
      <c r="A1741" s="0" t="s">
        <v>900</v>
      </c>
      <c r="B1741" s="52" t="s">
        <v>1009</v>
      </c>
      <c r="C1741" s="52" t="s">
        <v>747</v>
      </c>
      <c r="D1741" s="53" t="n">
        <v>0.1</v>
      </c>
      <c r="E1741" s="53" t="s">
        <v>748</v>
      </c>
      <c r="F1741" s="0" t="s">
        <v>1257</v>
      </c>
      <c r="G1741" s="0" t="str">
        <f aca="false">LEFT(B1741,2)</f>
        <v>21</v>
      </c>
      <c r="H1741" s="0" t="str">
        <f aca="false">I1741&amp;"_"&amp;G1741&amp;"_"&amp;F1741</f>
        <v>Skalle_21_20180928_DL2018005_OrdrupGym_koersel1</v>
      </c>
      <c r="I1741" s="61" t="str">
        <f aca="false">MID(RIGHT(B1741,LEN(B1741)-3),1,FIND("_",RIGHT(B1741,LEN(B1741)-3))-1)</f>
        <v>Skalle</v>
      </c>
      <c r="J1741" s="61" t="str">
        <f aca="false">TRIM(SUBSTITUTE(RIGHT(B1741,FIND(I1741,B1741)+1),"_",""))</f>
        <v>NegK</v>
      </c>
      <c r="K1741" s="0" t="str">
        <f aca="false">IFERROR(VALUE(SUBSTITUTE(E1741,".",",")),E1741)</f>
        <v>No Ct</v>
      </c>
      <c r="L1741" s="61" t="str">
        <f aca="false">IF(J1741="PosK",SUMIFS(K:K,J:J,"PosK",H:H,H1741),"")</f>
        <v/>
      </c>
      <c r="M1741" s="61" t="str">
        <f aca="false">IF(J1741="PosK",SUMIFS(K:K,J:J,"NegK",H:H,H1741),"")</f>
        <v/>
      </c>
      <c r="N1741" s="61" t="str">
        <f aca="false">IF(J1741="PosK",SUMIFS(K:K,J:J,"eDNA",H:H,H1741),"")</f>
        <v/>
      </c>
      <c r="P1741" s="62"/>
      <c r="T1741" s="63"/>
      <c r="W1741" s="64"/>
    </row>
    <row r="1742" customFormat="false" ht="14.25" hidden="false" customHeight="false" outlineLevel="0" collapsed="false">
      <c r="A1742" s="0" t="s">
        <v>902</v>
      </c>
      <c r="B1742" s="52" t="s">
        <v>1010</v>
      </c>
      <c r="C1742" s="52" t="s">
        <v>751</v>
      </c>
      <c r="D1742" s="53" t="n">
        <v>0.1</v>
      </c>
      <c r="E1742" s="53" t="s">
        <v>748</v>
      </c>
      <c r="F1742" s="0" t="s">
        <v>1257</v>
      </c>
      <c r="G1742" s="0" t="str">
        <f aca="false">LEFT(B1742,2)</f>
        <v>21</v>
      </c>
      <c r="H1742" s="0" t="str">
        <f aca="false">I1742&amp;"_"&amp;G1742&amp;"_"&amp;F1742</f>
        <v>Skalle_21_20180928_DL2018005_OrdrupGym_koersel1</v>
      </c>
      <c r="I1742" s="61" t="str">
        <f aca="false">MID(RIGHT(B1742,LEN(B1742)-3),1,FIND("_",RIGHT(B1742,LEN(B1742)-3))-1)</f>
        <v>Skalle</v>
      </c>
      <c r="J1742" s="61" t="str">
        <f aca="false">TRIM(SUBSTITUTE(RIGHT(B1742,FIND(I1742,B1742)+1),"_",""))</f>
        <v>eDNA</v>
      </c>
      <c r="K1742" s="0" t="str">
        <f aca="false">IFERROR(VALUE(SUBSTITUTE(E1742,".",",")),E1742)</f>
        <v>No Ct</v>
      </c>
      <c r="L1742" s="61" t="str">
        <f aca="false">IF(J1742="PosK",SUMIFS(K:K,J:J,"PosK",H:H,H1742),"")</f>
        <v/>
      </c>
      <c r="M1742" s="61" t="str">
        <f aca="false">IF(J1742="PosK",SUMIFS(K:K,J:J,"NegK",H:H,H1742),"")</f>
        <v/>
      </c>
      <c r="N1742" s="61" t="str">
        <f aca="false">IF(J1742="PosK",SUMIFS(K:K,J:J,"eDNA",H:H,H1742),"")</f>
        <v/>
      </c>
      <c r="P1742" s="62" t="n">
        <f aca="false">IF(K1744="No Ct",0,K1744)</f>
        <v>28.83</v>
      </c>
      <c r="Q1742" s="62" t="n">
        <f aca="false">IF(K1745="No Ct",0,K1745)</f>
        <v>0</v>
      </c>
      <c r="R1742" s="0" t="str">
        <f aca="false">IF(AND(L1742&gt;0,M1742=0),"Valid","Invalid")</f>
        <v>Invalid</v>
      </c>
      <c r="S1742" s="0" t="str">
        <f aca="false">IF(OR(P1742&gt;1,Q1742&gt;1),"Present","Absent")</f>
        <v>Present</v>
      </c>
      <c r="T1742" s="63" t="str">
        <f aca="false">IF(OR(AND(P1742&gt;1,P1742&lt;41),AND(Q1742&gt;1,Q1742&lt;41)),"Ct&lt;41","Ct&gt;41")</f>
        <v>Ct&lt;41</v>
      </c>
      <c r="U1742" s="0" t="str">
        <f aca="false">I1742</f>
        <v>Skalle</v>
      </c>
      <c r="V1742" s="0" t="str">
        <f aca="false">MID(F1742,10,9)</f>
        <v>DL2018005</v>
      </c>
      <c r="W1742" s="64" t="str">
        <f aca="false">V1742&amp;"_"&amp;U1742&amp;"_"&amp;R1742&amp;"_"&amp;S1742&amp;"_"&amp;T1742</f>
        <v>DL2018005_Skalle_Invalid_Present_Ct&lt;41</v>
      </c>
    </row>
    <row r="1743" customFormat="false" ht="14.25" hidden="false" customHeight="false" outlineLevel="0" collapsed="false">
      <c r="A1743" s="0" t="s">
        <v>904</v>
      </c>
      <c r="B1743" s="52" t="s">
        <v>1010</v>
      </c>
      <c r="C1743" s="52" t="s">
        <v>751</v>
      </c>
      <c r="D1743" s="53" t="n">
        <v>0.1</v>
      </c>
      <c r="E1743" s="53" t="s">
        <v>748</v>
      </c>
      <c r="F1743" s="0" t="s">
        <v>1257</v>
      </c>
      <c r="G1743" s="0" t="str">
        <f aca="false">LEFT(B1743,2)</f>
        <v>21</v>
      </c>
      <c r="H1743" s="0" t="str">
        <f aca="false">I1743&amp;"_"&amp;G1743&amp;"_"&amp;F1743</f>
        <v>Skalle_21_20180928_DL2018005_OrdrupGym_koersel1</v>
      </c>
      <c r="I1743" s="61" t="str">
        <f aca="false">MID(RIGHT(B1743,LEN(B1743)-3),1,FIND("_",RIGHT(B1743,LEN(B1743)-3))-1)</f>
        <v>Skalle</v>
      </c>
      <c r="J1743" s="61" t="str">
        <f aca="false">TRIM(SUBSTITUTE(RIGHT(B1743,FIND(I1743,B1743)+1),"_",""))</f>
        <v>eDNA</v>
      </c>
      <c r="K1743" s="0" t="str">
        <f aca="false">IFERROR(VALUE(SUBSTITUTE(E1743,".",",")),E1743)</f>
        <v>No Ct</v>
      </c>
      <c r="L1743" s="61" t="str">
        <f aca="false">IF(J1743="PosK",SUMIFS(K:K,J:J,"PosK",H:H,H1743),"")</f>
        <v/>
      </c>
      <c r="M1743" s="61" t="str">
        <f aca="false">IF(J1743="PosK",SUMIFS(K:K,J:J,"NegK",H:H,H1743),"")</f>
        <v/>
      </c>
      <c r="N1743" s="61" t="str">
        <f aca="false">IF(J1743="PosK",SUMIFS(K:K,J:J,"eDNA",H:H,H1743),"")</f>
        <v/>
      </c>
    </row>
    <row r="1744" customFormat="false" ht="14.25" hidden="false" customHeight="false" outlineLevel="0" collapsed="false">
      <c r="A1744" s="0" t="s">
        <v>912</v>
      </c>
      <c r="B1744" s="52" t="s">
        <v>1014</v>
      </c>
      <c r="C1744" s="52" t="s">
        <v>743</v>
      </c>
      <c r="D1744" s="53" t="n">
        <v>0.1</v>
      </c>
      <c r="E1744" s="53" t="n">
        <v>28.83</v>
      </c>
      <c r="F1744" s="0" t="s">
        <v>1257</v>
      </c>
      <c r="G1744" s="0" t="str">
        <f aca="false">LEFT(B1744,2)</f>
        <v>23</v>
      </c>
      <c r="H1744" s="0" t="str">
        <f aca="false">I1744&amp;"_"&amp;G1744&amp;"_"&amp;F1744</f>
        <v>Karusse_23_20180928_DL2018005_OrdrupGym_koersel1</v>
      </c>
      <c r="I1744" s="61" t="str">
        <f aca="false">MID(RIGHT(B1744,LEN(B1744)-3),1,FIND("_",RIGHT(B1744,LEN(B1744)-3))-1)</f>
        <v>Karusse</v>
      </c>
      <c r="J1744" s="61" t="str">
        <f aca="false">TRIM(SUBSTITUTE(RIGHT(B1744,FIND(I1744,B1744)+1),"_",""))</f>
        <v>PosK</v>
      </c>
      <c r="K1744" s="0" t="n">
        <f aca="false">IFERROR(VALUE(SUBSTITUTE(E1744,".",",")),E1744)</f>
        <v>28.83</v>
      </c>
      <c r="L1744" s="61" t="n">
        <f aca="false">IF(J1744="PosK",SUMIFS(K:K,J:J,"PosK",H:H,H1744),"")</f>
        <v>28.83</v>
      </c>
      <c r="M1744" s="61" t="n">
        <f aca="false">IF(J1744="PosK",SUMIFS(K:K,J:J,"NegK",H:H,H1744),"")</f>
        <v>0</v>
      </c>
      <c r="N1744" s="61" t="n">
        <f aca="false">IF(J1744="PosK",SUMIFS(K:K,J:J,"eDNA",H:H,H1744),"")</f>
        <v>0</v>
      </c>
      <c r="Q1744" s="62"/>
    </row>
    <row r="1745" customFormat="false" ht="14.25" hidden="false" customHeight="false" outlineLevel="0" collapsed="false">
      <c r="A1745" s="0" t="s">
        <v>914</v>
      </c>
      <c r="B1745" s="52" t="s">
        <v>1015</v>
      </c>
      <c r="C1745" s="52" t="s">
        <v>747</v>
      </c>
      <c r="D1745" s="53" t="n">
        <v>0.1</v>
      </c>
      <c r="E1745" s="53" t="s">
        <v>748</v>
      </c>
      <c r="F1745" s="0" t="s">
        <v>1257</v>
      </c>
      <c r="G1745" s="0" t="str">
        <f aca="false">LEFT(B1745,2)</f>
        <v>23</v>
      </c>
      <c r="H1745" s="0" t="str">
        <f aca="false">I1745&amp;"_"&amp;G1745&amp;"_"&amp;F1745</f>
        <v>Karusse_23_20180928_DL2018005_OrdrupGym_koersel1</v>
      </c>
      <c r="I1745" s="61" t="str">
        <f aca="false">MID(RIGHT(B1745,LEN(B1745)-3),1,FIND("_",RIGHT(B1745,LEN(B1745)-3))-1)</f>
        <v>Karusse</v>
      </c>
      <c r="J1745" s="61" t="str">
        <f aca="false">TRIM(SUBSTITUTE(RIGHT(B1745,FIND(I1745,B1745)+1),"_",""))</f>
        <v>NegK</v>
      </c>
      <c r="K1745" s="0" t="str">
        <f aca="false">IFERROR(VALUE(SUBSTITUTE(E1745,".",",")),E1745)</f>
        <v>No Ct</v>
      </c>
      <c r="L1745" s="61" t="str">
        <f aca="false">IF(J1745="PosK",SUMIFS(K:K,J:J,"PosK",H:H,H1745),"")</f>
        <v/>
      </c>
      <c r="M1745" s="61" t="str">
        <f aca="false">IF(J1745="PosK",SUMIFS(K:K,J:J,"NegK",H:H,H1745),"")</f>
        <v/>
      </c>
      <c r="N1745" s="61" t="str">
        <f aca="false">IF(J1745="PosK",SUMIFS(K:K,J:J,"eDNA",H:H,H1745),"")</f>
        <v/>
      </c>
      <c r="P1745" s="62"/>
      <c r="T1745" s="63"/>
      <c r="W1745" s="64"/>
    </row>
    <row r="1746" customFormat="false" ht="14.25" hidden="false" customHeight="false" outlineLevel="0" collapsed="false">
      <c r="A1746" s="0" t="s">
        <v>916</v>
      </c>
      <c r="B1746" s="52" t="s">
        <v>1016</v>
      </c>
      <c r="C1746" s="52" t="s">
        <v>751</v>
      </c>
      <c r="D1746" s="53" t="n">
        <v>0.1</v>
      </c>
      <c r="E1746" s="53" t="s">
        <v>748</v>
      </c>
      <c r="F1746" s="0" t="s">
        <v>1257</v>
      </c>
      <c r="G1746" s="0" t="str">
        <f aca="false">LEFT(B1746,2)</f>
        <v>23</v>
      </c>
      <c r="H1746" s="0" t="str">
        <f aca="false">I1746&amp;"_"&amp;G1746&amp;"_"&amp;F1746</f>
        <v>Karusse_23_20180928_DL2018005_OrdrupGym_koersel1</v>
      </c>
      <c r="I1746" s="61" t="str">
        <f aca="false">MID(RIGHT(B1746,LEN(B1746)-3),1,FIND("_",RIGHT(B1746,LEN(B1746)-3))-1)</f>
        <v>Karusse</v>
      </c>
      <c r="J1746" s="61" t="str">
        <f aca="false">TRIM(SUBSTITUTE(RIGHT(B1746,FIND(I1746,B1746)+1),"_",""))</f>
        <v>eDNA</v>
      </c>
      <c r="K1746" s="0" t="str">
        <f aca="false">IFERROR(VALUE(SUBSTITUTE(E1746,".",",")),E1746)</f>
        <v>No Ct</v>
      </c>
      <c r="L1746" s="61" t="str">
        <f aca="false">IF(J1746="PosK",SUMIFS(K:K,J:J,"PosK",H:H,H1746),"")</f>
        <v/>
      </c>
      <c r="M1746" s="61" t="str">
        <f aca="false">IF(J1746="PosK",SUMIFS(K:K,J:J,"NegK",H:H,H1746),"")</f>
        <v/>
      </c>
      <c r="N1746" s="61" t="str">
        <f aca="false">IF(J1746="PosK",SUMIFS(K:K,J:J,"eDNA",H:H,H1746),"")</f>
        <v/>
      </c>
      <c r="P1746" s="62" t="n">
        <f aca="false">IF(K1748="No Ct",0,K1748)</f>
        <v>0</v>
      </c>
      <c r="Q1746" s="62" t="n">
        <f aca="false">IF(K1749="No Ct",0,K1749)</f>
        <v>0</v>
      </c>
      <c r="R1746" s="0" t="str">
        <f aca="false">IF(AND(L1746&gt;0,M1746=0),"Valid","Invalid")</f>
        <v>Invalid</v>
      </c>
      <c r="S1746" s="0" t="str">
        <f aca="false">IF(OR(P1746&gt;1,Q1746&gt;1),"Present","Absent")</f>
        <v>Absent</v>
      </c>
      <c r="T1746" s="63" t="str">
        <f aca="false">IF(OR(AND(P1746&gt;1,P1746&lt;41),AND(Q1746&gt;1,Q1746&lt;41)),"Ct&lt;41","Ct&gt;41")</f>
        <v>Ct&gt;41</v>
      </c>
      <c r="U1746" s="0" t="str">
        <f aca="false">I1746</f>
        <v>Karusse</v>
      </c>
      <c r="V1746" s="0" t="str">
        <f aca="false">MID(F1746,10,9)</f>
        <v>DL2018005</v>
      </c>
      <c r="W1746" s="64" t="str">
        <f aca="false">V1746&amp;"_"&amp;U1746&amp;"_"&amp;R1746&amp;"_"&amp;S1746&amp;"_"&amp;T1746</f>
        <v>DL2018005_Karusse_Invalid_Absent_Ct&gt;41</v>
      </c>
    </row>
    <row r="1747" customFormat="false" ht="14.25" hidden="false" customHeight="false" outlineLevel="0" collapsed="false">
      <c r="A1747" s="0" t="s">
        <v>918</v>
      </c>
      <c r="B1747" s="52" t="s">
        <v>1016</v>
      </c>
      <c r="C1747" s="52" t="s">
        <v>751</v>
      </c>
      <c r="D1747" s="53" t="n">
        <v>0.1</v>
      </c>
      <c r="E1747" s="53" t="s">
        <v>748</v>
      </c>
      <c r="F1747" s="0" t="s">
        <v>1257</v>
      </c>
      <c r="G1747" s="0" t="str">
        <f aca="false">LEFT(B1747,2)</f>
        <v>23</v>
      </c>
      <c r="H1747" s="0" t="str">
        <f aca="false">I1747&amp;"_"&amp;G1747&amp;"_"&amp;F1747</f>
        <v>Karusse_23_20180928_DL2018005_OrdrupGym_koersel1</v>
      </c>
      <c r="I1747" s="61" t="str">
        <f aca="false">MID(RIGHT(B1747,LEN(B1747)-3),1,FIND("_",RIGHT(B1747,LEN(B1747)-3))-1)</f>
        <v>Karusse</v>
      </c>
      <c r="J1747" s="61" t="str">
        <f aca="false">TRIM(SUBSTITUTE(RIGHT(B1747,FIND(I1747,B1747)+1),"_",""))</f>
        <v>eDNA</v>
      </c>
      <c r="K1747" s="0" t="str">
        <f aca="false">IFERROR(VALUE(SUBSTITUTE(E1747,".",",")),E1747)</f>
        <v>No Ct</v>
      </c>
      <c r="L1747" s="61" t="str">
        <f aca="false">IF(J1747="PosK",SUMIFS(K:K,J:J,"PosK",H:H,H1747),"")</f>
        <v/>
      </c>
      <c r="M1747" s="61" t="str">
        <f aca="false">IF(J1747="PosK",SUMIFS(K:K,J:J,"NegK",H:H,H1747),"")</f>
        <v/>
      </c>
      <c r="N1747" s="61" t="str">
        <f aca="false">IF(J1747="PosK",SUMIFS(K:K,J:J,"eDNA",H:H,H1747),"")</f>
        <v/>
      </c>
    </row>
    <row r="1748" customFormat="false" ht="14.25" hidden="false" customHeight="false" outlineLevel="0" collapsed="false">
      <c r="A1748" s="0" t="s">
        <v>919</v>
      </c>
      <c r="B1748" s="52" t="s">
        <v>1224</v>
      </c>
      <c r="C1748" s="52" t="s">
        <v>743</v>
      </c>
      <c r="D1748" s="53" t="n">
        <v>0.1</v>
      </c>
      <c r="E1748" s="53" t="s">
        <v>748</v>
      </c>
      <c r="F1748" s="0" t="s">
        <v>1257</v>
      </c>
      <c r="G1748" s="0" t="str">
        <f aca="false">LEFT(B1748,2)</f>
        <v>24</v>
      </c>
      <c r="H1748" s="0" t="str">
        <f aca="false">I1748&amp;"_"&amp;G1748&amp;"_"&amp;F1748</f>
        <v>Soelvkarusse_24_20180928_DL2018005_OrdrupGym_koersel1</v>
      </c>
      <c r="I1748" s="61" t="str">
        <f aca="false">MID(RIGHT(B1748,LEN(B1748)-3),1,FIND("_",RIGHT(B1748,LEN(B1748)-3))-1)</f>
        <v>Soelvkarusse</v>
      </c>
      <c r="J1748" s="61" t="str">
        <f aca="false">TRIM(SUBSTITUTE(RIGHT(B1748,FIND(I1748,B1748)+1),"_",""))</f>
        <v>PosK</v>
      </c>
      <c r="K1748" s="0" t="str">
        <f aca="false">IFERROR(VALUE(SUBSTITUTE(E1748,".",",")),E1748)</f>
        <v>No Ct</v>
      </c>
      <c r="L1748" s="61" t="n">
        <f aca="false">IF(J1748="PosK",SUMIFS(K:K,J:J,"PosK",H:H,H1748),"")</f>
        <v>0</v>
      </c>
      <c r="M1748" s="61" t="n">
        <f aca="false">IF(J1748="PosK",SUMIFS(K:K,J:J,"NegK",H:H,H1748),"")</f>
        <v>0</v>
      </c>
      <c r="N1748" s="61" t="n">
        <f aca="false">IF(J1748="PosK",SUMIFS(K:K,J:J,"eDNA",H:H,H1748),"")</f>
        <v>0</v>
      </c>
      <c r="Q1748" s="62"/>
    </row>
    <row r="1749" customFormat="false" ht="14.25" hidden="false" customHeight="false" outlineLevel="0" collapsed="false">
      <c r="A1749" s="0" t="s">
        <v>921</v>
      </c>
      <c r="B1749" s="52" t="s">
        <v>1225</v>
      </c>
      <c r="C1749" s="52" t="s">
        <v>747</v>
      </c>
      <c r="D1749" s="53" t="n">
        <v>0.1</v>
      </c>
      <c r="E1749" s="53" t="s">
        <v>748</v>
      </c>
      <c r="F1749" s="0" t="s">
        <v>1257</v>
      </c>
      <c r="G1749" s="0" t="str">
        <f aca="false">LEFT(B1749,2)</f>
        <v>24</v>
      </c>
      <c r="H1749" s="0" t="str">
        <f aca="false">I1749&amp;"_"&amp;G1749&amp;"_"&amp;F1749</f>
        <v>Soelvkarusse_24_20180928_DL2018005_OrdrupGym_koersel1</v>
      </c>
      <c r="I1749" s="61" t="str">
        <f aca="false">MID(RIGHT(B1749,LEN(B1749)-3),1,FIND("_",RIGHT(B1749,LEN(B1749)-3))-1)</f>
        <v>Soelvkarusse</v>
      </c>
      <c r="J1749" s="61" t="str">
        <f aca="false">TRIM(SUBSTITUTE(RIGHT(B1749,FIND(I1749,B1749)+1),"_",""))</f>
        <v>NegK</v>
      </c>
      <c r="K1749" s="0" t="str">
        <f aca="false">IFERROR(VALUE(SUBSTITUTE(E1749,".",",")),E1749)</f>
        <v>No Ct</v>
      </c>
      <c r="L1749" s="61" t="str">
        <f aca="false">IF(J1749="PosK",SUMIFS(K:K,J:J,"PosK",H:H,H1749),"")</f>
        <v/>
      </c>
      <c r="M1749" s="61" t="str">
        <f aca="false">IF(J1749="PosK",SUMIFS(K:K,J:J,"NegK",H:H,H1749),"")</f>
        <v/>
      </c>
      <c r="N1749" s="61" t="str">
        <f aca="false">IF(J1749="PosK",SUMIFS(K:K,J:J,"eDNA",H:H,H1749),"")</f>
        <v/>
      </c>
      <c r="P1749" s="62"/>
      <c r="T1749" s="63"/>
      <c r="W1749" s="64"/>
    </row>
    <row r="1750" customFormat="false" ht="14.25" hidden="false" customHeight="false" outlineLevel="0" collapsed="false">
      <c r="A1750" s="0" t="s">
        <v>923</v>
      </c>
      <c r="B1750" s="52" t="s">
        <v>1226</v>
      </c>
      <c r="C1750" s="52" t="s">
        <v>751</v>
      </c>
      <c r="D1750" s="53" t="n">
        <v>0.1</v>
      </c>
      <c r="E1750" s="53" t="s">
        <v>748</v>
      </c>
      <c r="F1750" s="0" t="s">
        <v>1257</v>
      </c>
      <c r="G1750" s="0" t="str">
        <f aca="false">LEFT(B1750,2)</f>
        <v>24</v>
      </c>
      <c r="H1750" s="0" t="str">
        <f aca="false">I1750&amp;"_"&amp;G1750&amp;"_"&amp;F1750</f>
        <v>Soelvkarusse_24_20180928_DL2018005_OrdrupGym_koersel1</v>
      </c>
      <c r="I1750" s="61" t="str">
        <f aca="false">MID(RIGHT(B1750,LEN(B1750)-3),1,FIND("_",RIGHT(B1750,LEN(B1750)-3))-1)</f>
        <v>Soelvkarusse</v>
      </c>
      <c r="J1750" s="61" t="str">
        <f aca="false">TRIM(SUBSTITUTE(RIGHT(B1750,FIND(I1750,B1750)+1),"_",""))</f>
        <v>eDNA</v>
      </c>
      <c r="K1750" s="0" t="str">
        <f aca="false">IFERROR(VALUE(SUBSTITUTE(E1750,".",",")),E1750)</f>
        <v>No Ct</v>
      </c>
      <c r="L1750" s="61" t="str">
        <f aca="false">IF(J1750="PosK",SUMIFS(K:K,J:J,"PosK",H:H,H1750),"")</f>
        <v/>
      </c>
      <c r="M1750" s="61" t="str">
        <f aca="false">IF(J1750="PosK",SUMIFS(K:K,J:J,"NegK",H:H,H1750),"")</f>
        <v/>
      </c>
      <c r="N1750" s="61" t="str">
        <f aca="false">IF(J1750="PosK",SUMIFS(K:K,J:J,"eDNA",H:H,H1750),"")</f>
        <v/>
      </c>
      <c r="P1750" s="62" t="n">
        <f aca="false">IF(K1752="No Ct",0,K1752)</f>
        <v>40.42</v>
      </c>
      <c r="Q1750" s="62" t="n">
        <f aca="false">IF(K1753="No Ct",0,K1753)</f>
        <v>37.41</v>
      </c>
      <c r="R1750" s="0" t="str">
        <f aca="false">IF(AND(L1750&gt;0,M1750=0),"Valid","Invalid")</f>
        <v>Invalid</v>
      </c>
      <c r="S1750" s="0" t="str">
        <f aca="false">IF(OR(P1750&gt;1,Q1750&gt;1),"Present","Absent")</f>
        <v>Present</v>
      </c>
      <c r="T1750" s="63" t="str">
        <f aca="false">IF(OR(AND(P1750&gt;1,P1750&lt;41),AND(Q1750&gt;1,Q1750&lt;41)),"Ct&lt;41","Ct&gt;41")</f>
        <v>Ct&lt;41</v>
      </c>
      <c r="U1750" s="0" t="str">
        <f aca="false">I1750</f>
        <v>Soelvkarusse</v>
      </c>
      <c r="V1750" s="0" t="str">
        <f aca="false">MID(F1750,10,9)</f>
        <v>DL2018005</v>
      </c>
      <c r="W1750" s="64" t="str">
        <f aca="false">V1750&amp;"_"&amp;U1750&amp;"_"&amp;R1750&amp;"_"&amp;S1750&amp;"_"&amp;T1750</f>
        <v>DL2018005_Soelvkarusse_Invalid_Present_Ct&lt;41</v>
      </c>
    </row>
    <row r="1751" customFormat="false" ht="14.25" hidden="false" customHeight="false" outlineLevel="0" collapsed="false">
      <c r="A1751" s="0" t="s">
        <v>925</v>
      </c>
      <c r="B1751" s="52" t="s">
        <v>1226</v>
      </c>
      <c r="C1751" s="52" t="s">
        <v>751</v>
      </c>
      <c r="D1751" s="53" t="n">
        <v>0.1</v>
      </c>
      <c r="E1751" s="53" t="s">
        <v>748</v>
      </c>
      <c r="F1751" s="0" t="s">
        <v>1257</v>
      </c>
      <c r="G1751" s="0" t="str">
        <f aca="false">LEFT(B1751,2)</f>
        <v>24</v>
      </c>
      <c r="H1751" s="0" t="str">
        <f aca="false">I1751&amp;"_"&amp;G1751&amp;"_"&amp;F1751</f>
        <v>Soelvkarusse_24_20180928_DL2018005_OrdrupGym_koersel1</v>
      </c>
      <c r="I1751" s="61" t="str">
        <f aca="false">MID(RIGHT(B1751,LEN(B1751)-3),1,FIND("_",RIGHT(B1751,LEN(B1751)-3))-1)</f>
        <v>Soelvkarusse</v>
      </c>
      <c r="J1751" s="61" t="str">
        <f aca="false">TRIM(SUBSTITUTE(RIGHT(B1751,FIND(I1751,B1751)+1),"_",""))</f>
        <v>eDNA</v>
      </c>
      <c r="K1751" s="0" t="str">
        <f aca="false">IFERROR(VALUE(SUBSTITUTE(E1751,".",",")),E1751)</f>
        <v>No Ct</v>
      </c>
      <c r="L1751" s="61" t="str">
        <f aca="false">IF(J1751="PosK",SUMIFS(K:K,J:J,"PosK",H:H,H1751),"")</f>
        <v/>
      </c>
      <c r="M1751" s="61" t="str">
        <f aca="false">IF(J1751="PosK",SUMIFS(K:K,J:J,"NegK",H:H,H1751),"")</f>
        <v/>
      </c>
      <c r="N1751" s="61" t="str">
        <f aca="false">IF(J1751="PosK",SUMIFS(K:K,J:J,"eDNA",H:H,H1751),"")</f>
        <v/>
      </c>
    </row>
    <row r="1752" customFormat="false" ht="14.25" hidden="false" customHeight="false" outlineLevel="0" collapsed="false">
      <c r="A1752" s="0" t="s">
        <v>888</v>
      </c>
      <c r="B1752" s="52" t="s">
        <v>1004</v>
      </c>
      <c r="C1752" s="52" t="s">
        <v>751</v>
      </c>
      <c r="D1752" s="53" t="n">
        <v>0.1</v>
      </c>
      <c r="E1752" s="53" t="n">
        <v>40.42</v>
      </c>
      <c r="F1752" s="0" t="s">
        <v>1257</v>
      </c>
      <c r="G1752" s="0" t="str">
        <f aca="false">LEFT(B1752,2)</f>
        <v>19</v>
      </c>
      <c r="H1752" s="0" t="str">
        <f aca="false">I1752&amp;"_"&amp;G1752&amp;"_"&amp;F1752</f>
        <v>LilleVandsalamander_19_20180928_DL2018005_OrdrupGym_koersel1</v>
      </c>
      <c r="I1752" s="61" t="str">
        <f aca="false">MID(RIGHT(B1752,LEN(B1752)-3),1,FIND("_",RIGHT(B1752,LEN(B1752)-3))-1)</f>
        <v>LilleVandsalamander</v>
      </c>
      <c r="J1752" s="61" t="str">
        <f aca="false">TRIM(SUBSTITUTE(RIGHT(B1752,FIND(I1752,B1752)+1),"_",""))</f>
        <v>eDNA</v>
      </c>
      <c r="K1752" s="0" t="n">
        <f aca="false">IFERROR(VALUE(SUBSTITUTE(E1752,".",",")),E1752)</f>
        <v>40.42</v>
      </c>
      <c r="L1752" s="61" t="str">
        <f aca="false">IF(J1752="PosK",SUMIFS(K:K,J:J,"PosK",H:H,H1752),"")</f>
        <v/>
      </c>
      <c r="M1752" s="61" t="str">
        <f aca="false">IF(J1752="PosK",SUMIFS(K:K,J:J,"NegK",H:H,H1752),"")</f>
        <v/>
      </c>
      <c r="N1752" s="61" t="str">
        <f aca="false">IF(J1752="PosK",SUMIFS(K:K,J:J,"eDNA",H:H,H1752),"")</f>
        <v/>
      </c>
      <c r="Q1752" s="62"/>
    </row>
    <row r="1753" customFormat="false" ht="14.25" hidden="false" customHeight="false" outlineLevel="0" collapsed="false">
      <c r="A1753" s="0" t="s">
        <v>890</v>
      </c>
      <c r="B1753" s="52" t="s">
        <v>1004</v>
      </c>
      <c r="C1753" s="52" t="s">
        <v>751</v>
      </c>
      <c r="D1753" s="53" t="n">
        <v>0.1</v>
      </c>
      <c r="E1753" s="53" t="n">
        <v>37.41</v>
      </c>
      <c r="F1753" s="0" t="s">
        <v>1257</v>
      </c>
      <c r="G1753" s="0" t="str">
        <f aca="false">LEFT(B1753,2)</f>
        <v>19</v>
      </c>
      <c r="H1753" s="0" t="str">
        <f aca="false">I1753&amp;"_"&amp;G1753&amp;"_"&amp;F1753</f>
        <v>LilleVandsalamander_19_20180928_DL2018005_OrdrupGym_koersel1</v>
      </c>
      <c r="I1753" s="61" t="str">
        <f aca="false">MID(RIGHT(B1753,LEN(B1753)-3),1,FIND("_",RIGHT(B1753,LEN(B1753)-3))-1)</f>
        <v>LilleVandsalamander</v>
      </c>
      <c r="J1753" s="61" t="str">
        <f aca="false">TRIM(SUBSTITUTE(RIGHT(B1753,FIND(I1753,B1753)+1),"_",""))</f>
        <v>eDNA</v>
      </c>
      <c r="K1753" s="0" t="n">
        <f aca="false">IFERROR(VALUE(SUBSTITUTE(E1753,".",",")),E1753)</f>
        <v>37.41</v>
      </c>
      <c r="L1753" s="61" t="str">
        <f aca="false">IF(J1753="PosK",SUMIFS(K:K,J:J,"PosK",H:H,H1753),"")</f>
        <v/>
      </c>
      <c r="M1753" s="61" t="str">
        <f aca="false">IF(J1753="PosK",SUMIFS(K:K,J:J,"NegK",H:H,H1753),"")</f>
        <v/>
      </c>
      <c r="N1753" s="61" t="str">
        <f aca="false">IF(J1753="PosK",SUMIFS(K:K,J:J,"eDNA",H:H,H1753),"")</f>
        <v/>
      </c>
      <c r="P1753" s="62"/>
      <c r="T1753" s="63"/>
      <c r="W1753" s="64"/>
    </row>
    <row r="1754" customFormat="false" ht="14.25" hidden="false" customHeight="false" outlineLevel="0" collapsed="false">
      <c r="A1754" s="0" t="s">
        <v>905</v>
      </c>
      <c r="B1754" s="52" t="s">
        <v>1221</v>
      </c>
      <c r="C1754" s="52" t="s">
        <v>743</v>
      </c>
      <c r="D1754" s="53" t="n">
        <v>0.1</v>
      </c>
      <c r="E1754" s="53" t="s">
        <v>748</v>
      </c>
      <c r="F1754" s="0" t="s">
        <v>1257</v>
      </c>
      <c r="G1754" s="0" t="str">
        <f aca="false">LEFT(B1754,2)</f>
        <v>22</v>
      </c>
      <c r="H1754" s="0" t="str">
        <f aca="false">I1754&amp;"_"&amp;G1754&amp;"_"&amp;F1754</f>
        <v>Karusse_22_20180928_DL2018005_OrdrupGym_koersel1</v>
      </c>
      <c r="I1754" s="61" t="str">
        <f aca="false">MID(RIGHT(B1754,LEN(B1754)-3),1,FIND("_",RIGHT(B1754,LEN(B1754)-3))-1)</f>
        <v>Karusse</v>
      </c>
      <c r="J1754" s="61" t="str">
        <f aca="false">TRIM(SUBSTITUTE(RIGHT(B1754,FIND(I1754,B1754)+1),"_",""))</f>
        <v>PosK</v>
      </c>
      <c r="K1754" s="0" t="str">
        <f aca="false">IFERROR(VALUE(SUBSTITUTE(E1754,".",",")),E1754)</f>
        <v>No Ct</v>
      </c>
      <c r="L1754" s="61" t="n">
        <f aca="false">IF(J1754="PosK",SUMIFS(K:K,J:J,"PosK",H:H,H1754),"")</f>
        <v>0</v>
      </c>
      <c r="M1754" s="61" t="n">
        <f aca="false">IF(J1754="PosK",SUMIFS(K:K,J:J,"NegK",H:H,H1754),"")</f>
        <v>0</v>
      </c>
      <c r="N1754" s="61" t="n">
        <f aca="false">IF(J1754="PosK",SUMIFS(K:K,J:J,"eDNA",H:H,H1754),"")</f>
        <v>0</v>
      </c>
      <c r="P1754" s="62" t="n">
        <f aca="false">IF(K1756="No Ct",0,K1756)</f>
        <v>0</v>
      </c>
      <c r="Q1754" s="62" t="n">
        <f aca="false">IF(K1757="No Ct",0,K1757)</f>
        <v>0</v>
      </c>
      <c r="R1754" s="0" t="str">
        <f aca="false">IF(AND(L1754&gt;0,M1754=0),"Valid","Invalid")</f>
        <v>Invalid</v>
      </c>
      <c r="S1754" s="0" t="str">
        <f aca="false">IF(OR(P1754&gt;1,Q1754&gt;1),"Present","Absent")</f>
        <v>Absent</v>
      </c>
      <c r="T1754" s="63" t="str">
        <f aca="false">IF(OR(AND(P1754&gt;1,P1754&lt;41),AND(Q1754&gt;1,Q1754&lt;41)),"Ct&lt;41","Ct&gt;41")</f>
        <v>Ct&gt;41</v>
      </c>
      <c r="U1754" s="0" t="str">
        <f aca="false">I1754</f>
        <v>Karusse</v>
      </c>
      <c r="V1754" s="0" t="str">
        <f aca="false">MID(F1754,10,9)</f>
        <v>DL2018005</v>
      </c>
      <c r="W1754" s="64" t="str">
        <f aca="false">V1754&amp;"_"&amp;U1754&amp;"_"&amp;R1754&amp;"_"&amp;S1754&amp;"_"&amp;T1754</f>
        <v>DL2018005_Karusse_Invalid_Absent_Ct&gt;41</v>
      </c>
    </row>
    <row r="1755" customFormat="false" ht="14.25" hidden="false" customHeight="false" outlineLevel="0" collapsed="false">
      <c r="A1755" s="0" t="s">
        <v>907</v>
      </c>
      <c r="B1755" s="52" t="s">
        <v>1222</v>
      </c>
      <c r="C1755" s="52" t="s">
        <v>747</v>
      </c>
      <c r="D1755" s="53" t="n">
        <v>0.1</v>
      </c>
      <c r="E1755" s="53" t="s">
        <v>748</v>
      </c>
      <c r="F1755" s="0" t="s">
        <v>1257</v>
      </c>
      <c r="G1755" s="0" t="str">
        <f aca="false">LEFT(B1755,2)</f>
        <v>22</v>
      </c>
      <c r="H1755" s="0" t="str">
        <f aca="false">I1755&amp;"_"&amp;G1755&amp;"_"&amp;F1755</f>
        <v>Karusse_22_20180928_DL2018005_OrdrupGym_koersel1</v>
      </c>
      <c r="I1755" s="61" t="str">
        <f aca="false">MID(RIGHT(B1755,LEN(B1755)-3),1,FIND("_",RIGHT(B1755,LEN(B1755)-3))-1)</f>
        <v>Karusse</v>
      </c>
      <c r="J1755" s="61" t="str">
        <f aca="false">TRIM(SUBSTITUTE(RIGHT(B1755,FIND(I1755,B1755)+1),"_",""))</f>
        <v>NegK</v>
      </c>
      <c r="K1755" s="0" t="str">
        <f aca="false">IFERROR(VALUE(SUBSTITUTE(E1755,".",",")),E1755)</f>
        <v>No Ct</v>
      </c>
      <c r="L1755" s="61" t="str">
        <f aca="false">IF(J1755="PosK",SUMIFS(K:K,J:J,"PosK",H:H,H1755),"")</f>
        <v/>
      </c>
      <c r="M1755" s="61" t="str">
        <f aca="false">IF(J1755="PosK",SUMIFS(K:K,J:J,"NegK",H:H,H1755),"")</f>
        <v/>
      </c>
      <c r="N1755" s="61" t="str">
        <f aca="false">IF(J1755="PosK",SUMIFS(K:K,J:J,"eDNA",H:H,H1755),"")</f>
        <v/>
      </c>
    </row>
    <row r="1756" customFormat="false" ht="14.25" hidden="false" customHeight="false" outlineLevel="0" collapsed="false">
      <c r="A1756" s="0" t="s">
        <v>909</v>
      </c>
      <c r="B1756" s="52" t="s">
        <v>1223</v>
      </c>
      <c r="C1756" s="52" t="s">
        <v>751</v>
      </c>
      <c r="D1756" s="53" t="n">
        <v>0.1</v>
      </c>
      <c r="E1756" s="53" t="s">
        <v>748</v>
      </c>
      <c r="F1756" s="0" t="s">
        <v>1257</v>
      </c>
      <c r="G1756" s="0" t="str">
        <f aca="false">LEFT(B1756,2)</f>
        <v>22</v>
      </c>
      <c r="H1756" s="0" t="str">
        <f aca="false">I1756&amp;"_"&amp;G1756&amp;"_"&amp;F1756</f>
        <v>Karusse_22_20180928_DL2018005_OrdrupGym_koersel1</v>
      </c>
      <c r="I1756" s="61" t="str">
        <f aca="false">MID(RIGHT(B1756,LEN(B1756)-3),1,FIND("_",RIGHT(B1756,LEN(B1756)-3))-1)</f>
        <v>Karusse</v>
      </c>
      <c r="J1756" s="61" t="str">
        <f aca="false">TRIM(SUBSTITUTE(RIGHT(B1756,FIND(I1756,B1756)+1),"_",""))</f>
        <v>eDNA</v>
      </c>
      <c r="K1756" s="0" t="str">
        <f aca="false">IFERROR(VALUE(SUBSTITUTE(E1756,".",",")),E1756)</f>
        <v>No Ct</v>
      </c>
      <c r="L1756" s="61" t="str">
        <f aca="false">IF(J1756="PosK",SUMIFS(K:K,J:J,"PosK",H:H,H1756),"")</f>
        <v/>
      </c>
      <c r="M1756" s="61" t="str">
        <f aca="false">IF(J1756="PosK",SUMIFS(K:K,J:J,"NegK",H:H,H1756),"")</f>
        <v/>
      </c>
      <c r="N1756" s="61" t="str">
        <f aca="false">IF(J1756="PosK",SUMIFS(K:K,J:J,"eDNA",H:H,H1756),"")</f>
        <v/>
      </c>
      <c r="Q1756" s="62"/>
    </row>
    <row r="1757" customFormat="false" ht="14.25" hidden="false" customHeight="false" outlineLevel="0" collapsed="false">
      <c r="A1757" s="0" t="s">
        <v>911</v>
      </c>
      <c r="B1757" s="52" t="s">
        <v>1223</v>
      </c>
      <c r="C1757" s="52" t="s">
        <v>751</v>
      </c>
      <c r="D1757" s="53" t="n">
        <v>0.1</v>
      </c>
      <c r="E1757" s="53" t="s">
        <v>748</v>
      </c>
      <c r="F1757" s="0" t="s">
        <v>1257</v>
      </c>
      <c r="G1757" s="0" t="str">
        <f aca="false">LEFT(B1757,2)</f>
        <v>22</v>
      </c>
      <c r="H1757" s="0" t="str">
        <f aca="false">I1757&amp;"_"&amp;G1757&amp;"_"&amp;F1757</f>
        <v>Karusse_22_20180928_DL2018005_OrdrupGym_koersel1</v>
      </c>
      <c r="I1757" s="61" t="str">
        <f aca="false">MID(RIGHT(B1757,LEN(B1757)-3),1,FIND("_",RIGHT(B1757,LEN(B1757)-3))-1)</f>
        <v>Karusse</v>
      </c>
      <c r="J1757" s="61" t="str">
        <f aca="false">TRIM(SUBSTITUTE(RIGHT(B1757,FIND(I1757,B1757)+1),"_",""))</f>
        <v>eDNA</v>
      </c>
      <c r="K1757" s="0" t="str">
        <f aca="false">IFERROR(VALUE(SUBSTITUTE(E1757,".",",")),E1757)</f>
        <v>No Ct</v>
      </c>
      <c r="L1757" s="61" t="str">
        <f aca="false">IF(J1757="PosK",SUMIFS(K:K,J:J,"PosK",H:H,H1757),"")</f>
        <v/>
      </c>
      <c r="M1757" s="61" t="str">
        <f aca="false">IF(J1757="PosK",SUMIFS(K:K,J:J,"NegK",H:H,H1757),"")</f>
        <v/>
      </c>
      <c r="N1757" s="61" t="str">
        <f aca="false">IF(J1757="PosK",SUMIFS(K:K,J:J,"eDNA",H:H,H1757),"")</f>
        <v/>
      </c>
      <c r="P1757" s="62"/>
      <c r="T1757" s="63"/>
      <c r="W1757" s="64"/>
    </row>
    <row r="1758" customFormat="false" ht="14.25" hidden="false" customHeight="false" outlineLevel="0" collapsed="false">
      <c r="A1758" s="0" t="s">
        <v>741</v>
      </c>
      <c r="B1758" s="52" t="s">
        <v>1020</v>
      </c>
      <c r="C1758" s="52" t="s">
        <v>743</v>
      </c>
      <c r="D1758" s="53" t="n">
        <v>0.1</v>
      </c>
      <c r="E1758" s="53" t="s">
        <v>748</v>
      </c>
      <c r="F1758" s="0" t="s">
        <v>1258</v>
      </c>
      <c r="G1758" s="0" t="str">
        <f aca="false">LEFT(B1758,2)</f>
        <v>25</v>
      </c>
      <c r="H1758" s="0" t="str">
        <f aca="false">I1758&amp;"_"&amp;G1758&amp;"_"&amp;F1758</f>
        <v>Loegfroe_25_20180928_DL2018005_OrdrupGym_koersel2</v>
      </c>
      <c r="I1758" s="61" t="str">
        <f aca="false">MID(RIGHT(B1758,LEN(B1758)-3),1,FIND("_",RIGHT(B1758,LEN(B1758)-3))-1)</f>
        <v>Loegfroe</v>
      </c>
      <c r="J1758" s="61" t="str">
        <f aca="false">TRIM(SUBSTITUTE(RIGHT(B1758,FIND(I1758,B1758)+1),"_",""))</f>
        <v>PosK</v>
      </c>
      <c r="K1758" s="0" t="str">
        <f aca="false">IFERROR(VALUE(SUBSTITUTE(E1758,".",",")),E1758)</f>
        <v>No Ct</v>
      </c>
      <c r="L1758" s="61" t="n">
        <f aca="false">IF(J1758="PosK",SUMIFS(K:K,J:J,"PosK",H:H,H1758),"")</f>
        <v>0</v>
      </c>
      <c r="M1758" s="61" t="n">
        <f aca="false">IF(J1758="PosK",SUMIFS(K:K,J:J,"NegK",H:H,H1758),"")</f>
        <v>0</v>
      </c>
      <c r="N1758" s="61" t="n">
        <f aca="false">IF(J1758="PosK",SUMIFS(K:K,J:J,"eDNA",H:H,H1758),"")</f>
        <v>0</v>
      </c>
      <c r="P1758" s="62" t="n">
        <f aca="false">IF(K1760="No Ct",0,K1760)</f>
        <v>0</v>
      </c>
      <c r="Q1758" s="62" t="n">
        <f aca="false">IF(K1761="No Ct",0,K1761)</f>
        <v>0</v>
      </c>
      <c r="R1758" s="0" t="str">
        <f aca="false">IF(AND(L1758&gt;0,M1758=0),"Valid","Invalid")</f>
        <v>Invalid</v>
      </c>
      <c r="S1758" s="0" t="str">
        <f aca="false">IF(OR(P1758&gt;1,Q1758&gt;1),"Present","Absent")</f>
        <v>Absent</v>
      </c>
      <c r="T1758" s="63" t="str">
        <f aca="false">IF(OR(AND(P1758&gt;1,P1758&lt;41),AND(Q1758&gt;1,Q1758&lt;41)),"Ct&lt;41","Ct&gt;41")</f>
        <v>Ct&gt;41</v>
      </c>
      <c r="U1758" s="0" t="str">
        <f aca="false">I1758</f>
        <v>Loegfroe</v>
      </c>
      <c r="V1758" s="0" t="str">
        <f aca="false">MID(F1758,10,9)</f>
        <v>DL2018005</v>
      </c>
      <c r="W1758" s="64" t="str">
        <f aca="false">V1758&amp;"_"&amp;U1758&amp;"_"&amp;R1758&amp;"_"&amp;S1758&amp;"_"&amp;T1758</f>
        <v>DL2018005_Loegfroe_Invalid_Absent_Ct&gt;41</v>
      </c>
    </row>
    <row r="1759" customFormat="false" ht="14.25" hidden="false" customHeight="false" outlineLevel="0" collapsed="false">
      <c r="A1759" s="0" t="s">
        <v>745</v>
      </c>
      <c r="B1759" s="52" t="s">
        <v>1022</v>
      </c>
      <c r="C1759" s="52" t="s">
        <v>747</v>
      </c>
      <c r="D1759" s="53" t="n">
        <v>0.1</v>
      </c>
      <c r="E1759" s="53" t="s">
        <v>748</v>
      </c>
      <c r="F1759" s="0" t="s">
        <v>1258</v>
      </c>
      <c r="G1759" s="0" t="str">
        <f aca="false">LEFT(B1759,2)</f>
        <v>25</v>
      </c>
      <c r="H1759" s="0" t="str">
        <f aca="false">I1759&amp;"_"&amp;G1759&amp;"_"&amp;F1759</f>
        <v>Loegfroe_25_20180928_DL2018005_OrdrupGym_koersel2</v>
      </c>
      <c r="I1759" s="61" t="str">
        <f aca="false">MID(RIGHT(B1759,LEN(B1759)-3),1,FIND("_",RIGHT(B1759,LEN(B1759)-3))-1)</f>
        <v>Loegfroe</v>
      </c>
      <c r="J1759" s="61" t="str">
        <f aca="false">TRIM(SUBSTITUTE(RIGHT(B1759,FIND(I1759,B1759)+1),"_",""))</f>
        <v>NegK</v>
      </c>
      <c r="K1759" s="0" t="str">
        <f aca="false">IFERROR(VALUE(SUBSTITUTE(E1759,".",",")),E1759)</f>
        <v>No Ct</v>
      </c>
      <c r="L1759" s="61" t="str">
        <f aca="false">IF(J1759="PosK",SUMIFS(K:K,J:J,"PosK",H:H,H1759),"")</f>
        <v/>
      </c>
      <c r="M1759" s="61" t="str">
        <f aca="false">IF(J1759="PosK",SUMIFS(K:K,J:J,"NegK",H:H,H1759),"")</f>
        <v/>
      </c>
      <c r="N1759" s="61" t="str">
        <f aca="false">IF(J1759="PosK",SUMIFS(K:K,J:J,"eDNA",H:H,H1759),"")</f>
        <v/>
      </c>
    </row>
    <row r="1760" customFormat="false" ht="14.25" hidden="false" customHeight="false" outlineLevel="0" collapsed="false">
      <c r="A1760" s="0" t="s">
        <v>749</v>
      </c>
      <c r="B1760" s="52" t="s">
        <v>1023</v>
      </c>
      <c r="C1760" s="52" t="s">
        <v>751</v>
      </c>
      <c r="D1760" s="53" t="n">
        <v>0.1</v>
      </c>
      <c r="E1760" s="53" t="s">
        <v>748</v>
      </c>
      <c r="F1760" s="0" t="s">
        <v>1258</v>
      </c>
      <c r="G1760" s="0" t="str">
        <f aca="false">LEFT(B1760,2)</f>
        <v>25</v>
      </c>
      <c r="H1760" s="0" t="str">
        <f aca="false">I1760&amp;"_"&amp;G1760&amp;"_"&amp;F1760</f>
        <v>Loegfroe_25_20180928_DL2018005_OrdrupGym_koersel2</v>
      </c>
      <c r="I1760" s="61" t="str">
        <f aca="false">MID(RIGHT(B1760,LEN(B1760)-3),1,FIND("_",RIGHT(B1760,LEN(B1760)-3))-1)</f>
        <v>Loegfroe</v>
      </c>
      <c r="J1760" s="61" t="str">
        <f aca="false">TRIM(SUBSTITUTE(RIGHT(B1760,FIND(I1760,B1760)+1),"_",""))</f>
        <v>eDNA</v>
      </c>
      <c r="K1760" s="0" t="str">
        <f aca="false">IFERROR(VALUE(SUBSTITUTE(E1760,".",",")),E1760)</f>
        <v>No Ct</v>
      </c>
      <c r="L1760" s="61" t="str">
        <f aca="false">IF(J1760="PosK",SUMIFS(K:K,J:J,"PosK",H:H,H1760),"")</f>
        <v/>
      </c>
      <c r="M1760" s="61" t="str">
        <f aca="false">IF(J1760="PosK",SUMIFS(K:K,J:J,"NegK",H:H,H1760),"")</f>
        <v/>
      </c>
      <c r="N1760" s="61" t="str">
        <f aca="false">IF(J1760="PosK",SUMIFS(K:K,J:J,"eDNA",H:H,H1760),"")</f>
        <v/>
      </c>
      <c r="Q1760" s="62"/>
    </row>
    <row r="1761" customFormat="false" ht="14.25" hidden="false" customHeight="false" outlineLevel="0" collapsed="false">
      <c r="A1761" s="0" t="s">
        <v>752</v>
      </c>
      <c r="B1761" s="52" t="s">
        <v>1024</v>
      </c>
      <c r="C1761" s="52" t="s">
        <v>751</v>
      </c>
      <c r="D1761" s="53" t="n">
        <v>0.1</v>
      </c>
      <c r="E1761" s="53" t="s">
        <v>748</v>
      </c>
      <c r="F1761" s="0" t="s">
        <v>1258</v>
      </c>
      <c r="G1761" s="0" t="str">
        <f aca="false">LEFT(B1761,2)</f>
        <v>25</v>
      </c>
      <c r="H1761" s="0" t="str">
        <f aca="false">I1761&amp;"_"&amp;G1761&amp;"_"&amp;F1761</f>
        <v>Loegfroe_25_20180928_DL2018005_OrdrupGym_koersel2</v>
      </c>
      <c r="I1761" s="61" t="str">
        <f aca="false">MID(RIGHT(B1761,LEN(B1761)-3),1,FIND("_",RIGHT(B1761,LEN(B1761)-3))-1)</f>
        <v>Loegfroe</v>
      </c>
      <c r="J1761" s="61" t="str">
        <f aca="false">TRIM(SUBSTITUTE(RIGHT(B1761,FIND(I1761,B1761)+1),"_",""))</f>
        <v>eDNA</v>
      </c>
      <c r="K1761" s="0" t="str">
        <f aca="false">IFERROR(VALUE(SUBSTITUTE(E1761,".",",")),E1761)</f>
        <v>No Ct</v>
      </c>
      <c r="L1761" s="61" t="str">
        <f aca="false">IF(J1761="PosK",SUMIFS(K:K,J:J,"PosK",H:H,H1761),"")</f>
        <v/>
      </c>
      <c r="M1761" s="61" t="str">
        <f aca="false">IF(J1761="PosK",SUMIFS(K:K,J:J,"NegK",H:H,H1761),"")</f>
        <v/>
      </c>
      <c r="N1761" s="61" t="str">
        <f aca="false">IF(J1761="PosK",SUMIFS(K:K,J:J,"eDNA",H:H,H1761),"")</f>
        <v/>
      </c>
      <c r="P1761" s="62"/>
      <c r="T1761" s="63"/>
      <c r="W1761" s="64"/>
    </row>
    <row r="1762" customFormat="false" ht="14.25" hidden="false" customHeight="false" outlineLevel="0" collapsed="false">
      <c r="A1762" s="0" t="s">
        <v>754</v>
      </c>
      <c r="B1762" s="52" t="s">
        <v>1025</v>
      </c>
      <c r="C1762" s="52" t="s">
        <v>743</v>
      </c>
      <c r="D1762" s="53" t="n">
        <v>0.1</v>
      </c>
      <c r="E1762" s="53" t="n">
        <v>26.33</v>
      </c>
      <c r="F1762" s="0" t="s">
        <v>1258</v>
      </c>
      <c r="G1762" s="0" t="str">
        <f aca="false">LEFT(B1762,2)</f>
        <v>26</v>
      </c>
      <c r="H1762" s="0" t="str">
        <f aca="false">I1762&amp;"_"&amp;G1762&amp;"_"&amp;F1762</f>
        <v>StorVandsalamander_26_20180928_DL2018005_OrdrupGym_koersel2</v>
      </c>
      <c r="I1762" s="61" t="str">
        <f aca="false">MID(RIGHT(B1762,LEN(B1762)-3),1,FIND("_",RIGHT(B1762,LEN(B1762)-3))-1)</f>
        <v>StorVandsalamander</v>
      </c>
      <c r="J1762" s="61" t="str">
        <f aca="false">TRIM(SUBSTITUTE(RIGHT(B1762,FIND(I1762,B1762)+1),"_",""))</f>
        <v>PosK</v>
      </c>
      <c r="K1762" s="0" t="n">
        <f aca="false">IFERROR(VALUE(SUBSTITUTE(E1762,".",",")),E1762)</f>
        <v>26.33</v>
      </c>
      <c r="L1762" s="61" t="n">
        <f aca="false">IF(J1762="PosK",SUMIFS(K:K,J:J,"PosK",H:H,H1762),"")</f>
        <v>26.33</v>
      </c>
      <c r="M1762" s="61" t="n">
        <f aca="false">IF(J1762="PosK",SUMIFS(K:K,J:J,"NegK",H:H,H1762),"")</f>
        <v>0</v>
      </c>
      <c r="N1762" s="61" t="n">
        <f aca="false">IF(J1762="PosK",SUMIFS(K:K,J:J,"eDNA",H:H,H1762),"")</f>
        <v>0</v>
      </c>
      <c r="P1762" s="62" t="n">
        <f aca="false">IF(K1764="No Ct",0,K1764)</f>
        <v>0</v>
      </c>
      <c r="Q1762" s="62" t="n">
        <f aca="false">IF(K1765="No Ct",0,K1765)</f>
        <v>0</v>
      </c>
      <c r="R1762" s="0" t="str">
        <f aca="false">IF(AND(L1762&gt;0,M1762=0),"Valid","Invalid")</f>
        <v>Valid</v>
      </c>
      <c r="S1762" s="0" t="str">
        <f aca="false">IF(OR(P1762&gt;1,Q1762&gt;1),"Present","Absent")</f>
        <v>Absent</v>
      </c>
      <c r="T1762" s="63" t="str">
        <f aca="false">IF(OR(AND(P1762&gt;1,P1762&lt;41),AND(Q1762&gt;1,Q1762&lt;41)),"Ct&lt;41","Ct&gt;41")</f>
        <v>Ct&gt;41</v>
      </c>
      <c r="U1762" s="0" t="str">
        <f aca="false">I1762</f>
        <v>StorVandsalamander</v>
      </c>
      <c r="V1762" s="0" t="str">
        <f aca="false">MID(F1762,10,9)</f>
        <v>DL2018005</v>
      </c>
      <c r="W1762" s="64" t="str">
        <f aca="false">V1762&amp;"_"&amp;U1762&amp;"_"&amp;R1762&amp;"_"&amp;S1762&amp;"_"&amp;T1762</f>
        <v>DL2018005_StorVandsalamander_Valid_Absent_Ct&gt;41</v>
      </c>
    </row>
    <row r="1763" customFormat="false" ht="14.25" hidden="false" customHeight="false" outlineLevel="0" collapsed="false">
      <c r="A1763" s="0" t="s">
        <v>756</v>
      </c>
      <c r="B1763" s="52" t="s">
        <v>1026</v>
      </c>
      <c r="C1763" s="52" t="s">
        <v>747</v>
      </c>
      <c r="D1763" s="53" t="n">
        <v>0.1</v>
      </c>
      <c r="E1763" s="53" t="s">
        <v>748</v>
      </c>
      <c r="F1763" s="0" t="s">
        <v>1258</v>
      </c>
      <c r="G1763" s="0" t="str">
        <f aca="false">LEFT(B1763,2)</f>
        <v>26</v>
      </c>
      <c r="H1763" s="0" t="str">
        <f aca="false">I1763&amp;"_"&amp;G1763&amp;"_"&amp;F1763</f>
        <v>StorVandsalamander_26_20180928_DL2018005_OrdrupGym_koersel2</v>
      </c>
      <c r="I1763" s="61" t="str">
        <f aca="false">MID(RIGHT(B1763,LEN(B1763)-3),1,FIND("_",RIGHT(B1763,LEN(B1763)-3))-1)</f>
        <v>StorVandsalamander</v>
      </c>
      <c r="J1763" s="61" t="str">
        <f aca="false">TRIM(SUBSTITUTE(RIGHT(B1763,FIND(I1763,B1763)+1),"_",""))</f>
        <v>NegK</v>
      </c>
      <c r="K1763" s="0" t="str">
        <f aca="false">IFERROR(VALUE(SUBSTITUTE(E1763,".",",")),E1763)</f>
        <v>No Ct</v>
      </c>
      <c r="L1763" s="61" t="str">
        <f aca="false">IF(J1763="PosK",SUMIFS(K:K,J:J,"PosK",H:H,H1763),"")</f>
        <v/>
      </c>
      <c r="M1763" s="61" t="str">
        <f aca="false">IF(J1763="PosK",SUMIFS(K:K,J:J,"NegK",H:H,H1763),"")</f>
        <v/>
      </c>
      <c r="N1763" s="61" t="str">
        <f aca="false">IF(J1763="PosK",SUMIFS(K:K,J:J,"eDNA",H:H,H1763),"")</f>
        <v/>
      </c>
    </row>
    <row r="1764" customFormat="false" ht="14.25" hidden="false" customHeight="false" outlineLevel="0" collapsed="false">
      <c r="A1764" s="0" t="s">
        <v>758</v>
      </c>
      <c r="B1764" s="52" t="s">
        <v>1027</v>
      </c>
      <c r="C1764" s="52" t="s">
        <v>751</v>
      </c>
      <c r="D1764" s="53" t="n">
        <v>0.1</v>
      </c>
      <c r="E1764" s="53" t="s">
        <v>748</v>
      </c>
      <c r="F1764" s="0" t="s">
        <v>1258</v>
      </c>
      <c r="G1764" s="0" t="str">
        <f aca="false">LEFT(B1764,2)</f>
        <v>26</v>
      </c>
      <c r="H1764" s="0" t="str">
        <f aca="false">I1764&amp;"_"&amp;G1764&amp;"_"&amp;F1764</f>
        <v>StorVandsalamander_26_20180928_DL2018005_OrdrupGym_koersel2</v>
      </c>
      <c r="I1764" s="61" t="str">
        <f aca="false">MID(RIGHT(B1764,LEN(B1764)-3),1,FIND("_",RIGHT(B1764,LEN(B1764)-3))-1)</f>
        <v>StorVandsalamander</v>
      </c>
      <c r="J1764" s="61" t="str">
        <f aca="false">TRIM(SUBSTITUTE(RIGHT(B1764,FIND(I1764,B1764)+1),"_",""))</f>
        <v>eDNA</v>
      </c>
      <c r="K1764" s="0" t="str">
        <f aca="false">IFERROR(VALUE(SUBSTITUTE(E1764,".",",")),E1764)</f>
        <v>No Ct</v>
      </c>
      <c r="L1764" s="61" t="str">
        <f aca="false">IF(J1764="PosK",SUMIFS(K:K,J:J,"PosK",H:H,H1764),"")</f>
        <v/>
      </c>
      <c r="M1764" s="61" t="str">
        <f aca="false">IF(J1764="PosK",SUMIFS(K:K,J:J,"NegK",H:H,H1764),"")</f>
        <v/>
      </c>
      <c r="N1764" s="61" t="str">
        <f aca="false">IF(J1764="PosK",SUMIFS(K:K,J:J,"eDNA",H:H,H1764),"")</f>
        <v/>
      </c>
      <c r="Q1764" s="62"/>
    </row>
    <row r="1765" customFormat="false" ht="14.25" hidden="false" customHeight="false" outlineLevel="0" collapsed="false">
      <c r="A1765" s="0" t="s">
        <v>760</v>
      </c>
      <c r="B1765" s="52" t="s">
        <v>1028</v>
      </c>
      <c r="C1765" s="52" t="s">
        <v>751</v>
      </c>
      <c r="D1765" s="53" t="n">
        <v>0.1</v>
      </c>
      <c r="E1765" s="53" t="s">
        <v>748</v>
      </c>
      <c r="F1765" s="0" t="s">
        <v>1258</v>
      </c>
      <c r="G1765" s="0" t="str">
        <f aca="false">LEFT(B1765,2)</f>
        <v>26</v>
      </c>
      <c r="H1765" s="0" t="str">
        <f aca="false">I1765&amp;"_"&amp;G1765&amp;"_"&amp;F1765</f>
        <v>StorVandsalamander_26_20180928_DL2018005_OrdrupGym_koersel2</v>
      </c>
      <c r="I1765" s="61" t="str">
        <f aca="false">MID(RIGHT(B1765,LEN(B1765)-3),1,FIND("_",RIGHT(B1765,LEN(B1765)-3))-1)</f>
        <v>StorVandsalamander</v>
      </c>
      <c r="J1765" s="61" t="str">
        <f aca="false">TRIM(SUBSTITUTE(RIGHT(B1765,FIND(I1765,B1765)+1),"_",""))</f>
        <v>eDNA</v>
      </c>
      <c r="K1765" s="0" t="str">
        <f aca="false">IFERROR(VALUE(SUBSTITUTE(E1765,".",",")),E1765)</f>
        <v>No Ct</v>
      </c>
      <c r="L1765" s="61" t="str">
        <f aca="false">IF(J1765="PosK",SUMIFS(K:K,J:J,"PosK",H:H,H1765),"")</f>
        <v/>
      </c>
      <c r="M1765" s="61" t="str">
        <f aca="false">IF(J1765="PosK",SUMIFS(K:K,J:J,"NegK",H:H,H1765),"")</f>
        <v/>
      </c>
      <c r="N1765" s="61" t="str">
        <f aca="false">IF(J1765="PosK",SUMIFS(K:K,J:J,"eDNA",H:H,H1765),"")</f>
        <v/>
      </c>
      <c r="P1765" s="62"/>
      <c r="T1765" s="63"/>
      <c r="W1765" s="64"/>
    </row>
    <row r="1766" customFormat="false" ht="14.25" hidden="false" customHeight="false" outlineLevel="0" collapsed="false">
      <c r="A1766" s="0" t="s">
        <v>762</v>
      </c>
      <c r="B1766" s="52" t="s">
        <v>1029</v>
      </c>
      <c r="C1766" s="52" t="s">
        <v>743</v>
      </c>
      <c r="D1766" s="53" t="n">
        <v>0.1</v>
      </c>
      <c r="E1766" s="53" t="s">
        <v>748</v>
      </c>
      <c r="F1766" s="0" t="s">
        <v>1258</v>
      </c>
      <c r="G1766" s="0" t="str">
        <f aca="false">LEFT(B1766,2)</f>
        <v>27</v>
      </c>
      <c r="H1766" s="0" t="str">
        <f aca="false">I1766&amp;"_"&amp;G1766&amp;"_"&amp;F1766</f>
        <v>Strandtudse_27_20180928_DL2018005_OrdrupGym_koersel2</v>
      </c>
      <c r="I1766" s="61" t="str">
        <f aca="false">MID(RIGHT(B1766,LEN(B1766)-3),1,FIND("_",RIGHT(B1766,LEN(B1766)-3))-1)</f>
        <v>Strandtudse</v>
      </c>
      <c r="J1766" s="61" t="str">
        <f aca="false">TRIM(SUBSTITUTE(RIGHT(B1766,FIND(I1766,B1766)+1),"_",""))</f>
        <v>PosK</v>
      </c>
      <c r="K1766" s="0" t="str">
        <f aca="false">IFERROR(VALUE(SUBSTITUTE(E1766,".",",")),E1766)</f>
        <v>No Ct</v>
      </c>
      <c r="L1766" s="61" t="n">
        <f aca="false">IF(J1766="PosK",SUMIFS(K:K,J:J,"PosK",H:H,H1766),"")</f>
        <v>0</v>
      </c>
      <c r="M1766" s="61" t="n">
        <f aca="false">IF(J1766="PosK",SUMIFS(K:K,J:J,"NegK",H:H,H1766),"")</f>
        <v>0</v>
      </c>
      <c r="N1766" s="61" t="n">
        <f aca="false">IF(J1766="PosK",SUMIFS(K:K,J:J,"eDNA",H:H,H1766),"")</f>
        <v>0</v>
      </c>
      <c r="P1766" s="62" t="n">
        <f aca="false">IF(K1768="No Ct",0,K1768)</f>
        <v>0</v>
      </c>
      <c r="Q1766" s="62" t="n">
        <f aca="false">IF(K1769="No Ct",0,K1769)</f>
        <v>0</v>
      </c>
      <c r="R1766" s="0" t="str">
        <f aca="false">IF(AND(L1766&gt;0,M1766=0),"Valid","Invalid")</f>
        <v>Invalid</v>
      </c>
      <c r="S1766" s="0" t="str">
        <f aca="false">IF(OR(P1766&gt;1,Q1766&gt;1),"Present","Absent")</f>
        <v>Absent</v>
      </c>
      <c r="T1766" s="63" t="str">
        <f aca="false">IF(OR(AND(P1766&gt;1,P1766&lt;41),AND(Q1766&gt;1,Q1766&lt;41)),"Ct&lt;41","Ct&gt;41")</f>
        <v>Ct&gt;41</v>
      </c>
      <c r="U1766" s="0" t="str">
        <f aca="false">I1766</f>
        <v>Strandtudse</v>
      </c>
      <c r="V1766" s="0" t="str">
        <f aca="false">MID(F1766,10,9)</f>
        <v>DL2018005</v>
      </c>
      <c r="W1766" s="64" t="str">
        <f aca="false">V1766&amp;"_"&amp;U1766&amp;"_"&amp;R1766&amp;"_"&amp;S1766&amp;"_"&amp;T1766</f>
        <v>DL2018005_Strandtudse_Invalid_Absent_Ct&gt;41</v>
      </c>
    </row>
    <row r="1767" customFormat="false" ht="14.25" hidden="false" customHeight="false" outlineLevel="0" collapsed="false">
      <c r="A1767" s="0" t="s">
        <v>764</v>
      </c>
      <c r="B1767" s="52" t="s">
        <v>1030</v>
      </c>
      <c r="C1767" s="52" t="s">
        <v>747</v>
      </c>
      <c r="D1767" s="53" t="n">
        <v>0.1</v>
      </c>
      <c r="E1767" s="53" t="s">
        <v>748</v>
      </c>
      <c r="F1767" s="0" t="s">
        <v>1258</v>
      </c>
      <c r="G1767" s="0" t="str">
        <f aca="false">LEFT(B1767,2)</f>
        <v>27</v>
      </c>
      <c r="H1767" s="0" t="str">
        <f aca="false">I1767&amp;"_"&amp;G1767&amp;"_"&amp;F1767</f>
        <v>Strandtudse_27_20180928_DL2018005_OrdrupGym_koersel2</v>
      </c>
      <c r="I1767" s="61" t="str">
        <f aca="false">MID(RIGHT(B1767,LEN(B1767)-3),1,FIND("_",RIGHT(B1767,LEN(B1767)-3))-1)</f>
        <v>Strandtudse</v>
      </c>
      <c r="J1767" s="61" t="str">
        <f aca="false">TRIM(SUBSTITUTE(RIGHT(B1767,FIND(I1767,B1767)+1),"_",""))</f>
        <v>NegK</v>
      </c>
      <c r="K1767" s="0" t="str">
        <f aca="false">IFERROR(VALUE(SUBSTITUTE(E1767,".",",")),E1767)</f>
        <v>No Ct</v>
      </c>
      <c r="L1767" s="61" t="str">
        <f aca="false">IF(J1767="PosK",SUMIFS(K:K,J:J,"PosK",H:H,H1767),"")</f>
        <v/>
      </c>
      <c r="M1767" s="61" t="str">
        <f aca="false">IF(J1767="PosK",SUMIFS(K:K,J:J,"NegK",H:H,H1767),"")</f>
        <v/>
      </c>
      <c r="N1767" s="61" t="str">
        <f aca="false">IF(J1767="PosK",SUMIFS(K:K,J:J,"eDNA",H:H,H1767),"")</f>
        <v/>
      </c>
    </row>
    <row r="1768" customFormat="false" ht="14.25" hidden="false" customHeight="false" outlineLevel="0" collapsed="false">
      <c r="A1768" s="0" t="s">
        <v>766</v>
      </c>
      <c r="B1768" s="52" t="s">
        <v>1031</v>
      </c>
      <c r="C1768" s="52" t="s">
        <v>751</v>
      </c>
      <c r="D1768" s="53" t="n">
        <v>0.1</v>
      </c>
      <c r="E1768" s="53" t="s">
        <v>748</v>
      </c>
      <c r="F1768" s="0" t="s">
        <v>1258</v>
      </c>
      <c r="G1768" s="0" t="str">
        <f aca="false">LEFT(B1768,2)</f>
        <v>27</v>
      </c>
      <c r="H1768" s="0" t="str">
        <f aca="false">I1768&amp;"_"&amp;G1768&amp;"_"&amp;F1768</f>
        <v>Strandtudse_27_20180928_DL2018005_OrdrupGym_koersel2</v>
      </c>
      <c r="I1768" s="61" t="str">
        <f aca="false">MID(RIGHT(B1768,LEN(B1768)-3),1,FIND("_",RIGHT(B1768,LEN(B1768)-3))-1)</f>
        <v>Strandtudse</v>
      </c>
      <c r="J1768" s="61" t="str">
        <f aca="false">TRIM(SUBSTITUTE(RIGHT(B1768,FIND(I1768,B1768)+1),"_",""))</f>
        <v>eDNA</v>
      </c>
      <c r="K1768" s="0" t="str">
        <f aca="false">IFERROR(VALUE(SUBSTITUTE(E1768,".",",")),E1768)</f>
        <v>No Ct</v>
      </c>
      <c r="L1768" s="61" t="str">
        <f aca="false">IF(J1768="PosK",SUMIFS(K:K,J:J,"PosK",H:H,H1768),"")</f>
        <v/>
      </c>
      <c r="M1768" s="61" t="str">
        <f aca="false">IF(J1768="PosK",SUMIFS(K:K,J:J,"NegK",H:H,H1768),"")</f>
        <v/>
      </c>
      <c r="N1768" s="61" t="str">
        <f aca="false">IF(J1768="PosK",SUMIFS(K:K,J:J,"eDNA",H:H,H1768),"")</f>
        <v/>
      </c>
      <c r="Q1768" s="62"/>
    </row>
    <row r="1769" customFormat="false" ht="14.25" hidden="false" customHeight="false" outlineLevel="0" collapsed="false">
      <c r="A1769" s="0" t="s">
        <v>768</v>
      </c>
      <c r="B1769" s="52" t="s">
        <v>1032</v>
      </c>
      <c r="C1769" s="52" t="s">
        <v>751</v>
      </c>
      <c r="D1769" s="53" t="n">
        <v>0.1</v>
      </c>
      <c r="E1769" s="53" t="s">
        <v>748</v>
      </c>
      <c r="F1769" s="0" t="s">
        <v>1258</v>
      </c>
      <c r="G1769" s="0" t="str">
        <f aca="false">LEFT(B1769,2)</f>
        <v>27</v>
      </c>
      <c r="H1769" s="0" t="str">
        <f aca="false">I1769&amp;"_"&amp;G1769&amp;"_"&amp;F1769</f>
        <v>Strandtudse_27_20180928_DL2018005_OrdrupGym_koersel2</v>
      </c>
      <c r="I1769" s="61" t="str">
        <f aca="false">MID(RIGHT(B1769,LEN(B1769)-3),1,FIND("_",RIGHT(B1769,LEN(B1769)-3))-1)</f>
        <v>Strandtudse</v>
      </c>
      <c r="J1769" s="61" t="str">
        <f aca="false">TRIM(SUBSTITUTE(RIGHT(B1769,FIND(I1769,B1769)+1),"_",""))</f>
        <v>eDNA</v>
      </c>
      <c r="K1769" s="0" t="str">
        <f aca="false">IFERROR(VALUE(SUBSTITUTE(E1769,".",",")),E1769)</f>
        <v>No Ct</v>
      </c>
      <c r="L1769" s="61" t="str">
        <f aca="false">IF(J1769="PosK",SUMIFS(K:K,J:J,"PosK",H:H,H1769),"")</f>
        <v/>
      </c>
      <c r="M1769" s="61" t="str">
        <f aca="false">IF(J1769="PosK",SUMIFS(K:K,J:J,"NegK",H:H,H1769),"")</f>
        <v/>
      </c>
      <c r="N1769" s="61" t="str">
        <f aca="false">IF(J1769="PosK",SUMIFS(K:K,J:J,"eDNA",H:H,H1769),"")</f>
        <v/>
      </c>
      <c r="P1769" s="62"/>
      <c r="T1769" s="63"/>
      <c r="W1769" s="64"/>
    </row>
    <row r="1770" customFormat="false" ht="14.25" hidden="false" customHeight="false" outlineLevel="0" collapsed="false">
      <c r="A1770" s="0" t="s">
        <v>770</v>
      </c>
      <c r="B1770" s="52" t="s">
        <v>1033</v>
      </c>
      <c r="C1770" s="52" t="s">
        <v>743</v>
      </c>
      <c r="D1770" s="53" t="n">
        <v>0.1</v>
      </c>
      <c r="E1770" s="53" t="n">
        <v>32.35</v>
      </c>
      <c r="F1770" s="0" t="s">
        <v>1258</v>
      </c>
      <c r="G1770" s="0" t="str">
        <f aca="false">LEFT(B1770,2)</f>
        <v>28</v>
      </c>
      <c r="H1770" s="0" t="str">
        <f aca="false">I1770&amp;"_"&amp;G1770&amp;"_"&amp;F1770</f>
        <v>GroenbrogetTudse_28_20180928_DL2018005_OrdrupGym_koersel2</v>
      </c>
      <c r="I1770" s="61" t="str">
        <f aca="false">MID(RIGHT(B1770,LEN(B1770)-3),1,FIND("_",RIGHT(B1770,LEN(B1770)-3))-1)</f>
        <v>GroenbrogetTudse</v>
      </c>
      <c r="J1770" s="61" t="str">
        <f aca="false">TRIM(SUBSTITUTE(RIGHT(B1770,FIND(I1770,B1770)+1),"_",""))</f>
        <v>PosK</v>
      </c>
      <c r="K1770" s="0" t="n">
        <f aca="false">IFERROR(VALUE(SUBSTITUTE(E1770,".",",")),E1770)</f>
        <v>32.35</v>
      </c>
      <c r="L1770" s="61" t="n">
        <f aca="false">IF(J1770="PosK",SUMIFS(K:K,J:J,"PosK",H:H,H1770),"")</f>
        <v>32.35</v>
      </c>
      <c r="M1770" s="61" t="n">
        <f aca="false">IF(J1770="PosK",SUMIFS(K:K,J:J,"NegK",H:H,H1770),"")</f>
        <v>0</v>
      </c>
      <c r="N1770" s="61" t="n">
        <f aca="false">IF(J1770="PosK",SUMIFS(K:K,J:J,"eDNA",H:H,H1770),"")</f>
        <v>0</v>
      </c>
      <c r="P1770" s="62" t="n">
        <f aca="false">IF(K1772="No Ct",0,K1772)</f>
        <v>0</v>
      </c>
      <c r="Q1770" s="62" t="n">
        <f aca="false">IF(K1773="No Ct",0,K1773)</f>
        <v>0</v>
      </c>
      <c r="R1770" s="0" t="str">
        <f aca="false">IF(AND(L1770&gt;0,M1770=0),"Valid","Invalid")</f>
        <v>Valid</v>
      </c>
      <c r="S1770" s="0" t="str">
        <f aca="false">IF(OR(P1770&gt;1,Q1770&gt;1),"Present","Absent")</f>
        <v>Absent</v>
      </c>
      <c r="T1770" s="63" t="str">
        <f aca="false">IF(OR(AND(P1770&gt;1,P1770&lt;41),AND(Q1770&gt;1,Q1770&lt;41)),"Ct&lt;41","Ct&gt;41")</f>
        <v>Ct&gt;41</v>
      </c>
      <c r="U1770" s="0" t="str">
        <f aca="false">I1770</f>
        <v>GroenbrogetTudse</v>
      </c>
      <c r="V1770" s="0" t="str">
        <f aca="false">MID(F1770,10,9)</f>
        <v>DL2018005</v>
      </c>
      <c r="W1770" s="64" t="str">
        <f aca="false">V1770&amp;"_"&amp;U1770&amp;"_"&amp;R1770&amp;"_"&amp;S1770&amp;"_"&amp;T1770</f>
        <v>DL2018005_GroenbrogetTudse_Valid_Absent_Ct&gt;41</v>
      </c>
    </row>
    <row r="1771" customFormat="false" ht="14.25" hidden="false" customHeight="false" outlineLevel="0" collapsed="false">
      <c r="A1771" s="0" t="s">
        <v>772</v>
      </c>
      <c r="B1771" s="52" t="s">
        <v>1034</v>
      </c>
      <c r="C1771" s="52" t="s">
        <v>747</v>
      </c>
      <c r="D1771" s="53" t="n">
        <v>0.1</v>
      </c>
      <c r="E1771" s="53" t="s">
        <v>748</v>
      </c>
      <c r="F1771" s="0" t="s">
        <v>1258</v>
      </c>
      <c r="G1771" s="0" t="str">
        <f aca="false">LEFT(B1771,2)</f>
        <v>28</v>
      </c>
      <c r="H1771" s="0" t="str">
        <f aca="false">I1771&amp;"_"&amp;G1771&amp;"_"&amp;F1771</f>
        <v>GroenbrogetTudse_28_20180928_DL2018005_OrdrupGym_koersel2</v>
      </c>
      <c r="I1771" s="61" t="str">
        <f aca="false">MID(RIGHT(B1771,LEN(B1771)-3),1,FIND("_",RIGHT(B1771,LEN(B1771)-3))-1)</f>
        <v>GroenbrogetTudse</v>
      </c>
      <c r="J1771" s="61" t="str">
        <f aca="false">TRIM(SUBSTITUTE(RIGHT(B1771,FIND(I1771,B1771)+1),"_",""))</f>
        <v>NegK</v>
      </c>
      <c r="K1771" s="0" t="str">
        <f aca="false">IFERROR(VALUE(SUBSTITUTE(E1771,".",",")),E1771)</f>
        <v>No Ct</v>
      </c>
      <c r="L1771" s="61" t="str">
        <f aca="false">IF(J1771="PosK",SUMIFS(K:K,J:J,"PosK",H:H,H1771),"")</f>
        <v/>
      </c>
      <c r="M1771" s="61" t="str">
        <f aca="false">IF(J1771="PosK",SUMIFS(K:K,J:J,"NegK",H:H,H1771),"")</f>
        <v/>
      </c>
      <c r="N1771" s="61" t="str">
        <f aca="false">IF(J1771="PosK",SUMIFS(K:K,J:J,"eDNA",H:H,H1771),"")</f>
        <v/>
      </c>
    </row>
    <row r="1772" customFormat="false" ht="14.25" hidden="false" customHeight="false" outlineLevel="0" collapsed="false">
      <c r="A1772" s="0" t="s">
        <v>774</v>
      </c>
      <c r="B1772" s="52" t="s">
        <v>1035</v>
      </c>
      <c r="C1772" s="52" t="s">
        <v>751</v>
      </c>
      <c r="D1772" s="53" t="n">
        <v>0.1</v>
      </c>
      <c r="E1772" s="53" t="s">
        <v>748</v>
      </c>
      <c r="F1772" s="0" t="s">
        <v>1258</v>
      </c>
      <c r="G1772" s="0" t="str">
        <f aca="false">LEFT(B1772,2)</f>
        <v>28</v>
      </c>
      <c r="H1772" s="0" t="str">
        <f aca="false">I1772&amp;"_"&amp;G1772&amp;"_"&amp;F1772</f>
        <v>GroenbrogetTudse_28_20180928_DL2018005_OrdrupGym_koersel2</v>
      </c>
      <c r="I1772" s="61" t="str">
        <f aca="false">MID(RIGHT(B1772,LEN(B1772)-3),1,FIND("_",RIGHT(B1772,LEN(B1772)-3))-1)</f>
        <v>GroenbrogetTudse</v>
      </c>
      <c r="J1772" s="61" t="str">
        <f aca="false">TRIM(SUBSTITUTE(RIGHT(B1772,FIND(I1772,B1772)+1),"_",""))</f>
        <v>eDNA</v>
      </c>
      <c r="K1772" s="0" t="str">
        <f aca="false">IFERROR(VALUE(SUBSTITUTE(E1772,".",",")),E1772)</f>
        <v>No Ct</v>
      </c>
      <c r="L1772" s="61" t="str">
        <f aca="false">IF(J1772="PosK",SUMIFS(K:K,J:J,"PosK",H:H,H1772),"")</f>
        <v/>
      </c>
      <c r="M1772" s="61" t="str">
        <f aca="false">IF(J1772="PosK",SUMIFS(K:K,J:J,"NegK",H:H,H1772),"")</f>
        <v/>
      </c>
      <c r="N1772" s="61" t="str">
        <f aca="false">IF(J1772="PosK",SUMIFS(K:K,J:J,"eDNA",H:H,H1772),"")</f>
        <v/>
      </c>
      <c r="Q1772" s="62"/>
    </row>
    <row r="1773" customFormat="false" ht="14.25" hidden="false" customHeight="false" outlineLevel="0" collapsed="false">
      <c r="A1773" s="0" t="s">
        <v>776</v>
      </c>
      <c r="B1773" s="52" t="s">
        <v>1036</v>
      </c>
      <c r="C1773" s="52" t="s">
        <v>751</v>
      </c>
      <c r="D1773" s="53" t="n">
        <v>0.1</v>
      </c>
      <c r="E1773" s="53" t="s">
        <v>748</v>
      </c>
      <c r="F1773" s="0" t="s">
        <v>1258</v>
      </c>
      <c r="G1773" s="0" t="str">
        <f aca="false">LEFT(B1773,2)</f>
        <v>28</v>
      </c>
      <c r="H1773" s="0" t="str">
        <f aca="false">I1773&amp;"_"&amp;G1773&amp;"_"&amp;F1773</f>
        <v>GroenbrogetTudse_28_20180928_DL2018005_OrdrupGym_koersel2</v>
      </c>
      <c r="I1773" s="61" t="str">
        <f aca="false">MID(RIGHT(B1773,LEN(B1773)-3),1,FIND("_",RIGHT(B1773,LEN(B1773)-3))-1)</f>
        <v>GroenbrogetTudse</v>
      </c>
      <c r="J1773" s="61" t="str">
        <f aca="false">TRIM(SUBSTITUTE(RIGHT(B1773,FIND(I1773,B1773)+1),"_",""))</f>
        <v>eDNA</v>
      </c>
      <c r="K1773" s="0" t="str">
        <f aca="false">IFERROR(VALUE(SUBSTITUTE(E1773,".",",")),E1773)</f>
        <v>No Ct</v>
      </c>
      <c r="L1773" s="61" t="str">
        <f aca="false">IF(J1773="PosK",SUMIFS(K:K,J:J,"PosK",H:H,H1773),"")</f>
        <v/>
      </c>
      <c r="M1773" s="61" t="str">
        <f aca="false">IF(J1773="PosK",SUMIFS(K:K,J:J,"NegK",H:H,H1773),"")</f>
        <v/>
      </c>
      <c r="N1773" s="61" t="str">
        <f aca="false">IF(J1773="PosK",SUMIFS(K:K,J:J,"eDNA",H:H,H1773),"")</f>
        <v/>
      </c>
      <c r="P1773" s="62"/>
      <c r="T1773" s="63"/>
      <c r="W1773" s="64"/>
    </row>
    <row r="1774" customFormat="false" ht="14.25" hidden="false" customHeight="false" outlineLevel="0" collapsed="false">
      <c r="A1774" s="0" t="s">
        <v>778</v>
      </c>
      <c r="B1774" s="52" t="s">
        <v>1037</v>
      </c>
      <c r="C1774" s="52" t="s">
        <v>743</v>
      </c>
      <c r="D1774" s="53" t="n">
        <v>0.1</v>
      </c>
      <c r="E1774" s="53" t="n">
        <v>27.67</v>
      </c>
      <c r="F1774" s="0" t="s">
        <v>1258</v>
      </c>
      <c r="G1774" s="0" t="str">
        <f aca="false">LEFT(B1774,2)</f>
        <v>29</v>
      </c>
      <c r="H1774" s="0" t="str">
        <f aca="false">I1774&amp;"_"&amp;G1774&amp;"_"&amp;F1774</f>
        <v>Loevfroe_29_20180928_DL2018005_OrdrupGym_koersel2</v>
      </c>
      <c r="I1774" s="61" t="str">
        <f aca="false">MID(RIGHT(B1774,LEN(B1774)-3),1,FIND("_",RIGHT(B1774,LEN(B1774)-3))-1)</f>
        <v>Loevfroe</v>
      </c>
      <c r="J1774" s="61" t="str">
        <f aca="false">TRIM(SUBSTITUTE(RIGHT(B1774,FIND(I1774,B1774)+1),"_",""))</f>
        <v>PosK</v>
      </c>
      <c r="K1774" s="0" t="n">
        <f aca="false">IFERROR(VALUE(SUBSTITUTE(E1774,".",",")),E1774)</f>
        <v>27.67</v>
      </c>
      <c r="L1774" s="61" t="n">
        <f aca="false">IF(J1774="PosK",SUMIFS(K:K,J:J,"PosK",H:H,H1774),"")</f>
        <v>27.67</v>
      </c>
      <c r="M1774" s="61" t="n">
        <f aca="false">IF(J1774="PosK",SUMIFS(K:K,J:J,"NegK",H:H,H1774),"")</f>
        <v>0</v>
      </c>
      <c r="N1774" s="61" t="n">
        <f aca="false">IF(J1774="PosK",SUMIFS(K:K,J:J,"eDNA",H:H,H1774),"")</f>
        <v>0</v>
      </c>
      <c r="P1774" s="62" t="n">
        <f aca="false">IF(K1776="No Ct",0,K1776)</f>
        <v>0</v>
      </c>
      <c r="Q1774" s="62" t="n">
        <f aca="false">IF(K1777="No Ct",0,K1777)</f>
        <v>0</v>
      </c>
      <c r="R1774" s="0" t="str">
        <f aca="false">IF(AND(L1774&gt;0,M1774=0),"Valid","Invalid")</f>
        <v>Valid</v>
      </c>
      <c r="S1774" s="0" t="str">
        <f aca="false">IF(OR(P1774&gt;1,Q1774&gt;1),"Present","Absent")</f>
        <v>Absent</v>
      </c>
      <c r="T1774" s="63" t="str">
        <f aca="false">IF(OR(AND(P1774&gt;1,P1774&lt;41),AND(Q1774&gt;1,Q1774&lt;41)),"Ct&lt;41","Ct&gt;41")</f>
        <v>Ct&gt;41</v>
      </c>
      <c r="U1774" s="0" t="str">
        <f aca="false">I1774</f>
        <v>Loevfroe</v>
      </c>
      <c r="V1774" s="0" t="str">
        <f aca="false">MID(F1774,10,9)</f>
        <v>DL2018005</v>
      </c>
      <c r="W1774" s="64" t="str">
        <f aca="false">V1774&amp;"_"&amp;U1774&amp;"_"&amp;R1774&amp;"_"&amp;S1774&amp;"_"&amp;T1774</f>
        <v>DL2018005_Loevfroe_Valid_Absent_Ct&gt;41</v>
      </c>
    </row>
    <row r="1775" customFormat="false" ht="14.25" hidden="false" customHeight="false" outlineLevel="0" collapsed="false">
      <c r="A1775" s="0" t="s">
        <v>780</v>
      </c>
      <c r="B1775" s="52" t="s">
        <v>1038</v>
      </c>
      <c r="C1775" s="52" t="s">
        <v>747</v>
      </c>
      <c r="D1775" s="53" t="n">
        <v>0.1</v>
      </c>
      <c r="E1775" s="53" t="s">
        <v>748</v>
      </c>
      <c r="F1775" s="0" t="s">
        <v>1258</v>
      </c>
      <c r="G1775" s="0" t="str">
        <f aca="false">LEFT(B1775,2)</f>
        <v>29</v>
      </c>
      <c r="H1775" s="0" t="str">
        <f aca="false">I1775&amp;"_"&amp;G1775&amp;"_"&amp;F1775</f>
        <v>Loevfroe_29_20180928_DL2018005_OrdrupGym_koersel2</v>
      </c>
      <c r="I1775" s="61" t="str">
        <f aca="false">MID(RIGHT(B1775,LEN(B1775)-3),1,FIND("_",RIGHT(B1775,LEN(B1775)-3))-1)</f>
        <v>Loevfroe</v>
      </c>
      <c r="J1775" s="61" t="str">
        <f aca="false">TRIM(SUBSTITUTE(RIGHT(B1775,FIND(I1775,B1775)+1),"_",""))</f>
        <v>NegK</v>
      </c>
      <c r="K1775" s="0" t="str">
        <f aca="false">IFERROR(VALUE(SUBSTITUTE(E1775,".",",")),E1775)</f>
        <v>No Ct</v>
      </c>
      <c r="L1775" s="61" t="str">
        <f aca="false">IF(J1775="PosK",SUMIFS(K:K,J:J,"PosK",H:H,H1775),"")</f>
        <v/>
      </c>
      <c r="M1775" s="61" t="str">
        <f aca="false">IF(J1775="PosK",SUMIFS(K:K,J:J,"NegK",H:H,H1775),"")</f>
        <v/>
      </c>
      <c r="N1775" s="61" t="str">
        <f aca="false">IF(J1775="PosK",SUMIFS(K:K,J:J,"eDNA",H:H,H1775),"")</f>
        <v/>
      </c>
    </row>
    <row r="1776" customFormat="false" ht="14.25" hidden="false" customHeight="false" outlineLevel="0" collapsed="false">
      <c r="A1776" s="0" t="s">
        <v>782</v>
      </c>
      <c r="B1776" s="52" t="s">
        <v>1039</v>
      </c>
      <c r="C1776" s="52" t="s">
        <v>751</v>
      </c>
      <c r="D1776" s="53" t="n">
        <v>0.1</v>
      </c>
      <c r="E1776" s="53" t="s">
        <v>748</v>
      </c>
      <c r="F1776" s="0" t="s">
        <v>1258</v>
      </c>
      <c r="G1776" s="0" t="str">
        <f aca="false">LEFT(B1776,2)</f>
        <v>29</v>
      </c>
      <c r="H1776" s="0" t="str">
        <f aca="false">I1776&amp;"_"&amp;G1776&amp;"_"&amp;F1776</f>
        <v>Loevfroe_29_20180928_DL2018005_OrdrupGym_koersel2</v>
      </c>
      <c r="I1776" s="61" t="str">
        <f aca="false">MID(RIGHT(B1776,LEN(B1776)-3),1,FIND("_",RIGHT(B1776,LEN(B1776)-3))-1)</f>
        <v>Loevfroe</v>
      </c>
      <c r="J1776" s="61" t="str">
        <f aca="false">TRIM(SUBSTITUTE(RIGHT(B1776,FIND(I1776,B1776)+1),"_",""))</f>
        <v>eDNA</v>
      </c>
      <c r="K1776" s="0" t="str">
        <f aca="false">IFERROR(VALUE(SUBSTITUTE(E1776,".",",")),E1776)</f>
        <v>No Ct</v>
      </c>
      <c r="L1776" s="61" t="str">
        <f aca="false">IF(J1776="PosK",SUMIFS(K:K,J:J,"PosK",H:H,H1776),"")</f>
        <v/>
      </c>
      <c r="M1776" s="61" t="str">
        <f aca="false">IF(J1776="PosK",SUMIFS(K:K,J:J,"NegK",H:H,H1776),"")</f>
        <v/>
      </c>
      <c r="N1776" s="61" t="str">
        <f aca="false">IF(J1776="PosK",SUMIFS(K:K,J:J,"eDNA",H:H,H1776),"")</f>
        <v/>
      </c>
      <c r="Q1776" s="62"/>
    </row>
    <row r="1777" customFormat="false" ht="14.25" hidden="false" customHeight="false" outlineLevel="0" collapsed="false">
      <c r="A1777" s="0" t="s">
        <v>784</v>
      </c>
      <c r="B1777" s="52" t="s">
        <v>1040</v>
      </c>
      <c r="C1777" s="52" t="s">
        <v>751</v>
      </c>
      <c r="D1777" s="53" t="n">
        <v>0.1</v>
      </c>
      <c r="E1777" s="53" t="s">
        <v>748</v>
      </c>
      <c r="F1777" s="0" t="s">
        <v>1258</v>
      </c>
      <c r="G1777" s="0" t="str">
        <f aca="false">LEFT(B1777,2)</f>
        <v>29</v>
      </c>
      <c r="H1777" s="0" t="str">
        <f aca="false">I1777&amp;"_"&amp;G1777&amp;"_"&amp;F1777</f>
        <v>Loevfroe_29_20180928_DL2018005_OrdrupGym_koersel2</v>
      </c>
      <c r="I1777" s="61" t="str">
        <f aca="false">MID(RIGHT(B1777,LEN(B1777)-3),1,FIND("_",RIGHT(B1777,LEN(B1777)-3))-1)</f>
        <v>Loevfroe</v>
      </c>
      <c r="J1777" s="61" t="str">
        <f aca="false">TRIM(SUBSTITUTE(RIGHT(B1777,FIND(I1777,B1777)+1),"_",""))</f>
        <v>eDNA</v>
      </c>
      <c r="K1777" s="0" t="str">
        <f aca="false">IFERROR(VALUE(SUBSTITUTE(E1777,".",",")),E1777)</f>
        <v>No Ct</v>
      </c>
      <c r="L1777" s="61" t="str">
        <f aca="false">IF(J1777="PosK",SUMIFS(K:K,J:J,"PosK",H:H,H1777),"")</f>
        <v/>
      </c>
      <c r="M1777" s="61" t="str">
        <f aca="false">IF(J1777="PosK",SUMIFS(K:K,J:J,"NegK",H:H,H1777),"")</f>
        <v/>
      </c>
      <c r="N1777" s="61" t="str">
        <f aca="false">IF(J1777="PosK",SUMIFS(K:K,J:J,"eDNA",H:H,H1777),"")</f>
        <v/>
      </c>
      <c r="P1777" s="62"/>
      <c r="T1777" s="63"/>
      <c r="W1777" s="64"/>
    </row>
    <row r="1778" customFormat="false" ht="14.25" hidden="false" customHeight="false" outlineLevel="0" collapsed="false">
      <c r="A1778" s="0" t="s">
        <v>786</v>
      </c>
      <c r="B1778" s="52" t="s">
        <v>1041</v>
      </c>
      <c r="C1778" s="52" t="s">
        <v>743</v>
      </c>
      <c r="D1778" s="53" t="n">
        <v>0.1</v>
      </c>
      <c r="E1778" s="53" t="s">
        <v>748</v>
      </c>
      <c r="F1778" s="0" t="s">
        <v>1258</v>
      </c>
      <c r="G1778" s="0" t="str">
        <f aca="false">LEFT(B1778,2)</f>
        <v>30</v>
      </c>
      <c r="H1778" s="0" t="str">
        <f aca="false">I1778&amp;"_"&amp;G1778&amp;"_"&amp;F1778</f>
        <v>Klokkefroe_30_20180928_DL2018005_OrdrupGym_koersel2</v>
      </c>
      <c r="I1778" s="61" t="str">
        <f aca="false">MID(RIGHT(B1778,LEN(B1778)-3),1,FIND("_",RIGHT(B1778,LEN(B1778)-3))-1)</f>
        <v>Klokkefroe</v>
      </c>
      <c r="J1778" s="61" t="str">
        <f aca="false">TRIM(SUBSTITUTE(RIGHT(B1778,FIND(I1778,B1778)+1),"_",""))</f>
        <v>PosK</v>
      </c>
      <c r="K1778" s="0" t="str">
        <f aca="false">IFERROR(VALUE(SUBSTITUTE(E1778,".",",")),E1778)</f>
        <v>No Ct</v>
      </c>
      <c r="L1778" s="61" t="n">
        <f aca="false">IF(J1778="PosK",SUMIFS(K:K,J:J,"PosK",H:H,H1778),"")</f>
        <v>0</v>
      </c>
      <c r="M1778" s="61" t="n">
        <f aca="false">IF(J1778="PosK",SUMIFS(K:K,J:J,"NegK",H:H,H1778),"")</f>
        <v>0</v>
      </c>
      <c r="N1778" s="61" t="n">
        <f aca="false">IF(J1778="PosK",SUMIFS(K:K,J:J,"eDNA",H:H,H1778),"")</f>
        <v>0</v>
      </c>
      <c r="P1778" s="62" t="n">
        <f aca="false">IF(K1780="No Ct",0,K1780)</f>
        <v>0</v>
      </c>
      <c r="Q1778" s="62" t="n">
        <f aca="false">IF(K1781="No Ct",0,K1781)</f>
        <v>0</v>
      </c>
      <c r="R1778" s="0" t="str">
        <f aca="false">IF(AND(L1778&gt;0,M1778=0),"Valid","Invalid")</f>
        <v>Invalid</v>
      </c>
      <c r="S1778" s="0" t="str">
        <f aca="false">IF(OR(P1778&gt;1,Q1778&gt;1),"Present","Absent")</f>
        <v>Absent</v>
      </c>
      <c r="T1778" s="63" t="str">
        <f aca="false">IF(OR(AND(P1778&gt;1,P1778&lt;41),AND(Q1778&gt;1,Q1778&lt;41)),"Ct&lt;41","Ct&gt;41")</f>
        <v>Ct&gt;41</v>
      </c>
      <c r="U1778" s="0" t="str">
        <f aca="false">I1778</f>
        <v>Klokkefroe</v>
      </c>
      <c r="V1778" s="0" t="str">
        <f aca="false">MID(F1778,10,9)</f>
        <v>DL2018005</v>
      </c>
      <c r="W1778" s="64" t="str">
        <f aca="false">V1778&amp;"_"&amp;U1778&amp;"_"&amp;R1778&amp;"_"&amp;S1778&amp;"_"&amp;T1778</f>
        <v>DL2018005_Klokkefroe_Invalid_Absent_Ct&gt;41</v>
      </c>
    </row>
    <row r="1779" customFormat="false" ht="14.25" hidden="false" customHeight="false" outlineLevel="0" collapsed="false">
      <c r="A1779" s="0" t="s">
        <v>788</v>
      </c>
      <c r="B1779" s="52" t="s">
        <v>1042</v>
      </c>
      <c r="C1779" s="52" t="s">
        <v>747</v>
      </c>
      <c r="D1779" s="53" t="n">
        <v>0.1</v>
      </c>
      <c r="E1779" s="53" t="s">
        <v>748</v>
      </c>
      <c r="F1779" s="0" t="s">
        <v>1258</v>
      </c>
      <c r="G1779" s="0" t="str">
        <f aca="false">LEFT(B1779,2)</f>
        <v>30</v>
      </c>
      <c r="H1779" s="0" t="str">
        <f aca="false">I1779&amp;"_"&amp;G1779&amp;"_"&amp;F1779</f>
        <v>Klokkefroe_30_20180928_DL2018005_OrdrupGym_koersel2</v>
      </c>
      <c r="I1779" s="61" t="str">
        <f aca="false">MID(RIGHT(B1779,LEN(B1779)-3),1,FIND("_",RIGHT(B1779,LEN(B1779)-3))-1)</f>
        <v>Klokkefroe</v>
      </c>
      <c r="J1779" s="61" t="str">
        <f aca="false">TRIM(SUBSTITUTE(RIGHT(B1779,FIND(I1779,B1779)+1),"_",""))</f>
        <v>NegK</v>
      </c>
      <c r="K1779" s="0" t="str">
        <f aca="false">IFERROR(VALUE(SUBSTITUTE(E1779,".",",")),E1779)</f>
        <v>No Ct</v>
      </c>
      <c r="L1779" s="61" t="str">
        <f aca="false">IF(J1779="PosK",SUMIFS(K:K,J:J,"PosK",H:H,H1779),"")</f>
        <v/>
      </c>
      <c r="M1779" s="61" t="str">
        <f aca="false">IF(J1779="PosK",SUMIFS(K:K,J:J,"NegK",H:H,H1779),"")</f>
        <v/>
      </c>
      <c r="N1779" s="61" t="str">
        <f aca="false">IF(J1779="PosK",SUMIFS(K:K,J:J,"eDNA",H:H,H1779),"")</f>
        <v/>
      </c>
    </row>
    <row r="1780" customFormat="false" ht="14.25" hidden="false" customHeight="false" outlineLevel="0" collapsed="false">
      <c r="A1780" s="0" t="s">
        <v>790</v>
      </c>
      <c r="B1780" s="52" t="s">
        <v>1043</v>
      </c>
      <c r="C1780" s="52" t="s">
        <v>751</v>
      </c>
      <c r="D1780" s="53" t="n">
        <v>0.1</v>
      </c>
      <c r="E1780" s="53" t="s">
        <v>748</v>
      </c>
      <c r="F1780" s="0" t="s">
        <v>1258</v>
      </c>
      <c r="G1780" s="0" t="str">
        <f aca="false">LEFT(B1780,2)</f>
        <v>30</v>
      </c>
      <c r="H1780" s="0" t="str">
        <f aca="false">I1780&amp;"_"&amp;G1780&amp;"_"&amp;F1780</f>
        <v>Klokkefroe_30_20180928_DL2018005_OrdrupGym_koersel2</v>
      </c>
      <c r="I1780" s="61" t="str">
        <f aca="false">MID(RIGHT(B1780,LEN(B1780)-3),1,FIND("_",RIGHT(B1780,LEN(B1780)-3))-1)</f>
        <v>Klokkefroe</v>
      </c>
      <c r="J1780" s="61" t="str">
        <f aca="false">TRIM(SUBSTITUTE(RIGHT(B1780,FIND(I1780,B1780)+1),"_",""))</f>
        <v>eDNA</v>
      </c>
      <c r="K1780" s="0" t="str">
        <f aca="false">IFERROR(VALUE(SUBSTITUTE(E1780,".",",")),E1780)</f>
        <v>No Ct</v>
      </c>
      <c r="L1780" s="61" t="str">
        <f aca="false">IF(J1780="PosK",SUMIFS(K:K,J:J,"PosK",H:H,H1780),"")</f>
        <v/>
      </c>
      <c r="M1780" s="61" t="str">
        <f aca="false">IF(J1780="PosK",SUMIFS(K:K,J:J,"NegK",H:H,H1780),"")</f>
        <v/>
      </c>
      <c r="N1780" s="61" t="str">
        <f aca="false">IF(J1780="PosK",SUMIFS(K:K,J:J,"eDNA",H:H,H1780),"")</f>
        <v/>
      </c>
      <c r="Q1780" s="62"/>
    </row>
    <row r="1781" customFormat="false" ht="14.25" hidden="false" customHeight="false" outlineLevel="0" collapsed="false">
      <c r="A1781" s="0" t="s">
        <v>792</v>
      </c>
      <c r="B1781" s="52" t="s">
        <v>1044</v>
      </c>
      <c r="C1781" s="52" t="s">
        <v>751</v>
      </c>
      <c r="D1781" s="53" t="n">
        <v>0.1</v>
      </c>
      <c r="E1781" s="53" t="s">
        <v>748</v>
      </c>
      <c r="F1781" s="0" t="s">
        <v>1258</v>
      </c>
      <c r="G1781" s="0" t="str">
        <f aca="false">LEFT(B1781,2)</f>
        <v>30</v>
      </c>
      <c r="H1781" s="0" t="str">
        <f aca="false">I1781&amp;"_"&amp;G1781&amp;"_"&amp;F1781</f>
        <v>Klokkefroe_30_20180928_DL2018005_OrdrupGym_koersel2</v>
      </c>
      <c r="I1781" s="61" t="str">
        <f aca="false">MID(RIGHT(B1781,LEN(B1781)-3),1,FIND("_",RIGHT(B1781,LEN(B1781)-3))-1)</f>
        <v>Klokkefroe</v>
      </c>
      <c r="J1781" s="61" t="str">
        <f aca="false">TRIM(SUBSTITUTE(RIGHT(B1781,FIND(I1781,B1781)+1),"_",""))</f>
        <v>eDNA</v>
      </c>
      <c r="K1781" s="0" t="str">
        <f aca="false">IFERROR(VALUE(SUBSTITUTE(E1781,".",",")),E1781)</f>
        <v>No Ct</v>
      </c>
      <c r="L1781" s="61" t="str">
        <f aca="false">IF(J1781="PosK",SUMIFS(K:K,J:J,"PosK",H:H,H1781),"")</f>
        <v/>
      </c>
      <c r="M1781" s="61" t="str">
        <f aca="false">IF(J1781="PosK",SUMIFS(K:K,J:J,"NegK",H:H,H1781),"")</f>
        <v/>
      </c>
      <c r="N1781" s="61" t="str">
        <f aca="false">IF(J1781="PosK",SUMIFS(K:K,J:J,"eDNA",H:H,H1781),"")</f>
        <v/>
      </c>
      <c r="P1781" s="62"/>
      <c r="T1781" s="63"/>
      <c r="W1781" s="64"/>
    </row>
    <row r="1782" customFormat="false" ht="14.25" hidden="false" customHeight="false" outlineLevel="0" collapsed="false">
      <c r="A1782" s="0" t="s">
        <v>794</v>
      </c>
      <c r="B1782" s="52" t="s">
        <v>1045</v>
      </c>
      <c r="C1782" s="52" t="s">
        <v>743</v>
      </c>
      <c r="D1782" s="53" t="n">
        <v>0.1</v>
      </c>
      <c r="E1782" s="53" t="n">
        <v>36.72</v>
      </c>
      <c r="F1782" s="0" t="s">
        <v>1258</v>
      </c>
      <c r="G1782" s="0" t="str">
        <f aca="false">LEFT(B1782,2)</f>
        <v>31</v>
      </c>
      <c r="H1782" s="0" t="str">
        <f aca="false">I1782&amp;"_"&amp;G1782&amp;"_"&amp;F1782</f>
        <v>Bjergsalamander_31_20180928_DL2018005_OrdrupGym_koersel2</v>
      </c>
      <c r="I1782" s="61" t="str">
        <f aca="false">MID(RIGHT(B1782,LEN(B1782)-3),1,FIND("_",RIGHT(B1782,LEN(B1782)-3))-1)</f>
        <v>Bjergsalamander</v>
      </c>
      <c r="J1782" s="61" t="str">
        <f aca="false">TRIM(SUBSTITUTE(RIGHT(B1782,FIND(I1782,B1782)+1),"_",""))</f>
        <v>PosK</v>
      </c>
      <c r="K1782" s="0" t="n">
        <f aca="false">IFERROR(VALUE(SUBSTITUTE(E1782,".",",")),E1782)</f>
        <v>36.72</v>
      </c>
      <c r="L1782" s="61" t="n">
        <f aca="false">IF(J1782="PosK",SUMIFS(K:K,J:J,"PosK",H:H,H1782),"")</f>
        <v>36.72</v>
      </c>
      <c r="M1782" s="61" t="n">
        <f aca="false">IF(J1782="PosK",SUMIFS(K:K,J:J,"NegK",H:H,H1782),"")</f>
        <v>0</v>
      </c>
      <c r="N1782" s="61" t="n">
        <f aca="false">IF(J1782="PosK",SUMIFS(K:K,J:J,"eDNA",H:H,H1782),"")</f>
        <v>0</v>
      </c>
      <c r="P1782" s="62" t="n">
        <f aca="false">IF(K1784="No Ct",0,K1784)</f>
        <v>0</v>
      </c>
      <c r="Q1782" s="62" t="n">
        <f aca="false">IF(K1785="No Ct",0,K1785)</f>
        <v>0</v>
      </c>
      <c r="R1782" s="0" t="str">
        <f aca="false">IF(AND(L1782&gt;0,M1782=0),"Valid","Invalid")</f>
        <v>Valid</v>
      </c>
      <c r="S1782" s="0" t="str">
        <f aca="false">IF(OR(P1782&gt;1,Q1782&gt;1),"Present","Absent")</f>
        <v>Absent</v>
      </c>
      <c r="T1782" s="63" t="str">
        <f aca="false">IF(OR(AND(P1782&gt;1,P1782&lt;41),AND(Q1782&gt;1,Q1782&lt;41)),"Ct&lt;41","Ct&gt;41")</f>
        <v>Ct&gt;41</v>
      </c>
      <c r="U1782" s="0" t="str">
        <f aca="false">I1782</f>
        <v>Bjergsalamander</v>
      </c>
      <c r="V1782" s="0" t="str">
        <f aca="false">MID(F1782,10,9)</f>
        <v>DL2018005</v>
      </c>
      <c r="W1782" s="64" t="str">
        <f aca="false">V1782&amp;"_"&amp;U1782&amp;"_"&amp;R1782&amp;"_"&amp;S1782&amp;"_"&amp;T1782</f>
        <v>DL2018005_Bjergsalamander_Valid_Absent_Ct&gt;41</v>
      </c>
    </row>
    <row r="1783" customFormat="false" ht="14.25" hidden="false" customHeight="false" outlineLevel="0" collapsed="false">
      <c r="A1783" s="0" t="s">
        <v>796</v>
      </c>
      <c r="B1783" s="52" t="s">
        <v>1046</v>
      </c>
      <c r="C1783" s="52" t="s">
        <v>747</v>
      </c>
      <c r="D1783" s="53" t="n">
        <v>0.1</v>
      </c>
      <c r="E1783" s="53" t="s">
        <v>748</v>
      </c>
      <c r="F1783" s="0" t="s">
        <v>1258</v>
      </c>
      <c r="G1783" s="0" t="str">
        <f aca="false">LEFT(B1783,2)</f>
        <v>31</v>
      </c>
      <c r="H1783" s="0" t="str">
        <f aca="false">I1783&amp;"_"&amp;G1783&amp;"_"&amp;F1783</f>
        <v>Bjergsalamander_31_20180928_DL2018005_OrdrupGym_koersel2</v>
      </c>
      <c r="I1783" s="61" t="str">
        <f aca="false">MID(RIGHT(B1783,LEN(B1783)-3),1,FIND("_",RIGHT(B1783,LEN(B1783)-3))-1)</f>
        <v>Bjergsalamander</v>
      </c>
      <c r="J1783" s="61" t="str">
        <f aca="false">TRIM(SUBSTITUTE(RIGHT(B1783,FIND(I1783,B1783)+1),"_",""))</f>
        <v>NegK</v>
      </c>
      <c r="K1783" s="0" t="str">
        <f aca="false">IFERROR(VALUE(SUBSTITUTE(E1783,".",",")),E1783)</f>
        <v>No Ct</v>
      </c>
      <c r="L1783" s="61" t="str">
        <f aca="false">IF(J1783="PosK",SUMIFS(K:K,J:J,"PosK",H:H,H1783),"")</f>
        <v/>
      </c>
      <c r="M1783" s="61" t="str">
        <f aca="false">IF(J1783="PosK",SUMIFS(K:K,J:J,"NegK",H:H,H1783),"")</f>
        <v/>
      </c>
      <c r="N1783" s="61" t="str">
        <f aca="false">IF(J1783="PosK",SUMIFS(K:K,J:J,"eDNA",H:H,H1783),"")</f>
        <v/>
      </c>
    </row>
    <row r="1784" customFormat="false" ht="14.25" hidden="false" customHeight="false" outlineLevel="0" collapsed="false">
      <c r="A1784" s="0" t="s">
        <v>798</v>
      </c>
      <c r="B1784" s="52" t="s">
        <v>1047</v>
      </c>
      <c r="C1784" s="52" t="s">
        <v>751</v>
      </c>
      <c r="D1784" s="53" t="n">
        <v>0.1</v>
      </c>
      <c r="E1784" s="53" t="s">
        <v>748</v>
      </c>
      <c r="F1784" s="0" t="s">
        <v>1258</v>
      </c>
      <c r="G1784" s="0" t="str">
        <f aca="false">LEFT(B1784,2)</f>
        <v>31</v>
      </c>
      <c r="H1784" s="0" t="str">
        <f aca="false">I1784&amp;"_"&amp;G1784&amp;"_"&amp;F1784</f>
        <v>Bjergsalamander_31_20180928_DL2018005_OrdrupGym_koersel2</v>
      </c>
      <c r="I1784" s="61" t="str">
        <f aca="false">MID(RIGHT(B1784,LEN(B1784)-3),1,FIND("_",RIGHT(B1784,LEN(B1784)-3))-1)</f>
        <v>Bjergsalamander</v>
      </c>
      <c r="J1784" s="61" t="str">
        <f aca="false">TRIM(SUBSTITUTE(RIGHT(B1784,FIND(I1784,B1784)+1),"_",""))</f>
        <v>eDNA</v>
      </c>
      <c r="K1784" s="0" t="str">
        <f aca="false">IFERROR(VALUE(SUBSTITUTE(E1784,".",",")),E1784)</f>
        <v>No Ct</v>
      </c>
      <c r="L1784" s="61" t="str">
        <f aca="false">IF(J1784="PosK",SUMIFS(K:K,J:J,"PosK",H:H,H1784),"")</f>
        <v/>
      </c>
      <c r="M1784" s="61" t="str">
        <f aca="false">IF(J1784="PosK",SUMIFS(K:K,J:J,"NegK",H:H,H1784),"")</f>
        <v/>
      </c>
      <c r="N1784" s="61" t="str">
        <f aca="false">IF(J1784="PosK",SUMIFS(K:K,J:J,"eDNA",H:H,H1784),"")</f>
        <v/>
      </c>
      <c r="Q1784" s="62"/>
    </row>
    <row r="1785" customFormat="false" ht="14.25" hidden="false" customHeight="false" outlineLevel="0" collapsed="false">
      <c r="A1785" s="0" t="s">
        <v>800</v>
      </c>
      <c r="B1785" s="52" t="s">
        <v>1048</v>
      </c>
      <c r="C1785" s="52" t="s">
        <v>751</v>
      </c>
      <c r="D1785" s="53" t="n">
        <v>0.1</v>
      </c>
      <c r="E1785" s="53" t="s">
        <v>748</v>
      </c>
      <c r="F1785" s="0" t="s">
        <v>1258</v>
      </c>
      <c r="G1785" s="0" t="str">
        <f aca="false">LEFT(B1785,2)</f>
        <v>31</v>
      </c>
      <c r="H1785" s="0" t="str">
        <f aca="false">I1785&amp;"_"&amp;G1785&amp;"_"&amp;F1785</f>
        <v>Bjergsalamander_31_20180928_DL2018005_OrdrupGym_koersel2</v>
      </c>
      <c r="I1785" s="61" t="str">
        <f aca="false">MID(RIGHT(B1785,LEN(B1785)-3),1,FIND("_",RIGHT(B1785,LEN(B1785)-3))-1)</f>
        <v>Bjergsalamander</v>
      </c>
      <c r="J1785" s="61" t="str">
        <f aca="false">TRIM(SUBSTITUTE(RIGHT(B1785,FIND(I1785,B1785)+1),"_",""))</f>
        <v>eDNA</v>
      </c>
      <c r="K1785" s="0" t="str">
        <f aca="false">IFERROR(VALUE(SUBSTITUTE(E1785,".",",")),E1785)</f>
        <v>No Ct</v>
      </c>
      <c r="L1785" s="61" t="str">
        <f aca="false">IF(J1785="PosK",SUMIFS(K:K,J:J,"PosK",H:H,H1785),"")</f>
        <v/>
      </c>
      <c r="M1785" s="61" t="str">
        <f aca="false">IF(J1785="PosK",SUMIFS(K:K,J:J,"NegK",H:H,H1785),"")</f>
        <v/>
      </c>
      <c r="N1785" s="61" t="str">
        <f aca="false">IF(J1785="PosK",SUMIFS(K:K,J:J,"eDNA",H:H,H1785),"")</f>
        <v/>
      </c>
      <c r="P1785" s="62"/>
      <c r="T1785" s="63"/>
      <c r="W1785" s="64"/>
    </row>
    <row r="1786" customFormat="false" ht="14.25" hidden="false" customHeight="false" outlineLevel="0" collapsed="false">
      <c r="A1786" s="0" t="s">
        <v>802</v>
      </c>
      <c r="B1786" s="52" t="s">
        <v>1049</v>
      </c>
      <c r="C1786" s="52" t="s">
        <v>743</v>
      </c>
      <c r="D1786" s="53" t="n">
        <v>0.1</v>
      </c>
      <c r="E1786" s="53" t="s">
        <v>748</v>
      </c>
      <c r="F1786" s="0" t="s">
        <v>1258</v>
      </c>
      <c r="G1786" s="0" t="str">
        <f aca="false">LEFT(B1786,2)</f>
        <v>32</v>
      </c>
      <c r="H1786" s="0" t="str">
        <f aca="false">I1786&amp;"_"&amp;G1786&amp;"_"&amp;F1786</f>
        <v>Latterfroe_32_20180928_DL2018005_OrdrupGym_koersel2</v>
      </c>
      <c r="I1786" s="61" t="str">
        <f aca="false">MID(RIGHT(B1786,LEN(B1786)-3),1,FIND("_",RIGHT(B1786,LEN(B1786)-3))-1)</f>
        <v>Latterfroe</v>
      </c>
      <c r="J1786" s="61" t="str">
        <f aca="false">TRIM(SUBSTITUTE(RIGHT(B1786,FIND(I1786,B1786)+1),"_",""))</f>
        <v>PosK</v>
      </c>
      <c r="K1786" s="0" t="str">
        <f aca="false">IFERROR(VALUE(SUBSTITUTE(E1786,".",",")),E1786)</f>
        <v>No Ct</v>
      </c>
      <c r="L1786" s="61" t="n">
        <f aca="false">IF(J1786="PosK",SUMIFS(K:K,J:J,"PosK",H:H,H1786),"")</f>
        <v>0</v>
      </c>
      <c r="M1786" s="61" t="n">
        <f aca="false">IF(J1786="PosK",SUMIFS(K:K,J:J,"NegK",H:H,H1786),"")</f>
        <v>0</v>
      </c>
      <c r="N1786" s="61" t="n">
        <f aca="false">IF(J1786="PosK",SUMIFS(K:K,J:J,"eDNA",H:H,H1786),"")</f>
        <v>48.99</v>
      </c>
      <c r="P1786" s="62" t="n">
        <f aca="false">IF(K1788="No Ct",0,K1788)</f>
        <v>48.99</v>
      </c>
      <c r="Q1786" s="62" t="n">
        <f aca="false">IF(K1789="No Ct",0,K1789)</f>
        <v>0</v>
      </c>
      <c r="R1786" s="0" t="str">
        <f aca="false">IF(AND(L1786&gt;0,M1786=0),"Valid","Invalid")</f>
        <v>Invalid</v>
      </c>
      <c r="S1786" s="0" t="str">
        <f aca="false">IF(OR(P1786&gt;1,Q1786&gt;1),"Present","Absent")</f>
        <v>Present</v>
      </c>
      <c r="T1786" s="63" t="str">
        <f aca="false">IF(OR(AND(P1786&gt;1,P1786&lt;41),AND(Q1786&gt;1,Q1786&lt;41)),"Ct&lt;41","Ct&gt;41")</f>
        <v>Ct&gt;41</v>
      </c>
      <c r="U1786" s="0" t="str">
        <f aca="false">I1786</f>
        <v>Latterfroe</v>
      </c>
      <c r="V1786" s="0" t="str">
        <f aca="false">MID(F1786,10,9)</f>
        <v>DL2018005</v>
      </c>
      <c r="W1786" s="64" t="str">
        <f aca="false">V1786&amp;"_"&amp;U1786&amp;"_"&amp;R1786&amp;"_"&amp;S1786&amp;"_"&amp;T1786</f>
        <v>DL2018005_Latterfroe_Invalid_Present_Ct&gt;41</v>
      </c>
    </row>
    <row r="1787" customFormat="false" ht="14.25" hidden="false" customHeight="false" outlineLevel="0" collapsed="false">
      <c r="A1787" s="0" t="s">
        <v>804</v>
      </c>
      <c r="B1787" s="52" t="s">
        <v>1050</v>
      </c>
      <c r="C1787" s="52" t="s">
        <v>747</v>
      </c>
      <c r="D1787" s="53" t="n">
        <v>0.1</v>
      </c>
      <c r="E1787" s="53" t="s">
        <v>748</v>
      </c>
      <c r="F1787" s="0" t="s">
        <v>1258</v>
      </c>
      <c r="G1787" s="0" t="str">
        <f aca="false">LEFT(B1787,2)</f>
        <v>32</v>
      </c>
      <c r="H1787" s="0" t="str">
        <f aca="false">I1787&amp;"_"&amp;G1787&amp;"_"&amp;F1787</f>
        <v>Latterfroe_32_20180928_DL2018005_OrdrupGym_koersel2</v>
      </c>
      <c r="I1787" s="61" t="str">
        <f aca="false">MID(RIGHT(B1787,LEN(B1787)-3),1,FIND("_",RIGHT(B1787,LEN(B1787)-3))-1)</f>
        <v>Latterfroe</v>
      </c>
      <c r="J1787" s="61" t="str">
        <f aca="false">TRIM(SUBSTITUTE(RIGHT(B1787,FIND(I1787,B1787)+1),"_",""))</f>
        <v>NegK</v>
      </c>
      <c r="K1787" s="0" t="str">
        <f aca="false">IFERROR(VALUE(SUBSTITUTE(E1787,".",",")),E1787)</f>
        <v>No Ct</v>
      </c>
      <c r="L1787" s="61" t="str">
        <f aca="false">IF(J1787="PosK",SUMIFS(K:K,J:J,"PosK",H:H,H1787),"")</f>
        <v/>
      </c>
      <c r="M1787" s="61" t="str">
        <f aca="false">IF(J1787="PosK",SUMIFS(K:K,J:J,"NegK",H:H,H1787),"")</f>
        <v/>
      </c>
      <c r="N1787" s="61" t="str">
        <f aca="false">IF(J1787="PosK",SUMIFS(K:K,J:J,"eDNA",H:H,H1787),"")</f>
        <v/>
      </c>
    </row>
    <row r="1788" customFormat="false" ht="14.25" hidden="false" customHeight="false" outlineLevel="0" collapsed="false">
      <c r="A1788" s="0" t="s">
        <v>806</v>
      </c>
      <c r="B1788" s="52" t="s">
        <v>1051</v>
      </c>
      <c r="C1788" s="52" t="s">
        <v>751</v>
      </c>
      <c r="D1788" s="53" t="n">
        <v>0.1</v>
      </c>
      <c r="E1788" s="53" t="n">
        <v>48.99</v>
      </c>
      <c r="F1788" s="0" t="s">
        <v>1258</v>
      </c>
      <c r="G1788" s="0" t="str">
        <f aca="false">LEFT(B1788,2)</f>
        <v>32</v>
      </c>
      <c r="H1788" s="0" t="str">
        <f aca="false">I1788&amp;"_"&amp;G1788&amp;"_"&amp;F1788</f>
        <v>Latterfroe_32_20180928_DL2018005_OrdrupGym_koersel2</v>
      </c>
      <c r="I1788" s="61" t="str">
        <f aca="false">MID(RIGHT(B1788,LEN(B1788)-3),1,FIND("_",RIGHT(B1788,LEN(B1788)-3))-1)</f>
        <v>Latterfroe</v>
      </c>
      <c r="J1788" s="61" t="str">
        <f aca="false">TRIM(SUBSTITUTE(RIGHT(B1788,FIND(I1788,B1788)+1),"_",""))</f>
        <v>eDNA</v>
      </c>
      <c r="K1788" s="0" t="n">
        <f aca="false">IFERROR(VALUE(SUBSTITUTE(E1788,".",",")),E1788)</f>
        <v>48.99</v>
      </c>
      <c r="L1788" s="61" t="str">
        <f aca="false">IF(J1788="PosK",SUMIFS(K:K,J:J,"PosK",H:H,H1788),"")</f>
        <v/>
      </c>
      <c r="M1788" s="61" t="str">
        <f aca="false">IF(J1788="PosK",SUMIFS(K:K,J:J,"NegK",H:H,H1788),"")</f>
        <v/>
      </c>
      <c r="N1788" s="61" t="str">
        <f aca="false">IF(J1788="PosK",SUMIFS(K:K,J:J,"eDNA",H:H,H1788),"")</f>
        <v/>
      </c>
      <c r="Q1788" s="62"/>
    </row>
    <row r="1789" customFormat="false" ht="14.25" hidden="false" customHeight="false" outlineLevel="0" collapsed="false">
      <c r="A1789" s="0" t="s">
        <v>808</v>
      </c>
      <c r="B1789" s="52" t="s">
        <v>1052</v>
      </c>
      <c r="C1789" s="52" t="s">
        <v>751</v>
      </c>
      <c r="D1789" s="53" t="n">
        <v>0.1</v>
      </c>
      <c r="E1789" s="53" t="s">
        <v>748</v>
      </c>
      <c r="F1789" s="0" t="s">
        <v>1258</v>
      </c>
      <c r="G1789" s="0" t="str">
        <f aca="false">LEFT(B1789,2)</f>
        <v>32</v>
      </c>
      <c r="H1789" s="0" t="str">
        <f aca="false">I1789&amp;"_"&amp;G1789&amp;"_"&amp;F1789</f>
        <v>Latterfroe_32_20180928_DL2018005_OrdrupGym_koersel2</v>
      </c>
      <c r="I1789" s="61" t="str">
        <f aca="false">MID(RIGHT(B1789,LEN(B1789)-3),1,FIND("_",RIGHT(B1789,LEN(B1789)-3))-1)</f>
        <v>Latterfroe</v>
      </c>
      <c r="J1789" s="61" t="str">
        <f aca="false">TRIM(SUBSTITUTE(RIGHT(B1789,FIND(I1789,B1789)+1),"_",""))</f>
        <v>eDNA</v>
      </c>
      <c r="K1789" s="0" t="str">
        <f aca="false">IFERROR(VALUE(SUBSTITUTE(E1789,".",",")),E1789)</f>
        <v>No Ct</v>
      </c>
      <c r="L1789" s="61" t="str">
        <f aca="false">IF(J1789="PosK",SUMIFS(K:K,J:J,"PosK",H:H,H1789),"")</f>
        <v/>
      </c>
      <c r="M1789" s="61" t="str">
        <f aca="false">IF(J1789="PosK",SUMIFS(K:K,J:J,"NegK",H:H,H1789),"")</f>
        <v/>
      </c>
      <c r="N1789" s="61" t="str">
        <f aca="false">IF(J1789="PosK",SUMIFS(K:K,J:J,"eDNA",H:H,H1789),"")</f>
        <v/>
      </c>
      <c r="P1789" s="62"/>
      <c r="T1789" s="63"/>
      <c r="W1789" s="64"/>
    </row>
    <row r="1790" customFormat="false" ht="14.25" hidden="false" customHeight="false" outlineLevel="0" collapsed="false">
      <c r="A1790" s="0" t="s">
        <v>810</v>
      </c>
      <c r="B1790" s="52" t="s">
        <v>1228</v>
      </c>
      <c r="C1790" s="52" t="s">
        <v>743</v>
      </c>
      <c r="D1790" s="53" t="n">
        <v>0.1</v>
      </c>
      <c r="E1790" s="53" t="s">
        <v>748</v>
      </c>
      <c r="F1790" s="0" t="s">
        <v>1258</v>
      </c>
      <c r="G1790" s="0" t="str">
        <f aca="false">LEFT(B1790,2)</f>
        <v>33</v>
      </c>
      <c r="H1790" s="0" t="str">
        <f aca="false">I1790&amp;"_"&amp;G1790&amp;"_"&amp;F1790</f>
        <v>KortbenetGroenFroe_33_20180928_DL2018005_OrdrupGym_koersel2</v>
      </c>
      <c r="I1790" s="61" t="str">
        <f aca="false">MID(RIGHT(B1790,LEN(B1790)-3),1,FIND("_",RIGHT(B1790,LEN(B1790)-3))-1)</f>
        <v>KortbenetGroenFroe</v>
      </c>
      <c r="J1790" s="61" t="str">
        <f aca="false">TRIM(SUBSTITUTE(RIGHT(B1790,FIND(I1790,B1790)+1),"_",""))</f>
        <v>PosK</v>
      </c>
      <c r="K1790" s="0" t="str">
        <f aca="false">IFERROR(VALUE(SUBSTITUTE(E1790,".",",")),E1790)</f>
        <v>No Ct</v>
      </c>
      <c r="L1790" s="61" t="n">
        <f aca="false">IF(J1790="PosK",SUMIFS(K:K,J:J,"PosK",H:H,H1790),"")</f>
        <v>0</v>
      </c>
      <c r="M1790" s="61" t="n">
        <f aca="false">IF(J1790="PosK",SUMIFS(K:K,J:J,"NegK",H:H,H1790),"")</f>
        <v>0</v>
      </c>
      <c r="N1790" s="61" t="n">
        <f aca="false">IF(J1790="PosK",SUMIFS(K:K,J:J,"eDNA",H:H,H1790),"")</f>
        <v>0</v>
      </c>
      <c r="P1790" s="62" t="n">
        <f aca="false">IF(K1792="No Ct",0,K1792)</f>
        <v>0</v>
      </c>
      <c r="Q1790" s="62" t="n">
        <f aca="false">IF(K1793="No Ct",0,K1793)</f>
        <v>0</v>
      </c>
      <c r="R1790" s="0" t="str">
        <f aca="false">IF(AND(L1790&gt;0,M1790=0),"Valid","Invalid")</f>
        <v>Invalid</v>
      </c>
      <c r="S1790" s="0" t="str">
        <f aca="false">IF(OR(P1790&gt;1,Q1790&gt;1),"Present","Absent")</f>
        <v>Absent</v>
      </c>
      <c r="T1790" s="63" t="str">
        <f aca="false">IF(OR(AND(P1790&gt;1,P1790&lt;41),AND(Q1790&gt;1,Q1790&lt;41)),"Ct&lt;41","Ct&gt;41")</f>
        <v>Ct&gt;41</v>
      </c>
      <c r="U1790" s="0" t="str">
        <f aca="false">I1790</f>
        <v>KortbenetGroenFroe</v>
      </c>
      <c r="V1790" s="0" t="str">
        <f aca="false">MID(F1790,10,9)</f>
        <v>DL2018005</v>
      </c>
      <c r="W1790" s="64" t="str">
        <f aca="false">V1790&amp;"_"&amp;U1790&amp;"_"&amp;R1790&amp;"_"&amp;S1790&amp;"_"&amp;T1790</f>
        <v>DL2018005_KortbenetGroenFroe_Invalid_Absent_Ct&gt;41</v>
      </c>
    </row>
    <row r="1791" customFormat="false" ht="14.25" hidden="false" customHeight="false" outlineLevel="0" collapsed="false">
      <c r="A1791" s="0" t="s">
        <v>812</v>
      </c>
      <c r="B1791" s="52" t="s">
        <v>1229</v>
      </c>
      <c r="C1791" s="52" t="s">
        <v>747</v>
      </c>
      <c r="D1791" s="53" t="n">
        <v>0.1</v>
      </c>
      <c r="E1791" s="53" t="s">
        <v>748</v>
      </c>
      <c r="F1791" s="0" t="s">
        <v>1258</v>
      </c>
      <c r="G1791" s="0" t="str">
        <f aca="false">LEFT(B1791,2)</f>
        <v>33</v>
      </c>
      <c r="H1791" s="0" t="str">
        <f aca="false">I1791&amp;"_"&amp;G1791&amp;"_"&amp;F1791</f>
        <v>KortbenetGroenFroe_33_20180928_DL2018005_OrdrupGym_koersel2</v>
      </c>
      <c r="I1791" s="61" t="str">
        <f aca="false">MID(RIGHT(B1791,LEN(B1791)-3),1,FIND("_",RIGHT(B1791,LEN(B1791)-3))-1)</f>
        <v>KortbenetGroenFroe</v>
      </c>
      <c r="J1791" s="61" t="str">
        <f aca="false">TRIM(SUBSTITUTE(RIGHT(B1791,FIND(I1791,B1791)+1),"_",""))</f>
        <v>NegK</v>
      </c>
      <c r="K1791" s="0" t="str">
        <f aca="false">IFERROR(VALUE(SUBSTITUTE(E1791,".",",")),E1791)</f>
        <v>No Ct</v>
      </c>
      <c r="L1791" s="61" t="str">
        <f aca="false">IF(J1791="PosK",SUMIFS(K:K,J:J,"PosK",H:H,H1791),"")</f>
        <v/>
      </c>
      <c r="M1791" s="61" t="str">
        <f aca="false">IF(J1791="PosK",SUMIFS(K:K,J:J,"NegK",H:H,H1791),"")</f>
        <v/>
      </c>
      <c r="N1791" s="61" t="str">
        <f aca="false">IF(J1791="PosK",SUMIFS(K:K,J:J,"eDNA",H:H,H1791),"")</f>
        <v/>
      </c>
    </row>
    <row r="1792" customFormat="false" ht="14.25" hidden="false" customHeight="false" outlineLevel="0" collapsed="false">
      <c r="A1792" s="0" t="s">
        <v>814</v>
      </c>
      <c r="B1792" s="52" t="s">
        <v>1230</v>
      </c>
      <c r="C1792" s="52" t="s">
        <v>751</v>
      </c>
      <c r="D1792" s="53" t="n">
        <v>0.1</v>
      </c>
      <c r="E1792" s="53" t="s">
        <v>748</v>
      </c>
      <c r="F1792" s="0" t="s">
        <v>1258</v>
      </c>
      <c r="G1792" s="0" t="str">
        <f aca="false">LEFT(B1792,2)</f>
        <v>33</v>
      </c>
      <c r="H1792" s="0" t="str">
        <f aca="false">I1792&amp;"_"&amp;G1792&amp;"_"&amp;F1792</f>
        <v>KortbenetGroenFroe_33_20180928_DL2018005_OrdrupGym_koersel2</v>
      </c>
      <c r="I1792" s="61" t="str">
        <f aca="false">MID(RIGHT(B1792,LEN(B1792)-3),1,FIND("_",RIGHT(B1792,LEN(B1792)-3))-1)</f>
        <v>KortbenetGroenFroe</v>
      </c>
      <c r="J1792" s="61" t="str">
        <f aca="false">TRIM(SUBSTITUTE(RIGHT(B1792,FIND(I1792,B1792)+1),"_",""))</f>
        <v>eDNA</v>
      </c>
      <c r="K1792" s="0" t="str">
        <f aca="false">IFERROR(VALUE(SUBSTITUTE(E1792,".",",")),E1792)</f>
        <v>No Ct</v>
      </c>
      <c r="L1792" s="61" t="str">
        <f aca="false">IF(J1792="PosK",SUMIFS(K:K,J:J,"PosK",H:H,H1792),"")</f>
        <v/>
      </c>
      <c r="M1792" s="61" t="str">
        <f aca="false">IF(J1792="PosK",SUMIFS(K:K,J:J,"NegK",H:H,H1792),"")</f>
        <v/>
      </c>
      <c r="N1792" s="61" t="str">
        <f aca="false">IF(J1792="PosK",SUMIFS(K:K,J:J,"eDNA",H:H,H1792),"")</f>
        <v/>
      </c>
      <c r="Q1792" s="62"/>
    </row>
    <row r="1793" customFormat="false" ht="14.25" hidden="false" customHeight="false" outlineLevel="0" collapsed="false">
      <c r="A1793" s="0" t="s">
        <v>816</v>
      </c>
      <c r="B1793" s="52" t="s">
        <v>1231</v>
      </c>
      <c r="C1793" s="52" t="s">
        <v>751</v>
      </c>
      <c r="D1793" s="53" t="n">
        <v>0.1</v>
      </c>
      <c r="E1793" s="53" t="s">
        <v>748</v>
      </c>
      <c r="F1793" s="0" t="s">
        <v>1258</v>
      </c>
      <c r="G1793" s="0" t="str">
        <f aca="false">LEFT(B1793,2)</f>
        <v>33</v>
      </c>
      <c r="H1793" s="0" t="str">
        <f aca="false">I1793&amp;"_"&amp;G1793&amp;"_"&amp;F1793</f>
        <v>KortbenetGroenFroe_33_20180928_DL2018005_OrdrupGym_koersel2</v>
      </c>
      <c r="I1793" s="61" t="str">
        <f aca="false">MID(RIGHT(B1793,LEN(B1793)-3),1,FIND("_",RIGHT(B1793,LEN(B1793)-3))-1)</f>
        <v>KortbenetGroenFroe</v>
      </c>
      <c r="J1793" s="61" t="str">
        <f aca="false">TRIM(SUBSTITUTE(RIGHT(B1793,FIND(I1793,B1793)+1),"_",""))</f>
        <v>eDNA</v>
      </c>
      <c r="K1793" s="0" t="str">
        <f aca="false">IFERROR(VALUE(SUBSTITUTE(E1793,".",",")),E1793)</f>
        <v>No Ct</v>
      </c>
      <c r="L1793" s="61" t="str">
        <f aca="false">IF(J1793="PosK",SUMIFS(K:K,J:J,"PosK",H:H,H1793),"")</f>
        <v/>
      </c>
      <c r="M1793" s="61" t="str">
        <f aca="false">IF(J1793="PosK",SUMIFS(K:K,J:J,"NegK",H:H,H1793),"")</f>
        <v/>
      </c>
      <c r="N1793" s="61" t="str">
        <f aca="false">IF(J1793="PosK",SUMIFS(K:K,J:J,"eDNA",H:H,H1793),"")</f>
        <v/>
      </c>
      <c r="P1793" s="62"/>
      <c r="T1793" s="63"/>
      <c r="W1793" s="64"/>
    </row>
    <row r="1794" customFormat="false" ht="14.25" hidden="false" customHeight="false" outlineLevel="0" collapsed="false">
      <c r="A1794" s="0" t="s">
        <v>818</v>
      </c>
      <c r="B1794" s="52" t="s">
        <v>1232</v>
      </c>
      <c r="C1794" s="52" t="s">
        <v>743</v>
      </c>
      <c r="D1794" s="53" t="n">
        <v>0.1</v>
      </c>
      <c r="E1794" s="53" t="s">
        <v>748</v>
      </c>
      <c r="F1794" s="0" t="s">
        <v>1258</v>
      </c>
      <c r="G1794" s="0" t="str">
        <f aca="false">LEFT(B1794,2)</f>
        <v>34</v>
      </c>
      <c r="H1794" s="0" t="str">
        <f aca="false">I1794&amp;"_"&amp;G1794&amp;"_"&amp;F1794</f>
        <v>Soelvkarusse_34_20180928_DL2018005_OrdrupGym_koersel2</v>
      </c>
      <c r="I1794" s="61" t="str">
        <f aca="false">MID(RIGHT(B1794,LEN(B1794)-3),1,FIND("_",RIGHT(B1794,LEN(B1794)-3))-1)</f>
        <v>Soelvkarusse</v>
      </c>
      <c r="J1794" s="61" t="str">
        <f aca="false">TRIM(SUBSTITUTE(RIGHT(B1794,FIND(I1794,B1794)+1),"_",""))</f>
        <v>PosK</v>
      </c>
      <c r="K1794" s="0" t="str">
        <f aca="false">IFERROR(VALUE(SUBSTITUTE(E1794,".",",")),E1794)</f>
        <v>No Ct</v>
      </c>
      <c r="L1794" s="61" t="n">
        <f aca="false">IF(J1794="PosK",SUMIFS(K:K,J:J,"PosK",H:H,H1794),"")</f>
        <v>0</v>
      </c>
      <c r="M1794" s="61" t="n">
        <f aca="false">IF(J1794="PosK",SUMIFS(K:K,J:J,"NegK",H:H,H1794),"")</f>
        <v>0</v>
      </c>
      <c r="N1794" s="61" t="n">
        <f aca="false">IF(J1794="PosK",SUMIFS(K:K,J:J,"eDNA",H:H,H1794),"")</f>
        <v>0</v>
      </c>
      <c r="P1794" s="62" t="n">
        <f aca="false">IF(K1796="No Ct",0,K1796)</f>
        <v>0</v>
      </c>
      <c r="Q1794" s="62" t="n">
        <f aca="false">IF(K1797="No Ct",0,K1797)</f>
        <v>0</v>
      </c>
      <c r="R1794" s="0" t="str">
        <f aca="false">IF(AND(L1794&gt;0,M1794=0),"Valid","Invalid")</f>
        <v>Invalid</v>
      </c>
      <c r="S1794" s="0" t="str">
        <f aca="false">IF(OR(P1794&gt;1,Q1794&gt;1),"Present","Absent")</f>
        <v>Absent</v>
      </c>
      <c r="T1794" s="63" t="str">
        <f aca="false">IF(OR(AND(P1794&gt;1,P1794&lt;41),AND(Q1794&gt;1,Q1794&lt;41)),"Ct&lt;41","Ct&gt;41")</f>
        <v>Ct&gt;41</v>
      </c>
      <c r="U1794" s="0" t="str">
        <f aca="false">I1794</f>
        <v>Soelvkarusse</v>
      </c>
      <c r="V1794" s="0" t="str">
        <f aca="false">MID(F1794,10,9)</f>
        <v>DL2018005</v>
      </c>
      <c r="W1794" s="64" t="str">
        <f aca="false">V1794&amp;"_"&amp;U1794&amp;"_"&amp;R1794&amp;"_"&amp;S1794&amp;"_"&amp;T1794</f>
        <v>DL2018005_Soelvkarusse_Invalid_Absent_Ct&gt;41</v>
      </c>
    </row>
    <row r="1795" customFormat="false" ht="14.25" hidden="false" customHeight="false" outlineLevel="0" collapsed="false">
      <c r="A1795" s="0" t="s">
        <v>820</v>
      </c>
      <c r="B1795" s="52" t="s">
        <v>1233</v>
      </c>
      <c r="C1795" s="52" t="s">
        <v>747</v>
      </c>
      <c r="D1795" s="53" t="n">
        <v>0.1</v>
      </c>
      <c r="E1795" s="53" t="s">
        <v>748</v>
      </c>
      <c r="F1795" s="0" t="s">
        <v>1258</v>
      </c>
      <c r="G1795" s="0" t="str">
        <f aca="false">LEFT(B1795,2)</f>
        <v>34</v>
      </c>
      <c r="H1795" s="0" t="str">
        <f aca="false">I1795&amp;"_"&amp;G1795&amp;"_"&amp;F1795</f>
        <v>Soelvkarusse_34_20180928_DL2018005_OrdrupGym_koersel2</v>
      </c>
      <c r="I1795" s="61" t="str">
        <f aca="false">MID(RIGHT(B1795,LEN(B1795)-3),1,FIND("_",RIGHT(B1795,LEN(B1795)-3))-1)</f>
        <v>Soelvkarusse</v>
      </c>
      <c r="J1795" s="61" t="str">
        <f aca="false">TRIM(SUBSTITUTE(RIGHT(B1795,FIND(I1795,B1795)+1),"_",""))</f>
        <v>NegK</v>
      </c>
      <c r="K1795" s="0" t="str">
        <f aca="false">IFERROR(VALUE(SUBSTITUTE(E1795,".",",")),E1795)</f>
        <v>No Ct</v>
      </c>
      <c r="L1795" s="61" t="str">
        <f aca="false">IF(J1795="PosK",SUMIFS(K:K,J:J,"PosK",H:H,H1795),"")</f>
        <v/>
      </c>
      <c r="M1795" s="61" t="str">
        <f aca="false">IF(J1795="PosK",SUMIFS(K:K,J:J,"NegK",H:H,H1795),"")</f>
        <v/>
      </c>
      <c r="N1795" s="61" t="str">
        <f aca="false">IF(J1795="PosK",SUMIFS(K:K,J:J,"eDNA",H:H,H1795),"")</f>
        <v/>
      </c>
    </row>
    <row r="1796" customFormat="false" ht="14.25" hidden="false" customHeight="false" outlineLevel="0" collapsed="false">
      <c r="A1796" s="0" t="s">
        <v>822</v>
      </c>
      <c r="B1796" s="52" t="s">
        <v>1234</v>
      </c>
      <c r="C1796" s="52" t="s">
        <v>751</v>
      </c>
      <c r="D1796" s="53" t="n">
        <v>0.1</v>
      </c>
      <c r="E1796" s="53" t="s">
        <v>748</v>
      </c>
      <c r="F1796" s="0" t="s">
        <v>1258</v>
      </c>
      <c r="G1796" s="0" t="str">
        <f aca="false">LEFT(B1796,2)</f>
        <v>34</v>
      </c>
      <c r="H1796" s="0" t="str">
        <f aca="false">I1796&amp;"_"&amp;G1796&amp;"_"&amp;F1796</f>
        <v>Soelvkarusse_34_20180928_DL2018005_OrdrupGym_koersel2</v>
      </c>
      <c r="I1796" s="61" t="str">
        <f aca="false">MID(RIGHT(B1796,LEN(B1796)-3),1,FIND("_",RIGHT(B1796,LEN(B1796)-3))-1)</f>
        <v>Soelvkarusse</v>
      </c>
      <c r="J1796" s="61" t="str">
        <f aca="false">TRIM(SUBSTITUTE(RIGHT(B1796,FIND(I1796,B1796)+1),"_",""))</f>
        <v>eDNA</v>
      </c>
      <c r="K1796" s="0" t="str">
        <f aca="false">IFERROR(VALUE(SUBSTITUTE(E1796,".",",")),E1796)</f>
        <v>No Ct</v>
      </c>
      <c r="L1796" s="61" t="str">
        <f aca="false">IF(J1796="PosK",SUMIFS(K:K,J:J,"PosK",H:H,H1796),"")</f>
        <v/>
      </c>
      <c r="M1796" s="61" t="str">
        <f aca="false">IF(J1796="PosK",SUMIFS(K:K,J:J,"NegK",H:H,H1796),"")</f>
        <v/>
      </c>
      <c r="N1796" s="61" t="str">
        <f aca="false">IF(J1796="PosK",SUMIFS(K:K,J:J,"eDNA",H:H,H1796),"")</f>
        <v/>
      </c>
      <c r="Q1796" s="62"/>
    </row>
    <row r="1797" customFormat="false" ht="14.25" hidden="false" customHeight="false" outlineLevel="0" collapsed="false">
      <c r="A1797" s="0" t="s">
        <v>824</v>
      </c>
      <c r="B1797" s="52" t="s">
        <v>1235</v>
      </c>
      <c r="C1797" s="52" t="s">
        <v>751</v>
      </c>
      <c r="D1797" s="53" t="n">
        <v>0.1</v>
      </c>
      <c r="E1797" s="53" t="s">
        <v>748</v>
      </c>
      <c r="F1797" s="0" t="s">
        <v>1258</v>
      </c>
      <c r="G1797" s="0" t="str">
        <f aca="false">LEFT(B1797,2)</f>
        <v>34</v>
      </c>
      <c r="H1797" s="0" t="str">
        <f aca="false">I1797&amp;"_"&amp;G1797&amp;"_"&amp;F1797</f>
        <v>Soelvkarusse_34_20180928_DL2018005_OrdrupGym_koersel2</v>
      </c>
      <c r="I1797" s="61" t="str">
        <f aca="false">MID(RIGHT(B1797,LEN(B1797)-3),1,FIND("_",RIGHT(B1797,LEN(B1797)-3))-1)</f>
        <v>Soelvkarusse</v>
      </c>
      <c r="J1797" s="61" t="str">
        <f aca="false">TRIM(SUBSTITUTE(RIGHT(B1797,FIND(I1797,B1797)+1),"_",""))</f>
        <v>eDNA</v>
      </c>
      <c r="K1797" s="0" t="str">
        <f aca="false">IFERROR(VALUE(SUBSTITUTE(E1797,".",",")),E1797)</f>
        <v>No Ct</v>
      </c>
      <c r="L1797" s="61" t="str">
        <f aca="false">IF(J1797="PosK",SUMIFS(K:K,J:J,"PosK",H:H,H1797),"")</f>
        <v/>
      </c>
      <c r="M1797" s="61" t="str">
        <f aca="false">IF(J1797="PosK",SUMIFS(K:K,J:J,"NegK",H:H,H1797),"")</f>
        <v/>
      </c>
      <c r="N1797" s="61" t="str">
        <f aca="false">IF(J1797="PosK",SUMIFS(K:K,J:J,"eDNA",H:H,H1797),"")</f>
        <v/>
      </c>
      <c r="P1797" s="62"/>
      <c r="T1797" s="63"/>
      <c r="W1797" s="64"/>
    </row>
    <row r="1798" customFormat="false" ht="14.25" hidden="false" customHeight="false" outlineLevel="0" collapsed="false">
      <c r="A1798" s="0" t="s">
        <v>741</v>
      </c>
      <c r="B1798" s="52" t="s">
        <v>742</v>
      </c>
      <c r="C1798" s="52" t="s">
        <v>743</v>
      </c>
      <c r="D1798" s="53" t="n">
        <v>0.1</v>
      </c>
      <c r="E1798" s="53" t="n">
        <v>35.02</v>
      </c>
      <c r="F1798" s="0" t="s">
        <v>1259</v>
      </c>
      <c r="G1798" s="0" t="str">
        <f aca="false">LEFT(B1798,2)</f>
        <v>01</v>
      </c>
      <c r="H1798" s="0" t="str">
        <f aca="false">I1798&amp;"_"&amp;G1798&amp;"_"&amp;F1798</f>
        <v>Loegfroe_01_20181002_DL2018056_FrederiksvaerkGym_BorupgaardGym_koersel1</v>
      </c>
      <c r="I1798" s="61" t="str">
        <f aca="false">MID(RIGHT(B1798,LEN(B1798)-3),1,FIND("_",RIGHT(B1798,LEN(B1798)-3))-1)</f>
        <v>Loegfroe</v>
      </c>
      <c r="J1798" s="61" t="str">
        <f aca="false">TRIM(SUBSTITUTE(RIGHT(B1798,FIND(I1798,B1798)+1),"_",""))</f>
        <v>PosK</v>
      </c>
      <c r="K1798" s="0" t="n">
        <f aca="false">IFERROR(VALUE(SUBSTITUTE(E1798,".",",")),E1798)</f>
        <v>35.02</v>
      </c>
      <c r="L1798" s="61" t="n">
        <f aca="false">IF(J1798="PosK",SUMIFS(K:K,J:J,"PosK",H:H,H1798),"")</f>
        <v>35.02</v>
      </c>
      <c r="M1798" s="61" t="n">
        <f aca="false">IF(J1798="PosK",SUMIFS(K:K,J:J,"NegK",H:H,H1798),"")</f>
        <v>0</v>
      </c>
      <c r="N1798" s="61" t="n">
        <f aca="false">IF(J1798="PosK",SUMIFS(K:K,J:J,"eDNA",H:H,H1798),"")</f>
        <v>0</v>
      </c>
      <c r="P1798" s="62" t="n">
        <f aca="false">IF(K1800="No Ct",0,K1800)</f>
        <v>0</v>
      </c>
      <c r="Q1798" s="62" t="n">
        <f aca="false">IF(K1801="No Ct",0,K1801)</f>
        <v>0</v>
      </c>
      <c r="R1798" s="0" t="str">
        <f aca="false">IF(AND(L1798&gt;0,M1798=0),"Valid","Invalid")</f>
        <v>Valid</v>
      </c>
      <c r="S1798" s="0" t="str">
        <f aca="false">IF(OR(P1798&gt;1,Q1798&gt;1),"Present","Absent")</f>
        <v>Absent</v>
      </c>
      <c r="T1798" s="63" t="str">
        <f aca="false">IF(OR(AND(P1798&gt;1,P1798&lt;41),AND(Q1798&gt;1,Q1798&lt;41)),"Ct&lt;41","Ct&gt;41")</f>
        <v>Ct&gt;41</v>
      </c>
      <c r="U1798" s="0" t="str">
        <f aca="false">I1798</f>
        <v>Loegfroe</v>
      </c>
      <c r="V1798" s="0" t="str">
        <f aca="false">MID(F1798,10,9)</f>
        <v>DL2018056</v>
      </c>
      <c r="W1798" s="64" t="str">
        <f aca="false">V1798&amp;"_"&amp;U1798&amp;"_"&amp;R1798&amp;"_"&amp;S1798&amp;"_"&amp;T1798</f>
        <v>DL2018056_Loegfroe_Valid_Absent_Ct&gt;41</v>
      </c>
    </row>
    <row r="1799" customFormat="false" ht="14.25" hidden="false" customHeight="false" outlineLevel="0" collapsed="false">
      <c r="A1799" s="0" t="s">
        <v>745</v>
      </c>
      <c r="B1799" s="52" t="s">
        <v>746</v>
      </c>
      <c r="C1799" s="52" t="s">
        <v>747</v>
      </c>
      <c r="D1799" s="53" t="n">
        <v>0.1</v>
      </c>
      <c r="E1799" s="53" t="s">
        <v>748</v>
      </c>
      <c r="F1799" s="0" t="s">
        <v>1259</v>
      </c>
      <c r="G1799" s="0" t="str">
        <f aca="false">LEFT(B1799,2)</f>
        <v>01</v>
      </c>
      <c r="H1799" s="0" t="str">
        <f aca="false">I1799&amp;"_"&amp;G1799&amp;"_"&amp;F1799</f>
        <v>Loegfroe_01_20181002_DL2018056_FrederiksvaerkGym_BorupgaardGym_koersel1</v>
      </c>
      <c r="I1799" s="61" t="str">
        <f aca="false">MID(RIGHT(B1799,LEN(B1799)-3),1,FIND("_",RIGHT(B1799,LEN(B1799)-3))-1)</f>
        <v>Loegfroe</v>
      </c>
      <c r="J1799" s="61" t="str">
        <f aca="false">TRIM(SUBSTITUTE(RIGHT(B1799,FIND(I1799,B1799)+1),"_",""))</f>
        <v>NegK</v>
      </c>
      <c r="K1799" s="0" t="str">
        <f aca="false">IFERROR(VALUE(SUBSTITUTE(E1799,".",",")),E1799)</f>
        <v>No Ct</v>
      </c>
      <c r="L1799" s="61" t="str">
        <f aca="false">IF(J1799="PosK",SUMIFS(K:K,J:J,"PosK",H:H,H1799),"")</f>
        <v/>
      </c>
      <c r="M1799" s="61" t="str">
        <f aca="false">IF(J1799="PosK",SUMIFS(K:K,J:J,"NegK",H:H,H1799),"")</f>
        <v/>
      </c>
      <c r="N1799" s="61" t="str">
        <f aca="false">IF(J1799="PosK",SUMIFS(K:K,J:J,"eDNA",H:H,H1799),"")</f>
        <v/>
      </c>
    </row>
    <row r="1800" customFormat="false" ht="14.25" hidden="false" customHeight="false" outlineLevel="0" collapsed="false">
      <c r="A1800" s="0" t="s">
        <v>749</v>
      </c>
      <c r="B1800" s="52" t="s">
        <v>750</v>
      </c>
      <c r="C1800" s="52" t="s">
        <v>751</v>
      </c>
      <c r="D1800" s="53" t="n">
        <v>0.1</v>
      </c>
      <c r="E1800" s="53" t="s">
        <v>748</v>
      </c>
      <c r="F1800" s="0" t="s">
        <v>1259</v>
      </c>
      <c r="G1800" s="0" t="str">
        <f aca="false">LEFT(B1800,2)</f>
        <v>01</v>
      </c>
      <c r="H1800" s="0" t="str">
        <f aca="false">I1800&amp;"_"&amp;G1800&amp;"_"&amp;F1800</f>
        <v>Loegfroe_01_20181002_DL2018056_FrederiksvaerkGym_BorupgaardGym_koersel1</v>
      </c>
      <c r="I1800" s="61" t="str">
        <f aca="false">MID(RIGHT(B1800,LEN(B1800)-3),1,FIND("_",RIGHT(B1800,LEN(B1800)-3))-1)</f>
        <v>Loegfroe</v>
      </c>
      <c r="J1800" s="61" t="str">
        <f aca="false">TRIM(SUBSTITUTE(RIGHT(B1800,FIND(I1800,B1800)+1),"_",""))</f>
        <v>eDNA</v>
      </c>
      <c r="K1800" s="0" t="str">
        <f aca="false">IFERROR(VALUE(SUBSTITUTE(E1800,".",",")),E1800)</f>
        <v>No Ct</v>
      </c>
      <c r="L1800" s="61" t="str">
        <f aca="false">IF(J1800="PosK",SUMIFS(K:K,J:J,"PosK",H:H,H1800),"")</f>
        <v/>
      </c>
      <c r="M1800" s="61" t="str">
        <f aca="false">IF(J1800="PosK",SUMIFS(K:K,J:J,"NegK",H:H,H1800),"")</f>
        <v/>
      </c>
      <c r="N1800" s="61" t="str">
        <f aca="false">IF(J1800="PosK",SUMIFS(K:K,J:J,"eDNA",H:H,H1800),"")</f>
        <v/>
      </c>
      <c r="Q1800" s="62"/>
    </row>
    <row r="1801" customFormat="false" ht="14.25" hidden="false" customHeight="false" outlineLevel="0" collapsed="false">
      <c r="A1801" s="0" t="s">
        <v>752</v>
      </c>
      <c r="B1801" s="52" t="s">
        <v>753</v>
      </c>
      <c r="C1801" s="52" t="s">
        <v>751</v>
      </c>
      <c r="D1801" s="53" t="n">
        <v>0.1</v>
      </c>
      <c r="E1801" s="53" t="s">
        <v>748</v>
      </c>
      <c r="F1801" s="0" t="s">
        <v>1259</v>
      </c>
      <c r="G1801" s="0" t="str">
        <f aca="false">LEFT(B1801,2)</f>
        <v>01</v>
      </c>
      <c r="H1801" s="0" t="str">
        <f aca="false">I1801&amp;"_"&amp;G1801&amp;"_"&amp;F1801</f>
        <v>Loegfroe_01_20181002_DL2018056_FrederiksvaerkGym_BorupgaardGym_koersel1</v>
      </c>
      <c r="I1801" s="61" t="str">
        <f aca="false">MID(RIGHT(B1801,LEN(B1801)-3),1,FIND("_",RIGHT(B1801,LEN(B1801)-3))-1)</f>
        <v>Loegfroe</v>
      </c>
      <c r="J1801" s="61" t="str">
        <f aca="false">TRIM(SUBSTITUTE(RIGHT(B1801,FIND(I1801,B1801)+1),"_",""))</f>
        <v>eDNA</v>
      </c>
      <c r="K1801" s="0" t="str">
        <f aca="false">IFERROR(VALUE(SUBSTITUTE(E1801,".",",")),E1801)</f>
        <v>No Ct</v>
      </c>
      <c r="L1801" s="61" t="str">
        <f aca="false">IF(J1801="PosK",SUMIFS(K:K,J:J,"PosK",H:H,H1801),"")</f>
        <v/>
      </c>
      <c r="M1801" s="61" t="str">
        <f aca="false">IF(J1801="PosK",SUMIFS(K:K,J:J,"NegK",H:H,H1801),"")</f>
        <v/>
      </c>
      <c r="N1801" s="61" t="str">
        <f aca="false">IF(J1801="PosK",SUMIFS(K:K,J:J,"eDNA",H:H,H1801),"")</f>
        <v/>
      </c>
      <c r="P1801" s="62"/>
      <c r="T1801" s="63"/>
      <c r="W1801" s="64"/>
    </row>
    <row r="1802" customFormat="false" ht="14.25" hidden="false" customHeight="false" outlineLevel="0" collapsed="false">
      <c r="A1802" s="0" t="s">
        <v>754</v>
      </c>
      <c r="B1802" s="52" t="s">
        <v>755</v>
      </c>
      <c r="C1802" s="52" t="s">
        <v>743</v>
      </c>
      <c r="D1802" s="53" t="n">
        <v>0.1</v>
      </c>
      <c r="E1802" s="53" t="n">
        <v>26.8</v>
      </c>
      <c r="F1802" s="0" t="s">
        <v>1259</v>
      </c>
      <c r="G1802" s="0" t="str">
        <f aca="false">LEFT(B1802,2)</f>
        <v>02</v>
      </c>
      <c r="H1802" s="0" t="str">
        <f aca="false">I1802&amp;"_"&amp;G1802&amp;"_"&amp;F1802</f>
        <v>StorVandsalamander_02_20181002_DL2018056_FrederiksvaerkGym_BorupgaardGym_koersel1</v>
      </c>
      <c r="I1802" s="61" t="str">
        <f aca="false">MID(RIGHT(B1802,LEN(B1802)-3),1,FIND("_",RIGHT(B1802,LEN(B1802)-3))-1)</f>
        <v>StorVandsalamander</v>
      </c>
      <c r="J1802" s="61" t="str">
        <f aca="false">TRIM(SUBSTITUTE(RIGHT(B1802,FIND(I1802,B1802)+1),"_",""))</f>
        <v>PosK</v>
      </c>
      <c r="K1802" s="0" t="n">
        <f aca="false">IFERROR(VALUE(SUBSTITUTE(E1802,".",",")),E1802)</f>
        <v>26.8</v>
      </c>
      <c r="L1802" s="61" t="n">
        <f aca="false">IF(J1802="PosK",SUMIFS(K:K,J:J,"PosK",H:H,H1802),"")</f>
        <v>26.8</v>
      </c>
      <c r="M1802" s="61" t="n">
        <f aca="false">IF(J1802="PosK",SUMIFS(K:K,J:J,"NegK",H:H,H1802),"")</f>
        <v>0</v>
      </c>
      <c r="N1802" s="61" t="n">
        <f aca="false">IF(J1802="PosK",SUMIFS(K:K,J:J,"eDNA",H:H,H1802),"")</f>
        <v>0</v>
      </c>
      <c r="P1802" s="62" t="n">
        <f aca="false">IF(K1804="No Ct",0,K1804)</f>
        <v>0</v>
      </c>
      <c r="Q1802" s="62" t="n">
        <f aca="false">IF(K1805="No Ct",0,K1805)</f>
        <v>0</v>
      </c>
      <c r="R1802" s="0" t="str">
        <f aca="false">IF(AND(L1802&gt;0,M1802=0),"Valid","Invalid")</f>
        <v>Valid</v>
      </c>
      <c r="S1802" s="0" t="str">
        <f aca="false">IF(OR(P1802&gt;1,Q1802&gt;1),"Present","Absent")</f>
        <v>Absent</v>
      </c>
      <c r="T1802" s="63" t="str">
        <f aca="false">IF(OR(AND(P1802&gt;1,P1802&lt;41),AND(Q1802&gt;1,Q1802&lt;41)),"Ct&lt;41","Ct&gt;41")</f>
        <v>Ct&gt;41</v>
      </c>
      <c r="U1802" s="0" t="str">
        <f aca="false">I1802</f>
        <v>StorVandsalamander</v>
      </c>
      <c r="V1802" s="0" t="str">
        <f aca="false">MID(F1802,10,9)</f>
        <v>DL2018056</v>
      </c>
      <c r="W1802" s="64" t="str">
        <f aca="false">V1802&amp;"_"&amp;U1802&amp;"_"&amp;R1802&amp;"_"&amp;S1802&amp;"_"&amp;T1802</f>
        <v>DL2018056_StorVandsalamander_Valid_Absent_Ct&gt;41</v>
      </c>
    </row>
    <row r="1803" customFormat="false" ht="14.25" hidden="false" customHeight="false" outlineLevel="0" collapsed="false">
      <c r="A1803" s="0" t="s">
        <v>756</v>
      </c>
      <c r="B1803" s="52" t="s">
        <v>757</v>
      </c>
      <c r="C1803" s="52" t="s">
        <v>747</v>
      </c>
      <c r="D1803" s="53" t="n">
        <v>0.1</v>
      </c>
      <c r="E1803" s="53" t="s">
        <v>748</v>
      </c>
      <c r="F1803" s="0" t="s">
        <v>1259</v>
      </c>
      <c r="G1803" s="0" t="str">
        <f aca="false">LEFT(B1803,2)</f>
        <v>02</v>
      </c>
      <c r="H1803" s="0" t="str">
        <f aca="false">I1803&amp;"_"&amp;G1803&amp;"_"&amp;F1803</f>
        <v>StorVandsalamander_02_20181002_DL2018056_FrederiksvaerkGym_BorupgaardGym_koersel1</v>
      </c>
      <c r="I1803" s="61" t="str">
        <f aca="false">MID(RIGHT(B1803,LEN(B1803)-3),1,FIND("_",RIGHT(B1803,LEN(B1803)-3))-1)</f>
        <v>StorVandsalamander</v>
      </c>
      <c r="J1803" s="61" t="str">
        <f aca="false">TRIM(SUBSTITUTE(RIGHT(B1803,FIND(I1803,B1803)+1),"_",""))</f>
        <v>NegK</v>
      </c>
      <c r="K1803" s="0" t="str">
        <f aca="false">IFERROR(VALUE(SUBSTITUTE(E1803,".",",")),E1803)</f>
        <v>No Ct</v>
      </c>
      <c r="L1803" s="61" t="str">
        <f aca="false">IF(J1803="PosK",SUMIFS(K:K,J:J,"PosK",H:H,H1803),"")</f>
        <v/>
      </c>
      <c r="M1803" s="61" t="str">
        <f aca="false">IF(J1803="PosK",SUMIFS(K:K,J:J,"NegK",H:H,H1803),"")</f>
        <v/>
      </c>
      <c r="N1803" s="61" t="str">
        <f aca="false">IF(J1803="PosK",SUMIFS(K:K,J:J,"eDNA",H:H,H1803),"")</f>
        <v/>
      </c>
    </row>
    <row r="1804" customFormat="false" ht="14.25" hidden="false" customHeight="false" outlineLevel="0" collapsed="false">
      <c r="A1804" s="0" t="s">
        <v>758</v>
      </c>
      <c r="B1804" s="52" t="s">
        <v>759</v>
      </c>
      <c r="C1804" s="52" t="s">
        <v>751</v>
      </c>
      <c r="D1804" s="53" t="n">
        <v>0.1</v>
      </c>
      <c r="E1804" s="53" t="s">
        <v>748</v>
      </c>
      <c r="F1804" s="0" t="s">
        <v>1259</v>
      </c>
      <c r="G1804" s="0" t="str">
        <f aca="false">LEFT(B1804,2)</f>
        <v>02</v>
      </c>
      <c r="H1804" s="0" t="str">
        <f aca="false">I1804&amp;"_"&amp;G1804&amp;"_"&amp;F1804</f>
        <v>StorVandsalamander_02_20181002_DL2018056_FrederiksvaerkGym_BorupgaardGym_koersel1</v>
      </c>
      <c r="I1804" s="61" t="str">
        <f aca="false">MID(RIGHT(B1804,LEN(B1804)-3),1,FIND("_",RIGHT(B1804,LEN(B1804)-3))-1)</f>
        <v>StorVandsalamander</v>
      </c>
      <c r="J1804" s="61" t="str">
        <f aca="false">TRIM(SUBSTITUTE(RIGHT(B1804,FIND(I1804,B1804)+1),"_",""))</f>
        <v>eDNA</v>
      </c>
      <c r="K1804" s="0" t="str">
        <f aca="false">IFERROR(VALUE(SUBSTITUTE(E1804,".",",")),E1804)</f>
        <v>No Ct</v>
      </c>
      <c r="L1804" s="61" t="str">
        <f aca="false">IF(J1804="PosK",SUMIFS(K:K,J:J,"PosK",H:H,H1804),"")</f>
        <v/>
      </c>
      <c r="M1804" s="61" t="str">
        <f aca="false">IF(J1804="PosK",SUMIFS(K:K,J:J,"NegK",H:H,H1804),"")</f>
        <v/>
      </c>
      <c r="N1804" s="61" t="str">
        <f aca="false">IF(J1804="PosK",SUMIFS(K:K,J:J,"eDNA",H:H,H1804),"")</f>
        <v/>
      </c>
      <c r="Q1804" s="62"/>
    </row>
    <row r="1805" customFormat="false" ht="14.25" hidden="false" customHeight="false" outlineLevel="0" collapsed="false">
      <c r="A1805" s="0" t="s">
        <v>760</v>
      </c>
      <c r="B1805" s="52" t="s">
        <v>761</v>
      </c>
      <c r="C1805" s="52" t="s">
        <v>751</v>
      </c>
      <c r="D1805" s="53" t="n">
        <v>0.1</v>
      </c>
      <c r="E1805" s="53" t="s">
        <v>748</v>
      </c>
      <c r="F1805" s="0" t="s">
        <v>1259</v>
      </c>
      <c r="G1805" s="0" t="str">
        <f aca="false">LEFT(B1805,2)</f>
        <v>02</v>
      </c>
      <c r="H1805" s="0" t="str">
        <f aca="false">I1805&amp;"_"&amp;G1805&amp;"_"&amp;F1805</f>
        <v>StorVandsalamander_02_20181002_DL2018056_FrederiksvaerkGym_BorupgaardGym_koersel1</v>
      </c>
      <c r="I1805" s="61" t="str">
        <f aca="false">MID(RIGHT(B1805,LEN(B1805)-3),1,FIND("_",RIGHT(B1805,LEN(B1805)-3))-1)</f>
        <v>StorVandsalamander</v>
      </c>
      <c r="J1805" s="61" t="str">
        <f aca="false">TRIM(SUBSTITUTE(RIGHT(B1805,FIND(I1805,B1805)+1),"_",""))</f>
        <v>eDNA</v>
      </c>
      <c r="K1805" s="0" t="str">
        <f aca="false">IFERROR(VALUE(SUBSTITUTE(E1805,".",",")),E1805)</f>
        <v>No Ct</v>
      </c>
      <c r="L1805" s="61" t="str">
        <f aca="false">IF(J1805="PosK",SUMIFS(K:K,J:J,"PosK",H:H,H1805),"")</f>
        <v/>
      </c>
      <c r="M1805" s="61" t="str">
        <f aca="false">IF(J1805="PosK",SUMIFS(K:K,J:J,"NegK",H:H,H1805),"")</f>
        <v/>
      </c>
      <c r="N1805" s="61" t="str">
        <f aca="false">IF(J1805="PosK",SUMIFS(K:K,J:J,"eDNA",H:H,H1805),"")</f>
        <v/>
      </c>
      <c r="P1805" s="62"/>
      <c r="T1805" s="63"/>
      <c r="W1805" s="64"/>
    </row>
    <row r="1806" customFormat="false" ht="14.25" hidden="false" customHeight="false" outlineLevel="0" collapsed="false">
      <c r="A1806" s="0" t="s">
        <v>762</v>
      </c>
      <c r="B1806" s="52" t="s">
        <v>763</v>
      </c>
      <c r="C1806" s="52" t="s">
        <v>743</v>
      </c>
      <c r="D1806" s="53" t="n">
        <v>0.1</v>
      </c>
      <c r="E1806" s="53" t="n">
        <v>25.88</v>
      </c>
      <c r="F1806" s="0" t="s">
        <v>1259</v>
      </c>
      <c r="G1806" s="0" t="str">
        <f aca="false">LEFT(B1806,2)</f>
        <v>03</v>
      </c>
      <c r="H1806" s="0" t="str">
        <f aca="false">I1806&amp;"_"&amp;G1806&amp;"_"&amp;F1806</f>
        <v>Strandtudse_03_20181002_DL2018056_FrederiksvaerkGym_BorupgaardGym_koersel1</v>
      </c>
      <c r="I1806" s="61" t="str">
        <f aca="false">MID(RIGHT(B1806,LEN(B1806)-3),1,FIND("_",RIGHT(B1806,LEN(B1806)-3))-1)</f>
        <v>Strandtudse</v>
      </c>
      <c r="J1806" s="61" t="str">
        <f aca="false">TRIM(SUBSTITUTE(RIGHT(B1806,FIND(I1806,B1806)+1),"_",""))</f>
        <v>PosK</v>
      </c>
      <c r="K1806" s="0" t="n">
        <f aca="false">IFERROR(VALUE(SUBSTITUTE(E1806,".",",")),E1806)</f>
        <v>25.88</v>
      </c>
      <c r="L1806" s="61" t="n">
        <f aca="false">IF(J1806="PosK",SUMIFS(K:K,J:J,"PosK",H:H,H1806),"")</f>
        <v>25.88</v>
      </c>
      <c r="M1806" s="61" t="n">
        <f aca="false">IF(J1806="PosK",SUMIFS(K:K,J:J,"NegK",H:H,H1806),"")</f>
        <v>0</v>
      </c>
      <c r="N1806" s="61" t="n">
        <f aca="false">IF(J1806="PosK",SUMIFS(K:K,J:J,"eDNA",H:H,H1806),"")</f>
        <v>0</v>
      </c>
      <c r="P1806" s="62" t="n">
        <f aca="false">IF(K1808="No Ct",0,K1808)</f>
        <v>0</v>
      </c>
      <c r="Q1806" s="62" t="n">
        <f aca="false">IF(K1809="No Ct",0,K1809)</f>
        <v>0</v>
      </c>
      <c r="R1806" s="0" t="str">
        <f aca="false">IF(AND(L1806&gt;0,M1806=0),"Valid","Invalid")</f>
        <v>Valid</v>
      </c>
      <c r="S1806" s="0" t="str">
        <f aca="false">IF(OR(P1806&gt;1,Q1806&gt;1),"Present","Absent")</f>
        <v>Absent</v>
      </c>
      <c r="T1806" s="63" t="str">
        <f aca="false">IF(OR(AND(P1806&gt;1,P1806&lt;41),AND(Q1806&gt;1,Q1806&lt;41)),"Ct&lt;41","Ct&gt;41")</f>
        <v>Ct&gt;41</v>
      </c>
      <c r="U1806" s="0" t="str">
        <f aca="false">I1806</f>
        <v>Strandtudse</v>
      </c>
      <c r="V1806" s="0" t="str">
        <f aca="false">MID(F1806,10,9)</f>
        <v>DL2018056</v>
      </c>
      <c r="W1806" s="64" t="str">
        <f aca="false">V1806&amp;"_"&amp;U1806&amp;"_"&amp;R1806&amp;"_"&amp;S1806&amp;"_"&amp;T1806</f>
        <v>DL2018056_Strandtudse_Valid_Absent_Ct&gt;41</v>
      </c>
    </row>
    <row r="1807" customFormat="false" ht="14.25" hidden="false" customHeight="false" outlineLevel="0" collapsed="false">
      <c r="A1807" s="0" t="s">
        <v>764</v>
      </c>
      <c r="B1807" s="52" t="s">
        <v>765</v>
      </c>
      <c r="C1807" s="52" t="s">
        <v>747</v>
      </c>
      <c r="D1807" s="53" t="n">
        <v>0.1</v>
      </c>
      <c r="E1807" s="53" t="s">
        <v>748</v>
      </c>
      <c r="F1807" s="0" t="s">
        <v>1259</v>
      </c>
      <c r="G1807" s="0" t="str">
        <f aca="false">LEFT(B1807,2)</f>
        <v>03</v>
      </c>
      <c r="H1807" s="0" t="str">
        <f aca="false">I1807&amp;"_"&amp;G1807&amp;"_"&amp;F1807</f>
        <v>Strandtudse_03_20181002_DL2018056_FrederiksvaerkGym_BorupgaardGym_koersel1</v>
      </c>
      <c r="I1807" s="61" t="str">
        <f aca="false">MID(RIGHT(B1807,LEN(B1807)-3),1,FIND("_",RIGHT(B1807,LEN(B1807)-3))-1)</f>
        <v>Strandtudse</v>
      </c>
      <c r="J1807" s="61" t="str">
        <f aca="false">TRIM(SUBSTITUTE(RIGHT(B1807,FIND(I1807,B1807)+1),"_",""))</f>
        <v>NegK</v>
      </c>
      <c r="K1807" s="0" t="str">
        <f aca="false">IFERROR(VALUE(SUBSTITUTE(E1807,".",",")),E1807)</f>
        <v>No Ct</v>
      </c>
      <c r="L1807" s="61" t="str">
        <f aca="false">IF(J1807="PosK",SUMIFS(K:K,J:J,"PosK",H:H,H1807),"")</f>
        <v/>
      </c>
      <c r="M1807" s="61" t="str">
        <f aca="false">IF(J1807="PosK",SUMIFS(K:K,J:J,"NegK",H:H,H1807),"")</f>
        <v/>
      </c>
      <c r="N1807" s="61" t="str">
        <f aca="false">IF(J1807="PosK",SUMIFS(K:K,J:J,"eDNA",H:H,H1807),"")</f>
        <v/>
      </c>
    </row>
    <row r="1808" customFormat="false" ht="14.25" hidden="false" customHeight="false" outlineLevel="0" collapsed="false">
      <c r="A1808" s="0" t="s">
        <v>766</v>
      </c>
      <c r="B1808" s="52" t="s">
        <v>767</v>
      </c>
      <c r="C1808" s="52" t="s">
        <v>751</v>
      </c>
      <c r="D1808" s="53" t="n">
        <v>0.1</v>
      </c>
      <c r="E1808" s="53" t="s">
        <v>748</v>
      </c>
      <c r="F1808" s="0" t="s">
        <v>1259</v>
      </c>
      <c r="G1808" s="0" t="str">
        <f aca="false">LEFT(B1808,2)</f>
        <v>03</v>
      </c>
      <c r="H1808" s="0" t="str">
        <f aca="false">I1808&amp;"_"&amp;G1808&amp;"_"&amp;F1808</f>
        <v>Strandtudse_03_20181002_DL2018056_FrederiksvaerkGym_BorupgaardGym_koersel1</v>
      </c>
      <c r="I1808" s="61" t="str">
        <f aca="false">MID(RIGHT(B1808,LEN(B1808)-3),1,FIND("_",RIGHT(B1808,LEN(B1808)-3))-1)</f>
        <v>Strandtudse</v>
      </c>
      <c r="J1808" s="61" t="str">
        <f aca="false">TRIM(SUBSTITUTE(RIGHT(B1808,FIND(I1808,B1808)+1),"_",""))</f>
        <v>eDNA</v>
      </c>
      <c r="K1808" s="0" t="str">
        <f aca="false">IFERROR(VALUE(SUBSTITUTE(E1808,".",",")),E1808)</f>
        <v>No Ct</v>
      </c>
      <c r="L1808" s="61" t="str">
        <f aca="false">IF(J1808="PosK",SUMIFS(K:K,J:J,"PosK",H:H,H1808),"")</f>
        <v/>
      </c>
      <c r="M1808" s="61" t="str">
        <f aca="false">IF(J1808="PosK",SUMIFS(K:K,J:J,"NegK",H:H,H1808),"")</f>
        <v/>
      </c>
      <c r="N1808" s="61" t="str">
        <f aca="false">IF(J1808="PosK",SUMIFS(K:K,J:J,"eDNA",H:H,H1808),"")</f>
        <v/>
      </c>
      <c r="Q1808" s="62"/>
    </row>
    <row r="1809" customFormat="false" ht="14.25" hidden="false" customHeight="false" outlineLevel="0" collapsed="false">
      <c r="A1809" s="0" t="s">
        <v>768</v>
      </c>
      <c r="B1809" s="52" t="s">
        <v>769</v>
      </c>
      <c r="C1809" s="52" t="s">
        <v>751</v>
      </c>
      <c r="D1809" s="53" t="n">
        <v>0.1</v>
      </c>
      <c r="E1809" s="53" t="s">
        <v>748</v>
      </c>
      <c r="F1809" s="0" t="s">
        <v>1259</v>
      </c>
      <c r="G1809" s="0" t="str">
        <f aca="false">LEFT(B1809,2)</f>
        <v>03</v>
      </c>
      <c r="H1809" s="0" t="str">
        <f aca="false">I1809&amp;"_"&amp;G1809&amp;"_"&amp;F1809</f>
        <v>Strandtudse_03_20181002_DL2018056_FrederiksvaerkGym_BorupgaardGym_koersel1</v>
      </c>
      <c r="I1809" s="61" t="str">
        <f aca="false">MID(RIGHT(B1809,LEN(B1809)-3),1,FIND("_",RIGHT(B1809,LEN(B1809)-3))-1)</f>
        <v>Strandtudse</v>
      </c>
      <c r="J1809" s="61" t="str">
        <f aca="false">TRIM(SUBSTITUTE(RIGHT(B1809,FIND(I1809,B1809)+1),"_",""))</f>
        <v>eDNA</v>
      </c>
      <c r="K1809" s="0" t="str">
        <f aca="false">IFERROR(VALUE(SUBSTITUTE(E1809,".",",")),E1809)</f>
        <v>No Ct</v>
      </c>
      <c r="L1809" s="61" t="str">
        <f aca="false">IF(J1809="PosK",SUMIFS(K:K,J:J,"PosK",H:H,H1809),"")</f>
        <v/>
      </c>
      <c r="M1809" s="61" t="str">
        <f aca="false">IF(J1809="PosK",SUMIFS(K:K,J:J,"NegK",H:H,H1809),"")</f>
        <v/>
      </c>
      <c r="N1809" s="61" t="str">
        <f aca="false">IF(J1809="PosK",SUMIFS(K:K,J:J,"eDNA",H:H,H1809),"")</f>
        <v/>
      </c>
      <c r="P1809" s="62"/>
      <c r="T1809" s="63"/>
      <c r="W1809" s="64"/>
    </row>
    <row r="1810" customFormat="false" ht="14.25" hidden="false" customHeight="false" outlineLevel="0" collapsed="false">
      <c r="A1810" s="0" t="s">
        <v>770</v>
      </c>
      <c r="B1810" s="52" t="s">
        <v>771</v>
      </c>
      <c r="C1810" s="52" t="s">
        <v>743</v>
      </c>
      <c r="D1810" s="53" t="n">
        <v>0.1</v>
      </c>
      <c r="E1810" s="53" t="n">
        <v>34.22</v>
      </c>
      <c r="F1810" s="0" t="s">
        <v>1259</v>
      </c>
      <c r="G1810" s="0" t="str">
        <f aca="false">LEFT(B1810,2)</f>
        <v>04</v>
      </c>
      <c r="H1810" s="0" t="str">
        <f aca="false">I1810&amp;"_"&amp;G1810&amp;"_"&amp;F1810</f>
        <v>GroenbrogetTudse_04_20181002_DL2018056_FrederiksvaerkGym_BorupgaardGym_koersel1</v>
      </c>
      <c r="I1810" s="61" t="str">
        <f aca="false">MID(RIGHT(B1810,LEN(B1810)-3),1,FIND("_",RIGHT(B1810,LEN(B1810)-3))-1)</f>
        <v>GroenbrogetTudse</v>
      </c>
      <c r="J1810" s="61" t="str">
        <f aca="false">TRIM(SUBSTITUTE(RIGHT(B1810,FIND(I1810,B1810)+1),"_",""))</f>
        <v>PosK</v>
      </c>
      <c r="K1810" s="0" t="n">
        <f aca="false">IFERROR(VALUE(SUBSTITUTE(E1810,".",",")),E1810)</f>
        <v>34.22</v>
      </c>
      <c r="L1810" s="61" t="n">
        <f aca="false">IF(J1810="PosK",SUMIFS(K:K,J:J,"PosK",H:H,H1810),"")</f>
        <v>34.22</v>
      </c>
      <c r="M1810" s="61" t="n">
        <f aca="false">IF(J1810="PosK",SUMIFS(K:K,J:J,"NegK",H:H,H1810),"")</f>
        <v>0</v>
      </c>
      <c r="N1810" s="61" t="n">
        <f aca="false">IF(J1810="PosK",SUMIFS(K:K,J:J,"eDNA",H:H,H1810),"")</f>
        <v>0</v>
      </c>
      <c r="P1810" s="62" t="n">
        <f aca="false">IF(K1812="No Ct",0,K1812)</f>
        <v>0</v>
      </c>
      <c r="Q1810" s="62" t="n">
        <f aca="false">IF(K1813="No Ct",0,K1813)</f>
        <v>0</v>
      </c>
      <c r="R1810" s="0" t="str">
        <f aca="false">IF(AND(L1810&gt;0,M1810=0),"Valid","Invalid")</f>
        <v>Valid</v>
      </c>
      <c r="S1810" s="0" t="str">
        <f aca="false">IF(OR(P1810&gt;1,Q1810&gt;1),"Present","Absent")</f>
        <v>Absent</v>
      </c>
      <c r="T1810" s="63" t="str">
        <f aca="false">IF(OR(AND(P1810&gt;1,P1810&lt;41),AND(Q1810&gt;1,Q1810&lt;41)),"Ct&lt;41","Ct&gt;41")</f>
        <v>Ct&gt;41</v>
      </c>
      <c r="U1810" s="0" t="str">
        <f aca="false">I1810</f>
        <v>GroenbrogetTudse</v>
      </c>
      <c r="V1810" s="0" t="str">
        <f aca="false">MID(F1810,10,9)</f>
        <v>DL2018056</v>
      </c>
      <c r="W1810" s="64" t="str">
        <f aca="false">V1810&amp;"_"&amp;U1810&amp;"_"&amp;R1810&amp;"_"&amp;S1810&amp;"_"&amp;T1810</f>
        <v>DL2018056_GroenbrogetTudse_Valid_Absent_Ct&gt;41</v>
      </c>
    </row>
    <row r="1811" customFormat="false" ht="14.25" hidden="false" customHeight="false" outlineLevel="0" collapsed="false">
      <c r="A1811" s="0" t="s">
        <v>772</v>
      </c>
      <c r="B1811" s="52" t="s">
        <v>773</v>
      </c>
      <c r="C1811" s="52" t="s">
        <v>747</v>
      </c>
      <c r="D1811" s="53" t="n">
        <v>0.1</v>
      </c>
      <c r="E1811" s="53" t="s">
        <v>748</v>
      </c>
      <c r="F1811" s="0" t="s">
        <v>1259</v>
      </c>
      <c r="G1811" s="0" t="str">
        <f aca="false">LEFT(B1811,2)</f>
        <v>04</v>
      </c>
      <c r="H1811" s="0" t="str">
        <f aca="false">I1811&amp;"_"&amp;G1811&amp;"_"&amp;F1811</f>
        <v>GroenbrogetTudse_04_20181002_DL2018056_FrederiksvaerkGym_BorupgaardGym_koersel1</v>
      </c>
      <c r="I1811" s="61" t="str">
        <f aca="false">MID(RIGHT(B1811,LEN(B1811)-3),1,FIND("_",RIGHT(B1811,LEN(B1811)-3))-1)</f>
        <v>GroenbrogetTudse</v>
      </c>
      <c r="J1811" s="61" t="str">
        <f aca="false">TRIM(SUBSTITUTE(RIGHT(B1811,FIND(I1811,B1811)+1),"_",""))</f>
        <v>NegK</v>
      </c>
      <c r="K1811" s="0" t="str">
        <f aca="false">IFERROR(VALUE(SUBSTITUTE(E1811,".",",")),E1811)</f>
        <v>No Ct</v>
      </c>
      <c r="L1811" s="61" t="str">
        <f aca="false">IF(J1811="PosK",SUMIFS(K:K,J:J,"PosK",H:H,H1811),"")</f>
        <v/>
      </c>
      <c r="M1811" s="61" t="str">
        <f aca="false">IF(J1811="PosK",SUMIFS(K:K,J:J,"NegK",H:H,H1811),"")</f>
        <v/>
      </c>
      <c r="N1811" s="61" t="str">
        <f aca="false">IF(J1811="PosK",SUMIFS(K:K,J:J,"eDNA",H:H,H1811),"")</f>
        <v/>
      </c>
    </row>
    <row r="1812" customFormat="false" ht="14.25" hidden="false" customHeight="false" outlineLevel="0" collapsed="false">
      <c r="A1812" s="0" t="s">
        <v>774</v>
      </c>
      <c r="B1812" s="52" t="s">
        <v>775</v>
      </c>
      <c r="C1812" s="52" t="s">
        <v>751</v>
      </c>
      <c r="D1812" s="53" t="n">
        <v>0.1</v>
      </c>
      <c r="E1812" s="53" t="s">
        <v>748</v>
      </c>
      <c r="F1812" s="0" t="s">
        <v>1259</v>
      </c>
      <c r="G1812" s="0" t="str">
        <f aca="false">LEFT(B1812,2)</f>
        <v>04</v>
      </c>
      <c r="H1812" s="0" t="str">
        <f aca="false">I1812&amp;"_"&amp;G1812&amp;"_"&amp;F1812</f>
        <v>GroenbrogetTudse_04_20181002_DL2018056_FrederiksvaerkGym_BorupgaardGym_koersel1</v>
      </c>
      <c r="I1812" s="61" t="str">
        <f aca="false">MID(RIGHT(B1812,LEN(B1812)-3),1,FIND("_",RIGHT(B1812,LEN(B1812)-3))-1)</f>
        <v>GroenbrogetTudse</v>
      </c>
      <c r="J1812" s="61" t="str">
        <f aca="false">TRIM(SUBSTITUTE(RIGHT(B1812,FIND(I1812,B1812)+1),"_",""))</f>
        <v>eDNA</v>
      </c>
      <c r="K1812" s="0" t="str">
        <f aca="false">IFERROR(VALUE(SUBSTITUTE(E1812,".",",")),E1812)</f>
        <v>No Ct</v>
      </c>
      <c r="L1812" s="61" t="str">
        <f aca="false">IF(J1812="PosK",SUMIFS(K:K,J:J,"PosK",H:H,H1812),"")</f>
        <v/>
      </c>
      <c r="M1812" s="61" t="str">
        <f aca="false">IF(J1812="PosK",SUMIFS(K:K,J:J,"NegK",H:H,H1812),"")</f>
        <v/>
      </c>
      <c r="N1812" s="61" t="str">
        <f aca="false">IF(J1812="PosK",SUMIFS(K:K,J:J,"eDNA",H:H,H1812),"")</f>
        <v/>
      </c>
      <c r="Q1812" s="62"/>
    </row>
    <row r="1813" customFormat="false" ht="14.25" hidden="false" customHeight="false" outlineLevel="0" collapsed="false">
      <c r="A1813" s="0" t="s">
        <v>776</v>
      </c>
      <c r="B1813" s="52" t="s">
        <v>777</v>
      </c>
      <c r="C1813" s="52" t="s">
        <v>751</v>
      </c>
      <c r="D1813" s="53" t="n">
        <v>0.1</v>
      </c>
      <c r="E1813" s="53" t="s">
        <v>748</v>
      </c>
      <c r="F1813" s="0" t="s">
        <v>1259</v>
      </c>
      <c r="G1813" s="0" t="str">
        <f aca="false">LEFT(B1813,2)</f>
        <v>04</v>
      </c>
      <c r="H1813" s="0" t="str">
        <f aca="false">I1813&amp;"_"&amp;G1813&amp;"_"&amp;F1813</f>
        <v>GroenbrogetTudse_04_20181002_DL2018056_FrederiksvaerkGym_BorupgaardGym_koersel1</v>
      </c>
      <c r="I1813" s="61" t="str">
        <f aca="false">MID(RIGHT(B1813,LEN(B1813)-3),1,FIND("_",RIGHT(B1813,LEN(B1813)-3))-1)</f>
        <v>GroenbrogetTudse</v>
      </c>
      <c r="J1813" s="61" t="str">
        <f aca="false">TRIM(SUBSTITUTE(RIGHT(B1813,FIND(I1813,B1813)+1),"_",""))</f>
        <v>eDNA</v>
      </c>
      <c r="K1813" s="0" t="str">
        <f aca="false">IFERROR(VALUE(SUBSTITUTE(E1813,".",",")),E1813)</f>
        <v>No Ct</v>
      </c>
      <c r="L1813" s="61" t="str">
        <f aca="false">IF(J1813="PosK",SUMIFS(K:K,J:J,"PosK",H:H,H1813),"")</f>
        <v/>
      </c>
      <c r="M1813" s="61" t="str">
        <f aca="false">IF(J1813="PosK",SUMIFS(K:K,J:J,"NegK",H:H,H1813),"")</f>
        <v/>
      </c>
      <c r="N1813" s="61" t="str">
        <f aca="false">IF(J1813="PosK",SUMIFS(K:K,J:J,"eDNA",H:H,H1813),"")</f>
        <v/>
      </c>
      <c r="P1813" s="62"/>
      <c r="T1813" s="63"/>
      <c r="W1813" s="64"/>
    </row>
    <row r="1814" customFormat="false" ht="14.25" hidden="false" customHeight="false" outlineLevel="0" collapsed="false">
      <c r="A1814" s="0" t="s">
        <v>778</v>
      </c>
      <c r="B1814" s="52" t="s">
        <v>779</v>
      </c>
      <c r="C1814" s="52" t="s">
        <v>743</v>
      </c>
      <c r="D1814" s="53" t="n">
        <v>0.1</v>
      </c>
      <c r="E1814" s="53" t="n">
        <v>27.35</v>
      </c>
      <c r="F1814" s="0" t="s">
        <v>1259</v>
      </c>
      <c r="G1814" s="0" t="str">
        <f aca="false">LEFT(B1814,2)</f>
        <v>05</v>
      </c>
      <c r="H1814" s="0" t="str">
        <f aca="false">I1814&amp;"_"&amp;G1814&amp;"_"&amp;F1814</f>
        <v>Loevfroe_05_20181002_DL2018056_FrederiksvaerkGym_BorupgaardGym_koersel1</v>
      </c>
      <c r="I1814" s="61" t="str">
        <f aca="false">MID(RIGHT(B1814,LEN(B1814)-3),1,FIND("_",RIGHT(B1814,LEN(B1814)-3))-1)</f>
        <v>Loevfroe</v>
      </c>
      <c r="J1814" s="61" t="str">
        <f aca="false">TRIM(SUBSTITUTE(RIGHT(B1814,FIND(I1814,B1814)+1),"_",""))</f>
        <v>PosK</v>
      </c>
      <c r="K1814" s="0" t="n">
        <f aca="false">IFERROR(VALUE(SUBSTITUTE(E1814,".",",")),E1814)</f>
        <v>27.35</v>
      </c>
      <c r="L1814" s="61" t="n">
        <f aca="false">IF(J1814="PosK",SUMIFS(K:K,J:J,"PosK",H:H,H1814),"")</f>
        <v>27.35</v>
      </c>
      <c r="M1814" s="61" t="n">
        <f aca="false">IF(J1814="PosK",SUMIFS(K:K,J:J,"NegK",H:H,H1814),"")</f>
        <v>0</v>
      </c>
      <c r="N1814" s="61" t="n">
        <f aca="false">IF(J1814="PosK",SUMIFS(K:K,J:J,"eDNA",H:H,H1814),"")</f>
        <v>0</v>
      </c>
      <c r="P1814" s="62" t="n">
        <f aca="false">IF(K1816="No Ct",0,K1816)</f>
        <v>0</v>
      </c>
      <c r="Q1814" s="62" t="n">
        <f aca="false">IF(K1817="No Ct",0,K1817)</f>
        <v>0</v>
      </c>
      <c r="R1814" s="0" t="str">
        <f aca="false">IF(AND(L1814&gt;0,M1814=0),"Valid","Invalid")</f>
        <v>Valid</v>
      </c>
      <c r="S1814" s="0" t="str">
        <f aca="false">IF(OR(P1814&gt;1,Q1814&gt;1),"Present","Absent")</f>
        <v>Absent</v>
      </c>
      <c r="T1814" s="63" t="str">
        <f aca="false">IF(OR(AND(P1814&gt;1,P1814&lt;41),AND(Q1814&gt;1,Q1814&lt;41)),"Ct&lt;41","Ct&gt;41")</f>
        <v>Ct&gt;41</v>
      </c>
      <c r="U1814" s="0" t="str">
        <f aca="false">I1814</f>
        <v>Loevfroe</v>
      </c>
      <c r="V1814" s="0" t="str">
        <f aca="false">MID(F1814,10,9)</f>
        <v>DL2018056</v>
      </c>
      <c r="W1814" s="64" t="str">
        <f aca="false">V1814&amp;"_"&amp;U1814&amp;"_"&amp;R1814&amp;"_"&amp;S1814&amp;"_"&amp;T1814</f>
        <v>DL2018056_Loevfroe_Valid_Absent_Ct&gt;41</v>
      </c>
    </row>
    <row r="1815" customFormat="false" ht="14.25" hidden="false" customHeight="false" outlineLevel="0" collapsed="false">
      <c r="A1815" s="0" t="s">
        <v>780</v>
      </c>
      <c r="B1815" s="52" t="s">
        <v>781</v>
      </c>
      <c r="C1815" s="52" t="s">
        <v>747</v>
      </c>
      <c r="D1815" s="53" t="n">
        <v>0.1</v>
      </c>
      <c r="E1815" s="53" t="s">
        <v>748</v>
      </c>
      <c r="F1815" s="0" t="s">
        <v>1259</v>
      </c>
      <c r="G1815" s="0" t="str">
        <f aca="false">LEFT(B1815,2)</f>
        <v>05</v>
      </c>
      <c r="H1815" s="0" t="str">
        <f aca="false">I1815&amp;"_"&amp;G1815&amp;"_"&amp;F1815</f>
        <v>Loevfroe_05_20181002_DL2018056_FrederiksvaerkGym_BorupgaardGym_koersel1</v>
      </c>
      <c r="I1815" s="61" t="str">
        <f aca="false">MID(RIGHT(B1815,LEN(B1815)-3),1,FIND("_",RIGHT(B1815,LEN(B1815)-3))-1)</f>
        <v>Loevfroe</v>
      </c>
      <c r="J1815" s="61" t="str">
        <f aca="false">TRIM(SUBSTITUTE(RIGHT(B1815,FIND(I1815,B1815)+1),"_",""))</f>
        <v>NegK</v>
      </c>
      <c r="K1815" s="0" t="str">
        <f aca="false">IFERROR(VALUE(SUBSTITUTE(E1815,".",",")),E1815)</f>
        <v>No Ct</v>
      </c>
      <c r="L1815" s="61" t="str">
        <f aca="false">IF(J1815="PosK",SUMIFS(K:K,J:J,"PosK",H:H,H1815),"")</f>
        <v/>
      </c>
      <c r="M1815" s="61" t="str">
        <f aca="false">IF(J1815="PosK",SUMIFS(K:K,J:J,"NegK",H:H,H1815),"")</f>
        <v/>
      </c>
      <c r="N1815" s="61" t="str">
        <f aca="false">IF(J1815="PosK",SUMIFS(K:K,J:J,"eDNA",H:H,H1815),"")</f>
        <v/>
      </c>
    </row>
    <row r="1816" customFormat="false" ht="14.25" hidden="false" customHeight="false" outlineLevel="0" collapsed="false">
      <c r="A1816" s="0" t="s">
        <v>782</v>
      </c>
      <c r="B1816" s="52" t="s">
        <v>783</v>
      </c>
      <c r="C1816" s="52" t="s">
        <v>751</v>
      </c>
      <c r="D1816" s="53" t="n">
        <v>0.1</v>
      </c>
      <c r="E1816" s="53" t="s">
        <v>748</v>
      </c>
      <c r="F1816" s="0" t="s">
        <v>1259</v>
      </c>
      <c r="G1816" s="0" t="str">
        <f aca="false">LEFT(B1816,2)</f>
        <v>05</v>
      </c>
      <c r="H1816" s="0" t="str">
        <f aca="false">I1816&amp;"_"&amp;G1816&amp;"_"&amp;F1816</f>
        <v>Loevfroe_05_20181002_DL2018056_FrederiksvaerkGym_BorupgaardGym_koersel1</v>
      </c>
      <c r="I1816" s="61" t="str">
        <f aca="false">MID(RIGHT(B1816,LEN(B1816)-3),1,FIND("_",RIGHT(B1816,LEN(B1816)-3))-1)</f>
        <v>Loevfroe</v>
      </c>
      <c r="J1816" s="61" t="str">
        <f aca="false">TRIM(SUBSTITUTE(RIGHT(B1816,FIND(I1816,B1816)+1),"_",""))</f>
        <v>eDNA</v>
      </c>
      <c r="K1816" s="0" t="str">
        <f aca="false">IFERROR(VALUE(SUBSTITUTE(E1816,".",",")),E1816)</f>
        <v>No Ct</v>
      </c>
      <c r="L1816" s="61" t="str">
        <f aca="false">IF(J1816="PosK",SUMIFS(K:K,J:J,"PosK",H:H,H1816),"")</f>
        <v/>
      </c>
      <c r="M1816" s="61" t="str">
        <f aca="false">IF(J1816="PosK",SUMIFS(K:K,J:J,"NegK",H:H,H1816),"")</f>
        <v/>
      </c>
      <c r="N1816" s="61" t="str">
        <f aca="false">IF(J1816="PosK",SUMIFS(K:K,J:J,"eDNA",H:H,H1816),"")</f>
        <v/>
      </c>
      <c r="Q1816" s="62"/>
    </row>
    <row r="1817" customFormat="false" ht="14.25" hidden="false" customHeight="false" outlineLevel="0" collapsed="false">
      <c r="A1817" s="0" t="s">
        <v>784</v>
      </c>
      <c r="B1817" s="52" t="s">
        <v>785</v>
      </c>
      <c r="C1817" s="52" t="s">
        <v>751</v>
      </c>
      <c r="D1817" s="53" t="n">
        <v>0.1</v>
      </c>
      <c r="E1817" s="53" t="s">
        <v>748</v>
      </c>
      <c r="F1817" s="0" t="s">
        <v>1259</v>
      </c>
      <c r="G1817" s="0" t="str">
        <f aca="false">LEFT(B1817,2)</f>
        <v>05</v>
      </c>
      <c r="H1817" s="0" t="str">
        <f aca="false">I1817&amp;"_"&amp;G1817&amp;"_"&amp;F1817</f>
        <v>Loevfroe_05_20181002_DL2018056_FrederiksvaerkGym_BorupgaardGym_koersel1</v>
      </c>
      <c r="I1817" s="61" t="str">
        <f aca="false">MID(RIGHT(B1817,LEN(B1817)-3),1,FIND("_",RIGHT(B1817,LEN(B1817)-3))-1)</f>
        <v>Loevfroe</v>
      </c>
      <c r="J1817" s="61" t="str">
        <f aca="false">TRIM(SUBSTITUTE(RIGHT(B1817,FIND(I1817,B1817)+1),"_",""))</f>
        <v>eDNA</v>
      </c>
      <c r="K1817" s="0" t="str">
        <f aca="false">IFERROR(VALUE(SUBSTITUTE(E1817,".",",")),E1817)</f>
        <v>No Ct</v>
      </c>
      <c r="L1817" s="61" t="str">
        <f aca="false">IF(J1817="PosK",SUMIFS(K:K,J:J,"PosK",H:H,H1817),"")</f>
        <v/>
      </c>
      <c r="M1817" s="61" t="str">
        <f aca="false">IF(J1817="PosK",SUMIFS(K:K,J:J,"NegK",H:H,H1817),"")</f>
        <v/>
      </c>
      <c r="N1817" s="61" t="str">
        <f aca="false">IF(J1817="PosK",SUMIFS(K:K,J:J,"eDNA",H:H,H1817),"")</f>
        <v/>
      </c>
      <c r="P1817" s="62"/>
      <c r="T1817" s="63"/>
      <c r="W1817" s="64"/>
    </row>
    <row r="1818" customFormat="false" ht="14.25" hidden="false" customHeight="false" outlineLevel="0" collapsed="false">
      <c r="A1818" s="0" t="s">
        <v>786</v>
      </c>
      <c r="B1818" s="52" t="s">
        <v>787</v>
      </c>
      <c r="C1818" s="52" t="s">
        <v>743</v>
      </c>
      <c r="D1818" s="53" t="n">
        <v>0.1</v>
      </c>
      <c r="E1818" s="53" t="n">
        <v>33.23</v>
      </c>
      <c r="F1818" s="0" t="s">
        <v>1259</v>
      </c>
      <c r="G1818" s="0" t="str">
        <f aca="false">LEFT(B1818,2)</f>
        <v>06</v>
      </c>
      <c r="H1818" s="0" t="str">
        <f aca="false">I1818&amp;"_"&amp;G1818&amp;"_"&amp;F1818</f>
        <v>Springfroe_06_20181002_DL2018056_FrederiksvaerkGym_BorupgaardGym_koersel1</v>
      </c>
      <c r="I1818" s="61" t="str">
        <f aca="false">MID(RIGHT(B1818,LEN(B1818)-3),1,FIND("_",RIGHT(B1818,LEN(B1818)-3))-1)</f>
        <v>Springfroe</v>
      </c>
      <c r="J1818" s="61" t="str">
        <f aca="false">TRIM(SUBSTITUTE(RIGHT(B1818,FIND(I1818,B1818)+1),"_",""))</f>
        <v>PosK</v>
      </c>
      <c r="K1818" s="0" t="n">
        <f aca="false">IFERROR(VALUE(SUBSTITUTE(E1818,".",",")),E1818)</f>
        <v>33.23</v>
      </c>
      <c r="L1818" s="61" t="n">
        <f aca="false">IF(J1818="PosK",SUMIFS(K:K,J:J,"PosK",H:H,H1818),"")</f>
        <v>33.23</v>
      </c>
      <c r="M1818" s="61" t="n">
        <f aca="false">IF(J1818="PosK",SUMIFS(K:K,J:J,"NegK",H:H,H1818),"")</f>
        <v>0</v>
      </c>
      <c r="N1818" s="61" t="n">
        <f aca="false">IF(J1818="PosK",SUMIFS(K:K,J:J,"eDNA",H:H,H1818),"")</f>
        <v>0</v>
      </c>
      <c r="P1818" s="62" t="n">
        <f aca="false">IF(K1820="No Ct",0,K1820)</f>
        <v>0</v>
      </c>
      <c r="Q1818" s="62" t="n">
        <f aca="false">IF(K1821="No Ct",0,K1821)</f>
        <v>0</v>
      </c>
      <c r="R1818" s="0" t="str">
        <f aca="false">IF(AND(L1818&gt;0,M1818=0),"Valid","Invalid")</f>
        <v>Valid</v>
      </c>
      <c r="S1818" s="0" t="str">
        <f aca="false">IF(OR(P1818&gt;1,Q1818&gt;1),"Present","Absent")</f>
        <v>Absent</v>
      </c>
      <c r="T1818" s="63" t="str">
        <f aca="false">IF(OR(AND(P1818&gt;1,P1818&lt;41),AND(Q1818&gt;1,Q1818&lt;41)),"Ct&lt;41","Ct&gt;41")</f>
        <v>Ct&gt;41</v>
      </c>
      <c r="U1818" s="0" t="str">
        <f aca="false">I1818</f>
        <v>Springfroe</v>
      </c>
      <c r="V1818" s="0" t="str">
        <f aca="false">MID(F1818,10,9)</f>
        <v>DL2018056</v>
      </c>
      <c r="W1818" s="64" t="str">
        <f aca="false">V1818&amp;"_"&amp;U1818&amp;"_"&amp;R1818&amp;"_"&amp;S1818&amp;"_"&amp;T1818</f>
        <v>DL2018056_Springfroe_Valid_Absent_Ct&gt;41</v>
      </c>
    </row>
    <row r="1819" customFormat="false" ht="14.25" hidden="false" customHeight="false" outlineLevel="0" collapsed="false">
      <c r="A1819" s="0" t="s">
        <v>788</v>
      </c>
      <c r="B1819" s="52" t="s">
        <v>789</v>
      </c>
      <c r="C1819" s="52" t="s">
        <v>747</v>
      </c>
      <c r="D1819" s="53" t="n">
        <v>0.1</v>
      </c>
      <c r="E1819" s="53" t="s">
        <v>748</v>
      </c>
      <c r="F1819" s="0" t="s">
        <v>1259</v>
      </c>
      <c r="G1819" s="0" t="str">
        <f aca="false">LEFT(B1819,2)</f>
        <v>06</v>
      </c>
      <c r="H1819" s="0" t="str">
        <f aca="false">I1819&amp;"_"&amp;G1819&amp;"_"&amp;F1819</f>
        <v>Springfroe_06_20181002_DL2018056_FrederiksvaerkGym_BorupgaardGym_koersel1</v>
      </c>
      <c r="I1819" s="61" t="str">
        <f aca="false">MID(RIGHT(B1819,LEN(B1819)-3),1,FIND("_",RIGHT(B1819,LEN(B1819)-3))-1)</f>
        <v>Springfroe</v>
      </c>
      <c r="J1819" s="61" t="str">
        <f aca="false">TRIM(SUBSTITUTE(RIGHT(B1819,FIND(I1819,B1819)+1),"_",""))</f>
        <v>NegK</v>
      </c>
      <c r="K1819" s="0" t="str">
        <f aca="false">IFERROR(VALUE(SUBSTITUTE(E1819,".",",")),E1819)</f>
        <v>No Ct</v>
      </c>
      <c r="L1819" s="61" t="str">
        <f aca="false">IF(J1819="PosK",SUMIFS(K:K,J:J,"PosK",H:H,H1819),"")</f>
        <v/>
      </c>
      <c r="M1819" s="61" t="str">
        <f aca="false">IF(J1819="PosK",SUMIFS(K:K,J:J,"NegK",H:H,H1819),"")</f>
        <v/>
      </c>
      <c r="N1819" s="61" t="str">
        <f aca="false">IF(J1819="PosK",SUMIFS(K:K,J:J,"eDNA",H:H,H1819),"")</f>
        <v/>
      </c>
    </row>
    <row r="1820" customFormat="false" ht="14.25" hidden="false" customHeight="false" outlineLevel="0" collapsed="false">
      <c r="A1820" s="0" t="s">
        <v>790</v>
      </c>
      <c r="B1820" s="52" t="s">
        <v>791</v>
      </c>
      <c r="C1820" s="52" t="s">
        <v>751</v>
      </c>
      <c r="D1820" s="53" t="n">
        <v>0.1</v>
      </c>
      <c r="E1820" s="53" t="s">
        <v>748</v>
      </c>
      <c r="F1820" s="0" t="s">
        <v>1259</v>
      </c>
      <c r="G1820" s="0" t="str">
        <f aca="false">LEFT(B1820,2)</f>
        <v>06</v>
      </c>
      <c r="H1820" s="0" t="str">
        <f aca="false">I1820&amp;"_"&amp;G1820&amp;"_"&amp;F1820</f>
        <v>Springfroe_06_20181002_DL2018056_FrederiksvaerkGym_BorupgaardGym_koersel1</v>
      </c>
      <c r="I1820" s="61" t="str">
        <f aca="false">MID(RIGHT(B1820,LEN(B1820)-3),1,FIND("_",RIGHT(B1820,LEN(B1820)-3))-1)</f>
        <v>Springfroe</v>
      </c>
      <c r="J1820" s="61" t="str">
        <f aca="false">TRIM(SUBSTITUTE(RIGHT(B1820,FIND(I1820,B1820)+1),"_",""))</f>
        <v>eDNA</v>
      </c>
      <c r="K1820" s="0" t="str">
        <f aca="false">IFERROR(VALUE(SUBSTITUTE(E1820,".",",")),E1820)</f>
        <v>No Ct</v>
      </c>
      <c r="L1820" s="61" t="str">
        <f aca="false">IF(J1820="PosK",SUMIFS(K:K,J:J,"PosK",H:H,H1820),"")</f>
        <v/>
      </c>
      <c r="M1820" s="61" t="str">
        <f aca="false">IF(J1820="PosK",SUMIFS(K:K,J:J,"NegK",H:H,H1820),"")</f>
        <v/>
      </c>
      <c r="N1820" s="61" t="str">
        <f aca="false">IF(J1820="PosK",SUMIFS(K:K,J:J,"eDNA",H:H,H1820),"")</f>
        <v/>
      </c>
      <c r="Q1820" s="62"/>
    </row>
    <row r="1821" customFormat="false" ht="14.25" hidden="false" customHeight="false" outlineLevel="0" collapsed="false">
      <c r="A1821" s="0" t="s">
        <v>792</v>
      </c>
      <c r="B1821" s="52" t="s">
        <v>793</v>
      </c>
      <c r="C1821" s="52" t="s">
        <v>751</v>
      </c>
      <c r="D1821" s="53" t="n">
        <v>0.1</v>
      </c>
      <c r="E1821" s="53" t="s">
        <v>748</v>
      </c>
      <c r="F1821" s="0" t="s">
        <v>1259</v>
      </c>
      <c r="G1821" s="0" t="str">
        <f aca="false">LEFT(B1821,2)</f>
        <v>06</v>
      </c>
      <c r="H1821" s="0" t="str">
        <f aca="false">I1821&amp;"_"&amp;G1821&amp;"_"&amp;F1821</f>
        <v>Springfroe_06_20181002_DL2018056_FrederiksvaerkGym_BorupgaardGym_koersel1</v>
      </c>
      <c r="I1821" s="61" t="str">
        <f aca="false">MID(RIGHT(B1821,LEN(B1821)-3),1,FIND("_",RIGHT(B1821,LEN(B1821)-3))-1)</f>
        <v>Springfroe</v>
      </c>
      <c r="J1821" s="61" t="str">
        <f aca="false">TRIM(SUBSTITUTE(RIGHT(B1821,FIND(I1821,B1821)+1),"_",""))</f>
        <v>eDNA</v>
      </c>
      <c r="K1821" s="0" t="str">
        <f aca="false">IFERROR(VALUE(SUBSTITUTE(E1821,".",",")),E1821)</f>
        <v>No Ct</v>
      </c>
      <c r="L1821" s="61" t="str">
        <f aca="false">IF(J1821="PosK",SUMIFS(K:K,J:J,"PosK",H:H,H1821),"")</f>
        <v/>
      </c>
      <c r="M1821" s="61" t="str">
        <f aca="false">IF(J1821="PosK",SUMIFS(K:K,J:J,"NegK",H:H,H1821),"")</f>
        <v/>
      </c>
      <c r="N1821" s="61" t="str">
        <f aca="false">IF(J1821="PosK",SUMIFS(K:K,J:J,"eDNA",H:H,H1821),"")</f>
        <v/>
      </c>
      <c r="P1821" s="62"/>
      <c r="T1821" s="63"/>
      <c r="W1821" s="64"/>
    </row>
    <row r="1822" customFormat="false" ht="14.25" hidden="false" customHeight="false" outlineLevel="0" collapsed="false">
      <c r="A1822" s="0" t="s">
        <v>794</v>
      </c>
      <c r="B1822" s="52" t="s">
        <v>960</v>
      </c>
      <c r="C1822" s="52" t="s">
        <v>743</v>
      </c>
      <c r="D1822" s="53" t="n">
        <v>0.1</v>
      </c>
      <c r="E1822" s="53" t="n">
        <v>34.28</v>
      </c>
      <c r="F1822" s="0" t="s">
        <v>1259</v>
      </c>
      <c r="G1822" s="0" t="str">
        <f aca="false">LEFT(B1822,2)</f>
        <v>07</v>
      </c>
      <c r="H1822" s="0" t="str">
        <f aca="false">I1822&amp;"_"&amp;G1822&amp;"_"&amp;F1822</f>
        <v>Springfroe_07_20181002_DL2018056_FrederiksvaerkGym_BorupgaardGym_koersel1</v>
      </c>
      <c r="I1822" s="61" t="str">
        <f aca="false">MID(RIGHT(B1822,LEN(B1822)-3),1,FIND("_",RIGHT(B1822,LEN(B1822)-3))-1)</f>
        <v>Springfroe</v>
      </c>
      <c r="J1822" s="61" t="str">
        <f aca="false">TRIM(SUBSTITUTE(RIGHT(B1822,FIND(I1822,B1822)+1),"_",""))</f>
        <v>PosK</v>
      </c>
      <c r="K1822" s="0" t="n">
        <f aca="false">IFERROR(VALUE(SUBSTITUTE(E1822,".",",")),E1822)</f>
        <v>34.28</v>
      </c>
      <c r="L1822" s="61" t="n">
        <f aca="false">IF(J1822="PosK",SUMIFS(K:K,J:J,"PosK",H:H,H1822),"")</f>
        <v>34.28</v>
      </c>
      <c r="M1822" s="61" t="n">
        <f aca="false">IF(J1822="PosK",SUMIFS(K:K,J:J,"NegK",H:H,H1822),"")</f>
        <v>0</v>
      </c>
      <c r="N1822" s="61" t="n">
        <f aca="false">IF(J1822="PosK",SUMIFS(K:K,J:J,"eDNA",H:H,H1822),"")</f>
        <v>0</v>
      </c>
      <c r="P1822" s="62" t="n">
        <f aca="false">IF(K1824="No Ct",0,K1824)</f>
        <v>0</v>
      </c>
      <c r="Q1822" s="62" t="n">
        <f aca="false">IF(K1825="No Ct",0,K1825)</f>
        <v>0</v>
      </c>
      <c r="R1822" s="0" t="str">
        <f aca="false">IF(AND(L1822&gt;0,M1822=0),"Valid","Invalid")</f>
        <v>Valid</v>
      </c>
      <c r="S1822" s="0" t="str">
        <f aca="false">IF(OR(P1822&gt;1,Q1822&gt;1),"Present","Absent")</f>
        <v>Absent</v>
      </c>
      <c r="T1822" s="63" t="str">
        <f aca="false">IF(OR(AND(P1822&gt;1,P1822&lt;41),AND(Q1822&gt;1,Q1822&lt;41)),"Ct&lt;41","Ct&gt;41")</f>
        <v>Ct&gt;41</v>
      </c>
      <c r="U1822" s="0" t="str">
        <f aca="false">I1822</f>
        <v>Springfroe</v>
      </c>
      <c r="V1822" s="0" t="str">
        <f aca="false">MID(F1822,10,9)</f>
        <v>DL2018056</v>
      </c>
      <c r="W1822" s="64" t="str">
        <f aca="false">V1822&amp;"_"&amp;U1822&amp;"_"&amp;R1822&amp;"_"&amp;S1822&amp;"_"&amp;T1822</f>
        <v>DL2018056_Springfroe_Valid_Absent_Ct&gt;41</v>
      </c>
    </row>
    <row r="1823" customFormat="false" ht="14.25" hidden="false" customHeight="false" outlineLevel="0" collapsed="false">
      <c r="A1823" s="0" t="s">
        <v>796</v>
      </c>
      <c r="B1823" s="52" t="s">
        <v>961</v>
      </c>
      <c r="C1823" s="52" t="s">
        <v>747</v>
      </c>
      <c r="D1823" s="53" t="n">
        <v>0.1</v>
      </c>
      <c r="E1823" s="53" t="s">
        <v>748</v>
      </c>
      <c r="F1823" s="0" t="s">
        <v>1259</v>
      </c>
      <c r="G1823" s="0" t="str">
        <f aca="false">LEFT(B1823,2)</f>
        <v>07</v>
      </c>
      <c r="H1823" s="0" t="str">
        <f aca="false">I1823&amp;"_"&amp;G1823&amp;"_"&amp;F1823</f>
        <v>Springfroe_07_20181002_DL2018056_FrederiksvaerkGym_BorupgaardGym_koersel1</v>
      </c>
      <c r="I1823" s="61" t="str">
        <f aca="false">MID(RIGHT(B1823,LEN(B1823)-3),1,FIND("_",RIGHT(B1823,LEN(B1823)-3))-1)</f>
        <v>Springfroe</v>
      </c>
      <c r="J1823" s="61" t="str">
        <f aca="false">TRIM(SUBSTITUTE(RIGHT(B1823,FIND(I1823,B1823)+1),"_",""))</f>
        <v>NegK</v>
      </c>
      <c r="K1823" s="0" t="str">
        <f aca="false">IFERROR(VALUE(SUBSTITUTE(E1823,".",",")),E1823)</f>
        <v>No Ct</v>
      </c>
      <c r="L1823" s="61" t="str">
        <f aca="false">IF(J1823="PosK",SUMIFS(K:K,J:J,"PosK",H:H,H1823),"")</f>
        <v/>
      </c>
      <c r="M1823" s="61" t="str">
        <f aca="false">IF(J1823="PosK",SUMIFS(K:K,J:J,"NegK",H:H,H1823),"")</f>
        <v/>
      </c>
      <c r="N1823" s="61" t="str">
        <f aca="false">IF(J1823="PosK",SUMIFS(K:K,J:J,"eDNA",H:H,H1823),"")</f>
        <v/>
      </c>
    </row>
    <row r="1824" customFormat="false" ht="14.25" hidden="false" customHeight="false" outlineLevel="0" collapsed="false">
      <c r="A1824" s="0" t="s">
        <v>798</v>
      </c>
      <c r="B1824" s="52" t="s">
        <v>962</v>
      </c>
      <c r="C1824" s="52" t="s">
        <v>751</v>
      </c>
      <c r="D1824" s="53" t="n">
        <v>0.1</v>
      </c>
      <c r="E1824" s="53" t="s">
        <v>748</v>
      </c>
      <c r="F1824" s="0" t="s">
        <v>1259</v>
      </c>
      <c r="G1824" s="0" t="str">
        <f aca="false">LEFT(B1824,2)</f>
        <v>07</v>
      </c>
      <c r="H1824" s="0" t="str">
        <f aca="false">I1824&amp;"_"&amp;G1824&amp;"_"&amp;F1824</f>
        <v>Springfroe_07_20181002_DL2018056_FrederiksvaerkGym_BorupgaardGym_koersel1</v>
      </c>
      <c r="I1824" s="61" t="str">
        <f aca="false">MID(RIGHT(B1824,LEN(B1824)-3),1,FIND("_",RIGHT(B1824,LEN(B1824)-3))-1)</f>
        <v>Springfroe</v>
      </c>
      <c r="J1824" s="61" t="str">
        <f aca="false">TRIM(SUBSTITUTE(RIGHT(B1824,FIND(I1824,B1824)+1),"_",""))</f>
        <v>eDNA</v>
      </c>
      <c r="K1824" s="0" t="str">
        <f aca="false">IFERROR(VALUE(SUBSTITUTE(E1824,".",",")),E1824)</f>
        <v>No Ct</v>
      </c>
      <c r="L1824" s="61" t="str">
        <f aca="false">IF(J1824="PosK",SUMIFS(K:K,J:J,"PosK",H:H,H1824),"")</f>
        <v/>
      </c>
      <c r="M1824" s="61" t="str">
        <f aca="false">IF(J1824="PosK",SUMIFS(K:K,J:J,"NegK",H:H,H1824),"")</f>
        <v/>
      </c>
      <c r="N1824" s="61" t="str">
        <f aca="false">IF(J1824="PosK",SUMIFS(K:K,J:J,"eDNA",H:H,H1824),"")</f>
        <v/>
      </c>
      <c r="Q1824" s="62"/>
    </row>
    <row r="1825" customFormat="false" ht="14.25" hidden="false" customHeight="false" outlineLevel="0" collapsed="false">
      <c r="A1825" s="0" t="s">
        <v>800</v>
      </c>
      <c r="B1825" s="52" t="s">
        <v>963</v>
      </c>
      <c r="C1825" s="52" t="s">
        <v>751</v>
      </c>
      <c r="D1825" s="53" t="n">
        <v>0.1</v>
      </c>
      <c r="E1825" s="53" t="s">
        <v>748</v>
      </c>
      <c r="F1825" s="0" t="s">
        <v>1259</v>
      </c>
      <c r="G1825" s="0" t="str">
        <f aca="false">LEFT(B1825,2)</f>
        <v>07</v>
      </c>
      <c r="H1825" s="0" t="str">
        <f aca="false">I1825&amp;"_"&amp;G1825&amp;"_"&amp;F1825</f>
        <v>Springfroe_07_20181002_DL2018056_FrederiksvaerkGym_BorupgaardGym_koersel1</v>
      </c>
      <c r="I1825" s="61" t="str">
        <f aca="false">MID(RIGHT(B1825,LEN(B1825)-3),1,FIND("_",RIGHT(B1825,LEN(B1825)-3))-1)</f>
        <v>Springfroe</v>
      </c>
      <c r="J1825" s="61" t="str">
        <f aca="false">TRIM(SUBSTITUTE(RIGHT(B1825,FIND(I1825,B1825)+1),"_",""))</f>
        <v>eDNA</v>
      </c>
      <c r="K1825" s="0" t="str">
        <f aca="false">IFERROR(VALUE(SUBSTITUTE(E1825,".",",")),E1825)</f>
        <v>No Ct</v>
      </c>
      <c r="L1825" s="61" t="str">
        <f aca="false">IF(J1825="PosK",SUMIFS(K:K,J:J,"PosK",H:H,H1825),"")</f>
        <v/>
      </c>
      <c r="M1825" s="61" t="str">
        <f aca="false">IF(J1825="PosK",SUMIFS(K:K,J:J,"NegK",H:H,H1825),"")</f>
        <v/>
      </c>
      <c r="N1825" s="61" t="str">
        <f aca="false">IF(J1825="PosK",SUMIFS(K:K,J:J,"eDNA",H:H,H1825),"")</f>
        <v/>
      </c>
      <c r="P1825" s="62"/>
      <c r="T1825" s="63"/>
      <c r="W1825" s="64"/>
    </row>
    <row r="1826" customFormat="false" ht="14.25" hidden="false" customHeight="false" outlineLevel="0" collapsed="false">
      <c r="A1826" s="0" t="s">
        <v>802</v>
      </c>
      <c r="B1826" s="52" t="s">
        <v>964</v>
      </c>
      <c r="C1826" s="52" t="s">
        <v>743</v>
      </c>
      <c r="D1826" s="53" t="n">
        <v>0.1</v>
      </c>
      <c r="E1826" s="53" t="n">
        <v>27.06</v>
      </c>
      <c r="F1826" s="0" t="s">
        <v>1259</v>
      </c>
      <c r="G1826" s="0" t="str">
        <f aca="false">LEFT(B1826,2)</f>
        <v>08</v>
      </c>
      <c r="H1826" s="0" t="str">
        <f aca="false">I1826&amp;"_"&amp;G1826&amp;"_"&amp;F1826</f>
        <v>Klokkefroe_08_20181002_DL2018056_FrederiksvaerkGym_BorupgaardGym_koersel1</v>
      </c>
      <c r="I1826" s="61" t="str">
        <f aca="false">MID(RIGHT(B1826,LEN(B1826)-3),1,FIND("_",RIGHT(B1826,LEN(B1826)-3))-1)</f>
        <v>Klokkefroe</v>
      </c>
      <c r="J1826" s="61" t="str">
        <f aca="false">TRIM(SUBSTITUTE(RIGHT(B1826,FIND(I1826,B1826)+1),"_",""))</f>
        <v>PosK</v>
      </c>
      <c r="K1826" s="0" t="n">
        <f aca="false">IFERROR(VALUE(SUBSTITUTE(E1826,".",",")),E1826)</f>
        <v>27.06</v>
      </c>
      <c r="L1826" s="61" t="n">
        <f aca="false">IF(J1826="PosK",SUMIFS(K:K,J:J,"PosK",H:H,H1826),"")</f>
        <v>27.06</v>
      </c>
      <c r="M1826" s="61" t="n">
        <f aca="false">IF(J1826="PosK",SUMIFS(K:K,J:J,"NegK",H:H,H1826),"")</f>
        <v>0</v>
      </c>
      <c r="N1826" s="61" t="n">
        <f aca="false">IF(J1826="PosK",SUMIFS(K:K,J:J,"eDNA",H:H,H1826),"")</f>
        <v>0</v>
      </c>
      <c r="P1826" s="62" t="n">
        <f aca="false">IF(K1828="No Ct",0,K1828)</f>
        <v>0</v>
      </c>
      <c r="Q1826" s="62" t="n">
        <f aca="false">IF(K1829="No Ct",0,K1829)</f>
        <v>0</v>
      </c>
      <c r="R1826" s="0" t="str">
        <f aca="false">IF(AND(L1826&gt;0,M1826=0),"Valid","Invalid")</f>
        <v>Valid</v>
      </c>
      <c r="S1826" s="0" t="str">
        <f aca="false">IF(OR(P1826&gt;1,Q1826&gt;1),"Present","Absent")</f>
        <v>Absent</v>
      </c>
      <c r="T1826" s="63" t="str">
        <f aca="false">IF(OR(AND(P1826&gt;1,P1826&lt;41),AND(Q1826&gt;1,Q1826&lt;41)),"Ct&lt;41","Ct&gt;41")</f>
        <v>Ct&gt;41</v>
      </c>
      <c r="U1826" s="0" t="str">
        <f aca="false">I1826</f>
        <v>Klokkefroe</v>
      </c>
      <c r="V1826" s="0" t="str">
        <f aca="false">MID(F1826,10,9)</f>
        <v>DL2018056</v>
      </c>
      <c r="W1826" s="64" t="str">
        <f aca="false">V1826&amp;"_"&amp;U1826&amp;"_"&amp;R1826&amp;"_"&amp;S1826&amp;"_"&amp;T1826</f>
        <v>DL2018056_Klokkefroe_Valid_Absent_Ct&gt;41</v>
      </c>
    </row>
    <row r="1827" customFormat="false" ht="14.25" hidden="false" customHeight="false" outlineLevel="0" collapsed="false">
      <c r="A1827" s="0" t="s">
        <v>804</v>
      </c>
      <c r="B1827" s="52" t="s">
        <v>965</v>
      </c>
      <c r="C1827" s="52" t="s">
        <v>747</v>
      </c>
      <c r="D1827" s="53" t="n">
        <v>0.1</v>
      </c>
      <c r="E1827" s="53" t="s">
        <v>748</v>
      </c>
      <c r="F1827" s="0" t="s">
        <v>1259</v>
      </c>
      <c r="G1827" s="0" t="str">
        <f aca="false">LEFT(B1827,2)</f>
        <v>08</v>
      </c>
      <c r="H1827" s="0" t="str">
        <f aca="false">I1827&amp;"_"&amp;G1827&amp;"_"&amp;F1827</f>
        <v>Klokkefroe_08_20181002_DL2018056_FrederiksvaerkGym_BorupgaardGym_koersel1</v>
      </c>
      <c r="I1827" s="61" t="str">
        <f aca="false">MID(RIGHT(B1827,LEN(B1827)-3),1,FIND("_",RIGHT(B1827,LEN(B1827)-3))-1)</f>
        <v>Klokkefroe</v>
      </c>
      <c r="J1827" s="61" t="str">
        <f aca="false">TRIM(SUBSTITUTE(RIGHT(B1827,FIND(I1827,B1827)+1),"_",""))</f>
        <v>NegK</v>
      </c>
      <c r="K1827" s="0" t="str">
        <f aca="false">IFERROR(VALUE(SUBSTITUTE(E1827,".",",")),E1827)</f>
        <v>No Ct</v>
      </c>
      <c r="L1827" s="61" t="str">
        <f aca="false">IF(J1827="PosK",SUMIFS(K:K,J:J,"PosK",H:H,H1827),"")</f>
        <v/>
      </c>
      <c r="M1827" s="61" t="str">
        <f aca="false">IF(J1827="PosK",SUMIFS(K:K,J:J,"NegK",H:H,H1827),"")</f>
        <v/>
      </c>
      <c r="N1827" s="61" t="str">
        <f aca="false">IF(J1827="PosK",SUMIFS(K:K,J:J,"eDNA",H:H,H1827),"")</f>
        <v/>
      </c>
    </row>
    <row r="1828" customFormat="false" ht="14.25" hidden="false" customHeight="false" outlineLevel="0" collapsed="false">
      <c r="A1828" s="0" t="s">
        <v>806</v>
      </c>
      <c r="B1828" s="52" t="s">
        <v>966</v>
      </c>
      <c r="C1828" s="52" t="s">
        <v>751</v>
      </c>
      <c r="D1828" s="53" t="n">
        <v>0.1</v>
      </c>
      <c r="E1828" s="53" t="s">
        <v>748</v>
      </c>
      <c r="F1828" s="0" t="s">
        <v>1259</v>
      </c>
      <c r="G1828" s="0" t="str">
        <f aca="false">LEFT(B1828,2)</f>
        <v>08</v>
      </c>
      <c r="H1828" s="0" t="str">
        <f aca="false">I1828&amp;"_"&amp;G1828&amp;"_"&amp;F1828</f>
        <v>Klokkefroe_08_20181002_DL2018056_FrederiksvaerkGym_BorupgaardGym_koersel1</v>
      </c>
      <c r="I1828" s="61" t="str">
        <f aca="false">MID(RIGHT(B1828,LEN(B1828)-3),1,FIND("_",RIGHT(B1828,LEN(B1828)-3))-1)</f>
        <v>Klokkefroe</v>
      </c>
      <c r="J1828" s="61" t="str">
        <f aca="false">TRIM(SUBSTITUTE(RIGHT(B1828,FIND(I1828,B1828)+1),"_",""))</f>
        <v>eDNA</v>
      </c>
      <c r="K1828" s="0" t="str">
        <f aca="false">IFERROR(VALUE(SUBSTITUTE(E1828,".",",")),E1828)</f>
        <v>No Ct</v>
      </c>
      <c r="L1828" s="61" t="str">
        <f aca="false">IF(J1828="PosK",SUMIFS(K:K,J:J,"PosK",H:H,H1828),"")</f>
        <v/>
      </c>
      <c r="M1828" s="61" t="str">
        <f aca="false">IF(J1828="PosK",SUMIFS(K:K,J:J,"NegK",H:H,H1828),"")</f>
        <v/>
      </c>
      <c r="N1828" s="61" t="str">
        <f aca="false">IF(J1828="PosK",SUMIFS(K:K,J:J,"eDNA",H:H,H1828),"")</f>
        <v/>
      </c>
      <c r="Q1828" s="62"/>
    </row>
    <row r="1829" customFormat="false" ht="14.25" hidden="false" customHeight="false" outlineLevel="0" collapsed="false">
      <c r="A1829" s="0" t="s">
        <v>808</v>
      </c>
      <c r="B1829" s="52" t="s">
        <v>967</v>
      </c>
      <c r="C1829" s="52" t="s">
        <v>751</v>
      </c>
      <c r="D1829" s="53" t="n">
        <v>0.1</v>
      </c>
      <c r="E1829" s="53" t="s">
        <v>748</v>
      </c>
      <c r="F1829" s="0" t="s">
        <v>1259</v>
      </c>
      <c r="G1829" s="0" t="str">
        <f aca="false">LEFT(B1829,2)</f>
        <v>08</v>
      </c>
      <c r="H1829" s="0" t="str">
        <f aca="false">I1829&amp;"_"&amp;G1829&amp;"_"&amp;F1829</f>
        <v>Klokkefroe_08_20181002_DL2018056_FrederiksvaerkGym_BorupgaardGym_koersel1</v>
      </c>
      <c r="I1829" s="61" t="str">
        <f aca="false">MID(RIGHT(B1829,LEN(B1829)-3),1,FIND("_",RIGHT(B1829,LEN(B1829)-3))-1)</f>
        <v>Klokkefroe</v>
      </c>
      <c r="J1829" s="61" t="str">
        <f aca="false">TRIM(SUBSTITUTE(RIGHT(B1829,FIND(I1829,B1829)+1),"_",""))</f>
        <v>eDNA</v>
      </c>
      <c r="K1829" s="0" t="str">
        <f aca="false">IFERROR(VALUE(SUBSTITUTE(E1829,".",",")),E1829)</f>
        <v>No Ct</v>
      </c>
      <c r="L1829" s="61" t="str">
        <f aca="false">IF(J1829="PosK",SUMIFS(K:K,J:J,"PosK",H:H,H1829),"")</f>
        <v/>
      </c>
      <c r="M1829" s="61" t="str">
        <f aca="false">IF(J1829="PosK",SUMIFS(K:K,J:J,"NegK",H:H,H1829),"")</f>
        <v/>
      </c>
      <c r="N1829" s="61" t="str">
        <f aca="false">IF(J1829="PosK",SUMIFS(K:K,J:J,"eDNA",H:H,H1829),"")</f>
        <v/>
      </c>
      <c r="P1829" s="62"/>
      <c r="T1829" s="63"/>
      <c r="W1829" s="64"/>
    </row>
    <row r="1830" customFormat="false" ht="14.25" hidden="false" customHeight="false" outlineLevel="0" collapsed="false">
      <c r="A1830" s="0" t="s">
        <v>810</v>
      </c>
      <c r="B1830" s="52" t="s">
        <v>968</v>
      </c>
      <c r="C1830" s="52" t="s">
        <v>743</v>
      </c>
      <c r="D1830" s="53" t="n">
        <v>0.1</v>
      </c>
      <c r="E1830" s="53" t="n">
        <v>24.53</v>
      </c>
      <c r="F1830" s="0" t="s">
        <v>1259</v>
      </c>
      <c r="G1830" s="0" t="str">
        <f aca="false">LEFT(B1830,2)</f>
        <v>09</v>
      </c>
      <c r="H1830" s="0" t="str">
        <f aca="false">I1830&amp;"_"&amp;G1830&amp;"_"&amp;F1830</f>
        <v>Skrubtudse_09_20181002_DL2018056_FrederiksvaerkGym_BorupgaardGym_koersel1</v>
      </c>
      <c r="I1830" s="61" t="str">
        <f aca="false">MID(RIGHT(B1830,LEN(B1830)-3),1,FIND("_",RIGHT(B1830,LEN(B1830)-3))-1)</f>
        <v>Skrubtudse</v>
      </c>
      <c r="J1830" s="61" t="str">
        <f aca="false">TRIM(SUBSTITUTE(RIGHT(B1830,FIND(I1830,B1830)+1),"_",""))</f>
        <v>PosK</v>
      </c>
      <c r="K1830" s="0" t="n">
        <f aca="false">IFERROR(VALUE(SUBSTITUTE(E1830,".",",")),E1830)</f>
        <v>24.53</v>
      </c>
      <c r="L1830" s="61" t="n">
        <f aca="false">IF(J1830="PosK",SUMIFS(K:K,J:J,"PosK",H:H,H1830),"")</f>
        <v>24.53</v>
      </c>
      <c r="M1830" s="61" t="n">
        <f aca="false">IF(J1830="PosK",SUMIFS(K:K,J:J,"NegK",H:H,H1830),"")</f>
        <v>0</v>
      </c>
      <c r="N1830" s="61" t="n">
        <f aca="false">IF(J1830="PosK",SUMIFS(K:K,J:J,"eDNA",H:H,H1830),"")</f>
        <v>56.57</v>
      </c>
      <c r="P1830" s="62" t="n">
        <f aca="false">IF(K1832="No Ct",0,K1832)</f>
        <v>28.49</v>
      </c>
      <c r="Q1830" s="62" t="n">
        <f aca="false">IF(K1833="No Ct",0,K1833)</f>
        <v>28.08</v>
      </c>
      <c r="R1830" s="0" t="str">
        <f aca="false">IF(AND(L1830&gt;0,M1830=0),"Valid","Invalid")</f>
        <v>Valid</v>
      </c>
      <c r="S1830" s="0" t="str">
        <f aca="false">IF(OR(P1830&gt;1,Q1830&gt;1),"Present","Absent")</f>
        <v>Present</v>
      </c>
      <c r="T1830" s="63" t="str">
        <f aca="false">IF(OR(AND(P1830&gt;1,P1830&lt;41),AND(Q1830&gt;1,Q1830&lt;41)),"Ct&lt;41","Ct&gt;41")</f>
        <v>Ct&lt;41</v>
      </c>
      <c r="U1830" s="0" t="str">
        <f aca="false">I1830</f>
        <v>Skrubtudse</v>
      </c>
      <c r="V1830" s="0" t="str">
        <f aca="false">MID(F1830,10,9)</f>
        <v>DL2018056</v>
      </c>
      <c r="W1830" s="64" t="str">
        <f aca="false">V1830&amp;"_"&amp;U1830&amp;"_"&amp;R1830&amp;"_"&amp;S1830&amp;"_"&amp;T1830</f>
        <v>DL2018056_Skrubtudse_Valid_Present_Ct&lt;41</v>
      </c>
    </row>
    <row r="1831" customFormat="false" ht="14.25" hidden="false" customHeight="false" outlineLevel="0" collapsed="false">
      <c r="A1831" s="0" t="s">
        <v>812</v>
      </c>
      <c r="B1831" s="52" t="s">
        <v>969</v>
      </c>
      <c r="C1831" s="52" t="s">
        <v>747</v>
      </c>
      <c r="D1831" s="53" t="n">
        <v>0.1</v>
      </c>
      <c r="E1831" s="53" t="s">
        <v>748</v>
      </c>
      <c r="F1831" s="0" t="s">
        <v>1259</v>
      </c>
      <c r="G1831" s="0" t="str">
        <f aca="false">LEFT(B1831,2)</f>
        <v>09</v>
      </c>
      <c r="H1831" s="0" t="str">
        <f aca="false">I1831&amp;"_"&amp;G1831&amp;"_"&amp;F1831</f>
        <v>Skrubtudse_09_20181002_DL2018056_FrederiksvaerkGym_BorupgaardGym_koersel1</v>
      </c>
      <c r="I1831" s="61" t="str">
        <f aca="false">MID(RIGHT(B1831,LEN(B1831)-3),1,FIND("_",RIGHT(B1831,LEN(B1831)-3))-1)</f>
        <v>Skrubtudse</v>
      </c>
      <c r="J1831" s="61" t="str">
        <f aca="false">TRIM(SUBSTITUTE(RIGHT(B1831,FIND(I1831,B1831)+1),"_",""))</f>
        <v>NegK</v>
      </c>
      <c r="K1831" s="0" t="str">
        <f aca="false">IFERROR(VALUE(SUBSTITUTE(E1831,".",",")),E1831)</f>
        <v>No Ct</v>
      </c>
      <c r="L1831" s="61" t="str">
        <f aca="false">IF(J1831="PosK",SUMIFS(K:K,J:J,"PosK",H:H,H1831),"")</f>
        <v/>
      </c>
      <c r="M1831" s="61" t="str">
        <f aca="false">IF(J1831="PosK",SUMIFS(K:K,J:J,"NegK",H:H,H1831),"")</f>
        <v/>
      </c>
      <c r="N1831" s="61" t="str">
        <f aca="false">IF(J1831="PosK",SUMIFS(K:K,J:J,"eDNA",H:H,H1831),"")</f>
        <v/>
      </c>
    </row>
    <row r="1832" customFormat="false" ht="14.25" hidden="false" customHeight="false" outlineLevel="0" collapsed="false">
      <c r="A1832" s="0" t="s">
        <v>814</v>
      </c>
      <c r="B1832" s="52" t="s">
        <v>970</v>
      </c>
      <c r="C1832" s="52" t="s">
        <v>751</v>
      </c>
      <c r="D1832" s="53" t="n">
        <v>0.1</v>
      </c>
      <c r="E1832" s="53" t="n">
        <v>28.49</v>
      </c>
      <c r="F1832" s="0" t="s">
        <v>1259</v>
      </c>
      <c r="G1832" s="0" t="str">
        <f aca="false">LEFT(B1832,2)</f>
        <v>09</v>
      </c>
      <c r="H1832" s="0" t="str">
        <f aca="false">I1832&amp;"_"&amp;G1832&amp;"_"&amp;F1832</f>
        <v>Skrubtudse_09_20181002_DL2018056_FrederiksvaerkGym_BorupgaardGym_koersel1</v>
      </c>
      <c r="I1832" s="61" t="str">
        <f aca="false">MID(RIGHT(B1832,LEN(B1832)-3),1,FIND("_",RIGHT(B1832,LEN(B1832)-3))-1)</f>
        <v>Skrubtudse</v>
      </c>
      <c r="J1832" s="61" t="str">
        <f aca="false">TRIM(SUBSTITUTE(RIGHT(B1832,FIND(I1832,B1832)+1),"_",""))</f>
        <v>eDNA</v>
      </c>
      <c r="K1832" s="0" t="n">
        <f aca="false">IFERROR(VALUE(SUBSTITUTE(E1832,".",",")),E1832)</f>
        <v>28.49</v>
      </c>
      <c r="L1832" s="61" t="str">
        <f aca="false">IF(J1832="PosK",SUMIFS(K:K,J:J,"PosK",H:H,H1832),"")</f>
        <v/>
      </c>
      <c r="M1832" s="61" t="str">
        <f aca="false">IF(J1832="PosK",SUMIFS(K:K,J:J,"NegK",H:H,H1832),"")</f>
        <v/>
      </c>
      <c r="N1832" s="61" t="str">
        <f aca="false">IF(J1832="PosK",SUMIFS(K:K,J:J,"eDNA",H:H,H1832),"")</f>
        <v/>
      </c>
      <c r="Q1832" s="62"/>
    </row>
    <row r="1833" customFormat="false" ht="14.25" hidden="false" customHeight="false" outlineLevel="0" collapsed="false">
      <c r="A1833" s="0" t="s">
        <v>816</v>
      </c>
      <c r="B1833" s="52" t="s">
        <v>971</v>
      </c>
      <c r="C1833" s="52" t="s">
        <v>751</v>
      </c>
      <c r="D1833" s="53" t="n">
        <v>0.1</v>
      </c>
      <c r="E1833" s="53" t="n">
        <v>28.08</v>
      </c>
      <c r="F1833" s="0" t="s">
        <v>1259</v>
      </c>
      <c r="G1833" s="0" t="str">
        <f aca="false">LEFT(B1833,2)</f>
        <v>09</v>
      </c>
      <c r="H1833" s="0" t="str">
        <f aca="false">I1833&amp;"_"&amp;G1833&amp;"_"&amp;F1833</f>
        <v>Skrubtudse_09_20181002_DL2018056_FrederiksvaerkGym_BorupgaardGym_koersel1</v>
      </c>
      <c r="I1833" s="61" t="str">
        <f aca="false">MID(RIGHT(B1833,LEN(B1833)-3),1,FIND("_",RIGHT(B1833,LEN(B1833)-3))-1)</f>
        <v>Skrubtudse</v>
      </c>
      <c r="J1833" s="61" t="str">
        <f aca="false">TRIM(SUBSTITUTE(RIGHT(B1833,FIND(I1833,B1833)+1),"_",""))</f>
        <v>eDNA</v>
      </c>
      <c r="K1833" s="0" t="n">
        <f aca="false">IFERROR(VALUE(SUBSTITUTE(E1833,".",",")),E1833)</f>
        <v>28.08</v>
      </c>
      <c r="L1833" s="61" t="str">
        <f aca="false">IF(J1833="PosK",SUMIFS(K:K,J:J,"PosK",H:H,H1833),"")</f>
        <v/>
      </c>
      <c r="M1833" s="61" t="str">
        <f aca="false">IF(J1833="PosK",SUMIFS(K:K,J:J,"NegK",H:H,H1833),"")</f>
        <v/>
      </c>
      <c r="N1833" s="61" t="str">
        <f aca="false">IF(J1833="PosK",SUMIFS(K:K,J:J,"eDNA",H:H,H1833),"")</f>
        <v/>
      </c>
      <c r="P1833" s="62"/>
      <c r="T1833" s="63"/>
      <c r="W1833" s="64"/>
    </row>
    <row r="1834" customFormat="false" ht="14.25" hidden="false" customHeight="false" outlineLevel="0" collapsed="false">
      <c r="A1834" s="0" t="s">
        <v>818</v>
      </c>
      <c r="B1834" s="52" t="s">
        <v>972</v>
      </c>
      <c r="C1834" s="52" t="s">
        <v>743</v>
      </c>
      <c r="D1834" s="53" t="n">
        <v>0.1</v>
      </c>
      <c r="E1834" s="53" t="s">
        <v>748</v>
      </c>
      <c r="F1834" s="0" t="s">
        <v>1259</v>
      </c>
      <c r="G1834" s="0" t="str">
        <f aca="false">LEFT(B1834,2)</f>
        <v>10</v>
      </c>
      <c r="H1834" s="0" t="str">
        <f aca="false">I1834&amp;"_"&amp;G1834&amp;"_"&amp;F1834</f>
        <v>Skrubtudse_10_20181002_DL2018056_FrederiksvaerkGym_BorupgaardGym_koersel1</v>
      </c>
      <c r="I1834" s="61" t="str">
        <f aca="false">MID(RIGHT(B1834,LEN(B1834)-3),1,FIND("_",RIGHT(B1834,LEN(B1834)-3))-1)</f>
        <v>Skrubtudse</v>
      </c>
      <c r="J1834" s="61" t="str">
        <f aca="false">TRIM(SUBSTITUTE(RIGHT(B1834,FIND(I1834,B1834)+1),"_",""))</f>
        <v>PosK</v>
      </c>
      <c r="K1834" s="0" t="str">
        <f aca="false">IFERROR(VALUE(SUBSTITUTE(E1834,".",",")),E1834)</f>
        <v>No Ct</v>
      </c>
      <c r="L1834" s="61" t="n">
        <f aca="false">IF(J1834="PosK",SUMIFS(K:K,J:J,"PosK",H:H,H1834),"")</f>
        <v>0</v>
      </c>
      <c r="M1834" s="61" t="n">
        <f aca="false">IF(J1834="PosK",SUMIFS(K:K,J:J,"NegK",H:H,H1834),"")</f>
        <v>0</v>
      </c>
      <c r="N1834" s="61" t="n">
        <f aca="false">IF(J1834="PosK",SUMIFS(K:K,J:J,"eDNA",H:H,H1834),"")</f>
        <v>0</v>
      </c>
      <c r="P1834" s="62" t="n">
        <f aca="false">IF(K1836="No Ct",0,K1836)</f>
        <v>0</v>
      </c>
      <c r="Q1834" s="62" t="n">
        <f aca="false">IF(K1837="No Ct",0,K1837)</f>
        <v>0</v>
      </c>
      <c r="R1834" s="0" t="str">
        <f aca="false">IF(AND(L1834&gt;0,M1834=0),"Valid","Invalid")</f>
        <v>Invalid</v>
      </c>
      <c r="S1834" s="0" t="str">
        <f aca="false">IF(OR(P1834&gt;1,Q1834&gt;1),"Present","Absent")</f>
        <v>Absent</v>
      </c>
      <c r="T1834" s="63" t="str">
        <f aca="false">IF(OR(AND(P1834&gt;1,P1834&lt;41),AND(Q1834&gt;1,Q1834&lt;41)),"Ct&lt;41","Ct&gt;41")</f>
        <v>Ct&gt;41</v>
      </c>
      <c r="U1834" s="0" t="str">
        <f aca="false">I1834</f>
        <v>Skrubtudse</v>
      </c>
      <c r="V1834" s="0" t="str">
        <f aca="false">MID(F1834,10,9)</f>
        <v>DL2018056</v>
      </c>
      <c r="W1834" s="64" t="str">
        <f aca="false">V1834&amp;"_"&amp;U1834&amp;"_"&amp;R1834&amp;"_"&amp;S1834&amp;"_"&amp;T1834</f>
        <v>DL2018056_Skrubtudse_Invalid_Absent_Ct&gt;41</v>
      </c>
    </row>
    <row r="1835" customFormat="false" ht="14.25" hidden="false" customHeight="false" outlineLevel="0" collapsed="false">
      <c r="A1835" s="0" t="s">
        <v>820</v>
      </c>
      <c r="B1835" s="52" t="s">
        <v>973</v>
      </c>
      <c r="C1835" s="52" t="s">
        <v>747</v>
      </c>
      <c r="D1835" s="53" t="n">
        <v>0.1</v>
      </c>
      <c r="E1835" s="53" t="s">
        <v>748</v>
      </c>
      <c r="F1835" s="0" t="s">
        <v>1259</v>
      </c>
      <c r="G1835" s="0" t="str">
        <f aca="false">LEFT(B1835,2)</f>
        <v>10</v>
      </c>
      <c r="H1835" s="0" t="str">
        <f aca="false">I1835&amp;"_"&amp;G1835&amp;"_"&amp;F1835</f>
        <v>Skrubtudse_10_20181002_DL2018056_FrederiksvaerkGym_BorupgaardGym_koersel1</v>
      </c>
      <c r="I1835" s="61" t="str">
        <f aca="false">MID(RIGHT(B1835,LEN(B1835)-3),1,FIND("_",RIGHT(B1835,LEN(B1835)-3))-1)</f>
        <v>Skrubtudse</v>
      </c>
      <c r="J1835" s="61" t="str">
        <f aca="false">TRIM(SUBSTITUTE(RIGHT(B1835,FIND(I1835,B1835)+1),"_",""))</f>
        <v>NegK</v>
      </c>
      <c r="K1835" s="0" t="str">
        <f aca="false">IFERROR(VALUE(SUBSTITUTE(E1835,".",",")),E1835)</f>
        <v>No Ct</v>
      </c>
      <c r="L1835" s="61" t="str">
        <f aca="false">IF(J1835="PosK",SUMIFS(K:K,J:J,"PosK",H:H,H1835),"")</f>
        <v/>
      </c>
      <c r="M1835" s="61" t="str">
        <f aca="false">IF(J1835="PosK",SUMIFS(K:K,J:J,"NegK",H:H,H1835),"")</f>
        <v/>
      </c>
      <c r="N1835" s="61" t="str">
        <f aca="false">IF(J1835="PosK",SUMIFS(K:K,J:J,"eDNA",H:H,H1835),"")</f>
        <v/>
      </c>
    </row>
    <row r="1836" customFormat="false" ht="14.25" hidden="false" customHeight="false" outlineLevel="0" collapsed="false">
      <c r="A1836" s="0" t="s">
        <v>822</v>
      </c>
      <c r="B1836" s="52" t="s">
        <v>974</v>
      </c>
      <c r="C1836" s="52" t="s">
        <v>751</v>
      </c>
      <c r="D1836" s="53" t="n">
        <v>0.1</v>
      </c>
      <c r="E1836" s="53" t="s">
        <v>748</v>
      </c>
      <c r="F1836" s="0" t="s">
        <v>1259</v>
      </c>
      <c r="G1836" s="0" t="str">
        <f aca="false">LEFT(B1836,2)</f>
        <v>10</v>
      </c>
      <c r="H1836" s="0" t="str">
        <f aca="false">I1836&amp;"_"&amp;G1836&amp;"_"&amp;F1836</f>
        <v>Skrubtudse_10_20181002_DL2018056_FrederiksvaerkGym_BorupgaardGym_koersel1</v>
      </c>
      <c r="I1836" s="61" t="str">
        <f aca="false">MID(RIGHT(B1836,LEN(B1836)-3),1,FIND("_",RIGHT(B1836,LEN(B1836)-3))-1)</f>
        <v>Skrubtudse</v>
      </c>
      <c r="J1836" s="61" t="str">
        <f aca="false">TRIM(SUBSTITUTE(RIGHT(B1836,FIND(I1836,B1836)+1),"_",""))</f>
        <v>eDNA</v>
      </c>
      <c r="K1836" s="0" t="str">
        <f aca="false">IFERROR(VALUE(SUBSTITUTE(E1836,".",",")),E1836)</f>
        <v>No Ct</v>
      </c>
      <c r="L1836" s="61" t="str">
        <f aca="false">IF(J1836="PosK",SUMIFS(K:K,J:J,"PosK",H:H,H1836),"")</f>
        <v/>
      </c>
      <c r="M1836" s="61" t="str">
        <f aca="false">IF(J1836="PosK",SUMIFS(K:K,J:J,"NegK",H:H,H1836),"")</f>
        <v/>
      </c>
      <c r="N1836" s="61" t="str">
        <f aca="false">IF(J1836="PosK",SUMIFS(K:K,J:J,"eDNA",H:H,H1836),"")</f>
        <v/>
      </c>
      <c r="Q1836" s="62"/>
    </row>
    <row r="1837" customFormat="false" ht="14.25" hidden="false" customHeight="false" outlineLevel="0" collapsed="false">
      <c r="A1837" s="0" t="s">
        <v>824</v>
      </c>
      <c r="B1837" s="52" t="s">
        <v>975</v>
      </c>
      <c r="C1837" s="52" t="s">
        <v>751</v>
      </c>
      <c r="D1837" s="53" t="n">
        <v>0.1</v>
      </c>
      <c r="E1837" s="53" t="s">
        <v>748</v>
      </c>
      <c r="F1837" s="0" t="s">
        <v>1259</v>
      </c>
      <c r="G1837" s="0" t="str">
        <f aca="false">LEFT(B1837,2)</f>
        <v>10</v>
      </c>
      <c r="H1837" s="0" t="str">
        <f aca="false">I1837&amp;"_"&amp;G1837&amp;"_"&amp;F1837</f>
        <v>Skrubtudse_10_20181002_DL2018056_FrederiksvaerkGym_BorupgaardGym_koersel1</v>
      </c>
      <c r="I1837" s="61" t="str">
        <f aca="false">MID(RIGHT(B1837,LEN(B1837)-3),1,FIND("_",RIGHT(B1837,LEN(B1837)-3))-1)</f>
        <v>Skrubtudse</v>
      </c>
      <c r="J1837" s="61" t="str">
        <f aca="false">TRIM(SUBSTITUTE(RIGHT(B1837,FIND(I1837,B1837)+1),"_",""))</f>
        <v>eDNA</v>
      </c>
      <c r="K1837" s="0" t="str">
        <f aca="false">IFERROR(VALUE(SUBSTITUTE(E1837,".",",")),E1837)</f>
        <v>No Ct</v>
      </c>
      <c r="L1837" s="61" t="str">
        <f aca="false">IF(J1837="PosK",SUMIFS(K:K,J:J,"PosK",H:H,H1837),"")</f>
        <v/>
      </c>
      <c r="M1837" s="61" t="str">
        <f aca="false">IF(J1837="PosK",SUMIFS(K:K,J:J,"NegK",H:H,H1837),"")</f>
        <v/>
      </c>
      <c r="N1837" s="61" t="str">
        <f aca="false">IF(J1837="PosK",SUMIFS(K:K,J:J,"eDNA",H:H,H1837),"")</f>
        <v/>
      </c>
      <c r="P1837" s="62"/>
      <c r="T1837" s="63"/>
      <c r="W1837" s="64"/>
    </row>
    <row r="1838" customFormat="false" ht="14.25" hidden="false" customHeight="false" outlineLevel="0" collapsed="false">
      <c r="A1838" s="0" t="s">
        <v>826</v>
      </c>
      <c r="B1838" s="52" t="s">
        <v>976</v>
      </c>
      <c r="C1838" s="52" t="s">
        <v>743</v>
      </c>
      <c r="D1838" s="53" t="n">
        <v>0.1</v>
      </c>
      <c r="E1838" s="53" t="n">
        <v>40.88</v>
      </c>
      <c r="F1838" s="0" t="s">
        <v>1259</v>
      </c>
      <c r="G1838" s="0" t="str">
        <f aca="false">LEFT(B1838,2)</f>
        <v>11</v>
      </c>
      <c r="H1838" s="0" t="str">
        <f aca="false">I1838&amp;"_"&amp;G1838&amp;"_"&amp;F1838</f>
        <v>Bjergsalamander_11_20181002_DL2018056_FrederiksvaerkGym_BorupgaardGym_koersel1</v>
      </c>
      <c r="I1838" s="61" t="str">
        <f aca="false">MID(RIGHT(B1838,LEN(B1838)-3),1,FIND("_",RIGHT(B1838,LEN(B1838)-3))-1)</f>
        <v>Bjergsalamander</v>
      </c>
      <c r="J1838" s="61" t="str">
        <f aca="false">TRIM(SUBSTITUTE(RIGHT(B1838,FIND(I1838,B1838)+1),"_",""))</f>
        <v>PosK</v>
      </c>
      <c r="K1838" s="0" t="n">
        <f aca="false">IFERROR(VALUE(SUBSTITUTE(E1838,".",",")),E1838)</f>
        <v>40.88</v>
      </c>
      <c r="L1838" s="61" t="n">
        <f aca="false">IF(J1838="PosK",SUMIFS(K:K,J:J,"PosK",H:H,H1838),"")</f>
        <v>40.88</v>
      </c>
      <c r="M1838" s="61" t="n">
        <f aca="false">IF(J1838="PosK",SUMIFS(K:K,J:J,"NegK",H:H,H1838),"")</f>
        <v>0</v>
      </c>
      <c r="N1838" s="61" t="n">
        <f aca="false">IF(J1838="PosK",SUMIFS(K:K,J:J,"eDNA",H:H,H1838),"")</f>
        <v>0</v>
      </c>
      <c r="P1838" s="62" t="n">
        <f aca="false">IF(K1840="No Ct",0,K1840)</f>
        <v>0</v>
      </c>
      <c r="Q1838" s="62" t="n">
        <f aca="false">IF(K1841="No Ct",0,K1841)</f>
        <v>0</v>
      </c>
      <c r="R1838" s="0" t="str">
        <f aca="false">IF(AND(L1838&gt;0,M1838=0),"Valid","Invalid")</f>
        <v>Valid</v>
      </c>
      <c r="S1838" s="0" t="str">
        <f aca="false">IF(OR(P1838&gt;1,Q1838&gt;1),"Present","Absent")</f>
        <v>Absent</v>
      </c>
      <c r="T1838" s="63" t="str">
        <f aca="false">IF(OR(AND(P1838&gt;1,P1838&lt;41),AND(Q1838&gt;1,Q1838&lt;41)),"Ct&lt;41","Ct&gt;41")</f>
        <v>Ct&gt;41</v>
      </c>
      <c r="U1838" s="0" t="str">
        <f aca="false">I1838</f>
        <v>Bjergsalamander</v>
      </c>
      <c r="V1838" s="0" t="str">
        <f aca="false">MID(F1838,10,9)</f>
        <v>DL2018056</v>
      </c>
      <c r="W1838" s="64" t="str">
        <f aca="false">V1838&amp;"_"&amp;U1838&amp;"_"&amp;R1838&amp;"_"&amp;S1838&amp;"_"&amp;T1838</f>
        <v>DL2018056_Bjergsalamander_Valid_Absent_Ct&gt;41</v>
      </c>
    </row>
    <row r="1839" customFormat="false" ht="14.25" hidden="false" customHeight="false" outlineLevel="0" collapsed="false">
      <c r="A1839" s="0" t="s">
        <v>828</v>
      </c>
      <c r="B1839" s="52" t="s">
        <v>977</v>
      </c>
      <c r="C1839" s="52" t="s">
        <v>747</v>
      </c>
      <c r="D1839" s="53" t="n">
        <v>0.1</v>
      </c>
      <c r="E1839" s="53" t="s">
        <v>748</v>
      </c>
      <c r="F1839" s="0" t="s">
        <v>1259</v>
      </c>
      <c r="G1839" s="0" t="str">
        <f aca="false">LEFT(B1839,2)</f>
        <v>11</v>
      </c>
      <c r="H1839" s="0" t="str">
        <f aca="false">I1839&amp;"_"&amp;G1839&amp;"_"&amp;F1839</f>
        <v>Bjergsalamander_11_20181002_DL2018056_FrederiksvaerkGym_BorupgaardGym_koersel1</v>
      </c>
      <c r="I1839" s="61" t="str">
        <f aca="false">MID(RIGHT(B1839,LEN(B1839)-3),1,FIND("_",RIGHT(B1839,LEN(B1839)-3))-1)</f>
        <v>Bjergsalamander</v>
      </c>
      <c r="J1839" s="61" t="str">
        <f aca="false">TRIM(SUBSTITUTE(RIGHT(B1839,FIND(I1839,B1839)+1),"_",""))</f>
        <v>NegK</v>
      </c>
      <c r="K1839" s="0" t="str">
        <f aca="false">IFERROR(VALUE(SUBSTITUTE(E1839,".",",")),E1839)</f>
        <v>No Ct</v>
      </c>
      <c r="L1839" s="61" t="str">
        <f aca="false">IF(J1839="PosK",SUMIFS(K:K,J:J,"PosK",H:H,H1839),"")</f>
        <v/>
      </c>
      <c r="M1839" s="61" t="str">
        <f aca="false">IF(J1839="PosK",SUMIFS(K:K,J:J,"NegK",H:H,H1839),"")</f>
        <v/>
      </c>
      <c r="N1839" s="61" t="str">
        <f aca="false">IF(J1839="PosK",SUMIFS(K:K,J:J,"eDNA",H:H,H1839),"")</f>
        <v/>
      </c>
    </row>
    <row r="1840" customFormat="false" ht="14.25" hidden="false" customHeight="false" outlineLevel="0" collapsed="false">
      <c r="A1840" s="0" t="s">
        <v>830</v>
      </c>
      <c r="B1840" s="52" t="s">
        <v>978</v>
      </c>
      <c r="C1840" s="52" t="s">
        <v>751</v>
      </c>
      <c r="D1840" s="53" t="n">
        <v>0.1</v>
      </c>
      <c r="E1840" s="53" t="s">
        <v>748</v>
      </c>
      <c r="F1840" s="0" t="s">
        <v>1259</v>
      </c>
      <c r="G1840" s="0" t="str">
        <f aca="false">LEFT(B1840,2)</f>
        <v>11</v>
      </c>
      <c r="H1840" s="0" t="str">
        <f aca="false">I1840&amp;"_"&amp;G1840&amp;"_"&amp;F1840</f>
        <v>Bjergsalamander_11_20181002_DL2018056_FrederiksvaerkGym_BorupgaardGym_koersel1</v>
      </c>
      <c r="I1840" s="61" t="str">
        <f aca="false">MID(RIGHT(B1840,LEN(B1840)-3),1,FIND("_",RIGHT(B1840,LEN(B1840)-3))-1)</f>
        <v>Bjergsalamander</v>
      </c>
      <c r="J1840" s="61" t="str">
        <f aca="false">TRIM(SUBSTITUTE(RIGHT(B1840,FIND(I1840,B1840)+1),"_",""))</f>
        <v>eDNA</v>
      </c>
      <c r="K1840" s="0" t="str">
        <f aca="false">IFERROR(VALUE(SUBSTITUTE(E1840,".",",")),E1840)</f>
        <v>No Ct</v>
      </c>
      <c r="L1840" s="61" t="str">
        <f aca="false">IF(J1840="PosK",SUMIFS(K:K,J:J,"PosK",H:H,H1840),"")</f>
        <v/>
      </c>
      <c r="M1840" s="61" t="str">
        <f aca="false">IF(J1840="PosK",SUMIFS(K:K,J:J,"NegK",H:H,H1840),"")</f>
        <v/>
      </c>
      <c r="N1840" s="61" t="str">
        <f aca="false">IF(J1840="PosK",SUMIFS(K:K,J:J,"eDNA",H:H,H1840),"")</f>
        <v/>
      </c>
      <c r="Q1840" s="62"/>
    </row>
    <row r="1841" customFormat="false" ht="14.25" hidden="false" customHeight="false" outlineLevel="0" collapsed="false">
      <c r="A1841" s="0" t="s">
        <v>832</v>
      </c>
      <c r="B1841" s="52" t="s">
        <v>979</v>
      </c>
      <c r="C1841" s="52" t="s">
        <v>751</v>
      </c>
      <c r="D1841" s="53" t="n">
        <v>0.1</v>
      </c>
      <c r="E1841" s="53" t="s">
        <v>748</v>
      </c>
      <c r="F1841" s="0" t="s">
        <v>1259</v>
      </c>
      <c r="G1841" s="0" t="str">
        <f aca="false">LEFT(B1841,2)</f>
        <v>11</v>
      </c>
      <c r="H1841" s="0" t="str">
        <f aca="false">I1841&amp;"_"&amp;G1841&amp;"_"&amp;F1841</f>
        <v>Bjergsalamander_11_20181002_DL2018056_FrederiksvaerkGym_BorupgaardGym_koersel1</v>
      </c>
      <c r="I1841" s="61" t="str">
        <f aca="false">MID(RIGHT(B1841,LEN(B1841)-3),1,FIND("_",RIGHT(B1841,LEN(B1841)-3))-1)</f>
        <v>Bjergsalamander</v>
      </c>
      <c r="J1841" s="61" t="str">
        <f aca="false">TRIM(SUBSTITUTE(RIGHT(B1841,FIND(I1841,B1841)+1),"_",""))</f>
        <v>eDNA</v>
      </c>
      <c r="K1841" s="0" t="str">
        <f aca="false">IFERROR(VALUE(SUBSTITUTE(E1841,".",",")),E1841)</f>
        <v>No Ct</v>
      </c>
      <c r="L1841" s="61" t="str">
        <f aca="false">IF(J1841="PosK",SUMIFS(K:K,J:J,"PosK",H:H,H1841),"")</f>
        <v/>
      </c>
      <c r="M1841" s="61" t="str">
        <f aca="false">IF(J1841="PosK",SUMIFS(K:K,J:J,"NegK",H:H,H1841),"")</f>
        <v/>
      </c>
      <c r="N1841" s="61" t="str">
        <f aca="false">IF(J1841="PosK",SUMIFS(K:K,J:J,"eDNA",H:H,H1841),"")</f>
        <v/>
      </c>
      <c r="P1841" s="62"/>
      <c r="T1841" s="63"/>
      <c r="W1841" s="64"/>
    </row>
    <row r="1842" customFormat="false" ht="14.25" hidden="false" customHeight="false" outlineLevel="0" collapsed="false">
      <c r="A1842" s="0" t="s">
        <v>834</v>
      </c>
      <c r="B1842" s="52" t="s">
        <v>980</v>
      </c>
      <c r="C1842" s="52" t="s">
        <v>743</v>
      </c>
      <c r="D1842" s="53" t="n">
        <v>0.1</v>
      </c>
      <c r="E1842" s="53" t="s">
        <v>748</v>
      </c>
      <c r="F1842" s="0" t="s">
        <v>1259</v>
      </c>
      <c r="G1842" s="0" t="str">
        <f aca="false">LEFT(B1842,2)</f>
        <v>12</v>
      </c>
      <c r="H1842" s="0" t="str">
        <f aca="false">I1842&amp;"_"&amp;G1842&amp;"_"&amp;F1842</f>
        <v>Latterfroe_12_20181002_DL2018056_FrederiksvaerkGym_BorupgaardGym_koersel1</v>
      </c>
      <c r="I1842" s="61" t="str">
        <f aca="false">MID(RIGHT(B1842,LEN(B1842)-3),1,FIND("_",RIGHT(B1842,LEN(B1842)-3))-1)</f>
        <v>Latterfroe</v>
      </c>
      <c r="J1842" s="61" t="str">
        <f aca="false">TRIM(SUBSTITUTE(RIGHT(B1842,FIND(I1842,B1842)+1),"_",""))</f>
        <v>PosK</v>
      </c>
      <c r="K1842" s="0" t="str">
        <f aca="false">IFERROR(VALUE(SUBSTITUTE(E1842,".",",")),E1842)</f>
        <v>No Ct</v>
      </c>
      <c r="L1842" s="61" t="n">
        <f aca="false">IF(J1842="PosK",SUMIFS(K:K,J:J,"PosK",H:H,H1842),"")</f>
        <v>0</v>
      </c>
      <c r="M1842" s="61" t="n">
        <f aca="false">IF(J1842="PosK",SUMIFS(K:K,J:J,"NegK",H:H,H1842),"")</f>
        <v>0</v>
      </c>
      <c r="N1842" s="61" t="n">
        <f aca="false">IF(J1842="PosK",SUMIFS(K:K,J:J,"eDNA",H:H,H1842),"")</f>
        <v>0</v>
      </c>
      <c r="P1842" s="62" t="n">
        <f aca="false">IF(K1844="No Ct",0,K1844)</f>
        <v>0</v>
      </c>
      <c r="Q1842" s="62" t="n">
        <f aca="false">IF(K1845="No Ct",0,K1845)</f>
        <v>0</v>
      </c>
      <c r="R1842" s="0" t="str">
        <f aca="false">IF(AND(L1842&gt;0,M1842=0),"Valid","Invalid")</f>
        <v>Invalid</v>
      </c>
      <c r="S1842" s="0" t="str">
        <f aca="false">IF(OR(P1842&gt;1,Q1842&gt;1),"Present","Absent")</f>
        <v>Absent</v>
      </c>
      <c r="T1842" s="63" t="str">
        <f aca="false">IF(OR(AND(P1842&gt;1,P1842&lt;41),AND(Q1842&gt;1,Q1842&lt;41)),"Ct&lt;41","Ct&gt;41")</f>
        <v>Ct&gt;41</v>
      </c>
      <c r="U1842" s="0" t="str">
        <f aca="false">I1842</f>
        <v>Latterfroe</v>
      </c>
      <c r="V1842" s="0" t="str">
        <f aca="false">MID(F1842,10,9)</f>
        <v>DL2018056</v>
      </c>
      <c r="W1842" s="64" t="str">
        <f aca="false">V1842&amp;"_"&amp;U1842&amp;"_"&amp;R1842&amp;"_"&amp;S1842&amp;"_"&amp;T1842</f>
        <v>DL2018056_Latterfroe_Invalid_Absent_Ct&gt;41</v>
      </c>
    </row>
    <row r="1843" customFormat="false" ht="14.25" hidden="false" customHeight="false" outlineLevel="0" collapsed="false">
      <c r="A1843" s="0" t="s">
        <v>836</v>
      </c>
      <c r="B1843" s="52" t="s">
        <v>981</v>
      </c>
      <c r="C1843" s="52" t="s">
        <v>747</v>
      </c>
      <c r="D1843" s="53" t="n">
        <v>0.1</v>
      </c>
      <c r="E1843" s="53" t="s">
        <v>748</v>
      </c>
      <c r="F1843" s="0" t="s">
        <v>1259</v>
      </c>
      <c r="G1843" s="0" t="str">
        <f aca="false">LEFT(B1843,2)</f>
        <v>12</v>
      </c>
      <c r="H1843" s="0" t="str">
        <f aca="false">I1843&amp;"_"&amp;G1843&amp;"_"&amp;F1843</f>
        <v>Latterfroe_12_20181002_DL2018056_FrederiksvaerkGym_BorupgaardGym_koersel1</v>
      </c>
      <c r="I1843" s="61" t="str">
        <f aca="false">MID(RIGHT(B1843,LEN(B1843)-3),1,FIND("_",RIGHT(B1843,LEN(B1843)-3))-1)</f>
        <v>Latterfroe</v>
      </c>
      <c r="J1843" s="61" t="str">
        <f aca="false">TRIM(SUBSTITUTE(RIGHT(B1843,FIND(I1843,B1843)+1),"_",""))</f>
        <v>NegK</v>
      </c>
      <c r="K1843" s="0" t="str">
        <f aca="false">IFERROR(VALUE(SUBSTITUTE(E1843,".",",")),E1843)</f>
        <v>No Ct</v>
      </c>
      <c r="L1843" s="61" t="str">
        <f aca="false">IF(J1843="PosK",SUMIFS(K:K,J:J,"PosK",H:H,H1843),"")</f>
        <v/>
      </c>
      <c r="M1843" s="61" t="str">
        <f aca="false">IF(J1843="PosK",SUMIFS(K:K,J:J,"NegK",H:H,H1843),"")</f>
        <v/>
      </c>
      <c r="N1843" s="61" t="str">
        <f aca="false">IF(J1843="PosK",SUMIFS(K:K,J:J,"eDNA",H:H,H1843),"")</f>
        <v/>
      </c>
    </row>
    <row r="1844" customFormat="false" ht="14.25" hidden="false" customHeight="false" outlineLevel="0" collapsed="false">
      <c r="A1844" s="0" t="s">
        <v>838</v>
      </c>
      <c r="B1844" s="52" t="s">
        <v>982</v>
      </c>
      <c r="C1844" s="52" t="s">
        <v>751</v>
      </c>
      <c r="D1844" s="53" t="n">
        <v>0.1</v>
      </c>
      <c r="E1844" s="53" t="s">
        <v>748</v>
      </c>
      <c r="F1844" s="0" t="s">
        <v>1259</v>
      </c>
      <c r="G1844" s="0" t="str">
        <f aca="false">LEFT(B1844,2)</f>
        <v>12</v>
      </c>
      <c r="H1844" s="0" t="str">
        <f aca="false">I1844&amp;"_"&amp;G1844&amp;"_"&amp;F1844</f>
        <v>Latterfroe_12_20181002_DL2018056_FrederiksvaerkGym_BorupgaardGym_koersel1</v>
      </c>
      <c r="I1844" s="61" t="str">
        <f aca="false">MID(RIGHT(B1844,LEN(B1844)-3),1,FIND("_",RIGHT(B1844,LEN(B1844)-3))-1)</f>
        <v>Latterfroe</v>
      </c>
      <c r="J1844" s="61" t="str">
        <f aca="false">TRIM(SUBSTITUTE(RIGHT(B1844,FIND(I1844,B1844)+1),"_",""))</f>
        <v>eDNA</v>
      </c>
      <c r="K1844" s="0" t="str">
        <f aca="false">IFERROR(VALUE(SUBSTITUTE(E1844,".",",")),E1844)</f>
        <v>No Ct</v>
      </c>
      <c r="L1844" s="61" t="str">
        <f aca="false">IF(J1844="PosK",SUMIFS(K:K,J:J,"PosK",H:H,H1844),"")</f>
        <v/>
      </c>
      <c r="M1844" s="61" t="str">
        <f aca="false">IF(J1844="PosK",SUMIFS(K:K,J:J,"NegK",H:H,H1844),"")</f>
        <v/>
      </c>
      <c r="N1844" s="61" t="str">
        <f aca="false">IF(J1844="PosK",SUMIFS(K:K,J:J,"eDNA",H:H,H1844),"")</f>
        <v/>
      </c>
      <c r="Q1844" s="62"/>
    </row>
    <row r="1845" customFormat="false" ht="14.25" hidden="false" customHeight="false" outlineLevel="0" collapsed="false">
      <c r="A1845" s="0" t="s">
        <v>840</v>
      </c>
      <c r="B1845" s="52" t="s">
        <v>983</v>
      </c>
      <c r="C1845" s="52" t="s">
        <v>751</v>
      </c>
      <c r="D1845" s="53" t="n">
        <v>0.1</v>
      </c>
      <c r="E1845" s="53" t="s">
        <v>748</v>
      </c>
      <c r="F1845" s="0" t="s">
        <v>1259</v>
      </c>
      <c r="G1845" s="0" t="str">
        <f aca="false">LEFT(B1845,2)</f>
        <v>12</v>
      </c>
      <c r="H1845" s="0" t="str">
        <f aca="false">I1845&amp;"_"&amp;G1845&amp;"_"&amp;F1845</f>
        <v>Latterfroe_12_20181002_DL2018056_FrederiksvaerkGym_BorupgaardGym_koersel1</v>
      </c>
      <c r="I1845" s="61" t="str">
        <f aca="false">MID(RIGHT(B1845,LEN(B1845)-3),1,FIND("_",RIGHT(B1845,LEN(B1845)-3))-1)</f>
        <v>Latterfroe</v>
      </c>
      <c r="J1845" s="61" t="str">
        <f aca="false">TRIM(SUBSTITUTE(RIGHT(B1845,FIND(I1845,B1845)+1),"_",""))</f>
        <v>eDNA</v>
      </c>
      <c r="K1845" s="0" t="str">
        <f aca="false">IFERROR(VALUE(SUBSTITUTE(E1845,".",",")),E1845)</f>
        <v>No Ct</v>
      </c>
      <c r="L1845" s="61" t="str">
        <f aca="false">IF(J1845="PosK",SUMIFS(K:K,J:J,"PosK",H:H,H1845),"")</f>
        <v/>
      </c>
      <c r="M1845" s="61" t="str">
        <f aca="false">IF(J1845="PosK",SUMIFS(K:K,J:J,"NegK",H:H,H1845),"")</f>
        <v/>
      </c>
      <c r="N1845" s="61" t="str">
        <f aca="false">IF(J1845="PosK",SUMIFS(K:K,J:J,"eDNA",H:H,H1845),"")</f>
        <v/>
      </c>
      <c r="P1845" s="62"/>
      <c r="T1845" s="63"/>
      <c r="W1845" s="64"/>
    </row>
    <row r="1846" customFormat="false" ht="14.25" hidden="false" customHeight="false" outlineLevel="0" collapsed="false">
      <c r="A1846" s="0" t="s">
        <v>842</v>
      </c>
      <c r="B1846" s="52" t="s">
        <v>984</v>
      </c>
      <c r="C1846" s="52" t="s">
        <v>743</v>
      </c>
      <c r="D1846" s="53" t="n">
        <v>0.1</v>
      </c>
      <c r="E1846" s="53" t="s">
        <v>748</v>
      </c>
      <c r="F1846" s="0" t="s">
        <v>1259</v>
      </c>
      <c r="G1846" s="0" t="str">
        <f aca="false">LEFT(B1846,2)</f>
        <v>13</v>
      </c>
      <c r="H1846" s="0" t="str">
        <f aca="false">I1846&amp;"_"&amp;G1846&amp;"_"&amp;F1846</f>
        <v>Spidssnudetfroe_13_20181002_DL2018056_FrederiksvaerkGym_BorupgaardGym_koersel1</v>
      </c>
      <c r="I1846" s="61" t="str">
        <f aca="false">MID(RIGHT(B1846,LEN(B1846)-3),1,FIND("_",RIGHT(B1846,LEN(B1846)-3))-1)</f>
        <v>Spidssnudetfroe</v>
      </c>
      <c r="J1846" s="61" t="str">
        <f aca="false">TRIM(SUBSTITUTE(RIGHT(B1846,FIND(I1846,B1846)+1),"_",""))</f>
        <v>PosK</v>
      </c>
      <c r="K1846" s="0" t="str">
        <f aca="false">IFERROR(VALUE(SUBSTITUTE(E1846,".",",")),E1846)</f>
        <v>No Ct</v>
      </c>
      <c r="L1846" s="61" t="n">
        <f aca="false">IF(J1846="PosK",SUMIFS(K:K,J:J,"PosK",H:H,H1846),"")</f>
        <v>0</v>
      </c>
      <c r="M1846" s="61" t="n">
        <f aca="false">IF(J1846="PosK",SUMIFS(K:K,J:J,"NegK",H:H,H1846),"")</f>
        <v>0</v>
      </c>
      <c r="N1846" s="61" t="n">
        <f aca="false">IF(J1846="PosK",SUMIFS(K:K,J:J,"eDNA",H:H,H1846),"")</f>
        <v>0</v>
      </c>
      <c r="P1846" s="62" t="n">
        <f aca="false">IF(K1848="No Ct",0,K1848)</f>
        <v>0</v>
      </c>
      <c r="Q1846" s="62" t="n">
        <f aca="false">IF(K1849="No Ct",0,K1849)</f>
        <v>0</v>
      </c>
      <c r="R1846" s="0" t="str">
        <f aca="false">IF(AND(L1846&gt;0,M1846=0),"Valid","Invalid")</f>
        <v>Invalid</v>
      </c>
      <c r="S1846" s="0" t="str">
        <f aca="false">IF(OR(P1846&gt;1,Q1846&gt;1),"Present","Absent")</f>
        <v>Absent</v>
      </c>
      <c r="T1846" s="63" t="str">
        <f aca="false">IF(OR(AND(P1846&gt;1,P1846&lt;41),AND(Q1846&gt;1,Q1846&lt;41)),"Ct&lt;41","Ct&gt;41")</f>
        <v>Ct&gt;41</v>
      </c>
      <c r="U1846" s="0" t="str">
        <f aca="false">I1846</f>
        <v>Spidssnudetfroe</v>
      </c>
      <c r="V1846" s="0" t="str">
        <f aca="false">MID(F1846,10,9)</f>
        <v>DL2018056</v>
      </c>
      <c r="W1846" s="64" t="str">
        <f aca="false">V1846&amp;"_"&amp;U1846&amp;"_"&amp;R1846&amp;"_"&amp;S1846&amp;"_"&amp;T1846</f>
        <v>DL2018056_Spidssnudetfroe_Invalid_Absent_Ct&gt;41</v>
      </c>
    </row>
    <row r="1847" customFormat="false" ht="14.25" hidden="false" customHeight="false" outlineLevel="0" collapsed="false">
      <c r="A1847" s="0" t="s">
        <v>844</v>
      </c>
      <c r="B1847" s="52" t="s">
        <v>985</v>
      </c>
      <c r="C1847" s="52" t="s">
        <v>747</v>
      </c>
      <c r="D1847" s="53" t="n">
        <v>0.1</v>
      </c>
      <c r="E1847" s="53" t="s">
        <v>748</v>
      </c>
      <c r="F1847" s="0" t="s">
        <v>1259</v>
      </c>
      <c r="G1847" s="0" t="str">
        <f aca="false">LEFT(B1847,2)</f>
        <v>13</v>
      </c>
      <c r="H1847" s="0" t="str">
        <f aca="false">I1847&amp;"_"&amp;G1847&amp;"_"&amp;F1847</f>
        <v>Spidssnudetfroe_13_20181002_DL2018056_FrederiksvaerkGym_BorupgaardGym_koersel1</v>
      </c>
      <c r="I1847" s="61" t="str">
        <f aca="false">MID(RIGHT(B1847,LEN(B1847)-3),1,FIND("_",RIGHT(B1847,LEN(B1847)-3))-1)</f>
        <v>Spidssnudetfroe</v>
      </c>
      <c r="J1847" s="61" t="str">
        <f aca="false">TRIM(SUBSTITUTE(RIGHT(B1847,FIND(I1847,B1847)+1),"_",""))</f>
        <v>NegK</v>
      </c>
      <c r="K1847" s="0" t="str">
        <f aca="false">IFERROR(VALUE(SUBSTITUTE(E1847,".",",")),E1847)</f>
        <v>No Ct</v>
      </c>
      <c r="L1847" s="61" t="str">
        <f aca="false">IF(J1847="PosK",SUMIFS(K:K,J:J,"PosK",H:H,H1847),"")</f>
        <v/>
      </c>
      <c r="M1847" s="61" t="str">
        <f aca="false">IF(J1847="PosK",SUMIFS(K:K,J:J,"NegK",H:H,H1847),"")</f>
        <v/>
      </c>
      <c r="N1847" s="61" t="str">
        <f aca="false">IF(J1847="PosK",SUMIFS(K:K,J:J,"eDNA",H:H,H1847),"")</f>
        <v/>
      </c>
    </row>
    <row r="1848" customFormat="false" ht="14.25" hidden="false" customHeight="false" outlineLevel="0" collapsed="false">
      <c r="A1848" s="0" t="s">
        <v>846</v>
      </c>
      <c r="B1848" s="52" t="s">
        <v>986</v>
      </c>
      <c r="C1848" s="52" t="s">
        <v>751</v>
      </c>
      <c r="D1848" s="53" t="n">
        <v>0.1</v>
      </c>
      <c r="E1848" s="53" t="s">
        <v>748</v>
      </c>
      <c r="F1848" s="0" t="s">
        <v>1259</v>
      </c>
      <c r="G1848" s="0" t="str">
        <f aca="false">LEFT(B1848,2)</f>
        <v>13</v>
      </c>
      <c r="H1848" s="0" t="str">
        <f aca="false">I1848&amp;"_"&amp;G1848&amp;"_"&amp;F1848</f>
        <v>Spidssnudetfroe_13_20181002_DL2018056_FrederiksvaerkGym_BorupgaardGym_koersel1</v>
      </c>
      <c r="I1848" s="61" t="str">
        <f aca="false">MID(RIGHT(B1848,LEN(B1848)-3),1,FIND("_",RIGHT(B1848,LEN(B1848)-3))-1)</f>
        <v>Spidssnudetfroe</v>
      </c>
      <c r="J1848" s="61" t="str">
        <f aca="false">TRIM(SUBSTITUTE(RIGHT(B1848,FIND(I1848,B1848)+1),"_",""))</f>
        <v>eDNA</v>
      </c>
      <c r="K1848" s="0" t="str">
        <f aca="false">IFERROR(VALUE(SUBSTITUTE(E1848,".",",")),E1848)</f>
        <v>No Ct</v>
      </c>
      <c r="L1848" s="61" t="str">
        <f aca="false">IF(J1848="PosK",SUMIFS(K:K,J:J,"PosK",H:H,H1848),"")</f>
        <v/>
      </c>
      <c r="M1848" s="61" t="str">
        <f aca="false">IF(J1848="PosK",SUMIFS(K:K,J:J,"NegK",H:H,H1848),"")</f>
        <v/>
      </c>
      <c r="N1848" s="61" t="str">
        <f aca="false">IF(J1848="PosK",SUMIFS(K:K,J:J,"eDNA",H:H,H1848),"")</f>
        <v/>
      </c>
      <c r="Q1848" s="62"/>
    </row>
    <row r="1849" customFormat="false" ht="14.25" hidden="false" customHeight="false" outlineLevel="0" collapsed="false">
      <c r="A1849" s="0" t="s">
        <v>848</v>
      </c>
      <c r="B1849" s="52" t="s">
        <v>986</v>
      </c>
      <c r="C1849" s="52" t="s">
        <v>751</v>
      </c>
      <c r="D1849" s="53" t="n">
        <v>0.1</v>
      </c>
      <c r="E1849" s="53" t="s">
        <v>748</v>
      </c>
      <c r="F1849" s="0" t="s">
        <v>1259</v>
      </c>
      <c r="G1849" s="0" t="str">
        <f aca="false">LEFT(B1849,2)</f>
        <v>13</v>
      </c>
      <c r="H1849" s="0" t="str">
        <f aca="false">I1849&amp;"_"&amp;G1849&amp;"_"&amp;F1849</f>
        <v>Spidssnudetfroe_13_20181002_DL2018056_FrederiksvaerkGym_BorupgaardGym_koersel1</v>
      </c>
      <c r="I1849" s="61" t="str">
        <f aca="false">MID(RIGHT(B1849,LEN(B1849)-3),1,FIND("_",RIGHT(B1849,LEN(B1849)-3))-1)</f>
        <v>Spidssnudetfroe</v>
      </c>
      <c r="J1849" s="61" t="str">
        <f aca="false">TRIM(SUBSTITUTE(RIGHT(B1849,FIND(I1849,B1849)+1),"_",""))</f>
        <v>eDNA</v>
      </c>
      <c r="K1849" s="0" t="str">
        <f aca="false">IFERROR(VALUE(SUBSTITUTE(E1849,".",",")),E1849)</f>
        <v>No Ct</v>
      </c>
      <c r="L1849" s="61" t="str">
        <f aca="false">IF(J1849="PosK",SUMIFS(K:K,J:J,"PosK",H:H,H1849),"")</f>
        <v/>
      </c>
      <c r="M1849" s="61" t="str">
        <f aca="false">IF(J1849="PosK",SUMIFS(K:K,J:J,"NegK",H:H,H1849),"")</f>
        <v/>
      </c>
      <c r="N1849" s="61" t="str">
        <f aca="false">IF(J1849="PosK",SUMIFS(K:K,J:J,"eDNA",H:H,H1849),"")</f>
        <v/>
      </c>
      <c r="P1849" s="62"/>
      <c r="T1849" s="63"/>
      <c r="W1849" s="64"/>
    </row>
    <row r="1850" customFormat="false" ht="14.25" hidden="false" customHeight="false" outlineLevel="0" collapsed="false">
      <c r="A1850" s="0" t="s">
        <v>849</v>
      </c>
      <c r="B1850" s="52" t="s">
        <v>987</v>
      </c>
      <c r="C1850" s="52" t="s">
        <v>743</v>
      </c>
      <c r="D1850" s="53" t="n">
        <v>0.1</v>
      </c>
      <c r="E1850" s="53" t="n">
        <v>30.31</v>
      </c>
      <c r="F1850" s="0" t="s">
        <v>1259</v>
      </c>
      <c r="G1850" s="0" t="str">
        <f aca="false">LEFT(B1850,2)</f>
        <v>14</v>
      </c>
      <c r="H1850" s="0" t="str">
        <f aca="false">I1850&amp;"_"&amp;G1850&amp;"_"&amp;F1850</f>
        <v>Spidssnudetfroe_14_20181002_DL2018056_FrederiksvaerkGym_BorupgaardGym_koersel1</v>
      </c>
      <c r="I1850" s="61" t="str">
        <f aca="false">MID(RIGHT(B1850,LEN(B1850)-3),1,FIND("_",RIGHT(B1850,LEN(B1850)-3))-1)</f>
        <v>Spidssnudetfroe</v>
      </c>
      <c r="J1850" s="61" t="str">
        <f aca="false">TRIM(SUBSTITUTE(RIGHT(B1850,FIND(I1850,B1850)+1),"_",""))</f>
        <v>PosK</v>
      </c>
      <c r="K1850" s="0" t="n">
        <f aca="false">IFERROR(VALUE(SUBSTITUTE(E1850,".",",")),E1850)</f>
        <v>30.31</v>
      </c>
      <c r="L1850" s="61" t="n">
        <f aca="false">IF(J1850="PosK",SUMIFS(K:K,J:J,"PosK",H:H,H1850),"")</f>
        <v>30.31</v>
      </c>
      <c r="M1850" s="61" t="n">
        <f aca="false">IF(J1850="PosK",SUMIFS(K:K,J:J,"NegK",H:H,H1850),"")</f>
        <v>0</v>
      </c>
      <c r="N1850" s="61" t="n">
        <f aca="false">IF(J1850="PosK",SUMIFS(K:K,J:J,"eDNA",H:H,H1850),"")</f>
        <v>0</v>
      </c>
      <c r="P1850" s="62" t="n">
        <f aca="false">IF(K1852="No Ct",0,K1852)</f>
        <v>0</v>
      </c>
      <c r="Q1850" s="62" t="n">
        <f aca="false">IF(K1853="No Ct",0,K1853)</f>
        <v>0</v>
      </c>
      <c r="R1850" s="0" t="str">
        <f aca="false">IF(AND(L1850&gt;0,M1850=0),"Valid","Invalid")</f>
        <v>Valid</v>
      </c>
      <c r="S1850" s="0" t="str">
        <f aca="false">IF(OR(P1850&gt;1,Q1850&gt;1),"Present","Absent")</f>
        <v>Absent</v>
      </c>
      <c r="T1850" s="63" t="str">
        <f aca="false">IF(OR(AND(P1850&gt;1,P1850&lt;41),AND(Q1850&gt;1,Q1850&lt;41)),"Ct&lt;41","Ct&gt;41")</f>
        <v>Ct&gt;41</v>
      </c>
      <c r="U1850" s="0" t="str">
        <f aca="false">I1850</f>
        <v>Spidssnudetfroe</v>
      </c>
      <c r="V1850" s="0" t="str">
        <f aca="false">MID(F1850,10,9)</f>
        <v>DL2018056</v>
      </c>
      <c r="W1850" s="64" t="str">
        <f aca="false">V1850&amp;"_"&amp;U1850&amp;"_"&amp;R1850&amp;"_"&amp;S1850&amp;"_"&amp;T1850</f>
        <v>DL2018056_Spidssnudetfroe_Valid_Absent_Ct&gt;41</v>
      </c>
    </row>
    <row r="1851" customFormat="false" ht="14.25" hidden="false" customHeight="false" outlineLevel="0" collapsed="false">
      <c r="A1851" s="0" t="s">
        <v>851</v>
      </c>
      <c r="B1851" s="52" t="s">
        <v>988</v>
      </c>
      <c r="C1851" s="52" t="s">
        <v>747</v>
      </c>
      <c r="D1851" s="53" t="n">
        <v>0.1</v>
      </c>
      <c r="E1851" s="53" t="s">
        <v>748</v>
      </c>
      <c r="F1851" s="0" t="s">
        <v>1259</v>
      </c>
      <c r="G1851" s="0" t="str">
        <f aca="false">LEFT(B1851,2)</f>
        <v>14</v>
      </c>
      <c r="H1851" s="0" t="str">
        <f aca="false">I1851&amp;"_"&amp;G1851&amp;"_"&amp;F1851</f>
        <v>Spidssnudetfroe_14_20181002_DL2018056_FrederiksvaerkGym_BorupgaardGym_koersel1</v>
      </c>
      <c r="I1851" s="61" t="str">
        <f aca="false">MID(RIGHT(B1851,LEN(B1851)-3),1,FIND("_",RIGHT(B1851,LEN(B1851)-3))-1)</f>
        <v>Spidssnudetfroe</v>
      </c>
      <c r="J1851" s="61" t="str">
        <f aca="false">TRIM(SUBSTITUTE(RIGHT(B1851,FIND(I1851,B1851)+1),"_",""))</f>
        <v>NegK</v>
      </c>
      <c r="K1851" s="0" t="str">
        <f aca="false">IFERROR(VALUE(SUBSTITUTE(E1851,".",",")),E1851)</f>
        <v>No Ct</v>
      </c>
      <c r="L1851" s="61" t="str">
        <f aca="false">IF(J1851="PosK",SUMIFS(K:K,J:J,"PosK",H:H,H1851),"")</f>
        <v/>
      </c>
      <c r="M1851" s="61" t="str">
        <f aca="false">IF(J1851="PosK",SUMIFS(K:K,J:J,"NegK",H:H,H1851),"")</f>
        <v/>
      </c>
      <c r="N1851" s="61" t="str">
        <f aca="false">IF(J1851="PosK",SUMIFS(K:K,J:J,"eDNA",H:H,H1851),"")</f>
        <v/>
      </c>
    </row>
    <row r="1852" customFormat="false" ht="14.25" hidden="false" customHeight="false" outlineLevel="0" collapsed="false">
      <c r="A1852" s="0" t="s">
        <v>853</v>
      </c>
      <c r="B1852" s="52" t="s">
        <v>989</v>
      </c>
      <c r="C1852" s="52" t="s">
        <v>751</v>
      </c>
      <c r="D1852" s="53" t="n">
        <v>0.1</v>
      </c>
      <c r="E1852" s="53" t="s">
        <v>748</v>
      </c>
      <c r="F1852" s="0" t="s">
        <v>1259</v>
      </c>
      <c r="G1852" s="0" t="str">
        <f aca="false">LEFT(B1852,2)</f>
        <v>14</v>
      </c>
      <c r="H1852" s="0" t="str">
        <f aca="false">I1852&amp;"_"&amp;G1852&amp;"_"&amp;F1852</f>
        <v>Spidssnudetfroe_14_20181002_DL2018056_FrederiksvaerkGym_BorupgaardGym_koersel1</v>
      </c>
      <c r="I1852" s="61" t="str">
        <f aca="false">MID(RIGHT(B1852,LEN(B1852)-3),1,FIND("_",RIGHT(B1852,LEN(B1852)-3))-1)</f>
        <v>Spidssnudetfroe</v>
      </c>
      <c r="J1852" s="61" t="str">
        <f aca="false">TRIM(SUBSTITUTE(RIGHT(B1852,FIND(I1852,B1852)+1),"_",""))</f>
        <v>eDNA</v>
      </c>
      <c r="K1852" s="0" t="str">
        <f aca="false">IFERROR(VALUE(SUBSTITUTE(E1852,".",",")),E1852)</f>
        <v>No Ct</v>
      </c>
      <c r="L1852" s="61" t="str">
        <f aca="false">IF(J1852="PosK",SUMIFS(K:K,J:J,"PosK",H:H,H1852),"")</f>
        <v/>
      </c>
      <c r="M1852" s="61" t="str">
        <f aca="false">IF(J1852="PosK",SUMIFS(K:K,J:J,"NegK",H:H,H1852),"")</f>
        <v/>
      </c>
      <c r="N1852" s="61" t="str">
        <f aca="false">IF(J1852="PosK",SUMIFS(K:K,J:J,"eDNA",H:H,H1852),"")</f>
        <v/>
      </c>
      <c r="Q1852" s="62"/>
    </row>
    <row r="1853" customFormat="false" ht="14.25" hidden="false" customHeight="false" outlineLevel="0" collapsed="false">
      <c r="A1853" s="0" t="s">
        <v>855</v>
      </c>
      <c r="B1853" s="52" t="s">
        <v>989</v>
      </c>
      <c r="C1853" s="52" t="s">
        <v>751</v>
      </c>
      <c r="D1853" s="53" t="n">
        <v>0.1</v>
      </c>
      <c r="E1853" s="53" t="s">
        <v>748</v>
      </c>
      <c r="F1853" s="0" t="s">
        <v>1259</v>
      </c>
      <c r="G1853" s="0" t="str">
        <f aca="false">LEFT(B1853,2)</f>
        <v>14</v>
      </c>
      <c r="H1853" s="0" t="str">
        <f aca="false">I1853&amp;"_"&amp;G1853&amp;"_"&amp;F1853</f>
        <v>Spidssnudetfroe_14_20181002_DL2018056_FrederiksvaerkGym_BorupgaardGym_koersel1</v>
      </c>
      <c r="I1853" s="61" t="str">
        <f aca="false">MID(RIGHT(B1853,LEN(B1853)-3),1,FIND("_",RIGHT(B1853,LEN(B1853)-3))-1)</f>
        <v>Spidssnudetfroe</v>
      </c>
      <c r="J1853" s="61" t="str">
        <f aca="false">TRIM(SUBSTITUTE(RIGHT(B1853,FIND(I1853,B1853)+1),"_",""))</f>
        <v>eDNA</v>
      </c>
      <c r="K1853" s="0" t="str">
        <f aca="false">IFERROR(VALUE(SUBSTITUTE(E1853,".",",")),E1853)</f>
        <v>No Ct</v>
      </c>
      <c r="L1853" s="61" t="str">
        <f aca="false">IF(J1853="PosK",SUMIFS(K:K,J:J,"PosK",H:H,H1853),"")</f>
        <v/>
      </c>
      <c r="M1853" s="61" t="str">
        <f aca="false">IF(J1853="PosK",SUMIFS(K:K,J:J,"NegK",H:H,H1853),"")</f>
        <v/>
      </c>
      <c r="N1853" s="61" t="str">
        <f aca="false">IF(J1853="PosK",SUMIFS(K:K,J:J,"eDNA",H:H,H1853),"")</f>
        <v/>
      </c>
      <c r="P1853" s="62"/>
      <c r="T1853" s="63"/>
      <c r="W1853" s="64"/>
    </row>
    <row r="1854" customFormat="false" ht="14.25" hidden="false" customHeight="false" outlineLevel="0" collapsed="false">
      <c r="A1854" s="0" t="s">
        <v>856</v>
      </c>
      <c r="B1854" s="52" t="s">
        <v>990</v>
      </c>
      <c r="C1854" s="52" t="s">
        <v>743</v>
      </c>
      <c r="D1854" s="53" t="n">
        <v>0.1</v>
      </c>
      <c r="E1854" s="53" t="n">
        <v>26.29</v>
      </c>
      <c r="F1854" s="0" t="s">
        <v>1259</v>
      </c>
      <c r="G1854" s="0" t="str">
        <f aca="false">LEFT(B1854,2)</f>
        <v>15</v>
      </c>
      <c r="H1854" s="0" t="str">
        <f aca="false">I1854&amp;"_"&amp;G1854&amp;"_"&amp;F1854</f>
        <v>KortbenetGroenFroe_15_20181002_DL2018056_FrederiksvaerkGym_BorupgaardGym_koersel1</v>
      </c>
      <c r="I1854" s="61" t="str">
        <f aca="false">MID(RIGHT(B1854,LEN(B1854)-3),1,FIND("_",RIGHT(B1854,LEN(B1854)-3))-1)</f>
        <v>KortbenetGroenFroe</v>
      </c>
      <c r="J1854" s="61" t="str">
        <f aca="false">TRIM(SUBSTITUTE(RIGHT(B1854,FIND(I1854,B1854)+1),"_",""))</f>
        <v>PosK</v>
      </c>
      <c r="K1854" s="0" t="n">
        <f aca="false">IFERROR(VALUE(SUBSTITUTE(E1854,".",",")),E1854)</f>
        <v>26.29</v>
      </c>
      <c r="L1854" s="61" t="n">
        <f aca="false">IF(J1854="PosK",SUMIFS(K:K,J:J,"PosK",H:H,H1854),"")</f>
        <v>26.29</v>
      </c>
      <c r="M1854" s="61" t="n">
        <f aca="false">IF(J1854="PosK",SUMIFS(K:K,J:J,"NegK",H:H,H1854),"")</f>
        <v>0</v>
      </c>
      <c r="N1854" s="61" t="n">
        <f aca="false">IF(J1854="PosK",SUMIFS(K:K,J:J,"eDNA",H:H,H1854),"")</f>
        <v>0</v>
      </c>
      <c r="P1854" s="62" t="n">
        <f aca="false">IF(K1856="No Ct",0,K1856)</f>
        <v>0</v>
      </c>
      <c r="Q1854" s="62" t="n">
        <f aca="false">IF(K1857="No Ct",0,K1857)</f>
        <v>0</v>
      </c>
      <c r="R1854" s="0" t="str">
        <f aca="false">IF(AND(L1854&gt;0,M1854=0),"Valid","Invalid")</f>
        <v>Valid</v>
      </c>
      <c r="S1854" s="0" t="str">
        <f aca="false">IF(OR(P1854&gt;1,Q1854&gt;1),"Present","Absent")</f>
        <v>Absent</v>
      </c>
      <c r="T1854" s="63" t="str">
        <f aca="false">IF(OR(AND(P1854&gt;1,P1854&lt;41),AND(Q1854&gt;1,Q1854&lt;41)),"Ct&lt;41","Ct&gt;41")</f>
        <v>Ct&gt;41</v>
      </c>
      <c r="U1854" s="0" t="str">
        <f aca="false">I1854</f>
        <v>KortbenetGroenFroe</v>
      </c>
      <c r="V1854" s="0" t="str">
        <f aca="false">MID(F1854,10,9)</f>
        <v>DL2018056</v>
      </c>
      <c r="W1854" s="64" t="str">
        <f aca="false">V1854&amp;"_"&amp;U1854&amp;"_"&amp;R1854&amp;"_"&amp;S1854&amp;"_"&amp;T1854</f>
        <v>DL2018056_KortbenetGroenFroe_Valid_Absent_Ct&gt;41</v>
      </c>
    </row>
    <row r="1855" customFormat="false" ht="14.25" hidden="false" customHeight="false" outlineLevel="0" collapsed="false">
      <c r="A1855" s="0" t="s">
        <v>858</v>
      </c>
      <c r="B1855" s="52" t="s">
        <v>991</v>
      </c>
      <c r="C1855" s="52" t="s">
        <v>747</v>
      </c>
      <c r="D1855" s="53" t="n">
        <v>0.1</v>
      </c>
      <c r="E1855" s="53" t="s">
        <v>748</v>
      </c>
      <c r="F1855" s="0" t="s">
        <v>1259</v>
      </c>
      <c r="G1855" s="0" t="str">
        <f aca="false">LEFT(B1855,2)</f>
        <v>15</v>
      </c>
      <c r="H1855" s="0" t="str">
        <f aca="false">I1855&amp;"_"&amp;G1855&amp;"_"&amp;F1855</f>
        <v>KortbenetGroenFroe_15_20181002_DL2018056_FrederiksvaerkGym_BorupgaardGym_koersel1</v>
      </c>
      <c r="I1855" s="61" t="str">
        <f aca="false">MID(RIGHT(B1855,LEN(B1855)-3),1,FIND("_",RIGHT(B1855,LEN(B1855)-3))-1)</f>
        <v>KortbenetGroenFroe</v>
      </c>
      <c r="J1855" s="61" t="str">
        <f aca="false">TRIM(SUBSTITUTE(RIGHT(B1855,FIND(I1855,B1855)+1),"_",""))</f>
        <v>NegK</v>
      </c>
      <c r="K1855" s="0" t="str">
        <f aca="false">IFERROR(VALUE(SUBSTITUTE(E1855,".",",")),E1855)</f>
        <v>No Ct</v>
      </c>
      <c r="L1855" s="61" t="str">
        <f aca="false">IF(J1855="PosK",SUMIFS(K:K,J:J,"PosK",H:H,H1855),"")</f>
        <v/>
      </c>
      <c r="M1855" s="61" t="str">
        <f aca="false">IF(J1855="PosK",SUMIFS(K:K,J:J,"NegK",H:H,H1855),"")</f>
        <v/>
      </c>
      <c r="N1855" s="61" t="str">
        <f aca="false">IF(J1855="PosK",SUMIFS(K:K,J:J,"eDNA",H:H,H1855),"")</f>
        <v/>
      </c>
    </row>
    <row r="1856" customFormat="false" ht="14.25" hidden="false" customHeight="false" outlineLevel="0" collapsed="false">
      <c r="A1856" s="0" t="s">
        <v>860</v>
      </c>
      <c r="B1856" s="52" t="s">
        <v>992</v>
      </c>
      <c r="C1856" s="52" t="s">
        <v>751</v>
      </c>
      <c r="D1856" s="53" t="n">
        <v>0.1</v>
      </c>
      <c r="E1856" s="53" t="s">
        <v>748</v>
      </c>
      <c r="F1856" s="0" t="s">
        <v>1259</v>
      </c>
      <c r="G1856" s="0" t="str">
        <f aca="false">LEFT(B1856,2)</f>
        <v>15</v>
      </c>
      <c r="H1856" s="0" t="str">
        <f aca="false">I1856&amp;"_"&amp;G1856&amp;"_"&amp;F1856</f>
        <v>KortbenetGroenFroe_15_20181002_DL2018056_FrederiksvaerkGym_BorupgaardGym_koersel1</v>
      </c>
      <c r="I1856" s="61" t="str">
        <f aca="false">MID(RIGHT(B1856,LEN(B1856)-3),1,FIND("_",RIGHT(B1856,LEN(B1856)-3))-1)</f>
        <v>KortbenetGroenFroe</v>
      </c>
      <c r="J1856" s="61" t="str">
        <f aca="false">TRIM(SUBSTITUTE(RIGHT(B1856,FIND(I1856,B1856)+1),"_",""))</f>
        <v>eDNA</v>
      </c>
      <c r="K1856" s="0" t="str">
        <f aca="false">IFERROR(VALUE(SUBSTITUTE(E1856,".",",")),E1856)</f>
        <v>No Ct</v>
      </c>
      <c r="L1856" s="61" t="str">
        <f aca="false">IF(J1856="PosK",SUMIFS(K:K,J:J,"PosK",H:H,H1856),"")</f>
        <v/>
      </c>
      <c r="M1856" s="61" t="str">
        <f aca="false">IF(J1856="PosK",SUMIFS(K:K,J:J,"NegK",H:H,H1856),"")</f>
        <v/>
      </c>
      <c r="N1856" s="61" t="str">
        <f aca="false">IF(J1856="PosK",SUMIFS(K:K,J:J,"eDNA",H:H,H1856),"")</f>
        <v/>
      </c>
      <c r="Q1856" s="62"/>
    </row>
    <row r="1857" customFormat="false" ht="14.25" hidden="false" customHeight="false" outlineLevel="0" collapsed="false">
      <c r="A1857" s="0" t="s">
        <v>862</v>
      </c>
      <c r="B1857" s="52" t="s">
        <v>992</v>
      </c>
      <c r="C1857" s="52" t="s">
        <v>751</v>
      </c>
      <c r="D1857" s="53" t="n">
        <v>0.1</v>
      </c>
      <c r="E1857" s="53" t="s">
        <v>748</v>
      </c>
      <c r="F1857" s="0" t="s">
        <v>1259</v>
      </c>
      <c r="G1857" s="0" t="str">
        <f aca="false">LEFT(B1857,2)</f>
        <v>15</v>
      </c>
      <c r="H1857" s="0" t="str">
        <f aca="false">I1857&amp;"_"&amp;G1857&amp;"_"&amp;F1857</f>
        <v>KortbenetGroenFroe_15_20181002_DL2018056_FrederiksvaerkGym_BorupgaardGym_koersel1</v>
      </c>
      <c r="I1857" s="61" t="str">
        <f aca="false">MID(RIGHT(B1857,LEN(B1857)-3),1,FIND("_",RIGHT(B1857,LEN(B1857)-3))-1)</f>
        <v>KortbenetGroenFroe</v>
      </c>
      <c r="J1857" s="61" t="str">
        <f aca="false">TRIM(SUBSTITUTE(RIGHT(B1857,FIND(I1857,B1857)+1),"_",""))</f>
        <v>eDNA</v>
      </c>
      <c r="K1857" s="0" t="str">
        <f aca="false">IFERROR(VALUE(SUBSTITUTE(E1857,".",",")),E1857)</f>
        <v>No Ct</v>
      </c>
      <c r="L1857" s="61" t="str">
        <f aca="false">IF(J1857="PosK",SUMIFS(K:K,J:J,"PosK",H:H,H1857),"")</f>
        <v/>
      </c>
      <c r="M1857" s="61" t="str">
        <f aca="false">IF(J1857="PosK",SUMIFS(K:K,J:J,"NegK",H:H,H1857),"")</f>
        <v/>
      </c>
      <c r="N1857" s="61" t="str">
        <f aca="false">IF(J1857="PosK",SUMIFS(K:K,J:J,"eDNA",H:H,H1857),"")</f>
        <v/>
      </c>
      <c r="P1857" s="62"/>
      <c r="T1857" s="63"/>
      <c r="W1857" s="64"/>
    </row>
    <row r="1858" customFormat="false" ht="14.25" hidden="false" customHeight="false" outlineLevel="0" collapsed="false">
      <c r="A1858" s="0" t="s">
        <v>863</v>
      </c>
      <c r="B1858" s="52" t="s">
        <v>1212</v>
      </c>
      <c r="C1858" s="52" t="s">
        <v>743</v>
      </c>
      <c r="D1858" s="53" t="n">
        <v>0.1</v>
      </c>
      <c r="E1858" s="53" t="n">
        <v>42.36</v>
      </c>
      <c r="F1858" s="0" t="s">
        <v>1259</v>
      </c>
      <c r="G1858" s="0" t="str">
        <f aca="false">LEFT(B1858,2)</f>
        <v>16</v>
      </c>
      <c r="H1858" s="0" t="str">
        <f aca="false">I1858&amp;"_"&amp;G1858&amp;"_"&amp;F1858</f>
        <v>ButsnudetFroe_16_20181002_DL2018056_FrederiksvaerkGym_BorupgaardGym_koersel1</v>
      </c>
      <c r="I1858" s="61" t="str">
        <f aca="false">MID(RIGHT(B1858,LEN(B1858)-3),1,FIND("_",RIGHT(B1858,LEN(B1858)-3))-1)</f>
        <v>ButsnudetFroe</v>
      </c>
      <c r="J1858" s="61" t="str">
        <f aca="false">TRIM(SUBSTITUTE(RIGHT(B1858,FIND(I1858,B1858)+1),"_",""))</f>
        <v>PosK</v>
      </c>
      <c r="K1858" s="0" t="n">
        <f aca="false">IFERROR(VALUE(SUBSTITUTE(E1858,".",",")),E1858)</f>
        <v>42.36</v>
      </c>
      <c r="L1858" s="61" t="n">
        <f aca="false">IF(J1858="PosK",SUMIFS(K:K,J:J,"PosK",H:H,H1858),"")</f>
        <v>42.36</v>
      </c>
      <c r="M1858" s="61" t="n">
        <f aca="false">IF(J1858="PosK",SUMIFS(K:K,J:J,"NegK",H:H,H1858),"")</f>
        <v>0</v>
      </c>
      <c r="N1858" s="61" t="n">
        <f aca="false">IF(J1858="PosK",SUMIFS(K:K,J:J,"eDNA",H:H,H1858),"")</f>
        <v>77.27</v>
      </c>
      <c r="P1858" s="62" t="n">
        <f aca="false">IF(K1860="No Ct",0,K1860)</f>
        <v>39.25</v>
      </c>
      <c r="Q1858" s="62" t="n">
        <f aca="false">IF(K1861="No Ct",0,K1861)</f>
        <v>38.02</v>
      </c>
      <c r="R1858" s="0" t="str">
        <f aca="false">IF(AND(L1858&gt;0,M1858=0),"Valid","Invalid")</f>
        <v>Valid</v>
      </c>
      <c r="S1858" s="0" t="str">
        <f aca="false">IF(OR(P1858&gt;1,Q1858&gt;1),"Present","Absent")</f>
        <v>Present</v>
      </c>
      <c r="T1858" s="63" t="str">
        <f aca="false">IF(OR(AND(P1858&gt;1,P1858&lt;41),AND(Q1858&gt;1,Q1858&lt;41)),"Ct&lt;41","Ct&gt;41")</f>
        <v>Ct&lt;41</v>
      </c>
      <c r="U1858" s="0" t="str">
        <f aca="false">I1858</f>
        <v>ButsnudetFroe</v>
      </c>
      <c r="V1858" s="0" t="str">
        <f aca="false">MID(F1858,10,9)</f>
        <v>DL2018056</v>
      </c>
      <c r="W1858" s="64" t="str">
        <f aca="false">V1858&amp;"_"&amp;U1858&amp;"_"&amp;R1858&amp;"_"&amp;S1858&amp;"_"&amp;T1858</f>
        <v>DL2018056_ButsnudetFroe_Valid_Present_Ct&lt;41</v>
      </c>
    </row>
    <row r="1859" customFormat="false" ht="14.25" hidden="false" customHeight="false" outlineLevel="0" collapsed="false">
      <c r="A1859" s="0" t="s">
        <v>865</v>
      </c>
      <c r="B1859" s="52" t="s">
        <v>1213</v>
      </c>
      <c r="C1859" s="52" t="s">
        <v>747</v>
      </c>
      <c r="D1859" s="53" t="n">
        <v>0.1</v>
      </c>
      <c r="E1859" s="53" t="s">
        <v>748</v>
      </c>
      <c r="F1859" s="0" t="s">
        <v>1259</v>
      </c>
      <c r="G1859" s="0" t="str">
        <f aca="false">LEFT(B1859,2)</f>
        <v>16</v>
      </c>
      <c r="H1859" s="0" t="str">
        <f aca="false">I1859&amp;"_"&amp;G1859&amp;"_"&amp;F1859</f>
        <v>ButsnudetFroe_16_20181002_DL2018056_FrederiksvaerkGym_BorupgaardGym_koersel1</v>
      </c>
      <c r="I1859" s="61" t="str">
        <f aca="false">MID(RIGHT(B1859,LEN(B1859)-3),1,FIND("_",RIGHT(B1859,LEN(B1859)-3))-1)</f>
        <v>ButsnudetFroe</v>
      </c>
      <c r="J1859" s="61" t="str">
        <f aca="false">TRIM(SUBSTITUTE(RIGHT(B1859,FIND(I1859,B1859)+1),"_",""))</f>
        <v>NegK</v>
      </c>
      <c r="K1859" s="0" t="str">
        <f aca="false">IFERROR(VALUE(SUBSTITUTE(E1859,".",",")),E1859)</f>
        <v>No Ct</v>
      </c>
      <c r="L1859" s="61" t="str">
        <f aca="false">IF(J1859="PosK",SUMIFS(K:K,J:J,"PosK",H:H,H1859),"")</f>
        <v/>
      </c>
      <c r="M1859" s="61" t="str">
        <f aca="false">IF(J1859="PosK",SUMIFS(K:K,J:J,"NegK",H:H,H1859),"")</f>
        <v/>
      </c>
      <c r="N1859" s="61" t="str">
        <f aca="false">IF(J1859="PosK",SUMIFS(K:K,J:J,"eDNA",H:H,H1859),"")</f>
        <v/>
      </c>
    </row>
    <row r="1860" customFormat="false" ht="14.25" hidden="false" customHeight="false" outlineLevel="0" collapsed="false">
      <c r="A1860" s="0" t="s">
        <v>867</v>
      </c>
      <c r="B1860" s="52" t="s">
        <v>1214</v>
      </c>
      <c r="C1860" s="52" t="s">
        <v>751</v>
      </c>
      <c r="D1860" s="53" t="n">
        <v>0.1</v>
      </c>
      <c r="E1860" s="53" t="n">
        <v>39.25</v>
      </c>
      <c r="F1860" s="0" t="s">
        <v>1259</v>
      </c>
      <c r="G1860" s="0" t="str">
        <f aca="false">LEFT(B1860,2)</f>
        <v>16</v>
      </c>
      <c r="H1860" s="0" t="str">
        <f aca="false">I1860&amp;"_"&amp;G1860&amp;"_"&amp;F1860</f>
        <v>ButsnudetFroe_16_20181002_DL2018056_FrederiksvaerkGym_BorupgaardGym_koersel1</v>
      </c>
      <c r="I1860" s="61" t="str">
        <f aca="false">MID(RIGHT(B1860,LEN(B1860)-3),1,FIND("_",RIGHT(B1860,LEN(B1860)-3))-1)</f>
        <v>ButsnudetFroe</v>
      </c>
      <c r="J1860" s="61" t="str">
        <f aca="false">TRIM(SUBSTITUTE(RIGHT(B1860,FIND(I1860,B1860)+1),"_",""))</f>
        <v>eDNA</v>
      </c>
      <c r="K1860" s="0" t="n">
        <f aca="false">IFERROR(VALUE(SUBSTITUTE(E1860,".",",")),E1860)</f>
        <v>39.25</v>
      </c>
      <c r="L1860" s="61" t="str">
        <f aca="false">IF(J1860="PosK",SUMIFS(K:K,J:J,"PosK",H:H,H1860),"")</f>
        <v/>
      </c>
      <c r="M1860" s="61" t="str">
        <f aca="false">IF(J1860="PosK",SUMIFS(K:K,J:J,"NegK",H:H,H1860),"")</f>
        <v/>
      </c>
      <c r="N1860" s="61" t="str">
        <f aca="false">IF(J1860="PosK",SUMIFS(K:K,J:J,"eDNA",H:H,H1860),"")</f>
        <v/>
      </c>
      <c r="Q1860" s="62"/>
    </row>
    <row r="1861" customFormat="false" ht="14.25" hidden="false" customHeight="false" outlineLevel="0" collapsed="false">
      <c r="A1861" s="0" t="s">
        <v>869</v>
      </c>
      <c r="B1861" s="52" t="s">
        <v>1214</v>
      </c>
      <c r="C1861" s="52" t="s">
        <v>751</v>
      </c>
      <c r="D1861" s="53" t="n">
        <v>0.1</v>
      </c>
      <c r="E1861" s="53" t="n">
        <v>38.02</v>
      </c>
      <c r="F1861" s="0" t="s">
        <v>1259</v>
      </c>
      <c r="G1861" s="0" t="str">
        <f aca="false">LEFT(B1861,2)</f>
        <v>16</v>
      </c>
      <c r="H1861" s="0" t="str">
        <f aca="false">I1861&amp;"_"&amp;G1861&amp;"_"&amp;F1861</f>
        <v>ButsnudetFroe_16_20181002_DL2018056_FrederiksvaerkGym_BorupgaardGym_koersel1</v>
      </c>
      <c r="I1861" s="61" t="str">
        <f aca="false">MID(RIGHT(B1861,LEN(B1861)-3),1,FIND("_",RIGHT(B1861,LEN(B1861)-3))-1)</f>
        <v>ButsnudetFroe</v>
      </c>
      <c r="J1861" s="61" t="str">
        <f aca="false">TRIM(SUBSTITUTE(RIGHT(B1861,FIND(I1861,B1861)+1),"_",""))</f>
        <v>eDNA</v>
      </c>
      <c r="K1861" s="0" t="n">
        <f aca="false">IFERROR(VALUE(SUBSTITUTE(E1861,".",",")),E1861)</f>
        <v>38.02</v>
      </c>
      <c r="L1861" s="61" t="str">
        <f aca="false">IF(J1861="PosK",SUMIFS(K:K,J:J,"PosK",H:H,H1861),"")</f>
        <v/>
      </c>
      <c r="M1861" s="61" t="str">
        <f aca="false">IF(J1861="PosK",SUMIFS(K:K,J:J,"NegK",H:H,H1861),"")</f>
        <v/>
      </c>
      <c r="N1861" s="61" t="str">
        <f aca="false">IF(J1861="PosK",SUMIFS(K:K,J:J,"eDNA",H:H,H1861),"")</f>
        <v/>
      </c>
      <c r="P1861" s="62"/>
      <c r="T1861" s="63"/>
      <c r="W1861" s="64"/>
    </row>
    <row r="1862" customFormat="false" ht="14.25" hidden="false" customHeight="false" outlineLevel="0" collapsed="false">
      <c r="A1862" s="0" t="s">
        <v>870</v>
      </c>
      <c r="B1862" s="52" t="s">
        <v>996</v>
      </c>
      <c r="C1862" s="52" t="s">
        <v>743</v>
      </c>
      <c r="D1862" s="53" t="n">
        <v>0.1</v>
      </c>
      <c r="E1862" s="53" t="s">
        <v>748</v>
      </c>
      <c r="F1862" s="0" t="s">
        <v>1259</v>
      </c>
      <c r="G1862" s="0" t="str">
        <f aca="false">LEFT(B1862,2)</f>
        <v>17</v>
      </c>
      <c r="H1862" s="0" t="str">
        <f aca="false">I1862&amp;"_"&amp;G1862&amp;"_"&amp;F1862</f>
        <v>ButsnudetFroe_17_20181002_DL2018056_FrederiksvaerkGym_BorupgaardGym_koersel1</v>
      </c>
      <c r="I1862" s="61" t="str">
        <f aca="false">MID(RIGHT(B1862,LEN(B1862)-3),1,FIND("_",RIGHT(B1862,LEN(B1862)-3))-1)</f>
        <v>ButsnudetFroe</v>
      </c>
      <c r="J1862" s="61" t="str">
        <f aca="false">TRIM(SUBSTITUTE(RIGHT(B1862,FIND(I1862,B1862)+1),"_",""))</f>
        <v>PosK</v>
      </c>
      <c r="K1862" s="0" t="str">
        <f aca="false">IFERROR(VALUE(SUBSTITUTE(E1862,".",",")),E1862)</f>
        <v>No Ct</v>
      </c>
      <c r="L1862" s="61" t="n">
        <f aca="false">IF(J1862="PosK",SUMIFS(K:K,J:J,"PosK",H:H,H1862),"")</f>
        <v>0</v>
      </c>
      <c r="M1862" s="61" t="n">
        <f aca="false">IF(J1862="PosK",SUMIFS(K:K,J:J,"NegK",H:H,H1862),"")</f>
        <v>0</v>
      </c>
      <c r="N1862" s="61" t="n">
        <f aca="false">IF(J1862="PosK",SUMIFS(K:K,J:J,"eDNA",H:H,H1862),"")</f>
        <v>81.09</v>
      </c>
      <c r="P1862" s="62" t="n">
        <f aca="false">IF(K1864="No Ct",0,K1864)</f>
        <v>41.13</v>
      </c>
      <c r="Q1862" s="62" t="n">
        <f aca="false">IF(K1865="No Ct",0,K1865)</f>
        <v>39.96</v>
      </c>
      <c r="R1862" s="0" t="str">
        <f aca="false">IF(AND(L1862&gt;0,M1862=0),"Valid","Invalid")</f>
        <v>Invalid</v>
      </c>
      <c r="S1862" s="0" t="str">
        <f aca="false">IF(OR(P1862&gt;1,Q1862&gt;1),"Present","Absent")</f>
        <v>Present</v>
      </c>
      <c r="T1862" s="63" t="str">
        <f aca="false">IF(OR(AND(P1862&gt;1,P1862&lt;41),AND(Q1862&gt;1,Q1862&lt;41)),"Ct&lt;41","Ct&gt;41")</f>
        <v>Ct&lt;41</v>
      </c>
      <c r="U1862" s="0" t="str">
        <f aca="false">I1862</f>
        <v>ButsnudetFroe</v>
      </c>
      <c r="V1862" s="0" t="str">
        <f aca="false">MID(F1862,10,9)</f>
        <v>DL2018056</v>
      </c>
      <c r="W1862" s="64" t="str">
        <f aca="false">V1862&amp;"_"&amp;U1862&amp;"_"&amp;R1862&amp;"_"&amp;S1862&amp;"_"&amp;T1862</f>
        <v>DL2018056_ButsnudetFroe_Invalid_Present_Ct&lt;41</v>
      </c>
    </row>
    <row r="1863" customFormat="false" ht="14.25" hidden="false" customHeight="false" outlineLevel="0" collapsed="false">
      <c r="A1863" s="0" t="s">
        <v>872</v>
      </c>
      <c r="B1863" s="52" t="s">
        <v>997</v>
      </c>
      <c r="C1863" s="52" t="s">
        <v>747</v>
      </c>
      <c r="D1863" s="53" t="n">
        <v>0.1</v>
      </c>
      <c r="E1863" s="53" t="s">
        <v>748</v>
      </c>
      <c r="F1863" s="0" t="s">
        <v>1259</v>
      </c>
      <c r="G1863" s="0" t="str">
        <f aca="false">LEFT(B1863,2)</f>
        <v>17</v>
      </c>
      <c r="H1863" s="0" t="str">
        <f aca="false">I1863&amp;"_"&amp;G1863&amp;"_"&amp;F1863</f>
        <v>ButsnudetFroe_17_20181002_DL2018056_FrederiksvaerkGym_BorupgaardGym_koersel1</v>
      </c>
      <c r="I1863" s="61" t="str">
        <f aca="false">MID(RIGHT(B1863,LEN(B1863)-3),1,FIND("_",RIGHT(B1863,LEN(B1863)-3))-1)</f>
        <v>ButsnudetFroe</v>
      </c>
      <c r="J1863" s="61" t="str">
        <f aca="false">TRIM(SUBSTITUTE(RIGHT(B1863,FIND(I1863,B1863)+1),"_",""))</f>
        <v>NegK</v>
      </c>
      <c r="K1863" s="0" t="str">
        <f aca="false">IFERROR(VALUE(SUBSTITUTE(E1863,".",",")),E1863)</f>
        <v>No Ct</v>
      </c>
      <c r="L1863" s="61" t="str">
        <f aca="false">IF(J1863="PosK",SUMIFS(K:K,J:J,"PosK",H:H,H1863),"")</f>
        <v/>
      </c>
      <c r="M1863" s="61" t="str">
        <f aca="false">IF(J1863="PosK",SUMIFS(K:K,J:J,"NegK",H:H,H1863),"")</f>
        <v/>
      </c>
      <c r="N1863" s="61" t="str">
        <f aca="false">IF(J1863="PosK",SUMIFS(K:K,J:J,"eDNA",H:H,H1863),"")</f>
        <v/>
      </c>
    </row>
    <row r="1864" customFormat="false" ht="14.25" hidden="false" customHeight="false" outlineLevel="0" collapsed="false">
      <c r="A1864" s="0" t="s">
        <v>874</v>
      </c>
      <c r="B1864" s="52" t="s">
        <v>998</v>
      </c>
      <c r="C1864" s="52" t="s">
        <v>751</v>
      </c>
      <c r="D1864" s="53" t="n">
        <v>0.1</v>
      </c>
      <c r="E1864" s="53" t="n">
        <v>41.13</v>
      </c>
      <c r="F1864" s="0" t="s">
        <v>1259</v>
      </c>
      <c r="G1864" s="0" t="str">
        <f aca="false">LEFT(B1864,2)</f>
        <v>17</v>
      </c>
      <c r="H1864" s="0" t="str">
        <f aca="false">I1864&amp;"_"&amp;G1864&amp;"_"&amp;F1864</f>
        <v>ButsnudetFroe_17_20181002_DL2018056_FrederiksvaerkGym_BorupgaardGym_koersel1</v>
      </c>
      <c r="I1864" s="61" t="str">
        <f aca="false">MID(RIGHT(B1864,LEN(B1864)-3),1,FIND("_",RIGHT(B1864,LEN(B1864)-3))-1)</f>
        <v>ButsnudetFroe</v>
      </c>
      <c r="J1864" s="61" t="str">
        <f aca="false">TRIM(SUBSTITUTE(RIGHT(B1864,FIND(I1864,B1864)+1),"_",""))</f>
        <v>eDNA</v>
      </c>
      <c r="K1864" s="0" t="n">
        <f aca="false">IFERROR(VALUE(SUBSTITUTE(E1864,".",",")),E1864)</f>
        <v>41.13</v>
      </c>
      <c r="L1864" s="61" t="str">
        <f aca="false">IF(J1864="PosK",SUMIFS(K:K,J:J,"PosK",H:H,H1864),"")</f>
        <v/>
      </c>
      <c r="M1864" s="61" t="str">
        <f aca="false">IF(J1864="PosK",SUMIFS(K:K,J:J,"NegK",H:H,H1864),"")</f>
        <v/>
      </c>
      <c r="N1864" s="61" t="str">
        <f aca="false">IF(J1864="PosK",SUMIFS(K:K,J:J,"eDNA",H:H,H1864),"")</f>
        <v/>
      </c>
      <c r="Q1864" s="62"/>
    </row>
    <row r="1865" customFormat="false" ht="14.25" hidden="false" customHeight="false" outlineLevel="0" collapsed="false">
      <c r="A1865" s="0" t="s">
        <v>876</v>
      </c>
      <c r="B1865" s="52" t="s">
        <v>998</v>
      </c>
      <c r="C1865" s="52" t="s">
        <v>751</v>
      </c>
      <c r="D1865" s="53" t="n">
        <v>0.1</v>
      </c>
      <c r="E1865" s="53" t="n">
        <v>39.96</v>
      </c>
      <c r="F1865" s="0" t="s">
        <v>1259</v>
      </c>
      <c r="G1865" s="0" t="str">
        <f aca="false">LEFT(B1865,2)</f>
        <v>17</v>
      </c>
      <c r="H1865" s="0" t="str">
        <f aca="false">I1865&amp;"_"&amp;G1865&amp;"_"&amp;F1865</f>
        <v>ButsnudetFroe_17_20181002_DL2018056_FrederiksvaerkGym_BorupgaardGym_koersel1</v>
      </c>
      <c r="I1865" s="61" t="str">
        <f aca="false">MID(RIGHT(B1865,LEN(B1865)-3),1,FIND("_",RIGHT(B1865,LEN(B1865)-3))-1)</f>
        <v>ButsnudetFroe</v>
      </c>
      <c r="J1865" s="61" t="str">
        <f aca="false">TRIM(SUBSTITUTE(RIGHT(B1865,FIND(I1865,B1865)+1),"_",""))</f>
        <v>eDNA</v>
      </c>
      <c r="K1865" s="0" t="n">
        <f aca="false">IFERROR(VALUE(SUBSTITUTE(E1865,".",",")),E1865)</f>
        <v>39.96</v>
      </c>
      <c r="L1865" s="61" t="str">
        <f aca="false">IF(J1865="PosK",SUMIFS(K:K,J:J,"PosK",H:H,H1865),"")</f>
        <v/>
      </c>
      <c r="M1865" s="61" t="str">
        <f aca="false">IF(J1865="PosK",SUMIFS(K:K,J:J,"NegK",H:H,H1865),"")</f>
        <v/>
      </c>
      <c r="N1865" s="61" t="str">
        <f aca="false">IF(J1865="PosK",SUMIFS(K:K,J:J,"eDNA",H:H,H1865),"")</f>
        <v/>
      </c>
      <c r="P1865" s="62"/>
      <c r="T1865" s="63"/>
      <c r="W1865" s="64"/>
    </row>
    <row r="1866" customFormat="false" ht="14.25" hidden="false" customHeight="false" outlineLevel="0" collapsed="false">
      <c r="A1866" s="0" t="s">
        <v>877</v>
      </c>
      <c r="B1866" s="52" t="s">
        <v>1215</v>
      </c>
      <c r="C1866" s="52" t="s">
        <v>743</v>
      </c>
      <c r="D1866" s="53" t="n">
        <v>0.1</v>
      </c>
      <c r="E1866" s="53" t="n">
        <v>45.62</v>
      </c>
      <c r="F1866" s="0" t="s">
        <v>1259</v>
      </c>
      <c r="G1866" s="0" t="str">
        <f aca="false">LEFT(B1866,2)</f>
        <v>18</v>
      </c>
      <c r="H1866" s="0" t="str">
        <f aca="false">I1866&amp;"_"&amp;G1866&amp;"_"&amp;F1866</f>
        <v>LilleVandsalamander_18_20181002_DL2018056_FrederiksvaerkGym_BorupgaardGym_koersel1</v>
      </c>
      <c r="I1866" s="61" t="str">
        <f aca="false">MID(RIGHT(B1866,LEN(B1866)-3),1,FIND("_",RIGHT(B1866,LEN(B1866)-3))-1)</f>
        <v>LilleVandsalamander</v>
      </c>
      <c r="J1866" s="61" t="str">
        <f aca="false">TRIM(SUBSTITUTE(RIGHT(B1866,FIND(I1866,B1866)+1),"_",""))</f>
        <v>PosK</v>
      </c>
      <c r="K1866" s="0" t="n">
        <f aca="false">IFERROR(VALUE(SUBSTITUTE(E1866,".",",")),E1866)</f>
        <v>45.62</v>
      </c>
      <c r="L1866" s="61" t="n">
        <f aca="false">IF(J1866="PosK",SUMIFS(K:K,J:J,"PosK",H:H,H1866),"")</f>
        <v>45.62</v>
      </c>
      <c r="M1866" s="61" t="n">
        <f aca="false">IF(J1866="PosK",SUMIFS(K:K,J:J,"NegK",H:H,H1866),"")</f>
        <v>48.36</v>
      </c>
      <c r="N1866" s="61" t="n">
        <f aca="false">IF(J1866="PosK",SUMIFS(K:K,J:J,"eDNA",H:H,H1866),"")</f>
        <v>0</v>
      </c>
      <c r="P1866" s="62" t="n">
        <f aca="false">IF(K1868="No Ct",0,K1868)</f>
        <v>0</v>
      </c>
      <c r="Q1866" s="62" t="n">
        <f aca="false">IF(K1869="No Ct",0,K1869)</f>
        <v>0</v>
      </c>
      <c r="R1866" s="0" t="str">
        <f aca="false">IF(AND(L1866&gt;0,M1866=0),"Valid","Invalid")</f>
        <v>Invalid</v>
      </c>
      <c r="S1866" s="0" t="str">
        <f aca="false">IF(OR(P1866&gt;1,Q1866&gt;1),"Present","Absent")</f>
        <v>Absent</v>
      </c>
      <c r="T1866" s="63" t="str">
        <f aca="false">IF(OR(AND(P1866&gt;1,P1866&lt;41),AND(Q1866&gt;1,Q1866&lt;41)),"Ct&lt;41","Ct&gt;41")</f>
        <v>Ct&gt;41</v>
      </c>
      <c r="U1866" s="0" t="str">
        <f aca="false">I1866</f>
        <v>LilleVandsalamander</v>
      </c>
      <c r="V1866" s="0" t="str">
        <f aca="false">MID(F1866,10,9)</f>
        <v>DL2018056</v>
      </c>
      <c r="W1866" s="64" t="str">
        <f aca="false">V1866&amp;"_"&amp;U1866&amp;"_"&amp;R1866&amp;"_"&amp;S1866&amp;"_"&amp;T1866</f>
        <v>DL2018056_LilleVandsalamander_Invalid_Absent_Ct&gt;41</v>
      </c>
    </row>
    <row r="1867" customFormat="false" ht="14.25" hidden="false" customHeight="false" outlineLevel="0" collapsed="false">
      <c r="A1867" s="0" t="s">
        <v>879</v>
      </c>
      <c r="B1867" s="52" t="s">
        <v>1216</v>
      </c>
      <c r="C1867" s="52" t="s">
        <v>747</v>
      </c>
      <c r="D1867" s="53" t="n">
        <v>0.1</v>
      </c>
      <c r="E1867" s="53" t="n">
        <v>48.36</v>
      </c>
      <c r="F1867" s="0" t="s">
        <v>1259</v>
      </c>
      <c r="G1867" s="0" t="str">
        <f aca="false">LEFT(B1867,2)</f>
        <v>18</v>
      </c>
      <c r="H1867" s="0" t="str">
        <f aca="false">I1867&amp;"_"&amp;G1867&amp;"_"&amp;F1867</f>
        <v>LilleVandsalamander_18_20181002_DL2018056_FrederiksvaerkGym_BorupgaardGym_koersel1</v>
      </c>
      <c r="I1867" s="61" t="str">
        <f aca="false">MID(RIGHT(B1867,LEN(B1867)-3),1,FIND("_",RIGHT(B1867,LEN(B1867)-3))-1)</f>
        <v>LilleVandsalamander</v>
      </c>
      <c r="J1867" s="61" t="str">
        <f aca="false">TRIM(SUBSTITUTE(RIGHT(B1867,FIND(I1867,B1867)+1),"_",""))</f>
        <v>NegK</v>
      </c>
      <c r="K1867" s="0" t="n">
        <f aca="false">IFERROR(VALUE(SUBSTITUTE(E1867,".",",")),E1867)</f>
        <v>48.36</v>
      </c>
      <c r="L1867" s="61" t="str">
        <f aca="false">IF(J1867="PosK",SUMIFS(K:K,J:J,"PosK",H:H,H1867),"")</f>
        <v/>
      </c>
      <c r="M1867" s="61" t="str">
        <f aca="false">IF(J1867="PosK",SUMIFS(K:K,J:J,"NegK",H:H,H1867),"")</f>
        <v/>
      </c>
      <c r="N1867" s="61" t="str">
        <f aca="false">IF(J1867="PosK",SUMIFS(K:K,J:J,"eDNA",H:H,H1867),"")</f>
        <v/>
      </c>
    </row>
    <row r="1868" customFormat="false" ht="14.25" hidden="false" customHeight="false" outlineLevel="0" collapsed="false">
      <c r="A1868" s="0" t="s">
        <v>881</v>
      </c>
      <c r="B1868" s="52" t="s">
        <v>1217</v>
      </c>
      <c r="C1868" s="52" t="s">
        <v>751</v>
      </c>
      <c r="D1868" s="53" t="n">
        <v>0.1</v>
      </c>
      <c r="E1868" s="53" t="s">
        <v>748</v>
      </c>
      <c r="F1868" s="0" t="s">
        <v>1259</v>
      </c>
      <c r="G1868" s="0" t="str">
        <f aca="false">LEFT(B1868,2)</f>
        <v>18</v>
      </c>
      <c r="H1868" s="0" t="str">
        <f aca="false">I1868&amp;"_"&amp;G1868&amp;"_"&amp;F1868</f>
        <v>LilleVandsalamander_18_20181002_DL2018056_FrederiksvaerkGym_BorupgaardGym_koersel1</v>
      </c>
      <c r="I1868" s="61" t="str">
        <f aca="false">MID(RIGHT(B1868,LEN(B1868)-3),1,FIND("_",RIGHT(B1868,LEN(B1868)-3))-1)</f>
        <v>LilleVandsalamander</v>
      </c>
      <c r="J1868" s="61" t="str">
        <f aca="false">TRIM(SUBSTITUTE(RIGHT(B1868,FIND(I1868,B1868)+1),"_",""))</f>
        <v>eDNA</v>
      </c>
      <c r="K1868" s="0" t="str">
        <f aca="false">IFERROR(VALUE(SUBSTITUTE(E1868,".",",")),E1868)</f>
        <v>No Ct</v>
      </c>
      <c r="L1868" s="61" t="str">
        <f aca="false">IF(J1868="PosK",SUMIFS(K:K,J:J,"PosK",H:H,H1868),"")</f>
        <v/>
      </c>
      <c r="M1868" s="61" t="str">
        <f aca="false">IF(J1868="PosK",SUMIFS(K:K,J:J,"NegK",H:H,H1868),"")</f>
        <v/>
      </c>
      <c r="N1868" s="61" t="str">
        <f aca="false">IF(J1868="PosK",SUMIFS(K:K,J:J,"eDNA",H:H,H1868),"")</f>
        <v/>
      </c>
      <c r="Q1868" s="62"/>
    </row>
    <row r="1869" customFormat="false" ht="14.25" hidden="false" customHeight="false" outlineLevel="0" collapsed="false">
      <c r="A1869" s="0" t="s">
        <v>883</v>
      </c>
      <c r="B1869" s="52" t="s">
        <v>1217</v>
      </c>
      <c r="C1869" s="52" t="s">
        <v>751</v>
      </c>
      <c r="D1869" s="53" t="n">
        <v>0.1</v>
      </c>
      <c r="E1869" s="53" t="s">
        <v>748</v>
      </c>
      <c r="F1869" s="0" t="s">
        <v>1259</v>
      </c>
      <c r="G1869" s="0" t="str">
        <f aca="false">LEFT(B1869,2)</f>
        <v>18</v>
      </c>
      <c r="H1869" s="0" t="str">
        <f aca="false">I1869&amp;"_"&amp;G1869&amp;"_"&amp;F1869</f>
        <v>LilleVandsalamander_18_20181002_DL2018056_FrederiksvaerkGym_BorupgaardGym_koersel1</v>
      </c>
      <c r="I1869" s="61" t="str">
        <f aca="false">MID(RIGHT(B1869,LEN(B1869)-3),1,FIND("_",RIGHT(B1869,LEN(B1869)-3))-1)</f>
        <v>LilleVandsalamander</v>
      </c>
      <c r="J1869" s="61" t="str">
        <f aca="false">TRIM(SUBSTITUTE(RIGHT(B1869,FIND(I1869,B1869)+1),"_",""))</f>
        <v>eDNA</v>
      </c>
      <c r="K1869" s="0" t="str">
        <f aca="false">IFERROR(VALUE(SUBSTITUTE(E1869,".",",")),E1869)</f>
        <v>No Ct</v>
      </c>
      <c r="L1869" s="61" t="str">
        <f aca="false">IF(J1869="PosK",SUMIFS(K:K,J:J,"PosK",H:H,H1869),"")</f>
        <v/>
      </c>
      <c r="M1869" s="61" t="str">
        <f aca="false">IF(J1869="PosK",SUMIFS(K:K,J:J,"NegK",H:H,H1869),"")</f>
        <v/>
      </c>
      <c r="N1869" s="61" t="str">
        <f aca="false">IF(J1869="PosK",SUMIFS(K:K,J:J,"eDNA",H:H,H1869),"")</f>
        <v/>
      </c>
      <c r="P1869" s="62"/>
      <c r="T1869" s="63"/>
      <c r="W1869" s="64"/>
    </row>
    <row r="1870" customFormat="false" ht="14.25" hidden="false" customHeight="false" outlineLevel="0" collapsed="false">
      <c r="A1870" s="0" t="s">
        <v>884</v>
      </c>
      <c r="B1870" s="52" t="s">
        <v>1002</v>
      </c>
      <c r="C1870" s="52" t="s">
        <v>743</v>
      </c>
      <c r="D1870" s="53" t="n">
        <v>0.1</v>
      </c>
      <c r="E1870" s="53" t="n">
        <v>29.88</v>
      </c>
      <c r="F1870" s="0" t="s">
        <v>1259</v>
      </c>
      <c r="G1870" s="0" t="str">
        <f aca="false">LEFT(B1870,2)</f>
        <v>19</v>
      </c>
      <c r="H1870" s="0" t="str">
        <f aca="false">I1870&amp;"_"&amp;G1870&amp;"_"&amp;F1870</f>
        <v>LilleVandsalamander_19_20181002_DL2018056_FrederiksvaerkGym_BorupgaardGym_koersel1</v>
      </c>
      <c r="I1870" s="61" t="str">
        <f aca="false">MID(RIGHT(B1870,LEN(B1870)-3),1,FIND("_",RIGHT(B1870,LEN(B1870)-3))-1)</f>
        <v>LilleVandsalamander</v>
      </c>
      <c r="J1870" s="61" t="str">
        <f aca="false">TRIM(SUBSTITUTE(RIGHT(B1870,FIND(I1870,B1870)+1),"_",""))</f>
        <v>PosK</v>
      </c>
      <c r="K1870" s="0" t="n">
        <f aca="false">IFERROR(VALUE(SUBSTITUTE(E1870,".",",")),E1870)</f>
        <v>29.88</v>
      </c>
      <c r="L1870" s="61" t="n">
        <f aca="false">IF(J1870="PosK",SUMIFS(K:K,J:J,"PosK",H:H,H1870),"")</f>
        <v>29.88</v>
      </c>
      <c r="M1870" s="61" t="n">
        <f aca="false">IF(J1870="PosK",SUMIFS(K:K,J:J,"NegK",H:H,H1870),"")</f>
        <v>0</v>
      </c>
      <c r="N1870" s="61" t="n">
        <f aca="false">IF(J1870="PosK",SUMIFS(K:K,J:J,"eDNA",H:H,H1870),"")</f>
        <v>0</v>
      </c>
      <c r="P1870" s="62" t="n">
        <f aca="false">IF(K1872="No Ct",0,K1872)</f>
        <v>0</v>
      </c>
      <c r="Q1870" s="62" t="n">
        <f aca="false">IF(K1873="No Ct",0,K1873)</f>
        <v>0</v>
      </c>
      <c r="R1870" s="0" t="str">
        <f aca="false">IF(AND(L1870&gt;0,M1870=0),"Valid","Invalid")</f>
        <v>Valid</v>
      </c>
      <c r="S1870" s="0" t="str">
        <f aca="false">IF(OR(P1870&gt;1,Q1870&gt;1),"Present","Absent")</f>
        <v>Absent</v>
      </c>
      <c r="T1870" s="63" t="str">
        <f aca="false">IF(OR(AND(P1870&gt;1,P1870&lt;41),AND(Q1870&gt;1,Q1870&lt;41)),"Ct&lt;41","Ct&gt;41")</f>
        <v>Ct&gt;41</v>
      </c>
      <c r="U1870" s="0" t="str">
        <f aca="false">I1870</f>
        <v>LilleVandsalamander</v>
      </c>
      <c r="V1870" s="0" t="str">
        <f aca="false">MID(F1870,10,9)</f>
        <v>DL2018056</v>
      </c>
      <c r="W1870" s="64" t="str">
        <f aca="false">V1870&amp;"_"&amp;U1870&amp;"_"&amp;R1870&amp;"_"&amp;S1870&amp;"_"&amp;T1870</f>
        <v>DL2018056_LilleVandsalamander_Valid_Absent_Ct&gt;41</v>
      </c>
    </row>
    <row r="1871" customFormat="false" ht="14.25" hidden="false" customHeight="false" outlineLevel="0" collapsed="false">
      <c r="A1871" s="0" t="s">
        <v>886</v>
      </c>
      <c r="B1871" s="52" t="s">
        <v>1003</v>
      </c>
      <c r="C1871" s="52" t="s">
        <v>747</v>
      </c>
      <c r="D1871" s="53" t="n">
        <v>0.1</v>
      </c>
      <c r="E1871" s="53" t="s">
        <v>748</v>
      </c>
      <c r="F1871" s="0" t="s">
        <v>1259</v>
      </c>
      <c r="G1871" s="0" t="str">
        <f aca="false">LEFT(B1871,2)</f>
        <v>19</v>
      </c>
      <c r="H1871" s="0" t="str">
        <f aca="false">I1871&amp;"_"&amp;G1871&amp;"_"&amp;F1871</f>
        <v>LilleVandsalamander_19_20181002_DL2018056_FrederiksvaerkGym_BorupgaardGym_koersel1</v>
      </c>
      <c r="I1871" s="61" t="str">
        <f aca="false">MID(RIGHT(B1871,LEN(B1871)-3),1,FIND("_",RIGHT(B1871,LEN(B1871)-3))-1)</f>
        <v>LilleVandsalamander</v>
      </c>
      <c r="J1871" s="61" t="str">
        <f aca="false">TRIM(SUBSTITUTE(RIGHT(B1871,FIND(I1871,B1871)+1),"_",""))</f>
        <v>NegK</v>
      </c>
      <c r="K1871" s="0" t="str">
        <f aca="false">IFERROR(VALUE(SUBSTITUTE(E1871,".",",")),E1871)</f>
        <v>No Ct</v>
      </c>
      <c r="L1871" s="61" t="str">
        <f aca="false">IF(J1871="PosK",SUMIFS(K:K,J:J,"PosK",H:H,H1871),"")</f>
        <v/>
      </c>
      <c r="M1871" s="61" t="str">
        <f aca="false">IF(J1871="PosK",SUMIFS(K:K,J:J,"NegK",H:H,H1871),"")</f>
        <v/>
      </c>
      <c r="N1871" s="61" t="str">
        <f aca="false">IF(J1871="PosK",SUMIFS(K:K,J:J,"eDNA",H:H,H1871),"")</f>
        <v/>
      </c>
    </row>
    <row r="1872" customFormat="false" ht="14.25" hidden="false" customHeight="false" outlineLevel="0" collapsed="false">
      <c r="A1872" s="0" t="s">
        <v>888</v>
      </c>
      <c r="B1872" s="52" t="s">
        <v>1004</v>
      </c>
      <c r="C1872" s="52" t="s">
        <v>751</v>
      </c>
      <c r="D1872" s="53" t="n">
        <v>0.1</v>
      </c>
      <c r="E1872" s="53" t="s">
        <v>748</v>
      </c>
      <c r="F1872" s="0" t="s">
        <v>1259</v>
      </c>
      <c r="G1872" s="0" t="str">
        <f aca="false">LEFT(B1872,2)</f>
        <v>19</v>
      </c>
      <c r="H1872" s="0" t="str">
        <f aca="false">I1872&amp;"_"&amp;G1872&amp;"_"&amp;F1872</f>
        <v>LilleVandsalamander_19_20181002_DL2018056_FrederiksvaerkGym_BorupgaardGym_koersel1</v>
      </c>
      <c r="I1872" s="61" t="str">
        <f aca="false">MID(RIGHT(B1872,LEN(B1872)-3),1,FIND("_",RIGHT(B1872,LEN(B1872)-3))-1)</f>
        <v>LilleVandsalamander</v>
      </c>
      <c r="J1872" s="61" t="str">
        <f aca="false">TRIM(SUBSTITUTE(RIGHT(B1872,FIND(I1872,B1872)+1),"_",""))</f>
        <v>eDNA</v>
      </c>
      <c r="K1872" s="0" t="str">
        <f aca="false">IFERROR(VALUE(SUBSTITUTE(E1872,".",",")),E1872)</f>
        <v>No Ct</v>
      </c>
      <c r="L1872" s="61" t="str">
        <f aca="false">IF(J1872="PosK",SUMIFS(K:K,J:J,"PosK",H:H,H1872),"")</f>
        <v/>
      </c>
      <c r="M1872" s="61" t="str">
        <f aca="false">IF(J1872="PosK",SUMIFS(K:K,J:J,"NegK",H:H,H1872),"")</f>
        <v/>
      </c>
      <c r="N1872" s="61" t="str">
        <f aca="false">IF(J1872="PosK",SUMIFS(K:K,J:J,"eDNA",H:H,H1872),"")</f>
        <v/>
      </c>
      <c r="Q1872" s="62"/>
    </row>
    <row r="1873" customFormat="false" ht="14.25" hidden="false" customHeight="false" outlineLevel="0" collapsed="false">
      <c r="A1873" s="0" t="s">
        <v>890</v>
      </c>
      <c r="B1873" s="52" t="s">
        <v>1004</v>
      </c>
      <c r="C1873" s="52" t="s">
        <v>751</v>
      </c>
      <c r="D1873" s="53" t="n">
        <v>0.1</v>
      </c>
      <c r="E1873" s="53" t="s">
        <v>748</v>
      </c>
      <c r="F1873" s="0" t="s">
        <v>1259</v>
      </c>
      <c r="G1873" s="0" t="str">
        <f aca="false">LEFT(B1873,2)</f>
        <v>19</v>
      </c>
      <c r="H1873" s="0" t="str">
        <f aca="false">I1873&amp;"_"&amp;G1873&amp;"_"&amp;F1873</f>
        <v>LilleVandsalamander_19_20181002_DL2018056_FrederiksvaerkGym_BorupgaardGym_koersel1</v>
      </c>
      <c r="I1873" s="61" t="str">
        <f aca="false">MID(RIGHT(B1873,LEN(B1873)-3),1,FIND("_",RIGHT(B1873,LEN(B1873)-3))-1)</f>
        <v>LilleVandsalamander</v>
      </c>
      <c r="J1873" s="61" t="str">
        <f aca="false">TRIM(SUBSTITUTE(RIGHT(B1873,FIND(I1873,B1873)+1),"_",""))</f>
        <v>eDNA</v>
      </c>
      <c r="K1873" s="0" t="str">
        <f aca="false">IFERROR(VALUE(SUBSTITUTE(E1873,".",",")),E1873)</f>
        <v>No Ct</v>
      </c>
      <c r="L1873" s="61" t="str">
        <f aca="false">IF(J1873="PosK",SUMIFS(K:K,J:J,"PosK",H:H,H1873),"")</f>
        <v/>
      </c>
      <c r="M1873" s="61" t="str">
        <f aca="false">IF(J1873="PosK",SUMIFS(K:K,J:J,"NegK",H:H,H1873),"")</f>
        <v/>
      </c>
      <c r="N1873" s="61" t="str">
        <f aca="false">IF(J1873="PosK",SUMIFS(K:K,J:J,"eDNA",H:H,H1873),"")</f>
        <v/>
      </c>
      <c r="P1873" s="62"/>
      <c r="T1873" s="63"/>
      <c r="W1873" s="64"/>
    </row>
    <row r="1874" customFormat="false" ht="14.25" hidden="false" customHeight="false" outlineLevel="0" collapsed="false">
      <c r="A1874" s="0" t="s">
        <v>891</v>
      </c>
      <c r="B1874" s="52" t="s">
        <v>1218</v>
      </c>
      <c r="C1874" s="52" t="s">
        <v>743</v>
      </c>
      <c r="D1874" s="53" t="n">
        <v>0.1</v>
      </c>
      <c r="E1874" s="53" t="n">
        <v>20.78</v>
      </c>
      <c r="F1874" s="0" t="s">
        <v>1259</v>
      </c>
      <c r="G1874" s="0" t="str">
        <f aca="false">LEFT(B1874,2)</f>
        <v>20</v>
      </c>
      <c r="H1874" s="0" t="str">
        <f aca="false">I1874&amp;"_"&amp;G1874&amp;"_"&amp;F1874</f>
        <v>Skalle_20_20181002_DL2018056_FrederiksvaerkGym_BorupgaardGym_koersel1</v>
      </c>
      <c r="I1874" s="61" t="str">
        <f aca="false">MID(RIGHT(B1874,LEN(B1874)-3),1,FIND("_",RIGHT(B1874,LEN(B1874)-3))-1)</f>
        <v>Skalle</v>
      </c>
      <c r="J1874" s="61" t="str">
        <f aca="false">TRIM(SUBSTITUTE(RIGHT(B1874,FIND(I1874,B1874)+1),"_",""))</f>
        <v>PosK</v>
      </c>
      <c r="K1874" s="0" t="n">
        <f aca="false">IFERROR(VALUE(SUBSTITUTE(E1874,".",",")),E1874)</f>
        <v>20.78</v>
      </c>
      <c r="L1874" s="61" t="n">
        <f aca="false">IF(J1874="PosK",SUMIFS(K:K,J:J,"PosK",H:H,H1874),"")</f>
        <v>20.78</v>
      </c>
      <c r="M1874" s="61" t="n">
        <f aca="false">IF(J1874="PosK",SUMIFS(K:K,J:J,"NegK",H:H,H1874),"")</f>
        <v>0</v>
      </c>
      <c r="N1874" s="61" t="n">
        <f aca="false">IF(J1874="PosK",SUMIFS(K:K,J:J,"eDNA",H:H,H1874),"")</f>
        <v>41.6</v>
      </c>
      <c r="P1874" s="62" t="n">
        <f aca="false">IF(K1876="No Ct",0,K1876)</f>
        <v>0</v>
      </c>
      <c r="Q1874" s="62" t="n">
        <f aca="false">IF(K1877="No Ct",0,K1877)</f>
        <v>41.6</v>
      </c>
      <c r="R1874" s="0" t="str">
        <f aca="false">IF(AND(L1874&gt;0,M1874=0),"Valid","Invalid")</f>
        <v>Valid</v>
      </c>
      <c r="S1874" s="0" t="str">
        <f aca="false">IF(OR(P1874&gt;1,Q1874&gt;1),"Present","Absent")</f>
        <v>Present</v>
      </c>
      <c r="T1874" s="63" t="str">
        <f aca="false">IF(OR(AND(P1874&gt;1,P1874&lt;41),AND(Q1874&gt;1,Q1874&lt;41)),"Ct&lt;41","Ct&gt;41")</f>
        <v>Ct&gt;41</v>
      </c>
      <c r="U1874" s="0" t="str">
        <f aca="false">I1874</f>
        <v>Skalle</v>
      </c>
      <c r="V1874" s="0" t="str">
        <f aca="false">MID(F1874,10,9)</f>
        <v>DL2018056</v>
      </c>
      <c r="W1874" s="64" t="str">
        <f aca="false">V1874&amp;"_"&amp;U1874&amp;"_"&amp;R1874&amp;"_"&amp;S1874&amp;"_"&amp;T1874</f>
        <v>DL2018056_Skalle_Valid_Present_Ct&gt;41</v>
      </c>
    </row>
    <row r="1875" customFormat="false" ht="14.25" hidden="false" customHeight="false" outlineLevel="0" collapsed="false">
      <c r="A1875" s="0" t="s">
        <v>893</v>
      </c>
      <c r="B1875" s="52" t="s">
        <v>1219</v>
      </c>
      <c r="C1875" s="52" t="s">
        <v>747</v>
      </c>
      <c r="D1875" s="53" t="n">
        <v>0.1</v>
      </c>
      <c r="E1875" s="53" t="s">
        <v>748</v>
      </c>
      <c r="F1875" s="0" t="s">
        <v>1259</v>
      </c>
      <c r="G1875" s="0" t="str">
        <f aca="false">LEFT(B1875,2)</f>
        <v>20</v>
      </c>
      <c r="H1875" s="0" t="str">
        <f aca="false">I1875&amp;"_"&amp;G1875&amp;"_"&amp;F1875</f>
        <v>Skalle_20_20181002_DL2018056_FrederiksvaerkGym_BorupgaardGym_koersel1</v>
      </c>
      <c r="I1875" s="61" t="str">
        <f aca="false">MID(RIGHT(B1875,LEN(B1875)-3),1,FIND("_",RIGHT(B1875,LEN(B1875)-3))-1)</f>
        <v>Skalle</v>
      </c>
      <c r="J1875" s="61" t="str">
        <f aca="false">TRIM(SUBSTITUTE(RIGHT(B1875,FIND(I1875,B1875)+1),"_",""))</f>
        <v>NegK</v>
      </c>
      <c r="K1875" s="0" t="str">
        <f aca="false">IFERROR(VALUE(SUBSTITUTE(E1875,".",",")),E1875)</f>
        <v>No Ct</v>
      </c>
      <c r="L1875" s="61" t="str">
        <f aca="false">IF(J1875="PosK",SUMIFS(K:K,J:J,"PosK",H:H,H1875),"")</f>
        <v/>
      </c>
      <c r="M1875" s="61" t="str">
        <f aca="false">IF(J1875="PosK",SUMIFS(K:K,J:J,"NegK",H:H,H1875),"")</f>
        <v/>
      </c>
      <c r="N1875" s="61" t="str">
        <f aca="false">IF(J1875="PosK",SUMIFS(K:K,J:J,"eDNA",H:H,H1875),"")</f>
        <v/>
      </c>
    </row>
    <row r="1876" customFormat="false" ht="14.25" hidden="false" customHeight="false" outlineLevel="0" collapsed="false">
      <c r="A1876" s="0" t="s">
        <v>895</v>
      </c>
      <c r="B1876" s="52" t="s">
        <v>1220</v>
      </c>
      <c r="C1876" s="52" t="s">
        <v>751</v>
      </c>
      <c r="D1876" s="53" t="n">
        <v>0.1</v>
      </c>
      <c r="E1876" s="53" t="s">
        <v>748</v>
      </c>
      <c r="F1876" s="0" t="s">
        <v>1259</v>
      </c>
      <c r="G1876" s="0" t="str">
        <f aca="false">LEFT(B1876,2)</f>
        <v>20</v>
      </c>
      <c r="H1876" s="0" t="str">
        <f aca="false">I1876&amp;"_"&amp;G1876&amp;"_"&amp;F1876</f>
        <v>Skalle_20_20181002_DL2018056_FrederiksvaerkGym_BorupgaardGym_koersel1</v>
      </c>
      <c r="I1876" s="61" t="str">
        <f aca="false">MID(RIGHT(B1876,LEN(B1876)-3),1,FIND("_",RIGHT(B1876,LEN(B1876)-3))-1)</f>
        <v>Skalle</v>
      </c>
      <c r="J1876" s="61" t="str">
        <f aca="false">TRIM(SUBSTITUTE(RIGHT(B1876,FIND(I1876,B1876)+1),"_",""))</f>
        <v>eDNA</v>
      </c>
      <c r="K1876" s="0" t="str">
        <f aca="false">IFERROR(VALUE(SUBSTITUTE(E1876,".",",")),E1876)</f>
        <v>No Ct</v>
      </c>
      <c r="L1876" s="61" t="str">
        <f aca="false">IF(J1876="PosK",SUMIFS(K:K,J:J,"PosK",H:H,H1876),"")</f>
        <v/>
      </c>
      <c r="M1876" s="61" t="str">
        <f aca="false">IF(J1876="PosK",SUMIFS(K:K,J:J,"NegK",H:H,H1876),"")</f>
        <v/>
      </c>
      <c r="N1876" s="61" t="str">
        <f aca="false">IF(J1876="PosK",SUMIFS(K:K,J:J,"eDNA",H:H,H1876),"")</f>
        <v/>
      </c>
      <c r="Q1876" s="62"/>
    </row>
    <row r="1877" customFormat="false" ht="14.25" hidden="false" customHeight="false" outlineLevel="0" collapsed="false">
      <c r="A1877" s="0" t="s">
        <v>897</v>
      </c>
      <c r="B1877" s="52" t="s">
        <v>1220</v>
      </c>
      <c r="C1877" s="52" t="s">
        <v>751</v>
      </c>
      <c r="D1877" s="53" t="n">
        <v>0.1</v>
      </c>
      <c r="E1877" s="53" t="n">
        <v>41.6</v>
      </c>
      <c r="F1877" s="0" t="s">
        <v>1259</v>
      </c>
      <c r="G1877" s="0" t="str">
        <f aca="false">LEFT(B1877,2)</f>
        <v>20</v>
      </c>
      <c r="H1877" s="0" t="str">
        <f aca="false">I1877&amp;"_"&amp;G1877&amp;"_"&amp;F1877</f>
        <v>Skalle_20_20181002_DL2018056_FrederiksvaerkGym_BorupgaardGym_koersel1</v>
      </c>
      <c r="I1877" s="61" t="str">
        <f aca="false">MID(RIGHT(B1877,LEN(B1877)-3),1,FIND("_",RIGHT(B1877,LEN(B1877)-3))-1)</f>
        <v>Skalle</v>
      </c>
      <c r="J1877" s="61" t="str">
        <f aca="false">TRIM(SUBSTITUTE(RIGHT(B1877,FIND(I1877,B1877)+1),"_",""))</f>
        <v>eDNA</v>
      </c>
      <c r="K1877" s="0" t="n">
        <f aca="false">IFERROR(VALUE(SUBSTITUTE(E1877,".",",")),E1877)</f>
        <v>41.6</v>
      </c>
      <c r="L1877" s="61" t="str">
        <f aca="false">IF(J1877="PosK",SUMIFS(K:K,J:J,"PosK",H:H,H1877),"")</f>
        <v/>
      </c>
      <c r="M1877" s="61" t="str">
        <f aca="false">IF(J1877="PosK",SUMIFS(K:K,J:J,"NegK",H:H,H1877),"")</f>
        <v/>
      </c>
      <c r="N1877" s="61" t="str">
        <f aca="false">IF(J1877="PosK",SUMIFS(K:K,J:J,"eDNA",H:H,H1877),"")</f>
        <v/>
      </c>
      <c r="P1877" s="62"/>
      <c r="T1877" s="63"/>
      <c r="W1877" s="64"/>
    </row>
    <row r="1878" customFormat="false" ht="14.25" hidden="false" customHeight="false" outlineLevel="0" collapsed="false">
      <c r="A1878" s="0" t="s">
        <v>898</v>
      </c>
      <c r="B1878" s="52" t="s">
        <v>1008</v>
      </c>
      <c r="C1878" s="52" t="s">
        <v>743</v>
      </c>
      <c r="D1878" s="53" t="n">
        <v>0.1</v>
      </c>
      <c r="E1878" s="53" t="n">
        <v>22.19</v>
      </c>
      <c r="F1878" s="0" t="s">
        <v>1259</v>
      </c>
      <c r="G1878" s="0" t="str">
        <f aca="false">LEFT(B1878,2)</f>
        <v>21</v>
      </c>
      <c r="H1878" s="0" t="str">
        <f aca="false">I1878&amp;"_"&amp;G1878&amp;"_"&amp;F1878</f>
        <v>Skalle_21_20181002_DL2018056_FrederiksvaerkGym_BorupgaardGym_koersel1</v>
      </c>
      <c r="I1878" s="61" t="str">
        <f aca="false">MID(RIGHT(B1878,LEN(B1878)-3),1,FIND("_",RIGHT(B1878,LEN(B1878)-3))-1)</f>
        <v>Skalle</v>
      </c>
      <c r="J1878" s="61" t="str">
        <f aca="false">TRIM(SUBSTITUTE(RIGHT(B1878,FIND(I1878,B1878)+1),"_",""))</f>
        <v>PosK</v>
      </c>
      <c r="K1878" s="0" t="n">
        <f aca="false">IFERROR(VALUE(SUBSTITUTE(E1878,".",",")),E1878)</f>
        <v>22.19</v>
      </c>
      <c r="L1878" s="61" t="n">
        <f aca="false">IF(J1878="PosK",SUMIFS(K:K,J:J,"PosK",H:H,H1878),"")</f>
        <v>22.19</v>
      </c>
      <c r="M1878" s="61" t="n">
        <f aca="false">IF(J1878="PosK",SUMIFS(K:K,J:J,"NegK",H:H,H1878),"")</f>
        <v>0</v>
      </c>
      <c r="N1878" s="61" t="n">
        <f aca="false">IF(J1878="PosK",SUMIFS(K:K,J:J,"eDNA",H:H,H1878),"")</f>
        <v>41.23</v>
      </c>
      <c r="P1878" s="62" t="n">
        <f aca="false">IF(K1880="No Ct",0,K1880)</f>
        <v>41.23</v>
      </c>
      <c r="Q1878" s="62" t="n">
        <f aca="false">IF(K1881="No Ct",0,K1881)</f>
        <v>0</v>
      </c>
      <c r="R1878" s="0" t="str">
        <f aca="false">IF(AND(L1878&gt;0,M1878=0),"Valid","Invalid")</f>
        <v>Valid</v>
      </c>
      <c r="S1878" s="0" t="str">
        <f aca="false">IF(OR(P1878&gt;1,Q1878&gt;1),"Present","Absent")</f>
        <v>Present</v>
      </c>
      <c r="T1878" s="63" t="str">
        <f aca="false">IF(OR(AND(P1878&gt;1,P1878&lt;41),AND(Q1878&gt;1,Q1878&lt;41)),"Ct&lt;41","Ct&gt;41")</f>
        <v>Ct&gt;41</v>
      </c>
      <c r="U1878" s="0" t="str">
        <f aca="false">I1878</f>
        <v>Skalle</v>
      </c>
      <c r="V1878" s="0" t="str">
        <f aca="false">MID(F1878,10,9)</f>
        <v>DL2018056</v>
      </c>
      <c r="W1878" s="64" t="str">
        <f aca="false">V1878&amp;"_"&amp;U1878&amp;"_"&amp;R1878&amp;"_"&amp;S1878&amp;"_"&amp;T1878</f>
        <v>DL2018056_Skalle_Valid_Present_Ct&gt;41</v>
      </c>
    </row>
    <row r="1879" customFormat="false" ht="14.25" hidden="false" customHeight="false" outlineLevel="0" collapsed="false">
      <c r="A1879" s="0" t="s">
        <v>900</v>
      </c>
      <c r="B1879" s="52" t="s">
        <v>1009</v>
      </c>
      <c r="C1879" s="52" t="s">
        <v>747</v>
      </c>
      <c r="D1879" s="53" t="n">
        <v>0.1</v>
      </c>
      <c r="E1879" s="53" t="s">
        <v>748</v>
      </c>
      <c r="F1879" s="0" t="s">
        <v>1259</v>
      </c>
      <c r="G1879" s="0" t="str">
        <f aca="false">LEFT(B1879,2)</f>
        <v>21</v>
      </c>
      <c r="H1879" s="0" t="str">
        <f aca="false">I1879&amp;"_"&amp;G1879&amp;"_"&amp;F1879</f>
        <v>Skalle_21_20181002_DL2018056_FrederiksvaerkGym_BorupgaardGym_koersel1</v>
      </c>
      <c r="I1879" s="61" t="str">
        <f aca="false">MID(RIGHT(B1879,LEN(B1879)-3),1,FIND("_",RIGHT(B1879,LEN(B1879)-3))-1)</f>
        <v>Skalle</v>
      </c>
      <c r="J1879" s="61" t="str">
        <f aca="false">TRIM(SUBSTITUTE(RIGHT(B1879,FIND(I1879,B1879)+1),"_",""))</f>
        <v>NegK</v>
      </c>
      <c r="K1879" s="0" t="str">
        <f aca="false">IFERROR(VALUE(SUBSTITUTE(E1879,".",",")),E1879)</f>
        <v>No Ct</v>
      </c>
      <c r="L1879" s="61" t="str">
        <f aca="false">IF(J1879="PosK",SUMIFS(K:K,J:J,"PosK",H:H,H1879),"")</f>
        <v/>
      </c>
      <c r="M1879" s="61" t="str">
        <f aca="false">IF(J1879="PosK",SUMIFS(K:K,J:J,"NegK",H:H,H1879),"")</f>
        <v/>
      </c>
      <c r="N1879" s="61" t="str">
        <f aca="false">IF(J1879="PosK",SUMIFS(K:K,J:J,"eDNA",H:H,H1879),"")</f>
        <v/>
      </c>
    </row>
    <row r="1880" customFormat="false" ht="14.25" hidden="false" customHeight="false" outlineLevel="0" collapsed="false">
      <c r="A1880" s="0" t="s">
        <v>902</v>
      </c>
      <c r="B1880" s="52" t="s">
        <v>1010</v>
      </c>
      <c r="C1880" s="52" t="s">
        <v>751</v>
      </c>
      <c r="D1880" s="53" t="n">
        <v>0.1</v>
      </c>
      <c r="E1880" s="53" t="n">
        <v>41.23</v>
      </c>
      <c r="F1880" s="0" t="s">
        <v>1259</v>
      </c>
      <c r="G1880" s="0" t="str">
        <f aca="false">LEFT(B1880,2)</f>
        <v>21</v>
      </c>
      <c r="H1880" s="0" t="str">
        <f aca="false">I1880&amp;"_"&amp;G1880&amp;"_"&amp;F1880</f>
        <v>Skalle_21_20181002_DL2018056_FrederiksvaerkGym_BorupgaardGym_koersel1</v>
      </c>
      <c r="I1880" s="61" t="str">
        <f aca="false">MID(RIGHT(B1880,LEN(B1880)-3),1,FIND("_",RIGHT(B1880,LEN(B1880)-3))-1)</f>
        <v>Skalle</v>
      </c>
      <c r="J1880" s="61" t="str">
        <f aca="false">TRIM(SUBSTITUTE(RIGHT(B1880,FIND(I1880,B1880)+1),"_",""))</f>
        <v>eDNA</v>
      </c>
      <c r="K1880" s="0" t="n">
        <f aca="false">IFERROR(VALUE(SUBSTITUTE(E1880,".",",")),E1880)</f>
        <v>41.23</v>
      </c>
      <c r="L1880" s="61" t="str">
        <f aca="false">IF(J1880="PosK",SUMIFS(K:K,J:J,"PosK",H:H,H1880),"")</f>
        <v/>
      </c>
      <c r="M1880" s="61" t="str">
        <f aca="false">IF(J1880="PosK",SUMIFS(K:K,J:J,"NegK",H:H,H1880),"")</f>
        <v/>
      </c>
      <c r="N1880" s="61" t="str">
        <f aca="false">IF(J1880="PosK",SUMIFS(K:K,J:J,"eDNA",H:H,H1880),"")</f>
        <v/>
      </c>
      <c r="Q1880" s="62"/>
    </row>
    <row r="1881" customFormat="false" ht="14.25" hidden="false" customHeight="false" outlineLevel="0" collapsed="false">
      <c r="A1881" s="0" t="s">
        <v>904</v>
      </c>
      <c r="B1881" s="52" t="s">
        <v>1010</v>
      </c>
      <c r="C1881" s="52" t="s">
        <v>751</v>
      </c>
      <c r="D1881" s="53" t="n">
        <v>0.1</v>
      </c>
      <c r="E1881" s="53" t="s">
        <v>748</v>
      </c>
      <c r="F1881" s="0" t="s">
        <v>1259</v>
      </c>
      <c r="G1881" s="0" t="str">
        <f aca="false">LEFT(B1881,2)</f>
        <v>21</v>
      </c>
      <c r="H1881" s="0" t="str">
        <f aca="false">I1881&amp;"_"&amp;G1881&amp;"_"&amp;F1881</f>
        <v>Skalle_21_20181002_DL2018056_FrederiksvaerkGym_BorupgaardGym_koersel1</v>
      </c>
      <c r="I1881" s="61" t="str">
        <f aca="false">MID(RIGHT(B1881,LEN(B1881)-3),1,FIND("_",RIGHT(B1881,LEN(B1881)-3))-1)</f>
        <v>Skalle</v>
      </c>
      <c r="J1881" s="61" t="str">
        <f aca="false">TRIM(SUBSTITUTE(RIGHT(B1881,FIND(I1881,B1881)+1),"_",""))</f>
        <v>eDNA</v>
      </c>
      <c r="K1881" s="0" t="str">
        <f aca="false">IFERROR(VALUE(SUBSTITUTE(E1881,".",",")),E1881)</f>
        <v>No Ct</v>
      </c>
      <c r="L1881" s="61" t="str">
        <f aca="false">IF(J1881="PosK",SUMIFS(K:K,J:J,"PosK",H:H,H1881),"")</f>
        <v/>
      </c>
      <c r="M1881" s="61" t="str">
        <f aca="false">IF(J1881="PosK",SUMIFS(K:K,J:J,"NegK",H:H,H1881),"")</f>
        <v/>
      </c>
      <c r="N1881" s="61" t="str">
        <f aca="false">IF(J1881="PosK",SUMIFS(K:K,J:J,"eDNA",H:H,H1881),"")</f>
        <v/>
      </c>
      <c r="P1881" s="62"/>
      <c r="T1881" s="63"/>
      <c r="W1881" s="64"/>
    </row>
    <row r="1882" customFormat="false" ht="14.25" hidden="false" customHeight="false" outlineLevel="0" collapsed="false">
      <c r="A1882" s="0" t="s">
        <v>912</v>
      </c>
      <c r="B1882" s="52" t="s">
        <v>1014</v>
      </c>
      <c r="C1882" s="52" t="s">
        <v>743</v>
      </c>
      <c r="D1882" s="53" t="n">
        <v>0.1</v>
      </c>
      <c r="E1882" s="53" t="n">
        <v>37.82</v>
      </c>
      <c r="F1882" s="0" t="s">
        <v>1259</v>
      </c>
      <c r="G1882" s="0" t="str">
        <f aca="false">LEFT(B1882,2)</f>
        <v>23</v>
      </c>
      <c r="H1882" s="0" t="str">
        <f aca="false">I1882&amp;"_"&amp;G1882&amp;"_"&amp;F1882</f>
        <v>Karusse_23_20181002_DL2018056_FrederiksvaerkGym_BorupgaardGym_koersel1</v>
      </c>
      <c r="I1882" s="61" t="str">
        <f aca="false">MID(RIGHT(B1882,LEN(B1882)-3),1,FIND("_",RIGHT(B1882,LEN(B1882)-3))-1)</f>
        <v>Karusse</v>
      </c>
      <c r="J1882" s="61" t="str">
        <f aca="false">TRIM(SUBSTITUTE(RIGHT(B1882,FIND(I1882,B1882)+1),"_",""))</f>
        <v>PosK</v>
      </c>
      <c r="K1882" s="0" t="n">
        <f aca="false">IFERROR(VALUE(SUBSTITUTE(E1882,".",",")),E1882)</f>
        <v>37.82</v>
      </c>
      <c r="L1882" s="61" t="n">
        <f aca="false">IF(J1882="PosK",SUMIFS(K:K,J:J,"PosK",H:H,H1882),"")</f>
        <v>37.82</v>
      </c>
      <c r="M1882" s="61" t="n">
        <f aca="false">IF(J1882="PosK",SUMIFS(K:K,J:J,"NegK",H:H,H1882),"")</f>
        <v>0</v>
      </c>
      <c r="N1882" s="61" t="n">
        <f aca="false">IF(J1882="PosK",SUMIFS(K:K,J:J,"eDNA",H:H,H1882),"")</f>
        <v>47.73</v>
      </c>
      <c r="P1882" s="62" t="n">
        <f aca="false">IF(K1884="No Ct",0,K1884)</f>
        <v>0</v>
      </c>
      <c r="Q1882" s="62" t="n">
        <f aca="false">IF(K1885="No Ct",0,K1885)</f>
        <v>47.73</v>
      </c>
      <c r="R1882" s="0" t="str">
        <f aca="false">IF(AND(L1882&gt;0,M1882=0),"Valid","Invalid")</f>
        <v>Valid</v>
      </c>
      <c r="S1882" s="0" t="str">
        <f aca="false">IF(OR(P1882&gt;1,Q1882&gt;1),"Present","Absent")</f>
        <v>Present</v>
      </c>
      <c r="T1882" s="63" t="str">
        <f aca="false">IF(OR(AND(P1882&gt;1,P1882&lt;41),AND(Q1882&gt;1,Q1882&lt;41)),"Ct&lt;41","Ct&gt;41")</f>
        <v>Ct&gt;41</v>
      </c>
      <c r="U1882" s="0" t="str">
        <f aca="false">I1882</f>
        <v>Karusse</v>
      </c>
      <c r="V1882" s="0" t="str">
        <f aca="false">MID(F1882,10,9)</f>
        <v>DL2018056</v>
      </c>
      <c r="W1882" s="64" t="str">
        <f aca="false">V1882&amp;"_"&amp;U1882&amp;"_"&amp;R1882&amp;"_"&amp;S1882&amp;"_"&amp;T1882</f>
        <v>DL2018056_Karusse_Valid_Present_Ct&gt;41</v>
      </c>
    </row>
    <row r="1883" customFormat="false" ht="14.25" hidden="false" customHeight="false" outlineLevel="0" collapsed="false">
      <c r="A1883" s="0" t="s">
        <v>914</v>
      </c>
      <c r="B1883" s="52" t="s">
        <v>1015</v>
      </c>
      <c r="C1883" s="52" t="s">
        <v>747</v>
      </c>
      <c r="D1883" s="53" t="n">
        <v>0.1</v>
      </c>
      <c r="E1883" s="53" t="s">
        <v>748</v>
      </c>
      <c r="F1883" s="0" t="s">
        <v>1259</v>
      </c>
      <c r="G1883" s="0" t="str">
        <f aca="false">LEFT(B1883,2)</f>
        <v>23</v>
      </c>
      <c r="H1883" s="0" t="str">
        <f aca="false">I1883&amp;"_"&amp;G1883&amp;"_"&amp;F1883</f>
        <v>Karusse_23_20181002_DL2018056_FrederiksvaerkGym_BorupgaardGym_koersel1</v>
      </c>
      <c r="I1883" s="61" t="str">
        <f aca="false">MID(RIGHT(B1883,LEN(B1883)-3),1,FIND("_",RIGHT(B1883,LEN(B1883)-3))-1)</f>
        <v>Karusse</v>
      </c>
      <c r="J1883" s="61" t="str">
        <f aca="false">TRIM(SUBSTITUTE(RIGHT(B1883,FIND(I1883,B1883)+1),"_",""))</f>
        <v>NegK</v>
      </c>
      <c r="K1883" s="0" t="str">
        <f aca="false">IFERROR(VALUE(SUBSTITUTE(E1883,".",",")),E1883)</f>
        <v>No Ct</v>
      </c>
      <c r="L1883" s="61" t="str">
        <f aca="false">IF(J1883="PosK",SUMIFS(K:K,J:J,"PosK",H:H,H1883),"")</f>
        <v/>
      </c>
      <c r="M1883" s="61" t="str">
        <f aca="false">IF(J1883="PosK",SUMIFS(K:K,J:J,"NegK",H:H,H1883),"")</f>
        <v/>
      </c>
      <c r="N1883" s="61" t="str">
        <f aca="false">IF(J1883="PosK",SUMIFS(K:K,J:J,"eDNA",H:H,H1883),"")</f>
        <v/>
      </c>
    </row>
    <row r="1884" customFormat="false" ht="14.25" hidden="false" customHeight="false" outlineLevel="0" collapsed="false">
      <c r="A1884" s="0" t="s">
        <v>916</v>
      </c>
      <c r="B1884" s="52" t="s">
        <v>1016</v>
      </c>
      <c r="C1884" s="52" t="s">
        <v>751</v>
      </c>
      <c r="D1884" s="53" t="n">
        <v>0.1</v>
      </c>
      <c r="E1884" s="53" t="s">
        <v>748</v>
      </c>
      <c r="F1884" s="0" t="s">
        <v>1259</v>
      </c>
      <c r="G1884" s="0" t="str">
        <f aca="false">LEFT(B1884,2)</f>
        <v>23</v>
      </c>
      <c r="H1884" s="0" t="str">
        <f aca="false">I1884&amp;"_"&amp;G1884&amp;"_"&amp;F1884</f>
        <v>Karusse_23_20181002_DL2018056_FrederiksvaerkGym_BorupgaardGym_koersel1</v>
      </c>
      <c r="I1884" s="61" t="str">
        <f aca="false">MID(RIGHT(B1884,LEN(B1884)-3),1,FIND("_",RIGHT(B1884,LEN(B1884)-3))-1)</f>
        <v>Karusse</v>
      </c>
      <c r="J1884" s="61" t="str">
        <f aca="false">TRIM(SUBSTITUTE(RIGHT(B1884,FIND(I1884,B1884)+1),"_",""))</f>
        <v>eDNA</v>
      </c>
      <c r="K1884" s="0" t="str">
        <f aca="false">IFERROR(VALUE(SUBSTITUTE(E1884,".",",")),E1884)</f>
        <v>No Ct</v>
      </c>
      <c r="L1884" s="61" t="str">
        <f aca="false">IF(J1884="PosK",SUMIFS(K:K,J:J,"PosK",H:H,H1884),"")</f>
        <v/>
      </c>
      <c r="M1884" s="61" t="str">
        <f aca="false">IF(J1884="PosK",SUMIFS(K:K,J:J,"NegK",H:H,H1884),"")</f>
        <v/>
      </c>
      <c r="N1884" s="61" t="str">
        <f aca="false">IF(J1884="PosK",SUMIFS(K:K,J:J,"eDNA",H:H,H1884),"")</f>
        <v/>
      </c>
      <c r="Q1884" s="62"/>
    </row>
    <row r="1885" customFormat="false" ht="14.25" hidden="false" customHeight="false" outlineLevel="0" collapsed="false">
      <c r="A1885" s="0" t="s">
        <v>918</v>
      </c>
      <c r="B1885" s="52" t="s">
        <v>1016</v>
      </c>
      <c r="C1885" s="52" t="s">
        <v>751</v>
      </c>
      <c r="D1885" s="53" t="n">
        <v>0.1</v>
      </c>
      <c r="E1885" s="53" t="n">
        <v>47.73</v>
      </c>
      <c r="F1885" s="0" t="s">
        <v>1259</v>
      </c>
      <c r="G1885" s="0" t="str">
        <f aca="false">LEFT(B1885,2)</f>
        <v>23</v>
      </c>
      <c r="H1885" s="0" t="str">
        <f aca="false">I1885&amp;"_"&amp;G1885&amp;"_"&amp;F1885</f>
        <v>Karusse_23_20181002_DL2018056_FrederiksvaerkGym_BorupgaardGym_koersel1</v>
      </c>
      <c r="I1885" s="61" t="str">
        <f aca="false">MID(RIGHT(B1885,LEN(B1885)-3),1,FIND("_",RIGHT(B1885,LEN(B1885)-3))-1)</f>
        <v>Karusse</v>
      </c>
      <c r="J1885" s="61" t="str">
        <f aca="false">TRIM(SUBSTITUTE(RIGHT(B1885,FIND(I1885,B1885)+1),"_",""))</f>
        <v>eDNA</v>
      </c>
      <c r="K1885" s="0" t="n">
        <f aca="false">IFERROR(VALUE(SUBSTITUTE(E1885,".",",")),E1885)</f>
        <v>47.73</v>
      </c>
      <c r="L1885" s="61" t="str">
        <f aca="false">IF(J1885="PosK",SUMIFS(K:K,J:J,"PosK",H:H,H1885),"")</f>
        <v/>
      </c>
      <c r="M1885" s="61" t="str">
        <f aca="false">IF(J1885="PosK",SUMIFS(K:K,J:J,"NegK",H:H,H1885),"")</f>
        <v/>
      </c>
      <c r="N1885" s="61" t="str">
        <f aca="false">IF(J1885="PosK",SUMIFS(K:K,J:J,"eDNA",H:H,H1885),"")</f>
        <v/>
      </c>
      <c r="P1885" s="62"/>
      <c r="T1885" s="63"/>
      <c r="W1885" s="64"/>
    </row>
    <row r="1886" customFormat="false" ht="14.25" hidden="false" customHeight="false" outlineLevel="0" collapsed="false">
      <c r="A1886" s="0" t="s">
        <v>919</v>
      </c>
      <c r="B1886" s="52" t="s">
        <v>1224</v>
      </c>
      <c r="C1886" s="52" t="s">
        <v>743</v>
      </c>
      <c r="D1886" s="53" t="n">
        <v>0.1</v>
      </c>
      <c r="E1886" s="53" t="s">
        <v>748</v>
      </c>
      <c r="F1886" s="0" t="s">
        <v>1259</v>
      </c>
      <c r="G1886" s="0" t="str">
        <f aca="false">LEFT(B1886,2)</f>
        <v>24</v>
      </c>
      <c r="H1886" s="0" t="str">
        <f aca="false">I1886&amp;"_"&amp;G1886&amp;"_"&amp;F1886</f>
        <v>Soelvkarusse_24_20181002_DL2018056_FrederiksvaerkGym_BorupgaardGym_koersel1</v>
      </c>
      <c r="I1886" s="61" t="str">
        <f aca="false">MID(RIGHT(B1886,LEN(B1886)-3),1,FIND("_",RIGHT(B1886,LEN(B1886)-3))-1)</f>
        <v>Soelvkarusse</v>
      </c>
      <c r="J1886" s="61" t="str">
        <f aca="false">TRIM(SUBSTITUTE(RIGHT(B1886,FIND(I1886,B1886)+1),"_",""))</f>
        <v>PosK</v>
      </c>
      <c r="K1886" s="0" t="str">
        <f aca="false">IFERROR(VALUE(SUBSTITUTE(E1886,".",",")),E1886)</f>
        <v>No Ct</v>
      </c>
      <c r="L1886" s="61" t="n">
        <f aca="false">IF(J1886="PosK",SUMIFS(K:K,J:J,"PosK",H:H,H1886),"")</f>
        <v>0</v>
      </c>
      <c r="M1886" s="61" t="n">
        <f aca="false">IF(J1886="PosK",SUMIFS(K:K,J:J,"NegK",H:H,H1886),"")</f>
        <v>0</v>
      </c>
      <c r="N1886" s="61" t="n">
        <f aca="false">IF(J1886="PosK",SUMIFS(K:K,J:J,"eDNA",H:H,H1886),"")</f>
        <v>0</v>
      </c>
      <c r="P1886" s="62" t="n">
        <f aca="false">IF(K1888="No Ct",0,K1888)</f>
        <v>0</v>
      </c>
      <c r="Q1886" s="62" t="n">
        <f aca="false">IF(K1889="No Ct",0,K1889)</f>
        <v>0</v>
      </c>
      <c r="R1886" s="0" t="str">
        <f aca="false">IF(AND(L1886&gt;0,M1886=0),"Valid","Invalid")</f>
        <v>Invalid</v>
      </c>
      <c r="S1886" s="0" t="str">
        <f aca="false">IF(OR(P1886&gt;1,Q1886&gt;1),"Present","Absent")</f>
        <v>Absent</v>
      </c>
      <c r="T1886" s="63" t="str">
        <f aca="false">IF(OR(AND(P1886&gt;1,P1886&lt;41),AND(Q1886&gt;1,Q1886&lt;41)),"Ct&lt;41","Ct&gt;41")</f>
        <v>Ct&gt;41</v>
      </c>
      <c r="U1886" s="0" t="str">
        <f aca="false">I1886</f>
        <v>Soelvkarusse</v>
      </c>
      <c r="V1886" s="0" t="str">
        <f aca="false">MID(F1886,10,9)</f>
        <v>DL2018056</v>
      </c>
      <c r="W1886" s="64" t="str">
        <f aca="false">V1886&amp;"_"&amp;U1886&amp;"_"&amp;R1886&amp;"_"&amp;S1886&amp;"_"&amp;T1886</f>
        <v>DL2018056_Soelvkarusse_Invalid_Absent_Ct&gt;41</v>
      </c>
    </row>
    <row r="1887" customFormat="false" ht="14.25" hidden="false" customHeight="false" outlineLevel="0" collapsed="false">
      <c r="A1887" s="0" t="s">
        <v>921</v>
      </c>
      <c r="B1887" s="52" t="s">
        <v>1225</v>
      </c>
      <c r="C1887" s="52" t="s">
        <v>747</v>
      </c>
      <c r="D1887" s="53" t="n">
        <v>0.1</v>
      </c>
      <c r="E1887" s="53" t="s">
        <v>748</v>
      </c>
      <c r="F1887" s="0" t="s">
        <v>1259</v>
      </c>
      <c r="G1887" s="0" t="str">
        <f aca="false">LEFT(B1887,2)</f>
        <v>24</v>
      </c>
      <c r="H1887" s="0" t="str">
        <f aca="false">I1887&amp;"_"&amp;G1887&amp;"_"&amp;F1887</f>
        <v>Soelvkarusse_24_20181002_DL2018056_FrederiksvaerkGym_BorupgaardGym_koersel1</v>
      </c>
      <c r="I1887" s="61" t="str">
        <f aca="false">MID(RIGHT(B1887,LEN(B1887)-3),1,FIND("_",RIGHT(B1887,LEN(B1887)-3))-1)</f>
        <v>Soelvkarusse</v>
      </c>
      <c r="J1887" s="61" t="str">
        <f aca="false">TRIM(SUBSTITUTE(RIGHT(B1887,FIND(I1887,B1887)+1),"_",""))</f>
        <v>NegK</v>
      </c>
      <c r="K1887" s="0" t="str">
        <f aca="false">IFERROR(VALUE(SUBSTITUTE(E1887,".",",")),E1887)</f>
        <v>No Ct</v>
      </c>
      <c r="L1887" s="61" t="str">
        <f aca="false">IF(J1887="PosK",SUMIFS(K:K,J:J,"PosK",H:H,H1887),"")</f>
        <v/>
      </c>
      <c r="M1887" s="61" t="str">
        <f aca="false">IF(J1887="PosK",SUMIFS(K:K,J:J,"NegK",H:H,H1887),"")</f>
        <v/>
      </c>
      <c r="N1887" s="61" t="str">
        <f aca="false">IF(J1887="PosK",SUMIFS(K:K,J:J,"eDNA",H:H,H1887),"")</f>
        <v/>
      </c>
    </row>
    <row r="1888" customFormat="false" ht="14.25" hidden="false" customHeight="false" outlineLevel="0" collapsed="false">
      <c r="A1888" s="0" t="s">
        <v>923</v>
      </c>
      <c r="B1888" s="52" t="s">
        <v>1226</v>
      </c>
      <c r="C1888" s="52" t="s">
        <v>751</v>
      </c>
      <c r="D1888" s="53" t="n">
        <v>0.1</v>
      </c>
      <c r="E1888" s="53" t="s">
        <v>748</v>
      </c>
      <c r="F1888" s="0" t="s">
        <v>1259</v>
      </c>
      <c r="G1888" s="0" t="str">
        <f aca="false">LEFT(B1888,2)</f>
        <v>24</v>
      </c>
      <c r="H1888" s="0" t="str">
        <f aca="false">I1888&amp;"_"&amp;G1888&amp;"_"&amp;F1888</f>
        <v>Soelvkarusse_24_20181002_DL2018056_FrederiksvaerkGym_BorupgaardGym_koersel1</v>
      </c>
      <c r="I1888" s="61" t="str">
        <f aca="false">MID(RIGHT(B1888,LEN(B1888)-3),1,FIND("_",RIGHT(B1888,LEN(B1888)-3))-1)</f>
        <v>Soelvkarusse</v>
      </c>
      <c r="J1888" s="61" t="str">
        <f aca="false">TRIM(SUBSTITUTE(RIGHT(B1888,FIND(I1888,B1888)+1),"_",""))</f>
        <v>eDNA</v>
      </c>
      <c r="K1888" s="0" t="str">
        <f aca="false">IFERROR(VALUE(SUBSTITUTE(E1888,".",",")),E1888)</f>
        <v>No Ct</v>
      </c>
      <c r="L1888" s="61" t="str">
        <f aca="false">IF(J1888="PosK",SUMIFS(K:K,J:J,"PosK",H:H,H1888),"")</f>
        <v/>
      </c>
      <c r="M1888" s="61" t="str">
        <f aca="false">IF(J1888="PosK",SUMIFS(K:K,J:J,"NegK",H:H,H1888),"")</f>
        <v/>
      </c>
      <c r="N1888" s="61" t="str">
        <f aca="false">IF(J1888="PosK",SUMIFS(K:K,J:J,"eDNA",H:H,H1888),"")</f>
        <v/>
      </c>
      <c r="Q1888" s="62"/>
    </row>
    <row r="1889" customFormat="false" ht="14.25" hidden="false" customHeight="false" outlineLevel="0" collapsed="false">
      <c r="A1889" s="0" t="s">
        <v>925</v>
      </c>
      <c r="B1889" s="52" t="s">
        <v>1226</v>
      </c>
      <c r="C1889" s="52" t="s">
        <v>751</v>
      </c>
      <c r="D1889" s="53" t="n">
        <v>0.1</v>
      </c>
      <c r="E1889" s="53" t="s">
        <v>748</v>
      </c>
      <c r="F1889" s="0" t="s">
        <v>1259</v>
      </c>
      <c r="G1889" s="0" t="str">
        <f aca="false">LEFT(B1889,2)</f>
        <v>24</v>
      </c>
      <c r="H1889" s="0" t="str">
        <f aca="false">I1889&amp;"_"&amp;G1889&amp;"_"&amp;F1889</f>
        <v>Soelvkarusse_24_20181002_DL2018056_FrederiksvaerkGym_BorupgaardGym_koersel1</v>
      </c>
      <c r="I1889" s="61" t="str">
        <f aca="false">MID(RIGHT(B1889,LEN(B1889)-3),1,FIND("_",RIGHT(B1889,LEN(B1889)-3))-1)</f>
        <v>Soelvkarusse</v>
      </c>
      <c r="J1889" s="61" t="str">
        <f aca="false">TRIM(SUBSTITUTE(RIGHT(B1889,FIND(I1889,B1889)+1),"_",""))</f>
        <v>eDNA</v>
      </c>
      <c r="K1889" s="0" t="str">
        <f aca="false">IFERROR(VALUE(SUBSTITUTE(E1889,".",",")),E1889)</f>
        <v>No Ct</v>
      </c>
      <c r="L1889" s="61" t="str">
        <f aca="false">IF(J1889="PosK",SUMIFS(K:K,J:J,"PosK",H:H,H1889),"")</f>
        <v/>
      </c>
      <c r="M1889" s="61" t="str">
        <f aca="false">IF(J1889="PosK",SUMIFS(K:K,J:J,"NegK",H:H,H1889),"")</f>
        <v/>
      </c>
      <c r="N1889" s="61" t="str">
        <f aca="false">IF(J1889="PosK",SUMIFS(K:K,J:J,"eDNA",H:H,H1889),"")</f>
        <v/>
      </c>
      <c r="P1889" s="62"/>
      <c r="T1889" s="63"/>
      <c r="W1889" s="64"/>
    </row>
    <row r="1890" customFormat="false" ht="14.25" hidden="false" customHeight="false" outlineLevel="0" collapsed="false">
      <c r="A1890" s="0" t="s">
        <v>905</v>
      </c>
      <c r="B1890" s="52" t="s">
        <v>1221</v>
      </c>
      <c r="C1890" s="52" t="s">
        <v>743</v>
      </c>
      <c r="D1890" s="53" t="n">
        <v>0.1</v>
      </c>
      <c r="E1890" s="53" t="n">
        <v>29.39</v>
      </c>
      <c r="F1890" s="0" t="s">
        <v>1259</v>
      </c>
      <c r="G1890" s="0" t="str">
        <f aca="false">LEFT(B1890,2)</f>
        <v>22</v>
      </c>
      <c r="H1890" s="0" t="str">
        <f aca="false">I1890&amp;"_"&amp;G1890&amp;"_"&amp;F1890</f>
        <v>Karusse_22_20181002_DL2018056_FrederiksvaerkGym_BorupgaardGym_koersel1</v>
      </c>
      <c r="I1890" s="61" t="str">
        <f aca="false">MID(RIGHT(B1890,LEN(B1890)-3),1,FIND("_",RIGHT(B1890,LEN(B1890)-3))-1)</f>
        <v>Karusse</v>
      </c>
      <c r="J1890" s="61" t="str">
        <f aca="false">TRIM(SUBSTITUTE(RIGHT(B1890,FIND(I1890,B1890)+1),"_",""))</f>
        <v>PosK</v>
      </c>
      <c r="K1890" s="0" t="n">
        <f aca="false">IFERROR(VALUE(SUBSTITUTE(E1890,".",",")),E1890)</f>
        <v>29.39</v>
      </c>
      <c r="L1890" s="61" t="n">
        <f aca="false">IF(J1890="PosK",SUMIFS(K:K,J:J,"PosK",H:H,H1890),"")</f>
        <v>29.39</v>
      </c>
      <c r="M1890" s="61" t="n">
        <f aca="false">IF(J1890="PosK",SUMIFS(K:K,J:J,"NegK",H:H,H1890),"")</f>
        <v>0</v>
      </c>
      <c r="N1890" s="61" t="n">
        <f aca="false">IF(J1890="PosK",SUMIFS(K:K,J:J,"eDNA",H:H,H1890),"")</f>
        <v>74.89</v>
      </c>
      <c r="P1890" s="62" t="n">
        <f aca="false">IF(K1892="No Ct",0,K1892)</f>
        <v>38.32</v>
      </c>
      <c r="Q1890" s="62" t="n">
        <f aca="false">IF(K1893="No Ct",0,K1893)</f>
        <v>36.57</v>
      </c>
      <c r="R1890" s="0" t="str">
        <f aca="false">IF(AND(L1890&gt;0,M1890=0),"Valid","Invalid")</f>
        <v>Valid</v>
      </c>
      <c r="S1890" s="0" t="str">
        <f aca="false">IF(OR(P1890&gt;1,Q1890&gt;1),"Present","Absent")</f>
        <v>Present</v>
      </c>
      <c r="T1890" s="63" t="str">
        <f aca="false">IF(OR(AND(P1890&gt;1,P1890&lt;41),AND(Q1890&gt;1,Q1890&lt;41)),"Ct&lt;41","Ct&gt;41")</f>
        <v>Ct&lt;41</v>
      </c>
      <c r="U1890" s="0" t="str">
        <f aca="false">I1890</f>
        <v>Karusse</v>
      </c>
      <c r="V1890" s="0" t="str">
        <f aca="false">MID(F1890,10,9)</f>
        <v>DL2018056</v>
      </c>
      <c r="W1890" s="64" t="str">
        <f aca="false">V1890&amp;"_"&amp;U1890&amp;"_"&amp;R1890&amp;"_"&amp;S1890&amp;"_"&amp;T1890</f>
        <v>DL2018056_Karusse_Valid_Present_Ct&lt;41</v>
      </c>
    </row>
    <row r="1891" customFormat="false" ht="14.25" hidden="false" customHeight="false" outlineLevel="0" collapsed="false">
      <c r="A1891" s="0" t="s">
        <v>907</v>
      </c>
      <c r="B1891" s="52" t="s">
        <v>1222</v>
      </c>
      <c r="C1891" s="52" t="s">
        <v>747</v>
      </c>
      <c r="D1891" s="53" t="n">
        <v>0.1</v>
      </c>
      <c r="E1891" s="53" t="s">
        <v>748</v>
      </c>
      <c r="F1891" s="0" t="s">
        <v>1259</v>
      </c>
      <c r="G1891" s="0" t="str">
        <f aca="false">LEFT(B1891,2)</f>
        <v>22</v>
      </c>
      <c r="H1891" s="0" t="str">
        <f aca="false">I1891&amp;"_"&amp;G1891&amp;"_"&amp;F1891</f>
        <v>Karusse_22_20181002_DL2018056_FrederiksvaerkGym_BorupgaardGym_koersel1</v>
      </c>
      <c r="I1891" s="61" t="str">
        <f aca="false">MID(RIGHT(B1891,LEN(B1891)-3),1,FIND("_",RIGHT(B1891,LEN(B1891)-3))-1)</f>
        <v>Karusse</v>
      </c>
      <c r="J1891" s="61" t="str">
        <f aca="false">TRIM(SUBSTITUTE(RIGHT(B1891,FIND(I1891,B1891)+1),"_",""))</f>
        <v>NegK</v>
      </c>
      <c r="K1891" s="0" t="str">
        <f aca="false">IFERROR(VALUE(SUBSTITUTE(E1891,".",",")),E1891)</f>
        <v>No Ct</v>
      </c>
      <c r="L1891" s="61" t="str">
        <f aca="false">IF(J1891="PosK",SUMIFS(K:K,J:J,"PosK",H:H,H1891),"")</f>
        <v/>
      </c>
      <c r="M1891" s="61" t="str">
        <f aca="false">IF(J1891="PosK",SUMIFS(K:K,J:J,"NegK",H:H,H1891),"")</f>
        <v/>
      </c>
      <c r="N1891" s="61" t="str">
        <f aca="false">IF(J1891="PosK",SUMIFS(K:K,J:J,"eDNA",H:H,H1891),"")</f>
        <v/>
      </c>
    </row>
    <row r="1892" customFormat="false" ht="14.25" hidden="false" customHeight="false" outlineLevel="0" collapsed="false">
      <c r="A1892" s="0" t="s">
        <v>909</v>
      </c>
      <c r="B1892" s="52" t="s">
        <v>1223</v>
      </c>
      <c r="C1892" s="52" t="s">
        <v>751</v>
      </c>
      <c r="D1892" s="53" t="n">
        <v>0.1</v>
      </c>
      <c r="E1892" s="53" t="n">
        <v>38.32</v>
      </c>
      <c r="F1892" s="0" t="s">
        <v>1259</v>
      </c>
      <c r="G1892" s="0" t="str">
        <f aca="false">LEFT(B1892,2)</f>
        <v>22</v>
      </c>
      <c r="H1892" s="0" t="str">
        <f aca="false">I1892&amp;"_"&amp;G1892&amp;"_"&amp;F1892</f>
        <v>Karusse_22_20181002_DL2018056_FrederiksvaerkGym_BorupgaardGym_koersel1</v>
      </c>
      <c r="I1892" s="61" t="str">
        <f aca="false">MID(RIGHT(B1892,LEN(B1892)-3),1,FIND("_",RIGHT(B1892,LEN(B1892)-3))-1)</f>
        <v>Karusse</v>
      </c>
      <c r="J1892" s="61" t="str">
        <f aca="false">TRIM(SUBSTITUTE(RIGHT(B1892,FIND(I1892,B1892)+1),"_",""))</f>
        <v>eDNA</v>
      </c>
      <c r="K1892" s="0" t="n">
        <f aca="false">IFERROR(VALUE(SUBSTITUTE(E1892,".",",")),E1892)</f>
        <v>38.32</v>
      </c>
      <c r="L1892" s="61" t="str">
        <f aca="false">IF(J1892="PosK",SUMIFS(K:K,J:J,"PosK",H:H,H1892),"")</f>
        <v/>
      </c>
      <c r="M1892" s="61" t="str">
        <f aca="false">IF(J1892="PosK",SUMIFS(K:K,J:J,"NegK",H:H,H1892),"")</f>
        <v/>
      </c>
      <c r="N1892" s="61" t="str">
        <f aca="false">IF(J1892="PosK",SUMIFS(K:K,J:J,"eDNA",H:H,H1892),"")</f>
        <v/>
      </c>
      <c r="Q1892" s="62"/>
    </row>
    <row r="1893" customFormat="false" ht="14.25" hidden="false" customHeight="false" outlineLevel="0" collapsed="false">
      <c r="A1893" s="0" t="s">
        <v>911</v>
      </c>
      <c r="B1893" s="52" t="s">
        <v>1223</v>
      </c>
      <c r="C1893" s="52" t="s">
        <v>751</v>
      </c>
      <c r="D1893" s="53" t="n">
        <v>0.1</v>
      </c>
      <c r="E1893" s="53" t="n">
        <v>36.57</v>
      </c>
      <c r="F1893" s="0" t="s">
        <v>1259</v>
      </c>
      <c r="G1893" s="0" t="str">
        <f aca="false">LEFT(B1893,2)</f>
        <v>22</v>
      </c>
      <c r="H1893" s="0" t="str">
        <f aca="false">I1893&amp;"_"&amp;G1893&amp;"_"&amp;F1893</f>
        <v>Karusse_22_20181002_DL2018056_FrederiksvaerkGym_BorupgaardGym_koersel1</v>
      </c>
      <c r="I1893" s="61" t="str">
        <f aca="false">MID(RIGHT(B1893,LEN(B1893)-3),1,FIND("_",RIGHT(B1893,LEN(B1893)-3))-1)</f>
        <v>Karusse</v>
      </c>
      <c r="J1893" s="61" t="str">
        <f aca="false">TRIM(SUBSTITUTE(RIGHT(B1893,FIND(I1893,B1893)+1),"_",""))</f>
        <v>eDNA</v>
      </c>
      <c r="K1893" s="0" t="n">
        <f aca="false">IFERROR(VALUE(SUBSTITUTE(E1893,".",",")),E1893)</f>
        <v>36.57</v>
      </c>
      <c r="L1893" s="61" t="str">
        <f aca="false">IF(J1893="PosK",SUMIFS(K:K,J:J,"PosK",H:H,H1893),"")</f>
        <v/>
      </c>
      <c r="M1893" s="61" t="str">
        <f aca="false">IF(J1893="PosK",SUMIFS(K:K,J:J,"NegK",H:H,H1893),"")</f>
        <v/>
      </c>
      <c r="N1893" s="61" t="str">
        <f aca="false">IF(J1893="PosK",SUMIFS(K:K,J:J,"eDNA",H:H,H1893),"")</f>
        <v/>
      </c>
      <c r="P1893" s="62"/>
      <c r="T1893" s="63"/>
      <c r="W1893" s="64"/>
    </row>
    <row r="1894" customFormat="false" ht="14.25" hidden="false" customHeight="false" outlineLevel="0" collapsed="false">
      <c r="A1894" s="0" t="s">
        <v>741</v>
      </c>
      <c r="B1894" s="52" t="s">
        <v>742</v>
      </c>
      <c r="C1894" s="52" t="s">
        <v>743</v>
      </c>
      <c r="D1894" s="53" t="n">
        <v>0.1</v>
      </c>
      <c r="E1894" s="53" t="n">
        <v>32.01</v>
      </c>
      <c r="F1894" s="0" t="s">
        <v>1260</v>
      </c>
      <c r="G1894" s="0" t="str">
        <f aca="false">LEFT(B1894,2)</f>
        <v>01</v>
      </c>
      <c r="H1894" s="0" t="str">
        <f aca="false">I1894&amp;"_"&amp;G1894&amp;"_"&amp;F1894</f>
        <v>Loegfroe_01_20181003_DL2018091_BorupgaardGym_koersel1</v>
      </c>
      <c r="I1894" s="61" t="str">
        <f aca="false">MID(RIGHT(B1894,LEN(B1894)-3),1,FIND("_",RIGHT(B1894,LEN(B1894)-3))-1)</f>
        <v>Loegfroe</v>
      </c>
      <c r="J1894" s="61" t="str">
        <f aca="false">TRIM(SUBSTITUTE(RIGHT(B1894,FIND(I1894,B1894)+1),"_",""))</f>
        <v>PosK</v>
      </c>
      <c r="K1894" s="0" t="n">
        <f aca="false">IFERROR(VALUE(SUBSTITUTE(E1894,".",",")),E1894)</f>
        <v>32.01</v>
      </c>
      <c r="L1894" s="61" t="n">
        <f aca="false">IF(J1894="PosK",SUMIFS(K:K,J:J,"PosK",H:H,H1894),"")</f>
        <v>32.01</v>
      </c>
      <c r="M1894" s="61" t="n">
        <f aca="false">IF(J1894="PosK",SUMIFS(K:K,J:J,"NegK",H:H,H1894),"")</f>
        <v>0</v>
      </c>
      <c r="N1894" s="61" t="n">
        <f aca="false">IF(J1894="PosK",SUMIFS(K:K,J:J,"eDNA",H:H,H1894),"")</f>
        <v>0</v>
      </c>
      <c r="P1894" s="62" t="n">
        <f aca="false">IF(K1896="No Ct",0,K1896)</f>
        <v>0</v>
      </c>
      <c r="Q1894" s="62" t="n">
        <f aca="false">IF(K1897="No Ct",0,K1897)</f>
        <v>0</v>
      </c>
      <c r="R1894" s="0" t="str">
        <f aca="false">IF(AND(L1894&gt;0,M1894=0),"Valid","Invalid")</f>
        <v>Valid</v>
      </c>
      <c r="S1894" s="0" t="str">
        <f aca="false">IF(OR(P1894&gt;1,Q1894&gt;1),"Present","Absent")</f>
        <v>Absent</v>
      </c>
      <c r="T1894" s="63" t="str">
        <f aca="false">IF(OR(AND(P1894&gt;1,P1894&lt;41),AND(Q1894&gt;1,Q1894&lt;41)),"Ct&lt;41","Ct&gt;41")</f>
        <v>Ct&gt;41</v>
      </c>
      <c r="U1894" s="0" t="str">
        <f aca="false">I1894</f>
        <v>Loegfroe</v>
      </c>
      <c r="V1894" s="0" t="str">
        <f aca="false">MID(F1894,10,9)</f>
        <v>DL2018091</v>
      </c>
      <c r="W1894" s="64" t="str">
        <f aca="false">V1894&amp;"_"&amp;U1894&amp;"_"&amp;R1894&amp;"_"&amp;S1894&amp;"_"&amp;T1894</f>
        <v>DL2018091_Loegfroe_Valid_Absent_Ct&gt;41</v>
      </c>
    </row>
    <row r="1895" customFormat="false" ht="14.25" hidden="false" customHeight="false" outlineLevel="0" collapsed="false">
      <c r="A1895" s="0" t="s">
        <v>745</v>
      </c>
      <c r="B1895" s="52" t="s">
        <v>746</v>
      </c>
      <c r="C1895" s="52" t="s">
        <v>747</v>
      </c>
      <c r="D1895" s="53" t="n">
        <v>0.1</v>
      </c>
      <c r="E1895" s="53" t="s">
        <v>748</v>
      </c>
      <c r="F1895" s="0" t="s">
        <v>1260</v>
      </c>
      <c r="G1895" s="0" t="str">
        <f aca="false">LEFT(B1895,2)</f>
        <v>01</v>
      </c>
      <c r="H1895" s="0" t="str">
        <f aca="false">I1895&amp;"_"&amp;G1895&amp;"_"&amp;F1895</f>
        <v>Loegfroe_01_20181003_DL2018091_BorupgaardGym_koersel1</v>
      </c>
      <c r="I1895" s="61" t="str">
        <f aca="false">MID(RIGHT(B1895,LEN(B1895)-3),1,FIND("_",RIGHT(B1895,LEN(B1895)-3))-1)</f>
        <v>Loegfroe</v>
      </c>
      <c r="J1895" s="61" t="str">
        <f aca="false">TRIM(SUBSTITUTE(RIGHT(B1895,FIND(I1895,B1895)+1),"_",""))</f>
        <v>NegK</v>
      </c>
      <c r="K1895" s="0" t="str">
        <f aca="false">IFERROR(VALUE(SUBSTITUTE(E1895,".",",")),E1895)</f>
        <v>No Ct</v>
      </c>
      <c r="L1895" s="61" t="str">
        <f aca="false">IF(J1895="PosK",SUMIFS(K:K,J:J,"PosK",H:H,H1895),"")</f>
        <v/>
      </c>
      <c r="M1895" s="61" t="str">
        <f aca="false">IF(J1895="PosK",SUMIFS(K:K,J:J,"NegK",H:H,H1895),"")</f>
        <v/>
      </c>
      <c r="N1895" s="61" t="str">
        <f aca="false">IF(J1895="PosK",SUMIFS(K:K,J:J,"eDNA",H:H,H1895),"")</f>
        <v/>
      </c>
    </row>
    <row r="1896" customFormat="false" ht="14.25" hidden="false" customHeight="false" outlineLevel="0" collapsed="false">
      <c r="A1896" s="0" t="s">
        <v>749</v>
      </c>
      <c r="B1896" s="52" t="s">
        <v>750</v>
      </c>
      <c r="C1896" s="52" t="s">
        <v>751</v>
      </c>
      <c r="D1896" s="53" t="n">
        <v>0.1</v>
      </c>
      <c r="E1896" s="53" t="s">
        <v>748</v>
      </c>
      <c r="F1896" s="0" t="s">
        <v>1260</v>
      </c>
      <c r="G1896" s="0" t="str">
        <f aca="false">LEFT(B1896,2)</f>
        <v>01</v>
      </c>
      <c r="H1896" s="0" t="str">
        <f aca="false">I1896&amp;"_"&amp;G1896&amp;"_"&amp;F1896</f>
        <v>Loegfroe_01_20181003_DL2018091_BorupgaardGym_koersel1</v>
      </c>
      <c r="I1896" s="61" t="str">
        <f aca="false">MID(RIGHT(B1896,LEN(B1896)-3),1,FIND("_",RIGHT(B1896,LEN(B1896)-3))-1)</f>
        <v>Loegfroe</v>
      </c>
      <c r="J1896" s="61" t="str">
        <f aca="false">TRIM(SUBSTITUTE(RIGHT(B1896,FIND(I1896,B1896)+1),"_",""))</f>
        <v>eDNA</v>
      </c>
      <c r="K1896" s="0" t="str">
        <f aca="false">IFERROR(VALUE(SUBSTITUTE(E1896,".",",")),E1896)</f>
        <v>No Ct</v>
      </c>
      <c r="L1896" s="61" t="str">
        <f aca="false">IF(J1896="PosK",SUMIFS(K:K,J:J,"PosK",H:H,H1896),"")</f>
        <v/>
      </c>
      <c r="M1896" s="61" t="str">
        <f aca="false">IF(J1896="PosK",SUMIFS(K:K,J:J,"NegK",H:H,H1896),"")</f>
        <v/>
      </c>
      <c r="N1896" s="61" t="str">
        <f aca="false">IF(J1896="PosK",SUMIFS(K:K,J:J,"eDNA",H:H,H1896),"")</f>
        <v/>
      </c>
      <c r="Q1896" s="62"/>
    </row>
    <row r="1897" customFormat="false" ht="14.25" hidden="false" customHeight="false" outlineLevel="0" collapsed="false">
      <c r="A1897" s="0" t="s">
        <v>752</v>
      </c>
      <c r="B1897" s="52" t="s">
        <v>753</v>
      </c>
      <c r="C1897" s="52" t="s">
        <v>751</v>
      </c>
      <c r="D1897" s="53" t="n">
        <v>0.1</v>
      </c>
      <c r="E1897" s="53" t="s">
        <v>748</v>
      </c>
      <c r="F1897" s="0" t="s">
        <v>1260</v>
      </c>
      <c r="G1897" s="0" t="str">
        <f aca="false">LEFT(B1897,2)</f>
        <v>01</v>
      </c>
      <c r="H1897" s="0" t="str">
        <f aca="false">I1897&amp;"_"&amp;G1897&amp;"_"&amp;F1897</f>
        <v>Loegfroe_01_20181003_DL2018091_BorupgaardGym_koersel1</v>
      </c>
      <c r="I1897" s="61" t="str">
        <f aca="false">MID(RIGHT(B1897,LEN(B1897)-3),1,FIND("_",RIGHT(B1897,LEN(B1897)-3))-1)</f>
        <v>Loegfroe</v>
      </c>
      <c r="J1897" s="61" t="str">
        <f aca="false">TRIM(SUBSTITUTE(RIGHT(B1897,FIND(I1897,B1897)+1),"_",""))</f>
        <v>eDNA</v>
      </c>
      <c r="K1897" s="0" t="str">
        <f aca="false">IFERROR(VALUE(SUBSTITUTE(E1897,".",",")),E1897)</f>
        <v>No Ct</v>
      </c>
      <c r="L1897" s="61" t="str">
        <f aca="false">IF(J1897="PosK",SUMIFS(K:K,J:J,"PosK",H:H,H1897),"")</f>
        <v/>
      </c>
      <c r="M1897" s="61" t="str">
        <f aca="false">IF(J1897="PosK",SUMIFS(K:K,J:J,"NegK",H:H,H1897),"")</f>
        <v/>
      </c>
      <c r="N1897" s="61" t="str">
        <f aca="false">IF(J1897="PosK",SUMIFS(K:K,J:J,"eDNA",H:H,H1897),"")</f>
        <v/>
      </c>
      <c r="P1897" s="62"/>
      <c r="T1897" s="63"/>
      <c r="W1897" s="64"/>
    </row>
    <row r="1898" customFormat="false" ht="14.25" hidden="false" customHeight="false" outlineLevel="0" collapsed="false">
      <c r="A1898" s="0" t="s">
        <v>754</v>
      </c>
      <c r="B1898" s="52" t="s">
        <v>755</v>
      </c>
      <c r="C1898" s="52" t="s">
        <v>743</v>
      </c>
      <c r="D1898" s="53" t="n">
        <v>0.1</v>
      </c>
      <c r="E1898" s="53" t="n">
        <v>28.45</v>
      </c>
      <c r="F1898" s="0" t="s">
        <v>1260</v>
      </c>
      <c r="G1898" s="0" t="str">
        <f aca="false">LEFT(B1898,2)</f>
        <v>02</v>
      </c>
      <c r="H1898" s="0" t="str">
        <f aca="false">I1898&amp;"_"&amp;G1898&amp;"_"&amp;F1898</f>
        <v>StorVandsalamander_02_20181003_DL2018091_BorupgaardGym_koersel1</v>
      </c>
      <c r="I1898" s="61" t="str">
        <f aca="false">MID(RIGHT(B1898,LEN(B1898)-3),1,FIND("_",RIGHT(B1898,LEN(B1898)-3))-1)</f>
        <v>StorVandsalamander</v>
      </c>
      <c r="J1898" s="61" t="str">
        <f aca="false">TRIM(SUBSTITUTE(RIGHT(B1898,FIND(I1898,B1898)+1),"_",""))</f>
        <v>PosK</v>
      </c>
      <c r="K1898" s="0" t="n">
        <f aca="false">IFERROR(VALUE(SUBSTITUTE(E1898,".",",")),E1898)</f>
        <v>28.45</v>
      </c>
      <c r="L1898" s="61" t="n">
        <f aca="false">IF(J1898="PosK",SUMIFS(K:K,J:J,"PosK",H:H,H1898),"")</f>
        <v>28.45</v>
      </c>
      <c r="M1898" s="61" t="n">
        <f aca="false">IF(J1898="PosK",SUMIFS(K:K,J:J,"NegK",H:H,H1898),"")</f>
        <v>0</v>
      </c>
      <c r="N1898" s="61" t="n">
        <f aca="false">IF(J1898="PosK",SUMIFS(K:K,J:J,"eDNA",H:H,H1898),"")</f>
        <v>0</v>
      </c>
      <c r="P1898" s="62" t="n">
        <f aca="false">IF(K1900="No Ct",0,K1900)</f>
        <v>0</v>
      </c>
      <c r="Q1898" s="62" t="n">
        <f aca="false">IF(K1901="No Ct",0,K1901)</f>
        <v>0</v>
      </c>
      <c r="R1898" s="0" t="str">
        <f aca="false">IF(AND(L1898&gt;0,M1898=0),"Valid","Invalid")</f>
        <v>Valid</v>
      </c>
      <c r="S1898" s="0" t="str">
        <f aca="false">IF(OR(P1898&gt;1,Q1898&gt;1),"Present","Absent")</f>
        <v>Absent</v>
      </c>
      <c r="T1898" s="63" t="str">
        <f aca="false">IF(OR(AND(P1898&gt;1,P1898&lt;41),AND(Q1898&gt;1,Q1898&lt;41)),"Ct&lt;41","Ct&gt;41")</f>
        <v>Ct&gt;41</v>
      </c>
      <c r="U1898" s="0" t="str">
        <f aca="false">I1898</f>
        <v>StorVandsalamander</v>
      </c>
      <c r="V1898" s="0" t="str">
        <f aca="false">MID(F1898,10,9)</f>
        <v>DL2018091</v>
      </c>
      <c r="W1898" s="64" t="str">
        <f aca="false">V1898&amp;"_"&amp;U1898&amp;"_"&amp;R1898&amp;"_"&amp;S1898&amp;"_"&amp;T1898</f>
        <v>DL2018091_StorVandsalamander_Valid_Absent_Ct&gt;41</v>
      </c>
    </row>
    <row r="1899" customFormat="false" ht="14.25" hidden="false" customHeight="false" outlineLevel="0" collapsed="false">
      <c r="A1899" s="0" t="s">
        <v>756</v>
      </c>
      <c r="B1899" s="52" t="s">
        <v>757</v>
      </c>
      <c r="C1899" s="52" t="s">
        <v>747</v>
      </c>
      <c r="D1899" s="53" t="n">
        <v>0.1</v>
      </c>
      <c r="E1899" s="53" t="s">
        <v>748</v>
      </c>
      <c r="F1899" s="0" t="s">
        <v>1260</v>
      </c>
      <c r="G1899" s="0" t="str">
        <f aca="false">LEFT(B1899,2)</f>
        <v>02</v>
      </c>
      <c r="H1899" s="0" t="str">
        <f aca="false">I1899&amp;"_"&amp;G1899&amp;"_"&amp;F1899</f>
        <v>StorVandsalamander_02_20181003_DL2018091_BorupgaardGym_koersel1</v>
      </c>
      <c r="I1899" s="61" t="str">
        <f aca="false">MID(RIGHT(B1899,LEN(B1899)-3),1,FIND("_",RIGHT(B1899,LEN(B1899)-3))-1)</f>
        <v>StorVandsalamander</v>
      </c>
      <c r="J1899" s="61" t="str">
        <f aca="false">TRIM(SUBSTITUTE(RIGHT(B1899,FIND(I1899,B1899)+1),"_",""))</f>
        <v>NegK</v>
      </c>
      <c r="K1899" s="0" t="str">
        <f aca="false">IFERROR(VALUE(SUBSTITUTE(E1899,".",",")),E1899)</f>
        <v>No Ct</v>
      </c>
      <c r="L1899" s="61" t="str">
        <f aca="false">IF(J1899="PosK",SUMIFS(K:K,J:J,"PosK",H:H,H1899),"")</f>
        <v/>
      </c>
      <c r="M1899" s="61" t="str">
        <f aca="false">IF(J1899="PosK",SUMIFS(K:K,J:J,"NegK",H:H,H1899),"")</f>
        <v/>
      </c>
      <c r="N1899" s="61" t="str">
        <f aca="false">IF(J1899="PosK",SUMIFS(K:K,J:J,"eDNA",H:H,H1899),"")</f>
        <v/>
      </c>
    </row>
    <row r="1900" customFormat="false" ht="14.25" hidden="false" customHeight="false" outlineLevel="0" collapsed="false">
      <c r="A1900" s="0" t="s">
        <v>758</v>
      </c>
      <c r="B1900" s="52" t="s">
        <v>759</v>
      </c>
      <c r="C1900" s="52" t="s">
        <v>751</v>
      </c>
      <c r="D1900" s="53" t="n">
        <v>0.1</v>
      </c>
      <c r="E1900" s="53" t="s">
        <v>748</v>
      </c>
      <c r="F1900" s="0" t="s">
        <v>1260</v>
      </c>
      <c r="G1900" s="0" t="str">
        <f aca="false">LEFT(B1900,2)</f>
        <v>02</v>
      </c>
      <c r="H1900" s="0" t="str">
        <f aca="false">I1900&amp;"_"&amp;G1900&amp;"_"&amp;F1900</f>
        <v>StorVandsalamander_02_20181003_DL2018091_BorupgaardGym_koersel1</v>
      </c>
      <c r="I1900" s="61" t="str">
        <f aca="false">MID(RIGHT(B1900,LEN(B1900)-3),1,FIND("_",RIGHT(B1900,LEN(B1900)-3))-1)</f>
        <v>StorVandsalamander</v>
      </c>
      <c r="J1900" s="61" t="str">
        <f aca="false">TRIM(SUBSTITUTE(RIGHT(B1900,FIND(I1900,B1900)+1),"_",""))</f>
        <v>eDNA</v>
      </c>
      <c r="K1900" s="0" t="str">
        <f aca="false">IFERROR(VALUE(SUBSTITUTE(E1900,".",",")),E1900)</f>
        <v>No Ct</v>
      </c>
      <c r="L1900" s="61" t="str">
        <f aca="false">IF(J1900="PosK",SUMIFS(K:K,J:J,"PosK",H:H,H1900),"")</f>
        <v/>
      </c>
      <c r="M1900" s="61" t="str">
        <f aca="false">IF(J1900="PosK",SUMIFS(K:K,J:J,"NegK",H:H,H1900),"")</f>
        <v/>
      </c>
      <c r="N1900" s="61" t="str">
        <f aca="false">IF(J1900="PosK",SUMIFS(K:K,J:J,"eDNA",H:H,H1900),"")</f>
        <v/>
      </c>
      <c r="Q1900" s="62"/>
    </row>
    <row r="1901" customFormat="false" ht="14.25" hidden="false" customHeight="false" outlineLevel="0" collapsed="false">
      <c r="A1901" s="0" t="s">
        <v>760</v>
      </c>
      <c r="B1901" s="52" t="s">
        <v>761</v>
      </c>
      <c r="C1901" s="52" t="s">
        <v>751</v>
      </c>
      <c r="D1901" s="53" t="n">
        <v>0.1</v>
      </c>
      <c r="E1901" s="53" t="s">
        <v>748</v>
      </c>
      <c r="F1901" s="0" t="s">
        <v>1260</v>
      </c>
      <c r="G1901" s="0" t="str">
        <f aca="false">LEFT(B1901,2)</f>
        <v>02</v>
      </c>
      <c r="H1901" s="0" t="str">
        <f aca="false">I1901&amp;"_"&amp;G1901&amp;"_"&amp;F1901</f>
        <v>StorVandsalamander_02_20181003_DL2018091_BorupgaardGym_koersel1</v>
      </c>
      <c r="I1901" s="61" t="str">
        <f aca="false">MID(RIGHT(B1901,LEN(B1901)-3),1,FIND("_",RIGHT(B1901,LEN(B1901)-3))-1)</f>
        <v>StorVandsalamander</v>
      </c>
      <c r="J1901" s="61" t="str">
        <f aca="false">TRIM(SUBSTITUTE(RIGHT(B1901,FIND(I1901,B1901)+1),"_",""))</f>
        <v>eDNA</v>
      </c>
      <c r="K1901" s="0" t="str">
        <f aca="false">IFERROR(VALUE(SUBSTITUTE(E1901,".",",")),E1901)</f>
        <v>No Ct</v>
      </c>
      <c r="L1901" s="61" t="str">
        <f aca="false">IF(J1901="PosK",SUMIFS(K:K,J:J,"PosK",H:H,H1901),"")</f>
        <v/>
      </c>
      <c r="M1901" s="61" t="str">
        <f aca="false">IF(J1901="PosK",SUMIFS(K:K,J:J,"NegK",H:H,H1901),"")</f>
        <v/>
      </c>
      <c r="N1901" s="61" t="str">
        <f aca="false">IF(J1901="PosK",SUMIFS(K:K,J:J,"eDNA",H:H,H1901),"")</f>
        <v/>
      </c>
      <c r="P1901" s="62"/>
      <c r="T1901" s="63"/>
      <c r="W1901" s="64"/>
    </row>
    <row r="1902" customFormat="false" ht="14.25" hidden="false" customHeight="false" outlineLevel="0" collapsed="false">
      <c r="A1902" s="0" t="s">
        <v>762</v>
      </c>
      <c r="B1902" s="52" t="s">
        <v>763</v>
      </c>
      <c r="C1902" s="52" t="s">
        <v>743</v>
      </c>
      <c r="D1902" s="53" t="n">
        <v>0.1</v>
      </c>
      <c r="E1902" s="53" t="n">
        <v>24.77</v>
      </c>
      <c r="F1902" s="0" t="s">
        <v>1260</v>
      </c>
      <c r="G1902" s="0" t="str">
        <f aca="false">LEFT(B1902,2)</f>
        <v>03</v>
      </c>
      <c r="H1902" s="0" t="str">
        <f aca="false">I1902&amp;"_"&amp;G1902&amp;"_"&amp;F1902</f>
        <v>Strandtudse_03_20181003_DL2018091_BorupgaardGym_koersel1</v>
      </c>
      <c r="I1902" s="61" t="str">
        <f aca="false">MID(RIGHT(B1902,LEN(B1902)-3),1,FIND("_",RIGHT(B1902,LEN(B1902)-3))-1)</f>
        <v>Strandtudse</v>
      </c>
      <c r="J1902" s="61" t="str">
        <f aca="false">TRIM(SUBSTITUTE(RIGHT(B1902,FIND(I1902,B1902)+1),"_",""))</f>
        <v>PosK</v>
      </c>
      <c r="K1902" s="0" t="n">
        <f aca="false">IFERROR(VALUE(SUBSTITUTE(E1902,".",",")),E1902)</f>
        <v>24.77</v>
      </c>
      <c r="L1902" s="61" t="n">
        <f aca="false">IF(J1902="PosK",SUMIFS(K:K,J:J,"PosK",H:H,H1902),"")</f>
        <v>24.77</v>
      </c>
      <c r="M1902" s="61" t="n">
        <f aca="false">IF(J1902="PosK",SUMIFS(K:K,J:J,"NegK",H:H,H1902),"")</f>
        <v>0</v>
      </c>
      <c r="N1902" s="61" t="n">
        <f aca="false">IF(J1902="PosK",SUMIFS(K:K,J:J,"eDNA",H:H,H1902),"")</f>
        <v>0</v>
      </c>
      <c r="P1902" s="62" t="n">
        <f aca="false">IF(K1904="No Ct",0,K1904)</f>
        <v>0</v>
      </c>
      <c r="Q1902" s="62" t="n">
        <f aca="false">IF(K1905="No Ct",0,K1905)</f>
        <v>0</v>
      </c>
      <c r="R1902" s="0" t="str">
        <f aca="false">IF(AND(L1902&gt;0,M1902=0),"Valid","Invalid")</f>
        <v>Valid</v>
      </c>
      <c r="S1902" s="0" t="str">
        <f aca="false">IF(OR(P1902&gt;1,Q1902&gt;1),"Present","Absent")</f>
        <v>Absent</v>
      </c>
      <c r="T1902" s="63" t="str">
        <f aca="false">IF(OR(AND(P1902&gt;1,P1902&lt;41),AND(Q1902&gt;1,Q1902&lt;41)),"Ct&lt;41","Ct&gt;41")</f>
        <v>Ct&gt;41</v>
      </c>
      <c r="U1902" s="0" t="str">
        <f aca="false">I1902</f>
        <v>Strandtudse</v>
      </c>
      <c r="V1902" s="0" t="str">
        <f aca="false">MID(F1902,10,9)</f>
        <v>DL2018091</v>
      </c>
      <c r="W1902" s="64" t="str">
        <f aca="false">V1902&amp;"_"&amp;U1902&amp;"_"&amp;R1902&amp;"_"&amp;S1902&amp;"_"&amp;T1902</f>
        <v>DL2018091_Strandtudse_Valid_Absent_Ct&gt;41</v>
      </c>
    </row>
    <row r="1903" customFormat="false" ht="14.25" hidden="false" customHeight="false" outlineLevel="0" collapsed="false">
      <c r="A1903" s="0" t="s">
        <v>764</v>
      </c>
      <c r="B1903" s="52" t="s">
        <v>765</v>
      </c>
      <c r="C1903" s="52" t="s">
        <v>747</v>
      </c>
      <c r="D1903" s="53" t="n">
        <v>0.1</v>
      </c>
      <c r="E1903" s="53" t="s">
        <v>748</v>
      </c>
      <c r="F1903" s="0" t="s">
        <v>1260</v>
      </c>
      <c r="G1903" s="0" t="str">
        <f aca="false">LEFT(B1903,2)</f>
        <v>03</v>
      </c>
      <c r="H1903" s="0" t="str">
        <f aca="false">I1903&amp;"_"&amp;G1903&amp;"_"&amp;F1903</f>
        <v>Strandtudse_03_20181003_DL2018091_BorupgaardGym_koersel1</v>
      </c>
      <c r="I1903" s="61" t="str">
        <f aca="false">MID(RIGHT(B1903,LEN(B1903)-3),1,FIND("_",RIGHT(B1903,LEN(B1903)-3))-1)</f>
        <v>Strandtudse</v>
      </c>
      <c r="J1903" s="61" t="str">
        <f aca="false">TRIM(SUBSTITUTE(RIGHT(B1903,FIND(I1903,B1903)+1),"_",""))</f>
        <v>NegK</v>
      </c>
      <c r="K1903" s="0" t="str">
        <f aca="false">IFERROR(VALUE(SUBSTITUTE(E1903,".",",")),E1903)</f>
        <v>No Ct</v>
      </c>
      <c r="L1903" s="61" t="str">
        <f aca="false">IF(J1903="PosK",SUMIFS(K:K,J:J,"PosK",H:H,H1903),"")</f>
        <v/>
      </c>
      <c r="M1903" s="61" t="str">
        <f aca="false">IF(J1903="PosK",SUMIFS(K:K,J:J,"NegK",H:H,H1903),"")</f>
        <v/>
      </c>
      <c r="N1903" s="61" t="str">
        <f aca="false">IF(J1903="PosK",SUMIFS(K:K,J:J,"eDNA",H:H,H1903),"")</f>
        <v/>
      </c>
    </row>
    <row r="1904" customFormat="false" ht="14.25" hidden="false" customHeight="false" outlineLevel="0" collapsed="false">
      <c r="A1904" s="0" t="s">
        <v>766</v>
      </c>
      <c r="B1904" s="52" t="s">
        <v>767</v>
      </c>
      <c r="C1904" s="52" t="s">
        <v>751</v>
      </c>
      <c r="D1904" s="53" t="n">
        <v>0.1</v>
      </c>
      <c r="E1904" s="53" t="s">
        <v>748</v>
      </c>
      <c r="F1904" s="0" t="s">
        <v>1260</v>
      </c>
      <c r="G1904" s="0" t="str">
        <f aca="false">LEFT(B1904,2)</f>
        <v>03</v>
      </c>
      <c r="H1904" s="0" t="str">
        <f aca="false">I1904&amp;"_"&amp;G1904&amp;"_"&amp;F1904</f>
        <v>Strandtudse_03_20181003_DL2018091_BorupgaardGym_koersel1</v>
      </c>
      <c r="I1904" s="61" t="str">
        <f aca="false">MID(RIGHT(B1904,LEN(B1904)-3),1,FIND("_",RIGHT(B1904,LEN(B1904)-3))-1)</f>
        <v>Strandtudse</v>
      </c>
      <c r="J1904" s="61" t="str">
        <f aca="false">TRIM(SUBSTITUTE(RIGHT(B1904,FIND(I1904,B1904)+1),"_",""))</f>
        <v>eDNA</v>
      </c>
      <c r="K1904" s="0" t="str">
        <f aca="false">IFERROR(VALUE(SUBSTITUTE(E1904,".",",")),E1904)</f>
        <v>No Ct</v>
      </c>
      <c r="L1904" s="61" t="str">
        <f aca="false">IF(J1904="PosK",SUMIFS(K:K,J:J,"PosK",H:H,H1904),"")</f>
        <v/>
      </c>
      <c r="M1904" s="61" t="str">
        <f aca="false">IF(J1904="PosK",SUMIFS(K:K,J:J,"NegK",H:H,H1904),"")</f>
        <v/>
      </c>
      <c r="N1904" s="61" t="str">
        <f aca="false">IF(J1904="PosK",SUMIFS(K:K,J:J,"eDNA",H:H,H1904),"")</f>
        <v/>
      </c>
      <c r="Q1904" s="62"/>
    </row>
    <row r="1905" customFormat="false" ht="14.25" hidden="false" customHeight="false" outlineLevel="0" collapsed="false">
      <c r="A1905" s="0" t="s">
        <v>768</v>
      </c>
      <c r="B1905" s="52" t="s">
        <v>769</v>
      </c>
      <c r="C1905" s="52" t="s">
        <v>751</v>
      </c>
      <c r="D1905" s="53" t="n">
        <v>0.1</v>
      </c>
      <c r="E1905" s="53" t="s">
        <v>748</v>
      </c>
      <c r="F1905" s="0" t="s">
        <v>1260</v>
      </c>
      <c r="G1905" s="0" t="str">
        <f aca="false">LEFT(B1905,2)</f>
        <v>03</v>
      </c>
      <c r="H1905" s="0" t="str">
        <f aca="false">I1905&amp;"_"&amp;G1905&amp;"_"&amp;F1905</f>
        <v>Strandtudse_03_20181003_DL2018091_BorupgaardGym_koersel1</v>
      </c>
      <c r="I1905" s="61" t="str">
        <f aca="false">MID(RIGHT(B1905,LEN(B1905)-3),1,FIND("_",RIGHT(B1905,LEN(B1905)-3))-1)</f>
        <v>Strandtudse</v>
      </c>
      <c r="J1905" s="61" t="str">
        <f aca="false">TRIM(SUBSTITUTE(RIGHT(B1905,FIND(I1905,B1905)+1),"_",""))</f>
        <v>eDNA</v>
      </c>
      <c r="K1905" s="0" t="str">
        <f aca="false">IFERROR(VALUE(SUBSTITUTE(E1905,".",",")),E1905)</f>
        <v>No Ct</v>
      </c>
      <c r="L1905" s="61" t="str">
        <f aca="false">IF(J1905="PosK",SUMIFS(K:K,J:J,"PosK",H:H,H1905),"")</f>
        <v/>
      </c>
      <c r="M1905" s="61" t="str">
        <f aca="false">IF(J1905="PosK",SUMIFS(K:K,J:J,"NegK",H:H,H1905),"")</f>
        <v/>
      </c>
      <c r="N1905" s="61" t="str">
        <f aca="false">IF(J1905="PosK",SUMIFS(K:K,J:J,"eDNA",H:H,H1905),"")</f>
        <v/>
      </c>
      <c r="P1905" s="62"/>
      <c r="T1905" s="63"/>
      <c r="W1905" s="64"/>
    </row>
    <row r="1906" customFormat="false" ht="14.25" hidden="false" customHeight="false" outlineLevel="0" collapsed="false">
      <c r="A1906" s="0" t="s">
        <v>770</v>
      </c>
      <c r="B1906" s="52" t="s">
        <v>771</v>
      </c>
      <c r="C1906" s="52" t="s">
        <v>743</v>
      </c>
      <c r="D1906" s="53" t="n">
        <v>0.1</v>
      </c>
      <c r="E1906" s="53" t="n">
        <v>31.59</v>
      </c>
      <c r="F1906" s="0" t="s">
        <v>1260</v>
      </c>
      <c r="G1906" s="0" t="str">
        <f aca="false">LEFT(B1906,2)</f>
        <v>04</v>
      </c>
      <c r="H1906" s="0" t="str">
        <f aca="false">I1906&amp;"_"&amp;G1906&amp;"_"&amp;F1906</f>
        <v>GroenbrogetTudse_04_20181003_DL2018091_BorupgaardGym_koersel1</v>
      </c>
      <c r="I1906" s="61" t="str">
        <f aca="false">MID(RIGHT(B1906,LEN(B1906)-3),1,FIND("_",RIGHT(B1906,LEN(B1906)-3))-1)</f>
        <v>GroenbrogetTudse</v>
      </c>
      <c r="J1906" s="61" t="str">
        <f aca="false">TRIM(SUBSTITUTE(RIGHT(B1906,FIND(I1906,B1906)+1),"_",""))</f>
        <v>PosK</v>
      </c>
      <c r="K1906" s="0" t="n">
        <f aca="false">IFERROR(VALUE(SUBSTITUTE(E1906,".",",")),E1906)</f>
        <v>31.59</v>
      </c>
      <c r="L1906" s="61" t="n">
        <f aca="false">IF(J1906="PosK",SUMIFS(K:K,J:J,"PosK",H:H,H1906),"")</f>
        <v>31.59</v>
      </c>
      <c r="M1906" s="61" t="n">
        <f aca="false">IF(J1906="PosK",SUMIFS(K:K,J:J,"NegK",H:H,H1906),"")</f>
        <v>0</v>
      </c>
      <c r="N1906" s="61" t="n">
        <f aca="false">IF(J1906="PosK",SUMIFS(K:K,J:J,"eDNA",H:H,H1906),"")</f>
        <v>0</v>
      </c>
      <c r="P1906" s="62" t="n">
        <f aca="false">IF(K1908="No Ct",0,K1908)</f>
        <v>0</v>
      </c>
      <c r="Q1906" s="62" t="n">
        <f aca="false">IF(K1909="No Ct",0,K1909)</f>
        <v>0</v>
      </c>
      <c r="R1906" s="0" t="str">
        <f aca="false">IF(AND(L1906&gt;0,M1906=0),"Valid","Invalid")</f>
        <v>Valid</v>
      </c>
      <c r="S1906" s="0" t="str">
        <f aca="false">IF(OR(P1906&gt;1,Q1906&gt;1),"Present","Absent")</f>
        <v>Absent</v>
      </c>
      <c r="T1906" s="63" t="str">
        <f aca="false">IF(OR(AND(P1906&gt;1,P1906&lt;41),AND(Q1906&gt;1,Q1906&lt;41)),"Ct&lt;41","Ct&gt;41")</f>
        <v>Ct&gt;41</v>
      </c>
      <c r="U1906" s="0" t="str">
        <f aca="false">I1906</f>
        <v>GroenbrogetTudse</v>
      </c>
      <c r="V1906" s="0" t="str">
        <f aca="false">MID(F1906,10,9)</f>
        <v>DL2018091</v>
      </c>
      <c r="W1906" s="64" t="str">
        <f aca="false">V1906&amp;"_"&amp;U1906&amp;"_"&amp;R1906&amp;"_"&amp;S1906&amp;"_"&amp;T1906</f>
        <v>DL2018091_GroenbrogetTudse_Valid_Absent_Ct&gt;41</v>
      </c>
    </row>
    <row r="1907" customFormat="false" ht="14.25" hidden="false" customHeight="false" outlineLevel="0" collapsed="false">
      <c r="A1907" s="0" t="s">
        <v>772</v>
      </c>
      <c r="B1907" s="52" t="s">
        <v>773</v>
      </c>
      <c r="C1907" s="52" t="s">
        <v>747</v>
      </c>
      <c r="D1907" s="53" t="n">
        <v>0.1</v>
      </c>
      <c r="E1907" s="53" t="s">
        <v>748</v>
      </c>
      <c r="F1907" s="0" t="s">
        <v>1260</v>
      </c>
      <c r="G1907" s="0" t="str">
        <f aca="false">LEFT(B1907,2)</f>
        <v>04</v>
      </c>
      <c r="H1907" s="0" t="str">
        <f aca="false">I1907&amp;"_"&amp;G1907&amp;"_"&amp;F1907</f>
        <v>GroenbrogetTudse_04_20181003_DL2018091_BorupgaardGym_koersel1</v>
      </c>
      <c r="I1907" s="61" t="str">
        <f aca="false">MID(RIGHT(B1907,LEN(B1907)-3),1,FIND("_",RIGHT(B1907,LEN(B1907)-3))-1)</f>
        <v>GroenbrogetTudse</v>
      </c>
      <c r="J1907" s="61" t="str">
        <f aca="false">TRIM(SUBSTITUTE(RIGHT(B1907,FIND(I1907,B1907)+1),"_",""))</f>
        <v>NegK</v>
      </c>
      <c r="K1907" s="0" t="str">
        <f aca="false">IFERROR(VALUE(SUBSTITUTE(E1907,".",",")),E1907)</f>
        <v>No Ct</v>
      </c>
      <c r="L1907" s="61" t="str">
        <f aca="false">IF(J1907="PosK",SUMIFS(K:K,J:J,"PosK",H:H,H1907),"")</f>
        <v/>
      </c>
      <c r="M1907" s="61" t="str">
        <f aca="false">IF(J1907="PosK",SUMIFS(K:K,J:J,"NegK",H:H,H1907),"")</f>
        <v/>
      </c>
      <c r="N1907" s="61" t="str">
        <f aca="false">IF(J1907="PosK",SUMIFS(K:K,J:J,"eDNA",H:H,H1907),"")</f>
        <v/>
      </c>
    </row>
    <row r="1908" customFormat="false" ht="14.25" hidden="false" customHeight="false" outlineLevel="0" collapsed="false">
      <c r="A1908" s="0" t="s">
        <v>774</v>
      </c>
      <c r="B1908" s="52" t="s">
        <v>775</v>
      </c>
      <c r="C1908" s="52" t="s">
        <v>751</v>
      </c>
      <c r="D1908" s="53" t="n">
        <v>0.1</v>
      </c>
      <c r="E1908" s="53" t="s">
        <v>748</v>
      </c>
      <c r="F1908" s="0" t="s">
        <v>1260</v>
      </c>
      <c r="G1908" s="0" t="str">
        <f aca="false">LEFT(B1908,2)</f>
        <v>04</v>
      </c>
      <c r="H1908" s="0" t="str">
        <f aca="false">I1908&amp;"_"&amp;G1908&amp;"_"&amp;F1908</f>
        <v>GroenbrogetTudse_04_20181003_DL2018091_BorupgaardGym_koersel1</v>
      </c>
      <c r="I1908" s="61" t="str">
        <f aca="false">MID(RIGHT(B1908,LEN(B1908)-3),1,FIND("_",RIGHT(B1908,LEN(B1908)-3))-1)</f>
        <v>GroenbrogetTudse</v>
      </c>
      <c r="J1908" s="61" t="str">
        <f aca="false">TRIM(SUBSTITUTE(RIGHT(B1908,FIND(I1908,B1908)+1),"_",""))</f>
        <v>eDNA</v>
      </c>
      <c r="K1908" s="0" t="str">
        <f aca="false">IFERROR(VALUE(SUBSTITUTE(E1908,".",",")),E1908)</f>
        <v>No Ct</v>
      </c>
      <c r="L1908" s="61" t="str">
        <f aca="false">IF(J1908="PosK",SUMIFS(K:K,J:J,"PosK",H:H,H1908),"")</f>
        <v/>
      </c>
      <c r="M1908" s="61" t="str">
        <f aca="false">IF(J1908="PosK",SUMIFS(K:K,J:J,"NegK",H:H,H1908),"")</f>
        <v/>
      </c>
      <c r="N1908" s="61" t="str">
        <f aca="false">IF(J1908="PosK",SUMIFS(K:K,J:J,"eDNA",H:H,H1908),"")</f>
        <v/>
      </c>
      <c r="Q1908" s="62"/>
    </row>
    <row r="1909" customFormat="false" ht="14.25" hidden="false" customHeight="false" outlineLevel="0" collapsed="false">
      <c r="A1909" s="0" t="s">
        <v>776</v>
      </c>
      <c r="B1909" s="52" t="s">
        <v>777</v>
      </c>
      <c r="C1909" s="52" t="s">
        <v>751</v>
      </c>
      <c r="D1909" s="53" t="n">
        <v>0.1</v>
      </c>
      <c r="E1909" s="53" t="s">
        <v>748</v>
      </c>
      <c r="F1909" s="0" t="s">
        <v>1260</v>
      </c>
      <c r="G1909" s="0" t="str">
        <f aca="false">LEFT(B1909,2)</f>
        <v>04</v>
      </c>
      <c r="H1909" s="0" t="str">
        <f aca="false">I1909&amp;"_"&amp;G1909&amp;"_"&amp;F1909</f>
        <v>GroenbrogetTudse_04_20181003_DL2018091_BorupgaardGym_koersel1</v>
      </c>
      <c r="I1909" s="61" t="str">
        <f aca="false">MID(RIGHT(B1909,LEN(B1909)-3),1,FIND("_",RIGHT(B1909,LEN(B1909)-3))-1)</f>
        <v>GroenbrogetTudse</v>
      </c>
      <c r="J1909" s="61" t="str">
        <f aca="false">TRIM(SUBSTITUTE(RIGHT(B1909,FIND(I1909,B1909)+1),"_",""))</f>
        <v>eDNA</v>
      </c>
      <c r="K1909" s="0" t="str">
        <f aca="false">IFERROR(VALUE(SUBSTITUTE(E1909,".",",")),E1909)</f>
        <v>No Ct</v>
      </c>
      <c r="L1909" s="61" t="str">
        <f aca="false">IF(J1909="PosK",SUMIFS(K:K,J:J,"PosK",H:H,H1909),"")</f>
        <v/>
      </c>
      <c r="M1909" s="61" t="str">
        <f aca="false">IF(J1909="PosK",SUMIFS(K:K,J:J,"NegK",H:H,H1909),"")</f>
        <v/>
      </c>
      <c r="N1909" s="61" t="str">
        <f aca="false">IF(J1909="PosK",SUMIFS(K:K,J:J,"eDNA",H:H,H1909),"")</f>
        <v/>
      </c>
      <c r="P1909" s="62"/>
      <c r="T1909" s="63"/>
      <c r="W1909" s="64"/>
    </row>
    <row r="1910" customFormat="false" ht="14.25" hidden="false" customHeight="false" outlineLevel="0" collapsed="false">
      <c r="A1910" s="0" t="s">
        <v>778</v>
      </c>
      <c r="B1910" s="52" t="s">
        <v>779</v>
      </c>
      <c r="C1910" s="52" t="s">
        <v>743</v>
      </c>
      <c r="D1910" s="53" t="n">
        <v>0.1</v>
      </c>
      <c r="E1910" s="53" t="n">
        <v>27.23</v>
      </c>
      <c r="F1910" s="0" t="s">
        <v>1260</v>
      </c>
      <c r="G1910" s="0" t="str">
        <f aca="false">LEFT(B1910,2)</f>
        <v>05</v>
      </c>
      <c r="H1910" s="0" t="str">
        <f aca="false">I1910&amp;"_"&amp;G1910&amp;"_"&amp;F1910</f>
        <v>Loevfroe_05_20181003_DL2018091_BorupgaardGym_koersel1</v>
      </c>
      <c r="I1910" s="61" t="str">
        <f aca="false">MID(RIGHT(B1910,LEN(B1910)-3),1,FIND("_",RIGHT(B1910,LEN(B1910)-3))-1)</f>
        <v>Loevfroe</v>
      </c>
      <c r="J1910" s="61" t="str">
        <f aca="false">TRIM(SUBSTITUTE(RIGHT(B1910,FIND(I1910,B1910)+1),"_",""))</f>
        <v>PosK</v>
      </c>
      <c r="K1910" s="0" t="n">
        <f aca="false">IFERROR(VALUE(SUBSTITUTE(E1910,".",",")),E1910)</f>
        <v>27.23</v>
      </c>
      <c r="L1910" s="61" t="n">
        <f aca="false">IF(J1910="PosK",SUMIFS(K:K,J:J,"PosK",H:H,H1910),"")</f>
        <v>27.23</v>
      </c>
      <c r="M1910" s="61" t="n">
        <f aca="false">IF(J1910="PosK",SUMIFS(K:K,J:J,"NegK",H:H,H1910),"")</f>
        <v>0</v>
      </c>
      <c r="N1910" s="61" t="n">
        <f aca="false">IF(J1910="PosK",SUMIFS(K:K,J:J,"eDNA",H:H,H1910),"")</f>
        <v>0</v>
      </c>
      <c r="P1910" s="62" t="n">
        <f aca="false">IF(K1912="No Ct",0,K1912)</f>
        <v>0</v>
      </c>
      <c r="Q1910" s="62" t="n">
        <f aca="false">IF(K1913="No Ct",0,K1913)</f>
        <v>0</v>
      </c>
      <c r="R1910" s="0" t="str">
        <f aca="false">IF(AND(L1910&gt;0,M1910=0),"Valid","Invalid")</f>
        <v>Valid</v>
      </c>
      <c r="S1910" s="0" t="str">
        <f aca="false">IF(OR(P1910&gt;1,Q1910&gt;1),"Present","Absent")</f>
        <v>Absent</v>
      </c>
      <c r="T1910" s="63" t="str">
        <f aca="false">IF(OR(AND(P1910&gt;1,P1910&lt;41),AND(Q1910&gt;1,Q1910&lt;41)),"Ct&lt;41","Ct&gt;41")</f>
        <v>Ct&gt;41</v>
      </c>
      <c r="U1910" s="0" t="str">
        <f aca="false">I1910</f>
        <v>Loevfroe</v>
      </c>
      <c r="V1910" s="0" t="str">
        <f aca="false">MID(F1910,10,9)</f>
        <v>DL2018091</v>
      </c>
      <c r="W1910" s="64" t="str">
        <f aca="false">V1910&amp;"_"&amp;U1910&amp;"_"&amp;R1910&amp;"_"&amp;S1910&amp;"_"&amp;T1910</f>
        <v>DL2018091_Loevfroe_Valid_Absent_Ct&gt;41</v>
      </c>
    </row>
    <row r="1911" customFormat="false" ht="14.25" hidden="false" customHeight="false" outlineLevel="0" collapsed="false">
      <c r="A1911" s="0" t="s">
        <v>780</v>
      </c>
      <c r="B1911" s="52" t="s">
        <v>781</v>
      </c>
      <c r="C1911" s="52" t="s">
        <v>747</v>
      </c>
      <c r="D1911" s="53" t="n">
        <v>0.1</v>
      </c>
      <c r="E1911" s="53" t="s">
        <v>748</v>
      </c>
      <c r="F1911" s="0" t="s">
        <v>1260</v>
      </c>
      <c r="G1911" s="0" t="str">
        <f aca="false">LEFT(B1911,2)</f>
        <v>05</v>
      </c>
      <c r="H1911" s="0" t="str">
        <f aca="false">I1911&amp;"_"&amp;G1911&amp;"_"&amp;F1911</f>
        <v>Loevfroe_05_20181003_DL2018091_BorupgaardGym_koersel1</v>
      </c>
      <c r="I1911" s="61" t="str">
        <f aca="false">MID(RIGHT(B1911,LEN(B1911)-3),1,FIND("_",RIGHT(B1911,LEN(B1911)-3))-1)</f>
        <v>Loevfroe</v>
      </c>
      <c r="J1911" s="61" t="str">
        <f aca="false">TRIM(SUBSTITUTE(RIGHT(B1911,FIND(I1911,B1911)+1),"_",""))</f>
        <v>NegK</v>
      </c>
      <c r="K1911" s="0" t="str">
        <f aca="false">IFERROR(VALUE(SUBSTITUTE(E1911,".",",")),E1911)</f>
        <v>No Ct</v>
      </c>
      <c r="L1911" s="61" t="str">
        <f aca="false">IF(J1911="PosK",SUMIFS(K:K,J:J,"PosK",H:H,H1911),"")</f>
        <v/>
      </c>
      <c r="M1911" s="61" t="str">
        <f aca="false">IF(J1911="PosK",SUMIFS(K:K,J:J,"NegK",H:H,H1911),"")</f>
        <v/>
      </c>
      <c r="N1911" s="61" t="str">
        <f aca="false">IF(J1911="PosK",SUMIFS(K:K,J:J,"eDNA",H:H,H1911),"")</f>
        <v/>
      </c>
    </row>
    <row r="1912" customFormat="false" ht="14.25" hidden="false" customHeight="false" outlineLevel="0" collapsed="false">
      <c r="A1912" s="0" t="s">
        <v>782</v>
      </c>
      <c r="B1912" s="52" t="s">
        <v>783</v>
      </c>
      <c r="C1912" s="52" t="s">
        <v>751</v>
      </c>
      <c r="D1912" s="53" t="n">
        <v>0.1</v>
      </c>
      <c r="E1912" s="53" t="s">
        <v>748</v>
      </c>
      <c r="F1912" s="0" t="s">
        <v>1260</v>
      </c>
      <c r="G1912" s="0" t="str">
        <f aca="false">LEFT(B1912,2)</f>
        <v>05</v>
      </c>
      <c r="H1912" s="0" t="str">
        <f aca="false">I1912&amp;"_"&amp;G1912&amp;"_"&amp;F1912</f>
        <v>Loevfroe_05_20181003_DL2018091_BorupgaardGym_koersel1</v>
      </c>
      <c r="I1912" s="61" t="str">
        <f aca="false">MID(RIGHT(B1912,LEN(B1912)-3),1,FIND("_",RIGHT(B1912,LEN(B1912)-3))-1)</f>
        <v>Loevfroe</v>
      </c>
      <c r="J1912" s="61" t="str">
        <f aca="false">TRIM(SUBSTITUTE(RIGHT(B1912,FIND(I1912,B1912)+1),"_",""))</f>
        <v>eDNA</v>
      </c>
      <c r="K1912" s="0" t="str">
        <f aca="false">IFERROR(VALUE(SUBSTITUTE(E1912,".",",")),E1912)</f>
        <v>No Ct</v>
      </c>
      <c r="L1912" s="61" t="str">
        <f aca="false">IF(J1912="PosK",SUMIFS(K:K,J:J,"PosK",H:H,H1912),"")</f>
        <v/>
      </c>
      <c r="M1912" s="61" t="str">
        <f aca="false">IF(J1912="PosK",SUMIFS(K:K,J:J,"NegK",H:H,H1912),"")</f>
        <v/>
      </c>
      <c r="N1912" s="61" t="str">
        <f aca="false">IF(J1912="PosK",SUMIFS(K:K,J:J,"eDNA",H:H,H1912),"")</f>
        <v/>
      </c>
      <c r="Q1912" s="62"/>
    </row>
    <row r="1913" customFormat="false" ht="14.25" hidden="false" customHeight="false" outlineLevel="0" collapsed="false">
      <c r="A1913" s="0" t="s">
        <v>784</v>
      </c>
      <c r="B1913" s="52" t="s">
        <v>785</v>
      </c>
      <c r="C1913" s="52" t="s">
        <v>751</v>
      </c>
      <c r="D1913" s="53" t="n">
        <v>0.1</v>
      </c>
      <c r="E1913" s="53" t="s">
        <v>748</v>
      </c>
      <c r="F1913" s="0" t="s">
        <v>1260</v>
      </c>
      <c r="G1913" s="0" t="str">
        <f aca="false">LEFT(B1913,2)</f>
        <v>05</v>
      </c>
      <c r="H1913" s="0" t="str">
        <f aca="false">I1913&amp;"_"&amp;G1913&amp;"_"&amp;F1913</f>
        <v>Loevfroe_05_20181003_DL2018091_BorupgaardGym_koersel1</v>
      </c>
      <c r="I1913" s="61" t="str">
        <f aca="false">MID(RIGHT(B1913,LEN(B1913)-3),1,FIND("_",RIGHT(B1913,LEN(B1913)-3))-1)</f>
        <v>Loevfroe</v>
      </c>
      <c r="J1913" s="61" t="str">
        <f aca="false">TRIM(SUBSTITUTE(RIGHT(B1913,FIND(I1913,B1913)+1),"_",""))</f>
        <v>eDNA</v>
      </c>
      <c r="K1913" s="0" t="str">
        <f aca="false">IFERROR(VALUE(SUBSTITUTE(E1913,".",",")),E1913)</f>
        <v>No Ct</v>
      </c>
      <c r="L1913" s="61" t="str">
        <f aca="false">IF(J1913="PosK",SUMIFS(K:K,J:J,"PosK",H:H,H1913),"")</f>
        <v/>
      </c>
      <c r="M1913" s="61" t="str">
        <f aca="false">IF(J1913="PosK",SUMIFS(K:K,J:J,"NegK",H:H,H1913),"")</f>
        <v/>
      </c>
      <c r="N1913" s="61" t="str">
        <f aca="false">IF(J1913="PosK",SUMIFS(K:K,J:J,"eDNA",H:H,H1913),"")</f>
        <v/>
      </c>
      <c r="P1913" s="62"/>
      <c r="T1913" s="63"/>
      <c r="W1913" s="64"/>
    </row>
    <row r="1914" customFormat="false" ht="14.25" hidden="false" customHeight="false" outlineLevel="0" collapsed="false">
      <c r="A1914" s="0" t="s">
        <v>786</v>
      </c>
      <c r="B1914" s="52" t="s">
        <v>787</v>
      </c>
      <c r="C1914" s="52" t="s">
        <v>743</v>
      </c>
      <c r="D1914" s="53" t="n">
        <v>0.1</v>
      </c>
      <c r="E1914" s="53" t="n">
        <v>32.77</v>
      </c>
      <c r="F1914" s="0" t="s">
        <v>1260</v>
      </c>
      <c r="G1914" s="0" t="str">
        <f aca="false">LEFT(B1914,2)</f>
        <v>06</v>
      </c>
      <c r="H1914" s="0" t="str">
        <f aca="false">I1914&amp;"_"&amp;G1914&amp;"_"&amp;F1914</f>
        <v>Springfroe_06_20181003_DL2018091_BorupgaardGym_koersel1</v>
      </c>
      <c r="I1914" s="61" t="str">
        <f aca="false">MID(RIGHT(B1914,LEN(B1914)-3),1,FIND("_",RIGHT(B1914,LEN(B1914)-3))-1)</f>
        <v>Springfroe</v>
      </c>
      <c r="J1914" s="61" t="str">
        <f aca="false">TRIM(SUBSTITUTE(RIGHT(B1914,FIND(I1914,B1914)+1),"_",""))</f>
        <v>PosK</v>
      </c>
      <c r="K1914" s="0" t="n">
        <f aca="false">IFERROR(VALUE(SUBSTITUTE(E1914,".",",")),E1914)</f>
        <v>32.77</v>
      </c>
      <c r="L1914" s="61" t="n">
        <f aca="false">IF(J1914="PosK",SUMIFS(K:K,J:J,"PosK",H:H,H1914),"")</f>
        <v>32.77</v>
      </c>
      <c r="M1914" s="61" t="n">
        <f aca="false">IF(J1914="PosK",SUMIFS(K:K,J:J,"NegK",H:H,H1914),"")</f>
        <v>0</v>
      </c>
      <c r="N1914" s="61" t="n">
        <f aca="false">IF(J1914="PosK",SUMIFS(K:K,J:J,"eDNA",H:H,H1914),"")</f>
        <v>0</v>
      </c>
      <c r="P1914" s="62" t="n">
        <f aca="false">IF(K1916="No Ct",0,K1916)</f>
        <v>0</v>
      </c>
      <c r="Q1914" s="62" t="n">
        <f aca="false">IF(K1917="No Ct",0,K1917)</f>
        <v>0</v>
      </c>
      <c r="R1914" s="0" t="str">
        <f aca="false">IF(AND(L1914&gt;0,M1914=0),"Valid","Invalid")</f>
        <v>Valid</v>
      </c>
      <c r="S1914" s="0" t="str">
        <f aca="false">IF(OR(P1914&gt;1,Q1914&gt;1),"Present","Absent")</f>
        <v>Absent</v>
      </c>
      <c r="T1914" s="63" t="str">
        <f aca="false">IF(OR(AND(P1914&gt;1,P1914&lt;41),AND(Q1914&gt;1,Q1914&lt;41)),"Ct&lt;41","Ct&gt;41")</f>
        <v>Ct&gt;41</v>
      </c>
      <c r="U1914" s="0" t="str">
        <f aca="false">I1914</f>
        <v>Springfroe</v>
      </c>
      <c r="V1914" s="0" t="str">
        <f aca="false">MID(F1914,10,9)</f>
        <v>DL2018091</v>
      </c>
      <c r="W1914" s="64" t="str">
        <f aca="false">V1914&amp;"_"&amp;U1914&amp;"_"&amp;R1914&amp;"_"&amp;S1914&amp;"_"&amp;T1914</f>
        <v>DL2018091_Springfroe_Valid_Absent_Ct&gt;41</v>
      </c>
    </row>
    <row r="1915" customFormat="false" ht="14.25" hidden="false" customHeight="false" outlineLevel="0" collapsed="false">
      <c r="A1915" s="0" t="s">
        <v>788</v>
      </c>
      <c r="B1915" s="52" t="s">
        <v>789</v>
      </c>
      <c r="C1915" s="52" t="s">
        <v>747</v>
      </c>
      <c r="D1915" s="53" t="n">
        <v>0.1</v>
      </c>
      <c r="E1915" s="53" t="s">
        <v>748</v>
      </c>
      <c r="F1915" s="0" t="s">
        <v>1260</v>
      </c>
      <c r="G1915" s="0" t="str">
        <f aca="false">LEFT(B1915,2)</f>
        <v>06</v>
      </c>
      <c r="H1915" s="0" t="str">
        <f aca="false">I1915&amp;"_"&amp;G1915&amp;"_"&amp;F1915</f>
        <v>Springfroe_06_20181003_DL2018091_BorupgaardGym_koersel1</v>
      </c>
      <c r="I1915" s="61" t="str">
        <f aca="false">MID(RIGHT(B1915,LEN(B1915)-3),1,FIND("_",RIGHT(B1915,LEN(B1915)-3))-1)</f>
        <v>Springfroe</v>
      </c>
      <c r="J1915" s="61" t="str">
        <f aca="false">TRIM(SUBSTITUTE(RIGHT(B1915,FIND(I1915,B1915)+1),"_",""))</f>
        <v>NegK</v>
      </c>
      <c r="K1915" s="0" t="str">
        <f aca="false">IFERROR(VALUE(SUBSTITUTE(E1915,".",",")),E1915)</f>
        <v>No Ct</v>
      </c>
      <c r="L1915" s="61" t="str">
        <f aca="false">IF(J1915="PosK",SUMIFS(K:K,J:J,"PosK",H:H,H1915),"")</f>
        <v/>
      </c>
      <c r="M1915" s="61" t="str">
        <f aca="false">IF(J1915="PosK",SUMIFS(K:K,J:J,"NegK",H:H,H1915),"")</f>
        <v/>
      </c>
      <c r="N1915" s="61" t="str">
        <f aca="false">IF(J1915="PosK",SUMIFS(K:K,J:J,"eDNA",H:H,H1915),"")</f>
        <v/>
      </c>
    </row>
    <row r="1916" customFormat="false" ht="14.25" hidden="false" customHeight="false" outlineLevel="0" collapsed="false">
      <c r="A1916" s="0" t="s">
        <v>790</v>
      </c>
      <c r="B1916" s="52" t="s">
        <v>791</v>
      </c>
      <c r="C1916" s="52" t="s">
        <v>751</v>
      </c>
      <c r="D1916" s="53" t="n">
        <v>0.1</v>
      </c>
      <c r="E1916" s="53" t="s">
        <v>748</v>
      </c>
      <c r="F1916" s="0" t="s">
        <v>1260</v>
      </c>
      <c r="G1916" s="0" t="str">
        <f aca="false">LEFT(B1916,2)</f>
        <v>06</v>
      </c>
      <c r="H1916" s="0" t="str">
        <f aca="false">I1916&amp;"_"&amp;G1916&amp;"_"&amp;F1916</f>
        <v>Springfroe_06_20181003_DL2018091_BorupgaardGym_koersel1</v>
      </c>
      <c r="I1916" s="61" t="str">
        <f aca="false">MID(RIGHT(B1916,LEN(B1916)-3),1,FIND("_",RIGHT(B1916,LEN(B1916)-3))-1)</f>
        <v>Springfroe</v>
      </c>
      <c r="J1916" s="61" t="str">
        <f aca="false">TRIM(SUBSTITUTE(RIGHT(B1916,FIND(I1916,B1916)+1),"_",""))</f>
        <v>eDNA</v>
      </c>
      <c r="K1916" s="0" t="str">
        <f aca="false">IFERROR(VALUE(SUBSTITUTE(E1916,".",",")),E1916)</f>
        <v>No Ct</v>
      </c>
      <c r="L1916" s="61" t="str">
        <f aca="false">IF(J1916="PosK",SUMIFS(K:K,J:J,"PosK",H:H,H1916),"")</f>
        <v/>
      </c>
      <c r="M1916" s="61" t="str">
        <f aca="false">IF(J1916="PosK",SUMIFS(K:K,J:J,"NegK",H:H,H1916),"")</f>
        <v/>
      </c>
      <c r="N1916" s="61" t="str">
        <f aca="false">IF(J1916="PosK",SUMIFS(K:K,J:J,"eDNA",H:H,H1916),"")</f>
        <v/>
      </c>
      <c r="Q1916" s="62"/>
    </row>
    <row r="1917" customFormat="false" ht="14.25" hidden="false" customHeight="false" outlineLevel="0" collapsed="false">
      <c r="A1917" s="0" t="s">
        <v>792</v>
      </c>
      <c r="B1917" s="52" t="s">
        <v>793</v>
      </c>
      <c r="C1917" s="52" t="s">
        <v>751</v>
      </c>
      <c r="D1917" s="53" t="n">
        <v>0.1</v>
      </c>
      <c r="E1917" s="53" t="s">
        <v>748</v>
      </c>
      <c r="F1917" s="0" t="s">
        <v>1260</v>
      </c>
      <c r="G1917" s="0" t="str">
        <f aca="false">LEFT(B1917,2)</f>
        <v>06</v>
      </c>
      <c r="H1917" s="0" t="str">
        <f aca="false">I1917&amp;"_"&amp;G1917&amp;"_"&amp;F1917</f>
        <v>Springfroe_06_20181003_DL2018091_BorupgaardGym_koersel1</v>
      </c>
      <c r="I1917" s="61" t="str">
        <f aca="false">MID(RIGHT(B1917,LEN(B1917)-3),1,FIND("_",RIGHT(B1917,LEN(B1917)-3))-1)</f>
        <v>Springfroe</v>
      </c>
      <c r="J1917" s="61" t="str">
        <f aca="false">TRIM(SUBSTITUTE(RIGHT(B1917,FIND(I1917,B1917)+1),"_",""))</f>
        <v>eDNA</v>
      </c>
      <c r="K1917" s="0" t="str">
        <f aca="false">IFERROR(VALUE(SUBSTITUTE(E1917,".",",")),E1917)</f>
        <v>No Ct</v>
      </c>
      <c r="L1917" s="61" t="str">
        <f aca="false">IF(J1917="PosK",SUMIFS(K:K,J:J,"PosK",H:H,H1917),"")</f>
        <v/>
      </c>
      <c r="M1917" s="61" t="str">
        <f aca="false">IF(J1917="PosK",SUMIFS(K:K,J:J,"NegK",H:H,H1917),"")</f>
        <v/>
      </c>
      <c r="N1917" s="61" t="str">
        <f aca="false">IF(J1917="PosK",SUMIFS(K:K,J:J,"eDNA",H:H,H1917),"")</f>
        <v/>
      </c>
      <c r="P1917" s="62"/>
      <c r="T1917" s="63"/>
      <c r="W1917" s="64"/>
    </row>
    <row r="1918" customFormat="false" ht="14.25" hidden="false" customHeight="false" outlineLevel="0" collapsed="false">
      <c r="A1918" s="0" t="s">
        <v>794</v>
      </c>
      <c r="B1918" s="52" t="s">
        <v>960</v>
      </c>
      <c r="C1918" s="52" t="s">
        <v>743</v>
      </c>
      <c r="D1918" s="53" t="n">
        <v>0.1</v>
      </c>
      <c r="E1918" s="53" t="n">
        <v>33.56</v>
      </c>
      <c r="F1918" s="0" t="s">
        <v>1260</v>
      </c>
      <c r="G1918" s="0" t="str">
        <f aca="false">LEFT(B1918,2)</f>
        <v>07</v>
      </c>
      <c r="H1918" s="0" t="str">
        <f aca="false">I1918&amp;"_"&amp;G1918&amp;"_"&amp;F1918</f>
        <v>Springfroe_07_20181003_DL2018091_BorupgaardGym_koersel1</v>
      </c>
      <c r="I1918" s="61" t="str">
        <f aca="false">MID(RIGHT(B1918,LEN(B1918)-3),1,FIND("_",RIGHT(B1918,LEN(B1918)-3))-1)</f>
        <v>Springfroe</v>
      </c>
      <c r="J1918" s="61" t="str">
        <f aca="false">TRIM(SUBSTITUTE(RIGHT(B1918,FIND(I1918,B1918)+1),"_",""))</f>
        <v>PosK</v>
      </c>
      <c r="K1918" s="0" t="n">
        <f aca="false">IFERROR(VALUE(SUBSTITUTE(E1918,".",",")),E1918)</f>
        <v>33.56</v>
      </c>
      <c r="L1918" s="61" t="n">
        <f aca="false">IF(J1918="PosK",SUMIFS(K:K,J:J,"PosK",H:H,H1918),"")</f>
        <v>33.56</v>
      </c>
      <c r="M1918" s="61" t="n">
        <f aca="false">IF(J1918="PosK",SUMIFS(K:K,J:J,"NegK",H:H,H1918),"")</f>
        <v>0</v>
      </c>
      <c r="N1918" s="61" t="n">
        <f aca="false">IF(J1918="PosK",SUMIFS(K:K,J:J,"eDNA",H:H,H1918),"")</f>
        <v>0</v>
      </c>
      <c r="P1918" s="62" t="n">
        <f aca="false">IF(K1920="No Ct",0,K1920)</f>
        <v>0</v>
      </c>
      <c r="Q1918" s="62" t="n">
        <f aca="false">IF(K1921="No Ct",0,K1921)</f>
        <v>0</v>
      </c>
      <c r="R1918" s="0" t="str">
        <f aca="false">IF(AND(L1918&gt;0,M1918=0),"Valid","Invalid")</f>
        <v>Valid</v>
      </c>
      <c r="S1918" s="0" t="str">
        <f aca="false">IF(OR(P1918&gt;1,Q1918&gt;1),"Present","Absent")</f>
        <v>Absent</v>
      </c>
      <c r="T1918" s="63" t="str">
        <f aca="false">IF(OR(AND(P1918&gt;1,P1918&lt;41),AND(Q1918&gt;1,Q1918&lt;41)),"Ct&lt;41","Ct&gt;41")</f>
        <v>Ct&gt;41</v>
      </c>
      <c r="U1918" s="0" t="str">
        <f aca="false">I1918</f>
        <v>Springfroe</v>
      </c>
      <c r="V1918" s="0" t="str">
        <f aca="false">MID(F1918,10,9)</f>
        <v>DL2018091</v>
      </c>
      <c r="W1918" s="64" t="str">
        <f aca="false">V1918&amp;"_"&amp;U1918&amp;"_"&amp;R1918&amp;"_"&amp;S1918&amp;"_"&amp;T1918</f>
        <v>DL2018091_Springfroe_Valid_Absent_Ct&gt;41</v>
      </c>
    </row>
    <row r="1919" customFormat="false" ht="14.25" hidden="false" customHeight="false" outlineLevel="0" collapsed="false">
      <c r="A1919" s="0" t="s">
        <v>796</v>
      </c>
      <c r="B1919" s="52" t="s">
        <v>961</v>
      </c>
      <c r="C1919" s="52" t="s">
        <v>747</v>
      </c>
      <c r="D1919" s="53" t="n">
        <v>0.1</v>
      </c>
      <c r="E1919" s="53" t="s">
        <v>748</v>
      </c>
      <c r="F1919" s="0" t="s">
        <v>1260</v>
      </c>
      <c r="G1919" s="0" t="str">
        <f aca="false">LEFT(B1919,2)</f>
        <v>07</v>
      </c>
      <c r="H1919" s="0" t="str">
        <f aca="false">I1919&amp;"_"&amp;G1919&amp;"_"&amp;F1919</f>
        <v>Springfroe_07_20181003_DL2018091_BorupgaardGym_koersel1</v>
      </c>
      <c r="I1919" s="61" t="str">
        <f aca="false">MID(RIGHT(B1919,LEN(B1919)-3),1,FIND("_",RIGHT(B1919,LEN(B1919)-3))-1)</f>
        <v>Springfroe</v>
      </c>
      <c r="J1919" s="61" t="str">
        <f aca="false">TRIM(SUBSTITUTE(RIGHT(B1919,FIND(I1919,B1919)+1),"_",""))</f>
        <v>NegK</v>
      </c>
      <c r="K1919" s="0" t="str">
        <f aca="false">IFERROR(VALUE(SUBSTITUTE(E1919,".",",")),E1919)</f>
        <v>No Ct</v>
      </c>
      <c r="L1919" s="61" t="str">
        <f aca="false">IF(J1919="PosK",SUMIFS(K:K,J:J,"PosK",H:H,H1919),"")</f>
        <v/>
      </c>
      <c r="M1919" s="61" t="str">
        <f aca="false">IF(J1919="PosK",SUMIFS(K:K,J:J,"NegK",H:H,H1919),"")</f>
        <v/>
      </c>
      <c r="N1919" s="61" t="str">
        <f aca="false">IF(J1919="PosK",SUMIFS(K:K,J:J,"eDNA",H:H,H1919),"")</f>
        <v/>
      </c>
    </row>
    <row r="1920" customFormat="false" ht="14.25" hidden="false" customHeight="false" outlineLevel="0" collapsed="false">
      <c r="A1920" s="0" t="s">
        <v>798</v>
      </c>
      <c r="B1920" s="52" t="s">
        <v>962</v>
      </c>
      <c r="C1920" s="52" t="s">
        <v>751</v>
      </c>
      <c r="D1920" s="53" t="n">
        <v>0.1</v>
      </c>
      <c r="E1920" s="53" t="s">
        <v>748</v>
      </c>
      <c r="F1920" s="0" t="s">
        <v>1260</v>
      </c>
      <c r="G1920" s="0" t="str">
        <f aca="false">LEFT(B1920,2)</f>
        <v>07</v>
      </c>
      <c r="H1920" s="0" t="str">
        <f aca="false">I1920&amp;"_"&amp;G1920&amp;"_"&amp;F1920</f>
        <v>Springfroe_07_20181003_DL2018091_BorupgaardGym_koersel1</v>
      </c>
      <c r="I1920" s="61" t="str">
        <f aca="false">MID(RIGHT(B1920,LEN(B1920)-3),1,FIND("_",RIGHT(B1920,LEN(B1920)-3))-1)</f>
        <v>Springfroe</v>
      </c>
      <c r="J1920" s="61" t="str">
        <f aca="false">TRIM(SUBSTITUTE(RIGHT(B1920,FIND(I1920,B1920)+1),"_",""))</f>
        <v>eDNA</v>
      </c>
      <c r="K1920" s="0" t="str">
        <f aca="false">IFERROR(VALUE(SUBSTITUTE(E1920,".",",")),E1920)</f>
        <v>No Ct</v>
      </c>
      <c r="L1920" s="61" t="str">
        <f aca="false">IF(J1920="PosK",SUMIFS(K:K,J:J,"PosK",H:H,H1920),"")</f>
        <v/>
      </c>
      <c r="M1920" s="61" t="str">
        <f aca="false">IF(J1920="PosK",SUMIFS(K:K,J:J,"NegK",H:H,H1920),"")</f>
        <v/>
      </c>
      <c r="N1920" s="61" t="str">
        <f aca="false">IF(J1920="PosK",SUMIFS(K:K,J:J,"eDNA",H:H,H1920),"")</f>
        <v/>
      </c>
      <c r="Q1920" s="62"/>
    </row>
    <row r="1921" customFormat="false" ht="14.25" hidden="false" customHeight="false" outlineLevel="0" collapsed="false">
      <c r="A1921" s="0" t="s">
        <v>800</v>
      </c>
      <c r="B1921" s="52" t="s">
        <v>963</v>
      </c>
      <c r="C1921" s="52" t="s">
        <v>751</v>
      </c>
      <c r="D1921" s="53" t="n">
        <v>0.1</v>
      </c>
      <c r="E1921" s="53" t="s">
        <v>748</v>
      </c>
      <c r="F1921" s="0" t="s">
        <v>1260</v>
      </c>
      <c r="G1921" s="0" t="str">
        <f aca="false">LEFT(B1921,2)</f>
        <v>07</v>
      </c>
      <c r="H1921" s="0" t="str">
        <f aca="false">I1921&amp;"_"&amp;G1921&amp;"_"&amp;F1921</f>
        <v>Springfroe_07_20181003_DL2018091_BorupgaardGym_koersel1</v>
      </c>
      <c r="I1921" s="61" t="str">
        <f aca="false">MID(RIGHT(B1921,LEN(B1921)-3),1,FIND("_",RIGHT(B1921,LEN(B1921)-3))-1)</f>
        <v>Springfroe</v>
      </c>
      <c r="J1921" s="61" t="str">
        <f aca="false">TRIM(SUBSTITUTE(RIGHT(B1921,FIND(I1921,B1921)+1),"_",""))</f>
        <v>eDNA</v>
      </c>
      <c r="K1921" s="0" t="str">
        <f aca="false">IFERROR(VALUE(SUBSTITUTE(E1921,".",",")),E1921)</f>
        <v>No Ct</v>
      </c>
      <c r="L1921" s="61" t="str">
        <f aca="false">IF(J1921="PosK",SUMIFS(K:K,J:J,"PosK",H:H,H1921),"")</f>
        <v/>
      </c>
      <c r="M1921" s="61" t="str">
        <f aca="false">IF(J1921="PosK",SUMIFS(K:K,J:J,"NegK",H:H,H1921),"")</f>
        <v/>
      </c>
      <c r="N1921" s="61" t="str">
        <f aca="false">IF(J1921="PosK",SUMIFS(K:K,J:J,"eDNA",H:H,H1921),"")</f>
        <v/>
      </c>
      <c r="P1921" s="62"/>
      <c r="T1921" s="63"/>
      <c r="W1921" s="64"/>
    </row>
    <row r="1922" customFormat="false" ht="14.25" hidden="false" customHeight="false" outlineLevel="0" collapsed="false">
      <c r="A1922" s="0" t="s">
        <v>802</v>
      </c>
      <c r="B1922" s="52" t="s">
        <v>964</v>
      </c>
      <c r="C1922" s="52" t="s">
        <v>743</v>
      </c>
      <c r="D1922" s="53" t="n">
        <v>0.1</v>
      </c>
      <c r="E1922" s="53" t="n">
        <v>28.59</v>
      </c>
      <c r="F1922" s="0" t="s">
        <v>1260</v>
      </c>
      <c r="G1922" s="0" t="str">
        <f aca="false">LEFT(B1922,2)</f>
        <v>08</v>
      </c>
      <c r="H1922" s="0" t="str">
        <f aca="false">I1922&amp;"_"&amp;G1922&amp;"_"&amp;F1922</f>
        <v>Klokkefroe_08_20181003_DL2018091_BorupgaardGym_koersel1</v>
      </c>
      <c r="I1922" s="61" t="str">
        <f aca="false">MID(RIGHT(B1922,LEN(B1922)-3),1,FIND("_",RIGHT(B1922,LEN(B1922)-3))-1)</f>
        <v>Klokkefroe</v>
      </c>
      <c r="J1922" s="61" t="str">
        <f aca="false">TRIM(SUBSTITUTE(RIGHT(B1922,FIND(I1922,B1922)+1),"_",""))</f>
        <v>PosK</v>
      </c>
      <c r="K1922" s="0" t="n">
        <f aca="false">IFERROR(VALUE(SUBSTITUTE(E1922,".",",")),E1922)</f>
        <v>28.59</v>
      </c>
      <c r="L1922" s="61" t="n">
        <f aca="false">IF(J1922="PosK",SUMIFS(K:K,J:J,"PosK",H:H,H1922),"")</f>
        <v>28.59</v>
      </c>
      <c r="M1922" s="61" t="n">
        <f aca="false">IF(J1922="PosK",SUMIFS(K:K,J:J,"NegK",H:H,H1922),"")</f>
        <v>0</v>
      </c>
      <c r="N1922" s="61" t="n">
        <f aca="false">IF(J1922="PosK",SUMIFS(K:K,J:J,"eDNA",H:H,H1922),"")</f>
        <v>0</v>
      </c>
      <c r="P1922" s="62" t="n">
        <f aca="false">IF(K1924="No Ct",0,K1924)</f>
        <v>0</v>
      </c>
      <c r="Q1922" s="62" t="n">
        <f aca="false">IF(K1925="No Ct",0,K1925)</f>
        <v>0</v>
      </c>
      <c r="R1922" s="0" t="str">
        <f aca="false">IF(AND(L1922&gt;0,M1922=0),"Valid","Invalid")</f>
        <v>Valid</v>
      </c>
      <c r="S1922" s="0" t="str">
        <f aca="false">IF(OR(P1922&gt;1,Q1922&gt;1),"Present","Absent")</f>
        <v>Absent</v>
      </c>
      <c r="T1922" s="63" t="str">
        <f aca="false">IF(OR(AND(P1922&gt;1,P1922&lt;41),AND(Q1922&gt;1,Q1922&lt;41)),"Ct&lt;41","Ct&gt;41")</f>
        <v>Ct&gt;41</v>
      </c>
      <c r="U1922" s="0" t="str">
        <f aca="false">I1922</f>
        <v>Klokkefroe</v>
      </c>
      <c r="V1922" s="0" t="str">
        <f aca="false">MID(F1922,10,9)</f>
        <v>DL2018091</v>
      </c>
      <c r="W1922" s="64" t="str">
        <f aca="false">V1922&amp;"_"&amp;U1922&amp;"_"&amp;R1922&amp;"_"&amp;S1922&amp;"_"&amp;T1922</f>
        <v>DL2018091_Klokkefroe_Valid_Absent_Ct&gt;41</v>
      </c>
    </row>
    <row r="1923" customFormat="false" ht="14.25" hidden="false" customHeight="false" outlineLevel="0" collapsed="false">
      <c r="A1923" s="0" t="s">
        <v>804</v>
      </c>
      <c r="B1923" s="52" t="s">
        <v>965</v>
      </c>
      <c r="C1923" s="52" t="s">
        <v>747</v>
      </c>
      <c r="D1923" s="53" t="n">
        <v>0.1</v>
      </c>
      <c r="E1923" s="53" t="s">
        <v>748</v>
      </c>
      <c r="F1923" s="0" t="s">
        <v>1260</v>
      </c>
      <c r="G1923" s="0" t="str">
        <f aca="false">LEFT(B1923,2)</f>
        <v>08</v>
      </c>
      <c r="H1923" s="0" t="str">
        <f aca="false">I1923&amp;"_"&amp;G1923&amp;"_"&amp;F1923</f>
        <v>Klokkefroe_08_20181003_DL2018091_BorupgaardGym_koersel1</v>
      </c>
      <c r="I1923" s="61" t="str">
        <f aca="false">MID(RIGHT(B1923,LEN(B1923)-3),1,FIND("_",RIGHT(B1923,LEN(B1923)-3))-1)</f>
        <v>Klokkefroe</v>
      </c>
      <c r="J1923" s="61" t="str">
        <f aca="false">TRIM(SUBSTITUTE(RIGHT(B1923,FIND(I1923,B1923)+1),"_",""))</f>
        <v>NegK</v>
      </c>
      <c r="K1923" s="0" t="str">
        <f aca="false">IFERROR(VALUE(SUBSTITUTE(E1923,".",",")),E1923)</f>
        <v>No Ct</v>
      </c>
      <c r="L1923" s="61" t="str">
        <f aca="false">IF(J1923="PosK",SUMIFS(K:K,J:J,"PosK",H:H,H1923),"")</f>
        <v/>
      </c>
      <c r="M1923" s="61" t="str">
        <f aca="false">IF(J1923="PosK",SUMIFS(K:K,J:J,"NegK",H:H,H1923),"")</f>
        <v/>
      </c>
      <c r="N1923" s="61" t="str">
        <f aca="false">IF(J1923="PosK",SUMIFS(K:K,J:J,"eDNA",H:H,H1923),"")</f>
        <v/>
      </c>
    </row>
    <row r="1924" customFormat="false" ht="14.25" hidden="false" customHeight="false" outlineLevel="0" collapsed="false">
      <c r="A1924" s="0" t="s">
        <v>806</v>
      </c>
      <c r="B1924" s="52" t="s">
        <v>966</v>
      </c>
      <c r="C1924" s="52" t="s">
        <v>751</v>
      </c>
      <c r="D1924" s="53" t="n">
        <v>0.1</v>
      </c>
      <c r="E1924" s="53" t="s">
        <v>748</v>
      </c>
      <c r="F1924" s="0" t="s">
        <v>1260</v>
      </c>
      <c r="G1924" s="0" t="str">
        <f aca="false">LEFT(B1924,2)</f>
        <v>08</v>
      </c>
      <c r="H1924" s="0" t="str">
        <f aca="false">I1924&amp;"_"&amp;G1924&amp;"_"&amp;F1924</f>
        <v>Klokkefroe_08_20181003_DL2018091_BorupgaardGym_koersel1</v>
      </c>
      <c r="I1924" s="61" t="str">
        <f aca="false">MID(RIGHT(B1924,LEN(B1924)-3),1,FIND("_",RIGHT(B1924,LEN(B1924)-3))-1)</f>
        <v>Klokkefroe</v>
      </c>
      <c r="J1924" s="61" t="str">
        <f aca="false">TRIM(SUBSTITUTE(RIGHT(B1924,FIND(I1924,B1924)+1),"_",""))</f>
        <v>eDNA</v>
      </c>
      <c r="K1924" s="0" t="str">
        <f aca="false">IFERROR(VALUE(SUBSTITUTE(E1924,".",",")),E1924)</f>
        <v>No Ct</v>
      </c>
      <c r="L1924" s="61" t="str">
        <f aca="false">IF(J1924="PosK",SUMIFS(K:K,J:J,"PosK",H:H,H1924),"")</f>
        <v/>
      </c>
      <c r="M1924" s="61" t="str">
        <f aca="false">IF(J1924="PosK",SUMIFS(K:K,J:J,"NegK",H:H,H1924),"")</f>
        <v/>
      </c>
      <c r="N1924" s="61" t="str">
        <f aca="false">IF(J1924="PosK",SUMIFS(K:K,J:J,"eDNA",H:H,H1924),"")</f>
        <v/>
      </c>
      <c r="Q1924" s="62"/>
    </row>
    <row r="1925" customFormat="false" ht="14.25" hidden="false" customHeight="false" outlineLevel="0" collapsed="false">
      <c r="A1925" s="0" t="s">
        <v>808</v>
      </c>
      <c r="B1925" s="52" t="s">
        <v>967</v>
      </c>
      <c r="C1925" s="52" t="s">
        <v>751</v>
      </c>
      <c r="D1925" s="53" t="n">
        <v>0.1</v>
      </c>
      <c r="E1925" s="53" t="s">
        <v>748</v>
      </c>
      <c r="F1925" s="0" t="s">
        <v>1260</v>
      </c>
      <c r="G1925" s="0" t="str">
        <f aca="false">LEFT(B1925,2)</f>
        <v>08</v>
      </c>
      <c r="H1925" s="0" t="str">
        <f aca="false">I1925&amp;"_"&amp;G1925&amp;"_"&amp;F1925</f>
        <v>Klokkefroe_08_20181003_DL2018091_BorupgaardGym_koersel1</v>
      </c>
      <c r="I1925" s="61" t="str">
        <f aca="false">MID(RIGHT(B1925,LEN(B1925)-3),1,FIND("_",RIGHT(B1925,LEN(B1925)-3))-1)</f>
        <v>Klokkefroe</v>
      </c>
      <c r="J1925" s="61" t="str">
        <f aca="false">TRIM(SUBSTITUTE(RIGHT(B1925,FIND(I1925,B1925)+1),"_",""))</f>
        <v>eDNA</v>
      </c>
      <c r="K1925" s="0" t="str">
        <f aca="false">IFERROR(VALUE(SUBSTITUTE(E1925,".",",")),E1925)</f>
        <v>No Ct</v>
      </c>
      <c r="L1925" s="61" t="str">
        <f aca="false">IF(J1925="PosK",SUMIFS(K:K,J:J,"PosK",H:H,H1925),"")</f>
        <v/>
      </c>
      <c r="M1925" s="61" t="str">
        <f aca="false">IF(J1925="PosK",SUMIFS(K:K,J:J,"NegK",H:H,H1925),"")</f>
        <v/>
      </c>
      <c r="N1925" s="61" t="str">
        <f aca="false">IF(J1925="PosK",SUMIFS(K:K,J:J,"eDNA",H:H,H1925),"")</f>
        <v/>
      </c>
      <c r="P1925" s="62"/>
      <c r="T1925" s="63"/>
      <c r="W1925" s="64"/>
    </row>
    <row r="1926" customFormat="false" ht="14.25" hidden="false" customHeight="false" outlineLevel="0" collapsed="false">
      <c r="A1926" s="0" t="s">
        <v>810</v>
      </c>
      <c r="B1926" s="52" t="s">
        <v>968</v>
      </c>
      <c r="C1926" s="52" t="s">
        <v>743</v>
      </c>
      <c r="D1926" s="53" t="n">
        <v>0.1</v>
      </c>
      <c r="E1926" s="53" t="n">
        <v>27.46</v>
      </c>
      <c r="F1926" s="0" t="s">
        <v>1260</v>
      </c>
      <c r="G1926" s="0" t="str">
        <f aca="false">LEFT(B1926,2)</f>
        <v>09</v>
      </c>
      <c r="H1926" s="0" t="str">
        <f aca="false">I1926&amp;"_"&amp;G1926&amp;"_"&amp;F1926</f>
        <v>Skrubtudse_09_20181003_DL2018091_BorupgaardGym_koersel1</v>
      </c>
      <c r="I1926" s="61" t="str">
        <f aca="false">MID(RIGHT(B1926,LEN(B1926)-3),1,FIND("_",RIGHT(B1926,LEN(B1926)-3))-1)</f>
        <v>Skrubtudse</v>
      </c>
      <c r="J1926" s="61" t="str">
        <f aca="false">TRIM(SUBSTITUTE(RIGHT(B1926,FIND(I1926,B1926)+1),"_",""))</f>
        <v>PosK</v>
      </c>
      <c r="K1926" s="0" t="n">
        <f aca="false">IFERROR(VALUE(SUBSTITUTE(E1926,".",",")),E1926)</f>
        <v>27.46</v>
      </c>
      <c r="L1926" s="61" t="n">
        <f aca="false">IF(J1926="PosK",SUMIFS(K:K,J:J,"PosK",H:H,H1926),"")</f>
        <v>27.46</v>
      </c>
      <c r="M1926" s="61" t="n">
        <f aca="false">IF(J1926="PosK",SUMIFS(K:K,J:J,"NegK",H:H,H1926),"")</f>
        <v>0</v>
      </c>
      <c r="N1926" s="61" t="n">
        <f aca="false">IF(J1926="PosK",SUMIFS(K:K,J:J,"eDNA",H:H,H1926),"")</f>
        <v>0</v>
      </c>
      <c r="P1926" s="62" t="n">
        <f aca="false">IF(K1928="No Ct",0,K1928)</f>
        <v>0</v>
      </c>
      <c r="Q1926" s="62" t="n">
        <f aca="false">IF(K1929="No Ct",0,K1929)</f>
        <v>0</v>
      </c>
      <c r="R1926" s="0" t="str">
        <f aca="false">IF(AND(L1926&gt;0,M1926=0),"Valid","Invalid")</f>
        <v>Valid</v>
      </c>
      <c r="S1926" s="0" t="str">
        <f aca="false">IF(OR(P1926&gt;1,Q1926&gt;1),"Present","Absent")</f>
        <v>Absent</v>
      </c>
      <c r="T1926" s="63" t="str">
        <f aca="false">IF(OR(AND(P1926&gt;1,P1926&lt;41),AND(Q1926&gt;1,Q1926&lt;41)),"Ct&lt;41","Ct&gt;41")</f>
        <v>Ct&gt;41</v>
      </c>
      <c r="U1926" s="0" t="str">
        <f aca="false">I1926</f>
        <v>Skrubtudse</v>
      </c>
      <c r="V1926" s="0" t="str">
        <f aca="false">MID(F1926,10,9)</f>
        <v>DL2018091</v>
      </c>
      <c r="W1926" s="64" t="str">
        <f aca="false">V1926&amp;"_"&amp;U1926&amp;"_"&amp;R1926&amp;"_"&amp;S1926&amp;"_"&amp;T1926</f>
        <v>DL2018091_Skrubtudse_Valid_Absent_Ct&gt;41</v>
      </c>
    </row>
    <row r="1927" customFormat="false" ht="14.25" hidden="false" customHeight="false" outlineLevel="0" collapsed="false">
      <c r="A1927" s="0" t="s">
        <v>812</v>
      </c>
      <c r="B1927" s="52" t="s">
        <v>969</v>
      </c>
      <c r="C1927" s="52" t="s">
        <v>747</v>
      </c>
      <c r="D1927" s="53" t="n">
        <v>0.1</v>
      </c>
      <c r="E1927" s="53" t="s">
        <v>748</v>
      </c>
      <c r="F1927" s="0" t="s">
        <v>1260</v>
      </c>
      <c r="G1927" s="0" t="str">
        <f aca="false">LEFT(B1927,2)</f>
        <v>09</v>
      </c>
      <c r="H1927" s="0" t="str">
        <f aca="false">I1927&amp;"_"&amp;G1927&amp;"_"&amp;F1927</f>
        <v>Skrubtudse_09_20181003_DL2018091_BorupgaardGym_koersel1</v>
      </c>
      <c r="I1927" s="61" t="str">
        <f aca="false">MID(RIGHT(B1927,LEN(B1927)-3),1,FIND("_",RIGHT(B1927,LEN(B1927)-3))-1)</f>
        <v>Skrubtudse</v>
      </c>
      <c r="J1927" s="61" t="str">
        <f aca="false">TRIM(SUBSTITUTE(RIGHT(B1927,FIND(I1927,B1927)+1),"_",""))</f>
        <v>NegK</v>
      </c>
      <c r="K1927" s="0" t="str">
        <f aca="false">IFERROR(VALUE(SUBSTITUTE(E1927,".",",")),E1927)</f>
        <v>No Ct</v>
      </c>
      <c r="L1927" s="61" t="str">
        <f aca="false">IF(J1927="PosK",SUMIFS(K:K,J:J,"PosK",H:H,H1927),"")</f>
        <v/>
      </c>
      <c r="M1927" s="61" t="str">
        <f aca="false">IF(J1927="PosK",SUMIFS(K:K,J:J,"NegK",H:H,H1927),"")</f>
        <v/>
      </c>
      <c r="N1927" s="61" t="str">
        <f aca="false">IF(J1927="PosK",SUMIFS(K:K,J:J,"eDNA",H:H,H1927),"")</f>
        <v/>
      </c>
    </row>
    <row r="1928" customFormat="false" ht="14.25" hidden="false" customHeight="false" outlineLevel="0" collapsed="false">
      <c r="A1928" s="0" t="s">
        <v>814</v>
      </c>
      <c r="B1928" s="52" t="s">
        <v>970</v>
      </c>
      <c r="C1928" s="52" t="s">
        <v>751</v>
      </c>
      <c r="D1928" s="53" t="n">
        <v>0.1</v>
      </c>
      <c r="E1928" s="53" t="s">
        <v>748</v>
      </c>
      <c r="F1928" s="0" t="s">
        <v>1260</v>
      </c>
      <c r="G1928" s="0" t="str">
        <f aca="false">LEFT(B1928,2)</f>
        <v>09</v>
      </c>
      <c r="H1928" s="0" t="str">
        <f aca="false">I1928&amp;"_"&amp;G1928&amp;"_"&amp;F1928</f>
        <v>Skrubtudse_09_20181003_DL2018091_BorupgaardGym_koersel1</v>
      </c>
      <c r="I1928" s="61" t="str">
        <f aca="false">MID(RIGHT(B1928,LEN(B1928)-3),1,FIND("_",RIGHT(B1928,LEN(B1928)-3))-1)</f>
        <v>Skrubtudse</v>
      </c>
      <c r="J1928" s="61" t="str">
        <f aca="false">TRIM(SUBSTITUTE(RIGHT(B1928,FIND(I1928,B1928)+1),"_",""))</f>
        <v>eDNA</v>
      </c>
      <c r="K1928" s="0" t="str">
        <f aca="false">IFERROR(VALUE(SUBSTITUTE(E1928,".",",")),E1928)</f>
        <v>No Ct</v>
      </c>
      <c r="L1928" s="61" t="str">
        <f aca="false">IF(J1928="PosK",SUMIFS(K:K,J:J,"PosK",H:H,H1928),"")</f>
        <v/>
      </c>
      <c r="M1928" s="61" t="str">
        <f aca="false">IF(J1928="PosK",SUMIFS(K:K,J:J,"NegK",H:H,H1928),"")</f>
        <v/>
      </c>
      <c r="N1928" s="61" t="str">
        <f aca="false">IF(J1928="PosK",SUMIFS(K:K,J:J,"eDNA",H:H,H1928),"")</f>
        <v/>
      </c>
      <c r="Q1928" s="62"/>
    </row>
    <row r="1929" customFormat="false" ht="14.25" hidden="false" customHeight="false" outlineLevel="0" collapsed="false">
      <c r="A1929" s="0" t="s">
        <v>816</v>
      </c>
      <c r="B1929" s="52" t="s">
        <v>971</v>
      </c>
      <c r="C1929" s="52" t="s">
        <v>751</v>
      </c>
      <c r="D1929" s="53" t="n">
        <v>0.1</v>
      </c>
      <c r="E1929" s="53" t="s">
        <v>748</v>
      </c>
      <c r="F1929" s="0" t="s">
        <v>1260</v>
      </c>
      <c r="G1929" s="0" t="str">
        <f aca="false">LEFT(B1929,2)</f>
        <v>09</v>
      </c>
      <c r="H1929" s="0" t="str">
        <f aca="false">I1929&amp;"_"&amp;G1929&amp;"_"&amp;F1929</f>
        <v>Skrubtudse_09_20181003_DL2018091_BorupgaardGym_koersel1</v>
      </c>
      <c r="I1929" s="61" t="str">
        <f aca="false">MID(RIGHT(B1929,LEN(B1929)-3),1,FIND("_",RIGHT(B1929,LEN(B1929)-3))-1)</f>
        <v>Skrubtudse</v>
      </c>
      <c r="J1929" s="61" t="str">
        <f aca="false">TRIM(SUBSTITUTE(RIGHT(B1929,FIND(I1929,B1929)+1),"_",""))</f>
        <v>eDNA</v>
      </c>
      <c r="K1929" s="0" t="str">
        <f aca="false">IFERROR(VALUE(SUBSTITUTE(E1929,".",",")),E1929)</f>
        <v>No Ct</v>
      </c>
      <c r="L1929" s="61" t="str">
        <f aca="false">IF(J1929="PosK",SUMIFS(K:K,J:J,"PosK",H:H,H1929),"")</f>
        <v/>
      </c>
      <c r="M1929" s="61" t="str">
        <f aca="false">IF(J1929="PosK",SUMIFS(K:K,J:J,"NegK",H:H,H1929),"")</f>
        <v/>
      </c>
      <c r="N1929" s="61" t="str">
        <f aca="false">IF(J1929="PosK",SUMIFS(K:K,J:J,"eDNA",H:H,H1929),"")</f>
        <v/>
      </c>
      <c r="P1929" s="62"/>
      <c r="T1929" s="63"/>
      <c r="W1929" s="64"/>
    </row>
    <row r="1930" customFormat="false" ht="14.25" hidden="false" customHeight="false" outlineLevel="0" collapsed="false">
      <c r="A1930" s="0" t="s">
        <v>818</v>
      </c>
      <c r="B1930" s="52" t="s">
        <v>972</v>
      </c>
      <c r="C1930" s="52" t="s">
        <v>743</v>
      </c>
      <c r="D1930" s="53" t="n">
        <v>0.1</v>
      </c>
      <c r="E1930" s="53" t="s">
        <v>748</v>
      </c>
      <c r="F1930" s="0" t="s">
        <v>1260</v>
      </c>
      <c r="G1930" s="0" t="str">
        <f aca="false">LEFT(B1930,2)</f>
        <v>10</v>
      </c>
      <c r="H1930" s="0" t="str">
        <f aca="false">I1930&amp;"_"&amp;G1930&amp;"_"&amp;F1930</f>
        <v>Skrubtudse_10_20181003_DL2018091_BorupgaardGym_koersel1</v>
      </c>
      <c r="I1930" s="61" t="str">
        <f aca="false">MID(RIGHT(B1930,LEN(B1930)-3),1,FIND("_",RIGHT(B1930,LEN(B1930)-3))-1)</f>
        <v>Skrubtudse</v>
      </c>
      <c r="J1930" s="61" t="str">
        <f aca="false">TRIM(SUBSTITUTE(RIGHT(B1930,FIND(I1930,B1930)+1),"_",""))</f>
        <v>PosK</v>
      </c>
      <c r="K1930" s="0" t="str">
        <f aca="false">IFERROR(VALUE(SUBSTITUTE(E1930,".",",")),E1930)</f>
        <v>No Ct</v>
      </c>
      <c r="L1930" s="61" t="n">
        <f aca="false">IF(J1930="PosK",SUMIFS(K:K,J:J,"PosK",H:H,H1930),"")</f>
        <v>0</v>
      </c>
      <c r="M1930" s="61" t="n">
        <f aca="false">IF(J1930="PosK",SUMIFS(K:K,J:J,"NegK",H:H,H1930),"")</f>
        <v>0</v>
      </c>
      <c r="N1930" s="61" t="n">
        <f aca="false">IF(J1930="PosK",SUMIFS(K:K,J:J,"eDNA",H:H,H1930),"")</f>
        <v>0</v>
      </c>
      <c r="P1930" s="62" t="n">
        <f aca="false">IF(K1932="No Ct",0,K1932)</f>
        <v>0</v>
      </c>
      <c r="Q1930" s="62" t="n">
        <f aca="false">IF(K1933="No Ct",0,K1933)</f>
        <v>0</v>
      </c>
      <c r="R1930" s="0" t="str">
        <f aca="false">IF(AND(L1930&gt;0,M1930=0),"Valid","Invalid")</f>
        <v>Invalid</v>
      </c>
      <c r="S1930" s="0" t="str">
        <f aca="false">IF(OR(P1930&gt;1,Q1930&gt;1),"Present","Absent")</f>
        <v>Absent</v>
      </c>
      <c r="T1930" s="63" t="str">
        <f aca="false">IF(OR(AND(P1930&gt;1,P1930&lt;41),AND(Q1930&gt;1,Q1930&lt;41)),"Ct&lt;41","Ct&gt;41")</f>
        <v>Ct&gt;41</v>
      </c>
      <c r="U1930" s="0" t="str">
        <f aca="false">I1930</f>
        <v>Skrubtudse</v>
      </c>
      <c r="V1930" s="0" t="str">
        <f aca="false">MID(F1930,10,9)</f>
        <v>DL2018091</v>
      </c>
      <c r="W1930" s="64" t="str">
        <f aca="false">V1930&amp;"_"&amp;U1930&amp;"_"&amp;R1930&amp;"_"&amp;S1930&amp;"_"&amp;T1930</f>
        <v>DL2018091_Skrubtudse_Invalid_Absent_Ct&gt;41</v>
      </c>
    </row>
    <row r="1931" customFormat="false" ht="14.25" hidden="false" customHeight="false" outlineLevel="0" collapsed="false">
      <c r="A1931" s="0" t="s">
        <v>820</v>
      </c>
      <c r="B1931" s="52" t="s">
        <v>973</v>
      </c>
      <c r="C1931" s="52" t="s">
        <v>747</v>
      </c>
      <c r="D1931" s="53" t="n">
        <v>0.1</v>
      </c>
      <c r="E1931" s="53" t="s">
        <v>748</v>
      </c>
      <c r="F1931" s="0" t="s">
        <v>1260</v>
      </c>
      <c r="G1931" s="0" t="str">
        <f aca="false">LEFT(B1931,2)</f>
        <v>10</v>
      </c>
      <c r="H1931" s="0" t="str">
        <f aca="false">I1931&amp;"_"&amp;G1931&amp;"_"&amp;F1931</f>
        <v>Skrubtudse_10_20181003_DL2018091_BorupgaardGym_koersel1</v>
      </c>
      <c r="I1931" s="61" t="str">
        <f aca="false">MID(RIGHT(B1931,LEN(B1931)-3),1,FIND("_",RIGHT(B1931,LEN(B1931)-3))-1)</f>
        <v>Skrubtudse</v>
      </c>
      <c r="J1931" s="61" t="str">
        <f aca="false">TRIM(SUBSTITUTE(RIGHT(B1931,FIND(I1931,B1931)+1),"_",""))</f>
        <v>NegK</v>
      </c>
      <c r="K1931" s="0" t="str">
        <f aca="false">IFERROR(VALUE(SUBSTITUTE(E1931,".",",")),E1931)</f>
        <v>No Ct</v>
      </c>
      <c r="L1931" s="61" t="str">
        <f aca="false">IF(J1931="PosK",SUMIFS(K:K,J:J,"PosK",H:H,H1931),"")</f>
        <v/>
      </c>
      <c r="M1931" s="61" t="str">
        <f aca="false">IF(J1931="PosK",SUMIFS(K:K,J:J,"NegK",H:H,H1931),"")</f>
        <v/>
      </c>
      <c r="N1931" s="61" t="str">
        <f aca="false">IF(J1931="PosK",SUMIFS(K:K,J:J,"eDNA",H:H,H1931),"")</f>
        <v/>
      </c>
    </row>
    <row r="1932" customFormat="false" ht="14.25" hidden="false" customHeight="false" outlineLevel="0" collapsed="false">
      <c r="A1932" s="0" t="s">
        <v>822</v>
      </c>
      <c r="B1932" s="52" t="s">
        <v>974</v>
      </c>
      <c r="C1932" s="52" t="s">
        <v>751</v>
      </c>
      <c r="D1932" s="53" t="n">
        <v>0.1</v>
      </c>
      <c r="E1932" s="53" t="s">
        <v>748</v>
      </c>
      <c r="F1932" s="0" t="s">
        <v>1260</v>
      </c>
      <c r="G1932" s="0" t="str">
        <f aca="false">LEFT(B1932,2)</f>
        <v>10</v>
      </c>
      <c r="H1932" s="0" t="str">
        <f aca="false">I1932&amp;"_"&amp;G1932&amp;"_"&amp;F1932</f>
        <v>Skrubtudse_10_20181003_DL2018091_BorupgaardGym_koersel1</v>
      </c>
      <c r="I1932" s="61" t="str">
        <f aca="false">MID(RIGHT(B1932,LEN(B1932)-3),1,FIND("_",RIGHT(B1932,LEN(B1932)-3))-1)</f>
        <v>Skrubtudse</v>
      </c>
      <c r="J1932" s="61" t="str">
        <f aca="false">TRIM(SUBSTITUTE(RIGHT(B1932,FIND(I1932,B1932)+1),"_",""))</f>
        <v>eDNA</v>
      </c>
      <c r="K1932" s="0" t="str">
        <f aca="false">IFERROR(VALUE(SUBSTITUTE(E1932,".",",")),E1932)</f>
        <v>No Ct</v>
      </c>
      <c r="L1932" s="61" t="str">
        <f aca="false">IF(J1932="PosK",SUMIFS(K:K,J:J,"PosK",H:H,H1932),"")</f>
        <v/>
      </c>
      <c r="M1932" s="61" t="str">
        <f aca="false">IF(J1932="PosK",SUMIFS(K:K,J:J,"NegK",H:H,H1932),"")</f>
        <v/>
      </c>
      <c r="N1932" s="61" t="str">
        <f aca="false">IF(J1932="PosK",SUMIFS(K:K,J:J,"eDNA",H:H,H1932),"")</f>
        <v/>
      </c>
      <c r="Q1932" s="62"/>
    </row>
    <row r="1933" customFormat="false" ht="14.25" hidden="false" customHeight="false" outlineLevel="0" collapsed="false">
      <c r="A1933" s="0" t="s">
        <v>824</v>
      </c>
      <c r="B1933" s="52" t="s">
        <v>975</v>
      </c>
      <c r="C1933" s="52" t="s">
        <v>751</v>
      </c>
      <c r="D1933" s="53" t="n">
        <v>0.1</v>
      </c>
      <c r="E1933" s="53" t="s">
        <v>748</v>
      </c>
      <c r="F1933" s="0" t="s">
        <v>1260</v>
      </c>
      <c r="G1933" s="0" t="str">
        <f aca="false">LEFT(B1933,2)</f>
        <v>10</v>
      </c>
      <c r="H1933" s="0" t="str">
        <f aca="false">I1933&amp;"_"&amp;G1933&amp;"_"&amp;F1933</f>
        <v>Skrubtudse_10_20181003_DL2018091_BorupgaardGym_koersel1</v>
      </c>
      <c r="I1933" s="61" t="str">
        <f aca="false">MID(RIGHT(B1933,LEN(B1933)-3),1,FIND("_",RIGHT(B1933,LEN(B1933)-3))-1)</f>
        <v>Skrubtudse</v>
      </c>
      <c r="J1933" s="61" t="str">
        <f aca="false">TRIM(SUBSTITUTE(RIGHT(B1933,FIND(I1933,B1933)+1),"_",""))</f>
        <v>eDNA</v>
      </c>
      <c r="K1933" s="0" t="str">
        <f aca="false">IFERROR(VALUE(SUBSTITUTE(E1933,".",",")),E1933)</f>
        <v>No Ct</v>
      </c>
      <c r="L1933" s="61" t="str">
        <f aca="false">IF(J1933="PosK",SUMIFS(K:K,J:J,"PosK",H:H,H1933),"")</f>
        <v/>
      </c>
      <c r="M1933" s="61" t="str">
        <f aca="false">IF(J1933="PosK",SUMIFS(K:K,J:J,"NegK",H:H,H1933),"")</f>
        <v/>
      </c>
      <c r="N1933" s="61" t="str">
        <f aca="false">IF(J1933="PosK",SUMIFS(K:K,J:J,"eDNA",H:H,H1933),"")</f>
        <v/>
      </c>
      <c r="P1933" s="62"/>
      <c r="T1933" s="63"/>
      <c r="W1933" s="64"/>
    </row>
    <row r="1934" customFormat="false" ht="14.25" hidden="false" customHeight="false" outlineLevel="0" collapsed="false">
      <c r="A1934" s="0" t="s">
        <v>826</v>
      </c>
      <c r="B1934" s="52" t="s">
        <v>976</v>
      </c>
      <c r="C1934" s="52" t="s">
        <v>743</v>
      </c>
      <c r="D1934" s="53" t="n">
        <v>0.1</v>
      </c>
      <c r="E1934" s="53" t="n">
        <v>47.07</v>
      </c>
      <c r="F1934" s="0" t="s">
        <v>1260</v>
      </c>
      <c r="G1934" s="0" t="str">
        <f aca="false">LEFT(B1934,2)</f>
        <v>11</v>
      </c>
      <c r="H1934" s="0" t="str">
        <f aca="false">I1934&amp;"_"&amp;G1934&amp;"_"&amp;F1934</f>
        <v>Bjergsalamander_11_20181003_DL2018091_BorupgaardGym_koersel1</v>
      </c>
      <c r="I1934" s="61" t="str">
        <f aca="false">MID(RIGHT(B1934,LEN(B1934)-3),1,FIND("_",RIGHT(B1934,LEN(B1934)-3))-1)</f>
        <v>Bjergsalamander</v>
      </c>
      <c r="J1934" s="61" t="str">
        <f aca="false">TRIM(SUBSTITUTE(RIGHT(B1934,FIND(I1934,B1934)+1),"_",""))</f>
        <v>PosK</v>
      </c>
      <c r="K1934" s="0" t="n">
        <f aca="false">IFERROR(VALUE(SUBSTITUTE(E1934,".",",")),E1934)</f>
        <v>47.07</v>
      </c>
      <c r="L1934" s="61" t="n">
        <f aca="false">IF(J1934="PosK",SUMIFS(K:K,J:J,"PosK",H:H,H1934),"")</f>
        <v>47.07</v>
      </c>
      <c r="M1934" s="61" t="n">
        <f aca="false">IF(J1934="PosK",SUMIFS(K:K,J:J,"NegK",H:H,H1934),"")</f>
        <v>0</v>
      </c>
      <c r="N1934" s="61" t="n">
        <f aca="false">IF(J1934="PosK",SUMIFS(K:K,J:J,"eDNA",H:H,H1934),"")</f>
        <v>0</v>
      </c>
      <c r="P1934" s="62" t="n">
        <f aca="false">IF(K1936="No Ct",0,K1936)</f>
        <v>0</v>
      </c>
      <c r="Q1934" s="62" t="n">
        <f aca="false">IF(K1937="No Ct",0,K1937)</f>
        <v>0</v>
      </c>
      <c r="R1934" s="0" t="str">
        <f aca="false">IF(AND(L1934&gt;0,M1934=0),"Valid","Invalid")</f>
        <v>Valid</v>
      </c>
      <c r="S1934" s="0" t="str">
        <f aca="false">IF(OR(P1934&gt;1,Q1934&gt;1),"Present","Absent")</f>
        <v>Absent</v>
      </c>
      <c r="T1934" s="63" t="str">
        <f aca="false">IF(OR(AND(P1934&gt;1,P1934&lt;41),AND(Q1934&gt;1,Q1934&lt;41)),"Ct&lt;41","Ct&gt;41")</f>
        <v>Ct&gt;41</v>
      </c>
      <c r="U1934" s="0" t="str">
        <f aca="false">I1934</f>
        <v>Bjergsalamander</v>
      </c>
      <c r="V1934" s="0" t="str">
        <f aca="false">MID(F1934,10,9)</f>
        <v>DL2018091</v>
      </c>
      <c r="W1934" s="64" t="str">
        <f aca="false">V1934&amp;"_"&amp;U1934&amp;"_"&amp;R1934&amp;"_"&amp;S1934&amp;"_"&amp;T1934</f>
        <v>DL2018091_Bjergsalamander_Valid_Absent_Ct&gt;41</v>
      </c>
    </row>
    <row r="1935" customFormat="false" ht="14.25" hidden="false" customHeight="false" outlineLevel="0" collapsed="false">
      <c r="A1935" s="0" t="s">
        <v>828</v>
      </c>
      <c r="B1935" s="52" t="s">
        <v>977</v>
      </c>
      <c r="C1935" s="52" t="s">
        <v>747</v>
      </c>
      <c r="D1935" s="53" t="n">
        <v>0.1</v>
      </c>
      <c r="E1935" s="53" t="s">
        <v>748</v>
      </c>
      <c r="F1935" s="0" t="s">
        <v>1260</v>
      </c>
      <c r="G1935" s="0" t="str">
        <f aca="false">LEFT(B1935,2)</f>
        <v>11</v>
      </c>
      <c r="H1935" s="0" t="str">
        <f aca="false">I1935&amp;"_"&amp;G1935&amp;"_"&amp;F1935</f>
        <v>Bjergsalamander_11_20181003_DL2018091_BorupgaardGym_koersel1</v>
      </c>
      <c r="I1935" s="61" t="str">
        <f aca="false">MID(RIGHT(B1935,LEN(B1935)-3),1,FIND("_",RIGHT(B1935,LEN(B1935)-3))-1)</f>
        <v>Bjergsalamander</v>
      </c>
      <c r="J1935" s="61" t="str">
        <f aca="false">TRIM(SUBSTITUTE(RIGHT(B1935,FIND(I1935,B1935)+1),"_",""))</f>
        <v>NegK</v>
      </c>
      <c r="K1935" s="0" t="str">
        <f aca="false">IFERROR(VALUE(SUBSTITUTE(E1935,".",",")),E1935)</f>
        <v>No Ct</v>
      </c>
      <c r="L1935" s="61" t="str">
        <f aca="false">IF(J1935="PosK",SUMIFS(K:K,J:J,"PosK",H:H,H1935),"")</f>
        <v/>
      </c>
      <c r="M1935" s="61" t="str">
        <f aca="false">IF(J1935="PosK",SUMIFS(K:K,J:J,"NegK",H:H,H1935),"")</f>
        <v/>
      </c>
      <c r="N1935" s="61" t="str">
        <f aca="false">IF(J1935="PosK",SUMIFS(K:K,J:J,"eDNA",H:H,H1935),"")</f>
        <v/>
      </c>
    </row>
    <row r="1936" customFormat="false" ht="14.25" hidden="false" customHeight="false" outlineLevel="0" collapsed="false">
      <c r="A1936" s="0" t="s">
        <v>830</v>
      </c>
      <c r="B1936" s="52" t="s">
        <v>978</v>
      </c>
      <c r="C1936" s="52" t="s">
        <v>751</v>
      </c>
      <c r="D1936" s="53" t="n">
        <v>0.1</v>
      </c>
      <c r="E1936" s="53" t="s">
        <v>748</v>
      </c>
      <c r="F1936" s="0" t="s">
        <v>1260</v>
      </c>
      <c r="G1936" s="0" t="str">
        <f aca="false">LEFT(B1936,2)</f>
        <v>11</v>
      </c>
      <c r="H1936" s="0" t="str">
        <f aca="false">I1936&amp;"_"&amp;G1936&amp;"_"&amp;F1936</f>
        <v>Bjergsalamander_11_20181003_DL2018091_BorupgaardGym_koersel1</v>
      </c>
      <c r="I1936" s="61" t="str">
        <f aca="false">MID(RIGHT(B1936,LEN(B1936)-3),1,FIND("_",RIGHT(B1936,LEN(B1936)-3))-1)</f>
        <v>Bjergsalamander</v>
      </c>
      <c r="J1936" s="61" t="str">
        <f aca="false">TRIM(SUBSTITUTE(RIGHT(B1936,FIND(I1936,B1936)+1),"_",""))</f>
        <v>eDNA</v>
      </c>
      <c r="K1936" s="0" t="str">
        <f aca="false">IFERROR(VALUE(SUBSTITUTE(E1936,".",",")),E1936)</f>
        <v>No Ct</v>
      </c>
      <c r="L1936" s="61" t="str">
        <f aca="false">IF(J1936="PosK",SUMIFS(K:K,J:J,"PosK",H:H,H1936),"")</f>
        <v/>
      </c>
      <c r="M1936" s="61" t="str">
        <f aca="false">IF(J1936="PosK",SUMIFS(K:K,J:J,"NegK",H:H,H1936),"")</f>
        <v/>
      </c>
      <c r="N1936" s="61" t="str">
        <f aca="false">IF(J1936="PosK",SUMIFS(K:K,J:J,"eDNA",H:H,H1936),"")</f>
        <v/>
      </c>
      <c r="Q1936" s="62"/>
    </row>
    <row r="1937" customFormat="false" ht="14.25" hidden="false" customHeight="false" outlineLevel="0" collapsed="false">
      <c r="A1937" s="0" t="s">
        <v>832</v>
      </c>
      <c r="B1937" s="52" t="s">
        <v>979</v>
      </c>
      <c r="C1937" s="52" t="s">
        <v>751</v>
      </c>
      <c r="D1937" s="53" t="n">
        <v>0.1</v>
      </c>
      <c r="E1937" s="53" t="s">
        <v>748</v>
      </c>
      <c r="F1937" s="0" t="s">
        <v>1260</v>
      </c>
      <c r="G1937" s="0" t="str">
        <f aca="false">LEFT(B1937,2)</f>
        <v>11</v>
      </c>
      <c r="H1937" s="0" t="str">
        <f aca="false">I1937&amp;"_"&amp;G1937&amp;"_"&amp;F1937</f>
        <v>Bjergsalamander_11_20181003_DL2018091_BorupgaardGym_koersel1</v>
      </c>
      <c r="I1937" s="61" t="str">
        <f aca="false">MID(RIGHT(B1937,LEN(B1937)-3),1,FIND("_",RIGHT(B1937,LEN(B1937)-3))-1)</f>
        <v>Bjergsalamander</v>
      </c>
      <c r="J1937" s="61" t="str">
        <f aca="false">TRIM(SUBSTITUTE(RIGHT(B1937,FIND(I1937,B1937)+1),"_",""))</f>
        <v>eDNA</v>
      </c>
      <c r="K1937" s="0" t="str">
        <f aca="false">IFERROR(VALUE(SUBSTITUTE(E1937,".",",")),E1937)</f>
        <v>No Ct</v>
      </c>
      <c r="L1937" s="61" t="str">
        <f aca="false">IF(J1937="PosK",SUMIFS(K:K,J:J,"PosK",H:H,H1937),"")</f>
        <v/>
      </c>
      <c r="M1937" s="61" t="str">
        <f aca="false">IF(J1937="PosK",SUMIFS(K:K,J:J,"NegK",H:H,H1937),"")</f>
        <v/>
      </c>
      <c r="N1937" s="61" t="str">
        <f aca="false">IF(J1937="PosK",SUMIFS(K:K,J:J,"eDNA",H:H,H1937),"")</f>
        <v/>
      </c>
      <c r="P1937" s="62"/>
      <c r="T1937" s="63"/>
      <c r="W1937" s="64"/>
    </row>
    <row r="1938" customFormat="false" ht="14.25" hidden="false" customHeight="false" outlineLevel="0" collapsed="false">
      <c r="A1938" s="0" t="s">
        <v>834</v>
      </c>
      <c r="B1938" s="52" t="s">
        <v>980</v>
      </c>
      <c r="C1938" s="52" t="s">
        <v>743</v>
      </c>
      <c r="D1938" s="53" t="n">
        <v>0.1</v>
      </c>
      <c r="E1938" s="53" t="s">
        <v>748</v>
      </c>
      <c r="F1938" s="0" t="s">
        <v>1260</v>
      </c>
      <c r="G1938" s="0" t="str">
        <f aca="false">LEFT(B1938,2)</f>
        <v>12</v>
      </c>
      <c r="H1938" s="0" t="str">
        <f aca="false">I1938&amp;"_"&amp;G1938&amp;"_"&amp;F1938</f>
        <v>Latterfroe_12_20181003_DL2018091_BorupgaardGym_koersel1</v>
      </c>
      <c r="I1938" s="61" t="str">
        <f aca="false">MID(RIGHT(B1938,LEN(B1938)-3),1,FIND("_",RIGHT(B1938,LEN(B1938)-3))-1)</f>
        <v>Latterfroe</v>
      </c>
      <c r="J1938" s="61" t="str">
        <f aca="false">TRIM(SUBSTITUTE(RIGHT(B1938,FIND(I1938,B1938)+1),"_",""))</f>
        <v>PosK</v>
      </c>
      <c r="K1938" s="0" t="str">
        <f aca="false">IFERROR(VALUE(SUBSTITUTE(E1938,".",",")),E1938)</f>
        <v>No Ct</v>
      </c>
      <c r="L1938" s="61" t="n">
        <f aca="false">IF(J1938="PosK",SUMIFS(K:K,J:J,"PosK",H:H,H1938),"")</f>
        <v>0</v>
      </c>
      <c r="M1938" s="61" t="n">
        <f aca="false">IF(J1938="PosK",SUMIFS(K:K,J:J,"NegK",H:H,H1938),"")</f>
        <v>0</v>
      </c>
      <c r="N1938" s="61" t="n">
        <f aca="false">IF(J1938="PosK",SUMIFS(K:K,J:J,"eDNA",H:H,H1938),"")</f>
        <v>0</v>
      </c>
      <c r="P1938" s="62" t="n">
        <f aca="false">IF(K1940="No Ct",0,K1940)</f>
        <v>0</v>
      </c>
      <c r="Q1938" s="62" t="n">
        <f aca="false">IF(K1941="No Ct",0,K1941)</f>
        <v>0</v>
      </c>
      <c r="R1938" s="0" t="str">
        <f aca="false">IF(AND(L1938&gt;0,M1938=0),"Valid","Invalid")</f>
        <v>Invalid</v>
      </c>
      <c r="S1938" s="0" t="str">
        <f aca="false">IF(OR(P1938&gt;1,Q1938&gt;1),"Present","Absent")</f>
        <v>Absent</v>
      </c>
      <c r="T1938" s="63" t="str">
        <f aca="false">IF(OR(AND(P1938&gt;1,P1938&lt;41),AND(Q1938&gt;1,Q1938&lt;41)),"Ct&lt;41","Ct&gt;41")</f>
        <v>Ct&gt;41</v>
      </c>
      <c r="U1938" s="0" t="str">
        <f aca="false">I1938</f>
        <v>Latterfroe</v>
      </c>
      <c r="V1938" s="0" t="str">
        <f aca="false">MID(F1938,10,9)</f>
        <v>DL2018091</v>
      </c>
      <c r="W1938" s="64" t="str">
        <f aca="false">V1938&amp;"_"&amp;U1938&amp;"_"&amp;R1938&amp;"_"&amp;S1938&amp;"_"&amp;T1938</f>
        <v>DL2018091_Latterfroe_Invalid_Absent_Ct&gt;41</v>
      </c>
    </row>
    <row r="1939" customFormat="false" ht="14.25" hidden="false" customHeight="false" outlineLevel="0" collapsed="false">
      <c r="A1939" s="0" t="s">
        <v>836</v>
      </c>
      <c r="B1939" s="52" t="s">
        <v>981</v>
      </c>
      <c r="C1939" s="52" t="s">
        <v>747</v>
      </c>
      <c r="D1939" s="53" t="n">
        <v>0.1</v>
      </c>
      <c r="E1939" s="53" t="s">
        <v>748</v>
      </c>
      <c r="F1939" s="0" t="s">
        <v>1260</v>
      </c>
      <c r="G1939" s="0" t="str">
        <f aca="false">LEFT(B1939,2)</f>
        <v>12</v>
      </c>
      <c r="H1939" s="0" t="str">
        <f aca="false">I1939&amp;"_"&amp;G1939&amp;"_"&amp;F1939</f>
        <v>Latterfroe_12_20181003_DL2018091_BorupgaardGym_koersel1</v>
      </c>
      <c r="I1939" s="61" t="str">
        <f aca="false">MID(RIGHT(B1939,LEN(B1939)-3),1,FIND("_",RIGHT(B1939,LEN(B1939)-3))-1)</f>
        <v>Latterfroe</v>
      </c>
      <c r="J1939" s="61" t="str">
        <f aca="false">TRIM(SUBSTITUTE(RIGHT(B1939,FIND(I1939,B1939)+1),"_",""))</f>
        <v>NegK</v>
      </c>
      <c r="K1939" s="0" t="str">
        <f aca="false">IFERROR(VALUE(SUBSTITUTE(E1939,".",",")),E1939)</f>
        <v>No Ct</v>
      </c>
      <c r="L1939" s="61" t="str">
        <f aca="false">IF(J1939="PosK",SUMIFS(K:K,J:J,"PosK",H:H,H1939),"")</f>
        <v/>
      </c>
      <c r="M1939" s="61" t="str">
        <f aca="false">IF(J1939="PosK",SUMIFS(K:K,J:J,"NegK",H:H,H1939),"")</f>
        <v/>
      </c>
      <c r="N1939" s="61" t="str">
        <f aca="false">IF(J1939="PosK",SUMIFS(K:K,J:J,"eDNA",H:H,H1939),"")</f>
        <v/>
      </c>
    </row>
    <row r="1940" customFormat="false" ht="14.25" hidden="false" customHeight="false" outlineLevel="0" collapsed="false">
      <c r="A1940" s="0" t="s">
        <v>838</v>
      </c>
      <c r="B1940" s="52" t="s">
        <v>982</v>
      </c>
      <c r="C1940" s="52" t="s">
        <v>751</v>
      </c>
      <c r="D1940" s="53" t="n">
        <v>0.1</v>
      </c>
      <c r="E1940" s="53" t="s">
        <v>748</v>
      </c>
      <c r="F1940" s="0" t="s">
        <v>1260</v>
      </c>
      <c r="G1940" s="0" t="str">
        <f aca="false">LEFT(B1940,2)</f>
        <v>12</v>
      </c>
      <c r="H1940" s="0" t="str">
        <f aca="false">I1940&amp;"_"&amp;G1940&amp;"_"&amp;F1940</f>
        <v>Latterfroe_12_20181003_DL2018091_BorupgaardGym_koersel1</v>
      </c>
      <c r="I1940" s="61" t="str">
        <f aca="false">MID(RIGHT(B1940,LEN(B1940)-3),1,FIND("_",RIGHT(B1940,LEN(B1940)-3))-1)</f>
        <v>Latterfroe</v>
      </c>
      <c r="J1940" s="61" t="str">
        <f aca="false">TRIM(SUBSTITUTE(RIGHT(B1940,FIND(I1940,B1940)+1),"_",""))</f>
        <v>eDNA</v>
      </c>
      <c r="K1940" s="0" t="str">
        <f aca="false">IFERROR(VALUE(SUBSTITUTE(E1940,".",",")),E1940)</f>
        <v>No Ct</v>
      </c>
      <c r="L1940" s="61" t="str">
        <f aca="false">IF(J1940="PosK",SUMIFS(K:K,J:J,"PosK",H:H,H1940),"")</f>
        <v/>
      </c>
      <c r="M1940" s="61" t="str">
        <f aca="false">IF(J1940="PosK",SUMIFS(K:K,J:J,"NegK",H:H,H1940),"")</f>
        <v/>
      </c>
      <c r="N1940" s="61" t="str">
        <f aca="false">IF(J1940="PosK",SUMIFS(K:K,J:J,"eDNA",H:H,H1940),"")</f>
        <v/>
      </c>
      <c r="Q1940" s="62"/>
    </row>
    <row r="1941" customFormat="false" ht="14.25" hidden="false" customHeight="false" outlineLevel="0" collapsed="false">
      <c r="A1941" s="0" t="s">
        <v>840</v>
      </c>
      <c r="B1941" s="52" t="s">
        <v>983</v>
      </c>
      <c r="C1941" s="52" t="s">
        <v>751</v>
      </c>
      <c r="D1941" s="53" t="n">
        <v>0.1</v>
      </c>
      <c r="E1941" s="53" t="s">
        <v>748</v>
      </c>
      <c r="F1941" s="0" t="s">
        <v>1260</v>
      </c>
      <c r="G1941" s="0" t="str">
        <f aca="false">LEFT(B1941,2)</f>
        <v>12</v>
      </c>
      <c r="H1941" s="0" t="str">
        <f aca="false">I1941&amp;"_"&amp;G1941&amp;"_"&amp;F1941</f>
        <v>Latterfroe_12_20181003_DL2018091_BorupgaardGym_koersel1</v>
      </c>
      <c r="I1941" s="61" t="str">
        <f aca="false">MID(RIGHT(B1941,LEN(B1941)-3),1,FIND("_",RIGHT(B1941,LEN(B1941)-3))-1)</f>
        <v>Latterfroe</v>
      </c>
      <c r="J1941" s="61" t="str">
        <f aca="false">TRIM(SUBSTITUTE(RIGHT(B1941,FIND(I1941,B1941)+1),"_",""))</f>
        <v>eDNA</v>
      </c>
      <c r="K1941" s="0" t="str">
        <f aca="false">IFERROR(VALUE(SUBSTITUTE(E1941,".",",")),E1941)</f>
        <v>No Ct</v>
      </c>
      <c r="L1941" s="61" t="str">
        <f aca="false">IF(J1941="PosK",SUMIFS(K:K,J:J,"PosK",H:H,H1941),"")</f>
        <v/>
      </c>
      <c r="M1941" s="61" t="str">
        <f aca="false">IF(J1941="PosK",SUMIFS(K:K,J:J,"NegK",H:H,H1941),"")</f>
        <v/>
      </c>
      <c r="N1941" s="61" t="str">
        <f aca="false">IF(J1941="PosK",SUMIFS(K:K,J:J,"eDNA",H:H,H1941),"")</f>
        <v/>
      </c>
      <c r="P1941" s="62"/>
      <c r="T1941" s="63"/>
      <c r="W1941" s="64"/>
    </row>
    <row r="1942" customFormat="false" ht="14.25" hidden="false" customHeight="false" outlineLevel="0" collapsed="false">
      <c r="A1942" s="0" t="s">
        <v>842</v>
      </c>
      <c r="B1942" s="52" t="s">
        <v>984</v>
      </c>
      <c r="C1942" s="52" t="s">
        <v>743</v>
      </c>
      <c r="D1942" s="53" t="n">
        <v>0.1</v>
      </c>
      <c r="E1942" s="53" t="s">
        <v>748</v>
      </c>
      <c r="F1942" s="0" t="s">
        <v>1260</v>
      </c>
      <c r="G1942" s="0" t="str">
        <f aca="false">LEFT(B1942,2)</f>
        <v>13</v>
      </c>
      <c r="H1942" s="0" t="str">
        <f aca="false">I1942&amp;"_"&amp;G1942&amp;"_"&amp;F1942</f>
        <v>Spidssnudetfroe_13_20181003_DL2018091_BorupgaardGym_koersel1</v>
      </c>
      <c r="I1942" s="61" t="str">
        <f aca="false">MID(RIGHT(B1942,LEN(B1942)-3),1,FIND("_",RIGHT(B1942,LEN(B1942)-3))-1)</f>
        <v>Spidssnudetfroe</v>
      </c>
      <c r="J1942" s="61" t="str">
        <f aca="false">TRIM(SUBSTITUTE(RIGHT(B1942,FIND(I1942,B1942)+1),"_",""))</f>
        <v>PosK</v>
      </c>
      <c r="K1942" s="0" t="str">
        <f aca="false">IFERROR(VALUE(SUBSTITUTE(E1942,".",",")),E1942)</f>
        <v>No Ct</v>
      </c>
      <c r="L1942" s="61" t="n">
        <f aca="false">IF(J1942="PosK",SUMIFS(K:K,J:J,"PosK",H:H,H1942),"")</f>
        <v>0</v>
      </c>
      <c r="M1942" s="61" t="n">
        <f aca="false">IF(J1942="PosK",SUMIFS(K:K,J:J,"NegK",H:H,H1942),"")</f>
        <v>0</v>
      </c>
      <c r="N1942" s="61" t="n">
        <f aca="false">IF(J1942="PosK",SUMIFS(K:K,J:J,"eDNA",H:H,H1942),"")</f>
        <v>0</v>
      </c>
      <c r="P1942" s="62" t="n">
        <f aca="false">IF(K1944="No Ct",0,K1944)</f>
        <v>0</v>
      </c>
      <c r="Q1942" s="62" t="n">
        <f aca="false">IF(K1945="No Ct",0,K1945)</f>
        <v>0</v>
      </c>
      <c r="R1942" s="0" t="str">
        <f aca="false">IF(AND(L1942&gt;0,M1942=0),"Valid","Invalid")</f>
        <v>Invalid</v>
      </c>
      <c r="S1942" s="0" t="str">
        <f aca="false">IF(OR(P1942&gt;1,Q1942&gt;1),"Present","Absent")</f>
        <v>Absent</v>
      </c>
      <c r="T1942" s="63" t="str">
        <f aca="false">IF(OR(AND(P1942&gt;1,P1942&lt;41),AND(Q1942&gt;1,Q1942&lt;41)),"Ct&lt;41","Ct&gt;41")</f>
        <v>Ct&gt;41</v>
      </c>
      <c r="U1942" s="0" t="str">
        <f aca="false">I1942</f>
        <v>Spidssnudetfroe</v>
      </c>
      <c r="V1942" s="0" t="str">
        <f aca="false">MID(F1942,10,9)</f>
        <v>DL2018091</v>
      </c>
      <c r="W1942" s="64" t="str">
        <f aca="false">V1942&amp;"_"&amp;U1942&amp;"_"&amp;R1942&amp;"_"&amp;S1942&amp;"_"&amp;T1942</f>
        <v>DL2018091_Spidssnudetfroe_Invalid_Absent_Ct&gt;41</v>
      </c>
    </row>
    <row r="1943" customFormat="false" ht="14.25" hidden="false" customHeight="false" outlineLevel="0" collapsed="false">
      <c r="A1943" s="0" t="s">
        <v>844</v>
      </c>
      <c r="B1943" s="52" t="s">
        <v>985</v>
      </c>
      <c r="C1943" s="52" t="s">
        <v>747</v>
      </c>
      <c r="D1943" s="53" t="n">
        <v>0.1</v>
      </c>
      <c r="E1943" s="53" t="s">
        <v>748</v>
      </c>
      <c r="F1943" s="0" t="s">
        <v>1260</v>
      </c>
      <c r="G1943" s="0" t="str">
        <f aca="false">LEFT(B1943,2)</f>
        <v>13</v>
      </c>
      <c r="H1943" s="0" t="str">
        <f aca="false">I1943&amp;"_"&amp;G1943&amp;"_"&amp;F1943</f>
        <v>Spidssnudetfroe_13_20181003_DL2018091_BorupgaardGym_koersel1</v>
      </c>
      <c r="I1943" s="61" t="str">
        <f aca="false">MID(RIGHT(B1943,LEN(B1943)-3),1,FIND("_",RIGHT(B1943,LEN(B1943)-3))-1)</f>
        <v>Spidssnudetfroe</v>
      </c>
      <c r="J1943" s="61" t="str">
        <f aca="false">TRIM(SUBSTITUTE(RIGHT(B1943,FIND(I1943,B1943)+1),"_",""))</f>
        <v>NegK</v>
      </c>
      <c r="K1943" s="0" t="str">
        <f aca="false">IFERROR(VALUE(SUBSTITUTE(E1943,".",",")),E1943)</f>
        <v>No Ct</v>
      </c>
      <c r="L1943" s="61" t="str">
        <f aca="false">IF(J1943="PosK",SUMIFS(K:K,J:J,"PosK",H:H,H1943),"")</f>
        <v/>
      </c>
      <c r="M1943" s="61" t="str">
        <f aca="false">IF(J1943="PosK",SUMIFS(K:K,J:J,"NegK",H:H,H1943),"")</f>
        <v/>
      </c>
      <c r="N1943" s="61" t="str">
        <f aca="false">IF(J1943="PosK",SUMIFS(K:K,J:J,"eDNA",H:H,H1943),"")</f>
        <v/>
      </c>
    </row>
    <row r="1944" customFormat="false" ht="14.25" hidden="false" customHeight="false" outlineLevel="0" collapsed="false">
      <c r="A1944" s="0" t="s">
        <v>846</v>
      </c>
      <c r="B1944" s="52" t="s">
        <v>986</v>
      </c>
      <c r="C1944" s="52" t="s">
        <v>751</v>
      </c>
      <c r="D1944" s="53" t="n">
        <v>0.1</v>
      </c>
      <c r="E1944" s="53" t="s">
        <v>748</v>
      </c>
      <c r="F1944" s="0" t="s">
        <v>1260</v>
      </c>
      <c r="G1944" s="0" t="str">
        <f aca="false">LEFT(B1944,2)</f>
        <v>13</v>
      </c>
      <c r="H1944" s="0" t="str">
        <f aca="false">I1944&amp;"_"&amp;G1944&amp;"_"&amp;F1944</f>
        <v>Spidssnudetfroe_13_20181003_DL2018091_BorupgaardGym_koersel1</v>
      </c>
      <c r="I1944" s="61" t="str">
        <f aca="false">MID(RIGHT(B1944,LEN(B1944)-3),1,FIND("_",RIGHT(B1944,LEN(B1944)-3))-1)</f>
        <v>Spidssnudetfroe</v>
      </c>
      <c r="J1944" s="61" t="str">
        <f aca="false">TRIM(SUBSTITUTE(RIGHT(B1944,FIND(I1944,B1944)+1),"_",""))</f>
        <v>eDNA</v>
      </c>
      <c r="K1944" s="0" t="str">
        <f aca="false">IFERROR(VALUE(SUBSTITUTE(E1944,".",",")),E1944)</f>
        <v>No Ct</v>
      </c>
      <c r="L1944" s="61" t="str">
        <f aca="false">IF(J1944="PosK",SUMIFS(K:K,J:J,"PosK",H:H,H1944),"")</f>
        <v/>
      </c>
      <c r="M1944" s="61" t="str">
        <f aca="false">IF(J1944="PosK",SUMIFS(K:K,J:J,"NegK",H:H,H1944),"")</f>
        <v/>
      </c>
      <c r="N1944" s="61" t="str">
        <f aca="false">IF(J1944="PosK",SUMIFS(K:K,J:J,"eDNA",H:H,H1944),"")</f>
        <v/>
      </c>
      <c r="Q1944" s="62"/>
    </row>
    <row r="1945" customFormat="false" ht="14.25" hidden="false" customHeight="false" outlineLevel="0" collapsed="false">
      <c r="A1945" s="0" t="s">
        <v>848</v>
      </c>
      <c r="B1945" s="52" t="s">
        <v>986</v>
      </c>
      <c r="C1945" s="52" t="s">
        <v>751</v>
      </c>
      <c r="D1945" s="53" t="n">
        <v>0.1</v>
      </c>
      <c r="E1945" s="53" t="s">
        <v>748</v>
      </c>
      <c r="F1945" s="0" t="s">
        <v>1260</v>
      </c>
      <c r="G1945" s="0" t="str">
        <f aca="false">LEFT(B1945,2)</f>
        <v>13</v>
      </c>
      <c r="H1945" s="0" t="str">
        <f aca="false">I1945&amp;"_"&amp;G1945&amp;"_"&amp;F1945</f>
        <v>Spidssnudetfroe_13_20181003_DL2018091_BorupgaardGym_koersel1</v>
      </c>
      <c r="I1945" s="61" t="str">
        <f aca="false">MID(RIGHT(B1945,LEN(B1945)-3),1,FIND("_",RIGHT(B1945,LEN(B1945)-3))-1)</f>
        <v>Spidssnudetfroe</v>
      </c>
      <c r="J1945" s="61" t="str">
        <f aca="false">TRIM(SUBSTITUTE(RIGHT(B1945,FIND(I1945,B1945)+1),"_",""))</f>
        <v>eDNA</v>
      </c>
      <c r="K1945" s="0" t="str">
        <f aca="false">IFERROR(VALUE(SUBSTITUTE(E1945,".",",")),E1945)</f>
        <v>No Ct</v>
      </c>
      <c r="L1945" s="61" t="str">
        <f aca="false">IF(J1945="PosK",SUMIFS(K:K,J:J,"PosK",H:H,H1945),"")</f>
        <v/>
      </c>
      <c r="M1945" s="61" t="str">
        <f aca="false">IF(J1945="PosK",SUMIFS(K:K,J:J,"NegK",H:H,H1945),"")</f>
        <v/>
      </c>
      <c r="N1945" s="61" t="str">
        <f aca="false">IF(J1945="PosK",SUMIFS(K:K,J:J,"eDNA",H:H,H1945),"")</f>
        <v/>
      </c>
      <c r="P1945" s="62"/>
      <c r="T1945" s="63"/>
      <c r="W1945" s="64"/>
    </row>
    <row r="1946" customFormat="false" ht="14.25" hidden="false" customHeight="false" outlineLevel="0" collapsed="false">
      <c r="A1946" s="0" t="s">
        <v>849</v>
      </c>
      <c r="B1946" s="52" t="s">
        <v>987</v>
      </c>
      <c r="C1946" s="52" t="s">
        <v>743</v>
      </c>
      <c r="D1946" s="53" t="n">
        <v>0.1</v>
      </c>
      <c r="E1946" s="53" t="n">
        <v>31.18</v>
      </c>
      <c r="F1946" s="0" t="s">
        <v>1260</v>
      </c>
      <c r="G1946" s="0" t="str">
        <f aca="false">LEFT(B1946,2)</f>
        <v>14</v>
      </c>
      <c r="H1946" s="0" t="str">
        <f aca="false">I1946&amp;"_"&amp;G1946&amp;"_"&amp;F1946</f>
        <v>Spidssnudetfroe_14_20181003_DL2018091_BorupgaardGym_koersel1</v>
      </c>
      <c r="I1946" s="61" t="str">
        <f aca="false">MID(RIGHT(B1946,LEN(B1946)-3),1,FIND("_",RIGHT(B1946,LEN(B1946)-3))-1)</f>
        <v>Spidssnudetfroe</v>
      </c>
      <c r="J1946" s="61" t="str">
        <f aca="false">TRIM(SUBSTITUTE(RIGHT(B1946,FIND(I1946,B1946)+1),"_",""))</f>
        <v>PosK</v>
      </c>
      <c r="K1946" s="0" t="n">
        <f aca="false">IFERROR(VALUE(SUBSTITUTE(E1946,".",",")),E1946)</f>
        <v>31.18</v>
      </c>
      <c r="L1946" s="61" t="n">
        <f aca="false">IF(J1946="PosK",SUMIFS(K:K,J:J,"PosK",H:H,H1946),"")</f>
        <v>31.18</v>
      </c>
      <c r="M1946" s="61" t="n">
        <f aca="false">IF(J1946="PosK",SUMIFS(K:K,J:J,"NegK",H:H,H1946),"")</f>
        <v>0</v>
      </c>
      <c r="N1946" s="61" t="n">
        <f aca="false">IF(J1946="PosK",SUMIFS(K:K,J:J,"eDNA",H:H,H1946),"")</f>
        <v>0</v>
      </c>
      <c r="P1946" s="62" t="n">
        <f aca="false">IF(K1948="No Ct",0,K1948)</f>
        <v>0</v>
      </c>
      <c r="Q1946" s="62" t="n">
        <f aca="false">IF(K1949="No Ct",0,K1949)</f>
        <v>0</v>
      </c>
      <c r="R1946" s="0" t="str">
        <f aca="false">IF(AND(L1946&gt;0,M1946=0),"Valid","Invalid")</f>
        <v>Valid</v>
      </c>
      <c r="S1946" s="0" t="str">
        <f aca="false">IF(OR(P1946&gt;1,Q1946&gt;1),"Present","Absent")</f>
        <v>Absent</v>
      </c>
      <c r="T1946" s="63" t="str">
        <f aca="false">IF(OR(AND(P1946&gt;1,P1946&lt;41),AND(Q1946&gt;1,Q1946&lt;41)),"Ct&lt;41","Ct&gt;41")</f>
        <v>Ct&gt;41</v>
      </c>
      <c r="U1946" s="0" t="str">
        <f aca="false">I1946</f>
        <v>Spidssnudetfroe</v>
      </c>
      <c r="V1946" s="0" t="str">
        <f aca="false">MID(F1946,10,9)</f>
        <v>DL2018091</v>
      </c>
      <c r="W1946" s="64" t="str">
        <f aca="false">V1946&amp;"_"&amp;U1946&amp;"_"&amp;R1946&amp;"_"&amp;S1946&amp;"_"&amp;T1946</f>
        <v>DL2018091_Spidssnudetfroe_Valid_Absent_Ct&gt;41</v>
      </c>
    </row>
    <row r="1947" customFormat="false" ht="14.25" hidden="false" customHeight="false" outlineLevel="0" collapsed="false">
      <c r="A1947" s="0" t="s">
        <v>851</v>
      </c>
      <c r="B1947" s="52" t="s">
        <v>988</v>
      </c>
      <c r="C1947" s="52" t="s">
        <v>747</v>
      </c>
      <c r="D1947" s="53" t="n">
        <v>0.1</v>
      </c>
      <c r="E1947" s="53" t="s">
        <v>748</v>
      </c>
      <c r="F1947" s="0" t="s">
        <v>1260</v>
      </c>
      <c r="G1947" s="0" t="str">
        <f aca="false">LEFT(B1947,2)</f>
        <v>14</v>
      </c>
      <c r="H1947" s="0" t="str">
        <f aca="false">I1947&amp;"_"&amp;G1947&amp;"_"&amp;F1947</f>
        <v>Spidssnudetfroe_14_20181003_DL2018091_BorupgaardGym_koersel1</v>
      </c>
      <c r="I1947" s="61" t="str">
        <f aca="false">MID(RIGHT(B1947,LEN(B1947)-3),1,FIND("_",RIGHT(B1947,LEN(B1947)-3))-1)</f>
        <v>Spidssnudetfroe</v>
      </c>
      <c r="J1947" s="61" t="str">
        <f aca="false">TRIM(SUBSTITUTE(RIGHT(B1947,FIND(I1947,B1947)+1),"_",""))</f>
        <v>NegK</v>
      </c>
      <c r="K1947" s="0" t="str">
        <f aca="false">IFERROR(VALUE(SUBSTITUTE(E1947,".",",")),E1947)</f>
        <v>No Ct</v>
      </c>
      <c r="L1947" s="61" t="str">
        <f aca="false">IF(J1947="PosK",SUMIFS(K:K,J:J,"PosK",H:H,H1947),"")</f>
        <v/>
      </c>
      <c r="M1947" s="61" t="str">
        <f aca="false">IF(J1947="PosK",SUMIFS(K:K,J:J,"NegK",H:H,H1947),"")</f>
        <v/>
      </c>
      <c r="N1947" s="61" t="str">
        <f aca="false">IF(J1947="PosK",SUMIFS(K:K,J:J,"eDNA",H:H,H1947),"")</f>
        <v/>
      </c>
    </row>
    <row r="1948" customFormat="false" ht="14.25" hidden="false" customHeight="false" outlineLevel="0" collapsed="false">
      <c r="A1948" s="0" t="s">
        <v>853</v>
      </c>
      <c r="B1948" s="52" t="s">
        <v>989</v>
      </c>
      <c r="C1948" s="52" t="s">
        <v>751</v>
      </c>
      <c r="D1948" s="53" t="n">
        <v>0.1</v>
      </c>
      <c r="E1948" s="53" t="s">
        <v>748</v>
      </c>
      <c r="F1948" s="0" t="s">
        <v>1260</v>
      </c>
      <c r="G1948" s="0" t="str">
        <f aca="false">LEFT(B1948,2)</f>
        <v>14</v>
      </c>
      <c r="H1948" s="0" t="str">
        <f aca="false">I1948&amp;"_"&amp;G1948&amp;"_"&amp;F1948</f>
        <v>Spidssnudetfroe_14_20181003_DL2018091_BorupgaardGym_koersel1</v>
      </c>
      <c r="I1948" s="61" t="str">
        <f aca="false">MID(RIGHT(B1948,LEN(B1948)-3),1,FIND("_",RIGHT(B1948,LEN(B1948)-3))-1)</f>
        <v>Spidssnudetfroe</v>
      </c>
      <c r="J1948" s="61" t="str">
        <f aca="false">TRIM(SUBSTITUTE(RIGHT(B1948,FIND(I1948,B1948)+1),"_",""))</f>
        <v>eDNA</v>
      </c>
      <c r="K1948" s="0" t="str">
        <f aca="false">IFERROR(VALUE(SUBSTITUTE(E1948,".",",")),E1948)</f>
        <v>No Ct</v>
      </c>
      <c r="L1948" s="61" t="str">
        <f aca="false">IF(J1948="PosK",SUMIFS(K:K,J:J,"PosK",H:H,H1948),"")</f>
        <v/>
      </c>
      <c r="M1948" s="61" t="str">
        <f aca="false">IF(J1948="PosK",SUMIFS(K:K,J:J,"NegK",H:H,H1948),"")</f>
        <v/>
      </c>
      <c r="N1948" s="61" t="str">
        <f aca="false">IF(J1948="PosK",SUMIFS(K:K,J:J,"eDNA",H:H,H1948),"")</f>
        <v/>
      </c>
      <c r="Q1948" s="62"/>
    </row>
    <row r="1949" customFormat="false" ht="14.25" hidden="false" customHeight="false" outlineLevel="0" collapsed="false">
      <c r="A1949" s="0" t="s">
        <v>855</v>
      </c>
      <c r="B1949" s="52" t="s">
        <v>989</v>
      </c>
      <c r="C1949" s="52" t="s">
        <v>751</v>
      </c>
      <c r="D1949" s="53" t="n">
        <v>0.1</v>
      </c>
      <c r="E1949" s="53" t="s">
        <v>748</v>
      </c>
      <c r="F1949" s="0" t="s">
        <v>1260</v>
      </c>
      <c r="G1949" s="0" t="str">
        <f aca="false">LEFT(B1949,2)</f>
        <v>14</v>
      </c>
      <c r="H1949" s="0" t="str">
        <f aca="false">I1949&amp;"_"&amp;G1949&amp;"_"&amp;F1949</f>
        <v>Spidssnudetfroe_14_20181003_DL2018091_BorupgaardGym_koersel1</v>
      </c>
      <c r="I1949" s="61" t="str">
        <f aca="false">MID(RIGHT(B1949,LEN(B1949)-3),1,FIND("_",RIGHT(B1949,LEN(B1949)-3))-1)</f>
        <v>Spidssnudetfroe</v>
      </c>
      <c r="J1949" s="61" t="str">
        <f aca="false">TRIM(SUBSTITUTE(RIGHT(B1949,FIND(I1949,B1949)+1),"_",""))</f>
        <v>eDNA</v>
      </c>
      <c r="K1949" s="0" t="str">
        <f aca="false">IFERROR(VALUE(SUBSTITUTE(E1949,".",",")),E1949)</f>
        <v>No Ct</v>
      </c>
      <c r="L1949" s="61" t="str">
        <f aca="false">IF(J1949="PosK",SUMIFS(K:K,J:J,"PosK",H:H,H1949),"")</f>
        <v/>
      </c>
      <c r="M1949" s="61" t="str">
        <f aca="false">IF(J1949="PosK",SUMIFS(K:K,J:J,"NegK",H:H,H1949),"")</f>
        <v/>
      </c>
      <c r="N1949" s="61" t="str">
        <f aca="false">IF(J1949="PosK",SUMIFS(K:K,J:J,"eDNA",H:H,H1949),"")</f>
        <v/>
      </c>
      <c r="P1949" s="62"/>
      <c r="T1949" s="63"/>
      <c r="W1949" s="64"/>
    </row>
    <row r="1950" customFormat="false" ht="14.25" hidden="false" customHeight="false" outlineLevel="0" collapsed="false">
      <c r="A1950" s="0" t="s">
        <v>856</v>
      </c>
      <c r="B1950" s="52" t="s">
        <v>990</v>
      </c>
      <c r="C1950" s="52" t="s">
        <v>743</v>
      </c>
      <c r="D1950" s="53" t="n">
        <v>0.1</v>
      </c>
      <c r="E1950" s="53" t="s">
        <v>748</v>
      </c>
      <c r="F1950" s="0" t="s">
        <v>1260</v>
      </c>
      <c r="G1950" s="0" t="str">
        <f aca="false">LEFT(B1950,2)</f>
        <v>15</v>
      </c>
      <c r="H1950" s="0" t="str">
        <f aca="false">I1950&amp;"_"&amp;G1950&amp;"_"&amp;F1950</f>
        <v>KortbenetGroenFroe_15_20181003_DL2018091_BorupgaardGym_koersel1</v>
      </c>
      <c r="I1950" s="61" t="str">
        <f aca="false">MID(RIGHT(B1950,LEN(B1950)-3),1,FIND("_",RIGHT(B1950,LEN(B1950)-3))-1)</f>
        <v>KortbenetGroenFroe</v>
      </c>
      <c r="J1950" s="61" t="str">
        <f aca="false">TRIM(SUBSTITUTE(RIGHT(B1950,FIND(I1950,B1950)+1),"_",""))</f>
        <v>PosK</v>
      </c>
      <c r="K1950" s="0" t="str">
        <f aca="false">IFERROR(VALUE(SUBSTITUTE(E1950,".",",")),E1950)</f>
        <v>No Ct</v>
      </c>
      <c r="L1950" s="61" t="n">
        <f aca="false">IF(J1950="PosK",SUMIFS(K:K,J:J,"PosK",H:H,H1950),"")</f>
        <v>0</v>
      </c>
      <c r="M1950" s="61" t="n">
        <f aca="false">IF(J1950="PosK",SUMIFS(K:K,J:J,"NegK",H:H,H1950),"")</f>
        <v>0</v>
      </c>
      <c r="N1950" s="61" t="n">
        <f aca="false">IF(J1950="PosK",SUMIFS(K:K,J:J,"eDNA",H:H,H1950),"")</f>
        <v>76.28</v>
      </c>
      <c r="P1950" s="62" t="n">
        <f aca="false">IF(K1952="No Ct",0,K1952)</f>
        <v>38.62</v>
      </c>
      <c r="Q1950" s="62" t="n">
        <f aca="false">IF(K1953="No Ct",0,K1953)</f>
        <v>37.66</v>
      </c>
      <c r="R1950" s="0" t="str">
        <f aca="false">IF(AND(L1950&gt;0,M1950=0),"Valid","Invalid")</f>
        <v>Invalid</v>
      </c>
      <c r="S1950" s="0" t="str">
        <f aca="false">IF(OR(P1950&gt;1,Q1950&gt;1),"Present","Absent")</f>
        <v>Present</v>
      </c>
      <c r="T1950" s="63" t="str">
        <f aca="false">IF(OR(AND(P1950&gt;1,P1950&lt;41),AND(Q1950&gt;1,Q1950&lt;41)),"Ct&lt;41","Ct&gt;41")</f>
        <v>Ct&lt;41</v>
      </c>
      <c r="U1950" s="0" t="str">
        <f aca="false">I1950</f>
        <v>KortbenetGroenFroe</v>
      </c>
      <c r="V1950" s="0" t="str">
        <f aca="false">MID(F1950,10,9)</f>
        <v>DL2018091</v>
      </c>
      <c r="W1950" s="64" t="str">
        <f aca="false">V1950&amp;"_"&amp;U1950&amp;"_"&amp;R1950&amp;"_"&amp;S1950&amp;"_"&amp;T1950</f>
        <v>DL2018091_KortbenetGroenFroe_Invalid_Present_Ct&lt;41</v>
      </c>
    </row>
    <row r="1951" customFormat="false" ht="14.25" hidden="false" customHeight="false" outlineLevel="0" collapsed="false">
      <c r="A1951" s="0" t="s">
        <v>858</v>
      </c>
      <c r="B1951" s="52" t="s">
        <v>991</v>
      </c>
      <c r="C1951" s="52" t="s">
        <v>747</v>
      </c>
      <c r="D1951" s="53" t="n">
        <v>0.1</v>
      </c>
      <c r="E1951" s="53" t="s">
        <v>748</v>
      </c>
      <c r="F1951" s="0" t="s">
        <v>1260</v>
      </c>
      <c r="G1951" s="0" t="str">
        <f aca="false">LEFT(B1951,2)</f>
        <v>15</v>
      </c>
      <c r="H1951" s="0" t="str">
        <f aca="false">I1951&amp;"_"&amp;G1951&amp;"_"&amp;F1951</f>
        <v>KortbenetGroenFroe_15_20181003_DL2018091_BorupgaardGym_koersel1</v>
      </c>
      <c r="I1951" s="61" t="str">
        <f aca="false">MID(RIGHT(B1951,LEN(B1951)-3),1,FIND("_",RIGHT(B1951,LEN(B1951)-3))-1)</f>
        <v>KortbenetGroenFroe</v>
      </c>
      <c r="J1951" s="61" t="str">
        <f aca="false">TRIM(SUBSTITUTE(RIGHT(B1951,FIND(I1951,B1951)+1),"_",""))</f>
        <v>NegK</v>
      </c>
      <c r="K1951" s="0" t="str">
        <f aca="false">IFERROR(VALUE(SUBSTITUTE(E1951,".",",")),E1951)</f>
        <v>No Ct</v>
      </c>
      <c r="L1951" s="61" t="str">
        <f aca="false">IF(J1951="PosK",SUMIFS(K:K,J:J,"PosK",H:H,H1951),"")</f>
        <v/>
      </c>
      <c r="M1951" s="61" t="str">
        <f aca="false">IF(J1951="PosK",SUMIFS(K:K,J:J,"NegK",H:H,H1951),"")</f>
        <v/>
      </c>
      <c r="N1951" s="61" t="str">
        <f aca="false">IF(J1951="PosK",SUMIFS(K:K,J:J,"eDNA",H:H,H1951),"")</f>
        <v/>
      </c>
    </row>
    <row r="1952" customFormat="false" ht="14.25" hidden="false" customHeight="false" outlineLevel="0" collapsed="false">
      <c r="A1952" s="0" t="s">
        <v>860</v>
      </c>
      <c r="B1952" s="52" t="s">
        <v>992</v>
      </c>
      <c r="C1952" s="52" t="s">
        <v>751</v>
      </c>
      <c r="D1952" s="53" t="n">
        <v>0.1</v>
      </c>
      <c r="E1952" s="53" t="n">
        <v>38.62</v>
      </c>
      <c r="F1952" s="0" t="s">
        <v>1260</v>
      </c>
      <c r="G1952" s="0" t="str">
        <f aca="false">LEFT(B1952,2)</f>
        <v>15</v>
      </c>
      <c r="H1952" s="0" t="str">
        <f aca="false">I1952&amp;"_"&amp;G1952&amp;"_"&amp;F1952</f>
        <v>KortbenetGroenFroe_15_20181003_DL2018091_BorupgaardGym_koersel1</v>
      </c>
      <c r="I1952" s="61" t="str">
        <f aca="false">MID(RIGHT(B1952,LEN(B1952)-3),1,FIND("_",RIGHT(B1952,LEN(B1952)-3))-1)</f>
        <v>KortbenetGroenFroe</v>
      </c>
      <c r="J1952" s="61" t="str">
        <f aca="false">TRIM(SUBSTITUTE(RIGHT(B1952,FIND(I1952,B1952)+1),"_",""))</f>
        <v>eDNA</v>
      </c>
      <c r="K1952" s="0" t="n">
        <f aca="false">IFERROR(VALUE(SUBSTITUTE(E1952,".",",")),E1952)</f>
        <v>38.62</v>
      </c>
      <c r="L1952" s="61" t="str">
        <f aca="false">IF(J1952="PosK",SUMIFS(K:K,J:J,"PosK",H:H,H1952),"")</f>
        <v/>
      </c>
      <c r="M1952" s="61" t="str">
        <f aca="false">IF(J1952="PosK",SUMIFS(K:K,J:J,"NegK",H:H,H1952),"")</f>
        <v/>
      </c>
      <c r="N1952" s="61" t="str">
        <f aca="false">IF(J1952="PosK",SUMIFS(K:K,J:J,"eDNA",H:H,H1952),"")</f>
        <v/>
      </c>
      <c r="Q1952" s="62"/>
    </row>
    <row r="1953" customFormat="false" ht="14.25" hidden="false" customHeight="false" outlineLevel="0" collapsed="false">
      <c r="A1953" s="0" t="s">
        <v>862</v>
      </c>
      <c r="B1953" s="52" t="s">
        <v>992</v>
      </c>
      <c r="C1953" s="52" t="s">
        <v>751</v>
      </c>
      <c r="D1953" s="53" t="n">
        <v>0.1</v>
      </c>
      <c r="E1953" s="53" t="n">
        <v>37.66</v>
      </c>
      <c r="F1953" s="0" t="s">
        <v>1260</v>
      </c>
      <c r="G1953" s="0" t="str">
        <f aca="false">LEFT(B1953,2)</f>
        <v>15</v>
      </c>
      <c r="H1953" s="0" t="str">
        <f aca="false">I1953&amp;"_"&amp;G1953&amp;"_"&amp;F1953</f>
        <v>KortbenetGroenFroe_15_20181003_DL2018091_BorupgaardGym_koersel1</v>
      </c>
      <c r="I1953" s="61" t="str">
        <f aca="false">MID(RIGHT(B1953,LEN(B1953)-3),1,FIND("_",RIGHT(B1953,LEN(B1953)-3))-1)</f>
        <v>KortbenetGroenFroe</v>
      </c>
      <c r="J1953" s="61" t="str">
        <f aca="false">TRIM(SUBSTITUTE(RIGHT(B1953,FIND(I1953,B1953)+1),"_",""))</f>
        <v>eDNA</v>
      </c>
      <c r="K1953" s="0" t="n">
        <f aca="false">IFERROR(VALUE(SUBSTITUTE(E1953,".",",")),E1953)</f>
        <v>37.66</v>
      </c>
      <c r="L1953" s="61" t="str">
        <f aca="false">IF(J1953="PosK",SUMIFS(K:K,J:J,"PosK",H:H,H1953),"")</f>
        <v/>
      </c>
      <c r="M1953" s="61" t="str">
        <f aca="false">IF(J1953="PosK",SUMIFS(K:K,J:J,"NegK",H:H,H1953),"")</f>
        <v/>
      </c>
      <c r="N1953" s="61" t="str">
        <f aca="false">IF(J1953="PosK",SUMIFS(K:K,J:J,"eDNA",H:H,H1953),"")</f>
        <v/>
      </c>
      <c r="P1953" s="62"/>
      <c r="T1953" s="63"/>
      <c r="W1953" s="64"/>
    </row>
    <row r="1954" customFormat="false" ht="14.25" hidden="false" customHeight="false" outlineLevel="0" collapsed="false">
      <c r="A1954" s="0" t="s">
        <v>863</v>
      </c>
      <c r="B1954" s="52" t="s">
        <v>1212</v>
      </c>
      <c r="C1954" s="52" t="s">
        <v>743</v>
      </c>
      <c r="D1954" s="53" t="n">
        <v>0.1</v>
      </c>
      <c r="E1954" s="53" t="n">
        <v>38.71</v>
      </c>
      <c r="F1954" s="0" t="s">
        <v>1260</v>
      </c>
      <c r="G1954" s="0" t="str">
        <f aca="false">LEFT(B1954,2)</f>
        <v>16</v>
      </c>
      <c r="H1954" s="0" t="str">
        <f aca="false">I1954&amp;"_"&amp;G1954&amp;"_"&amp;F1954</f>
        <v>ButsnudetFroe_16_20181003_DL2018091_BorupgaardGym_koersel1</v>
      </c>
      <c r="I1954" s="61" t="str">
        <f aca="false">MID(RIGHT(B1954,LEN(B1954)-3),1,FIND("_",RIGHT(B1954,LEN(B1954)-3))-1)</f>
        <v>ButsnudetFroe</v>
      </c>
      <c r="J1954" s="61" t="str">
        <f aca="false">TRIM(SUBSTITUTE(RIGHT(B1954,FIND(I1954,B1954)+1),"_",""))</f>
        <v>PosK</v>
      </c>
      <c r="K1954" s="0" t="n">
        <f aca="false">IFERROR(VALUE(SUBSTITUTE(E1954,".",",")),E1954)</f>
        <v>38.71</v>
      </c>
      <c r="L1954" s="61" t="n">
        <f aca="false">IF(J1954="PosK",SUMIFS(K:K,J:J,"PosK",H:H,H1954),"")</f>
        <v>38.71</v>
      </c>
      <c r="M1954" s="61" t="n">
        <f aca="false">IF(J1954="PosK",SUMIFS(K:K,J:J,"NegK",H:H,H1954),"")</f>
        <v>0</v>
      </c>
      <c r="N1954" s="61" t="n">
        <f aca="false">IF(J1954="PosK",SUMIFS(K:K,J:J,"eDNA",H:H,H1954),"")</f>
        <v>32.83</v>
      </c>
      <c r="P1954" s="62" t="n">
        <f aca="false">IF(K1956="No Ct",0,K1956)</f>
        <v>32.83</v>
      </c>
      <c r="Q1954" s="62" t="n">
        <f aca="false">IF(K1957="No Ct",0,K1957)</f>
        <v>0</v>
      </c>
      <c r="R1954" s="0" t="str">
        <f aca="false">IF(AND(L1954&gt;0,M1954=0),"Valid","Invalid")</f>
        <v>Valid</v>
      </c>
      <c r="S1954" s="0" t="str">
        <f aca="false">IF(OR(P1954&gt;1,Q1954&gt;1),"Present","Absent")</f>
        <v>Present</v>
      </c>
      <c r="T1954" s="63" t="str">
        <f aca="false">IF(OR(AND(P1954&gt;1,P1954&lt;41),AND(Q1954&gt;1,Q1954&lt;41)),"Ct&lt;41","Ct&gt;41")</f>
        <v>Ct&lt;41</v>
      </c>
      <c r="U1954" s="0" t="str">
        <f aca="false">I1954</f>
        <v>ButsnudetFroe</v>
      </c>
      <c r="V1954" s="0" t="str">
        <f aca="false">MID(F1954,10,9)</f>
        <v>DL2018091</v>
      </c>
      <c r="W1954" s="64" t="str">
        <f aca="false">V1954&amp;"_"&amp;U1954&amp;"_"&amp;R1954&amp;"_"&amp;S1954&amp;"_"&amp;T1954</f>
        <v>DL2018091_ButsnudetFroe_Valid_Present_Ct&lt;41</v>
      </c>
    </row>
    <row r="1955" customFormat="false" ht="14.25" hidden="false" customHeight="false" outlineLevel="0" collapsed="false">
      <c r="A1955" s="0" t="s">
        <v>865</v>
      </c>
      <c r="B1955" s="52" t="s">
        <v>1213</v>
      </c>
      <c r="C1955" s="52" t="s">
        <v>747</v>
      </c>
      <c r="D1955" s="53" t="n">
        <v>0.1</v>
      </c>
      <c r="E1955" s="53" t="s">
        <v>748</v>
      </c>
      <c r="F1955" s="0" t="s">
        <v>1260</v>
      </c>
      <c r="G1955" s="0" t="str">
        <f aca="false">LEFT(B1955,2)</f>
        <v>16</v>
      </c>
      <c r="H1955" s="0" t="str">
        <f aca="false">I1955&amp;"_"&amp;G1955&amp;"_"&amp;F1955</f>
        <v>ButsnudetFroe_16_20181003_DL2018091_BorupgaardGym_koersel1</v>
      </c>
      <c r="I1955" s="61" t="str">
        <f aca="false">MID(RIGHT(B1955,LEN(B1955)-3),1,FIND("_",RIGHT(B1955,LEN(B1955)-3))-1)</f>
        <v>ButsnudetFroe</v>
      </c>
      <c r="J1955" s="61" t="str">
        <f aca="false">TRIM(SUBSTITUTE(RIGHT(B1955,FIND(I1955,B1955)+1),"_",""))</f>
        <v>NegK</v>
      </c>
      <c r="K1955" s="0" t="str">
        <f aca="false">IFERROR(VALUE(SUBSTITUTE(E1955,".",",")),E1955)</f>
        <v>No Ct</v>
      </c>
      <c r="L1955" s="61" t="str">
        <f aca="false">IF(J1955="PosK",SUMIFS(K:K,J:J,"PosK",H:H,H1955),"")</f>
        <v/>
      </c>
      <c r="M1955" s="61" t="str">
        <f aca="false">IF(J1955="PosK",SUMIFS(K:K,J:J,"NegK",H:H,H1955),"")</f>
        <v/>
      </c>
      <c r="N1955" s="61" t="str">
        <f aca="false">IF(J1955="PosK",SUMIFS(K:K,J:J,"eDNA",H:H,H1955),"")</f>
        <v/>
      </c>
    </row>
    <row r="1956" customFormat="false" ht="14.25" hidden="false" customHeight="false" outlineLevel="0" collapsed="false">
      <c r="A1956" s="0" t="s">
        <v>867</v>
      </c>
      <c r="B1956" s="52" t="s">
        <v>1214</v>
      </c>
      <c r="C1956" s="52" t="s">
        <v>751</v>
      </c>
      <c r="D1956" s="53" t="n">
        <v>0.1</v>
      </c>
      <c r="E1956" s="53" t="n">
        <v>32.83</v>
      </c>
      <c r="F1956" s="0" t="s">
        <v>1260</v>
      </c>
      <c r="G1956" s="0" t="str">
        <f aca="false">LEFT(B1956,2)</f>
        <v>16</v>
      </c>
      <c r="H1956" s="0" t="str">
        <f aca="false">I1956&amp;"_"&amp;G1956&amp;"_"&amp;F1956</f>
        <v>ButsnudetFroe_16_20181003_DL2018091_BorupgaardGym_koersel1</v>
      </c>
      <c r="I1956" s="61" t="str">
        <f aca="false">MID(RIGHT(B1956,LEN(B1956)-3),1,FIND("_",RIGHT(B1956,LEN(B1956)-3))-1)</f>
        <v>ButsnudetFroe</v>
      </c>
      <c r="J1956" s="61" t="str">
        <f aca="false">TRIM(SUBSTITUTE(RIGHT(B1956,FIND(I1956,B1956)+1),"_",""))</f>
        <v>eDNA</v>
      </c>
      <c r="K1956" s="0" t="n">
        <f aca="false">IFERROR(VALUE(SUBSTITUTE(E1956,".",",")),E1956)</f>
        <v>32.83</v>
      </c>
      <c r="L1956" s="61" t="str">
        <f aca="false">IF(J1956="PosK",SUMIFS(K:K,J:J,"PosK",H:H,H1956),"")</f>
        <v/>
      </c>
      <c r="M1956" s="61" t="str">
        <f aca="false">IF(J1956="PosK",SUMIFS(K:K,J:J,"NegK",H:H,H1956),"")</f>
        <v/>
      </c>
      <c r="N1956" s="61" t="str">
        <f aca="false">IF(J1956="PosK",SUMIFS(K:K,J:J,"eDNA",H:H,H1956),"")</f>
        <v/>
      </c>
      <c r="Q1956" s="62"/>
    </row>
    <row r="1957" customFormat="false" ht="14.25" hidden="false" customHeight="false" outlineLevel="0" collapsed="false">
      <c r="A1957" s="0" t="s">
        <v>869</v>
      </c>
      <c r="B1957" s="52" t="s">
        <v>1214</v>
      </c>
      <c r="C1957" s="52" t="s">
        <v>751</v>
      </c>
      <c r="D1957" s="53" t="n">
        <v>0.1</v>
      </c>
      <c r="E1957" s="53" t="s">
        <v>748</v>
      </c>
      <c r="F1957" s="0" t="s">
        <v>1260</v>
      </c>
      <c r="G1957" s="0" t="str">
        <f aca="false">LEFT(B1957,2)</f>
        <v>16</v>
      </c>
      <c r="H1957" s="0" t="str">
        <f aca="false">I1957&amp;"_"&amp;G1957&amp;"_"&amp;F1957</f>
        <v>ButsnudetFroe_16_20181003_DL2018091_BorupgaardGym_koersel1</v>
      </c>
      <c r="I1957" s="61" t="str">
        <f aca="false">MID(RIGHT(B1957,LEN(B1957)-3),1,FIND("_",RIGHT(B1957,LEN(B1957)-3))-1)</f>
        <v>ButsnudetFroe</v>
      </c>
      <c r="J1957" s="61" t="str">
        <f aca="false">TRIM(SUBSTITUTE(RIGHT(B1957,FIND(I1957,B1957)+1),"_",""))</f>
        <v>eDNA</v>
      </c>
      <c r="K1957" s="0" t="str">
        <f aca="false">IFERROR(VALUE(SUBSTITUTE(E1957,".",",")),E1957)</f>
        <v>No Ct</v>
      </c>
      <c r="L1957" s="61" t="str">
        <f aca="false">IF(J1957="PosK",SUMIFS(K:K,J:J,"PosK",H:H,H1957),"")</f>
        <v/>
      </c>
      <c r="M1957" s="61" t="str">
        <f aca="false">IF(J1957="PosK",SUMIFS(K:K,J:J,"NegK",H:H,H1957),"")</f>
        <v/>
      </c>
      <c r="N1957" s="61" t="str">
        <f aca="false">IF(J1957="PosK",SUMIFS(K:K,J:J,"eDNA",H:H,H1957),"")</f>
        <v/>
      </c>
      <c r="P1957" s="62"/>
      <c r="T1957" s="63"/>
      <c r="W1957" s="64"/>
    </row>
    <row r="1958" customFormat="false" ht="14.25" hidden="false" customHeight="false" outlineLevel="0" collapsed="false">
      <c r="A1958" s="0" t="s">
        <v>870</v>
      </c>
      <c r="B1958" s="52" t="s">
        <v>996</v>
      </c>
      <c r="C1958" s="52" t="s">
        <v>743</v>
      </c>
      <c r="D1958" s="53" t="n">
        <v>0.1</v>
      </c>
      <c r="E1958" s="53" t="s">
        <v>748</v>
      </c>
      <c r="F1958" s="0" t="s">
        <v>1260</v>
      </c>
      <c r="G1958" s="0" t="str">
        <f aca="false">LEFT(B1958,2)</f>
        <v>17</v>
      </c>
      <c r="H1958" s="0" t="str">
        <f aca="false">I1958&amp;"_"&amp;G1958&amp;"_"&amp;F1958</f>
        <v>ButsnudetFroe_17_20181003_DL2018091_BorupgaardGym_koersel1</v>
      </c>
      <c r="I1958" s="61" t="str">
        <f aca="false">MID(RIGHT(B1958,LEN(B1958)-3),1,FIND("_",RIGHT(B1958,LEN(B1958)-3))-1)</f>
        <v>ButsnudetFroe</v>
      </c>
      <c r="J1958" s="61" t="str">
        <f aca="false">TRIM(SUBSTITUTE(RIGHT(B1958,FIND(I1958,B1958)+1),"_",""))</f>
        <v>PosK</v>
      </c>
      <c r="K1958" s="0" t="str">
        <f aca="false">IFERROR(VALUE(SUBSTITUTE(E1958,".",",")),E1958)</f>
        <v>No Ct</v>
      </c>
      <c r="L1958" s="61" t="n">
        <f aca="false">IF(J1958="PosK",SUMIFS(K:K,J:J,"PosK",H:H,H1958),"")</f>
        <v>0</v>
      </c>
      <c r="M1958" s="61" t="n">
        <f aca="false">IF(J1958="PosK",SUMIFS(K:K,J:J,"NegK",H:H,H1958),"")</f>
        <v>0</v>
      </c>
      <c r="N1958" s="61" t="n">
        <f aca="false">IF(J1958="PosK",SUMIFS(K:K,J:J,"eDNA",H:H,H1958),"")</f>
        <v>0</v>
      </c>
      <c r="P1958" s="62" t="n">
        <f aca="false">IF(K1960="No Ct",0,K1960)</f>
        <v>0</v>
      </c>
      <c r="Q1958" s="62" t="n">
        <f aca="false">IF(K1961="No Ct",0,K1961)</f>
        <v>0</v>
      </c>
      <c r="R1958" s="0" t="str">
        <f aca="false">IF(AND(L1958&gt;0,M1958=0),"Valid","Invalid")</f>
        <v>Invalid</v>
      </c>
      <c r="S1958" s="0" t="str">
        <f aca="false">IF(OR(P1958&gt;1,Q1958&gt;1),"Present","Absent")</f>
        <v>Absent</v>
      </c>
      <c r="T1958" s="63" t="str">
        <f aca="false">IF(OR(AND(P1958&gt;1,P1958&lt;41),AND(Q1958&gt;1,Q1958&lt;41)),"Ct&lt;41","Ct&gt;41")</f>
        <v>Ct&gt;41</v>
      </c>
      <c r="U1958" s="0" t="str">
        <f aca="false">I1958</f>
        <v>ButsnudetFroe</v>
      </c>
      <c r="V1958" s="0" t="str">
        <f aca="false">MID(F1958,10,9)</f>
        <v>DL2018091</v>
      </c>
      <c r="W1958" s="64" t="str">
        <f aca="false">V1958&amp;"_"&amp;U1958&amp;"_"&amp;R1958&amp;"_"&amp;S1958&amp;"_"&amp;T1958</f>
        <v>DL2018091_ButsnudetFroe_Invalid_Absent_Ct&gt;41</v>
      </c>
    </row>
    <row r="1959" customFormat="false" ht="14.25" hidden="false" customHeight="false" outlineLevel="0" collapsed="false">
      <c r="A1959" s="0" t="s">
        <v>872</v>
      </c>
      <c r="B1959" s="52" t="s">
        <v>997</v>
      </c>
      <c r="C1959" s="52" t="s">
        <v>747</v>
      </c>
      <c r="D1959" s="53" t="n">
        <v>0.1</v>
      </c>
      <c r="E1959" s="53" t="s">
        <v>748</v>
      </c>
      <c r="F1959" s="0" t="s">
        <v>1260</v>
      </c>
      <c r="G1959" s="0" t="str">
        <f aca="false">LEFT(B1959,2)</f>
        <v>17</v>
      </c>
      <c r="H1959" s="0" t="str">
        <f aca="false">I1959&amp;"_"&amp;G1959&amp;"_"&amp;F1959</f>
        <v>ButsnudetFroe_17_20181003_DL2018091_BorupgaardGym_koersel1</v>
      </c>
      <c r="I1959" s="61" t="str">
        <f aca="false">MID(RIGHT(B1959,LEN(B1959)-3),1,FIND("_",RIGHT(B1959,LEN(B1959)-3))-1)</f>
        <v>ButsnudetFroe</v>
      </c>
      <c r="J1959" s="61" t="str">
        <f aca="false">TRIM(SUBSTITUTE(RIGHT(B1959,FIND(I1959,B1959)+1),"_",""))</f>
        <v>NegK</v>
      </c>
      <c r="K1959" s="0" t="str">
        <f aca="false">IFERROR(VALUE(SUBSTITUTE(E1959,".",",")),E1959)</f>
        <v>No Ct</v>
      </c>
      <c r="L1959" s="61" t="str">
        <f aca="false">IF(J1959="PosK",SUMIFS(K:K,J:J,"PosK",H:H,H1959),"")</f>
        <v/>
      </c>
      <c r="M1959" s="61" t="str">
        <f aca="false">IF(J1959="PosK",SUMIFS(K:K,J:J,"NegK",H:H,H1959),"")</f>
        <v/>
      </c>
      <c r="N1959" s="61" t="str">
        <f aca="false">IF(J1959="PosK",SUMIFS(K:K,J:J,"eDNA",H:H,H1959),"")</f>
        <v/>
      </c>
    </row>
    <row r="1960" customFormat="false" ht="14.25" hidden="false" customHeight="false" outlineLevel="0" collapsed="false">
      <c r="A1960" s="0" t="s">
        <v>874</v>
      </c>
      <c r="B1960" s="52" t="s">
        <v>998</v>
      </c>
      <c r="C1960" s="52" t="s">
        <v>751</v>
      </c>
      <c r="D1960" s="53" t="n">
        <v>0.1</v>
      </c>
      <c r="E1960" s="53" t="s">
        <v>748</v>
      </c>
      <c r="F1960" s="0" t="s">
        <v>1260</v>
      </c>
      <c r="G1960" s="0" t="str">
        <f aca="false">LEFT(B1960,2)</f>
        <v>17</v>
      </c>
      <c r="H1960" s="0" t="str">
        <f aca="false">I1960&amp;"_"&amp;G1960&amp;"_"&amp;F1960</f>
        <v>ButsnudetFroe_17_20181003_DL2018091_BorupgaardGym_koersel1</v>
      </c>
      <c r="I1960" s="61" t="str">
        <f aca="false">MID(RIGHT(B1960,LEN(B1960)-3),1,FIND("_",RIGHT(B1960,LEN(B1960)-3))-1)</f>
        <v>ButsnudetFroe</v>
      </c>
      <c r="J1960" s="61" t="str">
        <f aca="false">TRIM(SUBSTITUTE(RIGHT(B1960,FIND(I1960,B1960)+1),"_",""))</f>
        <v>eDNA</v>
      </c>
      <c r="K1960" s="0" t="str">
        <f aca="false">IFERROR(VALUE(SUBSTITUTE(E1960,".",",")),E1960)</f>
        <v>No Ct</v>
      </c>
      <c r="L1960" s="61" t="str">
        <f aca="false">IF(J1960="PosK",SUMIFS(K:K,J:J,"PosK",H:H,H1960),"")</f>
        <v/>
      </c>
      <c r="M1960" s="61" t="str">
        <f aca="false">IF(J1960="PosK",SUMIFS(K:K,J:J,"NegK",H:H,H1960),"")</f>
        <v/>
      </c>
      <c r="N1960" s="61" t="str">
        <f aca="false">IF(J1960="PosK",SUMIFS(K:K,J:J,"eDNA",H:H,H1960),"")</f>
        <v/>
      </c>
      <c r="Q1960" s="62"/>
    </row>
    <row r="1961" customFormat="false" ht="14.25" hidden="false" customHeight="false" outlineLevel="0" collapsed="false">
      <c r="A1961" s="0" t="s">
        <v>876</v>
      </c>
      <c r="B1961" s="52" t="s">
        <v>998</v>
      </c>
      <c r="C1961" s="52" t="s">
        <v>751</v>
      </c>
      <c r="D1961" s="53" t="n">
        <v>0.1</v>
      </c>
      <c r="E1961" s="53" t="s">
        <v>748</v>
      </c>
      <c r="F1961" s="0" t="s">
        <v>1260</v>
      </c>
      <c r="G1961" s="0" t="str">
        <f aca="false">LEFT(B1961,2)</f>
        <v>17</v>
      </c>
      <c r="H1961" s="0" t="str">
        <f aca="false">I1961&amp;"_"&amp;G1961&amp;"_"&amp;F1961</f>
        <v>ButsnudetFroe_17_20181003_DL2018091_BorupgaardGym_koersel1</v>
      </c>
      <c r="I1961" s="61" t="str">
        <f aca="false">MID(RIGHT(B1961,LEN(B1961)-3),1,FIND("_",RIGHT(B1961,LEN(B1961)-3))-1)</f>
        <v>ButsnudetFroe</v>
      </c>
      <c r="J1961" s="61" t="str">
        <f aca="false">TRIM(SUBSTITUTE(RIGHT(B1961,FIND(I1961,B1961)+1),"_",""))</f>
        <v>eDNA</v>
      </c>
      <c r="K1961" s="0" t="str">
        <f aca="false">IFERROR(VALUE(SUBSTITUTE(E1961,".",",")),E1961)</f>
        <v>No Ct</v>
      </c>
      <c r="L1961" s="61" t="str">
        <f aca="false">IF(J1961="PosK",SUMIFS(K:K,J:J,"PosK",H:H,H1961),"")</f>
        <v/>
      </c>
      <c r="M1961" s="61" t="str">
        <f aca="false">IF(J1961="PosK",SUMIFS(K:K,J:J,"NegK",H:H,H1961),"")</f>
        <v/>
      </c>
      <c r="N1961" s="61" t="str">
        <f aca="false">IF(J1961="PosK",SUMIFS(K:K,J:J,"eDNA",H:H,H1961),"")</f>
        <v/>
      </c>
      <c r="P1961" s="62"/>
      <c r="T1961" s="63"/>
      <c r="W1961" s="64"/>
    </row>
    <row r="1962" customFormat="false" ht="14.25" hidden="false" customHeight="false" outlineLevel="0" collapsed="false">
      <c r="A1962" s="0" t="s">
        <v>877</v>
      </c>
      <c r="B1962" s="52" t="s">
        <v>1215</v>
      </c>
      <c r="C1962" s="52" t="s">
        <v>743</v>
      </c>
      <c r="D1962" s="53" t="n">
        <v>0.1</v>
      </c>
      <c r="E1962" s="53" t="s">
        <v>748</v>
      </c>
      <c r="F1962" s="0" t="s">
        <v>1260</v>
      </c>
      <c r="G1962" s="0" t="str">
        <f aca="false">LEFT(B1962,2)</f>
        <v>18</v>
      </c>
      <c r="H1962" s="0" t="str">
        <f aca="false">I1962&amp;"_"&amp;G1962&amp;"_"&amp;F1962</f>
        <v>LilleVandsalamander_18_20181003_DL2018091_BorupgaardGym_koersel1</v>
      </c>
      <c r="I1962" s="61" t="str">
        <f aca="false">MID(RIGHT(B1962,LEN(B1962)-3),1,FIND("_",RIGHT(B1962,LEN(B1962)-3))-1)</f>
        <v>LilleVandsalamander</v>
      </c>
      <c r="J1962" s="61" t="str">
        <f aca="false">TRIM(SUBSTITUTE(RIGHT(B1962,FIND(I1962,B1962)+1),"_",""))</f>
        <v>PosK</v>
      </c>
      <c r="K1962" s="0" t="str">
        <f aca="false">IFERROR(VALUE(SUBSTITUTE(E1962,".",",")),E1962)</f>
        <v>No Ct</v>
      </c>
      <c r="L1962" s="61" t="n">
        <f aca="false">IF(J1962="PosK",SUMIFS(K:K,J:J,"PosK",H:H,H1962),"")</f>
        <v>0</v>
      </c>
      <c r="M1962" s="61" t="n">
        <f aca="false">IF(J1962="PosK",SUMIFS(K:K,J:J,"NegK",H:H,H1962),"")</f>
        <v>0</v>
      </c>
      <c r="N1962" s="61" t="n">
        <f aca="false">IF(J1962="PosK",SUMIFS(K:K,J:J,"eDNA",H:H,H1962),"")</f>
        <v>0</v>
      </c>
      <c r="P1962" s="62" t="n">
        <f aca="false">IF(K1964="No Ct",0,K1964)</f>
        <v>0</v>
      </c>
      <c r="Q1962" s="62" t="n">
        <f aca="false">IF(K1965="No Ct",0,K1965)</f>
        <v>0</v>
      </c>
      <c r="R1962" s="0" t="str">
        <f aca="false">IF(AND(L1962&gt;0,M1962=0),"Valid","Invalid")</f>
        <v>Invalid</v>
      </c>
      <c r="S1962" s="0" t="str">
        <f aca="false">IF(OR(P1962&gt;1,Q1962&gt;1),"Present","Absent")</f>
        <v>Absent</v>
      </c>
      <c r="T1962" s="63" t="str">
        <f aca="false">IF(OR(AND(P1962&gt;1,P1962&lt;41),AND(Q1962&gt;1,Q1962&lt;41)),"Ct&lt;41","Ct&gt;41")</f>
        <v>Ct&gt;41</v>
      </c>
      <c r="U1962" s="0" t="str">
        <f aca="false">I1962</f>
        <v>LilleVandsalamander</v>
      </c>
      <c r="V1962" s="0" t="str">
        <f aca="false">MID(F1962,10,9)</f>
        <v>DL2018091</v>
      </c>
      <c r="W1962" s="64" t="str">
        <f aca="false">V1962&amp;"_"&amp;U1962&amp;"_"&amp;R1962&amp;"_"&amp;S1962&amp;"_"&amp;T1962</f>
        <v>DL2018091_LilleVandsalamander_Invalid_Absent_Ct&gt;41</v>
      </c>
    </row>
    <row r="1963" customFormat="false" ht="14.25" hidden="false" customHeight="false" outlineLevel="0" collapsed="false">
      <c r="A1963" s="0" t="s">
        <v>879</v>
      </c>
      <c r="B1963" s="52" t="s">
        <v>1216</v>
      </c>
      <c r="C1963" s="52" t="s">
        <v>747</v>
      </c>
      <c r="D1963" s="53" t="n">
        <v>0.1</v>
      </c>
      <c r="E1963" s="53" t="s">
        <v>748</v>
      </c>
      <c r="F1963" s="0" t="s">
        <v>1260</v>
      </c>
      <c r="G1963" s="0" t="str">
        <f aca="false">LEFT(B1963,2)</f>
        <v>18</v>
      </c>
      <c r="H1963" s="0" t="str">
        <f aca="false">I1963&amp;"_"&amp;G1963&amp;"_"&amp;F1963</f>
        <v>LilleVandsalamander_18_20181003_DL2018091_BorupgaardGym_koersel1</v>
      </c>
      <c r="I1963" s="61" t="str">
        <f aca="false">MID(RIGHT(B1963,LEN(B1963)-3),1,FIND("_",RIGHT(B1963,LEN(B1963)-3))-1)</f>
        <v>LilleVandsalamander</v>
      </c>
      <c r="J1963" s="61" t="str">
        <f aca="false">TRIM(SUBSTITUTE(RIGHT(B1963,FIND(I1963,B1963)+1),"_",""))</f>
        <v>NegK</v>
      </c>
      <c r="K1963" s="0" t="str">
        <f aca="false">IFERROR(VALUE(SUBSTITUTE(E1963,".",",")),E1963)</f>
        <v>No Ct</v>
      </c>
      <c r="L1963" s="61" t="str">
        <f aca="false">IF(J1963="PosK",SUMIFS(K:K,J:J,"PosK",H:H,H1963),"")</f>
        <v/>
      </c>
      <c r="M1963" s="61" t="str">
        <f aca="false">IF(J1963="PosK",SUMIFS(K:K,J:J,"NegK",H:H,H1963),"")</f>
        <v/>
      </c>
      <c r="N1963" s="61" t="str">
        <f aca="false">IF(J1963="PosK",SUMIFS(K:K,J:J,"eDNA",H:H,H1963),"")</f>
        <v/>
      </c>
    </row>
    <row r="1964" customFormat="false" ht="14.25" hidden="false" customHeight="false" outlineLevel="0" collapsed="false">
      <c r="A1964" s="0" t="s">
        <v>881</v>
      </c>
      <c r="B1964" s="52" t="s">
        <v>1217</v>
      </c>
      <c r="C1964" s="52" t="s">
        <v>751</v>
      </c>
      <c r="D1964" s="53" t="n">
        <v>0.1</v>
      </c>
      <c r="E1964" s="53" t="s">
        <v>748</v>
      </c>
      <c r="F1964" s="0" t="s">
        <v>1260</v>
      </c>
      <c r="G1964" s="0" t="str">
        <f aca="false">LEFT(B1964,2)</f>
        <v>18</v>
      </c>
      <c r="H1964" s="0" t="str">
        <f aca="false">I1964&amp;"_"&amp;G1964&amp;"_"&amp;F1964</f>
        <v>LilleVandsalamander_18_20181003_DL2018091_BorupgaardGym_koersel1</v>
      </c>
      <c r="I1964" s="61" t="str">
        <f aca="false">MID(RIGHT(B1964,LEN(B1964)-3),1,FIND("_",RIGHT(B1964,LEN(B1964)-3))-1)</f>
        <v>LilleVandsalamander</v>
      </c>
      <c r="J1964" s="61" t="str">
        <f aca="false">TRIM(SUBSTITUTE(RIGHT(B1964,FIND(I1964,B1964)+1),"_",""))</f>
        <v>eDNA</v>
      </c>
      <c r="K1964" s="0" t="str">
        <f aca="false">IFERROR(VALUE(SUBSTITUTE(E1964,".",",")),E1964)</f>
        <v>No Ct</v>
      </c>
      <c r="L1964" s="61" t="str">
        <f aca="false">IF(J1964="PosK",SUMIFS(K:K,J:J,"PosK",H:H,H1964),"")</f>
        <v/>
      </c>
      <c r="M1964" s="61" t="str">
        <f aca="false">IF(J1964="PosK",SUMIFS(K:K,J:J,"NegK",H:H,H1964),"")</f>
        <v/>
      </c>
      <c r="N1964" s="61" t="str">
        <f aca="false">IF(J1964="PosK",SUMIFS(K:K,J:J,"eDNA",H:H,H1964),"")</f>
        <v/>
      </c>
      <c r="Q1964" s="62"/>
    </row>
    <row r="1965" customFormat="false" ht="14.25" hidden="false" customHeight="false" outlineLevel="0" collapsed="false">
      <c r="A1965" s="0" t="s">
        <v>883</v>
      </c>
      <c r="B1965" s="52" t="s">
        <v>1217</v>
      </c>
      <c r="C1965" s="52" t="s">
        <v>751</v>
      </c>
      <c r="D1965" s="53" t="n">
        <v>0.1</v>
      </c>
      <c r="E1965" s="53" t="s">
        <v>748</v>
      </c>
      <c r="F1965" s="0" t="s">
        <v>1260</v>
      </c>
      <c r="G1965" s="0" t="str">
        <f aca="false">LEFT(B1965,2)</f>
        <v>18</v>
      </c>
      <c r="H1965" s="0" t="str">
        <f aca="false">I1965&amp;"_"&amp;G1965&amp;"_"&amp;F1965</f>
        <v>LilleVandsalamander_18_20181003_DL2018091_BorupgaardGym_koersel1</v>
      </c>
      <c r="I1965" s="61" t="str">
        <f aca="false">MID(RIGHT(B1965,LEN(B1965)-3),1,FIND("_",RIGHT(B1965,LEN(B1965)-3))-1)</f>
        <v>LilleVandsalamander</v>
      </c>
      <c r="J1965" s="61" t="str">
        <f aca="false">TRIM(SUBSTITUTE(RIGHT(B1965,FIND(I1965,B1965)+1),"_",""))</f>
        <v>eDNA</v>
      </c>
      <c r="K1965" s="0" t="str">
        <f aca="false">IFERROR(VALUE(SUBSTITUTE(E1965,".",",")),E1965)</f>
        <v>No Ct</v>
      </c>
      <c r="L1965" s="61" t="str">
        <f aca="false">IF(J1965="PosK",SUMIFS(K:K,J:J,"PosK",H:H,H1965),"")</f>
        <v/>
      </c>
      <c r="M1965" s="61" t="str">
        <f aca="false">IF(J1965="PosK",SUMIFS(K:K,J:J,"NegK",H:H,H1965),"")</f>
        <v/>
      </c>
      <c r="N1965" s="61" t="str">
        <f aca="false">IF(J1965="PosK",SUMIFS(K:K,J:J,"eDNA",H:H,H1965),"")</f>
        <v/>
      </c>
      <c r="P1965" s="62"/>
      <c r="T1965" s="63"/>
      <c r="W1965" s="64"/>
    </row>
    <row r="1966" customFormat="false" ht="14.25" hidden="false" customHeight="false" outlineLevel="0" collapsed="false">
      <c r="A1966" s="0" t="s">
        <v>884</v>
      </c>
      <c r="B1966" s="52" t="s">
        <v>1002</v>
      </c>
      <c r="C1966" s="52" t="s">
        <v>743</v>
      </c>
      <c r="D1966" s="53" t="n">
        <v>0.1</v>
      </c>
      <c r="E1966" s="53" t="n">
        <v>27.38</v>
      </c>
      <c r="F1966" s="0" t="s">
        <v>1260</v>
      </c>
      <c r="G1966" s="0" t="str">
        <f aca="false">LEFT(B1966,2)</f>
        <v>19</v>
      </c>
      <c r="H1966" s="0" t="str">
        <f aca="false">I1966&amp;"_"&amp;G1966&amp;"_"&amp;F1966</f>
        <v>LilleVandsalamander_19_20181003_DL2018091_BorupgaardGym_koersel1</v>
      </c>
      <c r="I1966" s="61" t="str">
        <f aca="false">MID(RIGHT(B1966,LEN(B1966)-3),1,FIND("_",RIGHT(B1966,LEN(B1966)-3))-1)</f>
        <v>LilleVandsalamander</v>
      </c>
      <c r="J1966" s="61" t="str">
        <f aca="false">TRIM(SUBSTITUTE(RIGHT(B1966,FIND(I1966,B1966)+1),"_",""))</f>
        <v>PosK</v>
      </c>
      <c r="K1966" s="0" t="n">
        <f aca="false">IFERROR(VALUE(SUBSTITUTE(E1966,".",",")),E1966)</f>
        <v>27.38</v>
      </c>
      <c r="L1966" s="61" t="n">
        <f aca="false">IF(J1966="PosK",SUMIFS(K:K,J:J,"PosK",H:H,H1966),"")</f>
        <v>27.38</v>
      </c>
      <c r="M1966" s="61" t="n">
        <f aca="false">IF(J1966="PosK",SUMIFS(K:K,J:J,"NegK",H:H,H1966),"")</f>
        <v>0</v>
      </c>
      <c r="N1966" s="61" t="n">
        <f aca="false">IF(J1966="PosK",SUMIFS(K:K,J:J,"eDNA",H:H,H1966),"")</f>
        <v>0</v>
      </c>
      <c r="P1966" s="62" t="n">
        <f aca="false">IF(K1968="No Ct",0,K1968)</f>
        <v>20.44</v>
      </c>
      <c r="Q1966" s="62" t="n">
        <f aca="false">IF(K1969="No Ct",0,K1969)</f>
        <v>0</v>
      </c>
      <c r="R1966" s="0" t="str">
        <f aca="false">IF(AND(L1966&gt;0,M1966=0),"Valid","Invalid")</f>
        <v>Valid</v>
      </c>
      <c r="S1966" s="0" t="str">
        <f aca="false">IF(OR(P1966&gt;1,Q1966&gt;1),"Present","Absent")</f>
        <v>Present</v>
      </c>
      <c r="T1966" s="63" t="str">
        <f aca="false">IF(OR(AND(P1966&gt;1,P1966&lt;41),AND(Q1966&gt;1,Q1966&lt;41)),"Ct&lt;41","Ct&gt;41")</f>
        <v>Ct&lt;41</v>
      </c>
      <c r="U1966" s="0" t="str">
        <f aca="false">I1966</f>
        <v>LilleVandsalamander</v>
      </c>
      <c r="V1966" s="0" t="str">
        <f aca="false">MID(F1966,10,9)</f>
        <v>DL2018091</v>
      </c>
      <c r="W1966" s="64" t="str">
        <f aca="false">V1966&amp;"_"&amp;U1966&amp;"_"&amp;R1966&amp;"_"&amp;S1966&amp;"_"&amp;T1966</f>
        <v>DL2018091_LilleVandsalamander_Valid_Present_Ct&lt;41</v>
      </c>
    </row>
    <row r="1967" customFormat="false" ht="14.25" hidden="false" customHeight="false" outlineLevel="0" collapsed="false">
      <c r="A1967" s="0" t="s">
        <v>886</v>
      </c>
      <c r="B1967" s="52" t="s">
        <v>1003</v>
      </c>
      <c r="C1967" s="52" t="s">
        <v>747</v>
      </c>
      <c r="D1967" s="53" t="n">
        <v>0.1</v>
      </c>
      <c r="E1967" s="53" t="s">
        <v>748</v>
      </c>
      <c r="F1967" s="0" t="s">
        <v>1260</v>
      </c>
      <c r="G1967" s="0" t="str">
        <f aca="false">LEFT(B1967,2)</f>
        <v>19</v>
      </c>
      <c r="H1967" s="0" t="str">
        <f aca="false">I1967&amp;"_"&amp;G1967&amp;"_"&amp;F1967</f>
        <v>LilleVandsalamander_19_20181003_DL2018091_BorupgaardGym_koersel1</v>
      </c>
      <c r="I1967" s="61" t="str">
        <f aca="false">MID(RIGHT(B1967,LEN(B1967)-3),1,FIND("_",RIGHT(B1967,LEN(B1967)-3))-1)</f>
        <v>LilleVandsalamander</v>
      </c>
      <c r="J1967" s="61" t="str">
        <f aca="false">TRIM(SUBSTITUTE(RIGHT(B1967,FIND(I1967,B1967)+1),"_",""))</f>
        <v>NegK</v>
      </c>
      <c r="K1967" s="0" t="str">
        <f aca="false">IFERROR(VALUE(SUBSTITUTE(E1967,".",",")),E1967)</f>
        <v>No Ct</v>
      </c>
      <c r="L1967" s="61" t="str">
        <f aca="false">IF(J1967="PosK",SUMIFS(K:K,J:J,"PosK",H:H,H1967),"")</f>
        <v/>
      </c>
      <c r="M1967" s="61" t="str">
        <f aca="false">IF(J1967="PosK",SUMIFS(K:K,J:J,"NegK",H:H,H1967),"")</f>
        <v/>
      </c>
      <c r="N1967" s="61" t="str">
        <f aca="false">IF(J1967="PosK",SUMIFS(K:K,J:J,"eDNA",H:H,H1967),"")</f>
        <v/>
      </c>
    </row>
    <row r="1968" customFormat="false" ht="14.25" hidden="false" customHeight="false" outlineLevel="0" collapsed="false">
      <c r="A1968" s="0" t="s">
        <v>891</v>
      </c>
      <c r="B1968" s="52" t="s">
        <v>1218</v>
      </c>
      <c r="C1968" s="52" t="s">
        <v>743</v>
      </c>
      <c r="D1968" s="53" t="n">
        <v>0.1</v>
      </c>
      <c r="E1968" s="53" t="n">
        <v>20.44</v>
      </c>
      <c r="F1968" s="0" t="s">
        <v>1260</v>
      </c>
      <c r="G1968" s="0" t="str">
        <f aca="false">LEFT(B1968,2)</f>
        <v>20</v>
      </c>
      <c r="H1968" s="0" t="str">
        <f aca="false">I1968&amp;"_"&amp;G1968&amp;"_"&amp;F1968</f>
        <v>Skalle_20_20181003_DL2018091_BorupgaardGym_koersel1</v>
      </c>
      <c r="I1968" s="61" t="str">
        <f aca="false">MID(RIGHT(B1968,LEN(B1968)-3),1,FIND("_",RIGHT(B1968,LEN(B1968)-3))-1)</f>
        <v>Skalle</v>
      </c>
      <c r="J1968" s="61" t="str">
        <f aca="false">TRIM(SUBSTITUTE(RIGHT(B1968,FIND(I1968,B1968)+1),"_",""))</f>
        <v>PosK</v>
      </c>
      <c r="K1968" s="0" t="n">
        <f aca="false">IFERROR(VALUE(SUBSTITUTE(E1968,".",",")),E1968)</f>
        <v>20.44</v>
      </c>
      <c r="L1968" s="61" t="n">
        <f aca="false">IF(J1968="PosK",SUMIFS(K:K,J:J,"PosK",H:H,H1968),"")</f>
        <v>20.44</v>
      </c>
      <c r="M1968" s="61" t="n">
        <f aca="false">IF(J1968="PosK",SUMIFS(K:K,J:J,"NegK",H:H,H1968),"")</f>
        <v>0</v>
      </c>
      <c r="N1968" s="61" t="n">
        <f aca="false">IF(J1968="PosK",SUMIFS(K:K,J:J,"eDNA",H:H,H1968),"")</f>
        <v>0</v>
      </c>
      <c r="Q1968" s="62"/>
    </row>
    <row r="1969" customFormat="false" ht="14.25" hidden="false" customHeight="false" outlineLevel="0" collapsed="false">
      <c r="A1969" s="0" t="s">
        <v>893</v>
      </c>
      <c r="B1969" s="52" t="s">
        <v>1219</v>
      </c>
      <c r="C1969" s="52" t="s">
        <v>747</v>
      </c>
      <c r="D1969" s="53" t="n">
        <v>0.1</v>
      </c>
      <c r="E1969" s="53" t="s">
        <v>748</v>
      </c>
      <c r="F1969" s="0" t="s">
        <v>1260</v>
      </c>
      <c r="G1969" s="0" t="str">
        <f aca="false">LEFT(B1969,2)</f>
        <v>20</v>
      </c>
      <c r="H1969" s="0" t="str">
        <f aca="false">I1969&amp;"_"&amp;G1969&amp;"_"&amp;F1969</f>
        <v>Skalle_20_20181003_DL2018091_BorupgaardGym_koersel1</v>
      </c>
      <c r="I1969" s="61" t="str">
        <f aca="false">MID(RIGHT(B1969,LEN(B1969)-3),1,FIND("_",RIGHT(B1969,LEN(B1969)-3))-1)</f>
        <v>Skalle</v>
      </c>
      <c r="J1969" s="61" t="str">
        <f aca="false">TRIM(SUBSTITUTE(RIGHT(B1969,FIND(I1969,B1969)+1),"_",""))</f>
        <v>NegK</v>
      </c>
      <c r="K1969" s="0" t="str">
        <f aca="false">IFERROR(VALUE(SUBSTITUTE(E1969,".",",")),E1969)</f>
        <v>No Ct</v>
      </c>
      <c r="L1969" s="61" t="str">
        <f aca="false">IF(J1969="PosK",SUMIFS(K:K,J:J,"PosK",H:H,H1969),"")</f>
        <v/>
      </c>
      <c r="M1969" s="61" t="str">
        <f aca="false">IF(J1969="PosK",SUMIFS(K:K,J:J,"NegK",H:H,H1969),"")</f>
        <v/>
      </c>
      <c r="N1969" s="61" t="str">
        <f aca="false">IF(J1969="PosK",SUMIFS(K:K,J:J,"eDNA",H:H,H1969),"")</f>
        <v/>
      </c>
      <c r="P1969" s="62"/>
      <c r="T1969" s="63"/>
      <c r="W1969" s="64"/>
    </row>
    <row r="1970" customFormat="false" ht="14.25" hidden="false" customHeight="false" outlineLevel="0" collapsed="false">
      <c r="A1970" s="0" t="s">
        <v>895</v>
      </c>
      <c r="B1970" s="52" t="s">
        <v>1220</v>
      </c>
      <c r="C1970" s="52" t="s">
        <v>751</v>
      </c>
      <c r="D1970" s="53" t="n">
        <v>0.1</v>
      </c>
      <c r="E1970" s="53" t="s">
        <v>748</v>
      </c>
      <c r="F1970" s="0" t="s">
        <v>1260</v>
      </c>
      <c r="G1970" s="0" t="str">
        <f aca="false">LEFT(B1970,2)</f>
        <v>20</v>
      </c>
      <c r="H1970" s="0" t="str">
        <f aca="false">I1970&amp;"_"&amp;G1970&amp;"_"&amp;F1970</f>
        <v>Skalle_20_20181003_DL2018091_BorupgaardGym_koersel1</v>
      </c>
      <c r="I1970" s="61" t="str">
        <f aca="false">MID(RIGHT(B1970,LEN(B1970)-3),1,FIND("_",RIGHT(B1970,LEN(B1970)-3))-1)</f>
        <v>Skalle</v>
      </c>
      <c r="J1970" s="61" t="str">
        <f aca="false">TRIM(SUBSTITUTE(RIGHT(B1970,FIND(I1970,B1970)+1),"_",""))</f>
        <v>eDNA</v>
      </c>
      <c r="K1970" s="0" t="str">
        <f aca="false">IFERROR(VALUE(SUBSTITUTE(E1970,".",",")),E1970)</f>
        <v>No Ct</v>
      </c>
      <c r="L1970" s="61" t="str">
        <f aca="false">IF(J1970="PosK",SUMIFS(K:K,J:J,"PosK",H:H,H1970),"")</f>
        <v/>
      </c>
      <c r="M1970" s="61" t="str">
        <f aca="false">IF(J1970="PosK",SUMIFS(K:K,J:J,"NegK",H:H,H1970),"")</f>
        <v/>
      </c>
      <c r="N1970" s="61" t="str">
        <f aca="false">IF(J1970="PosK",SUMIFS(K:K,J:J,"eDNA",H:H,H1970),"")</f>
        <v/>
      </c>
      <c r="P1970" s="62" t="n">
        <f aca="false">IF(K1972="No Ct",0,K1972)</f>
        <v>0</v>
      </c>
      <c r="Q1970" s="62" t="n">
        <f aca="false">IF(K1973="No Ct",0,K1973)</f>
        <v>0</v>
      </c>
      <c r="R1970" s="0" t="str">
        <f aca="false">IF(AND(L1970&gt;0,M1970=0),"Valid","Invalid")</f>
        <v>Invalid</v>
      </c>
      <c r="S1970" s="0" t="str">
        <f aca="false">IF(OR(P1970&gt;1,Q1970&gt;1),"Present","Absent")</f>
        <v>Absent</v>
      </c>
      <c r="T1970" s="63" t="str">
        <f aca="false">IF(OR(AND(P1970&gt;1,P1970&lt;41),AND(Q1970&gt;1,Q1970&lt;41)),"Ct&lt;41","Ct&gt;41")</f>
        <v>Ct&gt;41</v>
      </c>
      <c r="U1970" s="0" t="str">
        <f aca="false">I1970</f>
        <v>Skalle</v>
      </c>
      <c r="V1970" s="0" t="str">
        <f aca="false">MID(F1970,10,9)</f>
        <v>DL2018091</v>
      </c>
      <c r="W1970" s="64" t="str">
        <f aca="false">V1970&amp;"_"&amp;U1970&amp;"_"&amp;R1970&amp;"_"&amp;S1970&amp;"_"&amp;T1970</f>
        <v>DL2018091_Skalle_Invalid_Absent_Ct&gt;41</v>
      </c>
    </row>
    <row r="1971" customFormat="false" ht="14.25" hidden="false" customHeight="false" outlineLevel="0" collapsed="false">
      <c r="A1971" s="0" t="s">
        <v>897</v>
      </c>
      <c r="B1971" s="52" t="s">
        <v>1220</v>
      </c>
      <c r="C1971" s="52" t="s">
        <v>751</v>
      </c>
      <c r="D1971" s="53" t="n">
        <v>0.1</v>
      </c>
      <c r="E1971" s="53" t="s">
        <v>748</v>
      </c>
      <c r="F1971" s="0" t="s">
        <v>1260</v>
      </c>
      <c r="G1971" s="0" t="str">
        <f aca="false">LEFT(B1971,2)</f>
        <v>20</v>
      </c>
      <c r="H1971" s="0" t="str">
        <f aca="false">I1971&amp;"_"&amp;G1971&amp;"_"&amp;F1971</f>
        <v>Skalle_20_20181003_DL2018091_BorupgaardGym_koersel1</v>
      </c>
      <c r="I1971" s="61" t="str">
        <f aca="false">MID(RIGHT(B1971,LEN(B1971)-3),1,FIND("_",RIGHT(B1971,LEN(B1971)-3))-1)</f>
        <v>Skalle</v>
      </c>
      <c r="J1971" s="61" t="str">
        <f aca="false">TRIM(SUBSTITUTE(RIGHT(B1971,FIND(I1971,B1971)+1),"_",""))</f>
        <v>eDNA</v>
      </c>
      <c r="K1971" s="0" t="str">
        <f aca="false">IFERROR(VALUE(SUBSTITUTE(E1971,".",",")),E1971)</f>
        <v>No Ct</v>
      </c>
      <c r="L1971" s="61" t="str">
        <f aca="false">IF(J1971="PosK",SUMIFS(K:K,J:J,"PosK",H:H,H1971),"")</f>
        <v/>
      </c>
      <c r="M1971" s="61" t="str">
        <f aca="false">IF(J1971="PosK",SUMIFS(K:K,J:J,"NegK",H:H,H1971),"")</f>
        <v/>
      </c>
      <c r="N1971" s="61" t="str">
        <f aca="false">IF(J1971="PosK",SUMIFS(K:K,J:J,"eDNA",H:H,H1971),"")</f>
        <v/>
      </c>
    </row>
    <row r="1972" customFormat="false" ht="14.25" hidden="false" customHeight="false" outlineLevel="0" collapsed="false">
      <c r="A1972" s="0" t="s">
        <v>898</v>
      </c>
      <c r="B1972" s="52" t="s">
        <v>1008</v>
      </c>
      <c r="C1972" s="52" t="s">
        <v>743</v>
      </c>
      <c r="D1972" s="53" t="n">
        <v>0.1</v>
      </c>
      <c r="E1972" s="53" t="s">
        <v>748</v>
      </c>
      <c r="F1972" s="0" t="s">
        <v>1260</v>
      </c>
      <c r="G1972" s="0" t="str">
        <f aca="false">LEFT(B1972,2)</f>
        <v>21</v>
      </c>
      <c r="H1972" s="0" t="str">
        <f aca="false">I1972&amp;"_"&amp;G1972&amp;"_"&amp;F1972</f>
        <v>Skalle_21_20181003_DL2018091_BorupgaardGym_koersel1</v>
      </c>
      <c r="I1972" s="61" t="str">
        <f aca="false">MID(RIGHT(B1972,LEN(B1972)-3),1,FIND("_",RIGHT(B1972,LEN(B1972)-3))-1)</f>
        <v>Skalle</v>
      </c>
      <c r="J1972" s="61" t="str">
        <f aca="false">TRIM(SUBSTITUTE(RIGHT(B1972,FIND(I1972,B1972)+1),"_",""))</f>
        <v>PosK</v>
      </c>
      <c r="K1972" s="0" t="str">
        <f aca="false">IFERROR(VALUE(SUBSTITUTE(E1972,".",",")),E1972)</f>
        <v>No Ct</v>
      </c>
      <c r="L1972" s="61" t="n">
        <f aca="false">IF(J1972="PosK",SUMIFS(K:K,J:J,"PosK",H:H,H1972),"")</f>
        <v>0</v>
      </c>
      <c r="M1972" s="61" t="n">
        <f aca="false">IF(J1972="PosK",SUMIFS(K:K,J:J,"NegK",H:H,H1972),"")</f>
        <v>0</v>
      </c>
      <c r="N1972" s="61" t="n">
        <f aca="false">IF(J1972="PosK",SUMIFS(K:K,J:J,"eDNA",H:H,H1972),"")</f>
        <v>0</v>
      </c>
      <c r="Q1972" s="62"/>
    </row>
    <row r="1973" customFormat="false" ht="14.25" hidden="false" customHeight="false" outlineLevel="0" collapsed="false">
      <c r="A1973" s="0" t="s">
        <v>900</v>
      </c>
      <c r="B1973" s="52" t="s">
        <v>1009</v>
      </c>
      <c r="C1973" s="52" t="s">
        <v>747</v>
      </c>
      <c r="D1973" s="53" t="n">
        <v>0.1</v>
      </c>
      <c r="E1973" s="53" t="s">
        <v>748</v>
      </c>
      <c r="F1973" s="0" t="s">
        <v>1260</v>
      </c>
      <c r="G1973" s="0" t="str">
        <f aca="false">LEFT(B1973,2)</f>
        <v>21</v>
      </c>
      <c r="H1973" s="0" t="str">
        <f aca="false">I1973&amp;"_"&amp;G1973&amp;"_"&amp;F1973</f>
        <v>Skalle_21_20181003_DL2018091_BorupgaardGym_koersel1</v>
      </c>
      <c r="I1973" s="61" t="str">
        <f aca="false">MID(RIGHT(B1973,LEN(B1973)-3),1,FIND("_",RIGHT(B1973,LEN(B1973)-3))-1)</f>
        <v>Skalle</v>
      </c>
      <c r="J1973" s="61" t="str">
        <f aca="false">TRIM(SUBSTITUTE(RIGHT(B1973,FIND(I1973,B1973)+1),"_",""))</f>
        <v>NegK</v>
      </c>
      <c r="K1973" s="0" t="str">
        <f aca="false">IFERROR(VALUE(SUBSTITUTE(E1973,".",",")),E1973)</f>
        <v>No Ct</v>
      </c>
      <c r="L1973" s="61" t="str">
        <f aca="false">IF(J1973="PosK",SUMIFS(K:K,J:J,"PosK",H:H,H1973),"")</f>
        <v/>
      </c>
      <c r="M1973" s="61" t="str">
        <f aca="false">IF(J1973="PosK",SUMIFS(K:K,J:J,"NegK",H:H,H1973),"")</f>
        <v/>
      </c>
      <c r="N1973" s="61" t="str">
        <f aca="false">IF(J1973="PosK",SUMIFS(K:K,J:J,"eDNA",H:H,H1973),"")</f>
        <v/>
      </c>
      <c r="P1973" s="62"/>
      <c r="T1973" s="63"/>
      <c r="W1973" s="64"/>
    </row>
    <row r="1974" customFormat="false" ht="14.25" hidden="false" customHeight="false" outlineLevel="0" collapsed="false">
      <c r="A1974" s="0" t="s">
        <v>902</v>
      </c>
      <c r="B1974" s="52" t="s">
        <v>1010</v>
      </c>
      <c r="C1974" s="52" t="s">
        <v>751</v>
      </c>
      <c r="D1974" s="53" t="n">
        <v>0.1</v>
      </c>
      <c r="E1974" s="53" t="s">
        <v>748</v>
      </c>
      <c r="F1974" s="0" t="s">
        <v>1260</v>
      </c>
      <c r="G1974" s="0" t="str">
        <f aca="false">LEFT(B1974,2)</f>
        <v>21</v>
      </c>
      <c r="H1974" s="0" t="str">
        <f aca="false">I1974&amp;"_"&amp;G1974&amp;"_"&amp;F1974</f>
        <v>Skalle_21_20181003_DL2018091_BorupgaardGym_koersel1</v>
      </c>
      <c r="I1974" s="61" t="str">
        <f aca="false">MID(RIGHT(B1974,LEN(B1974)-3),1,FIND("_",RIGHT(B1974,LEN(B1974)-3))-1)</f>
        <v>Skalle</v>
      </c>
      <c r="J1974" s="61" t="str">
        <f aca="false">TRIM(SUBSTITUTE(RIGHT(B1974,FIND(I1974,B1974)+1),"_",""))</f>
        <v>eDNA</v>
      </c>
      <c r="K1974" s="0" t="str">
        <f aca="false">IFERROR(VALUE(SUBSTITUTE(E1974,".",",")),E1974)</f>
        <v>No Ct</v>
      </c>
      <c r="L1974" s="61" t="str">
        <f aca="false">IF(J1974="PosK",SUMIFS(K:K,J:J,"PosK",H:H,H1974),"")</f>
        <v/>
      </c>
      <c r="M1974" s="61" t="str">
        <f aca="false">IF(J1974="PosK",SUMIFS(K:K,J:J,"NegK",H:H,H1974),"")</f>
        <v/>
      </c>
      <c r="N1974" s="61" t="str">
        <f aca="false">IF(J1974="PosK",SUMIFS(K:K,J:J,"eDNA",H:H,H1974),"")</f>
        <v/>
      </c>
      <c r="P1974" s="62" t="n">
        <f aca="false">IF(K1976="No Ct",0,K1976)</f>
        <v>29.3</v>
      </c>
      <c r="Q1974" s="62" t="n">
        <f aca="false">IF(K1977="No Ct",0,K1977)</f>
        <v>0</v>
      </c>
      <c r="R1974" s="0" t="str">
        <f aca="false">IF(AND(L1974&gt;0,M1974=0),"Valid","Invalid")</f>
        <v>Invalid</v>
      </c>
      <c r="S1974" s="0" t="str">
        <f aca="false">IF(OR(P1974&gt;1,Q1974&gt;1),"Present","Absent")</f>
        <v>Present</v>
      </c>
      <c r="T1974" s="63" t="str">
        <f aca="false">IF(OR(AND(P1974&gt;1,P1974&lt;41),AND(Q1974&gt;1,Q1974&lt;41)),"Ct&lt;41","Ct&gt;41")</f>
        <v>Ct&lt;41</v>
      </c>
      <c r="U1974" s="0" t="str">
        <f aca="false">I1974</f>
        <v>Skalle</v>
      </c>
      <c r="V1974" s="0" t="str">
        <f aca="false">MID(F1974,10,9)</f>
        <v>DL2018091</v>
      </c>
      <c r="W1974" s="64" t="str">
        <f aca="false">V1974&amp;"_"&amp;U1974&amp;"_"&amp;R1974&amp;"_"&amp;S1974&amp;"_"&amp;T1974</f>
        <v>DL2018091_Skalle_Invalid_Present_Ct&lt;41</v>
      </c>
    </row>
    <row r="1975" customFormat="false" ht="14.25" hidden="false" customHeight="false" outlineLevel="0" collapsed="false">
      <c r="A1975" s="0" t="s">
        <v>904</v>
      </c>
      <c r="B1975" s="52" t="s">
        <v>1010</v>
      </c>
      <c r="C1975" s="52" t="s">
        <v>751</v>
      </c>
      <c r="D1975" s="53" t="n">
        <v>0.1</v>
      </c>
      <c r="E1975" s="53" t="s">
        <v>748</v>
      </c>
      <c r="F1975" s="0" t="s">
        <v>1260</v>
      </c>
      <c r="G1975" s="0" t="str">
        <f aca="false">LEFT(B1975,2)</f>
        <v>21</v>
      </c>
      <c r="H1975" s="0" t="str">
        <f aca="false">I1975&amp;"_"&amp;G1975&amp;"_"&amp;F1975</f>
        <v>Skalle_21_20181003_DL2018091_BorupgaardGym_koersel1</v>
      </c>
      <c r="I1975" s="61" t="str">
        <f aca="false">MID(RIGHT(B1975,LEN(B1975)-3),1,FIND("_",RIGHT(B1975,LEN(B1975)-3))-1)</f>
        <v>Skalle</v>
      </c>
      <c r="J1975" s="61" t="str">
        <f aca="false">TRIM(SUBSTITUTE(RIGHT(B1975,FIND(I1975,B1975)+1),"_",""))</f>
        <v>eDNA</v>
      </c>
      <c r="K1975" s="0" t="str">
        <f aca="false">IFERROR(VALUE(SUBSTITUTE(E1975,".",",")),E1975)</f>
        <v>No Ct</v>
      </c>
      <c r="L1975" s="61" t="str">
        <f aca="false">IF(J1975="PosK",SUMIFS(K:K,J:J,"PosK",H:H,H1975),"")</f>
        <v/>
      </c>
      <c r="M1975" s="61" t="str">
        <f aca="false">IF(J1975="PosK",SUMIFS(K:K,J:J,"NegK",H:H,H1975),"")</f>
        <v/>
      </c>
      <c r="N1975" s="61" t="str">
        <f aca="false">IF(J1975="PosK",SUMIFS(K:K,J:J,"eDNA",H:H,H1975),"")</f>
        <v/>
      </c>
    </row>
    <row r="1976" customFormat="false" ht="14.25" hidden="false" customHeight="false" outlineLevel="0" collapsed="false">
      <c r="A1976" s="0" t="s">
        <v>912</v>
      </c>
      <c r="B1976" s="52" t="s">
        <v>1014</v>
      </c>
      <c r="C1976" s="52" t="s">
        <v>743</v>
      </c>
      <c r="D1976" s="53" t="n">
        <v>0.1</v>
      </c>
      <c r="E1976" s="53" t="n">
        <v>29.3</v>
      </c>
      <c r="F1976" s="0" t="s">
        <v>1260</v>
      </c>
      <c r="G1976" s="0" t="str">
        <f aca="false">LEFT(B1976,2)</f>
        <v>23</v>
      </c>
      <c r="H1976" s="0" t="str">
        <f aca="false">I1976&amp;"_"&amp;G1976&amp;"_"&amp;F1976</f>
        <v>Karusse_23_20181003_DL2018091_BorupgaardGym_koersel1</v>
      </c>
      <c r="I1976" s="61" t="str">
        <f aca="false">MID(RIGHT(B1976,LEN(B1976)-3),1,FIND("_",RIGHT(B1976,LEN(B1976)-3))-1)</f>
        <v>Karusse</v>
      </c>
      <c r="J1976" s="61" t="str">
        <f aca="false">TRIM(SUBSTITUTE(RIGHT(B1976,FIND(I1976,B1976)+1),"_",""))</f>
        <v>PosK</v>
      </c>
      <c r="K1976" s="0" t="n">
        <f aca="false">IFERROR(VALUE(SUBSTITUTE(E1976,".",",")),E1976)</f>
        <v>29.3</v>
      </c>
      <c r="L1976" s="61" t="n">
        <f aca="false">IF(J1976="PosK",SUMIFS(K:K,J:J,"PosK",H:H,H1976),"")</f>
        <v>29.3</v>
      </c>
      <c r="M1976" s="61" t="n">
        <f aca="false">IF(J1976="PosK",SUMIFS(K:K,J:J,"NegK",H:H,H1976),"")</f>
        <v>0</v>
      </c>
      <c r="N1976" s="61" t="n">
        <f aca="false">IF(J1976="PosK",SUMIFS(K:K,J:J,"eDNA",H:H,H1976),"")</f>
        <v>60.61</v>
      </c>
      <c r="Q1976" s="62"/>
    </row>
    <row r="1977" customFormat="false" ht="14.25" hidden="false" customHeight="false" outlineLevel="0" collapsed="false">
      <c r="A1977" s="0" t="s">
        <v>914</v>
      </c>
      <c r="B1977" s="52" t="s">
        <v>1015</v>
      </c>
      <c r="C1977" s="52" t="s">
        <v>747</v>
      </c>
      <c r="D1977" s="53" t="n">
        <v>0.1</v>
      </c>
      <c r="E1977" s="53" t="s">
        <v>748</v>
      </c>
      <c r="F1977" s="0" t="s">
        <v>1260</v>
      </c>
      <c r="G1977" s="0" t="str">
        <f aca="false">LEFT(B1977,2)</f>
        <v>23</v>
      </c>
      <c r="H1977" s="0" t="str">
        <f aca="false">I1977&amp;"_"&amp;G1977&amp;"_"&amp;F1977</f>
        <v>Karusse_23_20181003_DL2018091_BorupgaardGym_koersel1</v>
      </c>
      <c r="I1977" s="61" t="str">
        <f aca="false">MID(RIGHT(B1977,LEN(B1977)-3),1,FIND("_",RIGHT(B1977,LEN(B1977)-3))-1)</f>
        <v>Karusse</v>
      </c>
      <c r="J1977" s="61" t="str">
        <f aca="false">TRIM(SUBSTITUTE(RIGHT(B1977,FIND(I1977,B1977)+1),"_",""))</f>
        <v>NegK</v>
      </c>
      <c r="K1977" s="0" t="str">
        <f aca="false">IFERROR(VALUE(SUBSTITUTE(E1977,".",",")),E1977)</f>
        <v>No Ct</v>
      </c>
      <c r="L1977" s="61" t="str">
        <f aca="false">IF(J1977="PosK",SUMIFS(K:K,J:J,"PosK",H:H,H1977),"")</f>
        <v/>
      </c>
      <c r="M1977" s="61" t="str">
        <f aca="false">IF(J1977="PosK",SUMIFS(K:K,J:J,"NegK",H:H,H1977),"")</f>
        <v/>
      </c>
      <c r="N1977" s="61" t="str">
        <f aca="false">IF(J1977="PosK",SUMIFS(K:K,J:J,"eDNA",H:H,H1977),"")</f>
        <v/>
      </c>
      <c r="P1977" s="62"/>
      <c r="T1977" s="63"/>
      <c r="W1977" s="64"/>
    </row>
    <row r="1978" customFormat="false" ht="14.25" hidden="false" customHeight="false" outlineLevel="0" collapsed="false">
      <c r="A1978" s="0" t="s">
        <v>916</v>
      </c>
      <c r="B1978" s="52" t="s">
        <v>1016</v>
      </c>
      <c r="C1978" s="52" t="s">
        <v>751</v>
      </c>
      <c r="D1978" s="53" t="n">
        <v>0.1</v>
      </c>
      <c r="E1978" s="53" t="n">
        <v>30.29</v>
      </c>
      <c r="F1978" s="0" t="s">
        <v>1260</v>
      </c>
      <c r="G1978" s="0" t="str">
        <f aca="false">LEFT(B1978,2)</f>
        <v>23</v>
      </c>
      <c r="H1978" s="0" t="str">
        <f aca="false">I1978&amp;"_"&amp;G1978&amp;"_"&amp;F1978</f>
        <v>Karusse_23_20181003_DL2018091_BorupgaardGym_koersel1</v>
      </c>
      <c r="I1978" s="61" t="str">
        <f aca="false">MID(RIGHT(B1978,LEN(B1978)-3),1,FIND("_",RIGHT(B1978,LEN(B1978)-3))-1)</f>
        <v>Karusse</v>
      </c>
      <c r="J1978" s="61" t="str">
        <f aca="false">TRIM(SUBSTITUTE(RIGHT(B1978,FIND(I1978,B1978)+1),"_",""))</f>
        <v>eDNA</v>
      </c>
      <c r="K1978" s="0" t="n">
        <f aca="false">IFERROR(VALUE(SUBSTITUTE(E1978,".",",")),E1978)</f>
        <v>30.29</v>
      </c>
      <c r="L1978" s="61" t="str">
        <f aca="false">IF(J1978="PosK",SUMIFS(K:K,J:J,"PosK",H:H,H1978),"")</f>
        <v/>
      </c>
      <c r="M1978" s="61" t="str">
        <f aca="false">IF(J1978="PosK",SUMIFS(K:K,J:J,"NegK",H:H,H1978),"")</f>
        <v/>
      </c>
      <c r="N1978" s="61" t="str">
        <f aca="false">IF(J1978="PosK",SUMIFS(K:K,J:J,"eDNA",H:H,H1978),"")</f>
        <v/>
      </c>
      <c r="P1978" s="62" t="n">
        <f aca="false">IF(K1980="No Ct",0,K1980)</f>
        <v>0</v>
      </c>
      <c r="Q1978" s="62" t="n">
        <f aca="false">IF(K1981="No Ct",0,K1981)</f>
        <v>0</v>
      </c>
      <c r="R1978" s="0" t="str">
        <f aca="false">IF(AND(L1978&gt;0,M1978=0),"Valid","Invalid")</f>
        <v>Invalid</v>
      </c>
      <c r="S1978" s="0" t="str">
        <f aca="false">IF(OR(P1978&gt;1,Q1978&gt;1),"Present","Absent")</f>
        <v>Absent</v>
      </c>
      <c r="T1978" s="63" t="str">
        <f aca="false">IF(OR(AND(P1978&gt;1,P1978&lt;41),AND(Q1978&gt;1,Q1978&lt;41)),"Ct&lt;41","Ct&gt;41")</f>
        <v>Ct&gt;41</v>
      </c>
      <c r="U1978" s="0" t="str">
        <f aca="false">I1978</f>
        <v>Karusse</v>
      </c>
      <c r="V1978" s="0" t="str">
        <f aca="false">MID(F1978,10,9)</f>
        <v>DL2018091</v>
      </c>
      <c r="W1978" s="64" t="str">
        <f aca="false">V1978&amp;"_"&amp;U1978&amp;"_"&amp;R1978&amp;"_"&amp;S1978&amp;"_"&amp;T1978</f>
        <v>DL2018091_Karusse_Invalid_Absent_Ct&gt;41</v>
      </c>
    </row>
    <row r="1979" customFormat="false" ht="14.25" hidden="false" customHeight="false" outlineLevel="0" collapsed="false">
      <c r="A1979" s="0" t="s">
        <v>918</v>
      </c>
      <c r="B1979" s="52" t="s">
        <v>1016</v>
      </c>
      <c r="C1979" s="52" t="s">
        <v>751</v>
      </c>
      <c r="D1979" s="53" t="n">
        <v>0.1</v>
      </c>
      <c r="E1979" s="53" t="n">
        <v>30.32</v>
      </c>
      <c r="F1979" s="0" t="s">
        <v>1260</v>
      </c>
      <c r="G1979" s="0" t="str">
        <f aca="false">LEFT(B1979,2)</f>
        <v>23</v>
      </c>
      <c r="H1979" s="0" t="str">
        <f aca="false">I1979&amp;"_"&amp;G1979&amp;"_"&amp;F1979</f>
        <v>Karusse_23_20181003_DL2018091_BorupgaardGym_koersel1</v>
      </c>
      <c r="I1979" s="61" t="str">
        <f aca="false">MID(RIGHT(B1979,LEN(B1979)-3),1,FIND("_",RIGHT(B1979,LEN(B1979)-3))-1)</f>
        <v>Karusse</v>
      </c>
      <c r="J1979" s="61" t="str">
        <f aca="false">TRIM(SUBSTITUTE(RIGHT(B1979,FIND(I1979,B1979)+1),"_",""))</f>
        <v>eDNA</v>
      </c>
      <c r="K1979" s="0" t="n">
        <f aca="false">IFERROR(VALUE(SUBSTITUTE(E1979,".",",")),E1979)</f>
        <v>30.32</v>
      </c>
      <c r="L1979" s="61" t="str">
        <f aca="false">IF(J1979="PosK",SUMIFS(K:K,J:J,"PosK",H:H,H1979),"")</f>
        <v/>
      </c>
      <c r="M1979" s="61" t="str">
        <f aca="false">IF(J1979="PosK",SUMIFS(K:K,J:J,"NegK",H:H,H1979),"")</f>
        <v/>
      </c>
      <c r="N1979" s="61" t="str">
        <f aca="false">IF(J1979="PosK",SUMIFS(K:K,J:J,"eDNA",H:H,H1979),"")</f>
        <v/>
      </c>
    </row>
    <row r="1980" customFormat="false" ht="14.25" hidden="false" customHeight="false" outlineLevel="0" collapsed="false">
      <c r="A1980" s="0" t="s">
        <v>919</v>
      </c>
      <c r="B1980" s="52" t="s">
        <v>1224</v>
      </c>
      <c r="C1980" s="52" t="s">
        <v>743</v>
      </c>
      <c r="D1980" s="53" t="n">
        <v>0.1</v>
      </c>
      <c r="E1980" s="53" t="s">
        <v>748</v>
      </c>
      <c r="F1980" s="0" t="s">
        <v>1260</v>
      </c>
      <c r="G1980" s="0" t="str">
        <f aca="false">LEFT(B1980,2)</f>
        <v>24</v>
      </c>
      <c r="H1980" s="0" t="str">
        <f aca="false">I1980&amp;"_"&amp;G1980&amp;"_"&amp;F1980</f>
        <v>Soelvkarusse_24_20181003_DL2018091_BorupgaardGym_koersel1</v>
      </c>
      <c r="I1980" s="61" t="str">
        <f aca="false">MID(RIGHT(B1980,LEN(B1980)-3),1,FIND("_",RIGHT(B1980,LEN(B1980)-3))-1)</f>
        <v>Soelvkarusse</v>
      </c>
      <c r="J1980" s="61" t="str">
        <f aca="false">TRIM(SUBSTITUTE(RIGHT(B1980,FIND(I1980,B1980)+1),"_",""))</f>
        <v>PosK</v>
      </c>
      <c r="K1980" s="0" t="str">
        <f aca="false">IFERROR(VALUE(SUBSTITUTE(E1980,".",",")),E1980)</f>
        <v>No Ct</v>
      </c>
      <c r="L1980" s="61" t="n">
        <f aca="false">IF(J1980="PosK",SUMIFS(K:K,J:J,"PosK",H:H,H1980),"")</f>
        <v>0</v>
      </c>
      <c r="M1980" s="61" t="n">
        <f aca="false">IF(J1980="PosK",SUMIFS(K:K,J:J,"NegK",H:H,H1980),"")</f>
        <v>0</v>
      </c>
      <c r="N1980" s="61" t="n">
        <f aca="false">IF(J1980="PosK",SUMIFS(K:K,J:J,"eDNA",H:H,H1980),"")</f>
        <v>0</v>
      </c>
      <c r="Q1980" s="62"/>
    </row>
    <row r="1981" customFormat="false" ht="14.25" hidden="false" customHeight="false" outlineLevel="0" collapsed="false">
      <c r="A1981" s="0" t="s">
        <v>921</v>
      </c>
      <c r="B1981" s="52" t="s">
        <v>1225</v>
      </c>
      <c r="C1981" s="52" t="s">
        <v>747</v>
      </c>
      <c r="D1981" s="53" t="n">
        <v>0.1</v>
      </c>
      <c r="E1981" s="53" t="s">
        <v>748</v>
      </c>
      <c r="F1981" s="0" t="s">
        <v>1260</v>
      </c>
      <c r="G1981" s="0" t="str">
        <f aca="false">LEFT(B1981,2)</f>
        <v>24</v>
      </c>
      <c r="H1981" s="0" t="str">
        <f aca="false">I1981&amp;"_"&amp;G1981&amp;"_"&amp;F1981</f>
        <v>Soelvkarusse_24_20181003_DL2018091_BorupgaardGym_koersel1</v>
      </c>
      <c r="I1981" s="61" t="str">
        <f aca="false">MID(RIGHT(B1981,LEN(B1981)-3),1,FIND("_",RIGHT(B1981,LEN(B1981)-3))-1)</f>
        <v>Soelvkarusse</v>
      </c>
      <c r="J1981" s="61" t="str">
        <f aca="false">TRIM(SUBSTITUTE(RIGHT(B1981,FIND(I1981,B1981)+1),"_",""))</f>
        <v>NegK</v>
      </c>
      <c r="K1981" s="0" t="str">
        <f aca="false">IFERROR(VALUE(SUBSTITUTE(E1981,".",",")),E1981)</f>
        <v>No Ct</v>
      </c>
      <c r="L1981" s="61" t="str">
        <f aca="false">IF(J1981="PosK",SUMIFS(K:K,J:J,"PosK",H:H,H1981),"")</f>
        <v/>
      </c>
      <c r="M1981" s="61" t="str">
        <f aca="false">IF(J1981="PosK",SUMIFS(K:K,J:J,"NegK",H:H,H1981),"")</f>
        <v/>
      </c>
      <c r="N1981" s="61" t="str">
        <f aca="false">IF(J1981="PosK",SUMIFS(K:K,J:J,"eDNA",H:H,H1981),"")</f>
        <v/>
      </c>
      <c r="P1981" s="62"/>
      <c r="T1981" s="63"/>
      <c r="W1981" s="64"/>
    </row>
    <row r="1982" customFormat="false" ht="14.25" hidden="false" customHeight="false" outlineLevel="0" collapsed="false">
      <c r="A1982" s="0" t="s">
        <v>923</v>
      </c>
      <c r="B1982" s="52" t="s">
        <v>1226</v>
      </c>
      <c r="C1982" s="52" t="s">
        <v>751</v>
      </c>
      <c r="D1982" s="53" t="n">
        <v>0.1</v>
      </c>
      <c r="E1982" s="53" t="s">
        <v>748</v>
      </c>
      <c r="F1982" s="0" t="s">
        <v>1260</v>
      </c>
      <c r="G1982" s="0" t="str">
        <f aca="false">LEFT(B1982,2)</f>
        <v>24</v>
      </c>
      <c r="H1982" s="0" t="str">
        <f aca="false">I1982&amp;"_"&amp;G1982&amp;"_"&amp;F1982</f>
        <v>Soelvkarusse_24_20181003_DL2018091_BorupgaardGym_koersel1</v>
      </c>
      <c r="I1982" s="61" t="str">
        <f aca="false">MID(RIGHT(B1982,LEN(B1982)-3),1,FIND("_",RIGHT(B1982,LEN(B1982)-3))-1)</f>
        <v>Soelvkarusse</v>
      </c>
      <c r="J1982" s="61" t="str">
        <f aca="false">TRIM(SUBSTITUTE(RIGHT(B1982,FIND(I1982,B1982)+1),"_",""))</f>
        <v>eDNA</v>
      </c>
      <c r="K1982" s="0" t="str">
        <f aca="false">IFERROR(VALUE(SUBSTITUTE(E1982,".",",")),E1982)</f>
        <v>No Ct</v>
      </c>
      <c r="L1982" s="61" t="str">
        <f aca="false">IF(J1982="PosK",SUMIFS(K:K,J:J,"PosK",H:H,H1982),"")</f>
        <v/>
      </c>
      <c r="M1982" s="61" t="str">
        <f aca="false">IF(J1982="PosK",SUMIFS(K:K,J:J,"NegK",H:H,H1982),"")</f>
        <v/>
      </c>
      <c r="N1982" s="61" t="str">
        <f aca="false">IF(J1982="PosK",SUMIFS(K:K,J:J,"eDNA",H:H,H1982),"")</f>
        <v/>
      </c>
      <c r="P1982" s="62" t="n">
        <f aca="false">IF(K1984="No Ct",0,K1984)</f>
        <v>0</v>
      </c>
      <c r="Q1982" s="62" t="n">
        <f aca="false">IF(K1985="No Ct",0,K1985)</f>
        <v>0</v>
      </c>
      <c r="R1982" s="0" t="str">
        <f aca="false">IF(AND(L1982&gt;0,M1982=0),"Valid","Invalid")</f>
        <v>Invalid</v>
      </c>
      <c r="S1982" s="0" t="str">
        <f aca="false">IF(OR(P1982&gt;1,Q1982&gt;1),"Present","Absent")</f>
        <v>Absent</v>
      </c>
      <c r="T1982" s="63" t="str">
        <f aca="false">IF(OR(AND(P1982&gt;1,P1982&lt;41),AND(Q1982&gt;1,Q1982&lt;41)),"Ct&lt;41","Ct&gt;41")</f>
        <v>Ct&gt;41</v>
      </c>
      <c r="U1982" s="0" t="str">
        <f aca="false">I1982</f>
        <v>Soelvkarusse</v>
      </c>
      <c r="V1982" s="0" t="str">
        <f aca="false">MID(F1982,10,9)</f>
        <v>DL2018091</v>
      </c>
      <c r="W1982" s="64" t="str">
        <f aca="false">V1982&amp;"_"&amp;U1982&amp;"_"&amp;R1982&amp;"_"&amp;S1982&amp;"_"&amp;T1982</f>
        <v>DL2018091_Soelvkarusse_Invalid_Absent_Ct&gt;41</v>
      </c>
    </row>
    <row r="1983" customFormat="false" ht="14.25" hidden="false" customHeight="false" outlineLevel="0" collapsed="false">
      <c r="A1983" s="0" t="s">
        <v>925</v>
      </c>
      <c r="B1983" s="52" t="s">
        <v>1226</v>
      </c>
      <c r="C1983" s="52" t="s">
        <v>751</v>
      </c>
      <c r="D1983" s="53" t="n">
        <v>0.1</v>
      </c>
      <c r="E1983" s="53" t="s">
        <v>748</v>
      </c>
      <c r="F1983" s="0" t="s">
        <v>1260</v>
      </c>
      <c r="G1983" s="0" t="str">
        <f aca="false">LEFT(B1983,2)</f>
        <v>24</v>
      </c>
      <c r="H1983" s="0" t="str">
        <f aca="false">I1983&amp;"_"&amp;G1983&amp;"_"&amp;F1983</f>
        <v>Soelvkarusse_24_20181003_DL2018091_BorupgaardGym_koersel1</v>
      </c>
      <c r="I1983" s="61" t="str">
        <f aca="false">MID(RIGHT(B1983,LEN(B1983)-3),1,FIND("_",RIGHT(B1983,LEN(B1983)-3))-1)</f>
        <v>Soelvkarusse</v>
      </c>
      <c r="J1983" s="61" t="str">
        <f aca="false">TRIM(SUBSTITUTE(RIGHT(B1983,FIND(I1983,B1983)+1),"_",""))</f>
        <v>eDNA</v>
      </c>
      <c r="K1983" s="0" t="str">
        <f aca="false">IFERROR(VALUE(SUBSTITUTE(E1983,".",",")),E1983)</f>
        <v>No Ct</v>
      </c>
      <c r="L1983" s="61" t="str">
        <f aca="false">IF(J1983="PosK",SUMIFS(K:K,J:J,"PosK",H:H,H1983),"")</f>
        <v/>
      </c>
      <c r="M1983" s="61" t="str">
        <f aca="false">IF(J1983="PosK",SUMIFS(K:K,J:J,"NegK",H:H,H1983),"")</f>
        <v/>
      </c>
      <c r="N1983" s="61" t="str">
        <f aca="false">IF(J1983="PosK",SUMIFS(K:K,J:J,"eDNA",H:H,H1983),"")</f>
        <v/>
      </c>
    </row>
    <row r="1984" customFormat="false" ht="14.25" hidden="false" customHeight="false" outlineLevel="0" collapsed="false">
      <c r="A1984" s="0" t="s">
        <v>888</v>
      </c>
      <c r="B1984" s="52" t="s">
        <v>1004</v>
      </c>
      <c r="C1984" s="52" t="s">
        <v>751</v>
      </c>
      <c r="D1984" s="53" t="n">
        <v>0.1</v>
      </c>
      <c r="E1984" s="53" t="s">
        <v>748</v>
      </c>
      <c r="F1984" s="0" t="s">
        <v>1260</v>
      </c>
      <c r="G1984" s="0" t="str">
        <f aca="false">LEFT(B1984,2)</f>
        <v>19</v>
      </c>
      <c r="H1984" s="0" t="str">
        <f aca="false">I1984&amp;"_"&amp;G1984&amp;"_"&amp;F1984</f>
        <v>LilleVandsalamander_19_20181003_DL2018091_BorupgaardGym_koersel1</v>
      </c>
      <c r="I1984" s="61" t="str">
        <f aca="false">MID(RIGHT(B1984,LEN(B1984)-3),1,FIND("_",RIGHT(B1984,LEN(B1984)-3))-1)</f>
        <v>LilleVandsalamander</v>
      </c>
      <c r="J1984" s="61" t="str">
        <f aca="false">TRIM(SUBSTITUTE(RIGHT(B1984,FIND(I1984,B1984)+1),"_",""))</f>
        <v>eDNA</v>
      </c>
      <c r="K1984" s="0" t="str">
        <f aca="false">IFERROR(VALUE(SUBSTITUTE(E1984,".",",")),E1984)</f>
        <v>No Ct</v>
      </c>
      <c r="L1984" s="61" t="str">
        <f aca="false">IF(J1984="PosK",SUMIFS(K:K,J:J,"PosK",H:H,H1984),"")</f>
        <v/>
      </c>
      <c r="M1984" s="61" t="str">
        <f aca="false">IF(J1984="PosK",SUMIFS(K:K,J:J,"NegK",H:H,H1984),"")</f>
        <v/>
      </c>
      <c r="N1984" s="61" t="str">
        <f aca="false">IF(J1984="PosK",SUMIFS(K:K,J:J,"eDNA",H:H,H1984),"")</f>
        <v/>
      </c>
      <c r="Q1984" s="62"/>
    </row>
    <row r="1985" customFormat="false" ht="14.25" hidden="false" customHeight="false" outlineLevel="0" collapsed="false">
      <c r="A1985" s="0" t="s">
        <v>890</v>
      </c>
      <c r="B1985" s="52" t="s">
        <v>1004</v>
      </c>
      <c r="C1985" s="52" t="s">
        <v>751</v>
      </c>
      <c r="D1985" s="53" t="n">
        <v>0.1</v>
      </c>
      <c r="E1985" s="53" t="s">
        <v>748</v>
      </c>
      <c r="F1985" s="0" t="s">
        <v>1260</v>
      </c>
      <c r="G1985" s="0" t="str">
        <f aca="false">LEFT(B1985,2)</f>
        <v>19</v>
      </c>
      <c r="H1985" s="0" t="str">
        <f aca="false">I1985&amp;"_"&amp;G1985&amp;"_"&amp;F1985</f>
        <v>LilleVandsalamander_19_20181003_DL2018091_BorupgaardGym_koersel1</v>
      </c>
      <c r="I1985" s="61" t="str">
        <f aca="false">MID(RIGHT(B1985,LEN(B1985)-3),1,FIND("_",RIGHT(B1985,LEN(B1985)-3))-1)</f>
        <v>LilleVandsalamander</v>
      </c>
      <c r="J1985" s="61" t="str">
        <f aca="false">TRIM(SUBSTITUTE(RIGHT(B1985,FIND(I1985,B1985)+1),"_",""))</f>
        <v>eDNA</v>
      </c>
      <c r="K1985" s="0" t="str">
        <f aca="false">IFERROR(VALUE(SUBSTITUTE(E1985,".",",")),E1985)</f>
        <v>No Ct</v>
      </c>
      <c r="L1985" s="61" t="str">
        <f aca="false">IF(J1985="PosK",SUMIFS(K:K,J:J,"PosK",H:H,H1985),"")</f>
        <v/>
      </c>
      <c r="M1985" s="61" t="str">
        <f aca="false">IF(J1985="PosK",SUMIFS(K:K,J:J,"NegK",H:H,H1985),"")</f>
        <v/>
      </c>
      <c r="N1985" s="61" t="str">
        <f aca="false">IF(J1985="PosK",SUMIFS(K:K,J:J,"eDNA",H:H,H1985),"")</f>
        <v/>
      </c>
      <c r="P1985" s="62"/>
      <c r="T1985" s="63"/>
      <c r="W1985" s="64"/>
    </row>
    <row r="1986" customFormat="false" ht="14.25" hidden="false" customHeight="false" outlineLevel="0" collapsed="false">
      <c r="A1986" s="0" t="s">
        <v>905</v>
      </c>
      <c r="B1986" s="52" t="s">
        <v>1221</v>
      </c>
      <c r="C1986" s="52" t="s">
        <v>743</v>
      </c>
      <c r="D1986" s="53" t="n">
        <v>0.1</v>
      </c>
      <c r="E1986" s="53" t="s">
        <v>748</v>
      </c>
      <c r="F1986" s="0" t="s">
        <v>1260</v>
      </c>
      <c r="G1986" s="0" t="str">
        <f aca="false">LEFT(B1986,2)</f>
        <v>22</v>
      </c>
      <c r="H1986" s="0" t="str">
        <f aca="false">I1986&amp;"_"&amp;G1986&amp;"_"&amp;F1986</f>
        <v>Karusse_22_20181003_DL2018091_BorupgaardGym_koersel1</v>
      </c>
      <c r="I1986" s="61" t="str">
        <f aca="false">MID(RIGHT(B1986,LEN(B1986)-3),1,FIND("_",RIGHT(B1986,LEN(B1986)-3))-1)</f>
        <v>Karusse</v>
      </c>
      <c r="J1986" s="61" t="str">
        <f aca="false">TRIM(SUBSTITUTE(RIGHT(B1986,FIND(I1986,B1986)+1),"_",""))</f>
        <v>PosK</v>
      </c>
      <c r="K1986" s="0" t="str">
        <f aca="false">IFERROR(VALUE(SUBSTITUTE(E1986,".",",")),E1986)</f>
        <v>No Ct</v>
      </c>
      <c r="L1986" s="61" t="n">
        <f aca="false">IF(J1986="PosK",SUMIFS(K:K,J:J,"PosK",H:H,H1986),"")</f>
        <v>0</v>
      </c>
      <c r="M1986" s="61" t="n">
        <f aca="false">IF(J1986="PosK",SUMIFS(K:K,J:J,"NegK",H:H,H1986),"")</f>
        <v>0</v>
      </c>
      <c r="N1986" s="61" t="n">
        <f aca="false">IF(J1986="PosK",SUMIFS(K:K,J:J,"eDNA",H:H,H1986),"")</f>
        <v>0</v>
      </c>
      <c r="P1986" s="62" t="n">
        <f aca="false">IF(K1988="No Ct",0,K1988)</f>
        <v>0</v>
      </c>
      <c r="Q1986" s="62" t="n">
        <f aca="false">IF(K1989="No Ct",0,K1989)</f>
        <v>0</v>
      </c>
      <c r="R1986" s="0" t="str">
        <f aca="false">IF(AND(L1986&gt;0,M1986=0),"Valid","Invalid")</f>
        <v>Invalid</v>
      </c>
      <c r="S1986" s="0" t="str">
        <f aca="false">IF(OR(P1986&gt;1,Q1986&gt;1),"Present","Absent")</f>
        <v>Absent</v>
      </c>
      <c r="T1986" s="63" t="str">
        <f aca="false">IF(OR(AND(P1986&gt;1,P1986&lt;41),AND(Q1986&gt;1,Q1986&lt;41)),"Ct&lt;41","Ct&gt;41")</f>
        <v>Ct&gt;41</v>
      </c>
      <c r="U1986" s="0" t="str">
        <f aca="false">I1986</f>
        <v>Karusse</v>
      </c>
      <c r="V1986" s="0" t="str">
        <f aca="false">MID(F1986,10,9)</f>
        <v>DL2018091</v>
      </c>
      <c r="W1986" s="64" t="str">
        <f aca="false">V1986&amp;"_"&amp;U1986&amp;"_"&amp;R1986&amp;"_"&amp;S1986&amp;"_"&amp;T1986</f>
        <v>DL2018091_Karusse_Invalid_Absent_Ct&gt;41</v>
      </c>
    </row>
    <row r="1987" customFormat="false" ht="14.25" hidden="false" customHeight="false" outlineLevel="0" collapsed="false">
      <c r="A1987" s="0" t="s">
        <v>907</v>
      </c>
      <c r="B1987" s="52" t="s">
        <v>1222</v>
      </c>
      <c r="C1987" s="52" t="s">
        <v>747</v>
      </c>
      <c r="D1987" s="53" t="n">
        <v>0.1</v>
      </c>
      <c r="E1987" s="53" t="s">
        <v>748</v>
      </c>
      <c r="F1987" s="0" t="s">
        <v>1260</v>
      </c>
      <c r="G1987" s="0" t="str">
        <f aca="false">LEFT(B1987,2)</f>
        <v>22</v>
      </c>
      <c r="H1987" s="0" t="str">
        <f aca="false">I1987&amp;"_"&amp;G1987&amp;"_"&amp;F1987</f>
        <v>Karusse_22_20181003_DL2018091_BorupgaardGym_koersel1</v>
      </c>
      <c r="I1987" s="61" t="str">
        <f aca="false">MID(RIGHT(B1987,LEN(B1987)-3),1,FIND("_",RIGHT(B1987,LEN(B1987)-3))-1)</f>
        <v>Karusse</v>
      </c>
      <c r="J1987" s="61" t="str">
        <f aca="false">TRIM(SUBSTITUTE(RIGHT(B1987,FIND(I1987,B1987)+1),"_",""))</f>
        <v>NegK</v>
      </c>
      <c r="K1987" s="0" t="str">
        <f aca="false">IFERROR(VALUE(SUBSTITUTE(E1987,".",",")),E1987)</f>
        <v>No Ct</v>
      </c>
      <c r="L1987" s="61" t="str">
        <f aca="false">IF(J1987="PosK",SUMIFS(K:K,J:J,"PosK",H:H,H1987),"")</f>
        <v/>
      </c>
      <c r="M1987" s="61" t="str">
        <f aca="false">IF(J1987="PosK",SUMIFS(K:K,J:J,"NegK",H:H,H1987),"")</f>
        <v/>
      </c>
      <c r="N1987" s="61" t="str">
        <f aca="false">IF(J1987="PosK",SUMIFS(K:K,J:J,"eDNA",H:H,H1987),"")</f>
        <v/>
      </c>
    </row>
    <row r="1988" customFormat="false" ht="14.25" hidden="false" customHeight="false" outlineLevel="0" collapsed="false">
      <c r="A1988" s="0" t="s">
        <v>909</v>
      </c>
      <c r="B1988" s="52" t="s">
        <v>1223</v>
      </c>
      <c r="C1988" s="52" t="s">
        <v>751</v>
      </c>
      <c r="D1988" s="53" t="n">
        <v>0.1</v>
      </c>
      <c r="E1988" s="53" t="s">
        <v>748</v>
      </c>
      <c r="F1988" s="0" t="s">
        <v>1260</v>
      </c>
      <c r="G1988" s="0" t="str">
        <f aca="false">LEFT(B1988,2)</f>
        <v>22</v>
      </c>
      <c r="H1988" s="0" t="str">
        <f aca="false">I1988&amp;"_"&amp;G1988&amp;"_"&amp;F1988</f>
        <v>Karusse_22_20181003_DL2018091_BorupgaardGym_koersel1</v>
      </c>
      <c r="I1988" s="61" t="str">
        <f aca="false">MID(RIGHT(B1988,LEN(B1988)-3),1,FIND("_",RIGHT(B1988,LEN(B1988)-3))-1)</f>
        <v>Karusse</v>
      </c>
      <c r="J1988" s="61" t="str">
        <f aca="false">TRIM(SUBSTITUTE(RIGHT(B1988,FIND(I1988,B1988)+1),"_",""))</f>
        <v>eDNA</v>
      </c>
      <c r="K1988" s="0" t="str">
        <f aca="false">IFERROR(VALUE(SUBSTITUTE(E1988,".",",")),E1988)</f>
        <v>No Ct</v>
      </c>
      <c r="L1988" s="61" t="str">
        <f aca="false">IF(J1988="PosK",SUMIFS(K:K,J:J,"PosK",H:H,H1988),"")</f>
        <v/>
      </c>
      <c r="M1988" s="61" t="str">
        <f aca="false">IF(J1988="PosK",SUMIFS(K:K,J:J,"NegK",H:H,H1988),"")</f>
        <v/>
      </c>
      <c r="N1988" s="61" t="str">
        <f aca="false">IF(J1988="PosK",SUMIFS(K:K,J:J,"eDNA",H:H,H1988),"")</f>
        <v/>
      </c>
      <c r="Q1988" s="62"/>
    </row>
    <row r="1989" customFormat="false" ht="14.25" hidden="false" customHeight="false" outlineLevel="0" collapsed="false">
      <c r="A1989" s="0" t="s">
        <v>911</v>
      </c>
      <c r="B1989" s="52" t="s">
        <v>1223</v>
      </c>
      <c r="C1989" s="52" t="s">
        <v>751</v>
      </c>
      <c r="D1989" s="53" t="n">
        <v>0.1</v>
      </c>
      <c r="E1989" s="53" t="s">
        <v>748</v>
      </c>
      <c r="F1989" s="0" t="s">
        <v>1260</v>
      </c>
      <c r="G1989" s="0" t="str">
        <f aca="false">LEFT(B1989,2)</f>
        <v>22</v>
      </c>
      <c r="H1989" s="0" t="str">
        <f aca="false">I1989&amp;"_"&amp;G1989&amp;"_"&amp;F1989</f>
        <v>Karusse_22_20181003_DL2018091_BorupgaardGym_koersel1</v>
      </c>
      <c r="I1989" s="61" t="str">
        <f aca="false">MID(RIGHT(B1989,LEN(B1989)-3),1,FIND("_",RIGHT(B1989,LEN(B1989)-3))-1)</f>
        <v>Karusse</v>
      </c>
      <c r="J1989" s="61" t="str">
        <f aca="false">TRIM(SUBSTITUTE(RIGHT(B1989,FIND(I1989,B1989)+1),"_",""))</f>
        <v>eDNA</v>
      </c>
      <c r="K1989" s="0" t="str">
        <f aca="false">IFERROR(VALUE(SUBSTITUTE(E1989,".",",")),E1989)</f>
        <v>No Ct</v>
      </c>
      <c r="L1989" s="61" t="str">
        <f aca="false">IF(J1989="PosK",SUMIFS(K:K,J:J,"PosK",H:H,H1989),"")</f>
        <v/>
      </c>
      <c r="M1989" s="61" t="str">
        <f aca="false">IF(J1989="PosK",SUMIFS(K:K,J:J,"NegK",H:H,H1989),"")</f>
        <v/>
      </c>
      <c r="N1989" s="61" t="str">
        <f aca="false">IF(J1989="PosK",SUMIFS(K:K,J:J,"eDNA",H:H,H1989),"")</f>
        <v/>
      </c>
      <c r="P1989" s="62"/>
      <c r="T1989" s="63"/>
      <c r="W1989" s="64"/>
    </row>
    <row r="1990" customFormat="false" ht="14.25" hidden="false" customHeight="false" outlineLevel="0" collapsed="false">
      <c r="A1990" s="0" t="s">
        <v>741</v>
      </c>
      <c r="B1990" s="52" t="s">
        <v>1020</v>
      </c>
      <c r="C1990" s="52" t="s">
        <v>743</v>
      </c>
      <c r="D1990" s="53" t="n">
        <v>0.1</v>
      </c>
      <c r="E1990" s="53" t="n">
        <v>30.19</v>
      </c>
      <c r="F1990" s="0" t="s">
        <v>1261</v>
      </c>
      <c r="G1990" s="0" t="str">
        <f aca="false">LEFT(B1990,2)</f>
        <v>25</v>
      </c>
      <c r="H1990" s="0" t="str">
        <f aca="false">I1990&amp;"_"&amp;G1990&amp;"_"&amp;F1990</f>
        <v>Loegfroe_25_20181003_DL2018091_DL2018056_BorupgaardGym_FrederiksværkGym_koersel2</v>
      </c>
      <c r="I1990" s="61" t="str">
        <f aca="false">MID(RIGHT(B1990,LEN(B1990)-3),1,FIND("_",RIGHT(B1990,LEN(B1990)-3))-1)</f>
        <v>Loegfroe</v>
      </c>
      <c r="J1990" s="61" t="str">
        <f aca="false">TRIM(SUBSTITUTE(RIGHT(B1990,FIND(I1990,B1990)+1),"_",""))</f>
        <v>PosK</v>
      </c>
      <c r="K1990" s="0" t="n">
        <f aca="false">IFERROR(VALUE(SUBSTITUTE(E1990,".",",")),E1990)</f>
        <v>30.19</v>
      </c>
      <c r="L1990" s="61" t="n">
        <f aca="false">IF(J1990="PosK",SUMIFS(K:K,J:J,"PosK",H:H,H1990),"")</f>
        <v>30.19</v>
      </c>
      <c r="M1990" s="61" t="n">
        <f aca="false">IF(J1990="PosK",SUMIFS(K:K,J:J,"NegK",H:H,H1990),"")</f>
        <v>38.05</v>
      </c>
      <c r="N1990" s="61" t="n">
        <f aca="false">IF(J1990="PosK",SUMIFS(K:K,J:J,"eDNA",H:H,H1990),"")</f>
        <v>0</v>
      </c>
      <c r="P1990" s="62" t="n">
        <f aca="false">IF(K1992="No Ct",0,K1992)</f>
        <v>0</v>
      </c>
      <c r="Q1990" s="62" t="n">
        <f aca="false">IF(K1993="No Ct",0,K1993)</f>
        <v>0</v>
      </c>
      <c r="R1990" s="0" t="str">
        <f aca="false">IF(AND(L1990&gt;0,M1990=0),"Valid","Invalid")</f>
        <v>Invalid</v>
      </c>
      <c r="S1990" s="0" t="str">
        <f aca="false">IF(OR(P1990&gt;1,Q1990&gt;1),"Present","Absent")</f>
        <v>Absent</v>
      </c>
      <c r="T1990" s="63" t="str">
        <f aca="false">IF(OR(AND(P1990&gt;1,P1990&lt;41),AND(Q1990&gt;1,Q1990&lt;41)),"Ct&lt;41","Ct&gt;41")</f>
        <v>Ct&gt;41</v>
      </c>
      <c r="U1990" s="0" t="str">
        <f aca="false">I1990</f>
        <v>Loegfroe</v>
      </c>
      <c r="V1990" s="0" t="str">
        <f aca="false">MID(F1990,10,9)</f>
        <v>DL2018091</v>
      </c>
      <c r="W1990" s="64" t="str">
        <f aca="false">V1990&amp;"_"&amp;U1990&amp;"_"&amp;R1990&amp;"_"&amp;S1990&amp;"_"&amp;T1990</f>
        <v>DL2018091_Loegfroe_Invalid_Absent_Ct&gt;41</v>
      </c>
    </row>
    <row r="1991" customFormat="false" ht="14.25" hidden="false" customHeight="false" outlineLevel="0" collapsed="false">
      <c r="A1991" s="0" t="s">
        <v>745</v>
      </c>
      <c r="B1991" s="52" t="s">
        <v>1022</v>
      </c>
      <c r="C1991" s="52" t="s">
        <v>747</v>
      </c>
      <c r="D1991" s="53" t="n">
        <v>0.1</v>
      </c>
      <c r="E1991" s="53" t="n">
        <v>38.05</v>
      </c>
      <c r="F1991" s="0" t="s">
        <v>1261</v>
      </c>
      <c r="G1991" s="0" t="str">
        <f aca="false">LEFT(B1991,2)</f>
        <v>25</v>
      </c>
      <c r="H1991" s="0" t="str">
        <f aca="false">I1991&amp;"_"&amp;G1991&amp;"_"&amp;F1991</f>
        <v>Loegfroe_25_20181003_DL2018091_DL2018056_BorupgaardGym_FrederiksværkGym_koersel2</v>
      </c>
      <c r="I1991" s="61" t="str">
        <f aca="false">MID(RIGHT(B1991,LEN(B1991)-3),1,FIND("_",RIGHT(B1991,LEN(B1991)-3))-1)</f>
        <v>Loegfroe</v>
      </c>
      <c r="J1991" s="61" t="str">
        <f aca="false">TRIM(SUBSTITUTE(RIGHT(B1991,FIND(I1991,B1991)+1),"_",""))</f>
        <v>NegK</v>
      </c>
      <c r="K1991" s="0" t="n">
        <f aca="false">IFERROR(VALUE(SUBSTITUTE(E1991,".",",")),E1991)</f>
        <v>38.05</v>
      </c>
      <c r="L1991" s="61" t="str">
        <f aca="false">IF(J1991="PosK",SUMIFS(K:K,J:J,"PosK",H:H,H1991),"")</f>
        <v/>
      </c>
      <c r="M1991" s="61" t="str">
        <f aca="false">IF(J1991="PosK",SUMIFS(K:K,J:J,"NegK",H:H,H1991),"")</f>
        <v/>
      </c>
      <c r="N1991" s="61" t="str">
        <f aca="false">IF(J1991="PosK",SUMIFS(K:K,J:J,"eDNA",H:H,H1991),"")</f>
        <v/>
      </c>
    </row>
    <row r="1992" customFormat="false" ht="14.25" hidden="false" customHeight="false" outlineLevel="0" collapsed="false">
      <c r="A1992" s="0" t="s">
        <v>749</v>
      </c>
      <c r="B1992" s="52" t="s">
        <v>1262</v>
      </c>
      <c r="C1992" s="52" t="s">
        <v>751</v>
      </c>
      <c r="D1992" s="53" t="n">
        <v>0.1</v>
      </c>
      <c r="E1992" s="53" t="s">
        <v>748</v>
      </c>
      <c r="F1992" s="0" t="s">
        <v>1261</v>
      </c>
      <c r="G1992" s="0" t="str">
        <f aca="false">LEFT(B1992,2)</f>
        <v>25</v>
      </c>
      <c r="H1992" s="0" t="str">
        <f aca="false">I1992&amp;"_"&amp;G1992&amp;"_"&amp;F1992</f>
        <v>Loegfroe_25_20181003_DL2018091_DL2018056_BorupgaardGym_FrederiksværkGym_koersel2</v>
      </c>
      <c r="I1992" s="61" t="str">
        <f aca="false">MID(RIGHT(B1992,LEN(B1992)-3),1,FIND("_",RIGHT(B1992,LEN(B1992)-3))-1)</f>
        <v>Loegfroe</v>
      </c>
      <c r="J1992" s="61" t="str">
        <f aca="false">TRIM(SUBSTITUTE(RIGHT(B1992,FIND(I1992,B1992)+1),"_",""))</f>
        <v>18091</v>
      </c>
      <c r="K1992" s="0" t="str">
        <f aca="false">IFERROR(VALUE(SUBSTITUTE(E1992,".",",")),E1992)</f>
        <v>No Ct</v>
      </c>
      <c r="L1992" s="61" t="str">
        <f aca="false">IF(J1992="PosK",SUMIFS(K:K,J:J,"PosK",H:H,H1992),"")</f>
        <v/>
      </c>
      <c r="M1992" s="61" t="str">
        <f aca="false">IF(J1992="PosK",SUMIFS(K:K,J:J,"NegK",H:H,H1992),"")</f>
        <v/>
      </c>
      <c r="N1992" s="61" t="str">
        <f aca="false">IF(J1992="PosK",SUMIFS(K:K,J:J,"eDNA",H:H,H1992),"")</f>
        <v/>
      </c>
      <c r="Q1992" s="62"/>
    </row>
    <row r="1993" customFormat="false" ht="14.25" hidden="false" customHeight="false" outlineLevel="0" collapsed="false">
      <c r="A1993" s="0" t="s">
        <v>752</v>
      </c>
      <c r="B1993" s="52" t="s">
        <v>1263</v>
      </c>
      <c r="C1993" s="52" t="s">
        <v>751</v>
      </c>
      <c r="D1993" s="53" t="n">
        <v>0.1</v>
      </c>
      <c r="E1993" s="53" t="s">
        <v>748</v>
      </c>
      <c r="F1993" s="0" t="s">
        <v>1261</v>
      </c>
      <c r="G1993" s="0" t="str">
        <f aca="false">LEFT(B1993,2)</f>
        <v>25</v>
      </c>
      <c r="H1993" s="0" t="str">
        <f aca="false">I1993&amp;"_"&amp;G1993&amp;"_"&amp;F1993</f>
        <v>Loegfroe_25_20181003_DL2018091_DL2018056_BorupgaardGym_FrederiksværkGym_koersel2</v>
      </c>
      <c r="I1993" s="61" t="str">
        <f aca="false">MID(RIGHT(B1993,LEN(B1993)-3),1,FIND("_",RIGHT(B1993,LEN(B1993)-3))-1)</f>
        <v>Loegfroe</v>
      </c>
      <c r="J1993" s="61" t="str">
        <f aca="false">TRIM(SUBSTITUTE(RIGHT(B1993,FIND(I1993,B1993)+1),"_",""))</f>
        <v>18091</v>
      </c>
      <c r="K1993" s="0" t="str">
        <f aca="false">IFERROR(VALUE(SUBSTITUTE(E1993,".",",")),E1993)</f>
        <v>No Ct</v>
      </c>
      <c r="L1993" s="61" t="str">
        <f aca="false">IF(J1993="PosK",SUMIFS(K:K,J:J,"PosK",H:H,H1993),"")</f>
        <v/>
      </c>
      <c r="M1993" s="61" t="str">
        <f aca="false">IF(J1993="PosK",SUMIFS(K:K,J:J,"NegK",H:H,H1993),"")</f>
        <v/>
      </c>
      <c r="N1993" s="61" t="str">
        <f aca="false">IF(J1993="PosK",SUMIFS(K:K,J:J,"eDNA",H:H,H1993),"")</f>
        <v/>
      </c>
      <c r="P1993" s="62"/>
      <c r="T1993" s="63"/>
      <c r="W1993" s="64"/>
    </row>
    <row r="1994" customFormat="false" ht="14.25" hidden="false" customHeight="false" outlineLevel="0" collapsed="false">
      <c r="A1994" s="0" t="s">
        <v>754</v>
      </c>
      <c r="B1994" s="52" t="s">
        <v>1025</v>
      </c>
      <c r="C1994" s="52" t="s">
        <v>743</v>
      </c>
      <c r="D1994" s="53" t="n">
        <v>0.1</v>
      </c>
      <c r="E1994" s="53" t="s">
        <v>748</v>
      </c>
      <c r="F1994" s="0" t="s">
        <v>1261</v>
      </c>
      <c r="G1994" s="0" t="str">
        <f aca="false">LEFT(B1994,2)</f>
        <v>26</v>
      </c>
      <c r="H1994" s="0" t="str">
        <f aca="false">I1994&amp;"_"&amp;G1994&amp;"_"&amp;F1994</f>
        <v>StorVandsalamander_26_20181003_DL2018091_DL2018056_BorupgaardGym_FrederiksværkGym_koersel2</v>
      </c>
      <c r="I1994" s="61" t="str">
        <f aca="false">MID(RIGHT(B1994,LEN(B1994)-3),1,FIND("_",RIGHT(B1994,LEN(B1994)-3))-1)</f>
        <v>StorVandsalamander</v>
      </c>
      <c r="J1994" s="61" t="str">
        <f aca="false">TRIM(SUBSTITUTE(RIGHT(B1994,FIND(I1994,B1994)+1),"_",""))</f>
        <v>PosK</v>
      </c>
      <c r="K1994" s="0" t="str">
        <f aca="false">IFERROR(VALUE(SUBSTITUTE(E1994,".",",")),E1994)</f>
        <v>No Ct</v>
      </c>
      <c r="L1994" s="61" t="n">
        <f aca="false">IF(J1994="PosK",SUMIFS(K:K,J:J,"PosK",H:H,H1994),"")</f>
        <v>31.37</v>
      </c>
      <c r="M1994" s="61" t="n">
        <f aca="false">IF(J1994="PosK",SUMIFS(K:K,J:J,"NegK",H:H,H1994),"")</f>
        <v>0</v>
      </c>
      <c r="N1994" s="61" t="n">
        <f aca="false">IF(J1994="PosK",SUMIFS(K:K,J:J,"eDNA",H:H,H1994),"")</f>
        <v>0</v>
      </c>
      <c r="P1994" s="62" t="n">
        <f aca="false">IF(K1996="No Ct",0,K1996)</f>
        <v>0</v>
      </c>
      <c r="Q1994" s="62" t="n">
        <f aca="false">IF(K1997="No Ct",0,K1997)</f>
        <v>0</v>
      </c>
      <c r="R1994" s="0" t="str">
        <f aca="false">IF(AND(L1994&gt;0,M1994=0),"Valid","Invalid")</f>
        <v>Valid</v>
      </c>
      <c r="S1994" s="0" t="str">
        <f aca="false">IF(OR(P1994&gt;1,Q1994&gt;1),"Present","Absent")</f>
        <v>Absent</v>
      </c>
      <c r="T1994" s="63" t="str">
        <f aca="false">IF(OR(AND(P1994&gt;1,P1994&lt;41),AND(Q1994&gt;1,Q1994&lt;41)),"Ct&lt;41","Ct&gt;41")</f>
        <v>Ct&gt;41</v>
      </c>
      <c r="U1994" s="0" t="str">
        <f aca="false">I1994</f>
        <v>StorVandsalamander</v>
      </c>
      <c r="V1994" s="0" t="str">
        <f aca="false">MID(F1994,10,9)</f>
        <v>DL2018091</v>
      </c>
      <c r="W1994" s="64" t="str">
        <f aca="false">V1994&amp;"_"&amp;U1994&amp;"_"&amp;R1994&amp;"_"&amp;S1994&amp;"_"&amp;T1994</f>
        <v>DL2018091_StorVandsalamander_Valid_Absent_Ct&gt;41</v>
      </c>
    </row>
    <row r="1995" customFormat="false" ht="14.25" hidden="false" customHeight="false" outlineLevel="0" collapsed="false">
      <c r="A1995" s="0" t="s">
        <v>756</v>
      </c>
      <c r="B1995" s="52" t="s">
        <v>1026</v>
      </c>
      <c r="C1995" s="52" t="s">
        <v>747</v>
      </c>
      <c r="D1995" s="53" t="n">
        <v>0.1</v>
      </c>
      <c r="E1995" s="53" t="s">
        <v>748</v>
      </c>
      <c r="F1995" s="0" t="s">
        <v>1261</v>
      </c>
      <c r="G1995" s="0" t="str">
        <f aca="false">LEFT(B1995,2)</f>
        <v>26</v>
      </c>
      <c r="H1995" s="0" t="str">
        <f aca="false">I1995&amp;"_"&amp;G1995&amp;"_"&amp;F1995</f>
        <v>StorVandsalamander_26_20181003_DL2018091_DL2018056_BorupgaardGym_FrederiksværkGym_koersel2</v>
      </c>
      <c r="I1995" s="61" t="str">
        <f aca="false">MID(RIGHT(B1995,LEN(B1995)-3),1,FIND("_",RIGHT(B1995,LEN(B1995)-3))-1)</f>
        <v>StorVandsalamander</v>
      </c>
      <c r="J1995" s="61" t="str">
        <f aca="false">TRIM(SUBSTITUTE(RIGHT(B1995,FIND(I1995,B1995)+1),"_",""))</f>
        <v>NegK</v>
      </c>
      <c r="K1995" s="0" t="str">
        <f aca="false">IFERROR(VALUE(SUBSTITUTE(E1995,".",",")),E1995)</f>
        <v>No Ct</v>
      </c>
      <c r="L1995" s="61" t="str">
        <f aca="false">IF(J1995="PosK",SUMIFS(K:K,J:J,"PosK",H:H,H1995),"")</f>
        <v/>
      </c>
      <c r="M1995" s="61" t="str">
        <f aca="false">IF(J1995="PosK",SUMIFS(K:K,J:J,"NegK",H:H,H1995),"")</f>
        <v/>
      </c>
      <c r="N1995" s="61" t="str">
        <f aca="false">IF(J1995="PosK",SUMIFS(K:K,J:J,"eDNA",H:H,H1995),"")</f>
        <v/>
      </c>
    </row>
    <row r="1996" customFormat="false" ht="14.25" hidden="false" customHeight="false" outlineLevel="0" collapsed="false">
      <c r="A1996" s="0" t="s">
        <v>758</v>
      </c>
      <c r="B1996" s="52" t="s">
        <v>1264</v>
      </c>
      <c r="C1996" s="52" t="s">
        <v>751</v>
      </c>
      <c r="D1996" s="53" t="n">
        <v>0.1</v>
      </c>
      <c r="E1996" s="53" t="s">
        <v>748</v>
      </c>
      <c r="F1996" s="0" t="s">
        <v>1261</v>
      </c>
      <c r="G1996" s="0" t="str">
        <f aca="false">LEFT(B1996,2)</f>
        <v>26</v>
      </c>
      <c r="H1996" s="0" t="str">
        <f aca="false">I1996&amp;"_"&amp;G1996&amp;"_"&amp;F1996</f>
        <v>StorVandsalamander_26_20181003_DL2018091_DL2018056_BorupgaardGym_FrederiksværkGym_koersel2</v>
      </c>
      <c r="I1996" s="61" t="str">
        <f aca="false">MID(RIGHT(B1996,LEN(B1996)-3),1,FIND("_",RIGHT(B1996,LEN(B1996)-3))-1)</f>
        <v>StorVandsalamander</v>
      </c>
      <c r="J1996" s="61" t="str">
        <f aca="false">TRIM(SUBSTITUTE(RIGHT(B1996,FIND(I1996,B1996)+1),"_",""))</f>
        <v>18091</v>
      </c>
      <c r="K1996" s="0" t="str">
        <f aca="false">IFERROR(VALUE(SUBSTITUTE(E1996,".",",")),E1996)</f>
        <v>No Ct</v>
      </c>
      <c r="L1996" s="61" t="str">
        <f aca="false">IF(J1996="PosK",SUMIFS(K:K,J:J,"PosK",H:H,H1996),"")</f>
        <v/>
      </c>
      <c r="M1996" s="61" t="str">
        <f aca="false">IF(J1996="PosK",SUMIFS(K:K,J:J,"NegK",H:H,H1996),"")</f>
        <v/>
      </c>
      <c r="N1996" s="61" t="str">
        <f aca="false">IF(J1996="PosK",SUMIFS(K:K,J:J,"eDNA",H:H,H1996),"")</f>
        <v/>
      </c>
      <c r="Q1996" s="62"/>
    </row>
    <row r="1997" customFormat="false" ht="14.25" hidden="false" customHeight="false" outlineLevel="0" collapsed="false">
      <c r="A1997" s="0" t="s">
        <v>760</v>
      </c>
      <c r="B1997" s="52" t="s">
        <v>1265</v>
      </c>
      <c r="C1997" s="52" t="s">
        <v>751</v>
      </c>
      <c r="D1997" s="53" t="n">
        <v>0.1</v>
      </c>
      <c r="E1997" s="53" t="s">
        <v>748</v>
      </c>
      <c r="F1997" s="0" t="s">
        <v>1261</v>
      </c>
      <c r="G1997" s="0" t="str">
        <f aca="false">LEFT(B1997,2)</f>
        <v>26</v>
      </c>
      <c r="H1997" s="0" t="str">
        <f aca="false">I1997&amp;"_"&amp;G1997&amp;"_"&amp;F1997</f>
        <v>StorVandsalamander_26_20181003_DL2018091_DL2018056_BorupgaardGym_FrederiksværkGym_koersel2</v>
      </c>
      <c r="I1997" s="61" t="str">
        <f aca="false">MID(RIGHT(B1997,LEN(B1997)-3),1,FIND("_",RIGHT(B1997,LEN(B1997)-3))-1)</f>
        <v>StorVandsalamander</v>
      </c>
      <c r="J1997" s="61" t="str">
        <f aca="false">TRIM(SUBSTITUTE(RIGHT(B1997,FIND(I1997,B1997)+1),"_",""))</f>
        <v>18091</v>
      </c>
      <c r="K1997" s="0" t="str">
        <f aca="false">IFERROR(VALUE(SUBSTITUTE(E1997,".",",")),E1997)</f>
        <v>No Ct</v>
      </c>
      <c r="L1997" s="61" t="str">
        <f aca="false">IF(J1997="PosK",SUMIFS(K:K,J:J,"PosK",H:H,H1997),"")</f>
        <v/>
      </c>
      <c r="M1997" s="61" t="str">
        <f aca="false">IF(J1997="PosK",SUMIFS(K:K,J:J,"NegK",H:H,H1997),"")</f>
        <v/>
      </c>
      <c r="N1997" s="61" t="str">
        <f aca="false">IF(J1997="PosK",SUMIFS(K:K,J:J,"eDNA",H:H,H1997),"")</f>
        <v/>
      </c>
      <c r="P1997" s="62"/>
      <c r="T1997" s="63"/>
      <c r="W1997" s="64"/>
    </row>
    <row r="1998" customFormat="false" ht="14.25" hidden="false" customHeight="false" outlineLevel="0" collapsed="false">
      <c r="A1998" s="0" t="s">
        <v>762</v>
      </c>
      <c r="B1998" s="52" t="s">
        <v>1029</v>
      </c>
      <c r="C1998" s="52" t="s">
        <v>743</v>
      </c>
      <c r="D1998" s="53" t="n">
        <v>0.1</v>
      </c>
      <c r="E1998" s="53" t="s">
        <v>748</v>
      </c>
      <c r="F1998" s="0" t="s">
        <v>1261</v>
      </c>
      <c r="G1998" s="0" t="str">
        <f aca="false">LEFT(B1998,2)</f>
        <v>27</v>
      </c>
      <c r="H1998" s="0" t="str">
        <f aca="false">I1998&amp;"_"&amp;G1998&amp;"_"&amp;F1998</f>
        <v>Strandtudse_27_20181003_DL2018091_DL2018056_BorupgaardGym_FrederiksværkGym_koersel2</v>
      </c>
      <c r="I1998" s="61" t="str">
        <f aca="false">MID(RIGHT(B1998,LEN(B1998)-3),1,FIND("_",RIGHT(B1998,LEN(B1998)-3))-1)</f>
        <v>Strandtudse</v>
      </c>
      <c r="J1998" s="61" t="str">
        <f aca="false">TRIM(SUBSTITUTE(RIGHT(B1998,FIND(I1998,B1998)+1),"_",""))</f>
        <v>PosK</v>
      </c>
      <c r="K1998" s="0" t="str">
        <f aca="false">IFERROR(VALUE(SUBSTITUTE(E1998,".",",")),E1998)</f>
        <v>No Ct</v>
      </c>
      <c r="L1998" s="61" t="n">
        <f aca="false">IF(J1998="PosK",SUMIFS(K:K,J:J,"PosK",H:H,H1998),"")</f>
        <v>48.38</v>
      </c>
      <c r="M1998" s="61" t="n">
        <f aca="false">IF(J1998="PosK",SUMIFS(K:K,J:J,"NegK",H:H,H1998),"")</f>
        <v>0</v>
      </c>
      <c r="N1998" s="61" t="n">
        <f aca="false">IF(J1998="PosK",SUMIFS(K:K,J:J,"eDNA",H:H,H1998),"")</f>
        <v>0</v>
      </c>
      <c r="P1998" s="62" t="n">
        <f aca="false">IF(K2000="No Ct",0,K2000)</f>
        <v>0</v>
      </c>
      <c r="Q1998" s="62" t="n">
        <f aca="false">IF(K2001="No Ct",0,K2001)</f>
        <v>0</v>
      </c>
      <c r="R1998" s="0" t="str">
        <f aca="false">IF(AND(L1998&gt;0,M1998=0),"Valid","Invalid")</f>
        <v>Valid</v>
      </c>
      <c r="S1998" s="0" t="str">
        <f aca="false">IF(OR(P1998&gt;1,Q1998&gt;1),"Present","Absent")</f>
        <v>Absent</v>
      </c>
      <c r="T1998" s="63" t="str">
        <f aca="false">IF(OR(AND(P1998&gt;1,P1998&lt;41),AND(Q1998&gt;1,Q1998&lt;41)),"Ct&lt;41","Ct&gt;41")</f>
        <v>Ct&gt;41</v>
      </c>
      <c r="U1998" s="0" t="str">
        <f aca="false">I1998</f>
        <v>Strandtudse</v>
      </c>
      <c r="V1998" s="0" t="str">
        <f aca="false">MID(F1998,10,9)</f>
        <v>DL2018091</v>
      </c>
      <c r="W1998" s="64" t="str">
        <f aca="false">V1998&amp;"_"&amp;U1998&amp;"_"&amp;R1998&amp;"_"&amp;S1998&amp;"_"&amp;T1998</f>
        <v>DL2018091_Strandtudse_Valid_Absent_Ct&gt;41</v>
      </c>
    </row>
    <row r="1999" customFormat="false" ht="14.25" hidden="false" customHeight="false" outlineLevel="0" collapsed="false">
      <c r="A1999" s="0" t="s">
        <v>764</v>
      </c>
      <c r="B1999" s="52" t="s">
        <v>1030</v>
      </c>
      <c r="C1999" s="52" t="s">
        <v>747</v>
      </c>
      <c r="D1999" s="53" t="n">
        <v>0.1</v>
      </c>
      <c r="E1999" s="53" t="s">
        <v>748</v>
      </c>
      <c r="F1999" s="0" t="s">
        <v>1261</v>
      </c>
      <c r="G1999" s="0" t="str">
        <f aca="false">LEFT(B1999,2)</f>
        <v>27</v>
      </c>
      <c r="H1999" s="0" t="str">
        <f aca="false">I1999&amp;"_"&amp;G1999&amp;"_"&amp;F1999</f>
        <v>Strandtudse_27_20181003_DL2018091_DL2018056_BorupgaardGym_FrederiksværkGym_koersel2</v>
      </c>
      <c r="I1999" s="61" t="str">
        <f aca="false">MID(RIGHT(B1999,LEN(B1999)-3),1,FIND("_",RIGHT(B1999,LEN(B1999)-3))-1)</f>
        <v>Strandtudse</v>
      </c>
      <c r="J1999" s="61" t="str">
        <f aca="false">TRIM(SUBSTITUTE(RIGHT(B1999,FIND(I1999,B1999)+1),"_",""))</f>
        <v>NegK</v>
      </c>
      <c r="K1999" s="0" t="str">
        <f aca="false">IFERROR(VALUE(SUBSTITUTE(E1999,".",",")),E1999)</f>
        <v>No Ct</v>
      </c>
      <c r="L1999" s="61" t="str">
        <f aca="false">IF(J1999="PosK",SUMIFS(K:K,J:J,"PosK",H:H,H1999),"")</f>
        <v/>
      </c>
      <c r="M1999" s="61" t="str">
        <f aca="false">IF(J1999="PosK",SUMIFS(K:K,J:J,"NegK",H:H,H1999),"")</f>
        <v/>
      </c>
      <c r="N1999" s="61" t="str">
        <f aca="false">IF(J1999="PosK",SUMIFS(K:K,J:J,"eDNA",H:H,H1999),"")</f>
        <v/>
      </c>
    </row>
    <row r="2000" customFormat="false" ht="14.25" hidden="false" customHeight="false" outlineLevel="0" collapsed="false">
      <c r="A2000" s="0" t="s">
        <v>766</v>
      </c>
      <c r="B2000" s="52" t="s">
        <v>1266</v>
      </c>
      <c r="C2000" s="52" t="s">
        <v>751</v>
      </c>
      <c r="D2000" s="53" t="n">
        <v>0.1</v>
      </c>
      <c r="E2000" s="53" t="s">
        <v>748</v>
      </c>
      <c r="F2000" s="0" t="s">
        <v>1261</v>
      </c>
      <c r="G2000" s="0" t="str">
        <f aca="false">LEFT(B2000,2)</f>
        <v>27</v>
      </c>
      <c r="H2000" s="0" t="str">
        <f aca="false">I2000&amp;"_"&amp;G2000&amp;"_"&amp;F2000</f>
        <v>Strandtudse_27_20181003_DL2018091_DL2018056_BorupgaardGym_FrederiksværkGym_koersel2</v>
      </c>
      <c r="I2000" s="61" t="str">
        <f aca="false">MID(RIGHT(B2000,LEN(B2000)-3),1,FIND("_",RIGHT(B2000,LEN(B2000)-3))-1)</f>
        <v>Strandtudse</v>
      </c>
      <c r="J2000" s="61" t="str">
        <f aca="false">TRIM(SUBSTITUTE(RIGHT(B2000,FIND(I2000,B2000)+1),"_",""))</f>
        <v>18091</v>
      </c>
      <c r="K2000" s="0" t="str">
        <f aca="false">IFERROR(VALUE(SUBSTITUTE(E2000,".",",")),E2000)</f>
        <v>No Ct</v>
      </c>
      <c r="L2000" s="61" t="str">
        <f aca="false">IF(J2000="PosK",SUMIFS(K:K,J:J,"PosK",H:H,H2000),"")</f>
        <v/>
      </c>
      <c r="M2000" s="61" t="str">
        <f aca="false">IF(J2000="PosK",SUMIFS(K:K,J:J,"NegK",H:H,H2000),"")</f>
        <v/>
      </c>
      <c r="N2000" s="61" t="str">
        <f aca="false">IF(J2000="PosK",SUMIFS(K:K,J:J,"eDNA",H:H,H2000),"")</f>
        <v/>
      </c>
      <c r="Q2000" s="62"/>
    </row>
    <row r="2001" customFormat="false" ht="14.25" hidden="false" customHeight="false" outlineLevel="0" collapsed="false">
      <c r="A2001" s="0" t="s">
        <v>768</v>
      </c>
      <c r="B2001" s="52" t="s">
        <v>1267</v>
      </c>
      <c r="C2001" s="52" t="s">
        <v>751</v>
      </c>
      <c r="D2001" s="53" t="n">
        <v>0.1</v>
      </c>
      <c r="E2001" s="53" t="s">
        <v>748</v>
      </c>
      <c r="F2001" s="0" t="s">
        <v>1261</v>
      </c>
      <c r="G2001" s="0" t="str">
        <f aca="false">LEFT(B2001,2)</f>
        <v>27</v>
      </c>
      <c r="H2001" s="0" t="str">
        <f aca="false">I2001&amp;"_"&amp;G2001&amp;"_"&amp;F2001</f>
        <v>Strandtudse_27_20181003_DL2018091_DL2018056_BorupgaardGym_FrederiksværkGym_koersel2</v>
      </c>
      <c r="I2001" s="61" t="str">
        <f aca="false">MID(RIGHT(B2001,LEN(B2001)-3),1,FIND("_",RIGHT(B2001,LEN(B2001)-3))-1)</f>
        <v>Strandtudse</v>
      </c>
      <c r="J2001" s="61" t="str">
        <f aca="false">TRIM(SUBSTITUTE(RIGHT(B2001,FIND(I2001,B2001)+1),"_",""))</f>
        <v>18091</v>
      </c>
      <c r="K2001" s="0" t="str">
        <f aca="false">IFERROR(VALUE(SUBSTITUTE(E2001,".",",")),E2001)</f>
        <v>No Ct</v>
      </c>
      <c r="L2001" s="61" t="str">
        <f aca="false">IF(J2001="PosK",SUMIFS(K:K,J:J,"PosK",H:H,H2001),"")</f>
        <v/>
      </c>
      <c r="M2001" s="61" t="str">
        <f aca="false">IF(J2001="PosK",SUMIFS(K:K,J:J,"NegK",H:H,H2001),"")</f>
        <v/>
      </c>
      <c r="N2001" s="61" t="str">
        <f aca="false">IF(J2001="PosK",SUMIFS(K:K,J:J,"eDNA",H:H,H2001),"")</f>
        <v/>
      </c>
      <c r="P2001" s="62"/>
      <c r="T2001" s="63"/>
      <c r="W2001" s="64"/>
    </row>
    <row r="2002" customFormat="false" ht="14.25" hidden="false" customHeight="false" outlineLevel="0" collapsed="false">
      <c r="A2002" s="0" t="s">
        <v>770</v>
      </c>
      <c r="B2002" s="52" t="s">
        <v>1033</v>
      </c>
      <c r="C2002" s="52" t="s">
        <v>743</v>
      </c>
      <c r="D2002" s="53" t="n">
        <v>0.1</v>
      </c>
      <c r="E2002" s="53" t="n">
        <v>34.87</v>
      </c>
      <c r="F2002" s="0" t="s">
        <v>1261</v>
      </c>
      <c r="G2002" s="0" t="str">
        <f aca="false">LEFT(B2002,2)</f>
        <v>28</v>
      </c>
      <c r="H2002" s="0" t="str">
        <f aca="false">I2002&amp;"_"&amp;G2002&amp;"_"&amp;F2002</f>
        <v>GroenbrogetTudse_28_20181003_DL2018091_DL2018056_BorupgaardGym_FrederiksværkGym_koersel2</v>
      </c>
      <c r="I2002" s="61" t="str">
        <f aca="false">MID(RIGHT(B2002,LEN(B2002)-3),1,FIND("_",RIGHT(B2002,LEN(B2002)-3))-1)</f>
        <v>GroenbrogetTudse</v>
      </c>
      <c r="J2002" s="61" t="str">
        <f aca="false">TRIM(SUBSTITUTE(RIGHT(B2002,FIND(I2002,B2002)+1),"_",""))</f>
        <v>PosK</v>
      </c>
      <c r="K2002" s="0" t="n">
        <f aca="false">IFERROR(VALUE(SUBSTITUTE(E2002,".",",")),E2002)</f>
        <v>34.87</v>
      </c>
      <c r="L2002" s="61" t="n">
        <f aca="false">IF(J2002="PosK",SUMIFS(K:K,J:J,"PosK",H:H,H2002),"")</f>
        <v>34.87</v>
      </c>
      <c r="M2002" s="61" t="n">
        <f aca="false">IF(J2002="PosK",SUMIFS(K:K,J:J,"NegK",H:H,H2002),"")</f>
        <v>0</v>
      </c>
      <c r="N2002" s="61" t="n">
        <f aca="false">IF(J2002="PosK",SUMIFS(K:K,J:J,"eDNA",H:H,H2002),"")</f>
        <v>0</v>
      </c>
      <c r="P2002" s="62" t="n">
        <f aca="false">IF(K2004="No Ct",0,K2004)</f>
        <v>0</v>
      </c>
      <c r="Q2002" s="62" t="n">
        <f aca="false">IF(K2005="No Ct",0,K2005)</f>
        <v>0</v>
      </c>
      <c r="R2002" s="0" t="str">
        <f aca="false">IF(AND(L2002&gt;0,M2002=0),"Valid","Invalid")</f>
        <v>Valid</v>
      </c>
      <c r="S2002" s="0" t="str">
        <f aca="false">IF(OR(P2002&gt;1,Q2002&gt;1),"Present","Absent")</f>
        <v>Absent</v>
      </c>
      <c r="T2002" s="63" t="str">
        <f aca="false">IF(OR(AND(P2002&gt;1,P2002&lt;41),AND(Q2002&gt;1,Q2002&lt;41)),"Ct&lt;41","Ct&gt;41")</f>
        <v>Ct&gt;41</v>
      </c>
      <c r="U2002" s="0" t="str">
        <f aca="false">I2002</f>
        <v>GroenbrogetTudse</v>
      </c>
      <c r="V2002" s="0" t="str">
        <f aca="false">MID(F2002,10,9)</f>
        <v>DL2018091</v>
      </c>
      <c r="W2002" s="64" t="str">
        <f aca="false">V2002&amp;"_"&amp;U2002&amp;"_"&amp;R2002&amp;"_"&amp;S2002&amp;"_"&amp;T2002</f>
        <v>DL2018091_GroenbrogetTudse_Valid_Absent_Ct&gt;41</v>
      </c>
    </row>
    <row r="2003" customFormat="false" ht="14.25" hidden="false" customHeight="false" outlineLevel="0" collapsed="false">
      <c r="A2003" s="0" t="s">
        <v>772</v>
      </c>
      <c r="B2003" s="52" t="s">
        <v>1034</v>
      </c>
      <c r="C2003" s="52" t="s">
        <v>747</v>
      </c>
      <c r="D2003" s="53" t="n">
        <v>0.1</v>
      </c>
      <c r="E2003" s="53" t="s">
        <v>748</v>
      </c>
      <c r="F2003" s="0" t="s">
        <v>1261</v>
      </c>
      <c r="G2003" s="0" t="str">
        <f aca="false">LEFT(B2003,2)</f>
        <v>28</v>
      </c>
      <c r="H2003" s="0" t="str">
        <f aca="false">I2003&amp;"_"&amp;G2003&amp;"_"&amp;F2003</f>
        <v>GroenbrogetTudse_28_20181003_DL2018091_DL2018056_BorupgaardGym_FrederiksværkGym_koersel2</v>
      </c>
      <c r="I2003" s="61" t="str">
        <f aca="false">MID(RIGHT(B2003,LEN(B2003)-3),1,FIND("_",RIGHT(B2003,LEN(B2003)-3))-1)</f>
        <v>GroenbrogetTudse</v>
      </c>
      <c r="J2003" s="61" t="str">
        <f aca="false">TRIM(SUBSTITUTE(RIGHT(B2003,FIND(I2003,B2003)+1),"_",""))</f>
        <v>NegK</v>
      </c>
      <c r="K2003" s="0" t="str">
        <f aca="false">IFERROR(VALUE(SUBSTITUTE(E2003,".",",")),E2003)</f>
        <v>No Ct</v>
      </c>
      <c r="L2003" s="61" t="str">
        <f aca="false">IF(J2003="PosK",SUMIFS(K:K,J:J,"PosK",H:H,H2003),"")</f>
        <v/>
      </c>
      <c r="M2003" s="61" t="str">
        <f aca="false">IF(J2003="PosK",SUMIFS(K:K,J:J,"NegK",H:H,H2003),"")</f>
        <v/>
      </c>
      <c r="N2003" s="61" t="str">
        <f aca="false">IF(J2003="PosK",SUMIFS(K:K,J:J,"eDNA",H:H,H2003),"")</f>
        <v/>
      </c>
    </row>
    <row r="2004" customFormat="false" ht="14.25" hidden="false" customHeight="false" outlineLevel="0" collapsed="false">
      <c r="A2004" s="0" t="s">
        <v>774</v>
      </c>
      <c r="B2004" s="52" t="s">
        <v>1268</v>
      </c>
      <c r="C2004" s="52" t="s">
        <v>751</v>
      </c>
      <c r="D2004" s="53" t="n">
        <v>0.1</v>
      </c>
      <c r="E2004" s="53" t="s">
        <v>748</v>
      </c>
      <c r="F2004" s="0" t="s">
        <v>1261</v>
      </c>
      <c r="G2004" s="0" t="str">
        <f aca="false">LEFT(B2004,2)</f>
        <v>28</v>
      </c>
      <c r="H2004" s="0" t="str">
        <f aca="false">I2004&amp;"_"&amp;G2004&amp;"_"&amp;F2004</f>
        <v>GroenbrogetTudse_28_20181003_DL2018091_DL2018056_BorupgaardGym_FrederiksværkGym_koersel2</v>
      </c>
      <c r="I2004" s="61" t="str">
        <f aca="false">MID(RIGHT(B2004,LEN(B2004)-3),1,FIND("_",RIGHT(B2004,LEN(B2004)-3))-1)</f>
        <v>GroenbrogetTudse</v>
      </c>
      <c r="J2004" s="61" t="str">
        <f aca="false">TRIM(SUBSTITUTE(RIGHT(B2004,FIND(I2004,B2004)+1),"_",""))</f>
        <v>18091</v>
      </c>
      <c r="K2004" s="0" t="str">
        <f aca="false">IFERROR(VALUE(SUBSTITUTE(E2004,".",",")),E2004)</f>
        <v>No Ct</v>
      </c>
      <c r="L2004" s="61" t="str">
        <f aca="false">IF(J2004="PosK",SUMIFS(K:K,J:J,"PosK",H:H,H2004),"")</f>
        <v/>
      </c>
      <c r="M2004" s="61" t="str">
        <f aca="false">IF(J2004="PosK",SUMIFS(K:K,J:J,"NegK",H:H,H2004),"")</f>
        <v/>
      </c>
      <c r="N2004" s="61" t="str">
        <f aca="false">IF(J2004="PosK",SUMIFS(K:K,J:J,"eDNA",H:H,H2004),"")</f>
        <v/>
      </c>
      <c r="Q2004" s="62"/>
    </row>
    <row r="2005" customFormat="false" ht="14.25" hidden="false" customHeight="false" outlineLevel="0" collapsed="false">
      <c r="A2005" s="0" t="s">
        <v>776</v>
      </c>
      <c r="B2005" s="52" t="s">
        <v>1269</v>
      </c>
      <c r="C2005" s="52" t="s">
        <v>751</v>
      </c>
      <c r="D2005" s="53" t="n">
        <v>0.1</v>
      </c>
      <c r="E2005" s="53" t="s">
        <v>748</v>
      </c>
      <c r="F2005" s="0" t="s">
        <v>1261</v>
      </c>
      <c r="G2005" s="0" t="str">
        <f aca="false">LEFT(B2005,2)</f>
        <v>28</v>
      </c>
      <c r="H2005" s="0" t="str">
        <f aca="false">I2005&amp;"_"&amp;G2005&amp;"_"&amp;F2005</f>
        <v>GroenbrogetTudse_28_20181003_DL2018091_DL2018056_BorupgaardGym_FrederiksværkGym_koersel2</v>
      </c>
      <c r="I2005" s="61" t="str">
        <f aca="false">MID(RIGHT(B2005,LEN(B2005)-3),1,FIND("_",RIGHT(B2005,LEN(B2005)-3))-1)</f>
        <v>GroenbrogetTudse</v>
      </c>
      <c r="J2005" s="61" t="str">
        <f aca="false">TRIM(SUBSTITUTE(RIGHT(B2005,FIND(I2005,B2005)+1),"_",""))</f>
        <v>18091</v>
      </c>
      <c r="K2005" s="0" t="str">
        <f aca="false">IFERROR(VALUE(SUBSTITUTE(E2005,".",",")),E2005)</f>
        <v>No Ct</v>
      </c>
      <c r="L2005" s="61" t="str">
        <f aca="false">IF(J2005="PosK",SUMIFS(K:K,J:J,"PosK",H:H,H2005),"")</f>
        <v/>
      </c>
      <c r="M2005" s="61" t="str">
        <f aca="false">IF(J2005="PosK",SUMIFS(K:K,J:J,"NegK",H:H,H2005),"")</f>
        <v/>
      </c>
      <c r="N2005" s="61" t="str">
        <f aca="false">IF(J2005="PosK",SUMIFS(K:K,J:J,"eDNA",H:H,H2005),"")</f>
        <v/>
      </c>
      <c r="P2005" s="62"/>
      <c r="T2005" s="63"/>
      <c r="W2005" s="64"/>
    </row>
    <row r="2006" customFormat="false" ht="14.25" hidden="false" customHeight="false" outlineLevel="0" collapsed="false">
      <c r="A2006" s="0" t="s">
        <v>778</v>
      </c>
      <c r="B2006" s="52" t="s">
        <v>1037</v>
      </c>
      <c r="C2006" s="52" t="s">
        <v>743</v>
      </c>
      <c r="D2006" s="53" t="n">
        <v>0.1</v>
      </c>
      <c r="E2006" s="53" t="n">
        <v>26.65</v>
      </c>
      <c r="F2006" s="0" t="s">
        <v>1261</v>
      </c>
      <c r="G2006" s="0" t="str">
        <f aca="false">LEFT(B2006,2)</f>
        <v>29</v>
      </c>
      <c r="H2006" s="0" t="str">
        <f aca="false">I2006&amp;"_"&amp;G2006&amp;"_"&amp;F2006</f>
        <v>Loevfroe_29_20181003_DL2018091_DL2018056_BorupgaardGym_FrederiksværkGym_koersel2</v>
      </c>
      <c r="I2006" s="61" t="str">
        <f aca="false">MID(RIGHT(B2006,LEN(B2006)-3),1,FIND("_",RIGHT(B2006,LEN(B2006)-3))-1)</f>
        <v>Loevfroe</v>
      </c>
      <c r="J2006" s="61" t="str">
        <f aca="false">TRIM(SUBSTITUTE(RIGHT(B2006,FIND(I2006,B2006)+1),"_",""))</f>
        <v>PosK</v>
      </c>
      <c r="K2006" s="0" t="n">
        <f aca="false">IFERROR(VALUE(SUBSTITUTE(E2006,".",",")),E2006)</f>
        <v>26.65</v>
      </c>
      <c r="L2006" s="61" t="n">
        <f aca="false">IF(J2006="PosK",SUMIFS(K:K,J:J,"PosK",H:H,H2006),"")</f>
        <v>26.65</v>
      </c>
      <c r="M2006" s="61" t="n">
        <f aca="false">IF(J2006="PosK",SUMIFS(K:K,J:J,"NegK",H:H,H2006),"")</f>
        <v>0</v>
      </c>
      <c r="N2006" s="61" t="n">
        <f aca="false">IF(J2006="PosK",SUMIFS(K:K,J:J,"eDNA",H:H,H2006),"")</f>
        <v>0</v>
      </c>
      <c r="P2006" s="62" t="n">
        <f aca="false">IF(K2008="No Ct",0,K2008)</f>
        <v>0</v>
      </c>
      <c r="Q2006" s="62" t="n">
        <f aca="false">IF(K2009="No Ct",0,K2009)</f>
        <v>0</v>
      </c>
      <c r="R2006" s="0" t="str">
        <f aca="false">IF(AND(L2006&gt;0,M2006=0),"Valid","Invalid")</f>
        <v>Valid</v>
      </c>
      <c r="S2006" s="0" t="str">
        <f aca="false">IF(OR(P2006&gt;1,Q2006&gt;1),"Present","Absent")</f>
        <v>Absent</v>
      </c>
      <c r="T2006" s="63" t="str">
        <f aca="false">IF(OR(AND(P2006&gt;1,P2006&lt;41),AND(Q2006&gt;1,Q2006&lt;41)),"Ct&lt;41","Ct&gt;41")</f>
        <v>Ct&gt;41</v>
      </c>
      <c r="U2006" s="0" t="str">
        <f aca="false">I2006</f>
        <v>Loevfroe</v>
      </c>
      <c r="V2006" s="0" t="str">
        <f aca="false">MID(F2006,10,9)</f>
        <v>DL2018091</v>
      </c>
      <c r="W2006" s="64" t="str">
        <f aca="false">V2006&amp;"_"&amp;U2006&amp;"_"&amp;R2006&amp;"_"&amp;S2006&amp;"_"&amp;T2006</f>
        <v>DL2018091_Loevfroe_Valid_Absent_Ct&gt;41</v>
      </c>
    </row>
    <row r="2007" customFormat="false" ht="14.25" hidden="false" customHeight="false" outlineLevel="0" collapsed="false">
      <c r="A2007" s="0" t="s">
        <v>780</v>
      </c>
      <c r="B2007" s="52" t="s">
        <v>1038</v>
      </c>
      <c r="C2007" s="52" t="s">
        <v>747</v>
      </c>
      <c r="D2007" s="53" t="n">
        <v>0.1</v>
      </c>
      <c r="E2007" s="53" t="s">
        <v>748</v>
      </c>
      <c r="F2007" s="0" t="s">
        <v>1261</v>
      </c>
      <c r="G2007" s="0" t="str">
        <f aca="false">LEFT(B2007,2)</f>
        <v>29</v>
      </c>
      <c r="H2007" s="0" t="str">
        <f aca="false">I2007&amp;"_"&amp;G2007&amp;"_"&amp;F2007</f>
        <v>Loevfroe_29_20181003_DL2018091_DL2018056_BorupgaardGym_FrederiksværkGym_koersel2</v>
      </c>
      <c r="I2007" s="61" t="str">
        <f aca="false">MID(RIGHT(B2007,LEN(B2007)-3),1,FIND("_",RIGHT(B2007,LEN(B2007)-3))-1)</f>
        <v>Loevfroe</v>
      </c>
      <c r="J2007" s="61" t="str">
        <f aca="false">TRIM(SUBSTITUTE(RIGHT(B2007,FIND(I2007,B2007)+1),"_",""))</f>
        <v>NegK</v>
      </c>
      <c r="K2007" s="0" t="str">
        <f aca="false">IFERROR(VALUE(SUBSTITUTE(E2007,".",",")),E2007)</f>
        <v>No Ct</v>
      </c>
      <c r="L2007" s="61" t="str">
        <f aca="false">IF(J2007="PosK",SUMIFS(K:K,J:J,"PosK",H:H,H2007),"")</f>
        <v/>
      </c>
      <c r="M2007" s="61" t="str">
        <f aca="false">IF(J2007="PosK",SUMIFS(K:K,J:J,"NegK",H:H,H2007),"")</f>
        <v/>
      </c>
      <c r="N2007" s="61" t="str">
        <f aca="false">IF(J2007="PosK",SUMIFS(K:K,J:J,"eDNA",H:H,H2007),"")</f>
        <v/>
      </c>
    </row>
    <row r="2008" customFormat="false" ht="14.25" hidden="false" customHeight="false" outlineLevel="0" collapsed="false">
      <c r="A2008" s="0" t="s">
        <v>782</v>
      </c>
      <c r="B2008" s="52" t="s">
        <v>1270</v>
      </c>
      <c r="C2008" s="52" t="s">
        <v>751</v>
      </c>
      <c r="D2008" s="53" t="n">
        <v>0.1</v>
      </c>
      <c r="E2008" s="53" t="s">
        <v>748</v>
      </c>
      <c r="F2008" s="0" t="s">
        <v>1261</v>
      </c>
      <c r="G2008" s="0" t="str">
        <f aca="false">LEFT(B2008,2)</f>
        <v>29</v>
      </c>
      <c r="H2008" s="0" t="str">
        <f aca="false">I2008&amp;"_"&amp;G2008&amp;"_"&amp;F2008</f>
        <v>Loevfroe_29_20181003_DL2018091_DL2018056_BorupgaardGym_FrederiksværkGym_koersel2</v>
      </c>
      <c r="I2008" s="61" t="str">
        <f aca="false">MID(RIGHT(B2008,LEN(B2008)-3),1,FIND("_",RIGHT(B2008,LEN(B2008)-3))-1)</f>
        <v>Loevfroe</v>
      </c>
      <c r="J2008" s="61" t="str">
        <f aca="false">TRIM(SUBSTITUTE(RIGHT(B2008,FIND(I2008,B2008)+1),"_",""))</f>
        <v>18091</v>
      </c>
      <c r="K2008" s="0" t="str">
        <f aca="false">IFERROR(VALUE(SUBSTITUTE(E2008,".",",")),E2008)</f>
        <v>No Ct</v>
      </c>
      <c r="L2008" s="61" t="str">
        <f aca="false">IF(J2008="PosK",SUMIFS(K:K,J:J,"PosK",H:H,H2008),"")</f>
        <v/>
      </c>
      <c r="M2008" s="61" t="str">
        <f aca="false">IF(J2008="PosK",SUMIFS(K:K,J:J,"NegK",H:H,H2008),"")</f>
        <v/>
      </c>
      <c r="N2008" s="61" t="str">
        <f aca="false">IF(J2008="PosK",SUMIFS(K:K,J:J,"eDNA",H:H,H2008),"")</f>
        <v/>
      </c>
      <c r="Q2008" s="62"/>
    </row>
    <row r="2009" customFormat="false" ht="14.25" hidden="false" customHeight="false" outlineLevel="0" collapsed="false">
      <c r="A2009" s="0" t="s">
        <v>784</v>
      </c>
      <c r="B2009" s="52" t="s">
        <v>1271</v>
      </c>
      <c r="C2009" s="52" t="s">
        <v>751</v>
      </c>
      <c r="D2009" s="53" t="n">
        <v>0.1</v>
      </c>
      <c r="E2009" s="53" t="s">
        <v>748</v>
      </c>
      <c r="F2009" s="0" t="s">
        <v>1261</v>
      </c>
      <c r="G2009" s="0" t="str">
        <f aca="false">LEFT(B2009,2)</f>
        <v>29</v>
      </c>
      <c r="H2009" s="0" t="str">
        <f aca="false">I2009&amp;"_"&amp;G2009&amp;"_"&amp;F2009</f>
        <v>Loevfroe_29_20181003_DL2018091_DL2018056_BorupgaardGym_FrederiksværkGym_koersel2</v>
      </c>
      <c r="I2009" s="61" t="str">
        <f aca="false">MID(RIGHT(B2009,LEN(B2009)-3),1,FIND("_",RIGHT(B2009,LEN(B2009)-3))-1)</f>
        <v>Loevfroe</v>
      </c>
      <c r="J2009" s="61" t="str">
        <f aca="false">TRIM(SUBSTITUTE(RIGHT(B2009,FIND(I2009,B2009)+1),"_",""))</f>
        <v>18091</v>
      </c>
      <c r="K2009" s="0" t="str">
        <f aca="false">IFERROR(VALUE(SUBSTITUTE(E2009,".",",")),E2009)</f>
        <v>No Ct</v>
      </c>
      <c r="L2009" s="61" t="str">
        <f aca="false">IF(J2009="PosK",SUMIFS(K:K,J:J,"PosK",H:H,H2009),"")</f>
        <v/>
      </c>
      <c r="M2009" s="61" t="str">
        <f aca="false">IF(J2009="PosK",SUMIFS(K:K,J:J,"NegK",H:H,H2009),"")</f>
        <v/>
      </c>
      <c r="N2009" s="61" t="str">
        <f aca="false">IF(J2009="PosK",SUMIFS(K:K,J:J,"eDNA",H:H,H2009),"")</f>
        <v/>
      </c>
      <c r="P2009" s="62"/>
      <c r="T2009" s="63"/>
      <c r="W2009" s="64"/>
    </row>
    <row r="2010" customFormat="false" ht="14.25" hidden="false" customHeight="false" outlineLevel="0" collapsed="false">
      <c r="A2010" s="0" t="s">
        <v>786</v>
      </c>
      <c r="B2010" s="52" t="s">
        <v>1041</v>
      </c>
      <c r="C2010" s="52" t="s">
        <v>743</v>
      </c>
      <c r="D2010" s="53" t="n">
        <v>0.1</v>
      </c>
      <c r="E2010" s="53" t="n">
        <v>27.36</v>
      </c>
      <c r="F2010" s="0" t="s">
        <v>1261</v>
      </c>
      <c r="G2010" s="0" t="str">
        <f aca="false">LEFT(B2010,2)</f>
        <v>30</v>
      </c>
      <c r="H2010" s="0" t="str">
        <f aca="false">I2010&amp;"_"&amp;G2010&amp;"_"&amp;F2010</f>
        <v>Klokkefroe_30_20181003_DL2018091_DL2018056_BorupgaardGym_FrederiksværkGym_koersel2</v>
      </c>
      <c r="I2010" s="61" t="str">
        <f aca="false">MID(RIGHT(B2010,LEN(B2010)-3),1,FIND("_",RIGHT(B2010,LEN(B2010)-3))-1)</f>
        <v>Klokkefroe</v>
      </c>
      <c r="J2010" s="61" t="str">
        <f aca="false">TRIM(SUBSTITUTE(RIGHT(B2010,FIND(I2010,B2010)+1),"_",""))</f>
        <v>PosK</v>
      </c>
      <c r="K2010" s="0" t="n">
        <f aca="false">IFERROR(VALUE(SUBSTITUTE(E2010,".",",")),E2010)</f>
        <v>27.36</v>
      </c>
      <c r="L2010" s="61" t="n">
        <f aca="false">IF(J2010="PosK",SUMIFS(K:K,J:J,"PosK",H:H,H2010),"")</f>
        <v>55.48</v>
      </c>
      <c r="M2010" s="61" t="n">
        <f aca="false">IF(J2010="PosK",SUMIFS(K:K,J:J,"NegK",H:H,H2010),"")</f>
        <v>0</v>
      </c>
      <c r="N2010" s="61" t="n">
        <f aca="false">IF(J2010="PosK",SUMIFS(K:K,J:J,"eDNA",H:H,H2010),"")</f>
        <v>0</v>
      </c>
      <c r="P2010" s="62" t="n">
        <f aca="false">IF(K2012="No Ct",0,K2012)</f>
        <v>0</v>
      </c>
      <c r="Q2010" s="62" t="n">
        <f aca="false">IF(K2013="No Ct",0,K2013)</f>
        <v>0</v>
      </c>
      <c r="R2010" s="0" t="str">
        <f aca="false">IF(AND(L2010&gt;0,M2010=0),"Valid","Invalid")</f>
        <v>Valid</v>
      </c>
      <c r="S2010" s="0" t="str">
        <f aca="false">IF(OR(P2010&gt;1,Q2010&gt;1),"Present","Absent")</f>
        <v>Absent</v>
      </c>
      <c r="T2010" s="63" t="str">
        <f aca="false">IF(OR(AND(P2010&gt;1,P2010&lt;41),AND(Q2010&gt;1,Q2010&lt;41)),"Ct&lt;41","Ct&gt;41")</f>
        <v>Ct&gt;41</v>
      </c>
      <c r="U2010" s="0" t="str">
        <f aca="false">I2010</f>
        <v>Klokkefroe</v>
      </c>
      <c r="V2010" s="0" t="str">
        <f aca="false">MID(F2010,10,9)</f>
        <v>DL2018091</v>
      </c>
      <c r="W2010" s="64" t="str">
        <f aca="false">V2010&amp;"_"&amp;U2010&amp;"_"&amp;R2010&amp;"_"&amp;S2010&amp;"_"&amp;T2010</f>
        <v>DL2018091_Klokkefroe_Valid_Absent_Ct&gt;41</v>
      </c>
    </row>
    <row r="2011" customFormat="false" ht="14.25" hidden="false" customHeight="false" outlineLevel="0" collapsed="false">
      <c r="A2011" s="0" t="s">
        <v>788</v>
      </c>
      <c r="B2011" s="52" t="s">
        <v>1042</v>
      </c>
      <c r="C2011" s="52" t="s">
        <v>747</v>
      </c>
      <c r="D2011" s="53" t="n">
        <v>0.1</v>
      </c>
      <c r="E2011" s="53" t="s">
        <v>748</v>
      </c>
      <c r="F2011" s="0" t="s">
        <v>1261</v>
      </c>
      <c r="G2011" s="0" t="str">
        <f aca="false">LEFT(B2011,2)</f>
        <v>30</v>
      </c>
      <c r="H2011" s="0" t="str">
        <f aca="false">I2011&amp;"_"&amp;G2011&amp;"_"&amp;F2011</f>
        <v>Klokkefroe_30_20181003_DL2018091_DL2018056_BorupgaardGym_FrederiksværkGym_koersel2</v>
      </c>
      <c r="I2011" s="61" t="str">
        <f aca="false">MID(RIGHT(B2011,LEN(B2011)-3),1,FIND("_",RIGHT(B2011,LEN(B2011)-3))-1)</f>
        <v>Klokkefroe</v>
      </c>
      <c r="J2011" s="61" t="str">
        <f aca="false">TRIM(SUBSTITUTE(RIGHT(B2011,FIND(I2011,B2011)+1),"_",""))</f>
        <v>NegK</v>
      </c>
      <c r="K2011" s="0" t="str">
        <f aca="false">IFERROR(VALUE(SUBSTITUTE(E2011,".",",")),E2011)</f>
        <v>No Ct</v>
      </c>
      <c r="L2011" s="61" t="str">
        <f aca="false">IF(J2011="PosK",SUMIFS(K:K,J:J,"PosK",H:H,H2011),"")</f>
        <v/>
      </c>
      <c r="M2011" s="61" t="str">
        <f aca="false">IF(J2011="PosK",SUMIFS(K:K,J:J,"NegK",H:H,H2011),"")</f>
        <v/>
      </c>
      <c r="N2011" s="61" t="str">
        <f aca="false">IF(J2011="PosK",SUMIFS(K:K,J:J,"eDNA",H:H,H2011),"")</f>
        <v/>
      </c>
    </row>
    <row r="2012" customFormat="false" ht="14.25" hidden="false" customHeight="false" outlineLevel="0" collapsed="false">
      <c r="A2012" s="0" t="s">
        <v>790</v>
      </c>
      <c r="B2012" s="52" t="s">
        <v>1272</v>
      </c>
      <c r="C2012" s="52" t="s">
        <v>751</v>
      </c>
      <c r="D2012" s="53" t="n">
        <v>0.1</v>
      </c>
      <c r="E2012" s="53" t="s">
        <v>748</v>
      </c>
      <c r="F2012" s="0" t="s">
        <v>1261</v>
      </c>
      <c r="G2012" s="0" t="str">
        <f aca="false">LEFT(B2012,2)</f>
        <v>30</v>
      </c>
      <c r="H2012" s="0" t="str">
        <f aca="false">I2012&amp;"_"&amp;G2012&amp;"_"&amp;F2012</f>
        <v>Klokkefroe_30_20181003_DL2018091_DL2018056_BorupgaardGym_FrederiksværkGym_koersel2</v>
      </c>
      <c r="I2012" s="61" t="str">
        <f aca="false">MID(RIGHT(B2012,LEN(B2012)-3),1,FIND("_",RIGHT(B2012,LEN(B2012)-3))-1)</f>
        <v>Klokkefroe</v>
      </c>
      <c r="J2012" s="61" t="str">
        <f aca="false">TRIM(SUBSTITUTE(RIGHT(B2012,FIND(I2012,B2012)+1),"_",""))</f>
        <v>18091</v>
      </c>
      <c r="K2012" s="0" t="str">
        <f aca="false">IFERROR(VALUE(SUBSTITUTE(E2012,".",",")),E2012)</f>
        <v>No Ct</v>
      </c>
      <c r="L2012" s="61" t="str">
        <f aca="false">IF(J2012="PosK",SUMIFS(K:K,J:J,"PosK",H:H,H2012),"")</f>
        <v/>
      </c>
      <c r="M2012" s="61" t="str">
        <f aca="false">IF(J2012="PosK",SUMIFS(K:K,J:J,"NegK",H:H,H2012),"")</f>
        <v/>
      </c>
      <c r="N2012" s="61" t="str">
        <f aca="false">IF(J2012="PosK",SUMIFS(K:K,J:J,"eDNA",H:H,H2012),"")</f>
        <v/>
      </c>
      <c r="Q2012" s="62"/>
    </row>
    <row r="2013" customFormat="false" ht="14.25" hidden="false" customHeight="false" outlineLevel="0" collapsed="false">
      <c r="A2013" s="0" t="s">
        <v>792</v>
      </c>
      <c r="B2013" s="52" t="s">
        <v>1273</v>
      </c>
      <c r="C2013" s="52" t="s">
        <v>751</v>
      </c>
      <c r="D2013" s="53" t="n">
        <v>0.1</v>
      </c>
      <c r="E2013" s="53" t="s">
        <v>748</v>
      </c>
      <c r="F2013" s="0" t="s">
        <v>1261</v>
      </c>
      <c r="G2013" s="0" t="str">
        <f aca="false">LEFT(B2013,2)</f>
        <v>30</v>
      </c>
      <c r="H2013" s="0" t="str">
        <f aca="false">I2013&amp;"_"&amp;G2013&amp;"_"&amp;F2013</f>
        <v>Klokkefroe_30_20181003_DL2018091_DL2018056_BorupgaardGym_FrederiksværkGym_koersel2</v>
      </c>
      <c r="I2013" s="61" t="str">
        <f aca="false">MID(RIGHT(B2013,LEN(B2013)-3),1,FIND("_",RIGHT(B2013,LEN(B2013)-3))-1)</f>
        <v>Klokkefroe</v>
      </c>
      <c r="J2013" s="61" t="str">
        <f aca="false">TRIM(SUBSTITUTE(RIGHT(B2013,FIND(I2013,B2013)+1),"_",""))</f>
        <v>18091</v>
      </c>
      <c r="K2013" s="0" t="str">
        <f aca="false">IFERROR(VALUE(SUBSTITUTE(E2013,".",",")),E2013)</f>
        <v>No Ct</v>
      </c>
      <c r="L2013" s="61" t="str">
        <f aca="false">IF(J2013="PosK",SUMIFS(K:K,J:J,"PosK",H:H,H2013),"")</f>
        <v/>
      </c>
      <c r="M2013" s="61" t="str">
        <f aca="false">IF(J2013="PosK",SUMIFS(K:K,J:J,"NegK",H:H,H2013),"")</f>
        <v/>
      </c>
      <c r="N2013" s="61" t="str">
        <f aca="false">IF(J2013="PosK",SUMIFS(K:K,J:J,"eDNA",H:H,H2013),"")</f>
        <v/>
      </c>
      <c r="P2013" s="62"/>
      <c r="T2013" s="63"/>
      <c r="W2013" s="64"/>
    </row>
    <row r="2014" customFormat="false" ht="14.25" hidden="false" customHeight="false" outlineLevel="0" collapsed="false">
      <c r="A2014" s="0" t="s">
        <v>794</v>
      </c>
      <c r="B2014" s="52" t="s">
        <v>1045</v>
      </c>
      <c r="C2014" s="52" t="s">
        <v>743</v>
      </c>
      <c r="D2014" s="53" t="n">
        <v>0.1</v>
      </c>
      <c r="E2014" s="53" t="n">
        <v>38.66</v>
      </c>
      <c r="F2014" s="0" t="s">
        <v>1261</v>
      </c>
      <c r="G2014" s="0" t="str">
        <f aca="false">LEFT(B2014,2)</f>
        <v>31</v>
      </c>
      <c r="H2014" s="0" t="str">
        <f aca="false">I2014&amp;"_"&amp;G2014&amp;"_"&amp;F2014</f>
        <v>Bjergsalamander_31_20181003_DL2018091_DL2018056_BorupgaardGym_FrederiksværkGym_koersel2</v>
      </c>
      <c r="I2014" s="61" t="str">
        <f aca="false">MID(RIGHT(B2014,LEN(B2014)-3),1,FIND("_",RIGHT(B2014,LEN(B2014)-3))-1)</f>
        <v>Bjergsalamander</v>
      </c>
      <c r="J2014" s="61" t="str">
        <f aca="false">TRIM(SUBSTITUTE(RIGHT(B2014,FIND(I2014,B2014)+1),"_",""))</f>
        <v>PosK</v>
      </c>
      <c r="K2014" s="0" t="n">
        <f aca="false">IFERROR(VALUE(SUBSTITUTE(E2014,".",",")),E2014)</f>
        <v>38.66</v>
      </c>
      <c r="L2014" s="61" t="n">
        <f aca="false">IF(J2014="PosK",SUMIFS(K:K,J:J,"PosK",H:H,H2014),"")</f>
        <v>73.3</v>
      </c>
      <c r="M2014" s="61" t="n">
        <f aca="false">IF(J2014="PosK",SUMIFS(K:K,J:J,"NegK",H:H,H2014),"")</f>
        <v>0</v>
      </c>
      <c r="N2014" s="61" t="n">
        <f aca="false">IF(J2014="PosK",SUMIFS(K:K,J:J,"eDNA",H:H,H2014),"")</f>
        <v>0</v>
      </c>
      <c r="P2014" s="62" t="n">
        <f aca="false">IF(K2016="No Ct",0,K2016)</f>
        <v>0</v>
      </c>
      <c r="Q2014" s="62" t="n">
        <f aca="false">IF(K2017="No Ct",0,K2017)</f>
        <v>0</v>
      </c>
      <c r="R2014" s="0" t="str">
        <f aca="false">IF(AND(L2014&gt;0,M2014=0),"Valid","Invalid")</f>
        <v>Valid</v>
      </c>
      <c r="S2014" s="0" t="str">
        <f aca="false">IF(OR(P2014&gt;1,Q2014&gt;1),"Present","Absent")</f>
        <v>Absent</v>
      </c>
      <c r="T2014" s="63" t="str">
        <f aca="false">IF(OR(AND(P2014&gt;1,P2014&lt;41),AND(Q2014&gt;1,Q2014&lt;41)),"Ct&lt;41","Ct&gt;41")</f>
        <v>Ct&gt;41</v>
      </c>
      <c r="U2014" s="0" t="str">
        <f aca="false">I2014</f>
        <v>Bjergsalamander</v>
      </c>
      <c r="V2014" s="0" t="str">
        <f aca="false">MID(F2014,10,9)</f>
        <v>DL2018091</v>
      </c>
      <c r="W2014" s="64" t="str">
        <f aca="false">V2014&amp;"_"&amp;U2014&amp;"_"&amp;R2014&amp;"_"&amp;S2014&amp;"_"&amp;T2014</f>
        <v>DL2018091_Bjergsalamander_Valid_Absent_Ct&gt;41</v>
      </c>
    </row>
    <row r="2015" customFormat="false" ht="14.25" hidden="false" customHeight="false" outlineLevel="0" collapsed="false">
      <c r="A2015" s="0" t="s">
        <v>796</v>
      </c>
      <c r="B2015" s="52" t="s">
        <v>1046</v>
      </c>
      <c r="C2015" s="52" t="s">
        <v>747</v>
      </c>
      <c r="D2015" s="53" t="n">
        <v>0.1</v>
      </c>
      <c r="E2015" s="53" t="s">
        <v>748</v>
      </c>
      <c r="F2015" s="0" t="s">
        <v>1261</v>
      </c>
      <c r="G2015" s="0" t="str">
        <f aca="false">LEFT(B2015,2)</f>
        <v>31</v>
      </c>
      <c r="H2015" s="0" t="str">
        <f aca="false">I2015&amp;"_"&amp;G2015&amp;"_"&amp;F2015</f>
        <v>Bjergsalamander_31_20181003_DL2018091_DL2018056_BorupgaardGym_FrederiksværkGym_koersel2</v>
      </c>
      <c r="I2015" s="61" t="str">
        <f aca="false">MID(RIGHT(B2015,LEN(B2015)-3),1,FIND("_",RIGHT(B2015,LEN(B2015)-3))-1)</f>
        <v>Bjergsalamander</v>
      </c>
      <c r="J2015" s="61" t="str">
        <f aca="false">TRIM(SUBSTITUTE(RIGHT(B2015,FIND(I2015,B2015)+1),"_",""))</f>
        <v>NegK</v>
      </c>
      <c r="K2015" s="0" t="str">
        <f aca="false">IFERROR(VALUE(SUBSTITUTE(E2015,".",",")),E2015)</f>
        <v>No Ct</v>
      </c>
      <c r="L2015" s="61" t="str">
        <f aca="false">IF(J2015="PosK",SUMIFS(K:K,J:J,"PosK",H:H,H2015),"")</f>
        <v/>
      </c>
      <c r="M2015" s="61" t="str">
        <f aca="false">IF(J2015="PosK",SUMIFS(K:K,J:J,"NegK",H:H,H2015),"")</f>
        <v/>
      </c>
      <c r="N2015" s="61" t="str">
        <f aca="false">IF(J2015="PosK",SUMIFS(K:K,J:J,"eDNA",H:H,H2015),"")</f>
        <v/>
      </c>
    </row>
    <row r="2016" customFormat="false" ht="14.25" hidden="false" customHeight="false" outlineLevel="0" collapsed="false">
      <c r="A2016" s="0" t="s">
        <v>798</v>
      </c>
      <c r="B2016" s="52" t="s">
        <v>1274</v>
      </c>
      <c r="C2016" s="52" t="s">
        <v>751</v>
      </c>
      <c r="D2016" s="53" t="n">
        <v>0.1</v>
      </c>
      <c r="E2016" s="53" t="s">
        <v>748</v>
      </c>
      <c r="F2016" s="0" t="s">
        <v>1261</v>
      </c>
      <c r="G2016" s="0" t="str">
        <f aca="false">LEFT(B2016,2)</f>
        <v>31</v>
      </c>
      <c r="H2016" s="0" t="str">
        <f aca="false">I2016&amp;"_"&amp;G2016&amp;"_"&amp;F2016</f>
        <v>Bjergsalamander_31_20181003_DL2018091_DL2018056_BorupgaardGym_FrederiksværkGym_koersel2</v>
      </c>
      <c r="I2016" s="61" t="str">
        <f aca="false">MID(RIGHT(B2016,LEN(B2016)-3),1,FIND("_",RIGHT(B2016,LEN(B2016)-3))-1)</f>
        <v>Bjergsalamander</v>
      </c>
      <c r="J2016" s="61" t="str">
        <f aca="false">TRIM(SUBSTITUTE(RIGHT(B2016,FIND(I2016,B2016)+1),"_",""))</f>
        <v>18091</v>
      </c>
      <c r="K2016" s="0" t="str">
        <f aca="false">IFERROR(VALUE(SUBSTITUTE(E2016,".",",")),E2016)</f>
        <v>No Ct</v>
      </c>
      <c r="L2016" s="61" t="str">
        <f aca="false">IF(J2016="PosK",SUMIFS(K:K,J:J,"PosK",H:H,H2016),"")</f>
        <v/>
      </c>
      <c r="M2016" s="61" t="str">
        <f aca="false">IF(J2016="PosK",SUMIFS(K:K,J:J,"NegK",H:H,H2016),"")</f>
        <v/>
      </c>
      <c r="N2016" s="61" t="str">
        <f aca="false">IF(J2016="PosK",SUMIFS(K:K,J:J,"eDNA",H:H,H2016),"")</f>
        <v/>
      </c>
      <c r="Q2016" s="62"/>
    </row>
    <row r="2017" customFormat="false" ht="14.25" hidden="false" customHeight="false" outlineLevel="0" collapsed="false">
      <c r="A2017" s="0" t="s">
        <v>800</v>
      </c>
      <c r="B2017" s="52" t="s">
        <v>1275</v>
      </c>
      <c r="C2017" s="52" t="s">
        <v>751</v>
      </c>
      <c r="D2017" s="53" t="n">
        <v>0.1</v>
      </c>
      <c r="E2017" s="53" t="s">
        <v>748</v>
      </c>
      <c r="F2017" s="0" t="s">
        <v>1261</v>
      </c>
      <c r="G2017" s="0" t="str">
        <f aca="false">LEFT(B2017,2)</f>
        <v>31</v>
      </c>
      <c r="H2017" s="0" t="str">
        <f aca="false">I2017&amp;"_"&amp;G2017&amp;"_"&amp;F2017</f>
        <v>Bjergsalamander_31_20181003_DL2018091_DL2018056_BorupgaardGym_FrederiksværkGym_koersel2</v>
      </c>
      <c r="I2017" s="61" t="str">
        <f aca="false">MID(RIGHT(B2017,LEN(B2017)-3),1,FIND("_",RIGHT(B2017,LEN(B2017)-3))-1)</f>
        <v>Bjergsalamander</v>
      </c>
      <c r="J2017" s="61" t="str">
        <f aca="false">TRIM(SUBSTITUTE(RIGHT(B2017,FIND(I2017,B2017)+1),"_",""))</f>
        <v>18091</v>
      </c>
      <c r="K2017" s="0" t="str">
        <f aca="false">IFERROR(VALUE(SUBSTITUTE(E2017,".",",")),E2017)</f>
        <v>No Ct</v>
      </c>
      <c r="L2017" s="61" t="str">
        <f aca="false">IF(J2017="PosK",SUMIFS(K:K,J:J,"PosK",H:H,H2017),"")</f>
        <v/>
      </c>
      <c r="M2017" s="61" t="str">
        <f aca="false">IF(J2017="PosK",SUMIFS(K:K,J:J,"NegK",H:H,H2017),"")</f>
        <v/>
      </c>
      <c r="N2017" s="61" t="str">
        <f aca="false">IF(J2017="PosK",SUMIFS(K:K,J:J,"eDNA",H:H,H2017),"")</f>
        <v/>
      </c>
      <c r="P2017" s="62"/>
      <c r="T2017" s="63"/>
      <c r="W2017" s="64"/>
    </row>
    <row r="2018" customFormat="false" ht="14.25" hidden="false" customHeight="false" outlineLevel="0" collapsed="false">
      <c r="A2018" s="0" t="s">
        <v>802</v>
      </c>
      <c r="B2018" s="52" t="s">
        <v>1049</v>
      </c>
      <c r="C2018" s="52" t="s">
        <v>743</v>
      </c>
      <c r="D2018" s="53" t="n">
        <v>0.1</v>
      </c>
      <c r="E2018" s="53" t="s">
        <v>748</v>
      </c>
      <c r="F2018" s="0" t="s">
        <v>1261</v>
      </c>
      <c r="G2018" s="0" t="str">
        <f aca="false">LEFT(B2018,2)</f>
        <v>32</v>
      </c>
      <c r="H2018" s="0" t="str">
        <f aca="false">I2018&amp;"_"&amp;G2018&amp;"_"&amp;F2018</f>
        <v>Latterfroe_32_20181003_DL2018091_DL2018056_BorupgaardGym_FrederiksværkGym_koersel2</v>
      </c>
      <c r="I2018" s="61" t="str">
        <f aca="false">MID(RIGHT(B2018,LEN(B2018)-3),1,FIND("_",RIGHT(B2018,LEN(B2018)-3))-1)</f>
        <v>Latterfroe</v>
      </c>
      <c r="J2018" s="61" t="str">
        <f aca="false">TRIM(SUBSTITUTE(RIGHT(B2018,FIND(I2018,B2018)+1),"_",""))</f>
        <v>PosK</v>
      </c>
      <c r="K2018" s="0" t="str">
        <f aca="false">IFERROR(VALUE(SUBSTITUTE(E2018,".",",")),E2018)</f>
        <v>No Ct</v>
      </c>
      <c r="L2018" s="61" t="n">
        <f aca="false">IF(J2018="PosK",SUMIFS(K:K,J:J,"PosK",H:H,H2018),"")</f>
        <v>0</v>
      </c>
      <c r="M2018" s="61" t="n">
        <f aca="false">IF(J2018="PosK",SUMIFS(K:K,J:J,"NegK",H:H,H2018),"")</f>
        <v>0</v>
      </c>
      <c r="N2018" s="61" t="n">
        <f aca="false">IF(J2018="PosK",SUMIFS(K:K,J:J,"eDNA",H:H,H2018),"")</f>
        <v>0</v>
      </c>
      <c r="P2018" s="62" t="n">
        <f aca="false">IF(K2020="No Ct",0,K2020)</f>
        <v>0</v>
      </c>
      <c r="Q2018" s="62" t="n">
        <f aca="false">IF(K2021="No Ct",0,K2021)</f>
        <v>0</v>
      </c>
      <c r="R2018" s="0" t="str">
        <f aca="false">IF(AND(L2018&gt;0,M2018=0),"Valid","Invalid")</f>
        <v>Invalid</v>
      </c>
      <c r="S2018" s="0" t="str">
        <f aca="false">IF(OR(P2018&gt;1,Q2018&gt;1),"Present","Absent")</f>
        <v>Absent</v>
      </c>
      <c r="T2018" s="63" t="str">
        <f aca="false">IF(OR(AND(P2018&gt;1,P2018&lt;41),AND(Q2018&gt;1,Q2018&lt;41)),"Ct&lt;41","Ct&gt;41")</f>
        <v>Ct&gt;41</v>
      </c>
      <c r="U2018" s="0" t="str">
        <f aca="false">I2018</f>
        <v>Latterfroe</v>
      </c>
      <c r="V2018" s="0" t="str">
        <f aca="false">MID(F2018,10,9)</f>
        <v>DL2018091</v>
      </c>
      <c r="W2018" s="64" t="str">
        <f aca="false">V2018&amp;"_"&amp;U2018&amp;"_"&amp;R2018&amp;"_"&amp;S2018&amp;"_"&amp;T2018</f>
        <v>DL2018091_Latterfroe_Invalid_Absent_Ct&gt;41</v>
      </c>
    </row>
    <row r="2019" customFormat="false" ht="14.25" hidden="false" customHeight="false" outlineLevel="0" collapsed="false">
      <c r="A2019" s="0" t="s">
        <v>804</v>
      </c>
      <c r="B2019" s="52" t="s">
        <v>1050</v>
      </c>
      <c r="C2019" s="52" t="s">
        <v>747</v>
      </c>
      <c r="D2019" s="53" t="n">
        <v>0.1</v>
      </c>
      <c r="E2019" s="53" t="s">
        <v>748</v>
      </c>
      <c r="F2019" s="0" t="s">
        <v>1261</v>
      </c>
      <c r="G2019" s="0" t="str">
        <f aca="false">LEFT(B2019,2)</f>
        <v>32</v>
      </c>
      <c r="H2019" s="0" t="str">
        <f aca="false">I2019&amp;"_"&amp;G2019&amp;"_"&amp;F2019</f>
        <v>Latterfroe_32_20181003_DL2018091_DL2018056_BorupgaardGym_FrederiksværkGym_koersel2</v>
      </c>
      <c r="I2019" s="61" t="str">
        <f aca="false">MID(RIGHT(B2019,LEN(B2019)-3),1,FIND("_",RIGHT(B2019,LEN(B2019)-3))-1)</f>
        <v>Latterfroe</v>
      </c>
      <c r="J2019" s="61" t="str">
        <f aca="false">TRIM(SUBSTITUTE(RIGHT(B2019,FIND(I2019,B2019)+1),"_",""))</f>
        <v>NegK</v>
      </c>
      <c r="K2019" s="0" t="str">
        <f aca="false">IFERROR(VALUE(SUBSTITUTE(E2019,".",",")),E2019)</f>
        <v>No Ct</v>
      </c>
      <c r="L2019" s="61" t="str">
        <f aca="false">IF(J2019="PosK",SUMIFS(K:K,J:J,"PosK",H:H,H2019),"")</f>
        <v/>
      </c>
      <c r="M2019" s="61" t="str">
        <f aca="false">IF(J2019="PosK",SUMIFS(K:K,J:J,"NegK",H:H,H2019),"")</f>
        <v/>
      </c>
      <c r="N2019" s="61" t="str">
        <f aca="false">IF(J2019="PosK",SUMIFS(K:K,J:J,"eDNA",H:H,H2019),"")</f>
        <v/>
      </c>
    </row>
    <row r="2020" customFormat="false" ht="14.25" hidden="false" customHeight="false" outlineLevel="0" collapsed="false">
      <c r="A2020" s="0" t="s">
        <v>806</v>
      </c>
      <c r="B2020" s="52" t="s">
        <v>1276</v>
      </c>
      <c r="C2020" s="52" t="s">
        <v>751</v>
      </c>
      <c r="D2020" s="53" t="n">
        <v>0.1</v>
      </c>
      <c r="E2020" s="53" t="s">
        <v>748</v>
      </c>
      <c r="F2020" s="0" t="s">
        <v>1261</v>
      </c>
      <c r="G2020" s="0" t="str">
        <f aca="false">LEFT(B2020,2)</f>
        <v>32</v>
      </c>
      <c r="H2020" s="0" t="str">
        <f aca="false">I2020&amp;"_"&amp;G2020&amp;"_"&amp;F2020</f>
        <v>Latterfroe_32_20181003_DL2018091_DL2018056_BorupgaardGym_FrederiksværkGym_koersel2</v>
      </c>
      <c r="I2020" s="61" t="str">
        <f aca="false">MID(RIGHT(B2020,LEN(B2020)-3),1,FIND("_",RIGHT(B2020,LEN(B2020)-3))-1)</f>
        <v>Latterfroe</v>
      </c>
      <c r="J2020" s="61" t="str">
        <f aca="false">TRIM(SUBSTITUTE(RIGHT(B2020,FIND(I2020,B2020)+1),"_",""))</f>
        <v>18091</v>
      </c>
      <c r="K2020" s="0" t="str">
        <f aca="false">IFERROR(VALUE(SUBSTITUTE(E2020,".",",")),E2020)</f>
        <v>No Ct</v>
      </c>
      <c r="L2020" s="61" t="str">
        <f aca="false">IF(J2020="PosK",SUMIFS(K:K,J:J,"PosK",H:H,H2020),"")</f>
        <v/>
      </c>
      <c r="M2020" s="61" t="str">
        <f aca="false">IF(J2020="PosK",SUMIFS(K:K,J:J,"NegK",H:H,H2020),"")</f>
        <v/>
      </c>
      <c r="N2020" s="61" t="str">
        <f aca="false">IF(J2020="PosK",SUMIFS(K:K,J:J,"eDNA",H:H,H2020),"")</f>
        <v/>
      </c>
      <c r="Q2020" s="62"/>
    </row>
    <row r="2021" customFormat="false" ht="14.25" hidden="false" customHeight="false" outlineLevel="0" collapsed="false">
      <c r="A2021" s="0" t="s">
        <v>808</v>
      </c>
      <c r="B2021" s="52" t="s">
        <v>1277</v>
      </c>
      <c r="C2021" s="52" t="s">
        <v>751</v>
      </c>
      <c r="D2021" s="53" t="n">
        <v>0.1</v>
      </c>
      <c r="E2021" s="53" t="s">
        <v>748</v>
      </c>
      <c r="F2021" s="0" t="s">
        <v>1261</v>
      </c>
      <c r="G2021" s="0" t="str">
        <f aca="false">LEFT(B2021,2)</f>
        <v>32</v>
      </c>
      <c r="H2021" s="0" t="str">
        <f aca="false">I2021&amp;"_"&amp;G2021&amp;"_"&amp;F2021</f>
        <v>Latterfroe_32_20181003_DL2018091_DL2018056_BorupgaardGym_FrederiksværkGym_koersel2</v>
      </c>
      <c r="I2021" s="61" t="str">
        <f aca="false">MID(RIGHT(B2021,LEN(B2021)-3),1,FIND("_",RIGHT(B2021,LEN(B2021)-3))-1)</f>
        <v>Latterfroe</v>
      </c>
      <c r="J2021" s="61" t="str">
        <f aca="false">TRIM(SUBSTITUTE(RIGHT(B2021,FIND(I2021,B2021)+1),"_",""))</f>
        <v>18091</v>
      </c>
      <c r="K2021" s="0" t="str">
        <f aca="false">IFERROR(VALUE(SUBSTITUTE(E2021,".",",")),E2021)</f>
        <v>No Ct</v>
      </c>
      <c r="L2021" s="61" t="str">
        <f aca="false">IF(J2021="PosK",SUMIFS(K:K,J:J,"PosK",H:H,H2021),"")</f>
        <v/>
      </c>
      <c r="M2021" s="61" t="str">
        <f aca="false">IF(J2021="PosK",SUMIFS(K:K,J:J,"NegK",H:H,H2021),"")</f>
        <v/>
      </c>
      <c r="N2021" s="61" t="str">
        <f aca="false">IF(J2021="PosK",SUMIFS(K:K,J:J,"eDNA",H:H,H2021),"")</f>
        <v/>
      </c>
      <c r="P2021" s="62"/>
      <c r="T2021" s="63"/>
      <c r="W2021" s="64"/>
    </row>
    <row r="2022" customFormat="false" ht="14.25" hidden="false" customHeight="false" outlineLevel="0" collapsed="false">
      <c r="A2022" s="0" t="s">
        <v>810</v>
      </c>
      <c r="B2022" s="52" t="s">
        <v>1228</v>
      </c>
      <c r="C2022" s="52" t="s">
        <v>743</v>
      </c>
      <c r="D2022" s="53" t="n">
        <v>0.1</v>
      </c>
      <c r="E2022" s="53" t="n">
        <v>27.8</v>
      </c>
      <c r="F2022" s="0" t="s">
        <v>1261</v>
      </c>
      <c r="G2022" s="0" t="str">
        <f aca="false">LEFT(B2022,2)</f>
        <v>33</v>
      </c>
      <c r="H2022" s="0" t="str">
        <f aca="false">I2022&amp;"_"&amp;G2022&amp;"_"&amp;F2022</f>
        <v>KortbenetGroenFroe_33_20181003_DL2018091_DL2018056_BorupgaardGym_FrederiksværkGym_koersel2</v>
      </c>
      <c r="I2022" s="61" t="str">
        <f aca="false">MID(RIGHT(B2022,LEN(B2022)-3),1,FIND("_",RIGHT(B2022,LEN(B2022)-3))-1)</f>
        <v>KortbenetGroenFroe</v>
      </c>
      <c r="J2022" s="61" t="str">
        <f aca="false">TRIM(SUBSTITUTE(RIGHT(B2022,FIND(I2022,B2022)+1),"_",""))</f>
        <v>PosK</v>
      </c>
      <c r="K2022" s="0" t="n">
        <f aca="false">IFERROR(VALUE(SUBSTITUTE(E2022,".",",")),E2022)</f>
        <v>27.8</v>
      </c>
      <c r="L2022" s="61" t="n">
        <f aca="false">IF(J2022="PosK",SUMIFS(K:K,J:J,"PosK",H:H,H2022),"")</f>
        <v>27.8</v>
      </c>
      <c r="M2022" s="61" t="n">
        <f aca="false">IF(J2022="PosK",SUMIFS(K:K,J:J,"NegK",H:H,H2022),"")</f>
        <v>0</v>
      </c>
      <c r="N2022" s="61" t="n">
        <f aca="false">IF(J2022="PosK",SUMIFS(K:K,J:J,"eDNA",H:H,H2022),"")</f>
        <v>0</v>
      </c>
      <c r="P2022" s="62" t="n">
        <f aca="false">IF(K2024="No Ct",0,K2024)</f>
        <v>36.48</v>
      </c>
      <c r="Q2022" s="62" t="n">
        <f aca="false">IF(K2025="No Ct",0,K2025)</f>
        <v>36.97</v>
      </c>
      <c r="R2022" s="0" t="str">
        <f aca="false">IF(AND(L2022&gt;0,M2022=0),"Valid","Invalid")</f>
        <v>Valid</v>
      </c>
      <c r="S2022" s="0" t="str">
        <f aca="false">IF(OR(P2022&gt;1,Q2022&gt;1),"Present","Absent")</f>
        <v>Present</v>
      </c>
      <c r="T2022" s="63" t="str">
        <f aca="false">IF(OR(AND(P2022&gt;1,P2022&lt;41),AND(Q2022&gt;1,Q2022&lt;41)),"Ct&lt;41","Ct&gt;41")</f>
        <v>Ct&lt;41</v>
      </c>
      <c r="U2022" s="0" t="str">
        <f aca="false">I2022</f>
        <v>KortbenetGroenFroe</v>
      </c>
      <c r="V2022" s="0" t="str">
        <f aca="false">MID(F2022,10,9)</f>
        <v>DL2018091</v>
      </c>
      <c r="W2022" s="64" t="str">
        <f aca="false">V2022&amp;"_"&amp;U2022&amp;"_"&amp;R2022&amp;"_"&amp;S2022&amp;"_"&amp;T2022</f>
        <v>DL2018091_KortbenetGroenFroe_Valid_Present_Ct&lt;41</v>
      </c>
    </row>
    <row r="2023" customFormat="false" ht="14.25" hidden="false" customHeight="false" outlineLevel="0" collapsed="false">
      <c r="A2023" s="0" t="s">
        <v>812</v>
      </c>
      <c r="B2023" s="52" t="s">
        <v>1229</v>
      </c>
      <c r="C2023" s="52" t="s">
        <v>747</v>
      </c>
      <c r="D2023" s="53" t="n">
        <v>0.1</v>
      </c>
      <c r="E2023" s="53" t="s">
        <v>748</v>
      </c>
      <c r="F2023" s="0" t="s">
        <v>1261</v>
      </c>
      <c r="G2023" s="0" t="str">
        <f aca="false">LEFT(B2023,2)</f>
        <v>33</v>
      </c>
      <c r="H2023" s="0" t="str">
        <f aca="false">I2023&amp;"_"&amp;G2023&amp;"_"&amp;F2023</f>
        <v>KortbenetGroenFroe_33_20181003_DL2018091_DL2018056_BorupgaardGym_FrederiksværkGym_koersel2</v>
      </c>
      <c r="I2023" s="61" t="str">
        <f aca="false">MID(RIGHT(B2023,LEN(B2023)-3),1,FIND("_",RIGHT(B2023,LEN(B2023)-3))-1)</f>
        <v>KortbenetGroenFroe</v>
      </c>
      <c r="J2023" s="61" t="str">
        <f aca="false">TRIM(SUBSTITUTE(RIGHT(B2023,FIND(I2023,B2023)+1),"_",""))</f>
        <v>NegK</v>
      </c>
      <c r="K2023" s="0" t="str">
        <f aca="false">IFERROR(VALUE(SUBSTITUTE(E2023,".",",")),E2023)</f>
        <v>No Ct</v>
      </c>
      <c r="L2023" s="61" t="str">
        <f aca="false">IF(J2023="PosK",SUMIFS(K:K,J:J,"PosK",H:H,H2023),"")</f>
        <v/>
      </c>
      <c r="M2023" s="61" t="str">
        <f aca="false">IF(J2023="PosK",SUMIFS(K:K,J:J,"NegK",H:H,H2023),"")</f>
        <v/>
      </c>
      <c r="N2023" s="61" t="str">
        <f aca="false">IF(J2023="PosK",SUMIFS(K:K,J:J,"eDNA",H:H,H2023),"")</f>
        <v/>
      </c>
    </row>
    <row r="2024" customFormat="false" ht="14.25" hidden="false" customHeight="false" outlineLevel="0" collapsed="false">
      <c r="A2024" s="0" t="s">
        <v>814</v>
      </c>
      <c r="B2024" s="52" t="s">
        <v>1278</v>
      </c>
      <c r="C2024" s="52" t="s">
        <v>751</v>
      </c>
      <c r="D2024" s="53" t="n">
        <v>0.1</v>
      </c>
      <c r="E2024" s="53" t="n">
        <v>36.48</v>
      </c>
      <c r="F2024" s="0" t="s">
        <v>1261</v>
      </c>
      <c r="G2024" s="0" t="str">
        <f aca="false">LEFT(B2024,2)</f>
        <v>33</v>
      </c>
      <c r="H2024" s="0" t="str">
        <f aca="false">I2024&amp;"_"&amp;G2024&amp;"_"&amp;F2024</f>
        <v>KortbenetGroenFroe_33_20181003_DL2018091_DL2018056_BorupgaardGym_FrederiksværkGym_koersel2</v>
      </c>
      <c r="I2024" s="61" t="str">
        <f aca="false">MID(RIGHT(B2024,LEN(B2024)-3),1,FIND("_",RIGHT(B2024,LEN(B2024)-3))-1)</f>
        <v>KortbenetGroenFroe</v>
      </c>
      <c r="J2024" s="61" t="str">
        <f aca="false">TRIM(SUBSTITUTE(RIGHT(B2024,FIND(I2024,B2024)+1),"_",""))</f>
        <v>18091</v>
      </c>
      <c r="K2024" s="0" t="n">
        <f aca="false">IFERROR(VALUE(SUBSTITUTE(E2024,".",",")),E2024)</f>
        <v>36.48</v>
      </c>
      <c r="L2024" s="61" t="str">
        <f aca="false">IF(J2024="PosK",SUMIFS(K:K,J:J,"PosK",H:H,H2024),"")</f>
        <v/>
      </c>
      <c r="M2024" s="61" t="str">
        <f aca="false">IF(J2024="PosK",SUMIFS(K:K,J:J,"NegK",H:H,H2024),"")</f>
        <v/>
      </c>
      <c r="N2024" s="61" t="str">
        <f aca="false">IF(J2024="PosK",SUMIFS(K:K,J:J,"eDNA",H:H,H2024),"")</f>
        <v/>
      </c>
      <c r="Q2024" s="62"/>
    </row>
    <row r="2025" customFormat="false" ht="14.25" hidden="false" customHeight="false" outlineLevel="0" collapsed="false">
      <c r="A2025" s="0" t="s">
        <v>816</v>
      </c>
      <c r="B2025" s="52" t="s">
        <v>1279</v>
      </c>
      <c r="C2025" s="52" t="s">
        <v>751</v>
      </c>
      <c r="D2025" s="53" t="n">
        <v>0.1</v>
      </c>
      <c r="E2025" s="53" t="n">
        <v>36.97</v>
      </c>
      <c r="F2025" s="0" t="s">
        <v>1261</v>
      </c>
      <c r="G2025" s="0" t="str">
        <f aca="false">LEFT(B2025,2)</f>
        <v>33</v>
      </c>
      <c r="H2025" s="0" t="str">
        <f aca="false">I2025&amp;"_"&amp;G2025&amp;"_"&amp;F2025</f>
        <v>KortbenetGroenFroe_33_20181003_DL2018091_DL2018056_BorupgaardGym_FrederiksværkGym_koersel2</v>
      </c>
      <c r="I2025" s="61" t="str">
        <f aca="false">MID(RIGHT(B2025,LEN(B2025)-3),1,FIND("_",RIGHT(B2025,LEN(B2025)-3))-1)</f>
        <v>KortbenetGroenFroe</v>
      </c>
      <c r="J2025" s="61" t="str">
        <f aca="false">TRIM(SUBSTITUTE(RIGHT(B2025,FIND(I2025,B2025)+1),"_",""))</f>
        <v>18091</v>
      </c>
      <c r="K2025" s="0" t="n">
        <f aca="false">IFERROR(VALUE(SUBSTITUTE(E2025,".",",")),E2025)</f>
        <v>36.97</v>
      </c>
      <c r="L2025" s="61" t="str">
        <f aca="false">IF(J2025="PosK",SUMIFS(K:K,J:J,"PosK",H:H,H2025),"")</f>
        <v/>
      </c>
      <c r="M2025" s="61" t="str">
        <f aca="false">IF(J2025="PosK",SUMIFS(K:K,J:J,"NegK",H:H,H2025),"")</f>
        <v/>
      </c>
      <c r="N2025" s="61" t="str">
        <f aca="false">IF(J2025="PosK",SUMIFS(K:K,J:J,"eDNA",H:H,H2025),"")</f>
        <v/>
      </c>
      <c r="P2025" s="62"/>
      <c r="T2025" s="63"/>
      <c r="W2025" s="64"/>
    </row>
    <row r="2026" customFormat="false" ht="14.25" hidden="false" customHeight="false" outlineLevel="0" collapsed="false">
      <c r="A2026" s="0" t="s">
        <v>818</v>
      </c>
      <c r="B2026" s="52" t="s">
        <v>1232</v>
      </c>
      <c r="C2026" s="52" t="s">
        <v>743</v>
      </c>
      <c r="D2026" s="53" t="n">
        <v>0.1</v>
      </c>
      <c r="E2026" s="53" t="s">
        <v>748</v>
      </c>
      <c r="F2026" s="0" t="s">
        <v>1261</v>
      </c>
      <c r="G2026" s="0" t="str">
        <f aca="false">LEFT(B2026,2)</f>
        <v>34</v>
      </c>
      <c r="H2026" s="0" t="str">
        <f aca="false">I2026&amp;"_"&amp;G2026&amp;"_"&amp;F2026</f>
        <v>Soelvkarusse_34_20181003_DL2018091_DL2018056_BorupgaardGym_FrederiksværkGym_koersel2</v>
      </c>
      <c r="I2026" s="61" t="str">
        <f aca="false">MID(RIGHT(B2026,LEN(B2026)-3),1,FIND("_",RIGHT(B2026,LEN(B2026)-3))-1)</f>
        <v>Soelvkarusse</v>
      </c>
      <c r="J2026" s="61" t="str">
        <f aca="false">TRIM(SUBSTITUTE(RIGHT(B2026,FIND(I2026,B2026)+1),"_",""))</f>
        <v>PosK</v>
      </c>
      <c r="K2026" s="0" t="str">
        <f aca="false">IFERROR(VALUE(SUBSTITUTE(E2026,".",",")),E2026)</f>
        <v>No Ct</v>
      </c>
      <c r="L2026" s="61" t="n">
        <f aca="false">IF(J2026="PosK",SUMIFS(K:K,J:J,"PosK",H:H,H2026),"")</f>
        <v>0</v>
      </c>
      <c r="M2026" s="61" t="n">
        <f aca="false">IF(J2026="PosK",SUMIFS(K:K,J:J,"NegK",H:H,H2026),"")</f>
        <v>0</v>
      </c>
      <c r="N2026" s="61" t="n">
        <f aca="false">IF(J2026="PosK",SUMIFS(K:K,J:J,"eDNA",H:H,H2026),"")</f>
        <v>0</v>
      </c>
      <c r="P2026" s="62" t="n">
        <f aca="false">IF(K2028="No Ct",0,K2028)</f>
        <v>0</v>
      </c>
      <c r="Q2026" s="62" t="n">
        <f aca="false">IF(K2029="No Ct",0,K2029)</f>
        <v>0</v>
      </c>
      <c r="R2026" s="0" t="str">
        <f aca="false">IF(AND(L2026&gt;0,M2026=0),"Valid","Invalid")</f>
        <v>Invalid</v>
      </c>
      <c r="S2026" s="0" t="str">
        <f aca="false">IF(OR(P2026&gt;1,Q2026&gt;1),"Present","Absent")</f>
        <v>Absent</v>
      </c>
      <c r="T2026" s="63" t="str">
        <f aca="false">IF(OR(AND(P2026&gt;1,P2026&lt;41),AND(Q2026&gt;1,Q2026&lt;41)),"Ct&lt;41","Ct&gt;41")</f>
        <v>Ct&gt;41</v>
      </c>
      <c r="U2026" s="0" t="str">
        <f aca="false">I2026</f>
        <v>Soelvkarusse</v>
      </c>
      <c r="V2026" s="0" t="str">
        <f aca="false">MID(F2026,10,9)</f>
        <v>DL2018091</v>
      </c>
      <c r="W2026" s="64" t="str">
        <f aca="false">V2026&amp;"_"&amp;U2026&amp;"_"&amp;R2026&amp;"_"&amp;S2026&amp;"_"&amp;T2026</f>
        <v>DL2018091_Soelvkarusse_Invalid_Absent_Ct&gt;41</v>
      </c>
    </row>
    <row r="2027" customFormat="false" ht="14.25" hidden="false" customHeight="false" outlineLevel="0" collapsed="false">
      <c r="A2027" s="0" t="s">
        <v>820</v>
      </c>
      <c r="B2027" s="52" t="s">
        <v>1233</v>
      </c>
      <c r="C2027" s="52" t="s">
        <v>747</v>
      </c>
      <c r="D2027" s="53" t="n">
        <v>0.1</v>
      </c>
      <c r="E2027" s="53" t="s">
        <v>748</v>
      </c>
      <c r="F2027" s="0" t="s">
        <v>1261</v>
      </c>
      <c r="G2027" s="0" t="str">
        <f aca="false">LEFT(B2027,2)</f>
        <v>34</v>
      </c>
      <c r="H2027" s="0" t="str">
        <f aca="false">I2027&amp;"_"&amp;G2027&amp;"_"&amp;F2027</f>
        <v>Soelvkarusse_34_20181003_DL2018091_DL2018056_BorupgaardGym_FrederiksværkGym_koersel2</v>
      </c>
      <c r="I2027" s="61" t="str">
        <f aca="false">MID(RIGHT(B2027,LEN(B2027)-3),1,FIND("_",RIGHT(B2027,LEN(B2027)-3))-1)</f>
        <v>Soelvkarusse</v>
      </c>
      <c r="J2027" s="61" t="str">
        <f aca="false">TRIM(SUBSTITUTE(RIGHT(B2027,FIND(I2027,B2027)+1),"_",""))</f>
        <v>NegK</v>
      </c>
      <c r="K2027" s="0" t="str">
        <f aca="false">IFERROR(VALUE(SUBSTITUTE(E2027,".",",")),E2027)</f>
        <v>No Ct</v>
      </c>
      <c r="L2027" s="61" t="str">
        <f aca="false">IF(J2027="PosK",SUMIFS(K:K,J:J,"PosK",H:H,H2027),"")</f>
        <v/>
      </c>
      <c r="M2027" s="61" t="str">
        <f aca="false">IF(J2027="PosK",SUMIFS(K:K,J:J,"NegK",H:H,H2027),"")</f>
        <v/>
      </c>
      <c r="N2027" s="61" t="str">
        <f aca="false">IF(J2027="PosK",SUMIFS(K:K,J:J,"eDNA",H:H,H2027),"")</f>
        <v/>
      </c>
    </row>
    <row r="2028" customFormat="false" ht="14.25" hidden="false" customHeight="false" outlineLevel="0" collapsed="false">
      <c r="A2028" s="0" t="s">
        <v>822</v>
      </c>
      <c r="B2028" s="52" t="s">
        <v>1280</v>
      </c>
      <c r="C2028" s="52" t="s">
        <v>751</v>
      </c>
      <c r="D2028" s="53" t="n">
        <v>0.1</v>
      </c>
      <c r="E2028" s="53" t="s">
        <v>748</v>
      </c>
      <c r="F2028" s="0" t="s">
        <v>1261</v>
      </c>
      <c r="G2028" s="0" t="str">
        <f aca="false">LEFT(B2028,2)</f>
        <v>34</v>
      </c>
      <c r="H2028" s="0" t="str">
        <f aca="false">I2028&amp;"_"&amp;G2028&amp;"_"&amp;F2028</f>
        <v>Soelvkarusse_34_20181003_DL2018091_DL2018056_BorupgaardGym_FrederiksværkGym_koersel2</v>
      </c>
      <c r="I2028" s="61" t="str">
        <f aca="false">MID(RIGHT(B2028,LEN(B2028)-3),1,FIND("_",RIGHT(B2028,LEN(B2028)-3))-1)</f>
        <v>Soelvkarusse</v>
      </c>
      <c r="J2028" s="61" t="str">
        <f aca="false">TRIM(SUBSTITUTE(RIGHT(B2028,FIND(I2028,B2028)+1),"_",""))</f>
        <v>18091</v>
      </c>
      <c r="K2028" s="0" t="str">
        <f aca="false">IFERROR(VALUE(SUBSTITUTE(E2028,".",",")),E2028)</f>
        <v>No Ct</v>
      </c>
      <c r="L2028" s="61" t="str">
        <f aca="false">IF(J2028="PosK",SUMIFS(K:K,J:J,"PosK",H:H,H2028),"")</f>
        <v/>
      </c>
      <c r="M2028" s="61" t="str">
        <f aca="false">IF(J2028="PosK",SUMIFS(K:K,J:J,"NegK",H:H,H2028),"")</f>
        <v/>
      </c>
      <c r="N2028" s="61" t="str">
        <f aca="false">IF(J2028="PosK",SUMIFS(K:K,J:J,"eDNA",H:H,H2028),"")</f>
        <v/>
      </c>
      <c r="Q2028" s="62"/>
    </row>
    <row r="2029" customFormat="false" ht="14.25" hidden="false" customHeight="false" outlineLevel="0" collapsed="false">
      <c r="A2029" s="0" t="s">
        <v>824</v>
      </c>
      <c r="B2029" s="52" t="s">
        <v>1281</v>
      </c>
      <c r="C2029" s="52" t="s">
        <v>751</v>
      </c>
      <c r="D2029" s="53" t="n">
        <v>0.1</v>
      </c>
      <c r="E2029" s="53" t="s">
        <v>748</v>
      </c>
      <c r="F2029" s="0" t="s">
        <v>1261</v>
      </c>
      <c r="G2029" s="0" t="str">
        <f aca="false">LEFT(B2029,2)</f>
        <v>34</v>
      </c>
      <c r="H2029" s="0" t="str">
        <f aca="false">I2029&amp;"_"&amp;G2029&amp;"_"&amp;F2029</f>
        <v>Soelvkarusse_34_20181003_DL2018091_DL2018056_BorupgaardGym_FrederiksværkGym_koersel2</v>
      </c>
      <c r="I2029" s="61" t="str">
        <f aca="false">MID(RIGHT(B2029,LEN(B2029)-3),1,FIND("_",RIGHT(B2029,LEN(B2029)-3))-1)</f>
        <v>Soelvkarusse</v>
      </c>
      <c r="J2029" s="61" t="str">
        <f aca="false">TRIM(SUBSTITUTE(RIGHT(B2029,FIND(I2029,B2029)+1),"_",""))</f>
        <v>18091</v>
      </c>
      <c r="K2029" s="0" t="str">
        <f aca="false">IFERROR(VALUE(SUBSTITUTE(E2029,".",",")),E2029)</f>
        <v>No Ct</v>
      </c>
      <c r="L2029" s="61" t="str">
        <f aca="false">IF(J2029="PosK",SUMIFS(K:K,J:J,"PosK",H:H,H2029),"")</f>
        <v/>
      </c>
      <c r="M2029" s="61" t="str">
        <f aca="false">IF(J2029="PosK",SUMIFS(K:K,J:J,"NegK",H:H,H2029),"")</f>
        <v/>
      </c>
      <c r="N2029" s="61" t="str">
        <f aca="false">IF(J2029="PosK",SUMIFS(K:K,J:J,"eDNA",H:H,H2029),"")</f>
        <v/>
      </c>
      <c r="P2029" s="62"/>
      <c r="T2029" s="63"/>
      <c r="W2029" s="64"/>
    </row>
    <row r="2030" customFormat="false" ht="14.25" hidden="false" customHeight="false" outlineLevel="0" collapsed="false">
      <c r="A2030" s="0" t="s">
        <v>842</v>
      </c>
      <c r="B2030" s="52" t="s">
        <v>1020</v>
      </c>
      <c r="C2030" s="52" t="s">
        <v>743</v>
      </c>
      <c r="D2030" s="53" t="n">
        <v>0.1</v>
      </c>
      <c r="E2030" s="53" t="s">
        <v>748</v>
      </c>
      <c r="F2030" s="0" t="s">
        <v>1261</v>
      </c>
      <c r="G2030" s="0" t="str">
        <f aca="false">LEFT(B2030,2)</f>
        <v>25</v>
      </c>
      <c r="H2030" s="0" t="str">
        <f aca="false">I2030&amp;"_"&amp;G2030&amp;"_"&amp;F2030</f>
        <v>Loegfroe_25_20181003_DL2018091_DL2018056_BorupgaardGym_FrederiksværkGym_koersel2</v>
      </c>
      <c r="I2030" s="61" t="str">
        <f aca="false">MID(RIGHT(B2030,LEN(B2030)-3),1,FIND("_",RIGHT(B2030,LEN(B2030)-3))-1)</f>
        <v>Loegfroe</v>
      </c>
      <c r="J2030" s="61" t="str">
        <f aca="false">TRIM(SUBSTITUTE(RIGHT(B2030,FIND(I2030,B2030)+1),"_",""))</f>
        <v>PosK</v>
      </c>
      <c r="K2030" s="0" t="str">
        <f aca="false">IFERROR(VALUE(SUBSTITUTE(E2030,".",",")),E2030)</f>
        <v>No Ct</v>
      </c>
      <c r="L2030" s="61" t="n">
        <f aca="false">IF(J2030="PosK",SUMIFS(K:K,J:J,"PosK",H:H,H2030),"")</f>
        <v>30.19</v>
      </c>
      <c r="M2030" s="61" t="n">
        <f aca="false">IF(J2030="PosK",SUMIFS(K:K,J:J,"NegK",H:H,H2030),"")</f>
        <v>38.05</v>
      </c>
      <c r="N2030" s="61" t="n">
        <f aca="false">IF(J2030="PosK",SUMIFS(K:K,J:J,"eDNA",H:H,H2030),"")</f>
        <v>0</v>
      </c>
      <c r="P2030" s="62" t="n">
        <f aca="false">IF(K2032="No Ct",0,K2032)</f>
        <v>0</v>
      </c>
      <c r="Q2030" s="62" t="n">
        <f aca="false">IF(K2033="No Ct",0,K2033)</f>
        <v>0</v>
      </c>
      <c r="R2030" s="0" t="str">
        <f aca="false">IF(AND(L2030&gt;0,M2030=0),"Valid","Invalid")</f>
        <v>Invalid</v>
      </c>
      <c r="S2030" s="0" t="str">
        <f aca="false">IF(OR(P2030&gt;1,Q2030&gt;1),"Present","Absent")</f>
        <v>Absent</v>
      </c>
      <c r="T2030" s="63" t="str">
        <f aca="false">IF(OR(AND(P2030&gt;1,P2030&lt;41),AND(Q2030&gt;1,Q2030&lt;41)),"Ct&lt;41","Ct&gt;41")</f>
        <v>Ct&gt;41</v>
      </c>
      <c r="U2030" s="0" t="str">
        <f aca="false">I2030</f>
        <v>Loegfroe</v>
      </c>
      <c r="V2030" s="0" t="str">
        <f aca="false">MID(F2030,10,9)</f>
        <v>DL2018091</v>
      </c>
      <c r="W2030" s="64" t="str">
        <f aca="false">V2030&amp;"_"&amp;U2030&amp;"_"&amp;R2030&amp;"_"&amp;S2030&amp;"_"&amp;T2030</f>
        <v>DL2018091_Loegfroe_Invalid_Absent_Ct&gt;41</v>
      </c>
    </row>
    <row r="2031" customFormat="false" ht="14.25" hidden="false" customHeight="false" outlineLevel="0" collapsed="false">
      <c r="A2031" s="0" t="s">
        <v>844</v>
      </c>
      <c r="B2031" s="52" t="s">
        <v>1022</v>
      </c>
      <c r="C2031" s="52" t="s">
        <v>747</v>
      </c>
      <c r="D2031" s="53" t="n">
        <v>0.1</v>
      </c>
      <c r="E2031" s="53" t="s">
        <v>748</v>
      </c>
      <c r="F2031" s="0" t="s">
        <v>1261</v>
      </c>
      <c r="G2031" s="0" t="str">
        <f aca="false">LEFT(B2031,2)</f>
        <v>25</v>
      </c>
      <c r="H2031" s="0" t="str">
        <f aca="false">I2031&amp;"_"&amp;G2031&amp;"_"&amp;F2031</f>
        <v>Loegfroe_25_20181003_DL2018091_DL2018056_BorupgaardGym_FrederiksværkGym_koersel2</v>
      </c>
      <c r="I2031" s="61" t="str">
        <f aca="false">MID(RIGHT(B2031,LEN(B2031)-3),1,FIND("_",RIGHT(B2031,LEN(B2031)-3))-1)</f>
        <v>Loegfroe</v>
      </c>
      <c r="J2031" s="61" t="str">
        <f aca="false">TRIM(SUBSTITUTE(RIGHT(B2031,FIND(I2031,B2031)+1),"_",""))</f>
        <v>NegK</v>
      </c>
      <c r="K2031" s="0" t="str">
        <f aca="false">IFERROR(VALUE(SUBSTITUTE(E2031,".",",")),E2031)</f>
        <v>No Ct</v>
      </c>
      <c r="L2031" s="61" t="str">
        <f aca="false">IF(J2031="PosK",SUMIFS(K:K,J:J,"PosK",H:H,H2031),"")</f>
        <v/>
      </c>
      <c r="M2031" s="61" t="str">
        <f aca="false">IF(J2031="PosK",SUMIFS(K:K,J:J,"NegK",H:H,H2031),"")</f>
        <v/>
      </c>
      <c r="N2031" s="61" t="str">
        <f aca="false">IF(J2031="PosK",SUMIFS(K:K,J:J,"eDNA",H:H,H2031),"")</f>
        <v/>
      </c>
    </row>
    <row r="2032" customFormat="false" ht="14.25" hidden="false" customHeight="false" outlineLevel="0" collapsed="false">
      <c r="A2032" s="0" t="s">
        <v>846</v>
      </c>
      <c r="B2032" s="52" t="s">
        <v>1282</v>
      </c>
      <c r="C2032" s="52" t="s">
        <v>751</v>
      </c>
      <c r="D2032" s="53" t="n">
        <v>0.1</v>
      </c>
      <c r="E2032" s="53" t="s">
        <v>748</v>
      </c>
      <c r="F2032" s="0" t="s">
        <v>1261</v>
      </c>
      <c r="G2032" s="0" t="str">
        <f aca="false">LEFT(B2032,2)</f>
        <v>25</v>
      </c>
      <c r="H2032" s="0" t="str">
        <f aca="false">I2032&amp;"_"&amp;G2032&amp;"_"&amp;F2032</f>
        <v>Loegfroe_25_20181003_DL2018091_DL2018056_BorupgaardGym_FrederiksværkGym_koersel2</v>
      </c>
      <c r="I2032" s="61" t="str">
        <f aca="false">MID(RIGHT(B2032,LEN(B2032)-3),1,FIND("_",RIGHT(B2032,LEN(B2032)-3))-1)</f>
        <v>Loegfroe</v>
      </c>
      <c r="J2032" s="61" t="str">
        <f aca="false">TRIM(SUBSTITUTE(RIGHT(B2032,FIND(I2032,B2032)+1),"_",""))</f>
        <v>18056</v>
      </c>
      <c r="K2032" s="0" t="str">
        <f aca="false">IFERROR(VALUE(SUBSTITUTE(E2032,".",",")),E2032)</f>
        <v>No Ct</v>
      </c>
      <c r="L2032" s="61" t="str">
        <f aca="false">IF(J2032="PosK",SUMIFS(K:K,J:J,"PosK",H:H,H2032),"")</f>
        <v/>
      </c>
      <c r="M2032" s="61" t="str">
        <f aca="false">IF(J2032="PosK",SUMIFS(K:K,J:J,"NegK",H:H,H2032),"")</f>
        <v/>
      </c>
      <c r="N2032" s="61" t="str">
        <f aca="false">IF(J2032="PosK",SUMIFS(K:K,J:J,"eDNA",H:H,H2032),"")</f>
        <v/>
      </c>
      <c r="Q2032" s="62"/>
    </row>
    <row r="2033" customFormat="false" ht="14.25" hidden="false" customHeight="false" outlineLevel="0" collapsed="false">
      <c r="A2033" s="0" t="s">
        <v>848</v>
      </c>
      <c r="B2033" s="52" t="s">
        <v>1282</v>
      </c>
      <c r="C2033" s="52" t="s">
        <v>751</v>
      </c>
      <c r="D2033" s="53" t="n">
        <v>0.1</v>
      </c>
      <c r="E2033" s="53" t="s">
        <v>748</v>
      </c>
      <c r="F2033" s="0" t="s">
        <v>1261</v>
      </c>
      <c r="G2033" s="0" t="str">
        <f aca="false">LEFT(B2033,2)</f>
        <v>25</v>
      </c>
      <c r="H2033" s="0" t="str">
        <f aca="false">I2033&amp;"_"&amp;G2033&amp;"_"&amp;F2033</f>
        <v>Loegfroe_25_20181003_DL2018091_DL2018056_BorupgaardGym_FrederiksværkGym_koersel2</v>
      </c>
      <c r="I2033" s="61" t="str">
        <f aca="false">MID(RIGHT(B2033,LEN(B2033)-3),1,FIND("_",RIGHT(B2033,LEN(B2033)-3))-1)</f>
        <v>Loegfroe</v>
      </c>
      <c r="J2033" s="61" t="str">
        <f aca="false">TRIM(SUBSTITUTE(RIGHT(B2033,FIND(I2033,B2033)+1),"_",""))</f>
        <v>18056</v>
      </c>
      <c r="K2033" s="0" t="str">
        <f aca="false">IFERROR(VALUE(SUBSTITUTE(E2033,".",",")),E2033)</f>
        <v>No Ct</v>
      </c>
      <c r="L2033" s="61" t="str">
        <f aca="false">IF(J2033="PosK",SUMIFS(K:K,J:J,"PosK",H:H,H2033),"")</f>
        <v/>
      </c>
      <c r="M2033" s="61" t="str">
        <f aca="false">IF(J2033="PosK",SUMIFS(K:K,J:J,"NegK",H:H,H2033),"")</f>
        <v/>
      </c>
      <c r="N2033" s="61" t="str">
        <f aca="false">IF(J2033="PosK",SUMIFS(K:K,J:J,"eDNA",H:H,H2033),"")</f>
        <v/>
      </c>
      <c r="P2033" s="62"/>
      <c r="T2033" s="63"/>
      <c r="W2033" s="64"/>
    </row>
    <row r="2034" customFormat="false" ht="14.25" hidden="false" customHeight="false" outlineLevel="0" collapsed="false">
      <c r="A2034" s="0" t="s">
        <v>849</v>
      </c>
      <c r="B2034" s="52" t="s">
        <v>1025</v>
      </c>
      <c r="C2034" s="52" t="s">
        <v>743</v>
      </c>
      <c r="D2034" s="53" t="n">
        <v>0.1</v>
      </c>
      <c r="E2034" s="53" t="n">
        <v>31.37</v>
      </c>
      <c r="F2034" s="0" t="s">
        <v>1261</v>
      </c>
      <c r="G2034" s="0" t="str">
        <f aca="false">LEFT(B2034,2)</f>
        <v>26</v>
      </c>
      <c r="H2034" s="0" t="str">
        <f aca="false">I2034&amp;"_"&amp;G2034&amp;"_"&amp;F2034</f>
        <v>StorVandsalamander_26_20181003_DL2018091_DL2018056_BorupgaardGym_FrederiksværkGym_koersel2</v>
      </c>
      <c r="I2034" s="61" t="str">
        <f aca="false">MID(RIGHT(B2034,LEN(B2034)-3),1,FIND("_",RIGHT(B2034,LEN(B2034)-3))-1)</f>
        <v>StorVandsalamander</v>
      </c>
      <c r="J2034" s="61" t="str">
        <f aca="false">TRIM(SUBSTITUTE(RIGHT(B2034,FIND(I2034,B2034)+1),"_",""))</f>
        <v>PosK</v>
      </c>
      <c r="K2034" s="0" t="n">
        <f aca="false">IFERROR(VALUE(SUBSTITUTE(E2034,".",",")),E2034)</f>
        <v>31.37</v>
      </c>
      <c r="L2034" s="61" t="n">
        <f aca="false">IF(J2034="PosK",SUMIFS(K:K,J:J,"PosK",H:H,H2034),"")</f>
        <v>31.37</v>
      </c>
      <c r="M2034" s="61" t="n">
        <f aca="false">IF(J2034="PosK",SUMIFS(K:K,J:J,"NegK",H:H,H2034),"")</f>
        <v>0</v>
      </c>
      <c r="N2034" s="61" t="n">
        <f aca="false">IF(J2034="PosK",SUMIFS(K:K,J:J,"eDNA",H:H,H2034),"")</f>
        <v>0</v>
      </c>
      <c r="P2034" s="62" t="n">
        <f aca="false">IF(K2036="No Ct",0,K2036)</f>
        <v>0</v>
      </c>
      <c r="Q2034" s="62" t="n">
        <f aca="false">IF(K2037="No Ct",0,K2037)</f>
        <v>0</v>
      </c>
      <c r="R2034" s="0" t="str">
        <f aca="false">IF(AND(L2034&gt;0,M2034=0),"Valid","Invalid")</f>
        <v>Valid</v>
      </c>
      <c r="S2034" s="0" t="str">
        <f aca="false">IF(OR(P2034&gt;1,Q2034&gt;1),"Present","Absent")</f>
        <v>Absent</v>
      </c>
      <c r="T2034" s="63" t="str">
        <f aca="false">IF(OR(AND(P2034&gt;1,P2034&lt;41),AND(Q2034&gt;1,Q2034&lt;41)),"Ct&lt;41","Ct&gt;41")</f>
        <v>Ct&gt;41</v>
      </c>
      <c r="U2034" s="0" t="str">
        <f aca="false">I2034</f>
        <v>StorVandsalamander</v>
      </c>
      <c r="V2034" s="0" t="str">
        <f aca="false">MID(F2034,10,9)</f>
        <v>DL2018091</v>
      </c>
      <c r="W2034" s="64" t="str">
        <f aca="false">V2034&amp;"_"&amp;U2034&amp;"_"&amp;R2034&amp;"_"&amp;S2034&amp;"_"&amp;T2034</f>
        <v>DL2018091_StorVandsalamander_Valid_Absent_Ct&gt;41</v>
      </c>
    </row>
    <row r="2035" customFormat="false" ht="14.25" hidden="false" customHeight="false" outlineLevel="0" collapsed="false">
      <c r="A2035" s="0" t="s">
        <v>851</v>
      </c>
      <c r="B2035" s="52" t="s">
        <v>1026</v>
      </c>
      <c r="C2035" s="52" t="s">
        <v>747</v>
      </c>
      <c r="D2035" s="53" t="n">
        <v>0.1</v>
      </c>
      <c r="E2035" s="53" t="s">
        <v>748</v>
      </c>
      <c r="F2035" s="0" t="s">
        <v>1261</v>
      </c>
      <c r="G2035" s="0" t="str">
        <f aca="false">LEFT(B2035,2)</f>
        <v>26</v>
      </c>
      <c r="H2035" s="0" t="str">
        <f aca="false">I2035&amp;"_"&amp;G2035&amp;"_"&amp;F2035</f>
        <v>StorVandsalamander_26_20181003_DL2018091_DL2018056_BorupgaardGym_FrederiksværkGym_koersel2</v>
      </c>
      <c r="I2035" s="61" t="str">
        <f aca="false">MID(RIGHT(B2035,LEN(B2035)-3),1,FIND("_",RIGHT(B2035,LEN(B2035)-3))-1)</f>
        <v>StorVandsalamander</v>
      </c>
      <c r="J2035" s="61" t="str">
        <f aca="false">TRIM(SUBSTITUTE(RIGHT(B2035,FIND(I2035,B2035)+1),"_",""))</f>
        <v>NegK</v>
      </c>
      <c r="K2035" s="0" t="str">
        <f aca="false">IFERROR(VALUE(SUBSTITUTE(E2035,".",",")),E2035)</f>
        <v>No Ct</v>
      </c>
      <c r="L2035" s="61" t="str">
        <f aca="false">IF(J2035="PosK",SUMIFS(K:K,J:J,"PosK",H:H,H2035),"")</f>
        <v/>
      </c>
      <c r="M2035" s="61" t="str">
        <f aca="false">IF(J2035="PosK",SUMIFS(K:K,J:J,"NegK",H:H,H2035),"")</f>
        <v/>
      </c>
      <c r="N2035" s="61" t="str">
        <f aca="false">IF(J2035="PosK",SUMIFS(K:K,J:J,"eDNA",H:H,H2035),"")</f>
        <v/>
      </c>
    </row>
    <row r="2036" customFormat="false" ht="14.25" hidden="false" customHeight="false" outlineLevel="0" collapsed="false">
      <c r="A2036" s="0" t="s">
        <v>853</v>
      </c>
      <c r="B2036" s="52" t="s">
        <v>1283</v>
      </c>
      <c r="C2036" s="52" t="s">
        <v>751</v>
      </c>
      <c r="D2036" s="53" t="n">
        <v>0.1</v>
      </c>
      <c r="E2036" s="53" t="s">
        <v>748</v>
      </c>
      <c r="F2036" s="0" t="s">
        <v>1261</v>
      </c>
      <c r="G2036" s="0" t="str">
        <f aca="false">LEFT(B2036,2)</f>
        <v>26</v>
      </c>
      <c r="H2036" s="0" t="str">
        <f aca="false">I2036&amp;"_"&amp;G2036&amp;"_"&amp;F2036</f>
        <v>StorVandsalamander_26_20181003_DL2018091_DL2018056_BorupgaardGym_FrederiksværkGym_koersel2</v>
      </c>
      <c r="I2036" s="61" t="str">
        <f aca="false">MID(RIGHT(B2036,LEN(B2036)-3),1,FIND("_",RIGHT(B2036,LEN(B2036)-3))-1)</f>
        <v>StorVandsalamander</v>
      </c>
      <c r="J2036" s="61" t="str">
        <f aca="false">TRIM(SUBSTITUTE(RIGHT(B2036,FIND(I2036,B2036)+1),"_",""))</f>
        <v>18056</v>
      </c>
      <c r="K2036" s="0" t="str">
        <f aca="false">IFERROR(VALUE(SUBSTITUTE(E2036,".",",")),E2036)</f>
        <v>No Ct</v>
      </c>
      <c r="L2036" s="61" t="str">
        <f aca="false">IF(J2036="PosK",SUMIFS(K:K,J:J,"PosK",H:H,H2036),"")</f>
        <v/>
      </c>
      <c r="M2036" s="61" t="str">
        <f aca="false">IF(J2036="PosK",SUMIFS(K:K,J:J,"NegK",H:H,H2036),"")</f>
        <v/>
      </c>
      <c r="N2036" s="61" t="str">
        <f aca="false">IF(J2036="PosK",SUMIFS(K:K,J:J,"eDNA",H:H,H2036),"")</f>
        <v/>
      </c>
      <c r="Q2036" s="62"/>
    </row>
    <row r="2037" customFormat="false" ht="14.25" hidden="false" customHeight="false" outlineLevel="0" collapsed="false">
      <c r="A2037" s="0" t="s">
        <v>855</v>
      </c>
      <c r="B2037" s="52" t="s">
        <v>1283</v>
      </c>
      <c r="C2037" s="52" t="s">
        <v>751</v>
      </c>
      <c r="D2037" s="53" t="n">
        <v>0.1</v>
      </c>
      <c r="E2037" s="53" t="s">
        <v>748</v>
      </c>
      <c r="F2037" s="0" t="s">
        <v>1261</v>
      </c>
      <c r="G2037" s="0" t="str">
        <f aca="false">LEFT(B2037,2)</f>
        <v>26</v>
      </c>
      <c r="H2037" s="0" t="str">
        <f aca="false">I2037&amp;"_"&amp;G2037&amp;"_"&amp;F2037</f>
        <v>StorVandsalamander_26_20181003_DL2018091_DL2018056_BorupgaardGym_FrederiksværkGym_koersel2</v>
      </c>
      <c r="I2037" s="61" t="str">
        <f aca="false">MID(RIGHT(B2037,LEN(B2037)-3),1,FIND("_",RIGHT(B2037,LEN(B2037)-3))-1)</f>
        <v>StorVandsalamander</v>
      </c>
      <c r="J2037" s="61" t="str">
        <f aca="false">TRIM(SUBSTITUTE(RIGHT(B2037,FIND(I2037,B2037)+1),"_",""))</f>
        <v>18056</v>
      </c>
      <c r="K2037" s="0" t="str">
        <f aca="false">IFERROR(VALUE(SUBSTITUTE(E2037,".",",")),E2037)</f>
        <v>No Ct</v>
      </c>
      <c r="L2037" s="61" t="str">
        <f aca="false">IF(J2037="PosK",SUMIFS(K:K,J:J,"PosK",H:H,H2037),"")</f>
        <v/>
      </c>
      <c r="M2037" s="61" t="str">
        <f aca="false">IF(J2037="PosK",SUMIFS(K:K,J:J,"NegK",H:H,H2037),"")</f>
        <v/>
      </c>
      <c r="N2037" s="61" t="str">
        <f aca="false">IF(J2037="PosK",SUMIFS(K:K,J:J,"eDNA",H:H,H2037),"")</f>
        <v/>
      </c>
      <c r="P2037" s="62"/>
      <c r="T2037" s="63"/>
      <c r="W2037" s="64"/>
    </row>
    <row r="2038" customFormat="false" ht="14.25" hidden="false" customHeight="false" outlineLevel="0" collapsed="false">
      <c r="A2038" s="0" t="s">
        <v>856</v>
      </c>
      <c r="B2038" s="52" t="s">
        <v>1029</v>
      </c>
      <c r="C2038" s="52" t="s">
        <v>743</v>
      </c>
      <c r="D2038" s="53" t="n">
        <v>0.1</v>
      </c>
      <c r="E2038" s="53" t="n">
        <v>48.38</v>
      </c>
      <c r="F2038" s="0" t="s">
        <v>1261</v>
      </c>
      <c r="G2038" s="0" t="str">
        <f aca="false">LEFT(B2038,2)</f>
        <v>27</v>
      </c>
      <c r="H2038" s="0" t="str">
        <f aca="false">I2038&amp;"_"&amp;G2038&amp;"_"&amp;F2038</f>
        <v>Strandtudse_27_20181003_DL2018091_DL2018056_BorupgaardGym_FrederiksværkGym_koersel2</v>
      </c>
      <c r="I2038" s="61" t="str">
        <f aca="false">MID(RIGHT(B2038,LEN(B2038)-3),1,FIND("_",RIGHT(B2038,LEN(B2038)-3))-1)</f>
        <v>Strandtudse</v>
      </c>
      <c r="J2038" s="61" t="str">
        <f aca="false">TRIM(SUBSTITUTE(RIGHT(B2038,FIND(I2038,B2038)+1),"_",""))</f>
        <v>PosK</v>
      </c>
      <c r="K2038" s="0" t="n">
        <f aca="false">IFERROR(VALUE(SUBSTITUTE(E2038,".",",")),E2038)</f>
        <v>48.38</v>
      </c>
      <c r="L2038" s="61" t="n">
        <f aca="false">IF(J2038="PosK",SUMIFS(K:K,J:J,"PosK",H:H,H2038),"")</f>
        <v>48.38</v>
      </c>
      <c r="M2038" s="61" t="n">
        <f aca="false">IF(J2038="PosK",SUMIFS(K:K,J:J,"NegK",H:H,H2038),"")</f>
        <v>0</v>
      </c>
      <c r="N2038" s="61" t="n">
        <f aca="false">IF(J2038="PosK",SUMIFS(K:K,J:J,"eDNA",H:H,H2038),"")</f>
        <v>0</v>
      </c>
      <c r="P2038" s="62" t="n">
        <f aca="false">IF(K2040="No Ct",0,K2040)</f>
        <v>0</v>
      </c>
      <c r="Q2038" s="62" t="n">
        <f aca="false">IF(K2041="No Ct",0,K2041)</f>
        <v>0</v>
      </c>
      <c r="R2038" s="0" t="str">
        <f aca="false">IF(AND(L2038&gt;0,M2038=0),"Valid","Invalid")</f>
        <v>Valid</v>
      </c>
      <c r="S2038" s="0" t="str">
        <f aca="false">IF(OR(P2038&gt;1,Q2038&gt;1),"Present","Absent")</f>
        <v>Absent</v>
      </c>
      <c r="T2038" s="63" t="str">
        <f aca="false">IF(OR(AND(P2038&gt;1,P2038&lt;41),AND(Q2038&gt;1,Q2038&lt;41)),"Ct&lt;41","Ct&gt;41")</f>
        <v>Ct&gt;41</v>
      </c>
      <c r="U2038" s="0" t="str">
        <f aca="false">I2038</f>
        <v>Strandtudse</v>
      </c>
      <c r="V2038" s="0" t="str">
        <f aca="false">MID(F2038,10,9)</f>
        <v>DL2018091</v>
      </c>
      <c r="W2038" s="64" t="str">
        <f aca="false">V2038&amp;"_"&amp;U2038&amp;"_"&amp;R2038&amp;"_"&amp;S2038&amp;"_"&amp;T2038</f>
        <v>DL2018091_Strandtudse_Valid_Absent_Ct&gt;41</v>
      </c>
    </row>
    <row r="2039" customFormat="false" ht="14.25" hidden="false" customHeight="false" outlineLevel="0" collapsed="false">
      <c r="A2039" s="0" t="s">
        <v>858</v>
      </c>
      <c r="B2039" s="52" t="s">
        <v>1030</v>
      </c>
      <c r="C2039" s="52" t="s">
        <v>747</v>
      </c>
      <c r="D2039" s="53" t="n">
        <v>0.1</v>
      </c>
      <c r="E2039" s="53" t="s">
        <v>748</v>
      </c>
      <c r="F2039" s="0" t="s">
        <v>1261</v>
      </c>
      <c r="G2039" s="0" t="str">
        <f aca="false">LEFT(B2039,2)</f>
        <v>27</v>
      </c>
      <c r="H2039" s="0" t="str">
        <f aca="false">I2039&amp;"_"&amp;G2039&amp;"_"&amp;F2039</f>
        <v>Strandtudse_27_20181003_DL2018091_DL2018056_BorupgaardGym_FrederiksværkGym_koersel2</v>
      </c>
      <c r="I2039" s="61" t="str">
        <f aca="false">MID(RIGHT(B2039,LEN(B2039)-3),1,FIND("_",RIGHT(B2039,LEN(B2039)-3))-1)</f>
        <v>Strandtudse</v>
      </c>
      <c r="J2039" s="61" t="str">
        <f aca="false">TRIM(SUBSTITUTE(RIGHT(B2039,FIND(I2039,B2039)+1),"_",""))</f>
        <v>NegK</v>
      </c>
      <c r="K2039" s="0" t="str">
        <f aca="false">IFERROR(VALUE(SUBSTITUTE(E2039,".",",")),E2039)</f>
        <v>No Ct</v>
      </c>
      <c r="L2039" s="61" t="str">
        <f aca="false">IF(J2039="PosK",SUMIFS(K:K,J:J,"PosK",H:H,H2039),"")</f>
        <v/>
      </c>
      <c r="M2039" s="61" t="str">
        <f aca="false">IF(J2039="PosK",SUMIFS(K:K,J:J,"NegK",H:H,H2039),"")</f>
        <v/>
      </c>
      <c r="N2039" s="61" t="str">
        <f aca="false">IF(J2039="PosK",SUMIFS(K:K,J:J,"eDNA",H:H,H2039),"")</f>
        <v/>
      </c>
    </row>
    <row r="2040" customFormat="false" ht="14.25" hidden="false" customHeight="false" outlineLevel="0" collapsed="false">
      <c r="A2040" s="0" t="s">
        <v>860</v>
      </c>
      <c r="B2040" s="52" t="s">
        <v>1284</v>
      </c>
      <c r="C2040" s="52" t="s">
        <v>751</v>
      </c>
      <c r="D2040" s="53" t="n">
        <v>0.1</v>
      </c>
      <c r="E2040" s="53" t="s">
        <v>748</v>
      </c>
      <c r="F2040" s="0" t="s">
        <v>1261</v>
      </c>
      <c r="G2040" s="0" t="str">
        <f aca="false">LEFT(B2040,2)</f>
        <v>27</v>
      </c>
      <c r="H2040" s="0" t="str">
        <f aca="false">I2040&amp;"_"&amp;G2040&amp;"_"&amp;F2040</f>
        <v>Strandtudse_27_20181003_DL2018091_DL2018056_BorupgaardGym_FrederiksværkGym_koersel2</v>
      </c>
      <c r="I2040" s="61" t="str">
        <f aca="false">MID(RIGHT(B2040,LEN(B2040)-3),1,FIND("_",RIGHT(B2040,LEN(B2040)-3))-1)</f>
        <v>Strandtudse</v>
      </c>
      <c r="J2040" s="61" t="str">
        <f aca="false">TRIM(SUBSTITUTE(RIGHT(B2040,FIND(I2040,B2040)+1),"_",""))</f>
        <v>18056</v>
      </c>
      <c r="K2040" s="0" t="str">
        <f aca="false">IFERROR(VALUE(SUBSTITUTE(E2040,".",",")),E2040)</f>
        <v>No Ct</v>
      </c>
      <c r="L2040" s="61" t="str">
        <f aca="false">IF(J2040="PosK",SUMIFS(K:K,J:J,"PosK",H:H,H2040),"")</f>
        <v/>
      </c>
      <c r="M2040" s="61" t="str">
        <f aca="false">IF(J2040="PosK",SUMIFS(K:K,J:J,"NegK",H:H,H2040),"")</f>
        <v/>
      </c>
      <c r="N2040" s="61" t="str">
        <f aca="false">IF(J2040="PosK",SUMIFS(K:K,J:J,"eDNA",H:H,H2040),"")</f>
        <v/>
      </c>
      <c r="Q2040" s="62"/>
    </row>
    <row r="2041" customFormat="false" ht="14.25" hidden="false" customHeight="false" outlineLevel="0" collapsed="false">
      <c r="A2041" s="0" t="s">
        <v>862</v>
      </c>
      <c r="B2041" s="52" t="s">
        <v>1284</v>
      </c>
      <c r="C2041" s="52" t="s">
        <v>751</v>
      </c>
      <c r="D2041" s="53" t="n">
        <v>0.1</v>
      </c>
      <c r="E2041" s="53" t="s">
        <v>748</v>
      </c>
      <c r="F2041" s="0" t="s">
        <v>1261</v>
      </c>
      <c r="G2041" s="0" t="str">
        <f aca="false">LEFT(B2041,2)</f>
        <v>27</v>
      </c>
      <c r="H2041" s="0" t="str">
        <f aca="false">I2041&amp;"_"&amp;G2041&amp;"_"&amp;F2041</f>
        <v>Strandtudse_27_20181003_DL2018091_DL2018056_BorupgaardGym_FrederiksværkGym_koersel2</v>
      </c>
      <c r="I2041" s="61" t="str">
        <f aca="false">MID(RIGHT(B2041,LEN(B2041)-3),1,FIND("_",RIGHT(B2041,LEN(B2041)-3))-1)</f>
        <v>Strandtudse</v>
      </c>
      <c r="J2041" s="61" t="str">
        <f aca="false">TRIM(SUBSTITUTE(RIGHT(B2041,FIND(I2041,B2041)+1),"_",""))</f>
        <v>18056</v>
      </c>
      <c r="K2041" s="0" t="str">
        <f aca="false">IFERROR(VALUE(SUBSTITUTE(E2041,".",",")),E2041)</f>
        <v>No Ct</v>
      </c>
      <c r="L2041" s="61" t="str">
        <f aca="false">IF(J2041="PosK",SUMIFS(K:K,J:J,"PosK",H:H,H2041),"")</f>
        <v/>
      </c>
      <c r="M2041" s="61" t="str">
        <f aca="false">IF(J2041="PosK",SUMIFS(K:K,J:J,"NegK",H:H,H2041),"")</f>
        <v/>
      </c>
      <c r="N2041" s="61" t="str">
        <f aca="false">IF(J2041="PosK",SUMIFS(K:K,J:J,"eDNA",H:H,H2041),"")</f>
        <v/>
      </c>
      <c r="P2041" s="62"/>
      <c r="T2041" s="63"/>
      <c r="W2041" s="64"/>
    </row>
    <row r="2042" customFormat="false" ht="14.25" hidden="false" customHeight="false" outlineLevel="0" collapsed="false">
      <c r="A2042" s="0" t="s">
        <v>863</v>
      </c>
      <c r="B2042" s="52" t="s">
        <v>1033</v>
      </c>
      <c r="C2042" s="52" t="s">
        <v>743</v>
      </c>
      <c r="D2042" s="53" t="n">
        <v>0.1</v>
      </c>
      <c r="E2042" s="53" t="s">
        <v>748</v>
      </c>
      <c r="F2042" s="0" t="s">
        <v>1261</v>
      </c>
      <c r="G2042" s="0" t="str">
        <f aca="false">LEFT(B2042,2)</f>
        <v>28</v>
      </c>
      <c r="H2042" s="0" t="str">
        <f aca="false">I2042&amp;"_"&amp;G2042&amp;"_"&amp;F2042</f>
        <v>GroenbrogetTudse_28_20181003_DL2018091_DL2018056_BorupgaardGym_FrederiksværkGym_koersel2</v>
      </c>
      <c r="I2042" s="61" t="str">
        <f aca="false">MID(RIGHT(B2042,LEN(B2042)-3),1,FIND("_",RIGHT(B2042,LEN(B2042)-3))-1)</f>
        <v>GroenbrogetTudse</v>
      </c>
      <c r="J2042" s="61" t="str">
        <f aca="false">TRIM(SUBSTITUTE(RIGHT(B2042,FIND(I2042,B2042)+1),"_",""))</f>
        <v>PosK</v>
      </c>
      <c r="K2042" s="0" t="str">
        <f aca="false">IFERROR(VALUE(SUBSTITUTE(E2042,".",",")),E2042)</f>
        <v>No Ct</v>
      </c>
      <c r="L2042" s="61" t="n">
        <f aca="false">IF(J2042="PosK",SUMIFS(K:K,J:J,"PosK",H:H,H2042),"")</f>
        <v>34.87</v>
      </c>
      <c r="M2042" s="61" t="n">
        <f aca="false">IF(J2042="PosK",SUMIFS(K:K,J:J,"NegK",H:H,H2042),"")</f>
        <v>0</v>
      </c>
      <c r="N2042" s="61" t="n">
        <f aca="false">IF(J2042="PosK",SUMIFS(K:K,J:J,"eDNA",H:H,H2042),"")</f>
        <v>0</v>
      </c>
      <c r="P2042" s="62" t="n">
        <f aca="false">IF(K2044="No Ct",0,K2044)</f>
        <v>0</v>
      </c>
      <c r="Q2042" s="62" t="n">
        <f aca="false">IF(K2045="No Ct",0,K2045)</f>
        <v>0</v>
      </c>
      <c r="R2042" s="0" t="str">
        <f aca="false">IF(AND(L2042&gt;0,M2042=0),"Valid","Invalid")</f>
        <v>Valid</v>
      </c>
      <c r="S2042" s="0" t="str">
        <f aca="false">IF(OR(P2042&gt;1,Q2042&gt;1),"Present","Absent")</f>
        <v>Absent</v>
      </c>
      <c r="T2042" s="63" t="str">
        <f aca="false">IF(OR(AND(P2042&gt;1,P2042&lt;41),AND(Q2042&gt;1,Q2042&lt;41)),"Ct&lt;41","Ct&gt;41")</f>
        <v>Ct&gt;41</v>
      </c>
      <c r="U2042" s="0" t="str">
        <f aca="false">I2042</f>
        <v>GroenbrogetTudse</v>
      </c>
      <c r="V2042" s="0" t="str">
        <f aca="false">MID(F2042,10,9)</f>
        <v>DL2018091</v>
      </c>
      <c r="W2042" s="64" t="str">
        <f aca="false">V2042&amp;"_"&amp;U2042&amp;"_"&amp;R2042&amp;"_"&amp;S2042&amp;"_"&amp;T2042</f>
        <v>DL2018091_GroenbrogetTudse_Valid_Absent_Ct&gt;41</v>
      </c>
    </row>
    <row r="2043" customFormat="false" ht="14.25" hidden="false" customHeight="false" outlineLevel="0" collapsed="false">
      <c r="A2043" s="0" t="s">
        <v>865</v>
      </c>
      <c r="B2043" s="52" t="s">
        <v>1034</v>
      </c>
      <c r="C2043" s="52" t="s">
        <v>747</v>
      </c>
      <c r="D2043" s="53" t="n">
        <v>0.1</v>
      </c>
      <c r="E2043" s="53" t="s">
        <v>748</v>
      </c>
      <c r="F2043" s="0" t="s">
        <v>1261</v>
      </c>
      <c r="G2043" s="0" t="str">
        <f aca="false">LEFT(B2043,2)</f>
        <v>28</v>
      </c>
      <c r="H2043" s="0" t="str">
        <f aca="false">I2043&amp;"_"&amp;G2043&amp;"_"&amp;F2043</f>
        <v>GroenbrogetTudse_28_20181003_DL2018091_DL2018056_BorupgaardGym_FrederiksværkGym_koersel2</v>
      </c>
      <c r="I2043" s="61" t="str">
        <f aca="false">MID(RIGHT(B2043,LEN(B2043)-3),1,FIND("_",RIGHT(B2043,LEN(B2043)-3))-1)</f>
        <v>GroenbrogetTudse</v>
      </c>
      <c r="J2043" s="61" t="str">
        <f aca="false">TRIM(SUBSTITUTE(RIGHT(B2043,FIND(I2043,B2043)+1),"_",""))</f>
        <v>NegK</v>
      </c>
      <c r="K2043" s="0" t="str">
        <f aca="false">IFERROR(VALUE(SUBSTITUTE(E2043,".",",")),E2043)</f>
        <v>No Ct</v>
      </c>
      <c r="L2043" s="61" t="str">
        <f aca="false">IF(J2043="PosK",SUMIFS(K:K,J:J,"PosK",H:H,H2043),"")</f>
        <v/>
      </c>
      <c r="M2043" s="61" t="str">
        <f aca="false">IF(J2043="PosK",SUMIFS(K:K,J:J,"NegK",H:H,H2043),"")</f>
        <v/>
      </c>
      <c r="N2043" s="61" t="str">
        <f aca="false">IF(J2043="PosK",SUMIFS(K:K,J:J,"eDNA",H:H,H2043),"")</f>
        <v/>
      </c>
    </row>
    <row r="2044" customFormat="false" ht="14.25" hidden="false" customHeight="false" outlineLevel="0" collapsed="false">
      <c r="A2044" s="0" t="s">
        <v>867</v>
      </c>
      <c r="B2044" s="52" t="s">
        <v>1285</v>
      </c>
      <c r="C2044" s="52" t="s">
        <v>751</v>
      </c>
      <c r="D2044" s="53" t="n">
        <v>0.1</v>
      </c>
      <c r="E2044" s="53" t="s">
        <v>748</v>
      </c>
      <c r="F2044" s="0" t="s">
        <v>1261</v>
      </c>
      <c r="G2044" s="0" t="str">
        <f aca="false">LEFT(B2044,2)</f>
        <v>28</v>
      </c>
      <c r="H2044" s="0" t="str">
        <f aca="false">I2044&amp;"_"&amp;G2044&amp;"_"&amp;F2044</f>
        <v>GroenbrogetTudse_28_20181003_DL2018091_DL2018056_BorupgaardGym_FrederiksværkGym_koersel2</v>
      </c>
      <c r="I2044" s="61" t="str">
        <f aca="false">MID(RIGHT(B2044,LEN(B2044)-3),1,FIND("_",RIGHT(B2044,LEN(B2044)-3))-1)</f>
        <v>GroenbrogetTudse</v>
      </c>
      <c r="J2044" s="61" t="str">
        <f aca="false">TRIM(SUBSTITUTE(RIGHT(B2044,FIND(I2044,B2044)+1),"_",""))</f>
        <v>18056</v>
      </c>
      <c r="K2044" s="0" t="str">
        <f aca="false">IFERROR(VALUE(SUBSTITUTE(E2044,".",",")),E2044)</f>
        <v>No Ct</v>
      </c>
      <c r="L2044" s="61" t="str">
        <f aca="false">IF(J2044="PosK",SUMIFS(K:K,J:J,"PosK",H:H,H2044),"")</f>
        <v/>
      </c>
      <c r="M2044" s="61" t="str">
        <f aca="false">IF(J2044="PosK",SUMIFS(K:K,J:J,"NegK",H:H,H2044),"")</f>
        <v/>
      </c>
      <c r="N2044" s="61" t="str">
        <f aca="false">IF(J2044="PosK",SUMIFS(K:K,J:J,"eDNA",H:H,H2044),"")</f>
        <v/>
      </c>
      <c r="Q2044" s="62"/>
    </row>
    <row r="2045" customFormat="false" ht="14.25" hidden="false" customHeight="false" outlineLevel="0" collapsed="false">
      <c r="A2045" s="0" t="s">
        <v>869</v>
      </c>
      <c r="B2045" s="52" t="s">
        <v>1285</v>
      </c>
      <c r="C2045" s="52" t="s">
        <v>751</v>
      </c>
      <c r="D2045" s="53" t="n">
        <v>0.1</v>
      </c>
      <c r="E2045" s="53" t="s">
        <v>748</v>
      </c>
      <c r="F2045" s="0" t="s">
        <v>1261</v>
      </c>
      <c r="G2045" s="0" t="str">
        <f aca="false">LEFT(B2045,2)</f>
        <v>28</v>
      </c>
      <c r="H2045" s="0" t="str">
        <f aca="false">I2045&amp;"_"&amp;G2045&amp;"_"&amp;F2045</f>
        <v>GroenbrogetTudse_28_20181003_DL2018091_DL2018056_BorupgaardGym_FrederiksværkGym_koersel2</v>
      </c>
      <c r="I2045" s="61" t="str">
        <f aca="false">MID(RIGHT(B2045,LEN(B2045)-3),1,FIND("_",RIGHT(B2045,LEN(B2045)-3))-1)</f>
        <v>GroenbrogetTudse</v>
      </c>
      <c r="J2045" s="61" t="str">
        <f aca="false">TRIM(SUBSTITUTE(RIGHT(B2045,FIND(I2045,B2045)+1),"_",""))</f>
        <v>18056</v>
      </c>
      <c r="K2045" s="0" t="str">
        <f aca="false">IFERROR(VALUE(SUBSTITUTE(E2045,".",",")),E2045)</f>
        <v>No Ct</v>
      </c>
      <c r="L2045" s="61" t="str">
        <f aca="false">IF(J2045="PosK",SUMIFS(K:K,J:J,"PosK",H:H,H2045),"")</f>
        <v/>
      </c>
      <c r="M2045" s="61" t="str">
        <f aca="false">IF(J2045="PosK",SUMIFS(K:K,J:J,"NegK",H:H,H2045),"")</f>
        <v/>
      </c>
      <c r="N2045" s="61" t="str">
        <f aca="false">IF(J2045="PosK",SUMIFS(K:K,J:J,"eDNA",H:H,H2045),"")</f>
        <v/>
      </c>
      <c r="P2045" s="62"/>
      <c r="T2045" s="63"/>
      <c r="W2045" s="64"/>
    </row>
    <row r="2046" customFormat="false" ht="14.25" hidden="false" customHeight="false" outlineLevel="0" collapsed="false">
      <c r="A2046" s="0" t="s">
        <v>870</v>
      </c>
      <c r="B2046" s="52" t="s">
        <v>1037</v>
      </c>
      <c r="C2046" s="52" t="s">
        <v>743</v>
      </c>
      <c r="D2046" s="53" t="n">
        <v>0.1</v>
      </c>
      <c r="E2046" s="53" t="s">
        <v>748</v>
      </c>
      <c r="F2046" s="0" t="s">
        <v>1261</v>
      </c>
      <c r="G2046" s="0" t="str">
        <f aca="false">LEFT(B2046,2)</f>
        <v>29</v>
      </c>
      <c r="H2046" s="0" t="str">
        <f aca="false">I2046&amp;"_"&amp;G2046&amp;"_"&amp;F2046</f>
        <v>Loevfroe_29_20181003_DL2018091_DL2018056_BorupgaardGym_FrederiksværkGym_koersel2</v>
      </c>
      <c r="I2046" s="61" t="str">
        <f aca="false">MID(RIGHT(B2046,LEN(B2046)-3),1,FIND("_",RIGHT(B2046,LEN(B2046)-3))-1)</f>
        <v>Loevfroe</v>
      </c>
      <c r="J2046" s="61" t="str">
        <f aca="false">TRIM(SUBSTITUTE(RIGHT(B2046,FIND(I2046,B2046)+1),"_",""))</f>
        <v>PosK</v>
      </c>
      <c r="K2046" s="0" t="str">
        <f aca="false">IFERROR(VALUE(SUBSTITUTE(E2046,".",",")),E2046)</f>
        <v>No Ct</v>
      </c>
      <c r="L2046" s="61" t="n">
        <f aca="false">IF(J2046="PosK",SUMIFS(K:K,J:J,"PosK",H:H,H2046),"")</f>
        <v>26.65</v>
      </c>
      <c r="M2046" s="61" t="n">
        <f aca="false">IF(J2046="PosK",SUMIFS(K:K,J:J,"NegK",H:H,H2046),"")</f>
        <v>0</v>
      </c>
      <c r="N2046" s="61" t="n">
        <f aca="false">IF(J2046="PosK",SUMIFS(K:K,J:J,"eDNA",H:H,H2046),"")</f>
        <v>0</v>
      </c>
      <c r="P2046" s="62" t="n">
        <f aca="false">IF(K2048="No Ct",0,K2048)</f>
        <v>0</v>
      </c>
      <c r="Q2046" s="62" t="n">
        <f aca="false">IF(K2049="No Ct",0,K2049)</f>
        <v>0</v>
      </c>
      <c r="R2046" s="0" t="str">
        <f aca="false">IF(AND(L2046&gt;0,M2046=0),"Valid","Invalid")</f>
        <v>Valid</v>
      </c>
      <c r="S2046" s="0" t="str">
        <f aca="false">IF(OR(P2046&gt;1,Q2046&gt;1),"Present","Absent")</f>
        <v>Absent</v>
      </c>
      <c r="T2046" s="63" t="str">
        <f aca="false">IF(OR(AND(P2046&gt;1,P2046&lt;41),AND(Q2046&gt;1,Q2046&lt;41)),"Ct&lt;41","Ct&gt;41")</f>
        <v>Ct&gt;41</v>
      </c>
      <c r="U2046" s="0" t="str">
        <f aca="false">I2046</f>
        <v>Loevfroe</v>
      </c>
      <c r="V2046" s="0" t="str">
        <f aca="false">MID(F2046,10,9)</f>
        <v>DL2018091</v>
      </c>
      <c r="W2046" s="64" t="str">
        <f aca="false">V2046&amp;"_"&amp;U2046&amp;"_"&amp;R2046&amp;"_"&amp;S2046&amp;"_"&amp;T2046</f>
        <v>DL2018091_Loevfroe_Valid_Absent_Ct&gt;41</v>
      </c>
    </row>
    <row r="2047" customFormat="false" ht="14.25" hidden="false" customHeight="false" outlineLevel="0" collapsed="false">
      <c r="A2047" s="0" t="s">
        <v>872</v>
      </c>
      <c r="B2047" s="52" t="s">
        <v>1038</v>
      </c>
      <c r="C2047" s="52" t="s">
        <v>747</v>
      </c>
      <c r="D2047" s="53" t="n">
        <v>0.1</v>
      </c>
      <c r="E2047" s="53" t="s">
        <v>748</v>
      </c>
      <c r="F2047" s="0" t="s">
        <v>1261</v>
      </c>
      <c r="G2047" s="0" t="str">
        <f aca="false">LEFT(B2047,2)</f>
        <v>29</v>
      </c>
      <c r="H2047" s="0" t="str">
        <f aca="false">I2047&amp;"_"&amp;G2047&amp;"_"&amp;F2047</f>
        <v>Loevfroe_29_20181003_DL2018091_DL2018056_BorupgaardGym_FrederiksværkGym_koersel2</v>
      </c>
      <c r="I2047" s="61" t="str">
        <f aca="false">MID(RIGHT(B2047,LEN(B2047)-3),1,FIND("_",RIGHT(B2047,LEN(B2047)-3))-1)</f>
        <v>Loevfroe</v>
      </c>
      <c r="J2047" s="61" t="str">
        <f aca="false">TRIM(SUBSTITUTE(RIGHT(B2047,FIND(I2047,B2047)+1),"_",""))</f>
        <v>NegK</v>
      </c>
      <c r="K2047" s="0" t="str">
        <f aca="false">IFERROR(VALUE(SUBSTITUTE(E2047,".",",")),E2047)</f>
        <v>No Ct</v>
      </c>
      <c r="L2047" s="61" t="str">
        <f aca="false">IF(J2047="PosK",SUMIFS(K:K,J:J,"PosK",H:H,H2047),"")</f>
        <v/>
      </c>
      <c r="M2047" s="61" t="str">
        <f aca="false">IF(J2047="PosK",SUMIFS(K:K,J:J,"NegK",H:H,H2047),"")</f>
        <v/>
      </c>
      <c r="N2047" s="61" t="str">
        <f aca="false">IF(J2047="PosK",SUMIFS(K:K,J:J,"eDNA",H:H,H2047),"")</f>
        <v/>
      </c>
    </row>
    <row r="2048" customFormat="false" ht="14.25" hidden="false" customHeight="false" outlineLevel="0" collapsed="false">
      <c r="A2048" s="0" t="s">
        <v>874</v>
      </c>
      <c r="B2048" s="52" t="s">
        <v>1286</v>
      </c>
      <c r="C2048" s="52" t="s">
        <v>751</v>
      </c>
      <c r="D2048" s="53" t="n">
        <v>0.1</v>
      </c>
      <c r="E2048" s="53" t="s">
        <v>748</v>
      </c>
      <c r="F2048" s="0" t="s">
        <v>1261</v>
      </c>
      <c r="G2048" s="0" t="str">
        <f aca="false">LEFT(B2048,2)</f>
        <v>29</v>
      </c>
      <c r="H2048" s="0" t="str">
        <f aca="false">I2048&amp;"_"&amp;G2048&amp;"_"&amp;F2048</f>
        <v>Loevfroe_29_20181003_DL2018091_DL2018056_BorupgaardGym_FrederiksværkGym_koersel2</v>
      </c>
      <c r="I2048" s="61" t="str">
        <f aca="false">MID(RIGHT(B2048,LEN(B2048)-3),1,FIND("_",RIGHT(B2048,LEN(B2048)-3))-1)</f>
        <v>Loevfroe</v>
      </c>
      <c r="J2048" s="61" t="str">
        <f aca="false">TRIM(SUBSTITUTE(RIGHT(B2048,FIND(I2048,B2048)+1),"_",""))</f>
        <v>18056</v>
      </c>
      <c r="K2048" s="0" t="str">
        <f aca="false">IFERROR(VALUE(SUBSTITUTE(E2048,".",",")),E2048)</f>
        <v>No Ct</v>
      </c>
      <c r="L2048" s="61" t="str">
        <f aca="false">IF(J2048="PosK",SUMIFS(K:K,J:J,"PosK",H:H,H2048),"")</f>
        <v/>
      </c>
      <c r="M2048" s="61" t="str">
        <f aca="false">IF(J2048="PosK",SUMIFS(K:K,J:J,"NegK",H:H,H2048),"")</f>
        <v/>
      </c>
      <c r="N2048" s="61" t="str">
        <f aca="false">IF(J2048="PosK",SUMIFS(K:K,J:J,"eDNA",H:H,H2048),"")</f>
        <v/>
      </c>
      <c r="Q2048" s="62"/>
    </row>
    <row r="2049" customFormat="false" ht="14.25" hidden="false" customHeight="false" outlineLevel="0" collapsed="false">
      <c r="A2049" s="0" t="s">
        <v>876</v>
      </c>
      <c r="B2049" s="52" t="s">
        <v>1286</v>
      </c>
      <c r="C2049" s="52" t="s">
        <v>751</v>
      </c>
      <c r="D2049" s="53" t="n">
        <v>0.1</v>
      </c>
      <c r="E2049" s="53" t="s">
        <v>748</v>
      </c>
      <c r="F2049" s="0" t="s">
        <v>1261</v>
      </c>
      <c r="G2049" s="0" t="str">
        <f aca="false">LEFT(B2049,2)</f>
        <v>29</v>
      </c>
      <c r="H2049" s="0" t="str">
        <f aca="false">I2049&amp;"_"&amp;G2049&amp;"_"&amp;F2049</f>
        <v>Loevfroe_29_20181003_DL2018091_DL2018056_BorupgaardGym_FrederiksværkGym_koersel2</v>
      </c>
      <c r="I2049" s="61" t="str">
        <f aca="false">MID(RIGHT(B2049,LEN(B2049)-3),1,FIND("_",RIGHT(B2049,LEN(B2049)-3))-1)</f>
        <v>Loevfroe</v>
      </c>
      <c r="J2049" s="61" t="str">
        <f aca="false">TRIM(SUBSTITUTE(RIGHT(B2049,FIND(I2049,B2049)+1),"_",""))</f>
        <v>18056</v>
      </c>
      <c r="K2049" s="0" t="str">
        <f aca="false">IFERROR(VALUE(SUBSTITUTE(E2049,".",",")),E2049)</f>
        <v>No Ct</v>
      </c>
      <c r="L2049" s="61" t="str">
        <f aca="false">IF(J2049="PosK",SUMIFS(K:K,J:J,"PosK",H:H,H2049),"")</f>
        <v/>
      </c>
      <c r="M2049" s="61" t="str">
        <f aca="false">IF(J2049="PosK",SUMIFS(K:K,J:J,"NegK",H:H,H2049),"")</f>
        <v/>
      </c>
      <c r="N2049" s="61" t="str">
        <f aca="false">IF(J2049="PosK",SUMIFS(K:K,J:J,"eDNA",H:H,H2049),"")</f>
        <v/>
      </c>
      <c r="P2049" s="62"/>
      <c r="T2049" s="63"/>
      <c r="W2049" s="64"/>
    </row>
    <row r="2050" customFormat="false" ht="14.25" hidden="false" customHeight="false" outlineLevel="0" collapsed="false">
      <c r="A2050" s="0" t="s">
        <v>877</v>
      </c>
      <c r="B2050" s="52" t="s">
        <v>1041</v>
      </c>
      <c r="C2050" s="52" t="s">
        <v>743</v>
      </c>
      <c r="D2050" s="53" t="n">
        <v>0.1</v>
      </c>
      <c r="E2050" s="53" t="n">
        <v>28.12</v>
      </c>
      <c r="F2050" s="0" t="s">
        <v>1261</v>
      </c>
      <c r="G2050" s="0" t="str">
        <f aca="false">LEFT(B2050,2)</f>
        <v>30</v>
      </c>
      <c r="H2050" s="0" t="str">
        <f aca="false">I2050&amp;"_"&amp;G2050&amp;"_"&amp;F2050</f>
        <v>Klokkefroe_30_20181003_DL2018091_DL2018056_BorupgaardGym_FrederiksværkGym_koersel2</v>
      </c>
      <c r="I2050" s="61" t="str">
        <f aca="false">MID(RIGHT(B2050,LEN(B2050)-3),1,FIND("_",RIGHT(B2050,LEN(B2050)-3))-1)</f>
        <v>Klokkefroe</v>
      </c>
      <c r="J2050" s="61" t="str">
        <f aca="false">TRIM(SUBSTITUTE(RIGHT(B2050,FIND(I2050,B2050)+1),"_",""))</f>
        <v>PosK</v>
      </c>
      <c r="K2050" s="0" t="n">
        <f aca="false">IFERROR(VALUE(SUBSTITUTE(E2050,".",",")),E2050)</f>
        <v>28.12</v>
      </c>
      <c r="L2050" s="61" t="n">
        <f aca="false">IF(J2050="PosK",SUMIFS(K:K,J:J,"PosK",H:H,H2050),"")</f>
        <v>55.48</v>
      </c>
      <c r="M2050" s="61" t="n">
        <f aca="false">IF(J2050="PosK",SUMIFS(K:K,J:J,"NegK",H:H,H2050),"")</f>
        <v>0</v>
      </c>
      <c r="N2050" s="61" t="n">
        <f aca="false">IF(J2050="PosK",SUMIFS(K:K,J:J,"eDNA",H:H,H2050),"")</f>
        <v>0</v>
      </c>
      <c r="P2050" s="62" t="n">
        <f aca="false">IF(K2052="No Ct",0,K2052)</f>
        <v>0</v>
      </c>
      <c r="Q2050" s="62" t="n">
        <f aca="false">IF(K2053="No Ct",0,K2053)</f>
        <v>0</v>
      </c>
      <c r="R2050" s="0" t="str">
        <f aca="false">IF(AND(L2050&gt;0,M2050=0),"Valid","Invalid")</f>
        <v>Valid</v>
      </c>
      <c r="S2050" s="0" t="str">
        <f aca="false">IF(OR(P2050&gt;1,Q2050&gt;1),"Present","Absent")</f>
        <v>Absent</v>
      </c>
      <c r="T2050" s="63" t="str">
        <f aca="false">IF(OR(AND(P2050&gt;1,P2050&lt;41),AND(Q2050&gt;1,Q2050&lt;41)),"Ct&lt;41","Ct&gt;41")</f>
        <v>Ct&gt;41</v>
      </c>
      <c r="U2050" s="0" t="str">
        <f aca="false">I2050</f>
        <v>Klokkefroe</v>
      </c>
      <c r="V2050" s="0" t="str">
        <f aca="false">MID(F2050,10,9)</f>
        <v>DL2018091</v>
      </c>
      <c r="W2050" s="64" t="str">
        <f aca="false">V2050&amp;"_"&amp;U2050&amp;"_"&amp;R2050&amp;"_"&amp;S2050&amp;"_"&amp;T2050</f>
        <v>DL2018091_Klokkefroe_Valid_Absent_Ct&gt;41</v>
      </c>
    </row>
    <row r="2051" customFormat="false" ht="14.25" hidden="false" customHeight="false" outlineLevel="0" collapsed="false">
      <c r="A2051" s="0" t="s">
        <v>879</v>
      </c>
      <c r="B2051" s="52" t="s">
        <v>1042</v>
      </c>
      <c r="C2051" s="52" t="s">
        <v>747</v>
      </c>
      <c r="D2051" s="53" t="n">
        <v>0.1</v>
      </c>
      <c r="E2051" s="53" t="s">
        <v>748</v>
      </c>
      <c r="F2051" s="0" t="s">
        <v>1261</v>
      </c>
      <c r="G2051" s="0" t="str">
        <f aca="false">LEFT(B2051,2)</f>
        <v>30</v>
      </c>
      <c r="H2051" s="0" t="str">
        <f aca="false">I2051&amp;"_"&amp;G2051&amp;"_"&amp;F2051</f>
        <v>Klokkefroe_30_20181003_DL2018091_DL2018056_BorupgaardGym_FrederiksværkGym_koersel2</v>
      </c>
      <c r="I2051" s="61" t="str">
        <f aca="false">MID(RIGHT(B2051,LEN(B2051)-3),1,FIND("_",RIGHT(B2051,LEN(B2051)-3))-1)</f>
        <v>Klokkefroe</v>
      </c>
      <c r="J2051" s="61" t="str">
        <f aca="false">TRIM(SUBSTITUTE(RIGHT(B2051,FIND(I2051,B2051)+1),"_",""))</f>
        <v>NegK</v>
      </c>
      <c r="K2051" s="0" t="str">
        <f aca="false">IFERROR(VALUE(SUBSTITUTE(E2051,".",",")),E2051)</f>
        <v>No Ct</v>
      </c>
      <c r="L2051" s="61" t="str">
        <f aca="false">IF(J2051="PosK",SUMIFS(K:K,J:J,"PosK",H:H,H2051),"")</f>
        <v/>
      </c>
      <c r="M2051" s="61" t="str">
        <f aca="false">IF(J2051="PosK",SUMIFS(K:K,J:J,"NegK",H:H,H2051),"")</f>
        <v/>
      </c>
      <c r="N2051" s="61" t="str">
        <f aca="false">IF(J2051="PosK",SUMIFS(K:K,J:J,"eDNA",H:H,H2051),"")</f>
        <v/>
      </c>
    </row>
    <row r="2052" customFormat="false" ht="14.25" hidden="false" customHeight="false" outlineLevel="0" collapsed="false">
      <c r="A2052" s="0" t="s">
        <v>881</v>
      </c>
      <c r="B2052" s="52" t="s">
        <v>1287</v>
      </c>
      <c r="C2052" s="52" t="s">
        <v>751</v>
      </c>
      <c r="D2052" s="53" t="n">
        <v>0.1</v>
      </c>
      <c r="E2052" s="53" t="s">
        <v>748</v>
      </c>
      <c r="F2052" s="0" t="s">
        <v>1261</v>
      </c>
      <c r="G2052" s="0" t="str">
        <f aca="false">LEFT(B2052,2)</f>
        <v>30</v>
      </c>
      <c r="H2052" s="0" t="str">
        <f aca="false">I2052&amp;"_"&amp;G2052&amp;"_"&amp;F2052</f>
        <v>Klokkefroe_30_20181003_DL2018091_DL2018056_BorupgaardGym_FrederiksværkGym_koersel2</v>
      </c>
      <c r="I2052" s="61" t="str">
        <f aca="false">MID(RIGHT(B2052,LEN(B2052)-3),1,FIND("_",RIGHT(B2052,LEN(B2052)-3))-1)</f>
        <v>Klokkefroe</v>
      </c>
      <c r="J2052" s="61" t="str">
        <f aca="false">TRIM(SUBSTITUTE(RIGHT(B2052,FIND(I2052,B2052)+1),"_",""))</f>
        <v>18056</v>
      </c>
      <c r="K2052" s="0" t="str">
        <f aca="false">IFERROR(VALUE(SUBSTITUTE(E2052,".",",")),E2052)</f>
        <v>No Ct</v>
      </c>
      <c r="L2052" s="61" t="str">
        <f aca="false">IF(J2052="PosK",SUMIFS(K:K,J:J,"PosK",H:H,H2052),"")</f>
        <v/>
      </c>
      <c r="M2052" s="61" t="str">
        <f aca="false">IF(J2052="PosK",SUMIFS(K:K,J:J,"NegK",H:H,H2052),"")</f>
        <v/>
      </c>
      <c r="N2052" s="61" t="str">
        <f aca="false">IF(J2052="PosK",SUMIFS(K:K,J:J,"eDNA",H:H,H2052),"")</f>
        <v/>
      </c>
      <c r="Q2052" s="62"/>
    </row>
    <row r="2053" customFormat="false" ht="14.25" hidden="false" customHeight="false" outlineLevel="0" collapsed="false">
      <c r="A2053" s="0" t="s">
        <v>883</v>
      </c>
      <c r="B2053" s="52" t="s">
        <v>1287</v>
      </c>
      <c r="C2053" s="52" t="s">
        <v>751</v>
      </c>
      <c r="D2053" s="53" t="n">
        <v>0.1</v>
      </c>
      <c r="E2053" s="53" t="s">
        <v>748</v>
      </c>
      <c r="F2053" s="0" t="s">
        <v>1261</v>
      </c>
      <c r="G2053" s="0" t="str">
        <f aca="false">LEFT(B2053,2)</f>
        <v>30</v>
      </c>
      <c r="H2053" s="0" t="str">
        <f aca="false">I2053&amp;"_"&amp;G2053&amp;"_"&amp;F2053</f>
        <v>Klokkefroe_30_20181003_DL2018091_DL2018056_BorupgaardGym_FrederiksværkGym_koersel2</v>
      </c>
      <c r="I2053" s="61" t="str">
        <f aca="false">MID(RIGHT(B2053,LEN(B2053)-3),1,FIND("_",RIGHT(B2053,LEN(B2053)-3))-1)</f>
        <v>Klokkefroe</v>
      </c>
      <c r="J2053" s="61" t="str">
        <f aca="false">TRIM(SUBSTITUTE(RIGHT(B2053,FIND(I2053,B2053)+1),"_",""))</f>
        <v>18056</v>
      </c>
      <c r="K2053" s="0" t="str">
        <f aca="false">IFERROR(VALUE(SUBSTITUTE(E2053,".",",")),E2053)</f>
        <v>No Ct</v>
      </c>
      <c r="L2053" s="61" t="str">
        <f aca="false">IF(J2053="PosK",SUMIFS(K:K,J:J,"PosK",H:H,H2053),"")</f>
        <v/>
      </c>
      <c r="M2053" s="61" t="str">
        <f aca="false">IF(J2053="PosK",SUMIFS(K:K,J:J,"NegK",H:H,H2053),"")</f>
        <v/>
      </c>
      <c r="N2053" s="61" t="str">
        <f aca="false">IF(J2053="PosK",SUMIFS(K:K,J:J,"eDNA",H:H,H2053),"")</f>
        <v/>
      </c>
      <c r="P2053" s="62"/>
      <c r="T2053" s="63"/>
      <c r="W2053" s="64"/>
    </row>
    <row r="2054" customFormat="false" ht="14.25" hidden="false" customHeight="false" outlineLevel="0" collapsed="false">
      <c r="A2054" s="0" t="s">
        <v>884</v>
      </c>
      <c r="B2054" s="52" t="s">
        <v>1045</v>
      </c>
      <c r="C2054" s="52" t="s">
        <v>743</v>
      </c>
      <c r="D2054" s="53" t="n">
        <v>0.1</v>
      </c>
      <c r="E2054" s="53" t="n">
        <v>34.64</v>
      </c>
      <c r="F2054" s="0" t="s">
        <v>1261</v>
      </c>
      <c r="G2054" s="0" t="str">
        <f aca="false">LEFT(B2054,2)</f>
        <v>31</v>
      </c>
      <c r="H2054" s="0" t="str">
        <f aca="false">I2054&amp;"_"&amp;G2054&amp;"_"&amp;F2054</f>
        <v>Bjergsalamander_31_20181003_DL2018091_DL2018056_BorupgaardGym_FrederiksværkGym_koersel2</v>
      </c>
      <c r="I2054" s="61" t="str">
        <f aca="false">MID(RIGHT(B2054,LEN(B2054)-3),1,FIND("_",RIGHT(B2054,LEN(B2054)-3))-1)</f>
        <v>Bjergsalamander</v>
      </c>
      <c r="J2054" s="61" t="str">
        <f aca="false">TRIM(SUBSTITUTE(RIGHT(B2054,FIND(I2054,B2054)+1),"_",""))</f>
        <v>PosK</v>
      </c>
      <c r="K2054" s="0" t="n">
        <f aca="false">IFERROR(VALUE(SUBSTITUTE(E2054,".",",")),E2054)</f>
        <v>34.64</v>
      </c>
      <c r="L2054" s="61" t="n">
        <f aca="false">IF(J2054="PosK",SUMIFS(K:K,J:J,"PosK",H:H,H2054),"")</f>
        <v>73.3</v>
      </c>
      <c r="M2054" s="61" t="n">
        <f aca="false">IF(J2054="PosK",SUMIFS(K:K,J:J,"NegK",H:H,H2054),"")</f>
        <v>0</v>
      </c>
      <c r="N2054" s="61" t="n">
        <f aca="false">IF(J2054="PosK",SUMIFS(K:K,J:J,"eDNA",H:H,H2054),"")</f>
        <v>0</v>
      </c>
      <c r="P2054" s="62" t="n">
        <f aca="false">IF(K2056="No Ct",0,K2056)</f>
        <v>0</v>
      </c>
      <c r="Q2054" s="62" t="n">
        <f aca="false">IF(K2057="No Ct",0,K2057)</f>
        <v>0</v>
      </c>
      <c r="R2054" s="0" t="str">
        <f aca="false">IF(AND(L2054&gt;0,M2054=0),"Valid","Invalid")</f>
        <v>Valid</v>
      </c>
      <c r="S2054" s="0" t="str">
        <f aca="false">IF(OR(P2054&gt;1,Q2054&gt;1),"Present","Absent")</f>
        <v>Absent</v>
      </c>
      <c r="T2054" s="63" t="str">
        <f aca="false">IF(OR(AND(P2054&gt;1,P2054&lt;41),AND(Q2054&gt;1,Q2054&lt;41)),"Ct&lt;41","Ct&gt;41")</f>
        <v>Ct&gt;41</v>
      </c>
      <c r="U2054" s="0" t="str">
        <f aca="false">I2054</f>
        <v>Bjergsalamander</v>
      </c>
      <c r="V2054" s="0" t="str">
        <f aca="false">MID(F2054,10,9)</f>
        <v>DL2018091</v>
      </c>
      <c r="W2054" s="64" t="str">
        <f aca="false">V2054&amp;"_"&amp;U2054&amp;"_"&amp;R2054&amp;"_"&amp;S2054&amp;"_"&amp;T2054</f>
        <v>DL2018091_Bjergsalamander_Valid_Absent_Ct&gt;41</v>
      </c>
    </row>
    <row r="2055" customFormat="false" ht="14.25" hidden="false" customHeight="false" outlineLevel="0" collapsed="false">
      <c r="A2055" s="0" t="s">
        <v>886</v>
      </c>
      <c r="B2055" s="52" t="s">
        <v>1046</v>
      </c>
      <c r="C2055" s="52" t="s">
        <v>747</v>
      </c>
      <c r="D2055" s="53" t="n">
        <v>0.1</v>
      </c>
      <c r="E2055" s="53" t="s">
        <v>748</v>
      </c>
      <c r="F2055" s="0" t="s">
        <v>1261</v>
      </c>
      <c r="G2055" s="0" t="str">
        <f aca="false">LEFT(B2055,2)</f>
        <v>31</v>
      </c>
      <c r="H2055" s="0" t="str">
        <f aca="false">I2055&amp;"_"&amp;G2055&amp;"_"&amp;F2055</f>
        <v>Bjergsalamander_31_20181003_DL2018091_DL2018056_BorupgaardGym_FrederiksværkGym_koersel2</v>
      </c>
      <c r="I2055" s="61" t="str">
        <f aca="false">MID(RIGHT(B2055,LEN(B2055)-3),1,FIND("_",RIGHT(B2055,LEN(B2055)-3))-1)</f>
        <v>Bjergsalamander</v>
      </c>
      <c r="J2055" s="61" t="str">
        <f aca="false">TRIM(SUBSTITUTE(RIGHT(B2055,FIND(I2055,B2055)+1),"_",""))</f>
        <v>NegK</v>
      </c>
      <c r="K2055" s="0" t="str">
        <f aca="false">IFERROR(VALUE(SUBSTITUTE(E2055,".",",")),E2055)</f>
        <v>No Ct</v>
      </c>
      <c r="L2055" s="61" t="str">
        <f aca="false">IF(J2055="PosK",SUMIFS(K:K,J:J,"PosK",H:H,H2055),"")</f>
        <v/>
      </c>
      <c r="M2055" s="61" t="str">
        <f aca="false">IF(J2055="PosK",SUMIFS(K:K,J:J,"NegK",H:H,H2055),"")</f>
        <v/>
      </c>
      <c r="N2055" s="61" t="str">
        <f aca="false">IF(J2055="PosK",SUMIFS(K:K,J:J,"eDNA",H:H,H2055),"")</f>
        <v/>
      </c>
    </row>
    <row r="2056" customFormat="false" ht="14.25" hidden="false" customHeight="false" outlineLevel="0" collapsed="false">
      <c r="A2056" s="0" t="s">
        <v>891</v>
      </c>
      <c r="B2056" s="52" t="s">
        <v>1049</v>
      </c>
      <c r="C2056" s="52" t="s">
        <v>743</v>
      </c>
      <c r="D2056" s="53" t="n">
        <v>0.1</v>
      </c>
      <c r="E2056" s="53" t="s">
        <v>748</v>
      </c>
      <c r="F2056" s="0" t="s">
        <v>1261</v>
      </c>
      <c r="G2056" s="0" t="str">
        <f aca="false">LEFT(B2056,2)</f>
        <v>32</v>
      </c>
      <c r="H2056" s="0" t="str">
        <f aca="false">I2056&amp;"_"&amp;G2056&amp;"_"&amp;F2056</f>
        <v>Latterfroe_32_20181003_DL2018091_DL2018056_BorupgaardGym_FrederiksværkGym_koersel2</v>
      </c>
      <c r="I2056" s="61" t="str">
        <f aca="false">MID(RIGHT(B2056,LEN(B2056)-3),1,FIND("_",RIGHT(B2056,LEN(B2056)-3))-1)</f>
        <v>Latterfroe</v>
      </c>
      <c r="J2056" s="61" t="str">
        <f aca="false">TRIM(SUBSTITUTE(RIGHT(B2056,FIND(I2056,B2056)+1),"_",""))</f>
        <v>PosK</v>
      </c>
      <c r="K2056" s="0" t="str">
        <f aca="false">IFERROR(VALUE(SUBSTITUTE(E2056,".",",")),E2056)</f>
        <v>No Ct</v>
      </c>
      <c r="L2056" s="61" t="n">
        <f aca="false">IF(J2056="PosK",SUMIFS(K:K,J:J,"PosK",H:H,H2056),"")</f>
        <v>0</v>
      </c>
      <c r="M2056" s="61" t="n">
        <f aca="false">IF(J2056="PosK",SUMIFS(K:K,J:J,"NegK",H:H,H2056),"")</f>
        <v>0</v>
      </c>
      <c r="N2056" s="61" t="n">
        <f aca="false">IF(J2056="PosK",SUMIFS(K:K,J:J,"eDNA",H:H,H2056),"")</f>
        <v>0</v>
      </c>
      <c r="Q2056" s="62"/>
    </row>
    <row r="2057" customFormat="false" ht="14.25" hidden="false" customHeight="false" outlineLevel="0" collapsed="false">
      <c r="A2057" s="0" t="s">
        <v>893</v>
      </c>
      <c r="B2057" s="52" t="s">
        <v>1050</v>
      </c>
      <c r="C2057" s="52" t="s">
        <v>747</v>
      </c>
      <c r="D2057" s="53" t="n">
        <v>0.1</v>
      </c>
      <c r="E2057" s="53" t="s">
        <v>748</v>
      </c>
      <c r="F2057" s="0" t="s">
        <v>1261</v>
      </c>
      <c r="G2057" s="0" t="str">
        <f aca="false">LEFT(B2057,2)</f>
        <v>32</v>
      </c>
      <c r="H2057" s="0" t="str">
        <f aca="false">I2057&amp;"_"&amp;G2057&amp;"_"&amp;F2057</f>
        <v>Latterfroe_32_20181003_DL2018091_DL2018056_BorupgaardGym_FrederiksværkGym_koersel2</v>
      </c>
      <c r="I2057" s="61" t="str">
        <f aca="false">MID(RIGHT(B2057,LEN(B2057)-3),1,FIND("_",RIGHT(B2057,LEN(B2057)-3))-1)</f>
        <v>Latterfroe</v>
      </c>
      <c r="J2057" s="61" t="str">
        <f aca="false">TRIM(SUBSTITUTE(RIGHT(B2057,FIND(I2057,B2057)+1),"_",""))</f>
        <v>NegK</v>
      </c>
      <c r="K2057" s="0" t="str">
        <f aca="false">IFERROR(VALUE(SUBSTITUTE(E2057,".",",")),E2057)</f>
        <v>No Ct</v>
      </c>
      <c r="L2057" s="61" t="str">
        <f aca="false">IF(J2057="PosK",SUMIFS(K:K,J:J,"PosK",H:H,H2057),"")</f>
        <v/>
      </c>
      <c r="M2057" s="61" t="str">
        <f aca="false">IF(J2057="PosK",SUMIFS(K:K,J:J,"NegK",H:H,H2057),"")</f>
        <v/>
      </c>
      <c r="N2057" s="61" t="str">
        <f aca="false">IF(J2057="PosK",SUMIFS(K:K,J:J,"eDNA",H:H,H2057),"")</f>
        <v/>
      </c>
      <c r="P2057" s="62"/>
      <c r="T2057" s="63"/>
      <c r="W2057" s="64"/>
    </row>
    <row r="2058" customFormat="false" ht="14.25" hidden="false" customHeight="false" outlineLevel="0" collapsed="false">
      <c r="A2058" s="0" t="s">
        <v>895</v>
      </c>
      <c r="B2058" s="52" t="s">
        <v>1288</v>
      </c>
      <c r="C2058" s="52" t="s">
        <v>751</v>
      </c>
      <c r="D2058" s="53" t="n">
        <v>0.1</v>
      </c>
      <c r="E2058" s="53" t="s">
        <v>748</v>
      </c>
      <c r="F2058" s="0" t="s">
        <v>1261</v>
      </c>
      <c r="G2058" s="0" t="str">
        <f aca="false">LEFT(B2058,2)</f>
        <v>32</v>
      </c>
      <c r="H2058" s="0" t="str">
        <f aca="false">I2058&amp;"_"&amp;G2058&amp;"_"&amp;F2058</f>
        <v>Latterfroe_32_20181003_DL2018091_DL2018056_BorupgaardGym_FrederiksværkGym_koersel2</v>
      </c>
      <c r="I2058" s="61" t="str">
        <f aca="false">MID(RIGHT(B2058,LEN(B2058)-3),1,FIND("_",RIGHT(B2058,LEN(B2058)-3))-1)</f>
        <v>Latterfroe</v>
      </c>
      <c r="J2058" s="61" t="str">
        <f aca="false">TRIM(SUBSTITUTE(RIGHT(B2058,FIND(I2058,B2058)+1),"_",""))</f>
        <v>18056</v>
      </c>
      <c r="K2058" s="0" t="str">
        <f aca="false">IFERROR(VALUE(SUBSTITUTE(E2058,".",",")),E2058)</f>
        <v>No Ct</v>
      </c>
      <c r="L2058" s="61" t="str">
        <f aca="false">IF(J2058="PosK",SUMIFS(K:K,J:J,"PosK",H:H,H2058),"")</f>
        <v/>
      </c>
      <c r="M2058" s="61" t="str">
        <f aca="false">IF(J2058="PosK",SUMIFS(K:K,J:J,"NegK",H:H,H2058),"")</f>
        <v/>
      </c>
      <c r="N2058" s="61" t="str">
        <f aca="false">IF(J2058="PosK",SUMIFS(K:K,J:J,"eDNA",H:H,H2058),"")</f>
        <v/>
      </c>
      <c r="P2058" s="62" t="n">
        <f aca="false">IF(K2060="No Ct",0,K2060)</f>
        <v>0</v>
      </c>
      <c r="Q2058" s="62" t="n">
        <f aca="false">IF(K2061="No Ct",0,K2061)</f>
        <v>0</v>
      </c>
      <c r="R2058" s="0" t="str">
        <f aca="false">IF(AND(L2058&gt;0,M2058=0),"Valid","Invalid")</f>
        <v>Invalid</v>
      </c>
      <c r="S2058" s="0" t="str">
        <f aca="false">IF(OR(P2058&gt;1,Q2058&gt;1),"Present","Absent")</f>
        <v>Absent</v>
      </c>
      <c r="T2058" s="63" t="str">
        <f aca="false">IF(OR(AND(P2058&gt;1,P2058&lt;41),AND(Q2058&gt;1,Q2058&lt;41)),"Ct&lt;41","Ct&gt;41")</f>
        <v>Ct&gt;41</v>
      </c>
      <c r="U2058" s="0" t="str">
        <f aca="false">I2058</f>
        <v>Latterfroe</v>
      </c>
      <c r="V2058" s="0" t="str">
        <f aca="false">MID(F2058,10,9)</f>
        <v>DL2018091</v>
      </c>
      <c r="W2058" s="64" t="str">
        <f aca="false">V2058&amp;"_"&amp;U2058&amp;"_"&amp;R2058&amp;"_"&amp;S2058&amp;"_"&amp;T2058</f>
        <v>DL2018091_Latterfroe_Invalid_Absent_Ct&gt;41</v>
      </c>
    </row>
    <row r="2059" customFormat="false" ht="14.25" hidden="false" customHeight="false" outlineLevel="0" collapsed="false">
      <c r="A2059" s="0" t="s">
        <v>897</v>
      </c>
      <c r="B2059" s="52" t="s">
        <v>1288</v>
      </c>
      <c r="C2059" s="52" t="s">
        <v>751</v>
      </c>
      <c r="D2059" s="53" t="n">
        <v>0.1</v>
      </c>
      <c r="E2059" s="53" t="s">
        <v>748</v>
      </c>
      <c r="F2059" s="0" t="s">
        <v>1261</v>
      </c>
      <c r="G2059" s="0" t="str">
        <f aca="false">LEFT(B2059,2)</f>
        <v>32</v>
      </c>
      <c r="H2059" s="0" t="str">
        <f aca="false">I2059&amp;"_"&amp;G2059&amp;"_"&amp;F2059</f>
        <v>Latterfroe_32_20181003_DL2018091_DL2018056_BorupgaardGym_FrederiksværkGym_koersel2</v>
      </c>
      <c r="I2059" s="61" t="str">
        <f aca="false">MID(RIGHT(B2059,LEN(B2059)-3),1,FIND("_",RIGHT(B2059,LEN(B2059)-3))-1)</f>
        <v>Latterfroe</v>
      </c>
      <c r="J2059" s="61" t="str">
        <f aca="false">TRIM(SUBSTITUTE(RIGHT(B2059,FIND(I2059,B2059)+1),"_",""))</f>
        <v>18056</v>
      </c>
      <c r="K2059" s="0" t="str">
        <f aca="false">IFERROR(VALUE(SUBSTITUTE(E2059,".",",")),E2059)</f>
        <v>No Ct</v>
      </c>
      <c r="L2059" s="61" t="str">
        <f aca="false">IF(J2059="PosK",SUMIFS(K:K,J:J,"PosK",H:H,H2059),"")</f>
        <v/>
      </c>
      <c r="M2059" s="61" t="str">
        <f aca="false">IF(J2059="PosK",SUMIFS(K:K,J:J,"NegK",H:H,H2059),"")</f>
        <v/>
      </c>
      <c r="N2059" s="61" t="str">
        <f aca="false">IF(J2059="PosK",SUMIFS(K:K,J:J,"eDNA",H:H,H2059),"")</f>
        <v/>
      </c>
    </row>
    <row r="2060" customFormat="false" ht="14.25" hidden="false" customHeight="false" outlineLevel="0" collapsed="false">
      <c r="A2060" s="0" t="s">
        <v>898</v>
      </c>
      <c r="B2060" s="52" t="s">
        <v>1228</v>
      </c>
      <c r="C2060" s="52" t="s">
        <v>743</v>
      </c>
      <c r="D2060" s="53" t="n">
        <v>0.1</v>
      </c>
      <c r="E2060" s="53" t="s">
        <v>748</v>
      </c>
      <c r="F2060" s="0" t="s">
        <v>1261</v>
      </c>
      <c r="G2060" s="0" t="str">
        <f aca="false">LEFT(B2060,2)</f>
        <v>33</v>
      </c>
      <c r="H2060" s="0" t="str">
        <f aca="false">I2060&amp;"_"&amp;G2060&amp;"_"&amp;F2060</f>
        <v>KortbenetGroenFroe_33_20181003_DL2018091_DL2018056_BorupgaardGym_FrederiksværkGym_koersel2</v>
      </c>
      <c r="I2060" s="61" t="str">
        <f aca="false">MID(RIGHT(B2060,LEN(B2060)-3),1,FIND("_",RIGHT(B2060,LEN(B2060)-3))-1)</f>
        <v>KortbenetGroenFroe</v>
      </c>
      <c r="J2060" s="61" t="str">
        <f aca="false">TRIM(SUBSTITUTE(RIGHT(B2060,FIND(I2060,B2060)+1),"_",""))</f>
        <v>PosK</v>
      </c>
      <c r="K2060" s="0" t="str">
        <f aca="false">IFERROR(VALUE(SUBSTITUTE(E2060,".",",")),E2060)</f>
        <v>No Ct</v>
      </c>
      <c r="L2060" s="61" t="n">
        <f aca="false">IF(J2060="PosK",SUMIFS(K:K,J:J,"PosK",H:H,H2060),"")</f>
        <v>27.8</v>
      </c>
      <c r="M2060" s="61" t="n">
        <f aca="false">IF(J2060="PosK",SUMIFS(K:K,J:J,"NegK",H:H,H2060),"")</f>
        <v>0</v>
      </c>
      <c r="N2060" s="61" t="n">
        <f aca="false">IF(J2060="PosK",SUMIFS(K:K,J:J,"eDNA",H:H,H2060),"")</f>
        <v>0</v>
      </c>
      <c r="Q2060" s="62"/>
    </row>
    <row r="2061" customFormat="false" ht="14.25" hidden="false" customHeight="false" outlineLevel="0" collapsed="false">
      <c r="A2061" s="0" t="s">
        <v>900</v>
      </c>
      <c r="B2061" s="52" t="s">
        <v>1229</v>
      </c>
      <c r="C2061" s="52" t="s">
        <v>747</v>
      </c>
      <c r="D2061" s="53" t="n">
        <v>0.1</v>
      </c>
      <c r="E2061" s="53" t="s">
        <v>748</v>
      </c>
      <c r="F2061" s="0" t="s">
        <v>1261</v>
      </c>
      <c r="G2061" s="0" t="str">
        <f aca="false">LEFT(B2061,2)</f>
        <v>33</v>
      </c>
      <c r="H2061" s="0" t="str">
        <f aca="false">I2061&amp;"_"&amp;G2061&amp;"_"&amp;F2061</f>
        <v>KortbenetGroenFroe_33_20181003_DL2018091_DL2018056_BorupgaardGym_FrederiksværkGym_koersel2</v>
      </c>
      <c r="I2061" s="61" t="str">
        <f aca="false">MID(RIGHT(B2061,LEN(B2061)-3),1,FIND("_",RIGHT(B2061,LEN(B2061)-3))-1)</f>
        <v>KortbenetGroenFroe</v>
      </c>
      <c r="J2061" s="61" t="str">
        <f aca="false">TRIM(SUBSTITUTE(RIGHT(B2061,FIND(I2061,B2061)+1),"_",""))</f>
        <v>NegK</v>
      </c>
      <c r="K2061" s="0" t="str">
        <f aca="false">IFERROR(VALUE(SUBSTITUTE(E2061,".",",")),E2061)</f>
        <v>No Ct</v>
      </c>
      <c r="L2061" s="61" t="str">
        <f aca="false">IF(J2061="PosK",SUMIFS(K:K,J:J,"PosK",H:H,H2061),"")</f>
        <v/>
      </c>
      <c r="M2061" s="61" t="str">
        <f aca="false">IF(J2061="PosK",SUMIFS(K:K,J:J,"NegK",H:H,H2061),"")</f>
        <v/>
      </c>
      <c r="N2061" s="61" t="str">
        <f aca="false">IF(J2061="PosK",SUMIFS(K:K,J:J,"eDNA",H:H,H2061),"")</f>
        <v/>
      </c>
      <c r="P2061" s="62"/>
      <c r="T2061" s="63"/>
      <c r="W2061" s="64"/>
    </row>
    <row r="2062" customFormat="false" ht="14.25" hidden="false" customHeight="false" outlineLevel="0" collapsed="false">
      <c r="A2062" s="0" t="s">
        <v>902</v>
      </c>
      <c r="B2062" s="52" t="s">
        <v>1289</v>
      </c>
      <c r="C2062" s="52" t="s">
        <v>751</v>
      </c>
      <c r="D2062" s="53" t="n">
        <v>0.1</v>
      </c>
      <c r="E2062" s="53" t="s">
        <v>748</v>
      </c>
      <c r="F2062" s="0" t="s">
        <v>1261</v>
      </c>
      <c r="G2062" s="0" t="str">
        <f aca="false">LEFT(B2062,2)</f>
        <v>33</v>
      </c>
      <c r="H2062" s="0" t="str">
        <f aca="false">I2062&amp;"_"&amp;G2062&amp;"_"&amp;F2062</f>
        <v>KortbenetGroenFroe_33_20181003_DL2018091_DL2018056_BorupgaardGym_FrederiksværkGym_koersel2</v>
      </c>
      <c r="I2062" s="61" t="str">
        <f aca="false">MID(RIGHT(B2062,LEN(B2062)-3),1,FIND("_",RIGHT(B2062,LEN(B2062)-3))-1)</f>
        <v>KortbenetGroenFroe</v>
      </c>
      <c r="J2062" s="61" t="str">
        <f aca="false">TRIM(SUBSTITUTE(RIGHT(B2062,FIND(I2062,B2062)+1),"_",""))</f>
        <v>18056</v>
      </c>
      <c r="K2062" s="0" t="str">
        <f aca="false">IFERROR(VALUE(SUBSTITUTE(E2062,".",",")),E2062)</f>
        <v>No Ct</v>
      </c>
      <c r="L2062" s="61" t="str">
        <f aca="false">IF(J2062="PosK",SUMIFS(K:K,J:J,"PosK",H:H,H2062),"")</f>
        <v/>
      </c>
      <c r="M2062" s="61" t="str">
        <f aca="false">IF(J2062="PosK",SUMIFS(K:K,J:J,"NegK",H:H,H2062),"")</f>
        <v/>
      </c>
      <c r="N2062" s="61" t="str">
        <f aca="false">IF(J2062="PosK",SUMIFS(K:K,J:J,"eDNA",H:H,H2062),"")</f>
        <v/>
      </c>
      <c r="P2062" s="62" t="n">
        <f aca="false">IF(K2064="No Ct",0,K2064)</f>
        <v>0</v>
      </c>
      <c r="Q2062" s="62" t="n">
        <f aca="false">IF(K2065="No Ct",0,K2065)</f>
        <v>0</v>
      </c>
      <c r="R2062" s="0" t="str">
        <f aca="false">IF(AND(L2062&gt;0,M2062=0),"Valid","Invalid")</f>
        <v>Invalid</v>
      </c>
      <c r="S2062" s="0" t="str">
        <f aca="false">IF(OR(P2062&gt;1,Q2062&gt;1),"Present","Absent")</f>
        <v>Absent</v>
      </c>
      <c r="T2062" s="63" t="str">
        <f aca="false">IF(OR(AND(P2062&gt;1,P2062&lt;41),AND(Q2062&gt;1,Q2062&lt;41)),"Ct&lt;41","Ct&gt;41")</f>
        <v>Ct&gt;41</v>
      </c>
      <c r="U2062" s="0" t="str">
        <f aca="false">I2062</f>
        <v>KortbenetGroenFroe</v>
      </c>
      <c r="V2062" s="0" t="str">
        <f aca="false">MID(F2062,10,9)</f>
        <v>DL2018091</v>
      </c>
      <c r="W2062" s="64" t="str">
        <f aca="false">V2062&amp;"_"&amp;U2062&amp;"_"&amp;R2062&amp;"_"&amp;S2062&amp;"_"&amp;T2062</f>
        <v>DL2018091_KortbenetGroenFroe_Invalid_Absent_Ct&gt;41</v>
      </c>
    </row>
    <row r="2063" customFormat="false" ht="14.25" hidden="false" customHeight="false" outlineLevel="0" collapsed="false">
      <c r="A2063" s="0" t="s">
        <v>904</v>
      </c>
      <c r="B2063" s="52" t="s">
        <v>1289</v>
      </c>
      <c r="C2063" s="52" t="s">
        <v>751</v>
      </c>
      <c r="D2063" s="53" t="n">
        <v>0.1</v>
      </c>
      <c r="E2063" s="53" t="n">
        <v>43.37</v>
      </c>
      <c r="F2063" s="0" t="s">
        <v>1261</v>
      </c>
      <c r="G2063" s="0" t="str">
        <f aca="false">LEFT(B2063,2)</f>
        <v>33</v>
      </c>
      <c r="H2063" s="0" t="str">
        <f aca="false">I2063&amp;"_"&amp;G2063&amp;"_"&amp;F2063</f>
        <v>KortbenetGroenFroe_33_20181003_DL2018091_DL2018056_BorupgaardGym_FrederiksværkGym_koersel2</v>
      </c>
      <c r="I2063" s="61" t="str">
        <f aca="false">MID(RIGHT(B2063,LEN(B2063)-3),1,FIND("_",RIGHT(B2063,LEN(B2063)-3))-1)</f>
        <v>KortbenetGroenFroe</v>
      </c>
      <c r="J2063" s="61" t="str">
        <f aca="false">TRIM(SUBSTITUTE(RIGHT(B2063,FIND(I2063,B2063)+1),"_",""))</f>
        <v>18056</v>
      </c>
      <c r="K2063" s="0" t="n">
        <f aca="false">IFERROR(VALUE(SUBSTITUTE(E2063,".",",")),E2063)</f>
        <v>43.37</v>
      </c>
      <c r="L2063" s="61" t="str">
        <f aca="false">IF(J2063="PosK",SUMIFS(K:K,J:J,"PosK",H:H,H2063),"")</f>
        <v/>
      </c>
      <c r="M2063" s="61" t="str">
        <f aca="false">IF(J2063="PosK",SUMIFS(K:K,J:J,"NegK",H:H,H2063),"")</f>
        <v/>
      </c>
      <c r="N2063" s="61" t="str">
        <f aca="false">IF(J2063="PosK",SUMIFS(K:K,J:J,"eDNA",H:H,H2063),"")</f>
        <v/>
      </c>
    </row>
    <row r="2064" customFormat="false" ht="14.25" hidden="false" customHeight="false" outlineLevel="0" collapsed="false">
      <c r="A2064" s="0" t="s">
        <v>888</v>
      </c>
      <c r="B2064" s="52" t="s">
        <v>1290</v>
      </c>
      <c r="C2064" s="52" t="s">
        <v>751</v>
      </c>
      <c r="D2064" s="53" t="n">
        <v>0.1</v>
      </c>
      <c r="E2064" s="53" t="s">
        <v>748</v>
      </c>
      <c r="F2064" s="0" t="s">
        <v>1261</v>
      </c>
      <c r="G2064" s="0" t="str">
        <f aca="false">LEFT(B2064,2)</f>
        <v>31</v>
      </c>
      <c r="H2064" s="0" t="str">
        <f aca="false">I2064&amp;"_"&amp;G2064&amp;"_"&amp;F2064</f>
        <v>Bjergsalamander_31_20181003_DL2018091_DL2018056_BorupgaardGym_FrederiksværkGym_koersel2</v>
      </c>
      <c r="I2064" s="61" t="str">
        <f aca="false">MID(RIGHT(B2064,LEN(B2064)-3),1,FIND("_",RIGHT(B2064,LEN(B2064)-3))-1)</f>
        <v>Bjergsalamander</v>
      </c>
      <c r="J2064" s="61" t="str">
        <f aca="false">TRIM(SUBSTITUTE(RIGHT(B2064,FIND(I2064,B2064)+1),"_",""))</f>
        <v>18056</v>
      </c>
      <c r="K2064" s="0" t="str">
        <f aca="false">IFERROR(VALUE(SUBSTITUTE(E2064,".",",")),E2064)</f>
        <v>No Ct</v>
      </c>
      <c r="L2064" s="61" t="str">
        <f aca="false">IF(J2064="PosK",SUMIFS(K:K,J:J,"PosK",H:H,H2064),"")</f>
        <v/>
      </c>
      <c r="M2064" s="61" t="str">
        <f aca="false">IF(J2064="PosK",SUMIFS(K:K,J:J,"NegK",H:H,H2064),"")</f>
        <v/>
      </c>
      <c r="N2064" s="61" t="str">
        <f aca="false">IF(J2064="PosK",SUMIFS(K:K,J:J,"eDNA",H:H,H2064),"")</f>
        <v/>
      </c>
      <c r="Q2064" s="62"/>
    </row>
    <row r="2065" customFormat="false" ht="14.25" hidden="false" customHeight="false" outlineLevel="0" collapsed="false">
      <c r="A2065" s="0" t="s">
        <v>890</v>
      </c>
      <c r="B2065" s="52" t="s">
        <v>1290</v>
      </c>
      <c r="C2065" s="52" t="s">
        <v>751</v>
      </c>
      <c r="D2065" s="53" t="n">
        <v>0.1</v>
      </c>
      <c r="E2065" s="53" t="s">
        <v>748</v>
      </c>
      <c r="F2065" s="0" t="s">
        <v>1261</v>
      </c>
      <c r="G2065" s="0" t="str">
        <f aca="false">LEFT(B2065,2)</f>
        <v>31</v>
      </c>
      <c r="H2065" s="0" t="str">
        <f aca="false">I2065&amp;"_"&amp;G2065&amp;"_"&amp;F2065</f>
        <v>Bjergsalamander_31_20181003_DL2018091_DL2018056_BorupgaardGym_FrederiksværkGym_koersel2</v>
      </c>
      <c r="I2065" s="61" t="str">
        <f aca="false">MID(RIGHT(B2065,LEN(B2065)-3),1,FIND("_",RIGHT(B2065,LEN(B2065)-3))-1)</f>
        <v>Bjergsalamander</v>
      </c>
      <c r="J2065" s="61" t="str">
        <f aca="false">TRIM(SUBSTITUTE(RIGHT(B2065,FIND(I2065,B2065)+1),"_",""))</f>
        <v>18056</v>
      </c>
      <c r="K2065" s="0" t="str">
        <f aca="false">IFERROR(VALUE(SUBSTITUTE(E2065,".",",")),E2065)</f>
        <v>No Ct</v>
      </c>
      <c r="L2065" s="61" t="str">
        <f aca="false">IF(J2065="PosK",SUMIFS(K:K,J:J,"PosK",H:H,H2065),"")</f>
        <v/>
      </c>
      <c r="M2065" s="61" t="str">
        <f aca="false">IF(J2065="PosK",SUMIFS(K:K,J:J,"NegK",H:H,H2065),"")</f>
        <v/>
      </c>
      <c r="N2065" s="61" t="str">
        <f aca="false">IF(J2065="PosK",SUMIFS(K:K,J:J,"eDNA",H:H,H2065),"")</f>
        <v/>
      </c>
      <c r="P2065" s="62"/>
      <c r="T2065" s="63"/>
      <c r="W2065" s="64"/>
    </row>
    <row r="2066" customFormat="false" ht="14.25" hidden="false" customHeight="false" outlineLevel="0" collapsed="false">
      <c r="A2066" s="0" t="s">
        <v>905</v>
      </c>
      <c r="B2066" s="52" t="s">
        <v>1232</v>
      </c>
      <c r="C2066" s="52" t="s">
        <v>743</v>
      </c>
      <c r="D2066" s="53" t="n">
        <v>0.1</v>
      </c>
      <c r="E2066" s="53" t="s">
        <v>748</v>
      </c>
      <c r="F2066" s="0" t="s">
        <v>1261</v>
      </c>
      <c r="G2066" s="0" t="str">
        <f aca="false">LEFT(B2066,2)</f>
        <v>34</v>
      </c>
      <c r="H2066" s="0" t="str">
        <f aca="false">I2066&amp;"_"&amp;G2066&amp;"_"&amp;F2066</f>
        <v>Soelvkarusse_34_20181003_DL2018091_DL2018056_BorupgaardGym_FrederiksværkGym_koersel2</v>
      </c>
      <c r="I2066" s="61" t="str">
        <f aca="false">MID(RIGHT(B2066,LEN(B2066)-3),1,FIND("_",RIGHT(B2066,LEN(B2066)-3))-1)</f>
        <v>Soelvkarusse</v>
      </c>
      <c r="J2066" s="61" t="str">
        <f aca="false">TRIM(SUBSTITUTE(RIGHT(B2066,FIND(I2066,B2066)+1),"_",""))</f>
        <v>PosK</v>
      </c>
      <c r="K2066" s="0" t="str">
        <f aca="false">IFERROR(VALUE(SUBSTITUTE(E2066,".",",")),E2066)</f>
        <v>No Ct</v>
      </c>
      <c r="L2066" s="61" t="n">
        <f aca="false">IF(J2066="PosK",SUMIFS(K:K,J:J,"PosK",H:H,H2066),"")</f>
        <v>0</v>
      </c>
      <c r="M2066" s="61" t="n">
        <f aca="false">IF(J2066="PosK",SUMIFS(K:K,J:J,"NegK",H:H,H2066),"")</f>
        <v>0</v>
      </c>
      <c r="N2066" s="61" t="n">
        <f aca="false">IF(J2066="PosK",SUMIFS(K:K,J:J,"eDNA",H:H,H2066),"")</f>
        <v>0</v>
      </c>
      <c r="P2066" s="62" t="n">
        <f aca="false">IF(K2068="No Ct",0,K2068)</f>
        <v>0</v>
      </c>
      <c r="Q2066" s="62" t="n">
        <f aca="false">IF(K2069="No Ct",0,K2069)</f>
        <v>0</v>
      </c>
      <c r="R2066" s="0" t="str">
        <f aca="false">IF(AND(L2066&gt;0,M2066=0),"Valid","Invalid")</f>
        <v>Invalid</v>
      </c>
      <c r="S2066" s="0" t="str">
        <f aca="false">IF(OR(P2066&gt;1,Q2066&gt;1),"Present","Absent")</f>
        <v>Absent</v>
      </c>
      <c r="T2066" s="63" t="str">
        <f aca="false">IF(OR(AND(P2066&gt;1,P2066&lt;41),AND(Q2066&gt;1,Q2066&lt;41)),"Ct&lt;41","Ct&gt;41")</f>
        <v>Ct&gt;41</v>
      </c>
      <c r="U2066" s="0" t="str">
        <f aca="false">I2066</f>
        <v>Soelvkarusse</v>
      </c>
      <c r="V2066" s="0" t="str">
        <f aca="false">MID(F2066,10,9)</f>
        <v>DL2018091</v>
      </c>
      <c r="W2066" s="64" t="str">
        <f aca="false">V2066&amp;"_"&amp;U2066&amp;"_"&amp;R2066&amp;"_"&amp;S2066&amp;"_"&amp;T2066</f>
        <v>DL2018091_Soelvkarusse_Invalid_Absent_Ct&gt;41</v>
      </c>
    </row>
    <row r="2067" customFormat="false" ht="14.25" hidden="false" customHeight="false" outlineLevel="0" collapsed="false">
      <c r="A2067" s="0" t="s">
        <v>907</v>
      </c>
      <c r="B2067" s="52" t="s">
        <v>1233</v>
      </c>
      <c r="C2067" s="52" t="s">
        <v>747</v>
      </c>
      <c r="D2067" s="53" t="n">
        <v>0.1</v>
      </c>
      <c r="E2067" s="53" t="s">
        <v>748</v>
      </c>
      <c r="F2067" s="0" t="s">
        <v>1261</v>
      </c>
      <c r="G2067" s="0" t="str">
        <f aca="false">LEFT(B2067,2)</f>
        <v>34</v>
      </c>
      <c r="H2067" s="0" t="str">
        <f aca="false">I2067&amp;"_"&amp;G2067&amp;"_"&amp;F2067</f>
        <v>Soelvkarusse_34_20181003_DL2018091_DL2018056_BorupgaardGym_FrederiksværkGym_koersel2</v>
      </c>
      <c r="I2067" s="61" t="str">
        <f aca="false">MID(RIGHT(B2067,LEN(B2067)-3),1,FIND("_",RIGHT(B2067,LEN(B2067)-3))-1)</f>
        <v>Soelvkarusse</v>
      </c>
      <c r="J2067" s="61" t="str">
        <f aca="false">TRIM(SUBSTITUTE(RIGHT(B2067,FIND(I2067,B2067)+1),"_",""))</f>
        <v>NegK</v>
      </c>
      <c r="K2067" s="0" t="str">
        <f aca="false">IFERROR(VALUE(SUBSTITUTE(E2067,".",",")),E2067)</f>
        <v>No Ct</v>
      </c>
      <c r="L2067" s="61" t="str">
        <f aca="false">IF(J2067="PosK",SUMIFS(K:K,J:J,"PosK",H:H,H2067),"")</f>
        <v/>
      </c>
      <c r="M2067" s="61" t="str">
        <f aca="false">IF(J2067="PosK",SUMIFS(K:K,J:J,"NegK",H:H,H2067),"")</f>
        <v/>
      </c>
      <c r="N2067" s="61" t="str">
        <f aca="false">IF(J2067="PosK",SUMIFS(K:K,J:J,"eDNA",H:H,H2067),"")</f>
        <v/>
      </c>
    </row>
    <row r="2068" customFormat="false" ht="14.25" hidden="false" customHeight="false" outlineLevel="0" collapsed="false">
      <c r="A2068" s="0" t="s">
        <v>909</v>
      </c>
      <c r="B2068" s="52" t="s">
        <v>1291</v>
      </c>
      <c r="C2068" s="52" t="s">
        <v>751</v>
      </c>
      <c r="D2068" s="53" t="n">
        <v>0.1</v>
      </c>
      <c r="E2068" s="53" t="s">
        <v>748</v>
      </c>
      <c r="F2068" s="0" t="s">
        <v>1261</v>
      </c>
      <c r="G2068" s="0" t="str">
        <f aca="false">LEFT(B2068,2)</f>
        <v>34</v>
      </c>
      <c r="H2068" s="0" t="str">
        <f aca="false">I2068&amp;"_"&amp;G2068&amp;"_"&amp;F2068</f>
        <v>Soelvkarusse_34_20181003_DL2018091_DL2018056_BorupgaardGym_FrederiksværkGym_koersel2</v>
      </c>
      <c r="I2068" s="61" t="str">
        <f aca="false">MID(RIGHT(B2068,LEN(B2068)-3),1,FIND("_",RIGHT(B2068,LEN(B2068)-3))-1)</f>
        <v>Soelvkarusse</v>
      </c>
      <c r="J2068" s="61" t="str">
        <f aca="false">TRIM(SUBSTITUTE(RIGHT(B2068,FIND(I2068,B2068)+1),"_",""))</f>
        <v>18056</v>
      </c>
      <c r="K2068" s="0" t="str">
        <f aca="false">IFERROR(VALUE(SUBSTITUTE(E2068,".",",")),E2068)</f>
        <v>No Ct</v>
      </c>
      <c r="L2068" s="61" t="str">
        <f aca="false">IF(J2068="PosK",SUMIFS(K:K,J:J,"PosK",H:H,H2068),"")</f>
        <v/>
      </c>
      <c r="M2068" s="61" t="str">
        <f aca="false">IF(J2068="PosK",SUMIFS(K:K,J:J,"NegK",H:H,H2068),"")</f>
        <v/>
      </c>
      <c r="N2068" s="61" t="str">
        <f aca="false">IF(J2068="PosK",SUMIFS(K:K,J:J,"eDNA",H:H,H2068),"")</f>
        <v/>
      </c>
      <c r="Q2068" s="62"/>
    </row>
    <row r="2069" customFormat="false" ht="14.25" hidden="false" customHeight="false" outlineLevel="0" collapsed="false">
      <c r="A2069" s="0" t="s">
        <v>911</v>
      </c>
      <c r="B2069" s="52" t="s">
        <v>1291</v>
      </c>
      <c r="C2069" s="52" t="s">
        <v>751</v>
      </c>
      <c r="D2069" s="53" t="n">
        <v>0.1</v>
      </c>
      <c r="E2069" s="53" t="s">
        <v>748</v>
      </c>
      <c r="F2069" s="0" t="s">
        <v>1261</v>
      </c>
      <c r="G2069" s="0" t="str">
        <f aca="false">LEFT(B2069,2)</f>
        <v>34</v>
      </c>
      <c r="H2069" s="0" t="str">
        <f aca="false">I2069&amp;"_"&amp;G2069&amp;"_"&amp;F2069</f>
        <v>Soelvkarusse_34_20181003_DL2018091_DL2018056_BorupgaardGym_FrederiksværkGym_koersel2</v>
      </c>
      <c r="I2069" s="61" t="str">
        <f aca="false">MID(RIGHT(B2069,LEN(B2069)-3),1,FIND("_",RIGHT(B2069,LEN(B2069)-3))-1)</f>
        <v>Soelvkarusse</v>
      </c>
      <c r="J2069" s="61" t="str">
        <f aca="false">TRIM(SUBSTITUTE(RIGHT(B2069,FIND(I2069,B2069)+1),"_",""))</f>
        <v>18056</v>
      </c>
      <c r="K2069" s="0" t="str">
        <f aca="false">IFERROR(VALUE(SUBSTITUTE(E2069,".",",")),E2069)</f>
        <v>No Ct</v>
      </c>
      <c r="L2069" s="61" t="str">
        <f aca="false">IF(J2069="PosK",SUMIFS(K:K,J:J,"PosK",H:H,H2069),"")</f>
        <v/>
      </c>
      <c r="M2069" s="61" t="str">
        <f aca="false">IF(J2069="PosK",SUMIFS(K:K,J:J,"NegK",H:H,H2069),"")</f>
        <v/>
      </c>
      <c r="N2069" s="61" t="str">
        <f aca="false">IF(J2069="PosK",SUMIFS(K:K,J:J,"eDNA",H:H,H2069),"")</f>
        <v/>
      </c>
      <c r="P2069" s="62"/>
      <c r="T2069" s="63"/>
      <c r="W2069" s="64"/>
    </row>
    <row r="2070" customFormat="false" ht="14.25" hidden="false" customHeight="false" outlineLevel="0" collapsed="false">
      <c r="A2070" s="0" t="s">
        <v>741</v>
      </c>
      <c r="B2070" s="52" t="s">
        <v>742</v>
      </c>
      <c r="C2070" s="52" t="s">
        <v>743</v>
      </c>
      <c r="D2070" s="53" t="n">
        <v>0.1</v>
      </c>
      <c r="E2070" s="53" t="n">
        <v>40</v>
      </c>
      <c r="F2070" s="0" t="s">
        <v>1292</v>
      </c>
      <c r="G2070" s="0" t="str">
        <f aca="false">LEFT(B2070,2)</f>
        <v>01</v>
      </c>
      <c r="H2070" s="0" t="str">
        <f aca="false">I2070&amp;"_"&amp;G2070&amp;"_"&amp;F2070</f>
        <v>Loegfroe_01_20181005_DL2018044_GladsaxeGym_SvendborgGym_FrederiksvaerkGym_koersel1</v>
      </c>
      <c r="I2070" s="61" t="str">
        <f aca="false">MID(RIGHT(B2070,LEN(B2070)-3),1,FIND("_",RIGHT(B2070,LEN(B2070)-3))-1)</f>
        <v>Loegfroe</v>
      </c>
      <c r="J2070" s="61" t="str">
        <f aca="false">TRIM(SUBSTITUTE(RIGHT(B2070,FIND(I2070,B2070)+1),"_",""))</f>
        <v>PosK</v>
      </c>
      <c r="K2070" s="0" t="n">
        <f aca="false">IFERROR(VALUE(SUBSTITUTE(E2070,".",",")),E2070)</f>
        <v>40</v>
      </c>
      <c r="L2070" s="61" t="n">
        <f aca="false">IF(J2070="PosK",SUMIFS(K:K,J:J,"PosK",H:H,H2070),"")</f>
        <v>40</v>
      </c>
      <c r="M2070" s="61" t="n">
        <f aca="false">IF(J2070="PosK",SUMIFS(K:K,J:J,"NegK",H:H,H2070),"")</f>
        <v>0</v>
      </c>
      <c r="N2070" s="61" t="n">
        <f aca="false">IF(J2070="PosK",SUMIFS(K:K,J:J,"eDNA",H:H,H2070),"")</f>
        <v>0</v>
      </c>
      <c r="P2070" s="62" t="n">
        <f aca="false">IF(K2072="No Ct",0,K2072)</f>
        <v>0</v>
      </c>
      <c r="Q2070" s="62" t="n">
        <f aca="false">IF(K2073="No Ct",0,K2073)</f>
        <v>0</v>
      </c>
      <c r="R2070" s="0" t="str">
        <f aca="false">IF(AND(L2070&gt;0,M2070=0),"Valid","Invalid")</f>
        <v>Valid</v>
      </c>
      <c r="S2070" s="0" t="str">
        <f aca="false">IF(OR(P2070&gt;1,Q2070&gt;1),"Present","Absent")</f>
        <v>Absent</v>
      </c>
      <c r="T2070" s="63" t="str">
        <f aca="false">IF(OR(AND(P2070&gt;1,P2070&lt;41),AND(Q2070&gt;1,Q2070&lt;41)),"Ct&lt;41","Ct&gt;41")</f>
        <v>Ct&gt;41</v>
      </c>
      <c r="U2070" s="0" t="str">
        <f aca="false">I2070</f>
        <v>Loegfroe</v>
      </c>
      <c r="V2070" s="0" t="str">
        <f aca="false">MID(F2070,10,9)</f>
        <v>DL2018044</v>
      </c>
      <c r="W2070" s="64" t="str">
        <f aca="false">V2070&amp;"_"&amp;U2070&amp;"_"&amp;R2070&amp;"_"&amp;S2070&amp;"_"&amp;T2070</f>
        <v>DL2018044_Loegfroe_Valid_Absent_Ct&gt;41</v>
      </c>
    </row>
    <row r="2071" customFormat="false" ht="14.25" hidden="false" customHeight="false" outlineLevel="0" collapsed="false">
      <c r="A2071" s="0" t="s">
        <v>745</v>
      </c>
      <c r="B2071" s="52" t="s">
        <v>746</v>
      </c>
      <c r="C2071" s="52" t="s">
        <v>747</v>
      </c>
      <c r="D2071" s="53" t="n">
        <v>0.1</v>
      </c>
      <c r="E2071" s="53" t="s">
        <v>748</v>
      </c>
      <c r="F2071" s="0" t="s">
        <v>1292</v>
      </c>
      <c r="G2071" s="0" t="str">
        <f aca="false">LEFT(B2071,2)</f>
        <v>01</v>
      </c>
      <c r="H2071" s="0" t="str">
        <f aca="false">I2071&amp;"_"&amp;G2071&amp;"_"&amp;F2071</f>
        <v>Loegfroe_01_20181005_DL2018044_GladsaxeGym_SvendborgGym_FrederiksvaerkGym_koersel1</v>
      </c>
      <c r="I2071" s="61" t="str">
        <f aca="false">MID(RIGHT(B2071,LEN(B2071)-3),1,FIND("_",RIGHT(B2071,LEN(B2071)-3))-1)</f>
        <v>Loegfroe</v>
      </c>
      <c r="J2071" s="61" t="str">
        <f aca="false">TRIM(SUBSTITUTE(RIGHT(B2071,FIND(I2071,B2071)+1),"_",""))</f>
        <v>NegK</v>
      </c>
      <c r="K2071" s="0" t="str">
        <f aca="false">IFERROR(VALUE(SUBSTITUTE(E2071,".",",")),E2071)</f>
        <v>No Ct</v>
      </c>
      <c r="L2071" s="61" t="str">
        <f aca="false">IF(J2071="PosK",SUMIFS(K:K,J:J,"PosK",H:H,H2071),"")</f>
        <v/>
      </c>
      <c r="M2071" s="61" t="str">
        <f aca="false">IF(J2071="PosK",SUMIFS(K:K,J:J,"NegK",H:H,H2071),"")</f>
        <v/>
      </c>
      <c r="N2071" s="61" t="str">
        <f aca="false">IF(J2071="PosK",SUMIFS(K:K,J:J,"eDNA",H:H,H2071),"")</f>
        <v/>
      </c>
    </row>
    <row r="2072" customFormat="false" ht="14.25" hidden="false" customHeight="false" outlineLevel="0" collapsed="false">
      <c r="A2072" s="0" t="s">
        <v>749</v>
      </c>
      <c r="B2072" s="52" t="s">
        <v>750</v>
      </c>
      <c r="C2072" s="52" t="s">
        <v>751</v>
      </c>
      <c r="D2072" s="53" t="n">
        <v>0.1</v>
      </c>
      <c r="E2072" s="53" t="s">
        <v>748</v>
      </c>
      <c r="F2072" s="0" t="s">
        <v>1292</v>
      </c>
      <c r="G2072" s="0" t="str">
        <f aca="false">LEFT(B2072,2)</f>
        <v>01</v>
      </c>
      <c r="H2072" s="0" t="str">
        <f aca="false">I2072&amp;"_"&amp;G2072&amp;"_"&amp;F2072</f>
        <v>Loegfroe_01_20181005_DL2018044_GladsaxeGym_SvendborgGym_FrederiksvaerkGym_koersel1</v>
      </c>
      <c r="I2072" s="61" t="str">
        <f aca="false">MID(RIGHT(B2072,LEN(B2072)-3),1,FIND("_",RIGHT(B2072,LEN(B2072)-3))-1)</f>
        <v>Loegfroe</v>
      </c>
      <c r="J2072" s="61" t="str">
        <f aca="false">TRIM(SUBSTITUTE(RIGHT(B2072,FIND(I2072,B2072)+1),"_",""))</f>
        <v>eDNA</v>
      </c>
      <c r="K2072" s="0" t="str">
        <f aca="false">IFERROR(VALUE(SUBSTITUTE(E2072,".",",")),E2072)</f>
        <v>No Ct</v>
      </c>
      <c r="L2072" s="61" t="str">
        <f aca="false">IF(J2072="PosK",SUMIFS(K:K,J:J,"PosK",H:H,H2072),"")</f>
        <v/>
      </c>
      <c r="M2072" s="61" t="str">
        <f aca="false">IF(J2072="PosK",SUMIFS(K:K,J:J,"NegK",H:H,H2072),"")</f>
        <v/>
      </c>
      <c r="N2072" s="61" t="str">
        <f aca="false">IF(J2072="PosK",SUMIFS(K:K,J:J,"eDNA",H:H,H2072),"")</f>
        <v/>
      </c>
      <c r="Q2072" s="62"/>
    </row>
    <row r="2073" customFormat="false" ht="14.25" hidden="false" customHeight="false" outlineLevel="0" collapsed="false">
      <c r="A2073" s="0" t="s">
        <v>752</v>
      </c>
      <c r="B2073" s="52" t="s">
        <v>753</v>
      </c>
      <c r="C2073" s="52" t="s">
        <v>751</v>
      </c>
      <c r="D2073" s="53" t="n">
        <v>0.1</v>
      </c>
      <c r="E2073" s="53" t="s">
        <v>748</v>
      </c>
      <c r="F2073" s="0" t="s">
        <v>1292</v>
      </c>
      <c r="G2073" s="0" t="str">
        <f aca="false">LEFT(B2073,2)</f>
        <v>01</v>
      </c>
      <c r="H2073" s="0" t="str">
        <f aca="false">I2073&amp;"_"&amp;G2073&amp;"_"&amp;F2073</f>
        <v>Loegfroe_01_20181005_DL2018044_GladsaxeGym_SvendborgGym_FrederiksvaerkGym_koersel1</v>
      </c>
      <c r="I2073" s="61" t="str">
        <f aca="false">MID(RIGHT(B2073,LEN(B2073)-3),1,FIND("_",RIGHT(B2073,LEN(B2073)-3))-1)</f>
        <v>Loegfroe</v>
      </c>
      <c r="J2073" s="61" t="str">
        <f aca="false">TRIM(SUBSTITUTE(RIGHT(B2073,FIND(I2073,B2073)+1),"_",""))</f>
        <v>eDNA</v>
      </c>
      <c r="K2073" s="0" t="str">
        <f aca="false">IFERROR(VALUE(SUBSTITUTE(E2073,".",",")),E2073)</f>
        <v>No Ct</v>
      </c>
      <c r="L2073" s="61" t="str">
        <f aca="false">IF(J2073="PosK",SUMIFS(K:K,J:J,"PosK",H:H,H2073),"")</f>
        <v/>
      </c>
      <c r="M2073" s="61" t="str">
        <f aca="false">IF(J2073="PosK",SUMIFS(K:K,J:J,"NegK",H:H,H2073),"")</f>
        <v/>
      </c>
      <c r="N2073" s="61" t="str">
        <f aca="false">IF(J2073="PosK",SUMIFS(K:K,J:J,"eDNA",H:H,H2073),"")</f>
        <v/>
      </c>
      <c r="P2073" s="62"/>
      <c r="T2073" s="63"/>
      <c r="W2073" s="64"/>
    </row>
    <row r="2074" customFormat="false" ht="14.25" hidden="false" customHeight="false" outlineLevel="0" collapsed="false">
      <c r="A2074" s="0" t="s">
        <v>754</v>
      </c>
      <c r="B2074" s="52" t="s">
        <v>755</v>
      </c>
      <c r="C2074" s="52" t="s">
        <v>743</v>
      </c>
      <c r="D2074" s="53" t="n">
        <v>0.1</v>
      </c>
      <c r="E2074" s="53" t="s">
        <v>748</v>
      </c>
      <c r="F2074" s="0" t="s">
        <v>1292</v>
      </c>
      <c r="G2074" s="0" t="str">
        <f aca="false">LEFT(B2074,2)</f>
        <v>02</v>
      </c>
      <c r="H2074" s="0" t="str">
        <f aca="false">I2074&amp;"_"&amp;G2074&amp;"_"&amp;F2074</f>
        <v>StorVandsalamander_02_20181005_DL2018044_GladsaxeGym_SvendborgGym_FrederiksvaerkGym_koersel1</v>
      </c>
      <c r="I2074" s="61" t="str">
        <f aca="false">MID(RIGHT(B2074,LEN(B2074)-3),1,FIND("_",RIGHT(B2074,LEN(B2074)-3))-1)</f>
        <v>StorVandsalamander</v>
      </c>
      <c r="J2074" s="61" t="str">
        <f aca="false">TRIM(SUBSTITUTE(RIGHT(B2074,FIND(I2074,B2074)+1),"_",""))</f>
        <v>PosK</v>
      </c>
      <c r="K2074" s="0" t="str">
        <f aca="false">IFERROR(VALUE(SUBSTITUTE(E2074,".",",")),E2074)</f>
        <v>No Ct</v>
      </c>
      <c r="L2074" s="61" t="n">
        <f aca="false">IF(J2074="PosK",SUMIFS(K:K,J:J,"PosK",H:H,H2074),"")</f>
        <v>0</v>
      </c>
      <c r="M2074" s="61" t="n">
        <f aca="false">IF(J2074="PosK",SUMIFS(K:K,J:J,"NegK",H:H,H2074),"")</f>
        <v>0</v>
      </c>
      <c r="N2074" s="61" t="n">
        <f aca="false">IF(J2074="PosK",SUMIFS(K:K,J:J,"eDNA",H:H,H2074),"")</f>
        <v>0</v>
      </c>
      <c r="P2074" s="62" t="n">
        <f aca="false">IF(K2076="No Ct",0,K2076)</f>
        <v>0</v>
      </c>
      <c r="Q2074" s="62" t="n">
        <f aca="false">IF(K2077="No Ct",0,K2077)</f>
        <v>0</v>
      </c>
      <c r="R2074" s="0" t="str">
        <f aca="false">IF(AND(L2074&gt;0,M2074=0),"Valid","Invalid")</f>
        <v>Invalid</v>
      </c>
      <c r="S2074" s="0" t="str">
        <f aca="false">IF(OR(P2074&gt;1,Q2074&gt;1),"Present","Absent")</f>
        <v>Absent</v>
      </c>
      <c r="T2074" s="63" t="str">
        <f aca="false">IF(OR(AND(P2074&gt;1,P2074&lt;41),AND(Q2074&gt;1,Q2074&lt;41)),"Ct&lt;41","Ct&gt;41")</f>
        <v>Ct&gt;41</v>
      </c>
      <c r="U2074" s="0" t="str">
        <f aca="false">I2074</f>
        <v>StorVandsalamander</v>
      </c>
      <c r="V2074" s="0" t="str">
        <f aca="false">MID(F2074,10,9)</f>
        <v>DL2018044</v>
      </c>
      <c r="W2074" s="64" t="str">
        <f aca="false">V2074&amp;"_"&amp;U2074&amp;"_"&amp;R2074&amp;"_"&amp;S2074&amp;"_"&amp;T2074</f>
        <v>DL2018044_StorVandsalamander_Invalid_Absent_Ct&gt;41</v>
      </c>
    </row>
    <row r="2075" customFormat="false" ht="14.25" hidden="false" customHeight="false" outlineLevel="0" collapsed="false">
      <c r="A2075" s="0" t="s">
        <v>756</v>
      </c>
      <c r="B2075" s="52" t="s">
        <v>757</v>
      </c>
      <c r="C2075" s="52" t="s">
        <v>747</v>
      </c>
      <c r="D2075" s="53" t="n">
        <v>0.1</v>
      </c>
      <c r="E2075" s="53" t="s">
        <v>748</v>
      </c>
      <c r="F2075" s="0" t="s">
        <v>1292</v>
      </c>
      <c r="G2075" s="0" t="str">
        <f aca="false">LEFT(B2075,2)</f>
        <v>02</v>
      </c>
      <c r="H2075" s="0" t="str">
        <f aca="false">I2075&amp;"_"&amp;G2075&amp;"_"&amp;F2075</f>
        <v>StorVandsalamander_02_20181005_DL2018044_GladsaxeGym_SvendborgGym_FrederiksvaerkGym_koersel1</v>
      </c>
      <c r="I2075" s="61" t="str">
        <f aca="false">MID(RIGHT(B2075,LEN(B2075)-3),1,FIND("_",RIGHT(B2075,LEN(B2075)-3))-1)</f>
        <v>StorVandsalamander</v>
      </c>
      <c r="J2075" s="61" t="str">
        <f aca="false">TRIM(SUBSTITUTE(RIGHT(B2075,FIND(I2075,B2075)+1),"_",""))</f>
        <v>NegK</v>
      </c>
      <c r="K2075" s="0" t="str">
        <f aca="false">IFERROR(VALUE(SUBSTITUTE(E2075,".",",")),E2075)</f>
        <v>No Ct</v>
      </c>
      <c r="L2075" s="61" t="str">
        <f aca="false">IF(J2075="PosK",SUMIFS(K:K,J:J,"PosK",H:H,H2075),"")</f>
        <v/>
      </c>
      <c r="M2075" s="61" t="str">
        <f aca="false">IF(J2075="PosK",SUMIFS(K:K,J:J,"NegK",H:H,H2075),"")</f>
        <v/>
      </c>
      <c r="N2075" s="61" t="str">
        <f aca="false">IF(J2075="PosK",SUMIFS(K:K,J:J,"eDNA",H:H,H2075),"")</f>
        <v/>
      </c>
    </row>
    <row r="2076" customFormat="false" ht="14.25" hidden="false" customHeight="false" outlineLevel="0" collapsed="false">
      <c r="A2076" s="0" t="s">
        <v>758</v>
      </c>
      <c r="B2076" s="52" t="s">
        <v>759</v>
      </c>
      <c r="C2076" s="52" t="s">
        <v>751</v>
      </c>
      <c r="D2076" s="53" t="n">
        <v>0.1</v>
      </c>
      <c r="E2076" s="53" t="s">
        <v>748</v>
      </c>
      <c r="F2076" s="0" t="s">
        <v>1292</v>
      </c>
      <c r="G2076" s="0" t="str">
        <f aca="false">LEFT(B2076,2)</f>
        <v>02</v>
      </c>
      <c r="H2076" s="0" t="str">
        <f aca="false">I2076&amp;"_"&amp;G2076&amp;"_"&amp;F2076</f>
        <v>StorVandsalamander_02_20181005_DL2018044_GladsaxeGym_SvendborgGym_FrederiksvaerkGym_koersel1</v>
      </c>
      <c r="I2076" s="61" t="str">
        <f aca="false">MID(RIGHT(B2076,LEN(B2076)-3),1,FIND("_",RIGHT(B2076,LEN(B2076)-3))-1)</f>
        <v>StorVandsalamander</v>
      </c>
      <c r="J2076" s="61" t="str">
        <f aca="false">TRIM(SUBSTITUTE(RIGHT(B2076,FIND(I2076,B2076)+1),"_",""))</f>
        <v>eDNA</v>
      </c>
      <c r="K2076" s="0" t="str">
        <f aca="false">IFERROR(VALUE(SUBSTITUTE(E2076,".",",")),E2076)</f>
        <v>No Ct</v>
      </c>
      <c r="L2076" s="61" t="str">
        <f aca="false">IF(J2076="PosK",SUMIFS(K:K,J:J,"PosK",H:H,H2076),"")</f>
        <v/>
      </c>
      <c r="M2076" s="61" t="str">
        <f aca="false">IF(J2076="PosK",SUMIFS(K:K,J:J,"NegK",H:H,H2076),"")</f>
        <v/>
      </c>
      <c r="N2076" s="61" t="str">
        <f aca="false">IF(J2076="PosK",SUMIFS(K:K,J:J,"eDNA",H:H,H2076),"")</f>
        <v/>
      </c>
      <c r="Q2076" s="62"/>
    </row>
    <row r="2077" customFormat="false" ht="14.25" hidden="false" customHeight="false" outlineLevel="0" collapsed="false">
      <c r="A2077" s="0" t="s">
        <v>760</v>
      </c>
      <c r="B2077" s="52" t="s">
        <v>761</v>
      </c>
      <c r="C2077" s="52" t="s">
        <v>751</v>
      </c>
      <c r="D2077" s="53" t="n">
        <v>0.1</v>
      </c>
      <c r="E2077" s="53" t="s">
        <v>748</v>
      </c>
      <c r="F2077" s="0" t="s">
        <v>1292</v>
      </c>
      <c r="G2077" s="0" t="str">
        <f aca="false">LEFT(B2077,2)</f>
        <v>02</v>
      </c>
      <c r="H2077" s="0" t="str">
        <f aca="false">I2077&amp;"_"&amp;G2077&amp;"_"&amp;F2077</f>
        <v>StorVandsalamander_02_20181005_DL2018044_GladsaxeGym_SvendborgGym_FrederiksvaerkGym_koersel1</v>
      </c>
      <c r="I2077" s="61" t="str">
        <f aca="false">MID(RIGHT(B2077,LEN(B2077)-3),1,FIND("_",RIGHT(B2077,LEN(B2077)-3))-1)</f>
        <v>StorVandsalamander</v>
      </c>
      <c r="J2077" s="61" t="str">
        <f aca="false">TRIM(SUBSTITUTE(RIGHT(B2077,FIND(I2077,B2077)+1),"_",""))</f>
        <v>eDNA</v>
      </c>
      <c r="K2077" s="0" t="str">
        <f aca="false">IFERROR(VALUE(SUBSTITUTE(E2077,".",",")),E2077)</f>
        <v>No Ct</v>
      </c>
      <c r="L2077" s="61" t="str">
        <f aca="false">IF(J2077="PosK",SUMIFS(K:K,J:J,"PosK",H:H,H2077),"")</f>
        <v/>
      </c>
      <c r="M2077" s="61" t="str">
        <f aca="false">IF(J2077="PosK",SUMIFS(K:K,J:J,"NegK",H:H,H2077),"")</f>
        <v/>
      </c>
      <c r="N2077" s="61" t="str">
        <f aca="false">IF(J2077="PosK",SUMIFS(K:K,J:J,"eDNA",H:H,H2077),"")</f>
        <v/>
      </c>
      <c r="P2077" s="62"/>
      <c r="T2077" s="63"/>
      <c r="W2077" s="64"/>
    </row>
    <row r="2078" customFormat="false" ht="14.25" hidden="false" customHeight="false" outlineLevel="0" collapsed="false">
      <c r="A2078" s="0" t="s">
        <v>762</v>
      </c>
      <c r="B2078" s="52" t="s">
        <v>763</v>
      </c>
      <c r="C2078" s="52" t="s">
        <v>743</v>
      </c>
      <c r="D2078" s="53" t="n">
        <v>0.1</v>
      </c>
      <c r="E2078" s="53" t="n">
        <v>24.55</v>
      </c>
      <c r="F2078" s="0" t="s">
        <v>1292</v>
      </c>
      <c r="G2078" s="0" t="str">
        <f aca="false">LEFT(B2078,2)</f>
        <v>03</v>
      </c>
      <c r="H2078" s="0" t="str">
        <f aca="false">I2078&amp;"_"&amp;G2078&amp;"_"&amp;F2078</f>
        <v>Strandtudse_03_20181005_DL2018044_GladsaxeGym_SvendborgGym_FrederiksvaerkGym_koersel1</v>
      </c>
      <c r="I2078" s="61" t="str">
        <f aca="false">MID(RIGHT(B2078,LEN(B2078)-3),1,FIND("_",RIGHT(B2078,LEN(B2078)-3))-1)</f>
        <v>Strandtudse</v>
      </c>
      <c r="J2078" s="61" t="str">
        <f aca="false">TRIM(SUBSTITUTE(RIGHT(B2078,FIND(I2078,B2078)+1),"_",""))</f>
        <v>PosK</v>
      </c>
      <c r="K2078" s="0" t="n">
        <f aca="false">IFERROR(VALUE(SUBSTITUTE(E2078,".",",")),E2078)</f>
        <v>24.55</v>
      </c>
      <c r="L2078" s="61" t="n">
        <f aca="false">IF(J2078="PosK",SUMIFS(K:K,J:J,"PosK",H:H,H2078),"")</f>
        <v>24.55</v>
      </c>
      <c r="M2078" s="61" t="n">
        <f aca="false">IF(J2078="PosK",SUMIFS(K:K,J:J,"NegK",H:H,H2078),"")</f>
        <v>0</v>
      </c>
      <c r="N2078" s="61" t="n">
        <f aca="false">IF(J2078="PosK",SUMIFS(K:K,J:J,"eDNA",H:H,H2078),"")</f>
        <v>0</v>
      </c>
      <c r="P2078" s="62" t="n">
        <f aca="false">IF(K2080="No Ct",0,K2080)</f>
        <v>0</v>
      </c>
      <c r="Q2078" s="62" t="n">
        <f aca="false">IF(K2081="No Ct",0,K2081)</f>
        <v>0</v>
      </c>
      <c r="R2078" s="0" t="str">
        <f aca="false">IF(AND(L2078&gt;0,M2078=0),"Valid","Invalid")</f>
        <v>Valid</v>
      </c>
      <c r="S2078" s="0" t="str">
        <f aca="false">IF(OR(P2078&gt;1,Q2078&gt;1),"Present","Absent")</f>
        <v>Absent</v>
      </c>
      <c r="T2078" s="63" t="str">
        <f aca="false">IF(OR(AND(P2078&gt;1,P2078&lt;41),AND(Q2078&gt;1,Q2078&lt;41)),"Ct&lt;41","Ct&gt;41")</f>
        <v>Ct&gt;41</v>
      </c>
      <c r="U2078" s="0" t="str">
        <f aca="false">I2078</f>
        <v>Strandtudse</v>
      </c>
      <c r="V2078" s="0" t="str">
        <f aca="false">MID(F2078,10,9)</f>
        <v>DL2018044</v>
      </c>
      <c r="W2078" s="64" t="str">
        <f aca="false">V2078&amp;"_"&amp;U2078&amp;"_"&amp;R2078&amp;"_"&amp;S2078&amp;"_"&amp;T2078</f>
        <v>DL2018044_Strandtudse_Valid_Absent_Ct&gt;41</v>
      </c>
    </row>
    <row r="2079" customFormat="false" ht="14.25" hidden="false" customHeight="false" outlineLevel="0" collapsed="false">
      <c r="A2079" s="0" t="s">
        <v>764</v>
      </c>
      <c r="B2079" s="52" t="s">
        <v>765</v>
      </c>
      <c r="C2079" s="52" t="s">
        <v>747</v>
      </c>
      <c r="D2079" s="53" t="n">
        <v>0.1</v>
      </c>
      <c r="E2079" s="53" t="s">
        <v>748</v>
      </c>
      <c r="F2079" s="0" t="s">
        <v>1292</v>
      </c>
      <c r="G2079" s="0" t="str">
        <f aca="false">LEFT(B2079,2)</f>
        <v>03</v>
      </c>
      <c r="H2079" s="0" t="str">
        <f aca="false">I2079&amp;"_"&amp;G2079&amp;"_"&amp;F2079</f>
        <v>Strandtudse_03_20181005_DL2018044_GladsaxeGym_SvendborgGym_FrederiksvaerkGym_koersel1</v>
      </c>
      <c r="I2079" s="61" t="str">
        <f aca="false">MID(RIGHT(B2079,LEN(B2079)-3),1,FIND("_",RIGHT(B2079,LEN(B2079)-3))-1)</f>
        <v>Strandtudse</v>
      </c>
      <c r="J2079" s="61" t="str">
        <f aca="false">TRIM(SUBSTITUTE(RIGHT(B2079,FIND(I2079,B2079)+1),"_",""))</f>
        <v>NegK</v>
      </c>
      <c r="K2079" s="0" t="str">
        <f aca="false">IFERROR(VALUE(SUBSTITUTE(E2079,".",",")),E2079)</f>
        <v>No Ct</v>
      </c>
      <c r="L2079" s="61" t="str">
        <f aca="false">IF(J2079="PosK",SUMIFS(K:K,J:J,"PosK",H:H,H2079),"")</f>
        <v/>
      </c>
      <c r="M2079" s="61" t="str">
        <f aca="false">IF(J2079="PosK",SUMIFS(K:K,J:J,"NegK",H:H,H2079),"")</f>
        <v/>
      </c>
      <c r="N2079" s="61" t="str">
        <f aca="false">IF(J2079="PosK",SUMIFS(K:K,J:J,"eDNA",H:H,H2079),"")</f>
        <v/>
      </c>
    </row>
    <row r="2080" customFormat="false" ht="14.25" hidden="false" customHeight="false" outlineLevel="0" collapsed="false">
      <c r="A2080" s="0" t="s">
        <v>766</v>
      </c>
      <c r="B2080" s="52" t="s">
        <v>767</v>
      </c>
      <c r="C2080" s="52" t="s">
        <v>751</v>
      </c>
      <c r="D2080" s="53" t="n">
        <v>0.1</v>
      </c>
      <c r="E2080" s="53" t="s">
        <v>748</v>
      </c>
      <c r="F2080" s="0" t="s">
        <v>1292</v>
      </c>
      <c r="G2080" s="0" t="str">
        <f aca="false">LEFT(B2080,2)</f>
        <v>03</v>
      </c>
      <c r="H2080" s="0" t="str">
        <f aca="false">I2080&amp;"_"&amp;G2080&amp;"_"&amp;F2080</f>
        <v>Strandtudse_03_20181005_DL2018044_GladsaxeGym_SvendborgGym_FrederiksvaerkGym_koersel1</v>
      </c>
      <c r="I2080" s="61" t="str">
        <f aca="false">MID(RIGHT(B2080,LEN(B2080)-3),1,FIND("_",RIGHT(B2080,LEN(B2080)-3))-1)</f>
        <v>Strandtudse</v>
      </c>
      <c r="J2080" s="61" t="str">
        <f aca="false">TRIM(SUBSTITUTE(RIGHT(B2080,FIND(I2080,B2080)+1),"_",""))</f>
        <v>eDNA</v>
      </c>
      <c r="K2080" s="0" t="str">
        <f aca="false">IFERROR(VALUE(SUBSTITUTE(E2080,".",",")),E2080)</f>
        <v>No Ct</v>
      </c>
      <c r="L2080" s="61" t="str">
        <f aca="false">IF(J2080="PosK",SUMIFS(K:K,J:J,"PosK",H:H,H2080),"")</f>
        <v/>
      </c>
      <c r="M2080" s="61" t="str">
        <f aca="false">IF(J2080="PosK",SUMIFS(K:K,J:J,"NegK",H:H,H2080),"")</f>
        <v/>
      </c>
      <c r="N2080" s="61" t="str">
        <f aca="false">IF(J2080="PosK",SUMIFS(K:K,J:J,"eDNA",H:H,H2080),"")</f>
        <v/>
      </c>
      <c r="Q2080" s="62"/>
    </row>
    <row r="2081" customFormat="false" ht="14.25" hidden="false" customHeight="false" outlineLevel="0" collapsed="false">
      <c r="A2081" s="0" t="s">
        <v>768</v>
      </c>
      <c r="B2081" s="52" t="s">
        <v>769</v>
      </c>
      <c r="C2081" s="52" t="s">
        <v>751</v>
      </c>
      <c r="D2081" s="53" t="n">
        <v>0.1</v>
      </c>
      <c r="E2081" s="53" t="s">
        <v>748</v>
      </c>
      <c r="F2081" s="0" t="s">
        <v>1292</v>
      </c>
      <c r="G2081" s="0" t="str">
        <f aca="false">LEFT(B2081,2)</f>
        <v>03</v>
      </c>
      <c r="H2081" s="0" t="str">
        <f aca="false">I2081&amp;"_"&amp;G2081&amp;"_"&amp;F2081</f>
        <v>Strandtudse_03_20181005_DL2018044_GladsaxeGym_SvendborgGym_FrederiksvaerkGym_koersel1</v>
      </c>
      <c r="I2081" s="61" t="str">
        <f aca="false">MID(RIGHT(B2081,LEN(B2081)-3),1,FIND("_",RIGHT(B2081,LEN(B2081)-3))-1)</f>
        <v>Strandtudse</v>
      </c>
      <c r="J2081" s="61" t="str">
        <f aca="false">TRIM(SUBSTITUTE(RIGHT(B2081,FIND(I2081,B2081)+1),"_",""))</f>
        <v>eDNA</v>
      </c>
      <c r="K2081" s="0" t="str">
        <f aca="false">IFERROR(VALUE(SUBSTITUTE(E2081,".",",")),E2081)</f>
        <v>No Ct</v>
      </c>
      <c r="L2081" s="61" t="str">
        <f aca="false">IF(J2081="PosK",SUMIFS(K:K,J:J,"PosK",H:H,H2081),"")</f>
        <v/>
      </c>
      <c r="M2081" s="61" t="str">
        <f aca="false">IF(J2081="PosK",SUMIFS(K:K,J:J,"NegK",H:H,H2081),"")</f>
        <v/>
      </c>
      <c r="N2081" s="61" t="str">
        <f aca="false">IF(J2081="PosK",SUMIFS(K:K,J:J,"eDNA",H:H,H2081),"")</f>
        <v/>
      </c>
      <c r="P2081" s="62"/>
      <c r="T2081" s="63"/>
      <c r="W2081" s="64"/>
    </row>
    <row r="2082" customFormat="false" ht="14.25" hidden="false" customHeight="false" outlineLevel="0" collapsed="false">
      <c r="A2082" s="0" t="s">
        <v>770</v>
      </c>
      <c r="B2082" s="52" t="s">
        <v>771</v>
      </c>
      <c r="C2082" s="52" t="s">
        <v>743</v>
      </c>
      <c r="D2082" s="53" t="n">
        <v>0.1</v>
      </c>
      <c r="E2082" s="53" t="n">
        <v>31.8</v>
      </c>
      <c r="F2082" s="0" t="s">
        <v>1292</v>
      </c>
      <c r="G2082" s="0" t="str">
        <f aca="false">LEFT(B2082,2)</f>
        <v>04</v>
      </c>
      <c r="H2082" s="0" t="str">
        <f aca="false">I2082&amp;"_"&amp;G2082&amp;"_"&amp;F2082</f>
        <v>GroenbrogetTudse_04_20181005_DL2018044_GladsaxeGym_SvendborgGym_FrederiksvaerkGym_koersel1</v>
      </c>
      <c r="I2082" s="61" t="str">
        <f aca="false">MID(RIGHT(B2082,LEN(B2082)-3),1,FIND("_",RIGHT(B2082,LEN(B2082)-3))-1)</f>
        <v>GroenbrogetTudse</v>
      </c>
      <c r="J2082" s="61" t="str">
        <f aca="false">TRIM(SUBSTITUTE(RIGHT(B2082,FIND(I2082,B2082)+1),"_",""))</f>
        <v>PosK</v>
      </c>
      <c r="K2082" s="0" t="n">
        <f aca="false">IFERROR(VALUE(SUBSTITUTE(E2082,".",",")),E2082)</f>
        <v>31.8</v>
      </c>
      <c r="L2082" s="61" t="n">
        <f aca="false">IF(J2082="PosK",SUMIFS(K:K,J:J,"PosK",H:H,H2082),"")</f>
        <v>31.8</v>
      </c>
      <c r="M2082" s="61" t="n">
        <f aca="false">IF(J2082="PosK",SUMIFS(K:K,J:J,"NegK",H:H,H2082),"")</f>
        <v>0</v>
      </c>
      <c r="N2082" s="61" t="n">
        <f aca="false">IF(J2082="PosK",SUMIFS(K:K,J:J,"eDNA",H:H,H2082),"")</f>
        <v>0</v>
      </c>
      <c r="P2082" s="62" t="n">
        <f aca="false">IF(K2084="No Ct",0,K2084)</f>
        <v>0</v>
      </c>
      <c r="Q2082" s="62" t="n">
        <f aca="false">IF(K2085="No Ct",0,K2085)</f>
        <v>0</v>
      </c>
      <c r="R2082" s="0" t="str">
        <f aca="false">IF(AND(L2082&gt;0,M2082=0),"Valid","Invalid")</f>
        <v>Valid</v>
      </c>
      <c r="S2082" s="0" t="str">
        <f aca="false">IF(OR(P2082&gt;1,Q2082&gt;1),"Present","Absent")</f>
        <v>Absent</v>
      </c>
      <c r="T2082" s="63" t="str">
        <f aca="false">IF(OR(AND(P2082&gt;1,P2082&lt;41),AND(Q2082&gt;1,Q2082&lt;41)),"Ct&lt;41","Ct&gt;41")</f>
        <v>Ct&gt;41</v>
      </c>
      <c r="U2082" s="0" t="str">
        <f aca="false">I2082</f>
        <v>GroenbrogetTudse</v>
      </c>
      <c r="V2082" s="0" t="str">
        <f aca="false">MID(F2082,10,9)</f>
        <v>DL2018044</v>
      </c>
      <c r="W2082" s="64" t="str">
        <f aca="false">V2082&amp;"_"&amp;U2082&amp;"_"&amp;R2082&amp;"_"&amp;S2082&amp;"_"&amp;T2082</f>
        <v>DL2018044_GroenbrogetTudse_Valid_Absent_Ct&gt;41</v>
      </c>
    </row>
    <row r="2083" customFormat="false" ht="14.25" hidden="false" customHeight="false" outlineLevel="0" collapsed="false">
      <c r="A2083" s="0" t="s">
        <v>772</v>
      </c>
      <c r="B2083" s="52" t="s">
        <v>773</v>
      </c>
      <c r="C2083" s="52" t="s">
        <v>747</v>
      </c>
      <c r="D2083" s="53" t="n">
        <v>0.1</v>
      </c>
      <c r="E2083" s="53" t="s">
        <v>748</v>
      </c>
      <c r="F2083" s="0" t="s">
        <v>1292</v>
      </c>
      <c r="G2083" s="0" t="str">
        <f aca="false">LEFT(B2083,2)</f>
        <v>04</v>
      </c>
      <c r="H2083" s="0" t="str">
        <f aca="false">I2083&amp;"_"&amp;G2083&amp;"_"&amp;F2083</f>
        <v>GroenbrogetTudse_04_20181005_DL2018044_GladsaxeGym_SvendborgGym_FrederiksvaerkGym_koersel1</v>
      </c>
      <c r="I2083" s="61" t="str">
        <f aca="false">MID(RIGHT(B2083,LEN(B2083)-3),1,FIND("_",RIGHT(B2083,LEN(B2083)-3))-1)</f>
        <v>GroenbrogetTudse</v>
      </c>
      <c r="J2083" s="61" t="str">
        <f aca="false">TRIM(SUBSTITUTE(RIGHT(B2083,FIND(I2083,B2083)+1),"_",""))</f>
        <v>NegK</v>
      </c>
      <c r="K2083" s="0" t="str">
        <f aca="false">IFERROR(VALUE(SUBSTITUTE(E2083,".",",")),E2083)</f>
        <v>No Ct</v>
      </c>
      <c r="L2083" s="61" t="str">
        <f aca="false">IF(J2083="PosK",SUMIFS(K:K,J:J,"PosK",H:H,H2083),"")</f>
        <v/>
      </c>
      <c r="M2083" s="61" t="str">
        <f aca="false">IF(J2083="PosK",SUMIFS(K:K,J:J,"NegK",H:H,H2083),"")</f>
        <v/>
      </c>
      <c r="N2083" s="61" t="str">
        <f aca="false">IF(J2083="PosK",SUMIFS(K:K,J:J,"eDNA",H:H,H2083),"")</f>
        <v/>
      </c>
    </row>
    <row r="2084" customFormat="false" ht="14.25" hidden="false" customHeight="false" outlineLevel="0" collapsed="false">
      <c r="A2084" s="0" t="s">
        <v>774</v>
      </c>
      <c r="B2084" s="52" t="s">
        <v>775</v>
      </c>
      <c r="C2084" s="52" t="s">
        <v>751</v>
      </c>
      <c r="D2084" s="53" t="n">
        <v>0.1</v>
      </c>
      <c r="E2084" s="53" t="s">
        <v>748</v>
      </c>
      <c r="F2084" s="0" t="s">
        <v>1292</v>
      </c>
      <c r="G2084" s="0" t="str">
        <f aca="false">LEFT(B2084,2)</f>
        <v>04</v>
      </c>
      <c r="H2084" s="0" t="str">
        <f aca="false">I2084&amp;"_"&amp;G2084&amp;"_"&amp;F2084</f>
        <v>GroenbrogetTudse_04_20181005_DL2018044_GladsaxeGym_SvendborgGym_FrederiksvaerkGym_koersel1</v>
      </c>
      <c r="I2084" s="61" t="str">
        <f aca="false">MID(RIGHT(B2084,LEN(B2084)-3),1,FIND("_",RIGHT(B2084,LEN(B2084)-3))-1)</f>
        <v>GroenbrogetTudse</v>
      </c>
      <c r="J2084" s="61" t="str">
        <f aca="false">TRIM(SUBSTITUTE(RIGHT(B2084,FIND(I2084,B2084)+1),"_",""))</f>
        <v>eDNA</v>
      </c>
      <c r="K2084" s="0" t="str">
        <f aca="false">IFERROR(VALUE(SUBSTITUTE(E2084,".",",")),E2084)</f>
        <v>No Ct</v>
      </c>
      <c r="L2084" s="61" t="str">
        <f aca="false">IF(J2084="PosK",SUMIFS(K:K,J:J,"PosK",H:H,H2084),"")</f>
        <v/>
      </c>
      <c r="M2084" s="61" t="str">
        <f aca="false">IF(J2084="PosK",SUMIFS(K:K,J:J,"NegK",H:H,H2084),"")</f>
        <v/>
      </c>
      <c r="N2084" s="61" t="str">
        <f aca="false">IF(J2084="PosK",SUMIFS(K:K,J:J,"eDNA",H:H,H2084),"")</f>
        <v/>
      </c>
      <c r="Q2084" s="62"/>
    </row>
    <row r="2085" customFormat="false" ht="14.25" hidden="false" customHeight="false" outlineLevel="0" collapsed="false">
      <c r="A2085" s="0" t="s">
        <v>776</v>
      </c>
      <c r="B2085" s="52" t="s">
        <v>777</v>
      </c>
      <c r="C2085" s="52" t="s">
        <v>751</v>
      </c>
      <c r="D2085" s="53" t="n">
        <v>0.1</v>
      </c>
      <c r="E2085" s="53" t="s">
        <v>748</v>
      </c>
      <c r="F2085" s="0" t="s">
        <v>1292</v>
      </c>
      <c r="G2085" s="0" t="str">
        <f aca="false">LEFT(B2085,2)</f>
        <v>04</v>
      </c>
      <c r="H2085" s="0" t="str">
        <f aca="false">I2085&amp;"_"&amp;G2085&amp;"_"&amp;F2085</f>
        <v>GroenbrogetTudse_04_20181005_DL2018044_GladsaxeGym_SvendborgGym_FrederiksvaerkGym_koersel1</v>
      </c>
      <c r="I2085" s="61" t="str">
        <f aca="false">MID(RIGHT(B2085,LEN(B2085)-3),1,FIND("_",RIGHT(B2085,LEN(B2085)-3))-1)</f>
        <v>GroenbrogetTudse</v>
      </c>
      <c r="J2085" s="61" t="str">
        <f aca="false">TRIM(SUBSTITUTE(RIGHT(B2085,FIND(I2085,B2085)+1),"_",""))</f>
        <v>eDNA</v>
      </c>
      <c r="K2085" s="0" t="str">
        <f aca="false">IFERROR(VALUE(SUBSTITUTE(E2085,".",",")),E2085)</f>
        <v>No Ct</v>
      </c>
      <c r="L2085" s="61" t="str">
        <f aca="false">IF(J2085="PosK",SUMIFS(K:K,J:J,"PosK",H:H,H2085),"")</f>
        <v/>
      </c>
      <c r="M2085" s="61" t="str">
        <f aca="false">IF(J2085="PosK",SUMIFS(K:K,J:J,"NegK",H:H,H2085),"")</f>
        <v/>
      </c>
      <c r="N2085" s="61" t="str">
        <f aca="false">IF(J2085="PosK",SUMIFS(K:K,J:J,"eDNA",H:H,H2085),"")</f>
        <v/>
      </c>
      <c r="P2085" s="62"/>
      <c r="T2085" s="63"/>
      <c r="W2085" s="64"/>
    </row>
    <row r="2086" customFormat="false" ht="14.25" hidden="false" customHeight="false" outlineLevel="0" collapsed="false">
      <c r="A2086" s="0" t="s">
        <v>778</v>
      </c>
      <c r="B2086" s="52" t="s">
        <v>779</v>
      </c>
      <c r="C2086" s="52" t="s">
        <v>743</v>
      </c>
      <c r="D2086" s="53" t="n">
        <v>0.1</v>
      </c>
      <c r="E2086" s="53" t="n">
        <v>31.98</v>
      </c>
      <c r="F2086" s="0" t="s">
        <v>1292</v>
      </c>
      <c r="G2086" s="0" t="str">
        <f aca="false">LEFT(B2086,2)</f>
        <v>05</v>
      </c>
      <c r="H2086" s="0" t="str">
        <f aca="false">I2086&amp;"_"&amp;G2086&amp;"_"&amp;F2086</f>
        <v>Loevfroe_05_20181005_DL2018044_GladsaxeGym_SvendborgGym_FrederiksvaerkGym_koersel1</v>
      </c>
      <c r="I2086" s="61" t="str">
        <f aca="false">MID(RIGHT(B2086,LEN(B2086)-3),1,FIND("_",RIGHT(B2086,LEN(B2086)-3))-1)</f>
        <v>Loevfroe</v>
      </c>
      <c r="J2086" s="61" t="str">
        <f aca="false">TRIM(SUBSTITUTE(RIGHT(B2086,FIND(I2086,B2086)+1),"_",""))</f>
        <v>PosK</v>
      </c>
      <c r="K2086" s="0" t="n">
        <f aca="false">IFERROR(VALUE(SUBSTITUTE(E2086,".",",")),E2086)</f>
        <v>31.98</v>
      </c>
      <c r="L2086" s="61" t="n">
        <f aca="false">IF(J2086="PosK",SUMIFS(K:K,J:J,"PosK",H:H,H2086),"")</f>
        <v>31.98</v>
      </c>
      <c r="M2086" s="61" t="n">
        <f aca="false">IF(J2086="PosK",SUMIFS(K:K,J:J,"NegK",H:H,H2086),"")</f>
        <v>0</v>
      </c>
      <c r="N2086" s="61" t="n">
        <f aca="false">IF(J2086="PosK",SUMIFS(K:K,J:J,"eDNA",H:H,H2086),"")</f>
        <v>0</v>
      </c>
      <c r="P2086" s="62" t="n">
        <f aca="false">IF(K2088="No Ct",0,K2088)</f>
        <v>0</v>
      </c>
      <c r="Q2086" s="62" t="n">
        <f aca="false">IF(K2089="No Ct",0,K2089)</f>
        <v>0</v>
      </c>
      <c r="R2086" s="0" t="str">
        <f aca="false">IF(AND(L2086&gt;0,M2086=0),"Valid","Invalid")</f>
        <v>Valid</v>
      </c>
      <c r="S2086" s="0" t="str">
        <f aca="false">IF(OR(P2086&gt;1,Q2086&gt;1),"Present","Absent")</f>
        <v>Absent</v>
      </c>
      <c r="T2086" s="63" t="str">
        <f aca="false">IF(OR(AND(P2086&gt;1,P2086&lt;41),AND(Q2086&gt;1,Q2086&lt;41)),"Ct&lt;41","Ct&gt;41")</f>
        <v>Ct&gt;41</v>
      </c>
      <c r="U2086" s="0" t="str">
        <f aca="false">I2086</f>
        <v>Loevfroe</v>
      </c>
      <c r="V2086" s="0" t="str">
        <f aca="false">MID(F2086,10,9)</f>
        <v>DL2018044</v>
      </c>
      <c r="W2086" s="64" t="str">
        <f aca="false">V2086&amp;"_"&amp;U2086&amp;"_"&amp;R2086&amp;"_"&amp;S2086&amp;"_"&amp;T2086</f>
        <v>DL2018044_Loevfroe_Valid_Absent_Ct&gt;41</v>
      </c>
    </row>
    <row r="2087" customFormat="false" ht="14.25" hidden="false" customHeight="false" outlineLevel="0" collapsed="false">
      <c r="A2087" s="0" t="s">
        <v>780</v>
      </c>
      <c r="B2087" s="52" t="s">
        <v>781</v>
      </c>
      <c r="C2087" s="52" t="s">
        <v>747</v>
      </c>
      <c r="D2087" s="53" t="n">
        <v>0.1</v>
      </c>
      <c r="E2087" s="53" t="s">
        <v>748</v>
      </c>
      <c r="F2087" s="0" t="s">
        <v>1292</v>
      </c>
      <c r="G2087" s="0" t="str">
        <f aca="false">LEFT(B2087,2)</f>
        <v>05</v>
      </c>
      <c r="H2087" s="0" t="str">
        <f aca="false">I2087&amp;"_"&amp;G2087&amp;"_"&amp;F2087</f>
        <v>Loevfroe_05_20181005_DL2018044_GladsaxeGym_SvendborgGym_FrederiksvaerkGym_koersel1</v>
      </c>
      <c r="I2087" s="61" t="str">
        <f aca="false">MID(RIGHT(B2087,LEN(B2087)-3),1,FIND("_",RIGHT(B2087,LEN(B2087)-3))-1)</f>
        <v>Loevfroe</v>
      </c>
      <c r="J2087" s="61" t="str">
        <f aca="false">TRIM(SUBSTITUTE(RIGHT(B2087,FIND(I2087,B2087)+1),"_",""))</f>
        <v>NegK</v>
      </c>
      <c r="K2087" s="0" t="str">
        <f aca="false">IFERROR(VALUE(SUBSTITUTE(E2087,".",",")),E2087)</f>
        <v>No Ct</v>
      </c>
      <c r="L2087" s="61" t="str">
        <f aca="false">IF(J2087="PosK",SUMIFS(K:K,J:J,"PosK",H:H,H2087),"")</f>
        <v/>
      </c>
      <c r="M2087" s="61" t="str">
        <f aca="false">IF(J2087="PosK",SUMIFS(K:K,J:J,"NegK",H:H,H2087),"")</f>
        <v/>
      </c>
      <c r="N2087" s="61" t="str">
        <f aca="false">IF(J2087="PosK",SUMIFS(K:K,J:J,"eDNA",H:H,H2087),"")</f>
        <v/>
      </c>
    </row>
    <row r="2088" customFormat="false" ht="14.25" hidden="false" customHeight="false" outlineLevel="0" collapsed="false">
      <c r="A2088" s="0" t="s">
        <v>782</v>
      </c>
      <c r="B2088" s="52" t="s">
        <v>783</v>
      </c>
      <c r="C2088" s="52" t="s">
        <v>751</v>
      </c>
      <c r="D2088" s="53" t="n">
        <v>0.1</v>
      </c>
      <c r="E2088" s="53" t="s">
        <v>748</v>
      </c>
      <c r="F2088" s="0" t="s">
        <v>1292</v>
      </c>
      <c r="G2088" s="0" t="str">
        <f aca="false">LEFT(B2088,2)</f>
        <v>05</v>
      </c>
      <c r="H2088" s="0" t="str">
        <f aca="false">I2088&amp;"_"&amp;G2088&amp;"_"&amp;F2088</f>
        <v>Loevfroe_05_20181005_DL2018044_GladsaxeGym_SvendborgGym_FrederiksvaerkGym_koersel1</v>
      </c>
      <c r="I2088" s="61" t="str">
        <f aca="false">MID(RIGHT(B2088,LEN(B2088)-3),1,FIND("_",RIGHT(B2088,LEN(B2088)-3))-1)</f>
        <v>Loevfroe</v>
      </c>
      <c r="J2088" s="61" t="str">
        <f aca="false">TRIM(SUBSTITUTE(RIGHT(B2088,FIND(I2088,B2088)+1),"_",""))</f>
        <v>eDNA</v>
      </c>
      <c r="K2088" s="0" t="str">
        <f aca="false">IFERROR(VALUE(SUBSTITUTE(E2088,".",",")),E2088)</f>
        <v>No Ct</v>
      </c>
      <c r="L2088" s="61" t="str">
        <f aca="false">IF(J2088="PosK",SUMIFS(K:K,J:J,"PosK",H:H,H2088),"")</f>
        <v/>
      </c>
      <c r="M2088" s="61" t="str">
        <f aca="false">IF(J2088="PosK",SUMIFS(K:K,J:J,"NegK",H:H,H2088),"")</f>
        <v/>
      </c>
      <c r="N2088" s="61" t="str">
        <f aca="false">IF(J2088="PosK",SUMIFS(K:K,J:J,"eDNA",H:H,H2088),"")</f>
        <v/>
      </c>
      <c r="Q2088" s="62"/>
    </row>
    <row r="2089" customFormat="false" ht="14.25" hidden="false" customHeight="false" outlineLevel="0" collapsed="false">
      <c r="A2089" s="0" t="s">
        <v>784</v>
      </c>
      <c r="B2089" s="52" t="s">
        <v>785</v>
      </c>
      <c r="C2089" s="52" t="s">
        <v>751</v>
      </c>
      <c r="D2089" s="53" t="n">
        <v>0.1</v>
      </c>
      <c r="E2089" s="53" t="s">
        <v>748</v>
      </c>
      <c r="F2089" s="0" t="s">
        <v>1292</v>
      </c>
      <c r="G2089" s="0" t="str">
        <f aca="false">LEFT(B2089,2)</f>
        <v>05</v>
      </c>
      <c r="H2089" s="0" t="str">
        <f aca="false">I2089&amp;"_"&amp;G2089&amp;"_"&amp;F2089</f>
        <v>Loevfroe_05_20181005_DL2018044_GladsaxeGym_SvendborgGym_FrederiksvaerkGym_koersel1</v>
      </c>
      <c r="I2089" s="61" t="str">
        <f aca="false">MID(RIGHT(B2089,LEN(B2089)-3),1,FIND("_",RIGHT(B2089,LEN(B2089)-3))-1)</f>
        <v>Loevfroe</v>
      </c>
      <c r="J2089" s="61" t="str">
        <f aca="false">TRIM(SUBSTITUTE(RIGHT(B2089,FIND(I2089,B2089)+1),"_",""))</f>
        <v>eDNA</v>
      </c>
      <c r="K2089" s="0" t="str">
        <f aca="false">IFERROR(VALUE(SUBSTITUTE(E2089,".",",")),E2089)</f>
        <v>No Ct</v>
      </c>
      <c r="L2089" s="61" t="str">
        <f aca="false">IF(J2089="PosK",SUMIFS(K:K,J:J,"PosK",H:H,H2089),"")</f>
        <v/>
      </c>
      <c r="M2089" s="61" t="str">
        <f aca="false">IF(J2089="PosK",SUMIFS(K:K,J:J,"NegK",H:H,H2089),"")</f>
        <v/>
      </c>
      <c r="N2089" s="61" t="str">
        <f aca="false">IF(J2089="PosK",SUMIFS(K:K,J:J,"eDNA",H:H,H2089),"")</f>
        <v/>
      </c>
      <c r="P2089" s="62"/>
      <c r="T2089" s="63"/>
      <c r="W2089" s="64"/>
    </row>
    <row r="2090" customFormat="false" ht="14.25" hidden="false" customHeight="false" outlineLevel="0" collapsed="false">
      <c r="A2090" s="0" t="s">
        <v>786</v>
      </c>
      <c r="B2090" s="52" t="s">
        <v>787</v>
      </c>
      <c r="C2090" s="52" t="s">
        <v>743</v>
      </c>
      <c r="D2090" s="53" t="n">
        <v>0.1</v>
      </c>
      <c r="E2090" s="53" t="s">
        <v>748</v>
      </c>
      <c r="F2090" s="0" t="s">
        <v>1292</v>
      </c>
      <c r="G2090" s="0" t="str">
        <f aca="false">LEFT(B2090,2)</f>
        <v>06</v>
      </c>
      <c r="H2090" s="0" t="str">
        <f aca="false">I2090&amp;"_"&amp;G2090&amp;"_"&amp;F2090</f>
        <v>Springfroe_06_20181005_DL2018044_GladsaxeGym_SvendborgGym_FrederiksvaerkGym_koersel1</v>
      </c>
      <c r="I2090" s="61" t="str">
        <f aca="false">MID(RIGHT(B2090,LEN(B2090)-3),1,FIND("_",RIGHT(B2090,LEN(B2090)-3))-1)</f>
        <v>Springfroe</v>
      </c>
      <c r="J2090" s="61" t="str">
        <f aca="false">TRIM(SUBSTITUTE(RIGHT(B2090,FIND(I2090,B2090)+1),"_",""))</f>
        <v>PosK</v>
      </c>
      <c r="K2090" s="0" t="str">
        <f aca="false">IFERROR(VALUE(SUBSTITUTE(E2090,".",",")),E2090)</f>
        <v>No Ct</v>
      </c>
      <c r="L2090" s="61" t="n">
        <f aca="false">IF(J2090="PosK",SUMIFS(K:K,J:J,"PosK",H:H,H2090),"")</f>
        <v>0</v>
      </c>
      <c r="M2090" s="61" t="n">
        <f aca="false">IF(J2090="PosK",SUMIFS(K:K,J:J,"NegK",H:H,H2090),"")</f>
        <v>0</v>
      </c>
      <c r="N2090" s="61" t="n">
        <f aca="false">IF(J2090="PosK",SUMIFS(K:K,J:J,"eDNA",H:H,H2090),"")</f>
        <v>0</v>
      </c>
      <c r="P2090" s="62" t="n">
        <f aca="false">IF(K2092="No Ct",0,K2092)</f>
        <v>0</v>
      </c>
      <c r="Q2090" s="62" t="n">
        <f aca="false">IF(K2093="No Ct",0,K2093)</f>
        <v>0</v>
      </c>
      <c r="R2090" s="0" t="str">
        <f aca="false">IF(AND(L2090&gt;0,M2090=0),"Valid","Invalid")</f>
        <v>Invalid</v>
      </c>
      <c r="S2090" s="0" t="str">
        <f aca="false">IF(OR(P2090&gt;1,Q2090&gt;1),"Present","Absent")</f>
        <v>Absent</v>
      </c>
      <c r="T2090" s="63" t="str">
        <f aca="false">IF(OR(AND(P2090&gt;1,P2090&lt;41),AND(Q2090&gt;1,Q2090&lt;41)),"Ct&lt;41","Ct&gt;41")</f>
        <v>Ct&gt;41</v>
      </c>
      <c r="U2090" s="0" t="str">
        <f aca="false">I2090</f>
        <v>Springfroe</v>
      </c>
      <c r="V2090" s="0" t="str">
        <f aca="false">MID(F2090,10,9)</f>
        <v>DL2018044</v>
      </c>
      <c r="W2090" s="64" t="str">
        <f aca="false">V2090&amp;"_"&amp;U2090&amp;"_"&amp;R2090&amp;"_"&amp;S2090&amp;"_"&amp;T2090</f>
        <v>DL2018044_Springfroe_Invalid_Absent_Ct&gt;41</v>
      </c>
    </row>
    <row r="2091" customFormat="false" ht="14.25" hidden="false" customHeight="false" outlineLevel="0" collapsed="false">
      <c r="A2091" s="0" t="s">
        <v>788</v>
      </c>
      <c r="B2091" s="52" t="s">
        <v>789</v>
      </c>
      <c r="C2091" s="52" t="s">
        <v>747</v>
      </c>
      <c r="D2091" s="53" t="n">
        <v>0.1</v>
      </c>
      <c r="E2091" s="53" t="s">
        <v>748</v>
      </c>
      <c r="F2091" s="0" t="s">
        <v>1292</v>
      </c>
      <c r="G2091" s="0" t="str">
        <f aca="false">LEFT(B2091,2)</f>
        <v>06</v>
      </c>
      <c r="H2091" s="0" t="str">
        <f aca="false">I2091&amp;"_"&amp;G2091&amp;"_"&amp;F2091</f>
        <v>Springfroe_06_20181005_DL2018044_GladsaxeGym_SvendborgGym_FrederiksvaerkGym_koersel1</v>
      </c>
      <c r="I2091" s="61" t="str">
        <f aca="false">MID(RIGHT(B2091,LEN(B2091)-3),1,FIND("_",RIGHT(B2091,LEN(B2091)-3))-1)</f>
        <v>Springfroe</v>
      </c>
      <c r="J2091" s="61" t="str">
        <f aca="false">TRIM(SUBSTITUTE(RIGHT(B2091,FIND(I2091,B2091)+1),"_",""))</f>
        <v>NegK</v>
      </c>
      <c r="K2091" s="0" t="str">
        <f aca="false">IFERROR(VALUE(SUBSTITUTE(E2091,".",",")),E2091)</f>
        <v>No Ct</v>
      </c>
      <c r="L2091" s="61" t="str">
        <f aca="false">IF(J2091="PosK",SUMIFS(K:K,J:J,"PosK",H:H,H2091),"")</f>
        <v/>
      </c>
      <c r="M2091" s="61" t="str">
        <f aca="false">IF(J2091="PosK",SUMIFS(K:K,J:J,"NegK",H:H,H2091),"")</f>
        <v/>
      </c>
      <c r="N2091" s="61" t="str">
        <f aca="false">IF(J2091="PosK",SUMIFS(K:K,J:J,"eDNA",H:H,H2091),"")</f>
        <v/>
      </c>
    </row>
    <row r="2092" customFormat="false" ht="14.25" hidden="false" customHeight="false" outlineLevel="0" collapsed="false">
      <c r="A2092" s="0" t="s">
        <v>790</v>
      </c>
      <c r="B2092" s="52" t="s">
        <v>791</v>
      </c>
      <c r="C2092" s="52" t="s">
        <v>751</v>
      </c>
      <c r="D2092" s="53" t="n">
        <v>0.1</v>
      </c>
      <c r="E2092" s="53" t="s">
        <v>748</v>
      </c>
      <c r="F2092" s="0" t="s">
        <v>1292</v>
      </c>
      <c r="G2092" s="0" t="str">
        <f aca="false">LEFT(B2092,2)</f>
        <v>06</v>
      </c>
      <c r="H2092" s="0" t="str">
        <f aca="false">I2092&amp;"_"&amp;G2092&amp;"_"&amp;F2092</f>
        <v>Springfroe_06_20181005_DL2018044_GladsaxeGym_SvendborgGym_FrederiksvaerkGym_koersel1</v>
      </c>
      <c r="I2092" s="61" t="str">
        <f aca="false">MID(RIGHT(B2092,LEN(B2092)-3),1,FIND("_",RIGHT(B2092,LEN(B2092)-3))-1)</f>
        <v>Springfroe</v>
      </c>
      <c r="J2092" s="61" t="str">
        <f aca="false">TRIM(SUBSTITUTE(RIGHT(B2092,FIND(I2092,B2092)+1),"_",""))</f>
        <v>eDNA</v>
      </c>
      <c r="K2092" s="0" t="str">
        <f aca="false">IFERROR(VALUE(SUBSTITUTE(E2092,".",",")),E2092)</f>
        <v>No Ct</v>
      </c>
      <c r="L2092" s="61" t="str">
        <f aca="false">IF(J2092="PosK",SUMIFS(K:K,J:J,"PosK",H:H,H2092),"")</f>
        <v/>
      </c>
      <c r="M2092" s="61" t="str">
        <f aca="false">IF(J2092="PosK",SUMIFS(K:K,J:J,"NegK",H:H,H2092),"")</f>
        <v/>
      </c>
      <c r="N2092" s="61" t="str">
        <f aca="false">IF(J2092="PosK",SUMIFS(K:K,J:J,"eDNA",H:H,H2092),"")</f>
        <v/>
      </c>
      <c r="Q2092" s="62"/>
    </row>
    <row r="2093" customFormat="false" ht="14.25" hidden="false" customHeight="false" outlineLevel="0" collapsed="false">
      <c r="A2093" s="0" t="s">
        <v>792</v>
      </c>
      <c r="B2093" s="52" t="s">
        <v>793</v>
      </c>
      <c r="C2093" s="52" t="s">
        <v>751</v>
      </c>
      <c r="D2093" s="53" t="n">
        <v>0.1</v>
      </c>
      <c r="E2093" s="53" t="s">
        <v>748</v>
      </c>
      <c r="F2093" s="0" t="s">
        <v>1292</v>
      </c>
      <c r="G2093" s="0" t="str">
        <f aca="false">LEFT(B2093,2)</f>
        <v>06</v>
      </c>
      <c r="H2093" s="0" t="str">
        <f aca="false">I2093&amp;"_"&amp;G2093&amp;"_"&amp;F2093</f>
        <v>Springfroe_06_20181005_DL2018044_GladsaxeGym_SvendborgGym_FrederiksvaerkGym_koersel1</v>
      </c>
      <c r="I2093" s="61" t="str">
        <f aca="false">MID(RIGHT(B2093,LEN(B2093)-3),1,FIND("_",RIGHT(B2093,LEN(B2093)-3))-1)</f>
        <v>Springfroe</v>
      </c>
      <c r="J2093" s="61" t="str">
        <f aca="false">TRIM(SUBSTITUTE(RIGHT(B2093,FIND(I2093,B2093)+1),"_",""))</f>
        <v>eDNA</v>
      </c>
      <c r="K2093" s="0" t="str">
        <f aca="false">IFERROR(VALUE(SUBSTITUTE(E2093,".",",")),E2093)</f>
        <v>No Ct</v>
      </c>
      <c r="L2093" s="61" t="str">
        <f aca="false">IF(J2093="PosK",SUMIFS(K:K,J:J,"PosK",H:H,H2093),"")</f>
        <v/>
      </c>
      <c r="M2093" s="61" t="str">
        <f aca="false">IF(J2093="PosK",SUMIFS(K:K,J:J,"NegK",H:H,H2093),"")</f>
        <v/>
      </c>
      <c r="N2093" s="61" t="str">
        <f aca="false">IF(J2093="PosK",SUMIFS(K:K,J:J,"eDNA",H:H,H2093),"")</f>
        <v/>
      </c>
      <c r="P2093" s="62"/>
      <c r="T2093" s="63"/>
      <c r="W2093" s="64"/>
    </row>
    <row r="2094" customFormat="false" ht="14.25" hidden="false" customHeight="false" outlineLevel="0" collapsed="false">
      <c r="A2094" s="0" t="s">
        <v>794</v>
      </c>
      <c r="B2094" s="52" t="s">
        <v>960</v>
      </c>
      <c r="C2094" s="52" t="s">
        <v>743</v>
      </c>
      <c r="D2094" s="53" t="n">
        <v>0.1</v>
      </c>
      <c r="E2094" s="53" t="n">
        <v>33.94</v>
      </c>
      <c r="F2094" s="0" t="s">
        <v>1292</v>
      </c>
      <c r="G2094" s="0" t="str">
        <f aca="false">LEFT(B2094,2)</f>
        <v>07</v>
      </c>
      <c r="H2094" s="0" t="str">
        <f aca="false">I2094&amp;"_"&amp;G2094&amp;"_"&amp;F2094</f>
        <v>Springfroe_07_20181005_DL2018044_GladsaxeGym_SvendborgGym_FrederiksvaerkGym_koersel1</v>
      </c>
      <c r="I2094" s="61" t="str">
        <f aca="false">MID(RIGHT(B2094,LEN(B2094)-3),1,FIND("_",RIGHT(B2094,LEN(B2094)-3))-1)</f>
        <v>Springfroe</v>
      </c>
      <c r="J2094" s="61" t="str">
        <f aca="false">TRIM(SUBSTITUTE(RIGHT(B2094,FIND(I2094,B2094)+1),"_",""))</f>
        <v>PosK</v>
      </c>
      <c r="K2094" s="0" t="n">
        <f aca="false">IFERROR(VALUE(SUBSTITUTE(E2094,".",",")),E2094)</f>
        <v>33.94</v>
      </c>
      <c r="L2094" s="61" t="n">
        <f aca="false">IF(J2094="PosK",SUMIFS(K:K,J:J,"PosK",H:H,H2094),"")</f>
        <v>33.94</v>
      </c>
      <c r="M2094" s="61" t="n">
        <f aca="false">IF(J2094="PosK",SUMIFS(K:K,J:J,"NegK",H:H,H2094),"")</f>
        <v>0</v>
      </c>
      <c r="N2094" s="61" t="n">
        <f aca="false">IF(J2094="PosK",SUMIFS(K:K,J:J,"eDNA",H:H,H2094),"")</f>
        <v>0</v>
      </c>
      <c r="P2094" s="62" t="n">
        <f aca="false">IF(K2096="No Ct",0,K2096)</f>
        <v>0</v>
      </c>
      <c r="Q2094" s="62" t="n">
        <f aca="false">IF(K2097="No Ct",0,K2097)</f>
        <v>0</v>
      </c>
      <c r="R2094" s="0" t="str">
        <f aca="false">IF(AND(L2094&gt;0,M2094=0),"Valid","Invalid")</f>
        <v>Valid</v>
      </c>
      <c r="S2094" s="0" t="str">
        <f aca="false">IF(OR(P2094&gt;1,Q2094&gt;1),"Present","Absent")</f>
        <v>Absent</v>
      </c>
      <c r="T2094" s="63" t="str">
        <f aca="false">IF(OR(AND(P2094&gt;1,P2094&lt;41),AND(Q2094&gt;1,Q2094&lt;41)),"Ct&lt;41","Ct&gt;41")</f>
        <v>Ct&gt;41</v>
      </c>
      <c r="U2094" s="0" t="str">
        <f aca="false">I2094</f>
        <v>Springfroe</v>
      </c>
      <c r="V2094" s="0" t="str">
        <f aca="false">MID(F2094,10,9)</f>
        <v>DL2018044</v>
      </c>
      <c r="W2094" s="64" t="str">
        <f aca="false">V2094&amp;"_"&amp;U2094&amp;"_"&amp;R2094&amp;"_"&amp;S2094&amp;"_"&amp;T2094</f>
        <v>DL2018044_Springfroe_Valid_Absent_Ct&gt;41</v>
      </c>
    </row>
    <row r="2095" customFormat="false" ht="14.25" hidden="false" customHeight="false" outlineLevel="0" collapsed="false">
      <c r="A2095" s="0" t="s">
        <v>796</v>
      </c>
      <c r="B2095" s="52" t="s">
        <v>961</v>
      </c>
      <c r="C2095" s="52" t="s">
        <v>747</v>
      </c>
      <c r="D2095" s="53" t="n">
        <v>0.1</v>
      </c>
      <c r="E2095" s="53" t="s">
        <v>748</v>
      </c>
      <c r="F2095" s="0" t="s">
        <v>1292</v>
      </c>
      <c r="G2095" s="0" t="str">
        <f aca="false">LEFT(B2095,2)</f>
        <v>07</v>
      </c>
      <c r="H2095" s="0" t="str">
        <f aca="false">I2095&amp;"_"&amp;G2095&amp;"_"&amp;F2095</f>
        <v>Springfroe_07_20181005_DL2018044_GladsaxeGym_SvendborgGym_FrederiksvaerkGym_koersel1</v>
      </c>
      <c r="I2095" s="61" t="str">
        <f aca="false">MID(RIGHT(B2095,LEN(B2095)-3),1,FIND("_",RIGHT(B2095,LEN(B2095)-3))-1)</f>
        <v>Springfroe</v>
      </c>
      <c r="J2095" s="61" t="str">
        <f aca="false">TRIM(SUBSTITUTE(RIGHT(B2095,FIND(I2095,B2095)+1),"_",""))</f>
        <v>NegK</v>
      </c>
      <c r="K2095" s="0" t="str">
        <f aca="false">IFERROR(VALUE(SUBSTITUTE(E2095,".",",")),E2095)</f>
        <v>No Ct</v>
      </c>
      <c r="L2095" s="61" t="str">
        <f aca="false">IF(J2095="PosK",SUMIFS(K:K,J:J,"PosK",H:H,H2095),"")</f>
        <v/>
      </c>
      <c r="M2095" s="61" t="str">
        <f aca="false">IF(J2095="PosK",SUMIFS(K:K,J:J,"NegK",H:H,H2095),"")</f>
        <v/>
      </c>
      <c r="N2095" s="61" t="str">
        <f aca="false">IF(J2095="PosK",SUMIFS(K:K,J:J,"eDNA",H:H,H2095),"")</f>
        <v/>
      </c>
    </row>
    <row r="2096" customFormat="false" ht="14.25" hidden="false" customHeight="false" outlineLevel="0" collapsed="false">
      <c r="A2096" s="0" t="s">
        <v>798</v>
      </c>
      <c r="B2096" s="52" t="s">
        <v>962</v>
      </c>
      <c r="C2096" s="52" t="s">
        <v>751</v>
      </c>
      <c r="D2096" s="53" t="n">
        <v>0.1</v>
      </c>
      <c r="E2096" s="53" t="s">
        <v>748</v>
      </c>
      <c r="F2096" s="0" t="s">
        <v>1292</v>
      </c>
      <c r="G2096" s="0" t="str">
        <f aca="false">LEFT(B2096,2)</f>
        <v>07</v>
      </c>
      <c r="H2096" s="0" t="str">
        <f aca="false">I2096&amp;"_"&amp;G2096&amp;"_"&amp;F2096</f>
        <v>Springfroe_07_20181005_DL2018044_GladsaxeGym_SvendborgGym_FrederiksvaerkGym_koersel1</v>
      </c>
      <c r="I2096" s="61" t="str">
        <f aca="false">MID(RIGHT(B2096,LEN(B2096)-3),1,FIND("_",RIGHT(B2096,LEN(B2096)-3))-1)</f>
        <v>Springfroe</v>
      </c>
      <c r="J2096" s="61" t="str">
        <f aca="false">TRIM(SUBSTITUTE(RIGHT(B2096,FIND(I2096,B2096)+1),"_",""))</f>
        <v>eDNA</v>
      </c>
      <c r="K2096" s="0" t="str">
        <f aca="false">IFERROR(VALUE(SUBSTITUTE(E2096,".",",")),E2096)</f>
        <v>No Ct</v>
      </c>
      <c r="L2096" s="61" t="str">
        <f aca="false">IF(J2096="PosK",SUMIFS(K:K,J:J,"PosK",H:H,H2096),"")</f>
        <v/>
      </c>
      <c r="M2096" s="61" t="str">
        <f aca="false">IF(J2096="PosK",SUMIFS(K:K,J:J,"NegK",H:H,H2096),"")</f>
        <v/>
      </c>
      <c r="N2096" s="61" t="str">
        <f aca="false">IF(J2096="PosK",SUMIFS(K:K,J:J,"eDNA",H:H,H2096),"")</f>
        <v/>
      </c>
      <c r="Q2096" s="62"/>
    </row>
    <row r="2097" customFormat="false" ht="14.25" hidden="false" customHeight="false" outlineLevel="0" collapsed="false">
      <c r="A2097" s="0" t="s">
        <v>800</v>
      </c>
      <c r="B2097" s="52" t="s">
        <v>963</v>
      </c>
      <c r="C2097" s="52" t="s">
        <v>751</v>
      </c>
      <c r="D2097" s="53" t="n">
        <v>0.1</v>
      </c>
      <c r="E2097" s="53" t="s">
        <v>748</v>
      </c>
      <c r="F2097" s="0" t="s">
        <v>1292</v>
      </c>
      <c r="G2097" s="0" t="str">
        <f aca="false">LEFT(B2097,2)</f>
        <v>07</v>
      </c>
      <c r="H2097" s="0" t="str">
        <f aca="false">I2097&amp;"_"&amp;G2097&amp;"_"&amp;F2097</f>
        <v>Springfroe_07_20181005_DL2018044_GladsaxeGym_SvendborgGym_FrederiksvaerkGym_koersel1</v>
      </c>
      <c r="I2097" s="61" t="str">
        <f aca="false">MID(RIGHT(B2097,LEN(B2097)-3),1,FIND("_",RIGHT(B2097,LEN(B2097)-3))-1)</f>
        <v>Springfroe</v>
      </c>
      <c r="J2097" s="61" t="str">
        <f aca="false">TRIM(SUBSTITUTE(RIGHT(B2097,FIND(I2097,B2097)+1),"_",""))</f>
        <v>eDNA</v>
      </c>
      <c r="K2097" s="0" t="str">
        <f aca="false">IFERROR(VALUE(SUBSTITUTE(E2097,".",",")),E2097)</f>
        <v>No Ct</v>
      </c>
      <c r="L2097" s="61" t="str">
        <f aca="false">IF(J2097="PosK",SUMIFS(K:K,J:J,"PosK",H:H,H2097),"")</f>
        <v/>
      </c>
      <c r="M2097" s="61" t="str">
        <f aca="false">IF(J2097="PosK",SUMIFS(K:K,J:J,"NegK",H:H,H2097),"")</f>
        <v/>
      </c>
      <c r="N2097" s="61" t="str">
        <f aca="false">IF(J2097="PosK",SUMIFS(K:K,J:J,"eDNA",H:H,H2097),"")</f>
        <v/>
      </c>
      <c r="P2097" s="62"/>
      <c r="T2097" s="63"/>
      <c r="W2097" s="64"/>
    </row>
    <row r="2098" customFormat="false" ht="14.25" hidden="false" customHeight="false" outlineLevel="0" collapsed="false">
      <c r="A2098" s="0" t="s">
        <v>802</v>
      </c>
      <c r="B2098" s="52" t="s">
        <v>964</v>
      </c>
      <c r="C2098" s="52" t="s">
        <v>743</v>
      </c>
      <c r="D2098" s="53" t="n">
        <v>0.1</v>
      </c>
      <c r="E2098" s="53" t="n">
        <v>26.14</v>
      </c>
      <c r="F2098" s="0" t="s">
        <v>1292</v>
      </c>
      <c r="G2098" s="0" t="str">
        <f aca="false">LEFT(B2098,2)</f>
        <v>08</v>
      </c>
      <c r="H2098" s="0" t="str">
        <f aca="false">I2098&amp;"_"&amp;G2098&amp;"_"&amp;F2098</f>
        <v>Klokkefroe_08_20181005_DL2018044_GladsaxeGym_SvendborgGym_FrederiksvaerkGym_koersel1</v>
      </c>
      <c r="I2098" s="61" t="str">
        <f aca="false">MID(RIGHT(B2098,LEN(B2098)-3),1,FIND("_",RIGHT(B2098,LEN(B2098)-3))-1)</f>
        <v>Klokkefroe</v>
      </c>
      <c r="J2098" s="61" t="str">
        <f aca="false">TRIM(SUBSTITUTE(RIGHT(B2098,FIND(I2098,B2098)+1),"_",""))</f>
        <v>PosK</v>
      </c>
      <c r="K2098" s="0" t="n">
        <f aca="false">IFERROR(VALUE(SUBSTITUTE(E2098,".",",")),E2098)</f>
        <v>26.14</v>
      </c>
      <c r="L2098" s="61" t="n">
        <f aca="false">IF(J2098="PosK",SUMIFS(K:K,J:J,"PosK",H:H,H2098),"")</f>
        <v>26.14</v>
      </c>
      <c r="M2098" s="61" t="n">
        <f aca="false">IF(J2098="PosK",SUMIFS(K:K,J:J,"NegK",H:H,H2098),"")</f>
        <v>0</v>
      </c>
      <c r="N2098" s="61" t="n">
        <f aca="false">IF(J2098="PosK",SUMIFS(K:K,J:J,"eDNA",H:H,H2098),"")</f>
        <v>0</v>
      </c>
      <c r="P2098" s="62" t="n">
        <f aca="false">IF(K2100="No Ct",0,K2100)</f>
        <v>0</v>
      </c>
      <c r="Q2098" s="62" t="n">
        <f aca="false">IF(K2101="No Ct",0,K2101)</f>
        <v>0</v>
      </c>
      <c r="R2098" s="0" t="str">
        <f aca="false">IF(AND(L2098&gt;0,M2098=0),"Valid","Invalid")</f>
        <v>Valid</v>
      </c>
      <c r="S2098" s="0" t="str">
        <f aca="false">IF(OR(P2098&gt;1,Q2098&gt;1),"Present","Absent")</f>
        <v>Absent</v>
      </c>
      <c r="T2098" s="63" t="str">
        <f aca="false">IF(OR(AND(P2098&gt;1,P2098&lt;41),AND(Q2098&gt;1,Q2098&lt;41)),"Ct&lt;41","Ct&gt;41")</f>
        <v>Ct&gt;41</v>
      </c>
      <c r="U2098" s="0" t="str">
        <f aca="false">I2098</f>
        <v>Klokkefroe</v>
      </c>
      <c r="V2098" s="0" t="str">
        <f aca="false">MID(F2098,10,9)</f>
        <v>DL2018044</v>
      </c>
      <c r="W2098" s="64" t="str">
        <f aca="false">V2098&amp;"_"&amp;U2098&amp;"_"&amp;R2098&amp;"_"&amp;S2098&amp;"_"&amp;T2098</f>
        <v>DL2018044_Klokkefroe_Valid_Absent_Ct&gt;41</v>
      </c>
    </row>
    <row r="2099" customFormat="false" ht="14.25" hidden="false" customHeight="false" outlineLevel="0" collapsed="false">
      <c r="A2099" s="0" t="s">
        <v>804</v>
      </c>
      <c r="B2099" s="52" t="s">
        <v>965</v>
      </c>
      <c r="C2099" s="52" t="s">
        <v>747</v>
      </c>
      <c r="D2099" s="53" t="n">
        <v>0.1</v>
      </c>
      <c r="E2099" s="53" t="s">
        <v>748</v>
      </c>
      <c r="F2099" s="0" t="s">
        <v>1292</v>
      </c>
      <c r="G2099" s="0" t="str">
        <f aca="false">LEFT(B2099,2)</f>
        <v>08</v>
      </c>
      <c r="H2099" s="0" t="str">
        <f aca="false">I2099&amp;"_"&amp;G2099&amp;"_"&amp;F2099</f>
        <v>Klokkefroe_08_20181005_DL2018044_GladsaxeGym_SvendborgGym_FrederiksvaerkGym_koersel1</v>
      </c>
      <c r="I2099" s="61" t="str">
        <f aca="false">MID(RIGHT(B2099,LEN(B2099)-3),1,FIND("_",RIGHT(B2099,LEN(B2099)-3))-1)</f>
        <v>Klokkefroe</v>
      </c>
      <c r="J2099" s="61" t="str">
        <f aca="false">TRIM(SUBSTITUTE(RIGHT(B2099,FIND(I2099,B2099)+1),"_",""))</f>
        <v>NegK</v>
      </c>
      <c r="K2099" s="0" t="str">
        <f aca="false">IFERROR(VALUE(SUBSTITUTE(E2099,".",",")),E2099)</f>
        <v>No Ct</v>
      </c>
      <c r="L2099" s="61" t="str">
        <f aca="false">IF(J2099="PosK",SUMIFS(K:K,J:J,"PosK",H:H,H2099),"")</f>
        <v/>
      </c>
      <c r="M2099" s="61" t="str">
        <f aca="false">IF(J2099="PosK",SUMIFS(K:K,J:J,"NegK",H:H,H2099),"")</f>
        <v/>
      </c>
      <c r="N2099" s="61" t="str">
        <f aca="false">IF(J2099="PosK",SUMIFS(K:K,J:J,"eDNA",H:H,H2099),"")</f>
        <v/>
      </c>
    </row>
    <row r="2100" customFormat="false" ht="14.25" hidden="false" customHeight="false" outlineLevel="0" collapsed="false">
      <c r="A2100" s="0" t="s">
        <v>806</v>
      </c>
      <c r="B2100" s="52" t="s">
        <v>966</v>
      </c>
      <c r="C2100" s="52" t="s">
        <v>751</v>
      </c>
      <c r="D2100" s="53" t="n">
        <v>0.1</v>
      </c>
      <c r="E2100" s="53" t="s">
        <v>748</v>
      </c>
      <c r="F2100" s="0" t="s">
        <v>1292</v>
      </c>
      <c r="G2100" s="0" t="str">
        <f aca="false">LEFT(B2100,2)</f>
        <v>08</v>
      </c>
      <c r="H2100" s="0" t="str">
        <f aca="false">I2100&amp;"_"&amp;G2100&amp;"_"&amp;F2100</f>
        <v>Klokkefroe_08_20181005_DL2018044_GladsaxeGym_SvendborgGym_FrederiksvaerkGym_koersel1</v>
      </c>
      <c r="I2100" s="61" t="str">
        <f aca="false">MID(RIGHT(B2100,LEN(B2100)-3),1,FIND("_",RIGHT(B2100,LEN(B2100)-3))-1)</f>
        <v>Klokkefroe</v>
      </c>
      <c r="J2100" s="61" t="str">
        <f aca="false">TRIM(SUBSTITUTE(RIGHT(B2100,FIND(I2100,B2100)+1),"_",""))</f>
        <v>eDNA</v>
      </c>
      <c r="K2100" s="0" t="str">
        <f aca="false">IFERROR(VALUE(SUBSTITUTE(E2100,".",",")),E2100)</f>
        <v>No Ct</v>
      </c>
      <c r="L2100" s="61" t="str">
        <f aca="false">IF(J2100="PosK",SUMIFS(K:K,J:J,"PosK",H:H,H2100),"")</f>
        <v/>
      </c>
      <c r="M2100" s="61" t="str">
        <f aca="false">IF(J2100="PosK",SUMIFS(K:K,J:J,"NegK",H:H,H2100),"")</f>
        <v/>
      </c>
      <c r="N2100" s="61" t="str">
        <f aca="false">IF(J2100="PosK",SUMIFS(K:K,J:J,"eDNA",H:H,H2100),"")</f>
        <v/>
      </c>
      <c r="Q2100" s="62"/>
    </row>
    <row r="2101" customFormat="false" ht="14.25" hidden="false" customHeight="false" outlineLevel="0" collapsed="false">
      <c r="A2101" s="0" t="s">
        <v>808</v>
      </c>
      <c r="B2101" s="52" t="s">
        <v>967</v>
      </c>
      <c r="C2101" s="52" t="s">
        <v>751</v>
      </c>
      <c r="D2101" s="53" t="n">
        <v>0.1</v>
      </c>
      <c r="E2101" s="53" t="s">
        <v>748</v>
      </c>
      <c r="F2101" s="0" t="s">
        <v>1292</v>
      </c>
      <c r="G2101" s="0" t="str">
        <f aca="false">LEFT(B2101,2)</f>
        <v>08</v>
      </c>
      <c r="H2101" s="0" t="str">
        <f aca="false">I2101&amp;"_"&amp;G2101&amp;"_"&amp;F2101</f>
        <v>Klokkefroe_08_20181005_DL2018044_GladsaxeGym_SvendborgGym_FrederiksvaerkGym_koersel1</v>
      </c>
      <c r="I2101" s="61" t="str">
        <f aca="false">MID(RIGHT(B2101,LEN(B2101)-3),1,FIND("_",RIGHT(B2101,LEN(B2101)-3))-1)</f>
        <v>Klokkefroe</v>
      </c>
      <c r="J2101" s="61" t="str">
        <f aca="false">TRIM(SUBSTITUTE(RIGHT(B2101,FIND(I2101,B2101)+1),"_",""))</f>
        <v>eDNA</v>
      </c>
      <c r="K2101" s="0" t="str">
        <f aca="false">IFERROR(VALUE(SUBSTITUTE(E2101,".",",")),E2101)</f>
        <v>No Ct</v>
      </c>
      <c r="L2101" s="61" t="str">
        <f aca="false">IF(J2101="PosK",SUMIFS(K:K,J:J,"PosK",H:H,H2101),"")</f>
        <v/>
      </c>
      <c r="M2101" s="61" t="str">
        <f aca="false">IF(J2101="PosK",SUMIFS(K:K,J:J,"NegK",H:H,H2101),"")</f>
        <v/>
      </c>
      <c r="N2101" s="61" t="str">
        <f aca="false">IF(J2101="PosK",SUMIFS(K:K,J:J,"eDNA",H:H,H2101),"")</f>
        <v/>
      </c>
      <c r="P2101" s="62"/>
      <c r="T2101" s="63"/>
      <c r="W2101" s="64"/>
    </row>
    <row r="2102" customFormat="false" ht="14.25" hidden="false" customHeight="false" outlineLevel="0" collapsed="false">
      <c r="A2102" s="0" t="s">
        <v>810</v>
      </c>
      <c r="B2102" s="52" t="s">
        <v>968</v>
      </c>
      <c r="C2102" s="52" t="s">
        <v>743</v>
      </c>
      <c r="D2102" s="53" t="n">
        <v>0.1</v>
      </c>
      <c r="E2102" s="53" t="n">
        <v>29.33</v>
      </c>
      <c r="F2102" s="0" t="s">
        <v>1292</v>
      </c>
      <c r="G2102" s="0" t="str">
        <f aca="false">LEFT(B2102,2)</f>
        <v>09</v>
      </c>
      <c r="H2102" s="0" t="str">
        <f aca="false">I2102&amp;"_"&amp;G2102&amp;"_"&amp;F2102</f>
        <v>Skrubtudse_09_20181005_DL2018044_GladsaxeGym_SvendborgGym_FrederiksvaerkGym_koersel1</v>
      </c>
      <c r="I2102" s="61" t="str">
        <f aca="false">MID(RIGHT(B2102,LEN(B2102)-3),1,FIND("_",RIGHT(B2102,LEN(B2102)-3))-1)</f>
        <v>Skrubtudse</v>
      </c>
      <c r="J2102" s="61" t="str">
        <f aca="false">TRIM(SUBSTITUTE(RIGHT(B2102,FIND(I2102,B2102)+1),"_",""))</f>
        <v>PosK</v>
      </c>
      <c r="K2102" s="0" t="n">
        <f aca="false">IFERROR(VALUE(SUBSTITUTE(E2102,".",",")),E2102)</f>
        <v>29.33</v>
      </c>
      <c r="L2102" s="61" t="n">
        <f aca="false">IF(J2102="PosK",SUMIFS(K:K,J:J,"PosK",H:H,H2102),"")</f>
        <v>29.33</v>
      </c>
      <c r="M2102" s="61" t="n">
        <f aca="false">IF(J2102="PosK",SUMIFS(K:K,J:J,"NegK",H:H,H2102),"")</f>
        <v>0</v>
      </c>
      <c r="N2102" s="61" t="n">
        <f aca="false">IF(J2102="PosK",SUMIFS(K:K,J:J,"eDNA",H:H,H2102),"")</f>
        <v>0</v>
      </c>
      <c r="P2102" s="62" t="n">
        <f aca="false">IF(K2104="No Ct",0,K2104)</f>
        <v>0</v>
      </c>
      <c r="Q2102" s="62" t="n">
        <f aca="false">IF(K2105="No Ct",0,K2105)</f>
        <v>0</v>
      </c>
      <c r="R2102" s="0" t="str">
        <f aca="false">IF(AND(L2102&gt;0,M2102=0),"Valid","Invalid")</f>
        <v>Valid</v>
      </c>
      <c r="S2102" s="0" t="str">
        <f aca="false">IF(OR(P2102&gt;1,Q2102&gt;1),"Present","Absent")</f>
        <v>Absent</v>
      </c>
      <c r="T2102" s="63" t="str">
        <f aca="false">IF(OR(AND(P2102&gt;1,P2102&lt;41),AND(Q2102&gt;1,Q2102&lt;41)),"Ct&lt;41","Ct&gt;41")</f>
        <v>Ct&gt;41</v>
      </c>
      <c r="U2102" s="0" t="str">
        <f aca="false">I2102</f>
        <v>Skrubtudse</v>
      </c>
      <c r="V2102" s="0" t="str">
        <f aca="false">MID(F2102,10,9)</f>
        <v>DL2018044</v>
      </c>
      <c r="W2102" s="64" t="str">
        <f aca="false">V2102&amp;"_"&amp;U2102&amp;"_"&amp;R2102&amp;"_"&amp;S2102&amp;"_"&amp;T2102</f>
        <v>DL2018044_Skrubtudse_Valid_Absent_Ct&gt;41</v>
      </c>
    </row>
    <row r="2103" customFormat="false" ht="14.25" hidden="false" customHeight="false" outlineLevel="0" collapsed="false">
      <c r="A2103" s="0" t="s">
        <v>812</v>
      </c>
      <c r="B2103" s="52" t="s">
        <v>969</v>
      </c>
      <c r="C2103" s="52" t="s">
        <v>747</v>
      </c>
      <c r="D2103" s="53" t="n">
        <v>0.1</v>
      </c>
      <c r="E2103" s="53" t="s">
        <v>748</v>
      </c>
      <c r="F2103" s="0" t="s">
        <v>1292</v>
      </c>
      <c r="G2103" s="0" t="str">
        <f aca="false">LEFT(B2103,2)</f>
        <v>09</v>
      </c>
      <c r="H2103" s="0" t="str">
        <f aca="false">I2103&amp;"_"&amp;G2103&amp;"_"&amp;F2103</f>
        <v>Skrubtudse_09_20181005_DL2018044_GladsaxeGym_SvendborgGym_FrederiksvaerkGym_koersel1</v>
      </c>
      <c r="I2103" s="61" t="str">
        <f aca="false">MID(RIGHT(B2103,LEN(B2103)-3),1,FIND("_",RIGHT(B2103,LEN(B2103)-3))-1)</f>
        <v>Skrubtudse</v>
      </c>
      <c r="J2103" s="61" t="str">
        <f aca="false">TRIM(SUBSTITUTE(RIGHT(B2103,FIND(I2103,B2103)+1),"_",""))</f>
        <v>NegK</v>
      </c>
      <c r="K2103" s="0" t="str">
        <f aca="false">IFERROR(VALUE(SUBSTITUTE(E2103,".",",")),E2103)</f>
        <v>No Ct</v>
      </c>
      <c r="L2103" s="61" t="str">
        <f aca="false">IF(J2103="PosK",SUMIFS(K:K,J:J,"PosK",H:H,H2103),"")</f>
        <v/>
      </c>
      <c r="M2103" s="61" t="str">
        <f aca="false">IF(J2103="PosK",SUMIFS(K:K,J:J,"NegK",H:H,H2103),"")</f>
        <v/>
      </c>
      <c r="N2103" s="61" t="str">
        <f aca="false">IF(J2103="PosK",SUMIFS(K:K,J:J,"eDNA",H:H,H2103),"")</f>
        <v/>
      </c>
    </row>
    <row r="2104" customFormat="false" ht="14.25" hidden="false" customHeight="false" outlineLevel="0" collapsed="false">
      <c r="A2104" s="0" t="s">
        <v>814</v>
      </c>
      <c r="B2104" s="52" t="s">
        <v>970</v>
      </c>
      <c r="C2104" s="52" t="s">
        <v>751</v>
      </c>
      <c r="D2104" s="53" t="n">
        <v>0.1</v>
      </c>
      <c r="E2104" s="53" t="s">
        <v>748</v>
      </c>
      <c r="F2104" s="0" t="s">
        <v>1292</v>
      </c>
      <c r="G2104" s="0" t="str">
        <f aca="false">LEFT(B2104,2)</f>
        <v>09</v>
      </c>
      <c r="H2104" s="0" t="str">
        <f aca="false">I2104&amp;"_"&amp;G2104&amp;"_"&amp;F2104</f>
        <v>Skrubtudse_09_20181005_DL2018044_GladsaxeGym_SvendborgGym_FrederiksvaerkGym_koersel1</v>
      </c>
      <c r="I2104" s="61" t="str">
        <f aca="false">MID(RIGHT(B2104,LEN(B2104)-3),1,FIND("_",RIGHT(B2104,LEN(B2104)-3))-1)</f>
        <v>Skrubtudse</v>
      </c>
      <c r="J2104" s="61" t="str">
        <f aca="false">TRIM(SUBSTITUTE(RIGHT(B2104,FIND(I2104,B2104)+1),"_",""))</f>
        <v>eDNA</v>
      </c>
      <c r="K2104" s="0" t="str">
        <f aca="false">IFERROR(VALUE(SUBSTITUTE(E2104,".",",")),E2104)</f>
        <v>No Ct</v>
      </c>
      <c r="L2104" s="61" t="str">
        <f aca="false">IF(J2104="PosK",SUMIFS(K:K,J:J,"PosK",H:H,H2104),"")</f>
        <v/>
      </c>
      <c r="M2104" s="61" t="str">
        <f aca="false">IF(J2104="PosK",SUMIFS(K:K,J:J,"NegK",H:H,H2104),"")</f>
        <v/>
      </c>
      <c r="N2104" s="61" t="str">
        <f aca="false">IF(J2104="PosK",SUMIFS(K:K,J:J,"eDNA",H:H,H2104),"")</f>
        <v/>
      </c>
      <c r="Q2104" s="62"/>
    </row>
    <row r="2105" customFormat="false" ht="14.25" hidden="false" customHeight="false" outlineLevel="0" collapsed="false">
      <c r="A2105" s="0" t="s">
        <v>816</v>
      </c>
      <c r="B2105" s="52" t="s">
        <v>971</v>
      </c>
      <c r="C2105" s="52" t="s">
        <v>751</v>
      </c>
      <c r="D2105" s="53" t="n">
        <v>0.1</v>
      </c>
      <c r="E2105" s="53" t="s">
        <v>748</v>
      </c>
      <c r="F2105" s="0" t="s">
        <v>1292</v>
      </c>
      <c r="G2105" s="0" t="str">
        <f aca="false">LEFT(B2105,2)</f>
        <v>09</v>
      </c>
      <c r="H2105" s="0" t="str">
        <f aca="false">I2105&amp;"_"&amp;G2105&amp;"_"&amp;F2105</f>
        <v>Skrubtudse_09_20181005_DL2018044_GladsaxeGym_SvendborgGym_FrederiksvaerkGym_koersel1</v>
      </c>
      <c r="I2105" s="61" t="str">
        <f aca="false">MID(RIGHT(B2105,LEN(B2105)-3),1,FIND("_",RIGHT(B2105,LEN(B2105)-3))-1)</f>
        <v>Skrubtudse</v>
      </c>
      <c r="J2105" s="61" t="str">
        <f aca="false">TRIM(SUBSTITUTE(RIGHT(B2105,FIND(I2105,B2105)+1),"_",""))</f>
        <v>eDNA</v>
      </c>
      <c r="K2105" s="0" t="str">
        <f aca="false">IFERROR(VALUE(SUBSTITUTE(E2105,".",",")),E2105)</f>
        <v>No Ct</v>
      </c>
      <c r="L2105" s="61" t="str">
        <f aca="false">IF(J2105="PosK",SUMIFS(K:K,J:J,"PosK",H:H,H2105),"")</f>
        <v/>
      </c>
      <c r="M2105" s="61" t="str">
        <f aca="false">IF(J2105="PosK",SUMIFS(K:K,J:J,"NegK",H:H,H2105),"")</f>
        <v/>
      </c>
      <c r="N2105" s="61" t="str">
        <f aca="false">IF(J2105="PosK",SUMIFS(K:K,J:J,"eDNA",H:H,H2105),"")</f>
        <v/>
      </c>
      <c r="P2105" s="62"/>
      <c r="T2105" s="63"/>
      <c r="W2105" s="64"/>
    </row>
    <row r="2106" customFormat="false" ht="14.25" hidden="false" customHeight="false" outlineLevel="0" collapsed="false">
      <c r="A2106" s="0" t="s">
        <v>818</v>
      </c>
      <c r="B2106" s="52" t="s">
        <v>972</v>
      </c>
      <c r="C2106" s="52" t="s">
        <v>743</v>
      </c>
      <c r="D2106" s="53" t="n">
        <v>0.1</v>
      </c>
      <c r="E2106" s="53" t="s">
        <v>748</v>
      </c>
      <c r="F2106" s="0" t="s">
        <v>1292</v>
      </c>
      <c r="G2106" s="0" t="str">
        <f aca="false">LEFT(B2106,2)</f>
        <v>10</v>
      </c>
      <c r="H2106" s="0" t="str">
        <f aca="false">I2106&amp;"_"&amp;G2106&amp;"_"&amp;F2106</f>
        <v>Skrubtudse_10_20181005_DL2018044_GladsaxeGym_SvendborgGym_FrederiksvaerkGym_koersel1</v>
      </c>
      <c r="I2106" s="61" t="str">
        <f aca="false">MID(RIGHT(B2106,LEN(B2106)-3),1,FIND("_",RIGHT(B2106,LEN(B2106)-3))-1)</f>
        <v>Skrubtudse</v>
      </c>
      <c r="J2106" s="61" t="str">
        <f aca="false">TRIM(SUBSTITUTE(RIGHT(B2106,FIND(I2106,B2106)+1),"_",""))</f>
        <v>PosK</v>
      </c>
      <c r="K2106" s="0" t="str">
        <f aca="false">IFERROR(VALUE(SUBSTITUTE(E2106,".",",")),E2106)</f>
        <v>No Ct</v>
      </c>
      <c r="L2106" s="61" t="n">
        <f aca="false">IF(J2106="PosK",SUMIFS(K:K,J:J,"PosK",H:H,H2106),"")</f>
        <v>0</v>
      </c>
      <c r="M2106" s="61" t="n">
        <f aca="false">IF(J2106="PosK",SUMIFS(K:K,J:J,"NegK",H:H,H2106),"")</f>
        <v>0</v>
      </c>
      <c r="N2106" s="61" t="n">
        <f aca="false">IF(J2106="PosK",SUMIFS(K:K,J:J,"eDNA",H:H,H2106),"")</f>
        <v>0</v>
      </c>
      <c r="P2106" s="62" t="n">
        <f aca="false">IF(K2108="No Ct",0,K2108)</f>
        <v>0</v>
      </c>
      <c r="Q2106" s="62" t="n">
        <f aca="false">IF(K2109="No Ct",0,K2109)</f>
        <v>0</v>
      </c>
      <c r="R2106" s="0" t="str">
        <f aca="false">IF(AND(L2106&gt;0,M2106=0),"Valid","Invalid")</f>
        <v>Invalid</v>
      </c>
      <c r="S2106" s="0" t="str">
        <f aca="false">IF(OR(P2106&gt;1,Q2106&gt;1),"Present","Absent")</f>
        <v>Absent</v>
      </c>
      <c r="T2106" s="63" t="str">
        <f aca="false">IF(OR(AND(P2106&gt;1,P2106&lt;41),AND(Q2106&gt;1,Q2106&lt;41)),"Ct&lt;41","Ct&gt;41")</f>
        <v>Ct&gt;41</v>
      </c>
      <c r="U2106" s="0" t="str">
        <f aca="false">I2106</f>
        <v>Skrubtudse</v>
      </c>
      <c r="V2106" s="0" t="str">
        <f aca="false">MID(F2106,10,9)</f>
        <v>DL2018044</v>
      </c>
      <c r="W2106" s="64" t="str">
        <f aca="false">V2106&amp;"_"&amp;U2106&amp;"_"&amp;R2106&amp;"_"&amp;S2106&amp;"_"&amp;T2106</f>
        <v>DL2018044_Skrubtudse_Invalid_Absent_Ct&gt;41</v>
      </c>
    </row>
    <row r="2107" customFormat="false" ht="14.25" hidden="false" customHeight="false" outlineLevel="0" collapsed="false">
      <c r="A2107" s="0" t="s">
        <v>820</v>
      </c>
      <c r="B2107" s="52" t="s">
        <v>973</v>
      </c>
      <c r="C2107" s="52" t="s">
        <v>747</v>
      </c>
      <c r="D2107" s="53" t="n">
        <v>0.1</v>
      </c>
      <c r="E2107" s="53" t="s">
        <v>748</v>
      </c>
      <c r="F2107" s="0" t="s">
        <v>1292</v>
      </c>
      <c r="G2107" s="0" t="str">
        <f aca="false">LEFT(B2107,2)</f>
        <v>10</v>
      </c>
      <c r="H2107" s="0" t="str">
        <f aca="false">I2107&amp;"_"&amp;G2107&amp;"_"&amp;F2107</f>
        <v>Skrubtudse_10_20181005_DL2018044_GladsaxeGym_SvendborgGym_FrederiksvaerkGym_koersel1</v>
      </c>
      <c r="I2107" s="61" t="str">
        <f aca="false">MID(RIGHT(B2107,LEN(B2107)-3),1,FIND("_",RIGHT(B2107,LEN(B2107)-3))-1)</f>
        <v>Skrubtudse</v>
      </c>
      <c r="J2107" s="61" t="str">
        <f aca="false">TRIM(SUBSTITUTE(RIGHT(B2107,FIND(I2107,B2107)+1),"_",""))</f>
        <v>NegK</v>
      </c>
      <c r="K2107" s="0" t="str">
        <f aca="false">IFERROR(VALUE(SUBSTITUTE(E2107,".",",")),E2107)</f>
        <v>No Ct</v>
      </c>
      <c r="L2107" s="61" t="str">
        <f aca="false">IF(J2107="PosK",SUMIFS(K:K,J:J,"PosK",H:H,H2107),"")</f>
        <v/>
      </c>
      <c r="M2107" s="61" t="str">
        <f aca="false">IF(J2107="PosK",SUMIFS(K:K,J:J,"NegK",H:H,H2107),"")</f>
        <v/>
      </c>
      <c r="N2107" s="61" t="str">
        <f aca="false">IF(J2107="PosK",SUMIFS(K:K,J:J,"eDNA",H:H,H2107),"")</f>
        <v/>
      </c>
    </row>
    <row r="2108" customFormat="false" ht="14.25" hidden="false" customHeight="false" outlineLevel="0" collapsed="false">
      <c r="A2108" s="0" t="s">
        <v>822</v>
      </c>
      <c r="B2108" s="52" t="s">
        <v>974</v>
      </c>
      <c r="C2108" s="52" t="s">
        <v>751</v>
      </c>
      <c r="D2108" s="53" t="n">
        <v>0.1</v>
      </c>
      <c r="E2108" s="53" t="s">
        <v>748</v>
      </c>
      <c r="F2108" s="0" t="s">
        <v>1292</v>
      </c>
      <c r="G2108" s="0" t="str">
        <f aca="false">LEFT(B2108,2)</f>
        <v>10</v>
      </c>
      <c r="H2108" s="0" t="str">
        <f aca="false">I2108&amp;"_"&amp;G2108&amp;"_"&amp;F2108</f>
        <v>Skrubtudse_10_20181005_DL2018044_GladsaxeGym_SvendborgGym_FrederiksvaerkGym_koersel1</v>
      </c>
      <c r="I2108" s="61" t="str">
        <f aca="false">MID(RIGHT(B2108,LEN(B2108)-3),1,FIND("_",RIGHT(B2108,LEN(B2108)-3))-1)</f>
        <v>Skrubtudse</v>
      </c>
      <c r="J2108" s="61" t="str">
        <f aca="false">TRIM(SUBSTITUTE(RIGHT(B2108,FIND(I2108,B2108)+1),"_",""))</f>
        <v>eDNA</v>
      </c>
      <c r="K2108" s="0" t="str">
        <f aca="false">IFERROR(VALUE(SUBSTITUTE(E2108,".",",")),E2108)</f>
        <v>No Ct</v>
      </c>
      <c r="L2108" s="61" t="str">
        <f aca="false">IF(J2108="PosK",SUMIFS(K:K,J:J,"PosK",H:H,H2108),"")</f>
        <v/>
      </c>
      <c r="M2108" s="61" t="str">
        <f aca="false">IF(J2108="PosK",SUMIFS(K:K,J:J,"NegK",H:H,H2108),"")</f>
        <v/>
      </c>
      <c r="N2108" s="61" t="str">
        <f aca="false">IF(J2108="PosK",SUMIFS(K:K,J:J,"eDNA",H:H,H2108),"")</f>
        <v/>
      </c>
      <c r="Q2108" s="62"/>
    </row>
    <row r="2109" customFormat="false" ht="14.25" hidden="false" customHeight="false" outlineLevel="0" collapsed="false">
      <c r="A2109" s="0" t="s">
        <v>824</v>
      </c>
      <c r="B2109" s="52" t="s">
        <v>975</v>
      </c>
      <c r="C2109" s="52" t="s">
        <v>751</v>
      </c>
      <c r="D2109" s="53" t="n">
        <v>0.1</v>
      </c>
      <c r="E2109" s="53" t="s">
        <v>748</v>
      </c>
      <c r="F2109" s="0" t="s">
        <v>1292</v>
      </c>
      <c r="G2109" s="0" t="str">
        <f aca="false">LEFT(B2109,2)</f>
        <v>10</v>
      </c>
      <c r="H2109" s="0" t="str">
        <f aca="false">I2109&amp;"_"&amp;G2109&amp;"_"&amp;F2109</f>
        <v>Skrubtudse_10_20181005_DL2018044_GladsaxeGym_SvendborgGym_FrederiksvaerkGym_koersel1</v>
      </c>
      <c r="I2109" s="61" t="str">
        <f aca="false">MID(RIGHT(B2109,LEN(B2109)-3),1,FIND("_",RIGHT(B2109,LEN(B2109)-3))-1)</f>
        <v>Skrubtudse</v>
      </c>
      <c r="J2109" s="61" t="str">
        <f aca="false">TRIM(SUBSTITUTE(RIGHT(B2109,FIND(I2109,B2109)+1),"_",""))</f>
        <v>eDNA</v>
      </c>
      <c r="K2109" s="0" t="str">
        <f aca="false">IFERROR(VALUE(SUBSTITUTE(E2109,".",",")),E2109)</f>
        <v>No Ct</v>
      </c>
      <c r="L2109" s="61" t="str">
        <f aca="false">IF(J2109="PosK",SUMIFS(K:K,J:J,"PosK",H:H,H2109),"")</f>
        <v/>
      </c>
      <c r="M2109" s="61" t="str">
        <f aca="false">IF(J2109="PosK",SUMIFS(K:K,J:J,"NegK",H:H,H2109),"")</f>
        <v/>
      </c>
      <c r="N2109" s="61" t="str">
        <f aca="false">IF(J2109="PosK",SUMIFS(K:K,J:J,"eDNA",H:H,H2109),"")</f>
        <v/>
      </c>
      <c r="P2109" s="62"/>
      <c r="T2109" s="63"/>
      <c r="W2109" s="64"/>
    </row>
    <row r="2110" customFormat="false" ht="14.25" hidden="false" customHeight="false" outlineLevel="0" collapsed="false">
      <c r="A2110" s="0" t="s">
        <v>826</v>
      </c>
      <c r="B2110" s="52" t="s">
        <v>976</v>
      </c>
      <c r="C2110" s="52" t="s">
        <v>743</v>
      </c>
      <c r="D2110" s="53" t="n">
        <v>0.1</v>
      </c>
      <c r="E2110" s="53" t="n">
        <v>39.02</v>
      </c>
      <c r="F2110" s="0" t="s">
        <v>1292</v>
      </c>
      <c r="G2110" s="0" t="str">
        <f aca="false">LEFT(B2110,2)</f>
        <v>11</v>
      </c>
      <c r="H2110" s="0" t="str">
        <f aca="false">I2110&amp;"_"&amp;G2110&amp;"_"&amp;F2110</f>
        <v>Bjergsalamander_11_20181005_DL2018044_GladsaxeGym_SvendborgGym_FrederiksvaerkGym_koersel1</v>
      </c>
      <c r="I2110" s="61" t="str">
        <f aca="false">MID(RIGHT(B2110,LEN(B2110)-3),1,FIND("_",RIGHT(B2110,LEN(B2110)-3))-1)</f>
        <v>Bjergsalamander</v>
      </c>
      <c r="J2110" s="61" t="str">
        <f aca="false">TRIM(SUBSTITUTE(RIGHT(B2110,FIND(I2110,B2110)+1),"_",""))</f>
        <v>PosK</v>
      </c>
      <c r="K2110" s="0" t="n">
        <f aca="false">IFERROR(VALUE(SUBSTITUTE(E2110,".",",")),E2110)</f>
        <v>39.02</v>
      </c>
      <c r="L2110" s="61" t="n">
        <f aca="false">IF(J2110="PosK",SUMIFS(K:K,J:J,"PosK",H:H,H2110),"")</f>
        <v>39.02</v>
      </c>
      <c r="M2110" s="61" t="n">
        <f aca="false">IF(J2110="PosK",SUMIFS(K:K,J:J,"NegK",H:H,H2110),"")</f>
        <v>0</v>
      </c>
      <c r="N2110" s="61" t="n">
        <f aca="false">IF(J2110="PosK",SUMIFS(K:K,J:J,"eDNA",H:H,H2110),"")</f>
        <v>0</v>
      </c>
      <c r="P2110" s="62" t="n">
        <f aca="false">IF(K2112="No Ct",0,K2112)</f>
        <v>0</v>
      </c>
      <c r="Q2110" s="62" t="n">
        <f aca="false">IF(K2113="No Ct",0,K2113)</f>
        <v>0</v>
      </c>
      <c r="R2110" s="0" t="str">
        <f aca="false">IF(AND(L2110&gt;0,M2110=0),"Valid","Invalid")</f>
        <v>Valid</v>
      </c>
      <c r="S2110" s="0" t="str">
        <f aca="false">IF(OR(P2110&gt;1,Q2110&gt;1),"Present","Absent")</f>
        <v>Absent</v>
      </c>
      <c r="T2110" s="63" t="str">
        <f aca="false">IF(OR(AND(P2110&gt;1,P2110&lt;41),AND(Q2110&gt;1,Q2110&lt;41)),"Ct&lt;41","Ct&gt;41")</f>
        <v>Ct&gt;41</v>
      </c>
      <c r="U2110" s="0" t="str">
        <f aca="false">I2110</f>
        <v>Bjergsalamander</v>
      </c>
      <c r="V2110" s="0" t="str">
        <f aca="false">MID(F2110,10,9)</f>
        <v>DL2018044</v>
      </c>
      <c r="W2110" s="64" t="str">
        <f aca="false">V2110&amp;"_"&amp;U2110&amp;"_"&amp;R2110&amp;"_"&amp;S2110&amp;"_"&amp;T2110</f>
        <v>DL2018044_Bjergsalamander_Valid_Absent_Ct&gt;41</v>
      </c>
    </row>
    <row r="2111" customFormat="false" ht="14.25" hidden="false" customHeight="false" outlineLevel="0" collapsed="false">
      <c r="A2111" s="0" t="s">
        <v>828</v>
      </c>
      <c r="B2111" s="52" t="s">
        <v>977</v>
      </c>
      <c r="C2111" s="52" t="s">
        <v>747</v>
      </c>
      <c r="D2111" s="53" t="n">
        <v>0.1</v>
      </c>
      <c r="E2111" s="53" t="s">
        <v>748</v>
      </c>
      <c r="F2111" s="0" t="s">
        <v>1292</v>
      </c>
      <c r="G2111" s="0" t="str">
        <f aca="false">LEFT(B2111,2)</f>
        <v>11</v>
      </c>
      <c r="H2111" s="0" t="str">
        <f aca="false">I2111&amp;"_"&amp;G2111&amp;"_"&amp;F2111</f>
        <v>Bjergsalamander_11_20181005_DL2018044_GladsaxeGym_SvendborgGym_FrederiksvaerkGym_koersel1</v>
      </c>
      <c r="I2111" s="61" t="str">
        <f aca="false">MID(RIGHT(B2111,LEN(B2111)-3),1,FIND("_",RIGHT(B2111,LEN(B2111)-3))-1)</f>
        <v>Bjergsalamander</v>
      </c>
      <c r="J2111" s="61" t="str">
        <f aca="false">TRIM(SUBSTITUTE(RIGHT(B2111,FIND(I2111,B2111)+1),"_",""))</f>
        <v>NegK</v>
      </c>
      <c r="K2111" s="0" t="str">
        <f aca="false">IFERROR(VALUE(SUBSTITUTE(E2111,".",",")),E2111)</f>
        <v>No Ct</v>
      </c>
      <c r="L2111" s="61" t="str">
        <f aca="false">IF(J2111="PosK",SUMIFS(K:K,J:J,"PosK",H:H,H2111),"")</f>
        <v/>
      </c>
      <c r="M2111" s="61" t="str">
        <f aca="false">IF(J2111="PosK",SUMIFS(K:K,J:J,"NegK",H:H,H2111),"")</f>
        <v/>
      </c>
      <c r="N2111" s="61" t="str">
        <f aca="false">IF(J2111="PosK",SUMIFS(K:K,J:J,"eDNA",H:H,H2111),"")</f>
        <v/>
      </c>
    </row>
    <row r="2112" customFormat="false" ht="14.25" hidden="false" customHeight="false" outlineLevel="0" collapsed="false">
      <c r="A2112" s="0" t="s">
        <v>830</v>
      </c>
      <c r="B2112" s="52" t="s">
        <v>978</v>
      </c>
      <c r="C2112" s="52" t="s">
        <v>751</v>
      </c>
      <c r="D2112" s="53" t="n">
        <v>0.1</v>
      </c>
      <c r="E2112" s="53" t="s">
        <v>748</v>
      </c>
      <c r="F2112" s="0" t="s">
        <v>1292</v>
      </c>
      <c r="G2112" s="0" t="str">
        <f aca="false">LEFT(B2112,2)</f>
        <v>11</v>
      </c>
      <c r="H2112" s="0" t="str">
        <f aca="false">I2112&amp;"_"&amp;G2112&amp;"_"&amp;F2112</f>
        <v>Bjergsalamander_11_20181005_DL2018044_GladsaxeGym_SvendborgGym_FrederiksvaerkGym_koersel1</v>
      </c>
      <c r="I2112" s="61" t="str">
        <f aca="false">MID(RIGHT(B2112,LEN(B2112)-3),1,FIND("_",RIGHT(B2112,LEN(B2112)-3))-1)</f>
        <v>Bjergsalamander</v>
      </c>
      <c r="J2112" s="61" t="str">
        <f aca="false">TRIM(SUBSTITUTE(RIGHT(B2112,FIND(I2112,B2112)+1),"_",""))</f>
        <v>eDNA</v>
      </c>
      <c r="K2112" s="0" t="str">
        <f aca="false">IFERROR(VALUE(SUBSTITUTE(E2112,".",",")),E2112)</f>
        <v>No Ct</v>
      </c>
      <c r="L2112" s="61" t="str">
        <f aca="false">IF(J2112="PosK",SUMIFS(K:K,J:J,"PosK",H:H,H2112),"")</f>
        <v/>
      </c>
      <c r="M2112" s="61" t="str">
        <f aca="false">IF(J2112="PosK",SUMIFS(K:K,J:J,"NegK",H:H,H2112),"")</f>
        <v/>
      </c>
      <c r="N2112" s="61" t="str">
        <f aca="false">IF(J2112="PosK",SUMIFS(K:K,J:J,"eDNA",H:H,H2112),"")</f>
        <v/>
      </c>
      <c r="Q2112" s="62"/>
    </row>
    <row r="2113" customFormat="false" ht="14.25" hidden="false" customHeight="false" outlineLevel="0" collapsed="false">
      <c r="A2113" s="0" t="s">
        <v>832</v>
      </c>
      <c r="B2113" s="52" t="s">
        <v>979</v>
      </c>
      <c r="C2113" s="52" t="s">
        <v>751</v>
      </c>
      <c r="D2113" s="53" t="n">
        <v>0.1</v>
      </c>
      <c r="E2113" s="53" t="s">
        <v>748</v>
      </c>
      <c r="F2113" s="0" t="s">
        <v>1292</v>
      </c>
      <c r="G2113" s="0" t="str">
        <f aca="false">LEFT(B2113,2)</f>
        <v>11</v>
      </c>
      <c r="H2113" s="0" t="str">
        <f aca="false">I2113&amp;"_"&amp;G2113&amp;"_"&amp;F2113</f>
        <v>Bjergsalamander_11_20181005_DL2018044_GladsaxeGym_SvendborgGym_FrederiksvaerkGym_koersel1</v>
      </c>
      <c r="I2113" s="61" t="str">
        <f aca="false">MID(RIGHT(B2113,LEN(B2113)-3),1,FIND("_",RIGHT(B2113,LEN(B2113)-3))-1)</f>
        <v>Bjergsalamander</v>
      </c>
      <c r="J2113" s="61" t="str">
        <f aca="false">TRIM(SUBSTITUTE(RIGHT(B2113,FIND(I2113,B2113)+1),"_",""))</f>
        <v>eDNA</v>
      </c>
      <c r="K2113" s="0" t="str">
        <f aca="false">IFERROR(VALUE(SUBSTITUTE(E2113,".",",")),E2113)</f>
        <v>No Ct</v>
      </c>
      <c r="L2113" s="61" t="str">
        <f aca="false">IF(J2113="PosK",SUMIFS(K:K,J:J,"PosK",H:H,H2113),"")</f>
        <v/>
      </c>
      <c r="M2113" s="61" t="str">
        <f aca="false">IF(J2113="PosK",SUMIFS(K:K,J:J,"NegK",H:H,H2113),"")</f>
        <v/>
      </c>
      <c r="N2113" s="61" t="str">
        <f aca="false">IF(J2113="PosK",SUMIFS(K:K,J:J,"eDNA",H:H,H2113),"")</f>
        <v/>
      </c>
      <c r="P2113" s="62"/>
      <c r="T2113" s="63"/>
      <c r="W2113" s="64"/>
    </row>
    <row r="2114" customFormat="false" ht="14.25" hidden="false" customHeight="false" outlineLevel="0" collapsed="false">
      <c r="A2114" s="0" t="s">
        <v>834</v>
      </c>
      <c r="B2114" s="52" t="s">
        <v>980</v>
      </c>
      <c r="C2114" s="52" t="s">
        <v>743</v>
      </c>
      <c r="D2114" s="53" t="n">
        <v>0.1</v>
      </c>
      <c r="E2114" s="53" t="s">
        <v>748</v>
      </c>
      <c r="F2114" s="0" t="s">
        <v>1292</v>
      </c>
      <c r="G2114" s="0" t="str">
        <f aca="false">LEFT(B2114,2)</f>
        <v>12</v>
      </c>
      <c r="H2114" s="0" t="str">
        <f aca="false">I2114&amp;"_"&amp;G2114&amp;"_"&amp;F2114</f>
        <v>Latterfroe_12_20181005_DL2018044_GladsaxeGym_SvendborgGym_FrederiksvaerkGym_koersel1</v>
      </c>
      <c r="I2114" s="61" t="str">
        <f aca="false">MID(RIGHT(B2114,LEN(B2114)-3),1,FIND("_",RIGHT(B2114,LEN(B2114)-3))-1)</f>
        <v>Latterfroe</v>
      </c>
      <c r="J2114" s="61" t="str">
        <f aca="false">TRIM(SUBSTITUTE(RIGHT(B2114,FIND(I2114,B2114)+1),"_",""))</f>
        <v>PosK</v>
      </c>
      <c r="K2114" s="0" t="str">
        <f aca="false">IFERROR(VALUE(SUBSTITUTE(E2114,".",",")),E2114)</f>
        <v>No Ct</v>
      </c>
      <c r="L2114" s="61" t="n">
        <f aca="false">IF(J2114="PosK",SUMIFS(K:K,J:J,"PosK",H:H,H2114),"")</f>
        <v>0</v>
      </c>
      <c r="M2114" s="61" t="n">
        <f aca="false">IF(J2114="PosK",SUMIFS(K:K,J:J,"NegK",H:H,H2114),"")</f>
        <v>0</v>
      </c>
      <c r="N2114" s="61" t="n">
        <f aca="false">IF(J2114="PosK",SUMIFS(K:K,J:J,"eDNA",H:H,H2114),"")</f>
        <v>0</v>
      </c>
      <c r="P2114" s="62" t="n">
        <f aca="false">IF(K2116="No Ct",0,K2116)</f>
        <v>0</v>
      </c>
      <c r="Q2114" s="62" t="n">
        <f aca="false">IF(K2117="No Ct",0,K2117)</f>
        <v>0</v>
      </c>
      <c r="R2114" s="0" t="str">
        <f aca="false">IF(AND(L2114&gt;0,M2114=0),"Valid","Invalid")</f>
        <v>Invalid</v>
      </c>
      <c r="S2114" s="0" t="str">
        <f aca="false">IF(OR(P2114&gt;1,Q2114&gt;1),"Present","Absent")</f>
        <v>Absent</v>
      </c>
      <c r="T2114" s="63" t="str">
        <f aca="false">IF(OR(AND(P2114&gt;1,P2114&lt;41),AND(Q2114&gt;1,Q2114&lt;41)),"Ct&lt;41","Ct&gt;41")</f>
        <v>Ct&gt;41</v>
      </c>
      <c r="U2114" s="0" t="str">
        <f aca="false">I2114</f>
        <v>Latterfroe</v>
      </c>
      <c r="V2114" s="0" t="str">
        <f aca="false">MID(F2114,10,9)</f>
        <v>DL2018044</v>
      </c>
      <c r="W2114" s="64" t="str">
        <f aca="false">V2114&amp;"_"&amp;U2114&amp;"_"&amp;R2114&amp;"_"&amp;S2114&amp;"_"&amp;T2114</f>
        <v>DL2018044_Latterfroe_Invalid_Absent_Ct&gt;41</v>
      </c>
    </row>
    <row r="2115" customFormat="false" ht="14.25" hidden="false" customHeight="false" outlineLevel="0" collapsed="false">
      <c r="A2115" s="0" t="s">
        <v>836</v>
      </c>
      <c r="B2115" s="52" t="s">
        <v>981</v>
      </c>
      <c r="C2115" s="52" t="s">
        <v>747</v>
      </c>
      <c r="D2115" s="53" t="n">
        <v>0.1</v>
      </c>
      <c r="E2115" s="53" t="s">
        <v>748</v>
      </c>
      <c r="F2115" s="0" t="s">
        <v>1292</v>
      </c>
      <c r="G2115" s="0" t="str">
        <f aca="false">LEFT(B2115,2)</f>
        <v>12</v>
      </c>
      <c r="H2115" s="0" t="str">
        <f aca="false">I2115&amp;"_"&amp;G2115&amp;"_"&amp;F2115</f>
        <v>Latterfroe_12_20181005_DL2018044_GladsaxeGym_SvendborgGym_FrederiksvaerkGym_koersel1</v>
      </c>
      <c r="I2115" s="61" t="str">
        <f aca="false">MID(RIGHT(B2115,LEN(B2115)-3),1,FIND("_",RIGHT(B2115,LEN(B2115)-3))-1)</f>
        <v>Latterfroe</v>
      </c>
      <c r="J2115" s="61" t="str">
        <f aca="false">TRIM(SUBSTITUTE(RIGHT(B2115,FIND(I2115,B2115)+1),"_",""))</f>
        <v>NegK</v>
      </c>
      <c r="K2115" s="0" t="str">
        <f aca="false">IFERROR(VALUE(SUBSTITUTE(E2115,".",",")),E2115)</f>
        <v>No Ct</v>
      </c>
      <c r="L2115" s="61" t="str">
        <f aca="false">IF(J2115="PosK",SUMIFS(K:K,J:J,"PosK",H:H,H2115),"")</f>
        <v/>
      </c>
      <c r="M2115" s="61" t="str">
        <f aca="false">IF(J2115="PosK",SUMIFS(K:K,J:J,"NegK",H:H,H2115),"")</f>
        <v/>
      </c>
      <c r="N2115" s="61" t="str">
        <f aca="false">IF(J2115="PosK",SUMIFS(K:K,J:J,"eDNA",H:H,H2115),"")</f>
        <v/>
      </c>
    </row>
    <row r="2116" customFormat="false" ht="14.25" hidden="false" customHeight="false" outlineLevel="0" collapsed="false">
      <c r="A2116" s="0" t="s">
        <v>838</v>
      </c>
      <c r="B2116" s="52" t="s">
        <v>982</v>
      </c>
      <c r="C2116" s="52" t="s">
        <v>751</v>
      </c>
      <c r="D2116" s="53" t="n">
        <v>0.1</v>
      </c>
      <c r="E2116" s="53" t="s">
        <v>748</v>
      </c>
      <c r="F2116" s="0" t="s">
        <v>1292</v>
      </c>
      <c r="G2116" s="0" t="str">
        <f aca="false">LEFT(B2116,2)</f>
        <v>12</v>
      </c>
      <c r="H2116" s="0" t="str">
        <f aca="false">I2116&amp;"_"&amp;G2116&amp;"_"&amp;F2116</f>
        <v>Latterfroe_12_20181005_DL2018044_GladsaxeGym_SvendborgGym_FrederiksvaerkGym_koersel1</v>
      </c>
      <c r="I2116" s="61" t="str">
        <f aca="false">MID(RIGHT(B2116,LEN(B2116)-3),1,FIND("_",RIGHT(B2116,LEN(B2116)-3))-1)</f>
        <v>Latterfroe</v>
      </c>
      <c r="J2116" s="61" t="str">
        <f aca="false">TRIM(SUBSTITUTE(RIGHT(B2116,FIND(I2116,B2116)+1),"_",""))</f>
        <v>eDNA</v>
      </c>
      <c r="K2116" s="0" t="str">
        <f aca="false">IFERROR(VALUE(SUBSTITUTE(E2116,".",",")),E2116)</f>
        <v>No Ct</v>
      </c>
      <c r="L2116" s="61" t="str">
        <f aca="false">IF(J2116="PosK",SUMIFS(K:K,J:J,"PosK",H:H,H2116),"")</f>
        <v/>
      </c>
      <c r="M2116" s="61" t="str">
        <f aca="false">IF(J2116="PosK",SUMIFS(K:K,J:J,"NegK",H:H,H2116),"")</f>
        <v/>
      </c>
      <c r="N2116" s="61" t="str">
        <f aca="false">IF(J2116="PosK",SUMIFS(K:K,J:J,"eDNA",H:H,H2116),"")</f>
        <v/>
      </c>
      <c r="Q2116" s="62"/>
    </row>
    <row r="2117" customFormat="false" ht="14.25" hidden="false" customHeight="false" outlineLevel="0" collapsed="false">
      <c r="A2117" s="0" t="s">
        <v>840</v>
      </c>
      <c r="B2117" s="52" t="s">
        <v>983</v>
      </c>
      <c r="C2117" s="52" t="s">
        <v>751</v>
      </c>
      <c r="D2117" s="53" t="n">
        <v>0.1</v>
      </c>
      <c r="E2117" s="53" t="s">
        <v>748</v>
      </c>
      <c r="F2117" s="0" t="s">
        <v>1292</v>
      </c>
      <c r="G2117" s="0" t="str">
        <f aca="false">LEFT(B2117,2)</f>
        <v>12</v>
      </c>
      <c r="H2117" s="0" t="str">
        <f aca="false">I2117&amp;"_"&amp;G2117&amp;"_"&amp;F2117</f>
        <v>Latterfroe_12_20181005_DL2018044_GladsaxeGym_SvendborgGym_FrederiksvaerkGym_koersel1</v>
      </c>
      <c r="I2117" s="61" t="str">
        <f aca="false">MID(RIGHT(B2117,LEN(B2117)-3),1,FIND("_",RIGHT(B2117,LEN(B2117)-3))-1)</f>
        <v>Latterfroe</v>
      </c>
      <c r="J2117" s="61" t="str">
        <f aca="false">TRIM(SUBSTITUTE(RIGHT(B2117,FIND(I2117,B2117)+1),"_",""))</f>
        <v>eDNA</v>
      </c>
      <c r="K2117" s="0" t="str">
        <f aca="false">IFERROR(VALUE(SUBSTITUTE(E2117,".",",")),E2117)</f>
        <v>No Ct</v>
      </c>
      <c r="L2117" s="61" t="str">
        <f aca="false">IF(J2117="PosK",SUMIFS(K:K,J:J,"PosK",H:H,H2117),"")</f>
        <v/>
      </c>
      <c r="M2117" s="61" t="str">
        <f aca="false">IF(J2117="PosK",SUMIFS(K:K,J:J,"NegK",H:H,H2117),"")</f>
        <v/>
      </c>
      <c r="N2117" s="61" t="str">
        <f aca="false">IF(J2117="PosK",SUMIFS(K:K,J:J,"eDNA",H:H,H2117),"")</f>
        <v/>
      </c>
      <c r="P2117" s="62"/>
      <c r="T2117" s="63"/>
      <c r="W2117" s="64"/>
    </row>
    <row r="2118" customFormat="false" ht="14.25" hidden="false" customHeight="false" outlineLevel="0" collapsed="false">
      <c r="A2118" s="0" t="s">
        <v>842</v>
      </c>
      <c r="B2118" s="52" t="s">
        <v>984</v>
      </c>
      <c r="C2118" s="52" t="s">
        <v>743</v>
      </c>
      <c r="D2118" s="53" t="n">
        <v>0.1</v>
      </c>
      <c r="E2118" s="53" t="n">
        <v>29.63</v>
      </c>
      <c r="F2118" s="0" t="s">
        <v>1292</v>
      </c>
      <c r="G2118" s="0" t="str">
        <f aca="false">LEFT(B2118,2)</f>
        <v>13</v>
      </c>
      <c r="H2118" s="0" t="str">
        <f aca="false">I2118&amp;"_"&amp;G2118&amp;"_"&amp;F2118</f>
        <v>Spidssnudetfroe_13_20181005_DL2018044_GladsaxeGym_SvendborgGym_FrederiksvaerkGym_koersel1</v>
      </c>
      <c r="I2118" s="61" t="str">
        <f aca="false">MID(RIGHT(B2118,LEN(B2118)-3),1,FIND("_",RIGHT(B2118,LEN(B2118)-3))-1)</f>
        <v>Spidssnudetfroe</v>
      </c>
      <c r="J2118" s="61" t="str">
        <f aca="false">TRIM(SUBSTITUTE(RIGHT(B2118,FIND(I2118,B2118)+1),"_",""))</f>
        <v>PosK</v>
      </c>
      <c r="K2118" s="0" t="n">
        <f aca="false">IFERROR(VALUE(SUBSTITUTE(E2118,".",",")),E2118)</f>
        <v>29.63</v>
      </c>
      <c r="L2118" s="61" t="n">
        <f aca="false">IF(J2118="PosK",SUMIFS(K:K,J:J,"PosK",H:H,H2118),"")</f>
        <v>29.63</v>
      </c>
      <c r="M2118" s="61" t="n">
        <f aca="false">IF(J2118="PosK",SUMIFS(K:K,J:J,"NegK",H:H,H2118),"")</f>
        <v>0</v>
      </c>
      <c r="N2118" s="61" t="n">
        <f aca="false">IF(J2118="PosK",SUMIFS(K:K,J:J,"eDNA",H:H,H2118),"")</f>
        <v>0</v>
      </c>
      <c r="P2118" s="62" t="n">
        <f aca="false">IF(K2120="No Ct",0,K2120)</f>
        <v>0</v>
      </c>
      <c r="Q2118" s="62" t="n">
        <f aca="false">IF(K2121="No Ct",0,K2121)</f>
        <v>0</v>
      </c>
      <c r="R2118" s="0" t="str">
        <f aca="false">IF(AND(L2118&gt;0,M2118=0),"Valid","Invalid")</f>
        <v>Valid</v>
      </c>
      <c r="S2118" s="0" t="str">
        <f aca="false">IF(OR(P2118&gt;1,Q2118&gt;1),"Present","Absent")</f>
        <v>Absent</v>
      </c>
      <c r="T2118" s="63" t="str">
        <f aca="false">IF(OR(AND(P2118&gt;1,P2118&lt;41),AND(Q2118&gt;1,Q2118&lt;41)),"Ct&lt;41","Ct&gt;41")</f>
        <v>Ct&gt;41</v>
      </c>
      <c r="U2118" s="0" t="str">
        <f aca="false">I2118</f>
        <v>Spidssnudetfroe</v>
      </c>
      <c r="V2118" s="0" t="str">
        <f aca="false">MID(F2118,10,9)</f>
        <v>DL2018044</v>
      </c>
      <c r="W2118" s="64" t="str">
        <f aca="false">V2118&amp;"_"&amp;U2118&amp;"_"&amp;R2118&amp;"_"&amp;S2118&amp;"_"&amp;T2118</f>
        <v>DL2018044_Spidssnudetfroe_Valid_Absent_Ct&gt;41</v>
      </c>
    </row>
    <row r="2119" customFormat="false" ht="14.25" hidden="false" customHeight="false" outlineLevel="0" collapsed="false">
      <c r="A2119" s="0" t="s">
        <v>844</v>
      </c>
      <c r="B2119" s="52" t="s">
        <v>985</v>
      </c>
      <c r="C2119" s="52" t="s">
        <v>747</v>
      </c>
      <c r="D2119" s="53" t="n">
        <v>0.1</v>
      </c>
      <c r="E2119" s="53" t="s">
        <v>748</v>
      </c>
      <c r="F2119" s="0" t="s">
        <v>1292</v>
      </c>
      <c r="G2119" s="0" t="str">
        <f aca="false">LEFT(B2119,2)</f>
        <v>13</v>
      </c>
      <c r="H2119" s="0" t="str">
        <f aca="false">I2119&amp;"_"&amp;G2119&amp;"_"&amp;F2119</f>
        <v>Spidssnudetfroe_13_20181005_DL2018044_GladsaxeGym_SvendborgGym_FrederiksvaerkGym_koersel1</v>
      </c>
      <c r="I2119" s="61" t="str">
        <f aca="false">MID(RIGHT(B2119,LEN(B2119)-3),1,FIND("_",RIGHT(B2119,LEN(B2119)-3))-1)</f>
        <v>Spidssnudetfroe</v>
      </c>
      <c r="J2119" s="61" t="str">
        <f aca="false">TRIM(SUBSTITUTE(RIGHT(B2119,FIND(I2119,B2119)+1),"_",""))</f>
        <v>NegK</v>
      </c>
      <c r="K2119" s="0" t="str">
        <f aca="false">IFERROR(VALUE(SUBSTITUTE(E2119,".",",")),E2119)</f>
        <v>No Ct</v>
      </c>
      <c r="L2119" s="61" t="str">
        <f aca="false">IF(J2119="PosK",SUMIFS(K:K,J:J,"PosK",H:H,H2119),"")</f>
        <v/>
      </c>
      <c r="M2119" s="61" t="str">
        <f aca="false">IF(J2119="PosK",SUMIFS(K:K,J:J,"NegK",H:H,H2119),"")</f>
        <v/>
      </c>
      <c r="N2119" s="61" t="str">
        <f aca="false">IF(J2119="PosK",SUMIFS(K:K,J:J,"eDNA",H:H,H2119),"")</f>
        <v/>
      </c>
    </row>
    <row r="2120" customFormat="false" ht="14.25" hidden="false" customHeight="false" outlineLevel="0" collapsed="false">
      <c r="A2120" s="0" t="s">
        <v>846</v>
      </c>
      <c r="B2120" s="52" t="s">
        <v>986</v>
      </c>
      <c r="C2120" s="52" t="s">
        <v>751</v>
      </c>
      <c r="D2120" s="53" t="n">
        <v>0.1</v>
      </c>
      <c r="E2120" s="53" t="s">
        <v>748</v>
      </c>
      <c r="F2120" s="0" t="s">
        <v>1292</v>
      </c>
      <c r="G2120" s="0" t="str">
        <f aca="false">LEFT(B2120,2)</f>
        <v>13</v>
      </c>
      <c r="H2120" s="0" t="str">
        <f aca="false">I2120&amp;"_"&amp;G2120&amp;"_"&amp;F2120</f>
        <v>Spidssnudetfroe_13_20181005_DL2018044_GladsaxeGym_SvendborgGym_FrederiksvaerkGym_koersel1</v>
      </c>
      <c r="I2120" s="61" t="str">
        <f aca="false">MID(RIGHT(B2120,LEN(B2120)-3),1,FIND("_",RIGHT(B2120,LEN(B2120)-3))-1)</f>
        <v>Spidssnudetfroe</v>
      </c>
      <c r="J2120" s="61" t="str">
        <f aca="false">TRIM(SUBSTITUTE(RIGHT(B2120,FIND(I2120,B2120)+1),"_",""))</f>
        <v>eDNA</v>
      </c>
      <c r="K2120" s="0" t="str">
        <f aca="false">IFERROR(VALUE(SUBSTITUTE(E2120,".",",")),E2120)</f>
        <v>No Ct</v>
      </c>
      <c r="L2120" s="61" t="str">
        <f aca="false">IF(J2120="PosK",SUMIFS(K:K,J:J,"PosK",H:H,H2120),"")</f>
        <v/>
      </c>
      <c r="M2120" s="61" t="str">
        <f aca="false">IF(J2120="PosK",SUMIFS(K:K,J:J,"NegK",H:H,H2120),"")</f>
        <v/>
      </c>
      <c r="N2120" s="61" t="str">
        <f aca="false">IF(J2120="PosK",SUMIFS(K:K,J:J,"eDNA",H:H,H2120),"")</f>
        <v/>
      </c>
      <c r="Q2120" s="62"/>
    </row>
    <row r="2121" customFormat="false" ht="14.25" hidden="false" customHeight="false" outlineLevel="0" collapsed="false">
      <c r="A2121" s="0" t="s">
        <v>848</v>
      </c>
      <c r="B2121" s="52" t="s">
        <v>986</v>
      </c>
      <c r="C2121" s="52" t="s">
        <v>751</v>
      </c>
      <c r="D2121" s="53" t="n">
        <v>0.1</v>
      </c>
      <c r="E2121" s="53" t="s">
        <v>748</v>
      </c>
      <c r="F2121" s="0" t="s">
        <v>1292</v>
      </c>
      <c r="G2121" s="0" t="str">
        <f aca="false">LEFT(B2121,2)</f>
        <v>13</v>
      </c>
      <c r="H2121" s="0" t="str">
        <f aca="false">I2121&amp;"_"&amp;G2121&amp;"_"&amp;F2121</f>
        <v>Spidssnudetfroe_13_20181005_DL2018044_GladsaxeGym_SvendborgGym_FrederiksvaerkGym_koersel1</v>
      </c>
      <c r="I2121" s="61" t="str">
        <f aca="false">MID(RIGHT(B2121,LEN(B2121)-3),1,FIND("_",RIGHT(B2121,LEN(B2121)-3))-1)</f>
        <v>Spidssnudetfroe</v>
      </c>
      <c r="J2121" s="61" t="str">
        <f aca="false">TRIM(SUBSTITUTE(RIGHT(B2121,FIND(I2121,B2121)+1),"_",""))</f>
        <v>eDNA</v>
      </c>
      <c r="K2121" s="0" t="str">
        <f aca="false">IFERROR(VALUE(SUBSTITUTE(E2121,".",",")),E2121)</f>
        <v>No Ct</v>
      </c>
      <c r="L2121" s="61" t="str">
        <f aca="false">IF(J2121="PosK",SUMIFS(K:K,J:J,"PosK",H:H,H2121),"")</f>
        <v/>
      </c>
      <c r="M2121" s="61" t="str">
        <f aca="false">IF(J2121="PosK",SUMIFS(K:K,J:J,"NegK",H:H,H2121),"")</f>
        <v/>
      </c>
      <c r="N2121" s="61" t="str">
        <f aca="false">IF(J2121="PosK",SUMIFS(K:K,J:J,"eDNA",H:H,H2121),"")</f>
        <v/>
      </c>
      <c r="P2121" s="62"/>
      <c r="T2121" s="63"/>
      <c r="W2121" s="64"/>
    </row>
    <row r="2122" customFormat="false" ht="14.25" hidden="false" customHeight="false" outlineLevel="0" collapsed="false">
      <c r="A2122" s="0" t="s">
        <v>849</v>
      </c>
      <c r="B2122" s="52" t="s">
        <v>987</v>
      </c>
      <c r="C2122" s="52" t="s">
        <v>743</v>
      </c>
      <c r="D2122" s="53" t="n">
        <v>0.1</v>
      </c>
      <c r="E2122" s="53" t="n">
        <v>28.26</v>
      </c>
      <c r="F2122" s="0" t="s">
        <v>1292</v>
      </c>
      <c r="G2122" s="0" t="str">
        <f aca="false">LEFT(B2122,2)</f>
        <v>14</v>
      </c>
      <c r="H2122" s="0" t="str">
        <f aca="false">I2122&amp;"_"&amp;G2122&amp;"_"&amp;F2122</f>
        <v>Spidssnudetfroe_14_20181005_DL2018044_GladsaxeGym_SvendborgGym_FrederiksvaerkGym_koersel1</v>
      </c>
      <c r="I2122" s="61" t="str">
        <f aca="false">MID(RIGHT(B2122,LEN(B2122)-3),1,FIND("_",RIGHT(B2122,LEN(B2122)-3))-1)</f>
        <v>Spidssnudetfroe</v>
      </c>
      <c r="J2122" s="61" t="str">
        <f aca="false">TRIM(SUBSTITUTE(RIGHT(B2122,FIND(I2122,B2122)+1),"_",""))</f>
        <v>PosK</v>
      </c>
      <c r="K2122" s="0" t="n">
        <f aca="false">IFERROR(VALUE(SUBSTITUTE(E2122,".",",")),E2122)</f>
        <v>28.26</v>
      </c>
      <c r="L2122" s="61" t="n">
        <f aca="false">IF(J2122="PosK",SUMIFS(K:K,J:J,"PosK",H:H,H2122),"")</f>
        <v>28.26</v>
      </c>
      <c r="M2122" s="61" t="n">
        <f aca="false">IF(J2122="PosK",SUMIFS(K:K,J:J,"NegK",H:H,H2122),"")</f>
        <v>0</v>
      </c>
      <c r="N2122" s="61" t="n">
        <f aca="false">IF(J2122="PosK",SUMIFS(K:K,J:J,"eDNA",H:H,H2122),"")</f>
        <v>0</v>
      </c>
      <c r="P2122" s="62" t="n">
        <f aca="false">IF(K2124="No Ct",0,K2124)</f>
        <v>0</v>
      </c>
      <c r="Q2122" s="62" t="n">
        <f aca="false">IF(K2125="No Ct",0,K2125)</f>
        <v>0</v>
      </c>
      <c r="R2122" s="0" t="str">
        <f aca="false">IF(AND(L2122&gt;0,M2122=0),"Valid","Invalid")</f>
        <v>Valid</v>
      </c>
      <c r="S2122" s="0" t="str">
        <f aca="false">IF(OR(P2122&gt;1,Q2122&gt;1),"Present","Absent")</f>
        <v>Absent</v>
      </c>
      <c r="T2122" s="63" t="str">
        <f aca="false">IF(OR(AND(P2122&gt;1,P2122&lt;41),AND(Q2122&gt;1,Q2122&lt;41)),"Ct&lt;41","Ct&gt;41")</f>
        <v>Ct&gt;41</v>
      </c>
      <c r="U2122" s="0" t="str">
        <f aca="false">I2122</f>
        <v>Spidssnudetfroe</v>
      </c>
      <c r="V2122" s="0" t="str">
        <f aca="false">MID(F2122,10,9)</f>
        <v>DL2018044</v>
      </c>
      <c r="W2122" s="64" t="str">
        <f aca="false">V2122&amp;"_"&amp;U2122&amp;"_"&amp;R2122&amp;"_"&amp;S2122&amp;"_"&amp;T2122</f>
        <v>DL2018044_Spidssnudetfroe_Valid_Absent_Ct&gt;41</v>
      </c>
    </row>
    <row r="2123" customFormat="false" ht="14.25" hidden="false" customHeight="false" outlineLevel="0" collapsed="false">
      <c r="A2123" s="0" t="s">
        <v>851</v>
      </c>
      <c r="B2123" s="52" t="s">
        <v>988</v>
      </c>
      <c r="C2123" s="52" t="s">
        <v>747</v>
      </c>
      <c r="D2123" s="53" t="n">
        <v>0.1</v>
      </c>
      <c r="E2123" s="53" t="s">
        <v>748</v>
      </c>
      <c r="F2123" s="0" t="s">
        <v>1292</v>
      </c>
      <c r="G2123" s="0" t="str">
        <f aca="false">LEFT(B2123,2)</f>
        <v>14</v>
      </c>
      <c r="H2123" s="0" t="str">
        <f aca="false">I2123&amp;"_"&amp;G2123&amp;"_"&amp;F2123</f>
        <v>Spidssnudetfroe_14_20181005_DL2018044_GladsaxeGym_SvendborgGym_FrederiksvaerkGym_koersel1</v>
      </c>
      <c r="I2123" s="61" t="str">
        <f aca="false">MID(RIGHT(B2123,LEN(B2123)-3),1,FIND("_",RIGHT(B2123,LEN(B2123)-3))-1)</f>
        <v>Spidssnudetfroe</v>
      </c>
      <c r="J2123" s="61" t="str">
        <f aca="false">TRIM(SUBSTITUTE(RIGHT(B2123,FIND(I2123,B2123)+1),"_",""))</f>
        <v>NegK</v>
      </c>
      <c r="K2123" s="0" t="str">
        <f aca="false">IFERROR(VALUE(SUBSTITUTE(E2123,".",",")),E2123)</f>
        <v>No Ct</v>
      </c>
      <c r="L2123" s="61" t="str">
        <f aca="false">IF(J2123="PosK",SUMIFS(K:K,J:J,"PosK",H:H,H2123),"")</f>
        <v/>
      </c>
      <c r="M2123" s="61" t="str">
        <f aca="false">IF(J2123="PosK",SUMIFS(K:K,J:J,"NegK",H:H,H2123),"")</f>
        <v/>
      </c>
      <c r="N2123" s="61" t="str">
        <f aca="false">IF(J2123="PosK",SUMIFS(K:K,J:J,"eDNA",H:H,H2123),"")</f>
        <v/>
      </c>
    </row>
    <row r="2124" customFormat="false" ht="14.25" hidden="false" customHeight="false" outlineLevel="0" collapsed="false">
      <c r="A2124" s="0" t="s">
        <v>853</v>
      </c>
      <c r="B2124" s="52" t="s">
        <v>989</v>
      </c>
      <c r="C2124" s="52" t="s">
        <v>751</v>
      </c>
      <c r="D2124" s="53" t="n">
        <v>0.1</v>
      </c>
      <c r="E2124" s="53" t="s">
        <v>748</v>
      </c>
      <c r="F2124" s="0" t="s">
        <v>1292</v>
      </c>
      <c r="G2124" s="0" t="str">
        <f aca="false">LEFT(B2124,2)</f>
        <v>14</v>
      </c>
      <c r="H2124" s="0" t="str">
        <f aca="false">I2124&amp;"_"&amp;G2124&amp;"_"&amp;F2124</f>
        <v>Spidssnudetfroe_14_20181005_DL2018044_GladsaxeGym_SvendborgGym_FrederiksvaerkGym_koersel1</v>
      </c>
      <c r="I2124" s="61" t="str">
        <f aca="false">MID(RIGHT(B2124,LEN(B2124)-3),1,FIND("_",RIGHT(B2124,LEN(B2124)-3))-1)</f>
        <v>Spidssnudetfroe</v>
      </c>
      <c r="J2124" s="61" t="str">
        <f aca="false">TRIM(SUBSTITUTE(RIGHT(B2124,FIND(I2124,B2124)+1),"_",""))</f>
        <v>eDNA</v>
      </c>
      <c r="K2124" s="0" t="str">
        <f aca="false">IFERROR(VALUE(SUBSTITUTE(E2124,".",",")),E2124)</f>
        <v>No Ct</v>
      </c>
      <c r="L2124" s="61" t="str">
        <f aca="false">IF(J2124="PosK",SUMIFS(K:K,J:J,"PosK",H:H,H2124),"")</f>
        <v/>
      </c>
      <c r="M2124" s="61" t="str">
        <f aca="false">IF(J2124="PosK",SUMIFS(K:K,J:J,"NegK",H:H,H2124),"")</f>
        <v/>
      </c>
      <c r="N2124" s="61" t="str">
        <f aca="false">IF(J2124="PosK",SUMIFS(K:K,J:J,"eDNA",H:H,H2124),"")</f>
        <v/>
      </c>
      <c r="Q2124" s="62"/>
    </row>
    <row r="2125" customFormat="false" ht="14.25" hidden="false" customHeight="false" outlineLevel="0" collapsed="false">
      <c r="A2125" s="0" t="s">
        <v>855</v>
      </c>
      <c r="B2125" s="52" t="s">
        <v>989</v>
      </c>
      <c r="C2125" s="52" t="s">
        <v>751</v>
      </c>
      <c r="D2125" s="53" t="n">
        <v>0.1</v>
      </c>
      <c r="E2125" s="53" t="s">
        <v>748</v>
      </c>
      <c r="F2125" s="0" t="s">
        <v>1292</v>
      </c>
      <c r="G2125" s="0" t="str">
        <f aca="false">LEFT(B2125,2)</f>
        <v>14</v>
      </c>
      <c r="H2125" s="0" t="str">
        <f aca="false">I2125&amp;"_"&amp;G2125&amp;"_"&amp;F2125</f>
        <v>Spidssnudetfroe_14_20181005_DL2018044_GladsaxeGym_SvendborgGym_FrederiksvaerkGym_koersel1</v>
      </c>
      <c r="I2125" s="61" t="str">
        <f aca="false">MID(RIGHT(B2125,LEN(B2125)-3),1,FIND("_",RIGHT(B2125,LEN(B2125)-3))-1)</f>
        <v>Spidssnudetfroe</v>
      </c>
      <c r="J2125" s="61" t="str">
        <f aca="false">TRIM(SUBSTITUTE(RIGHT(B2125,FIND(I2125,B2125)+1),"_",""))</f>
        <v>eDNA</v>
      </c>
      <c r="K2125" s="0" t="str">
        <f aca="false">IFERROR(VALUE(SUBSTITUTE(E2125,".",",")),E2125)</f>
        <v>No Ct</v>
      </c>
      <c r="L2125" s="61" t="str">
        <f aca="false">IF(J2125="PosK",SUMIFS(K:K,J:J,"PosK",H:H,H2125),"")</f>
        <v/>
      </c>
      <c r="M2125" s="61" t="str">
        <f aca="false">IF(J2125="PosK",SUMIFS(K:K,J:J,"NegK",H:H,H2125),"")</f>
        <v/>
      </c>
      <c r="N2125" s="61" t="str">
        <f aca="false">IF(J2125="PosK",SUMIFS(K:K,J:J,"eDNA",H:H,H2125),"")</f>
        <v/>
      </c>
      <c r="P2125" s="62"/>
      <c r="T2125" s="63"/>
      <c r="W2125" s="64"/>
    </row>
    <row r="2126" customFormat="false" ht="14.25" hidden="false" customHeight="false" outlineLevel="0" collapsed="false">
      <c r="A2126" s="0" t="s">
        <v>856</v>
      </c>
      <c r="B2126" s="52" t="s">
        <v>990</v>
      </c>
      <c r="C2126" s="52" t="s">
        <v>743</v>
      </c>
      <c r="D2126" s="53" t="n">
        <v>0.1</v>
      </c>
      <c r="E2126" s="53" t="n">
        <v>27.33</v>
      </c>
      <c r="F2126" s="0" t="s">
        <v>1292</v>
      </c>
      <c r="G2126" s="0" t="str">
        <f aca="false">LEFT(B2126,2)</f>
        <v>15</v>
      </c>
      <c r="H2126" s="0" t="str">
        <f aca="false">I2126&amp;"_"&amp;G2126&amp;"_"&amp;F2126</f>
        <v>KortbenetGroenFroe_15_20181005_DL2018044_GladsaxeGym_SvendborgGym_FrederiksvaerkGym_koersel1</v>
      </c>
      <c r="I2126" s="61" t="str">
        <f aca="false">MID(RIGHT(B2126,LEN(B2126)-3),1,FIND("_",RIGHT(B2126,LEN(B2126)-3))-1)</f>
        <v>KortbenetGroenFroe</v>
      </c>
      <c r="J2126" s="61" t="str">
        <f aca="false">TRIM(SUBSTITUTE(RIGHT(B2126,FIND(I2126,B2126)+1),"_",""))</f>
        <v>PosK</v>
      </c>
      <c r="K2126" s="0" t="n">
        <f aca="false">IFERROR(VALUE(SUBSTITUTE(E2126,".",",")),E2126)</f>
        <v>27.33</v>
      </c>
      <c r="L2126" s="61" t="n">
        <f aca="false">IF(J2126="PosK",SUMIFS(K:K,J:J,"PosK",H:H,H2126),"")</f>
        <v>27.33</v>
      </c>
      <c r="M2126" s="61" t="n">
        <f aca="false">IF(J2126="PosK",SUMIFS(K:K,J:J,"NegK",H:H,H2126),"")</f>
        <v>0</v>
      </c>
      <c r="N2126" s="61" t="n">
        <f aca="false">IF(J2126="PosK",SUMIFS(K:K,J:J,"eDNA",H:H,H2126),"")</f>
        <v>0</v>
      </c>
      <c r="P2126" s="62" t="n">
        <f aca="false">IF(K2128="No Ct",0,K2128)</f>
        <v>0</v>
      </c>
      <c r="Q2126" s="62" t="n">
        <f aca="false">IF(K2129="No Ct",0,K2129)</f>
        <v>0</v>
      </c>
      <c r="R2126" s="0" t="str">
        <f aca="false">IF(AND(L2126&gt;0,M2126=0),"Valid","Invalid")</f>
        <v>Valid</v>
      </c>
      <c r="S2126" s="0" t="str">
        <f aca="false">IF(OR(P2126&gt;1,Q2126&gt;1),"Present","Absent")</f>
        <v>Absent</v>
      </c>
      <c r="T2126" s="63" t="str">
        <f aca="false">IF(OR(AND(P2126&gt;1,P2126&lt;41),AND(Q2126&gt;1,Q2126&lt;41)),"Ct&lt;41","Ct&gt;41")</f>
        <v>Ct&gt;41</v>
      </c>
      <c r="U2126" s="0" t="str">
        <f aca="false">I2126</f>
        <v>KortbenetGroenFroe</v>
      </c>
      <c r="V2126" s="0" t="str">
        <f aca="false">MID(F2126,10,9)</f>
        <v>DL2018044</v>
      </c>
      <c r="W2126" s="64" t="str">
        <f aca="false">V2126&amp;"_"&amp;U2126&amp;"_"&amp;R2126&amp;"_"&amp;S2126&amp;"_"&amp;T2126</f>
        <v>DL2018044_KortbenetGroenFroe_Valid_Absent_Ct&gt;41</v>
      </c>
    </row>
    <row r="2127" customFormat="false" ht="14.25" hidden="false" customHeight="false" outlineLevel="0" collapsed="false">
      <c r="A2127" s="0" t="s">
        <v>858</v>
      </c>
      <c r="B2127" s="52" t="s">
        <v>991</v>
      </c>
      <c r="C2127" s="52" t="s">
        <v>747</v>
      </c>
      <c r="D2127" s="53" t="n">
        <v>0.1</v>
      </c>
      <c r="E2127" s="53" t="s">
        <v>748</v>
      </c>
      <c r="F2127" s="0" t="s">
        <v>1292</v>
      </c>
      <c r="G2127" s="0" t="str">
        <f aca="false">LEFT(B2127,2)</f>
        <v>15</v>
      </c>
      <c r="H2127" s="0" t="str">
        <f aca="false">I2127&amp;"_"&amp;G2127&amp;"_"&amp;F2127</f>
        <v>KortbenetGroenFroe_15_20181005_DL2018044_GladsaxeGym_SvendborgGym_FrederiksvaerkGym_koersel1</v>
      </c>
      <c r="I2127" s="61" t="str">
        <f aca="false">MID(RIGHT(B2127,LEN(B2127)-3),1,FIND("_",RIGHT(B2127,LEN(B2127)-3))-1)</f>
        <v>KortbenetGroenFroe</v>
      </c>
      <c r="J2127" s="61" t="str">
        <f aca="false">TRIM(SUBSTITUTE(RIGHT(B2127,FIND(I2127,B2127)+1),"_",""))</f>
        <v>NegK</v>
      </c>
      <c r="K2127" s="0" t="str">
        <f aca="false">IFERROR(VALUE(SUBSTITUTE(E2127,".",",")),E2127)</f>
        <v>No Ct</v>
      </c>
      <c r="L2127" s="61" t="str">
        <f aca="false">IF(J2127="PosK",SUMIFS(K:K,J:J,"PosK",H:H,H2127),"")</f>
        <v/>
      </c>
      <c r="M2127" s="61" t="str">
        <f aca="false">IF(J2127="PosK",SUMIFS(K:K,J:J,"NegK",H:H,H2127),"")</f>
        <v/>
      </c>
      <c r="N2127" s="61" t="str">
        <f aca="false">IF(J2127="PosK",SUMIFS(K:K,J:J,"eDNA",H:H,H2127),"")</f>
        <v/>
      </c>
    </row>
    <row r="2128" customFormat="false" ht="14.25" hidden="false" customHeight="false" outlineLevel="0" collapsed="false">
      <c r="A2128" s="0" t="s">
        <v>860</v>
      </c>
      <c r="B2128" s="52" t="s">
        <v>992</v>
      </c>
      <c r="C2128" s="52" t="s">
        <v>751</v>
      </c>
      <c r="D2128" s="53" t="n">
        <v>0.1</v>
      </c>
      <c r="E2128" s="53" t="s">
        <v>748</v>
      </c>
      <c r="F2128" s="0" t="s">
        <v>1292</v>
      </c>
      <c r="G2128" s="0" t="str">
        <f aca="false">LEFT(B2128,2)</f>
        <v>15</v>
      </c>
      <c r="H2128" s="0" t="str">
        <f aca="false">I2128&amp;"_"&amp;G2128&amp;"_"&amp;F2128</f>
        <v>KortbenetGroenFroe_15_20181005_DL2018044_GladsaxeGym_SvendborgGym_FrederiksvaerkGym_koersel1</v>
      </c>
      <c r="I2128" s="61" t="str">
        <f aca="false">MID(RIGHT(B2128,LEN(B2128)-3),1,FIND("_",RIGHT(B2128,LEN(B2128)-3))-1)</f>
        <v>KortbenetGroenFroe</v>
      </c>
      <c r="J2128" s="61" t="str">
        <f aca="false">TRIM(SUBSTITUTE(RIGHT(B2128,FIND(I2128,B2128)+1),"_",""))</f>
        <v>eDNA</v>
      </c>
      <c r="K2128" s="0" t="str">
        <f aca="false">IFERROR(VALUE(SUBSTITUTE(E2128,".",",")),E2128)</f>
        <v>No Ct</v>
      </c>
      <c r="L2128" s="61" t="str">
        <f aca="false">IF(J2128="PosK",SUMIFS(K:K,J:J,"PosK",H:H,H2128),"")</f>
        <v/>
      </c>
      <c r="M2128" s="61" t="str">
        <f aca="false">IF(J2128="PosK",SUMIFS(K:K,J:J,"NegK",H:H,H2128),"")</f>
        <v/>
      </c>
      <c r="N2128" s="61" t="str">
        <f aca="false">IF(J2128="PosK",SUMIFS(K:K,J:J,"eDNA",H:H,H2128),"")</f>
        <v/>
      </c>
      <c r="Q2128" s="62"/>
    </row>
    <row r="2129" customFormat="false" ht="14.25" hidden="false" customHeight="false" outlineLevel="0" collapsed="false">
      <c r="A2129" s="0" t="s">
        <v>862</v>
      </c>
      <c r="B2129" s="52" t="s">
        <v>992</v>
      </c>
      <c r="C2129" s="52" t="s">
        <v>751</v>
      </c>
      <c r="D2129" s="53" t="n">
        <v>0.1</v>
      </c>
      <c r="E2129" s="53" t="s">
        <v>748</v>
      </c>
      <c r="F2129" s="0" t="s">
        <v>1292</v>
      </c>
      <c r="G2129" s="0" t="str">
        <f aca="false">LEFT(B2129,2)</f>
        <v>15</v>
      </c>
      <c r="H2129" s="0" t="str">
        <f aca="false">I2129&amp;"_"&amp;G2129&amp;"_"&amp;F2129</f>
        <v>KortbenetGroenFroe_15_20181005_DL2018044_GladsaxeGym_SvendborgGym_FrederiksvaerkGym_koersel1</v>
      </c>
      <c r="I2129" s="61" t="str">
        <f aca="false">MID(RIGHT(B2129,LEN(B2129)-3),1,FIND("_",RIGHT(B2129,LEN(B2129)-3))-1)</f>
        <v>KortbenetGroenFroe</v>
      </c>
      <c r="J2129" s="61" t="str">
        <f aca="false">TRIM(SUBSTITUTE(RIGHT(B2129,FIND(I2129,B2129)+1),"_",""))</f>
        <v>eDNA</v>
      </c>
      <c r="K2129" s="0" t="str">
        <f aca="false">IFERROR(VALUE(SUBSTITUTE(E2129,".",",")),E2129)</f>
        <v>No Ct</v>
      </c>
      <c r="L2129" s="61" t="str">
        <f aca="false">IF(J2129="PosK",SUMIFS(K:K,J:J,"PosK",H:H,H2129),"")</f>
        <v/>
      </c>
      <c r="M2129" s="61" t="str">
        <f aca="false">IF(J2129="PosK",SUMIFS(K:K,J:J,"NegK",H:H,H2129),"")</f>
        <v/>
      </c>
      <c r="N2129" s="61" t="str">
        <f aca="false">IF(J2129="PosK",SUMIFS(K:K,J:J,"eDNA",H:H,H2129),"")</f>
        <v/>
      </c>
      <c r="P2129" s="62"/>
      <c r="T2129" s="63"/>
      <c r="W2129" s="64"/>
    </row>
    <row r="2130" customFormat="false" ht="14.25" hidden="false" customHeight="false" outlineLevel="0" collapsed="false">
      <c r="A2130" s="0" t="s">
        <v>863</v>
      </c>
      <c r="B2130" s="52" t="s">
        <v>1212</v>
      </c>
      <c r="C2130" s="52" t="s">
        <v>743</v>
      </c>
      <c r="D2130" s="53" t="n">
        <v>0.1</v>
      </c>
      <c r="E2130" s="53" t="s">
        <v>748</v>
      </c>
      <c r="F2130" s="0" t="s">
        <v>1292</v>
      </c>
      <c r="G2130" s="0" t="str">
        <f aca="false">LEFT(B2130,2)</f>
        <v>16</v>
      </c>
      <c r="H2130" s="0" t="str">
        <f aca="false">I2130&amp;"_"&amp;G2130&amp;"_"&amp;F2130</f>
        <v>ButsnudetFroe_16_20181005_DL2018044_GladsaxeGym_SvendborgGym_FrederiksvaerkGym_koersel1</v>
      </c>
      <c r="I2130" s="61" t="str">
        <f aca="false">MID(RIGHT(B2130,LEN(B2130)-3),1,FIND("_",RIGHT(B2130,LEN(B2130)-3))-1)</f>
        <v>ButsnudetFroe</v>
      </c>
      <c r="J2130" s="61" t="str">
        <f aca="false">TRIM(SUBSTITUTE(RIGHT(B2130,FIND(I2130,B2130)+1),"_",""))</f>
        <v>PosK</v>
      </c>
      <c r="K2130" s="0" t="str">
        <f aca="false">IFERROR(VALUE(SUBSTITUTE(E2130,".",",")),E2130)</f>
        <v>No Ct</v>
      </c>
      <c r="L2130" s="61" t="n">
        <f aca="false">IF(J2130="PosK",SUMIFS(K:K,J:J,"PosK",H:H,H2130),"")</f>
        <v>0</v>
      </c>
      <c r="M2130" s="61" t="n">
        <f aca="false">IF(J2130="PosK",SUMIFS(K:K,J:J,"NegK",H:H,H2130),"")</f>
        <v>0</v>
      </c>
      <c r="N2130" s="61" t="n">
        <f aca="false">IF(J2130="PosK",SUMIFS(K:K,J:J,"eDNA",H:H,H2130),"")</f>
        <v>0</v>
      </c>
      <c r="P2130" s="62" t="n">
        <f aca="false">IF(K2132="No Ct",0,K2132)</f>
        <v>0</v>
      </c>
      <c r="Q2130" s="62" t="n">
        <f aca="false">IF(K2133="No Ct",0,K2133)</f>
        <v>0</v>
      </c>
      <c r="R2130" s="0" t="str">
        <f aca="false">IF(AND(L2130&gt;0,M2130=0),"Valid","Invalid")</f>
        <v>Invalid</v>
      </c>
      <c r="S2130" s="0" t="str">
        <f aca="false">IF(OR(P2130&gt;1,Q2130&gt;1),"Present","Absent")</f>
        <v>Absent</v>
      </c>
      <c r="T2130" s="63" t="str">
        <f aca="false">IF(OR(AND(P2130&gt;1,P2130&lt;41),AND(Q2130&gt;1,Q2130&lt;41)),"Ct&lt;41","Ct&gt;41")</f>
        <v>Ct&gt;41</v>
      </c>
      <c r="U2130" s="0" t="str">
        <f aca="false">I2130</f>
        <v>ButsnudetFroe</v>
      </c>
      <c r="V2130" s="0" t="str">
        <f aca="false">MID(F2130,10,9)</f>
        <v>DL2018044</v>
      </c>
      <c r="W2130" s="64" t="str">
        <f aca="false">V2130&amp;"_"&amp;U2130&amp;"_"&amp;R2130&amp;"_"&amp;S2130&amp;"_"&amp;T2130</f>
        <v>DL2018044_ButsnudetFroe_Invalid_Absent_Ct&gt;41</v>
      </c>
    </row>
    <row r="2131" customFormat="false" ht="14.25" hidden="false" customHeight="false" outlineLevel="0" collapsed="false">
      <c r="A2131" s="0" t="s">
        <v>865</v>
      </c>
      <c r="B2131" s="52" t="s">
        <v>1213</v>
      </c>
      <c r="C2131" s="52" t="s">
        <v>747</v>
      </c>
      <c r="D2131" s="53" t="n">
        <v>0.1</v>
      </c>
      <c r="E2131" s="53" t="s">
        <v>748</v>
      </c>
      <c r="F2131" s="0" t="s">
        <v>1292</v>
      </c>
      <c r="G2131" s="0" t="str">
        <f aca="false">LEFT(B2131,2)</f>
        <v>16</v>
      </c>
      <c r="H2131" s="0" t="str">
        <f aca="false">I2131&amp;"_"&amp;G2131&amp;"_"&amp;F2131</f>
        <v>ButsnudetFroe_16_20181005_DL2018044_GladsaxeGym_SvendborgGym_FrederiksvaerkGym_koersel1</v>
      </c>
      <c r="I2131" s="61" t="str">
        <f aca="false">MID(RIGHT(B2131,LEN(B2131)-3),1,FIND("_",RIGHT(B2131,LEN(B2131)-3))-1)</f>
        <v>ButsnudetFroe</v>
      </c>
      <c r="J2131" s="61" t="str">
        <f aca="false">TRIM(SUBSTITUTE(RIGHT(B2131,FIND(I2131,B2131)+1),"_",""))</f>
        <v>NegK</v>
      </c>
      <c r="K2131" s="0" t="str">
        <f aca="false">IFERROR(VALUE(SUBSTITUTE(E2131,".",",")),E2131)</f>
        <v>No Ct</v>
      </c>
      <c r="L2131" s="61" t="str">
        <f aca="false">IF(J2131="PosK",SUMIFS(K:K,J:J,"PosK",H:H,H2131),"")</f>
        <v/>
      </c>
      <c r="M2131" s="61" t="str">
        <f aca="false">IF(J2131="PosK",SUMIFS(K:K,J:J,"NegK",H:H,H2131),"")</f>
        <v/>
      </c>
      <c r="N2131" s="61" t="str">
        <f aca="false">IF(J2131="PosK",SUMIFS(K:K,J:J,"eDNA",H:H,H2131),"")</f>
        <v/>
      </c>
    </row>
    <row r="2132" customFormat="false" ht="14.25" hidden="false" customHeight="false" outlineLevel="0" collapsed="false">
      <c r="A2132" s="0" t="s">
        <v>867</v>
      </c>
      <c r="B2132" s="52" t="s">
        <v>1214</v>
      </c>
      <c r="C2132" s="52" t="s">
        <v>751</v>
      </c>
      <c r="D2132" s="53" t="n">
        <v>0.1</v>
      </c>
      <c r="E2132" s="53" t="s">
        <v>748</v>
      </c>
      <c r="F2132" s="0" t="s">
        <v>1292</v>
      </c>
      <c r="G2132" s="0" t="str">
        <f aca="false">LEFT(B2132,2)</f>
        <v>16</v>
      </c>
      <c r="H2132" s="0" t="str">
        <f aca="false">I2132&amp;"_"&amp;G2132&amp;"_"&amp;F2132</f>
        <v>ButsnudetFroe_16_20181005_DL2018044_GladsaxeGym_SvendborgGym_FrederiksvaerkGym_koersel1</v>
      </c>
      <c r="I2132" s="61" t="str">
        <f aca="false">MID(RIGHT(B2132,LEN(B2132)-3),1,FIND("_",RIGHT(B2132,LEN(B2132)-3))-1)</f>
        <v>ButsnudetFroe</v>
      </c>
      <c r="J2132" s="61" t="str">
        <f aca="false">TRIM(SUBSTITUTE(RIGHT(B2132,FIND(I2132,B2132)+1),"_",""))</f>
        <v>eDNA</v>
      </c>
      <c r="K2132" s="0" t="str">
        <f aca="false">IFERROR(VALUE(SUBSTITUTE(E2132,".",",")),E2132)</f>
        <v>No Ct</v>
      </c>
      <c r="L2132" s="61" t="str">
        <f aca="false">IF(J2132="PosK",SUMIFS(K:K,J:J,"PosK",H:H,H2132),"")</f>
        <v/>
      </c>
      <c r="M2132" s="61" t="str">
        <f aca="false">IF(J2132="PosK",SUMIFS(K:K,J:J,"NegK",H:H,H2132),"")</f>
        <v/>
      </c>
      <c r="N2132" s="61" t="str">
        <f aca="false">IF(J2132="PosK",SUMIFS(K:K,J:J,"eDNA",H:H,H2132),"")</f>
        <v/>
      </c>
      <c r="Q2132" s="62"/>
    </row>
    <row r="2133" customFormat="false" ht="14.25" hidden="false" customHeight="false" outlineLevel="0" collapsed="false">
      <c r="A2133" s="0" t="s">
        <v>869</v>
      </c>
      <c r="B2133" s="52" t="s">
        <v>1214</v>
      </c>
      <c r="C2133" s="52" t="s">
        <v>751</v>
      </c>
      <c r="D2133" s="53" t="n">
        <v>0.1</v>
      </c>
      <c r="E2133" s="53" t="s">
        <v>748</v>
      </c>
      <c r="F2133" s="0" t="s">
        <v>1292</v>
      </c>
      <c r="G2133" s="0" t="str">
        <f aca="false">LEFT(B2133,2)</f>
        <v>16</v>
      </c>
      <c r="H2133" s="0" t="str">
        <f aca="false">I2133&amp;"_"&amp;G2133&amp;"_"&amp;F2133</f>
        <v>ButsnudetFroe_16_20181005_DL2018044_GladsaxeGym_SvendborgGym_FrederiksvaerkGym_koersel1</v>
      </c>
      <c r="I2133" s="61" t="str">
        <f aca="false">MID(RIGHT(B2133,LEN(B2133)-3),1,FIND("_",RIGHT(B2133,LEN(B2133)-3))-1)</f>
        <v>ButsnudetFroe</v>
      </c>
      <c r="J2133" s="61" t="str">
        <f aca="false">TRIM(SUBSTITUTE(RIGHT(B2133,FIND(I2133,B2133)+1),"_",""))</f>
        <v>eDNA</v>
      </c>
      <c r="K2133" s="0" t="str">
        <f aca="false">IFERROR(VALUE(SUBSTITUTE(E2133,".",",")),E2133)</f>
        <v>No Ct</v>
      </c>
      <c r="L2133" s="61" t="str">
        <f aca="false">IF(J2133="PosK",SUMIFS(K:K,J:J,"PosK",H:H,H2133),"")</f>
        <v/>
      </c>
      <c r="M2133" s="61" t="str">
        <f aca="false">IF(J2133="PosK",SUMIFS(K:K,J:J,"NegK",H:H,H2133),"")</f>
        <v/>
      </c>
      <c r="N2133" s="61" t="str">
        <f aca="false">IF(J2133="PosK",SUMIFS(K:K,J:J,"eDNA",H:H,H2133),"")</f>
        <v/>
      </c>
      <c r="P2133" s="62"/>
      <c r="T2133" s="63"/>
      <c r="W2133" s="64"/>
    </row>
    <row r="2134" customFormat="false" ht="14.25" hidden="false" customHeight="false" outlineLevel="0" collapsed="false">
      <c r="A2134" s="0" t="s">
        <v>870</v>
      </c>
      <c r="B2134" s="52" t="s">
        <v>996</v>
      </c>
      <c r="C2134" s="52" t="s">
        <v>743</v>
      </c>
      <c r="D2134" s="53" t="n">
        <v>0.1</v>
      </c>
      <c r="E2134" s="53" t="s">
        <v>748</v>
      </c>
      <c r="F2134" s="0" t="s">
        <v>1292</v>
      </c>
      <c r="G2134" s="0" t="str">
        <f aca="false">LEFT(B2134,2)</f>
        <v>17</v>
      </c>
      <c r="H2134" s="0" t="str">
        <f aca="false">I2134&amp;"_"&amp;G2134&amp;"_"&amp;F2134</f>
        <v>ButsnudetFroe_17_20181005_DL2018044_GladsaxeGym_SvendborgGym_FrederiksvaerkGym_koersel1</v>
      </c>
      <c r="I2134" s="61" t="str">
        <f aca="false">MID(RIGHT(B2134,LEN(B2134)-3),1,FIND("_",RIGHT(B2134,LEN(B2134)-3))-1)</f>
        <v>ButsnudetFroe</v>
      </c>
      <c r="J2134" s="61" t="str">
        <f aca="false">TRIM(SUBSTITUTE(RIGHT(B2134,FIND(I2134,B2134)+1),"_",""))</f>
        <v>PosK</v>
      </c>
      <c r="K2134" s="0" t="str">
        <f aca="false">IFERROR(VALUE(SUBSTITUTE(E2134,".",",")),E2134)</f>
        <v>No Ct</v>
      </c>
      <c r="L2134" s="61" t="n">
        <f aca="false">IF(J2134="PosK",SUMIFS(K:K,J:J,"PosK",H:H,H2134),"")</f>
        <v>0</v>
      </c>
      <c r="M2134" s="61" t="n">
        <f aca="false">IF(J2134="PosK",SUMIFS(K:K,J:J,"NegK",H:H,H2134),"")</f>
        <v>0</v>
      </c>
      <c r="N2134" s="61" t="n">
        <f aca="false">IF(J2134="PosK",SUMIFS(K:K,J:J,"eDNA",H:H,H2134),"")</f>
        <v>0</v>
      </c>
      <c r="P2134" s="62" t="n">
        <f aca="false">IF(K2136="No Ct",0,K2136)</f>
        <v>0</v>
      </c>
      <c r="Q2134" s="62" t="n">
        <f aca="false">IF(K2137="No Ct",0,K2137)</f>
        <v>0</v>
      </c>
      <c r="R2134" s="0" t="str">
        <f aca="false">IF(AND(L2134&gt;0,M2134=0),"Valid","Invalid")</f>
        <v>Invalid</v>
      </c>
      <c r="S2134" s="0" t="str">
        <f aca="false">IF(OR(P2134&gt;1,Q2134&gt;1),"Present","Absent")</f>
        <v>Absent</v>
      </c>
      <c r="T2134" s="63" t="str">
        <f aca="false">IF(OR(AND(P2134&gt;1,P2134&lt;41),AND(Q2134&gt;1,Q2134&lt;41)),"Ct&lt;41","Ct&gt;41")</f>
        <v>Ct&gt;41</v>
      </c>
      <c r="U2134" s="0" t="str">
        <f aca="false">I2134</f>
        <v>ButsnudetFroe</v>
      </c>
      <c r="V2134" s="0" t="str">
        <f aca="false">MID(F2134,10,9)</f>
        <v>DL2018044</v>
      </c>
      <c r="W2134" s="64" t="str">
        <f aca="false">V2134&amp;"_"&amp;U2134&amp;"_"&amp;R2134&amp;"_"&amp;S2134&amp;"_"&amp;T2134</f>
        <v>DL2018044_ButsnudetFroe_Invalid_Absent_Ct&gt;41</v>
      </c>
    </row>
    <row r="2135" customFormat="false" ht="14.25" hidden="false" customHeight="false" outlineLevel="0" collapsed="false">
      <c r="A2135" s="0" t="s">
        <v>872</v>
      </c>
      <c r="B2135" s="52" t="s">
        <v>997</v>
      </c>
      <c r="C2135" s="52" t="s">
        <v>747</v>
      </c>
      <c r="D2135" s="53" t="n">
        <v>0.1</v>
      </c>
      <c r="E2135" s="53" t="s">
        <v>748</v>
      </c>
      <c r="F2135" s="0" t="s">
        <v>1292</v>
      </c>
      <c r="G2135" s="0" t="str">
        <f aca="false">LEFT(B2135,2)</f>
        <v>17</v>
      </c>
      <c r="H2135" s="0" t="str">
        <f aca="false">I2135&amp;"_"&amp;G2135&amp;"_"&amp;F2135</f>
        <v>ButsnudetFroe_17_20181005_DL2018044_GladsaxeGym_SvendborgGym_FrederiksvaerkGym_koersel1</v>
      </c>
      <c r="I2135" s="61" t="str">
        <f aca="false">MID(RIGHT(B2135,LEN(B2135)-3),1,FIND("_",RIGHT(B2135,LEN(B2135)-3))-1)</f>
        <v>ButsnudetFroe</v>
      </c>
      <c r="J2135" s="61" t="str">
        <f aca="false">TRIM(SUBSTITUTE(RIGHT(B2135,FIND(I2135,B2135)+1),"_",""))</f>
        <v>NegK</v>
      </c>
      <c r="K2135" s="0" t="str">
        <f aca="false">IFERROR(VALUE(SUBSTITUTE(E2135,".",",")),E2135)</f>
        <v>No Ct</v>
      </c>
      <c r="L2135" s="61" t="str">
        <f aca="false">IF(J2135="PosK",SUMIFS(K:K,J:J,"PosK",H:H,H2135),"")</f>
        <v/>
      </c>
      <c r="M2135" s="61" t="str">
        <f aca="false">IF(J2135="PosK",SUMIFS(K:K,J:J,"NegK",H:H,H2135),"")</f>
        <v/>
      </c>
      <c r="N2135" s="61" t="str">
        <f aca="false">IF(J2135="PosK",SUMIFS(K:K,J:J,"eDNA",H:H,H2135),"")</f>
        <v/>
      </c>
    </row>
    <row r="2136" customFormat="false" ht="14.25" hidden="false" customHeight="false" outlineLevel="0" collapsed="false">
      <c r="A2136" s="0" t="s">
        <v>874</v>
      </c>
      <c r="B2136" s="52" t="s">
        <v>998</v>
      </c>
      <c r="C2136" s="52" t="s">
        <v>751</v>
      </c>
      <c r="D2136" s="53" t="n">
        <v>0.1</v>
      </c>
      <c r="E2136" s="53" t="s">
        <v>748</v>
      </c>
      <c r="F2136" s="0" t="s">
        <v>1292</v>
      </c>
      <c r="G2136" s="0" t="str">
        <f aca="false">LEFT(B2136,2)</f>
        <v>17</v>
      </c>
      <c r="H2136" s="0" t="str">
        <f aca="false">I2136&amp;"_"&amp;G2136&amp;"_"&amp;F2136</f>
        <v>ButsnudetFroe_17_20181005_DL2018044_GladsaxeGym_SvendborgGym_FrederiksvaerkGym_koersel1</v>
      </c>
      <c r="I2136" s="61" t="str">
        <f aca="false">MID(RIGHT(B2136,LEN(B2136)-3),1,FIND("_",RIGHT(B2136,LEN(B2136)-3))-1)</f>
        <v>ButsnudetFroe</v>
      </c>
      <c r="J2136" s="61" t="str">
        <f aca="false">TRIM(SUBSTITUTE(RIGHT(B2136,FIND(I2136,B2136)+1),"_",""))</f>
        <v>eDNA</v>
      </c>
      <c r="K2136" s="0" t="str">
        <f aca="false">IFERROR(VALUE(SUBSTITUTE(E2136,".",",")),E2136)</f>
        <v>No Ct</v>
      </c>
      <c r="L2136" s="61" t="str">
        <f aca="false">IF(J2136="PosK",SUMIFS(K:K,J:J,"PosK",H:H,H2136),"")</f>
        <v/>
      </c>
      <c r="M2136" s="61" t="str">
        <f aca="false">IF(J2136="PosK",SUMIFS(K:K,J:J,"NegK",H:H,H2136),"")</f>
        <v/>
      </c>
      <c r="N2136" s="61" t="str">
        <f aca="false">IF(J2136="PosK",SUMIFS(K:K,J:J,"eDNA",H:H,H2136),"")</f>
        <v/>
      </c>
      <c r="Q2136" s="62"/>
    </row>
    <row r="2137" customFormat="false" ht="14.25" hidden="false" customHeight="false" outlineLevel="0" collapsed="false">
      <c r="A2137" s="0" t="s">
        <v>876</v>
      </c>
      <c r="B2137" s="52" t="s">
        <v>998</v>
      </c>
      <c r="C2137" s="52" t="s">
        <v>751</v>
      </c>
      <c r="D2137" s="53" t="n">
        <v>0.1</v>
      </c>
      <c r="E2137" s="53" t="s">
        <v>748</v>
      </c>
      <c r="F2137" s="0" t="s">
        <v>1292</v>
      </c>
      <c r="G2137" s="0" t="str">
        <f aca="false">LEFT(B2137,2)</f>
        <v>17</v>
      </c>
      <c r="H2137" s="0" t="str">
        <f aca="false">I2137&amp;"_"&amp;G2137&amp;"_"&amp;F2137</f>
        <v>ButsnudetFroe_17_20181005_DL2018044_GladsaxeGym_SvendborgGym_FrederiksvaerkGym_koersel1</v>
      </c>
      <c r="I2137" s="61" t="str">
        <f aca="false">MID(RIGHT(B2137,LEN(B2137)-3),1,FIND("_",RIGHT(B2137,LEN(B2137)-3))-1)</f>
        <v>ButsnudetFroe</v>
      </c>
      <c r="J2137" s="61" t="str">
        <f aca="false">TRIM(SUBSTITUTE(RIGHT(B2137,FIND(I2137,B2137)+1),"_",""))</f>
        <v>eDNA</v>
      </c>
      <c r="K2137" s="0" t="str">
        <f aca="false">IFERROR(VALUE(SUBSTITUTE(E2137,".",",")),E2137)</f>
        <v>No Ct</v>
      </c>
      <c r="L2137" s="61" t="str">
        <f aca="false">IF(J2137="PosK",SUMIFS(K:K,J:J,"PosK",H:H,H2137),"")</f>
        <v/>
      </c>
      <c r="M2137" s="61" t="str">
        <f aca="false">IF(J2137="PosK",SUMIFS(K:K,J:J,"NegK",H:H,H2137),"")</f>
        <v/>
      </c>
      <c r="N2137" s="61" t="str">
        <f aca="false">IF(J2137="PosK",SUMIFS(K:K,J:J,"eDNA",H:H,H2137),"")</f>
        <v/>
      </c>
      <c r="P2137" s="62"/>
      <c r="T2137" s="63"/>
      <c r="W2137" s="64"/>
    </row>
    <row r="2138" customFormat="false" ht="14.25" hidden="false" customHeight="false" outlineLevel="0" collapsed="false">
      <c r="A2138" s="0" t="s">
        <v>877</v>
      </c>
      <c r="B2138" s="52" t="s">
        <v>1215</v>
      </c>
      <c r="C2138" s="52" t="s">
        <v>743</v>
      </c>
      <c r="D2138" s="53" t="n">
        <v>0.1</v>
      </c>
      <c r="E2138" s="53" t="n">
        <v>26.57</v>
      </c>
      <c r="F2138" s="0" t="s">
        <v>1292</v>
      </c>
      <c r="G2138" s="0" t="str">
        <f aca="false">LEFT(B2138,2)</f>
        <v>18</v>
      </c>
      <c r="H2138" s="0" t="str">
        <f aca="false">I2138&amp;"_"&amp;G2138&amp;"_"&amp;F2138</f>
        <v>LilleVandsalamander_18_20181005_DL2018044_GladsaxeGym_SvendborgGym_FrederiksvaerkGym_koersel1</v>
      </c>
      <c r="I2138" s="61" t="str">
        <f aca="false">MID(RIGHT(B2138,LEN(B2138)-3),1,FIND("_",RIGHT(B2138,LEN(B2138)-3))-1)</f>
        <v>LilleVandsalamander</v>
      </c>
      <c r="J2138" s="61" t="str">
        <f aca="false">TRIM(SUBSTITUTE(RIGHT(B2138,FIND(I2138,B2138)+1),"_",""))</f>
        <v>PosK</v>
      </c>
      <c r="K2138" s="0" t="n">
        <f aca="false">IFERROR(VALUE(SUBSTITUTE(E2138,".",",")),E2138)</f>
        <v>26.57</v>
      </c>
      <c r="L2138" s="61" t="n">
        <f aca="false">IF(J2138="PosK",SUMIFS(K:K,J:J,"PosK",H:H,H2138),"")</f>
        <v>26.57</v>
      </c>
      <c r="M2138" s="61" t="n">
        <f aca="false">IF(J2138="PosK",SUMIFS(K:K,J:J,"NegK",H:H,H2138),"")</f>
        <v>0</v>
      </c>
      <c r="N2138" s="61" t="n">
        <f aca="false">IF(J2138="PosK",SUMIFS(K:K,J:J,"eDNA",H:H,H2138),"")</f>
        <v>36.36</v>
      </c>
      <c r="P2138" s="62" t="n">
        <f aca="false">IF(K2140="No Ct",0,K2140)</f>
        <v>36.36</v>
      </c>
      <c r="Q2138" s="62" t="n">
        <f aca="false">IF(K2141="No Ct",0,K2141)</f>
        <v>0</v>
      </c>
      <c r="R2138" s="0" t="str">
        <f aca="false">IF(AND(L2138&gt;0,M2138=0),"Valid","Invalid")</f>
        <v>Valid</v>
      </c>
      <c r="S2138" s="0" t="str">
        <f aca="false">IF(OR(P2138&gt;1,Q2138&gt;1),"Present","Absent")</f>
        <v>Present</v>
      </c>
      <c r="T2138" s="63" t="str">
        <f aca="false">IF(OR(AND(P2138&gt;1,P2138&lt;41),AND(Q2138&gt;1,Q2138&lt;41)),"Ct&lt;41","Ct&gt;41")</f>
        <v>Ct&lt;41</v>
      </c>
      <c r="U2138" s="0" t="str">
        <f aca="false">I2138</f>
        <v>LilleVandsalamander</v>
      </c>
      <c r="V2138" s="0" t="str">
        <f aca="false">MID(F2138,10,9)</f>
        <v>DL2018044</v>
      </c>
      <c r="W2138" s="64" t="str">
        <f aca="false">V2138&amp;"_"&amp;U2138&amp;"_"&amp;R2138&amp;"_"&amp;S2138&amp;"_"&amp;T2138</f>
        <v>DL2018044_LilleVandsalamander_Valid_Present_Ct&lt;41</v>
      </c>
    </row>
    <row r="2139" customFormat="false" ht="14.25" hidden="false" customHeight="false" outlineLevel="0" collapsed="false">
      <c r="A2139" s="0" t="s">
        <v>879</v>
      </c>
      <c r="B2139" s="52" t="s">
        <v>1216</v>
      </c>
      <c r="C2139" s="52" t="s">
        <v>747</v>
      </c>
      <c r="D2139" s="53" t="n">
        <v>0.1</v>
      </c>
      <c r="E2139" s="53" t="s">
        <v>748</v>
      </c>
      <c r="F2139" s="0" t="s">
        <v>1292</v>
      </c>
      <c r="G2139" s="0" t="str">
        <f aca="false">LEFT(B2139,2)</f>
        <v>18</v>
      </c>
      <c r="H2139" s="0" t="str">
        <f aca="false">I2139&amp;"_"&amp;G2139&amp;"_"&amp;F2139</f>
        <v>LilleVandsalamander_18_20181005_DL2018044_GladsaxeGym_SvendborgGym_FrederiksvaerkGym_koersel1</v>
      </c>
      <c r="I2139" s="61" t="str">
        <f aca="false">MID(RIGHT(B2139,LEN(B2139)-3),1,FIND("_",RIGHT(B2139,LEN(B2139)-3))-1)</f>
        <v>LilleVandsalamander</v>
      </c>
      <c r="J2139" s="61" t="str">
        <f aca="false">TRIM(SUBSTITUTE(RIGHT(B2139,FIND(I2139,B2139)+1),"_",""))</f>
        <v>NegK</v>
      </c>
      <c r="K2139" s="0" t="str">
        <f aca="false">IFERROR(VALUE(SUBSTITUTE(E2139,".",",")),E2139)</f>
        <v>No Ct</v>
      </c>
      <c r="L2139" s="61" t="str">
        <f aca="false">IF(J2139="PosK",SUMIFS(K:K,J:J,"PosK",H:H,H2139),"")</f>
        <v/>
      </c>
      <c r="M2139" s="61" t="str">
        <f aca="false">IF(J2139="PosK",SUMIFS(K:K,J:J,"NegK",H:H,H2139),"")</f>
        <v/>
      </c>
      <c r="N2139" s="61" t="str">
        <f aca="false">IF(J2139="PosK",SUMIFS(K:K,J:J,"eDNA",H:H,H2139),"")</f>
        <v/>
      </c>
    </row>
    <row r="2140" customFormat="false" ht="14.25" hidden="false" customHeight="false" outlineLevel="0" collapsed="false">
      <c r="A2140" s="0" t="s">
        <v>881</v>
      </c>
      <c r="B2140" s="52" t="s">
        <v>1217</v>
      </c>
      <c r="C2140" s="52" t="s">
        <v>751</v>
      </c>
      <c r="D2140" s="53" t="n">
        <v>0.1</v>
      </c>
      <c r="E2140" s="53" t="n">
        <v>36.36</v>
      </c>
      <c r="F2140" s="0" t="s">
        <v>1292</v>
      </c>
      <c r="G2140" s="0" t="str">
        <f aca="false">LEFT(B2140,2)</f>
        <v>18</v>
      </c>
      <c r="H2140" s="0" t="str">
        <f aca="false">I2140&amp;"_"&amp;G2140&amp;"_"&amp;F2140</f>
        <v>LilleVandsalamander_18_20181005_DL2018044_GladsaxeGym_SvendborgGym_FrederiksvaerkGym_koersel1</v>
      </c>
      <c r="I2140" s="61" t="str">
        <f aca="false">MID(RIGHT(B2140,LEN(B2140)-3),1,FIND("_",RIGHT(B2140,LEN(B2140)-3))-1)</f>
        <v>LilleVandsalamander</v>
      </c>
      <c r="J2140" s="61" t="str">
        <f aca="false">TRIM(SUBSTITUTE(RIGHT(B2140,FIND(I2140,B2140)+1),"_",""))</f>
        <v>eDNA</v>
      </c>
      <c r="K2140" s="0" t="n">
        <f aca="false">IFERROR(VALUE(SUBSTITUTE(E2140,".",",")),E2140)</f>
        <v>36.36</v>
      </c>
      <c r="L2140" s="61" t="str">
        <f aca="false">IF(J2140="PosK",SUMIFS(K:K,J:J,"PosK",H:H,H2140),"")</f>
        <v/>
      </c>
      <c r="M2140" s="61" t="str">
        <f aca="false">IF(J2140="PosK",SUMIFS(K:K,J:J,"NegK",H:H,H2140),"")</f>
        <v/>
      </c>
      <c r="N2140" s="61" t="str">
        <f aca="false">IF(J2140="PosK",SUMIFS(K:K,J:J,"eDNA",H:H,H2140),"")</f>
        <v/>
      </c>
      <c r="Q2140" s="62"/>
    </row>
    <row r="2141" customFormat="false" ht="14.25" hidden="false" customHeight="false" outlineLevel="0" collapsed="false">
      <c r="A2141" s="0" t="s">
        <v>883</v>
      </c>
      <c r="B2141" s="52" t="s">
        <v>1217</v>
      </c>
      <c r="C2141" s="52" t="s">
        <v>751</v>
      </c>
      <c r="D2141" s="53" t="n">
        <v>0.1</v>
      </c>
      <c r="E2141" s="53" t="s">
        <v>748</v>
      </c>
      <c r="F2141" s="0" t="s">
        <v>1292</v>
      </c>
      <c r="G2141" s="0" t="str">
        <f aca="false">LEFT(B2141,2)</f>
        <v>18</v>
      </c>
      <c r="H2141" s="0" t="str">
        <f aca="false">I2141&amp;"_"&amp;G2141&amp;"_"&amp;F2141</f>
        <v>LilleVandsalamander_18_20181005_DL2018044_GladsaxeGym_SvendborgGym_FrederiksvaerkGym_koersel1</v>
      </c>
      <c r="I2141" s="61" t="str">
        <f aca="false">MID(RIGHT(B2141,LEN(B2141)-3),1,FIND("_",RIGHT(B2141,LEN(B2141)-3))-1)</f>
        <v>LilleVandsalamander</v>
      </c>
      <c r="J2141" s="61" t="str">
        <f aca="false">TRIM(SUBSTITUTE(RIGHT(B2141,FIND(I2141,B2141)+1),"_",""))</f>
        <v>eDNA</v>
      </c>
      <c r="K2141" s="0" t="str">
        <f aca="false">IFERROR(VALUE(SUBSTITUTE(E2141,".",",")),E2141)</f>
        <v>No Ct</v>
      </c>
      <c r="L2141" s="61" t="str">
        <f aca="false">IF(J2141="PosK",SUMIFS(K:K,J:J,"PosK",H:H,H2141),"")</f>
        <v/>
      </c>
      <c r="M2141" s="61" t="str">
        <f aca="false">IF(J2141="PosK",SUMIFS(K:K,J:J,"NegK",H:H,H2141),"")</f>
        <v/>
      </c>
      <c r="N2141" s="61" t="str">
        <f aca="false">IF(J2141="PosK",SUMIFS(K:K,J:J,"eDNA",H:H,H2141),"")</f>
        <v/>
      </c>
      <c r="P2141" s="62"/>
      <c r="T2141" s="63"/>
      <c r="W2141" s="64"/>
    </row>
    <row r="2142" customFormat="false" ht="14.25" hidden="false" customHeight="false" outlineLevel="0" collapsed="false">
      <c r="A2142" s="0" t="s">
        <v>884</v>
      </c>
      <c r="B2142" s="52" t="s">
        <v>1002</v>
      </c>
      <c r="C2142" s="52" t="s">
        <v>743</v>
      </c>
      <c r="D2142" s="53" t="n">
        <v>0.1</v>
      </c>
      <c r="E2142" s="53" t="n">
        <v>23.62</v>
      </c>
      <c r="F2142" s="0" t="s">
        <v>1292</v>
      </c>
      <c r="G2142" s="0" t="str">
        <f aca="false">LEFT(B2142,2)</f>
        <v>19</v>
      </c>
      <c r="H2142" s="0" t="str">
        <f aca="false">I2142&amp;"_"&amp;G2142&amp;"_"&amp;F2142</f>
        <v>LilleVandsalamander_19_20181005_DL2018044_GladsaxeGym_SvendborgGym_FrederiksvaerkGym_koersel1</v>
      </c>
      <c r="I2142" s="61" t="str">
        <f aca="false">MID(RIGHT(B2142,LEN(B2142)-3),1,FIND("_",RIGHT(B2142,LEN(B2142)-3))-1)</f>
        <v>LilleVandsalamander</v>
      </c>
      <c r="J2142" s="61" t="str">
        <f aca="false">TRIM(SUBSTITUTE(RIGHT(B2142,FIND(I2142,B2142)+1),"_",""))</f>
        <v>PosK</v>
      </c>
      <c r="K2142" s="0" t="n">
        <f aca="false">IFERROR(VALUE(SUBSTITUTE(E2142,".",",")),E2142)</f>
        <v>23.62</v>
      </c>
      <c r="L2142" s="61" t="n">
        <f aca="false">IF(J2142="PosK",SUMIFS(K:K,J:J,"PosK",H:H,H2142),"")</f>
        <v>23.62</v>
      </c>
      <c r="M2142" s="61" t="n">
        <f aca="false">IF(J2142="PosK",SUMIFS(K:K,J:J,"NegK",H:H,H2142),"")</f>
        <v>38.13</v>
      </c>
      <c r="N2142" s="61" t="n">
        <f aca="false">IF(J2142="PosK",SUMIFS(K:K,J:J,"eDNA",H:H,H2142),"")</f>
        <v>71.04</v>
      </c>
      <c r="P2142" s="62" t="n">
        <f aca="false">IF(K2144="No Ct",0,K2144)</f>
        <v>20.41</v>
      </c>
      <c r="Q2142" s="62" t="n">
        <f aca="false">IF(K2145="No Ct",0,K2145)</f>
        <v>0</v>
      </c>
      <c r="R2142" s="0" t="str">
        <f aca="false">IF(AND(L2142&gt;0,M2142=0),"Valid","Invalid")</f>
        <v>Invalid</v>
      </c>
      <c r="S2142" s="0" t="str">
        <f aca="false">IF(OR(P2142&gt;1,Q2142&gt;1),"Present","Absent")</f>
        <v>Present</v>
      </c>
      <c r="T2142" s="63" t="str">
        <f aca="false">IF(OR(AND(P2142&gt;1,P2142&lt;41),AND(Q2142&gt;1,Q2142&lt;41)),"Ct&lt;41","Ct&gt;41")</f>
        <v>Ct&lt;41</v>
      </c>
      <c r="U2142" s="0" t="str">
        <f aca="false">I2142</f>
        <v>LilleVandsalamander</v>
      </c>
      <c r="V2142" s="0" t="str">
        <f aca="false">MID(F2142,10,9)</f>
        <v>DL2018044</v>
      </c>
      <c r="W2142" s="64" t="str">
        <f aca="false">V2142&amp;"_"&amp;U2142&amp;"_"&amp;R2142&amp;"_"&amp;S2142&amp;"_"&amp;T2142</f>
        <v>DL2018044_LilleVandsalamander_Invalid_Present_Ct&lt;41</v>
      </c>
    </row>
    <row r="2143" customFormat="false" ht="14.25" hidden="false" customHeight="false" outlineLevel="0" collapsed="false">
      <c r="A2143" s="0" t="s">
        <v>886</v>
      </c>
      <c r="B2143" s="52" t="s">
        <v>1003</v>
      </c>
      <c r="C2143" s="52" t="s">
        <v>747</v>
      </c>
      <c r="D2143" s="53" t="n">
        <v>0.1</v>
      </c>
      <c r="E2143" s="53" t="n">
        <v>38.13</v>
      </c>
      <c r="F2143" s="0" t="s">
        <v>1292</v>
      </c>
      <c r="G2143" s="0" t="str">
        <f aca="false">LEFT(B2143,2)</f>
        <v>19</v>
      </c>
      <c r="H2143" s="0" t="str">
        <f aca="false">I2143&amp;"_"&amp;G2143&amp;"_"&amp;F2143</f>
        <v>LilleVandsalamander_19_20181005_DL2018044_GladsaxeGym_SvendborgGym_FrederiksvaerkGym_koersel1</v>
      </c>
      <c r="I2143" s="61" t="str">
        <f aca="false">MID(RIGHT(B2143,LEN(B2143)-3),1,FIND("_",RIGHT(B2143,LEN(B2143)-3))-1)</f>
        <v>LilleVandsalamander</v>
      </c>
      <c r="J2143" s="61" t="str">
        <f aca="false">TRIM(SUBSTITUTE(RIGHT(B2143,FIND(I2143,B2143)+1),"_",""))</f>
        <v>NegK</v>
      </c>
      <c r="K2143" s="0" t="n">
        <f aca="false">IFERROR(VALUE(SUBSTITUTE(E2143,".",",")),E2143)</f>
        <v>38.13</v>
      </c>
      <c r="L2143" s="61" t="str">
        <f aca="false">IF(J2143="PosK",SUMIFS(K:K,J:J,"PosK",H:H,H2143),"")</f>
        <v/>
      </c>
      <c r="M2143" s="61" t="str">
        <f aca="false">IF(J2143="PosK",SUMIFS(K:K,J:J,"NegK",H:H,H2143),"")</f>
        <v/>
      </c>
      <c r="N2143" s="61" t="str">
        <f aca="false">IF(J2143="PosK",SUMIFS(K:K,J:J,"eDNA",H:H,H2143),"")</f>
        <v/>
      </c>
    </row>
    <row r="2144" customFormat="false" ht="14.25" hidden="false" customHeight="false" outlineLevel="0" collapsed="false">
      <c r="A2144" s="0" t="s">
        <v>891</v>
      </c>
      <c r="B2144" s="52" t="s">
        <v>1218</v>
      </c>
      <c r="C2144" s="52" t="s">
        <v>743</v>
      </c>
      <c r="D2144" s="53" t="n">
        <v>0.1</v>
      </c>
      <c r="E2144" s="53" t="n">
        <v>20.41</v>
      </c>
      <c r="F2144" s="0" t="s">
        <v>1292</v>
      </c>
      <c r="G2144" s="0" t="str">
        <f aca="false">LEFT(B2144,2)</f>
        <v>20</v>
      </c>
      <c r="H2144" s="0" t="str">
        <f aca="false">I2144&amp;"_"&amp;G2144&amp;"_"&amp;F2144</f>
        <v>Skalle_20_20181005_DL2018044_GladsaxeGym_SvendborgGym_FrederiksvaerkGym_koersel1</v>
      </c>
      <c r="I2144" s="61" t="str">
        <f aca="false">MID(RIGHT(B2144,LEN(B2144)-3),1,FIND("_",RIGHT(B2144,LEN(B2144)-3))-1)</f>
        <v>Skalle</v>
      </c>
      <c r="J2144" s="61" t="str">
        <f aca="false">TRIM(SUBSTITUTE(RIGHT(B2144,FIND(I2144,B2144)+1),"_",""))</f>
        <v>PosK</v>
      </c>
      <c r="K2144" s="0" t="n">
        <f aca="false">IFERROR(VALUE(SUBSTITUTE(E2144,".",",")),E2144)</f>
        <v>20.41</v>
      </c>
      <c r="L2144" s="61" t="n">
        <f aca="false">IF(J2144="PosK",SUMIFS(K:K,J:J,"PosK",H:H,H2144),"")</f>
        <v>20.41</v>
      </c>
      <c r="M2144" s="61" t="n">
        <f aca="false">IF(J2144="PosK",SUMIFS(K:K,J:J,"NegK",H:H,H2144),"")</f>
        <v>0</v>
      </c>
      <c r="N2144" s="61" t="n">
        <f aca="false">IF(J2144="PosK",SUMIFS(K:K,J:J,"eDNA",H:H,H2144),"")</f>
        <v>0</v>
      </c>
      <c r="Q2144" s="62"/>
    </row>
    <row r="2145" customFormat="false" ht="14.25" hidden="false" customHeight="false" outlineLevel="0" collapsed="false">
      <c r="A2145" s="0" t="s">
        <v>893</v>
      </c>
      <c r="B2145" s="52" t="s">
        <v>1219</v>
      </c>
      <c r="C2145" s="52" t="s">
        <v>747</v>
      </c>
      <c r="D2145" s="53" t="n">
        <v>0.1</v>
      </c>
      <c r="E2145" s="53" t="s">
        <v>748</v>
      </c>
      <c r="F2145" s="0" t="s">
        <v>1292</v>
      </c>
      <c r="G2145" s="0" t="str">
        <f aca="false">LEFT(B2145,2)</f>
        <v>20</v>
      </c>
      <c r="H2145" s="0" t="str">
        <f aca="false">I2145&amp;"_"&amp;G2145&amp;"_"&amp;F2145</f>
        <v>Skalle_20_20181005_DL2018044_GladsaxeGym_SvendborgGym_FrederiksvaerkGym_koersel1</v>
      </c>
      <c r="I2145" s="61" t="str">
        <f aca="false">MID(RIGHT(B2145,LEN(B2145)-3),1,FIND("_",RIGHT(B2145,LEN(B2145)-3))-1)</f>
        <v>Skalle</v>
      </c>
      <c r="J2145" s="61" t="str">
        <f aca="false">TRIM(SUBSTITUTE(RIGHT(B2145,FIND(I2145,B2145)+1),"_",""))</f>
        <v>NegK</v>
      </c>
      <c r="K2145" s="0" t="str">
        <f aca="false">IFERROR(VALUE(SUBSTITUTE(E2145,".",",")),E2145)</f>
        <v>No Ct</v>
      </c>
      <c r="L2145" s="61" t="str">
        <f aca="false">IF(J2145="PosK",SUMIFS(K:K,J:J,"PosK",H:H,H2145),"")</f>
        <v/>
      </c>
      <c r="M2145" s="61" t="str">
        <f aca="false">IF(J2145="PosK",SUMIFS(K:K,J:J,"NegK",H:H,H2145),"")</f>
        <v/>
      </c>
      <c r="N2145" s="61" t="str">
        <f aca="false">IF(J2145="PosK",SUMIFS(K:K,J:J,"eDNA",H:H,H2145),"")</f>
        <v/>
      </c>
      <c r="P2145" s="62"/>
      <c r="T2145" s="63"/>
      <c r="W2145" s="64"/>
    </row>
    <row r="2146" customFormat="false" ht="14.25" hidden="false" customHeight="false" outlineLevel="0" collapsed="false">
      <c r="A2146" s="0" t="s">
        <v>895</v>
      </c>
      <c r="B2146" s="52" t="s">
        <v>1220</v>
      </c>
      <c r="C2146" s="52" t="s">
        <v>751</v>
      </c>
      <c r="D2146" s="53" t="n">
        <v>0.1</v>
      </c>
      <c r="E2146" s="53" t="s">
        <v>748</v>
      </c>
      <c r="F2146" s="0" t="s">
        <v>1292</v>
      </c>
      <c r="G2146" s="0" t="str">
        <f aca="false">LEFT(B2146,2)</f>
        <v>20</v>
      </c>
      <c r="H2146" s="0" t="str">
        <f aca="false">I2146&amp;"_"&amp;G2146&amp;"_"&amp;F2146</f>
        <v>Skalle_20_20181005_DL2018044_GladsaxeGym_SvendborgGym_FrederiksvaerkGym_koersel1</v>
      </c>
      <c r="I2146" s="61" t="str">
        <f aca="false">MID(RIGHT(B2146,LEN(B2146)-3),1,FIND("_",RIGHT(B2146,LEN(B2146)-3))-1)</f>
        <v>Skalle</v>
      </c>
      <c r="J2146" s="61" t="str">
        <f aca="false">TRIM(SUBSTITUTE(RIGHT(B2146,FIND(I2146,B2146)+1),"_",""))</f>
        <v>eDNA</v>
      </c>
      <c r="K2146" s="0" t="str">
        <f aca="false">IFERROR(VALUE(SUBSTITUTE(E2146,".",",")),E2146)</f>
        <v>No Ct</v>
      </c>
      <c r="L2146" s="61" t="str">
        <f aca="false">IF(J2146="PosK",SUMIFS(K:K,J:J,"PosK",H:H,H2146),"")</f>
        <v/>
      </c>
      <c r="M2146" s="61" t="str">
        <f aca="false">IF(J2146="PosK",SUMIFS(K:K,J:J,"NegK",H:H,H2146),"")</f>
        <v/>
      </c>
      <c r="N2146" s="61" t="str">
        <f aca="false">IF(J2146="PosK",SUMIFS(K:K,J:J,"eDNA",H:H,H2146),"")</f>
        <v/>
      </c>
      <c r="P2146" s="62" t="n">
        <f aca="false">IF(K2148="No Ct",0,K2148)</f>
        <v>20.39</v>
      </c>
      <c r="Q2146" s="62" t="n">
        <f aca="false">IF(K2149="No Ct",0,K2149)</f>
        <v>0</v>
      </c>
      <c r="R2146" s="0" t="str">
        <f aca="false">IF(AND(L2146&gt;0,M2146=0),"Valid","Invalid")</f>
        <v>Invalid</v>
      </c>
      <c r="S2146" s="0" t="str">
        <f aca="false">IF(OR(P2146&gt;1,Q2146&gt;1),"Present","Absent")</f>
        <v>Present</v>
      </c>
      <c r="T2146" s="63" t="str">
        <f aca="false">IF(OR(AND(P2146&gt;1,P2146&lt;41),AND(Q2146&gt;1,Q2146&lt;41)),"Ct&lt;41","Ct&gt;41")</f>
        <v>Ct&lt;41</v>
      </c>
      <c r="U2146" s="0" t="str">
        <f aca="false">I2146</f>
        <v>Skalle</v>
      </c>
      <c r="V2146" s="0" t="str">
        <f aca="false">MID(F2146,10,9)</f>
        <v>DL2018044</v>
      </c>
      <c r="W2146" s="64" t="str">
        <f aca="false">V2146&amp;"_"&amp;U2146&amp;"_"&amp;R2146&amp;"_"&amp;S2146&amp;"_"&amp;T2146</f>
        <v>DL2018044_Skalle_Invalid_Present_Ct&lt;41</v>
      </c>
    </row>
    <row r="2147" customFormat="false" ht="14.25" hidden="false" customHeight="false" outlineLevel="0" collapsed="false">
      <c r="A2147" s="0" t="s">
        <v>897</v>
      </c>
      <c r="B2147" s="52" t="s">
        <v>1220</v>
      </c>
      <c r="C2147" s="52" t="s">
        <v>751</v>
      </c>
      <c r="D2147" s="53" t="n">
        <v>0.1</v>
      </c>
      <c r="E2147" s="53" t="s">
        <v>748</v>
      </c>
      <c r="F2147" s="0" t="s">
        <v>1292</v>
      </c>
      <c r="G2147" s="0" t="str">
        <f aca="false">LEFT(B2147,2)</f>
        <v>20</v>
      </c>
      <c r="H2147" s="0" t="str">
        <f aca="false">I2147&amp;"_"&amp;G2147&amp;"_"&amp;F2147</f>
        <v>Skalle_20_20181005_DL2018044_GladsaxeGym_SvendborgGym_FrederiksvaerkGym_koersel1</v>
      </c>
      <c r="I2147" s="61" t="str">
        <f aca="false">MID(RIGHT(B2147,LEN(B2147)-3),1,FIND("_",RIGHT(B2147,LEN(B2147)-3))-1)</f>
        <v>Skalle</v>
      </c>
      <c r="J2147" s="61" t="str">
        <f aca="false">TRIM(SUBSTITUTE(RIGHT(B2147,FIND(I2147,B2147)+1),"_",""))</f>
        <v>eDNA</v>
      </c>
      <c r="K2147" s="0" t="str">
        <f aca="false">IFERROR(VALUE(SUBSTITUTE(E2147,".",",")),E2147)</f>
        <v>No Ct</v>
      </c>
      <c r="L2147" s="61" t="str">
        <f aca="false">IF(J2147="PosK",SUMIFS(K:K,J:J,"PosK",H:H,H2147),"")</f>
        <v/>
      </c>
      <c r="M2147" s="61" t="str">
        <f aca="false">IF(J2147="PosK",SUMIFS(K:K,J:J,"NegK",H:H,H2147),"")</f>
        <v/>
      </c>
      <c r="N2147" s="61" t="str">
        <f aca="false">IF(J2147="PosK",SUMIFS(K:K,J:J,"eDNA",H:H,H2147),"")</f>
        <v/>
      </c>
    </row>
    <row r="2148" customFormat="false" ht="14.25" hidden="false" customHeight="false" outlineLevel="0" collapsed="false">
      <c r="A2148" s="0" t="s">
        <v>898</v>
      </c>
      <c r="B2148" s="52" t="s">
        <v>1008</v>
      </c>
      <c r="C2148" s="52" t="s">
        <v>743</v>
      </c>
      <c r="D2148" s="53" t="n">
        <v>0.1</v>
      </c>
      <c r="E2148" s="53" t="n">
        <v>20.39</v>
      </c>
      <c r="F2148" s="0" t="s">
        <v>1292</v>
      </c>
      <c r="G2148" s="0" t="str">
        <f aca="false">LEFT(B2148,2)</f>
        <v>21</v>
      </c>
      <c r="H2148" s="0" t="str">
        <f aca="false">I2148&amp;"_"&amp;G2148&amp;"_"&amp;F2148</f>
        <v>Skalle_21_20181005_DL2018044_GladsaxeGym_SvendborgGym_FrederiksvaerkGym_koersel1</v>
      </c>
      <c r="I2148" s="61" t="str">
        <f aca="false">MID(RIGHT(B2148,LEN(B2148)-3),1,FIND("_",RIGHT(B2148,LEN(B2148)-3))-1)</f>
        <v>Skalle</v>
      </c>
      <c r="J2148" s="61" t="str">
        <f aca="false">TRIM(SUBSTITUTE(RIGHT(B2148,FIND(I2148,B2148)+1),"_",""))</f>
        <v>PosK</v>
      </c>
      <c r="K2148" s="0" t="n">
        <f aca="false">IFERROR(VALUE(SUBSTITUTE(E2148,".",",")),E2148)</f>
        <v>20.39</v>
      </c>
      <c r="L2148" s="61" t="n">
        <f aca="false">IF(J2148="PosK",SUMIFS(K:K,J:J,"PosK",H:H,H2148),"")</f>
        <v>20.39</v>
      </c>
      <c r="M2148" s="61" t="n">
        <f aca="false">IF(J2148="PosK",SUMIFS(K:K,J:J,"NegK",H:H,H2148),"")</f>
        <v>0</v>
      </c>
      <c r="N2148" s="61" t="n">
        <f aca="false">IF(J2148="PosK",SUMIFS(K:K,J:J,"eDNA",H:H,H2148),"")</f>
        <v>0</v>
      </c>
      <c r="Q2148" s="62"/>
    </row>
    <row r="2149" customFormat="false" ht="14.25" hidden="false" customHeight="false" outlineLevel="0" collapsed="false">
      <c r="A2149" s="0" t="s">
        <v>900</v>
      </c>
      <c r="B2149" s="52" t="s">
        <v>1009</v>
      </c>
      <c r="C2149" s="52" t="s">
        <v>747</v>
      </c>
      <c r="D2149" s="53" t="n">
        <v>0.1</v>
      </c>
      <c r="E2149" s="53" t="s">
        <v>748</v>
      </c>
      <c r="F2149" s="0" t="s">
        <v>1292</v>
      </c>
      <c r="G2149" s="0" t="str">
        <f aca="false">LEFT(B2149,2)</f>
        <v>21</v>
      </c>
      <c r="H2149" s="0" t="str">
        <f aca="false">I2149&amp;"_"&amp;G2149&amp;"_"&amp;F2149</f>
        <v>Skalle_21_20181005_DL2018044_GladsaxeGym_SvendborgGym_FrederiksvaerkGym_koersel1</v>
      </c>
      <c r="I2149" s="61" t="str">
        <f aca="false">MID(RIGHT(B2149,LEN(B2149)-3),1,FIND("_",RIGHT(B2149,LEN(B2149)-3))-1)</f>
        <v>Skalle</v>
      </c>
      <c r="J2149" s="61" t="str">
        <f aca="false">TRIM(SUBSTITUTE(RIGHT(B2149,FIND(I2149,B2149)+1),"_",""))</f>
        <v>NegK</v>
      </c>
      <c r="K2149" s="0" t="str">
        <f aca="false">IFERROR(VALUE(SUBSTITUTE(E2149,".",",")),E2149)</f>
        <v>No Ct</v>
      </c>
      <c r="L2149" s="61" t="str">
        <f aca="false">IF(J2149="PosK",SUMIFS(K:K,J:J,"PosK",H:H,H2149),"")</f>
        <v/>
      </c>
      <c r="M2149" s="61" t="str">
        <f aca="false">IF(J2149="PosK",SUMIFS(K:K,J:J,"NegK",H:H,H2149),"")</f>
        <v/>
      </c>
      <c r="N2149" s="61" t="str">
        <f aca="false">IF(J2149="PosK",SUMIFS(K:K,J:J,"eDNA",H:H,H2149),"")</f>
        <v/>
      </c>
      <c r="P2149" s="62"/>
      <c r="T2149" s="63"/>
      <c r="W2149" s="64"/>
    </row>
    <row r="2150" customFormat="false" ht="14.25" hidden="false" customHeight="false" outlineLevel="0" collapsed="false">
      <c r="A2150" s="0" t="s">
        <v>902</v>
      </c>
      <c r="B2150" s="52" t="s">
        <v>1010</v>
      </c>
      <c r="C2150" s="52" t="s">
        <v>751</v>
      </c>
      <c r="D2150" s="53" t="n">
        <v>0.1</v>
      </c>
      <c r="E2150" s="53" t="s">
        <v>748</v>
      </c>
      <c r="F2150" s="0" t="s">
        <v>1292</v>
      </c>
      <c r="G2150" s="0" t="str">
        <f aca="false">LEFT(B2150,2)</f>
        <v>21</v>
      </c>
      <c r="H2150" s="0" t="str">
        <f aca="false">I2150&amp;"_"&amp;G2150&amp;"_"&amp;F2150</f>
        <v>Skalle_21_20181005_DL2018044_GladsaxeGym_SvendborgGym_FrederiksvaerkGym_koersel1</v>
      </c>
      <c r="I2150" s="61" t="str">
        <f aca="false">MID(RIGHT(B2150,LEN(B2150)-3),1,FIND("_",RIGHT(B2150,LEN(B2150)-3))-1)</f>
        <v>Skalle</v>
      </c>
      <c r="J2150" s="61" t="str">
        <f aca="false">TRIM(SUBSTITUTE(RIGHT(B2150,FIND(I2150,B2150)+1),"_",""))</f>
        <v>eDNA</v>
      </c>
      <c r="K2150" s="0" t="str">
        <f aca="false">IFERROR(VALUE(SUBSTITUTE(E2150,".",",")),E2150)</f>
        <v>No Ct</v>
      </c>
      <c r="L2150" s="61" t="str">
        <f aca="false">IF(J2150="PosK",SUMIFS(K:K,J:J,"PosK",H:H,H2150),"")</f>
        <v/>
      </c>
      <c r="M2150" s="61" t="str">
        <f aca="false">IF(J2150="PosK",SUMIFS(K:K,J:J,"NegK",H:H,H2150),"")</f>
        <v/>
      </c>
      <c r="N2150" s="61" t="str">
        <f aca="false">IF(J2150="PosK",SUMIFS(K:K,J:J,"eDNA",H:H,H2150),"")</f>
        <v/>
      </c>
      <c r="P2150" s="62" t="n">
        <f aca="false">IF(K2152="No Ct",0,K2152)</f>
        <v>30.45</v>
      </c>
      <c r="Q2150" s="62" t="n">
        <f aca="false">IF(K2153="No Ct",0,K2153)</f>
        <v>0</v>
      </c>
      <c r="R2150" s="0" t="str">
        <f aca="false">IF(AND(L2150&gt;0,M2150=0),"Valid","Invalid")</f>
        <v>Invalid</v>
      </c>
      <c r="S2150" s="0" t="str">
        <f aca="false">IF(OR(P2150&gt;1,Q2150&gt;1),"Present","Absent")</f>
        <v>Present</v>
      </c>
      <c r="T2150" s="63" t="str">
        <f aca="false">IF(OR(AND(P2150&gt;1,P2150&lt;41),AND(Q2150&gt;1,Q2150&lt;41)),"Ct&lt;41","Ct&gt;41")</f>
        <v>Ct&lt;41</v>
      </c>
      <c r="U2150" s="0" t="str">
        <f aca="false">I2150</f>
        <v>Skalle</v>
      </c>
      <c r="V2150" s="0" t="str">
        <f aca="false">MID(F2150,10,9)</f>
        <v>DL2018044</v>
      </c>
      <c r="W2150" s="64" t="str">
        <f aca="false">V2150&amp;"_"&amp;U2150&amp;"_"&amp;R2150&amp;"_"&amp;S2150&amp;"_"&amp;T2150</f>
        <v>DL2018044_Skalle_Invalid_Present_Ct&lt;41</v>
      </c>
    </row>
    <row r="2151" customFormat="false" ht="14.25" hidden="false" customHeight="false" outlineLevel="0" collapsed="false">
      <c r="A2151" s="0" t="s">
        <v>904</v>
      </c>
      <c r="B2151" s="52" t="s">
        <v>1010</v>
      </c>
      <c r="C2151" s="52" t="s">
        <v>751</v>
      </c>
      <c r="D2151" s="53" t="n">
        <v>0.1</v>
      </c>
      <c r="E2151" s="53" t="s">
        <v>748</v>
      </c>
      <c r="F2151" s="0" t="s">
        <v>1292</v>
      </c>
      <c r="G2151" s="0" t="str">
        <f aca="false">LEFT(B2151,2)</f>
        <v>21</v>
      </c>
      <c r="H2151" s="0" t="str">
        <f aca="false">I2151&amp;"_"&amp;G2151&amp;"_"&amp;F2151</f>
        <v>Skalle_21_20181005_DL2018044_GladsaxeGym_SvendborgGym_FrederiksvaerkGym_koersel1</v>
      </c>
      <c r="I2151" s="61" t="str">
        <f aca="false">MID(RIGHT(B2151,LEN(B2151)-3),1,FIND("_",RIGHT(B2151,LEN(B2151)-3))-1)</f>
        <v>Skalle</v>
      </c>
      <c r="J2151" s="61" t="str">
        <f aca="false">TRIM(SUBSTITUTE(RIGHT(B2151,FIND(I2151,B2151)+1),"_",""))</f>
        <v>eDNA</v>
      </c>
      <c r="K2151" s="0" t="str">
        <f aca="false">IFERROR(VALUE(SUBSTITUTE(E2151,".",",")),E2151)</f>
        <v>No Ct</v>
      </c>
      <c r="L2151" s="61" t="str">
        <f aca="false">IF(J2151="PosK",SUMIFS(K:K,J:J,"PosK",H:H,H2151),"")</f>
        <v/>
      </c>
      <c r="M2151" s="61" t="str">
        <f aca="false">IF(J2151="PosK",SUMIFS(K:K,J:J,"NegK",H:H,H2151),"")</f>
        <v/>
      </c>
      <c r="N2151" s="61" t="str">
        <f aca="false">IF(J2151="PosK",SUMIFS(K:K,J:J,"eDNA",H:H,H2151),"")</f>
        <v/>
      </c>
    </row>
    <row r="2152" customFormat="false" ht="14.25" hidden="false" customHeight="false" outlineLevel="0" collapsed="false">
      <c r="A2152" s="0" t="s">
        <v>912</v>
      </c>
      <c r="B2152" s="52" t="s">
        <v>1014</v>
      </c>
      <c r="C2152" s="52" t="s">
        <v>743</v>
      </c>
      <c r="D2152" s="53" t="n">
        <v>0.1</v>
      </c>
      <c r="E2152" s="53" t="n">
        <v>30.45</v>
      </c>
      <c r="F2152" s="0" t="s">
        <v>1292</v>
      </c>
      <c r="G2152" s="0" t="str">
        <f aca="false">LEFT(B2152,2)</f>
        <v>23</v>
      </c>
      <c r="H2152" s="0" t="str">
        <f aca="false">I2152&amp;"_"&amp;G2152&amp;"_"&amp;F2152</f>
        <v>Karusse_23_20181005_DL2018044_GladsaxeGym_SvendborgGym_FrederiksvaerkGym_koersel1</v>
      </c>
      <c r="I2152" s="61" t="str">
        <f aca="false">MID(RIGHT(B2152,LEN(B2152)-3),1,FIND("_",RIGHT(B2152,LEN(B2152)-3))-1)</f>
        <v>Karusse</v>
      </c>
      <c r="J2152" s="61" t="str">
        <f aca="false">TRIM(SUBSTITUTE(RIGHT(B2152,FIND(I2152,B2152)+1),"_",""))</f>
        <v>PosK</v>
      </c>
      <c r="K2152" s="0" t="n">
        <f aca="false">IFERROR(VALUE(SUBSTITUTE(E2152,".",",")),E2152)</f>
        <v>30.45</v>
      </c>
      <c r="L2152" s="61" t="n">
        <f aca="false">IF(J2152="PosK",SUMIFS(K:K,J:J,"PosK",H:H,H2152),"")</f>
        <v>30.45</v>
      </c>
      <c r="M2152" s="61" t="n">
        <f aca="false">IF(J2152="PosK",SUMIFS(K:K,J:J,"NegK",H:H,H2152),"")</f>
        <v>0</v>
      </c>
      <c r="N2152" s="61" t="n">
        <f aca="false">IF(J2152="PosK",SUMIFS(K:K,J:J,"eDNA",H:H,H2152),"")</f>
        <v>0</v>
      </c>
      <c r="Q2152" s="62"/>
    </row>
    <row r="2153" customFormat="false" ht="14.25" hidden="false" customHeight="false" outlineLevel="0" collapsed="false">
      <c r="A2153" s="0" t="s">
        <v>914</v>
      </c>
      <c r="B2153" s="52" t="s">
        <v>1015</v>
      </c>
      <c r="C2153" s="52" t="s">
        <v>747</v>
      </c>
      <c r="D2153" s="53" t="n">
        <v>0.1</v>
      </c>
      <c r="E2153" s="53" t="s">
        <v>748</v>
      </c>
      <c r="F2153" s="0" t="s">
        <v>1292</v>
      </c>
      <c r="G2153" s="0" t="str">
        <f aca="false">LEFT(B2153,2)</f>
        <v>23</v>
      </c>
      <c r="H2153" s="0" t="str">
        <f aca="false">I2153&amp;"_"&amp;G2153&amp;"_"&amp;F2153</f>
        <v>Karusse_23_20181005_DL2018044_GladsaxeGym_SvendborgGym_FrederiksvaerkGym_koersel1</v>
      </c>
      <c r="I2153" s="61" t="str">
        <f aca="false">MID(RIGHT(B2153,LEN(B2153)-3),1,FIND("_",RIGHT(B2153,LEN(B2153)-3))-1)</f>
        <v>Karusse</v>
      </c>
      <c r="J2153" s="61" t="str">
        <f aca="false">TRIM(SUBSTITUTE(RIGHT(B2153,FIND(I2153,B2153)+1),"_",""))</f>
        <v>NegK</v>
      </c>
      <c r="K2153" s="0" t="str">
        <f aca="false">IFERROR(VALUE(SUBSTITUTE(E2153,".",",")),E2153)</f>
        <v>No Ct</v>
      </c>
      <c r="L2153" s="61" t="str">
        <f aca="false">IF(J2153="PosK",SUMIFS(K:K,J:J,"PosK",H:H,H2153),"")</f>
        <v/>
      </c>
      <c r="M2153" s="61" t="str">
        <f aca="false">IF(J2153="PosK",SUMIFS(K:K,J:J,"NegK",H:H,H2153),"")</f>
        <v/>
      </c>
      <c r="N2153" s="61" t="str">
        <f aca="false">IF(J2153="PosK",SUMIFS(K:K,J:J,"eDNA",H:H,H2153),"")</f>
        <v/>
      </c>
      <c r="P2153" s="62"/>
      <c r="T2153" s="63"/>
      <c r="W2153" s="64"/>
    </row>
    <row r="2154" customFormat="false" ht="14.25" hidden="false" customHeight="false" outlineLevel="0" collapsed="false">
      <c r="A2154" s="0" t="s">
        <v>916</v>
      </c>
      <c r="B2154" s="52" t="s">
        <v>1016</v>
      </c>
      <c r="C2154" s="52" t="s">
        <v>751</v>
      </c>
      <c r="D2154" s="53" t="n">
        <v>0.1</v>
      </c>
      <c r="E2154" s="53" t="s">
        <v>748</v>
      </c>
      <c r="F2154" s="0" t="s">
        <v>1292</v>
      </c>
      <c r="G2154" s="0" t="str">
        <f aca="false">LEFT(B2154,2)</f>
        <v>23</v>
      </c>
      <c r="H2154" s="0" t="str">
        <f aca="false">I2154&amp;"_"&amp;G2154&amp;"_"&amp;F2154</f>
        <v>Karusse_23_20181005_DL2018044_GladsaxeGym_SvendborgGym_FrederiksvaerkGym_koersel1</v>
      </c>
      <c r="I2154" s="61" t="str">
        <f aca="false">MID(RIGHT(B2154,LEN(B2154)-3),1,FIND("_",RIGHT(B2154,LEN(B2154)-3))-1)</f>
        <v>Karusse</v>
      </c>
      <c r="J2154" s="61" t="str">
        <f aca="false">TRIM(SUBSTITUTE(RIGHT(B2154,FIND(I2154,B2154)+1),"_",""))</f>
        <v>eDNA</v>
      </c>
      <c r="K2154" s="0" t="str">
        <f aca="false">IFERROR(VALUE(SUBSTITUTE(E2154,".",",")),E2154)</f>
        <v>No Ct</v>
      </c>
      <c r="L2154" s="61" t="str">
        <f aca="false">IF(J2154="PosK",SUMIFS(K:K,J:J,"PosK",H:H,H2154),"")</f>
        <v/>
      </c>
      <c r="M2154" s="61" t="str">
        <f aca="false">IF(J2154="PosK",SUMIFS(K:K,J:J,"NegK",H:H,H2154),"")</f>
        <v/>
      </c>
      <c r="N2154" s="61" t="str">
        <f aca="false">IF(J2154="PosK",SUMIFS(K:K,J:J,"eDNA",H:H,H2154),"")</f>
        <v/>
      </c>
      <c r="P2154" s="62" t="n">
        <f aca="false">IF(K2156="No Ct",0,K2156)</f>
        <v>0</v>
      </c>
      <c r="Q2154" s="62" t="n">
        <f aca="false">IF(K2157="No Ct",0,K2157)</f>
        <v>0</v>
      </c>
      <c r="R2154" s="0" t="str">
        <f aca="false">IF(AND(L2154&gt;0,M2154=0),"Valid","Invalid")</f>
        <v>Invalid</v>
      </c>
      <c r="S2154" s="0" t="str">
        <f aca="false">IF(OR(P2154&gt;1,Q2154&gt;1),"Present","Absent")</f>
        <v>Absent</v>
      </c>
      <c r="T2154" s="63" t="str">
        <f aca="false">IF(OR(AND(P2154&gt;1,P2154&lt;41),AND(Q2154&gt;1,Q2154&lt;41)),"Ct&lt;41","Ct&gt;41")</f>
        <v>Ct&gt;41</v>
      </c>
      <c r="U2154" s="0" t="str">
        <f aca="false">I2154</f>
        <v>Karusse</v>
      </c>
      <c r="V2154" s="0" t="str">
        <f aca="false">MID(F2154,10,9)</f>
        <v>DL2018044</v>
      </c>
      <c r="W2154" s="64" t="str">
        <f aca="false">V2154&amp;"_"&amp;U2154&amp;"_"&amp;R2154&amp;"_"&amp;S2154&amp;"_"&amp;T2154</f>
        <v>DL2018044_Karusse_Invalid_Absent_Ct&gt;41</v>
      </c>
    </row>
    <row r="2155" customFormat="false" ht="14.25" hidden="false" customHeight="false" outlineLevel="0" collapsed="false">
      <c r="A2155" s="0" t="s">
        <v>918</v>
      </c>
      <c r="B2155" s="52" t="s">
        <v>1016</v>
      </c>
      <c r="C2155" s="52" t="s">
        <v>751</v>
      </c>
      <c r="D2155" s="53" t="n">
        <v>0.1</v>
      </c>
      <c r="E2155" s="53" t="s">
        <v>748</v>
      </c>
      <c r="F2155" s="0" t="s">
        <v>1292</v>
      </c>
      <c r="G2155" s="0" t="str">
        <f aca="false">LEFT(B2155,2)</f>
        <v>23</v>
      </c>
      <c r="H2155" s="0" t="str">
        <f aca="false">I2155&amp;"_"&amp;G2155&amp;"_"&amp;F2155</f>
        <v>Karusse_23_20181005_DL2018044_GladsaxeGym_SvendborgGym_FrederiksvaerkGym_koersel1</v>
      </c>
      <c r="I2155" s="61" t="str">
        <f aca="false">MID(RIGHT(B2155,LEN(B2155)-3),1,FIND("_",RIGHT(B2155,LEN(B2155)-3))-1)</f>
        <v>Karusse</v>
      </c>
      <c r="J2155" s="61" t="str">
        <f aca="false">TRIM(SUBSTITUTE(RIGHT(B2155,FIND(I2155,B2155)+1),"_",""))</f>
        <v>eDNA</v>
      </c>
      <c r="K2155" s="0" t="str">
        <f aca="false">IFERROR(VALUE(SUBSTITUTE(E2155,".",",")),E2155)</f>
        <v>No Ct</v>
      </c>
      <c r="L2155" s="61" t="str">
        <f aca="false">IF(J2155="PosK",SUMIFS(K:K,J:J,"PosK",H:H,H2155),"")</f>
        <v/>
      </c>
      <c r="M2155" s="61" t="str">
        <f aca="false">IF(J2155="PosK",SUMIFS(K:K,J:J,"NegK",H:H,H2155),"")</f>
        <v/>
      </c>
      <c r="N2155" s="61" t="str">
        <f aca="false">IF(J2155="PosK",SUMIFS(K:K,J:J,"eDNA",H:H,H2155),"")</f>
        <v/>
      </c>
    </row>
    <row r="2156" customFormat="false" ht="14.25" hidden="false" customHeight="false" outlineLevel="0" collapsed="false">
      <c r="A2156" s="0" t="s">
        <v>919</v>
      </c>
      <c r="B2156" s="52" t="s">
        <v>1224</v>
      </c>
      <c r="C2156" s="52" t="s">
        <v>743</v>
      </c>
      <c r="D2156" s="53" t="n">
        <v>0.1</v>
      </c>
      <c r="E2156" s="53" t="s">
        <v>748</v>
      </c>
      <c r="F2156" s="0" t="s">
        <v>1292</v>
      </c>
      <c r="G2156" s="0" t="str">
        <f aca="false">LEFT(B2156,2)</f>
        <v>24</v>
      </c>
      <c r="H2156" s="0" t="str">
        <f aca="false">I2156&amp;"_"&amp;G2156&amp;"_"&amp;F2156</f>
        <v>Soelvkarusse_24_20181005_DL2018044_GladsaxeGym_SvendborgGym_FrederiksvaerkGym_koersel1</v>
      </c>
      <c r="I2156" s="61" t="str">
        <f aca="false">MID(RIGHT(B2156,LEN(B2156)-3),1,FIND("_",RIGHT(B2156,LEN(B2156)-3))-1)</f>
        <v>Soelvkarusse</v>
      </c>
      <c r="J2156" s="61" t="str">
        <f aca="false">TRIM(SUBSTITUTE(RIGHT(B2156,FIND(I2156,B2156)+1),"_",""))</f>
        <v>PosK</v>
      </c>
      <c r="K2156" s="0" t="str">
        <f aca="false">IFERROR(VALUE(SUBSTITUTE(E2156,".",",")),E2156)</f>
        <v>No Ct</v>
      </c>
      <c r="L2156" s="61" t="n">
        <f aca="false">IF(J2156="PosK",SUMIFS(K:K,J:J,"PosK",H:H,H2156),"")</f>
        <v>0</v>
      </c>
      <c r="M2156" s="61" t="n">
        <f aca="false">IF(J2156="PosK",SUMIFS(K:K,J:J,"NegK",H:H,H2156),"")</f>
        <v>0</v>
      </c>
      <c r="N2156" s="61" t="n">
        <f aca="false">IF(J2156="PosK",SUMIFS(K:K,J:J,"eDNA",H:H,H2156),"")</f>
        <v>0</v>
      </c>
      <c r="Q2156" s="62"/>
    </row>
    <row r="2157" customFormat="false" ht="14.25" hidden="false" customHeight="false" outlineLevel="0" collapsed="false">
      <c r="A2157" s="0" t="s">
        <v>921</v>
      </c>
      <c r="B2157" s="52" t="s">
        <v>1225</v>
      </c>
      <c r="C2157" s="52" t="s">
        <v>747</v>
      </c>
      <c r="D2157" s="53" t="n">
        <v>0.1</v>
      </c>
      <c r="E2157" s="53" t="s">
        <v>748</v>
      </c>
      <c r="F2157" s="0" t="s">
        <v>1292</v>
      </c>
      <c r="G2157" s="0" t="str">
        <f aca="false">LEFT(B2157,2)</f>
        <v>24</v>
      </c>
      <c r="H2157" s="0" t="str">
        <f aca="false">I2157&amp;"_"&amp;G2157&amp;"_"&amp;F2157</f>
        <v>Soelvkarusse_24_20181005_DL2018044_GladsaxeGym_SvendborgGym_FrederiksvaerkGym_koersel1</v>
      </c>
      <c r="I2157" s="61" t="str">
        <f aca="false">MID(RIGHT(B2157,LEN(B2157)-3),1,FIND("_",RIGHT(B2157,LEN(B2157)-3))-1)</f>
        <v>Soelvkarusse</v>
      </c>
      <c r="J2157" s="61" t="str">
        <f aca="false">TRIM(SUBSTITUTE(RIGHT(B2157,FIND(I2157,B2157)+1),"_",""))</f>
        <v>NegK</v>
      </c>
      <c r="K2157" s="0" t="str">
        <f aca="false">IFERROR(VALUE(SUBSTITUTE(E2157,".",",")),E2157)</f>
        <v>No Ct</v>
      </c>
      <c r="L2157" s="61" t="str">
        <f aca="false">IF(J2157="PosK",SUMIFS(K:K,J:J,"PosK",H:H,H2157),"")</f>
        <v/>
      </c>
      <c r="M2157" s="61" t="str">
        <f aca="false">IF(J2157="PosK",SUMIFS(K:K,J:J,"NegK",H:H,H2157),"")</f>
        <v/>
      </c>
      <c r="N2157" s="61" t="str">
        <f aca="false">IF(J2157="PosK",SUMIFS(K:K,J:J,"eDNA",H:H,H2157),"")</f>
        <v/>
      </c>
      <c r="P2157" s="62"/>
      <c r="T2157" s="63"/>
      <c r="W2157" s="64"/>
    </row>
    <row r="2158" customFormat="false" ht="14.25" hidden="false" customHeight="false" outlineLevel="0" collapsed="false">
      <c r="A2158" s="0" t="s">
        <v>923</v>
      </c>
      <c r="B2158" s="52" t="s">
        <v>1226</v>
      </c>
      <c r="C2158" s="52" t="s">
        <v>751</v>
      </c>
      <c r="D2158" s="53" t="n">
        <v>0.1</v>
      </c>
      <c r="E2158" s="53" t="s">
        <v>748</v>
      </c>
      <c r="F2158" s="0" t="s">
        <v>1292</v>
      </c>
      <c r="G2158" s="0" t="str">
        <f aca="false">LEFT(B2158,2)</f>
        <v>24</v>
      </c>
      <c r="H2158" s="0" t="str">
        <f aca="false">I2158&amp;"_"&amp;G2158&amp;"_"&amp;F2158</f>
        <v>Soelvkarusse_24_20181005_DL2018044_GladsaxeGym_SvendborgGym_FrederiksvaerkGym_koersel1</v>
      </c>
      <c r="I2158" s="61" t="str">
        <f aca="false">MID(RIGHT(B2158,LEN(B2158)-3),1,FIND("_",RIGHT(B2158,LEN(B2158)-3))-1)</f>
        <v>Soelvkarusse</v>
      </c>
      <c r="J2158" s="61" t="str">
        <f aca="false">TRIM(SUBSTITUTE(RIGHT(B2158,FIND(I2158,B2158)+1),"_",""))</f>
        <v>eDNA</v>
      </c>
      <c r="K2158" s="0" t="str">
        <f aca="false">IFERROR(VALUE(SUBSTITUTE(E2158,".",",")),E2158)</f>
        <v>No Ct</v>
      </c>
      <c r="L2158" s="61" t="str">
        <f aca="false">IF(J2158="PosK",SUMIFS(K:K,J:J,"PosK",H:H,H2158),"")</f>
        <v/>
      </c>
      <c r="M2158" s="61" t="str">
        <f aca="false">IF(J2158="PosK",SUMIFS(K:K,J:J,"NegK",H:H,H2158),"")</f>
        <v/>
      </c>
      <c r="N2158" s="61" t="str">
        <f aca="false">IF(J2158="PosK",SUMIFS(K:K,J:J,"eDNA",H:H,H2158),"")</f>
        <v/>
      </c>
      <c r="P2158" s="62" t="n">
        <f aca="false">IF(K2160="No Ct",0,K2160)</f>
        <v>35.65</v>
      </c>
      <c r="Q2158" s="62" t="n">
        <f aca="false">IF(K2161="No Ct",0,K2161)</f>
        <v>35.39</v>
      </c>
      <c r="R2158" s="0" t="str">
        <f aca="false">IF(AND(L2158&gt;0,M2158=0),"Valid","Invalid")</f>
        <v>Invalid</v>
      </c>
      <c r="S2158" s="0" t="str">
        <f aca="false">IF(OR(P2158&gt;1,Q2158&gt;1),"Present","Absent")</f>
        <v>Present</v>
      </c>
      <c r="T2158" s="63" t="str">
        <f aca="false">IF(OR(AND(P2158&gt;1,P2158&lt;41),AND(Q2158&gt;1,Q2158&lt;41)),"Ct&lt;41","Ct&gt;41")</f>
        <v>Ct&lt;41</v>
      </c>
      <c r="U2158" s="0" t="str">
        <f aca="false">I2158</f>
        <v>Soelvkarusse</v>
      </c>
      <c r="V2158" s="0" t="str">
        <f aca="false">MID(F2158,10,9)</f>
        <v>DL2018044</v>
      </c>
      <c r="W2158" s="64" t="str">
        <f aca="false">V2158&amp;"_"&amp;U2158&amp;"_"&amp;R2158&amp;"_"&amp;S2158&amp;"_"&amp;T2158</f>
        <v>DL2018044_Soelvkarusse_Invalid_Present_Ct&lt;41</v>
      </c>
    </row>
    <row r="2159" customFormat="false" ht="14.25" hidden="false" customHeight="false" outlineLevel="0" collapsed="false">
      <c r="A2159" s="0" t="s">
        <v>925</v>
      </c>
      <c r="B2159" s="52" t="s">
        <v>1226</v>
      </c>
      <c r="C2159" s="52" t="s">
        <v>751</v>
      </c>
      <c r="D2159" s="53" t="n">
        <v>0.1</v>
      </c>
      <c r="E2159" s="53" t="s">
        <v>748</v>
      </c>
      <c r="F2159" s="0" t="s">
        <v>1292</v>
      </c>
      <c r="G2159" s="0" t="str">
        <f aca="false">LEFT(B2159,2)</f>
        <v>24</v>
      </c>
      <c r="H2159" s="0" t="str">
        <f aca="false">I2159&amp;"_"&amp;G2159&amp;"_"&amp;F2159</f>
        <v>Soelvkarusse_24_20181005_DL2018044_GladsaxeGym_SvendborgGym_FrederiksvaerkGym_koersel1</v>
      </c>
      <c r="I2159" s="61" t="str">
        <f aca="false">MID(RIGHT(B2159,LEN(B2159)-3),1,FIND("_",RIGHT(B2159,LEN(B2159)-3))-1)</f>
        <v>Soelvkarusse</v>
      </c>
      <c r="J2159" s="61" t="str">
        <f aca="false">TRIM(SUBSTITUTE(RIGHT(B2159,FIND(I2159,B2159)+1),"_",""))</f>
        <v>eDNA</v>
      </c>
      <c r="K2159" s="0" t="str">
        <f aca="false">IFERROR(VALUE(SUBSTITUTE(E2159,".",",")),E2159)</f>
        <v>No Ct</v>
      </c>
      <c r="L2159" s="61" t="str">
        <f aca="false">IF(J2159="PosK",SUMIFS(K:K,J:J,"PosK",H:H,H2159),"")</f>
        <v/>
      </c>
      <c r="M2159" s="61" t="str">
        <f aca="false">IF(J2159="PosK",SUMIFS(K:K,J:J,"NegK",H:H,H2159),"")</f>
        <v/>
      </c>
      <c r="N2159" s="61" t="str">
        <f aca="false">IF(J2159="PosK",SUMIFS(K:K,J:J,"eDNA",H:H,H2159),"")</f>
        <v/>
      </c>
    </row>
    <row r="2160" customFormat="false" ht="14.25" hidden="false" customHeight="false" outlineLevel="0" collapsed="false">
      <c r="A2160" s="0" t="s">
        <v>888</v>
      </c>
      <c r="B2160" s="52" t="s">
        <v>1004</v>
      </c>
      <c r="C2160" s="52" t="s">
        <v>751</v>
      </c>
      <c r="D2160" s="53" t="n">
        <v>0.1</v>
      </c>
      <c r="E2160" s="53" t="n">
        <v>35.65</v>
      </c>
      <c r="F2160" s="0" t="s">
        <v>1292</v>
      </c>
      <c r="G2160" s="0" t="str">
        <f aca="false">LEFT(B2160,2)</f>
        <v>19</v>
      </c>
      <c r="H2160" s="0" t="str">
        <f aca="false">I2160&amp;"_"&amp;G2160&amp;"_"&amp;F2160</f>
        <v>LilleVandsalamander_19_20181005_DL2018044_GladsaxeGym_SvendborgGym_FrederiksvaerkGym_koersel1</v>
      </c>
      <c r="I2160" s="61" t="str">
        <f aca="false">MID(RIGHT(B2160,LEN(B2160)-3),1,FIND("_",RIGHT(B2160,LEN(B2160)-3))-1)</f>
        <v>LilleVandsalamander</v>
      </c>
      <c r="J2160" s="61" t="str">
        <f aca="false">TRIM(SUBSTITUTE(RIGHT(B2160,FIND(I2160,B2160)+1),"_",""))</f>
        <v>eDNA</v>
      </c>
      <c r="K2160" s="0" t="n">
        <f aca="false">IFERROR(VALUE(SUBSTITUTE(E2160,".",",")),E2160)</f>
        <v>35.65</v>
      </c>
      <c r="L2160" s="61" t="str">
        <f aca="false">IF(J2160="PosK",SUMIFS(K:K,J:J,"PosK",H:H,H2160),"")</f>
        <v/>
      </c>
      <c r="M2160" s="61" t="str">
        <f aca="false">IF(J2160="PosK",SUMIFS(K:K,J:J,"NegK",H:H,H2160),"")</f>
        <v/>
      </c>
      <c r="N2160" s="61" t="str">
        <f aca="false">IF(J2160="PosK",SUMIFS(K:K,J:J,"eDNA",H:H,H2160),"")</f>
        <v/>
      </c>
      <c r="Q2160" s="62"/>
    </row>
    <row r="2161" customFormat="false" ht="14.25" hidden="false" customHeight="false" outlineLevel="0" collapsed="false">
      <c r="A2161" s="0" t="s">
        <v>890</v>
      </c>
      <c r="B2161" s="52" t="s">
        <v>1004</v>
      </c>
      <c r="C2161" s="52" t="s">
        <v>751</v>
      </c>
      <c r="D2161" s="53" t="n">
        <v>0.1</v>
      </c>
      <c r="E2161" s="53" t="n">
        <v>35.39</v>
      </c>
      <c r="F2161" s="0" t="s">
        <v>1292</v>
      </c>
      <c r="G2161" s="0" t="str">
        <f aca="false">LEFT(B2161,2)</f>
        <v>19</v>
      </c>
      <c r="H2161" s="0" t="str">
        <f aca="false">I2161&amp;"_"&amp;G2161&amp;"_"&amp;F2161</f>
        <v>LilleVandsalamander_19_20181005_DL2018044_GladsaxeGym_SvendborgGym_FrederiksvaerkGym_koersel1</v>
      </c>
      <c r="I2161" s="61" t="str">
        <f aca="false">MID(RIGHT(B2161,LEN(B2161)-3),1,FIND("_",RIGHT(B2161,LEN(B2161)-3))-1)</f>
        <v>LilleVandsalamander</v>
      </c>
      <c r="J2161" s="61" t="str">
        <f aca="false">TRIM(SUBSTITUTE(RIGHT(B2161,FIND(I2161,B2161)+1),"_",""))</f>
        <v>eDNA</v>
      </c>
      <c r="K2161" s="0" t="n">
        <f aca="false">IFERROR(VALUE(SUBSTITUTE(E2161,".",",")),E2161)</f>
        <v>35.39</v>
      </c>
      <c r="L2161" s="61" t="str">
        <f aca="false">IF(J2161="PosK",SUMIFS(K:K,J:J,"PosK",H:H,H2161),"")</f>
        <v/>
      </c>
      <c r="M2161" s="61" t="str">
        <f aca="false">IF(J2161="PosK",SUMIFS(K:K,J:J,"NegK",H:H,H2161),"")</f>
        <v/>
      </c>
      <c r="N2161" s="61" t="str">
        <f aca="false">IF(J2161="PosK",SUMIFS(K:K,J:J,"eDNA",H:H,H2161),"")</f>
        <v/>
      </c>
      <c r="P2161" s="62"/>
      <c r="T2161" s="63"/>
      <c r="W2161" s="64"/>
    </row>
    <row r="2162" customFormat="false" ht="14.25" hidden="false" customHeight="false" outlineLevel="0" collapsed="false">
      <c r="A2162" s="0" t="s">
        <v>905</v>
      </c>
      <c r="B2162" s="52" t="s">
        <v>1221</v>
      </c>
      <c r="C2162" s="52" t="s">
        <v>743</v>
      </c>
      <c r="D2162" s="53" t="n">
        <v>0.1</v>
      </c>
      <c r="E2162" s="53" t="s">
        <v>748</v>
      </c>
      <c r="F2162" s="0" t="s">
        <v>1292</v>
      </c>
      <c r="G2162" s="0" t="str">
        <f aca="false">LEFT(B2162,2)</f>
        <v>22</v>
      </c>
      <c r="H2162" s="0" t="str">
        <f aca="false">I2162&amp;"_"&amp;G2162&amp;"_"&amp;F2162</f>
        <v>Karusse_22_20181005_DL2018044_GladsaxeGym_SvendborgGym_FrederiksvaerkGym_koersel1</v>
      </c>
      <c r="I2162" s="61" t="str">
        <f aca="false">MID(RIGHT(B2162,LEN(B2162)-3),1,FIND("_",RIGHT(B2162,LEN(B2162)-3))-1)</f>
        <v>Karusse</v>
      </c>
      <c r="J2162" s="61" t="str">
        <f aca="false">TRIM(SUBSTITUTE(RIGHT(B2162,FIND(I2162,B2162)+1),"_",""))</f>
        <v>PosK</v>
      </c>
      <c r="K2162" s="0" t="str">
        <f aca="false">IFERROR(VALUE(SUBSTITUTE(E2162,".",",")),E2162)</f>
        <v>No Ct</v>
      </c>
      <c r="L2162" s="61" t="n">
        <f aca="false">IF(J2162="PosK",SUMIFS(K:K,J:J,"PosK",H:H,H2162),"")</f>
        <v>0</v>
      </c>
      <c r="M2162" s="61" t="n">
        <f aca="false">IF(J2162="PosK",SUMIFS(K:K,J:J,"NegK",H:H,H2162),"")</f>
        <v>0</v>
      </c>
      <c r="N2162" s="61" t="n">
        <f aca="false">IF(J2162="PosK",SUMIFS(K:K,J:J,"eDNA",H:H,H2162),"")</f>
        <v>0</v>
      </c>
      <c r="P2162" s="62" t="n">
        <f aca="false">IF(K2164="No Ct",0,K2164)</f>
        <v>0</v>
      </c>
      <c r="Q2162" s="62" t="n">
        <f aca="false">IF(K2165="No Ct",0,K2165)</f>
        <v>0</v>
      </c>
      <c r="R2162" s="0" t="str">
        <f aca="false">IF(AND(L2162&gt;0,M2162=0),"Valid","Invalid")</f>
        <v>Invalid</v>
      </c>
      <c r="S2162" s="0" t="str">
        <f aca="false">IF(OR(P2162&gt;1,Q2162&gt;1),"Present","Absent")</f>
        <v>Absent</v>
      </c>
      <c r="T2162" s="63" t="str">
        <f aca="false">IF(OR(AND(P2162&gt;1,P2162&lt;41),AND(Q2162&gt;1,Q2162&lt;41)),"Ct&lt;41","Ct&gt;41")</f>
        <v>Ct&gt;41</v>
      </c>
      <c r="U2162" s="0" t="str">
        <f aca="false">I2162</f>
        <v>Karusse</v>
      </c>
      <c r="V2162" s="0" t="str">
        <f aca="false">MID(F2162,10,9)</f>
        <v>DL2018044</v>
      </c>
      <c r="W2162" s="64" t="str">
        <f aca="false">V2162&amp;"_"&amp;U2162&amp;"_"&amp;R2162&amp;"_"&amp;S2162&amp;"_"&amp;T2162</f>
        <v>DL2018044_Karusse_Invalid_Absent_Ct&gt;41</v>
      </c>
    </row>
    <row r="2163" customFormat="false" ht="14.25" hidden="false" customHeight="false" outlineLevel="0" collapsed="false">
      <c r="A2163" s="0" t="s">
        <v>907</v>
      </c>
      <c r="B2163" s="52" t="s">
        <v>1222</v>
      </c>
      <c r="C2163" s="52" t="s">
        <v>747</v>
      </c>
      <c r="D2163" s="53" t="n">
        <v>0.1</v>
      </c>
      <c r="E2163" s="53" t="s">
        <v>748</v>
      </c>
      <c r="F2163" s="0" t="s">
        <v>1292</v>
      </c>
      <c r="G2163" s="0" t="str">
        <f aca="false">LEFT(B2163,2)</f>
        <v>22</v>
      </c>
      <c r="H2163" s="0" t="str">
        <f aca="false">I2163&amp;"_"&amp;G2163&amp;"_"&amp;F2163</f>
        <v>Karusse_22_20181005_DL2018044_GladsaxeGym_SvendborgGym_FrederiksvaerkGym_koersel1</v>
      </c>
      <c r="I2163" s="61" t="str">
        <f aca="false">MID(RIGHT(B2163,LEN(B2163)-3),1,FIND("_",RIGHT(B2163,LEN(B2163)-3))-1)</f>
        <v>Karusse</v>
      </c>
      <c r="J2163" s="61" t="str">
        <f aca="false">TRIM(SUBSTITUTE(RIGHT(B2163,FIND(I2163,B2163)+1),"_",""))</f>
        <v>NegK</v>
      </c>
      <c r="K2163" s="0" t="str">
        <f aca="false">IFERROR(VALUE(SUBSTITUTE(E2163,".",",")),E2163)</f>
        <v>No Ct</v>
      </c>
      <c r="L2163" s="61" t="str">
        <f aca="false">IF(J2163="PosK",SUMIFS(K:K,J:J,"PosK",H:H,H2163),"")</f>
        <v/>
      </c>
      <c r="M2163" s="61" t="str">
        <f aca="false">IF(J2163="PosK",SUMIFS(K:K,J:J,"NegK",H:H,H2163),"")</f>
        <v/>
      </c>
      <c r="N2163" s="61" t="str">
        <f aca="false">IF(J2163="PosK",SUMIFS(K:K,J:J,"eDNA",H:H,H2163),"")</f>
        <v/>
      </c>
    </row>
    <row r="2164" customFormat="false" ht="14.25" hidden="false" customHeight="false" outlineLevel="0" collapsed="false">
      <c r="A2164" s="0" t="s">
        <v>909</v>
      </c>
      <c r="B2164" s="52" t="s">
        <v>1223</v>
      </c>
      <c r="C2164" s="52" t="s">
        <v>751</v>
      </c>
      <c r="D2164" s="53" t="n">
        <v>0.1</v>
      </c>
      <c r="E2164" s="53" t="s">
        <v>748</v>
      </c>
      <c r="F2164" s="0" t="s">
        <v>1292</v>
      </c>
      <c r="G2164" s="0" t="str">
        <f aca="false">LEFT(B2164,2)</f>
        <v>22</v>
      </c>
      <c r="H2164" s="0" t="str">
        <f aca="false">I2164&amp;"_"&amp;G2164&amp;"_"&amp;F2164</f>
        <v>Karusse_22_20181005_DL2018044_GladsaxeGym_SvendborgGym_FrederiksvaerkGym_koersel1</v>
      </c>
      <c r="I2164" s="61" t="str">
        <f aca="false">MID(RIGHT(B2164,LEN(B2164)-3),1,FIND("_",RIGHT(B2164,LEN(B2164)-3))-1)</f>
        <v>Karusse</v>
      </c>
      <c r="J2164" s="61" t="str">
        <f aca="false">TRIM(SUBSTITUTE(RIGHT(B2164,FIND(I2164,B2164)+1),"_",""))</f>
        <v>eDNA</v>
      </c>
      <c r="K2164" s="0" t="str">
        <f aca="false">IFERROR(VALUE(SUBSTITUTE(E2164,".",",")),E2164)</f>
        <v>No Ct</v>
      </c>
      <c r="L2164" s="61" t="str">
        <f aca="false">IF(J2164="PosK",SUMIFS(K:K,J:J,"PosK",H:H,H2164),"")</f>
        <v/>
      </c>
      <c r="M2164" s="61" t="str">
        <f aca="false">IF(J2164="PosK",SUMIFS(K:K,J:J,"NegK",H:H,H2164),"")</f>
        <v/>
      </c>
      <c r="N2164" s="61" t="str">
        <f aca="false">IF(J2164="PosK",SUMIFS(K:K,J:J,"eDNA",H:H,H2164),"")</f>
        <v/>
      </c>
      <c r="Q2164" s="62"/>
    </row>
    <row r="2165" customFormat="false" ht="14.25" hidden="false" customHeight="false" outlineLevel="0" collapsed="false">
      <c r="A2165" s="0" t="s">
        <v>911</v>
      </c>
      <c r="B2165" s="52" t="s">
        <v>1223</v>
      </c>
      <c r="C2165" s="52" t="s">
        <v>751</v>
      </c>
      <c r="D2165" s="53" t="n">
        <v>0.1</v>
      </c>
      <c r="E2165" s="53" t="s">
        <v>748</v>
      </c>
      <c r="F2165" s="0" t="s">
        <v>1292</v>
      </c>
      <c r="G2165" s="0" t="str">
        <f aca="false">LEFT(B2165,2)</f>
        <v>22</v>
      </c>
      <c r="H2165" s="0" t="str">
        <f aca="false">I2165&amp;"_"&amp;G2165&amp;"_"&amp;F2165</f>
        <v>Karusse_22_20181005_DL2018044_GladsaxeGym_SvendborgGym_FrederiksvaerkGym_koersel1</v>
      </c>
      <c r="I2165" s="61" t="str">
        <f aca="false">MID(RIGHT(B2165,LEN(B2165)-3),1,FIND("_",RIGHT(B2165,LEN(B2165)-3))-1)</f>
        <v>Karusse</v>
      </c>
      <c r="J2165" s="61" t="str">
        <f aca="false">TRIM(SUBSTITUTE(RIGHT(B2165,FIND(I2165,B2165)+1),"_",""))</f>
        <v>eDNA</v>
      </c>
      <c r="K2165" s="0" t="str">
        <f aca="false">IFERROR(VALUE(SUBSTITUTE(E2165,".",",")),E2165)</f>
        <v>No Ct</v>
      </c>
      <c r="L2165" s="61" t="str">
        <f aca="false">IF(J2165="PosK",SUMIFS(K:K,J:J,"PosK",H:H,H2165),"")</f>
        <v/>
      </c>
      <c r="M2165" s="61" t="str">
        <f aca="false">IF(J2165="PosK",SUMIFS(K:K,J:J,"NegK",H:H,H2165),"")</f>
        <v/>
      </c>
      <c r="N2165" s="61" t="str">
        <f aca="false">IF(J2165="PosK",SUMIFS(K:K,J:J,"eDNA",H:H,H2165),"")</f>
        <v/>
      </c>
      <c r="P2165" s="62"/>
      <c r="T2165" s="63"/>
      <c r="W2165" s="64"/>
    </row>
    <row r="2166" customFormat="false" ht="14.25" hidden="false" customHeight="false" outlineLevel="0" collapsed="false">
      <c r="A2166" s="0" t="s">
        <v>741</v>
      </c>
      <c r="B2166" s="52" t="s">
        <v>1020</v>
      </c>
      <c r="C2166" s="52" t="s">
        <v>743</v>
      </c>
      <c r="D2166" s="53" t="n">
        <v>0.1</v>
      </c>
      <c r="E2166" s="53" t="n">
        <v>31.1</v>
      </c>
      <c r="F2166" s="0" t="s">
        <v>1293</v>
      </c>
      <c r="G2166" s="0" t="str">
        <f aca="false">LEFT(B2166,2)</f>
        <v>25</v>
      </c>
      <c r="H2166" s="0" t="str">
        <f aca="false">I2166&amp;"_"&amp;G2166&amp;"_"&amp;F2166</f>
        <v>Loegfroe_25_20181005_DL2018044_GladsaxeGym_SvendborgGym_FrederiksvaerkGym_koersel2</v>
      </c>
      <c r="I2166" s="61" t="str">
        <f aca="false">MID(RIGHT(B2166,LEN(B2166)-3),1,FIND("_",RIGHT(B2166,LEN(B2166)-3))-1)</f>
        <v>Loegfroe</v>
      </c>
      <c r="J2166" s="61" t="str">
        <f aca="false">TRIM(SUBSTITUTE(RIGHT(B2166,FIND(I2166,B2166)+1),"_",""))</f>
        <v>PosK</v>
      </c>
      <c r="K2166" s="0" t="n">
        <f aca="false">IFERROR(VALUE(SUBSTITUTE(E2166,".",",")),E2166)</f>
        <v>31.1</v>
      </c>
      <c r="L2166" s="61" t="n">
        <f aca="false">IF(J2166="PosK",SUMIFS(K:K,J:J,"PosK",H:H,H2166),"")</f>
        <v>31.1</v>
      </c>
      <c r="M2166" s="61" t="n">
        <f aca="false">IF(J2166="PosK",SUMIFS(K:K,J:J,"NegK",H:H,H2166),"")</f>
        <v>0</v>
      </c>
      <c r="N2166" s="61" t="n">
        <f aca="false">IF(J2166="PosK",SUMIFS(K:K,J:J,"eDNA",H:H,H2166),"")</f>
        <v>0</v>
      </c>
      <c r="P2166" s="62" t="n">
        <f aca="false">IF(K2168="No Ct",0,K2168)</f>
        <v>0</v>
      </c>
      <c r="Q2166" s="62" t="n">
        <f aca="false">IF(K2169="No Ct",0,K2169)</f>
        <v>0</v>
      </c>
      <c r="R2166" s="0" t="str">
        <f aca="false">IF(AND(L2166&gt;0,M2166=0),"Valid","Invalid")</f>
        <v>Valid</v>
      </c>
      <c r="S2166" s="0" t="str">
        <f aca="false">IF(OR(P2166&gt;1,Q2166&gt;1),"Present","Absent")</f>
        <v>Absent</v>
      </c>
      <c r="T2166" s="63" t="str">
        <f aca="false">IF(OR(AND(P2166&gt;1,P2166&lt;41),AND(Q2166&gt;1,Q2166&lt;41)),"Ct&lt;41","Ct&gt;41")</f>
        <v>Ct&gt;41</v>
      </c>
      <c r="U2166" s="0" t="str">
        <f aca="false">I2166</f>
        <v>Loegfroe</v>
      </c>
      <c r="V2166" s="0" t="str">
        <f aca="false">MID(F2166,10,9)</f>
        <v>DL2018044</v>
      </c>
      <c r="W2166" s="64" t="str">
        <f aca="false">V2166&amp;"_"&amp;U2166&amp;"_"&amp;R2166&amp;"_"&amp;S2166&amp;"_"&amp;T2166</f>
        <v>DL2018044_Loegfroe_Valid_Absent_Ct&gt;41</v>
      </c>
    </row>
    <row r="2167" customFormat="false" ht="14.25" hidden="false" customHeight="false" outlineLevel="0" collapsed="false">
      <c r="A2167" s="0" t="s">
        <v>745</v>
      </c>
      <c r="B2167" s="52" t="s">
        <v>1022</v>
      </c>
      <c r="C2167" s="52" t="s">
        <v>747</v>
      </c>
      <c r="D2167" s="53" t="n">
        <v>0.1</v>
      </c>
      <c r="E2167" s="53" t="s">
        <v>748</v>
      </c>
      <c r="F2167" s="0" t="s">
        <v>1293</v>
      </c>
      <c r="G2167" s="0" t="str">
        <f aca="false">LEFT(B2167,2)</f>
        <v>25</v>
      </c>
      <c r="H2167" s="0" t="str">
        <f aca="false">I2167&amp;"_"&amp;G2167&amp;"_"&amp;F2167</f>
        <v>Loegfroe_25_20181005_DL2018044_GladsaxeGym_SvendborgGym_FrederiksvaerkGym_koersel2</v>
      </c>
      <c r="I2167" s="61" t="str">
        <f aca="false">MID(RIGHT(B2167,LEN(B2167)-3),1,FIND("_",RIGHT(B2167,LEN(B2167)-3))-1)</f>
        <v>Loegfroe</v>
      </c>
      <c r="J2167" s="61" t="str">
        <f aca="false">TRIM(SUBSTITUTE(RIGHT(B2167,FIND(I2167,B2167)+1),"_",""))</f>
        <v>NegK</v>
      </c>
      <c r="K2167" s="0" t="str">
        <f aca="false">IFERROR(VALUE(SUBSTITUTE(E2167,".",",")),E2167)</f>
        <v>No Ct</v>
      </c>
      <c r="L2167" s="61" t="str">
        <f aca="false">IF(J2167="PosK",SUMIFS(K:K,J:J,"PosK",H:H,H2167),"")</f>
        <v/>
      </c>
      <c r="M2167" s="61" t="str">
        <f aca="false">IF(J2167="PosK",SUMIFS(K:K,J:J,"NegK",H:H,H2167),"")</f>
        <v/>
      </c>
      <c r="N2167" s="61" t="str">
        <f aca="false">IF(J2167="PosK",SUMIFS(K:K,J:J,"eDNA",H:H,H2167),"")</f>
        <v/>
      </c>
    </row>
    <row r="2168" customFormat="false" ht="14.25" hidden="false" customHeight="false" outlineLevel="0" collapsed="false">
      <c r="A2168" s="0" t="s">
        <v>749</v>
      </c>
      <c r="B2168" s="52" t="s">
        <v>1023</v>
      </c>
      <c r="C2168" s="52" t="s">
        <v>751</v>
      </c>
      <c r="D2168" s="53" t="n">
        <v>0.1</v>
      </c>
      <c r="E2168" s="53" t="s">
        <v>748</v>
      </c>
      <c r="F2168" s="0" t="s">
        <v>1293</v>
      </c>
      <c r="G2168" s="0" t="str">
        <f aca="false">LEFT(B2168,2)</f>
        <v>25</v>
      </c>
      <c r="H2168" s="0" t="str">
        <f aca="false">I2168&amp;"_"&amp;G2168&amp;"_"&amp;F2168</f>
        <v>Loegfroe_25_20181005_DL2018044_GladsaxeGym_SvendborgGym_FrederiksvaerkGym_koersel2</v>
      </c>
      <c r="I2168" s="61" t="str">
        <f aca="false">MID(RIGHT(B2168,LEN(B2168)-3),1,FIND("_",RIGHT(B2168,LEN(B2168)-3))-1)</f>
        <v>Loegfroe</v>
      </c>
      <c r="J2168" s="61" t="str">
        <f aca="false">TRIM(SUBSTITUTE(RIGHT(B2168,FIND(I2168,B2168)+1),"_",""))</f>
        <v>eDNA</v>
      </c>
      <c r="K2168" s="0" t="str">
        <f aca="false">IFERROR(VALUE(SUBSTITUTE(E2168,".",",")),E2168)</f>
        <v>No Ct</v>
      </c>
      <c r="L2168" s="61" t="str">
        <f aca="false">IF(J2168="PosK",SUMIFS(K:K,J:J,"PosK",H:H,H2168),"")</f>
        <v/>
      </c>
      <c r="M2168" s="61" t="str">
        <f aca="false">IF(J2168="PosK",SUMIFS(K:K,J:J,"NegK",H:H,H2168),"")</f>
        <v/>
      </c>
      <c r="N2168" s="61" t="str">
        <f aca="false">IF(J2168="PosK",SUMIFS(K:K,J:J,"eDNA",H:H,H2168),"")</f>
        <v/>
      </c>
      <c r="Q2168" s="62"/>
    </row>
    <row r="2169" customFormat="false" ht="14.25" hidden="false" customHeight="false" outlineLevel="0" collapsed="false">
      <c r="A2169" s="0" t="s">
        <v>752</v>
      </c>
      <c r="B2169" s="52" t="s">
        <v>1024</v>
      </c>
      <c r="C2169" s="52" t="s">
        <v>751</v>
      </c>
      <c r="D2169" s="53" t="n">
        <v>0.1</v>
      </c>
      <c r="E2169" s="53" t="s">
        <v>748</v>
      </c>
      <c r="F2169" s="0" t="s">
        <v>1293</v>
      </c>
      <c r="G2169" s="0" t="str">
        <f aca="false">LEFT(B2169,2)</f>
        <v>25</v>
      </c>
      <c r="H2169" s="0" t="str">
        <f aca="false">I2169&amp;"_"&amp;G2169&amp;"_"&amp;F2169</f>
        <v>Loegfroe_25_20181005_DL2018044_GladsaxeGym_SvendborgGym_FrederiksvaerkGym_koersel2</v>
      </c>
      <c r="I2169" s="61" t="str">
        <f aca="false">MID(RIGHT(B2169,LEN(B2169)-3),1,FIND("_",RIGHT(B2169,LEN(B2169)-3))-1)</f>
        <v>Loegfroe</v>
      </c>
      <c r="J2169" s="61" t="str">
        <f aca="false">TRIM(SUBSTITUTE(RIGHT(B2169,FIND(I2169,B2169)+1),"_",""))</f>
        <v>eDNA</v>
      </c>
      <c r="K2169" s="0" t="str">
        <f aca="false">IFERROR(VALUE(SUBSTITUTE(E2169,".",",")),E2169)</f>
        <v>No Ct</v>
      </c>
      <c r="L2169" s="61" t="str">
        <f aca="false">IF(J2169="PosK",SUMIFS(K:K,J:J,"PosK",H:H,H2169),"")</f>
        <v/>
      </c>
      <c r="M2169" s="61" t="str">
        <f aca="false">IF(J2169="PosK",SUMIFS(K:K,J:J,"NegK",H:H,H2169),"")</f>
        <v/>
      </c>
      <c r="N2169" s="61" t="str">
        <f aca="false">IF(J2169="PosK",SUMIFS(K:K,J:J,"eDNA",H:H,H2169),"")</f>
        <v/>
      </c>
      <c r="P2169" s="62"/>
      <c r="T2169" s="63"/>
      <c r="W2169" s="64"/>
    </row>
    <row r="2170" customFormat="false" ht="14.25" hidden="false" customHeight="false" outlineLevel="0" collapsed="false">
      <c r="A2170" s="0" t="s">
        <v>754</v>
      </c>
      <c r="B2170" s="52" t="s">
        <v>1025</v>
      </c>
      <c r="C2170" s="52" t="s">
        <v>743</v>
      </c>
      <c r="D2170" s="53" t="n">
        <v>0.1</v>
      </c>
      <c r="E2170" s="53" t="n">
        <v>26.87</v>
      </c>
      <c r="F2170" s="0" t="s">
        <v>1293</v>
      </c>
      <c r="G2170" s="0" t="str">
        <f aca="false">LEFT(B2170,2)</f>
        <v>26</v>
      </c>
      <c r="H2170" s="0" t="str">
        <f aca="false">I2170&amp;"_"&amp;G2170&amp;"_"&amp;F2170</f>
        <v>StorVandsalamander_26_20181005_DL2018044_GladsaxeGym_SvendborgGym_FrederiksvaerkGym_koersel2</v>
      </c>
      <c r="I2170" s="61" t="str">
        <f aca="false">MID(RIGHT(B2170,LEN(B2170)-3),1,FIND("_",RIGHT(B2170,LEN(B2170)-3))-1)</f>
        <v>StorVandsalamander</v>
      </c>
      <c r="J2170" s="61" t="str">
        <f aca="false">TRIM(SUBSTITUTE(RIGHT(B2170,FIND(I2170,B2170)+1),"_",""))</f>
        <v>PosK</v>
      </c>
      <c r="K2170" s="0" t="n">
        <f aca="false">IFERROR(VALUE(SUBSTITUTE(E2170,".",",")),E2170)</f>
        <v>26.87</v>
      </c>
      <c r="L2170" s="61" t="n">
        <f aca="false">IF(J2170="PosK",SUMIFS(K:K,J:J,"PosK",H:H,H2170),"")</f>
        <v>26.87</v>
      </c>
      <c r="M2170" s="61" t="n">
        <f aca="false">IF(J2170="PosK",SUMIFS(K:K,J:J,"NegK",H:H,H2170),"")</f>
        <v>0</v>
      </c>
      <c r="N2170" s="61" t="n">
        <f aca="false">IF(J2170="PosK",SUMIFS(K:K,J:J,"eDNA",H:H,H2170),"")</f>
        <v>0</v>
      </c>
      <c r="P2170" s="62" t="n">
        <f aca="false">IF(K2172="No Ct",0,K2172)</f>
        <v>0</v>
      </c>
      <c r="Q2170" s="62" t="n">
        <f aca="false">IF(K2173="No Ct",0,K2173)</f>
        <v>0</v>
      </c>
      <c r="R2170" s="0" t="str">
        <f aca="false">IF(AND(L2170&gt;0,M2170=0),"Valid","Invalid")</f>
        <v>Valid</v>
      </c>
      <c r="S2170" s="0" t="str">
        <f aca="false">IF(OR(P2170&gt;1,Q2170&gt;1),"Present","Absent")</f>
        <v>Absent</v>
      </c>
      <c r="T2170" s="63" t="str">
        <f aca="false">IF(OR(AND(P2170&gt;1,P2170&lt;41),AND(Q2170&gt;1,Q2170&lt;41)),"Ct&lt;41","Ct&gt;41")</f>
        <v>Ct&gt;41</v>
      </c>
      <c r="U2170" s="0" t="str">
        <f aca="false">I2170</f>
        <v>StorVandsalamander</v>
      </c>
      <c r="V2170" s="0" t="str">
        <f aca="false">MID(F2170,10,9)</f>
        <v>DL2018044</v>
      </c>
      <c r="W2170" s="64" t="str">
        <f aca="false">V2170&amp;"_"&amp;U2170&amp;"_"&amp;R2170&amp;"_"&amp;S2170&amp;"_"&amp;T2170</f>
        <v>DL2018044_StorVandsalamander_Valid_Absent_Ct&gt;41</v>
      </c>
    </row>
    <row r="2171" customFormat="false" ht="14.25" hidden="false" customHeight="false" outlineLevel="0" collapsed="false">
      <c r="A2171" s="0" t="s">
        <v>756</v>
      </c>
      <c r="B2171" s="52" t="s">
        <v>1026</v>
      </c>
      <c r="C2171" s="52" t="s">
        <v>747</v>
      </c>
      <c r="D2171" s="53" t="n">
        <v>0.1</v>
      </c>
      <c r="E2171" s="53" t="s">
        <v>748</v>
      </c>
      <c r="F2171" s="0" t="s">
        <v>1293</v>
      </c>
      <c r="G2171" s="0" t="str">
        <f aca="false">LEFT(B2171,2)</f>
        <v>26</v>
      </c>
      <c r="H2171" s="0" t="str">
        <f aca="false">I2171&amp;"_"&amp;G2171&amp;"_"&amp;F2171</f>
        <v>StorVandsalamander_26_20181005_DL2018044_GladsaxeGym_SvendborgGym_FrederiksvaerkGym_koersel2</v>
      </c>
      <c r="I2171" s="61" t="str">
        <f aca="false">MID(RIGHT(B2171,LEN(B2171)-3),1,FIND("_",RIGHT(B2171,LEN(B2171)-3))-1)</f>
        <v>StorVandsalamander</v>
      </c>
      <c r="J2171" s="61" t="str">
        <f aca="false">TRIM(SUBSTITUTE(RIGHT(B2171,FIND(I2171,B2171)+1),"_",""))</f>
        <v>NegK</v>
      </c>
      <c r="K2171" s="0" t="str">
        <f aca="false">IFERROR(VALUE(SUBSTITUTE(E2171,".",",")),E2171)</f>
        <v>No Ct</v>
      </c>
      <c r="L2171" s="61" t="str">
        <f aca="false">IF(J2171="PosK",SUMIFS(K:K,J:J,"PosK",H:H,H2171),"")</f>
        <v/>
      </c>
      <c r="M2171" s="61" t="str">
        <f aca="false">IF(J2171="PosK",SUMIFS(K:K,J:J,"NegK",H:H,H2171),"")</f>
        <v/>
      </c>
      <c r="N2171" s="61" t="str">
        <f aca="false">IF(J2171="PosK",SUMIFS(K:K,J:J,"eDNA",H:H,H2171),"")</f>
        <v/>
      </c>
    </row>
    <row r="2172" customFormat="false" ht="14.25" hidden="false" customHeight="false" outlineLevel="0" collapsed="false">
      <c r="A2172" s="0" t="s">
        <v>758</v>
      </c>
      <c r="B2172" s="52" t="s">
        <v>1027</v>
      </c>
      <c r="C2172" s="52" t="s">
        <v>751</v>
      </c>
      <c r="D2172" s="53" t="n">
        <v>0.1</v>
      </c>
      <c r="E2172" s="53" t="s">
        <v>748</v>
      </c>
      <c r="F2172" s="0" t="s">
        <v>1293</v>
      </c>
      <c r="G2172" s="0" t="str">
        <f aca="false">LEFT(B2172,2)</f>
        <v>26</v>
      </c>
      <c r="H2172" s="0" t="str">
        <f aca="false">I2172&amp;"_"&amp;G2172&amp;"_"&amp;F2172</f>
        <v>StorVandsalamander_26_20181005_DL2018044_GladsaxeGym_SvendborgGym_FrederiksvaerkGym_koersel2</v>
      </c>
      <c r="I2172" s="61" t="str">
        <f aca="false">MID(RIGHT(B2172,LEN(B2172)-3),1,FIND("_",RIGHT(B2172,LEN(B2172)-3))-1)</f>
        <v>StorVandsalamander</v>
      </c>
      <c r="J2172" s="61" t="str">
        <f aca="false">TRIM(SUBSTITUTE(RIGHT(B2172,FIND(I2172,B2172)+1),"_",""))</f>
        <v>eDNA</v>
      </c>
      <c r="K2172" s="0" t="str">
        <f aca="false">IFERROR(VALUE(SUBSTITUTE(E2172,".",",")),E2172)</f>
        <v>No Ct</v>
      </c>
      <c r="L2172" s="61" t="str">
        <f aca="false">IF(J2172="PosK",SUMIFS(K:K,J:J,"PosK",H:H,H2172),"")</f>
        <v/>
      </c>
      <c r="M2172" s="61" t="str">
        <f aca="false">IF(J2172="PosK",SUMIFS(K:K,J:J,"NegK",H:H,H2172),"")</f>
        <v/>
      </c>
      <c r="N2172" s="61" t="str">
        <f aca="false">IF(J2172="PosK",SUMIFS(K:K,J:J,"eDNA",H:H,H2172),"")</f>
        <v/>
      </c>
      <c r="Q2172" s="62"/>
    </row>
    <row r="2173" customFormat="false" ht="14.25" hidden="false" customHeight="false" outlineLevel="0" collapsed="false">
      <c r="A2173" s="0" t="s">
        <v>760</v>
      </c>
      <c r="B2173" s="52" t="s">
        <v>1028</v>
      </c>
      <c r="C2173" s="52" t="s">
        <v>751</v>
      </c>
      <c r="D2173" s="53" t="n">
        <v>0.1</v>
      </c>
      <c r="E2173" s="53" t="s">
        <v>748</v>
      </c>
      <c r="F2173" s="0" t="s">
        <v>1293</v>
      </c>
      <c r="G2173" s="0" t="str">
        <f aca="false">LEFT(B2173,2)</f>
        <v>26</v>
      </c>
      <c r="H2173" s="0" t="str">
        <f aca="false">I2173&amp;"_"&amp;G2173&amp;"_"&amp;F2173</f>
        <v>StorVandsalamander_26_20181005_DL2018044_GladsaxeGym_SvendborgGym_FrederiksvaerkGym_koersel2</v>
      </c>
      <c r="I2173" s="61" t="str">
        <f aca="false">MID(RIGHT(B2173,LEN(B2173)-3),1,FIND("_",RIGHT(B2173,LEN(B2173)-3))-1)</f>
        <v>StorVandsalamander</v>
      </c>
      <c r="J2173" s="61" t="str">
        <f aca="false">TRIM(SUBSTITUTE(RIGHT(B2173,FIND(I2173,B2173)+1),"_",""))</f>
        <v>eDNA</v>
      </c>
      <c r="K2173" s="0" t="str">
        <f aca="false">IFERROR(VALUE(SUBSTITUTE(E2173,".",",")),E2173)</f>
        <v>No Ct</v>
      </c>
      <c r="L2173" s="61" t="str">
        <f aca="false">IF(J2173="PosK",SUMIFS(K:K,J:J,"PosK",H:H,H2173),"")</f>
        <v/>
      </c>
      <c r="M2173" s="61" t="str">
        <f aca="false">IF(J2173="PosK",SUMIFS(K:K,J:J,"NegK",H:H,H2173),"")</f>
        <v/>
      </c>
      <c r="N2173" s="61" t="str">
        <f aca="false">IF(J2173="PosK",SUMIFS(K:K,J:J,"eDNA",H:H,H2173),"")</f>
        <v/>
      </c>
      <c r="P2173" s="62"/>
      <c r="T2173" s="63"/>
      <c r="W2173" s="64"/>
    </row>
    <row r="2174" customFormat="false" ht="14.25" hidden="false" customHeight="false" outlineLevel="0" collapsed="false">
      <c r="A2174" s="0" t="s">
        <v>762</v>
      </c>
      <c r="B2174" s="52" t="s">
        <v>1029</v>
      </c>
      <c r="C2174" s="52" t="s">
        <v>743</v>
      </c>
      <c r="D2174" s="53" t="n">
        <v>0.1</v>
      </c>
      <c r="E2174" s="53" t="n">
        <v>25.02</v>
      </c>
      <c r="F2174" s="0" t="s">
        <v>1293</v>
      </c>
      <c r="G2174" s="0" t="str">
        <f aca="false">LEFT(B2174,2)</f>
        <v>27</v>
      </c>
      <c r="H2174" s="0" t="str">
        <f aca="false">I2174&amp;"_"&amp;G2174&amp;"_"&amp;F2174</f>
        <v>Strandtudse_27_20181005_DL2018044_GladsaxeGym_SvendborgGym_FrederiksvaerkGym_koersel2</v>
      </c>
      <c r="I2174" s="61" t="str">
        <f aca="false">MID(RIGHT(B2174,LEN(B2174)-3),1,FIND("_",RIGHT(B2174,LEN(B2174)-3))-1)</f>
        <v>Strandtudse</v>
      </c>
      <c r="J2174" s="61" t="str">
        <f aca="false">TRIM(SUBSTITUTE(RIGHT(B2174,FIND(I2174,B2174)+1),"_",""))</f>
        <v>PosK</v>
      </c>
      <c r="K2174" s="0" t="n">
        <f aca="false">IFERROR(VALUE(SUBSTITUTE(E2174,".",",")),E2174)</f>
        <v>25.02</v>
      </c>
      <c r="L2174" s="61" t="n">
        <f aca="false">IF(J2174="PosK",SUMIFS(K:K,J:J,"PosK",H:H,H2174),"")</f>
        <v>25.02</v>
      </c>
      <c r="M2174" s="61" t="n">
        <f aca="false">IF(J2174="PosK",SUMIFS(K:K,J:J,"NegK",H:H,H2174),"")</f>
        <v>0</v>
      </c>
      <c r="N2174" s="61" t="n">
        <f aca="false">IF(J2174="PosK",SUMIFS(K:K,J:J,"eDNA",H:H,H2174),"")</f>
        <v>0</v>
      </c>
      <c r="P2174" s="62" t="n">
        <f aca="false">IF(K2176="No Ct",0,K2176)</f>
        <v>0</v>
      </c>
      <c r="Q2174" s="62" t="n">
        <f aca="false">IF(K2177="No Ct",0,K2177)</f>
        <v>0</v>
      </c>
      <c r="R2174" s="0" t="str">
        <f aca="false">IF(AND(L2174&gt;0,M2174=0),"Valid","Invalid")</f>
        <v>Valid</v>
      </c>
      <c r="S2174" s="0" t="str">
        <f aca="false">IF(OR(P2174&gt;1,Q2174&gt;1),"Present","Absent")</f>
        <v>Absent</v>
      </c>
      <c r="T2174" s="63" t="str">
        <f aca="false">IF(OR(AND(P2174&gt;1,P2174&lt;41),AND(Q2174&gt;1,Q2174&lt;41)),"Ct&lt;41","Ct&gt;41")</f>
        <v>Ct&gt;41</v>
      </c>
      <c r="U2174" s="0" t="str">
        <f aca="false">I2174</f>
        <v>Strandtudse</v>
      </c>
      <c r="V2174" s="0" t="str">
        <f aca="false">MID(F2174,10,9)</f>
        <v>DL2018044</v>
      </c>
      <c r="W2174" s="64" t="str">
        <f aca="false">V2174&amp;"_"&amp;U2174&amp;"_"&amp;R2174&amp;"_"&amp;S2174&amp;"_"&amp;T2174</f>
        <v>DL2018044_Strandtudse_Valid_Absent_Ct&gt;41</v>
      </c>
    </row>
    <row r="2175" customFormat="false" ht="14.25" hidden="false" customHeight="false" outlineLevel="0" collapsed="false">
      <c r="A2175" s="0" t="s">
        <v>764</v>
      </c>
      <c r="B2175" s="52" t="s">
        <v>1030</v>
      </c>
      <c r="C2175" s="52" t="s">
        <v>747</v>
      </c>
      <c r="D2175" s="53" t="n">
        <v>0.1</v>
      </c>
      <c r="E2175" s="53" t="s">
        <v>748</v>
      </c>
      <c r="F2175" s="0" t="s">
        <v>1293</v>
      </c>
      <c r="G2175" s="0" t="str">
        <f aca="false">LEFT(B2175,2)</f>
        <v>27</v>
      </c>
      <c r="H2175" s="0" t="str">
        <f aca="false">I2175&amp;"_"&amp;G2175&amp;"_"&amp;F2175</f>
        <v>Strandtudse_27_20181005_DL2018044_GladsaxeGym_SvendborgGym_FrederiksvaerkGym_koersel2</v>
      </c>
      <c r="I2175" s="61" t="str">
        <f aca="false">MID(RIGHT(B2175,LEN(B2175)-3),1,FIND("_",RIGHT(B2175,LEN(B2175)-3))-1)</f>
        <v>Strandtudse</v>
      </c>
      <c r="J2175" s="61" t="str">
        <f aca="false">TRIM(SUBSTITUTE(RIGHT(B2175,FIND(I2175,B2175)+1),"_",""))</f>
        <v>NegK</v>
      </c>
      <c r="K2175" s="0" t="str">
        <f aca="false">IFERROR(VALUE(SUBSTITUTE(E2175,".",",")),E2175)</f>
        <v>No Ct</v>
      </c>
      <c r="L2175" s="61" t="str">
        <f aca="false">IF(J2175="PosK",SUMIFS(K:K,J:J,"PosK",H:H,H2175),"")</f>
        <v/>
      </c>
      <c r="M2175" s="61" t="str">
        <f aca="false">IF(J2175="PosK",SUMIFS(K:K,J:J,"NegK",H:H,H2175),"")</f>
        <v/>
      </c>
      <c r="N2175" s="61" t="str">
        <f aca="false">IF(J2175="PosK",SUMIFS(K:K,J:J,"eDNA",H:H,H2175),"")</f>
        <v/>
      </c>
    </row>
    <row r="2176" customFormat="false" ht="14.25" hidden="false" customHeight="false" outlineLevel="0" collapsed="false">
      <c r="A2176" s="0" t="s">
        <v>766</v>
      </c>
      <c r="B2176" s="52" t="s">
        <v>1031</v>
      </c>
      <c r="C2176" s="52" t="s">
        <v>751</v>
      </c>
      <c r="D2176" s="53" t="n">
        <v>0.1</v>
      </c>
      <c r="E2176" s="53" t="s">
        <v>748</v>
      </c>
      <c r="F2176" s="0" t="s">
        <v>1293</v>
      </c>
      <c r="G2176" s="0" t="str">
        <f aca="false">LEFT(B2176,2)</f>
        <v>27</v>
      </c>
      <c r="H2176" s="0" t="str">
        <f aca="false">I2176&amp;"_"&amp;G2176&amp;"_"&amp;F2176</f>
        <v>Strandtudse_27_20181005_DL2018044_GladsaxeGym_SvendborgGym_FrederiksvaerkGym_koersel2</v>
      </c>
      <c r="I2176" s="61" t="str">
        <f aca="false">MID(RIGHT(B2176,LEN(B2176)-3),1,FIND("_",RIGHT(B2176,LEN(B2176)-3))-1)</f>
        <v>Strandtudse</v>
      </c>
      <c r="J2176" s="61" t="str">
        <f aca="false">TRIM(SUBSTITUTE(RIGHT(B2176,FIND(I2176,B2176)+1),"_",""))</f>
        <v>eDNA</v>
      </c>
      <c r="K2176" s="0" t="str">
        <f aca="false">IFERROR(VALUE(SUBSTITUTE(E2176,".",",")),E2176)</f>
        <v>No Ct</v>
      </c>
      <c r="L2176" s="61" t="str">
        <f aca="false">IF(J2176="PosK",SUMIFS(K:K,J:J,"PosK",H:H,H2176),"")</f>
        <v/>
      </c>
      <c r="M2176" s="61" t="str">
        <f aca="false">IF(J2176="PosK",SUMIFS(K:K,J:J,"NegK",H:H,H2176),"")</f>
        <v/>
      </c>
      <c r="N2176" s="61" t="str">
        <f aca="false">IF(J2176="PosK",SUMIFS(K:K,J:J,"eDNA",H:H,H2176),"")</f>
        <v/>
      </c>
      <c r="Q2176" s="62"/>
    </row>
    <row r="2177" customFormat="false" ht="14.25" hidden="false" customHeight="false" outlineLevel="0" collapsed="false">
      <c r="A2177" s="0" t="s">
        <v>768</v>
      </c>
      <c r="B2177" s="52" t="s">
        <v>1032</v>
      </c>
      <c r="C2177" s="52" t="s">
        <v>751</v>
      </c>
      <c r="D2177" s="53" t="n">
        <v>0.1</v>
      </c>
      <c r="E2177" s="53" t="s">
        <v>748</v>
      </c>
      <c r="F2177" s="0" t="s">
        <v>1293</v>
      </c>
      <c r="G2177" s="0" t="str">
        <f aca="false">LEFT(B2177,2)</f>
        <v>27</v>
      </c>
      <c r="H2177" s="0" t="str">
        <f aca="false">I2177&amp;"_"&amp;G2177&amp;"_"&amp;F2177</f>
        <v>Strandtudse_27_20181005_DL2018044_GladsaxeGym_SvendborgGym_FrederiksvaerkGym_koersel2</v>
      </c>
      <c r="I2177" s="61" t="str">
        <f aca="false">MID(RIGHT(B2177,LEN(B2177)-3),1,FIND("_",RIGHT(B2177,LEN(B2177)-3))-1)</f>
        <v>Strandtudse</v>
      </c>
      <c r="J2177" s="61" t="str">
        <f aca="false">TRIM(SUBSTITUTE(RIGHT(B2177,FIND(I2177,B2177)+1),"_",""))</f>
        <v>eDNA</v>
      </c>
      <c r="K2177" s="0" t="str">
        <f aca="false">IFERROR(VALUE(SUBSTITUTE(E2177,".",",")),E2177)</f>
        <v>No Ct</v>
      </c>
      <c r="L2177" s="61" t="str">
        <f aca="false">IF(J2177="PosK",SUMIFS(K:K,J:J,"PosK",H:H,H2177),"")</f>
        <v/>
      </c>
      <c r="M2177" s="61" t="str">
        <f aca="false">IF(J2177="PosK",SUMIFS(K:K,J:J,"NegK",H:H,H2177),"")</f>
        <v/>
      </c>
      <c r="N2177" s="61" t="str">
        <f aca="false">IF(J2177="PosK",SUMIFS(K:K,J:J,"eDNA",H:H,H2177),"")</f>
        <v/>
      </c>
      <c r="P2177" s="62"/>
      <c r="T2177" s="63"/>
      <c r="W2177" s="64"/>
    </row>
    <row r="2178" customFormat="false" ht="14.25" hidden="false" customHeight="false" outlineLevel="0" collapsed="false">
      <c r="A2178" s="0" t="s">
        <v>770</v>
      </c>
      <c r="B2178" s="52" t="s">
        <v>1033</v>
      </c>
      <c r="C2178" s="52" t="s">
        <v>743</v>
      </c>
      <c r="D2178" s="53" t="n">
        <v>0.1</v>
      </c>
      <c r="E2178" s="53" t="n">
        <v>32.08</v>
      </c>
      <c r="F2178" s="0" t="s">
        <v>1293</v>
      </c>
      <c r="G2178" s="0" t="str">
        <f aca="false">LEFT(B2178,2)</f>
        <v>28</v>
      </c>
      <c r="H2178" s="0" t="str">
        <f aca="false">I2178&amp;"_"&amp;G2178&amp;"_"&amp;F2178</f>
        <v>GroenbrogetTudse_28_20181005_DL2018044_GladsaxeGym_SvendborgGym_FrederiksvaerkGym_koersel2</v>
      </c>
      <c r="I2178" s="61" t="str">
        <f aca="false">MID(RIGHT(B2178,LEN(B2178)-3),1,FIND("_",RIGHT(B2178,LEN(B2178)-3))-1)</f>
        <v>GroenbrogetTudse</v>
      </c>
      <c r="J2178" s="61" t="str">
        <f aca="false">TRIM(SUBSTITUTE(RIGHT(B2178,FIND(I2178,B2178)+1),"_",""))</f>
        <v>PosK</v>
      </c>
      <c r="K2178" s="0" t="n">
        <f aca="false">IFERROR(VALUE(SUBSTITUTE(E2178,".",",")),E2178)</f>
        <v>32.08</v>
      </c>
      <c r="L2178" s="61" t="n">
        <f aca="false">IF(J2178="PosK",SUMIFS(K:K,J:J,"PosK",H:H,H2178),"")</f>
        <v>32.08</v>
      </c>
      <c r="M2178" s="61" t="n">
        <f aca="false">IF(J2178="PosK",SUMIFS(K:K,J:J,"NegK",H:H,H2178),"")</f>
        <v>0</v>
      </c>
      <c r="N2178" s="61" t="n">
        <f aca="false">IF(J2178="PosK",SUMIFS(K:K,J:J,"eDNA",H:H,H2178),"")</f>
        <v>0</v>
      </c>
      <c r="P2178" s="62" t="n">
        <f aca="false">IF(K2180="No Ct",0,K2180)</f>
        <v>0</v>
      </c>
      <c r="Q2178" s="62" t="n">
        <f aca="false">IF(K2181="No Ct",0,K2181)</f>
        <v>0</v>
      </c>
      <c r="R2178" s="0" t="str">
        <f aca="false">IF(AND(L2178&gt;0,M2178=0),"Valid","Invalid")</f>
        <v>Valid</v>
      </c>
      <c r="S2178" s="0" t="str">
        <f aca="false">IF(OR(P2178&gt;1,Q2178&gt;1),"Present","Absent")</f>
        <v>Absent</v>
      </c>
      <c r="T2178" s="63" t="str">
        <f aca="false">IF(OR(AND(P2178&gt;1,P2178&lt;41),AND(Q2178&gt;1,Q2178&lt;41)),"Ct&lt;41","Ct&gt;41")</f>
        <v>Ct&gt;41</v>
      </c>
      <c r="U2178" s="0" t="str">
        <f aca="false">I2178</f>
        <v>GroenbrogetTudse</v>
      </c>
      <c r="V2178" s="0" t="str">
        <f aca="false">MID(F2178,10,9)</f>
        <v>DL2018044</v>
      </c>
      <c r="W2178" s="64" t="str">
        <f aca="false">V2178&amp;"_"&amp;U2178&amp;"_"&amp;R2178&amp;"_"&amp;S2178&amp;"_"&amp;T2178</f>
        <v>DL2018044_GroenbrogetTudse_Valid_Absent_Ct&gt;41</v>
      </c>
    </row>
    <row r="2179" customFormat="false" ht="14.25" hidden="false" customHeight="false" outlineLevel="0" collapsed="false">
      <c r="A2179" s="0" t="s">
        <v>772</v>
      </c>
      <c r="B2179" s="52" t="s">
        <v>1034</v>
      </c>
      <c r="C2179" s="52" t="s">
        <v>747</v>
      </c>
      <c r="D2179" s="53" t="n">
        <v>0.1</v>
      </c>
      <c r="E2179" s="53" t="s">
        <v>748</v>
      </c>
      <c r="F2179" s="0" t="s">
        <v>1293</v>
      </c>
      <c r="G2179" s="0" t="str">
        <f aca="false">LEFT(B2179,2)</f>
        <v>28</v>
      </c>
      <c r="H2179" s="0" t="str">
        <f aca="false">I2179&amp;"_"&amp;G2179&amp;"_"&amp;F2179</f>
        <v>GroenbrogetTudse_28_20181005_DL2018044_GladsaxeGym_SvendborgGym_FrederiksvaerkGym_koersel2</v>
      </c>
      <c r="I2179" s="61" t="str">
        <f aca="false">MID(RIGHT(B2179,LEN(B2179)-3),1,FIND("_",RIGHT(B2179,LEN(B2179)-3))-1)</f>
        <v>GroenbrogetTudse</v>
      </c>
      <c r="J2179" s="61" t="str">
        <f aca="false">TRIM(SUBSTITUTE(RIGHT(B2179,FIND(I2179,B2179)+1),"_",""))</f>
        <v>NegK</v>
      </c>
      <c r="K2179" s="0" t="str">
        <f aca="false">IFERROR(VALUE(SUBSTITUTE(E2179,".",",")),E2179)</f>
        <v>No Ct</v>
      </c>
      <c r="L2179" s="61" t="str">
        <f aca="false">IF(J2179="PosK",SUMIFS(K:K,J:J,"PosK",H:H,H2179),"")</f>
        <v/>
      </c>
      <c r="M2179" s="61" t="str">
        <f aca="false">IF(J2179="PosK",SUMIFS(K:K,J:J,"NegK",H:H,H2179),"")</f>
        <v/>
      </c>
      <c r="N2179" s="61" t="str">
        <f aca="false">IF(J2179="PosK",SUMIFS(K:K,J:J,"eDNA",H:H,H2179),"")</f>
        <v/>
      </c>
    </row>
    <row r="2180" customFormat="false" ht="14.25" hidden="false" customHeight="false" outlineLevel="0" collapsed="false">
      <c r="A2180" s="0" t="s">
        <v>774</v>
      </c>
      <c r="B2180" s="52" t="s">
        <v>1035</v>
      </c>
      <c r="C2180" s="52" t="s">
        <v>751</v>
      </c>
      <c r="D2180" s="53" t="n">
        <v>0.1</v>
      </c>
      <c r="E2180" s="53" t="s">
        <v>748</v>
      </c>
      <c r="F2180" s="0" t="s">
        <v>1293</v>
      </c>
      <c r="G2180" s="0" t="str">
        <f aca="false">LEFT(B2180,2)</f>
        <v>28</v>
      </c>
      <c r="H2180" s="0" t="str">
        <f aca="false">I2180&amp;"_"&amp;G2180&amp;"_"&amp;F2180</f>
        <v>GroenbrogetTudse_28_20181005_DL2018044_GladsaxeGym_SvendborgGym_FrederiksvaerkGym_koersel2</v>
      </c>
      <c r="I2180" s="61" t="str">
        <f aca="false">MID(RIGHT(B2180,LEN(B2180)-3),1,FIND("_",RIGHT(B2180,LEN(B2180)-3))-1)</f>
        <v>GroenbrogetTudse</v>
      </c>
      <c r="J2180" s="61" t="str">
        <f aca="false">TRIM(SUBSTITUTE(RIGHT(B2180,FIND(I2180,B2180)+1),"_",""))</f>
        <v>eDNA</v>
      </c>
      <c r="K2180" s="0" t="str">
        <f aca="false">IFERROR(VALUE(SUBSTITUTE(E2180,".",",")),E2180)</f>
        <v>No Ct</v>
      </c>
      <c r="L2180" s="61" t="str">
        <f aca="false">IF(J2180="PosK",SUMIFS(K:K,J:J,"PosK",H:H,H2180),"")</f>
        <v/>
      </c>
      <c r="M2180" s="61" t="str">
        <f aca="false">IF(J2180="PosK",SUMIFS(K:K,J:J,"NegK",H:H,H2180),"")</f>
        <v/>
      </c>
      <c r="N2180" s="61" t="str">
        <f aca="false">IF(J2180="PosK",SUMIFS(K:K,J:J,"eDNA",H:H,H2180),"")</f>
        <v/>
      </c>
      <c r="Q2180" s="62"/>
    </row>
    <row r="2181" customFormat="false" ht="14.25" hidden="false" customHeight="false" outlineLevel="0" collapsed="false">
      <c r="A2181" s="0" t="s">
        <v>776</v>
      </c>
      <c r="B2181" s="52" t="s">
        <v>1036</v>
      </c>
      <c r="C2181" s="52" t="s">
        <v>751</v>
      </c>
      <c r="D2181" s="53" t="n">
        <v>0.1</v>
      </c>
      <c r="E2181" s="53" t="s">
        <v>748</v>
      </c>
      <c r="F2181" s="0" t="s">
        <v>1293</v>
      </c>
      <c r="G2181" s="0" t="str">
        <f aca="false">LEFT(B2181,2)</f>
        <v>28</v>
      </c>
      <c r="H2181" s="0" t="str">
        <f aca="false">I2181&amp;"_"&amp;G2181&amp;"_"&amp;F2181</f>
        <v>GroenbrogetTudse_28_20181005_DL2018044_GladsaxeGym_SvendborgGym_FrederiksvaerkGym_koersel2</v>
      </c>
      <c r="I2181" s="61" t="str">
        <f aca="false">MID(RIGHT(B2181,LEN(B2181)-3),1,FIND("_",RIGHT(B2181,LEN(B2181)-3))-1)</f>
        <v>GroenbrogetTudse</v>
      </c>
      <c r="J2181" s="61" t="str">
        <f aca="false">TRIM(SUBSTITUTE(RIGHT(B2181,FIND(I2181,B2181)+1),"_",""))</f>
        <v>eDNA</v>
      </c>
      <c r="K2181" s="0" t="str">
        <f aca="false">IFERROR(VALUE(SUBSTITUTE(E2181,".",",")),E2181)</f>
        <v>No Ct</v>
      </c>
      <c r="L2181" s="61" t="str">
        <f aca="false">IF(J2181="PosK",SUMIFS(K:K,J:J,"PosK",H:H,H2181),"")</f>
        <v/>
      </c>
      <c r="M2181" s="61" t="str">
        <f aca="false">IF(J2181="PosK",SUMIFS(K:K,J:J,"NegK",H:H,H2181),"")</f>
        <v/>
      </c>
      <c r="N2181" s="61" t="str">
        <f aca="false">IF(J2181="PosK",SUMIFS(K:K,J:J,"eDNA",H:H,H2181),"")</f>
        <v/>
      </c>
      <c r="P2181" s="62"/>
      <c r="T2181" s="63"/>
      <c r="W2181" s="64"/>
    </row>
    <row r="2182" customFormat="false" ht="14.25" hidden="false" customHeight="false" outlineLevel="0" collapsed="false">
      <c r="A2182" s="0" t="s">
        <v>778</v>
      </c>
      <c r="B2182" s="52" t="s">
        <v>1037</v>
      </c>
      <c r="C2182" s="52" t="s">
        <v>743</v>
      </c>
      <c r="D2182" s="53" t="n">
        <v>0.1</v>
      </c>
      <c r="E2182" s="53" t="n">
        <v>26.78</v>
      </c>
      <c r="F2182" s="0" t="s">
        <v>1293</v>
      </c>
      <c r="G2182" s="0" t="str">
        <f aca="false">LEFT(B2182,2)</f>
        <v>29</v>
      </c>
      <c r="H2182" s="0" t="str">
        <f aca="false">I2182&amp;"_"&amp;G2182&amp;"_"&amp;F2182</f>
        <v>Loevfroe_29_20181005_DL2018044_GladsaxeGym_SvendborgGym_FrederiksvaerkGym_koersel2</v>
      </c>
      <c r="I2182" s="61" t="str">
        <f aca="false">MID(RIGHT(B2182,LEN(B2182)-3),1,FIND("_",RIGHT(B2182,LEN(B2182)-3))-1)</f>
        <v>Loevfroe</v>
      </c>
      <c r="J2182" s="61" t="str">
        <f aca="false">TRIM(SUBSTITUTE(RIGHT(B2182,FIND(I2182,B2182)+1),"_",""))</f>
        <v>PosK</v>
      </c>
      <c r="K2182" s="0" t="n">
        <f aca="false">IFERROR(VALUE(SUBSTITUTE(E2182,".",",")),E2182)</f>
        <v>26.78</v>
      </c>
      <c r="L2182" s="61" t="n">
        <f aca="false">IF(J2182="PosK",SUMIFS(K:K,J:J,"PosK",H:H,H2182),"")</f>
        <v>26.78</v>
      </c>
      <c r="M2182" s="61" t="n">
        <f aca="false">IF(J2182="PosK",SUMIFS(K:K,J:J,"NegK",H:H,H2182),"")</f>
        <v>0</v>
      </c>
      <c r="N2182" s="61" t="n">
        <f aca="false">IF(J2182="PosK",SUMIFS(K:K,J:J,"eDNA",H:H,H2182),"")</f>
        <v>0</v>
      </c>
      <c r="P2182" s="62" t="n">
        <f aca="false">IF(K2184="No Ct",0,K2184)</f>
        <v>0</v>
      </c>
      <c r="Q2182" s="62" t="n">
        <f aca="false">IF(K2185="No Ct",0,K2185)</f>
        <v>0</v>
      </c>
      <c r="R2182" s="0" t="str">
        <f aca="false">IF(AND(L2182&gt;0,M2182=0),"Valid","Invalid")</f>
        <v>Valid</v>
      </c>
      <c r="S2182" s="0" t="str">
        <f aca="false">IF(OR(P2182&gt;1,Q2182&gt;1),"Present","Absent")</f>
        <v>Absent</v>
      </c>
      <c r="T2182" s="63" t="str">
        <f aca="false">IF(OR(AND(P2182&gt;1,P2182&lt;41),AND(Q2182&gt;1,Q2182&lt;41)),"Ct&lt;41","Ct&gt;41")</f>
        <v>Ct&gt;41</v>
      </c>
      <c r="U2182" s="0" t="str">
        <f aca="false">I2182</f>
        <v>Loevfroe</v>
      </c>
      <c r="V2182" s="0" t="str">
        <f aca="false">MID(F2182,10,9)</f>
        <v>DL2018044</v>
      </c>
      <c r="W2182" s="64" t="str">
        <f aca="false">V2182&amp;"_"&amp;U2182&amp;"_"&amp;R2182&amp;"_"&amp;S2182&amp;"_"&amp;T2182</f>
        <v>DL2018044_Loevfroe_Valid_Absent_Ct&gt;41</v>
      </c>
    </row>
    <row r="2183" customFormat="false" ht="14.25" hidden="false" customHeight="false" outlineLevel="0" collapsed="false">
      <c r="A2183" s="0" t="s">
        <v>780</v>
      </c>
      <c r="B2183" s="52" t="s">
        <v>1038</v>
      </c>
      <c r="C2183" s="52" t="s">
        <v>747</v>
      </c>
      <c r="D2183" s="53" t="n">
        <v>0.1</v>
      </c>
      <c r="E2183" s="53" t="s">
        <v>748</v>
      </c>
      <c r="F2183" s="0" t="s">
        <v>1293</v>
      </c>
      <c r="G2183" s="0" t="str">
        <f aca="false">LEFT(B2183,2)</f>
        <v>29</v>
      </c>
      <c r="H2183" s="0" t="str">
        <f aca="false">I2183&amp;"_"&amp;G2183&amp;"_"&amp;F2183</f>
        <v>Loevfroe_29_20181005_DL2018044_GladsaxeGym_SvendborgGym_FrederiksvaerkGym_koersel2</v>
      </c>
      <c r="I2183" s="61" t="str">
        <f aca="false">MID(RIGHT(B2183,LEN(B2183)-3),1,FIND("_",RIGHT(B2183,LEN(B2183)-3))-1)</f>
        <v>Loevfroe</v>
      </c>
      <c r="J2183" s="61" t="str">
        <f aca="false">TRIM(SUBSTITUTE(RIGHT(B2183,FIND(I2183,B2183)+1),"_",""))</f>
        <v>NegK</v>
      </c>
      <c r="K2183" s="0" t="str">
        <f aca="false">IFERROR(VALUE(SUBSTITUTE(E2183,".",",")),E2183)</f>
        <v>No Ct</v>
      </c>
      <c r="L2183" s="61" t="str">
        <f aca="false">IF(J2183="PosK",SUMIFS(K:K,J:J,"PosK",H:H,H2183),"")</f>
        <v/>
      </c>
      <c r="M2183" s="61" t="str">
        <f aca="false">IF(J2183="PosK",SUMIFS(K:K,J:J,"NegK",H:H,H2183),"")</f>
        <v/>
      </c>
      <c r="N2183" s="61" t="str">
        <f aca="false">IF(J2183="PosK",SUMIFS(K:K,J:J,"eDNA",H:H,H2183),"")</f>
        <v/>
      </c>
    </row>
    <row r="2184" customFormat="false" ht="14.25" hidden="false" customHeight="false" outlineLevel="0" collapsed="false">
      <c r="A2184" s="0" t="s">
        <v>782</v>
      </c>
      <c r="B2184" s="52" t="s">
        <v>1039</v>
      </c>
      <c r="C2184" s="52" t="s">
        <v>751</v>
      </c>
      <c r="D2184" s="53" t="n">
        <v>0.1</v>
      </c>
      <c r="E2184" s="53" t="s">
        <v>748</v>
      </c>
      <c r="F2184" s="0" t="s">
        <v>1293</v>
      </c>
      <c r="G2184" s="0" t="str">
        <f aca="false">LEFT(B2184,2)</f>
        <v>29</v>
      </c>
      <c r="H2184" s="0" t="str">
        <f aca="false">I2184&amp;"_"&amp;G2184&amp;"_"&amp;F2184</f>
        <v>Loevfroe_29_20181005_DL2018044_GladsaxeGym_SvendborgGym_FrederiksvaerkGym_koersel2</v>
      </c>
      <c r="I2184" s="61" t="str">
        <f aca="false">MID(RIGHT(B2184,LEN(B2184)-3),1,FIND("_",RIGHT(B2184,LEN(B2184)-3))-1)</f>
        <v>Loevfroe</v>
      </c>
      <c r="J2184" s="61" t="str">
        <f aca="false">TRIM(SUBSTITUTE(RIGHT(B2184,FIND(I2184,B2184)+1),"_",""))</f>
        <v>eDNA</v>
      </c>
      <c r="K2184" s="0" t="str">
        <f aca="false">IFERROR(VALUE(SUBSTITUTE(E2184,".",",")),E2184)</f>
        <v>No Ct</v>
      </c>
      <c r="L2184" s="61" t="str">
        <f aca="false">IF(J2184="PosK",SUMIFS(K:K,J:J,"PosK",H:H,H2184),"")</f>
        <v/>
      </c>
      <c r="M2184" s="61" t="str">
        <f aca="false">IF(J2184="PosK",SUMIFS(K:K,J:J,"NegK",H:H,H2184),"")</f>
        <v/>
      </c>
      <c r="N2184" s="61" t="str">
        <f aca="false">IF(J2184="PosK",SUMIFS(K:K,J:J,"eDNA",H:H,H2184),"")</f>
        <v/>
      </c>
      <c r="Q2184" s="62"/>
    </row>
    <row r="2185" customFormat="false" ht="14.25" hidden="false" customHeight="false" outlineLevel="0" collapsed="false">
      <c r="A2185" s="0" t="s">
        <v>784</v>
      </c>
      <c r="B2185" s="52" t="s">
        <v>1040</v>
      </c>
      <c r="C2185" s="52" t="s">
        <v>751</v>
      </c>
      <c r="D2185" s="53" t="n">
        <v>0.1</v>
      </c>
      <c r="E2185" s="53" t="s">
        <v>748</v>
      </c>
      <c r="F2185" s="0" t="s">
        <v>1293</v>
      </c>
      <c r="G2185" s="0" t="str">
        <f aca="false">LEFT(B2185,2)</f>
        <v>29</v>
      </c>
      <c r="H2185" s="0" t="str">
        <f aca="false">I2185&amp;"_"&amp;G2185&amp;"_"&amp;F2185</f>
        <v>Loevfroe_29_20181005_DL2018044_GladsaxeGym_SvendborgGym_FrederiksvaerkGym_koersel2</v>
      </c>
      <c r="I2185" s="61" t="str">
        <f aca="false">MID(RIGHT(B2185,LEN(B2185)-3),1,FIND("_",RIGHT(B2185,LEN(B2185)-3))-1)</f>
        <v>Loevfroe</v>
      </c>
      <c r="J2185" s="61" t="str">
        <f aca="false">TRIM(SUBSTITUTE(RIGHT(B2185,FIND(I2185,B2185)+1),"_",""))</f>
        <v>eDNA</v>
      </c>
      <c r="K2185" s="0" t="str">
        <f aca="false">IFERROR(VALUE(SUBSTITUTE(E2185,".",",")),E2185)</f>
        <v>No Ct</v>
      </c>
      <c r="L2185" s="61" t="str">
        <f aca="false">IF(J2185="PosK",SUMIFS(K:K,J:J,"PosK",H:H,H2185),"")</f>
        <v/>
      </c>
      <c r="M2185" s="61" t="str">
        <f aca="false">IF(J2185="PosK",SUMIFS(K:K,J:J,"NegK",H:H,H2185),"")</f>
        <v/>
      </c>
      <c r="N2185" s="61" t="str">
        <f aca="false">IF(J2185="PosK",SUMIFS(K:K,J:J,"eDNA",H:H,H2185),"")</f>
        <v/>
      </c>
      <c r="P2185" s="62"/>
      <c r="T2185" s="63"/>
      <c r="W2185" s="64"/>
    </row>
    <row r="2186" customFormat="false" ht="14.25" hidden="false" customHeight="false" outlineLevel="0" collapsed="false">
      <c r="A2186" s="0" t="s">
        <v>786</v>
      </c>
      <c r="B2186" s="52" t="s">
        <v>1041</v>
      </c>
      <c r="C2186" s="52" t="s">
        <v>743</v>
      </c>
      <c r="D2186" s="53" t="n">
        <v>0.1</v>
      </c>
      <c r="E2186" s="53" t="n">
        <v>27.8</v>
      </c>
      <c r="F2186" s="0" t="s">
        <v>1293</v>
      </c>
      <c r="G2186" s="0" t="str">
        <f aca="false">LEFT(B2186,2)</f>
        <v>30</v>
      </c>
      <c r="H2186" s="0" t="str">
        <f aca="false">I2186&amp;"_"&amp;G2186&amp;"_"&amp;F2186</f>
        <v>Klokkefroe_30_20181005_DL2018044_GladsaxeGym_SvendborgGym_FrederiksvaerkGym_koersel2</v>
      </c>
      <c r="I2186" s="61" t="str">
        <f aca="false">MID(RIGHT(B2186,LEN(B2186)-3),1,FIND("_",RIGHT(B2186,LEN(B2186)-3))-1)</f>
        <v>Klokkefroe</v>
      </c>
      <c r="J2186" s="61" t="str">
        <f aca="false">TRIM(SUBSTITUTE(RIGHT(B2186,FIND(I2186,B2186)+1),"_",""))</f>
        <v>PosK</v>
      </c>
      <c r="K2186" s="0" t="n">
        <f aca="false">IFERROR(VALUE(SUBSTITUTE(E2186,".",",")),E2186)</f>
        <v>27.8</v>
      </c>
      <c r="L2186" s="61" t="n">
        <f aca="false">IF(J2186="PosK",SUMIFS(K:K,J:J,"PosK",H:H,H2186),"")</f>
        <v>27.8</v>
      </c>
      <c r="M2186" s="61" t="n">
        <f aca="false">IF(J2186="PosK",SUMIFS(K:K,J:J,"NegK",H:H,H2186),"")</f>
        <v>0</v>
      </c>
      <c r="N2186" s="61" t="n">
        <f aca="false">IF(J2186="PosK",SUMIFS(K:K,J:J,"eDNA",H:H,H2186),"")</f>
        <v>0</v>
      </c>
      <c r="P2186" s="62" t="n">
        <f aca="false">IF(K2188="No Ct",0,K2188)</f>
        <v>0</v>
      </c>
      <c r="Q2186" s="62" t="n">
        <f aca="false">IF(K2189="No Ct",0,K2189)</f>
        <v>0</v>
      </c>
      <c r="R2186" s="0" t="str">
        <f aca="false">IF(AND(L2186&gt;0,M2186=0),"Valid","Invalid")</f>
        <v>Valid</v>
      </c>
      <c r="S2186" s="0" t="str">
        <f aca="false">IF(OR(P2186&gt;1,Q2186&gt;1),"Present","Absent")</f>
        <v>Absent</v>
      </c>
      <c r="T2186" s="63" t="str">
        <f aca="false">IF(OR(AND(P2186&gt;1,P2186&lt;41),AND(Q2186&gt;1,Q2186&lt;41)),"Ct&lt;41","Ct&gt;41")</f>
        <v>Ct&gt;41</v>
      </c>
      <c r="U2186" s="0" t="str">
        <f aca="false">I2186</f>
        <v>Klokkefroe</v>
      </c>
      <c r="V2186" s="0" t="str">
        <f aca="false">MID(F2186,10,9)</f>
        <v>DL2018044</v>
      </c>
      <c r="W2186" s="64" t="str">
        <f aca="false">V2186&amp;"_"&amp;U2186&amp;"_"&amp;R2186&amp;"_"&amp;S2186&amp;"_"&amp;T2186</f>
        <v>DL2018044_Klokkefroe_Valid_Absent_Ct&gt;41</v>
      </c>
    </row>
    <row r="2187" customFormat="false" ht="14.25" hidden="false" customHeight="false" outlineLevel="0" collapsed="false">
      <c r="A2187" s="0" t="s">
        <v>788</v>
      </c>
      <c r="B2187" s="52" t="s">
        <v>1042</v>
      </c>
      <c r="C2187" s="52" t="s">
        <v>747</v>
      </c>
      <c r="D2187" s="53" t="n">
        <v>0.1</v>
      </c>
      <c r="E2187" s="53" t="s">
        <v>748</v>
      </c>
      <c r="F2187" s="0" t="s">
        <v>1293</v>
      </c>
      <c r="G2187" s="0" t="str">
        <f aca="false">LEFT(B2187,2)</f>
        <v>30</v>
      </c>
      <c r="H2187" s="0" t="str">
        <f aca="false">I2187&amp;"_"&amp;G2187&amp;"_"&amp;F2187</f>
        <v>Klokkefroe_30_20181005_DL2018044_GladsaxeGym_SvendborgGym_FrederiksvaerkGym_koersel2</v>
      </c>
      <c r="I2187" s="61" t="str">
        <f aca="false">MID(RIGHT(B2187,LEN(B2187)-3),1,FIND("_",RIGHT(B2187,LEN(B2187)-3))-1)</f>
        <v>Klokkefroe</v>
      </c>
      <c r="J2187" s="61" t="str">
        <f aca="false">TRIM(SUBSTITUTE(RIGHT(B2187,FIND(I2187,B2187)+1),"_",""))</f>
        <v>NegK</v>
      </c>
      <c r="K2187" s="0" t="str">
        <f aca="false">IFERROR(VALUE(SUBSTITUTE(E2187,".",",")),E2187)</f>
        <v>No Ct</v>
      </c>
      <c r="L2187" s="61" t="str">
        <f aca="false">IF(J2187="PosK",SUMIFS(K:K,J:J,"PosK",H:H,H2187),"")</f>
        <v/>
      </c>
      <c r="M2187" s="61" t="str">
        <f aca="false">IF(J2187="PosK",SUMIFS(K:K,J:J,"NegK",H:H,H2187),"")</f>
        <v/>
      </c>
      <c r="N2187" s="61" t="str">
        <f aca="false">IF(J2187="PosK",SUMIFS(K:K,J:J,"eDNA",H:H,H2187),"")</f>
        <v/>
      </c>
    </row>
    <row r="2188" customFormat="false" ht="14.25" hidden="false" customHeight="false" outlineLevel="0" collapsed="false">
      <c r="A2188" s="0" t="s">
        <v>790</v>
      </c>
      <c r="B2188" s="52" t="s">
        <v>1043</v>
      </c>
      <c r="C2188" s="52" t="s">
        <v>751</v>
      </c>
      <c r="D2188" s="53" t="n">
        <v>0.1</v>
      </c>
      <c r="E2188" s="53" t="s">
        <v>748</v>
      </c>
      <c r="F2188" s="0" t="s">
        <v>1293</v>
      </c>
      <c r="G2188" s="0" t="str">
        <f aca="false">LEFT(B2188,2)</f>
        <v>30</v>
      </c>
      <c r="H2188" s="0" t="str">
        <f aca="false">I2188&amp;"_"&amp;G2188&amp;"_"&amp;F2188</f>
        <v>Klokkefroe_30_20181005_DL2018044_GladsaxeGym_SvendborgGym_FrederiksvaerkGym_koersel2</v>
      </c>
      <c r="I2188" s="61" t="str">
        <f aca="false">MID(RIGHT(B2188,LEN(B2188)-3),1,FIND("_",RIGHT(B2188,LEN(B2188)-3))-1)</f>
        <v>Klokkefroe</v>
      </c>
      <c r="J2188" s="61" t="str">
        <f aca="false">TRIM(SUBSTITUTE(RIGHT(B2188,FIND(I2188,B2188)+1),"_",""))</f>
        <v>eDNA</v>
      </c>
      <c r="K2188" s="0" t="str">
        <f aca="false">IFERROR(VALUE(SUBSTITUTE(E2188,".",",")),E2188)</f>
        <v>No Ct</v>
      </c>
      <c r="L2188" s="61" t="str">
        <f aca="false">IF(J2188="PosK",SUMIFS(K:K,J:J,"PosK",H:H,H2188),"")</f>
        <v/>
      </c>
      <c r="M2188" s="61" t="str">
        <f aca="false">IF(J2188="PosK",SUMIFS(K:K,J:J,"NegK",H:H,H2188),"")</f>
        <v/>
      </c>
      <c r="N2188" s="61" t="str">
        <f aca="false">IF(J2188="PosK",SUMIFS(K:K,J:J,"eDNA",H:H,H2188),"")</f>
        <v/>
      </c>
      <c r="Q2188" s="62"/>
    </row>
    <row r="2189" customFormat="false" ht="14.25" hidden="false" customHeight="false" outlineLevel="0" collapsed="false">
      <c r="A2189" s="0" t="s">
        <v>792</v>
      </c>
      <c r="B2189" s="52" t="s">
        <v>1044</v>
      </c>
      <c r="C2189" s="52" t="s">
        <v>751</v>
      </c>
      <c r="D2189" s="53" t="n">
        <v>0.1</v>
      </c>
      <c r="E2189" s="53" t="s">
        <v>748</v>
      </c>
      <c r="F2189" s="0" t="s">
        <v>1293</v>
      </c>
      <c r="G2189" s="0" t="str">
        <f aca="false">LEFT(B2189,2)</f>
        <v>30</v>
      </c>
      <c r="H2189" s="0" t="str">
        <f aca="false">I2189&amp;"_"&amp;G2189&amp;"_"&amp;F2189</f>
        <v>Klokkefroe_30_20181005_DL2018044_GladsaxeGym_SvendborgGym_FrederiksvaerkGym_koersel2</v>
      </c>
      <c r="I2189" s="61" t="str">
        <f aca="false">MID(RIGHT(B2189,LEN(B2189)-3),1,FIND("_",RIGHT(B2189,LEN(B2189)-3))-1)</f>
        <v>Klokkefroe</v>
      </c>
      <c r="J2189" s="61" t="str">
        <f aca="false">TRIM(SUBSTITUTE(RIGHT(B2189,FIND(I2189,B2189)+1),"_",""))</f>
        <v>eDNA</v>
      </c>
      <c r="K2189" s="0" t="str">
        <f aca="false">IFERROR(VALUE(SUBSTITUTE(E2189,".",",")),E2189)</f>
        <v>No Ct</v>
      </c>
      <c r="L2189" s="61" t="str">
        <f aca="false">IF(J2189="PosK",SUMIFS(K:K,J:J,"PosK",H:H,H2189),"")</f>
        <v/>
      </c>
      <c r="M2189" s="61" t="str">
        <f aca="false">IF(J2189="PosK",SUMIFS(K:K,J:J,"NegK",H:H,H2189),"")</f>
        <v/>
      </c>
      <c r="N2189" s="61" t="str">
        <f aca="false">IF(J2189="PosK",SUMIFS(K:K,J:J,"eDNA",H:H,H2189),"")</f>
        <v/>
      </c>
      <c r="P2189" s="62"/>
      <c r="T2189" s="63"/>
      <c r="W2189" s="64"/>
    </row>
    <row r="2190" customFormat="false" ht="14.25" hidden="false" customHeight="false" outlineLevel="0" collapsed="false">
      <c r="A2190" s="0" t="s">
        <v>794</v>
      </c>
      <c r="B2190" s="52" t="s">
        <v>1045</v>
      </c>
      <c r="C2190" s="52" t="s">
        <v>743</v>
      </c>
      <c r="D2190" s="53" t="n">
        <v>0.1</v>
      </c>
      <c r="E2190" s="53" t="s">
        <v>748</v>
      </c>
      <c r="F2190" s="0" t="s">
        <v>1293</v>
      </c>
      <c r="G2190" s="0" t="str">
        <f aca="false">LEFT(B2190,2)</f>
        <v>31</v>
      </c>
      <c r="H2190" s="0" t="str">
        <f aca="false">I2190&amp;"_"&amp;G2190&amp;"_"&amp;F2190</f>
        <v>Bjergsalamander_31_20181005_DL2018044_GladsaxeGym_SvendborgGym_FrederiksvaerkGym_koersel2</v>
      </c>
      <c r="I2190" s="61" t="str">
        <f aca="false">MID(RIGHT(B2190,LEN(B2190)-3),1,FIND("_",RIGHT(B2190,LEN(B2190)-3))-1)</f>
        <v>Bjergsalamander</v>
      </c>
      <c r="J2190" s="61" t="str">
        <f aca="false">TRIM(SUBSTITUTE(RIGHT(B2190,FIND(I2190,B2190)+1),"_",""))</f>
        <v>PosK</v>
      </c>
      <c r="K2190" s="0" t="str">
        <f aca="false">IFERROR(VALUE(SUBSTITUTE(E2190,".",",")),E2190)</f>
        <v>No Ct</v>
      </c>
      <c r="L2190" s="61" t="n">
        <f aca="false">IF(J2190="PosK",SUMIFS(K:K,J:J,"PosK",H:H,H2190),"")</f>
        <v>0</v>
      </c>
      <c r="M2190" s="61" t="n">
        <f aca="false">IF(J2190="PosK",SUMIFS(K:K,J:J,"NegK",H:H,H2190),"")</f>
        <v>0</v>
      </c>
      <c r="N2190" s="61" t="n">
        <f aca="false">IF(J2190="PosK",SUMIFS(K:K,J:J,"eDNA",H:H,H2190),"")</f>
        <v>0</v>
      </c>
      <c r="P2190" s="62" t="n">
        <f aca="false">IF(K2192="No Ct",0,K2192)</f>
        <v>0</v>
      </c>
      <c r="Q2190" s="62" t="n">
        <f aca="false">IF(K2193="No Ct",0,K2193)</f>
        <v>0</v>
      </c>
      <c r="R2190" s="0" t="str">
        <f aca="false">IF(AND(L2190&gt;0,M2190=0),"Valid","Invalid")</f>
        <v>Invalid</v>
      </c>
      <c r="S2190" s="0" t="str">
        <f aca="false">IF(OR(P2190&gt;1,Q2190&gt;1),"Present","Absent")</f>
        <v>Absent</v>
      </c>
      <c r="T2190" s="63" t="str">
        <f aca="false">IF(OR(AND(P2190&gt;1,P2190&lt;41),AND(Q2190&gt;1,Q2190&lt;41)),"Ct&lt;41","Ct&gt;41")</f>
        <v>Ct&gt;41</v>
      </c>
      <c r="U2190" s="0" t="str">
        <f aca="false">I2190</f>
        <v>Bjergsalamander</v>
      </c>
      <c r="V2190" s="0" t="str">
        <f aca="false">MID(F2190,10,9)</f>
        <v>DL2018044</v>
      </c>
      <c r="W2190" s="64" t="str">
        <f aca="false">V2190&amp;"_"&amp;U2190&amp;"_"&amp;R2190&amp;"_"&amp;S2190&amp;"_"&amp;T2190</f>
        <v>DL2018044_Bjergsalamander_Invalid_Absent_Ct&gt;41</v>
      </c>
    </row>
    <row r="2191" customFormat="false" ht="14.25" hidden="false" customHeight="false" outlineLevel="0" collapsed="false">
      <c r="A2191" s="0" t="s">
        <v>796</v>
      </c>
      <c r="B2191" s="52" t="s">
        <v>1046</v>
      </c>
      <c r="C2191" s="52" t="s">
        <v>747</v>
      </c>
      <c r="D2191" s="53" t="n">
        <v>0.1</v>
      </c>
      <c r="E2191" s="53" t="s">
        <v>748</v>
      </c>
      <c r="F2191" s="0" t="s">
        <v>1293</v>
      </c>
      <c r="G2191" s="0" t="str">
        <f aca="false">LEFT(B2191,2)</f>
        <v>31</v>
      </c>
      <c r="H2191" s="0" t="str">
        <f aca="false">I2191&amp;"_"&amp;G2191&amp;"_"&amp;F2191</f>
        <v>Bjergsalamander_31_20181005_DL2018044_GladsaxeGym_SvendborgGym_FrederiksvaerkGym_koersel2</v>
      </c>
      <c r="I2191" s="61" t="str">
        <f aca="false">MID(RIGHT(B2191,LEN(B2191)-3),1,FIND("_",RIGHT(B2191,LEN(B2191)-3))-1)</f>
        <v>Bjergsalamander</v>
      </c>
      <c r="J2191" s="61" t="str">
        <f aca="false">TRIM(SUBSTITUTE(RIGHT(B2191,FIND(I2191,B2191)+1),"_",""))</f>
        <v>NegK</v>
      </c>
      <c r="K2191" s="0" t="str">
        <f aca="false">IFERROR(VALUE(SUBSTITUTE(E2191,".",",")),E2191)</f>
        <v>No Ct</v>
      </c>
      <c r="L2191" s="61" t="str">
        <f aca="false">IF(J2191="PosK",SUMIFS(K:K,J:J,"PosK",H:H,H2191),"")</f>
        <v/>
      </c>
      <c r="M2191" s="61" t="str">
        <f aca="false">IF(J2191="PosK",SUMIFS(K:K,J:J,"NegK",H:H,H2191),"")</f>
        <v/>
      </c>
      <c r="N2191" s="61" t="str">
        <f aca="false">IF(J2191="PosK",SUMIFS(K:K,J:J,"eDNA",H:H,H2191),"")</f>
        <v/>
      </c>
    </row>
    <row r="2192" customFormat="false" ht="14.25" hidden="false" customHeight="false" outlineLevel="0" collapsed="false">
      <c r="A2192" s="0" t="s">
        <v>798</v>
      </c>
      <c r="B2192" s="52" t="s">
        <v>1047</v>
      </c>
      <c r="C2192" s="52" t="s">
        <v>751</v>
      </c>
      <c r="D2192" s="53" t="n">
        <v>0.1</v>
      </c>
      <c r="E2192" s="53" t="s">
        <v>748</v>
      </c>
      <c r="F2192" s="0" t="s">
        <v>1293</v>
      </c>
      <c r="G2192" s="0" t="str">
        <f aca="false">LEFT(B2192,2)</f>
        <v>31</v>
      </c>
      <c r="H2192" s="0" t="str">
        <f aca="false">I2192&amp;"_"&amp;G2192&amp;"_"&amp;F2192</f>
        <v>Bjergsalamander_31_20181005_DL2018044_GladsaxeGym_SvendborgGym_FrederiksvaerkGym_koersel2</v>
      </c>
      <c r="I2192" s="61" t="str">
        <f aca="false">MID(RIGHT(B2192,LEN(B2192)-3),1,FIND("_",RIGHT(B2192,LEN(B2192)-3))-1)</f>
        <v>Bjergsalamander</v>
      </c>
      <c r="J2192" s="61" t="str">
        <f aca="false">TRIM(SUBSTITUTE(RIGHT(B2192,FIND(I2192,B2192)+1),"_",""))</f>
        <v>eDNA</v>
      </c>
      <c r="K2192" s="0" t="str">
        <f aca="false">IFERROR(VALUE(SUBSTITUTE(E2192,".",",")),E2192)</f>
        <v>No Ct</v>
      </c>
      <c r="L2192" s="61" t="str">
        <f aca="false">IF(J2192="PosK",SUMIFS(K:K,J:J,"PosK",H:H,H2192),"")</f>
        <v/>
      </c>
      <c r="M2192" s="61" t="str">
        <f aca="false">IF(J2192="PosK",SUMIFS(K:K,J:J,"NegK",H:H,H2192),"")</f>
        <v/>
      </c>
      <c r="N2192" s="61" t="str">
        <f aca="false">IF(J2192="PosK",SUMIFS(K:K,J:J,"eDNA",H:H,H2192),"")</f>
        <v/>
      </c>
      <c r="Q2192" s="62"/>
    </row>
    <row r="2193" customFormat="false" ht="14.25" hidden="false" customHeight="false" outlineLevel="0" collapsed="false">
      <c r="A2193" s="0" t="s">
        <v>800</v>
      </c>
      <c r="B2193" s="52" t="s">
        <v>1048</v>
      </c>
      <c r="C2193" s="52" t="s">
        <v>751</v>
      </c>
      <c r="D2193" s="53" t="n">
        <v>0.1</v>
      </c>
      <c r="E2193" s="53" t="s">
        <v>748</v>
      </c>
      <c r="F2193" s="0" t="s">
        <v>1293</v>
      </c>
      <c r="G2193" s="0" t="str">
        <f aca="false">LEFT(B2193,2)</f>
        <v>31</v>
      </c>
      <c r="H2193" s="0" t="str">
        <f aca="false">I2193&amp;"_"&amp;G2193&amp;"_"&amp;F2193</f>
        <v>Bjergsalamander_31_20181005_DL2018044_GladsaxeGym_SvendborgGym_FrederiksvaerkGym_koersel2</v>
      </c>
      <c r="I2193" s="61" t="str">
        <f aca="false">MID(RIGHT(B2193,LEN(B2193)-3),1,FIND("_",RIGHT(B2193,LEN(B2193)-3))-1)</f>
        <v>Bjergsalamander</v>
      </c>
      <c r="J2193" s="61" t="str">
        <f aca="false">TRIM(SUBSTITUTE(RIGHT(B2193,FIND(I2193,B2193)+1),"_",""))</f>
        <v>eDNA</v>
      </c>
      <c r="K2193" s="0" t="str">
        <f aca="false">IFERROR(VALUE(SUBSTITUTE(E2193,".",",")),E2193)</f>
        <v>No Ct</v>
      </c>
      <c r="L2193" s="61" t="str">
        <f aca="false">IF(J2193="PosK",SUMIFS(K:K,J:J,"PosK",H:H,H2193),"")</f>
        <v/>
      </c>
      <c r="M2193" s="61" t="str">
        <f aca="false">IF(J2193="PosK",SUMIFS(K:K,J:J,"NegK",H:H,H2193),"")</f>
        <v/>
      </c>
      <c r="N2193" s="61" t="str">
        <f aca="false">IF(J2193="PosK",SUMIFS(K:K,J:J,"eDNA",H:H,H2193),"")</f>
        <v/>
      </c>
      <c r="P2193" s="62"/>
      <c r="T2193" s="63"/>
      <c r="W2193" s="64"/>
    </row>
    <row r="2194" customFormat="false" ht="14.25" hidden="false" customHeight="false" outlineLevel="0" collapsed="false">
      <c r="A2194" s="0" t="s">
        <v>802</v>
      </c>
      <c r="B2194" s="52" t="s">
        <v>1049</v>
      </c>
      <c r="C2194" s="52" t="s">
        <v>743</v>
      </c>
      <c r="D2194" s="53" t="n">
        <v>0.1</v>
      </c>
      <c r="E2194" s="53" t="s">
        <v>748</v>
      </c>
      <c r="F2194" s="0" t="s">
        <v>1293</v>
      </c>
      <c r="G2194" s="0" t="str">
        <f aca="false">LEFT(B2194,2)</f>
        <v>32</v>
      </c>
      <c r="H2194" s="0" t="str">
        <f aca="false">I2194&amp;"_"&amp;G2194&amp;"_"&amp;F2194</f>
        <v>Latterfroe_32_20181005_DL2018044_GladsaxeGym_SvendborgGym_FrederiksvaerkGym_koersel2</v>
      </c>
      <c r="I2194" s="61" t="str">
        <f aca="false">MID(RIGHT(B2194,LEN(B2194)-3),1,FIND("_",RIGHT(B2194,LEN(B2194)-3))-1)</f>
        <v>Latterfroe</v>
      </c>
      <c r="J2194" s="61" t="str">
        <f aca="false">TRIM(SUBSTITUTE(RIGHT(B2194,FIND(I2194,B2194)+1),"_",""))</f>
        <v>PosK</v>
      </c>
      <c r="K2194" s="0" t="str">
        <f aca="false">IFERROR(VALUE(SUBSTITUTE(E2194,".",",")),E2194)</f>
        <v>No Ct</v>
      </c>
      <c r="L2194" s="61" t="n">
        <f aca="false">IF(J2194="PosK",SUMIFS(K:K,J:J,"PosK",H:H,H2194),"")</f>
        <v>0</v>
      </c>
      <c r="M2194" s="61" t="n">
        <f aca="false">IF(J2194="PosK",SUMIFS(K:K,J:J,"NegK",H:H,H2194),"")</f>
        <v>0</v>
      </c>
      <c r="N2194" s="61" t="n">
        <f aca="false">IF(J2194="PosK",SUMIFS(K:K,J:J,"eDNA",H:H,H2194),"")</f>
        <v>0</v>
      </c>
      <c r="P2194" s="62" t="n">
        <f aca="false">IF(K2196="No Ct",0,K2196)</f>
        <v>0</v>
      </c>
      <c r="Q2194" s="62" t="n">
        <f aca="false">IF(K2197="No Ct",0,K2197)</f>
        <v>0</v>
      </c>
      <c r="R2194" s="0" t="str">
        <f aca="false">IF(AND(L2194&gt;0,M2194=0),"Valid","Invalid")</f>
        <v>Invalid</v>
      </c>
      <c r="S2194" s="0" t="str">
        <f aca="false">IF(OR(P2194&gt;1,Q2194&gt;1),"Present","Absent")</f>
        <v>Absent</v>
      </c>
      <c r="T2194" s="63" t="str">
        <f aca="false">IF(OR(AND(P2194&gt;1,P2194&lt;41),AND(Q2194&gt;1,Q2194&lt;41)),"Ct&lt;41","Ct&gt;41")</f>
        <v>Ct&gt;41</v>
      </c>
      <c r="U2194" s="0" t="str">
        <f aca="false">I2194</f>
        <v>Latterfroe</v>
      </c>
      <c r="V2194" s="0" t="str">
        <f aca="false">MID(F2194,10,9)</f>
        <v>DL2018044</v>
      </c>
      <c r="W2194" s="64" t="str">
        <f aca="false">V2194&amp;"_"&amp;U2194&amp;"_"&amp;R2194&amp;"_"&amp;S2194&amp;"_"&amp;T2194</f>
        <v>DL2018044_Latterfroe_Invalid_Absent_Ct&gt;41</v>
      </c>
    </row>
    <row r="2195" customFormat="false" ht="14.25" hidden="false" customHeight="false" outlineLevel="0" collapsed="false">
      <c r="A2195" s="0" t="s">
        <v>804</v>
      </c>
      <c r="B2195" s="52" t="s">
        <v>1050</v>
      </c>
      <c r="C2195" s="52" t="s">
        <v>747</v>
      </c>
      <c r="D2195" s="53" t="n">
        <v>0.1</v>
      </c>
      <c r="E2195" s="53" t="s">
        <v>748</v>
      </c>
      <c r="F2195" s="0" t="s">
        <v>1293</v>
      </c>
      <c r="G2195" s="0" t="str">
        <f aca="false">LEFT(B2195,2)</f>
        <v>32</v>
      </c>
      <c r="H2195" s="0" t="str">
        <f aca="false">I2195&amp;"_"&amp;G2195&amp;"_"&amp;F2195</f>
        <v>Latterfroe_32_20181005_DL2018044_GladsaxeGym_SvendborgGym_FrederiksvaerkGym_koersel2</v>
      </c>
      <c r="I2195" s="61" t="str">
        <f aca="false">MID(RIGHT(B2195,LEN(B2195)-3),1,FIND("_",RIGHT(B2195,LEN(B2195)-3))-1)</f>
        <v>Latterfroe</v>
      </c>
      <c r="J2195" s="61" t="str">
        <f aca="false">TRIM(SUBSTITUTE(RIGHT(B2195,FIND(I2195,B2195)+1),"_",""))</f>
        <v>NegK</v>
      </c>
      <c r="K2195" s="0" t="str">
        <f aca="false">IFERROR(VALUE(SUBSTITUTE(E2195,".",",")),E2195)</f>
        <v>No Ct</v>
      </c>
      <c r="L2195" s="61" t="str">
        <f aca="false">IF(J2195="PosK",SUMIFS(K:K,J:J,"PosK",H:H,H2195),"")</f>
        <v/>
      </c>
      <c r="M2195" s="61" t="str">
        <f aca="false">IF(J2195="PosK",SUMIFS(K:K,J:J,"NegK",H:H,H2195),"")</f>
        <v/>
      </c>
      <c r="N2195" s="61" t="str">
        <f aca="false">IF(J2195="PosK",SUMIFS(K:K,J:J,"eDNA",H:H,H2195),"")</f>
        <v/>
      </c>
    </row>
    <row r="2196" customFormat="false" ht="14.25" hidden="false" customHeight="false" outlineLevel="0" collapsed="false">
      <c r="A2196" s="0" t="s">
        <v>806</v>
      </c>
      <c r="B2196" s="52" t="s">
        <v>1051</v>
      </c>
      <c r="C2196" s="52" t="s">
        <v>751</v>
      </c>
      <c r="D2196" s="53" t="n">
        <v>0.1</v>
      </c>
      <c r="E2196" s="53" t="s">
        <v>748</v>
      </c>
      <c r="F2196" s="0" t="s">
        <v>1293</v>
      </c>
      <c r="G2196" s="0" t="str">
        <f aca="false">LEFT(B2196,2)</f>
        <v>32</v>
      </c>
      <c r="H2196" s="0" t="str">
        <f aca="false">I2196&amp;"_"&amp;G2196&amp;"_"&amp;F2196</f>
        <v>Latterfroe_32_20181005_DL2018044_GladsaxeGym_SvendborgGym_FrederiksvaerkGym_koersel2</v>
      </c>
      <c r="I2196" s="61" t="str">
        <f aca="false">MID(RIGHT(B2196,LEN(B2196)-3),1,FIND("_",RIGHT(B2196,LEN(B2196)-3))-1)</f>
        <v>Latterfroe</v>
      </c>
      <c r="J2196" s="61" t="str">
        <f aca="false">TRIM(SUBSTITUTE(RIGHT(B2196,FIND(I2196,B2196)+1),"_",""))</f>
        <v>eDNA</v>
      </c>
      <c r="K2196" s="0" t="str">
        <f aca="false">IFERROR(VALUE(SUBSTITUTE(E2196,".",",")),E2196)</f>
        <v>No Ct</v>
      </c>
      <c r="L2196" s="61" t="str">
        <f aca="false">IF(J2196="PosK",SUMIFS(K:K,J:J,"PosK",H:H,H2196),"")</f>
        <v/>
      </c>
      <c r="M2196" s="61" t="str">
        <f aca="false">IF(J2196="PosK",SUMIFS(K:K,J:J,"NegK",H:H,H2196),"")</f>
        <v/>
      </c>
      <c r="N2196" s="61" t="str">
        <f aca="false">IF(J2196="PosK",SUMIFS(K:K,J:J,"eDNA",H:H,H2196),"")</f>
        <v/>
      </c>
      <c r="Q2196" s="62"/>
    </row>
    <row r="2197" customFormat="false" ht="14.25" hidden="false" customHeight="false" outlineLevel="0" collapsed="false">
      <c r="A2197" s="0" t="s">
        <v>808</v>
      </c>
      <c r="B2197" s="52" t="s">
        <v>1052</v>
      </c>
      <c r="C2197" s="52" t="s">
        <v>751</v>
      </c>
      <c r="D2197" s="53" t="n">
        <v>0.1</v>
      </c>
      <c r="E2197" s="53" t="s">
        <v>748</v>
      </c>
      <c r="F2197" s="0" t="s">
        <v>1293</v>
      </c>
      <c r="G2197" s="0" t="str">
        <f aca="false">LEFT(B2197,2)</f>
        <v>32</v>
      </c>
      <c r="H2197" s="0" t="str">
        <f aca="false">I2197&amp;"_"&amp;G2197&amp;"_"&amp;F2197</f>
        <v>Latterfroe_32_20181005_DL2018044_GladsaxeGym_SvendborgGym_FrederiksvaerkGym_koersel2</v>
      </c>
      <c r="I2197" s="61" t="str">
        <f aca="false">MID(RIGHT(B2197,LEN(B2197)-3),1,FIND("_",RIGHT(B2197,LEN(B2197)-3))-1)</f>
        <v>Latterfroe</v>
      </c>
      <c r="J2197" s="61" t="str">
        <f aca="false">TRIM(SUBSTITUTE(RIGHT(B2197,FIND(I2197,B2197)+1),"_",""))</f>
        <v>eDNA</v>
      </c>
      <c r="K2197" s="0" t="str">
        <f aca="false">IFERROR(VALUE(SUBSTITUTE(E2197,".",",")),E2197)</f>
        <v>No Ct</v>
      </c>
      <c r="L2197" s="61" t="str">
        <f aca="false">IF(J2197="PosK",SUMIFS(K:K,J:J,"PosK",H:H,H2197),"")</f>
        <v/>
      </c>
      <c r="M2197" s="61" t="str">
        <f aca="false">IF(J2197="PosK",SUMIFS(K:K,J:J,"NegK",H:H,H2197),"")</f>
        <v/>
      </c>
      <c r="N2197" s="61" t="str">
        <f aca="false">IF(J2197="PosK",SUMIFS(K:K,J:J,"eDNA",H:H,H2197),"")</f>
        <v/>
      </c>
      <c r="P2197" s="62"/>
      <c r="T2197" s="63"/>
      <c r="W2197" s="64"/>
    </row>
    <row r="2198" customFormat="false" ht="14.25" hidden="false" customHeight="false" outlineLevel="0" collapsed="false">
      <c r="A2198" s="0" t="s">
        <v>810</v>
      </c>
      <c r="B2198" s="52" t="s">
        <v>1228</v>
      </c>
      <c r="C2198" s="52" t="s">
        <v>743</v>
      </c>
      <c r="D2198" s="53" t="n">
        <v>0.1</v>
      </c>
      <c r="E2198" s="53" t="n">
        <v>33.08</v>
      </c>
      <c r="F2198" s="0" t="s">
        <v>1293</v>
      </c>
      <c r="G2198" s="0" t="str">
        <f aca="false">LEFT(B2198,2)</f>
        <v>33</v>
      </c>
      <c r="H2198" s="0" t="str">
        <f aca="false">I2198&amp;"_"&amp;G2198&amp;"_"&amp;F2198</f>
        <v>KortbenetGroenFroe_33_20181005_DL2018044_GladsaxeGym_SvendborgGym_FrederiksvaerkGym_koersel2</v>
      </c>
      <c r="I2198" s="61" t="str">
        <f aca="false">MID(RIGHT(B2198,LEN(B2198)-3),1,FIND("_",RIGHT(B2198,LEN(B2198)-3))-1)</f>
        <v>KortbenetGroenFroe</v>
      </c>
      <c r="J2198" s="61" t="str">
        <f aca="false">TRIM(SUBSTITUTE(RIGHT(B2198,FIND(I2198,B2198)+1),"_",""))</f>
        <v>PosK</v>
      </c>
      <c r="K2198" s="0" t="n">
        <f aca="false">IFERROR(VALUE(SUBSTITUTE(E2198,".",",")),E2198)</f>
        <v>33.08</v>
      </c>
      <c r="L2198" s="61" t="n">
        <f aca="false">IF(J2198="PosK",SUMIFS(K:K,J:J,"PosK",H:H,H2198),"")</f>
        <v>33.08</v>
      </c>
      <c r="M2198" s="61" t="n">
        <f aca="false">IF(J2198="PosK",SUMIFS(K:K,J:J,"NegK",H:H,H2198),"")</f>
        <v>0</v>
      </c>
      <c r="N2198" s="61" t="n">
        <f aca="false">IF(J2198="PosK",SUMIFS(K:K,J:J,"eDNA",H:H,H2198),"")</f>
        <v>0</v>
      </c>
      <c r="P2198" s="62" t="n">
        <f aca="false">IF(K2200="No Ct",0,K2200)</f>
        <v>0</v>
      </c>
      <c r="Q2198" s="62" t="n">
        <f aca="false">IF(K2201="No Ct",0,K2201)</f>
        <v>0</v>
      </c>
      <c r="R2198" s="0" t="str">
        <f aca="false">IF(AND(L2198&gt;0,M2198=0),"Valid","Invalid")</f>
        <v>Valid</v>
      </c>
      <c r="S2198" s="0" t="str">
        <f aca="false">IF(OR(P2198&gt;1,Q2198&gt;1),"Present","Absent")</f>
        <v>Absent</v>
      </c>
      <c r="T2198" s="63" t="str">
        <f aca="false">IF(OR(AND(P2198&gt;1,P2198&lt;41),AND(Q2198&gt;1,Q2198&lt;41)),"Ct&lt;41","Ct&gt;41")</f>
        <v>Ct&gt;41</v>
      </c>
      <c r="U2198" s="0" t="str">
        <f aca="false">I2198</f>
        <v>KortbenetGroenFroe</v>
      </c>
      <c r="V2198" s="0" t="str">
        <f aca="false">MID(F2198,10,9)</f>
        <v>DL2018044</v>
      </c>
      <c r="W2198" s="64" t="str">
        <f aca="false">V2198&amp;"_"&amp;U2198&amp;"_"&amp;R2198&amp;"_"&amp;S2198&amp;"_"&amp;T2198</f>
        <v>DL2018044_KortbenetGroenFroe_Valid_Absent_Ct&gt;41</v>
      </c>
    </row>
    <row r="2199" customFormat="false" ht="14.25" hidden="false" customHeight="false" outlineLevel="0" collapsed="false">
      <c r="A2199" s="0" t="s">
        <v>812</v>
      </c>
      <c r="B2199" s="52" t="s">
        <v>1229</v>
      </c>
      <c r="C2199" s="52" t="s">
        <v>747</v>
      </c>
      <c r="D2199" s="53" t="n">
        <v>0.1</v>
      </c>
      <c r="E2199" s="53" t="s">
        <v>748</v>
      </c>
      <c r="F2199" s="0" t="s">
        <v>1293</v>
      </c>
      <c r="G2199" s="0" t="str">
        <f aca="false">LEFT(B2199,2)</f>
        <v>33</v>
      </c>
      <c r="H2199" s="0" t="str">
        <f aca="false">I2199&amp;"_"&amp;G2199&amp;"_"&amp;F2199</f>
        <v>KortbenetGroenFroe_33_20181005_DL2018044_GladsaxeGym_SvendborgGym_FrederiksvaerkGym_koersel2</v>
      </c>
      <c r="I2199" s="61" t="str">
        <f aca="false">MID(RIGHT(B2199,LEN(B2199)-3),1,FIND("_",RIGHT(B2199,LEN(B2199)-3))-1)</f>
        <v>KortbenetGroenFroe</v>
      </c>
      <c r="J2199" s="61" t="str">
        <f aca="false">TRIM(SUBSTITUTE(RIGHT(B2199,FIND(I2199,B2199)+1),"_",""))</f>
        <v>NegK</v>
      </c>
      <c r="K2199" s="0" t="str">
        <f aca="false">IFERROR(VALUE(SUBSTITUTE(E2199,".",",")),E2199)</f>
        <v>No Ct</v>
      </c>
      <c r="L2199" s="61" t="str">
        <f aca="false">IF(J2199="PosK",SUMIFS(K:K,J:J,"PosK",H:H,H2199),"")</f>
        <v/>
      </c>
      <c r="M2199" s="61" t="str">
        <f aca="false">IF(J2199="PosK",SUMIFS(K:K,J:J,"NegK",H:H,H2199),"")</f>
        <v/>
      </c>
      <c r="N2199" s="61" t="str">
        <f aca="false">IF(J2199="PosK",SUMIFS(K:K,J:J,"eDNA",H:H,H2199),"")</f>
        <v/>
      </c>
    </row>
    <row r="2200" customFormat="false" ht="14.25" hidden="false" customHeight="false" outlineLevel="0" collapsed="false">
      <c r="A2200" s="0" t="s">
        <v>814</v>
      </c>
      <c r="B2200" s="52" t="s">
        <v>1230</v>
      </c>
      <c r="C2200" s="52" t="s">
        <v>751</v>
      </c>
      <c r="D2200" s="53" t="n">
        <v>0.1</v>
      </c>
      <c r="E2200" s="53" t="s">
        <v>748</v>
      </c>
      <c r="F2200" s="0" t="s">
        <v>1293</v>
      </c>
      <c r="G2200" s="0" t="str">
        <f aca="false">LEFT(B2200,2)</f>
        <v>33</v>
      </c>
      <c r="H2200" s="0" t="str">
        <f aca="false">I2200&amp;"_"&amp;G2200&amp;"_"&amp;F2200</f>
        <v>KortbenetGroenFroe_33_20181005_DL2018044_GladsaxeGym_SvendborgGym_FrederiksvaerkGym_koersel2</v>
      </c>
      <c r="I2200" s="61" t="str">
        <f aca="false">MID(RIGHT(B2200,LEN(B2200)-3),1,FIND("_",RIGHT(B2200,LEN(B2200)-3))-1)</f>
        <v>KortbenetGroenFroe</v>
      </c>
      <c r="J2200" s="61" t="str">
        <f aca="false">TRIM(SUBSTITUTE(RIGHT(B2200,FIND(I2200,B2200)+1),"_",""))</f>
        <v>eDNA</v>
      </c>
      <c r="K2200" s="0" t="str">
        <f aca="false">IFERROR(VALUE(SUBSTITUTE(E2200,".",",")),E2200)</f>
        <v>No Ct</v>
      </c>
      <c r="L2200" s="61" t="str">
        <f aca="false">IF(J2200="PosK",SUMIFS(K:K,J:J,"PosK",H:H,H2200),"")</f>
        <v/>
      </c>
      <c r="M2200" s="61" t="str">
        <f aca="false">IF(J2200="PosK",SUMIFS(K:K,J:J,"NegK",H:H,H2200),"")</f>
        <v/>
      </c>
      <c r="N2200" s="61" t="str">
        <f aca="false">IF(J2200="PosK",SUMIFS(K:K,J:J,"eDNA",H:H,H2200),"")</f>
        <v/>
      </c>
      <c r="Q2200" s="62"/>
    </row>
    <row r="2201" customFormat="false" ht="14.25" hidden="false" customHeight="false" outlineLevel="0" collapsed="false">
      <c r="A2201" s="0" t="s">
        <v>816</v>
      </c>
      <c r="B2201" s="52" t="s">
        <v>1231</v>
      </c>
      <c r="C2201" s="52" t="s">
        <v>751</v>
      </c>
      <c r="D2201" s="53" t="n">
        <v>0.1</v>
      </c>
      <c r="E2201" s="53" t="s">
        <v>748</v>
      </c>
      <c r="F2201" s="0" t="s">
        <v>1293</v>
      </c>
      <c r="G2201" s="0" t="str">
        <f aca="false">LEFT(B2201,2)</f>
        <v>33</v>
      </c>
      <c r="H2201" s="0" t="str">
        <f aca="false">I2201&amp;"_"&amp;G2201&amp;"_"&amp;F2201</f>
        <v>KortbenetGroenFroe_33_20181005_DL2018044_GladsaxeGym_SvendborgGym_FrederiksvaerkGym_koersel2</v>
      </c>
      <c r="I2201" s="61" t="str">
        <f aca="false">MID(RIGHT(B2201,LEN(B2201)-3),1,FIND("_",RIGHT(B2201,LEN(B2201)-3))-1)</f>
        <v>KortbenetGroenFroe</v>
      </c>
      <c r="J2201" s="61" t="str">
        <f aca="false">TRIM(SUBSTITUTE(RIGHT(B2201,FIND(I2201,B2201)+1),"_",""))</f>
        <v>eDNA</v>
      </c>
      <c r="K2201" s="0" t="str">
        <f aca="false">IFERROR(VALUE(SUBSTITUTE(E2201,".",",")),E2201)</f>
        <v>No Ct</v>
      </c>
      <c r="L2201" s="61" t="str">
        <f aca="false">IF(J2201="PosK",SUMIFS(K:K,J:J,"PosK",H:H,H2201),"")</f>
        <v/>
      </c>
      <c r="M2201" s="61" t="str">
        <f aca="false">IF(J2201="PosK",SUMIFS(K:K,J:J,"NegK",H:H,H2201),"")</f>
        <v/>
      </c>
      <c r="N2201" s="61" t="str">
        <f aca="false">IF(J2201="PosK",SUMIFS(K:K,J:J,"eDNA",H:H,H2201),"")</f>
        <v/>
      </c>
      <c r="P2201" s="62"/>
      <c r="T2201" s="63"/>
      <c r="W2201" s="64"/>
    </row>
    <row r="2202" customFormat="false" ht="14.25" hidden="false" customHeight="false" outlineLevel="0" collapsed="false">
      <c r="A2202" s="0" t="s">
        <v>818</v>
      </c>
      <c r="B2202" s="52" t="s">
        <v>1232</v>
      </c>
      <c r="C2202" s="52" t="s">
        <v>743</v>
      </c>
      <c r="D2202" s="53" t="n">
        <v>0.1</v>
      </c>
      <c r="E2202" s="53" t="s">
        <v>748</v>
      </c>
      <c r="F2202" s="0" t="s">
        <v>1293</v>
      </c>
      <c r="G2202" s="0" t="str">
        <f aca="false">LEFT(B2202,2)</f>
        <v>34</v>
      </c>
      <c r="H2202" s="0" t="str">
        <f aca="false">I2202&amp;"_"&amp;G2202&amp;"_"&amp;F2202</f>
        <v>Soelvkarusse_34_20181005_DL2018044_GladsaxeGym_SvendborgGym_FrederiksvaerkGym_koersel2</v>
      </c>
      <c r="I2202" s="61" t="str">
        <f aca="false">MID(RIGHT(B2202,LEN(B2202)-3),1,FIND("_",RIGHT(B2202,LEN(B2202)-3))-1)</f>
        <v>Soelvkarusse</v>
      </c>
      <c r="J2202" s="61" t="str">
        <f aca="false">TRIM(SUBSTITUTE(RIGHT(B2202,FIND(I2202,B2202)+1),"_",""))</f>
        <v>PosK</v>
      </c>
      <c r="K2202" s="0" t="str">
        <f aca="false">IFERROR(VALUE(SUBSTITUTE(E2202,".",",")),E2202)</f>
        <v>No Ct</v>
      </c>
      <c r="L2202" s="61" t="n">
        <f aca="false">IF(J2202="PosK",SUMIFS(K:K,J:J,"PosK",H:H,H2202),"")</f>
        <v>0</v>
      </c>
      <c r="M2202" s="61" t="n">
        <f aca="false">IF(J2202="PosK",SUMIFS(K:K,J:J,"NegK",H:H,H2202),"")</f>
        <v>0</v>
      </c>
      <c r="N2202" s="61" t="n">
        <f aca="false">IF(J2202="PosK",SUMIFS(K:K,J:J,"eDNA",H:H,H2202),"")</f>
        <v>0</v>
      </c>
      <c r="P2202" s="62" t="n">
        <f aca="false">IF(K2204="No Ct",0,K2204)</f>
        <v>0</v>
      </c>
      <c r="Q2202" s="62" t="n">
        <f aca="false">IF(K2205="No Ct",0,K2205)</f>
        <v>0</v>
      </c>
      <c r="R2202" s="0" t="str">
        <f aca="false">IF(AND(L2202&gt;0,M2202=0),"Valid","Invalid")</f>
        <v>Invalid</v>
      </c>
      <c r="S2202" s="0" t="str">
        <f aca="false">IF(OR(P2202&gt;1,Q2202&gt;1),"Present","Absent")</f>
        <v>Absent</v>
      </c>
      <c r="T2202" s="63" t="str">
        <f aca="false">IF(OR(AND(P2202&gt;1,P2202&lt;41),AND(Q2202&gt;1,Q2202&lt;41)),"Ct&lt;41","Ct&gt;41")</f>
        <v>Ct&gt;41</v>
      </c>
      <c r="U2202" s="0" t="str">
        <f aca="false">I2202</f>
        <v>Soelvkarusse</v>
      </c>
      <c r="V2202" s="0" t="str">
        <f aca="false">MID(F2202,10,9)</f>
        <v>DL2018044</v>
      </c>
      <c r="W2202" s="64" t="str">
        <f aca="false">V2202&amp;"_"&amp;U2202&amp;"_"&amp;R2202&amp;"_"&amp;S2202&amp;"_"&amp;T2202</f>
        <v>DL2018044_Soelvkarusse_Invalid_Absent_Ct&gt;41</v>
      </c>
    </row>
    <row r="2203" customFormat="false" ht="14.25" hidden="false" customHeight="false" outlineLevel="0" collapsed="false">
      <c r="A2203" s="0" t="s">
        <v>820</v>
      </c>
      <c r="B2203" s="52" t="s">
        <v>1233</v>
      </c>
      <c r="C2203" s="52" t="s">
        <v>747</v>
      </c>
      <c r="D2203" s="53" t="n">
        <v>0.1</v>
      </c>
      <c r="E2203" s="53" t="s">
        <v>748</v>
      </c>
      <c r="F2203" s="0" t="s">
        <v>1293</v>
      </c>
      <c r="G2203" s="0" t="str">
        <f aca="false">LEFT(B2203,2)</f>
        <v>34</v>
      </c>
      <c r="H2203" s="0" t="str">
        <f aca="false">I2203&amp;"_"&amp;G2203&amp;"_"&amp;F2203</f>
        <v>Soelvkarusse_34_20181005_DL2018044_GladsaxeGym_SvendborgGym_FrederiksvaerkGym_koersel2</v>
      </c>
      <c r="I2203" s="61" t="str">
        <f aca="false">MID(RIGHT(B2203,LEN(B2203)-3),1,FIND("_",RIGHT(B2203,LEN(B2203)-3))-1)</f>
        <v>Soelvkarusse</v>
      </c>
      <c r="J2203" s="61" t="str">
        <f aca="false">TRIM(SUBSTITUTE(RIGHT(B2203,FIND(I2203,B2203)+1),"_",""))</f>
        <v>NegK</v>
      </c>
      <c r="K2203" s="0" t="str">
        <f aca="false">IFERROR(VALUE(SUBSTITUTE(E2203,".",",")),E2203)</f>
        <v>No Ct</v>
      </c>
      <c r="L2203" s="61" t="str">
        <f aca="false">IF(J2203="PosK",SUMIFS(K:K,J:J,"PosK",H:H,H2203),"")</f>
        <v/>
      </c>
      <c r="M2203" s="61" t="str">
        <f aca="false">IF(J2203="PosK",SUMIFS(K:K,J:J,"NegK",H:H,H2203),"")</f>
        <v/>
      </c>
      <c r="N2203" s="61" t="str">
        <f aca="false">IF(J2203="PosK",SUMIFS(K:K,J:J,"eDNA",H:H,H2203),"")</f>
        <v/>
      </c>
    </row>
    <row r="2204" customFormat="false" ht="14.25" hidden="false" customHeight="false" outlineLevel="0" collapsed="false">
      <c r="A2204" s="0" t="s">
        <v>822</v>
      </c>
      <c r="B2204" s="52" t="s">
        <v>1234</v>
      </c>
      <c r="C2204" s="52" t="s">
        <v>751</v>
      </c>
      <c r="D2204" s="53" t="n">
        <v>0.1</v>
      </c>
      <c r="E2204" s="53" t="s">
        <v>748</v>
      </c>
      <c r="F2204" s="0" t="s">
        <v>1293</v>
      </c>
      <c r="G2204" s="0" t="str">
        <f aca="false">LEFT(B2204,2)</f>
        <v>34</v>
      </c>
      <c r="H2204" s="0" t="str">
        <f aca="false">I2204&amp;"_"&amp;G2204&amp;"_"&amp;F2204</f>
        <v>Soelvkarusse_34_20181005_DL2018044_GladsaxeGym_SvendborgGym_FrederiksvaerkGym_koersel2</v>
      </c>
      <c r="I2204" s="61" t="str">
        <f aca="false">MID(RIGHT(B2204,LEN(B2204)-3),1,FIND("_",RIGHT(B2204,LEN(B2204)-3))-1)</f>
        <v>Soelvkarusse</v>
      </c>
      <c r="J2204" s="61" t="str">
        <f aca="false">TRIM(SUBSTITUTE(RIGHT(B2204,FIND(I2204,B2204)+1),"_",""))</f>
        <v>eDNA</v>
      </c>
      <c r="K2204" s="0" t="str">
        <f aca="false">IFERROR(VALUE(SUBSTITUTE(E2204,".",",")),E2204)</f>
        <v>No Ct</v>
      </c>
      <c r="L2204" s="61" t="str">
        <f aca="false">IF(J2204="PosK",SUMIFS(K:K,J:J,"PosK",H:H,H2204),"")</f>
        <v/>
      </c>
      <c r="M2204" s="61" t="str">
        <f aca="false">IF(J2204="PosK",SUMIFS(K:K,J:J,"NegK",H:H,H2204),"")</f>
        <v/>
      </c>
      <c r="N2204" s="61" t="str">
        <f aca="false">IF(J2204="PosK",SUMIFS(K:K,J:J,"eDNA",H:H,H2204),"")</f>
        <v/>
      </c>
      <c r="Q2204" s="62"/>
    </row>
    <row r="2205" customFormat="false" ht="14.25" hidden="false" customHeight="false" outlineLevel="0" collapsed="false">
      <c r="A2205" s="0" t="s">
        <v>824</v>
      </c>
      <c r="B2205" s="52" t="s">
        <v>1235</v>
      </c>
      <c r="C2205" s="52" t="s">
        <v>751</v>
      </c>
      <c r="D2205" s="53" t="n">
        <v>0.1</v>
      </c>
      <c r="E2205" s="53" t="s">
        <v>748</v>
      </c>
      <c r="F2205" s="0" t="s">
        <v>1293</v>
      </c>
      <c r="G2205" s="0" t="str">
        <f aca="false">LEFT(B2205,2)</f>
        <v>34</v>
      </c>
      <c r="H2205" s="0" t="str">
        <f aca="false">I2205&amp;"_"&amp;G2205&amp;"_"&amp;F2205</f>
        <v>Soelvkarusse_34_20181005_DL2018044_GladsaxeGym_SvendborgGym_FrederiksvaerkGym_koersel2</v>
      </c>
      <c r="I2205" s="61" t="str">
        <f aca="false">MID(RIGHT(B2205,LEN(B2205)-3),1,FIND("_",RIGHT(B2205,LEN(B2205)-3))-1)</f>
        <v>Soelvkarusse</v>
      </c>
      <c r="J2205" s="61" t="str">
        <f aca="false">TRIM(SUBSTITUTE(RIGHT(B2205,FIND(I2205,B2205)+1),"_",""))</f>
        <v>eDNA</v>
      </c>
      <c r="K2205" s="0" t="str">
        <f aca="false">IFERROR(VALUE(SUBSTITUTE(E2205,".",",")),E2205)</f>
        <v>No Ct</v>
      </c>
      <c r="L2205" s="61" t="str">
        <f aca="false">IF(J2205="PosK",SUMIFS(K:K,J:J,"PosK",H:H,H2205),"")</f>
        <v/>
      </c>
      <c r="M2205" s="61" t="str">
        <f aca="false">IF(J2205="PosK",SUMIFS(K:K,J:J,"NegK",H:H,H2205),"")</f>
        <v/>
      </c>
      <c r="N2205" s="61" t="str">
        <f aca="false">IF(J2205="PosK",SUMIFS(K:K,J:J,"eDNA",H:H,H2205),"")</f>
        <v/>
      </c>
      <c r="P2205" s="62"/>
      <c r="T2205" s="63"/>
      <c r="W2205" s="64"/>
    </row>
    <row r="2206" customFormat="false" ht="14.25" hidden="false" customHeight="false" outlineLevel="0" collapsed="false">
      <c r="A2206" s="0" t="s">
        <v>741</v>
      </c>
      <c r="B2206" s="52" t="s">
        <v>742</v>
      </c>
      <c r="C2206" s="52" t="s">
        <v>743</v>
      </c>
      <c r="D2206" s="53" t="n">
        <v>0.1</v>
      </c>
      <c r="E2206" s="53" t="n">
        <v>30.94</v>
      </c>
      <c r="F2206" s="0" t="s">
        <v>1294</v>
      </c>
      <c r="G2206" s="0" t="str">
        <f aca="false">LEFT(B2206,2)</f>
        <v>01</v>
      </c>
      <c r="H2206" s="0" t="str">
        <f aca="false">I2206&amp;"_"&amp;G2206&amp;"_"&amp;F2206</f>
        <v>Loegfroe_01_20181010_DL2018083_BorupgaardGym_koersel1</v>
      </c>
      <c r="I2206" s="61" t="str">
        <f aca="false">MID(RIGHT(B2206,LEN(B2206)-3),1,FIND("_",RIGHT(B2206,LEN(B2206)-3))-1)</f>
        <v>Loegfroe</v>
      </c>
      <c r="J2206" s="61" t="str">
        <f aca="false">TRIM(SUBSTITUTE(RIGHT(B2206,FIND(I2206,B2206)+1),"_",""))</f>
        <v>PosK</v>
      </c>
      <c r="K2206" s="0" t="n">
        <f aca="false">IFERROR(VALUE(SUBSTITUTE(E2206,".",",")),E2206)</f>
        <v>30.94</v>
      </c>
      <c r="L2206" s="61" t="n">
        <f aca="false">IF(J2206="PosK",SUMIFS(K:K,J:J,"PosK",H:H,H2206),"")</f>
        <v>30.94</v>
      </c>
      <c r="M2206" s="61" t="n">
        <f aca="false">IF(J2206="PosK",SUMIFS(K:K,J:J,"NegK",H:H,H2206),"")</f>
        <v>0</v>
      </c>
      <c r="N2206" s="61" t="n">
        <f aca="false">IF(J2206="PosK",SUMIFS(K:K,J:J,"eDNA",H:H,H2206),"")</f>
        <v>0</v>
      </c>
      <c r="P2206" s="62" t="n">
        <f aca="false">IF(K2208="No Ct",0,K2208)</f>
        <v>0</v>
      </c>
      <c r="Q2206" s="62" t="n">
        <f aca="false">IF(K2209="No Ct",0,K2209)</f>
        <v>0</v>
      </c>
      <c r="R2206" s="0" t="str">
        <f aca="false">IF(AND(L2206&gt;0,M2206=0),"Valid","Invalid")</f>
        <v>Valid</v>
      </c>
      <c r="S2206" s="0" t="str">
        <f aca="false">IF(OR(P2206&gt;1,Q2206&gt;1),"Present","Absent")</f>
        <v>Absent</v>
      </c>
      <c r="T2206" s="63" t="str">
        <f aca="false">IF(OR(AND(P2206&gt;1,P2206&lt;41),AND(Q2206&gt;1,Q2206&lt;41)),"Ct&lt;41","Ct&gt;41")</f>
        <v>Ct&gt;41</v>
      </c>
      <c r="U2206" s="0" t="str">
        <f aca="false">I2206</f>
        <v>Loegfroe</v>
      </c>
      <c r="V2206" s="0" t="str">
        <f aca="false">MID(F2206,10,9)</f>
        <v>DL2018083</v>
      </c>
      <c r="W2206" s="64" t="str">
        <f aca="false">V2206&amp;"_"&amp;U2206&amp;"_"&amp;R2206&amp;"_"&amp;S2206&amp;"_"&amp;T2206</f>
        <v>DL2018083_Loegfroe_Valid_Absent_Ct&gt;41</v>
      </c>
    </row>
    <row r="2207" customFormat="false" ht="14.25" hidden="false" customHeight="false" outlineLevel="0" collapsed="false">
      <c r="A2207" s="0" t="s">
        <v>745</v>
      </c>
      <c r="B2207" s="52" t="s">
        <v>746</v>
      </c>
      <c r="C2207" s="52" t="s">
        <v>747</v>
      </c>
      <c r="D2207" s="53" t="n">
        <v>0.1</v>
      </c>
      <c r="E2207" s="53" t="s">
        <v>748</v>
      </c>
      <c r="F2207" s="0" t="s">
        <v>1294</v>
      </c>
      <c r="G2207" s="0" t="str">
        <f aca="false">LEFT(B2207,2)</f>
        <v>01</v>
      </c>
      <c r="H2207" s="0" t="str">
        <f aca="false">I2207&amp;"_"&amp;G2207&amp;"_"&amp;F2207</f>
        <v>Loegfroe_01_20181010_DL2018083_BorupgaardGym_koersel1</v>
      </c>
      <c r="I2207" s="61" t="str">
        <f aca="false">MID(RIGHT(B2207,LEN(B2207)-3),1,FIND("_",RIGHT(B2207,LEN(B2207)-3))-1)</f>
        <v>Loegfroe</v>
      </c>
      <c r="J2207" s="61" t="str">
        <f aca="false">TRIM(SUBSTITUTE(RIGHT(B2207,FIND(I2207,B2207)+1),"_",""))</f>
        <v>NegK</v>
      </c>
      <c r="K2207" s="0" t="str">
        <f aca="false">IFERROR(VALUE(SUBSTITUTE(E2207,".",",")),E2207)</f>
        <v>No Ct</v>
      </c>
      <c r="L2207" s="61" t="str">
        <f aca="false">IF(J2207="PosK",SUMIFS(K:K,J:J,"PosK",H:H,H2207),"")</f>
        <v/>
      </c>
      <c r="M2207" s="61" t="str">
        <f aca="false">IF(J2207="PosK",SUMIFS(K:K,J:J,"NegK",H:H,H2207),"")</f>
        <v/>
      </c>
      <c r="N2207" s="61" t="str">
        <f aca="false">IF(J2207="PosK",SUMIFS(K:K,J:J,"eDNA",H:H,H2207),"")</f>
        <v/>
      </c>
    </row>
    <row r="2208" customFormat="false" ht="14.25" hidden="false" customHeight="false" outlineLevel="0" collapsed="false">
      <c r="A2208" s="0" t="s">
        <v>749</v>
      </c>
      <c r="B2208" s="52" t="s">
        <v>750</v>
      </c>
      <c r="C2208" s="52" t="s">
        <v>751</v>
      </c>
      <c r="D2208" s="53" t="n">
        <v>0.1</v>
      </c>
      <c r="E2208" s="53" t="s">
        <v>748</v>
      </c>
      <c r="F2208" s="0" t="s">
        <v>1294</v>
      </c>
      <c r="G2208" s="0" t="str">
        <f aca="false">LEFT(B2208,2)</f>
        <v>01</v>
      </c>
      <c r="H2208" s="0" t="str">
        <f aca="false">I2208&amp;"_"&amp;G2208&amp;"_"&amp;F2208</f>
        <v>Loegfroe_01_20181010_DL2018083_BorupgaardGym_koersel1</v>
      </c>
      <c r="I2208" s="61" t="str">
        <f aca="false">MID(RIGHT(B2208,LEN(B2208)-3),1,FIND("_",RIGHT(B2208,LEN(B2208)-3))-1)</f>
        <v>Loegfroe</v>
      </c>
      <c r="J2208" s="61" t="str">
        <f aca="false">TRIM(SUBSTITUTE(RIGHT(B2208,FIND(I2208,B2208)+1),"_",""))</f>
        <v>eDNA</v>
      </c>
      <c r="K2208" s="0" t="str">
        <f aca="false">IFERROR(VALUE(SUBSTITUTE(E2208,".",",")),E2208)</f>
        <v>No Ct</v>
      </c>
      <c r="L2208" s="61" t="str">
        <f aca="false">IF(J2208="PosK",SUMIFS(K:K,J:J,"PosK",H:H,H2208),"")</f>
        <v/>
      </c>
      <c r="M2208" s="61" t="str">
        <f aca="false">IF(J2208="PosK",SUMIFS(K:K,J:J,"NegK",H:H,H2208),"")</f>
        <v/>
      </c>
      <c r="N2208" s="61" t="str">
        <f aca="false">IF(J2208="PosK",SUMIFS(K:K,J:J,"eDNA",H:H,H2208),"")</f>
        <v/>
      </c>
      <c r="Q2208" s="62"/>
    </row>
    <row r="2209" customFormat="false" ht="14.25" hidden="false" customHeight="false" outlineLevel="0" collapsed="false">
      <c r="A2209" s="0" t="s">
        <v>752</v>
      </c>
      <c r="B2209" s="52" t="s">
        <v>753</v>
      </c>
      <c r="C2209" s="52" t="s">
        <v>751</v>
      </c>
      <c r="D2209" s="53" t="n">
        <v>0.1</v>
      </c>
      <c r="E2209" s="53" t="s">
        <v>748</v>
      </c>
      <c r="F2209" s="0" t="s">
        <v>1294</v>
      </c>
      <c r="G2209" s="0" t="str">
        <f aca="false">LEFT(B2209,2)</f>
        <v>01</v>
      </c>
      <c r="H2209" s="0" t="str">
        <f aca="false">I2209&amp;"_"&amp;G2209&amp;"_"&amp;F2209</f>
        <v>Loegfroe_01_20181010_DL2018083_BorupgaardGym_koersel1</v>
      </c>
      <c r="I2209" s="61" t="str">
        <f aca="false">MID(RIGHT(B2209,LEN(B2209)-3),1,FIND("_",RIGHT(B2209,LEN(B2209)-3))-1)</f>
        <v>Loegfroe</v>
      </c>
      <c r="J2209" s="61" t="str">
        <f aca="false">TRIM(SUBSTITUTE(RIGHT(B2209,FIND(I2209,B2209)+1),"_",""))</f>
        <v>eDNA</v>
      </c>
      <c r="K2209" s="0" t="str">
        <f aca="false">IFERROR(VALUE(SUBSTITUTE(E2209,".",",")),E2209)</f>
        <v>No Ct</v>
      </c>
      <c r="L2209" s="61" t="str">
        <f aca="false">IF(J2209="PosK",SUMIFS(K:K,J:J,"PosK",H:H,H2209),"")</f>
        <v/>
      </c>
      <c r="M2209" s="61" t="str">
        <f aca="false">IF(J2209="PosK",SUMIFS(K:K,J:J,"NegK",H:H,H2209),"")</f>
        <v/>
      </c>
      <c r="N2209" s="61" t="str">
        <f aca="false">IF(J2209="PosK",SUMIFS(K:K,J:J,"eDNA",H:H,H2209),"")</f>
        <v/>
      </c>
      <c r="P2209" s="62"/>
      <c r="T2209" s="63"/>
      <c r="W2209" s="64"/>
    </row>
    <row r="2210" customFormat="false" ht="14.25" hidden="false" customHeight="false" outlineLevel="0" collapsed="false">
      <c r="A2210" s="0" t="s">
        <v>754</v>
      </c>
      <c r="B2210" s="52" t="s">
        <v>755</v>
      </c>
      <c r="C2210" s="52" t="s">
        <v>743</v>
      </c>
      <c r="D2210" s="53" t="n">
        <v>0.1</v>
      </c>
      <c r="E2210" s="53" t="n">
        <v>25.78</v>
      </c>
      <c r="F2210" s="0" t="s">
        <v>1294</v>
      </c>
      <c r="G2210" s="0" t="str">
        <f aca="false">LEFT(B2210,2)</f>
        <v>02</v>
      </c>
      <c r="H2210" s="0" t="str">
        <f aca="false">I2210&amp;"_"&amp;G2210&amp;"_"&amp;F2210</f>
        <v>StorVandsalamander_02_20181010_DL2018083_BorupgaardGym_koersel1</v>
      </c>
      <c r="I2210" s="61" t="str">
        <f aca="false">MID(RIGHT(B2210,LEN(B2210)-3),1,FIND("_",RIGHT(B2210,LEN(B2210)-3))-1)</f>
        <v>StorVandsalamander</v>
      </c>
      <c r="J2210" s="61" t="str">
        <f aca="false">TRIM(SUBSTITUTE(RIGHT(B2210,FIND(I2210,B2210)+1),"_",""))</f>
        <v>PosK</v>
      </c>
      <c r="K2210" s="0" t="n">
        <f aca="false">IFERROR(VALUE(SUBSTITUTE(E2210,".",",")),E2210)</f>
        <v>25.78</v>
      </c>
      <c r="L2210" s="61" t="n">
        <f aca="false">IF(J2210="PosK",SUMIFS(K:K,J:J,"PosK",H:H,H2210),"")</f>
        <v>25.78</v>
      </c>
      <c r="M2210" s="61" t="n">
        <f aca="false">IF(J2210="PosK",SUMIFS(K:K,J:J,"NegK",H:H,H2210),"")</f>
        <v>0</v>
      </c>
      <c r="N2210" s="61" t="n">
        <f aca="false">IF(J2210="PosK",SUMIFS(K:K,J:J,"eDNA",H:H,H2210),"")</f>
        <v>0</v>
      </c>
      <c r="P2210" s="62" t="n">
        <f aca="false">IF(K2212="No Ct",0,K2212)</f>
        <v>0</v>
      </c>
      <c r="Q2210" s="62" t="n">
        <f aca="false">IF(K2213="No Ct",0,K2213)</f>
        <v>0</v>
      </c>
      <c r="R2210" s="0" t="str">
        <f aca="false">IF(AND(L2210&gt;0,M2210=0),"Valid","Invalid")</f>
        <v>Valid</v>
      </c>
      <c r="S2210" s="0" t="str">
        <f aca="false">IF(OR(P2210&gt;1,Q2210&gt;1),"Present","Absent")</f>
        <v>Absent</v>
      </c>
      <c r="T2210" s="63" t="str">
        <f aca="false">IF(OR(AND(P2210&gt;1,P2210&lt;41),AND(Q2210&gt;1,Q2210&lt;41)),"Ct&lt;41","Ct&gt;41")</f>
        <v>Ct&gt;41</v>
      </c>
      <c r="U2210" s="0" t="str">
        <f aca="false">I2210</f>
        <v>StorVandsalamander</v>
      </c>
      <c r="V2210" s="0" t="str">
        <f aca="false">MID(F2210,10,9)</f>
        <v>DL2018083</v>
      </c>
      <c r="W2210" s="64" t="str">
        <f aca="false">V2210&amp;"_"&amp;U2210&amp;"_"&amp;R2210&amp;"_"&amp;S2210&amp;"_"&amp;T2210</f>
        <v>DL2018083_StorVandsalamander_Valid_Absent_Ct&gt;41</v>
      </c>
    </row>
    <row r="2211" customFormat="false" ht="14.25" hidden="false" customHeight="false" outlineLevel="0" collapsed="false">
      <c r="A2211" s="0" t="s">
        <v>756</v>
      </c>
      <c r="B2211" s="52" t="s">
        <v>757</v>
      </c>
      <c r="C2211" s="52" t="s">
        <v>747</v>
      </c>
      <c r="D2211" s="53" t="n">
        <v>0.1</v>
      </c>
      <c r="E2211" s="53" t="s">
        <v>748</v>
      </c>
      <c r="F2211" s="0" t="s">
        <v>1294</v>
      </c>
      <c r="G2211" s="0" t="str">
        <f aca="false">LEFT(B2211,2)</f>
        <v>02</v>
      </c>
      <c r="H2211" s="0" t="str">
        <f aca="false">I2211&amp;"_"&amp;G2211&amp;"_"&amp;F2211</f>
        <v>StorVandsalamander_02_20181010_DL2018083_BorupgaardGym_koersel1</v>
      </c>
      <c r="I2211" s="61" t="str">
        <f aca="false">MID(RIGHT(B2211,LEN(B2211)-3),1,FIND("_",RIGHT(B2211,LEN(B2211)-3))-1)</f>
        <v>StorVandsalamander</v>
      </c>
      <c r="J2211" s="61" t="str">
        <f aca="false">TRIM(SUBSTITUTE(RIGHT(B2211,FIND(I2211,B2211)+1),"_",""))</f>
        <v>NegK</v>
      </c>
      <c r="K2211" s="0" t="str">
        <f aca="false">IFERROR(VALUE(SUBSTITUTE(E2211,".",",")),E2211)</f>
        <v>No Ct</v>
      </c>
      <c r="L2211" s="61" t="str">
        <f aca="false">IF(J2211="PosK",SUMIFS(K:K,J:J,"PosK",H:H,H2211),"")</f>
        <v/>
      </c>
      <c r="M2211" s="61" t="str">
        <f aca="false">IF(J2211="PosK",SUMIFS(K:K,J:J,"NegK",H:H,H2211),"")</f>
        <v/>
      </c>
      <c r="N2211" s="61" t="str">
        <f aca="false">IF(J2211="PosK",SUMIFS(K:K,J:J,"eDNA",H:H,H2211),"")</f>
        <v/>
      </c>
    </row>
    <row r="2212" customFormat="false" ht="14.25" hidden="false" customHeight="false" outlineLevel="0" collapsed="false">
      <c r="A2212" s="0" t="s">
        <v>758</v>
      </c>
      <c r="B2212" s="52" t="s">
        <v>759</v>
      </c>
      <c r="C2212" s="52" t="s">
        <v>751</v>
      </c>
      <c r="D2212" s="53" t="n">
        <v>0.1</v>
      </c>
      <c r="E2212" s="53" t="s">
        <v>748</v>
      </c>
      <c r="F2212" s="0" t="s">
        <v>1294</v>
      </c>
      <c r="G2212" s="0" t="str">
        <f aca="false">LEFT(B2212,2)</f>
        <v>02</v>
      </c>
      <c r="H2212" s="0" t="str">
        <f aca="false">I2212&amp;"_"&amp;G2212&amp;"_"&amp;F2212</f>
        <v>StorVandsalamander_02_20181010_DL2018083_BorupgaardGym_koersel1</v>
      </c>
      <c r="I2212" s="61" t="str">
        <f aca="false">MID(RIGHT(B2212,LEN(B2212)-3),1,FIND("_",RIGHT(B2212,LEN(B2212)-3))-1)</f>
        <v>StorVandsalamander</v>
      </c>
      <c r="J2212" s="61" t="str">
        <f aca="false">TRIM(SUBSTITUTE(RIGHT(B2212,FIND(I2212,B2212)+1),"_",""))</f>
        <v>eDNA</v>
      </c>
      <c r="K2212" s="0" t="str">
        <f aca="false">IFERROR(VALUE(SUBSTITUTE(E2212,".",",")),E2212)</f>
        <v>No Ct</v>
      </c>
      <c r="L2212" s="61" t="str">
        <f aca="false">IF(J2212="PosK",SUMIFS(K:K,J:J,"PosK",H:H,H2212),"")</f>
        <v/>
      </c>
      <c r="M2212" s="61" t="str">
        <f aca="false">IF(J2212="PosK",SUMIFS(K:K,J:J,"NegK",H:H,H2212),"")</f>
        <v/>
      </c>
      <c r="N2212" s="61" t="str">
        <f aca="false">IF(J2212="PosK",SUMIFS(K:K,J:J,"eDNA",H:H,H2212),"")</f>
        <v/>
      </c>
      <c r="Q2212" s="62"/>
    </row>
    <row r="2213" customFormat="false" ht="14.25" hidden="false" customHeight="false" outlineLevel="0" collapsed="false">
      <c r="A2213" s="0" t="s">
        <v>760</v>
      </c>
      <c r="B2213" s="52" t="s">
        <v>761</v>
      </c>
      <c r="C2213" s="52" t="s">
        <v>751</v>
      </c>
      <c r="D2213" s="53" t="n">
        <v>0.1</v>
      </c>
      <c r="E2213" s="53" t="s">
        <v>748</v>
      </c>
      <c r="F2213" s="0" t="s">
        <v>1294</v>
      </c>
      <c r="G2213" s="0" t="str">
        <f aca="false">LEFT(B2213,2)</f>
        <v>02</v>
      </c>
      <c r="H2213" s="0" t="str">
        <f aca="false">I2213&amp;"_"&amp;G2213&amp;"_"&amp;F2213</f>
        <v>StorVandsalamander_02_20181010_DL2018083_BorupgaardGym_koersel1</v>
      </c>
      <c r="I2213" s="61" t="str">
        <f aca="false">MID(RIGHT(B2213,LEN(B2213)-3),1,FIND("_",RIGHT(B2213,LEN(B2213)-3))-1)</f>
        <v>StorVandsalamander</v>
      </c>
      <c r="J2213" s="61" t="str">
        <f aca="false">TRIM(SUBSTITUTE(RIGHT(B2213,FIND(I2213,B2213)+1),"_",""))</f>
        <v>eDNA</v>
      </c>
      <c r="K2213" s="0" t="str">
        <f aca="false">IFERROR(VALUE(SUBSTITUTE(E2213,".",",")),E2213)</f>
        <v>No Ct</v>
      </c>
      <c r="L2213" s="61" t="str">
        <f aca="false">IF(J2213="PosK",SUMIFS(K:K,J:J,"PosK",H:H,H2213),"")</f>
        <v/>
      </c>
      <c r="M2213" s="61" t="str">
        <f aca="false">IF(J2213="PosK",SUMIFS(K:K,J:J,"NegK",H:H,H2213),"")</f>
        <v/>
      </c>
      <c r="N2213" s="61" t="str">
        <f aca="false">IF(J2213="PosK",SUMIFS(K:K,J:J,"eDNA",H:H,H2213),"")</f>
        <v/>
      </c>
      <c r="P2213" s="62"/>
      <c r="T2213" s="63"/>
      <c r="W2213" s="64"/>
    </row>
    <row r="2214" customFormat="false" ht="14.25" hidden="false" customHeight="false" outlineLevel="0" collapsed="false">
      <c r="A2214" s="0" t="s">
        <v>762</v>
      </c>
      <c r="B2214" s="52" t="s">
        <v>763</v>
      </c>
      <c r="C2214" s="52" t="s">
        <v>743</v>
      </c>
      <c r="D2214" s="53" t="n">
        <v>0.1</v>
      </c>
      <c r="E2214" s="53" t="n">
        <v>24.73</v>
      </c>
      <c r="F2214" s="0" t="s">
        <v>1294</v>
      </c>
      <c r="G2214" s="0" t="str">
        <f aca="false">LEFT(B2214,2)</f>
        <v>03</v>
      </c>
      <c r="H2214" s="0" t="str">
        <f aca="false">I2214&amp;"_"&amp;G2214&amp;"_"&amp;F2214</f>
        <v>Strandtudse_03_20181010_DL2018083_BorupgaardGym_koersel1</v>
      </c>
      <c r="I2214" s="61" t="str">
        <f aca="false">MID(RIGHT(B2214,LEN(B2214)-3),1,FIND("_",RIGHT(B2214,LEN(B2214)-3))-1)</f>
        <v>Strandtudse</v>
      </c>
      <c r="J2214" s="61" t="str">
        <f aca="false">TRIM(SUBSTITUTE(RIGHT(B2214,FIND(I2214,B2214)+1),"_",""))</f>
        <v>PosK</v>
      </c>
      <c r="K2214" s="0" t="n">
        <f aca="false">IFERROR(VALUE(SUBSTITUTE(E2214,".",",")),E2214)</f>
        <v>24.73</v>
      </c>
      <c r="L2214" s="61" t="n">
        <f aca="false">IF(J2214="PosK",SUMIFS(K:K,J:J,"PosK",H:H,H2214),"")</f>
        <v>24.73</v>
      </c>
      <c r="M2214" s="61" t="n">
        <f aca="false">IF(J2214="PosK",SUMIFS(K:K,J:J,"NegK",H:H,H2214),"")</f>
        <v>0</v>
      </c>
      <c r="N2214" s="61" t="n">
        <f aca="false">IF(J2214="PosK",SUMIFS(K:K,J:J,"eDNA",H:H,H2214),"")</f>
        <v>0</v>
      </c>
      <c r="P2214" s="62" t="n">
        <f aca="false">IF(K2216="No Ct",0,K2216)</f>
        <v>0</v>
      </c>
      <c r="Q2214" s="62" t="n">
        <f aca="false">IF(K2217="No Ct",0,K2217)</f>
        <v>0</v>
      </c>
      <c r="R2214" s="0" t="str">
        <f aca="false">IF(AND(L2214&gt;0,M2214=0),"Valid","Invalid")</f>
        <v>Valid</v>
      </c>
      <c r="S2214" s="0" t="str">
        <f aca="false">IF(OR(P2214&gt;1,Q2214&gt;1),"Present","Absent")</f>
        <v>Absent</v>
      </c>
      <c r="T2214" s="63" t="str">
        <f aca="false">IF(OR(AND(P2214&gt;1,P2214&lt;41),AND(Q2214&gt;1,Q2214&lt;41)),"Ct&lt;41","Ct&gt;41")</f>
        <v>Ct&gt;41</v>
      </c>
      <c r="U2214" s="0" t="str">
        <f aca="false">I2214</f>
        <v>Strandtudse</v>
      </c>
      <c r="V2214" s="0" t="str">
        <f aca="false">MID(F2214,10,9)</f>
        <v>DL2018083</v>
      </c>
      <c r="W2214" s="64" t="str">
        <f aca="false">V2214&amp;"_"&amp;U2214&amp;"_"&amp;R2214&amp;"_"&amp;S2214&amp;"_"&amp;T2214</f>
        <v>DL2018083_Strandtudse_Valid_Absent_Ct&gt;41</v>
      </c>
    </row>
    <row r="2215" customFormat="false" ht="14.25" hidden="false" customHeight="false" outlineLevel="0" collapsed="false">
      <c r="A2215" s="0" t="s">
        <v>764</v>
      </c>
      <c r="B2215" s="52" t="s">
        <v>765</v>
      </c>
      <c r="C2215" s="52" t="s">
        <v>747</v>
      </c>
      <c r="D2215" s="53" t="n">
        <v>0.1</v>
      </c>
      <c r="E2215" s="53" t="s">
        <v>748</v>
      </c>
      <c r="F2215" s="0" t="s">
        <v>1294</v>
      </c>
      <c r="G2215" s="0" t="str">
        <f aca="false">LEFT(B2215,2)</f>
        <v>03</v>
      </c>
      <c r="H2215" s="0" t="str">
        <f aca="false">I2215&amp;"_"&amp;G2215&amp;"_"&amp;F2215</f>
        <v>Strandtudse_03_20181010_DL2018083_BorupgaardGym_koersel1</v>
      </c>
      <c r="I2215" s="61" t="str">
        <f aca="false">MID(RIGHT(B2215,LEN(B2215)-3),1,FIND("_",RIGHT(B2215,LEN(B2215)-3))-1)</f>
        <v>Strandtudse</v>
      </c>
      <c r="J2215" s="61" t="str">
        <f aca="false">TRIM(SUBSTITUTE(RIGHT(B2215,FIND(I2215,B2215)+1),"_",""))</f>
        <v>NegK</v>
      </c>
      <c r="K2215" s="0" t="str">
        <f aca="false">IFERROR(VALUE(SUBSTITUTE(E2215,".",",")),E2215)</f>
        <v>No Ct</v>
      </c>
      <c r="L2215" s="61" t="str">
        <f aca="false">IF(J2215="PosK",SUMIFS(K:K,J:J,"PosK",H:H,H2215),"")</f>
        <v/>
      </c>
      <c r="M2215" s="61" t="str">
        <f aca="false">IF(J2215="PosK",SUMIFS(K:K,J:J,"NegK",H:H,H2215),"")</f>
        <v/>
      </c>
      <c r="N2215" s="61" t="str">
        <f aca="false">IF(J2215="PosK",SUMIFS(K:K,J:J,"eDNA",H:H,H2215),"")</f>
        <v/>
      </c>
    </row>
    <row r="2216" customFormat="false" ht="14.25" hidden="false" customHeight="false" outlineLevel="0" collapsed="false">
      <c r="A2216" s="0" t="s">
        <v>766</v>
      </c>
      <c r="B2216" s="52" t="s">
        <v>767</v>
      </c>
      <c r="C2216" s="52" t="s">
        <v>751</v>
      </c>
      <c r="D2216" s="53" t="n">
        <v>0.1</v>
      </c>
      <c r="E2216" s="53" t="s">
        <v>748</v>
      </c>
      <c r="F2216" s="0" t="s">
        <v>1294</v>
      </c>
      <c r="G2216" s="0" t="str">
        <f aca="false">LEFT(B2216,2)</f>
        <v>03</v>
      </c>
      <c r="H2216" s="0" t="str">
        <f aca="false">I2216&amp;"_"&amp;G2216&amp;"_"&amp;F2216</f>
        <v>Strandtudse_03_20181010_DL2018083_BorupgaardGym_koersel1</v>
      </c>
      <c r="I2216" s="61" t="str">
        <f aca="false">MID(RIGHT(B2216,LEN(B2216)-3),1,FIND("_",RIGHT(B2216,LEN(B2216)-3))-1)</f>
        <v>Strandtudse</v>
      </c>
      <c r="J2216" s="61" t="str">
        <f aca="false">TRIM(SUBSTITUTE(RIGHT(B2216,FIND(I2216,B2216)+1),"_",""))</f>
        <v>eDNA</v>
      </c>
      <c r="K2216" s="0" t="str">
        <f aca="false">IFERROR(VALUE(SUBSTITUTE(E2216,".",",")),E2216)</f>
        <v>No Ct</v>
      </c>
      <c r="L2216" s="61" t="str">
        <f aca="false">IF(J2216="PosK",SUMIFS(K:K,J:J,"PosK",H:H,H2216),"")</f>
        <v/>
      </c>
      <c r="M2216" s="61" t="str">
        <f aca="false">IF(J2216="PosK",SUMIFS(K:K,J:J,"NegK",H:H,H2216),"")</f>
        <v/>
      </c>
      <c r="N2216" s="61" t="str">
        <f aca="false">IF(J2216="PosK",SUMIFS(K:K,J:J,"eDNA",H:H,H2216),"")</f>
        <v/>
      </c>
      <c r="Q2216" s="62"/>
    </row>
    <row r="2217" customFormat="false" ht="14.25" hidden="false" customHeight="false" outlineLevel="0" collapsed="false">
      <c r="A2217" s="0" t="s">
        <v>768</v>
      </c>
      <c r="B2217" s="52" t="s">
        <v>769</v>
      </c>
      <c r="C2217" s="52" t="s">
        <v>751</v>
      </c>
      <c r="D2217" s="53" t="n">
        <v>0.1</v>
      </c>
      <c r="E2217" s="53" t="s">
        <v>748</v>
      </c>
      <c r="F2217" s="0" t="s">
        <v>1294</v>
      </c>
      <c r="G2217" s="0" t="str">
        <f aca="false">LEFT(B2217,2)</f>
        <v>03</v>
      </c>
      <c r="H2217" s="0" t="str">
        <f aca="false">I2217&amp;"_"&amp;G2217&amp;"_"&amp;F2217</f>
        <v>Strandtudse_03_20181010_DL2018083_BorupgaardGym_koersel1</v>
      </c>
      <c r="I2217" s="61" t="str">
        <f aca="false">MID(RIGHT(B2217,LEN(B2217)-3),1,FIND("_",RIGHT(B2217,LEN(B2217)-3))-1)</f>
        <v>Strandtudse</v>
      </c>
      <c r="J2217" s="61" t="str">
        <f aca="false">TRIM(SUBSTITUTE(RIGHT(B2217,FIND(I2217,B2217)+1),"_",""))</f>
        <v>eDNA</v>
      </c>
      <c r="K2217" s="0" t="str">
        <f aca="false">IFERROR(VALUE(SUBSTITUTE(E2217,".",",")),E2217)</f>
        <v>No Ct</v>
      </c>
      <c r="L2217" s="61" t="str">
        <f aca="false">IF(J2217="PosK",SUMIFS(K:K,J:J,"PosK",H:H,H2217),"")</f>
        <v/>
      </c>
      <c r="M2217" s="61" t="str">
        <f aca="false">IF(J2217="PosK",SUMIFS(K:K,J:J,"NegK",H:H,H2217),"")</f>
        <v/>
      </c>
      <c r="N2217" s="61" t="str">
        <f aca="false">IF(J2217="PosK",SUMIFS(K:K,J:J,"eDNA",H:H,H2217),"")</f>
        <v/>
      </c>
      <c r="P2217" s="62"/>
      <c r="T2217" s="63"/>
      <c r="W2217" s="64"/>
    </row>
    <row r="2218" customFormat="false" ht="14.25" hidden="false" customHeight="false" outlineLevel="0" collapsed="false">
      <c r="A2218" s="0" t="s">
        <v>770</v>
      </c>
      <c r="B2218" s="52" t="s">
        <v>771</v>
      </c>
      <c r="C2218" s="52" t="s">
        <v>743</v>
      </c>
      <c r="D2218" s="53" t="n">
        <v>0.1</v>
      </c>
      <c r="E2218" s="53" t="s">
        <v>748</v>
      </c>
      <c r="F2218" s="0" t="s">
        <v>1294</v>
      </c>
      <c r="G2218" s="0" t="str">
        <f aca="false">LEFT(B2218,2)</f>
        <v>04</v>
      </c>
      <c r="H2218" s="0" t="str">
        <f aca="false">I2218&amp;"_"&amp;G2218&amp;"_"&amp;F2218</f>
        <v>GroenbrogetTudse_04_20181010_DL2018083_BorupgaardGym_koersel1</v>
      </c>
      <c r="I2218" s="61" t="str">
        <f aca="false">MID(RIGHT(B2218,LEN(B2218)-3),1,FIND("_",RIGHT(B2218,LEN(B2218)-3))-1)</f>
        <v>GroenbrogetTudse</v>
      </c>
      <c r="J2218" s="61" t="str">
        <f aca="false">TRIM(SUBSTITUTE(RIGHT(B2218,FIND(I2218,B2218)+1),"_",""))</f>
        <v>PosK</v>
      </c>
      <c r="K2218" s="0" t="str">
        <f aca="false">IFERROR(VALUE(SUBSTITUTE(E2218,".",",")),E2218)</f>
        <v>No Ct</v>
      </c>
      <c r="L2218" s="61" t="n">
        <f aca="false">IF(J2218="PosK",SUMIFS(K:K,J:J,"PosK",H:H,H2218),"")</f>
        <v>0</v>
      </c>
      <c r="M2218" s="61" t="n">
        <f aca="false">IF(J2218="PosK",SUMIFS(K:K,J:J,"NegK",H:H,H2218),"")</f>
        <v>0</v>
      </c>
      <c r="N2218" s="61" t="n">
        <f aca="false">IF(J2218="PosK",SUMIFS(K:K,J:J,"eDNA",H:H,H2218),"")</f>
        <v>0</v>
      </c>
      <c r="P2218" s="62" t="n">
        <f aca="false">IF(K2220="No Ct",0,K2220)</f>
        <v>0</v>
      </c>
      <c r="Q2218" s="62" t="n">
        <f aca="false">IF(K2221="No Ct",0,K2221)</f>
        <v>0</v>
      </c>
      <c r="R2218" s="0" t="str">
        <f aca="false">IF(AND(L2218&gt;0,M2218=0),"Valid","Invalid")</f>
        <v>Invalid</v>
      </c>
      <c r="S2218" s="0" t="str">
        <f aca="false">IF(OR(P2218&gt;1,Q2218&gt;1),"Present","Absent")</f>
        <v>Absent</v>
      </c>
      <c r="T2218" s="63" t="str">
        <f aca="false">IF(OR(AND(P2218&gt;1,P2218&lt;41),AND(Q2218&gt;1,Q2218&lt;41)),"Ct&lt;41","Ct&gt;41")</f>
        <v>Ct&gt;41</v>
      </c>
      <c r="U2218" s="0" t="str">
        <f aca="false">I2218</f>
        <v>GroenbrogetTudse</v>
      </c>
      <c r="V2218" s="0" t="str">
        <f aca="false">MID(F2218,10,9)</f>
        <v>DL2018083</v>
      </c>
      <c r="W2218" s="64" t="str">
        <f aca="false">V2218&amp;"_"&amp;U2218&amp;"_"&amp;R2218&amp;"_"&amp;S2218&amp;"_"&amp;T2218</f>
        <v>DL2018083_GroenbrogetTudse_Invalid_Absent_Ct&gt;41</v>
      </c>
    </row>
    <row r="2219" customFormat="false" ht="14.25" hidden="false" customHeight="false" outlineLevel="0" collapsed="false">
      <c r="A2219" s="0" t="s">
        <v>772</v>
      </c>
      <c r="B2219" s="52" t="s">
        <v>773</v>
      </c>
      <c r="C2219" s="52" t="s">
        <v>747</v>
      </c>
      <c r="D2219" s="53" t="n">
        <v>0.1</v>
      </c>
      <c r="E2219" s="53" t="s">
        <v>748</v>
      </c>
      <c r="F2219" s="0" t="s">
        <v>1294</v>
      </c>
      <c r="G2219" s="0" t="str">
        <f aca="false">LEFT(B2219,2)</f>
        <v>04</v>
      </c>
      <c r="H2219" s="0" t="str">
        <f aca="false">I2219&amp;"_"&amp;G2219&amp;"_"&amp;F2219</f>
        <v>GroenbrogetTudse_04_20181010_DL2018083_BorupgaardGym_koersel1</v>
      </c>
      <c r="I2219" s="61" t="str">
        <f aca="false">MID(RIGHT(B2219,LEN(B2219)-3),1,FIND("_",RIGHT(B2219,LEN(B2219)-3))-1)</f>
        <v>GroenbrogetTudse</v>
      </c>
      <c r="J2219" s="61" t="str">
        <f aca="false">TRIM(SUBSTITUTE(RIGHT(B2219,FIND(I2219,B2219)+1),"_",""))</f>
        <v>NegK</v>
      </c>
      <c r="K2219" s="0" t="str">
        <f aca="false">IFERROR(VALUE(SUBSTITUTE(E2219,".",",")),E2219)</f>
        <v>No Ct</v>
      </c>
      <c r="L2219" s="61" t="str">
        <f aca="false">IF(J2219="PosK",SUMIFS(K:K,J:J,"PosK",H:H,H2219),"")</f>
        <v/>
      </c>
      <c r="M2219" s="61" t="str">
        <f aca="false">IF(J2219="PosK",SUMIFS(K:K,J:J,"NegK",H:H,H2219),"")</f>
        <v/>
      </c>
      <c r="N2219" s="61" t="str">
        <f aca="false">IF(J2219="PosK",SUMIFS(K:K,J:J,"eDNA",H:H,H2219),"")</f>
        <v/>
      </c>
    </row>
    <row r="2220" customFormat="false" ht="14.25" hidden="false" customHeight="false" outlineLevel="0" collapsed="false">
      <c r="A2220" s="0" t="s">
        <v>774</v>
      </c>
      <c r="B2220" s="52" t="s">
        <v>775</v>
      </c>
      <c r="C2220" s="52" t="s">
        <v>751</v>
      </c>
      <c r="D2220" s="53" t="n">
        <v>0.1</v>
      </c>
      <c r="E2220" s="53" t="s">
        <v>748</v>
      </c>
      <c r="F2220" s="0" t="s">
        <v>1294</v>
      </c>
      <c r="G2220" s="0" t="str">
        <f aca="false">LEFT(B2220,2)</f>
        <v>04</v>
      </c>
      <c r="H2220" s="0" t="str">
        <f aca="false">I2220&amp;"_"&amp;G2220&amp;"_"&amp;F2220</f>
        <v>GroenbrogetTudse_04_20181010_DL2018083_BorupgaardGym_koersel1</v>
      </c>
      <c r="I2220" s="61" t="str">
        <f aca="false">MID(RIGHT(B2220,LEN(B2220)-3),1,FIND("_",RIGHT(B2220,LEN(B2220)-3))-1)</f>
        <v>GroenbrogetTudse</v>
      </c>
      <c r="J2220" s="61" t="str">
        <f aca="false">TRIM(SUBSTITUTE(RIGHT(B2220,FIND(I2220,B2220)+1),"_",""))</f>
        <v>eDNA</v>
      </c>
      <c r="K2220" s="0" t="str">
        <f aca="false">IFERROR(VALUE(SUBSTITUTE(E2220,".",",")),E2220)</f>
        <v>No Ct</v>
      </c>
      <c r="L2220" s="61" t="str">
        <f aca="false">IF(J2220="PosK",SUMIFS(K:K,J:J,"PosK",H:H,H2220),"")</f>
        <v/>
      </c>
      <c r="M2220" s="61" t="str">
        <f aca="false">IF(J2220="PosK",SUMIFS(K:K,J:J,"NegK",H:H,H2220),"")</f>
        <v/>
      </c>
      <c r="N2220" s="61" t="str">
        <f aca="false">IF(J2220="PosK",SUMIFS(K:K,J:J,"eDNA",H:H,H2220),"")</f>
        <v/>
      </c>
      <c r="Q2220" s="62"/>
    </row>
    <row r="2221" customFormat="false" ht="14.25" hidden="false" customHeight="false" outlineLevel="0" collapsed="false">
      <c r="A2221" s="0" t="s">
        <v>776</v>
      </c>
      <c r="B2221" s="52" t="s">
        <v>777</v>
      </c>
      <c r="C2221" s="52" t="s">
        <v>751</v>
      </c>
      <c r="D2221" s="53" t="n">
        <v>0.1</v>
      </c>
      <c r="E2221" s="53" t="s">
        <v>748</v>
      </c>
      <c r="F2221" s="0" t="s">
        <v>1294</v>
      </c>
      <c r="G2221" s="0" t="str">
        <f aca="false">LEFT(B2221,2)</f>
        <v>04</v>
      </c>
      <c r="H2221" s="0" t="str">
        <f aca="false">I2221&amp;"_"&amp;G2221&amp;"_"&amp;F2221</f>
        <v>GroenbrogetTudse_04_20181010_DL2018083_BorupgaardGym_koersel1</v>
      </c>
      <c r="I2221" s="61" t="str">
        <f aca="false">MID(RIGHT(B2221,LEN(B2221)-3),1,FIND("_",RIGHT(B2221,LEN(B2221)-3))-1)</f>
        <v>GroenbrogetTudse</v>
      </c>
      <c r="J2221" s="61" t="str">
        <f aca="false">TRIM(SUBSTITUTE(RIGHT(B2221,FIND(I2221,B2221)+1),"_",""))</f>
        <v>eDNA</v>
      </c>
      <c r="K2221" s="0" t="str">
        <f aca="false">IFERROR(VALUE(SUBSTITUTE(E2221,".",",")),E2221)</f>
        <v>No Ct</v>
      </c>
      <c r="L2221" s="61" t="str">
        <f aca="false">IF(J2221="PosK",SUMIFS(K:K,J:J,"PosK",H:H,H2221),"")</f>
        <v/>
      </c>
      <c r="M2221" s="61" t="str">
        <f aca="false">IF(J2221="PosK",SUMIFS(K:K,J:J,"NegK",H:H,H2221),"")</f>
        <v/>
      </c>
      <c r="N2221" s="61" t="str">
        <f aca="false">IF(J2221="PosK",SUMIFS(K:K,J:J,"eDNA",H:H,H2221),"")</f>
        <v/>
      </c>
      <c r="P2221" s="62"/>
      <c r="T2221" s="63"/>
      <c r="W2221" s="64"/>
    </row>
    <row r="2222" customFormat="false" ht="14.25" hidden="false" customHeight="false" outlineLevel="0" collapsed="false">
      <c r="A2222" s="0" t="s">
        <v>778</v>
      </c>
      <c r="B2222" s="52" t="s">
        <v>779</v>
      </c>
      <c r="C2222" s="52" t="s">
        <v>743</v>
      </c>
      <c r="D2222" s="53" t="n">
        <v>0.1</v>
      </c>
      <c r="E2222" s="53" t="n">
        <v>27.09</v>
      </c>
      <c r="F2222" s="0" t="s">
        <v>1294</v>
      </c>
      <c r="G2222" s="0" t="str">
        <f aca="false">LEFT(B2222,2)</f>
        <v>05</v>
      </c>
      <c r="H2222" s="0" t="str">
        <f aca="false">I2222&amp;"_"&amp;G2222&amp;"_"&amp;F2222</f>
        <v>Loevfroe_05_20181010_DL2018083_BorupgaardGym_koersel1</v>
      </c>
      <c r="I2222" s="61" t="str">
        <f aca="false">MID(RIGHT(B2222,LEN(B2222)-3),1,FIND("_",RIGHT(B2222,LEN(B2222)-3))-1)</f>
        <v>Loevfroe</v>
      </c>
      <c r="J2222" s="61" t="str">
        <f aca="false">TRIM(SUBSTITUTE(RIGHT(B2222,FIND(I2222,B2222)+1),"_",""))</f>
        <v>PosK</v>
      </c>
      <c r="K2222" s="0" t="n">
        <f aca="false">IFERROR(VALUE(SUBSTITUTE(E2222,".",",")),E2222)</f>
        <v>27.09</v>
      </c>
      <c r="L2222" s="61" t="n">
        <f aca="false">IF(J2222="PosK",SUMIFS(K:K,J:J,"PosK",H:H,H2222),"")</f>
        <v>27.09</v>
      </c>
      <c r="M2222" s="61" t="n">
        <f aca="false">IF(J2222="PosK",SUMIFS(K:K,J:J,"NegK",H:H,H2222),"")</f>
        <v>0</v>
      </c>
      <c r="N2222" s="61" t="n">
        <f aca="false">IF(J2222="PosK",SUMIFS(K:K,J:J,"eDNA",H:H,H2222),"")</f>
        <v>0</v>
      </c>
      <c r="P2222" s="62" t="n">
        <f aca="false">IF(K2224="No Ct",0,K2224)</f>
        <v>0</v>
      </c>
      <c r="Q2222" s="62" t="n">
        <f aca="false">IF(K2225="No Ct",0,K2225)</f>
        <v>0</v>
      </c>
      <c r="R2222" s="0" t="str">
        <f aca="false">IF(AND(L2222&gt;0,M2222=0),"Valid","Invalid")</f>
        <v>Valid</v>
      </c>
      <c r="S2222" s="0" t="str">
        <f aca="false">IF(OR(P2222&gt;1,Q2222&gt;1),"Present","Absent")</f>
        <v>Absent</v>
      </c>
      <c r="T2222" s="63" t="str">
        <f aca="false">IF(OR(AND(P2222&gt;1,P2222&lt;41),AND(Q2222&gt;1,Q2222&lt;41)),"Ct&lt;41","Ct&gt;41")</f>
        <v>Ct&gt;41</v>
      </c>
      <c r="U2222" s="0" t="str">
        <f aca="false">I2222</f>
        <v>Loevfroe</v>
      </c>
      <c r="V2222" s="0" t="str">
        <f aca="false">MID(F2222,10,9)</f>
        <v>DL2018083</v>
      </c>
      <c r="W2222" s="64" t="str">
        <f aca="false">V2222&amp;"_"&amp;U2222&amp;"_"&amp;R2222&amp;"_"&amp;S2222&amp;"_"&amp;T2222</f>
        <v>DL2018083_Loevfroe_Valid_Absent_Ct&gt;41</v>
      </c>
    </row>
    <row r="2223" customFormat="false" ht="14.25" hidden="false" customHeight="false" outlineLevel="0" collapsed="false">
      <c r="A2223" s="0" t="s">
        <v>780</v>
      </c>
      <c r="B2223" s="52" t="s">
        <v>781</v>
      </c>
      <c r="C2223" s="52" t="s">
        <v>747</v>
      </c>
      <c r="D2223" s="53" t="n">
        <v>0.1</v>
      </c>
      <c r="E2223" s="53" t="s">
        <v>748</v>
      </c>
      <c r="F2223" s="0" t="s">
        <v>1294</v>
      </c>
      <c r="G2223" s="0" t="str">
        <f aca="false">LEFT(B2223,2)</f>
        <v>05</v>
      </c>
      <c r="H2223" s="0" t="str">
        <f aca="false">I2223&amp;"_"&amp;G2223&amp;"_"&amp;F2223</f>
        <v>Loevfroe_05_20181010_DL2018083_BorupgaardGym_koersel1</v>
      </c>
      <c r="I2223" s="61" t="str">
        <f aca="false">MID(RIGHT(B2223,LEN(B2223)-3),1,FIND("_",RIGHT(B2223,LEN(B2223)-3))-1)</f>
        <v>Loevfroe</v>
      </c>
      <c r="J2223" s="61" t="str">
        <f aca="false">TRIM(SUBSTITUTE(RIGHT(B2223,FIND(I2223,B2223)+1),"_",""))</f>
        <v>NegK</v>
      </c>
      <c r="K2223" s="0" t="str">
        <f aca="false">IFERROR(VALUE(SUBSTITUTE(E2223,".",",")),E2223)</f>
        <v>No Ct</v>
      </c>
      <c r="L2223" s="61" t="str">
        <f aca="false">IF(J2223="PosK",SUMIFS(K:K,J:J,"PosK",H:H,H2223),"")</f>
        <v/>
      </c>
      <c r="M2223" s="61" t="str">
        <f aca="false">IF(J2223="PosK",SUMIFS(K:K,J:J,"NegK",H:H,H2223),"")</f>
        <v/>
      </c>
      <c r="N2223" s="61" t="str">
        <f aca="false">IF(J2223="PosK",SUMIFS(K:K,J:J,"eDNA",H:H,H2223),"")</f>
        <v/>
      </c>
    </row>
    <row r="2224" customFormat="false" ht="14.25" hidden="false" customHeight="false" outlineLevel="0" collapsed="false">
      <c r="A2224" s="0" t="s">
        <v>782</v>
      </c>
      <c r="B2224" s="52" t="s">
        <v>783</v>
      </c>
      <c r="C2224" s="52" t="s">
        <v>751</v>
      </c>
      <c r="D2224" s="53" t="n">
        <v>0.1</v>
      </c>
      <c r="E2224" s="53" t="s">
        <v>748</v>
      </c>
      <c r="F2224" s="0" t="s">
        <v>1294</v>
      </c>
      <c r="G2224" s="0" t="str">
        <f aca="false">LEFT(B2224,2)</f>
        <v>05</v>
      </c>
      <c r="H2224" s="0" t="str">
        <f aca="false">I2224&amp;"_"&amp;G2224&amp;"_"&amp;F2224</f>
        <v>Loevfroe_05_20181010_DL2018083_BorupgaardGym_koersel1</v>
      </c>
      <c r="I2224" s="61" t="str">
        <f aca="false">MID(RIGHT(B2224,LEN(B2224)-3),1,FIND("_",RIGHT(B2224,LEN(B2224)-3))-1)</f>
        <v>Loevfroe</v>
      </c>
      <c r="J2224" s="61" t="str">
        <f aca="false">TRIM(SUBSTITUTE(RIGHT(B2224,FIND(I2224,B2224)+1),"_",""))</f>
        <v>eDNA</v>
      </c>
      <c r="K2224" s="0" t="str">
        <f aca="false">IFERROR(VALUE(SUBSTITUTE(E2224,".",",")),E2224)</f>
        <v>No Ct</v>
      </c>
      <c r="L2224" s="61" t="str">
        <f aca="false">IF(J2224="PosK",SUMIFS(K:K,J:J,"PosK",H:H,H2224),"")</f>
        <v/>
      </c>
      <c r="M2224" s="61" t="str">
        <f aca="false">IF(J2224="PosK",SUMIFS(K:K,J:J,"NegK",H:H,H2224),"")</f>
        <v/>
      </c>
      <c r="N2224" s="61" t="str">
        <f aca="false">IF(J2224="PosK",SUMIFS(K:K,J:J,"eDNA",H:H,H2224),"")</f>
        <v/>
      </c>
      <c r="Q2224" s="62"/>
    </row>
    <row r="2225" customFormat="false" ht="14.25" hidden="false" customHeight="false" outlineLevel="0" collapsed="false">
      <c r="A2225" s="0" t="s">
        <v>784</v>
      </c>
      <c r="B2225" s="52" t="s">
        <v>785</v>
      </c>
      <c r="C2225" s="52" t="s">
        <v>751</v>
      </c>
      <c r="D2225" s="53" t="n">
        <v>0.1</v>
      </c>
      <c r="E2225" s="53" t="s">
        <v>748</v>
      </c>
      <c r="F2225" s="0" t="s">
        <v>1294</v>
      </c>
      <c r="G2225" s="0" t="str">
        <f aca="false">LEFT(B2225,2)</f>
        <v>05</v>
      </c>
      <c r="H2225" s="0" t="str">
        <f aca="false">I2225&amp;"_"&amp;G2225&amp;"_"&amp;F2225</f>
        <v>Loevfroe_05_20181010_DL2018083_BorupgaardGym_koersel1</v>
      </c>
      <c r="I2225" s="61" t="str">
        <f aca="false">MID(RIGHT(B2225,LEN(B2225)-3),1,FIND("_",RIGHT(B2225,LEN(B2225)-3))-1)</f>
        <v>Loevfroe</v>
      </c>
      <c r="J2225" s="61" t="str">
        <f aca="false">TRIM(SUBSTITUTE(RIGHT(B2225,FIND(I2225,B2225)+1),"_",""))</f>
        <v>eDNA</v>
      </c>
      <c r="K2225" s="0" t="str">
        <f aca="false">IFERROR(VALUE(SUBSTITUTE(E2225,".",",")),E2225)</f>
        <v>No Ct</v>
      </c>
      <c r="L2225" s="61" t="str">
        <f aca="false">IF(J2225="PosK",SUMIFS(K:K,J:J,"PosK",H:H,H2225),"")</f>
        <v/>
      </c>
      <c r="M2225" s="61" t="str">
        <f aca="false">IF(J2225="PosK",SUMIFS(K:K,J:J,"NegK",H:H,H2225),"")</f>
        <v/>
      </c>
      <c r="N2225" s="61" t="str">
        <f aca="false">IF(J2225="PosK",SUMIFS(K:K,J:J,"eDNA",H:H,H2225),"")</f>
        <v/>
      </c>
      <c r="P2225" s="62"/>
      <c r="T2225" s="63"/>
      <c r="W2225" s="64"/>
    </row>
    <row r="2226" customFormat="false" ht="14.25" hidden="false" customHeight="false" outlineLevel="0" collapsed="false">
      <c r="A2226" s="0" t="s">
        <v>786</v>
      </c>
      <c r="B2226" s="52" t="s">
        <v>787</v>
      </c>
      <c r="C2226" s="52" t="s">
        <v>743</v>
      </c>
      <c r="D2226" s="53" t="n">
        <v>0.1</v>
      </c>
      <c r="E2226" s="53" t="n">
        <v>32.19</v>
      </c>
      <c r="F2226" s="0" t="s">
        <v>1294</v>
      </c>
      <c r="G2226" s="0" t="str">
        <f aca="false">LEFT(B2226,2)</f>
        <v>06</v>
      </c>
      <c r="H2226" s="0" t="str">
        <f aca="false">I2226&amp;"_"&amp;G2226&amp;"_"&amp;F2226</f>
        <v>Springfroe_06_20181010_DL2018083_BorupgaardGym_koersel1</v>
      </c>
      <c r="I2226" s="61" t="str">
        <f aca="false">MID(RIGHT(B2226,LEN(B2226)-3),1,FIND("_",RIGHT(B2226,LEN(B2226)-3))-1)</f>
        <v>Springfroe</v>
      </c>
      <c r="J2226" s="61" t="str">
        <f aca="false">TRIM(SUBSTITUTE(RIGHT(B2226,FIND(I2226,B2226)+1),"_",""))</f>
        <v>PosK</v>
      </c>
      <c r="K2226" s="0" t="n">
        <f aca="false">IFERROR(VALUE(SUBSTITUTE(E2226,".",",")),E2226)</f>
        <v>32.19</v>
      </c>
      <c r="L2226" s="61" t="n">
        <f aca="false">IF(J2226="PosK",SUMIFS(K:K,J:J,"PosK",H:H,H2226),"")</f>
        <v>32.19</v>
      </c>
      <c r="M2226" s="61" t="n">
        <f aca="false">IF(J2226="PosK",SUMIFS(K:K,J:J,"NegK",H:H,H2226),"")</f>
        <v>0</v>
      </c>
      <c r="N2226" s="61" t="n">
        <f aca="false">IF(J2226="PosK",SUMIFS(K:K,J:J,"eDNA",H:H,H2226),"")</f>
        <v>0</v>
      </c>
      <c r="P2226" s="62" t="n">
        <f aca="false">IF(K2228="No Ct",0,K2228)</f>
        <v>0</v>
      </c>
      <c r="Q2226" s="62" t="n">
        <f aca="false">IF(K2229="No Ct",0,K2229)</f>
        <v>0</v>
      </c>
      <c r="R2226" s="0" t="str">
        <f aca="false">IF(AND(L2226&gt;0,M2226=0),"Valid","Invalid")</f>
        <v>Valid</v>
      </c>
      <c r="S2226" s="0" t="str">
        <f aca="false">IF(OR(P2226&gt;1,Q2226&gt;1),"Present","Absent")</f>
        <v>Absent</v>
      </c>
      <c r="T2226" s="63" t="str">
        <f aca="false">IF(OR(AND(P2226&gt;1,P2226&lt;41),AND(Q2226&gt;1,Q2226&lt;41)),"Ct&lt;41","Ct&gt;41")</f>
        <v>Ct&gt;41</v>
      </c>
      <c r="U2226" s="0" t="str">
        <f aca="false">I2226</f>
        <v>Springfroe</v>
      </c>
      <c r="V2226" s="0" t="str">
        <f aca="false">MID(F2226,10,9)</f>
        <v>DL2018083</v>
      </c>
      <c r="W2226" s="64" t="str">
        <f aca="false">V2226&amp;"_"&amp;U2226&amp;"_"&amp;R2226&amp;"_"&amp;S2226&amp;"_"&amp;T2226</f>
        <v>DL2018083_Springfroe_Valid_Absent_Ct&gt;41</v>
      </c>
    </row>
    <row r="2227" customFormat="false" ht="14.25" hidden="false" customHeight="false" outlineLevel="0" collapsed="false">
      <c r="A2227" s="0" t="s">
        <v>788</v>
      </c>
      <c r="B2227" s="52" t="s">
        <v>789</v>
      </c>
      <c r="C2227" s="52" t="s">
        <v>747</v>
      </c>
      <c r="D2227" s="53" t="n">
        <v>0.1</v>
      </c>
      <c r="E2227" s="53" t="s">
        <v>748</v>
      </c>
      <c r="F2227" s="0" t="s">
        <v>1294</v>
      </c>
      <c r="G2227" s="0" t="str">
        <f aca="false">LEFT(B2227,2)</f>
        <v>06</v>
      </c>
      <c r="H2227" s="0" t="str">
        <f aca="false">I2227&amp;"_"&amp;G2227&amp;"_"&amp;F2227</f>
        <v>Springfroe_06_20181010_DL2018083_BorupgaardGym_koersel1</v>
      </c>
      <c r="I2227" s="61" t="str">
        <f aca="false">MID(RIGHT(B2227,LEN(B2227)-3),1,FIND("_",RIGHT(B2227,LEN(B2227)-3))-1)</f>
        <v>Springfroe</v>
      </c>
      <c r="J2227" s="61" t="str">
        <f aca="false">TRIM(SUBSTITUTE(RIGHT(B2227,FIND(I2227,B2227)+1),"_",""))</f>
        <v>NegK</v>
      </c>
      <c r="K2227" s="0" t="str">
        <f aca="false">IFERROR(VALUE(SUBSTITUTE(E2227,".",",")),E2227)</f>
        <v>No Ct</v>
      </c>
      <c r="L2227" s="61" t="str">
        <f aca="false">IF(J2227="PosK",SUMIFS(K:K,J:J,"PosK",H:H,H2227),"")</f>
        <v/>
      </c>
      <c r="M2227" s="61" t="str">
        <f aca="false">IF(J2227="PosK",SUMIFS(K:K,J:J,"NegK",H:H,H2227),"")</f>
        <v/>
      </c>
      <c r="N2227" s="61" t="str">
        <f aca="false">IF(J2227="PosK",SUMIFS(K:K,J:J,"eDNA",H:H,H2227),"")</f>
        <v/>
      </c>
    </row>
    <row r="2228" customFormat="false" ht="14.25" hidden="false" customHeight="false" outlineLevel="0" collapsed="false">
      <c r="A2228" s="0" t="s">
        <v>790</v>
      </c>
      <c r="B2228" s="52" t="s">
        <v>791</v>
      </c>
      <c r="C2228" s="52" t="s">
        <v>751</v>
      </c>
      <c r="D2228" s="53" t="n">
        <v>0.1</v>
      </c>
      <c r="E2228" s="53" t="s">
        <v>748</v>
      </c>
      <c r="F2228" s="0" t="s">
        <v>1294</v>
      </c>
      <c r="G2228" s="0" t="str">
        <f aca="false">LEFT(B2228,2)</f>
        <v>06</v>
      </c>
      <c r="H2228" s="0" t="str">
        <f aca="false">I2228&amp;"_"&amp;G2228&amp;"_"&amp;F2228</f>
        <v>Springfroe_06_20181010_DL2018083_BorupgaardGym_koersel1</v>
      </c>
      <c r="I2228" s="61" t="str">
        <f aca="false">MID(RIGHT(B2228,LEN(B2228)-3),1,FIND("_",RIGHT(B2228,LEN(B2228)-3))-1)</f>
        <v>Springfroe</v>
      </c>
      <c r="J2228" s="61" t="str">
        <f aca="false">TRIM(SUBSTITUTE(RIGHT(B2228,FIND(I2228,B2228)+1),"_",""))</f>
        <v>eDNA</v>
      </c>
      <c r="K2228" s="0" t="str">
        <f aca="false">IFERROR(VALUE(SUBSTITUTE(E2228,".",",")),E2228)</f>
        <v>No Ct</v>
      </c>
      <c r="L2228" s="61" t="str">
        <f aca="false">IF(J2228="PosK",SUMIFS(K:K,J:J,"PosK",H:H,H2228),"")</f>
        <v/>
      </c>
      <c r="M2228" s="61" t="str">
        <f aca="false">IF(J2228="PosK",SUMIFS(K:K,J:J,"NegK",H:H,H2228),"")</f>
        <v/>
      </c>
      <c r="N2228" s="61" t="str">
        <f aca="false">IF(J2228="PosK",SUMIFS(K:K,J:J,"eDNA",H:H,H2228),"")</f>
        <v/>
      </c>
      <c r="Q2228" s="62"/>
    </row>
    <row r="2229" customFormat="false" ht="14.25" hidden="false" customHeight="false" outlineLevel="0" collapsed="false">
      <c r="A2229" s="0" t="s">
        <v>792</v>
      </c>
      <c r="B2229" s="52" t="s">
        <v>793</v>
      </c>
      <c r="C2229" s="52" t="s">
        <v>751</v>
      </c>
      <c r="D2229" s="53" t="n">
        <v>0.1</v>
      </c>
      <c r="E2229" s="53" t="s">
        <v>748</v>
      </c>
      <c r="F2229" s="0" t="s">
        <v>1294</v>
      </c>
      <c r="G2229" s="0" t="str">
        <f aca="false">LEFT(B2229,2)</f>
        <v>06</v>
      </c>
      <c r="H2229" s="0" t="str">
        <f aca="false">I2229&amp;"_"&amp;G2229&amp;"_"&amp;F2229</f>
        <v>Springfroe_06_20181010_DL2018083_BorupgaardGym_koersel1</v>
      </c>
      <c r="I2229" s="61" t="str">
        <f aca="false">MID(RIGHT(B2229,LEN(B2229)-3),1,FIND("_",RIGHT(B2229,LEN(B2229)-3))-1)</f>
        <v>Springfroe</v>
      </c>
      <c r="J2229" s="61" t="str">
        <f aca="false">TRIM(SUBSTITUTE(RIGHT(B2229,FIND(I2229,B2229)+1),"_",""))</f>
        <v>eDNA</v>
      </c>
      <c r="K2229" s="0" t="str">
        <f aca="false">IFERROR(VALUE(SUBSTITUTE(E2229,".",",")),E2229)</f>
        <v>No Ct</v>
      </c>
      <c r="L2229" s="61" t="str">
        <f aca="false">IF(J2229="PosK",SUMIFS(K:K,J:J,"PosK",H:H,H2229),"")</f>
        <v/>
      </c>
      <c r="M2229" s="61" t="str">
        <f aca="false">IF(J2229="PosK",SUMIFS(K:K,J:J,"NegK",H:H,H2229),"")</f>
        <v/>
      </c>
      <c r="N2229" s="61" t="str">
        <f aca="false">IF(J2229="PosK",SUMIFS(K:K,J:J,"eDNA",H:H,H2229),"")</f>
        <v/>
      </c>
      <c r="P2229" s="62"/>
      <c r="T2229" s="63"/>
      <c r="W2229" s="64"/>
    </row>
    <row r="2230" customFormat="false" ht="14.25" hidden="false" customHeight="false" outlineLevel="0" collapsed="false">
      <c r="A2230" s="0" t="s">
        <v>794</v>
      </c>
      <c r="B2230" s="52" t="s">
        <v>960</v>
      </c>
      <c r="C2230" s="52" t="s">
        <v>743</v>
      </c>
      <c r="D2230" s="53" t="n">
        <v>0.1</v>
      </c>
      <c r="E2230" s="53" t="n">
        <v>32.43</v>
      </c>
      <c r="F2230" s="0" t="s">
        <v>1294</v>
      </c>
      <c r="G2230" s="0" t="str">
        <f aca="false">LEFT(B2230,2)</f>
        <v>07</v>
      </c>
      <c r="H2230" s="0" t="str">
        <f aca="false">I2230&amp;"_"&amp;G2230&amp;"_"&amp;F2230</f>
        <v>Springfroe_07_20181010_DL2018083_BorupgaardGym_koersel1</v>
      </c>
      <c r="I2230" s="61" t="str">
        <f aca="false">MID(RIGHT(B2230,LEN(B2230)-3),1,FIND("_",RIGHT(B2230,LEN(B2230)-3))-1)</f>
        <v>Springfroe</v>
      </c>
      <c r="J2230" s="61" t="str">
        <f aca="false">TRIM(SUBSTITUTE(RIGHT(B2230,FIND(I2230,B2230)+1),"_",""))</f>
        <v>PosK</v>
      </c>
      <c r="K2230" s="0" t="n">
        <f aca="false">IFERROR(VALUE(SUBSTITUTE(E2230,".",",")),E2230)</f>
        <v>32.43</v>
      </c>
      <c r="L2230" s="61" t="n">
        <f aca="false">IF(J2230="PosK",SUMIFS(K:K,J:J,"PosK",H:H,H2230),"")</f>
        <v>32.43</v>
      </c>
      <c r="M2230" s="61" t="n">
        <f aca="false">IF(J2230="PosK",SUMIFS(K:K,J:J,"NegK",H:H,H2230),"")</f>
        <v>0</v>
      </c>
      <c r="N2230" s="61" t="n">
        <f aca="false">IF(J2230="PosK",SUMIFS(K:K,J:J,"eDNA",H:H,H2230),"")</f>
        <v>0</v>
      </c>
      <c r="P2230" s="62" t="n">
        <f aca="false">IF(K2232="No Ct",0,K2232)</f>
        <v>0</v>
      </c>
      <c r="Q2230" s="62" t="n">
        <f aca="false">IF(K2233="No Ct",0,K2233)</f>
        <v>0</v>
      </c>
      <c r="R2230" s="0" t="str">
        <f aca="false">IF(AND(L2230&gt;0,M2230=0),"Valid","Invalid")</f>
        <v>Valid</v>
      </c>
      <c r="S2230" s="0" t="str">
        <f aca="false">IF(OR(P2230&gt;1,Q2230&gt;1),"Present","Absent")</f>
        <v>Absent</v>
      </c>
      <c r="T2230" s="63" t="str">
        <f aca="false">IF(OR(AND(P2230&gt;1,P2230&lt;41),AND(Q2230&gt;1,Q2230&lt;41)),"Ct&lt;41","Ct&gt;41")</f>
        <v>Ct&gt;41</v>
      </c>
      <c r="U2230" s="0" t="str">
        <f aca="false">I2230</f>
        <v>Springfroe</v>
      </c>
      <c r="V2230" s="0" t="str">
        <f aca="false">MID(F2230,10,9)</f>
        <v>DL2018083</v>
      </c>
      <c r="W2230" s="64" t="str">
        <f aca="false">V2230&amp;"_"&amp;U2230&amp;"_"&amp;R2230&amp;"_"&amp;S2230&amp;"_"&amp;T2230</f>
        <v>DL2018083_Springfroe_Valid_Absent_Ct&gt;41</v>
      </c>
    </row>
    <row r="2231" customFormat="false" ht="14.25" hidden="false" customHeight="false" outlineLevel="0" collapsed="false">
      <c r="A2231" s="0" t="s">
        <v>796</v>
      </c>
      <c r="B2231" s="52" t="s">
        <v>961</v>
      </c>
      <c r="C2231" s="52" t="s">
        <v>747</v>
      </c>
      <c r="D2231" s="53" t="n">
        <v>0.1</v>
      </c>
      <c r="E2231" s="53" t="s">
        <v>748</v>
      </c>
      <c r="F2231" s="0" t="s">
        <v>1294</v>
      </c>
      <c r="G2231" s="0" t="str">
        <f aca="false">LEFT(B2231,2)</f>
        <v>07</v>
      </c>
      <c r="H2231" s="0" t="str">
        <f aca="false">I2231&amp;"_"&amp;G2231&amp;"_"&amp;F2231</f>
        <v>Springfroe_07_20181010_DL2018083_BorupgaardGym_koersel1</v>
      </c>
      <c r="I2231" s="61" t="str">
        <f aca="false">MID(RIGHT(B2231,LEN(B2231)-3),1,FIND("_",RIGHT(B2231,LEN(B2231)-3))-1)</f>
        <v>Springfroe</v>
      </c>
      <c r="J2231" s="61" t="str">
        <f aca="false">TRIM(SUBSTITUTE(RIGHT(B2231,FIND(I2231,B2231)+1),"_",""))</f>
        <v>NegK</v>
      </c>
      <c r="K2231" s="0" t="str">
        <f aca="false">IFERROR(VALUE(SUBSTITUTE(E2231,".",",")),E2231)</f>
        <v>No Ct</v>
      </c>
      <c r="L2231" s="61" t="str">
        <f aca="false">IF(J2231="PosK",SUMIFS(K:K,J:J,"PosK",H:H,H2231),"")</f>
        <v/>
      </c>
      <c r="M2231" s="61" t="str">
        <f aca="false">IF(J2231="PosK",SUMIFS(K:K,J:J,"NegK",H:H,H2231),"")</f>
        <v/>
      </c>
      <c r="N2231" s="61" t="str">
        <f aca="false">IF(J2231="PosK",SUMIFS(K:K,J:J,"eDNA",H:H,H2231),"")</f>
        <v/>
      </c>
    </row>
    <row r="2232" customFormat="false" ht="14.25" hidden="false" customHeight="false" outlineLevel="0" collapsed="false">
      <c r="A2232" s="0" t="s">
        <v>798</v>
      </c>
      <c r="B2232" s="52" t="s">
        <v>962</v>
      </c>
      <c r="C2232" s="52" t="s">
        <v>751</v>
      </c>
      <c r="D2232" s="53" t="n">
        <v>0.1</v>
      </c>
      <c r="E2232" s="53" t="s">
        <v>748</v>
      </c>
      <c r="F2232" s="0" t="s">
        <v>1294</v>
      </c>
      <c r="G2232" s="0" t="str">
        <f aca="false">LEFT(B2232,2)</f>
        <v>07</v>
      </c>
      <c r="H2232" s="0" t="str">
        <f aca="false">I2232&amp;"_"&amp;G2232&amp;"_"&amp;F2232</f>
        <v>Springfroe_07_20181010_DL2018083_BorupgaardGym_koersel1</v>
      </c>
      <c r="I2232" s="61" t="str">
        <f aca="false">MID(RIGHT(B2232,LEN(B2232)-3),1,FIND("_",RIGHT(B2232,LEN(B2232)-3))-1)</f>
        <v>Springfroe</v>
      </c>
      <c r="J2232" s="61" t="str">
        <f aca="false">TRIM(SUBSTITUTE(RIGHT(B2232,FIND(I2232,B2232)+1),"_",""))</f>
        <v>eDNA</v>
      </c>
      <c r="K2232" s="0" t="str">
        <f aca="false">IFERROR(VALUE(SUBSTITUTE(E2232,".",",")),E2232)</f>
        <v>No Ct</v>
      </c>
      <c r="L2232" s="61" t="str">
        <f aca="false">IF(J2232="PosK",SUMIFS(K:K,J:J,"PosK",H:H,H2232),"")</f>
        <v/>
      </c>
      <c r="M2232" s="61" t="str">
        <f aca="false">IF(J2232="PosK",SUMIFS(K:K,J:J,"NegK",H:H,H2232),"")</f>
        <v/>
      </c>
      <c r="N2232" s="61" t="str">
        <f aca="false">IF(J2232="PosK",SUMIFS(K:K,J:J,"eDNA",H:H,H2232),"")</f>
        <v/>
      </c>
      <c r="Q2232" s="62"/>
    </row>
    <row r="2233" customFormat="false" ht="14.25" hidden="false" customHeight="false" outlineLevel="0" collapsed="false">
      <c r="A2233" s="0" t="s">
        <v>800</v>
      </c>
      <c r="B2233" s="52" t="s">
        <v>963</v>
      </c>
      <c r="C2233" s="52" t="s">
        <v>751</v>
      </c>
      <c r="D2233" s="53" t="n">
        <v>0.1</v>
      </c>
      <c r="E2233" s="53" t="s">
        <v>748</v>
      </c>
      <c r="F2233" s="0" t="s">
        <v>1294</v>
      </c>
      <c r="G2233" s="0" t="str">
        <f aca="false">LEFT(B2233,2)</f>
        <v>07</v>
      </c>
      <c r="H2233" s="0" t="str">
        <f aca="false">I2233&amp;"_"&amp;G2233&amp;"_"&amp;F2233</f>
        <v>Springfroe_07_20181010_DL2018083_BorupgaardGym_koersel1</v>
      </c>
      <c r="I2233" s="61" t="str">
        <f aca="false">MID(RIGHT(B2233,LEN(B2233)-3),1,FIND("_",RIGHT(B2233,LEN(B2233)-3))-1)</f>
        <v>Springfroe</v>
      </c>
      <c r="J2233" s="61" t="str">
        <f aca="false">TRIM(SUBSTITUTE(RIGHT(B2233,FIND(I2233,B2233)+1),"_",""))</f>
        <v>eDNA</v>
      </c>
      <c r="K2233" s="0" t="str">
        <f aca="false">IFERROR(VALUE(SUBSTITUTE(E2233,".",",")),E2233)</f>
        <v>No Ct</v>
      </c>
      <c r="L2233" s="61" t="str">
        <f aca="false">IF(J2233="PosK",SUMIFS(K:K,J:J,"PosK",H:H,H2233),"")</f>
        <v/>
      </c>
      <c r="M2233" s="61" t="str">
        <f aca="false">IF(J2233="PosK",SUMIFS(K:K,J:J,"NegK",H:H,H2233),"")</f>
        <v/>
      </c>
      <c r="N2233" s="61" t="str">
        <f aca="false">IF(J2233="PosK",SUMIFS(K:K,J:J,"eDNA",H:H,H2233),"")</f>
        <v/>
      </c>
      <c r="P2233" s="62"/>
      <c r="T2233" s="63"/>
      <c r="W2233" s="64"/>
    </row>
    <row r="2234" customFormat="false" ht="14.25" hidden="false" customHeight="false" outlineLevel="0" collapsed="false">
      <c r="A2234" s="0" t="s">
        <v>802</v>
      </c>
      <c r="B2234" s="52" t="s">
        <v>964</v>
      </c>
      <c r="C2234" s="52" t="s">
        <v>743</v>
      </c>
      <c r="D2234" s="53" t="n">
        <v>0.1</v>
      </c>
      <c r="E2234" s="53" t="s">
        <v>748</v>
      </c>
      <c r="F2234" s="0" t="s">
        <v>1294</v>
      </c>
      <c r="G2234" s="0" t="str">
        <f aca="false">LEFT(B2234,2)</f>
        <v>08</v>
      </c>
      <c r="H2234" s="0" t="str">
        <f aca="false">I2234&amp;"_"&amp;G2234&amp;"_"&amp;F2234</f>
        <v>Klokkefroe_08_20181010_DL2018083_BorupgaardGym_koersel1</v>
      </c>
      <c r="I2234" s="61" t="str">
        <f aca="false">MID(RIGHT(B2234,LEN(B2234)-3),1,FIND("_",RIGHT(B2234,LEN(B2234)-3))-1)</f>
        <v>Klokkefroe</v>
      </c>
      <c r="J2234" s="61" t="str">
        <f aca="false">TRIM(SUBSTITUTE(RIGHT(B2234,FIND(I2234,B2234)+1),"_",""))</f>
        <v>PosK</v>
      </c>
      <c r="K2234" s="0" t="str">
        <f aca="false">IFERROR(VALUE(SUBSTITUTE(E2234,".",",")),E2234)</f>
        <v>No Ct</v>
      </c>
      <c r="L2234" s="61" t="n">
        <f aca="false">IF(J2234="PosK",SUMIFS(K:K,J:J,"PosK",H:H,H2234),"")</f>
        <v>0</v>
      </c>
      <c r="M2234" s="61" t="n">
        <f aca="false">IF(J2234="PosK",SUMIFS(K:K,J:J,"NegK",H:H,H2234),"")</f>
        <v>0</v>
      </c>
      <c r="N2234" s="61" t="n">
        <f aca="false">IF(J2234="PosK",SUMIFS(K:K,J:J,"eDNA",H:H,H2234),"")</f>
        <v>0</v>
      </c>
      <c r="P2234" s="62" t="n">
        <f aca="false">IF(K2236="No Ct",0,K2236)</f>
        <v>0</v>
      </c>
      <c r="Q2234" s="62" t="n">
        <f aca="false">IF(K2237="No Ct",0,K2237)</f>
        <v>0</v>
      </c>
      <c r="R2234" s="0" t="str">
        <f aca="false">IF(AND(L2234&gt;0,M2234=0),"Valid","Invalid")</f>
        <v>Invalid</v>
      </c>
      <c r="S2234" s="0" t="str">
        <f aca="false">IF(OR(P2234&gt;1,Q2234&gt;1),"Present","Absent")</f>
        <v>Absent</v>
      </c>
      <c r="T2234" s="63" t="str">
        <f aca="false">IF(OR(AND(P2234&gt;1,P2234&lt;41),AND(Q2234&gt;1,Q2234&lt;41)),"Ct&lt;41","Ct&gt;41")</f>
        <v>Ct&gt;41</v>
      </c>
      <c r="U2234" s="0" t="str">
        <f aca="false">I2234</f>
        <v>Klokkefroe</v>
      </c>
      <c r="V2234" s="0" t="str">
        <f aca="false">MID(F2234,10,9)</f>
        <v>DL2018083</v>
      </c>
      <c r="W2234" s="64" t="str">
        <f aca="false">V2234&amp;"_"&amp;U2234&amp;"_"&amp;R2234&amp;"_"&amp;S2234&amp;"_"&amp;T2234</f>
        <v>DL2018083_Klokkefroe_Invalid_Absent_Ct&gt;41</v>
      </c>
    </row>
    <row r="2235" customFormat="false" ht="14.25" hidden="false" customHeight="false" outlineLevel="0" collapsed="false">
      <c r="A2235" s="0" t="s">
        <v>804</v>
      </c>
      <c r="B2235" s="52" t="s">
        <v>965</v>
      </c>
      <c r="C2235" s="52" t="s">
        <v>747</v>
      </c>
      <c r="D2235" s="53" t="n">
        <v>0.1</v>
      </c>
      <c r="E2235" s="53" t="s">
        <v>748</v>
      </c>
      <c r="F2235" s="0" t="s">
        <v>1294</v>
      </c>
      <c r="G2235" s="0" t="str">
        <f aca="false">LEFT(B2235,2)</f>
        <v>08</v>
      </c>
      <c r="H2235" s="0" t="str">
        <f aca="false">I2235&amp;"_"&amp;G2235&amp;"_"&amp;F2235</f>
        <v>Klokkefroe_08_20181010_DL2018083_BorupgaardGym_koersel1</v>
      </c>
      <c r="I2235" s="61" t="str">
        <f aca="false">MID(RIGHT(B2235,LEN(B2235)-3),1,FIND("_",RIGHT(B2235,LEN(B2235)-3))-1)</f>
        <v>Klokkefroe</v>
      </c>
      <c r="J2235" s="61" t="str">
        <f aca="false">TRIM(SUBSTITUTE(RIGHT(B2235,FIND(I2235,B2235)+1),"_",""))</f>
        <v>NegK</v>
      </c>
      <c r="K2235" s="0" t="str">
        <f aca="false">IFERROR(VALUE(SUBSTITUTE(E2235,".",",")),E2235)</f>
        <v>No Ct</v>
      </c>
      <c r="L2235" s="61" t="str">
        <f aca="false">IF(J2235="PosK",SUMIFS(K:K,J:J,"PosK",H:H,H2235),"")</f>
        <v/>
      </c>
      <c r="M2235" s="61" t="str">
        <f aca="false">IF(J2235="PosK",SUMIFS(K:K,J:J,"NegK",H:H,H2235),"")</f>
        <v/>
      </c>
      <c r="N2235" s="61" t="str">
        <f aca="false">IF(J2235="PosK",SUMIFS(K:K,J:J,"eDNA",H:H,H2235),"")</f>
        <v/>
      </c>
    </row>
    <row r="2236" customFormat="false" ht="14.25" hidden="false" customHeight="false" outlineLevel="0" collapsed="false">
      <c r="A2236" s="0" t="s">
        <v>806</v>
      </c>
      <c r="B2236" s="52" t="s">
        <v>966</v>
      </c>
      <c r="C2236" s="52" t="s">
        <v>751</v>
      </c>
      <c r="D2236" s="53" t="n">
        <v>0.1</v>
      </c>
      <c r="E2236" s="53" t="s">
        <v>748</v>
      </c>
      <c r="F2236" s="0" t="s">
        <v>1294</v>
      </c>
      <c r="G2236" s="0" t="str">
        <f aca="false">LEFT(B2236,2)</f>
        <v>08</v>
      </c>
      <c r="H2236" s="0" t="str">
        <f aca="false">I2236&amp;"_"&amp;G2236&amp;"_"&amp;F2236</f>
        <v>Klokkefroe_08_20181010_DL2018083_BorupgaardGym_koersel1</v>
      </c>
      <c r="I2236" s="61" t="str">
        <f aca="false">MID(RIGHT(B2236,LEN(B2236)-3),1,FIND("_",RIGHT(B2236,LEN(B2236)-3))-1)</f>
        <v>Klokkefroe</v>
      </c>
      <c r="J2236" s="61" t="str">
        <f aca="false">TRIM(SUBSTITUTE(RIGHT(B2236,FIND(I2236,B2236)+1),"_",""))</f>
        <v>eDNA</v>
      </c>
      <c r="K2236" s="0" t="str">
        <f aca="false">IFERROR(VALUE(SUBSTITUTE(E2236,".",",")),E2236)</f>
        <v>No Ct</v>
      </c>
      <c r="L2236" s="61" t="str">
        <f aca="false">IF(J2236="PosK",SUMIFS(K:K,J:J,"PosK",H:H,H2236),"")</f>
        <v/>
      </c>
      <c r="M2236" s="61" t="str">
        <f aca="false">IF(J2236="PosK",SUMIFS(K:K,J:J,"NegK",H:H,H2236),"")</f>
        <v/>
      </c>
      <c r="N2236" s="61" t="str">
        <f aca="false">IF(J2236="PosK",SUMIFS(K:K,J:J,"eDNA",H:H,H2236),"")</f>
        <v/>
      </c>
      <c r="Q2236" s="62"/>
    </row>
    <row r="2237" customFormat="false" ht="14.25" hidden="false" customHeight="false" outlineLevel="0" collapsed="false">
      <c r="A2237" s="0" t="s">
        <v>808</v>
      </c>
      <c r="B2237" s="52" t="s">
        <v>967</v>
      </c>
      <c r="C2237" s="52" t="s">
        <v>751</v>
      </c>
      <c r="D2237" s="53" t="n">
        <v>0.1</v>
      </c>
      <c r="E2237" s="53" t="s">
        <v>748</v>
      </c>
      <c r="F2237" s="0" t="s">
        <v>1294</v>
      </c>
      <c r="G2237" s="0" t="str">
        <f aca="false">LEFT(B2237,2)</f>
        <v>08</v>
      </c>
      <c r="H2237" s="0" t="str">
        <f aca="false">I2237&amp;"_"&amp;G2237&amp;"_"&amp;F2237</f>
        <v>Klokkefroe_08_20181010_DL2018083_BorupgaardGym_koersel1</v>
      </c>
      <c r="I2237" s="61" t="str">
        <f aca="false">MID(RIGHT(B2237,LEN(B2237)-3),1,FIND("_",RIGHT(B2237,LEN(B2237)-3))-1)</f>
        <v>Klokkefroe</v>
      </c>
      <c r="J2237" s="61" t="str">
        <f aca="false">TRIM(SUBSTITUTE(RIGHT(B2237,FIND(I2237,B2237)+1),"_",""))</f>
        <v>eDNA</v>
      </c>
      <c r="K2237" s="0" t="str">
        <f aca="false">IFERROR(VALUE(SUBSTITUTE(E2237,".",",")),E2237)</f>
        <v>No Ct</v>
      </c>
      <c r="L2237" s="61" t="str">
        <f aca="false">IF(J2237="PosK",SUMIFS(K:K,J:J,"PosK",H:H,H2237),"")</f>
        <v/>
      </c>
      <c r="M2237" s="61" t="str">
        <f aca="false">IF(J2237="PosK",SUMIFS(K:K,J:J,"NegK",H:H,H2237),"")</f>
        <v/>
      </c>
      <c r="N2237" s="61" t="str">
        <f aca="false">IF(J2237="PosK",SUMIFS(K:K,J:J,"eDNA",H:H,H2237),"")</f>
        <v/>
      </c>
      <c r="P2237" s="62"/>
      <c r="T2237" s="63"/>
      <c r="W2237" s="64"/>
    </row>
    <row r="2238" customFormat="false" ht="14.25" hidden="false" customHeight="false" outlineLevel="0" collapsed="false">
      <c r="A2238" s="0" t="s">
        <v>810</v>
      </c>
      <c r="B2238" s="52" t="s">
        <v>968</v>
      </c>
      <c r="C2238" s="52" t="s">
        <v>743</v>
      </c>
      <c r="D2238" s="53" t="n">
        <v>0.1</v>
      </c>
      <c r="E2238" s="53" t="n">
        <v>25.15</v>
      </c>
      <c r="F2238" s="0" t="s">
        <v>1294</v>
      </c>
      <c r="G2238" s="0" t="str">
        <f aca="false">LEFT(B2238,2)</f>
        <v>09</v>
      </c>
      <c r="H2238" s="0" t="str">
        <f aca="false">I2238&amp;"_"&amp;G2238&amp;"_"&amp;F2238</f>
        <v>Skrubtudse_09_20181010_DL2018083_BorupgaardGym_koersel1</v>
      </c>
      <c r="I2238" s="61" t="str">
        <f aca="false">MID(RIGHT(B2238,LEN(B2238)-3),1,FIND("_",RIGHT(B2238,LEN(B2238)-3))-1)</f>
        <v>Skrubtudse</v>
      </c>
      <c r="J2238" s="61" t="str">
        <f aca="false">TRIM(SUBSTITUTE(RIGHT(B2238,FIND(I2238,B2238)+1),"_",""))</f>
        <v>PosK</v>
      </c>
      <c r="K2238" s="0" t="n">
        <f aca="false">IFERROR(VALUE(SUBSTITUTE(E2238,".",",")),E2238)</f>
        <v>25.15</v>
      </c>
      <c r="L2238" s="61" t="n">
        <f aca="false">IF(J2238="PosK",SUMIFS(K:K,J:J,"PosK",H:H,H2238),"")</f>
        <v>25.15</v>
      </c>
      <c r="M2238" s="61" t="n">
        <f aca="false">IF(J2238="PosK",SUMIFS(K:K,J:J,"NegK",H:H,H2238),"")</f>
        <v>0</v>
      </c>
      <c r="N2238" s="61" t="n">
        <f aca="false">IF(J2238="PosK",SUMIFS(K:K,J:J,"eDNA",H:H,H2238),"")</f>
        <v>76.24</v>
      </c>
      <c r="P2238" s="62" t="n">
        <f aca="false">IF(K2240="No Ct",0,K2240)</f>
        <v>37.25</v>
      </c>
      <c r="Q2238" s="62" t="n">
        <f aca="false">IF(K2241="No Ct",0,K2241)</f>
        <v>38.99</v>
      </c>
      <c r="R2238" s="0" t="str">
        <f aca="false">IF(AND(L2238&gt;0,M2238=0),"Valid","Invalid")</f>
        <v>Valid</v>
      </c>
      <c r="S2238" s="0" t="str">
        <f aca="false">IF(OR(P2238&gt;1,Q2238&gt;1),"Present","Absent")</f>
        <v>Present</v>
      </c>
      <c r="T2238" s="63" t="str">
        <f aca="false">IF(OR(AND(P2238&gt;1,P2238&lt;41),AND(Q2238&gt;1,Q2238&lt;41)),"Ct&lt;41","Ct&gt;41")</f>
        <v>Ct&lt;41</v>
      </c>
      <c r="U2238" s="0" t="str">
        <f aca="false">I2238</f>
        <v>Skrubtudse</v>
      </c>
      <c r="V2238" s="0" t="str">
        <f aca="false">MID(F2238,10,9)</f>
        <v>DL2018083</v>
      </c>
      <c r="W2238" s="64" t="str">
        <f aca="false">V2238&amp;"_"&amp;U2238&amp;"_"&amp;R2238&amp;"_"&amp;S2238&amp;"_"&amp;T2238</f>
        <v>DL2018083_Skrubtudse_Valid_Present_Ct&lt;41</v>
      </c>
    </row>
    <row r="2239" customFormat="false" ht="14.25" hidden="false" customHeight="false" outlineLevel="0" collapsed="false">
      <c r="A2239" s="0" t="s">
        <v>812</v>
      </c>
      <c r="B2239" s="52" t="s">
        <v>969</v>
      </c>
      <c r="C2239" s="52" t="s">
        <v>747</v>
      </c>
      <c r="D2239" s="53" t="n">
        <v>0.1</v>
      </c>
      <c r="E2239" s="53" t="s">
        <v>748</v>
      </c>
      <c r="F2239" s="0" t="s">
        <v>1294</v>
      </c>
      <c r="G2239" s="0" t="str">
        <f aca="false">LEFT(B2239,2)</f>
        <v>09</v>
      </c>
      <c r="H2239" s="0" t="str">
        <f aca="false">I2239&amp;"_"&amp;G2239&amp;"_"&amp;F2239</f>
        <v>Skrubtudse_09_20181010_DL2018083_BorupgaardGym_koersel1</v>
      </c>
      <c r="I2239" s="61" t="str">
        <f aca="false">MID(RIGHT(B2239,LEN(B2239)-3),1,FIND("_",RIGHT(B2239,LEN(B2239)-3))-1)</f>
        <v>Skrubtudse</v>
      </c>
      <c r="J2239" s="61" t="str">
        <f aca="false">TRIM(SUBSTITUTE(RIGHT(B2239,FIND(I2239,B2239)+1),"_",""))</f>
        <v>NegK</v>
      </c>
      <c r="K2239" s="0" t="str">
        <f aca="false">IFERROR(VALUE(SUBSTITUTE(E2239,".",",")),E2239)</f>
        <v>No Ct</v>
      </c>
      <c r="L2239" s="61" t="str">
        <f aca="false">IF(J2239="PosK",SUMIFS(K:K,J:J,"PosK",H:H,H2239),"")</f>
        <v/>
      </c>
      <c r="M2239" s="61" t="str">
        <f aca="false">IF(J2239="PosK",SUMIFS(K:K,J:J,"NegK",H:H,H2239),"")</f>
        <v/>
      </c>
      <c r="N2239" s="61" t="str">
        <f aca="false">IF(J2239="PosK",SUMIFS(K:K,J:J,"eDNA",H:H,H2239),"")</f>
        <v/>
      </c>
    </row>
    <row r="2240" customFormat="false" ht="14.25" hidden="false" customHeight="false" outlineLevel="0" collapsed="false">
      <c r="A2240" s="0" t="s">
        <v>814</v>
      </c>
      <c r="B2240" s="52" t="s">
        <v>970</v>
      </c>
      <c r="C2240" s="52" t="s">
        <v>751</v>
      </c>
      <c r="D2240" s="53" t="n">
        <v>0.1</v>
      </c>
      <c r="E2240" s="53" t="n">
        <v>37.25</v>
      </c>
      <c r="F2240" s="0" t="s">
        <v>1294</v>
      </c>
      <c r="G2240" s="0" t="str">
        <f aca="false">LEFT(B2240,2)</f>
        <v>09</v>
      </c>
      <c r="H2240" s="0" t="str">
        <f aca="false">I2240&amp;"_"&amp;G2240&amp;"_"&amp;F2240</f>
        <v>Skrubtudse_09_20181010_DL2018083_BorupgaardGym_koersel1</v>
      </c>
      <c r="I2240" s="61" t="str">
        <f aca="false">MID(RIGHT(B2240,LEN(B2240)-3),1,FIND("_",RIGHT(B2240,LEN(B2240)-3))-1)</f>
        <v>Skrubtudse</v>
      </c>
      <c r="J2240" s="61" t="str">
        <f aca="false">TRIM(SUBSTITUTE(RIGHT(B2240,FIND(I2240,B2240)+1),"_",""))</f>
        <v>eDNA</v>
      </c>
      <c r="K2240" s="0" t="n">
        <f aca="false">IFERROR(VALUE(SUBSTITUTE(E2240,".",",")),E2240)</f>
        <v>37.25</v>
      </c>
      <c r="L2240" s="61" t="str">
        <f aca="false">IF(J2240="PosK",SUMIFS(K:K,J:J,"PosK",H:H,H2240),"")</f>
        <v/>
      </c>
      <c r="M2240" s="61" t="str">
        <f aca="false">IF(J2240="PosK",SUMIFS(K:K,J:J,"NegK",H:H,H2240),"")</f>
        <v/>
      </c>
      <c r="N2240" s="61" t="str">
        <f aca="false">IF(J2240="PosK",SUMIFS(K:K,J:J,"eDNA",H:H,H2240),"")</f>
        <v/>
      </c>
      <c r="Q2240" s="62"/>
    </row>
    <row r="2241" customFormat="false" ht="14.25" hidden="false" customHeight="false" outlineLevel="0" collapsed="false">
      <c r="A2241" s="0" t="s">
        <v>816</v>
      </c>
      <c r="B2241" s="52" t="s">
        <v>971</v>
      </c>
      <c r="C2241" s="52" t="s">
        <v>751</v>
      </c>
      <c r="D2241" s="53" t="n">
        <v>0.1</v>
      </c>
      <c r="E2241" s="53" t="n">
        <v>38.99</v>
      </c>
      <c r="F2241" s="0" t="s">
        <v>1294</v>
      </c>
      <c r="G2241" s="0" t="str">
        <f aca="false">LEFT(B2241,2)</f>
        <v>09</v>
      </c>
      <c r="H2241" s="0" t="str">
        <f aca="false">I2241&amp;"_"&amp;G2241&amp;"_"&amp;F2241</f>
        <v>Skrubtudse_09_20181010_DL2018083_BorupgaardGym_koersel1</v>
      </c>
      <c r="I2241" s="61" t="str">
        <f aca="false">MID(RIGHT(B2241,LEN(B2241)-3),1,FIND("_",RIGHT(B2241,LEN(B2241)-3))-1)</f>
        <v>Skrubtudse</v>
      </c>
      <c r="J2241" s="61" t="str">
        <f aca="false">TRIM(SUBSTITUTE(RIGHT(B2241,FIND(I2241,B2241)+1),"_",""))</f>
        <v>eDNA</v>
      </c>
      <c r="K2241" s="0" t="n">
        <f aca="false">IFERROR(VALUE(SUBSTITUTE(E2241,".",",")),E2241)</f>
        <v>38.99</v>
      </c>
      <c r="L2241" s="61" t="str">
        <f aca="false">IF(J2241="PosK",SUMIFS(K:K,J:J,"PosK",H:H,H2241),"")</f>
        <v/>
      </c>
      <c r="M2241" s="61" t="str">
        <f aca="false">IF(J2241="PosK",SUMIFS(K:K,J:J,"NegK",H:H,H2241),"")</f>
        <v/>
      </c>
      <c r="N2241" s="61" t="str">
        <f aca="false">IF(J2241="PosK",SUMIFS(K:K,J:J,"eDNA",H:H,H2241),"")</f>
        <v/>
      </c>
      <c r="P2241" s="62"/>
      <c r="T2241" s="63"/>
      <c r="W2241" s="64"/>
    </row>
    <row r="2242" customFormat="false" ht="14.25" hidden="false" customHeight="false" outlineLevel="0" collapsed="false">
      <c r="A2242" s="0" t="s">
        <v>818</v>
      </c>
      <c r="B2242" s="52" t="s">
        <v>972</v>
      </c>
      <c r="C2242" s="52" t="s">
        <v>743</v>
      </c>
      <c r="D2242" s="53" t="n">
        <v>0.1</v>
      </c>
      <c r="E2242" s="53" t="n">
        <v>25.1</v>
      </c>
      <c r="F2242" s="0" t="s">
        <v>1294</v>
      </c>
      <c r="G2242" s="0" t="str">
        <f aca="false">LEFT(B2242,2)</f>
        <v>10</v>
      </c>
      <c r="H2242" s="0" t="str">
        <f aca="false">I2242&amp;"_"&amp;G2242&amp;"_"&amp;F2242</f>
        <v>Skrubtudse_10_20181010_DL2018083_BorupgaardGym_koersel1</v>
      </c>
      <c r="I2242" s="61" t="str">
        <f aca="false">MID(RIGHT(B2242,LEN(B2242)-3),1,FIND("_",RIGHT(B2242,LEN(B2242)-3))-1)</f>
        <v>Skrubtudse</v>
      </c>
      <c r="J2242" s="61" t="str">
        <f aca="false">TRIM(SUBSTITUTE(RIGHT(B2242,FIND(I2242,B2242)+1),"_",""))</f>
        <v>PosK</v>
      </c>
      <c r="K2242" s="0" t="n">
        <f aca="false">IFERROR(VALUE(SUBSTITUTE(E2242,".",",")),E2242)</f>
        <v>25.1</v>
      </c>
      <c r="L2242" s="61" t="n">
        <f aca="false">IF(J2242="PosK",SUMIFS(K:K,J:J,"PosK",H:H,H2242),"")</f>
        <v>25.1</v>
      </c>
      <c r="M2242" s="61" t="n">
        <f aca="false">IF(J2242="PosK",SUMIFS(K:K,J:J,"NegK",H:H,H2242),"")</f>
        <v>0</v>
      </c>
      <c r="N2242" s="61" t="n">
        <f aca="false">IF(J2242="PosK",SUMIFS(K:K,J:J,"eDNA",H:H,H2242),"")</f>
        <v>71.98</v>
      </c>
      <c r="P2242" s="62" t="n">
        <f aca="false">IF(K2244="No Ct",0,K2244)</f>
        <v>35.27</v>
      </c>
      <c r="Q2242" s="62" t="n">
        <f aca="false">IF(K2245="No Ct",0,K2245)</f>
        <v>36.71</v>
      </c>
      <c r="R2242" s="0" t="str">
        <f aca="false">IF(AND(L2242&gt;0,M2242=0),"Valid","Invalid")</f>
        <v>Valid</v>
      </c>
      <c r="S2242" s="0" t="str">
        <f aca="false">IF(OR(P2242&gt;1,Q2242&gt;1),"Present","Absent")</f>
        <v>Present</v>
      </c>
      <c r="T2242" s="63" t="str">
        <f aca="false">IF(OR(AND(P2242&gt;1,P2242&lt;41),AND(Q2242&gt;1,Q2242&lt;41)),"Ct&lt;41","Ct&gt;41")</f>
        <v>Ct&lt;41</v>
      </c>
      <c r="U2242" s="0" t="str">
        <f aca="false">I2242</f>
        <v>Skrubtudse</v>
      </c>
      <c r="V2242" s="0" t="str">
        <f aca="false">MID(F2242,10,9)</f>
        <v>DL2018083</v>
      </c>
      <c r="W2242" s="64" t="str">
        <f aca="false">V2242&amp;"_"&amp;U2242&amp;"_"&amp;R2242&amp;"_"&amp;S2242&amp;"_"&amp;T2242</f>
        <v>DL2018083_Skrubtudse_Valid_Present_Ct&lt;41</v>
      </c>
    </row>
    <row r="2243" customFormat="false" ht="14.25" hidden="false" customHeight="false" outlineLevel="0" collapsed="false">
      <c r="A2243" s="0" t="s">
        <v>820</v>
      </c>
      <c r="B2243" s="52" t="s">
        <v>973</v>
      </c>
      <c r="C2243" s="52" t="s">
        <v>747</v>
      </c>
      <c r="D2243" s="53" t="n">
        <v>0.1</v>
      </c>
      <c r="E2243" s="53" t="s">
        <v>748</v>
      </c>
      <c r="F2243" s="0" t="s">
        <v>1294</v>
      </c>
      <c r="G2243" s="0" t="str">
        <f aca="false">LEFT(B2243,2)</f>
        <v>10</v>
      </c>
      <c r="H2243" s="0" t="str">
        <f aca="false">I2243&amp;"_"&amp;G2243&amp;"_"&amp;F2243</f>
        <v>Skrubtudse_10_20181010_DL2018083_BorupgaardGym_koersel1</v>
      </c>
      <c r="I2243" s="61" t="str">
        <f aca="false">MID(RIGHT(B2243,LEN(B2243)-3),1,FIND("_",RIGHT(B2243,LEN(B2243)-3))-1)</f>
        <v>Skrubtudse</v>
      </c>
      <c r="J2243" s="61" t="str">
        <f aca="false">TRIM(SUBSTITUTE(RIGHT(B2243,FIND(I2243,B2243)+1),"_",""))</f>
        <v>NegK</v>
      </c>
      <c r="K2243" s="0" t="str">
        <f aca="false">IFERROR(VALUE(SUBSTITUTE(E2243,".",",")),E2243)</f>
        <v>No Ct</v>
      </c>
      <c r="L2243" s="61" t="str">
        <f aca="false">IF(J2243="PosK",SUMIFS(K:K,J:J,"PosK",H:H,H2243),"")</f>
        <v/>
      </c>
      <c r="M2243" s="61" t="str">
        <f aca="false">IF(J2243="PosK",SUMIFS(K:K,J:J,"NegK",H:H,H2243),"")</f>
        <v/>
      </c>
      <c r="N2243" s="61" t="str">
        <f aca="false">IF(J2243="PosK",SUMIFS(K:K,J:J,"eDNA",H:H,H2243),"")</f>
        <v/>
      </c>
    </row>
    <row r="2244" customFormat="false" ht="14.25" hidden="false" customHeight="false" outlineLevel="0" collapsed="false">
      <c r="A2244" s="0" t="s">
        <v>822</v>
      </c>
      <c r="B2244" s="52" t="s">
        <v>974</v>
      </c>
      <c r="C2244" s="52" t="s">
        <v>751</v>
      </c>
      <c r="D2244" s="53" t="n">
        <v>0.1</v>
      </c>
      <c r="E2244" s="53" t="n">
        <v>35.27</v>
      </c>
      <c r="F2244" s="0" t="s">
        <v>1294</v>
      </c>
      <c r="G2244" s="0" t="str">
        <f aca="false">LEFT(B2244,2)</f>
        <v>10</v>
      </c>
      <c r="H2244" s="0" t="str">
        <f aca="false">I2244&amp;"_"&amp;G2244&amp;"_"&amp;F2244</f>
        <v>Skrubtudse_10_20181010_DL2018083_BorupgaardGym_koersel1</v>
      </c>
      <c r="I2244" s="61" t="str">
        <f aca="false">MID(RIGHT(B2244,LEN(B2244)-3),1,FIND("_",RIGHT(B2244,LEN(B2244)-3))-1)</f>
        <v>Skrubtudse</v>
      </c>
      <c r="J2244" s="61" t="str">
        <f aca="false">TRIM(SUBSTITUTE(RIGHT(B2244,FIND(I2244,B2244)+1),"_",""))</f>
        <v>eDNA</v>
      </c>
      <c r="K2244" s="0" t="n">
        <f aca="false">IFERROR(VALUE(SUBSTITUTE(E2244,".",",")),E2244)</f>
        <v>35.27</v>
      </c>
      <c r="L2244" s="61" t="str">
        <f aca="false">IF(J2244="PosK",SUMIFS(K:K,J:J,"PosK",H:H,H2244),"")</f>
        <v/>
      </c>
      <c r="M2244" s="61" t="str">
        <f aca="false">IF(J2244="PosK",SUMIFS(K:K,J:J,"NegK",H:H,H2244),"")</f>
        <v/>
      </c>
      <c r="N2244" s="61" t="str">
        <f aca="false">IF(J2244="PosK",SUMIFS(K:K,J:J,"eDNA",H:H,H2244),"")</f>
        <v/>
      </c>
      <c r="Q2244" s="62"/>
    </row>
    <row r="2245" customFormat="false" ht="14.25" hidden="false" customHeight="false" outlineLevel="0" collapsed="false">
      <c r="A2245" s="0" t="s">
        <v>824</v>
      </c>
      <c r="B2245" s="52" t="s">
        <v>975</v>
      </c>
      <c r="C2245" s="52" t="s">
        <v>751</v>
      </c>
      <c r="D2245" s="53" t="n">
        <v>0.1</v>
      </c>
      <c r="E2245" s="53" t="n">
        <v>36.71</v>
      </c>
      <c r="F2245" s="0" t="s">
        <v>1294</v>
      </c>
      <c r="G2245" s="0" t="str">
        <f aca="false">LEFT(B2245,2)</f>
        <v>10</v>
      </c>
      <c r="H2245" s="0" t="str">
        <f aca="false">I2245&amp;"_"&amp;G2245&amp;"_"&amp;F2245</f>
        <v>Skrubtudse_10_20181010_DL2018083_BorupgaardGym_koersel1</v>
      </c>
      <c r="I2245" s="61" t="str">
        <f aca="false">MID(RIGHT(B2245,LEN(B2245)-3),1,FIND("_",RIGHT(B2245,LEN(B2245)-3))-1)</f>
        <v>Skrubtudse</v>
      </c>
      <c r="J2245" s="61" t="str">
        <f aca="false">TRIM(SUBSTITUTE(RIGHT(B2245,FIND(I2245,B2245)+1),"_",""))</f>
        <v>eDNA</v>
      </c>
      <c r="K2245" s="0" t="n">
        <f aca="false">IFERROR(VALUE(SUBSTITUTE(E2245,".",",")),E2245)</f>
        <v>36.71</v>
      </c>
      <c r="L2245" s="61" t="str">
        <f aca="false">IF(J2245="PosK",SUMIFS(K:K,J:J,"PosK",H:H,H2245),"")</f>
        <v/>
      </c>
      <c r="M2245" s="61" t="str">
        <f aca="false">IF(J2245="PosK",SUMIFS(K:K,J:J,"NegK",H:H,H2245),"")</f>
        <v/>
      </c>
      <c r="N2245" s="61" t="str">
        <f aca="false">IF(J2245="PosK",SUMIFS(K:K,J:J,"eDNA",H:H,H2245),"")</f>
        <v/>
      </c>
      <c r="P2245" s="62"/>
      <c r="T2245" s="63"/>
      <c r="W2245" s="64"/>
    </row>
    <row r="2246" customFormat="false" ht="14.25" hidden="false" customHeight="false" outlineLevel="0" collapsed="false">
      <c r="A2246" s="0" t="s">
        <v>826</v>
      </c>
      <c r="B2246" s="52" t="s">
        <v>976</v>
      </c>
      <c r="C2246" s="52" t="s">
        <v>743</v>
      </c>
      <c r="D2246" s="53" t="n">
        <v>0.1</v>
      </c>
      <c r="E2246" s="53" t="s">
        <v>748</v>
      </c>
      <c r="F2246" s="0" t="s">
        <v>1294</v>
      </c>
      <c r="G2246" s="0" t="str">
        <f aca="false">LEFT(B2246,2)</f>
        <v>11</v>
      </c>
      <c r="H2246" s="0" t="str">
        <f aca="false">I2246&amp;"_"&amp;G2246&amp;"_"&amp;F2246</f>
        <v>Bjergsalamander_11_20181010_DL2018083_BorupgaardGym_koersel1</v>
      </c>
      <c r="I2246" s="61" t="str">
        <f aca="false">MID(RIGHT(B2246,LEN(B2246)-3),1,FIND("_",RIGHT(B2246,LEN(B2246)-3))-1)</f>
        <v>Bjergsalamander</v>
      </c>
      <c r="J2246" s="61" t="str">
        <f aca="false">TRIM(SUBSTITUTE(RIGHT(B2246,FIND(I2246,B2246)+1),"_",""))</f>
        <v>PosK</v>
      </c>
      <c r="K2246" s="0" t="str">
        <f aca="false">IFERROR(VALUE(SUBSTITUTE(E2246,".",",")),E2246)</f>
        <v>No Ct</v>
      </c>
      <c r="L2246" s="61" t="n">
        <f aca="false">IF(J2246="PosK",SUMIFS(K:K,J:J,"PosK",H:H,H2246),"")</f>
        <v>0</v>
      </c>
      <c r="M2246" s="61" t="n">
        <f aca="false">IF(J2246="PosK",SUMIFS(K:K,J:J,"NegK",H:H,H2246),"")</f>
        <v>0</v>
      </c>
      <c r="N2246" s="61" t="n">
        <f aca="false">IF(J2246="PosK",SUMIFS(K:K,J:J,"eDNA",H:H,H2246),"")</f>
        <v>0</v>
      </c>
      <c r="P2246" s="62" t="n">
        <f aca="false">IF(K2248="No Ct",0,K2248)</f>
        <v>0</v>
      </c>
      <c r="Q2246" s="62" t="n">
        <f aca="false">IF(K2249="No Ct",0,K2249)</f>
        <v>0</v>
      </c>
      <c r="R2246" s="0" t="str">
        <f aca="false">IF(AND(L2246&gt;0,M2246=0),"Valid","Invalid")</f>
        <v>Invalid</v>
      </c>
      <c r="S2246" s="0" t="str">
        <f aca="false">IF(OR(P2246&gt;1,Q2246&gt;1),"Present","Absent")</f>
        <v>Absent</v>
      </c>
      <c r="T2246" s="63" t="str">
        <f aca="false">IF(OR(AND(P2246&gt;1,P2246&lt;41),AND(Q2246&gt;1,Q2246&lt;41)),"Ct&lt;41","Ct&gt;41")</f>
        <v>Ct&gt;41</v>
      </c>
      <c r="U2246" s="0" t="str">
        <f aca="false">I2246</f>
        <v>Bjergsalamander</v>
      </c>
      <c r="V2246" s="0" t="str">
        <f aca="false">MID(F2246,10,9)</f>
        <v>DL2018083</v>
      </c>
      <c r="W2246" s="64" t="str">
        <f aca="false">V2246&amp;"_"&amp;U2246&amp;"_"&amp;R2246&amp;"_"&amp;S2246&amp;"_"&amp;T2246</f>
        <v>DL2018083_Bjergsalamander_Invalid_Absent_Ct&gt;41</v>
      </c>
    </row>
    <row r="2247" customFormat="false" ht="14.25" hidden="false" customHeight="false" outlineLevel="0" collapsed="false">
      <c r="A2247" s="0" t="s">
        <v>828</v>
      </c>
      <c r="B2247" s="52" t="s">
        <v>977</v>
      </c>
      <c r="C2247" s="52" t="s">
        <v>747</v>
      </c>
      <c r="D2247" s="53" t="n">
        <v>0.1</v>
      </c>
      <c r="E2247" s="53" t="s">
        <v>748</v>
      </c>
      <c r="F2247" s="0" t="s">
        <v>1294</v>
      </c>
      <c r="G2247" s="0" t="str">
        <f aca="false">LEFT(B2247,2)</f>
        <v>11</v>
      </c>
      <c r="H2247" s="0" t="str">
        <f aca="false">I2247&amp;"_"&amp;G2247&amp;"_"&amp;F2247</f>
        <v>Bjergsalamander_11_20181010_DL2018083_BorupgaardGym_koersel1</v>
      </c>
      <c r="I2247" s="61" t="str">
        <f aca="false">MID(RIGHT(B2247,LEN(B2247)-3),1,FIND("_",RIGHT(B2247,LEN(B2247)-3))-1)</f>
        <v>Bjergsalamander</v>
      </c>
      <c r="J2247" s="61" t="str">
        <f aca="false">TRIM(SUBSTITUTE(RIGHT(B2247,FIND(I2247,B2247)+1),"_",""))</f>
        <v>NegK</v>
      </c>
      <c r="K2247" s="0" t="str">
        <f aca="false">IFERROR(VALUE(SUBSTITUTE(E2247,".",",")),E2247)</f>
        <v>No Ct</v>
      </c>
      <c r="L2247" s="61" t="str">
        <f aca="false">IF(J2247="PosK",SUMIFS(K:K,J:J,"PosK",H:H,H2247),"")</f>
        <v/>
      </c>
      <c r="M2247" s="61" t="str">
        <f aca="false">IF(J2247="PosK",SUMIFS(K:K,J:J,"NegK",H:H,H2247),"")</f>
        <v/>
      </c>
      <c r="N2247" s="61" t="str">
        <f aca="false">IF(J2247="PosK",SUMIFS(K:K,J:J,"eDNA",H:H,H2247),"")</f>
        <v/>
      </c>
    </row>
    <row r="2248" customFormat="false" ht="14.25" hidden="false" customHeight="false" outlineLevel="0" collapsed="false">
      <c r="A2248" s="0" t="s">
        <v>830</v>
      </c>
      <c r="B2248" s="52" t="s">
        <v>978</v>
      </c>
      <c r="C2248" s="52" t="s">
        <v>751</v>
      </c>
      <c r="D2248" s="53" t="n">
        <v>0.1</v>
      </c>
      <c r="E2248" s="53" t="s">
        <v>748</v>
      </c>
      <c r="F2248" s="0" t="s">
        <v>1294</v>
      </c>
      <c r="G2248" s="0" t="str">
        <f aca="false">LEFT(B2248,2)</f>
        <v>11</v>
      </c>
      <c r="H2248" s="0" t="str">
        <f aca="false">I2248&amp;"_"&amp;G2248&amp;"_"&amp;F2248</f>
        <v>Bjergsalamander_11_20181010_DL2018083_BorupgaardGym_koersel1</v>
      </c>
      <c r="I2248" s="61" t="str">
        <f aca="false">MID(RIGHT(B2248,LEN(B2248)-3),1,FIND("_",RIGHT(B2248,LEN(B2248)-3))-1)</f>
        <v>Bjergsalamander</v>
      </c>
      <c r="J2248" s="61" t="str">
        <f aca="false">TRIM(SUBSTITUTE(RIGHT(B2248,FIND(I2248,B2248)+1),"_",""))</f>
        <v>eDNA</v>
      </c>
      <c r="K2248" s="0" t="str">
        <f aca="false">IFERROR(VALUE(SUBSTITUTE(E2248,".",",")),E2248)</f>
        <v>No Ct</v>
      </c>
      <c r="L2248" s="61" t="str">
        <f aca="false">IF(J2248="PosK",SUMIFS(K:K,J:J,"PosK",H:H,H2248),"")</f>
        <v/>
      </c>
      <c r="M2248" s="61" t="str">
        <f aca="false">IF(J2248="PosK",SUMIFS(K:K,J:J,"NegK",H:H,H2248),"")</f>
        <v/>
      </c>
      <c r="N2248" s="61" t="str">
        <f aca="false">IF(J2248="PosK",SUMIFS(K:K,J:J,"eDNA",H:H,H2248),"")</f>
        <v/>
      </c>
      <c r="Q2248" s="62"/>
    </row>
    <row r="2249" customFormat="false" ht="14.25" hidden="false" customHeight="false" outlineLevel="0" collapsed="false">
      <c r="A2249" s="0" t="s">
        <v>832</v>
      </c>
      <c r="B2249" s="52" t="s">
        <v>979</v>
      </c>
      <c r="C2249" s="52" t="s">
        <v>751</v>
      </c>
      <c r="D2249" s="53" t="n">
        <v>0.1</v>
      </c>
      <c r="E2249" s="53" t="s">
        <v>748</v>
      </c>
      <c r="F2249" s="0" t="s">
        <v>1294</v>
      </c>
      <c r="G2249" s="0" t="str">
        <f aca="false">LEFT(B2249,2)</f>
        <v>11</v>
      </c>
      <c r="H2249" s="0" t="str">
        <f aca="false">I2249&amp;"_"&amp;G2249&amp;"_"&amp;F2249</f>
        <v>Bjergsalamander_11_20181010_DL2018083_BorupgaardGym_koersel1</v>
      </c>
      <c r="I2249" s="61" t="str">
        <f aca="false">MID(RIGHT(B2249,LEN(B2249)-3),1,FIND("_",RIGHT(B2249,LEN(B2249)-3))-1)</f>
        <v>Bjergsalamander</v>
      </c>
      <c r="J2249" s="61" t="str">
        <f aca="false">TRIM(SUBSTITUTE(RIGHT(B2249,FIND(I2249,B2249)+1),"_",""))</f>
        <v>eDNA</v>
      </c>
      <c r="K2249" s="0" t="str">
        <f aca="false">IFERROR(VALUE(SUBSTITUTE(E2249,".",",")),E2249)</f>
        <v>No Ct</v>
      </c>
      <c r="L2249" s="61" t="str">
        <f aca="false">IF(J2249="PosK",SUMIFS(K:K,J:J,"PosK",H:H,H2249),"")</f>
        <v/>
      </c>
      <c r="M2249" s="61" t="str">
        <f aca="false">IF(J2249="PosK",SUMIFS(K:K,J:J,"NegK",H:H,H2249),"")</f>
        <v/>
      </c>
      <c r="N2249" s="61" t="str">
        <f aca="false">IF(J2249="PosK",SUMIFS(K:K,J:J,"eDNA",H:H,H2249),"")</f>
        <v/>
      </c>
      <c r="P2249" s="62"/>
      <c r="T2249" s="63"/>
      <c r="W2249" s="64"/>
    </row>
    <row r="2250" customFormat="false" ht="14.25" hidden="false" customHeight="false" outlineLevel="0" collapsed="false">
      <c r="A2250" s="0" t="s">
        <v>834</v>
      </c>
      <c r="B2250" s="52" t="s">
        <v>980</v>
      </c>
      <c r="C2250" s="52" t="s">
        <v>743</v>
      </c>
      <c r="D2250" s="53" t="n">
        <v>0.1</v>
      </c>
      <c r="E2250" s="53" t="n">
        <v>28.37</v>
      </c>
      <c r="F2250" s="0" t="s">
        <v>1294</v>
      </c>
      <c r="G2250" s="0" t="str">
        <f aca="false">LEFT(B2250,2)</f>
        <v>12</v>
      </c>
      <c r="H2250" s="0" t="str">
        <f aca="false">I2250&amp;"_"&amp;G2250&amp;"_"&amp;F2250</f>
        <v>Latterfroe_12_20181010_DL2018083_BorupgaardGym_koersel1</v>
      </c>
      <c r="I2250" s="61" t="str">
        <f aca="false">MID(RIGHT(B2250,LEN(B2250)-3),1,FIND("_",RIGHT(B2250,LEN(B2250)-3))-1)</f>
        <v>Latterfroe</v>
      </c>
      <c r="J2250" s="61" t="str">
        <f aca="false">TRIM(SUBSTITUTE(RIGHT(B2250,FIND(I2250,B2250)+1),"_",""))</f>
        <v>PosK</v>
      </c>
      <c r="K2250" s="0" t="n">
        <f aca="false">IFERROR(VALUE(SUBSTITUTE(E2250,".",",")),E2250)</f>
        <v>28.37</v>
      </c>
      <c r="L2250" s="61" t="n">
        <f aca="false">IF(J2250="PosK",SUMIFS(K:K,J:J,"PosK",H:H,H2250),"")</f>
        <v>28.37</v>
      </c>
      <c r="M2250" s="61" t="n">
        <f aca="false">IF(J2250="PosK",SUMIFS(K:K,J:J,"NegK",H:H,H2250),"")</f>
        <v>0</v>
      </c>
      <c r="N2250" s="61" t="n">
        <f aca="false">IF(J2250="PosK",SUMIFS(K:K,J:J,"eDNA",H:H,H2250),"")</f>
        <v>0</v>
      </c>
      <c r="P2250" s="62" t="n">
        <f aca="false">IF(K2252="No Ct",0,K2252)</f>
        <v>0</v>
      </c>
      <c r="Q2250" s="62" t="n">
        <f aca="false">IF(K2253="No Ct",0,K2253)</f>
        <v>0</v>
      </c>
      <c r="R2250" s="0" t="str">
        <f aca="false">IF(AND(L2250&gt;0,M2250=0),"Valid","Invalid")</f>
        <v>Valid</v>
      </c>
      <c r="S2250" s="0" t="str">
        <f aca="false">IF(OR(P2250&gt;1,Q2250&gt;1),"Present","Absent")</f>
        <v>Absent</v>
      </c>
      <c r="T2250" s="63" t="str">
        <f aca="false">IF(OR(AND(P2250&gt;1,P2250&lt;41),AND(Q2250&gt;1,Q2250&lt;41)),"Ct&lt;41","Ct&gt;41")</f>
        <v>Ct&gt;41</v>
      </c>
      <c r="U2250" s="0" t="str">
        <f aca="false">I2250</f>
        <v>Latterfroe</v>
      </c>
      <c r="V2250" s="0" t="str">
        <f aca="false">MID(F2250,10,9)</f>
        <v>DL2018083</v>
      </c>
      <c r="W2250" s="64" t="str">
        <f aca="false">V2250&amp;"_"&amp;U2250&amp;"_"&amp;R2250&amp;"_"&amp;S2250&amp;"_"&amp;T2250</f>
        <v>DL2018083_Latterfroe_Valid_Absent_Ct&gt;41</v>
      </c>
    </row>
    <row r="2251" customFormat="false" ht="14.25" hidden="false" customHeight="false" outlineLevel="0" collapsed="false">
      <c r="A2251" s="0" t="s">
        <v>836</v>
      </c>
      <c r="B2251" s="52" t="s">
        <v>981</v>
      </c>
      <c r="C2251" s="52" t="s">
        <v>747</v>
      </c>
      <c r="D2251" s="53" t="n">
        <v>0.1</v>
      </c>
      <c r="E2251" s="53" t="s">
        <v>748</v>
      </c>
      <c r="F2251" s="0" t="s">
        <v>1294</v>
      </c>
      <c r="G2251" s="0" t="str">
        <f aca="false">LEFT(B2251,2)</f>
        <v>12</v>
      </c>
      <c r="H2251" s="0" t="str">
        <f aca="false">I2251&amp;"_"&amp;G2251&amp;"_"&amp;F2251</f>
        <v>Latterfroe_12_20181010_DL2018083_BorupgaardGym_koersel1</v>
      </c>
      <c r="I2251" s="61" t="str">
        <f aca="false">MID(RIGHT(B2251,LEN(B2251)-3),1,FIND("_",RIGHT(B2251,LEN(B2251)-3))-1)</f>
        <v>Latterfroe</v>
      </c>
      <c r="J2251" s="61" t="str">
        <f aca="false">TRIM(SUBSTITUTE(RIGHT(B2251,FIND(I2251,B2251)+1),"_",""))</f>
        <v>NegK</v>
      </c>
      <c r="K2251" s="0" t="str">
        <f aca="false">IFERROR(VALUE(SUBSTITUTE(E2251,".",",")),E2251)</f>
        <v>No Ct</v>
      </c>
      <c r="L2251" s="61" t="str">
        <f aca="false">IF(J2251="PosK",SUMIFS(K:K,J:J,"PosK",H:H,H2251),"")</f>
        <v/>
      </c>
      <c r="M2251" s="61" t="str">
        <f aca="false">IF(J2251="PosK",SUMIFS(K:K,J:J,"NegK",H:H,H2251),"")</f>
        <v/>
      </c>
      <c r="N2251" s="61" t="str">
        <f aca="false">IF(J2251="PosK",SUMIFS(K:K,J:J,"eDNA",H:H,H2251),"")</f>
        <v/>
      </c>
    </row>
    <row r="2252" customFormat="false" ht="14.25" hidden="false" customHeight="false" outlineLevel="0" collapsed="false">
      <c r="A2252" s="0" t="s">
        <v>838</v>
      </c>
      <c r="B2252" s="52" t="s">
        <v>982</v>
      </c>
      <c r="C2252" s="52" t="s">
        <v>751</v>
      </c>
      <c r="D2252" s="53" t="n">
        <v>0.1</v>
      </c>
      <c r="E2252" s="53" t="s">
        <v>748</v>
      </c>
      <c r="F2252" s="0" t="s">
        <v>1294</v>
      </c>
      <c r="G2252" s="0" t="str">
        <f aca="false">LEFT(B2252,2)</f>
        <v>12</v>
      </c>
      <c r="H2252" s="0" t="str">
        <f aca="false">I2252&amp;"_"&amp;G2252&amp;"_"&amp;F2252</f>
        <v>Latterfroe_12_20181010_DL2018083_BorupgaardGym_koersel1</v>
      </c>
      <c r="I2252" s="61" t="str">
        <f aca="false">MID(RIGHT(B2252,LEN(B2252)-3),1,FIND("_",RIGHT(B2252,LEN(B2252)-3))-1)</f>
        <v>Latterfroe</v>
      </c>
      <c r="J2252" s="61" t="str">
        <f aca="false">TRIM(SUBSTITUTE(RIGHT(B2252,FIND(I2252,B2252)+1),"_",""))</f>
        <v>eDNA</v>
      </c>
      <c r="K2252" s="0" t="str">
        <f aca="false">IFERROR(VALUE(SUBSTITUTE(E2252,".",",")),E2252)</f>
        <v>No Ct</v>
      </c>
      <c r="L2252" s="61" t="str">
        <f aca="false">IF(J2252="PosK",SUMIFS(K:K,J:J,"PosK",H:H,H2252),"")</f>
        <v/>
      </c>
      <c r="M2252" s="61" t="str">
        <f aca="false">IF(J2252="PosK",SUMIFS(K:K,J:J,"NegK",H:H,H2252),"")</f>
        <v/>
      </c>
      <c r="N2252" s="61" t="str">
        <f aca="false">IF(J2252="PosK",SUMIFS(K:K,J:J,"eDNA",H:H,H2252),"")</f>
        <v/>
      </c>
      <c r="Q2252" s="62"/>
    </row>
    <row r="2253" customFormat="false" ht="14.25" hidden="false" customHeight="false" outlineLevel="0" collapsed="false">
      <c r="A2253" s="0" t="s">
        <v>840</v>
      </c>
      <c r="B2253" s="52" t="s">
        <v>983</v>
      </c>
      <c r="C2253" s="52" t="s">
        <v>751</v>
      </c>
      <c r="D2253" s="53" t="n">
        <v>0.1</v>
      </c>
      <c r="E2253" s="53" t="s">
        <v>748</v>
      </c>
      <c r="F2253" s="0" t="s">
        <v>1294</v>
      </c>
      <c r="G2253" s="0" t="str">
        <f aca="false">LEFT(B2253,2)</f>
        <v>12</v>
      </c>
      <c r="H2253" s="0" t="str">
        <f aca="false">I2253&amp;"_"&amp;G2253&amp;"_"&amp;F2253</f>
        <v>Latterfroe_12_20181010_DL2018083_BorupgaardGym_koersel1</v>
      </c>
      <c r="I2253" s="61" t="str">
        <f aca="false">MID(RIGHT(B2253,LEN(B2253)-3),1,FIND("_",RIGHT(B2253,LEN(B2253)-3))-1)</f>
        <v>Latterfroe</v>
      </c>
      <c r="J2253" s="61" t="str">
        <f aca="false">TRIM(SUBSTITUTE(RIGHT(B2253,FIND(I2253,B2253)+1),"_",""))</f>
        <v>eDNA</v>
      </c>
      <c r="K2253" s="0" t="str">
        <f aca="false">IFERROR(VALUE(SUBSTITUTE(E2253,".",",")),E2253)</f>
        <v>No Ct</v>
      </c>
      <c r="L2253" s="61" t="str">
        <f aca="false">IF(J2253="PosK",SUMIFS(K:K,J:J,"PosK",H:H,H2253),"")</f>
        <v/>
      </c>
      <c r="M2253" s="61" t="str">
        <f aca="false">IF(J2253="PosK",SUMIFS(K:K,J:J,"NegK",H:H,H2253),"")</f>
        <v/>
      </c>
      <c r="N2253" s="61" t="str">
        <f aca="false">IF(J2253="PosK",SUMIFS(K:K,J:J,"eDNA",H:H,H2253),"")</f>
        <v/>
      </c>
      <c r="P2253" s="62"/>
      <c r="T2253" s="63"/>
      <c r="W2253" s="64"/>
    </row>
    <row r="2254" customFormat="false" ht="14.25" hidden="false" customHeight="false" outlineLevel="0" collapsed="false">
      <c r="A2254" s="0" t="s">
        <v>846</v>
      </c>
      <c r="B2254" s="52" t="s">
        <v>986</v>
      </c>
      <c r="C2254" s="52" t="s">
        <v>743</v>
      </c>
      <c r="D2254" s="53" t="n">
        <v>0.1</v>
      </c>
      <c r="E2254" s="53" t="s">
        <v>748</v>
      </c>
      <c r="F2254" s="0" t="s">
        <v>1294</v>
      </c>
      <c r="G2254" s="0" t="str">
        <f aca="false">LEFT(B2254,2)</f>
        <v>13</v>
      </c>
      <c r="H2254" s="0" t="str">
        <f aca="false">I2254&amp;"_"&amp;G2254&amp;"_"&amp;F2254</f>
        <v>Spidssnudetfroe_13_20181010_DL2018083_BorupgaardGym_koersel1</v>
      </c>
      <c r="I2254" s="61" t="str">
        <f aca="false">MID(RIGHT(B2254,LEN(B2254)-3),1,FIND("_",RIGHT(B2254,LEN(B2254)-3))-1)</f>
        <v>Spidssnudetfroe</v>
      </c>
      <c r="J2254" s="61" t="str">
        <f aca="false">TRIM(SUBSTITUTE(RIGHT(B2254,FIND(I2254,B2254)+1),"_",""))</f>
        <v>eDNA</v>
      </c>
      <c r="K2254" s="0" t="str">
        <f aca="false">IFERROR(VALUE(SUBSTITUTE(E2254,".",",")),E2254)</f>
        <v>No Ct</v>
      </c>
      <c r="L2254" s="61" t="str">
        <f aca="false">IF(J2254="PosK",SUMIFS(K:K,J:J,"PosK",H:H,H2254),"")</f>
        <v/>
      </c>
      <c r="M2254" s="61" t="str">
        <f aca="false">IF(J2254="PosK",SUMIFS(K:K,J:J,"NegK",H:H,H2254),"")</f>
        <v/>
      </c>
      <c r="N2254" s="61" t="str">
        <f aca="false">IF(J2254="PosK",SUMIFS(K:K,J:J,"eDNA",H:H,H2254),"")</f>
        <v/>
      </c>
      <c r="P2254" s="62" t="n">
        <f aca="false">IF(K2256="No Ct",0,K2256)</f>
        <v>0</v>
      </c>
      <c r="Q2254" s="62" t="n">
        <f aca="false">IF(K2257="No Ct",0,K2257)</f>
        <v>0</v>
      </c>
      <c r="R2254" s="0" t="str">
        <f aca="false">IF(AND(L2254&gt;0,M2254=0),"Valid","Invalid")</f>
        <v>Invalid</v>
      </c>
      <c r="S2254" s="0" t="str">
        <f aca="false">IF(OR(P2254&gt;1,Q2254&gt;1),"Present","Absent")</f>
        <v>Absent</v>
      </c>
      <c r="T2254" s="63" t="str">
        <f aca="false">IF(OR(AND(P2254&gt;1,P2254&lt;41),AND(Q2254&gt;1,Q2254&lt;41)),"Ct&lt;41","Ct&gt;41")</f>
        <v>Ct&gt;41</v>
      </c>
      <c r="U2254" s="0" t="str">
        <f aca="false">I2254</f>
        <v>Spidssnudetfroe</v>
      </c>
      <c r="V2254" s="0" t="str">
        <f aca="false">MID(F2254,10,9)</f>
        <v>DL2018083</v>
      </c>
      <c r="W2254" s="64" t="str">
        <f aca="false">V2254&amp;"_"&amp;U2254&amp;"_"&amp;R2254&amp;"_"&amp;S2254&amp;"_"&amp;T2254</f>
        <v>DL2018083_Spidssnudetfroe_Invalid_Absent_Ct&gt;41</v>
      </c>
    </row>
    <row r="2255" customFormat="false" ht="14.25" hidden="false" customHeight="false" outlineLevel="0" collapsed="false">
      <c r="A2255" s="0" t="s">
        <v>848</v>
      </c>
      <c r="B2255" s="52" t="s">
        <v>986</v>
      </c>
      <c r="C2255" s="52" t="s">
        <v>747</v>
      </c>
      <c r="D2255" s="53" t="n">
        <v>0.1</v>
      </c>
      <c r="E2255" s="53" t="s">
        <v>748</v>
      </c>
      <c r="F2255" s="0" t="s">
        <v>1294</v>
      </c>
      <c r="G2255" s="0" t="str">
        <f aca="false">LEFT(B2255,2)</f>
        <v>13</v>
      </c>
      <c r="H2255" s="0" t="str">
        <f aca="false">I2255&amp;"_"&amp;G2255&amp;"_"&amp;F2255</f>
        <v>Spidssnudetfroe_13_20181010_DL2018083_BorupgaardGym_koersel1</v>
      </c>
      <c r="I2255" s="61" t="str">
        <f aca="false">MID(RIGHT(B2255,LEN(B2255)-3),1,FIND("_",RIGHT(B2255,LEN(B2255)-3))-1)</f>
        <v>Spidssnudetfroe</v>
      </c>
      <c r="J2255" s="61" t="str">
        <f aca="false">TRIM(SUBSTITUTE(RIGHT(B2255,FIND(I2255,B2255)+1),"_",""))</f>
        <v>eDNA</v>
      </c>
      <c r="K2255" s="0" t="str">
        <f aca="false">IFERROR(VALUE(SUBSTITUTE(E2255,".",",")),E2255)</f>
        <v>No Ct</v>
      </c>
      <c r="L2255" s="61" t="str">
        <f aca="false">IF(J2255="PosK",SUMIFS(K:K,J:J,"PosK",H:H,H2255),"")</f>
        <v/>
      </c>
      <c r="M2255" s="61" t="str">
        <f aca="false">IF(J2255="PosK",SUMIFS(K:K,J:J,"NegK",H:H,H2255),"")</f>
        <v/>
      </c>
      <c r="N2255" s="61" t="str">
        <f aca="false">IF(J2255="PosK",SUMIFS(K:K,J:J,"eDNA",H:H,H2255),"")</f>
        <v/>
      </c>
    </row>
    <row r="2256" customFormat="false" ht="14.25" hidden="false" customHeight="false" outlineLevel="0" collapsed="false">
      <c r="A2256" s="0" t="s">
        <v>844</v>
      </c>
      <c r="B2256" s="52" t="s">
        <v>985</v>
      </c>
      <c r="C2256" s="52" t="s">
        <v>751</v>
      </c>
      <c r="D2256" s="53" t="n">
        <v>0.1</v>
      </c>
      <c r="E2256" s="53" t="s">
        <v>748</v>
      </c>
      <c r="F2256" s="0" t="s">
        <v>1294</v>
      </c>
      <c r="G2256" s="0" t="str">
        <f aca="false">LEFT(B2256,2)</f>
        <v>13</v>
      </c>
      <c r="H2256" s="0" t="str">
        <f aca="false">I2256&amp;"_"&amp;G2256&amp;"_"&amp;F2256</f>
        <v>Spidssnudetfroe_13_20181010_DL2018083_BorupgaardGym_koersel1</v>
      </c>
      <c r="I2256" s="61" t="str">
        <f aca="false">MID(RIGHT(B2256,LEN(B2256)-3),1,FIND("_",RIGHT(B2256,LEN(B2256)-3))-1)</f>
        <v>Spidssnudetfroe</v>
      </c>
      <c r="J2256" s="61" t="str">
        <f aca="false">TRIM(SUBSTITUTE(RIGHT(B2256,FIND(I2256,B2256)+1),"_",""))</f>
        <v>NegK</v>
      </c>
      <c r="K2256" s="0" t="str">
        <f aca="false">IFERROR(VALUE(SUBSTITUTE(E2256,".",",")),E2256)</f>
        <v>No Ct</v>
      </c>
      <c r="L2256" s="61" t="str">
        <f aca="false">IF(J2256="PosK",SUMIFS(K:K,J:J,"PosK",H:H,H2256),"")</f>
        <v/>
      </c>
      <c r="M2256" s="61" t="str">
        <f aca="false">IF(J2256="PosK",SUMIFS(K:K,J:J,"NegK",H:H,H2256),"")</f>
        <v/>
      </c>
      <c r="N2256" s="61" t="str">
        <f aca="false">IF(J2256="PosK",SUMIFS(K:K,J:J,"eDNA",H:H,H2256),"")</f>
        <v/>
      </c>
      <c r="Q2256" s="62"/>
    </row>
    <row r="2257" customFormat="false" ht="14.25" hidden="false" customHeight="false" outlineLevel="0" collapsed="false">
      <c r="A2257" s="0" t="s">
        <v>842</v>
      </c>
      <c r="B2257" s="52" t="s">
        <v>984</v>
      </c>
      <c r="C2257" s="52" t="s">
        <v>751</v>
      </c>
      <c r="D2257" s="53" t="n">
        <v>0.1</v>
      </c>
      <c r="E2257" s="53" t="s">
        <v>748</v>
      </c>
      <c r="F2257" s="0" t="s">
        <v>1294</v>
      </c>
      <c r="G2257" s="0" t="str">
        <f aca="false">LEFT(B2257,2)</f>
        <v>13</v>
      </c>
      <c r="H2257" s="0" t="str">
        <f aca="false">I2257&amp;"_"&amp;G2257&amp;"_"&amp;F2257</f>
        <v>Spidssnudetfroe_13_20181010_DL2018083_BorupgaardGym_koersel1</v>
      </c>
      <c r="I2257" s="61" t="str">
        <f aca="false">MID(RIGHT(B2257,LEN(B2257)-3),1,FIND("_",RIGHT(B2257,LEN(B2257)-3))-1)</f>
        <v>Spidssnudetfroe</v>
      </c>
      <c r="J2257" s="61" t="str">
        <f aca="false">TRIM(SUBSTITUTE(RIGHT(B2257,FIND(I2257,B2257)+1),"_",""))</f>
        <v>PosK</v>
      </c>
      <c r="K2257" s="0" t="str">
        <f aca="false">IFERROR(VALUE(SUBSTITUTE(E2257,".",",")),E2257)</f>
        <v>No Ct</v>
      </c>
      <c r="L2257" s="61" t="n">
        <f aca="false">IF(J2257="PosK",SUMIFS(K:K,J:J,"PosK",H:H,H2257),"")</f>
        <v>0</v>
      </c>
      <c r="M2257" s="61" t="n">
        <f aca="false">IF(J2257="PosK",SUMIFS(K:K,J:J,"NegK",H:H,H2257),"")</f>
        <v>0</v>
      </c>
      <c r="N2257" s="61" t="n">
        <f aca="false">IF(J2257="PosK",SUMIFS(K:K,J:J,"eDNA",H:H,H2257),"")</f>
        <v>0</v>
      </c>
      <c r="P2257" s="62"/>
      <c r="T2257" s="63"/>
      <c r="W2257" s="64"/>
    </row>
    <row r="2258" customFormat="false" ht="14.25" hidden="false" customHeight="false" outlineLevel="0" collapsed="false">
      <c r="A2258" s="0" t="s">
        <v>849</v>
      </c>
      <c r="B2258" s="52" t="s">
        <v>987</v>
      </c>
      <c r="C2258" s="52" t="s">
        <v>743</v>
      </c>
      <c r="D2258" s="53" t="n">
        <v>0.1</v>
      </c>
      <c r="E2258" s="53" t="s">
        <v>748</v>
      </c>
      <c r="F2258" s="0" t="s">
        <v>1294</v>
      </c>
      <c r="G2258" s="0" t="str">
        <f aca="false">LEFT(B2258,2)</f>
        <v>14</v>
      </c>
      <c r="H2258" s="0" t="str">
        <f aca="false">I2258&amp;"_"&amp;G2258&amp;"_"&amp;F2258</f>
        <v>Spidssnudetfroe_14_20181010_DL2018083_BorupgaardGym_koersel1</v>
      </c>
      <c r="I2258" s="61" t="str">
        <f aca="false">MID(RIGHT(B2258,LEN(B2258)-3),1,FIND("_",RIGHT(B2258,LEN(B2258)-3))-1)</f>
        <v>Spidssnudetfroe</v>
      </c>
      <c r="J2258" s="61" t="str">
        <f aca="false">TRIM(SUBSTITUTE(RIGHT(B2258,FIND(I2258,B2258)+1),"_",""))</f>
        <v>PosK</v>
      </c>
      <c r="K2258" s="0" t="str">
        <f aca="false">IFERROR(VALUE(SUBSTITUTE(E2258,".",",")),E2258)</f>
        <v>No Ct</v>
      </c>
      <c r="L2258" s="61" t="n">
        <f aca="false">IF(J2258="PosK",SUMIFS(K:K,J:J,"PosK",H:H,H2258),"")</f>
        <v>0</v>
      </c>
      <c r="M2258" s="61" t="n">
        <f aca="false">IF(J2258="PosK",SUMIFS(K:K,J:J,"NegK",H:H,H2258),"")</f>
        <v>0</v>
      </c>
      <c r="N2258" s="61" t="n">
        <f aca="false">IF(J2258="PosK",SUMIFS(K:K,J:J,"eDNA",H:H,H2258),"")</f>
        <v>0</v>
      </c>
      <c r="P2258" s="62" t="n">
        <f aca="false">IF(K2260="No Ct",0,K2260)</f>
        <v>0</v>
      </c>
      <c r="Q2258" s="62" t="n">
        <f aca="false">IF(K2261="No Ct",0,K2261)</f>
        <v>0</v>
      </c>
      <c r="R2258" s="0" t="str">
        <f aca="false">IF(AND(L2258&gt;0,M2258=0),"Valid","Invalid")</f>
        <v>Invalid</v>
      </c>
      <c r="S2258" s="0" t="str">
        <f aca="false">IF(OR(P2258&gt;1,Q2258&gt;1),"Present","Absent")</f>
        <v>Absent</v>
      </c>
      <c r="T2258" s="63" t="str">
        <f aca="false">IF(OR(AND(P2258&gt;1,P2258&lt;41),AND(Q2258&gt;1,Q2258&lt;41)),"Ct&lt;41","Ct&gt;41")</f>
        <v>Ct&gt;41</v>
      </c>
      <c r="U2258" s="0" t="str">
        <f aca="false">I2258</f>
        <v>Spidssnudetfroe</v>
      </c>
      <c r="V2258" s="0" t="str">
        <f aca="false">MID(F2258,10,9)</f>
        <v>DL2018083</v>
      </c>
      <c r="W2258" s="64" t="str">
        <f aca="false">V2258&amp;"_"&amp;U2258&amp;"_"&amp;R2258&amp;"_"&amp;S2258&amp;"_"&amp;T2258</f>
        <v>DL2018083_Spidssnudetfroe_Invalid_Absent_Ct&gt;41</v>
      </c>
    </row>
    <row r="2259" customFormat="false" ht="14.25" hidden="false" customHeight="false" outlineLevel="0" collapsed="false">
      <c r="A2259" s="0" t="s">
        <v>851</v>
      </c>
      <c r="B2259" s="52" t="s">
        <v>988</v>
      </c>
      <c r="C2259" s="52" t="s">
        <v>747</v>
      </c>
      <c r="D2259" s="53" t="n">
        <v>0.1</v>
      </c>
      <c r="E2259" s="53" t="s">
        <v>748</v>
      </c>
      <c r="F2259" s="0" t="s">
        <v>1294</v>
      </c>
      <c r="G2259" s="0" t="str">
        <f aca="false">LEFT(B2259,2)</f>
        <v>14</v>
      </c>
      <c r="H2259" s="0" t="str">
        <f aca="false">I2259&amp;"_"&amp;G2259&amp;"_"&amp;F2259</f>
        <v>Spidssnudetfroe_14_20181010_DL2018083_BorupgaardGym_koersel1</v>
      </c>
      <c r="I2259" s="61" t="str">
        <f aca="false">MID(RIGHT(B2259,LEN(B2259)-3),1,FIND("_",RIGHT(B2259,LEN(B2259)-3))-1)</f>
        <v>Spidssnudetfroe</v>
      </c>
      <c r="J2259" s="61" t="str">
        <f aca="false">TRIM(SUBSTITUTE(RIGHT(B2259,FIND(I2259,B2259)+1),"_",""))</f>
        <v>NegK</v>
      </c>
      <c r="K2259" s="0" t="str">
        <f aca="false">IFERROR(VALUE(SUBSTITUTE(E2259,".",",")),E2259)</f>
        <v>No Ct</v>
      </c>
      <c r="L2259" s="61" t="str">
        <f aca="false">IF(J2259="PosK",SUMIFS(K:K,J:J,"PosK",H:H,H2259),"")</f>
        <v/>
      </c>
      <c r="M2259" s="61" t="str">
        <f aca="false">IF(J2259="PosK",SUMIFS(K:K,J:J,"NegK",H:H,H2259),"")</f>
        <v/>
      </c>
      <c r="N2259" s="61" t="str">
        <f aca="false">IF(J2259="PosK",SUMIFS(K:K,J:J,"eDNA",H:H,H2259),"")</f>
        <v/>
      </c>
    </row>
    <row r="2260" customFormat="false" ht="14.25" hidden="false" customHeight="false" outlineLevel="0" collapsed="false">
      <c r="A2260" s="0" t="s">
        <v>853</v>
      </c>
      <c r="B2260" s="52" t="s">
        <v>989</v>
      </c>
      <c r="C2260" s="52" t="s">
        <v>751</v>
      </c>
      <c r="D2260" s="53" t="n">
        <v>0.1</v>
      </c>
      <c r="E2260" s="53" t="s">
        <v>748</v>
      </c>
      <c r="F2260" s="0" t="s">
        <v>1294</v>
      </c>
      <c r="G2260" s="0" t="str">
        <f aca="false">LEFT(B2260,2)</f>
        <v>14</v>
      </c>
      <c r="H2260" s="0" t="str">
        <f aca="false">I2260&amp;"_"&amp;G2260&amp;"_"&amp;F2260</f>
        <v>Spidssnudetfroe_14_20181010_DL2018083_BorupgaardGym_koersel1</v>
      </c>
      <c r="I2260" s="61" t="str">
        <f aca="false">MID(RIGHT(B2260,LEN(B2260)-3),1,FIND("_",RIGHT(B2260,LEN(B2260)-3))-1)</f>
        <v>Spidssnudetfroe</v>
      </c>
      <c r="J2260" s="61" t="str">
        <f aca="false">TRIM(SUBSTITUTE(RIGHT(B2260,FIND(I2260,B2260)+1),"_",""))</f>
        <v>eDNA</v>
      </c>
      <c r="K2260" s="0" t="str">
        <f aca="false">IFERROR(VALUE(SUBSTITUTE(E2260,".",",")),E2260)</f>
        <v>No Ct</v>
      </c>
      <c r="L2260" s="61" t="str">
        <f aca="false">IF(J2260="PosK",SUMIFS(K:K,J:J,"PosK",H:H,H2260),"")</f>
        <v/>
      </c>
      <c r="M2260" s="61" t="str">
        <f aca="false">IF(J2260="PosK",SUMIFS(K:K,J:J,"NegK",H:H,H2260),"")</f>
        <v/>
      </c>
      <c r="N2260" s="61" t="str">
        <f aca="false">IF(J2260="PosK",SUMIFS(K:K,J:J,"eDNA",H:H,H2260),"")</f>
        <v/>
      </c>
      <c r="Q2260" s="62"/>
    </row>
    <row r="2261" customFormat="false" ht="14.25" hidden="false" customHeight="false" outlineLevel="0" collapsed="false">
      <c r="A2261" s="0" t="s">
        <v>855</v>
      </c>
      <c r="B2261" s="52" t="s">
        <v>989</v>
      </c>
      <c r="C2261" s="52" t="s">
        <v>751</v>
      </c>
      <c r="D2261" s="53" t="n">
        <v>0.1</v>
      </c>
      <c r="E2261" s="53" t="s">
        <v>748</v>
      </c>
      <c r="F2261" s="0" t="s">
        <v>1294</v>
      </c>
      <c r="G2261" s="0" t="str">
        <f aca="false">LEFT(B2261,2)</f>
        <v>14</v>
      </c>
      <c r="H2261" s="0" t="str">
        <f aca="false">I2261&amp;"_"&amp;G2261&amp;"_"&amp;F2261</f>
        <v>Spidssnudetfroe_14_20181010_DL2018083_BorupgaardGym_koersel1</v>
      </c>
      <c r="I2261" s="61" t="str">
        <f aca="false">MID(RIGHT(B2261,LEN(B2261)-3),1,FIND("_",RIGHT(B2261,LEN(B2261)-3))-1)</f>
        <v>Spidssnudetfroe</v>
      </c>
      <c r="J2261" s="61" t="str">
        <f aca="false">TRIM(SUBSTITUTE(RIGHT(B2261,FIND(I2261,B2261)+1),"_",""))</f>
        <v>eDNA</v>
      </c>
      <c r="K2261" s="0" t="str">
        <f aca="false">IFERROR(VALUE(SUBSTITUTE(E2261,".",",")),E2261)</f>
        <v>No Ct</v>
      </c>
      <c r="L2261" s="61" t="str">
        <f aca="false">IF(J2261="PosK",SUMIFS(K:K,J:J,"PosK",H:H,H2261),"")</f>
        <v/>
      </c>
      <c r="M2261" s="61" t="str">
        <f aca="false">IF(J2261="PosK",SUMIFS(K:K,J:J,"NegK",H:H,H2261),"")</f>
        <v/>
      </c>
      <c r="N2261" s="61" t="str">
        <f aca="false">IF(J2261="PosK",SUMIFS(K:K,J:J,"eDNA",H:H,H2261),"")</f>
        <v/>
      </c>
      <c r="P2261" s="62"/>
      <c r="T2261" s="63"/>
      <c r="W2261" s="64"/>
    </row>
    <row r="2262" customFormat="false" ht="14.25" hidden="false" customHeight="false" outlineLevel="0" collapsed="false">
      <c r="A2262" s="0" t="s">
        <v>856</v>
      </c>
      <c r="B2262" s="52" t="s">
        <v>990</v>
      </c>
      <c r="C2262" s="52" t="s">
        <v>743</v>
      </c>
      <c r="D2262" s="53" t="n">
        <v>0.1</v>
      </c>
      <c r="E2262" s="53" t="s">
        <v>748</v>
      </c>
      <c r="F2262" s="0" t="s">
        <v>1294</v>
      </c>
      <c r="G2262" s="0" t="str">
        <f aca="false">LEFT(B2262,2)</f>
        <v>15</v>
      </c>
      <c r="H2262" s="0" t="str">
        <f aca="false">I2262&amp;"_"&amp;G2262&amp;"_"&amp;F2262</f>
        <v>KortbenetGroenFroe_15_20181010_DL2018083_BorupgaardGym_koersel1</v>
      </c>
      <c r="I2262" s="61" t="str">
        <f aca="false">MID(RIGHT(B2262,LEN(B2262)-3),1,FIND("_",RIGHT(B2262,LEN(B2262)-3))-1)</f>
        <v>KortbenetGroenFroe</v>
      </c>
      <c r="J2262" s="61" t="str">
        <f aca="false">TRIM(SUBSTITUTE(RIGHT(B2262,FIND(I2262,B2262)+1),"_",""))</f>
        <v>PosK</v>
      </c>
      <c r="K2262" s="0" t="str">
        <f aca="false">IFERROR(VALUE(SUBSTITUTE(E2262,".",",")),E2262)</f>
        <v>No Ct</v>
      </c>
      <c r="L2262" s="61" t="n">
        <f aca="false">IF(J2262="PosK",SUMIFS(K:K,J:J,"PosK",H:H,H2262),"")</f>
        <v>0</v>
      </c>
      <c r="M2262" s="61" t="n">
        <f aca="false">IF(J2262="PosK",SUMIFS(K:K,J:J,"NegK",H:H,H2262),"")</f>
        <v>0</v>
      </c>
      <c r="N2262" s="61" t="n">
        <f aca="false">IF(J2262="PosK",SUMIFS(K:K,J:J,"eDNA",H:H,H2262),"")</f>
        <v>0</v>
      </c>
      <c r="P2262" s="62" t="n">
        <f aca="false">IF(K2264="No Ct",0,K2264)</f>
        <v>0</v>
      </c>
      <c r="Q2262" s="62" t="n">
        <f aca="false">IF(K2265="No Ct",0,K2265)</f>
        <v>0</v>
      </c>
      <c r="R2262" s="0" t="str">
        <f aca="false">IF(AND(L2262&gt;0,M2262=0),"Valid","Invalid")</f>
        <v>Invalid</v>
      </c>
      <c r="S2262" s="0" t="str">
        <f aca="false">IF(OR(P2262&gt;1,Q2262&gt;1),"Present","Absent")</f>
        <v>Absent</v>
      </c>
      <c r="T2262" s="63" t="str">
        <f aca="false">IF(OR(AND(P2262&gt;1,P2262&lt;41),AND(Q2262&gt;1,Q2262&lt;41)),"Ct&lt;41","Ct&gt;41")</f>
        <v>Ct&gt;41</v>
      </c>
      <c r="U2262" s="0" t="str">
        <f aca="false">I2262</f>
        <v>KortbenetGroenFroe</v>
      </c>
      <c r="V2262" s="0" t="str">
        <f aca="false">MID(F2262,10,9)</f>
        <v>DL2018083</v>
      </c>
      <c r="W2262" s="64" t="str">
        <f aca="false">V2262&amp;"_"&amp;U2262&amp;"_"&amp;R2262&amp;"_"&amp;S2262&amp;"_"&amp;T2262</f>
        <v>DL2018083_KortbenetGroenFroe_Invalid_Absent_Ct&gt;41</v>
      </c>
    </row>
    <row r="2263" customFormat="false" ht="14.25" hidden="false" customHeight="false" outlineLevel="0" collapsed="false">
      <c r="A2263" s="0" t="s">
        <v>858</v>
      </c>
      <c r="B2263" s="52" t="s">
        <v>991</v>
      </c>
      <c r="C2263" s="52" t="s">
        <v>747</v>
      </c>
      <c r="D2263" s="53" t="n">
        <v>0.1</v>
      </c>
      <c r="E2263" s="53" t="s">
        <v>748</v>
      </c>
      <c r="F2263" s="0" t="s">
        <v>1294</v>
      </c>
      <c r="G2263" s="0" t="str">
        <f aca="false">LEFT(B2263,2)</f>
        <v>15</v>
      </c>
      <c r="H2263" s="0" t="str">
        <f aca="false">I2263&amp;"_"&amp;G2263&amp;"_"&amp;F2263</f>
        <v>KortbenetGroenFroe_15_20181010_DL2018083_BorupgaardGym_koersel1</v>
      </c>
      <c r="I2263" s="61" t="str">
        <f aca="false">MID(RIGHT(B2263,LEN(B2263)-3),1,FIND("_",RIGHT(B2263,LEN(B2263)-3))-1)</f>
        <v>KortbenetGroenFroe</v>
      </c>
      <c r="J2263" s="61" t="str">
        <f aca="false">TRIM(SUBSTITUTE(RIGHT(B2263,FIND(I2263,B2263)+1),"_",""))</f>
        <v>NegK</v>
      </c>
      <c r="K2263" s="0" t="str">
        <f aca="false">IFERROR(VALUE(SUBSTITUTE(E2263,".",",")),E2263)</f>
        <v>No Ct</v>
      </c>
      <c r="L2263" s="61" t="str">
        <f aca="false">IF(J2263="PosK",SUMIFS(K:K,J:J,"PosK",H:H,H2263),"")</f>
        <v/>
      </c>
      <c r="M2263" s="61" t="str">
        <f aca="false">IF(J2263="PosK",SUMIFS(K:K,J:J,"NegK",H:H,H2263),"")</f>
        <v/>
      </c>
      <c r="N2263" s="61" t="str">
        <f aca="false">IF(J2263="PosK",SUMIFS(K:K,J:J,"eDNA",H:H,H2263),"")</f>
        <v/>
      </c>
    </row>
    <row r="2264" customFormat="false" ht="14.25" hidden="false" customHeight="false" outlineLevel="0" collapsed="false">
      <c r="A2264" s="0" t="s">
        <v>860</v>
      </c>
      <c r="B2264" s="52" t="s">
        <v>992</v>
      </c>
      <c r="C2264" s="52" t="s">
        <v>751</v>
      </c>
      <c r="D2264" s="53" t="n">
        <v>0.1</v>
      </c>
      <c r="E2264" s="53" t="s">
        <v>748</v>
      </c>
      <c r="F2264" s="0" t="s">
        <v>1294</v>
      </c>
      <c r="G2264" s="0" t="str">
        <f aca="false">LEFT(B2264,2)</f>
        <v>15</v>
      </c>
      <c r="H2264" s="0" t="str">
        <f aca="false">I2264&amp;"_"&amp;G2264&amp;"_"&amp;F2264</f>
        <v>KortbenetGroenFroe_15_20181010_DL2018083_BorupgaardGym_koersel1</v>
      </c>
      <c r="I2264" s="61" t="str">
        <f aca="false">MID(RIGHT(B2264,LEN(B2264)-3),1,FIND("_",RIGHT(B2264,LEN(B2264)-3))-1)</f>
        <v>KortbenetGroenFroe</v>
      </c>
      <c r="J2264" s="61" t="str">
        <f aca="false">TRIM(SUBSTITUTE(RIGHT(B2264,FIND(I2264,B2264)+1),"_",""))</f>
        <v>eDNA</v>
      </c>
      <c r="K2264" s="0" t="str">
        <f aca="false">IFERROR(VALUE(SUBSTITUTE(E2264,".",",")),E2264)</f>
        <v>No Ct</v>
      </c>
      <c r="L2264" s="61" t="str">
        <f aca="false">IF(J2264="PosK",SUMIFS(K:K,J:J,"PosK",H:H,H2264),"")</f>
        <v/>
      </c>
      <c r="M2264" s="61" t="str">
        <f aca="false">IF(J2264="PosK",SUMIFS(K:K,J:J,"NegK",H:H,H2264),"")</f>
        <v/>
      </c>
      <c r="N2264" s="61" t="str">
        <f aca="false">IF(J2264="PosK",SUMIFS(K:K,J:J,"eDNA",H:H,H2264),"")</f>
        <v/>
      </c>
      <c r="Q2264" s="62"/>
    </row>
    <row r="2265" customFormat="false" ht="14.25" hidden="false" customHeight="false" outlineLevel="0" collapsed="false">
      <c r="A2265" s="0" t="s">
        <v>862</v>
      </c>
      <c r="B2265" s="52" t="s">
        <v>992</v>
      </c>
      <c r="C2265" s="52" t="s">
        <v>751</v>
      </c>
      <c r="D2265" s="53" t="n">
        <v>0.1</v>
      </c>
      <c r="E2265" s="53" t="s">
        <v>748</v>
      </c>
      <c r="F2265" s="0" t="s">
        <v>1294</v>
      </c>
      <c r="G2265" s="0" t="str">
        <f aca="false">LEFT(B2265,2)</f>
        <v>15</v>
      </c>
      <c r="H2265" s="0" t="str">
        <f aca="false">I2265&amp;"_"&amp;G2265&amp;"_"&amp;F2265</f>
        <v>KortbenetGroenFroe_15_20181010_DL2018083_BorupgaardGym_koersel1</v>
      </c>
      <c r="I2265" s="61" t="str">
        <f aca="false">MID(RIGHT(B2265,LEN(B2265)-3),1,FIND("_",RIGHT(B2265,LEN(B2265)-3))-1)</f>
        <v>KortbenetGroenFroe</v>
      </c>
      <c r="J2265" s="61" t="str">
        <f aca="false">TRIM(SUBSTITUTE(RIGHT(B2265,FIND(I2265,B2265)+1),"_",""))</f>
        <v>eDNA</v>
      </c>
      <c r="K2265" s="0" t="str">
        <f aca="false">IFERROR(VALUE(SUBSTITUTE(E2265,".",",")),E2265)</f>
        <v>No Ct</v>
      </c>
      <c r="L2265" s="61" t="str">
        <f aca="false">IF(J2265="PosK",SUMIFS(K:K,J:J,"PosK",H:H,H2265),"")</f>
        <v/>
      </c>
      <c r="M2265" s="61" t="str">
        <f aca="false">IF(J2265="PosK",SUMIFS(K:K,J:J,"NegK",H:H,H2265),"")</f>
        <v/>
      </c>
      <c r="N2265" s="61" t="str">
        <f aca="false">IF(J2265="PosK",SUMIFS(K:K,J:J,"eDNA",H:H,H2265),"")</f>
        <v/>
      </c>
      <c r="P2265" s="62"/>
      <c r="T2265" s="63"/>
      <c r="W2265" s="64"/>
    </row>
    <row r="2266" customFormat="false" ht="14.25" hidden="false" customHeight="false" outlineLevel="0" collapsed="false">
      <c r="A2266" s="0" t="s">
        <v>863</v>
      </c>
      <c r="B2266" s="52" t="s">
        <v>1212</v>
      </c>
      <c r="C2266" s="52" t="s">
        <v>743</v>
      </c>
      <c r="D2266" s="53" t="n">
        <v>0.1</v>
      </c>
      <c r="E2266" s="53" t="n">
        <v>33.34</v>
      </c>
      <c r="F2266" s="0" t="s">
        <v>1294</v>
      </c>
      <c r="G2266" s="0" t="str">
        <f aca="false">LEFT(B2266,2)</f>
        <v>16</v>
      </c>
      <c r="H2266" s="0" t="str">
        <f aca="false">I2266&amp;"_"&amp;G2266&amp;"_"&amp;F2266</f>
        <v>ButsnudetFroe_16_20181010_DL2018083_BorupgaardGym_koersel1</v>
      </c>
      <c r="I2266" s="61" t="str">
        <f aca="false">MID(RIGHT(B2266,LEN(B2266)-3),1,FIND("_",RIGHT(B2266,LEN(B2266)-3))-1)</f>
        <v>ButsnudetFroe</v>
      </c>
      <c r="J2266" s="61" t="str">
        <f aca="false">TRIM(SUBSTITUTE(RIGHT(B2266,FIND(I2266,B2266)+1),"_",""))</f>
        <v>PosK</v>
      </c>
      <c r="K2266" s="0" t="n">
        <f aca="false">IFERROR(VALUE(SUBSTITUTE(E2266,".",",")),E2266)</f>
        <v>33.34</v>
      </c>
      <c r="L2266" s="61" t="n">
        <f aca="false">IF(J2266="PosK",SUMIFS(K:K,J:J,"PosK",H:H,H2266),"")</f>
        <v>33.34</v>
      </c>
      <c r="M2266" s="61" t="n">
        <f aca="false">IF(J2266="PosK",SUMIFS(K:K,J:J,"NegK",H:H,H2266),"")</f>
        <v>0</v>
      </c>
      <c r="N2266" s="61" t="n">
        <f aca="false">IF(J2266="PosK",SUMIFS(K:K,J:J,"eDNA",H:H,H2266),"")</f>
        <v>0</v>
      </c>
      <c r="P2266" s="62" t="n">
        <f aca="false">IF(K2268="No Ct",0,K2268)</f>
        <v>0</v>
      </c>
      <c r="Q2266" s="62" t="n">
        <f aca="false">IF(K2269="No Ct",0,K2269)</f>
        <v>0</v>
      </c>
      <c r="R2266" s="0" t="str">
        <f aca="false">IF(AND(L2266&gt;0,M2266=0),"Valid","Invalid")</f>
        <v>Valid</v>
      </c>
      <c r="S2266" s="0" t="str">
        <f aca="false">IF(OR(P2266&gt;1,Q2266&gt;1),"Present","Absent")</f>
        <v>Absent</v>
      </c>
      <c r="T2266" s="63" t="str">
        <f aca="false">IF(OR(AND(P2266&gt;1,P2266&lt;41),AND(Q2266&gt;1,Q2266&lt;41)),"Ct&lt;41","Ct&gt;41")</f>
        <v>Ct&gt;41</v>
      </c>
      <c r="U2266" s="0" t="str">
        <f aca="false">I2266</f>
        <v>ButsnudetFroe</v>
      </c>
      <c r="V2266" s="0" t="str">
        <f aca="false">MID(F2266,10,9)</f>
        <v>DL2018083</v>
      </c>
      <c r="W2266" s="64" t="str">
        <f aca="false">V2266&amp;"_"&amp;U2266&amp;"_"&amp;R2266&amp;"_"&amp;S2266&amp;"_"&amp;T2266</f>
        <v>DL2018083_ButsnudetFroe_Valid_Absent_Ct&gt;41</v>
      </c>
    </row>
    <row r="2267" customFormat="false" ht="14.25" hidden="false" customHeight="false" outlineLevel="0" collapsed="false">
      <c r="A2267" s="0" t="s">
        <v>865</v>
      </c>
      <c r="B2267" s="52" t="s">
        <v>1213</v>
      </c>
      <c r="C2267" s="52" t="s">
        <v>747</v>
      </c>
      <c r="D2267" s="53" t="n">
        <v>0.1</v>
      </c>
      <c r="E2267" s="53" t="s">
        <v>748</v>
      </c>
      <c r="F2267" s="0" t="s">
        <v>1294</v>
      </c>
      <c r="G2267" s="0" t="str">
        <f aca="false">LEFT(B2267,2)</f>
        <v>16</v>
      </c>
      <c r="H2267" s="0" t="str">
        <f aca="false">I2267&amp;"_"&amp;G2267&amp;"_"&amp;F2267</f>
        <v>ButsnudetFroe_16_20181010_DL2018083_BorupgaardGym_koersel1</v>
      </c>
      <c r="I2267" s="61" t="str">
        <f aca="false">MID(RIGHT(B2267,LEN(B2267)-3),1,FIND("_",RIGHT(B2267,LEN(B2267)-3))-1)</f>
        <v>ButsnudetFroe</v>
      </c>
      <c r="J2267" s="61" t="str">
        <f aca="false">TRIM(SUBSTITUTE(RIGHT(B2267,FIND(I2267,B2267)+1),"_",""))</f>
        <v>NegK</v>
      </c>
      <c r="K2267" s="0" t="str">
        <f aca="false">IFERROR(VALUE(SUBSTITUTE(E2267,".",",")),E2267)</f>
        <v>No Ct</v>
      </c>
      <c r="L2267" s="61" t="str">
        <f aca="false">IF(J2267="PosK",SUMIFS(K:K,J:J,"PosK",H:H,H2267),"")</f>
        <v/>
      </c>
      <c r="M2267" s="61" t="str">
        <f aca="false">IF(J2267="PosK",SUMIFS(K:K,J:J,"NegK",H:H,H2267),"")</f>
        <v/>
      </c>
      <c r="N2267" s="61" t="str">
        <f aca="false">IF(J2267="PosK",SUMIFS(K:K,J:J,"eDNA",H:H,H2267),"")</f>
        <v/>
      </c>
    </row>
    <row r="2268" customFormat="false" ht="14.25" hidden="false" customHeight="false" outlineLevel="0" collapsed="false">
      <c r="A2268" s="0" t="s">
        <v>867</v>
      </c>
      <c r="B2268" s="52" t="s">
        <v>1214</v>
      </c>
      <c r="C2268" s="52" t="s">
        <v>751</v>
      </c>
      <c r="D2268" s="53" t="n">
        <v>0.1</v>
      </c>
      <c r="E2268" s="53" t="s">
        <v>748</v>
      </c>
      <c r="F2268" s="0" t="s">
        <v>1294</v>
      </c>
      <c r="G2268" s="0" t="str">
        <f aca="false">LEFT(B2268,2)</f>
        <v>16</v>
      </c>
      <c r="H2268" s="0" t="str">
        <f aca="false">I2268&amp;"_"&amp;G2268&amp;"_"&amp;F2268</f>
        <v>ButsnudetFroe_16_20181010_DL2018083_BorupgaardGym_koersel1</v>
      </c>
      <c r="I2268" s="61" t="str">
        <f aca="false">MID(RIGHT(B2268,LEN(B2268)-3),1,FIND("_",RIGHT(B2268,LEN(B2268)-3))-1)</f>
        <v>ButsnudetFroe</v>
      </c>
      <c r="J2268" s="61" t="str">
        <f aca="false">TRIM(SUBSTITUTE(RIGHT(B2268,FIND(I2268,B2268)+1),"_",""))</f>
        <v>eDNA</v>
      </c>
      <c r="K2268" s="0" t="str">
        <f aca="false">IFERROR(VALUE(SUBSTITUTE(E2268,".",",")),E2268)</f>
        <v>No Ct</v>
      </c>
      <c r="L2268" s="61" t="str">
        <f aca="false">IF(J2268="PosK",SUMIFS(K:K,J:J,"PosK",H:H,H2268),"")</f>
        <v/>
      </c>
      <c r="M2268" s="61" t="str">
        <f aca="false">IF(J2268="PosK",SUMIFS(K:K,J:J,"NegK",H:H,H2268),"")</f>
        <v/>
      </c>
      <c r="N2268" s="61" t="str">
        <f aca="false">IF(J2268="PosK",SUMIFS(K:K,J:J,"eDNA",H:H,H2268),"")</f>
        <v/>
      </c>
      <c r="Q2268" s="62"/>
    </row>
    <row r="2269" customFormat="false" ht="14.25" hidden="false" customHeight="false" outlineLevel="0" collapsed="false">
      <c r="A2269" s="0" t="s">
        <v>869</v>
      </c>
      <c r="B2269" s="52" t="s">
        <v>1214</v>
      </c>
      <c r="C2269" s="52" t="s">
        <v>751</v>
      </c>
      <c r="D2269" s="53" t="n">
        <v>0.1</v>
      </c>
      <c r="E2269" s="53" t="s">
        <v>748</v>
      </c>
      <c r="F2269" s="0" t="s">
        <v>1294</v>
      </c>
      <c r="G2269" s="0" t="str">
        <f aca="false">LEFT(B2269,2)</f>
        <v>16</v>
      </c>
      <c r="H2269" s="0" t="str">
        <f aca="false">I2269&amp;"_"&amp;G2269&amp;"_"&amp;F2269</f>
        <v>ButsnudetFroe_16_20181010_DL2018083_BorupgaardGym_koersel1</v>
      </c>
      <c r="I2269" s="61" t="str">
        <f aca="false">MID(RIGHT(B2269,LEN(B2269)-3),1,FIND("_",RIGHT(B2269,LEN(B2269)-3))-1)</f>
        <v>ButsnudetFroe</v>
      </c>
      <c r="J2269" s="61" t="str">
        <f aca="false">TRIM(SUBSTITUTE(RIGHT(B2269,FIND(I2269,B2269)+1),"_",""))</f>
        <v>eDNA</v>
      </c>
      <c r="K2269" s="0" t="str">
        <f aca="false">IFERROR(VALUE(SUBSTITUTE(E2269,".",",")),E2269)</f>
        <v>No Ct</v>
      </c>
      <c r="L2269" s="61" t="str">
        <f aca="false">IF(J2269="PosK",SUMIFS(K:K,J:J,"PosK",H:H,H2269),"")</f>
        <v/>
      </c>
      <c r="M2269" s="61" t="str">
        <f aca="false">IF(J2269="PosK",SUMIFS(K:K,J:J,"NegK",H:H,H2269),"")</f>
        <v/>
      </c>
      <c r="N2269" s="61" t="str">
        <f aca="false">IF(J2269="PosK",SUMIFS(K:K,J:J,"eDNA",H:H,H2269),"")</f>
        <v/>
      </c>
      <c r="P2269" s="62"/>
      <c r="T2269" s="63"/>
      <c r="W2269" s="64"/>
    </row>
    <row r="2270" customFormat="false" ht="14.25" hidden="false" customHeight="false" outlineLevel="0" collapsed="false">
      <c r="A2270" s="0" t="s">
        <v>870</v>
      </c>
      <c r="B2270" s="52" t="s">
        <v>996</v>
      </c>
      <c r="C2270" s="52" t="s">
        <v>743</v>
      </c>
      <c r="D2270" s="53" t="n">
        <v>0.1</v>
      </c>
      <c r="E2270" s="53" t="n">
        <v>38.72</v>
      </c>
      <c r="F2270" s="0" t="s">
        <v>1294</v>
      </c>
      <c r="G2270" s="0" t="str">
        <f aca="false">LEFT(B2270,2)</f>
        <v>17</v>
      </c>
      <c r="H2270" s="0" t="str">
        <f aca="false">I2270&amp;"_"&amp;G2270&amp;"_"&amp;F2270</f>
        <v>ButsnudetFroe_17_20181010_DL2018083_BorupgaardGym_koersel1</v>
      </c>
      <c r="I2270" s="61" t="str">
        <f aca="false">MID(RIGHT(B2270,LEN(B2270)-3),1,FIND("_",RIGHT(B2270,LEN(B2270)-3))-1)</f>
        <v>ButsnudetFroe</v>
      </c>
      <c r="J2270" s="61" t="str">
        <f aca="false">TRIM(SUBSTITUTE(RIGHT(B2270,FIND(I2270,B2270)+1),"_",""))</f>
        <v>PosK</v>
      </c>
      <c r="K2270" s="0" t="n">
        <f aca="false">IFERROR(VALUE(SUBSTITUTE(E2270,".",",")),E2270)</f>
        <v>38.72</v>
      </c>
      <c r="L2270" s="61" t="n">
        <f aca="false">IF(J2270="PosK",SUMIFS(K:K,J:J,"PosK",H:H,H2270),"")</f>
        <v>38.72</v>
      </c>
      <c r="M2270" s="61" t="n">
        <f aca="false">IF(J2270="PosK",SUMIFS(K:K,J:J,"NegK",H:H,H2270),"")</f>
        <v>0</v>
      </c>
      <c r="N2270" s="61" t="n">
        <f aca="false">IF(J2270="PosK",SUMIFS(K:K,J:J,"eDNA",H:H,H2270),"")</f>
        <v>43.71</v>
      </c>
      <c r="P2270" s="62" t="n">
        <f aca="false">IF(K2272="No Ct",0,K2272)</f>
        <v>0</v>
      </c>
      <c r="Q2270" s="62" t="n">
        <f aca="false">IF(K2273="No Ct",0,K2273)</f>
        <v>43.71</v>
      </c>
      <c r="R2270" s="0" t="str">
        <f aca="false">IF(AND(L2270&gt;0,M2270=0),"Valid","Invalid")</f>
        <v>Valid</v>
      </c>
      <c r="S2270" s="0" t="str">
        <f aca="false">IF(OR(P2270&gt;1,Q2270&gt;1),"Present","Absent")</f>
        <v>Present</v>
      </c>
      <c r="T2270" s="63" t="str">
        <f aca="false">IF(OR(AND(P2270&gt;1,P2270&lt;41),AND(Q2270&gt;1,Q2270&lt;41)),"Ct&lt;41","Ct&gt;41")</f>
        <v>Ct&gt;41</v>
      </c>
      <c r="U2270" s="0" t="str">
        <f aca="false">I2270</f>
        <v>ButsnudetFroe</v>
      </c>
      <c r="V2270" s="0" t="str">
        <f aca="false">MID(F2270,10,9)</f>
        <v>DL2018083</v>
      </c>
      <c r="W2270" s="64" t="str">
        <f aca="false">V2270&amp;"_"&amp;U2270&amp;"_"&amp;R2270&amp;"_"&amp;S2270&amp;"_"&amp;T2270</f>
        <v>DL2018083_ButsnudetFroe_Valid_Present_Ct&gt;41</v>
      </c>
    </row>
    <row r="2271" customFormat="false" ht="14.25" hidden="false" customHeight="false" outlineLevel="0" collapsed="false">
      <c r="A2271" s="0" t="s">
        <v>872</v>
      </c>
      <c r="B2271" s="52" t="s">
        <v>997</v>
      </c>
      <c r="C2271" s="52" t="s">
        <v>747</v>
      </c>
      <c r="D2271" s="53" t="n">
        <v>0.1</v>
      </c>
      <c r="E2271" s="53" t="s">
        <v>748</v>
      </c>
      <c r="F2271" s="0" t="s">
        <v>1294</v>
      </c>
      <c r="G2271" s="0" t="str">
        <f aca="false">LEFT(B2271,2)</f>
        <v>17</v>
      </c>
      <c r="H2271" s="0" t="str">
        <f aca="false">I2271&amp;"_"&amp;G2271&amp;"_"&amp;F2271</f>
        <v>ButsnudetFroe_17_20181010_DL2018083_BorupgaardGym_koersel1</v>
      </c>
      <c r="I2271" s="61" t="str">
        <f aca="false">MID(RIGHT(B2271,LEN(B2271)-3),1,FIND("_",RIGHT(B2271,LEN(B2271)-3))-1)</f>
        <v>ButsnudetFroe</v>
      </c>
      <c r="J2271" s="61" t="str">
        <f aca="false">TRIM(SUBSTITUTE(RIGHT(B2271,FIND(I2271,B2271)+1),"_",""))</f>
        <v>NegK</v>
      </c>
      <c r="K2271" s="0" t="str">
        <f aca="false">IFERROR(VALUE(SUBSTITUTE(E2271,".",",")),E2271)</f>
        <v>No Ct</v>
      </c>
      <c r="L2271" s="61" t="str">
        <f aca="false">IF(J2271="PosK",SUMIFS(K:K,J:J,"PosK",H:H,H2271),"")</f>
        <v/>
      </c>
      <c r="M2271" s="61" t="str">
        <f aca="false">IF(J2271="PosK",SUMIFS(K:K,J:J,"NegK",H:H,H2271),"")</f>
        <v/>
      </c>
      <c r="N2271" s="61" t="str">
        <f aca="false">IF(J2271="PosK",SUMIFS(K:K,J:J,"eDNA",H:H,H2271),"")</f>
        <v/>
      </c>
    </row>
    <row r="2272" customFormat="false" ht="14.25" hidden="false" customHeight="false" outlineLevel="0" collapsed="false">
      <c r="A2272" s="0" t="s">
        <v>874</v>
      </c>
      <c r="B2272" s="52" t="s">
        <v>998</v>
      </c>
      <c r="C2272" s="52" t="s">
        <v>751</v>
      </c>
      <c r="D2272" s="53" t="n">
        <v>0.1</v>
      </c>
      <c r="E2272" s="53" t="s">
        <v>748</v>
      </c>
      <c r="F2272" s="0" t="s">
        <v>1294</v>
      </c>
      <c r="G2272" s="0" t="str">
        <f aca="false">LEFT(B2272,2)</f>
        <v>17</v>
      </c>
      <c r="H2272" s="0" t="str">
        <f aca="false">I2272&amp;"_"&amp;G2272&amp;"_"&amp;F2272</f>
        <v>ButsnudetFroe_17_20181010_DL2018083_BorupgaardGym_koersel1</v>
      </c>
      <c r="I2272" s="61" t="str">
        <f aca="false">MID(RIGHT(B2272,LEN(B2272)-3),1,FIND("_",RIGHT(B2272,LEN(B2272)-3))-1)</f>
        <v>ButsnudetFroe</v>
      </c>
      <c r="J2272" s="61" t="str">
        <f aca="false">TRIM(SUBSTITUTE(RIGHT(B2272,FIND(I2272,B2272)+1),"_",""))</f>
        <v>eDNA</v>
      </c>
      <c r="K2272" s="0" t="str">
        <f aca="false">IFERROR(VALUE(SUBSTITUTE(E2272,".",",")),E2272)</f>
        <v>No Ct</v>
      </c>
      <c r="L2272" s="61" t="str">
        <f aca="false">IF(J2272="PosK",SUMIFS(K:K,J:J,"PosK",H:H,H2272),"")</f>
        <v/>
      </c>
      <c r="M2272" s="61" t="str">
        <f aca="false">IF(J2272="PosK",SUMIFS(K:K,J:J,"NegK",H:H,H2272),"")</f>
        <v/>
      </c>
      <c r="N2272" s="61" t="str">
        <f aca="false">IF(J2272="PosK",SUMIFS(K:K,J:J,"eDNA",H:H,H2272),"")</f>
        <v/>
      </c>
      <c r="Q2272" s="62"/>
    </row>
    <row r="2273" customFormat="false" ht="14.25" hidden="false" customHeight="false" outlineLevel="0" collapsed="false">
      <c r="A2273" s="0" t="s">
        <v>876</v>
      </c>
      <c r="B2273" s="52" t="s">
        <v>998</v>
      </c>
      <c r="C2273" s="52" t="s">
        <v>751</v>
      </c>
      <c r="D2273" s="53" t="n">
        <v>0.1</v>
      </c>
      <c r="E2273" s="53" t="n">
        <v>43.71</v>
      </c>
      <c r="F2273" s="0" t="s">
        <v>1294</v>
      </c>
      <c r="G2273" s="0" t="str">
        <f aca="false">LEFT(B2273,2)</f>
        <v>17</v>
      </c>
      <c r="H2273" s="0" t="str">
        <f aca="false">I2273&amp;"_"&amp;G2273&amp;"_"&amp;F2273</f>
        <v>ButsnudetFroe_17_20181010_DL2018083_BorupgaardGym_koersel1</v>
      </c>
      <c r="I2273" s="61" t="str">
        <f aca="false">MID(RIGHT(B2273,LEN(B2273)-3),1,FIND("_",RIGHT(B2273,LEN(B2273)-3))-1)</f>
        <v>ButsnudetFroe</v>
      </c>
      <c r="J2273" s="61" t="str">
        <f aca="false">TRIM(SUBSTITUTE(RIGHT(B2273,FIND(I2273,B2273)+1),"_",""))</f>
        <v>eDNA</v>
      </c>
      <c r="K2273" s="0" t="n">
        <f aca="false">IFERROR(VALUE(SUBSTITUTE(E2273,".",",")),E2273)</f>
        <v>43.71</v>
      </c>
      <c r="L2273" s="61" t="str">
        <f aca="false">IF(J2273="PosK",SUMIFS(K:K,J:J,"PosK",H:H,H2273),"")</f>
        <v/>
      </c>
      <c r="M2273" s="61" t="str">
        <f aca="false">IF(J2273="PosK",SUMIFS(K:K,J:J,"NegK",H:H,H2273),"")</f>
        <v/>
      </c>
      <c r="N2273" s="61" t="str">
        <f aca="false">IF(J2273="PosK",SUMIFS(K:K,J:J,"eDNA",H:H,H2273),"")</f>
        <v/>
      </c>
      <c r="P2273" s="62"/>
      <c r="T2273" s="63"/>
      <c r="W2273" s="64"/>
    </row>
    <row r="2274" customFormat="false" ht="14.25" hidden="false" customHeight="false" outlineLevel="0" collapsed="false">
      <c r="A2274" s="0" t="s">
        <v>877</v>
      </c>
      <c r="B2274" s="52" t="s">
        <v>1215</v>
      </c>
      <c r="C2274" s="52" t="s">
        <v>743</v>
      </c>
      <c r="D2274" s="53" t="n">
        <v>0.1</v>
      </c>
      <c r="E2274" s="53" t="n">
        <v>23.77</v>
      </c>
      <c r="F2274" s="0" t="s">
        <v>1294</v>
      </c>
      <c r="G2274" s="0" t="str">
        <f aca="false">LEFT(B2274,2)</f>
        <v>18</v>
      </c>
      <c r="H2274" s="0" t="str">
        <f aca="false">I2274&amp;"_"&amp;G2274&amp;"_"&amp;F2274</f>
        <v>LilleVandsalamander_18_20181010_DL2018083_BorupgaardGym_koersel1</v>
      </c>
      <c r="I2274" s="61" t="str">
        <f aca="false">MID(RIGHT(B2274,LEN(B2274)-3),1,FIND("_",RIGHT(B2274,LEN(B2274)-3))-1)</f>
        <v>LilleVandsalamander</v>
      </c>
      <c r="J2274" s="61" t="str">
        <f aca="false">TRIM(SUBSTITUTE(RIGHT(B2274,FIND(I2274,B2274)+1),"_",""))</f>
        <v>PosK</v>
      </c>
      <c r="K2274" s="0" t="n">
        <f aca="false">IFERROR(VALUE(SUBSTITUTE(E2274,".",",")),E2274)</f>
        <v>23.77</v>
      </c>
      <c r="L2274" s="61" t="n">
        <f aca="false">IF(J2274="PosK",SUMIFS(K:K,J:J,"PosK",H:H,H2274),"")</f>
        <v>23.77</v>
      </c>
      <c r="M2274" s="61" t="n">
        <f aca="false">IF(J2274="PosK",SUMIFS(K:K,J:J,"NegK",H:H,H2274),"")</f>
        <v>0</v>
      </c>
      <c r="N2274" s="61" t="n">
        <f aca="false">IF(J2274="PosK",SUMIFS(K:K,J:J,"eDNA",H:H,H2274),"")</f>
        <v>68.12</v>
      </c>
      <c r="P2274" s="62" t="n">
        <f aca="false">IF(K2276="No Ct",0,K2276)</f>
        <v>34.11</v>
      </c>
      <c r="Q2274" s="62" t="n">
        <f aca="false">IF(K2277="No Ct",0,K2277)</f>
        <v>34.01</v>
      </c>
      <c r="R2274" s="0" t="str">
        <f aca="false">IF(AND(L2274&gt;0,M2274=0),"Valid","Invalid")</f>
        <v>Valid</v>
      </c>
      <c r="S2274" s="0" t="str">
        <f aca="false">IF(OR(P2274&gt;1,Q2274&gt;1),"Present","Absent")</f>
        <v>Present</v>
      </c>
      <c r="T2274" s="63" t="str">
        <f aca="false">IF(OR(AND(P2274&gt;1,P2274&lt;41),AND(Q2274&gt;1,Q2274&lt;41)),"Ct&lt;41","Ct&gt;41")</f>
        <v>Ct&lt;41</v>
      </c>
      <c r="U2274" s="0" t="str">
        <f aca="false">I2274</f>
        <v>LilleVandsalamander</v>
      </c>
      <c r="V2274" s="0" t="str">
        <f aca="false">MID(F2274,10,9)</f>
        <v>DL2018083</v>
      </c>
      <c r="W2274" s="64" t="str">
        <f aca="false">V2274&amp;"_"&amp;U2274&amp;"_"&amp;R2274&amp;"_"&amp;S2274&amp;"_"&amp;T2274</f>
        <v>DL2018083_LilleVandsalamander_Valid_Present_Ct&lt;41</v>
      </c>
    </row>
    <row r="2275" customFormat="false" ht="14.25" hidden="false" customHeight="false" outlineLevel="0" collapsed="false">
      <c r="A2275" s="0" t="s">
        <v>879</v>
      </c>
      <c r="B2275" s="52" t="s">
        <v>1216</v>
      </c>
      <c r="C2275" s="52" t="s">
        <v>747</v>
      </c>
      <c r="D2275" s="53" t="n">
        <v>0.1</v>
      </c>
      <c r="E2275" s="53" t="s">
        <v>748</v>
      </c>
      <c r="F2275" s="0" t="s">
        <v>1294</v>
      </c>
      <c r="G2275" s="0" t="str">
        <f aca="false">LEFT(B2275,2)</f>
        <v>18</v>
      </c>
      <c r="H2275" s="0" t="str">
        <f aca="false">I2275&amp;"_"&amp;G2275&amp;"_"&amp;F2275</f>
        <v>LilleVandsalamander_18_20181010_DL2018083_BorupgaardGym_koersel1</v>
      </c>
      <c r="I2275" s="61" t="str">
        <f aca="false">MID(RIGHT(B2275,LEN(B2275)-3),1,FIND("_",RIGHT(B2275,LEN(B2275)-3))-1)</f>
        <v>LilleVandsalamander</v>
      </c>
      <c r="J2275" s="61" t="str">
        <f aca="false">TRIM(SUBSTITUTE(RIGHT(B2275,FIND(I2275,B2275)+1),"_",""))</f>
        <v>NegK</v>
      </c>
      <c r="K2275" s="0" t="str">
        <f aca="false">IFERROR(VALUE(SUBSTITUTE(E2275,".",",")),E2275)</f>
        <v>No Ct</v>
      </c>
      <c r="L2275" s="61" t="str">
        <f aca="false">IF(J2275="PosK",SUMIFS(K:K,J:J,"PosK",H:H,H2275),"")</f>
        <v/>
      </c>
      <c r="M2275" s="61" t="str">
        <f aca="false">IF(J2275="PosK",SUMIFS(K:K,J:J,"NegK",H:H,H2275),"")</f>
        <v/>
      </c>
      <c r="N2275" s="61" t="str">
        <f aca="false">IF(J2275="PosK",SUMIFS(K:K,J:J,"eDNA",H:H,H2275),"")</f>
        <v/>
      </c>
    </row>
    <row r="2276" customFormat="false" ht="14.25" hidden="false" customHeight="false" outlineLevel="0" collapsed="false">
      <c r="A2276" s="0" t="s">
        <v>881</v>
      </c>
      <c r="B2276" s="52" t="s">
        <v>1217</v>
      </c>
      <c r="C2276" s="52" t="s">
        <v>751</v>
      </c>
      <c r="D2276" s="53" t="n">
        <v>0.1</v>
      </c>
      <c r="E2276" s="53" t="n">
        <v>34.11</v>
      </c>
      <c r="F2276" s="0" t="s">
        <v>1294</v>
      </c>
      <c r="G2276" s="0" t="str">
        <f aca="false">LEFT(B2276,2)</f>
        <v>18</v>
      </c>
      <c r="H2276" s="0" t="str">
        <f aca="false">I2276&amp;"_"&amp;G2276&amp;"_"&amp;F2276</f>
        <v>LilleVandsalamander_18_20181010_DL2018083_BorupgaardGym_koersel1</v>
      </c>
      <c r="I2276" s="61" t="str">
        <f aca="false">MID(RIGHT(B2276,LEN(B2276)-3),1,FIND("_",RIGHT(B2276,LEN(B2276)-3))-1)</f>
        <v>LilleVandsalamander</v>
      </c>
      <c r="J2276" s="61" t="str">
        <f aca="false">TRIM(SUBSTITUTE(RIGHT(B2276,FIND(I2276,B2276)+1),"_",""))</f>
        <v>eDNA</v>
      </c>
      <c r="K2276" s="0" t="n">
        <f aca="false">IFERROR(VALUE(SUBSTITUTE(E2276,".",",")),E2276)</f>
        <v>34.11</v>
      </c>
      <c r="L2276" s="61" t="str">
        <f aca="false">IF(J2276="PosK",SUMIFS(K:K,J:J,"PosK",H:H,H2276),"")</f>
        <v/>
      </c>
      <c r="M2276" s="61" t="str">
        <f aca="false">IF(J2276="PosK",SUMIFS(K:K,J:J,"NegK",H:H,H2276),"")</f>
        <v/>
      </c>
      <c r="N2276" s="61" t="str">
        <f aca="false">IF(J2276="PosK",SUMIFS(K:K,J:J,"eDNA",H:H,H2276),"")</f>
        <v/>
      </c>
      <c r="Q2276" s="62"/>
    </row>
    <row r="2277" customFormat="false" ht="14.25" hidden="false" customHeight="false" outlineLevel="0" collapsed="false">
      <c r="A2277" s="0" t="s">
        <v>883</v>
      </c>
      <c r="B2277" s="52" t="s">
        <v>1217</v>
      </c>
      <c r="C2277" s="52" t="s">
        <v>751</v>
      </c>
      <c r="D2277" s="53" t="n">
        <v>0.1</v>
      </c>
      <c r="E2277" s="53" t="n">
        <v>34.01</v>
      </c>
      <c r="F2277" s="0" t="s">
        <v>1294</v>
      </c>
      <c r="G2277" s="0" t="str">
        <f aca="false">LEFT(B2277,2)</f>
        <v>18</v>
      </c>
      <c r="H2277" s="0" t="str">
        <f aca="false">I2277&amp;"_"&amp;G2277&amp;"_"&amp;F2277</f>
        <v>LilleVandsalamander_18_20181010_DL2018083_BorupgaardGym_koersel1</v>
      </c>
      <c r="I2277" s="61" t="str">
        <f aca="false">MID(RIGHT(B2277,LEN(B2277)-3),1,FIND("_",RIGHT(B2277,LEN(B2277)-3))-1)</f>
        <v>LilleVandsalamander</v>
      </c>
      <c r="J2277" s="61" t="str">
        <f aca="false">TRIM(SUBSTITUTE(RIGHT(B2277,FIND(I2277,B2277)+1),"_",""))</f>
        <v>eDNA</v>
      </c>
      <c r="K2277" s="0" t="n">
        <f aca="false">IFERROR(VALUE(SUBSTITUTE(E2277,".",",")),E2277)</f>
        <v>34.01</v>
      </c>
      <c r="L2277" s="61" t="str">
        <f aca="false">IF(J2277="PosK",SUMIFS(K:K,J:J,"PosK",H:H,H2277),"")</f>
        <v/>
      </c>
      <c r="M2277" s="61" t="str">
        <f aca="false">IF(J2277="PosK",SUMIFS(K:K,J:J,"NegK",H:H,H2277),"")</f>
        <v/>
      </c>
      <c r="N2277" s="61" t="str">
        <f aca="false">IF(J2277="PosK",SUMIFS(K:K,J:J,"eDNA",H:H,H2277),"")</f>
        <v/>
      </c>
      <c r="P2277" s="62"/>
      <c r="T2277" s="63"/>
      <c r="W2277" s="64"/>
    </row>
    <row r="2278" customFormat="false" ht="14.25" hidden="false" customHeight="false" outlineLevel="0" collapsed="false">
      <c r="A2278" s="0" t="s">
        <v>884</v>
      </c>
      <c r="B2278" s="52" t="s">
        <v>1002</v>
      </c>
      <c r="C2278" s="52" t="s">
        <v>743</v>
      </c>
      <c r="D2278" s="53" t="n">
        <v>0.1</v>
      </c>
      <c r="E2278" s="53" t="n">
        <v>23.53</v>
      </c>
      <c r="F2278" s="0" t="s">
        <v>1294</v>
      </c>
      <c r="G2278" s="0" t="str">
        <f aca="false">LEFT(B2278,2)</f>
        <v>19</v>
      </c>
      <c r="H2278" s="0" t="str">
        <f aca="false">I2278&amp;"_"&amp;G2278&amp;"_"&amp;F2278</f>
        <v>LilleVandsalamander_19_20181010_DL2018083_BorupgaardGym_koersel1</v>
      </c>
      <c r="I2278" s="61" t="str">
        <f aca="false">MID(RIGHT(B2278,LEN(B2278)-3),1,FIND("_",RIGHT(B2278,LEN(B2278)-3))-1)</f>
        <v>LilleVandsalamander</v>
      </c>
      <c r="J2278" s="61" t="str">
        <f aca="false">TRIM(SUBSTITUTE(RIGHT(B2278,FIND(I2278,B2278)+1),"_",""))</f>
        <v>PosK</v>
      </c>
      <c r="K2278" s="0" t="n">
        <f aca="false">IFERROR(VALUE(SUBSTITUTE(E2278,".",",")),E2278)</f>
        <v>23.53</v>
      </c>
      <c r="L2278" s="61" t="n">
        <f aca="false">IF(J2278="PosK",SUMIFS(K:K,J:J,"PosK",H:H,H2278),"")</f>
        <v>23.53</v>
      </c>
      <c r="M2278" s="61" t="n">
        <f aca="false">IF(J2278="PosK",SUMIFS(K:K,J:J,"NegK",H:H,H2278),"")</f>
        <v>0</v>
      </c>
      <c r="N2278" s="61" t="n">
        <f aca="false">IF(J2278="PosK",SUMIFS(K:K,J:J,"eDNA",H:H,H2278),"")</f>
        <v>86.94</v>
      </c>
      <c r="P2278" s="62" t="n">
        <f aca="false">IF(K2280="No Ct",0,K2280)</f>
        <v>20.57</v>
      </c>
      <c r="Q2278" s="62" t="n">
        <f aca="false">IF(K2281="No Ct",0,K2281)</f>
        <v>0</v>
      </c>
      <c r="R2278" s="0" t="str">
        <f aca="false">IF(AND(L2278&gt;0,M2278=0),"Valid","Invalid")</f>
        <v>Valid</v>
      </c>
      <c r="S2278" s="0" t="str">
        <f aca="false">IF(OR(P2278&gt;1,Q2278&gt;1),"Present","Absent")</f>
        <v>Present</v>
      </c>
      <c r="T2278" s="63" t="str">
        <f aca="false">IF(OR(AND(P2278&gt;1,P2278&lt;41),AND(Q2278&gt;1,Q2278&lt;41)),"Ct&lt;41","Ct&gt;41")</f>
        <v>Ct&lt;41</v>
      </c>
      <c r="U2278" s="0" t="str">
        <f aca="false">I2278</f>
        <v>LilleVandsalamander</v>
      </c>
      <c r="V2278" s="0" t="str">
        <f aca="false">MID(F2278,10,9)</f>
        <v>DL2018083</v>
      </c>
      <c r="W2278" s="64" t="str">
        <f aca="false">V2278&amp;"_"&amp;U2278&amp;"_"&amp;R2278&amp;"_"&amp;S2278&amp;"_"&amp;T2278</f>
        <v>DL2018083_LilleVandsalamander_Valid_Present_Ct&lt;41</v>
      </c>
    </row>
    <row r="2279" customFormat="false" ht="14.25" hidden="false" customHeight="false" outlineLevel="0" collapsed="false">
      <c r="A2279" s="0" t="s">
        <v>886</v>
      </c>
      <c r="B2279" s="52" t="s">
        <v>1003</v>
      </c>
      <c r="C2279" s="52" t="s">
        <v>747</v>
      </c>
      <c r="D2279" s="53" t="n">
        <v>0.1</v>
      </c>
      <c r="E2279" s="53" t="s">
        <v>748</v>
      </c>
      <c r="F2279" s="0" t="s">
        <v>1294</v>
      </c>
      <c r="G2279" s="0" t="str">
        <f aca="false">LEFT(B2279,2)</f>
        <v>19</v>
      </c>
      <c r="H2279" s="0" t="str">
        <f aca="false">I2279&amp;"_"&amp;G2279&amp;"_"&amp;F2279</f>
        <v>LilleVandsalamander_19_20181010_DL2018083_BorupgaardGym_koersel1</v>
      </c>
      <c r="I2279" s="61" t="str">
        <f aca="false">MID(RIGHT(B2279,LEN(B2279)-3),1,FIND("_",RIGHT(B2279,LEN(B2279)-3))-1)</f>
        <v>LilleVandsalamander</v>
      </c>
      <c r="J2279" s="61" t="str">
        <f aca="false">TRIM(SUBSTITUTE(RIGHT(B2279,FIND(I2279,B2279)+1),"_",""))</f>
        <v>NegK</v>
      </c>
      <c r="K2279" s="0" t="str">
        <f aca="false">IFERROR(VALUE(SUBSTITUTE(E2279,".",",")),E2279)</f>
        <v>No Ct</v>
      </c>
      <c r="L2279" s="61" t="str">
        <f aca="false">IF(J2279="PosK",SUMIFS(K:K,J:J,"PosK",H:H,H2279),"")</f>
        <v/>
      </c>
      <c r="M2279" s="61" t="str">
        <f aca="false">IF(J2279="PosK",SUMIFS(K:K,J:J,"NegK",H:H,H2279),"")</f>
        <v/>
      </c>
      <c r="N2279" s="61" t="str">
        <f aca="false">IF(J2279="PosK",SUMIFS(K:K,J:J,"eDNA",H:H,H2279),"")</f>
        <v/>
      </c>
    </row>
    <row r="2280" customFormat="false" ht="14.25" hidden="false" customHeight="false" outlineLevel="0" collapsed="false">
      <c r="A2280" s="0" t="s">
        <v>891</v>
      </c>
      <c r="B2280" s="52" t="s">
        <v>1218</v>
      </c>
      <c r="C2280" s="52" t="s">
        <v>743</v>
      </c>
      <c r="D2280" s="53" t="n">
        <v>0.1</v>
      </c>
      <c r="E2280" s="53" t="n">
        <v>20.57</v>
      </c>
      <c r="F2280" s="0" t="s">
        <v>1294</v>
      </c>
      <c r="G2280" s="0" t="str">
        <f aca="false">LEFT(B2280,2)</f>
        <v>20</v>
      </c>
      <c r="H2280" s="0" t="str">
        <f aca="false">I2280&amp;"_"&amp;G2280&amp;"_"&amp;F2280</f>
        <v>Skalle_20_20181010_DL2018083_BorupgaardGym_koersel1</v>
      </c>
      <c r="I2280" s="61" t="str">
        <f aca="false">MID(RIGHT(B2280,LEN(B2280)-3),1,FIND("_",RIGHT(B2280,LEN(B2280)-3))-1)</f>
        <v>Skalle</v>
      </c>
      <c r="J2280" s="61" t="str">
        <f aca="false">TRIM(SUBSTITUTE(RIGHT(B2280,FIND(I2280,B2280)+1),"_",""))</f>
        <v>PosK</v>
      </c>
      <c r="K2280" s="0" t="n">
        <f aca="false">IFERROR(VALUE(SUBSTITUTE(E2280,".",",")),E2280)</f>
        <v>20.57</v>
      </c>
      <c r="L2280" s="61" t="n">
        <f aca="false">IF(J2280="PosK",SUMIFS(K:K,J:J,"PosK",H:H,H2280),"")</f>
        <v>20.57</v>
      </c>
      <c r="M2280" s="61" t="n">
        <f aca="false">IF(J2280="PosK",SUMIFS(K:K,J:J,"NegK",H:H,H2280),"")</f>
        <v>0</v>
      </c>
      <c r="N2280" s="61" t="n">
        <f aca="false">IF(J2280="PosK",SUMIFS(K:K,J:J,"eDNA",H:H,H2280),"")</f>
        <v>0</v>
      </c>
      <c r="Q2280" s="62"/>
    </row>
    <row r="2281" customFormat="false" ht="14.25" hidden="false" customHeight="false" outlineLevel="0" collapsed="false">
      <c r="A2281" s="0" t="s">
        <v>893</v>
      </c>
      <c r="B2281" s="52" t="s">
        <v>1219</v>
      </c>
      <c r="C2281" s="52" t="s">
        <v>747</v>
      </c>
      <c r="D2281" s="53" t="n">
        <v>0.1</v>
      </c>
      <c r="E2281" s="53" t="s">
        <v>748</v>
      </c>
      <c r="F2281" s="0" t="s">
        <v>1294</v>
      </c>
      <c r="G2281" s="0" t="str">
        <f aca="false">LEFT(B2281,2)</f>
        <v>20</v>
      </c>
      <c r="H2281" s="0" t="str">
        <f aca="false">I2281&amp;"_"&amp;G2281&amp;"_"&amp;F2281</f>
        <v>Skalle_20_20181010_DL2018083_BorupgaardGym_koersel1</v>
      </c>
      <c r="I2281" s="61" t="str">
        <f aca="false">MID(RIGHT(B2281,LEN(B2281)-3),1,FIND("_",RIGHT(B2281,LEN(B2281)-3))-1)</f>
        <v>Skalle</v>
      </c>
      <c r="J2281" s="61" t="str">
        <f aca="false">TRIM(SUBSTITUTE(RIGHT(B2281,FIND(I2281,B2281)+1),"_",""))</f>
        <v>NegK</v>
      </c>
      <c r="K2281" s="0" t="str">
        <f aca="false">IFERROR(VALUE(SUBSTITUTE(E2281,".",",")),E2281)</f>
        <v>No Ct</v>
      </c>
      <c r="L2281" s="61" t="str">
        <f aca="false">IF(J2281="PosK",SUMIFS(K:K,J:J,"PosK",H:H,H2281),"")</f>
        <v/>
      </c>
      <c r="M2281" s="61" t="str">
        <f aca="false">IF(J2281="PosK",SUMIFS(K:K,J:J,"NegK",H:H,H2281),"")</f>
        <v/>
      </c>
      <c r="N2281" s="61" t="str">
        <f aca="false">IF(J2281="PosK",SUMIFS(K:K,J:J,"eDNA",H:H,H2281),"")</f>
        <v/>
      </c>
      <c r="P2281" s="62"/>
      <c r="T2281" s="63"/>
      <c r="W2281" s="64"/>
    </row>
    <row r="2282" customFormat="false" ht="14.25" hidden="false" customHeight="false" outlineLevel="0" collapsed="false">
      <c r="A2282" s="0" t="s">
        <v>895</v>
      </c>
      <c r="B2282" s="52" t="s">
        <v>1220</v>
      </c>
      <c r="C2282" s="52" t="s">
        <v>751</v>
      </c>
      <c r="D2282" s="53" t="n">
        <v>0.1</v>
      </c>
      <c r="E2282" s="53" t="s">
        <v>748</v>
      </c>
      <c r="F2282" s="0" t="s">
        <v>1294</v>
      </c>
      <c r="G2282" s="0" t="str">
        <f aca="false">LEFT(B2282,2)</f>
        <v>20</v>
      </c>
      <c r="H2282" s="0" t="str">
        <f aca="false">I2282&amp;"_"&amp;G2282&amp;"_"&amp;F2282</f>
        <v>Skalle_20_20181010_DL2018083_BorupgaardGym_koersel1</v>
      </c>
      <c r="I2282" s="61" t="str">
        <f aca="false">MID(RIGHT(B2282,LEN(B2282)-3),1,FIND("_",RIGHT(B2282,LEN(B2282)-3))-1)</f>
        <v>Skalle</v>
      </c>
      <c r="J2282" s="61" t="str">
        <f aca="false">TRIM(SUBSTITUTE(RIGHT(B2282,FIND(I2282,B2282)+1),"_",""))</f>
        <v>eDNA</v>
      </c>
      <c r="K2282" s="0" t="str">
        <f aca="false">IFERROR(VALUE(SUBSTITUTE(E2282,".",",")),E2282)</f>
        <v>No Ct</v>
      </c>
      <c r="L2282" s="61" t="str">
        <f aca="false">IF(J2282="PosK",SUMIFS(K:K,J:J,"PosK",H:H,H2282),"")</f>
        <v/>
      </c>
      <c r="M2282" s="61" t="str">
        <f aca="false">IF(J2282="PosK",SUMIFS(K:K,J:J,"NegK",H:H,H2282),"")</f>
        <v/>
      </c>
      <c r="N2282" s="61" t="str">
        <f aca="false">IF(J2282="PosK",SUMIFS(K:K,J:J,"eDNA",H:H,H2282),"")</f>
        <v/>
      </c>
      <c r="P2282" s="62" t="n">
        <f aca="false">IF(K2284="No Ct",0,K2284)</f>
        <v>20.39</v>
      </c>
      <c r="Q2282" s="62" t="n">
        <f aca="false">IF(K2285="No Ct",0,K2285)</f>
        <v>0</v>
      </c>
      <c r="R2282" s="0" t="str">
        <f aca="false">IF(AND(L2282&gt;0,M2282=0),"Valid","Invalid")</f>
        <v>Invalid</v>
      </c>
      <c r="S2282" s="0" t="str">
        <f aca="false">IF(OR(P2282&gt;1,Q2282&gt;1),"Present","Absent")</f>
        <v>Present</v>
      </c>
      <c r="T2282" s="63" t="str">
        <f aca="false">IF(OR(AND(P2282&gt;1,P2282&lt;41),AND(Q2282&gt;1,Q2282&lt;41)),"Ct&lt;41","Ct&gt;41")</f>
        <v>Ct&lt;41</v>
      </c>
      <c r="U2282" s="0" t="str">
        <f aca="false">I2282</f>
        <v>Skalle</v>
      </c>
      <c r="V2282" s="0" t="str">
        <f aca="false">MID(F2282,10,9)</f>
        <v>DL2018083</v>
      </c>
      <c r="W2282" s="64" t="str">
        <f aca="false">V2282&amp;"_"&amp;U2282&amp;"_"&amp;R2282&amp;"_"&amp;S2282&amp;"_"&amp;T2282</f>
        <v>DL2018083_Skalle_Invalid_Present_Ct&lt;41</v>
      </c>
    </row>
    <row r="2283" customFormat="false" ht="14.25" hidden="false" customHeight="false" outlineLevel="0" collapsed="false">
      <c r="A2283" s="0" t="s">
        <v>897</v>
      </c>
      <c r="B2283" s="52" t="s">
        <v>1220</v>
      </c>
      <c r="C2283" s="52" t="s">
        <v>751</v>
      </c>
      <c r="D2283" s="53" t="n">
        <v>0.1</v>
      </c>
      <c r="E2283" s="53" t="s">
        <v>748</v>
      </c>
      <c r="F2283" s="0" t="s">
        <v>1294</v>
      </c>
      <c r="G2283" s="0" t="str">
        <f aca="false">LEFT(B2283,2)</f>
        <v>20</v>
      </c>
      <c r="H2283" s="0" t="str">
        <f aca="false">I2283&amp;"_"&amp;G2283&amp;"_"&amp;F2283</f>
        <v>Skalle_20_20181010_DL2018083_BorupgaardGym_koersel1</v>
      </c>
      <c r="I2283" s="61" t="str">
        <f aca="false">MID(RIGHT(B2283,LEN(B2283)-3),1,FIND("_",RIGHT(B2283,LEN(B2283)-3))-1)</f>
        <v>Skalle</v>
      </c>
      <c r="J2283" s="61" t="str">
        <f aca="false">TRIM(SUBSTITUTE(RIGHT(B2283,FIND(I2283,B2283)+1),"_",""))</f>
        <v>eDNA</v>
      </c>
      <c r="K2283" s="0" t="str">
        <f aca="false">IFERROR(VALUE(SUBSTITUTE(E2283,".",",")),E2283)</f>
        <v>No Ct</v>
      </c>
      <c r="L2283" s="61" t="str">
        <f aca="false">IF(J2283="PosK",SUMIFS(K:K,J:J,"PosK",H:H,H2283),"")</f>
        <v/>
      </c>
      <c r="M2283" s="61" t="str">
        <f aca="false">IF(J2283="PosK",SUMIFS(K:K,J:J,"NegK",H:H,H2283),"")</f>
        <v/>
      </c>
      <c r="N2283" s="61" t="str">
        <f aca="false">IF(J2283="PosK",SUMIFS(K:K,J:J,"eDNA",H:H,H2283),"")</f>
        <v/>
      </c>
    </row>
    <row r="2284" customFormat="false" ht="14.25" hidden="false" customHeight="false" outlineLevel="0" collapsed="false">
      <c r="A2284" s="0" t="s">
        <v>898</v>
      </c>
      <c r="B2284" s="52" t="s">
        <v>1008</v>
      </c>
      <c r="C2284" s="52" t="s">
        <v>743</v>
      </c>
      <c r="D2284" s="53" t="n">
        <v>0.1</v>
      </c>
      <c r="E2284" s="53" t="n">
        <v>20.39</v>
      </c>
      <c r="F2284" s="0" t="s">
        <v>1294</v>
      </c>
      <c r="G2284" s="0" t="str">
        <f aca="false">LEFT(B2284,2)</f>
        <v>21</v>
      </c>
      <c r="H2284" s="0" t="str">
        <f aca="false">I2284&amp;"_"&amp;G2284&amp;"_"&amp;F2284</f>
        <v>Skalle_21_20181010_DL2018083_BorupgaardGym_koersel1</v>
      </c>
      <c r="I2284" s="61" t="str">
        <f aca="false">MID(RIGHT(B2284,LEN(B2284)-3),1,FIND("_",RIGHT(B2284,LEN(B2284)-3))-1)</f>
        <v>Skalle</v>
      </c>
      <c r="J2284" s="61" t="str">
        <f aca="false">TRIM(SUBSTITUTE(RIGHT(B2284,FIND(I2284,B2284)+1),"_",""))</f>
        <v>PosK</v>
      </c>
      <c r="K2284" s="0" t="n">
        <f aca="false">IFERROR(VALUE(SUBSTITUTE(E2284,".",",")),E2284)</f>
        <v>20.39</v>
      </c>
      <c r="L2284" s="61" t="n">
        <f aca="false">IF(J2284="PosK",SUMIFS(K:K,J:J,"PosK",H:H,H2284),"")</f>
        <v>20.39</v>
      </c>
      <c r="M2284" s="61" t="n">
        <f aca="false">IF(J2284="PosK",SUMIFS(K:K,J:J,"NegK",H:H,H2284),"")</f>
        <v>0</v>
      </c>
      <c r="N2284" s="61" t="n">
        <f aca="false">IF(J2284="PosK",SUMIFS(K:K,J:J,"eDNA",H:H,H2284),"")</f>
        <v>0</v>
      </c>
      <c r="Q2284" s="62"/>
    </row>
    <row r="2285" customFormat="false" ht="14.25" hidden="false" customHeight="false" outlineLevel="0" collapsed="false">
      <c r="A2285" s="0" t="s">
        <v>900</v>
      </c>
      <c r="B2285" s="52" t="s">
        <v>1009</v>
      </c>
      <c r="C2285" s="52" t="s">
        <v>747</v>
      </c>
      <c r="D2285" s="53" t="n">
        <v>0.1</v>
      </c>
      <c r="E2285" s="53" t="s">
        <v>748</v>
      </c>
      <c r="F2285" s="0" t="s">
        <v>1294</v>
      </c>
      <c r="G2285" s="0" t="str">
        <f aca="false">LEFT(B2285,2)</f>
        <v>21</v>
      </c>
      <c r="H2285" s="0" t="str">
        <f aca="false">I2285&amp;"_"&amp;G2285&amp;"_"&amp;F2285</f>
        <v>Skalle_21_20181010_DL2018083_BorupgaardGym_koersel1</v>
      </c>
      <c r="I2285" s="61" t="str">
        <f aca="false">MID(RIGHT(B2285,LEN(B2285)-3),1,FIND("_",RIGHT(B2285,LEN(B2285)-3))-1)</f>
        <v>Skalle</v>
      </c>
      <c r="J2285" s="61" t="str">
        <f aca="false">TRIM(SUBSTITUTE(RIGHT(B2285,FIND(I2285,B2285)+1),"_",""))</f>
        <v>NegK</v>
      </c>
      <c r="K2285" s="0" t="str">
        <f aca="false">IFERROR(VALUE(SUBSTITUTE(E2285,".",",")),E2285)</f>
        <v>No Ct</v>
      </c>
      <c r="L2285" s="61" t="str">
        <f aca="false">IF(J2285="PosK",SUMIFS(K:K,J:J,"PosK",H:H,H2285),"")</f>
        <v/>
      </c>
      <c r="M2285" s="61" t="str">
        <f aca="false">IF(J2285="PosK",SUMIFS(K:K,J:J,"NegK",H:H,H2285),"")</f>
        <v/>
      </c>
      <c r="N2285" s="61" t="str">
        <f aca="false">IF(J2285="PosK",SUMIFS(K:K,J:J,"eDNA",H:H,H2285),"")</f>
        <v/>
      </c>
      <c r="P2285" s="62"/>
      <c r="T2285" s="63"/>
      <c r="W2285" s="64"/>
    </row>
    <row r="2286" customFormat="false" ht="14.25" hidden="false" customHeight="false" outlineLevel="0" collapsed="false">
      <c r="A2286" s="0" t="s">
        <v>902</v>
      </c>
      <c r="B2286" s="52" t="s">
        <v>1010</v>
      </c>
      <c r="C2286" s="52" t="s">
        <v>751</v>
      </c>
      <c r="D2286" s="53" t="n">
        <v>0.1</v>
      </c>
      <c r="E2286" s="53" t="s">
        <v>748</v>
      </c>
      <c r="F2286" s="0" t="s">
        <v>1294</v>
      </c>
      <c r="G2286" s="0" t="str">
        <f aca="false">LEFT(B2286,2)</f>
        <v>21</v>
      </c>
      <c r="H2286" s="0" t="str">
        <f aca="false">I2286&amp;"_"&amp;G2286&amp;"_"&amp;F2286</f>
        <v>Skalle_21_20181010_DL2018083_BorupgaardGym_koersel1</v>
      </c>
      <c r="I2286" s="61" t="str">
        <f aca="false">MID(RIGHT(B2286,LEN(B2286)-3),1,FIND("_",RIGHT(B2286,LEN(B2286)-3))-1)</f>
        <v>Skalle</v>
      </c>
      <c r="J2286" s="61" t="str">
        <f aca="false">TRIM(SUBSTITUTE(RIGHT(B2286,FIND(I2286,B2286)+1),"_",""))</f>
        <v>eDNA</v>
      </c>
      <c r="K2286" s="0" t="str">
        <f aca="false">IFERROR(VALUE(SUBSTITUTE(E2286,".",",")),E2286)</f>
        <v>No Ct</v>
      </c>
      <c r="L2286" s="61" t="str">
        <f aca="false">IF(J2286="PosK",SUMIFS(K:K,J:J,"PosK",H:H,H2286),"")</f>
        <v/>
      </c>
      <c r="M2286" s="61" t="str">
        <f aca="false">IF(J2286="PosK",SUMIFS(K:K,J:J,"NegK",H:H,H2286),"")</f>
        <v/>
      </c>
      <c r="N2286" s="61" t="str">
        <f aca="false">IF(J2286="PosK",SUMIFS(K:K,J:J,"eDNA",H:H,H2286),"")</f>
        <v/>
      </c>
      <c r="P2286" s="62" t="n">
        <f aca="false">IF(K2288="No Ct",0,K2288)</f>
        <v>0</v>
      </c>
      <c r="Q2286" s="62" t="n">
        <f aca="false">IF(K2289="No Ct",0,K2289)</f>
        <v>0</v>
      </c>
      <c r="R2286" s="0" t="str">
        <f aca="false">IF(AND(L2286&gt;0,M2286=0),"Valid","Invalid")</f>
        <v>Invalid</v>
      </c>
      <c r="S2286" s="0" t="str">
        <f aca="false">IF(OR(P2286&gt;1,Q2286&gt;1),"Present","Absent")</f>
        <v>Absent</v>
      </c>
      <c r="T2286" s="63" t="str">
        <f aca="false">IF(OR(AND(P2286&gt;1,P2286&lt;41),AND(Q2286&gt;1,Q2286&lt;41)),"Ct&lt;41","Ct&gt;41")</f>
        <v>Ct&gt;41</v>
      </c>
      <c r="U2286" s="0" t="str">
        <f aca="false">I2286</f>
        <v>Skalle</v>
      </c>
      <c r="V2286" s="0" t="str">
        <f aca="false">MID(F2286,10,9)</f>
        <v>DL2018083</v>
      </c>
      <c r="W2286" s="64" t="str">
        <f aca="false">V2286&amp;"_"&amp;U2286&amp;"_"&amp;R2286&amp;"_"&amp;S2286&amp;"_"&amp;T2286</f>
        <v>DL2018083_Skalle_Invalid_Absent_Ct&gt;41</v>
      </c>
    </row>
    <row r="2287" customFormat="false" ht="14.25" hidden="false" customHeight="false" outlineLevel="0" collapsed="false">
      <c r="A2287" s="0" t="s">
        <v>904</v>
      </c>
      <c r="B2287" s="52" t="s">
        <v>1010</v>
      </c>
      <c r="C2287" s="52" t="s">
        <v>751</v>
      </c>
      <c r="D2287" s="53" t="n">
        <v>0.1</v>
      </c>
      <c r="E2287" s="53" t="s">
        <v>748</v>
      </c>
      <c r="F2287" s="0" t="s">
        <v>1294</v>
      </c>
      <c r="G2287" s="0" t="str">
        <f aca="false">LEFT(B2287,2)</f>
        <v>21</v>
      </c>
      <c r="H2287" s="0" t="str">
        <f aca="false">I2287&amp;"_"&amp;G2287&amp;"_"&amp;F2287</f>
        <v>Skalle_21_20181010_DL2018083_BorupgaardGym_koersel1</v>
      </c>
      <c r="I2287" s="61" t="str">
        <f aca="false">MID(RIGHT(B2287,LEN(B2287)-3),1,FIND("_",RIGHT(B2287,LEN(B2287)-3))-1)</f>
        <v>Skalle</v>
      </c>
      <c r="J2287" s="61" t="str">
        <f aca="false">TRIM(SUBSTITUTE(RIGHT(B2287,FIND(I2287,B2287)+1),"_",""))</f>
        <v>eDNA</v>
      </c>
      <c r="K2287" s="0" t="str">
        <f aca="false">IFERROR(VALUE(SUBSTITUTE(E2287,".",",")),E2287)</f>
        <v>No Ct</v>
      </c>
      <c r="L2287" s="61" t="str">
        <f aca="false">IF(J2287="PosK",SUMIFS(K:K,J:J,"PosK",H:H,H2287),"")</f>
        <v/>
      </c>
      <c r="M2287" s="61" t="str">
        <f aca="false">IF(J2287="PosK",SUMIFS(K:K,J:J,"NegK",H:H,H2287),"")</f>
        <v/>
      </c>
      <c r="N2287" s="61" t="str">
        <f aca="false">IF(J2287="PosK",SUMIFS(K:K,J:J,"eDNA",H:H,H2287),"")</f>
        <v/>
      </c>
    </row>
    <row r="2288" customFormat="false" ht="14.25" hidden="false" customHeight="false" outlineLevel="0" collapsed="false">
      <c r="A2288" s="0" t="s">
        <v>912</v>
      </c>
      <c r="B2288" s="52" t="s">
        <v>1014</v>
      </c>
      <c r="C2288" s="52" t="s">
        <v>743</v>
      </c>
      <c r="D2288" s="53" t="n">
        <v>0.1</v>
      </c>
      <c r="E2288" s="53" t="s">
        <v>748</v>
      </c>
      <c r="F2288" s="0" t="s">
        <v>1294</v>
      </c>
      <c r="G2288" s="0" t="str">
        <f aca="false">LEFT(B2288,2)</f>
        <v>23</v>
      </c>
      <c r="H2288" s="0" t="str">
        <f aca="false">I2288&amp;"_"&amp;G2288&amp;"_"&amp;F2288</f>
        <v>Karusse_23_20181010_DL2018083_BorupgaardGym_koersel1</v>
      </c>
      <c r="I2288" s="61" t="str">
        <f aca="false">MID(RIGHT(B2288,LEN(B2288)-3),1,FIND("_",RIGHT(B2288,LEN(B2288)-3))-1)</f>
        <v>Karusse</v>
      </c>
      <c r="J2288" s="61" t="str">
        <f aca="false">TRIM(SUBSTITUTE(RIGHT(B2288,FIND(I2288,B2288)+1),"_",""))</f>
        <v>PosK</v>
      </c>
      <c r="K2288" s="0" t="str">
        <f aca="false">IFERROR(VALUE(SUBSTITUTE(E2288,".",",")),E2288)</f>
        <v>No Ct</v>
      </c>
      <c r="L2288" s="61" t="n">
        <f aca="false">IF(J2288="PosK",SUMIFS(K:K,J:J,"PosK",H:H,H2288),"")</f>
        <v>0</v>
      </c>
      <c r="M2288" s="61" t="n">
        <f aca="false">IF(J2288="PosK",SUMIFS(K:K,J:J,"NegK",H:H,H2288),"")</f>
        <v>0</v>
      </c>
      <c r="N2288" s="61" t="n">
        <f aca="false">IF(J2288="PosK",SUMIFS(K:K,J:J,"eDNA",H:H,H2288),"")</f>
        <v>0</v>
      </c>
      <c r="Q2288" s="62"/>
    </row>
    <row r="2289" customFormat="false" ht="14.25" hidden="false" customHeight="false" outlineLevel="0" collapsed="false">
      <c r="A2289" s="0" t="s">
        <v>914</v>
      </c>
      <c r="B2289" s="52" t="s">
        <v>1015</v>
      </c>
      <c r="C2289" s="52" t="s">
        <v>747</v>
      </c>
      <c r="D2289" s="53" t="n">
        <v>0.1</v>
      </c>
      <c r="E2289" s="53" t="s">
        <v>748</v>
      </c>
      <c r="F2289" s="0" t="s">
        <v>1294</v>
      </c>
      <c r="G2289" s="0" t="str">
        <f aca="false">LEFT(B2289,2)</f>
        <v>23</v>
      </c>
      <c r="H2289" s="0" t="str">
        <f aca="false">I2289&amp;"_"&amp;G2289&amp;"_"&amp;F2289</f>
        <v>Karusse_23_20181010_DL2018083_BorupgaardGym_koersel1</v>
      </c>
      <c r="I2289" s="61" t="str">
        <f aca="false">MID(RIGHT(B2289,LEN(B2289)-3),1,FIND("_",RIGHT(B2289,LEN(B2289)-3))-1)</f>
        <v>Karusse</v>
      </c>
      <c r="J2289" s="61" t="str">
        <f aca="false">TRIM(SUBSTITUTE(RIGHT(B2289,FIND(I2289,B2289)+1),"_",""))</f>
        <v>NegK</v>
      </c>
      <c r="K2289" s="0" t="str">
        <f aca="false">IFERROR(VALUE(SUBSTITUTE(E2289,".",",")),E2289)</f>
        <v>No Ct</v>
      </c>
      <c r="L2289" s="61" t="str">
        <f aca="false">IF(J2289="PosK",SUMIFS(K:K,J:J,"PosK",H:H,H2289),"")</f>
        <v/>
      </c>
      <c r="M2289" s="61" t="str">
        <f aca="false">IF(J2289="PosK",SUMIFS(K:K,J:J,"NegK",H:H,H2289),"")</f>
        <v/>
      </c>
      <c r="N2289" s="61" t="str">
        <f aca="false">IF(J2289="PosK",SUMIFS(K:K,J:J,"eDNA",H:H,H2289),"")</f>
        <v/>
      </c>
      <c r="P2289" s="62"/>
      <c r="T2289" s="63"/>
      <c r="W2289" s="64"/>
    </row>
    <row r="2290" customFormat="false" ht="14.25" hidden="false" customHeight="false" outlineLevel="0" collapsed="false">
      <c r="A2290" s="0" t="s">
        <v>916</v>
      </c>
      <c r="B2290" s="52" t="s">
        <v>1016</v>
      </c>
      <c r="C2290" s="52" t="s">
        <v>751</v>
      </c>
      <c r="D2290" s="53" t="n">
        <v>0.1</v>
      </c>
      <c r="E2290" s="53" t="s">
        <v>748</v>
      </c>
      <c r="F2290" s="0" t="s">
        <v>1294</v>
      </c>
      <c r="G2290" s="0" t="str">
        <f aca="false">LEFT(B2290,2)</f>
        <v>23</v>
      </c>
      <c r="H2290" s="0" t="str">
        <f aca="false">I2290&amp;"_"&amp;G2290&amp;"_"&amp;F2290</f>
        <v>Karusse_23_20181010_DL2018083_BorupgaardGym_koersel1</v>
      </c>
      <c r="I2290" s="61" t="str">
        <f aca="false">MID(RIGHT(B2290,LEN(B2290)-3),1,FIND("_",RIGHT(B2290,LEN(B2290)-3))-1)</f>
        <v>Karusse</v>
      </c>
      <c r="J2290" s="61" t="str">
        <f aca="false">TRIM(SUBSTITUTE(RIGHT(B2290,FIND(I2290,B2290)+1),"_",""))</f>
        <v>eDNA</v>
      </c>
      <c r="K2290" s="0" t="str">
        <f aca="false">IFERROR(VALUE(SUBSTITUTE(E2290,".",",")),E2290)</f>
        <v>No Ct</v>
      </c>
      <c r="L2290" s="61" t="str">
        <f aca="false">IF(J2290="PosK",SUMIFS(K:K,J:J,"PosK",H:H,H2290),"")</f>
        <v/>
      </c>
      <c r="M2290" s="61" t="str">
        <f aca="false">IF(J2290="PosK",SUMIFS(K:K,J:J,"NegK",H:H,H2290),"")</f>
        <v/>
      </c>
      <c r="N2290" s="61" t="str">
        <f aca="false">IF(J2290="PosK",SUMIFS(K:K,J:J,"eDNA",H:H,H2290),"")</f>
        <v/>
      </c>
      <c r="P2290" s="62" t="n">
        <f aca="false">IF(K2292="No Ct",0,K2292)</f>
        <v>0</v>
      </c>
      <c r="Q2290" s="62" t="n">
        <f aca="false">IF(K2293="No Ct",0,K2293)</f>
        <v>0</v>
      </c>
      <c r="R2290" s="0" t="str">
        <f aca="false">IF(AND(L2290&gt;0,M2290=0),"Valid","Invalid")</f>
        <v>Invalid</v>
      </c>
      <c r="S2290" s="0" t="str">
        <f aca="false">IF(OR(P2290&gt;1,Q2290&gt;1),"Present","Absent")</f>
        <v>Absent</v>
      </c>
      <c r="T2290" s="63" t="str">
        <f aca="false">IF(OR(AND(P2290&gt;1,P2290&lt;41),AND(Q2290&gt;1,Q2290&lt;41)),"Ct&lt;41","Ct&gt;41")</f>
        <v>Ct&gt;41</v>
      </c>
      <c r="U2290" s="0" t="str">
        <f aca="false">I2290</f>
        <v>Karusse</v>
      </c>
      <c r="V2290" s="0" t="str">
        <f aca="false">MID(F2290,10,9)</f>
        <v>DL2018083</v>
      </c>
      <c r="W2290" s="64" t="str">
        <f aca="false">V2290&amp;"_"&amp;U2290&amp;"_"&amp;R2290&amp;"_"&amp;S2290&amp;"_"&amp;T2290</f>
        <v>DL2018083_Karusse_Invalid_Absent_Ct&gt;41</v>
      </c>
    </row>
    <row r="2291" customFormat="false" ht="14.25" hidden="false" customHeight="false" outlineLevel="0" collapsed="false">
      <c r="A2291" s="0" t="s">
        <v>918</v>
      </c>
      <c r="B2291" s="52" t="s">
        <v>1016</v>
      </c>
      <c r="C2291" s="52" t="s">
        <v>751</v>
      </c>
      <c r="D2291" s="53" t="n">
        <v>0.1</v>
      </c>
      <c r="E2291" s="53" t="s">
        <v>748</v>
      </c>
      <c r="F2291" s="0" t="s">
        <v>1294</v>
      </c>
      <c r="G2291" s="0" t="str">
        <f aca="false">LEFT(B2291,2)</f>
        <v>23</v>
      </c>
      <c r="H2291" s="0" t="str">
        <f aca="false">I2291&amp;"_"&amp;G2291&amp;"_"&amp;F2291</f>
        <v>Karusse_23_20181010_DL2018083_BorupgaardGym_koersel1</v>
      </c>
      <c r="I2291" s="61" t="str">
        <f aca="false">MID(RIGHT(B2291,LEN(B2291)-3),1,FIND("_",RIGHT(B2291,LEN(B2291)-3))-1)</f>
        <v>Karusse</v>
      </c>
      <c r="J2291" s="61" t="str">
        <f aca="false">TRIM(SUBSTITUTE(RIGHT(B2291,FIND(I2291,B2291)+1),"_",""))</f>
        <v>eDNA</v>
      </c>
      <c r="K2291" s="0" t="str">
        <f aca="false">IFERROR(VALUE(SUBSTITUTE(E2291,".",",")),E2291)</f>
        <v>No Ct</v>
      </c>
      <c r="L2291" s="61" t="str">
        <f aca="false">IF(J2291="PosK",SUMIFS(K:K,J:J,"PosK",H:H,H2291),"")</f>
        <v/>
      </c>
      <c r="M2291" s="61" t="str">
        <f aca="false">IF(J2291="PosK",SUMIFS(K:K,J:J,"NegK",H:H,H2291),"")</f>
        <v/>
      </c>
      <c r="N2291" s="61" t="str">
        <f aca="false">IF(J2291="PosK",SUMIFS(K:K,J:J,"eDNA",H:H,H2291),"")</f>
        <v/>
      </c>
    </row>
    <row r="2292" customFormat="false" ht="14.25" hidden="false" customHeight="false" outlineLevel="0" collapsed="false">
      <c r="A2292" s="0" t="s">
        <v>919</v>
      </c>
      <c r="B2292" s="52" t="s">
        <v>1224</v>
      </c>
      <c r="C2292" s="52" t="s">
        <v>743</v>
      </c>
      <c r="D2292" s="53" t="n">
        <v>0.1</v>
      </c>
      <c r="E2292" s="53" t="s">
        <v>748</v>
      </c>
      <c r="F2292" s="0" t="s">
        <v>1294</v>
      </c>
      <c r="G2292" s="0" t="str">
        <f aca="false">LEFT(B2292,2)</f>
        <v>24</v>
      </c>
      <c r="H2292" s="0" t="str">
        <f aca="false">I2292&amp;"_"&amp;G2292&amp;"_"&amp;F2292</f>
        <v>Soelvkarusse_24_20181010_DL2018083_BorupgaardGym_koersel1</v>
      </c>
      <c r="I2292" s="61" t="str">
        <f aca="false">MID(RIGHT(B2292,LEN(B2292)-3),1,FIND("_",RIGHT(B2292,LEN(B2292)-3))-1)</f>
        <v>Soelvkarusse</v>
      </c>
      <c r="J2292" s="61" t="str">
        <f aca="false">TRIM(SUBSTITUTE(RIGHT(B2292,FIND(I2292,B2292)+1),"_",""))</f>
        <v>PosK</v>
      </c>
      <c r="K2292" s="0" t="str">
        <f aca="false">IFERROR(VALUE(SUBSTITUTE(E2292,".",",")),E2292)</f>
        <v>No Ct</v>
      </c>
      <c r="L2292" s="61" t="n">
        <f aca="false">IF(J2292="PosK",SUMIFS(K:K,J:J,"PosK",H:H,H2292),"")</f>
        <v>0</v>
      </c>
      <c r="M2292" s="61" t="n">
        <f aca="false">IF(J2292="PosK",SUMIFS(K:K,J:J,"NegK",H:H,H2292),"")</f>
        <v>0</v>
      </c>
      <c r="N2292" s="61" t="n">
        <f aca="false">IF(J2292="PosK",SUMIFS(K:K,J:J,"eDNA",H:H,H2292),"")</f>
        <v>0</v>
      </c>
      <c r="Q2292" s="62"/>
    </row>
    <row r="2293" customFormat="false" ht="14.25" hidden="false" customHeight="false" outlineLevel="0" collapsed="false">
      <c r="A2293" s="0" t="s">
        <v>921</v>
      </c>
      <c r="B2293" s="52" t="s">
        <v>1225</v>
      </c>
      <c r="C2293" s="52" t="s">
        <v>747</v>
      </c>
      <c r="D2293" s="53" t="n">
        <v>0.1</v>
      </c>
      <c r="E2293" s="53" t="s">
        <v>748</v>
      </c>
      <c r="F2293" s="0" t="s">
        <v>1294</v>
      </c>
      <c r="G2293" s="0" t="str">
        <f aca="false">LEFT(B2293,2)</f>
        <v>24</v>
      </c>
      <c r="H2293" s="0" t="str">
        <f aca="false">I2293&amp;"_"&amp;G2293&amp;"_"&amp;F2293</f>
        <v>Soelvkarusse_24_20181010_DL2018083_BorupgaardGym_koersel1</v>
      </c>
      <c r="I2293" s="61" t="str">
        <f aca="false">MID(RIGHT(B2293,LEN(B2293)-3),1,FIND("_",RIGHT(B2293,LEN(B2293)-3))-1)</f>
        <v>Soelvkarusse</v>
      </c>
      <c r="J2293" s="61" t="str">
        <f aca="false">TRIM(SUBSTITUTE(RIGHT(B2293,FIND(I2293,B2293)+1),"_",""))</f>
        <v>NegK</v>
      </c>
      <c r="K2293" s="0" t="str">
        <f aca="false">IFERROR(VALUE(SUBSTITUTE(E2293,".",",")),E2293)</f>
        <v>No Ct</v>
      </c>
      <c r="L2293" s="61" t="str">
        <f aca="false">IF(J2293="PosK",SUMIFS(K:K,J:J,"PosK",H:H,H2293),"")</f>
        <v/>
      </c>
      <c r="M2293" s="61" t="str">
        <f aca="false">IF(J2293="PosK",SUMIFS(K:K,J:J,"NegK",H:H,H2293),"")</f>
        <v/>
      </c>
      <c r="N2293" s="61" t="str">
        <f aca="false">IF(J2293="PosK",SUMIFS(K:K,J:J,"eDNA",H:H,H2293),"")</f>
        <v/>
      </c>
      <c r="P2293" s="62"/>
      <c r="T2293" s="63"/>
      <c r="W2293" s="64"/>
    </row>
    <row r="2294" customFormat="false" ht="14.25" hidden="false" customHeight="false" outlineLevel="0" collapsed="false">
      <c r="A2294" s="0" t="s">
        <v>923</v>
      </c>
      <c r="B2294" s="52" t="s">
        <v>1226</v>
      </c>
      <c r="C2294" s="52" t="s">
        <v>751</v>
      </c>
      <c r="D2294" s="53" t="n">
        <v>0.1</v>
      </c>
      <c r="E2294" s="53" t="s">
        <v>748</v>
      </c>
      <c r="F2294" s="0" t="s">
        <v>1294</v>
      </c>
      <c r="G2294" s="0" t="str">
        <f aca="false">LEFT(B2294,2)</f>
        <v>24</v>
      </c>
      <c r="H2294" s="0" t="str">
        <f aca="false">I2294&amp;"_"&amp;G2294&amp;"_"&amp;F2294</f>
        <v>Soelvkarusse_24_20181010_DL2018083_BorupgaardGym_koersel1</v>
      </c>
      <c r="I2294" s="61" t="str">
        <f aca="false">MID(RIGHT(B2294,LEN(B2294)-3),1,FIND("_",RIGHT(B2294,LEN(B2294)-3))-1)</f>
        <v>Soelvkarusse</v>
      </c>
      <c r="J2294" s="61" t="str">
        <f aca="false">TRIM(SUBSTITUTE(RIGHT(B2294,FIND(I2294,B2294)+1),"_",""))</f>
        <v>eDNA</v>
      </c>
      <c r="K2294" s="0" t="str">
        <f aca="false">IFERROR(VALUE(SUBSTITUTE(E2294,".",",")),E2294)</f>
        <v>No Ct</v>
      </c>
      <c r="L2294" s="61" t="str">
        <f aca="false">IF(J2294="PosK",SUMIFS(K:K,J:J,"PosK",H:H,H2294),"")</f>
        <v/>
      </c>
      <c r="M2294" s="61" t="str">
        <f aca="false">IF(J2294="PosK",SUMIFS(K:K,J:J,"NegK",H:H,H2294),"")</f>
        <v/>
      </c>
      <c r="N2294" s="61" t="str">
        <f aca="false">IF(J2294="PosK",SUMIFS(K:K,J:J,"eDNA",H:H,H2294),"")</f>
        <v/>
      </c>
      <c r="P2294" s="62" t="n">
        <f aca="false">IF(K2296="No Ct",0,K2296)</f>
        <v>49.29</v>
      </c>
      <c r="Q2294" s="62" t="n">
        <f aca="false">IF(K2297="No Ct",0,K2297)</f>
        <v>37.65</v>
      </c>
      <c r="R2294" s="0" t="str">
        <f aca="false">IF(AND(L2294&gt;0,M2294=0),"Valid","Invalid")</f>
        <v>Invalid</v>
      </c>
      <c r="S2294" s="0" t="str">
        <f aca="false">IF(OR(P2294&gt;1,Q2294&gt;1),"Present","Absent")</f>
        <v>Present</v>
      </c>
      <c r="T2294" s="63" t="str">
        <f aca="false">IF(OR(AND(P2294&gt;1,P2294&lt;41),AND(Q2294&gt;1,Q2294&lt;41)),"Ct&lt;41","Ct&gt;41")</f>
        <v>Ct&lt;41</v>
      </c>
      <c r="U2294" s="0" t="str">
        <f aca="false">I2294</f>
        <v>Soelvkarusse</v>
      </c>
      <c r="V2294" s="0" t="str">
        <f aca="false">MID(F2294,10,9)</f>
        <v>DL2018083</v>
      </c>
      <c r="W2294" s="64" t="str">
        <f aca="false">V2294&amp;"_"&amp;U2294&amp;"_"&amp;R2294&amp;"_"&amp;S2294&amp;"_"&amp;T2294</f>
        <v>DL2018083_Soelvkarusse_Invalid_Present_Ct&lt;41</v>
      </c>
    </row>
    <row r="2295" customFormat="false" ht="14.25" hidden="false" customHeight="false" outlineLevel="0" collapsed="false">
      <c r="A2295" s="0" t="s">
        <v>925</v>
      </c>
      <c r="B2295" s="52" t="s">
        <v>1226</v>
      </c>
      <c r="C2295" s="52" t="s">
        <v>751</v>
      </c>
      <c r="D2295" s="53" t="n">
        <v>0.1</v>
      </c>
      <c r="E2295" s="53" t="s">
        <v>748</v>
      </c>
      <c r="F2295" s="0" t="s">
        <v>1294</v>
      </c>
      <c r="G2295" s="0" t="str">
        <f aca="false">LEFT(B2295,2)</f>
        <v>24</v>
      </c>
      <c r="H2295" s="0" t="str">
        <f aca="false">I2295&amp;"_"&amp;G2295&amp;"_"&amp;F2295</f>
        <v>Soelvkarusse_24_20181010_DL2018083_BorupgaardGym_koersel1</v>
      </c>
      <c r="I2295" s="61" t="str">
        <f aca="false">MID(RIGHT(B2295,LEN(B2295)-3),1,FIND("_",RIGHT(B2295,LEN(B2295)-3))-1)</f>
        <v>Soelvkarusse</v>
      </c>
      <c r="J2295" s="61" t="str">
        <f aca="false">TRIM(SUBSTITUTE(RIGHT(B2295,FIND(I2295,B2295)+1),"_",""))</f>
        <v>eDNA</v>
      </c>
      <c r="K2295" s="0" t="str">
        <f aca="false">IFERROR(VALUE(SUBSTITUTE(E2295,".",",")),E2295)</f>
        <v>No Ct</v>
      </c>
      <c r="L2295" s="61" t="str">
        <f aca="false">IF(J2295="PosK",SUMIFS(K:K,J:J,"PosK",H:H,H2295),"")</f>
        <v/>
      </c>
      <c r="M2295" s="61" t="str">
        <f aca="false">IF(J2295="PosK",SUMIFS(K:K,J:J,"NegK",H:H,H2295),"")</f>
        <v/>
      </c>
      <c r="N2295" s="61" t="str">
        <f aca="false">IF(J2295="PosK",SUMIFS(K:K,J:J,"eDNA",H:H,H2295),"")</f>
        <v/>
      </c>
    </row>
    <row r="2296" customFormat="false" ht="14.25" hidden="false" customHeight="false" outlineLevel="0" collapsed="false">
      <c r="A2296" s="0" t="s">
        <v>888</v>
      </c>
      <c r="B2296" s="52" t="s">
        <v>1004</v>
      </c>
      <c r="C2296" s="52" t="s">
        <v>751</v>
      </c>
      <c r="D2296" s="53" t="n">
        <v>0.1</v>
      </c>
      <c r="E2296" s="53" t="n">
        <v>49.29</v>
      </c>
      <c r="F2296" s="0" t="s">
        <v>1294</v>
      </c>
      <c r="G2296" s="0" t="str">
        <f aca="false">LEFT(B2296,2)</f>
        <v>19</v>
      </c>
      <c r="H2296" s="0" t="str">
        <f aca="false">I2296&amp;"_"&amp;G2296&amp;"_"&amp;F2296</f>
        <v>LilleVandsalamander_19_20181010_DL2018083_BorupgaardGym_koersel1</v>
      </c>
      <c r="I2296" s="61" t="str">
        <f aca="false">MID(RIGHT(B2296,LEN(B2296)-3),1,FIND("_",RIGHT(B2296,LEN(B2296)-3))-1)</f>
        <v>LilleVandsalamander</v>
      </c>
      <c r="J2296" s="61" t="str">
        <f aca="false">TRIM(SUBSTITUTE(RIGHT(B2296,FIND(I2296,B2296)+1),"_",""))</f>
        <v>eDNA</v>
      </c>
      <c r="K2296" s="0" t="n">
        <f aca="false">IFERROR(VALUE(SUBSTITUTE(E2296,".",",")),E2296)</f>
        <v>49.29</v>
      </c>
      <c r="L2296" s="61" t="str">
        <f aca="false">IF(J2296="PosK",SUMIFS(K:K,J:J,"PosK",H:H,H2296),"")</f>
        <v/>
      </c>
      <c r="M2296" s="61" t="str">
        <f aca="false">IF(J2296="PosK",SUMIFS(K:K,J:J,"NegK",H:H,H2296),"")</f>
        <v/>
      </c>
      <c r="N2296" s="61" t="str">
        <f aca="false">IF(J2296="PosK",SUMIFS(K:K,J:J,"eDNA",H:H,H2296),"")</f>
        <v/>
      </c>
      <c r="Q2296" s="62"/>
    </row>
    <row r="2297" customFormat="false" ht="14.25" hidden="false" customHeight="false" outlineLevel="0" collapsed="false">
      <c r="A2297" s="0" t="s">
        <v>890</v>
      </c>
      <c r="B2297" s="52" t="s">
        <v>1004</v>
      </c>
      <c r="C2297" s="52" t="s">
        <v>751</v>
      </c>
      <c r="D2297" s="53" t="n">
        <v>0.1</v>
      </c>
      <c r="E2297" s="53" t="n">
        <v>37.65</v>
      </c>
      <c r="F2297" s="0" t="s">
        <v>1294</v>
      </c>
      <c r="G2297" s="0" t="str">
        <f aca="false">LEFT(B2297,2)</f>
        <v>19</v>
      </c>
      <c r="H2297" s="0" t="str">
        <f aca="false">I2297&amp;"_"&amp;G2297&amp;"_"&amp;F2297</f>
        <v>LilleVandsalamander_19_20181010_DL2018083_BorupgaardGym_koersel1</v>
      </c>
      <c r="I2297" s="61" t="str">
        <f aca="false">MID(RIGHT(B2297,LEN(B2297)-3),1,FIND("_",RIGHT(B2297,LEN(B2297)-3))-1)</f>
        <v>LilleVandsalamander</v>
      </c>
      <c r="J2297" s="61" t="str">
        <f aca="false">TRIM(SUBSTITUTE(RIGHT(B2297,FIND(I2297,B2297)+1),"_",""))</f>
        <v>eDNA</v>
      </c>
      <c r="K2297" s="0" t="n">
        <f aca="false">IFERROR(VALUE(SUBSTITUTE(E2297,".",",")),E2297)</f>
        <v>37.65</v>
      </c>
      <c r="L2297" s="61" t="str">
        <f aca="false">IF(J2297="PosK",SUMIFS(K:K,J:J,"PosK",H:H,H2297),"")</f>
        <v/>
      </c>
      <c r="M2297" s="61" t="str">
        <f aca="false">IF(J2297="PosK",SUMIFS(K:K,J:J,"NegK",H:H,H2297),"")</f>
        <v/>
      </c>
      <c r="N2297" s="61" t="str">
        <f aca="false">IF(J2297="PosK",SUMIFS(K:K,J:J,"eDNA",H:H,H2297),"")</f>
        <v/>
      </c>
      <c r="P2297" s="62"/>
      <c r="T2297" s="63"/>
      <c r="W2297" s="64"/>
    </row>
    <row r="2298" customFormat="false" ht="14.25" hidden="false" customHeight="false" outlineLevel="0" collapsed="false">
      <c r="A2298" s="0" t="s">
        <v>905</v>
      </c>
      <c r="B2298" s="52" t="s">
        <v>1221</v>
      </c>
      <c r="C2298" s="52" t="s">
        <v>743</v>
      </c>
      <c r="D2298" s="53" t="n">
        <v>0.1</v>
      </c>
      <c r="E2298" s="53" t="s">
        <v>748</v>
      </c>
      <c r="F2298" s="0" t="s">
        <v>1294</v>
      </c>
      <c r="G2298" s="0" t="str">
        <f aca="false">LEFT(B2298,2)</f>
        <v>22</v>
      </c>
      <c r="H2298" s="0" t="str">
        <f aca="false">I2298&amp;"_"&amp;G2298&amp;"_"&amp;F2298</f>
        <v>Karusse_22_20181010_DL2018083_BorupgaardGym_koersel1</v>
      </c>
      <c r="I2298" s="61" t="str">
        <f aca="false">MID(RIGHT(B2298,LEN(B2298)-3),1,FIND("_",RIGHT(B2298,LEN(B2298)-3))-1)</f>
        <v>Karusse</v>
      </c>
      <c r="J2298" s="61" t="str">
        <f aca="false">TRIM(SUBSTITUTE(RIGHT(B2298,FIND(I2298,B2298)+1),"_",""))</f>
        <v>PosK</v>
      </c>
      <c r="K2298" s="0" t="str">
        <f aca="false">IFERROR(VALUE(SUBSTITUTE(E2298,".",",")),E2298)</f>
        <v>No Ct</v>
      </c>
      <c r="L2298" s="61" t="n">
        <f aca="false">IF(J2298="PosK",SUMIFS(K:K,J:J,"PosK",H:H,H2298),"")</f>
        <v>0</v>
      </c>
      <c r="M2298" s="61" t="n">
        <f aca="false">IF(J2298="PosK",SUMIFS(K:K,J:J,"NegK",H:H,H2298),"")</f>
        <v>0</v>
      </c>
      <c r="N2298" s="61" t="n">
        <f aca="false">IF(J2298="PosK",SUMIFS(K:K,J:J,"eDNA",H:H,H2298),"")</f>
        <v>0</v>
      </c>
      <c r="P2298" s="62" t="n">
        <f aca="false">IF(K2300="No Ct",0,K2300)</f>
        <v>0</v>
      </c>
      <c r="Q2298" s="62" t="n">
        <f aca="false">IF(K2301="No Ct",0,K2301)</f>
        <v>0</v>
      </c>
      <c r="R2298" s="0" t="str">
        <f aca="false">IF(AND(L2298&gt;0,M2298=0),"Valid","Invalid")</f>
        <v>Invalid</v>
      </c>
      <c r="S2298" s="0" t="str">
        <f aca="false">IF(OR(P2298&gt;1,Q2298&gt;1),"Present","Absent")</f>
        <v>Absent</v>
      </c>
      <c r="T2298" s="63" t="str">
        <f aca="false">IF(OR(AND(P2298&gt;1,P2298&lt;41),AND(Q2298&gt;1,Q2298&lt;41)),"Ct&lt;41","Ct&gt;41")</f>
        <v>Ct&gt;41</v>
      </c>
      <c r="U2298" s="0" t="str">
        <f aca="false">I2298</f>
        <v>Karusse</v>
      </c>
      <c r="V2298" s="0" t="str">
        <f aca="false">MID(F2298,10,9)</f>
        <v>DL2018083</v>
      </c>
      <c r="W2298" s="64" t="str">
        <f aca="false">V2298&amp;"_"&amp;U2298&amp;"_"&amp;R2298&amp;"_"&amp;S2298&amp;"_"&amp;T2298</f>
        <v>DL2018083_Karusse_Invalid_Absent_Ct&gt;41</v>
      </c>
    </row>
    <row r="2299" customFormat="false" ht="14.25" hidden="false" customHeight="false" outlineLevel="0" collapsed="false">
      <c r="A2299" s="0" t="s">
        <v>907</v>
      </c>
      <c r="B2299" s="52" t="s">
        <v>1222</v>
      </c>
      <c r="C2299" s="52" t="s">
        <v>747</v>
      </c>
      <c r="D2299" s="53" t="n">
        <v>0.1</v>
      </c>
      <c r="E2299" s="53" t="s">
        <v>748</v>
      </c>
      <c r="F2299" s="0" t="s">
        <v>1294</v>
      </c>
      <c r="G2299" s="0" t="str">
        <f aca="false">LEFT(B2299,2)</f>
        <v>22</v>
      </c>
      <c r="H2299" s="0" t="str">
        <f aca="false">I2299&amp;"_"&amp;G2299&amp;"_"&amp;F2299</f>
        <v>Karusse_22_20181010_DL2018083_BorupgaardGym_koersel1</v>
      </c>
      <c r="I2299" s="61" t="str">
        <f aca="false">MID(RIGHT(B2299,LEN(B2299)-3),1,FIND("_",RIGHT(B2299,LEN(B2299)-3))-1)</f>
        <v>Karusse</v>
      </c>
      <c r="J2299" s="61" t="str">
        <f aca="false">TRIM(SUBSTITUTE(RIGHT(B2299,FIND(I2299,B2299)+1),"_",""))</f>
        <v>NegK</v>
      </c>
      <c r="K2299" s="0" t="str">
        <f aca="false">IFERROR(VALUE(SUBSTITUTE(E2299,".",",")),E2299)</f>
        <v>No Ct</v>
      </c>
      <c r="L2299" s="61" t="str">
        <f aca="false">IF(J2299="PosK",SUMIFS(K:K,J:J,"PosK",H:H,H2299),"")</f>
        <v/>
      </c>
      <c r="M2299" s="61" t="str">
        <f aca="false">IF(J2299="PosK",SUMIFS(K:K,J:J,"NegK",H:H,H2299),"")</f>
        <v/>
      </c>
      <c r="N2299" s="61" t="str">
        <f aca="false">IF(J2299="PosK",SUMIFS(K:K,J:J,"eDNA",H:H,H2299),"")</f>
        <v/>
      </c>
    </row>
    <row r="2300" customFormat="false" ht="14.25" hidden="false" customHeight="false" outlineLevel="0" collapsed="false">
      <c r="A2300" s="0" t="s">
        <v>909</v>
      </c>
      <c r="B2300" s="52" t="s">
        <v>1223</v>
      </c>
      <c r="C2300" s="52" t="s">
        <v>751</v>
      </c>
      <c r="D2300" s="53" t="n">
        <v>0.1</v>
      </c>
      <c r="E2300" s="53" t="s">
        <v>748</v>
      </c>
      <c r="F2300" s="0" t="s">
        <v>1294</v>
      </c>
      <c r="G2300" s="0" t="str">
        <f aca="false">LEFT(B2300,2)</f>
        <v>22</v>
      </c>
      <c r="H2300" s="0" t="str">
        <f aca="false">I2300&amp;"_"&amp;G2300&amp;"_"&amp;F2300</f>
        <v>Karusse_22_20181010_DL2018083_BorupgaardGym_koersel1</v>
      </c>
      <c r="I2300" s="61" t="str">
        <f aca="false">MID(RIGHT(B2300,LEN(B2300)-3),1,FIND("_",RIGHT(B2300,LEN(B2300)-3))-1)</f>
        <v>Karusse</v>
      </c>
      <c r="J2300" s="61" t="str">
        <f aca="false">TRIM(SUBSTITUTE(RIGHT(B2300,FIND(I2300,B2300)+1),"_",""))</f>
        <v>eDNA</v>
      </c>
      <c r="K2300" s="0" t="str">
        <f aca="false">IFERROR(VALUE(SUBSTITUTE(E2300,".",",")),E2300)</f>
        <v>No Ct</v>
      </c>
      <c r="L2300" s="61" t="str">
        <f aca="false">IF(J2300="PosK",SUMIFS(K:K,J:J,"PosK",H:H,H2300),"")</f>
        <v/>
      </c>
      <c r="M2300" s="61" t="str">
        <f aca="false">IF(J2300="PosK",SUMIFS(K:K,J:J,"NegK",H:H,H2300),"")</f>
        <v/>
      </c>
      <c r="N2300" s="61" t="str">
        <f aca="false">IF(J2300="PosK",SUMIFS(K:K,J:J,"eDNA",H:H,H2300),"")</f>
        <v/>
      </c>
      <c r="Q2300" s="62"/>
    </row>
    <row r="2301" customFormat="false" ht="14.25" hidden="false" customHeight="false" outlineLevel="0" collapsed="false">
      <c r="A2301" s="0" t="s">
        <v>911</v>
      </c>
      <c r="B2301" s="52" t="s">
        <v>1223</v>
      </c>
      <c r="C2301" s="52" t="s">
        <v>751</v>
      </c>
      <c r="D2301" s="53" t="n">
        <v>0.1</v>
      </c>
      <c r="E2301" s="53" t="s">
        <v>748</v>
      </c>
      <c r="F2301" s="0" t="s">
        <v>1294</v>
      </c>
      <c r="G2301" s="0" t="str">
        <f aca="false">LEFT(B2301,2)</f>
        <v>22</v>
      </c>
      <c r="H2301" s="0" t="str">
        <f aca="false">I2301&amp;"_"&amp;G2301&amp;"_"&amp;F2301</f>
        <v>Karusse_22_20181010_DL2018083_BorupgaardGym_koersel1</v>
      </c>
      <c r="I2301" s="61" t="str">
        <f aca="false">MID(RIGHT(B2301,LEN(B2301)-3),1,FIND("_",RIGHT(B2301,LEN(B2301)-3))-1)</f>
        <v>Karusse</v>
      </c>
      <c r="J2301" s="61" t="str">
        <f aca="false">TRIM(SUBSTITUTE(RIGHT(B2301,FIND(I2301,B2301)+1),"_",""))</f>
        <v>eDNA</v>
      </c>
      <c r="K2301" s="0" t="str">
        <f aca="false">IFERROR(VALUE(SUBSTITUTE(E2301,".",",")),E2301)</f>
        <v>No Ct</v>
      </c>
      <c r="L2301" s="61" t="str">
        <f aca="false">IF(J2301="PosK",SUMIFS(K:K,J:J,"PosK",H:H,H2301),"")</f>
        <v/>
      </c>
      <c r="M2301" s="61" t="str">
        <f aca="false">IF(J2301="PosK",SUMIFS(K:K,J:J,"NegK",H:H,H2301),"")</f>
        <v/>
      </c>
      <c r="N2301" s="61" t="str">
        <f aca="false">IF(J2301="PosK",SUMIFS(K:K,J:J,"eDNA",H:H,H2301),"")</f>
        <v/>
      </c>
      <c r="P2301" s="62"/>
      <c r="T2301" s="63"/>
      <c r="W2301" s="64"/>
    </row>
    <row r="2302" customFormat="false" ht="14.25" hidden="false" customHeight="false" outlineLevel="0" collapsed="false">
      <c r="A2302" s="0" t="s">
        <v>752</v>
      </c>
      <c r="B2302" s="52" t="s">
        <v>753</v>
      </c>
      <c r="C2302" s="52" t="s">
        <v>743</v>
      </c>
      <c r="D2302" s="53" t="n">
        <v>0.1</v>
      </c>
      <c r="E2302" s="53" t="n">
        <v>36.29</v>
      </c>
      <c r="F2302" s="0" t="s">
        <v>1295</v>
      </c>
      <c r="G2302" s="0" t="str">
        <f aca="false">LEFT(B2302,2)</f>
        <v>01</v>
      </c>
      <c r="H2302" s="0" t="str">
        <f aca="false">I2302&amp;"_"&amp;G2302&amp;"_"&amp;F2302</f>
        <v>Loegfroe_01_20181011_DL2018017_AlleroedGym_koersel1</v>
      </c>
      <c r="I2302" s="61" t="str">
        <f aca="false">MID(RIGHT(B2302,LEN(B2302)-3),1,FIND("_",RIGHT(B2302,LEN(B2302)-3))-1)</f>
        <v>Loegfroe</v>
      </c>
      <c r="J2302" s="61" t="str">
        <f aca="false">TRIM(SUBSTITUTE(RIGHT(B2302,FIND(I2302,B2302)+1),"_",""))</f>
        <v>eDNA</v>
      </c>
      <c r="K2302" s="0" t="n">
        <f aca="false">IFERROR(VALUE(SUBSTITUTE(E2302,".",",")),E2302)</f>
        <v>36.29</v>
      </c>
      <c r="L2302" s="61" t="str">
        <f aca="false">IF(J2302="PosK",SUMIFS(K:K,J:J,"PosK",H:H,H2302),"")</f>
        <v/>
      </c>
      <c r="M2302" s="61" t="str">
        <f aca="false">IF(J2302="PosK",SUMIFS(K:K,J:J,"NegK",H:H,H2302),"")</f>
        <v/>
      </c>
      <c r="N2302" s="61" t="str">
        <f aca="false">IF(J2302="PosK",SUMIFS(K:K,J:J,"eDNA",H:H,H2302),"")</f>
        <v/>
      </c>
      <c r="P2302" s="62" t="n">
        <f aca="false">IF(K2304="No Ct",0,K2304)</f>
        <v>0</v>
      </c>
      <c r="Q2302" s="62" t="n">
        <f aca="false">IF(K2305="No Ct",0,K2305)</f>
        <v>0</v>
      </c>
      <c r="R2302" s="0" t="str">
        <f aca="false">IF(AND(L2302&gt;0,M2302=0),"Valid","Invalid")</f>
        <v>Invalid</v>
      </c>
      <c r="S2302" s="0" t="str">
        <f aca="false">IF(OR(P2302&gt;1,Q2302&gt;1),"Present","Absent")</f>
        <v>Absent</v>
      </c>
      <c r="T2302" s="63" t="str">
        <f aca="false">IF(OR(AND(P2302&gt;1,P2302&lt;41),AND(Q2302&gt;1,Q2302&lt;41)),"Ct&lt;41","Ct&gt;41")</f>
        <v>Ct&gt;41</v>
      </c>
      <c r="U2302" s="0" t="str">
        <f aca="false">I2302</f>
        <v>Loegfroe</v>
      </c>
      <c r="V2302" s="0" t="str">
        <f aca="false">MID(F2302,10,9)</f>
        <v>DL2018017</v>
      </c>
      <c r="W2302" s="64" t="str">
        <f aca="false">V2302&amp;"_"&amp;U2302&amp;"_"&amp;R2302&amp;"_"&amp;S2302&amp;"_"&amp;T2302</f>
        <v>DL2018017_Loegfroe_Invalid_Absent_Ct&gt;41</v>
      </c>
    </row>
    <row r="2303" customFormat="false" ht="14.25" hidden="false" customHeight="false" outlineLevel="0" collapsed="false">
      <c r="A2303" s="0" t="s">
        <v>749</v>
      </c>
      <c r="B2303" s="52" t="s">
        <v>750</v>
      </c>
      <c r="C2303" s="52" t="s">
        <v>747</v>
      </c>
      <c r="D2303" s="53" t="n">
        <v>0.1</v>
      </c>
      <c r="E2303" s="53" t="s">
        <v>748</v>
      </c>
      <c r="F2303" s="0" t="s">
        <v>1295</v>
      </c>
      <c r="G2303" s="0" t="str">
        <f aca="false">LEFT(B2303,2)</f>
        <v>01</v>
      </c>
      <c r="H2303" s="0" t="str">
        <f aca="false">I2303&amp;"_"&amp;G2303&amp;"_"&amp;F2303</f>
        <v>Loegfroe_01_20181011_DL2018017_AlleroedGym_koersel1</v>
      </c>
      <c r="I2303" s="61" t="str">
        <f aca="false">MID(RIGHT(B2303,LEN(B2303)-3),1,FIND("_",RIGHT(B2303,LEN(B2303)-3))-1)</f>
        <v>Loegfroe</v>
      </c>
      <c r="J2303" s="61" t="str">
        <f aca="false">TRIM(SUBSTITUTE(RIGHT(B2303,FIND(I2303,B2303)+1),"_",""))</f>
        <v>eDNA</v>
      </c>
      <c r="K2303" s="0" t="str">
        <f aca="false">IFERROR(VALUE(SUBSTITUTE(E2303,".",",")),E2303)</f>
        <v>No Ct</v>
      </c>
      <c r="L2303" s="61" t="str">
        <f aca="false">IF(J2303="PosK",SUMIFS(K:K,J:J,"PosK",H:H,H2303),"")</f>
        <v/>
      </c>
      <c r="M2303" s="61" t="str">
        <f aca="false">IF(J2303="PosK",SUMIFS(K:K,J:J,"NegK",H:H,H2303),"")</f>
        <v/>
      </c>
      <c r="N2303" s="61" t="str">
        <f aca="false">IF(J2303="PosK",SUMIFS(K:K,J:J,"eDNA",H:H,H2303),"")</f>
        <v/>
      </c>
    </row>
    <row r="2304" customFormat="false" ht="14.25" hidden="false" customHeight="false" outlineLevel="0" collapsed="false">
      <c r="A2304" s="0" t="s">
        <v>741</v>
      </c>
      <c r="B2304" s="52" t="s">
        <v>742</v>
      </c>
      <c r="C2304" s="52" t="s">
        <v>751</v>
      </c>
      <c r="D2304" s="53" t="n">
        <v>0.1</v>
      </c>
      <c r="E2304" s="53" t="s">
        <v>748</v>
      </c>
      <c r="F2304" s="0" t="s">
        <v>1295</v>
      </c>
      <c r="G2304" s="0" t="str">
        <f aca="false">LEFT(B2304,2)</f>
        <v>01</v>
      </c>
      <c r="H2304" s="0" t="str">
        <f aca="false">I2304&amp;"_"&amp;G2304&amp;"_"&amp;F2304</f>
        <v>Loegfroe_01_20181011_DL2018017_AlleroedGym_koersel1</v>
      </c>
      <c r="I2304" s="61" t="str">
        <f aca="false">MID(RIGHT(B2304,LEN(B2304)-3),1,FIND("_",RIGHT(B2304,LEN(B2304)-3))-1)</f>
        <v>Loegfroe</v>
      </c>
      <c r="J2304" s="61" t="str">
        <f aca="false">TRIM(SUBSTITUTE(RIGHT(B2304,FIND(I2304,B2304)+1),"_",""))</f>
        <v>PosK</v>
      </c>
      <c r="K2304" s="0" t="str">
        <f aca="false">IFERROR(VALUE(SUBSTITUTE(E2304,".",",")),E2304)</f>
        <v>No Ct</v>
      </c>
      <c r="L2304" s="61" t="n">
        <f aca="false">IF(J2304="PosK",SUMIFS(K:K,J:J,"PosK",H:H,H2304),"")</f>
        <v>0</v>
      </c>
      <c r="M2304" s="61" t="n">
        <f aca="false">IF(J2304="PosK",SUMIFS(K:K,J:J,"NegK",H:H,H2304),"")</f>
        <v>0</v>
      </c>
      <c r="N2304" s="61" t="n">
        <f aca="false">IF(J2304="PosK",SUMIFS(K:K,J:J,"eDNA",H:H,H2304),"")</f>
        <v>36.29</v>
      </c>
      <c r="Q2304" s="62"/>
    </row>
    <row r="2305" customFormat="false" ht="14.25" hidden="false" customHeight="false" outlineLevel="0" collapsed="false">
      <c r="A2305" s="0" t="s">
        <v>745</v>
      </c>
      <c r="B2305" s="52" t="s">
        <v>746</v>
      </c>
      <c r="C2305" s="52" t="s">
        <v>751</v>
      </c>
      <c r="D2305" s="53" t="n">
        <v>0.1</v>
      </c>
      <c r="E2305" s="53" t="s">
        <v>748</v>
      </c>
      <c r="F2305" s="0" t="s">
        <v>1295</v>
      </c>
      <c r="G2305" s="0" t="str">
        <f aca="false">LEFT(B2305,2)</f>
        <v>01</v>
      </c>
      <c r="H2305" s="0" t="str">
        <f aca="false">I2305&amp;"_"&amp;G2305&amp;"_"&amp;F2305</f>
        <v>Loegfroe_01_20181011_DL2018017_AlleroedGym_koersel1</v>
      </c>
      <c r="I2305" s="61" t="str">
        <f aca="false">MID(RIGHT(B2305,LEN(B2305)-3),1,FIND("_",RIGHT(B2305,LEN(B2305)-3))-1)</f>
        <v>Loegfroe</v>
      </c>
      <c r="J2305" s="61" t="str">
        <f aca="false">TRIM(SUBSTITUTE(RIGHT(B2305,FIND(I2305,B2305)+1),"_",""))</f>
        <v>NegK</v>
      </c>
      <c r="K2305" s="0" t="str">
        <f aca="false">IFERROR(VALUE(SUBSTITUTE(E2305,".",",")),E2305)</f>
        <v>No Ct</v>
      </c>
      <c r="L2305" s="61" t="str">
        <f aca="false">IF(J2305="PosK",SUMIFS(K:K,J:J,"PosK",H:H,H2305),"")</f>
        <v/>
      </c>
      <c r="M2305" s="61" t="str">
        <f aca="false">IF(J2305="PosK",SUMIFS(K:K,J:J,"NegK",H:H,H2305),"")</f>
        <v/>
      </c>
      <c r="N2305" s="61" t="str">
        <f aca="false">IF(J2305="PosK",SUMIFS(K:K,J:J,"eDNA",H:H,H2305),"")</f>
        <v/>
      </c>
      <c r="P2305" s="62"/>
      <c r="T2305" s="63"/>
      <c r="W2305" s="64"/>
    </row>
    <row r="2306" customFormat="false" ht="14.25" hidden="false" customHeight="false" outlineLevel="0" collapsed="false">
      <c r="A2306" s="0" t="s">
        <v>754</v>
      </c>
      <c r="B2306" s="52" t="s">
        <v>755</v>
      </c>
      <c r="C2306" s="52" t="s">
        <v>743</v>
      </c>
      <c r="D2306" s="53" t="n">
        <v>0.1</v>
      </c>
      <c r="E2306" s="53" t="n">
        <v>48.79</v>
      </c>
      <c r="F2306" s="0" t="s">
        <v>1295</v>
      </c>
      <c r="G2306" s="0" t="str">
        <f aca="false">LEFT(B2306,2)</f>
        <v>02</v>
      </c>
      <c r="H2306" s="0" t="str">
        <f aca="false">I2306&amp;"_"&amp;G2306&amp;"_"&amp;F2306</f>
        <v>StorVandsalamander_02_20181011_DL2018017_AlleroedGym_koersel1</v>
      </c>
      <c r="I2306" s="61" t="str">
        <f aca="false">MID(RIGHT(B2306,LEN(B2306)-3),1,FIND("_",RIGHT(B2306,LEN(B2306)-3))-1)</f>
        <v>StorVandsalamander</v>
      </c>
      <c r="J2306" s="61" t="str">
        <f aca="false">TRIM(SUBSTITUTE(RIGHT(B2306,FIND(I2306,B2306)+1),"_",""))</f>
        <v>PosK</v>
      </c>
      <c r="K2306" s="0" t="n">
        <f aca="false">IFERROR(VALUE(SUBSTITUTE(E2306,".",",")),E2306)</f>
        <v>48.79</v>
      </c>
      <c r="L2306" s="61" t="n">
        <f aca="false">IF(J2306="PosK",SUMIFS(K:K,J:J,"PosK",H:H,H2306),"")</f>
        <v>48.79</v>
      </c>
      <c r="M2306" s="61" t="n">
        <f aca="false">IF(J2306="PosK",SUMIFS(K:K,J:J,"NegK",H:H,H2306),"")</f>
        <v>0</v>
      </c>
      <c r="N2306" s="61" t="n">
        <f aca="false">IF(J2306="PosK",SUMIFS(K:K,J:J,"eDNA",H:H,H2306),"")</f>
        <v>0</v>
      </c>
      <c r="P2306" s="62" t="n">
        <f aca="false">IF(K2308="No Ct",0,K2308)</f>
        <v>0</v>
      </c>
      <c r="Q2306" s="62" t="n">
        <f aca="false">IF(K2309="No Ct",0,K2309)</f>
        <v>0</v>
      </c>
      <c r="R2306" s="0" t="str">
        <f aca="false">IF(AND(L2306&gt;0,M2306=0),"Valid","Invalid")</f>
        <v>Valid</v>
      </c>
      <c r="S2306" s="0" t="str">
        <f aca="false">IF(OR(P2306&gt;1,Q2306&gt;1),"Present","Absent")</f>
        <v>Absent</v>
      </c>
      <c r="T2306" s="63" t="str">
        <f aca="false">IF(OR(AND(P2306&gt;1,P2306&lt;41),AND(Q2306&gt;1,Q2306&lt;41)),"Ct&lt;41","Ct&gt;41")</f>
        <v>Ct&gt;41</v>
      </c>
      <c r="U2306" s="0" t="str">
        <f aca="false">I2306</f>
        <v>StorVandsalamander</v>
      </c>
      <c r="V2306" s="0" t="str">
        <f aca="false">MID(F2306,10,9)</f>
        <v>DL2018017</v>
      </c>
      <c r="W2306" s="64" t="str">
        <f aca="false">V2306&amp;"_"&amp;U2306&amp;"_"&amp;R2306&amp;"_"&amp;S2306&amp;"_"&amp;T2306</f>
        <v>DL2018017_StorVandsalamander_Valid_Absent_Ct&gt;41</v>
      </c>
    </row>
    <row r="2307" customFormat="false" ht="14.25" hidden="false" customHeight="false" outlineLevel="0" collapsed="false">
      <c r="A2307" s="0" t="s">
        <v>756</v>
      </c>
      <c r="B2307" s="52" t="s">
        <v>757</v>
      </c>
      <c r="C2307" s="52" t="s">
        <v>747</v>
      </c>
      <c r="D2307" s="53" t="n">
        <v>0.1</v>
      </c>
      <c r="E2307" s="53" t="s">
        <v>748</v>
      </c>
      <c r="F2307" s="0" t="s">
        <v>1295</v>
      </c>
      <c r="G2307" s="0" t="str">
        <f aca="false">LEFT(B2307,2)</f>
        <v>02</v>
      </c>
      <c r="H2307" s="0" t="str">
        <f aca="false">I2307&amp;"_"&amp;G2307&amp;"_"&amp;F2307</f>
        <v>StorVandsalamander_02_20181011_DL2018017_AlleroedGym_koersel1</v>
      </c>
      <c r="I2307" s="61" t="str">
        <f aca="false">MID(RIGHT(B2307,LEN(B2307)-3),1,FIND("_",RIGHT(B2307,LEN(B2307)-3))-1)</f>
        <v>StorVandsalamander</v>
      </c>
      <c r="J2307" s="61" t="str">
        <f aca="false">TRIM(SUBSTITUTE(RIGHT(B2307,FIND(I2307,B2307)+1),"_",""))</f>
        <v>NegK</v>
      </c>
      <c r="K2307" s="0" t="str">
        <f aca="false">IFERROR(VALUE(SUBSTITUTE(E2307,".",",")),E2307)</f>
        <v>No Ct</v>
      </c>
      <c r="L2307" s="61" t="str">
        <f aca="false">IF(J2307="PosK",SUMIFS(K:K,J:J,"PosK",H:H,H2307),"")</f>
        <v/>
      </c>
      <c r="M2307" s="61" t="str">
        <f aca="false">IF(J2307="PosK",SUMIFS(K:K,J:J,"NegK",H:H,H2307),"")</f>
        <v/>
      </c>
      <c r="N2307" s="61" t="str">
        <f aca="false">IF(J2307="PosK",SUMIFS(K:K,J:J,"eDNA",H:H,H2307),"")</f>
        <v/>
      </c>
    </row>
    <row r="2308" customFormat="false" ht="14.25" hidden="false" customHeight="false" outlineLevel="0" collapsed="false">
      <c r="A2308" s="0" t="s">
        <v>758</v>
      </c>
      <c r="B2308" s="52" t="s">
        <v>759</v>
      </c>
      <c r="C2308" s="52" t="s">
        <v>751</v>
      </c>
      <c r="D2308" s="53" t="n">
        <v>0.1</v>
      </c>
      <c r="E2308" s="53" t="s">
        <v>748</v>
      </c>
      <c r="F2308" s="0" t="s">
        <v>1295</v>
      </c>
      <c r="G2308" s="0" t="str">
        <f aca="false">LEFT(B2308,2)</f>
        <v>02</v>
      </c>
      <c r="H2308" s="0" t="str">
        <f aca="false">I2308&amp;"_"&amp;G2308&amp;"_"&amp;F2308</f>
        <v>StorVandsalamander_02_20181011_DL2018017_AlleroedGym_koersel1</v>
      </c>
      <c r="I2308" s="61" t="str">
        <f aca="false">MID(RIGHT(B2308,LEN(B2308)-3),1,FIND("_",RIGHT(B2308,LEN(B2308)-3))-1)</f>
        <v>StorVandsalamander</v>
      </c>
      <c r="J2308" s="61" t="str">
        <f aca="false">TRIM(SUBSTITUTE(RIGHT(B2308,FIND(I2308,B2308)+1),"_",""))</f>
        <v>eDNA</v>
      </c>
      <c r="K2308" s="0" t="str">
        <f aca="false">IFERROR(VALUE(SUBSTITUTE(E2308,".",",")),E2308)</f>
        <v>No Ct</v>
      </c>
      <c r="L2308" s="61" t="str">
        <f aca="false">IF(J2308="PosK",SUMIFS(K:K,J:J,"PosK",H:H,H2308),"")</f>
        <v/>
      </c>
      <c r="M2308" s="61" t="str">
        <f aca="false">IF(J2308="PosK",SUMIFS(K:K,J:J,"NegK",H:H,H2308),"")</f>
        <v/>
      </c>
      <c r="N2308" s="61" t="str">
        <f aca="false">IF(J2308="PosK",SUMIFS(K:K,J:J,"eDNA",H:H,H2308),"")</f>
        <v/>
      </c>
      <c r="Q2308" s="62"/>
    </row>
    <row r="2309" customFormat="false" ht="14.25" hidden="false" customHeight="false" outlineLevel="0" collapsed="false">
      <c r="A2309" s="0" t="s">
        <v>760</v>
      </c>
      <c r="B2309" s="52" t="s">
        <v>761</v>
      </c>
      <c r="C2309" s="52" t="s">
        <v>751</v>
      </c>
      <c r="D2309" s="53" t="n">
        <v>0.1</v>
      </c>
      <c r="E2309" s="53" t="s">
        <v>748</v>
      </c>
      <c r="F2309" s="0" t="s">
        <v>1295</v>
      </c>
      <c r="G2309" s="0" t="str">
        <f aca="false">LEFT(B2309,2)</f>
        <v>02</v>
      </c>
      <c r="H2309" s="0" t="str">
        <f aca="false">I2309&amp;"_"&amp;G2309&amp;"_"&amp;F2309</f>
        <v>StorVandsalamander_02_20181011_DL2018017_AlleroedGym_koersel1</v>
      </c>
      <c r="I2309" s="61" t="str">
        <f aca="false">MID(RIGHT(B2309,LEN(B2309)-3),1,FIND("_",RIGHT(B2309,LEN(B2309)-3))-1)</f>
        <v>StorVandsalamander</v>
      </c>
      <c r="J2309" s="61" t="str">
        <f aca="false">TRIM(SUBSTITUTE(RIGHT(B2309,FIND(I2309,B2309)+1),"_",""))</f>
        <v>eDNA</v>
      </c>
      <c r="K2309" s="0" t="str">
        <f aca="false">IFERROR(VALUE(SUBSTITUTE(E2309,".",",")),E2309)</f>
        <v>No Ct</v>
      </c>
      <c r="L2309" s="61" t="str">
        <f aca="false">IF(J2309="PosK",SUMIFS(K:K,J:J,"PosK",H:H,H2309),"")</f>
        <v/>
      </c>
      <c r="M2309" s="61" t="str">
        <f aca="false">IF(J2309="PosK",SUMIFS(K:K,J:J,"NegK",H:H,H2309),"")</f>
        <v/>
      </c>
      <c r="N2309" s="61" t="str">
        <f aca="false">IF(J2309="PosK",SUMIFS(K:K,J:J,"eDNA",H:H,H2309),"")</f>
        <v/>
      </c>
      <c r="P2309" s="62"/>
      <c r="T2309" s="63"/>
      <c r="W2309" s="64"/>
    </row>
    <row r="2310" customFormat="false" ht="14.25" hidden="false" customHeight="false" outlineLevel="0" collapsed="false">
      <c r="A2310" s="0" t="s">
        <v>762</v>
      </c>
      <c r="B2310" s="52" t="s">
        <v>763</v>
      </c>
      <c r="C2310" s="52" t="s">
        <v>743</v>
      </c>
      <c r="D2310" s="53" t="n">
        <v>0.1</v>
      </c>
      <c r="E2310" s="53" t="s">
        <v>748</v>
      </c>
      <c r="F2310" s="0" t="s">
        <v>1295</v>
      </c>
      <c r="G2310" s="0" t="str">
        <f aca="false">LEFT(B2310,2)</f>
        <v>03</v>
      </c>
      <c r="H2310" s="0" t="str">
        <f aca="false">I2310&amp;"_"&amp;G2310&amp;"_"&amp;F2310</f>
        <v>Strandtudse_03_20181011_DL2018017_AlleroedGym_koersel1</v>
      </c>
      <c r="I2310" s="61" t="str">
        <f aca="false">MID(RIGHT(B2310,LEN(B2310)-3),1,FIND("_",RIGHT(B2310,LEN(B2310)-3))-1)</f>
        <v>Strandtudse</v>
      </c>
      <c r="J2310" s="61" t="str">
        <f aca="false">TRIM(SUBSTITUTE(RIGHT(B2310,FIND(I2310,B2310)+1),"_",""))</f>
        <v>PosK</v>
      </c>
      <c r="K2310" s="0" t="str">
        <f aca="false">IFERROR(VALUE(SUBSTITUTE(E2310,".",",")),E2310)</f>
        <v>No Ct</v>
      </c>
      <c r="L2310" s="61" t="n">
        <f aca="false">IF(J2310="PosK",SUMIFS(K:K,J:J,"PosK",H:H,H2310),"")</f>
        <v>0</v>
      </c>
      <c r="M2310" s="61" t="n">
        <f aca="false">IF(J2310="PosK",SUMIFS(K:K,J:J,"NegK",H:H,H2310),"")</f>
        <v>0</v>
      </c>
      <c r="N2310" s="61" t="n">
        <f aca="false">IF(J2310="PosK",SUMIFS(K:K,J:J,"eDNA",H:H,H2310),"")</f>
        <v>0</v>
      </c>
      <c r="P2310" s="62" t="n">
        <f aca="false">IF(K2312="No Ct",0,K2312)</f>
        <v>0</v>
      </c>
      <c r="Q2310" s="62" t="n">
        <f aca="false">IF(K2313="No Ct",0,K2313)</f>
        <v>0</v>
      </c>
      <c r="R2310" s="0" t="str">
        <f aca="false">IF(AND(L2310&gt;0,M2310=0),"Valid","Invalid")</f>
        <v>Invalid</v>
      </c>
      <c r="S2310" s="0" t="str">
        <f aca="false">IF(OR(P2310&gt;1,Q2310&gt;1),"Present","Absent")</f>
        <v>Absent</v>
      </c>
      <c r="T2310" s="63" t="str">
        <f aca="false">IF(OR(AND(P2310&gt;1,P2310&lt;41),AND(Q2310&gt;1,Q2310&lt;41)),"Ct&lt;41","Ct&gt;41")</f>
        <v>Ct&gt;41</v>
      </c>
      <c r="U2310" s="0" t="str">
        <f aca="false">I2310</f>
        <v>Strandtudse</v>
      </c>
      <c r="V2310" s="0" t="str">
        <f aca="false">MID(F2310,10,9)</f>
        <v>DL2018017</v>
      </c>
      <c r="W2310" s="64" t="str">
        <f aca="false">V2310&amp;"_"&amp;U2310&amp;"_"&amp;R2310&amp;"_"&amp;S2310&amp;"_"&amp;T2310</f>
        <v>DL2018017_Strandtudse_Invalid_Absent_Ct&gt;41</v>
      </c>
    </row>
    <row r="2311" customFormat="false" ht="14.25" hidden="false" customHeight="false" outlineLevel="0" collapsed="false">
      <c r="A2311" s="0" t="s">
        <v>764</v>
      </c>
      <c r="B2311" s="52" t="s">
        <v>765</v>
      </c>
      <c r="C2311" s="52" t="s">
        <v>747</v>
      </c>
      <c r="D2311" s="53" t="n">
        <v>0.1</v>
      </c>
      <c r="E2311" s="53" t="s">
        <v>748</v>
      </c>
      <c r="F2311" s="0" t="s">
        <v>1295</v>
      </c>
      <c r="G2311" s="0" t="str">
        <f aca="false">LEFT(B2311,2)</f>
        <v>03</v>
      </c>
      <c r="H2311" s="0" t="str">
        <f aca="false">I2311&amp;"_"&amp;G2311&amp;"_"&amp;F2311</f>
        <v>Strandtudse_03_20181011_DL2018017_AlleroedGym_koersel1</v>
      </c>
      <c r="I2311" s="61" t="str">
        <f aca="false">MID(RIGHT(B2311,LEN(B2311)-3),1,FIND("_",RIGHT(B2311,LEN(B2311)-3))-1)</f>
        <v>Strandtudse</v>
      </c>
      <c r="J2311" s="61" t="str">
        <f aca="false">TRIM(SUBSTITUTE(RIGHT(B2311,FIND(I2311,B2311)+1),"_",""))</f>
        <v>NegK</v>
      </c>
      <c r="K2311" s="0" t="str">
        <f aca="false">IFERROR(VALUE(SUBSTITUTE(E2311,".",",")),E2311)</f>
        <v>No Ct</v>
      </c>
      <c r="L2311" s="61" t="str">
        <f aca="false">IF(J2311="PosK",SUMIFS(K:K,J:J,"PosK",H:H,H2311),"")</f>
        <v/>
      </c>
      <c r="M2311" s="61" t="str">
        <f aca="false">IF(J2311="PosK",SUMIFS(K:K,J:J,"NegK",H:H,H2311),"")</f>
        <v/>
      </c>
      <c r="N2311" s="61" t="str">
        <f aca="false">IF(J2311="PosK",SUMIFS(K:K,J:J,"eDNA",H:H,H2311),"")</f>
        <v/>
      </c>
    </row>
    <row r="2312" customFormat="false" ht="14.25" hidden="false" customHeight="false" outlineLevel="0" collapsed="false">
      <c r="A2312" s="0" t="s">
        <v>766</v>
      </c>
      <c r="B2312" s="52" t="s">
        <v>767</v>
      </c>
      <c r="C2312" s="52" t="s">
        <v>751</v>
      </c>
      <c r="D2312" s="53" t="n">
        <v>0.1</v>
      </c>
      <c r="E2312" s="53" t="s">
        <v>748</v>
      </c>
      <c r="F2312" s="0" t="s">
        <v>1295</v>
      </c>
      <c r="G2312" s="0" t="str">
        <f aca="false">LEFT(B2312,2)</f>
        <v>03</v>
      </c>
      <c r="H2312" s="0" t="str">
        <f aca="false">I2312&amp;"_"&amp;G2312&amp;"_"&amp;F2312</f>
        <v>Strandtudse_03_20181011_DL2018017_AlleroedGym_koersel1</v>
      </c>
      <c r="I2312" s="61" t="str">
        <f aca="false">MID(RIGHT(B2312,LEN(B2312)-3),1,FIND("_",RIGHT(B2312,LEN(B2312)-3))-1)</f>
        <v>Strandtudse</v>
      </c>
      <c r="J2312" s="61" t="str">
        <f aca="false">TRIM(SUBSTITUTE(RIGHT(B2312,FIND(I2312,B2312)+1),"_",""))</f>
        <v>eDNA</v>
      </c>
      <c r="K2312" s="0" t="str">
        <f aca="false">IFERROR(VALUE(SUBSTITUTE(E2312,".",",")),E2312)</f>
        <v>No Ct</v>
      </c>
      <c r="L2312" s="61" t="str">
        <f aca="false">IF(J2312="PosK",SUMIFS(K:K,J:J,"PosK",H:H,H2312),"")</f>
        <v/>
      </c>
      <c r="M2312" s="61" t="str">
        <f aca="false">IF(J2312="PosK",SUMIFS(K:K,J:J,"NegK",H:H,H2312),"")</f>
        <v/>
      </c>
      <c r="N2312" s="61" t="str">
        <f aca="false">IF(J2312="PosK",SUMIFS(K:K,J:J,"eDNA",H:H,H2312),"")</f>
        <v/>
      </c>
      <c r="Q2312" s="62"/>
    </row>
    <row r="2313" customFormat="false" ht="14.25" hidden="false" customHeight="false" outlineLevel="0" collapsed="false">
      <c r="A2313" s="0" t="s">
        <v>768</v>
      </c>
      <c r="B2313" s="52" t="s">
        <v>769</v>
      </c>
      <c r="C2313" s="52" t="s">
        <v>751</v>
      </c>
      <c r="D2313" s="53" t="n">
        <v>0.1</v>
      </c>
      <c r="E2313" s="53" t="s">
        <v>748</v>
      </c>
      <c r="F2313" s="0" t="s">
        <v>1295</v>
      </c>
      <c r="G2313" s="0" t="str">
        <f aca="false">LEFT(B2313,2)</f>
        <v>03</v>
      </c>
      <c r="H2313" s="0" t="str">
        <f aca="false">I2313&amp;"_"&amp;G2313&amp;"_"&amp;F2313</f>
        <v>Strandtudse_03_20181011_DL2018017_AlleroedGym_koersel1</v>
      </c>
      <c r="I2313" s="61" t="str">
        <f aca="false">MID(RIGHT(B2313,LEN(B2313)-3),1,FIND("_",RIGHT(B2313,LEN(B2313)-3))-1)</f>
        <v>Strandtudse</v>
      </c>
      <c r="J2313" s="61" t="str">
        <f aca="false">TRIM(SUBSTITUTE(RIGHT(B2313,FIND(I2313,B2313)+1),"_",""))</f>
        <v>eDNA</v>
      </c>
      <c r="K2313" s="0" t="str">
        <f aca="false">IFERROR(VALUE(SUBSTITUTE(E2313,".",",")),E2313)</f>
        <v>No Ct</v>
      </c>
      <c r="L2313" s="61" t="str">
        <f aca="false">IF(J2313="PosK",SUMIFS(K:K,J:J,"PosK",H:H,H2313),"")</f>
        <v/>
      </c>
      <c r="M2313" s="61" t="str">
        <f aca="false">IF(J2313="PosK",SUMIFS(K:K,J:J,"NegK",H:H,H2313),"")</f>
        <v/>
      </c>
      <c r="N2313" s="61" t="str">
        <f aca="false">IF(J2313="PosK",SUMIFS(K:K,J:J,"eDNA",H:H,H2313),"")</f>
        <v/>
      </c>
      <c r="P2313" s="62"/>
      <c r="T2313" s="63"/>
      <c r="W2313" s="64"/>
    </row>
    <row r="2314" customFormat="false" ht="14.25" hidden="false" customHeight="false" outlineLevel="0" collapsed="false">
      <c r="A2314" s="0" t="s">
        <v>770</v>
      </c>
      <c r="B2314" s="52" t="s">
        <v>771</v>
      </c>
      <c r="C2314" s="52" t="s">
        <v>743</v>
      </c>
      <c r="D2314" s="53" t="n">
        <v>0.1</v>
      </c>
      <c r="E2314" s="53" t="s">
        <v>748</v>
      </c>
      <c r="F2314" s="0" t="s">
        <v>1295</v>
      </c>
      <c r="G2314" s="0" t="str">
        <f aca="false">LEFT(B2314,2)</f>
        <v>04</v>
      </c>
      <c r="H2314" s="0" t="str">
        <f aca="false">I2314&amp;"_"&amp;G2314&amp;"_"&amp;F2314</f>
        <v>GroenbrogetTudse_04_20181011_DL2018017_AlleroedGym_koersel1</v>
      </c>
      <c r="I2314" s="61" t="str">
        <f aca="false">MID(RIGHT(B2314,LEN(B2314)-3),1,FIND("_",RIGHT(B2314,LEN(B2314)-3))-1)</f>
        <v>GroenbrogetTudse</v>
      </c>
      <c r="J2314" s="61" t="str">
        <f aca="false">TRIM(SUBSTITUTE(RIGHT(B2314,FIND(I2314,B2314)+1),"_",""))</f>
        <v>PosK</v>
      </c>
      <c r="K2314" s="0" t="str">
        <f aca="false">IFERROR(VALUE(SUBSTITUTE(E2314,".",",")),E2314)</f>
        <v>No Ct</v>
      </c>
      <c r="L2314" s="61" t="n">
        <f aca="false">IF(J2314="PosK",SUMIFS(K:K,J:J,"PosK",H:H,H2314),"")</f>
        <v>0</v>
      </c>
      <c r="M2314" s="61" t="n">
        <f aca="false">IF(J2314="PosK",SUMIFS(K:K,J:J,"NegK",H:H,H2314),"")</f>
        <v>0</v>
      </c>
      <c r="N2314" s="61" t="n">
        <f aca="false">IF(J2314="PosK",SUMIFS(K:K,J:J,"eDNA",H:H,H2314),"")</f>
        <v>0</v>
      </c>
      <c r="P2314" s="62" t="n">
        <f aca="false">IF(K2316="No Ct",0,K2316)</f>
        <v>0</v>
      </c>
      <c r="Q2314" s="62" t="n">
        <f aca="false">IF(K2317="No Ct",0,K2317)</f>
        <v>0</v>
      </c>
      <c r="R2314" s="0" t="str">
        <f aca="false">IF(AND(L2314&gt;0,M2314=0),"Valid","Invalid")</f>
        <v>Invalid</v>
      </c>
      <c r="S2314" s="0" t="str">
        <f aca="false">IF(OR(P2314&gt;1,Q2314&gt;1),"Present","Absent")</f>
        <v>Absent</v>
      </c>
      <c r="T2314" s="63" t="str">
        <f aca="false">IF(OR(AND(P2314&gt;1,P2314&lt;41),AND(Q2314&gt;1,Q2314&lt;41)),"Ct&lt;41","Ct&gt;41")</f>
        <v>Ct&gt;41</v>
      </c>
      <c r="U2314" s="0" t="str">
        <f aca="false">I2314</f>
        <v>GroenbrogetTudse</v>
      </c>
      <c r="V2314" s="0" t="str">
        <f aca="false">MID(F2314,10,9)</f>
        <v>DL2018017</v>
      </c>
      <c r="W2314" s="64" t="str">
        <f aca="false">V2314&amp;"_"&amp;U2314&amp;"_"&amp;R2314&amp;"_"&amp;S2314&amp;"_"&amp;T2314</f>
        <v>DL2018017_GroenbrogetTudse_Invalid_Absent_Ct&gt;41</v>
      </c>
    </row>
    <row r="2315" customFormat="false" ht="14.25" hidden="false" customHeight="false" outlineLevel="0" collapsed="false">
      <c r="A2315" s="0" t="s">
        <v>772</v>
      </c>
      <c r="B2315" s="52" t="s">
        <v>773</v>
      </c>
      <c r="C2315" s="52" t="s">
        <v>747</v>
      </c>
      <c r="D2315" s="53" t="n">
        <v>0.1</v>
      </c>
      <c r="E2315" s="53" t="s">
        <v>748</v>
      </c>
      <c r="F2315" s="0" t="s">
        <v>1295</v>
      </c>
      <c r="G2315" s="0" t="str">
        <f aca="false">LEFT(B2315,2)</f>
        <v>04</v>
      </c>
      <c r="H2315" s="0" t="str">
        <f aca="false">I2315&amp;"_"&amp;G2315&amp;"_"&amp;F2315</f>
        <v>GroenbrogetTudse_04_20181011_DL2018017_AlleroedGym_koersel1</v>
      </c>
      <c r="I2315" s="61" t="str">
        <f aca="false">MID(RIGHT(B2315,LEN(B2315)-3),1,FIND("_",RIGHT(B2315,LEN(B2315)-3))-1)</f>
        <v>GroenbrogetTudse</v>
      </c>
      <c r="J2315" s="61" t="str">
        <f aca="false">TRIM(SUBSTITUTE(RIGHT(B2315,FIND(I2315,B2315)+1),"_",""))</f>
        <v>NegK</v>
      </c>
      <c r="K2315" s="0" t="str">
        <f aca="false">IFERROR(VALUE(SUBSTITUTE(E2315,".",",")),E2315)</f>
        <v>No Ct</v>
      </c>
      <c r="L2315" s="61" t="str">
        <f aca="false">IF(J2315="PosK",SUMIFS(K:K,J:J,"PosK",H:H,H2315),"")</f>
        <v/>
      </c>
      <c r="M2315" s="61" t="str">
        <f aca="false">IF(J2315="PosK",SUMIFS(K:K,J:J,"NegK",H:H,H2315),"")</f>
        <v/>
      </c>
      <c r="N2315" s="61" t="str">
        <f aca="false">IF(J2315="PosK",SUMIFS(K:K,J:J,"eDNA",H:H,H2315),"")</f>
        <v/>
      </c>
    </row>
    <row r="2316" customFormat="false" ht="14.25" hidden="false" customHeight="false" outlineLevel="0" collapsed="false">
      <c r="A2316" s="0" t="s">
        <v>774</v>
      </c>
      <c r="B2316" s="52" t="s">
        <v>775</v>
      </c>
      <c r="C2316" s="52" t="s">
        <v>751</v>
      </c>
      <c r="D2316" s="53" t="n">
        <v>0.1</v>
      </c>
      <c r="E2316" s="53" t="s">
        <v>748</v>
      </c>
      <c r="F2316" s="0" t="s">
        <v>1295</v>
      </c>
      <c r="G2316" s="0" t="str">
        <f aca="false">LEFT(B2316,2)</f>
        <v>04</v>
      </c>
      <c r="H2316" s="0" t="str">
        <f aca="false">I2316&amp;"_"&amp;G2316&amp;"_"&amp;F2316</f>
        <v>GroenbrogetTudse_04_20181011_DL2018017_AlleroedGym_koersel1</v>
      </c>
      <c r="I2316" s="61" t="str">
        <f aca="false">MID(RIGHT(B2316,LEN(B2316)-3),1,FIND("_",RIGHT(B2316,LEN(B2316)-3))-1)</f>
        <v>GroenbrogetTudse</v>
      </c>
      <c r="J2316" s="61" t="str">
        <f aca="false">TRIM(SUBSTITUTE(RIGHT(B2316,FIND(I2316,B2316)+1),"_",""))</f>
        <v>eDNA</v>
      </c>
      <c r="K2316" s="0" t="str">
        <f aca="false">IFERROR(VALUE(SUBSTITUTE(E2316,".",",")),E2316)</f>
        <v>No Ct</v>
      </c>
      <c r="L2316" s="61" t="str">
        <f aca="false">IF(J2316="PosK",SUMIFS(K:K,J:J,"PosK",H:H,H2316),"")</f>
        <v/>
      </c>
      <c r="M2316" s="61" t="str">
        <f aca="false">IF(J2316="PosK",SUMIFS(K:K,J:J,"NegK",H:H,H2316),"")</f>
        <v/>
      </c>
      <c r="N2316" s="61" t="str">
        <f aca="false">IF(J2316="PosK",SUMIFS(K:K,J:J,"eDNA",H:H,H2316),"")</f>
        <v/>
      </c>
      <c r="Q2316" s="62"/>
    </row>
    <row r="2317" customFormat="false" ht="14.25" hidden="false" customHeight="false" outlineLevel="0" collapsed="false">
      <c r="A2317" s="0" t="s">
        <v>776</v>
      </c>
      <c r="B2317" s="52" t="s">
        <v>777</v>
      </c>
      <c r="C2317" s="52" t="s">
        <v>751</v>
      </c>
      <c r="D2317" s="53" t="n">
        <v>0.1</v>
      </c>
      <c r="E2317" s="53" t="s">
        <v>748</v>
      </c>
      <c r="F2317" s="0" t="s">
        <v>1295</v>
      </c>
      <c r="G2317" s="0" t="str">
        <f aca="false">LEFT(B2317,2)</f>
        <v>04</v>
      </c>
      <c r="H2317" s="0" t="str">
        <f aca="false">I2317&amp;"_"&amp;G2317&amp;"_"&amp;F2317</f>
        <v>GroenbrogetTudse_04_20181011_DL2018017_AlleroedGym_koersel1</v>
      </c>
      <c r="I2317" s="61" t="str">
        <f aca="false">MID(RIGHT(B2317,LEN(B2317)-3),1,FIND("_",RIGHT(B2317,LEN(B2317)-3))-1)</f>
        <v>GroenbrogetTudse</v>
      </c>
      <c r="J2317" s="61" t="str">
        <f aca="false">TRIM(SUBSTITUTE(RIGHT(B2317,FIND(I2317,B2317)+1),"_",""))</f>
        <v>eDNA</v>
      </c>
      <c r="K2317" s="0" t="str">
        <f aca="false">IFERROR(VALUE(SUBSTITUTE(E2317,".",",")),E2317)</f>
        <v>No Ct</v>
      </c>
      <c r="L2317" s="61" t="str">
        <f aca="false">IF(J2317="PosK",SUMIFS(K:K,J:J,"PosK",H:H,H2317),"")</f>
        <v/>
      </c>
      <c r="M2317" s="61" t="str">
        <f aca="false">IF(J2317="PosK",SUMIFS(K:K,J:J,"NegK",H:H,H2317),"")</f>
        <v/>
      </c>
      <c r="N2317" s="61" t="str">
        <f aca="false">IF(J2317="PosK",SUMIFS(K:K,J:J,"eDNA",H:H,H2317),"")</f>
        <v/>
      </c>
      <c r="P2317" s="62"/>
      <c r="T2317" s="63"/>
      <c r="W2317" s="64"/>
    </row>
    <row r="2318" customFormat="false" ht="14.25" hidden="false" customHeight="false" outlineLevel="0" collapsed="false">
      <c r="A2318" s="0" t="s">
        <v>778</v>
      </c>
      <c r="B2318" s="52" t="s">
        <v>779</v>
      </c>
      <c r="C2318" s="52" t="s">
        <v>743</v>
      </c>
      <c r="D2318" s="53" t="n">
        <v>0.1</v>
      </c>
      <c r="E2318" s="53" t="s">
        <v>748</v>
      </c>
      <c r="F2318" s="0" t="s">
        <v>1295</v>
      </c>
      <c r="G2318" s="0" t="str">
        <f aca="false">LEFT(B2318,2)</f>
        <v>05</v>
      </c>
      <c r="H2318" s="0" t="str">
        <f aca="false">I2318&amp;"_"&amp;G2318&amp;"_"&amp;F2318</f>
        <v>Loevfroe_05_20181011_DL2018017_AlleroedGym_koersel1</v>
      </c>
      <c r="I2318" s="61" t="str">
        <f aca="false">MID(RIGHT(B2318,LEN(B2318)-3),1,FIND("_",RIGHT(B2318,LEN(B2318)-3))-1)</f>
        <v>Loevfroe</v>
      </c>
      <c r="J2318" s="61" t="str">
        <f aca="false">TRIM(SUBSTITUTE(RIGHT(B2318,FIND(I2318,B2318)+1),"_",""))</f>
        <v>PosK</v>
      </c>
      <c r="K2318" s="0" t="str">
        <f aca="false">IFERROR(VALUE(SUBSTITUTE(E2318,".",",")),E2318)</f>
        <v>No Ct</v>
      </c>
      <c r="L2318" s="61" t="n">
        <f aca="false">IF(J2318="PosK",SUMIFS(K:K,J:J,"PosK",H:H,H2318),"")</f>
        <v>0</v>
      </c>
      <c r="M2318" s="61" t="n">
        <f aca="false">IF(J2318="PosK",SUMIFS(K:K,J:J,"NegK",H:H,H2318),"")</f>
        <v>0</v>
      </c>
      <c r="N2318" s="61" t="n">
        <f aca="false">IF(J2318="PosK",SUMIFS(K:K,J:J,"eDNA",H:H,H2318),"")</f>
        <v>27.62</v>
      </c>
      <c r="P2318" s="62" t="n">
        <f aca="false">IF(K2320="No Ct",0,K2320)</f>
        <v>0</v>
      </c>
      <c r="Q2318" s="62" t="n">
        <f aca="false">IF(K2321="No Ct",0,K2321)</f>
        <v>27.62</v>
      </c>
      <c r="R2318" s="0" t="str">
        <f aca="false">IF(AND(L2318&gt;0,M2318=0),"Valid","Invalid")</f>
        <v>Invalid</v>
      </c>
      <c r="S2318" s="0" t="str">
        <f aca="false">IF(OR(P2318&gt;1,Q2318&gt;1),"Present","Absent")</f>
        <v>Present</v>
      </c>
      <c r="T2318" s="63" t="str">
        <f aca="false">IF(OR(AND(P2318&gt;1,P2318&lt;41),AND(Q2318&gt;1,Q2318&lt;41)),"Ct&lt;41","Ct&gt;41")</f>
        <v>Ct&lt;41</v>
      </c>
      <c r="U2318" s="0" t="str">
        <f aca="false">I2318</f>
        <v>Loevfroe</v>
      </c>
      <c r="V2318" s="0" t="str">
        <f aca="false">MID(F2318,10,9)</f>
        <v>DL2018017</v>
      </c>
      <c r="W2318" s="64" t="str">
        <f aca="false">V2318&amp;"_"&amp;U2318&amp;"_"&amp;R2318&amp;"_"&amp;S2318&amp;"_"&amp;T2318</f>
        <v>DL2018017_Loevfroe_Invalid_Present_Ct&lt;41</v>
      </c>
    </row>
    <row r="2319" customFormat="false" ht="14.25" hidden="false" customHeight="false" outlineLevel="0" collapsed="false">
      <c r="A2319" s="0" t="s">
        <v>780</v>
      </c>
      <c r="B2319" s="52" t="s">
        <v>781</v>
      </c>
      <c r="C2319" s="52" t="s">
        <v>747</v>
      </c>
      <c r="D2319" s="53" t="n">
        <v>0.1</v>
      </c>
      <c r="E2319" s="53" t="s">
        <v>748</v>
      </c>
      <c r="F2319" s="0" t="s">
        <v>1295</v>
      </c>
      <c r="G2319" s="0" t="str">
        <f aca="false">LEFT(B2319,2)</f>
        <v>05</v>
      </c>
      <c r="H2319" s="0" t="str">
        <f aca="false">I2319&amp;"_"&amp;G2319&amp;"_"&amp;F2319</f>
        <v>Loevfroe_05_20181011_DL2018017_AlleroedGym_koersel1</v>
      </c>
      <c r="I2319" s="61" t="str">
        <f aca="false">MID(RIGHT(B2319,LEN(B2319)-3),1,FIND("_",RIGHT(B2319,LEN(B2319)-3))-1)</f>
        <v>Loevfroe</v>
      </c>
      <c r="J2319" s="61" t="str">
        <f aca="false">TRIM(SUBSTITUTE(RIGHT(B2319,FIND(I2319,B2319)+1),"_",""))</f>
        <v>NegK</v>
      </c>
      <c r="K2319" s="0" t="str">
        <f aca="false">IFERROR(VALUE(SUBSTITUTE(E2319,".",",")),E2319)</f>
        <v>No Ct</v>
      </c>
      <c r="L2319" s="61" t="str">
        <f aca="false">IF(J2319="PosK",SUMIFS(K:K,J:J,"PosK",H:H,H2319),"")</f>
        <v/>
      </c>
      <c r="M2319" s="61" t="str">
        <f aca="false">IF(J2319="PosK",SUMIFS(K:K,J:J,"NegK",H:H,H2319),"")</f>
        <v/>
      </c>
      <c r="N2319" s="61" t="str">
        <f aca="false">IF(J2319="PosK",SUMIFS(K:K,J:J,"eDNA",H:H,H2319),"")</f>
        <v/>
      </c>
    </row>
    <row r="2320" customFormat="false" ht="14.25" hidden="false" customHeight="false" outlineLevel="0" collapsed="false">
      <c r="A2320" s="0" t="s">
        <v>782</v>
      </c>
      <c r="B2320" s="52" t="s">
        <v>783</v>
      </c>
      <c r="C2320" s="52" t="s">
        <v>751</v>
      </c>
      <c r="D2320" s="53" t="n">
        <v>0.1</v>
      </c>
      <c r="E2320" s="53" t="s">
        <v>748</v>
      </c>
      <c r="F2320" s="0" t="s">
        <v>1295</v>
      </c>
      <c r="G2320" s="0" t="str">
        <f aca="false">LEFT(B2320,2)</f>
        <v>05</v>
      </c>
      <c r="H2320" s="0" t="str">
        <f aca="false">I2320&amp;"_"&amp;G2320&amp;"_"&amp;F2320</f>
        <v>Loevfroe_05_20181011_DL2018017_AlleroedGym_koersel1</v>
      </c>
      <c r="I2320" s="61" t="str">
        <f aca="false">MID(RIGHT(B2320,LEN(B2320)-3),1,FIND("_",RIGHT(B2320,LEN(B2320)-3))-1)</f>
        <v>Loevfroe</v>
      </c>
      <c r="J2320" s="61" t="str">
        <f aca="false">TRIM(SUBSTITUTE(RIGHT(B2320,FIND(I2320,B2320)+1),"_",""))</f>
        <v>eDNA</v>
      </c>
      <c r="K2320" s="0" t="str">
        <f aca="false">IFERROR(VALUE(SUBSTITUTE(E2320,".",",")),E2320)</f>
        <v>No Ct</v>
      </c>
      <c r="L2320" s="61" t="str">
        <f aca="false">IF(J2320="PosK",SUMIFS(K:K,J:J,"PosK",H:H,H2320),"")</f>
        <v/>
      </c>
      <c r="M2320" s="61" t="str">
        <f aca="false">IF(J2320="PosK",SUMIFS(K:K,J:J,"NegK",H:H,H2320),"")</f>
        <v/>
      </c>
      <c r="N2320" s="61" t="str">
        <f aca="false">IF(J2320="PosK",SUMIFS(K:K,J:J,"eDNA",H:H,H2320),"")</f>
        <v/>
      </c>
      <c r="Q2320" s="62"/>
    </row>
    <row r="2321" customFormat="false" ht="14.25" hidden="false" customHeight="false" outlineLevel="0" collapsed="false">
      <c r="A2321" s="0" t="s">
        <v>784</v>
      </c>
      <c r="B2321" s="52" t="s">
        <v>785</v>
      </c>
      <c r="C2321" s="52" t="s">
        <v>751</v>
      </c>
      <c r="D2321" s="53" t="n">
        <v>0.1</v>
      </c>
      <c r="E2321" s="53" t="n">
        <v>27.62</v>
      </c>
      <c r="F2321" s="0" t="s">
        <v>1295</v>
      </c>
      <c r="G2321" s="0" t="str">
        <f aca="false">LEFT(B2321,2)</f>
        <v>05</v>
      </c>
      <c r="H2321" s="0" t="str">
        <f aca="false">I2321&amp;"_"&amp;G2321&amp;"_"&amp;F2321</f>
        <v>Loevfroe_05_20181011_DL2018017_AlleroedGym_koersel1</v>
      </c>
      <c r="I2321" s="61" t="str">
        <f aca="false">MID(RIGHT(B2321,LEN(B2321)-3),1,FIND("_",RIGHT(B2321,LEN(B2321)-3))-1)</f>
        <v>Loevfroe</v>
      </c>
      <c r="J2321" s="61" t="str">
        <f aca="false">TRIM(SUBSTITUTE(RIGHT(B2321,FIND(I2321,B2321)+1),"_",""))</f>
        <v>eDNA</v>
      </c>
      <c r="K2321" s="0" t="n">
        <f aca="false">IFERROR(VALUE(SUBSTITUTE(E2321,".",",")),E2321)</f>
        <v>27.62</v>
      </c>
      <c r="L2321" s="61" t="str">
        <f aca="false">IF(J2321="PosK",SUMIFS(K:K,J:J,"PosK",H:H,H2321),"")</f>
        <v/>
      </c>
      <c r="M2321" s="61" t="str">
        <f aca="false">IF(J2321="PosK",SUMIFS(K:K,J:J,"NegK",H:H,H2321),"")</f>
        <v/>
      </c>
      <c r="N2321" s="61" t="str">
        <f aca="false">IF(J2321="PosK",SUMIFS(K:K,J:J,"eDNA",H:H,H2321),"")</f>
        <v/>
      </c>
      <c r="P2321" s="62"/>
      <c r="T2321" s="63"/>
      <c r="W2321" s="64"/>
    </row>
    <row r="2322" customFormat="false" ht="14.25" hidden="false" customHeight="false" outlineLevel="0" collapsed="false">
      <c r="A2322" s="0" t="s">
        <v>786</v>
      </c>
      <c r="B2322" s="52" t="s">
        <v>787</v>
      </c>
      <c r="C2322" s="52" t="s">
        <v>743</v>
      </c>
      <c r="D2322" s="53" t="n">
        <v>0.1</v>
      </c>
      <c r="E2322" s="53" t="n">
        <v>43.79</v>
      </c>
      <c r="F2322" s="0" t="s">
        <v>1295</v>
      </c>
      <c r="G2322" s="0" t="str">
        <f aca="false">LEFT(B2322,2)</f>
        <v>06</v>
      </c>
      <c r="H2322" s="0" t="str">
        <f aca="false">I2322&amp;"_"&amp;G2322&amp;"_"&amp;F2322</f>
        <v>Springfroe_06_20181011_DL2018017_AlleroedGym_koersel1</v>
      </c>
      <c r="I2322" s="61" t="str">
        <f aca="false">MID(RIGHT(B2322,LEN(B2322)-3),1,FIND("_",RIGHT(B2322,LEN(B2322)-3))-1)</f>
        <v>Springfroe</v>
      </c>
      <c r="J2322" s="61" t="str">
        <f aca="false">TRIM(SUBSTITUTE(RIGHT(B2322,FIND(I2322,B2322)+1),"_",""))</f>
        <v>PosK</v>
      </c>
      <c r="K2322" s="0" t="n">
        <f aca="false">IFERROR(VALUE(SUBSTITUTE(E2322,".",",")),E2322)</f>
        <v>43.79</v>
      </c>
      <c r="L2322" s="61" t="n">
        <f aca="false">IF(J2322="PosK",SUMIFS(K:K,J:J,"PosK",H:H,H2322),"")</f>
        <v>43.79</v>
      </c>
      <c r="M2322" s="61" t="n">
        <f aca="false">IF(J2322="PosK",SUMIFS(K:K,J:J,"NegK",H:H,H2322),"")</f>
        <v>0</v>
      </c>
      <c r="N2322" s="61" t="n">
        <f aca="false">IF(J2322="PosK",SUMIFS(K:K,J:J,"eDNA",H:H,H2322),"")</f>
        <v>0</v>
      </c>
      <c r="P2322" s="62" t="n">
        <f aca="false">IF(K2324="No Ct",0,K2324)</f>
        <v>0</v>
      </c>
      <c r="Q2322" s="62" t="n">
        <f aca="false">IF(K2325="No Ct",0,K2325)</f>
        <v>0</v>
      </c>
      <c r="R2322" s="0" t="str">
        <f aca="false">IF(AND(L2322&gt;0,M2322=0),"Valid","Invalid")</f>
        <v>Valid</v>
      </c>
      <c r="S2322" s="0" t="str">
        <f aca="false">IF(OR(P2322&gt;1,Q2322&gt;1),"Present","Absent")</f>
        <v>Absent</v>
      </c>
      <c r="T2322" s="63" t="str">
        <f aca="false">IF(OR(AND(P2322&gt;1,P2322&lt;41),AND(Q2322&gt;1,Q2322&lt;41)),"Ct&lt;41","Ct&gt;41")</f>
        <v>Ct&gt;41</v>
      </c>
      <c r="U2322" s="0" t="str">
        <f aca="false">I2322</f>
        <v>Springfroe</v>
      </c>
      <c r="V2322" s="0" t="str">
        <f aca="false">MID(F2322,10,9)</f>
        <v>DL2018017</v>
      </c>
      <c r="W2322" s="64" t="str">
        <f aca="false">V2322&amp;"_"&amp;U2322&amp;"_"&amp;R2322&amp;"_"&amp;S2322&amp;"_"&amp;T2322</f>
        <v>DL2018017_Springfroe_Valid_Absent_Ct&gt;41</v>
      </c>
    </row>
    <row r="2323" customFormat="false" ht="14.25" hidden="false" customHeight="false" outlineLevel="0" collapsed="false">
      <c r="A2323" s="0" t="s">
        <v>788</v>
      </c>
      <c r="B2323" s="52" t="s">
        <v>789</v>
      </c>
      <c r="C2323" s="52" t="s">
        <v>747</v>
      </c>
      <c r="D2323" s="53" t="n">
        <v>0.1</v>
      </c>
      <c r="E2323" s="53" t="s">
        <v>748</v>
      </c>
      <c r="F2323" s="0" t="s">
        <v>1295</v>
      </c>
      <c r="G2323" s="0" t="str">
        <f aca="false">LEFT(B2323,2)</f>
        <v>06</v>
      </c>
      <c r="H2323" s="0" t="str">
        <f aca="false">I2323&amp;"_"&amp;G2323&amp;"_"&amp;F2323</f>
        <v>Springfroe_06_20181011_DL2018017_AlleroedGym_koersel1</v>
      </c>
      <c r="I2323" s="61" t="str">
        <f aca="false">MID(RIGHT(B2323,LEN(B2323)-3),1,FIND("_",RIGHT(B2323,LEN(B2323)-3))-1)</f>
        <v>Springfroe</v>
      </c>
      <c r="J2323" s="61" t="str">
        <f aca="false">TRIM(SUBSTITUTE(RIGHT(B2323,FIND(I2323,B2323)+1),"_",""))</f>
        <v>NegK</v>
      </c>
      <c r="K2323" s="0" t="str">
        <f aca="false">IFERROR(VALUE(SUBSTITUTE(E2323,".",",")),E2323)</f>
        <v>No Ct</v>
      </c>
      <c r="L2323" s="61" t="str">
        <f aca="false">IF(J2323="PosK",SUMIFS(K:K,J:J,"PosK",H:H,H2323),"")</f>
        <v/>
      </c>
      <c r="M2323" s="61" t="str">
        <f aca="false">IF(J2323="PosK",SUMIFS(K:K,J:J,"NegK",H:H,H2323),"")</f>
        <v/>
      </c>
      <c r="N2323" s="61" t="str">
        <f aca="false">IF(J2323="PosK",SUMIFS(K:K,J:J,"eDNA",H:H,H2323),"")</f>
        <v/>
      </c>
    </row>
    <row r="2324" customFormat="false" ht="14.25" hidden="false" customHeight="false" outlineLevel="0" collapsed="false">
      <c r="A2324" s="0" t="s">
        <v>790</v>
      </c>
      <c r="B2324" s="52" t="s">
        <v>791</v>
      </c>
      <c r="C2324" s="52" t="s">
        <v>751</v>
      </c>
      <c r="D2324" s="53" t="n">
        <v>0.1</v>
      </c>
      <c r="E2324" s="53" t="s">
        <v>748</v>
      </c>
      <c r="F2324" s="0" t="s">
        <v>1295</v>
      </c>
      <c r="G2324" s="0" t="str">
        <f aca="false">LEFT(B2324,2)</f>
        <v>06</v>
      </c>
      <c r="H2324" s="0" t="str">
        <f aca="false">I2324&amp;"_"&amp;G2324&amp;"_"&amp;F2324</f>
        <v>Springfroe_06_20181011_DL2018017_AlleroedGym_koersel1</v>
      </c>
      <c r="I2324" s="61" t="str">
        <f aca="false">MID(RIGHT(B2324,LEN(B2324)-3),1,FIND("_",RIGHT(B2324,LEN(B2324)-3))-1)</f>
        <v>Springfroe</v>
      </c>
      <c r="J2324" s="61" t="str">
        <f aca="false">TRIM(SUBSTITUTE(RIGHT(B2324,FIND(I2324,B2324)+1),"_",""))</f>
        <v>eDNA</v>
      </c>
      <c r="K2324" s="0" t="str">
        <f aca="false">IFERROR(VALUE(SUBSTITUTE(E2324,".",",")),E2324)</f>
        <v>No Ct</v>
      </c>
      <c r="L2324" s="61" t="str">
        <f aca="false">IF(J2324="PosK",SUMIFS(K:K,J:J,"PosK",H:H,H2324),"")</f>
        <v/>
      </c>
      <c r="M2324" s="61" t="str">
        <f aca="false">IF(J2324="PosK",SUMIFS(K:K,J:J,"NegK",H:H,H2324),"")</f>
        <v/>
      </c>
      <c r="N2324" s="61" t="str">
        <f aca="false">IF(J2324="PosK",SUMIFS(K:K,J:J,"eDNA",H:H,H2324),"")</f>
        <v/>
      </c>
      <c r="Q2324" s="62"/>
    </row>
    <row r="2325" customFormat="false" ht="14.25" hidden="false" customHeight="false" outlineLevel="0" collapsed="false">
      <c r="A2325" s="0" t="s">
        <v>792</v>
      </c>
      <c r="B2325" s="52" t="s">
        <v>793</v>
      </c>
      <c r="C2325" s="52" t="s">
        <v>751</v>
      </c>
      <c r="D2325" s="53" t="n">
        <v>0.1</v>
      </c>
      <c r="E2325" s="53" t="s">
        <v>748</v>
      </c>
      <c r="F2325" s="0" t="s">
        <v>1295</v>
      </c>
      <c r="G2325" s="0" t="str">
        <f aca="false">LEFT(B2325,2)</f>
        <v>06</v>
      </c>
      <c r="H2325" s="0" t="str">
        <f aca="false">I2325&amp;"_"&amp;G2325&amp;"_"&amp;F2325</f>
        <v>Springfroe_06_20181011_DL2018017_AlleroedGym_koersel1</v>
      </c>
      <c r="I2325" s="61" t="str">
        <f aca="false">MID(RIGHT(B2325,LEN(B2325)-3),1,FIND("_",RIGHT(B2325,LEN(B2325)-3))-1)</f>
        <v>Springfroe</v>
      </c>
      <c r="J2325" s="61" t="str">
        <f aca="false">TRIM(SUBSTITUTE(RIGHT(B2325,FIND(I2325,B2325)+1),"_",""))</f>
        <v>eDNA</v>
      </c>
      <c r="K2325" s="0" t="str">
        <f aca="false">IFERROR(VALUE(SUBSTITUTE(E2325,".",",")),E2325)</f>
        <v>No Ct</v>
      </c>
      <c r="L2325" s="61" t="str">
        <f aca="false">IF(J2325="PosK",SUMIFS(K:K,J:J,"PosK",H:H,H2325),"")</f>
        <v/>
      </c>
      <c r="M2325" s="61" t="str">
        <f aca="false">IF(J2325="PosK",SUMIFS(K:K,J:J,"NegK",H:H,H2325),"")</f>
        <v/>
      </c>
      <c r="N2325" s="61" t="str">
        <f aca="false">IF(J2325="PosK",SUMIFS(K:K,J:J,"eDNA",H:H,H2325),"")</f>
        <v/>
      </c>
      <c r="P2325" s="62"/>
      <c r="T2325" s="63"/>
      <c r="W2325" s="64"/>
    </row>
    <row r="2326" customFormat="false" ht="14.25" hidden="false" customHeight="false" outlineLevel="0" collapsed="false">
      <c r="A2326" s="0" t="s">
        <v>794</v>
      </c>
      <c r="B2326" s="52" t="s">
        <v>960</v>
      </c>
      <c r="C2326" s="52" t="s">
        <v>743</v>
      </c>
      <c r="D2326" s="53" t="n">
        <v>0.1</v>
      </c>
      <c r="E2326" s="53" t="n">
        <v>39.79</v>
      </c>
      <c r="F2326" s="0" t="s">
        <v>1295</v>
      </c>
      <c r="G2326" s="0" t="str">
        <f aca="false">LEFT(B2326,2)</f>
        <v>07</v>
      </c>
      <c r="H2326" s="0" t="str">
        <f aca="false">I2326&amp;"_"&amp;G2326&amp;"_"&amp;F2326</f>
        <v>Springfroe_07_20181011_DL2018017_AlleroedGym_koersel1</v>
      </c>
      <c r="I2326" s="61" t="str">
        <f aca="false">MID(RIGHT(B2326,LEN(B2326)-3),1,FIND("_",RIGHT(B2326,LEN(B2326)-3))-1)</f>
        <v>Springfroe</v>
      </c>
      <c r="J2326" s="61" t="str">
        <f aca="false">TRIM(SUBSTITUTE(RIGHT(B2326,FIND(I2326,B2326)+1),"_",""))</f>
        <v>PosK</v>
      </c>
      <c r="K2326" s="0" t="n">
        <f aca="false">IFERROR(VALUE(SUBSTITUTE(E2326,".",",")),E2326)</f>
        <v>39.79</v>
      </c>
      <c r="L2326" s="61" t="n">
        <f aca="false">IF(J2326="PosK",SUMIFS(K:K,J:J,"PosK",H:H,H2326),"")</f>
        <v>39.79</v>
      </c>
      <c r="M2326" s="61" t="n">
        <f aca="false">IF(J2326="PosK",SUMIFS(K:K,J:J,"NegK",H:H,H2326),"")</f>
        <v>0</v>
      </c>
      <c r="N2326" s="61" t="n">
        <f aca="false">IF(J2326="PosK",SUMIFS(K:K,J:J,"eDNA",H:H,H2326),"")</f>
        <v>0</v>
      </c>
      <c r="P2326" s="62" t="n">
        <f aca="false">IF(K2328="No Ct",0,K2328)</f>
        <v>0</v>
      </c>
      <c r="Q2326" s="62" t="n">
        <f aca="false">IF(K2329="No Ct",0,K2329)</f>
        <v>0</v>
      </c>
      <c r="R2326" s="0" t="str">
        <f aca="false">IF(AND(L2326&gt;0,M2326=0),"Valid","Invalid")</f>
        <v>Valid</v>
      </c>
      <c r="S2326" s="0" t="str">
        <f aca="false">IF(OR(P2326&gt;1,Q2326&gt;1),"Present","Absent")</f>
        <v>Absent</v>
      </c>
      <c r="T2326" s="63" t="str">
        <f aca="false">IF(OR(AND(P2326&gt;1,P2326&lt;41),AND(Q2326&gt;1,Q2326&lt;41)),"Ct&lt;41","Ct&gt;41")</f>
        <v>Ct&gt;41</v>
      </c>
      <c r="U2326" s="0" t="str">
        <f aca="false">I2326</f>
        <v>Springfroe</v>
      </c>
      <c r="V2326" s="0" t="str">
        <f aca="false">MID(F2326,10,9)</f>
        <v>DL2018017</v>
      </c>
      <c r="W2326" s="64" t="str">
        <f aca="false">V2326&amp;"_"&amp;U2326&amp;"_"&amp;R2326&amp;"_"&amp;S2326&amp;"_"&amp;T2326</f>
        <v>DL2018017_Springfroe_Valid_Absent_Ct&gt;41</v>
      </c>
    </row>
    <row r="2327" customFormat="false" ht="14.25" hidden="false" customHeight="false" outlineLevel="0" collapsed="false">
      <c r="A2327" s="0" t="s">
        <v>796</v>
      </c>
      <c r="B2327" s="52" t="s">
        <v>961</v>
      </c>
      <c r="C2327" s="52" t="s">
        <v>747</v>
      </c>
      <c r="D2327" s="53" t="n">
        <v>0.1</v>
      </c>
      <c r="E2327" s="53" t="s">
        <v>748</v>
      </c>
      <c r="F2327" s="0" t="s">
        <v>1295</v>
      </c>
      <c r="G2327" s="0" t="str">
        <f aca="false">LEFT(B2327,2)</f>
        <v>07</v>
      </c>
      <c r="H2327" s="0" t="str">
        <f aca="false">I2327&amp;"_"&amp;G2327&amp;"_"&amp;F2327</f>
        <v>Springfroe_07_20181011_DL2018017_AlleroedGym_koersel1</v>
      </c>
      <c r="I2327" s="61" t="str">
        <f aca="false">MID(RIGHT(B2327,LEN(B2327)-3),1,FIND("_",RIGHT(B2327,LEN(B2327)-3))-1)</f>
        <v>Springfroe</v>
      </c>
      <c r="J2327" s="61" t="str">
        <f aca="false">TRIM(SUBSTITUTE(RIGHT(B2327,FIND(I2327,B2327)+1),"_",""))</f>
        <v>NegK</v>
      </c>
      <c r="K2327" s="0" t="str">
        <f aca="false">IFERROR(VALUE(SUBSTITUTE(E2327,".",",")),E2327)</f>
        <v>No Ct</v>
      </c>
      <c r="L2327" s="61" t="str">
        <f aca="false">IF(J2327="PosK",SUMIFS(K:K,J:J,"PosK",H:H,H2327),"")</f>
        <v/>
      </c>
      <c r="M2327" s="61" t="str">
        <f aca="false">IF(J2327="PosK",SUMIFS(K:K,J:J,"NegK",H:H,H2327),"")</f>
        <v/>
      </c>
      <c r="N2327" s="61" t="str">
        <f aca="false">IF(J2327="PosK",SUMIFS(K:K,J:J,"eDNA",H:H,H2327),"")</f>
        <v/>
      </c>
    </row>
    <row r="2328" customFormat="false" ht="14.25" hidden="false" customHeight="false" outlineLevel="0" collapsed="false">
      <c r="A2328" s="0" t="s">
        <v>798</v>
      </c>
      <c r="B2328" s="52" t="s">
        <v>962</v>
      </c>
      <c r="C2328" s="52" t="s">
        <v>751</v>
      </c>
      <c r="D2328" s="53" t="n">
        <v>0.1</v>
      </c>
      <c r="E2328" s="53" t="s">
        <v>748</v>
      </c>
      <c r="F2328" s="0" t="s">
        <v>1295</v>
      </c>
      <c r="G2328" s="0" t="str">
        <f aca="false">LEFT(B2328,2)</f>
        <v>07</v>
      </c>
      <c r="H2328" s="0" t="str">
        <f aca="false">I2328&amp;"_"&amp;G2328&amp;"_"&amp;F2328</f>
        <v>Springfroe_07_20181011_DL2018017_AlleroedGym_koersel1</v>
      </c>
      <c r="I2328" s="61" t="str">
        <f aca="false">MID(RIGHT(B2328,LEN(B2328)-3),1,FIND("_",RIGHT(B2328,LEN(B2328)-3))-1)</f>
        <v>Springfroe</v>
      </c>
      <c r="J2328" s="61" t="str">
        <f aca="false">TRIM(SUBSTITUTE(RIGHT(B2328,FIND(I2328,B2328)+1),"_",""))</f>
        <v>eDNA</v>
      </c>
      <c r="K2328" s="0" t="str">
        <f aca="false">IFERROR(VALUE(SUBSTITUTE(E2328,".",",")),E2328)</f>
        <v>No Ct</v>
      </c>
      <c r="L2328" s="61" t="str">
        <f aca="false">IF(J2328="PosK",SUMIFS(K:K,J:J,"PosK",H:H,H2328),"")</f>
        <v/>
      </c>
      <c r="M2328" s="61" t="str">
        <f aca="false">IF(J2328="PosK",SUMIFS(K:K,J:J,"NegK",H:H,H2328),"")</f>
        <v/>
      </c>
      <c r="N2328" s="61" t="str">
        <f aca="false">IF(J2328="PosK",SUMIFS(K:K,J:J,"eDNA",H:H,H2328),"")</f>
        <v/>
      </c>
      <c r="Q2328" s="62"/>
    </row>
    <row r="2329" customFormat="false" ht="14.25" hidden="false" customHeight="false" outlineLevel="0" collapsed="false">
      <c r="A2329" s="0" t="s">
        <v>800</v>
      </c>
      <c r="B2329" s="52" t="s">
        <v>963</v>
      </c>
      <c r="C2329" s="52" t="s">
        <v>751</v>
      </c>
      <c r="D2329" s="53" t="n">
        <v>0.1</v>
      </c>
      <c r="E2329" s="53" t="s">
        <v>748</v>
      </c>
      <c r="F2329" s="0" t="s">
        <v>1295</v>
      </c>
      <c r="G2329" s="0" t="str">
        <f aca="false">LEFT(B2329,2)</f>
        <v>07</v>
      </c>
      <c r="H2329" s="0" t="str">
        <f aca="false">I2329&amp;"_"&amp;G2329&amp;"_"&amp;F2329</f>
        <v>Springfroe_07_20181011_DL2018017_AlleroedGym_koersel1</v>
      </c>
      <c r="I2329" s="61" t="str">
        <f aca="false">MID(RIGHT(B2329,LEN(B2329)-3),1,FIND("_",RIGHT(B2329,LEN(B2329)-3))-1)</f>
        <v>Springfroe</v>
      </c>
      <c r="J2329" s="61" t="str">
        <f aca="false">TRIM(SUBSTITUTE(RIGHT(B2329,FIND(I2329,B2329)+1),"_",""))</f>
        <v>eDNA</v>
      </c>
      <c r="K2329" s="0" t="str">
        <f aca="false">IFERROR(VALUE(SUBSTITUTE(E2329,".",",")),E2329)</f>
        <v>No Ct</v>
      </c>
      <c r="L2329" s="61" t="str">
        <f aca="false">IF(J2329="PosK",SUMIFS(K:K,J:J,"PosK",H:H,H2329),"")</f>
        <v/>
      </c>
      <c r="M2329" s="61" t="str">
        <f aca="false">IF(J2329="PosK",SUMIFS(K:K,J:J,"NegK",H:H,H2329),"")</f>
        <v/>
      </c>
      <c r="N2329" s="61" t="str">
        <f aca="false">IF(J2329="PosK",SUMIFS(K:K,J:J,"eDNA",H:H,H2329),"")</f>
        <v/>
      </c>
      <c r="P2329" s="62"/>
      <c r="T2329" s="63"/>
      <c r="W2329" s="64"/>
    </row>
    <row r="2330" customFormat="false" ht="14.25" hidden="false" customHeight="false" outlineLevel="0" collapsed="false">
      <c r="A2330" s="0" t="s">
        <v>802</v>
      </c>
      <c r="B2330" s="52" t="s">
        <v>964</v>
      </c>
      <c r="C2330" s="52" t="s">
        <v>743</v>
      </c>
      <c r="D2330" s="53" t="n">
        <v>0.1</v>
      </c>
      <c r="E2330" s="53" t="n">
        <v>35.02</v>
      </c>
      <c r="F2330" s="0" t="s">
        <v>1295</v>
      </c>
      <c r="G2330" s="0" t="str">
        <f aca="false">LEFT(B2330,2)</f>
        <v>08</v>
      </c>
      <c r="H2330" s="0" t="str">
        <f aca="false">I2330&amp;"_"&amp;G2330&amp;"_"&amp;F2330</f>
        <v>Klokkefroe_08_20181011_DL2018017_AlleroedGym_koersel1</v>
      </c>
      <c r="I2330" s="61" t="str">
        <f aca="false">MID(RIGHT(B2330,LEN(B2330)-3),1,FIND("_",RIGHT(B2330,LEN(B2330)-3))-1)</f>
        <v>Klokkefroe</v>
      </c>
      <c r="J2330" s="61" t="str">
        <f aca="false">TRIM(SUBSTITUTE(RIGHT(B2330,FIND(I2330,B2330)+1),"_",""))</f>
        <v>PosK</v>
      </c>
      <c r="K2330" s="0" t="n">
        <f aca="false">IFERROR(VALUE(SUBSTITUTE(E2330,".",",")),E2330)</f>
        <v>35.02</v>
      </c>
      <c r="L2330" s="61" t="n">
        <f aca="false">IF(J2330="PosK",SUMIFS(K:K,J:J,"PosK",H:H,H2330),"")</f>
        <v>35.02</v>
      </c>
      <c r="M2330" s="61" t="n">
        <f aca="false">IF(J2330="PosK",SUMIFS(K:K,J:J,"NegK",H:H,H2330),"")</f>
        <v>0</v>
      </c>
      <c r="N2330" s="61" t="n">
        <f aca="false">IF(J2330="PosK",SUMIFS(K:K,J:J,"eDNA",H:H,H2330),"")</f>
        <v>0</v>
      </c>
      <c r="P2330" s="62" t="n">
        <f aca="false">IF(K2332="No Ct",0,K2332)</f>
        <v>0</v>
      </c>
      <c r="Q2330" s="62" t="n">
        <f aca="false">IF(K2333="No Ct",0,K2333)</f>
        <v>0</v>
      </c>
      <c r="R2330" s="0" t="str">
        <f aca="false">IF(AND(L2330&gt;0,M2330=0),"Valid","Invalid")</f>
        <v>Valid</v>
      </c>
      <c r="S2330" s="0" t="str">
        <f aca="false">IF(OR(P2330&gt;1,Q2330&gt;1),"Present","Absent")</f>
        <v>Absent</v>
      </c>
      <c r="T2330" s="63" t="str">
        <f aca="false">IF(OR(AND(P2330&gt;1,P2330&lt;41),AND(Q2330&gt;1,Q2330&lt;41)),"Ct&lt;41","Ct&gt;41")</f>
        <v>Ct&gt;41</v>
      </c>
      <c r="U2330" s="0" t="str">
        <f aca="false">I2330</f>
        <v>Klokkefroe</v>
      </c>
      <c r="V2330" s="0" t="str">
        <f aca="false">MID(F2330,10,9)</f>
        <v>DL2018017</v>
      </c>
      <c r="W2330" s="64" t="str">
        <f aca="false">V2330&amp;"_"&amp;U2330&amp;"_"&amp;R2330&amp;"_"&amp;S2330&amp;"_"&amp;T2330</f>
        <v>DL2018017_Klokkefroe_Valid_Absent_Ct&gt;41</v>
      </c>
    </row>
    <row r="2331" customFormat="false" ht="14.25" hidden="false" customHeight="false" outlineLevel="0" collapsed="false">
      <c r="A2331" s="0" t="s">
        <v>804</v>
      </c>
      <c r="B2331" s="52" t="s">
        <v>965</v>
      </c>
      <c r="C2331" s="52" t="s">
        <v>747</v>
      </c>
      <c r="D2331" s="53" t="n">
        <v>0.1</v>
      </c>
      <c r="E2331" s="53" t="s">
        <v>748</v>
      </c>
      <c r="F2331" s="0" t="s">
        <v>1295</v>
      </c>
      <c r="G2331" s="0" t="str">
        <f aca="false">LEFT(B2331,2)</f>
        <v>08</v>
      </c>
      <c r="H2331" s="0" t="str">
        <f aca="false">I2331&amp;"_"&amp;G2331&amp;"_"&amp;F2331</f>
        <v>Klokkefroe_08_20181011_DL2018017_AlleroedGym_koersel1</v>
      </c>
      <c r="I2331" s="61" t="str">
        <f aca="false">MID(RIGHT(B2331,LEN(B2331)-3),1,FIND("_",RIGHT(B2331,LEN(B2331)-3))-1)</f>
        <v>Klokkefroe</v>
      </c>
      <c r="J2331" s="61" t="str">
        <f aca="false">TRIM(SUBSTITUTE(RIGHT(B2331,FIND(I2331,B2331)+1),"_",""))</f>
        <v>NegK</v>
      </c>
      <c r="K2331" s="0" t="str">
        <f aca="false">IFERROR(VALUE(SUBSTITUTE(E2331,".",",")),E2331)</f>
        <v>No Ct</v>
      </c>
      <c r="L2331" s="61" t="str">
        <f aca="false">IF(J2331="PosK",SUMIFS(K:K,J:J,"PosK",H:H,H2331),"")</f>
        <v/>
      </c>
      <c r="M2331" s="61" t="str">
        <f aca="false">IF(J2331="PosK",SUMIFS(K:K,J:J,"NegK",H:H,H2331),"")</f>
        <v/>
      </c>
      <c r="N2331" s="61" t="str">
        <f aca="false">IF(J2331="PosK",SUMIFS(K:K,J:J,"eDNA",H:H,H2331),"")</f>
        <v/>
      </c>
    </row>
    <row r="2332" customFormat="false" ht="14.25" hidden="false" customHeight="false" outlineLevel="0" collapsed="false">
      <c r="A2332" s="0" t="s">
        <v>806</v>
      </c>
      <c r="B2332" s="52" t="s">
        <v>966</v>
      </c>
      <c r="C2332" s="52" t="s">
        <v>751</v>
      </c>
      <c r="D2332" s="53" t="n">
        <v>0.1</v>
      </c>
      <c r="E2332" s="53" t="s">
        <v>748</v>
      </c>
      <c r="F2332" s="0" t="s">
        <v>1295</v>
      </c>
      <c r="G2332" s="0" t="str">
        <f aca="false">LEFT(B2332,2)</f>
        <v>08</v>
      </c>
      <c r="H2332" s="0" t="str">
        <f aca="false">I2332&amp;"_"&amp;G2332&amp;"_"&amp;F2332</f>
        <v>Klokkefroe_08_20181011_DL2018017_AlleroedGym_koersel1</v>
      </c>
      <c r="I2332" s="61" t="str">
        <f aca="false">MID(RIGHT(B2332,LEN(B2332)-3),1,FIND("_",RIGHT(B2332,LEN(B2332)-3))-1)</f>
        <v>Klokkefroe</v>
      </c>
      <c r="J2332" s="61" t="str">
        <f aca="false">TRIM(SUBSTITUTE(RIGHT(B2332,FIND(I2332,B2332)+1),"_",""))</f>
        <v>eDNA</v>
      </c>
      <c r="K2332" s="0" t="str">
        <f aca="false">IFERROR(VALUE(SUBSTITUTE(E2332,".",",")),E2332)</f>
        <v>No Ct</v>
      </c>
      <c r="L2332" s="61" t="str">
        <f aca="false">IF(J2332="PosK",SUMIFS(K:K,J:J,"PosK",H:H,H2332),"")</f>
        <v/>
      </c>
      <c r="M2332" s="61" t="str">
        <f aca="false">IF(J2332="PosK",SUMIFS(K:K,J:J,"NegK",H:H,H2332),"")</f>
        <v/>
      </c>
      <c r="N2332" s="61" t="str">
        <f aca="false">IF(J2332="PosK",SUMIFS(K:K,J:J,"eDNA",H:H,H2332),"")</f>
        <v/>
      </c>
      <c r="Q2332" s="62"/>
    </row>
    <row r="2333" customFormat="false" ht="14.25" hidden="false" customHeight="false" outlineLevel="0" collapsed="false">
      <c r="A2333" s="0" t="s">
        <v>808</v>
      </c>
      <c r="B2333" s="52" t="s">
        <v>967</v>
      </c>
      <c r="C2333" s="52" t="s">
        <v>751</v>
      </c>
      <c r="D2333" s="53" t="n">
        <v>0.1</v>
      </c>
      <c r="E2333" s="53" t="s">
        <v>748</v>
      </c>
      <c r="F2333" s="0" t="s">
        <v>1295</v>
      </c>
      <c r="G2333" s="0" t="str">
        <f aca="false">LEFT(B2333,2)</f>
        <v>08</v>
      </c>
      <c r="H2333" s="0" t="str">
        <f aca="false">I2333&amp;"_"&amp;G2333&amp;"_"&amp;F2333</f>
        <v>Klokkefroe_08_20181011_DL2018017_AlleroedGym_koersel1</v>
      </c>
      <c r="I2333" s="61" t="str">
        <f aca="false">MID(RIGHT(B2333,LEN(B2333)-3),1,FIND("_",RIGHT(B2333,LEN(B2333)-3))-1)</f>
        <v>Klokkefroe</v>
      </c>
      <c r="J2333" s="61" t="str">
        <f aca="false">TRIM(SUBSTITUTE(RIGHT(B2333,FIND(I2333,B2333)+1),"_",""))</f>
        <v>eDNA</v>
      </c>
      <c r="K2333" s="0" t="str">
        <f aca="false">IFERROR(VALUE(SUBSTITUTE(E2333,".",",")),E2333)</f>
        <v>No Ct</v>
      </c>
      <c r="L2333" s="61" t="str">
        <f aca="false">IF(J2333="PosK",SUMIFS(K:K,J:J,"PosK",H:H,H2333),"")</f>
        <v/>
      </c>
      <c r="M2333" s="61" t="str">
        <f aca="false">IF(J2333="PosK",SUMIFS(K:K,J:J,"NegK",H:H,H2333),"")</f>
        <v/>
      </c>
      <c r="N2333" s="61" t="str">
        <f aca="false">IF(J2333="PosK",SUMIFS(K:K,J:J,"eDNA",H:H,H2333),"")</f>
        <v/>
      </c>
      <c r="P2333" s="62"/>
      <c r="T2333" s="63"/>
      <c r="W2333" s="64"/>
    </row>
    <row r="2334" customFormat="false" ht="14.25" hidden="false" customHeight="false" outlineLevel="0" collapsed="false">
      <c r="A2334" s="0" t="s">
        <v>810</v>
      </c>
      <c r="B2334" s="52" t="s">
        <v>968</v>
      </c>
      <c r="C2334" s="52" t="s">
        <v>743</v>
      </c>
      <c r="D2334" s="53" t="n">
        <v>0.1</v>
      </c>
      <c r="E2334" s="53" t="s">
        <v>748</v>
      </c>
      <c r="F2334" s="0" t="s">
        <v>1295</v>
      </c>
      <c r="G2334" s="0" t="str">
        <f aca="false">LEFT(B2334,2)</f>
        <v>09</v>
      </c>
      <c r="H2334" s="0" t="str">
        <f aca="false">I2334&amp;"_"&amp;G2334&amp;"_"&amp;F2334</f>
        <v>Skrubtudse_09_20181011_DL2018017_AlleroedGym_koersel1</v>
      </c>
      <c r="I2334" s="61" t="str">
        <f aca="false">MID(RIGHT(B2334,LEN(B2334)-3),1,FIND("_",RIGHT(B2334,LEN(B2334)-3))-1)</f>
        <v>Skrubtudse</v>
      </c>
      <c r="J2334" s="61" t="str">
        <f aca="false">TRIM(SUBSTITUTE(RIGHT(B2334,FIND(I2334,B2334)+1),"_",""))</f>
        <v>PosK</v>
      </c>
      <c r="K2334" s="0" t="str">
        <f aca="false">IFERROR(VALUE(SUBSTITUTE(E2334,".",",")),E2334)</f>
        <v>No Ct</v>
      </c>
      <c r="L2334" s="61" t="n">
        <f aca="false">IF(J2334="PosK",SUMIFS(K:K,J:J,"PosK",H:H,H2334),"")</f>
        <v>0</v>
      </c>
      <c r="M2334" s="61" t="n">
        <f aca="false">IF(J2334="PosK",SUMIFS(K:K,J:J,"NegK",H:H,H2334),"")</f>
        <v>0</v>
      </c>
      <c r="N2334" s="61" t="n">
        <f aca="false">IF(J2334="PosK",SUMIFS(K:K,J:J,"eDNA",H:H,H2334),"")</f>
        <v>38.8</v>
      </c>
      <c r="P2334" s="62" t="n">
        <f aca="false">IF(K2336="No Ct",0,K2336)</f>
        <v>0</v>
      </c>
      <c r="Q2334" s="62" t="n">
        <f aca="false">IF(K2337="No Ct",0,K2337)</f>
        <v>38.8</v>
      </c>
      <c r="R2334" s="0" t="str">
        <f aca="false">IF(AND(L2334&gt;0,M2334=0),"Valid","Invalid")</f>
        <v>Invalid</v>
      </c>
      <c r="S2334" s="0" t="str">
        <f aca="false">IF(OR(P2334&gt;1,Q2334&gt;1),"Present","Absent")</f>
        <v>Present</v>
      </c>
      <c r="T2334" s="63" t="str">
        <f aca="false">IF(OR(AND(P2334&gt;1,P2334&lt;41),AND(Q2334&gt;1,Q2334&lt;41)),"Ct&lt;41","Ct&gt;41")</f>
        <v>Ct&lt;41</v>
      </c>
      <c r="U2334" s="0" t="str">
        <f aca="false">I2334</f>
        <v>Skrubtudse</v>
      </c>
      <c r="V2334" s="0" t="str">
        <f aca="false">MID(F2334,10,9)</f>
        <v>DL2018017</v>
      </c>
      <c r="W2334" s="64" t="str">
        <f aca="false">V2334&amp;"_"&amp;U2334&amp;"_"&amp;R2334&amp;"_"&amp;S2334&amp;"_"&amp;T2334</f>
        <v>DL2018017_Skrubtudse_Invalid_Present_Ct&lt;41</v>
      </c>
    </row>
    <row r="2335" customFormat="false" ht="14.25" hidden="false" customHeight="false" outlineLevel="0" collapsed="false">
      <c r="A2335" s="0" t="s">
        <v>812</v>
      </c>
      <c r="B2335" s="52" t="s">
        <v>969</v>
      </c>
      <c r="C2335" s="52" t="s">
        <v>747</v>
      </c>
      <c r="D2335" s="53" t="n">
        <v>0.1</v>
      </c>
      <c r="E2335" s="53" t="s">
        <v>748</v>
      </c>
      <c r="F2335" s="0" t="s">
        <v>1295</v>
      </c>
      <c r="G2335" s="0" t="str">
        <f aca="false">LEFT(B2335,2)</f>
        <v>09</v>
      </c>
      <c r="H2335" s="0" t="str">
        <f aca="false">I2335&amp;"_"&amp;G2335&amp;"_"&amp;F2335</f>
        <v>Skrubtudse_09_20181011_DL2018017_AlleroedGym_koersel1</v>
      </c>
      <c r="I2335" s="61" t="str">
        <f aca="false">MID(RIGHT(B2335,LEN(B2335)-3),1,FIND("_",RIGHT(B2335,LEN(B2335)-3))-1)</f>
        <v>Skrubtudse</v>
      </c>
      <c r="J2335" s="61" t="str">
        <f aca="false">TRIM(SUBSTITUTE(RIGHT(B2335,FIND(I2335,B2335)+1),"_",""))</f>
        <v>NegK</v>
      </c>
      <c r="K2335" s="0" t="str">
        <f aca="false">IFERROR(VALUE(SUBSTITUTE(E2335,".",",")),E2335)</f>
        <v>No Ct</v>
      </c>
      <c r="L2335" s="61" t="str">
        <f aca="false">IF(J2335="PosK",SUMIFS(K:K,J:J,"PosK",H:H,H2335),"")</f>
        <v/>
      </c>
      <c r="M2335" s="61" t="str">
        <f aca="false">IF(J2335="PosK",SUMIFS(K:K,J:J,"NegK",H:H,H2335),"")</f>
        <v/>
      </c>
      <c r="N2335" s="61" t="str">
        <f aca="false">IF(J2335="PosK",SUMIFS(K:K,J:J,"eDNA",H:H,H2335),"")</f>
        <v/>
      </c>
    </row>
    <row r="2336" customFormat="false" ht="14.25" hidden="false" customHeight="false" outlineLevel="0" collapsed="false">
      <c r="A2336" s="0" t="s">
        <v>814</v>
      </c>
      <c r="B2336" s="52" t="s">
        <v>970</v>
      </c>
      <c r="C2336" s="52" t="s">
        <v>751</v>
      </c>
      <c r="D2336" s="53" t="n">
        <v>0.1</v>
      </c>
      <c r="E2336" s="53" t="s">
        <v>748</v>
      </c>
      <c r="F2336" s="0" t="s">
        <v>1295</v>
      </c>
      <c r="G2336" s="0" t="str">
        <f aca="false">LEFT(B2336,2)</f>
        <v>09</v>
      </c>
      <c r="H2336" s="0" t="str">
        <f aca="false">I2336&amp;"_"&amp;G2336&amp;"_"&amp;F2336</f>
        <v>Skrubtudse_09_20181011_DL2018017_AlleroedGym_koersel1</v>
      </c>
      <c r="I2336" s="61" t="str">
        <f aca="false">MID(RIGHT(B2336,LEN(B2336)-3),1,FIND("_",RIGHT(B2336,LEN(B2336)-3))-1)</f>
        <v>Skrubtudse</v>
      </c>
      <c r="J2336" s="61" t="str">
        <f aca="false">TRIM(SUBSTITUTE(RIGHT(B2336,FIND(I2336,B2336)+1),"_",""))</f>
        <v>eDNA</v>
      </c>
      <c r="K2336" s="0" t="str">
        <f aca="false">IFERROR(VALUE(SUBSTITUTE(E2336,".",",")),E2336)</f>
        <v>No Ct</v>
      </c>
      <c r="L2336" s="61" t="str">
        <f aca="false">IF(J2336="PosK",SUMIFS(K:K,J:J,"PosK",H:H,H2336),"")</f>
        <v/>
      </c>
      <c r="M2336" s="61" t="str">
        <f aca="false">IF(J2336="PosK",SUMIFS(K:K,J:J,"NegK",H:H,H2336),"")</f>
        <v/>
      </c>
      <c r="N2336" s="61" t="str">
        <f aca="false">IF(J2336="PosK",SUMIFS(K:K,J:J,"eDNA",H:H,H2336),"")</f>
        <v/>
      </c>
      <c r="Q2336" s="62"/>
    </row>
    <row r="2337" customFormat="false" ht="14.25" hidden="false" customHeight="false" outlineLevel="0" collapsed="false">
      <c r="A2337" s="0" t="s">
        <v>816</v>
      </c>
      <c r="B2337" s="52" t="s">
        <v>971</v>
      </c>
      <c r="C2337" s="52" t="s">
        <v>751</v>
      </c>
      <c r="D2337" s="53" t="n">
        <v>0.1</v>
      </c>
      <c r="E2337" s="53" t="n">
        <v>38.8</v>
      </c>
      <c r="F2337" s="0" t="s">
        <v>1295</v>
      </c>
      <c r="G2337" s="0" t="str">
        <f aca="false">LEFT(B2337,2)</f>
        <v>09</v>
      </c>
      <c r="H2337" s="0" t="str">
        <f aca="false">I2337&amp;"_"&amp;G2337&amp;"_"&amp;F2337</f>
        <v>Skrubtudse_09_20181011_DL2018017_AlleroedGym_koersel1</v>
      </c>
      <c r="I2337" s="61" t="str">
        <f aca="false">MID(RIGHT(B2337,LEN(B2337)-3),1,FIND("_",RIGHT(B2337,LEN(B2337)-3))-1)</f>
        <v>Skrubtudse</v>
      </c>
      <c r="J2337" s="61" t="str">
        <f aca="false">TRIM(SUBSTITUTE(RIGHT(B2337,FIND(I2337,B2337)+1),"_",""))</f>
        <v>eDNA</v>
      </c>
      <c r="K2337" s="0" t="n">
        <f aca="false">IFERROR(VALUE(SUBSTITUTE(E2337,".",",")),E2337)</f>
        <v>38.8</v>
      </c>
      <c r="L2337" s="61" t="str">
        <f aca="false">IF(J2337="PosK",SUMIFS(K:K,J:J,"PosK",H:H,H2337),"")</f>
        <v/>
      </c>
      <c r="M2337" s="61" t="str">
        <f aca="false">IF(J2337="PosK",SUMIFS(K:K,J:J,"NegK",H:H,H2337),"")</f>
        <v/>
      </c>
      <c r="N2337" s="61" t="str">
        <f aca="false">IF(J2337="PosK",SUMIFS(K:K,J:J,"eDNA",H:H,H2337),"")</f>
        <v/>
      </c>
      <c r="P2337" s="62"/>
      <c r="T2337" s="63"/>
      <c r="W2337" s="64"/>
    </row>
    <row r="2338" customFormat="false" ht="14.25" hidden="false" customHeight="false" outlineLevel="0" collapsed="false">
      <c r="A2338" s="0" t="s">
        <v>818</v>
      </c>
      <c r="B2338" s="52" t="s">
        <v>972</v>
      </c>
      <c r="C2338" s="52" t="s">
        <v>743</v>
      </c>
      <c r="D2338" s="53" t="n">
        <v>0.1</v>
      </c>
      <c r="E2338" s="53" t="s">
        <v>748</v>
      </c>
      <c r="F2338" s="0" t="s">
        <v>1295</v>
      </c>
      <c r="G2338" s="0" t="str">
        <f aca="false">LEFT(B2338,2)</f>
        <v>10</v>
      </c>
      <c r="H2338" s="0" t="str">
        <f aca="false">I2338&amp;"_"&amp;G2338&amp;"_"&amp;F2338</f>
        <v>Skrubtudse_10_20181011_DL2018017_AlleroedGym_koersel1</v>
      </c>
      <c r="I2338" s="61" t="str">
        <f aca="false">MID(RIGHT(B2338,LEN(B2338)-3),1,FIND("_",RIGHT(B2338,LEN(B2338)-3))-1)</f>
        <v>Skrubtudse</v>
      </c>
      <c r="J2338" s="61" t="str">
        <f aca="false">TRIM(SUBSTITUTE(RIGHT(B2338,FIND(I2338,B2338)+1),"_",""))</f>
        <v>PosK</v>
      </c>
      <c r="K2338" s="0" t="str">
        <f aca="false">IFERROR(VALUE(SUBSTITUTE(E2338,".",",")),E2338)</f>
        <v>No Ct</v>
      </c>
      <c r="L2338" s="61" t="n">
        <f aca="false">IF(J2338="PosK",SUMIFS(K:K,J:J,"PosK",H:H,H2338),"")</f>
        <v>0</v>
      </c>
      <c r="M2338" s="61" t="n">
        <f aca="false">IF(J2338="PosK",SUMIFS(K:K,J:J,"NegK",H:H,H2338),"")</f>
        <v>0</v>
      </c>
      <c r="N2338" s="61" t="n">
        <f aca="false">IF(J2338="PosK",SUMIFS(K:K,J:J,"eDNA",H:H,H2338),"")</f>
        <v>69.37</v>
      </c>
      <c r="P2338" s="62" t="n">
        <f aca="false">IF(K2340="No Ct",0,K2340)</f>
        <v>35.94</v>
      </c>
      <c r="Q2338" s="62" t="n">
        <f aca="false">IF(K2341="No Ct",0,K2341)</f>
        <v>33.43</v>
      </c>
      <c r="R2338" s="0" t="str">
        <f aca="false">IF(AND(L2338&gt;0,M2338=0),"Valid","Invalid")</f>
        <v>Invalid</v>
      </c>
      <c r="S2338" s="0" t="str">
        <f aca="false">IF(OR(P2338&gt;1,Q2338&gt;1),"Present","Absent")</f>
        <v>Present</v>
      </c>
      <c r="T2338" s="63" t="str">
        <f aca="false">IF(OR(AND(P2338&gt;1,P2338&lt;41),AND(Q2338&gt;1,Q2338&lt;41)),"Ct&lt;41","Ct&gt;41")</f>
        <v>Ct&lt;41</v>
      </c>
      <c r="U2338" s="0" t="str">
        <f aca="false">I2338</f>
        <v>Skrubtudse</v>
      </c>
      <c r="V2338" s="0" t="str">
        <f aca="false">MID(F2338,10,9)</f>
        <v>DL2018017</v>
      </c>
      <c r="W2338" s="64" t="str">
        <f aca="false">V2338&amp;"_"&amp;U2338&amp;"_"&amp;R2338&amp;"_"&amp;S2338&amp;"_"&amp;T2338</f>
        <v>DL2018017_Skrubtudse_Invalid_Present_Ct&lt;41</v>
      </c>
    </row>
    <row r="2339" customFormat="false" ht="14.25" hidden="false" customHeight="false" outlineLevel="0" collapsed="false">
      <c r="A2339" s="0" t="s">
        <v>820</v>
      </c>
      <c r="B2339" s="52" t="s">
        <v>973</v>
      </c>
      <c r="C2339" s="52" t="s">
        <v>747</v>
      </c>
      <c r="D2339" s="53" t="n">
        <v>0.1</v>
      </c>
      <c r="E2339" s="53" t="s">
        <v>748</v>
      </c>
      <c r="F2339" s="0" t="s">
        <v>1295</v>
      </c>
      <c r="G2339" s="0" t="str">
        <f aca="false">LEFT(B2339,2)</f>
        <v>10</v>
      </c>
      <c r="H2339" s="0" t="str">
        <f aca="false">I2339&amp;"_"&amp;G2339&amp;"_"&amp;F2339</f>
        <v>Skrubtudse_10_20181011_DL2018017_AlleroedGym_koersel1</v>
      </c>
      <c r="I2339" s="61" t="str">
        <f aca="false">MID(RIGHT(B2339,LEN(B2339)-3),1,FIND("_",RIGHT(B2339,LEN(B2339)-3))-1)</f>
        <v>Skrubtudse</v>
      </c>
      <c r="J2339" s="61" t="str">
        <f aca="false">TRIM(SUBSTITUTE(RIGHT(B2339,FIND(I2339,B2339)+1),"_",""))</f>
        <v>NegK</v>
      </c>
      <c r="K2339" s="0" t="str">
        <f aca="false">IFERROR(VALUE(SUBSTITUTE(E2339,".",",")),E2339)</f>
        <v>No Ct</v>
      </c>
      <c r="L2339" s="61" t="str">
        <f aca="false">IF(J2339="PosK",SUMIFS(K:K,J:J,"PosK",H:H,H2339),"")</f>
        <v/>
      </c>
      <c r="M2339" s="61" t="str">
        <f aca="false">IF(J2339="PosK",SUMIFS(K:K,J:J,"NegK",H:H,H2339),"")</f>
        <v/>
      </c>
      <c r="N2339" s="61" t="str">
        <f aca="false">IF(J2339="PosK",SUMIFS(K:K,J:J,"eDNA",H:H,H2339),"")</f>
        <v/>
      </c>
    </row>
    <row r="2340" customFormat="false" ht="14.25" hidden="false" customHeight="false" outlineLevel="0" collapsed="false">
      <c r="A2340" s="0" t="s">
        <v>822</v>
      </c>
      <c r="B2340" s="52" t="s">
        <v>974</v>
      </c>
      <c r="C2340" s="52" t="s">
        <v>751</v>
      </c>
      <c r="D2340" s="53" t="n">
        <v>0.1</v>
      </c>
      <c r="E2340" s="53" t="n">
        <v>35.94</v>
      </c>
      <c r="F2340" s="0" t="s">
        <v>1295</v>
      </c>
      <c r="G2340" s="0" t="str">
        <f aca="false">LEFT(B2340,2)</f>
        <v>10</v>
      </c>
      <c r="H2340" s="0" t="str">
        <f aca="false">I2340&amp;"_"&amp;G2340&amp;"_"&amp;F2340</f>
        <v>Skrubtudse_10_20181011_DL2018017_AlleroedGym_koersel1</v>
      </c>
      <c r="I2340" s="61" t="str">
        <f aca="false">MID(RIGHT(B2340,LEN(B2340)-3),1,FIND("_",RIGHT(B2340,LEN(B2340)-3))-1)</f>
        <v>Skrubtudse</v>
      </c>
      <c r="J2340" s="61" t="str">
        <f aca="false">TRIM(SUBSTITUTE(RIGHT(B2340,FIND(I2340,B2340)+1),"_",""))</f>
        <v>eDNA</v>
      </c>
      <c r="K2340" s="0" t="n">
        <f aca="false">IFERROR(VALUE(SUBSTITUTE(E2340,".",",")),E2340)</f>
        <v>35.94</v>
      </c>
      <c r="L2340" s="61" t="str">
        <f aca="false">IF(J2340="PosK",SUMIFS(K:K,J:J,"PosK",H:H,H2340),"")</f>
        <v/>
      </c>
      <c r="M2340" s="61" t="str">
        <f aca="false">IF(J2340="PosK",SUMIFS(K:K,J:J,"NegK",H:H,H2340),"")</f>
        <v/>
      </c>
      <c r="N2340" s="61" t="str">
        <f aca="false">IF(J2340="PosK",SUMIFS(K:K,J:J,"eDNA",H:H,H2340),"")</f>
        <v/>
      </c>
      <c r="Q2340" s="62"/>
    </row>
    <row r="2341" customFormat="false" ht="14.25" hidden="false" customHeight="false" outlineLevel="0" collapsed="false">
      <c r="A2341" s="0" t="s">
        <v>824</v>
      </c>
      <c r="B2341" s="52" t="s">
        <v>975</v>
      </c>
      <c r="C2341" s="52" t="s">
        <v>751</v>
      </c>
      <c r="D2341" s="53" t="n">
        <v>0.1</v>
      </c>
      <c r="E2341" s="53" t="n">
        <v>33.43</v>
      </c>
      <c r="F2341" s="0" t="s">
        <v>1295</v>
      </c>
      <c r="G2341" s="0" t="str">
        <f aca="false">LEFT(B2341,2)</f>
        <v>10</v>
      </c>
      <c r="H2341" s="0" t="str">
        <f aca="false">I2341&amp;"_"&amp;G2341&amp;"_"&amp;F2341</f>
        <v>Skrubtudse_10_20181011_DL2018017_AlleroedGym_koersel1</v>
      </c>
      <c r="I2341" s="61" t="str">
        <f aca="false">MID(RIGHT(B2341,LEN(B2341)-3),1,FIND("_",RIGHT(B2341,LEN(B2341)-3))-1)</f>
        <v>Skrubtudse</v>
      </c>
      <c r="J2341" s="61" t="str">
        <f aca="false">TRIM(SUBSTITUTE(RIGHT(B2341,FIND(I2341,B2341)+1),"_",""))</f>
        <v>eDNA</v>
      </c>
      <c r="K2341" s="0" t="n">
        <f aca="false">IFERROR(VALUE(SUBSTITUTE(E2341,".",",")),E2341)</f>
        <v>33.43</v>
      </c>
      <c r="L2341" s="61" t="str">
        <f aca="false">IF(J2341="PosK",SUMIFS(K:K,J:J,"PosK",H:H,H2341),"")</f>
        <v/>
      </c>
      <c r="M2341" s="61" t="str">
        <f aca="false">IF(J2341="PosK",SUMIFS(K:K,J:J,"NegK",H:H,H2341),"")</f>
        <v/>
      </c>
      <c r="N2341" s="61" t="str">
        <f aca="false">IF(J2341="PosK",SUMIFS(K:K,J:J,"eDNA",H:H,H2341),"")</f>
        <v/>
      </c>
      <c r="P2341" s="62"/>
      <c r="T2341" s="63"/>
      <c r="W2341" s="64"/>
    </row>
    <row r="2342" customFormat="false" ht="14.25" hidden="false" customHeight="false" outlineLevel="0" collapsed="false">
      <c r="A2342" s="0" t="s">
        <v>826</v>
      </c>
      <c r="B2342" s="52" t="s">
        <v>976</v>
      </c>
      <c r="C2342" s="52" t="s">
        <v>743</v>
      </c>
      <c r="D2342" s="53" t="n">
        <v>0.1</v>
      </c>
      <c r="E2342" s="53" t="s">
        <v>748</v>
      </c>
      <c r="F2342" s="0" t="s">
        <v>1295</v>
      </c>
      <c r="G2342" s="0" t="str">
        <f aca="false">LEFT(B2342,2)</f>
        <v>11</v>
      </c>
      <c r="H2342" s="0" t="str">
        <f aca="false">I2342&amp;"_"&amp;G2342&amp;"_"&amp;F2342</f>
        <v>Bjergsalamander_11_20181011_DL2018017_AlleroedGym_koersel1</v>
      </c>
      <c r="I2342" s="61" t="str">
        <f aca="false">MID(RIGHT(B2342,LEN(B2342)-3),1,FIND("_",RIGHT(B2342,LEN(B2342)-3))-1)</f>
        <v>Bjergsalamander</v>
      </c>
      <c r="J2342" s="61" t="str">
        <f aca="false">TRIM(SUBSTITUTE(RIGHT(B2342,FIND(I2342,B2342)+1),"_",""))</f>
        <v>PosK</v>
      </c>
      <c r="K2342" s="0" t="str">
        <f aca="false">IFERROR(VALUE(SUBSTITUTE(E2342,".",",")),E2342)</f>
        <v>No Ct</v>
      </c>
      <c r="L2342" s="61" t="n">
        <f aca="false">IF(J2342="PosK",SUMIFS(K:K,J:J,"PosK",H:H,H2342),"")</f>
        <v>0</v>
      </c>
      <c r="M2342" s="61" t="n">
        <f aca="false">IF(J2342="PosK",SUMIFS(K:K,J:J,"NegK",H:H,H2342),"")</f>
        <v>0</v>
      </c>
      <c r="N2342" s="61" t="n">
        <f aca="false">IF(J2342="PosK",SUMIFS(K:K,J:J,"eDNA",H:H,H2342),"")</f>
        <v>0</v>
      </c>
      <c r="P2342" s="62" t="n">
        <f aca="false">IF(K2344="No Ct",0,K2344)</f>
        <v>0</v>
      </c>
      <c r="Q2342" s="62" t="n">
        <f aca="false">IF(K2345="No Ct",0,K2345)</f>
        <v>0</v>
      </c>
      <c r="R2342" s="0" t="str">
        <f aca="false">IF(AND(L2342&gt;0,M2342=0),"Valid","Invalid")</f>
        <v>Invalid</v>
      </c>
      <c r="S2342" s="0" t="str">
        <f aca="false">IF(OR(P2342&gt;1,Q2342&gt;1),"Present","Absent")</f>
        <v>Absent</v>
      </c>
      <c r="T2342" s="63" t="str">
        <f aca="false">IF(OR(AND(P2342&gt;1,P2342&lt;41),AND(Q2342&gt;1,Q2342&lt;41)),"Ct&lt;41","Ct&gt;41")</f>
        <v>Ct&gt;41</v>
      </c>
      <c r="U2342" s="0" t="str">
        <f aca="false">I2342</f>
        <v>Bjergsalamander</v>
      </c>
      <c r="V2342" s="0" t="str">
        <f aca="false">MID(F2342,10,9)</f>
        <v>DL2018017</v>
      </c>
      <c r="W2342" s="64" t="str">
        <f aca="false">V2342&amp;"_"&amp;U2342&amp;"_"&amp;R2342&amp;"_"&amp;S2342&amp;"_"&amp;T2342</f>
        <v>DL2018017_Bjergsalamander_Invalid_Absent_Ct&gt;41</v>
      </c>
    </row>
    <row r="2343" customFormat="false" ht="14.25" hidden="false" customHeight="false" outlineLevel="0" collapsed="false">
      <c r="A2343" s="0" t="s">
        <v>828</v>
      </c>
      <c r="B2343" s="52" t="s">
        <v>977</v>
      </c>
      <c r="C2343" s="52" t="s">
        <v>747</v>
      </c>
      <c r="D2343" s="53" t="n">
        <v>0.1</v>
      </c>
      <c r="E2343" s="53" t="s">
        <v>748</v>
      </c>
      <c r="F2343" s="0" t="s">
        <v>1295</v>
      </c>
      <c r="G2343" s="0" t="str">
        <f aca="false">LEFT(B2343,2)</f>
        <v>11</v>
      </c>
      <c r="H2343" s="0" t="str">
        <f aca="false">I2343&amp;"_"&amp;G2343&amp;"_"&amp;F2343</f>
        <v>Bjergsalamander_11_20181011_DL2018017_AlleroedGym_koersel1</v>
      </c>
      <c r="I2343" s="61" t="str">
        <f aca="false">MID(RIGHT(B2343,LEN(B2343)-3),1,FIND("_",RIGHT(B2343,LEN(B2343)-3))-1)</f>
        <v>Bjergsalamander</v>
      </c>
      <c r="J2343" s="61" t="str">
        <f aca="false">TRIM(SUBSTITUTE(RIGHT(B2343,FIND(I2343,B2343)+1),"_",""))</f>
        <v>NegK</v>
      </c>
      <c r="K2343" s="0" t="str">
        <f aca="false">IFERROR(VALUE(SUBSTITUTE(E2343,".",",")),E2343)</f>
        <v>No Ct</v>
      </c>
      <c r="L2343" s="61" t="str">
        <f aca="false">IF(J2343="PosK",SUMIFS(K:K,J:J,"PosK",H:H,H2343),"")</f>
        <v/>
      </c>
      <c r="M2343" s="61" t="str">
        <f aca="false">IF(J2343="PosK",SUMIFS(K:K,J:J,"NegK",H:H,H2343),"")</f>
        <v/>
      </c>
      <c r="N2343" s="61" t="str">
        <f aca="false">IF(J2343="PosK",SUMIFS(K:K,J:J,"eDNA",H:H,H2343),"")</f>
        <v/>
      </c>
    </row>
    <row r="2344" customFormat="false" ht="14.25" hidden="false" customHeight="false" outlineLevel="0" collapsed="false">
      <c r="A2344" s="0" t="s">
        <v>830</v>
      </c>
      <c r="B2344" s="52" t="s">
        <v>978</v>
      </c>
      <c r="C2344" s="52" t="s">
        <v>751</v>
      </c>
      <c r="D2344" s="53" t="n">
        <v>0.1</v>
      </c>
      <c r="E2344" s="53" t="s">
        <v>748</v>
      </c>
      <c r="F2344" s="0" t="s">
        <v>1295</v>
      </c>
      <c r="G2344" s="0" t="str">
        <f aca="false">LEFT(B2344,2)</f>
        <v>11</v>
      </c>
      <c r="H2344" s="0" t="str">
        <f aca="false">I2344&amp;"_"&amp;G2344&amp;"_"&amp;F2344</f>
        <v>Bjergsalamander_11_20181011_DL2018017_AlleroedGym_koersel1</v>
      </c>
      <c r="I2344" s="61" t="str">
        <f aca="false">MID(RIGHT(B2344,LEN(B2344)-3),1,FIND("_",RIGHT(B2344,LEN(B2344)-3))-1)</f>
        <v>Bjergsalamander</v>
      </c>
      <c r="J2344" s="61" t="str">
        <f aca="false">TRIM(SUBSTITUTE(RIGHT(B2344,FIND(I2344,B2344)+1),"_",""))</f>
        <v>eDNA</v>
      </c>
      <c r="K2344" s="0" t="str">
        <f aca="false">IFERROR(VALUE(SUBSTITUTE(E2344,".",",")),E2344)</f>
        <v>No Ct</v>
      </c>
      <c r="L2344" s="61" t="str">
        <f aca="false">IF(J2344="PosK",SUMIFS(K:K,J:J,"PosK",H:H,H2344),"")</f>
        <v/>
      </c>
      <c r="M2344" s="61" t="str">
        <f aca="false">IF(J2344="PosK",SUMIFS(K:K,J:J,"NegK",H:H,H2344),"")</f>
        <v/>
      </c>
      <c r="N2344" s="61" t="str">
        <f aca="false">IF(J2344="PosK",SUMIFS(K:K,J:J,"eDNA",H:H,H2344),"")</f>
        <v/>
      </c>
      <c r="Q2344" s="62"/>
    </row>
    <row r="2345" customFormat="false" ht="14.25" hidden="false" customHeight="false" outlineLevel="0" collapsed="false">
      <c r="A2345" s="0" t="s">
        <v>832</v>
      </c>
      <c r="B2345" s="52" t="s">
        <v>979</v>
      </c>
      <c r="C2345" s="52" t="s">
        <v>751</v>
      </c>
      <c r="D2345" s="53" t="n">
        <v>0.1</v>
      </c>
      <c r="E2345" s="53" t="s">
        <v>748</v>
      </c>
      <c r="F2345" s="0" t="s">
        <v>1295</v>
      </c>
      <c r="G2345" s="0" t="str">
        <f aca="false">LEFT(B2345,2)</f>
        <v>11</v>
      </c>
      <c r="H2345" s="0" t="str">
        <f aca="false">I2345&amp;"_"&amp;G2345&amp;"_"&amp;F2345</f>
        <v>Bjergsalamander_11_20181011_DL2018017_AlleroedGym_koersel1</v>
      </c>
      <c r="I2345" s="61" t="str">
        <f aca="false">MID(RIGHT(B2345,LEN(B2345)-3),1,FIND("_",RIGHT(B2345,LEN(B2345)-3))-1)</f>
        <v>Bjergsalamander</v>
      </c>
      <c r="J2345" s="61" t="str">
        <f aca="false">TRIM(SUBSTITUTE(RIGHT(B2345,FIND(I2345,B2345)+1),"_",""))</f>
        <v>eDNA</v>
      </c>
      <c r="K2345" s="0" t="str">
        <f aca="false">IFERROR(VALUE(SUBSTITUTE(E2345,".",",")),E2345)</f>
        <v>No Ct</v>
      </c>
      <c r="L2345" s="61" t="str">
        <f aca="false">IF(J2345="PosK",SUMIFS(K:K,J:J,"PosK",H:H,H2345),"")</f>
        <v/>
      </c>
      <c r="M2345" s="61" t="str">
        <f aca="false">IF(J2345="PosK",SUMIFS(K:K,J:J,"NegK",H:H,H2345),"")</f>
        <v/>
      </c>
      <c r="N2345" s="61" t="str">
        <f aca="false">IF(J2345="PosK",SUMIFS(K:K,J:J,"eDNA",H:H,H2345),"")</f>
        <v/>
      </c>
      <c r="P2345" s="62"/>
      <c r="T2345" s="63"/>
      <c r="W2345" s="64"/>
    </row>
    <row r="2346" customFormat="false" ht="14.25" hidden="false" customHeight="false" outlineLevel="0" collapsed="false">
      <c r="A2346" s="0" t="s">
        <v>834</v>
      </c>
      <c r="B2346" s="52" t="s">
        <v>980</v>
      </c>
      <c r="C2346" s="52" t="s">
        <v>743</v>
      </c>
      <c r="D2346" s="53" t="n">
        <v>0.1</v>
      </c>
      <c r="E2346" s="53" t="s">
        <v>748</v>
      </c>
      <c r="F2346" s="0" t="s">
        <v>1295</v>
      </c>
      <c r="G2346" s="0" t="str">
        <f aca="false">LEFT(B2346,2)</f>
        <v>12</v>
      </c>
      <c r="H2346" s="0" t="str">
        <f aca="false">I2346&amp;"_"&amp;G2346&amp;"_"&amp;F2346</f>
        <v>Latterfroe_12_20181011_DL2018017_AlleroedGym_koersel1</v>
      </c>
      <c r="I2346" s="61" t="str">
        <f aca="false">MID(RIGHT(B2346,LEN(B2346)-3),1,FIND("_",RIGHT(B2346,LEN(B2346)-3))-1)</f>
        <v>Latterfroe</v>
      </c>
      <c r="J2346" s="61" t="str">
        <f aca="false">TRIM(SUBSTITUTE(RIGHT(B2346,FIND(I2346,B2346)+1),"_",""))</f>
        <v>PosK</v>
      </c>
      <c r="K2346" s="0" t="str">
        <f aca="false">IFERROR(VALUE(SUBSTITUTE(E2346,".",",")),E2346)</f>
        <v>No Ct</v>
      </c>
      <c r="L2346" s="61" t="n">
        <f aca="false">IF(J2346="PosK",SUMIFS(K:K,J:J,"PosK",H:H,H2346),"")</f>
        <v>0</v>
      </c>
      <c r="M2346" s="61" t="n">
        <f aca="false">IF(J2346="PosK",SUMIFS(K:K,J:J,"NegK",H:H,H2346),"")</f>
        <v>0</v>
      </c>
      <c r="N2346" s="61" t="n">
        <f aca="false">IF(J2346="PosK",SUMIFS(K:K,J:J,"eDNA",H:H,H2346),"")</f>
        <v>0</v>
      </c>
      <c r="P2346" s="62" t="n">
        <f aca="false">IF(K2348="No Ct",0,K2348)</f>
        <v>0</v>
      </c>
      <c r="Q2346" s="62" t="n">
        <f aca="false">IF(K2349="No Ct",0,K2349)</f>
        <v>0</v>
      </c>
      <c r="R2346" s="0" t="str">
        <f aca="false">IF(AND(L2346&gt;0,M2346=0),"Valid","Invalid")</f>
        <v>Invalid</v>
      </c>
      <c r="S2346" s="0" t="str">
        <f aca="false">IF(OR(P2346&gt;1,Q2346&gt;1),"Present","Absent")</f>
        <v>Absent</v>
      </c>
      <c r="T2346" s="63" t="str">
        <f aca="false">IF(OR(AND(P2346&gt;1,P2346&lt;41),AND(Q2346&gt;1,Q2346&lt;41)),"Ct&lt;41","Ct&gt;41")</f>
        <v>Ct&gt;41</v>
      </c>
      <c r="U2346" s="0" t="str">
        <f aca="false">I2346</f>
        <v>Latterfroe</v>
      </c>
      <c r="V2346" s="0" t="str">
        <f aca="false">MID(F2346,10,9)</f>
        <v>DL2018017</v>
      </c>
      <c r="W2346" s="64" t="str">
        <f aca="false">V2346&amp;"_"&amp;U2346&amp;"_"&amp;R2346&amp;"_"&amp;S2346&amp;"_"&amp;T2346</f>
        <v>DL2018017_Latterfroe_Invalid_Absent_Ct&gt;41</v>
      </c>
    </row>
    <row r="2347" customFormat="false" ht="14.25" hidden="false" customHeight="false" outlineLevel="0" collapsed="false">
      <c r="A2347" s="0" t="s">
        <v>836</v>
      </c>
      <c r="B2347" s="52" t="s">
        <v>981</v>
      </c>
      <c r="C2347" s="52" t="s">
        <v>747</v>
      </c>
      <c r="D2347" s="53" t="n">
        <v>0.1</v>
      </c>
      <c r="E2347" s="53" t="s">
        <v>748</v>
      </c>
      <c r="F2347" s="0" t="s">
        <v>1295</v>
      </c>
      <c r="G2347" s="0" t="str">
        <f aca="false">LEFT(B2347,2)</f>
        <v>12</v>
      </c>
      <c r="H2347" s="0" t="str">
        <f aca="false">I2347&amp;"_"&amp;G2347&amp;"_"&amp;F2347</f>
        <v>Latterfroe_12_20181011_DL2018017_AlleroedGym_koersel1</v>
      </c>
      <c r="I2347" s="61" t="str">
        <f aca="false">MID(RIGHT(B2347,LEN(B2347)-3),1,FIND("_",RIGHT(B2347,LEN(B2347)-3))-1)</f>
        <v>Latterfroe</v>
      </c>
      <c r="J2347" s="61" t="str">
        <f aca="false">TRIM(SUBSTITUTE(RIGHT(B2347,FIND(I2347,B2347)+1),"_",""))</f>
        <v>NegK</v>
      </c>
      <c r="K2347" s="0" t="str">
        <f aca="false">IFERROR(VALUE(SUBSTITUTE(E2347,".",",")),E2347)</f>
        <v>No Ct</v>
      </c>
      <c r="L2347" s="61" t="str">
        <f aca="false">IF(J2347="PosK",SUMIFS(K:K,J:J,"PosK",H:H,H2347),"")</f>
        <v/>
      </c>
      <c r="M2347" s="61" t="str">
        <f aca="false">IF(J2347="PosK",SUMIFS(K:K,J:J,"NegK",H:H,H2347),"")</f>
        <v/>
      </c>
      <c r="N2347" s="61" t="str">
        <f aca="false">IF(J2347="PosK",SUMIFS(K:K,J:J,"eDNA",H:H,H2347),"")</f>
        <v/>
      </c>
    </row>
    <row r="2348" customFormat="false" ht="14.25" hidden="false" customHeight="false" outlineLevel="0" collapsed="false">
      <c r="A2348" s="0" t="s">
        <v>838</v>
      </c>
      <c r="B2348" s="52" t="s">
        <v>982</v>
      </c>
      <c r="C2348" s="52" t="s">
        <v>751</v>
      </c>
      <c r="D2348" s="53" t="n">
        <v>0.1</v>
      </c>
      <c r="E2348" s="53" t="s">
        <v>748</v>
      </c>
      <c r="F2348" s="0" t="s">
        <v>1295</v>
      </c>
      <c r="G2348" s="0" t="str">
        <f aca="false">LEFT(B2348,2)</f>
        <v>12</v>
      </c>
      <c r="H2348" s="0" t="str">
        <f aca="false">I2348&amp;"_"&amp;G2348&amp;"_"&amp;F2348</f>
        <v>Latterfroe_12_20181011_DL2018017_AlleroedGym_koersel1</v>
      </c>
      <c r="I2348" s="61" t="str">
        <f aca="false">MID(RIGHT(B2348,LEN(B2348)-3),1,FIND("_",RIGHT(B2348,LEN(B2348)-3))-1)</f>
        <v>Latterfroe</v>
      </c>
      <c r="J2348" s="61" t="str">
        <f aca="false">TRIM(SUBSTITUTE(RIGHT(B2348,FIND(I2348,B2348)+1),"_",""))</f>
        <v>eDNA</v>
      </c>
      <c r="K2348" s="0" t="str">
        <f aca="false">IFERROR(VALUE(SUBSTITUTE(E2348,".",",")),E2348)</f>
        <v>No Ct</v>
      </c>
      <c r="L2348" s="61" t="str">
        <f aca="false">IF(J2348="PosK",SUMIFS(K:K,J:J,"PosK",H:H,H2348),"")</f>
        <v/>
      </c>
      <c r="M2348" s="61" t="str">
        <f aca="false">IF(J2348="PosK",SUMIFS(K:K,J:J,"NegK",H:H,H2348),"")</f>
        <v/>
      </c>
      <c r="N2348" s="61" t="str">
        <f aca="false">IF(J2348="PosK",SUMIFS(K:K,J:J,"eDNA",H:H,H2348),"")</f>
        <v/>
      </c>
      <c r="Q2348" s="62"/>
    </row>
    <row r="2349" customFormat="false" ht="14.25" hidden="false" customHeight="false" outlineLevel="0" collapsed="false">
      <c r="A2349" s="0" t="s">
        <v>840</v>
      </c>
      <c r="B2349" s="52" t="s">
        <v>983</v>
      </c>
      <c r="C2349" s="52" t="s">
        <v>751</v>
      </c>
      <c r="D2349" s="53" t="n">
        <v>0.1</v>
      </c>
      <c r="E2349" s="53" t="s">
        <v>748</v>
      </c>
      <c r="F2349" s="0" t="s">
        <v>1295</v>
      </c>
      <c r="G2349" s="0" t="str">
        <f aca="false">LEFT(B2349,2)</f>
        <v>12</v>
      </c>
      <c r="H2349" s="0" t="str">
        <f aca="false">I2349&amp;"_"&amp;G2349&amp;"_"&amp;F2349</f>
        <v>Latterfroe_12_20181011_DL2018017_AlleroedGym_koersel1</v>
      </c>
      <c r="I2349" s="61" t="str">
        <f aca="false">MID(RIGHT(B2349,LEN(B2349)-3),1,FIND("_",RIGHT(B2349,LEN(B2349)-3))-1)</f>
        <v>Latterfroe</v>
      </c>
      <c r="J2349" s="61" t="str">
        <f aca="false">TRIM(SUBSTITUTE(RIGHT(B2349,FIND(I2349,B2349)+1),"_",""))</f>
        <v>eDNA</v>
      </c>
      <c r="K2349" s="0" t="str">
        <f aca="false">IFERROR(VALUE(SUBSTITUTE(E2349,".",",")),E2349)</f>
        <v>No Ct</v>
      </c>
      <c r="L2349" s="61" t="str">
        <f aca="false">IF(J2349="PosK",SUMIFS(K:K,J:J,"PosK",H:H,H2349),"")</f>
        <v/>
      </c>
      <c r="M2349" s="61" t="str">
        <f aca="false">IF(J2349="PosK",SUMIFS(K:K,J:J,"NegK",H:H,H2349),"")</f>
        <v/>
      </c>
      <c r="N2349" s="61" t="str">
        <f aca="false">IF(J2349="PosK",SUMIFS(K:K,J:J,"eDNA",H:H,H2349),"")</f>
        <v/>
      </c>
      <c r="P2349" s="62"/>
      <c r="T2349" s="63"/>
      <c r="W2349" s="64"/>
    </row>
    <row r="2350" customFormat="false" ht="14.25" hidden="false" customHeight="false" outlineLevel="0" collapsed="false">
      <c r="A2350" s="0" t="s">
        <v>842</v>
      </c>
      <c r="B2350" s="52" t="s">
        <v>984</v>
      </c>
      <c r="C2350" s="52" t="s">
        <v>743</v>
      </c>
      <c r="D2350" s="53" t="n">
        <v>0.1</v>
      </c>
      <c r="E2350" s="53" t="s">
        <v>748</v>
      </c>
      <c r="F2350" s="0" t="s">
        <v>1295</v>
      </c>
      <c r="G2350" s="0" t="str">
        <f aca="false">LEFT(B2350,2)</f>
        <v>13</v>
      </c>
      <c r="H2350" s="0" t="str">
        <f aca="false">I2350&amp;"_"&amp;G2350&amp;"_"&amp;F2350</f>
        <v>Spidssnudetfroe_13_20181011_DL2018017_AlleroedGym_koersel1</v>
      </c>
      <c r="I2350" s="61" t="str">
        <f aca="false">MID(RIGHT(B2350,LEN(B2350)-3),1,FIND("_",RIGHT(B2350,LEN(B2350)-3))-1)</f>
        <v>Spidssnudetfroe</v>
      </c>
      <c r="J2350" s="61" t="str">
        <f aca="false">TRIM(SUBSTITUTE(RIGHT(B2350,FIND(I2350,B2350)+1),"_",""))</f>
        <v>PosK</v>
      </c>
      <c r="K2350" s="0" t="str">
        <f aca="false">IFERROR(VALUE(SUBSTITUTE(E2350,".",",")),E2350)</f>
        <v>No Ct</v>
      </c>
      <c r="L2350" s="61" t="n">
        <f aca="false">IF(J2350="PosK",SUMIFS(K:K,J:J,"PosK",H:H,H2350),"")</f>
        <v>0</v>
      </c>
      <c r="M2350" s="61" t="n">
        <f aca="false">IF(J2350="PosK",SUMIFS(K:K,J:J,"NegK",H:H,H2350),"")</f>
        <v>0</v>
      </c>
      <c r="N2350" s="61" t="n">
        <f aca="false">IF(J2350="PosK",SUMIFS(K:K,J:J,"eDNA",H:H,H2350),"")</f>
        <v>0</v>
      </c>
      <c r="P2350" s="62" t="n">
        <f aca="false">IF(K2352="No Ct",0,K2352)</f>
        <v>0</v>
      </c>
      <c r="Q2350" s="62" t="n">
        <f aca="false">IF(K2353="No Ct",0,K2353)</f>
        <v>0</v>
      </c>
      <c r="R2350" s="0" t="str">
        <f aca="false">IF(AND(L2350&gt;0,M2350=0),"Valid","Invalid")</f>
        <v>Invalid</v>
      </c>
      <c r="S2350" s="0" t="str">
        <f aca="false">IF(OR(P2350&gt;1,Q2350&gt;1),"Present","Absent")</f>
        <v>Absent</v>
      </c>
      <c r="T2350" s="63" t="str">
        <f aca="false">IF(OR(AND(P2350&gt;1,P2350&lt;41),AND(Q2350&gt;1,Q2350&lt;41)),"Ct&lt;41","Ct&gt;41")</f>
        <v>Ct&gt;41</v>
      </c>
      <c r="U2350" s="0" t="str">
        <f aca="false">I2350</f>
        <v>Spidssnudetfroe</v>
      </c>
      <c r="V2350" s="0" t="str">
        <f aca="false">MID(F2350,10,9)</f>
        <v>DL2018017</v>
      </c>
      <c r="W2350" s="64" t="str">
        <f aca="false">V2350&amp;"_"&amp;U2350&amp;"_"&amp;R2350&amp;"_"&amp;S2350&amp;"_"&amp;T2350</f>
        <v>DL2018017_Spidssnudetfroe_Invalid_Absent_Ct&gt;41</v>
      </c>
    </row>
    <row r="2351" customFormat="false" ht="14.25" hidden="false" customHeight="false" outlineLevel="0" collapsed="false">
      <c r="A2351" s="0" t="s">
        <v>844</v>
      </c>
      <c r="B2351" s="52" t="s">
        <v>985</v>
      </c>
      <c r="C2351" s="52" t="s">
        <v>747</v>
      </c>
      <c r="D2351" s="53" t="n">
        <v>0.1</v>
      </c>
      <c r="E2351" s="53" t="s">
        <v>748</v>
      </c>
      <c r="F2351" s="0" t="s">
        <v>1295</v>
      </c>
      <c r="G2351" s="0" t="str">
        <f aca="false">LEFT(B2351,2)</f>
        <v>13</v>
      </c>
      <c r="H2351" s="0" t="str">
        <f aca="false">I2351&amp;"_"&amp;G2351&amp;"_"&amp;F2351</f>
        <v>Spidssnudetfroe_13_20181011_DL2018017_AlleroedGym_koersel1</v>
      </c>
      <c r="I2351" s="61" t="str">
        <f aca="false">MID(RIGHT(B2351,LEN(B2351)-3),1,FIND("_",RIGHT(B2351,LEN(B2351)-3))-1)</f>
        <v>Spidssnudetfroe</v>
      </c>
      <c r="J2351" s="61" t="str">
        <f aca="false">TRIM(SUBSTITUTE(RIGHT(B2351,FIND(I2351,B2351)+1),"_",""))</f>
        <v>NegK</v>
      </c>
      <c r="K2351" s="0" t="str">
        <f aca="false">IFERROR(VALUE(SUBSTITUTE(E2351,".",",")),E2351)</f>
        <v>No Ct</v>
      </c>
      <c r="L2351" s="61" t="str">
        <f aca="false">IF(J2351="PosK",SUMIFS(K:K,J:J,"PosK",H:H,H2351),"")</f>
        <v/>
      </c>
      <c r="M2351" s="61" t="str">
        <f aca="false">IF(J2351="PosK",SUMIFS(K:K,J:J,"NegK",H:H,H2351),"")</f>
        <v/>
      </c>
      <c r="N2351" s="61" t="str">
        <f aca="false">IF(J2351="PosK",SUMIFS(K:K,J:J,"eDNA",H:H,H2351),"")</f>
        <v/>
      </c>
    </row>
    <row r="2352" customFormat="false" ht="14.25" hidden="false" customHeight="false" outlineLevel="0" collapsed="false">
      <c r="A2352" s="0" t="s">
        <v>846</v>
      </c>
      <c r="B2352" s="52" t="s">
        <v>986</v>
      </c>
      <c r="C2352" s="52" t="s">
        <v>751</v>
      </c>
      <c r="D2352" s="53" t="n">
        <v>0.1</v>
      </c>
      <c r="E2352" s="53" t="s">
        <v>748</v>
      </c>
      <c r="F2352" s="0" t="s">
        <v>1295</v>
      </c>
      <c r="G2352" s="0" t="str">
        <f aca="false">LEFT(B2352,2)</f>
        <v>13</v>
      </c>
      <c r="H2352" s="0" t="str">
        <f aca="false">I2352&amp;"_"&amp;G2352&amp;"_"&amp;F2352</f>
        <v>Spidssnudetfroe_13_20181011_DL2018017_AlleroedGym_koersel1</v>
      </c>
      <c r="I2352" s="61" t="str">
        <f aca="false">MID(RIGHT(B2352,LEN(B2352)-3),1,FIND("_",RIGHT(B2352,LEN(B2352)-3))-1)</f>
        <v>Spidssnudetfroe</v>
      </c>
      <c r="J2352" s="61" t="str">
        <f aca="false">TRIM(SUBSTITUTE(RIGHT(B2352,FIND(I2352,B2352)+1),"_",""))</f>
        <v>eDNA</v>
      </c>
      <c r="K2352" s="0" t="str">
        <f aca="false">IFERROR(VALUE(SUBSTITUTE(E2352,".",",")),E2352)</f>
        <v>No Ct</v>
      </c>
      <c r="L2352" s="61" t="str">
        <f aca="false">IF(J2352="PosK",SUMIFS(K:K,J:J,"PosK",H:H,H2352),"")</f>
        <v/>
      </c>
      <c r="M2352" s="61" t="str">
        <f aca="false">IF(J2352="PosK",SUMIFS(K:K,J:J,"NegK",H:H,H2352),"")</f>
        <v/>
      </c>
      <c r="N2352" s="61" t="str">
        <f aca="false">IF(J2352="PosK",SUMIFS(K:K,J:J,"eDNA",H:H,H2352),"")</f>
        <v/>
      </c>
      <c r="Q2352" s="62"/>
    </row>
    <row r="2353" customFormat="false" ht="14.25" hidden="false" customHeight="false" outlineLevel="0" collapsed="false">
      <c r="A2353" s="0" t="s">
        <v>848</v>
      </c>
      <c r="B2353" s="52" t="s">
        <v>986</v>
      </c>
      <c r="C2353" s="52" t="s">
        <v>751</v>
      </c>
      <c r="D2353" s="53" t="n">
        <v>0.1</v>
      </c>
      <c r="E2353" s="53" t="s">
        <v>748</v>
      </c>
      <c r="F2353" s="0" t="s">
        <v>1295</v>
      </c>
      <c r="G2353" s="0" t="str">
        <f aca="false">LEFT(B2353,2)</f>
        <v>13</v>
      </c>
      <c r="H2353" s="0" t="str">
        <f aca="false">I2353&amp;"_"&amp;G2353&amp;"_"&amp;F2353</f>
        <v>Spidssnudetfroe_13_20181011_DL2018017_AlleroedGym_koersel1</v>
      </c>
      <c r="I2353" s="61" t="str">
        <f aca="false">MID(RIGHT(B2353,LEN(B2353)-3),1,FIND("_",RIGHT(B2353,LEN(B2353)-3))-1)</f>
        <v>Spidssnudetfroe</v>
      </c>
      <c r="J2353" s="61" t="str">
        <f aca="false">TRIM(SUBSTITUTE(RIGHT(B2353,FIND(I2353,B2353)+1),"_",""))</f>
        <v>eDNA</v>
      </c>
      <c r="K2353" s="0" t="str">
        <f aca="false">IFERROR(VALUE(SUBSTITUTE(E2353,".",",")),E2353)</f>
        <v>No Ct</v>
      </c>
      <c r="L2353" s="61" t="str">
        <f aca="false">IF(J2353="PosK",SUMIFS(K:K,J:J,"PosK",H:H,H2353),"")</f>
        <v/>
      </c>
      <c r="M2353" s="61" t="str">
        <f aca="false">IF(J2353="PosK",SUMIFS(K:K,J:J,"NegK",H:H,H2353),"")</f>
        <v/>
      </c>
      <c r="N2353" s="61" t="str">
        <f aca="false">IF(J2353="PosK",SUMIFS(K:K,J:J,"eDNA",H:H,H2353),"")</f>
        <v/>
      </c>
      <c r="P2353" s="62"/>
      <c r="T2353" s="63"/>
      <c r="W2353" s="64"/>
    </row>
    <row r="2354" customFormat="false" ht="14.25" hidden="false" customHeight="false" outlineLevel="0" collapsed="false">
      <c r="A2354" s="0" t="s">
        <v>849</v>
      </c>
      <c r="B2354" s="52" t="s">
        <v>987</v>
      </c>
      <c r="C2354" s="52" t="s">
        <v>743</v>
      </c>
      <c r="D2354" s="53" t="n">
        <v>0.1</v>
      </c>
      <c r="E2354" s="53" t="s">
        <v>748</v>
      </c>
      <c r="F2354" s="0" t="s">
        <v>1295</v>
      </c>
      <c r="G2354" s="0" t="str">
        <f aca="false">LEFT(B2354,2)</f>
        <v>14</v>
      </c>
      <c r="H2354" s="0" t="str">
        <f aca="false">I2354&amp;"_"&amp;G2354&amp;"_"&amp;F2354</f>
        <v>Spidssnudetfroe_14_20181011_DL2018017_AlleroedGym_koersel1</v>
      </c>
      <c r="I2354" s="61" t="str">
        <f aca="false">MID(RIGHT(B2354,LEN(B2354)-3),1,FIND("_",RIGHT(B2354,LEN(B2354)-3))-1)</f>
        <v>Spidssnudetfroe</v>
      </c>
      <c r="J2354" s="61" t="str">
        <f aca="false">TRIM(SUBSTITUTE(RIGHT(B2354,FIND(I2354,B2354)+1),"_",""))</f>
        <v>PosK</v>
      </c>
      <c r="K2354" s="0" t="str">
        <f aca="false">IFERROR(VALUE(SUBSTITUTE(E2354,".",",")),E2354)</f>
        <v>No Ct</v>
      </c>
      <c r="L2354" s="61" t="n">
        <f aca="false">IF(J2354="PosK",SUMIFS(K:K,J:J,"PosK",H:H,H2354),"")</f>
        <v>0</v>
      </c>
      <c r="M2354" s="61" t="n">
        <f aca="false">IF(J2354="PosK",SUMIFS(K:K,J:J,"NegK",H:H,H2354),"")</f>
        <v>0</v>
      </c>
      <c r="N2354" s="61" t="n">
        <f aca="false">IF(J2354="PosK",SUMIFS(K:K,J:J,"eDNA",H:H,H2354),"")</f>
        <v>0</v>
      </c>
      <c r="P2354" s="62" t="n">
        <f aca="false">IF(K2356="No Ct",0,K2356)</f>
        <v>0</v>
      </c>
      <c r="Q2354" s="62" t="n">
        <f aca="false">IF(K2357="No Ct",0,K2357)</f>
        <v>0</v>
      </c>
      <c r="R2354" s="0" t="str">
        <f aca="false">IF(AND(L2354&gt;0,M2354=0),"Valid","Invalid")</f>
        <v>Invalid</v>
      </c>
      <c r="S2354" s="0" t="str">
        <f aca="false">IF(OR(P2354&gt;1,Q2354&gt;1),"Present","Absent")</f>
        <v>Absent</v>
      </c>
      <c r="T2354" s="63" t="str">
        <f aca="false">IF(OR(AND(P2354&gt;1,P2354&lt;41),AND(Q2354&gt;1,Q2354&lt;41)),"Ct&lt;41","Ct&gt;41")</f>
        <v>Ct&gt;41</v>
      </c>
      <c r="U2354" s="0" t="str">
        <f aca="false">I2354</f>
        <v>Spidssnudetfroe</v>
      </c>
      <c r="V2354" s="0" t="str">
        <f aca="false">MID(F2354,10,9)</f>
        <v>DL2018017</v>
      </c>
      <c r="W2354" s="64" t="str">
        <f aca="false">V2354&amp;"_"&amp;U2354&amp;"_"&amp;R2354&amp;"_"&amp;S2354&amp;"_"&amp;T2354</f>
        <v>DL2018017_Spidssnudetfroe_Invalid_Absent_Ct&gt;41</v>
      </c>
    </row>
    <row r="2355" customFormat="false" ht="14.25" hidden="false" customHeight="false" outlineLevel="0" collapsed="false">
      <c r="A2355" s="0" t="s">
        <v>851</v>
      </c>
      <c r="B2355" s="52" t="s">
        <v>988</v>
      </c>
      <c r="C2355" s="52" t="s">
        <v>747</v>
      </c>
      <c r="D2355" s="53" t="n">
        <v>0.1</v>
      </c>
      <c r="E2355" s="53" t="s">
        <v>748</v>
      </c>
      <c r="F2355" s="0" t="s">
        <v>1295</v>
      </c>
      <c r="G2355" s="0" t="str">
        <f aca="false">LEFT(B2355,2)</f>
        <v>14</v>
      </c>
      <c r="H2355" s="0" t="str">
        <f aca="false">I2355&amp;"_"&amp;G2355&amp;"_"&amp;F2355</f>
        <v>Spidssnudetfroe_14_20181011_DL2018017_AlleroedGym_koersel1</v>
      </c>
      <c r="I2355" s="61" t="str">
        <f aca="false">MID(RIGHT(B2355,LEN(B2355)-3),1,FIND("_",RIGHT(B2355,LEN(B2355)-3))-1)</f>
        <v>Spidssnudetfroe</v>
      </c>
      <c r="J2355" s="61" t="str">
        <f aca="false">TRIM(SUBSTITUTE(RIGHT(B2355,FIND(I2355,B2355)+1),"_",""))</f>
        <v>NegK</v>
      </c>
      <c r="K2355" s="0" t="str">
        <f aca="false">IFERROR(VALUE(SUBSTITUTE(E2355,".",",")),E2355)</f>
        <v>No Ct</v>
      </c>
      <c r="L2355" s="61" t="str">
        <f aca="false">IF(J2355="PosK",SUMIFS(K:K,J:J,"PosK",H:H,H2355),"")</f>
        <v/>
      </c>
      <c r="M2355" s="61" t="str">
        <f aca="false">IF(J2355="PosK",SUMIFS(K:K,J:J,"NegK",H:H,H2355),"")</f>
        <v/>
      </c>
      <c r="N2355" s="61" t="str">
        <f aca="false">IF(J2355="PosK",SUMIFS(K:K,J:J,"eDNA",H:H,H2355),"")</f>
        <v/>
      </c>
    </row>
    <row r="2356" customFormat="false" ht="14.25" hidden="false" customHeight="false" outlineLevel="0" collapsed="false">
      <c r="A2356" s="0" t="s">
        <v>853</v>
      </c>
      <c r="B2356" s="52" t="s">
        <v>989</v>
      </c>
      <c r="C2356" s="52" t="s">
        <v>751</v>
      </c>
      <c r="D2356" s="53" t="n">
        <v>0.1</v>
      </c>
      <c r="E2356" s="53" t="s">
        <v>748</v>
      </c>
      <c r="F2356" s="0" t="s">
        <v>1295</v>
      </c>
      <c r="G2356" s="0" t="str">
        <f aca="false">LEFT(B2356,2)</f>
        <v>14</v>
      </c>
      <c r="H2356" s="0" t="str">
        <f aca="false">I2356&amp;"_"&amp;G2356&amp;"_"&amp;F2356</f>
        <v>Spidssnudetfroe_14_20181011_DL2018017_AlleroedGym_koersel1</v>
      </c>
      <c r="I2356" s="61" t="str">
        <f aca="false">MID(RIGHT(B2356,LEN(B2356)-3),1,FIND("_",RIGHT(B2356,LEN(B2356)-3))-1)</f>
        <v>Spidssnudetfroe</v>
      </c>
      <c r="J2356" s="61" t="str">
        <f aca="false">TRIM(SUBSTITUTE(RIGHT(B2356,FIND(I2356,B2356)+1),"_",""))</f>
        <v>eDNA</v>
      </c>
      <c r="K2356" s="0" t="str">
        <f aca="false">IFERROR(VALUE(SUBSTITUTE(E2356,".",",")),E2356)</f>
        <v>No Ct</v>
      </c>
      <c r="L2356" s="61" t="str">
        <f aca="false">IF(J2356="PosK",SUMIFS(K:K,J:J,"PosK",H:H,H2356),"")</f>
        <v/>
      </c>
      <c r="M2356" s="61" t="str">
        <f aca="false">IF(J2356="PosK",SUMIFS(K:K,J:J,"NegK",H:H,H2356),"")</f>
        <v/>
      </c>
      <c r="N2356" s="61" t="str">
        <f aca="false">IF(J2356="PosK",SUMIFS(K:K,J:J,"eDNA",H:H,H2356),"")</f>
        <v/>
      </c>
      <c r="Q2356" s="62"/>
    </row>
    <row r="2357" customFormat="false" ht="14.25" hidden="false" customHeight="false" outlineLevel="0" collapsed="false">
      <c r="A2357" s="0" t="s">
        <v>855</v>
      </c>
      <c r="B2357" s="52" t="s">
        <v>989</v>
      </c>
      <c r="C2357" s="52" t="s">
        <v>751</v>
      </c>
      <c r="D2357" s="53" t="n">
        <v>0.1</v>
      </c>
      <c r="E2357" s="53" t="s">
        <v>748</v>
      </c>
      <c r="F2357" s="0" t="s">
        <v>1295</v>
      </c>
      <c r="G2357" s="0" t="str">
        <f aca="false">LEFT(B2357,2)</f>
        <v>14</v>
      </c>
      <c r="H2357" s="0" t="str">
        <f aca="false">I2357&amp;"_"&amp;G2357&amp;"_"&amp;F2357</f>
        <v>Spidssnudetfroe_14_20181011_DL2018017_AlleroedGym_koersel1</v>
      </c>
      <c r="I2357" s="61" t="str">
        <f aca="false">MID(RIGHT(B2357,LEN(B2357)-3),1,FIND("_",RIGHT(B2357,LEN(B2357)-3))-1)</f>
        <v>Spidssnudetfroe</v>
      </c>
      <c r="J2357" s="61" t="str">
        <f aca="false">TRIM(SUBSTITUTE(RIGHT(B2357,FIND(I2357,B2357)+1),"_",""))</f>
        <v>eDNA</v>
      </c>
      <c r="K2357" s="0" t="str">
        <f aca="false">IFERROR(VALUE(SUBSTITUTE(E2357,".",",")),E2357)</f>
        <v>No Ct</v>
      </c>
      <c r="L2357" s="61" t="str">
        <f aca="false">IF(J2357="PosK",SUMIFS(K:K,J:J,"PosK",H:H,H2357),"")</f>
        <v/>
      </c>
      <c r="M2357" s="61" t="str">
        <f aca="false">IF(J2357="PosK",SUMIFS(K:K,J:J,"NegK",H:H,H2357),"")</f>
        <v/>
      </c>
      <c r="N2357" s="61" t="str">
        <f aca="false">IF(J2357="PosK",SUMIFS(K:K,J:J,"eDNA",H:H,H2357),"")</f>
        <v/>
      </c>
      <c r="P2357" s="62"/>
      <c r="T2357" s="63"/>
      <c r="W2357" s="64"/>
    </row>
    <row r="2358" customFormat="false" ht="14.25" hidden="false" customHeight="false" outlineLevel="0" collapsed="false">
      <c r="A2358" s="0" t="s">
        <v>856</v>
      </c>
      <c r="B2358" s="52" t="s">
        <v>990</v>
      </c>
      <c r="C2358" s="52" t="s">
        <v>743</v>
      </c>
      <c r="D2358" s="53" t="n">
        <v>0.1</v>
      </c>
      <c r="E2358" s="53" t="s">
        <v>748</v>
      </c>
      <c r="F2358" s="0" t="s">
        <v>1295</v>
      </c>
      <c r="G2358" s="0" t="str">
        <f aca="false">LEFT(B2358,2)</f>
        <v>15</v>
      </c>
      <c r="H2358" s="0" t="str">
        <f aca="false">I2358&amp;"_"&amp;G2358&amp;"_"&amp;F2358</f>
        <v>KortbenetGroenFroe_15_20181011_DL2018017_AlleroedGym_koersel1</v>
      </c>
      <c r="I2358" s="61" t="str">
        <f aca="false">MID(RIGHT(B2358,LEN(B2358)-3),1,FIND("_",RIGHT(B2358,LEN(B2358)-3))-1)</f>
        <v>KortbenetGroenFroe</v>
      </c>
      <c r="J2358" s="61" t="str">
        <f aca="false">TRIM(SUBSTITUTE(RIGHT(B2358,FIND(I2358,B2358)+1),"_",""))</f>
        <v>PosK</v>
      </c>
      <c r="K2358" s="0" t="str">
        <f aca="false">IFERROR(VALUE(SUBSTITUTE(E2358,".",",")),E2358)</f>
        <v>No Ct</v>
      </c>
      <c r="L2358" s="61" t="n">
        <f aca="false">IF(J2358="PosK",SUMIFS(K:K,J:J,"PosK",H:H,H2358),"")</f>
        <v>0</v>
      </c>
      <c r="M2358" s="61" t="n">
        <f aca="false">IF(J2358="PosK",SUMIFS(K:K,J:J,"NegK",H:H,H2358),"")</f>
        <v>0</v>
      </c>
      <c r="N2358" s="61" t="n">
        <f aca="false">IF(J2358="PosK",SUMIFS(K:K,J:J,"eDNA",H:H,H2358),"")</f>
        <v>0</v>
      </c>
      <c r="P2358" s="62" t="n">
        <f aca="false">IF(K2360="No Ct",0,K2360)</f>
        <v>0</v>
      </c>
      <c r="Q2358" s="62" t="n">
        <f aca="false">IF(K2361="No Ct",0,K2361)</f>
        <v>0</v>
      </c>
      <c r="R2358" s="0" t="str">
        <f aca="false">IF(AND(L2358&gt;0,M2358=0),"Valid","Invalid")</f>
        <v>Invalid</v>
      </c>
      <c r="S2358" s="0" t="str">
        <f aca="false">IF(OR(P2358&gt;1,Q2358&gt;1),"Present","Absent")</f>
        <v>Absent</v>
      </c>
      <c r="T2358" s="63" t="str">
        <f aca="false">IF(OR(AND(P2358&gt;1,P2358&lt;41),AND(Q2358&gt;1,Q2358&lt;41)),"Ct&lt;41","Ct&gt;41")</f>
        <v>Ct&gt;41</v>
      </c>
      <c r="U2358" s="0" t="str">
        <f aca="false">I2358</f>
        <v>KortbenetGroenFroe</v>
      </c>
      <c r="V2358" s="0" t="str">
        <f aca="false">MID(F2358,10,9)</f>
        <v>DL2018017</v>
      </c>
      <c r="W2358" s="64" t="str">
        <f aca="false">V2358&amp;"_"&amp;U2358&amp;"_"&amp;R2358&amp;"_"&amp;S2358&amp;"_"&amp;T2358</f>
        <v>DL2018017_KortbenetGroenFroe_Invalid_Absent_Ct&gt;41</v>
      </c>
    </row>
    <row r="2359" customFormat="false" ht="14.25" hidden="false" customHeight="false" outlineLevel="0" collapsed="false">
      <c r="A2359" s="0" t="s">
        <v>858</v>
      </c>
      <c r="B2359" s="52" t="s">
        <v>991</v>
      </c>
      <c r="C2359" s="52" t="s">
        <v>747</v>
      </c>
      <c r="D2359" s="53" t="n">
        <v>0.1</v>
      </c>
      <c r="E2359" s="53" t="s">
        <v>748</v>
      </c>
      <c r="F2359" s="0" t="s">
        <v>1295</v>
      </c>
      <c r="G2359" s="0" t="str">
        <f aca="false">LEFT(B2359,2)</f>
        <v>15</v>
      </c>
      <c r="H2359" s="0" t="str">
        <f aca="false">I2359&amp;"_"&amp;G2359&amp;"_"&amp;F2359</f>
        <v>KortbenetGroenFroe_15_20181011_DL2018017_AlleroedGym_koersel1</v>
      </c>
      <c r="I2359" s="61" t="str">
        <f aca="false">MID(RIGHT(B2359,LEN(B2359)-3),1,FIND("_",RIGHT(B2359,LEN(B2359)-3))-1)</f>
        <v>KortbenetGroenFroe</v>
      </c>
      <c r="J2359" s="61" t="str">
        <f aca="false">TRIM(SUBSTITUTE(RIGHT(B2359,FIND(I2359,B2359)+1),"_",""))</f>
        <v>NegK</v>
      </c>
      <c r="K2359" s="0" t="str">
        <f aca="false">IFERROR(VALUE(SUBSTITUTE(E2359,".",",")),E2359)</f>
        <v>No Ct</v>
      </c>
      <c r="L2359" s="61" t="str">
        <f aca="false">IF(J2359="PosK",SUMIFS(K:K,J:J,"PosK",H:H,H2359),"")</f>
        <v/>
      </c>
      <c r="M2359" s="61" t="str">
        <f aca="false">IF(J2359="PosK",SUMIFS(K:K,J:J,"NegK",H:H,H2359),"")</f>
        <v/>
      </c>
      <c r="N2359" s="61" t="str">
        <f aca="false">IF(J2359="PosK",SUMIFS(K:K,J:J,"eDNA",H:H,H2359),"")</f>
        <v/>
      </c>
    </row>
    <row r="2360" customFormat="false" ht="14.25" hidden="false" customHeight="false" outlineLevel="0" collapsed="false">
      <c r="A2360" s="0" t="s">
        <v>860</v>
      </c>
      <c r="B2360" s="52" t="s">
        <v>992</v>
      </c>
      <c r="C2360" s="52" t="s">
        <v>751</v>
      </c>
      <c r="D2360" s="53" t="n">
        <v>0.1</v>
      </c>
      <c r="E2360" s="53" t="s">
        <v>748</v>
      </c>
      <c r="F2360" s="0" t="s">
        <v>1295</v>
      </c>
      <c r="G2360" s="0" t="str">
        <f aca="false">LEFT(B2360,2)</f>
        <v>15</v>
      </c>
      <c r="H2360" s="0" t="str">
        <f aca="false">I2360&amp;"_"&amp;G2360&amp;"_"&amp;F2360</f>
        <v>KortbenetGroenFroe_15_20181011_DL2018017_AlleroedGym_koersel1</v>
      </c>
      <c r="I2360" s="61" t="str">
        <f aca="false">MID(RIGHT(B2360,LEN(B2360)-3),1,FIND("_",RIGHT(B2360,LEN(B2360)-3))-1)</f>
        <v>KortbenetGroenFroe</v>
      </c>
      <c r="J2360" s="61" t="str">
        <f aca="false">TRIM(SUBSTITUTE(RIGHT(B2360,FIND(I2360,B2360)+1),"_",""))</f>
        <v>eDNA</v>
      </c>
      <c r="K2360" s="0" t="str">
        <f aca="false">IFERROR(VALUE(SUBSTITUTE(E2360,".",",")),E2360)</f>
        <v>No Ct</v>
      </c>
      <c r="L2360" s="61" t="str">
        <f aca="false">IF(J2360="PosK",SUMIFS(K:K,J:J,"PosK",H:H,H2360),"")</f>
        <v/>
      </c>
      <c r="M2360" s="61" t="str">
        <f aca="false">IF(J2360="PosK",SUMIFS(K:K,J:J,"NegK",H:H,H2360),"")</f>
        <v/>
      </c>
      <c r="N2360" s="61" t="str">
        <f aca="false">IF(J2360="PosK",SUMIFS(K:K,J:J,"eDNA",H:H,H2360),"")</f>
        <v/>
      </c>
      <c r="Q2360" s="62"/>
    </row>
    <row r="2361" customFormat="false" ht="14.25" hidden="false" customHeight="false" outlineLevel="0" collapsed="false">
      <c r="A2361" s="0" t="s">
        <v>862</v>
      </c>
      <c r="B2361" s="52" t="s">
        <v>992</v>
      </c>
      <c r="C2361" s="52" t="s">
        <v>751</v>
      </c>
      <c r="D2361" s="53" t="n">
        <v>0.1</v>
      </c>
      <c r="E2361" s="53" t="s">
        <v>748</v>
      </c>
      <c r="F2361" s="0" t="s">
        <v>1295</v>
      </c>
      <c r="G2361" s="0" t="str">
        <f aca="false">LEFT(B2361,2)</f>
        <v>15</v>
      </c>
      <c r="H2361" s="0" t="str">
        <f aca="false">I2361&amp;"_"&amp;G2361&amp;"_"&amp;F2361</f>
        <v>KortbenetGroenFroe_15_20181011_DL2018017_AlleroedGym_koersel1</v>
      </c>
      <c r="I2361" s="61" t="str">
        <f aca="false">MID(RIGHT(B2361,LEN(B2361)-3),1,FIND("_",RIGHT(B2361,LEN(B2361)-3))-1)</f>
        <v>KortbenetGroenFroe</v>
      </c>
      <c r="J2361" s="61" t="str">
        <f aca="false">TRIM(SUBSTITUTE(RIGHT(B2361,FIND(I2361,B2361)+1),"_",""))</f>
        <v>eDNA</v>
      </c>
      <c r="K2361" s="0" t="str">
        <f aca="false">IFERROR(VALUE(SUBSTITUTE(E2361,".",",")),E2361)</f>
        <v>No Ct</v>
      </c>
      <c r="L2361" s="61" t="str">
        <f aca="false">IF(J2361="PosK",SUMIFS(K:K,J:J,"PosK",H:H,H2361),"")</f>
        <v/>
      </c>
      <c r="M2361" s="61" t="str">
        <f aca="false">IF(J2361="PosK",SUMIFS(K:K,J:J,"NegK",H:H,H2361),"")</f>
        <v/>
      </c>
      <c r="N2361" s="61" t="str">
        <f aca="false">IF(J2361="PosK",SUMIFS(K:K,J:J,"eDNA",H:H,H2361),"")</f>
        <v/>
      </c>
      <c r="P2361" s="62"/>
      <c r="T2361" s="63"/>
      <c r="W2361" s="64"/>
    </row>
    <row r="2362" customFormat="false" ht="14.25" hidden="false" customHeight="false" outlineLevel="0" collapsed="false">
      <c r="A2362" s="0" t="s">
        <v>863</v>
      </c>
      <c r="B2362" s="52" t="s">
        <v>1212</v>
      </c>
      <c r="C2362" s="52" t="s">
        <v>743</v>
      </c>
      <c r="D2362" s="53" t="n">
        <v>0.1</v>
      </c>
      <c r="E2362" s="53" t="s">
        <v>748</v>
      </c>
      <c r="F2362" s="0" t="s">
        <v>1295</v>
      </c>
      <c r="G2362" s="0" t="str">
        <f aca="false">LEFT(B2362,2)</f>
        <v>16</v>
      </c>
      <c r="H2362" s="0" t="str">
        <f aca="false">I2362&amp;"_"&amp;G2362&amp;"_"&amp;F2362</f>
        <v>ButsnudetFroe_16_20181011_DL2018017_AlleroedGym_koersel1</v>
      </c>
      <c r="I2362" s="61" t="str">
        <f aca="false">MID(RIGHT(B2362,LEN(B2362)-3),1,FIND("_",RIGHT(B2362,LEN(B2362)-3))-1)</f>
        <v>ButsnudetFroe</v>
      </c>
      <c r="J2362" s="61" t="str">
        <f aca="false">TRIM(SUBSTITUTE(RIGHT(B2362,FIND(I2362,B2362)+1),"_",""))</f>
        <v>PosK</v>
      </c>
      <c r="K2362" s="0" t="str">
        <f aca="false">IFERROR(VALUE(SUBSTITUTE(E2362,".",",")),E2362)</f>
        <v>No Ct</v>
      </c>
      <c r="L2362" s="61" t="n">
        <f aca="false">IF(J2362="PosK",SUMIFS(K:K,J:J,"PosK",H:H,H2362),"")</f>
        <v>0</v>
      </c>
      <c r="M2362" s="61" t="n">
        <f aca="false">IF(J2362="PosK",SUMIFS(K:K,J:J,"NegK",H:H,H2362),"")</f>
        <v>0</v>
      </c>
      <c r="N2362" s="61" t="n">
        <f aca="false">IF(J2362="PosK",SUMIFS(K:K,J:J,"eDNA",H:H,H2362),"")</f>
        <v>0</v>
      </c>
      <c r="P2362" s="62" t="n">
        <f aca="false">IF(K2364="No Ct",0,K2364)</f>
        <v>0</v>
      </c>
      <c r="Q2362" s="62" t="n">
        <f aca="false">IF(K2365="No Ct",0,K2365)</f>
        <v>0</v>
      </c>
      <c r="R2362" s="0" t="str">
        <f aca="false">IF(AND(L2362&gt;0,M2362=0),"Valid","Invalid")</f>
        <v>Invalid</v>
      </c>
      <c r="S2362" s="0" t="str">
        <f aca="false">IF(OR(P2362&gt;1,Q2362&gt;1),"Present","Absent")</f>
        <v>Absent</v>
      </c>
      <c r="T2362" s="63" t="str">
        <f aca="false">IF(OR(AND(P2362&gt;1,P2362&lt;41),AND(Q2362&gt;1,Q2362&lt;41)),"Ct&lt;41","Ct&gt;41")</f>
        <v>Ct&gt;41</v>
      </c>
      <c r="U2362" s="0" t="str">
        <f aca="false">I2362</f>
        <v>ButsnudetFroe</v>
      </c>
      <c r="V2362" s="0" t="str">
        <f aca="false">MID(F2362,10,9)</f>
        <v>DL2018017</v>
      </c>
      <c r="W2362" s="64" t="str">
        <f aca="false">V2362&amp;"_"&amp;U2362&amp;"_"&amp;R2362&amp;"_"&amp;S2362&amp;"_"&amp;T2362</f>
        <v>DL2018017_ButsnudetFroe_Invalid_Absent_Ct&gt;41</v>
      </c>
    </row>
    <row r="2363" customFormat="false" ht="14.25" hidden="false" customHeight="false" outlineLevel="0" collapsed="false">
      <c r="A2363" s="0" t="s">
        <v>865</v>
      </c>
      <c r="B2363" s="52" t="s">
        <v>1213</v>
      </c>
      <c r="C2363" s="52" t="s">
        <v>747</v>
      </c>
      <c r="D2363" s="53" t="n">
        <v>0.1</v>
      </c>
      <c r="E2363" s="53" t="s">
        <v>748</v>
      </c>
      <c r="F2363" s="0" t="s">
        <v>1295</v>
      </c>
      <c r="G2363" s="0" t="str">
        <f aca="false">LEFT(B2363,2)</f>
        <v>16</v>
      </c>
      <c r="H2363" s="0" t="str">
        <f aca="false">I2363&amp;"_"&amp;G2363&amp;"_"&amp;F2363</f>
        <v>ButsnudetFroe_16_20181011_DL2018017_AlleroedGym_koersel1</v>
      </c>
      <c r="I2363" s="61" t="str">
        <f aca="false">MID(RIGHT(B2363,LEN(B2363)-3),1,FIND("_",RIGHT(B2363,LEN(B2363)-3))-1)</f>
        <v>ButsnudetFroe</v>
      </c>
      <c r="J2363" s="61" t="str">
        <f aca="false">TRIM(SUBSTITUTE(RIGHT(B2363,FIND(I2363,B2363)+1),"_",""))</f>
        <v>NegK</v>
      </c>
      <c r="K2363" s="0" t="str">
        <f aca="false">IFERROR(VALUE(SUBSTITUTE(E2363,".",",")),E2363)</f>
        <v>No Ct</v>
      </c>
      <c r="L2363" s="61" t="str">
        <f aca="false">IF(J2363="PosK",SUMIFS(K:K,J:J,"PosK",H:H,H2363),"")</f>
        <v/>
      </c>
      <c r="M2363" s="61" t="str">
        <f aca="false">IF(J2363="PosK",SUMIFS(K:K,J:J,"NegK",H:H,H2363),"")</f>
        <v/>
      </c>
      <c r="N2363" s="61" t="str">
        <f aca="false">IF(J2363="PosK",SUMIFS(K:K,J:J,"eDNA",H:H,H2363),"")</f>
        <v/>
      </c>
    </row>
    <row r="2364" customFormat="false" ht="14.25" hidden="false" customHeight="false" outlineLevel="0" collapsed="false">
      <c r="A2364" s="0" t="s">
        <v>867</v>
      </c>
      <c r="B2364" s="52" t="s">
        <v>1214</v>
      </c>
      <c r="C2364" s="52" t="s">
        <v>751</v>
      </c>
      <c r="D2364" s="53" t="n">
        <v>0.1</v>
      </c>
      <c r="E2364" s="53" t="s">
        <v>748</v>
      </c>
      <c r="F2364" s="0" t="s">
        <v>1295</v>
      </c>
      <c r="G2364" s="0" t="str">
        <f aca="false">LEFT(B2364,2)</f>
        <v>16</v>
      </c>
      <c r="H2364" s="0" t="str">
        <f aca="false">I2364&amp;"_"&amp;G2364&amp;"_"&amp;F2364</f>
        <v>ButsnudetFroe_16_20181011_DL2018017_AlleroedGym_koersel1</v>
      </c>
      <c r="I2364" s="61" t="str">
        <f aca="false">MID(RIGHT(B2364,LEN(B2364)-3),1,FIND("_",RIGHT(B2364,LEN(B2364)-3))-1)</f>
        <v>ButsnudetFroe</v>
      </c>
      <c r="J2364" s="61" t="str">
        <f aca="false">TRIM(SUBSTITUTE(RIGHT(B2364,FIND(I2364,B2364)+1),"_",""))</f>
        <v>eDNA</v>
      </c>
      <c r="K2364" s="0" t="str">
        <f aca="false">IFERROR(VALUE(SUBSTITUTE(E2364,".",",")),E2364)</f>
        <v>No Ct</v>
      </c>
      <c r="L2364" s="61" t="str">
        <f aca="false">IF(J2364="PosK",SUMIFS(K:K,J:J,"PosK",H:H,H2364),"")</f>
        <v/>
      </c>
      <c r="M2364" s="61" t="str">
        <f aca="false">IF(J2364="PosK",SUMIFS(K:K,J:J,"NegK",H:H,H2364),"")</f>
        <v/>
      </c>
      <c r="N2364" s="61" t="str">
        <f aca="false">IF(J2364="PosK",SUMIFS(K:K,J:J,"eDNA",H:H,H2364),"")</f>
        <v/>
      </c>
      <c r="Q2364" s="62"/>
    </row>
    <row r="2365" customFormat="false" ht="14.25" hidden="false" customHeight="false" outlineLevel="0" collapsed="false">
      <c r="A2365" s="0" t="s">
        <v>869</v>
      </c>
      <c r="B2365" s="52" t="s">
        <v>1214</v>
      </c>
      <c r="C2365" s="52" t="s">
        <v>751</v>
      </c>
      <c r="D2365" s="53" t="n">
        <v>0.1</v>
      </c>
      <c r="E2365" s="53" t="s">
        <v>748</v>
      </c>
      <c r="F2365" s="0" t="s">
        <v>1295</v>
      </c>
      <c r="G2365" s="0" t="str">
        <f aca="false">LEFT(B2365,2)</f>
        <v>16</v>
      </c>
      <c r="H2365" s="0" t="str">
        <f aca="false">I2365&amp;"_"&amp;G2365&amp;"_"&amp;F2365</f>
        <v>ButsnudetFroe_16_20181011_DL2018017_AlleroedGym_koersel1</v>
      </c>
      <c r="I2365" s="61" t="str">
        <f aca="false">MID(RIGHT(B2365,LEN(B2365)-3),1,FIND("_",RIGHT(B2365,LEN(B2365)-3))-1)</f>
        <v>ButsnudetFroe</v>
      </c>
      <c r="J2365" s="61" t="str">
        <f aca="false">TRIM(SUBSTITUTE(RIGHT(B2365,FIND(I2365,B2365)+1),"_",""))</f>
        <v>eDNA</v>
      </c>
      <c r="K2365" s="0" t="str">
        <f aca="false">IFERROR(VALUE(SUBSTITUTE(E2365,".",",")),E2365)</f>
        <v>No Ct</v>
      </c>
      <c r="L2365" s="61" t="str">
        <f aca="false">IF(J2365="PosK",SUMIFS(K:K,J:J,"PosK",H:H,H2365),"")</f>
        <v/>
      </c>
      <c r="M2365" s="61" t="str">
        <f aca="false">IF(J2365="PosK",SUMIFS(K:K,J:J,"NegK",H:H,H2365),"")</f>
        <v/>
      </c>
      <c r="N2365" s="61" t="str">
        <f aca="false">IF(J2365="PosK",SUMIFS(K:K,J:J,"eDNA",H:H,H2365),"")</f>
        <v/>
      </c>
      <c r="P2365" s="62"/>
      <c r="T2365" s="63"/>
      <c r="W2365" s="64"/>
    </row>
    <row r="2366" customFormat="false" ht="14.25" hidden="false" customHeight="false" outlineLevel="0" collapsed="false">
      <c r="A2366" s="0" t="s">
        <v>870</v>
      </c>
      <c r="B2366" s="52" t="s">
        <v>996</v>
      </c>
      <c r="C2366" s="52" t="s">
        <v>743</v>
      </c>
      <c r="D2366" s="53" t="n">
        <v>0.1</v>
      </c>
      <c r="E2366" s="53" t="s">
        <v>748</v>
      </c>
      <c r="F2366" s="0" t="s">
        <v>1295</v>
      </c>
      <c r="G2366" s="0" t="str">
        <f aca="false">LEFT(B2366,2)</f>
        <v>17</v>
      </c>
      <c r="H2366" s="0" t="str">
        <f aca="false">I2366&amp;"_"&amp;G2366&amp;"_"&amp;F2366</f>
        <v>ButsnudetFroe_17_20181011_DL2018017_AlleroedGym_koersel1</v>
      </c>
      <c r="I2366" s="61" t="str">
        <f aca="false">MID(RIGHT(B2366,LEN(B2366)-3),1,FIND("_",RIGHT(B2366,LEN(B2366)-3))-1)</f>
        <v>ButsnudetFroe</v>
      </c>
      <c r="J2366" s="61" t="str">
        <f aca="false">TRIM(SUBSTITUTE(RIGHT(B2366,FIND(I2366,B2366)+1),"_",""))</f>
        <v>PosK</v>
      </c>
      <c r="K2366" s="0" t="str">
        <f aca="false">IFERROR(VALUE(SUBSTITUTE(E2366,".",",")),E2366)</f>
        <v>No Ct</v>
      </c>
      <c r="L2366" s="61" t="n">
        <f aca="false">IF(J2366="PosK",SUMIFS(K:K,J:J,"PosK",H:H,H2366),"")</f>
        <v>0</v>
      </c>
      <c r="M2366" s="61" t="n">
        <f aca="false">IF(J2366="PosK",SUMIFS(K:K,J:J,"NegK",H:H,H2366),"")</f>
        <v>0</v>
      </c>
      <c r="N2366" s="61" t="n">
        <f aca="false">IF(J2366="PosK",SUMIFS(K:K,J:J,"eDNA",H:H,H2366),"")</f>
        <v>0</v>
      </c>
      <c r="P2366" s="62" t="n">
        <f aca="false">IF(K2368="No Ct",0,K2368)</f>
        <v>0</v>
      </c>
      <c r="Q2366" s="62" t="n">
        <f aca="false">IF(K2369="No Ct",0,K2369)</f>
        <v>0</v>
      </c>
      <c r="R2366" s="0" t="str">
        <f aca="false">IF(AND(L2366&gt;0,M2366=0),"Valid","Invalid")</f>
        <v>Invalid</v>
      </c>
      <c r="S2366" s="0" t="str">
        <f aca="false">IF(OR(P2366&gt;1,Q2366&gt;1),"Present","Absent")</f>
        <v>Absent</v>
      </c>
      <c r="T2366" s="63" t="str">
        <f aca="false">IF(OR(AND(P2366&gt;1,P2366&lt;41),AND(Q2366&gt;1,Q2366&lt;41)),"Ct&lt;41","Ct&gt;41")</f>
        <v>Ct&gt;41</v>
      </c>
      <c r="U2366" s="0" t="str">
        <f aca="false">I2366</f>
        <v>ButsnudetFroe</v>
      </c>
      <c r="V2366" s="0" t="str">
        <f aca="false">MID(F2366,10,9)</f>
        <v>DL2018017</v>
      </c>
      <c r="W2366" s="64" t="str">
        <f aca="false">V2366&amp;"_"&amp;U2366&amp;"_"&amp;R2366&amp;"_"&amp;S2366&amp;"_"&amp;T2366</f>
        <v>DL2018017_ButsnudetFroe_Invalid_Absent_Ct&gt;41</v>
      </c>
    </row>
    <row r="2367" customFormat="false" ht="14.25" hidden="false" customHeight="false" outlineLevel="0" collapsed="false">
      <c r="A2367" s="0" t="s">
        <v>872</v>
      </c>
      <c r="B2367" s="52" t="s">
        <v>997</v>
      </c>
      <c r="C2367" s="52" t="s">
        <v>747</v>
      </c>
      <c r="D2367" s="53" t="n">
        <v>0.1</v>
      </c>
      <c r="E2367" s="53" t="s">
        <v>748</v>
      </c>
      <c r="F2367" s="0" t="s">
        <v>1295</v>
      </c>
      <c r="G2367" s="0" t="str">
        <f aca="false">LEFT(B2367,2)</f>
        <v>17</v>
      </c>
      <c r="H2367" s="0" t="str">
        <f aca="false">I2367&amp;"_"&amp;G2367&amp;"_"&amp;F2367</f>
        <v>ButsnudetFroe_17_20181011_DL2018017_AlleroedGym_koersel1</v>
      </c>
      <c r="I2367" s="61" t="str">
        <f aca="false">MID(RIGHT(B2367,LEN(B2367)-3),1,FIND("_",RIGHT(B2367,LEN(B2367)-3))-1)</f>
        <v>ButsnudetFroe</v>
      </c>
      <c r="J2367" s="61" t="str">
        <f aca="false">TRIM(SUBSTITUTE(RIGHT(B2367,FIND(I2367,B2367)+1),"_",""))</f>
        <v>NegK</v>
      </c>
      <c r="K2367" s="0" t="str">
        <f aca="false">IFERROR(VALUE(SUBSTITUTE(E2367,".",",")),E2367)</f>
        <v>No Ct</v>
      </c>
      <c r="L2367" s="61" t="str">
        <f aca="false">IF(J2367="PosK",SUMIFS(K:K,J:J,"PosK",H:H,H2367),"")</f>
        <v/>
      </c>
      <c r="M2367" s="61" t="str">
        <f aca="false">IF(J2367="PosK",SUMIFS(K:K,J:J,"NegK",H:H,H2367),"")</f>
        <v/>
      </c>
      <c r="N2367" s="61" t="str">
        <f aca="false">IF(J2367="PosK",SUMIFS(K:K,J:J,"eDNA",H:H,H2367),"")</f>
        <v/>
      </c>
    </row>
    <row r="2368" customFormat="false" ht="14.25" hidden="false" customHeight="false" outlineLevel="0" collapsed="false">
      <c r="A2368" s="0" t="s">
        <v>874</v>
      </c>
      <c r="B2368" s="52" t="s">
        <v>998</v>
      </c>
      <c r="C2368" s="52" t="s">
        <v>751</v>
      </c>
      <c r="D2368" s="53" t="n">
        <v>0.1</v>
      </c>
      <c r="E2368" s="53" t="s">
        <v>748</v>
      </c>
      <c r="F2368" s="0" t="s">
        <v>1295</v>
      </c>
      <c r="G2368" s="0" t="str">
        <f aca="false">LEFT(B2368,2)</f>
        <v>17</v>
      </c>
      <c r="H2368" s="0" t="str">
        <f aca="false">I2368&amp;"_"&amp;G2368&amp;"_"&amp;F2368</f>
        <v>ButsnudetFroe_17_20181011_DL2018017_AlleroedGym_koersel1</v>
      </c>
      <c r="I2368" s="61" t="str">
        <f aca="false">MID(RIGHT(B2368,LEN(B2368)-3),1,FIND("_",RIGHT(B2368,LEN(B2368)-3))-1)</f>
        <v>ButsnudetFroe</v>
      </c>
      <c r="J2368" s="61" t="str">
        <f aca="false">TRIM(SUBSTITUTE(RIGHT(B2368,FIND(I2368,B2368)+1),"_",""))</f>
        <v>eDNA</v>
      </c>
      <c r="K2368" s="0" t="str">
        <f aca="false">IFERROR(VALUE(SUBSTITUTE(E2368,".",",")),E2368)</f>
        <v>No Ct</v>
      </c>
      <c r="L2368" s="61" t="str">
        <f aca="false">IF(J2368="PosK",SUMIFS(K:K,J:J,"PosK",H:H,H2368),"")</f>
        <v/>
      </c>
      <c r="M2368" s="61" t="str">
        <f aca="false">IF(J2368="PosK",SUMIFS(K:K,J:J,"NegK",H:H,H2368),"")</f>
        <v/>
      </c>
      <c r="N2368" s="61" t="str">
        <f aca="false">IF(J2368="PosK",SUMIFS(K:K,J:J,"eDNA",H:H,H2368),"")</f>
        <v/>
      </c>
      <c r="Q2368" s="62"/>
    </row>
    <row r="2369" customFormat="false" ht="14.25" hidden="false" customHeight="false" outlineLevel="0" collapsed="false">
      <c r="A2369" s="0" t="s">
        <v>876</v>
      </c>
      <c r="B2369" s="52" t="s">
        <v>998</v>
      </c>
      <c r="C2369" s="52" t="s">
        <v>751</v>
      </c>
      <c r="D2369" s="53" t="n">
        <v>0.1</v>
      </c>
      <c r="E2369" s="53" t="s">
        <v>748</v>
      </c>
      <c r="F2369" s="0" t="s">
        <v>1295</v>
      </c>
      <c r="G2369" s="0" t="str">
        <f aca="false">LEFT(B2369,2)</f>
        <v>17</v>
      </c>
      <c r="H2369" s="0" t="str">
        <f aca="false">I2369&amp;"_"&amp;G2369&amp;"_"&amp;F2369</f>
        <v>ButsnudetFroe_17_20181011_DL2018017_AlleroedGym_koersel1</v>
      </c>
      <c r="I2369" s="61" t="str">
        <f aca="false">MID(RIGHT(B2369,LEN(B2369)-3),1,FIND("_",RIGHT(B2369,LEN(B2369)-3))-1)</f>
        <v>ButsnudetFroe</v>
      </c>
      <c r="J2369" s="61" t="str">
        <f aca="false">TRIM(SUBSTITUTE(RIGHT(B2369,FIND(I2369,B2369)+1),"_",""))</f>
        <v>eDNA</v>
      </c>
      <c r="K2369" s="0" t="str">
        <f aca="false">IFERROR(VALUE(SUBSTITUTE(E2369,".",",")),E2369)</f>
        <v>No Ct</v>
      </c>
      <c r="L2369" s="61" t="str">
        <f aca="false">IF(J2369="PosK",SUMIFS(K:K,J:J,"PosK",H:H,H2369),"")</f>
        <v/>
      </c>
      <c r="M2369" s="61" t="str">
        <f aca="false">IF(J2369="PosK",SUMIFS(K:K,J:J,"NegK",H:H,H2369),"")</f>
        <v/>
      </c>
      <c r="N2369" s="61" t="str">
        <f aca="false">IF(J2369="PosK",SUMIFS(K:K,J:J,"eDNA",H:H,H2369),"")</f>
        <v/>
      </c>
      <c r="P2369" s="62"/>
      <c r="T2369" s="63"/>
      <c r="W2369" s="64"/>
    </row>
    <row r="2370" customFormat="false" ht="14.25" hidden="false" customHeight="false" outlineLevel="0" collapsed="false">
      <c r="A2370" s="0" t="s">
        <v>877</v>
      </c>
      <c r="B2370" s="52" t="s">
        <v>1215</v>
      </c>
      <c r="C2370" s="52" t="s">
        <v>743</v>
      </c>
      <c r="D2370" s="53" t="n">
        <v>0.1</v>
      </c>
      <c r="E2370" s="53" t="s">
        <v>748</v>
      </c>
      <c r="F2370" s="0" t="s">
        <v>1295</v>
      </c>
      <c r="G2370" s="0" t="str">
        <f aca="false">LEFT(B2370,2)</f>
        <v>18</v>
      </c>
      <c r="H2370" s="0" t="str">
        <f aca="false">I2370&amp;"_"&amp;G2370&amp;"_"&amp;F2370</f>
        <v>LilleVandsalamander_18_20181011_DL2018017_AlleroedGym_koersel1</v>
      </c>
      <c r="I2370" s="61" t="str">
        <f aca="false">MID(RIGHT(B2370,LEN(B2370)-3),1,FIND("_",RIGHT(B2370,LEN(B2370)-3))-1)</f>
        <v>LilleVandsalamander</v>
      </c>
      <c r="J2370" s="61" t="str">
        <f aca="false">TRIM(SUBSTITUTE(RIGHT(B2370,FIND(I2370,B2370)+1),"_",""))</f>
        <v>PosK</v>
      </c>
      <c r="K2370" s="0" t="str">
        <f aca="false">IFERROR(VALUE(SUBSTITUTE(E2370,".",",")),E2370)</f>
        <v>No Ct</v>
      </c>
      <c r="L2370" s="61" t="n">
        <f aca="false">IF(J2370="PosK",SUMIFS(K:K,J:J,"PosK",H:H,H2370),"")</f>
        <v>0</v>
      </c>
      <c r="M2370" s="61" t="n">
        <f aca="false">IF(J2370="PosK",SUMIFS(K:K,J:J,"NegK",H:H,H2370),"")</f>
        <v>0</v>
      </c>
      <c r="N2370" s="61" t="n">
        <f aca="false">IF(J2370="PosK",SUMIFS(K:K,J:J,"eDNA",H:H,H2370),"")</f>
        <v>0</v>
      </c>
      <c r="P2370" s="62" t="n">
        <f aca="false">IF(K2372="No Ct",0,K2372)</f>
        <v>0</v>
      </c>
      <c r="Q2370" s="62" t="n">
        <f aca="false">IF(K2373="No Ct",0,K2373)</f>
        <v>0</v>
      </c>
      <c r="R2370" s="0" t="str">
        <f aca="false">IF(AND(L2370&gt;0,M2370=0),"Valid","Invalid")</f>
        <v>Invalid</v>
      </c>
      <c r="S2370" s="0" t="str">
        <f aca="false">IF(OR(P2370&gt;1,Q2370&gt;1),"Present","Absent")</f>
        <v>Absent</v>
      </c>
      <c r="T2370" s="63" t="str">
        <f aca="false">IF(OR(AND(P2370&gt;1,P2370&lt;41),AND(Q2370&gt;1,Q2370&lt;41)),"Ct&lt;41","Ct&gt;41")</f>
        <v>Ct&gt;41</v>
      </c>
      <c r="U2370" s="0" t="str">
        <f aca="false">I2370</f>
        <v>LilleVandsalamander</v>
      </c>
      <c r="V2370" s="0" t="str">
        <f aca="false">MID(F2370,10,9)</f>
        <v>DL2018017</v>
      </c>
      <c r="W2370" s="64" t="str">
        <f aca="false">V2370&amp;"_"&amp;U2370&amp;"_"&amp;R2370&amp;"_"&amp;S2370&amp;"_"&amp;T2370</f>
        <v>DL2018017_LilleVandsalamander_Invalid_Absent_Ct&gt;41</v>
      </c>
    </row>
    <row r="2371" customFormat="false" ht="14.25" hidden="false" customHeight="false" outlineLevel="0" collapsed="false">
      <c r="A2371" s="0" t="s">
        <v>879</v>
      </c>
      <c r="B2371" s="52" t="s">
        <v>1216</v>
      </c>
      <c r="C2371" s="52" t="s">
        <v>747</v>
      </c>
      <c r="D2371" s="53" t="n">
        <v>0.1</v>
      </c>
      <c r="E2371" s="53" t="s">
        <v>748</v>
      </c>
      <c r="F2371" s="0" t="s">
        <v>1295</v>
      </c>
      <c r="G2371" s="0" t="str">
        <f aca="false">LEFT(B2371,2)</f>
        <v>18</v>
      </c>
      <c r="H2371" s="0" t="str">
        <f aca="false">I2371&amp;"_"&amp;G2371&amp;"_"&amp;F2371</f>
        <v>LilleVandsalamander_18_20181011_DL2018017_AlleroedGym_koersel1</v>
      </c>
      <c r="I2371" s="61" t="str">
        <f aca="false">MID(RIGHT(B2371,LEN(B2371)-3),1,FIND("_",RIGHT(B2371,LEN(B2371)-3))-1)</f>
        <v>LilleVandsalamander</v>
      </c>
      <c r="J2371" s="61" t="str">
        <f aca="false">TRIM(SUBSTITUTE(RIGHT(B2371,FIND(I2371,B2371)+1),"_",""))</f>
        <v>NegK</v>
      </c>
      <c r="K2371" s="0" t="str">
        <f aca="false">IFERROR(VALUE(SUBSTITUTE(E2371,".",",")),E2371)</f>
        <v>No Ct</v>
      </c>
      <c r="L2371" s="61" t="str">
        <f aca="false">IF(J2371="PosK",SUMIFS(K:K,J:J,"PosK",H:H,H2371),"")</f>
        <v/>
      </c>
      <c r="M2371" s="61" t="str">
        <f aca="false">IF(J2371="PosK",SUMIFS(K:K,J:J,"NegK",H:H,H2371),"")</f>
        <v/>
      </c>
      <c r="N2371" s="61" t="str">
        <f aca="false">IF(J2371="PosK",SUMIFS(K:K,J:J,"eDNA",H:H,H2371),"")</f>
        <v/>
      </c>
    </row>
    <row r="2372" customFormat="false" ht="14.25" hidden="false" customHeight="false" outlineLevel="0" collapsed="false">
      <c r="A2372" s="0" t="s">
        <v>881</v>
      </c>
      <c r="B2372" s="52" t="s">
        <v>1217</v>
      </c>
      <c r="C2372" s="52" t="s">
        <v>751</v>
      </c>
      <c r="D2372" s="53" t="n">
        <v>0.1</v>
      </c>
      <c r="E2372" s="53" t="s">
        <v>748</v>
      </c>
      <c r="F2372" s="0" t="s">
        <v>1295</v>
      </c>
      <c r="G2372" s="0" t="str">
        <f aca="false">LEFT(B2372,2)</f>
        <v>18</v>
      </c>
      <c r="H2372" s="0" t="str">
        <f aca="false">I2372&amp;"_"&amp;G2372&amp;"_"&amp;F2372</f>
        <v>LilleVandsalamander_18_20181011_DL2018017_AlleroedGym_koersel1</v>
      </c>
      <c r="I2372" s="61" t="str">
        <f aca="false">MID(RIGHT(B2372,LEN(B2372)-3),1,FIND("_",RIGHT(B2372,LEN(B2372)-3))-1)</f>
        <v>LilleVandsalamander</v>
      </c>
      <c r="J2372" s="61" t="str">
        <f aca="false">TRIM(SUBSTITUTE(RIGHT(B2372,FIND(I2372,B2372)+1),"_",""))</f>
        <v>eDNA</v>
      </c>
      <c r="K2372" s="0" t="str">
        <f aca="false">IFERROR(VALUE(SUBSTITUTE(E2372,".",",")),E2372)</f>
        <v>No Ct</v>
      </c>
      <c r="L2372" s="61" t="str">
        <f aca="false">IF(J2372="PosK",SUMIFS(K:K,J:J,"PosK",H:H,H2372),"")</f>
        <v/>
      </c>
      <c r="M2372" s="61" t="str">
        <f aca="false">IF(J2372="PosK",SUMIFS(K:K,J:J,"NegK",H:H,H2372),"")</f>
        <v/>
      </c>
      <c r="N2372" s="61" t="str">
        <f aca="false">IF(J2372="PosK",SUMIFS(K:K,J:J,"eDNA",H:H,H2372),"")</f>
        <v/>
      </c>
      <c r="Q2372" s="62"/>
    </row>
    <row r="2373" customFormat="false" ht="14.25" hidden="false" customHeight="false" outlineLevel="0" collapsed="false">
      <c r="A2373" s="0" t="s">
        <v>883</v>
      </c>
      <c r="B2373" s="52" t="s">
        <v>1217</v>
      </c>
      <c r="C2373" s="52" t="s">
        <v>751</v>
      </c>
      <c r="D2373" s="53" t="n">
        <v>0.1</v>
      </c>
      <c r="E2373" s="53" t="s">
        <v>748</v>
      </c>
      <c r="F2373" s="0" t="s">
        <v>1295</v>
      </c>
      <c r="G2373" s="0" t="str">
        <f aca="false">LEFT(B2373,2)</f>
        <v>18</v>
      </c>
      <c r="H2373" s="0" t="str">
        <f aca="false">I2373&amp;"_"&amp;G2373&amp;"_"&amp;F2373</f>
        <v>LilleVandsalamander_18_20181011_DL2018017_AlleroedGym_koersel1</v>
      </c>
      <c r="I2373" s="61" t="str">
        <f aca="false">MID(RIGHT(B2373,LEN(B2373)-3),1,FIND("_",RIGHT(B2373,LEN(B2373)-3))-1)</f>
        <v>LilleVandsalamander</v>
      </c>
      <c r="J2373" s="61" t="str">
        <f aca="false">TRIM(SUBSTITUTE(RIGHT(B2373,FIND(I2373,B2373)+1),"_",""))</f>
        <v>eDNA</v>
      </c>
      <c r="K2373" s="0" t="str">
        <f aca="false">IFERROR(VALUE(SUBSTITUTE(E2373,".",",")),E2373)</f>
        <v>No Ct</v>
      </c>
      <c r="L2373" s="61" t="str">
        <f aca="false">IF(J2373="PosK",SUMIFS(K:K,J:J,"PosK",H:H,H2373),"")</f>
        <v/>
      </c>
      <c r="M2373" s="61" t="str">
        <f aca="false">IF(J2373="PosK",SUMIFS(K:K,J:J,"NegK",H:H,H2373),"")</f>
        <v/>
      </c>
      <c r="N2373" s="61" t="str">
        <f aca="false">IF(J2373="PosK",SUMIFS(K:K,J:J,"eDNA",H:H,H2373),"")</f>
        <v/>
      </c>
      <c r="P2373" s="62"/>
      <c r="T2373" s="63"/>
      <c r="W2373" s="64"/>
    </row>
    <row r="2374" customFormat="false" ht="14.25" hidden="false" customHeight="false" outlineLevel="0" collapsed="false">
      <c r="A2374" s="0" t="s">
        <v>884</v>
      </c>
      <c r="B2374" s="52" t="s">
        <v>1002</v>
      </c>
      <c r="C2374" s="52" t="s">
        <v>743</v>
      </c>
      <c r="D2374" s="53" t="n">
        <v>0.1</v>
      </c>
      <c r="E2374" s="53" t="n">
        <v>34.4</v>
      </c>
      <c r="F2374" s="0" t="s">
        <v>1295</v>
      </c>
      <c r="G2374" s="0" t="str">
        <f aca="false">LEFT(B2374,2)</f>
        <v>19</v>
      </c>
      <c r="H2374" s="0" t="str">
        <f aca="false">I2374&amp;"_"&amp;G2374&amp;"_"&amp;F2374</f>
        <v>LilleVandsalamander_19_20181011_DL2018017_AlleroedGym_koersel1</v>
      </c>
      <c r="I2374" s="61" t="str">
        <f aca="false">MID(RIGHT(B2374,LEN(B2374)-3),1,FIND("_",RIGHT(B2374,LEN(B2374)-3))-1)</f>
        <v>LilleVandsalamander</v>
      </c>
      <c r="J2374" s="61" t="str">
        <f aca="false">TRIM(SUBSTITUTE(RIGHT(B2374,FIND(I2374,B2374)+1),"_",""))</f>
        <v>PosK</v>
      </c>
      <c r="K2374" s="0" t="n">
        <f aca="false">IFERROR(VALUE(SUBSTITUTE(E2374,".",",")),E2374)</f>
        <v>34.4</v>
      </c>
      <c r="L2374" s="61" t="n">
        <f aca="false">IF(J2374="PosK",SUMIFS(K:K,J:J,"PosK",H:H,H2374),"")</f>
        <v>34.4</v>
      </c>
      <c r="M2374" s="61" t="n">
        <f aca="false">IF(J2374="PosK",SUMIFS(K:K,J:J,"NegK",H:H,H2374),"")</f>
        <v>0</v>
      </c>
      <c r="N2374" s="61" t="n">
        <f aca="false">IF(J2374="PosK",SUMIFS(K:K,J:J,"eDNA",H:H,H2374),"")</f>
        <v>0</v>
      </c>
      <c r="P2374" s="62" t="n">
        <f aca="false">IF(K2376="No Ct",0,K2376)</f>
        <v>0</v>
      </c>
      <c r="Q2374" s="62" t="n">
        <f aca="false">IF(K2377="No Ct",0,K2377)</f>
        <v>0</v>
      </c>
      <c r="R2374" s="0" t="str">
        <f aca="false">IF(AND(L2374&gt;0,M2374=0),"Valid","Invalid")</f>
        <v>Valid</v>
      </c>
      <c r="S2374" s="0" t="str">
        <f aca="false">IF(OR(P2374&gt;1,Q2374&gt;1),"Present","Absent")</f>
        <v>Absent</v>
      </c>
      <c r="T2374" s="63" t="str">
        <f aca="false">IF(OR(AND(P2374&gt;1,P2374&lt;41),AND(Q2374&gt;1,Q2374&lt;41)),"Ct&lt;41","Ct&gt;41")</f>
        <v>Ct&gt;41</v>
      </c>
      <c r="U2374" s="0" t="str">
        <f aca="false">I2374</f>
        <v>LilleVandsalamander</v>
      </c>
      <c r="V2374" s="0" t="str">
        <f aca="false">MID(F2374,10,9)</f>
        <v>DL2018017</v>
      </c>
      <c r="W2374" s="64" t="str">
        <f aca="false">V2374&amp;"_"&amp;U2374&amp;"_"&amp;R2374&amp;"_"&amp;S2374&amp;"_"&amp;T2374</f>
        <v>DL2018017_LilleVandsalamander_Valid_Absent_Ct&gt;41</v>
      </c>
    </row>
    <row r="2375" customFormat="false" ht="14.25" hidden="false" customHeight="false" outlineLevel="0" collapsed="false">
      <c r="A2375" s="0" t="s">
        <v>886</v>
      </c>
      <c r="B2375" s="52" t="s">
        <v>1003</v>
      </c>
      <c r="C2375" s="52" t="s">
        <v>747</v>
      </c>
      <c r="D2375" s="53" t="n">
        <v>0.1</v>
      </c>
      <c r="E2375" s="53" t="s">
        <v>748</v>
      </c>
      <c r="F2375" s="0" t="s">
        <v>1295</v>
      </c>
      <c r="G2375" s="0" t="str">
        <f aca="false">LEFT(B2375,2)</f>
        <v>19</v>
      </c>
      <c r="H2375" s="0" t="str">
        <f aca="false">I2375&amp;"_"&amp;G2375&amp;"_"&amp;F2375</f>
        <v>LilleVandsalamander_19_20181011_DL2018017_AlleroedGym_koersel1</v>
      </c>
      <c r="I2375" s="61" t="str">
        <f aca="false">MID(RIGHT(B2375,LEN(B2375)-3),1,FIND("_",RIGHT(B2375,LEN(B2375)-3))-1)</f>
        <v>LilleVandsalamander</v>
      </c>
      <c r="J2375" s="61" t="str">
        <f aca="false">TRIM(SUBSTITUTE(RIGHT(B2375,FIND(I2375,B2375)+1),"_",""))</f>
        <v>NegK</v>
      </c>
      <c r="K2375" s="0" t="str">
        <f aca="false">IFERROR(VALUE(SUBSTITUTE(E2375,".",",")),E2375)</f>
        <v>No Ct</v>
      </c>
      <c r="L2375" s="61" t="str">
        <f aca="false">IF(J2375="PosK",SUMIFS(K:K,J:J,"PosK",H:H,H2375),"")</f>
        <v/>
      </c>
      <c r="M2375" s="61" t="str">
        <f aca="false">IF(J2375="PosK",SUMIFS(K:K,J:J,"NegK",H:H,H2375),"")</f>
        <v/>
      </c>
      <c r="N2375" s="61" t="str">
        <f aca="false">IF(J2375="PosK",SUMIFS(K:K,J:J,"eDNA",H:H,H2375),"")</f>
        <v/>
      </c>
    </row>
    <row r="2376" customFormat="false" ht="14.25" hidden="false" customHeight="false" outlineLevel="0" collapsed="false">
      <c r="A2376" s="0" t="s">
        <v>891</v>
      </c>
      <c r="B2376" s="52" t="s">
        <v>1218</v>
      </c>
      <c r="C2376" s="52" t="s">
        <v>743</v>
      </c>
      <c r="D2376" s="53" t="n">
        <v>0.1</v>
      </c>
      <c r="E2376" s="53" t="s">
        <v>748</v>
      </c>
      <c r="F2376" s="0" t="s">
        <v>1295</v>
      </c>
      <c r="G2376" s="0" t="str">
        <f aca="false">LEFT(B2376,2)</f>
        <v>20</v>
      </c>
      <c r="H2376" s="0" t="str">
        <f aca="false">I2376&amp;"_"&amp;G2376&amp;"_"&amp;F2376</f>
        <v>Skalle_20_20181011_DL2018017_AlleroedGym_koersel1</v>
      </c>
      <c r="I2376" s="61" t="str">
        <f aca="false">MID(RIGHT(B2376,LEN(B2376)-3),1,FIND("_",RIGHT(B2376,LEN(B2376)-3))-1)</f>
        <v>Skalle</v>
      </c>
      <c r="J2376" s="61" t="str">
        <f aca="false">TRIM(SUBSTITUTE(RIGHT(B2376,FIND(I2376,B2376)+1),"_",""))</f>
        <v>PosK</v>
      </c>
      <c r="K2376" s="0" t="str">
        <f aca="false">IFERROR(VALUE(SUBSTITUTE(E2376,".",",")),E2376)</f>
        <v>No Ct</v>
      </c>
      <c r="L2376" s="61" t="n">
        <f aca="false">IF(J2376="PosK",SUMIFS(K:K,J:J,"PosK",H:H,H2376),"")</f>
        <v>0</v>
      </c>
      <c r="M2376" s="61" t="n">
        <f aca="false">IF(J2376="PosK",SUMIFS(K:K,J:J,"NegK",H:H,H2376),"")</f>
        <v>0</v>
      </c>
      <c r="N2376" s="61" t="n">
        <f aca="false">IF(J2376="PosK",SUMIFS(K:K,J:J,"eDNA",H:H,H2376),"")</f>
        <v>0</v>
      </c>
      <c r="Q2376" s="62"/>
    </row>
    <row r="2377" customFormat="false" ht="14.25" hidden="false" customHeight="false" outlineLevel="0" collapsed="false">
      <c r="A2377" s="0" t="s">
        <v>893</v>
      </c>
      <c r="B2377" s="52" t="s">
        <v>1219</v>
      </c>
      <c r="C2377" s="52" t="s">
        <v>747</v>
      </c>
      <c r="D2377" s="53" t="n">
        <v>0.1</v>
      </c>
      <c r="E2377" s="53" t="s">
        <v>748</v>
      </c>
      <c r="F2377" s="0" t="s">
        <v>1295</v>
      </c>
      <c r="G2377" s="0" t="str">
        <f aca="false">LEFT(B2377,2)</f>
        <v>20</v>
      </c>
      <c r="H2377" s="0" t="str">
        <f aca="false">I2377&amp;"_"&amp;G2377&amp;"_"&amp;F2377</f>
        <v>Skalle_20_20181011_DL2018017_AlleroedGym_koersel1</v>
      </c>
      <c r="I2377" s="61" t="str">
        <f aca="false">MID(RIGHT(B2377,LEN(B2377)-3),1,FIND("_",RIGHT(B2377,LEN(B2377)-3))-1)</f>
        <v>Skalle</v>
      </c>
      <c r="J2377" s="61" t="str">
        <f aca="false">TRIM(SUBSTITUTE(RIGHT(B2377,FIND(I2377,B2377)+1),"_",""))</f>
        <v>NegK</v>
      </c>
      <c r="K2377" s="0" t="str">
        <f aca="false">IFERROR(VALUE(SUBSTITUTE(E2377,".",",")),E2377)</f>
        <v>No Ct</v>
      </c>
      <c r="L2377" s="61" t="str">
        <f aca="false">IF(J2377="PosK",SUMIFS(K:K,J:J,"PosK",H:H,H2377),"")</f>
        <v/>
      </c>
      <c r="M2377" s="61" t="str">
        <f aca="false">IF(J2377="PosK",SUMIFS(K:K,J:J,"NegK",H:H,H2377),"")</f>
        <v/>
      </c>
      <c r="N2377" s="61" t="str">
        <f aca="false">IF(J2377="PosK",SUMIFS(K:K,J:J,"eDNA",H:H,H2377),"")</f>
        <v/>
      </c>
      <c r="P2377" s="62"/>
      <c r="T2377" s="63"/>
      <c r="W2377" s="64"/>
    </row>
    <row r="2378" customFormat="false" ht="14.25" hidden="false" customHeight="false" outlineLevel="0" collapsed="false">
      <c r="A2378" s="0" t="s">
        <v>895</v>
      </c>
      <c r="B2378" s="52" t="s">
        <v>1220</v>
      </c>
      <c r="C2378" s="52" t="s">
        <v>751</v>
      </c>
      <c r="D2378" s="53" t="n">
        <v>0.1</v>
      </c>
      <c r="E2378" s="53" t="s">
        <v>748</v>
      </c>
      <c r="F2378" s="0" t="s">
        <v>1295</v>
      </c>
      <c r="G2378" s="0" t="str">
        <f aca="false">LEFT(B2378,2)</f>
        <v>20</v>
      </c>
      <c r="H2378" s="0" t="str">
        <f aca="false">I2378&amp;"_"&amp;G2378&amp;"_"&amp;F2378</f>
        <v>Skalle_20_20181011_DL2018017_AlleroedGym_koersel1</v>
      </c>
      <c r="I2378" s="61" t="str">
        <f aca="false">MID(RIGHT(B2378,LEN(B2378)-3),1,FIND("_",RIGHT(B2378,LEN(B2378)-3))-1)</f>
        <v>Skalle</v>
      </c>
      <c r="J2378" s="61" t="str">
        <f aca="false">TRIM(SUBSTITUTE(RIGHT(B2378,FIND(I2378,B2378)+1),"_",""))</f>
        <v>eDNA</v>
      </c>
      <c r="K2378" s="0" t="str">
        <f aca="false">IFERROR(VALUE(SUBSTITUTE(E2378,".",",")),E2378)</f>
        <v>No Ct</v>
      </c>
      <c r="L2378" s="61" t="str">
        <f aca="false">IF(J2378="PosK",SUMIFS(K:K,J:J,"PosK",H:H,H2378),"")</f>
        <v/>
      </c>
      <c r="M2378" s="61" t="str">
        <f aca="false">IF(J2378="PosK",SUMIFS(K:K,J:J,"NegK",H:H,H2378),"")</f>
        <v/>
      </c>
      <c r="N2378" s="61" t="str">
        <f aca="false">IF(J2378="PosK",SUMIFS(K:K,J:J,"eDNA",H:H,H2378),"")</f>
        <v/>
      </c>
      <c r="P2378" s="62" t="n">
        <f aca="false">IF(K2380="No Ct",0,K2380)</f>
        <v>23.45</v>
      </c>
      <c r="Q2378" s="62" t="n">
        <f aca="false">IF(K2381="No Ct",0,K2381)</f>
        <v>0</v>
      </c>
      <c r="R2378" s="0" t="str">
        <f aca="false">IF(AND(L2378&gt;0,M2378=0),"Valid","Invalid")</f>
        <v>Invalid</v>
      </c>
      <c r="S2378" s="0" t="str">
        <f aca="false">IF(OR(P2378&gt;1,Q2378&gt;1),"Present","Absent")</f>
        <v>Present</v>
      </c>
      <c r="T2378" s="63" t="str">
        <f aca="false">IF(OR(AND(P2378&gt;1,P2378&lt;41),AND(Q2378&gt;1,Q2378&lt;41)),"Ct&lt;41","Ct&gt;41")</f>
        <v>Ct&lt;41</v>
      </c>
      <c r="U2378" s="0" t="str">
        <f aca="false">I2378</f>
        <v>Skalle</v>
      </c>
      <c r="V2378" s="0" t="str">
        <f aca="false">MID(F2378,10,9)</f>
        <v>DL2018017</v>
      </c>
      <c r="W2378" s="64" t="str">
        <f aca="false">V2378&amp;"_"&amp;U2378&amp;"_"&amp;R2378&amp;"_"&amp;S2378&amp;"_"&amp;T2378</f>
        <v>DL2018017_Skalle_Invalid_Present_Ct&lt;41</v>
      </c>
    </row>
    <row r="2379" customFormat="false" ht="14.25" hidden="false" customHeight="false" outlineLevel="0" collapsed="false">
      <c r="A2379" s="0" t="s">
        <v>897</v>
      </c>
      <c r="B2379" s="52" t="s">
        <v>1220</v>
      </c>
      <c r="C2379" s="52" t="s">
        <v>751</v>
      </c>
      <c r="D2379" s="53" t="n">
        <v>0.1</v>
      </c>
      <c r="E2379" s="53" t="s">
        <v>748</v>
      </c>
      <c r="F2379" s="0" t="s">
        <v>1295</v>
      </c>
      <c r="G2379" s="0" t="str">
        <f aca="false">LEFT(B2379,2)</f>
        <v>20</v>
      </c>
      <c r="H2379" s="0" t="str">
        <f aca="false">I2379&amp;"_"&amp;G2379&amp;"_"&amp;F2379</f>
        <v>Skalle_20_20181011_DL2018017_AlleroedGym_koersel1</v>
      </c>
      <c r="I2379" s="61" t="str">
        <f aca="false">MID(RIGHT(B2379,LEN(B2379)-3),1,FIND("_",RIGHT(B2379,LEN(B2379)-3))-1)</f>
        <v>Skalle</v>
      </c>
      <c r="J2379" s="61" t="str">
        <f aca="false">TRIM(SUBSTITUTE(RIGHT(B2379,FIND(I2379,B2379)+1),"_",""))</f>
        <v>eDNA</v>
      </c>
      <c r="K2379" s="0" t="str">
        <f aca="false">IFERROR(VALUE(SUBSTITUTE(E2379,".",",")),E2379)</f>
        <v>No Ct</v>
      </c>
      <c r="L2379" s="61" t="str">
        <f aca="false">IF(J2379="PosK",SUMIFS(K:K,J:J,"PosK",H:H,H2379),"")</f>
        <v/>
      </c>
      <c r="M2379" s="61" t="str">
        <f aca="false">IF(J2379="PosK",SUMIFS(K:K,J:J,"NegK",H:H,H2379),"")</f>
        <v/>
      </c>
      <c r="N2379" s="61" t="str">
        <f aca="false">IF(J2379="PosK",SUMIFS(K:K,J:J,"eDNA",H:H,H2379),"")</f>
        <v/>
      </c>
    </row>
    <row r="2380" customFormat="false" ht="14.25" hidden="false" customHeight="false" outlineLevel="0" collapsed="false">
      <c r="A2380" s="0" t="s">
        <v>898</v>
      </c>
      <c r="B2380" s="52" t="s">
        <v>1008</v>
      </c>
      <c r="C2380" s="52" t="s">
        <v>743</v>
      </c>
      <c r="D2380" s="53" t="n">
        <v>0.1</v>
      </c>
      <c r="E2380" s="53" t="n">
        <v>23.45</v>
      </c>
      <c r="F2380" s="0" t="s">
        <v>1295</v>
      </c>
      <c r="G2380" s="0" t="str">
        <f aca="false">LEFT(B2380,2)</f>
        <v>21</v>
      </c>
      <c r="H2380" s="0" t="str">
        <f aca="false">I2380&amp;"_"&amp;G2380&amp;"_"&amp;F2380</f>
        <v>Skalle_21_20181011_DL2018017_AlleroedGym_koersel1</v>
      </c>
      <c r="I2380" s="61" t="str">
        <f aca="false">MID(RIGHT(B2380,LEN(B2380)-3),1,FIND("_",RIGHT(B2380,LEN(B2380)-3))-1)</f>
        <v>Skalle</v>
      </c>
      <c r="J2380" s="61" t="str">
        <f aca="false">TRIM(SUBSTITUTE(RIGHT(B2380,FIND(I2380,B2380)+1),"_",""))</f>
        <v>PosK</v>
      </c>
      <c r="K2380" s="0" t="n">
        <f aca="false">IFERROR(VALUE(SUBSTITUTE(E2380,".",",")),E2380)</f>
        <v>23.45</v>
      </c>
      <c r="L2380" s="61" t="n">
        <f aca="false">IF(J2380="PosK",SUMIFS(K:K,J:J,"PosK",H:H,H2380),"")</f>
        <v>23.45</v>
      </c>
      <c r="M2380" s="61" t="n">
        <f aca="false">IF(J2380="PosK",SUMIFS(K:K,J:J,"NegK",H:H,H2380),"")</f>
        <v>0</v>
      </c>
      <c r="N2380" s="61" t="n">
        <f aca="false">IF(J2380="PosK",SUMIFS(K:K,J:J,"eDNA",H:H,H2380),"")</f>
        <v>0</v>
      </c>
      <c r="Q2380" s="62"/>
    </row>
    <row r="2381" customFormat="false" ht="14.25" hidden="false" customHeight="false" outlineLevel="0" collapsed="false">
      <c r="A2381" s="0" t="s">
        <v>900</v>
      </c>
      <c r="B2381" s="52" t="s">
        <v>1009</v>
      </c>
      <c r="C2381" s="52" t="s">
        <v>747</v>
      </c>
      <c r="D2381" s="53" t="n">
        <v>0.1</v>
      </c>
      <c r="E2381" s="53" t="s">
        <v>748</v>
      </c>
      <c r="F2381" s="0" t="s">
        <v>1295</v>
      </c>
      <c r="G2381" s="0" t="str">
        <f aca="false">LEFT(B2381,2)</f>
        <v>21</v>
      </c>
      <c r="H2381" s="0" t="str">
        <f aca="false">I2381&amp;"_"&amp;G2381&amp;"_"&amp;F2381</f>
        <v>Skalle_21_20181011_DL2018017_AlleroedGym_koersel1</v>
      </c>
      <c r="I2381" s="61" t="str">
        <f aca="false">MID(RIGHT(B2381,LEN(B2381)-3),1,FIND("_",RIGHT(B2381,LEN(B2381)-3))-1)</f>
        <v>Skalle</v>
      </c>
      <c r="J2381" s="61" t="str">
        <f aca="false">TRIM(SUBSTITUTE(RIGHT(B2381,FIND(I2381,B2381)+1),"_",""))</f>
        <v>NegK</v>
      </c>
      <c r="K2381" s="0" t="str">
        <f aca="false">IFERROR(VALUE(SUBSTITUTE(E2381,".",",")),E2381)</f>
        <v>No Ct</v>
      </c>
      <c r="L2381" s="61" t="str">
        <f aca="false">IF(J2381="PosK",SUMIFS(K:K,J:J,"PosK",H:H,H2381),"")</f>
        <v/>
      </c>
      <c r="M2381" s="61" t="str">
        <f aca="false">IF(J2381="PosK",SUMIFS(K:K,J:J,"NegK",H:H,H2381),"")</f>
        <v/>
      </c>
      <c r="N2381" s="61" t="str">
        <f aca="false">IF(J2381="PosK",SUMIFS(K:K,J:J,"eDNA",H:H,H2381),"")</f>
        <v/>
      </c>
      <c r="P2381" s="62"/>
      <c r="T2381" s="63"/>
      <c r="W2381" s="64"/>
    </row>
    <row r="2382" customFormat="false" ht="14.25" hidden="false" customHeight="false" outlineLevel="0" collapsed="false">
      <c r="A2382" s="0" t="s">
        <v>902</v>
      </c>
      <c r="B2382" s="52" t="s">
        <v>1010</v>
      </c>
      <c r="C2382" s="52" t="s">
        <v>751</v>
      </c>
      <c r="D2382" s="53" t="n">
        <v>0.1</v>
      </c>
      <c r="E2382" s="53" t="s">
        <v>748</v>
      </c>
      <c r="F2382" s="0" t="s">
        <v>1295</v>
      </c>
      <c r="G2382" s="0" t="str">
        <f aca="false">LEFT(B2382,2)</f>
        <v>21</v>
      </c>
      <c r="H2382" s="0" t="str">
        <f aca="false">I2382&amp;"_"&amp;G2382&amp;"_"&amp;F2382</f>
        <v>Skalle_21_20181011_DL2018017_AlleroedGym_koersel1</v>
      </c>
      <c r="I2382" s="61" t="str">
        <f aca="false">MID(RIGHT(B2382,LEN(B2382)-3),1,FIND("_",RIGHT(B2382,LEN(B2382)-3))-1)</f>
        <v>Skalle</v>
      </c>
      <c r="J2382" s="61" t="str">
        <f aca="false">TRIM(SUBSTITUTE(RIGHT(B2382,FIND(I2382,B2382)+1),"_",""))</f>
        <v>eDNA</v>
      </c>
      <c r="K2382" s="0" t="str">
        <f aca="false">IFERROR(VALUE(SUBSTITUTE(E2382,".",",")),E2382)</f>
        <v>No Ct</v>
      </c>
      <c r="L2382" s="61" t="str">
        <f aca="false">IF(J2382="PosK",SUMIFS(K:K,J:J,"PosK",H:H,H2382),"")</f>
        <v/>
      </c>
      <c r="M2382" s="61" t="str">
        <f aca="false">IF(J2382="PosK",SUMIFS(K:K,J:J,"NegK",H:H,H2382),"")</f>
        <v/>
      </c>
      <c r="N2382" s="61" t="str">
        <f aca="false">IF(J2382="PosK",SUMIFS(K:K,J:J,"eDNA",H:H,H2382),"")</f>
        <v/>
      </c>
      <c r="P2382" s="62" t="n">
        <f aca="false">IF(K2384="No Ct",0,K2384)</f>
        <v>0</v>
      </c>
      <c r="Q2382" s="62" t="n">
        <f aca="false">IF(K2385="No Ct",0,K2385)</f>
        <v>0</v>
      </c>
      <c r="R2382" s="0" t="str">
        <f aca="false">IF(AND(L2382&gt;0,M2382=0),"Valid","Invalid")</f>
        <v>Invalid</v>
      </c>
      <c r="S2382" s="0" t="str">
        <f aca="false">IF(OR(P2382&gt;1,Q2382&gt;1),"Present","Absent")</f>
        <v>Absent</v>
      </c>
      <c r="T2382" s="63" t="str">
        <f aca="false">IF(OR(AND(P2382&gt;1,P2382&lt;41),AND(Q2382&gt;1,Q2382&lt;41)),"Ct&lt;41","Ct&gt;41")</f>
        <v>Ct&gt;41</v>
      </c>
      <c r="U2382" s="0" t="str">
        <f aca="false">I2382</f>
        <v>Skalle</v>
      </c>
      <c r="V2382" s="0" t="str">
        <f aca="false">MID(F2382,10,9)</f>
        <v>DL2018017</v>
      </c>
      <c r="W2382" s="64" t="str">
        <f aca="false">V2382&amp;"_"&amp;U2382&amp;"_"&amp;R2382&amp;"_"&amp;S2382&amp;"_"&amp;T2382</f>
        <v>DL2018017_Skalle_Invalid_Absent_Ct&gt;41</v>
      </c>
    </row>
    <row r="2383" customFormat="false" ht="14.25" hidden="false" customHeight="false" outlineLevel="0" collapsed="false">
      <c r="A2383" s="0" t="s">
        <v>904</v>
      </c>
      <c r="B2383" s="52" t="s">
        <v>1010</v>
      </c>
      <c r="C2383" s="52" t="s">
        <v>751</v>
      </c>
      <c r="D2383" s="53" t="n">
        <v>0.1</v>
      </c>
      <c r="E2383" s="53" t="s">
        <v>748</v>
      </c>
      <c r="F2383" s="0" t="s">
        <v>1295</v>
      </c>
      <c r="G2383" s="0" t="str">
        <f aca="false">LEFT(B2383,2)</f>
        <v>21</v>
      </c>
      <c r="H2383" s="0" t="str">
        <f aca="false">I2383&amp;"_"&amp;G2383&amp;"_"&amp;F2383</f>
        <v>Skalle_21_20181011_DL2018017_AlleroedGym_koersel1</v>
      </c>
      <c r="I2383" s="61" t="str">
        <f aca="false">MID(RIGHT(B2383,LEN(B2383)-3),1,FIND("_",RIGHT(B2383,LEN(B2383)-3))-1)</f>
        <v>Skalle</v>
      </c>
      <c r="J2383" s="61" t="str">
        <f aca="false">TRIM(SUBSTITUTE(RIGHT(B2383,FIND(I2383,B2383)+1),"_",""))</f>
        <v>eDNA</v>
      </c>
      <c r="K2383" s="0" t="str">
        <f aca="false">IFERROR(VALUE(SUBSTITUTE(E2383,".",",")),E2383)</f>
        <v>No Ct</v>
      </c>
      <c r="L2383" s="61" t="str">
        <f aca="false">IF(J2383="PosK",SUMIFS(K:K,J:J,"PosK",H:H,H2383),"")</f>
        <v/>
      </c>
      <c r="M2383" s="61" t="str">
        <f aca="false">IF(J2383="PosK",SUMIFS(K:K,J:J,"NegK",H:H,H2383),"")</f>
        <v/>
      </c>
      <c r="N2383" s="61" t="str">
        <f aca="false">IF(J2383="PosK",SUMIFS(K:K,J:J,"eDNA",H:H,H2383),"")</f>
        <v/>
      </c>
    </row>
    <row r="2384" customFormat="false" ht="14.25" hidden="false" customHeight="false" outlineLevel="0" collapsed="false">
      <c r="A2384" s="0" t="s">
        <v>912</v>
      </c>
      <c r="B2384" s="52" t="s">
        <v>1014</v>
      </c>
      <c r="C2384" s="52" t="s">
        <v>743</v>
      </c>
      <c r="D2384" s="53" t="n">
        <v>0.1</v>
      </c>
      <c r="E2384" s="53" t="s">
        <v>748</v>
      </c>
      <c r="F2384" s="0" t="s">
        <v>1295</v>
      </c>
      <c r="G2384" s="0" t="str">
        <f aca="false">LEFT(B2384,2)</f>
        <v>23</v>
      </c>
      <c r="H2384" s="0" t="str">
        <f aca="false">I2384&amp;"_"&amp;G2384&amp;"_"&amp;F2384</f>
        <v>Karusse_23_20181011_DL2018017_AlleroedGym_koersel1</v>
      </c>
      <c r="I2384" s="61" t="str">
        <f aca="false">MID(RIGHT(B2384,LEN(B2384)-3),1,FIND("_",RIGHT(B2384,LEN(B2384)-3))-1)</f>
        <v>Karusse</v>
      </c>
      <c r="J2384" s="61" t="str">
        <f aca="false">TRIM(SUBSTITUTE(RIGHT(B2384,FIND(I2384,B2384)+1),"_",""))</f>
        <v>PosK</v>
      </c>
      <c r="K2384" s="0" t="str">
        <f aca="false">IFERROR(VALUE(SUBSTITUTE(E2384,".",",")),E2384)</f>
        <v>No Ct</v>
      </c>
      <c r="L2384" s="61" t="n">
        <f aca="false">IF(J2384="PosK",SUMIFS(K:K,J:J,"PosK",H:H,H2384),"")</f>
        <v>0</v>
      </c>
      <c r="M2384" s="61" t="n">
        <f aca="false">IF(J2384="PosK",SUMIFS(K:K,J:J,"NegK",H:H,H2384),"")</f>
        <v>0</v>
      </c>
      <c r="N2384" s="61" t="n">
        <f aca="false">IF(J2384="PosK",SUMIFS(K:K,J:J,"eDNA",H:H,H2384),"")</f>
        <v>0</v>
      </c>
      <c r="Q2384" s="62"/>
    </row>
    <row r="2385" customFormat="false" ht="14.25" hidden="false" customHeight="false" outlineLevel="0" collapsed="false">
      <c r="A2385" s="0" t="s">
        <v>914</v>
      </c>
      <c r="B2385" s="52" t="s">
        <v>1015</v>
      </c>
      <c r="C2385" s="52" t="s">
        <v>747</v>
      </c>
      <c r="D2385" s="53" t="n">
        <v>0.1</v>
      </c>
      <c r="E2385" s="53" t="s">
        <v>748</v>
      </c>
      <c r="F2385" s="0" t="s">
        <v>1295</v>
      </c>
      <c r="G2385" s="0" t="str">
        <f aca="false">LEFT(B2385,2)</f>
        <v>23</v>
      </c>
      <c r="H2385" s="0" t="str">
        <f aca="false">I2385&amp;"_"&amp;G2385&amp;"_"&amp;F2385</f>
        <v>Karusse_23_20181011_DL2018017_AlleroedGym_koersel1</v>
      </c>
      <c r="I2385" s="61" t="str">
        <f aca="false">MID(RIGHT(B2385,LEN(B2385)-3),1,FIND("_",RIGHT(B2385,LEN(B2385)-3))-1)</f>
        <v>Karusse</v>
      </c>
      <c r="J2385" s="61" t="str">
        <f aca="false">TRIM(SUBSTITUTE(RIGHT(B2385,FIND(I2385,B2385)+1),"_",""))</f>
        <v>NegK</v>
      </c>
      <c r="K2385" s="0" t="str">
        <f aca="false">IFERROR(VALUE(SUBSTITUTE(E2385,".",",")),E2385)</f>
        <v>No Ct</v>
      </c>
      <c r="L2385" s="61" t="str">
        <f aca="false">IF(J2385="PosK",SUMIFS(K:K,J:J,"PosK",H:H,H2385),"")</f>
        <v/>
      </c>
      <c r="M2385" s="61" t="str">
        <f aca="false">IF(J2385="PosK",SUMIFS(K:K,J:J,"NegK",H:H,H2385),"")</f>
        <v/>
      </c>
      <c r="N2385" s="61" t="str">
        <f aca="false">IF(J2385="PosK",SUMIFS(K:K,J:J,"eDNA",H:H,H2385),"")</f>
        <v/>
      </c>
      <c r="P2385" s="62"/>
      <c r="T2385" s="63"/>
      <c r="W2385" s="64"/>
    </row>
    <row r="2386" customFormat="false" ht="14.25" hidden="false" customHeight="false" outlineLevel="0" collapsed="false">
      <c r="A2386" s="0" t="s">
        <v>916</v>
      </c>
      <c r="B2386" s="52" t="s">
        <v>1016</v>
      </c>
      <c r="C2386" s="52" t="s">
        <v>751</v>
      </c>
      <c r="D2386" s="53" t="n">
        <v>0.1</v>
      </c>
      <c r="E2386" s="53" t="s">
        <v>748</v>
      </c>
      <c r="F2386" s="0" t="s">
        <v>1295</v>
      </c>
      <c r="G2386" s="0" t="str">
        <f aca="false">LEFT(B2386,2)</f>
        <v>23</v>
      </c>
      <c r="H2386" s="0" t="str">
        <f aca="false">I2386&amp;"_"&amp;G2386&amp;"_"&amp;F2386</f>
        <v>Karusse_23_20181011_DL2018017_AlleroedGym_koersel1</v>
      </c>
      <c r="I2386" s="61" t="str">
        <f aca="false">MID(RIGHT(B2386,LEN(B2386)-3),1,FIND("_",RIGHT(B2386,LEN(B2386)-3))-1)</f>
        <v>Karusse</v>
      </c>
      <c r="J2386" s="61" t="str">
        <f aca="false">TRIM(SUBSTITUTE(RIGHT(B2386,FIND(I2386,B2386)+1),"_",""))</f>
        <v>eDNA</v>
      </c>
      <c r="K2386" s="0" t="str">
        <f aca="false">IFERROR(VALUE(SUBSTITUTE(E2386,".",",")),E2386)</f>
        <v>No Ct</v>
      </c>
      <c r="L2386" s="61" t="str">
        <f aca="false">IF(J2386="PosK",SUMIFS(K:K,J:J,"PosK",H:H,H2386),"")</f>
        <v/>
      </c>
      <c r="M2386" s="61" t="str">
        <f aca="false">IF(J2386="PosK",SUMIFS(K:K,J:J,"NegK",H:H,H2386),"")</f>
        <v/>
      </c>
      <c r="N2386" s="61" t="str">
        <f aca="false">IF(J2386="PosK",SUMIFS(K:K,J:J,"eDNA",H:H,H2386),"")</f>
        <v/>
      </c>
      <c r="P2386" s="62" t="n">
        <f aca="false">IF(K2388="No Ct",0,K2388)</f>
        <v>0</v>
      </c>
      <c r="Q2386" s="62" t="n">
        <f aca="false">IF(K2389="No Ct",0,K2389)</f>
        <v>0</v>
      </c>
      <c r="R2386" s="0" t="str">
        <f aca="false">IF(AND(L2386&gt;0,M2386=0),"Valid","Invalid")</f>
        <v>Invalid</v>
      </c>
      <c r="S2386" s="0" t="str">
        <f aca="false">IF(OR(P2386&gt;1,Q2386&gt;1),"Present","Absent")</f>
        <v>Absent</v>
      </c>
      <c r="T2386" s="63" t="str">
        <f aca="false">IF(OR(AND(P2386&gt;1,P2386&lt;41),AND(Q2386&gt;1,Q2386&lt;41)),"Ct&lt;41","Ct&gt;41")</f>
        <v>Ct&gt;41</v>
      </c>
      <c r="U2386" s="0" t="str">
        <f aca="false">I2386</f>
        <v>Karusse</v>
      </c>
      <c r="V2386" s="0" t="str">
        <f aca="false">MID(F2386,10,9)</f>
        <v>DL2018017</v>
      </c>
      <c r="W2386" s="64" t="str">
        <f aca="false">V2386&amp;"_"&amp;U2386&amp;"_"&amp;R2386&amp;"_"&amp;S2386&amp;"_"&amp;T2386</f>
        <v>DL2018017_Karusse_Invalid_Absent_Ct&gt;41</v>
      </c>
    </row>
    <row r="2387" customFormat="false" ht="14.25" hidden="false" customHeight="false" outlineLevel="0" collapsed="false">
      <c r="A2387" s="0" t="s">
        <v>918</v>
      </c>
      <c r="B2387" s="52" t="s">
        <v>1016</v>
      </c>
      <c r="C2387" s="52" t="s">
        <v>751</v>
      </c>
      <c r="D2387" s="53" t="n">
        <v>0.1</v>
      </c>
      <c r="E2387" s="53" t="s">
        <v>748</v>
      </c>
      <c r="F2387" s="0" t="s">
        <v>1295</v>
      </c>
      <c r="G2387" s="0" t="str">
        <f aca="false">LEFT(B2387,2)</f>
        <v>23</v>
      </c>
      <c r="H2387" s="0" t="str">
        <f aca="false">I2387&amp;"_"&amp;G2387&amp;"_"&amp;F2387</f>
        <v>Karusse_23_20181011_DL2018017_AlleroedGym_koersel1</v>
      </c>
      <c r="I2387" s="61" t="str">
        <f aca="false">MID(RIGHT(B2387,LEN(B2387)-3),1,FIND("_",RIGHT(B2387,LEN(B2387)-3))-1)</f>
        <v>Karusse</v>
      </c>
      <c r="J2387" s="61" t="str">
        <f aca="false">TRIM(SUBSTITUTE(RIGHT(B2387,FIND(I2387,B2387)+1),"_",""))</f>
        <v>eDNA</v>
      </c>
      <c r="K2387" s="0" t="str">
        <f aca="false">IFERROR(VALUE(SUBSTITUTE(E2387,".",",")),E2387)</f>
        <v>No Ct</v>
      </c>
      <c r="L2387" s="61" t="str">
        <f aca="false">IF(J2387="PosK",SUMIFS(K:K,J:J,"PosK",H:H,H2387),"")</f>
        <v/>
      </c>
      <c r="M2387" s="61" t="str">
        <f aca="false">IF(J2387="PosK",SUMIFS(K:K,J:J,"NegK",H:H,H2387),"")</f>
        <v/>
      </c>
      <c r="N2387" s="61" t="str">
        <f aca="false">IF(J2387="PosK",SUMIFS(K:K,J:J,"eDNA",H:H,H2387),"")</f>
        <v/>
      </c>
    </row>
    <row r="2388" customFormat="false" ht="14.25" hidden="false" customHeight="false" outlineLevel="0" collapsed="false">
      <c r="A2388" s="0" t="s">
        <v>919</v>
      </c>
      <c r="B2388" s="52" t="s">
        <v>1224</v>
      </c>
      <c r="C2388" s="52" t="s">
        <v>743</v>
      </c>
      <c r="D2388" s="53" t="n">
        <v>0.1</v>
      </c>
      <c r="E2388" s="53" t="s">
        <v>748</v>
      </c>
      <c r="F2388" s="0" t="s">
        <v>1295</v>
      </c>
      <c r="G2388" s="0" t="str">
        <f aca="false">LEFT(B2388,2)</f>
        <v>24</v>
      </c>
      <c r="H2388" s="0" t="str">
        <f aca="false">I2388&amp;"_"&amp;G2388&amp;"_"&amp;F2388</f>
        <v>Soelvkarusse_24_20181011_DL2018017_AlleroedGym_koersel1</v>
      </c>
      <c r="I2388" s="61" t="str">
        <f aca="false">MID(RIGHT(B2388,LEN(B2388)-3),1,FIND("_",RIGHT(B2388,LEN(B2388)-3))-1)</f>
        <v>Soelvkarusse</v>
      </c>
      <c r="J2388" s="61" t="str">
        <f aca="false">TRIM(SUBSTITUTE(RIGHT(B2388,FIND(I2388,B2388)+1),"_",""))</f>
        <v>PosK</v>
      </c>
      <c r="K2388" s="0" t="str">
        <f aca="false">IFERROR(VALUE(SUBSTITUTE(E2388,".",",")),E2388)</f>
        <v>No Ct</v>
      </c>
      <c r="L2388" s="61" t="n">
        <f aca="false">IF(J2388="PosK",SUMIFS(K:K,J:J,"PosK",H:H,H2388),"")</f>
        <v>0</v>
      </c>
      <c r="M2388" s="61" t="n">
        <f aca="false">IF(J2388="PosK",SUMIFS(K:K,J:J,"NegK",H:H,H2388),"")</f>
        <v>0</v>
      </c>
      <c r="N2388" s="61" t="n">
        <f aca="false">IF(J2388="PosK",SUMIFS(K:K,J:J,"eDNA",H:H,H2388),"")</f>
        <v>0</v>
      </c>
      <c r="Q2388" s="62"/>
    </row>
    <row r="2389" customFormat="false" ht="14.25" hidden="false" customHeight="false" outlineLevel="0" collapsed="false">
      <c r="A2389" s="0" t="s">
        <v>921</v>
      </c>
      <c r="B2389" s="52" t="s">
        <v>1225</v>
      </c>
      <c r="C2389" s="52" t="s">
        <v>747</v>
      </c>
      <c r="D2389" s="53" t="n">
        <v>0.1</v>
      </c>
      <c r="E2389" s="53" t="s">
        <v>748</v>
      </c>
      <c r="F2389" s="0" t="s">
        <v>1295</v>
      </c>
      <c r="G2389" s="0" t="str">
        <f aca="false">LEFT(B2389,2)</f>
        <v>24</v>
      </c>
      <c r="H2389" s="0" t="str">
        <f aca="false">I2389&amp;"_"&amp;G2389&amp;"_"&amp;F2389</f>
        <v>Soelvkarusse_24_20181011_DL2018017_AlleroedGym_koersel1</v>
      </c>
      <c r="I2389" s="61" t="str">
        <f aca="false">MID(RIGHT(B2389,LEN(B2389)-3),1,FIND("_",RIGHT(B2389,LEN(B2389)-3))-1)</f>
        <v>Soelvkarusse</v>
      </c>
      <c r="J2389" s="61" t="str">
        <f aca="false">TRIM(SUBSTITUTE(RIGHT(B2389,FIND(I2389,B2389)+1),"_",""))</f>
        <v>NegK</v>
      </c>
      <c r="K2389" s="0" t="str">
        <f aca="false">IFERROR(VALUE(SUBSTITUTE(E2389,".",",")),E2389)</f>
        <v>No Ct</v>
      </c>
      <c r="L2389" s="61" t="str">
        <f aca="false">IF(J2389="PosK",SUMIFS(K:K,J:J,"PosK",H:H,H2389),"")</f>
        <v/>
      </c>
      <c r="M2389" s="61" t="str">
        <f aca="false">IF(J2389="PosK",SUMIFS(K:K,J:J,"NegK",H:H,H2389),"")</f>
        <v/>
      </c>
      <c r="N2389" s="61" t="str">
        <f aca="false">IF(J2389="PosK",SUMIFS(K:K,J:J,"eDNA",H:H,H2389),"")</f>
        <v/>
      </c>
      <c r="P2389" s="62"/>
      <c r="T2389" s="63"/>
      <c r="W2389" s="64"/>
    </row>
    <row r="2390" customFormat="false" ht="14.25" hidden="false" customHeight="false" outlineLevel="0" collapsed="false">
      <c r="A2390" s="0" t="s">
        <v>923</v>
      </c>
      <c r="B2390" s="52" t="s">
        <v>1226</v>
      </c>
      <c r="C2390" s="52" t="s">
        <v>751</v>
      </c>
      <c r="D2390" s="53" t="n">
        <v>0.1</v>
      </c>
      <c r="E2390" s="53" t="s">
        <v>748</v>
      </c>
      <c r="F2390" s="0" t="s">
        <v>1295</v>
      </c>
      <c r="G2390" s="0" t="str">
        <f aca="false">LEFT(B2390,2)</f>
        <v>24</v>
      </c>
      <c r="H2390" s="0" t="str">
        <f aca="false">I2390&amp;"_"&amp;G2390&amp;"_"&amp;F2390</f>
        <v>Soelvkarusse_24_20181011_DL2018017_AlleroedGym_koersel1</v>
      </c>
      <c r="I2390" s="61" t="str">
        <f aca="false">MID(RIGHT(B2390,LEN(B2390)-3),1,FIND("_",RIGHT(B2390,LEN(B2390)-3))-1)</f>
        <v>Soelvkarusse</v>
      </c>
      <c r="J2390" s="61" t="str">
        <f aca="false">TRIM(SUBSTITUTE(RIGHT(B2390,FIND(I2390,B2390)+1),"_",""))</f>
        <v>eDNA</v>
      </c>
      <c r="K2390" s="0" t="str">
        <f aca="false">IFERROR(VALUE(SUBSTITUTE(E2390,".",",")),E2390)</f>
        <v>No Ct</v>
      </c>
      <c r="L2390" s="61" t="str">
        <f aca="false">IF(J2390="PosK",SUMIFS(K:K,J:J,"PosK",H:H,H2390),"")</f>
        <v/>
      </c>
      <c r="M2390" s="61" t="str">
        <f aca="false">IF(J2390="PosK",SUMIFS(K:K,J:J,"NegK",H:H,H2390),"")</f>
        <v/>
      </c>
      <c r="N2390" s="61" t="str">
        <f aca="false">IF(J2390="PosK",SUMIFS(K:K,J:J,"eDNA",H:H,H2390),"")</f>
        <v/>
      </c>
      <c r="P2390" s="62" t="n">
        <f aca="false">IF(K2392="No Ct",0,K2392)</f>
        <v>0</v>
      </c>
      <c r="Q2390" s="62" t="n">
        <f aca="false">IF(K2393="No Ct",0,K2393)</f>
        <v>0</v>
      </c>
      <c r="R2390" s="0" t="str">
        <f aca="false">IF(AND(L2390&gt;0,M2390=0),"Valid","Invalid")</f>
        <v>Invalid</v>
      </c>
      <c r="S2390" s="0" t="str">
        <f aca="false">IF(OR(P2390&gt;1,Q2390&gt;1),"Present","Absent")</f>
        <v>Absent</v>
      </c>
      <c r="T2390" s="63" t="str">
        <f aca="false">IF(OR(AND(P2390&gt;1,P2390&lt;41),AND(Q2390&gt;1,Q2390&lt;41)),"Ct&lt;41","Ct&gt;41")</f>
        <v>Ct&gt;41</v>
      </c>
      <c r="U2390" s="0" t="str">
        <f aca="false">I2390</f>
        <v>Soelvkarusse</v>
      </c>
      <c r="V2390" s="0" t="str">
        <f aca="false">MID(F2390,10,9)</f>
        <v>DL2018017</v>
      </c>
      <c r="W2390" s="64" t="str">
        <f aca="false">V2390&amp;"_"&amp;U2390&amp;"_"&amp;R2390&amp;"_"&amp;S2390&amp;"_"&amp;T2390</f>
        <v>DL2018017_Soelvkarusse_Invalid_Absent_Ct&gt;41</v>
      </c>
    </row>
    <row r="2391" customFormat="false" ht="14.25" hidden="false" customHeight="false" outlineLevel="0" collapsed="false">
      <c r="A2391" s="0" t="s">
        <v>925</v>
      </c>
      <c r="B2391" s="52" t="s">
        <v>1226</v>
      </c>
      <c r="C2391" s="52" t="s">
        <v>751</v>
      </c>
      <c r="D2391" s="53" t="n">
        <v>0.1</v>
      </c>
      <c r="E2391" s="53" t="s">
        <v>748</v>
      </c>
      <c r="F2391" s="0" t="s">
        <v>1295</v>
      </c>
      <c r="G2391" s="0" t="str">
        <f aca="false">LEFT(B2391,2)</f>
        <v>24</v>
      </c>
      <c r="H2391" s="0" t="str">
        <f aca="false">I2391&amp;"_"&amp;G2391&amp;"_"&amp;F2391</f>
        <v>Soelvkarusse_24_20181011_DL2018017_AlleroedGym_koersel1</v>
      </c>
      <c r="I2391" s="61" t="str">
        <f aca="false">MID(RIGHT(B2391,LEN(B2391)-3),1,FIND("_",RIGHT(B2391,LEN(B2391)-3))-1)</f>
        <v>Soelvkarusse</v>
      </c>
      <c r="J2391" s="61" t="str">
        <f aca="false">TRIM(SUBSTITUTE(RIGHT(B2391,FIND(I2391,B2391)+1),"_",""))</f>
        <v>eDNA</v>
      </c>
      <c r="K2391" s="0" t="str">
        <f aca="false">IFERROR(VALUE(SUBSTITUTE(E2391,".",",")),E2391)</f>
        <v>No Ct</v>
      </c>
      <c r="L2391" s="61" t="str">
        <f aca="false">IF(J2391="PosK",SUMIFS(K:K,J:J,"PosK",H:H,H2391),"")</f>
        <v/>
      </c>
      <c r="M2391" s="61" t="str">
        <f aca="false">IF(J2391="PosK",SUMIFS(K:K,J:J,"NegK",H:H,H2391),"")</f>
        <v/>
      </c>
      <c r="N2391" s="61" t="str">
        <f aca="false">IF(J2391="PosK",SUMIFS(K:K,J:J,"eDNA",H:H,H2391),"")</f>
        <v/>
      </c>
    </row>
    <row r="2392" customFormat="false" ht="14.25" hidden="false" customHeight="false" outlineLevel="0" collapsed="false">
      <c r="A2392" s="0" t="s">
        <v>888</v>
      </c>
      <c r="B2392" s="52" t="s">
        <v>1004</v>
      </c>
      <c r="C2392" s="52" t="s">
        <v>751</v>
      </c>
      <c r="D2392" s="53" t="n">
        <v>0.1</v>
      </c>
      <c r="E2392" s="53" t="s">
        <v>748</v>
      </c>
      <c r="F2392" s="0" t="s">
        <v>1295</v>
      </c>
      <c r="G2392" s="0" t="str">
        <f aca="false">LEFT(B2392,2)</f>
        <v>19</v>
      </c>
      <c r="H2392" s="0" t="str">
        <f aca="false">I2392&amp;"_"&amp;G2392&amp;"_"&amp;F2392</f>
        <v>LilleVandsalamander_19_20181011_DL2018017_AlleroedGym_koersel1</v>
      </c>
      <c r="I2392" s="61" t="str">
        <f aca="false">MID(RIGHT(B2392,LEN(B2392)-3),1,FIND("_",RIGHT(B2392,LEN(B2392)-3))-1)</f>
        <v>LilleVandsalamander</v>
      </c>
      <c r="J2392" s="61" t="str">
        <f aca="false">TRIM(SUBSTITUTE(RIGHT(B2392,FIND(I2392,B2392)+1),"_",""))</f>
        <v>eDNA</v>
      </c>
      <c r="K2392" s="0" t="str">
        <f aca="false">IFERROR(VALUE(SUBSTITUTE(E2392,".",",")),E2392)</f>
        <v>No Ct</v>
      </c>
      <c r="L2392" s="61" t="str">
        <f aca="false">IF(J2392="PosK",SUMIFS(K:K,J:J,"PosK",H:H,H2392),"")</f>
        <v/>
      </c>
      <c r="M2392" s="61" t="str">
        <f aca="false">IF(J2392="PosK",SUMIFS(K:K,J:J,"NegK",H:H,H2392),"")</f>
        <v/>
      </c>
      <c r="N2392" s="61" t="str">
        <f aca="false">IF(J2392="PosK",SUMIFS(K:K,J:J,"eDNA",H:H,H2392),"")</f>
        <v/>
      </c>
      <c r="Q2392" s="62"/>
    </row>
    <row r="2393" customFormat="false" ht="14.25" hidden="false" customHeight="false" outlineLevel="0" collapsed="false">
      <c r="A2393" s="0" t="s">
        <v>890</v>
      </c>
      <c r="B2393" s="52" t="s">
        <v>1004</v>
      </c>
      <c r="C2393" s="52" t="s">
        <v>751</v>
      </c>
      <c r="D2393" s="53" t="n">
        <v>0.1</v>
      </c>
      <c r="E2393" s="53" t="s">
        <v>748</v>
      </c>
      <c r="F2393" s="0" t="s">
        <v>1295</v>
      </c>
      <c r="G2393" s="0" t="str">
        <f aca="false">LEFT(B2393,2)</f>
        <v>19</v>
      </c>
      <c r="H2393" s="0" t="str">
        <f aca="false">I2393&amp;"_"&amp;G2393&amp;"_"&amp;F2393</f>
        <v>LilleVandsalamander_19_20181011_DL2018017_AlleroedGym_koersel1</v>
      </c>
      <c r="I2393" s="61" t="str">
        <f aca="false">MID(RIGHT(B2393,LEN(B2393)-3),1,FIND("_",RIGHT(B2393,LEN(B2393)-3))-1)</f>
        <v>LilleVandsalamander</v>
      </c>
      <c r="J2393" s="61" t="str">
        <f aca="false">TRIM(SUBSTITUTE(RIGHT(B2393,FIND(I2393,B2393)+1),"_",""))</f>
        <v>eDNA</v>
      </c>
      <c r="K2393" s="0" t="str">
        <f aca="false">IFERROR(VALUE(SUBSTITUTE(E2393,".",",")),E2393)</f>
        <v>No Ct</v>
      </c>
      <c r="L2393" s="61" t="str">
        <f aca="false">IF(J2393="PosK",SUMIFS(K:K,J:J,"PosK",H:H,H2393),"")</f>
        <v/>
      </c>
      <c r="M2393" s="61" t="str">
        <f aca="false">IF(J2393="PosK",SUMIFS(K:K,J:J,"NegK",H:H,H2393),"")</f>
        <v/>
      </c>
      <c r="N2393" s="61" t="str">
        <f aca="false">IF(J2393="PosK",SUMIFS(K:K,J:J,"eDNA",H:H,H2393),"")</f>
        <v/>
      </c>
      <c r="P2393" s="62"/>
      <c r="T2393" s="63"/>
      <c r="W2393" s="64"/>
    </row>
    <row r="2394" customFormat="false" ht="14.25" hidden="false" customHeight="false" outlineLevel="0" collapsed="false">
      <c r="A2394" s="0" t="s">
        <v>905</v>
      </c>
      <c r="B2394" s="52" t="s">
        <v>1221</v>
      </c>
      <c r="C2394" s="52" t="s">
        <v>743</v>
      </c>
      <c r="D2394" s="53" t="n">
        <v>0.1</v>
      </c>
      <c r="E2394" s="53" t="n">
        <v>31.27</v>
      </c>
      <c r="F2394" s="0" t="s">
        <v>1295</v>
      </c>
      <c r="G2394" s="0" t="str">
        <f aca="false">LEFT(B2394,2)</f>
        <v>22</v>
      </c>
      <c r="H2394" s="0" t="str">
        <f aca="false">I2394&amp;"_"&amp;G2394&amp;"_"&amp;F2394</f>
        <v>Karusse_22_20181011_DL2018017_AlleroedGym_koersel1</v>
      </c>
      <c r="I2394" s="61" t="str">
        <f aca="false">MID(RIGHT(B2394,LEN(B2394)-3),1,FIND("_",RIGHT(B2394,LEN(B2394)-3))-1)</f>
        <v>Karusse</v>
      </c>
      <c r="J2394" s="61" t="str">
        <f aca="false">TRIM(SUBSTITUTE(RIGHT(B2394,FIND(I2394,B2394)+1),"_",""))</f>
        <v>PosK</v>
      </c>
      <c r="K2394" s="0" t="n">
        <f aca="false">IFERROR(VALUE(SUBSTITUTE(E2394,".",",")),E2394)</f>
        <v>31.27</v>
      </c>
      <c r="L2394" s="61" t="n">
        <f aca="false">IF(J2394="PosK",SUMIFS(K:K,J:J,"PosK",H:H,H2394),"")</f>
        <v>31.27</v>
      </c>
      <c r="M2394" s="61" t="n">
        <f aca="false">IF(J2394="PosK",SUMIFS(K:K,J:J,"NegK",H:H,H2394),"")</f>
        <v>0</v>
      </c>
      <c r="N2394" s="61" t="n">
        <f aca="false">IF(J2394="PosK",SUMIFS(K:K,J:J,"eDNA",H:H,H2394),"")</f>
        <v>0</v>
      </c>
      <c r="P2394" s="62" t="n">
        <f aca="false">IF(K2396="No Ct",0,K2396)</f>
        <v>0</v>
      </c>
      <c r="Q2394" s="62" t="n">
        <f aca="false">IF(K2397="No Ct",0,K2397)</f>
        <v>0</v>
      </c>
      <c r="R2394" s="0" t="str">
        <f aca="false">IF(AND(L2394&gt;0,M2394=0),"Valid","Invalid")</f>
        <v>Valid</v>
      </c>
      <c r="S2394" s="0" t="str">
        <f aca="false">IF(OR(P2394&gt;1,Q2394&gt;1),"Present","Absent")</f>
        <v>Absent</v>
      </c>
      <c r="T2394" s="63" t="str">
        <f aca="false">IF(OR(AND(P2394&gt;1,P2394&lt;41),AND(Q2394&gt;1,Q2394&lt;41)),"Ct&lt;41","Ct&gt;41")</f>
        <v>Ct&gt;41</v>
      </c>
      <c r="U2394" s="0" t="str">
        <f aca="false">I2394</f>
        <v>Karusse</v>
      </c>
      <c r="V2394" s="0" t="str">
        <f aca="false">MID(F2394,10,9)</f>
        <v>DL2018017</v>
      </c>
      <c r="W2394" s="64" t="str">
        <f aca="false">V2394&amp;"_"&amp;U2394&amp;"_"&amp;R2394&amp;"_"&amp;S2394&amp;"_"&amp;T2394</f>
        <v>DL2018017_Karusse_Valid_Absent_Ct&gt;41</v>
      </c>
    </row>
    <row r="2395" customFormat="false" ht="14.25" hidden="false" customHeight="false" outlineLevel="0" collapsed="false">
      <c r="A2395" s="0" t="s">
        <v>907</v>
      </c>
      <c r="B2395" s="52" t="s">
        <v>1222</v>
      </c>
      <c r="C2395" s="52" t="s">
        <v>747</v>
      </c>
      <c r="D2395" s="53" t="n">
        <v>0.1</v>
      </c>
      <c r="E2395" s="53" t="s">
        <v>748</v>
      </c>
      <c r="F2395" s="0" t="s">
        <v>1295</v>
      </c>
      <c r="G2395" s="0" t="str">
        <f aca="false">LEFT(B2395,2)</f>
        <v>22</v>
      </c>
      <c r="H2395" s="0" t="str">
        <f aca="false">I2395&amp;"_"&amp;G2395&amp;"_"&amp;F2395</f>
        <v>Karusse_22_20181011_DL2018017_AlleroedGym_koersel1</v>
      </c>
      <c r="I2395" s="61" t="str">
        <f aca="false">MID(RIGHT(B2395,LEN(B2395)-3),1,FIND("_",RIGHT(B2395,LEN(B2395)-3))-1)</f>
        <v>Karusse</v>
      </c>
      <c r="J2395" s="61" t="str">
        <f aca="false">TRIM(SUBSTITUTE(RIGHT(B2395,FIND(I2395,B2395)+1),"_",""))</f>
        <v>NegK</v>
      </c>
      <c r="K2395" s="0" t="str">
        <f aca="false">IFERROR(VALUE(SUBSTITUTE(E2395,".",",")),E2395)</f>
        <v>No Ct</v>
      </c>
      <c r="L2395" s="61" t="str">
        <f aca="false">IF(J2395="PosK",SUMIFS(K:K,J:J,"PosK",H:H,H2395),"")</f>
        <v/>
      </c>
      <c r="M2395" s="61" t="str">
        <f aca="false">IF(J2395="PosK",SUMIFS(K:K,J:J,"NegK",H:H,H2395),"")</f>
        <v/>
      </c>
      <c r="N2395" s="61" t="str">
        <f aca="false">IF(J2395="PosK",SUMIFS(K:K,J:J,"eDNA",H:H,H2395),"")</f>
        <v/>
      </c>
    </row>
    <row r="2396" customFormat="false" ht="14.25" hidden="false" customHeight="false" outlineLevel="0" collapsed="false">
      <c r="A2396" s="0" t="s">
        <v>909</v>
      </c>
      <c r="B2396" s="52" t="s">
        <v>1223</v>
      </c>
      <c r="C2396" s="52" t="s">
        <v>751</v>
      </c>
      <c r="D2396" s="53" t="n">
        <v>0.1</v>
      </c>
      <c r="E2396" s="53" t="s">
        <v>748</v>
      </c>
      <c r="F2396" s="0" t="s">
        <v>1295</v>
      </c>
      <c r="G2396" s="0" t="str">
        <f aca="false">LEFT(B2396,2)</f>
        <v>22</v>
      </c>
      <c r="H2396" s="0" t="str">
        <f aca="false">I2396&amp;"_"&amp;G2396&amp;"_"&amp;F2396</f>
        <v>Karusse_22_20181011_DL2018017_AlleroedGym_koersel1</v>
      </c>
      <c r="I2396" s="61" t="str">
        <f aca="false">MID(RIGHT(B2396,LEN(B2396)-3),1,FIND("_",RIGHT(B2396,LEN(B2396)-3))-1)</f>
        <v>Karusse</v>
      </c>
      <c r="J2396" s="61" t="str">
        <f aca="false">TRIM(SUBSTITUTE(RIGHT(B2396,FIND(I2396,B2396)+1),"_",""))</f>
        <v>eDNA</v>
      </c>
      <c r="K2396" s="0" t="str">
        <f aca="false">IFERROR(VALUE(SUBSTITUTE(E2396,".",",")),E2396)</f>
        <v>No Ct</v>
      </c>
      <c r="L2396" s="61" t="str">
        <f aca="false">IF(J2396="PosK",SUMIFS(K:K,J:J,"PosK",H:H,H2396),"")</f>
        <v/>
      </c>
      <c r="M2396" s="61" t="str">
        <f aca="false">IF(J2396="PosK",SUMIFS(K:K,J:J,"NegK",H:H,H2396),"")</f>
        <v/>
      </c>
      <c r="N2396" s="61" t="str">
        <f aca="false">IF(J2396="PosK",SUMIFS(K:K,J:J,"eDNA",H:H,H2396),"")</f>
        <v/>
      </c>
      <c r="Q2396" s="62"/>
    </row>
    <row r="2397" customFormat="false" ht="14.25" hidden="false" customHeight="false" outlineLevel="0" collapsed="false">
      <c r="A2397" s="0" t="s">
        <v>911</v>
      </c>
      <c r="B2397" s="52" t="s">
        <v>1223</v>
      </c>
      <c r="C2397" s="52" t="s">
        <v>751</v>
      </c>
      <c r="D2397" s="53" t="n">
        <v>0.1</v>
      </c>
      <c r="E2397" s="53" t="s">
        <v>748</v>
      </c>
      <c r="F2397" s="0" t="s">
        <v>1295</v>
      </c>
      <c r="G2397" s="0" t="str">
        <f aca="false">LEFT(B2397,2)</f>
        <v>22</v>
      </c>
      <c r="H2397" s="0" t="str">
        <f aca="false">I2397&amp;"_"&amp;G2397&amp;"_"&amp;F2397</f>
        <v>Karusse_22_20181011_DL2018017_AlleroedGym_koersel1</v>
      </c>
      <c r="I2397" s="61" t="str">
        <f aca="false">MID(RIGHT(B2397,LEN(B2397)-3),1,FIND("_",RIGHT(B2397,LEN(B2397)-3))-1)</f>
        <v>Karusse</v>
      </c>
      <c r="J2397" s="61" t="str">
        <f aca="false">TRIM(SUBSTITUTE(RIGHT(B2397,FIND(I2397,B2397)+1),"_",""))</f>
        <v>eDNA</v>
      </c>
      <c r="K2397" s="0" t="str">
        <f aca="false">IFERROR(VALUE(SUBSTITUTE(E2397,".",",")),E2397)</f>
        <v>No Ct</v>
      </c>
      <c r="L2397" s="61" t="str">
        <f aca="false">IF(J2397="PosK",SUMIFS(K:K,J:J,"PosK",H:H,H2397),"")</f>
        <v/>
      </c>
      <c r="M2397" s="61" t="str">
        <f aca="false">IF(J2397="PosK",SUMIFS(K:K,J:J,"NegK",H:H,H2397),"")</f>
        <v/>
      </c>
      <c r="N2397" s="61" t="str">
        <f aca="false">IF(J2397="PosK",SUMIFS(K:K,J:J,"eDNA",H:H,H2397),"")</f>
        <v/>
      </c>
      <c r="P2397" s="62"/>
      <c r="T2397" s="63"/>
      <c r="W2397" s="64"/>
    </row>
    <row r="2398" customFormat="false" ht="14.25" hidden="false" customHeight="false" outlineLevel="0" collapsed="false">
      <c r="A2398" s="0" t="s">
        <v>741</v>
      </c>
      <c r="B2398" s="52" t="s">
        <v>1020</v>
      </c>
      <c r="C2398" s="52" t="s">
        <v>743</v>
      </c>
      <c r="D2398" s="53" t="n">
        <v>0.1</v>
      </c>
      <c r="E2398" s="53" t="s">
        <v>748</v>
      </c>
      <c r="F2398" s="0" t="s">
        <v>1296</v>
      </c>
      <c r="G2398" s="0" t="str">
        <f aca="false">LEFT(B2398,2)</f>
        <v>25</v>
      </c>
      <c r="H2398" s="0" t="str">
        <f aca="false">I2398&amp;"_"&amp;G2398&amp;"_"&amp;F2398</f>
        <v>Loegfroe_25_20181011_DL2018017_DL2018083_AlleroedGym_BorupgaardGym_koersel2</v>
      </c>
      <c r="I2398" s="61" t="str">
        <f aca="false">MID(RIGHT(B2398,LEN(B2398)-3),1,FIND("_",RIGHT(B2398,LEN(B2398)-3))-1)</f>
        <v>Loegfroe</v>
      </c>
      <c r="J2398" s="61" t="str">
        <f aca="false">TRIM(SUBSTITUTE(RIGHT(B2398,FIND(I2398,B2398)+1),"_",""))</f>
        <v>PosK</v>
      </c>
      <c r="K2398" s="0" t="str">
        <f aca="false">IFERROR(VALUE(SUBSTITUTE(E2398,".",",")),E2398)</f>
        <v>No Ct</v>
      </c>
      <c r="L2398" s="61" t="n">
        <f aca="false">IF(J2398="PosK",SUMIFS(K:K,J:J,"PosK",H:H,H2398),"")</f>
        <v>22.37</v>
      </c>
      <c r="M2398" s="61" t="n">
        <f aca="false">IF(J2398="PosK",SUMIFS(K:K,J:J,"NegK",H:H,H2398),"")</f>
        <v>0</v>
      </c>
      <c r="N2398" s="61" t="n">
        <f aca="false">IF(J2398="PosK",SUMIFS(K:K,J:J,"eDNA",H:H,H2398),"")</f>
        <v>0</v>
      </c>
      <c r="P2398" s="62" t="n">
        <f aca="false">IF(K2400="No Ct",0,K2400)</f>
        <v>0</v>
      </c>
      <c r="Q2398" s="62" t="n">
        <f aca="false">IF(K2401="No Ct",0,K2401)</f>
        <v>0</v>
      </c>
      <c r="R2398" s="0" t="str">
        <f aca="false">IF(AND(L2398&gt;0,M2398=0),"Valid","Invalid")</f>
        <v>Valid</v>
      </c>
      <c r="S2398" s="0" t="str">
        <f aca="false">IF(OR(P2398&gt;1,Q2398&gt;1),"Present","Absent")</f>
        <v>Absent</v>
      </c>
      <c r="T2398" s="63" t="str">
        <f aca="false">IF(OR(AND(P2398&gt;1,P2398&lt;41),AND(Q2398&gt;1,Q2398&lt;41)),"Ct&lt;41","Ct&gt;41")</f>
        <v>Ct&gt;41</v>
      </c>
      <c r="U2398" s="0" t="str">
        <f aca="false">I2398</f>
        <v>Loegfroe</v>
      </c>
      <c r="V2398" s="0" t="str">
        <f aca="false">MID(F2398,10,9)</f>
        <v>DL2018017</v>
      </c>
      <c r="W2398" s="64" t="str">
        <f aca="false">V2398&amp;"_"&amp;U2398&amp;"_"&amp;R2398&amp;"_"&amp;S2398&amp;"_"&amp;T2398</f>
        <v>DL2018017_Loegfroe_Valid_Absent_Ct&gt;41</v>
      </c>
    </row>
    <row r="2399" customFormat="false" ht="14.25" hidden="false" customHeight="false" outlineLevel="0" collapsed="false">
      <c r="A2399" s="0" t="s">
        <v>745</v>
      </c>
      <c r="B2399" s="52" t="s">
        <v>1022</v>
      </c>
      <c r="C2399" s="52" t="s">
        <v>747</v>
      </c>
      <c r="D2399" s="53" t="n">
        <v>0.1</v>
      </c>
      <c r="E2399" s="53" t="s">
        <v>748</v>
      </c>
      <c r="F2399" s="0" t="s">
        <v>1296</v>
      </c>
      <c r="G2399" s="0" t="str">
        <f aca="false">LEFT(B2399,2)</f>
        <v>25</v>
      </c>
      <c r="H2399" s="0" t="str">
        <f aca="false">I2399&amp;"_"&amp;G2399&amp;"_"&amp;F2399</f>
        <v>Loegfroe_25_20181011_DL2018017_DL2018083_AlleroedGym_BorupgaardGym_koersel2</v>
      </c>
      <c r="I2399" s="61" t="str">
        <f aca="false">MID(RIGHT(B2399,LEN(B2399)-3),1,FIND("_",RIGHT(B2399,LEN(B2399)-3))-1)</f>
        <v>Loegfroe</v>
      </c>
      <c r="J2399" s="61" t="str">
        <f aca="false">TRIM(SUBSTITUTE(RIGHT(B2399,FIND(I2399,B2399)+1),"_",""))</f>
        <v>NegK</v>
      </c>
      <c r="K2399" s="0" t="str">
        <f aca="false">IFERROR(VALUE(SUBSTITUTE(E2399,".",",")),E2399)</f>
        <v>No Ct</v>
      </c>
      <c r="L2399" s="61" t="str">
        <f aca="false">IF(J2399="PosK",SUMIFS(K:K,J:J,"PosK",H:H,H2399),"")</f>
        <v/>
      </c>
      <c r="M2399" s="61" t="str">
        <f aca="false">IF(J2399="PosK",SUMIFS(K:K,J:J,"NegK",H:H,H2399),"")</f>
        <v/>
      </c>
      <c r="N2399" s="61" t="str">
        <f aca="false">IF(J2399="PosK",SUMIFS(K:K,J:J,"eDNA",H:H,H2399),"")</f>
        <v/>
      </c>
    </row>
    <row r="2400" customFormat="false" ht="14.25" hidden="false" customHeight="false" outlineLevel="0" collapsed="false">
      <c r="A2400" s="0" t="s">
        <v>749</v>
      </c>
      <c r="B2400" s="52" t="s">
        <v>1262</v>
      </c>
      <c r="C2400" s="52" t="s">
        <v>751</v>
      </c>
      <c r="D2400" s="53" t="n">
        <v>0.1</v>
      </c>
      <c r="E2400" s="53" t="s">
        <v>748</v>
      </c>
      <c r="F2400" s="0" t="s">
        <v>1296</v>
      </c>
      <c r="G2400" s="0" t="str">
        <f aca="false">LEFT(B2400,2)</f>
        <v>25</v>
      </c>
      <c r="H2400" s="0" t="str">
        <f aca="false">I2400&amp;"_"&amp;G2400&amp;"_"&amp;F2400</f>
        <v>Loegfroe_25_20181011_DL2018017_DL2018083_AlleroedGym_BorupgaardGym_koersel2</v>
      </c>
      <c r="I2400" s="61" t="str">
        <f aca="false">MID(RIGHT(B2400,LEN(B2400)-3),1,FIND("_",RIGHT(B2400,LEN(B2400)-3))-1)</f>
        <v>Loegfroe</v>
      </c>
      <c r="J2400" s="61" t="str">
        <f aca="false">TRIM(SUBSTITUTE(RIGHT(B2400,FIND(I2400,B2400)+1),"_",""))</f>
        <v>18091</v>
      </c>
      <c r="K2400" s="0" t="str">
        <f aca="false">IFERROR(VALUE(SUBSTITUTE(E2400,".",",")),E2400)</f>
        <v>No Ct</v>
      </c>
      <c r="L2400" s="61" t="str">
        <f aca="false">IF(J2400="PosK",SUMIFS(K:K,J:J,"PosK",H:H,H2400),"")</f>
        <v/>
      </c>
      <c r="M2400" s="61" t="str">
        <f aca="false">IF(J2400="PosK",SUMIFS(K:K,J:J,"NegK",H:H,H2400),"")</f>
        <v/>
      </c>
      <c r="N2400" s="61" t="str">
        <f aca="false">IF(J2400="PosK",SUMIFS(K:K,J:J,"eDNA",H:H,H2400),"")</f>
        <v/>
      </c>
      <c r="Q2400" s="62"/>
    </row>
    <row r="2401" customFormat="false" ht="14.25" hidden="false" customHeight="false" outlineLevel="0" collapsed="false">
      <c r="A2401" s="0" t="s">
        <v>752</v>
      </c>
      <c r="B2401" s="52" t="s">
        <v>1263</v>
      </c>
      <c r="C2401" s="52" t="s">
        <v>751</v>
      </c>
      <c r="D2401" s="53" t="n">
        <v>0.1</v>
      </c>
      <c r="E2401" s="53" t="s">
        <v>748</v>
      </c>
      <c r="F2401" s="0" t="s">
        <v>1296</v>
      </c>
      <c r="G2401" s="0" t="str">
        <f aca="false">LEFT(B2401,2)</f>
        <v>25</v>
      </c>
      <c r="H2401" s="0" t="str">
        <f aca="false">I2401&amp;"_"&amp;G2401&amp;"_"&amp;F2401</f>
        <v>Loegfroe_25_20181011_DL2018017_DL2018083_AlleroedGym_BorupgaardGym_koersel2</v>
      </c>
      <c r="I2401" s="61" t="str">
        <f aca="false">MID(RIGHT(B2401,LEN(B2401)-3),1,FIND("_",RIGHT(B2401,LEN(B2401)-3))-1)</f>
        <v>Loegfroe</v>
      </c>
      <c r="J2401" s="61" t="str">
        <f aca="false">TRIM(SUBSTITUTE(RIGHT(B2401,FIND(I2401,B2401)+1),"_",""))</f>
        <v>18091</v>
      </c>
      <c r="K2401" s="0" t="str">
        <f aca="false">IFERROR(VALUE(SUBSTITUTE(E2401,".",",")),E2401)</f>
        <v>No Ct</v>
      </c>
      <c r="L2401" s="61" t="str">
        <f aca="false">IF(J2401="PosK",SUMIFS(K:K,J:J,"PosK",H:H,H2401),"")</f>
        <v/>
      </c>
      <c r="M2401" s="61" t="str">
        <f aca="false">IF(J2401="PosK",SUMIFS(K:K,J:J,"NegK",H:H,H2401),"")</f>
        <v/>
      </c>
      <c r="N2401" s="61" t="str">
        <f aca="false">IF(J2401="PosK",SUMIFS(K:K,J:J,"eDNA",H:H,H2401),"")</f>
        <v/>
      </c>
      <c r="P2401" s="62"/>
      <c r="T2401" s="63"/>
      <c r="W2401" s="64"/>
    </row>
    <row r="2402" customFormat="false" ht="14.25" hidden="false" customHeight="false" outlineLevel="0" collapsed="false">
      <c r="A2402" s="0" t="s">
        <v>754</v>
      </c>
      <c r="B2402" s="52" t="s">
        <v>1025</v>
      </c>
      <c r="C2402" s="52" t="s">
        <v>743</v>
      </c>
      <c r="D2402" s="53" t="n">
        <v>0.1</v>
      </c>
      <c r="E2402" s="53" t="s">
        <v>748</v>
      </c>
      <c r="F2402" s="0" t="s">
        <v>1296</v>
      </c>
      <c r="G2402" s="0" t="str">
        <f aca="false">LEFT(B2402,2)</f>
        <v>26</v>
      </c>
      <c r="H2402" s="0" t="str">
        <f aca="false">I2402&amp;"_"&amp;G2402&amp;"_"&amp;F2402</f>
        <v>StorVandsalamander_26_20181011_DL2018017_DL2018083_AlleroedGym_BorupgaardGym_koersel2</v>
      </c>
      <c r="I2402" s="61" t="str">
        <f aca="false">MID(RIGHT(B2402,LEN(B2402)-3),1,FIND("_",RIGHT(B2402,LEN(B2402)-3))-1)</f>
        <v>StorVandsalamander</v>
      </c>
      <c r="J2402" s="61" t="str">
        <f aca="false">TRIM(SUBSTITUTE(RIGHT(B2402,FIND(I2402,B2402)+1),"_",""))</f>
        <v>PosK</v>
      </c>
      <c r="K2402" s="0" t="str">
        <f aca="false">IFERROR(VALUE(SUBSTITUTE(E2402,".",",")),E2402)</f>
        <v>No Ct</v>
      </c>
      <c r="L2402" s="61" t="n">
        <f aca="false">IF(J2402="PosK",SUMIFS(K:K,J:J,"PosK",H:H,H2402),"")</f>
        <v>29.21</v>
      </c>
      <c r="M2402" s="61" t="n">
        <f aca="false">IF(J2402="PosK",SUMIFS(K:K,J:J,"NegK",H:H,H2402),"")</f>
        <v>0</v>
      </c>
      <c r="N2402" s="61" t="n">
        <f aca="false">IF(J2402="PosK",SUMIFS(K:K,J:J,"eDNA",H:H,H2402),"")</f>
        <v>0</v>
      </c>
      <c r="P2402" s="62" t="n">
        <f aca="false">IF(K2404="No Ct",0,K2404)</f>
        <v>0</v>
      </c>
      <c r="Q2402" s="62" t="n">
        <f aca="false">IF(K2405="No Ct",0,K2405)</f>
        <v>0</v>
      </c>
      <c r="R2402" s="0" t="str">
        <f aca="false">IF(AND(L2402&gt;0,M2402=0),"Valid","Invalid")</f>
        <v>Valid</v>
      </c>
      <c r="S2402" s="0" t="str">
        <f aca="false">IF(OR(P2402&gt;1,Q2402&gt;1),"Present","Absent")</f>
        <v>Absent</v>
      </c>
      <c r="T2402" s="63" t="str">
        <f aca="false">IF(OR(AND(P2402&gt;1,P2402&lt;41),AND(Q2402&gt;1,Q2402&lt;41)),"Ct&lt;41","Ct&gt;41")</f>
        <v>Ct&gt;41</v>
      </c>
      <c r="U2402" s="0" t="str">
        <f aca="false">I2402</f>
        <v>StorVandsalamander</v>
      </c>
      <c r="V2402" s="0" t="str">
        <f aca="false">MID(F2402,10,9)</f>
        <v>DL2018017</v>
      </c>
      <c r="W2402" s="64" t="str">
        <f aca="false">V2402&amp;"_"&amp;U2402&amp;"_"&amp;R2402&amp;"_"&amp;S2402&amp;"_"&amp;T2402</f>
        <v>DL2018017_StorVandsalamander_Valid_Absent_Ct&gt;41</v>
      </c>
    </row>
    <row r="2403" customFormat="false" ht="14.25" hidden="false" customHeight="false" outlineLevel="0" collapsed="false">
      <c r="A2403" s="0" t="s">
        <v>756</v>
      </c>
      <c r="B2403" s="52" t="s">
        <v>1026</v>
      </c>
      <c r="C2403" s="52" t="s">
        <v>747</v>
      </c>
      <c r="D2403" s="53" t="n">
        <v>0.1</v>
      </c>
      <c r="E2403" s="53" t="s">
        <v>748</v>
      </c>
      <c r="F2403" s="0" t="s">
        <v>1296</v>
      </c>
      <c r="G2403" s="0" t="str">
        <f aca="false">LEFT(B2403,2)</f>
        <v>26</v>
      </c>
      <c r="H2403" s="0" t="str">
        <f aca="false">I2403&amp;"_"&amp;G2403&amp;"_"&amp;F2403</f>
        <v>StorVandsalamander_26_20181011_DL2018017_DL2018083_AlleroedGym_BorupgaardGym_koersel2</v>
      </c>
      <c r="I2403" s="61" t="str">
        <f aca="false">MID(RIGHT(B2403,LEN(B2403)-3),1,FIND("_",RIGHT(B2403,LEN(B2403)-3))-1)</f>
        <v>StorVandsalamander</v>
      </c>
      <c r="J2403" s="61" t="str">
        <f aca="false">TRIM(SUBSTITUTE(RIGHT(B2403,FIND(I2403,B2403)+1),"_",""))</f>
        <v>NegK</v>
      </c>
      <c r="K2403" s="0" t="str">
        <f aca="false">IFERROR(VALUE(SUBSTITUTE(E2403,".",",")),E2403)</f>
        <v>No Ct</v>
      </c>
      <c r="L2403" s="61" t="str">
        <f aca="false">IF(J2403="PosK",SUMIFS(K:K,J:J,"PosK",H:H,H2403),"")</f>
        <v/>
      </c>
      <c r="M2403" s="61" t="str">
        <f aca="false">IF(J2403="PosK",SUMIFS(K:K,J:J,"NegK",H:H,H2403),"")</f>
        <v/>
      </c>
      <c r="N2403" s="61" t="str">
        <f aca="false">IF(J2403="PosK",SUMIFS(K:K,J:J,"eDNA",H:H,H2403),"")</f>
        <v/>
      </c>
    </row>
    <row r="2404" customFormat="false" ht="14.25" hidden="false" customHeight="false" outlineLevel="0" collapsed="false">
      <c r="A2404" s="0" t="s">
        <v>758</v>
      </c>
      <c r="B2404" s="52" t="s">
        <v>1264</v>
      </c>
      <c r="C2404" s="52" t="s">
        <v>751</v>
      </c>
      <c r="D2404" s="53" t="n">
        <v>0.1</v>
      </c>
      <c r="E2404" s="53" t="s">
        <v>748</v>
      </c>
      <c r="F2404" s="0" t="s">
        <v>1296</v>
      </c>
      <c r="G2404" s="0" t="str">
        <f aca="false">LEFT(B2404,2)</f>
        <v>26</v>
      </c>
      <c r="H2404" s="0" t="str">
        <f aca="false">I2404&amp;"_"&amp;G2404&amp;"_"&amp;F2404</f>
        <v>StorVandsalamander_26_20181011_DL2018017_DL2018083_AlleroedGym_BorupgaardGym_koersel2</v>
      </c>
      <c r="I2404" s="61" t="str">
        <f aca="false">MID(RIGHT(B2404,LEN(B2404)-3),1,FIND("_",RIGHT(B2404,LEN(B2404)-3))-1)</f>
        <v>StorVandsalamander</v>
      </c>
      <c r="J2404" s="61" t="str">
        <f aca="false">TRIM(SUBSTITUTE(RIGHT(B2404,FIND(I2404,B2404)+1),"_",""))</f>
        <v>18091</v>
      </c>
      <c r="K2404" s="0" t="str">
        <f aca="false">IFERROR(VALUE(SUBSTITUTE(E2404,".",",")),E2404)</f>
        <v>No Ct</v>
      </c>
      <c r="L2404" s="61" t="str">
        <f aca="false">IF(J2404="PosK",SUMIFS(K:K,J:J,"PosK",H:H,H2404),"")</f>
        <v/>
      </c>
      <c r="M2404" s="61" t="str">
        <f aca="false">IF(J2404="PosK",SUMIFS(K:K,J:J,"NegK",H:H,H2404),"")</f>
        <v/>
      </c>
      <c r="N2404" s="61" t="str">
        <f aca="false">IF(J2404="PosK",SUMIFS(K:K,J:J,"eDNA",H:H,H2404),"")</f>
        <v/>
      </c>
      <c r="Q2404" s="62"/>
    </row>
    <row r="2405" customFormat="false" ht="14.25" hidden="false" customHeight="false" outlineLevel="0" collapsed="false">
      <c r="A2405" s="0" t="s">
        <v>760</v>
      </c>
      <c r="B2405" s="52" t="s">
        <v>1265</v>
      </c>
      <c r="C2405" s="52" t="s">
        <v>751</v>
      </c>
      <c r="D2405" s="53" t="n">
        <v>0.1</v>
      </c>
      <c r="E2405" s="53" t="s">
        <v>748</v>
      </c>
      <c r="F2405" s="0" t="s">
        <v>1296</v>
      </c>
      <c r="G2405" s="0" t="str">
        <f aca="false">LEFT(B2405,2)</f>
        <v>26</v>
      </c>
      <c r="H2405" s="0" t="str">
        <f aca="false">I2405&amp;"_"&amp;G2405&amp;"_"&amp;F2405</f>
        <v>StorVandsalamander_26_20181011_DL2018017_DL2018083_AlleroedGym_BorupgaardGym_koersel2</v>
      </c>
      <c r="I2405" s="61" t="str">
        <f aca="false">MID(RIGHT(B2405,LEN(B2405)-3),1,FIND("_",RIGHT(B2405,LEN(B2405)-3))-1)</f>
        <v>StorVandsalamander</v>
      </c>
      <c r="J2405" s="61" t="str">
        <f aca="false">TRIM(SUBSTITUTE(RIGHT(B2405,FIND(I2405,B2405)+1),"_",""))</f>
        <v>18091</v>
      </c>
      <c r="K2405" s="0" t="str">
        <f aca="false">IFERROR(VALUE(SUBSTITUTE(E2405,".",",")),E2405)</f>
        <v>No Ct</v>
      </c>
      <c r="L2405" s="61" t="str">
        <f aca="false">IF(J2405="PosK",SUMIFS(K:K,J:J,"PosK",H:H,H2405),"")</f>
        <v/>
      </c>
      <c r="M2405" s="61" t="str">
        <f aca="false">IF(J2405="PosK",SUMIFS(K:K,J:J,"NegK",H:H,H2405),"")</f>
        <v/>
      </c>
      <c r="N2405" s="61" t="str">
        <f aca="false">IF(J2405="PosK",SUMIFS(K:K,J:J,"eDNA",H:H,H2405),"")</f>
        <v/>
      </c>
      <c r="P2405" s="62"/>
      <c r="T2405" s="63"/>
      <c r="W2405" s="64"/>
    </row>
    <row r="2406" customFormat="false" ht="14.25" hidden="false" customHeight="false" outlineLevel="0" collapsed="false">
      <c r="A2406" s="0" t="s">
        <v>762</v>
      </c>
      <c r="B2406" s="52" t="s">
        <v>1029</v>
      </c>
      <c r="C2406" s="52" t="s">
        <v>743</v>
      </c>
      <c r="D2406" s="53" t="n">
        <v>0.1</v>
      </c>
      <c r="E2406" s="53" t="s">
        <v>748</v>
      </c>
      <c r="F2406" s="0" t="s">
        <v>1296</v>
      </c>
      <c r="G2406" s="0" t="str">
        <f aca="false">LEFT(B2406,2)</f>
        <v>27</v>
      </c>
      <c r="H2406" s="0" t="str">
        <f aca="false">I2406&amp;"_"&amp;G2406&amp;"_"&amp;F2406</f>
        <v>Strandtudse_27_20181011_DL2018017_DL2018083_AlleroedGym_BorupgaardGym_koersel2</v>
      </c>
      <c r="I2406" s="61" t="str">
        <f aca="false">MID(RIGHT(B2406,LEN(B2406)-3),1,FIND("_",RIGHT(B2406,LEN(B2406)-3))-1)</f>
        <v>Strandtudse</v>
      </c>
      <c r="J2406" s="61" t="str">
        <f aca="false">TRIM(SUBSTITUTE(RIGHT(B2406,FIND(I2406,B2406)+1),"_",""))</f>
        <v>PosK</v>
      </c>
      <c r="K2406" s="0" t="str">
        <f aca="false">IFERROR(VALUE(SUBSTITUTE(E2406,".",",")),E2406)</f>
        <v>No Ct</v>
      </c>
      <c r="L2406" s="61" t="n">
        <f aca="false">IF(J2406="PosK",SUMIFS(K:K,J:J,"PosK",H:H,H2406),"")</f>
        <v>0</v>
      </c>
      <c r="M2406" s="61" t="n">
        <f aca="false">IF(J2406="PosK",SUMIFS(K:K,J:J,"NegK",H:H,H2406),"")</f>
        <v>0</v>
      </c>
      <c r="N2406" s="61" t="n">
        <f aca="false">IF(J2406="PosK",SUMIFS(K:K,J:J,"eDNA",H:H,H2406),"")</f>
        <v>0</v>
      </c>
      <c r="P2406" s="62" t="n">
        <f aca="false">IF(K2408="No Ct",0,K2408)</f>
        <v>0</v>
      </c>
      <c r="Q2406" s="62" t="n">
        <f aca="false">IF(K2409="No Ct",0,K2409)</f>
        <v>0</v>
      </c>
      <c r="R2406" s="0" t="str">
        <f aca="false">IF(AND(L2406&gt;0,M2406=0),"Valid","Invalid")</f>
        <v>Invalid</v>
      </c>
      <c r="S2406" s="0" t="str">
        <f aca="false">IF(OR(P2406&gt;1,Q2406&gt;1),"Present","Absent")</f>
        <v>Absent</v>
      </c>
      <c r="T2406" s="63" t="str">
        <f aca="false">IF(OR(AND(P2406&gt;1,P2406&lt;41),AND(Q2406&gt;1,Q2406&lt;41)),"Ct&lt;41","Ct&gt;41")</f>
        <v>Ct&gt;41</v>
      </c>
      <c r="U2406" s="0" t="str">
        <f aca="false">I2406</f>
        <v>Strandtudse</v>
      </c>
      <c r="V2406" s="0" t="str">
        <f aca="false">MID(F2406,10,9)</f>
        <v>DL2018017</v>
      </c>
      <c r="W2406" s="64" t="str">
        <f aca="false">V2406&amp;"_"&amp;U2406&amp;"_"&amp;R2406&amp;"_"&amp;S2406&amp;"_"&amp;T2406</f>
        <v>DL2018017_Strandtudse_Invalid_Absent_Ct&gt;41</v>
      </c>
    </row>
    <row r="2407" customFormat="false" ht="14.25" hidden="false" customHeight="false" outlineLevel="0" collapsed="false">
      <c r="A2407" s="0" t="s">
        <v>764</v>
      </c>
      <c r="B2407" s="52" t="s">
        <v>1030</v>
      </c>
      <c r="C2407" s="52" t="s">
        <v>747</v>
      </c>
      <c r="D2407" s="53" t="n">
        <v>0.1</v>
      </c>
      <c r="E2407" s="53" t="s">
        <v>748</v>
      </c>
      <c r="F2407" s="0" t="s">
        <v>1296</v>
      </c>
      <c r="G2407" s="0" t="str">
        <f aca="false">LEFT(B2407,2)</f>
        <v>27</v>
      </c>
      <c r="H2407" s="0" t="str">
        <f aca="false">I2407&amp;"_"&amp;G2407&amp;"_"&amp;F2407</f>
        <v>Strandtudse_27_20181011_DL2018017_DL2018083_AlleroedGym_BorupgaardGym_koersel2</v>
      </c>
      <c r="I2407" s="61" t="str">
        <f aca="false">MID(RIGHT(B2407,LEN(B2407)-3),1,FIND("_",RIGHT(B2407,LEN(B2407)-3))-1)</f>
        <v>Strandtudse</v>
      </c>
      <c r="J2407" s="61" t="str">
        <f aca="false">TRIM(SUBSTITUTE(RIGHT(B2407,FIND(I2407,B2407)+1),"_",""))</f>
        <v>NegK</v>
      </c>
      <c r="K2407" s="0" t="str">
        <f aca="false">IFERROR(VALUE(SUBSTITUTE(E2407,".",",")),E2407)</f>
        <v>No Ct</v>
      </c>
      <c r="L2407" s="61" t="str">
        <f aca="false">IF(J2407="PosK",SUMIFS(K:K,J:J,"PosK",H:H,H2407),"")</f>
        <v/>
      </c>
      <c r="M2407" s="61" t="str">
        <f aca="false">IF(J2407="PosK",SUMIFS(K:K,J:J,"NegK",H:H,H2407),"")</f>
        <v/>
      </c>
      <c r="N2407" s="61" t="str">
        <f aca="false">IF(J2407="PosK",SUMIFS(K:K,J:J,"eDNA",H:H,H2407),"")</f>
        <v/>
      </c>
    </row>
    <row r="2408" customFormat="false" ht="14.25" hidden="false" customHeight="false" outlineLevel="0" collapsed="false">
      <c r="A2408" s="0" t="s">
        <v>766</v>
      </c>
      <c r="B2408" s="52" t="s">
        <v>1266</v>
      </c>
      <c r="C2408" s="52" t="s">
        <v>751</v>
      </c>
      <c r="D2408" s="53" t="n">
        <v>0.1</v>
      </c>
      <c r="E2408" s="53" t="s">
        <v>748</v>
      </c>
      <c r="F2408" s="0" t="s">
        <v>1296</v>
      </c>
      <c r="G2408" s="0" t="str">
        <f aca="false">LEFT(B2408,2)</f>
        <v>27</v>
      </c>
      <c r="H2408" s="0" t="str">
        <f aca="false">I2408&amp;"_"&amp;G2408&amp;"_"&amp;F2408</f>
        <v>Strandtudse_27_20181011_DL2018017_DL2018083_AlleroedGym_BorupgaardGym_koersel2</v>
      </c>
      <c r="I2408" s="61" t="str">
        <f aca="false">MID(RIGHT(B2408,LEN(B2408)-3),1,FIND("_",RIGHT(B2408,LEN(B2408)-3))-1)</f>
        <v>Strandtudse</v>
      </c>
      <c r="J2408" s="61" t="str">
        <f aca="false">TRIM(SUBSTITUTE(RIGHT(B2408,FIND(I2408,B2408)+1),"_",""))</f>
        <v>18091</v>
      </c>
      <c r="K2408" s="0" t="str">
        <f aca="false">IFERROR(VALUE(SUBSTITUTE(E2408,".",",")),E2408)</f>
        <v>No Ct</v>
      </c>
      <c r="L2408" s="61" t="str">
        <f aca="false">IF(J2408="PosK",SUMIFS(K:K,J:J,"PosK",H:H,H2408),"")</f>
        <v/>
      </c>
      <c r="M2408" s="61" t="str">
        <f aca="false">IF(J2408="PosK",SUMIFS(K:K,J:J,"NegK",H:H,H2408),"")</f>
        <v/>
      </c>
      <c r="N2408" s="61" t="str">
        <f aca="false">IF(J2408="PosK",SUMIFS(K:K,J:J,"eDNA",H:H,H2408),"")</f>
        <v/>
      </c>
      <c r="Q2408" s="62"/>
    </row>
    <row r="2409" customFormat="false" ht="14.25" hidden="false" customHeight="false" outlineLevel="0" collapsed="false">
      <c r="A2409" s="0" t="s">
        <v>768</v>
      </c>
      <c r="B2409" s="52" t="s">
        <v>1267</v>
      </c>
      <c r="C2409" s="52" t="s">
        <v>751</v>
      </c>
      <c r="D2409" s="53" t="n">
        <v>0.1</v>
      </c>
      <c r="E2409" s="53" t="s">
        <v>748</v>
      </c>
      <c r="F2409" s="0" t="s">
        <v>1296</v>
      </c>
      <c r="G2409" s="0" t="str">
        <f aca="false">LEFT(B2409,2)</f>
        <v>27</v>
      </c>
      <c r="H2409" s="0" t="str">
        <f aca="false">I2409&amp;"_"&amp;G2409&amp;"_"&amp;F2409</f>
        <v>Strandtudse_27_20181011_DL2018017_DL2018083_AlleroedGym_BorupgaardGym_koersel2</v>
      </c>
      <c r="I2409" s="61" t="str">
        <f aca="false">MID(RIGHT(B2409,LEN(B2409)-3),1,FIND("_",RIGHT(B2409,LEN(B2409)-3))-1)</f>
        <v>Strandtudse</v>
      </c>
      <c r="J2409" s="61" t="str">
        <f aca="false">TRIM(SUBSTITUTE(RIGHT(B2409,FIND(I2409,B2409)+1),"_",""))</f>
        <v>18091</v>
      </c>
      <c r="K2409" s="0" t="str">
        <f aca="false">IFERROR(VALUE(SUBSTITUTE(E2409,".",",")),E2409)</f>
        <v>No Ct</v>
      </c>
      <c r="L2409" s="61" t="str">
        <f aca="false">IF(J2409="PosK",SUMIFS(K:K,J:J,"PosK",H:H,H2409),"")</f>
        <v/>
      </c>
      <c r="M2409" s="61" t="str">
        <f aca="false">IF(J2409="PosK",SUMIFS(K:K,J:J,"NegK",H:H,H2409),"")</f>
        <v/>
      </c>
      <c r="N2409" s="61" t="str">
        <f aca="false">IF(J2409="PosK",SUMIFS(K:K,J:J,"eDNA",H:H,H2409),"")</f>
        <v/>
      </c>
      <c r="P2409" s="62"/>
      <c r="T2409" s="63"/>
      <c r="W2409" s="64"/>
    </row>
    <row r="2410" customFormat="false" ht="14.25" hidden="false" customHeight="false" outlineLevel="0" collapsed="false">
      <c r="A2410" s="0" t="s">
        <v>770</v>
      </c>
      <c r="B2410" s="52" t="s">
        <v>1033</v>
      </c>
      <c r="C2410" s="52" t="s">
        <v>743</v>
      </c>
      <c r="D2410" s="53" t="n">
        <v>0.1</v>
      </c>
      <c r="E2410" s="53" t="s">
        <v>748</v>
      </c>
      <c r="F2410" s="0" t="s">
        <v>1296</v>
      </c>
      <c r="G2410" s="0" t="str">
        <f aca="false">LEFT(B2410,2)</f>
        <v>28</v>
      </c>
      <c r="H2410" s="0" t="str">
        <f aca="false">I2410&amp;"_"&amp;G2410&amp;"_"&amp;F2410</f>
        <v>GroenbrogetTudse_28_20181011_DL2018017_DL2018083_AlleroedGym_BorupgaardGym_koersel2</v>
      </c>
      <c r="I2410" s="61" t="str">
        <f aca="false">MID(RIGHT(B2410,LEN(B2410)-3),1,FIND("_",RIGHT(B2410,LEN(B2410)-3))-1)</f>
        <v>GroenbrogetTudse</v>
      </c>
      <c r="J2410" s="61" t="str">
        <f aca="false">TRIM(SUBSTITUTE(RIGHT(B2410,FIND(I2410,B2410)+1),"_",""))</f>
        <v>PosK</v>
      </c>
      <c r="K2410" s="0" t="str">
        <f aca="false">IFERROR(VALUE(SUBSTITUTE(E2410,".",",")),E2410)</f>
        <v>No Ct</v>
      </c>
      <c r="L2410" s="61" t="n">
        <f aca="false">IF(J2410="PosK",SUMIFS(K:K,J:J,"PosK",H:H,H2410),"")</f>
        <v>23.61</v>
      </c>
      <c r="M2410" s="61" t="n">
        <f aca="false">IF(J2410="PosK",SUMIFS(K:K,J:J,"NegK",H:H,H2410),"")</f>
        <v>0</v>
      </c>
      <c r="N2410" s="61" t="n">
        <f aca="false">IF(J2410="PosK",SUMIFS(K:K,J:J,"eDNA",H:H,H2410),"")</f>
        <v>0</v>
      </c>
      <c r="P2410" s="62" t="n">
        <f aca="false">IF(K2412="No Ct",0,K2412)</f>
        <v>0</v>
      </c>
      <c r="Q2410" s="62" t="n">
        <f aca="false">IF(K2413="No Ct",0,K2413)</f>
        <v>0</v>
      </c>
      <c r="R2410" s="0" t="str">
        <f aca="false">IF(AND(L2410&gt;0,M2410=0),"Valid","Invalid")</f>
        <v>Valid</v>
      </c>
      <c r="S2410" s="0" t="str">
        <f aca="false">IF(OR(P2410&gt;1,Q2410&gt;1),"Present","Absent")</f>
        <v>Absent</v>
      </c>
      <c r="T2410" s="63" t="str">
        <f aca="false">IF(OR(AND(P2410&gt;1,P2410&lt;41),AND(Q2410&gt;1,Q2410&lt;41)),"Ct&lt;41","Ct&gt;41")</f>
        <v>Ct&gt;41</v>
      </c>
      <c r="U2410" s="0" t="str">
        <f aca="false">I2410</f>
        <v>GroenbrogetTudse</v>
      </c>
      <c r="V2410" s="0" t="str">
        <f aca="false">MID(F2410,10,9)</f>
        <v>DL2018017</v>
      </c>
      <c r="W2410" s="64" t="str">
        <f aca="false">V2410&amp;"_"&amp;U2410&amp;"_"&amp;R2410&amp;"_"&amp;S2410&amp;"_"&amp;T2410</f>
        <v>DL2018017_GroenbrogetTudse_Valid_Absent_Ct&gt;41</v>
      </c>
    </row>
    <row r="2411" customFormat="false" ht="14.25" hidden="false" customHeight="false" outlineLevel="0" collapsed="false">
      <c r="A2411" s="0" t="s">
        <v>772</v>
      </c>
      <c r="B2411" s="52" t="s">
        <v>1034</v>
      </c>
      <c r="C2411" s="52" t="s">
        <v>747</v>
      </c>
      <c r="D2411" s="53" t="n">
        <v>0.1</v>
      </c>
      <c r="E2411" s="53" t="s">
        <v>748</v>
      </c>
      <c r="F2411" s="0" t="s">
        <v>1296</v>
      </c>
      <c r="G2411" s="0" t="str">
        <f aca="false">LEFT(B2411,2)</f>
        <v>28</v>
      </c>
      <c r="H2411" s="0" t="str">
        <f aca="false">I2411&amp;"_"&amp;G2411&amp;"_"&amp;F2411</f>
        <v>GroenbrogetTudse_28_20181011_DL2018017_DL2018083_AlleroedGym_BorupgaardGym_koersel2</v>
      </c>
      <c r="I2411" s="61" t="str">
        <f aca="false">MID(RIGHT(B2411,LEN(B2411)-3),1,FIND("_",RIGHT(B2411,LEN(B2411)-3))-1)</f>
        <v>GroenbrogetTudse</v>
      </c>
      <c r="J2411" s="61" t="str">
        <f aca="false">TRIM(SUBSTITUTE(RIGHT(B2411,FIND(I2411,B2411)+1),"_",""))</f>
        <v>NegK</v>
      </c>
      <c r="K2411" s="0" t="str">
        <f aca="false">IFERROR(VALUE(SUBSTITUTE(E2411,".",",")),E2411)</f>
        <v>No Ct</v>
      </c>
      <c r="L2411" s="61" t="str">
        <f aca="false">IF(J2411="PosK",SUMIFS(K:K,J:J,"PosK",H:H,H2411),"")</f>
        <v/>
      </c>
      <c r="M2411" s="61" t="str">
        <f aca="false">IF(J2411="PosK",SUMIFS(K:K,J:J,"NegK",H:H,H2411),"")</f>
        <v/>
      </c>
      <c r="N2411" s="61" t="str">
        <f aca="false">IF(J2411="PosK",SUMIFS(K:K,J:J,"eDNA",H:H,H2411),"")</f>
        <v/>
      </c>
    </row>
    <row r="2412" customFormat="false" ht="14.25" hidden="false" customHeight="false" outlineLevel="0" collapsed="false">
      <c r="A2412" s="0" t="s">
        <v>774</v>
      </c>
      <c r="B2412" s="52" t="s">
        <v>1268</v>
      </c>
      <c r="C2412" s="52" t="s">
        <v>751</v>
      </c>
      <c r="D2412" s="53" t="n">
        <v>0.1</v>
      </c>
      <c r="E2412" s="53" t="s">
        <v>748</v>
      </c>
      <c r="F2412" s="0" t="s">
        <v>1296</v>
      </c>
      <c r="G2412" s="0" t="str">
        <f aca="false">LEFT(B2412,2)</f>
        <v>28</v>
      </c>
      <c r="H2412" s="0" t="str">
        <f aca="false">I2412&amp;"_"&amp;G2412&amp;"_"&amp;F2412</f>
        <v>GroenbrogetTudse_28_20181011_DL2018017_DL2018083_AlleroedGym_BorupgaardGym_koersel2</v>
      </c>
      <c r="I2412" s="61" t="str">
        <f aca="false">MID(RIGHT(B2412,LEN(B2412)-3),1,FIND("_",RIGHT(B2412,LEN(B2412)-3))-1)</f>
        <v>GroenbrogetTudse</v>
      </c>
      <c r="J2412" s="61" t="str">
        <f aca="false">TRIM(SUBSTITUTE(RIGHT(B2412,FIND(I2412,B2412)+1),"_",""))</f>
        <v>18091</v>
      </c>
      <c r="K2412" s="0" t="str">
        <f aca="false">IFERROR(VALUE(SUBSTITUTE(E2412,".",",")),E2412)</f>
        <v>No Ct</v>
      </c>
      <c r="L2412" s="61" t="str">
        <f aca="false">IF(J2412="PosK",SUMIFS(K:K,J:J,"PosK",H:H,H2412),"")</f>
        <v/>
      </c>
      <c r="M2412" s="61" t="str">
        <f aca="false">IF(J2412="PosK",SUMIFS(K:K,J:J,"NegK",H:H,H2412),"")</f>
        <v/>
      </c>
      <c r="N2412" s="61" t="str">
        <f aca="false">IF(J2412="PosK",SUMIFS(K:K,J:J,"eDNA",H:H,H2412),"")</f>
        <v/>
      </c>
      <c r="Q2412" s="62"/>
    </row>
    <row r="2413" customFormat="false" ht="14.25" hidden="false" customHeight="false" outlineLevel="0" collapsed="false">
      <c r="A2413" s="0" t="s">
        <v>776</v>
      </c>
      <c r="B2413" s="52" t="s">
        <v>1269</v>
      </c>
      <c r="C2413" s="52" t="s">
        <v>751</v>
      </c>
      <c r="D2413" s="53" t="n">
        <v>0.1</v>
      </c>
      <c r="E2413" s="53" t="s">
        <v>748</v>
      </c>
      <c r="F2413" s="0" t="s">
        <v>1296</v>
      </c>
      <c r="G2413" s="0" t="str">
        <f aca="false">LEFT(B2413,2)</f>
        <v>28</v>
      </c>
      <c r="H2413" s="0" t="str">
        <f aca="false">I2413&amp;"_"&amp;G2413&amp;"_"&amp;F2413</f>
        <v>GroenbrogetTudse_28_20181011_DL2018017_DL2018083_AlleroedGym_BorupgaardGym_koersel2</v>
      </c>
      <c r="I2413" s="61" t="str">
        <f aca="false">MID(RIGHT(B2413,LEN(B2413)-3),1,FIND("_",RIGHT(B2413,LEN(B2413)-3))-1)</f>
        <v>GroenbrogetTudse</v>
      </c>
      <c r="J2413" s="61" t="str">
        <f aca="false">TRIM(SUBSTITUTE(RIGHT(B2413,FIND(I2413,B2413)+1),"_",""))</f>
        <v>18091</v>
      </c>
      <c r="K2413" s="0" t="str">
        <f aca="false">IFERROR(VALUE(SUBSTITUTE(E2413,".",",")),E2413)</f>
        <v>No Ct</v>
      </c>
      <c r="L2413" s="61" t="str">
        <f aca="false">IF(J2413="PosK",SUMIFS(K:K,J:J,"PosK",H:H,H2413),"")</f>
        <v/>
      </c>
      <c r="M2413" s="61" t="str">
        <f aca="false">IF(J2413="PosK",SUMIFS(K:K,J:J,"NegK",H:H,H2413),"")</f>
        <v/>
      </c>
      <c r="N2413" s="61" t="str">
        <f aca="false">IF(J2413="PosK",SUMIFS(K:K,J:J,"eDNA",H:H,H2413),"")</f>
        <v/>
      </c>
      <c r="P2413" s="62"/>
      <c r="T2413" s="63"/>
      <c r="W2413" s="64"/>
    </row>
    <row r="2414" customFormat="false" ht="14.25" hidden="false" customHeight="false" outlineLevel="0" collapsed="false">
      <c r="A2414" s="0" t="s">
        <v>778</v>
      </c>
      <c r="B2414" s="52" t="s">
        <v>1037</v>
      </c>
      <c r="C2414" s="52" t="s">
        <v>743</v>
      </c>
      <c r="D2414" s="53" t="n">
        <v>0.1</v>
      </c>
      <c r="E2414" s="53" t="s">
        <v>748</v>
      </c>
      <c r="F2414" s="0" t="s">
        <v>1296</v>
      </c>
      <c r="G2414" s="0" t="str">
        <f aca="false">LEFT(B2414,2)</f>
        <v>29</v>
      </c>
      <c r="H2414" s="0" t="str">
        <f aca="false">I2414&amp;"_"&amp;G2414&amp;"_"&amp;F2414</f>
        <v>Loevfroe_29_20181011_DL2018017_DL2018083_AlleroedGym_BorupgaardGym_koersel2</v>
      </c>
      <c r="I2414" s="61" t="str">
        <f aca="false">MID(RIGHT(B2414,LEN(B2414)-3),1,FIND("_",RIGHT(B2414,LEN(B2414)-3))-1)</f>
        <v>Loevfroe</v>
      </c>
      <c r="J2414" s="61" t="str">
        <f aca="false">TRIM(SUBSTITUTE(RIGHT(B2414,FIND(I2414,B2414)+1),"_",""))</f>
        <v>PosK</v>
      </c>
      <c r="K2414" s="0" t="str">
        <f aca="false">IFERROR(VALUE(SUBSTITUTE(E2414,".",",")),E2414)</f>
        <v>No Ct</v>
      </c>
      <c r="L2414" s="61" t="n">
        <f aca="false">IF(J2414="PosK",SUMIFS(K:K,J:J,"PosK",H:H,H2414),"")</f>
        <v>0</v>
      </c>
      <c r="M2414" s="61" t="n">
        <f aca="false">IF(J2414="PosK",SUMIFS(K:K,J:J,"NegK",H:H,H2414),"")</f>
        <v>0</v>
      </c>
      <c r="N2414" s="61" t="n">
        <f aca="false">IF(J2414="PosK",SUMIFS(K:K,J:J,"eDNA",H:H,H2414),"")</f>
        <v>0</v>
      </c>
      <c r="P2414" s="62" t="n">
        <f aca="false">IF(K2416="No Ct",0,K2416)</f>
        <v>0</v>
      </c>
      <c r="Q2414" s="62" t="n">
        <f aca="false">IF(K2417="No Ct",0,K2417)</f>
        <v>0</v>
      </c>
      <c r="R2414" s="0" t="str">
        <f aca="false">IF(AND(L2414&gt;0,M2414=0),"Valid","Invalid")</f>
        <v>Invalid</v>
      </c>
      <c r="S2414" s="0" t="str">
        <f aca="false">IF(OR(P2414&gt;1,Q2414&gt;1),"Present","Absent")</f>
        <v>Absent</v>
      </c>
      <c r="T2414" s="63" t="str">
        <f aca="false">IF(OR(AND(P2414&gt;1,P2414&lt;41),AND(Q2414&gt;1,Q2414&lt;41)),"Ct&lt;41","Ct&gt;41")</f>
        <v>Ct&gt;41</v>
      </c>
      <c r="U2414" s="0" t="str">
        <f aca="false">I2414</f>
        <v>Loevfroe</v>
      </c>
      <c r="V2414" s="0" t="str">
        <f aca="false">MID(F2414,10,9)</f>
        <v>DL2018017</v>
      </c>
      <c r="W2414" s="64" t="str">
        <f aca="false">V2414&amp;"_"&amp;U2414&amp;"_"&amp;R2414&amp;"_"&amp;S2414&amp;"_"&amp;T2414</f>
        <v>DL2018017_Loevfroe_Invalid_Absent_Ct&gt;41</v>
      </c>
    </row>
    <row r="2415" customFormat="false" ht="14.25" hidden="false" customHeight="false" outlineLevel="0" collapsed="false">
      <c r="A2415" s="0" t="s">
        <v>780</v>
      </c>
      <c r="B2415" s="52" t="s">
        <v>1038</v>
      </c>
      <c r="C2415" s="52" t="s">
        <v>747</v>
      </c>
      <c r="D2415" s="53" t="n">
        <v>0.1</v>
      </c>
      <c r="E2415" s="53" t="s">
        <v>748</v>
      </c>
      <c r="F2415" s="0" t="s">
        <v>1296</v>
      </c>
      <c r="G2415" s="0" t="str">
        <f aca="false">LEFT(B2415,2)</f>
        <v>29</v>
      </c>
      <c r="H2415" s="0" t="str">
        <f aca="false">I2415&amp;"_"&amp;G2415&amp;"_"&amp;F2415</f>
        <v>Loevfroe_29_20181011_DL2018017_DL2018083_AlleroedGym_BorupgaardGym_koersel2</v>
      </c>
      <c r="I2415" s="61" t="str">
        <f aca="false">MID(RIGHT(B2415,LEN(B2415)-3),1,FIND("_",RIGHT(B2415,LEN(B2415)-3))-1)</f>
        <v>Loevfroe</v>
      </c>
      <c r="J2415" s="61" t="str">
        <f aca="false">TRIM(SUBSTITUTE(RIGHT(B2415,FIND(I2415,B2415)+1),"_",""))</f>
        <v>NegK</v>
      </c>
      <c r="K2415" s="0" t="str">
        <f aca="false">IFERROR(VALUE(SUBSTITUTE(E2415,".",",")),E2415)</f>
        <v>No Ct</v>
      </c>
      <c r="L2415" s="61" t="str">
        <f aca="false">IF(J2415="PosK",SUMIFS(K:K,J:J,"PosK",H:H,H2415),"")</f>
        <v/>
      </c>
      <c r="M2415" s="61" t="str">
        <f aca="false">IF(J2415="PosK",SUMIFS(K:K,J:J,"NegK",H:H,H2415),"")</f>
        <v/>
      </c>
      <c r="N2415" s="61" t="str">
        <f aca="false">IF(J2415="PosK",SUMIFS(K:K,J:J,"eDNA",H:H,H2415),"")</f>
        <v/>
      </c>
    </row>
    <row r="2416" customFormat="false" ht="14.25" hidden="false" customHeight="false" outlineLevel="0" collapsed="false">
      <c r="A2416" s="0" t="s">
        <v>782</v>
      </c>
      <c r="B2416" s="52" t="s">
        <v>1270</v>
      </c>
      <c r="C2416" s="52" t="s">
        <v>751</v>
      </c>
      <c r="D2416" s="53" t="n">
        <v>0.1</v>
      </c>
      <c r="E2416" s="53" t="s">
        <v>748</v>
      </c>
      <c r="F2416" s="0" t="s">
        <v>1296</v>
      </c>
      <c r="G2416" s="0" t="str">
        <f aca="false">LEFT(B2416,2)</f>
        <v>29</v>
      </c>
      <c r="H2416" s="0" t="str">
        <f aca="false">I2416&amp;"_"&amp;G2416&amp;"_"&amp;F2416</f>
        <v>Loevfroe_29_20181011_DL2018017_DL2018083_AlleroedGym_BorupgaardGym_koersel2</v>
      </c>
      <c r="I2416" s="61" t="str">
        <f aca="false">MID(RIGHT(B2416,LEN(B2416)-3),1,FIND("_",RIGHT(B2416,LEN(B2416)-3))-1)</f>
        <v>Loevfroe</v>
      </c>
      <c r="J2416" s="61" t="str">
        <f aca="false">TRIM(SUBSTITUTE(RIGHT(B2416,FIND(I2416,B2416)+1),"_",""))</f>
        <v>18091</v>
      </c>
      <c r="K2416" s="0" t="str">
        <f aca="false">IFERROR(VALUE(SUBSTITUTE(E2416,".",",")),E2416)</f>
        <v>No Ct</v>
      </c>
      <c r="L2416" s="61" t="str">
        <f aca="false">IF(J2416="PosK",SUMIFS(K:K,J:J,"PosK",H:H,H2416),"")</f>
        <v/>
      </c>
      <c r="M2416" s="61" t="str">
        <f aca="false">IF(J2416="PosK",SUMIFS(K:K,J:J,"NegK",H:H,H2416),"")</f>
        <v/>
      </c>
      <c r="N2416" s="61" t="str">
        <f aca="false">IF(J2416="PosK",SUMIFS(K:K,J:J,"eDNA",H:H,H2416),"")</f>
        <v/>
      </c>
      <c r="Q2416" s="62"/>
    </row>
    <row r="2417" customFormat="false" ht="14.25" hidden="false" customHeight="false" outlineLevel="0" collapsed="false">
      <c r="A2417" s="0" t="s">
        <v>784</v>
      </c>
      <c r="B2417" s="52" t="s">
        <v>1271</v>
      </c>
      <c r="C2417" s="52" t="s">
        <v>751</v>
      </c>
      <c r="D2417" s="53" t="n">
        <v>0.1</v>
      </c>
      <c r="E2417" s="53" t="s">
        <v>748</v>
      </c>
      <c r="F2417" s="0" t="s">
        <v>1296</v>
      </c>
      <c r="G2417" s="0" t="str">
        <f aca="false">LEFT(B2417,2)</f>
        <v>29</v>
      </c>
      <c r="H2417" s="0" t="str">
        <f aca="false">I2417&amp;"_"&amp;G2417&amp;"_"&amp;F2417</f>
        <v>Loevfroe_29_20181011_DL2018017_DL2018083_AlleroedGym_BorupgaardGym_koersel2</v>
      </c>
      <c r="I2417" s="61" t="str">
        <f aca="false">MID(RIGHT(B2417,LEN(B2417)-3),1,FIND("_",RIGHT(B2417,LEN(B2417)-3))-1)</f>
        <v>Loevfroe</v>
      </c>
      <c r="J2417" s="61" t="str">
        <f aca="false">TRIM(SUBSTITUTE(RIGHT(B2417,FIND(I2417,B2417)+1),"_",""))</f>
        <v>18091</v>
      </c>
      <c r="K2417" s="0" t="str">
        <f aca="false">IFERROR(VALUE(SUBSTITUTE(E2417,".",",")),E2417)</f>
        <v>No Ct</v>
      </c>
      <c r="L2417" s="61" t="str">
        <f aca="false">IF(J2417="PosK",SUMIFS(K:K,J:J,"PosK",H:H,H2417),"")</f>
        <v/>
      </c>
      <c r="M2417" s="61" t="str">
        <f aca="false">IF(J2417="PosK",SUMIFS(K:K,J:J,"NegK",H:H,H2417),"")</f>
        <v/>
      </c>
      <c r="N2417" s="61" t="str">
        <f aca="false">IF(J2417="PosK",SUMIFS(K:K,J:J,"eDNA",H:H,H2417),"")</f>
        <v/>
      </c>
      <c r="P2417" s="62"/>
      <c r="T2417" s="63"/>
      <c r="W2417" s="64"/>
    </row>
    <row r="2418" customFormat="false" ht="14.25" hidden="false" customHeight="false" outlineLevel="0" collapsed="false">
      <c r="A2418" s="0" t="s">
        <v>786</v>
      </c>
      <c r="B2418" s="52" t="s">
        <v>1041</v>
      </c>
      <c r="C2418" s="52" t="s">
        <v>743</v>
      </c>
      <c r="D2418" s="53" t="n">
        <v>0.1</v>
      </c>
      <c r="E2418" s="53" t="s">
        <v>748</v>
      </c>
      <c r="F2418" s="0" t="s">
        <v>1296</v>
      </c>
      <c r="G2418" s="0" t="str">
        <f aca="false">LEFT(B2418,2)</f>
        <v>30</v>
      </c>
      <c r="H2418" s="0" t="str">
        <f aca="false">I2418&amp;"_"&amp;G2418&amp;"_"&amp;F2418</f>
        <v>Klokkefroe_30_20181011_DL2018017_DL2018083_AlleroedGym_BorupgaardGym_koersel2</v>
      </c>
      <c r="I2418" s="61" t="str">
        <f aca="false">MID(RIGHT(B2418,LEN(B2418)-3),1,FIND("_",RIGHT(B2418,LEN(B2418)-3))-1)</f>
        <v>Klokkefroe</v>
      </c>
      <c r="J2418" s="61" t="str">
        <f aca="false">TRIM(SUBSTITUTE(RIGHT(B2418,FIND(I2418,B2418)+1),"_",""))</f>
        <v>PosK</v>
      </c>
      <c r="K2418" s="0" t="str">
        <f aca="false">IFERROR(VALUE(SUBSTITUTE(E2418,".",",")),E2418)</f>
        <v>No Ct</v>
      </c>
      <c r="L2418" s="61" t="n">
        <f aca="false">IF(J2418="PosK",SUMIFS(K:K,J:J,"PosK",H:H,H2418),"")</f>
        <v>28.55</v>
      </c>
      <c r="M2418" s="61" t="n">
        <f aca="false">IF(J2418="PosK",SUMIFS(K:K,J:J,"NegK",H:H,H2418),"")</f>
        <v>0</v>
      </c>
      <c r="N2418" s="61" t="n">
        <f aca="false">IF(J2418="PosK",SUMIFS(K:K,J:J,"eDNA",H:H,H2418),"")</f>
        <v>0</v>
      </c>
      <c r="P2418" s="62" t="n">
        <f aca="false">IF(K2420="No Ct",0,K2420)</f>
        <v>0</v>
      </c>
      <c r="Q2418" s="62" t="n">
        <f aca="false">IF(K2421="No Ct",0,K2421)</f>
        <v>0</v>
      </c>
      <c r="R2418" s="0" t="str">
        <f aca="false">IF(AND(L2418&gt;0,M2418=0),"Valid","Invalid")</f>
        <v>Valid</v>
      </c>
      <c r="S2418" s="0" t="str">
        <f aca="false">IF(OR(P2418&gt;1,Q2418&gt;1),"Present","Absent")</f>
        <v>Absent</v>
      </c>
      <c r="T2418" s="63" t="str">
        <f aca="false">IF(OR(AND(P2418&gt;1,P2418&lt;41),AND(Q2418&gt;1,Q2418&lt;41)),"Ct&lt;41","Ct&gt;41")</f>
        <v>Ct&gt;41</v>
      </c>
      <c r="U2418" s="0" t="str">
        <f aca="false">I2418</f>
        <v>Klokkefroe</v>
      </c>
      <c r="V2418" s="0" t="str">
        <f aca="false">MID(F2418,10,9)</f>
        <v>DL2018017</v>
      </c>
      <c r="W2418" s="64" t="str">
        <f aca="false">V2418&amp;"_"&amp;U2418&amp;"_"&amp;R2418&amp;"_"&amp;S2418&amp;"_"&amp;T2418</f>
        <v>DL2018017_Klokkefroe_Valid_Absent_Ct&gt;41</v>
      </c>
    </row>
    <row r="2419" customFormat="false" ht="14.25" hidden="false" customHeight="false" outlineLevel="0" collapsed="false">
      <c r="A2419" s="0" t="s">
        <v>788</v>
      </c>
      <c r="B2419" s="52" t="s">
        <v>1042</v>
      </c>
      <c r="C2419" s="52" t="s">
        <v>747</v>
      </c>
      <c r="D2419" s="53" t="n">
        <v>0.1</v>
      </c>
      <c r="E2419" s="53" t="s">
        <v>748</v>
      </c>
      <c r="F2419" s="0" t="s">
        <v>1296</v>
      </c>
      <c r="G2419" s="0" t="str">
        <f aca="false">LEFT(B2419,2)</f>
        <v>30</v>
      </c>
      <c r="H2419" s="0" t="str">
        <f aca="false">I2419&amp;"_"&amp;G2419&amp;"_"&amp;F2419</f>
        <v>Klokkefroe_30_20181011_DL2018017_DL2018083_AlleroedGym_BorupgaardGym_koersel2</v>
      </c>
      <c r="I2419" s="61" t="str">
        <f aca="false">MID(RIGHT(B2419,LEN(B2419)-3),1,FIND("_",RIGHT(B2419,LEN(B2419)-3))-1)</f>
        <v>Klokkefroe</v>
      </c>
      <c r="J2419" s="61" t="str">
        <f aca="false">TRIM(SUBSTITUTE(RIGHT(B2419,FIND(I2419,B2419)+1),"_",""))</f>
        <v>NegK</v>
      </c>
      <c r="K2419" s="0" t="str">
        <f aca="false">IFERROR(VALUE(SUBSTITUTE(E2419,".",",")),E2419)</f>
        <v>No Ct</v>
      </c>
      <c r="L2419" s="61" t="str">
        <f aca="false">IF(J2419="PosK",SUMIFS(K:K,J:J,"PosK",H:H,H2419),"")</f>
        <v/>
      </c>
      <c r="M2419" s="61" t="str">
        <f aca="false">IF(J2419="PosK",SUMIFS(K:K,J:J,"NegK",H:H,H2419),"")</f>
        <v/>
      </c>
      <c r="N2419" s="61" t="str">
        <f aca="false">IF(J2419="PosK",SUMIFS(K:K,J:J,"eDNA",H:H,H2419),"")</f>
        <v/>
      </c>
    </row>
    <row r="2420" customFormat="false" ht="14.25" hidden="false" customHeight="false" outlineLevel="0" collapsed="false">
      <c r="A2420" s="0" t="s">
        <v>790</v>
      </c>
      <c r="B2420" s="52" t="s">
        <v>1272</v>
      </c>
      <c r="C2420" s="52" t="s">
        <v>751</v>
      </c>
      <c r="D2420" s="53" t="n">
        <v>0.1</v>
      </c>
      <c r="E2420" s="53" t="s">
        <v>748</v>
      </c>
      <c r="F2420" s="0" t="s">
        <v>1296</v>
      </c>
      <c r="G2420" s="0" t="str">
        <f aca="false">LEFT(B2420,2)</f>
        <v>30</v>
      </c>
      <c r="H2420" s="0" t="str">
        <f aca="false">I2420&amp;"_"&amp;G2420&amp;"_"&amp;F2420</f>
        <v>Klokkefroe_30_20181011_DL2018017_DL2018083_AlleroedGym_BorupgaardGym_koersel2</v>
      </c>
      <c r="I2420" s="61" t="str">
        <f aca="false">MID(RIGHT(B2420,LEN(B2420)-3),1,FIND("_",RIGHT(B2420,LEN(B2420)-3))-1)</f>
        <v>Klokkefroe</v>
      </c>
      <c r="J2420" s="61" t="str">
        <f aca="false">TRIM(SUBSTITUTE(RIGHT(B2420,FIND(I2420,B2420)+1),"_",""))</f>
        <v>18091</v>
      </c>
      <c r="K2420" s="0" t="str">
        <f aca="false">IFERROR(VALUE(SUBSTITUTE(E2420,".",",")),E2420)</f>
        <v>No Ct</v>
      </c>
      <c r="L2420" s="61" t="str">
        <f aca="false">IF(J2420="PosK",SUMIFS(K:K,J:J,"PosK",H:H,H2420),"")</f>
        <v/>
      </c>
      <c r="M2420" s="61" t="str">
        <f aca="false">IF(J2420="PosK",SUMIFS(K:K,J:J,"NegK",H:H,H2420),"")</f>
        <v/>
      </c>
      <c r="N2420" s="61" t="str">
        <f aca="false">IF(J2420="PosK",SUMIFS(K:K,J:J,"eDNA",H:H,H2420),"")</f>
        <v/>
      </c>
      <c r="Q2420" s="62"/>
    </row>
    <row r="2421" customFormat="false" ht="14.25" hidden="false" customHeight="false" outlineLevel="0" collapsed="false">
      <c r="A2421" s="0" t="s">
        <v>792</v>
      </c>
      <c r="B2421" s="52" t="s">
        <v>1273</v>
      </c>
      <c r="C2421" s="52" t="s">
        <v>751</v>
      </c>
      <c r="D2421" s="53" t="n">
        <v>0.1</v>
      </c>
      <c r="E2421" s="53" t="s">
        <v>748</v>
      </c>
      <c r="F2421" s="0" t="s">
        <v>1296</v>
      </c>
      <c r="G2421" s="0" t="str">
        <f aca="false">LEFT(B2421,2)</f>
        <v>30</v>
      </c>
      <c r="H2421" s="0" t="str">
        <f aca="false">I2421&amp;"_"&amp;G2421&amp;"_"&amp;F2421</f>
        <v>Klokkefroe_30_20181011_DL2018017_DL2018083_AlleroedGym_BorupgaardGym_koersel2</v>
      </c>
      <c r="I2421" s="61" t="str">
        <f aca="false">MID(RIGHT(B2421,LEN(B2421)-3),1,FIND("_",RIGHT(B2421,LEN(B2421)-3))-1)</f>
        <v>Klokkefroe</v>
      </c>
      <c r="J2421" s="61" t="str">
        <f aca="false">TRIM(SUBSTITUTE(RIGHT(B2421,FIND(I2421,B2421)+1),"_",""))</f>
        <v>18091</v>
      </c>
      <c r="K2421" s="0" t="str">
        <f aca="false">IFERROR(VALUE(SUBSTITUTE(E2421,".",",")),E2421)</f>
        <v>No Ct</v>
      </c>
      <c r="L2421" s="61" t="str">
        <f aca="false">IF(J2421="PosK",SUMIFS(K:K,J:J,"PosK",H:H,H2421),"")</f>
        <v/>
      </c>
      <c r="M2421" s="61" t="str">
        <f aca="false">IF(J2421="PosK",SUMIFS(K:K,J:J,"NegK",H:H,H2421),"")</f>
        <v/>
      </c>
      <c r="N2421" s="61" t="str">
        <f aca="false">IF(J2421="PosK",SUMIFS(K:K,J:J,"eDNA",H:H,H2421),"")</f>
        <v/>
      </c>
      <c r="P2421" s="62"/>
      <c r="T2421" s="63"/>
      <c r="W2421" s="64"/>
    </row>
    <row r="2422" customFormat="false" ht="14.25" hidden="false" customHeight="false" outlineLevel="0" collapsed="false">
      <c r="A2422" s="0" t="s">
        <v>794</v>
      </c>
      <c r="B2422" s="52" t="s">
        <v>1045</v>
      </c>
      <c r="C2422" s="52" t="s">
        <v>743</v>
      </c>
      <c r="D2422" s="53" t="n">
        <v>0.1</v>
      </c>
      <c r="E2422" s="53" t="s">
        <v>748</v>
      </c>
      <c r="F2422" s="0" t="s">
        <v>1296</v>
      </c>
      <c r="G2422" s="0" t="str">
        <f aca="false">LEFT(B2422,2)</f>
        <v>31</v>
      </c>
      <c r="H2422" s="0" t="str">
        <f aca="false">I2422&amp;"_"&amp;G2422&amp;"_"&amp;F2422</f>
        <v>Bjergsalamander_31_20181011_DL2018017_DL2018083_AlleroedGym_BorupgaardGym_koersel2</v>
      </c>
      <c r="I2422" s="61" t="str">
        <f aca="false">MID(RIGHT(B2422,LEN(B2422)-3),1,FIND("_",RIGHT(B2422,LEN(B2422)-3))-1)</f>
        <v>Bjergsalamander</v>
      </c>
      <c r="J2422" s="61" t="str">
        <f aca="false">TRIM(SUBSTITUTE(RIGHT(B2422,FIND(I2422,B2422)+1),"_",""))</f>
        <v>PosK</v>
      </c>
      <c r="K2422" s="0" t="str">
        <f aca="false">IFERROR(VALUE(SUBSTITUTE(E2422,".",",")),E2422)</f>
        <v>No Ct</v>
      </c>
      <c r="L2422" s="61" t="n">
        <f aca="false">IF(J2422="PosK",SUMIFS(K:K,J:J,"PosK",H:H,H2422),"")</f>
        <v>0</v>
      </c>
      <c r="M2422" s="61" t="n">
        <f aca="false">IF(J2422="PosK",SUMIFS(K:K,J:J,"NegK",H:H,H2422),"")</f>
        <v>0</v>
      </c>
      <c r="N2422" s="61" t="n">
        <f aca="false">IF(J2422="PosK",SUMIFS(K:K,J:J,"eDNA",H:H,H2422),"")</f>
        <v>0</v>
      </c>
      <c r="P2422" s="62" t="n">
        <f aca="false">IF(K2424="No Ct",0,K2424)</f>
        <v>0</v>
      </c>
      <c r="Q2422" s="62" t="n">
        <f aca="false">IF(K2425="No Ct",0,K2425)</f>
        <v>0</v>
      </c>
      <c r="R2422" s="0" t="str">
        <f aca="false">IF(AND(L2422&gt;0,M2422=0),"Valid","Invalid")</f>
        <v>Invalid</v>
      </c>
      <c r="S2422" s="0" t="str">
        <f aca="false">IF(OR(P2422&gt;1,Q2422&gt;1),"Present","Absent")</f>
        <v>Absent</v>
      </c>
      <c r="T2422" s="63" t="str">
        <f aca="false">IF(OR(AND(P2422&gt;1,P2422&lt;41),AND(Q2422&gt;1,Q2422&lt;41)),"Ct&lt;41","Ct&gt;41")</f>
        <v>Ct&gt;41</v>
      </c>
      <c r="U2422" s="0" t="str">
        <f aca="false">I2422</f>
        <v>Bjergsalamander</v>
      </c>
      <c r="V2422" s="0" t="str">
        <f aca="false">MID(F2422,10,9)</f>
        <v>DL2018017</v>
      </c>
      <c r="W2422" s="64" t="str">
        <f aca="false">V2422&amp;"_"&amp;U2422&amp;"_"&amp;R2422&amp;"_"&amp;S2422&amp;"_"&amp;T2422</f>
        <v>DL2018017_Bjergsalamander_Invalid_Absent_Ct&gt;41</v>
      </c>
    </row>
    <row r="2423" customFormat="false" ht="14.25" hidden="false" customHeight="false" outlineLevel="0" collapsed="false">
      <c r="A2423" s="0" t="s">
        <v>796</v>
      </c>
      <c r="B2423" s="52" t="s">
        <v>1046</v>
      </c>
      <c r="C2423" s="52" t="s">
        <v>747</v>
      </c>
      <c r="D2423" s="53" t="n">
        <v>0.1</v>
      </c>
      <c r="E2423" s="53" t="s">
        <v>748</v>
      </c>
      <c r="F2423" s="0" t="s">
        <v>1296</v>
      </c>
      <c r="G2423" s="0" t="str">
        <f aca="false">LEFT(B2423,2)</f>
        <v>31</v>
      </c>
      <c r="H2423" s="0" t="str">
        <f aca="false">I2423&amp;"_"&amp;G2423&amp;"_"&amp;F2423</f>
        <v>Bjergsalamander_31_20181011_DL2018017_DL2018083_AlleroedGym_BorupgaardGym_koersel2</v>
      </c>
      <c r="I2423" s="61" t="str">
        <f aca="false">MID(RIGHT(B2423,LEN(B2423)-3),1,FIND("_",RIGHT(B2423,LEN(B2423)-3))-1)</f>
        <v>Bjergsalamander</v>
      </c>
      <c r="J2423" s="61" t="str">
        <f aca="false">TRIM(SUBSTITUTE(RIGHT(B2423,FIND(I2423,B2423)+1),"_",""))</f>
        <v>NegK</v>
      </c>
      <c r="K2423" s="0" t="str">
        <f aca="false">IFERROR(VALUE(SUBSTITUTE(E2423,".",",")),E2423)</f>
        <v>No Ct</v>
      </c>
      <c r="L2423" s="61" t="str">
        <f aca="false">IF(J2423="PosK",SUMIFS(K:K,J:J,"PosK",H:H,H2423),"")</f>
        <v/>
      </c>
      <c r="M2423" s="61" t="str">
        <f aca="false">IF(J2423="PosK",SUMIFS(K:K,J:J,"NegK",H:H,H2423),"")</f>
        <v/>
      </c>
      <c r="N2423" s="61" t="str">
        <f aca="false">IF(J2423="PosK",SUMIFS(K:K,J:J,"eDNA",H:H,H2423),"")</f>
        <v/>
      </c>
    </row>
    <row r="2424" customFormat="false" ht="14.25" hidden="false" customHeight="false" outlineLevel="0" collapsed="false">
      <c r="A2424" s="0" t="s">
        <v>798</v>
      </c>
      <c r="B2424" s="52" t="s">
        <v>1274</v>
      </c>
      <c r="C2424" s="52" t="s">
        <v>751</v>
      </c>
      <c r="D2424" s="53" t="n">
        <v>0.1</v>
      </c>
      <c r="E2424" s="53" t="s">
        <v>748</v>
      </c>
      <c r="F2424" s="0" t="s">
        <v>1296</v>
      </c>
      <c r="G2424" s="0" t="str">
        <f aca="false">LEFT(B2424,2)</f>
        <v>31</v>
      </c>
      <c r="H2424" s="0" t="str">
        <f aca="false">I2424&amp;"_"&amp;G2424&amp;"_"&amp;F2424</f>
        <v>Bjergsalamander_31_20181011_DL2018017_DL2018083_AlleroedGym_BorupgaardGym_koersel2</v>
      </c>
      <c r="I2424" s="61" t="str">
        <f aca="false">MID(RIGHT(B2424,LEN(B2424)-3),1,FIND("_",RIGHT(B2424,LEN(B2424)-3))-1)</f>
        <v>Bjergsalamander</v>
      </c>
      <c r="J2424" s="61" t="str">
        <f aca="false">TRIM(SUBSTITUTE(RIGHT(B2424,FIND(I2424,B2424)+1),"_",""))</f>
        <v>18091</v>
      </c>
      <c r="K2424" s="0" t="str">
        <f aca="false">IFERROR(VALUE(SUBSTITUTE(E2424,".",",")),E2424)</f>
        <v>No Ct</v>
      </c>
      <c r="L2424" s="61" t="str">
        <f aca="false">IF(J2424="PosK",SUMIFS(K:K,J:J,"PosK",H:H,H2424),"")</f>
        <v/>
      </c>
      <c r="M2424" s="61" t="str">
        <f aca="false">IF(J2424="PosK",SUMIFS(K:K,J:J,"NegK",H:H,H2424),"")</f>
        <v/>
      </c>
      <c r="N2424" s="61" t="str">
        <f aca="false">IF(J2424="PosK",SUMIFS(K:K,J:J,"eDNA",H:H,H2424),"")</f>
        <v/>
      </c>
      <c r="Q2424" s="62"/>
    </row>
    <row r="2425" customFormat="false" ht="14.25" hidden="false" customHeight="false" outlineLevel="0" collapsed="false">
      <c r="A2425" s="0" t="s">
        <v>800</v>
      </c>
      <c r="B2425" s="52" t="s">
        <v>1275</v>
      </c>
      <c r="C2425" s="52" t="s">
        <v>751</v>
      </c>
      <c r="D2425" s="53" t="n">
        <v>0.1</v>
      </c>
      <c r="E2425" s="53" t="s">
        <v>748</v>
      </c>
      <c r="F2425" s="0" t="s">
        <v>1296</v>
      </c>
      <c r="G2425" s="0" t="str">
        <f aca="false">LEFT(B2425,2)</f>
        <v>31</v>
      </c>
      <c r="H2425" s="0" t="str">
        <f aca="false">I2425&amp;"_"&amp;G2425&amp;"_"&amp;F2425</f>
        <v>Bjergsalamander_31_20181011_DL2018017_DL2018083_AlleroedGym_BorupgaardGym_koersel2</v>
      </c>
      <c r="I2425" s="61" t="str">
        <f aca="false">MID(RIGHT(B2425,LEN(B2425)-3),1,FIND("_",RIGHT(B2425,LEN(B2425)-3))-1)</f>
        <v>Bjergsalamander</v>
      </c>
      <c r="J2425" s="61" t="str">
        <f aca="false">TRIM(SUBSTITUTE(RIGHT(B2425,FIND(I2425,B2425)+1),"_",""))</f>
        <v>18091</v>
      </c>
      <c r="K2425" s="0" t="str">
        <f aca="false">IFERROR(VALUE(SUBSTITUTE(E2425,".",",")),E2425)</f>
        <v>No Ct</v>
      </c>
      <c r="L2425" s="61" t="str">
        <f aca="false">IF(J2425="PosK",SUMIFS(K:K,J:J,"PosK",H:H,H2425),"")</f>
        <v/>
      </c>
      <c r="M2425" s="61" t="str">
        <f aca="false">IF(J2425="PosK",SUMIFS(K:K,J:J,"NegK",H:H,H2425),"")</f>
        <v/>
      </c>
      <c r="N2425" s="61" t="str">
        <f aca="false">IF(J2425="PosK",SUMIFS(K:K,J:J,"eDNA",H:H,H2425),"")</f>
        <v/>
      </c>
      <c r="P2425" s="62"/>
      <c r="T2425" s="63"/>
      <c r="W2425" s="64"/>
    </row>
    <row r="2426" customFormat="false" ht="14.25" hidden="false" customHeight="false" outlineLevel="0" collapsed="false">
      <c r="A2426" s="0" t="s">
        <v>802</v>
      </c>
      <c r="B2426" s="52" t="s">
        <v>1049</v>
      </c>
      <c r="C2426" s="52" t="s">
        <v>743</v>
      </c>
      <c r="D2426" s="53" t="n">
        <v>0.1</v>
      </c>
      <c r="E2426" s="53" t="s">
        <v>748</v>
      </c>
      <c r="F2426" s="0" t="s">
        <v>1296</v>
      </c>
      <c r="G2426" s="0" t="str">
        <f aca="false">LEFT(B2426,2)</f>
        <v>32</v>
      </c>
      <c r="H2426" s="0" t="str">
        <f aca="false">I2426&amp;"_"&amp;G2426&amp;"_"&amp;F2426</f>
        <v>Latterfroe_32_20181011_DL2018017_DL2018083_AlleroedGym_BorupgaardGym_koersel2</v>
      </c>
      <c r="I2426" s="61" t="str">
        <f aca="false">MID(RIGHT(B2426,LEN(B2426)-3),1,FIND("_",RIGHT(B2426,LEN(B2426)-3))-1)</f>
        <v>Latterfroe</v>
      </c>
      <c r="J2426" s="61" t="str">
        <f aca="false">TRIM(SUBSTITUTE(RIGHT(B2426,FIND(I2426,B2426)+1),"_",""))</f>
        <v>PosK</v>
      </c>
      <c r="K2426" s="0" t="str">
        <f aca="false">IFERROR(VALUE(SUBSTITUTE(E2426,".",",")),E2426)</f>
        <v>No Ct</v>
      </c>
      <c r="L2426" s="61" t="n">
        <f aca="false">IF(J2426="PosK",SUMIFS(K:K,J:J,"PosK",H:H,H2426),"")</f>
        <v>31.23</v>
      </c>
      <c r="M2426" s="61" t="n">
        <f aca="false">IF(J2426="PosK",SUMIFS(K:K,J:J,"NegK",H:H,H2426),"")</f>
        <v>0</v>
      </c>
      <c r="N2426" s="61" t="n">
        <f aca="false">IF(J2426="PosK",SUMIFS(K:K,J:J,"eDNA",H:H,H2426),"")</f>
        <v>0</v>
      </c>
      <c r="P2426" s="62" t="n">
        <f aca="false">IF(K2428="No Ct",0,K2428)</f>
        <v>0</v>
      </c>
      <c r="Q2426" s="62" t="n">
        <f aca="false">IF(K2429="No Ct",0,K2429)</f>
        <v>0</v>
      </c>
      <c r="R2426" s="0" t="str">
        <f aca="false">IF(AND(L2426&gt;0,M2426=0),"Valid","Invalid")</f>
        <v>Valid</v>
      </c>
      <c r="S2426" s="0" t="str">
        <f aca="false">IF(OR(P2426&gt;1,Q2426&gt;1),"Present","Absent")</f>
        <v>Absent</v>
      </c>
      <c r="T2426" s="63" t="str">
        <f aca="false">IF(OR(AND(P2426&gt;1,P2426&lt;41),AND(Q2426&gt;1,Q2426&lt;41)),"Ct&lt;41","Ct&gt;41")</f>
        <v>Ct&gt;41</v>
      </c>
      <c r="U2426" s="0" t="str">
        <f aca="false">I2426</f>
        <v>Latterfroe</v>
      </c>
      <c r="V2426" s="0" t="str">
        <f aca="false">MID(F2426,10,9)</f>
        <v>DL2018017</v>
      </c>
      <c r="W2426" s="64" t="str">
        <f aca="false">V2426&amp;"_"&amp;U2426&amp;"_"&amp;R2426&amp;"_"&amp;S2426&amp;"_"&amp;T2426</f>
        <v>DL2018017_Latterfroe_Valid_Absent_Ct&gt;41</v>
      </c>
    </row>
    <row r="2427" customFormat="false" ht="14.25" hidden="false" customHeight="false" outlineLevel="0" collapsed="false">
      <c r="A2427" s="0" t="s">
        <v>804</v>
      </c>
      <c r="B2427" s="52" t="s">
        <v>1050</v>
      </c>
      <c r="C2427" s="52" t="s">
        <v>747</v>
      </c>
      <c r="D2427" s="53" t="n">
        <v>0.1</v>
      </c>
      <c r="E2427" s="53" t="s">
        <v>748</v>
      </c>
      <c r="F2427" s="0" t="s">
        <v>1296</v>
      </c>
      <c r="G2427" s="0" t="str">
        <f aca="false">LEFT(B2427,2)</f>
        <v>32</v>
      </c>
      <c r="H2427" s="0" t="str">
        <f aca="false">I2427&amp;"_"&amp;G2427&amp;"_"&amp;F2427</f>
        <v>Latterfroe_32_20181011_DL2018017_DL2018083_AlleroedGym_BorupgaardGym_koersel2</v>
      </c>
      <c r="I2427" s="61" t="str">
        <f aca="false">MID(RIGHT(B2427,LEN(B2427)-3),1,FIND("_",RIGHT(B2427,LEN(B2427)-3))-1)</f>
        <v>Latterfroe</v>
      </c>
      <c r="J2427" s="61" t="str">
        <f aca="false">TRIM(SUBSTITUTE(RIGHT(B2427,FIND(I2427,B2427)+1),"_",""))</f>
        <v>NegK</v>
      </c>
      <c r="K2427" s="0" t="str">
        <f aca="false">IFERROR(VALUE(SUBSTITUTE(E2427,".",",")),E2427)</f>
        <v>No Ct</v>
      </c>
      <c r="L2427" s="61" t="str">
        <f aca="false">IF(J2427="PosK",SUMIFS(K:K,J:J,"PosK",H:H,H2427),"")</f>
        <v/>
      </c>
      <c r="M2427" s="61" t="str">
        <f aca="false">IF(J2427="PosK",SUMIFS(K:K,J:J,"NegK",H:H,H2427),"")</f>
        <v/>
      </c>
      <c r="N2427" s="61" t="str">
        <f aca="false">IF(J2427="PosK",SUMIFS(K:K,J:J,"eDNA",H:H,H2427),"")</f>
        <v/>
      </c>
    </row>
    <row r="2428" customFormat="false" ht="14.25" hidden="false" customHeight="false" outlineLevel="0" collapsed="false">
      <c r="A2428" s="0" t="s">
        <v>806</v>
      </c>
      <c r="B2428" s="52" t="s">
        <v>1276</v>
      </c>
      <c r="C2428" s="52" t="s">
        <v>751</v>
      </c>
      <c r="D2428" s="53" t="n">
        <v>0.1</v>
      </c>
      <c r="E2428" s="53" t="s">
        <v>748</v>
      </c>
      <c r="F2428" s="0" t="s">
        <v>1296</v>
      </c>
      <c r="G2428" s="0" t="str">
        <f aca="false">LEFT(B2428,2)</f>
        <v>32</v>
      </c>
      <c r="H2428" s="0" t="str">
        <f aca="false">I2428&amp;"_"&amp;G2428&amp;"_"&amp;F2428</f>
        <v>Latterfroe_32_20181011_DL2018017_DL2018083_AlleroedGym_BorupgaardGym_koersel2</v>
      </c>
      <c r="I2428" s="61" t="str">
        <f aca="false">MID(RIGHT(B2428,LEN(B2428)-3),1,FIND("_",RIGHT(B2428,LEN(B2428)-3))-1)</f>
        <v>Latterfroe</v>
      </c>
      <c r="J2428" s="61" t="str">
        <f aca="false">TRIM(SUBSTITUTE(RIGHT(B2428,FIND(I2428,B2428)+1),"_",""))</f>
        <v>18091</v>
      </c>
      <c r="K2428" s="0" t="str">
        <f aca="false">IFERROR(VALUE(SUBSTITUTE(E2428,".",",")),E2428)</f>
        <v>No Ct</v>
      </c>
      <c r="L2428" s="61" t="str">
        <f aca="false">IF(J2428="PosK",SUMIFS(K:K,J:J,"PosK",H:H,H2428),"")</f>
        <v/>
      </c>
      <c r="M2428" s="61" t="str">
        <f aca="false">IF(J2428="PosK",SUMIFS(K:K,J:J,"NegK",H:H,H2428),"")</f>
        <v/>
      </c>
      <c r="N2428" s="61" t="str">
        <f aca="false">IF(J2428="PosK",SUMIFS(K:K,J:J,"eDNA",H:H,H2428),"")</f>
        <v/>
      </c>
      <c r="Q2428" s="62"/>
    </row>
    <row r="2429" customFormat="false" ht="14.25" hidden="false" customHeight="false" outlineLevel="0" collapsed="false">
      <c r="A2429" s="0" t="s">
        <v>808</v>
      </c>
      <c r="B2429" s="52" t="s">
        <v>1277</v>
      </c>
      <c r="C2429" s="52" t="s">
        <v>751</v>
      </c>
      <c r="D2429" s="53" t="n">
        <v>0.1</v>
      </c>
      <c r="E2429" s="53" t="s">
        <v>748</v>
      </c>
      <c r="F2429" s="0" t="s">
        <v>1296</v>
      </c>
      <c r="G2429" s="0" t="str">
        <f aca="false">LEFT(B2429,2)</f>
        <v>32</v>
      </c>
      <c r="H2429" s="0" t="str">
        <f aca="false">I2429&amp;"_"&amp;G2429&amp;"_"&amp;F2429</f>
        <v>Latterfroe_32_20181011_DL2018017_DL2018083_AlleroedGym_BorupgaardGym_koersel2</v>
      </c>
      <c r="I2429" s="61" t="str">
        <f aca="false">MID(RIGHT(B2429,LEN(B2429)-3),1,FIND("_",RIGHT(B2429,LEN(B2429)-3))-1)</f>
        <v>Latterfroe</v>
      </c>
      <c r="J2429" s="61" t="str">
        <f aca="false">TRIM(SUBSTITUTE(RIGHT(B2429,FIND(I2429,B2429)+1),"_",""))</f>
        <v>18091</v>
      </c>
      <c r="K2429" s="0" t="str">
        <f aca="false">IFERROR(VALUE(SUBSTITUTE(E2429,".",",")),E2429)</f>
        <v>No Ct</v>
      </c>
      <c r="L2429" s="61" t="str">
        <f aca="false">IF(J2429="PosK",SUMIFS(K:K,J:J,"PosK",H:H,H2429),"")</f>
        <v/>
      </c>
      <c r="M2429" s="61" t="str">
        <f aca="false">IF(J2429="PosK",SUMIFS(K:K,J:J,"NegK",H:H,H2429),"")</f>
        <v/>
      </c>
      <c r="N2429" s="61" t="str">
        <f aca="false">IF(J2429="PosK",SUMIFS(K:K,J:J,"eDNA",H:H,H2429),"")</f>
        <v/>
      </c>
      <c r="P2429" s="62"/>
      <c r="T2429" s="63"/>
      <c r="W2429" s="64"/>
    </row>
    <row r="2430" customFormat="false" ht="14.25" hidden="false" customHeight="false" outlineLevel="0" collapsed="false">
      <c r="A2430" s="0" t="s">
        <v>810</v>
      </c>
      <c r="B2430" s="52" t="s">
        <v>1228</v>
      </c>
      <c r="C2430" s="52" t="s">
        <v>743</v>
      </c>
      <c r="D2430" s="53" t="n">
        <v>0.1</v>
      </c>
      <c r="E2430" s="53" t="s">
        <v>748</v>
      </c>
      <c r="F2430" s="0" t="s">
        <v>1296</v>
      </c>
      <c r="G2430" s="0" t="str">
        <f aca="false">LEFT(B2430,2)</f>
        <v>33</v>
      </c>
      <c r="H2430" s="0" t="str">
        <f aca="false">I2430&amp;"_"&amp;G2430&amp;"_"&amp;F2430</f>
        <v>KortbenetGroenFroe_33_20181011_DL2018017_DL2018083_AlleroedGym_BorupgaardGym_koersel2</v>
      </c>
      <c r="I2430" s="61" t="str">
        <f aca="false">MID(RIGHT(B2430,LEN(B2430)-3),1,FIND("_",RIGHT(B2430,LEN(B2430)-3))-1)</f>
        <v>KortbenetGroenFroe</v>
      </c>
      <c r="J2430" s="61" t="str">
        <f aca="false">TRIM(SUBSTITUTE(RIGHT(B2430,FIND(I2430,B2430)+1),"_",""))</f>
        <v>PosK</v>
      </c>
      <c r="K2430" s="0" t="str">
        <f aca="false">IFERROR(VALUE(SUBSTITUTE(E2430,".",",")),E2430)</f>
        <v>No Ct</v>
      </c>
      <c r="L2430" s="61" t="n">
        <f aca="false">IF(J2430="PosK",SUMIFS(K:K,J:J,"PosK",H:H,H2430),"")</f>
        <v>0</v>
      </c>
      <c r="M2430" s="61" t="n">
        <f aca="false">IF(J2430="PosK",SUMIFS(K:K,J:J,"NegK",H:H,H2430),"")</f>
        <v>0</v>
      </c>
      <c r="N2430" s="61" t="n">
        <f aca="false">IF(J2430="PosK",SUMIFS(K:K,J:J,"eDNA",H:H,H2430),"")</f>
        <v>0</v>
      </c>
      <c r="P2430" s="62" t="n">
        <f aca="false">IF(K2432="No Ct",0,K2432)</f>
        <v>0</v>
      </c>
      <c r="Q2430" s="62" t="n">
        <f aca="false">IF(K2433="No Ct",0,K2433)</f>
        <v>0</v>
      </c>
      <c r="R2430" s="0" t="str">
        <f aca="false">IF(AND(L2430&gt;0,M2430=0),"Valid","Invalid")</f>
        <v>Invalid</v>
      </c>
      <c r="S2430" s="0" t="str">
        <f aca="false">IF(OR(P2430&gt;1,Q2430&gt;1),"Present","Absent")</f>
        <v>Absent</v>
      </c>
      <c r="T2430" s="63" t="str">
        <f aca="false">IF(OR(AND(P2430&gt;1,P2430&lt;41),AND(Q2430&gt;1,Q2430&lt;41)),"Ct&lt;41","Ct&gt;41")</f>
        <v>Ct&gt;41</v>
      </c>
      <c r="U2430" s="0" t="str">
        <f aca="false">I2430</f>
        <v>KortbenetGroenFroe</v>
      </c>
      <c r="V2430" s="0" t="str">
        <f aca="false">MID(F2430,10,9)</f>
        <v>DL2018017</v>
      </c>
      <c r="W2430" s="64" t="str">
        <f aca="false">V2430&amp;"_"&amp;U2430&amp;"_"&amp;R2430&amp;"_"&amp;S2430&amp;"_"&amp;T2430</f>
        <v>DL2018017_KortbenetGroenFroe_Invalid_Absent_Ct&gt;41</v>
      </c>
    </row>
    <row r="2431" customFormat="false" ht="14.25" hidden="false" customHeight="false" outlineLevel="0" collapsed="false">
      <c r="A2431" s="0" t="s">
        <v>812</v>
      </c>
      <c r="B2431" s="52" t="s">
        <v>1229</v>
      </c>
      <c r="C2431" s="52" t="s">
        <v>747</v>
      </c>
      <c r="D2431" s="53" t="n">
        <v>0.1</v>
      </c>
      <c r="E2431" s="53" t="s">
        <v>748</v>
      </c>
      <c r="F2431" s="0" t="s">
        <v>1296</v>
      </c>
      <c r="G2431" s="0" t="str">
        <f aca="false">LEFT(B2431,2)</f>
        <v>33</v>
      </c>
      <c r="H2431" s="0" t="str">
        <f aca="false">I2431&amp;"_"&amp;G2431&amp;"_"&amp;F2431</f>
        <v>KortbenetGroenFroe_33_20181011_DL2018017_DL2018083_AlleroedGym_BorupgaardGym_koersel2</v>
      </c>
      <c r="I2431" s="61" t="str">
        <f aca="false">MID(RIGHT(B2431,LEN(B2431)-3),1,FIND("_",RIGHT(B2431,LEN(B2431)-3))-1)</f>
        <v>KortbenetGroenFroe</v>
      </c>
      <c r="J2431" s="61" t="str">
        <f aca="false">TRIM(SUBSTITUTE(RIGHT(B2431,FIND(I2431,B2431)+1),"_",""))</f>
        <v>NegK</v>
      </c>
      <c r="K2431" s="0" t="str">
        <f aca="false">IFERROR(VALUE(SUBSTITUTE(E2431,".",",")),E2431)</f>
        <v>No Ct</v>
      </c>
      <c r="L2431" s="61" t="str">
        <f aca="false">IF(J2431="PosK",SUMIFS(K:K,J:J,"PosK",H:H,H2431),"")</f>
        <v/>
      </c>
      <c r="M2431" s="61" t="str">
        <f aca="false">IF(J2431="PosK",SUMIFS(K:K,J:J,"NegK",H:H,H2431),"")</f>
        <v/>
      </c>
      <c r="N2431" s="61" t="str">
        <f aca="false">IF(J2431="PosK",SUMIFS(K:K,J:J,"eDNA",H:H,H2431),"")</f>
        <v/>
      </c>
    </row>
    <row r="2432" customFormat="false" ht="14.25" hidden="false" customHeight="false" outlineLevel="0" collapsed="false">
      <c r="A2432" s="0" t="s">
        <v>814</v>
      </c>
      <c r="B2432" s="52" t="s">
        <v>1278</v>
      </c>
      <c r="C2432" s="52" t="s">
        <v>751</v>
      </c>
      <c r="D2432" s="53" t="n">
        <v>0.1</v>
      </c>
      <c r="E2432" s="53" t="s">
        <v>748</v>
      </c>
      <c r="F2432" s="0" t="s">
        <v>1296</v>
      </c>
      <c r="G2432" s="0" t="str">
        <f aca="false">LEFT(B2432,2)</f>
        <v>33</v>
      </c>
      <c r="H2432" s="0" t="str">
        <f aca="false">I2432&amp;"_"&amp;G2432&amp;"_"&amp;F2432</f>
        <v>KortbenetGroenFroe_33_20181011_DL2018017_DL2018083_AlleroedGym_BorupgaardGym_koersel2</v>
      </c>
      <c r="I2432" s="61" t="str">
        <f aca="false">MID(RIGHT(B2432,LEN(B2432)-3),1,FIND("_",RIGHT(B2432,LEN(B2432)-3))-1)</f>
        <v>KortbenetGroenFroe</v>
      </c>
      <c r="J2432" s="61" t="str">
        <f aca="false">TRIM(SUBSTITUTE(RIGHT(B2432,FIND(I2432,B2432)+1),"_",""))</f>
        <v>18091</v>
      </c>
      <c r="K2432" s="0" t="str">
        <f aca="false">IFERROR(VALUE(SUBSTITUTE(E2432,".",",")),E2432)</f>
        <v>No Ct</v>
      </c>
      <c r="L2432" s="61" t="str">
        <f aca="false">IF(J2432="PosK",SUMIFS(K:K,J:J,"PosK",H:H,H2432),"")</f>
        <v/>
      </c>
      <c r="M2432" s="61" t="str">
        <f aca="false">IF(J2432="PosK",SUMIFS(K:K,J:J,"NegK",H:H,H2432),"")</f>
        <v/>
      </c>
      <c r="N2432" s="61" t="str">
        <f aca="false">IF(J2432="PosK",SUMIFS(K:K,J:J,"eDNA",H:H,H2432),"")</f>
        <v/>
      </c>
      <c r="Q2432" s="62"/>
    </row>
    <row r="2433" customFormat="false" ht="14.25" hidden="false" customHeight="false" outlineLevel="0" collapsed="false">
      <c r="A2433" s="0" t="s">
        <v>816</v>
      </c>
      <c r="B2433" s="52" t="s">
        <v>1279</v>
      </c>
      <c r="C2433" s="52" t="s">
        <v>751</v>
      </c>
      <c r="D2433" s="53" t="n">
        <v>0.1</v>
      </c>
      <c r="E2433" s="53" t="s">
        <v>748</v>
      </c>
      <c r="F2433" s="0" t="s">
        <v>1296</v>
      </c>
      <c r="G2433" s="0" t="str">
        <f aca="false">LEFT(B2433,2)</f>
        <v>33</v>
      </c>
      <c r="H2433" s="0" t="str">
        <f aca="false">I2433&amp;"_"&amp;G2433&amp;"_"&amp;F2433</f>
        <v>KortbenetGroenFroe_33_20181011_DL2018017_DL2018083_AlleroedGym_BorupgaardGym_koersel2</v>
      </c>
      <c r="I2433" s="61" t="str">
        <f aca="false">MID(RIGHT(B2433,LEN(B2433)-3),1,FIND("_",RIGHT(B2433,LEN(B2433)-3))-1)</f>
        <v>KortbenetGroenFroe</v>
      </c>
      <c r="J2433" s="61" t="str">
        <f aca="false">TRIM(SUBSTITUTE(RIGHT(B2433,FIND(I2433,B2433)+1),"_",""))</f>
        <v>18091</v>
      </c>
      <c r="K2433" s="0" t="str">
        <f aca="false">IFERROR(VALUE(SUBSTITUTE(E2433,".",",")),E2433)</f>
        <v>No Ct</v>
      </c>
      <c r="L2433" s="61" t="str">
        <f aca="false">IF(J2433="PosK",SUMIFS(K:K,J:J,"PosK",H:H,H2433),"")</f>
        <v/>
      </c>
      <c r="M2433" s="61" t="str">
        <f aca="false">IF(J2433="PosK",SUMIFS(K:K,J:J,"NegK",H:H,H2433),"")</f>
        <v/>
      </c>
      <c r="N2433" s="61" t="str">
        <f aca="false">IF(J2433="PosK",SUMIFS(K:K,J:J,"eDNA",H:H,H2433),"")</f>
        <v/>
      </c>
      <c r="P2433" s="62"/>
      <c r="T2433" s="63"/>
      <c r="W2433" s="64"/>
    </row>
    <row r="2434" customFormat="false" ht="14.25" hidden="false" customHeight="false" outlineLevel="0" collapsed="false">
      <c r="A2434" s="0" t="s">
        <v>818</v>
      </c>
      <c r="B2434" s="52" t="s">
        <v>1232</v>
      </c>
      <c r="C2434" s="52" t="s">
        <v>743</v>
      </c>
      <c r="D2434" s="53" t="n">
        <v>0.1</v>
      </c>
      <c r="E2434" s="53" t="s">
        <v>748</v>
      </c>
      <c r="F2434" s="0" t="s">
        <v>1296</v>
      </c>
      <c r="G2434" s="0" t="str">
        <f aca="false">LEFT(B2434,2)</f>
        <v>34</v>
      </c>
      <c r="H2434" s="0" t="str">
        <f aca="false">I2434&amp;"_"&amp;G2434&amp;"_"&amp;F2434</f>
        <v>Soelvkarusse_34_20181011_DL2018017_DL2018083_AlleroedGym_BorupgaardGym_koersel2</v>
      </c>
      <c r="I2434" s="61" t="str">
        <f aca="false">MID(RIGHT(B2434,LEN(B2434)-3),1,FIND("_",RIGHT(B2434,LEN(B2434)-3))-1)</f>
        <v>Soelvkarusse</v>
      </c>
      <c r="J2434" s="61" t="str">
        <f aca="false">TRIM(SUBSTITUTE(RIGHT(B2434,FIND(I2434,B2434)+1),"_",""))</f>
        <v>PosK</v>
      </c>
      <c r="K2434" s="0" t="str">
        <f aca="false">IFERROR(VALUE(SUBSTITUTE(E2434,".",",")),E2434)</f>
        <v>No Ct</v>
      </c>
      <c r="L2434" s="61" t="n">
        <f aca="false">IF(J2434="PosK",SUMIFS(K:K,J:J,"PosK",H:H,H2434),"")</f>
        <v>0</v>
      </c>
      <c r="M2434" s="61" t="n">
        <f aca="false">IF(J2434="PosK",SUMIFS(K:K,J:J,"NegK",H:H,H2434),"")</f>
        <v>0</v>
      </c>
      <c r="N2434" s="61" t="n">
        <f aca="false">IF(J2434="PosK",SUMIFS(K:K,J:J,"eDNA",H:H,H2434),"")</f>
        <v>0</v>
      </c>
      <c r="P2434" s="62" t="n">
        <f aca="false">IF(K2436="No Ct",0,K2436)</f>
        <v>0</v>
      </c>
      <c r="Q2434" s="62" t="n">
        <f aca="false">IF(K2437="No Ct",0,K2437)</f>
        <v>0</v>
      </c>
      <c r="R2434" s="0" t="str">
        <f aca="false">IF(AND(L2434&gt;0,M2434=0),"Valid","Invalid")</f>
        <v>Invalid</v>
      </c>
      <c r="S2434" s="0" t="str">
        <f aca="false">IF(OR(P2434&gt;1,Q2434&gt;1),"Present","Absent")</f>
        <v>Absent</v>
      </c>
      <c r="T2434" s="63" t="str">
        <f aca="false">IF(OR(AND(P2434&gt;1,P2434&lt;41),AND(Q2434&gt;1,Q2434&lt;41)),"Ct&lt;41","Ct&gt;41")</f>
        <v>Ct&gt;41</v>
      </c>
      <c r="U2434" s="0" t="str">
        <f aca="false">I2434</f>
        <v>Soelvkarusse</v>
      </c>
      <c r="V2434" s="0" t="str">
        <f aca="false">MID(F2434,10,9)</f>
        <v>DL2018017</v>
      </c>
      <c r="W2434" s="64" t="str">
        <f aca="false">V2434&amp;"_"&amp;U2434&amp;"_"&amp;R2434&amp;"_"&amp;S2434&amp;"_"&amp;T2434</f>
        <v>DL2018017_Soelvkarusse_Invalid_Absent_Ct&gt;41</v>
      </c>
    </row>
    <row r="2435" customFormat="false" ht="14.25" hidden="false" customHeight="false" outlineLevel="0" collapsed="false">
      <c r="A2435" s="0" t="s">
        <v>820</v>
      </c>
      <c r="B2435" s="52" t="s">
        <v>1233</v>
      </c>
      <c r="C2435" s="52" t="s">
        <v>747</v>
      </c>
      <c r="D2435" s="53" t="n">
        <v>0.1</v>
      </c>
      <c r="E2435" s="53" t="s">
        <v>748</v>
      </c>
      <c r="F2435" s="0" t="s">
        <v>1296</v>
      </c>
      <c r="G2435" s="0" t="str">
        <f aca="false">LEFT(B2435,2)</f>
        <v>34</v>
      </c>
      <c r="H2435" s="0" t="str">
        <f aca="false">I2435&amp;"_"&amp;G2435&amp;"_"&amp;F2435</f>
        <v>Soelvkarusse_34_20181011_DL2018017_DL2018083_AlleroedGym_BorupgaardGym_koersel2</v>
      </c>
      <c r="I2435" s="61" t="str">
        <f aca="false">MID(RIGHT(B2435,LEN(B2435)-3),1,FIND("_",RIGHT(B2435,LEN(B2435)-3))-1)</f>
        <v>Soelvkarusse</v>
      </c>
      <c r="J2435" s="61" t="str">
        <f aca="false">TRIM(SUBSTITUTE(RIGHT(B2435,FIND(I2435,B2435)+1),"_",""))</f>
        <v>NegK</v>
      </c>
      <c r="K2435" s="0" t="str">
        <f aca="false">IFERROR(VALUE(SUBSTITUTE(E2435,".",",")),E2435)</f>
        <v>No Ct</v>
      </c>
      <c r="L2435" s="61" t="str">
        <f aca="false">IF(J2435="PosK",SUMIFS(K:K,J:J,"PosK",H:H,H2435),"")</f>
        <v/>
      </c>
      <c r="M2435" s="61" t="str">
        <f aca="false">IF(J2435="PosK",SUMIFS(K:K,J:J,"NegK",H:H,H2435),"")</f>
        <v/>
      </c>
      <c r="N2435" s="61" t="str">
        <f aca="false">IF(J2435="PosK",SUMIFS(K:K,J:J,"eDNA",H:H,H2435),"")</f>
        <v/>
      </c>
    </row>
    <row r="2436" customFormat="false" ht="14.25" hidden="false" customHeight="false" outlineLevel="0" collapsed="false">
      <c r="A2436" s="0" t="s">
        <v>822</v>
      </c>
      <c r="B2436" s="52" t="s">
        <v>1280</v>
      </c>
      <c r="C2436" s="52" t="s">
        <v>751</v>
      </c>
      <c r="D2436" s="53" t="n">
        <v>0.1</v>
      </c>
      <c r="E2436" s="53" t="s">
        <v>748</v>
      </c>
      <c r="F2436" s="0" t="s">
        <v>1296</v>
      </c>
      <c r="G2436" s="0" t="str">
        <f aca="false">LEFT(B2436,2)</f>
        <v>34</v>
      </c>
      <c r="H2436" s="0" t="str">
        <f aca="false">I2436&amp;"_"&amp;G2436&amp;"_"&amp;F2436</f>
        <v>Soelvkarusse_34_20181011_DL2018017_DL2018083_AlleroedGym_BorupgaardGym_koersel2</v>
      </c>
      <c r="I2436" s="61" t="str">
        <f aca="false">MID(RIGHT(B2436,LEN(B2436)-3),1,FIND("_",RIGHT(B2436,LEN(B2436)-3))-1)</f>
        <v>Soelvkarusse</v>
      </c>
      <c r="J2436" s="61" t="str">
        <f aca="false">TRIM(SUBSTITUTE(RIGHT(B2436,FIND(I2436,B2436)+1),"_",""))</f>
        <v>18091</v>
      </c>
      <c r="K2436" s="0" t="str">
        <f aca="false">IFERROR(VALUE(SUBSTITUTE(E2436,".",",")),E2436)</f>
        <v>No Ct</v>
      </c>
      <c r="L2436" s="61" t="str">
        <f aca="false">IF(J2436="PosK",SUMIFS(K:K,J:J,"PosK",H:H,H2436),"")</f>
        <v/>
      </c>
      <c r="M2436" s="61" t="str">
        <f aca="false">IF(J2436="PosK",SUMIFS(K:K,J:J,"NegK",H:H,H2436),"")</f>
        <v/>
      </c>
      <c r="N2436" s="61" t="str">
        <f aca="false">IF(J2436="PosK",SUMIFS(K:K,J:J,"eDNA",H:H,H2436),"")</f>
        <v/>
      </c>
      <c r="Q2436" s="62"/>
    </row>
    <row r="2437" customFormat="false" ht="14.25" hidden="false" customHeight="false" outlineLevel="0" collapsed="false">
      <c r="A2437" s="0" t="s">
        <v>824</v>
      </c>
      <c r="B2437" s="52" t="s">
        <v>1281</v>
      </c>
      <c r="C2437" s="52" t="s">
        <v>751</v>
      </c>
      <c r="D2437" s="53" t="n">
        <v>0.1</v>
      </c>
      <c r="E2437" s="53" t="s">
        <v>748</v>
      </c>
      <c r="F2437" s="0" t="s">
        <v>1296</v>
      </c>
      <c r="G2437" s="0" t="str">
        <f aca="false">LEFT(B2437,2)</f>
        <v>34</v>
      </c>
      <c r="H2437" s="0" t="str">
        <f aca="false">I2437&amp;"_"&amp;G2437&amp;"_"&amp;F2437</f>
        <v>Soelvkarusse_34_20181011_DL2018017_DL2018083_AlleroedGym_BorupgaardGym_koersel2</v>
      </c>
      <c r="I2437" s="61" t="str">
        <f aca="false">MID(RIGHT(B2437,LEN(B2437)-3),1,FIND("_",RIGHT(B2437,LEN(B2437)-3))-1)</f>
        <v>Soelvkarusse</v>
      </c>
      <c r="J2437" s="61" t="str">
        <f aca="false">TRIM(SUBSTITUTE(RIGHT(B2437,FIND(I2437,B2437)+1),"_",""))</f>
        <v>18091</v>
      </c>
      <c r="K2437" s="0" t="str">
        <f aca="false">IFERROR(VALUE(SUBSTITUTE(E2437,".",",")),E2437)</f>
        <v>No Ct</v>
      </c>
      <c r="L2437" s="61" t="str">
        <f aca="false">IF(J2437="PosK",SUMIFS(K:K,J:J,"PosK",H:H,H2437),"")</f>
        <v/>
      </c>
      <c r="M2437" s="61" t="str">
        <f aca="false">IF(J2437="PosK",SUMIFS(K:K,J:J,"NegK",H:H,H2437),"")</f>
        <v/>
      </c>
      <c r="N2437" s="61" t="str">
        <f aca="false">IF(J2437="PosK",SUMIFS(K:K,J:J,"eDNA",H:H,H2437),"")</f>
        <v/>
      </c>
      <c r="P2437" s="62"/>
      <c r="T2437" s="63"/>
      <c r="W2437" s="64"/>
    </row>
    <row r="2438" customFormat="false" ht="14.25" hidden="false" customHeight="false" outlineLevel="0" collapsed="false">
      <c r="A2438" s="0" t="s">
        <v>842</v>
      </c>
      <c r="B2438" s="52" t="s">
        <v>1020</v>
      </c>
      <c r="C2438" s="52" t="s">
        <v>743</v>
      </c>
      <c r="D2438" s="53" t="n">
        <v>0.1</v>
      </c>
      <c r="E2438" s="53" t="n">
        <v>22.37</v>
      </c>
      <c r="F2438" s="0" t="s">
        <v>1296</v>
      </c>
      <c r="G2438" s="0" t="str">
        <f aca="false">LEFT(B2438,2)</f>
        <v>25</v>
      </c>
      <c r="H2438" s="0" t="str">
        <f aca="false">I2438&amp;"_"&amp;G2438&amp;"_"&amp;F2438</f>
        <v>Loegfroe_25_20181011_DL2018017_DL2018083_AlleroedGym_BorupgaardGym_koersel2</v>
      </c>
      <c r="I2438" s="61" t="str">
        <f aca="false">MID(RIGHT(B2438,LEN(B2438)-3),1,FIND("_",RIGHT(B2438,LEN(B2438)-3))-1)</f>
        <v>Loegfroe</v>
      </c>
      <c r="J2438" s="61" t="str">
        <f aca="false">TRIM(SUBSTITUTE(RIGHT(B2438,FIND(I2438,B2438)+1),"_",""))</f>
        <v>PosK</v>
      </c>
      <c r="K2438" s="0" t="n">
        <f aca="false">IFERROR(VALUE(SUBSTITUTE(E2438,".",",")),E2438)</f>
        <v>22.37</v>
      </c>
      <c r="L2438" s="61" t="n">
        <f aca="false">IF(J2438="PosK",SUMIFS(K:K,J:J,"PosK",H:H,H2438),"")</f>
        <v>22.37</v>
      </c>
      <c r="M2438" s="61" t="n">
        <f aca="false">IF(J2438="PosK",SUMIFS(K:K,J:J,"NegK",H:H,H2438),"")</f>
        <v>0</v>
      </c>
      <c r="N2438" s="61" t="n">
        <f aca="false">IF(J2438="PosK",SUMIFS(K:K,J:J,"eDNA",H:H,H2438),"")</f>
        <v>0</v>
      </c>
      <c r="P2438" s="62" t="n">
        <f aca="false">IF(K2440="No Ct",0,K2440)</f>
        <v>33.7</v>
      </c>
      <c r="Q2438" s="62" t="n">
        <f aca="false">IF(K2441="No Ct",0,K2441)</f>
        <v>33.88</v>
      </c>
      <c r="R2438" s="0" t="str">
        <f aca="false">IF(AND(L2438&gt;0,M2438=0),"Valid","Invalid")</f>
        <v>Valid</v>
      </c>
      <c r="S2438" s="0" t="str">
        <f aca="false">IF(OR(P2438&gt;1,Q2438&gt;1),"Present","Absent")</f>
        <v>Present</v>
      </c>
      <c r="T2438" s="63" t="str">
        <f aca="false">IF(OR(AND(P2438&gt;1,P2438&lt;41),AND(Q2438&gt;1,Q2438&lt;41)),"Ct&lt;41","Ct&gt;41")</f>
        <v>Ct&lt;41</v>
      </c>
      <c r="U2438" s="0" t="str">
        <f aca="false">I2438</f>
        <v>Loegfroe</v>
      </c>
      <c r="V2438" s="0" t="str">
        <f aca="false">MID(F2438,10,9)</f>
        <v>DL2018017</v>
      </c>
      <c r="W2438" s="64" t="str">
        <f aca="false">V2438&amp;"_"&amp;U2438&amp;"_"&amp;R2438&amp;"_"&amp;S2438&amp;"_"&amp;T2438</f>
        <v>DL2018017_Loegfroe_Valid_Present_Ct&lt;41</v>
      </c>
    </row>
    <row r="2439" customFormat="false" ht="14.25" hidden="false" customHeight="false" outlineLevel="0" collapsed="false">
      <c r="A2439" s="0" t="s">
        <v>844</v>
      </c>
      <c r="B2439" s="52" t="s">
        <v>1022</v>
      </c>
      <c r="C2439" s="52" t="s">
        <v>747</v>
      </c>
      <c r="D2439" s="53" t="n">
        <v>0.1</v>
      </c>
      <c r="E2439" s="53" t="s">
        <v>748</v>
      </c>
      <c r="F2439" s="0" t="s">
        <v>1296</v>
      </c>
      <c r="G2439" s="0" t="str">
        <f aca="false">LEFT(B2439,2)</f>
        <v>25</v>
      </c>
      <c r="H2439" s="0" t="str">
        <f aca="false">I2439&amp;"_"&amp;G2439&amp;"_"&amp;F2439</f>
        <v>Loegfroe_25_20181011_DL2018017_DL2018083_AlleroedGym_BorupgaardGym_koersel2</v>
      </c>
      <c r="I2439" s="61" t="str">
        <f aca="false">MID(RIGHT(B2439,LEN(B2439)-3),1,FIND("_",RIGHT(B2439,LEN(B2439)-3))-1)</f>
        <v>Loegfroe</v>
      </c>
      <c r="J2439" s="61" t="str">
        <f aca="false">TRIM(SUBSTITUTE(RIGHT(B2439,FIND(I2439,B2439)+1),"_",""))</f>
        <v>NegK</v>
      </c>
      <c r="K2439" s="0" t="str">
        <f aca="false">IFERROR(VALUE(SUBSTITUTE(E2439,".",",")),E2439)</f>
        <v>No Ct</v>
      </c>
      <c r="L2439" s="61" t="str">
        <f aca="false">IF(J2439="PosK",SUMIFS(K:K,J:J,"PosK",H:H,H2439),"")</f>
        <v/>
      </c>
      <c r="M2439" s="61" t="str">
        <f aca="false">IF(J2439="PosK",SUMIFS(K:K,J:J,"NegK",H:H,H2439),"")</f>
        <v/>
      </c>
      <c r="N2439" s="61" t="str">
        <f aca="false">IF(J2439="PosK",SUMIFS(K:K,J:J,"eDNA",H:H,H2439),"")</f>
        <v/>
      </c>
    </row>
    <row r="2440" customFormat="false" ht="14.25" hidden="false" customHeight="false" outlineLevel="0" collapsed="false">
      <c r="A2440" s="0" t="s">
        <v>846</v>
      </c>
      <c r="B2440" s="52" t="s">
        <v>1282</v>
      </c>
      <c r="C2440" s="52" t="s">
        <v>751</v>
      </c>
      <c r="D2440" s="53" t="n">
        <v>0.1</v>
      </c>
      <c r="E2440" s="53" t="n">
        <v>33.7</v>
      </c>
      <c r="F2440" s="0" t="s">
        <v>1296</v>
      </c>
      <c r="G2440" s="0" t="str">
        <f aca="false">LEFT(B2440,2)</f>
        <v>25</v>
      </c>
      <c r="H2440" s="0" t="str">
        <f aca="false">I2440&amp;"_"&amp;G2440&amp;"_"&amp;F2440</f>
        <v>Loegfroe_25_20181011_DL2018017_DL2018083_AlleroedGym_BorupgaardGym_koersel2</v>
      </c>
      <c r="I2440" s="61" t="str">
        <f aca="false">MID(RIGHT(B2440,LEN(B2440)-3),1,FIND("_",RIGHT(B2440,LEN(B2440)-3))-1)</f>
        <v>Loegfroe</v>
      </c>
      <c r="J2440" s="61" t="str">
        <f aca="false">TRIM(SUBSTITUTE(RIGHT(B2440,FIND(I2440,B2440)+1),"_",""))</f>
        <v>18056</v>
      </c>
      <c r="K2440" s="0" t="n">
        <f aca="false">IFERROR(VALUE(SUBSTITUTE(E2440,".",",")),E2440)</f>
        <v>33.7</v>
      </c>
      <c r="L2440" s="61" t="str">
        <f aca="false">IF(J2440="PosK",SUMIFS(K:K,J:J,"PosK",H:H,H2440),"")</f>
        <v/>
      </c>
      <c r="M2440" s="61" t="str">
        <f aca="false">IF(J2440="PosK",SUMIFS(K:K,J:J,"NegK",H:H,H2440),"")</f>
        <v/>
      </c>
      <c r="N2440" s="61" t="str">
        <f aca="false">IF(J2440="PosK",SUMIFS(K:K,J:J,"eDNA",H:H,H2440),"")</f>
        <v/>
      </c>
      <c r="Q2440" s="62"/>
    </row>
    <row r="2441" customFormat="false" ht="14.25" hidden="false" customHeight="false" outlineLevel="0" collapsed="false">
      <c r="A2441" s="0" t="s">
        <v>848</v>
      </c>
      <c r="B2441" s="52" t="s">
        <v>1282</v>
      </c>
      <c r="C2441" s="52" t="s">
        <v>751</v>
      </c>
      <c r="D2441" s="53" t="n">
        <v>0.1</v>
      </c>
      <c r="E2441" s="53" t="n">
        <v>33.88</v>
      </c>
      <c r="F2441" s="0" t="s">
        <v>1296</v>
      </c>
      <c r="G2441" s="0" t="str">
        <f aca="false">LEFT(B2441,2)</f>
        <v>25</v>
      </c>
      <c r="H2441" s="0" t="str">
        <f aca="false">I2441&amp;"_"&amp;G2441&amp;"_"&amp;F2441</f>
        <v>Loegfroe_25_20181011_DL2018017_DL2018083_AlleroedGym_BorupgaardGym_koersel2</v>
      </c>
      <c r="I2441" s="61" t="str">
        <f aca="false">MID(RIGHT(B2441,LEN(B2441)-3),1,FIND("_",RIGHT(B2441,LEN(B2441)-3))-1)</f>
        <v>Loegfroe</v>
      </c>
      <c r="J2441" s="61" t="str">
        <f aca="false">TRIM(SUBSTITUTE(RIGHT(B2441,FIND(I2441,B2441)+1),"_",""))</f>
        <v>18056</v>
      </c>
      <c r="K2441" s="0" t="n">
        <f aca="false">IFERROR(VALUE(SUBSTITUTE(E2441,".",",")),E2441)</f>
        <v>33.88</v>
      </c>
      <c r="L2441" s="61" t="str">
        <f aca="false">IF(J2441="PosK",SUMIFS(K:K,J:J,"PosK",H:H,H2441),"")</f>
        <v/>
      </c>
      <c r="M2441" s="61" t="str">
        <f aca="false">IF(J2441="PosK",SUMIFS(K:K,J:J,"NegK",H:H,H2441),"")</f>
        <v/>
      </c>
      <c r="N2441" s="61" t="str">
        <f aca="false">IF(J2441="PosK",SUMIFS(K:K,J:J,"eDNA",H:H,H2441),"")</f>
        <v/>
      </c>
      <c r="P2441" s="62"/>
      <c r="T2441" s="63"/>
      <c r="W2441" s="64"/>
    </row>
    <row r="2442" customFormat="false" ht="14.25" hidden="false" customHeight="false" outlineLevel="0" collapsed="false">
      <c r="A2442" s="0" t="s">
        <v>849</v>
      </c>
      <c r="B2442" s="52" t="s">
        <v>1025</v>
      </c>
      <c r="C2442" s="52" t="s">
        <v>743</v>
      </c>
      <c r="D2442" s="53" t="n">
        <v>0.1</v>
      </c>
      <c r="E2442" s="53" t="n">
        <v>29.21</v>
      </c>
      <c r="F2442" s="0" t="s">
        <v>1296</v>
      </c>
      <c r="G2442" s="0" t="str">
        <f aca="false">LEFT(B2442,2)</f>
        <v>26</v>
      </c>
      <c r="H2442" s="0" t="str">
        <f aca="false">I2442&amp;"_"&amp;G2442&amp;"_"&amp;F2442</f>
        <v>StorVandsalamander_26_20181011_DL2018017_DL2018083_AlleroedGym_BorupgaardGym_koersel2</v>
      </c>
      <c r="I2442" s="61" t="str">
        <f aca="false">MID(RIGHT(B2442,LEN(B2442)-3),1,FIND("_",RIGHT(B2442,LEN(B2442)-3))-1)</f>
        <v>StorVandsalamander</v>
      </c>
      <c r="J2442" s="61" t="str">
        <f aca="false">TRIM(SUBSTITUTE(RIGHT(B2442,FIND(I2442,B2442)+1),"_",""))</f>
        <v>PosK</v>
      </c>
      <c r="K2442" s="0" t="n">
        <f aca="false">IFERROR(VALUE(SUBSTITUTE(E2442,".",",")),E2442)</f>
        <v>29.21</v>
      </c>
      <c r="L2442" s="61" t="n">
        <f aca="false">IF(J2442="PosK",SUMIFS(K:K,J:J,"PosK",H:H,H2442),"")</f>
        <v>29.21</v>
      </c>
      <c r="M2442" s="61" t="n">
        <f aca="false">IF(J2442="PosK",SUMIFS(K:K,J:J,"NegK",H:H,H2442),"")</f>
        <v>0</v>
      </c>
      <c r="N2442" s="61" t="n">
        <f aca="false">IF(J2442="PosK",SUMIFS(K:K,J:J,"eDNA",H:H,H2442),"")</f>
        <v>0</v>
      </c>
      <c r="P2442" s="62" t="n">
        <f aca="false">IF(K2444="No Ct",0,K2444)</f>
        <v>0</v>
      </c>
      <c r="Q2442" s="62" t="n">
        <f aca="false">IF(K2445="No Ct",0,K2445)</f>
        <v>0</v>
      </c>
      <c r="R2442" s="0" t="str">
        <f aca="false">IF(AND(L2442&gt;0,M2442=0),"Valid","Invalid")</f>
        <v>Valid</v>
      </c>
      <c r="S2442" s="0" t="str">
        <f aca="false">IF(OR(P2442&gt;1,Q2442&gt;1),"Present","Absent")</f>
        <v>Absent</v>
      </c>
      <c r="T2442" s="63" t="str">
        <f aca="false">IF(OR(AND(P2442&gt;1,P2442&lt;41),AND(Q2442&gt;1,Q2442&lt;41)),"Ct&lt;41","Ct&gt;41")</f>
        <v>Ct&gt;41</v>
      </c>
      <c r="U2442" s="0" t="str">
        <f aca="false">I2442</f>
        <v>StorVandsalamander</v>
      </c>
      <c r="V2442" s="0" t="str">
        <f aca="false">MID(F2442,10,9)</f>
        <v>DL2018017</v>
      </c>
      <c r="W2442" s="64" t="str">
        <f aca="false">V2442&amp;"_"&amp;U2442&amp;"_"&amp;R2442&amp;"_"&amp;S2442&amp;"_"&amp;T2442</f>
        <v>DL2018017_StorVandsalamander_Valid_Absent_Ct&gt;41</v>
      </c>
    </row>
    <row r="2443" customFormat="false" ht="14.25" hidden="false" customHeight="false" outlineLevel="0" collapsed="false">
      <c r="A2443" s="0" t="s">
        <v>851</v>
      </c>
      <c r="B2443" s="52" t="s">
        <v>1026</v>
      </c>
      <c r="C2443" s="52" t="s">
        <v>747</v>
      </c>
      <c r="D2443" s="53" t="n">
        <v>0.1</v>
      </c>
      <c r="E2443" s="53" t="s">
        <v>748</v>
      </c>
      <c r="F2443" s="0" t="s">
        <v>1296</v>
      </c>
      <c r="G2443" s="0" t="str">
        <f aca="false">LEFT(B2443,2)</f>
        <v>26</v>
      </c>
      <c r="H2443" s="0" t="str">
        <f aca="false">I2443&amp;"_"&amp;G2443&amp;"_"&amp;F2443</f>
        <v>StorVandsalamander_26_20181011_DL2018017_DL2018083_AlleroedGym_BorupgaardGym_koersel2</v>
      </c>
      <c r="I2443" s="61" t="str">
        <f aca="false">MID(RIGHT(B2443,LEN(B2443)-3),1,FIND("_",RIGHT(B2443,LEN(B2443)-3))-1)</f>
        <v>StorVandsalamander</v>
      </c>
      <c r="J2443" s="61" t="str">
        <f aca="false">TRIM(SUBSTITUTE(RIGHT(B2443,FIND(I2443,B2443)+1),"_",""))</f>
        <v>NegK</v>
      </c>
      <c r="K2443" s="0" t="str">
        <f aca="false">IFERROR(VALUE(SUBSTITUTE(E2443,".",",")),E2443)</f>
        <v>No Ct</v>
      </c>
      <c r="L2443" s="61" t="str">
        <f aca="false">IF(J2443="PosK",SUMIFS(K:K,J:J,"PosK",H:H,H2443),"")</f>
        <v/>
      </c>
      <c r="M2443" s="61" t="str">
        <f aca="false">IF(J2443="PosK",SUMIFS(K:K,J:J,"NegK",H:H,H2443),"")</f>
        <v/>
      </c>
      <c r="N2443" s="61" t="str">
        <f aca="false">IF(J2443="PosK",SUMIFS(K:K,J:J,"eDNA",H:H,H2443),"")</f>
        <v/>
      </c>
    </row>
    <row r="2444" customFormat="false" ht="14.25" hidden="false" customHeight="false" outlineLevel="0" collapsed="false">
      <c r="A2444" s="0" t="s">
        <v>853</v>
      </c>
      <c r="B2444" s="52" t="s">
        <v>1283</v>
      </c>
      <c r="C2444" s="52" t="s">
        <v>751</v>
      </c>
      <c r="D2444" s="53" t="n">
        <v>0.1</v>
      </c>
      <c r="E2444" s="53" t="s">
        <v>748</v>
      </c>
      <c r="F2444" s="0" t="s">
        <v>1296</v>
      </c>
      <c r="G2444" s="0" t="str">
        <f aca="false">LEFT(B2444,2)</f>
        <v>26</v>
      </c>
      <c r="H2444" s="0" t="str">
        <f aca="false">I2444&amp;"_"&amp;G2444&amp;"_"&amp;F2444</f>
        <v>StorVandsalamander_26_20181011_DL2018017_DL2018083_AlleroedGym_BorupgaardGym_koersel2</v>
      </c>
      <c r="I2444" s="61" t="str">
        <f aca="false">MID(RIGHT(B2444,LEN(B2444)-3),1,FIND("_",RIGHT(B2444,LEN(B2444)-3))-1)</f>
        <v>StorVandsalamander</v>
      </c>
      <c r="J2444" s="61" t="str">
        <f aca="false">TRIM(SUBSTITUTE(RIGHT(B2444,FIND(I2444,B2444)+1),"_",""))</f>
        <v>18056</v>
      </c>
      <c r="K2444" s="0" t="str">
        <f aca="false">IFERROR(VALUE(SUBSTITUTE(E2444,".",",")),E2444)</f>
        <v>No Ct</v>
      </c>
      <c r="L2444" s="61" t="str">
        <f aca="false">IF(J2444="PosK",SUMIFS(K:K,J:J,"PosK",H:H,H2444),"")</f>
        <v/>
      </c>
      <c r="M2444" s="61" t="str">
        <f aca="false">IF(J2444="PosK",SUMIFS(K:K,J:J,"NegK",H:H,H2444),"")</f>
        <v/>
      </c>
      <c r="N2444" s="61" t="str">
        <f aca="false">IF(J2444="PosK",SUMIFS(K:K,J:J,"eDNA",H:H,H2444),"")</f>
        <v/>
      </c>
      <c r="Q2444" s="62"/>
    </row>
    <row r="2445" customFormat="false" ht="14.25" hidden="false" customHeight="false" outlineLevel="0" collapsed="false">
      <c r="A2445" s="0" t="s">
        <v>855</v>
      </c>
      <c r="B2445" s="52" t="s">
        <v>1283</v>
      </c>
      <c r="C2445" s="52" t="s">
        <v>751</v>
      </c>
      <c r="D2445" s="53" t="n">
        <v>0.1</v>
      </c>
      <c r="E2445" s="53" t="s">
        <v>748</v>
      </c>
      <c r="F2445" s="0" t="s">
        <v>1296</v>
      </c>
      <c r="G2445" s="0" t="str">
        <f aca="false">LEFT(B2445,2)</f>
        <v>26</v>
      </c>
      <c r="H2445" s="0" t="str">
        <f aca="false">I2445&amp;"_"&amp;G2445&amp;"_"&amp;F2445</f>
        <v>StorVandsalamander_26_20181011_DL2018017_DL2018083_AlleroedGym_BorupgaardGym_koersel2</v>
      </c>
      <c r="I2445" s="61" t="str">
        <f aca="false">MID(RIGHT(B2445,LEN(B2445)-3),1,FIND("_",RIGHT(B2445,LEN(B2445)-3))-1)</f>
        <v>StorVandsalamander</v>
      </c>
      <c r="J2445" s="61" t="str">
        <f aca="false">TRIM(SUBSTITUTE(RIGHT(B2445,FIND(I2445,B2445)+1),"_",""))</f>
        <v>18056</v>
      </c>
      <c r="K2445" s="0" t="str">
        <f aca="false">IFERROR(VALUE(SUBSTITUTE(E2445,".",",")),E2445)</f>
        <v>No Ct</v>
      </c>
      <c r="L2445" s="61" t="str">
        <f aca="false">IF(J2445="PosK",SUMIFS(K:K,J:J,"PosK",H:H,H2445),"")</f>
        <v/>
      </c>
      <c r="M2445" s="61" t="str">
        <f aca="false">IF(J2445="PosK",SUMIFS(K:K,J:J,"NegK",H:H,H2445),"")</f>
        <v/>
      </c>
      <c r="N2445" s="61" t="str">
        <f aca="false">IF(J2445="PosK",SUMIFS(K:K,J:J,"eDNA",H:H,H2445),"")</f>
        <v/>
      </c>
      <c r="P2445" s="62"/>
      <c r="T2445" s="63"/>
      <c r="W2445" s="64"/>
    </row>
    <row r="2446" customFormat="false" ht="14.25" hidden="false" customHeight="false" outlineLevel="0" collapsed="false">
      <c r="A2446" s="0" t="s">
        <v>856</v>
      </c>
      <c r="B2446" s="52" t="s">
        <v>1029</v>
      </c>
      <c r="C2446" s="52" t="s">
        <v>743</v>
      </c>
      <c r="D2446" s="53" t="n">
        <v>0.1</v>
      </c>
      <c r="E2446" s="53" t="s">
        <v>748</v>
      </c>
      <c r="F2446" s="0" t="s">
        <v>1296</v>
      </c>
      <c r="G2446" s="0" t="str">
        <f aca="false">LEFT(B2446,2)</f>
        <v>27</v>
      </c>
      <c r="H2446" s="0" t="str">
        <f aca="false">I2446&amp;"_"&amp;G2446&amp;"_"&amp;F2446</f>
        <v>Strandtudse_27_20181011_DL2018017_DL2018083_AlleroedGym_BorupgaardGym_koersel2</v>
      </c>
      <c r="I2446" s="61" t="str">
        <f aca="false">MID(RIGHT(B2446,LEN(B2446)-3),1,FIND("_",RIGHT(B2446,LEN(B2446)-3))-1)</f>
        <v>Strandtudse</v>
      </c>
      <c r="J2446" s="61" t="str">
        <f aca="false">TRIM(SUBSTITUTE(RIGHT(B2446,FIND(I2446,B2446)+1),"_",""))</f>
        <v>PosK</v>
      </c>
      <c r="K2446" s="0" t="str">
        <f aca="false">IFERROR(VALUE(SUBSTITUTE(E2446,".",",")),E2446)</f>
        <v>No Ct</v>
      </c>
      <c r="L2446" s="61" t="n">
        <f aca="false">IF(J2446="PosK",SUMIFS(K:K,J:J,"PosK",H:H,H2446),"")</f>
        <v>0</v>
      </c>
      <c r="M2446" s="61" t="n">
        <f aca="false">IF(J2446="PosK",SUMIFS(K:K,J:J,"NegK",H:H,H2446),"")</f>
        <v>0</v>
      </c>
      <c r="N2446" s="61" t="n">
        <f aca="false">IF(J2446="PosK",SUMIFS(K:K,J:J,"eDNA",H:H,H2446),"")</f>
        <v>0</v>
      </c>
      <c r="P2446" s="62" t="n">
        <f aca="false">IF(K2448="No Ct",0,K2448)</f>
        <v>0</v>
      </c>
      <c r="Q2446" s="62" t="n">
        <f aca="false">IF(K2449="No Ct",0,K2449)</f>
        <v>0</v>
      </c>
      <c r="R2446" s="0" t="str">
        <f aca="false">IF(AND(L2446&gt;0,M2446=0),"Valid","Invalid")</f>
        <v>Invalid</v>
      </c>
      <c r="S2446" s="0" t="str">
        <f aca="false">IF(OR(P2446&gt;1,Q2446&gt;1),"Present","Absent")</f>
        <v>Absent</v>
      </c>
      <c r="T2446" s="63" t="str">
        <f aca="false">IF(OR(AND(P2446&gt;1,P2446&lt;41),AND(Q2446&gt;1,Q2446&lt;41)),"Ct&lt;41","Ct&gt;41")</f>
        <v>Ct&gt;41</v>
      </c>
      <c r="U2446" s="0" t="str">
        <f aca="false">I2446</f>
        <v>Strandtudse</v>
      </c>
      <c r="V2446" s="0" t="str">
        <f aca="false">MID(F2446,10,9)</f>
        <v>DL2018017</v>
      </c>
      <c r="W2446" s="64" t="str">
        <f aca="false">V2446&amp;"_"&amp;U2446&amp;"_"&amp;R2446&amp;"_"&amp;S2446&amp;"_"&amp;T2446</f>
        <v>DL2018017_Strandtudse_Invalid_Absent_Ct&gt;41</v>
      </c>
    </row>
    <row r="2447" customFormat="false" ht="14.25" hidden="false" customHeight="false" outlineLevel="0" collapsed="false">
      <c r="A2447" s="0" t="s">
        <v>858</v>
      </c>
      <c r="B2447" s="52" t="s">
        <v>1030</v>
      </c>
      <c r="C2447" s="52" t="s">
        <v>747</v>
      </c>
      <c r="D2447" s="53" t="n">
        <v>0.1</v>
      </c>
      <c r="E2447" s="53" t="s">
        <v>748</v>
      </c>
      <c r="F2447" s="0" t="s">
        <v>1296</v>
      </c>
      <c r="G2447" s="0" t="str">
        <f aca="false">LEFT(B2447,2)</f>
        <v>27</v>
      </c>
      <c r="H2447" s="0" t="str">
        <f aca="false">I2447&amp;"_"&amp;G2447&amp;"_"&amp;F2447</f>
        <v>Strandtudse_27_20181011_DL2018017_DL2018083_AlleroedGym_BorupgaardGym_koersel2</v>
      </c>
      <c r="I2447" s="61" t="str">
        <f aca="false">MID(RIGHT(B2447,LEN(B2447)-3),1,FIND("_",RIGHT(B2447,LEN(B2447)-3))-1)</f>
        <v>Strandtudse</v>
      </c>
      <c r="J2447" s="61" t="str">
        <f aca="false">TRIM(SUBSTITUTE(RIGHT(B2447,FIND(I2447,B2447)+1),"_",""))</f>
        <v>NegK</v>
      </c>
      <c r="K2447" s="0" t="str">
        <f aca="false">IFERROR(VALUE(SUBSTITUTE(E2447,".",",")),E2447)</f>
        <v>No Ct</v>
      </c>
      <c r="L2447" s="61" t="str">
        <f aca="false">IF(J2447="PosK",SUMIFS(K:K,J:J,"PosK",H:H,H2447),"")</f>
        <v/>
      </c>
      <c r="M2447" s="61" t="str">
        <f aca="false">IF(J2447="PosK",SUMIFS(K:K,J:J,"NegK",H:H,H2447),"")</f>
        <v/>
      </c>
      <c r="N2447" s="61" t="str">
        <f aca="false">IF(J2447="PosK",SUMIFS(K:K,J:J,"eDNA",H:H,H2447),"")</f>
        <v/>
      </c>
    </row>
    <row r="2448" customFormat="false" ht="14.25" hidden="false" customHeight="false" outlineLevel="0" collapsed="false">
      <c r="A2448" s="0" t="s">
        <v>860</v>
      </c>
      <c r="B2448" s="52" t="s">
        <v>1284</v>
      </c>
      <c r="C2448" s="52" t="s">
        <v>751</v>
      </c>
      <c r="D2448" s="53" t="n">
        <v>0.1</v>
      </c>
      <c r="E2448" s="53" t="s">
        <v>748</v>
      </c>
      <c r="F2448" s="0" t="s">
        <v>1296</v>
      </c>
      <c r="G2448" s="0" t="str">
        <f aca="false">LEFT(B2448,2)</f>
        <v>27</v>
      </c>
      <c r="H2448" s="0" t="str">
        <f aca="false">I2448&amp;"_"&amp;G2448&amp;"_"&amp;F2448</f>
        <v>Strandtudse_27_20181011_DL2018017_DL2018083_AlleroedGym_BorupgaardGym_koersel2</v>
      </c>
      <c r="I2448" s="61" t="str">
        <f aca="false">MID(RIGHT(B2448,LEN(B2448)-3),1,FIND("_",RIGHT(B2448,LEN(B2448)-3))-1)</f>
        <v>Strandtudse</v>
      </c>
      <c r="J2448" s="61" t="str">
        <f aca="false">TRIM(SUBSTITUTE(RIGHT(B2448,FIND(I2448,B2448)+1),"_",""))</f>
        <v>18056</v>
      </c>
      <c r="K2448" s="0" t="str">
        <f aca="false">IFERROR(VALUE(SUBSTITUTE(E2448,".",",")),E2448)</f>
        <v>No Ct</v>
      </c>
      <c r="L2448" s="61" t="str">
        <f aca="false">IF(J2448="PosK",SUMIFS(K:K,J:J,"PosK",H:H,H2448),"")</f>
        <v/>
      </c>
      <c r="M2448" s="61" t="str">
        <f aca="false">IF(J2448="PosK",SUMIFS(K:K,J:J,"NegK",H:H,H2448),"")</f>
        <v/>
      </c>
      <c r="N2448" s="61" t="str">
        <f aca="false">IF(J2448="PosK",SUMIFS(K:K,J:J,"eDNA",H:H,H2448),"")</f>
        <v/>
      </c>
      <c r="Q2448" s="62"/>
    </row>
    <row r="2449" customFormat="false" ht="14.25" hidden="false" customHeight="false" outlineLevel="0" collapsed="false">
      <c r="A2449" s="0" t="s">
        <v>862</v>
      </c>
      <c r="B2449" s="52" t="s">
        <v>1284</v>
      </c>
      <c r="C2449" s="52" t="s">
        <v>751</v>
      </c>
      <c r="D2449" s="53" t="n">
        <v>0.1</v>
      </c>
      <c r="E2449" s="53" t="s">
        <v>748</v>
      </c>
      <c r="F2449" s="0" t="s">
        <v>1296</v>
      </c>
      <c r="G2449" s="0" t="str">
        <f aca="false">LEFT(B2449,2)</f>
        <v>27</v>
      </c>
      <c r="H2449" s="0" t="str">
        <f aca="false">I2449&amp;"_"&amp;G2449&amp;"_"&amp;F2449</f>
        <v>Strandtudse_27_20181011_DL2018017_DL2018083_AlleroedGym_BorupgaardGym_koersel2</v>
      </c>
      <c r="I2449" s="61" t="str">
        <f aca="false">MID(RIGHT(B2449,LEN(B2449)-3),1,FIND("_",RIGHT(B2449,LEN(B2449)-3))-1)</f>
        <v>Strandtudse</v>
      </c>
      <c r="J2449" s="61" t="str">
        <f aca="false">TRIM(SUBSTITUTE(RIGHT(B2449,FIND(I2449,B2449)+1),"_",""))</f>
        <v>18056</v>
      </c>
      <c r="K2449" s="0" t="str">
        <f aca="false">IFERROR(VALUE(SUBSTITUTE(E2449,".",",")),E2449)</f>
        <v>No Ct</v>
      </c>
      <c r="L2449" s="61" t="str">
        <f aca="false">IF(J2449="PosK",SUMIFS(K:K,J:J,"PosK",H:H,H2449),"")</f>
        <v/>
      </c>
      <c r="M2449" s="61" t="str">
        <f aca="false">IF(J2449="PosK",SUMIFS(K:K,J:J,"NegK",H:H,H2449),"")</f>
        <v/>
      </c>
      <c r="N2449" s="61" t="str">
        <f aca="false">IF(J2449="PosK",SUMIFS(K:K,J:J,"eDNA",H:H,H2449),"")</f>
        <v/>
      </c>
      <c r="P2449" s="62"/>
      <c r="T2449" s="63"/>
      <c r="W2449" s="64"/>
    </row>
    <row r="2450" customFormat="false" ht="14.25" hidden="false" customHeight="false" outlineLevel="0" collapsed="false">
      <c r="A2450" s="0" t="s">
        <v>863</v>
      </c>
      <c r="B2450" s="52" t="s">
        <v>1033</v>
      </c>
      <c r="C2450" s="52" t="s">
        <v>743</v>
      </c>
      <c r="D2450" s="53" t="n">
        <v>0.1</v>
      </c>
      <c r="E2450" s="53" t="n">
        <v>23.61</v>
      </c>
      <c r="F2450" s="0" t="s">
        <v>1296</v>
      </c>
      <c r="G2450" s="0" t="str">
        <f aca="false">LEFT(B2450,2)</f>
        <v>28</v>
      </c>
      <c r="H2450" s="0" t="str">
        <f aca="false">I2450&amp;"_"&amp;G2450&amp;"_"&amp;F2450</f>
        <v>GroenbrogetTudse_28_20181011_DL2018017_DL2018083_AlleroedGym_BorupgaardGym_koersel2</v>
      </c>
      <c r="I2450" s="61" t="str">
        <f aca="false">MID(RIGHT(B2450,LEN(B2450)-3),1,FIND("_",RIGHT(B2450,LEN(B2450)-3))-1)</f>
        <v>GroenbrogetTudse</v>
      </c>
      <c r="J2450" s="61" t="str">
        <f aca="false">TRIM(SUBSTITUTE(RIGHT(B2450,FIND(I2450,B2450)+1),"_",""))</f>
        <v>PosK</v>
      </c>
      <c r="K2450" s="0" t="n">
        <f aca="false">IFERROR(VALUE(SUBSTITUTE(E2450,".",",")),E2450)</f>
        <v>23.61</v>
      </c>
      <c r="L2450" s="61" t="n">
        <f aca="false">IF(J2450="PosK",SUMIFS(K:K,J:J,"PosK",H:H,H2450),"")</f>
        <v>23.61</v>
      </c>
      <c r="M2450" s="61" t="n">
        <f aca="false">IF(J2450="PosK",SUMIFS(K:K,J:J,"NegK",H:H,H2450),"")</f>
        <v>0</v>
      </c>
      <c r="N2450" s="61" t="n">
        <f aca="false">IF(J2450="PosK",SUMIFS(K:K,J:J,"eDNA",H:H,H2450),"")</f>
        <v>0</v>
      </c>
      <c r="P2450" s="62" t="n">
        <f aca="false">IF(K2452="No Ct",0,K2452)</f>
        <v>0</v>
      </c>
      <c r="Q2450" s="62" t="n">
        <f aca="false">IF(K2453="No Ct",0,K2453)</f>
        <v>0</v>
      </c>
      <c r="R2450" s="0" t="str">
        <f aca="false">IF(AND(L2450&gt;0,M2450=0),"Valid","Invalid")</f>
        <v>Valid</v>
      </c>
      <c r="S2450" s="0" t="str">
        <f aca="false">IF(OR(P2450&gt;1,Q2450&gt;1),"Present","Absent")</f>
        <v>Absent</v>
      </c>
      <c r="T2450" s="63" t="str">
        <f aca="false">IF(OR(AND(P2450&gt;1,P2450&lt;41),AND(Q2450&gt;1,Q2450&lt;41)),"Ct&lt;41","Ct&gt;41")</f>
        <v>Ct&gt;41</v>
      </c>
      <c r="U2450" s="0" t="str">
        <f aca="false">I2450</f>
        <v>GroenbrogetTudse</v>
      </c>
      <c r="V2450" s="0" t="str">
        <f aca="false">MID(F2450,10,9)</f>
        <v>DL2018017</v>
      </c>
      <c r="W2450" s="64" t="str">
        <f aca="false">V2450&amp;"_"&amp;U2450&amp;"_"&amp;R2450&amp;"_"&amp;S2450&amp;"_"&amp;T2450</f>
        <v>DL2018017_GroenbrogetTudse_Valid_Absent_Ct&gt;41</v>
      </c>
    </row>
    <row r="2451" customFormat="false" ht="14.25" hidden="false" customHeight="false" outlineLevel="0" collapsed="false">
      <c r="A2451" s="0" t="s">
        <v>865</v>
      </c>
      <c r="B2451" s="52" t="s">
        <v>1034</v>
      </c>
      <c r="C2451" s="52" t="s">
        <v>747</v>
      </c>
      <c r="D2451" s="53" t="n">
        <v>0.1</v>
      </c>
      <c r="E2451" s="53" t="s">
        <v>748</v>
      </c>
      <c r="F2451" s="0" t="s">
        <v>1296</v>
      </c>
      <c r="G2451" s="0" t="str">
        <f aca="false">LEFT(B2451,2)</f>
        <v>28</v>
      </c>
      <c r="H2451" s="0" t="str">
        <f aca="false">I2451&amp;"_"&amp;G2451&amp;"_"&amp;F2451</f>
        <v>GroenbrogetTudse_28_20181011_DL2018017_DL2018083_AlleroedGym_BorupgaardGym_koersel2</v>
      </c>
      <c r="I2451" s="61" t="str">
        <f aca="false">MID(RIGHT(B2451,LEN(B2451)-3),1,FIND("_",RIGHT(B2451,LEN(B2451)-3))-1)</f>
        <v>GroenbrogetTudse</v>
      </c>
      <c r="J2451" s="61" t="str">
        <f aca="false">TRIM(SUBSTITUTE(RIGHT(B2451,FIND(I2451,B2451)+1),"_",""))</f>
        <v>NegK</v>
      </c>
      <c r="K2451" s="0" t="str">
        <f aca="false">IFERROR(VALUE(SUBSTITUTE(E2451,".",",")),E2451)</f>
        <v>No Ct</v>
      </c>
      <c r="L2451" s="61" t="str">
        <f aca="false">IF(J2451="PosK",SUMIFS(K:K,J:J,"PosK",H:H,H2451),"")</f>
        <v/>
      </c>
      <c r="M2451" s="61" t="str">
        <f aca="false">IF(J2451="PosK",SUMIFS(K:K,J:J,"NegK",H:H,H2451),"")</f>
        <v/>
      </c>
      <c r="N2451" s="61" t="str">
        <f aca="false">IF(J2451="PosK",SUMIFS(K:K,J:J,"eDNA",H:H,H2451),"")</f>
        <v/>
      </c>
    </row>
    <row r="2452" customFormat="false" ht="14.25" hidden="false" customHeight="false" outlineLevel="0" collapsed="false">
      <c r="A2452" s="0" t="s">
        <v>867</v>
      </c>
      <c r="B2452" s="52" t="s">
        <v>1285</v>
      </c>
      <c r="C2452" s="52" t="s">
        <v>751</v>
      </c>
      <c r="D2452" s="53" t="n">
        <v>0.1</v>
      </c>
      <c r="E2452" s="53" t="s">
        <v>748</v>
      </c>
      <c r="F2452" s="0" t="s">
        <v>1296</v>
      </c>
      <c r="G2452" s="0" t="str">
        <f aca="false">LEFT(B2452,2)</f>
        <v>28</v>
      </c>
      <c r="H2452" s="0" t="str">
        <f aca="false">I2452&amp;"_"&amp;G2452&amp;"_"&amp;F2452</f>
        <v>GroenbrogetTudse_28_20181011_DL2018017_DL2018083_AlleroedGym_BorupgaardGym_koersel2</v>
      </c>
      <c r="I2452" s="61" t="str">
        <f aca="false">MID(RIGHT(B2452,LEN(B2452)-3),1,FIND("_",RIGHT(B2452,LEN(B2452)-3))-1)</f>
        <v>GroenbrogetTudse</v>
      </c>
      <c r="J2452" s="61" t="str">
        <f aca="false">TRIM(SUBSTITUTE(RIGHT(B2452,FIND(I2452,B2452)+1),"_",""))</f>
        <v>18056</v>
      </c>
      <c r="K2452" s="0" t="str">
        <f aca="false">IFERROR(VALUE(SUBSTITUTE(E2452,".",",")),E2452)</f>
        <v>No Ct</v>
      </c>
      <c r="L2452" s="61" t="str">
        <f aca="false">IF(J2452="PosK",SUMIFS(K:K,J:J,"PosK",H:H,H2452),"")</f>
        <v/>
      </c>
      <c r="M2452" s="61" t="str">
        <f aca="false">IF(J2452="PosK",SUMIFS(K:K,J:J,"NegK",H:H,H2452),"")</f>
        <v/>
      </c>
      <c r="N2452" s="61" t="str">
        <f aca="false">IF(J2452="PosK",SUMIFS(K:K,J:J,"eDNA",H:H,H2452),"")</f>
        <v/>
      </c>
      <c r="Q2452" s="62"/>
    </row>
    <row r="2453" customFormat="false" ht="14.25" hidden="false" customHeight="false" outlineLevel="0" collapsed="false">
      <c r="A2453" s="0" t="s">
        <v>869</v>
      </c>
      <c r="B2453" s="52" t="s">
        <v>1285</v>
      </c>
      <c r="C2453" s="52" t="s">
        <v>751</v>
      </c>
      <c r="D2453" s="53" t="n">
        <v>0.1</v>
      </c>
      <c r="E2453" s="53" t="s">
        <v>748</v>
      </c>
      <c r="F2453" s="0" t="s">
        <v>1296</v>
      </c>
      <c r="G2453" s="0" t="str">
        <f aca="false">LEFT(B2453,2)</f>
        <v>28</v>
      </c>
      <c r="H2453" s="0" t="str">
        <f aca="false">I2453&amp;"_"&amp;G2453&amp;"_"&amp;F2453</f>
        <v>GroenbrogetTudse_28_20181011_DL2018017_DL2018083_AlleroedGym_BorupgaardGym_koersel2</v>
      </c>
      <c r="I2453" s="61" t="str">
        <f aca="false">MID(RIGHT(B2453,LEN(B2453)-3),1,FIND("_",RIGHT(B2453,LEN(B2453)-3))-1)</f>
        <v>GroenbrogetTudse</v>
      </c>
      <c r="J2453" s="61" t="str">
        <f aca="false">TRIM(SUBSTITUTE(RIGHT(B2453,FIND(I2453,B2453)+1),"_",""))</f>
        <v>18056</v>
      </c>
      <c r="K2453" s="0" t="str">
        <f aca="false">IFERROR(VALUE(SUBSTITUTE(E2453,".",",")),E2453)</f>
        <v>No Ct</v>
      </c>
      <c r="L2453" s="61" t="str">
        <f aca="false">IF(J2453="PosK",SUMIFS(K:K,J:J,"PosK",H:H,H2453),"")</f>
        <v/>
      </c>
      <c r="M2453" s="61" t="str">
        <f aca="false">IF(J2453="PosK",SUMIFS(K:K,J:J,"NegK",H:H,H2453),"")</f>
        <v/>
      </c>
      <c r="N2453" s="61" t="str">
        <f aca="false">IF(J2453="PosK",SUMIFS(K:K,J:J,"eDNA",H:H,H2453),"")</f>
        <v/>
      </c>
      <c r="P2453" s="62"/>
      <c r="T2453" s="63"/>
      <c r="W2453" s="64"/>
    </row>
    <row r="2454" customFormat="false" ht="14.25" hidden="false" customHeight="false" outlineLevel="0" collapsed="false">
      <c r="A2454" s="0" t="s">
        <v>877</v>
      </c>
      <c r="B2454" s="52" t="s">
        <v>1041</v>
      </c>
      <c r="C2454" s="52" t="s">
        <v>743</v>
      </c>
      <c r="D2454" s="53" t="n">
        <v>0.1</v>
      </c>
      <c r="E2454" s="53" t="n">
        <v>28.55</v>
      </c>
      <c r="F2454" s="0" t="s">
        <v>1296</v>
      </c>
      <c r="G2454" s="0" t="str">
        <f aca="false">LEFT(B2454,2)</f>
        <v>30</v>
      </c>
      <c r="H2454" s="0" t="str">
        <f aca="false">I2454&amp;"_"&amp;G2454&amp;"_"&amp;F2454</f>
        <v>Klokkefroe_30_20181011_DL2018017_DL2018083_AlleroedGym_BorupgaardGym_koersel2</v>
      </c>
      <c r="I2454" s="61" t="str">
        <f aca="false">MID(RIGHT(B2454,LEN(B2454)-3),1,FIND("_",RIGHT(B2454,LEN(B2454)-3))-1)</f>
        <v>Klokkefroe</v>
      </c>
      <c r="J2454" s="61" t="str">
        <f aca="false">TRIM(SUBSTITUTE(RIGHT(B2454,FIND(I2454,B2454)+1),"_",""))</f>
        <v>PosK</v>
      </c>
      <c r="K2454" s="0" t="n">
        <f aca="false">IFERROR(VALUE(SUBSTITUTE(E2454,".",",")),E2454)</f>
        <v>28.55</v>
      </c>
      <c r="L2454" s="61" t="n">
        <f aca="false">IF(J2454="PosK",SUMIFS(K:K,J:J,"PosK",H:H,H2454),"")</f>
        <v>28.55</v>
      </c>
      <c r="M2454" s="61" t="n">
        <f aca="false">IF(J2454="PosK",SUMIFS(K:K,J:J,"NegK",H:H,H2454),"")</f>
        <v>0</v>
      </c>
      <c r="N2454" s="61" t="n">
        <f aca="false">IF(J2454="PosK",SUMIFS(K:K,J:J,"eDNA",H:H,H2454),"")</f>
        <v>0</v>
      </c>
      <c r="P2454" s="62" t="n">
        <f aca="false">IF(K2456="No Ct",0,K2456)</f>
        <v>0</v>
      </c>
      <c r="Q2454" s="62" t="n">
        <f aca="false">IF(K2457="No Ct",0,K2457)</f>
        <v>0</v>
      </c>
      <c r="R2454" s="0" t="str">
        <f aca="false">IF(AND(L2454&gt;0,M2454=0),"Valid","Invalid")</f>
        <v>Valid</v>
      </c>
      <c r="S2454" s="0" t="str">
        <f aca="false">IF(OR(P2454&gt;1,Q2454&gt;1),"Present","Absent")</f>
        <v>Absent</v>
      </c>
      <c r="T2454" s="63" t="str">
        <f aca="false">IF(OR(AND(P2454&gt;1,P2454&lt;41),AND(Q2454&gt;1,Q2454&lt;41)),"Ct&lt;41","Ct&gt;41")</f>
        <v>Ct&gt;41</v>
      </c>
      <c r="U2454" s="0" t="str">
        <f aca="false">I2454</f>
        <v>Klokkefroe</v>
      </c>
      <c r="V2454" s="0" t="str">
        <f aca="false">MID(F2454,10,9)</f>
        <v>DL2018017</v>
      </c>
      <c r="W2454" s="64" t="str">
        <f aca="false">V2454&amp;"_"&amp;U2454&amp;"_"&amp;R2454&amp;"_"&amp;S2454&amp;"_"&amp;T2454</f>
        <v>DL2018017_Klokkefroe_Valid_Absent_Ct&gt;41</v>
      </c>
    </row>
    <row r="2455" customFormat="false" ht="14.25" hidden="false" customHeight="false" outlineLevel="0" collapsed="false">
      <c r="A2455" s="0" t="s">
        <v>879</v>
      </c>
      <c r="B2455" s="52" t="s">
        <v>1042</v>
      </c>
      <c r="C2455" s="52" t="s">
        <v>747</v>
      </c>
      <c r="D2455" s="53" t="n">
        <v>0.1</v>
      </c>
      <c r="E2455" s="53" t="s">
        <v>748</v>
      </c>
      <c r="F2455" s="0" t="s">
        <v>1296</v>
      </c>
      <c r="G2455" s="0" t="str">
        <f aca="false">LEFT(B2455,2)</f>
        <v>30</v>
      </c>
      <c r="H2455" s="0" t="str">
        <f aca="false">I2455&amp;"_"&amp;G2455&amp;"_"&amp;F2455</f>
        <v>Klokkefroe_30_20181011_DL2018017_DL2018083_AlleroedGym_BorupgaardGym_koersel2</v>
      </c>
      <c r="I2455" s="61" t="str">
        <f aca="false">MID(RIGHT(B2455,LEN(B2455)-3),1,FIND("_",RIGHT(B2455,LEN(B2455)-3))-1)</f>
        <v>Klokkefroe</v>
      </c>
      <c r="J2455" s="61" t="str">
        <f aca="false">TRIM(SUBSTITUTE(RIGHT(B2455,FIND(I2455,B2455)+1),"_",""))</f>
        <v>NegK</v>
      </c>
      <c r="K2455" s="0" t="str">
        <f aca="false">IFERROR(VALUE(SUBSTITUTE(E2455,".",",")),E2455)</f>
        <v>No Ct</v>
      </c>
      <c r="L2455" s="61" t="str">
        <f aca="false">IF(J2455="PosK",SUMIFS(K:K,J:J,"PosK",H:H,H2455),"")</f>
        <v/>
      </c>
      <c r="M2455" s="61" t="str">
        <f aca="false">IF(J2455="PosK",SUMIFS(K:K,J:J,"NegK",H:H,H2455),"")</f>
        <v/>
      </c>
      <c r="N2455" s="61" t="str">
        <f aca="false">IF(J2455="PosK",SUMIFS(K:K,J:J,"eDNA",H:H,H2455),"")</f>
        <v/>
      </c>
    </row>
    <row r="2456" customFormat="false" ht="14.25" hidden="false" customHeight="false" outlineLevel="0" collapsed="false">
      <c r="A2456" s="0" t="s">
        <v>881</v>
      </c>
      <c r="B2456" s="52" t="s">
        <v>1287</v>
      </c>
      <c r="C2456" s="52" t="s">
        <v>751</v>
      </c>
      <c r="D2456" s="53" t="n">
        <v>0.1</v>
      </c>
      <c r="E2456" s="53" t="s">
        <v>748</v>
      </c>
      <c r="F2456" s="0" t="s">
        <v>1296</v>
      </c>
      <c r="G2456" s="0" t="str">
        <f aca="false">LEFT(B2456,2)</f>
        <v>30</v>
      </c>
      <c r="H2456" s="0" t="str">
        <f aca="false">I2456&amp;"_"&amp;G2456&amp;"_"&amp;F2456</f>
        <v>Klokkefroe_30_20181011_DL2018017_DL2018083_AlleroedGym_BorupgaardGym_koersel2</v>
      </c>
      <c r="I2456" s="61" t="str">
        <f aca="false">MID(RIGHT(B2456,LEN(B2456)-3),1,FIND("_",RIGHT(B2456,LEN(B2456)-3))-1)</f>
        <v>Klokkefroe</v>
      </c>
      <c r="J2456" s="61" t="str">
        <f aca="false">TRIM(SUBSTITUTE(RIGHT(B2456,FIND(I2456,B2456)+1),"_",""))</f>
        <v>18056</v>
      </c>
      <c r="K2456" s="0" t="str">
        <f aca="false">IFERROR(VALUE(SUBSTITUTE(E2456,".",",")),E2456)</f>
        <v>No Ct</v>
      </c>
      <c r="L2456" s="61" t="str">
        <f aca="false">IF(J2456="PosK",SUMIFS(K:K,J:J,"PosK",H:H,H2456),"")</f>
        <v/>
      </c>
      <c r="M2456" s="61" t="str">
        <f aca="false">IF(J2456="PosK",SUMIFS(K:K,J:J,"NegK",H:H,H2456),"")</f>
        <v/>
      </c>
      <c r="N2456" s="61" t="str">
        <f aca="false">IF(J2456="PosK",SUMIFS(K:K,J:J,"eDNA",H:H,H2456),"")</f>
        <v/>
      </c>
      <c r="Q2456" s="62"/>
    </row>
    <row r="2457" customFormat="false" ht="14.25" hidden="false" customHeight="false" outlineLevel="0" collapsed="false">
      <c r="A2457" s="0" t="s">
        <v>883</v>
      </c>
      <c r="B2457" s="52" t="s">
        <v>1287</v>
      </c>
      <c r="C2457" s="52" t="s">
        <v>751</v>
      </c>
      <c r="D2457" s="53" t="n">
        <v>0.1</v>
      </c>
      <c r="E2457" s="53" t="s">
        <v>748</v>
      </c>
      <c r="F2457" s="0" t="s">
        <v>1296</v>
      </c>
      <c r="G2457" s="0" t="str">
        <f aca="false">LEFT(B2457,2)</f>
        <v>30</v>
      </c>
      <c r="H2457" s="0" t="str">
        <f aca="false">I2457&amp;"_"&amp;G2457&amp;"_"&amp;F2457</f>
        <v>Klokkefroe_30_20181011_DL2018017_DL2018083_AlleroedGym_BorupgaardGym_koersel2</v>
      </c>
      <c r="I2457" s="61" t="str">
        <f aca="false">MID(RIGHT(B2457,LEN(B2457)-3),1,FIND("_",RIGHT(B2457,LEN(B2457)-3))-1)</f>
        <v>Klokkefroe</v>
      </c>
      <c r="J2457" s="61" t="str">
        <f aca="false">TRIM(SUBSTITUTE(RIGHT(B2457,FIND(I2457,B2457)+1),"_",""))</f>
        <v>18056</v>
      </c>
      <c r="K2457" s="0" t="str">
        <f aca="false">IFERROR(VALUE(SUBSTITUTE(E2457,".",",")),E2457)</f>
        <v>No Ct</v>
      </c>
      <c r="L2457" s="61" t="str">
        <f aca="false">IF(J2457="PosK",SUMIFS(K:K,J:J,"PosK",H:H,H2457),"")</f>
        <v/>
      </c>
      <c r="M2457" s="61" t="str">
        <f aca="false">IF(J2457="PosK",SUMIFS(K:K,J:J,"NegK",H:H,H2457),"")</f>
        <v/>
      </c>
      <c r="N2457" s="61" t="str">
        <f aca="false">IF(J2457="PosK",SUMIFS(K:K,J:J,"eDNA",H:H,H2457),"")</f>
        <v/>
      </c>
      <c r="P2457" s="62"/>
      <c r="T2457" s="63"/>
      <c r="W2457" s="64"/>
    </row>
    <row r="2458" customFormat="false" ht="14.25" hidden="false" customHeight="false" outlineLevel="0" collapsed="false">
      <c r="A2458" s="0" t="s">
        <v>891</v>
      </c>
      <c r="B2458" s="52" t="s">
        <v>1049</v>
      </c>
      <c r="C2458" s="52" t="s">
        <v>743</v>
      </c>
      <c r="D2458" s="53" t="n">
        <v>0.1</v>
      </c>
      <c r="E2458" s="53" t="n">
        <v>31.23</v>
      </c>
      <c r="F2458" s="0" t="s">
        <v>1296</v>
      </c>
      <c r="G2458" s="0" t="str">
        <f aca="false">LEFT(B2458,2)</f>
        <v>32</v>
      </c>
      <c r="H2458" s="0" t="str">
        <f aca="false">I2458&amp;"_"&amp;G2458&amp;"_"&amp;F2458</f>
        <v>Latterfroe_32_20181011_DL2018017_DL2018083_AlleroedGym_BorupgaardGym_koersel2</v>
      </c>
      <c r="I2458" s="61" t="str">
        <f aca="false">MID(RIGHT(B2458,LEN(B2458)-3),1,FIND("_",RIGHT(B2458,LEN(B2458)-3))-1)</f>
        <v>Latterfroe</v>
      </c>
      <c r="J2458" s="61" t="str">
        <f aca="false">TRIM(SUBSTITUTE(RIGHT(B2458,FIND(I2458,B2458)+1),"_",""))</f>
        <v>PosK</v>
      </c>
      <c r="K2458" s="0" t="n">
        <f aca="false">IFERROR(VALUE(SUBSTITUTE(E2458,".",",")),E2458)</f>
        <v>31.23</v>
      </c>
      <c r="L2458" s="61" t="n">
        <f aca="false">IF(J2458="PosK",SUMIFS(K:K,J:J,"PosK",H:H,H2458),"")</f>
        <v>31.23</v>
      </c>
      <c r="M2458" s="61" t="n">
        <f aca="false">IF(J2458="PosK",SUMIFS(K:K,J:J,"NegK",H:H,H2458),"")</f>
        <v>0</v>
      </c>
      <c r="N2458" s="61" t="n">
        <f aca="false">IF(J2458="PosK",SUMIFS(K:K,J:J,"eDNA",H:H,H2458),"")</f>
        <v>0</v>
      </c>
      <c r="P2458" s="62" t="n">
        <f aca="false">IF(K2460="No Ct",0,K2460)</f>
        <v>0</v>
      </c>
      <c r="Q2458" s="62" t="n">
        <f aca="false">IF(K2461="No Ct",0,K2461)</f>
        <v>0</v>
      </c>
      <c r="R2458" s="0" t="str">
        <f aca="false">IF(AND(L2458&gt;0,M2458=0),"Valid","Invalid")</f>
        <v>Valid</v>
      </c>
      <c r="S2458" s="0" t="str">
        <f aca="false">IF(OR(P2458&gt;1,Q2458&gt;1),"Present","Absent")</f>
        <v>Absent</v>
      </c>
      <c r="T2458" s="63" t="str">
        <f aca="false">IF(OR(AND(P2458&gt;1,P2458&lt;41),AND(Q2458&gt;1,Q2458&lt;41)),"Ct&lt;41","Ct&gt;41")</f>
        <v>Ct&gt;41</v>
      </c>
      <c r="U2458" s="0" t="str">
        <f aca="false">I2458</f>
        <v>Latterfroe</v>
      </c>
      <c r="V2458" s="0" t="str">
        <f aca="false">MID(F2458,10,9)</f>
        <v>DL2018017</v>
      </c>
      <c r="W2458" s="64" t="str">
        <f aca="false">V2458&amp;"_"&amp;U2458&amp;"_"&amp;R2458&amp;"_"&amp;S2458&amp;"_"&amp;T2458</f>
        <v>DL2018017_Latterfroe_Valid_Absent_Ct&gt;41</v>
      </c>
    </row>
    <row r="2459" customFormat="false" ht="14.25" hidden="false" customHeight="false" outlineLevel="0" collapsed="false">
      <c r="A2459" s="0" t="s">
        <v>893</v>
      </c>
      <c r="B2459" s="52" t="s">
        <v>1050</v>
      </c>
      <c r="C2459" s="52" t="s">
        <v>747</v>
      </c>
      <c r="D2459" s="53" t="n">
        <v>0.1</v>
      </c>
      <c r="E2459" s="53" t="s">
        <v>748</v>
      </c>
      <c r="F2459" s="0" t="s">
        <v>1296</v>
      </c>
      <c r="G2459" s="0" t="str">
        <f aca="false">LEFT(B2459,2)</f>
        <v>32</v>
      </c>
      <c r="H2459" s="0" t="str">
        <f aca="false">I2459&amp;"_"&amp;G2459&amp;"_"&amp;F2459</f>
        <v>Latterfroe_32_20181011_DL2018017_DL2018083_AlleroedGym_BorupgaardGym_koersel2</v>
      </c>
      <c r="I2459" s="61" t="str">
        <f aca="false">MID(RIGHT(B2459,LEN(B2459)-3),1,FIND("_",RIGHT(B2459,LEN(B2459)-3))-1)</f>
        <v>Latterfroe</v>
      </c>
      <c r="J2459" s="61" t="str">
        <f aca="false">TRIM(SUBSTITUTE(RIGHT(B2459,FIND(I2459,B2459)+1),"_",""))</f>
        <v>NegK</v>
      </c>
      <c r="K2459" s="0" t="str">
        <f aca="false">IFERROR(VALUE(SUBSTITUTE(E2459,".",",")),E2459)</f>
        <v>No Ct</v>
      </c>
      <c r="L2459" s="61" t="str">
        <f aca="false">IF(J2459="PosK",SUMIFS(K:K,J:J,"PosK",H:H,H2459),"")</f>
        <v/>
      </c>
      <c r="M2459" s="61" t="str">
        <f aca="false">IF(J2459="PosK",SUMIFS(K:K,J:J,"NegK",H:H,H2459),"")</f>
        <v/>
      </c>
      <c r="N2459" s="61" t="str">
        <f aca="false">IF(J2459="PosK",SUMIFS(K:K,J:J,"eDNA",H:H,H2459),"")</f>
        <v/>
      </c>
    </row>
    <row r="2460" customFormat="false" ht="14.25" hidden="false" customHeight="false" outlineLevel="0" collapsed="false">
      <c r="A2460" s="0" t="s">
        <v>895</v>
      </c>
      <c r="B2460" s="52" t="s">
        <v>1288</v>
      </c>
      <c r="C2460" s="52" t="s">
        <v>751</v>
      </c>
      <c r="D2460" s="53" t="n">
        <v>0.1</v>
      </c>
      <c r="E2460" s="53" t="s">
        <v>748</v>
      </c>
      <c r="F2460" s="0" t="s">
        <v>1296</v>
      </c>
      <c r="G2460" s="0" t="str">
        <f aca="false">LEFT(B2460,2)</f>
        <v>32</v>
      </c>
      <c r="H2460" s="0" t="str">
        <f aca="false">I2460&amp;"_"&amp;G2460&amp;"_"&amp;F2460</f>
        <v>Latterfroe_32_20181011_DL2018017_DL2018083_AlleroedGym_BorupgaardGym_koersel2</v>
      </c>
      <c r="I2460" s="61" t="str">
        <f aca="false">MID(RIGHT(B2460,LEN(B2460)-3),1,FIND("_",RIGHT(B2460,LEN(B2460)-3))-1)</f>
        <v>Latterfroe</v>
      </c>
      <c r="J2460" s="61" t="str">
        <f aca="false">TRIM(SUBSTITUTE(RIGHT(B2460,FIND(I2460,B2460)+1),"_",""))</f>
        <v>18056</v>
      </c>
      <c r="K2460" s="0" t="str">
        <f aca="false">IFERROR(VALUE(SUBSTITUTE(E2460,".",",")),E2460)</f>
        <v>No Ct</v>
      </c>
      <c r="L2460" s="61" t="str">
        <f aca="false">IF(J2460="PosK",SUMIFS(K:K,J:J,"PosK",H:H,H2460),"")</f>
        <v/>
      </c>
      <c r="M2460" s="61" t="str">
        <f aca="false">IF(J2460="PosK",SUMIFS(K:K,J:J,"NegK",H:H,H2460),"")</f>
        <v/>
      </c>
      <c r="N2460" s="61" t="str">
        <f aca="false">IF(J2460="PosK",SUMIFS(K:K,J:J,"eDNA",H:H,H2460),"")</f>
        <v/>
      </c>
      <c r="Q2460" s="62"/>
    </row>
    <row r="2461" customFormat="false" ht="14.25" hidden="false" customHeight="false" outlineLevel="0" collapsed="false">
      <c r="A2461" s="0" t="s">
        <v>897</v>
      </c>
      <c r="B2461" s="52" t="s">
        <v>1288</v>
      </c>
      <c r="C2461" s="52" t="s">
        <v>751</v>
      </c>
      <c r="D2461" s="53" t="n">
        <v>0.1</v>
      </c>
      <c r="E2461" s="53" t="s">
        <v>748</v>
      </c>
      <c r="F2461" s="0" t="s">
        <v>1296</v>
      </c>
      <c r="G2461" s="0" t="str">
        <f aca="false">LEFT(B2461,2)</f>
        <v>32</v>
      </c>
      <c r="H2461" s="0" t="str">
        <f aca="false">I2461&amp;"_"&amp;G2461&amp;"_"&amp;F2461</f>
        <v>Latterfroe_32_20181011_DL2018017_DL2018083_AlleroedGym_BorupgaardGym_koersel2</v>
      </c>
      <c r="I2461" s="61" t="str">
        <f aca="false">MID(RIGHT(B2461,LEN(B2461)-3),1,FIND("_",RIGHT(B2461,LEN(B2461)-3))-1)</f>
        <v>Latterfroe</v>
      </c>
      <c r="J2461" s="61" t="str">
        <f aca="false">TRIM(SUBSTITUTE(RIGHT(B2461,FIND(I2461,B2461)+1),"_",""))</f>
        <v>18056</v>
      </c>
      <c r="K2461" s="0" t="str">
        <f aca="false">IFERROR(VALUE(SUBSTITUTE(E2461,".",",")),E2461)</f>
        <v>No Ct</v>
      </c>
      <c r="L2461" s="61" t="str">
        <f aca="false">IF(J2461="PosK",SUMIFS(K:K,J:J,"PosK",H:H,H2461),"")</f>
        <v/>
      </c>
      <c r="M2461" s="61" t="str">
        <f aca="false">IF(J2461="PosK",SUMIFS(K:K,J:J,"NegK",H:H,H2461),"")</f>
        <v/>
      </c>
      <c r="N2461" s="61" t="str">
        <f aca="false">IF(J2461="PosK",SUMIFS(K:K,J:J,"eDNA",H:H,H2461),"")</f>
        <v/>
      </c>
      <c r="P2461" s="62"/>
      <c r="T2461" s="63"/>
      <c r="W2461" s="64"/>
    </row>
    <row r="2462" customFormat="false" ht="14.25" hidden="false" customHeight="false" outlineLevel="0" collapsed="false">
      <c r="A2462" s="0" t="s">
        <v>741</v>
      </c>
      <c r="B2462" s="52" t="s">
        <v>742</v>
      </c>
      <c r="C2462" s="52" t="s">
        <v>743</v>
      </c>
      <c r="D2462" s="53" t="n">
        <v>0.1</v>
      </c>
      <c r="E2462" s="53" t="s">
        <v>748</v>
      </c>
      <c r="F2462" s="0" t="s">
        <v>1297</v>
      </c>
      <c r="G2462" s="0" t="str">
        <f aca="false">LEFT(B2462,2)</f>
        <v>01</v>
      </c>
      <c r="H2462" s="0" t="str">
        <f aca="false">I2462&amp;"_"&amp;G2462&amp;"_"&amp;F2462</f>
        <v>Loegfroe_01_20181012_DL2018084_BorupgaardGym_koersel1</v>
      </c>
      <c r="I2462" s="61" t="str">
        <f aca="false">MID(RIGHT(B2462,LEN(B2462)-3),1,FIND("_",RIGHT(B2462,LEN(B2462)-3))-1)</f>
        <v>Loegfroe</v>
      </c>
      <c r="J2462" s="61" t="str">
        <f aca="false">TRIM(SUBSTITUTE(RIGHT(B2462,FIND(I2462,B2462)+1),"_",""))</f>
        <v>PosK</v>
      </c>
      <c r="K2462" s="0" t="str">
        <f aca="false">IFERROR(VALUE(SUBSTITUTE(E2462,".",",")),E2462)</f>
        <v>No Ct</v>
      </c>
      <c r="L2462" s="61" t="n">
        <f aca="false">IF(J2462="PosK",SUMIFS(K:K,J:J,"PosK",H:H,H2462),"")</f>
        <v>0</v>
      </c>
      <c r="M2462" s="61" t="n">
        <f aca="false">IF(J2462="PosK",SUMIFS(K:K,J:J,"NegK",H:H,H2462),"")</f>
        <v>0</v>
      </c>
      <c r="N2462" s="61" t="n">
        <f aca="false">IF(J2462="PosK",SUMIFS(K:K,J:J,"eDNA",H:H,H2462),"")</f>
        <v>0</v>
      </c>
      <c r="P2462" s="62" t="n">
        <f aca="false">IF(K2464="No Ct",0,K2464)</f>
        <v>0</v>
      </c>
      <c r="Q2462" s="62" t="n">
        <f aca="false">IF(K2465="No Ct",0,K2465)</f>
        <v>0</v>
      </c>
      <c r="R2462" s="0" t="str">
        <f aca="false">IF(AND(L2462&gt;0,M2462=0),"Valid","Invalid")</f>
        <v>Invalid</v>
      </c>
      <c r="S2462" s="0" t="str">
        <f aca="false">IF(OR(P2462&gt;1,Q2462&gt;1),"Present","Absent")</f>
        <v>Absent</v>
      </c>
      <c r="T2462" s="63" t="str">
        <f aca="false">IF(OR(AND(P2462&gt;1,P2462&lt;41),AND(Q2462&gt;1,Q2462&lt;41)),"Ct&lt;41","Ct&gt;41")</f>
        <v>Ct&gt;41</v>
      </c>
      <c r="U2462" s="0" t="str">
        <f aca="false">I2462</f>
        <v>Loegfroe</v>
      </c>
      <c r="V2462" s="0" t="str">
        <f aca="false">MID(F2462,10,9)</f>
        <v>DL2018084</v>
      </c>
      <c r="W2462" s="64" t="str">
        <f aca="false">V2462&amp;"_"&amp;U2462&amp;"_"&amp;R2462&amp;"_"&amp;S2462&amp;"_"&amp;T2462</f>
        <v>DL2018084_Loegfroe_Invalid_Absent_Ct&gt;41</v>
      </c>
    </row>
    <row r="2463" customFormat="false" ht="14.25" hidden="false" customHeight="false" outlineLevel="0" collapsed="false">
      <c r="A2463" s="0" t="s">
        <v>745</v>
      </c>
      <c r="B2463" s="52" t="s">
        <v>746</v>
      </c>
      <c r="C2463" s="52" t="s">
        <v>747</v>
      </c>
      <c r="D2463" s="53" t="n">
        <v>0.1</v>
      </c>
      <c r="E2463" s="53" t="s">
        <v>748</v>
      </c>
      <c r="F2463" s="0" t="s">
        <v>1297</v>
      </c>
      <c r="G2463" s="0" t="str">
        <f aca="false">LEFT(B2463,2)</f>
        <v>01</v>
      </c>
      <c r="H2463" s="0" t="str">
        <f aca="false">I2463&amp;"_"&amp;G2463&amp;"_"&amp;F2463</f>
        <v>Loegfroe_01_20181012_DL2018084_BorupgaardGym_koersel1</v>
      </c>
      <c r="I2463" s="61" t="str">
        <f aca="false">MID(RIGHT(B2463,LEN(B2463)-3),1,FIND("_",RIGHT(B2463,LEN(B2463)-3))-1)</f>
        <v>Loegfroe</v>
      </c>
      <c r="J2463" s="61" t="str">
        <f aca="false">TRIM(SUBSTITUTE(RIGHT(B2463,FIND(I2463,B2463)+1),"_",""))</f>
        <v>NegK</v>
      </c>
      <c r="K2463" s="0" t="str">
        <f aca="false">IFERROR(VALUE(SUBSTITUTE(E2463,".",",")),E2463)</f>
        <v>No Ct</v>
      </c>
      <c r="L2463" s="61" t="str">
        <f aca="false">IF(J2463="PosK",SUMIFS(K:K,J:J,"PosK",H:H,H2463),"")</f>
        <v/>
      </c>
      <c r="M2463" s="61" t="str">
        <f aca="false">IF(J2463="PosK",SUMIFS(K:K,J:J,"NegK",H:H,H2463),"")</f>
        <v/>
      </c>
      <c r="N2463" s="61" t="str">
        <f aca="false">IF(J2463="PosK",SUMIFS(K:K,J:J,"eDNA",H:H,H2463),"")</f>
        <v/>
      </c>
    </row>
    <row r="2464" customFormat="false" ht="14.25" hidden="false" customHeight="false" outlineLevel="0" collapsed="false">
      <c r="A2464" s="0" t="s">
        <v>749</v>
      </c>
      <c r="B2464" s="52" t="s">
        <v>750</v>
      </c>
      <c r="C2464" s="52" t="s">
        <v>751</v>
      </c>
      <c r="D2464" s="53" t="n">
        <v>0.1</v>
      </c>
      <c r="E2464" s="53" t="s">
        <v>748</v>
      </c>
      <c r="F2464" s="0" t="s">
        <v>1297</v>
      </c>
      <c r="G2464" s="0" t="str">
        <f aca="false">LEFT(B2464,2)</f>
        <v>01</v>
      </c>
      <c r="H2464" s="0" t="str">
        <f aca="false">I2464&amp;"_"&amp;G2464&amp;"_"&amp;F2464</f>
        <v>Loegfroe_01_20181012_DL2018084_BorupgaardGym_koersel1</v>
      </c>
      <c r="I2464" s="61" t="str">
        <f aca="false">MID(RIGHT(B2464,LEN(B2464)-3),1,FIND("_",RIGHT(B2464,LEN(B2464)-3))-1)</f>
        <v>Loegfroe</v>
      </c>
      <c r="J2464" s="61" t="str">
        <f aca="false">TRIM(SUBSTITUTE(RIGHT(B2464,FIND(I2464,B2464)+1),"_",""))</f>
        <v>eDNA</v>
      </c>
      <c r="K2464" s="0" t="str">
        <f aca="false">IFERROR(VALUE(SUBSTITUTE(E2464,".",",")),E2464)</f>
        <v>No Ct</v>
      </c>
      <c r="L2464" s="61" t="str">
        <f aca="false">IF(J2464="PosK",SUMIFS(K:K,J:J,"PosK",H:H,H2464),"")</f>
        <v/>
      </c>
      <c r="M2464" s="61" t="str">
        <f aca="false">IF(J2464="PosK",SUMIFS(K:K,J:J,"NegK",H:H,H2464),"")</f>
        <v/>
      </c>
      <c r="N2464" s="61" t="str">
        <f aca="false">IF(J2464="PosK",SUMIFS(K:K,J:J,"eDNA",H:H,H2464),"")</f>
        <v/>
      </c>
      <c r="Q2464" s="62"/>
    </row>
    <row r="2465" customFormat="false" ht="14.25" hidden="false" customHeight="false" outlineLevel="0" collapsed="false">
      <c r="A2465" s="0" t="s">
        <v>752</v>
      </c>
      <c r="B2465" s="52" t="s">
        <v>753</v>
      </c>
      <c r="C2465" s="52" t="s">
        <v>751</v>
      </c>
      <c r="D2465" s="53" t="n">
        <v>0.1</v>
      </c>
      <c r="E2465" s="53" t="s">
        <v>748</v>
      </c>
      <c r="F2465" s="0" t="s">
        <v>1297</v>
      </c>
      <c r="G2465" s="0" t="str">
        <f aca="false">LEFT(B2465,2)</f>
        <v>01</v>
      </c>
      <c r="H2465" s="0" t="str">
        <f aca="false">I2465&amp;"_"&amp;G2465&amp;"_"&amp;F2465</f>
        <v>Loegfroe_01_20181012_DL2018084_BorupgaardGym_koersel1</v>
      </c>
      <c r="I2465" s="61" t="str">
        <f aca="false">MID(RIGHT(B2465,LEN(B2465)-3),1,FIND("_",RIGHT(B2465,LEN(B2465)-3))-1)</f>
        <v>Loegfroe</v>
      </c>
      <c r="J2465" s="61" t="str">
        <f aca="false">TRIM(SUBSTITUTE(RIGHT(B2465,FIND(I2465,B2465)+1),"_",""))</f>
        <v>eDNA</v>
      </c>
      <c r="K2465" s="0" t="str">
        <f aca="false">IFERROR(VALUE(SUBSTITUTE(E2465,".",",")),E2465)</f>
        <v>No Ct</v>
      </c>
      <c r="L2465" s="61" t="str">
        <f aca="false">IF(J2465="PosK",SUMIFS(K:K,J:J,"PosK",H:H,H2465),"")</f>
        <v/>
      </c>
      <c r="M2465" s="61" t="str">
        <f aca="false">IF(J2465="PosK",SUMIFS(K:K,J:J,"NegK",H:H,H2465),"")</f>
        <v/>
      </c>
      <c r="N2465" s="61" t="str">
        <f aca="false">IF(J2465="PosK",SUMIFS(K:K,J:J,"eDNA",H:H,H2465),"")</f>
        <v/>
      </c>
      <c r="P2465" s="62"/>
      <c r="T2465" s="63"/>
      <c r="W2465" s="64"/>
    </row>
    <row r="2466" customFormat="false" ht="14.25" hidden="false" customHeight="false" outlineLevel="0" collapsed="false">
      <c r="A2466" s="0" t="s">
        <v>754</v>
      </c>
      <c r="B2466" s="52" t="s">
        <v>755</v>
      </c>
      <c r="C2466" s="52" t="s">
        <v>743</v>
      </c>
      <c r="D2466" s="53" t="n">
        <v>0.1</v>
      </c>
      <c r="E2466" s="53" t="n">
        <v>39.15</v>
      </c>
      <c r="F2466" s="0" t="s">
        <v>1297</v>
      </c>
      <c r="G2466" s="0" t="str">
        <f aca="false">LEFT(B2466,2)</f>
        <v>02</v>
      </c>
      <c r="H2466" s="0" t="str">
        <f aca="false">I2466&amp;"_"&amp;G2466&amp;"_"&amp;F2466</f>
        <v>StorVandsalamander_02_20181012_DL2018084_BorupgaardGym_koersel1</v>
      </c>
      <c r="I2466" s="61" t="str">
        <f aca="false">MID(RIGHT(B2466,LEN(B2466)-3),1,FIND("_",RIGHT(B2466,LEN(B2466)-3))-1)</f>
        <v>StorVandsalamander</v>
      </c>
      <c r="J2466" s="61" t="str">
        <f aca="false">TRIM(SUBSTITUTE(RIGHT(B2466,FIND(I2466,B2466)+1),"_",""))</f>
        <v>PosK</v>
      </c>
      <c r="K2466" s="0" t="n">
        <f aca="false">IFERROR(VALUE(SUBSTITUTE(E2466,".",",")),E2466)</f>
        <v>39.15</v>
      </c>
      <c r="L2466" s="61" t="n">
        <f aca="false">IF(J2466="PosK",SUMIFS(K:K,J:J,"PosK",H:H,H2466),"")</f>
        <v>39.15</v>
      </c>
      <c r="M2466" s="61" t="n">
        <f aca="false">IF(J2466="PosK",SUMIFS(K:K,J:J,"NegK",H:H,H2466),"")</f>
        <v>0</v>
      </c>
      <c r="N2466" s="61" t="n">
        <f aca="false">IF(J2466="PosK",SUMIFS(K:K,J:J,"eDNA",H:H,H2466),"")</f>
        <v>0</v>
      </c>
      <c r="P2466" s="62" t="n">
        <f aca="false">IF(K2468="No Ct",0,K2468)</f>
        <v>0</v>
      </c>
      <c r="Q2466" s="62" t="n">
        <f aca="false">IF(K2469="No Ct",0,K2469)</f>
        <v>0</v>
      </c>
      <c r="R2466" s="0" t="str">
        <f aca="false">IF(AND(L2466&gt;0,M2466=0),"Valid","Invalid")</f>
        <v>Valid</v>
      </c>
      <c r="S2466" s="0" t="str">
        <f aca="false">IF(OR(P2466&gt;1,Q2466&gt;1),"Present","Absent")</f>
        <v>Absent</v>
      </c>
      <c r="T2466" s="63" t="str">
        <f aca="false">IF(OR(AND(P2466&gt;1,P2466&lt;41),AND(Q2466&gt;1,Q2466&lt;41)),"Ct&lt;41","Ct&gt;41")</f>
        <v>Ct&gt;41</v>
      </c>
      <c r="U2466" s="0" t="str">
        <f aca="false">I2466</f>
        <v>StorVandsalamander</v>
      </c>
      <c r="V2466" s="0" t="str">
        <f aca="false">MID(F2466,10,9)</f>
        <v>DL2018084</v>
      </c>
      <c r="W2466" s="64" t="str">
        <f aca="false">V2466&amp;"_"&amp;U2466&amp;"_"&amp;R2466&amp;"_"&amp;S2466&amp;"_"&amp;T2466</f>
        <v>DL2018084_StorVandsalamander_Valid_Absent_Ct&gt;41</v>
      </c>
    </row>
    <row r="2467" customFormat="false" ht="14.25" hidden="false" customHeight="false" outlineLevel="0" collapsed="false">
      <c r="A2467" s="0" t="s">
        <v>756</v>
      </c>
      <c r="B2467" s="52" t="s">
        <v>757</v>
      </c>
      <c r="C2467" s="52" t="s">
        <v>747</v>
      </c>
      <c r="D2467" s="53" t="n">
        <v>0.1</v>
      </c>
      <c r="E2467" s="53" t="s">
        <v>748</v>
      </c>
      <c r="F2467" s="0" t="s">
        <v>1297</v>
      </c>
      <c r="G2467" s="0" t="str">
        <f aca="false">LEFT(B2467,2)</f>
        <v>02</v>
      </c>
      <c r="H2467" s="0" t="str">
        <f aca="false">I2467&amp;"_"&amp;G2467&amp;"_"&amp;F2467</f>
        <v>StorVandsalamander_02_20181012_DL2018084_BorupgaardGym_koersel1</v>
      </c>
      <c r="I2467" s="61" t="str">
        <f aca="false">MID(RIGHT(B2467,LEN(B2467)-3),1,FIND("_",RIGHT(B2467,LEN(B2467)-3))-1)</f>
        <v>StorVandsalamander</v>
      </c>
      <c r="J2467" s="61" t="str">
        <f aca="false">TRIM(SUBSTITUTE(RIGHT(B2467,FIND(I2467,B2467)+1),"_",""))</f>
        <v>NegK</v>
      </c>
      <c r="K2467" s="0" t="str">
        <f aca="false">IFERROR(VALUE(SUBSTITUTE(E2467,".",",")),E2467)</f>
        <v>No Ct</v>
      </c>
      <c r="L2467" s="61" t="str">
        <f aca="false">IF(J2467="PosK",SUMIFS(K:K,J:J,"PosK",H:H,H2467),"")</f>
        <v/>
      </c>
      <c r="M2467" s="61" t="str">
        <f aca="false">IF(J2467="PosK",SUMIFS(K:K,J:J,"NegK",H:H,H2467),"")</f>
        <v/>
      </c>
      <c r="N2467" s="61" t="str">
        <f aca="false">IF(J2467="PosK",SUMIFS(K:K,J:J,"eDNA",H:H,H2467),"")</f>
        <v/>
      </c>
    </row>
    <row r="2468" customFormat="false" ht="14.25" hidden="false" customHeight="false" outlineLevel="0" collapsed="false">
      <c r="A2468" s="0" t="s">
        <v>758</v>
      </c>
      <c r="B2468" s="52" t="s">
        <v>759</v>
      </c>
      <c r="C2468" s="52" t="s">
        <v>751</v>
      </c>
      <c r="D2468" s="53" t="n">
        <v>0.1</v>
      </c>
      <c r="E2468" s="53" t="s">
        <v>748</v>
      </c>
      <c r="F2468" s="0" t="s">
        <v>1297</v>
      </c>
      <c r="G2468" s="0" t="str">
        <f aca="false">LEFT(B2468,2)</f>
        <v>02</v>
      </c>
      <c r="H2468" s="0" t="str">
        <f aca="false">I2468&amp;"_"&amp;G2468&amp;"_"&amp;F2468</f>
        <v>StorVandsalamander_02_20181012_DL2018084_BorupgaardGym_koersel1</v>
      </c>
      <c r="I2468" s="61" t="str">
        <f aca="false">MID(RIGHT(B2468,LEN(B2468)-3),1,FIND("_",RIGHT(B2468,LEN(B2468)-3))-1)</f>
        <v>StorVandsalamander</v>
      </c>
      <c r="J2468" s="61" t="str">
        <f aca="false">TRIM(SUBSTITUTE(RIGHT(B2468,FIND(I2468,B2468)+1),"_",""))</f>
        <v>eDNA</v>
      </c>
      <c r="K2468" s="0" t="str">
        <f aca="false">IFERROR(VALUE(SUBSTITUTE(E2468,".",",")),E2468)</f>
        <v>No Ct</v>
      </c>
      <c r="L2468" s="61" t="str">
        <f aca="false">IF(J2468="PosK",SUMIFS(K:K,J:J,"PosK",H:H,H2468),"")</f>
        <v/>
      </c>
      <c r="M2468" s="61" t="str">
        <f aca="false">IF(J2468="PosK",SUMIFS(K:K,J:J,"NegK",H:H,H2468),"")</f>
        <v/>
      </c>
      <c r="N2468" s="61" t="str">
        <f aca="false">IF(J2468="PosK",SUMIFS(K:K,J:J,"eDNA",H:H,H2468),"")</f>
        <v/>
      </c>
      <c r="Q2468" s="62"/>
    </row>
    <row r="2469" customFormat="false" ht="14.25" hidden="false" customHeight="false" outlineLevel="0" collapsed="false">
      <c r="A2469" s="0" t="s">
        <v>760</v>
      </c>
      <c r="B2469" s="52" t="s">
        <v>761</v>
      </c>
      <c r="C2469" s="52" t="s">
        <v>751</v>
      </c>
      <c r="D2469" s="53" t="n">
        <v>0.1</v>
      </c>
      <c r="E2469" s="53" t="s">
        <v>748</v>
      </c>
      <c r="F2469" s="0" t="s">
        <v>1297</v>
      </c>
      <c r="G2469" s="0" t="str">
        <f aca="false">LEFT(B2469,2)</f>
        <v>02</v>
      </c>
      <c r="H2469" s="0" t="str">
        <f aca="false">I2469&amp;"_"&amp;G2469&amp;"_"&amp;F2469</f>
        <v>StorVandsalamander_02_20181012_DL2018084_BorupgaardGym_koersel1</v>
      </c>
      <c r="I2469" s="61" t="str">
        <f aca="false">MID(RIGHT(B2469,LEN(B2469)-3),1,FIND("_",RIGHT(B2469,LEN(B2469)-3))-1)</f>
        <v>StorVandsalamander</v>
      </c>
      <c r="J2469" s="61" t="str">
        <f aca="false">TRIM(SUBSTITUTE(RIGHT(B2469,FIND(I2469,B2469)+1),"_",""))</f>
        <v>eDNA</v>
      </c>
      <c r="K2469" s="0" t="str">
        <f aca="false">IFERROR(VALUE(SUBSTITUTE(E2469,".",",")),E2469)</f>
        <v>No Ct</v>
      </c>
      <c r="L2469" s="61" t="str">
        <f aca="false">IF(J2469="PosK",SUMIFS(K:K,J:J,"PosK",H:H,H2469),"")</f>
        <v/>
      </c>
      <c r="M2469" s="61" t="str">
        <f aca="false">IF(J2469="PosK",SUMIFS(K:K,J:J,"NegK",H:H,H2469),"")</f>
        <v/>
      </c>
      <c r="N2469" s="61" t="str">
        <f aca="false">IF(J2469="PosK",SUMIFS(K:K,J:J,"eDNA",H:H,H2469),"")</f>
        <v/>
      </c>
      <c r="P2469" s="62"/>
      <c r="T2469" s="63"/>
      <c r="W2469" s="64"/>
    </row>
    <row r="2470" customFormat="false" ht="14.25" hidden="false" customHeight="false" outlineLevel="0" collapsed="false">
      <c r="A2470" s="0" t="s">
        <v>762</v>
      </c>
      <c r="B2470" s="52" t="s">
        <v>763</v>
      </c>
      <c r="C2470" s="52" t="s">
        <v>743</v>
      </c>
      <c r="D2470" s="53" t="n">
        <v>0.1</v>
      </c>
      <c r="E2470" s="53" t="s">
        <v>748</v>
      </c>
      <c r="F2470" s="0" t="s">
        <v>1297</v>
      </c>
      <c r="G2470" s="0" t="str">
        <f aca="false">LEFT(B2470,2)</f>
        <v>03</v>
      </c>
      <c r="H2470" s="0" t="str">
        <f aca="false">I2470&amp;"_"&amp;G2470&amp;"_"&amp;F2470</f>
        <v>Strandtudse_03_20181012_DL2018084_BorupgaardGym_koersel1</v>
      </c>
      <c r="I2470" s="61" t="str">
        <f aca="false">MID(RIGHT(B2470,LEN(B2470)-3),1,FIND("_",RIGHT(B2470,LEN(B2470)-3))-1)</f>
        <v>Strandtudse</v>
      </c>
      <c r="J2470" s="61" t="str">
        <f aca="false">TRIM(SUBSTITUTE(RIGHT(B2470,FIND(I2470,B2470)+1),"_",""))</f>
        <v>PosK</v>
      </c>
      <c r="K2470" s="0" t="str">
        <f aca="false">IFERROR(VALUE(SUBSTITUTE(E2470,".",",")),E2470)</f>
        <v>No Ct</v>
      </c>
      <c r="L2470" s="61" t="n">
        <f aca="false">IF(J2470="PosK",SUMIFS(K:K,J:J,"PosK",H:H,H2470),"")</f>
        <v>0</v>
      </c>
      <c r="M2470" s="61" t="n">
        <f aca="false">IF(J2470="PosK",SUMIFS(K:K,J:J,"NegK",H:H,H2470),"")</f>
        <v>0</v>
      </c>
      <c r="N2470" s="61" t="n">
        <f aca="false">IF(J2470="PosK",SUMIFS(K:K,J:J,"eDNA",H:H,H2470),"")</f>
        <v>0</v>
      </c>
      <c r="P2470" s="62" t="n">
        <f aca="false">IF(K2472="No Ct",0,K2472)</f>
        <v>0</v>
      </c>
      <c r="Q2470" s="62" t="n">
        <f aca="false">IF(K2473="No Ct",0,K2473)</f>
        <v>0</v>
      </c>
      <c r="R2470" s="0" t="str">
        <f aca="false">IF(AND(L2470&gt;0,M2470=0),"Valid","Invalid")</f>
        <v>Invalid</v>
      </c>
      <c r="S2470" s="0" t="str">
        <f aca="false">IF(OR(P2470&gt;1,Q2470&gt;1),"Present","Absent")</f>
        <v>Absent</v>
      </c>
      <c r="T2470" s="63" t="str">
        <f aca="false">IF(OR(AND(P2470&gt;1,P2470&lt;41),AND(Q2470&gt;1,Q2470&lt;41)),"Ct&lt;41","Ct&gt;41")</f>
        <v>Ct&gt;41</v>
      </c>
      <c r="U2470" s="0" t="str">
        <f aca="false">I2470</f>
        <v>Strandtudse</v>
      </c>
      <c r="V2470" s="0" t="str">
        <f aca="false">MID(F2470,10,9)</f>
        <v>DL2018084</v>
      </c>
      <c r="W2470" s="64" t="str">
        <f aca="false">V2470&amp;"_"&amp;U2470&amp;"_"&amp;R2470&amp;"_"&amp;S2470&amp;"_"&amp;T2470</f>
        <v>DL2018084_Strandtudse_Invalid_Absent_Ct&gt;41</v>
      </c>
    </row>
    <row r="2471" customFormat="false" ht="14.25" hidden="false" customHeight="false" outlineLevel="0" collapsed="false">
      <c r="A2471" s="0" t="s">
        <v>764</v>
      </c>
      <c r="B2471" s="52" t="s">
        <v>765</v>
      </c>
      <c r="C2471" s="52" t="s">
        <v>747</v>
      </c>
      <c r="D2471" s="53" t="n">
        <v>0.1</v>
      </c>
      <c r="E2471" s="53" t="s">
        <v>748</v>
      </c>
      <c r="F2471" s="0" t="s">
        <v>1297</v>
      </c>
      <c r="G2471" s="0" t="str">
        <f aca="false">LEFT(B2471,2)</f>
        <v>03</v>
      </c>
      <c r="H2471" s="0" t="str">
        <f aca="false">I2471&amp;"_"&amp;G2471&amp;"_"&amp;F2471</f>
        <v>Strandtudse_03_20181012_DL2018084_BorupgaardGym_koersel1</v>
      </c>
      <c r="I2471" s="61" t="str">
        <f aca="false">MID(RIGHT(B2471,LEN(B2471)-3),1,FIND("_",RIGHT(B2471,LEN(B2471)-3))-1)</f>
        <v>Strandtudse</v>
      </c>
      <c r="J2471" s="61" t="str">
        <f aca="false">TRIM(SUBSTITUTE(RIGHT(B2471,FIND(I2471,B2471)+1),"_",""))</f>
        <v>NegK</v>
      </c>
      <c r="K2471" s="0" t="str">
        <f aca="false">IFERROR(VALUE(SUBSTITUTE(E2471,".",",")),E2471)</f>
        <v>No Ct</v>
      </c>
      <c r="L2471" s="61" t="str">
        <f aca="false">IF(J2471="PosK",SUMIFS(K:K,J:J,"PosK",H:H,H2471),"")</f>
        <v/>
      </c>
      <c r="M2471" s="61" t="str">
        <f aca="false">IF(J2471="PosK",SUMIFS(K:K,J:J,"NegK",H:H,H2471),"")</f>
        <v/>
      </c>
      <c r="N2471" s="61" t="str">
        <f aca="false">IF(J2471="PosK",SUMIFS(K:K,J:J,"eDNA",H:H,H2471),"")</f>
        <v/>
      </c>
    </row>
    <row r="2472" customFormat="false" ht="14.25" hidden="false" customHeight="false" outlineLevel="0" collapsed="false">
      <c r="A2472" s="0" t="s">
        <v>766</v>
      </c>
      <c r="B2472" s="52" t="s">
        <v>767</v>
      </c>
      <c r="C2472" s="52" t="s">
        <v>751</v>
      </c>
      <c r="D2472" s="53" t="n">
        <v>0.1</v>
      </c>
      <c r="E2472" s="53" t="s">
        <v>748</v>
      </c>
      <c r="F2472" s="0" t="s">
        <v>1297</v>
      </c>
      <c r="G2472" s="0" t="str">
        <f aca="false">LEFT(B2472,2)</f>
        <v>03</v>
      </c>
      <c r="H2472" s="0" t="str">
        <f aca="false">I2472&amp;"_"&amp;G2472&amp;"_"&amp;F2472</f>
        <v>Strandtudse_03_20181012_DL2018084_BorupgaardGym_koersel1</v>
      </c>
      <c r="I2472" s="61" t="str">
        <f aca="false">MID(RIGHT(B2472,LEN(B2472)-3),1,FIND("_",RIGHT(B2472,LEN(B2472)-3))-1)</f>
        <v>Strandtudse</v>
      </c>
      <c r="J2472" s="61" t="str">
        <f aca="false">TRIM(SUBSTITUTE(RIGHT(B2472,FIND(I2472,B2472)+1),"_",""))</f>
        <v>eDNA</v>
      </c>
      <c r="K2472" s="0" t="str">
        <f aca="false">IFERROR(VALUE(SUBSTITUTE(E2472,".",",")),E2472)</f>
        <v>No Ct</v>
      </c>
      <c r="L2472" s="61" t="str">
        <f aca="false">IF(J2472="PosK",SUMIFS(K:K,J:J,"PosK",H:H,H2472),"")</f>
        <v/>
      </c>
      <c r="M2472" s="61" t="str">
        <f aca="false">IF(J2472="PosK",SUMIFS(K:K,J:J,"NegK",H:H,H2472),"")</f>
        <v/>
      </c>
      <c r="N2472" s="61" t="str">
        <f aca="false">IF(J2472="PosK",SUMIFS(K:K,J:J,"eDNA",H:H,H2472),"")</f>
        <v/>
      </c>
      <c r="Q2472" s="62"/>
    </row>
    <row r="2473" customFormat="false" ht="14.25" hidden="false" customHeight="false" outlineLevel="0" collapsed="false">
      <c r="A2473" s="0" t="s">
        <v>768</v>
      </c>
      <c r="B2473" s="52" t="s">
        <v>769</v>
      </c>
      <c r="C2473" s="52" t="s">
        <v>751</v>
      </c>
      <c r="D2473" s="53" t="n">
        <v>0.1</v>
      </c>
      <c r="E2473" s="53" t="s">
        <v>748</v>
      </c>
      <c r="F2473" s="0" t="s">
        <v>1297</v>
      </c>
      <c r="G2473" s="0" t="str">
        <f aca="false">LEFT(B2473,2)</f>
        <v>03</v>
      </c>
      <c r="H2473" s="0" t="str">
        <f aca="false">I2473&amp;"_"&amp;G2473&amp;"_"&amp;F2473</f>
        <v>Strandtudse_03_20181012_DL2018084_BorupgaardGym_koersel1</v>
      </c>
      <c r="I2473" s="61" t="str">
        <f aca="false">MID(RIGHT(B2473,LEN(B2473)-3),1,FIND("_",RIGHT(B2473,LEN(B2473)-3))-1)</f>
        <v>Strandtudse</v>
      </c>
      <c r="J2473" s="61" t="str">
        <f aca="false">TRIM(SUBSTITUTE(RIGHT(B2473,FIND(I2473,B2473)+1),"_",""))</f>
        <v>eDNA</v>
      </c>
      <c r="K2473" s="0" t="str">
        <f aca="false">IFERROR(VALUE(SUBSTITUTE(E2473,".",",")),E2473)</f>
        <v>No Ct</v>
      </c>
      <c r="L2473" s="61" t="str">
        <f aca="false">IF(J2473="PosK",SUMIFS(K:K,J:J,"PosK",H:H,H2473),"")</f>
        <v/>
      </c>
      <c r="M2473" s="61" t="str">
        <f aca="false">IF(J2473="PosK",SUMIFS(K:K,J:J,"NegK",H:H,H2473),"")</f>
        <v/>
      </c>
      <c r="N2473" s="61" t="str">
        <f aca="false">IF(J2473="PosK",SUMIFS(K:K,J:J,"eDNA",H:H,H2473),"")</f>
        <v/>
      </c>
      <c r="P2473" s="62"/>
      <c r="T2473" s="63"/>
      <c r="W2473" s="64"/>
    </row>
    <row r="2474" customFormat="false" ht="14.25" hidden="false" customHeight="false" outlineLevel="0" collapsed="false">
      <c r="A2474" s="0" t="s">
        <v>770</v>
      </c>
      <c r="B2474" s="52" t="s">
        <v>771</v>
      </c>
      <c r="C2474" s="52" t="s">
        <v>743</v>
      </c>
      <c r="D2474" s="53" t="n">
        <v>0.1</v>
      </c>
      <c r="E2474" s="53" t="s">
        <v>748</v>
      </c>
      <c r="F2474" s="0" t="s">
        <v>1297</v>
      </c>
      <c r="G2474" s="0" t="str">
        <f aca="false">LEFT(B2474,2)</f>
        <v>04</v>
      </c>
      <c r="H2474" s="0" t="str">
        <f aca="false">I2474&amp;"_"&amp;G2474&amp;"_"&amp;F2474</f>
        <v>GroenbrogetTudse_04_20181012_DL2018084_BorupgaardGym_koersel1</v>
      </c>
      <c r="I2474" s="61" t="str">
        <f aca="false">MID(RIGHT(B2474,LEN(B2474)-3),1,FIND("_",RIGHT(B2474,LEN(B2474)-3))-1)</f>
        <v>GroenbrogetTudse</v>
      </c>
      <c r="J2474" s="61" t="str">
        <f aca="false">TRIM(SUBSTITUTE(RIGHT(B2474,FIND(I2474,B2474)+1),"_",""))</f>
        <v>PosK</v>
      </c>
      <c r="K2474" s="0" t="str">
        <f aca="false">IFERROR(VALUE(SUBSTITUTE(E2474,".",",")),E2474)</f>
        <v>No Ct</v>
      </c>
      <c r="L2474" s="61" t="n">
        <f aca="false">IF(J2474="PosK",SUMIFS(K:K,J:J,"PosK",H:H,H2474),"")</f>
        <v>0</v>
      </c>
      <c r="M2474" s="61" t="n">
        <f aca="false">IF(J2474="PosK",SUMIFS(K:K,J:J,"NegK",H:H,H2474),"")</f>
        <v>0</v>
      </c>
      <c r="N2474" s="61" t="n">
        <f aca="false">IF(J2474="PosK",SUMIFS(K:K,J:J,"eDNA",H:H,H2474),"")</f>
        <v>0</v>
      </c>
      <c r="P2474" s="62" t="n">
        <f aca="false">IF(K2476="No Ct",0,K2476)</f>
        <v>0</v>
      </c>
      <c r="Q2474" s="62" t="n">
        <f aca="false">IF(K2477="No Ct",0,K2477)</f>
        <v>0</v>
      </c>
      <c r="R2474" s="0" t="str">
        <f aca="false">IF(AND(L2474&gt;0,M2474=0),"Valid","Invalid")</f>
        <v>Invalid</v>
      </c>
      <c r="S2474" s="0" t="str">
        <f aca="false">IF(OR(P2474&gt;1,Q2474&gt;1),"Present","Absent")</f>
        <v>Absent</v>
      </c>
      <c r="T2474" s="63" t="str">
        <f aca="false">IF(OR(AND(P2474&gt;1,P2474&lt;41),AND(Q2474&gt;1,Q2474&lt;41)),"Ct&lt;41","Ct&gt;41")</f>
        <v>Ct&gt;41</v>
      </c>
      <c r="U2474" s="0" t="str">
        <f aca="false">I2474</f>
        <v>GroenbrogetTudse</v>
      </c>
      <c r="V2474" s="0" t="str">
        <f aca="false">MID(F2474,10,9)</f>
        <v>DL2018084</v>
      </c>
      <c r="W2474" s="64" t="str">
        <f aca="false">V2474&amp;"_"&amp;U2474&amp;"_"&amp;R2474&amp;"_"&amp;S2474&amp;"_"&amp;T2474</f>
        <v>DL2018084_GroenbrogetTudse_Invalid_Absent_Ct&gt;41</v>
      </c>
    </row>
    <row r="2475" customFormat="false" ht="14.25" hidden="false" customHeight="false" outlineLevel="0" collapsed="false">
      <c r="A2475" s="0" t="s">
        <v>772</v>
      </c>
      <c r="B2475" s="52" t="s">
        <v>773</v>
      </c>
      <c r="C2475" s="52" t="s">
        <v>747</v>
      </c>
      <c r="D2475" s="53" t="n">
        <v>0.1</v>
      </c>
      <c r="E2475" s="53" t="s">
        <v>748</v>
      </c>
      <c r="F2475" s="0" t="s">
        <v>1297</v>
      </c>
      <c r="G2475" s="0" t="str">
        <f aca="false">LEFT(B2475,2)</f>
        <v>04</v>
      </c>
      <c r="H2475" s="0" t="str">
        <f aca="false">I2475&amp;"_"&amp;G2475&amp;"_"&amp;F2475</f>
        <v>GroenbrogetTudse_04_20181012_DL2018084_BorupgaardGym_koersel1</v>
      </c>
      <c r="I2475" s="61" t="str">
        <f aca="false">MID(RIGHT(B2475,LEN(B2475)-3),1,FIND("_",RIGHT(B2475,LEN(B2475)-3))-1)</f>
        <v>GroenbrogetTudse</v>
      </c>
      <c r="J2475" s="61" t="str">
        <f aca="false">TRIM(SUBSTITUTE(RIGHT(B2475,FIND(I2475,B2475)+1),"_",""))</f>
        <v>NegK</v>
      </c>
      <c r="K2475" s="0" t="str">
        <f aca="false">IFERROR(VALUE(SUBSTITUTE(E2475,".",",")),E2475)</f>
        <v>No Ct</v>
      </c>
      <c r="L2475" s="61" t="str">
        <f aca="false">IF(J2475="PosK",SUMIFS(K:K,J:J,"PosK",H:H,H2475),"")</f>
        <v/>
      </c>
      <c r="M2475" s="61" t="str">
        <f aca="false">IF(J2475="PosK",SUMIFS(K:K,J:J,"NegK",H:H,H2475),"")</f>
        <v/>
      </c>
      <c r="N2475" s="61" t="str">
        <f aca="false">IF(J2475="PosK",SUMIFS(K:K,J:J,"eDNA",H:H,H2475),"")</f>
        <v/>
      </c>
    </row>
    <row r="2476" customFormat="false" ht="14.25" hidden="false" customHeight="false" outlineLevel="0" collapsed="false">
      <c r="A2476" s="0" t="s">
        <v>774</v>
      </c>
      <c r="B2476" s="52" t="s">
        <v>775</v>
      </c>
      <c r="C2476" s="52" t="s">
        <v>751</v>
      </c>
      <c r="D2476" s="53" t="n">
        <v>0.1</v>
      </c>
      <c r="E2476" s="53" t="s">
        <v>748</v>
      </c>
      <c r="F2476" s="0" t="s">
        <v>1297</v>
      </c>
      <c r="G2476" s="0" t="str">
        <f aca="false">LEFT(B2476,2)</f>
        <v>04</v>
      </c>
      <c r="H2476" s="0" t="str">
        <f aca="false">I2476&amp;"_"&amp;G2476&amp;"_"&amp;F2476</f>
        <v>GroenbrogetTudse_04_20181012_DL2018084_BorupgaardGym_koersel1</v>
      </c>
      <c r="I2476" s="61" t="str">
        <f aca="false">MID(RIGHT(B2476,LEN(B2476)-3),1,FIND("_",RIGHT(B2476,LEN(B2476)-3))-1)</f>
        <v>GroenbrogetTudse</v>
      </c>
      <c r="J2476" s="61" t="str">
        <f aca="false">TRIM(SUBSTITUTE(RIGHT(B2476,FIND(I2476,B2476)+1),"_",""))</f>
        <v>eDNA</v>
      </c>
      <c r="K2476" s="0" t="str">
        <f aca="false">IFERROR(VALUE(SUBSTITUTE(E2476,".",",")),E2476)</f>
        <v>No Ct</v>
      </c>
      <c r="L2476" s="61" t="str">
        <f aca="false">IF(J2476="PosK",SUMIFS(K:K,J:J,"PosK",H:H,H2476),"")</f>
        <v/>
      </c>
      <c r="M2476" s="61" t="str">
        <f aca="false">IF(J2476="PosK",SUMIFS(K:K,J:J,"NegK",H:H,H2476),"")</f>
        <v/>
      </c>
      <c r="N2476" s="61" t="str">
        <f aca="false">IF(J2476="PosK",SUMIFS(K:K,J:J,"eDNA",H:H,H2476),"")</f>
        <v/>
      </c>
      <c r="Q2476" s="62"/>
    </row>
    <row r="2477" customFormat="false" ht="14.25" hidden="false" customHeight="false" outlineLevel="0" collapsed="false">
      <c r="A2477" s="0" t="s">
        <v>776</v>
      </c>
      <c r="B2477" s="52" t="s">
        <v>777</v>
      </c>
      <c r="C2477" s="52" t="s">
        <v>751</v>
      </c>
      <c r="D2477" s="53" t="n">
        <v>0.1</v>
      </c>
      <c r="E2477" s="53" t="s">
        <v>748</v>
      </c>
      <c r="F2477" s="0" t="s">
        <v>1297</v>
      </c>
      <c r="G2477" s="0" t="str">
        <f aca="false">LEFT(B2477,2)</f>
        <v>04</v>
      </c>
      <c r="H2477" s="0" t="str">
        <f aca="false">I2477&amp;"_"&amp;G2477&amp;"_"&amp;F2477</f>
        <v>GroenbrogetTudse_04_20181012_DL2018084_BorupgaardGym_koersel1</v>
      </c>
      <c r="I2477" s="61" t="str">
        <f aca="false">MID(RIGHT(B2477,LEN(B2477)-3),1,FIND("_",RIGHT(B2477,LEN(B2477)-3))-1)</f>
        <v>GroenbrogetTudse</v>
      </c>
      <c r="J2477" s="61" t="str">
        <f aca="false">TRIM(SUBSTITUTE(RIGHT(B2477,FIND(I2477,B2477)+1),"_",""))</f>
        <v>eDNA</v>
      </c>
      <c r="K2477" s="0" t="str">
        <f aca="false">IFERROR(VALUE(SUBSTITUTE(E2477,".",",")),E2477)</f>
        <v>No Ct</v>
      </c>
      <c r="L2477" s="61" t="str">
        <f aca="false">IF(J2477="PosK",SUMIFS(K:K,J:J,"PosK",H:H,H2477),"")</f>
        <v/>
      </c>
      <c r="M2477" s="61" t="str">
        <f aca="false">IF(J2477="PosK",SUMIFS(K:K,J:J,"NegK",H:H,H2477),"")</f>
        <v/>
      </c>
      <c r="N2477" s="61" t="str">
        <f aca="false">IF(J2477="PosK",SUMIFS(K:K,J:J,"eDNA",H:H,H2477),"")</f>
        <v/>
      </c>
      <c r="P2477" s="62"/>
      <c r="T2477" s="63"/>
      <c r="W2477" s="64"/>
    </row>
    <row r="2478" customFormat="false" ht="14.25" hidden="false" customHeight="false" outlineLevel="0" collapsed="false">
      <c r="A2478" s="0" t="s">
        <v>778</v>
      </c>
      <c r="B2478" s="52" t="s">
        <v>779</v>
      </c>
      <c r="C2478" s="52" t="s">
        <v>743</v>
      </c>
      <c r="D2478" s="53" t="n">
        <v>0.1</v>
      </c>
      <c r="E2478" s="53" t="n">
        <v>29.85</v>
      </c>
      <c r="F2478" s="0" t="s">
        <v>1297</v>
      </c>
      <c r="G2478" s="0" t="str">
        <f aca="false">LEFT(B2478,2)</f>
        <v>05</v>
      </c>
      <c r="H2478" s="0" t="str">
        <f aca="false">I2478&amp;"_"&amp;G2478&amp;"_"&amp;F2478</f>
        <v>Loevfroe_05_20181012_DL2018084_BorupgaardGym_koersel1</v>
      </c>
      <c r="I2478" s="61" t="str">
        <f aca="false">MID(RIGHT(B2478,LEN(B2478)-3),1,FIND("_",RIGHT(B2478,LEN(B2478)-3))-1)</f>
        <v>Loevfroe</v>
      </c>
      <c r="J2478" s="61" t="str">
        <f aca="false">TRIM(SUBSTITUTE(RIGHT(B2478,FIND(I2478,B2478)+1),"_",""))</f>
        <v>PosK</v>
      </c>
      <c r="K2478" s="0" t="n">
        <f aca="false">IFERROR(VALUE(SUBSTITUTE(E2478,".",",")),E2478)</f>
        <v>29.85</v>
      </c>
      <c r="L2478" s="61" t="n">
        <f aca="false">IF(J2478="PosK",SUMIFS(K:K,J:J,"PosK",H:H,H2478),"")</f>
        <v>29.85</v>
      </c>
      <c r="M2478" s="61" t="n">
        <f aca="false">IF(J2478="PosK",SUMIFS(K:K,J:J,"NegK",H:H,H2478),"")</f>
        <v>0</v>
      </c>
      <c r="N2478" s="61" t="n">
        <f aca="false">IF(J2478="PosK",SUMIFS(K:K,J:J,"eDNA",H:H,H2478),"")</f>
        <v>0</v>
      </c>
      <c r="P2478" s="62" t="n">
        <f aca="false">IF(K2480="No Ct",0,K2480)</f>
        <v>0</v>
      </c>
      <c r="Q2478" s="62" t="n">
        <f aca="false">IF(K2481="No Ct",0,K2481)</f>
        <v>0</v>
      </c>
      <c r="R2478" s="0" t="str">
        <f aca="false">IF(AND(L2478&gt;0,M2478=0),"Valid","Invalid")</f>
        <v>Valid</v>
      </c>
      <c r="S2478" s="0" t="str">
        <f aca="false">IF(OR(P2478&gt;1,Q2478&gt;1),"Present","Absent")</f>
        <v>Absent</v>
      </c>
      <c r="T2478" s="63" t="str">
        <f aca="false">IF(OR(AND(P2478&gt;1,P2478&lt;41),AND(Q2478&gt;1,Q2478&lt;41)),"Ct&lt;41","Ct&gt;41")</f>
        <v>Ct&gt;41</v>
      </c>
      <c r="U2478" s="0" t="str">
        <f aca="false">I2478</f>
        <v>Loevfroe</v>
      </c>
      <c r="V2478" s="0" t="str">
        <f aca="false">MID(F2478,10,9)</f>
        <v>DL2018084</v>
      </c>
      <c r="W2478" s="64" t="str">
        <f aca="false">V2478&amp;"_"&amp;U2478&amp;"_"&amp;R2478&amp;"_"&amp;S2478&amp;"_"&amp;T2478</f>
        <v>DL2018084_Loevfroe_Valid_Absent_Ct&gt;41</v>
      </c>
    </row>
    <row r="2479" customFormat="false" ht="14.25" hidden="false" customHeight="false" outlineLevel="0" collapsed="false">
      <c r="A2479" s="0" t="s">
        <v>780</v>
      </c>
      <c r="B2479" s="52" t="s">
        <v>781</v>
      </c>
      <c r="C2479" s="52" t="s">
        <v>747</v>
      </c>
      <c r="D2479" s="53" t="n">
        <v>0.1</v>
      </c>
      <c r="E2479" s="53" t="s">
        <v>748</v>
      </c>
      <c r="F2479" s="0" t="s">
        <v>1297</v>
      </c>
      <c r="G2479" s="0" t="str">
        <f aca="false">LEFT(B2479,2)</f>
        <v>05</v>
      </c>
      <c r="H2479" s="0" t="str">
        <f aca="false">I2479&amp;"_"&amp;G2479&amp;"_"&amp;F2479</f>
        <v>Loevfroe_05_20181012_DL2018084_BorupgaardGym_koersel1</v>
      </c>
      <c r="I2479" s="61" t="str">
        <f aca="false">MID(RIGHT(B2479,LEN(B2479)-3),1,FIND("_",RIGHT(B2479,LEN(B2479)-3))-1)</f>
        <v>Loevfroe</v>
      </c>
      <c r="J2479" s="61" t="str">
        <f aca="false">TRIM(SUBSTITUTE(RIGHT(B2479,FIND(I2479,B2479)+1),"_",""))</f>
        <v>NegK</v>
      </c>
      <c r="K2479" s="0" t="str">
        <f aca="false">IFERROR(VALUE(SUBSTITUTE(E2479,".",",")),E2479)</f>
        <v>No Ct</v>
      </c>
      <c r="L2479" s="61" t="str">
        <f aca="false">IF(J2479="PosK",SUMIFS(K:K,J:J,"PosK",H:H,H2479),"")</f>
        <v/>
      </c>
      <c r="M2479" s="61" t="str">
        <f aca="false">IF(J2479="PosK",SUMIFS(K:K,J:J,"NegK",H:H,H2479),"")</f>
        <v/>
      </c>
      <c r="N2479" s="61" t="str">
        <f aca="false">IF(J2479="PosK",SUMIFS(K:K,J:J,"eDNA",H:H,H2479),"")</f>
        <v/>
      </c>
    </row>
    <row r="2480" customFormat="false" ht="14.25" hidden="false" customHeight="false" outlineLevel="0" collapsed="false">
      <c r="A2480" s="0" t="s">
        <v>782</v>
      </c>
      <c r="B2480" s="52" t="s">
        <v>783</v>
      </c>
      <c r="C2480" s="52" t="s">
        <v>751</v>
      </c>
      <c r="D2480" s="53" t="n">
        <v>0.1</v>
      </c>
      <c r="E2480" s="53" t="s">
        <v>748</v>
      </c>
      <c r="F2480" s="0" t="s">
        <v>1297</v>
      </c>
      <c r="G2480" s="0" t="str">
        <f aca="false">LEFT(B2480,2)</f>
        <v>05</v>
      </c>
      <c r="H2480" s="0" t="str">
        <f aca="false">I2480&amp;"_"&amp;G2480&amp;"_"&amp;F2480</f>
        <v>Loevfroe_05_20181012_DL2018084_BorupgaardGym_koersel1</v>
      </c>
      <c r="I2480" s="61" t="str">
        <f aca="false">MID(RIGHT(B2480,LEN(B2480)-3),1,FIND("_",RIGHT(B2480,LEN(B2480)-3))-1)</f>
        <v>Loevfroe</v>
      </c>
      <c r="J2480" s="61" t="str">
        <f aca="false">TRIM(SUBSTITUTE(RIGHT(B2480,FIND(I2480,B2480)+1),"_",""))</f>
        <v>eDNA</v>
      </c>
      <c r="K2480" s="0" t="str">
        <f aca="false">IFERROR(VALUE(SUBSTITUTE(E2480,".",",")),E2480)</f>
        <v>No Ct</v>
      </c>
      <c r="L2480" s="61" t="str">
        <f aca="false">IF(J2480="PosK",SUMIFS(K:K,J:J,"PosK",H:H,H2480),"")</f>
        <v/>
      </c>
      <c r="M2480" s="61" t="str">
        <f aca="false">IF(J2480="PosK",SUMIFS(K:K,J:J,"NegK",H:H,H2480),"")</f>
        <v/>
      </c>
      <c r="N2480" s="61" t="str">
        <f aca="false">IF(J2480="PosK",SUMIFS(K:K,J:J,"eDNA",H:H,H2480),"")</f>
        <v/>
      </c>
      <c r="Q2480" s="62"/>
    </row>
    <row r="2481" customFormat="false" ht="14.25" hidden="false" customHeight="false" outlineLevel="0" collapsed="false">
      <c r="A2481" s="0" t="s">
        <v>784</v>
      </c>
      <c r="B2481" s="52" t="s">
        <v>785</v>
      </c>
      <c r="C2481" s="52" t="s">
        <v>751</v>
      </c>
      <c r="D2481" s="53" t="n">
        <v>0.1</v>
      </c>
      <c r="E2481" s="53" t="s">
        <v>748</v>
      </c>
      <c r="F2481" s="0" t="s">
        <v>1297</v>
      </c>
      <c r="G2481" s="0" t="str">
        <f aca="false">LEFT(B2481,2)</f>
        <v>05</v>
      </c>
      <c r="H2481" s="0" t="str">
        <f aca="false">I2481&amp;"_"&amp;G2481&amp;"_"&amp;F2481</f>
        <v>Loevfroe_05_20181012_DL2018084_BorupgaardGym_koersel1</v>
      </c>
      <c r="I2481" s="61" t="str">
        <f aca="false">MID(RIGHT(B2481,LEN(B2481)-3),1,FIND("_",RIGHT(B2481,LEN(B2481)-3))-1)</f>
        <v>Loevfroe</v>
      </c>
      <c r="J2481" s="61" t="str">
        <f aca="false">TRIM(SUBSTITUTE(RIGHT(B2481,FIND(I2481,B2481)+1),"_",""))</f>
        <v>eDNA</v>
      </c>
      <c r="K2481" s="0" t="str">
        <f aca="false">IFERROR(VALUE(SUBSTITUTE(E2481,".",",")),E2481)</f>
        <v>No Ct</v>
      </c>
      <c r="L2481" s="61" t="str">
        <f aca="false">IF(J2481="PosK",SUMIFS(K:K,J:J,"PosK",H:H,H2481),"")</f>
        <v/>
      </c>
      <c r="M2481" s="61" t="str">
        <f aca="false">IF(J2481="PosK",SUMIFS(K:K,J:J,"NegK",H:H,H2481),"")</f>
        <v/>
      </c>
      <c r="N2481" s="61" t="str">
        <f aca="false">IF(J2481="PosK",SUMIFS(K:K,J:J,"eDNA",H:H,H2481),"")</f>
        <v/>
      </c>
      <c r="P2481" s="62"/>
      <c r="T2481" s="63"/>
      <c r="W2481" s="64"/>
    </row>
    <row r="2482" customFormat="false" ht="14.25" hidden="false" customHeight="false" outlineLevel="0" collapsed="false">
      <c r="A2482" s="0" t="s">
        <v>786</v>
      </c>
      <c r="B2482" s="52" t="s">
        <v>787</v>
      </c>
      <c r="C2482" s="52" t="s">
        <v>743</v>
      </c>
      <c r="D2482" s="53" t="n">
        <v>0.1</v>
      </c>
      <c r="E2482" s="53" t="n">
        <v>37.08</v>
      </c>
      <c r="F2482" s="0" t="s">
        <v>1297</v>
      </c>
      <c r="G2482" s="0" t="str">
        <f aca="false">LEFT(B2482,2)</f>
        <v>06</v>
      </c>
      <c r="H2482" s="0" t="str">
        <f aca="false">I2482&amp;"_"&amp;G2482&amp;"_"&amp;F2482</f>
        <v>Springfroe_06_20181012_DL2018084_BorupgaardGym_koersel1</v>
      </c>
      <c r="I2482" s="61" t="str">
        <f aca="false">MID(RIGHT(B2482,LEN(B2482)-3),1,FIND("_",RIGHT(B2482,LEN(B2482)-3))-1)</f>
        <v>Springfroe</v>
      </c>
      <c r="J2482" s="61" t="str">
        <f aca="false">TRIM(SUBSTITUTE(RIGHT(B2482,FIND(I2482,B2482)+1),"_",""))</f>
        <v>PosK</v>
      </c>
      <c r="K2482" s="0" t="n">
        <f aca="false">IFERROR(VALUE(SUBSTITUTE(E2482,".",",")),E2482)</f>
        <v>37.08</v>
      </c>
      <c r="L2482" s="61" t="n">
        <f aca="false">IF(J2482="PosK",SUMIFS(K:K,J:J,"PosK",H:H,H2482),"")</f>
        <v>37.08</v>
      </c>
      <c r="M2482" s="61" t="n">
        <f aca="false">IF(J2482="PosK",SUMIFS(K:K,J:J,"NegK",H:H,H2482),"")</f>
        <v>0</v>
      </c>
      <c r="N2482" s="61" t="n">
        <f aca="false">IF(J2482="PosK",SUMIFS(K:K,J:J,"eDNA",H:H,H2482),"")</f>
        <v>0</v>
      </c>
      <c r="P2482" s="62" t="n">
        <f aca="false">IF(K2484="No Ct",0,K2484)</f>
        <v>0</v>
      </c>
      <c r="Q2482" s="62" t="n">
        <f aca="false">IF(K2485="No Ct",0,K2485)</f>
        <v>0</v>
      </c>
      <c r="R2482" s="0" t="str">
        <f aca="false">IF(AND(L2482&gt;0,M2482=0),"Valid","Invalid")</f>
        <v>Valid</v>
      </c>
      <c r="S2482" s="0" t="str">
        <f aca="false">IF(OR(P2482&gt;1,Q2482&gt;1),"Present","Absent")</f>
        <v>Absent</v>
      </c>
      <c r="T2482" s="63" t="str">
        <f aca="false">IF(OR(AND(P2482&gt;1,P2482&lt;41),AND(Q2482&gt;1,Q2482&lt;41)),"Ct&lt;41","Ct&gt;41")</f>
        <v>Ct&gt;41</v>
      </c>
      <c r="U2482" s="0" t="str">
        <f aca="false">I2482</f>
        <v>Springfroe</v>
      </c>
      <c r="V2482" s="0" t="str">
        <f aca="false">MID(F2482,10,9)</f>
        <v>DL2018084</v>
      </c>
      <c r="W2482" s="64" t="str">
        <f aca="false">V2482&amp;"_"&amp;U2482&amp;"_"&amp;R2482&amp;"_"&amp;S2482&amp;"_"&amp;T2482</f>
        <v>DL2018084_Springfroe_Valid_Absent_Ct&gt;41</v>
      </c>
    </row>
    <row r="2483" customFormat="false" ht="14.25" hidden="false" customHeight="false" outlineLevel="0" collapsed="false">
      <c r="A2483" s="0" t="s">
        <v>788</v>
      </c>
      <c r="B2483" s="52" t="s">
        <v>789</v>
      </c>
      <c r="C2483" s="52" t="s">
        <v>747</v>
      </c>
      <c r="D2483" s="53" t="n">
        <v>0.1</v>
      </c>
      <c r="E2483" s="53" t="s">
        <v>748</v>
      </c>
      <c r="F2483" s="0" t="s">
        <v>1297</v>
      </c>
      <c r="G2483" s="0" t="str">
        <f aca="false">LEFT(B2483,2)</f>
        <v>06</v>
      </c>
      <c r="H2483" s="0" t="str">
        <f aca="false">I2483&amp;"_"&amp;G2483&amp;"_"&amp;F2483</f>
        <v>Springfroe_06_20181012_DL2018084_BorupgaardGym_koersel1</v>
      </c>
      <c r="I2483" s="61" t="str">
        <f aca="false">MID(RIGHT(B2483,LEN(B2483)-3),1,FIND("_",RIGHT(B2483,LEN(B2483)-3))-1)</f>
        <v>Springfroe</v>
      </c>
      <c r="J2483" s="61" t="str">
        <f aca="false">TRIM(SUBSTITUTE(RIGHT(B2483,FIND(I2483,B2483)+1),"_",""))</f>
        <v>NegK</v>
      </c>
      <c r="K2483" s="0" t="str">
        <f aca="false">IFERROR(VALUE(SUBSTITUTE(E2483,".",",")),E2483)</f>
        <v>No Ct</v>
      </c>
      <c r="L2483" s="61" t="str">
        <f aca="false">IF(J2483="PosK",SUMIFS(K:K,J:J,"PosK",H:H,H2483),"")</f>
        <v/>
      </c>
      <c r="M2483" s="61" t="str">
        <f aca="false">IF(J2483="PosK",SUMIFS(K:K,J:J,"NegK",H:H,H2483),"")</f>
        <v/>
      </c>
      <c r="N2483" s="61" t="str">
        <f aca="false">IF(J2483="PosK",SUMIFS(K:K,J:J,"eDNA",H:H,H2483),"")</f>
        <v/>
      </c>
    </row>
    <row r="2484" customFormat="false" ht="14.25" hidden="false" customHeight="false" outlineLevel="0" collapsed="false">
      <c r="A2484" s="0" t="s">
        <v>790</v>
      </c>
      <c r="B2484" s="52" t="s">
        <v>791</v>
      </c>
      <c r="C2484" s="52" t="s">
        <v>751</v>
      </c>
      <c r="D2484" s="53" t="n">
        <v>0.1</v>
      </c>
      <c r="E2484" s="53" t="s">
        <v>748</v>
      </c>
      <c r="F2484" s="0" t="s">
        <v>1297</v>
      </c>
      <c r="G2484" s="0" t="str">
        <f aca="false">LEFT(B2484,2)</f>
        <v>06</v>
      </c>
      <c r="H2484" s="0" t="str">
        <f aca="false">I2484&amp;"_"&amp;G2484&amp;"_"&amp;F2484</f>
        <v>Springfroe_06_20181012_DL2018084_BorupgaardGym_koersel1</v>
      </c>
      <c r="I2484" s="61" t="str">
        <f aca="false">MID(RIGHT(B2484,LEN(B2484)-3),1,FIND("_",RIGHT(B2484,LEN(B2484)-3))-1)</f>
        <v>Springfroe</v>
      </c>
      <c r="J2484" s="61" t="str">
        <f aca="false">TRIM(SUBSTITUTE(RIGHT(B2484,FIND(I2484,B2484)+1),"_",""))</f>
        <v>eDNA</v>
      </c>
      <c r="K2484" s="0" t="str">
        <f aca="false">IFERROR(VALUE(SUBSTITUTE(E2484,".",",")),E2484)</f>
        <v>No Ct</v>
      </c>
      <c r="L2484" s="61" t="str">
        <f aca="false">IF(J2484="PosK",SUMIFS(K:K,J:J,"PosK",H:H,H2484),"")</f>
        <v/>
      </c>
      <c r="M2484" s="61" t="str">
        <f aca="false">IF(J2484="PosK",SUMIFS(K:K,J:J,"NegK",H:H,H2484),"")</f>
        <v/>
      </c>
      <c r="N2484" s="61" t="str">
        <f aca="false">IF(J2484="PosK",SUMIFS(K:K,J:J,"eDNA",H:H,H2484),"")</f>
        <v/>
      </c>
      <c r="Q2484" s="62"/>
    </row>
    <row r="2485" customFormat="false" ht="14.25" hidden="false" customHeight="false" outlineLevel="0" collapsed="false">
      <c r="A2485" s="0" t="s">
        <v>792</v>
      </c>
      <c r="B2485" s="52" t="s">
        <v>793</v>
      </c>
      <c r="C2485" s="52" t="s">
        <v>751</v>
      </c>
      <c r="D2485" s="53" t="n">
        <v>0.1</v>
      </c>
      <c r="E2485" s="53" t="s">
        <v>748</v>
      </c>
      <c r="F2485" s="0" t="s">
        <v>1297</v>
      </c>
      <c r="G2485" s="0" t="str">
        <f aca="false">LEFT(B2485,2)</f>
        <v>06</v>
      </c>
      <c r="H2485" s="0" t="str">
        <f aca="false">I2485&amp;"_"&amp;G2485&amp;"_"&amp;F2485</f>
        <v>Springfroe_06_20181012_DL2018084_BorupgaardGym_koersel1</v>
      </c>
      <c r="I2485" s="61" t="str">
        <f aca="false">MID(RIGHT(B2485,LEN(B2485)-3),1,FIND("_",RIGHT(B2485,LEN(B2485)-3))-1)</f>
        <v>Springfroe</v>
      </c>
      <c r="J2485" s="61" t="str">
        <f aca="false">TRIM(SUBSTITUTE(RIGHT(B2485,FIND(I2485,B2485)+1),"_",""))</f>
        <v>eDNA</v>
      </c>
      <c r="K2485" s="0" t="str">
        <f aca="false">IFERROR(VALUE(SUBSTITUTE(E2485,".",",")),E2485)</f>
        <v>No Ct</v>
      </c>
      <c r="L2485" s="61" t="str">
        <f aca="false">IF(J2485="PosK",SUMIFS(K:K,J:J,"PosK",H:H,H2485),"")</f>
        <v/>
      </c>
      <c r="M2485" s="61" t="str">
        <f aca="false">IF(J2485="PosK",SUMIFS(K:K,J:J,"NegK",H:H,H2485),"")</f>
        <v/>
      </c>
      <c r="N2485" s="61" t="str">
        <f aca="false">IF(J2485="PosK",SUMIFS(K:K,J:J,"eDNA",H:H,H2485),"")</f>
        <v/>
      </c>
      <c r="P2485" s="62"/>
      <c r="T2485" s="63"/>
      <c r="W2485" s="64"/>
    </row>
    <row r="2486" customFormat="false" ht="14.25" hidden="false" customHeight="false" outlineLevel="0" collapsed="false">
      <c r="A2486" s="0" t="s">
        <v>794</v>
      </c>
      <c r="B2486" s="52" t="s">
        <v>960</v>
      </c>
      <c r="C2486" s="52" t="s">
        <v>743</v>
      </c>
      <c r="D2486" s="53" t="n">
        <v>0.1</v>
      </c>
      <c r="E2486" s="53" t="n">
        <v>36.88</v>
      </c>
      <c r="F2486" s="0" t="s">
        <v>1297</v>
      </c>
      <c r="G2486" s="0" t="str">
        <f aca="false">LEFT(B2486,2)</f>
        <v>07</v>
      </c>
      <c r="H2486" s="0" t="str">
        <f aca="false">I2486&amp;"_"&amp;G2486&amp;"_"&amp;F2486</f>
        <v>Springfroe_07_20181012_DL2018084_BorupgaardGym_koersel1</v>
      </c>
      <c r="I2486" s="61" t="str">
        <f aca="false">MID(RIGHT(B2486,LEN(B2486)-3),1,FIND("_",RIGHT(B2486,LEN(B2486)-3))-1)</f>
        <v>Springfroe</v>
      </c>
      <c r="J2486" s="61" t="str">
        <f aca="false">TRIM(SUBSTITUTE(RIGHT(B2486,FIND(I2486,B2486)+1),"_",""))</f>
        <v>PosK</v>
      </c>
      <c r="K2486" s="0" t="n">
        <f aca="false">IFERROR(VALUE(SUBSTITUTE(E2486,".",",")),E2486)</f>
        <v>36.88</v>
      </c>
      <c r="L2486" s="61" t="n">
        <f aca="false">IF(J2486="PosK",SUMIFS(K:K,J:J,"PosK",H:H,H2486),"")</f>
        <v>36.88</v>
      </c>
      <c r="M2486" s="61" t="n">
        <f aca="false">IF(J2486="PosK",SUMIFS(K:K,J:J,"NegK",H:H,H2486),"")</f>
        <v>0</v>
      </c>
      <c r="N2486" s="61" t="n">
        <f aca="false">IF(J2486="PosK",SUMIFS(K:K,J:J,"eDNA",H:H,H2486),"")</f>
        <v>0</v>
      </c>
      <c r="P2486" s="62" t="n">
        <f aca="false">IF(K2488="No Ct",0,K2488)</f>
        <v>0</v>
      </c>
      <c r="Q2486" s="62" t="n">
        <f aca="false">IF(K2489="No Ct",0,K2489)</f>
        <v>0</v>
      </c>
      <c r="R2486" s="0" t="str">
        <f aca="false">IF(AND(L2486&gt;0,M2486=0),"Valid","Invalid")</f>
        <v>Valid</v>
      </c>
      <c r="S2486" s="0" t="str">
        <f aca="false">IF(OR(P2486&gt;1,Q2486&gt;1),"Present","Absent")</f>
        <v>Absent</v>
      </c>
      <c r="T2486" s="63" t="str">
        <f aca="false">IF(OR(AND(P2486&gt;1,P2486&lt;41),AND(Q2486&gt;1,Q2486&lt;41)),"Ct&lt;41","Ct&gt;41")</f>
        <v>Ct&gt;41</v>
      </c>
      <c r="U2486" s="0" t="str">
        <f aca="false">I2486</f>
        <v>Springfroe</v>
      </c>
      <c r="V2486" s="0" t="str">
        <f aca="false">MID(F2486,10,9)</f>
        <v>DL2018084</v>
      </c>
      <c r="W2486" s="64" t="str">
        <f aca="false">V2486&amp;"_"&amp;U2486&amp;"_"&amp;R2486&amp;"_"&amp;S2486&amp;"_"&amp;T2486</f>
        <v>DL2018084_Springfroe_Valid_Absent_Ct&gt;41</v>
      </c>
    </row>
    <row r="2487" customFormat="false" ht="14.25" hidden="false" customHeight="false" outlineLevel="0" collapsed="false">
      <c r="A2487" s="0" t="s">
        <v>796</v>
      </c>
      <c r="B2487" s="52" t="s">
        <v>961</v>
      </c>
      <c r="C2487" s="52" t="s">
        <v>747</v>
      </c>
      <c r="D2487" s="53" t="n">
        <v>0.1</v>
      </c>
      <c r="E2487" s="53" t="s">
        <v>748</v>
      </c>
      <c r="F2487" s="0" t="s">
        <v>1297</v>
      </c>
      <c r="G2487" s="0" t="str">
        <f aca="false">LEFT(B2487,2)</f>
        <v>07</v>
      </c>
      <c r="H2487" s="0" t="str">
        <f aca="false">I2487&amp;"_"&amp;G2487&amp;"_"&amp;F2487</f>
        <v>Springfroe_07_20181012_DL2018084_BorupgaardGym_koersel1</v>
      </c>
      <c r="I2487" s="61" t="str">
        <f aca="false">MID(RIGHT(B2487,LEN(B2487)-3),1,FIND("_",RIGHT(B2487,LEN(B2487)-3))-1)</f>
        <v>Springfroe</v>
      </c>
      <c r="J2487" s="61" t="str">
        <f aca="false">TRIM(SUBSTITUTE(RIGHT(B2487,FIND(I2487,B2487)+1),"_",""))</f>
        <v>NegK</v>
      </c>
      <c r="K2487" s="0" t="str">
        <f aca="false">IFERROR(VALUE(SUBSTITUTE(E2487,".",",")),E2487)</f>
        <v>No Ct</v>
      </c>
      <c r="L2487" s="61" t="str">
        <f aca="false">IF(J2487="PosK",SUMIFS(K:K,J:J,"PosK",H:H,H2487),"")</f>
        <v/>
      </c>
      <c r="M2487" s="61" t="str">
        <f aca="false">IF(J2487="PosK",SUMIFS(K:K,J:J,"NegK",H:H,H2487),"")</f>
        <v/>
      </c>
      <c r="N2487" s="61" t="str">
        <f aca="false">IF(J2487="PosK",SUMIFS(K:K,J:J,"eDNA",H:H,H2487),"")</f>
        <v/>
      </c>
    </row>
    <row r="2488" customFormat="false" ht="14.25" hidden="false" customHeight="false" outlineLevel="0" collapsed="false">
      <c r="A2488" s="0" t="s">
        <v>798</v>
      </c>
      <c r="B2488" s="52" t="s">
        <v>962</v>
      </c>
      <c r="C2488" s="52" t="s">
        <v>751</v>
      </c>
      <c r="D2488" s="53" t="n">
        <v>0.1</v>
      </c>
      <c r="E2488" s="53" t="s">
        <v>748</v>
      </c>
      <c r="F2488" s="0" t="s">
        <v>1297</v>
      </c>
      <c r="G2488" s="0" t="str">
        <f aca="false">LEFT(B2488,2)</f>
        <v>07</v>
      </c>
      <c r="H2488" s="0" t="str">
        <f aca="false">I2488&amp;"_"&amp;G2488&amp;"_"&amp;F2488</f>
        <v>Springfroe_07_20181012_DL2018084_BorupgaardGym_koersel1</v>
      </c>
      <c r="I2488" s="61" t="str">
        <f aca="false">MID(RIGHT(B2488,LEN(B2488)-3),1,FIND("_",RIGHT(B2488,LEN(B2488)-3))-1)</f>
        <v>Springfroe</v>
      </c>
      <c r="J2488" s="61" t="str">
        <f aca="false">TRIM(SUBSTITUTE(RIGHT(B2488,FIND(I2488,B2488)+1),"_",""))</f>
        <v>eDNA</v>
      </c>
      <c r="K2488" s="0" t="str">
        <f aca="false">IFERROR(VALUE(SUBSTITUTE(E2488,".",",")),E2488)</f>
        <v>No Ct</v>
      </c>
      <c r="L2488" s="61" t="str">
        <f aca="false">IF(J2488="PosK",SUMIFS(K:K,J:J,"PosK",H:H,H2488),"")</f>
        <v/>
      </c>
      <c r="M2488" s="61" t="str">
        <f aca="false">IF(J2488="PosK",SUMIFS(K:K,J:J,"NegK",H:H,H2488),"")</f>
        <v/>
      </c>
      <c r="N2488" s="61" t="str">
        <f aca="false">IF(J2488="PosK",SUMIFS(K:K,J:J,"eDNA",H:H,H2488),"")</f>
        <v/>
      </c>
      <c r="Q2488" s="62"/>
    </row>
    <row r="2489" customFormat="false" ht="14.25" hidden="false" customHeight="false" outlineLevel="0" collapsed="false">
      <c r="A2489" s="0" t="s">
        <v>800</v>
      </c>
      <c r="B2489" s="52" t="s">
        <v>963</v>
      </c>
      <c r="C2489" s="52" t="s">
        <v>751</v>
      </c>
      <c r="D2489" s="53" t="n">
        <v>0.1</v>
      </c>
      <c r="E2489" s="53" t="s">
        <v>748</v>
      </c>
      <c r="F2489" s="0" t="s">
        <v>1297</v>
      </c>
      <c r="G2489" s="0" t="str">
        <f aca="false">LEFT(B2489,2)</f>
        <v>07</v>
      </c>
      <c r="H2489" s="0" t="str">
        <f aca="false">I2489&amp;"_"&amp;G2489&amp;"_"&amp;F2489</f>
        <v>Springfroe_07_20181012_DL2018084_BorupgaardGym_koersel1</v>
      </c>
      <c r="I2489" s="61" t="str">
        <f aca="false">MID(RIGHT(B2489,LEN(B2489)-3),1,FIND("_",RIGHT(B2489,LEN(B2489)-3))-1)</f>
        <v>Springfroe</v>
      </c>
      <c r="J2489" s="61" t="str">
        <f aca="false">TRIM(SUBSTITUTE(RIGHT(B2489,FIND(I2489,B2489)+1),"_",""))</f>
        <v>eDNA</v>
      </c>
      <c r="K2489" s="0" t="str">
        <f aca="false">IFERROR(VALUE(SUBSTITUTE(E2489,".",",")),E2489)</f>
        <v>No Ct</v>
      </c>
      <c r="L2489" s="61" t="str">
        <f aca="false">IF(J2489="PosK",SUMIFS(K:K,J:J,"PosK",H:H,H2489),"")</f>
        <v/>
      </c>
      <c r="M2489" s="61" t="str">
        <f aca="false">IF(J2489="PosK",SUMIFS(K:K,J:J,"NegK",H:H,H2489),"")</f>
        <v/>
      </c>
      <c r="N2489" s="61" t="str">
        <f aca="false">IF(J2489="PosK",SUMIFS(K:K,J:J,"eDNA",H:H,H2489),"")</f>
        <v/>
      </c>
      <c r="P2489" s="62"/>
      <c r="T2489" s="63"/>
      <c r="W2489" s="64"/>
    </row>
    <row r="2490" customFormat="false" ht="14.25" hidden="false" customHeight="false" outlineLevel="0" collapsed="false">
      <c r="A2490" s="0" t="s">
        <v>802</v>
      </c>
      <c r="B2490" s="52" t="s">
        <v>964</v>
      </c>
      <c r="C2490" s="52" t="s">
        <v>743</v>
      </c>
      <c r="D2490" s="53" t="n">
        <v>0.1</v>
      </c>
      <c r="E2490" s="53" t="n">
        <v>32.58</v>
      </c>
      <c r="F2490" s="0" t="s">
        <v>1297</v>
      </c>
      <c r="G2490" s="0" t="str">
        <f aca="false">LEFT(B2490,2)</f>
        <v>08</v>
      </c>
      <c r="H2490" s="0" t="str">
        <f aca="false">I2490&amp;"_"&amp;G2490&amp;"_"&amp;F2490</f>
        <v>Klokkefroe_08_20181012_DL2018084_BorupgaardGym_koersel1</v>
      </c>
      <c r="I2490" s="61" t="str">
        <f aca="false">MID(RIGHT(B2490,LEN(B2490)-3),1,FIND("_",RIGHT(B2490,LEN(B2490)-3))-1)</f>
        <v>Klokkefroe</v>
      </c>
      <c r="J2490" s="61" t="str">
        <f aca="false">TRIM(SUBSTITUTE(RIGHT(B2490,FIND(I2490,B2490)+1),"_",""))</f>
        <v>PosK</v>
      </c>
      <c r="K2490" s="0" t="n">
        <f aca="false">IFERROR(VALUE(SUBSTITUTE(E2490,".",",")),E2490)</f>
        <v>32.58</v>
      </c>
      <c r="L2490" s="61" t="n">
        <f aca="false">IF(J2490="PosK",SUMIFS(K:K,J:J,"PosK",H:H,H2490),"")</f>
        <v>32.58</v>
      </c>
      <c r="M2490" s="61" t="n">
        <f aca="false">IF(J2490="PosK",SUMIFS(K:K,J:J,"NegK",H:H,H2490),"")</f>
        <v>0</v>
      </c>
      <c r="N2490" s="61" t="n">
        <f aca="false">IF(J2490="PosK",SUMIFS(K:K,J:J,"eDNA",H:H,H2490),"")</f>
        <v>0</v>
      </c>
      <c r="P2490" s="62" t="n">
        <f aca="false">IF(K2492="No Ct",0,K2492)</f>
        <v>0</v>
      </c>
      <c r="Q2490" s="62" t="n">
        <f aca="false">IF(K2493="No Ct",0,K2493)</f>
        <v>0</v>
      </c>
      <c r="R2490" s="0" t="str">
        <f aca="false">IF(AND(L2490&gt;0,M2490=0),"Valid","Invalid")</f>
        <v>Valid</v>
      </c>
      <c r="S2490" s="0" t="str">
        <f aca="false">IF(OR(P2490&gt;1,Q2490&gt;1),"Present","Absent")</f>
        <v>Absent</v>
      </c>
      <c r="T2490" s="63" t="str">
        <f aca="false">IF(OR(AND(P2490&gt;1,P2490&lt;41),AND(Q2490&gt;1,Q2490&lt;41)),"Ct&lt;41","Ct&gt;41")</f>
        <v>Ct&gt;41</v>
      </c>
      <c r="U2490" s="0" t="str">
        <f aca="false">I2490</f>
        <v>Klokkefroe</v>
      </c>
      <c r="V2490" s="0" t="str">
        <f aca="false">MID(F2490,10,9)</f>
        <v>DL2018084</v>
      </c>
      <c r="W2490" s="64" t="str">
        <f aca="false">V2490&amp;"_"&amp;U2490&amp;"_"&amp;R2490&amp;"_"&amp;S2490&amp;"_"&amp;T2490</f>
        <v>DL2018084_Klokkefroe_Valid_Absent_Ct&gt;41</v>
      </c>
    </row>
    <row r="2491" customFormat="false" ht="14.25" hidden="false" customHeight="false" outlineLevel="0" collapsed="false">
      <c r="A2491" s="0" t="s">
        <v>804</v>
      </c>
      <c r="B2491" s="52" t="s">
        <v>965</v>
      </c>
      <c r="C2491" s="52" t="s">
        <v>747</v>
      </c>
      <c r="D2491" s="53" t="n">
        <v>0.1</v>
      </c>
      <c r="E2491" s="53" t="s">
        <v>748</v>
      </c>
      <c r="F2491" s="0" t="s">
        <v>1297</v>
      </c>
      <c r="G2491" s="0" t="str">
        <f aca="false">LEFT(B2491,2)</f>
        <v>08</v>
      </c>
      <c r="H2491" s="0" t="str">
        <f aca="false">I2491&amp;"_"&amp;G2491&amp;"_"&amp;F2491</f>
        <v>Klokkefroe_08_20181012_DL2018084_BorupgaardGym_koersel1</v>
      </c>
      <c r="I2491" s="61" t="str">
        <f aca="false">MID(RIGHT(B2491,LEN(B2491)-3),1,FIND("_",RIGHT(B2491,LEN(B2491)-3))-1)</f>
        <v>Klokkefroe</v>
      </c>
      <c r="J2491" s="61" t="str">
        <f aca="false">TRIM(SUBSTITUTE(RIGHT(B2491,FIND(I2491,B2491)+1),"_",""))</f>
        <v>NegK</v>
      </c>
      <c r="K2491" s="0" t="str">
        <f aca="false">IFERROR(VALUE(SUBSTITUTE(E2491,".",",")),E2491)</f>
        <v>No Ct</v>
      </c>
      <c r="L2491" s="61" t="str">
        <f aca="false">IF(J2491="PosK",SUMIFS(K:K,J:J,"PosK",H:H,H2491),"")</f>
        <v/>
      </c>
      <c r="M2491" s="61" t="str">
        <f aca="false">IF(J2491="PosK",SUMIFS(K:K,J:J,"NegK",H:H,H2491),"")</f>
        <v/>
      </c>
      <c r="N2491" s="61" t="str">
        <f aca="false">IF(J2491="PosK",SUMIFS(K:K,J:J,"eDNA",H:H,H2491),"")</f>
        <v/>
      </c>
    </row>
    <row r="2492" customFormat="false" ht="14.25" hidden="false" customHeight="false" outlineLevel="0" collapsed="false">
      <c r="A2492" s="0" t="s">
        <v>806</v>
      </c>
      <c r="B2492" s="52" t="s">
        <v>966</v>
      </c>
      <c r="C2492" s="52" t="s">
        <v>751</v>
      </c>
      <c r="D2492" s="53" t="n">
        <v>0.1</v>
      </c>
      <c r="E2492" s="53" t="s">
        <v>748</v>
      </c>
      <c r="F2492" s="0" t="s">
        <v>1297</v>
      </c>
      <c r="G2492" s="0" t="str">
        <f aca="false">LEFT(B2492,2)</f>
        <v>08</v>
      </c>
      <c r="H2492" s="0" t="str">
        <f aca="false">I2492&amp;"_"&amp;G2492&amp;"_"&amp;F2492</f>
        <v>Klokkefroe_08_20181012_DL2018084_BorupgaardGym_koersel1</v>
      </c>
      <c r="I2492" s="61" t="str">
        <f aca="false">MID(RIGHT(B2492,LEN(B2492)-3),1,FIND("_",RIGHT(B2492,LEN(B2492)-3))-1)</f>
        <v>Klokkefroe</v>
      </c>
      <c r="J2492" s="61" t="str">
        <f aca="false">TRIM(SUBSTITUTE(RIGHT(B2492,FIND(I2492,B2492)+1),"_",""))</f>
        <v>eDNA</v>
      </c>
      <c r="K2492" s="0" t="str">
        <f aca="false">IFERROR(VALUE(SUBSTITUTE(E2492,".",",")),E2492)</f>
        <v>No Ct</v>
      </c>
      <c r="L2492" s="61" t="str">
        <f aca="false">IF(J2492="PosK",SUMIFS(K:K,J:J,"PosK",H:H,H2492),"")</f>
        <v/>
      </c>
      <c r="M2492" s="61" t="str">
        <f aca="false">IF(J2492="PosK",SUMIFS(K:K,J:J,"NegK",H:H,H2492),"")</f>
        <v/>
      </c>
      <c r="N2492" s="61" t="str">
        <f aca="false">IF(J2492="PosK",SUMIFS(K:K,J:J,"eDNA",H:H,H2492),"")</f>
        <v/>
      </c>
      <c r="Q2492" s="62"/>
    </row>
    <row r="2493" customFormat="false" ht="14.25" hidden="false" customHeight="false" outlineLevel="0" collapsed="false">
      <c r="A2493" s="0" t="s">
        <v>808</v>
      </c>
      <c r="B2493" s="52" t="s">
        <v>967</v>
      </c>
      <c r="C2493" s="52" t="s">
        <v>751</v>
      </c>
      <c r="D2493" s="53" t="n">
        <v>0.1</v>
      </c>
      <c r="E2493" s="53" t="s">
        <v>748</v>
      </c>
      <c r="F2493" s="0" t="s">
        <v>1297</v>
      </c>
      <c r="G2493" s="0" t="str">
        <f aca="false">LEFT(B2493,2)</f>
        <v>08</v>
      </c>
      <c r="H2493" s="0" t="str">
        <f aca="false">I2493&amp;"_"&amp;G2493&amp;"_"&amp;F2493</f>
        <v>Klokkefroe_08_20181012_DL2018084_BorupgaardGym_koersel1</v>
      </c>
      <c r="I2493" s="61" t="str">
        <f aca="false">MID(RIGHT(B2493,LEN(B2493)-3),1,FIND("_",RIGHT(B2493,LEN(B2493)-3))-1)</f>
        <v>Klokkefroe</v>
      </c>
      <c r="J2493" s="61" t="str">
        <f aca="false">TRIM(SUBSTITUTE(RIGHT(B2493,FIND(I2493,B2493)+1),"_",""))</f>
        <v>eDNA</v>
      </c>
      <c r="K2493" s="0" t="str">
        <f aca="false">IFERROR(VALUE(SUBSTITUTE(E2493,".",",")),E2493)</f>
        <v>No Ct</v>
      </c>
      <c r="L2493" s="61" t="str">
        <f aca="false">IF(J2493="PosK",SUMIFS(K:K,J:J,"PosK",H:H,H2493),"")</f>
        <v/>
      </c>
      <c r="M2493" s="61" t="str">
        <f aca="false">IF(J2493="PosK",SUMIFS(K:K,J:J,"NegK",H:H,H2493),"")</f>
        <v/>
      </c>
      <c r="N2493" s="61" t="str">
        <f aca="false">IF(J2493="PosK",SUMIFS(K:K,J:J,"eDNA",H:H,H2493),"")</f>
        <v/>
      </c>
      <c r="P2493" s="62"/>
      <c r="T2493" s="63"/>
      <c r="W2493" s="64"/>
    </row>
    <row r="2494" customFormat="false" ht="14.25" hidden="false" customHeight="false" outlineLevel="0" collapsed="false">
      <c r="A2494" s="0" t="s">
        <v>810</v>
      </c>
      <c r="B2494" s="52" t="s">
        <v>968</v>
      </c>
      <c r="C2494" s="52" t="s">
        <v>743</v>
      </c>
      <c r="D2494" s="53" t="n">
        <v>0.1</v>
      </c>
      <c r="E2494" s="53" t="n">
        <v>28.55</v>
      </c>
      <c r="F2494" s="0" t="s">
        <v>1297</v>
      </c>
      <c r="G2494" s="0" t="str">
        <f aca="false">LEFT(B2494,2)</f>
        <v>09</v>
      </c>
      <c r="H2494" s="0" t="str">
        <f aca="false">I2494&amp;"_"&amp;G2494&amp;"_"&amp;F2494</f>
        <v>Skrubtudse_09_20181012_DL2018084_BorupgaardGym_koersel1</v>
      </c>
      <c r="I2494" s="61" t="str">
        <f aca="false">MID(RIGHT(B2494,LEN(B2494)-3),1,FIND("_",RIGHT(B2494,LEN(B2494)-3))-1)</f>
        <v>Skrubtudse</v>
      </c>
      <c r="J2494" s="61" t="str">
        <f aca="false">TRIM(SUBSTITUTE(RIGHT(B2494,FIND(I2494,B2494)+1),"_",""))</f>
        <v>PosK</v>
      </c>
      <c r="K2494" s="0" t="n">
        <f aca="false">IFERROR(VALUE(SUBSTITUTE(E2494,".",",")),E2494)</f>
        <v>28.55</v>
      </c>
      <c r="L2494" s="61" t="n">
        <f aca="false">IF(J2494="PosK",SUMIFS(K:K,J:J,"PosK",H:H,H2494),"")</f>
        <v>28.55</v>
      </c>
      <c r="M2494" s="61" t="n">
        <f aca="false">IF(J2494="PosK",SUMIFS(K:K,J:J,"NegK",H:H,H2494),"")</f>
        <v>0</v>
      </c>
      <c r="N2494" s="61" t="n">
        <f aca="false">IF(J2494="PosK",SUMIFS(K:K,J:J,"eDNA",H:H,H2494),"")</f>
        <v>0</v>
      </c>
      <c r="P2494" s="62" t="n">
        <f aca="false">IF(K2496="No Ct",0,K2496)</f>
        <v>0</v>
      </c>
      <c r="Q2494" s="62" t="n">
        <f aca="false">IF(K2497="No Ct",0,K2497)</f>
        <v>0</v>
      </c>
      <c r="R2494" s="0" t="str">
        <f aca="false">IF(AND(L2494&gt;0,M2494=0),"Valid","Invalid")</f>
        <v>Valid</v>
      </c>
      <c r="S2494" s="0" t="str">
        <f aca="false">IF(OR(P2494&gt;1,Q2494&gt;1),"Present","Absent")</f>
        <v>Absent</v>
      </c>
      <c r="T2494" s="63" t="str">
        <f aca="false">IF(OR(AND(P2494&gt;1,P2494&lt;41),AND(Q2494&gt;1,Q2494&lt;41)),"Ct&lt;41","Ct&gt;41")</f>
        <v>Ct&gt;41</v>
      </c>
      <c r="U2494" s="0" t="str">
        <f aca="false">I2494</f>
        <v>Skrubtudse</v>
      </c>
      <c r="V2494" s="0" t="str">
        <f aca="false">MID(F2494,10,9)</f>
        <v>DL2018084</v>
      </c>
      <c r="W2494" s="64" t="str">
        <f aca="false">V2494&amp;"_"&amp;U2494&amp;"_"&amp;R2494&amp;"_"&amp;S2494&amp;"_"&amp;T2494</f>
        <v>DL2018084_Skrubtudse_Valid_Absent_Ct&gt;41</v>
      </c>
    </row>
    <row r="2495" customFormat="false" ht="14.25" hidden="false" customHeight="false" outlineLevel="0" collapsed="false">
      <c r="A2495" s="0" t="s">
        <v>812</v>
      </c>
      <c r="B2495" s="52" t="s">
        <v>969</v>
      </c>
      <c r="C2495" s="52" t="s">
        <v>747</v>
      </c>
      <c r="D2495" s="53" t="n">
        <v>0.1</v>
      </c>
      <c r="E2495" s="53" t="s">
        <v>748</v>
      </c>
      <c r="F2495" s="0" t="s">
        <v>1297</v>
      </c>
      <c r="G2495" s="0" t="str">
        <f aca="false">LEFT(B2495,2)</f>
        <v>09</v>
      </c>
      <c r="H2495" s="0" t="str">
        <f aca="false">I2495&amp;"_"&amp;G2495&amp;"_"&amp;F2495</f>
        <v>Skrubtudse_09_20181012_DL2018084_BorupgaardGym_koersel1</v>
      </c>
      <c r="I2495" s="61" t="str">
        <f aca="false">MID(RIGHT(B2495,LEN(B2495)-3),1,FIND("_",RIGHT(B2495,LEN(B2495)-3))-1)</f>
        <v>Skrubtudse</v>
      </c>
      <c r="J2495" s="61" t="str">
        <f aca="false">TRIM(SUBSTITUTE(RIGHT(B2495,FIND(I2495,B2495)+1),"_",""))</f>
        <v>NegK</v>
      </c>
      <c r="K2495" s="0" t="str">
        <f aca="false">IFERROR(VALUE(SUBSTITUTE(E2495,".",",")),E2495)</f>
        <v>No Ct</v>
      </c>
      <c r="L2495" s="61" t="str">
        <f aca="false">IF(J2495="PosK",SUMIFS(K:K,J:J,"PosK",H:H,H2495),"")</f>
        <v/>
      </c>
      <c r="M2495" s="61" t="str">
        <f aca="false">IF(J2495="PosK",SUMIFS(K:K,J:J,"NegK",H:H,H2495),"")</f>
        <v/>
      </c>
      <c r="N2495" s="61" t="str">
        <f aca="false">IF(J2495="PosK",SUMIFS(K:K,J:J,"eDNA",H:H,H2495),"")</f>
        <v/>
      </c>
    </row>
    <row r="2496" customFormat="false" ht="14.25" hidden="false" customHeight="false" outlineLevel="0" collapsed="false">
      <c r="A2496" s="0" t="s">
        <v>814</v>
      </c>
      <c r="B2496" s="52" t="s">
        <v>970</v>
      </c>
      <c r="C2496" s="52" t="s">
        <v>751</v>
      </c>
      <c r="D2496" s="53" t="n">
        <v>0.1</v>
      </c>
      <c r="E2496" s="53" t="s">
        <v>748</v>
      </c>
      <c r="F2496" s="0" t="s">
        <v>1297</v>
      </c>
      <c r="G2496" s="0" t="str">
        <f aca="false">LEFT(B2496,2)</f>
        <v>09</v>
      </c>
      <c r="H2496" s="0" t="str">
        <f aca="false">I2496&amp;"_"&amp;G2496&amp;"_"&amp;F2496</f>
        <v>Skrubtudse_09_20181012_DL2018084_BorupgaardGym_koersel1</v>
      </c>
      <c r="I2496" s="61" t="str">
        <f aca="false">MID(RIGHT(B2496,LEN(B2496)-3),1,FIND("_",RIGHT(B2496,LEN(B2496)-3))-1)</f>
        <v>Skrubtudse</v>
      </c>
      <c r="J2496" s="61" t="str">
        <f aca="false">TRIM(SUBSTITUTE(RIGHT(B2496,FIND(I2496,B2496)+1),"_",""))</f>
        <v>eDNA</v>
      </c>
      <c r="K2496" s="0" t="str">
        <f aca="false">IFERROR(VALUE(SUBSTITUTE(E2496,".",",")),E2496)</f>
        <v>No Ct</v>
      </c>
      <c r="L2496" s="61" t="str">
        <f aca="false">IF(J2496="PosK",SUMIFS(K:K,J:J,"PosK",H:H,H2496),"")</f>
        <v/>
      </c>
      <c r="M2496" s="61" t="str">
        <f aca="false">IF(J2496="PosK",SUMIFS(K:K,J:J,"NegK",H:H,H2496),"")</f>
        <v/>
      </c>
      <c r="N2496" s="61" t="str">
        <f aca="false">IF(J2496="PosK",SUMIFS(K:K,J:J,"eDNA",H:H,H2496),"")</f>
        <v/>
      </c>
      <c r="Q2496" s="62"/>
    </row>
    <row r="2497" customFormat="false" ht="14.25" hidden="false" customHeight="false" outlineLevel="0" collapsed="false">
      <c r="A2497" s="0" t="s">
        <v>816</v>
      </c>
      <c r="B2497" s="52" t="s">
        <v>971</v>
      </c>
      <c r="C2497" s="52" t="s">
        <v>751</v>
      </c>
      <c r="D2497" s="53" t="n">
        <v>0.1</v>
      </c>
      <c r="E2497" s="53" t="s">
        <v>748</v>
      </c>
      <c r="F2497" s="0" t="s">
        <v>1297</v>
      </c>
      <c r="G2497" s="0" t="str">
        <f aca="false">LEFT(B2497,2)</f>
        <v>09</v>
      </c>
      <c r="H2497" s="0" t="str">
        <f aca="false">I2497&amp;"_"&amp;G2497&amp;"_"&amp;F2497</f>
        <v>Skrubtudse_09_20181012_DL2018084_BorupgaardGym_koersel1</v>
      </c>
      <c r="I2497" s="61" t="str">
        <f aca="false">MID(RIGHT(B2497,LEN(B2497)-3),1,FIND("_",RIGHT(B2497,LEN(B2497)-3))-1)</f>
        <v>Skrubtudse</v>
      </c>
      <c r="J2497" s="61" t="str">
        <f aca="false">TRIM(SUBSTITUTE(RIGHT(B2497,FIND(I2497,B2497)+1),"_",""))</f>
        <v>eDNA</v>
      </c>
      <c r="K2497" s="0" t="str">
        <f aca="false">IFERROR(VALUE(SUBSTITUTE(E2497,".",",")),E2497)</f>
        <v>No Ct</v>
      </c>
      <c r="L2497" s="61" t="str">
        <f aca="false">IF(J2497="PosK",SUMIFS(K:K,J:J,"PosK",H:H,H2497),"")</f>
        <v/>
      </c>
      <c r="M2497" s="61" t="str">
        <f aca="false">IF(J2497="PosK",SUMIFS(K:K,J:J,"NegK",H:H,H2497),"")</f>
        <v/>
      </c>
      <c r="N2497" s="61" t="str">
        <f aca="false">IF(J2497="PosK",SUMIFS(K:K,J:J,"eDNA",H:H,H2497),"")</f>
        <v/>
      </c>
      <c r="P2497" s="62"/>
      <c r="T2497" s="63"/>
      <c r="W2497" s="64"/>
    </row>
    <row r="2498" customFormat="false" ht="14.25" hidden="false" customHeight="false" outlineLevel="0" collapsed="false">
      <c r="A2498" s="0" t="s">
        <v>818</v>
      </c>
      <c r="B2498" s="52" t="s">
        <v>972</v>
      </c>
      <c r="C2498" s="52" t="s">
        <v>743</v>
      </c>
      <c r="D2498" s="53" t="n">
        <v>0.1</v>
      </c>
      <c r="E2498" s="53" t="n">
        <v>31.68</v>
      </c>
      <c r="F2498" s="0" t="s">
        <v>1297</v>
      </c>
      <c r="G2498" s="0" t="str">
        <f aca="false">LEFT(B2498,2)</f>
        <v>10</v>
      </c>
      <c r="H2498" s="0" t="str">
        <f aca="false">I2498&amp;"_"&amp;G2498&amp;"_"&amp;F2498</f>
        <v>Skrubtudse_10_20181012_DL2018084_BorupgaardGym_koersel1</v>
      </c>
      <c r="I2498" s="61" t="str">
        <f aca="false">MID(RIGHT(B2498,LEN(B2498)-3),1,FIND("_",RIGHT(B2498,LEN(B2498)-3))-1)</f>
        <v>Skrubtudse</v>
      </c>
      <c r="J2498" s="61" t="str">
        <f aca="false">TRIM(SUBSTITUTE(RIGHT(B2498,FIND(I2498,B2498)+1),"_",""))</f>
        <v>PosK</v>
      </c>
      <c r="K2498" s="0" t="n">
        <f aca="false">IFERROR(VALUE(SUBSTITUTE(E2498,".",",")),E2498)</f>
        <v>31.68</v>
      </c>
      <c r="L2498" s="61" t="n">
        <f aca="false">IF(J2498="PosK",SUMIFS(K:K,J:J,"PosK",H:H,H2498),"")</f>
        <v>31.68</v>
      </c>
      <c r="M2498" s="61" t="n">
        <f aca="false">IF(J2498="PosK",SUMIFS(K:K,J:J,"NegK",H:H,H2498),"")</f>
        <v>0</v>
      </c>
      <c r="N2498" s="61" t="n">
        <f aca="false">IF(J2498="PosK",SUMIFS(K:K,J:J,"eDNA",H:H,H2498),"")</f>
        <v>0</v>
      </c>
      <c r="P2498" s="62" t="n">
        <f aca="false">IF(K2500="No Ct",0,K2500)</f>
        <v>0</v>
      </c>
      <c r="Q2498" s="62" t="n">
        <f aca="false">IF(K2501="No Ct",0,K2501)</f>
        <v>0</v>
      </c>
      <c r="R2498" s="0" t="str">
        <f aca="false">IF(AND(L2498&gt;0,M2498=0),"Valid","Invalid")</f>
        <v>Valid</v>
      </c>
      <c r="S2498" s="0" t="str">
        <f aca="false">IF(OR(P2498&gt;1,Q2498&gt;1),"Present","Absent")</f>
        <v>Absent</v>
      </c>
      <c r="T2498" s="63" t="str">
        <f aca="false">IF(OR(AND(P2498&gt;1,P2498&lt;41),AND(Q2498&gt;1,Q2498&lt;41)),"Ct&lt;41","Ct&gt;41")</f>
        <v>Ct&gt;41</v>
      </c>
      <c r="U2498" s="0" t="str">
        <f aca="false">I2498</f>
        <v>Skrubtudse</v>
      </c>
      <c r="V2498" s="0" t="str">
        <f aca="false">MID(F2498,10,9)</f>
        <v>DL2018084</v>
      </c>
      <c r="W2498" s="64" t="str">
        <f aca="false">V2498&amp;"_"&amp;U2498&amp;"_"&amp;R2498&amp;"_"&amp;S2498&amp;"_"&amp;T2498</f>
        <v>DL2018084_Skrubtudse_Valid_Absent_Ct&gt;41</v>
      </c>
    </row>
    <row r="2499" customFormat="false" ht="14.25" hidden="false" customHeight="false" outlineLevel="0" collapsed="false">
      <c r="A2499" s="0" t="s">
        <v>820</v>
      </c>
      <c r="B2499" s="52" t="s">
        <v>973</v>
      </c>
      <c r="C2499" s="52" t="s">
        <v>747</v>
      </c>
      <c r="D2499" s="53" t="n">
        <v>0.1</v>
      </c>
      <c r="E2499" s="53" t="s">
        <v>748</v>
      </c>
      <c r="F2499" s="0" t="s">
        <v>1297</v>
      </c>
      <c r="G2499" s="0" t="str">
        <f aca="false">LEFT(B2499,2)</f>
        <v>10</v>
      </c>
      <c r="H2499" s="0" t="str">
        <f aca="false">I2499&amp;"_"&amp;G2499&amp;"_"&amp;F2499</f>
        <v>Skrubtudse_10_20181012_DL2018084_BorupgaardGym_koersel1</v>
      </c>
      <c r="I2499" s="61" t="str">
        <f aca="false">MID(RIGHT(B2499,LEN(B2499)-3),1,FIND("_",RIGHT(B2499,LEN(B2499)-3))-1)</f>
        <v>Skrubtudse</v>
      </c>
      <c r="J2499" s="61" t="str">
        <f aca="false">TRIM(SUBSTITUTE(RIGHT(B2499,FIND(I2499,B2499)+1),"_",""))</f>
        <v>NegK</v>
      </c>
      <c r="K2499" s="0" t="str">
        <f aca="false">IFERROR(VALUE(SUBSTITUTE(E2499,".",",")),E2499)</f>
        <v>No Ct</v>
      </c>
      <c r="L2499" s="61" t="str">
        <f aca="false">IF(J2499="PosK",SUMIFS(K:K,J:J,"PosK",H:H,H2499),"")</f>
        <v/>
      </c>
      <c r="M2499" s="61" t="str">
        <f aca="false">IF(J2499="PosK",SUMIFS(K:K,J:J,"NegK",H:H,H2499),"")</f>
        <v/>
      </c>
      <c r="N2499" s="61" t="str">
        <f aca="false">IF(J2499="PosK",SUMIFS(K:K,J:J,"eDNA",H:H,H2499),"")</f>
        <v/>
      </c>
    </row>
    <row r="2500" customFormat="false" ht="14.25" hidden="false" customHeight="false" outlineLevel="0" collapsed="false">
      <c r="A2500" s="0" t="s">
        <v>822</v>
      </c>
      <c r="B2500" s="52" t="s">
        <v>974</v>
      </c>
      <c r="C2500" s="52" t="s">
        <v>751</v>
      </c>
      <c r="D2500" s="53" t="n">
        <v>0.1</v>
      </c>
      <c r="E2500" s="53" t="s">
        <v>748</v>
      </c>
      <c r="F2500" s="0" t="s">
        <v>1297</v>
      </c>
      <c r="G2500" s="0" t="str">
        <f aca="false">LEFT(B2500,2)</f>
        <v>10</v>
      </c>
      <c r="H2500" s="0" t="str">
        <f aca="false">I2500&amp;"_"&amp;G2500&amp;"_"&amp;F2500</f>
        <v>Skrubtudse_10_20181012_DL2018084_BorupgaardGym_koersel1</v>
      </c>
      <c r="I2500" s="61" t="str">
        <f aca="false">MID(RIGHT(B2500,LEN(B2500)-3),1,FIND("_",RIGHT(B2500,LEN(B2500)-3))-1)</f>
        <v>Skrubtudse</v>
      </c>
      <c r="J2500" s="61" t="str">
        <f aca="false">TRIM(SUBSTITUTE(RIGHT(B2500,FIND(I2500,B2500)+1),"_",""))</f>
        <v>eDNA</v>
      </c>
      <c r="K2500" s="0" t="str">
        <f aca="false">IFERROR(VALUE(SUBSTITUTE(E2500,".",",")),E2500)</f>
        <v>No Ct</v>
      </c>
      <c r="L2500" s="61" t="str">
        <f aca="false">IF(J2500="PosK",SUMIFS(K:K,J:J,"PosK",H:H,H2500),"")</f>
        <v/>
      </c>
      <c r="M2500" s="61" t="str">
        <f aca="false">IF(J2500="PosK",SUMIFS(K:K,J:J,"NegK",H:H,H2500),"")</f>
        <v/>
      </c>
      <c r="N2500" s="61" t="str">
        <f aca="false">IF(J2500="PosK",SUMIFS(K:K,J:J,"eDNA",H:H,H2500),"")</f>
        <v/>
      </c>
      <c r="Q2500" s="62"/>
    </row>
    <row r="2501" customFormat="false" ht="14.25" hidden="false" customHeight="false" outlineLevel="0" collapsed="false">
      <c r="A2501" s="0" t="s">
        <v>824</v>
      </c>
      <c r="B2501" s="52" t="s">
        <v>975</v>
      </c>
      <c r="C2501" s="52" t="s">
        <v>751</v>
      </c>
      <c r="D2501" s="53" t="n">
        <v>0.1</v>
      </c>
      <c r="E2501" s="53" t="s">
        <v>748</v>
      </c>
      <c r="F2501" s="0" t="s">
        <v>1297</v>
      </c>
      <c r="G2501" s="0" t="str">
        <f aca="false">LEFT(B2501,2)</f>
        <v>10</v>
      </c>
      <c r="H2501" s="0" t="str">
        <f aca="false">I2501&amp;"_"&amp;G2501&amp;"_"&amp;F2501</f>
        <v>Skrubtudse_10_20181012_DL2018084_BorupgaardGym_koersel1</v>
      </c>
      <c r="I2501" s="61" t="str">
        <f aca="false">MID(RIGHT(B2501,LEN(B2501)-3),1,FIND("_",RIGHT(B2501,LEN(B2501)-3))-1)</f>
        <v>Skrubtudse</v>
      </c>
      <c r="J2501" s="61" t="str">
        <f aca="false">TRIM(SUBSTITUTE(RIGHT(B2501,FIND(I2501,B2501)+1),"_",""))</f>
        <v>eDNA</v>
      </c>
      <c r="K2501" s="0" t="str">
        <f aca="false">IFERROR(VALUE(SUBSTITUTE(E2501,".",",")),E2501)</f>
        <v>No Ct</v>
      </c>
      <c r="L2501" s="61" t="str">
        <f aca="false">IF(J2501="PosK",SUMIFS(K:K,J:J,"PosK",H:H,H2501),"")</f>
        <v/>
      </c>
      <c r="M2501" s="61" t="str">
        <f aca="false">IF(J2501="PosK",SUMIFS(K:K,J:J,"NegK",H:H,H2501),"")</f>
        <v/>
      </c>
      <c r="N2501" s="61" t="str">
        <f aca="false">IF(J2501="PosK",SUMIFS(K:K,J:J,"eDNA",H:H,H2501),"")</f>
        <v/>
      </c>
      <c r="P2501" s="62"/>
      <c r="T2501" s="63"/>
      <c r="W2501" s="64"/>
    </row>
    <row r="2502" customFormat="false" ht="14.25" hidden="false" customHeight="false" outlineLevel="0" collapsed="false">
      <c r="A2502" s="0" t="s">
        <v>826</v>
      </c>
      <c r="B2502" s="52" t="s">
        <v>976</v>
      </c>
      <c r="C2502" s="52" t="s">
        <v>743</v>
      </c>
      <c r="D2502" s="53" t="n">
        <v>0.1</v>
      </c>
      <c r="E2502" s="53" t="s">
        <v>748</v>
      </c>
      <c r="F2502" s="0" t="s">
        <v>1297</v>
      </c>
      <c r="G2502" s="0" t="str">
        <f aca="false">LEFT(B2502,2)</f>
        <v>11</v>
      </c>
      <c r="H2502" s="0" t="str">
        <f aca="false">I2502&amp;"_"&amp;G2502&amp;"_"&amp;F2502</f>
        <v>Bjergsalamander_11_20181012_DL2018084_BorupgaardGym_koersel1</v>
      </c>
      <c r="I2502" s="61" t="str">
        <f aca="false">MID(RIGHT(B2502,LEN(B2502)-3),1,FIND("_",RIGHT(B2502,LEN(B2502)-3))-1)</f>
        <v>Bjergsalamander</v>
      </c>
      <c r="J2502" s="61" t="str">
        <f aca="false">TRIM(SUBSTITUTE(RIGHT(B2502,FIND(I2502,B2502)+1),"_",""))</f>
        <v>PosK</v>
      </c>
      <c r="K2502" s="0" t="str">
        <f aca="false">IFERROR(VALUE(SUBSTITUTE(E2502,".",",")),E2502)</f>
        <v>No Ct</v>
      </c>
      <c r="L2502" s="61" t="n">
        <f aca="false">IF(J2502="PosK",SUMIFS(K:K,J:J,"PosK",H:H,H2502),"")</f>
        <v>0</v>
      </c>
      <c r="M2502" s="61" t="n">
        <f aca="false">IF(J2502="PosK",SUMIFS(K:K,J:J,"NegK",H:H,H2502),"")</f>
        <v>0</v>
      </c>
      <c r="N2502" s="61" t="n">
        <f aca="false">IF(J2502="PosK",SUMIFS(K:K,J:J,"eDNA",H:H,H2502),"")</f>
        <v>0</v>
      </c>
      <c r="P2502" s="62" t="n">
        <f aca="false">IF(K2504="No Ct",0,K2504)</f>
        <v>0</v>
      </c>
      <c r="Q2502" s="62" t="n">
        <f aca="false">IF(K2505="No Ct",0,K2505)</f>
        <v>0</v>
      </c>
      <c r="R2502" s="0" t="str">
        <f aca="false">IF(AND(L2502&gt;0,M2502=0),"Valid","Invalid")</f>
        <v>Invalid</v>
      </c>
      <c r="S2502" s="0" t="str">
        <f aca="false">IF(OR(P2502&gt;1,Q2502&gt;1),"Present","Absent")</f>
        <v>Absent</v>
      </c>
      <c r="T2502" s="63" t="str">
        <f aca="false">IF(OR(AND(P2502&gt;1,P2502&lt;41),AND(Q2502&gt;1,Q2502&lt;41)),"Ct&lt;41","Ct&gt;41")</f>
        <v>Ct&gt;41</v>
      </c>
      <c r="U2502" s="0" t="str">
        <f aca="false">I2502</f>
        <v>Bjergsalamander</v>
      </c>
      <c r="V2502" s="0" t="str">
        <f aca="false">MID(F2502,10,9)</f>
        <v>DL2018084</v>
      </c>
      <c r="W2502" s="64" t="str">
        <f aca="false">V2502&amp;"_"&amp;U2502&amp;"_"&amp;R2502&amp;"_"&amp;S2502&amp;"_"&amp;T2502</f>
        <v>DL2018084_Bjergsalamander_Invalid_Absent_Ct&gt;41</v>
      </c>
    </row>
    <row r="2503" customFormat="false" ht="14.25" hidden="false" customHeight="false" outlineLevel="0" collapsed="false">
      <c r="A2503" s="0" t="s">
        <v>828</v>
      </c>
      <c r="B2503" s="52" t="s">
        <v>977</v>
      </c>
      <c r="C2503" s="52" t="s">
        <v>747</v>
      </c>
      <c r="D2503" s="53" t="n">
        <v>0.1</v>
      </c>
      <c r="E2503" s="53" t="s">
        <v>748</v>
      </c>
      <c r="F2503" s="0" t="s">
        <v>1297</v>
      </c>
      <c r="G2503" s="0" t="str">
        <f aca="false">LEFT(B2503,2)</f>
        <v>11</v>
      </c>
      <c r="H2503" s="0" t="str">
        <f aca="false">I2503&amp;"_"&amp;G2503&amp;"_"&amp;F2503</f>
        <v>Bjergsalamander_11_20181012_DL2018084_BorupgaardGym_koersel1</v>
      </c>
      <c r="I2503" s="61" t="str">
        <f aca="false">MID(RIGHT(B2503,LEN(B2503)-3),1,FIND("_",RIGHT(B2503,LEN(B2503)-3))-1)</f>
        <v>Bjergsalamander</v>
      </c>
      <c r="J2503" s="61" t="str">
        <f aca="false">TRIM(SUBSTITUTE(RIGHT(B2503,FIND(I2503,B2503)+1),"_",""))</f>
        <v>NegK</v>
      </c>
      <c r="K2503" s="0" t="str">
        <f aca="false">IFERROR(VALUE(SUBSTITUTE(E2503,".",",")),E2503)</f>
        <v>No Ct</v>
      </c>
      <c r="L2503" s="61" t="str">
        <f aca="false">IF(J2503="PosK",SUMIFS(K:K,J:J,"PosK",H:H,H2503),"")</f>
        <v/>
      </c>
      <c r="M2503" s="61" t="str">
        <f aca="false">IF(J2503="PosK",SUMIFS(K:K,J:J,"NegK",H:H,H2503),"")</f>
        <v/>
      </c>
      <c r="N2503" s="61" t="str">
        <f aca="false">IF(J2503="PosK",SUMIFS(K:K,J:J,"eDNA",H:H,H2503),"")</f>
        <v/>
      </c>
    </row>
    <row r="2504" customFormat="false" ht="14.25" hidden="false" customHeight="false" outlineLevel="0" collapsed="false">
      <c r="A2504" s="0" t="s">
        <v>830</v>
      </c>
      <c r="B2504" s="52" t="s">
        <v>978</v>
      </c>
      <c r="C2504" s="52" t="s">
        <v>751</v>
      </c>
      <c r="D2504" s="53" t="n">
        <v>0.1</v>
      </c>
      <c r="E2504" s="53" t="s">
        <v>748</v>
      </c>
      <c r="F2504" s="0" t="s">
        <v>1297</v>
      </c>
      <c r="G2504" s="0" t="str">
        <f aca="false">LEFT(B2504,2)</f>
        <v>11</v>
      </c>
      <c r="H2504" s="0" t="str">
        <f aca="false">I2504&amp;"_"&amp;G2504&amp;"_"&amp;F2504</f>
        <v>Bjergsalamander_11_20181012_DL2018084_BorupgaardGym_koersel1</v>
      </c>
      <c r="I2504" s="61" t="str">
        <f aca="false">MID(RIGHT(B2504,LEN(B2504)-3),1,FIND("_",RIGHT(B2504,LEN(B2504)-3))-1)</f>
        <v>Bjergsalamander</v>
      </c>
      <c r="J2504" s="61" t="str">
        <f aca="false">TRIM(SUBSTITUTE(RIGHT(B2504,FIND(I2504,B2504)+1),"_",""))</f>
        <v>eDNA</v>
      </c>
      <c r="K2504" s="0" t="str">
        <f aca="false">IFERROR(VALUE(SUBSTITUTE(E2504,".",",")),E2504)</f>
        <v>No Ct</v>
      </c>
      <c r="L2504" s="61" t="str">
        <f aca="false">IF(J2504="PosK",SUMIFS(K:K,J:J,"PosK",H:H,H2504),"")</f>
        <v/>
      </c>
      <c r="M2504" s="61" t="str">
        <f aca="false">IF(J2504="PosK",SUMIFS(K:K,J:J,"NegK",H:H,H2504),"")</f>
        <v/>
      </c>
      <c r="N2504" s="61" t="str">
        <f aca="false">IF(J2504="PosK",SUMIFS(K:K,J:J,"eDNA",H:H,H2504),"")</f>
        <v/>
      </c>
      <c r="Q2504" s="62"/>
    </row>
    <row r="2505" customFormat="false" ht="14.25" hidden="false" customHeight="false" outlineLevel="0" collapsed="false">
      <c r="A2505" s="0" t="s">
        <v>832</v>
      </c>
      <c r="B2505" s="52" t="s">
        <v>979</v>
      </c>
      <c r="C2505" s="52" t="s">
        <v>751</v>
      </c>
      <c r="D2505" s="53" t="n">
        <v>0.1</v>
      </c>
      <c r="E2505" s="53" t="s">
        <v>748</v>
      </c>
      <c r="F2505" s="0" t="s">
        <v>1297</v>
      </c>
      <c r="G2505" s="0" t="str">
        <f aca="false">LEFT(B2505,2)</f>
        <v>11</v>
      </c>
      <c r="H2505" s="0" t="str">
        <f aca="false">I2505&amp;"_"&amp;G2505&amp;"_"&amp;F2505</f>
        <v>Bjergsalamander_11_20181012_DL2018084_BorupgaardGym_koersel1</v>
      </c>
      <c r="I2505" s="61" t="str">
        <f aca="false">MID(RIGHT(B2505,LEN(B2505)-3),1,FIND("_",RIGHT(B2505,LEN(B2505)-3))-1)</f>
        <v>Bjergsalamander</v>
      </c>
      <c r="J2505" s="61" t="str">
        <f aca="false">TRIM(SUBSTITUTE(RIGHT(B2505,FIND(I2505,B2505)+1),"_",""))</f>
        <v>eDNA</v>
      </c>
      <c r="K2505" s="0" t="str">
        <f aca="false">IFERROR(VALUE(SUBSTITUTE(E2505,".",",")),E2505)</f>
        <v>No Ct</v>
      </c>
      <c r="L2505" s="61" t="str">
        <f aca="false">IF(J2505="PosK",SUMIFS(K:K,J:J,"PosK",H:H,H2505),"")</f>
        <v/>
      </c>
      <c r="M2505" s="61" t="str">
        <f aca="false">IF(J2505="PosK",SUMIFS(K:K,J:J,"NegK",H:H,H2505),"")</f>
        <v/>
      </c>
      <c r="N2505" s="61" t="str">
        <f aca="false">IF(J2505="PosK",SUMIFS(K:K,J:J,"eDNA",H:H,H2505),"")</f>
        <v/>
      </c>
      <c r="P2505" s="62"/>
      <c r="T2505" s="63"/>
      <c r="W2505" s="64"/>
    </row>
    <row r="2506" customFormat="false" ht="14.25" hidden="false" customHeight="false" outlineLevel="0" collapsed="false">
      <c r="A2506" s="0" t="s">
        <v>834</v>
      </c>
      <c r="B2506" s="52" t="s">
        <v>980</v>
      </c>
      <c r="C2506" s="52" t="s">
        <v>743</v>
      </c>
      <c r="D2506" s="53" t="n">
        <v>0.1</v>
      </c>
      <c r="E2506" s="53" t="n">
        <v>31.68</v>
      </c>
      <c r="F2506" s="0" t="s">
        <v>1297</v>
      </c>
      <c r="G2506" s="0" t="str">
        <f aca="false">LEFT(B2506,2)</f>
        <v>12</v>
      </c>
      <c r="H2506" s="0" t="str">
        <f aca="false">I2506&amp;"_"&amp;G2506&amp;"_"&amp;F2506</f>
        <v>Latterfroe_12_20181012_DL2018084_BorupgaardGym_koersel1</v>
      </c>
      <c r="I2506" s="61" t="str">
        <f aca="false">MID(RIGHT(B2506,LEN(B2506)-3),1,FIND("_",RIGHT(B2506,LEN(B2506)-3))-1)</f>
        <v>Latterfroe</v>
      </c>
      <c r="J2506" s="61" t="str">
        <f aca="false">TRIM(SUBSTITUTE(RIGHT(B2506,FIND(I2506,B2506)+1),"_",""))</f>
        <v>PosK</v>
      </c>
      <c r="K2506" s="0" t="n">
        <f aca="false">IFERROR(VALUE(SUBSTITUTE(E2506,".",",")),E2506)</f>
        <v>31.68</v>
      </c>
      <c r="L2506" s="61" t="n">
        <f aca="false">IF(J2506="PosK",SUMIFS(K:K,J:J,"PosK",H:H,H2506),"")</f>
        <v>31.68</v>
      </c>
      <c r="M2506" s="61" t="n">
        <f aca="false">IF(J2506="PosK",SUMIFS(K:K,J:J,"NegK",H:H,H2506),"")</f>
        <v>0</v>
      </c>
      <c r="N2506" s="61" t="n">
        <f aca="false">IF(J2506="PosK",SUMIFS(K:K,J:J,"eDNA",H:H,H2506),"")</f>
        <v>0</v>
      </c>
      <c r="P2506" s="62" t="n">
        <f aca="false">IF(K2508="No Ct",0,K2508)</f>
        <v>0</v>
      </c>
      <c r="Q2506" s="62" t="n">
        <f aca="false">IF(K2509="No Ct",0,K2509)</f>
        <v>0</v>
      </c>
      <c r="R2506" s="0" t="str">
        <f aca="false">IF(AND(L2506&gt;0,M2506=0),"Valid","Invalid")</f>
        <v>Valid</v>
      </c>
      <c r="S2506" s="0" t="str">
        <f aca="false">IF(OR(P2506&gt;1,Q2506&gt;1),"Present","Absent")</f>
        <v>Absent</v>
      </c>
      <c r="T2506" s="63" t="str">
        <f aca="false">IF(OR(AND(P2506&gt;1,P2506&lt;41),AND(Q2506&gt;1,Q2506&lt;41)),"Ct&lt;41","Ct&gt;41")</f>
        <v>Ct&gt;41</v>
      </c>
      <c r="U2506" s="0" t="str">
        <f aca="false">I2506</f>
        <v>Latterfroe</v>
      </c>
      <c r="V2506" s="0" t="str">
        <f aca="false">MID(F2506,10,9)</f>
        <v>DL2018084</v>
      </c>
      <c r="W2506" s="64" t="str">
        <f aca="false">V2506&amp;"_"&amp;U2506&amp;"_"&amp;R2506&amp;"_"&amp;S2506&amp;"_"&amp;T2506</f>
        <v>DL2018084_Latterfroe_Valid_Absent_Ct&gt;41</v>
      </c>
    </row>
    <row r="2507" customFormat="false" ht="14.25" hidden="false" customHeight="false" outlineLevel="0" collapsed="false">
      <c r="A2507" s="0" t="s">
        <v>836</v>
      </c>
      <c r="B2507" s="52" t="s">
        <v>981</v>
      </c>
      <c r="C2507" s="52" t="s">
        <v>747</v>
      </c>
      <c r="D2507" s="53" t="n">
        <v>0.1</v>
      </c>
      <c r="E2507" s="53" t="s">
        <v>748</v>
      </c>
      <c r="F2507" s="0" t="s">
        <v>1297</v>
      </c>
      <c r="G2507" s="0" t="str">
        <f aca="false">LEFT(B2507,2)</f>
        <v>12</v>
      </c>
      <c r="H2507" s="0" t="str">
        <f aca="false">I2507&amp;"_"&amp;G2507&amp;"_"&amp;F2507</f>
        <v>Latterfroe_12_20181012_DL2018084_BorupgaardGym_koersel1</v>
      </c>
      <c r="I2507" s="61" t="str">
        <f aca="false">MID(RIGHT(B2507,LEN(B2507)-3),1,FIND("_",RIGHT(B2507,LEN(B2507)-3))-1)</f>
        <v>Latterfroe</v>
      </c>
      <c r="J2507" s="61" t="str">
        <f aca="false">TRIM(SUBSTITUTE(RIGHT(B2507,FIND(I2507,B2507)+1),"_",""))</f>
        <v>NegK</v>
      </c>
      <c r="K2507" s="0" t="str">
        <f aca="false">IFERROR(VALUE(SUBSTITUTE(E2507,".",",")),E2507)</f>
        <v>No Ct</v>
      </c>
      <c r="L2507" s="61" t="str">
        <f aca="false">IF(J2507="PosK",SUMIFS(K:K,J:J,"PosK",H:H,H2507),"")</f>
        <v/>
      </c>
      <c r="M2507" s="61" t="str">
        <f aca="false">IF(J2507="PosK",SUMIFS(K:K,J:J,"NegK",H:H,H2507),"")</f>
        <v/>
      </c>
      <c r="N2507" s="61" t="str">
        <f aca="false">IF(J2507="PosK",SUMIFS(K:K,J:J,"eDNA",H:H,H2507),"")</f>
        <v/>
      </c>
    </row>
    <row r="2508" customFormat="false" ht="14.25" hidden="false" customHeight="false" outlineLevel="0" collapsed="false">
      <c r="A2508" s="0" t="s">
        <v>838</v>
      </c>
      <c r="B2508" s="52" t="s">
        <v>982</v>
      </c>
      <c r="C2508" s="52" t="s">
        <v>751</v>
      </c>
      <c r="D2508" s="53" t="n">
        <v>0.1</v>
      </c>
      <c r="E2508" s="53" t="s">
        <v>748</v>
      </c>
      <c r="F2508" s="0" t="s">
        <v>1297</v>
      </c>
      <c r="G2508" s="0" t="str">
        <f aca="false">LEFT(B2508,2)</f>
        <v>12</v>
      </c>
      <c r="H2508" s="0" t="str">
        <f aca="false">I2508&amp;"_"&amp;G2508&amp;"_"&amp;F2508</f>
        <v>Latterfroe_12_20181012_DL2018084_BorupgaardGym_koersel1</v>
      </c>
      <c r="I2508" s="61" t="str">
        <f aca="false">MID(RIGHT(B2508,LEN(B2508)-3),1,FIND("_",RIGHT(B2508,LEN(B2508)-3))-1)</f>
        <v>Latterfroe</v>
      </c>
      <c r="J2508" s="61" t="str">
        <f aca="false">TRIM(SUBSTITUTE(RIGHT(B2508,FIND(I2508,B2508)+1),"_",""))</f>
        <v>eDNA</v>
      </c>
      <c r="K2508" s="0" t="str">
        <f aca="false">IFERROR(VALUE(SUBSTITUTE(E2508,".",",")),E2508)</f>
        <v>No Ct</v>
      </c>
      <c r="L2508" s="61" t="str">
        <f aca="false">IF(J2508="PosK",SUMIFS(K:K,J:J,"PosK",H:H,H2508),"")</f>
        <v/>
      </c>
      <c r="M2508" s="61" t="str">
        <f aca="false">IF(J2508="PosK",SUMIFS(K:K,J:J,"NegK",H:H,H2508),"")</f>
        <v/>
      </c>
      <c r="N2508" s="61" t="str">
        <f aca="false">IF(J2508="PosK",SUMIFS(K:K,J:J,"eDNA",H:H,H2508),"")</f>
        <v/>
      </c>
      <c r="Q2508" s="62"/>
    </row>
    <row r="2509" customFormat="false" ht="14.25" hidden="false" customHeight="false" outlineLevel="0" collapsed="false">
      <c r="A2509" s="0" t="s">
        <v>840</v>
      </c>
      <c r="B2509" s="52" t="s">
        <v>983</v>
      </c>
      <c r="C2509" s="52" t="s">
        <v>751</v>
      </c>
      <c r="D2509" s="53" t="n">
        <v>0.1</v>
      </c>
      <c r="E2509" s="53" t="s">
        <v>748</v>
      </c>
      <c r="F2509" s="0" t="s">
        <v>1297</v>
      </c>
      <c r="G2509" s="0" t="str">
        <f aca="false">LEFT(B2509,2)</f>
        <v>12</v>
      </c>
      <c r="H2509" s="0" t="str">
        <f aca="false">I2509&amp;"_"&amp;G2509&amp;"_"&amp;F2509</f>
        <v>Latterfroe_12_20181012_DL2018084_BorupgaardGym_koersel1</v>
      </c>
      <c r="I2509" s="61" t="str">
        <f aca="false">MID(RIGHT(B2509,LEN(B2509)-3),1,FIND("_",RIGHT(B2509,LEN(B2509)-3))-1)</f>
        <v>Latterfroe</v>
      </c>
      <c r="J2509" s="61" t="str">
        <f aca="false">TRIM(SUBSTITUTE(RIGHT(B2509,FIND(I2509,B2509)+1),"_",""))</f>
        <v>eDNA</v>
      </c>
      <c r="K2509" s="0" t="str">
        <f aca="false">IFERROR(VALUE(SUBSTITUTE(E2509,".",",")),E2509)</f>
        <v>No Ct</v>
      </c>
      <c r="L2509" s="61" t="str">
        <f aca="false">IF(J2509="PosK",SUMIFS(K:K,J:J,"PosK",H:H,H2509),"")</f>
        <v/>
      </c>
      <c r="M2509" s="61" t="str">
        <f aca="false">IF(J2509="PosK",SUMIFS(K:K,J:J,"NegK",H:H,H2509),"")</f>
        <v/>
      </c>
      <c r="N2509" s="61" t="str">
        <f aca="false">IF(J2509="PosK",SUMIFS(K:K,J:J,"eDNA",H:H,H2509),"")</f>
        <v/>
      </c>
      <c r="P2509" s="62"/>
      <c r="T2509" s="63"/>
      <c r="W2509" s="64"/>
    </row>
    <row r="2510" customFormat="false" ht="14.25" hidden="false" customHeight="false" outlineLevel="0" collapsed="false">
      <c r="A2510" s="0" t="s">
        <v>842</v>
      </c>
      <c r="B2510" s="52" t="s">
        <v>984</v>
      </c>
      <c r="C2510" s="52" t="s">
        <v>743</v>
      </c>
      <c r="D2510" s="53" t="n">
        <v>0.1</v>
      </c>
      <c r="E2510" s="53" t="s">
        <v>748</v>
      </c>
      <c r="F2510" s="0" t="s">
        <v>1297</v>
      </c>
      <c r="G2510" s="0" t="str">
        <f aca="false">LEFT(B2510,2)</f>
        <v>13</v>
      </c>
      <c r="H2510" s="0" t="str">
        <f aca="false">I2510&amp;"_"&amp;G2510&amp;"_"&amp;F2510</f>
        <v>Spidssnudetfroe_13_20181012_DL2018084_BorupgaardGym_koersel1</v>
      </c>
      <c r="I2510" s="61" t="str">
        <f aca="false">MID(RIGHT(B2510,LEN(B2510)-3),1,FIND("_",RIGHT(B2510,LEN(B2510)-3))-1)</f>
        <v>Spidssnudetfroe</v>
      </c>
      <c r="J2510" s="61" t="str">
        <f aca="false">TRIM(SUBSTITUTE(RIGHT(B2510,FIND(I2510,B2510)+1),"_",""))</f>
        <v>PosK</v>
      </c>
      <c r="K2510" s="0" t="str">
        <f aca="false">IFERROR(VALUE(SUBSTITUTE(E2510,".",",")),E2510)</f>
        <v>No Ct</v>
      </c>
      <c r="L2510" s="61" t="n">
        <f aca="false">IF(J2510="PosK",SUMIFS(K:K,J:J,"PosK",H:H,H2510),"")</f>
        <v>0</v>
      </c>
      <c r="M2510" s="61" t="n">
        <f aca="false">IF(J2510="PosK",SUMIFS(K:K,J:J,"NegK",H:H,H2510),"")</f>
        <v>0</v>
      </c>
      <c r="N2510" s="61" t="n">
        <f aca="false">IF(J2510="PosK",SUMIFS(K:K,J:J,"eDNA",H:H,H2510),"")</f>
        <v>0</v>
      </c>
      <c r="P2510" s="62" t="n">
        <f aca="false">IF(K2512="No Ct",0,K2512)</f>
        <v>0</v>
      </c>
      <c r="Q2510" s="62" t="n">
        <f aca="false">IF(K2513="No Ct",0,K2513)</f>
        <v>0</v>
      </c>
      <c r="R2510" s="0" t="str">
        <f aca="false">IF(AND(L2510&gt;0,M2510=0),"Valid","Invalid")</f>
        <v>Invalid</v>
      </c>
      <c r="S2510" s="0" t="str">
        <f aca="false">IF(OR(P2510&gt;1,Q2510&gt;1),"Present","Absent")</f>
        <v>Absent</v>
      </c>
      <c r="T2510" s="63" t="str">
        <f aca="false">IF(OR(AND(P2510&gt;1,P2510&lt;41),AND(Q2510&gt;1,Q2510&lt;41)),"Ct&lt;41","Ct&gt;41")</f>
        <v>Ct&gt;41</v>
      </c>
      <c r="U2510" s="0" t="str">
        <f aca="false">I2510</f>
        <v>Spidssnudetfroe</v>
      </c>
      <c r="V2510" s="0" t="str">
        <f aca="false">MID(F2510,10,9)</f>
        <v>DL2018084</v>
      </c>
      <c r="W2510" s="64" t="str">
        <f aca="false">V2510&amp;"_"&amp;U2510&amp;"_"&amp;R2510&amp;"_"&amp;S2510&amp;"_"&amp;T2510</f>
        <v>DL2018084_Spidssnudetfroe_Invalid_Absent_Ct&gt;41</v>
      </c>
    </row>
    <row r="2511" customFormat="false" ht="14.25" hidden="false" customHeight="false" outlineLevel="0" collapsed="false">
      <c r="A2511" s="0" t="s">
        <v>844</v>
      </c>
      <c r="B2511" s="52" t="s">
        <v>985</v>
      </c>
      <c r="C2511" s="52" t="s">
        <v>747</v>
      </c>
      <c r="D2511" s="53" t="n">
        <v>0.1</v>
      </c>
      <c r="E2511" s="53" t="s">
        <v>748</v>
      </c>
      <c r="F2511" s="0" t="s">
        <v>1297</v>
      </c>
      <c r="G2511" s="0" t="str">
        <f aca="false">LEFT(B2511,2)</f>
        <v>13</v>
      </c>
      <c r="H2511" s="0" t="str">
        <f aca="false">I2511&amp;"_"&amp;G2511&amp;"_"&amp;F2511</f>
        <v>Spidssnudetfroe_13_20181012_DL2018084_BorupgaardGym_koersel1</v>
      </c>
      <c r="I2511" s="61" t="str">
        <f aca="false">MID(RIGHT(B2511,LEN(B2511)-3),1,FIND("_",RIGHT(B2511,LEN(B2511)-3))-1)</f>
        <v>Spidssnudetfroe</v>
      </c>
      <c r="J2511" s="61" t="str">
        <f aca="false">TRIM(SUBSTITUTE(RIGHT(B2511,FIND(I2511,B2511)+1),"_",""))</f>
        <v>NegK</v>
      </c>
      <c r="K2511" s="0" t="str">
        <f aca="false">IFERROR(VALUE(SUBSTITUTE(E2511,".",",")),E2511)</f>
        <v>No Ct</v>
      </c>
      <c r="L2511" s="61" t="str">
        <f aca="false">IF(J2511="PosK",SUMIFS(K:K,J:J,"PosK",H:H,H2511),"")</f>
        <v/>
      </c>
      <c r="M2511" s="61" t="str">
        <f aca="false">IF(J2511="PosK",SUMIFS(K:K,J:J,"NegK",H:H,H2511),"")</f>
        <v/>
      </c>
      <c r="N2511" s="61" t="str">
        <f aca="false">IF(J2511="PosK",SUMIFS(K:K,J:J,"eDNA",H:H,H2511),"")</f>
        <v/>
      </c>
    </row>
    <row r="2512" customFormat="false" ht="14.25" hidden="false" customHeight="false" outlineLevel="0" collapsed="false">
      <c r="A2512" s="0" t="s">
        <v>846</v>
      </c>
      <c r="B2512" s="52" t="s">
        <v>986</v>
      </c>
      <c r="C2512" s="52" t="s">
        <v>751</v>
      </c>
      <c r="D2512" s="53" t="n">
        <v>0.1</v>
      </c>
      <c r="E2512" s="53" t="s">
        <v>748</v>
      </c>
      <c r="F2512" s="0" t="s">
        <v>1297</v>
      </c>
      <c r="G2512" s="0" t="str">
        <f aca="false">LEFT(B2512,2)</f>
        <v>13</v>
      </c>
      <c r="H2512" s="0" t="str">
        <f aca="false">I2512&amp;"_"&amp;G2512&amp;"_"&amp;F2512</f>
        <v>Spidssnudetfroe_13_20181012_DL2018084_BorupgaardGym_koersel1</v>
      </c>
      <c r="I2512" s="61" t="str">
        <f aca="false">MID(RIGHT(B2512,LEN(B2512)-3),1,FIND("_",RIGHT(B2512,LEN(B2512)-3))-1)</f>
        <v>Spidssnudetfroe</v>
      </c>
      <c r="J2512" s="61" t="str">
        <f aca="false">TRIM(SUBSTITUTE(RIGHT(B2512,FIND(I2512,B2512)+1),"_",""))</f>
        <v>eDNA</v>
      </c>
      <c r="K2512" s="0" t="str">
        <f aca="false">IFERROR(VALUE(SUBSTITUTE(E2512,".",",")),E2512)</f>
        <v>No Ct</v>
      </c>
      <c r="L2512" s="61" t="str">
        <f aca="false">IF(J2512="PosK",SUMIFS(K:K,J:J,"PosK",H:H,H2512),"")</f>
        <v/>
      </c>
      <c r="M2512" s="61" t="str">
        <f aca="false">IF(J2512="PosK",SUMIFS(K:K,J:J,"NegK",H:H,H2512),"")</f>
        <v/>
      </c>
      <c r="N2512" s="61" t="str">
        <f aca="false">IF(J2512="PosK",SUMIFS(K:K,J:J,"eDNA",H:H,H2512),"")</f>
        <v/>
      </c>
      <c r="Q2512" s="62"/>
    </row>
    <row r="2513" customFormat="false" ht="14.25" hidden="false" customHeight="false" outlineLevel="0" collapsed="false">
      <c r="A2513" s="0" t="s">
        <v>848</v>
      </c>
      <c r="B2513" s="52" t="s">
        <v>986</v>
      </c>
      <c r="C2513" s="52" t="s">
        <v>751</v>
      </c>
      <c r="D2513" s="53" t="n">
        <v>0.1</v>
      </c>
      <c r="E2513" s="53" t="s">
        <v>748</v>
      </c>
      <c r="F2513" s="0" t="s">
        <v>1297</v>
      </c>
      <c r="G2513" s="0" t="str">
        <f aca="false">LEFT(B2513,2)</f>
        <v>13</v>
      </c>
      <c r="H2513" s="0" t="str">
        <f aca="false">I2513&amp;"_"&amp;G2513&amp;"_"&amp;F2513</f>
        <v>Spidssnudetfroe_13_20181012_DL2018084_BorupgaardGym_koersel1</v>
      </c>
      <c r="I2513" s="61" t="str">
        <f aca="false">MID(RIGHT(B2513,LEN(B2513)-3),1,FIND("_",RIGHT(B2513,LEN(B2513)-3))-1)</f>
        <v>Spidssnudetfroe</v>
      </c>
      <c r="J2513" s="61" t="str">
        <f aca="false">TRIM(SUBSTITUTE(RIGHT(B2513,FIND(I2513,B2513)+1),"_",""))</f>
        <v>eDNA</v>
      </c>
      <c r="K2513" s="0" t="str">
        <f aca="false">IFERROR(VALUE(SUBSTITUTE(E2513,".",",")),E2513)</f>
        <v>No Ct</v>
      </c>
      <c r="L2513" s="61" t="str">
        <f aca="false">IF(J2513="PosK",SUMIFS(K:K,J:J,"PosK",H:H,H2513),"")</f>
        <v/>
      </c>
      <c r="M2513" s="61" t="str">
        <f aca="false">IF(J2513="PosK",SUMIFS(K:K,J:J,"NegK",H:H,H2513),"")</f>
        <v/>
      </c>
      <c r="N2513" s="61" t="str">
        <f aca="false">IF(J2513="PosK",SUMIFS(K:K,J:J,"eDNA",H:H,H2513),"")</f>
        <v/>
      </c>
      <c r="P2513" s="62"/>
      <c r="T2513" s="63"/>
      <c r="W2513" s="64"/>
    </row>
    <row r="2514" customFormat="false" ht="14.25" hidden="false" customHeight="false" outlineLevel="0" collapsed="false">
      <c r="A2514" s="0" t="s">
        <v>849</v>
      </c>
      <c r="B2514" s="52" t="s">
        <v>987</v>
      </c>
      <c r="C2514" s="52" t="s">
        <v>743</v>
      </c>
      <c r="D2514" s="53" t="n">
        <v>0.1</v>
      </c>
      <c r="E2514" s="53" t="s">
        <v>748</v>
      </c>
      <c r="F2514" s="0" t="s">
        <v>1297</v>
      </c>
      <c r="G2514" s="0" t="str">
        <f aca="false">LEFT(B2514,2)</f>
        <v>14</v>
      </c>
      <c r="H2514" s="0" t="str">
        <f aca="false">I2514&amp;"_"&amp;G2514&amp;"_"&amp;F2514</f>
        <v>Spidssnudetfroe_14_20181012_DL2018084_BorupgaardGym_koersel1</v>
      </c>
      <c r="I2514" s="61" t="str">
        <f aca="false">MID(RIGHT(B2514,LEN(B2514)-3),1,FIND("_",RIGHT(B2514,LEN(B2514)-3))-1)</f>
        <v>Spidssnudetfroe</v>
      </c>
      <c r="J2514" s="61" t="str">
        <f aca="false">TRIM(SUBSTITUTE(RIGHT(B2514,FIND(I2514,B2514)+1),"_",""))</f>
        <v>PosK</v>
      </c>
      <c r="K2514" s="0" t="str">
        <f aca="false">IFERROR(VALUE(SUBSTITUTE(E2514,".",",")),E2514)</f>
        <v>No Ct</v>
      </c>
      <c r="L2514" s="61" t="n">
        <f aca="false">IF(J2514="PosK",SUMIFS(K:K,J:J,"PosK",H:H,H2514),"")</f>
        <v>0</v>
      </c>
      <c r="M2514" s="61" t="n">
        <f aca="false">IF(J2514="PosK",SUMIFS(K:K,J:J,"NegK",H:H,H2514),"")</f>
        <v>0</v>
      </c>
      <c r="N2514" s="61" t="n">
        <f aca="false">IF(J2514="PosK",SUMIFS(K:K,J:J,"eDNA",H:H,H2514),"")</f>
        <v>0</v>
      </c>
      <c r="P2514" s="62" t="n">
        <f aca="false">IF(K2516="No Ct",0,K2516)</f>
        <v>0</v>
      </c>
      <c r="Q2514" s="62" t="n">
        <f aca="false">IF(K2517="No Ct",0,K2517)</f>
        <v>0</v>
      </c>
      <c r="R2514" s="0" t="str">
        <f aca="false">IF(AND(L2514&gt;0,M2514=0),"Valid","Invalid")</f>
        <v>Invalid</v>
      </c>
      <c r="S2514" s="0" t="str">
        <f aca="false">IF(OR(P2514&gt;1,Q2514&gt;1),"Present","Absent")</f>
        <v>Absent</v>
      </c>
      <c r="T2514" s="63" t="str">
        <f aca="false">IF(OR(AND(P2514&gt;1,P2514&lt;41),AND(Q2514&gt;1,Q2514&lt;41)),"Ct&lt;41","Ct&gt;41")</f>
        <v>Ct&gt;41</v>
      </c>
      <c r="U2514" s="0" t="str">
        <f aca="false">I2514</f>
        <v>Spidssnudetfroe</v>
      </c>
      <c r="V2514" s="0" t="str">
        <f aca="false">MID(F2514,10,9)</f>
        <v>DL2018084</v>
      </c>
      <c r="W2514" s="64" t="str">
        <f aca="false">V2514&amp;"_"&amp;U2514&amp;"_"&amp;R2514&amp;"_"&amp;S2514&amp;"_"&amp;T2514</f>
        <v>DL2018084_Spidssnudetfroe_Invalid_Absent_Ct&gt;41</v>
      </c>
    </row>
    <row r="2515" customFormat="false" ht="14.25" hidden="false" customHeight="false" outlineLevel="0" collapsed="false">
      <c r="A2515" s="0" t="s">
        <v>851</v>
      </c>
      <c r="B2515" s="52" t="s">
        <v>988</v>
      </c>
      <c r="C2515" s="52" t="s">
        <v>747</v>
      </c>
      <c r="D2515" s="53" t="n">
        <v>0.1</v>
      </c>
      <c r="E2515" s="53" t="s">
        <v>748</v>
      </c>
      <c r="F2515" s="0" t="s">
        <v>1297</v>
      </c>
      <c r="G2515" s="0" t="str">
        <f aca="false">LEFT(B2515,2)</f>
        <v>14</v>
      </c>
      <c r="H2515" s="0" t="str">
        <f aca="false">I2515&amp;"_"&amp;G2515&amp;"_"&amp;F2515</f>
        <v>Spidssnudetfroe_14_20181012_DL2018084_BorupgaardGym_koersel1</v>
      </c>
      <c r="I2515" s="61" t="str">
        <f aca="false">MID(RIGHT(B2515,LEN(B2515)-3),1,FIND("_",RIGHT(B2515,LEN(B2515)-3))-1)</f>
        <v>Spidssnudetfroe</v>
      </c>
      <c r="J2515" s="61" t="str">
        <f aca="false">TRIM(SUBSTITUTE(RIGHT(B2515,FIND(I2515,B2515)+1),"_",""))</f>
        <v>NegK</v>
      </c>
      <c r="K2515" s="0" t="str">
        <f aca="false">IFERROR(VALUE(SUBSTITUTE(E2515,".",",")),E2515)</f>
        <v>No Ct</v>
      </c>
      <c r="L2515" s="61" t="str">
        <f aca="false">IF(J2515="PosK",SUMIFS(K:K,J:J,"PosK",H:H,H2515),"")</f>
        <v/>
      </c>
      <c r="M2515" s="61" t="str">
        <f aca="false">IF(J2515="PosK",SUMIFS(K:K,J:J,"NegK",H:H,H2515),"")</f>
        <v/>
      </c>
      <c r="N2515" s="61" t="str">
        <f aca="false">IF(J2515="PosK",SUMIFS(K:K,J:J,"eDNA",H:H,H2515),"")</f>
        <v/>
      </c>
    </row>
    <row r="2516" customFormat="false" ht="14.25" hidden="false" customHeight="false" outlineLevel="0" collapsed="false">
      <c r="A2516" s="0" t="s">
        <v>853</v>
      </c>
      <c r="B2516" s="52" t="s">
        <v>989</v>
      </c>
      <c r="C2516" s="52" t="s">
        <v>751</v>
      </c>
      <c r="D2516" s="53" t="n">
        <v>0.1</v>
      </c>
      <c r="E2516" s="53" t="s">
        <v>748</v>
      </c>
      <c r="F2516" s="0" t="s">
        <v>1297</v>
      </c>
      <c r="G2516" s="0" t="str">
        <f aca="false">LEFT(B2516,2)</f>
        <v>14</v>
      </c>
      <c r="H2516" s="0" t="str">
        <f aca="false">I2516&amp;"_"&amp;G2516&amp;"_"&amp;F2516</f>
        <v>Spidssnudetfroe_14_20181012_DL2018084_BorupgaardGym_koersel1</v>
      </c>
      <c r="I2516" s="61" t="str">
        <f aca="false">MID(RIGHT(B2516,LEN(B2516)-3),1,FIND("_",RIGHT(B2516,LEN(B2516)-3))-1)</f>
        <v>Spidssnudetfroe</v>
      </c>
      <c r="J2516" s="61" t="str">
        <f aca="false">TRIM(SUBSTITUTE(RIGHT(B2516,FIND(I2516,B2516)+1),"_",""))</f>
        <v>eDNA</v>
      </c>
      <c r="K2516" s="0" t="str">
        <f aca="false">IFERROR(VALUE(SUBSTITUTE(E2516,".",",")),E2516)</f>
        <v>No Ct</v>
      </c>
      <c r="L2516" s="61" t="str">
        <f aca="false">IF(J2516="PosK",SUMIFS(K:K,J:J,"PosK",H:H,H2516),"")</f>
        <v/>
      </c>
      <c r="M2516" s="61" t="str">
        <f aca="false">IF(J2516="PosK",SUMIFS(K:K,J:J,"NegK",H:H,H2516),"")</f>
        <v/>
      </c>
      <c r="N2516" s="61" t="str">
        <f aca="false">IF(J2516="PosK",SUMIFS(K:K,J:J,"eDNA",H:H,H2516),"")</f>
        <v/>
      </c>
      <c r="Q2516" s="62"/>
    </row>
    <row r="2517" customFormat="false" ht="14.25" hidden="false" customHeight="false" outlineLevel="0" collapsed="false">
      <c r="A2517" s="0" t="s">
        <v>855</v>
      </c>
      <c r="B2517" s="52" t="s">
        <v>989</v>
      </c>
      <c r="C2517" s="52" t="s">
        <v>751</v>
      </c>
      <c r="D2517" s="53" t="n">
        <v>0.1</v>
      </c>
      <c r="E2517" s="53" t="s">
        <v>748</v>
      </c>
      <c r="F2517" s="0" t="s">
        <v>1297</v>
      </c>
      <c r="G2517" s="0" t="str">
        <f aca="false">LEFT(B2517,2)</f>
        <v>14</v>
      </c>
      <c r="H2517" s="0" t="str">
        <f aca="false">I2517&amp;"_"&amp;G2517&amp;"_"&amp;F2517</f>
        <v>Spidssnudetfroe_14_20181012_DL2018084_BorupgaardGym_koersel1</v>
      </c>
      <c r="I2517" s="61" t="str">
        <f aca="false">MID(RIGHT(B2517,LEN(B2517)-3),1,FIND("_",RIGHT(B2517,LEN(B2517)-3))-1)</f>
        <v>Spidssnudetfroe</v>
      </c>
      <c r="J2517" s="61" t="str">
        <f aca="false">TRIM(SUBSTITUTE(RIGHT(B2517,FIND(I2517,B2517)+1),"_",""))</f>
        <v>eDNA</v>
      </c>
      <c r="K2517" s="0" t="str">
        <f aca="false">IFERROR(VALUE(SUBSTITUTE(E2517,".",",")),E2517)</f>
        <v>No Ct</v>
      </c>
      <c r="L2517" s="61" t="str">
        <f aca="false">IF(J2517="PosK",SUMIFS(K:K,J:J,"PosK",H:H,H2517),"")</f>
        <v/>
      </c>
      <c r="M2517" s="61" t="str">
        <f aca="false">IF(J2517="PosK",SUMIFS(K:K,J:J,"NegK",H:H,H2517),"")</f>
        <v/>
      </c>
      <c r="N2517" s="61" t="str">
        <f aca="false">IF(J2517="PosK",SUMIFS(K:K,J:J,"eDNA",H:H,H2517),"")</f>
        <v/>
      </c>
      <c r="P2517" s="62"/>
      <c r="T2517" s="63"/>
      <c r="W2517" s="64"/>
    </row>
    <row r="2518" customFormat="false" ht="14.25" hidden="false" customHeight="false" outlineLevel="0" collapsed="false">
      <c r="A2518" s="0" t="s">
        <v>856</v>
      </c>
      <c r="B2518" s="52" t="s">
        <v>990</v>
      </c>
      <c r="C2518" s="52" t="s">
        <v>743</v>
      </c>
      <c r="D2518" s="53" t="n">
        <v>0.1</v>
      </c>
      <c r="E2518" s="53" t="n">
        <v>35.17</v>
      </c>
      <c r="F2518" s="0" t="s">
        <v>1297</v>
      </c>
      <c r="G2518" s="0" t="str">
        <f aca="false">LEFT(B2518,2)</f>
        <v>15</v>
      </c>
      <c r="H2518" s="0" t="str">
        <f aca="false">I2518&amp;"_"&amp;G2518&amp;"_"&amp;F2518</f>
        <v>KortbenetGroenFroe_15_20181012_DL2018084_BorupgaardGym_koersel1</v>
      </c>
      <c r="I2518" s="61" t="str">
        <f aca="false">MID(RIGHT(B2518,LEN(B2518)-3),1,FIND("_",RIGHT(B2518,LEN(B2518)-3))-1)</f>
        <v>KortbenetGroenFroe</v>
      </c>
      <c r="J2518" s="61" t="str">
        <f aca="false">TRIM(SUBSTITUTE(RIGHT(B2518,FIND(I2518,B2518)+1),"_",""))</f>
        <v>PosK</v>
      </c>
      <c r="K2518" s="0" t="n">
        <f aca="false">IFERROR(VALUE(SUBSTITUTE(E2518,".",",")),E2518)</f>
        <v>35.17</v>
      </c>
      <c r="L2518" s="61" t="n">
        <f aca="false">IF(J2518="PosK",SUMIFS(K:K,J:J,"PosK",H:H,H2518),"")</f>
        <v>35.17</v>
      </c>
      <c r="M2518" s="61" t="n">
        <f aca="false">IF(J2518="PosK",SUMIFS(K:K,J:J,"NegK",H:H,H2518),"")</f>
        <v>0</v>
      </c>
      <c r="N2518" s="61" t="n">
        <f aca="false">IF(J2518="PosK",SUMIFS(K:K,J:J,"eDNA",H:H,H2518),"")</f>
        <v>44.88</v>
      </c>
      <c r="P2518" s="62" t="n">
        <f aca="false">IF(K2520="No Ct",0,K2520)</f>
        <v>0</v>
      </c>
      <c r="Q2518" s="62" t="n">
        <f aca="false">IF(K2521="No Ct",0,K2521)</f>
        <v>44.88</v>
      </c>
      <c r="R2518" s="0" t="str">
        <f aca="false">IF(AND(L2518&gt;0,M2518=0),"Valid","Invalid")</f>
        <v>Valid</v>
      </c>
      <c r="S2518" s="0" t="str">
        <f aca="false">IF(OR(P2518&gt;1,Q2518&gt;1),"Present","Absent")</f>
        <v>Present</v>
      </c>
      <c r="T2518" s="63" t="str">
        <f aca="false">IF(OR(AND(P2518&gt;1,P2518&lt;41),AND(Q2518&gt;1,Q2518&lt;41)),"Ct&lt;41","Ct&gt;41")</f>
        <v>Ct&gt;41</v>
      </c>
      <c r="U2518" s="0" t="str">
        <f aca="false">I2518</f>
        <v>KortbenetGroenFroe</v>
      </c>
      <c r="V2518" s="0" t="str">
        <f aca="false">MID(F2518,10,9)</f>
        <v>DL2018084</v>
      </c>
      <c r="W2518" s="64" t="str">
        <f aca="false">V2518&amp;"_"&amp;U2518&amp;"_"&amp;R2518&amp;"_"&amp;S2518&amp;"_"&amp;T2518</f>
        <v>DL2018084_KortbenetGroenFroe_Valid_Present_Ct&gt;41</v>
      </c>
    </row>
    <row r="2519" customFormat="false" ht="14.25" hidden="false" customHeight="false" outlineLevel="0" collapsed="false">
      <c r="A2519" s="0" t="s">
        <v>858</v>
      </c>
      <c r="B2519" s="52" t="s">
        <v>991</v>
      </c>
      <c r="C2519" s="52" t="s">
        <v>747</v>
      </c>
      <c r="D2519" s="53" t="n">
        <v>0.1</v>
      </c>
      <c r="E2519" s="53" t="s">
        <v>748</v>
      </c>
      <c r="F2519" s="0" t="s">
        <v>1297</v>
      </c>
      <c r="G2519" s="0" t="str">
        <f aca="false">LEFT(B2519,2)</f>
        <v>15</v>
      </c>
      <c r="H2519" s="0" t="str">
        <f aca="false">I2519&amp;"_"&amp;G2519&amp;"_"&amp;F2519</f>
        <v>KortbenetGroenFroe_15_20181012_DL2018084_BorupgaardGym_koersel1</v>
      </c>
      <c r="I2519" s="61" t="str">
        <f aca="false">MID(RIGHT(B2519,LEN(B2519)-3),1,FIND("_",RIGHT(B2519,LEN(B2519)-3))-1)</f>
        <v>KortbenetGroenFroe</v>
      </c>
      <c r="J2519" s="61" t="str">
        <f aca="false">TRIM(SUBSTITUTE(RIGHT(B2519,FIND(I2519,B2519)+1),"_",""))</f>
        <v>NegK</v>
      </c>
      <c r="K2519" s="0" t="str">
        <f aca="false">IFERROR(VALUE(SUBSTITUTE(E2519,".",",")),E2519)</f>
        <v>No Ct</v>
      </c>
      <c r="L2519" s="61" t="str">
        <f aca="false">IF(J2519="PosK",SUMIFS(K:K,J:J,"PosK",H:H,H2519),"")</f>
        <v/>
      </c>
      <c r="M2519" s="61" t="str">
        <f aca="false">IF(J2519="PosK",SUMIFS(K:K,J:J,"NegK",H:H,H2519),"")</f>
        <v/>
      </c>
      <c r="N2519" s="61" t="str">
        <f aca="false">IF(J2519="PosK",SUMIFS(K:K,J:J,"eDNA",H:H,H2519),"")</f>
        <v/>
      </c>
    </row>
    <row r="2520" customFormat="false" ht="14.25" hidden="false" customHeight="false" outlineLevel="0" collapsed="false">
      <c r="A2520" s="0" t="s">
        <v>860</v>
      </c>
      <c r="B2520" s="52" t="s">
        <v>992</v>
      </c>
      <c r="C2520" s="52" t="s">
        <v>751</v>
      </c>
      <c r="D2520" s="53" t="n">
        <v>0.1</v>
      </c>
      <c r="E2520" s="53" t="s">
        <v>748</v>
      </c>
      <c r="F2520" s="0" t="s">
        <v>1297</v>
      </c>
      <c r="G2520" s="0" t="str">
        <f aca="false">LEFT(B2520,2)</f>
        <v>15</v>
      </c>
      <c r="H2520" s="0" t="str">
        <f aca="false">I2520&amp;"_"&amp;G2520&amp;"_"&amp;F2520</f>
        <v>KortbenetGroenFroe_15_20181012_DL2018084_BorupgaardGym_koersel1</v>
      </c>
      <c r="I2520" s="61" t="str">
        <f aca="false">MID(RIGHT(B2520,LEN(B2520)-3),1,FIND("_",RIGHT(B2520,LEN(B2520)-3))-1)</f>
        <v>KortbenetGroenFroe</v>
      </c>
      <c r="J2520" s="61" t="str">
        <f aca="false">TRIM(SUBSTITUTE(RIGHT(B2520,FIND(I2520,B2520)+1),"_",""))</f>
        <v>eDNA</v>
      </c>
      <c r="K2520" s="0" t="str">
        <f aca="false">IFERROR(VALUE(SUBSTITUTE(E2520,".",",")),E2520)</f>
        <v>No Ct</v>
      </c>
      <c r="L2520" s="61" t="str">
        <f aca="false">IF(J2520="PosK",SUMIFS(K:K,J:J,"PosK",H:H,H2520),"")</f>
        <v/>
      </c>
      <c r="M2520" s="61" t="str">
        <f aca="false">IF(J2520="PosK",SUMIFS(K:K,J:J,"NegK",H:H,H2520),"")</f>
        <v/>
      </c>
      <c r="N2520" s="61" t="str">
        <f aca="false">IF(J2520="PosK",SUMIFS(K:K,J:J,"eDNA",H:H,H2520),"")</f>
        <v/>
      </c>
      <c r="Q2520" s="62"/>
    </row>
    <row r="2521" customFormat="false" ht="14.25" hidden="false" customHeight="false" outlineLevel="0" collapsed="false">
      <c r="A2521" s="0" t="s">
        <v>862</v>
      </c>
      <c r="B2521" s="52" t="s">
        <v>992</v>
      </c>
      <c r="C2521" s="52" t="s">
        <v>751</v>
      </c>
      <c r="D2521" s="53" t="n">
        <v>0.1</v>
      </c>
      <c r="E2521" s="53" t="n">
        <v>44.88</v>
      </c>
      <c r="F2521" s="0" t="s">
        <v>1297</v>
      </c>
      <c r="G2521" s="0" t="str">
        <f aca="false">LEFT(B2521,2)</f>
        <v>15</v>
      </c>
      <c r="H2521" s="0" t="str">
        <f aca="false">I2521&amp;"_"&amp;G2521&amp;"_"&amp;F2521</f>
        <v>KortbenetGroenFroe_15_20181012_DL2018084_BorupgaardGym_koersel1</v>
      </c>
      <c r="I2521" s="61" t="str">
        <f aca="false">MID(RIGHT(B2521,LEN(B2521)-3),1,FIND("_",RIGHT(B2521,LEN(B2521)-3))-1)</f>
        <v>KortbenetGroenFroe</v>
      </c>
      <c r="J2521" s="61" t="str">
        <f aca="false">TRIM(SUBSTITUTE(RIGHT(B2521,FIND(I2521,B2521)+1),"_",""))</f>
        <v>eDNA</v>
      </c>
      <c r="K2521" s="0" t="n">
        <f aca="false">IFERROR(VALUE(SUBSTITUTE(E2521,".",",")),E2521)</f>
        <v>44.88</v>
      </c>
      <c r="L2521" s="61" t="str">
        <f aca="false">IF(J2521="PosK",SUMIFS(K:K,J:J,"PosK",H:H,H2521),"")</f>
        <v/>
      </c>
      <c r="M2521" s="61" t="str">
        <f aca="false">IF(J2521="PosK",SUMIFS(K:K,J:J,"NegK",H:H,H2521),"")</f>
        <v/>
      </c>
      <c r="N2521" s="61" t="str">
        <f aca="false">IF(J2521="PosK",SUMIFS(K:K,J:J,"eDNA",H:H,H2521),"")</f>
        <v/>
      </c>
      <c r="P2521" s="62"/>
      <c r="T2521" s="63"/>
      <c r="W2521" s="64"/>
    </row>
    <row r="2522" customFormat="false" ht="14.25" hidden="false" customHeight="false" outlineLevel="0" collapsed="false">
      <c r="A2522" s="0" t="s">
        <v>863</v>
      </c>
      <c r="B2522" s="52" t="s">
        <v>1212</v>
      </c>
      <c r="C2522" s="52" t="s">
        <v>743</v>
      </c>
      <c r="D2522" s="53" t="n">
        <v>0.1</v>
      </c>
      <c r="E2522" s="53" t="s">
        <v>748</v>
      </c>
      <c r="F2522" s="0" t="s">
        <v>1297</v>
      </c>
      <c r="G2522" s="0" t="str">
        <f aca="false">LEFT(B2522,2)</f>
        <v>16</v>
      </c>
      <c r="H2522" s="0" t="str">
        <f aca="false">I2522&amp;"_"&amp;G2522&amp;"_"&amp;F2522</f>
        <v>ButsnudetFroe_16_20181012_DL2018084_BorupgaardGym_koersel1</v>
      </c>
      <c r="I2522" s="61" t="str">
        <f aca="false">MID(RIGHT(B2522,LEN(B2522)-3),1,FIND("_",RIGHT(B2522,LEN(B2522)-3))-1)</f>
        <v>ButsnudetFroe</v>
      </c>
      <c r="J2522" s="61" t="str">
        <f aca="false">TRIM(SUBSTITUTE(RIGHT(B2522,FIND(I2522,B2522)+1),"_",""))</f>
        <v>PosK</v>
      </c>
      <c r="K2522" s="0" t="str">
        <f aca="false">IFERROR(VALUE(SUBSTITUTE(E2522,".",",")),E2522)</f>
        <v>No Ct</v>
      </c>
      <c r="L2522" s="61" t="n">
        <f aca="false">IF(J2522="PosK",SUMIFS(K:K,J:J,"PosK",H:H,H2522),"")</f>
        <v>0</v>
      </c>
      <c r="M2522" s="61" t="n">
        <f aca="false">IF(J2522="PosK",SUMIFS(K:K,J:J,"NegK",H:H,H2522),"")</f>
        <v>0</v>
      </c>
      <c r="N2522" s="61" t="n">
        <f aca="false">IF(J2522="PosK",SUMIFS(K:K,J:J,"eDNA",H:H,H2522),"")</f>
        <v>0</v>
      </c>
      <c r="P2522" s="62" t="n">
        <f aca="false">IF(K2524="No Ct",0,K2524)</f>
        <v>0</v>
      </c>
      <c r="Q2522" s="62" t="n">
        <f aca="false">IF(K2525="No Ct",0,K2525)</f>
        <v>0</v>
      </c>
      <c r="R2522" s="0" t="str">
        <f aca="false">IF(AND(L2522&gt;0,M2522=0),"Valid","Invalid")</f>
        <v>Invalid</v>
      </c>
      <c r="S2522" s="0" t="str">
        <f aca="false">IF(OR(P2522&gt;1,Q2522&gt;1),"Present","Absent")</f>
        <v>Absent</v>
      </c>
      <c r="T2522" s="63" t="str">
        <f aca="false">IF(OR(AND(P2522&gt;1,P2522&lt;41),AND(Q2522&gt;1,Q2522&lt;41)),"Ct&lt;41","Ct&gt;41")</f>
        <v>Ct&gt;41</v>
      </c>
      <c r="U2522" s="0" t="str">
        <f aca="false">I2522</f>
        <v>ButsnudetFroe</v>
      </c>
      <c r="V2522" s="0" t="str">
        <f aca="false">MID(F2522,10,9)</f>
        <v>DL2018084</v>
      </c>
      <c r="W2522" s="64" t="str">
        <f aca="false">V2522&amp;"_"&amp;U2522&amp;"_"&amp;R2522&amp;"_"&amp;S2522&amp;"_"&amp;T2522</f>
        <v>DL2018084_ButsnudetFroe_Invalid_Absent_Ct&gt;41</v>
      </c>
    </row>
    <row r="2523" customFormat="false" ht="14.25" hidden="false" customHeight="false" outlineLevel="0" collapsed="false">
      <c r="A2523" s="0" t="s">
        <v>865</v>
      </c>
      <c r="B2523" s="52" t="s">
        <v>1213</v>
      </c>
      <c r="C2523" s="52" t="s">
        <v>747</v>
      </c>
      <c r="D2523" s="53" t="n">
        <v>0.1</v>
      </c>
      <c r="E2523" s="53" t="s">
        <v>748</v>
      </c>
      <c r="F2523" s="0" t="s">
        <v>1297</v>
      </c>
      <c r="G2523" s="0" t="str">
        <f aca="false">LEFT(B2523,2)</f>
        <v>16</v>
      </c>
      <c r="H2523" s="0" t="str">
        <f aca="false">I2523&amp;"_"&amp;G2523&amp;"_"&amp;F2523</f>
        <v>ButsnudetFroe_16_20181012_DL2018084_BorupgaardGym_koersel1</v>
      </c>
      <c r="I2523" s="61" t="str">
        <f aca="false">MID(RIGHT(B2523,LEN(B2523)-3),1,FIND("_",RIGHT(B2523,LEN(B2523)-3))-1)</f>
        <v>ButsnudetFroe</v>
      </c>
      <c r="J2523" s="61" t="str">
        <f aca="false">TRIM(SUBSTITUTE(RIGHT(B2523,FIND(I2523,B2523)+1),"_",""))</f>
        <v>NegK</v>
      </c>
      <c r="K2523" s="0" t="str">
        <f aca="false">IFERROR(VALUE(SUBSTITUTE(E2523,".",",")),E2523)</f>
        <v>No Ct</v>
      </c>
      <c r="L2523" s="61" t="str">
        <f aca="false">IF(J2523="PosK",SUMIFS(K:K,J:J,"PosK",H:H,H2523),"")</f>
        <v/>
      </c>
      <c r="M2523" s="61" t="str">
        <f aca="false">IF(J2523="PosK",SUMIFS(K:K,J:J,"NegK",H:H,H2523),"")</f>
        <v/>
      </c>
      <c r="N2523" s="61" t="str">
        <f aca="false">IF(J2523="PosK",SUMIFS(K:K,J:J,"eDNA",H:H,H2523),"")</f>
        <v/>
      </c>
    </row>
    <row r="2524" customFormat="false" ht="14.25" hidden="false" customHeight="false" outlineLevel="0" collapsed="false">
      <c r="A2524" s="0" t="s">
        <v>867</v>
      </c>
      <c r="B2524" s="52" t="s">
        <v>1214</v>
      </c>
      <c r="C2524" s="52" t="s">
        <v>751</v>
      </c>
      <c r="D2524" s="53" t="n">
        <v>0.1</v>
      </c>
      <c r="E2524" s="53" t="s">
        <v>748</v>
      </c>
      <c r="F2524" s="0" t="s">
        <v>1297</v>
      </c>
      <c r="G2524" s="0" t="str">
        <f aca="false">LEFT(B2524,2)</f>
        <v>16</v>
      </c>
      <c r="H2524" s="0" t="str">
        <f aca="false">I2524&amp;"_"&amp;G2524&amp;"_"&amp;F2524</f>
        <v>ButsnudetFroe_16_20181012_DL2018084_BorupgaardGym_koersel1</v>
      </c>
      <c r="I2524" s="61" t="str">
        <f aca="false">MID(RIGHT(B2524,LEN(B2524)-3),1,FIND("_",RIGHT(B2524,LEN(B2524)-3))-1)</f>
        <v>ButsnudetFroe</v>
      </c>
      <c r="J2524" s="61" t="str">
        <f aca="false">TRIM(SUBSTITUTE(RIGHT(B2524,FIND(I2524,B2524)+1),"_",""))</f>
        <v>eDNA</v>
      </c>
      <c r="K2524" s="0" t="str">
        <f aca="false">IFERROR(VALUE(SUBSTITUTE(E2524,".",",")),E2524)</f>
        <v>No Ct</v>
      </c>
      <c r="L2524" s="61" t="str">
        <f aca="false">IF(J2524="PosK",SUMIFS(K:K,J:J,"PosK",H:H,H2524),"")</f>
        <v/>
      </c>
      <c r="M2524" s="61" t="str">
        <f aca="false">IF(J2524="PosK",SUMIFS(K:K,J:J,"NegK",H:H,H2524),"")</f>
        <v/>
      </c>
      <c r="N2524" s="61" t="str">
        <f aca="false">IF(J2524="PosK",SUMIFS(K:K,J:J,"eDNA",H:H,H2524),"")</f>
        <v/>
      </c>
      <c r="Q2524" s="62"/>
    </row>
    <row r="2525" customFormat="false" ht="14.25" hidden="false" customHeight="false" outlineLevel="0" collapsed="false">
      <c r="A2525" s="0" t="s">
        <v>869</v>
      </c>
      <c r="B2525" s="52" t="s">
        <v>1214</v>
      </c>
      <c r="C2525" s="52" t="s">
        <v>751</v>
      </c>
      <c r="D2525" s="53" t="n">
        <v>0.1</v>
      </c>
      <c r="E2525" s="53" t="s">
        <v>748</v>
      </c>
      <c r="F2525" s="0" t="s">
        <v>1297</v>
      </c>
      <c r="G2525" s="0" t="str">
        <f aca="false">LEFT(B2525,2)</f>
        <v>16</v>
      </c>
      <c r="H2525" s="0" t="str">
        <f aca="false">I2525&amp;"_"&amp;G2525&amp;"_"&amp;F2525</f>
        <v>ButsnudetFroe_16_20181012_DL2018084_BorupgaardGym_koersel1</v>
      </c>
      <c r="I2525" s="61" t="str">
        <f aca="false">MID(RIGHT(B2525,LEN(B2525)-3),1,FIND("_",RIGHT(B2525,LEN(B2525)-3))-1)</f>
        <v>ButsnudetFroe</v>
      </c>
      <c r="J2525" s="61" t="str">
        <f aca="false">TRIM(SUBSTITUTE(RIGHT(B2525,FIND(I2525,B2525)+1),"_",""))</f>
        <v>eDNA</v>
      </c>
      <c r="K2525" s="0" t="str">
        <f aca="false">IFERROR(VALUE(SUBSTITUTE(E2525,".",",")),E2525)</f>
        <v>No Ct</v>
      </c>
      <c r="L2525" s="61" t="str">
        <f aca="false">IF(J2525="PosK",SUMIFS(K:K,J:J,"PosK",H:H,H2525),"")</f>
        <v/>
      </c>
      <c r="M2525" s="61" t="str">
        <f aca="false">IF(J2525="PosK",SUMIFS(K:K,J:J,"NegK",H:H,H2525),"")</f>
        <v/>
      </c>
      <c r="N2525" s="61" t="str">
        <f aca="false">IF(J2525="PosK",SUMIFS(K:K,J:J,"eDNA",H:H,H2525),"")</f>
        <v/>
      </c>
      <c r="P2525" s="62"/>
      <c r="T2525" s="63"/>
      <c r="W2525" s="64"/>
    </row>
    <row r="2526" customFormat="false" ht="14.25" hidden="false" customHeight="false" outlineLevel="0" collapsed="false">
      <c r="A2526" s="0" t="s">
        <v>870</v>
      </c>
      <c r="B2526" s="52" t="s">
        <v>996</v>
      </c>
      <c r="C2526" s="52" t="s">
        <v>743</v>
      </c>
      <c r="D2526" s="53" t="n">
        <v>0.1</v>
      </c>
      <c r="E2526" s="53" t="n">
        <v>48.5</v>
      </c>
      <c r="F2526" s="0" t="s">
        <v>1297</v>
      </c>
      <c r="G2526" s="0" t="str">
        <f aca="false">LEFT(B2526,2)</f>
        <v>17</v>
      </c>
      <c r="H2526" s="0" t="str">
        <f aca="false">I2526&amp;"_"&amp;G2526&amp;"_"&amp;F2526</f>
        <v>ButsnudetFroe_17_20181012_DL2018084_BorupgaardGym_koersel1</v>
      </c>
      <c r="I2526" s="61" t="str">
        <f aca="false">MID(RIGHT(B2526,LEN(B2526)-3),1,FIND("_",RIGHT(B2526,LEN(B2526)-3))-1)</f>
        <v>ButsnudetFroe</v>
      </c>
      <c r="J2526" s="61" t="str">
        <f aca="false">TRIM(SUBSTITUTE(RIGHT(B2526,FIND(I2526,B2526)+1),"_",""))</f>
        <v>PosK</v>
      </c>
      <c r="K2526" s="0" t="n">
        <f aca="false">IFERROR(VALUE(SUBSTITUTE(E2526,".",",")),E2526)</f>
        <v>48.5</v>
      </c>
      <c r="L2526" s="61" t="n">
        <f aca="false">IF(J2526="PosK",SUMIFS(K:K,J:J,"PosK",H:H,H2526),"")</f>
        <v>48.5</v>
      </c>
      <c r="M2526" s="61" t="n">
        <f aca="false">IF(J2526="PosK",SUMIFS(K:K,J:J,"NegK",H:H,H2526),"")</f>
        <v>0</v>
      </c>
      <c r="N2526" s="61" t="n">
        <f aca="false">IF(J2526="PosK",SUMIFS(K:K,J:J,"eDNA",H:H,H2526),"")</f>
        <v>0</v>
      </c>
      <c r="P2526" s="62" t="n">
        <f aca="false">IF(K2528="No Ct",0,K2528)</f>
        <v>0</v>
      </c>
      <c r="Q2526" s="62" t="n">
        <f aca="false">IF(K2529="No Ct",0,K2529)</f>
        <v>0</v>
      </c>
      <c r="R2526" s="0" t="str">
        <f aca="false">IF(AND(L2526&gt;0,M2526=0),"Valid","Invalid")</f>
        <v>Valid</v>
      </c>
      <c r="S2526" s="0" t="str">
        <f aca="false">IF(OR(P2526&gt;1,Q2526&gt;1),"Present","Absent")</f>
        <v>Absent</v>
      </c>
      <c r="T2526" s="63" t="str">
        <f aca="false">IF(OR(AND(P2526&gt;1,P2526&lt;41),AND(Q2526&gt;1,Q2526&lt;41)),"Ct&lt;41","Ct&gt;41")</f>
        <v>Ct&gt;41</v>
      </c>
      <c r="U2526" s="0" t="str">
        <f aca="false">I2526</f>
        <v>ButsnudetFroe</v>
      </c>
      <c r="V2526" s="0" t="str">
        <f aca="false">MID(F2526,10,9)</f>
        <v>DL2018084</v>
      </c>
      <c r="W2526" s="64" t="str">
        <f aca="false">V2526&amp;"_"&amp;U2526&amp;"_"&amp;R2526&amp;"_"&amp;S2526&amp;"_"&amp;T2526</f>
        <v>DL2018084_ButsnudetFroe_Valid_Absent_Ct&gt;41</v>
      </c>
    </row>
    <row r="2527" customFormat="false" ht="14.25" hidden="false" customHeight="false" outlineLevel="0" collapsed="false">
      <c r="A2527" s="0" t="s">
        <v>872</v>
      </c>
      <c r="B2527" s="52" t="s">
        <v>997</v>
      </c>
      <c r="C2527" s="52" t="s">
        <v>747</v>
      </c>
      <c r="D2527" s="53" t="n">
        <v>0.1</v>
      </c>
      <c r="E2527" s="53" t="s">
        <v>748</v>
      </c>
      <c r="F2527" s="0" t="s">
        <v>1297</v>
      </c>
      <c r="G2527" s="0" t="str">
        <f aca="false">LEFT(B2527,2)</f>
        <v>17</v>
      </c>
      <c r="H2527" s="0" t="str">
        <f aca="false">I2527&amp;"_"&amp;G2527&amp;"_"&amp;F2527</f>
        <v>ButsnudetFroe_17_20181012_DL2018084_BorupgaardGym_koersel1</v>
      </c>
      <c r="I2527" s="61" t="str">
        <f aca="false">MID(RIGHT(B2527,LEN(B2527)-3),1,FIND("_",RIGHT(B2527,LEN(B2527)-3))-1)</f>
        <v>ButsnudetFroe</v>
      </c>
      <c r="J2527" s="61" t="str">
        <f aca="false">TRIM(SUBSTITUTE(RIGHT(B2527,FIND(I2527,B2527)+1),"_",""))</f>
        <v>NegK</v>
      </c>
      <c r="K2527" s="0" t="str">
        <f aca="false">IFERROR(VALUE(SUBSTITUTE(E2527,".",",")),E2527)</f>
        <v>No Ct</v>
      </c>
      <c r="L2527" s="61" t="str">
        <f aca="false">IF(J2527="PosK",SUMIFS(K:K,J:J,"PosK",H:H,H2527),"")</f>
        <v/>
      </c>
      <c r="M2527" s="61" t="str">
        <f aca="false">IF(J2527="PosK",SUMIFS(K:K,J:J,"NegK",H:H,H2527),"")</f>
        <v/>
      </c>
      <c r="N2527" s="61" t="str">
        <f aca="false">IF(J2527="PosK",SUMIFS(K:K,J:J,"eDNA",H:H,H2527),"")</f>
        <v/>
      </c>
    </row>
    <row r="2528" customFormat="false" ht="14.25" hidden="false" customHeight="false" outlineLevel="0" collapsed="false">
      <c r="A2528" s="0" t="s">
        <v>874</v>
      </c>
      <c r="B2528" s="52" t="s">
        <v>998</v>
      </c>
      <c r="C2528" s="52" t="s">
        <v>751</v>
      </c>
      <c r="D2528" s="53" t="n">
        <v>0.1</v>
      </c>
      <c r="E2528" s="53" t="s">
        <v>748</v>
      </c>
      <c r="F2528" s="0" t="s">
        <v>1297</v>
      </c>
      <c r="G2528" s="0" t="str">
        <f aca="false">LEFT(B2528,2)</f>
        <v>17</v>
      </c>
      <c r="H2528" s="0" t="str">
        <f aca="false">I2528&amp;"_"&amp;G2528&amp;"_"&amp;F2528</f>
        <v>ButsnudetFroe_17_20181012_DL2018084_BorupgaardGym_koersel1</v>
      </c>
      <c r="I2528" s="61" t="str">
        <f aca="false">MID(RIGHT(B2528,LEN(B2528)-3),1,FIND("_",RIGHT(B2528,LEN(B2528)-3))-1)</f>
        <v>ButsnudetFroe</v>
      </c>
      <c r="J2528" s="61" t="str">
        <f aca="false">TRIM(SUBSTITUTE(RIGHT(B2528,FIND(I2528,B2528)+1),"_",""))</f>
        <v>eDNA</v>
      </c>
      <c r="K2528" s="0" t="str">
        <f aca="false">IFERROR(VALUE(SUBSTITUTE(E2528,".",",")),E2528)</f>
        <v>No Ct</v>
      </c>
      <c r="L2528" s="61" t="str">
        <f aca="false">IF(J2528="PosK",SUMIFS(K:K,J:J,"PosK",H:H,H2528),"")</f>
        <v/>
      </c>
      <c r="M2528" s="61" t="str">
        <f aca="false">IF(J2528="PosK",SUMIFS(K:K,J:J,"NegK",H:H,H2528),"")</f>
        <v/>
      </c>
      <c r="N2528" s="61" t="str">
        <f aca="false">IF(J2528="PosK",SUMIFS(K:K,J:J,"eDNA",H:H,H2528),"")</f>
        <v/>
      </c>
      <c r="Q2528" s="62"/>
    </row>
    <row r="2529" customFormat="false" ht="14.25" hidden="false" customHeight="false" outlineLevel="0" collapsed="false">
      <c r="A2529" s="0" t="s">
        <v>876</v>
      </c>
      <c r="B2529" s="52" t="s">
        <v>998</v>
      </c>
      <c r="C2529" s="52" t="s">
        <v>751</v>
      </c>
      <c r="D2529" s="53" t="n">
        <v>0.1</v>
      </c>
      <c r="E2529" s="53" t="s">
        <v>748</v>
      </c>
      <c r="F2529" s="0" t="s">
        <v>1297</v>
      </c>
      <c r="G2529" s="0" t="str">
        <f aca="false">LEFT(B2529,2)</f>
        <v>17</v>
      </c>
      <c r="H2529" s="0" t="str">
        <f aca="false">I2529&amp;"_"&amp;G2529&amp;"_"&amp;F2529</f>
        <v>ButsnudetFroe_17_20181012_DL2018084_BorupgaardGym_koersel1</v>
      </c>
      <c r="I2529" s="61" t="str">
        <f aca="false">MID(RIGHT(B2529,LEN(B2529)-3),1,FIND("_",RIGHT(B2529,LEN(B2529)-3))-1)</f>
        <v>ButsnudetFroe</v>
      </c>
      <c r="J2529" s="61" t="str">
        <f aca="false">TRIM(SUBSTITUTE(RIGHT(B2529,FIND(I2529,B2529)+1),"_",""))</f>
        <v>eDNA</v>
      </c>
      <c r="K2529" s="0" t="str">
        <f aca="false">IFERROR(VALUE(SUBSTITUTE(E2529,".",",")),E2529)</f>
        <v>No Ct</v>
      </c>
      <c r="L2529" s="61" t="str">
        <f aca="false">IF(J2529="PosK",SUMIFS(K:K,J:J,"PosK",H:H,H2529),"")</f>
        <v/>
      </c>
      <c r="M2529" s="61" t="str">
        <f aca="false">IF(J2529="PosK",SUMIFS(K:K,J:J,"NegK",H:H,H2529),"")</f>
        <v/>
      </c>
      <c r="N2529" s="61" t="str">
        <f aca="false">IF(J2529="PosK",SUMIFS(K:K,J:J,"eDNA",H:H,H2529),"")</f>
        <v/>
      </c>
      <c r="P2529" s="62"/>
      <c r="T2529" s="63"/>
      <c r="W2529" s="64"/>
    </row>
    <row r="2530" customFormat="false" ht="14.25" hidden="false" customHeight="false" outlineLevel="0" collapsed="false">
      <c r="A2530" s="0" t="s">
        <v>877</v>
      </c>
      <c r="B2530" s="52" t="s">
        <v>1215</v>
      </c>
      <c r="C2530" s="52" t="s">
        <v>743</v>
      </c>
      <c r="D2530" s="53" t="n">
        <v>0.1</v>
      </c>
      <c r="E2530" s="53" t="n">
        <v>28.35</v>
      </c>
      <c r="F2530" s="0" t="s">
        <v>1297</v>
      </c>
      <c r="G2530" s="0" t="str">
        <f aca="false">LEFT(B2530,2)</f>
        <v>18</v>
      </c>
      <c r="H2530" s="0" t="str">
        <f aca="false">I2530&amp;"_"&amp;G2530&amp;"_"&amp;F2530</f>
        <v>LilleVandsalamander_18_20181012_DL2018084_BorupgaardGym_koersel1</v>
      </c>
      <c r="I2530" s="61" t="str">
        <f aca="false">MID(RIGHT(B2530,LEN(B2530)-3),1,FIND("_",RIGHT(B2530,LEN(B2530)-3))-1)</f>
        <v>LilleVandsalamander</v>
      </c>
      <c r="J2530" s="61" t="str">
        <f aca="false">TRIM(SUBSTITUTE(RIGHT(B2530,FIND(I2530,B2530)+1),"_",""))</f>
        <v>PosK</v>
      </c>
      <c r="K2530" s="0" t="n">
        <f aca="false">IFERROR(VALUE(SUBSTITUTE(E2530,".",",")),E2530)</f>
        <v>28.35</v>
      </c>
      <c r="L2530" s="61" t="n">
        <f aca="false">IF(J2530="PosK",SUMIFS(K:K,J:J,"PosK",H:H,H2530),"")</f>
        <v>28.35</v>
      </c>
      <c r="M2530" s="61" t="n">
        <f aca="false">IF(J2530="PosK",SUMIFS(K:K,J:J,"NegK",H:H,H2530),"")</f>
        <v>0</v>
      </c>
      <c r="N2530" s="61" t="n">
        <f aca="false">IF(J2530="PosK",SUMIFS(K:K,J:J,"eDNA",H:H,H2530),"")</f>
        <v>86.57</v>
      </c>
      <c r="P2530" s="62" t="n">
        <f aca="false">IF(K2532="No Ct",0,K2532)</f>
        <v>42.29</v>
      </c>
      <c r="Q2530" s="62" t="n">
        <f aca="false">IF(K2533="No Ct",0,K2533)</f>
        <v>44.28</v>
      </c>
      <c r="R2530" s="0" t="str">
        <f aca="false">IF(AND(L2530&gt;0,M2530=0),"Valid","Invalid")</f>
        <v>Valid</v>
      </c>
      <c r="S2530" s="0" t="str">
        <f aca="false">IF(OR(P2530&gt;1,Q2530&gt;1),"Present","Absent")</f>
        <v>Present</v>
      </c>
      <c r="T2530" s="63" t="str">
        <f aca="false">IF(OR(AND(P2530&gt;1,P2530&lt;41),AND(Q2530&gt;1,Q2530&lt;41)),"Ct&lt;41","Ct&gt;41")</f>
        <v>Ct&gt;41</v>
      </c>
      <c r="U2530" s="0" t="str">
        <f aca="false">I2530</f>
        <v>LilleVandsalamander</v>
      </c>
      <c r="V2530" s="0" t="str">
        <f aca="false">MID(F2530,10,9)</f>
        <v>DL2018084</v>
      </c>
      <c r="W2530" s="64" t="str">
        <f aca="false">V2530&amp;"_"&amp;U2530&amp;"_"&amp;R2530&amp;"_"&amp;S2530&amp;"_"&amp;T2530</f>
        <v>DL2018084_LilleVandsalamander_Valid_Present_Ct&gt;41</v>
      </c>
    </row>
    <row r="2531" customFormat="false" ht="14.25" hidden="false" customHeight="false" outlineLevel="0" collapsed="false">
      <c r="A2531" s="0" t="s">
        <v>879</v>
      </c>
      <c r="B2531" s="52" t="s">
        <v>1216</v>
      </c>
      <c r="C2531" s="52" t="s">
        <v>747</v>
      </c>
      <c r="D2531" s="53" t="n">
        <v>0.1</v>
      </c>
      <c r="E2531" s="53" t="s">
        <v>748</v>
      </c>
      <c r="F2531" s="0" t="s">
        <v>1297</v>
      </c>
      <c r="G2531" s="0" t="str">
        <f aca="false">LEFT(B2531,2)</f>
        <v>18</v>
      </c>
      <c r="H2531" s="0" t="str">
        <f aca="false">I2531&amp;"_"&amp;G2531&amp;"_"&amp;F2531</f>
        <v>LilleVandsalamander_18_20181012_DL2018084_BorupgaardGym_koersel1</v>
      </c>
      <c r="I2531" s="61" t="str">
        <f aca="false">MID(RIGHT(B2531,LEN(B2531)-3),1,FIND("_",RIGHT(B2531,LEN(B2531)-3))-1)</f>
        <v>LilleVandsalamander</v>
      </c>
      <c r="J2531" s="61" t="str">
        <f aca="false">TRIM(SUBSTITUTE(RIGHT(B2531,FIND(I2531,B2531)+1),"_",""))</f>
        <v>NegK</v>
      </c>
      <c r="K2531" s="0" t="str">
        <f aca="false">IFERROR(VALUE(SUBSTITUTE(E2531,".",",")),E2531)</f>
        <v>No Ct</v>
      </c>
      <c r="L2531" s="61" t="str">
        <f aca="false">IF(J2531="PosK",SUMIFS(K:K,J:J,"PosK",H:H,H2531),"")</f>
        <v/>
      </c>
      <c r="M2531" s="61" t="str">
        <f aca="false">IF(J2531="PosK",SUMIFS(K:K,J:J,"NegK",H:H,H2531),"")</f>
        <v/>
      </c>
      <c r="N2531" s="61" t="str">
        <f aca="false">IF(J2531="PosK",SUMIFS(K:K,J:J,"eDNA",H:H,H2531),"")</f>
        <v/>
      </c>
    </row>
    <row r="2532" customFormat="false" ht="14.25" hidden="false" customHeight="false" outlineLevel="0" collapsed="false">
      <c r="A2532" s="0" t="s">
        <v>881</v>
      </c>
      <c r="B2532" s="52" t="s">
        <v>1217</v>
      </c>
      <c r="C2532" s="52" t="s">
        <v>751</v>
      </c>
      <c r="D2532" s="53" t="n">
        <v>0.1</v>
      </c>
      <c r="E2532" s="53" t="n">
        <v>42.29</v>
      </c>
      <c r="F2532" s="0" t="s">
        <v>1297</v>
      </c>
      <c r="G2532" s="0" t="str">
        <f aca="false">LEFT(B2532,2)</f>
        <v>18</v>
      </c>
      <c r="H2532" s="0" t="str">
        <f aca="false">I2532&amp;"_"&amp;G2532&amp;"_"&amp;F2532</f>
        <v>LilleVandsalamander_18_20181012_DL2018084_BorupgaardGym_koersel1</v>
      </c>
      <c r="I2532" s="61" t="str">
        <f aca="false">MID(RIGHT(B2532,LEN(B2532)-3),1,FIND("_",RIGHT(B2532,LEN(B2532)-3))-1)</f>
        <v>LilleVandsalamander</v>
      </c>
      <c r="J2532" s="61" t="str">
        <f aca="false">TRIM(SUBSTITUTE(RIGHT(B2532,FIND(I2532,B2532)+1),"_",""))</f>
        <v>eDNA</v>
      </c>
      <c r="K2532" s="0" t="n">
        <f aca="false">IFERROR(VALUE(SUBSTITUTE(E2532,".",",")),E2532)</f>
        <v>42.29</v>
      </c>
      <c r="L2532" s="61" t="str">
        <f aca="false">IF(J2532="PosK",SUMIFS(K:K,J:J,"PosK",H:H,H2532),"")</f>
        <v/>
      </c>
      <c r="M2532" s="61" t="str">
        <f aca="false">IF(J2532="PosK",SUMIFS(K:K,J:J,"NegK",H:H,H2532),"")</f>
        <v/>
      </c>
      <c r="N2532" s="61" t="str">
        <f aca="false">IF(J2532="PosK",SUMIFS(K:K,J:J,"eDNA",H:H,H2532),"")</f>
        <v/>
      </c>
      <c r="Q2532" s="62"/>
    </row>
    <row r="2533" customFormat="false" ht="14.25" hidden="false" customHeight="false" outlineLevel="0" collapsed="false">
      <c r="A2533" s="0" t="s">
        <v>883</v>
      </c>
      <c r="B2533" s="52" t="s">
        <v>1217</v>
      </c>
      <c r="C2533" s="52" t="s">
        <v>751</v>
      </c>
      <c r="D2533" s="53" t="n">
        <v>0.1</v>
      </c>
      <c r="E2533" s="53" t="n">
        <v>44.28</v>
      </c>
      <c r="F2533" s="0" t="s">
        <v>1297</v>
      </c>
      <c r="G2533" s="0" t="str">
        <f aca="false">LEFT(B2533,2)</f>
        <v>18</v>
      </c>
      <c r="H2533" s="0" t="str">
        <f aca="false">I2533&amp;"_"&amp;G2533&amp;"_"&amp;F2533</f>
        <v>LilleVandsalamander_18_20181012_DL2018084_BorupgaardGym_koersel1</v>
      </c>
      <c r="I2533" s="61" t="str">
        <f aca="false">MID(RIGHT(B2533,LEN(B2533)-3),1,FIND("_",RIGHT(B2533,LEN(B2533)-3))-1)</f>
        <v>LilleVandsalamander</v>
      </c>
      <c r="J2533" s="61" t="str">
        <f aca="false">TRIM(SUBSTITUTE(RIGHT(B2533,FIND(I2533,B2533)+1),"_",""))</f>
        <v>eDNA</v>
      </c>
      <c r="K2533" s="0" t="n">
        <f aca="false">IFERROR(VALUE(SUBSTITUTE(E2533,".",",")),E2533)</f>
        <v>44.28</v>
      </c>
      <c r="L2533" s="61" t="str">
        <f aca="false">IF(J2533="PosK",SUMIFS(K:K,J:J,"PosK",H:H,H2533),"")</f>
        <v/>
      </c>
      <c r="M2533" s="61" t="str">
        <f aca="false">IF(J2533="PosK",SUMIFS(K:K,J:J,"NegK",H:H,H2533),"")</f>
        <v/>
      </c>
      <c r="N2533" s="61" t="str">
        <f aca="false">IF(J2533="PosK",SUMIFS(K:K,J:J,"eDNA",H:H,H2533),"")</f>
        <v/>
      </c>
      <c r="P2533" s="62"/>
      <c r="T2533" s="63"/>
      <c r="W2533" s="64"/>
    </row>
    <row r="2534" customFormat="false" ht="14.25" hidden="false" customHeight="false" outlineLevel="0" collapsed="false">
      <c r="A2534" s="0" t="s">
        <v>884</v>
      </c>
      <c r="B2534" s="52" t="s">
        <v>1002</v>
      </c>
      <c r="C2534" s="52" t="s">
        <v>743</v>
      </c>
      <c r="D2534" s="53" t="n">
        <v>0.1</v>
      </c>
      <c r="E2534" s="53" t="n">
        <v>27.99</v>
      </c>
      <c r="F2534" s="0" t="s">
        <v>1297</v>
      </c>
      <c r="G2534" s="0" t="str">
        <f aca="false">LEFT(B2534,2)</f>
        <v>19</v>
      </c>
      <c r="H2534" s="0" t="str">
        <f aca="false">I2534&amp;"_"&amp;G2534&amp;"_"&amp;F2534</f>
        <v>LilleVandsalamander_19_20181012_DL2018084_BorupgaardGym_koersel1</v>
      </c>
      <c r="I2534" s="61" t="str">
        <f aca="false">MID(RIGHT(B2534,LEN(B2534)-3),1,FIND("_",RIGHT(B2534,LEN(B2534)-3))-1)</f>
        <v>LilleVandsalamander</v>
      </c>
      <c r="J2534" s="61" t="str">
        <f aca="false">TRIM(SUBSTITUTE(RIGHT(B2534,FIND(I2534,B2534)+1),"_",""))</f>
        <v>PosK</v>
      </c>
      <c r="K2534" s="0" t="n">
        <f aca="false">IFERROR(VALUE(SUBSTITUTE(E2534,".",",")),E2534)</f>
        <v>27.99</v>
      </c>
      <c r="L2534" s="61" t="n">
        <f aca="false">IF(J2534="PosK",SUMIFS(K:K,J:J,"PosK",H:H,H2534),"")</f>
        <v>27.99</v>
      </c>
      <c r="M2534" s="61" t="n">
        <f aca="false">IF(J2534="PosK",SUMIFS(K:K,J:J,"NegK",H:H,H2534),"")</f>
        <v>0</v>
      </c>
      <c r="N2534" s="61" t="n">
        <f aca="false">IF(J2534="PosK",SUMIFS(K:K,J:J,"eDNA",H:H,H2534),"")</f>
        <v>83.5</v>
      </c>
      <c r="P2534" s="62" t="n">
        <f aca="false">IF(K2536="No Ct",0,K2536)</f>
        <v>0</v>
      </c>
      <c r="Q2534" s="62" t="n">
        <f aca="false">IF(K2537="No Ct",0,K2537)</f>
        <v>0</v>
      </c>
      <c r="R2534" s="0" t="str">
        <f aca="false">IF(AND(L2534&gt;0,M2534=0),"Valid","Invalid")</f>
        <v>Valid</v>
      </c>
      <c r="S2534" s="0" t="str">
        <f aca="false">IF(OR(P2534&gt;1,Q2534&gt;1),"Present","Absent")</f>
        <v>Absent</v>
      </c>
      <c r="T2534" s="63" t="str">
        <f aca="false">IF(OR(AND(P2534&gt;1,P2534&lt;41),AND(Q2534&gt;1,Q2534&lt;41)),"Ct&lt;41","Ct&gt;41")</f>
        <v>Ct&gt;41</v>
      </c>
      <c r="U2534" s="0" t="str">
        <f aca="false">I2534</f>
        <v>LilleVandsalamander</v>
      </c>
      <c r="V2534" s="0" t="str">
        <f aca="false">MID(F2534,10,9)</f>
        <v>DL2018084</v>
      </c>
      <c r="W2534" s="64" t="str">
        <f aca="false">V2534&amp;"_"&amp;U2534&amp;"_"&amp;R2534&amp;"_"&amp;S2534&amp;"_"&amp;T2534</f>
        <v>DL2018084_LilleVandsalamander_Valid_Absent_Ct&gt;41</v>
      </c>
    </row>
    <row r="2535" customFormat="false" ht="14.25" hidden="false" customHeight="false" outlineLevel="0" collapsed="false">
      <c r="A2535" s="0" t="s">
        <v>886</v>
      </c>
      <c r="B2535" s="52" t="s">
        <v>1003</v>
      </c>
      <c r="C2535" s="52" t="s">
        <v>747</v>
      </c>
      <c r="D2535" s="53" t="n">
        <v>0.1</v>
      </c>
      <c r="E2535" s="53" t="s">
        <v>748</v>
      </c>
      <c r="F2535" s="0" t="s">
        <v>1297</v>
      </c>
      <c r="G2535" s="0" t="str">
        <f aca="false">LEFT(B2535,2)</f>
        <v>19</v>
      </c>
      <c r="H2535" s="0" t="str">
        <f aca="false">I2535&amp;"_"&amp;G2535&amp;"_"&amp;F2535</f>
        <v>LilleVandsalamander_19_20181012_DL2018084_BorupgaardGym_koersel1</v>
      </c>
      <c r="I2535" s="61" t="str">
        <f aca="false">MID(RIGHT(B2535,LEN(B2535)-3),1,FIND("_",RIGHT(B2535,LEN(B2535)-3))-1)</f>
        <v>LilleVandsalamander</v>
      </c>
      <c r="J2535" s="61" t="str">
        <f aca="false">TRIM(SUBSTITUTE(RIGHT(B2535,FIND(I2535,B2535)+1),"_",""))</f>
        <v>NegK</v>
      </c>
      <c r="K2535" s="0" t="str">
        <f aca="false">IFERROR(VALUE(SUBSTITUTE(E2535,".",",")),E2535)</f>
        <v>No Ct</v>
      </c>
      <c r="L2535" s="61" t="str">
        <f aca="false">IF(J2535="PosK",SUMIFS(K:K,J:J,"PosK",H:H,H2535),"")</f>
        <v/>
      </c>
      <c r="M2535" s="61" t="str">
        <f aca="false">IF(J2535="PosK",SUMIFS(K:K,J:J,"NegK",H:H,H2535),"")</f>
        <v/>
      </c>
      <c r="N2535" s="61" t="str">
        <f aca="false">IF(J2535="PosK",SUMIFS(K:K,J:J,"eDNA",H:H,H2535),"")</f>
        <v/>
      </c>
    </row>
    <row r="2536" customFormat="false" ht="14.25" hidden="false" customHeight="false" outlineLevel="0" collapsed="false">
      <c r="A2536" s="0" t="s">
        <v>891</v>
      </c>
      <c r="B2536" s="52" t="s">
        <v>1218</v>
      </c>
      <c r="C2536" s="52" t="s">
        <v>743</v>
      </c>
      <c r="D2536" s="53" t="n">
        <v>0.1</v>
      </c>
      <c r="E2536" s="53" t="s">
        <v>748</v>
      </c>
      <c r="F2536" s="0" t="s">
        <v>1297</v>
      </c>
      <c r="G2536" s="0" t="str">
        <f aca="false">LEFT(B2536,2)</f>
        <v>20</v>
      </c>
      <c r="H2536" s="0" t="str">
        <f aca="false">I2536&amp;"_"&amp;G2536&amp;"_"&amp;F2536</f>
        <v>Skalle_20_20181012_DL2018084_BorupgaardGym_koersel1</v>
      </c>
      <c r="I2536" s="61" t="str">
        <f aca="false">MID(RIGHT(B2536,LEN(B2536)-3),1,FIND("_",RIGHT(B2536,LEN(B2536)-3))-1)</f>
        <v>Skalle</v>
      </c>
      <c r="J2536" s="61" t="str">
        <f aca="false">TRIM(SUBSTITUTE(RIGHT(B2536,FIND(I2536,B2536)+1),"_",""))</f>
        <v>PosK</v>
      </c>
      <c r="K2536" s="0" t="str">
        <f aca="false">IFERROR(VALUE(SUBSTITUTE(E2536,".",",")),E2536)</f>
        <v>No Ct</v>
      </c>
      <c r="L2536" s="61" t="n">
        <f aca="false">IF(J2536="PosK",SUMIFS(K:K,J:J,"PosK",H:H,H2536),"")</f>
        <v>0</v>
      </c>
      <c r="M2536" s="61" t="n">
        <f aca="false">IF(J2536="PosK",SUMIFS(K:K,J:J,"NegK",H:H,H2536),"")</f>
        <v>0</v>
      </c>
      <c r="N2536" s="61" t="n">
        <f aca="false">IF(J2536="PosK",SUMIFS(K:K,J:J,"eDNA",H:H,H2536),"")</f>
        <v>0</v>
      </c>
      <c r="Q2536" s="62"/>
    </row>
    <row r="2537" customFormat="false" ht="14.25" hidden="false" customHeight="false" outlineLevel="0" collapsed="false">
      <c r="A2537" s="0" t="s">
        <v>893</v>
      </c>
      <c r="B2537" s="52" t="s">
        <v>1219</v>
      </c>
      <c r="C2537" s="52" t="s">
        <v>747</v>
      </c>
      <c r="D2537" s="53" t="n">
        <v>0.1</v>
      </c>
      <c r="E2537" s="53" t="s">
        <v>748</v>
      </c>
      <c r="F2537" s="0" t="s">
        <v>1297</v>
      </c>
      <c r="G2537" s="0" t="str">
        <f aca="false">LEFT(B2537,2)</f>
        <v>20</v>
      </c>
      <c r="H2537" s="0" t="str">
        <f aca="false">I2537&amp;"_"&amp;G2537&amp;"_"&amp;F2537</f>
        <v>Skalle_20_20181012_DL2018084_BorupgaardGym_koersel1</v>
      </c>
      <c r="I2537" s="61" t="str">
        <f aca="false">MID(RIGHT(B2537,LEN(B2537)-3),1,FIND("_",RIGHT(B2537,LEN(B2537)-3))-1)</f>
        <v>Skalle</v>
      </c>
      <c r="J2537" s="61" t="str">
        <f aca="false">TRIM(SUBSTITUTE(RIGHT(B2537,FIND(I2537,B2537)+1),"_",""))</f>
        <v>NegK</v>
      </c>
      <c r="K2537" s="0" t="str">
        <f aca="false">IFERROR(VALUE(SUBSTITUTE(E2537,".",",")),E2537)</f>
        <v>No Ct</v>
      </c>
      <c r="L2537" s="61" t="str">
        <f aca="false">IF(J2537="PosK",SUMIFS(K:K,J:J,"PosK",H:H,H2537),"")</f>
        <v/>
      </c>
      <c r="M2537" s="61" t="str">
        <f aca="false">IF(J2537="PosK",SUMIFS(K:K,J:J,"NegK",H:H,H2537),"")</f>
        <v/>
      </c>
      <c r="N2537" s="61" t="str">
        <f aca="false">IF(J2537="PosK",SUMIFS(K:K,J:J,"eDNA",H:H,H2537),"")</f>
        <v/>
      </c>
      <c r="P2537" s="62"/>
      <c r="T2537" s="63"/>
      <c r="W2537" s="64"/>
    </row>
    <row r="2538" customFormat="false" ht="14.25" hidden="false" customHeight="false" outlineLevel="0" collapsed="false">
      <c r="A2538" s="0" t="s">
        <v>895</v>
      </c>
      <c r="B2538" s="52" t="s">
        <v>1220</v>
      </c>
      <c r="C2538" s="52" t="s">
        <v>751</v>
      </c>
      <c r="D2538" s="53" t="n">
        <v>0.1</v>
      </c>
      <c r="E2538" s="53" t="s">
        <v>748</v>
      </c>
      <c r="F2538" s="0" t="s">
        <v>1297</v>
      </c>
      <c r="G2538" s="0" t="str">
        <f aca="false">LEFT(B2538,2)</f>
        <v>20</v>
      </c>
      <c r="H2538" s="0" t="str">
        <f aca="false">I2538&amp;"_"&amp;G2538&amp;"_"&amp;F2538</f>
        <v>Skalle_20_20181012_DL2018084_BorupgaardGym_koersel1</v>
      </c>
      <c r="I2538" s="61" t="str">
        <f aca="false">MID(RIGHT(B2538,LEN(B2538)-3),1,FIND("_",RIGHT(B2538,LEN(B2538)-3))-1)</f>
        <v>Skalle</v>
      </c>
      <c r="J2538" s="61" t="str">
        <f aca="false">TRIM(SUBSTITUTE(RIGHT(B2538,FIND(I2538,B2538)+1),"_",""))</f>
        <v>eDNA</v>
      </c>
      <c r="K2538" s="0" t="str">
        <f aca="false">IFERROR(VALUE(SUBSTITUTE(E2538,".",",")),E2538)</f>
        <v>No Ct</v>
      </c>
      <c r="L2538" s="61" t="str">
        <f aca="false">IF(J2538="PosK",SUMIFS(K:K,J:J,"PosK",H:H,H2538),"")</f>
        <v/>
      </c>
      <c r="M2538" s="61" t="str">
        <f aca="false">IF(J2538="PosK",SUMIFS(K:K,J:J,"NegK",H:H,H2538),"")</f>
        <v/>
      </c>
      <c r="N2538" s="61" t="str">
        <f aca="false">IF(J2538="PosK",SUMIFS(K:K,J:J,"eDNA",H:H,H2538),"")</f>
        <v/>
      </c>
      <c r="P2538" s="62" t="n">
        <f aca="false">IF(K2540="No Ct",0,K2540)</f>
        <v>0</v>
      </c>
      <c r="Q2538" s="62" t="n">
        <f aca="false">IF(K2541="No Ct",0,K2541)</f>
        <v>0</v>
      </c>
      <c r="R2538" s="0" t="str">
        <f aca="false">IF(AND(L2538&gt;0,M2538=0),"Valid","Invalid")</f>
        <v>Invalid</v>
      </c>
      <c r="S2538" s="0" t="str">
        <f aca="false">IF(OR(P2538&gt;1,Q2538&gt;1),"Present","Absent")</f>
        <v>Absent</v>
      </c>
      <c r="T2538" s="63" t="str">
        <f aca="false">IF(OR(AND(P2538&gt;1,P2538&lt;41),AND(Q2538&gt;1,Q2538&lt;41)),"Ct&lt;41","Ct&gt;41")</f>
        <v>Ct&gt;41</v>
      </c>
      <c r="U2538" s="0" t="str">
        <f aca="false">I2538</f>
        <v>Skalle</v>
      </c>
      <c r="V2538" s="0" t="str">
        <f aca="false">MID(F2538,10,9)</f>
        <v>DL2018084</v>
      </c>
      <c r="W2538" s="64" t="str">
        <f aca="false">V2538&amp;"_"&amp;U2538&amp;"_"&amp;R2538&amp;"_"&amp;S2538&amp;"_"&amp;T2538</f>
        <v>DL2018084_Skalle_Invalid_Absent_Ct&gt;41</v>
      </c>
    </row>
    <row r="2539" customFormat="false" ht="14.25" hidden="false" customHeight="false" outlineLevel="0" collapsed="false">
      <c r="A2539" s="0" t="s">
        <v>897</v>
      </c>
      <c r="B2539" s="52" t="s">
        <v>1220</v>
      </c>
      <c r="C2539" s="52" t="s">
        <v>751</v>
      </c>
      <c r="D2539" s="53" t="n">
        <v>0.1</v>
      </c>
      <c r="E2539" s="53" t="s">
        <v>748</v>
      </c>
      <c r="F2539" s="0" t="s">
        <v>1297</v>
      </c>
      <c r="G2539" s="0" t="str">
        <f aca="false">LEFT(B2539,2)</f>
        <v>20</v>
      </c>
      <c r="H2539" s="0" t="str">
        <f aca="false">I2539&amp;"_"&amp;G2539&amp;"_"&amp;F2539</f>
        <v>Skalle_20_20181012_DL2018084_BorupgaardGym_koersel1</v>
      </c>
      <c r="I2539" s="61" t="str">
        <f aca="false">MID(RIGHT(B2539,LEN(B2539)-3),1,FIND("_",RIGHT(B2539,LEN(B2539)-3))-1)</f>
        <v>Skalle</v>
      </c>
      <c r="J2539" s="61" t="str">
        <f aca="false">TRIM(SUBSTITUTE(RIGHT(B2539,FIND(I2539,B2539)+1),"_",""))</f>
        <v>eDNA</v>
      </c>
      <c r="K2539" s="0" t="str">
        <f aca="false">IFERROR(VALUE(SUBSTITUTE(E2539,".",",")),E2539)</f>
        <v>No Ct</v>
      </c>
      <c r="L2539" s="61" t="str">
        <f aca="false">IF(J2539="PosK",SUMIFS(K:K,J:J,"PosK",H:H,H2539),"")</f>
        <v/>
      </c>
      <c r="M2539" s="61" t="str">
        <f aca="false">IF(J2539="PosK",SUMIFS(K:K,J:J,"NegK",H:H,H2539),"")</f>
        <v/>
      </c>
      <c r="N2539" s="61" t="str">
        <f aca="false">IF(J2539="PosK",SUMIFS(K:K,J:J,"eDNA",H:H,H2539),"")</f>
        <v/>
      </c>
    </row>
    <row r="2540" customFormat="false" ht="14.25" hidden="false" customHeight="false" outlineLevel="0" collapsed="false">
      <c r="A2540" s="0" t="s">
        <v>898</v>
      </c>
      <c r="B2540" s="52" t="s">
        <v>1008</v>
      </c>
      <c r="C2540" s="52" t="s">
        <v>743</v>
      </c>
      <c r="D2540" s="53" t="n">
        <v>0.1</v>
      </c>
      <c r="E2540" s="53" t="s">
        <v>748</v>
      </c>
      <c r="F2540" s="0" t="s">
        <v>1297</v>
      </c>
      <c r="G2540" s="0" t="str">
        <f aca="false">LEFT(B2540,2)</f>
        <v>21</v>
      </c>
      <c r="H2540" s="0" t="str">
        <f aca="false">I2540&amp;"_"&amp;G2540&amp;"_"&amp;F2540</f>
        <v>Skalle_21_20181012_DL2018084_BorupgaardGym_koersel1</v>
      </c>
      <c r="I2540" s="61" t="str">
        <f aca="false">MID(RIGHT(B2540,LEN(B2540)-3),1,FIND("_",RIGHT(B2540,LEN(B2540)-3))-1)</f>
        <v>Skalle</v>
      </c>
      <c r="J2540" s="61" t="str">
        <f aca="false">TRIM(SUBSTITUTE(RIGHT(B2540,FIND(I2540,B2540)+1),"_",""))</f>
        <v>PosK</v>
      </c>
      <c r="K2540" s="0" t="str">
        <f aca="false">IFERROR(VALUE(SUBSTITUTE(E2540,".",",")),E2540)</f>
        <v>No Ct</v>
      </c>
      <c r="L2540" s="61" t="n">
        <f aca="false">IF(J2540="PosK",SUMIFS(K:K,J:J,"PosK",H:H,H2540),"")</f>
        <v>0</v>
      </c>
      <c r="M2540" s="61" t="n">
        <f aca="false">IF(J2540="PosK",SUMIFS(K:K,J:J,"NegK",H:H,H2540),"")</f>
        <v>0</v>
      </c>
      <c r="N2540" s="61" t="n">
        <f aca="false">IF(J2540="PosK",SUMIFS(K:K,J:J,"eDNA",H:H,H2540),"")</f>
        <v>0</v>
      </c>
      <c r="Q2540" s="62"/>
    </row>
    <row r="2541" customFormat="false" ht="14.25" hidden="false" customHeight="false" outlineLevel="0" collapsed="false">
      <c r="A2541" s="0" t="s">
        <v>900</v>
      </c>
      <c r="B2541" s="52" t="s">
        <v>1009</v>
      </c>
      <c r="C2541" s="52" t="s">
        <v>747</v>
      </c>
      <c r="D2541" s="53" t="n">
        <v>0.1</v>
      </c>
      <c r="E2541" s="53" t="s">
        <v>748</v>
      </c>
      <c r="F2541" s="0" t="s">
        <v>1297</v>
      </c>
      <c r="G2541" s="0" t="str">
        <f aca="false">LEFT(B2541,2)</f>
        <v>21</v>
      </c>
      <c r="H2541" s="0" t="str">
        <f aca="false">I2541&amp;"_"&amp;G2541&amp;"_"&amp;F2541</f>
        <v>Skalle_21_20181012_DL2018084_BorupgaardGym_koersel1</v>
      </c>
      <c r="I2541" s="61" t="str">
        <f aca="false">MID(RIGHT(B2541,LEN(B2541)-3),1,FIND("_",RIGHT(B2541,LEN(B2541)-3))-1)</f>
        <v>Skalle</v>
      </c>
      <c r="J2541" s="61" t="str">
        <f aca="false">TRIM(SUBSTITUTE(RIGHT(B2541,FIND(I2541,B2541)+1),"_",""))</f>
        <v>NegK</v>
      </c>
      <c r="K2541" s="0" t="str">
        <f aca="false">IFERROR(VALUE(SUBSTITUTE(E2541,".",",")),E2541)</f>
        <v>No Ct</v>
      </c>
      <c r="L2541" s="61" t="str">
        <f aca="false">IF(J2541="PosK",SUMIFS(K:K,J:J,"PosK",H:H,H2541),"")</f>
        <v/>
      </c>
      <c r="M2541" s="61" t="str">
        <f aca="false">IF(J2541="PosK",SUMIFS(K:K,J:J,"NegK",H:H,H2541),"")</f>
        <v/>
      </c>
      <c r="N2541" s="61" t="str">
        <f aca="false">IF(J2541="PosK",SUMIFS(K:K,J:J,"eDNA",H:H,H2541),"")</f>
        <v/>
      </c>
      <c r="P2541" s="62"/>
      <c r="T2541" s="63"/>
      <c r="W2541" s="64"/>
    </row>
    <row r="2542" customFormat="false" ht="14.25" hidden="false" customHeight="false" outlineLevel="0" collapsed="false">
      <c r="A2542" s="0" t="s">
        <v>902</v>
      </c>
      <c r="B2542" s="52" t="s">
        <v>1010</v>
      </c>
      <c r="C2542" s="52" t="s">
        <v>751</v>
      </c>
      <c r="D2542" s="53" t="n">
        <v>0.1</v>
      </c>
      <c r="E2542" s="53" t="s">
        <v>748</v>
      </c>
      <c r="F2542" s="0" t="s">
        <v>1297</v>
      </c>
      <c r="G2542" s="0" t="str">
        <f aca="false">LEFT(B2542,2)</f>
        <v>21</v>
      </c>
      <c r="H2542" s="0" t="str">
        <f aca="false">I2542&amp;"_"&amp;G2542&amp;"_"&amp;F2542</f>
        <v>Skalle_21_20181012_DL2018084_BorupgaardGym_koersel1</v>
      </c>
      <c r="I2542" s="61" t="str">
        <f aca="false">MID(RIGHT(B2542,LEN(B2542)-3),1,FIND("_",RIGHT(B2542,LEN(B2542)-3))-1)</f>
        <v>Skalle</v>
      </c>
      <c r="J2542" s="61" t="str">
        <f aca="false">TRIM(SUBSTITUTE(RIGHT(B2542,FIND(I2542,B2542)+1),"_",""))</f>
        <v>eDNA</v>
      </c>
      <c r="K2542" s="0" t="str">
        <f aca="false">IFERROR(VALUE(SUBSTITUTE(E2542,".",",")),E2542)</f>
        <v>No Ct</v>
      </c>
      <c r="L2542" s="61" t="str">
        <f aca="false">IF(J2542="PosK",SUMIFS(K:K,J:J,"PosK",H:H,H2542),"")</f>
        <v/>
      </c>
      <c r="M2542" s="61" t="str">
        <f aca="false">IF(J2542="PosK",SUMIFS(K:K,J:J,"NegK",H:H,H2542),"")</f>
        <v/>
      </c>
      <c r="N2542" s="61" t="str">
        <f aca="false">IF(J2542="PosK",SUMIFS(K:K,J:J,"eDNA",H:H,H2542),"")</f>
        <v/>
      </c>
      <c r="P2542" s="62" t="n">
        <f aca="false">IF(K2544="No Ct",0,K2544)</f>
        <v>0</v>
      </c>
      <c r="Q2542" s="62" t="n">
        <f aca="false">IF(K2545="No Ct",0,K2545)</f>
        <v>0</v>
      </c>
      <c r="R2542" s="0" t="str">
        <f aca="false">IF(AND(L2542&gt;0,M2542=0),"Valid","Invalid")</f>
        <v>Invalid</v>
      </c>
      <c r="S2542" s="0" t="str">
        <f aca="false">IF(OR(P2542&gt;1,Q2542&gt;1),"Present","Absent")</f>
        <v>Absent</v>
      </c>
      <c r="T2542" s="63" t="str">
        <f aca="false">IF(OR(AND(P2542&gt;1,P2542&lt;41),AND(Q2542&gt;1,Q2542&lt;41)),"Ct&lt;41","Ct&gt;41")</f>
        <v>Ct&gt;41</v>
      </c>
      <c r="U2542" s="0" t="str">
        <f aca="false">I2542</f>
        <v>Skalle</v>
      </c>
      <c r="V2542" s="0" t="str">
        <f aca="false">MID(F2542,10,9)</f>
        <v>DL2018084</v>
      </c>
      <c r="W2542" s="64" t="str">
        <f aca="false">V2542&amp;"_"&amp;U2542&amp;"_"&amp;R2542&amp;"_"&amp;S2542&amp;"_"&amp;T2542</f>
        <v>DL2018084_Skalle_Invalid_Absent_Ct&gt;41</v>
      </c>
    </row>
    <row r="2543" customFormat="false" ht="14.25" hidden="false" customHeight="false" outlineLevel="0" collapsed="false">
      <c r="A2543" s="0" t="s">
        <v>904</v>
      </c>
      <c r="B2543" s="52" t="s">
        <v>1010</v>
      </c>
      <c r="C2543" s="52" t="s">
        <v>751</v>
      </c>
      <c r="D2543" s="53" t="n">
        <v>0.1</v>
      </c>
      <c r="E2543" s="53" t="s">
        <v>748</v>
      </c>
      <c r="F2543" s="0" t="s">
        <v>1297</v>
      </c>
      <c r="G2543" s="0" t="str">
        <f aca="false">LEFT(B2543,2)</f>
        <v>21</v>
      </c>
      <c r="H2543" s="0" t="str">
        <f aca="false">I2543&amp;"_"&amp;G2543&amp;"_"&amp;F2543</f>
        <v>Skalle_21_20181012_DL2018084_BorupgaardGym_koersel1</v>
      </c>
      <c r="I2543" s="61" t="str">
        <f aca="false">MID(RIGHT(B2543,LEN(B2543)-3),1,FIND("_",RIGHT(B2543,LEN(B2543)-3))-1)</f>
        <v>Skalle</v>
      </c>
      <c r="J2543" s="61" t="str">
        <f aca="false">TRIM(SUBSTITUTE(RIGHT(B2543,FIND(I2543,B2543)+1),"_",""))</f>
        <v>eDNA</v>
      </c>
      <c r="K2543" s="0" t="str">
        <f aca="false">IFERROR(VALUE(SUBSTITUTE(E2543,".",",")),E2543)</f>
        <v>No Ct</v>
      </c>
      <c r="L2543" s="61" t="str">
        <f aca="false">IF(J2543="PosK",SUMIFS(K:K,J:J,"PosK",H:H,H2543),"")</f>
        <v/>
      </c>
      <c r="M2543" s="61" t="str">
        <f aca="false">IF(J2543="PosK",SUMIFS(K:K,J:J,"NegK",H:H,H2543),"")</f>
        <v/>
      </c>
      <c r="N2543" s="61" t="str">
        <f aca="false">IF(J2543="PosK",SUMIFS(K:K,J:J,"eDNA",H:H,H2543),"")</f>
        <v/>
      </c>
    </row>
    <row r="2544" customFormat="false" ht="14.25" hidden="false" customHeight="false" outlineLevel="0" collapsed="false">
      <c r="A2544" s="0" t="s">
        <v>912</v>
      </c>
      <c r="B2544" s="52" t="s">
        <v>1014</v>
      </c>
      <c r="C2544" s="52" t="s">
        <v>743</v>
      </c>
      <c r="D2544" s="53" t="n">
        <v>0.1</v>
      </c>
      <c r="E2544" s="53" t="s">
        <v>748</v>
      </c>
      <c r="F2544" s="0" t="s">
        <v>1297</v>
      </c>
      <c r="G2544" s="0" t="str">
        <f aca="false">LEFT(B2544,2)</f>
        <v>23</v>
      </c>
      <c r="H2544" s="0" t="str">
        <f aca="false">I2544&amp;"_"&amp;G2544&amp;"_"&amp;F2544</f>
        <v>Karusse_23_20181012_DL2018084_BorupgaardGym_koersel1</v>
      </c>
      <c r="I2544" s="61" t="str">
        <f aca="false">MID(RIGHT(B2544,LEN(B2544)-3),1,FIND("_",RIGHT(B2544,LEN(B2544)-3))-1)</f>
        <v>Karusse</v>
      </c>
      <c r="J2544" s="61" t="str">
        <f aca="false">TRIM(SUBSTITUTE(RIGHT(B2544,FIND(I2544,B2544)+1),"_",""))</f>
        <v>PosK</v>
      </c>
      <c r="K2544" s="0" t="str">
        <f aca="false">IFERROR(VALUE(SUBSTITUTE(E2544,".",",")),E2544)</f>
        <v>No Ct</v>
      </c>
      <c r="L2544" s="61" t="n">
        <f aca="false">IF(J2544="PosK",SUMIFS(K:K,J:J,"PosK",H:H,H2544),"")</f>
        <v>0</v>
      </c>
      <c r="M2544" s="61" t="n">
        <f aca="false">IF(J2544="PosK",SUMIFS(K:K,J:J,"NegK",H:H,H2544),"")</f>
        <v>0</v>
      </c>
      <c r="N2544" s="61" t="n">
        <f aca="false">IF(J2544="PosK",SUMIFS(K:K,J:J,"eDNA",H:H,H2544),"")</f>
        <v>0</v>
      </c>
      <c r="Q2544" s="62"/>
    </row>
    <row r="2545" customFormat="false" ht="14.25" hidden="false" customHeight="false" outlineLevel="0" collapsed="false">
      <c r="A2545" s="0" t="s">
        <v>914</v>
      </c>
      <c r="B2545" s="52" t="s">
        <v>1015</v>
      </c>
      <c r="C2545" s="52" t="s">
        <v>747</v>
      </c>
      <c r="D2545" s="53" t="n">
        <v>0.1</v>
      </c>
      <c r="E2545" s="53" t="s">
        <v>748</v>
      </c>
      <c r="F2545" s="0" t="s">
        <v>1297</v>
      </c>
      <c r="G2545" s="0" t="str">
        <f aca="false">LEFT(B2545,2)</f>
        <v>23</v>
      </c>
      <c r="H2545" s="0" t="str">
        <f aca="false">I2545&amp;"_"&amp;G2545&amp;"_"&amp;F2545</f>
        <v>Karusse_23_20181012_DL2018084_BorupgaardGym_koersel1</v>
      </c>
      <c r="I2545" s="61" t="str">
        <f aca="false">MID(RIGHT(B2545,LEN(B2545)-3),1,FIND("_",RIGHT(B2545,LEN(B2545)-3))-1)</f>
        <v>Karusse</v>
      </c>
      <c r="J2545" s="61" t="str">
        <f aca="false">TRIM(SUBSTITUTE(RIGHT(B2545,FIND(I2545,B2545)+1),"_",""))</f>
        <v>NegK</v>
      </c>
      <c r="K2545" s="0" t="str">
        <f aca="false">IFERROR(VALUE(SUBSTITUTE(E2545,".",",")),E2545)</f>
        <v>No Ct</v>
      </c>
      <c r="L2545" s="61" t="str">
        <f aca="false">IF(J2545="PosK",SUMIFS(K:K,J:J,"PosK",H:H,H2545),"")</f>
        <v/>
      </c>
      <c r="M2545" s="61" t="str">
        <f aca="false">IF(J2545="PosK",SUMIFS(K:K,J:J,"NegK",H:H,H2545),"")</f>
        <v/>
      </c>
      <c r="N2545" s="61" t="str">
        <f aca="false">IF(J2545="PosK",SUMIFS(K:K,J:J,"eDNA",H:H,H2545),"")</f>
        <v/>
      </c>
      <c r="P2545" s="62"/>
      <c r="T2545" s="63"/>
      <c r="W2545" s="64"/>
    </row>
    <row r="2546" customFormat="false" ht="14.25" hidden="false" customHeight="false" outlineLevel="0" collapsed="false">
      <c r="A2546" s="0" t="s">
        <v>916</v>
      </c>
      <c r="B2546" s="52" t="s">
        <v>1016</v>
      </c>
      <c r="C2546" s="52" t="s">
        <v>751</v>
      </c>
      <c r="D2546" s="53" t="n">
        <v>0.1</v>
      </c>
      <c r="E2546" s="53" t="s">
        <v>748</v>
      </c>
      <c r="F2546" s="0" t="s">
        <v>1297</v>
      </c>
      <c r="G2546" s="0" t="str">
        <f aca="false">LEFT(B2546,2)</f>
        <v>23</v>
      </c>
      <c r="H2546" s="0" t="str">
        <f aca="false">I2546&amp;"_"&amp;G2546&amp;"_"&amp;F2546</f>
        <v>Karusse_23_20181012_DL2018084_BorupgaardGym_koersel1</v>
      </c>
      <c r="I2546" s="61" t="str">
        <f aca="false">MID(RIGHT(B2546,LEN(B2546)-3),1,FIND("_",RIGHT(B2546,LEN(B2546)-3))-1)</f>
        <v>Karusse</v>
      </c>
      <c r="J2546" s="61" t="str">
        <f aca="false">TRIM(SUBSTITUTE(RIGHT(B2546,FIND(I2546,B2546)+1),"_",""))</f>
        <v>eDNA</v>
      </c>
      <c r="K2546" s="0" t="str">
        <f aca="false">IFERROR(VALUE(SUBSTITUTE(E2546,".",",")),E2546)</f>
        <v>No Ct</v>
      </c>
      <c r="L2546" s="61" t="str">
        <f aca="false">IF(J2546="PosK",SUMIFS(K:K,J:J,"PosK",H:H,H2546),"")</f>
        <v/>
      </c>
      <c r="M2546" s="61" t="str">
        <f aca="false">IF(J2546="PosK",SUMIFS(K:K,J:J,"NegK",H:H,H2546),"")</f>
        <v/>
      </c>
      <c r="N2546" s="61" t="str">
        <f aca="false">IF(J2546="PosK",SUMIFS(K:K,J:J,"eDNA",H:H,H2546),"")</f>
        <v/>
      </c>
      <c r="P2546" s="62" t="n">
        <f aca="false">IF(K2548="No Ct",0,K2548)</f>
        <v>0</v>
      </c>
      <c r="Q2546" s="62" t="n">
        <f aca="false">IF(K2549="No Ct",0,K2549)</f>
        <v>0</v>
      </c>
      <c r="R2546" s="0" t="str">
        <f aca="false">IF(AND(L2546&gt;0,M2546=0),"Valid","Invalid")</f>
        <v>Invalid</v>
      </c>
      <c r="S2546" s="0" t="str">
        <f aca="false">IF(OR(P2546&gt;1,Q2546&gt;1),"Present","Absent")</f>
        <v>Absent</v>
      </c>
      <c r="T2546" s="63" t="str">
        <f aca="false">IF(OR(AND(P2546&gt;1,P2546&lt;41),AND(Q2546&gt;1,Q2546&lt;41)),"Ct&lt;41","Ct&gt;41")</f>
        <v>Ct&gt;41</v>
      </c>
      <c r="U2546" s="0" t="str">
        <f aca="false">I2546</f>
        <v>Karusse</v>
      </c>
      <c r="V2546" s="0" t="str">
        <f aca="false">MID(F2546,10,9)</f>
        <v>DL2018084</v>
      </c>
      <c r="W2546" s="64" t="str">
        <f aca="false">V2546&amp;"_"&amp;U2546&amp;"_"&amp;R2546&amp;"_"&amp;S2546&amp;"_"&amp;T2546</f>
        <v>DL2018084_Karusse_Invalid_Absent_Ct&gt;41</v>
      </c>
    </row>
    <row r="2547" customFormat="false" ht="14.25" hidden="false" customHeight="false" outlineLevel="0" collapsed="false">
      <c r="A2547" s="0" t="s">
        <v>918</v>
      </c>
      <c r="B2547" s="52" t="s">
        <v>1016</v>
      </c>
      <c r="C2547" s="52" t="s">
        <v>751</v>
      </c>
      <c r="D2547" s="53" t="n">
        <v>0.1</v>
      </c>
      <c r="E2547" s="53" t="s">
        <v>748</v>
      </c>
      <c r="F2547" s="0" t="s">
        <v>1297</v>
      </c>
      <c r="G2547" s="0" t="str">
        <f aca="false">LEFT(B2547,2)</f>
        <v>23</v>
      </c>
      <c r="H2547" s="0" t="str">
        <f aca="false">I2547&amp;"_"&amp;G2547&amp;"_"&amp;F2547</f>
        <v>Karusse_23_20181012_DL2018084_BorupgaardGym_koersel1</v>
      </c>
      <c r="I2547" s="61" t="str">
        <f aca="false">MID(RIGHT(B2547,LEN(B2547)-3),1,FIND("_",RIGHT(B2547,LEN(B2547)-3))-1)</f>
        <v>Karusse</v>
      </c>
      <c r="J2547" s="61" t="str">
        <f aca="false">TRIM(SUBSTITUTE(RIGHT(B2547,FIND(I2547,B2547)+1),"_",""))</f>
        <v>eDNA</v>
      </c>
      <c r="K2547" s="0" t="str">
        <f aca="false">IFERROR(VALUE(SUBSTITUTE(E2547,".",",")),E2547)</f>
        <v>No Ct</v>
      </c>
      <c r="L2547" s="61" t="str">
        <f aca="false">IF(J2547="PosK",SUMIFS(K:K,J:J,"PosK",H:H,H2547),"")</f>
        <v/>
      </c>
      <c r="M2547" s="61" t="str">
        <f aca="false">IF(J2547="PosK",SUMIFS(K:K,J:J,"NegK",H:H,H2547),"")</f>
        <v/>
      </c>
      <c r="N2547" s="61" t="str">
        <f aca="false">IF(J2547="PosK",SUMIFS(K:K,J:J,"eDNA",H:H,H2547),"")</f>
        <v/>
      </c>
    </row>
    <row r="2548" customFormat="false" ht="14.25" hidden="false" customHeight="false" outlineLevel="0" collapsed="false">
      <c r="A2548" s="0" t="s">
        <v>919</v>
      </c>
      <c r="B2548" s="52" t="s">
        <v>1224</v>
      </c>
      <c r="C2548" s="52" t="s">
        <v>743</v>
      </c>
      <c r="D2548" s="53" t="n">
        <v>0.1</v>
      </c>
      <c r="E2548" s="53" t="s">
        <v>748</v>
      </c>
      <c r="F2548" s="0" t="s">
        <v>1297</v>
      </c>
      <c r="G2548" s="0" t="str">
        <f aca="false">LEFT(B2548,2)</f>
        <v>24</v>
      </c>
      <c r="H2548" s="0" t="str">
        <f aca="false">I2548&amp;"_"&amp;G2548&amp;"_"&amp;F2548</f>
        <v>Soelvkarusse_24_20181012_DL2018084_BorupgaardGym_koersel1</v>
      </c>
      <c r="I2548" s="61" t="str">
        <f aca="false">MID(RIGHT(B2548,LEN(B2548)-3),1,FIND("_",RIGHT(B2548,LEN(B2548)-3))-1)</f>
        <v>Soelvkarusse</v>
      </c>
      <c r="J2548" s="61" t="str">
        <f aca="false">TRIM(SUBSTITUTE(RIGHT(B2548,FIND(I2548,B2548)+1),"_",""))</f>
        <v>PosK</v>
      </c>
      <c r="K2548" s="0" t="str">
        <f aca="false">IFERROR(VALUE(SUBSTITUTE(E2548,".",",")),E2548)</f>
        <v>No Ct</v>
      </c>
      <c r="L2548" s="61" t="n">
        <f aca="false">IF(J2548="PosK",SUMIFS(K:K,J:J,"PosK",H:H,H2548),"")</f>
        <v>0</v>
      </c>
      <c r="M2548" s="61" t="n">
        <f aca="false">IF(J2548="PosK",SUMIFS(K:K,J:J,"NegK",H:H,H2548),"")</f>
        <v>0</v>
      </c>
      <c r="N2548" s="61" t="n">
        <f aca="false">IF(J2548="PosK",SUMIFS(K:K,J:J,"eDNA",H:H,H2548),"")</f>
        <v>0</v>
      </c>
      <c r="Q2548" s="62"/>
    </row>
    <row r="2549" customFormat="false" ht="14.25" hidden="false" customHeight="false" outlineLevel="0" collapsed="false">
      <c r="A2549" s="0" t="s">
        <v>921</v>
      </c>
      <c r="B2549" s="52" t="s">
        <v>1225</v>
      </c>
      <c r="C2549" s="52" t="s">
        <v>747</v>
      </c>
      <c r="D2549" s="53" t="n">
        <v>0.1</v>
      </c>
      <c r="E2549" s="53" t="s">
        <v>748</v>
      </c>
      <c r="F2549" s="0" t="s">
        <v>1297</v>
      </c>
      <c r="G2549" s="0" t="str">
        <f aca="false">LEFT(B2549,2)</f>
        <v>24</v>
      </c>
      <c r="H2549" s="0" t="str">
        <f aca="false">I2549&amp;"_"&amp;G2549&amp;"_"&amp;F2549</f>
        <v>Soelvkarusse_24_20181012_DL2018084_BorupgaardGym_koersel1</v>
      </c>
      <c r="I2549" s="61" t="str">
        <f aca="false">MID(RIGHT(B2549,LEN(B2549)-3),1,FIND("_",RIGHT(B2549,LEN(B2549)-3))-1)</f>
        <v>Soelvkarusse</v>
      </c>
      <c r="J2549" s="61" t="str">
        <f aca="false">TRIM(SUBSTITUTE(RIGHT(B2549,FIND(I2549,B2549)+1),"_",""))</f>
        <v>NegK</v>
      </c>
      <c r="K2549" s="0" t="str">
        <f aca="false">IFERROR(VALUE(SUBSTITUTE(E2549,".",",")),E2549)</f>
        <v>No Ct</v>
      </c>
      <c r="L2549" s="61" t="str">
        <f aca="false">IF(J2549="PosK",SUMIFS(K:K,J:J,"PosK",H:H,H2549),"")</f>
        <v/>
      </c>
      <c r="M2549" s="61" t="str">
        <f aca="false">IF(J2549="PosK",SUMIFS(K:K,J:J,"NegK",H:H,H2549),"")</f>
        <v/>
      </c>
      <c r="N2549" s="61" t="str">
        <f aca="false">IF(J2549="PosK",SUMIFS(K:K,J:J,"eDNA",H:H,H2549),"")</f>
        <v/>
      </c>
      <c r="P2549" s="62"/>
      <c r="T2549" s="63"/>
      <c r="W2549" s="64"/>
    </row>
    <row r="2550" customFormat="false" ht="14.25" hidden="false" customHeight="false" outlineLevel="0" collapsed="false">
      <c r="A2550" s="0" t="s">
        <v>923</v>
      </c>
      <c r="B2550" s="52" t="s">
        <v>1226</v>
      </c>
      <c r="C2550" s="52" t="s">
        <v>751</v>
      </c>
      <c r="D2550" s="53" t="n">
        <v>0.1</v>
      </c>
      <c r="E2550" s="53" t="s">
        <v>748</v>
      </c>
      <c r="F2550" s="0" t="s">
        <v>1297</v>
      </c>
      <c r="G2550" s="0" t="str">
        <f aca="false">LEFT(B2550,2)</f>
        <v>24</v>
      </c>
      <c r="H2550" s="0" t="str">
        <f aca="false">I2550&amp;"_"&amp;G2550&amp;"_"&amp;F2550</f>
        <v>Soelvkarusse_24_20181012_DL2018084_BorupgaardGym_koersel1</v>
      </c>
      <c r="I2550" s="61" t="str">
        <f aca="false">MID(RIGHT(B2550,LEN(B2550)-3),1,FIND("_",RIGHT(B2550,LEN(B2550)-3))-1)</f>
        <v>Soelvkarusse</v>
      </c>
      <c r="J2550" s="61" t="str">
        <f aca="false">TRIM(SUBSTITUTE(RIGHT(B2550,FIND(I2550,B2550)+1),"_",""))</f>
        <v>eDNA</v>
      </c>
      <c r="K2550" s="0" t="str">
        <f aca="false">IFERROR(VALUE(SUBSTITUTE(E2550,".",",")),E2550)</f>
        <v>No Ct</v>
      </c>
      <c r="L2550" s="61" t="str">
        <f aca="false">IF(J2550="PosK",SUMIFS(K:K,J:J,"PosK",H:H,H2550),"")</f>
        <v/>
      </c>
      <c r="M2550" s="61" t="str">
        <f aca="false">IF(J2550="PosK",SUMIFS(K:K,J:J,"NegK",H:H,H2550),"")</f>
        <v/>
      </c>
      <c r="N2550" s="61" t="str">
        <f aca="false">IF(J2550="PosK",SUMIFS(K:K,J:J,"eDNA",H:H,H2550),"")</f>
        <v/>
      </c>
      <c r="P2550" s="62" t="n">
        <f aca="false">IF(K2552="No Ct",0,K2552)</f>
        <v>41.88</v>
      </c>
      <c r="Q2550" s="62" t="n">
        <f aca="false">IF(K2553="No Ct",0,K2553)</f>
        <v>41.62</v>
      </c>
      <c r="R2550" s="0" t="str">
        <f aca="false">IF(AND(L2550&gt;0,M2550=0),"Valid","Invalid")</f>
        <v>Invalid</v>
      </c>
      <c r="S2550" s="0" t="str">
        <f aca="false">IF(OR(P2550&gt;1,Q2550&gt;1),"Present","Absent")</f>
        <v>Present</v>
      </c>
      <c r="T2550" s="63" t="str">
        <f aca="false">IF(OR(AND(P2550&gt;1,P2550&lt;41),AND(Q2550&gt;1,Q2550&lt;41)),"Ct&lt;41","Ct&gt;41")</f>
        <v>Ct&gt;41</v>
      </c>
      <c r="U2550" s="0" t="str">
        <f aca="false">I2550</f>
        <v>Soelvkarusse</v>
      </c>
      <c r="V2550" s="0" t="str">
        <f aca="false">MID(F2550,10,9)</f>
        <v>DL2018084</v>
      </c>
      <c r="W2550" s="64" t="str">
        <f aca="false">V2550&amp;"_"&amp;U2550&amp;"_"&amp;R2550&amp;"_"&amp;S2550&amp;"_"&amp;T2550</f>
        <v>DL2018084_Soelvkarusse_Invalid_Present_Ct&gt;41</v>
      </c>
    </row>
    <row r="2551" customFormat="false" ht="14.25" hidden="false" customHeight="false" outlineLevel="0" collapsed="false">
      <c r="A2551" s="0" t="s">
        <v>925</v>
      </c>
      <c r="B2551" s="52" t="s">
        <v>1226</v>
      </c>
      <c r="C2551" s="52" t="s">
        <v>751</v>
      </c>
      <c r="D2551" s="53" t="n">
        <v>0.1</v>
      </c>
      <c r="E2551" s="53" t="s">
        <v>748</v>
      </c>
      <c r="F2551" s="0" t="s">
        <v>1297</v>
      </c>
      <c r="G2551" s="0" t="str">
        <f aca="false">LEFT(B2551,2)</f>
        <v>24</v>
      </c>
      <c r="H2551" s="0" t="str">
        <f aca="false">I2551&amp;"_"&amp;G2551&amp;"_"&amp;F2551</f>
        <v>Soelvkarusse_24_20181012_DL2018084_BorupgaardGym_koersel1</v>
      </c>
      <c r="I2551" s="61" t="str">
        <f aca="false">MID(RIGHT(B2551,LEN(B2551)-3),1,FIND("_",RIGHT(B2551,LEN(B2551)-3))-1)</f>
        <v>Soelvkarusse</v>
      </c>
      <c r="J2551" s="61" t="str">
        <f aca="false">TRIM(SUBSTITUTE(RIGHT(B2551,FIND(I2551,B2551)+1),"_",""))</f>
        <v>eDNA</v>
      </c>
      <c r="K2551" s="0" t="str">
        <f aca="false">IFERROR(VALUE(SUBSTITUTE(E2551,".",",")),E2551)</f>
        <v>No Ct</v>
      </c>
      <c r="L2551" s="61" t="str">
        <f aca="false">IF(J2551="PosK",SUMIFS(K:K,J:J,"PosK",H:H,H2551),"")</f>
        <v/>
      </c>
      <c r="M2551" s="61" t="str">
        <f aca="false">IF(J2551="PosK",SUMIFS(K:K,J:J,"NegK",H:H,H2551),"")</f>
        <v/>
      </c>
      <c r="N2551" s="61" t="str">
        <f aca="false">IF(J2551="PosK",SUMIFS(K:K,J:J,"eDNA",H:H,H2551),"")</f>
        <v/>
      </c>
    </row>
    <row r="2552" customFormat="false" ht="14.25" hidden="false" customHeight="false" outlineLevel="0" collapsed="false">
      <c r="A2552" s="0" t="s">
        <v>888</v>
      </c>
      <c r="B2552" s="52" t="s">
        <v>1004</v>
      </c>
      <c r="C2552" s="52" t="s">
        <v>751</v>
      </c>
      <c r="D2552" s="53" t="n">
        <v>0.1</v>
      </c>
      <c r="E2552" s="53" t="n">
        <v>41.88</v>
      </c>
      <c r="F2552" s="0" t="s">
        <v>1297</v>
      </c>
      <c r="G2552" s="0" t="str">
        <f aca="false">LEFT(B2552,2)</f>
        <v>19</v>
      </c>
      <c r="H2552" s="0" t="str">
        <f aca="false">I2552&amp;"_"&amp;G2552&amp;"_"&amp;F2552</f>
        <v>LilleVandsalamander_19_20181012_DL2018084_BorupgaardGym_koersel1</v>
      </c>
      <c r="I2552" s="61" t="str">
        <f aca="false">MID(RIGHT(B2552,LEN(B2552)-3),1,FIND("_",RIGHT(B2552,LEN(B2552)-3))-1)</f>
        <v>LilleVandsalamander</v>
      </c>
      <c r="J2552" s="61" t="str">
        <f aca="false">TRIM(SUBSTITUTE(RIGHT(B2552,FIND(I2552,B2552)+1),"_",""))</f>
        <v>eDNA</v>
      </c>
      <c r="K2552" s="0" t="n">
        <f aca="false">IFERROR(VALUE(SUBSTITUTE(E2552,".",",")),E2552)</f>
        <v>41.88</v>
      </c>
      <c r="L2552" s="61" t="str">
        <f aca="false">IF(J2552="PosK",SUMIFS(K:K,J:J,"PosK",H:H,H2552),"")</f>
        <v/>
      </c>
      <c r="M2552" s="61" t="str">
        <f aca="false">IF(J2552="PosK",SUMIFS(K:K,J:J,"NegK",H:H,H2552),"")</f>
        <v/>
      </c>
      <c r="N2552" s="61" t="str">
        <f aca="false">IF(J2552="PosK",SUMIFS(K:K,J:J,"eDNA",H:H,H2552),"")</f>
        <v/>
      </c>
      <c r="Q2552" s="62"/>
    </row>
    <row r="2553" customFormat="false" ht="14.25" hidden="false" customHeight="false" outlineLevel="0" collapsed="false">
      <c r="A2553" s="0" t="s">
        <v>890</v>
      </c>
      <c r="B2553" s="52" t="s">
        <v>1004</v>
      </c>
      <c r="C2553" s="52" t="s">
        <v>751</v>
      </c>
      <c r="D2553" s="53" t="n">
        <v>0.1</v>
      </c>
      <c r="E2553" s="53" t="n">
        <v>41.62</v>
      </c>
      <c r="F2553" s="0" t="s">
        <v>1297</v>
      </c>
      <c r="G2553" s="0" t="str">
        <f aca="false">LEFT(B2553,2)</f>
        <v>19</v>
      </c>
      <c r="H2553" s="0" t="str">
        <f aca="false">I2553&amp;"_"&amp;G2553&amp;"_"&amp;F2553</f>
        <v>LilleVandsalamander_19_20181012_DL2018084_BorupgaardGym_koersel1</v>
      </c>
      <c r="I2553" s="61" t="str">
        <f aca="false">MID(RIGHT(B2553,LEN(B2553)-3),1,FIND("_",RIGHT(B2553,LEN(B2553)-3))-1)</f>
        <v>LilleVandsalamander</v>
      </c>
      <c r="J2553" s="61" t="str">
        <f aca="false">TRIM(SUBSTITUTE(RIGHT(B2553,FIND(I2553,B2553)+1),"_",""))</f>
        <v>eDNA</v>
      </c>
      <c r="K2553" s="0" t="n">
        <f aca="false">IFERROR(VALUE(SUBSTITUTE(E2553,".",",")),E2553)</f>
        <v>41.62</v>
      </c>
      <c r="L2553" s="61" t="str">
        <f aca="false">IF(J2553="PosK",SUMIFS(K:K,J:J,"PosK",H:H,H2553),"")</f>
        <v/>
      </c>
      <c r="M2553" s="61" t="str">
        <f aca="false">IF(J2553="PosK",SUMIFS(K:K,J:J,"NegK",H:H,H2553),"")</f>
        <v/>
      </c>
      <c r="N2553" s="61" t="str">
        <f aca="false">IF(J2553="PosK",SUMIFS(K:K,J:J,"eDNA",H:H,H2553),"")</f>
        <v/>
      </c>
      <c r="P2553" s="62"/>
      <c r="T2553" s="63"/>
      <c r="W2553" s="64"/>
    </row>
    <row r="2554" customFormat="false" ht="14.25" hidden="false" customHeight="false" outlineLevel="0" collapsed="false">
      <c r="A2554" s="0" t="s">
        <v>905</v>
      </c>
      <c r="B2554" s="52" t="s">
        <v>1221</v>
      </c>
      <c r="C2554" s="52" t="s">
        <v>743</v>
      </c>
      <c r="D2554" s="53" t="n">
        <v>0.1</v>
      </c>
      <c r="E2554" s="53" t="n">
        <v>36.51</v>
      </c>
      <c r="F2554" s="0" t="s">
        <v>1297</v>
      </c>
      <c r="G2554" s="0" t="str">
        <f aca="false">LEFT(B2554,2)</f>
        <v>22</v>
      </c>
      <c r="H2554" s="0" t="str">
        <f aca="false">I2554&amp;"_"&amp;G2554&amp;"_"&amp;F2554</f>
        <v>Karusse_22_20181012_DL2018084_BorupgaardGym_koersel1</v>
      </c>
      <c r="I2554" s="61" t="str">
        <f aca="false">MID(RIGHT(B2554,LEN(B2554)-3),1,FIND("_",RIGHT(B2554,LEN(B2554)-3))-1)</f>
        <v>Karusse</v>
      </c>
      <c r="J2554" s="61" t="str">
        <f aca="false">TRIM(SUBSTITUTE(RIGHT(B2554,FIND(I2554,B2554)+1),"_",""))</f>
        <v>PosK</v>
      </c>
      <c r="K2554" s="0" t="n">
        <f aca="false">IFERROR(VALUE(SUBSTITUTE(E2554,".",",")),E2554)</f>
        <v>36.51</v>
      </c>
      <c r="L2554" s="61" t="n">
        <f aca="false">IF(J2554="PosK",SUMIFS(K:K,J:J,"PosK",H:H,H2554),"")</f>
        <v>36.51</v>
      </c>
      <c r="M2554" s="61" t="n">
        <f aca="false">IF(J2554="PosK",SUMIFS(K:K,J:J,"NegK",H:H,H2554),"")</f>
        <v>0</v>
      </c>
      <c r="N2554" s="61" t="n">
        <f aca="false">IF(J2554="PosK",SUMIFS(K:K,J:J,"eDNA",H:H,H2554),"")</f>
        <v>32.55</v>
      </c>
      <c r="P2554" s="62" t="n">
        <f aca="false">IF(K2556="No Ct",0,K2556)</f>
        <v>0</v>
      </c>
      <c r="Q2554" s="62" t="n">
        <f aca="false">IF(K2557="No Ct",0,K2557)</f>
        <v>32.55</v>
      </c>
      <c r="R2554" s="0" t="str">
        <f aca="false">IF(AND(L2554&gt;0,M2554=0),"Valid","Invalid")</f>
        <v>Valid</v>
      </c>
      <c r="S2554" s="0" t="str">
        <f aca="false">IF(OR(P2554&gt;1,Q2554&gt;1),"Present","Absent")</f>
        <v>Present</v>
      </c>
      <c r="T2554" s="63" t="str">
        <f aca="false">IF(OR(AND(P2554&gt;1,P2554&lt;41),AND(Q2554&gt;1,Q2554&lt;41)),"Ct&lt;41","Ct&gt;41")</f>
        <v>Ct&lt;41</v>
      </c>
      <c r="U2554" s="0" t="str">
        <f aca="false">I2554</f>
        <v>Karusse</v>
      </c>
      <c r="V2554" s="0" t="str">
        <f aca="false">MID(F2554,10,9)</f>
        <v>DL2018084</v>
      </c>
      <c r="W2554" s="64" t="str">
        <f aca="false">V2554&amp;"_"&amp;U2554&amp;"_"&amp;R2554&amp;"_"&amp;S2554&amp;"_"&amp;T2554</f>
        <v>DL2018084_Karusse_Valid_Present_Ct&lt;41</v>
      </c>
    </row>
    <row r="2555" customFormat="false" ht="14.25" hidden="false" customHeight="false" outlineLevel="0" collapsed="false">
      <c r="A2555" s="0" t="s">
        <v>907</v>
      </c>
      <c r="B2555" s="52" t="s">
        <v>1222</v>
      </c>
      <c r="C2555" s="52" t="s">
        <v>747</v>
      </c>
      <c r="D2555" s="53" t="n">
        <v>0.1</v>
      </c>
      <c r="E2555" s="53" t="s">
        <v>748</v>
      </c>
      <c r="F2555" s="0" t="s">
        <v>1297</v>
      </c>
      <c r="G2555" s="0" t="str">
        <f aca="false">LEFT(B2555,2)</f>
        <v>22</v>
      </c>
      <c r="H2555" s="0" t="str">
        <f aca="false">I2555&amp;"_"&amp;G2555&amp;"_"&amp;F2555</f>
        <v>Karusse_22_20181012_DL2018084_BorupgaardGym_koersel1</v>
      </c>
      <c r="I2555" s="61" t="str">
        <f aca="false">MID(RIGHT(B2555,LEN(B2555)-3),1,FIND("_",RIGHT(B2555,LEN(B2555)-3))-1)</f>
        <v>Karusse</v>
      </c>
      <c r="J2555" s="61" t="str">
        <f aca="false">TRIM(SUBSTITUTE(RIGHT(B2555,FIND(I2555,B2555)+1),"_",""))</f>
        <v>NegK</v>
      </c>
      <c r="K2555" s="0" t="str">
        <f aca="false">IFERROR(VALUE(SUBSTITUTE(E2555,".",",")),E2555)</f>
        <v>No Ct</v>
      </c>
      <c r="L2555" s="61" t="str">
        <f aca="false">IF(J2555="PosK",SUMIFS(K:K,J:J,"PosK",H:H,H2555),"")</f>
        <v/>
      </c>
      <c r="M2555" s="61" t="str">
        <f aca="false">IF(J2555="PosK",SUMIFS(K:K,J:J,"NegK",H:H,H2555),"")</f>
        <v/>
      </c>
      <c r="N2555" s="61" t="str">
        <f aca="false">IF(J2555="PosK",SUMIFS(K:K,J:J,"eDNA",H:H,H2555),"")</f>
        <v/>
      </c>
    </row>
    <row r="2556" customFormat="false" ht="14.25" hidden="false" customHeight="false" outlineLevel="0" collapsed="false">
      <c r="A2556" s="0" t="s">
        <v>909</v>
      </c>
      <c r="B2556" s="52" t="s">
        <v>1223</v>
      </c>
      <c r="C2556" s="52" t="s">
        <v>751</v>
      </c>
      <c r="D2556" s="53" t="n">
        <v>0.1</v>
      </c>
      <c r="E2556" s="53" t="s">
        <v>748</v>
      </c>
      <c r="F2556" s="0" t="s">
        <v>1297</v>
      </c>
      <c r="G2556" s="0" t="str">
        <f aca="false">LEFT(B2556,2)</f>
        <v>22</v>
      </c>
      <c r="H2556" s="0" t="str">
        <f aca="false">I2556&amp;"_"&amp;G2556&amp;"_"&amp;F2556</f>
        <v>Karusse_22_20181012_DL2018084_BorupgaardGym_koersel1</v>
      </c>
      <c r="I2556" s="61" t="str">
        <f aca="false">MID(RIGHT(B2556,LEN(B2556)-3),1,FIND("_",RIGHT(B2556,LEN(B2556)-3))-1)</f>
        <v>Karusse</v>
      </c>
      <c r="J2556" s="61" t="str">
        <f aca="false">TRIM(SUBSTITUTE(RIGHT(B2556,FIND(I2556,B2556)+1),"_",""))</f>
        <v>eDNA</v>
      </c>
      <c r="K2556" s="0" t="str">
        <f aca="false">IFERROR(VALUE(SUBSTITUTE(E2556,".",",")),E2556)</f>
        <v>No Ct</v>
      </c>
      <c r="L2556" s="61" t="str">
        <f aca="false">IF(J2556="PosK",SUMIFS(K:K,J:J,"PosK",H:H,H2556),"")</f>
        <v/>
      </c>
      <c r="M2556" s="61" t="str">
        <f aca="false">IF(J2556="PosK",SUMIFS(K:K,J:J,"NegK",H:H,H2556),"")</f>
        <v/>
      </c>
      <c r="N2556" s="61" t="str">
        <f aca="false">IF(J2556="PosK",SUMIFS(K:K,J:J,"eDNA",H:H,H2556),"")</f>
        <v/>
      </c>
      <c r="Q2556" s="62"/>
    </row>
    <row r="2557" customFormat="false" ht="14.25" hidden="false" customHeight="false" outlineLevel="0" collapsed="false">
      <c r="A2557" s="0" t="s">
        <v>911</v>
      </c>
      <c r="B2557" s="52" t="s">
        <v>1223</v>
      </c>
      <c r="C2557" s="52" t="s">
        <v>751</v>
      </c>
      <c r="D2557" s="53" t="n">
        <v>0.1</v>
      </c>
      <c r="E2557" s="53" t="n">
        <v>32.55</v>
      </c>
      <c r="F2557" s="0" t="s">
        <v>1297</v>
      </c>
      <c r="G2557" s="0" t="str">
        <f aca="false">LEFT(B2557,2)</f>
        <v>22</v>
      </c>
      <c r="H2557" s="0" t="str">
        <f aca="false">I2557&amp;"_"&amp;G2557&amp;"_"&amp;F2557</f>
        <v>Karusse_22_20181012_DL2018084_BorupgaardGym_koersel1</v>
      </c>
      <c r="I2557" s="61" t="str">
        <f aca="false">MID(RIGHT(B2557,LEN(B2557)-3),1,FIND("_",RIGHT(B2557,LEN(B2557)-3))-1)</f>
        <v>Karusse</v>
      </c>
      <c r="J2557" s="61" t="str">
        <f aca="false">TRIM(SUBSTITUTE(RIGHT(B2557,FIND(I2557,B2557)+1),"_",""))</f>
        <v>eDNA</v>
      </c>
      <c r="K2557" s="0" t="n">
        <f aca="false">IFERROR(VALUE(SUBSTITUTE(E2557,".",",")),E2557)</f>
        <v>32.55</v>
      </c>
      <c r="L2557" s="61" t="str">
        <f aca="false">IF(J2557="PosK",SUMIFS(K:K,J:J,"PosK",H:H,H2557),"")</f>
        <v/>
      </c>
      <c r="M2557" s="61" t="str">
        <f aca="false">IF(J2557="PosK",SUMIFS(K:K,J:J,"NegK",H:H,H2557),"")</f>
        <v/>
      </c>
      <c r="N2557" s="61" t="str">
        <f aca="false">IF(J2557="PosK",SUMIFS(K:K,J:J,"eDNA",H:H,H2557),"")</f>
        <v/>
      </c>
      <c r="P2557" s="62"/>
      <c r="T2557" s="63"/>
      <c r="W2557" s="64"/>
    </row>
    <row r="2558" customFormat="false" ht="14.25" hidden="false" customHeight="false" outlineLevel="0" collapsed="false">
      <c r="A2558" s="0" t="s">
        <v>741</v>
      </c>
      <c r="B2558" s="52" t="s">
        <v>742</v>
      </c>
      <c r="C2558" s="52" t="s">
        <v>743</v>
      </c>
      <c r="D2558" s="53" t="n">
        <v>0.1</v>
      </c>
      <c r="E2558" s="53" t="s">
        <v>748</v>
      </c>
      <c r="F2558" s="0" t="s">
        <v>1298</v>
      </c>
      <c r="G2558" s="0" t="str">
        <f aca="false">LEFT(B2558,2)</f>
        <v>01</v>
      </c>
      <c r="H2558" s="0" t="str">
        <f aca="false">I2558&amp;"_"&amp;G2558&amp;"_"&amp;F2558</f>
        <v>Loegfroe_01_20181023_DL2018054_GentofteHF</v>
      </c>
      <c r="I2558" s="61" t="str">
        <f aca="false">MID(RIGHT(B2558,LEN(B2558)-3),1,FIND("_",RIGHT(B2558,LEN(B2558)-3))-1)</f>
        <v>Loegfroe</v>
      </c>
      <c r="J2558" s="61" t="str">
        <f aca="false">TRIM(SUBSTITUTE(RIGHT(B2558,FIND(I2558,B2558)+1),"_",""))</f>
        <v>PosK</v>
      </c>
      <c r="K2558" s="0" t="str">
        <f aca="false">IFERROR(VALUE(SUBSTITUTE(E2558,".",",")),E2558)</f>
        <v>No Ct</v>
      </c>
      <c r="L2558" s="61" t="n">
        <f aca="false">IF(J2558="PosK",SUMIFS(K:K,J:J,"PosK",H:H,H2558),"")</f>
        <v>0</v>
      </c>
      <c r="M2558" s="61" t="n">
        <f aca="false">IF(J2558="PosK",SUMIFS(K:K,J:J,"NegK",H:H,H2558),"")</f>
        <v>0</v>
      </c>
      <c r="N2558" s="61" t="n">
        <f aca="false">IF(J2558="PosK",SUMIFS(K:K,J:J,"eDNA",H:H,H2558),"")</f>
        <v>0</v>
      </c>
      <c r="P2558" s="62" t="n">
        <f aca="false">IF(K2560="No Ct",0,K2560)</f>
        <v>0</v>
      </c>
      <c r="Q2558" s="62" t="n">
        <f aca="false">IF(K2561="No Ct",0,K2561)</f>
        <v>0</v>
      </c>
      <c r="R2558" s="0" t="str">
        <f aca="false">IF(AND(L2558&gt;0,M2558=0),"Valid","Invalid")</f>
        <v>Invalid</v>
      </c>
      <c r="S2558" s="0" t="str">
        <f aca="false">IF(OR(P2558&gt;1,Q2558&gt;1),"Present","Absent")</f>
        <v>Absent</v>
      </c>
      <c r="T2558" s="63" t="str">
        <f aca="false">IF(OR(AND(P2558&gt;1,P2558&lt;41),AND(Q2558&gt;1,Q2558&lt;41)),"Ct&lt;41","Ct&gt;41")</f>
        <v>Ct&gt;41</v>
      </c>
      <c r="U2558" s="0" t="str">
        <f aca="false">I2558</f>
        <v>Loegfroe</v>
      </c>
      <c r="V2558" s="0" t="str">
        <f aca="false">MID(F2558,10,9)</f>
        <v>DL2018054</v>
      </c>
      <c r="W2558" s="64" t="str">
        <f aca="false">V2558&amp;"_"&amp;U2558&amp;"_"&amp;R2558&amp;"_"&amp;S2558&amp;"_"&amp;T2558</f>
        <v>DL2018054_Loegfroe_Invalid_Absent_Ct&gt;41</v>
      </c>
    </row>
    <row r="2559" customFormat="false" ht="14.25" hidden="false" customHeight="false" outlineLevel="0" collapsed="false">
      <c r="A2559" s="0" t="s">
        <v>745</v>
      </c>
      <c r="B2559" s="52" t="s">
        <v>746</v>
      </c>
      <c r="C2559" s="52" t="s">
        <v>747</v>
      </c>
      <c r="D2559" s="53" t="n">
        <v>0.1</v>
      </c>
      <c r="E2559" s="53" t="s">
        <v>748</v>
      </c>
      <c r="F2559" s="0" t="s">
        <v>1298</v>
      </c>
      <c r="G2559" s="0" t="str">
        <f aca="false">LEFT(B2559,2)</f>
        <v>01</v>
      </c>
      <c r="H2559" s="0" t="str">
        <f aca="false">I2559&amp;"_"&amp;G2559&amp;"_"&amp;F2559</f>
        <v>Loegfroe_01_20181023_DL2018054_GentofteHF</v>
      </c>
      <c r="I2559" s="61" t="str">
        <f aca="false">MID(RIGHT(B2559,LEN(B2559)-3),1,FIND("_",RIGHT(B2559,LEN(B2559)-3))-1)</f>
        <v>Loegfroe</v>
      </c>
      <c r="J2559" s="61" t="str">
        <f aca="false">TRIM(SUBSTITUTE(RIGHT(B2559,FIND(I2559,B2559)+1),"_",""))</f>
        <v>NegK</v>
      </c>
      <c r="K2559" s="0" t="str">
        <f aca="false">IFERROR(VALUE(SUBSTITUTE(E2559,".",",")),E2559)</f>
        <v>No Ct</v>
      </c>
      <c r="L2559" s="61" t="str">
        <f aca="false">IF(J2559="PosK",SUMIFS(K:K,J:J,"PosK",H:H,H2559),"")</f>
        <v/>
      </c>
      <c r="M2559" s="61" t="str">
        <f aca="false">IF(J2559="PosK",SUMIFS(K:K,J:J,"NegK",H:H,H2559),"")</f>
        <v/>
      </c>
      <c r="N2559" s="61" t="str">
        <f aca="false">IF(J2559="PosK",SUMIFS(K:K,J:J,"eDNA",H:H,H2559),"")</f>
        <v/>
      </c>
    </row>
    <row r="2560" customFormat="false" ht="14.25" hidden="false" customHeight="false" outlineLevel="0" collapsed="false">
      <c r="A2560" s="0" t="s">
        <v>749</v>
      </c>
      <c r="B2560" s="52" t="s">
        <v>750</v>
      </c>
      <c r="C2560" s="52" t="s">
        <v>751</v>
      </c>
      <c r="D2560" s="53" t="n">
        <v>0.1</v>
      </c>
      <c r="E2560" s="53" t="s">
        <v>748</v>
      </c>
      <c r="F2560" s="0" t="s">
        <v>1298</v>
      </c>
      <c r="G2560" s="0" t="str">
        <f aca="false">LEFT(B2560,2)</f>
        <v>01</v>
      </c>
      <c r="H2560" s="0" t="str">
        <f aca="false">I2560&amp;"_"&amp;G2560&amp;"_"&amp;F2560</f>
        <v>Loegfroe_01_20181023_DL2018054_GentofteHF</v>
      </c>
      <c r="I2560" s="61" t="str">
        <f aca="false">MID(RIGHT(B2560,LEN(B2560)-3),1,FIND("_",RIGHT(B2560,LEN(B2560)-3))-1)</f>
        <v>Loegfroe</v>
      </c>
      <c r="J2560" s="61" t="str">
        <f aca="false">TRIM(SUBSTITUTE(RIGHT(B2560,FIND(I2560,B2560)+1),"_",""))</f>
        <v>eDNA</v>
      </c>
      <c r="K2560" s="0" t="str">
        <f aca="false">IFERROR(VALUE(SUBSTITUTE(E2560,".",",")),E2560)</f>
        <v>No Ct</v>
      </c>
      <c r="L2560" s="61" t="str">
        <f aca="false">IF(J2560="PosK",SUMIFS(K:K,J:J,"PosK",H:H,H2560),"")</f>
        <v/>
      </c>
      <c r="M2560" s="61" t="str">
        <f aca="false">IF(J2560="PosK",SUMIFS(K:K,J:J,"NegK",H:H,H2560),"")</f>
        <v/>
      </c>
      <c r="N2560" s="61" t="str">
        <f aca="false">IF(J2560="PosK",SUMIFS(K:K,J:J,"eDNA",H:H,H2560),"")</f>
        <v/>
      </c>
      <c r="Q2560" s="62"/>
    </row>
    <row r="2561" customFormat="false" ht="14.25" hidden="false" customHeight="false" outlineLevel="0" collapsed="false">
      <c r="A2561" s="0" t="s">
        <v>752</v>
      </c>
      <c r="B2561" s="52" t="s">
        <v>753</v>
      </c>
      <c r="C2561" s="52" t="s">
        <v>751</v>
      </c>
      <c r="D2561" s="53" t="n">
        <v>0.1</v>
      </c>
      <c r="E2561" s="53" t="s">
        <v>748</v>
      </c>
      <c r="F2561" s="0" t="s">
        <v>1298</v>
      </c>
      <c r="G2561" s="0" t="str">
        <f aca="false">LEFT(B2561,2)</f>
        <v>01</v>
      </c>
      <c r="H2561" s="0" t="str">
        <f aca="false">I2561&amp;"_"&amp;G2561&amp;"_"&amp;F2561</f>
        <v>Loegfroe_01_20181023_DL2018054_GentofteHF</v>
      </c>
      <c r="I2561" s="61" t="str">
        <f aca="false">MID(RIGHT(B2561,LEN(B2561)-3),1,FIND("_",RIGHT(B2561,LEN(B2561)-3))-1)</f>
        <v>Loegfroe</v>
      </c>
      <c r="J2561" s="61" t="str">
        <f aca="false">TRIM(SUBSTITUTE(RIGHT(B2561,FIND(I2561,B2561)+1),"_",""))</f>
        <v>eDNA</v>
      </c>
      <c r="K2561" s="0" t="str">
        <f aca="false">IFERROR(VALUE(SUBSTITUTE(E2561,".",",")),E2561)</f>
        <v>No Ct</v>
      </c>
      <c r="L2561" s="61" t="str">
        <f aca="false">IF(J2561="PosK",SUMIFS(K:K,J:J,"PosK",H:H,H2561),"")</f>
        <v/>
      </c>
      <c r="M2561" s="61" t="str">
        <f aca="false">IF(J2561="PosK",SUMIFS(K:K,J:J,"NegK",H:H,H2561),"")</f>
        <v/>
      </c>
      <c r="N2561" s="61" t="str">
        <f aca="false">IF(J2561="PosK",SUMIFS(K:K,J:J,"eDNA",H:H,H2561),"")</f>
        <v/>
      </c>
      <c r="P2561" s="62"/>
      <c r="T2561" s="63"/>
      <c r="W2561" s="64"/>
    </row>
    <row r="2562" customFormat="false" ht="14.25" hidden="false" customHeight="false" outlineLevel="0" collapsed="false">
      <c r="A2562" s="0" t="s">
        <v>754</v>
      </c>
      <c r="B2562" s="52" t="s">
        <v>755</v>
      </c>
      <c r="C2562" s="52" t="s">
        <v>743</v>
      </c>
      <c r="D2562" s="53" t="n">
        <v>0.1</v>
      </c>
      <c r="E2562" s="53" t="s">
        <v>748</v>
      </c>
      <c r="F2562" s="0" t="s">
        <v>1298</v>
      </c>
      <c r="G2562" s="0" t="str">
        <f aca="false">LEFT(B2562,2)</f>
        <v>02</v>
      </c>
      <c r="H2562" s="0" t="str">
        <f aca="false">I2562&amp;"_"&amp;G2562&amp;"_"&amp;F2562</f>
        <v>StorVandsalamander_02_20181023_DL2018054_GentofteHF</v>
      </c>
      <c r="I2562" s="61" t="str">
        <f aca="false">MID(RIGHT(B2562,LEN(B2562)-3),1,FIND("_",RIGHT(B2562,LEN(B2562)-3))-1)</f>
        <v>StorVandsalamander</v>
      </c>
      <c r="J2562" s="61" t="str">
        <f aca="false">TRIM(SUBSTITUTE(RIGHT(B2562,FIND(I2562,B2562)+1),"_",""))</f>
        <v>PosK</v>
      </c>
      <c r="K2562" s="0" t="str">
        <f aca="false">IFERROR(VALUE(SUBSTITUTE(E2562,".",",")),E2562)</f>
        <v>No Ct</v>
      </c>
      <c r="L2562" s="61" t="n">
        <f aca="false">IF(J2562="PosK",SUMIFS(K:K,J:J,"PosK",H:H,H2562),"")</f>
        <v>0</v>
      </c>
      <c r="M2562" s="61" t="n">
        <f aca="false">IF(J2562="PosK",SUMIFS(K:K,J:J,"NegK",H:H,H2562),"")</f>
        <v>0</v>
      </c>
      <c r="N2562" s="61" t="n">
        <f aca="false">IF(J2562="PosK",SUMIFS(K:K,J:J,"eDNA",H:H,H2562),"")</f>
        <v>0</v>
      </c>
      <c r="P2562" s="62" t="n">
        <f aca="false">IF(K2564="No Ct",0,K2564)</f>
        <v>0</v>
      </c>
      <c r="Q2562" s="62" t="n">
        <f aca="false">IF(K2565="No Ct",0,K2565)</f>
        <v>0</v>
      </c>
      <c r="R2562" s="0" t="str">
        <f aca="false">IF(AND(L2562&gt;0,M2562=0),"Valid","Invalid")</f>
        <v>Invalid</v>
      </c>
      <c r="S2562" s="0" t="str">
        <f aca="false">IF(OR(P2562&gt;1,Q2562&gt;1),"Present","Absent")</f>
        <v>Absent</v>
      </c>
      <c r="T2562" s="63" t="str">
        <f aca="false">IF(OR(AND(P2562&gt;1,P2562&lt;41),AND(Q2562&gt;1,Q2562&lt;41)),"Ct&lt;41","Ct&gt;41")</f>
        <v>Ct&gt;41</v>
      </c>
      <c r="U2562" s="0" t="str">
        <f aca="false">I2562</f>
        <v>StorVandsalamander</v>
      </c>
      <c r="V2562" s="0" t="str">
        <f aca="false">MID(F2562,10,9)</f>
        <v>DL2018054</v>
      </c>
      <c r="W2562" s="64" t="str">
        <f aca="false">V2562&amp;"_"&amp;U2562&amp;"_"&amp;R2562&amp;"_"&amp;S2562&amp;"_"&amp;T2562</f>
        <v>DL2018054_StorVandsalamander_Invalid_Absent_Ct&gt;41</v>
      </c>
    </row>
    <row r="2563" customFormat="false" ht="14.25" hidden="false" customHeight="false" outlineLevel="0" collapsed="false">
      <c r="A2563" s="0" t="s">
        <v>756</v>
      </c>
      <c r="B2563" s="52" t="s">
        <v>757</v>
      </c>
      <c r="C2563" s="52" t="s">
        <v>747</v>
      </c>
      <c r="D2563" s="53" t="n">
        <v>0.1</v>
      </c>
      <c r="E2563" s="53" t="s">
        <v>748</v>
      </c>
      <c r="F2563" s="0" t="s">
        <v>1298</v>
      </c>
      <c r="G2563" s="0" t="str">
        <f aca="false">LEFT(B2563,2)</f>
        <v>02</v>
      </c>
      <c r="H2563" s="0" t="str">
        <f aca="false">I2563&amp;"_"&amp;G2563&amp;"_"&amp;F2563</f>
        <v>StorVandsalamander_02_20181023_DL2018054_GentofteHF</v>
      </c>
      <c r="I2563" s="61" t="str">
        <f aca="false">MID(RIGHT(B2563,LEN(B2563)-3),1,FIND("_",RIGHT(B2563,LEN(B2563)-3))-1)</f>
        <v>StorVandsalamander</v>
      </c>
      <c r="J2563" s="61" t="str">
        <f aca="false">TRIM(SUBSTITUTE(RIGHT(B2563,FIND(I2563,B2563)+1),"_",""))</f>
        <v>NegK</v>
      </c>
      <c r="K2563" s="0" t="str">
        <f aca="false">IFERROR(VALUE(SUBSTITUTE(E2563,".",",")),E2563)</f>
        <v>No Ct</v>
      </c>
      <c r="L2563" s="61" t="str">
        <f aca="false">IF(J2563="PosK",SUMIFS(K:K,J:J,"PosK",H:H,H2563),"")</f>
        <v/>
      </c>
      <c r="M2563" s="61" t="str">
        <f aca="false">IF(J2563="PosK",SUMIFS(K:K,J:J,"NegK",H:H,H2563),"")</f>
        <v/>
      </c>
      <c r="N2563" s="61" t="str">
        <f aca="false">IF(J2563="PosK",SUMIFS(K:K,J:J,"eDNA",H:H,H2563),"")</f>
        <v/>
      </c>
    </row>
    <row r="2564" customFormat="false" ht="14.25" hidden="false" customHeight="false" outlineLevel="0" collapsed="false">
      <c r="A2564" s="0" t="s">
        <v>758</v>
      </c>
      <c r="B2564" s="52" t="s">
        <v>759</v>
      </c>
      <c r="C2564" s="52" t="s">
        <v>751</v>
      </c>
      <c r="D2564" s="53" t="n">
        <v>0.1</v>
      </c>
      <c r="E2564" s="53" t="s">
        <v>748</v>
      </c>
      <c r="F2564" s="0" t="s">
        <v>1298</v>
      </c>
      <c r="G2564" s="0" t="str">
        <f aca="false">LEFT(B2564,2)</f>
        <v>02</v>
      </c>
      <c r="H2564" s="0" t="str">
        <f aca="false">I2564&amp;"_"&amp;G2564&amp;"_"&amp;F2564</f>
        <v>StorVandsalamander_02_20181023_DL2018054_GentofteHF</v>
      </c>
      <c r="I2564" s="61" t="str">
        <f aca="false">MID(RIGHT(B2564,LEN(B2564)-3),1,FIND("_",RIGHT(B2564,LEN(B2564)-3))-1)</f>
        <v>StorVandsalamander</v>
      </c>
      <c r="J2564" s="61" t="str">
        <f aca="false">TRIM(SUBSTITUTE(RIGHT(B2564,FIND(I2564,B2564)+1),"_",""))</f>
        <v>eDNA</v>
      </c>
      <c r="K2564" s="0" t="str">
        <f aca="false">IFERROR(VALUE(SUBSTITUTE(E2564,".",",")),E2564)</f>
        <v>No Ct</v>
      </c>
      <c r="L2564" s="61" t="str">
        <f aca="false">IF(J2564="PosK",SUMIFS(K:K,J:J,"PosK",H:H,H2564),"")</f>
        <v/>
      </c>
      <c r="M2564" s="61" t="str">
        <f aca="false">IF(J2564="PosK",SUMIFS(K:K,J:J,"NegK",H:H,H2564),"")</f>
        <v/>
      </c>
      <c r="N2564" s="61" t="str">
        <f aca="false">IF(J2564="PosK",SUMIFS(K:K,J:J,"eDNA",H:H,H2564),"")</f>
        <v/>
      </c>
      <c r="Q2564" s="62"/>
    </row>
    <row r="2565" customFormat="false" ht="14.25" hidden="false" customHeight="false" outlineLevel="0" collapsed="false">
      <c r="A2565" s="0" t="s">
        <v>760</v>
      </c>
      <c r="B2565" s="52" t="s">
        <v>761</v>
      </c>
      <c r="C2565" s="52" t="s">
        <v>751</v>
      </c>
      <c r="D2565" s="53" t="n">
        <v>0.1</v>
      </c>
      <c r="E2565" s="53" t="s">
        <v>748</v>
      </c>
      <c r="F2565" s="0" t="s">
        <v>1298</v>
      </c>
      <c r="G2565" s="0" t="str">
        <f aca="false">LEFT(B2565,2)</f>
        <v>02</v>
      </c>
      <c r="H2565" s="0" t="str">
        <f aca="false">I2565&amp;"_"&amp;G2565&amp;"_"&amp;F2565</f>
        <v>StorVandsalamander_02_20181023_DL2018054_GentofteHF</v>
      </c>
      <c r="I2565" s="61" t="str">
        <f aca="false">MID(RIGHT(B2565,LEN(B2565)-3),1,FIND("_",RIGHT(B2565,LEN(B2565)-3))-1)</f>
        <v>StorVandsalamander</v>
      </c>
      <c r="J2565" s="61" t="str">
        <f aca="false">TRIM(SUBSTITUTE(RIGHT(B2565,FIND(I2565,B2565)+1),"_",""))</f>
        <v>eDNA</v>
      </c>
      <c r="K2565" s="0" t="str">
        <f aca="false">IFERROR(VALUE(SUBSTITUTE(E2565,".",",")),E2565)</f>
        <v>No Ct</v>
      </c>
      <c r="L2565" s="61" t="str">
        <f aca="false">IF(J2565="PosK",SUMIFS(K:K,J:J,"PosK",H:H,H2565),"")</f>
        <v/>
      </c>
      <c r="M2565" s="61" t="str">
        <f aca="false">IF(J2565="PosK",SUMIFS(K:K,J:J,"NegK",H:H,H2565),"")</f>
        <v/>
      </c>
      <c r="N2565" s="61" t="str">
        <f aca="false">IF(J2565="PosK",SUMIFS(K:K,J:J,"eDNA",H:H,H2565),"")</f>
        <v/>
      </c>
      <c r="P2565" s="62"/>
      <c r="T2565" s="63"/>
      <c r="W2565" s="64"/>
    </row>
    <row r="2566" customFormat="false" ht="14.25" hidden="false" customHeight="false" outlineLevel="0" collapsed="false">
      <c r="A2566" s="0" t="s">
        <v>762</v>
      </c>
      <c r="B2566" s="52" t="s">
        <v>763</v>
      </c>
      <c r="C2566" s="52" t="s">
        <v>743</v>
      </c>
      <c r="D2566" s="53" t="n">
        <v>0.1</v>
      </c>
      <c r="E2566" s="53" t="n">
        <v>28.42</v>
      </c>
      <c r="F2566" s="0" t="s">
        <v>1298</v>
      </c>
      <c r="G2566" s="0" t="str">
        <f aca="false">LEFT(B2566,2)</f>
        <v>03</v>
      </c>
      <c r="H2566" s="0" t="str">
        <f aca="false">I2566&amp;"_"&amp;G2566&amp;"_"&amp;F2566</f>
        <v>Strandtudse_03_20181023_DL2018054_GentofteHF</v>
      </c>
      <c r="I2566" s="61" t="str">
        <f aca="false">MID(RIGHT(B2566,LEN(B2566)-3),1,FIND("_",RIGHT(B2566,LEN(B2566)-3))-1)</f>
        <v>Strandtudse</v>
      </c>
      <c r="J2566" s="61" t="str">
        <f aca="false">TRIM(SUBSTITUTE(RIGHT(B2566,FIND(I2566,B2566)+1),"_",""))</f>
        <v>PosK</v>
      </c>
      <c r="K2566" s="0" t="n">
        <f aca="false">IFERROR(VALUE(SUBSTITUTE(E2566,".",",")),E2566)</f>
        <v>28.42</v>
      </c>
      <c r="L2566" s="61" t="n">
        <f aca="false">IF(J2566="PosK",SUMIFS(K:K,J:J,"PosK",H:H,H2566),"")</f>
        <v>28.42</v>
      </c>
      <c r="M2566" s="61" t="n">
        <f aca="false">IF(J2566="PosK",SUMIFS(K:K,J:J,"NegK",H:H,H2566),"")</f>
        <v>0</v>
      </c>
      <c r="N2566" s="61" t="n">
        <f aca="false">IF(J2566="PosK",SUMIFS(K:K,J:J,"eDNA",H:H,H2566),"")</f>
        <v>0</v>
      </c>
      <c r="P2566" s="62" t="n">
        <f aca="false">IF(K2568="No Ct",0,K2568)</f>
        <v>0</v>
      </c>
      <c r="Q2566" s="62" t="n">
        <f aca="false">IF(K2569="No Ct",0,K2569)</f>
        <v>0</v>
      </c>
      <c r="R2566" s="0" t="str">
        <f aca="false">IF(AND(L2566&gt;0,M2566=0),"Valid","Invalid")</f>
        <v>Valid</v>
      </c>
      <c r="S2566" s="0" t="str">
        <f aca="false">IF(OR(P2566&gt;1,Q2566&gt;1),"Present","Absent")</f>
        <v>Absent</v>
      </c>
      <c r="T2566" s="63" t="str">
        <f aca="false">IF(OR(AND(P2566&gt;1,P2566&lt;41),AND(Q2566&gt;1,Q2566&lt;41)),"Ct&lt;41","Ct&gt;41")</f>
        <v>Ct&gt;41</v>
      </c>
      <c r="U2566" s="0" t="str">
        <f aca="false">I2566</f>
        <v>Strandtudse</v>
      </c>
      <c r="V2566" s="0" t="str">
        <f aca="false">MID(F2566,10,9)</f>
        <v>DL2018054</v>
      </c>
      <c r="W2566" s="64" t="str">
        <f aca="false">V2566&amp;"_"&amp;U2566&amp;"_"&amp;R2566&amp;"_"&amp;S2566&amp;"_"&amp;T2566</f>
        <v>DL2018054_Strandtudse_Valid_Absent_Ct&gt;41</v>
      </c>
    </row>
    <row r="2567" customFormat="false" ht="14.25" hidden="false" customHeight="false" outlineLevel="0" collapsed="false">
      <c r="A2567" s="0" t="s">
        <v>764</v>
      </c>
      <c r="B2567" s="52" t="s">
        <v>765</v>
      </c>
      <c r="C2567" s="52" t="s">
        <v>747</v>
      </c>
      <c r="D2567" s="53" t="n">
        <v>0.1</v>
      </c>
      <c r="E2567" s="53" t="s">
        <v>748</v>
      </c>
      <c r="F2567" s="0" t="s">
        <v>1298</v>
      </c>
      <c r="G2567" s="0" t="str">
        <f aca="false">LEFT(B2567,2)</f>
        <v>03</v>
      </c>
      <c r="H2567" s="0" t="str">
        <f aca="false">I2567&amp;"_"&amp;G2567&amp;"_"&amp;F2567</f>
        <v>Strandtudse_03_20181023_DL2018054_GentofteHF</v>
      </c>
      <c r="I2567" s="61" t="str">
        <f aca="false">MID(RIGHT(B2567,LEN(B2567)-3),1,FIND("_",RIGHT(B2567,LEN(B2567)-3))-1)</f>
        <v>Strandtudse</v>
      </c>
      <c r="J2567" s="61" t="str">
        <f aca="false">TRIM(SUBSTITUTE(RIGHT(B2567,FIND(I2567,B2567)+1),"_",""))</f>
        <v>NegK</v>
      </c>
      <c r="K2567" s="0" t="str">
        <f aca="false">IFERROR(VALUE(SUBSTITUTE(E2567,".",",")),E2567)</f>
        <v>No Ct</v>
      </c>
      <c r="L2567" s="61" t="str">
        <f aca="false">IF(J2567="PosK",SUMIFS(K:K,J:J,"PosK",H:H,H2567),"")</f>
        <v/>
      </c>
      <c r="M2567" s="61" t="str">
        <f aca="false">IF(J2567="PosK",SUMIFS(K:K,J:J,"NegK",H:H,H2567),"")</f>
        <v/>
      </c>
      <c r="N2567" s="61" t="str">
        <f aca="false">IF(J2567="PosK",SUMIFS(K:K,J:J,"eDNA",H:H,H2567),"")</f>
        <v/>
      </c>
    </row>
    <row r="2568" customFormat="false" ht="14.25" hidden="false" customHeight="false" outlineLevel="0" collapsed="false">
      <c r="A2568" s="0" t="s">
        <v>766</v>
      </c>
      <c r="B2568" s="52" t="s">
        <v>767</v>
      </c>
      <c r="C2568" s="52" t="s">
        <v>751</v>
      </c>
      <c r="D2568" s="53" t="n">
        <v>0.1</v>
      </c>
      <c r="E2568" s="53" t="s">
        <v>748</v>
      </c>
      <c r="F2568" s="0" t="s">
        <v>1298</v>
      </c>
      <c r="G2568" s="0" t="str">
        <f aca="false">LEFT(B2568,2)</f>
        <v>03</v>
      </c>
      <c r="H2568" s="0" t="str">
        <f aca="false">I2568&amp;"_"&amp;G2568&amp;"_"&amp;F2568</f>
        <v>Strandtudse_03_20181023_DL2018054_GentofteHF</v>
      </c>
      <c r="I2568" s="61" t="str">
        <f aca="false">MID(RIGHT(B2568,LEN(B2568)-3),1,FIND("_",RIGHT(B2568,LEN(B2568)-3))-1)</f>
        <v>Strandtudse</v>
      </c>
      <c r="J2568" s="61" t="str">
        <f aca="false">TRIM(SUBSTITUTE(RIGHT(B2568,FIND(I2568,B2568)+1),"_",""))</f>
        <v>eDNA</v>
      </c>
      <c r="K2568" s="0" t="str">
        <f aca="false">IFERROR(VALUE(SUBSTITUTE(E2568,".",",")),E2568)</f>
        <v>No Ct</v>
      </c>
      <c r="L2568" s="61" t="str">
        <f aca="false">IF(J2568="PosK",SUMIFS(K:K,J:J,"PosK",H:H,H2568),"")</f>
        <v/>
      </c>
      <c r="M2568" s="61" t="str">
        <f aca="false">IF(J2568="PosK",SUMIFS(K:K,J:J,"NegK",H:H,H2568),"")</f>
        <v/>
      </c>
      <c r="N2568" s="61" t="str">
        <f aca="false">IF(J2568="PosK",SUMIFS(K:K,J:J,"eDNA",H:H,H2568),"")</f>
        <v/>
      </c>
      <c r="Q2568" s="62"/>
    </row>
    <row r="2569" customFormat="false" ht="14.25" hidden="false" customHeight="false" outlineLevel="0" collapsed="false">
      <c r="A2569" s="0" t="s">
        <v>768</v>
      </c>
      <c r="B2569" s="52" t="s">
        <v>769</v>
      </c>
      <c r="C2569" s="52" t="s">
        <v>751</v>
      </c>
      <c r="D2569" s="53" t="n">
        <v>0.1</v>
      </c>
      <c r="E2569" s="53" t="s">
        <v>748</v>
      </c>
      <c r="F2569" s="0" t="s">
        <v>1298</v>
      </c>
      <c r="G2569" s="0" t="str">
        <f aca="false">LEFT(B2569,2)</f>
        <v>03</v>
      </c>
      <c r="H2569" s="0" t="str">
        <f aca="false">I2569&amp;"_"&amp;G2569&amp;"_"&amp;F2569</f>
        <v>Strandtudse_03_20181023_DL2018054_GentofteHF</v>
      </c>
      <c r="I2569" s="61" t="str">
        <f aca="false">MID(RIGHT(B2569,LEN(B2569)-3),1,FIND("_",RIGHT(B2569,LEN(B2569)-3))-1)</f>
        <v>Strandtudse</v>
      </c>
      <c r="J2569" s="61" t="str">
        <f aca="false">TRIM(SUBSTITUTE(RIGHT(B2569,FIND(I2569,B2569)+1),"_",""))</f>
        <v>eDNA</v>
      </c>
      <c r="K2569" s="0" t="str">
        <f aca="false">IFERROR(VALUE(SUBSTITUTE(E2569,".",",")),E2569)</f>
        <v>No Ct</v>
      </c>
      <c r="L2569" s="61" t="str">
        <f aca="false">IF(J2569="PosK",SUMIFS(K:K,J:J,"PosK",H:H,H2569),"")</f>
        <v/>
      </c>
      <c r="M2569" s="61" t="str">
        <f aca="false">IF(J2569="PosK",SUMIFS(K:K,J:J,"NegK",H:H,H2569),"")</f>
        <v/>
      </c>
      <c r="N2569" s="61" t="str">
        <f aca="false">IF(J2569="PosK",SUMIFS(K:K,J:J,"eDNA",H:H,H2569),"")</f>
        <v/>
      </c>
      <c r="P2569" s="62"/>
      <c r="T2569" s="63"/>
      <c r="W2569" s="64"/>
    </row>
    <row r="2570" customFormat="false" ht="14.25" hidden="false" customHeight="false" outlineLevel="0" collapsed="false">
      <c r="A2570" s="0" t="s">
        <v>770</v>
      </c>
      <c r="B2570" s="52" t="s">
        <v>771</v>
      </c>
      <c r="C2570" s="52" t="s">
        <v>743</v>
      </c>
      <c r="D2570" s="53" t="n">
        <v>0.1</v>
      </c>
      <c r="E2570" s="53" t="s">
        <v>748</v>
      </c>
      <c r="F2570" s="0" t="s">
        <v>1298</v>
      </c>
      <c r="G2570" s="0" t="str">
        <f aca="false">LEFT(B2570,2)</f>
        <v>04</v>
      </c>
      <c r="H2570" s="0" t="str">
        <f aca="false">I2570&amp;"_"&amp;G2570&amp;"_"&amp;F2570</f>
        <v>GroenbrogetTudse_04_20181023_DL2018054_GentofteHF</v>
      </c>
      <c r="I2570" s="61" t="str">
        <f aca="false">MID(RIGHT(B2570,LEN(B2570)-3),1,FIND("_",RIGHT(B2570,LEN(B2570)-3))-1)</f>
        <v>GroenbrogetTudse</v>
      </c>
      <c r="J2570" s="61" t="str">
        <f aca="false">TRIM(SUBSTITUTE(RIGHT(B2570,FIND(I2570,B2570)+1),"_",""))</f>
        <v>PosK</v>
      </c>
      <c r="K2570" s="0" t="str">
        <f aca="false">IFERROR(VALUE(SUBSTITUTE(E2570,".",",")),E2570)</f>
        <v>No Ct</v>
      </c>
      <c r="L2570" s="61" t="n">
        <f aca="false">IF(J2570="PosK",SUMIFS(K:K,J:J,"PosK",H:H,H2570),"")</f>
        <v>0</v>
      </c>
      <c r="M2570" s="61" t="n">
        <f aca="false">IF(J2570="PosK",SUMIFS(K:K,J:J,"NegK",H:H,H2570),"")</f>
        <v>0</v>
      </c>
      <c r="N2570" s="61" t="n">
        <f aca="false">IF(J2570="PosK",SUMIFS(K:K,J:J,"eDNA",H:H,H2570),"")</f>
        <v>0</v>
      </c>
      <c r="P2570" s="62" t="n">
        <f aca="false">IF(K2572="No Ct",0,K2572)</f>
        <v>0</v>
      </c>
      <c r="Q2570" s="62" t="n">
        <f aca="false">IF(K2573="No Ct",0,K2573)</f>
        <v>0</v>
      </c>
      <c r="R2570" s="0" t="str">
        <f aca="false">IF(AND(L2570&gt;0,M2570=0),"Valid","Invalid")</f>
        <v>Invalid</v>
      </c>
      <c r="S2570" s="0" t="str">
        <f aca="false">IF(OR(P2570&gt;1,Q2570&gt;1),"Present","Absent")</f>
        <v>Absent</v>
      </c>
      <c r="T2570" s="63" t="str">
        <f aca="false">IF(OR(AND(P2570&gt;1,P2570&lt;41),AND(Q2570&gt;1,Q2570&lt;41)),"Ct&lt;41","Ct&gt;41")</f>
        <v>Ct&gt;41</v>
      </c>
      <c r="U2570" s="0" t="str">
        <f aca="false">I2570</f>
        <v>GroenbrogetTudse</v>
      </c>
      <c r="V2570" s="0" t="str">
        <f aca="false">MID(F2570,10,9)</f>
        <v>DL2018054</v>
      </c>
      <c r="W2570" s="64" t="str">
        <f aca="false">V2570&amp;"_"&amp;U2570&amp;"_"&amp;R2570&amp;"_"&amp;S2570&amp;"_"&amp;T2570</f>
        <v>DL2018054_GroenbrogetTudse_Invalid_Absent_Ct&gt;41</v>
      </c>
    </row>
    <row r="2571" customFormat="false" ht="14.25" hidden="false" customHeight="false" outlineLevel="0" collapsed="false">
      <c r="A2571" s="0" t="s">
        <v>772</v>
      </c>
      <c r="B2571" s="52" t="s">
        <v>773</v>
      </c>
      <c r="C2571" s="52" t="s">
        <v>747</v>
      </c>
      <c r="D2571" s="53" t="n">
        <v>0.1</v>
      </c>
      <c r="E2571" s="53" t="s">
        <v>748</v>
      </c>
      <c r="F2571" s="0" t="s">
        <v>1298</v>
      </c>
      <c r="G2571" s="0" t="str">
        <f aca="false">LEFT(B2571,2)</f>
        <v>04</v>
      </c>
      <c r="H2571" s="0" t="str">
        <f aca="false">I2571&amp;"_"&amp;G2571&amp;"_"&amp;F2571</f>
        <v>GroenbrogetTudse_04_20181023_DL2018054_GentofteHF</v>
      </c>
      <c r="I2571" s="61" t="str">
        <f aca="false">MID(RIGHT(B2571,LEN(B2571)-3),1,FIND("_",RIGHT(B2571,LEN(B2571)-3))-1)</f>
        <v>GroenbrogetTudse</v>
      </c>
      <c r="J2571" s="61" t="str">
        <f aca="false">TRIM(SUBSTITUTE(RIGHT(B2571,FIND(I2571,B2571)+1),"_",""))</f>
        <v>NegK</v>
      </c>
      <c r="K2571" s="0" t="str">
        <f aca="false">IFERROR(VALUE(SUBSTITUTE(E2571,".",",")),E2571)</f>
        <v>No Ct</v>
      </c>
      <c r="L2571" s="61" t="str">
        <f aca="false">IF(J2571="PosK",SUMIFS(K:K,J:J,"PosK",H:H,H2571),"")</f>
        <v/>
      </c>
      <c r="M2571" s="61" t="str">
        <f aca="false">IF(J2571="PosK",SUMIFS(K:K,J:J,"NegK",H:H,H2571),"")</f>
        <v/>
      </c>
      <c r="N2571" s="61" t="str">
        <f aca="false">IF(J2571="PosK",SUMIFS(K:K,J:J,"eDNA",H:H,H2571),"")</f>
        <v/>
      </c>
    </row>
    <row r="2572" customFormat="false" ht="14.25" hidden="false" customHeight="false" outlineLevel="0" collapsed="false">
      <c r="A2572" s="0" t="s">
        <v>774</v>
      </c>
      <c r="B2572" s="52" t="s">
        <v>775</v>
      </c>
      <c r="C2572" s="52" t="s">
        <v>751</v>
      </c>
      <c r="D2572" s="53" t="n">
        <v>0.1</v>
      </c>
      <c r="E2572" s="53" t="s">
        <v>748</v>
      </c>
      <c r="F2572" s="0" t="s">
        <v>1298</v>
      </c>
      <c r="G2572" s="0" t="str">
        <f aca="false">LEFT(B2572,2)</f>
        <v>04</v>
      </c>
      <c r="H2572" s="0" t="str">
        <f aca="false">I2572&amp;"_"&amp;G2572&amp;"_"&amp;F2572</f>
        <v>GroenbrogetTudse_04_20181023_DL2018054_GentofteHF</v>
      </c>
      <c r="I2572" s="61" t="str">
        <f aca="false">MID(RIGHT(B2572,LEN(B2572)-3),1,FIND("_",RIGHT(B2572,LEN(B2572)-3))-1)</f>
        <v>GroenbrogetTudse</v>
      </c>
      <c r="J2572" s="61" t="str">
        <f aca="false">TRIM(SUBSTITUTE(RIGHT(B2572,FIND(I2572,B2572)+1),"_",""))</f>
        <v>eDNA</v>
      </c>
      <c r="K2572" s="0" t="str">
        <f aca="false">IFERROR(VALUE(SUBSTITUTE(E2572,".",",")),E2572)</f>
        <v>No Ct</v>
      </c>
      <c r="L2572" s="61" t="str">
        <f aca="false">IF(J2572="PosK",SUMIFS(K:K,J:J,"PosK",H:H,H2572),"")</f>
        <v/>
      </c>
      <c r="M2572" s="61" t="str">
        <f aca="false">IF(J2572="PosK",SUMIFS(K:K,J:J,"NegK",H:H,H2572),"")</f>
        <v/>
      </c>
      <c r="N2572" s="61" t="str">
        <f aca="false">IF(J2572="PosK",SUMIFS(K:K,J:J,"eDNA",H:H,H2572),"")</f>
        <v/>
      </c>
      <c r="Q2572" s="62"/>
    </row>
    <row r="2573" customFormat="false" ht="14.25" hidden="false" customHeight="false" outlineLevel="0" collapsed="false">
      <c r="A2573" s="0" t="s">
        <v>776</v>
      </c>
      <c r="B2573" s="52" t="s">
        <v>777</v>
      </c>
      <c r="C2573" s="52" t="s">
        <v>751</v>
      </c>
      <c r="D2573" s="53" t="n">
        <v>0.1</v>
      </c>
      <c r="E2573" s="53" t="s">
        <v>748</v>
      </c>
      <c r="F2573" s="0" t="s">
        <v>1298</v>
      </c>
      <c r="G2573" s="0" t="str">
        <f aca="false">LEFT(B2573,2)</f>
        <v>04</v>
      </c>
      <c r="H2573" s="0" t="str">
        <f aca="false">I2573&amp;"_"&amp;G2573&amp;"_"&amp;F2573</f>
        <v>GroenbrogetTudse_04_20181023_DL2018054_GentofteHF</v>
      </c>
      <c r="I2573" s="61" t="str">
        <f aca="false">MID(RIGHT(B2573,LEN(B2573)-3),1,FIND("_",RIGHT(B2573,LEN(B2573)-3))-1)</f>
        <v>GroenbrogetTudse</v>
      </c>
      <c r="J2573" s="61" t="str">
        <f aca="false">TRIM(SUBSTITUTE(RIGHT(B2573,FIND(I2573,B2573)+1),"_",""))</f>
        <v>eDNA</v>
      </c>
      <c r="K2573" s="0" t="str">
        <f aca="false">IFERROR(VALUE(SUBSTITUTE(E2573,".",",")),E2573)</f>
        <v>No Ct</v>
      </c>
      <c r="L2573" s="61" t="str">
        <f aca="false">IF(J2573="PosK",SUMIFS(K:K,J:J,"PosK",H:H,H2573),"")</f>
        <v/>
      </c>
      <c r="M2573" s="61" t="str">
        <f aca="false">IF(J2573="PosK",SUMIFS(K:K,J:J,"NegK",H:H,H2573),"")</f>
        <v/>
      </c>
      <c r="N2573" s="61" t="str">
        <f aca="false">IF(J2573="PosK",SUMIFS(K:K,J:J,"eDNA",H:H,H2573),"")</f>
        <v/>
      </c>
      <c r="P2573" s="62"/>
      <c r="T2573" s="63"/>
      <c r="W2573" s="64"/>
    </row>
    <row r="2574" customFormat="false" ht="14.25" hidden="false" customHeight="false" outlineLevel="0" collapsed="false">
      <c r="A2574" s="0" t="s">
        <v>778</v>
      </c>
      <c r="B2574" s="52" t="s">
        <v>779</v>
      </c>
      <c r="C2574" s="52" t="s">
        <v>743</v>
      </c>
      <c r="D2574" s="53" t="n">
        <v>0.1</v>
      </c>
      <c r="E2574" s="53" t="s">
        <v>748</v>
      </c>
      <c r="F2574" s="0" t="s">
        <v>1298</v>
      </c>
      <c r="G2574" s="0" t="str">
        <f aca="false">LEFT(B2574,2)</f>
        <v>05</v>
      </c>
      <c r="H2574" s="0" t="str">
        <f aca="false">I2574&amp;"_"&amp;G2574&amp;"_"&amp;F2574</f>
        <v>Loevfroe_05_20181023_DL2018054_GentofteHF</v>
      </c>
      <c r="I2574" s="61" t="str">
        <f aca="false">MID(RIGHT(B2574,LEN(B2574)-3),1,FIND("_",RIGHT(B2574,LEN(B2574)-3))-1)</f>
        <v>Loevfroe</v>
      </c>
      <c r="J2574" s="61" t="str">
        <f aca="false">TRIM(SUBSTITUTE(RIGHT(B2574,FIND(I2574,B2574)+1),"_",""))</f>
        <v>PosK</v>
      </c>
      <c r="K2574" s="0" t="str">
        <f aca="false">IFERROR(VALUE(SUBSTITUTE(E2574,".",",")),E2574)</f>
        <v>No Ct</v>
      </c>
      <c r="L2574" s="61" t="n">
        <f aca="false">IF(J2574="PosK",SUMIFS(K:K,J:J,"PosK",H:H,H2574),"")</f>
        <v>0</v>
      </c>
      <c r="M2574" s="61" t="n">
        <f aca="false">IF(J2574="PosK",SUMIFS(K:K,J:J,"NegK",H:H,H2574),"")</f>
        <v>0</v>
      </c>
      <c r="N2574" s="61" t="n">
        <f aca="false">IF(J2574="PosK",SUMIFS(K:K,J:J,"eDNA",H:H,H2574),"")</f>
        <v>0</v>
      </c>
      <c r="P2574" s="62" t="n">
        <f aca="false">IF(K2576="No Ct",0,K2576)</f>
        <v>0</v>
      </c>
      <c r="Q2574" s="62" t="n">
        <f aca="false">IF(K2577="No Ct",0,K2577)</f>
        <v>0</v>
      </c>
      <c r="R2574" s="0" t="str">
        <f aca="false">IF(AND(L2574&gt;0,M2574=0),"Valid","Invalid")</f>
        <v>Invalid</v>
      </c>
      <c r="S2574" s="0" t="str">
        <f aca="false">IF(OR(P2574&gt;1,Q2574&gt;1),"Present","Absent")</f>
        <v>Absent</v>
      </c>
      <c r="T2574" s="63" t="str">
        <f aca="false">IF(OR(AND(P2574&gt;1,P2574&lt;41),AND(Q2574&gt;1,Q2574&lt;41)),"Ct&lt;41","Ct&gt;41")</f>
        <v>Ct&gt;41</v>
      </c>
      <c r="U2574" s="0" t="str">
        <f aca="false">I2574</f>
        <v>Loevfroe</v>
      </c>
      <c r="V2574" s="0" t="str">
        <f aca="false">MID(F2574,10,9)</f>
        <v>DL2018054</v>
      </c>
      <c r="W2574" s="64" t="str">
        <f aca="false">V2574&amp;"_"&amp;U2574&amp;"_"&amp;R2574&amp;"_"&amp;S2574&amp;"_"&amp;T2574</f>
        <v>DL2018054_Loevfroe_Invalid_Absent_Ct&gt;41</v>
      </c>
    </row>
    <row r="2575" customFormat="false" ht="14.25" hidden="false" customHeight="false" outlineLevel="0" collapsed="false">
      <c r="A2575" s="0" t="s">
        <v>780</v>
      </c>
      <c r="B2575" s="52" t="s">
        <v>781</v>
      </c>
      <c r="C2575" s="52" t="s">
        <v>747</v>
      </c>
      <c r="D2575" s="53" t="n">
        <v>0.1</v>
      </c>
      <c r="E2575" s="53" t="s">
        <v>748</v>
      </c>
      <c r="F2575" s="0" t="s">
        <v>1298</v>
      </c>
      <c r="G2575" s="0" t="str">
        <f aca="false">LEFT(B2575,2)</f>
        <v>05</v>
      </c>
      <c r="H2575" s="0" t="str">
        <f aca="false">I2575&amp;"_"&amp;G2575&amp;"_"&amp;F2575</f>
        <v>Loevfroe_05_20181023_DL2018054_GentofteHF</v>
      </c>
      <c r="I2575" s="61" t="str">
        <f aca="false">MID(RIGHT(B2575,LEN(B2575)-3),1,FIND("_",RIGHT(B2575,LEN(B2575)-3))-1)</f>
        <v>Loevfroe</v>
      </c>
      <c r="J2575" s="61" t="str">
        <f aca="false">TRIM(SUBSTITUTE(RIGHT(B2575,FIND(I2575,B2575)+1),"_",""))</f>
        <v>NegK</v>
      </c>
      <c r="K2575" s="0" t="str">
        <f aca="false">IFERROR(VALUE(SUBSTITUTE(E2575,".",",")),E2575)</f>
        <v>No Ct</v>
      </c>
      <c r="L2575" s="61" t="str">
        <f aca="false">IF(J2575="PosK",SUMIFS(K:K,J:J,"PosK",H:H,H2575),"")</f>
        <v/>
      </c>
      <c r="M2575" s="61" t="str">
        <f aca="false">IF(J2575="PosK",SUMIFS(K:K,J:J,"NegK",H:H,H2575),"")</f>
        <v/>
      </c>
      <c r="N2575" s="61" t="str">
        <f aca="false">IF(J2575="PosK",SUMIFS(K:K,J:J,"eDNA",H:H,H2575),"")</f>
        <v/>
      </c>
    </row>
    <row r="2576" customFormat="false" ht="14.25" hidden="false" customHeight="false" outlineLevel="0" collapsed="false">
      <c r="A2576" s="0" t="s">
        <v>782</v>
      </c>
      <c r="B2576" s="52" t="s">
        <v>783</v>
      </c>
      <c r="C2576" s="52" t="s">
        <v>751</v>
      </c>
      <c r="D2576" s="53" t="n">
        <v>0.1</v>
      </c>
      <c r="E2576" s="53" t="s">
        <v>748</v>
      </c>
      <c r="F2576" s="0" t="s">
        <v>1298</v>
      </c>
      <c r="G2576" s="0" t="str">
        <f aca="false">LEFT(B2576,2)</f>
        <v>05</v>
      </c>
      <c r="H2576" s="0" t="str">
        <f aca="false">I2576&amp;"_"&amp;G2576&amp;"_"&amp;F2576</f>
        <v>Loevfroe_05_20181023_DL2018054_GentofteHF</v>
      </c>
      <c r="I2576" s="61" t="str">
        <f aca="false">MID(RIGHT(B2576,LEN(B2576)-3),1,FIND("_",RIGHT(B2576,LEN(B2576)-3))-1)</f>
        <v>Loevfroe</v>
      </c>
      <c r="J2576" s="61" t="str">
        <f aca="false">TRIM(SUBSTITUTE(RIGHT(B2576,FIND(I2576,B2576)+1),"_",""))</f>
        <v>eDNA</v>
      </c>
      <c r="K2576" s="0" t="str">
        <f aca="false">IFERROR(VALUE(SUBSTITUTE(E2576,".",",")),E2576)</f>
        <v>No Ct</v>
      </c>
      <c r="L2576" s="61" t="str">
        <f aca="false">IF(J2576="PosK",SUMIFS(K:K,J:J,"PosK",H:H,H2576),"")</f>
        <v/>
      </c>
      <c r="M2576" s="61" t="str">
        <f aca="false">IF(J2576="PosK",SUMIFS(K:K,J:J,"NegK",H:H,H2576),"")</f>
        <v/>
      </c>
      <c r="N2576" s="61" t="str">
        <f aca="false">IF(J2576="PosK",SUMIFS(K:K,J:J,"eDNA",H:H,H2576),"")</f>
        <v/>
      </c>
      <c r="Q2576" s="62"/>
    </row>
    <row r="2577" customFormat="false" ht="14.25" hidden="false" customHeight="false" outlineLevel="0" collapsed="false">
      <c r="A2577" s="0" t="s">
        <v>784</v>
      </c>
      <c r="B2577" s="52" t="s">
        <v>785</v>
      </c>
      <c r="C2577" s="52" t="s">
        <v>751</v>
      </c>
      <c r="D2577" s="53" t="n">
        <v>0.1</v>
      </c>
      <c r="E2577" s="53" t="s">
        <v>748</v>
      </c>
      <c r="F2577" s="0" t="s">
        <v>1298</v>
      </c>
      <c r="G2577" s="0" t="str">
        <f aca="false">LEFT(B2577,2)</f>
        <v>05</v>
      </c>
      <c r="H2577" s="0" t="str">
        <f aca="false">I2577&amp;"_"&amp;G2577&amp;"_"&amp;F2577</f>
        <v>Loevfroe_05_20181023_DL2018054_GentofteHF</v>
      </c>
      <c r="I2577" s="61" t="str">
        <f aca="false">MID(RIGHT(B2577,LEN(B2577)-3),1,FIND("_",RIGHT(B2577,LEN(B2577)-3))-1)</f>
        <v>Loevfroe</v>
      </c>
      <c r="J2577" s="61" t="str">
        <f aca="false">TRIM(SUBSTITUTE(RIGHT(B2577,FIND(I2577,B2577)+1),"_",""))</f>
        <v>eDNA</v>
      </c>
      <c r="K2577" s="0" t="str">
        <f aca="false">IFERROR(VALUE(SUBSTITUTE(E2577,".",",")),E2577)</f>
        <v>No Ct</v>
      </c>
      <c r="L2577" s="61" t="str">
        <f aca="false">IF(J2577="PosK",SUMIFS(K:K,J:J,"PosK",H:H,H2577),"")</f>
        <v/>
      </c>
      <c r="M2577" s="61" t="str">
        <f aca="false">IF(J2577="PosK",SUMIFS(K:K,J:J,"NegK",H:H,H2577),"")</f>
        <v/>
      </c>
      <c r="N2577" s="61" t="str">
        <f aca="false">IF(J2577="PosK",SUMIFS(K:K,J:J,"eDNA",H:H,H2577),"")</f>
        <v/>
      </c>
      <c r="P2577" s="62"/>
      <c r="T2577" s="63"/>
      <c r="W2577" s="64"/>
    </row>
    <row r="2578" customFormat="false" ht="14.25" hidden="false" customHeight="false" outlineLevel="0" collapsed="false">
      <c r="A2578" s="0" t="s">
        <v>786</v>
      </c>
      <c r="B2578" s="52" t="s">
        <v>787</v>
      </c>
      <c r="C2578" s="52" t="s">
        <v>743</v>
      </c>
      <c r="D2578" s="53" t="n">
        <v>0.1</v>
      </c>
      <c r="E2578" s="53" t="s">
        <v>748</v>
      </c>
      <c r="F2578" s="0" t="s">
        <v>1298</v>
      </c>
      <c r="G2578" s="0" t="str">
        <f aca="false">LEFT(B2578,2)</f>
        <v>06</v>
      </c>
      <c r="H2578" s="0" t="str">
        <f aca="false">I2578&amp;"_"&amp;G2578&amp;"_"&amp;F2578</f>
        <v>Springfroe_06_20181023_DL2018054_GentofteHF</v>
      </c>
      <c r="I2578" s="61" t="str">
        <f aca="false">MID(RIGHT(B2578,LEN(B2578)-3),1,FIND("_",RIGHT(B2578,LEN(B2578)-3))-1)</f>
        <v>Springfroe</v>
      </c>
      <c r="J2578" s="61" t="str">
        <f aca="false">TRIM(SUBSTITUTE(RIGHT(B2578,FIND(I2578,B2578)+1),"_",""))</f>
        <v>PosK</v>
      </c>
      <c r="K2578" s="0" t="str">
        <f aca="false">IFERROR(VALUE(SUBSTITUTE(E2578,".",",")),E2578)</f>
        <v>No Ct</v>
      </c>
      <c r="L2578" s="61" t="n">
        <f aca="false">IF(J2578="PosK",SUMIFS(K:K,J:J,"PosK",H:H,H2578),"")</f>
        <v>0</v>
      </c>
      <c r="M2578" s="61" t="n">
        <f aca="false">IF(J2578="PosK",SUMIFS(K:K,J:J,"NegK",H:H,H2578),"")</f>
        <v>0</v>
      </c>
      <c r="N2578" s="61" t="n">
        <f aca="false">IF(J2578="PosK",SUMIFS(K:K,J:J,"eDNA",H:H,H2578),"")</f>
        <v>0</v>
      </c>
      <c r="P2578" s="62" t="n">
        <f aca="false">IF(K2580="No Ct",0,K2580)</f>
        <v>0</v>
      </c>
      <c r="Q2578" s="62" t="n">
        <f aca="false">IF(K2581="No Ct",0,K2581)</f>
        <v>0</v>
      </c>
      <c r="R2578" s="0" t="str">
        <f aca="false">IF(AND(L2578&gt;0,M2578=0),"Valid","Invalid")</f>
        <v>Invalid</v>
      </c>
      <c r="S2578" s="0" t="str">
        <f aca="false">IF(OR(P2578&gt;1,Q2578&gt;1),"Present","Absent")</f>
        <v>Absent</v>
      </c>
      <c r="T2578" s="63" t="str">
        <f aca="false">IF(OR(AND(P2578&gt;1,P2578&lt;41),AND(Q2578&gt;1,Q2578&lt;41)),"Ct&lt;41","Ct&gt;41")</f>
        <v>Ct&gt;41</v>
      </c>
      <c r="U2578" s="0" t="str">
        <f aca="false">I2578</f>
        <v>Springfroe</v>
      </c>
      <c r="V2578" s="0" t="str">
        <f aca="false">MID(F2578,10,9)</f>
        <v>DL2018054</v>
      </c>
      <c r="W2578" s="64" t="str">
        <f aca="false">V2578&amp;"_"&amp;U2578&amp;"_"&amp;R2578&amp;"_"&amp;S2578&amp;"_"&amp;T2578</f>
        <v>DL2018054_Springfroe_Invalid_Absent_Ct&gt;41</v>
      </c>
    </row>
    <row r="2579" customFormat="false" ht="14.25" hidden="false" customHeight="false" outlineLevel="0" collapsed="false">
      <c r="A2579" s="0" t="s">
        <v>788</v>
      </c>
      <c r="B2579" s="52" t="s">
        <v>789</v>
      </c>
      <c r="C2579" s="52" t="s">
        <v>747</v>
      </c>
      <c r="D2579" s="53" t="n">
        <v>0.1</v>
      </c>
      <c r="E2579" s="53" t="s">
        <v>748</v>
      </c>
      <c r="F2579" s="0" t="s">
        <v>1298</v>
      </c>
      <c r="G2579" s="0" t="str">
        <f aca="false">LEFT(B2579,2)</f>
        <v>06</v>
      </c>
      <c r="H2579" s="0" t="str">
        <f aca="false">I2579&amp;"_"&amp;G2579&amp;"_"&amp;F2579</f>
        <v>Springfroe_06_20181023_DL2018054_GentofteHF</v>
      </c>
      <c r="I2579" s="61" t="str">
        <f aca="false">MID(RIGHT(B2579,LEN(B2579)-3),1,FIND("_",RIGHT(B2579,LEN(B2579)-3))-1)</f>
        <v>Springfroe</v>
      </c>
      <c r="J2579" s="61" t="str">
        <f aca="false">TRIM(SUBSTITUTE(RIGHT(B2579,FIND(I2579,B2579)+1),"_",""))</f>
        <v>NegK</v>
      </c>
      <c r="K2579" s="0" t="str">
        <f aca="false">IFERROR(VALUE(SUBSTITUTE(E2579,".",",")),E2579)</f>
        <v>No Ct</v>
      </c>
      <c r="L2579" s="61" t="str">
        <f aca="false">IF(J2579="PosK",SUMIFS(K:K,J:J,"PosK",H:H,H2579),"")</f>
        <v/>
      </c>
      <c r="M2579" s="61" t="str">
        <f aca="false">IF(J2579="PosK",SUMIFS(K:K,J:J,"NegK",H:H,H2579),"")</f>
        <v/>
      </c>
      <c r="N2579" s="61" t="str">
        <f aca="false">IF(J2579="PosK",SUMIFS(K:K,J:J,"eDNA",H:H,H2579),"")</f>
        <v/>
      </c>
    </row>
    <row r="2580" customFormat="false" ht="14.25" hidden="false" customHeight="false" outlineLevel="0" collapsed="false">
      <c r="A2580" s="0" t="s">
        <v>790</v>
      </c>
      <c r="B2580" s="52" t="s">
        <v>791</v>
      </c>
      <c r="C2580" s="52" t="s">
        <v>751</v>
      </c>
      <c r="D2580" s="53" t="n">
        <v>0.1</v>
      </c>
      <c r="E2580" s="53" t="s">
        <v>748</v>
      </c>
      <c r="F2580" s="0" t="s">
        <v>1298</v>
      </c>
      <c r="G2580" s="0" t="str">
        <f aca="false">LEFT(B2580,2)</f>
        <v>06</v>
      </c>
      <c r="H2580" s="0" t="str">
        <f aca="false">I2580&amp;"_"&amp;G2580&amp;"_"&amp;F2580</f>
        <v>Springfroe_06_20181023_DL2018054_GentofteHF</v>
      </c>
      <c r="I2580" s="61" t="str">
        <f aca="false">MID(RIGHT(B2580,LEN(B2580)-3),1,FIND("_",RIGHT(B2580,LEN(B2580)-3))-1)</f>
        <v>Springfroe</v>
      </c>
      <c r="J2580" s="61" t="str">
        <f aca="false">TRIM(SUBSTITUTE(RIGHT(B2580,FIND(I2580,B2580)+1),"_",""))</f>
        <v>eDNA</v>
      </c>
      <c r="K2580" s="0" t="str">
        <f aca="false">IFERROR(VALUE(SUBSTITUTE(E2580,".",",")),E2580)</f>
        <v>No Ct</v>
      </c>
      <c r="L2580" s="61" t="str">
        <f aca="false">IF(J2580="PosK",SUMIFS(K:K,J:J,"PosK",H:H,H2580),"")</f>
        <v/>
      </c>
      <c r="M2580" s="61" t="str">
        <f aca="false">IF(J2580="PosK",SUMIFS(K:K,J:J,"NegK",H:H,H2580),"")</f>
        <v/>
      </c>
      <c r="N2580" s="61" t="str">
        <f aca="false">IF(J2580="PosK",SUMIFS(K:K,J:J,"eDNA",H:H,H2580),"")</f>
        <v/>
      </c>
      <c r="Q2580" s="62"/>
    </row>
    <row r="2581" customFormat="false" ht="14.25" hidden="false" customHeight="false" outlineLevel="0" collapsed="false">
      <c r="A2581" s="0" t="s">
        <v>792</v>
      </c>
      <c r="B2581" s="52" t="s">
        <v>793</v>
      </c>
      <c r="C2581" s="52" t="s">
        <v>751</v>
      </c>
      <c r="D2581" s="53" t="n">
        <v>0.1</v>
      </c>
      <c r="E2581" s="53" t="s">
        <v>748</v>
      </c>
      <c r="F2581" s="0" t="s">
        <v>1298</v>
      </c>
      <c r="G2581" s="0" t="str">
        <f aca="false">LEFT(B2581,2)</f>
        <v>06</v>
      </c>
      <c r="H2581" s="0" t="str">
        <f aca="false">I2581&amp;"_"&amp;G2581&amp;"_"&amp;F2581</f>
        <v>Springfroe_06_20181023_DL2018054_GentofteHF</v>
      </c>
      <c r="I2581" s="61" t="str">
        <f aca="false">MID(RIGHT(B2581,LEN(B2581)-3),1,FIND("_",RIGHT(B2581,LEN(B2581)-3))-1)</f>
        <v>Springfroe</v>
      </c>
      <c r="J2581" s="61" t="str">
        <f aca="false">TRIM(SUBSTITUTE(RIGHT(B2581,FIND(I2581,B2581)+1),"_",""))</f>
        <v>eDNA</v>
      </c>
      <c r="K2581" s="0" t="str">
        <f aca="false">IFERROR(VALUE(SUBSTITUTE(E2581,".",",")),E2581)</f>
        <v>No Ct</v>
      </c>
      <c r="L2581" s="61" t="str">
        <f aca="false">IF(J2581="PosK",SUMIFS(K:K,J:J,"PosK",H:H,H2581),"")</f>
        <v/>
      </c>
      <c r="M2581" s="61" t="str">
        <f aca="false">IF(J2581="PosK",SUMIFS(K:K,J:J,"NegK",H:H,H2581),"")</f>
        <v/>
      </c>
      <c r="N2581" s="61" t="str">
        <f aca="false">IF(J2581="PosK",SUMIFS(K:K,J:J,"eDNA",H:H,H2581),"")</f>
        <v/>
      </c>
      <c r="P2581" s="62"/>
      <c r="T2581" s="63"/>
      <c r="W2581" s="64"/>
    </row>
    <row r="2582" customFormat="false" ht="14.25" hidden="false" customHeight="false" outlineLevel="0" collapsed="false">
      <c r="A2582" s="0" t="s">
        <v>794</v>
      </c>
      <c r="B2582" s="52" t="s">
        <v>960</v>
      </c>
      <c r="C2582" s="52" t="s">
        <v>743</v>
      </c>
      <c r="D2582" s="53" t="n">
        <v>0.1</v>
      </c>
      <c r="E2582" s="53" t="n">
        <v>35.45</v>
      </c>
      <c r="F2582" s="0" t="s">
        <v>1298</v>
      </c>
      <c r="G2582" s="0" t="str">
        <f aca="false">LEFT(B2582,2)</f>
        <v>07</v>
      </c>
      <c r="H2582" s="0" t="str">
        <f aca="false">I2582&amp;"_"&amp;G2582&amp;"_"&amp;F2582</f>
        <v>Springfroe_07_20181023_DL2018054_GentofteHF</v>
      </c>
      <c r="I2582" s="61" t="str">
        <f aca="false">MID(RIGHT(B2582,LEN(B2582)-3),1,FIND("_",RIGHT(B2582,LEN(B2582)-3))-1)</f>
        <v>Springfroe</v>
      </c>
      <c r="J2582" s="61" t="str">
        <f aca="false">TRIM(SUBSTITUTE(RIGHT(B2582,FIND(I2582,B2582)+1),"_",""))</f>
        <v>PosK</v>
      </c>
      <c r="K2582" s="0" t="n">
        <f aca="false">IFERROR(VALUE(SUBSTITUTE(E2582,".",",")),E2582)</f>
        <v>35.45</v>
      </c>
      <c r="L2582" s="61" t="n">
        <f aca="false">IF(J2582="PosK",SUMIFS(K:K,J:J,"PosK",H:H,H2582),"")</f>
        <v>35.45</v>
      </c>
      <c r="M2582" s="61" t="n">
        <f aca="false">IF(J2582="PosK",SUMIFS(K:K,J:J,"NegK",H:H,H2582),"")</f>
        <v>0</v>
      </c>
      <c r="N2582" s="61" t="n">
        <f aca="false">IF(J2582="PosK",SUMIFS(K:K,J:J,"eDNA",H:H,H2582),"")</f>
        <v>0</v>
      </c>
      <c r="P2582" s="62" t="n">
        <f aca="false">IF(K2584="No Ct",0,K2584)</f>
        <v>0</v>
      </c>
      <c r="Q2582" s="62" t="n">
        <f aca="false">IF(K2585="No Ct",0,K2585)</f>
        <v>0</v>
      </c>
      <c r="R2582" s="0" t="str">
        <f aca="false">IF(AND(L2582&gt;0,M2582=0),"Valid","Invalid")</f>
        <v>Valid</v>
      </c>
      <c r="S2582" s="0" t="str">
        <f aca="false">IF(OR(P2582&gt;1,Q2582&gt;1),"Present","Absent")</f>
        <v>Absent</v>
      </c>
      <c r="T2582" s="63" t="str">
        <f aca="false">IF(OR(AND(P2582&gt;1,P2582&lt;41),AND(Q2582&gt;1,Q2582&lt;41)),"Ct&lt;41","Ct&gt;41")</f>
        <v>Ct&gt;41</v>
      </c>
      <c r="U2582" s="0" t="str">
        <f aca="false">I2582</f>
        <v>Springfroe</v>
      </c>
      <c r="V2582" s="0" t="str">
        <f aca="false">MID(F2582,10,9)</f>
        <v>DL2018054</v>
      </c>
      <c r="W2582" s="64" t="str">
        <f aca="false">V2582&amp;"_"&amp;U2582&amp;"_"&amp;R2582&amp;"_"&amp;S2582&amp;"_"&amp;T2582</f>
        <v>DL2018054_Springfroe_Valid_Absent_Ct&gt;41</v>
      </c>
    </row>
    <row r="2583" customFormat="false" ht="14.25" hidden="false" customHeight="false" outlineLevel="0" collapsed="false">
      <c r="A2583" s="0" t="s">
        <v>796</v>
      </c>
      <c r="B2583" s="52" t="s">
        <v>961</v>
      </c>
      <c r="C2583" s="52" t="s">
        <v>747</v>
      </c>
      <c r="D2583" s="53" t="n">
        <v>0.1</v>
      </c>
      <c r="E2583" s="53" t="s">
        <v>748</v>
      </c>
      <c r="F2583" s="0" t="s">
        <v>1298</v>
      </c>
      <c r="G2583" s="0" t="str">
        <f aca="false">LEFT(B2583,2)</f>
        <v>07</v>
      </c>
      <c r="H2583" s="0" t="str">
        <f aca="false">I2583&amp;"_"&amp;G2583&amp;"_"&amp;F2583</f>
        <v>Springfroe_07_20181023_DL2018054_GentofteHF</v>
      </c>
      <c r="I2583" s="61" t="str">
        <f aca="false">MID(RIGHT(B2583,LEN(B2583)-3),1,FIND("_",RIGHT(B2583,LEN(B2583)-3))-1)</f>
        <v>Springfroe</v>
      </c>
      <c r="J2583" s="61" t="str">
        <f aca="false">TRIM(SUBSTITUTE(RIGHT(B2583,FIND(I2583,B2583)+1),"_",""))</f>
        <v>NegK</v>
      </c>
      <c r="K2583" s="0" t="str">
        <f aca="false">IFERROR(VALUE(SUBSTITUTE(E2583,".",",")),E2583)</f>
        <v>No Ct</v>
      </c>
      <c r="L2583" s="61" t="str">
        <f aca="false">IF(J2583="PosK",SUMIFS(K:K,J:J,"PosK",H:H,H2583),"")</f>
        <v/>
      </c>
      <c r="M2583" s="61" t="str">
        <f aca="false">IF(J2583="PosK",SUMIFS(K:K,J:J,"NegK",H:H,H2583),"")</f>
        <v/>
      </c>
      <c r="N2583" s="61" t="str">
        <f aca="false">IF(J2583="PosK",SUMIFS(K:K,J:J,"eDNA",H:H,H2583),"")</f>
        <v/>
      </c>
    </row>
    <row r="2584" customFormat="false" ht="14.25" hidden="false" customHeight="false" outlineLevel="0" collapsed="false">
      <c r="A2584" s="0" t="s">
        <v>798</v>
      </c>
      <c r="B2584" s="52" t="s">
        <v>962</v>
      </c>
      <c r="C2584" s="52" t="s">
        <v>751</v>
      </c>
      <c r="D2584" s="53" t="n">
        <v>0.1</v>
      </c>
      <c r="E2584" s="53" t="s">
        <v>748</v>
      </c>
      <c r="F2584" s="0" t="s">
        <v>1298</v>
      </c>
      <c r="G2584" s="0" t="str">
        <f aca="false">LEFT(B2584,2)</f>
        <v>07</v>
      </c>
      <c r="H2584" s="0" t="str">
        <f aca="false">I2584&amp;"_"&amp;G2584&amp;"_"&amp;F2584</f>
        <v>Springfroe_07_20181023_DL2018054_GentofteHF</v>
      </c>
      <c r="I2584" s="61" t="str">
        <f aca="false">MID(RIGHT(B2584,LEN(B2584)-3),1,FIND("_",RIGHT(B2584,LEN(B2584)-3))-1)</f>
        <v>Springfroe</v>
      </c>
      <c r="J2584" s="61" t="str">
        <f aca="false">TRIM(SUBSTITUTE(RIGHT(B2584,FIND(I2584,B2584)+1),"_",""))</f>
        <v>eDNA</v>
      </c>
      <c r="K2584" s="0" t="str">
        <f aca="false">IFERROR(VALUE(SUBSTITUTE(E2584,".",",")),E2584)</f>
        <v>No Ct</v>
      </c>
      <c r="L2584" s="61" t="str">
        <f aca="false">IF(J2584="PosK",SUMIFS(K:K,J:J,"PosK",H:H,H2584),"")</f>
        <v/>
      </c>
      <c r="M2584" s="61" t="str">
        <f aca="false">IF(J2584="PosK",SUMIFS(K:K,J:J,"NegK",H:H,H2584),"")</f>
        <v/>
      </c>
      <c r="N2584" s="61" t="str">
        <f aca="false">IF(J2584="PosK",SUMIFS(K:K,J:J,"eDNA",H:H,H2584),"")</f>
        <v/>
      </c>
      <c r="Q2584" s="62"/>
    </row>
    <row r="2585" customFormat="false" ht="14.25" hidden="false" customHeight="false" outlineLevel="0" collapsed="false">
      <c r="A2585" s="0" t="s">
        <v>800</v>
      </c>
      <c r="B2585" s="52" t="s">
        <v>963</v>
      </c>
      <c r="C2585" s="52" t="s">
        <v>751</v>
      </c>
      <c r="D2585" s="53" t="n">
        <v>0.1</v>
      </c>
      <c r="E2585" s="53" t="s">
        <v>748</v>
      </c>
      <c r="F2585" s="0" t="s">
        <v>1298</v>
      </c>
      <c r="G2585" s="0" t="str">
        <f aca="false">LEFT(B2585,2)</f>
        <v>07</v>
      </c>
      <c r="H2585" s="0" t="str">
        <f aca="false">I2585&amp;"_"&amp;G2585&amp;"_"&amp;F2585</f>
        <v>Springfroe_07_20181023_DL2018054_GentofteHF</v>
      </c>
      <c r="I2585" s="61" t="str">
        <f aca="false">MID(RIGHT(B2585,LEN(B2585)-3),1,FIND("_",RIGHT(B2585,LEN(B2585)-3))-1)</f>
        <v>Springfroe</v>
      </c>
      <c r="J2585" s="61" t="str">
        <f aca="false">TRIM(SUBSTITUTE(RIGHT(B2585,FIND(I2585,B2585)+1),"_",""))</f>
        <v>eDNA</v>
      </c>
      <c r="K2585" s="0" t="str">
        <f aca="false">IFERROR(VALUE(SUBSTITUTE(E2585,".",",")),E2585)</f>
        <v>No Ct</v>
      </c>
      <c r="L2585" s="61" t="str">
        <f aca="false">IF(J2585="PosK",SUMIFS(K:K,J:J,"PosK",H:H,H2585),"")</f>
        <v/>
      </c>
      <c r="M2585" s="61" t="str">
        <f aca="false">IF(J2585="PosK",SUMIFS(K:K,J:J,"NegK",H:H,H2585),"")</f>
        <v/>
      </c>
      <c r="N2585" s="61" t="str">
        <f aca="false">IF(J2585="PosK",SUMIFS(K:K,J:J,"eDNA",H:H,H2585),"")</f>
        <v/>
      </c>
      <c r="P2585" s="62"/>
      <c r="T2585" s="63"/>
      <c r="W2585" s="64"/>
    </row>
    <row r="2586" customFormat="false" ht="14.25" hidden="false" customHeight="false" outlineLevel="0" collapsed="false">
      <c r="A2586" s="0" t="s">
        <v>802</v>
      </c>
      <c r="B2586" s="52" t="s">
        <v>964</v>
      </c>
      <c r="C2586" s="52" t="s">
        <v>743</v>
      </c>
      <c r="D2586" s="53" t="n">
        <v>0.1</v>
      </c>
      <c r="E2586" s="53" t="n">
        <v>36.01</v>
      </c>
      <c r="F2586" s="0" t="s">
        <v>1298</v>
      </c>
      <c r="G2586" s="0" t="str">
        <f aca="false">LEFT(B2586,2)</f>
        <v>08</v>
      </c>
      <c r="H2586" s="0" t="str">
        <f aca="false">I2586&amp;"_"&amp;G2586&amp;"_"&amp;F2586</f>
        <v>Klokkefroe_08_20181023_DL2018054_GentofteHF</v>
      </c>
      <c r="I2586" s="61" t="str">
        <f aca="false">MID(RIGHT(B2586,LEN(B2586)-3),1,FIND("_",RIGHT(B2586,LEN(B2586)-3))-1)</f>
        <v>Klokkefroe</v>
      </c>
      <c r="J2586" s="61" t="str">
        <f aca="false">TRIM(SUBSTITUTE(RIGHT(B2586,FIND(I2586,B2586)+1),"_",""))</f>
        <v>PosK</v>
      </c>
      <c r="K2586" s="0" t="n">
        <f aca="false">IFERROR(VALUE(SUBSTITUTE(E2586,".",",")),E2586)</f>
        <v>36.01</v>
      </c>
      <c r="L2586" s="61" t="n">
        <f aca="false">IF(J2586="PosK",SUMIFS(K:K,J:J,"PosK",H:H,H2586),"")</f>
        <v>36.01</v>
      </c>
      <c r="M2586" s="61" t="n">
        <f aca="false">IF(J2586="PosK",SUMIFS(K:K,J:J,"NegK",H:H,H2586),"")</f>
        <v>0</v>
      </c>
      <c r="N2586" s="61" t="n">
        <f aca="false">IF(J2586="PosK",SUMIFS(K:K,J:J,"eDNA",H:H,H2586),"")</f>
        <v>0</v>
      </c>
      <c r="P2586" s="62" t="n">
        <f aca="false">IF(K2588="No Ct",0,K2588)</f>
        <v>0</v>
      </c>
      <c r="Q2586" s="62" t="n">
        <f aca="false">IF(K2589="No Ct",0,K2589)</f>
        <v>0</v>
      </c>
      <c r="R2586" s="0" t="str">
        <f aca="false">IF(AND(L2586&gt;0,M2586=0),"Valid","Invalid")</f>
        <v>Valid</v>
      </c>
      <c r="S2586" s="0" t="str">
        <f aca="false">IF(OR(P2586&gt;1,Q2586&gt;1),"Present","Absent")</f>
        <v>Absent</v>
      </c>
      <c r="T2586" s="63" t="str">
        <f aca="false">IF(OR(AND(P2586&gt;1,P2586&lt;41),AND(Q2586&gt;1,Q2586&lt;41)),"Ct&lt;41","Ct&gt;41")</f>
        <v>Ct&gt;41</v>
      </c>
      <c r="U2586" s="0" t="str">
        <f aca="false">I2586</f>
        <v>Klokkefroe</v>
      </c>
      <c r="V2586" s="0" t="str">
        <f aca="false">MID(F2586,10,9)</f>
        <v>DL2018054</v>
      </c>
      <c r="W2586" s="64" t="str">
        <f aca="false">V2586&amp;"_"&amp;U2586&amp;"_"&amp;R2586&amp;"_"&amp;S2586&amp;"_"&amp;T2586</f>
        <v>DL2018054_Klokkefroe_Valid_Absent_Ct&gt;41</v>
      </c>
    </row>
    <row r="2587" customFormat="false" ht="14.25" hidden="false" customHeight="false" outlineLevel="0" collapsed="false">
      <c r="A2587" s="0" t="s">
        <v>804</v>
      </c>
      <c r="B2587" s="52" t="s">
        <v>965</v>
      </c>
      <c r="C2587" s="52" t="s">
        <v>747</v>
      </c>
      <c r="D2587" s="53" t="n">
        <v>0.1</v>
      </c>
      <c r="E2587" s="53" t="s">
        <v>748</v>
      </c>
      <c r="F2587" s="0" t="s">
        <v>1298</v>
      </c>
      <c r="G2587" s="0" t="str">
        <f aca="false">LEFT(B2587,2)</f>
        <v>08</v>
      </c>
      <c r="H2587" s="0" t="str">
        <f aca="false">I2587&amp;"_"&amp;G2587&amp;"_"&amp;F2587</f>
        <v>Klokkefroe_08_20181023_DL2018054_GentofteHF</v>
      </c>
      <c r="I2587" s="61" t="str">
        <f aca="false">MID(RIGHT(B2587,LEN(B2587)-3),1,FIND("_",RIGHT(B2587,LEN(B2587)-3))-1)</f>
        <v>Klokkefroe</v>
      </c>
      <c r="J2587" s="61" t="str">
        <f aca="false">TRIM(SUBSTITUTE(RIGHT(B2587,FIND(I2587,B2587)+1),"_",""))</f>
        <v>NegK</v>
      </c>
      <c r="K2587" s="0" t="str">
        <f aca="false">IFERROR(VALUE(SUBSTITUTE(E2587,".",",")),E2587)</f>
        <v>No Ct</v>
      </c>
      <c r="L2587" s="61" t="str">
        <f aca="false">IF(J2587="PosK",SUMIFS(K:K,J:J,"PosK",H:H,H2587),"")</f>
        <v/>
      </c>
      <c r="M2587" s="61" t="str">
        <f aca="false">IF(J2587="PosK",SUMIFS(K:K,J:J,"NegK",H:H,H2587),"")</f>
        <v/>
      </c>
      <c r="N2587" s="61" t="str">
        <f aca="false">IF(J2587="PosK",SUMIFS(K:K,J:J,"eDNA",H:H,H2587),"")</f>
        <v/>
      </c>
    </row>
    <row r="2588" customFormat="false" ht="14.25" hidden="false" customHeight="false" outlineLevel="0" collapsed="false">
      <c r="A2588" s="0" t="s">
        <v>806</v>
      </c>
      <c r="B2588" s="52" t="s">
        <v>966</v>
      </c>
      <c r="C2588" s="52" t="s">
        <v>751</v>
      </c>
      <c r="D2588" s="53" t="n">
        <v>0.1</v>
      </c>
      <c r="E2588" s="53" t="s">
        <v>748</v>
      </c>
      <c r="F2588" s="0" t="s">
        <v>1298</v>
      </c>
      <c r="G2588" s="0" t="str">
        <f aca="false">LEFT(B2588,2)</f>
        <v>08</v>
      </c>
      <c r="H2588" s="0" t="str">
        <f aca="false">I2588&amp;"_"&amp;G2588&amp;"_"&amp;F2588</f>
        <v>Klokkefroe_08_20181023_DL2018054_GentofteHF</v>
      </c>
      <c r="I2588" s="61" t="str">
        <f aca="false">MID(RIGHT(B2588,LEN(B2588)-3),1,FIND("_",RIGHT(B2588,LEN(B2588)-3))-1)</f>
        <v>Klokkefroe</v>
      </c>
      <c r="J2588" s="61" t="str">
        <f aca="false">TRIM(SUBSTITUTE(RIGHT(B2588,FIND(I2588,B2588)+1),"_",""))</f>
        <v>eDNA</v>
      </c>
      <c r="K2588" s="0" t="str">
        <f aca="false">IFERROR(VALUE(SUBSTITUTE(E2588,".",",")),E2588)</f>
        <v>No Ct</v>
      </c>
      <c r="L2588" s="61" t="str">
        <f aca="false">IF(J2588="PosK",SUMIFS(K:K,J:J,"PosK",H:H,H2588),"")</f>
        <v/>
      </c>
      <c r="M2588" s="61" t="str">
        <f aca="false">IF(J2588="PosK",SUMIFS(K:K,J:J,"NegK",H:H,H2588),"")</f>
        <v/>
      </c>
      <c r="N2588" s="61" t="str">
        <f aca="false">IF(J2588="PosK",SUMIFS(K:K,J:J,"eDNA",H:H,H2588),"")</f>
        <v/>
      </c>
      <c r="Q2588" s="62"/>
    </row>
    <row r="2589" customFormat="false" ht="14.25" hidden="false" customHeight="false" outlineLevel="0" collapsed="false">
      <c r="A2589" s="0" t="s">
        <v>808</v>
      </c>
      <c r="B2589" s="52" t="s">
        <v>967</v>
      </c>
      <c r="C2589" s="52" t="s">
        <v>751</v>
      </c>
      <c r="D2589" s="53" t="n">
        <v>0.1</v>
      </c>
      <c r="E2589" s="53" t="s">
        <v>748</v>
      </c>
      <c r="F2589" s="0" t="s">
        <v>1298</v>
      </c>
      <c r="G2589" s="0" t="str">
        <f aca="false">LEFT(B2589,2)</f>
        <v>08</v>
      </c>
      <c r="H2589" s="0" t="str">
        <f aca="false">I2589&amp;"_"&amp;G2589&amp;"_"&amp;F2589</f>
        <v>Klokkefroe_08_20181023_DL2018054_GentofteHF</v>
      </c>
      <c r="I2589" s="61" t="str">
        <f aca="false">MID(RIGHT(B2589,LEN(B2589)-3),1,FIND("_",RIGHT(B2589,LEN(B2589)-3))-1)</f>
        <v>Klokkefroe</v>
      </c>
      <c r="J2589" s="61" t="str">
        <f aca="false">TRIM(SUBSTITUTE(RIGHT(B2589,FIND(I2589,B2589)+1),"_",""))</f>
        <v>eDNA</v>
      </c>
      <c r="K2589" s="0" t="str">
        <f aca="false">IFERROR(VALUE(SUBSTITUTE(E2589,".",",")),E2589)</f>
        <v>No Ct</v>
      </c>
      <c r="L2589" s="61" t="str">
        <f aca="false">IF(J2589="PosK",SUMIFS(K:K,J:J,"PosK",H:H,H2589),"")</f>
        <v/>
      </c>
      <c r="M2589" s="61" t="str">
        <f aca="false">IF(J2589="PosK",SUMIFS(K:K,J:J,"NegK",H:H,H2589),"")</f>
        <v/>
      </c>
      <c r="N2589" s="61" t="str">
        <f aca="false">IF(J2589="PosK",SUMIFS(K:K,J:J,"eDNA",H:H,H2589),"")</f>
        <v/>
      </c>
      <c r="P2589" s="62"/>
      <c r="T2589" s="63"/>
      <c r="W2589" s="64"/>
    </row>
    <row r="2590" customFormat="false" ht="14.25" hidden="false" customHeight="false" outlineLevel="0" collapsed="false">
      <c r="A2590" s="0" t="s">
        <v>810</v>
      </c>
      <c r="B2590" s="52" t="s">
        <v>968</v>
      </c>
      <c r="C2590" s="52" t="s">
        <v>743</v>
      </c>
      <c r="D2590" s="53" t="n">
        <v>0.1</v>
      </c>
      <c r="E2590" s="53" t="s">
        <v>748</v>
      </c>
      <c r="F2590" s="0" t="s">
        <v>1298</v>
      </c>
      <c r="G2590" s="0" t="str">
        <f aca="false">LEFT(B2590,2)</f>
        <v>09</v>
      </c>
      <c r="H2590" s="0" t="str">
        <f aca="false">I2590&amp;"_"&amp;G2590&amp;"_"&amp;F2590</f>
        <v>Skrubtudse_09_20181023_DL2018054_GentofteHF</v>
      </c>
      <c r="I2590" s="61" t="str">
        <f aca="false">MID(RIGHT(B2590,LEN(B2590)-3),1,FIND("_",RIGHT(B2590,LEN(B2590)-3))-1)</f>
        <v>Skrubtudse</v>
      </c>
      <c r="J2590" s="61" t="str">
        <f aca="false">TRIM(SUBSTITUTE(RIGHT(B2590,FIND(I2590,B2590)+1),"_",""))</f>
        <v>PosK</v>
      </c>
      <c r="K2590" s="0" t="str">
        <f aca="false">IFERROR(VALUE(SUBSTITUTE(E2590,".",",")),E2590)</f>
        <v>No Ct</v>
      </c>
      <c r="L2590" s="61" t="n">
        <f aca="false">IF(J2590="PosK",SUMIFS(K:K,J:J,"PosK",H:H,H2590),"")</f>
        <v>0</v>
      </c>
      <c r="M2590" s="61" t="n">
        <f aca="false">IF(J2590="PosK",SUMIFS(K:K,J:J,"NegK",H:H,H2590),"")</f>
        <v>0</v>
      </c>
      <c r="N2590" s="61" t="n">
        <f aca="false">IF(J2590="PosK",SUMIFS(K:K,J:J,"eDNA",H:H,H2590),"")</f>
        <v>0</v>
      </c>
      <c r="P2590" s="62" t="n">
        <f aca="false">IF(K2592="No Ct",0,K2592)</f>
        <v>0</v>
      </c>
      <c r="Q2590" s="62" t="n">
        <f aca="false">IF(K2593="No Ct",0,K2593)</f>
        <v>0</v>
      </c>
      <c r="R2590" s="0" t="str">
        <f aca="false">IF(AND(L2590&gt;0,M2590=0),"Valid","Invalid")</f>
        <v>Invalid</v>
      </c>
      <c r="S2590" s="0" t="str">
        <f aca="false">IF(OR(P2590&gt;1,Q2590&gt;1),"Present","Absent")</f>
        <v>Absent</v>
      </c>
      <c r="T2590" s="63" t="str">
        <f aca="false">IF(OR(AND(P2590&gt;1,P2590&lt;41),AND(Q2590&gt;1,Q2590&lt;41)),"Ct&lt;41","Ct&gt;41")</f>
        <v>Ct&gt;41</v>
      </c>
      <c r="U2590" s="0" t="str">
        <f aca="false">I2590</f>
        <v>Skrubtudse</v>
      </c>
      <c r="V2590" s="0" t="str">
        <f aca="false">MID(F2590,10,9)</f>
        <v>DL2018054</v>
      </c>
      <c r="W2590" s="64" t="str">
        <f aca="false">V2590&amp;"_"&amp;U2590&amp;"_"&amp;R2590&amp;"_"&amp;S2590&amp;"_"&amp;T2590</f>
        <v>DL2018054_Skrubtudse_Invalid_Absent_Ct&gt;41</v>
      </c>
    </row>
    <row r="2591" customFormat="false" ht="14.25" hidden="false" customHeight="false" outlineLevel="0" collapsed="false">
      <c r="A2591" s="0" t="s">
        <v>812</v>
      </c>
      <c r="B2591" s="52" t="s">
        <v>969</v>
      </c>
      <c r="C2591" s="52" t="s">
        <v>747</v>
      </c>
      <c r="D2591" s="53" t="n">
        <v>0.1</v>
      </c>
      <c r="E2591" s="53" t="s">
        <v>748</v>
      </c>
      <c r="F2591" s="0" t="s">
        <v>1298</v>
      </c>
      <c r="G2591" s="0" t="str">
        <f aca="false">LEFT(B2591,2)</f>
        <v>09</v>
      </c>
      <c r="H2591" s="0" t="str">
        <f aca="false">I2591&amp;"_"&amp;G2591&amp;"_"&amp;F2591</f>
        <v>Skrubtudse_09_20181023_DL2018054_GentofteHF</v>
      </c>
      <c r="I2591" s="61" t="str">
        <f aca="false">MID(RIGHT(B2591,LEN(B2591)-3),1,FIND("_",RIGHT(B2591,LEN(B2591)-3))-1)</f>
        <v>Skrubtudse</v>
      </c>
      <c r="J2591" s="61" t="str">
        <f aca="false">TRIM(SUBSTITUTE(RIGHT(B2591,FIND(I2591,B2591)+1),"_",""))</f>
        <v>NegK</v>
      </c>
      <c r="K2591" s="0" t="str">
        <f aca="false">IFERROR(VALUE(SUBSTITUTE(E2591,".",",")),E2591)</f>
        <v>No Ct</v>
      </c>
      <c r="L2591" s="61" t="str">
        <f aca="false">IF(J2591="PosK",SUMIFS(K:K,J:J,"PosK",H:H,H2591),"")</f>
        <v/>
      </c>
      <c r="M2591" s="61" t="str">
        <f aca="false">IF(J2591="PosK",SUMIFS(K:K,J:J,"NegK",H:H,H2591),"")</f>
        <v/>
      </c>
      <c r="N2591" s="61" t="str">
        <f aca="false">IF(J2591="PosK",SUMIFS(K:K,J:J,"eDNA",H:H,H2591),"")</f>
        <v/>
      </c>
    </row>
    <row r="2592" customFormat="false" ht="14.25" hidden="false" customHeight="false" outlineLevel="0" collapsed="false">
      <c r="A2592" s="0" t="s">
        <v>814</v>
      </c>
      <c r="B2592" s="52" t="s">
        <v>970</v>
      </c>
      <c r="C2592" s="52" t="s">
        <v>751</v>
      </c>
      <c r="D2592" s="53" t="n">
        <v>0.1</v>
      </c>
      <c r="E2592" s="53" t="s">
        <v>748</v>
      </c>
      <c r="F2592" s="0" t="s">
        <v>1298</v>
      </c>
      <c r="G2592" s="0" t="str">
        <f aca="false">LEFT(B2592,2)</f>
        <v>09</v>
      </c>
      <c r="H2592" s="0" t="str">
        <f aca="false">I2592&amp;"_"&amp;G2592&amp;"_"&amp;F2592</f>
        <v>Skrubtudse_09_20181023_DL2018054_GentofteHF</v>
      </c>
      <c r="I2592" s="61" t="str">
        <f aca="false">MID(RIGHT(B2592,LEN(B2592)-3),1,FIND("_",RIGHT(B2592,LEN(B2592)-3))-1)</f>
        <v>Skrubtudse</v>
      </c>
      <c r="J2592" s="61" t="str">
        <f aca="false">TRIM(SUBSTITUTE(RIGHT(B2592,FIND(I2592,B2592)+1),"_",""))</f>
        <v>eDNA</v>
      </c>
      <c r="K2592" s="0" t="str">
        <f aca="false">IFERROR(VALUE(SUBSTITUTE(E2592,".",",")),E2592)</f>
        <v>No Ct</v>
      </c>
      <c r="L2592" s="61" t="str">
        <f aca="false">IF(J2592="PosK",SUMIFS(K:K,J:J,"PosK",H:H,H2592),"")</f>
        <v/>
      </c>
      <c r="M2592" s="61" t="str">
        <f aca="false">IF(J2592="PosK",SUMIFS(K:K,J:J,"NegK",H:H,H2592),"")</f>
        <v/>
      </c>
      <c r="N2592" s="61" t="str">
        <f aca="false">IF(J2592="PosK",SUMIFS(K:K,J:J,"eDNA",H:H,H2592),"")</f>
        <v/>
      </c>
      <c r="Q2592" s="62"/>
    </row>
    <row r="2593" customFormat="false" ht="14.25" hidden="false" customHeight="false" outlineLevel="0" collapsed="false">
      <c r="A2593" s="0" t="s">
        <v>816</v>
      </c>
      <c r="B2593" s="52" t="s">
        <v>971</v>
      </c>
      <c r="C2593" s="52" t="s">
        <v>751</v>
      </c>
      <c r="D2593" s="53" t="n">
        <v>0.1</v>
      </c>
      <c r="E2593" s="53" t="s">
        <v>748</v>
      </c>
      <c r="F2593" s="0" t="s">
        <v>1298</v>
      </c>
      <c r="G2593" s="0" t="str">
        <f aca="false">LEFT(B2593,2)</f>
        <v>09</v>
      </c>
      <c r="H2593" s="0" t="str">
        <f aca="false">I2593&amp;"_"&amp;G2593&amp;"_"&amp;F2593</f>
        <v>Skrubtudse_09_20181023_DL2018054_GentofteHF</v>
      </c>
      <c r="I2593" s="61" t="str">
        <f aca="false">MID(RIGHT(B2593,LEN(B2593)-3),1,FIND("_",RIGHT(B2593,LEN(B2593)-3))-1)</f>
        <v>Skrubtudse</v>
      </c>
      <c r="J2593" s="61" t="str">
        <f aca="false">TRIM(SUBSTITUTE(RIGHT(B2593,FIND(I2593,B2593)+1),"_",""))</f>
        <v>eDNA</v>
      </c>
      <c r="K2593" s="0" t="str">
        <f aca="false">IFERROR(VALUE(SUBSTITUTE(E2593,".",",")),E2593)</f>
        <v>No Ct</v>
      </c>
      <c r="L2593" s="61" t="str">
        <f aca="false">IF(J2593="PosK",SUMIFS(K:K,J:J,"PosK",H:H,H2593),"")</f>
        <v/>
      </c>
      <c r="M2593" s="61" t="str">
        <f aca="false">IF(J2593="PosK",SUMIFS(K:K,J:J,"NegK",H:H,H2593),"")</f>
        <v/>
      </c>
      <c r="N2593" s="61" t="str">
        <f aca="false">IF(J2593="PosK",SUMIFS(K:K,J:J,"eDNA",H:H,H2593),"")</f>
        <v/>
      </c>
      <c r="P2593" s="62"/>
      <c r="T2593" s="63"/>
      <c r="W2593" s="64"/>
    </row>
    <row r="2594" customFormat="false" ht="14.25" hidden="false" customHeight="false" outlineLevel="0" collapsed="false">
      <c r="A2594" s="0" t="s">
        <v>818</v>
      </c>
      <c r="B2594" s="52" t="s">
        <v>972</v>
      </c>
      <c r="C2594" s="52" t="s">
        <v>743</v>
      </c>
      <c r="D2594" s="53" t="n">
        <v>0.1</v>
      </c>
      <c r="E2594" s="53" t="s">
        <v>748</v>
      </c>
      <c r="F2594" s="0" t="s">
        <v>1298</v>
      </c>
      <c r="G2594" s="0" t="str">
        <f aca="false">LEFT(B2594,2)</f>
        <v>10</v>
      </c>
      <c r="H2594" s="0" t="str">
        <f aca="false">I2594&amp;"_"&amp;G2594&amp;"_"&amp;F2594</f>
        <v>Skrubtudse_10_20181023_DL2018054_GentofteHF</v>
      </c>
      <c r="I2594" s="61" t="str">
        <f aca="false">MID(RIGHT(B2594,LEN(B2594)-3),1,FIND("_",RIGHT(B2594,LEN(B2594)-3))-1)</f>
        <v>Skrubtudse</v>
      </c>
      <c r="J2594" s="61" t="str">
        <f aca="false">TRIM(SUBSTITUTE(RIGHT(B2594,FIND(I2594,B2594)+1),"_",""))</f>
        <v>PosK</v>
      </c>
      <c r="K2594" s="0" t="str">
        <f aca="false">IFERROR(VALUE(SUBSTITUTE(E2594,".",",")),E2594)</f>
        <v>No Ct</v>
      </c>
      <c r="L2594" s="61" t="n">
        <f aca="false">IF(J2594="PosK",SUMIFS(K:K,J:J,"PosK",H:H,H2594),"")</f>
        <v>0</v>
      </c>
      <c r="M2594" s="61" t="n">
        <f aca="false">IF(J2594="PosK",SUMIFS(K:K,J:J,"NegK",H:H,H2594),"")</f>
        <v>0</v>
      </c>
      <c r="N2594" s="61" t="n">
        <f aca="false">IF(J2594="PosK",SUMIFS(K:K,J:J,"eDNA",H:H,H2594),"")</f>
        <v>0</v>
      </c>
      <c r="P2594" s="62" t="n">
        <f aca="false">IF(K2596="No Ct",0,K2596)</f>
        <v>0</v>
      </c>
      <c r="Q2594" s="62" t="n">
        <f aca="false">IF(K2597="No Ct",0,K2597)</f>
        <v>0</v>
      </c>
      <c r="R2594" s="0" t="str">
        <f aca="false">IF(AND(L2594&gt;0,M2594=0),"Valid","Invalid")</f>
        <v>Invalid</v>
      </c>
      <c r="S2594" s="0" t="str">
        <f aca="false">IF(OR(P2594&gt;1,Q2594&gt;1),"Present","Absent")</f>
        <v>Absent</v>
      </c>
      <c r="T2594" s="63" t="str">
        <f aca="false">IF(OR(AND(P2594&gt;1,P2594&lt;41),AND(Q2594&gt;1,Q2594&lt;41)),"Ct&lt;41","Ct&gt;41")</f>
        <v>Ct&gt;41</v>
      </c>
      <c r="U2594" s="0" t="str">
        <f aca="false">I2594</f>
        <v>Skrubtudse</v>
      </c>
      <c r="V2594" s="0" t="str">
        <f aca="false">MID(F2594,10,9)</f>
        <v>DL2018054</v>
      </c>
      <c r="W2594" s="64" t="str">
        <f aca="false">V2594&amp;"_"&amp;U2594&amp;"_"&amp;R2594&amp;"_"&amp;S2594&amp;"_"&amp;T2594</f>
        <v>DL2018054_Skrubtudse_Invalid_Absent_Ct&gt;41</v>
      </c>
    </row>
    <row r="2595" customFormat="false" ht="14.25" hidden="false" customHeight="false" outlineLevel="0" collapsed="false">
      <c r="A2595" s="0" t="s">
        <v>820</v>
      </c>
      <c r="B2595" s="52" t="s">
        <v>973</v>
      </c>
      <c r="C2595" s="52" t="s">
        <v>747</v>
      </c>
      <c r="D2595" s="53" t="n">
        <v>0.1</v>
      </c>
      <c r="E2595" s="53" t="s">
        <v>748</v>
      </c>
      <c r="F2595" s="0" t="s">
        <v>1298</v>
      </c>
      <c r="G2595" s="0" t="str">
        <f aca="false">LEFT(B2595,2)</f>
        <v>10</v>
      </c>
      <c r="H2595" s="0" t="str">
        <f aca="false">I2595&amp;"_"&amp;G2595&amp;"_"&amp;F2595</f>
        <v>Skrubtudse_10_20181023_DL2018054_GentofteHF</v>
      </c>
      <c r="I2595" s="61" t="str">
        <f aca="false">MID(RIGHT(B2595,LEN(B2595)-3),1,FIND("_",RIGHT(B2595,LEN(B2595)-3))-1)</f>
        <v>Skrubtudse</v>
      </c>
      <c r="J2595" s="61" t="str">
        <f aca="false">TRIM(SUBSTITUTE(RIGHT(B2595,FIND(I2595,B2595)+1),"_",""))</f>
        <v>NegK</v>
      </c>
      <c r="K2595" s="0" t="str">
        <f aca="false">IFERROR(VALUE(SUBSTITUTE(E2595,".",",")),E2595)</f>
        <v>No Ct</v>
      </c>
      <c r="L2595" s="61" t="str">
        <f aca="false">IF(J2595="PosK",SUMIFS(K:K,J:J,"PosK",H:H,H2595),"")</f>
        <v/>
      </c>
      <c r="M2595" s="61" t="str">
        <f aca="false">IF(J2595="PosK",SUMIFS(K:K,J:J,"NegK",H:H,H2595),"")</f>
        <v/>
      </c>
      <c r="N2595" s="61" t="str">
        <f aca="false">IF(J2595="PosK",SUMIFS(K:K,J:J,"eDNA",H:H,H2595),"")</f>
        <v/>
      </c>
    </row>
    <row r="2596" customFormat="false" ht="14.25" hidden="false" customHeight="false" outlineLevel="0" collapsed="false">
      <c r="A2596" s="0" t="s">
        <v>822</v>
      </c>
      <c r="B2596" s="52" t="s">
        <v>974</v>
      </c>
      <c r="C2596" s="52" t="s">
        <v>751</v>
      </c>
      <c r="D2596" s="53" t="n">
        <v>0.1</v>
      </c>
      <c r="E2596" s="53" t="s">
        <v>748</v>
      </c>
      <c r="F2596" s="0" t="s">
        <v>1298</v>
      </c>
      <c r="G2596" s="0" t="str">
        <f aca="false">LEFT(B2596,2)</f>
        <v>10</v>
      </c>
      <c r="H2596" s="0" t="str">
        <f aca="false">I2596&amp;"_"&amp;G2596&amp;"_"&amp;F2596</f>
        <v>Skrubtudse_10_20181023_DL2018054_GentofteHF</v>
      </c>
      <c r="I2596" s="61" t="str">
        <f aca="false">MID(RIGHT(B2596,LEN(B2596)-3),1,FIND("_",RIGHT(B2596,LEN(B2596)-3))-1)</f>
        <v>Skrubtudse</v>
      </c>
      <c r="J2596" s="61" t="str">
        <f aca="false">TRIM(SUBSTITUTE(RIGHT(B2596,FIND(I2596,B2596)+1),"_",""))</f>
        <v>eDNA</v>
      </c>
      <c r="K2596" s="0" t="str">
        <f aca="false">IFERROR(VALUE(SUBSTITUTE(E2596,".",",")),E2596)</f>
        <v>No Ct</v>
      </c>
      <c r="L2596" s="61" t="str">
        <f aca="false">IF(J2596="PosK",SUMIFS(K:K,J:J,"PosK",H:H,H2596),"")</f>
        <v/>
      </c>
      <c r="M2596" s="61" t="str">
        <f aca="false">IF(J2596="PosK",SUMIFS(K:K,J:J,"NegK",H:H,H2596),"")</f>
        <v/>
      </c>
      <c r="N2596" s="61" t="str">
        <f aca="false">IF(J2596="PosK",SUMIFS(K:K,J:J,"eDNA",H:H,H2596),"")</f>
        <v/>
      </c>
      <c r="Q2596" s="62"/>
    </row>
    <row r="2597" customFormat="false" ht="14.25" hidden="false" customHeight="false" outlineLevel="0" collapsed="false">
      <c r="A2597" s="0" t="s">
        <v>824</v>
      </c>
      <c r="B2597" s="52" t="s">
        <v>975</v>
      </c>
      <c r="C2597" s="52" t="s">
        <v>751</v>
      </c>
      <c r="D2597" s="53" t="n">
        <v>0.1</v>
      </c>
      <c r="E2597" s="53" t="s">
        <v>748</v>
      </c>
      <c r="F2597" s="0" t="s">
        <v>1298</v>
      </c>
      <c r="G2597" s="0" t="str">
        <f aca="false">LEFT(B2597,2)</f>
        <v>10</v>
      </c>
      <c r="H2597" s="0" t="str">
        <f aca="false">I2597&amp;"_"&amp;G2597&amp;"_"&amp;F2597</f>
        <v>Skrubtudse_10_20181023_DL2018054_GentofteHF</v>
      </c>
      <c r="I2597" s="61" t="str">
        <f aca="false">MID(RIGHT(B2597,LEN(B2597)-3),1,FIND("_",RIGHT(B2597,LEN(B2597)-3))-1)</f>
        <v>Skrubtudse</v>
      </c>
      <c r="J2597" s="61" t="str">
        <f aca="false">TRIM(SUBSTITUTE(RIGHT(B2597,FIND(I2597,B2597)+1),"_",""))</f>
        <v>eDNA</v>
      </c>
      <c r="K2597" s="0" t="str">
        <f aca="false">IFERROR(VALUE(SUBSTITUTE(E2597,".",",")),E2597)</f>
        <v>No Ct</v>
      </c>
      <c r="L2597" s="61" t="str">
        <f aca="false">IF(J2597="PosK",SUMIFS(K:K,J:J,"PosK",H:H,H2597),"")</f>
        <v/>
      </c>
      <c r="M2597" s="61" t="str">
        <f aca="false">IF(J2597="PosK",SUMIFS(K:K,J:J,"NegK",H:H,H2597),"")</f>
        <v/>
      </c>
      <c r="N2597" s="61" t="str">
        <f aca="false">IF(J2597="PosK",SUMIFS(K:K,J:J,"eDNA",H:H,H2597),"")</f>
        <v/>
      </c>
      <c r="P2597" s="62"/>
      <c r="T2597" s="63"/>
      <c r="W2597" s="64"/>
    </row>
    <row r="2598" customFormat="false" ht="14.25" hidden="false" customHeight="false" outlineLevel="0" collapsed="false">
      <c r="A2598" s="0" t="s">
        <v>826</v>
      </c>
      <c r="B2598" s="52" t="s">
        <v>976</v>
      </c>
      <c r="C2598" s="52" t="s">
        <v>743</v>
      </c>
      <c r="D2598" s="53" t="n">
        <v>0.1</v>
      </c>
      <c r="E2598" s="53" t="s">
        <v>748</v>
      </c>
      <c r="F2598" s="0" t="s">
        <v>1298</v>
      </c>
      <c r="G2598" s="0" t="str">
        <f aca="false">LEFT(B2598,2)</f>
        <v>11</v>
      </c>
      <c r="H2598" s="0" t="str">
        <f aca="false">I2598&amp;"_"&amp;G2598&amp;"_"&amp;F2598</f>
        <v>Bjergsalamander_11_20181023_DL2018054_GentofteHF</v>
      </c>
      <c r="I2598" s="61" t="str">
        <f aca="false">MID(RIGHT(B2598,LEN(B2598)-3),1,FIND("_",RIGHT(B2598,LEN(B2598)-3))-1)</f>
        <v>Bjergsalamander</v>
      </c>
      <c r="J2598" s="61" t="str">
        <f aca="false">TRIM(SUBSTITUTE(RIGHT(B2598,FIND(I2598,B2598)+1),"_",""))</f>
        <v>PosK</v>
      </c>
      <c r="K2598" s="0" t="str">
        <f aca="false">IFERROR(VALUE(SUBSTITUTE(E2598,".",",")),E2598)</f>
        <v>No Ct</v>
      </c>
      <c r="L2598" s="61" t="n">
        <f aca="false">IF(J2598="PosK",SUMIFS(K:K,J:J,"PosK",H:H,H2598),"")</f>
        <v>0</v>
      </c>
      <c r="M2598" s="61" t="n">
        <f aca="false">IF(J2598="PosK",SUMIFS(K:K,J:J,"NegK",H:H,H2598),"")</f>
        <v>0</v>
      </c>
      <c r="N2598" s="61" t="n">
        <f aca="false">IF(J2598="PosK",SUMIFS(K:K,J:J,"eDNA",H:H,H2598),"")</f>
        <v>0</v>
      </c>
      <c r="P2598" s="62" t="n">
        <f aca="false">IF(K2600="No Ct",0,K2600)</f>
        <v>0</v>
      </c>
      <c r="Q2598" s="62" t="n">
        <f aca="false">IF(K2601="No Ct",0,K2601)</f>
        <v>0</v>
      </c>
      <c r="R2598" s="0" t="str">
        <f aca="false">IF(AND(L2598&gt;0,M2598=0),"Valid","Invalid")</f>
        <v>Invalid</v>
      </c>
      <c r="S2598" s="0" t="str">
        <f aca="false">IF(OR(P2598&gt;1,Q2598&gt;1),"Present","Absent")</f>
        <v>Absent</v>
      </c>
      <c r="T2598" s="63" t="str">
        <f aca="false">IF(OR(AND(P2598&gt;1,P2598&lt;41),AND(Q2598&gt;1,Q2598&lt;41)),"Ct&lt;41","Ct&gt;41")</f>
        <v>Ct&gt;41</v>
      </c>
      <c r="U2598" s="0" t="str">
        <f aca="false">I2598</f>
        <v>Bjergsalamander</v>
      </c>
      <c r="V2598" s="0" t="str">
        <f aca="false">MID(F2598,10,9)</f>
        <v>DL2018054</v>
      </c>
      <c r="W2598" s="64" t="str">
        <f aca="false">V2598&amp;"_"&amp;U2598&amp;"_"&amp;R2598&amp;"_"&amp;S2598&amp;"_"&amp;T2598</f>
        <v>DL2018054_Bjergsalamander_Invalid_Absent_Ct&gt;41</v>
      </c>
    </row>
    <row r="2599" customFormat="false" ht="14.25" hidden="false" customHeight="false" outlineLevel="0" collapsed="false">
      <c r="A2599" s="0" t="s">
        <v>828</v>
      </c>
      <c r="B2599" s="52" t="s">
        <v>977</v>
      </c>
      <c r="C2599" s="52" t="s">
        <v>747</v>
      </c>
      <c r="D2599" s="53" t="n">
        <v>0.1</v>
      </c>
      <c r="E2599" s="53" t="s">
        <v>748</v>
      </c>
      <c r="F2599" s="0" t="s">
        <v>1298</v>
      </c>
      <c r="G2599" s="0" t="str">
        <f aca="false">LEFT(B2599,2)</f>
        <v>11</v>
      </c>
      <c r="H2599" s="0" t="str">
        <f aca="false">I2599&amp;"_"&amp;G2599&amp;"_"&amp;F2599</f>
        <v>Bjergsalamander_11_20181023_DL2018054_GentofteHF</v>
      </c>
      <c r="I2599" s="61" t="str">
        <f aca="false">MID(RIGHT(B2599,LEN(B2599)-3),1,FIND("_",RIGHT(B2599,LEN(B2599)-3))-1)</f>
        <v>Bjergsalamander</v>
      </c>
      <c r="J2599" s="61" t="str">
        <f aca="false">TRIM(SUBSTITUTE(RIGHT(B2599,FIND(I2599,B2599)+1),"_",""))</f>
        <v>NegK</v>
      </c>
      <c r="K2599" s="0" t="str">
        <f aca="false">IFERROR(VALUE(SUBSTITUTE(E2599,".",",")),E2599)</f>
        <v>No Ct</v>
      </c>
      <c r="L2599" s="61" t="str">
        <f aca="false">IF(J2599="PosK",SUMIFS(K:K,J:J,"PosK",H:H,H2599),"")</f>
        <v/>
      </c>
      <c r="M2599" s="61" t="str">
        <f aca="false">IF(J2599="PosK",SUMIFS(K:K,J:J,"NegK",H:H,H2599),"")</f>
        <v/>
      </c>
      <c r="N2599" s="61" t="str">
        <f aca="false">IF(J2599="PosK",SUMIFS(K:K,J:J,"eDNA",H:H,H2599),"")</f>
        <v/>
      </c>
    </row>
    <row r="2600" customFormat="false" ht="14.25" hidden="false" customHeight="false" outlineLevel="0" collapsed="false">
      <c r="A2600" s="0" t="s">
        <v>830</v>
      </c>
      <c r="B2600" s="52" t="s">
        <v>978</v>
      </c>
      <c r="C2600" s="52" t="s">
        <v>751</v>
      </c>
      <c r="D2600" s="53" t="n">
        <v>0.1</v>
      </c>
      <c r="E2600" s="53" t="s">
        <v>748</v>
      </c>
      <c r="F2600" s="0" t="s">
        <v>1298</v>
      </c>
      <c r="G2600" s="0" t="str">
        <f aca="false">LEFT(B2600,2)</f>
        <v>11</v>
      </c>
      <c r="H2600" s="0" t="str">
        <f aca="false">I2600&amp;"_"&amp;G2600&amp;"_"&amp;F2600</f>
        <v>Bjergsalamander_11_20181023_DL2018054_GentofteHF</v>
      </c>
      <c r="I2600" s="61" t="str">
        <f aca="false">MID(RIGHT(B2600,LEN(B2600)-3),1,FIND("_",RIGHT(B2600,LEN(B2600)-3))-1)</f>
        <v>Bjergsalamander</v>
      </c>
      <c r="J2600" s="61" t="str">
        <f aca="false">TRIM(SUBSTITUTE(RIGHT(B2600,FIND(I2600,B2600)+1),"_",""))</f>
        <v>eDNA</v>
      </c>
      <c r="K2600" s="0" t="str">
        <f aca="false">IFERROR(VALUE(SUBSTITUTE(E2600,".",",")),E2600)</f>
        <v>No Ct</v>
      </c>
      <c r="L2600" s="61" t="str">
        <f aca="false">IF(J2600="PosK",SUMIFS(K:K,J:J,"PosK",H:H,H2600),"")</f>
        <v/>
      </c>
      <c r="M2600" s="61" t="str">
        <f aca="false">IF(J2600="PosK",SUMIFS(K:K,J:J,"NegK",H:H,H2600),"")</f>
        <v/>
      </c>
      <c r="N2600" s="61" t="str">
        <f aca="false">IF(J2600="PosK",SUMIFS(K:K,J:J,"eDNA",H:H,H2600),"")</f>
        <v/>
      </c>
      <c r="Q2600" s="62"/>
    </row>
    <row r="2601" customFormat="false" ht="14.25" hidden="false" customHeight="false" outlineLevel="0" collapsed="false">
      <c r="A2601" s="0" t="s">
        <v>832</v>
      </c>
      <c r="B2601" s="52" t="s">
        <v>979</v>
      </c>
      <c r="C2601" s="52" t="s">
        <v>751</v>
      </c>
      <c r="D2601" s="53" t="n">
        <v>0.1</v>
      </c>
      <c r="E2601" s="53" t="s">
        <v>748</v>
      </c>
      <c r="F2601" s="0" t="s">
        <v>1298</v>
      </c>
      <c r="G2601" s="0" t="str">
        <f aca="false">LEFT(B2601,2)</f>
        <v>11</v>
      </c>
      <c r="H2601" s="0" t="str">
        <f aca="false">I2601&amp;"_"&amp;G2601&amp;"_"&amp;F2601</f>
        <v>Bjergsalamander_11_20181023_DL2018054_GentofteHF</v>
      </c>
      <c r="I2601" s="61" t="str">
        <f aca="false">MID(RIGHT(B2601,LEN(B2601)-3),1,FIND("_",RIGHT(B2601,LEN(B2601)-3))-1)</f>
        <v>Bjergsalamander</v>
      </c>
      <c r="J2601" s="61" t="str">
        <f aca="false">TRIM(SUBSTITUTE(RIGHT(B2601,FIND(I2601,B2601)+1),"_",""))</f>
        <v>eDNA</v>
      </c>
      <c r="K2601" s="0" t="str">
        <f aca="false">IFERROR(VALUE(SUBSTITUTE(E2601,".",",")),E2601)</f>
        <v>No Ct</v>
      </c>
      <c r="L2601" s="61" t="str">
        <f aca="false">IF(J2601="PosK",SUMIFS(K:K,J:J,"PosK",H:H,H2601),"")</f>
        <v/>
      </c>
      <c r="M2601" s="61" t="str">
        <f aca="false">IF(J2601="PosK",SUMIFS(K:K,J:J,"NegK",H:H,H2601),"")</f>
        <v/>
      </c>
      <c r="N2601" s="61" t="str">
        <f aca="false">IF(J2601="PosK",SUMIFS(K:K,J:J,"eDNA",H:H,H2601),"")</f>
        <v/>
      </c>
      <c r="P2601" s="62"/>
      <c r="T2601" s="63"/>
      <c r="W2601" s="64"/>
    </row>
    <row r="2602" customFormat="false" ht="14.25" hidden="false" customHeight="false" outlineLevel="0" collapsed="false">
      <c r="A2602" s="0" t="s">
        <v>834</v>
      </c>
      <c r="B2602" s="52" t="s">
        <v>980</v>
      </c>
      <c r="C2602" s="52" t="s">
        <v>743</v>
      </c>
      <c r="D2602" s="53" t="n">
        <v>0.1</v>
      </c>
      <c r="E2602" s="53" t="s">
        <v>748</v>
      </c>
      <c r="F2602" s="0" t="s">
        <v>1298</v>
      </c>
      <c r="G2602" s="0" t="str">
        <f aca="false">LEFT(B2602,2)</f>
        <v>12</v>
      </c>
      <c r="H2602" s="0" t="str">
        <f aca="false">I2602&amp;"_"&amp;G2602&amp;"_"&amp;F2602</f>
        <v>Latterfroe_12_20181023_DL2018054_GentofteHF</v>
      </c>
      <c r="I2602" s="61" t="str">
        <f aca="false">MID(RIGHT(B2602,LEN(B2602)-3),1,FIND("_",RIGHT(B2602,LEN(B2602)-3))-1)</f>
        <v>Latterfroe</v>
      </c>
      <c r="J2602" s="61" t="str">
        <f aca="false">TRIM(SUBSTITUTE(RIGHT(B2602,FIND(I2602,B2602)+1),"_",""))</f>
        <v>PosK</v>
      </c>
      <c r="K2602" s="0" t="str">
        <f aca="false">IFERROR(VALUE(SUBSTITUTE(E2602,".",",")),E2602)</f>
        <v>No Ct</v>
      </c>
      <c r="L2602" s="61" t="n">
        <f aca="false">IF(J2602="PosK",SUMIFS(K:K,J:J,"PosK",H:H,H2602),"")</f>
        <v>0</v>
      </c>
      <c r="M2602" s="61" t="n">
        <f aca="false">IF(J2602="PosK",SUMIFS(K:K,J:J,"NegK",H:H,H2602),"")</f>
        <v>0</v>
      </c>
      <c r="N2602" s="61" t="n">
        <f aca="false">IF(J2602="PosK",SUMIFS(K:K,J:J,"eDNA",H:H,H2602),"")</f>
        <v>0</v>
      </c>
      <c r="P2602" s="62" t="n">
        <f aca="false">IF(K2604="No Ct",0,K2604)</f>
        <v>0</v>
      </c>
      <c r="Q2602" s="62" t="n">
        <f aca="false">IF(K2605="No Ct",0,K2605)</f>
        <v>0</v>
      </c>
      <c r="R2602" s="0" t="str">
        <f aca="false">IF(AND(L2602&gt;0,M2602=0),"Valid","Invalid")</f>
        <v>Invalid</v>
      </c>
      <c r="S2602" s="0" t="str">
        <f aca="false">IF(OR(P2602&gt;1,Q2602&gt;1),"Present","Absent")</f>
        <v>Absent</v>
      </c>
      <c r="T2602" s="63" t="str">
        <f aca="false">IF(OR(AND(P2602&gt;1,P2602&lt;41),AND(Q2602&gt;1,Q2602&lt;41)),"Ct&lt;41","Ct&gt;41")</f>
        <v>Ct&gt;41</v>
      </c>
      <c r="U2602" s="0" t="str">
        <f aca="false">I2602</f>
        <v>Latterfroe</v>
      </c>
      <c r="V2602" s="0" t="str">
        <f aca="false">MID(F2602,10,9)</f>
        <v>DL2018054</v>
      </c>
      <c r="W2602" s="64" t="str">
        <f aca="false">V2602&amp;"_"&amp;U2602&amp;"_"&amp;R2602&amp;"_"&amp;S2602&amp;"_"&amp;T2602</f>
        <v>DL2018054_Latterfroe_Invalid_Absent_Ct&gt;41</v>
      </c>
    </row>
    <row r="2603" customFormat="false" ht="14.25" hidden="false" customHeight="false" outlineLevel="0" collapsed="false">
      <c r="A2603" s="0" t="s">
        <v>836</v>
      </c>
      <c r="B2603" s="52" t="s">
        <v>981</v>
      </c>
      <c r="C2603" s="52" t="s">
        <v>747</v>
      </c>
      <c r="D2603" s="53" t="n">
        <v>0.1</v>
      </c>
      <c r="E2603" s="53" t="s">
        <v>748</v>
      </c>
      <c r="F2603" s="0" t="s">
        <v>1298</v>
      </c>
      <c r="G2603" s="0" t="str">
        <f aca="false">LEFT(B2603,2)</f>
        <v>12</v>
      </c>
      <c r="H2603" s="0" t="str">
        <f aca="false">I2603&amp;"_"&amp;G2603&amp;"_"&amp;F2603</f>
        <v>Latterfroe_12_20181023_DL2018054_GentofteHF</v>
      </c>
      <c r="I2603" s="61" t="str">
        <f aca="false">MID(RIGHT(B2603,LEN(B2603)-3),1,FIND("_",RIGHT(B2603,LEN(B2603)-3))-1)</f>
        <v>Latterfroe</v>
      </c>
      <c r="J2603" s="61" t="str">
        <f aca="false">TRIM(SUBSTITUTE(RIGHT(B2603,FIND(I2603,B2603)+1),"_",""))</f>
        <v>NegK</v>
      </c>
      <c r="K2603" s="0" t="str">
        <f aca="false">IFERROR(VALUE(SUBSTITUTE(E2603,".",",")),E2603)</f>
        <v>No Ct</v>
      </c>
      <c r="L2603" s="61" t="str">
        <f aca="false">IF(J2603="PosK",SUMIFS(K:K,J:J,"PosK",H:H,H2603),"")</f>
        <v/>
      </c>
      <c r="M2603" s="61" t="str">
        <f aca="false">IF(J2603="PosK",SUMIFS(K:K,J:J,"NegK",H:H,H2603),"")</f>
        <v/>
      </c>
      <c r="N2603" s="61" t="str">
        <f aca="false">IF(J2603="PosK",SUMIFS(K:K,J:J,"eDNA",H:H,H2603),"")</f>
        <v/>
      </c>
    </row>
    <row r="2604" customFormat="false" ht="14.25" hidden="false" customHeight="false" outlineLevel="0" collapsed="false">
      <c r="A2604" s="0" t="s">
        <v>838</v>
      </c>
      <c r="B2604" s="52" t="s">
        <v>982</v>
      </c>
      <c r="C2604" s="52" t="s">
        <v>751</v>
      </c>
      <c r="D2604" s="53" t="n">
        <v>0.1</v>
      </c>
      <c r="E2604" s="53" t="s">
        <v>748</v>
      </c>
      <c r="F2604" s="0" t="s">
        <v>1298</v>
      </c>
      <c r="G2604" s="0" t="str">
        <f aca="false">LEFT(B2604,2)</f>
        <v>12</v>
      </c>
      <c r="H2604" s="0" t="str">
        <f aca="false">I2604&amp;"_"&amp;G2604&amp;"_"&amp;F2604</f>
        <v>Latterfroe_12_20181023_DL2018054_GentofteHF</v>
      </c>
      <c r="I2604" s="61" t="str">
        <f aca="false">MID(RIGHT(B2604,LEN(B2604)-3),1,FIND("_",RIGHT(B2604,LEN(B2604)-3))-1)</f>
        <v>Latterfroe</v>
      </c>
      <c r="J2604" s="61" t="str">
        <f aca="false">TRIM(SUBSTITUTE(RIGHT(B2604,FIND(I2604,B2604)+1),"_",""))</f>
        <v>eDNA</v>
      </c>
      <c r="K2604" s="0" t="str">
        <f aca="false">IFERROR(VALUE(SUBSTITUTE(E2604,".",",")),E2604)</f>
        <v>No Ct</v>
      </c>
      <c r="L2604" s="61" t="str">
        <f aca="false">IF(J2604="PosK",SUMIFS(K:K,J:J,"PosK",H:H,H2604),"")</f>
        <v/>
      </c>
      <c r="M2604" s="61" t="str">
        <f aca="false">IF(J2604="PosK",SUMIFS(K:K,J:J,"NegK",H:H,H2604),"")</f>
        <v/>
      </c>
      <c r="N2604" s="61" t="str">
        <f aca="false">IF(J2604="PosK",SUMIFS(K:K,J:J,"eDNA",H:H,H2604),"")</f>
        <v/>
      </c>
      <c r="Q2604" s="62"/>
    </row>
    <row r="2605" customFormat="false" ht="14.25" hidden="false" customHeight="false" outlineLevel="0" collapsed="false">
      <c r="A2605" s="0" t="s">
        <v>840</v>
      </c>
      <c r="B2605" s="52" t="s">
        <v>983</v>
      </c>
      <c r="C2605" s="52" t="s">
        <v>751</v>
      </c>
      <c r="D2605" s="53" t="n">
        <v>0.1</v>
      </c>
      <c r="E2605" s="53" t="s">
        <v>748</v>
      </c>
      <c r="F2605" s="0" t="s">
        <v>1298</v>
      </c>
      <c r="G2605" s="0" t="str">
        <f aca="false">LEFT(B2605,2)</f>
        <v>12</v>
      </c>
      <c r="H2605" s="0" t="str">
        <f aca="false">I2605&amp;"_"&amp;G2605&amp;"_"&amp;F2605</f>
        <v>Latterfroe_12_20181023_DL2018054_GentofteHF</v>
      </c>
      <c r="I2605" s="61" t="str">
        <f aca="false">MID(RIGHT(B2605,LEN(B2605)-3),1,FIND("_",RIGHT(B2605,LEN(B2605)-3))-1)</f>
        <v>Latterfroe</v>
      </c>
      <c r="J2605" s="61" t="str">
        <f aca="false">TRIM(SUBSTITUTE(RIGHT(B2605,FIND(I2605,B2605)+1),"_",""))</f>
        <v>eDNA</v>
      </c>
      <c r="K2605" s="0" t="str">
        <f aca="false">IFERROR(VALUE(SUBSTITUTE(E2605,".",",")),E2605)</f>
        <v>No Ct</v>
      </c>
      <c r="L2605" s="61" t="str">
        <f aca="false">IF(J2605="PosK",SUMIFS(K:K,J:J,"PosK",H:H,H2605),"")</f>
        <v/>
      </c>
      <c r="M2605" s="61" t="str">
        <f aca="false">IF(J2605="PosK",SUMIFS(K:K,J:J,"NegK",H:H,H2605),"")</f>
        <v/>
      </c>
      <c r="N2605" s="61" t="str">
        <f aca="false">IF(J2605="PosK",SUMIFS(K:K,J:J,"eDNA",H:H,H2605),"")</f>
        <v/>
      </c>
      <c r="P2605" s="62"/>
      <c r="T2605" s="63"/>
      <c r="W2605" s="64"/>
    </row>
    <row r="2606" customFormat="false" ht="14.25" hidden="false" customHeight="false" outlineLevel="0" collapsed="false">
      <c r="A2606" s="0" t="s">
        <v>842</v>
      </c>
      <c r="B2606" s="52" t="s">
        <v>984</v>
      </c>
      <c r="C2606" s="52" t="s">
        <v>743</v>
      </c>
      <c r="D2606" s="53" t="n">
        <v>0.1</v>
      </c>
      <c r="E2606" s="53" t="s">
        <v>748</v>
      </c>
      <c r="F2606" s="0" t="s">
        <v>1298</v>
      </c>
      <c r="G2606" s="0" t="str">
        <f aca="false">LEFT(B2606,2)</f>
        <v>13</v>
      </c>
      <c r="H2606" s="0" t="str">
        <f aca="false">I2606&amp;"_"&amp;G2606&amp;"_"&amp;F2606</f>
        <v>Spidssnudetfroe_13_20181023_DL2018054_GentofteHF</v>
      </c>
      <c r="I2606" s="61" t="str">
        <f aca="false">MID(RIGHT(B2606,LEN(B2606)-3),1,FIND("_",RIGHT(B2606,LEN(B2606)-3))-1)</f>
        <v>Spidssnudetfroe</v>
      </c>
      <c r="J2606" s="61" t="str">
        <f aca="false">TRIM(SUBSTITUTE(RIGHT(B2606,FIND(I2606,B2606)+1),"_",""))</f>
        <v>PosK</v>
      </c>
      <c r="K2606" s="0" t="str">
        <f aca="false">IFERROR(VALUE(SUBSTITUTE(E2606,".",",")),E2606)</f>
        <v>No Ct</v>
      </c>
      <c r="L2606" s="61" t="n">
        <f aca="false">IF(J2606="PosK",SUMIFS(K:K,J:J,"PosK",H:H,H2606),"")</f>
        <v>0</v>
      </c>
      <c r="M2606" s="61" t="n">
        <f aca="false">IF(J2606="PosK",SUMIFS(K:K,J:J,"NegK",H:H,H2606),"")</f>
        <v>0</v>
      </c>
      <c r="N2606" s="61" t="n">
        <f aca="false">IF(J2606="PosK",SUMIFS(K:K,J:J,"eDNA",H:H,H2606),"")</f>
        <v>0</v>
      </c>
      <c r="P2606" s="62" t="n">
        <f aca="false">IF(K2608="No Ct",0,K2608)</f>
        <v>0</v>
      </c>
      <c r="Q2606" s="62" t="n">
        <f aca="false">IF(K2609="No Ct",0,K2609)</f>
        <v>0</v>
      </c>
      <c r="R2606" s="0" t="str">
        <f aca="false">IF(AND(L2606&gt;0,M2606=0),"Valid","Invalid")</f>
        <v>Invalid</v>
      </c>
      <c r="S2606" s="0" t="str">
        <f aca="false">IF(OR(P2606&gt;1,Q2606&gt;1),"Present","Absent")</f>
        <v>Absent</v>
      </c>
      <c r="T2606" s="63" t="str">
        <f aca="false">IF(OR(AND(P2606&gt;1,P2606&lt;41),AND(Q2606&gt;1,Q2606&lt;41)),"Ct&lt;41","Ct&gt;41")</f>
        <v>Ct&gt;41</v>
      </c>
      <c r="U2606" s="0" t="str">
        <f aca="false">I2606</f>
        <v>Spidssnudetfroe</v>
      </c>
      <c r="V2606" s="0" t="str">
        <f aca="false">MID(F2606,10,9)</f>
        <v>DL2018054</v>
      </c>
      <c r="W2606" s="64" t="str">
        <f aca="false">V2606&amp;"_"&amp;U2606&amp;"_"&amp;R2606&amp;"_"&amp;S2606&amp;"_"&amp;T2606</f>
        <v>DL2018054_Spidssnudetfroe_Invalid_Absent_Ct&gt;41</v>
      </c>
    </row>
    <row r="2607" customFormat="false" ht="14.25" hidden="false" customHeight="false" outlineLevel="0" collapsed="false">
      <c r="A2607" s="0" t="s">
        <v>844</v>
      </c>
      <c r="B2607" s="52" t="s">
        <v>985</v>
      </c>
      <c r="C2607" s="52" t="s">
        <v>747</v>
      </c>
      <c r="D2607" s="53" t="n">
        <v>0.1</v>
      </c>
      <c r="E2607" s="53" t="s">
        <v>748</v>
      </c>
      <c r="F2607" s="0" t="s">
        <v>1298</v>
      </c>
      <c r="G2607" s="0" t="str">
        <f aca="false">LEFT(B2607,2)</f>
        <v>13</v>
      </c>
      <c r="H2607" s="0" t="str">
        <f aca="false">I2607&amp;"_"&amp;G2607&amp;"_"&amp;F2607</f>
        <v>Spidssnudetfroe_13_20181023_DL2018054_GentofteHF</v>
      </c>
      <c r="I2607" s="61" t="str">
        <f aca="false">MID(RIGHT(B2607,LEN(B2607)-3),1,FIND("_",RIGHT(B2607,LEN(B2607)-3))-1)</f>
        <v>Spidssnudetfroe</v>
      </c>
      <c r="J2607" s="61" t="str">
        <f aca="false">TRIM(SUBSTITUTE(RIGHT(B2607,FIND(I2607,B2607)+1),"_",""))</f>
        <v>NegK</v>
      </c>
      <c r="K2607" s="0" t="str">
        <f aca="false">IFERROR(VALUE(SUBSTITUTE(E2607,".",",")),E2607)</f>
        <v>No Ct</v>
      </c>
      <c r="L2607" s="61" t="str">
        <f aca="false">IF(J2607="PosK",SUMIFS(K:K,J:J,"PosK",H:H,H2607),"")</f>
        <v/>
      </c>
      <c r="M2607" s="61" t="str">
        <f aca="false">IF(J2607="PosK",SUMIFS(K:K,J:J,"NegK",H:H,H2607),"")</f>
        <v/>
      </c>
      <c r="N2607" s="61" t="str">
        <f aca="false">IF(J2607="PosK",SUMIFS(K:K,J:J,"eDNA",H:H,H2607),"")</f>
        <v/>
      </c>
    </row>
    <row r="2608" customFormat="false" ht="14.25" hidden="false" customHeight="false" outlineLevel="0" collapsed="false">
      <c r="A2608" s="0" t="s">
        <v>846</v>
      </c>
      <c r="B2608" s="52" t="s">
        <v>986</v>
      </c>
      <c r="C2608" s="52" t="s">
        <v>751</v>
      </c>
      <c r="D2608" s="53" t="n">
        <v>0.1</v>
      </c>
      <c r="E2608" s="53" t="s">
        <v>748</v>
      </c>
      <c r="F2608" s="0" t="s">
        <v>1298</v>
      </c>
      <c r="G2608" s="0" t="str">
        <f aca="false">LEFT(B2608,2)</f>
        <v>13</v>
      </c>
      <c r="H2608" s="0" t="str">
        <f aca="false">I2608&amp;"_"&amp;G2608&amp;"_"&amp;F2608</f>
        <v>Spidssnudetfroe_13_20181023_DL2018054_GentofteHF</v>
      </c>
      <c r="I2608" s="61" t="str">
        <f aca="false">MID(RIGHT(B2608,LEN(B2608)-3),1,FIND("_",RIGHT(B2608,LEN(B2608)-3))-1)</f>
        <v>Spidssnudetfroe</v>
      </c>
      <c r="J2608" s="61" t="str">
        <f aca="false">TRIM(SUBSTITUTE(RIGHT(B2608,FIND(I2608,B2608)+1),"_",""))</f>
        <v>eDNA</v>
      </c>
      <c r="K2608" s="0" t="str">
        <f aca="false">IFERROR(VALUE(SUBSTITUTE(E2608,".",",")),E2608)</f>
        <v>No Ct</v>
      </c>
      <c r="L2608" s="61" t="str">
        <f aca="false">IF(J2608="PosK",SUMIFS(K:K,J:J,"PosK",H:H,H2608),"")</f>
        <v/>
      </c>
      <c r="M2608" s="61" t="str">
        <f aca="false">IF(J2608="PosK",SUMIFS(K:K,J:J,"NegK",H:H,H2608),"")</f>
        <v/>
      </c>
      <c r="N2608" s="61" t="str">
        <f aca="false">IF(J2608="PosK",SUMIFS(K:K,J:J,"eDNA",H:H,H2608),"")</f>
        <v/>
      </c>
      <c r="Q2608" s="62"/>
    </row>
    <row r="2609" customFormat="false" ht="14.25" hidden="false" customHeight="false" outlineLevel="0" collapsed="false">
      <c r="A2609" s="0" t="s">
        <v>848</v>
      </c>
      <c r="B2609" s="52" t="s">
        <v>986</v>
      </c>
      <c r="C2609" s="52" t="s">
        <v>751</v>
      </c>
      <c r="D2609" s="53" t="n">
        <v>0.1</v>
      </c>
      <c r="E2609" s="53" t="s">
        <v>748</v>
      </c>
      <c r="F2609" s="0" t="s">
        <v>1298</v>
      </c>
      <c r="G2609" s="0" t="str">
        <f aca="false">LEFT(B2609,2)</f>
        <v>13</v>
      </c>
      <c r="H2609" s="0" t="str">
        <f aca="false">I2609&amp;"_"&amp;G2609&amp;"_"&amp;F2609</f>
        <v>Spidssnudetfroe_13_20181023_DL2018054_GentofteHF</v>
      </c>
      <c r="I2609" s="61" t="str">
        <f aca="false">MID(RIGHT(B2609,LEN(B2609)-3),1,FIND("_",RIGHT(B2609,LEN(B2609)-3))-1)</f>
        <v>Spidssnudetfroe</v>
      </c>
      <c r="J2609" s="61" t="str">
        <f aca="false">TRIM(SUBSTITUTE(RIGHT(B2609,FIND(I2609,B2609)+1),"_",""))</f>
        <v>eDNA</v>
      </c>
      <c r="K2609" s="0" t="str">
        <f aca="false">IFERROR(VALUE(SUBSTITUTE(E2609,".",",")),E2609)</f>
        <v>No Ct</v>
      </c>
      <c r="L2609" s="61" t="str">
        <f aca="false">IF(J2609="PosK",SUMIFS(K:K,J:J,"PosK",H:H,H2609),"")</f>
        <v/>
      </c>
      <c r="M2609" s="61" t="str">
        <f aca="false">IF(J2609="PosK",SUMIFS(K:K,J:J,"NegK",H:H,H2609),"")</f>
        <v/>
      </c>
      <c r="N2609" s="61" t="str">
        <f aca="false">IF(J2609="PosK",SUMIFS(K:K,J:J,"eDNA",H:H,H2609),"")</f>
        <v/>
      </c>
      <c r="P2609" s="62"/>
      <c r="T2609" s="63"/>
      <c r="W2609" s="64"/>
    </row>
    <row r="2610" customFormat="false" ht="14.25" hidden="false" customHeight="false" outlineLevel="0" collapsed="false">
      <c r="A2610" s="0" t="s">
        <v>849</v>
      </c>
      <c r="B2610" s="52" t="s">
        <v>987</v>
      </c>
      <c r="C2610" s="52" t="s">
        <v>743</v>
      </c>
      <c r="D2610" s="53" t="n">
        <v>0.1</v>
      </c>
      <c r="E2610" s="53" t="s">
        <v>748</v>
      </c>
      <c r="F2610" s="0" t="s">
        <v>1298</v>
      </c>
      <c r="G2610" s="0" t="str">
        <f aca="false">LEFT(B2610,2)</f>
        <v>14</v>
      </c>
      <c r="H2610" s="0" t="str">
        <f aca="false">I2610&amp;"_"&amp;G2610&amp;"_"&amp;F2610</f>
        <v>Spidssnudetfroe_14_20181023_DL2018054_GentofteHF</v>
      </c>
      <c r="I2610" s="61" t="str">
        <f aca="false">MID(RIGHT(B2610,LEN(B2610)-3),1,FIND("_",RIGHT(B2610,LEN(B2610)-3))-1)</f>
        <v>Spidssnudetfroe</v>
      </c>
      <c r="J2610" s="61" t="str">
        <f aca="false">TRIM(SUBSTITUTE(RIGHT(B2610,FIND(I2610,B2610)+1),"_",""))</f>
        <v>PosK</v>
      </c>
      <c r="K2610" s="0" t="str">
        <f aca="false">IFERROR(VALUE(SUBSTITUTE(E2610,".",",")),E2610)</f>
        <v>No Ct</v>
      </c>
      <c r="L2610" s="61" t="n">
        <f aca="false">IF(J2610="PosK",SUMIFS(K:K,J:J,"PosK",H:H,H2610),"")</f>
        <v>0</v>
      </c>
      <c r="M2610" s="61" t="n">
        <f aca="false">IF(J2610="PosK",SUMIFS(K:K,J:J,"NegK",H:H,H2610),"")</f>
        <v>0</v>
      </c>
      <c r="N2610" s="61" t="n">
        <f aca="false">IF(J2610="PosK",SUMIFS(K:K,J:J,"eDNA",H:H,H2610),"")</f>
        <v>0</v>
      </c>
      <c r="P2610" s="62" t="n">
        <f aca="false">IF(K2612="No Ct",0,K2612)</f>
        <v>0</v>
      </c>
      <c r="Q2610" s="62" t="n">
        <f aca="false">IF(K2613="No Ct",0,K2613)</f>
        <v>0</v>
      </c>
      <c r="R2610" s="0" t="str">
        <f aca="false">IF(AND(L2610&gt;0,M2610=0),"Valid","Invalid")</f>
        <v>Invalid</v>
      </c>
      <c r="S2610" s="0" t="str">
        <f aca="false">IF(OR(P2610&gt;1,Q2610&gt;1),"Present","Absent")</f>
        <v>Absent</v>
      </c>
      <c r="T2610" s="63" t="str">
        <f aca="false">IF(OR(AND(P2610&gt;1,P2610&lt;41),AND(Q2610&gt;1,Q2610&lt;41)),"Ct&lt;41","Ct&gt;41")</f>
        <v>Ct&gt;41</v>
      </c>
      <c r="U2610" s="0" t="str">
        <f aca="false">I2610</f>
        <v>Spidssnudetfroe</v>
      </c>
      <c r="V2610" s="0" t="str">
        <f aca="false">MID(F2610,10,9)</f>
        <v>DL2018054</v>
      </c>
      <c r="W2610" s="64" t="str">
        <f aca="false">V2610&amp;"_"&amp;U2610&amp;"_"&amp;R2610&amp;"_"&amp;S2610&amp;"_"&amp;T2610</f>
        <v>DL2018054_Spidssnudetfroe_Invalid_Absent_Ct&gt;41</v>
      </c>
    </row>
    <row r="2611" customFormat="false" ht="14.25" hidden="false" customHeight="false" outlineLevel="0" collapsed="false">
      <c r="A2611" s="0" t="s">
        <v>851</v>
      </c>
      <c r="B2611" s="52" t="s">
        <v>988</v>
      </c>
      <c r="C2611" s="52" t="s">
        <v>747</v>
      </c>
      <c r="D2611" s="53" t="n">
        <v>0.1</v>
      </c>
      <c r="E2611" s="53" t="s">
        <v>748</v>
      </c>
      <c r="F2611" s="0" t="s">
        <v>1298</v>
      </c>
      <c r="G2611" s="0" t="str">
        <f aca="false">LEFT(B2611,2)</f>
        <v>14</v>
      </c>
      <c r="H2611" s="0" t="str">
        <f aca="false">I2611&amp;"_"&amp;G2611&amp;"_"&amp;F2611</f>
        <v>Spidssnudetfroe_14_20181023_DL2018054_GentofteHF</v>
      </c>
      <c r="I2611" s="61" t="str">
        <f aca="false">MID(RIGHT(B2611,LEN(B2611)-3),1,FIND("_",RIGHT(B2611,LEN(B2611)-3))-1)</f>
        <v>Spidssnudetfroe</v>
      </c>
      <c r="J2611" s="61" t="str">
        <f aca="false">TRIM(SUBSTITUTE(RIGHT(B2611,FIND(I2611,B2611)+1),"_",""))</f>
        <v>NegK</v>
      </c>
      <c r="K2611" s="0" t="str">
        <f aca="false">IFERROR(VALUE(SUBSTITUTE(E2611,".",",")),E2611)</f>
        <v>No Ct</v>
      </c>
      <c r="L2611" s="61" t="str">
        <f aca="false">IF(J2611="PosK",SUMIFS(K:K,J:J,"PosK",H:H,H2611),"")</f>
        <v/>
      </c>
      <c r="M2611" s="61" t="str">
        <f aca="false">IF(J2611="PosK",SUMIFS(K:K,J:J,"NegK",H:H,H2611),"")</f>
        <v/>
      </c>
      <c r="N2611" s="61" t="str">
        <f aca="false">IF(J2611="PosK",SUMIFS(K:K,J:J,"eDNA",H:H,H2611),"")</f>
        <v/>
      </c>
    </row>
    <row r="2612" customFormat="false" ht="14.25" hidden="false" customHeight="false" outlineLevel="0" collapsed="false">
      <c r="A2612" s="0" t="s">
        <v>853</v>
      </c>
      <c r="B2612" s="52" t="s">
        <v>989</v>
      </c>
      <c r="C2612" s="52" t="s">
        <v>751</v>
      </c>
      <c r="D2612" s="53" t="n">
        <v>0.1</v>
      </c>
      <c r="E2612" s="53" t="s">
        <v>748</v>
      </c>
      <c r="F2612" s="0" t="s">
        <v>1298</v>
      </c>
      <c r="G2612" s="0" t="str">
        <f aca="false">LEFT(B2612,2)</f>
        <v>14</v>
      </c>
      <c r="H2612" s="0" t="str">
        <f aca="false">I2612&amp;"_"&amp;G2612&amp;"_"&amp;F2612</f>
        <v>Spidssnudetfroe_14_20181023_DL2018054_GentofteHF</v>
      </c>
      <c r="I2612" s="61" t="str">
        <f aca="false">MID(RIGHT(B2612,LEN(B2612)-3),1,FIND("_",RIGHT(B2612,LEN(B2612)-3))-1)</f>
        <v>Spidssnudetfroe</v>
      </c>
      <c r="J2612" s="61" t="str">
        <f aca="false">TRIM(SUBSTITUTE(RIGHT(B2612,FIND(I2612,B2612)+1),"_",""))</f>
        <v>eDNA</v>
      </c>
      <c r="K2612" s="0" t="str">
        <f aca="false">IFERROR(VALUE(SUBSTITUTE(E2612,".",",")),E2612)</f>
        <v>No Ct</v>
      </c>
      <c r="L2612" s="61" t="str">
        <f aca="false">IF(J2612="PosK",SUMIFS(K:K,J:J,"PosK",H:H,H2612),"")</f>
        <v/>
      </c>
      <c r="M2612" s="61" t="str">
        <f aca="false">IF(J2612="PosK",SUMIFS(K:K,J:J,"NegK",H:H,H2612),"")</f>
        <v/>
      </c>
      <c r="N2612" s="61" t="str">
        <f aca="false">IF(J2612="PosK",SUMIFS(K:K,J:J,"eDNA",H:H,H2612),"")</f>
        <v/>
      </c>
      <c r="Q2612" s="62"/>
    </row>
    <row r="2613" customFormat="false" ht="14.25" hidden="false" customHeight="false" outlineLevel="0" collapsed="false">
      <c r="A2613" s="0" t="s">
        <v>855</v>
      </c>
      <c r="B2613" s="52" t="s">
        <v>989</v>
      </c>
      <c r="C2613" s="52" t="s">
        <v>751</v>
      </c>
      <c r="D2613" s="53" t="n">
        <v>0.1</v>
      </c>
      <c r="E2613" s="53" t="s">
        <v>748</v>
      </c>
      <c r="F2613" s="0" t="s">
        <v>1298</v>
      </c>
      <c r="G2613" s="0" t="str">
        <f aca="false">LEFT(B2613,2)</f>
        <v>14</v>
      </c>
      <c r="H2613" s="0" t="str">
        <f aca="false">I2613&amp;"_"&amp;G2613&amp;"_"&amp;F2613</f>
        <v>Spidssnudetfroe_14_20181023_DL2018054_GentofteHF</v>
      </c>
      <c r="I2613" s="61" t="str">
        <f aca="false">MID(RIGHT(B2613,LEN(B2613)-3),1,FIND("_",RIGHT(B2613,LEN(B2613)-3))-1)</f>
        <v>Spidssnudetfroe</v>
      </c>
      <c r="J2613" s="61" t="str">
        <f aca="false">TRIM(SUBSTITUTE(RIGHT(B2613,FIND(I2613,B2613)+1),"_",""))</f>
        <v>eDNA</v>
      </c>
      <c r="K2613" s="0" t="str">
        <f aca="false">IFERROR(VALUE(SUBSTITUTE(E2613,".",",")),E2613)</f>
        <v>No Ct</v>
      </c>
      <c r="L2613" s="61" t="str">
        <f aca="false">IF(J2613="PosK",SUMIFS(K:K,J:J,"PosK",H:H,H2613),"")</f>
        <v/>
      </c>
      <c r="M2613" s="61" t="str">
        <f aca="false">IF(J2613="PosK",SUMIFS(K:K,J:J,"NegK",H:H,H2613),"")</f>
        <v/>
      </c>
      <c r="N2613" s="61" t="str">
        <f aca="false">IF(J2613="PosK",SUMIFS(K:K,J:J,"eDNA",H:H,H2613),"")</f>
        <v/>
      </c>
      <c r="P2613" s="62"/>
      <c r="T2613" s="63"/>
      <c r="W2613" s="64"/>
    </row>
    <row r="2614" customFormat="false" ht="14.25" hidden="false" customHeight="false" outlineLevel="0" collapsed="false">
      <c r="A2614" s="0" t="s">
        <v>856</v>
      </c>
      <c r="B2614" s="52" t="s">
        <v>990</v>
      </c>
      <c r="C2614" s="52" t="s">
        <v>743</v>
      </c>
      <c r="D2614" s="53" t="n">
        <v>0.1</v>
      </c>
      <c r="E2614" s="53" t="s">
        <v>748</v>
      </c>
      <c r="F2614" s="0" t="s">
        <v>1298</v>
      </c>
      <c r="G2614" s="0" t="str">
        <f aca="false">LEFT(B2614,2)</f>
        <v>15</v>
      </c>
      <c r="H2614" s="0" t="str">
        <f aca="false">I2614&amp;"_"&amp;G2614&amp;"_"&amp;F2614</f>
        <v>KortbenetGroenFroe_15_20181023_DL2018054_GentofteHF</v>
      </c>
      <c r="I2614" s="61" t="str">
        <f aca="false">MID(RIGHT(B2614,LEN(B2614)-3),1,FIND("_",RIGHT(B2614,LEN(B2614)-3))-1)</f>
        <v>KortbenetGroenFroe</v>
      </c>
      <c r="J2614" s="61" t="str">
        <f aca="false">TRIM(SUBSTITUTE(RIGHT(B2614,FIND(I2614,B2614)+1),"_",""))</f>
        <v>PosK</v>
      </c>
      <c r="K2614" s="0" t="str">
        <f aca="false">IFERROR(VALUE(SUBSTITUTE(E2614,".",",")),E2614)</f>
        <v>No Ct</v>
      </c>
      <c r="L2614" s="61" t="n">
        <f aca="false">IF(J2614="PosK",SUMIFS(K:K,J:J,"PosK",H:H,H2614),"")</f>
        <v>0</v>
      </c>
      <c r="M2614" s="61" t="n">
        <f aca="false">IF(J2614="PosK",SUMIFS(K:K,J:J,"NegK",H:H,H2614),"")</f>
        <v>0</v>
      </c>
      <c r="N2614" s="61" t="n">
        <f aca="false">IF(J2614="PosK",SUMIFS(K:K,J:J,"eDNA",H:H,H2614),"")</f>
        <v>0</v>
      </c>
      <c r="P2614" s="62" t="n">
        <f aca="false">IF(K2616="No Ct",0,K2616)</f>
        <v>0</v>
      </c>
      <c r="Q2614" s="62" t="n">
        <f aca="false">IF(K2617="No Ct",0,K2617)</f>
        <v>0</v>
      </c>
      <c r="R2614" s="0" t="str">
        <f aca="false">IF(AND(L2614&gt;0,M2614=0),"Valid","Invalid")</f>
        <v>Invalid</v>
      </c>
      <c r="S2614" s="0" t="str">
        <f aca="false">IF(OR(P2614&gt;1,Q2614&gt;1),"Present","Absent")</f>
        <v>Absent</v>
      </c>
      <c r="T2614" s="63" t="str">
        <f aca="false">IF(OR(AND(P2614&gt;1,P2614&lt;41),AND(Q2614&gt;1,Q2614&lt;41)),"Ct&lt;41","Ct&gt;41")</f>
        <v>Ct&gt;41</v>
      </c>
      <c r="U2614" s="0" t="str">
        <f aca="false">I2614</f>
        <v>KortbenetGroenFroe</v>
      </c>
      <c r="V2614" s="0" t="str">
        <f aca="false">MID(F2614,10,9)</f>
        <v>DL2018054</v>
      </c>
      <c r="W2614" s="64" t="str">
        <f aca="false">V2614&amp;"_"&amp;U2614&amp;"_"&amp;R2614&amp;"_"&amp;S2614&amp;"_"&amp;T2614</f>
        <v>DL2018054_KortbenetGroenFroe_Invalid_Absent_Ct&gt;41</v>
      </c>
    </row>
    <row r="2615" customFormat="false" ht="14.25" hidden="false" customHeight="false" outlineLevel="0" collapsed="false">
      <c r="A2615" s="0" t="s">
        <v>858</v>
      </c>
      <c r="B2615" s="52" t="s">
        <v>991</v>
      </c>
      <c r="C2615" s="52" t="s">
        <v>747</v>
      </c>
      <c r="D2615" s="53" t="n">
        <v>0.1</v>
      </c>
      <c r="E2615" s="53" t="s">
        <v>748</v>
      </c>
      <c r="F2615" s="0" t="s">
        <v>1298</v>
      </c>
      <c r="G2615" s="0" t="str">
        <f aca="false">LEFT(B2615,2)</f>
        <v>15</v>
      </c>
      <c r="H2615" s="0" t="str">
        <f aca="false">I2615&amp;"_"&amp;G2615&amp;"_"&amp;F2615</f>
        <v>KortbenetGroenFroe_15_20181023_DL2018054_GentofteHF</v>
      </c>
      <c r="I2615" s="61" t="str">
        <f aca="false">MID(RIGHT(B2615,LEN(B2615)-3),1,FIND("_",RIGHT(B2615,LEN(B2615)-3))-1)</f>
        <v>KortbenetGroenFroe</v>
      </c>
      <c r="J2615" s="61" t="str">
        <f aca="false">TRIM(SUBSTITUTE(RIGHT(B2615,FIND(I2615,B2615)+1),"_",""))</f>
        <v>NegK</v>
      </c>
      <c r="K2615" s="0" t="str">
        <f aca="false">IFERROR(VALUE(SUBSTITUTE(E2615,".",",")),E2615)</f>
        <v>No Ct</v>
      </c>
      <c r="L2615" s="61" t="str">
        <f aca="false">IF(J2615="PosK",SUMIFS(K:K,J:J,"PosK",H:H,H2615),"")</f>
        <v/>
      </c>
      <c r="M2615" s="61" t="str">
        <f aca="false">IF(J2615="PosK",SUMIFS(K:K,J:J,"NegK",H:H,H2615),"")</f>
        <v/>
      </c>
      <c r="N2615" s="61" t="str">
        <f aca="false">IF(J2615="PosK",SUMIFS(K:K,J:J,"eDNA",H:H,H2615),"")</f>
        <v/>
      </c>
    </row>
    <row r="2616" customFormat="false" ht="14.25" hidden="false" customHeight="false" outlineLevel="0" collapsed="false">
      <c r="A2616" s="0" t="s">
        <v>860</v>
      </c>
      <c r="B2616" s="52" t="s">
        <v>992</v>
      </c>
      <c r="C2616" s="52" t="s">
        <v>751</v>
      </c>
      <c r="D2616" s="53" t="n">
        <v>0.1</v>
      </c>
      <c r="E2616" s="53" t="s">
        <v>748</v>
      </c>
      <c r="F2616" s="0" t="s">
        <v>1298</v>
      </c>
      <c r="G2616" s="0" t="str">
        <f aca="false">LEFT(B2616,2)</f>
        <v>15</v>
      </c>
      <c r="H2616" s="0" t="str">
        <f aca="false">I2616&amp;"_"&amp;G2616&amp;"_"&amp;F2616</f>
        <v>KortbenetGroenFroe_15_20181023_DL2018054_GentofteHF</v>
      </c>
      <c r="I2616" s="61" t="str">
        <f aca="false">MID(RIGHT(B2616,LEN(B2616)-3),1,FIND("_",RIGHT(B2616,LEN(B2616)-3))-1)</f>
        <v>KortbenetGroenFroe</v>
      </c>
      <c r="J2616" s="61" t="str">
        <f aca="false">TRIM(SUBSTITUTE(RIGHT(B2616,FIND(I2616,B2616)+1),"_",""))</f>
        <v>eDNA</v>
      </c>
      <c r="K2616" s="0" t="str">
        <f aca="false">IFERROR(VALUE(SUBSTITUTE(E2616,".",",")),E2616)</f>
        <v>No Ct</v>
      </c>
      <c r="L2616" s="61" t="str">
        <f aca="false">IF(J2616="PosK",SUMIFS(K:K,J:J,"PosK",H:H,H2616),"")</f>
        <v/>
      </c>
      <c r="M2616" s="61" t="str">
        <f aca="false">IF(J2616="PosK",SUMIFS(K:K,J:J,"NegK",H:H,H2616),"")</f>
        <v/>
      </c>
      <c r="N2616" s="61" t="str">
        <f aca="false">IF(J2616="PosK",SUMIFS(K:K,J:J,"eDNA",H:H,H2616),"")</f>
        <v/>
      </c>
      <c r="Q2616" s="62"/>
    </row>
    <row r="2617" customFormat="false" ht="14.25" hidden="false" customHeight="false" outlineLevel="0" collapsed="false">
      <c r="A2617" s="0" t="s">
        <v>862</v>
      </c>
      <c r="B2617" s="52" t="s">
        <v>992</v>
      </c>
      <c r="C2617" s="52" t="s">
        <v>751</v>
      </c>
      <c r="D2617" s="53" t="n">
        <v>0.1</v>
      </c>
      <c r="E2617" s="53" t="s">
        <v>748</v>
      </c>
      <c r="F2617" s="0" t="s">
        <v>1298</v>
      </c>
      <c r="G2617" s="0" t="str">
        <f aca="false">LEFT(B2617,2)</f>
        <v>15</v>
      </c>
      <c r="H2617" s="0" t="str">
        <f aca="false">I2617&amp;"_"&amp;G2617&amp;"_"&amp;F2617</f>
        <v>KortbenetGroenFroe_15_20181023_DL2018054_GentofteHF</v>
      </c>
      <c r="I2617" s="61" t="str">
        <f aca="false">MID(RIGHT(B2617,LEN(B2617)-3),1,FIND("_",RIGHT(B2617,LEN(B2617)-3))-1)</f>
        <v>KortbenetGroenFroe</v>
      </c>
      <c r="J2617" s="61" t="str">
        <f aca="false">TRIM(SUBSTITUTE(RIGHT(B2617,FIND(I2617,B2617)+1),"_",""))</f>
        <v>eDNA</v>
      </c>
      <c r="K2617" s="0" t="str">
        <f aca="false">IFERROR(VALUE(SUBSTITUTE(E2617,".",",")),E2617)</f>
        <v>No Ct</v>
      </c>
      <c r="L2617" s="61" t="str">
        <f aca="false">IF(J2617="PosK",SUMIFS(K:K,J:J,"PosK",H:H,H2617),"")</f>
        <v/>
      </c>
      <c r="M2617" s="61" t="str">
        <f aca="false">IF(J2617="PosK",SUMIFS(K:K,J:J,"NegK",H:H,H2617),"")</f>
        <v/>
      </c>
      <c r="N2617" s="61" t="str">
        <f aca="false">IF(J2617="PosK",SUMIFS(K:K,J:J,"eDNA",H:H,H2617),"")</f>
        <v/>
      </c>
      <c r="P2617" s="62"/>
      <c r="T2617" s="63"/>
      <c r="W2617" s="64"/>
    </row>
    <row r="2618" customFormat="false" ht="14.25" hidden="false" customHeight="false" outlineLevel="0" collapsed="false">
      <c r="A2618" s="0" t="s">
        <v>863</v>
      </c>
      <c r="B2618" s="52" t="s">
        <v>1212</v>
      </c>
      <c r="C2618" s="52" t="s">
        <v>743</v>
      </c>
      <c r="D2618" s="53" t="n">
        <v>0.1</v>
      </c>
      <c r="E2618" s="53" t="n">
        <v>44.1</v>
      </c>
      <c r="F2618" s="0" t="s">
        <v>1298</v>
      </c>
      <c r="G2618" s="0" t="str">
        <f aca="false">LEFT(B2618,2)</f>
        <v>16</v>
      </c>
      <c r="H2618" s="0" t="str">
        <f aca="false">I2618&amp;"_"&amp;G2618&amp;"_"&amp;F2618</f>
        <v>ButsnudetFroe_16_20181023_DL2018054_GentofteHF</v>
      </c>
      <c r="I2618" s="61" t="str">
        <f aca="false">MID(RIGHT(B2618,LEN(B2618)-3),1,FIND("_",RIGHT(B2618,LEN(B2618)-3))-1)</f>
        <v>ButsnudetFroe</v>
      </c>
      <c r="J2618" s="61" t="str">
        <f aca="false">TRIM(SUBSTITUTE(RIGHT(B2618,FIND(I2618,B2618)+1),"_",""))</f>
        <v>PosK</v>
      </c>
      <c r="K2618" s="0" t="n">
        <f aca="false">IFERROR(VALUE(SUBSTITUTE(E2618,".",",")),E2618)</f>
        <v>44.1</v>
      </c>
      <c r="L2618" s="61" t="n">
        <f aca="false">IF(J2618="PosK",SUMIFS(K:K,J:J,"PosK",H:H,H2618),"")</f>
        <v>44.1</v>
      </c>
      <c r="M2618" s="61" t="n">
        <f aca="false">IF(J2618="PosK",SUMIFS(K:K,J:J,"NegK",H:H,H2618),"")</f>
        <v>0</v>
      </c>
      <c r="N2618" s="61" t="n">
        <f aca="false">IF(J2618="PosK",SUMIFS(K:K,J:J,"eDNA",H:H,H2618),"")</f>
        <v>0</v>
      </c>
      <c r="P2618" s="62" t="n">
        <f aca="false">IF(K2620="No Ct",0,K2620)</f>
        <v>0</v>
      </c>
      <c r="Q2618" s="62" t="n">
        <f aca="false">IF(K2621="No Ct",0,K2621)</f>
        <v>0</v>
      </c>
      <c r="R2618" s="0" t="str">
        <f aca="false">IF(AND(L2618&gt;0,M2618=0),"Valid","Invalid")</f>
        <v>Valid</v>
      </c>
      <c r="S2618" s="0" t="str">
        <f aca="false">IF(OR(P2618&gt;1,Q2618&gt;1),"Present","Absent")</f>
        <v>Absent</v>
      </c>
      <c r="T2618" s="63" t="str">
        <f aca="false">IF(OR(AND(P2618&gt;1,P2618&lt;41),AND(Q2618&gt;1,Q2618&lt;41)),"Ct&lt;41","Ct&gt;41")</f>
        <v>Ct&gt;41</v>
      </c>
      <c r="U2618" s="0" t="str">
        <f aca="false">I2618</f>
        <v>ButsnudetFroe</v>
      </c>
      <c r="V2618" s="0" t="str">
        <f aca="false">MID(F2618,10,9)</f>
        <v>DL2018054</v>
      </c>
      <c r="W2618" s="64" t="str">
        <f aca="false">V2618&amp;"_"&amp;U2618&amp;"_"&amp;R2618&amp;"_"&amp;S2618&amp;"_"&amp;T2618</f>
        <v>DL2018054_ButsnudetFroe_Valid_Absent_Ct&gt;41</v>
      </c>
    </row>
    <row r="2619" customFormat="false" ht="14.25" hidden="false" customHeight="false" outlineLevel="0" collapsed="false">
      <c r="A2619" s="0" t="s">
        <v>865</v>
      </c>
      <c r="B2619" s="52" t="s">
        <v>1213</v>
      </c>
      <c r="C2619" s="52" t="s">
        <v>747</v>
      </c>
      <c r="D2619" s="53" t="n">
        <v>0.1</v>
      </c>
      <c r="E2619" s="53" t="s">
        <v>748</v>
      </c>
      <c r="F2619" s="0" t="s">
        <v>1298</v>
      </c>
      <c r="G2619" s="0" t="str">
        <f aca="false">LEFT(B2619,2)</f>
        <v>16</v>
      </c>
      <c r="H2619" s="0" t="str">
        <f aca="false">I2619&amp;"_"&amp;G2619&amp;"_"&amp;F2619</f>
        <v>ButsnudetFroe_16_20181023_DL2018054_GentofteHF</v>
      </c>
      <c r="I2619" s="61" t="str">
        <f aca="false">MID(RIGHT(B2619,LEN(B2619)-3),1,FIND("_",RIGHT(B2619,LEN(B2619)-3))-1)</f>
        <v>ButsnudetFroe</v>
      </c>
      <c r="J2619" s="61" t="str">
        <f aca="false">TRIM(SUBSTITUTE(RIGHT(B2619,FIND(I2619,B2619)+1),"_",""))</f>
        <v>NegK</v>
      </c>
      <c r="K2619" s="0" t="str">
        <f aca="false">IFERROR(VALUE(SUBSTITUTE(E2619,".",",")),E2619)</f>
        <v>No Ct</v>
      </c>
      <c r="L2619" s="61" t="str">
        <f aca="false">IF(J2619="PosK",SUMIFS(K:K,J:J,"PosK",H:H,H2619),"")</f>
        <v/>
      </c>
      <c r="M2619" s="61" t="str">
        <f aca="false">IF(J2619="PosK",SUMIFS(K:K,J:J,"NegK",H:H,H2619),"")</f>
        <v/>
      </c>
      <c r="N2619" s="61" t="str">
        <f aca="false">IF(J2619="PosK",SUMIFS(K:K,J:J,"eDNA",H:H,H2619),"")</f>
        <v/>
      </c>
    </row>
    <row r="2620" customFormat="false" ht="14.25" hidden="false" customHeight="false" outlineLevel="0" collapsed="false">
      <c r="A2620" s="0" t="s">
        <v>867</v>
      </c>
      <c r="B2620" s="52" t="s">
        <v>1214</v>
      </c>
      <c r="C2620" s="52" t="s">
        <v>751</v>
      </c>
      <c r="D2620" s="53" t="n">
        <v>0.1</v>
      </c>
      <c r="E2620" s="53" t="s">
        <v>748</v>
      </c>
      <c r="F2620" s="0" t="s">
        <v>1298</v>
      </c>
      <c r="G2620" s="0" t="str">
        <f aca="false">LEFT(B2620,2)</f>
        <v>16</v>
      </c>
      <c r="H2620" s="0" t="str">
        <f aca="false">I2620&amp;"_"&amp;G2620&amp;"_"&amp;F2620</f>
        <v>ButsnudetFroe_16_20181023_DL2018054_GentofteHF</v>
      </c>
      <c r="I2620" s="61" t="str">
        <f aca="false">MID(RIGHT(B2620,LEN(B2620)-3),1,FIND("_",RIGHT(B2620,LEN(B2620)-3))-1)</f>
        <v>ButsnudetFroe</v>
      </c>
      <c r="J2620" s="61" t="str">
        <f aca="false">TRIM(SUBSTITUTE(RIGHT(B2620,FIND(I2620,B2620)+1),"_",""))</f>
        <v>eDNA</v>
      </c>
      <c r="K2620" s="0" t="str">
        <f aca="false">IFERROR(VALUE(SUBSTITUTE(E2620,".",",")),E2620)</f>
        <v>No Ct</v>
      </c>
      <c r="L2620" s="61" t="str">
        <f aca="false">IF(J2620="PosK",SUMIFS(K:K,J:J,"PosK",H:H,H2620),"")</f>
        <v/>
      </c>
      <c r="M2620" s="61" t="str">
        <f aca="false">IF(J2620="PosK",SUMIFS(K:K,J:J,"NegK",H:H,H2620),"")</f>
        <v/>
      </c>
      <c r="N2620" s="61" t="str">
        <f aca="false">IF(J2620="PosK",SUMIFS(K:K,J:J,"eDNA",H:H,H2620),"")</f>
        <v/>
      </c>
      <c r="Q2620" s="62"/>
    </row>
    <row r="2621" customFormat="false" ht="14.25" hidden="false" customHeight="false" outlineLevel="0" collapsed="false">
      <c r="A2621" s="0" t="s">
        <v>869</v>
      </c>
      <c r="B2621" s="52" t="s">
        <v>1214</v>
      </c>
      <c r="C2621" s="52" t="s">
        <v>751</v>
      </c>
      <c r="D2621" s="53" t="n">
        <v>0.1</v>
      </c>
      <c r="E2621" s="53" t="s">
        <v>748</v>
      </c>
      <c r="F2621" s="0" t="s">
        <v>1298</v>
      </c>
      <c r="G2621" s="0" t="str">
        <f aca="false">LEFT(B2621,2)</f>
        <v>16</v>
      </c>
      <c r="H2621" s="0" t="str">
        <f aca="false">I2621&amp;"_"&amp;G2621&amp;"_"&amp;F2621</f>
        <v>ButsnudetFroe_16_20181023_DL2018054_GentofteHF</v>
      </c>
      <c r="I2621" s="61" t="str">
        <f aca="false">MID(RIGHT(B2621,LEN(B2621)-3),1,FIND("_",RIGHT(B2621,LEN(B2621)-3))-1)</f>
        <v>ButsnudetFroe</v>
      </c>
      <c r="J2621" s="61" t="str">
        <f aca="false">TRIM(SUBSTITUTE(RIGHT(B2621,FIND(I2621,B2621)+1),"_",""))</f>
        <v>eDNA</v>
      </c>
      <c r="K2621" s="0" t="str">
        <f aca="false">IFERROR(VALUE(SUBSTITUTE(E2621,".",",")),E2621)</f>
        <v>No Ct</v>
      </c>
      <c r="L2621" s="61" t="str">
        <f aca="false">IF(J2621="PosK",SUMIFS(K:K,J:J,"PosK",H:H,H2621),"")</f>
        <v/>
      </c>
      <c r="M2621" s="61" t="str">
        <f aca="false">IF(J2621="PosK",SUMIFS(K:K,J:J,"NegK",H:H,H2621),"")</f>
        <v/>
      </c>
      <c r="N2621" s="61" t="str">
        <f aca="false">IF(J2621="PosK",SUMIFS(K:K,J:J,"eDNA",H:H,H2621),"")</f>
        <v/>
      </c>
      <c r="P2621" s="62"/>
      <c r="T2621" s="63"/>
      <c r="W2621" s="64"/>
    </row>
    <row r="2622" customFormat="false" ht="14.25" hidden="false" customHeight="false" outlineLevel="0" collapsed="false">
      <c r="A2622" s="0" t="s">
        <v>870</v>
      </c>
      <c r="B2622" s="52" t="s">
        <v>996</v>
      </c>
      <c r="C2622" s="52" t="s">
        <v>743</v>
      </c>
      <c r="D2622" s="53" t="n">
        <v>0.1</v>
      </c>
      <c r="E2622" s="53" t="s">
        <v>748</v>
      </c>
      <c r="F2622" s="0" t="s">
        <v>1298</v>
      </c>
      <c r="G2622" s="0" t="str">
        <f aca="false">LEFT(B2622,2)</f>
        <v>17</v>
      </c>
      <c r="H2622" s="0" t="str">
        <f aca="false">I2622&amp;"_"&amp;G2622&amp;"_"&amp;F2622</f>
        <v>ButsnudetFroe_17_20181023_DL2018054_GentofteHF</v>
      </c>
      <c r="I2622" s="61" t="str">
        <f aca="false">MID(RIGHT(B2622,LEN(B2622)-3),1,FIND("_",RIGHT(B2622,LEN(B2622)-3))-1)</f>
        <v>ButsnudetFroe</v>
      </c>
      <c r="J2622" s="61" t="str">
        <f aca="false">TRIM(SUBSTITUTE(RIGHT(B2622,FIND(I2622,B2622)+1),"_",""))</f>
        <v>PosK</v>
      </c>
      <c r="K2622" s="0" t="str">
        <f aca="false">IFERROR(VALUE(SUBSTITUTE(E2622,".",",")),E2622)</f>
        <v>No Ct</v>
      </c>
      <c r="L2622" s="61" t="n">
        <f aca="false">IF(J2622="PosK",SUMIFS(K:K,J:J,"PosK",H:H,H2622),"")</f>
        <v>0</v>
      </c>
      <c r="M2622" s="61" t="n">
        <f aca="false">IF(J2622="PosK",SUMIFS(K:K,J:J,"NegK",H:H,H2622),"")</f>
        <v>0</v>
      </c>
      <c r="N2622" s="61" t="n">
        <f aca="false">IF(J2622="PosK",SUMIFS(K:K,J:J,"eDNA",H:H,H2622),"")</f>
        <v>0</v>
      </c>
      <c r="P2622" s="62" t="n">
        <f aca="false">IF(K2624="No Ct",0,K2624)</f>
        <v>0</v>
      </c>
      <c r="Q2622" s="62" t="n">
        <f aca="false">IF(K2625="No Ct",0,K2625)</f>
        <v>0</v>
      </c>
      <c r="R2622" s="0" t="str">
        <f aca="false">IF(AND(L2622&gt;0,M2622=0),"Valid","Invalid")</f>
        <v>Invalid</v>
      </c>
      <c r="S2622" s="0" t="str">
        <f aca="false">IF(OR(P2622&gt;1,Q2622&gt;1),"Present","Absent")</f>
        <v>Absent</v>
      </c>
      <c r="T2622" s="63" t="str">
        <f aca="false">IF(OR(AND(P2622&gt;1,P2622&lt;41),AND(Q2622&gt;1,Q2622&lt;41)),"Ct&lt;41","Ct&gt;41")</f>
        <v>Ct&gt;41</v>
      </c>
      <c r="U2622" s="0" t="str">
        <f aca="false">I2622</f>
        <v>ButsnudetFroe</v>
      </c>
      <c r="V2622" s="0" t="str">
        <f aca="false">MID(F2622,10,9)</f>
        <v>DL2018054</v>
      </c>
      <c r="W2622" s="64" t="str">
        <f aca="false">V2622&amp;"_"&amp;U2622&amp;"_"&amp;R2622&amp;"_"&amp;S2622&amp;"_"&amp;T2622</f>
        <v>DL2018054_ButsnudetFroe_Invalid_Absent_Ct&gt;41</v>
      </c>
    </row>
    <row r="2623" customFormat="false" ht="14.25" hidden="false" customHeight="false" outlineLevel="0" collapsed="false">
      <c r="A2623" s="0" t="s">
        <v>872</v>
      </c>
      <c r="B2623" s="52" t="s">
        <v>997</v>
      </c>
      <c r="C2623" s="52" t="s">
        <v>747</v>
      </c>
      <c r="D2623" s="53" t="n">
        <v>0.1</v>
      </c>
      <c r="E2623" s="53" t="s">
        <v>748</v>
      </c>
      <c r="F2623" s="0" t="s">
        <v>1298</v>
      </c>
      <c r="G2623" s="0" t="str">
        <f aca="false">LEFT(B2623,2)</f>
        <v>17</v>
      </c>
      <c r="H2623" s="0" t="str">
        <f aca="false">I2623&amp;"_"&amp;G2623&amp;"_"&amp;F2623</f>
        <v>ButsnudetFroe_17_20181023_DL2018054_GentofteHF</v>
      </c>
      <c r="I2623" s="61" t="str">
        <f aca="false">MID(RIGHT(B2623,LEN(B2623)-3),1,FIND("_",RIGHT(B2623,LEN(B2623)-3))-1)</f>
        <v>ButsnudetFroe</v>
      </c>
      <c r="J2623" s="61" t="str">
        <f aca="false">TRIM(SUBSTITUTE(RIGHT(B2623,FIND(I2623,B2623)+1),"_",""))</f>
        <v>NegK</v>
      </c>
      <c r="K2623" s="0" t="str">
        <f aca="false">IFERROR(VALUE(SUBSTITUTE(E2623,".",",")),E2623)</f>
        <v>No Ct</v>
      </c>
      <c r="L2623" s="61" t="str">
        <f aca="false">IF(J2623="PosK",SUMIFS(K:K,J:J,"PosK",H:H,H2623),"")</f>
        <v/>
      </c>
      <c r="M2623" s="61" t="str">
        <f aca="false">IF(J2623="PosK",SUMIFS(K:K,J:J,"NegK",H:H,H2623),"")</f>
        <v/>
      </c>
      <c r="N2623" s="61" t="str">
        <f aca="false">IF(J2623="PosK",SUMIFS(K:K,J:J,"eDNA",H:H,H2623),"")</f>
        <v/>
      </c>
    </row>
    <row r="2624" customFormat="false" ht="14.25" hidden="false" customHeight="false" outlineLevel="0" collapsed="false">
      <c r="A2624" s="0" t="s">
        <v>874</v>
      </c>
      <c r="B2624" s="52" t="s">
        <v>998</v>
      </c>
      <c r="C2624" s="52" t="s">
        <v>751</v>
      </c>
      <c r="D2624" s="53" t="n">
        <v>0.1</v>
      </c>
      <c r="E2624" s="53" t="s">
        <v>748</v>
      </c>
      <c r="F2624" s="0" t="s">
        <v>1298</v>
      </c>
      <c r="G2624" s="0" t="str">
        <f aca="false">LEFT(B2624,2)</f>
        <v>17</v>
      </c>
      <c r="H2624" s="0" t="str">
        <f aca="false">I2624&amp;"_"&amp;G2624&amp;"_"&amp;F2624</f>
        <v>ButsnudetFroe_17_20181023_DL2018054_GentofteHF</v>
      </c>
      <c r="I2624" s="61" t="str">
        <f aca="false">MID(RIGHT(B2624,LEN(B2624)-3),1,FIND("_",RIGHT(B2624,LEN(B2624)-3))-1)</f>
        <v>ButsnudetFroe</v>
      </c>
      <c r="J2624" s="61" t="str">
        <f aca="false">TRIM(SUBSTITUTE(RIGHT(B2624,FIND(I2624,B2624)+1),"_",""))</f>
        <v>eDNA</v>
      </c>
      <c r="K2624" s="0" t="str">
        <f aca="false">IFERROR(VALUE(SUBSTITUTE(E2624,".",",")),E2624)</f>
        <v>No Ct</v>
      </c>
      <c r="L2624" s="61" t="str">
        <f aca="false">IF(J2624="PosK",SUMIFS(K:K,J:J,"PosK",H:H,H2624),"")</f>
        <v/>
      </c>
      <c r="M2624" s="61" t="str">
        <f aca="false">IF(J2624="PosK",SUMIFS(K:K,J:J,"NegK",H:H,H2624),"")</f>
        <v/>
      </c>
      <c r="N2624" s="61" t="str">
        <f aca="false">IF(J2624="PosK",SUMIFS(K:K,J:J,"eDNA",H:H,H2624),"")</f>
        <v/>
      </c>
      <c r="Q2624" s="62"/>
    </row>
    <row r="2625" customFormat="false" ht="14.25" hidden="false" customHeight="false" outlineLevel="0" collapsed="false">
      <c r="A2625" s="0" t="s">
        <v>876</v>
      </c>
      <c r="B2625" s="52" t="s">
        <v>998</v>
      </c>
      <c r="C2625" s="52" t="s">
        <v>751</v>
      </c>
      <c r="D2625" s="53" t="n">
        <v>0.1</v>
      </c>
      <c r="E2625" s="53" t="s">
        <v>748</v>
      </c>
      <c r="F2625" s="0" t="s">
        <v>1298</v>
      </c>
      <c r="G2625" s="0" t="str">
        <f aca="false">LEFT(B2625,2)</f>
        <v>17</v>
      </c>
      <c r="H2625" s="0" t="str">
        <f aca="false">I2625&amp;"_"&amp;G2625&amp;"_"&amp;F2625</f>
        <v>ButsnudetFroe_17_20181023_DL2018054_GentofteHF</v>
      </c>
      <c r="I2625" s="61" t="str">
        <f aca="false">MID(RIGHT(B2625,LEN(B2625)-3),1,FIND("_",RIGHT(B2625,LEN(B2625)-3))-1)</f>
        <v>ButsnudetFroe</v>
      </c>
      <c r="J2625" s="61" t="str">
        <f aca="false">TRIM(SUBSTITUTE(RIGHT(B2625,FIND(I2625,B2625)+1),"_",""))</f>
        <v>eDNA</v>
      </c>
      <c r="K2625" s="0" t="str">
        <f aca="false">IFERROR(VALUE(SUBSTITUTE(E2625,".",",")),E2625)</f>
        <v>No Ct</v>
      </c>
      <c r="L2625" s="61" t="str">
        <f aca="false">IF(J2625="PosK",SUMIFS(K:K,J:J,"PosK",H:H,H2625),"")</f>
        <v/>
      </c>
      <c r="M2625" s="61" t="str">
        <f aca="false">IF(J2625="PosK",SUMIFS(K:K,J:J,"NegK",H:H,H2625),"")</f>
        <v/>
      </c>
      <c r="N2625" s="61" t="str">
        <f aca="false">IF(J2625="PosK",SUMIFS(K:K,J:J,"eDNA",H:H,H2625),"")</f>
        <v/>
      </c>
      <c r="P2625" s="62"/>
      <c r="T2625" s="63"/>
      <c r="W2625" s="64"/>
    </row>
    <row r="2626" customFormat="false" ht="14.25" hidden="false" customHeight="false" outlineLevel="0" collapsed="false">
      <c r="A2626" s="0" t="s">
        <v>877</v>
      </c>
      <c r="B2626" s="52" t="s">
        <v>1215</v>
      </c>
      <c r="C2626" s="52" t="s">
        <v>743</v>
      </c>
      <c r="D2626" s="53" t="n">
        <v>0.1</v>
      </c>
      <c r="E2626" s="53" t="n">
        <v>44.23</v>
      </c>
      <c r="F2626" s="0" t="s">
        <v>1298</v>
      </c>
      <c r="G2626" s="0" t="str">
        <f aca="false">LEFT(B2626,2)</f>
        <v>18</v>
      </c>
      <c r="H2626" s="0" t="str">
        <f aca="false">I2626&amp;"_"&amp;G2626&amp;"_"&amp;F2626</f>
        <v>LilleVandsalamander_18_20181023_DL2018054_GentofteHF</v>
      </c>
      <c r="I2626" s="61" t="str">
        <f aca="false">MID(RIGHT(B2626,LEN(B2626)-3),1,FIND("_",RIGHT(B2626,LEN(B2626)-3))-1)</f>
        <v>LilleVandsalamander</v>
      </c>
      <c r="J2626" s="61" t="str">
        <f aca="false">TRIM(SUBSTITUTE(RIGHT(B2626,FIND(I2626,B2626)+1),"_",""))</f>
        <v>PosK</v>
      </c>
      <c r="K2626" s="0" t="n">
        <f aca="false">IFERROR(VALUE(SUBSTITUTE(E2626,".",",")),E2626)</f>
        <v>44.23</v>
      </c>
      <c r="L2626" s="61" t="n">
        <f aca="false">IF(J2626="PosK",SUMIFS(K:K,J:J,"PosK",H:H,H2626),"")</f>
        <v>44.23</v>
      </c>
      <c r="M2626" s="61" t="n">
        <f aca="false">IF(J2626="PosK",SUMIFS(K:K,J:J,"NegK",H:H,H2626),"")</f>
        <v>0</v>
      </c>
      <c r="N2626" s="61" t="n">
        <f aca="false">IF(J2626="PosK",SUMIFS(K:K,J:J,"eDNA",H:H,H2626),"")</f>
        <v>0</v>
      </c>
      <c r="P2626" s="62" t="n">
        <f aca="false">IF(K2628="No Ct",0,K2628)</f>
        <v>0</v>
      </c>
      <c r="Q2626" s="62" t="n">
        <f aca="false">IF(K2629="No Ct",0,K2629)</f>
        <v>0</v>
      </c>
      <c r="R2626" s="0" t="str">
        <f aca="false">IF(AND(L2626&gt;0,M2626=0),"Valid","Invalid")</f>
        <v>Valid</v>
      </c>
      <c r="S2626" s="0" t="str">
        <f aca="false">IF(OR(P2626&gt;1,Q2626&gt;1),"Present","Absent")</f>
        <v>Absent</v>
      </c>
      <c r="T2626" s="63" t="str">
        <f aca="false">IF(OR(AND(P2626&gt;1,P2626&lt;41),AND(Q2626&gt;1,Q2626&lt;41)),"Ct&lt;41","Ct&gt;41")</f>
        <v>Ct&gt;41</v>
      </c>
      <c r="U2626" s="0" t="str">
        <f aca="false">I2626</f>
        <v>LilleVandsalamander</v>
      </c>
      <c r="V2626" s="0" t="str">
        <f aca="false">MID(F2626,10,9)</f>
        <v>DL2018054</v>
      </c>
      <c r="W2626" s="64" t="str">
        <f aca="false">V2626&amp;"_"&amp;U2626&amp;"_"&amp;R2626&amp;"_"&amp;S2626&amp;"_"&amp;T2626</f>
        <v>DL2018054_LilleVandsalamander_Valid_Absent_Ct&gt;41</v>
      </c>
    </row>
    <row r="2627" customFormat="false" ht="14.25" hidden="false" customHeight="false" outlineLevel="0" collapsed="false">
      <c r="A2627" s="0" t="s">
        <v>879</v>
      </c>
      <c r="B2627" s="52" t="s">
        <v>1216</v>
      </c>
      <c r="C2627" s="52" t="s">
        <v>747</v>
      </c>
      <c r="D2627" s="53" t="n">
        <v>0.1</v>
      </c>
      <c r="E2627" s="53" t="s">
        <v>748</v>
      </c>
      <c r="F2627" s="0" t="s">
        <v>1298</v>
      </c>
      <c r="G2627" s="0" t="str">
        <f aca="false">LEFT(B2627,2)</f>
        <v>18</v>
      </c>
      <c r="H2627" s="0" t="str">
        <f aca="false">I2627&amp;"_"&amp;G2627&amp;"_"&amp;F2627</f>
        <v>LilleVandsalamander_18_20181023_DL2018054_GentofteHF</v>
      </c>
      <c r="I2627" s="61" t="str">
        <f aca="false">MID(RIGHT(B2627,LEN(B2627)-3),1,FIND("_",RIGHT(B2627,LEN(B2627)-3))-1)</f>
        <v>LilleVandsalamander</v>
      </c>
      <c r="J2627" s="61" t="str">
        <f aca="false">TRIM(SUBSTITUTE(RIGHT(B2627,FIND(I2627,B2627)+1),"_",""))</f>
        <v>NegK</v>
      </c>
      <c r="K2627" s="0" t="str">
        <f aca="false">IFERROR(VALUE(SUBSTITUTE(E2627,".",",")),E2627)</f>
        <v>No Ct</v>
      </c>
      <c r="L2627" s="61" t="str">
        <f aca="false">IF(J2627="PosK",SUMIFS(K:K,J:J,"PosK",H:H,H2627),"")</f>
        <v/>
      </c>
      <c r="M2627" s="61" t="str">
        <f aca="false">IF(J2627="PosK",SUMIFS(K:K,J:J,"NegK",H:H,H2627),"")</f>
        <v/>
      </c>
      <c r="N2627" s="61" t="str">
        <f aca="false">IF(J2627="PosK",SUMIFS(K:K,J:J,"eDNA",H:H,H2627),"")</f>
        <v/>
      </c>
    </row>
    <row r="2628" customFormat="false" ht="14.25" hidden="false" customHeight="false" outlineLevel="0" collapsed="false">
      <c r="A2628" s="0" t="s">
        <v>881</v>
      </c>
      <c r="B2628" s="52" t="s">
        <v>1217</v>
      </c>
      <c r="C2628" s="52" t="s">
        <v>751</v>
      </c>
      <c r="D2628" s="53" t="n">
        <v>0.1</v>
      </c>
      <c r="E2628" s="53" t="s">
        <v>748</v>
      </c>
      <c r="F2628" s="0" t="s">
        <v>1298</v>
      </c>
      <c r="G2628" s="0" t="str">
        <f aca="false">LEFT(B2628,2)</f>
        <v>18</v>
      </c>
      <c r="H2628" s="0" t="str">
        <f aca="false">I2628&amp;"_"&amp;G2628&amp;"_"&amp;F2628</f>
        <v>LilleVandsalamander_18_20181023_DL2018054_GentofteHF</v>
      </c>
      <c r="I2628" s="61" t="str">
        <f aca="false">MID(RIGHT(B2628,LEN(B2628)-3),1,FIND("_",RIGHT(B2628,LEN(B2628)-3))-1)</f>
        <v>LilleVandsalamander</v>
      </c>
      <c r="J2628" s="61" t="str">
        <f aca="false">TRIM(SUBSTITUTE(RIGHT(B2628,FIND(I2628,B2628)+1),"_",""))</f>
        <v>eDNA</v>
      </c>
      <c r="K2628" s="0" t="str">
        <f aca="false">IFERROR(VALUE(SUBSTITUTE(E2628,".",",")),E2628)</f>
        <v>No Ct</v>
      </c>
      <c r="L2628" s="61" t="str">
        <f aca="false">IF(J2628="PosK",SUMIFS(K:K,J:J,"PosK",H:H,H2628),"")</f>
        <v/>
      </c>
      <c r="M2628" s="61" t="str">
        <f aca="false">IF(J2628="PosK",SUMIFS(K:K,J:J,"NegK",H:H,H2628),"")</f>
        <v/>
      </c>
      <c r="N2628" s="61" t="str">
        <f aca="false">IF(J2628="PosK",SUMIFS(K:K,J:J,"eDNA",H:H,H2628),"")</f>
        <v/>
      </c>
      <c r="Q2628" s="62"/>
    </row>
    <row r="2629" customFormat="false" ht="14.25" hidden="false" customHeight="false" outlineLevel="0" collapsed="false">
      <c r="A2629" s="0" t="s">
        <v>883</v>
      </c>
      <c r="B2629" s="52" t="s">
        <v>1217</v>
      </c>
      <c r="C2629" s="52" t="s">
        <v>751</v>
      </c>
      <c r="D2629" s="53" t="n">
        <v>0.1</v>
      </c>
      <c r="E2629" s="53" t="s">
        <v>748</v>
      </c>
      <c r="F2629" s="0" t="s">
        <v>1298</v>
      </c>
      <c r="G2629" s="0" t="str">
        <f aca="false">LEFT(B2629,2)</f>
        <v>18</v>
      </c>
      <c r="H2629" s="0" t="str">
        <f aca="false">I2629&amp;"_"&amp;G2629&amp;"_"&amp;F2629</f>
        <v>LilleVandsalamander_18_20181023_DL2018054_GentofteHF</v>
      </c>
      <c r="I2629" s="61" t="str">
        <f aca="false">MID(RIGHT(B2629,LEN(B2629)-3),1,FIND("_",RIGHT(B2629,LEN(B2629)-3))-1)</f>
        <v>LilleVandsalamander</v>
      </c>
      <c r="J2629" s="61" t="str">
        <f aca="false">TRIM(SUBSTITUTE(RIGHT(B2629,FIND(I2629,B2629)+1),"_",""))</f>
        <v>eDNA</v>
      </c>
      <c r="K2629" s="0" t="str">
        <f aca="false">IFERROR(VALUE(SUBSTITUTE(E2629,".",",")),E2629)</f>
        <v>No Ct</v>
      </c>
      <c r="L2629" s="61" t="str">
        <f aca="false">IF(J2629="PosK",SUMIFS(K:K,J:J,"PosK",H:H,H2629),"")</f>
        <v/>
      </c>
      <c r="M2629" s="61" t="str">
        <f aca="false">IF(J2629="PosK",SUMIFS(K:K,J:J,"NegK",H:H,H2629),"")</f>
        <v/>
      </c>
      <c r="N2629" s="61" t="str">
        <f aca="false">IF(J2629="PosK",SUMIFS(K:K,J:J,"eDNA",H:H,H2629),"")</f>
        <v/>
      </c>
      <c r="P2629" s="62"/>
      <c r="T2629" s="63"/>
      <c r="W2629" s="64"/>
    </row>
    <row r="2630" customFormat="false" ht="14.25" hidden="false" customHeight="false" outlineLevel="0" collapsed="false">
      <c r="A2630" s="0" t="s">
        <v>886</v>
      </c>
      <c r="B2630" s="52" t="s">
        <v>1003</v>
      </c>
      <c r="C2630" s="52" t="s">
        <v>747</v>
      </c>
      <c r="D2630" s="53" t="n">
        <v>0.1</v>
      </c>
      <c r="E2630" s="53" t="s">
        <v>748</v>
      </c>
      <c r="F2630" s="0" t="s">
        <v>1298</v>
      </c>
      <c r="G2630" s="0" t="str">
        <f aca="false">LEFT(B2630,2)</f>
        <v>19</v>
      </c>
      <c r="H2630" s="0" t="str">
        <f aca="false">I2630&amp;"_"&amp;G2630&amp;"_"&amp;F2630</f>
        <v>LilleVandsalamander_19_20181023_DL2018054_GentofteHF</v>
      </c>
      <c r="I2630" s="61" t="str">
        <f aca="false">MID(RIGHT(B2630,LEN(B2630)-3),1,FIND("_",RIGHT(B2630,LEN(B2630)-3))-1)</f>
        <v>LilleVandsalamander</v>
      </c>
      <c r="J2630" s="61" t="str">
        <f aca="false">TRIM(SUBSTITUTE(RIGHT(B2630,FIND(I2630,B2630)+1),"_",""))</f>
        <v>NegK</v>
      </c>
      <c r="K2630" s="0" t="str">
        <f aca="false">IFERROR(VALUE(SUBSTITUTE(E2630,".",",")),E2630)</f>
        <v>No Ct</v>
      </c>
      <c r="L2630" s="61" t="str">
        <f aca="false">IF(J2630="PosK",SUMIFS(K:K,J:J,"PosK",H:H,H2630),"")</f>
        <v/>
      </c>
      <c r="M2630" s="61" t="str">
        <f aca="false">IF(J2630="PosK",SUMIFS(K:K,J:J,"NegK",H:H,H2630),"")</f>
        <v/>
      </c>
      <c r="N2630" s="61" t="str">
        <f aca="false">IF(J2630="PosK",SUMIFS(K:K,J:J,"eDNA",H:H,H2630),"")</f>
        <v/>
      </c>
      <c r="P2630" s="62" t="n">
        <f aca="false">IF(K2632="No Ct",0,K2632)</f>
        <v>27.55</v>
      </c>
      <c r="Q2630" s="62" t="n">
        <f aca="false">IF(K2633="No Ct",0,K2633)</f>
        <v>0</v>
      </c>
      <c r="R2630" s="0" t="str">
        <f aca="false">IF(AND(L2630&gt;0,M2630=0),"Valid","Invalid")</f>
        <v>Invalid</v>
      </c>
      <c r="S2630" s="0" t="str">
        <f aca="false">IF(OR(P2630&gt;1,Q2630&gt;1),"Present","Absent")</f>
        <v>Present</v>
      </c>
      <c r="T2630" s="63" t="str">
        <f aca="false">IF(OR(AND(P2630&gt;1,P2630&lt;41),AND(Q2630&gt;1,Q2630&lt;41)),"Ct&lt;41","Ct&gt;41")</f>
        <v>Ct&lt;41</v>
      </c>
      <c r="U2630" s="0" t="str">
        <f aca="false">I2630</f>
        <v>LilleVandsalamander</v>
      </c>
      <c r="V2630" s="0" t="str">
        <f aca="false">MID(F2630,10,9)</f>
        <v>DL2018054</v>
      </c>
      <c r="W2630" s="64" t="str">
        <f aca="false">V2630&amp;"_"&amp;U2630&amp;"_"&amp;R2630&amp;"_"&amp;S2630&amp;"_"&amp;T2630</f>
        <v>DL2018054_LilleVandsalamander_Invalid_Present_Ct&lt;41</v>
      </c>
    </row>
    <row r="2631" customFormat="false" ht="14.25" hidden="false" customHeight="false" outlineLevel="0" collapsed="false">
      <c r="A2631" s="0" t="s">
        <v>884</v>
      </c>
      <c r="B2631" s="52" t="s">
        <v>1002</v>
      </c>
      <c r="C2631" s="52" t="s">
        <v>743</v>
      </c>
      <c r="D2631" s="53" t="n">
        <v>0.1</v>
      </c>
      <c r="E2631" s="53" t="s">
        <v>748</v>
      </c>
      <c r="F2631" s="0" t="s">
        <v>1298</v>
      </c>
      <c r="G2631" s="0" t="str">
        <f aca="false">LEFT(B2631,2)</f>
        <v>19</v>
      </c>
      <c r="H2631" s="0" t="str">
        <f aca="false">I2631&amp;"_"&amp;G2631&amp;"_"&amp;F2631</f>
        <v>LilleVandsalamander_19_20181023_DL2018054_GentofteHF</v>
      </c>
      <c r="I2631" s="61" t="str">
        <f aca="false">MID(RIGHT(B2631,LEN(B2631)-3),1,FIND("_",RIGHT(B2631,LEN(B2631)-3))-1)</f>
        <v>LilleVandsalamander</v>
      </c>
      <c r="J2631" s="61" t="str">
        <f aca="false">TRIM(SUBSTITUTE(RIGHT(B2631,FIND(I2631,B2631)+1),"_",""))</f>
        <v>PosK</v>
      </c>
      <c r="K2631" s="0" t="str">
        <f aca="false">IFERROR(VALUE(SUBSTITUTE(E2631,".",",")),E2631)</f>
        <v>No Ct</v>
      </c>
      <c r="L2631" s="61" t="n">
        <f aca="false">IF(J2631="PosK",SUMIFS(K:K,J:J,"PosK",H:H,H2631),"")</f>
        <v>0</v>
      </c>
      <c r="M2631" s="61" t="n">
        <f aca="false">IF(J2631="PosK",SUMIFS(K:K,J:J,"NegK",H:H,H2631),"")</f>
        <v>0</v>
      </c>
      <c r="N2631" s="61" t="n">
        <f aca="false">IF(J2631="PosK",SUMIFS(K:K,J:J,"eDNA",H:H,H2631),"")</f>
        <v>0</v>
      </c>
    </row>
    <row r="2632" customFormat="false" ht="14.25" hidden="false" customHeight="false" outlineLevel="0" collapsed="false">
      <c r="A2632" s="0" t="s">
        <v>891</v>
      </c>
      <c r="B2632" s="52" t="s">
        <v>1218</v>
      </c>
      <c r="C2632" s="52" t="s">
        <v>743</v>
      </c>
      <c r="D2632" s="53" t="n">
        <v>0.1</v>
      </c>
      <c r="E2632" s="53" t="n">
        <v>27.55</v>
      </c>
      <c r="F2632" s="0" t="s">
        <v>1298</v>
      </c>
      <c r="G2632" s="0" t="str">
        <f aca="false">LEFT(B2632,2)</f>
        <v>20</v>
      </c>
      <c r="H2632" s="0" t="str">
        <f aca="false">I2632&amp;"_"&amp;G2632&amp;"_"&amp;F2632</f>
        <v>Skalle_20_20181023_DL2018054_GentofteHF</v>
      </c>
      <c r="I2632" s="61" t="str">
        <f aca="false">MID(RIGHT(B2632,LEN(B2632)-3),1,FIND("_",RIGHT(B2632,LEN(B2632)-3))-1)</f>
        <v>Skalle</v>
      </c>
      <c r="J2632" s="61" t="str">
        <f aca="false">TRIM(SUBSTITUTE(RIGHT(B2632,FIND(I2632,B2632)+1),"_",""))</f>
        <v>PosK</v>
      </c>
      <c r="K2632" s="0" t="n">
        <f aca="false">IFERROR(VALUE(SUBSTITUTE(E2632,".",",")),E2632)</f>
        <v>27.55</v>
      </c>
      <c r="L2632" s="61" t="n">
        <f aca="false">IF(J2632="PosK",SUMIFS(K:K,J:J,"PosK",H:H,H2632),"")</f>
        <v>27.55</v>
      </c>
      <c r="M2632" s="61" t="n">
        <f aca="false">IF(J2632="PosK",SUMIFS(K:K,J:J,"NegK",H:H,H2632),"")</f>
        <v>0</v>
      </c>
      <c r="N2632" s="61" t="n">
        <f aca="false">IF(J2632="PosK",SUMIFS(K:K,J:J,"eDNA",H:H,H2632),"")</f>
        <v>0</v>
      </c>
      <c r="Q2632" s="62"/>
    </row>
    <row r="2633" customFormat="false" ht="14.25" hidden="false" customHeight="false" outlineLevel="0" collapsed="false">
      <c r="A2633" s="0" t="s">
        <v>893</v>
      </c>
      <c r="B2633" s="52" t="s">
        <v>1219</v>
      </c>
      <c r="C2633" s="52" t="s">
        <v>747</v>
      </c>
      <c r="D2633" s="53" t="n">
        <v>0.1</v>
      </c>
      <c r="E2633" s="53" t="s">
        <v>748</v>
      </c>
      <c r="F2633" s="0" t="s">
        <v>1298</v>
      </c>
      <c r="G2633" s="0" t="str">
        <f aca="false">LEFT(B2633,2)</f>
        <v>20</v>
      </c>
      <c r="H2633" s="0" t="str">
        <f aca="false">I2633&amp;"_"&amp;G2633&amp;"_"&amp;F2633</f>
        <v>Skalle_20_20181023_DL2018054_GentofteHF</v>
      </c>
      <c r="I2633" s="61" t="str">
        <f aca="false">MID(RIGHT(B2633,LEN(B2633)-3),1,FIND("_",RIGHT(B2633,LEN(B2633)-3))-1)</f>
        <v>Skalle</v>
      </c>
      <c r="J2633" s="61" t="str">
        <f aca="false">TRIM(SUBSTITUTE(RIGHT(B2633,FIND(I2633,B2633)+1),"_",""))</f>
        <v>NegK</v>
      </c>
      <c r="K2633" s="0" t="str">
        <f aca="false">IFERROR(VALUE(SUBSTITUTE(E2633,".",",")),E2633)</f>
        <v>No Ct</v>
      </c>
      <c r="L2633" s="61" t="str">
        <f aca="false">IF(J2633="PosK",SUMIFS(K:K,J:J,"PosK",H:H,H2633),"")</f>
        <v/>
      </c>
      <c r="M2633" s="61" t="str">
        <f aca="false">IF(J2633="PosK",SUMIFS(K:K,J:J,"NegK",H:H,H2633),"")</f>
        <v/>
      </c>
      <c r="N2633" s="61" t="str">
        <f aca="false">IF(J2633="PosK",SUMIFS(K:K,J:J,"eDNA",H:H,H2633),"")</f>
        <v/>
      </c>
      <c r="P2633" s="62"/>
      <c r="T2633" s="63"/>
      <c r="W2633" s="64"/>
    </row>
    <row r="2634" customFormat="false" ht="14.25" hidden="false" customHeight="false" outlineLevel="0" collapsed="false">
      <c r="A2634" s="0" t="s">
        <v>895</v>
      </c>
      <c r="B2634" s="52" t="s">
        <v>1220</v>
      </c>
      <c r="C2634" s="52" t="s">
        <v>751</v>
      </c>
      <c r="D2634" s="53" t="n">
        <v>0.1</v>
      </c>
      <c r="E2634" s="53" t="s">
        <v>748</v>
      </c>
      <c r="F2634" s="0" t="s">
        <v>1298</v>
      </c>
      <c r="G2634" s="0" t="str">
        <f aca="false">LEFT(B2634,2)</f>
        <v>20</v>
      </c>
      <c r="H2634" s="0" t="str">
        <f aca="false">I2634&amp;"_"&amp;G2634&amp;"_"&amp;F2634</f>
        <v>Skalle_20_20181023_DL2018054_GentofteHF</v>
      </c>
      <c r="I2634" s="61" t="str">
        <f aca="false">MID(RIGHT(B2634,LEN(B2634)-3),1,FIND("_",RIGHT(B2634,LEN(B2634)-3))-1)</f>
        <v>Skalle</v>
      </c>
      <c r="J2634" s="61" t="str">
        <f aca="false">TRIM(SUBSTITUTE(RIGHT(B2634,FIND(I2634,B2634)+1),"_",""))</f>
        <v>eDNA</v>
      </c>
      <c r="K2634" s="0" t="str">
        <f aca="false">IFERROR(VALUE(SUBSTITUTE(E2634,".",",")),E2634)</f>
        <v>No Ct</v>
      </c>
      <c r="L2634" s="61" t="str">
        <f aca="false">IF(J2634="PosK",SUMIFS(K:K,J:J,"PosK",H:H,H2634),"")</f>
        <v/>
      </c>
      <c r="M2634" s="61" t="str">
        <f aca="false">IF(J2634="PosK",SUMIFS(K:K,J:J,"NegK",H:H,H2634),"")</f>
        <v/>
      </c>
      <c r="N2634" s="61" t="str">
        <f aca="false">IF(J2634="PosK",SUMIFS(K:K,J:J,"eDNA",H:H,H2634),"")</f>
        <v/>
      </c>
      <c r="P2634" s="62" t="n">
        <f aca="false">IF(K2636="No Ct",0,K2636)</f>
        <v>0</v>
      </c>
      <c r="Q2634" s="62" t="n">
        <f aca="false">IF(K2637="No Ct",0,K2637)</f>
        <v>0</v>
      </c>
      <c r="R2634" s="0" t="str">
        <f aca="false">IF(AND(L2634&gt;0,M2634=0),"Valid","Invalid")</f>
        <v>Invalid</v>
      </c>
      <c r="S2634" s="0" t="str">
        <f aca="false">IF(OR(P2634&gt;1,Q2634&gt;1),"Present","Absent")</f>
        <v>Absent</v>
      </c>
      <c r="T2634" s="63" t="str">
        <f aca="false">IF(OR(AND(P2634&gt;1,P2634&lt;41),AND(Q2634&gt;1,Q2634&lt;41)),"Ct&lt;41","Ct&gt;41")</f>
        <v>Ct&gt;41</v>
      </c>
      <c r="U2634" s="0" t="str">
        <f aca="false">I2634</f>
        <v>Skalle</v>
      </c>
      <c r="V2634" s="0" t="str">
        <f aca="false">MID(F2634,10,9)</f>
        <v>DL2018054</v>
      </c>
      <c r="W2634" s="64" t="str">
        <f aca="false">V2634&amp;"_"&amp;U2634&amp;"_"&amp;R2634&amp;"_"&amp;S2634&amp;"_"&amp;T2634</f>
        <v>DL2018054_Skalle_Invalid_Absent_Ct&gt;41</v>
      </c>
    </row>
    <row r="2635" customFormat="false" ht="14.25" hidden="false" customHeight="false" outlineLevel="0" collapsed="false">
      <c r="A2635" s="0" t="s">
        <v>897</v>
      </c>
      <c r="B2635" s="52" t="s">
        <v>1220</v>
      </c>
      <c r="C2635" s="52" t="s">
        <v>751</v>
      </c>
      <c r="D2635" s="53" t="n">
        <v>0.1</v>
      </c>
      <c r="E2635" s="53" t="s">
        <v>748</v>
      </c>
      <c r="F2635" s="0" t="s">
        <v>1298</v>
      </c>
      <c r="G2635" s="0" t="str">
        <f aca="false">LEFT(B2635,2)</f>
        <v>20</v>
      </c>
      <c r="H2635" s="0" t="str">
        <f aca="false">I2635&amp;"_"&amp;G2635&amp;"_"&amp;F2635</f>
        <v>Skalle_20_20181023_DL2018054_GentofteHF</v>
      </c>
      <c r="I2635" s="61" t="str">
        <f aca="false">MID(RIGHT(B2635,LEN(B2635)-3),1,FIND("_",RIGHT(B2635,LEN(B2635)-3))-1)</f>
        <v>Skalle</v>
      </c>
      <c r="J2635" s="61" t="str">
        <f aca="false">TRIM(SUBSTITUTE(RIGHT(B2635,FIND(I2635,B2635)+1),"_",""))</f>
        <v>eDNA</v>
      </c>
      <c r="K2635" s="0" t="str">
        <f aca="false">IFERROR(VALUE(SUBSTITUTE(E2635,".",",")),E2635)</f>
        <v>No Ct</v>
      </c>
      <c r="L2635" s="61" t="str">
        <f aca="false">IF(J2635="PosK",SUMIFS(K:K,J:J,"PosK",H:H,H2635),"")</f>
        <v/>
      </c>
      <c r="M2635" s="61" t="str">
        <f aca="false">IF(J2635="PosK",SUMIFS(K:K,J:J,"NegK",H:H,H2635),"")</f>
        <v/>
      </c>
      <c r="N2635" s="61" t="str">
        <f aca="false">IF(J2635="PosK",SUMIFS(K:K,J:J,"eDNA",H:H,H2635),"")</f>
        <v/>
      </c>
    </row>
    <row r="2636" customFormat="false" ht="14.25" hidden="false" customHeight="false" outlineLevel="0" collapsed="false">
      <c r="A2636" s="0" t="s">
        <v>898</v>
      </c>
      <c r="B2636" s="52" t="s">
        <v>1008</v>
      </c>
      <c r="C2636" s="52" t="s">
        <v>743</v>
      </c>
      <c r="D2636" s="53" t="n">
        <v>0.1</v>
      </c>
      <c r="E2636" s="53" t="s">
        <v>748</v>
      </c>
      <c r="F2636" s="0" t="s">
        <v>1298</v>
      </c>
      <c r="G2636" s="0" t="str">
        <f aca="false">LEFT(B2636,2)</f>
        <v>21</v>
      </c>
      <c r="H2636" s="0" t="str">
        <f aca="false">I2636&amp;"_"&amp;G2636&amp;"_"&amp;F2636</f>
        <v>Skalle_21_20181023_DL2018054_GentofteHF</v>
      </c>
      <c r="I2636" s="61" t="str">
        <f aca="false">MID(RIGHT(B2636,LEN(B2636)-3),1,FIND("_",RIGHT(B2636,LEN(B2636)-3))-1)</f>
        <v>Skalle</v>
      </c>
      <c r="J2636" s="61" t="str">
        <f aca="false">TRIM(SUBSTITUTE(RIGHT(B2636,FIND(I2636,B2636)+1),"_",""))</f>
        <v>PosK</v>
      </c>
      <c r="K2636" s="0" t="str">
        <f aca="false">IFERROR(VALUE(SUBSTITUTE(E2636,".",",")),E2636)</f>
        <v>No Ct</v>
      </c>
      <c r="L2636" s="61" t="n">
        <f aca="false">IF(J2636="PosK",SUMIFS(K:K,J:J,"PosK",H:H,H2636),"")</f>
        <v>0</v>
      </c>
      <c r="M2636" s="61" t="n">
        <f aca="false">IF(J2636="PosK",SUMIFS(K:K,J:J,"NegK",H:H,H2636),"")</f>
        <v>0</v>
      </c>
      <c r="N2636" s="61" t="n">
        <f aca="false">IF(J2636="PosK",SUMIFS(K:K,J:J,"eDNA",H:H,H2636),"")</f>
        <v>0</v>
      </c>
      <c r="Q2636" s="62"/>
    </row>
    <row r="2637" customFormat="false" ht="14.25" hidden="false" customHeight="false" outlineLevel="0" collapsed="false">
      <c r="A2637" s="0" t="s">
        <v>900</v>
      </c>
      <c r="B2637" s="52" t="s">
        <v>1009</v>
      </c>
      <c r="C2637" s="52" t="s">
        <v>747</v>
      </c>
      <c r="D2637" s="53" t="n">
        <v>0.1</v>
      </c>
      <c r="E2637" s="53" t="s">
        <v>748</v>
      </c>
      <c r="F2637" s="0" t="s">
        <v>1298</v>
      </c>
      <c r="G2637" s="0" t="str">
        <f aca="false">LEFT(B2637,2)</f>
        <v>21</v>
      </c>
      <c r="H2637" s="0" t="str">
        <f aca="false">I2637&amp;"_"&amp;G2637&amp;"_"&amp;F2637</f>
        <v>Skalle_21_20181023_DL2018054_GentofteHF</v>
      </c>
      <c r="I2637" s="61" t="str">
        <f aca="false">MID(RIGHT(B2637,LEN(B2637)-3),1,FIND("_",RIGHT(B2637,LEN(B2637)-3))-1)</f>
        <v>Skalle</v>
      </c>
      <c r="J2637" s="61" t="str">
        <f aca="false">TRIM(SUBSTITUTE(RIGHT(B2637,FIND(I2637,B2637)+1),"_",""))</f>
        <v>NegK</v>
      </c>
      <c r="K2637" s="0" t="str">
        <f aca="false">IFERROR(VALUE(SUBSTITUTE(E2637,".",",")),E2637)</f>
        <v>No Ct</v>
      </c>
      <c r="L2637" s="61" t="str">
        <f aca="false">IF(J2637="PosK",SUMIFS(K:K,J:J,"PosK",H:H,H2637),"")</f>
        <v/>
      </c>
      <c r="M2637" s="61" t="str">
        <f aca="false">IF(J2637="PosK",SUMIFS(K:K,J:J,"NegK",H:H,H2637),"")</f>
        <v/>
      </c>
      <c r="N2637" s="61" t="str">
        <f aca="false">IF(J2637="PosK",SUMIFS(K:K,J:J,"eDNA",H:H,H2637),"")</f>
        <v/>
      </c>
      <c r="P2637" s="62"/>
      <c r="T2637" s="63"/>
      <c r="W2637" s="64"/>
    </row>
    <row r="2638" customFormat="false" ht="14.25" hidden="false" customHeight="false" outlineLevel="0" collapsed="false">
      <c r="A2638" s="0" t="s">
        <v>902</v>
      </c>
      <c r="B2638" s="52" t="s">
        <v>1010</v>
      </c>
      <c r="C2638" s="52" t="s">
        <v>751</v>
      </c>
      <c r="D2638" s="53" t="n">
        <v>0.1</v>
      </c>
      <c r="E2638" s="53" t="s">
        <v>748</v>
      </c>
      <c r="F2638" s="0" t="s">
        <v>1298</v>
      </c>
      <c r="G2638" s="0" t="str">
        <f aca="false">LEFT(B2638,2)</f>
        <v>21</v>
      </c>
      <c r="H2638" s="0" t="str">
        <f aca="false">I2638&amp;"_"&amp;G2638&amp;"_"&amp;F2638</f>
        <v>Skalle_21_20181023_DL2018054_GentofteHF</v>
      </c>
      <c r="I2638" s="61" t="str">
        <f aca="false">MID(RIGHT(B2638,LEN(B2638)-3),1,FIND("_",RIGHT(B2638,LEN(B2638)-3))-1)</f>
        <v>Skalle</v>
      </c>
      <c r="J2638" s="61" t="str">
        <f aca="false">TRIM(SUBSTITUTE(RIGHT(B2638,FIND(I2638,B2638)+1),"_",""))</f>
        <v>eDNA</v>
      </c>
      <c r="K2638" s="0" t="str">
        <f aca="false">IFERROR(VALUE(SUBSTITUTE(E2638,".",",")),E2638)</f>
        <v>No Ct</v>
      </c>
      <c r="L2638" s="61" t="str">
        <f aca="false">IF(J2638="PosK",SUMIFS(K:K,J:J,"PosK",H:H,H2638),"")</f>
        <v/>
      </c>
      <c r="M2638" s="61" t="str">
        <f aca="false">IF(J2638="PosK",SUMIFS(K:K,J:J,"NegK",H:H,H2638),"")</f>
        <v/>
      </c>
      <c r="N2638" s="61" t="str">
        <f aca="false">IF(J2638="PosK",SUMIFS(K:K,J:J,"eDNA",H:H,H2638),"")</f>
        <v/>
      </c>
      <c r="P2638" s="62" t="n">
        <f aca="false">IF(K2640="No Ct",0,K2640)</f>
        <v>0</v>
      </c>
      <c r="Q2638" s="62" t="n">
        <f aca="false">IF(K2641="No Ct",0,K2641)</f>
        <v>0</v>
      </c>
      <c r="R2638" s="0" t="str">
        <f aca="false">IF(AND(L2638&gt;0,M2638=0),"Valid","Invalid")</f>
        <v>Invalid</v>
      </c>
      <c r="S2638" s="0" t="str">
        <f aca="false">IF(OR(P2638&gt;1,Q2638&gt;1),"Present","Absent")</f>
        <v>Absent</v>
      </c>
      <c r="T2638" s="63" t="str">
        <f aca="false">IF(OR(AND(P2638&gt;1,P2638&lt;41),AND(Q2638&gt;1,Q2638&lt;41)),"Ct&lt;41","Ct&gt;41")</f>
        <v>Ct&gt;41</v>
      </c>
      <c r="U2638" s="0" t="str">
        <f aca="false">I2638</f>
        <v>Skalle</v>
      </c>
      <c r="V2638" s="0" t="str">
        <f aca="false">MID(F2638,10,9)</f>
        <v>DL2018054</v>
      </c>
      <c r="W2638" s="64" t="str">
        <f aca="false">V2638&amp;"_"&amp;U2638&amp;"_"&amp;R2638&amp;"_"&amp;S2638&amp;"_"&amp;T2638</f>
        <v>DL2018054_Skalle_Invalid_Absent_Ct&gt;41</v>
      </c>
    </row>
    <row r="2639" customFormat="false" ht="14.25" hidden="false" customHeight="false" outlineLevel="0" collapsed="false">
      <c r="A2639" s="0" t="s">
        <v>904</v>
      </c>
      <c r="B2639" s="52" t="s">
        <v>1010</v>
      </c>
      <c r="C2639" s="52" t="s">
        <v>751</v>
      </c>
      <c r="D2639" s="53" t="n">
        <v>0.1</v>
      </c>
      <c r="E2639" s="53" t="s">
        <v>748</v>
      </c>
      <c r="F2639" s="0" t="s">
        <v>1298</v>
      </c>
      <c r="G2639" s="0" t="str">
        <f aca="false">LEFT(B2639,2)</f>
        <v>21</v>
      </c>
      <c r="H2639" s="0" t="str">
        <f aca="false">I2639&amp;"_"&amp;G2639&amp;"_"&amp;F2639</f>
        <v>Skalle_21_20181023_DL2018054_GentofteHF</v>
      </c>
      <c r="I2639" s="61" t="str">
        <f aca="false">MID(RIGHT(B2639,LEN(B2639)-3),1,FIND("_",RIGHT(B2639,LEN(B2639)-3))-1)</f>
        <v>Skalle</v>
      </c>
      <c r="J2639" s="61" t="str">
        <f aca="false">TRIM(SUBSTITUTE(RIGHT(B2639,FIND(I2639,B2639)+1),"_",""))</f>
        <v>eDNA</v>
      </c>
      <c r="K2639" s="0" t="str">
        <f aca="false">IFERROR(VALUE(SUBSTITUTE(E2639,".",",")),E2639)</f>
        <v>No Ct</v>
      </c>
      <c r="L2639" s="61" t="str">
        <f aca="false">IF(J2639="PosK",SUMIFS(K:K,J:J,"PosK",H:H,H2639),"")</f>
        <v/>
      </c>
      <c r="M2639" s="61" t="str">
        <f aca="false">IF(J2639="PosK",SUMIFS(K:K,J:J,"NegK",H:H,H2639),"")</f>
        <v/>
      </c>
      <c r="N2639" s="61" t="str">
        <f aca="false">IF(J2639="PosK",SUMIFS(K:K,J:J,"eDNA",H:H,H2639),"")</f>
        <v/>
      </c>
    </row>
    <row r="2640" customFormat="false" ht="14.25" hidden="false" customHeight="false" outlineLevel="0" collapsed="false">
      <c r="A2640" s="0" t="s">
        <v>912</v>
      </c>
      <c r="B2640" s="52" t="s">
        <v>1014</v>
      </c>
      <c r="C2640" s="52" t="s">
        <v>743</v>
      </c>
      <c r="D2640" s="53" t="n">
        <v>0.1</v>
      </c>
      <c r="E2640" s="53" t="s">
        <v>748</v>
      </c>
      <c r="F2640" s="0" t="s">
        <v>1298</v>
      </c>
      <c r="G2640" s="0" t="str">
        <f aca="false">LEFT(B2640,2)</f>
        <v>23</v>
      </c>
      <c r="H2640" s="0" t="str">
        <f aca="false">I2640&amp;"_"&amp;G2640&amp;"_"&amp;F2640</f>
        <v>Karusse_23_20181023_DL2018054_GentofteHF</v>
      </c>
      <c r="I2640" s="61" t="str">
        <f aca="false">MID(RIGHT(B2640,LEN(B2640)-3),1,FIND("_",RIGHT(B2640,LEN(B2640)-3))-1)</f>
        <v>Karusse</v>
      </c>
      <c r="J2640" s="61" t="str">
        <f aca="false">TRIM(SUBSTITUTE(RIGHT(B2640,FIND(I2640,B2640)+1),"_",""))</f>
        <v>PosK</v>
      </c>
      <c r="K2640" s="0" t="str">
        <f aca="false">IFERROR(VALUE(SUBSTITUTE(E2640,".",",")),E2640)</f>
        <v>No Ct</v>
      </c>
      <c r="L2640" s="61" t="n">
        <f aca="false">IF(J2640="PosK",SUMIFS(K:K,J:J,"PosK",H:H,H2640),"")</f>
        <v>0</v>
      </c>
      <c r="M2640" s="61" t="n">
        <f aca="false">IF(J2640="PosK",SUMIFS(K:K,J:J,"NegK",H:H,H2640),"")</f>
        <v>0</v>
      </c>
      <c r="N2640" s="61" t="n">
        <f aca="false">IF(J2640="PosK",SUMIFS(K:K,J:J,"eDNA",H:H,H2640),"")</f>
        <v>0</v>
      </c>
      <c r="Q2640" s="62"/>
    </row>
    <row r="2641" customFormat="false" ht="14.25" hidden="false" customHeight="false" outlineLevel="0" collapsed="false">
      <c r="A2641" s="0" t="s">
        <v>914</v>
      </c>
      <c r="B2641" s="52" t="s">
        <v>1015</v>
      </c>
      <c r="C2641" s="52" t="s">
        <v>747</v>
      </c>
      <c r="D2641" s="53" t="n">
        <v>0.1</v>
      </c>
      <c r="E2641" s="53" t="s">
        <v>748</v>
      </c>
      <c r="F2641" s="0" t="s">
        <v>1298</v>
      </c>
      <c r="G2641" s="0" t="str">
        <f aca="false">LEFT(B2641,2)</f>
        <v>23</v>
      </c>
      <c r="H2641" s="0" t="str">
        <f aca="false">I2641&amp;"_"&amp;G2641&amp;"_"&amp;F2641</f>
        <v>Karusse_23_20181023_DL2018054_GentofteHF</v>
      </c>
      <c r="I2641" s="61" t="str">
        <f aca="false">MID(RIGHT(B2641,LEN(B2641)-3),1,FIND("_",RIGHT(B2641,LEN(B2641)-3))-1)</f>
        <v>Karusse</v>
      </c>
      <c r="J2641" s="61" t="str">
        <f aca="false">TRIM(SUBSTITUTE(RIGHT(B2641,FIND(I2641,B2641)+1),"_",""))</f>
        <v>NegK</v>
      </c>
      <c r="K2641" s="0" t="str">
        <f aca="false">IFERROR(VALUE(SUBSTITUTE(E2641,".",",")),E2641)</f>
        <v>No Ct</v>
      </c>
      <c r="L2641" s="61" t="str">
        <f aca="false">IF(J2641="PosK",SUMIFS(K:K,J:J,"PosK",H:H,H2641),"")</f>
        <v/>
      </c>
      <c r="M2641" s="61" t="str">
        <f aca="false">IF(J2641="PosK",SUMIFS(K:K,J:J,"NegK",H:H,H2641),"")</f>
        <v/>
      </c>
      <c r="N2641" s="61" t="str">
        <f aca="false">IF(J2641="PosK",SUMIFS(K:K,J:J,"eDNA",H:H,H2641),"")</f>
        <v/>
      </c>
      <c r="P2641" s="62"/>
      <c r="T2641" s="63"/>
      <c r="W2641" s="64"/>
    </row>
    <row r="2642" customFormat="false" ht="14.25" hidden="false" customHeight="false" outlineLevel="0" collapsed="false">
      <c r="A2642" s="0" t="s">
        <v>916</v>
      </c>
      <c r="B2642" s="52" t="s">
        <v>1016</v>
      </c>
      <c r="C2642" s="52" t="s">
        <v>751</v>
      </c>
      <c r="D2642" s="53" t="n">
        <v>0.1</v>
      </c>
      <c r="E2642" s="53" t="s">
        <v>748</v>
      </c>
      <c r="F2642" s="0" t="s">
        <v>1298</v>
      </c>
      <c r="G2642" s="0" t="str">
        <f aca="false">LEFT(B2642,2)</f>
        <v>23</v>
      </c>
      <c r="H2642" s="0" t="str">
        <f aca="false">I2642&amp;"_"&amp;G2642&amp;"_"&amp;F2642</f>
        <v>Karusse_23_20181023_DL2018054_GentofteHF</v>
      </c>
      <c r="I2642" s="61" t="str">
        <f aca="false">MID(RIGHT(B2642,LEN(B2642)-3),1,FIND("_",RIGHT(B2642,LEN(B2642)-3))-1)</f>
        <v>Karusse</v>
      </c>
      <c r="J2642" s="61" t="str">
        <f aca="false">TRIM(SUBSTITUTE(RIGHT(B2642,FIND(I2642,B2642)+1),"_",""))</f>
        <v>eDNA</v>
      </c>
      <c r="K2642" s="0" t="str">
        <f aca="false">IFERROR(VALUE(SUBSTITUTE(E2642,".",",")),E2642)</f>
        <v>No Ct</v>
      </c>
      <c r="L2642" s="61" t="str">
        <f aca="false">IF(J2642="PosK",SUMIFS(K:K,J:J,"PosK",H:H,H2642),"")</f>
        <v/>
      </c>
      <c r="M2642" s="61" t="str">
        <f aca="false">IF(J2642="PosK",SUMIFS(K:K,J:J,"NegK",H:H,H2642),"")</f>
        <v/>
      </c>
      <c r="N2642" s="61" t="str">
        <f aca="false">IF(J2642="PosK",SUMIFS(K:K,J:J,"eDNA",H:H,H2642),"")</f>
        <v/>
      </c>
      <c r="P2642" s="62" t="n">
        <f aca="false">IF(K2644="No Ct",0,K2644)</f>
        <v>0</v>
      </c>
      <c r="Q2642" s="62" t="n">
        <f aca="false">IF(K2645="No Ct",0,K2645)</f>
        <v>0</v>
      </c>
      <c r="R2642" s="0" t="str">
        <f aca="false">IF(AND(L2642&gt;0,M2642=0),"Valid","Invalid")</f>
        <v>Invalid</v>
      </c>
      <c r="S2642" s="0" t="str">
        <f aca="false">IF(OR(P2642&gt;1,Q2642&gt;1),"Present","Absent")</f>
        <v>Absent</v>
      </c>
      <c r="T2642" s="63" t="str">
        <f aca="false">IF(OR(AND(P2642&gt;1,P2642&lt;41),AND(Q2642&gt;1,Q2642&lt;41)),"Ct&lt;41","Ct&gt;41")</f>
        <v>Ct&gt;41</v>
      </c>
      <c r="U2642" s="0" t="str">
        <f aca="false">I2642</f>
        <v>Karusse</v>
      </c>
      <c r="V2642" s="0" t="str">
        <f aca="false">MID(F2642,10,9)</f>
        <v>DL2018054</v>
      </c>
      <c r="W2642" s="64" t="str">
        <f aca="false">V2642&amp;"_"&amp;U2642&amp;"_"&amp;R2642&amp;"_"&amp;S2642&amp;"_"&amp;T2642</f>
        <v>DL2018054_Karusse_Invalid_Absent_Ct&gt;41</v>
      </c>
    </row>
    <row r="2643" customFormat="false" ht="14.25" hidden="false" customHeight="false" outlineLevel="0" collapsed="false">
      <c r="A2643" s="0" t="s">
        <v>918</v>
      </c>
      <c r="B2643" s="52" t="s">
        <v>1016</v>
      </c>
      <c r="C2643" s="52" t="s">
        <v>751</v>
      </c>
      <c r="D2643" s="53" t="n">
        <v>0.1</v>
      </c>
      <c r="E2643" s="53" t="s">
        <v>748</v>
      </c>
      <c r="F2643" s="0" t="s">
        <v>1298</v>
      </c>
      <c r="G2643" s="0" t="str">
        <f aca="false">LEFT(B2643,2)</f>
        <v>23</v>
      </c>
      <c r="H2643" s="0" t="str">
        <f aca="false">I2643&amp;"_"&amp;G2643&amp;"_"&amp;F2643</f>
        <v>Karusse_23_20181023_DL2018054_GentofteHF</v>
      </c>
      <c r="I2643" s="61" t="str">
        <f aca="false">MID(RIGHT(B2643,LEN(B2643)-3),1,FIND("_",RIGHT(B2643,LEN(B2643)-3))-1)</f>
        <v>Karusse</v>
      </c>
      <c r="J2643" s="61" t="str">
        <f aca="false">TRIM(SUBSTITUTE(RIGHT(B2643,FIND(I2643,B2643)+1),"_",""))</f>
        <v>eDNA</v>
      </c>
      <c r="K2643" s="0" t="str">
        <f aca="false">IFERROR(VALUE(SUBSTITUTE(E2643,".",",")),E2643)</f>
        <v>No Ct</v>
      </c>
      <c r="L2643" s="61" t="str">
        <f aca="false">IF(J2643="PosK",SUMIFS(K:K,J:J,"PosK",H:H,H2643),"")</f>
        <v/>
      </c>
      <c r="M2643" s="61" t="str">
        <f aca="false">IF(J2643="PosK",SUMIFS(K:K,J:J,"NegK",H:H,H2643),"")</f>
        <v/>
      </c>
      <c r="N2643" s="61" t="str">
        <f aca="false">IF(J2643="PosK",SUMIFS(K:K,J:J,"eDNA",H:H,H2643),"")</f>
        <v/>
      </c>
    </row>
    <row r="2644" customFormat="false" ht="14.25" hidden="false" customHeight="false" outlineLevel="0" collapsed="false">
      <c r="A2644" s="0" t="s">
        <v>919</v>
      </c>
      <c r="B2644" s="52" t="s">
        <v>1224</v>
      </c>
      <c r="C2644" s="52" t="s">
        <v>743</v>
      </c>
      <c r="D2644" s="53" t="n">
        <v>0.1</v>
      </c>
      <c r="E2644" s="53" t="s">
        <v>748</v>
      </c>
      <c r="F2644" s="0" t="s">
        <v>1298</v>
      </c>
      <c r="G2644" s="0" t="str">
        <f aca="false">LEFT(B2644,2)</f>
        <v>24</v>
      </c>
      <c r="H2644" s="0" t="str">
        <f aca="false">I2644&amp;"_"&amp;G2644&amp;"_"&amp;F2644</f>
        <v>Soelvkarusse_24_20181023_DL2018054_GentofteHF</v>
      </c>
      <c r="I2644" s="61" t="str">
        <f aca="false">MID(RIGHT(B2644,LEN(B2644)-3),1,FIND("_",RIGHT(B2644,LEN(B2644)-3))-1)</f>
        <v>Soelvkarusse</v>
      </c>
      <c r="J2644" s="61" t="str">
        <f aca="false">TRIM(SUBSTITUTE(RIGHT(B2644,FIND(I2644,B2644)+1),"_",""))</f>
        <v>PosK</v>
      </c>
      <c r="K2644" s="0" t="str">
        <f aca="false">IFERROR(VALUE(SUBSTITUTE(E2644,".",",")),E2644)</f>
        <v>No Ct</v>
      </c>
      <c r="L2644" s="61" t="n">
        <f aca="false">IF(J2644="PosK",SUMIFS(K:K,J:J,"PosK",H:H,H2644),"")</f>
        <v>0</v>
      </c>
      <c r="M2644" s="61" t="n">
        <f aca="false">IF(J2644="PosK",SUMIFS(K:K,J:J,"NegK",H:H,H2644),"")</f>
        <v>0</v>
      </c>
      <c r="N2644" s="61" t="n">
        <f aca="false">IF(J2644="PosK",SUMIFS(K:K,J:J,"eDNA",H:H,H2644),"")</f>
        <v>0</v>
      </c>
      <c r="Q2644" s="62"/>
    </row>
    <row r="2645" customFormat="false" ht="14.25" hidden="false" customHeight="false" outlineLevel="0" collapsed="false">
      <c r="A2645" s="0" t="s">
        <v>921</v>
      </c>
      <c r="B2645" s="52" t="s">
        <v>1225</v>
      </c>
      <c r="C2645" s="52" t="s">
        <v>747</v>
      </c>
      <c r="D2645" s="53" t="n">
        <v>0.1</v>
      </c>
      <c r="E2645" s="53" t="s">
        <v>748</v>
      </c>
      <c r="F2645" s="0" t="s">
        <v>1298</v>
      </c>
      <c r="G2645" s="0" t="str">
        <f aca="false">LEFT(B2645,2)</f>
        <v>24</v>
      </c>
      <c r="H2645" s="0" t="str">
        <f aca="false">I2645&amp;"_"&amp;G2645&amp;"_"&amp;F2645</f>
        <v>Soelvkarusse_24_20181023_DL2018054_GentofteHF</v>
      </c>
      <c r="I2645" s="61" t="str">
        <f aca="false">MID(RIGHT(B2645,LEN(B2645)-3),1,FIND("_",RIGHT(B2645,LEN(B2645)-3))-1)</f>
        <v>Soelvkarusse</v>
      </c>
      <c r="J2645" s="61" t="str">
        <f aca="false">TRIM(SUBSTITUTE(RIGHT(B2645,FIND(I2645,B2645)+1),"_",""))</f>
        <v>NegK</v>
      </c>
      <c r="K2645" s="0" t="str">
        <f aca="false">IFERROR(VALUE(SUBSTITUTE(E2645,".",",")),E2645)</f>
        <v>No Ct</v>
      </c>
      <c r="L2645" s="61" t="str">
        <f aca="false">IF(J2645="PosK",SUMIFS(K:K,J:J,"PosK",H:H,H2645),"")</f>
        <v/>
      </c>
      <c r="M2645" s="61" t="str">
        <f aca="false">IF(J2645="PosK",SUMIFS(K:K,J:J,"NegK",H:H,H2645),"")</f>
        <v/>
      </c>
      <c r="N2645" s="61" t="str">
        <f aca="false">IF(J2645="PosK",SUMIFS(K:K,J:J,"eDNA",H:H,H2645),"")</f>
        <v/>
      </c>
      <c r="P2645" s="62"/>
      <c r="T2645" s="63"/>
      <c r="W2645" s="64"/>
    </row>
    <row r="2646" customFormat="false" ht="14.25" hidden="false" customHeight="false" outlineLevel="0" collapsed="false">
      <c r="A2646" s="0" t="s">
        <v>923</v>
      </c>
      <c r="B2646" s="52" t="s">
        <v>1226</v>
      </c>
      <c r="C2646" s="52" t="s">
        <v>751</v>
      </c>
      <c r="D2646" s="53" t="n">
        <v>0.1</v>
      </c>
      <c r="E2646" s="53" t="s">
        <v>748</v>
      </c>
      <c r="F2646" s="0" t="s">
        <v>1298</v>
      </c>
      <c r="G2646" s="0" t="str">
        <f aca="false">LEFT(B2646,2)</f>
        <v>24</v>
      </c>
      <c r="H2646" s="0" t="str">
        <f aca="false">I2646&amp;"_"&amp;G2646&amp;"_"&amp;F2646</f>
        <v>Soelvkarusse_24_20181023_DL2018054_GentofteHF</v>
      </c>
      <c r="I2646" s="61" t="str">
        <f aca="false">MID(RIGHT(B2646,LEN(B2646)-3),1,FIND("_",RIGHT(B2646,LEN(B2646)-3))-1)</f>
        <v>Soelvkarusse</v>
      </c>
      <c r="J2646" s="61" t="str">
        <f aca="false">TRIM(SUBSTITUTE(RIGHT(B2646,FIND(I2646,B2646)+1),"_",""))</f>
        <v>eDNA</v>
      </c>
      <c r="K2646" s="0" t="str">
        <f aca="false">IFERROR(VALUE(SUBSTITUTE(E2646,".",",")),E2646)</f>
        <v>No Ct</v>
      </c>
      <c r="L2646" s="61" t="str">
        <f aca="false">IF(J2646="PosK",SUMIFS(K:K,J:J,"PosK",H:H,H2646),"")</f>
        <v/>
      </c>
      <c r="M2646" s="61" t="str">
        <f aca="false">IF(J2646="PosK",SUMIFS(K:K,J:J,"NegK",H:H,H2646),"")</f>
        <v/>
      </c>
      <c r="N2646" s="61" t="str">
        <f aca="false">IF(J2646="PosK",SUMIFS(K:K,J:J,"eDNA",H:H,H2646),"")</f>
        <v/>
      </c>
      <c r="P2646" s="62" t="n">
        <f aca="false">IF(K2648="No Ct",0,K2648)</f>
        <v>0</v>
      </c>
      <c r="Q2646" s="62" t="n">
        <f aca="false">IF(K2649="No Ct",0,K2649)</f>
        <v>0</v>
      </c>
      <c r="R2646" s="0" t="str">
        <f aca="false">IF(AND(L2646&gt;0,M2646=0),"Valid","Invalid")</f>
        <v>Invalid</v>
      </c>
      <c r="S2646" s="0" t="str">
        <f aca="false">IF(OR(P2646&gt;1,Q2646&gt;1),"Present","Absent")</f>
        <v>Absent</v>
      </c>
      <c r="T2646" s="63" t="str">
        <f aca="false">IF(OR(AND(P2646&gt;1,P2646&lt;41),AND(Q2646&gt;1,Q2646&lt;41)),"Ct&lt;41","Ct&gt;41")</f>
        <v>Ct&gt;41</v>
      </c>
      <c r="U2646" s="0" t="str">
        <f aca="false">I2646</f>
        <v>Soelvkarusse</v>
      </c>
      <c r="V2646" s="0" t="str">
        <f aca="false">MID(F2646,10,9)</f>
        <v>DL2018054</v>
      </c>
      <c r="W2646" s="64" t="str">
        <f aca="false">V2646&amp;"_"&amp;U2646&amp;"_"&amp;R2646&amp;"_"&amp;S2646&amp;"_"&amp;T2646</f>
        <v>DL2018054_Soelvkarusse_Invalid_Absent_Ct&gt;41</v>
      </c>
    </row>
    <row r="2647" customFormat="false" ht="14.25" hidden="false" customHeight="false" outlineLevel="0" collapsed="false">
      <c r="A2647" s="0" t="s">
        <v>925</v>
      </c>
      <c r="B2647" s="52" t="s">
        <v>1226</v>
      </c>
      <c r="C2647" s="52" t="s">
        <v>751</v>
      </c>
      <c r="D2647" s="53" t="n">
        <v>0.1</v>
      </c>
      <c r="E2647" s="53" t="s">
        <v>748</v>
      </c>
      <c r="F2647" s="0" t="s">
        <v>1298</v>
      </c>
      <c r="G2647" s="0" t="str">
        <f aca="false">LEFT(B2647,2)</f>
        <v>24</v>
      </c>
      <c r="H2647" s="0" t="str">
        <f aca="false">I2647&amp;"_"&amp;G2647&amp;"_"&amp;F2647</f>
        <v>Soelvkarusse_24_20181023_DL2018054_GentofteHF</v>
      </c>
      <c r="I2647" s="61" t="str">
        <f aca="false">MID(RIGHT(B2647,LEN(B2647)-3),1,FIND("_",RIGHT(B2647,LEN(B2647)-3))-1)</f>
        <v>Soelvkarusse</v>
      </c>
      <c r="J2647" s="61" t="str">
        <f aca="false">TRIM(SUBSTITUTE(RIGHT(B2647,FIND(I2647,B2647)+1),"_",""))</f>
        <v>eDNA</v>
      </c>
      <c r="K2647" s="0" t="str">
        <f aca="false">IFERROR(VALUE(SUBSTITUTE(E2647,".",",")),E2647)</f>
        <v>No Ct</v>
      </c>
      <c r="L2647" s="61" t="str">
        <f aca="false">IF(J2647="PosK",SUMIFS(K:K,J:J,"PosK",H:H,H2647),"")</f>
        <v/>
      </c>
      <c r="M2647" s="61" t="str">
        <f aca="false">IF(J2647="PosK",SUMIFS(K:K,J:J,"NegK",H:H,H2647),"")</f>
        <v/>
      </c>
      <c r="N2647" s="61" t="str">
        <f aca="false">IF(J2647="PosK",SUMIFS(K:K,J:J,"eDNA",H:H,H2647),"")</f>
        <v/>
      </c>
    </row>
    <row r="2648" customFormat="false" ht="14.25" hidden="false" customHeight="false" outlineLevel="0" collapsed="false">
      <c r="A2648" s="0" t="s">
        <v>888</v>
      </c>
      <c r="B2648" s="52" t="s">
        <v>1004</v>
      </c>
      <c r="C2648" s="52" t="s">
        <v>751</v>
      </c>
      <c r="D2648" s="53" t="n">
        <v>0.1</v>
      </c>
      <c r="E2648" s="53" t="s">
        <v>748</v>
      </c>
      <c r="F2648" s="0" t="s">
        <v>1298</v>
      </c>
      <c r="G2648" s="0" t="str">
        <f aca="false">LEFT(B2648,2)</f>
        <v>19</v>
      </c>
      <c r="H2648" s="0" t="str">
        <f aca="false">I2648&amp;"_"&amp;G2648&amp;"_"&amp;F2648</f>
        <v>LilleVandsalamander_19_20181023_DL2018054_GentofteHF</v>
      </c>
      <c r="I2648" s="61" t="str">
        <f aca="false">MID(RIGHT(B2648,LEN(B2648)-3),1,FIND("_",RIGHT(B2648,LEN(B2648)-3))-1)</f>
        <v>LilleVandsalamander</v>
      </c>
      <c r="J2648" s="61" t="str">
        <f aca="false">TRIM(SUBSTITUTE(RIGHT(B2648,FIND(I2648,B2648)+1),"_",""))</f>
        <v>eDNA</v>
      </c>
      <c r="K2648" s="0" t="str">
        <f aca="false">IFERROR(VALUE(SUBSTITUTE(E2648,".",",")),E2648)</f>
        <v>No Ct</v>
      </c>
      <c r="L2648" s="61" t="str">
        <f aca="false">IF(J2648="PosK",SUMIFS(K:K,J:J,"PosK",H:H,H2648),"")</f>
        <v/>
      </c>
      <c r="M2648" s="61" t="str">
        <f aca="false">IF(J2648="PosK",SUMIFS(K:K,J:J,"NegK",H:H,H2648),"")</f>
        <v/>
      </c>
      <c r="N2648" s="61" t="str">
        <f aca="false">IF(J2648="PosK",SUMIFS(K:K,J:J,"eDNA",H:H,H2648),"")</f>
        <v/>
      </c>
      <c r="Q2648" s="62"/>
    </row>
    <row r="2649" customFormat="false" ht="14.25" hidden="false" customHeight="false" outlineLevel="0" collapsed="false">
      <c r="A2649" s="0" t="s">
        <v>890</v>
      </c>
      <c r="B2649" s="52" t="s">
        <v>1004</v>
      </c>
      <c r="C2649" s="52" t="s">
        <v>751</v>
      </c>
      <c r="D2649" s="53" t="n">
        <v>0.1</v>
      </c>
      <c r="E2649" s="53" t="s">
        <v>748</v>
      </c>
      <c r="F2649" s="0" t="s">
        <v>1298</v>
      </c>
      <c r="G2649" s="0" t="str">
        <f aca="false">LEFT(B2649,2)</f>
        <v>19</v>
      </c>
      <c r="H2649" s="0" t="str">
        <f aca="false">I2649&amp;"_"&amp;G2649&amp;"_"&amp;F2649</f>
        <v>LilleVandsalamander_19_20181023_DL2018054_GentofteHF</v>
      </c>
      <c r="I2649" s="61" t="str">
        <f aca="false">MID(RIGHT(B2649,LEN(B2649)-3),1,FIND("_",RIGHT(B2649,LEN(B2649)-3))-1)</f>
        <v>LilleVandsalamander</v>
      </c>
      <c r="J2649" s="61" t="str">
        <f aca="false">TRIM(SUBSTITUTE(RIGHT(B2649,FIND(I2649,B2649)+1),"_",""))</f>
        <v>eDNA</v>
      </c>
      <c r="K2649" s="0" t="str">
        <f aca="false">IFERROR(VALUE(SUBSTITUTE(E2649,".",",")),E2649)</f>
        <v>No Ct</v>
      </c>
      <c r="L2649" s="61" t="str">
        <f aca="false">IF(J2649="PosK",SUMIFS(K:K,J:J,"PosK",H:H,H2649),"")</f>
        <v/>
      </c>
      <c r="M2649" s="61" t="str">
        <f aca="false">IF(J2649="PosK",SUMIFS(K:K,J:J,"NegK",H:H,H2649),"")</f>
        <v/>
      </c>
      <c r="N2649" s="61" t="str">
        <f aca="false">IF(J2649="PosK",SUMIFS(K:K,J:J,"eDNA",H:H,H2649),"")</f>
        <v/>
      </c>
      <c r="P2649" s="62"/>
      <c r="T2649" s="63"/>
      <c r="W2649" s="64"/>
    </row>
    <row r="2650" customFormat="false" ht="14.25" hidden="false" customHeight="false" outlineLevel="0" collapsed="false">
      <c r="A2650" s="0" t="s">
        <v>905</v>
      </c>
      <c r="B2650" s="52" t="s">
        <v>1221</v>
      </c>
      <c r="C2650" s="52" t="s">
        <v>743</v>
      </c>
      <c r="D2650" s="53" t="n">
        <v>0.1</v>
      </c>
      <c r="E2650" s="53" t="n">
        <v>32.55</v>
      </c>
      <c r="F2650" s="0" t="s">
        <v>1298</v>
      </c>
      <c r="G2650" s="0" t="str">
        <f aca="false">LEFT(B2650,2)</f>
        <v>22</v>
      </c>
      <c r="H2650" s="0" t="str">
        <f aca="false">I2650&amp;"_"&amp;G2650&amp;"_"&amp;F2650</f>
        <v>Karusse_22_20181023_DL2018054_GentofteHF</v>
      </c>
      <c r="I2650" s="61" t="str">
        <f aca="false">MID(RIGHT(B2650,LEN(B2650)-3),1,FIND("_",RIGHT(B2650,LEN(B2650)-3))-1)</f>
        <v>Karusse</v>
      </c>
      <c r="J2650" s="61" t="str">
        <f aca="false">TRIM(SUBSTITUTE(RIGHT(B2650,FIND(I2650,B2650)+1),"_",""))</f>
        <v>PosK</v>
      </c>
      <c r="K2650" s="0" t="n">
        <f aca="false">IFERROR(VALUE(SUBSTITUTE(E2650,".",",")),E2650)</f>
        <v>32.55</v>
      </c>
      <c r="L2650" s="61" t="n">
        <f aca="false">IF(J2650="PosK",SUMIFS(K:K,J:J,"PosK",H:H,H2650),"")</f>
        <v>32.55</v>
      </c>
      <c r="M2650" s="61" t="n">
        <f aca="false">IF(J2650="PosK",SUMIFS(K:K,J:J,"NegK",H:H,H2650),"")</f>
        <v>0</v>
      </c>
      <c r="N2650" s="61" t="n">
        <f aca="false">IF(J2650="PosK",SUMIFS(K:K,J:J,"eDNA",H:H,H2650),"")</f>
        <v>43.22</v>
      </c>
      <c r="P2650" s="62" t="n">
        <f aca="false">IF(K2652="No Ct",0,K2652)</f>
        <v>43.22</v>
      </c>
      <c r="Q2650" s="62" t="n">
        <f aca="false">IF(K2653="No Ct",0,K2653)</f>
        <v>0</v>
      </c>
      <c r="R2650" s="0" t="str">
        <f aca="false">IF(AND(L2650&gt;0,M2650=0),"Valid","Invalid")</f>
        <v>Valid</v>
      </c>
      <c r="S2650" s="0" t="str">
        <f aca="false">IF(OR(P2650&gt;1,Q2650&gt;1),"Present","Absent")</f>
        <v>Present</v>
      </c>
      <c r="T2650" s="63" t="str">
        <f aca="false">IF(OR(AND(P2650&gt;1,P2650&lt;41),AND(Q2650&gt;1,Q2650&lt;41)),"Ct&lt;41","Ct&gt;41")</f>
        <v>Ct&gt;41</v>
      </c>
      <c r="U2650" s="0" t="str">
        <f aca="false">I2650</f>
        <v>Karusse</v>
      </c>
      <c r="V2650" s="0" t="str">
        <f aca="false">MID(F2650,10,9)</f>
        <v>DL2018054</v>
      </c>
      <c r="W2650" s="64" t="str">
        <f aca="false">V2650&amp;"_"&amp;U2650&amp;"_"&amp;R2650&amp;"_"&amp;S2650&amp;"_"&amp;T2650</f>
        <v>DL2018054_Karusse_Valid_Present_Ct&gt;41</v>
      </c>
    </row>
    <row r="2651" customFormat="false" ht="14.25" hidden="false" customHeight="false" outlineLevel="0" collapsed="false">
      <c r="A2651" s="0" t="s">
        <v>907</v>
      </c>
      <c r="B2651" s="52" t="s">
        <v>1222</v>
      </c>
      <c r="C2651" s="52" t="s">
        <v>747</v>
      </c>
      <c r="D2651" s="53" t="n">
        <v>0.1</v>
      </c>
      <c r="E2651" s="53" t="s">
        <v>748</v>
      </c>
      <c r="F2651" s="0" t="s">
        <v>1298</v>
      </c>
      <c r="G2651" s="0" t="str">
        <f aca="false">LEFT(B2651,2)</f>
        <v>22</v>
      </c>
      <c r="H2651" s="0" t="str">
        <f aca="false">I2651&amp;"_"&amp;G2651&amp;"_"&amp;F2651</f>
        <v>Karusse_22_20181023_DL2018054_GentofteHF</v>
      </c>
      <c r="I2651" s="61" t="str">
        <f aca="false">MID(RIGHT(B2651,LEN(B2651)-3),1,FIND("_",RIGHT(B2651,LEN(B2651)-3))-1)</f>
        <v>Karusse</v>
      </c>
      <c r="J2651" s="61" t="str">
        <f aca="false">TRIM(SUBSTITUTE(RIGHT(B2651,FIND(I2651,B2651)+1),"_",""))</f>
        <v>NegK</v>
      </c>
      <c r="K2651" s="0" t="str">
        <f aca="false">IFERROR(VALUE(SUBSTITUTE(E2651,".",",")),E2651)</f>
        <v>No Ct</v>
      </c>
      <c r="L2651" s="61" t="str">
        <f aca="false">IF(J2651="PosK",SUMIFS(K:K,J:J,"PosK",H:H,H2651),"")</f>
        <v/>
      </c>
      <c r="M2651" s="61" t="str">
        <f aca="false">IF(J2651="PosK",SUMIFS(K:K,J:J,"NegK",H:H,H2651),"")</f>
        <v/>
      </c>
      <c r="N2651" s="61" t="str">
        <f aca="false">IF(J2651="PosK",SUMIFS(K:K,J:J,"eDNA",H:H,H2651),"")</f>
        <v/>
      </c>
    </row>
    <row r="2652" customFormat="false" ht="14.25" hidden="false" customHeight="false" outlineLevel="0" collapsed="false">
      <c r="A2652" s="0" t="s">
        <v>909</v>
      </c>
      <c r="B2652" s="52" t="s">
        <v>1223</v>
      </c>
      <c r="C2652" s="52" t="s">
        <v>751</v>
      </c>
      <c r="D2652" s="53" t="n">
        <v>0.1</v>
      </c>
      <c r="E2652" s="53" t="n">
        <v>43.22</v>
      </c>
      <c r="F2652" s="0" t="s">
        <v>1298</v>
      </c>
      <c r="G2652" s="0" t="str">
        <f aca="false">LEFT(B2652,2)</f>
        <v>22</v>
      </c>
      <c r="H2652" s="0" t="str">
        <f aca="false">I2652&amp;"_"&amp;G2652&amp;"_"&amp;F2652</f>
        <v>Karusse_22_20181023_DL2018054_GentofteHF</v>
      </c>
      <c r="I2652" s="61" t="str">
        <f aca="false">MID(RIGHT(B2652,LEN(B2652)-3),1,FIND("_",RIGHT(B2652,LEN(B2652)-3))-1)</f>
        <v>Karusse</v>
      </c>
      <c r="J2652" s="61" t="str">
        <f aca="false">TRIM(SUBSTITUTE(RIGHT(B2652,FIND(I2652,B2652)+1),"_",""))</f>
        <v>eDNA</v>
      </c>
      <c r="K2652" s="0" t="n">
        <f aca="false">IFERROR(VALUE(SUBSTITUTE(E2652,".",",")),E2652)</f>
        <v>43.22</v>
      </c>
      <c r="L2652" s="61" t="str">
        <f aca="false">IF(J2652="PosK",SUMIFS(K:K,J:J,"PosK",H:H,H2652),"")</f>
        <v/>
      </c>
      <c r="M2652" s="61" t="str">
        <f aca="false">IF(J2652="PosK",SUMIFS(K:K,J:J,"NegK",H:H,H2652),"")</f>
        <v/>
      </c>
      <c r="N2652" s="61" t="str">
        <f aca="false">IF(J2652="PosK",SUMIFS(K:K,J:J,"eDNA",H:H,H2652),"")</f>
        <v/>
      </c>
      <c r="Q2652" s="62"/>
    </row>
    <row r="2653" customFormat="false" ht="14.25" hidden="false" customHeight="false" outlineLevel="0" collapsed="false">
      <c r="A2653" s="0" t="s">
        <v>911</v>
      </c>
      <c r="B2653" s="52" t="s">
        <v>1223</v>
      </c>
      <c r="C2653" s="52" t="s">
        <v>751</v>
      </c>
      <c r="D2653" s="53" t="n">
        <v>0.1</v>
      </c>
      <c r="E2653" s="53" t="s">
        <v>748</v>
      </c>
      <c r="F2653" s="0" t="s">
        <v>1298</v>
      </c>
      <c r="G2653" s="0" t="str">
        <f aca="false">LEFT(B2653,2)</f>
        <v>22</v>
      </c>
      <c r="H2653" s="0" t="str">
        <f aca="false">I2653&amp;"_"&amp;G2653&amp;"_"&amp;F2653</f>
        <v>Karusse_22_20181023_DL2018054_GentofteHF</v>
      </c>
      <c r="I2653" s="61" t="str">
        <f aca="false">MID(RIGHT(B2653,LEN(B2653)-3),1,FIND("_",RIGHT(B2653,LEN(B2653)-3))-1)</f>
        <v>Karusse</v>
      </c>
      <c r="J2653" s="61" t="str">
        <f aca="false">TRIM(SUBSTITUTE(RIGHT(B2653,FIND(I2653,B2653)+1),"_",""))</f>
        <v>eDNA</v>
      </c>
      <c r="K2653" s="0" t="str">
        <f aca="false">IFERROR(VALUE(SUBSTITUTE(E2653,".",",")),E2653)</f>
        <v>No Ct</v>
      </c>
      <c r="L2653" s="61" t="str">
        <f aca="false">IF(J2653="PosK",SUMIFS(K:K,J:J,"PosK",H:H,H2653),"")</f>
        <v/>
      </c>
      <c r="M2653" s="61" t="str">
        <f aca="false">IF(J2653="PosK",SUMIFS(K:K,J:J,"NegK",H:H,H2653),"")</f>
        <v/>
      </c>
      <c r="N2653" s="61" t="str">
        <f aca="false">IF(J2653="PosK",SUMIFS(K:K,J:J,"eDNA",H:H,H2653),"")</f>
        <v/>
      </c>
      <c r="P2653" s="62"/>
      <c r="T2653" s="63"/>
      <c r="W2653" s="64"/>
    </row>
    <row r="2654" customFormat="false" ht="14.25" hidden="false" customHeight="false" outlineLevel="0" collapsed="false">
      <c r="A2654" s="0" t="s">
        <v>741</v>
      </c>
      <c r="B2654" s="52" t="s">
        <v>742</v>
      </c>
      <c r="C2654" s="52" t="s">
        <v>743</v>
      </c>
      <c r="D2654" s="53" t="n">
        <v>0.1</v>
      </c>
      <c r="E2654" s="53" t="s">
        <v>748</v>
      </c>
      <c r="F2654" s="0" t="s">
        <v>1299</v>
      </c>
      <c r="G2654" s="0" t="str">
        <f aca="false">LEFT(B2654,2)</f>
        <v>01</v>
      </c>
      <c r="H2654" s="0" t="str">
        <f aca="false">I2654&amp;"_"&amp;G2654&amp;"_"&amp;F2654</f>
        <v>Loegfroe_01_20181026_DL2018020_GentofteHF_AkademiskStudenterkursus_koersel1</v>
      </c>
      <c r="I2654" s="61" t="str">
        <f aca="false">MID(RIGHT(B2654,LEN(B2654)-3),1,FIND("_",RIGHT(B2654,LEN(B2654)-3))-1)</f>
        <v>Loegfroe</v>
      </c>
      <c r="J2654" s="61" t="str">
        <f aca="false">TRIM(SUBSTITUTE(RIGHT(B2654,FIND(I2654,B2654)+1),"_",""))</f>
        <v>PosK</v>
      </c>
      <c r="K2654" s="0" t="str">
        <f aca="false">IFERROR(VALUE(SUBSTITUTE(E2654,".",",")),E2654)</f>
        <v>No Ct</v>
      </c>
      <c r="L2654" s="61" t="n">
        <f aca="false">IF(J2654="PosK",SUMIFS(K:K,J:J,"PosK",H:H,H2654),"")</f>
        <v>0</v>
      </c>
      <c r="M2654" s="61" t="n">
        <f aca="false">IF(J2654="PosK",SUMIFS(K:K,J:J,"NegK",H:H,H2654),"")</f>
        <v>0</v>
      </c>
      <c r="N2654" s="61" t="n">
        <f aca="false">IF(J2654="PosK",SUMIFS(K:K,J:J,"eDNA",H:H,H2654),"")</f>
        <v>0</v>
      </c>
      <c r="P2654" s="62" t="n">
        <f aca="false">IF(K2656="No Ct",0,K2656)</f>
        <v>0</v>
      </c>
      <c r="Q2654" s="62" t="n">
        <f aca="false">IF(K2657="No Ct",0,K2657)</f>
        <v>0</v>
      </c>
      <c r="R2654" s="0" t="str">
        <f aca="false">IF(AND(L2654&gt;0,M2654=0),"Valid","Invalid")</f>
        <v>Invalid</v>
      </c>
      <c r="S2654" s="0" t="str">
        <f aca="false">IF(OR(P2654&gt;1,Q2654&gt;1),"Present","Absent")</f>
        <v>Absent</v>
      </c>
      <c r="T2654" s="63" t="str">
        <f aca="false">IF(OR(AND(P2654&gt;1,P2654&lt;41),AND(Q2654&gt;1,Q2654&lt;41)),"Ct&lt;41","Ct&gt;41")</f>
        <v>Ct&gt;41</v>
      </c>
      <c r="U2654" s="0" t="str">
        <f aca="false">I2654</f>
        <v>Loegfroe</v>
      </c>
      <c r="V2654" s="0" t="str">
        <f aca="false">MID(F2654,10,9)</f>
        <v>DL2018020</v>
      </c>
      <c r="W2654" s="64" t="str">
        <f aca="false">V2654&amp;"_"&amp;U2654&amp;"_"&amp;R2654&amp;"_"&amp;S2654&amp;"_"&amp;T2654</f>
        <v>DL2018020_Loegfroe_Invalid_Absent_Ct&gt;41</v>
      </c>
    </row>
    <row r="2655" customFormat="false" ht="14.25" hidden="false" customHeight="false" outlineLevel="0" collapsed="false">
      <c r="A2655" s="0" t="s">
        <v>745</v>
      </c>
      <c r="B2655" s="52" t="s">
        <v>746</v>
      </c>
      <c r="C2655" s="52" t="s">
        <v>747</v>
      </c>
      <c r="D2655" s="53" t="n">
        <v>0.1</v>
      </c>
      <c r="E2655" s="53" t="s">
        <v>748</v>
      </c>
      <c r="F2655" s="0" t="s">
        <v>1299</v>
      </c>
      <c r="G2655" s="0" t="str">
        <f aca="false">LEFT(B2655,2)</f>
        <v>01</v>
      </c>
      <c r="H2655" s="0" t="str">
        <f aca="false">I2655&amp;"_"&amp;G2655&amp;"_"&amp;F2655</f>
        <v>Loegfroe_01_20181026_DL2018020_GentofteHF_AkademiskStudenterkursus_koersel1</v>
      </c>
      <c r="I2655" s="61" t="str">
        <f aca="false">MID(RIGHT(B2655,LEN(B2655)-3),1,FIND("_",RIGHT(B2655,LEN(B2655)-3))-1)</f>
        <v>Loegfroe</v>
      </c>
      <c r="J2655" s="61" t="str">
        <f aca="false">TRIM(SUBSTITUTE(RIGHT(B2655,FIND(I2655,B2655)+1),"_",""))</f>
        <v>NegK</v>
      </c>
      <c r="K2655" s="0" t="str">
        <f aca="false">IFERROR(VALUE(SUBSTITUTE(E2655,".",",")),E2655)</f>
        <v>No Ct</v>
      </c>
      <c r="L2655" s="61" t="str">
        <f aca="false">IF(J2655="PosK",SUMIFS(K:K,J:J,"PosK",H:H,H2655),"")</f>
        <v/>
      </c>
      <c r="M2655" s="61" t="str">
        <f aca="false">IF(J2655="PosK",SUMIFS(K:K,J:J,"NegK",H:H,H2655),"")</f>
        <v/>
      </c>
      <c r="N2655" s="61" t="str">
        <f aca="false">IF(J2655="PosK",SUMIFS(K:K,J:J,"eDNA",H:H,H2655),"")</f>
        <v/>
      </c>
    </row>
    <row r="2656" customFormat="false" ht="14.25" hidden="false" customHeight="false" outlineLevel="0" collapsed="false">
      <c r="A2656" s="0" t="s">
        <v>749</v>
      </c>
      <c r="B2656" s="52" t="s">
        <v>750</v>
      </c>
      <c r="C2656" s="52" t="s">
        <v>751</v>
      </c>
      <c r="D2656" s="53" t="n">
        <v>0.1</v>
      </c>
      <c r="E2656" s="53" t="s">
        <v>748</v>
      </c>
      <c r="F2656" s="0" t="s">
        <v>1299</v>
      </c>
      <c r="G2656" s="0" t="str">
        <f aca="false">LEFT(B2656,2)</f>
        <v>01</v>
      </c>
      <c r="H2656" s="0" t="str">
        <f aca="false">I2656&amp;"_"&amp;G2656&amp;"_"&amp;F2656</f>
        <v>Loegfroe_01_20181026_DL2018020_GentofteHF_AkademiskStudenterkursus_koersel1</v>
      </c>
      <c r="I2656" s="61" t="str">
        <f aca="false">MID(RIGHT(B2656,LEN(B2656)-3),1,FIND("_",RIGHT(B2656,LEN(B2656)-3))-1)</f>
        <v>Loegfroe</v>
      </c>
      <c r="J2656" s="61" t="str">
        <f aca="false">TRIM(SUBSTITUTE(RIGHT(B2656,FIND(I2656,B2656)+1),"_",""))</f>
        <v>eDNA</v>
      </c>
      <c r="K2656" s="0" t="str">
        <f aca="false">IFERROR(VALUE(SUBSTITUTE(E2656,".",",")),E2656)</f>
        <v>No Ct</v>
      </c>
      <c r="L2656" s="61" t="str">
        <f aca="false">IF(J2656="PosK",SUMIFS(K:K,J:J,"PosK",H:H,H2656),"")</f>
        <v/>
      </c>
      <c r="M2656" s="61" t="str">
        <f aca="false">IF(J2656="PosK",SUMIFS(K:K,J:J,"NegK",H:H,H2656),"")</f>
        <v/>
      </c>
      <c r="N2656" s="61" t="str">
        <f aca="false">IF(J2656="PosK",SUMIFS(K:K,J:J,"eDNA",H:H,H2656),"")</f>
        <v/>
      </c>
      <c r="Q2656" s="62"/>
    </row>
    <row r="2657" customFormat="false" ht="14.25" hidden="false" customHeight="false" outlineLevel="0" collapsed="false">
      <c r="A2657" s="0" t="s">
        <v>752</v>
      </c>
      <c r="B2657" s="52" t="s">
        <v>753</v>
      </c>
      <c r="C2657" s="52" t="s">
        <v>751</v>
      </c>
      <c r="D2657" s="53" t="n">
        <v>0.1</v>
      </c>
      <c r="E2657" s="53" t="s">
        <v>748</v>
      </c>
      <c r="F2657" s="0" t="s">
        <v>1299</v>
      </c>
      <c r="G2657" s="0" t="str">
        <f aca="false">LEFT(B2657,2)</f>
        <v>01</v>
      </c>
      <c r="H2657" s="0" t="str">
        <f aca="false">I2657&amp;"_"&amp;G2657&amp;"_"&amp;F2657</f>
        <v>Loegfroe_01_20181026_DL2018020_GentofteHF_AkademiskStudenterkursus_koersel1</v>
      </c>
      <c r="I2657" s="61" t="str">
        <f aca="false">MID(RIGHT(B2657,LEN(B2657)-3),1,FIND("_",RIGHT(B2657,LEN(B2657)-3))-1)</f>
        <v>Loegfroe</v>
      </c>
      <c r="J2657" s="61" t="str">
        <f aca="false">TRIM(SUBSTITUTE(RIGHT(B2657,FIND(I2657,B2657)+1),"_",""))</f>
        <v>eDNA</v>
      </c>
      <c r="K2657" s="0" t="str">
        <f aca="false">IFERROR(VALUE(SUBSTITUTE(E2657,".",",")),E2657)</f>
        <v>No Ct</v>
      </c>
      <c r="L2657" s="61" t="str">
        <f aca="false">IF(J2657="PosK",SUMIFS(K:K,J:J,"PosK",H:H,H2657),"")</f>
        <v/>
      </c>
      <c r="M2657" s="61" t="str">
        <f aca="false">IF(J2657="PosK",SUMIFS(K:K,J:J,"NegK",H:H,H2657),"")</f>
        <v/>
      </c>
      <c r="N2657" s="61" t="str">
        <f aca="false">IF(J2657="PosK",SUMIFS(K:K,J:J,"eDNA",H:H,H2657),"")</f>
        <v/>
      </c>
      <c r="P2657" s="62"/>
      <c r="T2657" s="63"/>
      <c r="W2657" s="64"/>
    </row>
    <row r="2658" customFormat="false" ht="14.25" hidden="false" customHeight="false" outlineLevel="0" collapsed="false">
      <c r="A2658" s="0" t="s">
        <v>754</v>
      </c>
      <c r="B2658" s="52" t="s">
        <v>755</v>
      </c>
      <c r="C2658" s="52" t="s">
        <v>743</v>
      </c>
      <c r="D2658" s="53" t="n">
        <v>0.1</v>
      </c>
      <c r="E2658" s="53" t="n">
        <v>37.6</v>
      </c>
      <c r="F2658" s="0" t="s">
        <v>1299</v>
      </c>
      <c r="G2658" s="0" t="str">
        <f aca="false">LEFT(B2658,2)</f>
        <v>02</v>
      </c>
      <c r="H2658" s="0" t="str">
        <f aca="false">I2658&amp;"_"&amp;G2658&amp;"_"&amp;F2658</f>
        <v>StorVandsalamander_02_20181026_DL2018020_GentofteHF_AkademiskStudenterkursus_koersel1</v>
      </c>
      <c r="I2658" s="61" t="str">
        <f aca="false">MID(RIGHT(B2658,LEN(B2658)-3),1,FIND("_",RIGHT(B2658,LEN(B2658)-3))-1)</f>
        <v>StorVandsalamander</v>
      </c>
      <c r="J2658" s="61" t="str">
        <f aca="false">TRIM(SUBSTITUTE(RIGHT(B2658,FIND(I2658,B2658)+1),"_",""))</f>
        <v>PosK</v>
      </c>
      <c r="K2658" s="0" t="n">
        <f aca="false">IFERROR(VALUE(SUBSTITUTE(E2658,".",",")),E2658)</f>
        <v>37.6</v>
      </c>
      <c r="L2658" s="61" t="n">
        <f aca="false">IF(J2658="PosK",SUMIFS(K:K,J:J,"PosK",H:H,H2658),"")</f>
        <v>37.6</v>
      </c>
      <c r="M2658" s="61" t="n">
        <f aca="false">IF(J2658="PosK",SUMIFS(K:K,J:J,"NegK",H:H,H2658),"")</f>
        <v>0</v>
      </c>
      <c r="N2658" s="61" t="n">
        <f aca="false">IF(J2658="PosK",SUMIFS(K:K,J:J,"eDNA",H:H,H2658),"")</f>
        <v>85.39</v>
      </c>
      <c r="P2658" s="62" t="n">
        <f aca="false">IF(K2660="No Ct",0,K2660)</f>
        <v>40.69</v>
      </c>
      <c r="Q2658" s="62" t="n">
        <f aca="false">IF(K2661="No Ct",0,K2661)</f>
        <v>44.7</v>
      </c>
      <c r="R2658" s="0" t="str">
        <f aca="false">IF(AND(L2658&gt;0,M2658=0),"Valid","Invalid")</f>
        <v>Valid</v>
      </c>
      <c r="S2658" s="0" t="str">
        <f aca="false">IF(OR(P2658&gt;1,Q2658&gt;1),"Present","Absent")</f>
        <v>Present</v>
      </c>
      <c r="T2658" s="63" t="str">
        <f aca="false">IF(OR(AND(P2658&gt;1,P2658&lt;41),AND(Q2658&gt;1,Q2658&lt;41)),"Ct&lt;41","Ct&gt;41")</f>
        <v>Ct&lt;41</v>
      </c>
      <c r="U2658" s="0" t="str">
        <f aca="false">I2658</f>
        <v>StorVandsalamander</v>
      </c>
      <c r="V2658" s="0" t="str">
        <f aca="false">MID(F2658,10,9)</f>
        <v>DL2018020</v>
      </c>
      <c r="W2658" s="64" t="str">
        <f aca="false">V2658&amp;"_"&amp;U2658&amp;"_"&amp;R2658&amp;"_"&amp;S2658&amp;"_"&amp;T2658</f>
        <v>DL2018020_StorVandsalamander_Valid_Present_Ct&lt;41</v>
      </c>
    </row>
    <row r="2659" customFormat="false" ht="14.25" hidden="false" customHeight="false" outlineLevel="0" collapsed="false">
      <c r="A2659" s="0" t="s">
        <v>756</v>
      </c>
      <c r="B2659" s="52" t="s">
        <v>757</v>
      </c>
      <c r="C2659" s="52" t="s">
        <v>747</v>
      </c>
      <c r="D2659" s="53" t="n">
        <v>0.1</v>
      </c>
      <c r="E2659" s="53" t="s">
        <v>748</v>
      </c>
      <c r="F2659" s="0" t="s">
        <v>1299</v>
      </c>
      <c r="G2659" s="0" t="str">
        <f aca="false">LEFT(B2659,2)</f>
        <v>02</v>
      </c>
      <c r="H2659" s="0" t="str">
        <f aca="false">I2659&amp;"_"&amp;G2659&amp;"_"&amp;F2659</f>
        <v>StorVandsalamander_02_20181026_DL2018020_GentofteHF_AkademiskStudenterkursus_koersel1</v>
      </c>
      <c r="I2659" s="61" t="str">
        <f aca="false">MID(RIGHT(B2659,LEN(B2659)-3),1,FIND("_",RIGHT(B2659,LEN(B2659)-3))-1)</f>
        <v>StorVandsalamander</v>
      </c>
      <c r="J2659" s="61" t="str">
        <f aca="false">TRIM(SUBSTITUTE(RIGHT(B2659,FIND(I2659,B2659)+1),"_",""))</f>
        <v>NegK</v>
      </c>
      <c r="K2659" s="0" t="str">
        <f aca="false">IFERROR(VALUE(SUBSTITUTE(E2659,".",",")),E2659)</f>
        <v>No Ct</v>
      </c>
      <c r="L2659" s="61" t="str">
        <f aca="false">IF(J2659="PosK",SUMIFS(K:K,J:J,"PosK",H:H,H2659),"")</f>
        <v/>
      </c>
      <c r="M2659" s="61" t="str">
        <f aca="false">IF(J2659="PosK",SUMIFS(K:K,J:J,"NegK",H:H,H2659),"")</f>
        <v/>
      </c>
      <c r="N2659" s="61" t="str">
        <f aca="false">IF(J2659="PosK",SUMIFS(K:K,J:J,"eDNA",H:H,H2659),"")</f>
        <v/>
      </c>
    </row>
    <row r="2660" customFormat="false" ht="14.25" hidden="false" customHeight="false" outlineLevel="0" collapsed="false">
      <c r="A2660" s="0" t="s">
        <v>758</v>
      </c>
      <c r="B2660" s="52" t="s">
        <v>759</v>
      </c>
      <c r="C2660" s="52" t="s">
        <v>751</v>
      </c>
      <c r="D2660" s="53" t="n">
        <v>0.1</v>
      </c>
      <c r="E2660" s="53" t="n">
        <v>40.69</v>
      </c>
      <c r="F2660" s="0" t="s">
        <v>1299</v>
      </c>
      <c r="G2660" s="0" t="str">
        <f aca="false">LEFT(B2660,2)</f>
        <v>02</v>
      </c>
      <c r="H2660" s="0" t="str">
        <f aca="false">I2660&amp;"_"&amp;G2660&amp;"_"&amp;F2660</f>
        <v>StorVandsalamander_02_20181026_DL2018020_GentofteHF_AkademiskStudenterkursus_koersel1</v>
      </c>
      <c r="I2660" s="61" t="str">
        <f aca="false">MID(RIGHT(B2660,LEN(B2660)-3),1,FIND("_",RIGHT(B2660,LEN(B2660)-3))-1)</f>
        <v>StorVandsalamander</v>
      </c>
      <c r="J2660" s="61" t="str">
        <f aca="false">TRIM(SUBSTITUTE(RIGHT(B2660,FIND(I2660,B2660)+1),"_",""))</f>
        <v>eDNA</v>
      </c>
      <c r="K2660" s="0" t="n">
        <f aca="false">IFERROR(VALUE(SUBSTITUTE(E2660,".",",")),E2660)</f>
        <v>40.69</v>
      </c>
      <c r="L2660" s="61" t="str">
        <f aca="false">IF(J2660="PosK",SUMIFS(K:K,J:J,"PosK",H:H,H2660),"")</f>
        <v/>
      </c>
      <c r="M2660" s="61" t="str">
        <f aca="false">IF(J2660="PosK",SUMIFS(K:K,J:J,"NegK",H:H,H2660),"")</f>
        <v/>
      </c>
      <c r="N2660" s="61" t="str">
        <f aca="false">IF(J2660="PosK",SUMIFS(K:K,J:J,"eDNA",H:H,H2660),"")</f>
        <v/>
      </c>
      <c r="Q2660" s="62"/>
    </row>
    <row r="2661" customFormat="false" ht="14.25" hidden="false" customHeight="false" outlineLevel="0" collapsed="false">
      <c r="A2661" s="0" t="s">
        <v>760</v>
      </c>
      <c r="B2661" s="52" t="s">
        <v>761</v>
      </c>
      <c r="C2661" s="52" t="s">
        <v>751</v>
      </c>
      <c r="D2661" s="53" t="n">
        <v>0.1</v>
      </c>
      <c r="E2661" s="53" t="n">
        <v>44.7</v>
      </c>
      <c r="F2661" s="0" t="s">
        <v>1299</v>
      </c>
      <c r="G2661" s="0" t="str">
        <f aca="false">LEFT(B2661,2)</f>
        <v>02</v>
      </c>
      <c r="H2661" s="0" t="str">
        <f aca="false">I2661&amp;"_"&amp;G2661&amp;"_"&amp;F2661</f>
        <v>StorVandsalamander_02_20181026_DL2018020_GentofteHF_AkademiskStudenterkursus_koersel1</v>
      </c>
      <c r="I2661" s="61" t="str">
        <f aca="false">MID(RIGHT(B2661,LEN(B2661)-3),1,FIND("_",RIGHT(B2661,LEN(B2661)-3))-1)</f>
        <v>StorVandsalamander</v>
      </c>
      <c r="J2661" s="61" t="str">
        <f aca="false">TRIM(SUBSTITUTE(RIGHT(B2661,FIND(I2661,B2661)+1),"_",""))</f>
        <v>eDNA</v>
      </c>
      <c r="K2661" s="0" t="n">
        <f aca="false">IFERROR(VALUE(SUBSTITUTE(E2661,".",",")),E2661)</f>
        <v>44.7</v>
      </c>
      <c r="L2661" s="61" t="str">
        <f aca="false">IF(J2661="PosK",SUMIFS(K:K,J:J,"PosK",H:H,H2661),"")</f>
        <v/>
      </c>
      <c r="M2661" s="61" t="str">
        <f aca="false">IF(J2661="PosK",SUMIFS(K:K,J:J,"NegK",H:H,H2661),"")</f>
        <v/>
      </c>
      <c r="N2661" s="61" t="str">
        <f aca="false">IF(J2661="PosK",SUMIFS(K:K,J:J,"eDNA",H:H,H2661),"")</f>
        <v/>
      </c>
      <c r="P2661" s="62"/>
      <c r="T2661" s="63"/>
      <c r="W2661" s="64"/>
    </row>
    <row r="2662" customFormat="false" ht="14.25" hidden="false" customHeight="false" outlineLevel="0" collapsed="false">
      <c r="A2662" s="0" t="s">
        <v>762</v>
      </c>
      <c r="B2662" s="52" t="s">
        <v>763</v>
      </c>
      <c r="C2662" s="52" t="s">
        <v>743</v>
      </c>
      <c r="D2662" s="53" t="n">
        <v>0.1</v>
      </c>
      <c r="E2662" s="53" t="s">
        <v>748</v>
      </c>
      <c r="F2662" s="0" t="s">
        <v>1299</v>
      </c>
      <c r="G2662" s="0" t="str">
        <f aca="false">LEFT(B2662,2)</f>
        <v>03</v>
      </c>
      <c r="H2662" s="0" t="str">
        <f aca="false">I2662&amp;"_"&amp;G2662&amp;"_"&amp;F2662</f>
        <v>Strandtudse_03_20181026_DL2018020_GentofteHF_AkademiskStudenterkursus_koersel1</v>
      </c>
      <c r="I2662" s="61" t="str">
        <f aca="false">MID(RIGHT(B2662,LEN(B2662)-3),1,FIND("_",RIGHT(B2662,LEN(B2662)-3))-1)</f>
        <v>Strandtudse</v>
      </c>
      <c r="J2662" s="61" t="str">
        <f aca="false">TRIM(SUBSTITUTE(RIGHT(B2662,FIND(I2662,B2662)+1),"_",""))</f>
        <v>PosK</v>
      </c>
      <c r="K2662" s="0" t="str">
        <f aca="false">IFERROR(VALUE(SUBSTITUTE(E2662,".",",")),E2662)</f>
        <v>No Ct</v>
      </c>
      <c r="L2662" s="61" t="n">
        <f aca="false">IF(J2662="PosK",SUMIFS(K:K,J:J,"PosK",H:H,H2662),"")</f>
        <v>0</v>
      </c>
      <c r="M2662" s="61" t="n">
        <f aca="false">IF(J2662="PosK",SUMIFS(K:K,J:J,"NegK",H:H,H2662),"")</f>
        <v>0</v>
      </c>
      <c r="N2662" s="61" t="n">
        <f aca="false">IF(J2662="PosK",SUMIFS(K:K,J:J,"eDNA",H:H,H2662),"")</f>
        <v>0</v>
      </c>
      <c r="P2662" s="62" t="n">
        <f aca="false">IF(K2664="No Ct",0,K2664)</f>
        <v>0</v>
      </c>
      <c r="Q2662" s="62" t="n">
        <f aca="false">IF(K2665="No Ct",0,K2665)</f>
        <v>0</v>
      </c>
      <c r="R2662" s="0" t="str">
        <f aca="false">IF(AND(L2662&gt;0,M2662=0),"Valid","Invalid")</f>
        <v>Invalid</v>
      </c>
      <c r="S2662" s="0" t="str">
        <f aca="false">IF(OR(P2662&gt;1,Q2662&gt;1),"Present","Absent")</f>
        <v>Absent</v>
      </c>
      <c r="T2662" s="63" t="str">
        <f aca="false">IF(OR(AND(P2662&gt;1,P2662&lt;41),AND(Q2662&gt;1,Q2662&lt;41)),"Ct&lt;41","Ct&gt;41")</f>
        <v>Ct&gt;41</v>
      </c>
      <c r="U2662" s="0" t="str">
        <f aca="false">I2662</f>
        <v>Strandtudse</v>
      </c>
      <c r="V2662" s="0" t="str">
        <f aca="false">MID(F2662,10,9)</f>
        <v>DL2018020</v>
      </c>
      <c r="W2662" s="64" t="str">
        <f aca="false">V2662&amp;"_"&amp;U2662&amp;"_"&amp;R2662&amp;"_"&amp;S2662&amp;"_"&amp;T2662</f>
        <v>DL2018020_Strandtudse_Invalid_Absent_Ct&gt;41</v>
      </c>
    </row>
    <row r="2663" customFormat="false" ht="14.25" hidden="false" customHeight="false" outlineLevel="0" collapsed="false">
      <c r="A2663" s="0" t="s">
        <v>764</v>
      </c>
      <c r="B2663" s="52" t="s">
        <v>765</v>
      </c>
      <c r="C2663" s="52" t="s">
        <v>747</v>
      </c>
      <c r="D2663" s="53" t="n">
        <v>0.1</v>
      </c>
      <c r="E2663" s="53" t="s">
        <v>748</v>
      </c>
      <c r="F2663" s="0" t="s">
        <v>1299</v>
      </c>
      <c r="G2663" s="0" t="str">
        <f aca="false">LEFT(B2663,2)</f>
        <v>03</v>
      </c>
      <c r="H2663" s="0" t="str">
        <f aca="false">I2663&amp;"_"&amp;G2663&amp;"_"&amp;F2663</f>
        <v>Strandtudse_03_20181026_DL2018020_GentofteHF_AkademiskStudenterkursus_koersel1</v>
      </c>
      <c r="I2663" s="61" t="str">
        <f aca="false">MID(RIGHT(B2663,LEN(B2663)-3),1,FIND("_",RIGHT(B2663,LEN(B2663)-3))-1)</f>
        <v>Strandtudse</v>
      </c>
      <c r="J2663" s="61" t="str">
        <f aca="false">TRIM(SUBSTITUTE(RIGHT(B2663,FIND(I2663,B2663)+1),"_",""))</f>
        <v>NegK</v>
      </c>
      <c r="K2663" s="0" t="str">
        <f aca="false">IFERROR(VALUE(SUBSTITUTE(E2663,".",",")),E2663)</f>
        <v>No Ct</v>
      </c>
      <c r="L2663" s="61" t="str">
        <f aca="false">IF(J2663="PosK",SUMIFS(K:K,J:J,"PosK",H:H,H2663),"")</f>
        <v/>
      </c>
      <c r="M2663" s="61" t="str">
        <f aca="false">IF(J2663="PosK",SUMIFS(K:K,J:J,"NegK",H:H,H2663),"")</f>
        <v/>
      </c>
      <c r="N2663" s="61" t="str">
        <f aca="false">IF(J2663="PosK",SUMIFS(K:K,J:J,"eDNA",H:H,H2663),"")</f>
        <v/>
      </c>
    </row>
    <row r="2664" customFormat="false" ht="14.25" hidden="false" customHeight="false" outlineLevel="0" collapsed="false">
      <c r="A2664" s="0" t="s">
        <v>766</v>
      </c>
      <c r="B2664" s="52" t="s">
        <v>767</v>
      </c>
      <c r="C2664" s="52" t="s">
        <v>751</v>
      </c>
      <c r="D2664" s="53" t="n">
        <v>0.1</v>
      </c>
      <c r="E2664" s="53" t="s">
        <v>748</v>
      </c>
      <c r="F2664" s="0" t="s">
        <v>1299</v>
      </c>
      <c r="G2664" s="0" t="str">
        <f aca="false">LEFT(B2664,2)</f>
        <v>03</v>
      </c>
      <c r="H2664" s="0" t="str">
        <f aca="false">I2664&amp;"_"&amp;G2664&amp;"_"&amp;F2664</f>
        <v>Strandtudse_03_20181026_DL2018020_GentofteHF_AkademiskStudenterkursus_koersel1</v>
      </c>
      <c r="I2664" s="61" t="str">
        <f aca="false">MID(RIGHT(B2664,LEN(B2664)-3),1,FIND("_",RIGHT(B2664,LEN(B2664)-3))-1)</f>
        <v>Strandtudse</v>
      </c>
      <c r="J2664" s="61" t="str">
        <f aca="false">TRIM(SUBSTITUTE(RIGHT(B2664,FIND(I2664,B2664)+1),"_",""))</f>
        <v>eDNA</v>
      </c>
      <c r="K2664" s="0" t="str">
        <f aca="false">IFERROR(VALUE(SUBSTITUTE(E2664,".",",")),E2664)</f>
        <v>No Ct</v>
      </c>
      <c r="L2664" s="61" t="str">
        <f aca="false">IF(J2664="PosK",SUMIFS(K:K,J:J,"PosK",H:H,H2664),"")</f>
        <v/>
      </c>
      <c r="M2664" s="61" t="str">
        <f aca="false">IF(J2664="PosK",SUMIFS(K:K,J:J,"NegK",H:H,H2664),"")</f>
        <v/>
      </c>
      <c r="N2664" s="61" t="str">
        <f aca="false">IF(J2664="PosK",SUMIFS(K:K,J:J,"eDNA",H:H,H2664),"")</f>
        <v/>
      </c>
      <c r="Q2664" s="62"/>
    </row>
    <row r="2665" customFormat="false" ht="14.25" hidden="false" customHeight="false" outlineLevel="0" collapsed="false">
      <c r="A2665" s="0" t="s">
        <v>768</v>
      </c>
      <c r="B2665" s="52" t="s">
        <v>769</v>
      </c>
      <c r="C2665" s="52" t="s">
        <v>751</v>
      </c>
      <c r="D2665" s="53" t="n">
        <v>0.1</v>
      </c>
      <c r="E2665" s="53" t="s">
        <v>748</v>
      </c>
      <c r="F2665" s="0" t="s">
        <v>1299</v>
      </c>
      <c r="G2665" s="0" t="str">
        <f aca="false">LEFT(B2665,2)</f>
        <v>03</v>
      </c>
      <c r="H2665" s="0" t="str">
        <f aca="false">I2665&amp;"_"&amp;G2665&amp;"_"&amp;F2665</f>
        <v>Strandtudse_03_20181026_DL2018020_GentofteHF_AkademiskStudenterkursus_koersel1</v>
      </c>
      <c r="I2665" s="61" t="str">
        <f aca="false">MID(RIGHT(B2665,LEN(B2665)-3),1,FIND("_",RIGHT(B2665,LEN(B2665)-3))-1)</f>
        <v>Strandtudse</v>
      </c>
      <c r="J2665" s="61" t="str">
        <f aca="false">TRIM(SUBSTITUTE(RIGHT(B2665,FIND(I2665,B2665)+1),"_",""))</f>
        <v>eDNA</v>
      </c>
      <c r="K2665" s="0" t="str">
        <f aca="false">IFERROR(VALUE(SUBSTITUTE(E2665,".",",")),E2665)</f>
        <v>No Ct</v>
      </c>
      <c r="L2665" s="61" t="str">
        <f aca="false">IF(J2665="PosK",SUMIFS(K:K,J:J,"PosK",H:H,H2665),"")</f>
        <v/>
      </c>
      <c r="M2665" s="61" t="str">
        <f aca="false">IF(J2665="PosK",SUMIFS(K:K,J:J,"NegK",H:H,H2665),"")</f>
        <v/>
      </c>
      <c r="N2665" s="61" t="str">
        <f aca="false">IF(J2665="PosK",SUMIFS(K:K,J:J,"eDNA",H:H,H2665),"")</f>
        <v/>
      </c>
      <c r="P2665" s="62"/>
      <c r="T2665" s="63"/>
      <c r="W2665" s="64"/>
    </row>
    <row r="2666" customFormat="false" ht="14.25" hidden="false" customHeight="false" outlineLevel="0" collapsed="false">
      <c r="A2666" s="0" t="s">
        <v>770</v>
      </c>
      <c r="B2666" s="52" t="s">
        <v>771</v>
      </c>
      <c r="C2666" s="52" t="s">
        <v>743</v>
      </c>
      <c r="D2666" s="53" t="n">
        <v>0.1</v>
      </c>
      <c r="E2666" s="53" t="s">
        <v>748</v>
      </c>
      <c r="F2666" s="0" t="s">
        <v>1299</v>
      </c>
      <c r="G2666" s="0" t="str">
        <f aca="false">LEFT(B2666,2)</f>
        <v>04</v>
      </c>
      <c r="H2666" s="0" t="str">
        <f aca="false">I2666&amp;"_"&amp;G2666&amp;"_"&amp;F2666</f>
        <v>GroenbrogetTudse_04_20181026_DL2018020_GentofteHF_AkademiskStudenterkursus_koersel1</v>
      </c>
      <c r="I2666" s="61" t="str">
        <f aca="false">MID(RIGHT(B2666,LEN(B2666)-3),1,FIND("_",RIGHT(B2666,LEN(B2666)-3))-1)</f>
        <v>GroenbrogetTudse</v>
      </c>
      <c r="J2666" s="61" t="str">
        <f aca="false">TRIM(SUBSTITUTE(RIGHT(B2666,FIND(I2666,B2666)+1),"_",""))</f>
        <v>PosK</v>
      </c>
      <c r="K2666" s="0" t="str">
        <f aca="false">IFERROR(VALUE(SUBSTITUTE(E2666,".",",")),E2666)</f>
        <v>No Ct</v>
      </c>
      <c r="L2666" s="61" t="n">
        <f aca="false">IF(J2666="PosK",SUMIFS(K:K,J:J,"PosK",H:H,H2666),"")</f>
        <v>0</v>
      </c>
      <c r="M2666" s="61" t="n">
        <f aca="false">IF(J2666="PosK",SUMIFS(K:K,J:J,"NegK",H:H,H2666),"")</f>
        <v>0</v>
      </c>
      <c r="N2666" s="61" t="n">
        <f aca="false">IF(J2666="PosK",SUMIFS(K:K,J:J,"eDNA",H:H,H2666),"")</f>
        <v>0</v>
      </c>
      <c r="P2666" s="62" t="n">
        <f aca="false">IF(K2668="No Ct",0,K2668)</f>
        <v>0</v>
      </c>
      <c r="Q2666" s="62" t="n">
        <f aca="false">IF(K2669="No Ct",0,K2669)</f>
        <v>0</v>
      </c>
      <c r="R2666" s="0" t="str">
        <f aca="false">IF(AND(L2666&gt;0,M2666=0),"Valid","Invalid")</f>
        <v>Invalid</v>
      </c>
      <c r="S2666" s="0" t="str">
        <f aca="false">IF(OR(P2666&gt;1,Q2666&gt;1),"Present","Absent")</f>
        <v>Absent</v>
      </c>
      <c r="T2666" s="63" t="str">
        <f aca="false">IF(OR(AND(P2666&gt;1,P2666&lt;41),AND(Q2666&gt;1,Q2666&lt;41)),"Ct&lt;41","Ct&gt;41")</f>
        <v>Ct&gt;41</v>
      </c>
      <c r="U2666" s="0" t="str">
        <f aca="false">I2666</f>
        <v>GroenbrogetTudse</v>
      </c>
      <c r="V2666" s="0" t="str">
        <f aca="false">MID(F2666,10,9)</f>
        <v>DL2018020</v>
      </c>
      <c r="W2666" s="64" t="str">
        <f aca="false">V2666&amp;"_"&amp;U2666&amp;"_"&amp;R2666&amp;"_"&amp;S2666&amp;"_"&amp;T2666</f>
        <v>DL2018020_GroenbrogetTudse_Invalid_Absent_Ct&gt;41</v>
      </c>
    </row>
    <row r="2667" customFormat="false" ht="14.25" hidden="false" customHeight="false" outlineLevel="0" collapsed="false">
      <c r="A2667" s="0" t="s">
        <v>772</v>
      </c>
      <c r="B2667" s="52" t="s">
        <v>773</v>
      </c>
      <c r="C2667" s="52" t="s">
        <v>747</v>
      </c>
      <c r="D2667" s="53" t="n">
        <v>0.1</v>
      </c>
      <c r="E2667" s="53" t="s">
        <v>748</v>
      </c>
      <c r="F2667" s="0" t="s">
        <v>1299</v>
      </c>
      <c r="G2667" s="0" t="str">
        <f aca="false">LEFT(B2667,2)</f>
        <v>04</v>
      </c>
      <c r="H2667" s="0" t="str">
        <f aca="false">I2667&amp;"_"&amp;G2667&amp;"_"&amp;F2667</f>
        <v>GroenbrogetTudse_04_20181026_DL2018020_GentofteHF_AkademiskStudenterkursus_koersel1</v>
      </c>
      <c r="I2667" s="61" t="str">
        <f aca="false">MID(RIGHT(B2667,LEN(B2667)-3),1,FIND("_",RIGHT(B2667,LEN(B2667)-3))-1)</f>
        <v>GroenbrogetTudse</v>
      </c>
      <c r="J2667" s="61" t="str">
        <f aca="false">TRIM(SUBSTITUTE(RIGHT(B2667,FIND(I2667,B2667)+1),"_",""))</f>
        <v>NegK</v>
      </c>
      <c r="K2667" s="0" t="str">
        <f aca="false">IFERROR(VALUE(SUBSTITUTE(E2667,".",",")),E2667)</f>
        <v>No Ct</v>
      </c>
      <c r="L2667" s="61" t="str">
        <f aca="false">IF(J2667="PosK",SUMIFS(K:K,J:J,"PosK",H:H,H2667),"")</f>
        <v/>
      </c>
      <c r="M2667" s="61" t="str">
        <f aca="false">IF(J2667="PosK",SUMIFS(K:K,J:J,"NegK",H:H,H2667),"")</f>
        <v/>
      </c>
      <c r="N2667" s="61" t="str">
        <f aca="false">IF(J2667="PosK",SUMIFS(K:K,J:J,"eDNA",H:H,H2667),"")</f>
        <v/>
      </c>
    </row>
    <row r="2668" customFormat="false" ht="14.25" hidden="false" customHeight="false" outlineLevel="0" collapsed="false">
      <c r="A2668" s="0" t="s">
        <v>774</v>
      </c>
      <c r="B2668" s="52" t="s">
        <v>775</v>
      </c>
      <c r="C2668" s="52" t="s">
        <v>751</v>
      </c>
      <c r="D2668" s="53" t="n">
        <v>0.1</v>
      </c>
      <c r="E2668" s="53" t="s">
        <v>748</v>
      </c>
      <c r="F2668" s="0" t="s">
        <v>1299</v>
      </c>
      <c r="G2668" s="0" t="str">
        <f aca="false">LEFT(B2668,2)</f>
        <v>04</v>
      </c>
      <c r="H2668" s="0" t="str">
        <f aca="false">I2668&amp;"_"&amp;G2668&amp;"_"&amp;F2668</f>
        <v>GroenbrogetTudse_04_20181026_DL2018020_GentofteHF_AkademiskStudenterkursus_koersel1</v>
      </c>
      <c r="I2668" s="61" t="str">
        <f aca="false">MID(RIGHT(B2668,LEN(B2668)-3),1,FIND("_",RIGHT(B2668,LEN(B2668)-3))-1)</f>
        <v>GroenbrogetTudse</v>
      </c>
      <c r="J2668" s="61" t="str">
        <f aca="false">TRIM(SUBSTITUTE(RIGHT(B2668,FIND(I2668,B2668)+1),"_",""))</f>
        <v>eDNA</v>
      </c>
      <c r="K2668" s="0" t="str">
        <f aca="false">IFERROR(VALUE(SUBSTITUTE(E2668,".",",")),E2668)</f>
        <v>No Ct</v>
      </c>
      <c r="L2668" s="61" t="str">
        <f aca="false">IF(J2668="PosK",SUMIFS(K:K,J:J,"PosK",H:H,H2668),"")</f>
        <v/>
      </c>
      <c r="M2668" s="61" t="str">
        <f aca="false">IF(J2668="PosK",SUMIFS(K:K,J:J,"NegK",H:H,H2668),"")</f>
        <v/>
      </c>
      <c r="N2668" s="61" t="str">
        <f aca="false">IF(J2668="PosK",SUMIFS(K:K,J:J,"eDNA",H:H,H2668),"")</f>
        <v/>
      </c>
      <c r="Q2668" s="62"/>
    </row>
    <row r="2669" customFormat="false" ht="14.25" hidden="false" customHeight="false" outlineLevel="0" collapsed="false">
      <c r="A2669" s="0" t="s">
        <v>776</v>
      </c>
      <c r="B2669" s="52" t="s">
        <v>777</v>
      </c>
      <c r="C2669" s="52" t="s">
        <v>751</v>
      </c>
      <c r="D2669" s="53" t="n">
        <v>0.1</v>
      </c>
      <c r="E2669" s="53" t="s">
        <v>748</v>
      </c>
      <c r="F2669" s="0" t="s">
        <v>1299</v>
      </c>
      <c r="G2669" s="0" t="str">
        <f aca="false">LEFT(B2669,2)</f>
        <v>04</v>
      </c>
      <c r="H2669" s="0" t="str">
        <f aca="false">I2669&amp;"_"&amp;G2669&amp;"_"&amp;F2669</f>
        <v>GroenbrogetTudse_04_20181026_DL2018020_GentofteHF_AkademiskStudenterkursus_koersel1</v>
      </c>
      <c r="I2669" s="61" t="str">
        <f aca="false">MID(RIGHT(B2669,LEN(B2669)-3),1,FIND("_",RIGHT(B2669,LEN(B2669)-3))-1)</f>
        <v>GroenbrogetTudse</v>
      </c>
      <c r="J2669" s="61" t="str">
        <f aca="false">TRIM(SUBSTITUTE(RIGHT(B2669,FIND(I2669,B2669)+1),"_",""))</f>
        <v>eDNA</v>
      </c>
      <c r="K2669" s="0" t="str">
        <f aca="false">IFERROR(VALUE(SUBSTITUTE(E2669,".",",")),E2669)</f>
        <v>No Ct</v>
      </c>
      <c r="L2669" s="61" t="str">
        <f aca="false">IF(J2669="PosK",SUMIFS(K:K,J:J,"PosK",H:H,H2669),"")</f>
        <v/>
      </c>
      <c r="M2669" s="61" t="str">
        <f aca="false">IF(J2669="PosK",SUMIFS(K:K,J:J,"NegK",H:H,H2669),"")</f>
        <v/>
      </c>
      <c r="N2669" s="61" t="str">
        <f aca="false">IF(J2669="PosK",SUMIFS(K:K,J:J,"eDNA",H:H,H2669),"")</f>
        <v/>
      </c>
      <c r="P2669" s="62"/>
      <c r="T2669" s="63"/>
      <c r="W2669" s="64"/>
    </row>
    <row r="2670" customFormat="false" ht="14.25" hidden="false" customHeight="false" outlineLevel="0" collapsed="false">
      <c r="A2670" s="0" t="s">
        <v>778</v>
      </c>
      <c r="B2670" s="52" t="s">
        <v>779</v>
      </c>
      <c r="C2670" s="52" t="s">
        <v>743</v>
      </c>
      <c r="D2670" s="53" t="n">
        <v>0.1</v>
      </c>
      <c r="E2670" s="53" t="n">
        <v>31.86</v>
      </c>
      <c r="F2670" s="0" t="s">
        <v>1299</v>
      </c>
      <c r="G2670" s="0" t="str">
        <f aca="false">LEFT(B2670,2)</f>
        <v>05</v>
      </c>
      <c r="H2670" s="0" t="str">
        <f aca="false">I2670&amp;"_"&amp;G2670&amp;"_"&amp;F2670</f>
        <v>Loevfroe_05_20181026_DL2018020_GentofteHF_AkademiskStudenterkursus_koersel1</v>
      </c>
      <c r="I2670" s="61" t="str">
        <f aca="false">MID(RIGHT(B2670,LEN(B2670)-3),1,FIND("_",RIGHT(B2670,LEN(B2670)-3))-1)</f>
        <v>Loevfroe</v>
      </c>
      <c r="J2670" s="61" t="str">
        <f aca="false">TRIM(SUBSTITUTE(RIGHT(B2670,FIND(I2670,B2670)+1),"_",""))</f>
        <v>PosK</v>
      </c>
      <c r="K2670" s="0" t="n">
        <f aca="false">IFERROR(VALUE(SUBSTITUTE(E2670,".",",")),E2670)</f>
        <v>31.86</v>
      </c>
      <c r="L2670" s="61" t="n">
        <f aca="false">IF(J2670="PosK",SUMIFS(K:K,J:J,"PosK",H:H,H2670),"")</f>
        <v>31.86</v>
      </c>
      <c r="M2670" s="61" t="n">
        <f aca="false">IF(J2670="PosK",SUMIFS(K:K,J:J,"NegK",H:H,H2670),"")</f>
        <v>0</v>
      </c>
      <c r="N2670" s="61" t="n">
        <f aca="false">IF(J2670="PosK",SUMIFS(K:K,J:J,"eDNA",H:H,H2670),"")</f>
        <v>0</v>
      </c>
      <c r="P2670" s="62" t="n">
        <f aca="false">IF(K2672="No Ct",0,K2672)</f>
        <v>0</v>
      </c>
      <c r="Q2670" s="62" t="n">
        <f aca="false">IF(K2673="No Ct",0,K2673)</f>
        <v>0</v>
      </c>
      <c r="R2670" s="0" t="str">
        <f aca="false">IF(AND(L2670&gt;0,M2670=0),"Valid","Invalid")</f>
        <v>Valid</v>
      </c>
      <c r="S2670" s="0" t="str">
        <f aca="false">IF(OR(P2670&gt;1,Q2670&gt;1),"Present","Absent")</f>
        <v>Absent</v>
      </c>
      <c r="T2670" s="63" t="str">
        <f aca="false">IF(OR(AND(P2670&gt;1,P2670&lt;41),AND(Q2670&gt;1,Q2670&lt;41)),"Ct&lt;41","Ct&gt;41")</f>
        <v>Ct&gt;41</v>
      </c>
      <c r="U2670" s="0" t="str">
        <f aca="false">I2670</f>
        <v>Loevfroe</v>
      </c>
      <c r="V2670" s="0" t="str">
        <f aca="false">MID(F2670,10,9)</f>
        <v>DL2018020</v>
      </c>
      <c r="W2670" s="64" t="str">
        <f aca="false">V2670&amp;"_"&amp;U2670&amp;"_"&amp;R2670&amp;"_"&amp;S2670&amp;"_"&amp;T2670</f>
        <v>DL2018020_Loevfroe_Valid_Absent_Ct&gt;41</v>
      </c>
    </row>
    <row r="2671" customFormat="false" ht="14.25" hidden="false" customHeight="false" outlineLevel="0" collapsed="false">
      <c r="A2671" s="0" t="s">
        <v>780</v>
      </c>
      <c r="B2671" s="52" t="s">
        <v>781</v>
      </c>
      <c r="C2671" s="52" t="s">
        <v>747</v>
      </c>
      <c r="D2671" s="53" t="n">
        <v>0.1</v>
      </c>
      <c r="E2671" s="53" t="s">
        <v>748</v>
      </c>
      <c r="F2671" s="0" t="s">
        <v>1299</v>
      </c>
      <c r="G2671" s="0" t="str">
        <f aca="false">LEFT(B2671,2)</f>
        <v>05</v>
      </c>
      <c r="H2671" s="0" t="str">
        <f aca="false">I2671&amp;"_"&amp;G2671&amp;"_"&amp;F2671</f>
        <v>Loevfroe_05_20181026_DL2018020_GentofteHF_AkademiskStudenterkursus_koersel1</v>
      </c>
      <c r="I2671" s="61" t="str">
        <f aca="false">MID(RIGHT(B2671,LEN(B2671)-3),1,FIND("_",RIGHT(B2671,LEN(B2671)-3))-1)</f>
        <v>Loevfroe</v>
      </c>
      <c r="J2671" s="61" t="str">
        <f aca="false">TRIM(SUBSTITUTE(RIGHT(B2671,FIND(I2671,B2671)+1),"_",""))</f>
        <v>NegK</v>
      </c>
      <c r="K2671" s="0" t="str">
        <f aca="false">IFERROR(VALUE(SUBSTITUTE(E2671,".",",")),E2671)</f>
        <v>No Ct</v>
      </c>
      <c r="L2671" s="61" t="str">
        <f aca="false">IF(J2671="PosK",SUMIFS(K:K,J:J,"PosK",H:H,H2671),"")</f>
        <v/>
      </c>
      <c r="M2671" s="61" t="str">
        <f aca="false">IF(J2671="PosK",SUMIFS(K:K,J:J,"NegK",H:H,H2671),"")</f>
        <v/>
      </c>
      <c r="N2671" s="61" t="str">
        <f aca="false">IF(J2671="PosK",SUMIFS(K:K,J:J,"eDNA",H:H,H2671),"")</f>
        <v/>
      </c>
    </row>
    <row r="2672" customFormat="false" ht="14.25" hidden="false" customHeight="false" outlineLevel="0" collapsed="false">
      <c r="A2672" s="0" t="s">
        <v>782</v>
      </c>
      <c r="B2672" s="52" t="s">
        <v>783</v>
      </c>
      <c r="C2672" s="52" t="s">
        <v>751</v>
      </c>
      <c r="D2672" s="53" t="n">
        <v>0.1</v>
      </c>
      <c r="E2672" s="53" t="s">
        <v>748</v>
      </c>
      <c r="F2672" s="0" t="s">
        <v>1299</v>
      </c>
      <c r="G2672" s="0" t="str">
        <f aca="false">LEFT(B2672,2)</f>
        <v>05</v>
      </c>
      <c r="H2672" s="0" t="str">
        <f aca="false">I2672&amp;"_"&amp;G2672&amp;"_"&amp;F2672</f>
        <v>Loevfroe_05_20181026_DL2018020_GentofteHF_AkademiskStudenterkursus_koersel1</v>
      </c>
      <c r="I2672" s="61" t="str">
        <f aca="false">MID(RIGHT(B2672,LEN(B2672)-3),1,FIND("_",RIGHT(B2672,LEN(B2672)-3))-1)</f>
        <v>Loevfroe</v>
      </c>
      <c r="J2672" s="61" t="str">
        <f aca="false">TRIM(SUBSTITUTE(RIGHT(B2672,FIND(I2672,B2672)+1),"_",""))</f>
        <v>eDNA</v>
      </c>
      <c r="K2672" s="0" t="str">
        <f aca="false">IFERROR(VALUE(SUBSTITUTE(E2672,".",",")),E2672)</f>
        <v>No Ct</v>
      </c>
      <c r="L2672" s="61" t="str">
        <f aca="false">IF(J2672="PosK",SUMIFS(K:K,J:J,"PosK",H:H,H2672),"")</f>
        <v/>
      </c>
      <c r="M2672" s="61" t="str">
        <f aca="false">IF(J2672="PosK",SUMIFS(K:K,J:J,"NegK",H:H,H2672),"")</f>
        <v/>
      </c>
      <c r="N2672" s="61" t="str">
        <f aca="false">IF(J2672="PosK",SUMIFS(K:K,J:J,"eDNA",H:H,H2672),"")</f>
        <v/>
      </c>
      <c r="Q2672" s="62"/>
    </row>
    <row r="2673" customFormat="false" ht="14.25" hidden="false" customHeight="false" outlineLevel="0" collapsed="false">
      <c r="A2673" s="0" t="s">
        <v>784</v>
      </c>
      <c r="B2673" s="52" t="s">
        <v>785</v>
      </c>
      <c r="C2673" s="52" t="s">
        <v>751</v>
      </c>
      <c r="D2673" s="53" t="n">
        <v>0.1</v>
      </c>
      <c r="E2673" s="53" t="s">
        <v>748</v>
      </c>
      <c r="F2673" s="0" t="s">
        <v>1299</v>
      </c>
      <c r="G2673" s="0" t="str">
        <f aca="false">LEFT(B2673,2)</f>
        <v>05</v>
      </c>
      <c r="H2673" s="0" t="str">
        <f aca="false">I2673&amp;"_"&amp;G2673&amp;"_"&amp;F2673</f>
        <v>Loevfroe_05_20181026_DL2018020_GentofteHF_AkademiskStudenterkursus_koersel1</v>
      </c>
      <c r="I2673" s="61" t="str">
        <f aca="false">MID(RIGHT(B2673,LEN(B2673)-3),1,FIND("_",RIGHT(B2673,LEN(B2673)-3))-1)</f>
        <v>Loevfroe</v>
      </c>
      <c r="J2673" s="61" t="str">
        <f aca="false">TRIM(SUBSTITUTE(RIGHT(B2673,FIND(I2673,B2673)+1),"_",""))</f>
        <v>eDNA</v>
      </c>
      <c r="K2673" s="0" t="str">
        <f aca="false">IFERROR(VALUE(SUBSTITUTE(E2673,".",",")),E2673)</f>
        <v>No Ct</v>
      </c>
      <c r="L2673" s="61" t="str">
        <f aca="false">IF(J2673="PosK",SUMIFS(K:K,J:J,"PosK",H:H,H2673),"")</f>
        <v/>
      </c>
      <c r="M2673" s="61" t="str">
        <f aca="false">IF(J2673="PosK",SUMIFS(K:K,J:J,"NegK",H:H,H2673),"")</f>
        <v/>
      </c>
      <c r="N2673" s="61" t="str">
        <f aca="false">IF(J2673="PosK",SUMIFS(K:K,J:J,"eDNA",H:H,H2673),"")</f>
        <v/>
      </c>
      <c r="P2673" s="62"/>
      <c r="T2673" s="63"/>
      <c r="W2673" s="64"/>
    </row>
    <row r="2674" customFormat="false" ht="14.25" hidden="false" customHeight="false" outlineLevel="0" collapsed="false">
      <c r="A2674" s="0" t="s">
        <v>786</v>
      </c>
      <c r="B2674" s="52" t="s">
        <v>787</v>
      </c>
      <c r="C2674" s="52" t="s">
        <v>743</v>
      </c>
      <c r="D2674" s="53" t="n">
        <v>0.1</v>
      </c>
      <c r="E2674" s="53" t="s">
        <v>748</v>
      </c>
      <c r="F2674" s="0" t="s">
        <v>1299</v>
      </c>
      <c r="G2674" s="0" t="str">
        <f aca="false">LEFT(B2674,2)</f>
        <v>06</v>
      </c>
      <c r="H2674" s="0" t="str">
        <f aca="false">I2674&amp;"_"&amp;G2674&amp;"_"&amp;F2674</f>
        <v>Springfroe_06_20181026_DL2018020_GentofteHF_AkademiskStudenterkursus_koersel1</v>
      </c>
      <c r="I2674" s="61" t="str">
        <f aca="false">MID(RIGHT(B2674,LEN(B2674)-3),1,FIND("_",RIGHT(B2674,LEN(B2674)-3))-1)</f>
        <v>Springfroe</v>
      </c>
      <c r="J2674" s="61" t="str">
        <f aca="false">TRIM(SUBSTITUTE(RIGHT(B2674,FIND(I2674,B2674)+1),"_",""))</f>
        <v>PosK</v>
      </c>
      <c r="K2674" s="0" t="str">
        <f aca="false">IFERROR(VALUE(SUBSTITUTE(E2674,".",",")),E2674)</f>
        <v>No Ct</v>
      </c>
      <c r="L2674" s="61" t="n">
        <f aca="false">IF(J2674="PosK",SUMIFS(K:K,J:J,"PosK",H:H,H2674),"")</f>
        <v>0</v>
      </c>
      <c r="M2674" s="61" t="n">
        <f aca="false">IF(J2674="PosK",SUMIFS(K:K,J:J,"NegK",H:H,H2674),"")</f>
        <v>0</v>
      </c>
      <c r="N2674" s="61" t="n">
        <f aca="false">IF(J2674="PosK",SUMIFS(K:K,J:J,"eDNA",H:H,H2674),"")</f>
        <v>0</v>
      </c>
      <c r="P2674" s="62" t="n">
        <f aca="false">IF(K2676="No Ct",0,K2676)</f>
        <v>0</v>
      </c>
      <c r="Q2674" s="62" t="n">
        <f aca="false">IF(K2677="No Ct",0,K2677)</f>
        <v>0</v>
      </c>
      <c r="R2674" s="0" t="str">
        <f aca="false">IF(AND(L2674&gt;0,M2674=0),"Valid","Invalid")</f>
        <v>Invalid</v>
      </c>
      <c r="S2674" s="0" t="str">
        <f aca="false">IF(OR(P2674&gt;1,Q2674&gt;1),"Present","Absent")</f>
        <v>Absent</v>
      </c>
      <c r="T2674" s="63" t="str">
        <f aca="false">IF(OR(AND(P2674&gt;1,P2674&lt;41),AND(Q2674&gt;1,Q2674&lt;41)),"Ct&lt;41","Ct&gt;41")</f>
        <v>Ct&gt;41</v>
      </c>
      <c r="U2674" s="0" t="str">
        <f aca="false">I2674</f>
        <v>Springfroe</v>
      </c>
      <c r="V2674" s="0" t="str">
        <f aca="false">MID(F2674,10,9)</f>
        <v>DL2018020</v>
      </c>
      <c r="W2674" s="64" t="str">
        <f aca="false">V2674&amp;"_"&amp;U2674&amp;"_"&amp;R2674&amp;"_"&amp;S2674&amp;"_"&amp;T2674</f>
        <v>DL2018020_Springfroe_Invalid_Absent_Ct&gt;41</v>
      </c>
    </row>
    <row r="2675" customFormat="false" ht="14.25" hidden="false" customHeight="false" outlineLevel="0" collapsed="false">
      <c r="A2675" s="0" t="s">
        <v>788</v>
      </c>
      <c r="B2675" s="52" t="s">
        <v>789</v>
      </c>
      <c r="C2675" s="52" t="s">
        <v>747</v>
      </c>
      <c r="D2675" s="53" t="n">
        <v>0.1</v>
      </c>
      <c r="E2675" s="53" t="s">
        <v>748</v>
      </c>
      <c r="F2675" s="0" t="s">
        <v>1299</v>
      </c>
      <c r="G2675" s="0" t="str">
        <f aca="false">LEFT(B2675,2)</f>
        <v>06</v>
      </c>
      <c r="H2675" s="0" t="str">
        <f aca="false">I2675&amp;"_"&amp;G2675&amp;"_"&amp;F2675</f>
        <v>Springfroe_06_20181026_DL2018020_GentofteHF_AkademiskStudenterkursus_koersel1</v>
      </c>
      <c r="I2675" s="61" t="str">
        <f aca="false">MID(RIGHT(B2675,LEN(B2675)-3),1,FIND("_",RIGHT(B2675,LEN(B2675)-3))-1)</f>
        <v>Springfroe</v>
      </c>
      <c r="J2675" s="61" t="str">
        <f aca="false">TRIM(SUBSTITUTE(RIGHT(B2675,FIND(I2675,B2675)+1),"_",""))</f>
        <v>NegK</v>
      </c>
      <c r="K2675" s="0" t="str">
        <f aca="false">IFERROR(VALUE(SUBSTITUTE(E2675,".",",")),E2675)</f>
        <v>No Ct</v>
      </c>
      <c r="L2675" s="61" t="str">
        <f aca="false">IF(J2675="PosK",SUMIFS(K:K,J:J,"PosK",H:H,H2675),"")</f>
        <v/>
      </c>
      <c r="M2675" s="61" t="str">
        <f aca="false">IF(J2675="PosK",SUMIFS(K:K,J:J,"NegK",H:H,H2675),"")</f>
        <v/>
      </c>
      <c r="N2675" s="61" t="str">
        <f aca="false">IF(J2675="PosK",SUMIFS(K:K,J:J,"eDNA",H:H,H2675),"")</f>
        <v/>
      </c>
    </row>
    <row r="2676" customFormat="false" ht="14.25" hidden="false" customHeight="false" outlineLevel="0" collapsed="false">
      <c r="A2676" s="0" t="s">
        <v>790</v>
      </c>
      <c r="B2676" s="52" t="s">
        <v>791</v>
      </c>
      <c r="C2676" s="52" t="s">
        <v>751</v>
      </c>
      <c r="D2676" s="53" t="n">
        <v>0.1</v>
      </c>
      <c r="E2676" s="53" t="s">
        <v>748</v>
      </c>
      <c r="F2676" s="0" t="s">
        <v>1299</v>
      </c>
      <c r="G2676" s="0" t="str">
        <f aca="false">LEFT(B2676,2)</f>
        <v>06</v>
      </c>
      <c r="H2676" s="0" t="str">
        <f aca="false">I2676&amp;"_"&amp;G2676&amp;"_"&amp;F2676</f>
        <v>Springfroe_06_20181026_DL2018020_GentofteHF_AkademiskStudenterkursus_koersel1</v>
      </c>
      <c r="I2676" s="61" t="str">
        <f aca="false">MID(RIGHT(B2676,LEN(B2676)-3),1,FIND("_",RIGHT(B2676,LEN(B2676)-3))-1)</f>
        <v>Springfroe</v>
      </c>
      <c r="J2676" s="61" t="str">
        <f aca="false">TRIM(SUBSTITUTE(RIGHT(B2676,FIND(I2676,B2676)+1),"_",""))</f>
        <v>eDNA</v>
      </c>
      <c r="K2676" s="0" t="str">
        <f aca="false">IFERROR(VALUE(SUBSTITUTE(E2676,".",",")),E2676)</f>
        <v>No Ct</v>
      </c>
      <c r="L2676" s="61" t="str">
        <f aca="false">IF(J2676="PosK",SUMIFS(K:K,J:J,"PosK",H:H,H2676),"")</f>
        <v/>
      </c>
      <c r="M2676" s="61" t="str">
        <f aca="false">IF(J2676="PosK",SUMIFS(K:K,J:J,"NegK",H:H,H2676),"")</f>
        <v/>
      </c>
      <c r="N2676" s="61" t="str">
        <f aca="false">IF(J2676="PosK",SUMIFS(K:K,J:J,"eDNA",H:H,H2676),"")</f>
        <v/>
      </c>
      <c r="Q2676" s="62"/>
    </row>
    <row r="2677" customFormat="false" ht="14.25" hidden="false" customHeight="false" outlineLevel="0" collapsed="false">
      <c r="A2677" s="0" t="s">
        <v>792</v>
      </c>
      <c r="B2677" s="52" t="s">
        <v>793</v>
      </c>
      <c r="C2677" s="52" t="s">
        <v>751</v>
      </c>
      <c r="D2677" s="53" t="n">
        <v>0.1</v>
      </c>
      <c r="E2677" s="53" t="s">
        <v>748</v>
      </c>
      <c r="F2677" s="0" t="s">
        <v>1299</v>
      </c>
      <c r="G2677" s="0" t="str">
        <f aca="false">LEFT(B2677,2)</f>
        <v>06</v>
      </c>
      <c r="H2677" s="0" t="str">
        <f aca="false">I2677&amp;"_"&amp;G2677&amp;"_"&amp;F2677</f>
        <v>Springfroe_06_20181026_DL2018020_GentofteHF_AkademiskStudenterkursus_koersel1</v>
      </c>
      <c r="I2677" s="61" t="str">
        <f aca="false">MID(RIGHT(B2677,LEN(B2677)-3),1,FIND("_",RIGHT(B2677,LEN(B2677)-3))-1)</f>
        <v>Springfroe</v>
      </c>
      <c r="J2677" s="61" t="str">
        <f aca="false">TRIM(SUBSTITUTE(RIGHT(B2677,FIND(I2677,B2677)+1),"_",""))</f>
        <v>eDNA</v>
      </c>
      <c r="K2677" s="0" t="str">
        <f aca="false">IFERROR(VALUE(SUBSTITUTE(E2677,".",",")),E2677)</f>
        <v>No Ct</v>
      </c>
      <c r="L2677" s="61" t="str">
        <f aca="false">IF(J2677="PosK",SUMIFS(K:K,J:J,"PosK",H:H,H2677),"")</f>
        <v/>
      </c>
      <c r="M2677" s="61" t="str">
        <f aca="false">IF(J2677="PosK",SUMIFS(K:K,J:J,"NegK",H:H,H2677),"")</f>
        <v/>
      </c>
      <c r="N2677" s="61" t="str">
        <f aca="false">IF(J2677="PosK",SUMIFS(K:K,J:J,"eDNA",H:H,H2677),"")</f>
        <v/>
      </c>
      <c r="P2677" s="62"/>
      <c r="T2677" s="63"/>
      <c r="W2677" s="64"/>
    </row>
    <row r="2678" customFormat="false" ht="14.25" hidden="false" customHeight="false" outlineLevel="0" collapsed="false">
      <c r="A2678" s="0" t="s">
        <v>794</v>
      </c>
      <c r="B2678" s="52" t="s">
        <v>960</v>
      </c>
      <c r="C2678" s="52" t="s">
        <v>743</v>
      </c>
      <c r="D2678" s="53" t="n">
        <v>0.1</v>
      </c>
      <c r="E2678" s="53" t="n">
        <v>35.08</v>
      </c>
      <c r="F2678" s="0" t="s">
        <v>1299</v>
      </c>
      <c r="G2678" s="0" t="str">
        <f aca="false">LEFT(B2678,2)</f>
        <v>07</v>
      </c>
      <c r="H2678" s="0" t="str">
        <f aca="false">I2678&amp;"_"&amp;G2678&amp;"_"&amp;F2678</f>
        <v>Springfroe_07_20181026_DL2018020_GentofteHF_AkademiskStudenterkursus_koersel1</v>
      </c>
      <c r="I2678" s="61" t="str">
        <f aca="false">MID(RIGHT(B2678,LEN(B2678)-3),1,FIND("_",RIGHT(B2678,LEN(B2678)-3))-1)</f>
        <v>Springfroe</v>
      </c>
      <c r="J2678" s="61" t="str">
        <f aca="false">TRIM(SUBSTITUTE(RIGHT(B2678,FIND(I2678,B2678)+1),"_",""))</f>
        <v>PosK</v>
      </c>
      <c r="K2678" s="0" t="n">
        <f aca="false">IFERROR(VALUE(SUBSTITUTE(E2678,".",",")),E2678)</f>
        <v>35.08</v>
      </c>
      <c r="L2678" s="61" t="n">
        <f aca="false">IF(J2678="PosK",SUMIFS(K:K,J:J,"PosK",H:H,H2678),"")</f>
        <v>35.08</v>
      </c>
      <c r="M2678" s="61" t="n">
        <f aca="false">IF(J2678="PosK",SUMIFS(K:K,J:J,"NegK",H:H,H2678),"")</f>
        <v>0</v>
      </c>
      <c r="N2678" s="61" t="n">
        <f aca="false">IF(J2678="PosK",SUMIFS(K:K,J:J,"eDNA",H:H,H2678),"")</f>
        <v>0</v>
      </c>
      <c r="P2678" s="62" t="n">
        <f aca="false">IF(K2680="No Ct",0,K2680)</f>
        <v>0</v>
      </c>
      <c r="Q2678" s="62" t="n">
        <f aca="false">IF(K2681="No Ct",0,K2681)</f>
        <v>0</v>
      </c>
      <c r="R2678" s="0" t="str">
        <f aca="false">IF(AND(L2678&gt;0,M2678=0),"Valid","Invalid")</f>
        <v>Valid</v>
      </c>
      <c r="S2678" s="0" t="str">
        <f aca="false">IF(OR(P2678&gt;1,Q2678&gt;1),"Present","Absent")</f>
        <v>Absent</v>
      </c>
      <c r="T2678" s="63" t="str">
        <f aca="false">IF(OR(AND(P2678&gt;1,P2678&lt;41),AND(Q2678&gt;1,Q2678&lt;41)),"Ct&lt;41","Ct&gt;41")</f>
        <v>Ct&gt;41</v>
      </c>
      <c r="U2678" s="0" t="str">
        <f aca="false">I2678</f>
        <v>Springfroe</v>
      </c>
      <c r="V2678" s="0" t="str">
        <f aca="false">MID(F2678,10,9)</f>
        <v>DL2018020</v>
      </c>
      <c r="W2678" s="64" t="str">
        <f aca="false">V2678&amp;"_"&amp;U2678&amp;"_"&amp;R2678&amp;"_"&amp;S2678&amp;"_"&amp;T2678</f>
        <v>DL2018020_Springfroe_Valid_Absent_Ct&gt;41</v>
      </c>
    </row>
    <row r="2679" customFormat="false" ht="14.25" hidden="false" customHeight="false" outlineLevel="0" collapsed="false">
      <c r="A2679" s="0" t="s">
        <v>796</v>
      </c>
      <c r="B2679" s="52" t="s">
        <v>961</v>
      </c>
      <c r="C2679" s="52" t="s">
        <v>747</v>
      </c>
      <c r="D2679" s="53" t="n">
        <v>0.1</v>
      </c>
      <c r="E2679" s="53" t="s">
        <v>748</v>
      </c>
      <c r="F2679" s="0" t="s">
        <v>1299</v>
      </c>
      <c r="G2679" s="0" t="str">
        <f aca="false">LEFT(B2679,2)</f>
        <v>07</v>
      </c>
      <c r="H2679" s="0" t="str">
        <f aca="false">I2679&amp;"_"&amp;G2679&amp;"_"&amp;F2679</f>
        <v>Springfroe_07_20181026_DL2018020_GentofteHF_AkademiskStudenterkursus_koersel1</v>
      </c>
      <c r="I2679" s="61" t="str">
        <f aca="false">MID(RIGHT(B2679,LEN(B2679)-3),1,FIND("_",RIGHT(B2679,LEN(B2679)-3))-1)</f>
        <v>Springfroe</v>
      </c>
      <c r="J2679" s="61" t="str">
        <f aca="false">TRIM(SUBSTITUTE(RIGHT(B2679,FIND(I2679,B2679)+1),"_",""))</f>
        <v>NegK</v>
      </c>
      <c r="K2679" s="0" t="str">
        <f aca="false">IFERROR(VALUE(SUBSTITUTE(E2679,".",",")),E2679)</f>
        <v>No Ct</v>
      </c>
      <c r="L2679" s="61" t="str">
        <f aca="false">IF(J2679="PosK",SUMIFS(K:K,J:J,"PosK",H:H,H2679),"")</f>
        <v/>
      </c>
      <c r="M2679" s="61" t="str">
        <f aca="false">IF(J2679="PosK",SUMIFS(K:K,J:J,"NegK",H:H,H2679),"")</f>
        <v/>
      </c>
      <c r="N2679" s="61" t="str">
        <f aca="false">IF(J2679="PosK",SUMIFS(K:K,J:J,"eDNA",H:H,H2679),"")</f>
        <v/>
      </c>
    </row>
    <row r="2680" customFormat="false" ht="14.25" hidden="false" customHeight="false" outlineLevel="0" collapsed="false">
      <c r="A2680" s="0" t="s">
        <v>798</v>
      </c>
      <c r="B2680" s="52" t="s">
        <v>962</v>
      </c>
      <c r="C2680" s="52" t="s">
        <v>751</v>
      </c>
      <c r="D2680" s="53" t="n">
        <v>0.1</v>
      </c>
      <c r="E2680" s="53" t="s">
        <v>748</v>
      </c>
      <c r="F2680" s="0" t="s">
        <v>1299</v>
      </c>
      <c r="G2680" s="0" t="str">
        <f aca="false">LEFT(B2680,2)</f>
        <v>07</v>
      </c>
      <c r="H2680" s="0" t="str">
        <f aca="false">I2680&amp;"_"&amp;G2680&amp;"_"&amp;F2680</f>
        <v>Springfroe_07_20181026_DL2018020_GentofteHF_AkademiskStudenterkursus_koersel1</v>
      </c>
      <c r="I2680" s="61" t="str">
        <f aca="false">MID(RIGHT(B2680,LEN(B2680)-3),1,FIND("_",RIGHT(B2680,LEN(B2680)-3))-1)</f>
        <v>Springfroe</v>
      </c>
      <c r="J2680" s="61" t="str">
        <f aca="false">TRIM(SUBSTITUTE(RIGHT(B2680,FIND(I2680,B2680)+1),"_",""))</f>
        <v>eDNA</v>
      </c>
      <c r="K2680" s="0" t="str">
        <f aca="false">IFERROR(VALUE(SUBSTITUTE(E2680,".",",")),E2680)</f>
        <v>No Ct</v>
      </c>
      <c r="L2680" s="61" t="str">
        <f aca="false">IF(J2680="PosK",SUMIFS(K:K,J:J,"PosK",H:H,H2680),"")</f>
        <v/>
      </c>
      <c r="M2680" s="61" t="str">
        <f aca="false">IF(J2680="PosK",SUMIFS(K:K,J:J,"NegK",H:H,H2680),"")</f>
        <v/>
      </c>
      <c r="N2680" s="61" t="str">
        <f aca="false">IF(J2680="PosK",SUMIFS(K:K,J:J,"eDNA",H:H,H2680),"")</f>
        <v/>
      </c>
      <c r="Q2680" s="62"/>
    </row>
    <row r="2681" customFormat="false" ht="14.25" hidden="false" customHeight="false" outlineLevel="0" collapsed="false">
      <c r="A2681" s="0" t="s">
        <v>800</v>
      </c>
      <c r="B2681" s="52" t="s">
        <v>963</v>
      </c>
      <c r="C2681" s="52" t="s">
        <v>751</v>
      </c>
      <c r="D2681" s="53" t="n">
        <v>0.1</v>
      </c>
      <c r="E2681" s="53" t="s">
        <v>748</v>
      </c>
      <c r="F2681" s="0" t="s">
        <v>1299</v>
      </c>
      <c r="G2681" s="0" t="str">
        <f aca="false">LEFT(B2681,2)</f>
        <v>07</v>
      </c>
      <c r="H2681" s="0" t="str">
        <f aca="false">I2681&amp;"_"&amp;G2681&amp;"_"&amp;F2681</f>
        <v>Springfroe_07_20181026_DL2018020_GentofteHF_AkademiskStudenterkursus_koersel1</v>
      </c>
      <c r="I2681" s="61" t="str">
        <f aca="false">MID(RIGHT(B2681,LEN(B2681)-3),1,FIND("_",RIGHT(B2681,LEN(B2681)-3))-1)</f>
        <v>Springfroe</v>
      </c>
      <c r="J2681" s="61" t="str">
        <f aca="false">TRIM(SUBSTITUTE(RIGHT(B2681,FIND(I2681,B2681)+1),"_",""))</f>
        <v>eDNA</v>
      </c>
      <c r="K2681" s="0" t="str">
        <f aca="false">IFERROR(VALUE(SUBSTITUTE(E2681,".",",")),E2681)</f>
        <v>No Ct</v>
      </c>
      <c r="L2681" s="61" t="str">
        <f aca="false">IF(J2681="PosK",SUMIFS(K:K,J:J,"PosK",H:H,H2681),"")</f>
        <v/>
      </c>
      <c r="M2681" s="61" t="str">
        <f aca="false">IF(J2681="PosK",SUMIFS(K:K,J:J,"NegK",H:H,H2681),"")</f>
        <v/>
      </c>
      <c r="N2681" s="61" t="str">
        <f aca="false">IF(J2681="PosK",SUMIFS(K:K,J:J,"eDNA",H:H,H2681),"")</f>
        <v/>
      </c>
      <c r="P2681" s="62"/>
      <c r="T2681" s="63"/>
      <c r="W2681" s="64"/>
    </row>
    <row r="2682" customFormat="false" ht="14.25" hidden="false" customHeight="false" outlineLevel="0" collapsed="false">
      <c r="A2682" s="0" t="s">
        <v>802</v>
      </c>
      <c r="B2682" s="52" t="s">
        <v>964</v>
      </c>
      <c r="C2682" s="52" t="s">
        <v>743</v>
      </c>
      <c r="D2682" s="53" t="n">
        <v>0.1</v>
      </c>
      <c r="E2682" s="53" t="n">
        <v>35.78</v>
      </c>
      <c r="F2682" s="0" t="s">
        <v>1299</v>
      </c>
      <c r="G2682" s="0" t="str">
        <f aca="false">LEFT(B2682,2)</f>
        <v>08</v>
      </c>
      <c r="H2682" s="0" t="str">
        <f aca="false">I2682&amp;"_"&amp;G2682&amp;"_"&amp;F2682</f>
        <v>Klokkefroe_08_20181026_DL2018020_GentofteHF_AkademiskStudenterkursus_koersel1</v>
      </c>
      <c r="I2682" s="61" t="str">
        <f aca="false">MID(RIGHT(B2682,LEN(B2682)-3),1,FIND("_",RIGHT(B2682,LEN(B2682)-3))-1)</f>
        <v>Klokkefroe</v>
      </c>
      <c r="J2682" s="61" t="str">
        <f aca="false">TRIM(SUBSTITUTE(RIGHT(B2682,FIND(I2682,B2682)+1),"_",""))</f>
        <v>PosK</v>
      </c>
      <c r="K2682" s="0" t="n">
        <f aca="false">IFERROR(VALUE(SUBSTITUTE(E2682,".",",")),E2682)</f>
        <v>35.78</v>
      </c>
      <c r="L2682" s="61" t="n">
        <f aca="false">IF(J2682="PosK",SUMIFS(K:K,J:J,"PosK",H:H,H2682),"")</f>
        <v>35.78</v>
      </c>
      <c r="M2682" s="61" t="n">
        <f aca="false">IF(J2682="PosK",SUMIFS(K:K,J:J,"NegK",H:H,H2682),"")</f>
        <v>0</v>
      </c>
      <c r="N2682" s="61" t="n">
        <f aca="false">IF(J2682="PosK",SUMIFS(K:K,J:J,"eDNA",H:H,H2682),"")</f>
        <v>0</v>
      </c>
      <c r="P2682" s="62" t="n">
        <f aca="false">IF(K2684="No Ct",0,K2684)</f>
        <v>0</v>
      </c>
      <c r="Q2682" s="62" t="n">
        <f aca="false">IF(K2685="No Ct",0,K2685)</f>
        <v>0</v>
      </c>
      <c r="R2682" s="0" t="str">
        <f aca="false">IF(AND(L2682&gt;0,M2682=0),"Valid","Invalid")</f>
        <v>Valid</v>
      </c>
      <c r="S2682" s="0" t="str">
        <f aca="false">IF(OR(P2682&gt;1,Q2682&gt;1),"Present","Absent")</f>
        <v>Absent</v>
      </c>
      <c r="T2682" s="63" t="str">
        <f aca="false">IF(OR(AND(P2682&gt;1,P2682&lt;41),AND(Q2682&gt;1,Q2682&lt;41)),"Ct&lt;41","Ct&gt;41")</f>
        <v>Ct&gt;41</v>
      </c>
      <c r="U2682" s="0" t="str">
        <f aca="false">I2682</f>
        <v>Klokkefroe</v>
      </c>
      <c r="V2682" s="0" t="str">
        <f aca="false">MID(F2682,10,9)</f>
        <v>DL2018020</v>
      </c>
      <c r="W2682" s="64" t="str">
        <f aca="false">V2682&amp;"_"&amp;U2682&amp;"_"&amp;R2682&amp;"_"&amp;S2682&amp;"_"&amp;T2682</f>
        <v>DL2018020_Klokkefroe_Valid_Absent_Ct&gt;41</v>
      </c>
    </row>
    <row r="2683" customFormat="false" ht="14.25" hidden="false" customHeight="false" outlineLevel="0" collapsed="false">
      <c r="A2683" s="0" t="s">
        <v>804</v>
      </c>
      <c r="B2683" s="52" t="s">
        <v>965</v>
      </c>
      <c r="C2683" s="52" t="s">
        <v>747</v>
      </c>
      <c r="D2683" s="53" t="n">
        <v>0.1</v>
      </c>
      <c r="E2683" s="53" t="s">
        <v>748</v>
      </c>
      <c r="F2683" s="0" t="s">
        <v>1299</v>
      </c>
      <c r="G2683" s="0" t="str">
        <f aca="false">LEFT(B2683,2)</f>
        <v>08</v>
      </c>
      <c r="H2683" s="0" t="str">
        <f aca="false">I2683&amp;"_"&amp;G2683&amp;"_"&amp;F2683</f>
        <v>Klokkefroe_08_20181026_DL2018020_GentofteHF_AkademiskStudenterkursus_koersel1</v>
      </c>
      <c r="I2683" s="61" t="str">
        <f aca="false">MID(RIGHT(B2683,LEN(B2683)-3),1,FIND("_",RIGHT(B2683,LEN(B2683)-3))-1)</f>
        <v>Klokkefroe</v>
      </c>
      <c r="J2683" s="61" t="str">
        <f aca="false">TRIM(SUBSTITUTE(RIGHT(B2683,FIND(I2683,B2683)+1),"_",""))</f>
        <v>NegK</v>
      </c>
      <c r="K2683" s="0" t="str">
        <f aca="false">IFERROR(VALUE(SUBSTITUTE(E2683,".",",")),E2683)</f>
        <v>No Ct</v>
      </c>
      <c r="L2683" s="61" t="str">
        <f aca="false">IF(J2683="PosK",SUMIFS(K:K,J:J,"PosK",H:H,H2683),"")</f>
        <v/>
      </c>
      <c r="M2683" s="61" t="str">
        <f aca="false">IF(J2683="PosK",SUMIFS(K:K,J:J,"NegK",H:H,H2683),"")</f>
        <v/>
      </c>
      <c r="N2683" s="61" t="str">
        <f aca="false">IF(J2683="PosK",SUMIFS(K:K,J:J,"eDNA",H:H,H2683),"")</f>
        <v/>
      </c>
    </row>
    <row r="2684" customFormat="false" ht="14.25" hidden="false" customHeight="false" outlineLevel="0" collapsed="false">
      <c r="A2684" s="0" t="s">
        <v>806</v>
      </c>
      <c r="B2684" s="52" t="s">
        <v>966</v>
      </c>
      <c r="C2684" s="52" t="s">
        <v>751</v>
      </c>
      <c r="D2684" s="53" t="n">
        <v>0.1</v>
      </c>
      <c r="E2684" s="53" t="s">
        <v>748</v>
      </c>
      <c r="F2684" s="0" t="s">
        <v>1299</v>
      </c>
      <c r="G2684" s="0" t="str">
        <f aca="false">LEFT(B2684,2)</f>
        <v>08</v>
      </c>
      <c r="H2684" s="0" t="str">
        <f aca="false">I2684&amp;"_"&amp;G2684&amp;"_"&amp;F2684</f>
        <v>Klokkefroe_08_20181026_DL2018020_GentofteHF_AkademiskStudenterkursus_koersel1</v>
      </c>
      <c r="I2684" s="61" t="str">
        <f aca="false">MID(RIGHT(B2684,LEN(B2684)-3),1,FIND("_",RIGHT(B2684,LEN(B2684)-3))-1)</f>
        <v>Klokkefroe</v>
      </c>
      <c r="J2684" s="61" t="str">
        <f aca="false">TRIM(SUBSTITUTE(RIGHT(B2684,FIND(I2684,B2684)+1),"_",""))</f>
        <v>eDNA</v>
      </c>
      <c r="K2684" s="0" t="str">
        <f aca="false">IFERROR(VALUE(SUBSTITUTE(E2684,".",",")),E2684)</f>
        <v>No Ct</v>
      </c>
      <c r="L2684" s="61" t="str">
        <f aca="false">IF(J2684="PosK",SUMIFS(K:K,J:J,"PosK",H:H,H2684),"")</f>
        <v/>
      </c>
      <c r="M2684" s="61" t="str">
        <f aca="false">IF(J2684="PosK",SUMIFS(K:K,J:J,"NegK",H:H,H2684),"")</f>
        <v/>
      </c>
      <c r="N2684" s="61" t="str">
        <f aca="false">IF(J2684="PosK",SUMIFS(K:K,J:J,"eDNA",H:H,H2684),"")</f>
        <v/>
      </c>
      <c r="Q2684" s="62"/>
    </row>
    <row r="2685" customFormat="false" ht="14.25" hidden="false" customHeight="false" outlineLevel="0" collapsed="false">
      <c r="A2685" s="0" t="s">
        <v>808</v>
      </c>
      <c r="B2685" s="52" t="s">
        <v>967</v>
      </c>
      <c r="C2685" s="52" t="s">
        <v>751</v>
      </c>
      <c r="D2685" s="53" t="n">
        <v>0.1</v>
      </c>
      <c r="E2685" s="53" t="s">
        <v>748</v>
      </c>
      <c r="F2685" s="0" t="s">
        <v>1299</v>
      </c>
      <c r="G2685" s="0" t="str">
        <f aca="false">LEFT(B2685,2)</f>
        <v>08</v>
      </c>
      <c r="H2685" s="0" t="str">
        <f aca="false">I2685&amp;"_"&amp;G2685&amp;"_"&amp;F2685</f>
        <v>Klokkefroe_08_20181026_DL2018020_GentofteHF_AkademiskStudenterkursus_koersel1</v>
      </c>
      <c r="I2685" s="61" t="str">
        <f aca="false">MID(RIGHT(B2685,LEN(B2685)-3),1,FIND("_",RIGHT(B2685,LEN(B2685)-3))-1)</f>
        <v>Klokkefroe</v>
      </c>
      <c r="J2685" s="61" t="str">
        <f aca="false">TRIM(SUBSTITUTE(RIGHT(B2685,FIND(I2685,B2685)+1),"_",""))</f>
        <v>eDNA</v>
      </c>
      <c r="K2685" s="0" t="str">
        <f aca="false">IFERROR(VALUE(SUBSTITUTE(E2685,".",",")),E2685)</f>
        <v>No Ct</v>
      </c>
      <c r="L2685" s="61" t="str">
        <f aca="false">IF(J2685="PosK",SUMIFS(K:K,J:J,"PosK",H:H,H2685),"")</f>
        <v/>
      </c>
      <c r="M2685" s="61" t="str">
        <f aca="false">IF(J2685="PosK",SUMIFS(K:K,J:J,"NegK",H:H,H2685),"")</f>
        <v/>
      </c>
      <c r="N2685" s="61" t="str">
        <f aca="false">IF(J2685="PosK",SUMIFS(K:K,J:J,"eDNA",H:H,H2685),"")</f>
        <v/>
      </c>
      <c r="P2685" s="62"/>
      <c r="T2685" s="63"/>
      <c r="W2685" s="64"/>
    </row>
    <row r="2686" customFormat="false" ht="14.25" hidden="false" customHeight="false" outlineLevel="0" collapsed="false">
      <c r="A2686" s="0" t="s">
        <v>810</v>
      </c>
      <c r="B2686" s="52" t="s">
        <v>968</v>
      </c>
      <c r="C2686" s="52" t="s">
        <v>743</v>
      </c>
      <c r="D2686" s="53" t="n">
        <v>0.1</v>
      </c>
      <c r="E2686" s="53" t="n">
        <v>40.72</v>
      </c>
      <c r="F2686" s="0" t="s">
        <v>1299</v>
      </c>
      <c r="G2686" s="0" t="str">
        <f aca="false">LEFT(B2686,2)</f>
        <v>09</v>
      </c>
      <c r="H2686" s="0" t="str">
        <f aca="false">I2686&amp;"_"&amp;G2686&amp;"_"&amp;F2686</f>
        <v>Skrubtudse_09_20181026_DL2018020_GentofteHF_AkademiskStudenterkursus_koersel1</v>
      </c>
      <c r="I2686" s="61" t="str">
        <f aca="false">MID(RIGHT(B2686,LEN(B2686)-3),1,FIND("_",RIGHT(B2686,LEN(B2686)-3))-1)</f>
        <v>Skrubtudse</v>
      </c>
      <c r="J2686" s="61" t="str">
        <f aca="false">TRIM(SUBSTITUTE(RIGHT(B2686,FIND(I2686,B2686)+1),"_",""))</f>
        <v>PosK</v>
      </c>
      <c r="K2686" s="0" t="n">
        <f aca="false">IFERROR(VALUE(SUBSTITUTE(E2686,".",",")),E2686)</f>
        <v>40.72</v>
      </c>
      <c r="L2686" s="61" t="n">
        <f aca="false">IF(J2686="PosK",SUMIFS(K:K,J:J,"PosK",H:H,H2686),"")</f>
        <v>40.72</v>
      </c>
      <c r="M2686" s="61" t="n">
        <f aca="false">IF(J2686="PosK",SUMIFS(K:K,J:J,"NegK",H:H,H2686),"")</f>
        <v>0</v>
      </c>
      <c r="N2686" s="61" t="n">
        <f aca="false">IF(J2686="PosK",SUMIFS(K:K,J:J,"eDNA",H:H,H2686),"")</f>
        <v>0</v>
      </c>
      <c r="P2686" s="62" t="n">
        <f aca="false">IF(K2688="No Ct",0,K2688)</f>
        <v>0</v>
      </c>
      <c r="Q2686" s="62" t="n">
        <f aca="false">IF(K2689="No Ct",0,K2689)</f>
        <v>0</v>
      </c>
      <c r="R2686" s="0" t="str">
        <f aca="false">IF(AND(L2686&gt;0,M2686=0),"Valid","Invalid")</f>
        <v>Valid</v>
      </c>
      <c r="S2686" s="0" t="str">
        <f aca="false">IF(OR(P2686&gt;1,Q2686&gt;1),"Present","Absent")</f>
        <v>Absent</v>
      </c>
      <c r="T2686" s="63" t="str">
        <f aca="false">IF(OR(AND(P2686&gt;1,P2686&lt;41),AND(Q2686&gt;1,Q2686&lt;41)),"Ct&lt;41","Ct&gt;41")</f>
        <v>Ct&gt;41</v>
      </c>
      <c r="U2686" s="0" t="str">
        <f aca="false">I2686</f>
        <v>Skrubtudse</v>
      </c>
      <c r="V2686" s="0" t="str">
        <f aca="false">MID(F2686,10,9)</f>
        <v>DL2018020</v>
      </c>
      <c r="W2686" s="64" t="str">
        <f aca="false">V2686&amp;"_"&amp;U2686&amp;"_"&amp;R2686&amp;"_"&amp;S2686&amp;"_"&amp;T2686</f>
        <v>DL2018020_Skrubtudse_Valid_Absent_Ct&gt;41</v>
      </c>
    </row>
    <row r="2687" customFormat="false" ht="14.25" hidden="false" customHeight="false" outlineLevel="0" collapsed="false">
      <c r="A2687" s="0" t="s">
        <v>812</v>
      </c>
      <c r="B2687" s="52" t="s">
        <v>969</v>
      </c>
      <c r="C2687" s="52" t="s">
        <v>747</v>
      </c>
      <c r="D2687" s="53" t="n">
        <v>0.1</v>
      </c>
      <c r="E2687" s="53" t="s">
        <v>748</v>
      </c>
      <c r="F2687" s="0" t="s">
        <v>1299</v>
      </c>
      <c r="G2687" s="0" t="str">
        <f aca="false">LEFT(B2687,2)</f>
        <v>09</v>
      </c>
      <c r="H2687" s="0" t="str">
        <f aca="false">I2687&amp;"_"&amp;G2687&amp;"_"&amp;F2687</f>
        <v>Skrubtudse_09_20181026_DL2018020_GentofteHF_AkademiskStudenterkursus_koersel1</v>
      </c>
      <c r="I2687" s="61" t="str">
        <f aca="false">MID(RIGHT(B2687,LEN(B2687)-3),1,FIND("_",RIGHT(B2687,LEN(B2687)-3))-1)</f>
        <v>Skrubtudse</v>
      </c>
      <c r="J2687" s="61" t="str">
        <f aca="false">TRIM(SUBSTITUTE(RIGHT(B2687,FIND(I2687,B2687)+1),"_",""))</f>
        <v>NegK</v>
      </c>
      <c r="K2687" s="0" t="str">
        <f aca="false">IFERROR(VALUE(SUBSTITUTE(E2687,".",",")),E2687)</f>
        <v>No Ct</v>
      </c>
      <c r="L2687" s="61" t="str">
        <f aca="false">IF(J2687="PosK",SUMIFS(K:K,J:J,"PosK",H:H,H2687),"")</f>
        <v/>
      </c>
      <c r="M2687" s="61" t="str">
        <f aca="false">IF(J2687="PosK",SUMIFS(K:K,J:J,"NegK",H:H,H2687),"")</f>
        <v/>
      </c>
      <c r="N2687" s="61" t="str">
        <f aca="false">IF(J2687="PosK",SUMIFS(K:K,J:J,"eDNA",H:H,H2687),"")</f>
        <v/>
      </c>
    </row>
    <row r="2688" customFormat="false" ht="14.25" hidden="false" customHeight="false" outlineLevel="0" collapsed="false">
      <c r="A2688" s="0" t="s">
        <v>814</v>
      </c>
      <c r="B2688" s="52" t="s">
        <v>970</v>
      </c>
      <c r="C2688" s="52" t="s">
        <v>751</v>
      </c>
      <c r="D2688" s="53" t="n">
        <v>0.1</v>
      </c>
      <c r="E2688" s="53" t="s">
        <v>748</v>
      </c>
      <c r="F2688" s="0" t="s">
        <v>1299</v>
      </c>
      <c r="G2688" s="0" t="str">
        <f aca="false">LEFT(B2688,2)</f>
        <v>09</v>
      </c>
      <c r="H2688" s="0" t="str">
        <f aca="false">I2688&amp;"_"&amp;G2688&amp;"_"&amp;F2688</f>
        <v>Skrubtudse_09_20181026_DL2018020_GentofteHF_AkademiskStudenterkursus_koersel1</v>
      </c>
      <c r="I2688" s="61" t="str">
        <f aca="false">MID(RIGHT(B2688,LEN(B2688)-3),1,FIND("_",RIGHT(B2688,LEN(B2688)-3))-1)</f>
        <v>Skrubtudse</v>
      </c>
      <c r="J2688" s="61" t="str">
        <f aca="false">TRIM(SUBSTITUTE(RIGHT(B2688,FIND(I2688,B2688)+1),"_",""))</f>
        <v>eDNA</v>
      </c>
      <c r="K2688" s="0" t="str">
        <f aca="false">IFERROR(VALUE(SUBSTITUTE(E2688,".",",")),E2688)</f>
        <v>No Ct</v>
      </c>
      <c r="L2688" s="61" t="str">
        <f aca="false">IF(J2688="PosK",SUMIFS(K:K,J:J,"PosK",H:H,H2688),"")</f>
        <v/>
      </c>
      <c r="M2688" s="61" t="str">
        <f aca="false">IF(J2688="PosK",SUMIFS(K:K,J:J,"NegK",H:H,H2688),"")</f>
        <v/>
      </c>
      <c r="N2688" s="61" t="str">
        <f aca="false">IF(J2688="PosK",SUMIFS(K:K,J:J,"eDNA",H:H,H2688),"")</f>
        <v/>
      </c>
      <c r="Q2688" s="62"/>
    </row>
    <row r="2689" customFormat="false" ht="14.25" hidden="false" customHeight="false" outlineLevel="0" collapsed="false">
      <c r="A2689" s="0" t="s">
        <v>816</v>
      </c>
      <c r="B2689" s="52" t="s">
        <v>971</v>
      </c>
      <c r="C2689" s="52" t="s">
        <v>751</v>
      </c>
      <c r="D2689" s="53" t="n">
        <v>0.1</v>
      </c>
      <c r="E2689" s="53" t="s">
        <v>748</v>
      </c>
      <c r="F2689" s="0" t="s">
        <v>1299</v>
      </c>
      <c r="G2689" s="0" t="str">
        <f aca="false">LEFT(B2689,2)</f>
        <v>09</v>
      </c>
      <c r="H2689" s="0" t="str">
        <f aca="false">I2689&amp;"_"&amp;G2689&amp;"_"&amp;F2689</f>
        <v>Skrubtudse_09_20181026_DL2018020_GentofteHF_AkademiskStudenterkursus_koersel1</v>
      </c>
      <c r="I2689" s="61" t="str">
        <f aca="false">MID(RIGHT(B2689,LEN(B2689)-3),1,FIND("_",RIGHT(B2689,LEN(B2689)-3))-1)</f>
        <v>Skrubtudse</v>
      </c>
      <c r="J2689" s="61" t="str">
        <f aca="false">TRIM(SUBSTITUTE(RIGHT(B2689,FIND(I2689,B2689)+1),"_",""))</f>
        <v>eDNA</v>
      </c>
      <c r="K2689" s="0" t="str">
        <f aca="false">IFERROR(VALUE(SUBSTITUTE(E2689,".",",")),E2689)</f>
        <v>No Ct</v>
      </c>
      <c r="L2689" s="61" t="str">
        <f aca="false">IF(J2689="PosK",SUMIFS(K:K,J:J,"PosK",H:H,H2689),"")</f>
        <v/>
      </c>
      <c r="M2689" s="61" t="str">
        <f aca="false">IF(J2689="PosK",SUMIFS(K:K,J:J,"NegK",H:H,H2689),"")</f>
        <v/>
      </c>
      <c r="N2689" s="61" t="str">
        <f aca="false">IF(J2689="PosK",SUMIFS(K:K,J:J,"eDNA",H:H,H2689),"")</f>
        <v/>
      </c>
      <c r="P2689" s="62"/>
      <c r="T2689" s="63"/>
      <c r="W2689" s="64"/>
    </row>
    <row r="2690" customFormat="false" ht="14.25" hidden="false" customHeight="false" outlineLevel="0" collapsed="false">
      <c r="A2690" s="0" t="s">
        <v>818</v>
      </c>
      <c r="B2690" s="52" t="s">
        <v>972</v>
      </c>
      <c r="C2690" s="52" t="s">
        <v>743</v>
      </c>
      <c r="D2690" s="53" t="n">
        <v>0.1</v>
      </c>
      <c r="E2690" s="53" t="s">
        <v>748</v>
      </c>
      <c r="F2690" s="0" t="s">
        <v>1299</v>
      </c>
      <c r="G2690" s="0" t="str">
        <f aca="false">LEFT(B2690,2)</f>
        <v>10</v>
      </c>
      <c r="H2690" s="0" t="str">
        <f aca="false">I2690&amp;"_"&amp;G2690&amp;"_"&amp;F2690</f>
        <v>Skrubtudse_10_20181026_DL2018020_GentofteHF_AkademiskStudenterkursus_koersel1</v>
      </c>
      <c r="I2690" s="61" t="str">
        <f aca="false">MID(RIGHT(B2690,LEN(B2690)-3),1,FIND("_",RIGHT(B2690,LEN(B2690)-3))-1)</f>
        <v>Skrubtudse</v>
      </c>
      <c r="J2690" s="61" t="str">
        <f aca="false">TRIM(SUBSTITUTE(RIGHT(B2690,FIND(I2690,B2690)+1),"_",""))</f>
        <v>PosK</v>
      </c>
      <c r="K2690" s="0" t="str">
        <f aca="false">IFERROR(VALUE(SUBSTITUTE(E2690,".",",")),E2690)</f>
        <v>No Ct</v>
      </c>
      <c r="L2690" s="61" t="n">
        <f aca="false">IF(J2690="PosK",SUMIFS(K:K,J:J,"PosK",H:H,H2690),"")</f>
        <v>0</v>
      </c>
      <c r="M2690" s="61" t="n">
        <f aca="false">IF(J2690="PosK",SUMIFS(K:K,J:J,"NegK",H:H,H2690),"")</f>
        <v>0</v>
      </c>
      <c r="N2690" s="61" t="n">
        <f aca="false">IF(J2690="PosK",SUMIFS(K:K,J:J,"eDNA",H:H,H2690),"")</f>
        <v>44.53</v>
      </c>
      <c r="P2690" s="62" t="n">
        <f aca="false">IF(K2692="No Ct",0,K2692)</f>
        <v>44.53</v>
      </c>
      <c r="Q2690" s="62" t="n">
        <f aca="false">IF(K2693="No Ct",0,K2693)</f>
        <v>0</v>
      </c>
      <c r="R2690" s="0" t="str">
        <f aca="false">IF(AND(L2690&gt;0,M2690=0),"Valid","Invalid")</f>
        <v>Invalid</v>
      </c>
      <c r="S2690" s="0" t="str">
        <f aca="false">IF(OR(P2690&gt;1,Q2690&gt;1),"Present","Absent")</f>
        <v>Present</v>
      </c>
      <c r="T2690" s="63" t="str">
        <f aca="false">IF(OR(AND(P2690&gt;1,P2690&lt;41),AND(Q2690&gt;1,Q2690&lt;41)),"Ct&lt;41","Ct&gt;41")</f>
        <v>Ct&gt;41</v>
      </c>
      <c r="U2690" s="0" t="str">
        <f aca="false">I2690</f>
        <v>Skrubtudse</v>
      </c>
      <c r="V2690" s="0" t="str">
        <f aca="false">MID(F2690,10,9)</f>
        <v>DL2018020</v>
      </c>
      <c r="W2690" s="64" t="str">
        <f aca="false">V2690&amp;"_"&amp;U2690&amp;"_"&amp;R2690&amp;"_"&amp;S2690&amp;"_"&amp;T2690</f>
        <v>DL2018020_Skrubtudse_Invalid_Present_Ct&gt;41</v>
      </c>
    </row>
    <row r="2691" customFormat="false" ht="14.25" hidden="false" customHeight="false" outlineLevel="0" collapsed="false">
      <c r="A2691" s="0" t="s">
        <v>820</v>
      </c>
      <c r="B2691" s="52" t="s">
        <v>973</v>
      </c>
      <c r="C2691" s="52" t="s">
        <v>747</v>
      </c>
      <c r="D2691" s="53" t="n">
        <v>0.1</v>
      </c>
      <c r="E2691" s="53" t="s">
        <v>748</v>
      </c>
      <c r="F2691" s="0" t="s">
        <v>1299</v>
      </c>
      <c r="G2691" s="0" t="str">
        <f aca="false">LEFT(B2691,2)</f>
        <v>10</v>
      </c>
      <c r="H2691" s="0" t="str">
        <f aca="false">I2691&amp;"_"&amp;G2691&amp;"_"&amp;F2691</f>
        <v>Skrubtudse_10_20181026_DL2018020_GentofteHF_AkademiskStudenterkursus_koersel1</v>
      </c>
      <c r="I2691" s="61" t="str">
        <f aca="false">MID(RIGHT(B2691,LEN(B2691)-3),1,FIND("_",RIGHT(B2691,LEN(B2691)-3))-1)</f>
        <v>Skrubtudse</v>
      </c>
      <c r="J2691" s="61" t="str">
        <f aca="false">TRIM(SUBSTITUTE(RIGHT(B2691,FIND(I2691,B2691)+1),"_",""))</f>
        <v>NegK</v>
      </c>
      <c r="K2691" s="0" t="str">
        <f aca="false">IFERROR(VALUE(SUBSTITUTE(E2691,".",",")),E2691)</f>
        <v>No Ct</v>
      </c>
      <c r="L2691" s="61" t="str">
        <f aca="false">IF(J2691="PosK",SUMIFS(K:K,J:J,"PosK",H:H,H2691),"")</f>
        <v/>
      </c>
      <c r="M2691" s="61" t="str">
        <f aca="false">IF(J2691="PosK",SUMIFS(K:K,J:J,"NegK",H:H,H2691),"")</f>
        <v/>
      </c>
      <c r="N2691" s="61" t="str">
        <f aca="false">IF(J2691="PosK",SUMIFS(K:K,J:J,"eDNA",H:H,H2691),"")</f>
        <v/>
      </c>
    </row>
    <row r="2692" customFormat="false" ht="14.25" hidden="false" customHeight="false" outlineLevel="0" collapsed="false">
      <c r="A2692" s="0" t="s">
        <v>822</v>
      </c>
      <c r="B2692" s="52" t="s">
        <v>974</v>
      </c>
      <c r="C2692" s="52" t="s">
        <v>751</v>
      </c>
      <c r="D2692" s="53" t="n">
        <v>0.1</v>
      </c>
      <c r="E2692" s="53" t="n">
        <v>44.53</v>
      </c>
      <c r="F2692" s="0" t="s">
        <v>1299</v>
      </c>
      <c r="G2692" s="0" t="str">
        <f aca="false">LEFT(B2692,2)</f>
        <v>10</v>
      </c>
      <c r="H2692" s="0" t="str">
        <f aca="false">I2692&amp;"_"&amp;G2692&amp;"_"&amp;F2692</f>
        <v>Skrubtudse_10_20181026_DL2018020_GentofteHF_AkademiskStudenterkursus_koersel1</v>
      </c>
      <c r="I2692" s="61" t="str">
        <f aca="false">MID(RIGHT(B2692,LEN(B2692)-3),1,FIND("_",RIGHT(B2692,LEN(B2692)-3))-1)</f>
        <v>Skrubtudse</v>
      </c>
      <c r="J2692" s="61" t="str">
        <f aca="false">TRIM(SUBSTITUTE(RIGHT(B2692,FIND(I2692,B2692)+1),"_",""))</f>
        <v>eDNA</v>
      </c>
      <c r="K2692" s="0" t="n">
        <f aca="false">IFERROR(VALUE(SUBSTITUTE(E2692,".",",")),E2692)</f>
        <v>44.53</v>
      </c>
      <c r="L2692" s="61" t="str">
        <f aca="false">IF(J2692="PosK",SUMIFS(K:K,J:J,"PosK",H:H,H2692),"")</f>
        <v/>
      </c>
      <c r="M2692" s="61" t="str">
        <f aca="false">IF(J2692="PosK",SUMIFS(K:K,J:J,"NegK",H:H,H2692),"")</f>
        <v/>
      </c>
      <c r="N2692" s="61" t="str">
        <f aca="false">IF(J2692="PosK",SUMIFS(K:K,J:J,"eDNA",H:H,H2692),"")</f>
        <v/>
      </c>
      <c r="Q2692" s="62"/>
    </row>
    <row r="2693" customFormat="false" ht="14.25" hidden="false" customHeight="false" outlineLevel="0" collapsed="false">
      <c r="A2693" s="0" t="s">
        <v>824</v>
      </c>
      <c r="B2693" s="52" t="s">
        <v>975</v>
      </c>
      <c r="C2693" s="52" t="s">
        <v>751</v>
      </c>
      <c r="D2693" s="53" t="n">
        <v>0.1</v>
      </c>
      <c r="E2693" s="53" t="s">
        <v>748</v>
      </c>
      <c r="F2693" s="0" t="s">
        <v>1299</v>
      </c>
      <c r="G2693" s="0" t="str">
        <f aca="false">LEFT(B2693,2)</f>
        <v>10</v>
      </c>
      <c r="H2693" s="0" t="str">
        <f aca="false">I2693&amp;"_"&amp;G2693&amp;"_"&amp;F2693</f>
        <v>Skrubtudse_10_20181026_DL2018020_GentofteHF_AkademiskStudenterkursus_koersel1</v>
      </c>
      <c r="I2693" s="61" t="str">
        <f aca="false">MID(RIGHT(B2693,LEN(B2693)-3),1,FIND("_",RIGHT(B2693,LEN(B2693)-3))-1)</f>
        <v>Skrubtudse</v>
      </c>
      <c r="J2693" s="61" t="str">
        <f aca="false">TRIM(SUBSTITUTE(RIGHT(B2693,FIND(I2693,B2693)+1),"_",""))</f>
        <v>eDNA</v>
      </c>
      <c r="K2693" s="0" t="str">
        <f aca="false">IFERROR(VALUE(SUBSTITUTE(E2693,".",",")),E2693)</f>
        <v>No Ct</v>
      </c>
      <c r="L2693" s="61" t="str">
        <f aca="false">IF(J2693="PosK",SUMIFS(K:K,J:J,"PosK",H:H,H2693),"")</f>
        <v/>
      </c>
      <c r="M2693" s="61" t="str">
        <f aca="false">IF(J2693="PosK",SUMIFS(K:K,J:J,"NegK",H:H,H2693),"")</f>
        <v/>
      </c>
      <c r="N2693" s="61" t="str">
        <f aca="false">IF(J2693="PosK",SUMIFS(K:K,J:J,"eDNA",H:H,H2693),"")</f>
        <v/>
      </c>
      <c r="P2693" s="62"/>
      <c r="T2693" s="63"/>
      <c r="W2693" s="64"/>
    </row>
    <row r="2694" customFormat="false" ht="14.25" hidden="false" customHeight="false" outlineLevel="0" collapsed="false">
      <c r="A2694" s="0" t="s">
        <v>826</v>
      </c>
      <c r="B2694" s="52" t="s">
        <v>976</v>
      </c>
      <c r="C2694" s="52" t="s">
        <v>743</v>
      </c>
      <c r="D2694" s="53" t="n">
        <v>0.1</v>
      </c>
      <c r="E2694" s="53" t="s">
        <v>748</v>
      </c>
      <c r="F2694" s="0" t="s">
        <v>1299</v>
      </c>
      <c r="G2694" s="0" t="str">
        <f aca="false">LEFT(B2694,2)</f>
        <v>11</v>
      </c>
      <c r="H2694" s="0" t="str">
        <f aca="false">I2694&amp;"_"&amp;G2694&amp;"_"&amp;F2694</f>
        <v>Bjergsalamander_11_20181026_DL2018020_GentofteHF_AkademiskStudenterkursus_koersel1</v>
      </c>
      <c r="I2694" s="61" t="str">
        <f aca="false">MID(RIGHT(B2694,LEN(B2694)-3),1,FIND("_",RIGHT(B2694,LEN(B2694)-3))-1)</f>
        <v>Bjergsalamander</v>
      </c>
      <c r="J2694" s="61" t="str">
        <f aca="false">TRIM(SUBSTITUTE(RIGHT(B2694,FIND(I2694,B2694)+1),"_",""))</f>
        <v>PosK</v>
      </c>
      <c r="K2694" s="0" t="str">
        <f aca="false">IFERROR(VALUE(SUBSTITUTE(E2694,".",",")),E2694)</f>
        <v>No Ct</v>
      </c>
      <c r="L2694" s="61" t="n">
        <f aca="false">IF(J2694="PosK",SUMIFS(K:K,J:J,"PosK",H:H,H2694),"")</f>
        <v>0</v>
      </c>
      <c r="M2694" s="61" t="n">
        <f aca="false">IF(J2694="PosK",SUMIFS(K:K,J:J,"NegK",H:H,H2694),"")</f>
        <v>0</v>
      </c>
      <c r="N2694" s="61" t="n">
        <f aca="false">IF(J2694="PosK",SUMIFS(K:K,J:J,"eDNA",H:H,H2694),"")</f>
        <v>0</v>
      </c>
      <c r="P2694" s="62" t="n">
        <f aca="false">IF(K2696="No Ct",0,K2696)</f>
        <v>0</v>
      </c>
      <c r="Q2694" s="62" t="n">
        <f aca="false">IF(K2697="No Ct",0,K2697)</f>
        <v>0</v>
      </c>
      <c r="R2694" s="0" t="str">
        <f aca="false">IF(AND(L2694&gt;0,M2694=0),"Valid","Invalid")</f>
        <v>Invalid</v>
      </c>
      <c r="S2694" s="0" t="str">
        <f aca="false">IF(OR(P2694&gt;1,Q2694&gt;1),"Present","Absent")</f>
        <v>Absent</v>
      </c>
      <c r="T2694" s="63" t="str">
        <f aca="false">IF(OR(AND(P2694&gt;1,P2694&lt;41),AND(Q2694&gt;1,Q2694&lt;41)),"Ct&lt;41","Ct&gt;41")</f>
        <v>Ct&gt;41</v>
      </c>
      <c r="U2694" s="0" t="str">
        <f aca="false">I2694</f>
        <v>Bjergsalamander</v>
      </c>
      <c r="V2694" s="0" t="str">
        <f aca="false">MID(F2694,10,9)</f>
        <v>DL2018020</v>
      </c>
      <c r="W2694" s="64" t="str">
        <f aca="false">V2694&amp;"_"&amp;U2694&amp;"_"&amp;R2694&amp;"_"&amp;S2694&amp;"_"&amp;T2694</f>
        <v>DL2018020_Bjergsalamander_Invalid_Absent_Ct&gt;41</v>
      </c>
    </row>
    <row r="2695" customFormat="false" ht="14.25" hidden="false" customHeight="false" outlineLevel="0" collapsed="false">
      <c r="A2695" s="0" t="s">
        <v>828</v>
      </c>
      <c r="B2695" s="52" t="s">
        <v>977</v>
      </c>
      <c r="C2695" s="52" t="s">
        <v>747</v>
      </c>
      <c r="D2695" s="53" t="n">
        <v>0.1</v>
      </c>
      <c r="E2695" s="53" t="s">
        <v>748</v>
      </c>
      <c r="F2695" s="0" t="s">
        <v>1299</v>
      </c>
      <c r="G2695" s="0" t="str">
        <f aca="false">LEFT(B2695,2)</f>
        <v>11</v>
      </c>
      <c r="H2695" s="0" t="str">
        <f aca="false">I2695&amp;"_"&amp;G2695&amp;"_"&amp;F2695</f>
        <v>Bjergsalamander_11_20181026_DL2018020_GentofteHF_AkademiskStudenterkursus_koersel1</v>
      </c>
      <c r="I2695" s="61" t="str">
        <f aca="false">MID(RIGHT(B2695,LEN(B2695)-3),1,FIND("_",RIGHT(B2695,LEN(B2695)-3))-1)</f>
        <v>Bjergsalamander</v>
      </c>
      <c r="J2695" s="61" t="str">
        <f aca="false">TRIM(SUBSTITUTE(RIGHT(B2695,FIND(I2695,B2695)+1),"_",""))</f>
        <v>NegK</v>
      </c>
      <c r="K2695" s="0" t="str">
        <f aca="false">IFERROR(VALUE(SUBSTITUTE(E2695,".",",")),E2695)</f>
        <v>No Ct</v>
      </c>
      <c r="L2695" s="61" t="str">
        <f aca="false">IF(J2695="PosK",SUMIFS(K:K,J:J,"PosK",H:H,H2695),"")</f>
        <v/>
      </c>
      <c r="M2695" s="61" t="str">
        <f aca="false">IF(J2695="PosK",SUMIFS(K:K,J:J,"NegK",H:H,H2695),"")</f>
        <v/>
      </c>
      <c r="N2695" s="61" t="str">
        <f aca="false">IF(J2695="PosK",SUMIFS(K:K,J:J,"eDNA",H:H,H2695),"")</f>
        <v/>
      </c>
    </row>
    <row r="2696" customFormat="false" ht="14.25" hidden="false" customHeight="false" outlineLevel="0" collapsed="false">
      <c r="A2696" s="0" t="s">
        <v>830</v>
      </c>
      <c r="B2696" s="52" t="s">
        <v>978</v>
      </c>
      <c r="C2696" s="52" t="s">
        <v>751</v>
      </c>
      <c r="D2696" s="53" t="n">
        <v>0.1</v>
      </c>
      <c r="E2696" s="53" t="s">
        <v>748</v>
      </c>
      <c r="F2696" s="0" t="s">
        <v>1299</v>
      </c>
      <c r="G2696" s="0" t="str">
        <f aca="false">LEFT(B2696,2)</f>
        <v>11</v>
      </c>
      <c r="H2696" s="0" t="str">
        <f aca="false">I2696&amp;"_"&amp;G2696&amp;"_"&amp;F2696</f>
        <v>Bjergsalamander_11_20181026_DL2018020_GentofteHF_AkademiskStudenterkursus_koersel1</v>
      </c>
      <c r="I2696" s="61" t="str">
        <f aca="false">MID(RIGHT(B2696,LEN(B2696)-3),1,FIND("_",RIGHT(B2696,LEN(B2696)-3))-1)</f>
        <v>Bjergsalamander</v>
      </c>
      <c r="J2696" s="61" t="str">
        <f aca="false">TRIM(SUBSTITUTE(RIGHT(B2696,FIND(I2696,B2696)+1),"_",""))</f>
        <v>eDNA</v>
      </c>
      <c r="K2696" s="0" t="str">
        <f aca="false">IFERROR(VALUE(SUBSTITUTE(E2696,".",",")),E2696)</f>
        <v>No Ct</v>
      </c>
      <c r="L2696" s="61" t="str">
        <f aca="false">IF(J2696="PosK",SUMIFS(K:K,J:J,"PosK",H:H,H2696),"")</f>
        <v/>
      </c>
      <c r="M2696" s="61" t="str">
        <f aca="false">IF(J2696="PosK",SUMIFS(K:K,J:J,"NegK",H:H,H2696),"")</f>
        <v/>
      </c>
      <c r="N2696" s="61" t="str">
        <f aca="false">IF(J2696="PosK",SUMIFS(K:K,J:J,"eDNA",H:H,H2696),"")</f>
        <v/>
      </c>
      <c r="Q2696" s="62"/>
    </row>
    <row r="2697" customFormat="false" ht="14.25" hidden="false" customHeight="false" outlineLevel="0" collapsed="false">
      <c r="A2697" s="0" t="s">
        <v>832</v>
      </c>
      <c r="B2697" s="52" t="s">
        <v>979</v>
      </c>
      <c r="C2697" s="52" t="s">
        <v>751</v>
      </c>
      <c r="D2697" s="53" t="n">
        <v>0.1</v>
      </c>
      <c r="E2697" s="53" t="s">
        <v>748</v>
      </c>
      <c r="F2697" s="0" t="s">
        <v>1299</v>
      </c>
      <c r="G2697" s="0" t="str">
        <f aca="false">LEFT(B2697,2)</f>
        <v>11</v>
      </c>
      <c r="H2697" s="0" t="str">
        <f aca="false">I2697&amp;"_"&amp;G2697&amp;"_"&amp;F2697</f>
        <v>Bjergsalamander_11_20181026_DL2018020_GentofteHF_AkademiskStudenterkursus_koersel1</v>
      </c>
      <c r="I2697" s="61" t="str">
        <f aca="false">MID(RIGHT(B2697,LEN(B2697)-3),1,FIND("_",RIGHT(B2697,LEN(B2697)-3))-1)</f>
        <v>Bjergsalamander</v>
      </c>
      <c r="J2697" s="61" t="str">
        <f aca="false">TRIM(SUBSTITUTE(RIGHT(B2697,FIND(I2697,B2697)+1),"_",""))</f>
        <v>eDNA</v>
      </c>
      <c r="K2697" s="0" t="str">
        <f aca="false">IFERROR(VALUE(SUBSTITUTE(E2697,".",",")),E2697)</f>
        <v>No Ct</v>
      </c>
      <c r="L2697" s="61" t="str">
        <f aca="false">IF(J2697="PosK",SUMIFS(K:K,J:J,"PosK",H:H,H2697),"")</f>
        <v/>
      </c>
      <c r="M2697" s="61" t="str">
        <f aca="false">IF(J2697="PosK",SUMIFS(K:K,J:J,"NegK",H:H,H2697),"")</f>
        <v/>
      </c>
      <c r="N2697" s="61" t="str">
        <f aca="false">IF(J2697="PosK",SUMIFS(K:K,J:J,"eDNA",H:H,H2697),"")</f>
        <v/>
      </c>
      <c r="P2697" s="62"/>
      <c r="T2697" s="63"/>
      <c r="W2697" s="64"/>
    </row>
    <row r="2698" customFormat="false" ht="14.25" hidden="false" customHeight="false" outlineLevel="0" collapsed="false">
      <c r="A2698" s="0" t="s">
        <v>834</v>
      </c>
      <c r="B2698" s="52" t="s">
        <v>980</v>
      </c>
      <c r="C2698" s="52" t="s">
        <v>743</v>
      </c>
      <c r="D2698" s="53" t="n">
        <v>0.1</v>
      </c>
      <c r="E2698" s="53" t="n">
        <v>43.33</v>
      </c>
      <c r="F2698" s="0" t="s">
        <v>1299</v>
      </c>
      <c r="G2698" s="0" t="str">
        <f aca="false">LEFT(B2698,2)</f>
        <v>12</v>
      </c>
      <c r="H2698" s="0" t="str">
        <f aca="false">I2698&amp;"_"&amp;G2698&amp;"_"&amp;F2698</f>
        <v>Latterfroe_12_20181026_DL2018020_GentofteHF_AkademiskStudenterkursus_koersel1</v>
      </c>
      <c r="I2698" s="61" t="str">
        <f aca="false">MID(RIGHT(B2698,LEN(B2698)-3),1,FIND("_",RIGHT(B2698,LEN(B2698)-3))-1)</f>
        <v>Latterfroe</v>
      </c>
      <c r="J2698" s="61" t="str">
        <f aca="false">TRIM(SUBSTITUTE(RIGHT(B2698,FIND(I2698,B2698)+1),"_",""))</f>
        <v>PosK</v>
      </c>
      <c r="K2698" s="0" t="n">
        <f aca="false">IFERROR(VALUE(SUBSTITUTE(E2698,".",",")),E2698)</f>
        <v>43.33</v>
      </c>
      <c r="L2698" s="61" t="n">
        <f aca="false">IF(J2698="PosK",SUMIFS(K:K,J:J,"PosK",H:H,H2698),"")</f>
        <v>43.33</v>
      </c>
      <c r="M2698" s="61" t="n">
        <f aca="false">IF(J2698="PosK",SUMIFS(K:K,J:J,"NegK",H:H,H2698),"")</f>
        <v>0</v>
      </c>
      <c r="N2698" s="61" t="n">
        <f aca="false">IF(J2698="PosK",SUMIFS(K:K,J:J,"eDNA",H:H,H2698),"")</f>
        <v>0</v>
      </c>
      <c r="P2698" s="62" t="n">
        <f aca="false">IF(K2700="No Ct",0,K2700)</f>
        <v>0</v>
      </c>
      <c r="Q2698" s="62" t="n">
        <f aca="false">IF(K2701="No Ct",0,K2701)</f>
        <v>0</v>
      </c>
      <c r="R2698" s="0" t="str">
        <f aca="false">IF(AND(L2698&gt;0,M2698=0),"Valid","Invalid")</f>
        <v>Valid</v>
      </c>
      <c r="S2698" s="0" t="str">
        <f aca="false">IF(OR(P2698&gt;1,Q2698&gt;1),"Present","Absent")</f>
        <v>Absent</v>
      </c>
      <c r="T2698" s="63" t="str">
        <f aca="false">IF(OR(AND(P2698&gt;1,P2698&lt;41),AND(Q2698&gt;1,Q2698&lt;41)),"Ct&lt;41","Ct&gt;41")</f>
        <v>Ct&gt;41</v>
      </c>
      <c r="U2698" s="0" t="str">
        <f aca="false">I2698</f>
        <v>Latterfroe</v>
      </c>
      <c r="V2698" s="0" t="str">
        <f aca="false">MID(F2698,10,9)</f>
        <v>DL2018020</v>
      </c>
      <c r="W2698" s="64" t="str">
        <f aca="false">V2698&amp;"_"&amp;U2698&amp;"_"&amp;R2698&amp;"_"&amp;S2698&amp;"_"&amp;T2698</f>
        <v>DL2018020_Latterfroe_Valid_Absent_Ct&gt;41</v>
      </c>
    </row>
    <row r="2699" customFormat="false" ht="14.25" hidden="false" customHeight="false" outlineLevel="0" collapsed="false">
      <c r="A2699" s="0" t="s">
        <v>836</v>
      </c>
      <c r="B2699" s="52" t="s">
        <v>981</v>
      </c>
      <c r="C2699" s="52" t="s">
        <v>747</v>
      </c>
      <c r="D2699" s="53" t="n">
        <v>0.1</v>
      </c>
      <c r="E2699" s="53" t="s">
        <v>748</v>
      </c>
      <c r="F2699" s="0" t="s">
        <v>1299</v>
      </c>
      <c r="G2699" s="0" t="str">
        <f aca="false">LEFT(B2699,2)</f>
        <v>12</v>
      </c>
      <c r="H2699" s="0" t="str">
        <f aca="false">I2699&amp;"_"&amp;G2699&amp;"_"&amp;F2699</f>
        <v>Latterfroe_12_20181026_DL2018020_GentofteHF_AkademiskStudenterkursus_koersel1</v>
      </c>
      <c r="I2699" s="61" t="str">
        <f aca="false">MID(RIGHT(B2699,LEN(B2699)-3),1,FIND("_",RIGHT(B2699,LEN(B2699)-3))-1)</f>
        <v>Latterfroe</v>
      </c>
      <c r="J2699" s="61" t="str">
        <f aca="false">TRIM(SUBSTITUTE(RIGHT(B2699,FIND(I2699,B2699)+1),"_",""))</f>
        <v>NegK</v>
      </c>
      <c r="K2699" s="0" t="str">
        <f aca="false">IFERROR(VALUE(SUBSTITUTE(E2699,".",",")),E2699)</f>
        <v>No Ct</v>
      </c>
      <c r="L2699" s="61" t="str">
        <f aca="false">IF(J2699="PosK",SUMIFS(K:K,J:J,"PosK",H:H,H2699),"")</f>
        <v/>
      </c>
      <c r="M2699" s="61" t="str">
        <f aca="false">IF(J2699="PosK",SUMIFS(K:K,J:J,"NegK",H:H,H2699),"")</f>
        <v/>
      </c>
      <c r="N2699" s="61" t="str">
        <f aca="false">IF(J2699="PosK",SUMIFS(K:K,J:J,"eDNA",H:H,H2699),"")</f>
        <v/>
      </c>
    </row>
    <row r="2700" customFormat="false" ht="14.25" hidden="false" customHeight="false" outlineLevel="0" collapsed="false">
      <c r="A2700" s="0" t="s">
        <v>838</v>
      </c>
      <c r="B2700" s="52" t="s">
        <v>982</v>
      </c>
      <c r="C2700" s="52" t="s">
        <v>751</v>
      </c>
      <c r="D2700" s="53" t="n">
        <v>0.1</v>
      </c>
      <c r="E2700" s="53" t="s">
        <v>748</v>
      </c>
      <c r="F2700" s="0" t="s">
        <v>1299</v>
      </c>
      <c r="G2700" s="0" t="str">
        <f aca="false">LEFT(B2700,2)</f>
        <v>12</v>
      </c>
      <c r="H2700" s="0" t="str">
        <f aca="false">I2700&amp;"_"&amp;G2700&amp;"_"&amp;F2700</f>
        <v>Latterfroe_12_20181026_DL2018020_GentofteHF_AkademiskStudenterkursus_koersel1</v>
      </c>
      <c r="I2700" s="61" t="str">
        <f aca="false">MID(RIGHT(B2700,LEN(B2700)-3),1,FIND("_",RIGHT(B2700,LEN(B2700)-3))-1)</f>
        <v>Latterfroe</v>
      </c>
      <c r="J2700" s="61" t="str">
        <f aca="false">TRIM(SUBSTITUTE(RIGHT(B2700,FIND(I2700,B2700)+1),"_",""))</f>
        <v>eDNA</v>
      </c>
      <c r="K2700" s="0" t="str">
        <f aca="false">IFERROR(VALUE(SUBSTITUTE(E2700,".",",")),E2700)</f>
        <v>No Ct</v>
      </c>
      <c r="L2700" s="61" t="str">
        <f aca="false">IF(J2700="PosK",SUMIFS(K:K,J:J,"PosK",H:H,H2700),"")</f>
        <v/>
      </c>
      <c r="M2700" s="61" t="str">
        <f aca="false">IF(J2700="PosK",SUMIFS(K:K,J:J,"NegK",H:H,H2700),"")</f>
        <v/>
      </c>
      <c r="N2700" s="61" t="str">
        <f aca="false">IF(J2700="PosK",SUMIFS(K:K,J:J,"eDNA",H:H,H2700),"")</f>
        <v/>
      </c>
      <c r="Q2700" s="62"/>
    </row>
    <row r="2701" customFormat="false" ht="14.25" hidden="false" customHeight="false" outlineLevel="0" collapsed="false">
      <c r="A2701" s="0" t="s">
        <v>840</v>
      </c>
      <c r="B2701" s="52" t="s">
        <v>983</v>
      </c>
      <c r="C2701" s="52" t="s">
        <v>751</v>
      </c>
      <c r="D2701" s="53" t="n">
        <v>0.1</v>
      </c>
      <c r="E2701" s="53" t="s">
        <v>748</v>
      </c>
      <c r="F2701" s="0" t="s">
        <v>1299</v>
      </c>
      <c r="G2701" s="0" t="str">
        <f aca="false">LEFT(B2701,2)</f>
        <v>12</v>
      </c>
      <c r="H2701" s="0" t="str">
        <f aca="false">I2701&amp;"_"&amp;G2701&amp;"_"&amp;F2701</f>
        <v>Latterfroe_12_20181026_DL2018020_GentofteHF_AkademiskStudenterkursus_koersel1</v>
      </c>
      <c r="I2701" s="61" t="str">
        <f aca="false">MID(RIGHT(B2701,LEN(B2701)-3),1,FIND("_",RIGHT(B2701,LEN(B2701)-3))-1)</f>
        <v>Latterfroe</v>
      </c>
      <c r="J2701" s="61" t="str">
        <f aca="false">TRIM(SUBSTITUTE(RIGHT(B2701,FIND(I2701,B2701)+1),"_",""))</f>
        <v>eDNA</v>
      </c>
      <c r="K2701" s="0" t="str">
        <f aca="false">IFERROR(VALUE(SUBSTITUTE(E2701,".",",")),E2701)</f>
        <v>No Ct</v>
      </c>
      <c r="L2701" s="61" t="str">
        <f aca="false">IF(J2701="PosK",SUMIFS(K:K,J:J,"PosK",H:H,H2701),"")</f>
        <v/>
      </c>
      <c r="M2701" s="61" t="str">
        <f aca="false">IF(J2701="PosK",SUMIFS(K:K,J:J,"NegK",H:H,H2701),"")</f>
        <v/>
      </c>
      <c r="N2701" s="61" t="str">
        <f aca="false">IF(J2701="PosK",SUMIFS(K:K,J:J,"eDNA",H:H,H2701),"")</f>
        <v/>
      </c>
      <c r="P2701" s="62"/>
      <c r="T2701" s="63"/>
      <c r="W2701" s="64"/>
    </row>
    <row r="2702" customFormat="false" ht="14.25" hidden="false" customHeight="false" outlineLevel="0" collapsed="false">
      <c r="A2702" s="0" t="s">
        <v>842</v>
      </c>
      <c r="B2702" s="52" t="s">
        <v>984</v>
      </c>
      <c r="C2702" s="52" t="s">
        <v>743</v>
      </c>
      <c r="D2702" s="53" t="n">
        <v>0.1</v>
      </c>
      <c r="E2702" s="53" t="s">
        <v>748</v>
      </c>
      <c r="F2702" s="0" t="s">
        <v>1299</v>
      </c>
      <c r="G2702" s="0" t="str">
        <f aca="false">LEFT(B2702,2)</f>
        <v>13</v>
      </c>
      <c r="H2702" s="0" t="str">
        <f aca="false">I2702&amp;"_"&amp;G2702&amp;"_"&amp;F2702</f>
        <v>Spidssnudetfroe_13_20181026_DL2018020_GentofteHF_AkademiskStudenterkursus_koersel1</v>
      </c>
      <c r="I2702" s="61" t="str">
        <f aca="false">MID(RIGHT(B2702,LEN(B2702)-3),1,FIND("_",RIGHT(B2702,LEN(B2702)-3))-1)</f>
        <v>Spidssnudetfroe</v>
      </c>
      <c r="J2702" s="61" t="str">
        <f aca="false">TRIM(SUBSTITUTE(RIGHT(B2702,FIND(I2702,B2702)+1),"_",""))</f>
        <v>PosK</v>
      </c>
      <c r="K2702" s="0" t="str">
        <f aca="false">IFERROR(VALUE(SUBSTITUTE(E2702,".",",")),E2702)</f>
        <v>No Ct</v>
      </c>
      <c r="L2702" s="61" t="n">
        <f aca="false">IF(J2702="PosK",SUMIFS(K:K,J:J,"PosK",H:H,H2702),"")</f>
        <v>0</v>
      </c>
      <c r="M2702" s="61" t="n">
        <f aca="false">IF(J2702="PosK",SUMIFS(K:K,J:J,"NegK",H:H,H2702),"")</f>
        <v>0</v>
      </c>
      <c r="N2702" s="61" t="n">
        <f aca="false">IF(J2702="PosK",SUMIFS(K:K,J:J,"eDNA",H:H,H2702),"")</f>
        <v>0</v>
      </c>
      <c r="P2702" s="62" t="n">
        <f aca="false">IF(K2704="No Ct",0,K2704)</f>
        <v>0</v>
      </c>
      <c r="Q2702" s="62" t="n">
        <f aca="false">IF(K2705="No Ct",0,K2705)</f>
        <v>0</v>
      </c>
      <c r="R2702" s="0" t="str">
        <f aca="false">IF(AND(L2702&gt;0,M2702=0),"Valid","Invalid")</f>
        <v>Invalid</v>
      </c>
      <c r="S2702" s="0" t="str">
        <f aca="false">IF(OR(P2702&gt;1,Q2702&gt;1),"Present","Absent")</f>
        <v>Absent</v>
      </c>
      <c r="T2702" s="63" t="str">
        <f aca="false">IF(OR(AND(P2702&gt;1,P2702&lt;41),AND(Q2702&gt;1,Q2702&lt;41)),"Ct&lt;41","Ct&gt;41")</f>
        <v>Ct&gt;41</v>
      </c>
      <c r="U2702" s="0" t="str">
        <f aca="false">I2702</f>
        <v>Spidssnudetfroe</v>
      </c>
      <c r="V2702" s="0" t="str">
        <f aca="false">MID(F2702,10,9)</f>
        <v>DL2018020</v>
      </c>
      <c r="W2702" s="64" t="str">
        <f aca="false">V2702&amp;"_"&amp;U2702&amp;"_"&amp;R2702&amp;"_"&amp;S2702&amp;"_"&amp;T2702</f>
        <v>DL2018020_Spidssnudetfroe_Invalid_Absent_Ct&gt;41</v>
      </c>
    </row>
    <row r="2703" customFormat="false" ht="14.25" hidden="false" customHeight="false" outlineLevel="0" collapsed="false">
      <c r="A2703" s="0" t="s">
        <v>844</v>
      </c>
      <c r="B2703" s="52" t="s">
        <v>985</v>
      </c>
      <c r="C2703" s="52" t="s">
        <v>747</v>
      </c>
      <c r="D2703" s="53" t="n">
        <v>0.1</v>
      </c>
      <c r="E2703" s="53" t="s">
        <v>748</v>
      </c>
      <c r="F2703" s="0" t="s">
        <v>1299</v>
      </c>
      <c r="G2703" s="0" t="str">
        <f aca="false">LEFT(B2703,2)</f>
        <v>13</v>
      </c>
      <c r="H2703" s="0" t="str">
        <f aca="false">I2703&amp;"_"&amp;G2703&amp;"_"&amp;F2703</f>
        <v>Spidssnudetfroe_13_20181026_DL2018020_GentofteHF_AkademiskStudenterkursus_koersel1</v>
      </c>
      <c r="I2703" s="61" t="str">
        <f aca="false">MID(RIGHT(B2703,LEN(B2703)-3),1,FIND("_",RIGHT(B2703,LEN(B2703)-3))-1)</f>
        <v>Spidssnudetfroe</v>
      </c>
      <c r="J2703" s="61" t="str">
        <f aca="false">TRIM(SUBSTITUTE(RIGHT(B2703,FIND(I2703,B2703)+1),"_",""))</f>
        <v>NegK</v>
      </c>
      <c r="K2703" s="0" t="str">
        <f aca="false">IFERROR(VALUE(SUBSTITUTE(E2703,".",",")),E2703)</f>
        <v>No Ct</v>
      </c>
      <c r="L2703" s="61" t="str">
        <f aca="false">IF(J2703="PosK",SUMIFS(K:K,J:J,"PosK",H:H,H2703),"")</f>
        <v/>
      </c>
      <c r="M2703" s="61" t="str">
        <f aca="false">IF(J2703="PosK",SUMIFS(K:K,J:J,"NegK",H:H,H2703),"")</f>
        <v/>
      </c>
      <c r="N2703" s="61" t="str">
        <f aca="false">IF(J2703="PosK",SUMIFS(K:K,J:J,"eDNA",H:H,H2703),"")</f>
        <v/>
      </c>
    </row>
    <row r="2704" customFormat="false" ht="14.25" hidden="false" customHeight="false" outlineLevel="0" collapsed="false">
      <c r="A2704" s="0" t="s">
        <v>846</v>
      </c>
      <c r="B2704" s="52" t="s">
        <v>986</v>
      </c>
      <c r="C2704" s="52" t="s">
        <v>751</v>
      </c>
      <c r="D2704" s="53" t="n">
        <v>0.1</v>
      </c>
      <c r="E2704" s="53" t="s">
        <v>748</v>
      </c>
      <c r="F2704" s="0" t="s">
        <v>1299</v>
      </c>
      <c r="G2704" s="0" t="str">
        <f aca="false">LEFT(B2704,2)</f>
        <v>13</v>
      </c>
      <c r="H2704" s="0" t="str">
        <f aca="false">I2704&amp;"_"&amp;G2704&amp;"_"&amp;F2704</f>
        <v>Spidssnudetfroe_13_20181026_DL2018020_GentofteHF_AkademiskStudenterkursus_koersel1</v>
      </c>
      <c r="I2704" s="61" t="str">
        <f aca="false">MID(RIGHT(B2704,LEN(B2704)-3),1,FIND("_",RIGHT(B2704,LEN(B2704)-3))-1)</f>
        <v>Spidssnudetfroe</v>
      </c>
      <c r="J2704" s="61" t="str">
        <f aca="false">TRIM(SUBSTITUTE(RIGHT(B2704,FIND(I2704,B2704)+1),"_",""))</f>
        <v>eDNA</v>
      </c>
      <c r="K2704" s="0" t="str">
        <f aca="false">IFERROR(VALUE(SUBSTITUTE(E2704,".",",")),E2704)</f>
        <v>No Ct</v>
      </c>
      <c r="L2704" s="61" t="str">
        <f aca="false">IF(J2704="PosK",SUMIFS(K:K,J:J,"PosK",H:H,H2704),"")</f>
        <v/>
      </c>
      <c r="M2704" s="61" t="str">
        <f aca="false">IF(J2704="PosK",SUMIFS(K:K,J:J,"NegK",H:H,H2704),"")</f>
        <v/>
      </c>
      <c r="N2704" s="61" t="str">
        <f aca="false">IF(J2704="PosK",SUMIFS(K:K,J:J,"eDNA",H:H,H2704),"")</f>
        <v/>
      </c>
      <c r="Q2704" s="62"/>
    </row>
    <row r="2705" customFormat="false" ht="14.25" hidden="false" customHeight="false" outlineLevel="0" collapsed="false">
      <c r="A2705" s="0" t="s">
        <v>848</v>
      </c>
      <c r="B2705" s="52" t="s">
        <v>986</v>
      </c>
      <c r="C2705" s="52" t="s">
        <v>751</v>
      </c>
      <c r="D2705" s="53" t="n">
        <v>0.1</v>
      </c>
      <c r="E2705" s="53" t="s">
        <v>748</v>
      </c>
      <c r="F2705" s="0" t="s">
        <v>1299</v>
      </c>
      <c r="G2705" s="0" t="str">
        <f aca="false">LEFT(B2705,2)</f>
        <v>13</v>
      </c>
      <c r="H2705" s="0" t="str">
        <f aca="false">I2705&amp;"_"&amp;G2705&amp;"_"&amp;F2705</f>
        <v>Spidssnudetfroe_13_20181026_DL2018020_GentofteHF_AkademiskStudenterkursus_koersel1</v>
      </c>
      <c r="I2705" s="61" t="str">
        <f aca="false">MID(RIGHT(B2705,LEN(B2705)-3),1,FIND("_",RIGHT(B2705,LEN(B2705)-3))-1)</f>
        <v>Spidssnudetfroe</v>
      </c>
      <c r="J2705" s="61" t="str">
        <f aca="false">TRIM(SUBSTITUTE(RIGHT(B2705,FIND(I2705,B2705)+1),"_",""))</f>
        <v>eDNA</v>
      </c>
      <c r="K2705" s="0" t="str">
        <f aca="false">IFERROR(VALUE(SUBSTITUTE(E2705,".",",")),E2705)</f>
        <v>No Ct</v>
      </c>
      <c r="L2705" s="61" t="str">
        <f aca="false">IF(J2705="PosK",SUMIFS(K:K,J:J,"PosK",H:H,H2705),"")</f>
        <v/>
      </c>
      <c r="M2705" s="61" t="str">
        <f aca="false">IF(J2705="PosK",SUMIFS(K:K,J:J,"NegK",H:H,H2705),"")</f>
        <v/>
      </c>
      <c r="N2705" s="61" t="str">
        <f aca="false">IF(J2705="PosK",SUMIFS(K:K,J:J,"eDNA",H:H,H2705),"")</f>
        <v/>
      </c>
      <c r="P2705" s="62"/>
      <c r="T2705" s="63"/>
      <c r="W2705" s="64"/>
    </row>
    <row r="2706" customFormat="false" ht="14.25" hidden="false" customHeight="false" outlineLevel="0" collapsed="false">
      <c r="A2706" s="0" t="s">
        <v>849</v>
      </c>
      <c r="B2706" s="52" t="s">
        <v>987</v>
      </c>
      <c r="C2706" s="52" t="s">
        <v>743</v>
      </c>
      <c r="D2706" s="53" t="n">
        <v>0.1</v>
      </c>
      <c r="E2706" s="53" t="s">
        <v>748</v>
      </c>
      <c r="F2706" s="0" t="s">
        <v>1299</v>
      </c>
      <c r="G2706" s="0" t="str">
        <f aca="false">LEFT(B2706,2)</f>
        <v>14</v>
      </c>
      <c r="H2706" s="0" t="str">
        <f aca="false">I2706&amp;"_"&amp;G2706&amp;"_"&amp;F2706</f>
        <v>Spidssnudetfroe_14_20181026_DL2018020_GentofteHF_AkademiskStudenterkursus_koersel1</v>
      </c>
      <c r="I2706" s="61" t="str">
        <f aca="false">MID(RIGHT(B2706,LEN(B2706)-3),1,FIND("_",RIGHT(B2706,LEN(B2706)-3))-1)</f>
        <v>Spidssnudetfroe</v>
      </c>
      <c r="J2706" s="61" t="str">
        <f aca="false">TRIM(SUBSTITUTE(RIGHT(B2706,FIND(I2706,B2706)+1),"_",""))</f>
        <v>PosK</v>
      </c>
      <c r="K2706" s="0" t="str">
        <f aca="false">IFERROR(VALUE(SUBSTITUTE(E2706,".",",")),E2706)</f>
        <v>No Ct</v>
      </c>
      <c r="L2706" s="61" t="n">
        <f aca="false">IF(J2706="PosK",SUMIFS(K:K,J:J,"PosK",H:H,H2706),"")</f>
        <v>0</v>
      </c>
      <c r="M2706" s="61" t="n">
        <f aca="false">IF(J2706="PosK",SUMIFS(K:K,J:J,"NegK",H:H,H2706),"")</f>
        <v>0</v>
      </c>
      <c r="N2706" s="61" t="n">
        <f aca="false">IF(J2706="PosK",SUMIFS(K:K,J:J,"eDNA",H:H,H2706),"")</f>
        <v>0</v>
      </c>
      <c r="P2706" s="62" t="n">
        <f aca="false">IF(K2708="No Ct",0,K2708)</f>
        <v>0</v>
      </c>
      <c r="Q2706" s="62" t="n">
        <f aca="false">IF(K2709="No Ct",0,K2709)</f>
        <v>0</v>
      </c>
      <c r="R2706" s="0" t="str">
        <f aca="false">IF(AND(L2706&gt;0,M2706=0),"Valid","Invalid")</f>
        <v>Invalid</v>
      </c>
      <c r="S2706" s="0" t="str">
        <f aca="false">IF(OR(P2706&gt;1,Q2706&gt;1),"Present","Absent")</f>
        <v>Absent</v>
      </c>
      <c r="T2706" s="63" t="str">
        <f aca="false">IF(OR(AND(P2706&gt;1,P2706&lt;41),AND(Q2706&gt;1,Q2706&lt;41)),"Ct&lt;41","Ct&gt;41")</f>
        <v>Ct&gt;41</v>
      </c>
      <c r="U2706" s="0" t="str">
        <f aca="false">I2706</f>
        <v>Spidssnudetfroe</v>
      </c>
      <c r="V2706" s="0" t="str">
        <f aca="false">MID(F2706,10,9)</f>
        <v>DL2018020</v>
      </c>
      <c r="W2706" s="64" t="str">
        <f aca="false">V2706&amp;"_"&amp;U2706&amp;"_"&amp;R2706&amp;"_"&amp;S2706&amp;"_"&amp;T2706</f>
        <v>DL2018020_Spidssnudetfroe_Invalid_Absent_Ct&gt;41</v>
      </c>
    </row>
    <row r="2707" customFormat="false" ht="14.25" hidden="false" customHeight="false" outlineLevel="0" collapsed="false">
      <c r="A2707" s="0" t="s">
        <v>851</v>
      </c>
      <c r="B2707" s="52" t="s">
        <v>988</v>
      </c>
      <c r="C2707" s="52" t="s">
        <v>747</v>
      </c>
      <c r="D2707" s="53" t="n">
        <v>0.1</v>
      </c>
      <c r="E2707" s="53" t="s">
        <v>748</v>
      </c>
      <c r="F2707" s="0" t="s">
        <v>1299</v>
      </c>
      <c r="G2707" s="0" t="str">
        <f aca="false">LEFT(B2707,2)</f>
        <v>14</v>
      </c>
      <c r="H2707" s="0" t="str">
        <f aca="false">I2707&amp;"_"&amp;G2707&amp;"_"&amp;F2707</f>
        <v>Spidssnudetfroe_14_20181026_DL2018020_GentofteHF_AkademiskStudenterkursus_koersel1</v>
      </c>
      <c r="I2707" s="61" t="str">
        <f aca="false">MID(RIGHT(B2707,LEN(B2707)-3),1,FIND("_",RIGHT(B2707,LEN(B2707)-3))-1)</f>
        <v>Spidssnudetfroe</v>
      </c>
      <c r="J2707" s="61" t="str">
        <f aca="false">TRIM(SUBSTITUTE(RIGHT(B2707,FIND(I2707,B2707)+1),"_",""))</f>
        <v>NegK</v>
      </c>
      <c r="K2707" s="0" t="str">
        <f aca="false">IFERROR(VALUE(SUBSTITUTE(E2707,".",",")),E2707)</f>
        <v>No Ct</v>
      </c>
      <c r="L2707" s="61" t="str">
        <f aca="false">IF(J2707="PosK",SUMIFS(K:K,J:J,"PosK",H:H,H2707),"")</f>
        <v/>
      </c>
      <c r="M2707" s="61" t="str">
        <f aca="false">IF(J2707="PosK",SUMIFS(K:K,J:J,"NegK",H:H,H2707),"")</f>
        <v/>
      </c>
      <c r="N2707" s="61" t="str">
        <f aca="false">IF(J2707="PosK",SUMIFS(K:K,J:J,"eDNA",H:H,H2707),"")</f>
        <v/>
      </c>
    </row>
    <row r="2708" customFormat="false" ht="14.25" hidden="false" customHeight="false" outlineLevel="0" collapsed="false">
      <c r="A2708" s="0" t="s">
        <v>853</v>
      </c>
      <c r="B2708" s="52" t="s">
        <v>989</v>
      </c>
      <c r="C2708" s="52" t="s">
        <v>751</v>
      </c>
      <c r="D2708" s="53" t="n">
        <v>0.1</v>
      </c>
      <c r="E2708" s="53" t="s">
        <v>748</v>
      </c>
      <c r="F2708" s="0" t="s">
        <v>1299</v>
      </c>
      <c r="G2708" s="0" t="str">
        <f aca="false">LEFT(B2708,2)</f>
        <v>14</v>
      </c>
      <c r="H2708" s="0" t="str">
        <f aca="false">I2708&amp;"_"&amp;G2708&amp;"_"&amp;F2708</f>
        <v>Spidssnudetfroe_14_20181026_DL2018020_GentofteHF_AkademiskStudenterkursus_koersel1</v>
      </c>
      <c r="I2708" s="61" t="str">
        <f aca="false">MID(RIGHT(B2708,LEN(B2708)-3),1,FIND("_",RIGHT(B2708,LEN(B2708)-3))-1)</f>
        <v>Spidssnudetfroe</v>
      </c>
      <c r="J2708" s="61" t="str">
        <f aca="false">TRIM(SUBSTITUTE(RIGHT(B2708,FIND(I2708,B2708)+1),"_",""))</f>
        <v>eDNA</v>
      </c>
      <c r="K2708" s="0" t="str">
        <f aca="false">IFERROR(VALUE(SUBSTITUTE(E2708,".",",")),E2708)</f>
        <v>No Ct</v>
      </c>
      <c r="L2708" s="61" t="str">
        <f aca="false">IF(J2708="PosK",SUMIFS(K:K,J:J,"PosK",H:H,H2708),"")</f>
        <v/>
      </c>
      <c r="M2708" s="61" t="str">
        <f aca="false">IF(J2708="PosK",SUMIFS(K:K,J:J,"NegK",H:H,H2708),"")</f>
        <v/>
      </c>
      <c r="N2708" s="61" t="str">
        <f aca="false">IF(J2708="PosK",SUMIFS(K:K,J:J,"eDNA",H:H,H2708),"")</f>
        <v/>
      </c>
      <c r="Q2708" s="62"/>
    </row>
    <row r="2709" customFormat="false" ht="14.25" hidden="false" customHeight="false" outlineLevel="0" collapsed="false">
      <c r="A2709" s="0" t="s">
        <v>855</v>
      </c>
      <c r="B2709" s="52" t="s">
        <v>989</v>
      </c>
      <c r="C2709" s="52" t="s">
        <v>751</v>
      </c>
      <c r="D2709" s="53" t="n">
        <v>0.1</v>
      </c>
      <c r="E2709" s="53" t="s">
        <v>748</v>
      </c>
      <c r="F2709" s="0" t="s">
        <v>1299</v>
      </c>
      <c r="G2709" s="0" t="str">
        <f aca="false">LEFT(B2709,2)</f>
        <v>14</v>
      </c>
      <c r="H2709" s="0" t="str">
        <f aca="false">I2709&amp;"_"&amp;G2709&amp;"_"&amp;F2709</f>
        <v>Spidssnudetfroe_14_20181026_DL2018020_GentofteHF_AkademiskStudenterkursus_koersel1</v>
      </c>
      <c r="I2709" s="61" t="str">
        <f aca="false">MID(RIGHT(B2709,LEN(B2709)-3),1,FIND("_",RIGHT(B2709,LEN(B2709)-3))-1)</f>
        <v>Spidssnudetfroe</v>
      </c>
      <c r="J2709" s="61" t="str">
        <f aca="false">TRIM(SUBSTITUTE(RIGHT(B2709,FIND(I2709,B2709)+1),"_",""))</f>
        <v>eDNA</v>
      </c>
      <c r="K2709" s="0" t="str">
        <f aca="false">IFERROR(VALUE(SUBSTITUTE(E2709,".",",")),E2709)</f>
        <v>No Ct</v>
      </c>
      <c r="L2709" s="61" t="str">
        <f aca="false">IF(J2709="PosK",SUMIFS(K:K,J:J,"PosK",H:H,H2709),"")</f>
        <v/>
      </c>
      <c r="M2709" s="61" t="str">
        <f aca="false">IF(J2709="PosK",SUMIFS(K:K,J:J,"NegK",H:H,H2709),"")</f>
        <v/>
      </c>
      <c r="N2709" s="61" t="str">
        <f aca="false">IF(J2709="PosK",SUMIFS(K:K,J:J,"eDNA",H:H,H2709),"")</f>
        <v/>
      </c>
      <c r="P2709" s="62"/>
      <c r="T2709" s="63"/>
      <c r="W2709" s="64"/>
    </row>
    <row r="2710" customFormat="false" ht="14.25" hidden="false" customHeight="false" outlineLevel="0" collapsed="false">
      <c r="A2710" s="0" t="s">
        <v>856</v>
      </c>
      <c r="B2710" s="52" t="s">
        <v>990</v>
      </c>
      <c r="C2710" s="52" t="s">
        <v>743</v>
      </c>
      <c r="D2710" s="53" t="n">
        <v>0.1</v>
      </c>
      <c r="E2710" s="53" t="s">
        <v>748</v>
      </c>
      <c r="F2710" s="0" t="s">
        <v>1299</v>
      </c>
      <c r="G2710" s="0" t="str">
        <f aca="false">LEFT(B2710,2)</f>
        <v>15</v>
      </c>
      <c r="H2710" s="0" t="str">
        <f aca="false">I2710&amp;"_"&amp;G2710&amp;"_"&amp;F2710</f>
        <v>KortbenetGroenFroe_15_20181026_DL2018020_GentofteHF_AkademiskStudenterkursus_koersel1</v>
      </c>
      <c r="I2710" s="61" t="str">
        <f aca="false">MID(RIGHT(B2710,LEN(B2710)-3),1,FIND("_",RIGHT(B2710,LEN(B2710)-3))-1)</f>
        <v>KortbenetGroenFroe</v>
      </c>
      <c r="J2710" s="61" t="str">
        <f aca="false">TRIM(SUBSTITUTE(RIGHT(B2710,FIND(I2710,B2710)+1),"_",""))</f>
        <v>PosK</v>
      </c>
      <c r="K2710" s="0" t="str">
        <f aca="false">IFERROR(VALUE(SUBSTITUTE(E2710,".",",")),E2710)</f>
        <v>No Ct</v>
      </c>
      <c r="L2710" s="61" t="n">
        <f aca="false">IF(J2710="PosK",SUMIFS(K:K,J:J,"PosK",H:H,H2710),"")</f>
        <v>0</v>
      </c>
      <c r="M2710" s="61" t="n">
        <f aca="false">IF(J2710="PosK",SUMIFS(K:K,J:J,"NegK",H:H,H2710),"")</f>
        <v>0</v>
      </c>
      <c r="N2710" s="61" t="n">
        <f aca="false">IF(J2710="PosK",SUMIFS(K:K,J:J,"eDNA",H:H,H2710),"")</f>
        <v>0</v>
      </c>
      <c r="P2710" s="62" t="n">
        <f aca="false">IF(K2712="No Ct",0,K2712)</f>
        <v>0</v>
      </c>
      <c r="Q2710" s="62" t="n">
        <f aca="false">IF(K2713="No Ct",0,K2713)</f>
        <v>0</v>
      </c>
      <c r="R2710" s="0" t="str">
        <f aca="false">IF(AND(L2710&gt;0,M2710=0),"Valid","Invalid")</f>
        <v>Invalid</v>
      </c>
      <c r="S2710" s="0" t="str">
        <f aca="false">IF(OR(P2710&gt;1,Q2710&gt;1),"Present","Absent")</f>
        <v>Absent</v>
      </c>
      <c r="T2710" s="63" t="str">
        <f aca="false">IF(OR(AND(P2710&gt;1,P2710&lt;41),AND(Q2710&gt;1,Q2710&lt;41)),"Ct&lt;41","Ct&gt;41")</f>
        <v>Ct&gt;41</v>
      </c>
      <c r="U2710" s="0" t="str">
        <f aca="false">I2710</f>
        <v>KortbenetGroenFroe</v>
      </c>
      <c r="V2710" s="0" t="str">
        <f aca="false">MID(F2710,10,9)</f>
        <v>DL2018020</v>
      </c>
      <c r="W2710" s="64" t="str">
        <f aca="false">V2710&amp;"_"&amp;U2710&amp;"_"&amp;R2710&amp;"_"&amp;S2710&amp;"_"&amp;T2710</f>
        <v>DL2018020_KortbenetGroenFroe_Invalid_Absent_Ct&gt;41</v>
      </c>
    </row>
    <row r="2711" customFormat="false" ht="14.25" hidden="false" customHeight="false" outlineLevel="0" collapsed="false">
      <c r="A2711" s="0" t="s">
        <v>858</v>
      </c>
      <c r="B2711" s="52" t="s">
        <v>991</v>
      </c>
      <c r="C2711" s="52" t="s">
        <v>747</v>
      </c>
      <c r="D2711" s="53" t="n">
        <v>0.1</v>
      </c>
      <c r="E2711" s="53" t="s">
        <v>748</v>
      </c>
      <c r="F2711" s="0" t="s">
        <v>1299</v>
      </c>
      <c r="G2711" s="0" t="str">
        <f aca="false">LEFT(B2711,2)</f>
        <v>15</v>
      </c>
      <c r="H2711" s="0" t="str">
        <f aca="false">I2711&amp;"_"&amp;G2711&amp;"_"&amp;F2711</f>
        <v>KortbenetGroenFroe_15_20181026_DL2018020_GentofteHF_AkademiskStudenterkursus_koersel1</v>
      </c>
      <c r="I2711" s="61" t="str">
        <f aca="false">MID(RIGHT(B2711,LEN(B2711)-3),1,FIND("_",RIGHT(B2711,LEN(B2711)-3))-1)</f>
        <v>KortbenetGroenFroe</v>
      </c>
      <c r="J2711" s="61" t="str">
        <f aca="false">TRIM(SUBSTITUTE(RIGHT(B2711,FIND(I2711,B2711)+1),"_",""))</f>
        <v>NegK</v>
      </c>
      <c r="K2711" s="0" t="str">
        <f aca="false">IFERROR(VALUE(SUBSTITUTE(E2711,".",",")),E2711)</f>
        <v>No Ct</v>
      </c>
      <c r="L2711" s="61" t="str">
        <f aca="false">IF(J2711="PosK",SUMIFS(K:K,J:J,"PosK",H:H,H2711),"")</f>
        <v/>
      </c>
      <c r="M2711" s="61" t="str">
        <f aca="false">IF(J2711="PosK",SUMIFS(K:K,J:J,"NegK",H:H,H2711),"")</f>
        <v/>
      </c>
      <c r="N2711" s="61" t="str">
        <f aca="false">IF(J2711="PosK",SUMIFS(K:K,J:J,"eDNA",H:H,H2711),"")</f>
        <v/>
      </c>
    </row>
    <row r="2712" customFormat="false" ht="14.25" hidden="false" customHeight="false" outlineLevel="0" collapsed="false">
      <c r="A2712" s="0" t="s">
        <v>860</v>
      </c>
      <c r="B2712" s="52" t="s">
        <v>992</v>
      </c>
      <c r="C2712" s="52" t="s">
        <v>751</v>
      </c>
      <c r="D2712" s="53" t="n">
        <v>0.1</v>
      </c>
      <c r="E2712" s="53" t="s">
        <v>748</v>
      </c>
      <c r="F2712" s="0" t="s">
        <v>1299</v>
      </c>
      <c r="G2712" s="0" t="str">
        <f aca="false">LEFT(B2712,2)</f>
        <v>15</v>
      </c>
      <c r="H2712" s="0" t="str">
        <f aca="false">I2712&amp;"_"&amp;G2712&amp;"_"&amp;F2712</f>
        <v>KortbenetGroenFroe_15_20181026_DL2018020_GentofteHF_AkademiskStudenterkursus_koersel1</v>
      </c>
      <c r="I2712" s="61" t="str">
        <f aca="false">MID(RIGHT(B2712,LEN(B2712)-3),1,FIND("_",RIGHT(B2712,LEN(B2712)-3))-1)</f>
        <v>KortbenetGroenFroe</v>
      </c>
      <c r="J2712" s="61" t="str">
        <f aca="false">TRIM(SUBSTITUTE(RIGHT(B2712,FIND(I2712,B2712)+1),"_",""))</f>
        <v>eDNA</v>
      </c>
      <c r="K2712" s="0" t="str">
        <f aca="false">IFERROR(VALUE(SUBSTITUTE(E2712,".",",")),E2712)</f>
        <v>No Ct</v>
      </c>
      <c r="L2712" s="61" t="str">
        <f aca="false">IF(J2712="PosK",SUMIFS(K:K,J:J,"PosK",H:H,H2712),"")</f>
        <v/>
      </c>
      <c r="M2712" s="61" t="str">
        <f aca="false">IF(J2712="PosK",SUMIFS(K:K,J:J,"NegK",H:H,H2712),"")</f>
        <v/>
      </c>
      <c r="N2712" s="61" t="str">
        <f aca="false">IF(J2712="PosK",SUMIFS(K:K,J:J,"eDNA",H:H,H2712),"")</f>
        <v/>
      </c>
      <c r="Q2712" s="62"/>
    </row>
    <row r="2713" customFormat="false" ht="14.25" hidden="false" customHeight="false" outlineLevel="0" collapsed="false">
      <c r="A2713" s="0" t="s">
        <v>862</v>
      </c>
      <c r="B2713" s="52" t="s">
        <v>992</v>
      </c>
      <c r="C2713" s="52" t="s">
        <v>751</v>
      </c>
      <c r="D2713" s="53" t="n">
        <v>0.1</v>
      </c>
      <c r="E2713" s="53" t="s">
        <v>748</v>
      </c>
      <c r="F2713" s="0" t="s">
        <v>1299</v>
      </c>
      <c r="G2713" s="0" t="str">
        <f aca="false">LEFT(B2713,2)</f>
        <v>15</v>
      </c>
      <c r="H2713" s="0" t="str">
        <f aca="false">I2713&amp;"_"&amp;G2713&amp;"_"&amp;F2713</f>
        <v>KortbenetGroenFroe_15_20181026_DL2018020_GentofteHF_AkademiskStudenterkursus_koersel1</v>
      </c>
      <c r="I2713" s="61" t="str">
        <f aca="false">MID(RIGHT(B2713,LEN(B2713)-3),1,FIND("_",RIGHT(B2713,LEN(B2713)-3))-1)</f>
        <v>KortbenetGroenFroe</v>
      </c>
      <c r="J2713" s="61" t="str">
        <f aca="false">TRIM(SUBSTITUTE(RIGHT(B2713,FIND(I2713,B2713)+1),"_",""))</f>
        <v>eDNA</v>
      </c>
      <c r="K2713" s="0" t="str">
        <f aca="false">IFERROR(VALUE(SUBSTITUTE(E2713,".",",")),E2713)</f>
        <v>No Ct</v>
      </c>
      <c r="L2713" s="61" t="str">
        <f aca="false">IF(J2713="PosK",SUMIFS(K:K,J:J,"PosK",H:H,H2713),"")</f>
        <v/>
      </c>
      <c r="M2713" s="61" t="str">
        <f aca="false">IF(J2713="PosK",SUMIFS(K:K,J:J,"NegK",H:H,H2713),"")</f>
        <v/>
      </c>
      <c r="N2713" s="61" t="str">
        <f aca="false">IF(J2713="PosK",SUMIFS(K:K,J:J,"eDNA",H:H,H2713),"")</f>
        <v/>
      </c>
      <c r="P2713" s="62"/>
      <c r="T2713" s="63"/>
      <c r="W2713" s="64"/>
    </row>
    <row r="2714" customFormat="false" ht="14.25" hidden="false" customHeight="false" outlineLevel="0" collapsed="false">
      <c r="A2714" s="0" t="s">
        <v>863</v>
      </c>
      <c r="B2714" s="52" t="s">
        <v>1212</v>
      </c>
      <c r="C2714" s="52" t="s">
        <v>743</v>
      </c>
      <c r="D2714" s="53" t="n">
        <v>0.1</v>
      </c>
      <c r="E2714" s="53" t="s">
        <v>748</v>
      </c>
      <c r="F2714" s="0" t="s">
        <v>1299</v>
      </c>
      <c r="G2714" s="0" t="str">
        <f aca="false">LEFT(B2714,2)</f>
        <v>16</v>
      </c>
      <c r="H2714" s="0" t="str">
        <f aca="false">I2714&amp;"_"&amp;G2714&amp;"_"&amp;F2714</f>
        <v>ButsnudetFroe_16_20181026_DL2018020_GentofteHF_AkademiskStudenterkursus_koersel1</v>
      </c>
      <c r="I2714" s="61" t="str">
        <f aca="false">MID(RIGHT(B2714,LEN(B2714)-3),1,FIND("_",RIGHT(B2714,LEN(B2714)-3))-1)</f>
        <v>ButsnudetFroe</v>
      </c>
      <c r="J2714" s="61" t="str">
        <f aca="false">TRIM(SUBSTITUTE(RIGHT(B2714,FIND(I2714,B2714)+1),"_",""))</f>
        <v>PosK</v>
      </c>
      <c r="K2714" s="0" t="str">
        <f aca="false">IFERROR(VALUE(SUBSTITUTE(E2714,".",",")),E2714)</f>
        <v>No Ct</v>
      </c>
      <c r="L2714" s="61" t="n">
        <f aca="false">IF(J2714="PosK",SUMIFS(K:K,J:J,"PosK",H:H,H2714),"")</f>
        <v>0</v>
      </c>
      <c r="M2714" s="61" t="n">
        <f aca="false">IF(J2714="PosK",SUMIFS(K:K,J:J,"NegK",H:H,H2714),"")</f>
        <v>0</v>
      </c>
      <c r="N2714" s="61" t="n">
        <f aca="false">IF(J2714="PosK",SUMIFS(K:K,J:J,"eDNA",H:H,H2714),"")</f>
        <v>0</v>
      </c>
      <c r="P2714" s="62" t="n">
        <f aca="false">IF(K2716="No Ct",0,K2716)</f>
        <v>0</v>
      </c>
      <c r="Q2714" s="62" t="n">
        <f aca="false">IF(K2717="No Ct",0,K2717)</f>
        <v>0</v>
      </c>
      <c r="R2714" s="0" t="str">
        <f aca="false">IF(AND(L2714&gt;0,M2714=0),"Valid","Invalid")</f>
        <v>Invalid</v>
      </c>
      <c r="S2714" s="0" t="str">
        <f aca="false">IF(OR(P2714&gt;1,Q2714&gt;1),"Present","Absent")</f>
        <v>Absent</v>
      </c>
      <c r="T2714" s="63" t="str">
        <f aca="false">IF(OR(AND(P2714&gt;1,P2714&lt;41),AND(Q2714&gt;1,Q2714&lt;41)),"Ct&lt;41","Ct&gt;41")</f>
        <v>Ct&gt;41</v>
      </c>
      <c r="U2714" s="0" t="str">
        <f aca="false">I2714</f>
        <v>ButsnudetFroe</v>
      </c>
      <c r="V2714" s="0" t="str">
        <f aca="false">MID(F2714,10,9)</f>
        <v>DL2018020</v>
      </c>
      <c r="W2714" s="64" t="str">
        <f aca="false">V2714&amp;"_"&amp;U2714&amp;"_"&amp;R2714&amp;"_"&amp;S2714&amp;"_"&amp;T2714</f>
        <v>DL2018020_ButsnudetFroe_Invalid_Absent_Ct&gt;41</v>
      </c>
    </row>
    <row r="2715" customFormat="false" ht="14.25" hidden="false" customHeight="false" outlineLevel="0" collapsed="false">
      <c r="A2715" s="0" t="s">
        <v>865</v>
      </c>
      <c r="B2715" s="52" t="s">
        <v>1213</v>
      </c>
      <c r="C2715" s="52" t="s">
        <v>747</v>
      </c>
      <c r="D2715" s="53" t="n">
        <v>0.1</v>
      </c>
      <c r="E2715" s="53" t="s">
        <v>748</v>
      </c>
      <c r="F2715" s="0" t="s">
        <v>1299</v>
      </c>
      <c r="G2715" s="0" t="str">
        <f aca="false">LEFT(B2715,2)</f>
        <v>16</v>
      </c>
      <c r="H2715" s="0" t="str">
        <f aca="false">I2715&amp;"_"&amp;G2715&amp;"_"&amp;F2715</f>
        <v>ButsnudetFroe_16_20181026_DL2018020_GentofteHF_AkademiskStudenterkursus_koersel1</v>
      </c>
      <c r="I2715" s="61" t="str">
        <f aca="false">MID(RIGHT(B2715,LEN(B2715)-3),1,FIND("_",RIGHT(B2715,LEN(B2715)-3))-1)</f>
        <v>ButsnudetFroe</v>
      </c>
      <c r="J2715" s="61" t="str">
        <f aca="false">TRIM(SUBSTITUTE(RIGHT(B2715,FIND(I2715,B2715)+1),"_",""))</f>
        <v>NegK</v>
      </c>
      <c r="K2715" s="0" t="str">
        <f aca="false">IFERROR(VALUE(SUBSTITUTE(E2715,".",",")),E2715)</f>
        <v>No Ct</v>
      </c>
      <c r="L2715" s="61" t="str">
        <f aca="false">IF(J2715="PosK",SUMIFS(K:K,J:J,"PosK",H:H,H2715),"")</f>
        <v/>
      </c>
      <c r="M2715" s="61" t="str">
        <f aca="false">IF(J2715="PosK",SUMIFS(K:K,J:J,"NegK",H:H,H2715),"")</f>
        <v/>
      </c>
      <c r="N2715" s="61" t="str">
        <f aca="false">IF(J2715="PosK",SUMIFS(K:K,J:J,"eDNA",H:H,H2715),"")</f>
        <v/>
      </c>
    </row>
    <row r="2716" customFormat="false" ht="14.25" hidden="false" customHeight="false" outlineLevel="0" collapsed="false">
      <c r="A2716" s="0" t="s">
        <v>867</v>
      </c>
      <c r="B2716" s="52" t="s">
        <v>1214</v>
      </c>
      <c r="C2716" s="52" t="s">
        <v>751</v>
      </c>
      <c r="D2716" s="53" t="n">
        <v>0.1</v>
      </c>
      <c r="E2716" s="53" t="s">
        <v>748</v>
      </c>
      <c r="F2716" s="0" t="s">
        <v>1299</v>
      </c>
      <c r="G2716" s="0" t="str">
        <f aca="false">LEFT(B2716,2)</f>
        <v>16</v>
      </c>
      <c r="H2716" s="0" t="str">
        <f aca="false">I2716&amp;"_"&amp;G2716&amp;"_"&amp;F2716</f>
        <v>ButsnudetFroe_16_20181026_DL2018020_GentofteHF_AkademiskStudenterkursus_koersel1</v>
      </c>
      <c r="I2716" s="61" t="str">
        <f aca="false">MID(RIGHT(B2716,LEN(B2716)-3),1,FIND("_",RIGHT(B2716,LEN(B2716)-3))-1)</f>
        <v>ButsnudetFroe</v>
      </c>
      <c r="J2716" s="61" t="str">
        <f aca="false">TRIM(SUBSTITUTE(RIGHT(B2716,FIND(I2716,B2716)+1),"_",""))</f>
        <v>eDNA</v>
      </c>
      <c r="K2716" s="0" t="str">
        <f aca="false">IFERROR(VALUE(SUBSTITUTE(E2716,".",",")),E2716)</f>
        <v>No Ct</v>
      </c>
      <c r="L2716" s="61" t="str">
        <f aca="false">IF(J2716="PosK",SUMIFS(K:K,J:J,"PosK",H:H,H2716),"")</f>
        <v/>
      </c>
      <c r="M2716" s="61" t="str">
        <f aca="false">IF(J2716="PosK",SUMIFS(K:K,J:J,"NegK",H:H,H2716),"")</f>
        <v/>
      </c>
      <c r="N2716" s="61" t="str">
        <f aca="false">IF(J2716="PosK",SUMIFS(K:K,J:J,"eDNA",H:H,H2716),"")</f>
        <v/>
      </c>
      <c r="Q2716" s="62"/>
    </row>
    <row r="2717" customFormat="false" ht="14.25" hidden="false" customHeight="false" outlineLevel="0" collapsed="false">
      <c r="A2717" s="0" t="s">
        <v>869</v>
      </c>
      <c r="B2717" s="52" t="s">
        <v>1214</v>
      </c>
      <c r="C2717" s="52" t="s">
        <v>751</v>
      </c>
      <c r="D2717" s="53" t="n">
        <v>0.1</v>
      </c>
      <c r="E2717" s="53" t="s">
        <v>748</v>
      </c>
      <c r="F2717" s="0" t="s">
        <v>1299</v>
      </c>
      <c r="G2717" s="0" t="str">
        <f aca="false">LEFT(B2717,2)</f>
        <v>16</v>
      </c>
      <c r="H2717" s="0" t="str">
        <f aca="false">I2717&amp;"_"&amp;G2717&amp;"_"&amp;F2717</f>
        <v>ButsnudetFroe_16_20181026_DL2018020_GentofteHF_AkademiskStudenterkursus_koersel1</v>
      </c>
      <c r="I2717" s="61" t="str">
        <f aca="false">MID(RIGHT(B2717,LEN(B2717)-3),1,FIND("_",RIGHT(B2717,LEN(B2717)-3))-1)</f>
        <v>ButsnudetFroe</v>
      </c>
      <c r="J2717" s="61" t="str">
        <f aca="false">TRIM(SUBSTITUTE(RIGHT(B2717,FIND(I2717,B2717)+1),"_",""))</f>
        <v>eDNA</v>
      </c>
      <c r="K2717" s="0" t="str">
        <f aca="false">IFERROR(VALUE(SUBSTITUTE(E2717,".",",")),E2717)</f>
        <v>No Ct</v>
      </c>
      <c r="L2717" s="61" t="str">
        <f aca="false">IF(J2717="PosK",SUMIFS(K:K,J:J,"PosK",H:H,H2717),"")</f>
        <v/>
      </c>
      <c r="M2717" s="61" t="str">
        <f aca="false">IF(J2717="PosK",SUMIFS(K:K,J:J,"NegK",H:H,H2717),"")</f>
        <v/>
      </c>
      <c r="N2717" s="61" t="str">
        <f aca="false">IF(J2717="PosK",SUMIFS(K:K,J:J,"eDNA",H:H,H2717),"")</f>
        <v/>
      </c>
      <c r="P2717" s="62"/>
      <c r="T2717" s="63"/>
      <c r="W2717" s="64"/>
    </row>
    <row r="2718" customFormat="false" ht="14.25" hidden="false" customHeight="false" outlineLevel="0" collapsed="false">
      <c r="A2718" s="0" t="s">
        <v>870</v>
      </c>
      <c r="B2718" s="52" t="s">
        <v>996</v>
      </c>
      <c r="C2718" s="52" t="s">
        <v>743</v>
      </c>
      <c r="D2718" s="53" t="n">
        <v>0.1</v>
      </c>
      <c r="E2718" s="53" t="n">
        <v>43.17</v>
      </c>
      <c r="F2718" s="0" t="s">
        <v>1299</v>
      </c>
      <c r="G2718" s="0" t="str">
        <f aca="false">LEFT(B2718,2)</f>
        <v>17</v>
      </c>
      <c r="H2718" s="0" t="str">
        <f aca="false">I2718&amp;"_"&amp;G2718&amp;"_"&amp;F2718</f>
        <v>ButsnudetFroe_17_20181026_DL2018020_GentofteHF_AkademiskStudenterkursus_koersel1</v>
      </c>
      <c r="I2718" s="61" t="str">
        <f aca="false">MID(RIGHT(B2718,LEN(B2718)-3),1,FIND("_",RIGHT(B2718,LEN(B2718)-3))-1)</f>
        <v>ButsnudetFroe</v>
      </c>
      <c r="J2718" s="61" t="str">
        <f aca="false">TRIM(SUBSTITUTE(RIGHT(B2718,FIND(I2718,B2718)+1),"_",""))</f>
        <v>PosK</v>
      </c>
      <c r="K2718" s="0" t="n">
        <f aca="false">IFERROR(VALUE(SUBSTITUTE(E2718,".",",")),E2718)</f>
        <v>43.17</v>
      </c>
      <c r="L2718" s="61" t="n">
        <f aca="false">IF(J2718="PosK",SUMIFS(K:K,J:J,"PosK",H:H,H2718),"")</f>
        <v>43.17</v>
      </c>
      <c r="M2718" s="61" t="n">
        <f aca="false">IF(J2718="PosK",SUMIFS(K:K,J:J,"NegK",H:H,H2718),"")</f>
        <v>0</v>
      </c>
      <c r="N2718" s="61" t="n">
        <f aca="false">IF(J2718="PosK",SUMIFS(K:K,J:J,"eDNA",H:H,H2718),"")</f>
        <v>81.27</v>
      </c>
      <c r="P2718" s="62" t="n">
        <f aca="false">IF(K2720="No Ct",0,K2720)</f>
        <v>40.38</v>
      </c>
      <c r="Q2718" s="62" t="n">
        <f aca="false">IF(K2721="No Ct",0,K2721)</f>
        <v>40.89</v>
      </c>
      <c r="R2718" s="0" t="str">
        <f aca="false">IF(AND(L2718&gt;0,M2718=0),"Valid","Invalid")</f>
        <v>Valid</v>
      </c>
      <c r="S2718" s="0" t="str">
        <f aca="false">IF(OR(P2718&gt;1,Q2718&gt;1),"Present","Absent")</f>
        <v>Present</v>
      </c>
      <c r="T2718" s="63" t="str">
        <f aca="false">IF(OR(AND(P2718&gt;1,P2718&lt;41),AND(Q2718&gt;1,Q2718&lt;41)),"Ct&lt;41","Ct&gt;41")</f>
        <v>Ct&lt;41</v>
      </c>
      <c r="U2718" s="0" t="str">
        <f aca="false">I2718</f>
        <v>ButsnudetFroe</v>
      </c>
      <c r="V2718" s="0" t="str">
        <f aca="false">MID(F2718,10,9)</f>
        <v>DL2018020</v>
      </c>
      <c r="W2718" s="64" t="str">
        <f aca="false">V2718&amp;"_"&amp;U2718&amp;"_"&amp;R2718&amp;"_"&amp;S2718&amp;"_"&amp;T2718</f>
        <v>DL2018020_ButsnudetFroe_Valid_Present_Ct&lt;41</v>
      </c>
    </row>
    <row r="2719" customFormat="false" ht="14.25" hidden="false" customHeight="false" outlineLevel="0" collapsed="false">
      <c r="A2719" s="0" t="s">
        <v>872</v>
      </c>
      <c r="B2719" s="52" t="s">
        <v>997</v>
      </c>
      <c r="C2719" s="52" t="s">
        <v>747</v>
      </c>
      <c r="D2719" s="53" t="n">
        <v>0.1</v>
      </c>
      <c r="E2719" s="53" t="s">
        <v>748</v>
      </c>
      <c r="F2719" s="0" t="s">
        <v>1299</v>
      </c>
      <c r="G2719" s="0" t="str">
        <f aca="false">LEFT(B2719,2)</f>
        <v>17</v>
      </c>
      <c r="H2719" s="0" t="str">
        <f aca="false">I2719&amp;"_"&amp;G2719&amp;"_"&amp;F2719</f>
        <v>ButsnudetFroe_17_20181026_DL2018020_GentofteHF_AkademiskStudenterkursus_koersel1</v>
      </c>
      <c r="I2719" s="61" t="str">
        <f aca="false">MID(RIGHT(B2719,LEN(B2719)-3),1,FIND("_",RIGHT(B2719,LEN(B2719)-3))-1)</f>
        <v>ButsnudetFroe</v>
      </c>
      <c r="J2719" s="61" t="str">
        <f aca="false">TRIM(SUBSTITUTE(RIGHT(B2719,FIND(I2719,B2719)+1),"_",""))</f>
        <v>NegK</v>
      </c>
      <c r="K2719" s="0" t="str">
        <f aca="false">IFERROR(VALUE(SUBSTITUTE(E2719,".",",")),E2719)</f>
        <v>No Ct</v>
      </c>
      <c r="L2719" s="61" t="str">
        <f aca="false">IF(J2719="PosK",SUMIFS(K:K,J:J,"PosK",H:H,H2719),"")</f>
        <v/>
      </c>
      <c r="M2719" s="61" t="str">
        <f aca="false">IF(J2719="PosK",SUMIFS(K:K,J:J,"NegK",H:H,H2719),"")</f>
        <v/>
      </c>
      <c r="N2719" s="61" t="str">
        <f aca="false">IF(J2719="PosK",SUMIFS(K:K,J:J,"eDNA",H:H,H2719),"")</f>
        <v/>
      </c>
    </row>
    <row r="2720" customFormat="false" ht="14.25" hidden="false" customHeight="false" outlineLevel="0" collapsed="false">
      <c r="A2720" s="0" t="s">
        <v>874</v>
      </c>
      <c r="B2720" s="52" t="s">
        <v>998</v>
      </c>
      <c r="C2720" s="52" t="s">
        <v>751</v>
      </c>
      <c r="D2720" s="53" t="n">
        <v>0.1</v>
      </c>
      <c r="E2720" s="53" t="n">
        <v>40.38</v>
      </c>
      <c r="F2720" s="0" t="s">
        <v>1299</v>
      </c>
      <c r="G2720" s="0" t="str">
        <f aca="false">LEFT(B2720,2)</f>
        <v>17</v>
      </c>
      <c r="H2720" s="0" t="str">
        <f aca="false">I2720&amp;"_"&amp;G2720&amp;"_"&amp;F2720</f>
        <v>ButsnudetFroe_17_20181026_DL2018020_GentofteHF_AkademiskStudenterkursus_koersel1</v>
      </c>
      <c r="I2720" s="61" t="str">
        <f aca="false">MID(RIGHT(B2720,LEN(B2720)-3),1,FIND("_",RIGHT(B2720,LEN(B2720)-3))-1)</f>
        <v>ButsnudetFroe</v>
      </c>
      <c r="J2720" s="61" t="str">
        <f aca="false">TRIM(SUBSTITUTE(RIGHT(B2720,FIND(I2720,B2720)+1),"_",""))</f>
        <v>eDNA</v>
      </c>
      <c r="K2720" s="0" t="n">
        <f aca="false">IFERROR(VALUE(SUBSTITUTE(E2720,".",",")),E2720)</f>
        <v>40.38</v>
      </c>
      <c r="L2720" s="61" t="str">
        <f aca="false">IF(J2720="PosK",SUMIFS(K:K,J:J,"PosK",H:H,H2720),"")</f>
        <v/>
      </c>
      <c r="M2720" s="61" t="str">
        <f aca="false">IF(J2720="PosK",SUMIFS(K:K,J:J,"NegK",H:H,H2720),"")</f>
        <v/>
      </c>
      <c r="N2720" s="61" t="str">
        <f aca="false">IF(J2720="PosK",SUMIFS(K:K,J:J,"eDNA",H:H,H2720),"")</f>
        <v/>
      </c>
      <c r="Q2720" s="62"/>
    </row>
    <row r="2721" customFormat="false" ht="14.25" hidden="false" customHeight="false" outlineLevel="0" collapsed="false">
      <c r="A2721" s="0" t="s">
        <v>876</v>
      </c>
      <c r="B2721" s="52" t="s">
        <v>998</v>
      </c>
      <c r="C2721" s="52" t="s">
        <v>751</v>
      </c>
      <c r="D2721" s="53" t="n">
        <v>0.1</v>
      </c>
      <c r="E2721" s="53" t="n">
        <v>40.89</v>
      </c>
      <c r="F2721" s="0" t="s">
        <v>1299</v>
      </c>
      <c r="G2721" s="0" t="str">
        <f aca="false">LEFT(B2721,2)</f>
        <v>17</v>
      </c>
      <c r="H2721" s="0" t="str">
        <f aca="false">I2721&amp;"_"&amp;G2721&amp;"_"&amp;F2721</f>
        <v>ButsnudetFroe_17_20181026_DL2018020_GentofteHF_AkademiskStudenterkursus_koersel1</v>
      </c>
      <c r="I2721" s="61" t="str">
        <f aca="false">MID(RIGHT(B2721,LEN(B2721)-3),1,FIND("_",RIGHT(B2721,LEN(B2721)-3))-1)</f>
        <v>ButsnudetFroe</v>
      </c>
      <c r="J2721" s="61" t="str">
        <f aca="false">TRIM(SUBSTITUTE(RIGHT(B2721,FIND(I2721,B2721)+1),"_",""))</f>
        <v>eDNA</v>
      </c>
      <c r="K2721" s="0" t="n">
        <f aca="false">IFERROR(VALUE(SUBSTITUTE(E2721,".",",")),E2721)</f>
        <v>40.89</v>
      </c>
      <c r="L2721" s="61" t="str">
        <f aca="false">IF(J2721="PosK",SUMIFS(K:K,J:J,"PosK",H:H,H2721),"")</f>
        <v/>
      </c>
      <c r="M2721" s="61" t="str">
        <f aca="false">IF(J2721="PosK",SUMIFS(K:K,J:J,"NegK",H:H,H2721),"")</f>
        <v/>
      </c>
      <c r="N2721" s="61" t="str">
        <f aca="false">IF(J2721="PosK",SUMIFS(K:K,J:J,"eDNA",H:H,H2721),"")</f>
        <v/>
      </c>
      <c r="P2721" s="62"/>
      <c r="T2721" s="63"/>
      <c r="W2721" s="64"/>
    </row>
    <row r="2722" customFormat="false" ht="14.25" hidden="false" customHeight="false" outlineLevel="0" collapsed="false">
      <c r="A2722" s="0" t="s">
        <v>877</v>
      </c>
      <c r="B2722" s="52" t="s">
        <v>1215</v>
      </c>
      <c r="C2722" s="52" t="s">
        <v>743</v>
      </c>
      <c r="D2722" s="53" t="n">
        <v>0.1</v>
      </c>
      <c r="E2722" s="53" t="s">
        <v>748</v>
      </c>
      <c r="F2722" s="0" t="s">
        <v>1299</v>
      </c>
      <c r="G2722" s="0" t="str">
        <f aca="false">LEFT(B2722,2)</f>
        <v>18</v>
      </c>
      <c r="H2722" s="0" t="str">
        <f aca="false">I2722&amp;"_"&amp;G2722&amp;"_"&amp;F2722</f>
        <v>LilleVandsalamander_18_20181026_DL2018020_GentofteHF_AkademiskStudenterkursus_koersel1</v>
      </c>
      <c r="I2722" s="61" t="str">
        <f aca="false">MID(RIGHT(B2722,LEN(B2722)-3),1,FIND("_",RIGHT(B2722,LEN(B2722)-3))-1)</f>
        <v>LilleVandsalamander</v>
      </c>
      <c r="J2722" s="61" t="str">
        <f aca="false">TRIM(SUBSTITUTE(RIGHT(B2722,FIND(I2722,B2722)+1),"_",""))</f>
        <v>PosK</v>
      </c>
      <c r="K2722" s="0" t="str">
        <f aca="false">IFERROR(VALUE(SUBSTITUTE(E2722,".",",")),E2722)</f>
        <v>No Ct</v>
      </c>
      <c r="L2722" s="61" t="n">
        <f aca="false">IF(J2722="PosK",SUMIFS(K:K,J:J,"PosK",H:H,H2722),"")</f>
        <v>0</v>
      </c>
      <c r="M2722" s="61" t="n">
        <f aca="false">IF(J2722="PosK",SUMIFS(K:K,J:J,"NegK",H:H,H2722),"")</f>
        <v>0</v>
      </c>
      <c r="N2722" s="61" t="n">
        <f aca="false">IF(J2722="PosK",SUMIFS(K:K,J:J,"eDNA",H:H,H2722),"")</f>
        <v>0</v>
      </c>
      <c r="P2722" s="62" t="n">
        <f aca="false">IF(K2724="No Ct",0,K2724)</f>
        <v>0</v>
      </c>
      <c r="Q2722" s="62" t="n">
        <f aca="false">IF(K2725="No Ct",0,K2725)</f>
        <v>0</v>
      </c>
      <c r="R2722" s="0" t="str">
        <f aca="false">IF(AND(L2722&gt;0,M2722=0),"Valid","Invalid")</f>
        <v>Invalid</v>
      </c>
      <c r="S2722" s="0" t="str">
        <f aca="false">IF(OR(P2722&gt;1,Q2722&gt;1),"Present","Absent")</f>
        <v>Absent</v>
      </c>
      <c r="T2722" s="63" t="str">
        <f aca="false">IF(OR(AND(P2722&gt;1,P2722&lt;41),AND(Q2722&gt;1,Q2722&lt;41)),"Ct&lt;41","Ct&gt;41")</f>
        <v>Ct&gt;41</v>
      </c>
      <c r="U2722" s="0" t="str">
        <f aca="false">I2722</f>
        <v>LilleVandsalamander</v>
      </c>
      <c r="V2722" s="0" t="str">
        <f aca="false">MID(F2722,10,9)</f>
        <v>DL2018020</v>
      </c>
      <c r="W2722" s="64" t="str">
        <f aca="false">V2722&amp;"_"&amp;U2722&amp;"_"&amp;R2722&amp;"_"&amp;S2722&amp;"_"&amp;T2722</f>
        <v>DL2018020_LilleVandsalamander_Invalid_Absent_Ct&gt;41</v>
      </c>
    </row>
    <row r="2723" customFormat="false" ht="14.25" hidden="false" customHeight="false" outlineLevel="0" collapsed="false">
      <c r="A2723" s="0" t="s">
        <v>879</v>
      </c>
      <c r="B2723" s="52" t="s">
        <v>1216</v>
      </c>
      <c r="C2723" s="52" t="s">
        <v>747</v>
      </c>
      <c r="D2723" s="53" t="n">
        <v>0.1</v>
      </c>
      <c r="E2723" s="53" t="s">
        <v>748</v>
      </c>
      <c r="F2723" s="0" t="s">
        <v>1299</v>
      </c>
      <c r="G2723" s="0" t="str">
        <f aca="false">LEFT(B2723,2)</f>
        <v>18</v>
      </c>
      <c r="H2723" s="0" t="str">
        <f aca="false">I2723&amp;"_"&amp;G2723&amp;"_"&amp;F2723</f>
        <v>LilleVandsalamander_18_20181026_DL2018020_GentofteHF_AkademiskStudenterkursus_koersel1</v>
      </c>
      <c r="I2723" s="61" t="str">
        <f aca="false">MID(RIGHT(B2723,LEN(B2723)-3),1,FIND("_",RIGHT(B2723,LEN(B2723)-3))-1)</f>
        <v>LilleVandsalamander</v>
      </c>
      <c r="J2723" s="61" t="str">
        <f aca="false">TRIM(SUBSTITUTE(RIGHT(B2723,FIND(I2723,B2723)+1),"_",""))</f>
        <v>NegK</v>
      </c>
      <c r="K2723" s="0" t="str">
        <f aca="false">IFERROR(VALUE(SUBSTITUTE(E2723,".",",")),E2723)</f>
        <v>No Ct</v>
      </c>
      <c r="L2723" s="61" t="str">
        <f aca="false">IF(J2723="PosK",SUMIFS(K:K,J:J,"PosK",H:H,H2723),"")</f>
        <v/>
      </c>
      <c r="M2723" s="61" t="str">
        <f aca="false">IF(J2723="PosK",SUMIFS(K:K,J:J,"NegK",H:H,H2723),"")</f>
        <v/>
      </c>
      <c r="N2723" s="61" t="str">
        <f aca="false">IF(J2723="PosK",SUMIFS(K:K,J:J,"eDNA",H:H,H2723),"")</f>
        <v/>
      </c>
    </row>
    <row r="2724" customFormat="false" ht="14.25" hidden="false" customHeight="false" outlineLevel="0" collapsed="false">
      <c r="A2724" s="0" t="s">
        <v>881</v>
      </c>
      <c r="B2724" s="52" t="s">
        <v>1217</v>
      </c>
      <c r="C2724" s="52" t="s">
        <v>751</v>
      </c>
      <c r="D2724" s="53" t="n">
        <v>0.1</v>
      </c>
      <c r="E2724" s="53" t="s">
        <v>748</v>
      </c>
      <c r="F2724" s="0" t="s">
        <v>1299</v>
      </c>
      <c r="G2724" s="0" t="str">
        <f aca="false">LEFT(B2724,2)</f>
        <v>18</v>
      </c>
      <c r="H2724" s="0" t="str">
        <f aca="false">I2724&amp;"_"&amp;G2724&amp;"_"&amp;F2724</f>
        <v>LilleVandsalamander_18_20181026_DL2018020_GentofteHF_AkademiskStudenterkursus_koersel1</v>
      </c>
      <c r="I2724" s="61" t="str">
        <f aca="false">MID(RIGHT(B2724,LEN(B2724)-3),1,FIND("_",RIGHT(B2724,LEN(B2724)-3))-1)</f>
        <v>LilleVandsalamander</v>
      </c>
      <c r="J2724" s="61" t="str">
        <f aca="false">TRIM(SUBSTITUTE(RIGHT(B2724,FIND(I2724,B2724)+1),"_",""))</f>
        <v>eDNA</v>
      </c>
      <c r="K2724" s="0" t="str">
        <f aca="false">IFERROR(VALUE(SUBSTITUTE(E2724,".",",")),E2724)</f>
        <v>No Ct</v>
      </c>
      <c r="L2724" s="61" t="str">
        <f aca="false">IF(J2724="PosK",SUMIFS(K:K,J:J,"PosK",H:H,H2724),"")</f>
        <v/>
      </c>
      <c r="M2724" s="61" t="str">
        <f aca="false">IF(J2724="PosK",SUMIFS(K:K,J:J,"NegK",H:H,H2724),"")</f>
        <v/>
      </c>
      <c r="N2724" s="61" t="str">
        <f aca="false">IF(J2724="PosK",SUMIFS(K:K,J:J,"eDNA",H:H,H2724),"")</f>
        <v/>
      </c>
      <c r="Q2724" s="62"/>
    </row>
    <row r="2725" customFormat="false" ht="14.25" hidden="false" customHeight="false" outlineLevel="0" collapsed="false">
      <c r="A2725" s="0" t="s">
        <v>883</v>
      </c>
      <c r="B2725" s="52" t="s">
        <v>1217</v>
      </c>
      <c r="C2725" s="52" t="s">
        <v>751</v>
      </c>
      <c r="D2725" s="53" t="n">
        <v>0.1</v>
      </c>
      <c r="E2725" s="53" t="s">
        <v>748</v>
      </c>
      <c r="F2725" s="0" t="s">
        <v>1299</v>
      </c>
      <c r="G2725" s="0" t="str">
        <f aca="false">LEFT(B2725,2)</f>
        <v>18</v>
      </c>
      <c r="H2725" s="0" t="str">
        <f aca="false">I2725&amp;"_"&amp;G2725&amp;"_"&amp;F2725</f>
        <v>LilleVandsalamander_18_20181026_DL2018020_GentofteHF_AkademiskStudenterkursus_koersel1</v>
      </c>
      <c r="I2725" s="61" t="str">
        <f aca="false">MID(RIGHT(B2725,LEN(B2725)-3),1,FIND("_",RIGHT(B2725,LEN(B2725)-3))-1)</f>
        <v>LilleVandsalamander</v>
      </c>
      <c r="J2725" s="61" t="str">
        <f aca="false">TRIM(SUBSTITUTE(RIGHT(B2725,FIND(I2725,B2725)+1),"_",""))</f>
        <v>eDNA</v>
      </c>
      <c r="K2725" s="0" t="str">
        <f aca="false">IFERROR(VALUE(SUBSTITUTE(E2725,".",",")),E2725)</f>
        <v>No Ct</v>
      </c>
      <c r="L2725" s="61" t="str">
        <f aca="false">IF(J2725="PosK",SUMIFS(K:K,J:J,"PosK",H:H,H2725),"")</f>
        <v/>
      </c>
      <c r="M2725" s="61" t="str">
        <f aca="false">IF(J2725="PosK",SUMIFS(K:K,J:J,"NegK",H:H,H2725),"")</f>
        <v/>
      </c>
      <c r="N2725" s="61" t="str">
        <f aca="false">IF(J2725="PosK",SUMIFS(K:K,J:J,"eDNA",H:H,H2725),"")</f>
        <v/>
      </c>
      <c r="P2725" s="62"/>
      <c r="T2725" s="63"/>
      <c r="W2725" s="64"/>
    </row>
    <row r="2726" customFormat="false" ht="14.25" hidden="false" customHeight="false" outlineLevel="0" collapsed="false">
      <c r="A2726" s="0" t="s">
        <v>884</v>
      </c>
      <c r="B2726" s="52" t="s">
        <v>1002</v>
      </c>
      <c r="C2726" s="52" t="s">
        <v>743</v>
      </c>
      <c r="D2726" s="53" t="n">
        <v>0.1</v>
      </c>
      <c r="E2726" s="53" t="n">
        <v>47.18</v>
      </c>
      <c r="F2726" s="0" t="s">
        <v>1299</v>
      </c>
      <c r="G2726" s="0" t="str">
        <f aca="false">LEFT(B2726,2)</f>
        <v>19</v>
      </c>
      <c r="H2726" s="0" t="str">
        <f aca="false">I2726&amp;"_"&amp;G2726&amp;"_"&amp;F2726</f>
        <v>LilleVandsalamander_19_20181026_DL2018020_GentofteHF_AkademiskStudenterkursus_koersel1</v>
      </c>
      <c r="I2726" s="61" t="str">
        <f aca="false">MID(RIGHT(B2726,LEN(B2726)-3),1,FIND("_",RIGHT(B2726,LEN(B2726)-3))-1)</f>
        <v>LilleVandsalamander</v>
      </c>
      <c r="J2726" s="61" t="str">
        <f aca="false">TRIM(SUBSTITUTE(RIGHT(B2726,FIND(I2726,B2726)+1),"_",""))</f>
        <v>PosK</v>
      </c>
      <c r="K2726" s="0" t="n">
        <f aca="false">IFERROR(VALUE(SUBSTITUTE(E2726,".",",")),E2726)</f>
        <v>47.18</v>
      </c>
      <c r="L2726" s="61" t="n">
        <f aca="false">IF(J2726="PosK",SUMIFS(K:K,J:J,"PosK",H:H,H2726),"")</f>
        <v>47.18</v>
      </c>
      <c r="M2726" s="61" t="n">
        <f aca="false">IF(J2726="PosK",SUMIFS(K:K,J:J,"NegK",H:H,H2726),"")</f>
        <v>0</v>
      </c>
      <c r="N2726" s="61" t="n">
        <f aca="false">IF(J2726="PosK",SUMIFS(K:K,J:J,"eDNA",H:H,H2726),"")</f>
        <v>0</v>
      </c>
      <c r="P2726" s="62" t="n">
        <f aca="false">IF(K2728="No Ct",0,K2728)</f>
        <v>0</v>
      </c>
      <c r="Q2726" s="62" t="n">
        <f aca="false">IF(K2729="No Ct",0,K2729)</f>
        <v>0</v>
      </c>
      <c r="R2726" s="0" t="str">
        <f aca="false">IF(AND(L2726&gt;0,M2726=0),"Valid","Invalid")</f>
        <v>Valid</v>
      </c>
      <c r="S2726" s="0" t="str">
        <f aca="false">IF(OR(P2726&gt;1,Q2726&gt;1),"Present","Absent")</f>
        <v>Absent</v>
      </c>
      <c r="T2726" s="63" t="str">
        <f aca="false">IF(OR(AND(P2726&gt;1,P2726&lt;41),AND(Q2726&gt;1,Q2726&lt;41)),"Ct&lt;41","Ct&gt;41")</f>
        <v>Ct&gt;41</v>
      </c>
      <c r="U2726" s="0" t="str">
        <f aca="false">I2726</f>
        <v>LilleVandsalamander</v>
      </c>
      <c r="V2726" s="0" t="str">
        <f aca="false">MID(F2726,10,9)</f>
        <v>DL2018020</v>
      </c>
      <c r="W2726" s="64" t="str">
        <f aca="false">V2726&amp;"_"&amp;U2726&amp;"_"&amp;R2726&amp;"_"&amp;S2726&amp;"_"&amp;T2726</f>
        <v>DL2018020_LilleVandsalamander_Valid_Absent_Ct&gt;41</v>
      </c>
    </row>
    <row r="2727" customFormat="false" ht="14.25" hidden="false" customHeight="false" outlineLevel="0" collapsed="false">
      <c r="A2727" s="0" t="s">
        <v>886</v>
      </c>
      <c r="B2727" s="52" t="s">
        <v>1003</v>
      </c>
      <c r="C2727" s="52" t="s">
        <v>747</v>
      </c>
      <c r="D2727" s="53" t="n">
        <v>0.1</v>
      </c>
      <c r="E2727" s="53" t="s">
        <v>748</v>
      </c>
      <c r="F2727" s="0" t="s">
        <v>1299</v>
      </c>
      <c r="G2727" s="0" t="str">
        <f aca="false">LEFT(B2727,2)</f>
        <v>19</v>
      </c>
      <c r="H2727" s="0" t="str">
        <f aca="false">I2727&amp;"_"&amp;G2727&amp;"_"&amp;F2727</f>
        <v>LilleVandsalamander_19_20181026_DL2018020_GentofteHF_AkademiskStudenterkursus_koersel1</v>
      </c>
      <c r="I2727" s="61" t="str">
        <f aca="false">MID(RIGHT(B2727,LEN(B2727)-3),1,FIND("_",RIGHT(B2727,LEN(B2727)-3))-1)</f>
        <v>LilleVandsalamander</v>
      </c>
      <c r="J2727" s="61" t="str">
        <f aca="false">TRIM(SUBSTITUTE(RIGHT(B2727,FIND(I2727,B2727)+1),"_",""))</f>
        <v>NegK</v>
      </c>
      <c r="K2727" s="0" t="str">
        <f aca="false">IFERROR(VALUE(SUBSTITUTE(E2727,".",",")),E2727)</f>
        <v>No Ct</v>
      </c>
      <c r="L2727" s="61" t="str">
        <f aca="false">IF(J2727="PosK",SUMIFS(K:K,J:J,"PosK",H:H,H2727),"")</f>
        <v/>
      </c>
      <c r="M2727" s="61" t="str">
        <f aca="false">IF(J2727="PosK",SUMIFS(K:K,J:J,"NegK",H:H,H2727),"")</f>
        <v/>
      </c>
      <c r="N2727" s="61" t="str">
        <f aca="false">IF(J2727="PosK",SUMIFS(K:K,J:J,"eDNA",H:H,H2727),"")</f>
        <v/>
      </c>
    </row>
    <row r="2728" customFormat="false" ht="14.25" hidden="false" customHeight="false" outlineLevel="0" collapsed="false">
      <c r="A2728" s="0" t="s">
        <v>888</v>
      </c>
      <c r="B2728" s="52" t="s">
        <v>1004</v>
      </c>
      <c r="C2728" s="52" t="s">
        <v>751</v>
      </c>
      <c r="D2728" s="53" t="n">
        <v>0.1</v>
      </c>
      <c r="E2728" s="53" t="s">
        <v>748</v>
      </c>
      <c r="F2728" s="0" t="s">
        <v>1299</v>
      </c>
      <c r="G2728" s="0" t="str">
        <f aca="false">LEFT(B2728,2)</f>
        <v>19</v>
      </c>
      <c r="H2728" s="0" t="str">
        <f aca="false">I2728&amp;"_"&amp;G2728&amp;"_"&amp;F2728</f>
        <v>LilleVandsalamander_19_20181026_DL2018020_GentofteHF_AkademiskStudenterkursus_koersel1</v>
      </c>
      <c r="I2728" s="61" t="str">
        <f aca="false">MID(RIGHT(B2728,LEN(B2728)-3),1,FIND("_",RIGHT(B2728,LEN(B2728)-3))-1)</f>
        <v>LilleVandsalamander</v>
      </c>
      <c r="J2728" s="61" t="str">
        <f aca="false">TRIM(SUBSTITUTE(RIGHT(B2728,FIND(I2728,B2728)+1),"_",""))</f>
        <v>eDNA</v>
      </c>
      <c r="K2728" s="0" t="str">
        <f aca="false">IFERROR(VALUE(SUBSTITUTE(E2728,".",",")),E2728)</f>
        <v>No Ct</v>
      </c>
      <c r="L2728" s="61" t="str">
        <f aca="false">IF(J2728="PosK",SUMIFS(K:K,J:J,"PosK",H:H,H2728),"")</f>
        <v/>
      </c>
      <c r="M2728" s="61" t="str">
        <f aca="false">IF(J2728="PosK",SUMIFS(K:K,J:J,"NegK",H:H,H2728),"")</f>
        <v/>
      </c>
      <c r="N2728" s="61" t="str">
        <f aca="false">IF(J2728="PosK",SUMIFS(K:K,J:J,"eDNA",H:H,H2728),"")</f>
        <v/>
      </c>
      <c r="Q2728" s="62"/>
    </row>
    <row r="2729" customFormat="false" ht="14.25" hidden="false" customHeight="false" outlineLevel="0" collapsed="false">
      <c r="A2729" s="0" t="s">
        <v>890</v>
      </c>
      <c r="B2729" s="52" t="s">
        <v>1004</v>
      </c>
      <c r="C2729" s="52" t="s">
        <v>751</v>
      </c>
      <c r="D2729" s="53" t="n">
        <v>0.1</v>
      </c>
      <c r="E2729" s="53" t="s">
        <v>748</v>
      </c>
      <c r="F2729" s="0" t="s">
        <v>1299</v>
      </c>
      <c r="G2729" s="0" t="str">
        <f aca="false">LEFT(B2729,2)</f>
        <v>19</v>
      </c>
      <c r="H2729" s="0" t="str">
        <f aca="false">I2729&amp;"_"&amp;G2729&amp;"_"&amp;F2729</f>
        <v>LilleVandsalamander_19_20181026_DL2018020_GentofteHF_AkademiskStudenterkursus_koersel1</v>
      </c>
      <c r="I2729" s="61" t="str">
        <f aca="false">MID(RIGHT(B2729,LEN(B2729)-3),1,FIND("_",RIGHT(B2729,LEN(B2729)-3))-1)</f>
        <v>LilleVandsalamander</v>
      </c>
      <c r="J2729" s="61" t="str">
        <f aca="false">TRIM(SUBSTITUTE(RIGHT(B2729,FIND(I2729,B2729)+1),"_",""))</f>
        <v>eDNA</v>
      </c>
      <c r="K2729" s="0" t="str">
        <f aca="false">IFERROR(VALUE(SUBSTITUTE(E2729,".",",")),E2729)</f>
        <v>No Ct</v>
      </c>
      <c r="L2729" s="61" t="str">
        <f aca="false">IF(J2729="PosK",SUMIFS(K:K,J:J,"PosK",H:H,H2729),"")</f>
        <v/>
      </c>
      <c r="M2729" s="61" t="str">
        <f aca="false">IF(J2729="PosK",SUMIFS(K:K,J:J,"NegK",H:H,H2729),"")</f>
        <v/>
      </c>
      <c r="N2729" s="61" t="str">
        <f aca="false">IF(J2729="PosK",SUMIFS(K:K,J:J,"eDNA",H:H,H2729),"")</f>
        <v/>
      </c>
      <c r="P2729" s="62"/>
      <c r="T2729" s="63"/>
      <c r="W2729" s="64"/>
    </row>
    <row r="2730" customFormat="false" ht="14.25" hidden="false" customHeight="false" outlineLevel="0" collapsed="false">
      <c r="A2730" s="0" t="s">
        <v>891</v>
      </c>
      <c r="B2730" s="52" t="s">
        <v>1218</v>
      </c>
      <c r="C2730" s="52" t="s">
        <v>743</v>
      </c>
      <c r="D2730" s="53" t="n">
        <v>0.1</v>
      </c>
      <c r="E2730" s="53" t="s">
        <v>748</v>
      </c>
      <c r="F2730" s="0" t="s">
        <v>1299</v>
      </c>
      <c r="G2730" s="0" t="str">
        <f aca="false">LEFT(B2730,2)</f>
        <v>20</v>
      </c>
      <c r="H2730" s="0" t="str">
        <f aca="false">I2730&amp;"_"&amp;G2730&amp;"_"&amp;F2730</f>
        <v>Skalle_20_20181026_DL2018020_GentofteHF_AkademiskStudenterkursus_koersel1</v>
      </c>
      <c r="I2730" s="61" t="str">
        <f aca="false">MID(RIGHT(B2730,LEN(B2730)-3),1,FIND("_",RIGHT(B2730,LEN(B2730)-3))-1)</f>
        <v>Skalle</v>
      </c>
      <c r="J2730" s="61" t="str">
        <f aca="false">TRIM(SUBSTITUTE(RIGHT(B2730,FIND(I2730,B2730)+1),"_",""))</f>
        <v>PosK</v>
      </c>
      <c r="K2730" s="0" t="str">
        <f aca="false">IFERROR(VALUE(SUBSTITUTE(E2730,".",",")),E2730)</f>
        <v>No Ct</v>
      </c>
      <c r="L2730" s="61" t="n">
        <f aca="false">IF(J2730="PosK",SUMIFS(K:K,J:J,"PosK",H:H,H2730),"")</f>
        <v>0</v>
      </c>
      <c r="M2730" s="61" t="n">
        <f aca="false">IF(J2730="PosK",SUMIFS(K:K,J:J,"NegK",H:H,H2730),"")</f>
        <v>0</v>
      </c>
      <c r="N2730" s="61" t="n">
        <f aca="false">IF(J2730="PosK",SUMIFS(K:K,J:J,"eDNA",H:H,H2730),"")</f>
        <v>0</v>
      </c>
      <c r="P2730" s="62" t="n">
        <f aca="false">IF(K2732="No Ct",0,K2732)</f>
        <v>0</v>
      </c>
      <c r="Q2730" s="62" t="n">
        <f aca="false">IF(K2733="No Ct",0,K2733)</f>
        <v>0</v>
      </c>
      <c r="R2730" s="0" t="str">
        <f aca="false">IF(AND(L2730&gt;0,M2730=0),"Valid","Invalid")</f>
        <v>Invalid</v>
      </c>
      <c r="S2730" s="0" t="str">
        <f aca="false">IF(OR(P2730&gt;1,Q2730&gt;1),"Present","Absent")</f>
        <v>Absent</v>
      </c>
      <c r="T2730" s="63" t="str">
        <f aca="false">IF(OR(AND(P2730&gt;1,P2730&lt;41),AND(Q2730&gt;1,Q2730&lt;41)),"Ct&lt;41","Ct&gt;41")</f>
        <v>Ct&gt;41</v>
      </c>
      <c r="U2730" s="0" t="str">
        <f aca="false">I2730</f>
        <v>Skalle</v>
      </c>
      <c r="V2730" s="0" t="str">
        <f aca="false">MID(F2730,10,9)</f>
        <v>DL2018020</v>
      </c>
      <c r="W2730" s="64" t="str">
        <f aca="false">V2730&amp;"_"&amp;U2730&amp;"_"&amp;R2730&amp;"_"&amp;S2730&amp;"_"&amp;T2730</f>
        <v>DL2018020_Skalle_Invalid_Absent_Ct&gt;41</v>
      </c>
    </row>
    <row r="2731" customFormat="false" ht="14.25" hidden="false" customHeight="false" outlineLevel="0" collapsed="false">
      <c r="A2731" s="0" t="s">
        <v>893</v>
      </c>
      <c r="B2731" s="52" t="s">
        <v>1219</v>
      </c>
      <c r="C2731" s="52" t="s">
        <v>747</v>
      </c>
      <c r="D2731" s="53" t="n">
        <v>0.1</v>
      </c>
      <c r="E2731" s="53" t="s">
        <v>748</v>
      </c>
      <c r="F2731" s="0" t="s">
        <v>1299</v>
      </c>
      <c r="G2731" s="0" t="str">
        <f aca="false">LEFT(B2731,2)</f>
        <v>20</v>
      </c>
      <c r="H2731" s="0" t="str">
        <f aca="false">I2731&amp;"_"&amp;G2731&amp;"_"&amp;F2731</f>
        <v>Skalle_20_20181026_DL2018020_GentofteHF_AkademiskStudenterkursus_koersel1</v>
      </c>
      <c r="I2731" s="61" t="str">
        <f aca="false">MID(RIGHT(B2731,LEN(B2731)-3),1,FIND("_",RIGHT(B2731,LEN(B2731)-3))-1)</f>
        <v>Skalle</v>
      </c>
      <c r="J2731" s="61" t="str">
        <f aca="false">TRIM(SUBSTITUTE(RIGHT(B2731,FIND(I2731,B2731)+1),"_",""))</f>
        <v>NegK</v>
      </c>
      <c r="K2731" s="0" t="str">
        <f aca="false">IFERROR(VALUE(SUBSTITUTE(E2731,".",",")),E2731)</f>
        <v>No Ct</v>
      </c>
      <c r="L2731" s="61" t="str">
        <f aca="false">IF(J2731="PosK",SUMIFS(K:K,J:J,"PosK",H:H,H2731),"")</f>
        <v/>
      </c>
      <c r="M2731" s="61" t="str">
        <f aca="false">IF(J2731="PosK",SUMIFS(K:K,J:J,"NegK",H:H,H2731),"")</f>
        <v/>
      </c>
      <c r="N2731" s="61" t="str">
        <f aca="false">IF(J2731="PosK",SUMIFS(K:K,J:J,"eDNA",H:H,H2731),"")</f>
        <v/>
      </c>
    </row>
    <row r="2732" customFormat="false" ht="14.25" hidden="false" customHeight="false" outlineLevel="0" collapsed="false">
      <c r="A2732" s="0" t="s">
        <v>895</v>
      </c>
      <c r="B2732" s="52" t="s">
        <v>1220</v>
      </c>
      <c r="C2732" s="52" t="s">
        <v>751</v>
      </c>
      <c r="D2732" s="53" t="n">
        <v>0.1</v>
      </c>
      <c r="E2732" s="53" t="s">
        <v>748</v>
      </c>
      <c r="F2732" s="0" t="s">
        <v>1299</v>
      </c>
      <c r="G2732" s="0" t="str">
        <f aca="false">LEFT(B2732,2)</f>
        <v>20</v>
      </c>
      <c r="H2732" s="0" t="str">
        <f aca="false">I2732&amp;"_"&amp;G2732&amp;"_"&amp;F2732</f>
        <v>Skalle_20_20181026_DL2018020_GentofteHF_AkademiskStudenterkursus_koersel1</v>
      </c>
      <c r="I2732" s="61" t="str">
        <f aca="false">MID(RIGHT(B2732,LEN(B2732)-3),1,FIND("_",RIGHT(B2732,LEN(B2732)-3))-1)</f>
        <v>Skalle</v>
      </c>
      <c r="J2732" s="61" t="str">
        <f aca="false">TRIM(SUBSTITUTE(RIGHT(B2732,FIND(I2732,B2732)+1),"_",""))</f>
        <v>eDNA</v>
      </c>
      <c r="K2732" s="0" t="str">
        <f aca="false">IFERROR(VALUE(SUBSTITUTE(E2732,".",",")),E2732)</f>
        <v>No Ct</v>
      </c>
      <c r="L2732" s="61" t="str">
        <f aca="false">IF(J2732="PosK",SUMIFS(K:K,J:J,"PosK",H:H,H2732),"")</f>
        <v/>
      </c>
      <c r="M2732" s="61" t="str">
        <f aca="false">IF(J2732="PosK",SUMIFS(K:K,J:J,"NegK",H:H,H2732),"")</f>
        <v/>
      </c>
      <c r="N2732" s="61" t="str">
        <f aca="false">IF(J2732="PosK",SUMIFS(K:K,J:J,"eDNA",H:H,H2732),"")</f>
        <v/>
      </c>
      <c r="Q2732" s="62"/>
    </row>
    <row r="2733" customFormat="false" ht="14.25" hidden="false" customHeight="false" outlineLevel="0" collapsed="false">
      <c r="A2733" s="0" t="s">
        <v>897</v>
      </c>
      <c r="B2733" s="52" t="s">
        <v>1220</v>
      </c>
      <c r="C2733" s="52" t="s">
        <v>751</v>
      </c>
      <c r="D2733" s="53" t="n">
        <v>0.1</v>
      </c>
      <c r="E2733" s="53" t="s">
        <v>748</v>
      </c>
      <c r="F2733" s="0" t="s">
        <v>1299</v>
      </c>
      <c r="G2733" s="0" t="str">
        <f aca="false">LEFT(B2733,2)</f>
        <v>20</v>
      </c>
      <c r="H2733" s="0" t="str">
        <f aca="false">I2733&amp;"_"&amp;G2733&amp;"_"&amp;F2733</f>
        <v>Skalle_20_20181026_DL2018020_GentofteHF_AkademiskStudenterkursus_koersel1</v>
      </c>
      <c r="I2733" s="61" t="str">
        <f aca="false">MID(RIGHT(B2733,LEN(B2733)-3),1,FIND("_",RIGHT(B2733,LEN(B2733)-3))-1)</f>
        <v>Skalle</v>
      </c>
      <c r="J2733" s="61" t="str">
        <f aca="false">TRIM(SUBSTITUTE(RIGHT(B2733,FIND(I2733,B2733)+1),"_",""))</f>
        <v>eDNA</v>
      </c>
      <c r="K2733" s="0" t="str">
        <f aca="false">IFERROR(VALUE(SUBSTITUTE(E2733,".",",")),E2733)</f>
        <v>No Ct</v>
      </c>
      <c r="L2733" s="61" t="str">
        <f aca="false">IF(J2733="PosK",SUMIFS(K:K,J:J,"PosK",H:H,H2733),"")</f>
        <v/>
      </c>
      <c r="M2733" s="61" t="str">
        <f aca="false">IF(J2733="PosK",SUMIFS(K:K,J:J,"NegK",H:H,H2733),"")</f>
        <v/>
      </c>
      <c r="N2733" s="61" t="str">
        <f aca="false">IF(J2733="PosK",SUMIFS(K:K,J:J,"eDNA",H:H,H2733),"")</f>
        <v/>
      </c>
      <c r="P2733" s="62"/>
      <c r="T2733" s="63"/>
      <c r="W2733" s="64"/>
    </row>
    <row r="2734" customFormat="false" ht="14.25" hidden="false" customHeight="false" outlineLevel="0" collapsed="false">
      <c r="A2734" s="0" t="s">
        <v>898</v>
      </c>
      <c r="B2734" s="52" t="s">
        <v>1008</v>
      </c>
      <c r="C2734" s="52" t="s">
        <v>743</v>
      </c>
      <c r="D2734" s="53" t="n">
        <v>0.1</v>
      </c>
      <c r="E2734" s="53" t="n">
        <v>25.75</v>
      </c>
      <c r="F2734" s="0" t="s">
        <v>1299</v>
      </c>
      <c r="G2734" s="0" t="str">
        <f aca="false">LEFT(B2734,2)</f>
        <v>21</v>
      </c>
      <c r="H2734" s="0" t="str">
        <f aca="false">I2734&amp;"_"&amp;G2734&amp;"_"&amp;F2734</f>
        <v>Skalle_21_20181026_DL2018020_GentofteHF_AkademiskStudenterkursus_koersel1</v>
      </c>
      <c r="I2734" s="61" t="str">
        <f aca="false">MID(RIGHT(B2734,LEN(B2734)-3),1,FIND("_",RIGHT(B2734,LEN(B2734)-3))-1)</f>
        <v>Skalle</v>
      </c>
      <c r="J2734" s="61" t="str">
        <f aca="false">TRIM(SUBSTITUTE(RIGHT(B2734,FIND(I2734,B2734)+1),"_",""))</f>
        <v>PosK</v>
      </c>
      <c r="K2734" s="0" t="n">
        <f aca="false">IFERROR(VALUE(SUBSTITUTE(E2734,".",",")),E2734)</f>
        <v>25.75</v>
      </c>
      <c r="L2734" s="61" t="n">
        <f aca="false">IF(J2734="PosK",SUMIFS(K:K,J:J,"PosK",H:H,H2734),"")</f>
        <v>25.75</v>
      </c>
      <c r="M2734" s="61" t="n">
        <f aca="false">IF(J2734="PosK",SUMIFS(K:K,J:J,"NegK",H:H,H2734),"")</f>
        <v>0</v>
      </c>
      <c r="N2734" s="61" t="n">
        <f aca="false">IF(J2734="PosK",SUMIFS(K:K,J:J,"eDNA",H:H,H2734),"")</f>
        <v>0</v>
      </c>
      <c r="P2734" s="62" t="n">
        <f aca="false">IF(K2736="No Ct",0,K2736)</f>
        <v>0</v>
      </c>
      <c r="Q2734" s="62" t="n">
        <f aca="false">IF(K2737="No Ct",0,K2737)</f>
        <v>0</v>
      </c>
      <c r="R2734" s="0" t="str">
        <f aca="false">IF(AND(L2734&gt;0,M2734=0),"Valid","Invalid")</f>
        <v>Valid</v>
      </c>
      <c r="S2734" s="0" t="str">
        <f aca="false">IF(OR(P2734&gt;1,Q2734&gt;1),"Present","Absent")</f>
        <v>Absent</v>
      </c>
      <c r="T2734" s="63" t="str">
        <f aca="false">IF(OR(AND(P2734&gt;1,P2734&lt;41),AND(Q2734&gt;1,Q2734&lt;41)),"Ct&lt;41","Ct&gt;41")</f>
        <v>Ct&gt;41</v>
      </c>
      <c r="U2734" s="0" t="str">
        <f aca="false">I2734</f>
        <v>Skalle</v>
      </c>
      <c r="V2734" s="0" t="str">
        <f aca="false">MID(F2734,10,9)</f>
        <v>DL2018020</v>
      </c>
      <c r="W2734" s="64" t="str">
        <f aca="false">V2734&amp;"_"&amp;U2734&amp;"_"&amp;R2734&amp;"_"&amp;S2734&amp;"_"&amp;T2734</f>
        <v>DL2018020_Skalle_Valid_Absent_Ct&gt;41</v>
      </c>
    </row>
    <row r="2735" customFormat="false" ht="14.25" hidden="false" customHeight="false" outlineLevel="0" collapsed="false">
      <c r="A2735" s="0" t="s">
        <v>900</v>
      </c>
      <c r="B2735" s="52" t="s">
        <v>1009</v>
      </c>
      <c r="C2735" s="52" t="s">
        <v>747</v>
      </c>
      <c r="D2735" s="53" t="n">
        <v>0.1</v>
      </c>
      <c r="E2735" s="53" t="s">
        <v>748</v>
      </c>
      <c r="F2735" s="0" t="s">
        <v>1299</v>
      </c>
      <c r="G2735" s="0" t="str">
        <f aca="false">LEFT(B2735,2)</f>
        <v>21</v>
      </c>
      <c r="H2735" s="0" t="str">
        <f aca="false">I2735&amp;"_"&amp;G2735&amp;"_"&amp;F2735</f>
        <v>Skalle_21_20181026_DL2018020_GentofteHF_AkademiskStudenterkursus_koersel1</v>
      </c>
      <c r="I2735" s="61" t="str">
        <f aca="false">MID(RIGHT(B2735,LEN(B2735)-3),1,FIND("_",RIGHT(B2735,LEN(B2735)-3))-1)</f>
        <v>Skalle</v>
      </c>
      <c r="J2735" s="61" t="str">
        <f aca="false">TRIM(SUBSTITUTE(RIGHT(B2735,FIND(I2735,B2735)+1),"_",""))</f>
        <v>NegK</v>
      </c>
      <c r="K2735" s="0" t="str">
        <f aca="false">IFERROR(VALUE(SUBSTITUTE(E2735,".",",")),E2735)</f>
        <v>No Ct</v>
      </c>
      <c r="L2735" s="61" t="str">
        <f aca="false">IF(J2735="PosK",SUMIFS(K:K,J:J,"PosK",H:H,H2735),"")</f>
        <v/>
      </c>
      <c r="M2735" s="61" t="str">
        <f aca="false">IF(J2735="PosK",SUMIFS(K:K,J:J,"NegK",H:H,H2735),"")</f>
        <v/>
      </c>
      <c r="N2735" s="61" t="str">
        <f aca="false">IF(J2735="PosK",SUMIFS(K:K,J:J,"eDNA",H:H,H2735),"")</f>
        <v/>
      </c>
    </row>
    <row r="2736" customFormat="false" ht="14.25" hidden="false" customHeight="false" outlineLevel="0" collapsed="false">
      <c r="A2736" s="0" t="s">
        <v>902</v>
      </c>
      <c r="B2736" s="52" t="s">
        <v>1010</v>
      </c>
      <c r="C2736" s="52" t="s">
        <v>751</v>
      </c>
      <c r="D2736" s="53" t="n">
        <v>0.1</v>
      </c>
      <c r="E2736" s="53" t="s">
        <v>748</v>
      </c>
      <c r="F2736" s="0" t="s">
        <v>1299</v>
      </c>
      <c r="G2736" s="0" t="str">
        <f aca="false">LEFT(B2736,2)</f>
        <v>21</v>
      </c>
      <c r="H2736" s="0" t="str">
        <f aca="false">I2736&amp;"_"&amp;G2736&amp;"_"&amp;F2736</f>
        <v>Skalle_21_20181026_DL2018020_GentofteHF_AkademiskStudenterkursus_koersel1</v>
      </c>
      <c r="I2736" s="61" t="str">
        <f aca="false">MID(RIGHT(B2736,LEN(B2736)-3),1,FIND("_",RIGHT(B2736,LEN(B2736)-3))-1)</f>
        <v>Skalle</v>
      </c>
      <c r="J2736" s="61" t="str">
        <f aca="false">TRIM(SUBSTITUTE(RIGHT(B2736,FIND(I2736,B2736)+1),"_",""))</f>
        <v>eDNA</v>
      </c>
      <c r="K2736" s="0" t="str">
        <f aca="false">IFERROR(VALUE(SUBSTITUTE(E2736,".",",")),E2736)</f>
        <v>No Ct</v>
      </c>
      <c r="L2736" s="61" t="str">
        <f aca="false">IF(J2736="PosK",SUMIFS(K:K,J:J,"PosK",H:H,H2736),"")</f>
        <v/>
      </c>
      <c r="M2736" s="61" t="str">
        <f aca="false">IF(J2736="PosK",SUMIFS(K:K,J:J,"NegK",H:H,H2736),"")</f>
        <v/>
      </c>
      <c r="N2736" s="61" t="str">
        <f aca="false">IF(J2736="PosK",SUMIFS(K:K,J:J,"eDNA",H:H,H2736),"")</f>
        <v/>
      </c>
      <c r="Q2736" s="62"/>
    </row>
    <row r="2737" customFormat="false" ht="14.25" hidden="false" customHeight="false" outlineLevel="0" collapsed="false">
      <c r="A2737" s="0" t="s">
        <v>904</v>
      </c>
      <c r="B2737" s="52" t="s">
        <v>1010</v>
      </c>
      <c r="C2737" s="52" t="s">
        <v>751</v>
      </c>
      <c r="D2737" s="53" t="n">
        <v>0.1</v>
      </c>
      <c r="E2737" s="53" t="s">
        <v>748</v>
      </c>
      <c r="F2737" s="0" t="s">
        <v>1299</v>
      </c>
      <c r="G2737" s="0" t="str">
        <f aca="false">LEFT(B2737,2)</f>
        <v>21</v>
      </c>
      <c r="H2737" s="0" t="str">
        <f aca="false">I2737&amp;"_"&amp;G2737&amp;"_"&amp;F2737</f>
        <v>Skalle_21_20181026_DL2018020_GentofteHF_AkademiskStudenterkursus_koersel1</v>
      </c>
      <c r="I2737" s="61" t="str">
        <f aca="false">MID(RIGHT(B2737,LEN(B2737)-3),1,FIND("_",RIGHT(B2737,LEN(B2737)-3))-1)</f>
        <v>Skalle</v>
      </c>
      <c r="J2737" s="61" t="str">
        <f aca="false">TRIM(SUBSTITUTE(RIGHT(B2737,FIND(I2737,B2737)+1),"_",""))</f>
        <v>eDNA</v>
      </c>
      <c r="K2737" s="0" t="str">
        <f aca="false">IFERROR(VALUE(SUBSTITUTE(E2737,".",",")),E2737)</f>
        <v>No Ct</v>
      </c>
      <c r="L2737" s="61" t="str">
        <f aca="false">IF(J2737="PosK",SUMIFS(K:K,J:J,"PosK",H:H,H2737),"")</f>
        <v/>
      </c>
      <c r="M2737" s="61" t="str">
        <f aca="false">IF(J2737="PosK",SUMIFS(K:K,J:J,"NegK",H:H,H2737),"")</f>
        <v/>
      </c>
      <c r="N2737" s="61" t="str">
        <f aca="false">IF(J2737="PosK",SUMIFS(K:K,J:J,"eDNA",H:H,H2737),"")</f>
        <v/>
      </c>
      <c r="P2737" s="62"/>
      <c r="T2737" s="63"/>
      <c r="W2737" s="64"/>
    </row>
    <row r="2738" customFormat="false" ht="14.25" hidden="false" customHeight="false" outlineLevel="0" collapsed="false">
      <c r="A2738" s="0" t="s">
        <v>912</v>
      </c>
      <c r="B2738" s="52" t="s">
        <v>1014</v>
      </c>
      <c r="C2738" s="52" t="s">
        <v>743</v>
      </c>
      <c r="D2738" s="53" t="n">
        <v>0.1</v>
      </c>
      <c r="E2738" s="53" t="n">
        <v>32.71</v>
      </c>
      <c r="F2738" s="0" t="s">
        <v>1299</v>
      </c>
      <c r="G2738" s="0" t="str">
        <f aca="false">LEFT(B2738,2)</f>
        <v>23</v>
      </c>
      <c r="H2738" s="0" t="str">
        <f aca="false">I2738&amp;"_"&amp;G2738&amp;"_"&amp;F2738</f>
        <v>Karusse_23_20181026_DL2018020_GentofteHF_AkademiskStudenterkursus_koersel1</v>
      </c>
      <c r="I2738" s="61" t="str">
        <f aca="false">MID(RIGHT(B2738,LEN(B2738)-3),1,FIND("_",RIGHT(B2738,LEN(B2738)-3))-1)</f>
        <v>Karusse</v>
      </c>
      <c r="J2738" s="61" t="str">
        <f aca="false">TRIM(SUBSTITUTE(RIGHT(B2738,FIND(I2738,B2738)+1),"_",""))</f>
        <v>PosK</v>
      </c>
      <c r="K2738" s="0" t="n">
        <f aca="false">IFERROR(VALUE(SUBSTITUTE(E2738,".",",")),E2738)</f>
        <v>32.71</v>
      </c>
      <c r="L2738" s="61" t="n">
        <f aca="false">IF(J2738="PosK",SUMIFS(K:K,J:J,"PosK",H:H,H2738),"")</f>
        <v>32.71</v>
      </c>
      <c r="M2738" s="61" t="n">
        <f aca="false">IF(J2738="PosK",SUMIFS(K:K,J:J,"NegK",H:H,H2738),"")</f>
        <v>0</v>
      </c>
      <c r="N2738" s="61" t="n">
        <f aca="false">IF(J2738="PosK",SUMIFS(K:K,J:J,"eDNA",H:H,H2738),"")</f>
        <v>0</v>
      </c>
      <c r="P2738" s="62" t="n">
        <f aca="false">IF(K2740="No Ct",0,K2740)</f>
        <v>0</v>
      </c>
      <c r="Q2738" s="62" t="n">
        <f aca="false">IF(K2741="No Ct",0,K2741)</f>
        <v>0</v>
      </c>
      <c r="R2738" s="0" t="str">
        <f aca="false">IF(AND(L2738&gt;0,M2738=0),"Valid","Invalid")</f>
        <v>Valid</v>
      </c>
      <c r="S2738" s="0" t="str">
        <f aca="false">IF(OR(P2738&gt;1,Q2738&gt;1),"Present","Absent")</f>
        <v>Absent</v>
      </c>
      <c r="T2738" s="63" t="str">
        <f aca="false">IF(OR(AND(P2738&gt;1,P2738&lt;41),AND(Q2738&gt;1,Q2738&lt;41)),"Ct&lt;41","Ct&gt;41")</f>
        <v>Ct&gt;41</v>
      </c>
      <c r="U2738" s="0" t="str">
        <f aca="false">I2738</f>
        <v>Karusse</v>
      </c>
      <c r="V2738" s="0" t="str">
        <f aca="false">MID(F2738,10,9)</f>
        <v>DL2018020</v>
      </c>
      <c r="W2738" s="64" t="str">
        <f aca="false">V2738&amp;"_"&amp;U2738&amp;"_"&amp;R2738&amp;"_"&amp;S2738&amp;"_"&amp;T2738</f>
        <v>DL2018020_Karusse_Valid_Absent_Ct&gt;41</v>
      </c>
    </row>
    <row r="2739" customFormat="false" ht="14.25" hidden="false" customHeight="false" outlineLevel="0" collapsed="false">
      <c r="A2739" s="0" t="s">
        <v>914</v>
      </c>
      <c r="B2739" s="52" t="s">
        <v>1015</v>
      </c>
      <c r="C2739" s="52" t="s">
        <v>747</v>
      </c>
      <c r="D2739" s="53" t="n">
        <v>0.1</v>
      </c>
      <c r="E2739" s="53" t="s">
        <v>748</v>
      </c>
      <c r="F2739" s="0" t="s">
        <v>1299</v>
      </c>
      <c r="G2739" s="0" t="str">
        <f aca="false">LEFT(B2739,2)</f>
        <v>23</v>
      </c>
      <c r="H2739" s="0" t="str">
        <f aca="false">I2739&amp;"_"&amp;G2739&amp;"_"&amp;F2739</f>
        <v>Karusse_23_20181026_DL2018020_GentofteHF_AkademiskStudenterkursus_koersel1</v>
      </c>
      <c r="I2739" s="61" t="str">
        <f aca="false">MID(RIGHT(B2739,LEN(B2739)-3),1,FIND("_",RIGHT(B2739,LEN(B2739)-3))-1)</f>
        <v>Karusse</v>
      </c>
      <c r="J2739" s="61" t="str">
        <f aca="false">TRIM(SUBSTITUTE(RIGHT(B2739,FIND(I2739,B2739)+1),"_",""))</f>
        <v>NegK</v>
      </c>
      <c r="K2739" s="0" t="str">
        <f aca="false">IFERROR(VALUE(SUBSTITUTE(E2739,".",",")),E2739)</f>
        <v>No Ct</v>
      </c>
      <c r="L2739" s="61" t="str">
        <f aca="false">IF(J2739="PosK",SUMIFS(K:K,J:J,"PosK",H:H,H2739),"")</f>
        <v/>
      </c>
      <c r="M2739" s="61" t="str">
        <f aca="false">IF(J2739="PosK",SUMIFS(K:K,J:J,"NegK",H:H,H2739),"")</f>
        <v/>
      </c>
      <c r="N2739" s="61" t="str">
        <f aca="false">IF(J2739="PosK",SUMIFS(K:K,J:J,"eDNA",H:H,H2739),"")</f>
        <v/>
      </c>
    </row>
    <row r="2740" customFormat="false" ht="14.25" hidden="false" customHeight="false" outlineLevel="0" collapsed="false">
      <c r="A2740" s="0" t="s">
        <v>916</v>
      </c>
      <c r="B2740" s="52" t="s">
        <v>1016</v>
      </c>
      <c r="C2740" s="52" t="s">
        <v>751</v>
      </c>
      <c r="D2740" s="53" t="n">
        <v>0.1</v>
      </c>
      <c r="E2740" s="53" t="s">
        <v>748</v>
      </c>
      <c r="F2740" s="0" t="s">
        <v>1299</v>
      </c>
      <c r="G2740" s="0" t="str">
        <f aca="false">LEFT(B2740,2)</f>
        <v>23</v>
      </c>
      <c r="H2740" s="0" t="str">
        <f aca="false">I2740&amp;"_"&amp;G2740&amp;"_"&amp;F2740</f>
        <v>Karusse_23_20181026_DL2018020_GentofteHF_AkademiskStudenterkursus_koersel1</v>
      </c>
      <c r="I2740" s="61" t="str">
        <f aca="false">MID(RIGHT(B2740,LEN(B2740)-3),1,FIND("_",RIGHT(B2740,LEN(B2740)-3))-1)</f>
        <v>Karusse</v>
      </c>
      <c r="J2740" s="61" t="str">
        <f aca="false">TRIM(SUBSTITUTE(RIGHT(B2740,FIND(I2740,B2740)+1),"_",""))</f>
        <v>eDNA</v>
      </c>
      <c r="K2740" s="0" t="str">
        <f aca="false">IFERROR(VALUE(SUBSTITUTE(E2740,".",",")),E2740)</f>
        <v>No Ct</v>
      </c>
      <c r="L2740" s="61" t="str">
        <f aca="false">IF(J2740="PosK",SUMIFS(K:K,J:J,"PosK",H:H,H2740),"")</f>
        <v/>
      </c>
      <c r="M2740" s="61" t="str">
        <f aca="false">IF(J2740="PosK",SUMIFS(K:K,J:J,"NegK",H:H,H2740),"")</f>
        <v/>
      </c>
      <c r="N2740" s="61" t="str">
        <f aca="false">IF(J2740="PosK",SUMIFS(K:K,J:J,"eDNA",H:H,H2740),"")</f>
        <v/>
      </c>
      <c r="Q2740" s="62"/>
    </row>
    <row r="2741" customFormat="false" ht="14.25" hidden="false" customHeight="false" outlineLevel="0" collapsed="false">
      <c r="A2741" s="0" t="s">
        <v>918</v>
      </c>
      <c r="B2741" s="52" t="s">
        <v>1016</v>
      </c>
      <c r="C2741" s="52" t="s">
        <v>751</v>
      </c>
      <c r="D2741" s="53" t="n">
        <v>0.1</v>
      </c>
      <c r="E2741" s="53" t="s">
        <v>748</v>
      </c>
      <c r="F2741" s="0" t="s">
        <v>1299</v>
      </c>
      <c r="G2741" s="0" t="str">
        <f aca="false">LEFT(B2741,2)</f>
        <v>23</v>
      </c>
      <c r="H2741" s="0" t="str">
        <f aca="false">I2741&amp;"_"&amp;G2741&amp;"_"&amp;F2741</f>
        <v>Karusse_23_20181026_DL2018020_GentofteHF_AkademiskStudenterkursus_koersel1</v>
      </c>
      <c r="I2741" s="61" t="str">
        <f aca="false">MID(RIGHT(B2741,LEN(B2741)-3),1,FIND("_",RIGHT(B2741,LEN(B2741)-3))-1)</f>
        <v>Karusse</v>
      </c>
      <c r="J2741" s="61" t="str">
        <f aca="false">TRIM(SUBSTITUTE(RIGHT(B2741,FIND(I2741,B2741)+1),"_",""))</f>
        <v>eDNA</v>
      </c>
      <c r="K2741" s="0" t="str">
        <f aca="false">IFERROR(VALUE(SUBSTITUTE(E2741,".",",")),E2741)</f>
        <v>No Ct</v>
      </c>
      <c r="L2741" s="61" t="str">
        <f aca="false">IF(J2741="PosK",SUMIFS(K:K,J:J,"PosK",H:H,H2741),"")</f>
        <v/>
      </c>
      <c r="M2741" s="61" t="str">
        <f aca="false">IF(J2741="PosK",SUMIFS(K:K,J:J,"NegK",H:H,H2741),"")</f>
        <v/>
      </c>
      <c r="N2741" s="61" t="str">
        <f aca="false">IF(J2741="PosK",SUMIFS(K:K,J:J,"eDNA",H:H,H2741),"")</f>
        <v/>
      </c>
      <c r="P2741" s="62"/>
      <c r="T2741" s="63"/>
      <c r="W2741" s="64"/>
    </row>
    <row r="2742" customFormat="false" ht="14.25" hidden="false" customHeight="false" outlineLevel="0" collapsed="false">
      <c r="A2742" s="0" t="s">
        <v>919</v>
      </c>
      <c r="B2742" s="52" t="s">
        <v>1224</v>
      </c>
      <c r="C2742" s="52" t="s">
        <v>743</v>
      </c>
      <c r="D2742" s="53" t="n">
        <v>0.1</v>
      </c>
      <c r="E2742" s="53" t="s">
        <v>748</v>
      </c>
      <c r="F2742" s="0" t="s">
        <v>1299</v>
      </c>
      <c r="G2742" s="0" t="str">
        <f aca="false">LEFT(B2742,2)</f>
        <v>24</v>
      </c>
      <c r="H2742" s="0" t="str">
        <f aca="false">I2742&amp;"_"&amp;G2742&amp;"_"&amp;F2742</f>
        <v>Soelvkarusse_24_20181026_DL2018020_GentofteHF_AkademiskStudenterkursus_koersel1</v>
      </c>
      <c r="I2742" s="61" t="str">
        <f aca="false">MID(RIGHT(B2742,LEN(B2742)-3),1,FIND("_",RIGHT(B2742,LEN(B2742)-3))-1)</f>
        <v>Soelvkarusse</v>
      </c>
      <c r="J2742" s="61" t="str">
        <f aca="false">TRIM(SUBSTITUTE(RIGHT(B2742,FIND(I2742,B2742)+1),"_",""))</f>
        <v>PosK</v>
      </c>
      <c r="K2742" s="0" t="str">
        <f aca="false">IFERROR(VALUE(SUBSTITUTE(E2742,".",",")),E2742)</f>
        <v>No Ct</v>
      </c>
      <c r="L2742" s="61" t="n">
        <f aca="false">IF(J2742="PosK",SUMIFS(K:K,J:J,"PosK",H:H,H2742),"")</f>
        <v>0</v>
      </c>
      <c r="M2742" s="61" t="n">
        <f aca="false">IF(J2742="PosK",SUMIFS(K:K,J:J,"NegK",H:H,H2742),"")</f>
        <v>0</v>
      </c>
      <c r="N2742" s="61" t="n">
        <f aca="false">IF(J2742="PosK",SUMIFS(K:K,J:J,"eDNA",H:H,H2742),"")</f>
        <v>0</v>
      </c>
      <c r="P2742" s="62" t="n">
        <f aca="false">IF(K2744="No Ct",0,K2744)</f>
        <v>0</v>
      </c>
      <c r="Q2742" s="62" t="n">
        <f aca="false">IF(K2745="No Ct",0,K2745)</f>
        <v>0</v>
      </c>
      <c r="R2742" s="0" t="str">
        <f aca="false">IF(AND(L2742&gt;0,M2742=0),"Valid","Invalid")</f>
        <v>Invalid</v>
      </c>
      <c r="S2742" s="0" t="str">
        <f aca="false">IF(OR(P2742&gt;1,Q2742&gt;1),"Present","Absent")</f>
        <v>Absent</v>
      </c>
      <c r="T2742" s="63" t="str">
        <f aca="false">IF(OR(AND(P2742&gt;1,P2742&lt;41),AND(Q2742&gt;1,Q2742&lt;41)),"Ct&lt;41","Ct&gt;41")</f>
        <v>Ct&gt;41</v>
      </c>
      <c r="U2742" s="0" t="str">
        <f aca="false">I2742</f>
        <v>Soelvkarusse</v>
      </c>
      <c r="V2742" s="0" t="str">
        <f aca="false">MID(F2742,10,9)</f>
        <v>DL2018020</v>
      </c>
      <c r="W2742" s="64" t="str">
        <f aca="false">V2742&amp;"_"&amp;U2742&amp;"_"&amp;R2742&amp;"_"&amp;S2742&amp;"_"&amp;T2742</f>
        <v>DL2018020_Soelvkarusse_Invalid_Absent_Ct&gt;41</v>
      </c>
    </row>
    <row r="2743" customFormat="false" ht="14.25" hidden="false" customHeight="false" outlineLevel="0" collapsed="false">
      <c r="A2743" s="0" t="s">
        <v>921</v>
      </c>
      <c r="B2743" s="52" t="s">
        <v>1225</v>
      </c>
      <c r="C2743" s="52" t="s">
        <v>747</v>
      </c>
      <c r="D2743" s="53" t="n">
        <v>0.1</v>
      </c>
      <c r="E2743" s="53" t="s">
        <v>748</v>
      </c>
      <c r="F2743" s="0" t="s">
        <v>1299</v>
      </c>
      <c r="G2743" s="0" t="str">
        <f aca="false">LEFT(B2743,2)</f>
        <v>24</v>
      </c>
      <c r="H2743" s="0" t="str">
        <f aca="false">I2743&amp;"_"&amp;G2743&amp;"_"&amp;F2743</f>
        <v>Soelvkarusse_24_20181026_DL2018020_GentofteHF_AkademiskStudenterkursus_koersel1</v>
      </c>
      <c r="I2743" s="61" t="str">
        <f aca="false">MID(RIGHT(B2743,LEN(B2743)-3),1,FIND("_",RIGHT(B2743,LEN(B2743)-3))-1)</f>
        <v>Soelvkarusse</v>
      </c>
      <c r="J2743" s="61" t="str">
        <f aca="false">TRIM(SUBSTITUTE(RIGHT(B2743,FIND(I2743,B2743)+1),"_",""))</f>
        <v>NegK</v>
      </c>
      <c r="K2743" s="0" t="str">
        <f aca="false">IFERROR(VALUE(SUBSTITUTE(E2743,".",",")),E2743)</f>
        <v>No Ct</v>
      </c>
      <c r="L2743" s="61" t="str">
        <f aca="false">IF(J2743="PosK",SUMIFS(K:K,J:J,"PosK",H:H,H2743),"")</f>
        <v/>
      </c>
      <c r="M2743" s="61" t="str">
        <f aca="false">IF(J2743="PosK",SUMIFS(K:K,J:J,"NegK",H:H,H2743),"")</f>
        <v/>
      </c>
      <c r="N2743" s="61" t="str">
        <f aca="false">IF(J2743="PosK",SUMIFS(K:K,J:J,"eDNA",H:H,H2743),"")</f>
        <v/>
      </c>
    </row>
    <row r="2744" customFormat="false" ht="14.25" hidden="false" customHeight="false" outlineLevel="0" collapsed="false">
      <c r="A2744" s="0" t="s">
        <v>923</v>
      </c>
      <c r="B2744" s="52" t="s">
        <v>1226</v>
      </c>
      <c r="C2744" s="52" t="s">
        <v>751</v>
      </c>
      <c r="D2744" s="53" t="n">
        <v>0.1</v>
      </c>
      <c r="E2744" s="53" t="s">
        <v>748</v>
      </c>
      <c r="F2744" s="0" t="s">
        <v>1299</v>
      </c>
      <c r="G2744" s="0" t="str">
        <f aca="false">LEFT(B2744,2)</f>
        <v>24</v>
      </c>
      <c r="H2744" s="0" t="str">
        <f aca="false">I2744&amp;"_"&amp;G2744&amp;"_"&amp;F2744</f>
        <v>Soelvkarusse_24_20181026_DL2018020_GentofteHF_AkademiskStudenterkursus_koersel1</v>
      </c>
      <c r="I2744" s="61" t="str">
        <f aca="false">MID(RIGHT(B2744,LEN(B2744)-3),1,FIND("_",RIGHT(B2744,LEN(B2744)-3))-1)</f>
        <v>Soelvkarusse</v>
      </c>
      <c r="J2744" s="61" t="str">
        <f aca="false">TRIM(SUBSTITUTE(RIGHT(B2744,FIND(I2744,B2744)+1),"_",""))</f>
        <v>eDNA</v>
      </c>
      <c r="K2744" s="0" t="str">
        <f aca="false">IFERROR(VALUE(SUBSTITUTE(E2744,".",",")),E2744)</f>
        <v>No Ct</v>
      </c>
      <c r="L2744" s="61" t="str">
        <f aca="false">IF(J2744="PosK",SUMIFS(K:K,J:J,"PosK",H:H,H2744),"")</f>
        <v/>
      </c>
      <c r="M2744" s="61" t="str">
        <f aca="false">IF(J2744="PosK",SUMIFS(K:K,J:J,"NegK",H:H,H2744),"")</f>
        <v/>
      </c>
      <c r="N2744" s="61" t="str">
        <f aca="false">IF(J2744="PosK",SUMIFS(K:K,J:J,"eDNA",H:H,H2744),"")</f>
        <v/>
      </c>
      <c r="Q2744" s="62"/>
    </row>
    <row r="2745" customFormat="false" ht="14.25" hidden="false" customHeight="false" outlineLevel="0" collapsed="false">
      <c r="A2745" s="0" t="s">
        <v>925</v>
      </c>
      <c r="B2745" s="52" t="s">
        <v>1226</v>
      </c>
      <c r="C2745" s="52" t="s">
        <v>751</v>
      </c>
      <c r="D2745" s="53" t="n">
        <v>0.1</v>
      </c>
      <c r="E2745" s="53" t="s">
        <v>748</v>
      </c>
      <c r="F2745" s="0" t="s">
        <v>1299</v>
      </c>
      <c r="G2745" s="0" t="str">
        <f aca="false">LEFT(B2745,2)</f>
        <v>24</v>
      </c>
      <c r="H2745" s="0" t="str">
        <f aca="false">I2745&amp;"_"&amp;G2745&amp;"_"&amp;F2745</f>
        <v>Soelvkarusse_24_20181026_DL2018020_GentofteHF_AkademiskStudenterkursus_koersel1</v>
      </c>
      <c r="I2745" s="61" t="str">
        <f aca="false">MID(RIGHT(B2745,LEN(B2745)-3),1,FIND("_",RIGHT(B2745,LEN(B2745)-3))-1)</f>
        <v>Soelvkarusse</v>
      </c>
      <c r="J2745" s="61" t="str">
        <f aca="false">TRIM(SUBSTITUTE(RIGHT(B2745,FIND(I2745,B2745)+1),"_",""))</f>
        <v>eDNA</v>
      </c>
      <c r="K2745" s="0" t="str">
        <f aca="false">IFERROR(VALUE(SUBSTITUTE(E2745,".",",")),E2745)</f>
        <v>No Ct</v>
      </c>
      <c r="L2745" s="61" t="str">
        <f aca="false">IF(J2745="PosK",SUMIFS(K:K,J:J,"PosK",H:H,H2745),"")</f>
        <v/>
      </c>
      <c r="M2745" s="61" t="str">
        <f aca="false">IF(J2745="PosK",SUMIFS(K:K,J:J,"NegK",H:H,H2745),"")</f>
        <v/>
      </c>
      <c r="N2745" s="61" t="str">
        <f aca="false">IF(J2745="PosK",SUMIFS(K:K,J:J,"eDNA",H:H,H2745),"")</f>
        <v/>
      </c>
      <c r="P2745" s="62"/>
      <c r="T2745" s="63"/>
      <c r="W2745" s="64"/>
    </row>
    <row r="2746" customFormat="false" ht="14.25" hidden="false" customHeight="false" outlineLevel="0" collapsed="false">
      <c r="A2746" s="0" t="s">
        <v>905</v>
      </c>
      <c r="B2746" s="52" t="s">
        <v>1221</v>
      </c>
      <c r="C2746" s="52" t="s">
        <v>743</v>
      </c>
      <c r="D2746" s="53" t="n">
        <v>0.1</v>
      </c>
      <c r="E2746" s="53" t="s">
        <v>748</v>
      </c>
      <c r="F2746" s="0" t="s">
        <v>1299</v>
      </c>
      <c r="G2746" s="0" t="str">
        <f aca="false">LEFT(B2746,2)</f>
        <v>22</v>
      </c>
      <c r="H2746" s="0" t="str">
        <f aca="false">I2746&amp;"_"&amp;G2746&amp;"_"&amp;F2746</f>
        <v>Karusse_22_20181026_DL2018020_GentofteHF_AkademiskStudenterkursus_koersel1</v>
      </c>
      <c r="I2746" s="61" t="str">
        <f aca="false">MID(RIGHT(B2746,LEN(B2746)-3),1,FIND("_",RIGHT(B2746,LEN(B2746)-3))-1)</f>
        <v>Karusse</v>
      </c>
      <c r="J2746" s="61" t="str">
        <f aca="false">TRIM(SUBSTITUTE(RIGHT(B2746,FIND(I2746,B2746)+1),"_",""))</f>
        <v>PosK</v>
      </c>
      <c r="K2746" s="0" t="str">
        <f aca="false">IFERROR(VALUE(SUBSTITUTE(E2746,".",",")),E2746)</f>
        <v>No Ct</v>
      </c>
      <c r="L2746" s="61" t="n">
        <f aca="false">IF(J2746="PosK",SUMIFS(K:K,J:J,"PosK",H:H,H2746),"")</f>
        <v>0</v>
      </c>
      <c r="M2746" s="61" t="n">
        <f aca="false">IF(J2746="PosK",SUMIFS(K:K,J:J,"NegK",H:H,H2746),"")</f>
        <v>0</v>
      </c>
      <c r="N2746" s="61" t="n">
        <f aca="false">IF(J2746="PosK",SUMIFS(K:K,J:J,"eDNA",H:H,H2746),"")</f>
        <v>31.83</v>
      </c>
      <c r="P2746" s="62" t="n">
        <f aca="false">IF(K2748="No Ct",0,K2748)</f>
        <v>31.83</v>
      </c>
      <c r="Q2746" s="62" t="n">
        <f aca="false">IF(K2749="No Ct",0,K2749)</f>
        <v>0</v>
      </c>
      <c r="R2746" s="0" t="str">
        <f aca="false">IF(AND(L2746&gt;0,M2746=0),"Valid","Invalid")</f>
        <v>Invalid</v>
      </c>
      <c r="S2746" s="0" t="str">
        <f aca="false">IF(OR(P2746&gt;1,Q2746&gt;1),"Present","Absent")</f>
        <v>Present</v>
      </c>
      <c r="T2746" s="63" t="str">
        <f aca="false">IF(OR(AND(P2746&gt;1,P2746&lt;41),AND(Q2746&gt;1,Q2746&lt;41)),"Ct&lt;41","Ct&gt;41")</f>
        <v>Ct&lt;41</v>
      </c>
      <c r="U2746" s="0" t="str">
        <f aca="false">I2746</f>
        <v>Karusse</v>
      </c>
      <c r="V2746" s="0" t="str">
        <f aca="false">MID(F2746,10,9)</f>
        <v>DL2018020</v>
      </c>
      <c r="W2746" s="64" t="str">
        <f aca="false">V2746&amp;"_"&amp;U2746&amp;"_"&amp;R2746&amp;"_"&amp;S2746&amp;"_"&amp;T2746</f>
        <v>DL2018020_Karusse_Invalid_Present_Ct&lt;41</v>
      </c>
    </row>
    <row r="2747" customFormat="false" ht="14.25" hidden="false" customHeight="false" outlineLevel="0" collapsed="false">
      <c r="A2747" s="0" t="s">
        <v>907</v>
      </c>
      <c r="B2747" s="52" t="s">
        <v>1222</v>
      </c>
      <c r="C2747" s="52" t="s">
        <v>747</v>
      </c>
      <c r="D2747" s="53" t="n">
        <v>0.1</v>
      </c>
      <c r="E2747" s="53" t="s">
        <v>748</v>
      </c>
      <c r="F2747" s="0" t="s">
        <v>1299</v>
      </c>
      <c r="G2747" s="0" t="str">
        <f aca="false">LEFT(B2747,2)</f>
        <v>22</v>
      </c>
      <c r="H2747" s="0" t="str">
        <f aca="false">I2747&amp;"_"&amp;G2747&amp;"_"&amp;F2747</f>
        <v>Karusse_22_20181026_DL2018020_GentofteHF_AkademiskStudenterkursus_koersel1</v>
      </c>
      <c r="I2747" s="61" t="str">
        <f aca="false">MID(RIGHT(B2747,LEN(B2747)-3),1,FIND("_",RIGHT(B2747,LEN(B2747)-3))-1)</f>
        <v>Karusse</v>
      </c>
      <c r="J2747" s="61" t="str">
        <f aca="false">TRIM(SUBSTITUTE(RIGHT(B2747,FIND(I2747,B2747)+1),"_",""))</f>
        <v>NegK</v>
      </c>
      <c r="K2747" s="0" t="str">
        <f aca="false">IFERROR(VALUE(SUBSTITUTE(E2747,".",",")),E2747)</f>
        <v>No Ct</v>
      </c>
      <c r="L2747" s="61" t="str">
        <f aca="false">IF(J2747="PosK",SUMIFS(K:K,J:J,"PosK",H:H,H2747),"")</f>
        <v/>
      </c>
      <c r="M2747" s="61" t="str">
        <f aca="false">IF(J2747="PosK",SUMIFS(K:K,J:J,"NegK",H:H,H2747),"")</f>
        <v/>
      </c>
      <c r="N2747" s="61" t="str">
        <f aca="false">IF(J2747="PosK",SUMIFS(K:K,J:J,"eDNA",H:H,H2747),"")</f>
        <v/>
      </c>
    </row>
    <row r="2748" customFormat="false" ht="14.25" hidden="false" customHeight="false" outlineLevel="0" collapsed="false">
      <c r="A2748" s="0" t="s">
        <v>909</v>
      </c>
      <c r="B2748" s="52" t="s">
        <v>1223</v>
      </c>
      <c r="C2748" s="52" t="s">
        <v>751</v>
      </c>
      <c r="D2748" s="53" t="n">
        <v>0.1</v>
      </c>
      <c r="E2748" s="53" t="n">
        <v>31.83</v>
      </c>
      <c r="F2748" s="0" t="s">
        <v>1299</v>
      </c>
      <c r="G2748" s="0" t="str">
        <f aca="false">LEFT(B2748,2)</f>
        <v>22</v>
      </c>
      <c r="H2748" s="0" t="str">
        <f aca="false">I2748&amp;"_"&amp;G2748&amp;"_"&amp;F2748</f>
        <v>Karusse_22_20181026_DL2018020_GentofteHF_AkademiskStudenterkursus_koersel1</v>
      </c>
      <c r="I2748" s="61" t="str">
        <f aca="false">MID(RIGHT(B2748,LEN(B2748)-3),1,FIND("_",RIGHT(B2748,LEN(B2748)-3))-1)</f>
        <v>Karusse</v>
      </c>
      <c r="J2748" s="61" t="str">
        <f aca="false">TRIM(SUBSTITUTE(RIGHT(B2748,FIND(I2748,B2748)+1),"_",""))</f>
        <v>eDNA</v>
      </c>
      <c r="K2748" s="0" t="n">
        <f aca="false">IFERROR(VALUE(SUBSTITUTE(E2748,".",",")),E2748)</f>
        <v>31.83</v>
      </c>
      <c r="L2748" s="61" t="str">
        <f aca="false">IF(J2748="PosK",SUMIFS(K:K,J:J,"PosK",H:H,H2748),"")</f>
        <v/>
      </c>
      <c r="M2748" s="61" t="str">
        <f aca="false">IF(J2748="PosK",SUMIFS(K:K,J:J,"NegK",H:H,H2748),"")</f>
        <v/>
      </c>
      <c r="N2748" s="61" t="str">
        <f aca="false">IF(J2748="PosK",SUMIFS(K:K,J:J,"eDNA",H:H,H2748),"")</f>
        <v/>
      </c>
      <c r="Q2748" s="62"/>
    </row>
    <row r="2749" customFormat="false" ht="14.25" hidden="false" customHeight="false" outlineLevel="0" collapsed="false">
      <c r="A2749" s="0" t="s">
        <v>911</v>
      </c>
      <c r="B2749" s="52" t="s">
        <v>1223</v>
      </c>
      <c r="C2749" s="52" t="s">
        <v>751</v>
      </c>
      <c r="D2749" s="53" t="n">
        <v>0.1</v>
      </c>
      <c r="E2749" s="53" t="s">
        <v>748</v>
      </c>
      <c r="F2749" s="0" t="s">
        <v>1299</v>
      </c>
      <c r="G2749" s="0" t="str">
        <f aca="false">LEFT(B2749,2)</f>
        <v>22</v>
      </c>
      <c r="H2749" s="0" t="str">
        <f aca="false">I2749&amp;"_"&amp;G2749&amp;"_"&amp;F2749</f>
        <v>Karusse_22_20181026_DL2018020_GentofteHF_AkademiskStudenterkursus_koersel1</v>
      </c>
      <c r="I2749" s="61" t="str">
        <f aca="false">MID(RIGHT(B2749,LEN(B2749)-3),1,FIND("_",RIGHT(B2749,LEN(B2749)-3))-1)</f>
        <v>Karusse</v>
      </c>
      <c r="J2749" s="61" t="str">
        <f aca="false">TRIM(SUBSTITUTE(RIGHT(B2749,FIND(I2749,B2749)+1),"_",""))</f>
        <v>eDNA</v>
      </c>
      <c r="K2749" s="0" t="str">
        <f aca="false">IFERROR(VALUE(SUBSTITUTE(E2749,".",",")),E2749)</f>
        <v>No Ct</v>
      </c>
      <c r="L2749" s="61" t="str">
        <f aca="false">IF(J2749="PosK",SUMIFS(K:K,J:J,"PosK",H:H,H2749),"")</f>
        <v/>
      </c>
      <c r="M2749" s="61" t="str">
        <f aca="false">IF(J2749="PosK",SUMIFS(K:K,J:J,"NegK",H:H,H2749),"")</f>
        <v/>
      </c>
      <c r="N2749" s="61" t="str">
        <f aca="false">IF(J2749="PosK",SUMIFS(K:K,J:J,"eDNA",H:H,H2749),"")</f>
        <v/>
      </c>
      <c r="P2749" s="62"/>
      <c r="T2749" s="63"/>
      <c r="W2749" s="64"/>
    </row>
    <row r="2750" customFormat="false" ht="14.25" hidden="false" customHeight="false" outlineLevel="0" collapsed="false">
      <c r="A2750" s="0" t="s">
        <v>741</v>
      </c>
      <c r="B2750" s="52" t="s">
        <v>742</v>
      </c>
      <c r="C2750" s="52" t="s">
        <v>743</v>
      </c>
      <c r="D2750" s="53" t="n">
        <v>0.1</v>
      </c>
      <c r="E2750" s="53" t="s">
        <v>748</v>
      </c>
      <c r="F2750" s="0" t="s">
        <v>1300</v>
      </c>
      <c r="G2750" s="0" t="str">
        <f aca="false">LEFT(B2750,2)</f>
        <v>01</v>
      </c>
      <c r="H2750" s="0" t="str">
        <f aca="false">I2750&amp;"_"&amp;G2750&amp;"_"&amp;F2750</f>
        <v>Loegfroe_01_20181026_DL2018020_GentofteHF_koersel1</v>
      </c>
      <c r="I2750" s="61" t="str">
        <f aca="false">MID(RIGHT(B2750,LEN(B2750)-3),1,FIND("_",RIGHT(B2750,LEN(B2750)-3))-1)</f>
        <v>Loegfroe</v>
      </c>
      <c r="J2750" s="61" t="str">
        <f aca="false">TRIM(SUBSTITUTE(RIGHT(B2750,FIND(I2750,B2750)+1),"_",""))</f>
        <v>PosK</v>
      </c>
      <c r="K2750" s="0" t="str">
        <f aca="false">IFERROR(VALUE(SUBSTITUTE(E2750,".",",")),E2750)</f>
        <v>No Ct</v>
      </c>
      <c r="L2750" s="61" t="n">
        <f aca="false">IF(J2750="PosK",SUMIFS(K:K,J:J,"PosK",H:H,H2750),"")</f>
        <v>0</v>
      </c>
      <c r="M2750" s="61" t="n">
        <f aca="false">IF(J2750="PosK",SUMIFS(K:K,J:J,"NegK",H:H,H2750),"")</f>
        <v>0</v>
      </c>
      <c r="N2750" s="61" t="n">
        <f aca="false">IF(J2750="PosK",SUMIFS(K:K,J:J,"eDNA",H:H,H2750),"")</f>
        <v>0</v>
      </c>
      <c r="P2750" s="62" t="n">
        <f aca="false">IF(K2752="No Ct",0,K2752)</f>
        <v>0</v>
      </c>
      <c r="Q2750" s="62" t="n">
        <f aca="false">IF(K2753="No Ct",0,K2753)</f>
        <v>0</v>
      </c>
      <c r="R2750" s="0" t="str">
        <f aca="false">IF(AND(L2750&gt;0,M2750=0),"Valid","Invalid")</f>
        <v>Invalid</v>
      </c>
      <c r="S2750" s="0" t="str">
        <f aca="false">IF(OR(P2750&gt;1,Q2750&gt;1),"Present","Absent")</f>
        <v>Absent</v>
      </c>
      <c r="T2750" s="63" t="str">
        <f aca="false">IF(OR(AND(P2750&gt;1,P2750&lt;41),AND(Q2750&gt;1,Q2750&lt;41)),"Ct&lt;41","Ct&gt;41")</f>
        <v>Ct&gt;41</v>
      </c>
      <c r="U2750" s="0" t="str">
        <f aca="false">I2750</f>
        <v>Loegfroe</v>
      </c>
      <c r="V2750" s="0" t="str">
        <f aca="false">MID(F2750,10,9)</f>
        <v>DL2018020</v>
      </c>
      <c r="W2750" s="64" t="str">
        <f aca="false">V2750&amp;"_"&amp;U2750&amp;"_"&amp;R2750&amp;"_"&amp;S2750&amp;"_"&amp;T2750</f>
        <v>DL2018020_Loegfroe_Invalid_Absent_Ct&gt;41</v>
      </c>
    </row>
    <row r="2751" customFormat="false" ht="14.25" hidden="false" customHeight="false" outlineLevel="0" collapsed="false">
      <c r="A2751" s="0" t="s">
        <v>745</v>
      </c>
      <c r="B2751" s="52" t="s">
        <v>746</v>
      </c>
      <c r="C2751" s="52" t="s">
        <v>747</v>
      </c>
      <c r="D2751" s="53" t="n">
        <v>0.1</v>
      </c>
      <c r="E2751" s="53" t="s">
        <v>748</v>
      </c>
      <c r="F2751" s="0" t="s">
        <v>1300</v>
      </c>
      <c r="G2751" s="0" t="str">
        <f aca="false">LEFT(B2751,2)</f>
        <v>01</v>
      </c>
      <c r="H2751" s="0" t="str">
        <f aca="false">I2751&amp;"_"&amp;G2751&amp;"_"&amp;F2751</f>
        <v>Loegfroe_01_20181026_DL2018020_GentofteHF_koersel1</v>
      </c>
      <c r="I2751" s="61" t="str">
        <f aca="false">MID(RIGHT(B2751,LEN(B2751)-3),1,FIND("_",RIGHT(B2751,LEN(B2751)-3))-1)</f>
        <v>Loegfroe</v>
      </c>
      <c r="J2751" s="61" t="str">
        <f aca="false">TRIM(SUBSTITUTE(RIGHT(B2751,FIND(I2751,B2751)+1),"_",""))</f>
        <v>NegK</v>
      </c>
      <c r="K2751" s="0" t="str">
        <f aca="false">IFERROR(VALUE(SUBSTITUTE(E2751,".",",")),E2751)</f>
        <v>No Ct</v>
      </c>
      <c r="L2751" s="61" t="str">
        <f aca="false">IF(J2751="PosK",SUMIFS(K:K,J:J,"PosK",H:H,H2751),"")</f>
        <v/>
      </c>
      <c r="M2751" s="61" t="str">
        <f aca="false">IF(J2751="PosK",SUMIFS(K:K,J:J,"NegK",H:H,H2751),"")</f>
        <v/>
      </c>
      <c r="N2751" s="61" t="str">
        <f aca="false">IF(J2751="PosK",SUMIFS(K:K,J:J,"eDNA",H:H,H2751),"")</f>
        <v/>
      </c>
    </row>
    <row r="2752" customFormat="false" ht="14.25" hidden="false" customHeight="false" outlineLevel="0" collapsed="false">
      <c r="A2752" s="0" t="s">
        <v>749</v>
      </c>
      <c r="B2752" s="52" t="s">
        <v>750</v>
      </c>
      <c r="C2752" s="52" t="s">
        <v>751</v>
      </c>
      <c r="D2752" s="53" t="n">
        <v>0.1</v>
      </c>
      <c r="E2752" s="53" t="s">
        <v>748</v>
      </c>
      <c r="F2752" s="0" t="s">
        <v>1300</v>
      </c>
      <c r="G2752" s="0" t="str">
        <f aca="false">LEFT(B2752,2)</f>
        <v>01</v>
      </c>
      <c r="H2752" s="0" t="str">
        <f aca="false">I2752&amp;"_"&amp;G2752&amp;"_"&amp;F2752</f>
        <v>Loegfroe_01_20181026_DL2018020_GentofteHF_koersel1</v>
      </c>
      <c r="I2752" s="61" t="str">
        <f aca="false">MID(RIGHT(B2752,LEN(B2752)-3),1,FIND("_",RIGHT(B2752,LEN(B2752)-3))-1)</f>
        <v>Loegfroe</v>
      </c>
      <c r="J2752" s="61" t="str">
        <f aca="false">TRIM(SUBSTITUTE(RIGHT(B2752,FIND(I2752,B2752)+1),"_",""))</f>
        <v>eDNA</v>
      </c>
      <c r="K2752" s="0" t="str">
        <f aca="false">IFERROR(VALUE(SUBSTITUTE(E2752,".",",")),E2752)</f>
        <v>No Ct</v>
      </c>
      <c r="L2752" s="61" t="str">
        <f aca="false">IF(J2752="PosK",SUMIFS(K:K,J:J,"PosK",H:H,H2752),"")</f>
        <v/>
      </c>
      <c r="M2752" s="61" t="str">
        <f aca="false">IF(J2752="PosK",SUMIFS(K:K,J:J,"NegK",H:H,H2752),"")</f>
        <v/>
      </c>
      <c r="N2752" s="61" t="str">
        <f aca="false">IF(J2752="PosK",SUMIFS(K:K,J:J,"eDNA",H:H,H2752),"")</f>
        <v/>
      </c>
      <c r="Q2752" s="62"/>
    </row>
    <row r="2753" customFormat="false" ht="14.25" hidden="false" customHeight="false" outlineLevel="0" collapsed="false">
      <c r="A2753" s="0" t="s">
        <v>752</v>
      </c>
      <c r="B2753" s="52" t="s">
        <v>753</v>
      </c>
      <c r="C2753" s="52" t="s">
        <v>751</v>
      </c>
      <c r="D2753" s="53" t="n">
        <v>0.1</v>
      </c>
      <c r="E2753" s="53" t="s">
        <v>748</v>
      </c>
      <c r="F2753" s="0" t="s">
        <v>1300</v>
      </c>
      <c r="G2753" s="0" t="str">
        <f aca="false">LEFT(B2753,2)</f>
        <v>01</v>
      </c>
      <c r="H2753" s="0" t="str">
        <f aca="false">I2753&amp;"_"&amp;G2753&amp;"_"&amp;F2753</f>
        <v>Loegfroe_01_20181026_DL2018020_GentofteHF_koersel1</v>
      </c>
      <c r="I2753" s="61" t="str">
        <f aca="false">MID(RIGHT(B2753,LEN(B2753)-3),1,FIND("_",RIGHT(B2753,LEN(B2753)-3))-1)</f>
        <v>Loegfroe</v>
      </c>
      <c r="J2753" s="61" t="str">
        <f aca="false">TRIM(SUBSTITUTE(RIGHT(B2753,FIND(I2753,B2753)+1),"_",""))</f>
        <v>eDNA</v>
      </c>
      <c r="K2753" s="0" t="str">
        <f aca="false">IFERROR(VALUE(SUBSTITUTE(E2753,".",",")),E2753)</f>
        <v>No Ct</v>
      </c>
      <c r="L2753" s="61" t="str">
        <f aca="false">IF(J2753="PosK",SUMIFS(K:K,J:J,"PosK",H:H,H2753),"")</f>
        <v/>
      </c>
      <c r="M2753" s="61" t="str">
        <f aca="false">IF(J2753="PosK",SUMIFS(K:K,J:J,"NegK",H:H,H2753),"")</f>
        <v/>
      </c>
      <c r="N2753" s="61" t="str">
        <f aca="false">IF(J2753="PosK",SUMIFS(K:K,J:J,"eDNA",H:H,H2753),"")</f>
        <v/>
      </c>
      <c r="P2753" s="62"/>
      <c r="T2753" s="63"/>
      <c r="W2753" s="64"/>
    </row>
    <row r="2754" customFormat="false" ht="14.25" hidden="false" customHeight="false" outlineLevel="0" collapsed="false">
      <c r="A2754" s="0" t="s">
        <v>754</v>
      </c>
      <c r="B2754" s="52" t="s">
        <v>755</v>
      </c>
      <c r="C2754" s="52" t="s">
        <v>743</v>
      </c>
      <c r="D2754" s="53" t="n">
        <v>0.1</v>
      </c>
      <c r="E2754" s="53" t="s">
        <v>748</v>
      </c>
      <c r="F2754" s="0" t="s">
        <v>1300</v>
      </c>
      <c r="G2754" s="0" t="str">
        <f aca="false">LEFT(B2754,2)</f>
        <v>02</v>
      </c>
      <c r="H2754" s="0" t="str">
        <f aca="false">I2754&amp;"_"&amp;G2754&amp;"_"&amp;F2754</f>
        <v>StorVandsalamander_02_20181026_DL2018020_GentofteHF_koersel1</v>
      </c>
      <c r="I2754" s="61" t="str">
        <f aca="false">MID(RIGHT(B2754,LEN(B2754)-3),1,FIND("_",RIGHT(B2754,LEN(B2754)-3))-1)</f>
        <v>StorVandsalamander</v>
      </c>
      <c r="J2754" s="61" t="str">
        <f aca="false">TRIM(SUBSTITUTE(RIGHT(B2754,FIND(I2754,B2754)+1),"_",""))</f>
        <v>PosK</v>
      </c>
      <c r="K2754" s="0" t="str">
        <f aca="false">IFERROR(VALUE(SUBSTITUTE(E2754,".",",")),E2754)</f>
        <v>No Ct</v>
      </c>
      <c r="L2754" s="61" t="n">
        <f aca="false">IF(J2754="PosK",SUMIFS(K:K,J:J,"PosK",H:H,H2754),"")</f>
        <v>0</v>
      </c>
      <c r="M2754" s="61" t="n">
        <f aca="false">IF(J2754="PosK",SUMIFS(K:K,J:J,"NegK",H:H,H2754),"")</f>
        <v>0</v>
      </c>
      <c r="N2754" s="61" t="n">
        <f aca="false">IF(J2754="PosK",SUMIFS(K:K,J:J,"eDNA",H:H,H2754),"")</f>
        <v>0</v>
      </c>
      <c r="P2754" s="62" t="n">
        <f aca="false">IF(K2756="No Ct",0,K2756)</f>
        <v>0</v>
      </c>
      <c r="Q2754" s="62" t="n">
        <f aca="false">IF(K2757="No Ct",0,K2757)</f>
        <v>0</v>
      </c>
      <c r="R2754" s="0" t="str">
        <f aca="false">IF(AND(L2754&gt;0,M2754=0),"Valid","Invalid")</f>
        <v>Invalid</v>
      </c>
      <c r="S2754" s="0" t="str">
        <f aca="false">IF(OR(P2754&gt;1,Q2754&gt;1),"Present","Absent")</f>
        <v>Absent</v>
      </c>
      <c r="T2754" s="63" t="str">
        <f aca="false">IF(OR(AND(P2754&gt;1,P2754&lt;41),AND(Q2754&gt;1,Q2754&lt;41)),"Ct&lt;41","Ct&gt;41")</f>
        <v>Ct&gt;41</v>
      </c>
      <c r="U2754" s="0" t="str">
        <f aca="false">I2754</f>
        <v>StorVandsalamander</v>
      </c>
      <c r="V2754" s="0" t="str">
        <f aca="false">MID(F2754,10,9)</f>
        <v>DL2018020</v>
      </c>
      <c r="W2754" s="64" t="str">
        <f aca="false">V2754&amp;"_"&amp;U2754&amp;"_"&amp;R2754&amp;"_"&amp;S2754&amp;"_"&amp;T2754</f>
        <v>DL2018020_StorVandsalamander_Invalid_Absent_Ct&gt;41</v>
      </c>
    </row>
    <row r="2755" customFormat="false" ht="14.25" hidden="false" customHeight="false" outlineLevel="0" collapsed="false">
      <c r="A2755" s="0" t="s">
        <v>756</v>
      </c>
      <c r="B2755" s="52" t="s">
        <v>757</v>
      </c>
      <c r="C2755" s="52" t="s">
        <v>747</v>
      </c>
      <c r="D2755" s="53" t="n">
        <v>0.1</v>
      </c>
      <c r="E2755" s="53" t="s">
        <v>748</v>
      </c>
      <c r="F2755" s="0" t="s">
        <v>1300</v>
      </c>
      <c r="G2755" s="0" t="str">
        <f aca="false">LEFT(B2755,2)</f>
        <v>02</v>
      </c>
      <c r="H2755" s="0" t="str">
        <f aca="false">I2755&amp;"_"&amp;G2755&amp;"_"&amp;F2755</f>
        <v>StorVandsalamander_02_20181026_DL2018020_GentofteHF_koersel1</v>
      </c>
      <c r="I2755" s="61" t="str">
        <f aca="false">MID(RIGHT(B2755,LEN(B2755)-3),1,FIND("_",RIGHT(B2755,LEN(B2755)-3))-1)</f>
        <v>StorVandsalamander</v>
      </c>
      <c r="J2755" s="61" t="str">
        <f aca="false">TRIM(SUBSTITUTE(RIGHT(B2755,FIND(I2755,B2755)+1),"_",""))</f>
        <v>NegK</v>
      </c>
      <c r="K2755" s="0" t="str">
        <f aca="false">IFERROR(VALUE(SUBSTITUTE(E2755,".",",")),E2755)</f>
        <v>No Ct</v>
      </c>
      <c r="L2755" s="61" t="str">
        <f aca="false">IF(J2755="PosK",SUMIFS(K:K,J:J,"PosK",H:H,H2755),"")</f>
        <v/>
      </c>
      <c r="M2755" s="61" t="str">
        <f aca="false">IF(J2755="PosK",SUMIFS(K:K,J:J,"NegK",H:H,H2755),"")</f>
        <v/>
      </c>
      <c r="N2755" s="61" t="str">
        <f aca="false">IF(J2755="PosK",SUMIFS(K:K,J:J,"eDNA",H:H,H2755),"")</f>
        <v/>
      </c>
    </row>
    <row r="2756" customFormat="false" ht="14.25" hidden="false" customHeight="false" outlineLevel="0" collapsed="false">
      <c r="A2756" s="0" t="s">
        <v>758</v>
      </c>
      <c r="B2756" s="52" t="s">
        <v>759</v>
      </c>
      <c r="C2756" s="52" t="s">
        <v>751</v>
      </c>
      <c r="D2756" s="53" t="n">
        <v>0.1</v>
      </c>
      <c r="E2756" s="53" t="s">
        <v>748</v>
      </c>
      <c r="F2756" s="0" t="s">
        <v>1300</v>
      </c>
      <c r="G2756" s="0" t="str">
        <f aca="false">LEFT(B2756,2)</f>
        <v>02</v>
      </c>
      <c r="H2756" s="0" t="str">
        <f aca="false">I2756&amp;"_"&amp;G2756&amp;"_"&amp;F2756</f>
        <v>StorVandsalamander_02_20181026_DL2018020_GentofteHF_koersel1</v>
      </c>
      <c r="I2756" s="61" t="str">
        <f aca="false">MID(RIGHT(B2756,LEN(B2756)-3),1,FIND("_",RIGHT(B2756,LEN(B2756)-3))-1)</f>
        <v>StorVandsalamander</v>
      </c>
      <c r="J2756" s="61" t="str">
        <f aca="false">TRIM(SUBSTITUTE(RIGHT(B2756,FIND(I2756,B2756)+1),"_",""))</f>
        <v>eDNA</v>
      </c>
      <c r="K2756" s="0" t="str">
        <f aca="false">IFERROR(VALUE(SUBSTITUTE(E2756,".",",")),E2756)</f>
        <v>No Ct</v>
      </c>
      <c r="L2756" s="61" t="str">
        <f aca="false">IF(J2756="PosK",SUMIFS(K:K,J:J,"PosK",H:H,H2756),"")</f>
        <v/>
      </c>
      <c r="M2756" s="61" t="str">
        <f aca="false">IF(J2756="PosK",SUMIFS(K:K,J:J,"NegK",H:H,H2756),"")</f>
        <v/>
      </c>
      <c r="N2756" s="61" t="str">
        <f aca="false">IF(J2756="PosK",SUMIFS(K:K,J:J,"eDNA",H:H,H2756),"")</f>
        <v/>
      </c>
      <c r="Q2756" s="62"/>
    </row>
    <row r="2757" customFormat="false" ht="14.25" hidden="false" customHeight="false" outlineLevel="0" collapsed="false">
      <c r="A2757" s="0" t="s">
        <v>760</v>
      </c>
      <c r="B2757" s="52" t="s">
        <v>761</v>
      </c>
      <c r="C2757" s="52" t="s">
        <v>751</v>
      </c>
      <c r="D2757" s="53" t="n">
        <v>0.1</v>
      </c>
      <c r="E2757" s="53" t="s">
        <v>748</v>
      </c>
      <c r="F2757" s="0" t="s">
        <v>1300</v>
      </c>
      <c r="G2757" s="0" t="str">
        <f aca="false">LEFT(B2757,2)</f>
        <v>02</v>
      </c>
      <c r="H2757" s="0" t="str">
        <f aca="false">I2757&amp;"_"&amp;G2757&amp;"_"&amp;F2757</f>
        <v>StorVandsalamander_02_20181026_DL2018020_GentofteHF_koersel1</v>
      </c>
      <c r="I2757" s="61" t="str">
        <f aca="false">MID(RIGHT(B2757,LEN(B2757)-3),1,FIND("_",RIGHT(B2757,LEN(B2757)-3))-1)</f>
        <v>StorVandsalamander</v>
      </c>
      <c r="J2757" s="61" t="str">
        <f aca="false">TRIM(SUBSTITUTE(RIGHT(B2757,FIND(I2757,B2757)+1),"_",""))</f>
        <v>eDNA</v>
      </c>
      <c r="K2757" s="0" t="str">
        <f aca="false">IFERROR(VALUE(SUBSTITUTE(E2757,".",",")),E2757)</f>
        <v>No Ct</v>
      </c>
      <c r="L2757" s="61" t="str">
        <f aca="false">IF(J2757="PosK",SUMIFS(K:K,J:J,"PosK",H:H,H2757),"")</f>
        <v/>
      </c>
      <c r="M2757" s="61" t="str">
        <f aca="false">IF(J2757="PosK",SUMIFS(K:K,J:J,"NegK",H:H,H2757),"")</f>
        <v/>
      </c>
      <c r="N2757" s="61" t="str">
        <f aca="false">IF(J2757="PosK",SUMIFS(K:K,J:J,"eDNA",H:H,H2757),"")</f>
        <v/>
      </c>
      <c r="P2757" s="62"/>
      <c r="T2757" s="63"/>
      <c r="W2757" s="64"/>
    </row>
    <row r="2758" customFormat="false" ht="14.25" hidden="false" customHeight="false" outlineLevel="0" collapsed="false">
      <c r="A2758" s="0" t="s">
        <v>762</v>
      </c>
      <c r="B2758" s="52" t="s">
        <v>763</v>
      </c>
      <c r="C2758" s="52" t="s">
        <v>743</v>
      </c>
      <c r="D2758" s="53" t="n">
        <v>0.1</v>
      </c>
      <c r="E2758" s="53" t="n">
        <v>24.6</v>
      </c>
      <c r="F2758" s="0" t="s">
        <v>1300</v>
      </c>
      <c r="G2758" s="0" t="str">
        <f aca="false">LEFT(B2758,2)</f>
        <v>03</v>
      </c>
      <c r="H2758" s="0" t="str">
        <f aca="false">I2758&amp;"_"&amp;G2758&amp;"_"&amp;F2758</f>
        <v>Strandtudse_03_20181026_DL2018020_GentofteHF_koersel1</v>
      </c>
      <c r="I2758" s="61" t="str">
        <f aca="false">MID(RIGHT(B2758,LEN(B2758)-3),1,FIND("_",RIGHT(B2758,LEN(B2758)-3))-1)</f>
        <v>Strandtudse</v>
      </c>
      <c r="J2758" s="61" t="str">
        <f aca="false">TRIM(SUBSTITUTE(RIGHT(B2758,FIND(I2758,B2758)+1),"_",""))</f>
        <v>PosK</v>
      </c>
      <c r="K2758" s="0" t="n">
        <f aca="false">IFERROR(VALUE(SUBSTITUTE(E2758,".",",")),E2758)</f>
        <v>24.6</v>
      </c>
      <c r="L2758" s="61" t="n">
        <f aca="false">IF(J2758="PosK",SUMIFS(K:K,J:J,"PosK",H:H,H2758),"")</f>
        <v>24.6</v>
      </c>
      <c r="M2758" s="61" t="n">
        <f aca="false">IF(J2758="PosK",SUMIFS(K:K,J:J,"NegK",H:H,H2758),"")</f>
        <v>0</v>
      </c>
      <c r="N2758" s="61" t="n">
        <f aca="false">IF(J2758="PosK",SUMIFS(K:K,J:J,"eDNA",H:H,H2758),"")</f>
        <v>0</v>
      </c>
      <c r="P2758" s="62" t="n">
        <f aca="false">IF(K2760="No Ct",0,K2760)</f>
        <v>0</v>
      </c>
      <c r="Q2758" s="62" t="n">
        <f aca="false">IF(K2761="No Ct",0,K2761)</f>
        <v>0</v>
      </c>
      <c r="R2758" s="0" t="str">
        <f aca="false">IF(AND(L2758&gt;0,M2758=0),"Valid","Invalid")</f>
        <v>Valid</v>
      </c>
      <c r="S2758" s="0" t="str">
        <f aca="false">IF(OR(P2758&gt;1,Q2758&gt;1),"Present","Absent")</f>
        <v>Absent</v>
      </c>
      <c r="T2758" s="63" t="str">
        <f aca="false">IF(OR(AND(P2758&gt;1,P2758&lt;41),AND(Q2758&gt;1,Q2758&lt;41)),"Ct&lt;41","Ct&gt;41")</f>
        <v>Ct&gt;41</v>
      </c>
      <c r="U2758" s="0" t="str">
        <f aca="false">I2758</f>
        <v>Strandtudse</v>
      </c>
      <c r="V2758" s="0" t="str">
        <f aca="false">MID(F2758,10,9)</f>
        <v>DL2018020</v>
      </c>
      <c r="W2758" s="64" t="str">
        <f aca="false">V2758&amp;"_"&amp;U2758&amp;"_"&amp;R2758&amp;"_"&amp;S2758&amp;"_"&amp;T2758</f>
        <v>DL2018020_Strandtudse_Valid_Absent_Ct&gt;41</v>
      </c>
    </row>
    <row r="2759" customFormat="false" ht="14.25" hidden="false" customHeight="false" outlineLevel="0" collapsed="false">
      <c r="A2759" s="0" t="s">
        <v>764</v>
      </c>
      <c r="B2759" s="52" t="s">
        <v>765</v>
      </c>
      <c r="C2759" s="52" t="s">
        <v>747</v>
      </c>
      <c r="D2759" s="53" t="n">
        <v>0.1</v>
      </c>
      <c r="E2759" s="53" t="s">
        <v>748</v>
      </c>
      <c r="F2759" s="0" t="s">
        <v>1300</v>
      </c>
      <c r="G2759" s="0" t="str">
        <f aca="false">LEFT(B2759,2)</f>
        <v>03</v>
      </c>
      <c r="H2759" s="0" t="str">
        <f aca="false">I2759&amp;"_"&amp;G2759&amp;"_"&amp;F2759</f>
        <v>Strandtudse_03_20181026_DL2018020_GentofteHF_koersel1</v>
      </c>
      <c r="I2759" s="61" t="str">
        <f aca="false">MID(RIGHT(B2759,LEN(B2759)-3),1,FIND("_",RIGHT(B2759,LEN(B2759)-3))-1)</f>
        <v>Strandtudse</v>
      </c>
      <c r="J2759" s="61" t="str">
        <f aca="false">TRIM(SUBSTITUTE(RIGHT(B2759,FIND(I2759,B2759)+1),"_",""))</f>
        <v>NegK</v>
      </c>
      <c r="K2759" s="0" t="str">
        <f aca="false">IFERROR(VALUE(SUBSTITUTE(E2759,".",",")),E2759)</f>
        <v>No Ct</v>
      </c>
      <c r="L2759" s="61" t="str">
        <f aca="false">IF(J2759="PosK",SUMIFS(K:K,J:J,"PosK",H:H,H2759),"")</f>
        <v/>
      </c>
      <c r="M2759" s="61" t="str">
        <f aca="false">IF(J2759="PosK",SUMIFS(K:K,J:J,"NegK",H:H,H2759),"")</f>
        <v/>
      </c>
      <c r="N2759" s="61" t="str">
        <f aca="false">IF(J2759="PosK",SUMIFS(K:K,J:J,"eDNA",H:H,H2759),"")</f>
        <v/>
      </c>
    </row>
    <row r="2760" customFormat="false" ht="14.25" hidden="false" customHeight="false" outlineLevel="0" collapsed="false">
      <c r="A2760" s="0" t="s">
        <v>766</v>
      </c>
      <c r="B2760" s="52" t="s">
        <v>767</v>
      </c>
      <c r="C2760" s="52" t="s">
        <v>751</v>
      </c>
      <c r="D2760" s="53" t="n">
        <v>0.1</v>
      </c>
      <c r="E2760" s="53" t="s">
        <v>748</v>
      </c>
      <c r="F2760" s="0" t="s">
        <v>1300</v>
      </c>
      <c r="G2760" s="0" t="str">
        <f aca="false">LEFT(B2760,2)</f>
        <v>03</v>
      </c>
      <c r="H2760" s="0" t="str">
        <f aca="false">I2760&amp;"_"&amp;G2760&amp;"_"&amp;F2760</f>
        <v>Strandtudse_03_20181026_DL2018020_GentofteHF_koersel1</v>
      </c>
      <c r="I2760" s="61" t="str">
        <f aca="false">MID(RIGHT(B2760,LEN(B2760)-3),1,FIND("_",RIGHT(B2760,LEN(B2760)-3))-1)</f>
        <v>Strandtudse</v>
      </c>
      <c r="J2760" s="61" t="str">
        <f aca="false">TRIM(SUBSTITUTE(RIGHT(B2760,FIND(I2760,B2760)+1),"_",""))</f>
        <v>eDNA</v>
      </c>
      <c r="K2760" s="0" t="str">
        <f aca="false">IFERROR(VALUE(SUBSTITUTE(E2760,".",",")),E2760)</f>
        <v>No Ct</v>
      </c>
      <c r="L2760" s="61" t="str">
        <f aca="false">IF(J2760="PosK",SUMIFS(K:K,J:J,"PosK",H:H,H2760),"")</f>
        <v/>
      </c>
      <c r="M2760" s="61" t="str">
        <f aca="false">IF(J2760="PosK",SUMIFS(K:K,J:J,"NegK",H:H,H2760),"")</f>
        <v/>
      </c>
      <c r="N2760" s="61" t="str">
        <f aca="false">IF(J2760="PosK",SUMIFS(K:K,J:J,"eDNA",H:H,H2760),"")</f>
        <v/>
      </c>
      <c r="Q2760" s="62"/>
    </row>
    <row r="2761" customFormat="false" ht="14.25" hidden="false" customHeight="false" outlineLevel="0" collapsed="false">
      <c r="A2761" s="0" t="s">
        <v>768</v>
      </c>
      <c r="B2761" s="52" t="s">
        <v>769</v>
      </c>
      <c r="C2761" s="52" t="s">
        <v>751</v>
      </c>
      <c r="D2761" s="53" t="n">
        <v>0.1</v>
      </c>
      <c r="E2761" s="53" t="s">
        <v>748</v>
      </c>
      <c r="F2761" s="0" t="s">
        <v>1300</v>
      </c>
      <c r="G2761" s="0" t="str">
        <f aca="false">LEFT(B2761,2)</f>
        <v>03</v>
      </c>
      <c r="H2761" s="0" t="str">
        <f aca="false">I2761&amp;"_"&amp;G2761&amp;"_"&amp;F2761</f>
        <v>Strandtudse_03_20181026_DL2018020_GentofteHF_koersel1</v>
      </c>
      <c r="I2761" s="61" t="str">
        <f aca="false">MID(RIGHT(B2761,LEN(B2761)-3),1,FIND("_",RIGHT(B2761,LEN(B2761)-3))-1)</f>
        <v>Strandtudse</v>
      </c>
      <c r="J2761" s="61" t="str">
        <f aca="false">TRIM(SUBSTITUTE(RIGHT(B2761,FIND(I2761,B2761)+1),"_",""))</f>
        <v>eDNA</v>
      </c>
      <c r="K2761" s="0" t="str">
        <f aca="false">IFERROR(VALUE(SUBSTITUTE(E2761,".",",")),E2761)</f>
        <v>No Ct</v>
      </c>
      <c r="L2761" s="61" t="str">
        <f aca="false">IF(J2761="PosK",SUMIFS(K:K,J:J,"PosK",H:H,H2761),"")</f>
        <v/>
      </c>
      <c r="M2761" s="61" t="str">
        <f aca="false">IF(J2761="PosK",SUMIFS(K:K,J:J,"NegK",H:H,H2761),"")</f>
        <v/>
      </c>
      <c r="N2761" s="61" t="str">
        <f aca="false">IF(J2761="PosK",SUMIFS(K:K,J:J,"eDNA",H:H,H2761),"")</f>
        <v/>
      </c>
      <c r="P2761" s="62"/>
      <c r="T2761" s="63"/>
      <c r="W2761" s="64"/>
    </row>
    <row r="2762" customFormat="false" ht="14.25" hidden="false" customHeight="false" outlineLevel="0" collapsed="false">
      <c r="A2762" s="0" t="s">
        <v>770</v>
      </c>
      <c r="B2762" s="52" t="s">
        <v>771</v>
      </c>
      <c r="C2762" s="52" t="s">
        <v>743</v>
      </c>
      <c r="D2762" s="53" t="n">
        <v>0.1</v>
      </c>
      <c r="E2762" s="53" t="s">
        <v>748</v>
      </c>
      <c r="F2762" s="0" t="s">
        <v>1300</v>
      </c>
      <c r="G2762" s="0" t="str">
        <f aca="false">LEFT(B2762,2)</f>
        <v>04</v>
      </c>
      <c r="H2762" s="0" t="str">
        <f aca="false">I2762&amp;"_"&amp;G2762&amp;"_"&amp;F2762</f>
        <v>GroenbrogetTudse_04_20181026_DL2018020_GentofteHF_koersel1</v>
      </c>
      <c r="I2762" s="61" t="str">
        <f aca="false">MID(RIGHT(B2762,LEN(B2762)-3),1,FIND("_",RIGHT(B2762,LEN(B2762)-3))-1)</f>
        <v>GroenbrogetTudse</v>
      </c>
      <c r="J2762" s="61" t="str">
        <f aca="false">TRIM(SUBSTITUTE(RIGHT(B2762,FIND(I2762,B2762)+1),"_",""))</f>
        <v>PosK</v>
      </c>
      <c r="K2762" s="0" t="str">
        <f aca="false">IFERROR(VALUE(SUBSTITUTE(E2762,".",",")),E2762)</f>
        <v>No Ct</v>
      </c>
      <c r="L2762" s="61" t="n">
        <f aca="false">IF(J2762="PosK",SUMIFS(K:K,J:J,"PosK",H:H,H2762),"")</f>
        <v>0</v>
      </c>
      <c r="M2762" s="61" t="n">
        <f aca="false">IF(J2762="PosK",SUMIFS(K:K,J:J,"NegK",H:H,H2762),"")</f>
        <v>0</v>
      </c>
      <c r="N2762" s="61" t="n">
        <f aca="false">IF(J2762="PosK",SUMIFS(K:K,J:J,"eDNA",H:H,H2762),"")</f>
        <v>0</v>
      </c>
      <c r="P2762" s="62" t="n">
        <f aca="false">IF(K2764="No Ct",0,K2764)</f>
        <v>0</v>
      </c>
      <c r="Q2762" s="62" t="n">
        <f aca="false">IF(K2765="No Ct",0,K2765)</f>
        <v>0</v>
      </c>
      <c r="R2762" s="0" t="str">
        <f aca="false">IF(AND(L2762&gt;0,M2762=0),"Valid","Invalid")</f>
        <v>Invalid</v>
      </c>
      <c r="S2762" s="0" t="str">
        <f aca="false">IF(OR(P2762&gt;1,Q2762&gt;1),"Present","Absent")</f>
        <v>Absent</v>
      </c>
      <c r="T2762" s="63" t="str">
        <f aca="false">IF(OR(AND(P2762&gt;1,P2762&lt;41),AND(Q2762&gt;1,Q2762&lt;41)),"Ct&lt;41","Ct&gt;41")</f>
        <v>Ct&gt;41</v>
      </c>
      <c r="U2762" s="0" t="str">
        <f aca="false">I2762</f>
        <v>GroenbrogetTudse</v>
      </c>
      <c r="V2762" s="0" t="str">
        <f aca="false">MID(F2762,10,9)</f>
        <v>DL2018020</v>
      </c>
      <c r="W2762" s="64" t="str">
        <f aca="false">V2762&amp;"_"&amp;U2762&amp;"_"&amp;R2762&amp;"_"&amp;S2762&amp;"_"&amp;T2762</f>
        <v>DL2018020_GroenbrogetTudse_Invalid_Absent_Ct&gt;41</v>
      </c>
    </row>
    <row r="2763" customFormat="false" ht="14.25" hidden="false" customHeight="false" outlineLevel="0" collapsed="false">
      <c r="A2763" s="0" t="s">
        <v>772</v>
      </c>
      <c r="B2763" s="52" t="s">
        <v>773</v>
      </c>
      <c r="C2763" s="52" t="s">
        <v>747</v>
      </c>
      <c r="D2763" s="53" t="n">
        <v>0.1</v>
      </c>
      <c r="E2763" s="53" t="s">
        <v>748</v>
      </c>
      <c r="F2763" s="0" t="s">
        <v>1300</v>
      </c>
      <c r="G2763" s="0" t="str">
        <f aca="false">LEFT(B2763,2)</f>
        <v>04</v>
      </c>
      <c r="H2763" s="0" t="str">
        <f aca="false">I2763&amp;"_"&amp;G2763&amp;"_"&amp;F2763</f>
        <v>GroenbrogetTudse_04_20181026_DL2018020_GentofteHF_koersel1</v>
      </c>
      <c r="I2763" s="61" t="str">
        <f aca="false">MID(RIGHT(B2763,LEN(B2763)-3),1,FIND("_",RIGHT(B2763,LEN(B2763)-3))-1)</f>
        <v>GroenbrogetTudse</v>
      </c>
      <c r="J2763" s="61" t="str">
        <f aca="false">TRIM(SUBSTITUTE(RIGHT(B2763,FIND(I2763,B2763)+1),"_",""))</f>
        <v>NegK</v>
      </c>
      <c r="K2763" s="0" t="str">
        <f aca="false">IFERROR(VALUE(SUBSTITUTE(E2763,".",",")),E2763)</f>
        <v>No Ct</v>
      </c>
      <c r="L2763" s="61" t="str">
        <f aca="false">IF(J2763="PosK",SUMIFS(K:K,J:J,"PosK",H:H,H2763),"")</f>
        <v/>
      </c>
      <c r="M2763" s="61" t="str">
        <f aca="false">IF(J2763="PosK",SUMIFS(K:K,J:J,"NegK",H:H,H2763),"")</f>
        <v/>
      </c>
      <c r="N2763" s="61" t="str">
        <f aca="false">IF(J2763="PosK",SUMIFS(K:K,J:J,"eDNA",H:H,H2763),"")</f>
        <v/>
      </c>
    </row>
    <row r="2764" customFormat="false" ht="14.25" hidden="false" customHeight="false" outlineLevel="0" collapsed="false">
      <c r="A2764" s="0" t="s">
        <v>774</v>
      </c>
      <c r="B2764" s="52" t="s">
        <v>775</v>
      </c>
      <c r="C2764" s="52" t="s">
        <v>751</v>
      </c>
      <c r="D2764" s="53" t="n">
        <v>0.1</v>
      </c>
      <c r="E2764" s="53" t="s">
        <v>748</v>
      </c>
      <c r="F2764" s="0" t="s">
        <v>1300</v>
      </c>
      <c r="G2764" s="0" t="str">
        <f aca="false">LEFT(B2764,2)</f>
        <v>04</v>
      </c>
      <c r="H2764" s="0" t="str">
        <f aca="false">I2764&amp;"_"&amp;G2764&amp;"_"&amp;F2764</f>
        <v>GroenbrogetTudse_04_20181026_DL2018020_GentofteHF_koersel1</v>
      </c>
      <c r="I2764" s="61" t="str">
        <f aca="false">MID(RIGHT(B2764,LEN(B2764)-3),1,FIND("_",RIGHT(B2764,LEN(B2764)-3))-1)</f>
        <v>GroenbrogetTudse</v>
      </c>
      <c r="J2764" s="61" t="str">
        <f aca="false">TRIM(SUBSTITUTE(RIGHT(B2764,FIND(I2764,B2764)+1),"_",""))</f>
        <v>eDNA</v>
      </c>
      <c r="K2764" s="0" t="str">
        <f aca="false">IFERROR(VALUE(SUBSTITUTE(E2764,".",",")),E2764)</f>
        <v>No Ct</v>
      </c>
      <c r="L2764" s="61" t="str">
        <f aca="false">IF(J2764="PosK",SUMIFS(K:K,J:J,"PosK",H:H,H2764),"")</f>
        <v/>
      </c>
      <c r="M2764" s="61" t="str">
        <f aca="false">IF(J2764="PosK",SUMIFS(K:K,J:J,"NegK",H:H,H2764),"")</f>
        <v/>
      </c>
      <c r="N2764" s="61" t="str">
        <f aca="false">IF(J2764="PosK",SUMIFS(K:K,J:J,"eDNA",H:H,H2764),"")</f>
        <v/>
      </c>
      <c r="Q2764" s="62"/>
    </row>
    <row r="2765" customFormat="false" ht="14.25" hidden="false" customHeight="false" outlineLevel="0" collapsed="false">
      <c r="A2765" s="0" t="s">
        <v>776</v>
      </c>
      <c r="B2765" s="52" t="s">
        <v>777</v>
      </c>
      <c r="C2765" s="52" t="s">
        <v>751</v>
      </c>
      <c r="D2765" s="53" t="n">
        <v>0.1</v>
      </c>
      <c r="E2765" s="53" t="s">
        <v>748</v>
      </c>
      <c r="F2765" s="0" t="s">
        <v>1300</v>
      </c>
      <c r="G2765" s="0" t="str">
        <f aca="false">LEFT(B2765,2)</f>
        <v>04</v>
      </c>
      <c r="H2765" s="0" t="str">
        <f aca="false">I2765&amp;"_"&amp;G2765&amp;"_"&amp;F2765</f>
        <v>GroenbrogetTudse_04_20181026_DL2018020_GentofteHF_koersel1</v>
      </c>
      <c r="I2765" s="61" t="str">
        <f aca="false">MID(RIGHT(B2765,LEN(B2765)-3),1,FIND("_",RIGHT(B2765,LEN(B2765)-3))-1)</f>
        <v>GroenbrogetTudse</v>
      </c>
      <c r="J2765" s="61" t="str">
        <f aca="false">TRIM(SUBSTITUTE(RIGHT(B2765,FIND(I2765,B2765)+1),"_",""))</f>
        <v>eDNA</v>
      </c>
      <c r="K2765" s="0" t="str">
        <f aca="false">IFERROR(VALUE(SUBSTITUTE(E2765,".",",")),E2765)</f>
        <v>No Ct</v>
      </c>
      <c r="L2765" s="61" t="str">
        <f aca="false">IF(J2765="PosK",SUMIFS(K:K,J:J,"PosK",H:H,H2765),"")</f>
        <v/>
      </c>
      <c r="M2765" s="61" t="str">
        <f aca="false">IF(J2765="PosK",SUMIFS(K:K,J:J,"NegK",H:H,H2765),"")</f>
        <v/>
      </c>
      <c r="N2765" s="61" t="str">
        <f aca="false">IF(J2765="PosK",SUMIFS(K:K,J:J,"eDNA",H:H,H2765),"")</f>
        <v/>
      </c>
      <c r="P2765" s="62"/>
      <c r="T2765" s="63"/>
      <c r="W2765" s="64"/>
    </row>
    <row r="2766" customFormat="false" ht="14.25" hidden="false" customHeight="false" outlineLevel="0" collapsed="false">
      <c r="A2766" s="0" t="s">
        <v>778</v>
      </c>
      <c r="B2766" s="52" t="s">
        <v>779</v>
      </c>
      <c r="C2766" s="52" t="s">
        <v>743</v>
      </c>
      <c r="D2766" s="53" t="n">
        <v>0.1</v>
      </c>
      <c r="E2766" s="53" t="s">
        <v>748</v>
      </c>
      <c r="F2766" s="0" t="s">
        <v>1300</v>
      </c>
      <c r="G2766" s="0" t="str">
        <f aca="false">LEFT(B2766,2)</f>
        <v>05</v>
      </c>
      <c r="H2766" s="0" t="str">
        <f aca="false">I2766&amp;"_"&amp;G2766&amp;"_"&amp;F2766</f>
        <v>Loevfroe_05_20181026_DL2018020_GentofteHF_koersel1</v>
      </c>
      <c r="I2766" s="61" t="str">
        <f aca="false">MID(RIGHT(B2766,LEN(B2766)-3),1,FIND("_",RIGHT(B2766,LEN(B2766)-3))-1)</f>
        <v>Loevfroe</v>
      </c>
      <c r="J2766" s="61" t="str">
        <f aca="false">TRIM(SUBSTITUTE(RIGHT(B2766,FIND(I2766,B2766)+1),"_",""))</f>
        <v>PosK</v>
      </c>
      <c r="K2766" s="0" t="str">
        <f aca="false">IFERROR(VALUE(SUBSTITUTE(E2766,".",",")),E2766)</f>
        <v>No Ct</v>
      </c>
      <c r="L2766" s="61" t="n">
        <f aca="false">IF(J2766="PosK",SUMIFS(K:K,J:J,"PosK",H:H,H2766),"")</f>
        <v>0</v>
      </c>
      <c r="M2766" s="61" t="n">
        <f aca="false">IF(J2766="PosK",SUMIFS(K:K,J:J,"NegK",H:H,H2766),"")</f>
        <v>0</v>
      </c>
      <c r="N2766" s="61" t="n">
        <f aca="false">IF(J2766="PosK",SUMIFS(K:K,J:J,"eDNA",H:H,H2766),"")</f>
        <v>0</v>
      </c>
      <c r="P2766" s="62" t="n">
        <f aca="false">IF(K2768="No Ct",0,K2768)</f>
        <v>0</v>
      </c>
      <c r="Q2766" s="62" t="n">
        <f aca="false">IF(K2769="No Ct",0,K2769)</f>
        <v>0</v>
      </c>
      <c r="R2766" s="0" t="str">
        <f aca="false">IF(AND(L2766&gt;0,M2766=0),"Valid","Invalid")</f>
        <v>Invalid</v>
      </c>
      <c r="S2766" s="0" t="str">
        <f aca="false">IF(OR(P2766&gt;1,Q2766&gt;1),"Present","Absent")</f>
        <v>Absent</v>
      </c>
      <c r="T2766" s="63" t="str">
        <f aca="false">IF(OR(AND(P2766&gt;1,P2766&lt;41),AND(Q2766&gt;1,Q2766&lt;41)),"Ct&lt;41","Ct&gt;41")</f>
        <v>Ct&gt;41</v>
      </c>
      <c r="U2766" s="0" t="str">
        <f aca="false">I2766</f>
        <v>Loevfroe</v>
      </c>
      <c r="V2766" s="0" t="str">
        <f aca="false">MID(F2766,10,9)</f>
        <v>DL2018020</v>
      </c>
      <c r="W2766" s="64" t="str">
        <f aca="false">V2766&amp;"_"&amp;U2766&amp;"_"&amp;R2766&amp;"_"&amp;S2766&amp;"_"&amp;T2766</f>
        <v>DL2018020_Loevfroe_Invalid_Absent_Ct&gt;41</v>
      </c>
    </row>
    <row r="2767" customFormat="false" ht="14.25" hidden="false" customHeight="false" outlineLevel="0" collapsed="false">
      <c r="A2767" s="0" t="s">
        <v>780</v>
      </c>
      <c r="B2767" s="52" t="s">
        <v>781</v>
      </c>
      <c r="C2767" s="52" t="s">
        <v>747</v>
      </c>
      <c r="D2767" s="53" t="n">
        <v>0.1</v>
      </c>
      <c r="E2767" s="53" t="s">
        <v>748</v>
      </c>
      <c r="F2767" s="0" t="s">
        <v>1300</v>
      </c>
      <c r="G2767" s="0" t="str">
        <f aca="false">LEFT(B2767,2)</f>
        <v>05</v>
      </c>
      <c r="H2767" s="0" t="str">
        <f aca="false">I2767&amp;"_"&amp;G2767&amp;"_"&amp;F2767</f>
        <v>Loevfroe_05_20181026_DL2018020_GentofteHF_koersel1</v>
      </c>
      <c r="I2767" s="61" t="str">
        <f aca="false">MID(RIGHT(B2767,LEN(B2767)-3),1,FIND("_",RIGHT(B2767,LEN(B2767)-3))-1)</f>
        <v>Loevfroe</v>
      </c>
      <c r="J2767" s="61" t="str">
        <f aca="false">TRIM(SUBSTITUTE(RIGHT(B2767,FIND(I2767,B2767)+1),"_",""))</f>
        <v>NegK</v>
      </c>
      <c r="K2767" s="0" t="str">
        <f aca="false">IFERROR(VALUE(SUBSTITUTE(E2767,".",",")),E2767)</f>
        <v>No Ct</v>
      </c>
      <c r="L2767" s="61" t="str">
        <f aca="false">IF(J2767="PosK",SUMIFS(K:K,J:J,"PosK",H:H,H2767),"")</f>
        <v/>
      </c>
      <c r="M2767" s="61" t="str">
        <f aca="false">IF(J2767="PosK",SUMIFS(K:K,J:J,"NegK",H:H,H2767),"")</f>
        <v/>
      </c>
      <c r="N2767" s="61" t="str">
        <f aca="false">IF(J2767="PosK",SUMIFS(K:K,J:J,"eDNA",H:H,H2767),"")</f>
        <v/>
      </c>
    </row>
    <row r="2768" customFormat="false" ht="14.25" hidden="false" customHeight="false" outlineLevel="0" collapsed="false">
      <c r="A2768" s="0" t="s">
        <v>782</v>
      </c>
      <c r="B2768" s="52" t="s">
        <v>783</v>
      </c>
      <c r="C2768" s="52" t="s">
        <v>751</v>
      </c>
      <c r="D2768" s="53" t="n">
        <v>0.1</v>
      </c>
      <c r="E2768" s="53" t="s">
        <v>748</v>
      </c>
      <c r="F2768" s="0" t="s">
        <v>1300</v>
      </c>
      <c r="G2768" s="0" t="str">
        <f aca="false">LEFT(B2768,2)</f>
        <v>05</v>
      </c>
      <c r="H2768" s="0" t="str">
        <f aca="false">I2768&amp;"_"&amp;G2768&amp;"_"&amp;F2768</f>
        <v>Loevfroe_05_20181026_DL2018020_GentofteHF_koersel1</v>
      </c>
      <c r="I2768" s="61" t="str">
        <f aca="false">MID(RIGHT(B2768,LEN(B2768)-3),1,FIND("_",RIGHT(B2768,LEN(B2768)-3))-1)</f>
        <v>Loevfroe</v>
      </c>
      <c r="J2768" s="61" t="str">
        <f aca="false">TRIM(SUBSTITUTE(RIGHT(B2768,FIND(I2768,B2768)+1),"_",""))</f>
        <v>eDNA</v>
      </c>
      <c r="K2768" s="0" t="str">
        <f aca="false">IFERROR(VALUE(SUBSTITUTE(E2768,".",",")),E2768)</f>
        <v>No Ct</v>
      </c>
      <c r="L2768" s="61" t="str">
        <f aca="false">IF(J2768="PosK",SUMIFS(K:K,J:J,"PosK",H:H,H2768),"")</f>
        <v/>
      </c>
      <c r="M2768" s="61" t="str">
        <f aca="false">IF(J2768="PosK",SUMIFS(K:K,J:J,"NegK",H:H,H2768),"")</f>
        <v/>
      </c>
      <c r="N2768" s="61" t="str">
        <f aca="false">IF(J2768="PosK",SUMIFS(K:K,J:J,"eDNA",H:H,H2768),"")</f>
        <v/>
      </c>
      <c r="Q2768" s="62"/>
    </row>
    <row r="2769" customFormat="false" ht="14.25" hidden="false" customHeight="false" outlineLevel="0" collapsed="false">
      <c r="A2769" s="0" t="s">
        <v>784</v>
      </c>
      <c r="B2769" s="52" t="s">
        <v>785</v>
      </c>
      <c r="C2769" s="52" t="s">
        <v>751</v>
      </c>
      <c r="D2769" s="53" t="n">
        <v>0.1</v>
      </c>
      <c r="E2769" s="53" t="s">
        <v>748</v>
      </c>
      <c r="F2769" s="0" t="s">
        <v>1300</v>
      </c>
      <c r="G2769" s="0" t="str">
        <f aca="false">LEFT(B2769,2)</f>
        <v>05</v>
      </c>
      <c r="H2769" s="0" t="str">
        <f aca="false">I2769&amp;"_"&amp;G2769&amp;"_"&amp;F2769</f>
        <v>Loevfroe_05_20181026_DL2018020_GentofteHF_koersel1</v>
      </c>
      <c r="I2769" s="61" t="str">
        <f aca="false">MID(RIGHT(B2769,LEN(B2769)-3),1,FIND("_",RIGHT(B2769,LEN(B2769)-3))-1)</f>
        <v>Loevfroe</v>
      </c>
      <c r="J2769" s="61" t="str">
        <f aca="false">TRIM(SUBSTITUTE(RIGHT(B2769,FIND(I2769,B2769)+1),"_",""))</f>
        <v>eDNA</v>
      </c>
      <c r="K2769" s="0" t="str">
        <f aca="false">IFERROR(VALUE(SUBSTITUTE(E2769,".",",")),E2769)</f>
        <v>No Ct</v>
      </c>
      <c r="L2769" s="61" t="str">
        <f aca="false">IF(J2769="PosK",SUMIFS(K:K,J:J,"PosK",H:H,H2769),"")</f>
        <v/>
      </c>
      <c r="M2769" s="61" t="str">
        <f aca="false">IF(J2769="PosK",SUMIFS(K:K,J:J,"NegK",H:H,H2769),"")</f>
        <v/>
      </c>
      <c r="N2769" s="61" t="str">
        <f aca="false">IF(J2769="PosK",SUMIFS(K:K,J:J,"eDNA",H:H,H2769),"")</f>
        <v/>
      </c>
      <c r="P2769" s="62"/>
      <c r="T2769" s="63"/>
      <c r="W2769" s="64"/>
    </row>
    <row r="2770" customFormat="false" ht="14.25" hidden="false" customHeight="false" outlineLevel="0" collapsed="false">
      <c r="A2770" s="0" t="s">
        <v>786</v>
      </c>
      <c r="B2770" s="52" t="s">
        <v>787</v>
      </c>
      <c r="C2770" s="52" t="s">
        <v>743</v>
      </c>
      <c r="D2770" s="53" t="n">
        <v>0.1</v>
      </c>
      <c r="E2770" s="53" t="n">
        <v>34.33</v>
      </c>
      <c r="F2770" s="0" t="s">
        <v>1300</v>
      </c>
      <c r="G2770" s="0" t="str">
        <f aca="false">LEFT(B2770,2)</f>
        <v>06</v>
      </c>
      <c r="H2770" s="0" t="str">
        <f aca="false">I2770&amp;"_"&amp;G2770&amp;"_"&amp;F2770</f>
        <v>Springfroe_06_20181026_DL2018020_GentofteHF_koersel1</v>
      </c>
      <c r="I2770" s="61" t="str">
        <f aca="false">MID(RIGHT(B2770,LEN(B2770)-3),1,FIND("_",RIGHT(B2770,LEN(B2770)-3))-1)</f>
        <v>Springfroe</v>
      </c>
      <c r="J2770" s="61" t="str">
        <f aca="false">TRIM(SUBSTITUTE(RIGHT(B2770,FIND(I2770,B2770)+1),"_",""))</f>
        <v>PosK</v>
      </c>
      <c r="K2770" s="0" t="n">
        <f aca="false">IFERROR(VALUE(SUBSTITUTE(E2770,".",",")),E2770)</f>
        <v>34.33</v>
      </c>
      <c r="L2770" s="61" t="n">
        <f aca="false">IF(J2770="PosK",SUMIFS(K:K,J:J,"PosK",H:H,H2770),"")</f>
        <v>34.33</v>
      </c>
      <c r="M2770" s="61" t="n">
        <f aca="false">IF(J2770="PosK",SUMIFS(K:K,J:J,"NegK",H:H,H2770),"")</f>
        <v>0</v>
      </c>
      <c r="N2770" s="61" t="n">
        <f aca="false">IF(J2770="PosK",SUMIFS(K:K,J:J,"eDNA",H:H,H2770),"")</f>
        <v>0</v>
      </c>
      <c r="P2770" s="62" t="n">
        <f aca="false">IF(K2772="No Ct",0,K2772)</f>
        <v>0</v>
      </c>
      <c r="Q2770" s="62" t="n">
        <f aca="false">IF(K2773="No Ct",0,K2773)</f>
        <v>0</v>
      </c>
      <c r="R2770" s="0" t="str">
        <f aca="false">IF(AND(L2770&gt;0,M2770=0),"Valid","Invalid")</f>
        <v>Valid</v>
      </c>
      <c r="S2770" s="0" t="str">
        <f aca="false">IF(OR(P2770&gt;1,Q2770&gt;1),"Present","Absent")</f>
        <v>Absent</v>
      </c>
      <c r="T2770" s="63" t="str">
        <f aca="false">IF(OR(AND(P2770&gt;1,P2770&lt;41),AND(Q2770&gt;1,Q2770&lt;41)),"Ct&lt;41","Ct&gt;41")</f>
        <v>Ct&gt;41</v>
      </c>
      <c r="U2770" s="0" t="str">
        <f aca="false">I2770</f>
        <v>Springfroe</v>
      </c>
      <c r="V2770" s="0" t="str">
        <f aca="false">MID(F2770,10,9)</f>
        <v>DL2018020</v>
      </c>
      <c r="W2770" s="64" t="str">
        <f aca="false">V2770&amp;"_"&amp;U2770&amp;"_"&amp;R2770&amp;"_"&amp;S2770&amp;"_"&amp;T2770</f>
        <v>DL2018020_Springfroe_Valid_Absent_Ct&gt;41</v>
      </c>
    </row>
    <row r="2771" customFormat="false" ht="14.25" hidden="false" customHeight="false" outlineLevel="0" collapsed="false">
      <c r="A2771" s="0" t="s">
        <v>788</v>
      </c>
      <c r="B2771" s="52" t="s">
        <v>789</v>
      </c>
      <c r="C2771" s="52" t="s">
        <v>747</v>
      </c>
      <c r="D2771" s="53" t="n">
        <v>0.1</v>
      </c>
      <c r="E2771" s="53" t="s">
        <v>748</v>
      </c>
      <c r="F2771" s="0" t="s">
        <v>1300</v>
      </c>
      <c r="G2771" s="0" t="str">
        <f aca="false">LEFT(B2771,2)</f>
        <v>06</v>
      </c>
      <c r="H2771" s="0" t="str">
        <f aca="false">I2771&amp;"_"&amp;G2771&amp;"_"&amp;F2771</f>
        <v>Springfroe_06_20181026_DL2018020_GentofteHF_koersel1</v>
      </c>
      <c r="I2771" s="61" t="str">
        <f aca="false">MID(RIGHT(B2771,LEN(B2771)-3),1,FIND("_",RIGHT(B2771,LEN(B2771)-3))-1)</f>
        <v>Springfroe</v>
      </c>
      <c r="J2771" s="61" t="str">
        <f aca="false">TRIM(SUBSTITUTE(RIGHT(B2771,FIND(I2771,B2771)+1),"_",""))</f>
        <v>NegK</v>
      </c>
      <c r="K2771" s="0" t="str">
        <f aca="false">IFERROR(VALUE(SUBSTITUTE(E2771,".",",")),E2771)</f>
        <v>No Ct</v>
      </c>
      <c r="L2771" s="61" t="str">
        <f aca="false">IF(J2771="PosK",SUMIFS(K:K,J:J,"PosK",H:H,H2771),"")</f>
        <v/>
      </c>
      <c r="M2771" s="61" t="str">
        <f aca="false">IF(J2771="PosK",SUMIFS(K:K,J:J,"NegK",H:H,H2771),"")</f>
        <v/>
      </c>
      <c r="N2771" s="61" t="str">
        <f aca="false">IF(J2771="PosK",SUMIFS(K:K,J:J,"eDNA",H:H,H2771),"")</f>
        <v/>
      </c>
    </row>
    <row r="2772" customFormat="false" ht="14.25" hidden="false" customHeight="false" outlineLevel="0" collapsed="false">
      <c r="A2772" s="0" t="s">
        <v>790</v>
      </c>
      <c r="B2772" s="52" t="s">
        <v>791</v>
      </c>
      <c r="C2772" s="52" t="s">
        <v>751</v>
      </c>
      <c r="D2772" s="53" t="n">
        <v>0.1</v>
      </c>
      <c r="E2772" s="53" t="s">
        <v>748</v>
      </c>
      <c r="F2772" s="0" t="s">
        <v>1300</v>
      </c>
      <c r="G2772" s="0" t="str">
        <f aca="false">LEFT(B2772,2)</f>
        <v>06</v>
      </c>
      <c r="H2772" s="0" t="str">
        <f aca="false">I2772&amp;"_"&amp;G2772&amp;"_"&amp;F2772</f>
        <v>Springfroe_06_20181026_DL2018020_GentofteHF_koersel1</v>
      </c>
      <c r="I2772" s="61" t="str">
        <f aca="false">MID(RIGHT(B2772,LEN(B2772)-3),1,FIND("_",RIGHT(B2772,LEN(B2772)-3))-1)</f>
        <v>Springfroe</v>
      </c>
      <c r="J2772" s="61" t="str">
        <f aca="false">TRIM(SUBSTITUTE(RIGHT(B2772,FIND(I2772,B2772)+1),"_",""))</f>
        <v>eDNA</v>
      </c>
      <c r="K2772" s="0" t="str">
        <f aca="false">IFERROR(VALUE(SUBSTITUTE(E2772,".",",")),E2772)</f>
        <v>No Ct</v>
      </c>
      <c r="L2772" s="61" t="str">
        <f aca="false">IF(J2772="PosK",SUMIFS(K:K,J:J,"PosK",H:H,H2772),"")</f>
        <v/>
      </c>
      <c r="M2772" s="61" t="str">
        <f aca="false">IF(J2772="PosK",SUMIFS(K:K,J:J,"NegK",H:H,H2772),"")</f>
        <v/>
      </c>
      <c r="N2772" s="61" t="str">
        <f aca="false">IF(J2772="PosK",SUMIFS(K:K,J:J,"eDNA",H:H,H2772),"")</f>
        <v/>
      </c>
      <c r="Q2772" s="62"/>
    </row>
    <row r="2773" customFormat="false" ht="14.25" hidden="false" customHeight="false" outlineLevel="0" collapsed="false">
      <c r="A2773" s="0" t="s">
        <v>792</v>
      </c>
      <c r="B2773" s="52" t="s">
        <v>793</v>
      </c>
      <c r="C2773" s="52" t="s">
        <v>751</v>
      </c>
      <c r="D2773" s="53" t="n">
        <v>0.1</v>
      </c>
      <c r="E2773" s="53" t="s">
        <v>748</v>
      </c>
      <c r="F2773" s="0" t="s">
        <v>1300</v>
      </c>
      <c r="G2773" s="0" t="str">
        <f aca="false">LEFT(B2773,2)</f>
        <v>06</v>
      </c>
      <c r="H2773" s="0" t="str">
        <f aca="false">I2773&amp;"_"&amp;G2773&amp;"_"&amp;F2773</f>
        <v>Springfroe_06_20181026_DL2018020_GentofteHF_koersel1</v>
      </c>
      <c r="I2773" s="61" t="str">
        <f aca="false">MID(RIGHT(B2773,LEN(B2773)-3),1,FIND("_",RIGHT(B2773,LEN(B2773)-3))-1)</f>
        <v>Springfroe</v>
      </c>
      <c r="J2773" s="61" t="str">
        <f aca="false">TRIM(SUBSTITUTE(RIGHT(B2773,FIND(I2773,B2773)+1),"_",""))</f>
        <v>eDNA</v>
      </c>
      <c r="K2773" s="0" t="str">
        <f aca="false">IFERROR(VALUE(SUBSTITUTE(E2773,".",",")),E2773)</f>
        <v>No Ct</v>
      </c>
      <c r="L2773" s="61" t="str">
        <f aca="false">IF(J2773="PosK",SUMIFS(K:K,J:J,"PosK",H:H,H2773),"")</f>
        <v/>
      </c>
      <c r="M2773" s="61" t="str">
        <f aca="false">IF(J2773="PosK",SUMIFS(K:K,J:J,"NegK",H:H,H2773),"")</f>
        <v/>
      </c>
      <c r="N2773" s="61" t="str">
        <f aca="false">IF(J2773="PosK",SUMIFS(K:K,J:J,"eDNA",H:H,H2773),"")</f>
        <v/>
      </c>
      <c r="P2773" s="62"/>
      <c r="T2773" s="63"/>
      <c r="W2773" s="64"/>
    </row>
    <row r="2774" customFormat="false" ht="14.25" hidden="false" customHeight="false" outlineLevel="0" collapsed="false">
      <c r="A2774" s="0" t="s">
        <v>794</v>
      </c>
      <c r="B2774" s="52" t="s">
        <v>960</v>
      </c>
      <c r="C2774" s="52" t="s">
        <v>743</v>
      </c>
      <c r="D2774" s="53" t="n">
        <v>0.1</v>
      </c>
      <c r="E2774" s="53" t="n">
        <v>34.25</v>
      </c>
      <c r="F2774" s="0" t="s">
        <v>1300</v>
      </c>
      <c r="G2774" s="0" t="str">
        <f aca="false">LEFT(B2774,2)</f>
        <v>07</v>
      </c>
      <c r="H2774" s="0" t="str">
        <f aca="false">I2774&amp;"_"&amp;G2774&amp;"_"&amp;F2774</f>
        <v>Springfroe_07_20181026_DL2018020_GentofteHF_koersel1</v>
      </c>
      <c r="I2774" s="61" t="str">
        <f aca="false">MID(RIGHT(B2774,LEN(B2774)-3),1,FIND("_",RIGHT(B2774,LEN(B2774)-3))-1)</f>
        <v>Springfroe</v>
      </c>
      <c r="J2774" s="61" t="str">
        <f aca="false">TRIM(SUBSTITUTE(RIGHT(B2774,FIND(I2774,B2774)+1),"_",""))</f>
        <v>PosK</v>
      </c>
      <c r="K2774" s="0" t="n">
        <f aca="false">IFERROR(VALUE(SUBSTITUTE(E2774,".",",")),E2774)</f>
        <v>34.25</v>
      </c>
      <c r="L2774" s="61" t="n">
        <f aca="false">IF(J2774="PosK",SUMIFS(K:K,J:J,"PosK",H:H,H2774),"")</f>
        <v>34.25</v>
      </c>
      <c r="M2774" s="61" t="n">
        <f aca="false">IF(J2774="PosK",SUMIFS(K:K,J:J,"NegK",H:H,H2774),"")</f>
        <v>0</v>
      </c>
      <c r="N2774" s="61" t="n">
        <f aca="false">IF(J2774="PosK",SUMIFS(K:K,J:J,"eDNA",H:H,H2774),"")</f>
        <v>0</v>
      </c>
      <c r="P2774" s="62" t="n">
        <f aca="false">IF(K2776="No Ct",0,K2776)</f>
        <v>0</v>
      </c>
      <c r="Q2774" s="62" t="n">
        <f aca="false">IF(K2777="No Ct",0,K2777)</f>
        <v>0</v>
      </c>
      <c r="R2774" s="0" t="str">
        <f aca="false">IF(AND(L2774&gt;0,M2774=0),"Valid","Invalid")</f>
        <v>Valid</v>
      </c>
      <c r="S2774" s="0" t="str">
        <f aca="false">IF(OR(P2774&gt;1,Q2774&gt;1),"Present","Absent")</f>
        <v>Absent</v>
      </c>
      <c r="T2774" s="63" t="str">
        <f aca="false">IF(OR(AND(P2774&gt;1,P2774&lt;41),AND(Q2774&gt;1,Q2774&lt;41)),"Ct&lt;41","Ct&gt;41")</f>
        <v>Ct&gt;41</v>
      </c>
      <c r="U2774" s="0" t="str">
        <f aca="false">I2774</f>
        <v>Springfroe</v>
      </c>
      <c r="V2774" s="0" t="str">
        <f aca="false">MID(F2774,10,9)</f>
        <v>DL2018020</v>
      </c>
      <c r="W2774" s="64" t="str">
        <f aca="false">V2774&amp;"_"&amp;U2774&amp;"_"&amp;R2774&amp;"_"&amp;S2774&amp;"_"&amp;T2774</f>
        <v>DL2018020_Springfroe_Valid_Absent_Ct&gt;41</v>
      </c>
    </row>
    <row r="2775" customFormat="false" ht="14.25" hidden="false" customHeight="false" outlineLevel="0" collapsed="false">
      <c r="A2775" s="0" t="s">
        <v>796</v>
      </c>
      <c r="B2775" s="52" t="s">
        <v>961</v>
      </c>
      <c r="C2775" s="52" t="s">
        <v>747</v>
      </c>
      <c r="D2775" s="53" t="n">
        <v>0.1</v>
      </c>
      <c r="E2775" s="53" t="s">
        <v>748</v>
      </c>
      <c r="F2775" s="0" t="s">
        <v>1300</v>
      </c>
      <c r="G2775" s="0" t="str">
        <f aca="false">LEFT(B2775,2)</f>
        <v>07</v>
      </c>
      <c r="H2775" s="0" t="str">
        <f aca="false">I2775&amp;"_"&amp;G2775&amp;"_"&amp;F2775</f>
        <v>Springfroe_07_20181026_DL2018020_GentofteHF_koersel1</v>
      </c>
      <c r="I2775" s="61" t="str">
        <f aca="false">MID(RIGHT(B2775,LEN(B2775)-3),1,FIND("_",RIGHT(B2775,LEN(B2775)-3))-1)</f>
        <v>Springfroe</v>
      </c>
      <c r="J2775" s="61" t="str">
        <f aca="false">TRIM(SUBSTITUTE(RIGHT(B2775,FIND(I2775,B2775)+1),"_",""))</f>
        <v>NegK</v>
      </c>
      <c r="K2775" s="0" t="str">
        <f aca="false">IFERROR(VALUE(SUBSTITUTE(E2775,".",",")),E2775)</f>
        <v>No Ct</v>
      </c>
      <c r="L2775" s="61" t="str">
        <f aca="false">IF(J2775="PosK",SUMIFS(K:K,J:J,"PosK",H:H,H2775),"")</f>
        <v/>
      </c>
      <c r="M2775" s="61" t="str">
        <f aca="false">IF(J2775="PosK",SUMIFS(K:K,J:J,"NegK",H:H,H2775),"")</f>
        <v/>
      </c>
      <c r="N2775" s="61" t="str">
        <f aca="false">IF(J2775="PosK",SUMIFS(K:K,J:J,"eDNA",H:H,H2775),"")</f>
        <v/>
      </c>
    </row>
    <row r="2776" customFormat="false" ht="14.25" hidden="false" customHeight="false" outlineLevel="0" collapsed="false">
      <c r="A2776" s="0" t="s">
        <v>798</v>
      </c>
      <c r="B2776" s="52" t="s">
        <v>962</v>
      </c>
      <c r="C2776" s="52" t="s">
        <v>751</v>
      </c>
      <c r="D2776" s="53" t="n">
        <v>0.1</v>
      </c>
      <c r="E2776" s="53" t="s">
        <v>748</v>
      </c>
      <c r="F2776" s="0" t="s">
        <v>1300</v>
      </c>
      <c r="G2776" s="0" t="str">
        <f aca="false">LEFT(B2776,2)</f>
        <v>07</v>
      </c>
      <c r="H2776" s="0" t="str">
        <f aca="false">I2776&amp;"_"&amp;G2776&amp;"_"&amp;F2776</f>
        <v>Springfroe_07_20181026_DL2018020_GentofteHF_koersel1</v>
      </c>
      <c r="I2776" s="61" t="str">
        <f aca="false">MID(RIGHT(B2776,LEN(B2776)-3),1,FIND("_",RIGHT(B2776,LEN(B2776)-3))-1)</f>
        <v>Springfroe</v>
      </c>
      <c r="J2776" s="61" t="str">
        <f aca="false">TRIM(SUBSTITUTE(RIGHT(B2776,FIND(I2776,B2776)+1),"_",""))</f>
        <v>eDNA</v>
      </c>
      <c r="K2776" s="0" t="str">
        <f aca="false">IFERROR(VALUE(SUBSTITUTE(E2776,".",",")),E2776)</f>
        <v>No Ct</v>
      </c>
      <c r="L2776" s="61" t="str">
        <f aca="false">IF(J2776="PosK",SUMIFS(K:K,J:J,"PosK",H:H,H2776),"")</f>
        <v/>
      </c>
      <c r="M2776" s="61" t="str">
        <f aca="false">IF(J2776="PosK",SUMIFS(K:K,J:J,"NegK",H:H,H2776),"")</f>
        <v/>
      </c>
      <c r="N2776" s="61" t="str">
        <f aca="false">IF(J2776="PosK",SUMIFS(K:K,J:J,"eDNA",H:H,H2776),"")</f>
        <v/>
      </c>
      <c r="Q2776" s="62"/>
    </row>
    <row r="2777" customFormat="false" ht="14.25" hidden="false" customHeight="false" outlineLevel="0" collapsed="false">
      <c r="A2777" s="0" t="s">
        <v>800</v>
      </c>
      <c r="B2777" s="52" t="s">
        <v>963</v>
      </c>
      <c r="C2777" s="52" t="s">
        <v>751</v>
      </c>
      <c r="D2777" s="53" t="n">
        <v>0.1</v>
      </c>
      <c r="E2777" s="53" t="s">
        <v>748</v>
      </c>
      <c r="F2777" s="0" t="s">
        <v>1300</v>
      </c>
      <c r="G2777" s="0" t="str">
        <f aca="false">LEFT(B2777,2)</f>
        <v>07</v>
      </c>
      <c r="H2777" s="0" t="str">
        <f aca="false">I2777&amp;"_"&amp;G2777&amp;"_"&amp;F2777</f>
        <v>Springfroe_07_20181026_DL2018020_GentofteHF_koersel1</v>
      </c>
      <c r="I2777" s="61" t="str">
        <f aca="false">MID(RIGHT(B2777,LEN(B2777)-3),1,FIND("_",RIGHT(B2777,LEN(B2777)-3))-1)</f>
        <v>Springfroe</v>
      </c>
      <c r="J2777" s="61" t="str">
        <f aca="false">TRIM(SUBSTITUTE(RIGHT(B2777,FIND(I2777,B2777)+1),"_",""))</f>
        <v>eDNA</v>
      </c>
      <c r="K2777" s="0" t="str">
        <f aca="false">IFERROR(VALUE(SUBSTITUTE(E2777,".",",")),E2777)</f>
        <v>No Ct</v>
      </c>
      <c r="L2777" s="61" t="str">
        <f aca="false">IF(J2777="PosK",SUMIFS(K:K,J:J,"PosK",H:H,H2777),"")</f>
        <v/>
      </c>
      <c r="M2777" s="61" t="str">
        <f aca="false">IF(J2777="PosK",SUMIFS(K:K,J:J,"NegK",H:H,H2777),"")</f>
        <v/>
      </c>
      <c r="N2777" s="61" t="str">
        <f aca="false">IF(J2777="PosK",SUMIFS(K:K,J:J,"eDNA",H:H,H2777),"")</f>
        <v/>
      </c>
      <c r="P2777" s="62"/>
      <c r="T2777" s="63"/>
      <c r="W2777" s="64"/>
    </row>
    <row r="2778" customFormat="false" ht="14.25" hidden="false" customHeight="false" outlineLevel="0" collapsed="false">
      <c r="A2778" s="0" t="s">
        <v>802</v>
      </c>
      <c r="B2778" s="52" t="s">
        <v>964</v>
      </c>
      <c r="C2778" s="52" t="s">
        <v>743</v>
      </c>
      <c r="D2778" s="53" t="n">
        <v>0.1</v>
      </c>
      <c r="E2778" s="53" t="n">
        <v>28.17</v>
      </c>
      <c r="F2778" s="0" t="s">
        <v>1300</v>
      </c>
      <c r="G2778" s="0" t="str">
        <f aca="false">LEFT(B2778,2)</f>
        <v>08</v>
      </c>
      <c r="H2778" s="0" t="str">
        <f aca="false">I2778&amp;"_"&amp;G2778&amp;"_"&amp;F2778</f>
        <v>Klokkefroe_08_20181026_DL2018020_GentofteHF_koersel1</v>
      </c>
      <c r="I2778" s="61" t="str">
        <f aca="false">MID(RIGHT(B2778,LEN(B2778)-3),1,FIND("_",RIGHT(B2778,LEN(B2778)-3))-1)</f>
        <v>Klokkefroe</v>
      </c>
      <c r="J2778" s="61" t="str">
        <f aca="false">TRIM(SUBSTITUTE(RIGHT(B2778,FIND(I2778,B2778)+1),"_",""))</f>
        <v>PosK</v>
      </c>
      <c r="K2778" s="0" t="n">
        <f aca="false">IFERROR(VALUE(SUBSTITUTE(E2778,".",",")),E2778)</f>
        <v>28.17</v>
      </c>
      <c r="L2778" s="61" t="n">
        <f aca="false">IF(J2778="PosK",SUMIFS(K:K,J:J,"PosK",H:H,H2778),"")</f>
        <v>28.17</v>
      </c>
      <c r="M2778" s="61" t="n">
        <f aca="false">IF(J2778="PosK",SUMIFS(K:K,J:J,"NegK",H:H,H2778),"")</f>
        <v>0</v>
      </c>
      <c r="N2778" s="61" t="n">
        <f aca="false">IF(J2778="PosK",SUMIFS(K:K,J:J,"eDNA",H:H,H2778),"")</f>
        <v>0</v>
      </c>
      <c r="P2778" s="62" t="n">
        <f aca="false">IF(K2780="No Ct",0,K2780)</f>
        <v>0</v>
      </c>
      <c r="Q2778" s="62" t="n">
        <f aca="false">IF(K2781="No Ct",0,K2781)</f>
        <v>0</v>
      </c>
      <c r="R2778" s="0" t="str">
        <f aca="false">IF(AND(L2778&gt;0,M2778=0),"Valid","Invalid")</f>
        <v>Valid</v>
      </c>
      <c r="S2778" s="0" t="str">
        <f aca="false">IF(OR(P2778&gt;1,Q2778&gt;1),"Present","Absent")</f>
        <v>Absent</v>
      </c>
      <c r="T2778" s="63" t="str">
        <f aca="false">IF(OR(AND(P2778&gt;1,P2778&lt;41),AND(Q2778&gt;1,Q2778&lt;41)),"Ct&lt;41","Ct&gt;41")</f>
        <v>Ct&gt;41</v>
      </c>
      <c r="U2778" s="0" t="str">
        <f aca="false">I2778</f>
        <v>Klokkefroe</v>
      </c>
      <c r="V2778" s="0" t="str">
        <f aca="false">MID(F2778,10,9)</f>
        <v>DL2018020</v>
      </c>
      <c r="W2778" s="64" t="str">
        <f aca="false">V2778&amp;"_"&amp;U2778&amp;"_"&amp;R2778&amp;"_"&amp;S2778&amp;"_"&amp;T2778</f>
        <v>DL2018020_Klokkefroe_Valid_Absent_Ct&gt;41</v>
      </c>
    </row>
    <row r="2779" customFormat="false" ht="14.25" hidden="false" customHeight="false" outlineLevel="0" collapsed="false">
      <c r="A2779" s="0" t="s">
        <v>804</v>
      </c>
      <c r="B2779" s="52" t="s">
        <v>965</v>
      </c>
      <c r="C2779" s="52" t="s">
        <v>747</v>
      </c>
      <c r="D2779" s="53" t="n">
        <v>0.1</v>
      </c>
      <c r="E2779" s="53" t="s">
        <v>748</v>
      </c>
      <c r="F2779" s="0" t="s">
        <v>1300</v>
      </c>
      <c r="G2779" s="0" t="str">
        <f aca="false">LEFT(B2779,2)</f>
        <v>08</v>
      </c>
      <c r="H2779" s="0" t="str">
        <f aca="false">I2779&amp;"_"&amp;G2779&amp;"_"&amp;F2779</f>
        <v>Klokkefroe_08_20181026_DL2018020_GentofteHF_koersel1</v>
      </c>
      <c r="I2779" s="61" t="str">
        <f aca="false">MID(RIGHT(B2779,LEN(B2779)-3),1,FIND("_",RIGHT(B2779,LEN(B2779)-3))-1)</f>
        <v>Klokkefroe</v>
      </c>
      <c r="J2779" s="61" t="str">
        <f aca="false">TRIM(SUBSTITUTE(RIGHT(B2779,FIND(I2779,B2779)+1),"_",""))</f>
        <v>NegK</v>
      </c>
      <c r="K2779" s="0" t="str">
        <f aca="false">IFERROR(VALUE(SUBSTITUTE(E2779,".",",")),E2779)</f>
        <v>No Ct</v>
      </c>
      <c r="L2779" s="61" t="str">
        <f aca="false">IF(J2779="PosK",SUMIFS(K:K,J:J,"PosK",H:H,H2779),"")</f>
        <v/>
      </c>
      <c r="M2779" s="61" t="str">
        <f aca="false">IF(J2779="PosK",SUMIFS(K:K,J:J,"NegK",H:H,H2779),"")</f>
        <v/>
      </c>
      <c r="N2779" s="61" t="str">
        <f aca="false">IF(J2779="PosK",SUMIFS(K:K,J:J,"eDNA",H:H,H2779),"")</f>
        <v/>
      </c>
    </row>
    <row r="2780" customFormat="false" ht="14.25" hidden="false" customHeight="false" outlineLevel="0" collapsed="false">
      <c r="A2780" s="0" t="s">
        <v>806</v>
      </c>
      <c r="B2780" s="52" t="s">
        <v>966</v>
      </c>
      <c r="C2780" s="52" t="s">
        <v>751</v>
      </c>
      <c r="D2780" s="53" t="n">
        <v>0.1</v>
      </c>
      <c r="E2780" s="53" t="s">
        <v>748</v>
      </c>
      <c r="F2780" s="0" t="s">
        <v>1300</v>
      </c>
      <c r="G2780" s="0" t="str">
        <f aca="false">LEFT(B2780,2)</f>
        <v>08</v>
      </c>
      <c r="H2780" s="0" t="str">
        <f aca="false">I2780&amp;"_"&amp;G2780&amp;"_"&amp;F2780</f>
        <v>Klokkefroe_08_20181026_DL2018020_GentofteHF_koersel1</v>
      </c>
      <c r="I2780" s="61" t="str">
        <f aca="false">MID(RIGHT(B2780,LEN(B2780)-3),1,FIND("_",RIGHT(B2780,LEN(B2780)-3))-1)</f>
        <v>Klokkefroe</v>
      </c>
      <c r="J2780" s="61" t="str">
        <f aca="false">TRIM(SUBSTITUTE(RIGHT(B2780,FIND(I2780,B2780)+1),"_",""))</f>
        <v>eDNA</v>
      </c>
      <c r="K2780" s="0" t="str">
        <f aca="false">IFERROR(VALUE(SUBSTITUTE(E2780,".",",")),E2780)</f>
        <v>No Ct</v>
      </c>
      <c r="L2780" s="61" t="str">
        <f aca="false">IF(J2780="PosK",SUMIFS(K:K,J:J,"PosK",H:H,H2780),"")</f>
        <v/>
      </c>
      <c r="M2780" s="61" t="str">
        <f aca="false">IF(J2780="PosK",SUMIFS(K:K,J:J,"NegK",H:H,H2780),"")</f>
        <v/>
      </c>
      <c r="N2780" s="61" t="str">
        <f aca="false">IF(J2780="PosK",SUMIFS(K:K,J:J,"eDNA",H:H,H2780),"")</f>
        <v/>
      </c>
      <c r="Q2780" s="62"/>
    </row>
    <row r="2781" customFormat="false" ht="14.25" hidden="false" customHeight="false" outlineLevel="0" collapsed="false">
      <c r="A2781" s="0" t="s">
        <v>808</v>
      </c>
      <c r="B2781" s="52" t="s">
        <v>967</v>
      </c>
      <c r="C2781" s="52" t="s">
        <v>751</v>
      </c>
      <c r="D2781" s="53" t="n">
        <v>0.1</v>
      </c>
      <c r="E2781" s="53" t="s">
        <v>748</v>
      </c>
      <c r="F2781" s="0" t="s">
        <v>1300</v>
      </c>
      <c r="G2781" s="0" t="str">
        <f aca="false">LEFT(B2781,2)</f>
        <v>08</v>
      </c>
      <c r="H2781" s="0" t="str">
        <f aca="false">I2781&amp;"_"&amp;G2781&amp;"_"&amp;F2781</f>
        <v>Klokkefroe_08_20181026_DL2018020_GentofteHF_koersel1</v>
      </c>
      <c r="I2781" s="61" t="str">
        <f aca="false">MID(RIGHT(B2781,LEN(B2781)-3),1,FIND("_",RIGHT(B2781,LEN(B2781)-3))-1)</f>
        <v>Klokkefroe</v>
      </c>
      <c r="J2781" s="61" t="str">
        <f aca="false">TRIM(SUBSTITUTE(RIGHT(B2781,FIND(I2781,B2781)+1),"_",""))</f>
        <v>eDNA</v>
      </c>
      <c r="K2781" s="0" t="str">
        <f aca="false">IFERROR(VALUE(SUBSTITUTE(E2781,".",",")),E2781)</f>
        <v>No Ct</v>
      </c>
      <c r="L2781" s="61" t="str">
        <f aca="false">IF(J2781="PosK",SUMIFS(K:K,J:J,"PosK",H:H,H2781),"")</f>
        <v/>
      </c>
      <c r="M2781" s="61" t="str">
        <f aca="false">IF(J2781="PosK",SUMIFS(K:K,J:J,"NegK",H:H,H2781),"")</f>
        <v/>
      </c>
      <c r="N2781" s="61" t="str">
        <f aca="false">IF(J2781="PosK",SUMIFS(K:K,J:J,"eDNA",H:H,H2781),"")</f>
        <v/>
      </c>
      <c r="P2781" s="62"/>
      <c r="T2781" s="63"/>
      <c r="W2781" s="64"/>
    </row>
    <row r="2782" customFormat="false" ht="14.25" hidden="false" customHeight="false" outlineLevel="0" collapsed="false">
      <c r="A2782" s="0" t="s">
        <v>810</v>
      </c>
      <c r="B2782" s="52" t="s">
        <v>968</v>
      </c>
      <c r="C2782" s="52" t="s">
        <v>743</v>
      </c>
      <c r="D2782" s="53" t="n">
        <v>0.1</v>
      </c>
      <c r="E2782" s="53" t="s">
        <v>748</v>
      </c>
      <c r="F2782" s="0" t="s">
        <v>1300</v>
      </c>
      <c r="G2782" s="0" t="str">
        <f aca="false">LEFT(B2782,2)</f>
        <v>09</v>
      </c>
      <c r="H2782" s="0" t="str">
        <f aca="false">I2782&amp;"_"&amp;G2782&amp;"_"&amp;F2782</f>
        <v>Skrubtudse_09_20181026_DL2018020_GentofteHF_koersel1</v>
      </c>
      <c r="I2782" s="61" t="str">
        <f aca="false">MID(RIGHT(B2782,LEN(B2782)-3),1,FIND("_",RIGHT(B2782,LEN(B2782)-3))-1)</f>
        <v>Skrubtudse</v>
      </c>
      <c r="J2782" s="61" t="str">
        <f aca="false">TRIM(SUBSTITUTE(RIGHT(B2782,FIND(I2782,B2782)+1),"_",""))</f>
        <v>PosK</v>
      </c>
      <c r="K2782" s="0" t="str">
        <f aca="false">IFERROR(VALUE(SUBSTITUTE(E2782,".",",")),E2782)</f>
        <v>No Ct</v>
      </c>
      <c r="L2782" s="61" t="n">
        <f aca="false">IF(J2782="PosK",SUMIFS(K:K,J:J,"PosK",H:H,H2782),"")</f>
        <v>0</v>
      </c>
      <c r="M2782" s="61" t="n">
        <f aca="false">IF(J2782="PosK",SUMIFS(K:K,J:J,"NegK",H:H,H2782),"")</f>
        <v>0</v>
      </c>
      <c r="N2782" s="61" t="n">
        <f aca="false">IF(J2782="PosK",SUMIFS(K:K,J:J,"eDNA",H:H,H2782),"")</f>
        <v>0</v>
      </c>
      <c r="P2782" s="62" t="n">
        <f aca="false">IF(K2784="No Ct",0,K2784)</f>
        <v>0</v>
      </c>
      <c r="Q2782" s="62" t="n">
        <f aca="false">IF(K2785="No Ct",0,K2785)</f>
        <v>0</v>
      </c>
      <c r="R2782" s="0" t="str">
        <f aca="false">IF(AND(L2782&gt;0,M2782=0),"Valid","Invalid")</f>
        <v>Invalid</v>
      </c>
      <c r="S2782" s="0" t="str">
        <f aca="false">IF(OR(P2782&gt;1,Q2782&gt;1),"Present","Absent")</f>
        <v>Absent</v>
      </c>
      <c r="T2782" s="63" t="str">
        <f aca="false">IF(OR(AND(P2782&gt;1,P2782&lt;41),AND(Q2782&gt;1,Q2782&lt;41)),"Ct&lt;41","Ct&gt;41")</f>
        <v>Ct&gt;41</v>
      </c>
      <c r="U2782" s="0" t="str">
        <f aca="false">I2782</f>
        <v>Skrubtudse</v>
      </c>
      <c r="V2782" s="0" t="str">
        <f aca="false">MID(F2782,10,9)</f>
        <v>DL2018020</v>
      </c>
      <c r="W2782" s="64" t="str">
        <f aca="false">V2782&amp;"_"&amp;U2782&amp;"_"&amp;R2782&amp;"_"&amp;S2782&amp;"_"&amp;T2782</f>
        <v>DL2018020_Skrubtudse_Invalid_Absent_Ct&gt;41</v>
      </c>
    </row>
    <row r="2783" customFormat="false" ht="14.25" hidden="false" customHeight="false" outlineLevel="0" collapsed="false">
      <c r="A2783" s="0" t="s">
        <v>812</v>
      </c>
      <c r="B2783" s="52" t="s">
        <v>969</v>
      </c>
      <c r="C2783" s="52" t="s">
        <v>747</v>
      </c>
      <c r="D2783" s="53" t="n">
        <v>0.1</v>
      </c>
      <c r="E2783" s="53" t="s">
        <v>748</v>
      </c>
      <c r="F2783" s="0" t="s">
        <v>1300</v>
      </c>
      <c r="G2783" s="0" t="str">
        <f aca="false">LEFT(B2783,2)</f>
        <v>09</v>
      </c>
      <c r="H2783" s="0" t="str">
        <f aca="false">I2783&amp;"_"&amp;G2783&amp;"_"&amp;F2783</f>
        <v>Skrubtudse_09_20181026_DL2018020_GentofteHF_koersel1</v>
      </c>
      <c r="I2783" s="61" t="str">
        <f aca="false">MID(RIGHT(B2783,LEN(B2783)-3),1,FIND("_",RIGHT(B2783,LEN(B2783)-3))-1)</f>
        <v>Skrubtudse</v>
      </c>
      <c r="J2783" s="61" t="str">
        <f aca="false">TRIM(SUBSTITUTE(RIGHT(B2783,FIND(I2783,B2783)+1),"_",""))</f>
        <v>NegK</v>
      </c>
      <c r="K2783" s="0" t="str">
        <f aca="false">IFERROR(VALUE(SUBSTITUTE(E2783,".",",")),E2783)</f>
        <v>No Ct</v>
      </c>
      <c r="L2783" s="61" t="str">
        <f aca="false">IF(J2783="PosK",SUMIFS(K:K,J:J,"PosK",H:H,H2783),"")</f>
        <v/>
      </c>
      <c r="M2783" s="61" t="str">
        <f aca="false">IF(J2783="PosK",SUMIFS(K:K,J:J,"NegK",H:H,H2783),"")</f>
        <v/>
      </c>
      <c r="N2783" s="61" t="str">
        <f aca="false">IF(J2783="PosK",SUMIFS(K:K,J:J,"eDNA",H:H,H2783),"")</f>
        <v/>
      </c>
    </row>
    <row r="2784" customFormat="false" ht="14.25" hidden="false" customHeight="false" outlineLevel="0" collapsed="false">
      <c r="A2784" s="0" t="s">
        <v>814</v>
      </c>
      <c r="B2784" s="52" t="s">
        <v>970</v>
      </c>
      <c r="C2784" s="52" t="s">
        <v>751</v>
      </c>
      <c r="D2784" s="53" t="n">
        <v>0.1</v>
      </c>
      <c r="E2784" s="53" t="s">
        <v>748</v>
      </c>
      <c r="F2784" s="0" t="s">
        <v>1300</v>
      </c>
      <c r="G2784" s="0" t="str">
        <f aca="false">LEFT(B2784,2)</f>
        <v>09</v>
      </c>
      <c r="H2784" s="0" t="str">
        <f aca="false">I2784&amp;"_"&amp;G2784&amp;"_"&amp;F2784</f>
        <v>Skrubtudse_09_20181026_DL2018020_GentofteHF_koersel1</v>
      </c>
      <c r="I2784" s="61" t="str">
        <f aca="false">MID(RIGHT(B2784,LEN(B2784)-3),1,FIND("_",RIGHT(B2784,LEN(B2784)-3))-1)</f>
        <v>Skrubtudse</v>
      </c>
      <c r="J2784" s="61" t="str">
        <f aca="false">TRIM(SUBSTITUTE(RIGHT(B2784,FIND(I2784,B2784)+1),"_",""))</f>
        <v>eDNA</v>
      </c>
      <c r="K2784" s="0" t="str">
        <f aca="false">IFERROR(VALUE(SUBSTITUTE(E2784,".",",")),E2784)</f>
        <v>No Ct</v>
      </c>
      <c r="L2784" s="61" t="str">
        <f aca="false">IF(J2784="PosK",SUMIFS(K:K,J:J,"PosK",H:H,H2784),"")</f>
        <v/>
      </c>
      <c r="M2784" s="61" t="str">
        <f aca="false">IF(J2784="PosK",SUMIFS(K:K,J:J,"NegK",H:H,H2784),"")</f>
        <v/>
      </c>
      <c r="N2784" s="61" t="str">
        <f aca="false">IF(J2784="PosK",SUMIFS(K:K,J:J,"eDNA",H:H,H2784),"")</f>
        <v/>
      </c>
      <c r="Q2784" s="62"/>
    </row>
    <row r="2785" customFormat="false" ht="14.25" hidden="false" customHeight="false" outlineLevel="0" collapsed="false">
      <c r="A2785" s="0" t="s">
        <v>816</v>
      </c>
      <c r="B2785" s="52" t="s">
        <v>971</v>
      </c>
      <c r="C2785" s="52" t="s">
        <v>751</v>
      </c>
      <c r="D2785" s="53" t="n">
        <v>0.1</v>
      </c>
      <c r="E2785" s="53" t="s">
        <v>748</v>
      </c>
      <c r="F2785" s="0" t="s">
        <v>1300</v>
      </c>
      <c r="G2785" s="0" t="str">
        <f aca="false">LEFT(B2785,2)</f>
        <v>09</v>
      </c>
      <c r="H2785" s="0" t="str">
        <f aca="false">I2785&amp;"_"&amp;G2785&amp;"_"&amp;F2785</f>
        <v>Skrubtudse_09_20181026_DL2018020_GentofteHF_koersel1</v>
      </c>
      <c r="I2785" s="61" t="str">
        <f aca="false">MID(RIGHT(B2785,LEN(B2785)-3),1,FIND("_",RIGHT(B2785,LEN(B2785)-3))-1)</f>
        <v>Skrubtudse</v>
      </c>
      <c r="J2785" s="61" t="str">
        <f aca="false">TRIM(SUBSTITUTE(RIGHT(B2785,FIND(I2785,B2785)+1),"_",""))</f>
        <v>eDNA</v>
      </c>
      <c r="K2785" s="0" t="str">
        <f aca="false">IFERROR(VALUE(SUBSTITUTE(E2785,".",",")),E2785)</f>
        <v>No Ct</v>
      </c>
      <c r="L2785" s="61" t="str">
        <f aca="false">IF(J2785="PosK",SUMIFS(K:K,J:J,"PosK",H:H,H2785),"")</f>
        <v/>
      </c>
      <c r="M2785" s="61" t="str">
        <f aca="false">IF(J2785="PosK",SUMIFS(K:K,J:J,"NegK",H:H,H2785),"")</f>
        <v/>
      </c>
      <c r="N2785" s="61" t="str">
        <f aca="false">IF(J2785="PosK",SUMIFS(K:K,J:J,"eDNA",H:H,H2785),"")</f>
        <v/>
      </c>
      <c r="P2785" s="62"/>
      <c r="T2785" s="63"/>
      <c r="W2785" s="64"/>
    </row>
    <row r="2786" customFormat="false" ht="14.25" hidden="false" customHeight="false" outlineLevel="0" collapsed="false">
      <c r="A2786" s="0" t="s">
        <v>818</v>
      </c>
      <c r="B2786" s="52" t="s">
        <v>972</v>
      </c>
      <c r="C2786" s="52" t="s">
        <v>743</v>
      </c>
      <c r="D2786" s="53" t="n">
        <v>0.1</v>
      </c>
      <c r="E2786" s="53" t="n">
        <v>32.55</v>
      </c>
      <c r="F2786" s="0" t="s">
        <v>1300</v>
      </c>
      <c r="G2786" s="0" t="str">
        <f aca="false">LEFT(B2786,2)</f>
        <v>10</v>
      </c>
      <c r="H2786" s="0" t="str">
        <f aca="false">I2786&amp;"_"&amp;G2786&amp;"_"&amp;F2786</f>
        <v>Skrubtudse_10_20181026_DL2018020_GentofteHF_koersel1</v>
      </c>
      <c r="I2786" s="61" t="str">
        <f aca="false">MID(RIGHT(B2786,LEN(B2786)-3),1,FIND("_",RIGHT(B2786,LEN(B2786)-3))-1)</f>
        <v>Skrubtudse</v>
      </c>
      <c r="J2786" s="61" t="str">
        <f aca="false">TRIM(SUBSTITUTE(RIGHT(B2786,FIND(I2786,B2786)+1),"_",""))</f>
        <v>PosK</v>
      </c>
      <c r="K2786" s="0" t="n">
        <f aca="false">IFERROR(VALUE(SUBSTITUTE(E2786,".",",")),E2786)</f>
        <v>32.55</v>
      </c>
      <c r="L2786" s="61" t="n">
        <f aca="false">IF(J2786="PosK",SUMIFS(K:K,J:J,"PosK",H:H,H2786),"")</f>
        <v>32.55</v>
      </c>
      <c r="M2786" s="61" t="n">
        <f aca="false">IF(J2786="PosK",SUMIFS(K:K,J:J,"NegK",H:H,H2786),"")</f>
        <v>0</v>
      </c>
      <c r="N2786" s="61" t="n">
        <f aca="false">IF(J2786="PosK",SUMIFS(K:K,J:J,"eDNA",H:H,H2786),"")</f>
        <v>0</v>
      </c>
      <c r="P2786" s="62" t="n">
        <f aca="false">IF(K2788="No Ct",0,K2788)</f>
        <v>0</v>
      </c>
      <c r="Q2786" s="62" t="n">
        <f aca="false">IF(K2789="No Ct",0,K2789)</f>
        <v>0</v>
      </c>
      <c r="R2786" s="0" t="str">
        <f aca="false">IF(AND(L2786&gt;0,M2786=0),"Valid","Invalid")</f>
        <v>Valid</v>
      </c>
      <c r="S2786" s="0" t="str">
        <f aca="false">IF(OR(P2786&gt;1,Q2786&gt;1),"Present","Absent")</f>
        <v>Absent</v>
      </c>
      <c r="T2786" s="63" t="str">
        <f aca="false">IF(OR(AND(P2786&gt;1,P2786&lt;41),AND(Q2786&gt;1,Q2786&lt;41)),"Ct&lt;41","Ct&gt;41")</f>
        <v>Ct&gt;41</v>
      </c>
      <c r="U2786" s="0" t="str">
        <f aca="false">I2786</f>
        <v>Skrubtudse</v>
      </c>
      <c r="V2786" s="0" t="str">
        <f aca="false">MID(F2786,10,9)</f>
        <v>DL2018020</v>
      </c>
      <c r="W2786" s="64" t="str">
        <f aca="false">V2786&amp;"_"&amp;U2786&amp;"_"&amp;R2786&amp;"_"&amp;S2786&amp;"_"&amp;T2786</f>
        <v>DL2018020_Skrubtudse_Valid_Absent_Ct&gt;41</v>
      </c>
    </row>
    <row r="2787" customFormat="false" ht="14.25" hidden="false" customHeight="false" outlineLevel="0" collapsed="false">
      <c r="A2787" s="0" t="s">
        <v>820</v>
      </c>
      <c r="B2787" s="52" t="s">
        <v>973</v>
      </c>
      <c r="C2787" s="52" t="s">
        <v>747</v>
      </c>
      <c r="D2787" s="53" t="n">
        <v>0.1</v>
      </c>
      <c r="E2787" s="53" t="s">
        <v>748</v>
      </c>
      <c r="F2787" s="0" t="s">
        <v>1300</v>
      </c>
      <c r="G2787" s="0" t="str">
        <f aca="false">LEFT(B2787,2)</f>
        <v>10</v>
      </c>
      <c r="H2787" s="0" t="str">
        <f aca="false">I2787&amp;"_"&amp;G2787&amp;"_"&amp;F2787</f>
        <v>Skrubtudse_10_20181026_DL2018020_GentofteHF_koersel1</v>
      </c>
      <c r="I2787" s="61" t="str">
        <f aca="false">MID(RIGHT(B2787,LEN(B2787)-3),1,FIND("_",RIGHT(B2787,LEN(B2787)-3))-1)</f>
        <v>Skrubtudse</v>
      </c>
      <c r="J2787" s="61" t="str">
        <f aca="false">TRIM(SUBSTITUTE(RIGHT(B2787,FIND(I2787,B2787)+1),"_",""))</f>
        <v>NegK</v>
      </c>
      <c r="K2787" s="0" t="str">
        <f aca="false">IFERROR(VALUE(SUBSTITUTE(E2787,".",",")),E2787)</f>
        <v>No Ct</v>
      </c>
      <c r="L2787" s="61" t="str">
        <f aca="false">IF(J2787="PosK",SUMIFS(K:K,J:J,"PosK",H:H,H2787),"")</f>
        <v/>
      </c>
      <c r="M2787" s="61" t="str">
        <f aca="false">IF(J2787="PosK",SUMIFS(K:K,J:J,"NegK",H:H,H2787),"")</f>
        <v/>
      </c>
      <c r="N2787" s="61" t="str">
        <f aca="false">IF(J2787="PosK",SUMIFS(K:K,J:J,"eDNA",H:H,H2787),"")</f>
        <v/>
      </c>
    </row>
    <row r="2788" customFormat="false" ht="14.25" hidden="false" customHeight="false" outlineLevel="0" collapsed="false">
      <c r="A2788" s="0" t="s">
        <v>822</v>
      </c>
      <c r="B2788" s="52" t="s">
        <v>974</v>
      </c>
      <c r="C2788" s="52" t="s">
        <v>751</v>
      </c>
      <c r="D2788" s="53" t="n">
        <v>0.1</v>
      </c>
      <c r="E2788" s="53" t="s">
        <v>748</v>
      </c>
      <c r="F2788" s="0" t="s">
        <v>1300</v>
      </c>
      <c r="G2788" s="0" t="str">
        <f aca="false">LEFT(B2788,2)</f>
        <v>10</v>
      </c>
      <c r="H2788" s="0" t="str">
        <f aca="false">I2788&amp;"_"&amp;G2788&amp;"_"&amp;F2788</f>
        <v>Skrubtudse_10_20181026_DL2018020_GentofteHF_koersel1</v>
      </c>
      <c r="I2788" s="61" t="str">
        <f aca="false">MID(RIGHT(B2788,LEN(B2788)-3),1,FIND("_",RIGHT(B2788,LEN(B2788)-3))-1)</f>
        <v>Skrubtudse</v>
      </c>
      <c r="J2788" s="61" t="str">
        <f aca="false">TRIM(SUBSTITUTE(RIGHT(B2788,FIND(I2788,B2788)+1),"_",""))</f>
        <v>eDNA</v>
      </c>
      <c r="K2788" s="0" t="str">
        <f aca="false">IFERROR(VALUE(SUBSTITUTE(E2788,".",",")),E2788)</f>
        <v>No Ct</v>
      </c>
      <c r="L2788" s="61" t="str">
        <f aca="false">IF(J2788="PosK",SUMIFS(K:K,J:J,"PosK",H:H,H2788),"")</f>
        <v/>
      </c>
      <c r="M2788" s="61" t="str">
        <f aca="false">IF(J2788="PosK",SUMIFS(K:K,J:J,"NegK",H:H,H2788),"")</f>
        <v/>
      </c>
      <c r="N2788" s="61" t="str">
        <f aca="false">IF(J2788="PosK",SUMIFS(K:K,J:J,"eDNA",H:H,H2788),"")</f>
        <v/>
      </c>
      <c r="Q2788" s="62"/>
    </row>
    <row r="2789" customFormat="false" ht="14.25" hidden="false" customHeight="false" outlineLevel="0" collapsed="false">
      <c r="A2789" s="0" t="s">
        <v>824</v>
      </c>
      <c r="B2789" s="52" t="s">
        <v>975</v>
      </c>
      <c r="C2789" s="52" t="s">
        <v>751</v>
      </c>
      <c r="D2789" s="53" t="n">
        <v>0.1</v>
      </c>
      <c r="E2789" s="53" t="s">
        <v>748</v>
      </c>
      <c r="F2789" s="0" t="s">
        <v>1300</v>
      </c>
      <c r="G2789" s="0" t="str">
        <f aca="false">LEFT(B2789,2)</f>
        <v>10</v>
      </c>
      <c r="H2789" s="0" t="str">
        <f aca="false">I2789&amp;"_"&amp;G2789&amp;"_"&amp;F2789</f>
        <v>Skrubtudse_10_20181026_DL2018020_GentofteHF_koersel1</v>
      </c>
      <c r="I2789" s="61" t="str">
        <f aca="false">MID(RIGHT(B2789,LEN(B2789)-3),1,FIND("_",RIGHT(B2789,LEN(B2789)-3))-1)</f>
        <v>Skrubtudse</v>
      </c>
      <c r="J2789" s="61" t="str">
        <f aca="false">TRIM(SUBSTITUTE(RIGHT(B2789,FIND(I2789,B2789)+1),"_",""))</f>
        <v>eDNA</v>
      </c>
      <c r="K2789" s="0" t="str">
        <f aca="false">IFERROR(VALUE(SUBSTITUTE(E2789,".",",")),E2789)</f>
        <v>No Ct</v>
      </c>
      <c r="L2789" s="61" t="str">
        <f aca="false">IF(J2789="PosK",SUMIFS(K:K,J:J,"PosK",H:H,H2789),"")</f>
        <v/>
      </c>
      <c r="M2789" s="61" t="str">
        <f aca="false">IF(J2789="PosK",SUMIFS(K:K,J:J,"NegK",H:H,H2789),"")</f>
        <v/>
      </c>
      <c r="N2789" s="61" t="str">
        <f aca="false">IF(J2789="PosK",SUMIFS(K:K,J:J,"eDNA",H:H,H2789),"")</f>
        <v/>
      </c>
      <c r="P2789" s="62"/>
      <c r="T2789" s="63"/>
      <c r="W2789" s="64"/>
    </row>
    <row r="2790" customFormat="false" ht="14.25" hidden="false" customHeight="false" outlineLevel="0" collapsed="false">
      <c r="A2790" s="0" t="s">
        <v>826</v>
      </c>
      <c r="B2790" s="52" t="s">
        <v>976</v>
      </c>
      <c r="C2790" s="52" t="s">
        <v>743</v>
      </c>
      <c r="D2790" s="53" t="n">
        <v>0.1</v>
      </c>
      <c r="E2790" s="53" t="s">
        <v>748</v>
      </c>
      <c r="F2790" s="0" t="s">
        <v>1300</v>
      </c>
      <c r="G2790" s="0" t="str">
        <f aca="false">LEFT(B2790,2)</f>
        <v>11</v>
      </c>
      <c r="H2790" s="0" t="str">
        <f aca="false">I2790&amp;"_"&amp;G2790&amp;"_"&amp;F2790</f>
        <v>Bjergsalamander_11_20181026_DL2018020_GentofteHF_koersel1</v>
      </c>
      <c r="I2790" s="61" t="str">
        <f aca="false">MID(RIGHT(B2790,LEN(B2790)-3),1,FIND("_",RIGHT(B2790,LEN(B2790)-3))-1)</f>
        <v>Bjergsalamander</v>
      </c>
      <c r="J2790" s="61" t="str">
        <f aca="false">TRIM(SUBSTITUTE(RIGHT(B2790,FIND(I2790,B2790)+1),"_",""))</f>
        <v>PosK</v>
      </c>
      <c r="K2790" s="0" t="str">
        <f aca="false">IFERROR(VALUE(SUBSTITUTE(E2790,".",",")),E2790)</f>
        <v>No Ct</v>
      </c>
      <c r="L2790" s="61" t="n">
        <f aca="false">IF(J2790="PosK",SUMIFS(K:K,J:J,"PosK",H:H,H2790),"")</f>
        <v>0</v>
      </c>
      <c r="M2790" s="61" t="n">
        <f aca="false">IF(J2790="PosK",SUMIFS(K:K,J:J,"NegK",H:H,H2790),"")</f>
        <v>0</v>
      </c>
      <c r="N2790" s="61" t="n">
        <f aca="false">IF(J2790="PosK",SUMIFS(K:K,J:J,"eDNA",H:H,H2790),"")</f>
        <v>0</v>
      </c>
      <c r="P2790" s="62" t="n">
        <f aca="false">IF(K2792="No Ct",0,K2792)</f>
        <v>0</v>
      </c>
      <c r="Q2790" s="62" t="n">
        <f aca="false">IF(K2793="No Ct",0,K2793)</f>
        <v>0</v>
      </c>
      <c r="R2790" s="0" t="str">
        <f aca="false">IF(AND(L2790&gt;0,M2790=0),"Valid","Invalid")</f>
        <v>Invalid</v>
      </c>
      <c r="S2790" s="0" t="str">
        <f aca="false">IF(OR(P2790&gt;1,Q2790&gt;1),"Present","Absent")</f>
        <v>Absent</v>
      </c>
      <c r="T2790" s="63" t="str">
        <f aca="false">IF(OR(AND(P2790&gt;1,P2790&lt;41),AND(Q2790&gt;1,Q2790&lt;41)),"Ct&lt;41","Ct&gt;41")</f>
        <v>Ct&gt;41</v>
      </c>
      <c r="U2790" s="0" t="str">
        <f aca="false">I2790</f>
        <v>Bjergsalamander</v>
      </c>
      <c r="V2790" s="0" t="str">
        <f aca="false">MID(F2790,10,9)</f>
        <v>DL2018020</v>
      </c>
      <c r="W2790" s="64" t="str">
        <f aca="false">V2790&amp;"_"&amp;U2790&amp;"_"&amp;R2790&amp;"_"&amp;S2790&amp;"_"&amp;T2790</f>
        <v>DL2018020_Bjergsalamander_Invalid_Absent_Ct&gt;41</v>
      </c>
    </row>
    <row r="2791" customFormat="false" ht="14.25" hidden="false" customHeight="false" outlineLevel="0" collapsed="false">
      <c r="A2791" s="0" t="s">
        <v>828</v>
      </c>
      <c r="B2791" s="52" t="s">
        <v>977</v>
      </c>
      <c r="C2791" s="52" t="s">
        <v>747</v>
      </c>
      <c r="D2791" s="53" t="n">
        <v>0.1</v>
      </c>
      <c r="E2791" s="53" t="s">
        <v>748</v>
      </c>
      <c r="F2791" s="0" t="s">
        <v>1300</v>
      </c>
      <c r="G2791" s="0" t="str">
        <f aca="false">LEFT(B2791,2)</f>
        <v>11</v>
      </c>
      <c r="H2791" s="0" t="str">
        <f aca="false">I2791&amp;"_"&amp;G2791&amp;"_"&amp;F2791</f>
        <v>Bjergsalamander_11_20181026_DL2018020_GentofteHF_koersel1</v>
      </c>
      <c r="I2791" s="61" t="str">
        <f aca="false">MID(RIGHT(B2791,LEN(B2791)-3),1,FIND("_",RIGHT(B2791,LEN(B2791)-3))-1)</f>
        <v>Bjergsalamander</v>
      </c>
      <c r="J2791" s="61" t="str">
        <f aca="false">TRIM(SUBSTITUTE(RIGHT(B2791,FIND(I2791,B2791)+1),"_",""))</f>
        <v>NegK</v>
      </c>
      <c r="K2791" s="0" t="str">
        <f aca="false">IFERROR(VALUE(SUBSTITUTE(E2791,".",",")),E2791)</f>
        <v>No Ct</v>
      </c>
      <c r="L2791" s="61" t="str">
        <f aca="false">IF(J2791="PosK",SUMIFS(K:K,J:J,"PosK",H:H,H2791),"")</f>
        <v/>
      </c>
      <c r="M2791" s="61" t="str">
        <f aca="false">IF(J2791="PosK",SUMIFS(K:K,J:J,"NegK",H:H,H2791),"")</f>
        <v/>
      </c>
      <c r="N2791" s="61" t="str">
        <f aca="false">IF(J2791="PosK",SUMIFS(K:K,J:J,"eDNA",H:H,H2791),"")</f>
        <v/>
      </c>
    </row>
    <row r="2792" customFormat="false" ht="14.25" hidden="false" customHeight="false" outlineLevel="0" collapsed="false">
      <c r="A2792" s="0" t="s">
        <v>830</v>
      </c>
      <c r="B2792" s="52" t="s">
        <v>978</v>
      </c>
      <c r="C2792" s="52" t="s">
        <v>751</v>
      </c>
      <c r="D2792" s="53" t="n">
        <v>0.1</v>
      </c>
      <c r="E2792" s="53" t="s">
        <v>748</v>
      </c>
      <c r="F2792" s="0" t="s">
        <v>1300</v>
      </c>
      <c r="G2792" s="0" t="str">
        <f aca="false">LEFT(B2792,2)</f>
        <v>11</v>
      </c>
      <c r="H2792" s="0" t="str">
        <f aca="false">I2792&amp;"_"&amp;G2792&amp;"_"&amp;F2792</f>
        <v>Bjergsalamander_11_20181026_DL2018020_GentofteHF_koersel1</v>
      </c>
      <c r="I2792" s="61" t="str">
        <f aca="false">MID(RIGHT(B2792,LEN(B2792)-3),1,FIND("_",RIGHT(B2792,LEN(B2792)-3))-1)</f>
        <v>Bjergsalamander</v>
      </c>
      <c r="J2792" s="61" t="str">
        <f aca="false">TRIM(SUBSTITUTE(RIGHT(B2792,FIND(I2792,B2792)+1),"_",""))</f>
        <v>eDNA</v>
      </c>
      <c r="K2792" s="0" t="str">
        <f aca="false">IFERROR(VALUE(SUBSTITUTE(E2792,".",",")),E2792)</f>
        <v>No Ct</v>
      </c>
      <c r="L2792" s="61" t="str">
        <f aca="false">IF(J2792="PosK",SUMIFS(K:K,J:J,"PosK",H:H,H2792),"")</f>
        <v/>
      </c>
      <c r="M2792" s="61" t="str">
        <f aca="false">IF(J2792="PosK",SUMIFS(K:K,J:J,"NegK",H:H,H2792),"")</f>
        <v/>
      </c>
      <c r="N2792" s="61" t="str">
        <f aca="false">IF(J2792="PosK",SUMIFS(K:K,J:J,"eDNA",H:H,H2792),"")</f>
        <v/>
      </c>
      <c r="Q2792" s="62"/>
    </row>
    <row r="2793" customFormat="false" ht="14.25" hidden="false" customHeight="false" outlineLevel="0" collapsed="false">
      <c r="A2793" s="0" t="s">
        <v>832</v>
      </c>
      <c r="B2793" s="52" t="s">
        <v>979</v>
      </c>
      <c r="C2793" s="52" t="s">
        <v>751</v>
      </c>
      <c r="D2793" s="53" t="n">
        <v>0.1</v>
      </c>
      <c r="E2793" s="53" t="s">
        <v>748</v>
      </c>
      <c r="F2793" s="0" t="s">
        <v>1300</v>
      </c>
      <c r="G2793" s="0" t="str">
        <f aca="false">LEFT(B2793,2)</f>
        <v>11</v>
      </c>
      <c r="H2793" s="0" t="str">
        <f aca="false">I2793&amp;"_"&amp;G2793&amp;"_"&amp;F2793</f>
        <v>Bjergsalamander_11_20181026_DL2018020_GentofteHF_koersel1</v>
      </c>
      <c r="I2793" s="61" t="str">
        <f aca="false">MID(RIGHT(B2793,LEN(B2793)-3),1,FIND("_",RIGHT(B2793,LEN(B2793)-3))-1)</f>
        <v>Bjergsalamander</v>
      </c>
      <c r="J2793" s="61" t="str">
        <f aca="false">TRIM(SUBSTITUTE(RIGHT(B2793,FIND(I2793,B2793)+1),"_",""))</f>
        <v>eDNA</v>
      </c>
      <c r="K2793" s="0" t="str">
        <f aca="false">IFERROR(VALUE(SUBSTITUTE(E2793,".",",")),E2793)</f>
        <v>No Ct</v>
      </c>
      <c r="L2793" s="61" t="str">
        <f aca="false">IF(J2793="PosK",SUMIFS(K:K,J:J,"PosK",H:H,H2793),"")</f>
        <v/>
      </c>
      <c r="M2793" s="61" t="str">
        <f aca="false">IF(J2793="PosK",SUMIFS(K:K,J:J,"NegK",H:H,H2793),"")</f>
        <v/>
      </c>
      <c r="N2793" s="61" t="str">
        <f aca="false">IF(J2793="PosK",SUMIFS(K:K,J:J,"eDNA",H:H,H2793),"")</f>
        <v/>
      </c>
      <c r="P2793" s="62"/>
      <c r="T2793" s="63"/>
      <c r="W2793" s="64"/>
    </row>
    <row r="2794" customFormat="false" ht="14.25" hidden="false" customHeight="false" outlineLevel="0" collapsed="false">
      <c r="A2794" s="0" t="s">
        <v>834</v>
      </c>
      <c r="B2794" s="52" t="s">
        <v>980</v>
      </c>
      <c r="C2794" s="52" t="s">
        <v>743</v>
      </c>
      <c r="D2794" s="53" t="n">
        <v>0.1</v>
      </c>
      <c r="E2794" s="53" t="s">
        <v>748</v>
      </c>
      <c r="F2794" s="0" t="s">
        <v>1300</v>
      </c>
      <c r="G2794" s="0" t="str">
        <f aca="false">LEFT(B2794,2)</f>
        <v>12</v>
      </c>
      <c r="H2794" s="0" t="str">
        <f aca="false">I2794&amp;"_"&amp;G2794&amp;"_"&amp;F2794</f>
        <v>Latterfroe_12_20181026_DL2018020_GentofteHF_koersel1</v>
      </c>
      <c r="I2794" s="61" t="str">
        <f aca="false">MID(RIGHT(B2794,LEN(B2794)-3),1,FIND("_",RIGHT(B2794,LEN(B2794)-3))-1)</f>
        <v>Latterfroe</v>
      </c>
      <c r="J2794" s="61" t="str">
        <f aca="false">TRIM(SUBSTITUTE(RIGHT(B2794,FIND(I2794,B2794)+1),"_",""))</f>
        <v>PosK</v>
      </c>
      <c r="K2794" s="0" t="str">
        <f aca="false">IFERROR(VALUE(SUBSTITUTE(E2794,".",",")),E2794)</f>
        <v>No Ct</v>
      </c>
      <c r="L2794" s="61" t="n">
        <f aca="false">IF(J2794="PosK",SUMIFS(K:K,J:J,"PosK",H:H,H2794),"")</f>
        <v>0</v>
      </c>
      <c r="M2794" s="61" t="n">
        <f aca="false">IF(J2794="PosK",SUMIFS(K:K,J:J,"NegK",H:H,H2794),"")</f>
        <v>0</v>
      </c>
      <c r="N2794" s="61" t="n">
        <f aca="false">IF(J2794="PosK",SUMIFS(K:K,J:J,"eDNA",H:H,H2794),"")</f>
        <v>0</v>
      </c>
      <c r="P2794" s="62" t="n">
        <f aca="false">IF(K2796="No Ct",0,K2796)</f>
        <v>0</v>
      </c>
      <c r="Q2794" s="62" t="n">
        <f aca="false">IF(K2797="No Ct",0,K2797)</f>
        <v>0</v>
      </c>
      <c r="R2794" s="0" t="str">
        <f aca="false">IF(AND(L2794&gt;0,M2794=0),"Valid","Invalid")</f>
        <v>Invalid</v>
      </c>
      <c r="S2794" s="0" t="str">
        <f aca="false">IF(OR(P2794&gt;1,Q2794&gt;1),"Present","Absent")</f>
        <v>Absent</v>
      </c>
      <c r="T2794" s="63" t="str">
        <f aca="false">IF(OR(AND(P2794&gt;1,P2794&lt;41),AND(Q2794&gt;1,Q2794&lt;41)),"Ct&lt;41","Ct&gt;41")</f>
        <v>Ct&gt;41</v>
      </c>
      <c r="U2794" s="0" t="str">
        <f aca="false">I2794</f>
        <v>Latterfroe</v>
      </c>
      <c r="V2794" s="0" t="str">
        <f aca="false">MID(F2794,10,9)</f>
        <v>DL2018020</v>
      </c>
      <c r="W2794" s="64" t="str">
        <f aca="false">V2794&amp;"_"&amp;U2794&amp;"_"&amp;R2794&amp;"_"&amp;S2794&amp;"_"&amp;T2794</f>
        <v>DL2018020_Latterfroe_Invalid_Absent_Ct&gt;41</v>
      </c>
    </row>
    <row r="2795" customFormat="false" ht="14.25" hidden="false" customHeight="false" outlineLevel="0" collapsed="false">
      <c r="A2795" s="0" t="s">
        <v>836</v>
      </c>
      <c r="B2795" s="52" t="s">
        <v>981</v>
      </c>
      <c r="C2795" s="52" t="s">
        <v>747</v>
      </c>
      <c r="D2795" s="53" t="n">
        <v>0.1</v>
      </c>
      <c r="E2795" s="53" t="s">
        <v>748</v>
      </c>
      <c r="F2795" s="0" t="s">
        <v>1300</v>
      </c>
      <c r="G2795" s="0" t="str">
        <f aca="false">LEFT(B2795,2)</f>
        <v>12</v>
      </c>
      <c r="H2795" s="0" t="str">
        <f aca="false">I2795&amp;"_"&amp;G2795&amp;"_"&amp;F2795</f>
        <v>Latterfroe_12_20181026_DL2018020_GentofteHF_koersel1</v>
      </c>
      <c r="I2795" s="61" t="str">
        <f aca="false">MID(RIGHT(B2795,LEN(B2795)-3),1,FIND("_",RIGHT(B2795,LEN(B2795)-3))-1)</f>
        <v>Latterfroe</v>
      </c>
      <c r="J2795" s="61" t="str">
        <f aca="false">TRIM(SUBSTITUTE(RIGHT(B2795,FIND(I2795,B2795)+1),"_",""))</f>
        <v>NegK</v>
      </c>
      <c r="K2795" s="0" t="str">
        <f aca="false">IFERROR(VALUE(SUBSTITUTE(E2795,".",",")),E2795)</f>
        <v>No Ct</v>
      </c>
      <c r="L2795" s="61" t="str">
        <f aca="false">IF(J2795="PosK",SUMIFS(K:K,J:J,"PosK",H:H,H2795),"")</f>
        <v/>
      </c>
      <c r="M2795" s="61" t="str">
        <f aca="false">IF(J2795="PosK",SUMIFS(K:K,J:J,"NegK",H:H,H2795),"")</f>
        <v/>
      </c>
      <c r="N2795" s="61" t="str">
        <f aca="false">IF(J2795="PosK",SUMIFS(K:K,J:J,"eDNA",H:H,H2795),"")</f>
        <v/>
      </c>
    </row>
    <row r="2796" customFormat="false" ht="14.25" hidden="false" customHeight="false" outlineLevel="0" collapsed="false">
      <c r="A2796" s="0" t="s">
        <v>838</v>
      </c>
      <c r="B2796" s="52" t="s">
        <v>982</v>
      </c>
      <c r="C2796" s="52" t="s">
        <v>751</v>
      </c>
      <c r="D2796" s="53" t="n">
        <v>0.1</v>
      </c>
      <c r="E2796" s="53" t="s">
        <v>748</v>
      </c>
      <c r="F2796" s="0" t="s">
        <v>1300</v>
      </c>
      <c r="G2796" s="0" t="str">
        <f aca="false">LEFT(B2796,2)</f>
        <v>12</v>
      </c>
      <c r="H2796" s="0" t="str">
        <f aca="false">I2796&amp;"_"&amp;G2796&amp;"_"&amp;F2796</f>
        <v>Latterfroe_12_20181026_DL2018020_GentofteHF_koersel1</v>
      </c>
      <c r="I2796" s="61" t="str">
        <f aca="false">MID(RIGHT(B2796,LEN(B2796)-3),1,FIND("_",RIGHT(B2796,LEN(B2796)-3))-1)</f>
        <v>Latterfroe</v>
      </c>
      <c r="J2796" s="61" t="str">
        <f aca="false">TRIM(SUBSTITUTE(RIGHT(B2796,FIND(I2796,B2796)+1),"_",""))</f>
        <v>eDNA</v>
      </c>
      <c r="K2796" s="0" t="str">
        <f aca="false">IFERROR(VALUE(SUBSTITUTE(E2796,".",",")),E2796)</f>
        <v>No Ct</v>
      </c>
      <c r="L2796" s="61" t="str">
        <f aca="false">IF(J2796="PosK",SUMIFS(K:K,J:J,"PosK",H:H,H2796),"")</f>
        <v/>
      </c>
      <c r="M2796" s="61" t="str">
        <f aca="false">IF(J2796="PosK",SUMIFS(K:K,J:J,"NegK",H:H,H2796),"")</f>
        <v/>
      </c>
      <c r="N2796" s="61" t="str">
        <f aca="false">IF(J2796="PosK",SUMIFS(K:K,J:J,"eDNA",H:H,H2796),"")</f>
        <v/>
      </c>
      <c r="Q2796" s="62"/>
    </row>
    <row r="2797" customFormat="false" ht="14.25" hidden="false" customHeight="false" outlineLevel="0" collapsed="false">
      <c r="A2797" s="0" t="s">
        <v>840</v>
      </c>
      <c r="B2797" s="52" t="s">
        <v>983</v>
      </c>
      <c r="C2797" s="52" t="s">
        <v>751</v>
      </c>
      <c r="D2797" s="53" t="n">
        <v>0.1</v>
      </c>
      <c r="E2797" s="53" t="s">
        <v>748</v>
      </c>
      <c r="F2797" s="0" t="s">
        <v>1300</v>
      </c>
      <c r="G2797" s="0" t="str">
        <f aca="false">LEFT(B2797,2)</f>
        <v>12</v>
      </c>
      <c r="H2797" s="0" t="str">
        <f aca="false">I2797&amp;"_"&amp;G2797&amp;"_"&amp;F2797</f>
        <v>Latterfroe_12_20181026_DL2018020_GentofteHF_koersel1</v>
      </c>
      <c r="I2797" s="61" t="str">
        <f aca="false">MID(RIGHT(B2797,LEN(B2797)-3),1,FIND("_",RIGHT(B2797,LEN(B2797)-3))-1)</f>
        <v>Latterfroe</v>
      </c>
      <c r="J2797" s="61" t="str">
        <f aca="false">TRIM(SUBSTITUTE(RIGHT(B2797,FIND(I2797,B2797)+1),"_",""))</f>
        <v>eDNA</v>
      </c>
      <c r="K2797" s="0" t="str">
        <f aca="false">IFERROR(VALUE(SUBSTITUTE(E2797,".",",")),E2797)</f>
        <v>No Ct</v>
      </c>
      <c r="L2797" s="61" t="str">
        <f aca="false">IF(J2797="PosK",SUMIFS(K:K,J:J,"PosK",H:H,H2797),"")</f>
        <v/>
      </c>
      <c r="M2797" s="61" t="str">
        <f aca="false">IF(J2797="PosK",SUMIFS(K:K,J:J,"NegK",H:H,H2797),"")</f>
        <v/>
      </c>
      <c r="N2797" s="61" t="str">
        <f aca="false">IF(J2797="PosK",SUMIFS(K:K,J:J,"eDNA",H:H,H2797),"")</f>
        <v/>
      </c>
      <c r="P2797" s="62"/>
      <c r="T2797" s="63"/>
      <c r="W2797" s="64"/>
    </row>
    <row r="2798" customFormat="false" ht="14.25" hidden="false" customHeight="false" outlineLevel="0" collapsed="false">
      <c r="A2798" s="0" t="s">
        <v>842</v>
      </c>
      <c r="B2798" s="52" t="s">
        <v>984</v>
      </c>
      <c r="C2798" s="52" t="s">
        <v>743</v>
      </c>
      <c r="D2798" s="53" t="n">
        <v>0.1</v>
      </c>
      <c r="E2798" s="53" t="n">
        <v>31.5</v>
      </c>
      <c r="F2798" s="0" t="s">
        <v>1300</v>
      </c>
      <c r="G2798" s="0" t="str">
        <f aca="false">LEFT(B2798,2)</f>
        <v>13</v>
      </c>
      <c r="H2798" s="0" t="str">
        <f aca="false">I2798&amp;"_"&amp;G2798&amp;"_"&amp;F2798</f>
        <v>Spidssnudetfroe_13_20181026_DL2018020_GentofteHF_koersel1</v>
      </c>
      <c r="I2798" s="61" t="str">
        <f aca="false">MID(RIGHT(B2798,LEN(B2798)-3),1,FIND("_",RIGHT(B2798,LEN(B2798)-3))-1)</f>
        <v>Spidssnudetfroe</v>
      </c>
      <c r="J2798" s="61" t="str">
        <f aca="false">TRIM(SUBSTITUTE(RIGHT(B2798,FIND(I2798,B2798)+1),"_",""))</f>
        <v>PosK</v>
      </c>
      <c r="K2798" s="0" t="n">
        <f aca="false">IFERROR(VALUE(SUBSTITUTE(E2798,".",",")),E2798)</f>
        <v>31.5</v>
      </c>
      <c r="L2798" s="61" t="n">
        <f aca="false">IF(J2798="PosK",SUMIFS(K:K,J:J,"PosK",H:H,H2798),"")</f>
        <v>31.5</v>
      </c>
      <c r="M2798" s="61" t="n">
        <f aca="false">IF(J2798="PosK",SUMIFS(K:K,J:J,"NegK",H:H,H2798),"")</f>
        <v>0</v>
      </c>
      <c r="N2798" s="61" t="n">
        <f aca="false">IF(J2798="PosK",SUMIFS(K:K,J:J,"eDNA",H:H,H2798),"")</f>
        <v>0</v>
      </c>
      <c r="P2798" s="62" t="n">
        <f aca="false">IF(K2800="No Ct",0,K2800)</f>
        <v>0</v>
      </c>
      <c r="Q2798" s="62" t="n">
        <f aca="false">IF(K2801="No Ct",0,K2801)</f>
        <v>0</v>
      </c>
      <c r="R2798" s="0" t="str">
        <f aca="false">IF(AND(L2798&gt;0,M2798=0),"Valid","Invalid")</f>
        <v>Valid</v>
      </c>
      <c r="S2798" s="0" t="str">
        <f aca="false">IF(OR(P2798&gt;1,Q2798&gt;1),"Present","Absent")</f>
        <v>Absent</v>
      </c>
      <c r="T2798" s="63" t="str">
        <f aca="false">IF(OR(AND(P2798&gt;1,P2798&lt;41),AND(Q2798&gt;1,Q2798&lt;41)),"Ct&lt;41","Ct&gt;41")</f>
        <v>Ct&gt;41</v>
      </c>
      <c r="U2798" s="0" t="str">
        <f aca="false">I2798</f>
        <v>Spidssnudetfroe</v>
      </c>
      <c r="V2798" s="0" t="str">
        <f aca="false">MID(F2798,10,9)</f>
        <v>DL2018020</v>
      </c>
      <c r="W2798" s="64" t="str">
        <f aca="false">V2798&amp;"_"&amp;U2798&amp;"_"&amp;R2798&amp;"_"&amp;S2798&amp;"_"&amp;T2798</f>
        <v>DL2018020_Spidssnudetfroe_Valid_Absent_Ct&gt;41</v>
      </c>
    </row>
    <row r="2799" customFormat="false" ht="14.25" hidden="false" customHeight="false" outlineLevel="0" collapsed="false">
      <c r="A2799" s="0" t="s">
        <v>844</v>
      </c>
      <c r="B2799" s="52" t="s">
        <v>985</v>
      </c>
      <c r="C2799" s="52" t="s">
        <v>747</v>
      </c>
      <c r="D2799" s="53" t="n">
        <v>0.1</v>
      </c>
      <c r="E2799" s="53" t="s">
        <v>748</v>
      </c>
      <c r="F2799" s="0" t="s">
        <v>1300</v>
      </c>
      <c r="G2799" s="0" t="str">
        <f aca="false">LEFT(B2799,2)</f>
        <v>13</v>
      </c>
      <c r="H2799" s="0" t="str">
        <f aca="false">I2799&amp;"_"&amp;G2799&amp;"_"&amp;F2799</f>
        <v>Spidssnudetfroe_13_20181026_DL2018020_GentofteHF_koersel1</v>
      </c>
      <c r="I2799" s="61" t="str">
        <f aca="false">MID(RIGHT(B2799,LEN(B2799)-3),1,FIND("_",RIGHT(B2799,LEN(B2799)-3))-1)</f>
        <v>Spidssnudetfroe</v>
      </c>
      <c r="J2799" s="61" t="str">
        <f aca="false">TRIM(SUBSTITUTE(RIGHT(B2799,FIND(I2799,B2799)+1),"_",""))</f>
        <v>NegK</v>
      </c>
      <c r="K2799" s="0" t="str">
        <f aca="false">IFERROR(VALUE(SUBSTITUTE(E2799,".",",")),E2799)</f>
        <v>No Ct</v>
      </c>
      <c r="L2799" s="61" t="str">
        <f aca="false">IF(J2799="PosK",SUMIFS(K:K,J:J,"PosK",H:H,H2799),"")</f>
        <v/>
      </c>
      <c r="M2799" s="61" t="str">
        <f aca="false">IF(J2799="PosK",SUMIFS(K:K,J:J,"NegK",H:H,H2799),"")</f>
        <v/>
      </c>
      <c r="N2799" s="61" t="str">
        <f aca="false">IF(J2799="PosK",SUMIFS(K:K,J:J,"eDNA",H:H,H2799),"")</f>
        <v/>
      </c>
    </row>
    <row r="2800" customFormat="false" ht="14.25" hidden="false" customHeight="false" outlineLevel="0" collapsed="false">
      <c r="A2800" s="0" t="s">
        <v>846</v>
      </c>
      <c r="B2800" s="52" t="s">
        <v>986</v>
      </c>
      <c r="C2800" s="52" t="s">
        <v>751</v>
      </c>
      <c r="D2800" s="53" t="n">
        <v>0.1</v>
      </c>
      <c r="E2800" s="53" t="s">
        <v>748</v>
      </c>
      <c r="F2800" s="0" t="s">
        <v>1300</v>
      </c>
      <c r="G2800" s="0" t="str">
        <f aca="false">LEFT(B2800,2)</f>
        <v>13</v>
      </c>
      <c r="H2800" s="0" t="str">
        <f aca="false">I2800&amp;"_"&amp;G2800&amp;"_"&amp;F2800</f>
        <v>Spidssnudetfroe_13_20181026_DL2018020_GentofteHF_koersel1</v>
      </c>
      <c r="I2800" s="61" t="str">
        <f aca="false">MID(RIGHT(B2800,LEN(B2800)-3),1,FIND("_",RIGHT(B2800,LEN(B2800)-3))-1)</f>
        <v>Spidssnudetfroe</v>
      </c>
      <c r="J2800" s="61" t="str">
        <f aca="false">TRIM(SUBSTITUTE(RIGHT(B2800,FIND(I2800,B2800)+1),"_",""))</f>
        <v>eDNA</v>
      </c>
      <c r="K2800" s="0" t="str">
        <f aca="false">IFERROR(VALUE(SUBSTITUTE(E2800,".",",")),E2800)</f>
        <v>No Ct</v>
      </c>
      <c r="L2800" s="61" t="str">
        <f aca="false">IF(J2800="PosK",SUMIFS(K:K,J:J,"PosK",H:H,H2800),"")</f>
        <v/>
      </c>
      <c r="M2800" s="61" t="str">
        <f aca="false">IF(J2800="PosK",SUMIFS(K:K,J:J,"NegK",H:H,H2800),"")</f>
        <v/>
      </c>
      <c r="N2800" s="61" t="str">
        <f aca="false">IF(J2800="PosK",SUMIFS(K:K,J:J,"eDNA",H:H,H2800),"")</f>
        <v/>
      </c>
      <c r="Q2800" s="62"/>
    </row>
    <row r="2801" customFormat="false" ht="14.25" hidden="false" customHeight="false" outlineLevel="0" collapsed="false">
      <c r="A2801" s="0" t="s">
        <v>848</v>
      </c>
      <c r="B2801" s="52" t="s">
        <v>986</v>
      </c>
      <c r="C2801" s="52" t="s">
        <v>751</v>
      </c>
      <c r="D2801" s="53" t="n">
        <v>0.1</v>
      </c>
      <c r="E2801" s="53" t="s">
        <v>748</v>
      </c>
      <c r="F2801" s="0" t="s">
        <v>1300</v>
      </c>
      <c r="G2801" s="0" t="str">
        <f aca="false">LEFT(B2801,2)</f>
        <v>13</v>
      </c>
      <c r="H2801" s="0" t="str">
        <f aca="false">I2801&amp;"_"&amp;G2801&amp;"_"&amp;F2801</f>
        <v>Spidssnudetfroe_13_20181026_DL2018020_GentofteHF_koersel1</v>
      </c>
      <c r="I2801" s="61" t="str">
        <f aca="false">MID(RIGHT(B2801,LEN(B2801)-3),1,FIND("_",RIGHT(B2801,LEN(B2801)-3))-1)</f>
        <v>Spidssnudetfroe</v>
      </c>
      <c r="J2801" s="61" t="str">
        <f aca="false">TRIM(SUBSTITUTE(RIGHT(B2801,FIND(I2801,B2801)+1),"_",""))</f>
        <v>eDNA</v>
      </c>
      <c r="K2801" s="0" t="str">
        <f aca="false">IFERROR(VALUE(SUBSTITUTE(E2801,".",",")),E2801)</f>
        <v>No Ct</v>
      </c>
      <c r="L2801" s="61" t="str">
        <f aca="false">IF(J2801="PosK",SUMIFS(K:K,J:J,"PosK",H:H,H2801),"")</f>
        <v/>
      </c>
      <c r="M2801" s="61" t="str">
        <f aca="false">IF(J2801="PosK",SUMIFS(K:K,J:J,"NegK",H:H,H2801),"")</f>
        <v/>
      </c>
      <c r="N2801" s="61" t="str">
        <f aca="false">IF(J2801="PosK",SUMIFS(K:K,J:J,"eDNA",H:H,H2801),"")</f>
        <v/>
      </c>
      <c r="P2801" s="62"/>
      <c r="T2801" s="63"/>
      <c r="W2801" s="64"/>
    </row>
    <row r="2802" customFormat="false" ht="14.25" hidden="false" customHeight="false" outlineLevel="0" collapsed="false">
      <c r="A2802" s="0" t="s">
        <v>849</v>
      </c>
      <c r="B2802" s="52" t="s">
        <v>987</v>
      </c>
      <c r="C2802" s="52" t="s">
        <v>743</v>
      </c>
      <c r="D2802" s="53" t="n">
        <v>0.1</v>
      </c>
      <c r="E2802" s="53" t="s">
        <v>748</v>
      </c>
      <c r="F2802" s="0" t="s">
        <v>1300</v>
      </c>
      <c r="G2802" s="0" t="str">
        <f aca="false">LEFT(B2802,2)</f>
        <v>14</v>
      </c>
      <c r="H2802" s="0" t="str">
        <f aca="false">I2802&amp;"_"&amp;G2802&amp;"_"&amp;F2802</f>
        <v>Spidssnudetfroe_14_20181026_DL2018020_GentofteHF_koersel1</v>
      </c>
      <c r="I2802" s="61" t="str">
        <f aca="false">MID(RIGHT(B2802,LEN(B2802)-3),1,FIND("_",RIGHT(B2802,LEN(B2802)-3))-1)</f>
        <v>Spidssnudetfroe</v>
      </c>
      <c r="J2802" s="61" t="str">
        <f aca="false">TRIM(SUBSTITUTE(RIGHT(B2802,FIND(I2802,B2802)+1),"_",""))</f>
        <v>PosK</v>
      </c>
      <c r="K2802" s="0" t="str">
        <f aca="false">IFERROR(VALUE(SUBSTITUTE(E2802,".",",")),E2802)</f>
        <v>No Ct</v>
      </c>
      <c r="L2802" s="61" t="n">
        <f aca="false">IF(J2802="PosK",SUMIFS(K:K,J:J,"PosK",H:H,H2802),"")</f>
        <v>0</v>
      </c>
      <c r="M2802" s="61" t="n">
        <f aca="false">IF(J2802="PosK",SUMIFS(K:K,J:J,"NegK",H:H,H2802),"")</f>
        <v>0</v>
      </c>
      <c r="N2802" s="61" t="n">
        <f aca="false">IF(J2802="PosK",SUMIFS(K:K,J:J,"eDNA",H:H,H2802),"")</f>
        <v>0</v>
      </c>
      <c r="P2802" s="62" t="n">
        <f aca="false">IF(K2804="No Ct",0,K2804)</f>
        <v>0</v>
      </c>
      <c r="Q2802" s="62" t="n">
        <f aca="false">IF(K2805="No Ct",0,K2805)</f>
        <v>0</v>
      </c>
      <c r="R2802" s="0" t="str">
        <f aca="false">IF(AND(L2802&gt;0,M2802=0),"Valid","Invalid")</f>
        <v>Invalid</v>
      </c>
      <c r="S2802" s="0" t="str">
        <f aca="false">IF(OR(P2802&gt;1,Q2802&gt;1),"Present","Absent")</f>
        <v>Absent</v>
      </c>
      <c r="T2802" s="63" t="str">
        <f aca="false">IF(OR(AND(P2802&gt;1,P2802&lt;41),AND(Q2802&gt;1,Q2802&lt;41)),"Ct&lt;41","Ct&gt;41")</f>
        <v>Ct&gt;41</v>
      </c>
      <c r="U2802" s="0" t="str">
        <f aca="false">I2802</f>
        <v>Spidssnudetfroe</v>
      </c>
      <c r="V2802" s="0" t="str">
        <f aca="false">MID(F2802,10,9)</f>
        <v>DL2018020</v>
      </c>
      <c r="W2802" s="64" t="str">
        <f aca="false">V2802&amp;"_"&amp;U2802&amp;"_"&amp;R2802&amp;"_"&amp;S2802&amp;"_"&amp;T2802</f>
        <v>DL2018020_Spidssnudetfroe_Invalid_Absent_Ct&gt;41</v>
      </c>
    </row>
    <row r="2803" customFormat="false" ht="14.25" hidden="false" customHeight="false" outlineLevel="0" collapsed="false">
      <c r="A2803" s="0" t="s">
        <v>851</v>
      </c>
      <c r="B2803" s="52" t="s">
        <v>988</v>
      </c>
      <c r="C2803" s="52" t="s">
        <v>747</v>
      </c>
      <c r="D2803" s="53" t="n">
        <v>0.1</v>
      </c>
      <c r="E2803" s="53" t="s">
        <v>748</v>
      </c>
      <c r="F2803" s="0" t="s">
        <v>1300</v>
      </c>
      <c r="G2803" s="0" t="str">
        <f aca="false">LEFT(B2803,2)</f>
        <v>14</v>
      </c>
      <c r="H2803" s="0" t="str">
        <f aca="false">I2803&amp;"_"&amp;G2803&amp;"_"&amp;F2803</f>
        <v>Spidssnudetfroe_14_20181026_DL2018020_GentofteHF_koersel1</v>
      </c>
      <c r="I2803" s="61" t="str">
        <f aca="false">MID(RIGHT(B2803,LEN(B2803)-3),1,FIND("_",RIGHT(B2803,LEN(B2803)-3))-1)</f>
        <v>Spidssnudetfroe</v>
      </c>
      <c r="J2803" s="61" t="str">
        <f aca="false">TRIM(SUBSTITUTE(RIGHT(B2803,FIND(I2803,B2803)+1),"_",""))</f>
        <v>NegK</v>
      </c>
      <c r="K2803" s="0" t="str">
        <f aca="false">IFERROR(VALUE(SUBSTITUTE(E2803,".",",")),E2803)</f>
        <v>No Ct</v>
      </c>
      <c r="L2803" s="61" t="str">
        <f aca="false">IF(J2803="PosK",SUMIFS(K:K,J:J,"PosK",H:H,H2803),"")</f>
        <v/>
      </c>
      <c r="M2803" s="61" t="str">
        <f aca="false">IF(J2803="PosK",SUMIFS(K:K,J:J,"NegK",H:H,H2803),"")</f>
        <v/>
      </c>
      <c r="N2803" s="61" t="str">
        <f aca="false">IF(J2803="PosK",SUMIFS(K:K,J:J,"eDNA",H:H,H2803),"")</f>
        <v/>
      </c>
    </row>
    <row r="2804" customFormat="false" ht="14.25" hidden="false" customHeight="false" outlineLevel="0" collapsed="false">
      <c r="A2804" s="0" t="s">
        <v>853</v>
      </c>
      <c r="B2804" s="52" t="s">
        <v>989</v>
      </c>
      <c r="C2804" s="52" t="s">
        <v>751</v>
      </c>
      <c r="D2804" s="53" t="n">
        <v>0.1</v>
      </c>
      <c r="E2804" s="53" t="s">
        <v>748</v>
      </c>
      <c r="F2804" s="0" t="s">
        <v>1300</v>
      </c>
      <c r="G2804" s="0" t="str">
        <f aca="false">LEFT(B2804,2)</f>
        <v>14</v>
      </c>
      <c r="H2804" s="0" t="str">
        <f aca="false">I2804&amp;"_"&amp;G2804&amp;"_"&amp;F2804</f>
        <v>Spidssnudetfroe_14_20181026_DL2018020_GentofteHF_koersel1</v>
      </c>
      <c r="I2804" s="61" t="str">
        <f aca="false">MID(RIGHT(B2804,LEN(B2804)-3),1,FIND("_",RIGHT(B2804,LEN(B2804)-3))-1)</f>
        <v>Spidssnudetfroe</v>
      </c>
      <c r="J2804" s="61" t="str">
        <f aca="false">TRIM(SUBSTITUTE(RIGHT(B2804,FIND(I2804,B2804)+1),"_",""))</f>
        <v>eDNA</v>
      </c>
      <c r="K2804" s="0" t="str">
        <f aca="false">IFERROR(VALUE(SUBSTITUTE(E2804,".",",")),E2804)</f>
        <v>No Ct</v>
      </c>
      <c r="L2804" s="61" t="str">
        <f aca="false">IF(J2804="PosK",SUMIFS(K:K,J:J,"PosK",H:H,H2804),"")</f>
        <v/>
      </c>
      <c r="M2804" s="61" t="str">
        <f aca="false">IF(J2804="PosK",SUMIFS(K:K,J:J,"NegK",H:H,H2804),"")</f>
        <v/>
      </c>
      <c r="N2804" s="61" t="str">
        <f aca="false">IF(J2804="PosK",SUMIFS(K:K,J:J,"eDNA",H:H,H2804),"")</f>
        <v/>
      </c>
      <c r="Q2804" s="62"/>
    </row>
    <row r="2805" customFormat="false" ht="14.25" hidden="false" customHeight="false" outlineLevel="0" collapsed="false">
      <c r="A2805" s="0" t="s">
        <v>855</v>
      </c>
      <c r="B2805" s="52" t="s">
        <v>989</v>
      </c>
      <c r="C2805" s="52" t="s">
        <v>751</v>
      </c>
      <c r="D2805" s="53" t="n">
        <v>0.1</v>
      </c>
      <c r="E2805" s="53" t="s">
        <v>748</v>
      </c>
      <c r="F2805" s="0" t="s">
        <v>1300</v>
      </c>
      <c r="G2805" s="0" t="str">
        <f aca="false">LEFT(B2805,2)</f>
        <v>14</v>
      </c>
      <c r="H2805" s="0" t="str">
        <f aca="false">I2805&amp;"_"&amp;G2805&amp;"_"&amp;F2805</f>
        <v>Spidssnudetfroe_14_20181026_DL2018020_GentofteHF_koersel1</v>
      </c>
      <c r="I2805" s="61" t="str">
        <f aca="false">MID(RIGHT(B2805,LEN(B2805)-3),1,FIND("_",RIGHT(B2805,LEN(B2805)-3))-1)</f>
        <v>Spidssnudetfroe</v>
      </c>
      <c r="J2805" s="61" t="str">
        <f aca="false">TRIM(SUBSTITUTE(RIGHT(B2805,FIND(I2805,B2805)+1),"_",""))</f>
        <v>eDNA</v>
      </c>
      <c r="K2805" s="0" t="str">
        <f aca="false">IFERROR(VALUE(SUBSTITUTE(E2805,".",",")),E2805)</f>
        <v>No Ct</v>
      </c>
      <c r="L2805" s="61" t="str">
        <f aca="false">IF(J2805="PosK",SUMIFS(K:K,J:J,"PosK",H:H,H2805),"")</f>
        <v/>
      </c>
      <c r="M2805" s="61" t="str">
        <f aca="false">IF(J2805="PosK",SUMIFS(K:K,J:J,"NegK",H:H,H2805),"")</f>
        <v/>
      </c>
      <c r="N2805" s="61" t="str">
        <f aca="false">IF(J2805="PosK",SUMIFS(K:K,J:J,"eDNA",H:H,H2805),"")</f>
        <v/>
      </c>
      <c r="P2805" s="62"/>
      <c r="T2805" s="63"/>
      <c r="W2805" s="64"/>
    </row>
    <row r="2806" customFormat="false" ht="14.25" hidden="false" customHeight="false" outlineLevel="0" collapsed="false">
      <c r="A2806" s="0" t="s">
        <v>856</v>
      </c>
      <c r="B2806" s="52" t="s">
        <v>990</v>
      </c>
      <c r="C2806" s="52" t="s">
        <v>743</v>
      </c>
      <c r="D2806" s="53" t="n">
        <v>0.1</v>
      </c>
      <c r="E2806" s="53" t="s">
        <v>748</v>
      </c>
      <c r="F2806" s="0" t="s">
        <v>1300</v>
      </c>
      <c r="G2806" s="0" t="str">
        <f aca="false">LEFT(B2806,2)</f>
        <v>15</v>
      </c>
      <c r="H2806" s="0" t="str">
        <f aca="false">I2806&amp;"_"&amp;G2806&amp;"_"&amp;F2806</f>
        <v>KortbenetGroenFroe_15_20181026_DL2018020_GentofteHF_koersel1</v>
      </c>
      <c r="I2806" s="61" t="str">
        <f aca="false">MID(RIGHT(B2806,LEN(B2806)-3),1,FIND("_",RIGHT(B2806,LEN(B2806)-3))-1)</f>
        <v>KortbenetGroenFroe</v>
      </c>
      <c r="J2806" s="61" t="str">
        <f aca="false">TRIM(SUBSTITUTE(RIGHT(B2806,FIND(I2806,B2806)+1),"_",""))</f>
        <v>PosK</v>
      </c>
      <c r="K2806" s="0" t="str">
        <f aca="false">IFERROR(VALUE(SUBSTITUTE(E2806,".",",")),E2806)</f>
        <v>No Ct</v>
      </c>
      <c r="L2806" s="61" t="n">
        <f aca="false">IF(J2806="PosK",SUMIFS(K:K,J:J,"PosK",H:H,H2806),"")</f>
        <v>0</v>
      </c>
      <c r="M2806" s="61" t="n">
        <f aca="false">IF(J2806="PosK",SUMIFS(K:K,J:J,"NegK",H:H,H2806),"")</f>
        <v>0</v>
      </c>
      <c r="N2806" s="61" t="n">
        <f aca="false">IF(J2806="PosK",SUMIFS(K:K,J:J,"eDNA",H:H,H2806),"")</f>
        <v>0</v>
      </c>
      <c r="P2806" s="62" t="n">
        <f aca="false">IF(K2808="No Ct",0,K2808)</f>
        <v>0</v>
      </c>
      <c r="Q2806" s="62" t="n">
        <f aca="false">IF(K2809="No Ct",0,K2809)</f>
        <v>0</v>
      </c>
      <c r="R2806" s="0" t="str">
        <f aca="false">IF(AND(L2806&gt;0,M2806=0),"Valid","Invalid")</f>
        <v>Invalid</v>
      </c>
      <c r="S2806" s="0" t="str">
        <f aca="false">IF(OR(P2806&gt;1,Q2806&gt;1),"Present","Absent")</f>
        <v>Absent</v>
      </c>
      <c r="T2806" s="63" t="str">
        <f aca="false">IF(OR(AND(P2806&gt;1,P2806&lt;41),AND(Q2806&gt;1,Q2806&lt;41)),"Ct&lt;41","Ct&gt;41")</f>
        <v>Ct&gt;41</v>
      </c>
      <c r="U2806" s="0" t="str">
        <f aca="false">I2806</f>
        <v>KortbenetGroenFroe</v>
      </c>
      <c r="V2806" s="0" t="str">
        <f aca="false">MID(F2806,10,9)</f>
        <v>DL2018020</v>
      </c>
      <c r="W2806" s="64" t="str">
        <f aca="false">V2806&amp;"_"&amp;U2806&amp;"_"&amp;R2806&amp;"_"&amp;S2806&amp;"_"&amp;T2806</f>
        <v>DL2018020_KortbenetGroenFroe_Invalid_Absent_Ct&gt;41</v>
      </c>
    </row>
    <row r="2807" customFormat="false" ht="14.25" hidden="false" customHeight="false" outlineLevel="0" collapsed="false">
      <c r="A2807" s="0" t="s">
        <v>858</v>
      </c>
      <c r="B2807" s="52" t="s">
        <v>991</v>
      </c>
      <c r="C2807" s="52" t="s">
        <v>747</v>
      </c>
      <c r="D2807" s="53" t="n">
        <v>0.1</v>
      </c>
      <c r="E2807" s="53" t="s">
        <v>748</v>
      </c>
      <c r="F2807" s="0" t="s">
        <v>1300</v>
      </c>
      <c r="G2807" s="0" t="str">
        <f aca="false">LEFT(B2807,2)</f>
        <v>15</v>
      </c>
      <c r="H2807" s="0" t="str">
        <f aca="false">I2807&amp;"_"&amp;G2807&amp;"_"&amp;F2807</f>
        <v>KortbenetGroenFroe_15_20181026_DL2018020_GentofteHF_koersel1</v>
      </c>
      <c r="I2807" s="61" t="str">
        <f aca="false">MID(RIGHT(B2807,LEN(B2807)-3),1,FIND("_",RIGHT(B2807,LEN(B2807)-3))-1)</f>
        <v>KortbenetGroenFroe</v>
      </c>
      <c r="J2807" s="61" t="str">
        <f aca="false">TRIM(SUBSTITUTE(RIGHT(B2807,FIND(I2807,B2807)+1),"_",""))</f>
        <v>NegK</v>
      </c>
      <c r="K2807" s="0" t="str">
        <f aca="false">IFERROR(VALUE(SUBSTITUTE(E2807,".",",")),E2807)</f>
        <v>No Ct</v>
      </c>
      <c r="L2807" s="61" t="str">
        <f aca="false">IF(J2807="PosK",SUMIFS(K:K,J:J,"PosK",H:H,H2807),"")</f>
        <v/>
      </c>
      <c r="M2807" s="61" t="str">
        <f aca="false">IF(J2807="PosK",SUMIFS(K:K,J:J,"NegK",H:H,H2807),"")</f>
        <v/>
      </c>
      <c r="N2807" s="61" t="str">
        <f aca="false">IF(J2807="PosK",SUMIFS(K:K,J:J,"eDNA",H:H,H2807),"")</f>
        <v/>
      </c>
    </row>
    <row r="2808" customFormat="false" ht="14.25" hidden="false" customHeight="false" outlineLevel="0" collapsed="false">
      <c r="A2808" s="0" t="s">
        <v>860</v>
      </c>
      <c r="B2808" s="52" t="s">
        <v>992</v>
      </c>
      <c r="C2808" s="52" t="s">
        <v>751</v>
      </c>
      <c r="D2808" s="53" t="n">
        <v>0.1</v>
      </c>
      <c r="E2808" s="53" t="s">
        <v>748</v>
      </c>
      <c r="F2808" s="0" t="s">
        <v>1300</v>
      </c>
      <c r="G2808" s="0" t="str">
        <f aca="false">LEFT(B2808,2)</f>
        <v>15</v>
      </c>
      <c r="H2808" s="0" t="str">
        <f aca="false">I2808&amp;"_"&amp;G2808&amp;"_"&amp;F2808</f>
        <v>KortbenetGroenFroe_15_20181026_DL2018020_GentofteHF_koersel1</v>
      </c>
      <c r="I2808" s="61" t="str">
        <f aca="false">MID(RIGHT(B2808,LEN(B2808)-3),1,FIND("_",RIGHT(B2808,LEN(B2808)-3))-1)</f>
        <v>KortbenetGroenFroe</v>
      </c>
      <c r="J2808" s="61" t="str">
        <f aca="false">TRIM(SUBSTITUTE(RIGHT(B2808,FIND(I2808,B2808)+1),"_",""))</f>
        <v>eDNA</v>
      </c>
      <c r="K2808" s="0" t="str">
        <f aca="false">IFERROR(VALUE(SUBSTITUTE(E2808,".",",")),E2808)</f>
        <v>No Ct</v>
      </c>
      <c r="L2808" s="61" t="str">
        <f aca="false">IF(J2808="PosK",SUMIFS(K:K,J:J,"PosK",H:H,H2808),"")</f>
        <v/>
      </c>
      <c r="M2808" s="61" t="str">
        <f aca="false">IF(J2808="PosK",SUMIFS(K:K,J:J,"NegK",H:H,H2808),"")</f>
        <v/>
      </c>
      <c r="N2808" s="61" t="str">
        <f aca="false">IF(J2808="PosK",SUMIFS(K:K,J:J,"eDNA",H:H,H2808),"")</f>
        <v/>
      </c>
      <c r="Q2808" s="62"/>
    </row>
    <row r="2809" customFormat="false" ht="14.25" hidden="false" customHeight="false" outlineLevel="0" collapsed="false">
      <c r="A2809" s="0" t="s">
        <v>862</v>
      </c>
      <c r="B2809" s="52" t="s">
        <v>992</v>
      </c>
      <c r="C2809" s="52" t="s">
        <v>751</v>
      </c>
      <c r="D2809" s="53" t="n">
        <v>0.1</v>
      </c>
      <c r="E2809" s="53" t="s">
        <v>748</v>
      </c>
      <c r="F2809" s="0" t="s">
        <v>1300</v>
      </c>
      <c r="G2809" s="0" t="str">
        <f aca="false">LEFT(B2809,2)</f>
        <v>15</v>
      </c>
      <c r="H2809" s="0" t="str">
        <f aca="false">I2809&amp;"_"&amp;G2809&amp;"_"&amp;F2809</f>
        <v>KortbenetGroenFroe_15_20181026_DL2018020_GentofteHF_koersel1</v>
      </c>
      <c r="I2809" s="61" t="str">
        <f aca="false">MID(RIGHT(B2809,LEN(B2809)-3),1,FIND("_",RIGHT(B2809,LEN(B2809)-3))-1)</f>
        <v>KortbenetGroenFroe</v>
      </c>
      <c r="J2809" s="61" t="str">
        <f aca="false">TRIM(SUBSTITUTE(RIGHT(B2809,FIND(I2809,B2809)+1),"_",""))</f>
        <v>eDNA</v>
      </c>
      <c r="K2809" s="0" t="str">
        <f aca="false">IFERROR(VALUE(SUBSTITUTE(E2809,".",",")),E2809)</f>
        <v>No Ct</v>
      </c>
      <c r="L2809" s="61" t="str">
        <f aca="false">IF(J2809="PosK",SUMIFS(K:K,J:J,"PosK",H:H,H2809),"")</f>
        <v/>
      </c>
      <c r="M2809" s="61" t="str">
        <f aca="false">IF(J2809="PosK",SUMIFS(K:K,J:J,"NegK",H:H,H2809),"")</f>
        <v/>
      </c>
      <c r="N2809" s="61" t="str">
        <f aca="false">IF(J2809="PosK",SUMIFS(K:K,J:J,"eDNA",H:H,H2809),"")</f>
        <v/>
      </c>
      <c r="P2809" s="62"/>
      <c r="T2809" s="63"/>
      <c r="W2809" s="64"/>
    </row>
    <row r="2810" customFormat="false" ht="14.25" hidden="false" customHeight="false" outlineLevel="0" collapsed="false">
      <c r="A2810" s="0" t="s">
        <v>863</v>
      </c>
      <c r="B2810" s="52" t="s">
        <v>1212</v>
      </c>
      <c r="C2810" s="52" t="s">
        <v>743</v>
      </c>
      <c r="D2810" s="53" t="n">
        <v>0.1</v>
      </c>
      <c r="E2810" s="53" t="n">
        <v>37.6</v>
      </c>
      <c r="F2810" s="0" t="s">
        <v>1300</v>
      </c>
      <c r="G2810" s="0" t="str">
        <f aca="false">LEFT(B2810,2)</f>
        <v>16</v>
      </c>
      <c r="H2810" s="0" t="str">
        <f aca="false">I2810&amp;"_"&amp;G2810&amp;"_"&amp;F2810</f>
        <v>ButsnudetFroe_16_20181026_DL2018020_GentofteHF_koersel1</v>
      </c>
      <c r="I2810" s="61" t="str">
        <f aca="false">MID(RIGHT(B2810,LEN(B2810)-3),1,FIND("_",RIGHT(B2810,LEN(B2810)-3))-1)</f>
        <v>ButsnudetFroe</v>
      </c>
      <c r="J2810" s="61" t="str">
        <f aca="false">TRIM(SUBSTITUTE(RIGHT(B2810,FIND(I2810,B2810)+1),"_",""))</f>
        <v>PosK</v>
      </c>
      <c r="K2810" s="0" t="n">
        <f aca="false">IFERROR(VALUE(SUBSTITUTE(E2810,".",",")),E2810)</f>
        <v>37.6</v>
      </c>
      <c r="L2810" s="61" t="n">
        <f aca="false">IF(J2810="PosK",SUMIFS(K:K,J:J,"PosK",H:H,H2810),"")</f>
        <v>37.6</v>
      </c>
      <c r="M2810" s="61" t="n">
        <f aca="false">IF(J2810="PosK",SUMIFS(K:K,J:J,"NegK",H:H,H2810),"")</f>
        <v>0</v>
      </c>
      <c r="N2810" s="61" t="n">
        <f aca="false">IF(J2810="PosK",SUMIFS(K:K,J:J,"eDNA",H:H,H2810),"")</f>
        <v>0</v>
      </c>
      <c r="P2810" s="62" t="n">
        <f aca="false">IF(K2812="No Ct",0,K2812)</f>
        <v>0</v>
      </c>
      <c r="Q2810" s="62" t="n">
        <f aca="false">IF(K2813="No Ct",0,K2813)</f>
        <v>0</v>
      </c>
      <c r="R2810" s="0" t="str">
        <f aca="false">IF(AND(L2810&gt;0,M2810=0),"Valid","Invalid")</f>
        <v>Valid</v>
      </c>
      <c r="S2810" s="0" t="str">
        <f aca="false">IF(OR(P2810&gt;1,Q2810&gt;1),"Present","Absent")</f>
        <v>Absent</v>
      </c>
      <c r="T2810" s="63" t="str">
        <f aca="false">IF(OR(AND(P2810&gt;1,P2810&lt;41),AND(Q2810&gt;1,Q2810&lt;41)),"Ct&lt;41","Ct&gt;41")</f>
        <v>Ct&gt;41</v>
      </c>
      <c r="U2810" s="0" t="str">
        <f aca="false">I2810</f>
        <v>ButsnudetFroe</v>
      </c>
      <c r="V2810" s="0" t="str">
        <f aca="false">MID(F2810,10,9)</f>
        <v>DL2018020</v>
      </c>
      <c r="W2810" s="64" t="str">
        <f aca="false">V2810&amp;"_"&amp;U2810&amp;"_"&amp;R2810&amp;"_"&amp;S2810&amp;"_"&amp;T2810</f>
        <v>DL2018020_ButsnudetFroe_Valid_Absent_Ct&gt;41</v>
      </c>
    </row>
    <row r="2811" customFormat="false" ht="14.25" hidden="false" customHeight="false" outlineLevel="0" collapsed="false">
      <c r="A2811" s="0" t="s">
        <v>865</v>
      </c>
      <c r="B2811" s="52" t="s">
        <v>1213</v>
      </c>
      <c r="C2811" s="52" t="s">
        <v>747</v>
      </c>
      <c r="D2811" s="53" t="n">
        <v>0.1</v>
      </c>
      <c r="E2811" s="53" t="s">
        <v>748</v>
      </c>
      <c r="F2811" s="0" t="s">
        <v>1300</v>
      </c>
      <c r="G2811" s="0" t="str">
        <f aca="false">LEFT(B2811,2)</f>
        <v>16</v>
      </c>
      <c r="H2811" s="0" t="str">
        <f aca="false">I2811&amp;"_"&amp;G2811&amp;"_"&amp;F2811</f>
        <v>ButsnudetFroe_16_20181026_DL2018020_GentofteHF_koersel1</v>
      </c>
      <c r="I2811" s="61" t="str">
        <f aca="false">MID(RIGHT(B2811,LEN(B2811)-3),1,FIND("_",RIGHT(B2811,LEN(B2811)-3))-1)</f>
        <v>ButsnudetFroe</v>
      </c>
      <c r="J2811" s="61" t="str">
        <f aca="false">TRIM(SUBSTITUTE(RIGHT(B2811,FIND(I2811,B2811)+1),"_",""))</f>
        <v>NegK</v>
      </c>
      <c r="K2811" s="0" t="str">
        <f aca="false">IFERROR(VALUE(SUBSTITUTE(E2811,".",",")),E2811)</f>
        <v>No Ct</v>
      </c>
      <c r="L2811" s="61" t="str">
        <f aca="false">IF(J2811="PosK",SUMIFS(K:K,J:J,"PosK",H:H,H2811),"")</f>
        <v/>
      </c>
      <c r="M2811" s="61" t="str">
        <f aca="false">IF(J2811="PosK",SUMIFS(K:K,J:J,"NegK",H:H,H2811),"")</f>
        <v/>
      </c>
      <c r="N2811" s="61" t="str">
        <f aca="false">IF(J2811="PosK",SUMIFS(K:K,J:J,"eDNA",H:H,H2811),"")</f>
        <v/>
      </c>
    </row>
    <row r="2812" customFormat="false" ht="14.25" hidden="false" customHeight="false" outlineLevel="0" collapsed="false">
      <c r="A2812" s="0" t="s">
        <v>867</v>
      </c>
      <c r="B2812" s="52" t="s">
        <v>1214</v>
      </c>
      <c r="C2812" s="52" t="s">
        <v>751</v>
      </c>
      <c r="D2812" s="53" t="n">
        <v>0.1</v>
      </c>
      <c r="E2812" s="53" t="s">
        <v>748</v>
      </c>
      <c r="F2812" s="0" t="s">
        <v>1300</v>
      </c>
      <c r="G2812" s="0" t="str">
        <f aca="false">LEFT(B2812,2)</f>
        <v>16</v>
      </c>
      <c r="H2812" s="0" t="str">
        <f aca="false">I2812&amp;"_"&amp;G2812&amp;"_"&amp;F2812</f>
        <v>ButsnudetFroe_16_20181026_DL2018020_GentofteHF_koersel1</v>
      </c>
      <c r="I2812" s="61" t="str">
        <f aca="false">MID(RIGHT(B2812,LEN(B2812)-3),1,FIND("_",RIGHT(B2812,LEN(B2812)-3))-1)</f>
        <v>ButsnudetFroe</v>
      </c>
      <c r="J2812" s="61" t="str">
        <f aca="false">TRIM(SUBSTITUTE(RIGHT(B2812,FIND(I2812,B2812)+1),"_",""))</f>
        <v>eDNA</v>
      </c>
      <c r="K2812" s="0" t="str">
        <f aca="false">IFERROR(VALUE(SUBSTITUTE(E2812,".",",")),E2812)</f>
        <v>No Ct</v>
      </c>
      <c r="L2812" s="61" t="str">
        <f aca="false">IF(J2812="PosK",SUMIFS(K:K,J:J,"PosK",H:H,H2812),"")</f>
        <v/>
      </c>
      <c r="M2812" s="61" t="str">
        <f aca="false">IF(J2812="PosK",SUMIFS(K:K,J:J,"NegK",H:H,H2812),"")</f>
        <v/>
      </c>
      <c r="N2812" s="61" t="str">
        <f aca="false">IF(J2812="PosK",SUMIFS(K:K,J:J,"eDNA",H:H,H2812),"")</f>
        <v/>
      </c>
      <c r="Q2812" s="62"/>
    </row>
    <row r="2813" customFormat="false" ht="14.25" hidden="false" customHeight="false" outlineLevel="0" collapsed="false">
      <c r="A2813" s="0" t="s">
        <v>869</v>
      </c>
      <c r="B2813" s="52" t="s">
        <v>1214</v>
      </c>
      <c r="C2813" s="52" t="s">
        <v>751</v>
      </c>
      <c r="D2813" s="53" t="n">
        <v>0.1</v>
      </c>
      <c r="E2813" s="53" t="s">
        <v>748</v>
      </c>
      <c r="F2813" s="0" t="s">
        <v>1300</v>
      </c>
      <c r="G2813" s="0" t="str">
        <f aca="false">LEFT(B2813,2)</f>
        <v>16</v>
      </c>
      <c r="H2813" s="0" t="str">
        <f aca="false">I2813&amp;"_"&amp;G2813&amp;"_"&amp;F2813</f>
        <v>ButsnudetFroe_16_20181026_DL2018020_GentofteHF_koersel1</v>
      </c>
      <c r="I2813" s="61" t="str">
        <f aca="false">MID(RIGHT(B2813,LEN(B2813)-3),1,FIND("_",RIGHT(B2813,LEN(B2813)-3))-1)</f>
        <v>ButsnudetFroe</v>
      </c>
      <c r="J2813" s="61" t="str">
        <f aca="false">TRIM(SUBSTITUTE(RIGHT(B2813,FIND(I2813,B2813)+1),"_",""))</f>
        <v>eDNA</v>
      </c>
      <c r="K2813" s="0" t="str">
        <f aca="false">IFERROR(VALUE(SUBSTITUTE(E2813,".",",")),E2813)</f>
        <v>No Ct</v>
      </c>
      <c r="L2813" s="61" t="str">
        <f aca="false">IF(J2813="PosK",SUMIFS(K:K,J:J,"PosK",H:H,H2813),"")</f>
        <v/>
      </c>
      <c r="M2813" s="61" t="str">
        <f aca="false">IF(J2813="PosK",SUMIFS(K:K,J:J,"NegK",H:H,H2813),"")</f>
        <v/>
      </c>
      <c r="N2813" s="61" t="str">
        <f aca="false">IF(J2813="PosK",SUMIFS(K:K,J:J,"eDNA",H:H,H2813),"")</f>
        <v/>
      </c>
      <c r="P2813" s="62"/>
      <c r="T2813" s="63"/>
      <c r="W2813" s="64"/>
    </row>
    <row r="2814" customFormat="false" ht="14.25" hidden="false" customHeight="false" outlineLevel="0" collapsed="false">
      <c r="A2814" s="0" t="s">
        <v>870</v>
      </c>
      <c r="B2814" s="52" t="s">
        <v>996</v>
      </c>
      <c r="C2814" s="52" t="s">
        <v>743</v>
      </c>
      <c r="D2814" s="53" t="n">
        <v>0.1</v>
      </c>
      <c r="E2814" s="53" t="n">
        <v>33.57</v>
      </c>
      <c r="F2814" s="0" t="s">
        <v>1300</v>
      </c>
      <c r="G2814" s="0" t="str">
        <f aca="false">LEFT(B2814,2)</f>
        <v>17</v>
      </c>
      <c r="H2814" s="0" t="str">
        <f aca="false">I2814&amp;"_"&amp;G2814&amp;"_"&amp;F2814</f>
        <v>ButsnudetFroe_17_20181026_DL2018020_GentofteHF_koersel1</v>
      </c>
      <c r="I2814" s="61" t="str">
        <f aca="false">MID(RIGHT(B2814,LEN(B2814)-3),1,FIND("_",RIGHT(B2814,LEN(B2814)-3))-1)</f>
        <v>ButsnudetFroe</v>
      </c>
      <c r="J2814" s="61" t="str">
        <f aca="false">TRIM(SUBSTITUTE(RIGHT(B2814,FIND(I2814,B2814)+1),"_",""))</f>
        <v>PosK</v>
      </c>
      <c r="K2814" s="0" t="n">
        <f aca="false">IFERROR(VALUE(SUBSTITUTE(E2814,".",",")),E2814)</f>
        <v>33.57</v>
      </c>
      <c r="L2814" s="61" t="n">
        <f aca="false">IF(J2814="PosK",SUMIFS(K:K,J:J,"PosK",H:H,H2814),"")</f>
        <v>33.57</v>
      </c>
      <c r="M2814" s="61" t="n">
        <f aca="false">IF(J2814="PosK",SUMIFS(K:K,J:J,"NegK",H:H,H2814),"")</f>
        <v>0</v>
      </c>
      <c r="N2814" s="61" t="n">
        <f aca="false">IF(J2814="PosK",SUMIFS(K:K,J:J,"eDNA",H:H,H2814),"")</f>
        <v>0</v>
      </c>
      <c r="P2814" s="62" t="n">
        <f aca="false">IF(K2816="No Ct",0,K2816)</f>
        <v>0</v>
      </c>
      <c r="Q2814" s="62" t="n">
        <f aca="false">IF(K2817="No Ct",0,K2817)</f>
        <v>0</v>
      </c>
      <c r="R2814" s="0" t="str">
        <f aca="false">IF(AND(L2814&gt;0,M2814=0),"Valid","Invalid")</f>
        <v>Valid</v>
      </c>
      <c r="S2814" s="0" t="str">
        <f aca="false">IF(OR(P2814&gt;1,Q2814&gt;1),"Present","Absent")</f>
        <v>Absent</v>
      </c>
      <c r="T2814" s="63" t="str">
        <f aca="false">IF(OR(AND(P2814&gt;1,P2814&lt;41),AND(Q2814&gt;1,Q2814&lt;41)),"Ct&lt;41","Ct&gt;41")</f>
        <v>Ct&gt;41</v>
      </c>
      <c r="U2814" s="0" t="str">
        <f aca="false">I2814</f>
        <v>ButsnudetFroe</v>
      </c>
      <c r="V2814" s="0" t="str">
        <f aca="false">MID(F2814,10,9)</f>
        <v>DL2018020</v>
      </c>
      <c r="W2814" s="64" t="str">
        <f aca="false">V2814&amp;"_"&amp;U2814&amp;"_"&amp;R2814&amp;"_"&amp;S2814&amp;"_"&amp;T2814</f>
        <v>DL2018020_ButsnudetFroe_Valid_Absent_Ct&gt;41</v>
      </c>
    </row>
    <row r="2815" customFormat="false" ht="14.25" hidden="false" customHeight="false" outlineLevel="0" collapsed="false">
      <c r="A2815" s="0" t="s">
        <v>872</v>
      </c>
      <c r="B2815" s="52" t="s">
        <v>997</v>
      </c>
      <c r="C2815" s="52" t="s">
        <v>747</v>
      </c>
      <c r="D2815" s="53" t="n">
        <v>0.1</v>
      </c>
      <c r="E2815" s="53" t="s">
        <v>748</v>
      </c>
      <c r="F2815" s="0" t="s">
        <v>1300</v>
      </c>
      <c r="G2815" s="0" t="str">
        <f aca="false">LEFT(B2815,2)</f>
        <v>17</v>
      </c>
      <c r="H2815" s="0" t="str">
        <f aca="false">I2815&amp;"_"&amp;G2815&amp;"_"&amp;F2815</f>
        <v>ButsnudetFroe_17_20181026_DL2018020_GentofteHF_koersel1</v>
      </c>
      <c r="I2815" s="61" t="str">
        <f aca="false">MID(RIGHT(B2815,LEN(B2815)-3),1,FIND("_",RIGHT(B2815,LEN(B2815)-3))-1)</f>
        <v>ButsnudetFroe</v>
      </c>
      <c r="J2815" s="61" t="str">
        <f aca="false">TRIM(SUBSTITUTE(RIGHT(B2815,FIND(I2815,B2815)+1),"_",""))</f>
        <v>NegK</v>
      </c>
      <c r="K2815" s="0" t="str">
        <f aca="false">IFERROR(VALUE(SUBSTITUTE(E2815,".",",")),E2815)</f>
        <v>No Ct</v>
      </c>
      <c r="L2815" s="61" t="str">
        <f aca="false">IF(J2815="PosK",SUMIFS(K:K,J:J,"PosK",H:H,H2815),"")</f>
        <v/>
      </c>
      <c r="M2815" s="61" t="str">
        <f aca="false">IF(J2815="PosK",SUMIFS(K:K,J:J,"NegK",H:H,H2815),"")</f>
        <v/>
      </c>
      <c r="N2815" s="61" t="str">
        <f aca="false">IF(J2815="PosK",SUMIFS(K:K,J:J,"eDNA",H:H,H2815),"")</f>
        <v/>
      </c>
    </row>
    <row r="2816" customFormat="false" ht="14.25" hidden="false" customHeight="false" outlineLevel="0" collapsed="false">
      <c r="A2816" s="0" t="s">
        <v>874</v>
      </c>
      <c r="B2816" s="52" t="s">
        <v>998</v>
      </c>
      <c r="C2816" s="52" t="s">
        <v>751</v>
      </c>
      <c r="D2816" s="53" t="n">
        <v>0.1</v>
      </c>
      <c r="E2816" s="53" t="s">
        <v>748</v>
      </c>
      <c r="F2816" s="0" t="s">
        <v>1300</v>
      </c>
      <c r="G2816" s="0" t="str">
        <f aca="false">LEFT(B2816,2)</f>
        <v>17</v>
      </c>
      <c r="H2816" s="0" t="str">
        <f aca="false">I2816&amp;"_"&amp;G2816&amp;"_"&amp;F2816</f>
        <v>ButsnudetFroe_17_20181026_DL2018020_GentofteHF_koersel1</v>
      </c>
      <c r="I2816" s="61" t="str">
        <f aca="false">MID(RIGHT(B2816,LEN(B2816)-3),1,FIND("_",RIGHT(B2816,LEN(B2816)-3))-1)</f>
        <v>ButsnudetFroe</v>
      </c>
      <c r="J2816" s="61" t="str">
        <f aca="false">TRIM(SUBSTITUTE(RIGHT(B2816,FIND(I2816,B2816)+1),"_",""))</f>
        <v>eDNA</v>
      </c>
      <c r="K2816" s="0" t="str">
        <f aca="false">IFERROR(VALUE(SUBSTITUTE(E2816,".",",")),E2816)</f>
        <v>No Ct</v>
      </c>
      <c r="L2816" s="61" t="str">
        <f aca="false">IF(J2816="PosK",SUMIFS(K:K,J:J,"PosK",H:H,H2816),"")</f>
        <v/>
      </c>
      <c r="M2816" s="61" t="str">
        <f aca="false">IF(J2816="PosK",SUMIFS(K:K,J:J,"NegK",H:H,H2816),"")</f>
        <v/>
      </c>
      <c r="N2816" s="61" t="str">
        <f aca="false">IF(J2816="PosK",SUMIFS(K:K,J:J,"eDNA",H:H,H2816),"")</f>
        <v/>
      </c>
      <c r="Q2816" s="62"/>
    </row>
    <row r="2817" customFormat="false" ht="14.25" hidden="false" customHeight="false" outlineLevel="0" collapsed="false">
      <c r="A2817" s="0" t="s">
        <v>876</v>
      </c>
      <c r="B2817" s="52" t="s">
        <v>998</v>
      </c>
      <c r="C2817" s="52" t="s">
        <v>751</v>
      </c>
      <c r="D2817" s="53" t="n">
        <v>0.1</v>
      </c>
      <c r="E2817" s="53" t="s">
        <v>748</v>
      </c>
      <c r="F2817" s="0" t="s">
        <v>1300</v>
      </c>
      <c r="G2817" s="0" t="str">
        <f aca="false">LEFT(B2817,2)</f>
        <v>17</v>
      </c>
      <c r="H2817" s="0" t="str">
        <f aca="false">I2817&amp;"_"&amp;G2817&amp;"_"&amp;F2817</f>
        <v>ButsnudetFroe_17_20181026_DL2018020_GentofteHF_koersel1</v>
      </c>
      <c r="I2817" s="61" t="str">
        <f aca="false">MID(RIGHT(B2817,LEN(B2817)-3),1,FIND("_",RIGHT(B2817,LEN(B2817)-3))-1)</f>
        <v>ButsnudetFroe</v>
      </c>
      <c r="J2817" s="61" t="str">
        <f aca="false">TRIM(SUBSTITUTE(RIGHT(B2817,FIND(I2817,B2817)+1),"_",""))</f>
        <v>eDNA</v>
      </c>
      <c r="K2817" s="0" t="str">
        <f aca="false">IFERROR(VALUE(SUBSTITUTE(E2817,".",",")),E2817)</f>
        <v>No Ct</v>
      </c>
      <c r="L2817" s="61" t="str">
        <f aca="false">IF(J2817="PosK",SUMIFS(K:K,J:J,"PosK",H:H,H2817),"")</f>
        <v/>
      </c>
      <c r="M2817" s="61" t="str">
        <f aca="false">IF(J2817="PosK",SUMIFS(K:K,J:J,"NegK",H:H,H2817),"")</f>
        <v/>
      </c>
      <c r="N2817" s="61" t="str">
        <f aca="false">IF(J2817="PosK",SUMIFS(K:K,J:J,"eDNA",H:H,H2817),"")</f>
        <v/>
      </c>
      <c r="P2817" s="62"/>
      <c r="T2817" s="63"/>
      <c r="W2817" s="64"/>
    </row>
    <row r="2818" customFormat="false" ht="14.25" hidden="false" customHeight="false" outlineLevel="0" collapsed="false">
      <c r="A2818" s="0" t="s">
        <v>877</v>
      </c>
      <c r="B2818" s="52" t="s">
        <v>1215</v>
      </c>
      <c r="C2818" s="52" t="s">
        <v>743</v>
      </c>
      <c r="D2818" s="53" t="n">
        <v>0.1</v>
      </c>
      <c r="E2818" s="53" t="n">
        <v>33.36</v>
      </c>
      <c r="F2818" s="0" t="s">
        <v>1300</v>
      </c>
      <c r="G2818" s="0" t="str">
        <f aca="false">LEFT(B2818,2)</f>
        <v>18</v>
      </c>
      <c r="H2818" s="0" t="str">
        <f aca="false">I2818&amp;"_"&amp;G2818&amp;"_"&amp;F2818</f>
        <v>LilleVandsalamander_18_20181026_DL2018020_GentofteHF_koersel1</v>
      </c>
      <c r="I2818" s="61" t="str">
        <f aca="false">MID(RIGHT(B2818,LEN(B2818)-3),1,FIND("_",RIGHT(B2818,LEN(B2818)-3))-1)</f>
        <v>LilleVandsalamander</v>
      </c>
      <c r="J2818" s="61" t="str">
        <f aca="false">TRIM(SUBSTITUTE(RIGHT(B2818,FIND(I2818,B2818)+1),"_",""))</f>
        <v>PosK</v>
      </c>
      <c r="K2818" s="0" t="n">
        <f aca="false">IFERROR(VALUE(SUBSTITUTE(E2818,".",",")),E2818)</f>
        <v>33.36</v>
      </c>
      <c r="L2818" s="61" t="n">
        <f aca="false">IF(J2818="PosK",SUMIFS(K:K,J:J,"PosK",H:H,H2818),"")</f>
        <v>33.36</v>
      </c>
      <c r="M2818" s="61" t="n">
        <f aca="false">IF(J2818="PosK",SUMIFS(K:K,J:J,"NegK",H:H,H2818),"")</f>
        <v>0</v>
      </c>
      <c r="N2818" s="61" t="n">
        <f aca="false">IF(J2818="PosK",SUMIFS(K:K,J:J,"eDNA",H:H,H2818),"")</f>
        <v>0</v>
      </c>
      <c r="P2818" s="62" t="n">
        <f aca="false">IF(K2820="No Ct",0,K2820)</f>
        <v>0</v>
      </c>
      <c r="Q2818" s="62" t="n">
        <f aca="false">IF(K2821="No Ct",0,K2821)</f>
        <v>0</v>
      </c>
      <c r="R2818" s="0" t="str">
        <f aca="false">IF(AND(L2818&gt;0,M2818=0),"Valid","Invalid")</f>
        <v>Valid</v>
      </c>
      <c r="S2818" s="0" t="str">
        <f aca="false">IF(OR(P2818&gt;1,Q2818&gt;1),"Present","Absent")</f>
        <v>Absent</v>
      </c>
      <c r="T2818" s="63" t="str">
        <f aca="false">IF(OR(AND(P2818&gt;1,P2818&lt;41),AND(Q2818&gt;1,Q2818&lt;41)),"Ct&lt;41","Ct&gt;41")</f>
        <v>Ct&gt;41</v>
      </c>
      <c r="U2818" s="0" t="str">
        <f aca="false">I2818</f>
        <v>LilleVandsalamander</v>
      </c>
      <c r="V2818" s="0" t="str">
        <f aca="false">MID(F2818,10,9)</f>
        <v>DL2018020</v>
      </c>
      <c r="W2818" s="64" t="str">
        <f aca="false">V2818&amp;"_"&amp;U2818&amp;"_"&amp;R2818&amp;"_"&amp;S2818&amp;"_"&amp;T2818</f>
        <v>DL2018020_LilleVandsalamander_Valid_Absent_Ct&gt;41</v>
      </c>
    </row>
    <row r="2819" customFormat="false" ht="14.25" hidden="false" customHeight="false" outlineLevel="0" collapsed="false">
      <c r="A2819" s="0" t="s">
        <v>879</v>
      </c>
      <c r="B2819" s="52" t="s">
        <v>1216</v>
      </c>
      <c r="C2819" s="52" t="s">
        <v>747</v>
      </c>
      <c r="D2819" s="53" t="n">
        <v>0.1</v>
      </c>
      <c r="E2819" s="53" t="s">
        <v>748</v>
      </c>
      <c r="F2819" s="0" t="s">
        <v>1300</v>
      </c>
      <c r="G2819" s="0" t="str">
        <f aca="false">LEFT(B2819,2)</f>
        <v>18</v>
      </c>
      <c r="H2819" s="0" t="str">
        <f aca="false">I2819&amp;"_"&amp;G2819&amp;"_"&amp;F2819</f>
        <v>LilleVandsalamander_18_20181026_DL2018020_GentofteHF_koersel1</v>
      </c>
      <c r="I2819" s="61" t="str">
        <f aca="false">MID(RIGHT(B2819,LEN(B2819)-3),1,FIND("_",RIGHT(B2819,LEN(B2819)-3))-1)</f>
        <v>LilleVandsalamander</v>
      </c>
      <c r="J2819" s="61" t="str">
        <f aca="false">TRIM(SUBSTITUTE(RIGHT(B2819,FIND(I2819,B2819)+1),"_",""))</f>
        <v>NegK</v>
      </c>
      <c r="K2819" s="0" t="str">
        <f aca="false">IFERROR(VALUE(SUBSTITUTE(E2819,".",",")),E2819)</f>
        <v>No Ct</v>
      </c>
      <c r="L2819" s="61" t="str">
        <f aca="false">IF(J2819="PosK",SUMIFS(K:K,J:J,"PosK",H:H,H2819),"")</f>
        <v/>
      </c>
      <c r="M2819" s="61" t="str">
        <f aca="false">IF(J2819="PosK",SUMIFS(K:K,J:J,"NegK",H:H,H2819),"")</f>
        <v/>
      </c>
      <c r="N2819" s="61" t="str">
        <f aca="false">IF(J2819="PosK",SUMIFS(K:K,J:J,"eDNA",H:H,H2819),"")</f>
        <v/>
      </c>
    </row>
    <row r="2820" customFormat="false" ht="14.25" hidden="false" customHeight="false" outlineLevel="0" collapsed="false">
      <c r="A2820" s="0" t="s">
        <v>881</v>
      </c>
      <c r="B2820" s="52" t="s">
        <v>1217</v>
      </c>
      <c r="C2820" s="52" t="s">
        <v>751</v>
      </c>
      <c r="D2820" s="53" t="n">
        <v>0.1</v>
      </c>
      <c r="E2820" s="53" t="s">
        <v>748</v>
      </c>
      <c r="F2820" s="0" t="s">
        <v>1300</v>
      </c>
      <c r="G2820" s="0" t="str">
        <f aca="false">LEFT(B2820,2)</f>
        <v>18</v>
      </c>
      <c r="H2820" s="0" t="str">
        <f aca="false">I2820&amp;"_"&amp;G2820&amp;"_"&amp;F2820</f>
        <v>LilleVandsalamander_18_20181026_DL2018020_GentofteHF_koersel1</v>
      </c>
      <c r="I2820" s="61" t="str">
        <f aca="false">MID(RIGHT(B2820,LEN(B2820)-3),1,FIND("_",RIGHT(B2820,LEN(B2820)-3))-1)</f>
        <v>LilleVandsalamander</v>
      </c>
      <c r="J2820" s="61" t="str">
        <f aca="false">TRIM(SUBSTITUTE(RIGHT(B2820,FIND(I2820,B2820)+1),"_",""))</f>
        <v>eDNA</v>
      </c>
      <c r="K2820" s="0" t="str">
        <f aca="false">IFERROR(VALUE(SUBSTITUTE(E2820,".",",")),E2820)</f>
        <v>No Ct</v>
      </c>
      <c r="L2820" s="61" t="str">
        <f aca="false">IF(J2820="PosK",SUMIFS(K:K,J:J,"PosK",H:H,H2820),"")</f>
        <v/>
      </c>
      <c r="M2820" s="61" t="str">
        <f aca="false">IF(J2820="PosK",SUMIFS(K:K,J:J,"NegK",H:H,H2820),"")</f>
        <v/>
      </c>
      <c r="N2820" s="61" t="str">
        <f aca="false">IF(J2820="PosK",SUMIFS(K:K,J:J,"eDNA",H:H,H2820),"")</f>
        <v/>
      </c>
      <c r="Q2820" s="62"/>
    </row>
    <row r="2821" customFormat="false" ht="14.25" hidden="false" customHeight="false" outlineLevel="0" collapsed="false">
      <c r="A2821" s="0" t="s">
        <v>883</v>
      </c>
      <c r="B2821" s="52" t="s">
        <v>1217</v>
      </c>
      <c r="C2821" s="52" t="s">
        <v>751</v>
      </c>
      <c r="D2821" s="53" t="n">
        <v>0.1</v>
      </c>
      <c r="E2821" s="53" t="s">
        <v>748</v>
      </c>
      <c r="F2821" s="0" t="s">
        <v>1300</v>
      </c>
      <c r="G2821" s="0" t="str">
        <f aca="false">LEFT(B2821,2)</f>
        <v>18</v>
      </c>
      <c r="H2821" s="0" t="str">
        <f aca="false">I2821&amp;"_"&amp;G2821&amp;"_"&amp;F2821</f>
        <v>LilleVandsalamander_18_20181026_DL2018020_GentofteHF_koersel1</v>
      </c>
      <c r="I2821" s="61" t="str">
        <f aca="false">MID(RIGHT(B2821,LEN(B2821)-3),1,FIND("_",RIGHT(B2821,LEN(B2821)-3))-1)</f>
        <v>LilleVandsalamander</v>
      </c>
      <c r="J2821" s="61" t="str">
        <f aca="false">TRIM(SUBSTITUTE(RIGHT(B2821,FIND(I2821,B2821)+1),"_",""))</f>
        <v>eDNA</v>
      </c>
      <c r="K2821" s="0" t="str">
        <f aca="false">IFERROR(VALUE(SUBSTITUTE(E2821,".",",")),E2821)</f>
        <v>No Ct</v>
      </c>
      <c r="L2821" s="61" t="str">
        <f aca="false">IF(J2821="PosK",SUMIFS(K:K,J:J,"PosK",H:H,H2821),"")</f>
        <v/>
      </c>
      <c r="M2821" s="61" t="str">
        <f aca="false">IF(J2821="PosK",SUMIFS(K:K,J:J,"NegK",H:H,H2821),"")</f>
        <v/>
      </c>
      <c r="N2821" s="61" t="str">
        <f aca="false">IF(J2821="PosK",SUMIFS(K:K,J:J,"eDNA",H:H,H2821),"")</f>
        <v/>
      </c>
      <c r="P2821" s="62"/>
      <c r="T2821" s="63"/>
      <c r="W2821" s="64"/>
    </row>
    <row r="2822" customFormat="false" ht="14.25" hidden="false" customHeight="false" outlineLevel="0" collapsed="false">
      <c r="A2822" s="0" t="s">
        <v>884</v>
      </c>
      <c r="B2822" s="52" t="s">
        <v>1002</v>
      </c>
      <c r="C2822" s="52" t="s">
        <v>743</v>
      </c>
      <c r="D2822" s="53" t="n">
        <v>0.1</v>
      </c>
      <c r="E2822" s="53" t="n">
        <v>24.73</v>
      </c>
      <c r="F2822" s="0" t="s">
        <v>1300</v>
      </c>
      <c r="G2822" s="0" t="str">
        <f aca="false">LEFT(B2822,2)</f>
        <v>19</v>
      </c>
      <c r="H2822" s="0" t="str">
        <f aca="false">I2822&amp;"_"&amp;G2822&amp;"_"&amp;F2822</f>
        <v>LilleVandsalamander_19_20181026_DL2018020_GentofteHF_koersel1</v>
      </c>
      <c r="I2822" s="61" t="str">
        <f aca="false">MID(RIGHT(B2822,LEN(B2822)-3),1,FIND("_",RIGHT(B2822,LEN(B2822)-3))-1)</f>
        <v>LilleVandsalamander</v>
      </c>
      <c r="J2822" s="61" t="str">
        <f aca="false">TRIM(SUBSTITUTE(RIGHT(B2822,FIND(I2822,B2822)+1),"_",""))</f>
        <v>PosK</v>
      </c>
      <c r="K2822" s="0" t="n">
        <f aca="false">IFERROR(VALUE(SUBSTITUTE(E2822,".",",")),E2822)</f>
        <v>24.73</v>
      </c>
      <c r="L2822" s="61" t="n">
        <f aca="false">IF(J2822="PosK",SUMIFS(K:K,J:J,"PosK",H:H,H2822),"")</f>
        <v>24.73</v>
      </c>
      <c r="M2822" s="61" t="n">
        <f aca="false">IF(J2822="PosK",SUMIFS(K:K,J:J,"NegK",H:H,H2822),"")</f>
        <v>0</v>
      </c>
      <c r="N2822" s="61" t="n">
        <f aca="false">IF(J2822="PosK",SUMIFS(K:K,J:J,"eDNA",H:H,H2822),"")</f>
        <v>0</v>
      </c>
      <c r="P2822" s="62" t="n">
        <f aca="false">IF(K2824="No Ct",0,K2824)</f>
        <v>0</v>
      </c>
      <c r="Q2822" s="62" t="n">
        <f aca="false">IF(K2825="No Ct",0,K2825)</f>
        <v>0</v>
      </c>
      <c r="R2822" s="0" t="str">
        <f aca="false">IF(AND(L2822&gt;0,M2822=0),"Valid","Invalid")</f>
        <v>Valid</v>
      </c>
      <c r="S2822" s="0" t="str">
        <f aca="false">IF(OR(P2822&gt;1,Q2822&gt;1),"Present","Absent")</f>
        <v>Absent</v>
      </c>
      <c r="T2822" s="63" t="str">
        <f aca="false">IF(OR(AND(P2822&gt;1,P2822&lt;41),AND(Q2822&gt;1,Q2822&lt;41)),"Ct&lt;41","Ct&gt;41")</f>
        <v>Ct&gt;41</v>
      </c>
      <c r="U2822" s="0" t="str">
        <f aca="false">I2822</f>
        <v>LilleVandsalamander</v>
      </c>
      <c r="V2822" s="0" t="str">
        <f aca="false">MID(F2822,10,9)</f>
        <v>DL2018020</v>
      </c>
      <c r="W2822" s="64" t="str">
        <f aca="false">V2822&amp;"_"&amp;U2822&amp;"_"&amp;R2822&amp;"_"&amp;S2822&amp;"_"&amp;T2822</f>
        <v>DL2018020_LilleVandsalamander_Valid_Absent_Ct&gt;41</v>
      </c>
    </row>
    <row r="2823" customFormat="false" ht="14.25" hidden="false" customHeight="false" outlineLevel="0" collapsed="false">
      <c r="A2823" s="0" t="s">
        <v>886</v>
      </c>
      <c r="B2823" s="52" t="s">
        <v>1003</v>
      </c>
      <c r="C2823" s="52" t="s">
        <v>747</v>
      </c>
      <c r="D2823" s="53" t="n">
        <v>0.1</v>
      </c>
      <c r="E2823" s="53" t="s">
        <v>748</v>
      </c>
      <c r="F2823" s="0" t="s">
        <v>1300</v>
      </c>
      <c r="G2823" s="0" t="str">
        <f aca="false">LEFT(B2823,2)</f>
        <v>19</v>
      </c>
      <c r="H2823" s="0" t="str">
        <f aca="false">I2823&amp;"_"&amp;G2823&amp;"_"&amp;F2823</f>
        <v>LilleVandsalamander_19_20181026_DL2018020_GentofteHF_koersel1</v>
      </c>
      <c r="I2823" s="61" t="str">
        <f aca="false">MID(RIGHT(B2823,LEN(B2823)-3),1,FIND("_",RIGHT(B2823,LEN(B2823)-3))-1)</f>
        <v>LilleVandsalamander</v>
      </c>
      <c r="J2823" s="61" t="str">
        <f aca="false">TRIM(SUBSTITUTE(RIGHT(B2823,FIND(I2823,B2823)+1),"_",""))</f>
        <v>NegK</v>
      </c>
      <c r="K2823" s="0" t="str">
        <f aca="false">IFERROR(VALUE(SUBSTITUTE(E2823,".",",")),E2823)</f>
        <v>No Ct</v>
      </c>
      <c r="L2823" s="61" t="str">
        <f aca="false">IF(J2823="PosK",SUMIFS(K:K,J:J,"PosK",H:H,H2823),"")</f>
        <v/>
      </c>
      <c r="M2823" s="61" t="str">
        <f aca="false">IF(J2823="PosK",SUMIFS(K:K,J:J,"NegK",H:H,H2823),"")</f>
        <v/>
      </c>
      <c r="N2823" s="61" t="str">
        <f aca="false">IF(J2823="PosK",SUMIFS(K:K,J:J,"eDNA",H:H,H2823),"")</f>
        <v/>
      </c>
    </row>
    <row r="2824" customFormat="false" ht="14.25" hidden="false" customHeight="false" outlineLevel="0" collapsed="false">
      <c r="A2824" s="0" t="s">
        <v>888</v>
      </c>
      <c r="B2824" s="52" t="s">
        <v>1004</v>
      </c>
      <c r="C2824" s="52" t="s">
        <v>751</v>
      </c>
      <c r="D2824" s="53" t="n">
        <v>0.1</v>
      </c>
      <c r="E2824" s="53" t="s">
        <v>748</v>
      </c>
      <c r="F2824" s="0" t="s">
        <v>1300</v>
      </c>
      <c r="G2824" s="0" t="str">
        <f aca="false">LEFT(B2824,2)</f>
        <v>19</v>
      </c>
      <c r="H2824" s="0" t="str">
        <f aca="false">I2824&amp;"_"&amp;G2824&amp;"_"&amp;F2824</f>
        <v>LilleVandsalamander_19_20181026_DL2018020_GentofteHF_koersel1</v>
      </c>
      <c r="I2824" s="61" t="str">
        <f aca="false">MID(RIGHT(B2824,LEN(B2824)-3),1,FIND("_",RIGHT(B2824,LEN(B2824)-3))-1)</f>
        <v>LilleVandsalamander</v>
      </c>
      <c r="J2824" s="61" t="str">
        <f aca="false">TRIM(SUBSTITUTE(RIGHT(B2824,FIND(I2824,B2824)+1),"_",""))</f>
        <v>eDNA</v>
      </c>
      <c r="K2824" s="0" t="str">
        <f aca="false">IFERROR(VALUE(SUBSTITUTE(E2824,".",",")),E2824)</f>
        <v>No Ct</v>
      </c>
      <c r="L2824" s="61" t="str">
        <f aca="false">IF(J2824="PosK",SUMIFS(K:K,J:J,"PosK",H:H,H2824),"")</f>
        <v/>
      </c>
      <c r="M2824" s="61" t="str">
        <f aca="false">IF(J2824="PosK",SUMIFS(K:K,J:J,"NegK",H:H,H2824),"")</f>
        <v/>
      </c>
      <c r="N2824" s="61" t="str">
        <f aca="false">IF(J2824="PosK",SUMIFS(K:K,J:J,"eDNA",H:H,H2824),"")</f>
        <v/>
      </c>
      <c r="Q2824" s="62"/>
    </row>
    <row r="2825" customFormat="false" ht="14.25" hidden="false" customHeight="false" outlineLevel="0" collapsed="false">
      <c r="A2825" s="0" t="s">
        <v>890</v>
      </c>
      <c r="B2825" s="52" t="s">
        <v>1004</v>
      </c>
      <c r="C2825" s="52" t="s">
        <v>751</v>
      </c>
      <c r="D2825" s="53" t="n">
        <v>0.1</v>
      </c>
      <c r="E2825" s="53" t="s">
        <v>748</v>
      </c>
      <c r="F2825" s="0" t="s">
        <v>1300</v>
      </c>
      <c r="G2825" s="0" t="str">
        <f aca="false">LEFT(B2825,2)</f>
        <v>19</v>
      </c>
      <c r="H2825" s="0" t="str">
        <f aca="false">I2825&amp;"_"&amp;G2825&amp;"_"&amp;F2825</f>
        <v>LilleVandsalamander_19_20181026_DL2018020_GentofteHF_koersel1</v>
      </c>
      <c r="I2825" s="61" t="str">
        <f aca="false">MID(RIGHT(B2825,LEN(B2825)-3),1,FIND("_",RIGHT(B2825,LEN(B2825)-3))-1)</f>
        <v>LilleVandsalamander</v>
      </c>
      <c r="J2825" s="61" t="str">
        <f aca="false">TRIM(SUBSTITUTE(RIGHT(B2825,FIND(I2825,B2825)+1),"_",""))</f>
        <v>eDNA</v>
      </c>
      <c r="K2825" s="0" t="str">
        <f aca="false">IFERROR(VALUE(SUBSTITUTE(E2825,".",",")),E2825)</f>
        <v>No Ct</v>
      </c>
      <c r="L2825" s="61" t="str">
        <f aca="false">IF(J2825="PosK",SUMIFS(K:K,J:J,"PosK",H:H,H2825),"")</f>
        <v/>
      </c>
      <c r="M2825" s="61" t="str">
        <f aca="false">IF(J2825="PosK",SUMIFS(K:K,J:J,"NegK",H:H,H2825),"")</f>
        <v/>
      </c>
      <c r="N2825" s="61" t="str">
        <f aca="false">IF(J2825="PosK",SUMIFS(K:K,J:J,"eDNA",H:H,H2825),"")</f>
        <v/>
      </c>
      <c r="P2825" s="62"/>
      <c r="T2825" s="63"/>
      <c r="W2825" s="64"/>
    </row>
    <row r="2826" customFormat="false" ht="14.25" hidden="false" customHeight="false" outlineLevel="0" collapsed="false">
      <c r="A2826" s="0" t="s">
        <v>891</v>
      </c>
      <c r="B2826" s="52" t="s">
        <v>1218</v>
      </c>
      <c r="C2826" s="52" t="s">
        <v>743</v>
      </c>
      <c r="D2826" s="53" t="n">
        <v>0.1</v>
      </c>
      <c r="E2826" s="53" t="n">
        <v>21.26</v>
      </c>
      <c r="F2826" s="0" t="s">
        <v>1300</v>
      </c>
      <c r="G2826" s="0" t="str">
        <f aca="false">LEFT(B2826,2)</f>
        <v>20</v>
      </c>
      <c r="H2826" s="0" t="str">
        <f aca="false">I2826&amp;"_"&amp;G2826&amp;"_"&amp;F2826</f>
        <v>Skalle_20_20181026_DL2018020_GentofteHF_koersel1</v>
      </c>
      <c r="I2826" s="61" t="str">
        <f aca="false">MID(RIGHT(B2826,LEN(B2826)-3),1,FIND("_",RIGHT(B2826,LEN(B2826)-3))-1)</f>
        <v>Skalle</v>
      </c>
      <c r="J2826" s="61" t="str">
        <f aca="false">TRIM(SUBSTITUTE(RIGHT(B2826,FIND(I2826,B2826)+1),"_",""))</f>
        <v>PosK</v>
      </c>
      <c r="K2826" s="0" t="n">
        <f aca="false">IFERROR(VALUE(SUBSTITUTE(E2826,".",",")),E2826)</f>
        <v>21.26</v>
      </c>
      <c r="L2826" s="61" t="n">
        <f aca="false">IF(J2826="PosK",SUMIFS(K:K,J:J,"PosK",H:H,H2826),"")</f>
        <v>21.26</v>
      </c>
      <c r="M2826" s="61" t="n">
        <f aca="false">IF(J2826="PosK",SUMIFS(K:K,J:J,"NegK",H:H,H2826),"")</f>
        <v>0</v>
      </c>
      <c r="N2826" s="61" t="n">
        <f aca="false">IF(J2826="PosK",SUMIFS(K:K,J:J,"eDNA",H:H,H2826),"")</f>
        <v>73.44</v>
      </c>
      <c r="P2826" s="62" t="n">
        <f aca="false">IF(K2828="No Ct",0,K2828)</f>
        <v>40.28</v>
      </c>
      <c r="Q2826" s="62" t="n">
        <f aca="false">IF(K2829="No Ct",0,K2829)</f>
        <v>33.16</v>
      </c>
      <c r="R2826" s="0" t="str">
        <f aca="false">IF(AND(L2826&gt;0,M2826=0),"Valid","Invalid")</f>
        <v>Valid</v>
      </c>
      <c r="S2826" s="0" t="str">
        <f aca="false">IF(OR(P2826&gt;1,Q2826&gt;1),"Present","Absent")</f>
        <v>Present</v>
      </c>
      <c r="T2826" s="63" t="str">
        <f aca="false">IF(OR(AND(P2826&gt;1,P2826&lt;41),AND(Q2826&gt;1,Q2826&lt;41)),"Ct&lt;41","Ct&gt;41")</f>
        <v>Ct&lt;41</v>
      </c>
      <c r="U2826" s="0" t="str">
        <f aca="false">I2826</f>
        <v>Skalle</v>
      </c>
      <c r="V2826" s="0" t="str">
        <f aca="false">MID(F2826,10,9)</f>
        <v>DL2018020</v>
      </c>
      <c r="W2826" s="64" t="str">
        <f aca="false">V2826&amp;"_"&amp;U2826&amp;"_"&amp;R2826&amp;"_"&amp;S2826&amp;"_"&amp;T2826</f>
        <v>DL2018020_Skalle_Valid_Present_Ct&lt;41</v>
      </c>
    </row>
    <row r="2827" customFormat="false" ht="14.25" hidden="false" customHeight="false" outlineLevel="0" collapsed="false">
      <c r="A2827" s="0" t="s">
        <v>893</v>
      </c>
      <c r="B2827" s="52" t="s">
        <v>1219</v>
      </c>
      <c r="C2827" s="52" t="s">
        <v>747</v>
      </c>
      <c r="D2827" s="53" t="n">
        <v>0.1</v>
      </c>
      <c r="E2827" s="53" t="s">
        <v>748</v>
      </c>
      <c r="F2827" s="0" t="s">
        <v>1300</v>
      </c>
      <c r="G2827" s="0" t="str">
        <f aca="false">LEFT(B2827,2)</f>
        <v>20</v>
      </c>
      <c r="H2827" s="0" t="str">
        <f aca="false">I2827&amp;"_"&amp;G2827&amp;"_"&amp;F2827</f>
        <v>Skalle_20_20181026_DL2018020_GentofteHF_koersel1</v>
      </c>
      <c r="I2827" s="61" t="str">
        <f aca="false">MID(RIGHT(B2827,LEN(B2827)-3),1,FIND("_",RIGHT(B2827,LEN(B2827)-3))-1)</f>
        <v>Skalle</v>
      </c>
      <c r="J2827" s="61" t="str">
        <f aca="false">TRIM(SUBSTITUTE(RIGHT(B2827,FIND(I2827,B2827)+1),"_",""))</f>
        <v>NegK</v>
      </c>
      <c r="K2827" s="0" t="str">
        <f aca="false">IFERROR(VALUE(SUBSTITUTE(E2827,".",",")),E2827)</f>
        <v>No Ct</v>
      </c>
      <c r="L2827" s="61" t="str">
        <f aca="false">IF(J2827="PosK",SUMIFS(K:K,J:J,"PosK",H:H,H2827),"")</f>
        <v/>
      </c>
      <c r="M2827" s="61" t="str">
        <f aca="false">IF(J2827="PosK",SUMIFS(K:K,J:J,"NegK",H:H,H2827),"")</f>
        <v/>
      </c>
      <c r="N2827" s="61" t="str">
        <f aca="false">IF(J2827="PosK",SUMIFS(K:K,J:J,"eDNA",H:H,H2827),"")</f>
        <v/>
      </c>
    </row>
    <row r="2828" customFormat="false" ht="14.25" hidden="false" customHeight="false" outlineLevel="0" collapsed="false">
      <c r="A2828" s="0" t="s">
        <v>895</v>
      </c>
      <c r="B2828" s="52" t="s">
        <v>1220</v>
      </c>
      <c r="C2828" s="52" t="s">
        <v>751</v>
      </c>
      <c r="D2828" s="53" t="n">
        <v>0.1</v>
      </c>
      <c r="E2828" s="53" t="n">
        <v>40.28</v>
      </c>
      <c r="F2828" s="0" t="s">
        <v>1300</v>
      </c>
      <c r="G2828" s="0" t="str">
        <f aca="false">LEFT(B2828,2)</f>
        <v>20</v>
      </c>
      <c r="H2828" s="0" t="str">
        <f aca="false">I2828&amp;"_"&amp;G2828&amp;"_"&amp;F2828</f>
        <v>Skalle_20_20181026_DL2018020_GentofteHF_koersel1</v>
      </c>
      <c r="I2828" s="61" t="str">
        <f aca="false">MID(RIGHT(B2828,LEN(B2828)-3),1,FIND("_",RIGHT(B2828,LEN(B2828)-3))-1)</f>
        <v>Skalle</v>
      </c>
      <c r="J2828" s="61" t="str">
        <f aca="false">TRIM(SUBSTITUTE(RIGHT(B2828,FIND(I2828,B2828)+1),"_",""))</f>
        <v>eDNA</v>
      </c>
      <c r="K2828" s="0" t="n">
        <f aca="false">IFERROR(VALUE(SUBSTITUTE(E2828,".",",")),E2828)</f>
        <v>40.28</v>
      </c>
      <c r="L2828" s="61" t="str">
        <f aca="false">IF(J2828="PosK",SUMIFS(K:K,J:J,"PosK",H:H,H2828),"")</f>
        <v/>
      </c>
      <c r="M2828" s="61" t="str">
        <f aca="false">IF(J2828="PosK",SUMIFS(K:K,J:J,"NegK",H:H,H2828),"")</f>
        <v/>
      </c>
      <c r="N2828" s="61" t="str">
        <f aca="false">IF(J2828="PosK",SUMIFS(K:K,J:J,"eDNA",H:H,H2828),"")</f>
        <v/>
      </c>
      <c r="Q2828" s="62"/>
    </row>
    <row r="2829" customFormat="false" ht="14.25" hidden="false" customHeight="false" outlineLevel="0" collapsed="false">
      <c r="A2829" s="0" t="s">
        <v>897</v>
      </c>
      <c r="B2829" s="52" t="s">
        <v>1220</v>
      </c>
      <c r="C2829" s="52" t="s">
        <v>751</v>
      </c>
      <c r="D2829" s="53" t="n">
        <v>0.1</v>
      </c>
      <c r="E2829" s="53" t="n">
        <v>33.16</v>
      </c>
      <c r="F2829" s="0" t="s">
        <v>1300</v>
      </c>
      <c r="G2829" s="0" t="str">
        <f aca="false">LEFT(B2829,2)</f>
        <v>20</v>
      </c>
      <c r="H2829" s="0" t="str">
        <f aca="false">I2829&amp;"_"&amp;G2829&amp;"_"&amp;F2829</f>
        <v>Skalle_20_20181026_DL2018020_GentofteHF_koersel1</v>
      </c>
      <c r="I2829" s="61" t="str">
        <f aca="false">MID(RIGHT(B2829,LEN(B2829)-3),1,FIND("_",RIGHT(B2829,LEN(B2829)-3))-1)</f>
        <v>Skalle</v>
      </c>
      <c r="J2829" s="61" t="str">
        <f aca="false">TRIM(SUBSTITUTE(RIGHT(B2829,FIND(I2829,B2829)+1),"_",""))</f>
        <v>eDNA</v>
      </c>
      <c r="K2829" s="0" t="n">
        <f aca="false">IFERROR(VALUE(SUBSTITUTE(E2829,".",",")),E2829)</f>
        <v>33.16</v>
      </c>
      <c r="L2829" s="61" t="str">
        <f aca="false">IF(J2829="PosK",SUMIFS(K:K,J:J,"PosK",H:H,H2829),"")</f>
        <v/>
      </c>
      <c r="M2829" s="61" t="str">
        <f aca="false">IF(J2829="PosK",SUMIFS(K:K,J:J,"NegK",H:H,H2829),"")</f>
        <v/>
      </c>
      <c r="N2829" s="61" t="str">
        <f aca="false">IF(J2829="PosK",SUMIFS(K:K,J:J,"eDNA",H:H,H2829),"")</f>
        <v/>
      </c>
      <c r="P2829" s="62"/>
      <c r="T2829" s="63"/>
      <c r="W2829" s="64"/>
    </row>
    <row r="2830" customFormat="false" ht="14.25" hidden="false" customHeight="false" outlineLevel="0" collapsed="false">
      <c r="A2830" s="0" t="s">
        <v>898</v>
      </c>
      <c r="B2830" s="52" t="s">
        <v>1008</v>
      </c>
      <c r="C2830" s="52" t="s">
        <v>743</v>
      </c>
      <c r="D2830" s="53" t="n">
        <v>0.1</v>
      </c>
      <c r="E2830" s="53" t="s">
        <v>748</v>
      </c>
      <c r="F2830" s="0" t="s">
        <v>1300</v>
      </c>
      <c r="G2830" s="0" t="str">
        <f aca="false">LEFT(B2830,2)</f>
        <v>21</v>
      </c>
      <c r="H2830" s="0" t="str">
        <f aca="false">I2830&amp;"_"&amp;G2830&amp;"_"&amp;F2830</f>
        <v>Skalle_21_20181026_DL2018020_GentofteHF_koersel1</v>
      </c>
      <c r="I2830" s="61" t="str">
        <f aca="false">MID(RIGHT(B2830,LEN(B2830)-3),1,FIND("_",RIGHT(B2830,LEN(B2830)-3))-1)</f>
        <v>Skalle</v>
      </c>
      <c r="J2830" s="61" t="str">
        <f aca="false">TRIM(SUBSTITUTE(RIGHT(B2830,FIND(I2830,B2830)+1),"_",""))</f>
        <v>PosK</v>
      </c>
      <c r="K2830" s="0" t="str">
        <f aca="false">IFERROR(VALUE(SUBSTITUTE(E2830,".",",")),E2830)</f>
        <v>No Ct</v>
      </c>
      <c r="L2830" s="61" t="n">
        <f aca="false">IF(J2830="PosK",SUMIFS(K:K,J:J,"PosK",H:H,H2830),"")</f>
        <v>0</v>
      </c>
      <c r="M2830" s="61" t="n">
        <f aca="false">IF(J2830="PosK",SUMIFS(K:K,J:J,"NegK",H:H,H2830),"")</f>
        <v>0</v>
      </c>
      <c r="N2830" s="61" t="n">
        <f aca="false">IF(J2830="PosK",SUMIFS(K:K,J:J,"eDNA",H:H,H2830),"")</f>
        <v>62.25</v>
      </c>
      <c r="P2830" s="62" t="n">
        <f aca="false">IF(K2832="No Ct",0,K2832)</f>
        <v>31.39</v>
      </c>
      <c r="Q2830" s="62" t="n">
        <f aca="false">IF(K2833="No Ct",0,K2833)</f>
        <v>30.86</v>
      </c>
      <c r="R2830" s="0" t="str">
        <f aca="false">IF(AND(L2830&gt;0,M2830=0),"Valid","Invalid")</f>
        <v>Invalid</v>
      </c>
      <c r="S2830" s="0" t="str">
        <f aca="false">IF(OR(P2830&gt;1,Q2830&gt;1),"Present","Absent")</f>
        <v>Present</v>
      </c>
      <c r="T2830" s="63" t="str">
        <f aca="false">IF(OR(AND(P2830&gt;1,P2830&lt;41),AND(Q2830&gt;1,Q2830&lt;41)),"Ct&lt;41","Ct&gt;41")</f>
        <v>Ct&lt;41</v>
      </c>
      <c r="U2830" s="0" t="str">
        <f aca="false">I2830</f>
        <v>Skalle</v>
      </c>
      <c r="V2830" s="0" t="str">
        <f aca="false">MID(F2830,10,9)</f>
        <v>DL2018020</v>
      </c>
      <c r="W2830" s="64" t="str">
        <f aca="false">V2830&amp;"_"&amp;U2830&amp;"_"&amp;R2830&amp;"_"&amp;S2830&amp;"_"&amp;T2830</f>
        <v>DL2018020_Skalle_Invalid_Present_Ct&lt;41</v>
      </c>
    </row>
    <row r="2831" customFormat="false" ht="14.25" hidden="false" customHeight="false" outlineLevel="0" collapsed="false">
      <c r="A2831" s="0" t="s">
        <v>900</v>
      </c>
      <c r="B2831" s="52" t="s">
        <v>1009</v>
      </c>
      <c r="C2831" s="52" t="s">
        <v>747</v>
      </c>
      <c r="D2831" s="53" t="n">
        <v>0.1</v>
      </c>
      <c r="E2831" s="53" t="s">
        <v>748</v>
      </c>
      <c r="F2831" s="0" t="s">
        <v>1300</v>
      </c>
      <c r="G2831" s="0" t="str">
        <f aca="false">LEFT(B2831,2)</f>
        <v>21</v>
      </c>
      <c r="H2831" s="0" t="str">
        <f aca="false">I2831&amp;"_"&amp;G2831&amp;"_"&amp;F2831</f>
        <v>Skalle_21_20181026_DL2018020_GentofteHF_koersel1</v>
      </c>
      <c r="I2831" s="61" t="str">
        <f aca="false">MID(RIGHT(B2831,LEN(B2831)-3),1,FIND("_",RIGHT(B2831,LEN(B2831)-3))-1)</f>
        <v>Skalle</v>
      </c>
      <c r="J2831" s="61" t="str">
        <f aca="false">TRIM(SUBSTITUTE(RIGHT(B2831,FIND(I2831,B2831)+1),"_",""))</f>
        <v>NegK</v>
      </c>
      <c r="K2831" s="0" t="str">
        <f aca="false">IFERROR(VALUE(SUBSTITUTE(E2831,".",",")),E2831)</f>
        <v>No Ct</v>
      </c>
      <c r="L2831" s="61" t="str">
        <f aca="false">IF(J2831="PosK",SUMIFS(K:K,J:J,"PosK",H:H,H2831),"")</f>
        <v/>
      </c>
      <c r="M2831" s="61" t="str">
        <f aca="false">IF(J2831="PosK",SUMIFS(K:K,J:J,"NegK",H:H,H2831),"")</f>
        <v/>
      </c>
      <c r="N2831" s="61" t="str">
        <f aca="false">IF(J2831="PosK",SUMIFS(K:K,J:J,"eDNA",H:H,H2831),"")</f>
        <v/>
      </c>
    </row>
    <row r="2832" customFormat="false" ht="14.25" hidden="false" customHeight="false" outlineLevel="0" collapsed="false">
      <c r="A2832" s="0" t="s">
        <v>902</v>
      </c>
      <c r="B2832" s="52" t="s">
        <v>1010</v>
      </c>
      <c r="C2832" s="52" t="s">
        <v>751</v>
      </c>
      <c r="D2832" s="53" t="n">
        <v>0.1</v>
      </c>
      <c r="E2832" s="53" t="n">
        <v>31.39</v>
      </c>
      <c r="F2832" s="0" t="s">
        <v>1300</v>
      </c>
      <c r="G2832" s="0" t="str">
        <f aca="false">LEFT(B2832,2)</f>
        <v>21</v>
      </c>
      <c r="H2832" s="0" t="str">
        <f aca="false">I2832&amp;"_"&amp;G2832&amp;"_"&amp;F2832</f>
        <v>Skalle_21_20181026_DL2018020_GentofteHF_koersel1</v>
      </c>
      <c r="I2832" s="61" t="str">
        <f aca="false">MID(RIGHT(B2832,LEN(B2832)-3),1,FIND("_",RIGHT(B2832,LEN(B2832)-3))-1)</f>
        <v>Skalle</v>
      </c>
      <c r="J2832" s="61" t="str">
        <f aca="false">TRIM(SUBSTITUTE(RIGHT(B2832,FIND(I2832,B2832)+1),"_",""))</f>
        <v>eDNA</v>
      </c>
      <c r="K2832" s="0" t="n">
        <f aca="false">IFERROR(VALUE(SUBSTITUTE(E2832,".",",")),E2832)</f>
        <v>31.39</v>
      </c>
      <c r="L2832" s="61" t="str">
        <f aca="false">IF(J2832="PosK",SUMIFS(K:K,J:J,"PosK",H:H,H2832),"")</f>
        <v/>
      </c>
      <c r="M2832" s="61" t="str">
        <f aca="false">IF(J2832="PosK",SUMIFS(K:K,J:J,"NegK",H:H,H2832),"")</f>
        <v/>
      </c>
      <c r="N2832" s="61" t="str">
        <f aca="false">IF(J2832="PosK",SUMIFS(K:K,J:J,"eDNA",H:H,H2832),"")</f>
        <v/>
      </c>
      <c r="Q2832" s="62"/>
    </row>
    <row r="2833" customFormat="false" ht="14.25" hidden="false" customHeight="false" outlineLevel="0" collapsed="false">
      <c r="A2833" s="0" t="s">
        <v>904</v>
      </c>
      <c r="B2833" s="52" t="s">
        <v>1010</v>
      </c>
      <c r="C2833" s="52" t="s">
        <v>751</v>
      </c>
      <c r="D2833" s="53" t="n">
        <v>0.1</v>
      </c>
      <c r="E2833" s="53" t="n">
        <v>30.86</v>
      </c>
      <c r="F2833" s="0" t="s">
        <v>1300</v>
      </c>
      <c r="G2833" s="0" t="str">
        <f aca="false">LEFT(B2833,2)</f>
        <v>21</v>
      </c>
      <c r="H2833" s="0" t="str">
        <f aca="false">I2833&amp;"_"&amp;G2833&amp;"_"&amp;F2833</f>
        <v>Skalle_21_20181026_DL2018020_GentofteHF_koersel1</v>
      </c>
      <c r="I2833" s="61" t="str">
        <f aca="false">MID(RIGHT(B2833,LEN(B2833)-3),1,FIND("_",RIGHT(B2833,LEN(B2833)-3))-1)</f>
        <v>Skalle</v>
      </c>
      <c r="J2833" s="61" t="str">
        <f aca="false">TRIM(SUBSTITUTE(RIGHT(B2833,FIND(I2833,B2833)+1),"_",""))</f>
        <v>eDNA</v>
      </c>
      <c r="K2833" s="0" t="n">
        <f aca="false">IFERROR(VALUE(SUBSTITUTE(E2833,".",",")),E2833)</f>
        <v>30.86</v>
      </c>
      <c r="L2833" s="61" t="str">
        <f aca="false">IF(J2833="PosK",SUMIFS(K:K,J:J,"PosK",H:H,H2833),"")</f>
        <v/>
      </c>
      <c r="M2833" s="61" t="str">
        <f aca="false">IF(J2833="PosK",SUMIFS(K:K,J:J,"NegK",H:H,H2833),"")</f>
        <v/>
      </c>
      <c r="N2833" s="61" t="str">
        <f aca="false">IF(J2833="PosK",SUMIFS(K:K,J:J,"eDNA",H:H,H2833),"")</f>
        <v/>
      </c>
      <c r="P2833" s="62"/>
      <c r="T2833" s="63"/>
      <c r="W2833" s="64"/>
    </row>
    <row r="2834" customFormat="false" ht="14.25" hidden="false" customHeight="false" outlineLevel="0" collapsed="false">
      <c r="A2834" s="0" t="s">
        <v>912</v>
      </c>
      <c r="B2834" s="52" t="s">
        <v>1014</v>
      </c>
      <c r="C2834" s="52" t="s">
        <v>743</v>
      </c>
      <c r="D2834" s="53" t="n">
        <v>0.1</v>
      </c>
      <c r="E2834" s="53" t="n">
        <v>32.57</v>
      </c>
      <c r="F2834" s="0" t="s">
        <v>1300</v>
      </c>
      <c r="G2834" s="0" t="str">
        <f aca="false">LEFT(B2834,2)</f>
        <v>23</v>
      </c>
      <c r="H2834" s="0" t="str">
        <f aca="false">I2834&amp;"_"&amp;G2834&amp;"_"&amp;F2834</f>
        <v>Karusse_23_20181026_DL2018020_GentofteHF_koersel1</v>
      </c>
      <c r="I2834" s="61" t="str">
        <f aca="false">MID(RIGHT(B2834,LEN(B2834)-3),1,FIND("_",RIGHT(B2834,LEN(B2834)-3))-1)</f>
        <v>Karusse</v>
      </c>
      <c r="J2834" s="61" t="str">
        <f aca="false">TRIM(SUBSTITUTE(RIGHT(B2834,FIND(I2834,B2834)+1),"_",""))</f>
        <v>PosK</v>
      </c>
      <c r="K2834" s="0" t="n">
        <f aca="false">IFERROR(VALUE(SUBSTITUTE(E2834,".",",")),E2834)</f>
        <v>32.57</v>
      </c>
      <c r="L2834" s="61" t="n">
        <f aca="false">IF(J2834="PosK",SUMIFS(K:K,J:J,"PosK",H:H,H2834),"")</f>
        <v>32.57</v>
      </c>
      <c r="M2834" s="61" t="n">
        <f aca="false">IF(J2834="PosK",SUMIFS(K:K,J:J,"NegK",H:H,H2834),"")</f>
        <v>38.42</v>
      </c>
      <c r="N2834" s="61" t="n">
        <f aca="false">IF(J2834="PosK",SUMIFS(K:K,J:J,"eDNA",H:H,H2834),"")</f>
        <v>42.77</v>
      </c>
      <c r="P2834" s="62" t="n">
        <f aca="false">IF(K2836="No Ct",0,K2836)</f>
        <v>0</v>
      </c>
      <c r="Q2834" s="62" t="n">
        <f aca="false">IF(K2837="No Ct",0,K2837)</f>
        <v>42.77</v>
      </c>
      <c r="R2834" s="0" t="str">
        <f aca="false">IF(AND(L2834&gt;0,M2834=0),"Valid","Invalid")</f>
        <v>Invalid</v>
      </c>
      <c r="S2834" s="0" t="str">
        <f aca="false">IF(OR(P2834&gt;1,Q2834&gt;1),"Present","Absent")</f>
        <v>Present</v>
      </c>
      <c r="T2834" s="63" t="str">
        <f aca="false">IF(OR(AND(P2834&gt;1,P2834&lt;41),AND(Q2834&gt;1,Q2834&lt;41)),"Ct&lt;41","Ct&gt;41")</f>
        <v>Ct&gt;41</v>
      </c>
      <c r="U2834" s="0" t="str">
        <f aca="false">I2834</f>
        <v>Karusse</v>
      </c>
      <c r="V2834" s="0" t="str">
        <f aca="false">MID(F2834,10,9)</f>
        <v>DL2018020</v>
      </c>
      <c r="W2834" s="64" t="str">
        <f aca="false">V2834&amp;"_"&amp;U2834&amp;"_"&amp;R2834&amp;"_"&amp;S2834&amp;"_"&amp;T2834</f>
        <v>DL2018020_Karusse_Invalid_Present_Ct&gt;41</v>
      </c>
    </row>
    <row r="2835" customFormat="false" ht="14.25" hidden="false" customHeight="false" outlineLevel="0" collapsed="false">
      <c r="A2835" s="0" t="s">
        <v>914</v>
      </c>
      <c r="B2835" s="52" t="s">
        <v>1015</v>
      </c>
      <c r="C2835" s="52" t="s">
        <v>747</v>
      </c>
      <c r="D2835" s="53" t="n">
        <v>0.1</v>
      </c>
      <c r="E2835" s="53" t="n">
        <v>38.42</v>
      </c>
      <c r="F2835" s="0" t="s">
        <v>1300</v>
      </c>
      <c r="G2835" s="0" t="str">
        <f aca="false">LEFT(B2835,2)</f>
        <v>23</v>
      </c>
      <c r="H2835" s="0" t="str">
        <f aca="false">I2835&amp;"_"&amp;G2835&amp;"_"&amp;F2835</f>
        <v>Karusse_23_20181026_DL2018020_GentofteHF_koersel1</v>
      </c>
      <c r="I2835" s="61" t="str">
        <f aca="false">MID(RIGHT(B2835,LEN(B2835)-3),1,FIND("_",RIGHT(B2835,LEN(B2835)-3))-1)</f>
        <v>Karusse</v>
      </c>
      <c r="J2835" s="61" t="str">
        <f aca="false">TRIM(SUBSTITUTE(RIGHT(B2835,FIND(I2835,B2835)+1),"_",""))</f>
        <v>NegK</v>
      </c>
      <c r="K2835" s="0" t="n">
        <f aca="false">IFERROR(VALUE(SUBSTITUTE(E2835,".",",")),E2835)</f>
        <v>38.42</v>
      </c>
      <c r="L2835" s="61" t="str">
        <f aca="false">IF(J2835="PosK",SUMIFS(K:K,J:J,"PosK",H:H,H2835),"")</f>
        <v/>
      </c>
      <c r="M2835" s="61" t="str">
        <f aca="false">IF(J2835="PosK",SUMIFS(K:K,J:J,"NegK",H:H,H2835),"")</f>
        <v/>
      </c>
      <c r="N2835" s="61" t="str">
        <f aca="false">IF(J2835="PosK",SUMIFS(K:K,J:J,"eDNA",H:H,H2835),"")</f>
        <v/>
      </c>
    </row>
    <row r="2836" customFormat="false" ht="14.25" hidden="false" customHeight="false" outlineLevel="0" collapsed="false">
      <c r="A2836" s="0" t="s">
        <v>916</v>
      </c>
      <c r="B2836" s="52" t="s">
        <v>1016</v>
      </c>
      <c r="C2836" s="52" t="s">
        <v>751</v>
      </c>
      <c r="D2836" s="53" t="n">
        <v>0.1</v>
      </c>
      <c r="E2836" s="53" t="s">
        <v>748</v>
      </c>
      <c r="F2836" s="0" t="s">
        <v>1300</v>
      </c>
      <c r="G2836" s="0" t="str">
        <f aca="false">LEFT(B2836,2)</f>
        <v>23</v>
      </c>
      <c r="H2836" s="0" t="str">
        <f aca="false">I2836&amp;"_"&amp;G2836&amp;"_"&amp;F2836</f>
        <v>Karusse_23_20181026_DL2018020_GentofteHF_koersel1</v>
      </c>
      <c r="I2836" s="61" t="str">
        <f aca="false">MID(RIGHT(B2836,LEN(B2836)-3),1,FIND("_",RIGHT(B2836,LEN(B2836)-3))-1)</f>
        <v>Karusse</v>
      </c>
      <c r="J2836" s="61" t="str">
        <f aca="false">TRIM(SUBSTITUTE(RIGHT(B2836,FIND(I2836,B2836)+1),"_",""))</f>
        <v>eDNA</v>
      </c>
      <c r="K2836" s="0" t="str">
        <f aca="false">IFERROR(VALUE(SUBSTITUTE(E2836,".",",")),E2836)</f>
        <v>No Ct</v>
      </c>
      <c r="L2836" s="61" t="str">
        <f aca="false">IF(J2836="PosK",SUMIFS(K:K,J:J,"PosK",H:H,H2836),"")</f>
        <v/>
      </c>
      <c r="M2836" s="61" t="str">
        <f aca="false">IF(J2836="PosK",SUMIFS(K:K,J:J,"NegK",H:H,H2836),"")</f>
        <v/>
      </c>
      <c r="N2836" s="61" t="str">
        <f aca="false">IF(J2836="PosK",SUMIFS(K:K,J:J,"eDNA",H:H,H2836),"")</f>
        <v/>
      </c>
      <c r="Q2836" s="62"/>
    </row>
    <row r="2837" customFormat="false" ht="14.25" hidden="false" customHeight="false" outlineLevel="0" collapsed="false">
      <c r="A2837" s="0" t="s">
        <v>918</v>
      </c>
      <c r="B2837" s="52" t="s">
        <v>1016</v>
      </c>
      <c r="C2837" s="52" t="s">
        <v>751</v>
      </c>
      <c r="D2837" s="53" t="n">
        <v>0.1</v>
      </c>
      <c r="E2837" s="53" t="n">
        <v>42.77</v>
      </c>
      <c r="F2837" s="0" t="s">
        <v>1300</v>
      </c>
      <c r="G2837" s="0" t="str">
        <f aca="false">LEFT(B2837,2)</f>
        <v>23</v>
      </c>
      <c r="H2837" s="0" t="str">
        <f aca="false">I2837&amp;"_"&amp;G2837&amp;"_"&amp;F2837</f>
        <v>Karusse_23_20181026_DL2018020_GentofteHF_koersel1</v>
      </c>
      <c r="I2837" s="61" t="str">
        <f aca="false">MID(RIGHT(B2837,LEN(B2837)-3),1,FIND("_",RIGHT(B2837,LEN(B2837)-3))-1)</f>
        <v>Karusse</v>
      </c>
      <c r="J2837" s="61" t="str">
        <f aca="false">TRIM(SUBSTITUTE(RIGHT(B2837,FIND(I2837,B2837)+1),"_",""))</f>
        <v>eDNA</v>
      </c>
      <c r="K2837" s="0" t="n">
        <f aca="false">IFERROR(VALUE(SUBSTITUTE(E2837,".",",")),E2837)</f>
        <v>42.77</v>
      </c>
      <c r="L2837" s="61" t="str">
        <f aca="false">IF(J2837="PosK",SUMIFS(K:K,J:J,"PosK",H:H,H2837),"")</f>
        <v/>
      </c>
      <c r="M2837" s="61" t="str">
        <f aca="false">IF(J2837="PosK",SUMIFS(K:K,J:J,"NegK",H:H,H2837),"")</f>
        <v/>
      </c>
      <c r="N2837" s="61" t="str">
        <f aca="false">IF(J2837="PosK",SUMIFS(K:K,J:J,"eDNA",H:H,H2837),"")</f>
        <v/>
      </c>
      <c r="P2837" s="62"/>
      <c r="T2837" s="63"/>
      <c r="W2837" s="64"/>
    </row>
    <row r="2838" customFormat="false" ht="14.25" hidden="false" customHeight="false" outlineLevel="0" collapsed="false">
      <c r="A2838" s="0" t="s">
        <v>919</v>
      </c>
      <c r="B2838" s="52" t="s">
        <v>1224</v>
      </c>
      <c r="C2838" s="52" t="s">
        <v>743</v>
      </c>
      <c r="D2838" s="53" t="n">
        <v>0.1</v>
      </c>
      <c r="E2838" s="53" t="s">
        <v>748</v>
      </c>
      <c r="F2838" s="0" t="s">
        <v>1300</v>
      </c>
      <c r="G2838" s="0" t="str">
        <f aca="false">LEFT(B2838,2)</f>
        <v>24</v>
      </c>
      <c r="H2838" s="0" t="str">
        <f aca="false">I2838&amp;"_"&amp;G2838&amp;"_"&amp;F2838</f>
        <v>Soelvkarusse_24_20181026_DL2018020_GentofteHF_koersel1</v>
      </c>
      <c r="I2838" s="61" t="str">
        <f aca="false">MID(RIGHT(B2838,LEN(B2838)-3),1,FIND("_",RIGHT(B2838,LEN(B2838)-3))-1)</f>
        <v>Soelvkarusse</v>
      </c>
      <c r="J2838" s="61" t="str">
        <f aca="false">TRIM(SUBSTITUTE(RIGHT(B2838,FIND(I2838,B2838)+1),"_",""))</f>
        <v>PosK</v>
      </c>
      <c r="K2838" s="0" t="str">
        <f aca="false">IFERROR(VALUE(SUBSTITUTE(E2838,".",",")),E2838)</f>
        <v>No Ct</v>
      </c>
      <c r="L2838" s="61" t="n">
        <f aca="false">IF(J2838="PosK",SUMIFS(K:K,J:J,"PosK",H:H,H2838),"")</f>
        <v>0</v>
      </c>
      <c r="M2838" s="61" t="n">
        <f aca="false">IF(J2838="PosK",SUMIFS(K:K,J:J,"NegK",H:H,H2838),"")</f>
        <v>0</v>
      </c>
      <c r="N2838" s="61" t="n">
        <f aca="false">IF(J2838="PosK",SUMIFS(K:K,J:J,"eDNA",H:H,H2838),"")</f>
        <v>0</v>
      </c>
      <c r="P2838" s="62" t="n">
        <f aca="false">IF(K2840="No Ct",0,K2840)</f>
        <v>0</v>
      </c>
      <c r="Q2838" s="62" t="n">
        <f aca="false">IF(K2841="No Ct",0,K2841)</f>
        <v>0</v>
      </c>
      <c r="R2838" s="0" t="str">
        <f aca="false">IF(AND(L2838&gt;0,M2838=0),"Valid","Invalid")</f>
        <v>Invalid</v>
      </c>
      <c r="S2838" s="0" t="str">
        <f aca="false">IF(OR(P2838&gt;1,Q2838&gt;1),"Present","Absent")</f>
        <v>Absent</v>
      </c>
      <c r="T2838" s="63" t="str">
        <f aca="false">IF(OR(AND(P2838&gt;1,P2838&lt;41),AND(Q2838&gt;1,Q2838&lt;41)),"Ct&lt;41","Ct&gt;41")</f>
        <v>Ct&gt;41</v>
      </c>
      <c r="U2838" s="0" t="str">
        <f aca="false">I2838</f>
        <v>Soelvkarusse</v>
      </c>
      <c r="V2838" s="0" t="str">
        <f aca="false">MID(F2838,10,9)</f>
        <v>DL2018020</v>
      </c>
      <c r="W2838" s="64" t="str">
        <f aca="false">V2838&amp;"_"&amp;U2838&amp;"_"&amp;R2838&amp;"_"&amp;S2838&amp;"_"&amp;T2838</f>
        <v>DL2018020_Soelvkarusse_Invalid_Absent_Ct&gt;41</v>
      </c>
    </row>
    <row r="2839" customFormat="false" ht="14.25" hidden="false" customHeight="false" outlineLevel="0" collapsed="false">
      <c r="A2839" s="0" t="s">
        <v>921</v>
      </c>
      <c r="B2839" s="52" t="s">
        <v>1225</v>
      </c>
      <c r="C2839" s="52" t="s">
        <v>747</v>
      </c>
      <c r="D2839" s="53" t="n">
        <v>0.1</v>
      </c>
      <c r="E2839" s="53" t="s">
        <v>748</v>
      </c>
      <c r="F2839" s="0" t="s">
        <v>1300</v>
      </c>
      <c r="G2839" s="0" t="str">
        <f aca="false">LEFT(B2839,2)</f>
        <v>24</v>
      </c>
      <c r="H2839" s="0" t="str">
        <f aca="false">I2839&amp;"_"&amp;G2839&amp;"_"&amp;F2839</f>
        <v>Soelvkarusse_24_20181026_DL2018020_GentofteHF_koersel1</v>
      </c>
      <c r="I2839" s="61" t="str">
        <f aca="false">MID(RIGHT(B2839,LEN(B2839)-3),1,FIND("_",RIGHT(B2839,LEN(B2839)-3))-1)</f>
        <v>Soelvkarusse</v>
      </c>
      <c r="J2839" s="61" t="str">
        <f aca="false">TRIM(SUBSTITUTE(RIGHT(B2839,FIND(I2839,B2839)+1),"_",""))</f>
        <v>NegK</v>
      </c>
      <c r="K2839" s="0" t="str">
        <f aca="false">IFERROR(VALUE(SUBSTITUTE(E2839,".",",")),E2839)</f>
        <v>No Ct</v>
      </c>
      <c r="L2839" s="61" t="str">
        <f aca="false">IF(J2839="PosK",SUMIFS(K:K,J:J,"PosK",H:H,H2839),"")</f>
        <v/>
      </c>
      <c r="M2839" s="61" t="str">
        <f aca="false">IF(J2839="PosK",SUMIFS(K:K,J:J,"NegK",H:H,H2839),"")</f>
        <v/>
      </c>
      <c r="N2839" s="61" t="str">
        <f aca="false">IF(J2839="PosK",SUMIFS(K:K,J:J,"eDNA",H:H,H2839),"")</f>
        <v/>
      </c>
    </row>
    <row r="2840" customFormat="false" ht="14.25" hidden="false" customHeight="false" outlineLevel="0" collapsed="false">
      <c r="A2840" s="0" t="s">
        <v>923</v>
      </c>
      <c r="B2840" s="52" t="s">
        <v>1226</v>
      </c>
      <c r="C2840" s="52" t="s">
        <v>751</v>
      </c>
      <c r="D2840" s="53" t="n">
        <v>0.1</v>
      </c>
      <c r="E2840" s="53" t="s">
        <v>748</v>
      </c>
      <c r="F2840" s="0" t="s">
        <v>1300</v>
      </c>
      <c r="G2840" s="0" t="str">
        <f aca="false">LEFT(B2840,2)</f>
        <v>24</v>
      </c>
      <c r="H2840" s="0" t="str">
        <f aca="false">I2840&amp;"_"&amp;G2840&amp;"_"&amp;F2840</f>
        <v>Soelvkarusse_24_20181026_DL2018020_GentofteHF_koersel1</v>
      </c>
      <c r="I2840" s="61" t="str">
        <f aca="false">MID(RIGHT(B2840,LEN(B2840)-3),1,FIND("_",RIGHT(B2840,LEN(B2840)-3))-1)</f>
        <v>Soelvkarusse</v>
      </c>
      <c r="J2840" s="61" t="str">
        <f aca="false">TRIM(SUBSTITUTE(RIGHT(B2840,FIND(I2840,B2840)+1),"_",""))</f>
        <v>eDNA</v>
      </c>
      <c r="K2840" s="0" t="str">
        <f aca="false">IFERROR(VALUE(SUBSTITUTE(E2840,".",",")),E2840)</f>
        <v>No Ct</v>
      </c>
      <c r="L2840" s="61" t="str">
        <f aca="false">IF(J2840="PosK",SUMIFS(K:K,J:J,"PosK",H:H,H2840),"")</f>
        <v/>
      </c>
      <c r="M2840" s="61" t="str">
        <f aca="false">IF(J2840="PosK",SUMIFS(K:K,J:J,"NegK",H:H,H2840),"")</f>
        <v/>
      </c>
      <c r="N2840" s="61" t="str">
        <f aca="false">IF(J2840="PosK",SUMIFS(K:K,J:J,"eDNA",H:H,H2840),"")</f>
        <v/>
      </c>
      <c r="Q2840" s="62"/>
    </row>
    <row r="2841" customFormat="false" ht="14.25" hidden="false" customHeight="false" outlineLevel="0" collapsed="false">
      <c r="A2841" s="0" t="s">
        <v>925</v>
      </c>
      <c r="B2841" s="52" t="s">
        <v>1226</v>
      </c>
      <c r="C2841" s="52" t="s">
        <v>751</v>
      </c>
      <c r="D2841" s="53" t="n">
        <v>0.1</v>
      </c>
      <c r="E2841" s="53" t="s">
        <v>748</v>
      </c>
      <c r="F2841" s="0" t="s">
        <v>1300</v>
      </c>
      <c r="G2841" s="0" t="str">
        <f aca="false">LEFT(B2841,2)</f>
        <v>24</v>
      </c>
      <c r="H2841" s="0" t="str">
        <f aca="false">I2841&amp;"_"&amp;G2841&amp;"_"&amp;F2841</f>
        <v>Soelvkarusse_24_20181026_DL2018020_GentofteHF_koersel1</v>
      </c>
      <c r="I2841" s="61" t="str">
        <f aca="false">MID(RIGHT(B2841,LEN(B2841)-3),1,FIND("_",RIGHT(B2841,LEN(B2841)-3))-1)</f>
        <v>Soelvkarusse</v>
      </c>
      <c r="J2841" s="61" t="str">
        <f aca="false">TRIM(SUBSTITUTE(RIGHT(B2841,FIND(I2841,B2841)+1),"_",""))</f>
        <v>eDNA</v>
      </c>
      <c r="K2841" s="0" t="str">
        <f aca="false">IFERROR(VALUE(SUBSTITUTE(E2841,".",",")),E2841)</f>
        <v>No Ct</v>
      </c>
      <c r="L2841" s="61" t="str">
        <f aca="false">IF(J2841="PosK",SUMIFS(K:K,J:J,"PosK",H:H,H2841),"")</f>
        <v/>
      </c>
      <c r="M2841" s="61" t="str">
        <f aca="false">IF(J2841="PosK",SUMIFS(K:K,J:J,"NegK",H:H,H2841),"")</f>
        <v/>
      </c>
      <c r="N2841" s="61" t="str">
        <f aca="false">IF(J2841="PosK",SUMIFS(K:K,J:J,"eDNA",H:H,H2841),"")</f>
        <v/>
      </c>
      <c r="P2841" s="62"/>
      <c r="T2841" s="63"/>
      <c r="W2841" s="64"/>
    </row>
    <row r="2842" customFormat="false" ht="14.25" hidden="false" customHeight="false" outlineLevel="0" collapsed="false">
      <c r="A2842" s="0" t="s">
        <v>905</v>
      </c>
      <c r="B2842" s="52" t="s">
        <v>1221</v>
      </c>
      <c r="C2842" s="52" t="s">
        <v>743</v>
      </c>
      <c r="D2842" s="53" t="n">
        <v>0.1</v>
      </c>
      <c r="E2842" s="53" t="n">
        <v>29.57</v>
      </c>
      <c r="F2842" s="0" t="s">
        <v>1300</v>
      </c>
      <c r="G2842" s="0" t="str">
        <f aca="false">LEFT(B2842,2)</f>
        <v>22</v>
      </c>
      <c r="H2842" s="0" t="str">
        <f aca="false">I2842&amp;"_"&amp;G2842&amp;"_"&amp;F2842</f>
        <v>Karusse_22_20181026_DL2018020_GentofteHF_koersel1</v>
      </c>
      <c r="I2842" s="61" t="str">
        <f aca="false">MID(RIGHT(B2842,LEN(B2842)-3),1,FIND("_",RIGHT(B2842,LEN(B2842)-3))-1)</f>
        <v>Karusse</v>
      </c>
      <c r="J2842" s="61" t="str">
        <f aca="false">TRIM(SUBSTITUTE(RIGHT(B2842,FIND(I2842,B2842)+1),"_",""))</f>
        <v>PosK</v>
      </c>
      <c r="K2842" s="0" t="n">
        <f aca="false">IFERROR(VALUE(SUBSTITUTE(E2842,".",",")),E2842)</f>
        <v>29.57</v>
      </c>
      <c r="L2842" s="61" t="n">
        <f aca="false">IF(J2842="PosK",SUMIFS(K:K,J:J,"PosK",H:H,H2842),"")</f>
        <v>29.57</v>
      </c>
      <c r="M2842" s="61" t="n">
        <f aca="false">IF(J2842="PosK",SUMIFS(K:K,J:J,"NegK",H:H,H2842),"")</f>
        <v>0</v>
      </c>
      <c r="N2842" s="61" t="n">
        <f aca="false">IF(J2842="PosK",SUMIFS(K:K,J:J,"eDNA",H:H,H2842),"")</f>
        <v>0</v>
      </c>
      <c r="P2842" s="62" t="n">
        <f aca="false">IF(K2844="No Ct",0,K2844)</f>
        <v>0</v>
      </c>
      <c r="Q2842" s="62" t="n">
        <f aca="false">IF(K2845="No Ct",0,K2845)</f>
        <v>0</v>
      </c>
      <c r="R2842" s="0" t="str">
        <f aca="false">IF(AND(L2842&gt;0,M2842=0),"Valid","Invalid")</f>
        <v>Valid</v>
      </c>
      <c r="S2842" s="0" t="str">
        <f aca="false">IF(OR(P2842&gt;1,Q2842&gt;1),"Present","Absent")</f>
        <v>Absent</v>
      </c>
      <c r="T2842" s="63" t="str">
        <f aca="false">IF(OR(AND(P2842&gt;1,P2842&lt;41),AND(Q2842&gt;1,Q2842&lt;41)),"Ct&lt;41","Ct&gt;41")</f>
        <v>Ct&gt;41</v>
      </c>
      <c r="U2842" s="0" t="str">
        <f aca="false">I2842</f>
        <v>Karusse</v>
      </c>
      <c r="V2842" s="0" t="str">
        <f aca="false">MID(F2842,10,9)</f>
        <v>DL2018020</v>
      </c>
      <c r="W2842" s="64" t="str">
        <f aca="false">V2842&amp;"_"&amp;U2842&amp;"_"&amp;R2842&amp;"_"&amp;S2842&amp;"_"&amp;T2842</f>
        <v>DL2018020_Karusse_Valid_Absent_Ct&gt;41</v>
      </c>
    </row>
    <row r="2843" customFormat="false" ht="14.25" hidden="false" customHeight="false" outlineLevel="0" collapsed="false">
      <c r="A2843" s="0" t="s">
        <v>907</v>
      </c>
      <c r="B2843" s="52" t="s">
        <v>1222</v>
      </c>
      <c r="C2843" s="52" t="s">
        <v>747</v>
      </c>
      <c r="D2843" s="53" t="n">
        <v>0.1</v>
      </c>
      <c r="E2843" s="53" t="s">
        <v>748</v>
      </c>
      <c r="F2843" s="0" t="s">
        <v>1300</v>
      </c>
      <c r="G2843" s="0" t="str">
        <f aca="false">LEFT(B2843,2)</f>
        <v>22</v>
      </c>
      <c r="H2843" s="0" t="str">
        <f aca="false">I2843&amp;"_"&amp;G2843&amp;"_"&amp;F2843</f>
        <v>Karusse_22_20181026_DL2018020_GentofteHF_koersel1</v>
      </c>
      <c r="I2843" s="61" t="str">
        <f aca="false">MID(RIGHT(B2843,LEN(B2843)-3),1,FIND("_",RIGHT(B2843,LEN(B2843)-3))-1)</f>
        <v>Karusse</v>
      </c>
      <c r="J2843" s="61" t="str">
        <f aca="false">TRIM(SUBSTITUTE(RIGHT(B2843,FIND(I2843,B2843)+1),"_",""))</f>
        <v>NegK</v>
      </c>
      <c r="K2843" s="0" t="str">
        <f aca="false">IFERROR(VALUE(SUBSTITUTE(E2843,".",",")),E2843)</f>
        <v>No Ct</v>
      </c>
      <c r="L2843" s="61" t="str">
        <f aca="false">IF(J2843="PosK",SUMIFS(K:K,J:J,"PosK",H:H,H2843),"")</f>
        <v/>
      </c>
      <c r="M2843" s="61" t="str">
        <f aca="false">IF(J2843="PosK",SUMIFS(K:K,J:J,"NegK",H:H,H2843),"")</f>
        <v/>
      </c>
      <c r="N2843" s="61" t="str">
        <f aca="false">IF(J2843="PosK",SUMIFS(K:K,J:J,"eDNA",H:H,H2843),"")</f>
        <v/>
      </c>
    </row>
    <row r="2844" customFormat="false" ht="14.25" hidden="false" customHeight="false" outlineLevel="0" collapsed="false">
      <c r="A2844" s="0" t="s">
        <v>909</v>
      </c>
      <c r="B2844" s="52" t="s">
        <v>1223</v>
      </c>
      <c r="C2844" s="52" t="s">
        <v>751</v>
      </c>
      <c r="D2844" s="53" t="n">
        <v>0.1</v>
      </c>
      <c r="E2844" s="53" t="s">
        <v>748</v>
      </c>
      <c r="F2844" s="0" t="s">
        <v>1300</v>
      </c>
      <c r="G2844" s="0" t="str">
        <f aca="false">LEFT(B2844,2)</f>
        <v>22</v>
      </c>
      <c r="H2844" s="0" t="str">
        <f aca="false">I2844&amp;"_"&amp;G2844&amp;"_"&amp;F2844</f>
        <v>Karusse_22_20181026_DL2018020_GentofteHF_koersel1</v>
      </c>
      <c r="I2844" s="61" t="str">
        <f aca="false">MID(RIGHT(B2844,LEN(B2844)-3),1,FIND("_",RIGHT(B2844,LEN(B2844)-3))-1)</f>
        <v>Karusse</v>
      </c>
      <c r="J2844" s="61" t="str">
        <f aca="false">TRIM(SUBSTITUTE(RIGHT(B2844,FIND(I2844,B2844)+1),"_",""))</f>
        <v>eDNA</v>
      </c>
      <c r="K2844" s="0" t="str">
        <f aca="false">IFERROR(VALUE(SUBSTITUTE(E2844,".",",")),E2844)</f>
        <v>No Ct</v>
      </c>
      <c r="L2844" s="61" t="str">
        <f aca="false">IF(J2844="PosK",SUMIFS(K:K,J:J,"PosK",H:H,H2844),"")</f>
        <v/>
      </c>
      <c r="M2844" s="61" t="str">
        <f aca="false">IF(J2844="PosK",SUMIFS(K:K,J:J,"NegK",H:H,H2844),"")</f>
        <v/>
      </c>
      <c r="N2844" s="61" t="str">
        <f aca="false">IF(J2844="PosK",SUMIFS(K:K,J:J,"eDNA",H:H,H2844),"")</f>
        <v/>
      </c>
      <c r="Q2844" s="62"/>
    </row>
    <row r="2845" customFormat="false" ht="14.25" hidden="false" customHeight="false" outlineLevel="0" collapsed="false">
      <c r="A2845" s="0" t="s">
        <v>911</v>
      </c>
      <c r="B2845" s="52" t="s">
        <v>1223</v>
      </c>
      <c r="C2845" s="52" t="s">
        <v>751</v>
      </c>
      <c r="D2845" s="53" t="n">
        <v>0.1</v>
      </c>
      <c r="E2845" s="53" t="s">
        <v>748</v>
      </c>
      <c r="F2845" s="0" t="s">
        <v>1300</v>
      </c>
      <c r="G2845" s="0" t="str">
        <f aca="false">LEFT(B2845,2)</f>
        <v>22</v>
      </c>
      <c r="H2845" s="0" t="str">
        <f aca="false">I2845&amp;"_"&amp;G2845&amp;"_"&amp;F2845</f>
        <v>Karusse_22_20181026_DL2018020_GentofteHF_koersel1</v>
      </c>
      <c r="I2845" s="61" t="str">
        <f aca="false">MID(RIGHT(B2845,LEN(B2845)-3),1,FIND("_",RIGHT(B2845,LEN(B2845)-3))-1)</f>
        <v>Karusse</v>
      </c>
      <c r="J2845" s="61" t="str">
        <f aca="false">TRIM(SUBSTITUTE(RIGHT(B2845,FIND(I2845,B2845)+1),"_",""))</f>
        <v>eDNA</v>
      </c>
      <c r="K2845" s="0" t="str">
        <f aca="false">IFERROR(VALUE(SUBSTITUTE(E2845,".",",")),E2845)</f>
        <v>No Ct</v>
      </c>
      <c r="L2845" s="61" t="str">
        <f aca="false">IF(J2845="PosK",SUMIFS(K:K,J:J,"PosK",H:H,H2845),"")</f>
        <v/>
      </c>
      <c r="M2845" s="61" t="str">
        <f aca="false">IF(J2845="PosK",SUMIFS(K:K,J:J,"NegK",H:H,H2845),"")</f>
        <v/>
      </c>
      <c r="N2845" s="61" t="str">
        <f aca="false">IF(J2845="PosK",SUMIFS(K:K,J:J,"eDNA",H:H,H2845),"")</f>
        <v/>
      </c>
      <c r="P2845" s="62"/>
      <c r="T2845" s="63"/>
      <c r="W2845" s="64"/>
    </row>
    <row r="2846" customFormat="false" ht="14.25" hidden="false" customHeight="false" outlineLevel="0" collapsed="false">
      <c r="A2846" s="0" t="s">
        <v>741</v>
      </c>
      <c r="B2846" s="52" t="s">
        <v>1020</v>
      </c>
      <c r="C2846" s="52" t="s">
        <v>743</v>
      </c>
      <c r="D2846" s="53" t="n">
        <v>0.1</v>
      </c>
      <c r="E2846" s="53" t="s">
        <v>748</v>
      </c>
      <c r="F2846" s="0" t="s">
        <v>1301</v>
      </c>
      <c r="G2846" s="0" t="str">
        <f aca="false">LEFT(B2846,2)</f>
        <v>25</v>
      </c>
      <c r="H2846" s="0" t="str">
        <f aca="false">I2846&amp;"_"&amp;G2846&amp;"_"&amp;F2846</f>
        <v>Loegfroe_25_20181030_DL2018052_GentofteHF_koersel2</v>
      </c>
      <c r="I2846" s="61" t="str">
        <f aca="false">MID(RIGHT(B2846,LEN(B2846)-3),1,FIND("_",RIGHT(B2846,LEN(B2846)-3))-1)</f>
        <v>Loegfroe</v>
      </c>
      <c r="J2846" s="61" t="str">
        <f aca="false">TRIM(SUBSTITUTE(RIGHT(B2846,FIND(I2846,B2846)+1),"_",""))</f>
        <v>PosK</v>
      </c>
      <c r="K2846" s="0" t="str">
        <f aca="false">IFERROR(VALUE(SUBSTITUTE(E2846,".",",")),E2846)</f>
        <v>No Ct</v>
      </c>
      <c r="L2846" s="61" t="n">
        <f aca="false">IF(J2846="PosK",SUMIFS(K:K,J:J,"PosK",H:H,H2846),"")</f>
        <v>0</v>
      </c>
      <c r="M2846" s="61" t="n">
        <f aca="false">IF(J2846="PosK",SUMIFS(K:K,J:J,"NegK",H:H,H2846),"")</f>
        <v>0</v>
      </c>
      <c r="N2846" s="61" t="n">
        <f aca="false">IF(J2846="PosK",SUMIFS(K:K,J:J,"eDNA",H:H,H2846),"")</f>
        <v>31.07</v>
      </c>
      <c r="P2846" s="62" t="n">
        <f aca="false">IF(K2848="No Ct",0,K2848)</f>
        <v>0</v>
      </c>
      <c r="Q2846" s="62" t="n">
        <f aca="false">IF(K2849="No Ct",0,K2849)</f>
        <v>31.07</v>
      </c>
      <c r="R2846" s="0" t="str">
        <f aca="false">IF(AND(L2846&gt;0,M2846=0),"Valid","Invalid")</f>
        <v>Invalid</v>
      </c>
      <c r="S2846" s="0" t="str">
        <f aca="false">IF(OR(P2846&gt;1,Q2846&gt;1),"Present","Absent")</f>
        <v>Present</v>
      </c>
      <c r="T2846" s="63" t="str">
        <f aca="false">IF(OR(AND(P2846&gt;1,P2846&lt;41),AND(Q2846&gt;1,Q2846&lt;41)),"Ct&lt;41","Ct&gt;41")</f>
        <v>Ct&lt;41</v>
      </c>
      <c r="U2846" s="0" t="str">
        <f aca="false">I2846</f>
        <v>Loegfroe</v>
      </c>
      <c r="V2846" s="0" t="str">
        <f aca="false">MID(F2846,10,9)</f>
        <v>DL2018052</v>
      </c>
      <c r="W2846" s="64" t="str">
        <f aca="false">V2846&amp;"_"&amp;U2846&amp;"_"&amp;R2846&amp;"_"&amp;S2846&amp;"_"&amp;T2846</f>
        <v>DL2018052_Loegfroe_Invalid_Present_Ct&lt;41</v>
      </c>
    </row>
    <row r="2847" customFormat="false" ht="14.25" hidden="false" customHeight="false" outlineLevel="0" collapsed="false">
      <c r="A2847" s="0" t="s">
        <v>745</v>
      </c>
      <c r="B2847" s="52" t="s">
        <v>1022</v>
      </c>
      <c r="C2847" s="52" t="s">
        <v>747</v>
      </c>
      <c r="D2847" s="53" t="n">
        <v>0.1</v>
      </c>
      <c r="E2847" s="53" t="s">
        <v>748</v>
      </c>
      <c r="F2847" s="0" t="s">
        <v>1301</v>
      </c>
      <c r="G2847" s="0" t="str">
        <f aca="false">LEFT(B2847,2)</f>
        <v>25</v>
      </c>
      <c r="H2847" s="0" t="str">
        <f aca="false">I2847&amp;"_"&amp;G2847&amp;"_"&amp;F2847</f>
        <v>Loegfroe_25_20181030_DL2018052_GentofteHF_koersel2</v>
      </c>
      <c r="I2847" s="61" t="str">
        <f aca="false">MID(RIGHT(B2847,LEN(B2847)-3),1,FIND("_",RIGHT(B2847,LEN(B2847)-3))-1)</f>
        <v>Loegfroe</v>
      </c>
      <c r="J2847" s="61" t="str">
        <f aca="false">TRIM(SUBSTITUTE(RIGHT(B2847,FIND(I2847,B2847)+1),"_",""))</f>
        <v>NegK</v>
      </c>
      <c r="K2847" s="0" t="str">
        <f aca="false">IFERROR(VALUE(SUBSTITUTE(E2847,".",",")),E2847)</f>
        <v>No Ct</v>
      </c>
      <c r="L2847" s="61" t="str">
        <f aca="false">IF(J2847="PosK",SUMIFS(K:K,J:J,"PosK",H:H,H2847),"")</f>
        <v/>
      </c>
      <c r="M2847" s="61" t="str">
        <f aca="false">IF(J2847="PosK",SUMIFS(K:K,J:J,"NegK",H:H,H2847),"")</f>
        <v/>
      </c>
      <c r="N2847" s="61" t="str">
        <f aca="false">IF(J2847="PosK",SUMIFS(K:K,J:J,"eDNA",H:H,H2847),"")</f>
        <v/>
      </c>
    </row>
    <row r="2848" customFormat="false" ht="14.25" hidden="false" customHeight="false" outlineLevel="0" collapsed="false">
      <c r="A2848" s="0" t="s">
        <v>749</v>
      </c>
      <c r="B2848" s="52" t="s">
        <v>1023</v>
      </c>
      <c r="C2848" s="52" t="s">
        <v>751</v>
      </c>
      <c r="D2848" s="53" t="n">
        <v>0.1</v>
      </c>
      <c r="E2848" s="53" t="s">
        <v>748</v>
      </c>
      <c r="F2848" s="0" t="s">
        <v>1301</v>
      </c>
      <c r="G2848" s="0" t="str">
        <f aca="false">LEFT(B2848,2)</f>
        <v>25</v>
      </c>
      <c r="H2848" s="0" t="str">
        <f aca="false">I2848&amp;"_"&amp;G2848&amp;"_"&amp;F2848</f>
        <v>Loegfroe_25_20181030_DL2018052_GentofteHF_koersel2</v>
      </c>
      <c r="I2848" s="61" t="str">
        <f aca="false">MID(RIGHT(B2848,LEN(B2848)-3),1,FIND("_",RIGHT(B2848,LEN(B2848)-3))-1)</f>
        <v>Loegfroe</v>
      </c>
      <c r="J2848" s="61" t="str">
        <f aca="false">TRIM(SUBSTITUTE(RIGHT(B2848,FIND(I2848,B2848)+1),"_",""))</f>
        <v>eDNA</v>
      </c>
      <c r="K2848" s="0" t="str">
        <f aca="false">IFERROR(VALUE(SUBSTITUTE(E2848,".",",")),E2848)</f>
        <v>No Ct</v>
      </c>
      <c r="L2848" s="61" t="str">
        <f aca="false">IF(J2848="PosK",SUMIFS(K:K,J:J,"PosK",H:H,H2848),"")</f>
        <v/>
      </c>
      <c r="M2848" s="61" t="str">
        <f aca="false">IF(J2848="PosK",SUMIFS(K:K,J:J,"NegK",H:H,H2848),"")</f>
        <v/>
      </c>
      <c r="N2848" s="61" t="str">
        <f aca="false">IF(J2848="PosK",SUMIFS(K:K,J:J,"eDNA",H:H,H2848),"")</f>
        <v/>
      </c>
      <c r="Q2848" s="62"/>
    </row>
    <row r="2849" customFormat="false" ht="14.25" hidden="false" customHeight="false" outlineLevel="0" collapsed="false">
      <c r="A2849" s="0" t="s">
        <v>752</v>
      </c>
      <c r="B2849" s="52" t="s">
        <v>1024</v>
      </c>
      <c r="C2849" s="52" t="s">
        <v>751</v>
      </c>
      <c r="D2849" s="53" t="n">
        <v>0.1</v>
      </c>
      <c r="E2849" s="53" t="n">
        <v>31.07</v>
      </c>
      <c r="F2849" s="0" t="s">
        <v>1301</v>
      </c>
      <c r="G2849" s="0" t="str">
        <f aca="false">LEFT(B2849,2)</f>
        <v>25</v>
      </c>
      <c r="H2849" s="0" t="str">
        <f aca="false">I2849&amp;"_"&amp;G2849&amp;"_"&amp;F2849</f>
        <v>Loegfroe_25_20181030_DL2018052_GentofteHF_koersel2</v>
      </c>
      <c r="I2849" s="61" t="str">
        <f aca="false">MID(RIGHT(B2849,LEN(B2849)-3),1,FIND("_",RIGHT(B2849,LEN(B2849)-3))-1)</f>
        <v>Loegfroe</v>
      </c>
      <c r="J2849" s="61" t="str">
        <f aca="false">TRIM(SUBSTITUTE(RIGHT(B2849,FIND(I2849,B2849)+1),"_",""))</f>
        <v>eDNA</v>
      </c>
      <c r="K2849" s="0" t="n">
        <f aca="false">IFERROR(VALUE(SUBSTITUTE(E2849,".",",")),E2849)</f>
        <v>31.07</v>
      </c>
      <c r="L2849" s="61" t="str">
        <f aca="false">IF(J2849="PosK",SUMIFS(K:K,J:J,"PosK",H:H,H2849),"")</f>
        <v/>
      </c>
      <c r="M2849" s="61" t="str">
        <f aca="false">IF(J2849="PosK",SUMIFS(K:K,J:J,"NegK",H:H,H2849),"")</f>
        <v/>
      </c>
      <c r="N2849" s="61" t="str">
        <f aca="false">IF(J2849="PosK",SUMIFS(K:K,J:J,"eDNA",H:H,H2849),"")</f>
        <v/>
      </c>
      <c r="P2849" s="62"/>
      <c r="T2849" s="63"/>
      <c r="W2849" s="64"/>
    </row>
    <row r="2850" customFormat="false" ht="14.25" hidden="false" customHeight="false" outlineLevel="0" collapsed="false">
      <c r="A2850" s="0" t="s">
        <v>754</v>
      </c>
      <c r="B2850" s="52" t="s">
        <v>1025</v>
      </c>
      <c r="C2850" s="52" t="s">
        <v>743</v>
      </c>
      <c r="D2850" s="53" t="n">
        <v>0.1</v>
      </c>
      <c r="E2850" s="53" t="n">
        <v>24.61</v>
      </c>
      <c r="F2850" s="0" t="s">
        <v>1301</v>
      </c>
      <c r="G2850" s="0" t="str">
        <f aca="false">LEFT(B2850,2)</f>
        <v>26</v>
      </c>
      <c r="H2850" s="0" t="str">
        <f aca="false">I2850&amp;"_"&amp;G2850&amp;"_"&amp;F2850</f>
        <v>StorVandsalamander_26_20181030_DL2018052_GentofteHF_koersel2</v>
      </c>
      <c r="I2850" s="61" t="str">
        <f aca="false">MID(RIGHT(B2850,LEN(B2850)-3),1,FIND("_",RIGHT(B2850,LEN(B2850)-3))-1)</f>
        <v>StorVandsalamander</v>
      </c>
      <c r="J2850" s="61" t="str">
        <f aca="false">TRIM(SUBSTITUTE(RIGHT(B2850,FIND(I2850,B2850)+1),"_",""))</f>
        <v>PosK</v>
      </c>
      <c r="K2850" s="0" t="n">
        <f aca="false">IFERROR(VALUE(SUBSTITUTE(E2850,".",",")),E2850)</f>
        <v>24.61</v>
      </c>
      <c r="L2850" s="61" t="n">
        <f aca="false">IF(J2850="PosK",SUMIFS(K:K,J:J,"PosK",H:H,H2850),"")</f>
        <v>24.61</v>
      </c>
      <c r="M2850" s="61" t="n">
        <f aca="false">IF(J2850="PosK",SUMIFS(K:K,J:J,"NegK",H:H,H2850),"")</f>
        <v>0</v>
      </c>
      <c r="N2850" s="61" t="n">
        <f aca="false">IF(J2850="PosK",SUMIFS(K:K,J:J,"eDNA",H:H,H2850),"")</f>
        <v>0</v>
      </c>
      <c r="P2850" s="62" t="n">
        <f aca="false">IF(K2852="No Ct",0,K2852)</f>
        <v>0</v>
      </c>
      <c r="Q2850" s="62" t="n">
        <f aca="false">IF(K2853="No Ct",0,K2853)</f>
        <v>0</v>
      </c>
      <c r="R2850" s="0" t="str">
        <f aca="false">IF(AND(L2850&gt;0,M2850=0),"Valid","Invalid")</f>
        <v>Valid</v>
      </c>
      <c r="S2850" s="0" t="str">
        <f aca="false">IF(OR(P2850&gt;1,Q2850&gt;1),"Present","Absent")</f>
        <v>Absent</v>
      </c>
      <c r="T2850" s="63" t="str">
        <f aca="false">IF(OR(AND(P2850&gt;1,P2850&lt;41),AND(Q2850&gt;1,Q2850&lt;41)),"Ct&lt;41","Ct&gt;41")</f>
        <v>Ct&gt;41</v>
      </c>
      <c r="U2850" s="0" t="str">
        <f aca="false">I2850</f>
        <v>StorVandsalamander</v>
      </c>
      <c r="V2850" s="0" t="str">
        <f aca="false">MID(F2850,10,9)</f>
        <v>DL2018052</v>
      </c>
      <c r="W2850" s="64" t="str">
        <f aca="false">V2850&amp;"_"&amp;U2850&amp;"_"&amp;R2850&amp;"_"&amp;S2850&amp;"_"&amp;T2850</f>
        <v>DL2018052_StorVandsalamander_Valid_Absent_Ct&gt;41</v>
      </c>
    </row>
    <row r="2851" customFormat="false" ht="14.25" hidden="false" customHeight="false" outlineLevel="0" collapsed="false">
      <c r="A2851" s="0" t="s">
        <v>756</v>
      </c>
      <c r="B2851" s="52" t="s">
        <v>1026</v>
      </c>
      <c r="C2851" s="52" t="s">
        <v>747</v>
      </c>
      <c r="D2851" s="53" t="n">
        <v>0.1</v>
      </c>
      <c r="E2851" s="53" t="s">
        <v>748</v>
      </c>
      <c r="F2851" s="0" t="s">
        <v>1301</v>
      </c>
      <c r="G2851" s="0" t="str">
        <f aca="false">LEFT(B2851,2)</f>
        <v>26</v>
      </c>
      <c r="H2851" s="0" t="str">
        <f aca="false">I2851&amp;"_"&amp;G2851&amp;"_"&amp;F2851</f>
        <v>StorVandsalamander_26_20181030_DL2018052_GentofteHF_koersel2</v>
      </c>
      <c r="I2851" s="61" t="str">
        <f aca="false">MID(RIGHT(B2851,LEN(B2851)-3),1,FIND("_",RIGHT(B2851,LEN(B2851)-3))-1)</f>
        <v>StorVandsalamander</v>
      </c>
      <c r="J2851" s="61" t="str">
        <f aca="false">TRIM(SUBSTITUTE(RIGHT(B2851,FIND(I2851,B2851)+1),"_",""))</f>
        <v>NegK</v>
      </c>
      <c r="K2851" s="0" t="str">
        <f aca="false">IFERROR(VALUE(SUBSTITUTE(E2851,".",",")),E2851)</f>
        <v>No Ct</v>
      </c>
      <c r="L2851" s="61" t="str">
        <f aca="false">IF(J2851="PosK",SUMIFS(K:K,J:J,"PosK",H:H,H2851),"")</f>
        <v/>
      </c>
      <c r="M2851" s="61" t="str">
        <f aca="false">IF(J2851="PosK",SUMIFS(K:K,J:J,"NegK",H:H,H2851),"")</f>
        <v/>
      </c>
      <c r="N2851" s="61" t="str">
        <f aca="false">IF(J2851="PosK",SUMIFS(K:K,J:J,"eDNA",H:H,H2851),"")</f>
        <v/>
      </c>
    </row>
    <row r="2852" customFormat="false" ht="14.25" hidden="false" customHeight="false" outlineLevel="0" collapsed="false">
      <c r="A2852" s="0" t="s">
        <v>758</v>
      </c>
      <c r="B2852" s="52" t="s">
        <v>1027</v>
      </c>
      <c r="C2852" s="52" t="s">
        <v>751</v>
      </c>
      <c r="D2852" s="53" t="n">
        <v>0.1</v>
      </c>
      <c r="E2852" s="53" t="s">
        <v>748</v>
      </c>
      <c r="F2852" s="0" t="s">
        <v>1301</v>
      </c>
      <c r="G2852" s="0" t="str">
        <f aca="false">LEFT(B2852,2)</f>
        <v>26</v>
      </c>
      <c r="H2852" s="0" t="str">
        <f aca="false">I2852&amp;"_"&amp;G2852&amp;"_"&amp;F2852</f>
        <v>StorVandsalamander_26_20181030_DL2018052_GentofteHF_koersel2</v>
      </c>
      <c r="I2852" s="61" t="str">
        <f aca="false">MID(RIGHT(B2852,LEN(B2852)-3),1,FIND("_",RIGHT(B2852,LEN(B2852)-3))-1)</f>
        <v>StorVandsalamander</v>
      </c>
      <c r="J2852" s="61" t="str">
        <f aca="false">TRIM(SUBSTITUTE(RIGHT(B2852,FIND(I2852,B2852)+1),"_",""))</f>
        <v>eDNA</v>
      </c>
      <c r="K2852" s="0" t="str">
        <f aca="false">IFERROR(VALUE(SUBSTITUTE(E2852,".",",")),E2852)</f>
        <v>No Ct</v>
      </c>
      <c r="L2852" s="61" t="str">
        <f aca="false">IF(J2852="PosK",SUMIFS(K:K,J:J,"PosK",H:H,H2852),"")</f>
        <v/>
      </c>
      <c r="M2852" s="61" t="str">
        <f aca="false">IF(J2852="PosK",SUMIFS(K:K,J:J,"NegK",H:H,H2852),"")</f>
        <v/>
      </c>
      <c r="N2852" s="61" t="str">
        <f aca="false">IF(J2852="PosK",SUMIFS(K:K,J:J,"eDNA",H:H,H2852),"")</f>
        <v/>
      </c>
      <c r="Q2852" s="62"/>
    </row>
    <row r="2853" customFormat="false" ht="14.25" hidden="false" customHeight="false" outlineLevel="0" collapsed="false">
      <c r="A2853" s="0" t="s">
        <v>760</v>
      </c>
      <c r="B2853" s="52" t="s">
        <v>1028</v>
      </c>
      <c r="C2853" s="52" t="s">
        <v>751</v>
      </c>
      <c r="D2853" s="53" t="n">
        <v>0.1</v>
      </c>
      <c r="E2853" s="53" t="s">
        <v>748</v>
      </c>
      <c r="F2853" s="0" t="s">
        <v>1301</v>
      </c>
      <c r="G2853" s="0" t="str">
        <f aca="false">LEFT(B2853,2)</f>
        <v>26</v>
      </c>
      <c r="H2853" s="0" t="str">
        <f aca="false">I2853&amp;"_"&amp;G2853&amp;"_"&amp;F2853</f>
        <v>StorVandsalamander_26_20181030_DL2018052_GentofteHF_koersel2</v>
      </c>
      <c r="I2853" s="61" t="str">
        <f aca="false">MID(RIGHT(B2853,LEN(B2853)-3),1,FIND("_",RIGHT(B2853,LEN(B2853)-3))-1)</f>
        <v>StorVandsalamander</v>
      </c>
      <c r="J2853" s="61" t="str">
        <f aca="false">TRIM(SUBSTITUTE(RIGHT(B2853,FIND(I2853,B2853)+1),"_",""))</f>
        <v>eDNA</v>
      </c>
      <c r="K2853" s="0" t="str">
        <f aca="false">IFERROR(VALUE(SUBSTITUTE(E2853,".",",")),E2853)</f>
        <v>No Ct</v>
      </c>
      <c r="L2853" s="61" t="str">
        <f aca="false">IF(J2853="PosK",SUMIFS(K:K,J:J,"PosK",H:H,H2853),"")</f>
        <v/>
      </c>
      <c r="M2853" s="61" t="str">
        <f aca="false">IF(J2853="PosK",SUMIFS(K:K,J:J,"NegK",H:H,H2853),"")</f>
        <v/>
      </c>
      <c r="N2853" s="61" t="str">
        <f aca="false">IF(J2853="PosK",SUMIFS(K:K,J:J,"eDNA",H:H,H2853),"")</f>
        <v/>
      </c>
      <c r="P2853" s="62"/>
      <c r="T2853" s="63"/>
      <c r="W2853" s="64"/>
    </row>
    <row r="2854" customFormat="false" ht="14.25" hidden="false" customHeight="false" outlineLevel="0" collapsed="false">
      <c r="A2854" s="0" t="s">
        <v>762</v>
      </c>
      <c r="B2854" s="52" t="s">
        <v>1029</v>
      </c>
      <c r="C2854" s="52" t="s">
        <v>743</v>
      </c>
      <c r="D2854" s="53" t="n">
        <v>0.1</v>
      </c>
      <c r="E2854" s="53" t="n">
        <v>28.75</v>
      </c>
      <c r="F2854" s="0" t="s">
        <v>1301</v>
      </c>
      <c r="G2854" s="0" t="str">
        <f aca="false">LEFT(B2854,2)</f>
        <v>27</v>
      </c>
      <c r="H2854" s="0" t="str">
        <f aca="false">I2854&amp;"_"&amp;G2854&amp;"_"&amp;F2854</f>
        <v>Strandtudse_27_20181030_DL2018052_GentofteHF_koersel2</v>
      </c>
      <c r="I2854" s="61" t="str">
        <f aca="false">MID(RIGHT(B2854,LEN(B2854)-3),1,FIND("_",RIGHT(B2854,LEN(B2854)-3))-1)</f>
        <v>Strandtudse</v>
      </c>
      <c r="J2854" s="61" t="str">
        <f aca="false">TRIM(SUBSTITUTE(RIGHT(B2854,FIND(I2854,B2854)+1),"_",""))</f>
        <v>PosK</v>
      </c>
      <c r="K2854" s="0" t="n">
        <f aca="false">IFERROR(VALUE(SUBSTITUTE(E2854,".",",")),E2854)</f>
        <v>28.75</v>
      </c>
      <c r="L2854" s="61" t="n">
        <f aca="false">IF(J2854="PosK",SUMIFS(K:K,J:J,"PosK",H:H,H2854),"")</f>
        <v>28.75</v>
      </c>
      <c r="M2854" s="61" t="n">
        <f aca="false">IF(J2854="PosK",SUMIFS(K:K,J:J,"NegK",H:H,H2854),"")</f>
        <v>0</v>
      </c>
      <c r="N2854" s="61" t="n">
        <f aca="false">IF(J2854="PosK",SUMIFS(K:K,J:J,"eDNA",H:H,H2854),"")</f>
        <v>0</v>
      </c>
      <c r="P2854" s="62" t="n">
        <f aca="false">IF(K2856="No Ct",0,K2856)</f>
        <v>0</v>
      </c>
      <c r="Q2854" s="62" t="n">
        <f aca="false">IF(K2857="No Ct",0,K2857)</f>
        <v>0</v>
      </c>
      <c r="R2854" s="0" t="str">
        <f aca="false">IF(AND(L2854&gt;0,M2854=0),"Valid","Invalid")</f>
        <v>Valid</v>
      </c>
      <c r="S2854" s="0" t="str">
        <f aca="false">IF(OR(P2854&gt;1,Q2854&gt;1),"Present","Absent")</f>
        <v>Absent</v>
      </c>
      <c r="T2854" s="63" t="str">
        <f aca="false">IF(OR(AND(P2854&gt;1,P2854&lt;41),AND(Q2854&gt;1,Q2854&lt;41)),"Ct&lt;41","Ct&gt;41")</f>
        <v>Ct&gt;41</v>
      </c>
      <c r="U2854" s="0" t="str">
        <f aca="false">I2854</f>
        <v>Strandtudse</v>
      </c>
      <c r="V2854" s="0" t="str">
        <f aca="false">MID(F2854,10,9)</f>
        <v>DL2018052</v>
      </c>
      <c r="W2854" s="64" t="str">
        <f aca="false">V2854&amp;"_"&amp;U2854&amp;"_"&amp;R2854&amp;"_"&amp;S2854&amp;"_"&amp;T2854</f>
        <v>DL2018052_Strandtudse_Valid_Absent_Ct&gt;41</v>
      </c>
    </row>
    <row r="2855" customFormat="false" ht="14.25" hidden="false" customHeight="false" outlineLevel="0" collapsed="false">
      <c r="A2855" s="0" t="s">
        <v>764</v>
      </c>
      <c r="B2855" s="52" t="s">
        <v>1030</v>
      </c>
      <c r="C2855" s="52" t="s">
        <v>747</v>
      </c>
      <c r="D2855" s="53" t="n">
        <v>0.1</v>
      </c>
      <c r="E2855" s="53" t="s">
        <v>748</v>
      </c>
      <c r="F2855" s="0" t="s">
        <v>1301</v>
      </c>
      <c r="G2855" s="0" t="str">
        <f aca="false">LEFT(B2855,2)</f>
        <v>27</v>
      </c>
      <c r="H2855" s="0" t="str">
        <f aca="false">I2855&amp;"_"&amp;G2855&amp;"_"&amp;F2855</f>
        <v>Strandtudse_27_20181030_DL2018052_GentofteHF_koersel2</v>
      </c>
      <c r="I2855" s="61" t="str">
        <f aca="false">MID(RIGHT(B2855,LEN(B2855)-3),1,FIND("_",RIGHT(B2855,LEN(B2855)-3))-1)</f>
        <v>Strandtudse</v>
      </c>
      <c r="J2855" s="61" t="str">
        <f aca="false">TRIM(SUBSTITUTE(RIGHT(B2855,FIND(I2855,B2855)+1),"_",""))</f>
        <v>NegK</v>
      </c>
      <c r="K2855" s="0" t="str">
        <f aca="false">IFERROR(VALUE(SUBSTITUTE(E2855,".",",")),E2855)</f>
        <v>No Ct</v>
      </c>
      <c r="L2855" s="61" t="str">
        <f aca="false">IF(J2855="PosK",SUMIFS(K:K,J:J,"PosK",H:H,H2855),"")</f>
        <v/>
      </c>
      <c r="M2855" s="61" t="str">
        <f aca="false">IF(J2855="PosK",SUMIFS(K:K,J:J,"NegK",H:H,H2855),"")</f>
        <v/>
      </c>
      <c r="N2855" s="61" t="str">
        <f aca="false">IF(J2855="PosK",SUMIFS(K:K,J:J,"eDNA",H:H,H2855),"")</f>
        <v/>
      </c>
    </row>
    <row r="2856" customFormat="false" ht="14.25" hidden="false" customHeight="false" outlineLevel="0" collapsed="false">
      <c r="A2856" s="0" t="s">
        <v>766</v>
      </c>
      <c r="B2856" s="52" t="s">
        <v>1031</v>
      </c>
      <c r="C2856" s="52" t="s">
        <v>751</v>
      </c>
      <c r="D2856" s="53" t="n">
        <v>0.1</v>
      </c>
      <c r="E2856" s="53" t="s">
        <v>748</v>
      </c>
      <c r="F2856" s="0" t="s">
        <v>1301</v>
      </c>
      <c r="G2856" s="0" t="str">
        <f aca="false">LEFT(B2856,2)</f>
        <v>27</v>
      </c>
      <c r="H2856" s="0" t="str">
        <f aca="false">I2856&amp;"_"&amp;G2856&amp;"_"&amp;F2856</f>
        <v>Strandtudse_27_20181030_DL2018052_GentofteHF_koersel2</v>
      </c>
      <c r="I2856" s="61" t="str">
        <f aca="false">MID(RIGHT(B2856,LEN(B2856)-3),1,FIND("_",RIGHT(B2856,LEN(B2856)-3))-1)</f>
        <v>Strandtudse</v>
      </c>
      <c r="J2856" s="61" t="str">
        <f aca="false">TRIM(SUBSTITUTE(RIGHT(B2856,FIND(I2856,B2856)+1),"_",""))</f>
        <v>eDNA</v>
      </c>
      <c r="K2856" s="0" t="str">
        <f aca="false">IFERROR(VALUE(SUBSTITUTE(E2856,".",",")),E2856)</f>
        <v>No Ct</v>
      </c>
      <c r="L2856" s="61" t="str">
        <f aca="false">IF(J2856="PosK",SUMIFS(K:K,J:J,"PosK",H:H,H2856),"")</f>
        <v/>
      </c>
      <c r="M2856" s="61" t="str">
        <f aca="false">IF(J2856="PosK",SUMIFS(K:K,J:J,"NegK",H:H,H2856),"")</f>
        <v/>
      </c>
      <c r="N2856" s="61" t="str">
        <f aca="false">IF(J2856="PosK",SUMIFS(K:K,J:J,"eDNA",H:H,H2856),"")</f>
        <v/>
      </c>
      <c r="Q2856" s="62"/>
    </row>
    <row r="2857" customFormat="false" ht="14.25" hidden="false" customHeight="false" outlineLevel="0" collapsed="false">
      <c r="A2857" s="0" t="s">
        <v>768</v>
      </c>
      <c r="B2857" s="52" t="s">
        <v>1032</v>
      </c>
      <c r="C2857" s="52" t="s">
        <v>751</v>
      </c>
      <c r="D2857" s="53" t="n">
        <v>0.1</v>
      </c>
      <c r="E2857" s="53" t="s">
        <v>748</v>
      </c>
      <c r="F2857" s="0" t="s">
        <v>1301</v>
      </c>
      <c r="G2857" s="0" t="str">
        <f aca="false">LEFT(B2857,2)</f>
        <v>27</v>
      </c>
      <c r="H2857" s="0" t="str">
        <f aca="false">I2857&amp;"_"&amp;G2857&amp;"_"&amp;F2857</f>
        <v>Strandtudse_27_20181030_DL2018052_GentofteHF_koersel2</v>
      </c>
      <c r="I2857" s="61" t="str">
        <f aca="false">MID(RIGHT(B2857,LEN(B2857)-3),1,FIND("_",RIGHT(B2857,LEN(B2857)-3))-1)</f>
        <v>Strandtudse</v>
      </c>
      <c r="J2857" s="61" t="str">
        <f aca="false">TRIM(SUBSTITUTE(RIGHT(B2857,FIND(I2857,B2857)+1),"_",""))</f>
        <v>eDNA</v>
      </c>
      <c r="K2857" s="0" t="str">
        <f aca="false">IFERROR(VALUE(SUBSTITUTE(E2857,".",",")),E2857)</f>
        <v>No Ct</v>
      </c>
      <c r="L2857" s="61" t="str">
        <f aca="false">IF(J2857="PosK",SUMIFS(K:K,J:J,"PosK",H:H,H2857),"")</f>
        <v/>
      </c>
      <c r="M2857" s="61" t="str">
        <f aca="false">IF(J2857="PosK",SUMIFS(K:K,J:J,"NegK",H:H,H2857),"")</f>
        <v/>
      </c>
      <c r="N2857" s="61" t="str">
        <f aca="false">IF(J2857="PosK",SUMIFS(K:K,J:J,"eDNA",H:H,H2857),"")</f>
        <v/>
      </c>
      <c r="P2857" s="62"/>
      <c r="T2857" s="63"/>
      <c r="W2857" s="64"/>
    </row>
    <row r="2858" customFormat="false" ht="14.25" hidden="false" customHeight="false" outlineLevel="0" collapsed="false">
      <c r="A2858" s="0" t="s">
        <v>770</v>
      </c>
      <c r="B2858" s="52" t="s">
        <v>1033</v>
      </c>
      <c r="C2858" s="52" t="s">
        <v>743</v>
      </c>
      <c r="D2858" s="53" t="n">
        <v>0.1</v>
      </c>
      <c r="E2858" s="53" t="s">
        <v>748</v>
      </c>
      <c r="F2858" s="0" t="s">
        <v>1301</v>
      </c>
      <c r="G2858" s="0" t="str">
        <f aca="false">LEFT(B2858,2)</f>
        <v>28</v>
      </c>
      <c r="H2858" s="0" t="str">
        <f aca="false">I2858&amp;"_"&amp;G2858&amp;"_"&amp;F2858</f>
        <v>GroenbrogetTudse_28_20181030_DL2018052_GentofteHF_koersel2</v>
      </c>
      <c r="I2858" s="61" t="str">
        <f aca="false">MID(RIGHT(B2858,LEN(B2858)-3),1,FIND("_",RIGHT(B2858,LEN(B2858)-3))-1)</f>
        <v>GroenbrogetTudse</v>
      </c>
      <c r="J2858" s="61" t="str">
        <f aca="false">TRIM(SUBSTITUTE(RIGHT(B2858,FIND(I2858,B2858)+1),"_",""))</f>
        <v>PosK</v>
      </c>
      <c r="K2858" s="0" t="str">
        <f aca="false">IFERROR(VALUE(SUBSTITUTE(E2858,".",",")),E2858)</f>
        <v>No Ct</v>
      </c>
      <c r="L2858" s="61" t="n">
        <f aca="false">IF(J2858="PosK",SUMIFS(K:K,J:J,"PosK",H:H,H2858),"")</f>
        <v>0</v>
      </c>
      <c r="M2858" s="61" t="n">
        <f aca="false">IF(J2858="PosK",SUMIFS(K:K,J:J,"NegK",H:H,H2858),"")</f>
        <v>0</v>
      </c>
      <c r="N2858" s="61" t="n">
        <f aca="false">IF(J2858="PosK",SUMIFS(K:K,J:J,"eDNA",H:H,H2858),"")</f>
        <v>0</v>
      </c>
      <c r="P2858" s="62" t="n">
        <f aca="false">IF(K2860="No Ct",0,K2860)</f>
        <v>0</v>
      </c>
      <c r="Q2858" s="62" t="n">
        <f aca="false">IF(K2861="No Ct",0,K2861)</f>
        <v>0</v>
      </c>
      <c r="R2858" s="0" t="str">
        <f aca="false">IF(AND(L2858&gt;0,M2858=0),"Valid","Invalid")</f>
        <v>Invalid</v>
      </c>
      <c r="S2858" s="0" t="str">
        <f aca="false">IF(OR(P2858&gt;1,Q2858&gt;1),"Present","Absent")</f>
        <v>Absent</v>
      </c>
      <c r="T2858" s="63" t="str">
        <f aca="false">IF(OR(AND(P2858&gt;1,P2858&lt;41),AND(Q2858&gt;1,Q2858&lt;41)),"Ct&lt;41","Ct&gt;41")</f>
        <v>Ct&gt;41</v>
      </c>
      <c r="U2858" s="0" t="str">
        <f aca="false">I2858</f>
        <v>GroenbrogetTudse</v>
      </c>
      <c r="V2858" s="0" t="str">
        <f aca="false">MID(F2858,10,9)</f>
        <v>DL2018052</v>
      </c>
      <c r="W2858" s="64" t="str">
        <f aca="false">V2858&amp;"_"&amp;U2858&amp;"_"&amp;R2858&amp;"_"&amp;S2858&amp;"_"&amp;T2858</f>
        <v>DL2018052_GroenbrogetTudse_Invalid_Absent_Ct&gt;41</v>
      </c>
    </row>
    <row r="2859" customFormat="false" ht="14.25" hidden="false" customHeight="false" outlineLevel="0" collapsed="false">
      <c r="A2859" s="0" t="s">
        <v>772</v>
      </c>
      <c r="B2859" s="52" t="s">
        <v>1034</v>
      </c>
      <c r="C2859" s="52" t="s">
        <v>747</v>
      </c>
      <c r="D2859" s="53" t="n">
        <v>0.1</v>
      </c>
      <c r="E2859" s="53" t="s">
        <v>748</v>
      </c>
      <c r="F2859" s="0" t="s">
        <v>1301</v>
      </c>
      <c r="G2859" s="0" t="str">
        <f aca="false">LEFT(B2859,2)</f>
        <v>28</v>
      </c>
      <c r="H2859" s="0" t="str">
        <f aca="false">I2859&amp;"_"&amp;G2859&amp;"_"&amp;F2859</f>
        <v>GroenbrogetTudse_28_20181030_DL2018052_GentofteHF_koersel2</v>
      </c>
      <c r="I2859" s="61" t="str">
        <f aca="false">MID(RIGHT(B2859,LEN(B2859)-3),1,FIND("_",RIGHT(B2859,LEN(B2859)-3))-1)</f>
        <v>GroenbrogetTudse</v>
      </c>
      <c r="J2859" s="61" t="str">
        <f aca="false">TRIM(SUBSTITUTE(RIGHT(B2859,FIND(I2859,B2859)+1),"_",""))</f>
        <v>NegK</v>
      </c>
      <c r="K2859" s="0" t="str">
        <f aca="false">IFERROR(VALUE(SUBSTITUTE(E2859,".",",")),E2859)</f>
        <v>No Ct</v>
      </c>
      <c r="L2859" s="61" t="str">
        <f aca="false">IF(J2859="PosK",SUMIFS(K:K,J:J,"PosK",H:H,H2859),"")</f>
        <v/>
      </c>
      <c r="M2859" s="61" t="str">
        <f aca="false">IF(J2859="PosK",SUMIFS(K:K,J:J,"NegK",H:H,H2859),"")</f>
        <v/>
      </c>
      <c r="N2859" s="61" t="str">
        <f aca="false">IF(J2859="PosK",SUMIFS(K:K,J:J,"eDNA",H:H,H2859),"")</f>
        <v/>
      </c>
    </row>
    <row r="2860" customFormat="false" ht="14.25" hidden="false" customHeight="false" outlineLevel="0" collapsed="false">
      <c r="A2860" s="0" t="s">
        <v>774</v>
      </c>
      <c r="B2860" s="52" t="s">
        <v>1035</v>
      </c>
      <c r="C2860" s="52" t="s">
        <v>751</v>
      </c>
      <c r="D2860" s="53" t="n">
        <v>0.1</v>
      </c>
      <c r="E2860" s="53" t="s">
        <v>748</v>
      </c>
      <c r="F2860" s="0" t="s">
        <v>1301</v>
      </c>
      <c r="G2860" s="0" t="str">
        <f aca="false">LEFT(B2860,2)</f>
        <v>28</v>
      </c>
      <c r="H2860" s="0" t="str">
        <f aca="false">I2860&amp;"_"&amp;G2860&amp;"_"&amp;F2860</f>
        <v>GroenbrogetTudse_28_20181030_DL2018052_GentofteHF_koersel2</v>
      </c>
      <c r="I2860" s="61" t="str">
        <f aca="false">MID(RIGHT(B2860,LEN(B2860)-3),1,FIND("_",RIGHT(B2860,LEN(B2860)-3))-1)</f>
        <v>GroenbrogetTudse</v>
      </c>
      <c r="J2860" s="61" t="str">
        <f aca="false">TRIM(SUBSTITUTE(RIGHT(B2860,FIND(I2860,B2860)+1),"_",""))</f>
        <v>eDNA</v>
      </c>
      <c r="K2860" s="0" t="str">
        <f aca="false">IFERROR(VALUE(SUBSTITUTE(E2860,".",",")),E2860)</f>
        <v>No Ct</v>
      </c>
      <c r="L2860" s="61" t="str">
        <f aca="false">IF(J2860="PosK",SUMIFS(K:K,J:J,"PosK",H:H,H2860),"")</f>
        <v/>
      </c>
      <c r="M2860" s="61" t="str">
        <f aca="false">IF(J2860="PosK",SUMIFS(K:K,J:J,"NegK",H:H,H2860),"")</f>
        <v/>
      </c>
      <c r="N2860" s="61" t="str">
        <f aca="false">IF(J2860="PosK",SUMIFS(K:K,J:J,"eDNA",H:H,H2860),"")</f>
        <v/>
      </c>
      <c r="Q2860" s="62"/>
    </row>
    <row r="2861" customFormat="false" ht="14.25" hidden="false" customHeight="false" outlineLevel="0" collapsed="false">
      <c r="A2861" s="0" t="s">
        <v>776</v>
      </c>
      <c r="B2861" s="52" t="s">
        <v>1036</v>
      </c>
      <c r="C2861" s="52" t="s">
        <v>751</v>
      </c>
      <c r="D2861" s="53" t="n">
        <v>0.1</v>
      </c>
      <c r="E2861" s="53" t="s">
        <v>748</v>
      </c>
      <c r="F2861" s="0" t="s">
        <v>1301</v>
      </c>
      <c r="G2861" s="0" t="str">
        <f aca="false">LEFT(B2861,2)</f>
        <v>28</v>
      </c>
      <c r="H2861" s="0" t="str">
        <f aca="false">I2861&amp;"_"&amp;G2861&amp;"_"&amp;F2861</f>
        <v>GroenbrogetTudse_28_20181030_DL2018052_GentofteHF_koersel2</v>
      </c>
      <c r="I2861" s="61" t="str">
        <f aca="false">MID(RIGHT(B2861,LEN(B2861)-3),1,FIND("_",RIGHT(B2861,LEN(B2861)-3))-1)</f>
        <v>GroenbrogetTudse</v>
      </c>
      <c r="J2861" s="61" t="str">
        <f aca="false">TRIM(SUBSTITUTE(RIGHT(B2861,FIND(I2861,B2861)+1),"_",""))</f>
        <v>eDNA</v>
      </c>
      <c r="K2861" s="0" t="str">
        <f aca="false">IFERROR(VALUE(SUBSTITUTE(E2861,".",",")),E2861)</f>
        <v>No Ct</v>
      </c>
      <c r="L2861" s="61" t="str">
        <f aca="false">IF(J2861="PosK",SUMIFS(K:K,J:J,"PosK",H:H,H2861),"")</f>
        <v/>
      </c>
      <c r="M2861" s="61" t="str">
        <f aca="false">IF(J2861="PosK",SUMIFS(K:K,J:J,"NegK",H:H,H2861),"")</f>
        <v/>
      </c>
      <c r="N2861" s="61" t="str">
        <f aca="false">IF(J2861="PosK",SUMIFS(K:K,J:J,"eDNA",H:H,H2861),"")</f>
        <v/>
      </c>
      <c r="P2861" s="62"/>
      <c r="T2861" s="63"/>
      <c r="W2861" s="64"/>
    </row>
    <row r="2862" customFormat="false" ht="14.25" hidden="false" customHeight="false" outlineLevel="0" collapsed="false">
      <c r="A2862" s="0" t="s">
        <v>778</v>
      </c>
      <c r="B2862" s="52" t="s">
        <v>1037</v>
      </c>
      <c r="C2862" s="52" t="s">
        <v>743</v>
      </c>
      <c r="D2862" s="53" t="n">
        <v>0.1</v>
      </c>
      <c r="E2862" s="53" t="n">
        <v>29.3</v>
      </c>
      <c r="F2862" s="0" t="s">
        <v>1301</v>
      </c>
      <c r="G2862" s="0" t="str">
        <f aca="false">LEFT(B2862,2)</f>
        <v>29</v>
      </c>
      <c r="H2862" s="0" t="str">
        <f aca="false">I2862&amp;"_"&amp;G2862&amp;"_"&amp;F2862</f>
        <v>Loevfroe_29_20181030_DL2018052_GentofteHF_koersel2</v>
      </c>
      <c r="I2862" s="61" t="str">
        <f aca="false">MID(RIGHT(B2862,LEN(B2862)-3),1,FIND("_",RIGHT(B2862,LEN(B2862)-3))-1)</f>
        <v>Loevfroe</v>
      </c>
      <c r="J2862" s="61" t="str">
        <f aca="false">TRIM(SUBSTITUTE(RIGHT(B2862,FIND(I2862,B2862)+1),"_",""))</f>
        <v>PosK</v>
      </c>
      <c r="K2862" s="0" t="n">
        <f aca="false">IFERROR(VALUE(SUBSTITUTE(E2862,".",",")),E2862)</f>
        <v>29.3</v>
      </c>
      <c r="L2862" s="61" t="n">
        <f aca="false">IF(J2862="PosK",SUMIFS(K:K,J:J,"PosK",H:H,H2862),"")</f>
        <v>29.3</v>
      </c>
      <c r="M2862" s="61" t="n">
        <f aca="false">IF(J2862="PosK",SUMIFS(K:K,J:J,"NegK",H:H,H2862),"")</f>
        <v>0</v>
      </c>
      <c r="N2862" s="61" t="n">
        <f aca="false">IF(J2862="PosK",SUMIFS(K:K,J:J,"eDNA",H:H,H2862),"")</f>
        <v>0</v>
      </c>
      <c r="P2862" s="62" t="n">
        <f aca="false">IF(K2864="No Ct",0,K2864)</f>
        <v>0</v>
      </c>
      <c r="Q2862" s="62" t="n">
        <f aca="false">IF(K2865="No Ct",0,K2865)</f>
        <v>0</v>
      </c>
      <c r="R2862" s="0" t="str">
        <f aca="false">IF(AND(L2862&gt;0,M2862=0),"Valid","Invalid")</f>
        <v>Valid</v>
      </c>
      <c r="S2862" s="0" t="str">
        <f aca="false">IF(OR(P2862&gt;1,Q2862&gt;1),"Present","Absent")</f>
        <v>Absent</v>
      </c>
      <c r="T2862" s="63" t="str">
        <f aca="false">IF(OR(AND(P2862&gt;1,P2862&lt;41),AND(Q2862&gt;1,Q2862&lt;41)),"Ct&lt;41","Ct&gt;41")</f>
        <v>Ct&gt;41</v>
      </c>
      <c r="U2862" s="0" t="str">
        <f aca="false">I2862</f>
        <v>Loevfroe</v>
      </c>
      <c r="V2862" s="0" t="str">
        <f aca="false">MID(F2862,10,9)</f>
        <v>DL2018052</v>
      </c>
      <c r="W2862" s="64" t="str">
        <f aca="false">V2862&amp;"_"&amp;U2862&amp;"_"&amp;R2862&amp;"_"&amp;S2862&amp;"_"&amp;T2862</f>
        <v>DL2018052_Loevfroe_Valid_Absent_Ct&gt;41</v>
      </c>
    </row>
    <row r="2863" customFormat="false" ht="14.25" hidden="false" customHeight="false" outlineLevel="0" collapsed="false">
      <c r="A2863" s="0" t="s">
        <v>780</v>
      </c>
      <c r="B2863" s="52" t="s">
        <v>1038</v>
      </c>
      <c r="C2863" s="52" t="s">
        <v>747</v>
      </c>
      <c r="D2863" s="53" t="n">
        <v>0.1</v>
      </c>
      <c r="E2863" s="53" t="s">
        <v>748</v>
      </c>
      <c r="F2863" s="0" t="s">
        <v>1301</v>
      </c>
      <c r="G2863" s="0" t="str">
        <f aca="false">LEFT(B2863,2)</f>
        <v>29</v>
      </c>
      <c r="H2863" s="0" t="str">
        <f aca="false">I2863&amp;"_"&amp;G2863&amp;"_"&amp;F2863</f>
        <v>Loevfroe_29_20181030_DL2018052_GentofteHF_koersel2</v>
      </c>
      <c r="I2863" s="61" t="str">
        <f aca="false">MID(RIGHT(B2863,LEN(B2863)-3),1,FIND("_",RIGHT(B2863,LEN(B2863)-3))-1)</f>
        <v>Loevfroe</v>
      </c>
      <c r="J2863" s="61" t="str">
        <f aca="false">TRIM(SUBSTITUTE(RIGHT(B2863,FIND(I2863,B2863)+1),"_",""))</f>
        <v>NegK</v>
      </c>
      <c r="K2863" s="0" t="str">
        <f aca="false">IFERROR(VALUE(SUBSTITUTE(E2863,".",",")),E2863)</f>
        <v>No Ct</v>
      </c>
      <c r="L2863" s="61" t="str">
        <f aca="false">IF(J2863="PosK",SUMIFS(K:K,J:J,"PosK",H:H,H2863),"")</f>
        <v/>
      </c>
      <c r="M2863" s="61" t="str">
        <f aca="false">IF(J2863="PosK",SUMIFS(K:K,J:J,"NegK",H:H,H2863),"")</f>
        <v/>
      </c>
      <c r="N2863" s="61" t="str">
        <f aca="false">IF(J2863="PosK",SUMIFS(K:K,J:J,"eDNA",H:H,H2863),"")</f>
        <v/>
      </c>
    </row>
    <row r="2864" customFormat="false" ht="14.25" hidden="false" customHeight="false" outlineLevel="0" collapsed="false">
      <c r="A2864" s="0" t="s">
        <v>782</v>
      </c>
      <c r="B2864" s="52" t="s">
        <v>1039</v>
      </c>
      <c r="C2864" s="52" t="s">
        <v>751</v>
      </c>
      <c r="D2864" s="53" t="n">
        <v>0.1</v>
      </c>
      <c r="E2864" s="53" t="s">
        <v>748</v>
      </c>
      <c r="F2864" s="0" t="s">
        <v>1301</v>
      </c>
      <c r="G2864" s="0" t="str">
        <f aca="false">LEFT(B2864,2)</f>
        <v>29</v>
      </c>
      <c r="H2864" s="0" t="str">
        <f aca="false">I2864&amp;"_"&amp;G2864&amp;"_"&amp;F2864</f>
        <v>Loevfroe_29_20181030_DL2018052_GentofteHF_koersel2</v>
      </c>
      <c r="I2864" s="61" t="str">
        <f aca="false">MID(RIGHT(B2864,LEN(B2864)-3),1,FIND("_",RIGHT(B2864,LEN(B2864)-3))-1)</f>
        <v>Loevfroe</v>
      </c>
      <c r="J2864" s="61" t="str">
        <f aca="false">TRIM(SUBSTITUTE(RIGHT(B2864,FIND(I2864,B2864)+1),"_",""))</f>
        <v>eDNA</v>
      </c>
      <c r="K2864" s="0" t="str">
        <f aca="false">IFERROR(VALUE(SUBSTITUTE(E2864,".",",")),E2864)</f>
        <v>No Ct</v>
      </c>
      <c r="L2864" s="61" t="str">
        <f aca="false">IF(J2864="PosK",SUMIFS(K:K,J:J,"PosK",H:H,H2864),"")</f>
        <v/>
      </c>
      <c r="M2864" s="61" t="str">
        <f aca="false">IF(J2864="PosK",SUMIFS(K:K,J:J,"NegK",H:H,H2864),"")</f>
        <v/>
      </c>
      <c r="N2864" s="61" t="str">
        <f aca="false">IF(J2864="PosK",SUMIFS(K:K,J:J,"eDNA",H:H,H2864),"")</f>
        <v/>
      </c>
      <c r="Q2864" s="62"/>
    </row>
    <row r="2865" customFormat="false" ht="14.25" hidden="false" customHeight="false" outlineLevel="0" collapsed="false">
      <c r="A2865" s="0" t="s">
        <v>784</v>
      </c>
      <c r="B2865" s="52" t="s">
        <v>1040</v>
      </c>
      <c r="C2865" s="52" t="s">
        <v>751</v>
      </c>
      <c r="D2865" s="53" t="n">
        <v>0.1</v>
      </c>
      <c r="E2865" s="53" t="s">
        <v>748</v>
      </c>
      <c r="F2865" s="0" t="s">
        <v>1301</v>
      </c>
      <c r="G2865" s="0" t="str">
        <f aca="false">LEFT(B2865,2)</f>
        <v>29</v>
      </c>
      <c r="H2865" s="0" t="str">
        <f aca="false">I2865&amp;"_"&amp;G2865&amp;"_"&amp;F2865</f>
        <v>Loevfroe_29_20181030_DL2018052_GentofteHF_koersel2</v>
      </c>
      <c r="I2865" s="61" t="str">
        <f aca="false">MID(RIGHT(B2865,LEN(B2865)-3),1,FIND("_",RIGHT(B2865,LEN(B2865)-3))-1)</f>
        <v>Loevfroe</v>
      </c>
      <c r="J2865" s="61" t="str">
        <f aca="false">TRIM(SUBSTITUTE(RIGHT(B2865,FIND(I2865,B2865)+1),"_",""))</f>
        <v>eDNA</v>
      </c>
      <c r="K2865" s="0" t="str">
        <f aca="false">IFERROR(VALUE(SUBSTITUTE(E2865,".",",")),E2865)</f>
        <v>No Ct</v>
      </c>
      <c r="L2865" s="61" t="str">
        <f aca="false">IF(J2865="PosK",SUMIFS(K:K,J:J,"PosK",H:H,H2865),"")</f>
        <v/>
      </c>
      <c r="M2865" s="61" t="str">
        <f aca="false">IF(J2865="PosK",SUMIFS(K:K,J:J,"NegK",H:H,H2865),"")</f>
        <v/>
      </c>
      <c r="N2865" s="61" t="str">
        <f aca="false">IF(J2865="PosK",SUMIFS(K:K,J:J,"eDNA",H:H,H2865),"")</f>
        <v/>
      </c>
      <c r="P2865" s="62"/>
      <c r="T2865" s="63"/>
      <c r="W2865" s="64"/>
    </row>
    <row r="2866" customFormat="false" ht="14.25" hidden="false" customHeight="false" outlineLevel="0" collapsed="false">
      <c r="A2866" s="0" t="s">
        <v>786</v>
      </c>
      <c r="B2866" s="52" t="s">
        <v>1041</v>
      </c>
      <c r="C2866" s="52" t="s">
        <v>743</v>
      </c>
      <c r="D2866" s="53" t="n">
        <v>0.1</v>
      </c>
      <c r="E2866" s="53" t="s">
        <v>748</v>
      </c>
      <c r="F2866" s="0" t="s">
        <v>1301</v>
      </c>
      <c r="G2866" s="0" t="str">
        <f aca="false">LEFT(B2866,2)</f>
        <v>30</v>
      </c>
      <c r="H2866" s="0" t="str">
        <f aca="false">I2866&amp;"_"&amp;G2866&amp;"_"&amp;F2866</f>
        <v>Klokkefroe_30_20181030_DL2018052_GentofteHF_koersel2</v>
      </c>
      <c r="I2866" s="61" t="str">
        <f aca="false">MID(RIGHT(B2866,LEN(B2866)-3),1,FIND("_",RIGHT(B2866,LEN(B2866)-3))-1)</f>
        <v>Klokkefroe</v>
      </c>
      <c r="J2866" s="61" t="str">
        <f aca="false">TRIM(SUBSTITUTE(RIGHT(B2866,FIND(I2866,B2866)+1),"_",""))</f>
        <v>PosK</v>
      </c>
      <c r="K2866" s="0" t="str">
        <f aca="false">IFERROR(VALUE(SUBSTITUTE(E2866,".",",")),E2866)</f>
        <v>No Ct</v>
      </c>
      <c r="L2866" s="61" t="n">
        <f aca="false">IF(J2866="PosK",SUMIFS(K:K,J:J,"PosK",H:H,H2866),"")</f>
        <v>0</v>
      </c>
      <c r="M2866" s="61" t="n">
        <f aca="false">IF(J2866="PosK",SUMIFS(K:K,J:J,"NegK",H:H,H2866),"")</f>
        <v>0</v>
      </c>
      <c r="N2866" s="61" t="n">
        <f aca="false">IF(J2866="PosK",SUMIFS(K:K,J:J,"eDNA",H:H,H2866),"")</f>
        <v>0</v>
      </c>
      <c r="P2866" s="62" t="n">
        <f aca="false">IF(K2868="No Ct",0,K2868)</f>
        <v>0</v>
      </c>
      <c r="Q2866" s="62" t="n">
        <f aca="false">IF(K2869="No Ct",0,K2869)</f>
        <v>0</v>
      </c>
      <c r="R2866" s="0" t="str">
        <f aca="false">IF(AND(L2866&gt;0,M2866=0),"Valid","Invalid")</f>
        <v>Invalid</v>
      </c>
      <c r="S2866" s="0" t="str">
        <f aca="false">IF(OR(P2866&gt;1,Q2866&gt;1),"Present","Absent")</f>
        <v>Absent</v>
      </c>
      <c r="T2866" s="63" t="str">
        <f aca="false">IF(OR(AND(P2866&gt;1,P2866&lt;41),AND(Q2866&gt;1,Q2866&lt;41)),"Ct&lt;41","Ct&gt;41")</f>
        <v>Ct&gt;41</v>
      </c>
      <c r="U2866" s="0" t="str">
        <f aca="false">I2866</f>
        <v>Klokkefroe</v>
      </c>
      <c r="V2866" s="0" t="str">
        <f aca="false">MID(F2866,10,9)</f>
        <v>DL2018052</v>
      </c>
      <c r="W2866" s="64" t="str">
        <f aca="false">V2866&amp;"_"&amp;U2866&amp;"_"&amp;R2866&amp;"_"&amp;S2866&amp;"_"&amp;T2866</f>
        <v>DL2018052_Klokkefroe_Invalid_Absent_Ct&gt;41</v>
      </c>
    </row>
    <row r="2867" customFormat="false" ht="14.25" hidden="false" customHeight="false" outlineLevel="0" collapsed="false">
      <c r="A2867" s="0" t="s">
        <v>788</v>
      </c>
      <c r="B2867" s="52" t="s">
        <v>1042</v>
      </c>
      <c r="C2867" s="52" t="s">
        <v>747</v>
      </c>
      <c r="D2867" s="53" t="n">
        <v>0.1</v>
      </c>
      <c r="E2867" s="53" t="s">
        <v>748</v>
      </c>
      <c r="F2867" s="0" t="s">
        <v>1301</v>
      </c>
      <c r="G2867" s="0" t="str">
        <f aca="false">LEFT(B2867,2)</f>
        <v>30</v>
      </c>
      <c r="H2867" s="0" t="str">
        <f aca="false">I2867&amp;"_"&amp;G2867&amp;"_"&amp;F2867</f>
        <v>Klokkefroe_30_20181030_DL2018052_GentofteHF_koersel2</v>
      </c>
      <c r="I2867" s="61" t="str">
        <f aca="false">MID(RIGHT(B2867,LEN(B2867)-3),1,FIND("_",RIGHT(B2867,LEN(B2867)-3))-1)</f>
        <v>Klokkefroe</v>
      </c>
      <c r="J2867" s="61" t="str">
        <f aca="false">TRIM(SUBSTITUTE(RIGHT(B2867,FIND(I2867,B2867)+1),"_",""))</f>
        <v>NegK</v>
      </c>
      <c r="K2867" s="0" t="str">
        <f aca="false">IFERROR(VALUE(SUBSTITUTE(E2867,".",",")),E2867)</f>
        <v>No Ct</v>
      </c>
      <c r="L2867" s="61" t="str">
        <f aca="false">IF(J2867="PosK",SUMIFS(K:K,J:J,"PosK",H:H,H2867),"")</f>
        <v/>
      </c>
      <c r="M2867" s="61" t="str">
        <f aca="false">IF(J2867="PosK",SUMIFS(K:K,J:J,"NegK",H:H,H2867),"")</f>
        <v/>
      </c>
      <c r="N2867" s="61" t="str">
        <f aca="false">IF(J2867="PosK",SUMIFS(K:K,J:J,"eDNA",H:H,H2867),"")</f>
        <v/>
      </c>
    </row>
    <row r="2868" customFormat="false" ht="14.25" hidden="false" customHeight="false" outlineLevel="0" collapsed="false">
      <c r="A2868" s="0" t="s">
        <v>790</v>
      </c>
      <c r="B2868" s="52" t="s">
        <v>1043</v>
      </c>
      <c r="C2868" s="52" t="s">
        <v>751</v>
      </c>
      <c r="D2868" s="53" t="n">
        <v>0.1</v>
      </c>
      <c r="E2868" s="53" t="s">
        <v>748</v>
      </c>
      <c r="F2868" s="0" t="s">
        <v>1301</v>
      </c>
      <c r="G2868" s="0" t="str">
        <f aca="false">LEFT(B2868,2)</f>
        <v>30</v>
      </c>
      <c r="H2868" s="0" t="str">
        <f aca="false">I2868&amp;"_"&amp;G2868&amp;"_"&amp;F2868</f>
        <v>Klokkefroe_30_20181030_DL2018052_GentofteHF_koersel2</v>
      </c>
      <c r="I2868" s="61" t="str">
        <f aca="false">MID(RIGHT(B2868,LEN(B2868)-3),1,FIND("_",RIGHT(B2868,LEN(B2868)-3))-1)</f>
        <v>Klokkefroe</v>
      </c>
      <c r="J2868" s="61" t="str">
        <f aca="false">TRIM(SUBSTITUTE(RIGHT(B2868,FIND(I2868,B2868)+1),"_",""))</f>
        <v>eDNA</v>
      </c>
      <c r="K2868" s="0" t="str">
        <f aca="false">IFERROR(VALUE(SUBSTITUTE(E2868,".",",")),E2868)</f>
        <v>No Ct</v>
      </c>
      <c r="L2868" s="61" t="str">
        <f aca="false">IF(J2868="PosK",SUMIFS(K:K,J:J,"PosK",H:H,H2868),"")</f>
        <v/>
      </c>
      <c r="M2868" s="61" t="str">
        <f aca="false">IF(J2868="PosK",SUMIFS(K:K,J:J,"NegK",H:H,H2868),"")</f>
        <v/>
      </c>
      <c r="N2868" s="61" t="str">
        <f aca="false">IF(J2868="PosK",SUMIFS(K:K,J:J,"eDNA",H:H,H2868),"")</f>
        <v/>
      </c>
      <c r="Q2868" s="62"/>
    </row>
    <row r="2869" customFormat="false" ht="14.25" hidden="false" customHeight="false" outlineLevel="0" collapsed="false">
      <c r="A2869" s="0" t="s">
        <v>792</v>
      </c>
      <c r="B2869" s="52" t="s">
        <v>1044</v>
      </c>
      <c r="C2869" s="52" t="s">
        <v>751</v>
      </c>
      <c r="D2869" s="53" t="n">
        <v>0.1</v>
      </c>
      <c r="E2869" s="53" t="s">
        <v>748</v>
      </c>
      <c r="F2869" s="0" t="s">
        <v>1301</v>
      </c>
      <c r="G2869" s="0" t="str">
        <f aca="false">LEFT(B2869,2)</f>
        <v>30</v>
      </c>
      <c r="H2869" s="0" t="str">
        <f aca="false">I2869&amp;"_"&amp;G2869&amp;"_"&amp;F2869</f>
        <v>Klokkefroe_30_20181030_DL2018052_GentofteHF_koersel2</v>
      </c>
      <c r="I2869" s="61" t="str">
        <f aca="false">MID(RIGHT(B2869,LEN(B2869)-3),1,FIND("_",RIGHT(B2869,LEN(B2869)-3))-1)</f>
        <v>Klokkefroe</v>
      </c>
      <c r="J2869" s="61" t="str">
        <f aca="false">TRIM(SUBSTITUTE(RIGHT(B2869,FIND(I2869,B2869)+1),"_",""))</f>
        <v>eDNA</v>
      </c>
      <c r="K2869" s="0" t="str">
        <f aca="false">IFERROR(VALUE(SUBSTITUTE(E2869,".",",")),E2869)</f>
        <v>No Ct</v>
      </c>
      <c r="L2869" s="61" t="str">
        <f aca="false">IF(J2869="PosK",SUMIFS(K:K,J:J,"PosK",H:H,H2869),"")</f>
        <v/>
      </c>
      <c r="M2869" s="61" t="str">
        <f aca="false">IF(J2869="PosK",SUMIFS(K:K,J:J,"NegK",H:H,H2869),"")</f>
        <v/>
      </c>
      <c r="N2869" s="61" t="str">
        <f aca="false">IF(J2869="PosK",SUMIFS(K:K,J:J,"eDNA",H:H,H2869),"")</f>
        <v/>
      </c>
      <c r="P2869" s="62"/>
      <c r="T2869" s="63"/>
      <c r="W2869" s="64"/>
    </row>
    <row r="2870" customFormat="false" ht="14.25" hidden="false" customHeight="false" outlineLevel="0" collapsed="false">
      <c r="A2870" s="0" t="s">
        <v>794</v>
      </c>
      <c r="B2870" s="52" t="s">
        <v>1045</v>
      </c>
      <c r="C2870" s="52" t="s">
        <v>743</v>
      </c>
      <c r="D2870" s="53" t="n">
        <v>0.1</v>
      </c>
      <c r="E2870" s="53" t="s">
        <v>748</v>
      </c>
      <c r="F2870" s="0" t="s">
        <v>1301</v>
      </c>
      <c r="G2870" s="0" t="str">
        <f aca="false">LEFT(B2870,2)</f>
        <v>31</v>
      </c>
      <c r="H2870" s="0" t="str">
        <f aca="false">I2870&amp;"_"&amp;G2870&amp;"_"&amp;F2870</f>
        <v>Bjergsalamander_31_20181030_DL2018052_GentofteHF_koersel2</v>
      </c>
      <c r="I2870" s="61" t="str">
        <f aca="false">MID(RIGHT(B2870,LEN(B2870)-3),1,FIND("_",RIGHT(B2870,LEN(B2870)-3))-1)</f>
        <v>Bjergsalamander</v>
      </c>
      <c r="J2870" s="61" t="str">
        <f aca="false">TRIM(SUBSTITUTE(RIGHT(B2870,FIND(I2870,B2870)+1),"_",""))</f>
        <v>PosK</v>
      </c>
      <c r="K2870" s="0" t="str">
        <f aca="false">IFERROR(VALUE(SUBSTITUTE(E2870,".",",")),E2870)</f>
        <v>No Ct</v>
      </c>
      <c r="L2870" s="61" t="n">
        <f aca="false">IF(J2870="PosK",SUMIFS(K:K,J:J,"PosK",H:H,H2870),"")</f>
        <v>0</v>
      </c>
      <c r="M2870" s="61" t="n">
        <f aca="false">IF(J2870="PosK",SUMIFS(K:K,J:J,"NegK",H:H,H2870),"")</f>
        <v>0</v>
      </c>
      <c r="N2870" s="61" t="n">
        <f aca="false">IF(J2870="PosK",SUMIFS(K:K,J:J,"eDNA",H:H,H2870),"")</f>
        <v>0</v>
      </c>
      <c r="P2870" s="62" t="n">
        <f aca="false">IF(K2872="No Ct",0,K2872)</f>
        <v>0</v>
      </c>
      <c r="Q2870" s="62" t="n">
        <f aca="false">IF(K2873="No Ct",0,K2873)</f>
        <v>0</v>
      </c>
      <c r="R2870" s="0" t="str">
        <f aca="false">IF(AND(L2870&gt;0,M2870=0),"Valid","Invalid")</f>
        <v>Invalid</v>
      </c>
      <c r="S2870" s="0" t="str">
        <f aca="false">IF(OR(P2870&gt;1,Q2870&gt;1),"Present","Absent")</f>
        <v>Absent</v>
      </c>
      <c r="T2870" s="63" t="str">
        <f aca="false">IF(OR(AND(P2870&gt;1,P2870&lt;41),AND(Q2870&gt;1,Q2870&lt;41)),"Ct&lt;41","Ct&gt;41")</f>
        <v>Ct&gt;41</v>
      </c>
      <c r="U2870" s="0" t="str">
        <f aca="false">I2870</f>
        <v>Bjergsalamander</v>
      </c>
      <c r="V2870" s="0" t="str">
        <f aca="false">MID(F2870,10,9)</f>
        <v>DL2018052</v>
      </c>
      <c r="W2870" s="64" t="str">
        <f aca="false">V2870&amp;"_"&amp;U2870&amp;"_"&amp;R2870&amp;"_"&amp;S2870&amp;"_"&amp;T2870</f>
        <v>DL2018052_Bjergsalamander_Invalid_Absent_Ct&gt;41</v>
      </c>
    </row>
    <row r="2871" customFormat="false" ht="14.25" hidden="false" customHeight="false" outlineLevel="0" collapsed="false">
      <c r="A2871" s="0" t="s">
        <v>796</v>
      </c>
      <c r="B2871" s="52" t="s">
        <v>1046</v>
      </c>
      <c r="C2871" s="52" t="s">
        <v>747</v>
      </c>
      <c r="D2871" s="53" t="n">
        <v>0.1</v>
      </c>
      <c r="E2871" s="53" t="s">
        <v>748</v>
      </c>
      <c r="F2871" s="0" t="s">
        <v>1301</v>
      </c>
      <c r="G2871" s="0" t="str">
        <f aca="false">LEFT(B2871,2)</f>
        <v>31</v>
      </c>
      <c r="H2871" s="0" t="str">
        <f aca="false">I2871&amp;"_"&amp;G2871&amp;"_"&amp;F2871</f>
        <v>Bjergsalamander_31_20181030_DL2018052_GentofteHF_koersel2</v>
      </c>
      <c r="I2871" s="61" t="str">
        <f aca="false">MID(RIGHT(B2871,LEN(B2871)-3),1,FIND("_",RIGHT(B2871,LEN(B2871)-3))-1)</f>
        <v>Bjergsalamander</v>
      </c>
      <c r="J2871" s="61" t="str">
        <f aca="false">TRIM(SUBSTITUTE(RIGHT(B2871,FIND(I2871,B2871)+1),"_",""))</f>
        <v>NegK</v>
      </c>
      <c r="K2871" s="0" t="str">
        <f aca="false">IFERROR(VALUE(SUBSTITUTE(E2871,".",",")),E2871)</f>
        <v>No Ct</v>
      </c>
      <c r="L2871" s="61" t="str">
        <f aca="false">IF(J2871="PosK",SUMIFS(K:K,J:J,"PosK",H:H,H2871),"")</f>
        <v/>
      </c>
      <c r="M2871" s="61" t="str">
        <f aca="false">IF(J2871="PosK",SUMIFS(K:K,J:J,"NegK",H:H,H2871),"")</f>
        <v/>
      </c>
      <c r="N2871" s="61" t="str">
        <f aca="false">IF(J2871="PosK",SUMIFS(K:K,J:J,"eDNA",H:H,H2871),"")</f>
        <v/>
      </c>
    </row>
    <row r="2872" customFormat="false" ht="14.25" hidden="false" customHeight="false" outlineLevel="0" collapsed="false">
      <c r="A2872" s="0" t="s">
        <v>798</v>
      </c>
      <c r="B2872" s="52" t="s">
        <v>1047</v>
      </c>
      <c r="C2872" s="52" t="s">
        <v>751</v>
      </c>
      <c r="D2872" s="53" t="n">
        <v>0.1</v>
      </c>
      <c r="E2872" s="53" t="s">
        <v>748</v>
      </c>
      <c r="F2872" s="0" t="s">
        <v>1301</v>
      </c>
      <c r="G2872" s="0" t="str">
        <f aca="false">LEFT(B2872,2)</f>
        <v>31</v>
      </c>
      <c r="H2872" s="0" t="str">
        <f aca="false">I2872&amp;"_"&amp;G2872&amp;"_"&amp;F2872</f>
        <v>Bjergsalamander_31_20181030_DL2018052_GentofteHF_koersel2</v>
      </c>
      <c r="I2872" s="61" t="str">
        <f aca="false">MID(RIGHT(B2872,LEN(B2872)-3),1,FIND("_",RIGHT(B2872,LEN(B2872)-3))-1)</f>
        <v>Bjergsalamander</v>
      </c>
      <c r="J2872" s="61" t="str">
        <f aca="false">TRIM(SUBSTITUTE(RIGHT(B2872,FIND(I2872,B2872)+1),"_",""))</f>
        <v>eDNA</v>
      </c>
      <c r="K2872" s="0" t="str">
        <f aca="false">IFERROR(VALUE(SUBSTITUTE(E2872,".",",")),E2872)</f>
        <v>No Ct</v>
      </c>
      <c r="L2872" s="61" t="str">
        <f aca="false">IF(J2872="PosK",SUMIFS(K:K,J:J,"PosK",H:H,H2872),"")</f>
        <v/>
      </c>
      <c r="M2872" s="61" t="str">
        <f aca="false">IF(J2872="PosK",SUMIFS(K:K,J:J,"NegK",H:H,H2872),"")</f>
        <v/>
      </c>
      <c r="N2872" s="61" t="str">
        <f aca="false">IF(J2872="PosK",SUMIFS(K:K,J:J,"eDNA",H:H,H2872),"")</f>
        <v/>
      </c>
      <c r="Q2872" s="62"/>
    </row>
    <row r="2873" customFormat="false" ht="14.25" hidden="false" customHeight="false" outlineLevel="0" collapsed="false">
      <c r="A2873" s="0" t="s">
        <v>800</v>
      </c>
      <c r="B2873" s="52" t="s">
        <v>1048</v>
      </c>
      <c r="C2873" s="52" t="s">
        <v>751</v>
      </c>
      <c r="D2873" s="53" t="n">
        <v>0.1</v>
      </c>
      <c r="E2873" s="53" t="s">
        <v>748</v>
      </c>
      <c r="F2873" s="0" t="s">
        <v>1301</v>
      </c>
      <c r="G2873" s="0" t="str">
        <f aca="false">LEFT(B2873,2)</f>
        <v>31</v>
      </c>
      <c r="H2873" s="0" t="str">
        <f aca="false">I2873&amp;"_"&amp;G2873&amp;"_"&amp;F2873</f>
        <v>Bjergsalamander_31_20181030_DL2018052_GentofteHF_koersel2</v>
      </c>
      <c r="I2873" s="61" t="str">
        <f aca="false">MID(RIGHT(B2873,LEN(B2873)-3),1,FIND("_",RIGHT(B2873,LEN(B2873)-3))-1)</f>
        <v>Bjergsalamander</v>
      </c>
      <c r="J2873" s="61" t="str">
        <f aca="false">TRIM(SUBSTITUTE(RIGHT(B2873,FIND(I2873,B2873)+1),"_",""))</f>
        <v>eDNA</v>
      </c>
      <c r="K2873" s="0" t="str">
        <f aca="false">IFERROR(VALUE(SUBSTITUTE(E2873,".",",")),E2873)</f>
        <v>No Ct</v>
      </c>
      <c r="L2873" s="61" t="str">
        <f aca="false">IF(J2873="PosK",SUMIFS(K:K,J:J,"PosK",H:H,H2873),"")</f>
        <v/>
      </c>
      <c r="M2873" s="61" t="str">
        <f aca="false">IF(J2873="PosK",SUMIFS(K:K,J:J,"NegK",H:H,H2873),"")</f>
        <v/>
      </c>
      <c r="N2873" s="61" t="str">
        <f aca="false">IF(J2873="PosK",SUMIFS(K:K,J:J,"eDNA",H:H,H2873),"")</f>
        <v/>
      </c>
      <c r="P2873" s="62"/>
      <c r="T2873" s="63"/>
      <c r="W2873" s="64"/>
    </row>
    <row r="2874" customFormat="false" ht="14.25" hidden="false" customHeight="false" outlineLevel="0" collapsed="false">
      <c r="A2874" s="0" t="s">
        <v>802</v>
      </c>
      <c r="B2874" s="52" t="s">
        <v>1049</v>
      </c>
      <c r="C2874" s="52" t="s">
        <v>743</v>
      </c>
      <c r="D2874" s="53" t="n">
        <v>0.1</v>
      </c>
      <c r="E2874" s="53" t="n">
        <v>34.58</v>
      </c>
      <c r="F2874" s="0" t="s">
        <v>1301</v>
      </c>
      <c r="G2874" s="0" t="str">
        <f aca="false">LEFT(B2874,2)</f>
        <v>32</v>
      </c>
      <c r="H2874" s="0" t="str">
        <f aca="false">I2874&amp;"_"&amp;G2874&amp;"_"&amp;F2874</f>
        <v>Latterfroe_32_20181030_DL2018052_GentofteHF_koersel2</v>
      </c>
      <c r="I2874" s="61" t="str">
        <f aca="false">MID(RIGHT(B2874,LEN(B2874)-3),1,FIND("_",RIGHT(B2874,LEN(B2874)-3))-1)</f>
        <v>Latterfroe</v>
      </c>
      <c r="J2874" s="61" t="str">
        <f aca="false">TRIM(SUBSTITUTE(RIGHT(B2874,FIND(I2874,B2874)+1),"_",""))</f>
        <v>PosK</v>
      </c>
      <c r="K2874" s="0" t="n">
        <f aca="false">IFERROR(VALUE(SUBSTITUTE(E2874,".",",")),E2874)</f>
        <v>34.58</v>
      </c>
      <c r="L2874" s="61" t="n">
        <f aca="false">IF(J2874="PosK",SUMIFS(K:K,J:J,"PosK",H:H,H2874),"")</f>
        <v>34.58</v>
      </c>
      <c r="M2874" s="61" t="n">
        <f aca="false">IF(J2874="PosK",SUMIFS(K:K,J:J,"NegK",H:H,H2874),"")</f>
        <v>0</v>
      </c>
      <c r="N2874" s="61" t="n">
        <f aca="false">IF(J2874="PosK",SUMIFS(K:K,J:J,"eDNA",H:H,H2874),"")</f>
        <v>0</v>
      </c>
      <c r="P2874" s="62" t="n">
        <f aca="false">IF(K2876="No Ct",0,K2876)</f>
        <v>0</v>
      </c>
      <c r="Q2874" s="62" t="n">
        <f aca="false">IF(K2877="No Ct",0,K2877)</f>
        <v>0</v>
      </c>
      <c r="R2874" s="0" t="str">
        <f aca="false">IF(AND(L2874&gt;0,M2874=0),"Valid","Invalid")</f>
        <v>Valid</v>
      </c>
      <c r="S2874" s="0" t="str">
        <f aca="false">IF(OR(P2874&gt;1,Q2874&gt;1),"Present","Absent")</f>
        <v>Absent</v>
      </c>
      <c r="T2874" s="63" t="str">
        <f aca="false">IF(OR(AND(P2874&gt;1,P2874&lt;41),AND(Q2874&gt;1,Q2874&lt;41)),"Ct&lt;41","Ct&gt;41")</f>
        <v>Ct&gt;41</v>
      </c>
      <c r="U2874" s="0" t="str">
        <f aca="false">I2874</f>
        <v>Latterfroe</v>
      </c>
      <c r="V2874" s="0" t="str">
        <f aca="false">MID(F2874,10,9)</f>
        <v>DL2018052</v>
      </c>
      <c r="W2874" s="64" t="str">
        <f aca="false">V2874&amp;"_"&amp;U2874&amp;"_"&amp;R2874&amp;"_"&amp;S2874&amp;"_"&amp;T2874</f>
        <v>DL2018052_Latterfroe_Valid_Absent_Ct&gt;41</v>
      </c>
    </row>
    <row r="2875" customFormat="false" ht="14.25" hidden="false" customHeight="false" outlineLevel="0" collapsed="false">
      <c r="A2875" s="0" t="s">
        <v>804</v>
      </c>
      <c r="B2875" s="52" t="s">
        <v>1050</v>
      </c>
      <c r="C2875" s="52" t="s">
        <v>747</v>
      </c>
      <c r="D2875" s="53" t="n">
        <v>0.1</v>
      </c>
      <c r="E2875" s="53" t="s">
        <v>748</v>
      </c>
      <c r="F2875" s="0" t="s">
        <v>1301</v>
      </c>
      <c r="G2875" s="0" t="str">
        <f aca="false">LEFT(B2875,2)</f>
        <v>32</v>
      </c>
      <c r="H2875" s="0" t="str">
        <f aca="false">I2875&amp;"_"&amp;G2875&amp;"_"&amp;F2875</f>
        <v>Latterfroe_32_20181030_DL2018052_GentofteHF_koersel2</v>
      </c>
      <c r="I2875" s="61" t="str">
        <f aca="false">MID(RIGHT(B2875,LEN(B2875)-3),1,FIND("_",RIGHT(B2875,LEN(B2875)-3))-1)</f>
        <v>Latterfroe</v>
      </c>
      <c r="J2875" s="61" t="str">
        <f aca="false">TRIM(SUBSTITUTE(RIGHT(B2875,FIND(I2875,B2875)+1),"_",""))</f>
        <v>NegK</v>
      </c>
      <c r="K2875" s="0" t="str">
        <f aca="false">IFERROR(VALUE(SUBSTITUTE(E2875,".",",")),E2875)</f>
        <v>No Ct</v>
      </c>
      <c r="L2875" s="61" t="str">
        <f aca="false">IF(J2875="PosK",SUMIFS(K:K,J:J,"PosK",H:H,H2875),"")</f>
        <v/>
      </c>
      <c r="M2875" s="61" t="str">
        <f aca="false">IF(J2875="PosK",SUMIFS(K:K,J:J,"NegK",H:H,H2875),"")</f>
        <v/>
      </c>
      <c r="N2875" s="61" t="str">
        <f aca="false">IF(J2875="PosK",SUMIFS(K:K,J:J,"eDNA",H:H,H2875),"")</f>
        <v/>
      </c>
    </row>
    <row r="2876" customFormat="false" ht="14.25" hidden="false" customHeight="false" outlineLevel="0" collapsed="false">
      <c r="A2876" s="0" t="s">
        <v>806</v>
      </c>
      <c r="B2876" s="52" t="s">
        <v>1051</v>
      </c>
      <c r="C2876" s="52" t="s">
        <v>751</v>
      </c>
      <c r="D2876" s="53" t="n">
        <v>0.1</v>
      </c>
      <c r="E2876" s="53" t="s">
        <v>748</v>
      </c>
      <c r="F2876" s="0" t="s">
        <v>1301</v>
      </c>
      <c r="G2876" s="0" t="str">
        <f aca="false">LEFT(B2876,2)</f>
        <v>32</v>
      </c>
      <c r="H2876" s="0" t="str">
        <f aca="false">I2876&amp;"_"&amp;G2876&amp;"_"&amp;F2876</f>
        <v>Latterfroe_32_20181030_DL2018052_GentofteHF_koersel2</v>
      </c>
      <c r="I2876" s="61" t="str">
        <f aca="false">MID(RIGHT(B2876,LEN(B2876)-3),1,FIND("_",RIGHT(B2876,LEN(B2876)-3))-1)</f>
        <v>Latterfroe</v>
      </c>
      <c r="J2876" s="61" t="str">
        <f aca="false">TRIM(SUBSTITUTE(RIGHT(B2876,FIND(I2876,B2876)+1),"_",""))</f>
        <v>eDNA</v>
      </c>
      <c r="K2876" s="0" t="str">
        <f aca="false">IFERROR(VALUE(SUBSTITUTE(E2876,".",",")),E2876)</f>
        <v>No Ct</v>
      </c>
      <c r="L2876" s="61" t="str">
        <f aca="false">IF(J2876="PosK",SUMIFS(K:K,J:J,"PosK",H:H,H2876),"")</f>
        <v/>
      </c>
      <c r="M2876" s="61" t="str">
        <f aca="false">IF(J2876="PosK",SUMIFS(K:K,J:J,"NegK",H:H,H2876),"")</f>
        <v/>
      </c>
      <c r="N2876" s="61" t="str">
        <f aca="false">IF(J2876="PosK",SUMIFS(K:K,J:J,"eDNA",H:H,H2876),"")</f>
        <v/>
      </c>
      <c r="Q2876" s="62"/>
    </row>
    <row r="2877" customFormat="false" ht="14.25" hidden="false" customHeight="false" outlineLevel="0" collapsed="false">
      <c r="A2877" s="0" t="s">
        <v>808</v>
      </c>
      <c r="B2877" s="52" t="s">
        <v>1052</v>
      </c>
      <c r="C2877" s="52" t="s">
        <v>751</v>
      </c>
      <c r="D2877" s="53" t="n">
        <v>0.1</v>
      </c>
      <c r="E2877" s="53" t="s">
        <v>748</v>
      </c>
      <c r="F2877" s="0" t="s">
        <v>1301</v>
      </c>
      <c r="G2877" s="0" t="str">
        <f aca="false">LEFT(B2877,2)</f>
        <v>32</v>
      </c>
      <c r="H2877" s="0" t="str">
        <f aca="false">I2877&amp;"_"&amp;G2877&amp;"_"&amp;F2877</f>
        <v>Latterfroe_32_20181030_DL2018052_GentofteHF_koersel2</v>
      </c>
      <c r="I2877" s="61" t="str">
        <f aca="false">MID(RIGHT(B2877,LEN(B2877)-3),1,FIND("_",RIGHT(B2877,LEN(B2877)-3))-1)</f>
        <v>Latterfroe</v>
      </c>
      <c r="J2877" s="61" t="str">
        <f aca="false">TRIM(SUBSTITUTE(RIGHT(B2877,FIND(I2877,B2877)+1),"_",""))</f>
        <v>eDNA</v>
      </c>
      <c r="K2877" s="0" t="str">
        <f aca="false">IFERROR(VALUE(SUBSTITUTE(E2877,".",",")),E2877)</f>
        <v>No Ct</v>
      </c>
      <c r="L2877" s="61" t="str">
        <f aca="false">IF(J2877="PosK",SUMIFS(K:K,J:J,"PosK",H:H,H2877),"")</f>
        <v/>
      </c>
      <c r="M2877" s="61" t="str">
        <f aca="false">IF(J2877="PosK",SUMIFS(K:K,J:J,"NegK",H:H,H2877),"")</f>
        <v/>
      </c>
      <c r="N2877" s="61" t="str">
        <f aca="false">IF(J2877="PosK",SUMIFS(K:K,J:J,"eDNA",H:H,H2877),"")</f>
        <v/>
      </c>
      <c r="P2877" s="62"/>
      <c r="T2877" s="63"/>
      <c r="W2877" s="64"/>
    </row>
    <row r="2878" customFormat="false" ht="14.25" hidden="false" customHeight="false" outlineLevel="0" collapsed="false">
      <c r="A2878" s="0" t="s">
        <v>810</v>
      </c>
      <c r="B2878" s="52" t="s">
        <v>1228</v>
      </c>
      <c r="C2878" s="52" t="s">
        <v>743</v>
      </c>
      <c r="D2878" s="53" t="n">
        <v>0.1</v>
      </c>
      <c r="E2878" s="53" t="s">
        <v>748</v>
      </c>
      <c r="F2878" s="0" t="s">
        <v>1301</v>
      </c>
      <c r="G2878" s="0" t="str">
        <f aca="false">LEFT(B2878,2)</f>
        <v>33</v>
      </c>
      <c r="H2878" s="0" t="str">
        <f aca="false">I2878&amp;"_"&amp;G2878&amp;"_"&amp;F2878</f>
        <v>KortbenetGroenFroe_33_20181030_DL2018052_GentofteHF_koersel2</v>
      </c>
      <c r="I2878" s="61" t="str">
        <f aca="false">MID(RIGHT(B2878,LEN(B2878)-3),1,FIND("_",RIGHT(B2878,LEN(B2878)-3))-1)</f>
        <v>KortbenetGroenFroe</v>
      </c>
      <c r="J2878" s="61" t="str">
        <f aca="false">TRIM(SUBSTITUTE(RIGHT(B2878,FIND(I2878,B2878)+1),"_",""))</f>
        <v>PosK</v>
      </c>
      <c r="K2878" s="0" t="str">
        <f aca="false">IFERROR(VALUE(SUBSTITUTE(E2878,".",",")),E2878)</f>
        <v>No Ct</v>
      </c>
      <c r="L2878" s="61" t="n">
        <f aca="false">IF(J2878="PosK",SUMIFS(K:K,J:J,"PosK",H:H,H2878),"")</f>
        <v>0</v>
      </c>
      <c r="M2878" s="61" t="n">
        <f aca="false">IF(J2878="PosK",SUMIFS(K:K,J:J,"NegK",H:H,H2878),"")</f>
        <v>0</v>
      </c>
      <c r="N2878" s="61" t="n">
        <f aca="false">IF(J2878="PosK",SUMIFS(K:K,J:J,"eDNA",H:H,H2878),"")</f>
        <v>0</v>
      </c>
      <c r="P2878" s="62" t="n">
        <f aca="false">IF(K2880="No Ct",0,K2880)</f>
        <v>0</v>
      </c>
      <c r="Q2878" s="62" t="n">
        <f aca="false">IF(K2881="No Ct",0,K2881)</f>
        <v>0</v>
      </c>
      <c r="R2878" s="0" t="str">
        <f aca="false">IF(AND(L2878&gt;0,M2878=0),"Valid","Invalid")</f>
        <v>Invalid</v>
      </c>
      <c r="S2878" s="0" t="str">
        <f aca="false">IF(OR(P2878&gt;1,Q2878&gt;1),"Present","Absent")</f>
        <v>Absent</v>
      </c>
      <c r="T2878" s="63" t="str">
        <f aca="false">IF(OR(AND(P2878&gt;1,P2878&lt;41),AND(Q2878&gt;1,Q2878&lt;41)),"Ct&lt;41","Ct&gt;41")</f>
        <v>Ct&gt;41</v>
      </c>
      <c r="U2878" s="0" t="str">
        <f aca="false">I2878</f>
        <v>KortbenetGroenFroe</v>
      </c>
      <c r="V2878" s="0" t="str">
        <f aca="false">MID(F2878,10,9)</f>
        <v>DL2018052</v>
      </c>
      <c r="W2878" s="64" t="str">
        <f aca="false">V2878&amp;"_"&amp;U2878&amp;"_"&amp;R2878&amp;"_"&amp;S2878&amp;"_"&amp;T2878</f>
        <v>DL2018052_KortbenetGroenFroe_Invalid_Absent_Ct&gt;41</v>
      </c>
    </row>
    <row r="2879" customFormat="false" ht="14.25" hidden="false" customHeight="false" outlineLevel="0" collapsed="false">
      <c r="A2879" s="0" t="s">
        <v>812</v>
      </c>
      <c r="B2879" s="52" t="s">
        <v>1229</v>
      </c>
      <c r="C2879" s="52" t="s">
        <v>747</v>
      </c>
      <c r="D2879" s="53" t="n">
        <v>0.1</v>
      </c>
      <c r="E2879" s="53" t="s">
        <v>748</v>
      </c>
      <c r="F2879" s="0" t="s">
        <v>1301</v>
      </c>
      <c r="G2879" s="0" t="str">
        <f aca="false">LEFT(B2879,2)</f>
        <v>33</v>
      </c>
      <c r="H2879" s="0" t="str">
        <f aca="false">I2879&amp;"_"&amp;G2879&amp;"_"&amp;F2879</f>
        <v>KortbenetGroenFroe_33_20181030_DL2018052_GentofteHF_koersel2</v>
      </c>
      <c r="I2879" s="61" t="str">
        <f aca="false">MID(RIGHT(B2879,LEN(B2879)-3),1,FIND("_",RIGHT(B2879,LEN(B2879)-3))-1)</f>
        <v>KortbenetGroenFroe</v>
      </c>
      <c r="J2879" s="61" t="str">
        <f aca="false">TRIM(SUBSTITUTE(RIGHT(B2879,FIND(I2879,B2879)+1),"_",""))</f>
        <v>NegK</v>
      </c>
      <c r="K2879" s="0" t="str">
        <f aca="false">IFERROR(VALUE(SUBSTITUTE(E2879,".",",")),E2879)</f>
        <v>No Ct</v>
      </c>
      <c r="L2879" s="61" t="str">
        <f aca="false">IF(J2879="PosK",SUMIFS(K:K,J:J,"PosK",H:H,H2879),"")</f>
        <v/>
      </c>
      <c r="M2879" s="61" t="str">
        <f aca="false">IF(J2879="PosK",SUMIFS(K:K,J:J,"NegK",H:H,H2879),"")</f>
        <v/>
      </c>
      <c r="N2879" s="61" t="str">
        <f aca="false">IF(J2879="PosK",SUMIFS(K:K,J:J,"eDNA",H:H,H2879),"")</f>
        <v/>
      </c>
    </row>
    <row r="2880" customFormat="false" ht="14.25" hidden="false" customHeight="false" outlineLevel="0" collapsed="false">
      <c r="A2880" s="0" t="s">
        <v>814</v>
      </c>
      <c r="B2880" s="52" t="s">
        <v>1230</v>
      </c>
      <c r="C2880" s="52" t="s">
        <v>751</v>
      </c>
      <c r="D2880" s="53" t="n">
        <v>0.1</v>
      </c>
      <c r="E2880" s="53" t="s">
        <v>748</v>
      </c>
      <c r="F2880" s="0" t="s">
        <v>1301</v>
      </c>
      <c r="G2880" s="0" t="str">
        <f aca="false">LEFT(B2880,2)</f>
        <v>33</v>
      </c>
      <c r="H2880" s="0" t="str">
        <f aca="false">I2880&amp;"_"&amp;G2880&amp;"_"&amp;F2880</f>
        <v>KortbenetGroenFroe_33_20181030_DL2018052_GentofteHF_koersel2</v>
      </c>
      <c r="I2880" s="61" t="str">
        <f aca="false">MID(RIGHT(B2880,LEN(B2880)-3),1,FIND("_",RIGHT(B2880,LEN(B2880)-3))-1)</f>
        <v>KortbenetGroenFroe</v>
      </c>
      <c r="J2880" s="61" t="str">
        <f aca="false">TRIM(SUBSTITUTE(RIGHT(B2880,FIND(I2880,B2880)+1),"_",""))</f>
        <v>eDNA</v>
      </c>
      <c r="K2880" s="0" t="str">
        <f aca="false">IFERROR(VALUE(SUBSTITUTE(E2880,".",",")),E2880)</f>
        <v>No Ct</v>
      </c>
      <c r="L2880" s="61" t="str">
        <f aca="false">IF(J2880="PosK",SUMIFS(K:K,J:J,"PosK",H:H,H2880),"")</f>
        <v/>
      </c>
      <c r="M2880" s="61" t="str">
        <f aca="false">IF(J2880="PosK",SUMIFS(K:K,J:J,"NegK",H:H,H2880),"")</f>
        <v/>
      </c>
      <c r="N2880" s="61" t="str">
        <f aca="false">IF(J2880="PosK",SUMIFS(K:K,J:J,"eDNA",H:H,H2880),"")</f>
        <v/>
      </c>
      <c r="Q2880" s="62"/>
    </row>
    <row r="2881" customFormat="false" ht="14.25" hidden="false" customHeight="false" outlineLevel="0" collapsed="false">
      <c r="A2881" s="0" t="s">
        <v>816</v>
      </c>
      <c r="B2881" s="52" t="s">
        <v>1231</v>
      </c>
      <c r="C2881" s="52" t="s">
        <v>751</v>
      </c>
      <c r="D2881" s="53" t="n">
        <v>0.1</v>
      </c>
      <c r="E2881" s="53" t="s">
        <v>748</v>
      </c>
      <c r="F2881" s="0" t="s">
        <v>1301</v>
      </c>
      <c r="G2881" s="0" t="str">
        <f aca="false">LEFT(B2881,2)</f>
        <v>33</v>
      </c>
      <c r="H2881" s="0" t="str">
        <f aca="false">I2881&amp;"_"&amp;G2881&amp;"_"&amp;F2881</f>
        <v>KortbenetGroenFroe_33_20181030_DL2018052_GentofteHF_koersel2</v>
      </c>
      <c r="I2881" s="61" t="str">
        <f aca="false">MID(RIGHT(B2881,LEN(B2881)-3),1,FIND("_",RIGHT(B2881,LEN(B2881)-3))-1)</f>
        <v>KortbenetGroenFroe</v>
      </c>
      <c r="J2881" s="61" t="str">
        <f aca="false">TRIM(SUBSTITUTE(RIGHT(B2881,FIND(I2881,B2881)+1),"_",""))</f>
        <v>eDNA</v>
      </c>
      <c r="K2881" s="0" t="str">
        <f aca="false">IFERROR(VALUE(SUBSTITUTE(E2881,".",",")),E2881)</f>
        <v>No Ct</v>
      </c>
      <c r="L2881" s="61" t="str">
        <f aca="false">IF(J2881="PosK",SUMIFS(K:K,J:J,"PosK",H:H,H2881),"")</f>
        <v/>
      </c>
      <c r="M2881" s="61" t="str">
        <f aca="false">IF(J2881="PosK",SUMIFS(K:K,J:J,"NegK",H:H,H2881),"")</f>
        <v/>
      </c>
      <c r="N2881" s="61" t="str">
        <f aca="false">IF(J2881="PosK",SUMIFS(K:K,J:J,"eDNA",H:H,H2881),"")</f>
        <v/>
      </c>
      <c r="P2881" s="62"/>
      <c r="T2881" s="63"/>
      <c r="W2881" s="64"/>
    </row>
    <row r="2882" customFormat="false" ht="14.25" hidden="false" customHeight="false" outlineLevel="0" collapsed="false">
      <c r="A2882" s="0" t="s">
        <v>818</v>
      </c>
      <c r="B2882" s="52" t="s">
        <v>1232</v>
      </c>
      <c r="C2882" s="52" t="s">
        <v>743</v>
      </c>
      <c r="D2882" s="53" t="n">
        <v>0.1</v>
      </c>
      <c r="E2882" s="53" t="s">
        <v>748</v>
      </c>
      <c r="F2882" s="0" t="s">
        <v>1301</v>
      </c>
      <c r="G2882" s="0" t="str">
        <f aca="false">LEFT(B2882,2)</f>
        <v>34</v>
      </c>
      <c r="H2882" s="0" t="str">
        <f aca="false">I2882&amp;"_"&amp;G2882&amp;"_"&amp;F2882</f>
        <v>Soelvkarusse_34_20181030_DL2018052_GentofteHF_koersel2</v>
      </c>
      <c r="I2882" s="61" t="str">
        <f aca="false">MID(RIGHT(B2882,LEN(B2882)-3),1,FIND("_",RIGHT(B2882,LEN(B2882)-3))-1)</f>
        <v>Soelvkarusse</v>
      </c>
      <c r="J2882" s="61" t="str">
        <f aca="false">TRIM(SUBSTITUTE(RIGHT(B2882,FIND(I2882,B2882)+1),"_",""))</f>
        <v>PosK</v>
      </c>
      <c r="K2882" s="0" t="str">
        <f aca="false">IFERROR(VALUE(SUBSTITUTE(E2882,".",",")),E2882)</f>
        <v>No Ct</v>
      </c>
      <c r="L2882" s="61" t="n">
        <f aca="false">IF(J2882="PosK",SUMIFS(K:K,J:J,"PosK",H:H,H2882),"")</f>
        <v>0</v>
      </c>
      <c r="M2882" s="61" t="n">
        <f aca="false">IF(J2882="PosK",SUMIFS(K:K,J:J,"NegK",H:H,H2882),"")</f>
        <v>0</v>
      </c>
      <c r="N2882" s="61" t="n">
        <f aca="false">IF(J2882="PosK",SUMIFS(K:K,J:J,"eDNA",H:H,H2882),"")</f>
        <v>0</v>
      </c>
      <c r="P2882" s="62" t="n">
        <f aca="false">IF(K2884="No Ct",0,K2884)</f>
        <v>0</v>
      </c>
      <c r="Q2882" s="62" t="n">
        <f aca="false">IF(K2885="No Ct",0,K2885)</f>
        <v>0</v>
      </c>
      <c r="R2882" s="0" t="str">
        <f aca="false">IF(AND(L2882&gt;0,M2882=0),"Valid","Invalid")</f>
        <v>Invalid</v>
      </c>
      <c r="S2882" s="0" t="str">
        <f aca="false">IF(OR(P2882&gt;1,Q2882&gt;1),"Present","Absent")</f>
        <v>Absent</v>
      </c>
      <c r="T2882" s="63" t="str">
        <f aca="false">IF(OR(AND(P2882&gt;1,P2882&lt;41),AND(Q2882&gt;1,Q2882&lt;41)),"Ct&lt;41","Ct&gt;41")</f>
        <v>Ct&gt;41</v>
      </c>
      <c r="U2882" s="0" t="str">
        <f aca="false">I2882</f>
        <v>Soelvkarusse</v>
      </c>
      <c r="V2882" s="0" t="str">
        <f aca="false">MID(F2882,10,9)</f>
        <v>DL2018052</v>
      </c>
      <c r="W2882" s="64" t="str">
        <f aca="false">V2882&amp;"_"&amp;U2882&amp;"_"&amp;R2882&amp;"_"&amp;S2882&amp;"_"&amp;T2882</f>
        <v>DL2018052_Soelvkarusse_Invalid_Absent_Ct&gt;41</v>
      </c>
    </row>
    <row r="2883" customFormat="false" ht="14.25" hidden="false" customHeight="false" outlineLevel="0" collapsed="false">
      <c r="A2883" s="0" t="s">
        <v>820</v>
      </c>
      <c r="B2883" s="52" t="s">
        <v>1233</v>
      </c>
      <c r="C2883" s="52" t="s">
        <v>747</v>
      </c>
      <c r="D2883" s="53" t="n">
        <v>0.1</v>
      </c>
      <c r="E2883" s="53" t="s">
        <v>748</v>
      </c>
      <c r="F2883" s="0" t="s">
        <v>1301</v>
      </c>
      <c r="G2883" s="0" t="str">
        <f aca="false">LEFT(B2883,2)</f>
        <v>34</v>
      </c>
      <c r="H2883" s="0" t="str">
        <f aca="false">I2883&amp;"_"&amp;G2883&amp;"_"&amp;F2883</f>
        <v>Soelvkarusse_34_20181030_DL2018052_GentofteHF_koersel2</v>
      </c>
      <c r="I2883" s="61" t="str">
        <f aca="false">MID(RIGHT(B2883,LEN(B2883)-3),1,FIND("_",RIGHT(B2883,LEN(B2883)-3))-1)</f>
        <v>Soelvkarusse</v>
      </c>
      <c r="J2883" s="61" t="str">
        <f aca="false">TRIM(SUBSTITUTE(RIGHT(B2883,FIND(I2883,B2883)+1),"_",""))</f>
        <v>NegK</v>
      </c>
      <c r="K2883" s="0" t="str">
        <f aca="false">IFERROR(VALUE(SUBSTITUTE(E2883,".",",")),E2883)</f>
        <v>No Ct</v>
      </c>
      <c r="L2883" s="61" t="str">
        <f aca="false">IF(J2883="PosK",SUMIFS(K:K,J:J,"PosK",H:H,H2883),"")</f>
        <v/>
      </c>
      <c r="M2883" s="61" t="str">
        <f aca="false">IF(J2883="PosK",SUMIFS(K:K,J:J,"NegK",H:H,H2883),"")</f>
        <v/>
      </c>
      <c r="N2883" s="61" t="str">
        <f aca="false">IF(J2883="PosK",SUMIFS(K:K,J:J,"eDNA",H:H,H2883),"")</f>
        <v/>
      </c>
    </row>
    <row r="2884" customFormat="false" ht="14.25" hidden="false" customHeight="false" outlineLevel="0" collapsed="false">
      <c r="A2884" s="0" t="s">
        <v>822</v>
      </c>
      <c r="B2884" s="52" t="s">
        <v>1234</v>
      </c>
      <c r="C2884" s="52" t="s">
        <v>751</v>
      </c>
      <c r="D2884" s="53" t="n">
        <v>0.1</v>
      </c>
      <c r="E2884" s="53" t="s">
        <v>748</v>
      </c>
      <c r="F2884" s="0" t="s">
        <v>1301</v>
      </c>
      <c r="G2884" s="0" t="str">
        <f aca="false">LEFT(B2884,2)</f>
        <v>34</v>
      </c>
      <c r="H2884" s="0" t="str">
        <f aca="false">I2884&amp;"_"&amp;G2884&amp;"_"&amp;F2884</f>
        <v>Soelvkarusse_34_20181030_DL2018052_GentofteHF_koersel2</v>
      </c>
      <c r="I2884" s="61" t="str">
        <f aca="false">MID(RIGHT(B2884,LEN(B2884)-3),1,FIND("_",RIGHT(B2884,LEN(B2884)-3))-1)</f>
        <v>Soelvkarusse</v>
      </c>
      <c r="J2884" s="61" t="str">
        <f aca="false">TRIM(SUBSTITUTE(RIGHT(B2884,FIND(I2884,B2884)+1),"_",""))</f>
        <v>eDNA</v>
      </c>
      <c r="K2884" s="0" t="str">
        <f aca="false">IFERROR(VALUE(SUBSTITUTE(E2884,".",",")),E2884)</f>
        <v>No Ct</v>
      </c>
      <c r="L2884" s="61" t="str">
        <f aca="false">IF(J2884="PosK",SUMIFS(K:K,J:J,"PosK",H:H,H2884),"")</f>
        <v/>
      </c>
      <c r="M2884" s="61" t="str">
        <f aca="false">IF(J2884="PosK",SUMIFS(K:K,J:J,"NegK",H:H,H2884),"")</f>
        <v/>
      </c>
      <c r="N2884" s="61" t="str">
        <f aca="false">IF(J2884="PosK",SUMIFS(K:K,J:J,"eDNA",H:H,H2884),"")</f>
        <v/>
      </c>
      <c r="Q2884" s="62"/>
    </row>
    <row r="2885" customFormat="false" ht="14.25" hidden="false" customHeight="false" outlineLevel="0" collapsed="false">
      <c r="A2885" s="0" t="s">
        <v>824</v>
      </c>
      <c r="B2885" s="52" t="s">
        <v>1235</v>
      </c>
      <c r="C2885" s="52" t="s">
        <v>751</v>
      </c>
      <c r="D2885" s="53" t="n">
        <v>0.1</v>
      </c>
      <c r="E2885" s="53" t="s">
        <v>748</v>
      </c>
      <c r="F2885" s="0" t="s">
        <v>1301</v>
      </c>
      <c r="G2885" s="0" t="str">
        <f aca="false">LEFT(B2885,2)</f>
        <v>34</v>
      </c>
      <c r="H2885" s="0" t="str">
        <f aca="false">I2885&amp;"_"&amp;G2885&amp;"_"&amp;F2885</f>
        <v>Soelvkarusse_34_20181030_DL2018052_GentofteHF_koersel2</v>
      </c>
      <c r="I2885" s="61" t="str">
        <f aca="false">MID(RIGHT(B2885,LEN(B2885)-3),1,FIND("_",RIGHT(B2885,LEN(B2885)-3))-1)</f>
        <v>Soelvkarusse</v>
      </c>
      <c r="J2885" s="61" t="str">
        <f aca="false">TRIM(SUBSTITUTE(RIGHT(B2885,FIND(I2885,B2885)+1),"_",""))</f>
        <v>eDNA</v>
      </c>
      <c r="K2885" s="0" t="str">
        <f aca="false">IFERROR(VALUE(SUBSTITUTE(E2885,".",",")),E2885)</f>
        <v>No Ct</v>
      </c>
      <c r="L2885" s="61" t="str">
        <f aca="false">IF(J2885="PosK",SUMIFS(K:K,J:J,"PosK",H:H,H2885),"")</f>
        <v/>
      </c>
      <c r="M2885" s="61" t="str">
        <f aca="false">IF(J2885="PosK",SUMIFS(K:K,J:J,"NegK",H:H,H2885),"")</f>
        <v/>
      </c>
      <c r="N2885" s="61" t="str">
        <f aca="false">IF(J2885="PosK",SUMIFS(K:K,J:J,"eDNA",H:H,H2885),"")</f>
        <v/>
      </c>
      <c r="P2885" s="62"/>
      <c r="T2885" s="63"/>
      <c r="W2885" s="64"/>
    </row>
    <row r="2886" s="52" customFormat="true" ht="14.25" hidden="false" customHeight="false" outlineLevel="0" collapsed="false">
      <c r="A2886" s="62" t="s">
        <v>741</v>
      </c>
      <c r="B2886" s="62" t="s">
        <v>1302</v>
      </c>
      <c r="C2886" s="62" t="s">
        <v>743</v>
      </c>
      <c r="D2886" s="62" t="n">
        <v>0.1</v>
      </c>
      <c r="E2886" s="65" t="n">
        <v>30.11</v>
      </c>
      <c r="F2886" s="52" t="s">
        <v>1303</v>
      </c>
      <c r="G2886" s="52" t="str">
        <f aca="false">LEFT(B2886,2)</f>
        <v>01</v>
      </c>
      <c r="H2886" s="52" t="str">
        <f aca="false">I2886&amp;"_"&amp;G2886&amp;"_"&amp;F2886</f>
        <v>Loegfroe_01_20181102_DL2018025_AarhusStatsGym_koersel1</v>
      </c>
      <c r="I2886" s="61" t="str">
        <f aca="false">MID(RIGHT(B2886,LEN(B2886)-3),1,FIND("_",RIGHT(B2886,LEN(B2886)-3))-1)</f>
        <v>Loegfroe</v>
      </c>
      <c r="J2886" s="61" t="str">
        <f aca="false">TRIM(SUBSTITUTE(RIGHT(B2886,FIND(I2886,B2886)+1),"_",""))</f>
        <v>PosK</v>
      </c>
      <c r="K2886" s="52" t="n">
        <f aca="false">IFERROR(VALUE(SUBSTITUTE(E2886,".",",")),E2886)</f>
        <v>30.11</v>
      </c>
      <c r="L2886" s="61" t="n">
        <f aca="false">IF(J2886="PosK",SUMIFS(K:K,J:J,"PosK",H:H,H2886),"")</f>
        <v>30.11</v>
      </c>
      <c r="M2886" s="61" t="n">
        <f aca="false">IF(J2886="PosK",SUMIFS(K:K,J:J,"NegK",H:H,H2886),"")</f>
        <v>0</v>
      </c>
      <c r="N2886" s="61" t="n">
        <f aca="false">IF(J2886="PosK",SUMIFS(K:K,J:J,"eDNA",H:H,H2886),"")</f>
        <v>0</v>
      </c>
      <c r="P2886" s="62" t="n">
        <f aca="false">IF(K2888="No Ct",0,K2888)</f>
        <v>0</v>
      </c>
      <c r="Q2886" s="62" t="n">
        <f aca="false">IF(K2889="No Ct",0,K2889)</f>
        <v>0</v>
      </c>
      <c r="R2886" s="52" t="str">
        <f aca="false">IF(AND(L2886&gt;0,M2886=0),"Valid","Invalid")</f>
        <v>Valid</v>
      </c>
      <c r="S2886" s="52" t="str">
        <f aca="false">IF(OR(P2886&gt;1,Q2886&gt;1),"Present","Absent")</f>
        <v>Absent</v>
      </c>
      <c r="T2886" s="63" t="str">
        <f aca="false">IF(OR(AND(P2886&gt;1,P2886&lt;41),AND(Q2886&gt;1,Q2886&lt;41)),"Ct&lt;41","Ct&gt;41")</f>
        <v>Ct&gt;41</v>
      </c>
      <c r="U2886" s="52" t="str">
        <f aca="false">I2886</f>
        <v>Loegfroe</v>
      </c>
      <c r="V2886" s="52" t="str">
        <f aca="false">MID(F2886,10,9)</f>
        <v>DL2018025</v>
      </c>
      <c r="W2886" s="64" t="str">
        <f aca="false">V2886&amp;"_"&amp;U2886&amp;"_"&amp;R2886&amp;"_"&amp;S2886&amp;"_"&amp;T2886</f>
        <v>DL2018025_Loegfroe_Valid_Absent_Ct&gt;41</v>
      </c>
    </row>
    <row r="2887" s="52" customFormat="true" ht="14.25" hidden="false" customHeight="false" outlineLevel="0" collapsed="false">
      <c r="A2887" s="62" t="s">
        <v>745</v>
      </c>
      <c r="B2887" s="62" t="s">
        <v>1304</v>
      </c>
      <c r="C2887" s="62" t="s">
        <v>747</v>
      </c>
      <c r="D2887" s="62" t="n">
        <v>0.1</v>
      </c>
      <c r="E2887" s="65" t="s">
        <v>748</v>
      </c>
      <c r="F2887" s="52" t="s">
        <v>1303</v>
      </c>
      <c r="G2887" s="52" t="str">
        <f aca="false">LEFT(B2887,2)</f>
        <v>01</v>
      </c>
      <c r="H2887" s="52" t="str">
        <f aca="false">I2887&amp;"_"&amp;G2887&amp;"_"&amp;F2887</f>
        <v>Loegfroe_01_20181102_DL2018025_AarhusStatsGym_koersel1</v>
      </c>
      <c r="I2887" s="61" t="str">
        <f aca="false">MID(RIGHT(B2887,LEN(B2887)-3),1,FIND("_",RIGHT(B2887,LEN(B2887)-3))-1)</f>
        <v>Loegfroe</v>
      </c>
      <c r="J2887" s="61" t="str">
        <f aca="false">TRIM(SUBSTITUTE(RIGHT(B2887,FIND(I2887,B2887)+1),"_",""))</f>
        <v>NegK</v>
      </c>
      <c r="K2887" s="52" t="str">
        <f aca="false">IFERROR(VALUE(SUBSTITUTE(E2887,".",",")),E2887)</f>
        <v>No Ct</v>
      </c>
      <c r="L2887" s="61" t="str">
        <f aca="false">IF(J2887="PosK",SUMIFS(K:K,J:J,"PosK",H:H,H2887),"")</f>
        <v/>
      </c>
      <c r="M2887" s="61" t="str">
        <f aca="false">IF(J2887="PosK",SUMIFS(K:K,J:J,"NegK",H:H,H2887),"")</f>
        <v/>
      </c>
      <c r="N2887" s="61" t="str">
        <f aca="false">IF(J2887="PosK",SUMIFS(K:K,J:J,"eDNA",H:H,H2887),"")</f>
        <v/>
      </c>
    </row>
    <row r="2888" s="52" customFormat="true" ht="14.25" hidden="false" customHeight="false" outlineLevel="0" collapsed="false">
      <c r="A2888" s="62" t="s">
        <v>749</v>
      </c>
      <c r="B2888" s="62" t="s">
        <v>753</v>
      </c>
      <c r="C2888" s="62" t="s">
        <v>751</v>
      </c>
      <c r="D2888" s="62" t="n">
        <v>0.1</v>
      </c>
      <c r="E2888" s="65" t="s">
        <v>748</v>
      </c>
      <c r="F2888" s="52" t="s">
        <v>1303</v>
      </c>
      <c r="G2888" s="52" t="str">
        <f aca="false">LEFT(B2888,2)</f>
        <v>01</v>
      </c>
      <c r="H2888" s="52" t="str">
        <f aca="false">I2888&amp;"_"&amp;G2888&amp;"_"&amp;F2888</f>
        <v>Loegfroe_01_20181102_DL2018025_AarhusStatsGym_koersel1</v>
      </c>
      <c r="I2888" s="61" t="str">
        <f aca="false">MID(RIGHT(B2888,LEN(B2888)-3),1,FIND("_",RIGHT(B2888,LEN(B2888)-3))-1)</f>
        <v>Loegfroe</v>
      </c>
      <c r="J2888" s="61" t="str">
        <f aca="false">TRIM(SUBSTITUTE(RIGHT(B2888,FIND(I2888,B2888)+1),"_",""))</f>
        <v>eDNA</v>
      </c>
      <c r="K2888" s="52" t="str">
        <f aca="false">IFERROR(VALUE(SUBSTITUTE(E2888,".",",")),E2888)</f>
        <v>No Ct</v>
      </c>
      <c r="L2888" s="61" t="str">
        <f aca="false">IF(J2888="PosK",SUMIFS(K:K,J:J,"PosK",H:H,H2888),"")</f>
        <v/>
      </c>
      <c r="M2888" s="61" t="str">
        <f aca="false">IF(J2888="PosK",SUMIFS(K:K,J:J,"NegK",H:H,H2888),"")</f>
        <v/>
      </c>
      <c r="N2888" s="61" t="str">
        <f aca="false">IF(J2888="PosK",SUMIFS(K:K,J:J,"eDNA",H:H,H2888),"")</f>
        <v/>
      </c>
      <c r="Q2888" s="62"/>
    </row>
    <row r="2889" s="52" customFormat="true" ht="14.25" hidden="false" customHeight="false" outlineLevel="0" collapsed="false">
      <c r="A2889" s="62" t="s">
        <v>752</v>
      </c>
      <c r="B2889" s="62" t="s">
        <v>753</v>
      </c>
      <c r="C2889" s="62" t="s">
        <v>751</v>
      </c>
      <c r="D2889" s="62" t="n">
        <v>0.1</v>
      </c>
      <c r="E2889" s="65" t="s">
        <v>748</v>
      </c>
      <c r="F2889" s="52" t="s">
        <v>1303</v>
      </c>
      <c r="G2889" s="52" t="str">
        <f aca="false">LEFT(B2889,2)</f>
        <v>01</v>
      </c>
      <c r="H2889" s="52" t="str">
        <f aca="false">I2889&amp;"_"&amp;G2889&amp;"_"&amp;F2889</f>
        <v>Loegfroe_01_20181102_DL2018025_AarhusStatsGym_koersel1</v>
      </c>
      <c r="I2889" s="61" t="str">
        <f aca="false">MID(RIGHT(B2889,LEN(B2889)-3),1,FIND("_",RIGHT(B2889,LEN(B2889)-3))-1)</f>
        <v>Loegfroe</v>
      </c>
      <c r="J2889" s="61" t="str">
        <f aca="false">TRIM(SUBSTITUTE(RIGHT(B2889,FIND(I2889,B2889)+1),"_",""))</f>
        <v>eDNA</v>
      </c>
      <c r="K2889" s="52" t="str">
        <f aca="false">IFERROR(VALUE(SUBSTITUTE(E2889,".",",")),E2889)</f>
        <v>No Ct</v>
      </c>
      <c r="L2889" s="61" t="str">
        <f aca="false">IF(J2889="PosK",SUMIFS(K:K,J:J,"PosK",H:H,H2889),"")</f>
        <v/>
      </c>
      <c r="M2889" s="61" t="str">
        <f aca="false">IF(J2889="PosK",SUMIFS(K:K,J:J,"NegK",H:H,H2889),"")</f>
        <v/>
      </c>
      <c r="N2889" s="61" t="str">
        <f aca="false">IF(J2889="PosK",SUMIFS(K:K,J:J,"eDNA",H:H,H2889),"")</f>
        <v/>
      </c>
      <c r="P2889" s="62"/>
      <c r="T2889" s="63"/>
      <c r="W2889" s="64"/>
    </row>
    <row r="2890" s="52" customFormat="true" ht="14.25" hidden="false" customHeight="false" outlineLevel="0" collapsed="false">
      <c r="A2890" s="62" t="s">
        <v>754</v>
      </c>
      <c r="B2890" s="62" t="s">
        <v>1305</v>
      </c>
      <c r="C2890" s="62" t="s">
        <v>743</v>
      </c>
      <c r="D2890" s="62" t="n">
        <v>0.1</v>
      </c>
      <c r="E2890" s="65" t="n">
        <v>26.61</v>
      </c>
      <c r="F2890" s="52" t="s">
        <v>1303</v>
      </c>
      <c r="G2890" s="52" t="str">
        <f aca="false">LEFT(B2890,2)</f>
        <v>02</v>
      </c>
      <c r="H2890" s="52" t="str">
        <f aca="false">I2890&amp;"_"&amp;G2890&amp;"_"&amp;F2890</f>
        <v>StorVandsalamander_02_20181102_DL2018025_AarhusStatsGym_koersel1</v>
      </c>
      <c r="I2890" s="61" t="str">
        <f aca="false">MID(RIGHT(B2890,LEN(B2890)-3),1,FIND("_",RIGHT(B2890,LEN(B2890)-3))-1)</f>
        <v>StorVandsalamander</v>
      </c>
      <c r="J2890" s="61" t="str">
        <f aca="false">TRIM(SUBSTITUTE(RIGHT(B2890,FIND(I2890,B2890)+1),"_",""))</f>
        <v>PosK</v>
      </c>
      <c r="K2890" s="52" t="n">
        <f aca="false">IFERROR(VALUE(SUBSTITUTE(E2890,".",",")),E2890)</f>
        <v>26.61</v>
      </c>
      <c r="L2890" s="61" t="n">
        <f aca="false">IF(J2890="PosK",SUMIFS(K:K,J:J,"PosK",H:H,H2890),"")</f>
        <v>26.61</v>
      </c>
      <c r="M2890" s="61" t="n">
        <f aca="false">IF(J2890="PosK",SUMIFS(K:K,J:J,"NegK",H:H,H2890),"")</f>
        <v>0</v>
      </c>
      <c r="N2890" s="61" t="n">
        <f aca="false">IF(J2890="PosK",SUMIFS(K:K,J:J,"eDNA",H:H,H2890),"")</f>
        <v>0</v>
      </c>
      <c r="P2890" s="62" t="n">
        <f aca="false">IF(K2892="No Ct",0,K2892)</f>
        <v>0</v>
      </c>
      <c r="Q2890" s="62" t="n">
        <f aca="false">IF(K2893="No Ct",0,K2893)</f>
        <v>0</v>
      </c>
      <c r="R2890" s="52" t="str">
        <f aca="false">IF(AND(L2890&gt;0,M2890=0),"Valid","Invalid")</f>
        <v>Valid</v>
      </c>
      <c r="S2890" s="52" t="str">
        <f aca="false">IF(OR(P2890&gt;1,Q2890&gt;1),"Present","Absent")</f>
        <v>Absent</v>
      </c>
      <c r="T2890" s="63" t="str">
        <f aca="false">IF(OR(AND(P2890&gt;1,P2890&lt;41),AND(Q2890&gt;1,Q2890&lt;41)),"Ct&lt;41","Ct&gt;41")</f>
        <v>Ct&gt;41</v>
      </c>
      <c r="U2890" s="52" t="str">
        <f aca="false">I2890</f>
        <v>StorVandsalamander</v>
      </c>
      <c r="V2890" s="52" t="str">
        <f aca="false">MID(F2890,10,9)</f>
        <v>DL2018025</v>
      </c>
      <c r="W2890" s="64" t="str">
        <f aca="false">V2890&amp;"_"&amp;U2890&amp;"_"&amp;R2890&amp;"_"&amp;S2890&amp;"_"&amp;T2890</f>
        <v>DL2018025_StorVandsalamander_Valid_Absent_Ct&gt;41</v>
      </c>
    </row>
    <row r="2891" s="52" customFormat="true" ht="14.25" hidden="false" customHeight="false" outlineLevel="0" collapsed="false">
      <c r="A2891" s="62" t="s">
        <v>756</v>
      </c>
      <c r="B2891" s="62" t="s">
        <v>1306</v>
      </c>
      <c r="C2891" s="62" t="s">
        <v>747</v>
      </c>
      <c r="D2891" s="62" t="n">
        <v>0.1</v>
      </c>
      <c r="E2891" s="65" t="s">
        <v>748</v>
      </c>
      <c r="F2891" s="52" t="s">
        <v>1303</v>
      </c>
      <c r="G2891" s="52" t="str">
        <f aca="false">LEFT(B2891,2)</f>
        <v>02</v>
      </c>
      <c r="H2891" s="52" t="str">
        <f aca="false">I2891&amp;"_"&amp;G2891&amp;"_"&amp;F2891</f>
        <v>StorVandsalamander_02_20181102_DL2018025_AarhusStatsGym_koersel1</v>
      </c>
      <c r="I2891" s="61" t="str">
        <f aca="false">MID(RIGHT(B2891,LEN(B2891)-3),1,FIND("_",RIGHT(B2891,LEN(B2891)-3))-1)</f>
        <v>StorVandsalamander</v>
      </c>
      <c r="J2891" s="61" t="str">
        <f aca="false">TRIM(SUBSTITUTE(RIGHT(B2891,FIND(I2891,B2891)+1),"_",""))</f>
        <v>NegK</v>
      </c>
      <c r="K2891" s="52" t="str">
        <f aca="false">IFERROR(VALUE(SUBSTITUTE(E2891,".",",")),E2891)</f>
        <v>No Ct</v>
      </c>
      <c r="L2891" s="61" t="str">
        <f aca="false">IF(J2891="PosK",SUMIFS(K:K,J:J,"PosK",H:H,H2891),"")</f>
        <v/>
      </c>
      <c r="M2891" s="61" t="str">
        <f aca="false">IF(J2891="PosK",SUMIFS(K:K,J:J,"NegK",H:H,H2891),"")</f>
        <v/>
      </c>
      <c r="N2891" s="61" t="str">
        <f aca="false">IF(J2891="PosK",SUMIFS(K:K,J:J,"eDNA",H:H,H2891),"")</f>
        <v/>
      </c>
    </row>
    <row r="2892" s="52" customFormat="true" ht="14.25" hidden="false" customHeight="false" outlineLevel="0" collapsed="false">
      <c r="A2892" s="62" t="s">
        <v>758</v>
      </c>
      <c r="B2892" s="62" t="s">
        <v>761</v>
      </c>
      <c r="C2892" s="62" t="s">
        <v>751</v>
      </c>
      <c r="D2892" s="62" t="n">
        <v>0.1</v>
      </c>
      <c r="E2892" s="65" t="s">
        <v>748</v>
      </c>
      <c r="F2892" s="52" t="s">
        <v>1303</v>
      </c>
      <c r="G2892" s="52" t="str">
        <f aca="false">LEFT(B2892,2)</f>
        <v>02</v>
      </c>
      <c r="H2892" s="52" t="str">
        <f aca="false">I2892&amp;"_"&amp;G2892&amp;"_"&amp;F2892</f>
        <v>StorVandsalamander_02_20181102_DL2018025_AarhusStatsGym_koersel1</v>
      </c>
      <c r="I2892" s="61" t="str">
        <f aca="false">MID(RIGHT(B2892,LEN(B2892)-3),1,FIND("_",RIGHT(B2892,LEN(B2892)-3))-1)</f>
        <v>StorVandsalamander</v>
      </c>
      <c r="J2892" s="61" t="str">
        <f aca="false">TRIM(SUBSTITUTE(RIGHT(B2892,FIND(I2892,B2892)+1),"_",""))</f>
        <v>eDNA</v>
      </c>
      <c r="K2892" s="52" t="str">
        <f aca="false">IFERROR(VALUE(SUBSTITUTE(E2892,".",",")),E2892)</f>
        <v>No Ct</v>
      </c>
      <c r="L2892" s="61" t="str">
        <f aca="false">IF(J2892="PosK",SUMIFS(K:K,J:J,"PosK",H:H,H2892),"")</f>
        <v/>
      </c>
      <c r="M2892" s="61" t="str">
        <f aca="false">IF(J2892="PosK",SUMIFS(K:K,J:J,"NegK",H:H,H2892),"")</f>
        <v/>
      </c>
      <c r="N2892" s="61" t="str">
        <f aca="false">IF(J2892="PosK",SUMIFS(K:K,J:J,"eDNA",H:H,H2892),"")</f>
        <v/>
      </c>
      <c r="Q2892" s="62"/>
    </row>
    <row r="2893" s="52" customFormat="true" ht="14.25" hidden="false" customHeight="false" outlineLevel="0" collapsed="false">
      <c r="A2893" s="62" t="s">
        <v>760</v>
      </c>
      <c r="B2893" s="62" t="s">
        <v>761</v>
      </c>
      <c r="C2893" s="62" t="s">
        <v>751</v>
      </c>
      <c r="D2893" s="62" t="n">
        <v>0.1</v>
      </c>
      <c r="E2893" s="65" t="s">
        <v>748</v>
      </c>
      <c r="F2893" s="52" t="s">
        <v>1303</v>
      </c>
      <c r="G2893" s="52" t="str">
        <f aca="false">LEFT(B2893,2)</f>
        <v>02</v>
      </c>
      <c r="H2893" s="52" t="str">
        <f aca="false">I2893&amp;"_"&amp;G2893&amp;"_"&amp;F2893</f>
        <v>StorVandsalamander_02_20181102_DL2018025_AarhusStatsGym_koersel1</v>
      </c>
      <c r="I2893" s="61" t="str">
        <f aca="false">MID(RIGHT(B2893,LEN(B2893)-3),1,FIND("_",RIGHT(B2893,LEN(B2893)-3))-1)</f>
        <v>StorVandsalamander</v>
      </c>
      <c r="J2893" s="61" t="str">
        <f aca="false">TRIM(SUBSTITUTE(RIGHT(B2893,FIND(I2893,B2893)+1),"_",""))</f>
        <v>eDNA</v>
      </c>
      <c r="K2893" s="52" t="str">
        <f aca="false">IFERROR(VALUE(SUBSTITUTE(E2893,".",",")),E2893)</f>
        <v>No Ct</v>
      </c>
      <c r="L2893" s="61" t="str">
        <f aca="false">IF(J2893="PosK",SUMIFS(K:K,J:J,"PosK",H:H,H2893),"")</f>
        <v/>
      </c>
      <c r="M2893" s="61" t="str">
        <f aca="false">IF(J2893="PosK",SUMIFS(K:K,J:J,"NegK",H:H,H2893),"")</f>
        <v/>
      </c>
      <c r="N2893" s="61" t="str">
        <f aca="false">IF(J2893="PosK",SUMIFS(K:K,J:J,"eDNA",H:H,H2893),"")</f>
        <v/>
      </c>
      <c r="P2893" s="62"/>
      <c r="T2893" s="63"/>
      <c r="W2893" s="64"/>
    </row>
    <row r="2894" s="52" customFormat="true" ht="14.25" hidden="false" customHeight="false" outlineLevel="0" collapsed="false">
      <c r="A2894" s="62" t="s">
        <v>762</v>
      </c>
      <c r="B2894" s="62" t="s">
        <v>1307</v>
      </c>
      <c r="C2894" s="62" t="s">
        <v>743</v>
      </c>
      <c r="D2894" s="62" t="n">
        <v>0.1</v>
      </c>
      <c r="E2894" s="65" t="n">
        <v>24.27</v>
      </c>
      <c r="F2894" s="52" t="s">
        <v>1303</v>
      </c>
      <c r="G2894" s="52" t="str">
        <f aca="false">LEFT(B2894,2)</f>
        <v>03</v>
      </c>
      <c r="H2894" s="52" t="str">
        <f aca="false">I2894&amp;"_"&amp;G2894&amp;"_"&amp;F2894</f>
        <v>Strandtudse_03_20181102_DL2018025_AarhusStatsGym_koersel1</v>
      </c>
      <c r="I2894" s="61" t="str">
        <f aca="false">MID(RIGHT(B2894,LEN(B2894)-3),1,FIND("_",RIGHT(B2894,LEN(B2894)-3))-1)</f>
        <v>Strandtudse</v>
      </c>
      <c r="J2894" s="61" t="str">
        <f aca="false">TRIM(SUBSTITUTE(RIGHT(B2894,FIND(I2894,B2894)+1),"_",""))</f>
        <v>PosK</v>
      </c>
      <c r="K2894" s="52" t="n">
        <f aca="false">IFERROR(VALUE(SUBSTITUTE(E2894,".",",")),E2894)</f>
        <v>24.27</v>
      </c>
      <c r="L2894" s="61" t="n">
        <f aca="false">IF(J2894="PosK",SUMIFS(K:K,J:J,"PosK",H:H,H2894),"")</f>
        <v>24.27</v>
      </c>
      <c r="M2894" s="61" t="n">
        <f aca="false">IF(J2894="PosK",SUMIFS(K:K,J:J,"NegK",H:H,H2894),"")</f>
        <v>0</v>
      </c>
      <c r="N2894" s="61" t="n">
        <f aca="false">IF(J2894="PosK",SUMIFS(K:K,J:J,"eDNA",H:H,H2894),"")</f>
        <v>0</v>
      </c>
      <c r="P2894" s="62" t="n">
        <f aca="false">IF(K2896="No Ct",0,K2896)</f>
        <v>0</v>
      </c>
      <c r="Q2894" s="62" t="n">
        <f aca="false">IF(K2897="No Ct",0,K2897)</f>
        <v>0</v>
      </c>
      <c r="R2894" s="52" t="str">
        <f aca="false">IF(AND(L2894&gt;0,M2894=0),"Valid","Invalid")</f>
        <v>Valid</v>
      </c>
      <c r="S2894" s="52" t="str">
        <f aca="false">IF(OR(P2894&gt;1,Q2894&gt;1),"Present","Absent")</f>
        <v>Absent</v>
      </c>
      <c r="T2894" s="63" t="str">
        <f aca="false">IF(OR(AND(P2894&gt;1,P2894&lt;41),AND(Q2894&gt;1,Q2894&lt;41)),"Ct&lt;41","Ct&gt;41")</f>
        <v>Ct&gt;41</v>
      </c>
      <c r="U2894" s="52" t="str">
        <f aca="false">I2894</f>
        <v>Strandtudse</v>
      </c>
      <c r="V2894" s="52" t="str">
        <f aca="false">MID(F2894,10,9)</f>
        <v>DL2018025</v>
      </c>
      <c r="W2894" s="64" t="str">
        <f aca="false">V2894&amp;"_"&amp;U2894&amp;"_"&amp;R2894&amp;"_"&amp;S2894&amp;"_"&amp;T2894</f>
        <v>DL2018025_Strandtudse_Valid_Absent_Ct&gt;41</v>
      </c>
    </row>
    <row r="2895" s="52" customFormat="true" ht="14.25" hidden="false" customHeight="false" outlineLevel="0" collapsed="false">
      <c r="A2895" s="62" t="s">
        <v>764</v>
      </c>
      <c r="B2895" s="62" t="s">
        <v>1308</v>
      </c>
      <c r="C2895" s="62" t="s">
        <v>747</v>
      </c>
      <c r="D2895" s="62" t="n">
        <v>0.1</v>
      </c>
      <c r="E2895" s="65" t="s">
        <v>748</v>
      </c>
      <c r="F2895" s="52" t="s">
        <v>1303</v>
      </c>
      <c r="G2895" s="52" t="str">
        <f aca="false">LEFT(B2895,2)</f>
        <v>03</v>
      </c>
      <c r="H2895" s="52" t="str">
        <f aca="false">I2895&amp;"_"&amp;G2895&amp;"_"&amp;F2895</f>
        <v>Strandtudse_03_20181102_DL2018025_AarhusStatsGym_koersel1</v>
      </c>
      <c r="I2895" s="61" t="str">
        <f aca="false">MID(RIGHT(B2895,LEN(B2895)-3),1,FIND("_",RIGHT(B2895,LEN(B2895)-3))-1)</f>
        <v>Strandtudse</v>
      </c>
      <c r="J2895" s="61" t="str">
        <f aca="false">TRIM(SUBSTITUTE(RIGHT(B2895,FIND(I2895,B2895)+1),"_",""))</f>
        <v>NegK</v>
      </c>
      <c r="K2895" s="52" t="str">
        <f aca="false">IFERROR(VALUE(SUBSTITUTE(E2895,".",",")),E2895)</f>
        <v>No Ct</v>
      </c>
      <c r="L2895" s="61" t="str">
        <f aca="false">IF(J2895="PosK",SUMIFS(K:K,J:J,"PosK",H:H,H2895),"")</f>
        <v/>
      </c>
      <c r="M2895" s="61" t="str">
        <f aca="false">IF(J2895="PosK",SUMIFS(K:K,J:J,"NegK",H:H,H2895),"")</f>
        <v/>
      </c>
      <c r="N2895" s="61" t="str">
        <f aca="false">IF(J2895="PosK",SUMIFS(K:K,J:J,"eDNA",H:H,H2895),"")</f>
        <v/>
      </c>
    </row>
    <row r="2896" s="52" customFormat="true" ht="14.25" hidden="false" customHeight="false" outlineLevel="0" collapsed="false">
      <c r="A2896" s="62" t="s">
        <v>766</v>
      </c>
      <c r="B2896" s="62" t="s">
        <v>769</v>
      </c>
      <c r="C2896" s="62" t="s">
        <v>751</v>
      </c>
      <c r="D2896" s="62" t="n">
        <v>0.1</v>
      </c>
      <c r="E2896" s="65" t="s">
        <v>748</v>
      </c>
      <c r="F2896" s="52" t="s">
        <v>1303</v>
      </c>
      <c r="G2896" s="52" t="str">
        <f aca="false">LEFT(B2896,2)</f>
        <v>03</v>
      </c>
      <c r="H2896" s="52" t="str">
        <f aca="false">I2896&amp;"_"&amp;G2896&amp;"_"&amp;F2896</f>
        <v>Strandtudse_03_20181102_DL2018025_AarhusStatsGym_koersel1</v>
      </c>
      <c r="I2896" s="61" t="str">
        <f aca="false">MID(RIGHT(B2896,LEN(B2896)-3),1,FIND("_",RIGHT(B2896,LEN(B2896)-3))-1)</f>
        <v>Strandtudse</v>
      </c>
      <c r="J2896" s="61" t="str">
        <f aca="false">TRIM(SUBSTITUTE(RIGHT(B2896,FIND(I2896,B2896)+1),"_",""))</f>
        <v>eDNA</v>
      </c>
      <c r="K2896" s="52" t="str">
        <f aca="false">IFERROR(VALUE(SUBSTITUTE(E2896,".",",")),E2896)</f>
        <v>No Ct</v>
      </c>
      <c r="L2896" s="61" t="str">
        <f aca="false">IF(J2896="PosK",SUMIFS(K:K,J:J,"PosK",H:H,H2896),"")</f>
        <v/>
      </c>
      <c r="M2896" s="61" t="str">
        <f aca="false">IF(J2896="PosK",SUMIFS(K:K,J:J,"NegK",H:H,H2896),"")</f>
        <v/>
      </c>
      <c r="N2896" s="61" t="str">
        <f aca="false">IF(J2896="PosK",SUMIFS(K:K,J:J,"eDNA",H:H,H2896),"")</f>
        <v/>
      </c>
      <c r="Q2896" s="62"/>
    </row>
    <row r="2897" s="52" customFormat="true" ht="14.25" hidden="false" customHeight="false" outlineLevel="0" collapsed="false">
      <c r="A2897" s="62" t="s">
        <v>768</v>
      </c>
      <c r="B2897" s="62" t="s">
        <v>769</v>
      </c>
      <c r="C2897" s="62" t="s">
        <v>751</v>
      </c>
      <c r="D2897" s="62" t="n">
        <v>0.1</v>
      </c>
      <c r="E2897" s="65" t="s">
        <v>748</v>
      </c>
      <c r="F2897" s="52" t="s">
        <v>1303</v>
      </c>
      <c r="G2897" s="52" t="str">
        <f aca="false">LEFT(B2897,2)</f>
        <v>03</v>
      </c>
      <c r="H2897" s="52" t="str">
        <f aca="false">I2897&amp;"_"&amp;G2897&amp;"_"&amp;F2897</f>
        <v>Strandtudse_03_20181102_DL2018025_AarhusStatsGym_koersel1</v>
      </c>
      <c r="I2897" s="61" t="str">
        <f aca="false">MID(RIGHT(B2897,LEN(B2897)-3),1,FIND("_",RIGHT(B2897,LEN(B2897)-3))-1)</f>
        <v>Strandtudse</v>
      </c>
      <c r="J2897" s="61" t="str">
        <f aca="false">TRIM(SUBSTITUTE(RIGHT(B2897,FIND(I2897,B2897)+1),"_",""))</f>
        <v>eDNA</v>
      </c>
      <c r="K2897" s="52" t="str">
        <f aca="false">IFERROR(VALUE(SUBSTITUTE(E2897,".",",")),E2897)</f>
        <v>No Ct</v>
      </c>
      <c r="L2897" s="61" t="str">
        <f aca="false">IF(J2897="PosK",SUMIFS(K:K,J:J,"PosK",H:H,H2897),"")</f>
        <v/>
      </c>
      <c r="M2897" s="61" t="str">
        <f aca="false">IF(J2897="PosK",SUMIFS(K:K,J:J,"NegK",H:H,H2897),"")</f>
        <v/>
      </c>
      <c r="N2897" s="61" t="str">
        <f aca="false">IF(J2897="PosK",SUMIFS(K:K,J:J,"eDNA",H:H,H2897),"")</f>
        <v/>
      </c>
      <c r="P2897" s="62"/>
      <c r="T2897" s="63"/>
      <c r="W2897" s="64"/>
    </row>
    <row r="2898" s="52" customFormat="true" ht="14.25" hidden="false" customHeight="false" outlineLevel="0" collapsed="false">
      <c r="A2898" s="62" t="s">
        <v>770</v>
      </c>
      <c r="B2898" s="62" t="s">
        <v>1309</v>
      </c>
      <c r="C2898" s="62" t="s">
        <v>743</v>
      </c>
      <c r="D2898" s="62" t="n">
        <v>0.1</v>
      </c>
      <c r="E2898" s="65" t="n">
        <v>31.1</v>
      </c>
      <c r="F2898" s="52" t="s">
        <v>1303</v>
      </c>
      <c r="G2898" s="52" t="str">
        <f aca="false">LEFT(B2898,2)</f>
        <v>04</v>
      </c>
      <c r="H2898" s="52" t="str">
        <f aca="false">I2898&amp;"_"&amp;G2898&amp;"_"&amp;F2898</f>
        <v>GroenbrogetTudse_04_20181102_DL2018025_AarhusStatsGym_koersel1</v>
      </c>
      <c r="I2898" s="61" t="str">
        <f aca="false">MID(RIGHT(B2898,LEN(B2898)-3),1,FIND("_",RIGHT(B2898,LEN(B2898)-3))-1)</f>
        <v>GroenbrogetTudse</v>
      </c>
      <c r="J2898" s="61" t="str">
        <f aca="false">TRIM(SUBSTITUTE(RIGHT(B2898,FIND(I2898,B2898)+1),"_",""))</f>
        <v>PosK</v>
      </c>
      <c r="K2898" s="52" t="n">
        <f aca="false">IFERROR(VALUE(SUBSTITUTE(E2898,".",",")),E2898)</f>
        <v>31.1</v>
      </c>
      <c r="L2898" s="61" t="n">
        <f aca="false">IF(J2898="PosK",SUMIFS(K:K,J:J,"PosK",H:H,H2898),"")</f>
        <v>31.1</v>
      </c>
      <c r="M2898" s="61" t="n">
        <f aca="false">IF(J2898="PosK",SUMIFS(K:K,J:J,"NegK",H:H,H2898),"")</f>
        <v>0</v>
      </c>
      <c r="N2898" s="61" t="n">
        <f aca="false">IF(J2898="PosK",SUMIFS(K:K,J:J,"eDNA",H:H,H2898),"")</f>
        <v>0</v>
      </c>
      <c r="P2898" s="62" t="n">
        <f aca="false">IF(K2900="No Ct",0,K2900)</f>
        <v>0</v>
      </c>
      <c r="Q2898" s="62" t="n">
        <f aca="false">IF(K2901="No Ct",0,K2901)</f>
        <v>0</v>
      </c>
      <c r="R2898" s="52" t="str">
        <f aca="false">IF(AND(L2898&gt;0,M2898=0),"Valid","Invalid")</f>
        <v>Valid</v>
      </c>
      <c r="S2898" s="52" t="str">
        <f aca="false">IF(OR(P2898&gt;1,Q2898&gt;1),"Present","Absent")</f>
        <v>Absent</v>
      </c>
      <c r="T2898" s="63" t="str">
        <f aca="false">IF(OR(AND(P2898&gt;1,P2898&lt;41),AND(Q2898&gt;1,Q2898&lt;41)),"Ct&lt;41","Ct&gt;41")</f>
        <v>Ct&gt;41</v>
      </c>
      <c r="U2898" s="52" t="str">
        <f aca="false">I2898</f>
        <v>GroenbrogetTudse</v>
      </c>
      <c r="V2898" s="52" t="str">
        <f aca="false">MID(F2898,10,9)</f>
        <v>DL2018025</v>
      </c>
      <c r="W2898" s="64" t="str">
        <f aca="false">V2898&amp;"_"&amp;U2898&amp;"_"&amp;R2898&amp;"_"&amp;S2898&amp;"_"&amp;T2898</f>
        <v>DL2018025_GroenbrogetTudse_Valid_Absent_Ct&gt;41</v>
      </c>
    </row>
    <row r="2899" s="52" customFormat="true" ht="14.25" hidden="false" customHeight="false" outlineLevel="0" collapsed="false">
      <c r="A2899" s="62" t="s">
        <v>772</v>
      </c>
      <c r="B2899" s="62" t="s">
        <v>1310</v>
      </c>
      <c r="C2899" s="62" t="s">
        <v>747</v>
      </c>
      <c r="D2899" s="62" t="n">
        <v>0.1</v>
      </c>
      <c r="E2899" s="65" t="s">
        <v>748</v>
      </c>
      <c r="F2899" s="52" t="s">
        <v>1303</v>
      </c>
      <c r="G2899" s="52" t="str">
        <f aca="false">LEFT(B2899,2)</f>
        <v>04</v>
      </c>
      <c r="H2899" s="52" t="str">
        <f aca="false">I2899&amp;"_"&amp;G2899&amp;"_"&amp;F2899</f>
        <v>GroenbrogetTudse_04_20181102_DL2018025_AarhusStatsGym_koersel1</v>
      </c>
      <c r="I2899" s="61" t="str">
        <f aca="false">MID(RIGHT(B2899,LEN(B2899)-3),1,FIND("_",RIGHT(B2899,LEN(B2899)-3))-1)</f>
        <v>GroenbrogetTudse</v>
      </c>
      <c r="J2899" s="61" t="str">
        <f aca="false">TRIM(SUBSTITUTE(RIGHT(B2899,FIND(I2899,B2899)+1),"_",""))</f>
        <v>NegK</v>
      </c>
      <c r="K2899" s="52" t="str">
        <f aca="false">IFERROR(VALUE(SUBSTITUTE(E2899,".",",")),E2899)</f>
        <v>No Ct</v>
      </c>
      <c r="L2899" s="61" t="str">
        <f aca="false">IF(J2899="PosK",SUMIFS(K:K,J:J,"PosK",H:H,H2899),"")</f>
        <v/>
      </c>
      <c r="M2899" s="61" t="str">
        <f aca="false">IF(J2899="PosK",SUMIFS(K:K,J:J,"NegK",H:H,H2899),"")</f>
        <v/>
      </c>
      <c r="N2899" s="61" t="str">
        <f aca="false">IF(J2899="PosK",SUMIFS(K:K,J:J,"eDNA",H:H,H2899),"")</f>
        <v/>
      </c>
    </row>
    <row r="2900" s="52" customFormat="true" ht="14.25" hidden="false" customHeight="false" outlineLevel="0" collapsed="false">
      <c r="A2900" s="62" t="s">
        <v>774</v>
      </c>
      <c r="B2900" s="62" t="s">
        <v>777</v>
      </c>
      <c r="C2900" s="62" t="s">
        <v>751</v>
      </c>
      <c r="D2900" s="62" t="n">
        <v>0.1</v>
      </c>
      <c r="E2900" s="65" t="s">
        <v>748</v>
      </c>
      <c r="F2900" s="52" t="s">
        <v>1303</v>
      </c>
      <c r="G2900" s="52" t="str">
        <f aca="false">LEFT(B2900,2)</f>
        <v>04</v>
      </c>
      <c r="H2900" s="52" t="str">
        <f aca="false">I2900&amp;"_"&amp;G2900&amp;"_"&amp;F2900</f>
        <v>GroenbrogetTudse_04_20181102_DL2018025_AarhusStatsGym_koersel1</v>
      </c>
      <c r="I2900" s="61" t="str">
        <f aca="false">MID(RIGHT(B2900,LEN(B2900)-3),1,FIND("_",RIGHT(B2900,LEN(B2900)-3))-1)</f>
        <v>GroenbrogetTudse</v>
      </c>
      <c r="J2900" s="61" t="str">
        <f aca="false">TRIM(SUBSTITUTE(RIGHT(B2900,FIND(I2900,B2900)+1),"_",""))</f>
        <v>eDNA</v>
      </c>
      <c r="K2900" s="52" t="str">
        <f aca="false">IFERROR(VALUE(SUBSTITUTE(E2900,".",",")),E2900)</f>
        <v>No Ct</v>
      </c>
      <c r="L2900" s="61" t="str">
        <f aca="false">IF(J2900="PosK",SUMIFS(K:K,J:J,"PosK",H:H,H2900),"")</f>
        <v/>
      </c>
      <c r="M2900" s="61" t="str">
        <f aca="false">IF(J2900="PosK",SUMIFS(K:K,J:J,"NegK",H:H,H2900),"")</f>
        <v/>
      </c>
      <c r="N2900" s="61" t="str">
        <f aca="false">IF(J2900="PosK",SUMIFS(K:K,J:J,"eDNA",H:H,H2900),"")</f>
        <v/>
      </c>
      <c r="Q2900" s="62"/>
    </row>
    <row r="2901" s="52" customFormat="true" ht="14.25" hidden="false" customHeight="false" outlineLevel="0" collapsed="false">
      <c r="A2901" s="62" t="s">
        <v>776</v>
      </c>
      <c r="B2901" s="62" t="s">
        <v>777</v>
      </c>
      <c r="C2901" s="62" t="s">
        <v>751</v>
      </c>
      <c r="D2901" s="62" t="n">
        <v>0.1</v>
      </c>
      <c r="E2901" s="65" t="s">
        <v>748</v>
      </c>
      <c r="F2901" s="52" t="s">
        <v>1303</v>
      </c>
      <c r="G2901" s="52" t="str">
        <f aca="false">LEFT(B2901,2)</f>
        <v>04</v>
      </c>
      <c r="H2901" s="52" t="str">
        <f aca="false">I2901&amp;"_"&amp;G2901&amp;"_"&amp;F2901</f>
        <v>GroenbrogetTudse_04_20181102_DL2018025_AarhusStatsGym_koersel1</v>
      </c>
      <c r="I2901" s="61" t="str">
        <f aca="false">MID(RIGHT(B2901,LEN(B2901)-3),1,FIND("_",RIGHT(B2901,LEN(B2901)-3))-1)</f>
        <v>GroenbrogetTudse</v>
      </c>
      <c r="J2901" s="61" t="str">
        <f aca="false">TRIM(SUBSTITUTE(RIGHT(B2901,FIND(I2901,B2901)+1),"_",""))</f>
        <v>eDNA</v>
      </c>
      <c r="K2901" s="52" t="str">
        <f aca="false">IFERROR(VALUE(SUBSTITUTE(E2901,".",",")),E2901)</f>
        <v>No Ct</v>
      </c>
      <c r="L2901" s="61" t="str">
        <f aca="false">IF(J2901="PosK",SUMIFS(K:K,J:J,"PosK",H:H,H2901),"")</f>
        <v/>
      </c>
      <c r="M2901" s="61" t="str">
        <f aca="false">IF(J2901="PosK",SUMIFS(K:K,J:J,"NegK",H:H,H2901),"")</f>
        <v/>
      </c>
      <c r="N2901" s="61" t="str">
        <f aca="false">IF(J2901="PosK",SUMIFS(K:K,J:J,"eDNA",H:H,H2901),"")</f>
        <v/>
      </c>
      <c r="P2901" s="62"/>
      <c r="T2901" s="63"/>
      <c r="W2901" s="64"/>
    </row>
    <row r="2902" s="52" customFormat="true" ht="14.25" hidden="false" customHeight="false" outlineLevel="0" collapsed="false">
      <c r="A2902" s="62" t="s">
        <v>778</v>
      </c>
      <c r="B2902" s="62" t="s">
        <v>1311</v>
      </c>
      <c r="C2902" s="62" t="s">
        <v>743</v>
      </c>
      <c r="D2902" s="62" t="n">
        <v>0.1</v>
      </c>
      <c r="E2902" s="65" t="n">
        <v>26.33</v>
      </c>
      <c r="F2902" s="52" t="s">
        <v>1303</v>
      </c>
      <c r="G2902" s="52" t="str">
        <f aca="false">LEFT(B2902,2)</f>
        <v>05</v>
      </c>
      <c r="H2902" s="52" t="str">
        <f aca="false">I2902&amp;"_"&amp;G2902&amp;"_"&amp;F2902</f>
        <v>Loevfroe_05_20181102_DL2018025_AarhusStatsGym_koersel1</v>
      </c>
      <c r="I2902" s="61" t="str">
        <f aca="false">MID(RIGHT(B2902,LEN(B2902)-3),1,FIND("_",RIGHT(B2902,LEN(B2902)-3))-1)</f>
        <v>Loevfroe</v>
      </c>
      <c r="J2902" s="61" t="str">
        <f aca="false">TRIM(SUBSTITUTE(RIGHT(B2902,FIND(I2902,B2902)+1),"_",""))</f>
        <v>PosK</v>
      </c>
      <c r="K2902" s="52" t="n">
        <f aca="false">IFERROR(VALUE(SUBSTITUTE(E2902,".",",")),E2902)</f>
        <v>26.33</v>
      </c>
      <c r="L2902" s="61" t="n">
        <f aca="false">IF(J2902="PosK",SUMIFS(K:K,J:J,"PosK",H:H,H2902),"")</f>
        <v>26.33</v>
      </c>
      <c r="M2902" s="61" t="n">
        <f aca="false">IF(J2902="PosK",SUMIFS(K:K,J:J,"NegK",H:H,H2902),"")</f>
        <v>0</v>
      </c>
      <c r="N2902" s="61" t="n">
        <f aca="false">IF(J2902="PosK",SUMIFS(K:K,J:J,"eDNA",H:H,H2902),"")</f>
        <v>0</v>
      </c>
      <c r="P2902" s="62" t="n">
        <f aca="false">IF(K2904="No Ct",0,K2904)</f>
        <v>0</v>
      </c>
      <c r="Q2902" s="62" t="n">
        <f aca="false">IF(K2905="No Ct",0,K2905)</f>
        <v>0</v>
      </c>
      <c r="R2902" s="52" t="str">
        <f aca="false">IF(AND(L2902&gt;0,M2902=0),"Valid","Invalid")</f>
        <v>Valid</v>
      </c>
      <c r="S2902" s="52" t="str">
        <f aca="false">IF(OR(P2902&gt;1,Q2902&gt;1),"Present","Absent")</f>
        <v>Absent</v>
      </c>
      <c r="T2902" s="63" t="str">
        <f aca="false">IF(OR(AND(P2902&gt;1,P2902&lt;41),AND(Q2902&gt;1,Q2902&lt;41)),"Ct&lt;41","Ct&gt;41")</f>
        <v>Ct&gt;41</v>
      </c>
      <c r="U2902" s="52" t="str">
        <f aca="false">I2902</f>
        <v>Loevfroe</v>
      </c>
      <c r="V2902" s="52" t="str">
        <f aca="false">MID(F2902,10,9)</f>
        <v>DL2018025</v>
      </c>
      <c r="W2902" s="64" t="str">
        <f aca="false">V2902&amp;"_"&amp;U2902&amp;"_"&amp;R2902&amp;"_"&amp;S2902&amp;"_"&amp;T2902</f>
        <v>DL2018025_Loevfroe_Valid_Absent_Ct&gt;41</v>
      </c>
    </row>
    <row r="2903" s="52" customFormat="true" ht="14.25" hidden="false" customHeight="false" outlineLevel="0" collapsed="false">
      <c r="A2903" s="62" t="s">
        <v>780</v>
      </c>
      <c r="B2903" s="62" t="s">
        <v>1312</v>
      </c>
      <c r="C2903" s="62" t="s">
        <v>747</v>
      </c>
      <c r="D2903" s="62" t="n">
        <v>0.1</v>
      </c>
      <c r="E2903" s="65" t="s">
        <v>748</v>
      </c>
      <c r="F2903" s="52" t="s">
        <v>1303</v>
      </c>
      <c r="G2903" s="52" t="str">
        <f aca="false">LEFT(B2903,2)</f>
        <v>05</v>
      </c>
      <c r="H2903" s="52" t="str">
        <f aca="false">I2903&amp;"_"&amp;G2903&amp;"_"&amp;F2903</f>
        <v>Loevfroe_05_20181102_DL2018025_AarhusStatsGym_koersel1</v>
      </c>
      <c r="I2903" s="61" t="str">
        <f aca="false">MID(RIGHT(B2903,LEN(B2903)-3),1,FIND("_",RIGHT(B2903,LEN(B2903)-3))-1)</f>
        <v>Loevfroe</v>
      </c>
      <c r="J2903" s="61" t="str">
        <f aca="false">TRIM(SUBSTITUTE(RIGHT(B2903,FIND(I2903,B2903)+1),"_",""))</f>
        <v>NegK</v>
      </c>
      <c r="K2903" s="52" t="str">
        <f aca="false">IFERROR(VALUE(SUBSTITUTE(E2903,".",",")),E2903)</f>
        <v>No Ct</v>
      </c>
      <c r="L2903" s="61" t="str">
        <f aca="false">IF(J2903="PosK",SUMIFS(K:K,J:J,"PosK",H:H,H2903),"")</f>
        <v/>
      </c>
      <c r="M2903" s="61" t="str">
        <f aca="false">IF(J2903="PosK",SUMIFS(K:K,J:J,"NegK",H:H,H2903),"")</f>
        <v/>
      </c>
      <c r="N2903" s="61" t="str">
        <f aca="false">IF(J2903="PosK",SUMIFS(K:K,J:J,"eDNA",H:H,H2903),"")</f>
        <v/>
      </c>
    </row>
    <row r="2904" s="52" customFormat="true" ht="14.25" hidden="false" customHeight="false" outlineLevel="0" collapsed="false">
      <c r="A2904" s="62" t="s">
        <v>782</v>
      </c>
      <c r="B2904" s="62" t="s">
        <v>785</v>
      </c>
      <c r="C2904" s="62" t="s">
        <v>751</v>
      </c>
      <c r="D2904" s="62" t="n">
        <v>0.1</v>
      </c>
      <c r="E2904" s="65" t="s">
        <v>748</v>
      </c>
      <c r="F2904" s="52" t="s">
        <v>1303</v>
      </c>
      <c r="G2904" s="52" t="str">
        <f aca="false">LEFT(B2904,2)</f>
        <v>05</v>
      </c>
      <c r="H2904" s="52" t="str">
        <f aca="false">I2904&amp;"_"&amp;G2904&amp;"_"&amp;F2904</f>
        <v>Loevfroe_05_20181102_DL2018025_AarhusStatsGym_koersel1</v>
      </c>
      <c r="I2904" s="61" t="str">
        <f aca="false">MID(RIGHT(B2904,LEN(B2904)-3),1,FIND("_",RIGHT(B2904,LEN(B2904)-3))-1)</f>
        <v>Loevfroe</v>
      </c>
      <c r="J2904" s="61" t="str">
        <f aca="false">TRIM(SUBSTITUTE(RIGHT(B2904,FIND(I2904,B2904)+1),"_",""))</f>
        <v>eDNA</v>
      </c>
      <c r="K2904" s="52" t="str">
        <f aca="false">IFERROR(VALUE(SUBSTITUTE(E2904,".",",")),E2904)</f>
        <v>No Ct</v>
      </c>
      <c r="L2904" s="61" t="str">
        <f aca="false">IF(J2904="PosK",SUMIFS(K:K,J:J,"PosK",H:H,H2904),"")</f>
        <v/>
      </c>
      <c r="M2904" s="61" t="str">
        <f aca="false">IF(J2904="PosK",SUMIFS(K:K,J:J,"NegK",H:H,H2904),"")</f>
        <v/>
      </c>
      <c r="N2904" s="61" t="str">
        <f aca="false">IF(J2904="PosK",SUMIFS(K:K,J:J,"eDNA",H:H,H2904),"")</f>
        <v/>
      </c>
      <c r="Q2904" s="62"/>
    </row>
    <row r="2905" s="52" customFormat="true" ht="14.25" hidden="false" customHeight="false" outlineLevel="0" collapsed="false">
      <c r="A2905" s="62" t="s">
        <v>784</v>
      </c>
      <c r="B2905" s="62" t="s">
        <v>785</v>
      </c>
      <c r="C2905" s="62" t="s">
        <v>751</v>
      </c>
      <c r="D2905" s="62" t="n">
        <v>0.1</v>
      </c>
      <c r="E2905" s="65" t="s">
        <v>748</v>
      </c>
      <c r="F2905" s="52" t="s">
        <v>1303</v>
      </c>
      <c r="G2905" s="52" t="str">
        <f aca="false">LEFT(B2905,2)</f>
        <v>05</v>
      </c>
      <c r="H2905" s="52" t="str">
        <f aca="false">I2905&amp;"_"&amp;G2905&amp;"_"&amp;F2905</f>
        <v>Loevfroe_05_20181102_DL2018025_AarhusStatsGym_koersel1</v>
      </c>
      <c r="I2905" s="61" t="str">
        <f aca="false">MID(RIGHT(B2905,LEN(B2905)-3),1,FIND("_",RIGHT(B2905,LEN(B2905)-3))-1)</f>
        <v>Loevfroe</v>
      </c>
      <c r="J2905" s="61" t="str">
        <f aca="false">TRIM(SUBSTITUTE(RIGHT(B2905,FIND(I2905,B2905)+1),"_",""))</f>
        <v>eDNA</v>
      </c>
      <c r="K2905" s="52" t="str">
        <f aca="false">IFERROR(VALUE(SUBSTITUTE(E2905,".",",")),E2905)</f>
        <v>No Ct</v>
      </c>
      <c r="L2905" s="61" t="str">
        <f aca="false">IF(J2905="PosK",SUMIFS(K:K,J:J,"PosK",H:H,H2905),"")</f>
        <v/>
      </c>
      <c r="M2905" s="61" t="str">
        <f aca="false">IF(J2905="PosK",SUMIFS(K:K,J:J,"NegK",H:H,H2905),"")</f>
        <v/>
      </c>
      <c r="N2905" s="61" t="str">
        <f aca="false">IF(J2905="PosK",SUMIFS(K:K,J:J,"eDNA",H:H,H2905),"")</f>
        <v/>
      </c>
      <c r="P2905" s="62"/>
      <c r="T2905" s="63"/>
      <c r="W2905" s="64"/>
    </row>
    <row r="2906" s="52" customFormat="true" ht="14.25" hidden="false" customHeight="false" outlineLevel="0" collapsed="false">
      <c r="A2906" s="62" t="s">
        <v>786</v>
      </c>
      <c r="B2906" s="62" t="s">
        <v>1313</v>
      </c>
      <c r="C2906" s="62" t="s">
        <v>743</v>
      </c>
      <c r="D2906" s="62" t="n">
        <v>0.1</v>
      </c>
      <c r="E2906" s="65" t="s">
        <v>748</v>
      </c>
      <c r="F2906" s="52" t="s">
        <v>1303</v>
      </c>
      <c r="G2906" s="52" t="str">
        <f aca="false">LEFT(B2906,2)</f>
        <v>06</v>
      </c>
      <c r="H2906" s="52" t="str">
        <f aca="false">I2906&amp;"_"&amp;G2906&amp;"_"&amp;F2906</f>
        <v>Springfroe_06_20181102_DL2018025_AarhusStatsGym_koersel1</v>
      </c>
      <c r="I2906" s="61" t="str">
        <f aca="false">MID(RIGHT(B2906,LEN(B2906)-3),1,FIND("_",RIGHT(B2906,LEN(B2906)-3))-1)</f>
        <v>Springfroe</v>
      </c>
      <c r="J2906" s="61" t="str">
        <f aca="false">TRIM(SUBSTITUTE(RIGHT(B2906,FIND(I2906,B2906)+1),"_",""))</f>
        <v>PosK</v>
      </c>
      <c r="K2906" s="52" t="str">
        <f aca="false">IFERROR(VALUE(SUBSTITUTE(E2906,".",",")),E2906)</f>
        <v>No Ct</v>
      </c>
      <c r="L2906" s="61" t="n">
        <f aca="false">IF(J2906="PosK",SUMIFS(K:K,J:J,"PosK",H:H,H2906),"")</f>
        <v>0</v>
      </c>
      <c r="M2906" s="61" t="n">
        <f aca="false">IF(J2906="PosK",SUMIFS(K:K,J:J,"NegK",H:H,H2906),"")</f>
        <v>0</v>
      </c>
      <c r="N2906" s="61" t="n">
        <f aca="false">IF(J2906="PosK",SUMIFS(K:K,J:J,"eDNA",H:H,H2906),"")</f>
        <v>0</v>
      </c>
      <c r="P2906" s="62" t="n">
        <f aca="false">IF(K2908="No Ct",0,K2908)</f>
        <v>0</v>
      </c>
      <c r="Q2906" s="62" t="n">
        <f aca="false">IF(K2909="No Ct",0,K2909)</f>
        <v>0</v>
      </c>
      <c r="R2906" s="52" t="str">
        <f aca="false">IF(AND(L2906&gt;0,M2906=0),"Valid","Invalid")</f>
        <v>Invalid</v>
      </c>
      <c r="S2906" s="52" t="str">
        <f aca="false">IF(OR(P2906&gt;1,Q2906&gt;1),"Present","Absent")</f>
        <v>Absent</v>
      </c>
      <c r="T2906" s="63" t="str">
        <f aca="false">IF(OR(AND(P2906&gt;1,P2906&lt;41),AND(Q2906&gt;1,Q2906&lt;41)),"Ct&lt;41","Ct&gt;41")</f>
        <v>Ct&gt;41</v>
      </c>
      <c r="U2906" s="52" t="str">
        <f aca="false">I2906</f>
        <v>Springfroe</v>
      </c>
      <c r="V2906" s="52" t="str">
        <f aca="false">MID(F2906,10,9)</f>
        <v>DL2018025</v>
      </c>
      <c r="W2906" s="64" t="str">
        <f aca="false">V2906&amp;"_"&amp;U2906&amp;"_"&amp;R2906&amp;"_"&amp;S2906&amp;"_"&amp;T2906</f>
        <v>DL2018025_Springfroe_Invalid_Absent_Ct&gt;41</v>
      </c>
    </row>
    <row r="2907" s="52" customFormat="true" ht="14.25" hidden="false" customHeight="false" outlineLevel="0" collapsed="false">
      <c r="A2907" s="62" t="s">
        <v>788</v>
      </c>
      <c r="B2907" s="62" t="s">
        <v>1314</v>
      </c>
      <c r="C2907" s="62" t="s">
        <v>747</v>
      </c>
      <c r="D2907" s="62" t="n">
        <v>0.1</v>
      </c>
      <c r="E2907" s="65" t="s">
        <v>748</v>
      </c>
      <c r="F2907" s="52" t="s">
        <v>1303</v>
      </c>
      <c r="G2907" s="52" t="str">
        <f aca="false">LEFT(B2907,2)</f>
        <v>06</v>
      </c>
      <c r="H2907" s="52" t="str">
        <f aca="false">I2907&amp;"_"&amp;G2907&amp;"_"&amp;F2907</f>
        <v>Springfroe_06_20181102_DL2018025_AarhusStatsGym_koersel1</v>
      </c>
      <c r="I2907" s="61" t="str">
        <f aca="false">MID(RIGHT(B2907,LEN(B2907)-3),1,FIND("_",RIGHT(B2907,LEN(B2907)-3))-1)</f>
        <v>Springfroe</v>
      </c>
      <c r="J2907" s="61" t="str">
        <f aca="false">TRIM(SUBSTITUTE(RIGHT(B2907,FIND(I2907,B2907)+1),"_",""))</f>
        <v>NegK</v>
      </c>
      <c r="K2907" s="52" t="str">
        <f aca="false">IFERROR(VALUE(SUBSTITUTE(E2907,".",",")),E2907)</f>
        <v>No Ct</v>
      </c>
      <c r="L2907" s="61" t="str">
        <f aca="false">IF(J2907="PosK",SUMIFS(K:K,J:J,"PosK",H:H,H2907),"")</f>
        <v/>
      </c>
      <c r="M2907" s="61" t="str">
        <f aca="false">IF(J2907="PosK",SUMIFS(K:K,J:J,"NegK",H:H,H2907),"")</f>
        <v/>
      </c>
      <c r="N2907" s="61" t="str">
        <f aca="false">IF(J2907="PosK",SUMIFS(K:K,J:J,"eDNA",H:H,H2907),"")</f>
        <v/>
      </c>
    </row>
    <row r="2908" s="52" customFormat="true" ht="14.25" hidden="false" customHeight="false" outlineLevel="0" collapsed="false">
      <c r="A2908" s="62" t="s">
        <v>790</v>
      </c>
      <c r="B2908" s="62" t="s">
        <v>793</v>
      </c>
      <c r="C2908" s="62" t="s">
        <v>751</v>
      </c>
      <c r="D2908" s="62" t="n">
        <v>0.1</v>
      </c>
      <c r="E2908" s="65" t="s">
        <v>748</v>
      </c>
      <c r="F2908" s="52" t="s">
        <v>1303</v>
      </c>
      <c r="G2908" s="52" t="str">
        <f aca="false">LEFT(B2908,2)</f>
        <v>06</v>
      </c>
      <c r="H2908" s="52" t="str">
        <f aca="false">I2908&amp;"_"&amp;G2908&amp;"_"&amp;F2908</f>
        <v>Springfroe_06_20181102_DL2018025_AarhusStatsGym_koersel1</v>
      </c>
      <c r="I2908" s="61" t="str">
        <f aca="false">MID(RIGHT(B2908,LEN(B2908)-3),1,FIND("_",RIGHT(B2908,LEN(B2908)-3))-1)</f>
        <v>Springfroe</v>
      </c>
      <c r="J2908" s="61" t="str">
        <f aca="false">TRIM(SUBSTITUTE(RIGHT(B2908,FIND(I2908,B2908)+1),"_",""))</f>
        <v>eDNA</v>
      </c>
      <c r="K2908" s="52" t="str">
        <f aca="false">IFERROR(VALUE(SUBSTITUTE(E2908,".",",")),E2908)</f>
        <v>No Ct</v>
      </c>
      <c r="L2908" s="61" t="str">
        <f aca="false">IF(J2908="PosK",SUMIFS(K:K,J:J,"PosK",H:H,H2908),"")</f>
        <v/>
      </c>
      <c r="M2908" s="61" t="str">
        <f aca="false">IF(J2908="PosK",SUMIFS(K:K,J:J,"NegK",H:H,H2908),"")</f>
        <v/>
      </c>
      <c r="N2908" s="61" t="str">
        <f aca="false">IF(J2908="PosK",SUMIFS(K:K,J:J,"eDNA",H:H,H2908),"")</f>
        <v/>
      </c>
      <c r="Q2908" s="62"/>
    </row>
    <row r="2909" s="52" customFormat="true" ht="14.25" hidden="false" customHeight="false" outlineLevel="0" collapsed="false">
      <c r="A2909" s="62" t="s">
        <v>792</v>
      </c>
      <c r="B2909" s="62" t="s">
        <v>793</v>
      </c>
      <c r="C2909" s="62" t="s">
        <v>751</v>
      </c>
      <c r="D2909" s="62" t="n">
        <v>0.1</v>
      </c>
      <c r="E2909" s="65" t="s">
        <v>748</v>
      </c>
      <c r="F2909" s="52" t="s">
        <v>1303</v>
      </c>
      <c r="G2909" s="52" t="str">
        <f aca="false">LEFT(B2909,2)</f>
        <v>06</v>
      </c>
      <c r="H2909" s="52" t="str">
        <f aca="false">I2909&amp;"_"&amp;G2909&amp;"_"&amp;F2909</f>
        <v>Springfroe_06_20181102_DL2018025_AarhusStatsGym_koersel1</v>
      </c>
      <c r="I2909" s="61" t="str">
        <f aca="false">MID(RIGHT(B2909,LEN(B2909)-3),1,FIND("_",RIGHT(B2909,LEN(B2909)-3))-1)</f>
        <v>Springfroe</v>
      </c>
      <c r="J2909" s="61" t="str">
        <f aca="false">TRIM(SUBSTITUTE(RIGHT(B2909,FIND(I2909,B2909)+1),"_",""))</f>
        <v>eDNA</v>
      </c>
      <c r="K2909" s="52" t="str">
        <f aca="false">IFERROR(VALUE(SUBSTITUTE(E2909,".",",")),E2909)</f>
        <v>No Ct</v>
      </c>
      <c r="L2909" s="61" t="str">
        <f aca="false">IF(J2909="PosK",SUMIFS(K:K,J:J,"PosK",H:H,H2909),"")</f>
        <v/>
      </c>
      <c r="M2909" s="61" t="str">
        <f aca="false">IF(J2909="PosK",SUMIFS(K:K,J:J,"NegK",H:H,H2909),"")</f>
        <v/>
      </c>
      <c r="N2909" s="61" t="str">
        <f aca="false">IF(J2909="PosK",SUMIFS(K:K,J:J,"eDNA",H:H,H2909),"")</f>
        <v/>
      </c>
      <c r="P2909" s="62"/>
      <c r="T2909" s="63"/>
      <c r="W2909" s="64"/>
    </row>
    <row r="2910" s="52" customFormat="true" ht="14.25" hidden="false" customHeight="false" outlineLevel="0" collapsed="false">
      <c r="A2910" s="62" t="s">
        <v>794</v>
      </c>
      <c r="B2910" s="62" t="s">
        <v>1315</v>
      </c>
      <c r="C2910" s="62" t="s">
        <v>743</v>
      </c>
      <c r="D2910" s="62" t="n">
        <v>0.1</v>
      </c>
      <c r="E2910" s="65" t="n">
        <v>33.69</v>
      </c>
      <c r="F2910" s="52" t="s">
        <v>1303</v>
      </c>
      <c r="G2910" s="52" t="str">
        <f aca="false">LEFT(B2910,2)</f>
        <v>07</v>
      </c>
      <c r="H2910" s="52" t="str">
        <f aca="false">I2910&amp;"_"&amp;G2910&amp;"_"&amp;F2910</f>
        <v>Springfroe_07_20181102_DL2018025_AarhusStatsGym_koersel1</v>
      </c>
      <c r="I2910" s="61" t="str">
        <f aca="false">MID(RIGHT(B2910,LEN(B2910)-3),1,FIND("_",RIGHT(B2910,LEN(B2910)-3))-1)</f>
        <v>Springfroe</v>
      </c>
      <c r="J2910" s="61" t="str">
        <f aca="false">TRIM(SUBSTITUTE(RIGHT(B2910,FIND(I2910,B2910)+1),"_",""))</f>
        <v>PosK</v>
      </c>
      <c r="K2910" s="52" t="n">
        <f aca="false">IFERROR(VALUE(SUBSTITUTE(E2910,".",",")),E2910)</f>
        <v>33.69</v>
      </c>
      <c r="L2910" s="61" t="n">
        <f aca="false">IF(J2910="PosK",SUMIFS(K:K,J:J,"PosK",H:H,H2910),"")</f>
        <v>33.69</v>
      </c>
      <c r="M2910" s="61" t="n">
        <f aca="false">IF(J2910="PosK",SUMIFS(K:K,J:J,"NegK",H:H,H2910),"")</f>
        <v>0</v>
      </c>
      <c r="N2910" s="61" t="n">
        <f aca="false">IF(J2910="PosK",SUMIFS(K:K,J:J,"eDNA",H:H,H2910),"")</f>
        <v>0</v>
      </c>
      <c r="P2910" s="62" t="n">
        <f aca="false">IF(K2912="No Ct",0,K2912)</f>
        <v>0</v>
      </c>
      <c r="Q2910" s="62" t="n">
        <f aca="false">IF(K2913="No Ct",0,K2913)</f>
        <v>0</v>
      </c>
      <c r="R2910" s="52" t="str">
        <f aca="false">IF(AND(L2910&gt;0,M2910=0),"Valid","Invalid")</f>
        <v>Valid</v>
      </c>
      <c r="S2910" s="52" t="str">
        <f aca="false">IF(OR(P2910&gt;1,Q2910&gt;1),"Present","Absent")</f>
        <v>Absent</v>
      </c>
      <c r="T2910" s="63" t="str">
        <f aca="false">IF(OR(AND(P2910&gt;1,P2910&lt;41),AND(Q2910&gt;1,Q2910&lt;41)),"Ct&lt;41","Ct&gt;41")</f>
        <v>Ct&gt;41</v>
      </c>
      <c r="U2910" s="52" t="str">
        <f aca="false">I2910</f>
        <v>Springfroe</v>
      </c>
      <c r="V2910" s="52" t="str">
        <f aca="false">MID(F2910,10,9)</f>
        <v>DL2018025</v>
      </c>
      <c r="W2910" s="64" t="str">
        <f aca="false">V2910&amp;"_"&amp;U2910&amp;"_"&amp;R2910&amp;"_"&amp;S2910&amp;"_"&amp;T2910</f>
        <v>DL2018025_Springfroe_Valid_Absent_Ct&gt;41</v>
      </c>
    </row>
    <row r="2911" s="52" customFormat="true" ht="14.25" hidden="false" customHeight="false" outlineLevel="0" collapsed="false">
      <c r="A2911" s="62" t="s">
        <v>796</v>
      </c>
      <c r="B2911" s="62" t="s">
        <v>1316</v>
      </c>
      <c r="C2911" s="62" t="s">
        <v>747</v>
      </c>
      <c r="D2911" s="62" t="n">
        <v>0.1</v>
      </c>
      <c r="E2911" s="65" t="s">
        <v>748</v>
      </c>
      <c r="F2911" s="52" t="s">
        <v>1303</v>
      </c>
      <c r="G2911" s="52" t="str">
        <f aca="false">LEFT(B2911,2)</f>
        <v>07</v>
      </c>
      <c r="H2911" s="52" t="str">
        <f aca="false">I2911&amp;"_"&amp;G2911&amp;"_"&amp;F2911</f>
        <v>Springfroe_07_20181102_DL2018025_AarhusStatsGym_koersel1</v>
      </c>
      <c r="I2911" s="61" t="str">
        <f aca="false">MID(RIGHT(B2911,LEN(B2911)-3),1,FIND("_",RIGHT(B2911,LEN(B2911)-3))-1)</f>
        <v>Springfroe</v>
      </c>
      <c r="J2911" s="61" t="str">
        <f aca="false">TRIM(SUBSTITUTE(RIGHT(B2911,FIND(I2911,B2911)+1),"_",""))</f>
        <v>NegK</v>
      </c>
      <c r="K2911" s="52" t="str">
        <f aca="false">IFERROR(VALUE(SUBSTITUTE(E2911,".",",")),E2911)</f>
        <v>No Ct</v>
      </c>
      <c r="L2911" s="61" t="str">
        <f aca="false">IF(J2911="PosK",SUMIFS(K:K,J:J,"PosK",H:H,H2911),"")</f>
        <v/>
      </c>
      <c r="M2911" s="61" t="str">
        <f aca="false">IF(J2911="PosK",SUMIFS(K:K,J:J,"NegK",H:H,H2911),"")</f>
        <v/>
      </c>
      <c r="N2911" s="61" t="str">
        <f aca="false">IF(J2911="PosK",SUMIFS(K:K,J:J,"eDNA",H:H,H2911),"")</f>
        <v/>
      </c>
    </row>
    <row r="2912" s="52" customFormat="true" ht="14.25" hidden="false" customHeight="false" outlineLevel="0" collapsed="false">
      <c r="A2912" s="62" t="s">
        <v>798</v>
      </c>
      <c r="B2912" s="62" t="s">
        <v>963</v>
      </c>
      <c r="C2912" s="62" t="s">
        <v>751</v>
      </c>
      <c r="D2912" s="62" t="n">
        <v>0.1</v>
      </c>
      <c r="E2912" s="65" t="s">
        <v>748</v>
      </c>
      <c r="F2912" s="52" t="s">
        <v>1303</v>
      </c>
      <c r="G2912" s="52" t="str">
        <f aca="false">LEFT(B2912,2)</f>
        <v>07</v>
      </c>
      <c r="H2912" s="52" t="str">
        <f aca="false">I2912&amp;"_"&amp;G2912&amp;"_"&amp;F2912</f>
        <v>Springfroe_07_20181102_DL2018025_AarhusStatsGym_koersel1</v>
      </c>
      <c r="I2912" s="61" t="str">
        <f aca="false">MID(RIGHT(B2912,LEN(B2912)-3),1,FIND("_",RIGHT(B2912,LEN(B2912)-3))-1)</f>
        <v>Springfroe</v>
      </c>
      <c r="J2912" s="61" t="str">
        <f aca="false">TRIM(SUBSTITUTE(RIGHT(B2912,FIND(I2912,B2912)+1),"_",""))</f>
        <v>eDNA</v>
      </c>
      <c r="K2912" s="52" t="str">
        <f aca="false">IFERROR(VALUE(SUBSTITUTE(E2912,".",",")),E2912)</f>
        <v>No Ct</v>
      </c>
      <c r="L2912" s="61" t="str">
        <f aca="false">IF(J2912="PosK",SUMIFS(K:K,J:J,"PosK",H:H,H2912),"")</f>
        <v/>
      </c>
      <c r="M2912" s="61" t="str">
        <f aca="false">IF(J2912="PosK",SUMIFS(K:K,J:J,"NegK",H:H,H2912),"")</f>
        <v/>
      </c>
      <c r="N2912" s="61" t="str">
        <f aca="false">IF(J2912="PosK",SUMIFS(K:K,J:J,"eDNA",H:H,H2912),"")</f>
        <v/>
      </c>
      <c r="Q2912" s="62"/>
    </row>
    <row r="2913" s="52" customFormat="true" ht="14.25" hidden="false" customHeight="false" outlineLevel="0" collapsed="false">
      <c r="A2913" s="62" t="s">
        <v>800</v>
      </c>
      <c r="B2913" s="62" t="s">
        <v>963</v>
      </c>
      <c r="C2913" s="62" t="s">
        <v>751</v>
      </c>
      <c r="D2913" s="62" t="n">
        <v>0.1</v>
      </c>
      <c r="E2913" s="65" t="s">
        <v>748</v>
      </c>
      <c r="F2913" s="52" t="s">
        <v>1303</v>
      </c>
      <c r="G2913" s="52" t="str">
        <f aca="false">LEFT(B2913,2)</f>
        <v>07</v>
      </c>
      <c r="H2913" s="52" t="str">
        <f aca="false">I2913&amp;"_"&amp;G2913&amp;"_"&amp;F2913</f>
        <v>Springfroe_07_20181102_DL2018025_AarhusStatsGym_koersel1</v>
      </c>
      <c r="I2913" s="61" t="str">
        <f aca="false">MID(RIGHT(B2913,LEN(B2913)-3),1,FIND("_",RIGHT(B2913,LEN(B2913)-3))-1)</f>
        <v>Springfroe</v>
      </c>
      <c r="J2913" s="61" t="str">
        <f aca="false">TRIM(SUBSTITUTE(RIGHT(B2913,FIND(I2913,B2913)+1),"_",""))</f>
        <v>eDNA</v>
      </c>
      <c r="K2913" s="52" t="str">
        <f aca="false">IFERROR(VALUE(SUBSTITUTE(E2913,".",",")),E2913)</f>
        <v>No Ct</v>
      </c>
      <c r="L2913" s="61" t="str">
        <f aca="false">IF(J2913="PosK",SUMIFS(K:K,J:J,"PosK",H:H,H2913),"")</f>
        <v/>
      </c>
      <c r="M2913" s="61" t="str">
        <f aca="false">IF(J2913="PosK",SUMIFS(K:K,J:J,"NegK",H:H,H2913),"")</f>
        <v/>
      </c>
      <c r="N2913" s="61" t="str">
        <f aca="false">IF(J2913="PosK",SUMIFS(K:K,J:J,"eDNA",H:H,H2913),"")</f>
        <v/>
      </c>
      <c r="P2913" s="62"/>
      <c r="T2913" s="63"/>
      <c r="W2913" s="64"/>
    </row>
    <row r="2914" s="52" customFormat="true" ht="14.25" hidden="false" customHeight="false" outlineLevel="0" collapsed="false">
      <c r="A2914" s="62" t="s">
        <v>802</v>
      </c>
      <c r="B2914" s="62" t="s">
        <v>1317</v>
      </c>
      <c r="C2914" s="62" t="s">
        <v>743</v>
      </c>
      <c r="D2914" s="62" t="n">
        <v>0.1</v>
      </c>
      <c r="E2914" s="65" t="n">
        <v>28.84</v>
      </c>
      <c r="F2914" s="52" t="s">
        <v>1303</v>
      </c>
      <c r="G2914" s="52" t="str">
        <f aca="false">LEFT(B2914,2)</f>
        <v>08</v>
      </c>
      <c r="H2914" s="52" t="str">
        <f aca="false">I2914&amp;"_"&amp;G2914&amp;"_"&amp;F2914</f>
        <v>Klokkefroe_08_20181102_DL2018025_AarhusStatsGym_koersel1</v>
      </c>
      <c r="I2914" s="61" t="str">
        <f aca="false">MID(RIGHT(B2914,LEN(B2914)-3),1,FIND("_",RIGHT(B2914,LEN(B2914)-3))-1)</f>
        <v>Klokkefroe</v>
      </c>
      <c r="J2914" s="61" t="str">
        <f aca="false">TRIM(SUBSTITUTE(RIGHT(B2914,FIND(I2914,B2914)+1),"_",""))</f>
        <v>PosK</v>
      </c>
      <c r="K2914" s="52" t="n">
        <f aca="false">IFERROR(VALUE(SUBSTITUTE(E2914,".",",")),E2914)</f>
        <v>28.84</v>
      </c>
      <c r="L2914" s="61" t="n">
        <f aca="false">IF(J2914="PosK",SUMIFS(K:K,J:J,"PosK",H:H,H2914),"")</f>
        <v>28.84</v>
      </c>
      <c r="M2914" s="61" t="n">
        <f aca="false">IF(J2914="PosK",SUMIFS(K:K,J:J,"NegK",H:H,H2914),"")</f>
        <v>36.39</v>
      </c>
      <c r="N2914" s="61" t="n">
        <f aca="false">IF(J2914="PosK",SUMIFS(K:K,J:J,"eDNA",H:H,H2914),"")</f>
        <v>0</v>
      </c>
      <c r="P2914" s="62" t="n">
        <f aca="false">IF(K2916="No Ct",0,K2916)</f>
        <v>0</v>
      </c>
      <c r="Q2914" s="62" t="n">
        <f aca="false">IF(K2917="No Ct",0,K2917)</f>
        <v>0</v>
      </c>
      <c r="R2914" s="52" t="str">
        <f aca="false">IF(AND(L2914&gt;0,M2914=0),"Valid","Invalid")</f>
        <v>Invalid</v>
      </c>
      <c r="S2914" s="52" t="str">
        <f aca="false">IF(OR(P2914&gt;1,Q2914&gt;1),"Present","Absent")</f>
        <v>Absent</v>
      </c>
      <c r="T2914" s="63" t="str">
        <f aca="false">IF(OR(AND(P2914&gt;1,P2914&lt;41),AND(Q2914&gt;1,Q2914&lt;41)),"Ct&lt;41","Ct&gt;41")</f>
        <v>Ct&gt;41</v>
      </c>
      <c r="U2914" s="52" t="str">
        <f aca="false">I2914</f>
        <v>Klokkefroe</v>
      </c>
      <c r="V2914" s="52" t="str">
        <f aca="false">MID(F2914,10,9)</f>
        <v>DL2018025</v>
      </c>
      <c r="W2914" s="64" t="str">
        <f aca="false">V2914&amp;"_"&amp;U2914&amp;"_"&amp;R2914&amp;"_"&amp;S2914&amp;"_"&amp;T2914</f>
        <v>DL2018025_Klokkefroe_Invalid_Absent_Ct&gt;41</v>
      </c>
    </row>
    <row r="2915" s="52" customFormat="true" ht="14.25" hidden="false" customHeight="false" outlineLevel="0" collapsed="false">
      <c r="A2915" s="62" t="s">
        <v>804</v>
      </c>
      <c r="B2915" s="62" t="s">
        <v>1318</v>
      </c>
      <c r="C2915" s="62" t="s">
        <v>747</v>
      </c>
      <c r="D2915" s="62" t="n">
        <v>0.1</v>
      </c>
      <c r="E2915" s="65" t="n">
        <v>36.39</v>
      </c>
      <c r="F2915" s="52" t="s">
        <v>1303</v>
      </c>
      <c r="G2915" s="52" t="str">
        <f aca="false">LEFT(B2915,2)</f>
        <v>08</v>
      </c>
      <c r="H2915" s="52" t="str">
        <f aca="false">I2915&amp;"_"&amp;G2915&amp;"_"&amp;F2915</f>
        <v>Klokkefroe_08_20181102_DL2018025_AarhusStatsGym_koersel1</v>
      </c>
      <c r="I2915" s="61" t="str">
        <f aca="false">MID(RIGHT(B2915,LEN(B2915)-3),1,FIND("_",RIGHT(B2915,LEN(B2915)-3))-1)</f>
        <v>Klokkefroe</v>
      </c>
      <c r="J2915" s="61" t="str">
        <f aca="false">TRIM(SUBSTITUTE(RIGHT(B2915,FIND(I2915,B2915)+1),"_",""))</f>
        <v>NegK</v>
      </c>
      <c r="K2915" s="52" t="n">
        <f aca="false">IFERROR(VALUE(SUBSTITUTE(E2915,".",",")),E2915)</f>
        <v>36.39</v>
      </c>
      <c r="L2915" s="61" t="str">
        <f aca="false">IF(J2915="PosK",SUMIFS(K:K,J:J,"PosK",H:H,H2915),"")</f>
        <v/>
      </c>
      <c r="M2915" s="61" t="str">
        <f aca="false">IF(J2915="PosK",SUMIFS(K:K,J:J,"NegK",H:H,H2915),"")</f>
        <v/>
      </c>
      <c r="N2915" s="61" t="str">
        <f aca="false">IF(J2915="PosK",SUMIFS(K:K,J:J,"eDNA",H:H,H2915),"")</f>
        <v/>
      </c>
    </row>
    <row r="2916" s="52" customFormat="true" ht="14.25" hidden="false" customHeight="false" outlineLevel="0" collapsed="false">
      <c r="A2916" s="62" t="s">
        <v>806</v>
      </c>
      <c r="B2916" s="62" t="s">
        <v>967</v>
      </c>
      <c r="C2916" s="62" t="s">
        <v>751</v>
      </c>
      <c r="D2916" s="62" t="n">
        <v>0.1</v>
      </c>
      <c r="E2916" s="65" t="s">
        <v>748</v>
      </c>
      <c r="F2916" s="52" t="s">
        <v>1303</v>
      </c>
      <c r="G2916" s="52" t="str">
        <f aca="false">LEFT(B2916,2)</f>
        <v>08</v>
      </c>
      <c r="H2916" s="52" t="str">
        <f aca="false">I2916&amp;"_"&amp;G2916&amp;"_"&amp;F2916</f>
        <v>Klokkefroe_08_20181102_DL2018025_AarhusStatsGym_koersel1</v>
      </c>
      <c r="I2916" s="61" t="str">
        <f aca="false">MID(RIGHT(B2916,LEN(B2916)-3),1,FIND("_",RIGHT(B2916,LEN(B2916)-3))-1)</f>
        <v>Klokkefroe</v>
      </c>
      <c r="J2916" s="61" t="str">
        <f aca="false">TRIM(SUBSTITUTE(RIGHT(B2916,FIND(I2916,B2916)+1),"_",""))</f>
        <v>eDNA</v>
      </c>
      <c r="K2916" s="52" t="str">
        <f aca="false">IFERROR(VALUE(SUBSTITUTE(E2916,".",",")),E2916)</f>
        <v>No Ct</v>
      </c>
      <c r="L2916" s="61" t="str">
        <f aca="false">IF(J2916="PosK",SUMIFS(K:K,J:J,"PosK",H:H,H2916),"")</f>
        <v/>
      </c>
      <c r="M2916" s="61" t="str">
        <f aca="false">IF(J2916="PosK",SUMIFS(K:K,J:J,"NegK",H:H,H2916),"")</f>
        <v/>
      </c>
      <c r="N2916" s="61" t="str">
        <f aca="false">IF(J2916="PosK",SUMIFS(K:K,J:J,"eDNA",H:H,H2916),"")</f>
        <v/>
      </c>
      <c r="Q2916" s="62"/>
    </row>
    <row r="2917" s="52" customFormat="true" ht="14.25" hidden="false" customHeight="false" outlineLevel="0" collapsed="false">
      <c r="A2917" s="62" t="s">
        <v>808</v>
      </c>
      <c r="B2917" s="62" t="s">
        <v>967</v>
      </c>
      <c r="C2917" s="62" t="s">
        <v>751</v>
      </c>
      <c r="D2917" s="62" t="n">
        <v>0.1</v>
      </c>
      <c r="E2917" s="65" t="s">
        <v>748</v>
      </c>
      <c r="F2917" s="52" t="s">
        <v>1303</v>
      </c>
      <c r="G2917" s="52" t="str">
        <f aca="false">LEFT(B2917,2)</f>
        <v>08</v>
      </c>
      <c r="H2917" s="52" t="str">
        <f aca="false">I2917&amp;"_"&amp;G2917&amp;"_"&amp;F2917</f>
        <v>Klokkefroe_08_20181102_DL2018025_AarhusStatsGym_koersel1</v>
      </c>
      <c r="I2917" s="61" t="str">
        <f aca="false">MID(RIGHT(B2917,LEN(B2917)-3),1,FIND("_",RIGHT(B2917,LEN(B2917)-3))-1)</f>
        <v>Klokkefroe</v>
      </c>
      <c r="J2917" s="61" t="str">
        <f aca="false">TRIM(SUBSTITUTE(RIGHT(B2917,FIND(I2917,B2917)+1),"_",""))</f>
        <v>eDNA</v>
      </c>
      <c r="K2917" s="52" t="str">
        <f aca="false">IFERROR(VALUE(SUBSTITUTE(E2917,".",",")),E2917)</f>
        <v>No Ct</v>
      </c>
      <c r="L2917" s="61" t="str">
        <f aca="false">IF(J2917="PosK",SUMIFS(K:K,J:J,"PosK",H:H,H2917),"")</f>
        <v/>
      </c>
      <c r="M2917" s="61" t="str">
        <f aca="false">IF(J2917="PosK",SUMIFS(K:K,J:J,"NegK",H:H,H2917),"")</f>
        <v/>
      </c>
      <c r="N2917" s="61" t="str">
        <f aca="false">IF(J2917="PosK",SUMIFS(K:K,J:J,"eDNA",H:H,H2917),"")</f>
        <v/>
      </c>
      <c r="P2917" s="62"/>
      <c r="T2917" s="63"/>
      <c r="W2917" s="64"/>
    </row>
    <row r="2918" s="52" customFormat="true" ht="14.25" hidden="false" customHeight="false" outlineLevel="0" collapsed="false">
      <c r="A2918" s="62" t="s">
        <v>810</v>
      </c>
      <c r="B2918" s="62" t="s">
        <v>1319</v>
      </c>
      <c r="C2918" s="62" t="s">
        <v>743</v>
      </c>
      <c r="D2918" s="62" t="n">
        <v>0.1</v>
      </c>
      <c r="E2918" s="65" t="n">
        <v>37.42</v>
      </c>
      <c r="F2918" s="52" t="s">
        <v>1303</v>
      </c>
      <c r="G2918" s="52" t="str">
        <f aca="false">LEFT(B2918,2)</f>
        <v>09</v>
      </c>
      <c r="H2918" s="52" t="str">
        <f aca="false">I2918&amp;"_"&amp;G2918&amp;"_"&amp;F2918</f>
        <v>Skrubtudse_09_20181102_DL2018025_AarhusStatsGym_koersel1</v>
      </c>
      <c r="I2918" s="61" t="str">
        <f aca="false">MID(RIGHT(B2918,LEN(B2918)-3),1,FIND("_",RIGHT(B2918,LEN(B2918)-3))-1)</f>
        <v>Skrubtudse</v>
      </c>
      <c r="J2918" s="61" t="str">
        <f aca="false">TRIM(SUBSTITUTE(RIGHT(B2918,FIND(I2918,B2918)+1),"_",""))</f>
        <v>PosK</v>
      </c>
      <c r="K2918" s="52" t="n">
        <f aca="false">IFERROR(VALUE(SUBSTITUTE(E2918,".",",")),E2918)</f>
        <v>37.42</v>
      </c>
      <c r="L2918" s="61" t="n">
        <f aca="false">IF(J2918="PosK",SUMIFS(K:K,J:J,"PosK",H:H,H2918),"")</f>
        <v>37.42</v>
      </c>
      <c r="M2918" s="61" t="n">
        <f aca="false">IF(J2918="PosK",SUMIFS(K:K,J:J,"NegK",H:H,H2918),"")</f>
        <v>0</v>
      </c>
      <c r="N2918" s="61" t="n">
        <f aca="false">IF(J2918="PosK",SUMIFS(K:K,J:J,"eDNA",H:H,H2918),"")</f>
        <v>0</v>
      </c>
      <c r="P2918" s="62" t="n">
        <f aca="false">IF(K2920="No Ct",0,K2920)</f>
        <v>0</v>
      </c>
      <c r="Q2918" s="62" t="n">
        <f aca="false">IF(K2921="No Ct",0,K2921)</f>
        <v>0</v>
      </c>
      <c r="R2918" s="52" t="str">
        <f aca="false">IF(AND(L2918&gt;0,M2918=0),"Valid","Invalid")</f>
        <v>Valid</v>
      </c>
      <c r="S2918" s="52" t="str">
        <f aca="false">IF(OR(P2918&gt;1,Q2918&gt;1),"Present","Absent")</f>
        <v>Absent</v>
      </c>
      <c r="T2918" s="63" t="str">
        <f aca="false">IF(OR(AND(P2918&gt;1,P2918&lt;41),AND(Q2918&gt;1,Q2918&lt;41)),"Ct&lt;41","Ct&gt;41")</f>
        <v>Ct&gt;41</v>
      </c>
      <c r="U2918" s="52" t="str">
        <f aca="false">I2918</f>
        <v>Skrubtudse</v>
      </c>
      <c r="V2918" s="52" t="str">
        <f aca="false">MID(F2918,10,9)</f>
        <v>DL2018025</v>
      </c>
      <c r="W2918" s="64" t="str">
        <f aca="false">V2918&amp;"_"&amp;U2918&amp;"_"&amp;R2918&amp;"_"&amp;S2918&amp;"_"&amp;T2918</f>
        <v>DL2018025_Skrubtudse_Valid_Absent_Ct&gt;41</v>
      </c>
    </row>
    <row r="2919" s="52" customFormat="true" ht="14.25" hidden="false" customHeight="false" outlineLevel="0" collapsed="false">
      <c r="A2919" s="62" t="s">
        <v>812</v>
      </c>
      <c r="B2919" s="62" t="s">
        <v>1320</v>
      </c>
      <c r="C2919" s="62" t="s">
        <v>747</v>
      </c>
      <c r="D2919" s="62" t="n">
        <v>0.1</v>
      </c>
      <c r="E2919" s="65" t="s">
        <v>748</v>
      </c>
      <c r="F2919" s="52" t="s">
        <v>1303</v>
      </c>
      <c r="G2919" s="52" t="str">
        <f aca="false">LEFT(B2919,2)</f>
        <v>09</v>
      </c>
      <c r="H2919" s="52" t="str">
        <f aca="false">I2919&amp;"_"&amp;G2919&amp;"_"&amp;F2919</f>
        <v>Skrubtudse_09_20181102_DL2018025_AarhusStatsGym_koersel1</v>
      </c>
      <c r="I2919" s="61" t="str">
        <f aca="false">MID(RIGHT(B2919,LEN(B2919)-3),1,FIND("_",RIGHT(B2919,LEN(B2919)-3))-1)</f>
        <v>Skrubtudse</v>
      </c>
      <c r="J2919" s="61" t="str">
        <f aca="false">TRIM(SUBSTITUTE(RIGHT(B2919,FIND(I2919,B2919)+1),"_",""))</f>
        <v>NegK</v>
      </c>
      <c r="K2919" s="52" t="str">
        <f aca="false">IFERROR(VALUE(SUBSTITUTE(E2919,".",",")),E2919)</f>
        <v>No Ct</v>
      </c>
      <c r="L2919" s="61" t="str">
        <f aca="false">IF(J2919="PosK",SUMIFS(K:K,J:J,"PosK",H:H,H2919),"")</f>
        <v/>
      </c>
      <c r="M2919" s="61" t="str">
        <f aca="false">IF(J2919="PosK",SUMIFS(K:K,J:J,"NegK",H:H,H2919),"")</f>
        <v/>
      </c>
      <c r="N2919" s="61" t="str">
        <f aca="false">IF(J2919="PosK",SUMIFS(K:K,J:J,"eDNA",H:H,H2919),"")</f>
        <v/>
      </c>
    </row>
    <row r="2920" s="52" customFormat="true" ht="14.25" hidden="false" customHeight="false" outlineLevel="0" collapsed="false">
      <c r="A2920" s="62" t="s">
        <v>814</v>
      </c>
      <c r="B2920" s="62" t="s">
        <v>971</v>
      </c>
      <c r="C2920" s="62" t="s">
        <v>751</v>
      </c>
      <c r="D2920" s="62" t="n">
        <v>0.1</v>
      </c>
      <c r="E2920" s="65" t="s">
        <v>748</v>
      </c>
      <c r="F2920" s="52" t="s">
        <v>1303</v>
      </c>
      <c r="G2920" s="52" t="str">
        <f aca="false">LEFT(B2920,2)</f>
        <v>09</v>
      </c>
      <c r="H2920" s="52" t="str">
        <f aca="false">I2920&amp;"_"&amp;G2920&amp;"_"&amp;F2920</f>
        <v>Skrubtudse_09_20181102_DL2018025_AarhusStatsGym_koersel1</v>
      </c>
      <c r="I2920" s="61" t="str">
        <f aca="false">MID(RIGHT(B2920,LEN(B2920)-3),1,FIND("_",RIGHT(B2920,LEN(B2920)-3))-1)</f>
        <v>Skrubtudse</v>
      </c>
      <c r="J2920" s="61" t="str">
        <f aca="false">TRIM(SUBSTITUTE(RIGHT(B2920,FIND(I2920,B2920)+1),"_",""))</f>
        <v>eDNA</v>
      </c>
      <c r="K2920" s="52" t="str">
        <f aca="false">IFERROR(VALUE(SUBSTITUTE(E2920,".",",")),E2920)</f>
        <v>No Ct</v>
      </c>
      <c r="L2920" s="61" t="str">
        <f aca="false">IF(J2920="PosK",SUMIFS(K:K,J:J,"PosK",H:H,H2920),"")</f>
        <v/>
      </c>
      <c r="M2920" s="61" t="str">
        <f aca="false">IF(J2920="PosK",SUMIFS(K:K,J:J,"NegK",H:H,H2920),"")</f>
        <v/>
      </c>
      <c r="N2920" s="61" t="str">
        <f aca="false">IF(J2920="PosK",SUMIFS(K:K,J:J,"eDNA",H:H,H2920),"")</f>
        <v/>
      </c>
      <c r="Q2920" s="62"/>
    </row>
    <row r="2921" s="52" customFormat="true" ht="14.25" hidden="false" customHeight="false" outlineLevel="0" collapsed="false">
      <c r="A2921" s="62" t="s">
        <v>816</v>
      </c>
      <c r="B2921" s="62" t="s">
        <v>971</v>
      </c>
      <c r="C2921" s="62" t="s">
        <v>751</v>
      </c>
      <c r="D2921" s="62" t="n">
        <v>0.1</v>
      </c>
      <c r="E2921" s="65" t="s">
        <v>748</v>
      </c>
      <c r="F2921" s="52" t="s">
        <v>1303</v>
      </c>
      <c r="G2921" s="52" t="str">
        <f aca="false">LEFT(B2921,2)</f>
        <v>09</v>
      </c>
      <c r="H2921" s="52" t="str">
        <f aca="false">I2921&amp;"_"&amp;G2921&amp;"_"&amp;F2921</f>
        <v>Skrubtudse_09_20181102_DL2018025_AarhusStatsGym_koersel1</v>
      </c>
      <c r="I2921" s="61" t="str">
        <f aca="false">MID(RIGHT(B2921,LEN(B2921)-3),1,FIND("_",RIGHT(B2921,LEN(B2921)-3))-1)</f>
        <v>Skrubtudse</v>
      </c>
      <c r="J2921" s="61" t="str">
        <f aca="false">TRIM(SUBSTITUTE(RIGHT(B2921,FIND(I2921,B2921)+1),"_",""))</f>
        <v>eDNA</v>
      </c>
      <c r="K2921" s="52" t="str">
        <f aca="false">IFERROR(VALUE(SUBSTITUTE(E2921,".",",")),E2921)</f>
        <v>No Ct</v>
      </c>
      <c r="L2921" s="61" t="str">
        <f aca="false">IF(J2921="PosK",SUMIFS(K:K,J:J,"PosK",H:H,H2921),"")</f>
        <v/>
      </c>
      <c r="M2921" s="61" t="str">
        <f aca="false">IF(J2921="PosK",SUMIFS(K:K,J:J,"NegK",H:H,H2921),"")</f>
        <v/>
      </c>
      <c r="N2921" s="61" t="str">
        <f aca="false">IF(J2921="PosK",SUMIFS(K:K,J:J,"eDNA",H:H,H2921),"")</f>
        <v/>
      </c>
      <c r="P2921" s="62"/>
      <c r="T2921" s="63"/>
      <c r="W2921" s="64"/>
    </row>
    <row r="2922" s="52" customFormat="true" ht="14.25" hidden="false" customHeight="false" outlineLevel="0" collapsed="false">
      <c r="A2922" s="62" t="s">
        <v>818</v>
      </c>
      <c r="B2922" s="62" t="s">
        <v>1321</v>
      </c>
      <c r="C2922" s="62" t="s">
        <v>743</v>
      </c>
      <c r="D2922" s="62" t="n">
        <v>0.1</v>
      </c>
      <c r="E2922" s="65" t="n">
        <v>34.43</v>
      </c>
      <c r="F2922" s="52" t="s">
        <v>1303</v>
      </c>
      <c r="G2922" s="52" t="str">
        <f aca="false">LEFT(B2922,2)</f>
        <v>10</v>
      </c>
      <c r="H2922" s="52" t="str">
        <f aca="false">I2922&amp;"_"&amp;G2922&amp;"_"&amp;F2922</f>
        <v>Skrubtudse_10_20181102_DL2018025_AarhusStatsGym_koersel1</v>
      </c>
      <c r="I2922" s="61" t="str">
        <f aca="false">MID(RIGHT(B2922,LEN(B2922)-3),1,FIND("_",RIGHT(B2922,LEN(B2922)-3))-1)</f>
        <v>Skrubtudse</v>
      </c>
      <c r="J2922" s="61" t="str">
        <f aca="false">TRIM(SUBSTITUTE(RIGHT(B2922,FIND(I2922,B2922)+1),"_",""))</f>
        <v>PosK</v>
      </c>
      <c r="K2922" s="52" t="n">
        <f aca="false">IFERROR(VALUE(SUBSTITUTE(E2922,".",",")),E2922)</f>
        <v>34.43</v>
      </c>
      <c r="L2922" s="61" t="n">
        <f aca="false">IF(J2922="PosK",SUMIFS(K:K,J:J,"PosK",H:H,H2922),"")</f>
        <v>34.43</v>
      </c>
      <c r="M2922" s="61" t="n">
        <f aca="false">IF(J2922="PosK",SUMIFS(K:K,J:J,"NegK",H:H,H2922),"")</f>
        <v>0</v>
      </c>
      <c r="N2922" s="61" t="n">
        <f aca="false">IF(J2922="PosK",SUMIFS(K:K,J:J,"eDNA",H:H,H2922),"")</f>
        <v>0</v>
      </c>
      <c r="P2922" s="62" t="n">
        <f aca="false">IF(K2924="No Ct",0,K2924)</f>
        <v>0</v>
      </c>
      <c r="Q2922" s="62" t="n">
        <f aca="false">IF(K2925="No Ct",0,K2925)</f>
        <v>0</v>
      </c>
      <c r="R2922" s="52" t="str">
        <f aca="false">IF(AND(L2922&gt;0,M2922=0),"Valid","Invalid")</f>
        <v>Valid</v>
      </c>
      <c r="S2922" s="52" t="str">
        <f aca="false">IF(OR(P2922&gt;1,Q2922&gt;1),"Present","Absent")</f>
        <v>Absent</v>
      </c>
      <c r="T2922" s="63" t="str">
        <f aca="false">IF(OR(AND(P2922&gt;1,P2922&lt;41),AND(Q2922&gt;1,Q2922&lt;41)),"Ct&lt;41","Ct&gt;41")</f>
        <v>Ct&gt;41</v>
      </c>
      <c r="U2922" s="52" t="str">
        <f aca="false">I2922</f>
        <v>Skrubtudse</v>
      </c>
      <c r="V2922" s="52" t="str">
        <f aca="false">MID(F2922,10,9)</f>
        <v>DL2018025</v>
      </c>
      <c r="W2922" s="64" t="str">
        <f aca="false">V2922&amp;"_"&amp;U2922&amp;"_"&amp;R2922&amp;"_"&amp;S2922&amp;"_"&amp;T2922</f>
        <v>DL2018025_Skrubtudse_Valid_Absent_Ct&gt;41</v>
      </c>
    </row>
    <row r="2923" s="52" customFormat="true" ht="14.25" hidden="false" customHeight="false" outlineLevel="0" collapsed="false">
      <c r="A2923" s="62" t="s">
        <v>820</v>
      </c>
      <c r="B2923" s="62" t="s">
        <v>1322</v>
      </c>
      <c r="C2923" s="62" t="s">
        <v>747</v>
      </c>
      <c r="D2923" s="62" t="n">
        <v>0.1</v>
      </c>
      <c r="E2923" s="65" t="s">
        <v>748</v>
      </c>
      <c r="F2923" s="52" t="s">
        <v>1303</v>
      </c>
      <c r="G2923" s="52" t="str">
        <f aca="false">LEFT(B2923,2)</f>
        <v>10</v>
      </c>
      <c r="H2923" s="52" t="str">
        <f aca="false">I2923&amp;"_"&amp;G2923&amp;"_"&amp;F2923</f>
        <v>Skrubtudse_10_20181102_DL2018025_AarhusStatsGym_koersel1</v>
      </c>
      <c r="I2923" s="61" t="str">
        <f aca="false">MID(RIGHT(B2923,LEN(B2923)-3),1,FIND("_",RIGHT(B2923,LEN(B2923)-3))-1)</f>
        <v>Skrubtudse</v>
      </c>
      <c r="J2923" s="61" t="str">
        <f aca="false">TRIM(SUBSTITUTE(RIGHT(B2923,FIND(I2923,B2923)+1),"_",""))</f>
        <v>NegK</v>
      </c>
      <c r="K2923" s="52" t="str">
        <f aca="false">IFERROR(VALUE(SUBSTITUTE(E2923,".",",")),E2923)</f>
        <v>No Ct</v>
      </c>
      <c r="L2923" s="61" t="str">
        <f aca="false">IF(J2923="PosK",SUMIFS(K:K,J:J,"PosK",H:H,H2923),"")</f>
        <v/>
      </c>
      <c r="M2923" s="61" t="str">
        <f aca="false">IF(J2923="PosK",SUMIFS(K:K,J:J,"NegK",H:H,H2923),"")</f>
        <v/>
      </c>
      <c r="N2923" s="61" t="str">
        <f aca="false">IF(J2923="PosK",SUMIFS(K:K,J:J,"eDNA",H:H,H2923),"")</f>
        <v/>
      </c>
    </row>
    <row r="2924" s="52" customFormat="true" ht="14.25" hidden="false" customHeight="false" outlineLevel="0" collapsed="false">
      <c r="A2924" s="62" t="s">
        <v>822</v>
      </c>
      <c r="B2924" s="62" t="s">
        <v>975</v>
      </c>
      <c r="C2924" s="62" t="s">
        <v>751</v>
      </c>
      <c r="D2924" s="62" t="n">
        <v>0.1</v>
      </c>
      <c r="E2924" s="65" t="s">
        <v>748</v>
      </c>
      <c r="F2924" s="52" t="s">
        <v>1303</v>
      </c>
      <c r="G2924" s="52" t="str">
        <f aca="false">LEFT(B2924,2)</f>
        <v>10</v>
      </c>
      <c r="H2924" s="52" t="str">
        <f aca="false">I2924&amp;"_"&amp;G2924&amp;"_"&amp;F2924</f>
        <v>Skrubtudse_10_20181102_DL2018025_AarhusStatsGym_koersel1</v>
      </c>
      <c r="I2924" s="61" t="str">
        <f aca="false">MID(RIGHT(B2924,LEN(B2924)-3),1,FIND("_",RIGHT(B2924,LEN(B2924)-3))-1)</f>
        <v>Skrubtudse</v>
      </c>
      <c r="J2924" s="61" t="str">
        <f aca="false">TRIM(SUBSTITUTE(RIGHT(B2924,FIND(I2924,B2924)+1),"_",""))</f>
        <v>eDNA</v>
      </c>
      <c r="K2924" s="52" t="str">
        <f aca="false">IFERROR(VALUE(SUBSTITUTE(E2924,".",",")),E2924)</f>
        <v>No Ct</v>
      </c>
      <c r="L2924" s="61" t="str">
        <f aca="false">IF(J2924="PosK",SUMIFS(K:K,J:J,"PosK",H:H,H2924),"")</f>
        <v/>
      </c>
      <c r="M2924" s="61" t="str">
        <f aca="false">IF(J2924="PosK",SUMIFS(K:K,J:J,"NegK",H:H,H2924),"")</f>
        <v/>
      </c>
      <c r="N2924" s="61" t="str">
        <f aca="false">IF(J2924="PosK",SUMIFS(K:K,J:J,"eDNA",H:H,H2924),"")</f>
        <v/>
      </c>
      <c r="Q2924" s="62"/>
    </row>
    <row r="2925" s="52" customFormat="true" ht="14.25" hidden="false" customHeight="false" outlineLevel="0" collapsed="false">
      <c r="A2925" s="62" t="s">
        <v>824</v>
      </c>
      <c r="B2925" s="62" t="s">
        <v>975</v>
      </c>
      <c r="C2925" s="62" t="s">
        <v>751</v>
      </c>
      <c r="D2925" s="62" t="n">
        <v>0.1</v>
      </c>
      <c r="E2925" s="65" t="s">
        <v>748</v>
      </c>
      <c r="F2925" s="52" t="s">
        <v>1303</v>
      </c>
      <c r="G2925" s="52" t="str">
        <f aca="false">LEFT(B2925,2)</f>
        <v>10</v>
      </c>
      <c r="H2925" s="52" t="str">
        <f aca="false">I2925&amp;"_"&amp;G2925&amp;"_"&amp;F2925</f>
        <v>Skrubtudse_10_20181102_DL2018025_AarhusStatsGym_koersel1</v>
      </c>
      <c r="I2925" s="61" t="str">
        <f aca="false">MID(RIGHT(B2925,LEN(B2925)-3),1,FIND("_",RIGHT(B2925,LEN(B2925)-3))-1)</f>
        <v>Skrubtudse</v>
      </c>
      <c r="J2925" s="61" t="str">
        <f aca="false">TRIM(SUBSTITUTE(RIGHT(B2925,FIND(I2925,B2925)+1),"_",""))</f>
        <v>eDNA</v>
      </c>
      <c r="K2925" s="52" t="str">
        <f aca="false">IFERROR(VALUE(SUBSTITUTE(E2925,".",",")),E2925)</f>
        <v>No Ct</v>
      </c>
      <c r="L2925" s="61" t="str">
        <f aca="false">IF(J2925="PosK",SUMIFS(K:K,J:J,"PosK",H:H,H2925),"")</f>
        <v/>
      </c>
      <c r="M2925" s="61" t="str">
        <f aca="false">IF(J2925="PosK",SUMIFS(K:K,J:J,"NegK",H:H,H2925),"")</f>
        <v/>
      </c>
      <c r="N2925" s="61" t="str">
        <f aca="false">IF(J2925="PosK",SUMIFS(K:K,J:J,"eDNA",H:H,H2925),"")</f>
        <v/>
      </c>
      <c r="P2925" s="62"/>
      <c r="T2925" s="63"/>
      <c r="W2925" s="64"/>
    </row>
    <row r="2926" s="52" customFormat="true" ht="14.25" hidden="false" customHeight="false" outlineLevel="0" collapsed="false">
      <c r="A2926" s="62" t="s">
        <v>826</v>
      </c>
      <c r="B2926" s="62" t="s">
        <v>1323</v>
      </c>
      <c r="C2926" s="62" t="s">
        <v>743</v>
      </c>
      <c r="D2926" s="62" t="n">
        <v>0.1</v>
      </c>
      <c r="E2926" s="65" t="s">
        <v>748</v>
      </c>
      <c r="F2926" s="52" t="s">
        <v>1303</v>
      </c>
      <c r="G2926" s="52" t="str">
        <f aca="false">LEFT(B2926,2)</f>
        <v>11</v>
      </c>
      <c r="H2926" s="52" t="str">
        <f aca="false">I2926&amp;"_"&amp;G2926&amp;"_"&amp;F2926</f>
        <v>Bjergsalamander_11_20181102_DL2018025_AarhusStatsGym_koersel1</v>
      </c>
      <c r="I2926" s="61" t="str">
        <f aca="false">MID(RIGHT(B2926,LEN(B2926)-3),1,FIND("_",RIGHT(B2926,LEN(B2926)-3))-1)</f>
        <v>Bjergsalamander</v>
      </c>
      <c r="J2926" s="61" t="str">
        <f aca="false">TRIM(SUBSTITUTE(RIGHT(B2926,FIND(I2926,B2926)+1),"_",""))</f>
        <v>PosK</v>
      </c>
      <c r="K2926" s="52" t="str">
        <f aca="false">IFERROR(VALUE(SUBSTITUTE(E2926,".",",")),E2926)</f>
        <v>No Ct</v>
      </c>
      <c r="L2926" s="61" t="n">
        <f aca="false">IF(J2926="PosK",SUMIFS(K:K,J:J,"PosK",H:H,H2926),"")</f>
        <v>0</v>
      </c>
      <c r="M2926" s="61" t="n">
        <f aca="false">IF(J2926="PosK",SUMIFS(K:K,J:J,"NegK",H:H,H2926),"")</f>
        <v>0</v>
      </c>
      <c r="N2926" s="61" t="n">
        <f aca="false">IF(J2926="PosK",SUMIFS(K:K,J:J,"eDNA",H:H,H2926),"")</f>
        <v>0</v>
      </c>
      <c r="P2926" s="62" t="n">
        <f aca="false">IF(K2928="No Ct",0,K2928)</f>
        <v>0</v>
      </c>
      <c r="Q2926" s="62" t="n">
        <f aca="false">IF(K2929="No Ct",0,K2929)</f>
        <v>0</v>
      </c>
      <c r="R2926" s="52" t="str">
        <f aca="false">IF(AND(L2926&gt;0,M2926=0),"Valid","Invalid")</f>
        <v>Invalid</v>
      </c>
      <c r="S2926" s="52" t="str">
        <f aca="false">IF(OR(P2926&gt;1,Q2926&gt;1),"Present","Absent")</f>
        <v>Absent</v>
      </c>
      <c r="T2926" s="63" t="str">
        <f aca="false">IF(OR(AND(P2926&gt;1,P2926&lt;41),AND(Q2926&gt;1,Q2926&lt;41)),"Ct&lt;41","Ct&gt;41")</f>
        <v>Ct&gt;41</v>
      </c>
      <c r="U2926" s="52" t="str">
        <f aca="false">I2926</f>
        <v>Bjergsalamander</v>
      </c>
      <c r="V2926" s="52" t="str">
        <f aca="false">MID(F2926,10,9)</f>
        <v>DL2018025</v>
      </c>
      <c r="W2926" s="64" t="str">
        <f aca="false">V2926&amp;"_"&amp;U2926&amp;"_"&amp;R2926&amp;"_"&amp;S2926&amp;"_"&amp;T2926</f>
        <v>DL2018025_Bjergsalamander_Invalid_Absent_Ct&gt;41</v>
      </c>
    </row>
    <row r="2927" s="52" customFormat="true" ht="14.25" hidden="false" customHeight="false" outlineLevel="0" collapsed="false">
      <c r="A2927" s="62" t="s">
        <v>828</v>
      </c>
      <c r="B2927" s="62" t="s">
        <v>1324</v>
      </c>
      <c r="C2927" s="62" t="s">
        <v>747</v>
      </c>
      <c r="D2927" s="62" t="n">
        <v>0.1</v>
      </c>
      <c r="E2927" s="65" t="s">
        <v>748</v>
      </c>
      <c r="F2927" s="52" t="s">
        <v>1303</v>
      </c>
      <c r="G2927" s="52" t="str">
        <f aca="false">LEFT(B2927,2)</f>
        <v>11</v>
      </c>
      <c r="H2927" s="52" t="str">
        <f aca="false">I2927&amp;"_"&amp;G2927&amp;"_"&amp;F2927</f>
        <v>Bjergsalamander_11_20181102_DL2018025_AarhusStatsGym_koersel1</v>
      </c>
      <c r="I2927" s="61" t="str">
        <f aca="false">MID(RIGHT(B2927,LEN(B2927)-3),1,FIND("_",RIGHT(B2927,LEN(B2927)-3))-1)</f>
        <v>Bjergsalamander</v>
      </c>
      <c r="J2927" s="61" t="str">
        <f aca="false">TRIM(SUBSTITUTE(RIGHT(B2927,FIND(I2927,B2927)+1),"_",""))</f>
        <v>NegK</v>
      </c>
      <c r="K2927" s="52" t="str">
        <f aca="false">IFERROR(VALUE(SUBSTITUTE(E2927,".",",")),E2927)</f>
        <v>No Ct</v>
      </c>
      <c r="L2927" s="61" t="str">
        <f aca="false">IF(J2927="PosK",SUMIFS(K:K,J:J,"PosK",H:H,H2927),"")</f>
        <v/>
      </c>
      <c r="M2927" s="61" t="str">
        <f aca="false">IF(J2927="PosK",SUMIFS(K:K,J:J,"NegK",H:H,H2927),"")</f>
        <v/>
      </c>
      <c r="N2927" s="61" t="str">
        <f aca="false">IF(J2927="PosK",SUMIFS(K:K,J:J,"eDNA",H:H,H2927),"")</f>
        <v/>
      </c>
    </row>
    <row r="2928" s="52" customFormat="true" ht="14.25" hidden="false" customHeight="false" outlineLevel="0" collapsed="false">
      <c r="A2928" s="62" t="s">
        <v>830</v>
      </c>
      <c r="B2928" s="62" t="s">
        <v>979</v>
      </c>
      <c r="C2928" s="62" t="s">
        <v>751</v>
      </c>
      <c r="D2928" s="62" t="n">
        <v>0.1</v>
      </c>
      <c r="E2928" s="65" t="s">
        <v>748</v>
      </c>
      <c r="F2928" s="52" t="s">
        <v>1303</v>
      </c>
      <c r="G2928" s="52" t="str">
        <f aca="false">LEFT(B2928,2)</f>
        <v>11</v>
      </c>
      <c r="H2928" s="52" t="str">
        <f aca="false">I2928&amp;"_"&amp;G2928&amp;"_"&amp;F2928</f>
        <v>Bjergsalamander_11_20181102_DL2018025_AarhusStatsGym_koersel1</v>
      </c>
      <c r="I2928" s="61" t="str">
        <f aca="false">MID(RIGHT(B2928,LEN(B2928)-3),1,FIND("_",RIGHT(B2928,LEN(B2928)-3))-1)</f>
        <v>Bjergsalamander</v>
      </c>
      <c r="J2928" s="61" t="str">
        <f aca="false">TRIM(SUBSTITUTE(RIGHT(B2928,FIND(I2928,B2928)+1),"_",""))</f>
        <v>eDNA</v>
      </c>
      <c r="K2928" s="52" t="str">
        <f aca="false">IFERROR(VALUE(SUBSTITUTE(E2928,".",",")),E2928)</f>
        <v>No Ct</v>
      </c>
      <c r="L2928" s="61" t="str">
        <f aca="false">IF(J2928="PosK",SUMIFS(K:K,J:J,"PosK",H:H,H2928),"")</f>
        <v/>
      </c>
      <c r="M2928" s="61" t="str">
        <f aca="false">IF(J2928="PosK",SUMIFS(K:K,J:J,"NegK",H:H,H2928),"")</f>
        <v/>
      </c>
      <c r="N2928" s="61" t="str">
        <f aca="false">IF(J2928="PosK",SUMIFS(K:K,J:J,"eDNA",H:H,H2928),"")</f>
        <v/>
      </c>
      <c r="Q2928" s="62"/>
    </row>
    <row r="2929" s="52" customFormat="true" ht="14.25" hidden="false" customHeight="false" outlineLevel="0" collapsed="false">
      <c r="A2929" s="62" t="s">
        <v>832</v>
      </c>
      <c r="B2929" s="62" t="s">
        <v>979</v>
      </c>
      <c r="C2929" s="62" t="s">
        <v>751</v>
      </c>
      <c r="D2929" s="62" t="n">
        <v>0.1</v>
      </c>
      <c r="E2929" s="65" t="s">
        <v>748</v>
      </c>
      <c r="F2929" s="52" t="s">
        <v>1303</v>
      </c>
      <c r="G2929" s="52" t="str">
        <f aca="false">LEFT(B2929,2)</f>
        <v>11</v>
      </c>
      <c r="H2929" s="52" t="str">
        <f aca="false">I2929&amp;"_"&amp;G2929&amp;"_"&amp;F2929</f>
        <v>Bjergsalamander_11_20181102_DL2018025_AarhusStatsGym_koersel1</v>
      </c>
      <c r="I2929" s="61" t="str">
        <f aca="false">MID(RIGHT(B2929,LEN(B2929)-3),1,FIND("_",RIGHT(B2929,LEN(B2929)-3))-1)</f>
        <v>Bjergsalamander</v>
      </c>
      <c r="J2929" s="61" t="str">
        <f aca="false">TRIM(SUBSTITUTE(RIGHT(B2929,FIND(I2929,B2929)+1),"_",""))</f>
        <v>eDNA</v>
      </c>
      <c r="K2929" s="52" t="str">
        <f aca="false">IFERROR(VALUE(SUBSTITUTE(E2929,".",",")),E2929)</f>
        <v>No Ct</v>
      </c>
      <c r="L2929" s="61" t="str">
        <f aca="false">IF(J2929="PosK",SUMIFS(K:K,J:J,"PosK",H:H,H2929),"")</f>
        <v/>
      </c>
      <c r="M2929" s="61" t="str">
        <f aca="false">IF(J2929="PosK",SUMIFS(K:K,J:J,"NegK",H:H,H2929),"")</f>
        <v/>
      </c>
      <c r="N2929" s="61" t="str">
        <f aca="false">IF(J2929="PosK",SUMIFS(K:K,J:J,"eDNA",H:H,H2929),"")</f>
        <v/>
      </c>
      <c r="P2929" s="62"/>
      <c r="T2929" s="63"/>
      <c r="W2929" s="64"/>
    </row>
    <row r="2930" s="52" customFormat="true" ht="14.25" hidden="false" customHeight="false" outlineLevel="0" collapsed="false">
      <c r="A2930" s="62" t="s">
        <v>834</v>
      </c>
      <c r="B2930" s="62" t="s">
        <v>1325</v>
      </c>
      <c r="C2930" s="62" t="s">
        <v>743</v>
      </c>
      <c r="D2930" s="62" t="n">
        <v>0.1</v>
      </c>
      <c r="E2930" s="65" t="n">
        <v>36.71</v>
      </c>
      <c r="F2930" s="52" t="s">
        <v>1303</v>
      </c>
      <c r="G2930" s="52" t="str">
        <f aca="false">LEFT(B2930,2)</f>
        <v>12</v>
      </c>
      <c r="H2930" s="52" t="str">
        <f aca="false">I2930&amp;"_"&amp;G2930&amp;"_"&amp;F2930</f>
        <v>Latterfroe_12_20181102_DL2018025_AarhusStatsGym_koersel1</v>
      </c>
      <c r="I2930" s="61" t="str">
        <f aca="false">MID(RIGHT(B2930,LEN(B2930)-3),1,FIND("_",RIGHT(B2930,LEN(B2930)-3))-1)</f>
        <v>Latterfroe</v>
      </c>
      <c r="J2930" s="61" t="str">
        <f aca="false">TRIM(SUBSTITUTE(RIGHT(B2930,FIND(I2930,B2930)+1),"_",""))</f>
        <v>PosK</v>
      </c>
      <c r="K2930" s="52" t="n">
        <f aca="false">IFERROR(VALUE(SUBSTITUTE(E2930,".",",")),E2930)</f>
        <v>36.71</v>
      </c>
      <c r="L2930" s="61" t="n">
        <f aca="false">IF(J2930="PosK",SUMIFS(K:K,J:J,"PosK",H:H,H2930),"")</f>
        <v>36.71</v>
      </c>
      <c r="M2930" s="61" t="n">
        <f aca="false">IF(J2930="PosK",SUMIFS(K:K,J:J,"NegK",H:H,H2930),"")</f>
        <v>0</v>
      </c>
      <c r="N2930" s="61" t="n">
        <f aca="false">IF(J2930="PosK",SUMIFS(K:K,J:J,"eDNA",H:H,H2930),"")</f>
        <v>0</v>
      </c>
      <c r="P2930" s="62" t="n">
        <f aca="false">IF(K2932="No Ct",0,K2932)</f>
        <v>0</v>
      </c>
      <c r="Q2930" s="62" t="n">
        <f aca="false">IF(K2933="No Ct",0,K2933)</f>
        <v>0</v>
      </c>
      <c r="R2930" s="52" t="str">
        <f aca="false">IF(AND(L2930&gt;0,M2930=0),"Valid","Invalid")</f>
        <v>Valid</v>
      </c>
      <c r="S2930" s="52" t="str">
        <f aca="false">IF(OR(P2930&gt;1,Q2930&gt;1),"Present","Absent")</f>
        <v>Absent</v>
      </c>
      <c r="T2930" s="63" t="str">
        <f aca="false">IF(OR(AND(P2930&gt;1,P2930&lt;41),AND(Q2930&gt;1,Q2930&lt;41)),"Ct&lt;41","Ct&gt;41")</f>
        <v>Ct&gt;41</v>
      </c>
      <c r="U2930" s="52" t="str">
        <f aca="false">I2930</f>
        <v>Latterfroe</v>
      </c>
      <c r="V2930" s="52" t="str">
        <f aca="false">MID(F2930,10,9)</f>
        <v>DL2018025</v>
      </c>
      <c r="W2930" s="64" t="str">
        <f aca="false">V2930&amp;"_"&amp;U2930&amp;"_"&amp;R2930&amp;"_"&amp;S2930&amp;"_"&amp;T2930</f>
        <v>DL2018025_Latterfroe_Valid_Absent_Ct&gt;41</v>
      </c>
    </row>
    <row r="2931" s="52" customFormat="true" ht="14.25" hidden="false" customHeight="false" outlineLevel="0" collapsed="false">
      <c r="A2931" s="62" t="s">
        <v>836</v>
      </c>
      <c r="B2931" s="62" t="s">
        <v>1326</v>
      </c>
      <c r="C2931" s="62" t="s">
        <v>747</v>
      </c>
      <c r="D2931" s="62" t="n">
        <v>0.1</v>
      </c>
      <c r="E2931" s="65" t="s">
        <v>748</v>
      </c>
      <c r="F2931" s="52" t="s">
        <v>1303</v>
      </c>
      <c r="G2931" s="52" t="str">
        <f aca="false">LEFT(B2931,2)</f>
        <v>12</v>
      </c>
      <c r="H2931" s="52" t="str">
        <f aca="false">I2931&amp;"_"&amp;G2931&amp;"_"&amp;F2931</f>
        <v>Latterfroe_12_20181102_DL2018025_AarhusStatsGym_koersel1</v>
      </c>
      <c r="I2931" s="61" t="str">
        <f aca="false">MID(RIGHT(B2931,LEN(B2931)-3),1,FIND("_",RIGHT(B2931,LEN(B2931)-3))-1)</f>
        <v>Latterfroe</v>
      </c>
      <c r="J2931" s="61" t="str">
        <f aca="false">TRIM(SUBSTITUTE(RIGHT(B2931,FIND(I2931,B2931)+1),"_",""))</f>
        <v>NegK</v>
      </c>
      <c r="K2931" s="52" t="str">
        <f aca="false">IFERROR(VALUE(SUBSTITUTE(E2931,".",",")),E2931)</f>
        <v>No Ct</v>
      </c>
      <c r="L2931" s="61" t="str">
        <f aca="false">IF(J2931="PosK",SUMIFS(K:K,J:J,"PosK",H:H,H2931),"")</f>
        <v/>
      </c>
      <c r="M2931" s="61" t="str">
        <f aca="false">IF(J2931="PosK",SUMIFS(K:K,J:J,"NegK",H:H,H2931),"")</f>
        <v/>
      </c>
      <c r="N2931" s="61" t="str">
        <f aca="false">IF(J2931="PosK",SUMIFS(K:K,J:J,"eDNA",H:H,H2931),"")</f>
        <v/>
      </c>
    </row>
    <row r="2932" s="52" customFormat="true" ht="14.25" hidden="false" customHeight="false" outlineLevel="0" collapsed="false">
      <c r="A2932" s="62" t="s">
        <v>838</v>
      </c>
      <c r="B2932" s="62" t="s">
        <v>983</v>
      </c>
      <c r="C2932" s="62" t="s">
        <v>751</v>
      </c>
      <c r="D2932" s="62" t="n">
        <v>0.1</v>
      </c>
      <c r="E2932" s="65" t="s">
        <v>748</v>
      </c>
      <c r="F2932" s="52" t="s">
        <v>1303</v>
      </c>
      <c r="G2932" s="52" t="str">
        <f aca="false">LEFT(B2932,2)</f>
        <v>12</v>
      </c>
      <c r="H2932" s="52" t="str">
        <f aca="false">I2932&amp;"_"&amp;G2932&amp;"_"&amp;F2932</f>
        <v>Latterfroe_12_20181102_DL2018025_AarhusStatsGym_koersel1</v>
      </c>
      <c r="I2932" s="61" t="str">
        <f aca="false">MID(RIGHT(B2932,LEN(B2932)-3),1,FIND("_",RIGHT(B2932,LEN(B2932)-3))-1)</f>
        <v>Latterfroe</v>
      </c>
      <c r="J2932" s="61" t="str">
        <f aca="false">TRIM(SUBSTITUTE(RIGHT(B2932,FIND(I2932,B2932)+1),"_",""))</f>
        <v>eDNA</v>
      </c>
      <c r="K2932" s="52" t="str">
        <f aca="false">IFERROR(VALUE(SUBSTITUTE(E2932,".",",")),E2932)</f>
        <v>No Ct</v>
      </c>
      <c r="L2932" s="61" t="str">
        <f aca="false">IF(J2932="PosK",SUMIFS(K:K,J:J,"PosK",H:H,H2932),"")</f>
        <v/>
      </c>
      <c r="M2932" s="61" t="str">
        <f aca="false">IF(J2932="PosK",SUMIFS(K:K,J:J,"NegK",H:H,H2932),"")</f>
        <v/>
      </c>
      <c r="N2932" s="61" t="str">
        <f aca="false">IF(J2932="PosK",SUMIFS(K:K,J:J,"eDNA",H:H,H2932),"")</f>
        <v/>
      </c>
      <c r="Q2932" s="62"/>
    </row>
    <row r="2933" s="52" customFormat="true" ht="14.25" hidden="false" customHeight="false" outlineLevel="0" collapsed="false">
      <c r="A2933" s="62" t="s">
        <v>840</v>
      </c>
      <c r="B2933" s="62" t="s">
        <v>983</v>
      </c>
      <c r="C2933" s="62" t="s">
        <v>751</v>
      </c>
      <c r="D2933" s="62" t="n">
        <v>0.1</v>
      </c>
      <c r="E2933" s="65" t="s">
        <v>748</v>
      </c>
      <c r="F2933" s="52" t="s">
        <v>1303</v>
      </c>
      <c r="G2933" s="52" t="str">
        <f aca="false">LEFT(B2933,2)</f>
        <v>12</v>
      </c>
      <c r="H2933" s="52" t="str">
        <f aca="false">I2933&amp;"_"&amp;G2933&amp;"_"&amp;F2933</f>
        <v>Latterfroe_12_20181102_DL2018025_AarhusStatsGym_koersel1</v>
      </c>
      <c r="I2933" s="61" t="str">
        <f aca="false">MID(RIGHT(B2933,LEN(B2933)-3),1,FIND("_",RIGHT(B2933,LEN(B2933)-3))-1)</f>
        <v>Latterfroe</v>
      </c>
      <c r="J2933" s="61" t="str">
        <f aca="false">TRIM(SUBSTITUTE(RIGHT(B2933,FIND(I2933,B2933)+1),"_",""))</f>
        <v>eDNA</v>
      </c>
      <c r="K2933" s="52" t="str">
        <f aca="false">IFERROR(VALUE(SUBSTITUTE(E2933,".",",")),E2933)</f>
        <v>No Ct</v>
      </c>
      <c r="L2933" s="61" t="str">
        <f aca="false">IF(J2933="PosK",SUMIFS(K:K,J:J,"PosK",H:H,H2933),"")</f>
        <v/>
      </c>
      <c r="M2933" s="61" t="str">
        <f aca="false">IF(J2933="PosK",SUMIFS(K:K,J:J,"NegK",H:H,H2933),"")</f>
        <v/>
      </c>
      <c r="N2933" s="61" t="str">
        <f aca="false">IF(J2933="PosK",SUMIFS(K:K,J:J,"eDNA",H:H,H2933),"")</f>
        <v/>
      </c>
      <c r="P2933" s="62"/>
      <c r="T2933" s="63"/>
      <c r="W2933" s="64"/>
    </row>
    <row r="2934" s="52" customFormat="true" ht="14.25" hidden="false" customHeight="false" outlineLevel="0" collapsed="false">
      <c r="A2934" s="62" t="s">
        <v>842</v>
      </c>
      <c r="B2934" s="62" t="s">
        <v>1327</v>
      </c>
      <c r="C2934" s="62" t="s">
        <v>743</v>
      </c>
      <c r="D2934" s="62" t="n">
        <v>0.1</v>
      </c>
      <c r="E2934" s="65" t="s">
        <v>748</v>
      </c>
      <c r="F2934" s="52" t="s">
        <v>1303</v>
      </c>
      <c r="G2934" s="52" t="str">
        <f aca="false">LEFT(B2934,2)</f>
        <v>13</v>
      </c>
      <c r="H2934" s="52" t="str">
        <f aca="false">I2934&amp;"_"&amp;G2934&amp;"_"&amp;F2934</f>
        <v>Spidssnudetfroe_13_20181102_DL2018025_AarhusStatsGym_koersel1</v>
      </c>
      <c r="I2934" s="61" t="str">
        <f aca="false">MID(RIGHT(B2934,LEN(B2934)-3),1,FIND("_",RIGHT(B2934,LEN(B2934)-3))-1)</f>
        <v>Spidssnudetfroe</v>
      </c>
      <c r="J2934" s="61" t="str">
        <f aca="false">TRIM(SUBSTITUTE(RIGHT(B2934,FIND(I2934,B2934)+1),"_",""))</f>
        <v>PosK</v>
      </c>
      <c r="K2934" s="52" t="str">
        <f aca="false">IFERROR(VALUE(SUBSTITUTE(E2934,".",",")),E2934)</f>
        <v>No Ct</v>
      </c>
      <c r="L2934" s="61" t="n">
        <f aca="false">IF(J2934="PosK",SUMIFS(K:K,J:J,"PosK",H:H,H2934),"")</f>
        <v>0</v>
      </c>
      <c r="M2934" s="61" t="n">
        <f aca="false">IF(J2934="PosK",SUMIFS(K:K,J:J,"NegK",H:H,H2934),"")</f>
        <v>0</v>
      </c>
      <c r="N2934" s="61" t="n">
        <f aca="false">IF(J2934="PosK",SUMIFS(K:K,J:J,"eDNA",H:H,H2934),"")</f>
        <v>0</v>
      </c>
      <c r="P2934" s="62" t="n">
        <f aca="false">IF(K2936="No Ct",0,K2936)</f>
        <v>0</v>
      </c>
      <c r="Q2934" s="62" t="n">
        <f aca="false">IF(K2937="No Ct",0,K2937)</f>
        <v>0</v>
      </c>
      <c r="R2934" s="52" t="str">
        <f aca="false">IF(AND(L2934&gt;0,M2934=0),"Valid","Invalid")</f>
        <v>Invalid</v>
      </c>
      <c r="S2934" s="52" t="str">
        <f aca="false">IF(OR(P2934&gt;1,Q2934&gt;1),"Present","Absent")</f>
        <v>Absent</v>
      </c>
      <c r="T2934" s="63" t="str">
        <f aca="false">IF(OR(AND(P2934&gt;1,P2934&lt;41),AND(Q2934&gt;1,Q2934&lt;41)),"Ct&lt;41","Ct&gt;41")</f>
        <v>Ct&gt;41</v>
      </c>
      <c r="U2934" s="52" t="str">
        <f aca="false">I2934</f>
        <v>Spidssnudetfroe</v>
      </c>
      <c r="V2934" s="52" t="str">
        <f aca="false">MID(F2934,10,9)</f>
        <v>DL2018025</v>
      </c>
      <c r="W2934" s="64" t="str">
        <f aca="false">V2934&amp;"_"&amp;U2934&amp;"_"&amp;R2934&amp;"_"&amp;S2934&amp;"_"&amp;T2934</f>
        <v>DL2018025_Spidssnudetfroe_Invalid_Absent_Ct&gt;41</v>
      </c>
    </row>
    <row r="2935" s="52" customFormat="true" ht="14.25" hidden="false" customHeight="false" outlineLevel="0" collapsed="false">
      <c r="A2935" s="62" t="s">
        <v>844</v>
      </c>
      <c r="B2935" s="62" t="s">
        <v>1328</v>
      </c>
      <c r="C2935" s="62" t="s">
        <v>747</v>
      </c>
      <c r="D2935" s="62" t="n">
        <v>0.1</v>
      </c>
      <c r="E2935" s="65" t="s">
        <v>748</v>
      </c>
      <c r="F2935" s="52" t="s">
        <v>1303</v>
      </c>
      <c r="G2935" s="52" t="str">
        <f aca="false">LEFT(B2935,2)</f>
        <v>13</v>
      </c>
      <c r="H2935" s="52" t="str">
        <f aca="false">I2935&amp;"_"&amp;G2935&amp;"_"&amp;F2935</f>
        <v>Spidssnudetfroe_13_20181102_DL2018025_AarhusStatsGym_koersel1</v>
      </c>
      <c r="I2935" s="61" t="str">
        <f aca="false">MID(RIGHT(B2935,LEN(B2935)-3),1,FIND("_",RIGHT(B2935,LEN(B2935)-3))-1)</f>
        <v>Spidssnudetfroe</v>
      </c>
      <c r="J2935" s="61" t="str">
        <f aca="false">TRIM(SUBSTITUTE(RIGHT(B2935,FIND(I2935,B2935)+1),"_",""))</f>
        <v>NegK</v>
      </c>
      <c r="K2935" s="52" t="str">
        <f aca="false">IFERROR(VALUE(SUBSTITUTE(E2935,".",",")),E2935)</f>
        <v>No Ct</v>
      </c>
      <c r="L2935" s="61" t="str">
        <f aca="false">IF(J2935="PosK",SUMIFS(K:K,J:J,"PosK",H:H,H2935),"")</f>
        <v/>
      </c>
      <c r="M2935" s="61" t="str">
        <f aca="false">IF(J2935="PosK",SUMIFS(K:K,J:J,"NegK",H:H,H2935),"")</f>
        <v/>
      </c>
      <c r="N2935" s="61" t="str">
        <f aca="false">IF(J2935="PosK",SUMIFS(K:K,J:J,"eDNA",H:H,H2935),"")</f>
        <v/>
      </c>
    </row>
    <row r="2936" s="52" customFormat="true" ht="14.25" hidden="false" customHeight="false" outlineLevel="0" collapsed="false">
      <c r="A2936" s="62" t="s">
        <v>846</v>
      </c>
      <c r="B2936" s="62" t="s">
        <v>1329</v>
      </c>
      <c r="C2936" s="62" t="s">
        <v>751</v>
      </c>
      <c r="D2936" s="62" t="n">
        <v>0.1</v>
      </c>
      <c r="E2936" s="65" t="s">
        <v>748</v>
      </c>
      <c r="F2936" s="52" t="s">
        <v>1303</v>
      </c>
      <c r="G2936" s="52" t="str">
        <f aca="false">LEFT(B2936,2)</f>
        <v>13</v>
      </c>
      <c r="H2936" s="52" t="str">
        <f aca="false">I2936&amp;"_"&amp;G2936&amp;"_"&amp;F2936</f>
        <v>Spidssnudetfroe_13_20181102_DL2018025_AarhusStatsGym_koersel1</v>
      </c>
      <c r="I2936" s="61" t="str">
        <f aca="false">MID(RIGHT(B2936,LEN(B2936)-3),1,FIND("_",RIGHT(B2936,LEN(B2936)-3))-1)</f>
        <v>Spidssnudetfroe</v>
      </c>
      <c r="J2936" s="61" t="str">
        <f aca="false">TRIM(SUBSTITUTE(RIGHT(B2936,FIND(I2936,B2936)+1),"_",""))</f>
        <v>eDNA</v>
      </c>
      <c r="K2936" s="52" t="str">
        <f aca="false">IFERROR(VALUE(SUBSTITUTE(E2936,".",",")),E2936)</f>
        <v>No Ct</v>
      </c>
      <c r="L2936" s="61" t="str">
        <f aca="false">IF(J2936="PosK",SUMIFS(K:K,J:J,"PosK",H:H,H2936),"")</f>
        <v/>
      </c>
      <c r="M2936" s="61" t="str">
        <f aca="false">IF(J2936="PosK",SUMIFS(K:K,J:J,"NegK",H:H,H2936),"")</f>
        <v/>
      </c>
      <c r="N2936" s="61" t="str">
        <f aca="false">IF(J2936="PosK",SUMIFS(K:K,J:J,"eDNA",H:H,H2936),"")</f>
        <v/>
      </c>
      <c r="Q2936" s="62"/>
    </row>
    <row r="2937" s="52" customFormat="true" ht="14.25" hidden="false" customHeight="false" outlineLevel="0" collapsed="false">
      <c r="A2937" s="62" t="s">
        <v>848</v>
      </c>
      <c r="B2937" s="62" t="s">
        <v>1329</v>
      </c>
      <c r="C2937" s="62" t="s">
        <v>751</v>
      </c>
      <c r="D2937" s="62" t="n">
        <v>0.1</v>
      </c>
      <c r="E2937" s="65" t="s">
        <v>748</v>
      </c>
      <c r="F2937" s="52" t="s">
        <v>1303</v>
      </c>
      <c r="G2937" s="52" t="str">
        <f aca="false">LEFT(B2937,2)</f>
        <v>13</v>
      </c>
      <c r="H2937" s="52" t="str">
        <f aca="false">I2937&amp;"_"&amp;G2937&amp;"_"&amp;F2937</f>
        <v>Spidssnudetfroe_13_20181102_DL2018025_AarhusStatsGym_koersel1</v>
      </c>
      <c r="I2937" s="61" t="str">
        <f aca="false">MID(RIGHT(B2937,LEN(B2937)-3),1,FIND("_",RIGHT(B2937,LEN(B2937)-3))-1)</f>
        <v>Spidssnudetfroe</v>
      </c>
      <c r="J2937" s="61" t="str">
        <f aca="false">TRIM(SUBSTITUTE(RIGHT(B2937,FIND(I2937,B2937)+1),"_",""))</f>
        <v>eDNA</v>
      </c>
      <c r="K2937" s="52" t="str">
        <f aca="false">IFERROR(VALUE(SUBSTITUTE(E2937,".",",")),E2937)</f>
        <v>No Ct</v>
      </c>
      <c r="L2937" s="61" t="str">
        <f aca="false">IF(J2937="PosK",SUMIFS(K:K,J:J,"PosK",H:H,H2937),"")</f>
        <v/>
      </c>
      <c r="M2937" s="61" t="str">
        <f aca="false">IF(J2937="PosK",SUMIFS(K:K,J:J,"NegK",H:H,H2937),"")</f>
        <v/>
      </c>
      <c r="N2937" s="61" t="str">
        <f aca="false">IF(J2937="PosK",SUMIFS(K:K,J:J,"eDNA",H:H,H2937),"")</f>
        <v/>
      </c>
      <c r="P2937" s="62"/>
      <c r="T2937" s="63"/>
      <c r="W2937" s="64"/>
    </row>
    <row r="2938" s="52" customFormat="true" ht="14.25" hidden="false" customHeight="false" outlineLevel="0" collapsed="false">
      <c r="A2938" s="62" t="s">
        <v>849</v>
      </c>
      <c r="B2938" s="62" t="s">
        <v>1330</v>
      </c>
      <c r="C2938" s="62" t="s">
        <v>743</v>
      </c>
      <c r="D2938" s="62" t="n">
        <v>0.1</v>
      </c>
      <c r="E2938" s="65" t="n">
        <v>31.52</v>
      </c>
      <c r="F2938" s="52" t="s">
        <v>1303</v>
      </c>
      <c r="G2938" s="52" t="str">
        <f aca="false">LEFT(B2938,2)</f>
        <v>14</v>
      </c>
      <c r="H2938" s="52" t="str">
        <f aca="false">I2938&amp;"_"&amp;G2938&amp;"_"&amp;F2938</f>
        <v>Spidssnudetfroe_14_20181102_DL2018025_AarhusStatsGym_koersel1</v>
      </c>
      <c r="I2938" s="61" t="str">
        <f aca="false">MID(RIGHT(B2938,LEN(B2938)-3),1,FIND("_",RIGHT(B2938,LEN(B2938)-3))-1)</f>
        <v>Spidssnudetfroe</v>
      </c>
      <c r="J2938" s="61" t="str">
        <f aca="false">TRIM(SUBSTITUTE(RIGHT(B2938,FIND(I2938,B2938)+1),"_",""))</f>
        <v>PosK</v>
      </c>
      <c r="K2938" s="52" t="n">
        <f aca="false">IFERROR(VALUE(SUBSTITUTE(E2938,".",",")),E2938)</f>
        <v>31.52</v>
      </c>
      <c r="L2938" s="61" t="n">
        <f aca="false">IF(J2938="PosK",SUMIFS(K:K,J:J,"PosK",H:H,H2938),"")</f>
        <v>31.52</v>
      </c>
      <c r="M2938" s="61" t="n">
        <f aca="false">IF(J2938="PosK",SUMIFS(K:K,J:J,"NegK",H:H,H2938),"")</f>
        <v>0</v>
      </c>
      <c r="N2938" s="61" t="n">
        <f aca="false">IF(J2938="PosK",SUMIFS(K:K,J:J,"eDNA",H:H,H2938),"")</f>
        <v>0</v>
      </c>
      <c r="P2938" s="62" t="n">
        <f aca="false">IF(K2940="No Ct",0,K2940)</f>
        <v>0</v>
      </c>
      <c r="Q2938" s="62" t="n">
        <f aca="false">IF(K2941="No Ct",0,K2941)</f>
        <v>0</v>
      </c>
      <c r="R2938" s="52" t="str">
        <f aca="false">IF(AND(L2938&gt;0,M2938=0),"Valid","Invalid")</f>
        <v>Valid</v>
      </c>
      <c r="S2938" s="52" t="str">
        <f aca="false">IF(OR(P2938&gt;1,Q2938&gt;1),"Present","Absent")</f>
        <v>Absent</v>
      </c>
      <c r="T2938" s="63" t="str">
        <f aca="false">IF(OR(AND(P2938&gt;1,P2938&lt;41),AND(Q2938&gt;1,Q2938&lt;41)),"Ct&lt;41","Ct&gt;41")</f>
        <v>Ct&gt;41</v>
      </c>
      <c r="U2938" s="52" t="str">
        <f aca="false">I2938</f>
        <v>Spidssnudetfroe</v>
      </c>
      <c r="V2938" s="52" t="str">
        <f aca="false">MID(F2938,10,9)</f>
        <v>DL2018025</v>
      </c>
      <c r="W2938" s="64" t="str">
        <f aca="false">V2938&amp;"_"&amp;U2938&amp;"_"&amp;R2938&amp;"_"&amp;S2938&amp;"_"&amp;T2938</f>
        <v>DL2018025_Spidssnudetfroe_Valid_Absent_Ct&gt;41</v>
      </c>
    </row>
    <row r="2939" s="52" customFormat="true" ht="14.25" hidden="false" customHeight="false" outlineLevel="0" collapsed="false">
      <c r="A2939" s="62" t="s">
        <v>851</v>
      </c>
      <c r="B2939" s="62" t="s">
        <v>1331</v>
      </c>
      <c r="C2939" s="62" t="s">
        <v>747</v>
      </c>
      <c r="D2939" s="62" t="n">
        <v>0.1</v>
      </c>
      <c r="E2939" s="65" t="s">
        <v>748</v>
      </c>
      <c r="F2939" s="52" t="s">
        <v>1303</v>
      </c>
      <c r="G2939" s="52" t="str">
        <f aca="false">LEFT(B2939,2)</f>
        <v>14</v>
      </c>
      <c r="H2939" s="52" t="str">
        <f aca="false">I2939&amp;"_"&amp;G2939&amp;"_"&amp;F2939</f>
        <v>Spidssnudetfroe_14_20181102_DL2018025_AarhusStatsGym_koersel1</v>
      </c>
      <c r="I2939" s="61" t="str">
        <f aca="false">MID(RIGHT(B2939,LEN(B2939)-3),1,FIND("_",RIGHT(B2939,LEN(B2939)-3))-1)</f>
        <v>Spidssnudetfroe</v>
      </c>
      <c r="J2939" s="61" t="str">
        <f aca="false">TRIM(SUBSTITUTE(RIGHT(B2939,FIND(I2939,B2939)+1),"_",""))</f>
        <v>NegK</v>
      </c>
      <c r="K2939" s="52" t="str">
        <f aca="false">IFERROR(VALUE(SUBSTITUTE(E2939,".",",")),E2939)</f>
        <v>No Ct</v>
      </c>
      <c r="L2939" s="61" t="str">
        <f aca="false">IF(J2939="PosK",SUMIFS(K:K,J:J,"PosK",H:H,H2939),"")</f>
        <v/>
      </c>
      <c r="M2939" s="61" t="str">
        <f aca="false">IF(J2939="PosK",SUMIFS(K:K,J:J,"NegK",H:H,H2939),"")</f>
        <v/>
      </c>
      <c r="N2939" s="61" t="str">
        <f aca="false">IF(J2939="PosK",SUMIFS(K:K,J:J,"eDNA",H:H,H2939),"")</f>
        <v/>
      </c>
    </row>
    <row r="2940" s="52" customFormat="true" ht="14.25" hidden="false" customHeight="false" outlineLevel="0" collapsed="false">
      <c r="A2940" s="62" t="s">
        <v>853</v>
      </c>
      <c r="B2940" s="62" t="s">
        <v>1332</v>
      </c>
      <c r="C2940" s="62" t="s">
        <v>751</v>
      </c>
      <c r="D2940" s="62" t="n">
        <v>0.1</v>
      </c>
      <c r="E2940" s="65" t="s">
        <v>748</v>
      </c>
      <c r="F2940" s="52" t="s">
        <v>1303</v>
      </c>
      <c r="G2940" s="52" t="str">
        <f aca="false">LEFT(B2940,2)</f>
        <v>14</v>
      </c>
      <c r="H2940" s="52" t="str">
        <f aca="false">I2940&amp;"_"&amp;G2940&amp;"_"&amp;F2940</f>
        <v>Spidssnudetfroe_14_20181102_DL2018025_AarhusStatsGym_koersel1</v>
      </c>
      <c r="I2940" s="61" t="str">
        <f aca="false">MID(RIGHT(B2940,LEN(B2940)-3),1,FIND("_",RIGHT(B2940,LEN(B2940)-3))-1)</f>
        <v>Spidssnudetfroe</v>
      </c>
      <c r="J2940" s="61" t="str">
        <f aca="false">TRIM(SUBSTITUTE(RIGHT(B2940,FIND(I2940,B2940)+1),"_",""))</f>
        <v>eDNA</v>
      </c>
      <c r="K2940" s="52" t="str">
        <f aca="false">IFERROR(VALUE(SUBSTITUTE(E2940,".",",")),E2940)</f>
        <v>No Ct</v>
      </c>
      <c r="L2940" s="61" t="str">
        <f aca="false">IF(J2940="PosK",SUMIFS(K:K,J:J,"PosK",H:H,H2940),"")</f>
        <v/>
      </c>
      <c r="M2940" s="61" t="str">
        <f aca="false">IF(J2940="PosK",SUMIFS(K:K,J:J,"NegK",H:H,H2940),"")</f>
        <v/>
      </c>
      <c r="N2940" s="61" t="str">
        <f aca="false">IF(J2940="PosK",SUMIFS(K:K,J:J,"eDNA",H:H,H2940),"")</f>
        <v/>
      </c>
      <c r="Q2940" s="62"/>
    </row>
    <row r="2941" s="52" customFormat="true" ht="14.25" hidden="false" customHeight="false" outlineLevel="0" collapsed="false">
      <c r="A2941" s="62" t="s">
        <v>855</v>
      </c>
      <c r="B2941" s="62" t="s">
        <v>1332</v>
      </c>
      <c r="C2941" s="62" t="s">
        <v>751</v>
      </c>
      <c r="D2941" s="62" t="n">
        <v>0.1</v>
      </c>
      <c r="E2941" s="65" t="s">
        <v>748</v>
      </c>
      <c r="F2941" s="52" t="s">
        <v>1303</v>
      </c>
      <c r="G2941" s="52" t="str">
        <f aca="false">LEFT(B2941,2)</f>
        <v>14</v>
      </c>
      <c r="H2941" s="52" t="str">
        <f aca="false">I2941&amp;"_"&amp;G2941&amp;"_"&amp;F2941</f>
        <v>Spidssnudetfroe_14_20181102_DL2018025_AarhusStatsGym_koersel1</v>
      </c>
      <c r="I2941" s="61" t="str">
        <f aca="false">MID(RIGHT(B2941,LEN(B2941)-3),1,FIND("_",RIGHT(B2941,LEN(B2941)-3))-1)</f>
        <v>Spidssnudetfroe</v>
      </c>
      <c r="J2941" s="61" t="str">
        <f aca="false">TRIM(SUBSTITUTE(RIGHT(B2941,FIND(I2941,B2941)+1),"_",""))</f>
        <v>eDNA</v>
      </c>
      <c r="K2941" s="52" t="str">
        <f aca="false">IFERROR(VALUE(SUBSTITUTE(E2941,".",",")),E2941)</f>
        <v>No Ct</v>
      </c>
      <c r="L2941" s="61" t="str">
        <f aca="false">IF(J2941="PosK",SUMIFS(K:K,J:J,"PosK",H:H,H2941),"")</f>
        <v/>
      </c>
      <c r="M2941" s="61" t="str">
        <f aca="false">IF(J2941="PosK",SUMIFS(K:K,J:J,"NegK",H:H,H2941),"")</f>
        <v/>
      </c>
      <c r="N2941" s="61" t="str">
        <f aca="false">IF(J2941="PosK",SUMIFS(K:K,J:J,"eDNA",H:H,H2941),"")</f>
        <v/>
      </c>
      <c r="P2941" s="62"/>
      <c r="T2941" s="63"/>
      <c r="W2941" s="64"/>
    </row>
    <row r="2942" s="52" customFormat="true" ht="14.25" hidden="false" customHeight="false" outlineLevel="0" collapsed="false">
      <c r="A2942" s="62" t="s">
        <v>856</v>
      </c>
      <c r="B2942" s="62" t="s">
        <v>1333</v>
      </c>
      <c r="C2942" s="62" t="s">
        <v>743</v>
      </c>
      <c r="D2942" s="62" t="n">
        <v>0.1</v>
      </c>
      <c r="E2942" s="65" t="s">
        <v>748</v>
      </c>
      <c r="F2942" s="52" t="s">
        <v>1303</v>
      </c>
      <c r="G2942" s="52" t="str">
        <f aca="false">LEFT(B2942,2)</f>
        <v>15</v>
      </c>
      <c r="H2942" s="52" t="str">
        <f aca="false">I2942&amp;"_"&amp;G2942&amp;"_"&amp;F2942</f>
        <v>KortbenetGroenFroe_15_20181102_DL2018025_AarhusStatsGym_koersel1</v>
      </c>
      <c r="I2942" s="61" t="str">
        <f aca="false">MID(RIGHT(B2942,LEN(B2942)-3),1,FIND("_",RIGHT(B2942,LEN(B2942)-3))-1)</f>
        <v>KortbenetGroenFroe</v>
      </c>
      <c r="J2942" s="61" t="str">
        <f aca="false">TRIM(SUBSTITUTE(RIGHT(B2942,FIND(I2942,B2942)+1),"_",""))</f>
        <v>PosK</v>
      </c>
      <c r="K2942" s="52" t="str">
        <f aca="false">IFERROR(VALUE(SUBSTITUTE(E2942,".",",")),E2942)</f>
        <v>No Ct</v>
      </c>
      <c r="L2942" s="61" t="n">
        <f aca="false">IF(J2942="PosK",SUMIFS(K:K,J:J,"PosK",H:H,H2942),"")</f>
        <v>0</v>
      </c>
      <c r="M2942" s="61" t="n">
        <f aca="false">IF(J2942="PosK",SUMIFS(K:K,J:J,"NegK",H:H,H2942),"")</f>
        <v>0</v>
      </c>
      <c r="N2942" s="61" t="n">
        <f aca="false">IF(J2942="PosK",SUMIFS(K:K,J:J,"eDNA",H:H,H2942),"")</f>
        <v>0</v>
      </c>
      <c r="P2942" s="62" t="n">
        <f aca="false">IF(K2944="No Ct",0,K2944)</f>
        <v>0</v>
      </c>
      <c r="Q2942" s="62" t="n">
        <f aca="false">IF(K2945="No Ct",0,K2945)</f>
        <v>0</v>
      </c>
      <c r="R2942" s="52" t="str">
        <f aca="false">IF(AND(L2942&gt;0,M2942=0),"Valid","Invalid")</f>
        <v>Invalid</v>
      </c>
      <c r="S2942" s="52" t="str">
        <f aca="false">IF(OR(P2942&gt;1,Q2942&gt;1),"Present","Absent")</f>
        <v>Absent</v>
      </c>
      <c r="T2942" s="63" t="str">
        <f aca="false">IF(OR(AND(P2942&gt;1,P2942&lt;41),AND(Q2942&gt;1,Q2942&lt;41)),"Ct&lt;41","Ct&gt;41")</f>
        <v>Ct&gt;41</v>
      </c>
      <c r="U2942" s="52" t="str">
        <f aca="false">I2942</f>
        <v>KortbenetGroenFroe</v>
      </c>
      <c r="V2942" s="52" t="str">
        <f aca="false">MID(F2942,10,9)</f>
        <v>DL2018025</v>
      </c>
      <c r="W2942" s="64" t="str">
        <f aca="false">V2942&amp;"_"&amp;U2942&amp;"_"&amp;R2942&amp;"_"&amp;S2942&amp;"_"&amp;T2942</f>
        <v>DL2018025_KortbenetGroenFroe_Invalid_Absent_Ct&gt;41</v>
      </c>
    </row>
    <row r="2943" s="52" customFormat="true" ht="14.25" hidden="false" customHeight="false" outlineLevel="0" collapsed="false">
      <c r="A2943" s="62" t="s">
        <v>858</v>
      </c>
      <c r="B2943" s="62" t="s">
        <v>1334</v>
      </c>
      <c r="C2943" s="62" t="s">
        <v>747</v>
      </c>
      <c r="D2943" s="62" t="n">
        <v>0.1</v>
      </c>
      <c r="E2943" s="65" t="s">
        <v>748</v>
      </c>
      <c r="F2943" s="52" t="s">
        <v>1303</v>
      </c>
      <c r="G2943" s="52" t="str">
        <f aca="false">LEFT(B2943,2)</f>
        <v>15</v>
      </c>
      <c r="H2943" s="52" t="str">
        <f aca="false">I2943&amp;"_"&amp;G2943&amp;"_"&amp;F2943</f>
        <v>KortbenetGroenFroe_15_20181102_DL2018025_AarhusStatsGym_koersel1</v>
      </c>
      <c r="I2943" s="61" t="str">
        <f aca="false">MID(RIGHT(B2943,LEN(B2943)-3),1,FIND("_",RIGHT(B2943,LEN(B2943)-3))-1)</f>
        <v>KortbenetGroenFroe</v>
      </c>
      <c r="J2943" s="61" t="str">
        <f aca="false">TRIM(SUBSTITUTE(RIGHT(B2943,FIND(I2943,B2943)+1),"_",""))</f>
        <v>NegK</v>
      </c>
      <c r="K2943" s="52" t="str">
        <f aca="false">IFERROR(VALUE(SUBSTITUTE(E2943,".",",")),E2943)</f>
        <v>No Ct</v>
      </c>
      <c r="L2943" s="61" t="str">
        <f aca="false">IF(J2943="PosK",SUMIFS(K:K,J:J,"PosK",H:H,H2943),"")</f>
        <v/>
      </c>
      <c r="M2943" s="61" t="str">
        <f aca="false">IF(J2943="PosK",SUMIFS(K:K,J:J,"NegK",H:H,H2943),"")</f>
        <v/>
      </c>
      <c r="N2943" s="61" t="str">
        <f aca="false">IF(J2943="PosK",SUMIFS(K:K,J:J,"eDNA",H:H,H2943),"")</f>
        <v/>
      </c>
    </row>
    <row r="2944" s="52" customFormat="true" ht="14.25" hidden="false" customHeight="false" outlineLevel="0" collapsed="false">
      <c r="A2944" s="62" t="s">
        <v>860</v>
      </c>
      <c r="B2944" s="62" t="s">
        <v>1335</v>
      </c>
      <c r="C2944" s="62" t="s">
        <v>751</v>
      </c>
      <c r="D2944" s="62" t="n">
        <v>0.1</v>
      </c>
      <c r="E2944" s="65" t="s">
        <v>748</v>
      </c>
      <c r="F2944" s="52" t="s">
        <v>1303</v>
      </c>
      <c r="G2944" s="52" t="str">
        <f aca="false">LEFT(B2944,2)</f>
        <v>15</v>
      </c>
      <c r="H2944" s="52" t="str">
        <f aca="false">I2944&amp;"_"&amp;G2944&amp;"_"&amp;F2944</f>
        <v>KortbenetGroenFroe_15_20181102_DL2018025_AarhusStatsGym_koersel1</v>
      </c>
      <c r="I2944" s="61" t="str">
        <f aca="false">MID(RIGHT(B2944,LEN(B2944)-3),1,FIND("_",RIGHT(B2944,LEN(B2944)-3))-1)</f>
        <v>KortbenetGroenFroe</v>
      </c>
      <c r="J2944" s="61" t="str">
        <f aca="false">TRIM(SUBSTITUTE(RIGHT(B2944,FIND(I2944,B2944)+1),"_",""))</f>
        <v>eDNA</v>
      </c>
      <c r="K2944" s="52" t="str">
        <f aca="false">IFERROR(VALUE(SUBSTITUTE(E2944,".",",")),E2944)</f>
        <v>No Ct</v>
      </c>
      <c r="L2944" s="61" t="str">
        <f aca="false">IF(J2944="PosK",SUMIFS(K:K,J:J,"PosK",H:H,H2944),"")</f>
        <v/>
      </c>
      <c r="M2944" s="61" t="str">
        <f aca="false">IF(J2944="PosK",SUMIFS(K:K,J:J,"NegK",H:H,H2944),"")</f>
        <v/>
      </c>
      <c r="N2944" s="61" t="str">
        <f aca="false">IF(J2944="PosK",SUMIFS(K:K,J:J,"eDNA",H:H,H2944),"")</f>
        <v/>
      </c>
      <c r="Q2944" s="62"/>
    </row>
    <row r="2945" s="52" customFormat="true" ht="14.25" hidden="false" customHeight="false" outlineLevel="0" collapsed="false">
      <c r="A2945" s="62" t="s">
        <v>862</v>
      </c>
      <c r="B2945" s="62" t="s">
        <v>1335</v>
      </c>
      <c r="C2945" s="62" t="s">
        <v>751</v>
      </c>
      <c r="D2945" s="62" t="n">
        <v>0.1</v>
      </c>
      <c r="E2945" s="65" t="s">
        <v>748</v>
      </c>
      <c r="F2945" s="52" t="s">
        <v>1303</v>
      </c>
      <c r="G2945" s="52" t="str">
        <f aca="false">LEFT(B2945,2)</f>
        <v>15</v>
      </c>
      <c r="H2945" s="52" t="str">
        <f aca="false">I2945&amp;"_"&amp;G2945&amp;"_"&amp;F2945</f>
        <v>KortbenetGroenFroe_15_20181102_DL2018025_AarhusStatsGym_koersel1</v>
      </c>
      <c r="I2945" s="61" t="str">
        <f aca="false">MID(RIGHT(B2945,LEN(B2945)-3),1,FIND("_",RIGHT(B2945,LEN(B2945)-3))-1)</f>
        <v>KortbenetGroenFroe</v>
      </c>
      <c r="J2945" s="61" t="str">
        <f aca="false">TRIM(SUBSTITUTE(RIGHT(B2945,FIND(I2945,B2945)+1),"_",""))</f>
        <v>eDNA</v>
      </c>
      <c r="K2945" s="52" t="str">
        <f aca="false">IFERROR(VALUE(SUBSTITUTE(E2945,".",",")),E2945)</f>
        <v>No Ct</v>
      </c>
      <c r="L2945" s="61" t="str">
        <f aca="false">IF(J2945="PosK",SUMIFS(K:K,J:J,"PosK",H:H,H2945),"")</f>
        <v/>
      </c>
      <c r="M2945" s="61" t="str">
        <f aca="false">IF(J2945="PosK",SUMIFS(K:K,J:J,"NegK",H:H,H2945),"")</f>
        <v/>
      </c>
      <c r="N2945" s="61" t="str">
        <f aca="false">IF(J2945="PosK",SUMIFS(K:K,J:J,"eDNA",H:H,H2945),"")</f>
        <v/>
      </c>
      <c r="P2945" s="62"/>
      <c r="T2945" s="63"/>
      <c r="W2945" s="64"/>
    </row>
    <row r="2946" s="52" customFormat="true" ht="14.25" hidden="false" customHeight="false" outlineLevel="0" collapsed="false">
      <c r="A2946" s="62" t="s">
        <v>863</v>
      </c>
      <c r="B2946" s="62" t="s">
        <v>1336</v>
      </c>
      <c r="C2946" s="62" t="s">
        <v>743</v>
      </c>
      <c r="D2946" s="62" t="n">
        <v>0.1</v>
      </c>
      <c r="E2946" s="65" t="n">
        <v>40.21</v>
      </c>
      <c r="F2946" s="52" t="s">
        <v>1303</v>
      </c>
      <c r="G2946" s="52" t="str">
        <f aca="false">LEFT(B2946,2)</f>
        <v>16</v>
      </c>
      <c r="H2946" s="52" t="str">
        <f aca="false">I2946&amp;"_"&amp;G2946&amp;"_"&amp;F2946</f>
        <v>ButsnudetFroe_16_20181102_DL2018025_AarhusStatsGym_koersel1</v>
      </c>
      <c r="I2946" s="61" t="str">
        <f aca="false">MID(RIGHT(B2946,LEN(B2946)-3),1,FIND("_",RIGHT(B2946,LEN(B2946)-3))-1)</f>
        <v>ButsnudetFroe</v>
      </c>
      <c r="J2946" s="61" t="str">
        <f aca="false">TRIM(SUBSTITUTE(RIGHT(B2946,FIND(I2946,B2946)+1),"_",""))</f>
        <v>PosK</v>
      </c>
      <c r="K2946" s="52" t="n">
        <f aca="false">IFERROR(VALUE(SUBSTITUTE(E2946,".",",")),E2946)</f>
        <v>40.21</v>
      </c>
      <c r="L2946" s="61" t="n">
        <f aca="false">IF(J2946="PosK",SUMIFS(K:K,J:J,"PosK",H:H,H2946),"")</f>
        <v>40.21</v>
      </c>
      <c r="M2946" s="61" t="n">
        <f aca="false">IF(J2946="PosK",SUMIFS(K:K,J:J,"NegK",H:H,H2946),"")</f>
        <v>0</v>
      </c>
      <c r="N2946" s="61" t="n">
        <f aca="false">IF(J2946="PosK",SUMIFS(K:K,J:J,"eDNA",H:H,H2946),"")</f>
        <v>82.34</v>
      </c>
      <c r="P2946" s="62" t="n">
        <f aca="false">IF(K2948="No Ct",0,K2948)</f>
        <v>40.51</v>
      </c>
      <c r="Q2946" s="62" t="n">
        <f aca="false">IF(K2949="No Ct",0,K2949)</f>
        <v>41.83</v>
      </c>
      <c r="R2946" s="52" t="str">
        <f aca="false">IF(AND(L2946&gt;0,M2946=0),"Valid","Invalid")</f>
        <v>Valid</v>
      </c>
      <c r="S2946" s="52" t="str">
        <f aca="false">IF(OR(P2946&gt;1,Q2946&gt;1),"Present","Absent")</f>
        <v>Present</v>
      </c>
      <c r="T2946" s="63" t="str">
        <f aca="false">IF(OR(AND(P2946&gt;1,P2946&lt;41),AND(Q2946&gt;1,Q2946&lt;41)),"Ct&lt;41","Ct&gt;41")</f>
        <v>Ct&lt;41</v>
      </c>
      <c r="U2946" s="52" t="str">
        <f aca="false">I2946</f>
        <v>ButsnudetFroe</v>
      </c>
      <c r="V2946" s="52" t="str">
        <f aca="false">MID(F2946,10,9)</f>
        <v>DL2018025</v>
      </c>
      <c r="W2946" s="64" t="str">
        <f aca="false">V2946&amp;"_"&amp;U2946&amp;"_"&amp;R2946&amp;"_"&amp;S2946&amp;"_"&amp;T2946</f>
        <v>DL2018025_ButsnudetFroe_Valid_Present_Ct&lt;41</v>
      </c>
    </row>
    <row r="2947" s="52" customFormat="true" ht="14.25" hidden="false" customHeight="false" outlineLevel="0" collapsed="false">
      <c r="A2947" s="62" t="s">
        <v>865</v>
      </c>
      <c r="B2947" s="62" t="s">
        <v>1337</v>
      </c>
      <c r="C2947" s="62" t="s">
        <v>747</v>
      </c>
      <c r="D2947" s="62" t="n">
        <v>0.1</v>
      </c>
      <c r="E2947" s="65" t="s">
        <v>748</v>
      </c>
      <c r="F2947" s="52" t="s">
        <v>1303</v>
      </c>
      <c r="G2947" s="52" t="str">
        <f aca="false">LEFT(B2947,2)</f>
        <v>16</v>
      </c>
      <c r="H2947" s="52" t="str">
        <f aca="false">I2947&amp;"_"&amp;G2947&amp;"_"&amp;F2947</f>
        <v>ButsnudetFroe_16_20181102_DL2018025_AarhusStatsGym_koersel1</v>
      </c>
      <c r="I2947" s="61" t="str">
        <f aca="false">MID(RIGHT(B2947,LEN(B2947)-3),1,FIND("_",RIGHT(B2947,LEN(B2947)-3))-1)</f>
        <v>ButsnudetFroe</v>
      </c>
      <c r="J2947" s="61" t="str">
        <f aca="false">TRIM(SUBSTITUTE(RIGHT(B2947,FIND(I2947,B2947)+1),"_",""))</f>
        <v>NegK</v>
      </c>
      <c r="K2947" s="52" t="str">
        <f aca="false">IFERROR(VALUE(SUBSTITUTE(E2947,".",",")),E2947)</f>
        <v>No Ct</v>
      </c>
      <c r="L2947" s="61" t="str">
        <f aca="false">IF(J2947="PosK",SUMIFS(K:K,J:J,"PosK",H:H,H2947),"")</f>
        <v/>
      </c>
      <c r="M2947" s="61" t="str">
        <f aca="false">IF(J2947="PosK",SUMIFS(K:K,J:J,"NegK",H:H,H2947),"")</f>
        <v/>
      </c>
      <c r="N2947" s="61" t="str">
        <f aca="false">IF(J2947="PosK",SUMIFS(K:K,J:J,"eDNA",H:H,H2947),"")</f>
        <v/>
      </c>
    </row>
    <row r="2948" s="52" customFormat="true" ht="14.25" hidden="false" customHeight="false" outlineLevel="0" collapsed="false">
      <c r="A2948" s="62" t="s">
        <v>867</v>
      </c>
      <c r="B2948" s="62" t="s">
        <v>1338</v>
      </c>
      <c r="C2948" s="62" t="s">
        <v>751</v>
      </c>
      <c r="D2948" s="62" t="n">
        <v>0.1</v>
      </c>
      <c r="E2948" s="65" t="n">
        <v>40.51</v>
      </c>
      <c r="F2948" s="52" t="s">
        <v>1303</v>
      </c>
      <c r="G2948" s="52" t="str">
        <f aca="false">LEFT(B2948,2)</f>
        <v>16</v>
      </c>
      <c r="H2948" s="52" t="str">
        <f aca="false">I2948&amp;"_"&amp;G2948&amp;"_"&amp;F2948</f>
        <v>ButsnudetFroe_16_20181102_DL2018025_AarhusStatsGym_koersel1</v>
      </c>
      <c r="I2948" s="61" t="str">
        <f aca="false">MID(RIGHT(B2948,LEN(B2948)-3),1,FIND("_",RIGHT(B2948,LEN(B2948)-3))-1)</f>
        <v>ButsnudetFroe</v>
      </c>
      <c r="J2948" s="61" t="str">
        <f aca="false">TRIM(SUBSTITUTE(RIGHT(B2948,FIND(I2948,B2948)+1),"_",""))</f>
        <v>eDNA</v>
      </c>
      <c r="K2948" s="52" t="n">
        <f aca="false">IFERROR(VALUE(SUBSTITUTE(E2948,".",",")),E2948)</f>
        <v>40.51</v>
      </c>
      <c r="L2948" s="61" t="str">
        <f aca="false">IF(J2948="PosK",SUMIFS(K:K,J:J,"PosK",H:H,H2948),"")</f>
        <v/>
      </c>
      <c r="M2948" s="61" t="str">
        <f aca="false">IF(J2948="PosK",SUMIFS(K:K,J:J,"NegK",H:H,H2948),"")</f>
        <v/>
      </c>
      <c r="N2948" s="61" t="str">
        <f aca="false">IF(J2948="PosK",SUMIFS(K:K,J:J,"eDNA",H:H,H2948),"")</f>
        <v/>
      </c>
      <c r="Q2948" s="62"/>
    </row>
    <row r="2949" s="52" customFormat="true" ht="14.25" hidden="false" customHeight="false" outlineLevel="0" collapsed="false">
      <c r="A2949" s="62" t="s">
        <v>869</v>
      </c>
      <c r="B2949" s="62" t="s">
        <v>1338</v>
      </c>
      <c r="C2949" s="62" t="s">
        <v>751</v>
      </c>
      <c r="D2949" s="62" t="n">
        <v>0.1</v>
      </c>
      <c r="E2949" s="65" t="n">
        <v>41.83</v>
      </c>
      <c r="F2949" s="52" t="s">
        <v>1303</v>
      </c>
      <c r="G2949" s="52" t="str">
        <f aca="false">LEFT(B2949,2)</f>
        <v>16</v>
      </c>
      <c r="H2949" s="52" t="str">
        <f aca="false">I2949&amp;"_"&amp;G2949&amp;"_"&amp;F2949</f>
        <v>ButsnudetFroe_16_20181102_DL2018025_AarhusStatsGym_koersel1</v>
      </c>
      <c r="I2949" s="61" t="str">
        <f aca="false">MID(RIGHT(B2949,LEN(B2949)-3),1,FIND("_",RIGHT(B2949,LEN(B2949)-3))-1)</f>
        <v>ButsnudetFroe</v>
      </c>
      <c r="J2949" s="61" t="str">
        <f aca="false">TRIM(SUBSTITUTE(RIGHT(B2949,FIND(I2949,B2949)+1),"_",""))</f>
        <v>eDNA</v>
      </c>
      <c r="K2949" s="52" t="n">
        <f aca="false">IFERROR(VALUE(SUBSTITUTE(E2949,".",",")),E2949)</f>
        <v>41.83</v>
      </c>
      <c r="L2949" s="61" t="str">
        <f aca="false">IF(J2949="PosK",SUMIFS(K:K,J:J,"PosK",H:H,H2949),"")</f>
        <v/>
      </c>
      <c r="M2949" s="61" t="str">
        <f aca="false">IF(J2949="PosK",SUMIFS(K:K,J:J,"NegK",H:H,H2949),"")</f>
        <v/>
      </c>
      <c r="N2949" s="61" t="str">
        <f aca="false">IF(J2949="PosK",SUMIFS(K:K,J:J,"eDNA",H:H,H2949),"")</f>
        <v/>
      </c>
      <c r="P2949" s="62"/>
      <c r="T2949" s="63"/>
      <c r="W2949" s="64"/>
    </row>
    <row r="2950" s="52" customFormat="true" ht="14.25" hidden="false" customHeight="false" outlineLevel="0" collapsed="false">
      <c r="A2950" s="62" t="s">
        <v>870</v>
      </c>
      <c r="B2950" s="62" t="s">
        <v>1339</v>
      </c>
      <c r="C2950" s="62" t="s">
        <v>743</v>
      </c>
      <c r="D2950" s="62" t="n">
        <v>0.1</v>
      </c>
      <c r="E2950" s="65" t="n">
        <v>43.13</v>
      </c>
      <c r="F2950" s="52" t="s">
        <v>1303</v>
      </c>
      <c r="G2950" s="52" t="str">
        <f aca="false">LEFT(B2950,2)</f>
        <v>17</v>
      </c>
      <c r="H2950" s="52" t="str">
        <f aca="false">I2950&amp;"_"&amp;G2950&amp;"_"&amp;F2950</f>
        <v>ButsnudetFroe_17_20181102_DL2018025_AarhusStatsGym_koersel1</v>
      </c>
      <c r="I2950" s="61" t="str">
        <f aca="false">MID(RIGHT(B2950,LEN(B2950)-3),1,FIND("_",RIGHT(B2950,LEN(B2950)-3))-1)</f>
        <v>ButsnudetFroe</v>
      </c>
      <c r="J2950" s="61" t="str">
        <f aca="false">TRIM(SUBSTITUTE(RIGHT(B2950,FIND(I2950,B2950)+1),"_",""))</f>
        <v>PosK</v>
      </c>
      <c r="K2950" s="52" t="n">
        <f aca="false">IFERROR(VALUE(SUBSTITUTE(E2950,".",",")),E2950)</f>
        <v>43.13</v>
      </c>
      <c r="L2950" s="61" t="n">
        <f aca="false">IF(J2950="PosK",SUMIFS(K:K,J:J,"PosK",H:H,H2950),"")</f>
        <v>43.13</v>
      </c>
      <c r="M2950" s="61" t="n">
        <f aca="false">IF(J2950="PosK",SUMIFS(K:K,J:J,"NegK",H:H,H2950),"")</f>
        <v>0</v>
      </c>
      <c r="N2950" s="61" t="n">
        <f aca="false">IF(J2950="PosK",SUMIFS(K:K,J:J,"eDNA",H:H,H2950),"")</f>
        <v>40.63</v>
      </c>
      <c r="P2950" s="62" t="n">
        <f aca="false">IF(K2952="No Ct",0,K2952)</f>
        <v>0</v>
      </c>
      <c r="Q2950" s="62" t="n">
        <f aca="false">IF(K2953="No Ct",0,K2953)</f>
        <v>40.63</v>
      </c>
      <c r="R2950" s="52" t="str">
        <f aca="false">IF(AND(L2950&gt;0,M2950=0),"Valid","Invalid")</f>
        <v>Valid</v>
      </c>
      <c r="S2950" s="52" t="str">
        <f aca="false">IF(OR(P2950&gt;1,Q2950&gt;1),"Present","Absent")</f>
        <v>Present</v>
      </c>
      <c r="T2950" s="63" t="str">
        <f aca="false">IF(OR(AND(P2950&gt;1,P2950&lt;41),AND(Q2950&gt;1,Q2950&lt;41)),"Ct&lt;41","Ct&gt;41")</f>
        <v>Ct&lt;41</v>
      </c>
      <c r="U2950" s="52" t="str">
        <f aca="false">I2950</f>
        <v>ButsnudetFroe</v>
      </c>
      <c r="V2950" s="52" t="str">
        <f aca="false">MID(F2950,10,9)</f>
        <v>DL2018025</v>
      </c>
      <c r="W2950" s="64" t="str">
        <f aca="false">V2950&amp;"_"&amp;U2950&amp;"_"&amp;R2950&amp;"_"&amp;S2950&amp;"_"&amp;T2950</f>
        <v>DL2018025_ButsnudetFroe_Valid_Present_Ct&lt;41</v>
      </c>
    </row>
    <row r="2951" s="52" customFormat="true" ht="14.25" hidden="false" customHeight="false" outlineLevel="0" collapsed="false">
      <c r="A2951" s="62" t="s">
        <v>872</v>
      </c>
      <c r="B2951" s="62" t="s">
        <v>1340</v>
      </c>
      <c r="C2951" s="62" t="s">
        <v>747</v>
      </c>
      <c r="D2951" s="62" t="n">
        <v>0.1</v>
      </c>
      <c r="E2951" s="65" t="s">
        <v>748</v>
      </c>
      <c r="F2951" s="52" t="s">
        <v>1303</v>
      </c>
      <c r="G2951" s="52" t="str">
        <f aca="false">LEFT(B2951,2)</f>
        <v>17</v>
      </c>
      <c r="H2951" s="52" t="str">
        <f aca="false">I2951&amp;"_"&amp;G2951&amp;"_"&amp;F2951</f>
        <v>ButsnudetFroe_17_20181102_DL2018025_AarhusStatsGym_koersel1</v>
      </c>
      <c r="I2951" s="61" t="str">
        <f aca="false">MID(RIGHT(B2951,LEN(B2951)-3),1,FIND("_",RIGHT(B2951,LEN(B2951)-3))-1)</f>
        <v>ButsnudetFroe</v>
      </c>
      <c r="J2951" s="61" t="str">
        <f aca="false">TRIM(SUBSTITUTE(RIGHT(B2951,FIND(I2951,B2951)+1),"_",""))</f>
        <v>NegK</v>
      </c>
      <c r="K2951" s="52" t="str">
        <f aca="false">IFERROR(VALUE(SUBSTITUTE(E2951,".",",")),E2951)</f>
        <v>No Ct</v>
      </c>
      <c r="L2951" s="61" t="str">
        <f aca="false">IF(J2951="PosK",SUMIFS(K:K,J:J,"PosK",H:H,H2951),"")</f>
        <v/>
      </c>
      <c r="M2951" s="61" t="str">
        <f aca="false">IF(J2951="PosK",SUMIFS(K:K,J:J,"NegK",H:H,H2951),"")</f>
        <v/>
      </c>
      <c r="N2951" s="61" t="str">
        <f aca="false">IF(J2951="PosK",SUMIFS(K:K,J:J,"eDNA",H:H,H2951),"")</f>
        <v/>
      </c>
    </row>
    <row r="2952" s="52" customFormat="true" ht="14.25" hidden="false" customHeight="false" outlineLevel="0" collapsed="false">
      <c r="A2952" s="62" t="s">
        <v>874</v>
      </c>
      <c r="B2952" s="62" t="s">
        <v>1341</v>
      </c>
      <c r="C2952" s="62" t="s">
        <v>751</v>
      </c>
      <c r="D2952" s="62" t="n">
        <v>0.1</v>
      </c>
      <c r="E2952" s="65" t="s">
        <v>748</v>
      </c>
      <c r="F2952" s="52" t="s">
        <v>1303</v>
      </c>
      <c r="G2952" s="52" t="str">
        <f aca="false">LEFT(B2952,2)</f>
        <v>17</v>
      </c>
      <c r="H2952" s="52" t="str">
        <f aca="false">I2952&amp;"_"&amp;G2952&amp;"_"&amp;F2952</f>
        <v>ButsnudetFroe_17_20181102_DL2018025_AarhusStatsGym_koersel1</v>
      </c>
      <c r="I2952" s="61" t="str">
        <f aca="false">MID(RIGHT(B2952,LEN(B2952)-3),1,FIND("_",RIGHT(B2952,LEN(B2952)-3))-1)</f>
        <v>ButsnudetFroe</v>
      </c>
      <c r="J2952" s="61" t="str">
        <f aca="false">TRIM(SUBSTITUTE(RIGHT(B2952,FIND(I2952,B2952)+1),"_",""))</f>
        <v>eDNA</v>
      </c>
      <c r="K2952" s="52" t="str">
        <f aca="false">IFERROR(VALUE(SUBSTITUTE(E2952,".",",")),E2952)</f>
        <v>No Ct</v>
      </c>
      <c r="L2952" s="61" t="str">
        <f aca="false">IF(J2952="PosK",SUMIFS(K:K,J:J,"PosK",H:H,H2952),"")</f>
        <v/>
      </c>
      <c r="M2952" s="61" t="str">
        <f aca="false">IF(J2952="PosK",SUMIFS(K:K,J:J,"NegK",H:H,H2952),"")</f>
        <v/>
      </c>
      <c r="N2952" s="61" t="str">
        <f aca="false">IF(J2952="PosK",SUMIFS(K:K,J:J,"eDNA",H:H,H2952),"")</f>
        <v/>
      </c>
      <c r="Q2952" s="62"/>
    </row>
    <row r="2953" s="52" customFormat="true" ht="14.25" hidden="false" customHeight="false" outlineLevel="0" collapsed="false">
      <c r="A2953" s="62" t="s">
        <v>876</v>
      </c>
      <c r="B2953" s="62" t="s">
        <v>1341</v>
      </c>
      <c r="C2953" s="62" t="s">
        <v>751</v>
      </c>
      <c r="D2953" s="62" t="n">
        <v>0.1</v>
      </c>
      <c r="E2953" s="65" t="n">
        <v>40.63</v>
      </c>
      <c r="F2953" s="52" t="s">
        <v>1303</v>
      </c>
      <c r="G2953" s="52" t="str">
        <f aca="false">LEFT(B2953,2)</f>
        <v>17</v>
      </c>
      <c r="H2953" s="52" t="str">
        <f aca="false">I2953&amp;"_"&amp;G2953&amp;"_"&amp;F2953</f>
        <v>ButsnudetFroe_17_20181102_DL2018025_AarhusStatsGym_koersel1</v>
      </c>
      <c r="I2953" s="61" t="str">
        <f aca="false">MID(RIGHT(B2953,LEN(B2953)-3),1,FIND("_",RIGHT(B2953,LEN(B2953)-3))-1)</f>
        <v>ButsnudetFroe</v>
      </c>
      <c r="J2953" s="61" t="str">
        <f aca="false">TRIM(SUBSTITUTE(RIGHT(B2953,FIND(I2953,B2953)+1),"_",""))</f>
        <v>eDNA</v>
      </c>
      <c r="K2953" s="52" t="n">
        <f aca="false">IFERROR(VALUE(SUBSTITUTE(E2953,".",",")),E2953)</f>
        <v>40.63</v>
      </c>
      <c r="L2953" s="61" t="str">
        <f aca="false">IF(J2953="PosK",SUMIFS(K:K,J:J,"PosK",H:H,H2953),"")</f>
        <v/>
      </c>
      <c r="M2953" s="61" t="str">
        <f aca="false">IF(J2953="PosK",SUMIFS(K:K,J:J,"NegK",H:H,H2953),"")</f>
        <v/>
      </c>
      <c r="N2953" s="61" t="str">
        <f aca="false">IF(J2953="PosK",SUMIFS(K:K,J:J,"eDNA",H:H,H2953),"")</f>
        <v/>
      </c>
      <c r="P2953" s="62"/>
      <c r="T2953" s="63"/>
      <c r="W2953" s="64"/>
    </row>
    <row r="2954" s="52" customFormat="true" ht="14.25" hidden="false" customHeight="false" outlineLevel="0" collapsed="false">
      <c r="A2954" s="62" t="s">
        <v>877</v>
      </c>
      <c r="B2954" s="62" t="s">
        <v>1342</v>
      </c>
      <c r="C2954" s="62" t="s">
        <v>743</v>
      </c>
      <c r="D2954" s="62" t="n">
        <v>0.1</v>
      </c>
      <c r="E2954" s="65" t="n">
        <v>23.87</v>
      </c>
      <c r="F2954" s="52" t="s">
        <v>1303</v>
      </c>
      <c r="G2954" s="52" t="str">
        <f aca="false">LEFT(B2954,2)</f>
        <v>18</v>
      </c>
      <c r="H2954" s="52" t="str">
        <f aca="false">I2954&amp;"_"&amp;G2954&amp;"_"&amp;F2954</f>
        <v>LilleVandsalamander_18_20181102_DL2018025_AarhusStatsGym_koersel1</v>
      </c>
      <c r="I2954" s="61" t="str">
        <f aca="false">MID(RIGHT(B2954,LEN(B2954)-3),1,FIND("_",RIGHT(B2954,LEN(B2954)-3))-1)</f>
        <v>LilleVandsalamander</v>
      </c>
      <c r="J2954" s="61" t="str">
        <f aca="false">TRIM(SUBSTITUTE(RIGHT(B2954,FIND(I2954,B2954)+1),"_",""))</f>
        <v>PosK</v>
      </c>
      <c r="K2954" s="52" t="n">
        <f aca="false">IFERROR(VALUE(SUBSTITUTE(E2954,".",",")),E2954)</f>
        <v>23.87</v>
      </c>
      <c r="L2954" s="61" t="n">
        <f aca="false">IF(J2954="PosK",SUMIFS(K:K,J:J,"PosK",H:H,H2954),"")</f>
        <v>23.87</v>
      </c>
      <c r="M2954" s="61" t="n">
        <f aca="false">IF(J2954="PosK",SUMIFS(K:K,J:J,"NegK",H:H,H2954),"")</f>
        <v>0</v>
      </c>
      <c r="N2954" s="61" t="n">
        <f aca="false">IF(J2954="PosK",SUMIFS(K:K,J:J,"eDNA",H:H,H2954),"")</f>
        <v>80.74</v>
      </c>
      <c r="P2954" s="62" t="n">
        <f aca="false">IF(K2956="No Ct",0,K2956)</f>
        <v>43.69</v>
      </c>
      <c r="Q2954" s="62" t="n">
        <f aca="false">IF(K2957="No Ct",0,K2957)</f>
        <v>37.05</v>
      </c>
      <c r="R2954" s="52" t="str">
        <f aca="false">IF(AND(L2954&gt;0,M2954=0),"Valid","Invalid")</f>
        <v>Valid</v>
      </c>
      <c r="S2954" s="52" t="str">
        <f aca="false">IF(OR(P2954&gt;1,Q2954&gt;1),"Present","Absent")</f>
        <v>Present</v>
      </c>
      <c r="T2954" s="63" t="str">
        <f aca="false">IF(OR(AND(P2954&gt;1,P2954&lt;41),AND(Q2954&gt;1,Q2954&lt;41)),"Ct&lt;41","Ct&gt;41")</f>
        <v>Ct&lt;41</v>
      </c>
      <c r="U2954" s="52" t="str">
        <f aca="false">I2954</f>
        <v>LilleVandsalamander</v>
      </c>
      <c r="V2954" s="52" t="str">
        <f aca="false">MID(F2954,10,9)</f>
        <v>DL2018025</v>
      </c>
      <c r="W2954" s="64" t="str">
        <f aca="false">V2954&amp;"_"&amp;U2954&amp;"_"&amp;R2954&amp;"_"&amp;S2954&amp;"_"&amp;T2954</f>
        <v>DL2018025_LilleVandsalamander_Valid_Present_Ct&lt;41</v>
      </c>
    </row>
    <row r="2955" s="52" customFormat="true" ht="14.25" hidden="false" customHeight="false" outlineLevel="0" collapsed="false">
      <c r="A2955" s="62" t="s">
        <v>879</v>
      </c>
      <c r="B2955" s="62" t="s">
        <v>1343</v>
      </c>
      <c r="C2955" s="62" t="s">
        <v>747</v>
      </c>
      <c r="D2955" s="62" t="n">
        <v>0.1</v>
      </c>
      <c r="E2955" s="65" t="s">
        <v>748</v>
      </c>
      <c r="F2955" s="52" t="s">
        <v>1303</v>
      </c>
      <c r="G2955" s="52" t="str">
        <f aca="false">LEFT(B2955,2)</f>
        <v>18</v>
      </c>
      <c r="H2955" s="52" t="str">
        <f aca="false">I2955&amp;"_"&amp;G2955&amp;"_"&amp;F2955</f>
        <v>LilleVandsalamander_18_20181102_DL2018025_AarhusStatsGym_koersel1</v>
      </c>
      <c r="I2955" s="61" t="str">
        <f aca="false">MID(RIGHT(B2955,LEN(B2955)-3),1,FIND("_",RIGHT(B2955,LEN(B2955)-3))-1)</f>
        <v>LilleVandsalamander</v>
      </c>
      <c r="J2955" s="61" t="str">
        <f aca="false">TRIM(SUBSTITUTE(RIGHT(B2955,FIND(I2955,B2955)+1),"_",""))</f>
        <v>NegK</v>
      </c>
      <c r="K2955" s="52" t="str">
        <f aca="false">IFERROR(VALUE(SUBSTITUTE(E2955,".",",")),E2955)</f>
        <v>No Ct</v>
      </c>
      <c r="L2955" s="61" t="str">
        <f aca="false">IF(J2955="PosK",SUMIFS(K:K,J:J,"PosK",H:H,H2955),"")</f>
        <v/>
      </c>
      <c r="M2955" s="61" t="str">
        <f aca="false">IF(J2955="PosK",SUMIFS(K:K,J:J,"NegK",H:H,H2955),"")</f>
        <v/>
      </c>
      <c r="N2955" s="61" t="str">
        <f aca="false">IF(J2955="PosK",SUMIFS(K:K,J:J,"eDNA",H:H,H2955),"")</f>
        <v/>
      </c>
    </row>
    <row r="2956" s="52" customFormat="true" ht="14.25" hidden="false" customHeight="false" outlineLevel="0" collapsed="false">
      <c r="A2956" s="62" t="s">
        <v>881</v>
      </c>
      <c r="B2956" s="62" t="s">
        <v>1344</v>
      </c>
      <c r="C2956" s="62" t="s">
        <v>751</v>
      </c>
      <c r="D2956" s="62" t="n">
        <v>0.1</v>
      </c>
      <c r="E2956" s="65" t="n">
        <v>43.69</v>
      </c>
      <c r="F2956" s="52" t="s">
        <v>1303</v>
      </c>
      <c r="G2956" s="52" t="str">
        <f aca="false">LEFT(B2956,2)</f>
        <v>18</v>
      </c>
      <c r="H2956" s="52" t="str">
        <f aca="false">I2956&amp;"_"&amp;G2956&amp;"_"&amp;F2956</f>
        <v>LilleVandsalamander_18_20181102_DL2018025_AarhusStatsGym_koersel1</v>
      </c>
      <c r="I2956" s="61" t="str">
        <f aca="false">MID(RIGHT(B2956,LEN(B2956)-3),1,FIND("_",RIGHT(B2956,LEN(B2956)-3))-1)</f>
        <v>LilleVandsalamander</v>
      </c>
      <c r="J2956" s="61" t="str">
        <f aca="false">TRIM(SUBSTITUTE(RIGHT(B2956,FIND(I2956,B2956)+1),"_",""))</f>
        <v>eDNA</v>
      </c>
      <c r="K2956" s="52" t="n">
        <f aca="false">IFERROR(VALUE(SUBSTITUTE(E2956,".",",")),E2956)</f>
        <v>43.69</v>
      </c>
      <c r="L2956" s="61" t="str">
        <f aca="false">IF(J2956="PosK",SUMIFS(K:K,J:J,"PosK",H:H,H2956),"")</f>
        <v/>
      </c>
      <c r="M2956" s="61" t="str">
        <f aca="false">IF(J2956="PosK",SUMIFS(K:K,J:J,"NegK",H:H,H2956),"")</f>
        <v/>
      </c>
      <c r="N2956" s="61" t="str">
        <f aca="false">IF(J2956="PosK",SUMIFS(K:K,J:J,"eDNA",H:H,H2956),"")</f>
        <v/>
      </c>
      <c r="Q2956" s="62"/>
    </row>
    <row r="2957" s="52" customFormat="true" ht="14.25" hidden="false" customHeight="false" outlineLevel="0" collapsed="false">
      <c r="A2957" s="62" t="s">
        <v>883</v>
      </c>
      <c r="B2957" s="62" t="s">
        <v>1344</v>
      </c>
      <c r="C2957" s="62" t="s">
        <v>751</v>
      </c>
      <c r="D2957" s="62" t="n">
        <v>0.1</v>
      </c>
      <c r="E2957" s="65" t="n">
        <v>37.05</v>
      </c>
      <c r="F2957" s="52" t="s">
        <v>1303</v>
      </c>
      <c r="G2957" s="52" t="str">
        <f aca="false">LEFT(B2957,2)</f>
        <v>18</v>
      </c>
      <c r="H2957" s="52" t="str">
        <f aca="false">I2957&amp;"_"&amp;G2957&amp;"_"&amp;F2957</f>
        <v>LilleVandsalamander_18_20181102_DL2018025_AarhusStatsGym_koersel1</v>
      </c>
      <c r="I2957" s="61" t="str">
        <f aca="false">MID(RIGHT(B2957,LEN(B2957)-3),1,FIND("_",RIGHT(B2957,LEN(B2957)-3))-1)</f>
        <v>LilleVandsalamander</v>
      </c>
      <c r="J2957" s="61" t="str">
        <f aca="false">TRIM(SUBSTITUTE(RIGHT(B2957,FIND(I2957,B2957)+1),"_",""))</f>
        <v>eDNA</v>
      </c>
      <c r="K2957" s="52" t="n">
        <f aca="false">IFERROR(VALUE(SUBSTITUTE(E2957,".",",")),E2957)</f>
        <v>37.05</v>
      </c>
      <c r="L2957" s="61" t="str">
        <f aca="false">IF(J2957="PosK",SUMIFS(K:K,J:J,"PosK",H:H,H2957),"")</f>
        <v/>
      </c>
      <c r="M2957" s="61" t="str">
        <f aca="false">IF(J2957="PosK",SUMIFS(K:K,J:J,"NegK",H:H,H2957),"")</f>
        <v/>
      </c>
      <c r="N2957" s="61" t="str">
        <f aca="false">IF(J2957="PosK",SUMIFS(K:K,J:J,"eDNA",H:H,H2957),"")</f>
        <v/>
      </c>
      <c r="P2957" s="62"/>
      <c r="T2957" s="63"/>
      <c r="W2957" s="64"/>
    </row>
    <row r="2958" s="52" customFormat="true" ht="14.25" hidden="false" customHeight="false" outlineLevel="0" collapsed="false">
      <c r="A2958" s="62" t="s">
        <v>884</v>
      </c>
      <c r="B2958" s="62" t="s">
        <v>1345</v>
      </c>
      <c r="C2958" s="62" t="s">
        <v>743</v>
      </c>
      <c r="D2958" s="62" t="n">
        <v>0.1</v>
      </c>
      <c r="E2958" s="65" t="n">
        <v>26.3</v>
      </c>
      <c r="F2958" s="52" t="s">
        <v>1303</v>
      </c>
      <c r="G2958" s="52" t="str">
        <f aca="false">LEFT(B2958,2)</f>
        <v>19</v>
      </c>
      <c r="H2958" s="52" t="str">
        <f aca="false">I2958&amp;"_"&amp;G2958&amp;"_"&amp;F2958</f>
        <v>LilleVandsalamander_19_20181102_DL2018025_AarhusStatsGym_koersel1</v>
      </c>
      <c r="I2958" s="61" t="str">
        <f aca="false">MID(RIGHT(B2958,LEN(B2958)-3),1,FIND("_",RIGHT(B2958,LEN(B2958)-3))-1)</f>
        <v>LilleVandsalamander</v>
      </c>
      <c r="J2958" s="61" t="str">
        <f aca="false">TRIM(SUBSTITUTE(RIGHT(B2958,FIND(I2958,B2958)+1),"_",""))</f>
        <v>PosK</v>
      </c>
      <c r="K2958" s="52" t="n">
        <f aca="false">IFERROR(VALUE(SUBSTITUTE(E2958,".",",")),E2958)</f>
        <v>26.3</v>
      </c>
      <c r="L2958" s="61" t="n">
        <f aca="false">IF(J2958="PosK",SUMIFS(K:K,J:J,"PosK",H:H,H2958),"")</f>
        <v>26.3</v>
      </c>
      <c r="M2958" s="61" t="n">
        <f aca="false">IF(J2958="PosK",SUMIFS(K:K,J:J,"NegK",H:H,H2958),"")</f>
        <v>0</v>
      </c>
      <c r="N2958" s="61" t="n">
        <f aca="false">IF(J2958="PosK",SUMIFS(K:K,J:J,"eDNA",H:H,H2958),"")</f>
        <v>42.32</v>
      </c>
      <c r="P2958" s="62" t="n">
        <f aca="false">IF(K2960="No Ct",0,K2960)</f>
        <v>42.32</v>
      </c>
      <c r="Q2958" s="62" t="n">
        <f aca="false">IF(K2961="No Ct",0,K2961)</f>
        <v>0</v>
      </c>
      <c r="R2958" s="52" t="str">
        <f aca="false">IF(AND(L2958&gt;0,M2958=0),"Valid","Invalid")</f>
        <v>Valid</v>
      </c>
      <c r="S2958" s="52" t="str">
        <f aca="false">IF(OR(P2958&gt;1,Q2958&gt;1),"Present","Absent")</f>
        <v>Present</v>
      </c>
      <c r="T2958" s="63" t="str">
        <f aca="false">IF(OR(AND(P2958&gt;1,P2958&lt;41),AND(Q2958&gt;1,Q2958&lt;41)),"Ct&lt;41","Ct&gt;41")</f>
        <v>Ct&gt;41</v>
      </c>
      <c r="U2958" s="52" t="str">
        <f aca="false">I2958</f>
        <v>LilleVandsalamander</v>
      </c>
      <c r="V2958" s="52" t="str">
        <f aca="false">MID(F2958,10,9)</f>
        <v>DL2018025</v>
      </c>
      <c r="W2958" s="64" t="str">
        <f aca="false">V2958&amp;"_"&amp;U2958&amp;"_"&amp;R2958&amp;"_"&amp;S2958&amp;"_"&amp;T2958</f>
        <v>DL2018025_LilleVandsalamander_Valid_Present_Ct&gt;41</v>
      </c>
    </row>
    <row r="2959" s="52" customFormat="true" ht="14.25" hidden="false" customHeight="false" outlineLevel="0" collapsed="false">
      <c r="A2959" s="62" t="s">
        <v>886</v>
      </c>
      <c r="B2959" s="62" t="s">
        <v>1346</v>
      </c>
      <c r="C2959" s="62" t="s">
        <v>747</v>
      </c>
      <c r="D2959" s="62" t="n">
        <v>0.1</v>
      </c>
      <c r="E2959" s="65" t="s">
        <v>748</v>
      </c>
      <c r="F2959" s="52" t="s">
        <v>1303</v>
      </c>
      <c r="G2959" s="52" t="str">
        <f aca="false">LEFT(B2959,2)</f>
        <v>19</v>
      </c>
      <c r="H2959" s="52" t="str">
        <f aca="false">I2959&amp;"_"&amp;G2959&amp;"_"&amp;F2959</f>
        <v>LilleVandsalamander_19_20181102_DL2018025_AarhusStatsGym_koersel1</v>
      </c>
      <c r="I2959" s="61" t="str">
        <f aca="false">MID(RIGHT(B2959,LEN(B2959)-3),1,FIND("_",RIGHT(B2959,LEN(B2959)-3))-1)</f>
        <v>LilleVandsalamander</v>
      </c>
      <c r="J2959" s="61" t="str">
        <f aca="false">TRIM(SUBSTITUTE(RIGHT(B2959,FIND(I2959,B2959)+1),"_",""))</f>
        <v>NegK</v>
      </c>
      <c r="K2959" s="52" t="str">
        <f aca="false">IFERROR(VALUE(SUBSTITUTE(E2959,".",",")),E2959)</f>
        <v>No Ct</v>
      </c>
      <c r="L2959" s="61" t="str">
        <f aca="false">IF(J2959="PosK",SUMIFS(K:K,J:J,"PosK",H:H,H2959),"")</f>
        <v/>
      </c>
      <c r="M2959" s="61" t="str">
        <f aca="false">IF(J2959="PosK",SUMIFS(K:K,J:J,"NegK",H:H,H2959),"")</f>
        <v/>
      </c>
      <c r="N2959" s="61" t="str">
        <f aca="false">IF(J2959="PosK",SUMIFS(K:K,J:J,"eDNA",H:H,H2959),"")</f>
        <v/>
      </c>
    </row>
    <row r="2960" s="52" customFormat="true" ht="14.25" hidden="false" customHeight="false" outlineLevel="0" collapsed="false">
      <c r="A2960" s="62" t="s">
        <v>888</v>
      </c>
      <c r="B2960" s="62" t="s">
        <v>1347</v>
      </c>
      <c r="C2960" s="62" t="s">
        <v>751</v>
      </c>
      <c r="D2960" s="62" t="n">
        <v>0.1</v>
      </c>
      <c r="E2960" s="65" t="n">
        <v>42.32</v>
      </c>
      <c r="F2960" s="52" t="s">
        <v>1303</v>
      </c>
      <c r="G2960" s="52" t="str">
        <f aca="false">LEFT(B2960,2)</f>
        <v>19</v>
      </c>
      <c r="H2960" s="52" t="str">
        <f aca="false">I2960&amp;"_"&amp;G2960&amp;"_"&amp;F2960</f>
        <v>LilleVandsalamander_19_20181102_DL2018025_AarhusStatsGym_koersel1</v>
      </c>
      <c r="I2960" s="61" t="str">
        <f aca="false">MID(RIGHT(B2960,LEN(B2960)-3),1,FIND("_",RIGHT(B2960,LEN(B2960)-3))-1)</f>
        <v>LilleVandsalamander</v>
      </c>
      <c r="J2960" s="61" t="str">
        <f aca="false">TRIM(SUBSTITUTE(RIGHT(B2960,FIND(I2960,B2960)+1),"_",""))</f>
        <v>eDNA</v>
      </c>
      <c r="K2960" s="52" t="n">
        <f aca="false">IFERROR(VALUE(SUBSTITUTE(E2960,".",",")),E2960)</f>
        <v>42.32</v>
      </c>
      <c r="L2960" s="61" t="str">
        <f aca="false">IF(J2960="PosK",SUMIFS(K:K,J:J,"PosK",H:H,H2960),"")</f>
        <v/>
      </c>
      <c r="M2960" s="61" t="str">
        <f aca="false">IF(J2960="PosK",SUMIFS(K:K,J:J,"NegK",H:H,H2960),"")</f>
        <v/>
      </c>
      <c r="N2960" s="61" t="str">
        <f aca="false">IF(J2960="PosK",SUMIFS(K:K,J:J,"eDNA",H:H,H2960),"")</f>
        <v/>
      </c>
      <c r="Q2960" s="62"/>
    </row>
    <row r="2961" s="52" customFormat="true" ht="14.25" hidden="false" customHeight="false" outlineLevel="0" collapsed="false">
      <c r="A2961" s="62" t="s">
        <v>890</v>
      </c>
      <c r="B2961" s="62" t="s">
        <v>1347</v>
      </c>
      <c r="C2961" s="62" t="s">
        <v>751</v>
      </c>
      <c r="D2961" s="62" t="n">
        <v>0.1</v>
      </c>
      <c r="E2961" s="65" t="s">
        <v>748</v>
      </c>
      <c r="F2961" s="52" t="s">
        <v>1303</v>
      </c>
      <c r="G2961" s="52" t="str">
        <f aca="false">LEFT(B2961,2)</f>
        <v>19</v>
      </c>
      <c r="H2961" s="52" t="str">
        <f aca="false">I2961&amp;"_"&amp;G2961&amp;"_"&amp;F2961</f>
        <v>LilleVandsalamander_19_20181102_DL2018025_AarhusStatsGym_koersel1</v>
      </c>
      <c r="I2961" s="61" t="str">
        <f aca="false">MID(RIGHT(B2961,LEN(B2961)-3),1,FIND("_",RIGHT(B2961,LEN(B2961)-3))-1)</f>
        <v>LilleVandsalamander</v>
      </c>
      <c r="J2961" s="61" t="str">
        <f aca="false">TRIM(SUBSTITUTE(RIGHT(B2961,FIND(I2961,B2961)+1),"_",""))</f>
        <v>eDNA</v>
      </c>
      <c r="K2961" s="52" t="str">
        <f aca="false">IFERROR(VALUE(SUBSTITUTE(E2961,".",",")),E2961)</f>
        <v>No Ct</v>
      </c>
      <c r="L2961" s="61" t="str">
        <f aca="false">IF(J2961="PosK",SUMIFS(K:K,J:J,"PosK",H:H,H2961),"")</f>
        <v/>
      </c>
      <c r="M2961" s="61" t="str">
        <f aca="false">IF(J2961="PosK",SUMIFS(K:K,J:J,"NegK",H:H,H2961),"")</f>
        <v/>
      </c>
      <c r="N2961" s="61" t="str">
        <f aca="false">IF(J2961="PosK",SUMIFS(K:K,J:J,"eDNA",H:H,H2961),"")</f>
        <v/>
      </c>
      <c r="P2961" s="62"/>
      <c r="T2961" s="63"/>
      <c r="W2961" s="64"/>
    </row>
    <row r="2962" s="52" customFormat="true" ht="14.25" hidden="false" customHeight="false" outlineLevel="0" collapsed="false">
      <c r="A2962" s="62" t="s">
        <v>891</v>
      </c>
      <c r="B2962" s="62" t="s">
        <v>1348</v>
      </c>
      <c r="C2962" s="62" t="s">
        <v>743</v>
      </c>
      <c r="D2962" s="62" t="n">
        <v>0.1</v>
      </c>
      <c r="E2962" s="65" t="n">
        <v>21.03</v>
      </c>
      <c r="F2962" s="52" t="s">
        <v>1303</v>
      </c>
      <c r="G2962" s="52" t="str">
        <f aca="false">LEFT(B2962,2)</f>
        <v>20</v>
      </c>
      <c r="H2962" s="52" t="str">
        <f aca="false">I2962&amp;"_"&amp;G2962&amp;"_"&amp;F2962</f>
        <v>Skalle_20_20181102_DL2018025_AarhusStatsGym_koersel1</v>
      </c>
      <c r="I2962" s="61" t="str">
        <f aca="false">MID(RIGHT(B2962,LEN(B2962)-3),1,FIND("_",RIGHT(B2962,LEN(B2962)-3))-1)</f>
        <v>Skalle</v>
      </c>
      <c r="J2962" s="61" t="str">
        <f aca="false">TRIM(SUBSTITUTE(RIGHT(B2962,FIND(I2962,B2962)+1),"_",""))</f>
        <v>PosK</v>
      </c>
      <c r="K2962" s="52" t="n">
        <f aca="false">IFERROR(VALUE(SUBSTITUTE(E2962,".",",")),E2962)</f>
        <v>21.03</v>
      </c>
      <c r="L2962" s="61" t="n">
        <f aca="false">IF(J2962="PosK",SUMIFS(K:K,J:J,"PosK",H:H,H2962),"")</f>
        <v>21.03</v>
      </c>
      <c r="M2962" s="61" t="n">
        <f aca="false">IF(J2962="PosK",SUMIFS(K:K,J:J,"NegK",H:H,H2962),"")</f>
        <v>0</v>
      </c>
      <c r="N2962" s="61" t="n">
        <f aca="false">IF(J2962="PosK",SUMIFS(K:K,J:J,"eDNA",H:H,H2962),"")</f>
        <v>0</v>
      </c>
      <c r="P2962" s="62" t="n">
        <f aca="false">IF(K2964="No Ct",0,K2964)</f>
        <v>0</v>
      </c>
      <c r="Q2962" s="62" t="n">
        <f aca="false">IF(K2965="No Ct",0,K2965)</f>
        <v>0</v>
      </c>
      <c r="R2962" s="52" t="str">
        <f aca="false">IF(AND(L2962&gt;0,M2962=0),"Valid","Invalid")</f>
        <v>Valid</v>
      </c>
      <c r="S2962" s="52" t="str">
        <f aca="false">IF(OR(P2962&gt;1,Q2962&gt;1),"Present","Absent")</f>
        <v>Absent</v>
      </c>
      <c r="T2962" s="63" t="str">
        <f aca="false">IF(OR(AND(P2962&gt;1,P2962&lt;41),AND(Q2962&gt;1,Q2962&lt;41)),"Ct&lt;41","Ct&gt;41")</f>
        <v>Ct&gt;41</v>
      </c>
      <c r="U2962" s="52" t="str">
        <f aca="false">I2962</f>
        <v>Skalle</v>
      </c>
      <c r="V2962" s="52" t="str">
        <f aca="false">MID(F2962,10,9)</f>
        <v>DL2018025</v>
      </c>
      <c r="W2962" s="64" t="str">
        <f aca="false">V2962&amp;"_"&amp;U2962&amp;"_"&amp;R2962&amp;"_"&amp;S2962&amp;"_"&amp;T2962</f>
        <v>DL2018025_Skalle_Valid_Absent_Ct&gt;41</v>
      </c>
    </row>
    <row r="2963" s="52" customFormat="true" ht="14.25" hidden="false" customHeight="false" outlineLevel="0" collapsed="false">
      <c r="A2963" s="62" t="s">
        <v>893</v>
      </c>
      <c r="B2963" s="62" t="s">
        <v>1349</v>
      </c>
      <c r="C2963" s="62" t="s">
        <v>747</v>
      </c>
      <c r="D2963" s="62" t="n">
        <v>0.1</v>
      </c>
      <c r="E2963" s="65" t="s">
        <v>748</v>
      </c>
      <c r="F2963" s="52" t="s">
        <v>1303</v>
      </c>
      <c r="G2963" s="52" t="str">
        <f aca="false">LEFT(B2963,2)</f>
        <v>20</v>
      </c>
      <c r="H2963" s="52" t="str">
        <f aca="false">I2963&amp;"_"&amp;G2963&amp;"_"&amp;F2963</f>
        <v>Skalle_20_20181102_DL2018025_AarhusStatsGym_koersel1</v>
      </c>
      <c r="I2963" s="61" t="str">
        <f aca="false">MID(RIGHT(B2963,LEN(B2963)-3),1,FIND("_",RIGHT(B2963,LEN(B2963)-3))-1)</f>
        <v>Skalle</v>
      </c>
      <c r="J2963" s="61" t="str">
        <f aca="false">TRIM(SUBSTITUTE(RIGHT(B2963,FIND(I2963,B2963)+1),"_",""))</f>
        <v>NegK</v>
      </c>
      <c r="K2963" s="52" t="str">
        <f aca="false">IFERROR(VALUE(SUBSTITUTE(E2963,".",",")),E2963)</f>
        <v>No Ct</v>
      </c>
      <c r="L2963" s="61" t="str">
        <f aca="false">IF(J2963="PosK",SUMIFS(K:K,J:J,"PosK",H:H,H2963),"")</f>
        <v/>
      </c>
      <c r="M2963" s="61" t="str">
        <f aca="false">IF(J2963="PosK",SUMIFS(K:K,J:J,"NegK",H:H,H2963),"")</f>
        <v/>
      </c>
      <c r="N2963" s="61" t="str">
        <f aca="false">IF(J2963="PosK",SUMIFS(K:K,J:J,"eDNA",H:H,H2963),"")</f>
        <v/>
      </c>
    </row>
    <row r="2964" s="52" customFormat="true" ht="14.25" hidden="false" customHeight="false" outlineLevel="0" collapsed="false">
      <c r="A2964" s="62" t="s">
        <v>895</v>
      </c>
      <c r="B2964" s="62" t="s">
        <v>1350</v>
      </c>
      <c r="C2964" s="62" t="s">
        <v>751</v>
      </c>
      <c r="D2964" s="62" t="n">
        <v>0.1</v>
      </c>
      <c r="E2964" s="65" t="s">
        <v>748</v>
      </c>
      <c r="F2964" s="52" t="s">
        <v>1303</v>
      </c>
      <c r="G2964" s="52" t="str">
        <f aca="false">LEFT(B2964,2)</f>
        <v>20</v>
      </c>
      <c r="H2964" s="52" t="str">
        <f aca="false">I2964&amp;"_"&amp;G2964&amp;"_"&amp;F2964</f>
        <v>Skalle_20_20181102_DL2018025_AarhusStatsGym_koersel1</v>
      </c>
      <c r="I2964" s="61" t="str">
        <f aca="false">MID(RIGHT(B2964,LEN(B2964)-3),1,FIND("_",RIGHT(B2964,LEN(B2964)-3))-1)</f>
        <v>Skalle</v>
      </c>
      <c r="J2964" s="61" t="str">
        <f aca="false">TRIM(SUBSTITUTE(RIGHT(B2964,FIND(I2964,B2964)+1),"_",""))</f>
        <v>eDNA</v>
      </c>
      <c r="K2964" s="52" t="str">
        <f aca="false">IFERROR(VALUE(SUBSTITUTE(E2964,".",",")),E2964)</f>
        <v>No Ct</v>
      </c>
      <c r="L2964" s="61" t="str">
        <f aca="false">IF(J2964="PosK",SUMIFS(K:K,J:J,"PosK",H:H,H2964),"")</f>
        <v/>
      </c>
      <c r="M2964" s="61" t="str">
        <f aca="false">IF(J2964="PosK",SUMIFS(K:K,J:J,"NegK",H:H,H2964),"")</f>
        <v/>
      </c>
      <c r="N2964" s="61" t="str">
        <f aca="false">IF(J2964="PosK",SUMIFS(K:K,J:J,"eDNA",H:H,H2964),"")</f>
        <v/>
      </c>
      <c r="Q2964" s="62"/>
    </row>
    <row r="2965" s="52" customFormat="true" ht="14.25" hidden="false" customHeight="false" outlineLevel="0" collapsed="false">
      <c r="A2965" s="62" t="s">
        <v>897</v>
      </c>
      <c r="B2965" s="62" t="s">
        <v>1350</v>
      </c>
      <c r="C2965" s="62" t="s">
        <v>751</v>
      </c>
      <c r="D2965" s="62" t="n">
        <v>0.1</v>
      </c>
      <c r="E2965" s="65" t="s">
        <v>748</v>
      </c>
      <c r="F2965" s="52" t="s">
        <v>1303</v>
      </c>
      <c r="G2965" s="52" t="str">
        <f aca="false">LEFT(B2965,2)</f>
        <v>20</v>
      </c>
      <c r="H2965" s="52" t="str">
        <f aca="false">I2965&amp;"_"&amp;G2965&amp;"_"&amp;F2965</f>
        <v>Skalle_20_20181102_DL2018025_AarhusStatsGym_koersel1</v>
      </c>
      <c r="I2965" s="61" t="str">
        <f aca="false">MID(RIGHT(B2965,LEN(B2965)-3),1,FIND("_",RIGHT(B2965,LEN(B2965)-3))-1)</f>
        <v>Skalle</v>
      </c>
      <c r="J2965" s="61" t="str">
        <f aca="false">TRIM(SUBSTITUTE(RIGHT(B2965,FIND(I2965,B2965)+1),"_",""))</f>
        <v>eDNA</v>
      </c>
      <c r="K2965" s="52" t="str">
        <f aca="false">IFERROR(VALUE(SUBSTITUTE(E2965,".",",")),E2965)</f>
        <v>No Ct</v>
      </c>
      <c r="L2965" s="61" t="str">
        <f aca="false">IF(J2965="PosK",SUMIFS(K:K,J:J,"PosK",H:H,H2965),"")</f>
        <v/>
      </c>
      <c r="M2965" s="61" t="str">
        <f aca="false">IF(J2965="PosK",SUMIFS(K:K,J:J,"NegK",H:H,H2965),"")</f>
        <v/>
      </c>
      <c r="N2965" s="61" t="str">
        <f aca="false">IF(J2965="PosK",SUMIFS(K:K,J:J,"eDNA",H:H,H2965),"")</f>
        <v/>
      </c>
      <c r="P2965" s="62"/>
      <c r="T2965" s="63"/>
      <c r="W2965" s="64"/>
    </row>
    <row r="2966" s="52" customFormat="true" ht="14.25" hidden="false" customHeight="false" outlineLevel="0" collapsed="false">
      <c r="A2966" s="62" t="s">
        <v>898</v>
      </c>
      <c r="B2966" s="62" t="s">
        <v>1351</v>
      </c>
      <c r="C2966" s="62" t="s">
        <v>743</v>
      </c>
      <c r="D2966" s="62" t="n">
        <v>0.1</v>
      </c>
      <c r="E2966" s="65" t="n">
        <v>22.92</v>
      </c>
      <c r="F2966" s="52" t="s">
        <v>1303</v>
      </c>
      <c r="G2966" s="52" t="str">
        <f aca="false">LEFT(B2966,2)</f>
        <v>21</v>
      </c>
      <c r="H2966" s="52" t="str">
        <f aca="false">I2966&amp;"_"&amp;G2966&amp;"_"&amp;F2966</f>
        <v>Skalle_21_20181102_DL2018025_AarhusStatsGym_koersel1</v>
      </c>
      <c r="I2966" s="61" t="str">
        <f aca="false">MID(RIGHT(B2966,LEN(B2966)-3),1,FIND("_",RIGHT(B2966,LEN(B2966)-3))-1)</f>
        <v>Skalle</v>
      </c>
      <c r="J2966" s="61" t="str">
        <f aca="false">TRIM(SUBSTITUTE(RIGHT(B2966,FIND(I2966,B2966)+1),"_",""))</f>
        <v>PosK</v>
      </c>
      <c r="K2966" s="52" t="n">
        <f aca="false">IFERROR(VALUE(SUBSTITUTE(E2966,".",",")),E2966)</f>
        <v>22.92</v>
      </c>
      <c r="L2966" s="61" t="n">
        <f aca="false">IF(J2966="PosK",SUMIFS(K:K,J:J,"PosK",H:H,H2966),"")</f>
        <v>22.92</v>
      </c>
      <c r="M2966" s="61" t="n">
        <f aca="false">IF(J2966="PosK",SUMIFS(K:K,J:J,"NegK",H:H,H2966),"")</f>
        <v>0</v>
      </c>
      <c r="N2966" s="61" t="n">
        <f aca="false">IF(J2966="PosK",SUMIFS(K:K,J:J,"eDNA",H:H,H2966),"")</f>
        <v>0</v>
      </c>
      <c r="P2966" s="62" t="n">
        <f aca="false">IF(K2968="No Ct",0,K2968)</f>
        <v>0</v>
      </c>
      <c r="Q2966" s="62" t="n">
        <f aca="false">IF(K2969="No Ct",0,K2969)</f>
        <v>0</v>
      </c>
      <c r="R2966" s="52" t="str">
        <f aca="false">IF(AND(L2966&gt;0,M2966=0),"Valid","Invalid")</f>
        <v>Valid</v>
      </c>
      <c r="S2966" s="52" t="str">
        <f aca="false">IF(OR(P2966&gt;1,Q2966&gt;1),"Present","Absent")</f>
        <v>Absent</v>
      </c>
      <c r="T2966" s="63" t="str">
        <f aca="false">IF(OR(AND(P2966&gt;1,P2966&lt;41),AND(Q2966&gt;1,Q2966&lt;41)),"Ct&lt;41","Ct&gt;41")</f>
        <v>Ct&gt;41</v>
      </c>
      <c r="U2966" s="52" t="str">
        <f aca="false">I2966</f>
        <v>Skalle</v>
      </c>
      <c r="V2966" s="52" t="str">
        <f aca="false">MID(F2966,10,9)</f>
        <v>DL2018025</v>
      </c>
      <c r="W2966" s="64" t="str">
        <f aca="false">V2966&amp;"_"&amp;U2966&amp;"_"&amp;R2966&amp;"_"&amp;S2966&amp;"_"&amp;T2966</f>
        <v>DL2018025_Skalle_Valid_Absent_Ct&gt;41</v>
      </c>
    </row>
    <row r="2967" s="52" customFormat="true" ht="14.25" hidden="false" customHeight="false" outlineLevel="0" collapsed="false">
      <c r="A2967" s="62" t="s">
        <v>900</v>
      </c>
      <c r="B2967" s="62" t="s">
        <v>1352</v>
      </c>
      <c r="C2967" s="62" t="s">
        <v>747</v>
      </c>
      <c r="D2967" s="62" t="n">
        <v>0.1</v>
      </c>
      <c r="E2967" s="65" t="s">
        <v>748</v>
      </c>
      <c r="F2967" s="52" t="s">
        <v>1303</v>
      </c>
      <c r="G2967" s="52" t="str">
        <f aca="false">LEFT(B2967,2)</f>
        <v>21</v>
      </c>
      <c r="H2967" s="52" t="str">
        <f aca="false">I2967&amp;"_"&amp;G2967&amp;"_"&amp;F2967</f>
        <v>Skalle_21_20181102_DL2018025_AarhusStatsGym_koersel1</v>
      </c>
      <c r="I2967" s="61" t="str">
        <f aca="false">MID(RIGHT(B2967,LEN(B2967)-3),1,FIND("_",RIGHT(B2967,LEN(B2967)-3))-1)</f>
        <v>Skalle</v>
      </c>
      <c r="J2967" s="61" t="str">
        <f aca="false">TRIM(SUBSTITUTE(RIGHT(B2967,FIND(I2967,B2967)+1),"_",""))</f>
        <v>NegK</v>
      </c>
      <c r="K2967" s="52" t="str">
        <f aca="false">IFERROR(VALUE(SUBSTITUTE(E2967,".",",")),E2967)</f>
        <v>No Ct</v>
      </c>
      <c r="L2967" s="61" t="str">
        <f aca="false">IF(J2967="PosK",SUMIFS(K:K,J:J,"PosK",H:H,H2967),"")</f>
        <v/>
      </c>
      <c r="M2967" s="61" t="str">
        <f aca="false">IF(J2967="PosK",SUMIFS(K:K,J:J,"NegK",H:H,H2967),"")</f>
        <v/>
      </c>
      <c r="N2967" s="61" t="str">
        <f aca="false">IF(J2967="PosK",SUMIFS(K:K,J:J,"eDNA",H:H,H2967),"")</f>
        <v/>
      </c>
    </row>
    <row r="2968" s="52" customFormat="true" ht="14.25" hidden="false" customHeight="false" outlineLevel="0" collapsed="false">
      <c r="A2968" s="62" t="s">
        <v>902</v>
      </c>
      <c r="B2968" s="62" t="s">
        <v>1353</v>
      </c>
      <c r="C2968" s="62" t="s">
        <v>751</v>
      </c>
      <c r="D2968" s="62" t="n">
        <v>0.1</v>
      </c>
      <c r="E2968" s="65" t="s">
        <v>748</v>
      </c>
      <c r="F2968" s="52" t="s">
        <v>1303</v>
      </c>
      <c r="G2968" s="52" t="str">
        <f aca="false">LEFT(B2968,2)</f>
        <v>21</v>
      </c>
      <c r="H2968" s="52" t="str">
        <f aca="false">I2968&amp;"_"&amp;G2968&amp;"_"&amp;F2968</f>
        <v>Skalle_21_20181102_DL2018025_AarhusStatsGym_koersel1</v>
      </c>
      <c r="I2968" s="61" t="str">
        <f aca="false">MID(RIGHT(B2968,LEN(B2968)-3),1,FIND("_",RIGHT(B2968,LEN(B2968)-3))-1)</f>
        <v>Skalle</v>
      </c>
      <c r="J2968" s="61" t="str">
        <f aca="false">TRIM(SUBSTITUTE(RIGHT(B2968,FIND(I2968,B2968)+1),"_",""))</f>
        <v>eDNA</v>
      </c>
      <c r="K2968" s="52" t="str">
        <f aca="false">IFERROR(VALUE(SUBSTITUTE(E2968,".",",")),E2968)</f>
        <v>No Ct</v>
      </c>
      <c r="L2968" s="61" t="str">
        <f aca="false">IF(J2968="PosK",SUMIFS(K:K,J:J,"PosK",H:H,H2968),"")</f>
        <v/>
      </c>
      <c r="M2968" s="61" t="str">
        <f aca="false">IF(J2968="PosK",SUMIFS(K:K,J:J,"NegK",H:H,H2968),"")</f>
        <v/>
      </c>
      <c r="N2968" s="61" t="str">
        <f aca="false">IF(J2968="PosK",SUMIFS(K:K,J:J,"eDNA",H:H,H2968),"")</f>
        <v/>
      </c>
      <c r="Q2968" s="62"/>
    </row>
    <row r="2969" s="52" customFormat="true" ht="14.25" hidden="false" customHeight="false" outlineLevel="0" collapsed="false">
      <c r="A2969" s="62" t="s">
        <v>904</v>
      </c>
      <c r="B2969" s="62" t="s">
        <v>1353</v>
      </c>
      <c r="C2969" s="62" t="s">
        <v>751</v>
      </c>
      <c r="D2969" s="62" t="n">
        <v>0.1</v>
      </c>
      <c r="E2969" s="65" t="s">
        <v>748</v>
      </c>
      <c r="F2969" s="52" t="s">
        <v>1303</v>
      </c>
      <c r="G2969" s="52" t="str">
        <f aca="false">LEFT(B2969,2)</f>
        <v>21</v>
      </c>
      <c r="H2969" s="52" t="str">
        <f aca="false">I2969&amp;"_"&amp;G2969&amp;"_"&amp;F2969</f>
        <v>Skalle_21_20181102_DL2018025_AarhusStatsGym_koersel1</v>
      </c>
      <c r="I2969" s="61" t="str">
        <f aca="false">MID(RIGHT(B2969,LEN(B2969)-3),1,FIND("_",RIGHT(B2969,LEN(B2969)-3))-1)</f>
        <v>Skalle</v>
      </c>
      <c r="J2969" s="61" t="str">
        <f aca="false">TRIM(SUBSTITUTE(RIGHT(B2969,FIND(I2969,B2969)+1),"_",""))</f>
        <v>eDNA</v>
      </c>
      <c r="K2969" s="52" t="str">
        <f aca="false">IFERROR(VALUE(SUBSTITUTE(E2969,".",",")),E2969)</f>
        <v>No Ct</v>
      </c>
      <c r="L2969" s="61" t="str">
        <f aca="false">IF(J2969="PosK",SUMIFS(K:K,J:J,"PosK",H:H,H2969),"")</f>
        <v/>
      </c>
      <c r="M2969" s="61" t="str">
        <f aca="false">IF(J2969="PosK",SUMIFS(K:K,J:J,"NegK",H:H,H2969),"")</f>
        <v/>
      </c>
      <c r="N2969" s="61" t="str">
        <f aca="false">IF(J2969="PosK",SUMIFS(K:K,J:J,"eDNA",H:H,H2969),"")</f>
        <v/>
      </c>
      <c r="P2969" s="62"/>
      <c r="T2969" s="63"/>
      <c r="W2969" s="64"/>
    </row>
    <row r="2970" s="52" customFormat="true" ht="14.25" hidden="false" customHeight="false" outlineLevel="0" collapsed="false">
      <c r="A2970" s="62" t="s">
        <v>905</v>
      </c>
      <c r="B2970" s="62" t="s">
        <v>1354</v>
      </c>
      <c r="C2970" s="62" t="s">
        <v>743</v>
      </c>
      <c r="D2970" s="62" t="n">
        <v>0.1</v>
      </c>
      <c r="E2970" s="65" t="s">
        <v>748</v>
      </c>
      <c r="F2970" s="52" t="s">
        <v>1303</v>
      </c>
      <c r="G2970" s="52" t="str">
        <f aca="false">LEFT(B2970,2)</f>
        <v>22</v>
      </c>
      <c r="H2970" s="52" t="str">
        <f aca="false">I2970&amp;"_"&amp;G2970&amp;"_"&amp;F2970</f>
        <v>Karusse_22_20181102_DL2018025_AarhusStatsGym_koersel1</v>
      </c>
      <c r="I2970" s="61" t="str">
        <f aca="false">MID(RIGHT(B2970,LEN(B2970)-3),1,FIND("_",RIGHT(B2970,LEN(B2970)-3))-1)</f>
        <v>Karusse</v>
      </c>
      <c r="J2970" s="61" t="str">
        <f aca="false">TRIM(SUBSTITUTE(RIGHT(B2970,FIND(I2970,B2970)+1),"_",""))</f>
        <v>PosK</v>
      </c>
      <c r="K2970" s="52" t="str">
        <f aca="false">IFERROR(VALUE(SUBSTITUTE(E2970,".",",")),E2970)</f>
        <v>No Ct</v>
      </c>
      <c r="L2970" s="61" t="n">
        <f aca="false">IF(J2970="PosK",SUMIFS(K:K,J:J,"PosK",H:H,H2970),"")</f>
        <v>0</v>
      </c>
      <c r="M2970" s="61" t="n">
        <f aca="false">IF(J2970="PosK",SUMIFS(K:K,J:J,"NegK",H:H,H2970),"")</f>
        <v>0</v>
      </c>
      <c r="N2970" s="61" t="n">
        <f aca="false">IF(J2970="PosK",SUMIFS(K:K,J:J,"eDNA",H:H,H2970),"")</f>
        <v>0</v>
      </c>
      <c r="P2970" s="62" t="n">
        <f aca="false">IF(K2972="No Ct",0,K2972)</f>
        <v>0</v>
      </c>
      <c r="Q2970" s="62" t="n">
        <f aca="false">IF(K2973="No Ct",0,K2973)</f>
        <v>0</v>
      </c>
      <c r="R2970" s="52" t="str">
        <f aca="false">IF(AND(L2970&gt;0,M2970=0),"Valid","Invalid")</f>
        <v>Invalid</v>
      </c>
      <c r="S2970" s="52" t="str">
        <f aca="false">IF(OR(P2970&gt;1,Q2970&gt;1),"Present","Absent")</f>
        <v>Absent</v>
      </c>
      <c r="T2970" s="63" t="str">
        <f aca="false">IF(OR(AND(P2970&gt;1,P2970&lt;41),AND(Q2970&gt;1,Q2970&lt;41)),"Ct&lt;41","Ct&gt;41")</f>
        <v>Ct&gt;41</v>
      </c>
      <c r="U2970" s="52" t="str">
        <f aca="false">I2970</f>
        <v>Karusse</v>
      </c>
      <c r="V2970" s="52" t="str">
        <f aca="false">MID(F2970,10,9)</f>
        <v>DL2018025</v>
      </c>
      <c r="W2970" s="64" t="str">
        <f aca="false">V2970&amp;"_"&amp;U2970&amp;"_"&amp;R2970&amp;"_"&amp;S2970&amp;"_"&amp;T2970</f>
        <v>DL2018025_Karusse_Invalid_Absent_Ct&gt;41</v>
      </c>
    </row>
    <row r="2971" s="52" customFormat="true" ht="14.25" hidden="false" customHeight="false" outlineLevel="0" collapsed="false">
      <c r="A2971" s="62" t="s">
        <v>907</v>
      </c>
      <c r="B2971" s="62" t="s">
        <v>1355</v>
      </c>
      <c r="C2971" s="62" t="s">
        <v>747</v>
      </c>
      <c r="D2971" s="62" t="n">
        <v>0.1</v>
      </c>
      <c r="E2971" s="65" t="s">
        <v>748</v>
      </c>
      <c r="F2971" s="52" t="s">
        <v>1303</v>
      </c>
      <c r="G2971" s="52" t="str">
        <f aca="false">LEFT(B2971,2)</f>
        <v>22</v>
      </c>
      <c r="H2971" s="52" t="str">
        <f aca="false">I2971&amp;"_"&amp;G2971&amp;"_"&amp;F2971</f>
        <v>Karusse_22_20181102_DL2018025_AarhusStatsGym_koersel1</v>
      </c>
      <c r="I2971" s="61" t="str">
        <f aca="false">MID(RIGHT(B2971,LEN(B2971)-3),1,FIND("_",RIGHT(B2971,LEN(B2971)-3))-1)</f>
        <v>Karusse</v>
      </c>
      <c r="J2971" s="61" t="str">
        <f aca="false">TRIM(SUBSTITUTE(RIGHT(B2971,FIND(I2971,B2971)+1),"_",""))</f>
        <v>NegK</v>
      </c>
      <c r="K2971" s="52" t="str">
        <f aca="false">IFERROR(VALUE(SUBSTITUTE(E2971,".",",")),E2971)</f>
        <v>No Ct</v>
      </c>
      <c r="L2971" s="61" t="str">
        <f aca="false">IF(J2971="PosK",SUMIFS(K:K,J:J,"PosK",H:H,H2971),"")</f>
        <v/>
      </c>
      <c r="M2971" s="61" t="str">
        <f aca="false">IF(J2971="PosK",SUMIFS(K:K,J:J,"NegK",H:H,H2971),"")</f>
        <v/>
      </c>
      <c r="N2971" s="61" t="str">
        <f aca="false">IF(J2971="PosK",SUMIFS(K:K,J:J,"eDNA",H:H,H2971),"")</f>
        <v/>
      </c>
    </row>
    <row r="2972" s="52" customFormat="true" ht="14.25" hidden="false" customHeight="false" outlineLevel="0" collapsed="false">
      <c r="A2972" s="62" t="s">
        <v>909</v>
      </c>
      <c r="B2972" s="62" t="s">
        <v>1356</v>
      </c>
      <c r="C2972" s="62" t="s">
        <v>751</v>
      </c>
      <c r="D2972" s="62" t="n">
        <v>0.1</v>
      </c>
      <c r="E2972" s="65" t="s">
        <v>748</v>
      </c>
      <c r="F2972" s="52" t="s">
        <v>1303</v>
      </c>
      <c r="G2972" s="52" t="str">
        <f aca="false">LEFT(B2972,2)</f>
        <v>22</v>
      </c>
      <c r="H2972" s="52" t="str">
        <f aca="false">I2972&amp;"_"&amp;G2972&amp;"_"&amp;F2972</f>
        <v>Karusse_22_20181102_DL2018025_AarhusStatsGym_koersel1</v>
      </c>
      <c r="I2972" s="61" t="str">
        <f aca="false">MID(RIGHT(B2972,LEN(B2972)-3),1,FIND("_",RIGHT(B2972,LEN(B2972)-3))-1)</f>
        <v>Karusse</v>
      </c>
      <c r="J2972" s="61" t="str">
        <f aca="false">TRIM(SUBSTITUTE(RIGHT(B2972,FIND(I2972,B2972)+1),"_",""))</f>
        <v>eDNA</v>
      </c>
      <c r="K2972" s="52" t="str">
        <f aca="false">IFERROR(VALUE(SUBSTITUTE(E2972,".",",")),E2972)</f>
        <v>No Ct</v>
      </c>
      <c r="L2972" s="61" t="str">
        <f aca="false">IF(J2972="PosK",SUMIFS(K:K,J:J,"PosK",H:H,H2972),"")</f>
        <v/>
      </c>
      <c r="M2972" s="61" t="str">
        <f aca="false">IF(J2972="PosK",SUMIFS(K:K,J:J,"NegK",H:H,H2972),"")</f>
        <v/>
      </c>
      <c r="N2972" s="61" t="str">
        <f aca="false">IF(J2972="PosK",SUMIFS(K:K,J:J,"eDNA",H:H,H2972),"")</f>
        <v/>
      </c>
      <c r="Q2972" s="62"/>
    </row>
    <row r="2973" s="52" customFormat="true" ht="14.25" hidden="false" customHeight="false" outlineLevel="0" collapsed="false">
      <c r="A2973" s="62" t="s">
        <v>911</v>
      </c>
      <c r="B2973" s="62" t="s">
        <v>1356</v>
      </c>
      <c r="C2973" s="62" t="s">
        <v>751</v>
      </c>
      <c r="D2973" s="62" t="n">
        <v>0.1</v>
      </c>
      <c r="E2973" s="65" t="s">
        <v>748</v>
      </c>
      <c r="F2973" s="52" t="s">
        <v>1303</v>
      </c>
      <c r="G2973" s="52" t="str">
        <f aca="false">LEFT(B2973,2)</f>
        <v>22</v>
      </c>
      <c r="H2973" s="52" t="str">
        <f aca="false">I2973&amp;"_"&amp;G2973&amp;"_"&amp;F2973</f>
        <v>Karusse_22_20181102_DL2018025_AarhusStatsGym_koersel1</v>
      </c>
      <c r="I2973" s="61" t="str">
        <f aca="false">MID(RIGHT(B2973,LEN(B2973)-3),1,FIND("_",RIGHT(B2973,LEN(B2973)-3))-1)</f>
        <v>Karusse</v>
      </c>
      <c r="J2973" s="61" t="str">
        <f aca="false">TRIM(SUBSTITUTE(RIGHT(B2973,FIND(I2973,B2973)+1),"_",""))</f>
        <v>eDNA</v>
      </c>
      <c r="K2973" s="52" t="str">
        <f aca="false">IFERROR(VALUE(SUBSTITUTE(E2973,".",",")),E2973)</f>
        <v>No Ct</v>
      </c>
      <c r="L2973" s="61" t="str">
        <f aca="false">IF(J2973="PosK",SUMIFS(K:K,J:J,"PosK",H:H,H2973),"")</f>
        <v/>
      </c>
      <c r="M2973" s="61" t="str">
        <f aca="false">IF(J2973="PosK",SUMIFS(K:K,J:J,"NegK",H:H,H2973),"")</f>
        <v/>
      </c>
      <c r="N2973" s="61" t="str">
        <f aca="false">IF(J2973="PosK",SUMIFS(K:K,J:J,"eDNA",H:H,H2973),"")</f>
        <v/>
      </c>
      <c r="P2973" s="62"/>
      <c r="T2973" s="63"/>
      <c r="W2973" s="64"/>
    </row>
    <row r="2974" s="52" customFormat="true" ht="14.25" hidden="false" customHeight="false" outlineLevel="0" collapsed="false">
      <c r="A2974" s="62" t="s">
        <v>912</v>
      </c>
      <c r="B2974" s="62" t="s">
        <v>1357</v>
      </c>
      <c r="C2974" s="62" t="s">
        <v>743</v>
      </c>
      <c r="D2974" s="62" t="n">
        <v>0.1</v>
      </c>
      <c r="E2974" s="65" t="s">
        <v>748</v>
      </c>
      <c r="F2974" s="52" t="s">
        <v>1303</v>
      </c>
      <c r="G2974" s="52" t="str">
        <f aca="false">LEFT(B2974,2)</f>
        <v>23</v>
      </c>
      <c r="H2974" s="52" t="str">
        <f aca="false">I2974&amp;"_"&amp;G2974&amp;"_"&amp;F2974</f>
        <v>Karusse_23_20181102_DL2018025_AarhusStatsGym_koersel1</v>
      </c>
      <c r="I2974" s="61" t="str">
        <f aca="false">MID(RIGHT(B2974,LEN(B2974)-3),1,FIND("_",RIGHT(B2974,LEN(B2974)-3))-1)</f>
        <v>Karusse</v>
      </c>
      <c r="J2974" s="61" t="str">
        <f aca="false">TRIM(SUBSTITUTE(RIGHT(B2974,FIND(I2974,B2974)+1),"_",""))</f>
        <v>PosK</v>
      </c>
      <c r="K2974" s="52" t="str">
        <f aca="false">IFERROR(VALUE(SUBSTITUTE(E2974,".",",")),E2974)</f>
        <v>No Ct</v>
      </c>
      <c r="L2974" s="61" t="n">
        <f aca="false">IF(J2974="PosK",SUMIFS(K:K,J:J,"PosK",H:H,H2974),"")</f>
        <v>0</v>
      </c>
      <c r="M2974" s="61" t="n">
        <f aca="false">IF(J2974="PosK",SUMIFS(K:K,J:J,"NegK",H:H,H2974),"")</f>
        <v>0</v>
      </c>
      <c r="N2974" s="61" t="n">
        <f aca="false">IF(J2974="PosK",SUMIFS(K:K,J:J,"eDNA",H:H,H2974),"")</f>
        <v>0</v>
      </c>
      <c r="P2974" s="62" t="n">
        <f aca="false">IF(K2976="No Ct",0,K2976)</f>
        <v>0</v>
      </c>
      <c r="Q2974" s="62" t="n">
        <f aca="false">IF(K2977="No Ct",0,K2977)</f>
        <v>0</v>
      </c>
      <c r="R2974" s="52" t="str">
        <f aca="false">IF(AND(L2974&gt;0,M2974=0),"Valid","Invalid")</f>
        <v>Invalid</v>
      </c>
      <c r="S2974" s="52" t="str">
        <f aca="false">IF(OR(P2974&gt;1,Q2974&gt;1),"Present","Absent")</f>
        <v>Absent</v>
      </c>
      <c r="T2974" s="63" t="str">
        <f aca="false">IF(OR(AND(P2974&gt;1,P2974&lt;41),AND(Q2974&gt;1,Q2974&lt;41)),"Ct&lt;41","Ct&gt;41")</f>
        <v>Ct&gt;41</v>
      </c>
      <c r="U2974" s="52" t="str">
        <f aca="false">I2974</f>
        <v>Karusse</v>
      </c>
      <c r="V2974" s="52" t="str">
        <f aca="false">MID(F2974,10,9)</f>
        <v>DL2018025</v>
      </c>
      <c r="W2974" s="64" t="str">
        <f aca="false">V2974&amp;"_"&amp;U2974&amp;"_"&amp;R2974&amp;"_"&amp;S2974&amp;"_"&amp;T2974</f>
        <v>DL2018025_Karusse_Invalid_Absent_Ct&gt;41</v>
      </c>
    </row>
    <row r="2975" s="52" customFormat="true" ht="14.25" hidden="false" customHeight="false" outlineLevel="0" collapsed="false">
      <c r="A2975" s="62" t="s">
        <v>914</v>
      </c>
      <c r="B2975" s="62" t="s">
        <v>1358</v>
      </c>
      <c r="C2975" s="62" t="s">
        <v>747</v>
      </c>
      <c r="D2975" s="62" t="n">
        <v>0.1</v>
      </c>
      <c r="E2975" s="65" t="s">
        <v>748</v>
      </c>
      <c r="F2975" s="52" t="s">
        <v>1303</v>
      </c>
      <c r="G2975" s="52" t="str">
        <f aca="false">LEFT(B2975,2)</f>
        <v>23</v>
      </c>
      <c r="H2975" s="52" t="str">
        <f aca="false">I2975&amp;"_"&amp;G2975&amp;"_"&amp;F2975</f>
        <v>Karusse_23_20181102_DL2018025_AarhusStatsGym_koersel1</v>
      </c>
      <c r="I2975" s="61" t="str">
        <f aca="false">MID(RIGHT(B2975,LEN(B2975)-3),1,FIND("_",RIGHT(B2975,LEN(B2975)-3))-1)</f>
        <v>Karusse</v>
      </c>
      <c r="J2975" s="61" t="str">
        <f aca="false">TRIM(SUBSTITUTE(RIGHT(B2975,FIND(I2975,B2975)+1),"_",""))</f>
        <v>NegK</v>
      </c>
      <c r="K2975" s="52" t="str">
        <f aca="false">IFERROR(VALUE(SUBSTITUTE(E2975,".",",")),E2975)</f>
        <v>No Ct</v>
      </c>
      <c r="L2975" s="61" t="str">
        <f aca="false">IF(J2975="PosK",SUMIFS(K:K,J:J,"PosK",H:H,H2975),"")</f>
        <v/>
      </c>
      <c r="M2975" s="61" t="str">
        <f aca="false">IF(J2975="PosK",SUMIFS(K:K,J:J,"NegK",H:H,H2975),"")</f>
        <v/>
      </c>
      <c r="N2975" s="61" t="str">
        <f aca="false">IF(J2975="PosK",SUMIFS(K:K,J:J,"eDNA",H:H,H2975),"")</f>
        <v/>
      </c>
    </row>
    <row r="2976" s="52" customFormat="true" ht="14.25" hidden="false" customHeight="false" outlineLevel="0" collapsed="false">
      <c r="A2976" s="62" t="s">
        <v>916</v>
      </c>
      <c r="B2976" s="62" t="s">
        <v>1359</v>
      </c>
      <c r="C2976" s="62" t="s">
        <v>751</v>
      </c>
      <c r="D2976" s="62" t="n">
        <v>0.1</v>
      </c>
      <c r="E2976" s="65" t="s">
        <v>748</v>
      </c>
      <c r="F2976" s="52" t="s">
        <v>1303</v>
      </c>
      <c r="G2976" s="52" t="str">
        <f aca="false">LEFT(B2976,2)</f>
        <v>23</v>
      </c>
      <c r="H2976" s="52" t="str">
        <f aca="false">I2976&amp;"_"&amp;G2976&amp;"_"&amp;F2976</f>
        <v>Karusse_23_20181102_DL2018025_AarhusStatsGym_koersel1</v>
      </c>
      <c r="I2976" s="61" t="str">
        <f aca="false">MID(RIGHT(B2976,LEN(B2976)-3),1,FIND("_",RIGHT(B2976,LEN(B2976)-3))-1)</f>
        <v>Karusse</v>
      </c>
      <c r="J2976" s="61" t="str">
        <f aca="false">TRIM(SUBSTITUTE(RIGHT(B2976,FIND(I2976,B2976)+1),"_",""))</f>
        <v>eDNA</v>
      </c>
      <c r="K2976" s="52" t="str">
        <f aca="false">IFERROR(VALUE(SUBSTITUTE(E2976,".",",")),E2976)</f>
        <v>No Ct</v>
      </c>
      <c r="L2976" s="61" t="str">
        <f aca="false">IF(J2976="PosK",SUMIFS(K:K,J:J,"PosK",H:H,H2976),"")</f>
        <v/>
      </c>
      <c r="M2976" s="61" t="str">
        <f aca="false">IF(J2976="PosK",SUMIFS(K:K,J:J,"NegK",H:H,H2976),"")</f>
        <v/>
      </c>
      <c r="N2976" s="61" t="str">
        <f aca="false">IF(J2976="PosK",SUMIFS(K:K,J:J,"eDNA",H:H,H2976),"")</f>
        <v/>
      </c>
      <c r="Q2976" s="62"/>
    </row>
    <row r="2977" s="52" customFormat="true" ht="14.25" hidden="false" customHeight="false" outlineLevel="0" collapsed="false">
      <c r="A2977" s="62" t="s">
        <v>918</v>
      </c>
      <c r="B2977" s="62" t="s">
        <v>1359</v>
      </c>
      <c r="C2977" s="62" t="s">
        <v>751</v>
      </c>
      <c r="D2977" s="62" t="n">
        <v>0.1</v>
      </c>
      <c r="E2977" s="65" t="s">
        <v>748</v>
      </c>
      <c r="F2977" s="52" t="s">
        <v>1303</v>
      </c>
      <c r="G2977" s="52" t="str">
        <f aca="false">LEFT(B2977,2)</f>
        <v>23</v>
      </c>
      <c r="H2977" s="52" t="str">
        <f aca="false">I2977&amp;"_"&amp;G2977&amp;"_"&amp;F2977</f>
        <v>Karusse_23_20181102_DL2018025_AarhusStatsGym_koersel1</v>
      </c>
      <c r="I2977" s="61" t="str">
        <f aca="false">MID(RIGHT(B2977,LEN(B2977)-3),1,FIND("_",RIGHT(B2977,LEN(B2977)-3))-1)</f>
        <v>Karusse</v>
      </c>
      <c r="J2977" s="61" t="str">
        <f aca="false">TRIM(SUBSTITUTE(RIGHT(B2977,FIND(I2977,B2977)+1),"_",""))</f>
        <v>eDNA</v>
      </c>
      <c r="K2977" s="52" t="str">
        <f aca="false">IFERROR(VALUE(SUBSTITUTE(E2977,".",",")),E2977)</f>
        <v>No Ct</v>
      </c>
      <c r="L2977" s="61" t="str">
        <f aca="false">IF(J2977="PosK",SUMIFS(K:K,J:J,"PosK",H:H,H2977),"")</f>
        <v/>
      </c>
      <c r="M2977" s="61" t="str">
        <f aca="false">IF(J2977="PosK",SUMIFS(K:K,J:J,"NegK",H:H,H2977),"")</f>
        <v/>
      </c>
      <c r="N2977" s="61" t="str">
        <f aca="false">IF(J2977="PosK",SUMIFS(K:K,J:J,"eDNA",H:H,H2977),"")</f>
        <v/>
      </c>
      <c r="P2977" s="62"/>
      <c r="T2977" s="63"/>
      <c r="W2977" s="64"/>
    </row>
    <row r="2978" s="52" customFormat="true" ht="14.25" hidden="false" customHeight="false" outlineLevel="0" collapsed="false">
      <c r="A2978" s="62" t="s">
        <v>919</v>
      </c>
      <c r="B2978" s="62" t="s">
        <v>1360</v>
      </c>
      <c r="C2978" s="62" t="s">
        <v>743</v>
      </c>
      <c r="D2978" s="62" t="n">
        <v>0.1</v>
      </c>
      <c r="E2978" s="65" t="s">
        <v>748</v>
      </c>
      <c r="F2978" s="52" t="s">
        <v>1303</v>
      </c>
      <c r="G2978" s="52" t="str">
        <f aca="false">LEFT(B2978,2)</f>
        <v>24</v>
      </c>
      <c r="H2978" s="52" t="str">
        <f aca="false">I2978&amp;"_"&amp;G2978&amp;"_"&amp;F2978</f>
        <v>Soelvkarusse_24_20181102_DL2018025_AarhusStatsGym_koersel1</v>
      </c>
      <c r="I2978" s="61" t="str">
        <f aca="false">MID(RIGHT(B2978,LEN(B2978)-3),1,FIND("_",RIGHT(B2978,LEN(B2978)-3))-1)</f>
        <v>Soelvkarusse</v>
      </c>
      <c r="J2978" s="61" t="str">
        <f aca="false">TRIM(SUBSTITUTE(RIGHT(B2978,FIND(I2978,B2978)+1),"_",""))</f>
        <v>PosK</v>
      </c>
      <c r="K2978" s="52" t="str">
        <f aca="false">IFERROR(VALUE(SUBSTITUTE(E2978,".",",")),E2978)</f>
        <v>No Ct</v>
      </c>
      <c r="L2978" s="61" t="n">
        <f aca="false">IF(J2978="PosK",SUMIFS(K:K,J:J,"PosK",H:H,H2978),"")</f>
        <v>0</v>
      </c>
      <c r="M2978" s="61" t="n">
        <f aca="false">IF(J2978="PosK",SUMIFS(K:K,J:J,"NegK",H:H,H2978),"")</f>
        <v>0</v>
      </c>
      <c r="N2978" s="61" t="n">
        <f aca="false">IF(J2978="PosK",SUMIFS(K:K,J:J,"eDNA",H:H,H2978),"")</f>
        <v>0</v>
      </c>
      <c r="P2978" s="62" t="n">
        <f aca="false">IF(K2980="No Ct",0,K2980)</f>
        <v>0</v>
      </c>
      <c r="Q2978" s="62" t="n">
        <f aca="false">IF(K2981="No Ct",0,K2981)</f>
        <v>0</v>
      </c>
      <c r="R2978" s="52" t="str">
        <f aca="false">IF(AND(L2978&gt;0,M2978=0),"Valid","Invalid")</f>
        <v>Invalid</v>
      </c>
      <c r="S2978" s="52" t="str">
        <f aca="false">IF(OR(P2978&gt;1,Q2978&gt;1),"Present","Absent")</f>
        <v>Absent</v>
      </c>
      <c r="T2978" s="63" t="str">
        <f aca="false">IF(OR(AND(P2978&gt;1,P2978&lt;41),AND(Q2978&gt;1,Q2978&lt;41)),"Ct&lt;41","Ct&gt;41")</f>
        <v>Ct&gt;41</v>
      </c>
      <c r="U2978" s="52" t="str">
        <f aca="false">I2978</f>
        <v>Soelvkarusse</v>
      </c>
      <c r="V2978" s="52" t="str">
        <f aca="false">MID(F2978,10,9)</f>
        <v>DL2018025</v>
      </c>
      <c r="W2978" s="64" t="str">
        <f aca="false">V2978&amp;"_"&amp;U2978&amp;"_"&amp;R2978&amp;"_"&amp;S2978&amp;"_"&amp;T2978</f>
        <v>DL2018025_Soelvkarusse_Invalid_Absent_Ct&gt;41</v>
      </c>
    </row>
    <row r="2979" s="52" customFormat="true" ht="14.25" hidden="false" customHeight="false" outlineLevel="0" collapsed="false">
      <c r="A2979" s="62" t="s">
        <v>921</v>
      </c>
      <c r="B2979" s="62" t="s">
        <v>1361</v>
      </c>
      <c r="C2979" s="62" t="s">
        <v>747</v>
      </c>
      <c r="D2979" s="62" t="n">
        <v>0.1</v>
      </c>
      <c r="E2979" s="65" t="s">
        <v>748</v>
      </c>
      <c r="F2979" s="52" t="s">
        <v>1303</v>
      </c>
      <c r="G2979" s="52" t="str">
        <f aca="false">LEFT(B2979,2)</f>
        <v>24</v>
      </c>
      <c r="H2979" s="52" t="str">
        <f aca="false">I2979&amp;"_"&amp;G2979&amp;"_"&amp;F2979</f>
        <v>Soelvkarusse_24_20181102_DL2018025_AarhusStatsGym_koersel1</v>
      </c>
      <c r="I2979" s="61" t="str">
        <f aca="false">MID(RIGHT(B2979,LEN(B2979)-3),1,FIND("_",RIGHT(B2979,LEN(B2979)-3))-1)</f>
        <v>Soelvkarusse</v>
      </c>
      <c r="J2979" s="61" t="str">
        <f aca="false">TRIM(SUBSTITUTE(RIGHT(B2979,FIND(I2979,B2979)+1),"_",""))</f>
        <v>NegK</v>
      </c>
      <c r="K2979" s="52" t="str">
        <f aca="false">IFERROR(VALUE(SUBSTITUTE(E2979,".",",")),E2979)</f>
        <v>No Ct</v>
      </c>
      <c r="L2979" s="61" t="str">
        <f aca="false">IF(J2979="PosK",SUMIFS(K:K,J:J,"PosK",H:H,H2979),"")</f>
        <v/>
      </c>
      <c r="M2979" s="61" t="str">
        <f aca="false">IF(J2979="PosK",SUMIFS(K:K,J:J,"NegK",H:H,H2979),"")</f>
        <v/>
      </c>
      <c r="N2979" s="61" t="str">
        <f aca="false">IF(J2979="PosK",SUMIFS(K:K,J:J,"eDNA",H:H,H2979),"")</f>
        <v/>
      </c>
    </row>
    <row r="2980" s="52" customFormat="true" ht="14.25" hidden="false" customHeight="false" outlineLevel="0" collapsed="false">
      <c r="A2980" s="62" t="s">
        <v>923</v>
      </c>
      <c r="B2980" s="62" t="s">
        <v>1362</v>
      </c>
      <c r="C2980" s="62" t="s">
        <v>751</v>
      </c>
      <c r="D2980" s="62" t="n">
        <v>0.1</v>
      </c>
      <c r="E2980" s="65" t="s">
        <v>748</v>
      </c>
      <c r="F2980" s="52" t="s">
        <v>1303</v>
      </c>
      <c r="G2980" s="52" t="str">
        <f aca="false">LEFT(B2980,2)</f>
        <v>24</v>
      </c>
      <c r="H2980" s="52" t="str">
        <f aca="false">I2980&amp;"_"&amp;G2980&amp;"_"&amp;F2980</f>
        <v>Soelvkarusse_24_20181102_DL2018025_AarhusStatsGym_koersel1</v>
      </c>
      <c r="I2980" s="61" t="str">
        <f aca="false">MID(RIGHT(B2980,LEN(B2980)-3),1,FIND("_",RIGHT(B2980,LEN(B2980)-3))-1)</f>
        <v>Soelvkarusse</v>
      </c>
      <c r="J2980" s="61" t="str">
        <f aca="false">TRIM(SUBSTITUTE(RIGHT(B2980,FIND(I2980,B2980)+1),"_",""))</f>
        <v>eDNA</v>
      </c>
      <c r="K2980" s="52" t="str">
        <f aca="false">IFERROR(VALUE(SUBSTITUTE(E2980,".",",")),E2980)</f>
        <v>No Ct</v>
      </c>
      <c r="L2980" s="61" t="str">
        <f aca="false">IF(J2980="PosK",SUMIFS(K:K,J:J,"PosK",H:H,H2980),"")</f>
        <v/>
      </c>
      <c r="M2980" s="61" t="str">
        <f aca="false">IF(J2980="PosK",SUMIFS(K:K,J:J,"NegK",H:H,H2980),"")</f>
        <v/>
      </c>
      <c r="N2980" s="61" t="str">
        <f aca="false">IF(J2980="PosK",SUMIFS(K:K,J:J,"eDNA",H:H,H2980),"")</f>
        <v/>
      </c>
      <c r="Q2980" s="62"/>
    </row>
    <row r="2981" s="52" customFormat="true" ht="14.25" hidden="false" customHeight="false" outlineLevel="0" collapsed="false">
      <c r="A2981" s="62" t="s">
        <v>925</v>
      </c>
      <c r="B2981" s="62" t="s">
        <v>1362</v>
      </c>
      <c r="C2981" s="62" t="s">
        <v>751</v>
      </c>
      <c r="D2981" s="62" t="n">
        <v>0.1</v>
      </c>
      <c r="E2981" s="65" t="s">
        <v>748</v>
      </c>
      <c r="F2981" s="52" t="s">
        <v>1303</v>
      </c>
      <c r="G2981" s="52" t="str">
        <f aca="false">LEFT(B2981,2)</f>
        <v>24</v>
      </c>
      <c r="H2981" s="52" t="str">
        <f aca="false">I2981&amp;"_"&amp;G2981&amp;"_"&amp;F2981</f>
        <v>Soelvkarusse_24_20181102_DL2018025_AarhusStatsGym_koersel1</v>
      </c>
      <c r="I2981" s="61" t="str">
        <f aca="false">MID(RIGHT(B2981,LEN(B2981)-3),1,FIND("_",RIGHT(B2981,LEN(B2981)-3))-1)</f>
        <v>Soelvkarusse</v>
      </c>
      <c r="J2981" s="61" t="str">
        <f aca="false">TRIM(SUBSTITUTE(RIGHT(B2981,FIND(I2981,B2981)+1),"_",""))</f>
        <v>eDNA</v>
      </c>
      <c r="K2981" s="52" t="str">
        <f aca="false">IFERROR(VALUE(SUBSTITUTE(E2981,".",",")),E2981)</f>
        <v>No Ct</v>
      </c>
      <c r="L2981" s="61" t="str">
        <f aca="false">IF(J2981="PosK",SUMIFS(K:K,J:J,"PosK",H:H,H2981),"")</f>
        <v/>
      </c>
      <c r="M2981" s="61" t="str">
        <f aca="false">IF(J2981="PosK",SUMIFS(K:K,J:J,"NegK",H:H,H2981),"")</f>
        <v/>
      </c>
      <c r="N2981" s="61" t="str">
        <f aca="false">IF(J2981="PosK",SUMIFS(K:K,J:J,"eDNA",H:H,H2981),"")</f>
        <v/>
      </c>
      <c r="P2981" s="62"/>
      <c r="T2981" s="63"/>
      <c r="W2981" s="64"/>
    </row>
    <row r="2982" customFormat="false" ht="14.25" hidden="false" customHeight="false" outlineLevel="0" collapsed="false">
      <c r="A2982" s="0" t="s">
        <v>741</v>
      </c>
      <c r="B2982" s="52" t="s">
        <v>1020</v>
      </c>
      <c r="C2982" s="52" t="s">
        <v>743</v>
      </c>
      <c r="D2982" s="53" t="n">
        <v>0.1</v>
      </c>
      <c r="E2982" s="53" t="n">
        <v>30.31</v>
      </c>
      <c r="F2982" s="0" t="s">
        <v>1363</v>
      </c>
      <c r="G2982" s="0" t="str">
        <f aca="false">LEFT(B2982,2)</f>
        <v>25</v>
      </c>
      <c r="H2982" s="0" t="str">
        <f aca="false">I2982&amp;"_"&amp;G2982&amp;"_"&amp;F2982</f>
        <v>Loegfroe_25_20181102_DL2018025_AarhusStatsGym_koersel2</v>
      </c>
      <c r="I2982" s="61" t="str">
        <f aca="false">MID(RIGHT(B2982,LEN(B2982)-3),1,FIND("_",RIGHT(B2982,LEN(B2982)-3))-1)</f>
        <v>Loegfroe</v>
      </c>
      <c r="J2982" s="61" t="str">
        <f aca="false">TRIM(SUBSTITUTE(RIGHT(B2982,FIND(I2982,B2982)+1),"_",""))</f>
        <v>PosK</v>
      </c>
      <c r="K2982" s="0" t="n">
        <f aca="false">IFERROR(VALUE(SUBSTITUTE(E2982,".",",")),E2982)</f>
        <v>30.31</v>
      </c>
      <c r="L2982" s="61" t="n">
        <f aca="false">IF(J2982="PosK",SUMIFS(K:K,J:J,"PosK",H:H,H2982),"")</f>
        <v>30.31</v>
      </c>
      <c r="M2982" s="61" t="n">
        <f aca="false">IF(J2982="PosK",SUMIFS(K:K,J:J,"NegK",H:H,H2982),"")</f>
        <v>0</v>
      </c>
      <c r="N2982" s="61" t="n">
        <f aca="false">IF(J2982="PosK",SUMIFS(K:K,J:J,"eDNA",H:H,H2982),"")</f>
        <v>0</v>
      </c>
      <c r="P2982" s="62" t="n">
        <f aca="false">IF(K2984="No Ct",0,K2984)</f>
        <v>0</v>
      </c>
      <c r="Q2982" s="62" t="n">
        <f aca="false">IF(K2985="No Ct",0,K2985)</f>
        <v>0</v>
      </c>
      <c r="R2982" s="0" t="str">
        <f aca="false">IF(AND(L2982&gt;0,M2982=0),"Valid","Invalid")</f>
        <v>Valid</v>
      </c>
      <c r="S2982" s="0" t="str">
        <f aca="false">IF(OR(P2982&gt;1,Q2982&gt;1),"Present","Absent")</f>
        <v>Absent</v>
      </c>
      <c r="T2982" s="63" t="str">
        <f aca="false">IF(OR(AND(P2982&gt;1,P2982&lt;41),AND(Q2982&gt;1,Q2982&lt;41)),"Ct&lt;41","Ct&gt;41")</f>
        <v>Ct&gt;41</v>
      </c>
      <c r="U2982" s="0" t="str">
        <f aca="false">I2982</f>
        <v>Loegfroe</v>
      </c>
      <c r="V2982" s="0" t="str">
        <f aca="false">MID(F2982,10,9)</f>
        <v>DL2018025</v>
      </c>
      <c r="W2982" s="64" t="str">
        <f aca="false">V2982&amp;"_"&amp;U2982&amp;"_"&amp;R2982&amp;"_"&amp;S2982&amp;"_"&amp;T2982</f>
        <v>DL2018025_Loegfroe_Valid_Absent_Ct&gt;41</v>
      </c>
    </row>
    <row r="2983" customFormat="false" ht="14.25" hidden="false" customHeight="false" outlineLevel="0" collapsed="false">
      <c r="A2983" s="0" t="s">
        <v>745</v>
      </c>
      <c r="B2983" s="52" t="s">
        <v>1022</v>
      </c>
      <c r="C2983" s="52" t="s">
        <v>747</v>
      </c>
      <c r="D2983" s="53" t="n">
        <v>0.1</v>
      </c>
      <c r="E2983" s="53" t="s">
        <v>748</v>
      </c>
      <c r="F2983" s="0" t="s">
        <v>1363</v>
      </c>
      <c r="G2983" s="0" t="str">
        <f aca="false">LEFT(B2983,2)</f>
        <v>25</v>
      </c>
      <c r="H2983" s="0" t="str">
        <f aca="false">I2983&amp;"_"&amp;G2983&amp;"_"&amp;F2983</f>
        <v>Loegfroe_25_20181102_DL2018025_AarhusStatsGym_koersel2</v>
      </c>
      <c r="I2983" s="61" t="str">
        <f aca="false">MID(RIGHT(B2983,LEN(B2983)-3),1,FIND("_",RIGHT(B2983,LEN(B2983)-3))-1)</f>
        <v>Loegfroe</v>
      </c>
      <c r="J2983" s="61" t="str">
        <f aca="false">TRIM(SUBSTITUTE(RIGHT(B2983,FIND(I2983,B2983)+1),"_",""))</f>
        <v>NegK</v>
      </c>
      <c r="K2983" s="0" t="str">
        <f aca="false">IFERROR(VALUE(SUBSTITUTE(E2983,".",",")),E2983)</f>
        <v>No Ct</v>
      </c>
      <c r="L2983" s="61" t="str">
        <f aca="false">IF(J2983="PosK",SUMIFS(K:K,J:J,"PosK",H:H,H2983),"")</f>
        <v/>
      </c>
      <c r="M2983" s="61" t="str">
        <f aca="false">IF(J2983="PosK",SUMIFS(K:K,J:J,"NegK",H:H,H2983),"")</f>
        <v/>
      </c>
      <c r="N2983" s="61" t="str">
        <f aca="false">IF(J2983="PosK",SUMIFS(K:K,J:J,"eDNA",H:H,H2983),"")</f>
        <v/>
      </c>
    </row>
    <row r="2984" customFormat="false" ht="14.25" hidden="false" customHeight="false" outlineLevel="0" collapsed="false">
      <c r="A2984" s="0" t="s">
        <v>749</v>
      </c>
      <c r="B2984" s="52" t="s">
        <v>1023</v>
      </c>
      <c r="C2984" s="52" t="s">
        <v>751</v>
      </c>
      <c r="D2984" s="53" t="n">
        <v>0.1</v>
      </c>
      <c r="E2984" s="53" t="s">
        <v>748</v>
      </c>
      <c r="F2984" s="0" t="s">
        <v>1363</v>
      </c>
      <c r="G2984" s="0" t="str">
        <f aca="false">LEFT(B2984,2)</f>
        <v>25</v>
      </c>
      <c r="H2984" s="0" t="str">
        <f aca="false">I2984&amp;"_"&amp;G2984&amp;"_"&amp;F2984</f>
        <v>Loegfroe_25_20181102_DL2018025_AarhusStatsGym_koersel2</v>
      </c>
      <c r="I2984" s="61" t="str">
        <f aca="false">MID(RIGHT(B2984,LEN(B2984)-3),1,FIND("_",RIGHT(B2984,LEN(B2984)-3))-1)</f>
        <v>Loegfroe</v>
      </c>
      <c r="J2984" s="61" t="str">
        <f aca="false">TRIM(SUBSTITUTE(RIGHT(B2984,FIND(I2984,B2984)+1),"_",""))</f>
        <v>eDNA</v>
      </c>
      <c r="K2984" s="0" t="str">
        <f aca="false">IFERROR(VALUE(SUBSTITUTE(E2984,".",",")),E2984)</f>
        <v>No Ct</v>
      </c>
      <c r="L2984" s="61" t="str">
        <f aca="false">IF(J2984="PosK",SUMIFS(K:K,J:J,"PosK",H:H,H2984),"")</f>
        <v/>
      </c>
      <c r="M2984" s="61" t="str">
        <f aca="false">IF(J2984="PosK",SUMIFS(K:K,J:J,"NegK",H:H,H2984),"")</f>
        <v/>
      </c>
      <c r="N2984" s="61" t="str">
        <f aca="false">IF(J2984="PosK",SUMIFS(K:K,J:J,"eDNA",H:H,H2984),"")</f>
        <v/>
      </c>
      <c r="Q2984" s="62"/>
    </row>
    <row r="2985" customFormat="false" ht="14.25" hidden="false" customHeight="false" outlineLevel="0" collapsed="false">
      <c r="A2985" s="0" t="s">
        <v>752</v>
      </c>
      <c r="B2985" s="52" t="s">
        <v>1024</v>
      </c>
      <c r="C2985" s="52" t="s">
        <v>751</v>
      </c>
      <c r="D2985" s="53" t="n">
        <v>0.1</v>
      </c>
      <c r="E2985" s="53" t="s">
        <v>748</v>
      </c>
      <c r="F2985" s="0" t="s">
        <v>1363</v>
      </c>
      <c r="G2985" s="0" t="str">
        <f aca="false">LEFT(B2985,2)</f>
        <v>25</v>
      </c>
      <c r="H2985" s="0" t="str">
        <f aca="false">I2985&amp;"_"&amp;G2985&amp;"_"&amp;F2985</f>
        <v>Loegfroe_25_20181102_DL2018025_AarhusStatsGym_koersel2</v>
      </c>
      <c r="I2985" s="61" t="str">
        <f aca="false">MID(RIGHT(B2985,LEN(B2985)-3),1,FIND("_",RIGHT(B2985,LEN(B2985)-3))-1)</f>
        <v>Loegfroe</v>
      </c>
      <c r="J2985" s="61" t="str">
        <f aca="false">TRIM(SUBSTITUTE(RIGHT(B2985,FIND(I2985,B2985)+1),"_",""))</f>
        <v>eDNA</v>
      </c>
      <c r="K2985" s="0" t="str">
        <f aca="false">IFERROR(VALUE(SUBSTITUTE(E2985,".",",")),E2985)</f>
        <v>No Ct</v>
      </c>
      <c r="L2985" s="61" t="str">
        <f aca="false">IF(J2985="PosK",SUMIFS(K:K,J:J,"PosK",H:H,H2985),"")</f>
        <v/>
      </c>
      <c r="M2985" s="61" t="str">
        <f aca="false">IF(J2985="PosK",SUMIFS(K:K,J:J,"NegK",H:H,H2985),"")</f>
        <v/>
      </c>
      <c r="N2985" s="61" t="str">
        <f aca="false">IF(J2985="PosK",SUMIFS(K:K,J:J,"eDNA",H:H,H2985),"")</f>
        <v/>
      </c>
      <c r="P2985" s="62"/>
      <c r="T2985" s="63"/>
      <c r="W2985" s="64"/>
    </row>
    <row r="2986" customFormat="false" ht="14.25" hidden="false" customHeight="false" outlineLevel="0" collapsed="false">
      <c r="A2986" s="0" t="s">
        <v>754</v>
      </c>
      <c r="B2986" s="52" t="s">
        <v>1025</v>
      </c>
      <c r="C2986" s="52" t="s">
        <v>743</v>
      </c>
      <c r="D2986" s="53" t="n">
        <v>0.1</v>
      </c>
      <c r="E2986" s="53" t="n">
        <v>24.37</v>
      </c>
      <c r="F2986" s="0" t="s">
        <v>1363</v>
      </c>
      <c r="G2986" s="0" t="str">
        <f aca="false">LEFT(B2986,2)</f>
        <v>26</v>
      </c>
      <c r="H2986" s="0" t="str">
        <f aca="false">I2986&amp;"_"&amp;G2986&amp;"_"&amp;F2986</f>
        <v>StorVandsalamander_26_20181102_DL2018025_AarhusStatsGym_koersel2</v>
      </c>
      <c r="I2986" s="61" t="str">
        <f aca="false">MID(RIGHT(B2986,LEN(B2986)-3),1,FIND("_",RIGHT(B2986,LEN(B2986)-3))-1)</f>
        <v>StorVandsalamander</v>
      </c>
      <c r="J2986" s="61" t="str">
        <f aca="false">TRIM(SUBSTITUTE(RIGHT(B2986,FIND(I2986,B2986)+1),"_",""))</f>
        <v>PosK</v>
      </c>
      <c r="K2986" s="0" t="n">
        <f aca="false">IFERROR(VALUE(SUBSTITUTE(E2986,".",",")),E2986)</f>
        <v>24.37</v>
      </c>
      <c r="L2986" s="61" t="n">
        <f aca="false">IF(J2986="PosK",SUMIFS(K:K,J:J,"PosK",H:H,H2986),"")</f>
        <v>24.37</v>
      </c>
      <c r="M2986" s="61" t="n">
        <f aca="false">IF(J2986="PosK",SUMIFS(K:K,J:J,"NegK",H:H,H2986),"")</f>
        <v>0</v>
      </c>
      <c r="N2986" s="61" t="n">
        <f aca="false">IF(J2986="PosK",SUMIFS(K:K,J:J,"eDNA",H:H,H2986),"")</f>
        <v>0</v>
      </c>
      <c r="P2986" s="62" t="n">
        <f aca="false">IF(K2988="No Ct",0,K2988)</f>
        <v>0</v>
      </c>
      <c r="Q2986" s="62" t="n">
        <f aca="false">IF(K2989="No Ct",0,K2989)</f>
        <v>0</v>
      </c>
      <c r="R2986" s="0" t="str">
        <f aca="false">IF(AND(L2986&gt;0,M2986=0),"Valid","Invalid")</f>
        <v>Valid</v>
      </c>
      <c r="S2986" s="0" t="str">
        <f aca="false">IF(OR(P2986&gt;1,Q2986&gt;1),"Present","Absent")</f>
        <v>Absent</v>
      </c>
      <c r="T2986" s="63" t="str">
        <f aca="false">IF(OR(AND(P2986&gt;1,P2986&lt;41),AND(Q2986&gt;1,Q2986&lt;41)),"Ct&lt;41","Ct&gt;41")</f>
        <v>Ct&gt;41</v>
      </c>
      <c r="U2986" s="0" t="str">
        <f aca="false">I2986</f>
        <v>StorVandsalamander</v>
      </c>
      <c r="V2986" s="0" t="str">
        <f aca="false">MID(F2986,10,9)</f>
        <v>DL2018025</v>
      </c>
      <c r="W2986" s="64" t="str">
        <f aca="false">V2986&amp;"_"&amp;U2986&amp;"_"&amp;R2986&amp;"_"&amp;S2986&amp;"_"&amp;T2986</f>
        <v>DL2018025_StorVandsalamander_Valid_Absent_Ct&gt;41</v>
      </c>
    </row>
    <row r="2987" customFormat="false" ht="14.25" hidden="false" customHeight="false" outlineLevel="0" collapsed="false">
      <c r="A2987" s="0" t="s">
        <v>756</v>
      </c>
      <c r="B2987" s="52" t="s">
        <v>1026</v>
      </c>
      <c r="C2987" s="52" t="s">
        <v>747</v>
      </c>
      <c r="D2987" s="53" t="n">
        <v>0.1</v>
      </c>
      <c r="E2987" s="53" t="s">
        <v>748</v>
      </c>
      <c r="F2987" s="0" t="s">
        <v>1363</v>
      </c>
      <c r="G2987" s="0" t="str">
        <f aca="false">LEFT(B2987,2)</f>
        <v>26</v>
      </c>
      <c r="H2987" s="0" t="str">
        <f aca="false">I2987&amp;"_"&amp;G2987&amp;"_"&amp;F2987</f>
        <v>StorVandsalamander_26_20181102_DL2018025_AarhusStatsGym_koersel2</v>
      </c>
      <c r="I2987" s="61" t="str">
        <f aca="false">MID(RIGHT(B2987,LEN(B2987)-3),1,FIND("_",RIGHT(B2987,LEN(B2987)-3))-1)</f>
        <v>StorVandsalamander</v>
      </c>
      <c r="J2987" s="61" t="str">
        <f aca="false">TRIM(SUBSTITUTE(RIGHT(B2987,FIND(I2987,B2987)+1),"_",""))</f>
        <v>NegK</v>
      </c>
      <c r="K2987" s="0" t="str">
        <f aca="false">IFERROR(VALUE(SUBSTITUTE(E2987,".",",")),E2987)</f>
        <v>No Ct</v>
      </c>
      <c r="L2987" s="61" t="str">
        <f aca="false">IF(J2987="PosK",SUMIFS(K:K,J:J,"PosK",H:H,H2987),"")</f>
        <v/>
      </c>
      <c r="M2987" s="61" t="str">
        <f aca="false">IF(J2987="PosK",SUMIFS(K:K,J:J,"NegK",H:H,H2987),"")</f>
        <v/>
      </c>
      <c r="N2987" s="61" t="str">
        <f aca="false">IF(J2987="PosK",SUMIFS(K:K,J:J,"eDNA",H:H,H2987),"")</f>
        <v/>
      </c>
    </row>
    <row r="2988" customFormat="false" ht="14.25" hidden="false" customHeight="false" outlineLevel="0" collapsed="false">
      <c r="A2988" s="0" t="s">
        <v>758</v>
      </c>
      <c r="B2988" s="52" t="s">
        <v>1027</v>
      </c>
      <c r="C2988" s="52" t="s">
        <v>751</v>
      </c>
      <c r="D2988" s="53" t="n">
        <v>0.1</v>
      </c>
      <c r="E2988" s="53" t="s">
        <v>748</v>
      </c>
      <c r="F2988" s="0" t="s">
        <v>1363</v>
      </c>
      <c r="G2988" s="0" t="str">
        <f aca="false">LEFT(B2988,2)</f>
        <v>26</v>
      </c>
      <c r="H2988" s="0" t="str">
        <f aca="false">I2988&amp;"_"&amp;G2988&amp;"_"&amp;F2988</f>
        <v>StorVandsalamander_26_20181102_DL2018025_AarhusStatsGym_koersel2</v>
      </c>
      <c r="I2988" s="61" t="str">
        <f aca="false">MID(RIGHT(B2988,LEN(B2988)-3),1,FIND("_",RIGHT(B2988,LEN(B2988)-3))-1)</f>
        <v>StorVandsalamander</v>
      </c>
      <c r="J2988" s="61" t="str">
        <f aca="false">TRIM(SUBSTITUTE(RIGHT(B2988,FIND(I2988,B2988)+1),"_",""))</f>
        <v>eDNA</v>
      </c>
      <c r="K2988" s="0" t="str">
        <f aca="false">IFERROR(VALUE(SUBSTITUTE(E2988,".",",")),E2988)</f>
        <v>No Ct</v>
      </c>
      <c r="L2988" s="61" t="str">
        <f aca="false">IF(J2988="PosK",SUMIFS(K:K,J:J,"PosK",H:H,H2988),"")</f>
        <v/>
      </c>
      <c r="M2988" s="61" t="str">
        <f aca="false">IF(J2988="PosK",SUMIFS(K:K,J:J,"NegK",H:H,H2988),"")</f>
        <v/>
      </c>
      <c r="N2988" s="61" t="str">
        <f aca="false">IF(J2988="PosK",SUMIFS(K:K,J:J,"eDNA",H:H,H2988),"")</f>
        <v/>
      </c>
      <c r="Q2988" s="62"/>
    </row>
    <row r="2989" customFormat="false" ht="14.25" hidden="false" customHeight="false" outlineLevel="0" collapsed="false">
      <c r="A2989" s="0" t="s">
        <v>760</v>
      </c>
      <c r="B2989" s="52" t="s">
        <v>1028</v>
      </c>
      <c r="C2989" s="52" t="s">
        <v>751</v>
      </c>
      <c r="D2989" s="53" t="n">
        <v>0.1</v>
      </c>
      <c r="E2989" s="53" t="s">
        <v>748</v>
      </c>
      <c r="F2989" s="0" t="s">
        <v>1363</v>
      </c>
      <c r="G2989" s="0" t="str">
        <f aca="false">LEFT(B2989,2)</f>
        <v>26</v>
      </c>
      <c r="H2989" s="0" t="str">
        <f aca="false">I2989&amp;"_"&amp;G2989&amp;"_"&amp;F2989</f>
        <v>StorVandsalamander_26_20181102_DL2018025_AarhusStatsGym_koersel2</v>
      </c>
      <c r="I2989" s="61" t="str">
        <f aca="false">MID(RIGHT(B2989,LEN(B2989)-3),1,FIND("_",RIGHT(B2989,LEN(B2989)-3))-1)</f>
        <v>StorVandsalamander</v>
      </c>
      <c r="J2989" s="61" t="str">
        <f aca="false">TRIM(SUBSTITUTE(RIGHT(B2989,FIND(I2989,B2989)+1),"_",""))</f>
        <v>eDNA</v>
      </c>
      <c r="K2989" s="0" t="str">
        <f aca="false">IFERROR(VALUE(SUBSTITUTE(E2989,".",",")),E2989)</f>
        <v>No Ct</v>
      </c>
      <c r="L2989" s="61" t="str">
        <f aca="false">IF(J2989="PosK",SUMIFS(K:K,J:J,"PosK",H:H,H2989),"")</f>
        <v/>
      </c>
      <c r="M2989" s="61" t="str">
        <f aca="false">IF(J2989="PosK",SUMIFS(K:K,J:J,"NegK",H:H,H2989),"")</f>
        <v/>
      </c>
      <c r="N2989" s="61" t="str">
        <f aca="false">IF(J2989="PosK",SUMIFS(K:K,J:J,"eDNA",H:H,H2989),"")</f>
        <v/>
      </c>
      <c r="P2989" s="62"/>
      <c r="T2989" s="63"/>
      <c r="W2989" s="64"/>
    </row>
    <row r="2990" customFormat="false" ht="14.25" hidden="false" customHeight="false" outlineLevel="0" collapsed="false">
      <c r="A2990" s="0" t="s">
        <v>762</v>
      </c>
      <c r="B2990" s="52" t="s">
        <v>1029</v>
      </c>
      <c r="C2990" s="52" t="s">
        <v>743</v>
      </c>
      <c r="D2990" s="53" t="n">
        <v>0.1</v>
      </c>
      <c r="E2990" s="53" t="n">
        <v>25.14</v>
      </c>
      <c r="F2990" s="0" t="s">
        <v>1363</v>
      </c>
      <c r="G2990" s="0" t="str">
        <f aca="false">LEFT(B2990,2)</f>
        <v>27</v>
      </c>
      <c r="H2990" s="0" t="str">
        <f aca="false">I2990&amp;"_"&amp;G2990&amp;"_"&amp;F2990</f>
        <v>Strandtudse_27_20181102_DL2018025_AarhusStatsGym_koersel2</v>
      </c>
      <c r="I2990" s="61" t="str">
        <f aca="false">MID(RIGHT(B2990,LEN(B2990)-3),1,FIND("_",RIGHT(B2990,LEN(B2990)-3))-1)</f>
        <v>Strandtudse</v>
      </c>
      <c r="J2990" s="61" t="str">
        <f aca="false">TRIM(SUBSTITUTE(RIGHT(B2990,FIND(I2990,B2990)+1),"_",""))</f>
        <v>PosK</v>
      </c>
      <c r="K2990" s="0" t="n">
        <f aca="false">IFERROR(VALUE(SUBSTITUTE(E2990,".",",")),E2990)</f>
        <v>25.14</v>
      </c>
      <c r="L2990" s="61" t="n">
        <f aca="false">IF(J2990="PosK",SUMIFS(K:K,J:J,"PosK",H:H,H2990),"")</f>
        <v>25.14</v>
      </c>
      <c r="M2990" s="61" t="n">
        <f aca="false">IF(J2990="PosK",SUMIFS(K:K,J:J,"NegK",H:H,H2990),"")</f>
        <v>0</v>
      </c>
      <c r="N2990" s="61" t="n">
        <f aca="false">IF(J2990="PosK",SUMIFS(K:K,J:J,"eDNA",H:H,H2990),"")</f>
        <v>0</v>
      </c>
      <c r="P2990" s="62" t="n">
        <f aca="false">IF(K2992="No Ct",0,K2992)</f>
        <v>0</v>
      </c>
      <c r="Q2990" s="62" t="n">
        <f aca="false">IF(K2993="No Ct",0,K2993)</f>
        <v>0</v>
      </c>
      <c r="R2990" s="0" t="str">
        <f aca="false">IF(AND(L2990&gt;0,M2990=0),"Valid","Invalid")</f>
        <v>Valid</v>
      </c>
      <c r="S2990" s="0" t="str">
        <f aca="false">IF(OR(P2990&gt;1,Q2990&gt;1),"Present","Absent")</f>
        <v>Absent</v>
      </c>
      <c r="T2990" s="63" t="str">
        <f aca="false">IF(OR(AND(P2990&gt;1,P2990&lt;41),AND(Q2990&gt;1,Q2990&lt;41)),"Ct&lt;41","Ct&gt;41")</f>
        <v>Ct&gt;41</v>
      </c>
      <c r="U2990" s="0" t="str">
        <f aca="false">I2990</f>
        <v>Strandtudse</v>
      </c>
      <c r="V2990" s="0" t="str">
        <f aca="false">MID(F2990,10,9)</f>
        <v>DL2018025</v>
      </c>
      <c r="W2990" s="64" t="str">
        <f aca="false">V2990&amp;"_"&amp;U2990&amp;"_"&amp;R2990&amp;"_"&amp;S2990&amp;"_"&amp;T2990</f>
        <v>DL2018025_Strandtudse_Valid_Absent_Ct&gt;41</v>
      </c>
    </row>
    <row r="2991" customFormat="false" ht="14.25" hidden="false" customHeight="false" outlineLevel="0" collapsed="false">
      <c r="A2991" s="0" t="s">
        <v>764</v>
      </c>
      <c r="B2991" s="52" t="s">
        <v>1030</v>
      </c>
      <c r="C2991" s="52" t="s">
        <v>747</v>
      </c>
      <c r="D2991" s="53" t="n">
        <v>0.1</v>
      </c>
      <c r="E2991" s="53" t="s">
        <v>748</v>
      </c>
      <c r="F2991" s="0" t="s">
        <v>1363</v>
      </c>
      <c r="G2991" s="0" t="str">
        <f aca="false">LEFT(B2991,2)</f>
        <v>27</v>
      </c>
      <c r="H2991" s="0" t="str">
        <f aca="false">I2991&amp;"_"&amp;G2991&amp;"_"&amp;F2991</f>
        <v>Strandtudse_27_20181102_DL2018025_AarhusStatsGym_koersel2</v>
      </c>
      <c r="I2991" s="61" t="str">
        <f aca="false">MID(RIGHT(B2991,LEN(B2991)-3),1,FIND("_",RIGHT(B2991,LEN(B2991)-3))-1)</f>
        <v>Strandtudse</v>
      </c>
      <c r="J2991" s="61" t="str">
        <f aca="false">TRIM(SUBSTITUTE(RIGHT(B2991,FIND(I2991,B2991)+1),"_",""))</f>
        <v>NegK</v>
      </c>
      <c r="K2991" s="0" t="str">
        <f aca="false">IFERROR(VALUE(SUBSTITUTE(E2991,".",",")),E2991)</f>
        <v>No Ct</v>
      </c>
      <c r="L2991" s="61" t="str">
        <f aca="false">IF(J2991="PosK",SUMIFS(K:K,J:J,"PosK",H:H,H2991),"")</f>
        <v/>
      </c>
      <c r="M2991" s="61" t="str">
        <f aca="false">IF(J2991="PosK",SUMIFS(K:K,J:J,"NegK",H:H,H2991),"")</f>
        <v/>
      </c>
      <c r="N2991" s="61" t="str">
        <f aca="false">IF(J2991="PosK",SUMIFS(K:K,J:J,"eDNA",H:H,H2991),"")</f>
        <v/>
      </c>
    </row>
    <row r="2992" customFormat="false" ht="14.25" hidden="false" customHeight="false" outlineLevel="0" collapsed="false">
      <c r="A2992" s="0" t="s">
        <v>766</v>
      </c>
      <c r="B2992" s="52" t="s">
        <v>1031</v>
      </c>
      <c r="C2992" s="52" t="s">
        <v>751</v>
      </c>
      <c r="D2992" s="53" t="n">
        <v>0.1</v>
      </c>
      <c r="E2992" s="53" t="s">
        <v>748</v>
      </c>
      <c r="F2992" s="0" t="s">
        <v>1363</v>
      </c>
      <c r="G2992" s="0" t="str">
        <f aca="false">LEFT(B2992,2)</f>
        <v>27</v>
      </c>
      <c r="H2992" s="0" t="str">
        <f aca="false">I2992&amp;"_"&amp;G2992&amp;"_"&amp;F2992</f>
        <v>Strandtudse_27_20181102_DL2018025_AarhusStatsGym_koersel2</v>
      </c>
      <c r="I2992" s="61" t="str">
        <f aca="false">MID(RIGHT(B2992,LEN(B2992)-3),1,FIND("_",RIGHT(B2992,LEN(B2992)-3))-1)</f>
        <v>Strandtudse</v>
      </c>
      <c r="J2992" s="61" t="str">
        <f aca="false">TRIM(SUBSTITUTE(RIGHT(B2992,FIND(I2992,B2992)+1),"_",""))</f>
        <v>eDNA</v>
      </c>
      <c r="K2992" s="0" t="str">
        <f aca="false">IFERROR(VALUE(SUBSTITUTE(E2992,".",",")),E2992)</f>
        <v>No Ct</v>
      </c>
      <c r="L2992" s="61" t="str">
        <f aca="false">IF(J2992="PosK",SUMIFS(K:K,J:J,"PosK",H:H,H2992),"")</f>
        <v/>
      </c>
      <c r="M2992" s="61" t="str">
        <f aca="false">IF(J2992="PosK",SUMIFS(K:K,J:J,"NegK",H:H,H2992),"")</f>
        <v/>
      </c>
      <c r="N2992" s="61" t="str">
        <f aca="false">IF(J2992="PosK",SUMIFS(K:K,J:J,"eDNA",H:H,H2992),"")</f>
        <v/>
      </c>
      <c r="Q2992" s="62"/>
    </row>
    <row r="2993" customFormat="false" ht="14.25" hidden="false" customHeight="false" outlineLevel="0" collapsed="false">
      <c r="A2993" s="0" t="s">
        <v>768</v>
      </c>
      <c r="B2993" s="52" t="s">
        <v>1032</v>
      </c>
      <c r="C2993" s="52" t="s">
        <v>751</v>
      </c>
      <c r="D2993" s="53" t="n">
        <v>0.1</v>
      </c>
      <c r="E2993" s="53" t="s">
        <v>748</v>
      </c>
      <c r="F2993" s="0" t="s">
        <v>1363</v>
      </c>
      <c r="G2993" s="0" t="str">
        <f aca="false">LEFT(B2993,2)</f>
        <v>27</v>
      </c>
      <c r="H2993" s="0" t="str">
        <f aca="false">I2993&amp;"_"&amp;G2993&amp;"_"&amp;F2993</f>
        <v>Strandtudse_27_20181102_DL2018025_AarhusStatsGym_koersel2</v>
      </c>
      <c r="I2993" s="61" t="str">
        <f aca="false">MID(RIGHT(B2993,LEN(B2993)-3),1,FIND("_",RIGHT(B2993,LEN(B2993)-3))-1)</f>
        <v>Strandtudse</v>
      </c>
      <c r="J2993" s="61" t="str">
        <f aca="false">TRIM(SUBSTITUTE(RIGHT(B2993,FIND(I2993,B2993)+1),"_",""))</f>
        <v>eDNA</v>
      </c>
      <c r="K2993" s="0" t="str">
        <f aca="false">IFERROR(VALUE(SUBSTITUTE(E2993,".",",")),E2993)</f>
        <v>No Ct</v>
      </c>
      <c r="L2993" s="61" t="str">
        <f aca="false">IF(J2993="PosK",SUMIFS(K:K,J:J,"PosK",H:H,H2993),"")</f>
        <v/>
      </c>
      <c r="M2993" s="61" t="str">
        <f aca="false">IF(J2993="PosK",SUMIFS(K:K,J:J,"NegK",H:H,H2993),"")</f>
        <v/>
      </c>
      <c r="N2993" s="61" t="str">
        <f aca="false">IF(J2993="PosK",SUMIFS(K:K,J:J,"eDNA",H:H,H2993),"")</f>
        <v/>
      </c>
      <c r="P2993" s="62"/>
      <c r="T2993" s="63"/>
      <c r="W2993" s="64"/>
    </row>
    <row r="2994" customFormat="false" ht="14.25" hidden="false" customHeight="false" outlineLevel="0" collapsed="false">
      <c r="A2994" s="0" t="s">
        <v>770</v>
      </c>
      <c r="B2994" s="52" t="s">
        <v>1033</v>
      </c>
      <c r="C2994" s="52" t="s">
        <v>743</v>
      </c>
      <c r="D2994" s="53" t="n">
        <v>0.1</v>
      </c>
      <c r="E2994" s="53" t="n">
        <v>29.92</v>
      </c>
      <c r="F2994" s="0" t="s">
        <v>1363</v>
      </c>
      <c r="G2994" s="0" t="str">
        <f aca="false">LEFT(B2994,2)</f>
        <v>28</v>
      </c>
      <c r="H2994" s="0" t="str">
        <f aca="false">I2994&amp;"_"&amp;G2994&amp;"_"&amp;F2994</f>
        <v>GroenbrogetTudse_28_20181102_DL2018025_AarhusStatsGym_koersel2</v>
      </c>
      <c r="I2994" s="61" t="str">
        <f aca="false">MID(RIGHT(B2994,LEN(B2994)-3),1,FIND("_",RIGHT(B2994,LEN(B2994)-3))-1)</f>
        <v>GroenbrogetTudse</v>
      </c>
      <c r="J2994" s="61" t="str">
        <f aca="false">TRIM(SUBSTITUTE(RIGHT(B2994,FIND(I2994,B2994)+1),"_",""))</f>
        <v>PosK</v>
      </c>
      <c r="K2994" s="0" t="n">
        <f aca="false">IFERROR(VALUE(SUBSTITUTE(E2994,".",",")),E2994)</f>
        <v>29.92</v>
      </c>
      <c r="L2994" s="61" t="n">
        <f aca="false">IF(J2994="PosK",SUMIFS(K:K,J:J,"PosK",H:H,H2994),"")</f>
        <v>29.92</v>
      </c>
      <c r="M2994" s="61" t="n">
        <f aca="false">IF(J2994="PosK",SUMIFS(K:K,J:J,"NegK",H:H,H2994),"")</f>
        <v>0</v>
      </c>
      <c r="N2994" s="61" t="n">
        <f aca="false">IF(J2994="PosK",SUMIFS(K:K,J:J,"eDNA",H:H,H2994),"")</f>
        <v>0</v>
      </c>
      <c r="P2994" s="62" t="n">
        <f aca="false">IF(K2996="No Ct",0,K2996)</f>
        <v>0</v>
      </c>
      <c r="Q2994" s="62" t="n">
        <f aca="false">IF(K2997="No Ct",0,K2997)</f>
        <v>0</v>
      </c>
      <c r="R2994" s="0" t="str">
        <f aca="false">IF(AND(L2994&gt;0,M2994=0),"Valid","Invalid")</f>
        <v>Valid</v>
      </c>
      <c r="S2994" s="0" t="str">
        <f aca="false">IF(OR(P2994&gt;1,Q2994&gt;1),"Present","Absent")</f>
        <v>Absent</v>
      </c>
      <c r="T2994" s="63" t="str">
        <f aca="false">IF(OR(AND(P2994&gt;1,P2994&lt;41),AND(Q2994&gt;1,Q2994&lt;41)),"Ct&lt;41","Ct&gt;41")</f>
        <v>Ct&gt;41</v>
      </c>
      <c r="U2994" s="0" t="str">
        <f aca="false">I2994</f>
        <v>GroenbrogetTudse</v>
      </c>
      <c r="V2994" s="0" t="str">
        <f aca="false">MID(F2994,10,9)</f>
        <v>DL2018025</v>
      </c>
      <c r="W2994" s="64" t="str">
        <f aca="false">V2994&amp;"_"&amp;U2994&amp;"_"&amp;R2994&amp;"_"&amp;S2994&amp;"_"&amp;T2994</f>
        <v>DL2018025_GroenbrogetTudse_Valid_Absent_Ct&gt;41</v>
      </c>
    </row>
    <row r="2995" customFormat="false" ht="14.25" hidden="false" customHeight="false" outlineLevel="0" collapsed="false">
      <c r="A2995" s="0" t="s">
        <v>772</v>
      </c>
      <c r="B2995" s="52" t="s">
        <v>1034</v>
      </c>
      <c r="C2995" s="52" t="s">
        <v>747</v>
      </c>
      <c r="D2995" s="53" t="n">
        <v>0.1</v>
      </c>
      <c r="E2995" s="53" t="s">
        <v>748</v>
      </c>
      <c r="F2995" s="0" t="s">
        <v>1363</v>
      </c>
      <c r="G2995" s="0" t="str">
        <f aca="false">LEFT(B2995,2)</f>
        <v>28</v>
      </c>
      <c r="H2995" s="0" t="str">
        <f aca="false">I2995&amp;"_"&amp;G2995&amp;"_"&amp;F2995</f>
        <v>GroenbrogetTudse_28_20181102_DL2018025_AarhusStatsGym_koersel2</v>
      </c>
      <c r="I2995" s="61" t="str">
        <f aca="false">MID(RIGHT(B2995,LEN(B2995)-3),1,FIND("_",RIGHT(B2995,LEN(B2995)-3))-1)</f>
        <v>GroenbrogetTudse</v>
      </c>
      <c r="J2995" s="61" t="str">
        <f aca="false">TRIM(SUBSTITUTE(RIGHT(B2995,FIND(I2995,B2995)+1),"_",""))</f>
        <v>NegK</v>
      </c>
      <c r="K2995" s="0" t="str">
        <f aca="false">IFERROR(VALUE(SUBSTITUTE(E2995,".",",")),E2995)</f>
        <v>No Ct</v>
      </c>
      <c r="L2995" s="61" t="str">
        <f aca="false">IF(J2995="PosK",SUMIFS(K:K,J:J,"PosK",H:H,H2995),"")</f>
        <v/>
      </c>
      <c r="M2995" s="61" t="str">
        <f aca="false">IF(J2995="PosK",SUMIFS(K:K,J:J,"NegK",H:H,H2995),"")</f>
        <v/>
      </c>
      <c r="N2995" s="61" t="str">
        <f aca="false">IF(J2995="PosK",SUMIFS(K:K,J:J,"eDNA",H:H,H2995),"")</f>
        <v/>
      </c>
    </row>
    <row r="2996" customFormat="false" ht="14.25" hidden="false" customHeight="false" outlineLevel="0" collapsed="false">
      <c r="A2996" s="0" t="s">
        <v>774</v>
      </c>
      <c r="B2996" s="52" t="s">
        <v>1035</v>
      </c>
      <c r="C2996" s="52" t="s">
        <v>751</v>
      </c>
      <c r="D2996" s="53" t="n">
        <v>0.1</v>
      </c>
      <c r="E2996" s="53" t="s">
        <v>748</v>
      </c>
      <c r="F2996" s="0" t="s">
        <v>1363</v>
      </c>
      <c r="G2996" s="0" t="str">
        <f aca="false">LEFT(B2996,2)</f>
        <v>28</v>
      </c>
      <c r="H2996" s="0" t="str">
        <f aca="false">I2996&amp;"_"&amp;G2996&amp;"_"&amp;F2996</f>
        <v>GroenbrogetTudse_28_20181102_DL2018025_AarhusStatsGym_koersel2</v>
      </c>
      <c r="I2996" s="61" t="str">
        <f aca="false">MID(RIGHT(B2996,LEN(B2996)-3),1,FIND("_",RIGHT(B2996,LEN(B2996)-3))-1)</f>
        <v>GroenbrogetTudse</v>
      </c>
      <c r="J2996" s="61" t="str">
        <f aca="false">TRIM(SUBSTITUTE(RIGHT(B2996,FIND(I2996,B2996)+1),"_",""))</f>
        <v>eDNA</v>
      </c>
      <c r="K2996" s="0" t="str">
        <f aca="false">IFERROR(VALUE(SUBSTITUTE(E2996,".",",")),E2996)</f>
        <v>No Ct</v>
      </c>
      <c r="L2996" s="61" t="str">
        <f aca="false">IF(J2996="PosK",SUMIFS(K:K,J:J,"PosK",H:H,H2996),"")</f>
        <v/>
      </c>
      <c r="M2996" s="61" t="str">
        <f aca="false">IF(J2996="PosK",SUMIFS(K:K,J:J,"NegK",H:H,H2996),"")</f>
        <v/>
      </c>
      <c r="N2996" s="61" t="str">
        <f aca="false">IF(J2996="PosK",SUMIFS(K:K,J:J,"eDNA",H:H,H2996),"")</f>
        <v/>
      </c>
      <c r="Q2996" s="62"/>
    </row>
    <row r="2997" customFormat="false" ht="14.25" hidden="false" customHeight="false" outlineLevel="0" collapsed="false">
      <c r="A2997" s="0" t="s">
        <v>776</v>
      </c>
      <c r="B2997" s="52" t="s">
        <v>1036</v>
      </c>
      <c r="C2997" s="52" t="s">
        <v>751</v>
      </c>
      <c r="D2997" s="53" t="n">
        <v>0.1</v>
      </c>
      <c r="E2997" s="53" t="s">
        <v>748</v>
      </c>
      <c r="F2997" s="0" t="s">
        <v>1363</v>
      </c>
      <c r="G2997" s="0" t="str">
        <f aca="false">LEFT(B2997,2)</f>
        <v>28</v>
      </c>
      <c r="H2997" s="0" t="str">
        <f aca="false">I2997&amp;"_"&amp;G2997&amp;"_"&amp;F2997</f>
        <v>GroenbrogetTudse_28_20181102_DL2018025_AarhusStatsGym_koersel2</v>
      </c>
      <c r="I2997" s="61" t="str">
        <f aca="false">MID(RIGHT(B2997,LEN(B2997)-3),1,FIND("_",RIGHT(B2997,LEN(B2997)-3))-1)</f>
        <v>GroenbrogetTudse</v>
      </c>
      <c r="J2997" s="61" t="str">
        <f aca="false">TRIM(SUBSTITUTE(RIGHT(B2997,FIND(I2997,B2997)+1),"_",""))</f>
        <v>eDNA</v>
      </c>
      <c r="K2997" s="0" t="str">
        <f aca="false">IFERROR(VALUE(SUBSTITUTE(E2997,".",",")),E2997)</f>
        <v>No Ct</v>
      </c>
      <c r="L2997" s="61" t="str">
        <f aca="false">IF(J2997="PosK",SUMIFS(K:K,J:J,"PosK",H:H,H2997),"")</f>
        <v/>
      </c>
      <c r="M2997" s="61" t="str">
        <f aca="false">IF(J2997="PosK",SUMIFS(K:K,J:J,"NegK",H:H,H2997),"")</f>
        <v/>
      </c>
      <c r="N2997" s="61" t="str">
        <f aca="false">IF(J2997="PosK",SUMIFS(K:K,J:J,"eDNA",H:H,H2997),"")</f>
        <v/>
      </c>
      <c r="P2997" s="62"/>
      <c r="T2997" s="63"/>
      <c r="W2997" s="64"/>
    </row>
    <row r="2998" customFormat="false" ht="14.25" hidden="false" customHeight="false" outlineLevel="0" collapsed="false">
      <c r="A2998" s="0" t="s">
        <v>778</v>
      </c>
      <c r="B2998" s="52" t="s">
        <v>1037</v>
      </c>
      <c r="C2998" s="52" t="s">
        <v>743</v>
      </c>
      <c r="D2998" s="53" t="n">
        <v>0.1</v>
      </c>
      <c r="E2998" s="53" t="n">
        <v>27.4</v>
      </c>
      <c r="F2998" s="0" t="s">
        <v>1363</v>
      </c>
      <c r="G2998" s="0" t="str">
        <f aca="false">LEFT(B2998,2)</f>
        <v>29</v>
      </c>
      <c r="H2998" s="0" t="str">
        <f aca="false">I2998&amp;"_"&amp;G2998&amp;"_"&amp;F2998</f>
        <v>Loevfroe_29_20181102_DL2018025_AarhusStatsGym_koersel2</v>
      </c>
      <c r="I2998" s="61" t="str">
        <f aca="false">MID(RIGHT(B2998,LEN(B2998)-3),1,FIND("_",RIGHT(B2998,LEN(B2998)-3))-1)</f>
        <v>Loevfroe</v>
      </c>
      <c r="J2998" s="61" t="str">
        <f aca="false">TRIM(SUBSTITUTE(RIGHT(B2998,FIND(I2998,B2998)+1),"_",""))</f>
        <v>PosK</v>
      </c>
      <c r="K2998" s="0" t="n">
        <f aca="false">IFERROR(VALUE(SUBSTITUTE(E2998,".",",")),E2998)</f>
        <v>27.4</v>
      </c>
      <c r="L2998" s="61" t="n">
        <f aca="false">IF(J2998="PosK",SUMIFS(K:K,J:J,"PosK",H:H,H2998),"")</f>
        <v>27.4</v>
      </c>
      <c r="M2998" s="61" t="n">
        <f aca="false">IF(J2998="PosK",SUMIFS(K:K,J:J,"NegK",H:H,H2998),"")</f>
        <v>0</v>
      </c>
      <c r="N2998" s="61" t="n">
        <f aca="false">IF(J2998="PosK",SUMIFS(K:K,J:J,"eDNA",H:H,H2998),"")</f>
        <v>0</v>
      </c>
      <c r="P2998" s="62" t="n">
        <f aca="false">IF(K3000="No Ct",0,K3000)</f>
        <v>0</v>
      </c>
      <c r="Q2998" s="62" t="n">
        <f aca="false">IF(K3001="No Ct",0,K3001)</f>
        <v>0</v>
      </c>
      <c r="R2998" s="0" t="str">
        <f aca="false">IF(AND(L2998&gt;0,M2998=0),"Valid","Invalid")</f>
        <v>Valid</v>
      </c>
      <c r="S2998" s="0" t="str">
        <f aca="false">IF(OR(P2998&gt;1,Q2998&gt;1),"Present","Absent")</f>
        <v>Absent</v>
      </c>
      <c r="T2998" s="63" t="str">
        <f aca="false">IF(OR(AND(P2998&gt;1,P2998&lt;41),AND(Q2998&gt;1,Q2998&lt;41)),"Ct&lt;41","Ct&gt;41")</f>
        <v>Ct&gt;41</v>
      </c>
      <c r="U2998" s="0" t="str">
        <f aca="false">I2998</f>
        <v>Loevfroe</v>
      </c>
      <c r="V2998" s="0" t="str">
        <f aca="false">MID(F2998,10,9)</f>
        <v>DL2018025</v>
      </c>
      <c r="W2998" s="64" t="str">
        <f aca="false">V2998&amp;"_"&amp;U2998&amp;"_"&amp;R2998&amp;"_"&amp;S2998&amp;"_"&amp;T2998</f>
        <v>DL2018025_Loevfroe_Valid_Absent_Ct&gt;41</v>
      </c>
    </row>
    <row r="2999" customFormat="false" ht="14.25" hidden="false" customHeight="false" outlineLevel="0" collapsed="false">
      <c r="A2999" s="0" t="s">
        <v>780</v>
      </c>
      <c r="B2999" s="52" t="s">
        <v>1038</v>
      </c>
      <c r="C2999" s="52" t="s">
        <v>747</v>
      </c>
      <c r="D2999" s="53" t="n">
        <v>0.1</v>
      </c>
      <c r="E2999" s="53" t="s">
        <v>748</v>
      </c>
      <c r="F2999" s="0" t="s">
        <v>1363</v>
      </c>
      <c r="G2999" s="0" t="str">
        <f aca="false">LEFT(B2999,2)</f>
        <v>29</v>
      </c>
      <c r="H2999" s="0" t="str">
        <f aca="false">I2999&amp;"_"&amp;G2999&amp;"_"&amp;F2999</f>
        <v>Loevfroe_29_20181102_DL2018025_AarhusStatsGym_koersel2</v>
      </c>
      <c r="I2999" s="61" t="str">
        <f aca="false">MID(RIGHT(B2999,LEN(B2999)-3),1,FIND("_",RIGHT(B2999,LEN(B2999)-3))-1)</f>
        <v>Loevfroe</v>
      </c>
      <c r="J2999" s="61" t="str">
        <f aca="false">TRIM(SUBSTITUTE(RIGHT(B2999,FIND(I2999,B2999)+1),"_",""))</f>
        <v>NegK</v>
      </c>
      <c r="K2999" s="0" t="str">
        <f aca="false">IFERROR(VALUE(SUBSTITUTE(E2999,".",",")),E2999)</f>
        <v>No Ct</v>
      </c>
      <c r="L2999" s="61" t="str">
        <f aca="false">IF(J2999="PosK",SUMIFS(K:K,J:J,"PosK",H:H,H2999),"")</f>
        <v/>
      </c>
      <c r="M2999" s="61" t="str">
        <f aca="false">IF(J2999="PosK",SUMIFS(K:K,J:J,"NegK",H:H,H2999),"")</f>
        <v/>
      </c>
      <c r="N2999" s="61" t="str">
        <f aca="false">IF(J2999="PosK",SUMIFS(K:K,J:J,"eDNA",H:H,H2999),"")</f>
        <v/>
      </c>
    </row>
    <row r="3000" customFormat="false" ht="14.25" hidden="false" customHeight="false" outlineLevel="0" collapsed="false">
      <c r="A3000" s="0" t="s">
        <v>782</v>
      </c>
      <c r="B3000" s="52" t="s">
        <v>1039</v>
      </c>
      <c r="C3000" s="52" t="s">
        <v>751</v>
      </c>
      <c r="D3000" s="53" t="n">
        <v>0.1</v>
      </c>
      <c r="E3000" s="53" t="s">
        <v>748</v>
      </c>
      <c r="F3000" s="0" t="s">
        <v>1363</v>
      </c>
      <c r="G3000" s="0" t="str">
        <f aca="false">LEFT(B3000,2)</f>
        <v>29</v>
      </c>
      <c r="H3000" s="0" t="str">
        <f aca="false">I3000&amp;"_"&amp;G3000&amp;"_"&amp;F3000</f>
        <v>Loevfroe_29_20181102_DL2018025_AarhusStatsGym_koersel2</v>
      </c>
      <c r="I3000" s="61" t="str">
        <f aca="false">MID(RIGHT(B3000,LEN(B3000)-3),1,FIND("_",RIGHT(B3000,LEN(B3000)-3))-1)</f>
        <v>Loevfroe</v>
      </c>
      <c r="J3000" s="61" t="str">
        <f aca="false">TRIM(SUBSTITUTE(RIGHT(B3000,FIND(I3000,B3000)+1),"_",""))</f>
        <v>eDNA</v>
      </c>
      <c r="K3000" s="0" t="str">
        <f aca="false">IFERROR(VALUE(SUBSTITUTE(E3000,".",",")),E3000)</f>
        <v>No Ct</v>
      </c>
      <c r="L3000" s="61" t="str">
        <f aca="false">IF(J3000="PosK",SUMIFS(K:K,J:J,"PosK",H:H,H3000),"")</f>
        <v/>
      </c>
      <c r="M3000" s="61" t="str">
        <f aca="false">IF(J3000="PosK",SUMIFS(K:K,J:J,"NegK",H:H,H3000),"")</f>
        <v/>
      </c>
      <c r="N3000" s="61" t="str">
        <f aca="false">IF(J3000="PosK",SUMIFS(K:K,J:J,"eDNA",H:H,H3000),"")</f>
        <v/>
      </c>
      <c r="Q3000" s="62"/>
    </row>
    <row r="3001" customFormat="false" ht="14.25" hidden="false" customHeight="false" outlineLevel="0" collapsed="false">
      <c r="A3001" s="0" t="s">
        <v>784</v>
      </c>
      <c r="B3001" s="52" t="s">
        <v>1040</v>
      </c>
      <c r="C3001" s="52" t="s">
        <v>751</v>
      </c>
      <c r="D3001" s="53" t="n">
        <v>0.1</v>
      </c>
      <c r="E3001" s="53" t="s">
        <v>748</v>
      </c>
      <c r="F3001" s="0" t="s">
        <v>1363</v>
      </c>
      <c r="G3001" s="0" t="str">
        <f aca="false">LEFT(B3001,2)</f>
        <v>29</v>
      </c>
      <c r="H3001" s="0" t="str">
        <f aca="false">I3001&amp;"_"&amp;G3001&amp;"_"&amp;F3001</f>
        <v>Loevfroe_29_20181102_DL2018025_AarhusStatsGym_koersel2</v>
      </c>
      <c r="I3001" s="61" t="str">
        <f aca="false">MID(RIGHT(B3001,LEN(B3001)-3),1,FIND("_",RIGHT(B3001,LEN(B3001)-3))-1)</f>
        <v>Loevfroe</v>
      </c>
      <c r="J3001" s="61" t="str">
        <f aca="false">TRIM(SUBSTITUTE(RIGHT(B3001,FIND(I3001,B3001)+1),"_",""))</f>
        <v>eDNA</v>
      </c>
      <c r="K3001" s="0" t="str">
        <f aca="false">IFERROR(VALUE(SUBSTITUTE(E3001,".",",")),E3001)</f>
        <v>No Ct</v>
      </c>
      <c r="L3001" s="61" t="str">
        <f aca="false">IF(J3001="PosK",SUMIFS(K:K,J:J,"PosK",H:H,H3001),"")</f>
        <v/>
      </c>
      <c r="M3001" s="61" t="str">
        <f aca="false">IF(J3001="PosK",SUMIFS(K:K,J:J,"NegK",H:H,H3001),"")</f>
        <v/>
      </c>
      <c r="N3001" s="61" t="str">
        <f aca="false">IF(J3001="PosK",SUMIFS(K:K,J:J,"eDNA",H:H,H3001),"")</f>
        <v/>
      </c>
      <c r="P3001" s="62"/>
      <c r="T3001" s="63"/>
      <c r="W3001" s="64"/>
    </row>
    <row r="3002" customFormat="false" ht="14.25" hidden="false" customHeight="false" outlineLevel="0" collapsed="false">
      <c r="A3002" s="0" t="s">
        <v>786</v>
      </c>
      <c r="B3002" s="52" t="s">
        <v>1041</v>
      </c>
      <c r="C3002" s="52" t="s">
        <v>743</v>
      </c>
      <c r="D3002" s="53" t="n">
        <v>0.1</v>
      </c>
      <c r="E3002" s="53" t="n">
        <v>28.45</v>
      </c>
      <c r="F3002" s="0" t="s">
        <v>1363</v>
      </c>
      <c r="G3002" s="0" t="str">
        <f aca="false">LEFT(B3002,2)</f>
        <v>30</v>
      </c>
      <c r="H3002" s="0" t="str">
        <f aca="false">I3002&amp;"_"&amp;G3002&amp;"_"&amp;F3002</f>
        <v>Klokkefroe_30_20181102_DL2018025_AarhusStatsGym_koersel2</v>
      </c>
      <c r="I3002" s="61" t="str">
        <f aca="false">MID(RIGHT(B3002,LEN(B3002)-3),1,FIND("_",RIGHT(B3002,LEN(B3002)-3))-1)</f>
        <v>Klokkefroe</v>
      </c>
      <c r="J3002" s="61" t="str">
        <f aca="false">TRIM(SUBSTITUTE(RIGHT(B3002,FIND(I3002,B3002)+1),"_",""))</f>
        <v>PosK</v>
      </c>
      <c r="K3002" s="0" t="n">
        <f aca="false">IFERROR(VALUE(SUBSTITUTE(E3002,".",",")),E3002)</f>
        <v>28.45</v>
      </c>
      <c r="L3002" s="61" t="n">
        <f aca="false">IF(J3002="PosK",SUMIFS(K:K,J:J,"PosK",H:H,H3002),"")</f>
        <v>28.45</v>
      </c>
      <c r="M3002" s="61" t="n">
        <f aca="false">IF(J3002="PosK",SUMIFS(K:K,J:J,"NegK",H:H,H3002),"")</f>
        <v>0</v>
      </c>
      <c r="N3002" s="61" t="n">
        <f aca="false">IF(J3002="PosK",SUMIFS(K:K,J:J,"eDNA",H:H,H3002),"")</f>
        <v>0</v>
      </c>
      <c r="P3002" s="62" t="n">
        <f aca="false">IF(K3004="No Ct",0,K3004)</f>
        <v>0</v>
      </c>
      <c r="Q3002" s="62" t="n">
        <f aca="false">IF(K3005="No Ct",0,K3005)</f>
        <v>0</v>
      </c>
      <c r="R3002" s="0" t="str">
        <f aca="false">IF(AND(L3002&gt;0,M3002=0),"Valid","Invalid")</f>
        <v>Valid</v>
      </c>
      <c r="S3002" s="0" t="str">
        <f aca="false">IF(OR(P3002&gt;1,Q3002&gt;1),"Present","Absent")</f>
        <v>Absent</v>
      </c>
      <c r="T3002" s="63" t="str">
        <f aca="false">IF(OR(AND(P3002&gt;1,P3002&lt;41),AND(Q3002&gt;1,Q3002&lt;41)),"Ct&lt;41","Ct&gt;41")</f>
        <v>Ct&gt;41</v>
      </c>
      <c r="U3002" s="0" t="str">
        <f aca="false">I3002</f>
        <v>Klokkefroe</v>
      </c>
      <c r="V3002" s="0" t="str">
        <f aca="false">MID(F3002,10,9)</f>
        <v>DL2018025</v>
      </c>
      <c r="W3002" s="64" t="str">
        <f aca="false">V3002&amp;"_"&amp;U3002&amp;"_"&amp;R3002&amp;"_"&amp;S3002&amp;"_"&amp;T3002</f>
        <v>DL2018025_Klokkefroe_Valid_Absent_Ct&gt;41</v>
      </c>
    </row>
    <row r="3003" customFormat="false" ht="14.25" hidden="false" customHeight="false" outlineLevel="0" collapsed="false">
      <c r="A3003" s="0" t="s">
        <v>788</v>
      </c>
      <c r="B3003" s="52" t="s">
        <v>1042</v>
      </c>
      <c r="C3003" s="52" t="s">
        <v>747</v>
      </c>
      <c r="D3003" s="53" t="n">
        <v>0.1</v>
      </c>
      <c r="E3003" s="53" t="s">
        <v>748</v>
      </c>
      <c r="F3003" s="0" t="s">
        <v>1363</v>
      </c>
      <c r="G3003" s="0" t="str">
        <f aca="false">LEFT(B3003,2)</f>
        <v>30</v>
      </c>
      <c r="H3003" s="0" t="str">
        <f aca="false">I3003&amp;"_"&amp;G3003&amp;"_"&amp;F3003</f>
        <v>Klokkefroe_30_20181102_DL2018025_AarhusStatsGym_koersel2</v>
      </c>
      <c r="I3003" s="61" t="str">
        <f aca="false">MID(RIGHT(B3003,LEN(B3003)-3),1,FIND("_",RIGHT(B3003,LEN(B3003)-3))-1)</f>
        <v>Klokkefroe</v>
      </c>
      <c r="J3003" s="61" t="str">
        <f aca="false">TRIM(SUBSTITUTE(RIGHT(B3003,FIND(I3003,B3003)+1),"_",""))</f>
        <v>NegK</v>
      </c>
      <c r="K3003" s="0" t="str">
        <f aca="false">IFERROR(VALUE(SUBSTITUTE(E3003,".",",")),E3003)</f>
        <v>No Ct</v>
      </c>
      <c r="L3003" s="61" t="str">
        <f aca="false">IF(J3003="PosK",SUMIFS(K:K,J:J,"PosK",H:H,H3003),"")</f>
        <v/>
      </c>
      <c r="M3003" s="61" t="str">
        <f aca="false">IF(J3003="PosK",SUMIFS(K:K,J:J,"NegK",H:H,H3003),"")</f>
        <v/>
      </c>
      <c r="N3003" s="61" t="str">
        <f aca="false">IF(J3003="PosK",SUMIFS(K:K,J:J,"eDNA",H:H,H3003),"")</f>
        <v/>
      </c>
    </row>
    <row r="3004" customFormat="false" ht="14.25" hidden="false" customHeight="false" outlineLevel="0" collapsed="false">
      <c r="A3004" s="0" t="s">
        <v>790</v>
      </c>
      <c r="B3004" s="52" t="s">
        <v>1043</v>
      </c>
      <c r="C3004" s="52" t="s">
        <v>751</v>
      </c>
      <c r="D3004" s="53" t="n">
        <v>0.1</v>
      </c>
      <c r="E3004" s="53" t="s">
        <v>748</v>
      </c>
      <c r="F3004" s="0" t="s">
        <v>1363</v>
      </c>
      <c r="G3004" s="0" t="str">
        <f aca="false">LEFT(B3004,2)</f>
        <v>30</v>
      </c>
      <c r="H3004" s="0" t="str">
        <f aca="false">I3004&amp;"_"&amp;G3004&amp;"_"&amp;F3004</f>
        <v>Klokkefroe_30_20181102_DL2018025_AarhusStatsGym_koersel2</v>
      </c>
      <c r="I3004" s="61" t="str">
        <f aca="false">MID(RIGHT(B3004,LEN(B3004)-3),1,FIND("_",RIGHT(B3004,LEN(B3004)-3))-1)</f>
        <v>Klokkefroe</v>
      </c>
      <c r="J3004" s="61" t="str">
        <f aca="false">TRIM(SUBSTITUTE(RIGHT(B3004,FIND(I3004,B3004)+1),"_",""))</f>
        <v>eDNA</v>
      </c>
      <c r="K3004" s="0" t="str">
        <f aca="false">IFERROR(VALUE(SUBSTITUTE(E3004,".",",")),E3004)</f>
        <v>No Ct</v>
      </c>
      <c r="L3004" s="61" t="str">
        <f aca="false">IF(J3004="PosK",SUMIFS(K:K,J:J,"PosK",H:H,H3004),"")</f>
        <v/>
      </c>
      <c r="M3004" s="61" t="str">
        <f aca="false">IF(J3004="PosK",SUMIFS(K:K,J:J,"NegK",H:H,H3004),"")</f>
        <v/>
      </c>
      <c r="N3004" s="61" t="str">
        <f aca="false">IF(J3004="PosK",SUMIFS(K:K,J:J,"eDNA",H:H,H3004),"")</f>
        <v/>
      </c>
      <c r="Q3004" s="62"/>
    </row>
    <row r="3005" customFormat="false" ht="14.25" hidden="false" customHeight="false" outlineLevel="0" collapsed="false">
      <c r="A3005" s="0" t="s">
        <v>792</v>
      </c>
      <c r="B3005" s="52" t="s">
        <v>1044</v>
      </c>
      <c r="C3005" s="52" t="s">
        <v>751</v>
      </c>
      <c r="D3005" s="53" t="n">
        <v>0.1</v>
      </c>
      <c r="E3005" s="53" t="s">
        <v>748</v>
      </c>
      <c r="F3005" s="0" t="s">
        <v>1363</v>
      </c>
      <c r="G3005" s="0" t="str">
        <f aca="false">LEFT(B3005,2)</f>
        <v>30</v>
      </c>
      <c r="H3005" s="0" t="str">
        <f aca="false">I3005&amp;"_"&amp;G3005&amp;"_"&amp;F3005</f>
        <v>Klokkefroe_30_20181102_DL2018025_AarhusStatsGym_koersel2</v>
      </c>
      <c r="I3005" s="61" t="str">
        <f aca="false">MID(RIGHT(B3005,LEN(B3005)-3),1,FIND("_",RIGHT(B3005,LEN(B3005)-3))-1)</f>
        <v>Klokkefroe</v>
      </c>
      <c r="J3005" s="61" t="str">
        <f aca="false">TRIM(SUBSTITUTE(RIGHT(B3005,FIND(I3005,B3005)+1),"_",""))</f>
        <v>eDNA</v>
      </c>
      <c r="K3005" s="0" t="str">
        <f aca="false">IFERROR(VALUE(SUBSTITUTE(E3005,".",",")),E3005)</f>
        <v>No Ct</v>
      </c>
      <c r="L3005" s="61" t="str">
        <f aca="false">IF(J3005="PosK",SUMIFS(K:K,J:J,"PosK",H:H,H3005),"")</f>
        <v/>
      </c>
      <c r="M3005" s="61" t="str">
        <f aca="false">IF(J3005="PosK",SUMIFS(K:K,J:J,"NegK",H:H,H3005),"")</f>
        <v/>
      </c>
      <c r="N3005" s="61" t="str">
        <f aca="false">IF(J3005="PosK",SUMIFS(K:K,J:J,"eDNA",H:H,H3005),"")</f>
        <v/>
      </c>
      <c r="P3005" s="62"/>
      <c r="T3005" s="63"/>
      <c r="W3005" s="64"/>
    </row>
    <row r="3006" customFormat="false" ht="14.25" hidden="false" customHeight="false" outlineLevel="0" collapsed="false">
      <c r="A3006" s="0" t="s">
        <v>794</v>
      </c>
      <c r="B3006" s="52" t="s">
        <v>1045</v>
      </c>
      <c r="C3006" s="52" t="s">
        <v>743</v>
      </c>
      <c r="D3006" s="53" t="n">
        <v>0.1</v>
      </c>
      <c r="E3006" s="53" t="s">
        <v>748</v>
      </c>
      <c r="F3006" s="0" t="s">
        <v>1363</v>
      </c>
      <c r="G3006" s="0" t="str">
        <f aca="false">LEFT(B3006,2)</f>
        <v>31</v>
      </c>
      <c r="H3006" s="0" t="str">
        <f aca="false">I3006&amp;"_"&amp;G3006&amp;"_"&amp;F3006</f>
        <v>Bjergsalamander_31_20181102_DL2018025_AarhusStatsGym_koersel2</v>
      </c>
      <c r="I3006" s="61" t="str">
        <f aca="false">MID(RIGHT(B3006,LEN(B3006)-3),1,FIND("_",RIGHT(B3006,LEN(B3006)-3))-1)</f>
        <v>Bjergsalamander</v>
      </c>
      <c r="J3006" s="61" t="str">
        <f aca="false">TRIM(SUBSTITUTE(RIGHT(B3006,FIND(I3006,B3006)+1),"_",""))</f>
        <v>PosK</v>
      </c>
      <c r="K3006" s="0" t="str">
        <f aca="false">IFERROR(VALUE(SUBSTITUTE(E3006,".",",")),E3006)</f>
        <v>No Ct</v>
      </c>
      <c r="L3006" s="61" t="n">
        <f aca="false">IF(J3006="PosK",SUMIFS(K:K,J:J,"PosK",H:H,H3006),"")</f>
        <v>0</v>
      </c>
      <c r="M3006" s="61" t="n">
        <f aca="false">IF(J3006="PosK",SUMIFS(K:K,J:J,"NegK",H:H,H3006),"")</f>
        <v>0</v>
      </c>
      <c r="N3006" s="61" t="n">
        <f aca="false">IF(J3006="PosK",SUMIFS(K:K,J:J,"eDNA",H:H,H3006),"")</f>
        <v>0</v>
      </c>
      <c r="P3006" s="62" t="n">
        <f aca="false">IF(K3008="No Ct",0,K3008)</f>
        <v>0</v>
      </c>
      <c r="Q3006" s="62" t="n">
        <f aca="false">IF(K3009="No Ct",0,K3009)</f>
        <v>0</v>
      </c>
      <c r="R3006" s="0" t="str">
        <f aca="false">IF(AND(L3006&gt;0,M3006=0),"Valid","Invalid")</f>
        <v>Invalid</v>
      </c>
      <c r="S3006" s="0" t="str">
        <f aca="false">IF(OR(P3006&gt;1,Q3006&gt;1),"Present","Absent")</f>
        <v>Absent</v>
      </c>
      <c r="T3006" s="63" t="str">
        <f aca="false">IF(OR(AND(P3006&gt;1,P3006&lt;41),AND(Q3006&gt;1,Q3006&lt;41)),"Ct&lt;41","Ct&gt;41")</f>
        <v>Ct&gt;41</v>
      </c>
      <c r="U3006" s="0" t="str">
        <f aca="false">I3006</f>
        <v>Bjergsalamander</v>
      </c>
      <c r="V3006" s="0" t="str">
        <f aca="false">MID(F3006,10,9)</f>
        <v>DL2018025</v>
      </c>
      <c r="W3006" s="64" t="str">
        <f aca="false">V3006&amp;"_"&amp;U3006&amp;"_"&amp;R3006&amp;"_"&amp;S3006&amp;"_"&amp;T3006</f>
        <v>DL2018025_Bjergsalamander_Invalid_Absent_Ct&gt;41</v>
      </c>
    </row>
    <row r="3007" customFormat="false" ht="14.25" hidden="false" customHeight="false" outlineLevel="0" collapsed="false">
      <c r="A3007" s="0" t="s">
        <v>796</v>
      </c>
      <c r="B3007" s="52" t="s">
        <v>1046</v>
      </c>
      <c r="C3007" s="52" t="s">
        <v>747</v>
      </c>
      <c r="D3007" s="53" t="n">
        <v>0.1</v>
      </c>
      <c r="E3007" s="53" t="s">
        <v>748</v>
      </c>
      <c r="F3007" s="0" t="s">
        <v>1363</v>
      </c>
      <c r="G3007" s="0" t="str">
        <f aca="false">LEFT(B3007,2)</f>
        <v>31</v>
      </c>
      <c r="H3007" s="0" t="str">
        <f aca="false">I3007&amp;"_"&amp;G3007&amp;"_"&amp;F3007</f>
        <v>Bjergsalamander_31_20181102_DL2018025_AarhusStatsGym_koersel2</v>
      </c>
      <c r="I3007" s="61" t="str">
        <f aca="false">MID(RIGHT(B3007,LEN(B3007)-3),1,FIND("_",RIGHT(B3007,LEN(B3007)-3))-1)</f>
        <v>Bjergsalamander</v>
      </c>
      <c r="J3007" s="61" t="str">
        <f aca="false">TRIM(SUBSTITUTE(RIGHT(B3007,FIND(I3007,B3007)+1),"_",""))</f>
        <v>NegK</v>
      </c>
      <c r="K3007" s="0" t="str">
        <f aca="false">IFERROR(VALUE(SUBSTITUTE(E3007,".",",")),E3007)</f>
        <v>No Ct</v>
      </c>
      <c r="L3007" s="61" t="str">
        <f aca="false">IF(J3007="PosK",SUMIFS(K:K,J:J,"PosK",H:H,H3007),"")</f>
        <v/>
      </c>
      <c r="M3007" s="61" t="str">
        <f aca="false">IF(J3007="PosK",SUMIFS(K:K,J:J,"NegK",H:H,H3007),"")</f>
        <v/>
      </c>
      <c r="N3007" s="61" t="str">
        <f aca="false">IF(J3007="PosK",SUMIFS(K:K,J:J,"eDNA",H:H,H3007),"")</f>
        <v/>
      </c>
    </row>
    <row r="3008" customFormat="false" ht="14.25" hidden="false" customHeight="false" outlineLevel="0" collapsed="false">
      <c r="A3008" s="0" t="s">
        <v>798</v>
      </c>
      <c r="B3008" s="52" t="s">
        <v>1047</v>
      </c>
      <c r="C3008" s="52" t="s">
        <v>751</v>
      </c>
      <c r="D3008" s="53" t="n">
        <v>0.1</v>
      </c>
      <c r="E3008" s="53" t="s">
        <v>748</v>
      </c>
      <c r="F3008" s="0" t="s">
        <v>1363</v>
      </c>
      <c r="G3008" s="0" t="str">
        <f aca="false">LEFT(B3008,2)</f>
        <v>31</v>
      </c>
      <c r="H3008" s="0" t="str">
        <f aca="false">I3008&amp;"_"&amp;G3008&amp;"_"&amp;F3008</f>
        <v>Bjergsalamander_31_20181102_DL2018025_AarhusStatsGym_koersel2</v>
      </c>
      <c r="I3008" s="61" t="str">
        <f aca="false">MID(RIGHT(B3008,LEN(B3008)-3),1,FIND("_",RIGHT(B3008,LEN(B3008)-3))-1)</f>
        <v>Bjergsalamander</v>
      </c>
      <c r="J3008" s="61" t="str">
        <f aca="false">TRIM(SUBSTITUTE(RIGHT(B3008,FIND(I3008,B3008)+1),"_",""))</f>
        <v>eDNA</v>
      </c>
      <c r="K3008" s="0" t="str">
        <f aca="false">IFERROR(VALUE(SUBSTITUTE(E3008,".",",")),E3008)</f>
        <v>No Ct</v>
      </c>
      <c r="L3008" s="61" t="str">
        <f aca="false">IF(J3008="PosK",SUMIFS(K:K,J:J,"PosK",H:H,H3008),"")</f>
        <v/>
      </c>
      <c r="M3008" s="61" t="str">
        <f aca="false">IF(J3008="PosK",SUMIFS(K:K,J:J,"NegK",H:H,H3008),"")</f>
        <v/>
      </c>
      <c r="N3008" s="61" t="str">
        <f aca="false">IF(J3008="PosK",SUMIFS(K:K,J:J,"eDNA",H:H,H3008),"")</f>
        <v/>
      </c>
      <c r="Q3008" s="62"/>
    </row>
    <row r="3009" customFormat="false" ht="14.25" hidden="false" customHeight="false" outlineLevel="0" collapsed="false">
      <c r="A3009" s="0" t="s">
        <v>800</v>
      </c>
      <c r="B3009" s="52" t="s">
        <v>1048</v>
      </c>
      <c r="C3009" s="52" t="s">
        <v>751</v>
      </c>
      <c r="D3009" s="53" t="n">
        <v>0.1</v>
      </c>
      <c r="E3009" s="53" t="s">
        <v>748</v>
      </c>
      <c r="F3009" s="0" t="s">
        <v>1363</v>
      </c>
      <c r="G3009" s="0" t="str">
        <f aca="false">LEFT(B3009,2)</f>
        <v>31</v>
      </c>
      <c r="H3009" s="0" t="str">
        <f aca="false">I3009&amp;"_"&amp;G3009&amp;"_"&amp;F3009</f>
        <v>Bjergsalamander_31_20181102_DL2018025_AarhusStatsGym_koersel2</v>
      </c>
      <c r="I3009" s="61" t="str">
        <f aca="false">MID(RIGHT(B3009,LEN(B3009)-3),1,FIND("_",RIGHT(B3009,LEN(B3009)-3))-1)</f>
        <v>Bjergsalamander</v>
      </c>
      <c r="J3009" s="61" t="str">
        <f aca="false">TRIM(SUBSTITUTE(RIGHT(B3009,FIND(I3009,B3009)+1),"_",""))</f>
        <v>eDNA</v>
      </c>
      <c r="K3009" s="0" t="str">
        <f aca="false">IFERROR(VALUE(SUBSTITUTE(E3009,".",",")),E3009)</f>
        <v>No Ct</v>
      </c>
      <c r="L3009" s="61" t="str">
        <f aca="false">IF(J3009="PosK",SUMIFS(K:K,J:J,"PosK",H:H,H3009),"")</f>
        <v/>
      </c>
      <c r="M3009" s="61" t="str">
        <f aca="false">IF(J3009="PosK",SUMIFS(K:K,J:J,"NegK",H:H,H3009),"")</f>
        <v/>
      </c>
      <c r="N3009" s="61" t="str">
        <f aca="false">IF(J3009="PosK",SUMIFS(K:K,J:J,"eDNA",H:H,H3009),"")</f>
        <v/>
      </c>
      <c r="P3009" s="62"/>
      <c r="T3009" s="63"/>
      <c r="W3009" s="64"/>
    </row>
    <row r="3010" customFormat="false" ht="14.25" hidden="false" customHeight="false" outlineLevel="0" collapsed="false">
      <c r="A3010" s="0" t="s">
        <v>802</v>
      </c>
      <c r="B3010" s="52" t="s">
        <v>1049</v>
      </c>
      <c r="C3010" s="52" t="s">
        <v>743</v>
      </c>
      <c r="D3010" s="53" t="n">
        <v>0.1</v>
      </c>
      <c r="E3010" s="53" t="n">
        <v>29.63</v>
      </c>
      <c r="F3010" s="0" t="s">
        <v>1363</v>
      </c>
      <c r="G3010" s="0" t="str">
        <f aca="false">LEFT(B3010,2)</f>
        <v>32</v>
      </c>
      <c r="H3010" s="0" t="str">
        <f aca="false">I3010&amp;"_"&amp;G3010&amp;"_"&amp;F3010</f>
        <v>Latterfroe_32_20181102_DL2018025_AarhusStatsGym_koersel2</v>
      </c>
      <c r="I3010" s="61" t="str">
        <f aca="false">MID(RIGHT(B3010,LEN(B3010)-3),1,FIND("_",RIGHT(B3010,LEN(B3010)-3))-1)</f>
        <v>Latterfroe</v>
      </c>
      <c r="J3010" s="61" t="str">
        <f aca="false">TRIM(SUBSTITUTE(RIGHT(B3010,FIND(I3010,B3010)+1),"_",""))</f>
        <v>PosK</v>
      </c>
      <c r="K3010" s="0" t="n">
        <f aca="false">IFERROR(VALUE(SUBSTITUTE(E3010,".",",")),E3010)</f>
        <v>29.63</v>
      </c>
      <c r="L3010" s="61" t="n">
        <f aca="false">IF(J3010="PosK",SUMIFS(K:K,J:J,"PosK",H:H,H3010),"")</f>
        <v>29.63</v>
      </c>
      <c r="M3010" s="61" t="n">
        <f aca="false">IF(J3010="PosK",SUMIFS(K:K,J:J,"NegK",H:H,H3010),"")</f>
        <v>0</v>
      </c>
      <c r="N3010" s="61" t="n">
        <f aca="false">IF(J3010="PosK",SUMIFS(K:K,J:J,"eDNA",H:H,H3010),"")</f>
        <v>0</v>
      </c>
      <c r="P3010" s="62" t="n">
        <f aca="false">IF(K3012="No Ct",0,K3012)</f>
        <v>0</v>
      </c>
      <c r="Q3010" s="62" t="n">
        <f aca="false">IF(K3013="No Ct",0,K3013)</f>
        <v>0</v>
      </c>
      <c r="R3010" s="0" t="str">
        <f aca="false">IF(AND(L3010&gt;0,M3010=0),"Valid","Invalid")</f>
        <v>Valid</v>
      </c>
      <c r="S3010" s="0" t="str">
        <f aca="false">IF(OR(P3010&gt;1,Q3010&gt;1),"Present","Absent")</f>
        <v>Absent</v>
      </c>
      <c r="T3010" s="63" t="str">
        <f aca="false">IF(OR(AND(P3010&gt;1,P3010&lt;41),AND(Q3010&gt;1,Q3010&lt;41)),"Ct&lt;41","Ct&gt;41")</f>
        <v>Ct&gt;41</v>
      </c>
      <c r="U3010" s="0" t="str">
        <f aca="false">I3010</f>
        <v>Latterfroe</v>
      </c>
      <c r="V3010" s="0" t="str">
        <f aca="false">MID(F3010,10,9)</f>
        <v>DL2018025</v>
      </c>
      <c r="W3010" s="64" t="str">
        <f aca="false">V3010&amp;"_"&amp;U3010&amp;"_"&amp;R3010&amp;"_"&amp;S3010&amp;"_"&amp;T3010</f>
        <v>DL2018025_Latterfroe_Valid_Absent_Ct&gt;41</v>
      </c>
    </row>
    <row r="3011" customFormat="false" ht="14.25" hidden="false" customHeight="false" outlineLevel="0" collapsed="false">
      <c r="A3011" s="0" t="s">
        <v>804</v>
      </c>
      <c r="B3011" s="52" t="s">
        <v>1050</v>
      </c>
      <c r="C3011" s="52" t="s">
        <v>747</v>
      </c>
      <c r="D3011" s="53" t="n">
        <v>0.1</v>
      </c>
      <c r="E3011" s="53" t="s">
        <v>748</v>
      </c>
      <c r="F3011" s="0" t="s">
        <v>1363</v>
      </c>
      <c r="G3011" s="0" t="str">
        <f aca="false">LEFT(B3011,2)</f>
        <v>32</v>
      </c>
      <c r="H3011" s="0" t="str">
        <f aca="false">I3011&amp;"_"&amp;G3011&amp;"_"&amp;F3011</f>
        <v>Latterfroe_32_20181102_DL2018025_AarhusStatsGym_koersel2</v>
      </c>
      <c r="I3011" s="61" t="str">
        <f aca="false">MID(RIGHT(B3011,LEN(B3011)-3),1,FIND("_",RIGHT(B3011,LEN(B3011)-3))-1)</f>
        <v>Latterfroe</v>
      </c>
      <c r="J3011" s="61" t="str">
        <f aca="false">TRIM(SUBSTITUTE(RIGHT(B3011,FIND(I3011,B3011)+1),"_",""))</f>
        <v>NegK</v>
      </c>
      <c r="K3011" s="0" t="str">
        <f aca="false">IFERROR(VALUE(SUBSTITUTE(E3011,".",",")),E3011)</f>
        <v>No Ct</v>
      </c>
      <c r="L3011" s="61" t="str">
        <f aca="false">IF(J3011="PosK",SUMIFS(K:K,J:J,"PosK",H:H,H3011),"")</f>
        <v/>
      </c>
      <c r="M3011" s="61" t="str">
        <f aca="false">IF(J3011="PosK",SUMIFS(K:K,J:J,"NegK",H:H,H3011),"")</f>
        <v/>
      </c>
      <c r="N3011" s="61" t="str">
        <f aca="false">IF(J3011="PosK",SUMIFS(K:K,J:J,"eDNA",H:H,H3011),"")</f>
        <v/>
      </c>
    </row>
    <row r="3012" customFormat="false" ht="14.25" hidden="false" customHeight="false" outlineLevel="0" collapsed="false">
      <c r="A3012" s="0" t="s">
        <v>806</v>
      </c>
      <c r="B3012" s="52" t="s">
        <v>1051</v>
      </c>
      <c r="C3012" s="52" t="s">
        <v>751</v>
      </c>
      <c r="D3012" s="53" t="n">
        <v>0.1</v>
      </c>
      <c r="E3012" s="53" t="s">
        <v>748</v>
      </c>
      <c r="F3012" s="0" t="s">
        <v>1363</v>
      </c>
      <c r="G3012" s="0" t="str">
        <f aca="false">LEFT(B3012,2)</f>
        <v>32</v>
      </c>
      <c r="H3012" s="0" t="str">
        <f aca="false">I3012&amp;"_"&amp;G3012&amp;"_"&amp;F3012</f>
        <v>Latterfroe_32_20181102_DL2018025_AarhusStatsGym_koersel2</v>
      </c>
      <c r="I3012" s="61" t="str">
        <f aca="false">MID(RIGHT(B3012,LEN(B3012)-3),1,FIND("_",RIGHT(B3012,LEN(B3012)-3))-1)</f>
        <v>Latterfroe</v>
      </c>
      <c r="J3012" s="61" t="str">
        <f aca="false">TRIM(SUBSTITUTE(RIGHT(B3012,FIND(I3012,B3012)+1),"_",""))</f>
        <v>eDNA</v>
      </c>
      <c r="K3012" s="0" t="str">
        <f aca="false">IFERROR(VALUE(SUBSTITUTE(E3012,".",",")),E3012)</f>
        <v>No Ct</v>
      </c>
      <c r="L3012" s="61" t="str">
        <f aca="false">IF(J3012="PosK",SUMIFS(K:K,J:J,"PosK",H:H,H3012),"")</f>
        <v/>
      </c>
      <c r="M3012" s="61" t="str">
        <f aca="false">IF(J3012="PosK",SUMIFS(K:K,J:J,"NegK",H:H,H3012),"")</f>
        <v/>
      </c>
      <c r="N3012" s="61" t="str">
        <f aca="false">IF(J3012="PosK",SUMIFS(K:K,J:J,"eDNA",H:H,H3012),"")</f>
        <v/>
      </c>
      <c r="Q3012" s="62"/>
    </row>
    <row r="3013" customFormat="false" ht="14.25" hidden="false" customHeight="false" outlineLevel="0" collapsed="false">
      <c r="A3013" s="0" t="s">
        <v>808</v>
      </c>
      <c r="B3013" s="52" t="s">
        <v>1052</v>
      </c>
      <c r="C3013" s="52" t="s">
        <v>751</v>
      </c>
      <c r="D3013" s="53" t="n">
        <v>0.1</v>
      </c>
      <c r="E3013" s="53" t="s">
        <v>748</v>
      </c>
      <c r="F3013" s="0" t="s">
        <v>1363</v>
      </c>
      <c r="G3013" s="0" t="str">
        <f aca="false">LEFT(B3013,2)</f>
        <v>32</v>
      </c>
      <c r="H3013" s="0" t="str">
        <f aca="false">I3013&amp;"_"&amp;G3013&amp;"_"&amp;F3013</f>
        <v>Latterfroe_32_20181102_DL2018025_AarhusStatsGym_koersel2</v>
      </c>
      <c r="I3013" s="61" t="str">
        <f aca="false">MID(RIGHT(B3013,LEN(B3013)-3),1,FIND("_",RIGHT(B3013,LEN(B3013)-3))-1)</f>
        <v>Latterfroe</v>
      </c>
      <c r="J3013" s="61" t="str">
        <f aca="false">TRIM(SUBSTITUTE(RIGHT(B3013,FIND(I3013,B3013)+1),"_",""))</f>
        <v>eDNA</v>
      </c>
      <c r="K3013" s="0" t="str">
        <f aca="false">IFERROR(VALUE(SUBSTITUTE(E3013,".",",")),E3013)</f>
        <v>No Ct</v>
      </c>
      <c r="L3013" s="61" t="str">
        <f aca="false">IF(J3013="PosK",SUMIFS(K:K,J:J,"PosK",H:H,H3013),"")</f>
        <v/>
      </c>
      <c r="M3013" s="61" t="str">
        <f aca="false">IF(J3013="PosK",SUMIFS(K:K,J:J,"NegK",H:H,H3013),"")</f>
        <v/>
      </c>
      <c r="N3013" s="61" t="str">
        <f aca="false">IF(J3013="PosK",SUMIFS(K:K,J:J,"eDNA",H:H,H3013),"")</f>
        <v/>
      </c>
      <c r="P3013" s="62"/>
      <c r="T3013" s="63"/>
      <c r="W3013" s="64"/>
    </row>
    <row r="3014" customFormat="false" ht="14.25" hidden="false" customHeight="false" outlineLevel="0" collapsed="false">
      <c r="A3014" s="0" t="s">
        <v>810</v>
      </c>
      <c r="B3014" s="52" t="s">
        <v>1228</v>
      </c>
      <c r="C3014" s="52" t="s">
        <v>743</v>
      </c>
      <c r="D3014" s="53" t="n">
        <v>0.1</v>
      </c>
      <c r="E3014" s="53" t="s">
        <v>748</v>
      </c>
      <c r="F3014" s="0" t="s">
        <v>1363</v>
      </c>
      <c r="G3014" s="0" t="str">
        <f aca="false">LEFT(B3014,2)</f>
        <v>33</v>
      </c>
      <c r="H3014" s="0" t="str">
        <f aca="false">I3014&amp;"_"&amp;G3014&amp;"_"&amp;F3014</f>
        <v>KortbenetGroenFroe_33_20181102_DL2018025_AarhusStatsGym_koersel2</v>
      </c>
      <c r="I3014" s="61" t="str">
        <f aca="false">MID(RIGHT(B3014,LEN(B3014)-3),1,FIND("_",RIGHT(B3014,LEN(B3014)-3))-1)</f>
        <v>KortbenetGroenFroe</v>
      </c>
      <c r="J3014" s="61" t="str">
        <f aca="false">TRIM(SUBSTITUTE(RIGHT(B3014,FIND(I3014,B3014)+1),"_",""))</f>
        <v>PosK</v>
      </c>
      <c r="K3014" s="0" t="str">
        <f aca="false">IFERROR(VALUE(SUBSTITUTE(E3014,".",",")),E3014)</f>
        <v>No Ct</v>
      </c>
      <c r="L3014" s="61" t="n">
        <f aca="false">IF(J3014="PosK",SUMIFS(K:K,J:J,"PosK",H:H,H3014),"")</f>
        <v>0</v>
      </c>
      <c r="M3014" s="61" t="n">
        <f aca="false">IF(J3014="PosK",SUMIFS(K:K,J:J,"NegK",H:H,H3014),"")</f>
        <v>0</v>
      </c>
      <c r="N3014" s="61" t="n">
        <f aca="false">IF(J3014="PosK",SUMIFS(K:K,J:J,"eDNA",H:H,H3014),"")</f>
        <v>0</v>
      </c>
      <c r="P3014" s="62" t="n">
        <f aca="false">IF(K3016="No Ct",0,K3016)</f>
        <v>0</v>
      </c>
      <c r="Q3014" s="62" t="n">
        <f aca="false">IF(K3017="No Ct",0,K3017)</f>
        <v>0</v>
      </c>
      <c r="R3014" s="0" t="str">
        <f aca="false">IF(AND(L3014&gt;0,M3014=0),"Valid","Invalid")</f>
        <v>Invalid</v>
      </c>
      <c r="S3014" s="0" t="str">
        <f aca="false">IF(OR(P3014&gt;1,Q3014&gt;1),"Present","Absent")</f>
        <v>Absent</v>
      </c>
      <c r="T3014" s="63" t="str">
        <f aca="false">IF(OR(AND(P3014&gt;1,P3014&lt;41),AND(Q3014&gt;1,Q3014&lt;41)),"Ct&lt;41","Ct&gt;41")</f>
        <v>Ct&gt;41</v>
      </c>
      <c r="U3014" s="0" t="str">
        <f aca="false">I3014</f>
        <v>KortbenetGroenFroe</v>
      </c>
      <c r="V3014" s="0" t="str">
        <f aca="false">MID(F3014,10,9)</f>
        <v>DL2018025</v>
      </c>
      <c r="W3014" s="64" t="str">
        <f aca="false">V3014&amp;"_"&amp;U3014&amp;"_"&amp;R3014&amp;"_"&amp;S3014&amp;"_"&amp;T3014</f>
        <v>DL2018025_KortbenetGroenFroe_Invalid_Absent_Ct&gt;41</v>
      </c>
    </row>
    <row r="3015" customFormat="false" ht="14.25" hidden="false" customHeight="false" outlineLevel="0" collapsed="false">
      <c r="A3015" s="0" t="s">
        <v>812</v>
      </c>
      <c r="B3015" s="52" t="s">
        <v>1229</v>
      </c>
      <c r="C3015" s="52" t="s">
        <v>747</v>
      </c>
      <c r="D3015" s="53" t="n">
        <v>0.1</v>
      </c>
      <c r="E3015" s="53" t="s">
        <v>748</v>
      </c>
      <c r="F3015" s="0" t="s">
        <v>1363</v>
      </c>
      <c r="G3015" s="0" t="str">
        <f aca="false">LEFT(B3015,2)</f>
        <v>33</v>
      </c>
      <c r="H3015" s="0" t="str">
        <f aca="false">I3015&amp;"_"&amp;G3015&amp;"_"&amp;F3015</f>
        <v>KortbenetGroenFroe_33_20181102_DL2018025_AarhusStatsGym_koersel2</v>
      </c>
      <c r="I3015" s="61" t="str">
        <f aca="false">MID(RIGHT(B3015,LEN(B3015)-3),1,FIND("_",RIGHT(B3015,LEN(B3015)-3))-1)</f>
        <v>KortbenetGroenFroe</v>
      </c>
      <c r="J3015" s="61" t="str">
        <f aca="false">TRIM(SUBSTITUTE(RIGHT(B3015,FIND(I3015,B3015)+1),"_",""))</f>
        <v>NegK</v>
      </c>
      <c r="K3015" s="0" t="str">
        <f aca="false">IFERROR(VALUE(SUBSTITUTE(E3015,".",",")),E3015)</f>
        <v>No Ct</v>
      </c>
      <c r="L3015" s="61" t="str">
        <f aca="false">IF(J3015="PosK",SUMIFS(K:K,J:J,"PosK",H:H,H3015),"")</f>
        <v/>
      </c>
      <c r="M3015" s="61" t="str">
        <f aca="false">IF(J3015="PosK",SUMIFS(K:K,J:J,"NegK",H:H,H3015),"")</f>
        <v/>
      </c>
      <c r="N3015" s="61" t="str">
        <f aca="false">IF(J3015="PosK",SUMIFS(K:K,J:J,"eDNA",H:H,H3015),"")</f>
        <v/>
      </c>
    </row>
    <row r="3016" customFormat="false" ht="14.25" hidden="false" customHeight="false" outlineLevel="0" collapsed="false">
      <c r="A3016" s="0" t="s">
        <v>814</v>
      </c>
      <c r="B3016" s="52" t="s">
        <v>1230</v>
      </c>
      <c r="C3016" s="52" t="s">
        <v>751</v>
      </c>
      <c r="D3016" s="53" t="n">
        <v>0.1</v>
      </c>
      <c r="E3016" s="53" t="s">
        <v>748</v>
      </c>
      <c r="F3016" s="0" t="s">
        <v>1363</v>
      </c>
      <c r="G3016" s="0" t="str">
        <f aca="false">LEFT(B3016,2)</f>
        <v>33</v>
      </c>
      <c r="H3016" s="0" t="str">
        <f aca="false">I3016&amp;"_"&amp;G3016&amp;"_"&amp;F3016</f>
        <v>KortbenetGroenFroe_33_20181102_DL2018025_AarhusStatsGym_koersel2</v>
      </c>
      <c r="I3016" s="61" t="str">
        <f aca="false">MID(RIGHT(B3016,LEN(B3016)-3),1,FIND("_",RIGHT(B3016,LEN(B3016)-3))-1)</f>
        <v>KortbenetGroenFroe</v>
      </c>
      <c r="J3016" s="61" t="str">
        <f aca="false">TRIM(SUBSTITUTE(RIGHT(B3016,FIND(I3016,B3016)+1),"_",""))</f>
        <v>eDNA</v>
      </c>
      <c r="K3016" s="0" t="str">
        <f aca="false">IFERROR(VALUE(SUBSTITUTE(E3016,".",",")),E3016)</f>
        <v>No Ct</v>
      </c>
      <c r="L3016" s="61" t="str">
        <f aca="false">IF(J3016="PosK",SUMIFS(K:K,J:J,"PosK",H:H,H3016),"")</f>
        <v/>
      </c>
      <c r="M3016" s="61" t="str">
        <f aca="false">IF(J3016="PosK",SUMIFS(K:K,J:J,"NegK",H:H,H3016),"")</f>
        <v/>
      </c>
      <c r="N3016" s="61" t="str">
        <f aca="false">IF(J3016="PosK",SUMIFS(K:K,J:J,"eDNA",H:H,H3016),"")</f>
        <v/>
      </c>
      <c r="Q3016" s="62"/>
    </row>
    <row r="3017" customFormat="false" ht="14.25" hidden="false" customHeight="false" outlineLevel="0" collapsed="false">
      <c r="A3017" s="0" t="s">
        <v>816</v>
      </c>
      <c r="B3017" s="52" t="s">
        <v>1231</v>
      </c>
      <c r="C3017" s="52" t="s">
        <v>751</v>
      </c>
      <c r="D3017" s="53" t="n">
        <v>0.1</v>
      </c>
      <c r="E3017" s="53" t="s">
        <v>748</v>
      </c>
      <c r="F3017" s="0" t="s">
        <v>1363</v>
      </c>
      <c r="G3017" s="0" t="str">
        <f aca="false">LEFT(B3017,2)</f>
        <v>33</v>
      </c>
      <c r="H3017" s="0" t="str">
        <f aca="false">I3017&amp;"_"&amp;G3017&amp;"_"&amp;F3017</f>
        <v>KortbenetGroenFroe_33_20181102_DL2018025_AarhusStatsGym_koersel2</v>
      </c>
      <c r="I3017" s="61" t="str">
        <f aca="false">MID(RIGHT(B3017,LEN(B3017)-3),1,FIND("_",RIGHT(B3017,LEN(B3017)-3))-1)</f>
        <v>KortbenetGroenFroe</v>
      </c>
      <c r="J3017" s="61" t="str">
        <f aca="false">TRIM(SUBSTITUTE(RIGHT(B3017,FIND(I3017,B3017)+1),"_",""))</f>
        <v>eDNA</v>
      </c>
      <c r="K3017" s="0" t="str">
        <f aca="false">IFERROR(VALUE(SUBSTITUTE(E3017,".",",")),E3017)</f>
        <v>No Ct</v>
      </c>
      <c r="L3017" s="61" t="str">
        <f aca="false">IF(J3017="PosK",SUMIFS(K:K,J:J,"PosK",H:H,H3017),"")</f>
        <v/>
      </c>
      <c r="M3017" s="61" t="str">
        <f aca="false">IF(J3017="PosK",SUMIFS(K:K,J:J,"NegK",H:H,H3017),"")</f>
        <v/>
      </c>
      <c r="N3017" s="61" t="str">
        <f aca="false">IF(J3017="PosK",SUMIFS(K:K,J:J,"eDNA",H:H,H3017),"")</f>
        <v/>
      </c>
      <c r="P3017" s="62"/>
      <c r="T3017" s="63"/>
      <c r="W3017" s="64"/>
    </row>
    <row r="3018" customFormat="false" ht="14.25" hidden="false" customHeight="false" outlineLevel="0" collapsed="false">
      <c r="A3018" s="0" t="s">
        <v>818</v>
      </c>
      <c r="B3018" s="52" t="s">
        <v>1232</v>
      </c>
      <c r="C3018" s="52" t="s">
        <v>743</v>
      </c>
      <c r="D3018" s="53" t="n">
        <v>0.1</v>
      </c>
      <c r="E3018" s="53" t="s">
        <v>748</v>
      </c>
      <c r="F3018" s="0" t="s">
        <v>1363</v>
      </c>
      <c r="G3018" s="0" t="str">
        <f aca="false">LEFT(B3018,2)</f>
        <v>34</v>
      </c>
      <c r="H3018" s="0" t="str">
        <f aca="false">I3018&amp;"_"&amp;G3018&amp;"_"&amp;F3018</f>
        <v>Soelvkarusse_34_20181102_DL2018025_AarhusStatsGym_koersel2</v>
      </c>
      <c r="I3018" s="61" t="str">
        <f aca="false">MID(RIGHT(B3018,LEN(B3018)-3),1,FIND("_",RIGHT(B3018,LEN(B3018)-3))-1)</f>
        <v>Soelvkarusse</v>
      </c>
      <c r="J3018" s="61" t="str">
        <f aca="false">TRIM(SUBSTITUTE(RIGHT(B3018,FIND(I3018,B3018)+1),"_",""))</f>
        <v>PosK</v>
      </c>
      <c r="K3018" s="0" t="str">
        <f aca="false">IFERROR(VALUE(SUBSTITUTE(E3018,".",",")),E3018)</f>
        <v>No Ct</v>
      </c>
      <c r="L3018" s="61" t="n">
        <f aca="false">IF(J3018="PosK",SUMIFS(K:K,J:J,"PosK",H:H,H3018),"")</f>
        <v>0</v>
      </c>
      <c r="M3018" s="61" t="n">
        <f aca="false">IF(J3018="PosK",SUMIFS(K:K,J:J,"NegK",H:H,H3018),"")</f>
        <v>0</v>
      </c>
      <c r="N3018" s="61" t="n">
        <f aca="false">IF(J3018="PosK",SUMIFS(K:K,J:J,"eDNA",H:H,H3018),"")</f>
        <v>0</v>
      </c>
      <c r="P3018" s="62" t="n">
        <f aca="false">IF(K3020="No Ct",0,K3020)</f>
        <v>0</v>
      </c>
      <c r="Q3018" s="62" t="n">
        <f aca="false">IF(K3021="No Ct",0,K3021)</f>
        <v>0</v>
      </c>
      <c r="R3018" s="0" t="str">
        <f aca="false">IF(AND(L3018&gt;0,M3018=0),"Valid","Invalid")</f>
        <v>Invalid</v>
      </c>
      <c r="S3018" s="0" t="str">
        <f aca="false">IF(OR(P3018&gt;1,Q3018&gt;1),"Present","Absent")</f>
        <v>Absent</v>
      </c>
      <c r="T3018" s="63" t="str">
        <f aca="false">IF(OR(AND(P3018&gt;1,P3018&lt;41),AND(Q3018&gt;1,Q3018&lt;41)),"Ct&lt;41","Ct&gt;41")</f>
        <v>Ct&gt;41</v>
      </c>
      <c r="U3018" s="0" t="str">
        <f aca="false">I3018</f>
        <v>Soelvkarusse</v>
      </c>
      <c r="V3018" s="0" t="str">
        <f aca="false">MID(F3018,10,9)</f>
        <v>DL2018025</v>
      </c>
      <c r="W3018" s="64" t="str">
        <f aca="false">V3018&amp;"_"&amp;U3018&amp;"_"&amp;R3018&amp;"_"&amp;S3018&amp;"_"&amp;T3018</f>
        <v>DL2018025_Soelvkarusse_Invalid_Absent_Ct&gt;41</v>
      </c>
    </row>
    <row r="3019" customFormat="false" ht="14.25" hidden="false" customHeight="false" outlineLevel="0" collapsed="false">
      <c r="A3019" s="0" t="s">
        <v>820</v>
      </c>
      <c r="B3019" s="52" t="s">
        <v>1233</v>
      </c>
      <c r="C3019" s="52" t="s">
        <v>747</v>
      </c>
      <c r="D3019" s="53" t="n">
        <v>0.1</v>
      </c>
      <c r="E3019" s="53" t="s">
        <v>748</v>
      </c>
      <c r="F3019" s="0" t="s">
        <v>1363</v>
      </c>
      <c r="G3019" s="0" t="str">
        <f aca="false">LEFT(B3019,2)</f>
        <v>34</v>
      </c>
      <c r="H3019" s="0" t="str">
        <f aca="false">I3019&amp;"_"&amp;G3019&amp;"_"&amp;F3019</f>
        <v>Soelvkarusse_34_20181102_DL2018025_AarhusStatsGym_koersel2</v>
      </c>
      <c r="I3019" s="61" t="str">
        <f aca="false">MID(RIGHT(B3019,LEN(B3019)-3),1,FIND("_",RIGHT(B3019,LEN(B3019)-3))-1)</f>
        <v>Soelvkarusse</v>
      </c>
      <c r="J3019" s="61" t="str">
        <f aca="false">TRIM(SUBSTITUTE(RIGHT(B3019,FIND(I3019,B3019)+1),"_",""))</f>
        <v>NegK</v>
      </c>
      <c r="K3019" s="0" t="str">
        <f aca="false">IFERROR(VALUE(SUBSTITUTE(E3019,".",",")),E3019)</f>
        <v>No Ct</v>
      </c>
      <c r="L3019" s="61" t="str">
        <f aca="false">IF(J3019="PosK",SUMIFS(K:K,J:J,"PosK",H:H,H3019),"")</f>
        <v/>
      </c>
      <c r="M3019" s="61" t="str">
        <f aca="false">IF(J3019="PosK",SUMIFS(K:K,J:J,"NegK",H:H,H3019),"")</f>
        <v/>
      </c>
      <c r="N3019" s="61" t="str">
        <f aca="false">IF(J3019="PosK",SUMIFS(K:K,J:J,"eDNA",H:H,H3019),"")</f>
        <v/>
      </c>
    </row>
    <row r="3020" customFormat="false" ht="14.25" hidden="false" customHeight="false" outlineLevel="0" collapsed="false">
      <c r="A3020" s="0" t="s">
        <v>822</v>
      </c>
      <c r="B3020" s="52" t="s">
        <v>1234</v>
      </c>
      <c r="C3020" s="52" t="s">
        <v>751</v>
      </c>
      <c r="D3020" s="53" t="n">
        <v>0.1</v>
      </c>
      <c r="E3020" s="53" t="s">
        <v>748</v>
      </c>
      <c r="F3020" s="0" t="s">
        <v>1363</v>
      </c>
      <c r="G3020" s="0" t="str">
        <f aca="false">LEFT(B3020,2)</f>
        <v>34</v>
      </c>
      <c r="H3020" s="0" t="str">
        <f aca="false">I3020&amp;"_"&amp;G3020&amp;"_"&amp;F3020</f>
        <v>Soelvkarusse_34_20181102_DL2018025_AarhusStatsGym_koersel2</v>
      </c>
      <c r="I3020" s="61" t="str">
        <f aca="false">MID(RIGHT(B3020,LEN(B3020)-3),1,FIND("_",RIGHT(B3020,LEN(B3020)-3))-1)</f>
        <v>Soelvkarusse</v>
      </c>
      <c r="J3020" s="61" t="str">
        <f aca="false">TRIM(SUBSTITUTE(RIGHT(B3020,FIND(I3020,B3020)+1),"_",""))</f>
        <v>eDNA</v>
      </c>
      <c r="K3020" s="0" t="str">
        <f aca="false">IFERROR(VALUE(SUBSTITUTE(E3020,".",",")),E3020)</f>
        <v>No Ct</v>
      </c>
      <c r="L3020" s="61" t="str">
        <f aca="false">IF(J3020="PosK",SUMIFS(K:K,J:J,"PosK",H:H,H3020),"")</f>
        <v/>
      </c>
      <c r="M3020" s="61" t="str">
        <f aca="false">IF(J3020="PosK",SUMIFS(K:K,J:J,"NegK",H:H,H3020),"")</f>
        <v/>
      </c>
      <c r="N3020" s="61" t="str">
        <f aca="false">IF(J3020="PosK",SUMIFS(K:K,J:J,"eDNA",H:H,H3020),"")</f>
        <v/>
      </c>
      <c r="Q3020" s="62"/>
    </row>
    <row r="3021" customFormat="false" ht="14.25" hidden="false" customHeight="false" outlineLevel="0" collapsed="false">
      <c r="A3021" s="0" t="s">
        <v>824</v>
      </c>
      <c r="B3021" s="52" t="s">
        <v>1235</v>
      </c>
      <c r="C3021" s="52" t="s">
        <v>751</v>
      </c>
      <c r="D3021" s="53" t="n">
        <v>0.1</v>
      </c>
      <c r="E3021" s="53" t="s">
        <v>748</v>
      </c>
      <c r="F3021" s="0" t="s">
        <v>1363</v>
      </c>
      <c r="G3021" s="0" t="str">
        <f aca="false">LEFT(B3021,2)</f>
        <v>34</v>
      </c>
      <c r="H3021" s="0" t="str">
        <f aca="false">I3021&amp;"_"&amp;G3021&amp;"_"&amp;F3021</f>
        <v>Soelvkarusse_34_20181102_DL2018025_AarhusStatsGym_koersel2</v>
      </c>
      <c r="I3021" s="61" t="str">
        <f aca="false">MID(RIGHT(B3021,LEN(B3021)-3),1,FIND("_",RIGHT(B3021,LEN(B3021)-3))-1)</f>
        <v>Soelvkarusse</v>
      </c>
      <c r="J3021" s="61" t="str">
        <f aca="false">TRIM(SUBSTITUTE(RIGHT(B3021,FIND(I3021,B3021)+1),"_",""))</f>
        <v>eDNA</v>
      </c>
      <c r="K3021" s="0" t="str">
        <f aca="false">IFERROR(VALUE(SUBSTITUTE(E3021,".",",")),E3021)</f>
        <v>No Ct</v>
      </c>
      <c r="L3021" s="61" t="str">
        <f aca="false">IF(J3021="PosK",SUMIFS(K:K,J:J,"PosK",H:H,H3021),"")</f>
        <v/>
      </c>
      <c r="M3021" s="61" t="str">
        <f aca="false">IF(J3021="PosK",SUMIFS(K:K,J:J,"NegK",H:H,H3021),"")</f>
        <v/>
      </c>
      <c r="N3021" s="61" t="str">
        <f aca="false">IF(J3021="PosK",SUMIFS(K:K,J:J,"eDNA",H:H,H3021),"")</f>
        <v/>
      </c>
      <c r="P3021" s="62"/>
      <c r="T3021" s="63"/>
      <c r="W3021" s="64"/>
    </row>
    <row r="3022" customFormat="false" ht="14.25" hidden="false" customHeight="false" outlineLevel="0" collapsed="false">
      <c r="A3022" s="0" t="s">
        <v>741</v>
      </c>
      <c r="B3022" s="52" t="s">
        <v>742</v>
      </c>
      <c r="C3022" s="52" t="s">
        <v>743</v>
      </c>
      <c r="D3022" s="53" t="n">
        <v>0.1</v>
      </c>
      <c r="E3022" s="53" t="n">
        <v>32.47</v>
      </c>
      <c r="F3022" s="0" t="s">
        <v>1364</v>
      </c>
      <c r="G3022" s="0" t="str">
        <f aca="false">LEFT(B3022,2)</f>
        <v>01</v>
      </c>
      <c r="H3022" s="0" t="str">
        <f aca="false">I3022&amp;"_"&amp;G3022&amp;"_"&amp;F3022</f>
        <v>Loegfroe_01_20181106_DL2018046_ChristianshavnGym_koersel1</v>
      </c>
      <c r="I3022" s="61" t="str">
        <f aca="false">MID(RIGHT(B3022,LEN(B3022)-3),1,FIND("_",RIGHT(B3022,LEN(B3022)-3))-1)</f>
        <v>Loegfroe</v>
      </c>
      <c r="J3022" s="61" t="str">
        <f aca="false">TRIM(SUBSTITUTE(RIGHT(B3022,FIND(I3022,B3022)+1),"_",""))</f>
        <v>PosK</v>
      </c>
      <c r="K3022" s="0" t="n">
        <f aca="false">IFERROR(VALUE(SUBSTITUTE(E3022,".",",")),E3022)</f>
        <v>32.47</v>
      </c>
      <c r="L3022" s="61" t="n">
        <f aca="false">IF(J3022="PosK",SUMIFS(K:K,J:J,"PosK",H:H,H3022),"")</f>
        <v>32.47</v>
      </c>
      <c r="M3022" s="61" t="n">
        <f aca="false">IF(J3022="PosK",SUMIFS(K:K,J:J,"NegK",H:H,H3022),"")</f>
        <v>0</v>
      </c>
      <c r="N3022" s="61" t="n">
        <f aca="false">IF(J3022="PosK",SUMIFS(K:K,J:J,"eDNA",H:H,H3022),"")</f>
        <v>0</v>
      </c>
      <c r="P3022" s="62" t="n">
        <f aca="false">IF(K3024="No Ct",0,K3024)</f>
        <v>0</v>
      </c>
      <c r="Q3022" s="62" t="n">
        <f aca="false">IF(K3025="No Ct",0,K3025)</f>
        <v>0</v>
      </c>
      <c r="R3022" s="0" t="str">
        <f aca="false">IF(AND(L3022&gt;0,M3022=0),"Valid","Invalid")</f>
        <v>Valid</v>
      </c>
      <c r="S3022" s="0" t="str">
        <f aca="false">IF(OR(P3022&gt;1,Q3022&gt;1),"Present","Absent")</f>
        <v>Absent</v>
      </c>
      <c r="T3022" s="63" t="str">
        <f aca="false">IF(OR(AND(P3022&gt;1,P3022&lt;41),AND(Q3022&gt;1,Q3022&lt;41)),"Ct&lt;41","Ct&gt;41")</f>
        <v>Ct&gt;41</v>
      </c>
      <c r="U3022" s="0" t="str">
        <f aca="false">I3022</f>
        <v>Loegfroe</v>
      </c>
      <c r="V3022" s="0" t="str">
        <f aca="false">MID(F3022,10,9)</f>
        <v>DL2018046</v>
      </c>
      <c r="W3022" s="64" t="str">
        <f aca="false">V3022&amp;"_"&amp;U3022&amp;"_"&amp;R3022&amp;"_"&amp;S3022&amp;"_"&amp;T3022</f>
        <v>DL2018046_Loegfroe_Valid_Absent_Ct&gt;41</v>
      </c>
    </row>
    <row r="3023" customFormat="false" ht="14.25" hidden="false" customHeight="false" outlineLevel="0" collapsed="false">
      <c r="A3023" s="0" t="s">
        <v>745</v>
      </c>
      <c r="B3023" s="52" t="s">
        <v>746</v>
      </c>
      <c r="C3023" s="52" t="s">
        <v>747</v>
      </c>
      <c r="D3023" s="53" t="n">
        <v>0.1</v>
      </c>
      <c r="E3023" s="53" t="s">
        <v>748</v>
      </c>
      <c r="F3023" s="0" t="s">
        <v>1364</v>
      </c>
      <c r="G3023" s="0" t="str">
        <f aca="false">LEFT(B3023,2)</f>
        <v>01</v>
      </c>
      <c r="H3023" s="0" t="str">
        <f aca="false">I3023&amp;"_"&amp;G3023&amp;"_"&amp;F3023</f>
        <v>Loegfroe_01_20181106_DL2018046_ChristianshavnGym_koersel1</v>
      </c>
      <c r="I3023" s="61" t="str">
        <f aca="false">MID(RIGHT(B3023,LEN(B3023)-3),1,FIND("_",RIGHT(B3023,LEN(B3023)-3))-1)</f>
        <v>Loegfroe</v>
      </c>
      <c r="J3023" s="61" t="str">
        <f aca="false">TRIM(SUBSTITUTE(RIGHT(B3023,FIND(I3023,B3023)+1),"_",""))</f>
        <v>NegK</v>
      </c>
      <c r="K3023" s="0" t="str">
        <f aca="false">IFERROR(VALUE(SUBSTITUTE(E3023,".",",")),E3023)</f>
        <v>No Ct</v>
      </c>
      <c r="L3023" s="61" t="str">
        <f aca="false">IF(J3023="PosK",SUMIFS(K:K,J:J,"PosK",H:H,H3023),"")</f>
        <v/>
      </c>
      <c r="M3023" s="61" t="str">
        <f aca="false">IF(J3023="PosK",SUMIFS(K:K,J:J,"NegK",H:H,H3023),"")</f>
        <v/>
      </c>
      <c r="N3023" s="61" t="str">
        <f aca="false">IF(J3023="PosK",SUMIFS(K:K,J:J,"eDNA",H:H,H3023),"")</f>
        <v/>
      </c>
    </row>
    <row r="3024" customFormat="false" ht="14.25" hidden="false" customHeight="false" outlineLevel="0" collapsed="false">
      <c r="A3024" s="0" t="s">
        <v>749</v>
      </c>
      <c r="B3024" s="52" t="s">
        <v>750</v>
      </c>
      <c r="C3024" s="52" t="s">
        <v>751</v>
      </c>
      <c r="D3024" s="53" t="n">
        <v>0.1</v>
      </c>
      <c r="E3024" s="53" t="s">
        <v>748</v>
      </c>
      <c r="F3024" s="0" t="s">
        <v>1364</v>
      </c>
      <c r="G3024" s="0" t="str">
        <f aca="false">LEFT(B3024,2)</f>
        <v>01</v>
      </c>
      <c r="H3024" s="0" t="str">
        <f aca="false">I3024&amp;"_"&amp;G3024&amp;"_"&amp;F3024</f>
        <v>Loegfroe_01_20181106_DL2018046_ChristianshavnGym_koersel1</v>
      </c>
      <c r="I3024" s="61" t="str">
        <f aca="false">MID(RIGHT(B3024,LEN(B3024)-3),1,FIND("_",RIGHT(B3024,LEN(B3024)-3))-1)</f>
        <v>Loegfroe</v>
      </c>
      <c r="J3024" s="61" t="str">
        <f aca="false">TRIM(SUBSTITUTE(RIGHT(B3024,FIND(I3024,B3024)+1),"_",""))</f>
        <v>eDNA</v>
      </c>
      <c r="K3024" s="0" t="str">
        <f aca="false">IFERROR(VALUE(SUBSTITUTE(E3024,".",",")),E3024)</f>
        <v>No Ct</v>
      </c>
      <c r="L3024" s="61" t="str">
        <f aca="false">IF(J3024="PosK",SUMIFS(K:K,J:J,"PosK",H:H,H3024),"")</f>
        <v/>
      </c>
      <c r="M3024" s="61" t="str">
        <f aca="false">IF(J3024="PosK",SUMIFS(K:K,J:J,"NegK",H:H,H3024),"")</f>
        <v/>
      </c>
      <c r="N3024" s="61" t="str">
        <f aca="false">IF(J3024="PosK",SUMIFS(K:K,J:J,"eDNA",H:H,H3024),"")</f>
        <v/>
      </c>
      <c r="Q3024" s="62"/>
    </row>
    <row r="3025" customFormat="false" ht="14.25" hidden="false" customHeight="false" outlineLevel="0" collapsed="false">
      <c r="A3025" s="0" t="s">
        <v>752</v>
      </c>
      <c r="B3025" s="52" t="s">
        <v>753</v>
      </c>
      <c r="C3025" s="52" t="s">
        <v>751</v>
      </c>
      <c r="D3025" s="53" t="n">
        <v>0.1</v>
      </c>
      <c r="E3025" s="53" t="s">
        <v>748</v>
      </c>
      <c r="F3025" s="0" t="s">
        <v>1364</v>
      </c>
      <c r="G3025" s="0" t="str">
        <f aca="false">LEFT(B3025,2)</f>
        <v>01</v>
      </c>
      <c r="H3025" s="0" t="str">
        <f aca="false">I3025&amp;"_"&amp;G3025&amp;"_"&amp;F3025</f>
        <v>Loegfroe_01_20181106_DL2018046_ChristianshavnGym_koersel1</v>
      </c>
      <c r="I3025" s="61" t="str">
        <f aca="false">MID(RIGHT(B3025,LEN(B3025)-3),1,FIND("_",RIGHT(B3025,LEN(B3025)-3))-1)</f>
        <v>Loegfroe</v>
      </c>
      <c r="J3025" s="61" t="str">
        <f aca="false">TRIM(SUBSTITUTE(RIGHT(B3025,FIND(I3025,B3025)+1),"_",""))</f>
        <v>eDNA</v>
      </c>
      <c r="K3025" s="0" t="str">
        <f aca="false">IFERROR(VALUE(SUBSTITUTE(E3025,".",",")),E3025)</f>
        <v>No Ct</v>
      </c>
      <c r="L3025" s="61" t="str">
        <f aca="false">IF(J3025="PosK",SUMIFS(K:K,J:J,"PosK",H:H,H3025),"")</f>
        <v/>
      </c>
      <c r="M3025" s="61" t="str">
        <f aca="false">IF(J3025="PosK",SUMIFS(K:K,J:J,"NegK",H:H,H3025),"")</f>
        <v/>
      </c>
      <c r="N3025" s="61" t="str">
        <f aca="false">IF(J3025="PosK",SUMIFS(K:K,J:J,"eDNA",H:H,H3025),"")</f>
        <v/>
      </c>
      <c r="P3025" s="62"/>
      <c r="T3025" s="63"/>
      <c r="W3025" s="64"/>
    </row>
    <row r="3026" customFormat="false" ht="14.25" hidden="false" customHeight="false" outlineLevel="0" collapsed="false">
      <c r="A3026" s="0" t="s">
        <v>754</v>
      </c>
      <c r="B3026" s="52" t="s">
        <v>755</v>
      </c>
      <c r="C3026" s="52" t="s">
        <v>743</v>
      </c>
      <c r="D3026" s="53" t="n">
        <v>0.1</v>
      </c>
      <c r="E3026" s="53" t="n">
        <v>27.85</v>
      </c>
      <c r="F3026" s="0" t="s">
        <v>1364</v>
      </c>
      <c r="G3026" s="0" t="str">
        <f aca="false">LEFT(B3026,2)</f>
        <v>02</v>
      </c>
      <c r="H3026" s="0" t="str">
        <f aca="false">I3026&amp;"_"&amp;G3026&amp;"_"&amp;F3026</f>
        <v>StorVandsalamander_02_20181106_DL2018046_ChristianshavnGym_koersel1</v>
      </c>
      <c r="I3026" s="61" t="str">
        <f aca="false">MID(RIGHT(B3026,LEN(B3026)-3),1,FIND("_",RIGHT(B3026,LEN(B3026)-3))-1)</f>
        <v>StorVandsalamander</v>
      </c>
      <c r="J3026" s="61" t="str">
        <f aca="false">TRIM(SUBSTITUTE(RIGHT(B3026,FIND(I3026,B3026)+1),"_",""))</f>
        <v>PosK</v>
      </c>
      <c r="K3026" s="0" t="n">
        <f aca="false">IFERROR(VALUE(SUBSTITUTE(E3026,".",",")),E3026)</f>
        <v>27.85</v>
      </c>
      <c r="L3026" s="61" t="n">
        <f aca="false">IF(J3026="PosK",SUMIFS(K:K,J:J,"PosK",H:H,H3026),"")</f>
        <v>27.85</v>
      </c>
      <c r="M3026" s="61" t="n">
        <f aca="false">IF(J3026="PosK",SUMIFS(K:K,J:J,"NegK",H:H,H3026),"")</f>
        <v>36.94</v>
      </c>
      <c r="N3026" s="61" t="n">
        <f aca="false">IF(J3026="PosK",SUMIFS(K:K,J:J,"eDNA",H:H,H3026),"")</f>
        <v>76.63</v>
      </c>
      <c r="P3026" s="62" t="n">
        <f aca="false">IF(K3028="No Ct",0,K3028)</f>
        <v>38.28</v>
      </c>
      <c r="Q3026" s="62" t="n">
        <f aca="false">IF(K3029="No Ct",0,K3029)</f>
        <v>38.35</v>
      </c>
      <c r="R3026" s="0" t="str">
        <f aca="false">IF(AND(L3026&gt;0,M3026=0),"Valid","Invalid")</f>
        <v>Invalid</v>
      </c>
      <c r="S3026" s="0" t="str">
        <f aca="false">IF(OR(P3026&gt;1,Q3026&gt;1),"Present","Absent")</f>
        <v>Present</v>
      </c>
      <c r="T3026" s="63" t="str">
        <f aca="false">IF(OR(AND(P3026&gt;1,P3026&lt;41),AND(Q3026&gt;1,Q3026&lt;41)),"Ct&lt;41","Ct&gt;41")</f>
        <v>Ct&lt;41</v>
      </c>
      <c r="U3026" s="0" t="str">
        <f aca="false">I3026</f>
        <v>StorVandsalamander</v>
      </c>
      <c r="V3026" s="0" t="str">
        <f aca="false">MID(F3026,10,9)</f>
        <v>DL2018046</v>
      </c>
      <c r="W3026" s="64" t="str">
        <f aca="false">V3026&amp;"_"&amp;U3026&amp;"_"&amp;R3026&amp;"_"&amp;S3026&amp;"_"&amp;T3026</f>
        <v>DL2018046_StorVandsalamander_Invalid_Present_Ct&lt;41</v>
      </c>
    </row>
    <row r="3027" customFormat="false" ht="14.25" hidden="false" customHeight="false" outlineLevel="0" collapsed="false">
      <c r="A3027" s="0" t="s">
        <v>756</v>
      </c>
      <c r="B3027" s="52" t="s">
        <v>757</v>
      </c>
      <c r="C3027" s="52" t="s">
        <v>747</v>
      </c>
      <c r="D3027" s="53" t="n">
        <v>0.1</v>
      </c>
      <c r="E3027" s="53" t="n">
        <v>36.94</v>
      </c>
      <c r="F3027" s="0" t="s">
        <v>1364</v>
      </c>
      <c r="G3027" s="0" t="str">
        <f aca="false">LEFT(B3027,2)</f>
        <v>02</v>
      </c>
      <c r="H3027" s="0" t="str">
        <f aca="false">I3027&amp;"_"&amp;G3027&amp;"_"&amp;F3027</f>
        <v>StorVandsalamander_02_20181106_DL2018046_ChristianshavnGym_koersel1</v>
      </c>
      <c r="I3027" s="61" t="str">
        <f aca="false">MID(RIGHT(B3027,LEN(B3027)-3),1,FIND("_",RIGHT(B3027,LEN(B3027)-3))-1)</f>
        <v>StorVandsalamander</v>
      </c>
      <c r="J3027" s="61" t="str">
        <f aca="false">TRIM(SUBSTITUTE(RIGHT(B3027,FIND(I3027,B3027)+1),"_",""))</f>
        <v>NegK</v>
      </c>
      <c r="K3027" s="0" t="n">
        <f aca="false">IFERROR(VALUE(SUBSTITUTE(E3027,".",",")),E3027)</f>
        <v>36.94</v>
      </c>
      <c r="L3027" s="61" t="str">
        <f aca="false">IF(J3027="PosK",SUMIFS(K:K,J:J,"PosK",H:H,H3027),"")</f>
        <v/>
      </c>
      <c r="M3027" s="61" t="str">
        <f aca="false">IF(J3027="PosK",SUMIFS(K:K,J:J,"NegK",H:H,H3027),"")</f>
        <v/>
      </c>
      <c r="N3027" s="61" t="str">
        <f aca="false">IF(J3027="PosK",SUMIFS(K:K,J:J,"eDNA",H:H,H3027),"")</f>
        <v/>
      </c>
    </row>
    <row r="3028" customFormat="false" ht="14.25" hidden="false" customHeight="false" outlineLevel="0" collapsed="false">
      <c r="A3028" s="0" t="s">
        <v>758</v>
      </c>
      <c r="B3028" s="52" t="s">
        <v>759</v>
      </c>
      <c r="C3028" s="52" t="s">
        <v>751</v>
      </c>
      <c r="D3028" s="53" t="n">
        <v>0.1</v>
      </c>
      <c r="E3028" s="53" t="n">
        <v>38.28</v>
      </c>
      <c r="F3028" s="0" t="s">
        <v>1364</v>
      </c>
      <c r="G3028" s="0" t="str">
        <f aca="false">LEFT(B3028,2)</f>
        <v>02</v>
      </c>
      <c r="H3028" s="0" t="str">
        <f aca="false">I3028&amp;"_"&amp;G3028&amp;"_"&amp;F3028</f>
        <v>StorVandsalamander_02_20181106_DL2018046_ChristianshavnGym_koersel1</v>
      </c>
      <c r="I3028" s="61" t="str">
        <f aca="false">MID(RIGHT(B3028,LEN(B3028)-3),1,FIND("_",RIGHT(B3028,LEN(B3028)-3))-1)</f>
        <v>StorVandsalamander</v>
      </c>
      <c r="J3028" s="61" t="str">
        <f aca="false">TRIM(SUBSTITUTE(RIGHT(B3028,FIND(I3028,B3028)+1),"_",""))</f>
        <v>eDNA</v>
      </c>
      <c r="K3028" s="0" t="n">
        <f aca="false">IFERROR(VALUE(SUBSTITUTE(E3028,".",",")),E3028)</f>
        <v>38.28</v>
      </c>
      <c r="L3028" s="61" t="str">
        <f aca="false">IF(J3028="PosK",SUMIFS(K:K,J:J,"PosK",H:H,H3028),"")</f>
        <v/>
      </c>
      <c r="M3028" s="61" t="str">
        <f aca="false">IF(J3028="PosK",SUMIFS(K:K,J:J,"NegK",H:H,H3028),"")</f>
        <v/>
      </c>
      <c r="N3028" s="61" t="str">
        <f aca="false">IF(J3028="PosK",SUMIFS(K:K,J:J,"eDNA",H:H,H3028),"")</f>
        <v/>
      </c>
      <c r="Q3028" s="62"/>
    </row>
    <row r="3029" customFormat="false" ht="14.25" hidden="false" customHeight="false" outlineLevel="0" collapsed="false">
      <c r="A3029" s="0" t="s">
        <v>760</v>
      </c>
      <c r="B3029" s="52" t="s">
        <v>761</v>
      </c>
      <c r="C3029" s="52" t="s">
        <v>751</v>
      </c>
      <c r="D3029" s="53" t="n">
        <v>0.1</v>
      </c>
      <c r="E3029" s="53" t="n">
        <v>38.35</v>
      </c>
      <c r="F3029" s="0" t="s">
        <v>1364</v>
      </c>
      <c r="G3029" s="0" t="str">
        <f aca="false">LEFT(B3029,2)</f>
        <v>02</v>
      </c>
      <c r="H3029" s="0" t="str">
        <f aca="false">I3029&amp;"_"&amp;G3029&amp;"_"&amp;F3029</f>
        <v>StorVandsalamander_02_20181106_DL2018046_ChristianshavnGym_koersel1</v>
      </c>
      <c r="I3029" s="61" t="str">
        <f aca="false">MID(RIGHT(B3029,LEN(B3029)-3),1,FIND("_",RIGHT(B3029,LEN(B3029)-3))-1)</f>
        <v>StorVandsalamander</v>
      </c>
      <c r="J3029" s="61" t="str">
        <f aca="false">TRIM(SUBSTITUTE(RIGHT(B3029,FIND(I3029,B3029)+1),"_",""))</f>
        <v>eDNA</v>
      </c>
      <c r="K3029" s="0" t="n">
        <f aca="false">IFERROR(VALUE(SUBSTITUTE(E3029,".",",")),E3029)</f>
        <v>38.35</v>
      </c>
      <c r="L3029" s="61" t="str">
        <f aca="false">IF(J3029="PosK",SUMIFS(K:K,J:J,"PosK",H:H,H3029),"")</f>
        <v/>
      </c>
      <c r="M3029" s="61" t="str">
        <f aca="false">IF(J3029="PosK",SUMIFS(K:K,J:J,"NegK",H:H,H3029),"")</f>
        <v/>
      </c>
      <c r="N3029" s="61" t="str">
        <f aca="false">IF(J3029="PosK",SUMIFS(K:K,J:J,"eDNA",H:H,H3029),"")</f>
        <v/>
      </c>
      <c r="P3029" s="62"/>
      <c r="T3029" s="63"/>
      <c r="W3029" s="64"/>
    </row>
    <row r="3030" customFormat="false" ht="14.25" hidden="false" customHeight="false" outlineLevel="0" collapsed="false">
      <c r="A3030" s="0" t="s">
        <v>762</v>
      </c>
      <c r="B3030" s="52" t="s">
        <v>763</v>
      </c>
      <c r="C3030" s="52" t="s">
        <v>743</v>
      </c>
      <c r="D3030" s="53" t="n">
        <v>0.1</v>
      </c>
      <c r="E3030" s="53" t="n">
        <v>24.54</v>
      </c>
      <c r="F3030" s="0" t="s">
        <v>1364</v>
      </c>
      <c r="G3030" s="0" t="str">
        <f aca="false">LEFT(B3030,2)</f>
        <v>03</v>
      </c>
      <c r="H3030" s="0" t="str">
        <f aca="false">I3030&amp;"_"&amp;G3030&amp;"_"&amp;F3030</f>
        <v>Strandtudse_03_20181106_DL2018046_ChristianshavnGym_koersel1</v>
      </c>
      <c r="I3030" s="61" t="str">
        <f aca="false">MID(RIGHT(B3030,LEN(B3030)-3),1,FIND("_",RIGHT(B3030,LEN(B3030)-3))-1)</f>
        <v>Strandtudse</v>
      </c>
      <c r="J3030" s="61" t="str">
        <f aca="false">TRIM(SUBSTITUTE(RIGHT(B3030,FIND(I3030,B3030)+1),"_",""))</f>
        <v>PosK</v>
      </c>
      <c r="K3030" s="0" t="n">
        <f aca="false">IFERROR(VALUE(SUBSTITUTE(E3030,".",",")),E3030)</f>
        <v>24.54</v>
      </c>
      <c r="L3030" s="61" t="n">
        <f aca="false">IF(J3030="PosK",SUMIFS(K:K,J:J,"PosK",H:H,H3030),"")</f>
        <v>24.54</v>
      </c>
      <c r="M3030" s="61" t="n">
        <f aca="false">IF(J3030="PosK",SUMIFS(K:K,J:J,"NegK",H:H,H3030),"")</f>
        <v>0</v>
      </c>
      <c r="N3030" s="61" t="n">
        <f aca="false">IF(J3030="PosK",SUMIFS(K:K,J:J,"eDNA",H:H,H3030),"")</f>
        <v>0</v>
      </c>
      <c r="P3030" s="62" t="n">
        <f aca="false">IF(K3032="No Ct",0,K3032)</f>
        <v>0</v>
      </c>
      <c r="Q3030" s="62" t="n">
        <f aca="false">IF(K3033="No Ct",0,K3033)</f>
        <v>0</v>
      </c>
      <c r="R3030" s="0" t="str">
        <f aca="false">IF(AND(L3030&gt;0,M3030=0),"Valid","Invalid")</f>
        <v>Valid</v>
      </c>
      <c r="S3030" s="0" t="str">
        <f aca="false">IF(OR(P3030&gt;1,Q3030&gt;1),"Present","Absent")</f>
        <v>Absent</v>
      </c>
      <c r="T3030" s="63" t="str">
        <f aca="false">IF(OR(AND(P3030&gt;1,P3030&lt;41),AND(Q3030&gt;1,Q3030&lt;41)),"Ct&lt;41","Ct&gt;41")</f>
        <v>Ct&gt;41</v>
      </c>
      <c r="U3030" s="0" t="str">
        <f aca="false">I3030</f>
        <v>Strandtudse</v>
      </c>
      <c r="V3030" s="0" t="str">
        <f aca="false">MID(F3030,10,9)</f>
        <v>DL2018046</v>
      </c>
      <c r="W3030" s="64" t="str">
        <f aca="false">V3030&amp;"_"&amp;U3030&amp;"_"&amp;R3030&amp;"_"&amp;S3030&amp;"_"&amp;T3030</f>
        <v>DL2018046_Strandtudse_Valid_Absent_Ct&gt;41</v>
      </c>
    </row>
    <row r="3031" customFormat="false" ht="14.25" hidden="false" customHeight="false" outlineLevel="0" collapsed="false">
      <c r="A3031" s="0" t="s">
        <v>764</v>
      </c>
      <c r="B3031" s="52" t="s">
        <v>765</v>
      </c>
      <c r="C3031" s="52" t="s">
        <v>747</v>
      </c>
      <c r="D3031" s="53" t="n">
        <v>0.1</v>
      </c>
      <c r="E3031" s="53" t="s">
        <v>748</v>
      </c>
      <c r="F3031" s="0" t="s">
        <v>1364</v>
      </c>
      <c r="G3031" s="0" t="str">
        <f aca="false">LEFT(B3031,2)</f>
        <v>03</v>
      </c>
      <c r="H3031" s="0" t="str">
        <f aca="false">I3031&amp;"_"&amp;G3031&amp;"_"&amp;F3031</f>
        <v>Strandtudse_03_20181106_DL2018046_ChristianshavnGym_koersel1</v>
      </c>
      <c r="I3031" s="61" t="str">
        <f aca="false">MID(RIGHT(B3031,LEN(B3031)-3),1,FIND("_",RIGHT(B3031,LEN(B3031)-3))-1)</f>
        <v>Strandtudse</v>
      </c>
      <c r="J3031" s="61" t="str">
        <f aca="false">TRIM(SUBSTITUTE(RIGHT(B3031,FIND(I3031,B3031)+1),"_",""))</f>
        <v>NegK</v>
      </c>
      <c r="K3031" s="0" t="str">
        <f aca="false">IFERROR(VALUE(SUBSTITUTE(E3031,".",",")),E3031)</f>
        <v>No Ct</v>
      </c>
      <c r="L3031" s="61" t="str">
        <f aca="false">IF(J3031="PosK",SUMIFS(K:K,J:J,"PosK",H:H,H3031),"")</f>
        <v/>
      </c>
      <c r="M3031" s="61" t="str">
        <f aca="false">IF(J3031="PosK",SUMIFS(K:K,J:J,"NegK",H:H,H3031),"")</f>
        <v/>
      </c>
      <c r="N3031" s="61" t="str">
        <f aca="false">IF(J3031="PosK",SUMIFS(K:K,J:J,"eDNA",H:H,H3031),"")</f>
        <v/>
      </c>
    </row>
    <row r="3032" customFormat="false" ht="14.25" hidden="false" customHeight="false" outlineLevel="0" collapsed="false">
      <c r="A3032" s="0" t="s">
        <v>766</v>
      </c>
      <c r="B3032" s="52" t="s">
        <v>767</v>
      </c>
      <c r="C3032" s="52" t="s">
        <v>751</v>
      </c>
      <c r="D3032" s="53" t="n">
        <v>0.1</v>
      </c>
      <c r="E3032" s="53" t="s">
        <v>748</v>
      </c>
      <c r="F3032" s="0" t="s">
        <v>1364</v>
      </c>
      <c r="G3032" s="0" t="str">
        <f aca="false">LEFT(B3032,2)</f>
        <v>03</v>
      </c>
      <c r="H3032" s="0" t="str">
        <f aca="false">I3032&amp;"_"&amp;G3032&amp;"_"&amp;F3032</f>
        <v>Strandtudse_03_20181106_DL2018046_ChristianshavnGym_koersel1</v>
      </c>
      <c r="I3032" s="61" t="str">
        <f aca="false">MID(RIGHT(B3032,LEN(B3032)-3),1,FIND("_",RIGHT(B3032,LEN(B3032)-3))-1)</f>
        <v>Strandtudse</v>
      </c>
      <c r="J3032" s="61" t="str">
        <f aca="false">TRIM(SUBSTITUTE(RIGHT(B3032,FIND(I3032,B3032)+1),"_",""))</f>
        <v>eDNA</v>
      </c>
      <c r="K3032" s="0" t="str">
        <f aca="false">IFERROR(VALUE(SUBSTITUTE(E3032,".",",")),E3032)</f>
        <v>No Ct</v>
      </c>
      <c r="L3032" s="61" t="str">
        <f aca="false">IF(J3032="PosK",SUMIFS(K:K,J:J,"PosK",H:H,H3032),"")</f>
        <v/>
      </c>
      <c r="M3032" s="61" t="str">
        <f aca="false">IF(J3032="PosK",SUMIFS(K:K,J:J,"NegK",H:H,H3032),"")</f>
        <v/>
      </c>
      <c r="N3032" s="61" t="str">
        <f aca="false">IF(J3032="PosK",SUMIFS(K:K,J:J,"eDNA",H:H,H3032),"")</f>
        <v/>
      </c>
      <c r="Q3032" s="62"/>
    </row>
    <row r="3033" customFormat="false" ht="14.25" hidden="false" customHeight="false" outlineLevel="0" collapsed="false">
      <c r="A3033" s="0" t="s">
        <v>768</v>
      </c>
      <c r="B3033" s="52" t="s">
        <v>769</v>
      </c>
      <c r="C3033" s="52" t="s">
        <v>751</v>
      </c>
      <c r="D3033" s="53" t="n">
        <v>0.1</v>
      </c>
      <c r="E3033" s="53" t="s">
        <v>748</v>
      </c>
      <c r="F3033" s="0" t="s">
        <v>1364</v>
      </c>
      <c r="G3033" s="0" t="str">
        <f aca="false">LEFT(B3033,2)</f>
        <v>03</v>
      </c>
      <c r="H3033" s="0" t="str">
        <f aca="false">I3033&amp;"_"&amp;G3033&amp;"_"&amp;F3033</f>
        <v>Strandtudse_03_20181106_DL2018046_ChristianshavnGym_koersel1</v>
      </c>
      <c r="I3033" s="61" t="str">
        <f aca="false">MID(RIGHT(B3033,LEN(B3033)-3),1,FIND("_",RIGHT(B3033,LEN(B3033)-3))-1)</f>
        <v>Strandtudse</v>
      </c>
      <c r="J3033" s="61" t="str">
        <f aca="false">TRIM(SUBSTITUTE(RIGHT(B3033,FIND(I3033,B3033)+1),"_",""))</f>
        <v>eDNA</v>
      </c>
      <c r="K3033" s="0" t="str">
        <f aca="false">IFERROR(VALUE(SUBSTITUTE(E3033,".",",")),E3033)</f>
        <v>No Ct</v>
      </c>
      <c r="L3033" s="61" t="str">
        <f aca="false">IF(J3033="PosK",SUMIFS(K:K,J:J,"PosK",H:H,H3033),"")</f>
        <v/>
      </c>
      <c r="M3033" s="61" t="str">
        <f aca="false">IF(J3033="PosK",SUMIFS(K:K,J:J,"NegK",H:H,H3033),"")</f>
        <v/>
      </c>
      <c r="N3033" s="61" t="str">
        <f aca="false">IF(J3033="PosK",SUMIFS(K:K,J:J,"eDNA",H:H,H3033),"")</f>
        <v/>
      </c>
      <c r="P3033" s="62"/>
      <c r="T3033" s="63"/>
      <c r="W3033" s="64"/>
    </row>
    <row r="3034" customFormat="false" ht="14.25" hidden="false" customHeight="false" outlineLevel="0" collapsed="false">
      <c r="A3034" s="0" t="s">
        <v>770</v>
      </c>
      <c r="B3034" s="52" t="s">
        <v>771</v>
      </c>
      <c r="C3034" s="52" t="s">
        <v>743</v>
      </c>
      <c r="D3034" s="53" t="n">
        <v>0.1</v>
      </c>
      <c r="E3034" s="53" t="n">
        <v>32.29</v>
      </c>
      <c r="F3034" s="0" t="s">
        <v>1364</v>
      </c>
      <c r="G3034" s="0" t="str">
        <f aca="false">LEFT(B3034,2)</f>
        <v>04</v>
      </c>
      <c r="H3034" s="0" t="str">
        <f aca="false">I3034&amp;"_"&amp;G3034&amp;"_"&amp;F3034</f>
        <v>GroenbrogetTudse_04_20181106_DL2018046_ChristianshavnGym_koersel1</v>
      </c>
      <c r="I3034" s="61" t="str">
        <f aca="false">MID(RIGHT(B3034,LEN(B3034)-3),1,FIND("_",RIGHT(B3034,LEN(B3034)-3))-1)</f>
        <v>GroenbrogetTudse</v>
      </c>
      <c r="J3034" s="61" t="str">
        <f aca="false">TRIM(SUBSTITUTE(RIGHT(B3034,FIND(I3034,B3034)+1),"_",""))</f>
        <v>PosK</v>
      </c>
      <c r="K3034" s="0" t="n">
        <f aca="false">IFERROR(VALUE(SUBSTITUTE(E3034,".",",")),E3034)</f>
        <v>32.29</v>
      </c>
      <c r="L3034" s="61" t="n">
        <f aca="false">IF(J3034="PosK",SUMIFS(K:K,J:J,"PosK",H:H,H3034),"")</f>
        <v>32.29</v>
      </c>
      <c r="M3034" s="61" t="n">
        <f aca="false">IF(J3034="PosK",SUMIFS(K:K,J:J,"NegK",H:H,H3034),"")</f>
        <v>0</v>
      </c>
      <c r="N3034" s="61" t="n">
        <f aca="false">IF(J3034="PosK",SUMIFS(K:K,J:J,"eDNA",H:H,H3034),"")</f>
        <v>0</v>
      </c>
      <c r="P3034" s="62" t="n">
        <f aca="false">IF(K3036="No Ct",0,K3036)</f>
        <v>0</v>
      </c>
      <c r="Q3034" s="62" t="n">
        <f aca="false">IF(K3037="No Ct",0,K3037)</f>
        <v>0</v>
      </c>
      <c r="R3034" s="0" t="str">
        <f aca="false">IF(AND(L3034&gt;0,M3034=0),"Valid","Invalid")</f>
        <v>Valid</v>
      </c>
      <c r="S3034" s="0" t="str">
        <f aca="false">IF(OR(P3034&gt;1,Q3034&gt;1),"Present","Absent")</f>
        <v>Absent</v>
      </c>
      <c r="T3034" s="63" t="str">
        <f aca="false">IF(OR(AND(P3034&gt;1,P3034&lt;41),AND(Q3034&gt;1,Q3034&lt;41)),"Ct&lt;41","Ct&gt;41")</f>
        <v>Ct&gt;41</v>
      </c>
      <c r="U3034" s="0" t="str">
        <f aca="false">I3034</f>
        <v>GroenbrogetTudse</v>
      </c>
      <c r="V3034" s="0" t="str">
        <f aca="false">MID(F3034,10,9)</f>
        <v>DL2018046</v>
      </c>
      <c r="W3034" s="64" t="str">
        <f aca="false">V3034&amp;"_"&amp;U3034&amp;"_"&amp;R3034&amp;"_"&amp;S3034&amp;"_"&amp;T3034</f>
        <v>DL2018046_GroenbrogetTudse_Valid_Absent_Ct&gt;41</v>
      </c>
    </row>
    <row r="3035" customFormat="false" ht="14.25" hidden="false" customHeight="false" outlineLevel="0" collapsed="false">
      <c r="A3035" s="0" t="s">
        <v>772</v>
      </c>
      <c r="B3035" s="52" t="s">
        <v>773</v>
      </c>
      <c r="C3035" s="52" t="s">
        <v>747</v>
      </c>
      <c r="D3035" s="53" t="n">
        <v>0.1</v>
      </c>
      <c r="E3035" s="53" t="s">
        <v>748</v>
      </c>
      <c r="F3035" s="0" t="s">
        <v>1364</v>
      </c>
      <c r="G3035" s="0" t="str">
        <f aca="false">LEFT(B3035,2)</f>
        <v>04</v>
      </c>
      <c r="H3035" s="0" t="str">
        <f aca="false">I3035&amp;"_"&amp;G3035&amp;"_"&amp;F3035</f>
        <v>GroenbrogetTudse_04_20181106_DL2018046_ChristianshavnGym_koersel1</v>
      </c>
      <c r="I3035" s="61" t="str">
        <f aca="false">MID(RIGHT(B3035,LEN(B3035)-3),1,FIND("_",RIGHT(B3035,LEN(B3035)-3))-1)</f>
        <v>GroenbrogetTudse</v>
      </c>
      <c r="J3035" s="61" t="str">
        <f aca="false">TRIM(SUBSTITUTE(RIGHT(B3035,FIND(I3035,B3035)+1),"_",""))</f>
        <v>NegK</v>
      </c>
      <c r="K3035" s="0" t="str">
        <f aca="false">IFERROR(VALUE(SUBSTITUTE(E3035,".",",")),E3035)</f>
        <v>No Ct</v>
      </c>
      <c r="L3035" s="61" t="str">
        <f aca="false">IF(J3035="PosK",SUMIFS(K:K,J:J,"PosK",H:H,H3035),"")</f>
        <v/>
      </c>
      <c r="M3035" s="61" t="str">
        <f aca="false">IF(J3035="PosK",SUMIFS(K:K,J:J,"NegK",H:H,H3035),"")</f>
        <v/>
      </c>
      <c r="N3035" s="61" t="str">
        <f aca="false">IF(J3035="PosK",SUMIFS(K:K,J:J,"eDNA",H:H,H3035),"")</f>
        <v/>
      </c>
    </row>
    <row r="3036" customFormat="false" ht="14.25" hidden="false" customHeight="false" outlineLevel="0" collapsed="false">
      <c r="A3036" s="0" t="s">
        <v>774</v>
      </c>
      <c r="B3036" s="52" t="s">
        <v>775</v>
      </c>
      <c r="C3036" s="52" t="s">
        <v>751</v>
      </c>
      <c r="D3036" s="53" t="n">
        <v>0.1</v>
      </c>
      <c r="E3036" s="53" t="s">
        <v>748</v>
      </c>
      <c r="F3036" s="0" t="s">
        <v>1364</v>
      </c>
      <c r="G3036" s="0" t="str">
        <f aca="false">LEFT(B3036,2)</f>
        <v>04</v>
      </c>
      <c r="H3036" s="0" t="str">
        <f aca="false">I3036&amp;"_"&amp;G3036&amp;"_"&amp;F3036</f>
        <v>GroenbrogetTudse_04_20181106_DL2018046_ChristianshavnGym_koersel1</v>
      </c>
      <c r="I3036" s="61" t="str">
        <f aca="false">MID(RIGHT(B3036,LEN(B3036)-3),1,FIND("_",RIGHT(B3036,LEN(B3036)-3))-1)</f>
        <v>GroenbrogetTudse</v>
      </c>
      <c r="J3036" s="61" t="str">
        <f aca="false">TRIM(SUBSTITUTE(RIGHT(B3036,FIND(I3036,B3036)+1),"_",""))</f>
        <v>eDNA</v>
      </c>
      <c r="K3036" s="0" t="str">
        <f aca="false">IFERROR(VALUE(SUBSTITUTE(E3036,".",",")),E3036)</f>
        <v>No Ct</v>
      </c>
      <c r="L3036" s="61" t="str">
        <f aca="false">IF(J3036="PosK",SUMIFS(K:K,J:J,"PosK",H:H,H3036),"")</f>
        <v/>
      </c>
      <c r="M3036" s="61" t="str">
        <f aca="false">IF(J3036="PosK",SUMIFS(K:K,J:J,"NegK",H:H,H3036),"")</f>
        <v/>
      </c>
      <c r="N3036" s="61" t="str">
        <f aca="false">IF(J3036="PosK",SUMIFS(K:K,J:J,"eDNA",H:H,H3036),"")</f>
        <v/>
      </c>
      <c r="Q3036" s="62"/>
    </row>
    <row r="3037" customFormat="false" ht="14.25" hidden="false" customHeight="false" outlineLevel="0" collapsed="false">
      <c r="A3037" s="0" t="s">
        <v>776</v>
      </c>
      <c r="B3037" s="52" t="s">
        <v>777</v>
      </c>
      <c r="C3037" s="52" t="s">
        <v>751</v>
      </c>
      <c r="D3037" s="53" t="n">
        <v>0.1</v>
      </c>
      <c r="E3037" s="53" t="s">
        <v>748</v>
      </c>
      <c r="F3037" s="0" t="s">
        <v>1364</v>
      </c>
      <c r="G3037" s="0" t="str">
        <f aca="false">LEFT(B3037,2)</f>
        <v>04</v>
      </c>
      <c r="H3037" s="0" t="str">
        <f aca="false">I3037&amp;"_"&amp;G3037&amp;"_"&amp;F3037</f>
        <v>GroenbrogetTudse_04_20181106_DL2018046_ChristianshavnGym_koersel1</v>
      </c>
      <c r="I3037" s="61" t="str">
        <f aca="false">MID(RIGHT(B3037,LEN(B3037)-3),1,FIND("_",RIGHT(B3037,LEN(B3037)-3))-1)</f>
        <v>GroenbrogetTudse</v>
      </c>
      <c r="J3037" s="61" t="str">
        <f aca="false">TRIM(SUBSTITUTE(RIGHT(B3037,FIND(I3037,B3037)+1),"_",""))</f>
        <v>eDNA</v>
      </c>
      <c r="K3037" s="0" t="str">
        <f aca="false">IFERROR(VALUE(SUBSTITUTE(E3037,".",",")),E3037)</f>
        <v>No Ct</v>
      </c>
      <c r="L3037" s="61" t="str">
        <f aca="false">IF(J3037="PosK",SUMIFS(K:K,J:J,"PosK",H:H,H3037),"")</f>
        <v/>
      </c>
      <c r="M3037" s="61" t="str">
        <f aca="false">IF(J3037="PosK",SUMIFS(K:K,J:J,"NegK",H:H,H3037),"")</f>
        <v/>
      </c>
      <c r="N3037" s="61" t="str">
        <f aca="false">IF(J3037="PosK",SUMIFS(K:K,J:J,"eDNA",H:H,H3037),"")</f>
        <v/>
      </c>
      <c r="P3037" s="62"/>
      <c r="T3037" s="63"/>
      <c r="W3037" s="64"/>
    </row>
    <row r="3038" customFormat="false" ht="14.25" hidden="false" customHeight="false" outlineLevel="0" collapsed="false">
      <c r="A3038" s="0" t="s">
        <v>778</v>
      </c>
      <c r="B3038" s="52" t="s">
        <v>779</v>
      </c>
      <c r="C3038" s="52" t="s">
        <v>743</v>
      </c>
      <c r="D3038" s="53" t="n">
        <v>0.1</v>
      </c>
      <c r="E3038" s="53" t="n">
        <v>27.61</v>
      </c>
      <c r="F3038" s="0" t="s">
        <v>1364</v>
      </c>
      <c r="G3038" s="0" t="str">
        <f aca="false">LEFT(B3038,2)</f>
        <v>05</v>
      </c>
      <c r="H3038" s="0" t="str">
        <f aca="false">I3038&amp;"_"&amp;G3038&amp;"_"&amp;F3038</f>
        <v>Loevfroe_05_20181106_DL2018046_ChristianshavnGym_koersel1</v>
      </c>
      <c r="I3038" s="61" t="str">
        <f aca="false">MID(RIGHT(B3038,LEN(B3038)-3),1,FIND("_",RIGHT(B3038,LEN(B3038)-3))-1)</f>
        <v>Loevfroe</v>
      </c>
      <c r="J3038" s="61" t="str">
        <f aca="false">TRIM(SUBSTITUTE(RIGHT(B3038,FIND(I3038,B3038)+1),"_",""))</f>
        <v>PosK</v>
      </c>
      <c r="K3038" s="0" t="n">
        <f aca="false">IFERROR(VALUE(SUBSTITUTE(E3038,".",",")),E3038)</f>
        <v>27.61</v>
      </c>
      <c r="L3038" s="61" t="n">
        <f aca="false">IF(J3038="PosK",SUMIFS(K:K,J:J,"PosK",H:H,H3038),"")</f>
        <v>27.61</v>
      </c>
      <c r="M3038" s="61" t="n">
        <f aca="false">IF(J3038="PosK",SUMIFS(K:K,J:J,"NegK",H:H,H3038),"")</f>
        <v>0</v>
      </c>
      <c r="N3038" s="61" t="n">
        <f aca="false">IF(J3038="PosK",SUMIFS(K:K,J:J,"eDNA",H:H,H3038),"")</f>
        <v>0</v>
      </c>
      <c r="P3038" s="62" t="n">
        <f aca="false">IF(K3040="No Ct",0,K3040)</f>
        <v>0</v>
      </c>
      <c r="Q3038" s="62" t="n">
        <f aca="false">IF(K3041="No Ct",0,K3041)</f>
        <v>0</v>
      </c>
      <c r="R3038" s="0" t="str">
        <f aca="false">IF(AND(L3038&gt;0,M3038=0),"Valid","Invalid")</f>
        <v>Valid</v>
      </c>
      <c r="S3038" s="0" t="str">
        <f aca="false">IF(OR(P3038&gt;1,Q3038&gt;1),"Present","Absent")</f>
        <v>Absent</v>
      </c>
      <c r="T3038" s="63" t="str">
        <f aca="false">IF(OR(AND(P3038&gt;1,P3038&lt;41),AND(Q3038&gt;1,Q3038&lt;41)),"Ct&lt;41","Ct&gt;41")</f>
        <v>Ct&gt;41</v>
      </c>
      <c r="U3038" s="0" t="str">
        <f aca="false">I3038</f>
        <v>Loevfroe</v>
      </c>
      <c r="V3038" s="0" t="str">
        <f aca="false">MID(F3038,10,9)</f>
        <v>DL2018046</v>
      </c>
      <c r="W3038" s="64" t="str">
        <f aca="false">V3038&amp;"_"&amp;U3038&amp;"_"&amp;R3038&amp;"_"&amp;S3038&amp;"_"&amp;T3038</f>
        <v>DL2018046_Loevfroe_Valid_Absent_Ct&gt;41</v>
      </c>
    </row>
    <row r="3039" customFormat="false" ht="14.25" hidden="false" customHeight="false" outlineLevel="0" collapsed="false">
      <c r="A3039" s="0" t="s">
        <v>780</v>
      </c>
      <c r="B3039" s="52" t="s">
        <v>781</v>
      </c>
      <c r="C3039" s="52" t="s">
        <v>747</v>
      </c>
      <c r="D3039" s="53" t="n">
        <v>0.1</v>
      </c>
      <c r="E3039" s="53" t="s">
        <v>748</v>
      </c>
      <c r="F3039" s="0" t="s">
        <v>1364</v>
      </c>
      <c r="G3039" s="0" t="str">
        <f aca="false">LEFT(B3039,2)</f>
        <v>05</v>
      </c>
      <c r="H3039" s="0" t="str">
        <f aca="false">I3039&amp;"_"&amp;G3039&amp;"_"&amp;F3039</f>
        <v>Loevfroe_05_20181106_DL2018046_ChristianshavnGym_koersel1</v>
      </c>
      <c r="I3039" s="61" t="str">
        <f aca="false">MID(RIGHT(B3039,LEN(B3039)-3),1,FIND("_",RIGHT(B3039,LEN(B3039)-3))-1)</f>
        <v>Loevfroe</v>
      </c>
      <c r="J3039" s="61" t="str">
        <f aca="false">TRIM(SUBSTITUTE(RIGHT(B3039,FIND(I3039,B3039)+1),"_",""))</f>
        <v>NegK</v>
      </c>
      <c r="K3039" s="0" t="str">
        <f aca="false">IFERROR(VALUE(SUBSTITUTE(E3039,".",",")),E3039)</f>
        <v>No Ct</v>
      </c>
      <c r="L3039" s="61" t="str">
        <f aca="false">IF(J3039="PosK",SUMIFS(K:K,J:J,"PosK",H:H,H3039),"")</f>
        <v/>
      </c>
      <c r="M3039" s="61" t="str">
        <f aca="false">IF(J3039="PosK",SUMIFS(K:K,J:J,"NegK",H:H,H3039),"")</f>
        <v/>
      </c>
      <c r="N3039" s="61" t="str">
        <f aca="false">IF(J3039="PosK",SUMIFS(K:K,J:J,"eDNA",H:H,H3039),"")</f>
        <v/>
      </c>
    </row>
    <row r="3040" customFormat="false" ht="14.25" hidden="false" customHeight="false" outlineLevel="0" collapsed="false">
      <c r="A3040" s="0" t="s">
        <v>782</v>
      </c>
      <c r="B3040" s="52" t="s">
        <v>783</v>
      </c>
      <c r="C3040" s="52" t="s">
        <v>751</v>
      </c>
      <c r="D3040" s="53" t="n">
        <v>0.1</v>
      </c>
      <c r="E3040" s="53" t="s">
        <v>748</v>
      </c>
      <c r="F3040" s="0" t="s">
        <v>1364</v>
      </c>
      <c r="G3040" s="0" t="str">
        <f aca="false">LEFT(B3040,2)</f>
        <v>05</v>
      </c>
      <c r="H3040" s="0" t="str">
        <f aca="false">I3040&amp;"_"&amp;G3040&amp;"_"&amp;F3040</f>
        <v>Loevfroe_05_20181106_DL2018046_ChristianshavnGym_koersel1</v>
      </c>
      <c r="I3040" s="61" t="str">
        <f aca="false">MID(RIGHT(B3040,LEN(B3040)-3),1,FIND("_",RIGHT(B3040,LEN(B3040)-3))-1)</f>
        <v>Loevfroe</v>
      </c>
      <c r="J3040" s="61" t="str">
        <f aca="false">TRIM(SUBSTITUTE(RIGHT(B3040,FIND(I3040,B3040)+1),"_",""))</f>
        <v>eDNA</v>
      </c>
      <c r="K3040" s="0" t="str">
        <f aca="false">IFERROR(VALUE(SUBSTITUTE(E3040,".",",")),E3040)</f>
        <v>No Ct</v>
      </c>
      <c r="L3040" s="61" t="str">
        <f aca="false">IF(J3040="PosK",SUMIFS(K:K,J:J,"PosK",H:H,H3040),"")</f>
        <v/>
      </c>
      <c r="M3040" s="61" t="str">
        <f aca="false">IF(J3040="PosK",SUMIFS(K:K,J:J,"NegK",H:H,H3040),"")</f>
        <v/>
      </c>
      <c r="N3040" s="61" t="str">
        <f aca="false">IF(J3040="PosK",SUMIFS(K:K,J:J,"eDNA",H:H,H3040),"")</f>
        <v/>
      </c>
      <c r="Q3040" s="62"/>
    </row>
    <row r="3041" customFormat="false" ht="14.25" hidden="false" customHeight="false" outlineLevel="0" collapsed="false">
      <c r="A3041" s="0" t="s">
        <v>784</v>
      </c>
      <c r="B3041" s="52" t="s">
        <v>785</v>
      </c>
      <c r="C3041" s="52" t="s">
        <v>751</v>
      </c>
      <c r="D3041" s="53" t="n">
        <v>0.1</v>
      </c>
      <c r="E3041" s="53" t="s">
        <v>748</v>
      </c>
      <c r="F3041" s="0" t="s">
        <v>1364</v>
      </c>
      <c r="G3041" s="0" t="str">
        <f aca="false">LEFT(B3041,2)</f>
        <v>05</v>
      </c>
      <c r="H3041" s="0" t="str">
        <f aca="false">I3041&amp;"_"&amp;G3041&amp;"_"&amp;F3041</f>
        <v>Loevfroe_05_20181106_DL2018046_ChristianshavnGym_koersel1</v>
      </c>
      <c r="I3041" s="61" t="str">
        <f aca="false">MID(RIGHT(B3041,LEN(B3041)-3),1,FIND("_",RIGHT(B3041,LEN(B3041)-3))-1)</f>
        <v>Loevfroe</v>
      </c>
      <c r="J3041" s="61" t="str">
        <f aca="false">TRIM(SUBSTITUTE(RIGHT(B3041,FIND(I3041,B3041)+1),"_",""))</f>
        <v>eDNA</v>
      </c>
      <c r="K3041" s="0" t="str">
        <f aca="false">IFERROR(VALUE(SUBSTITUTE(E3041,".",",")),E3041)</f>
        <v>No Ct</v>
      </c>
      <c r="L3041" s="61" t="str">
        <f aca="false">IF(J3041="PosK",SUMIFS(K:K,J:J,"PosK",H:H,H3041),"")</f>
        <v/>
      </c>
      <c r="M3041" s="61" t="str">
        <f aca="false">IF(J3041="PosK",SUMIFS(K:K,J:J,"NegK",H:H,H3041),"")</f>
        <v/>
      </c>
      <c r="N3041" s="61" t="str">
        <f aca="false">IF(J3041="PosK",SUMIFS(K:K,J:J,"eDNA",H:H,H3041),"")</f>
        <v/>
      </c>
      <c r="P3041" s="62"/>
      <c r="T3041" s="63"/>
      <c r="W3041" s="64"/>
    </row>
    <row r="3042" customFormat="false" ht="14.25" hidden="false" customHeight="false" outlineLevel="0" collapsed="false">
      <c r="A3042" s="0" t="s">
        <v>786</v>
      </c>
      <c r="B3042" s="52" t="s">
        <v>787</v>
      </c>
      <c r="C3042" s="52" t="s">
        <v>743</v>
      </c>
      <c r="D3042" s="53" t="n">
        <v>0.1</v>
      </c>
      <c r="E3042" s="53" t="n">
        <v>32.86</v>
      </c>
      <c r="F3042" s="0" t="s">
        <v>1364</v>
      </c>
      <c r="G3042" s="0" t="str">
        <f aca="false">LEFT(B3042,2)</f>
        <v>06</v>
      </c>
      <c r="H3042" s="0" t="str">
        <f aca="false">I3042&amp;"_"&amp;G3042&amp;"_"&amp;F3042</f>
        <v>Springfroe_06_20181106_DL2018046_ChristianshavnGym_koersel1</v>
      </c>
      <c r="I3042" s="61" t="str">
        <f aca="false">MID(RIGHT(B3042,LEN(B3042)-3),1,FIND("_",RIGHT(B3042,LEN(B3042)-3))-1)</f>
        <v>Springfroe</v>
      </c>
      <c r="J3042" s="61" t="str">
        <f aca="false">TRIM(SUBSTITUTE(RIGHT(B3042,FIND(I3042,B3042)+1),"_",""))</f>
        <v>PosK</v>
      </c>
      <c r="K3042" s="0" t="n">
        <f aca="false">IFERROR(VALUE(SUBSTITUTE(E3042,".",",")),E3042)</f>
        <v>32.86</v>
      </c>
      <c r="L3042" s="61" t="n">
        <f aca="false">IF(J3042="PosK",SUMIFS(K:K,J:J,"PosK",H:H,H3042),"")</f>
        <v>32.86</v>
      </c>
      <c r="M3042" s="61" t="n">
        <f aca="false">IF(J3042="PosK",SUMIFS(K:K,J:J,"NegK",H:H,H3042),"")</f>
        <v>0</v>
      </c>
      <c r="N3042" s="61" t="n">
        <f aca="false">IF(J3042="PosK",SUMIFS(K:K,J:J,"eDNA",H:H,H3042),"")</f>
        <v>0</v>
      </c>
      <c r="P3042" s="62" t="n">
        <f aca="false">IF(K3044="No Ct",0,K3044)</f>
        <v>0</v>
      </c>
      <c r="Q3042" s="62" t="n">
        <f aca="false">IF(K3045="No Ct",0,K3045)</f>
        <v>0</v>
      </c>
      <c r="R3042" s="0" t="str">
        <f aca="false">IF(AND(L3042&gt;0,M3042=0),"Valid","Invalid")</f>
        <v>Valid</v>
      </c>
      <c r="S3042" s="0" t="str">
        <f aca="false">IF(OR(P3042&gt;1,Q3042&gt;1),"Present","Absent")</f>
        <v>Absent</v>
      </c>
      <c r="T3042" s="63" t="str">
        <f aca="false">IF(OR(AND(P3042&gt;1,P3042&lt;41),AND(Q3042&gt;1,Q3042&lt;41)),"Ct&lt;41","Ct&gt;41")</f>
        <v>Ct&gt;41</v>
      </c>
      <c r="U3042" s="0" t="str">
        <f aca="false">I3042</f>
        <v>Springfroe</v>
      </c>
      <c r="V3042" s="0" t="str">
        <f aca="false">MID(F3042,10,9)</f>
        <v>DL2018046</v>
      </c>
      <c r="W3042" s="64" t="str">
        <f aca="false">V3042&amp;"_"&amp;U3042&amp;"_"&amp;R3042&amp;"_"&amp;S3042&amp;"_"&amp;T3042</f>
        <v>DL2018046_Springfroe_Valid_Absent_Ct&gt;41</v>
      </c>
    </row>
    <row r="3043" customFormat="false" ht="14.25" hidden="false" customHeight="false" outlineLevel="0" collapsed="false">
      <c r="A3043" s="0" t="s">
        <v>788</v>
      </c>
      <c r="B3043" s="52" t="s">
        <v>789</v>
      </c>
      <c r="C3043" s="52" t="s">
        <v>747</v>
      </c>
      <c r="D3043" s="53" t="n">
        <v>0.1</v>
      </c>
      <c r="E3043" s="53" t="s">
        <v>748</v>
      </c>
      <c r="F3043" s="0" t="s">
        <v>1364</v>
      </c>
      <c r="G3043" s="0" t="str">
        <f aca="false">LEFT(B3043,2)</f>
        <v>06</v>
      </c>
      <c r="H3043" s="0" t="str">
        <f aca="false">I3043&amp;"_"&amp;G3043&amp;"_"&amp;F3043</f>
        <v>Springfroe_06_20181106_DL2018046_ChristianshavnGym_koersel1</v>
      </c>
      <c r="I3043" s="61" t="str">
        <f aca="false">MID(RIGHT(B3043,LEN(B3043)-3),1,FIND("_",RIGHT(B3043,LEN(B3043)-3))-1)</f>
        <v>Springfroe</v>
      </c>
      <c r="J3043" s="61" t="str">
        <f aca="false">TRIM(SUBSTITUTE(RIGHT(B3043,FIND(I3043,B3043)+1),"_",""))</f>
        <v>NegK</v>
      </c>
      <c r="K3043" s="0" t="str">
        <f aca="false">IFERROR(VALUE(SUBSTITUTE(E3043,".",",")),E3043)</f>
        <v>No Ct</v>
      </c>
      <c r="L3043" s="61" t="str">
        <f aca="false">IF(J3043="PosK",SUMIFS(K:K,J:J,"PosK",H:H,H3043),"")</f>
        <v/>
      </c>
      <c r="M3043" s="61" t="str">
        <f aca="false">IF(J3043="PosK",SUMIFS(K:K,J:J,"NegK",H:H,H3043),"")</f>
        <v/>
      </c>
      <c r="N3043" s="61" t="str">
        <f aca="false">IF(J3043="PosK",SUMIFS(K:K,J:J,"eDNA",H:H,H3043),"")</f>
        <v/>
      </c>
    </row>
    <row r="3044" customFormat="false" ht="14.25" hidden="false" customHeight="false" outlineLevel="0" collapsed="false">
      <c r="A3044" s="0" t="s">
        <v>790</v>
      </c>
      <c r="B3044" s="52" t="s">
        <v>791</v>
      </c>
      <c r="C3044" s="52" t="s">
        <v>751</v>
      </c>
      <c r="D3044" s="53" t="n">
        <v>0.1</v>
      </c>
      <c r="E3044" s="53" t="s">
        <v>748</v>
      </c>
      <c r="F3044" s="0" t="s">
        <v>1364</v>
      </c>
      <c r="G3044" s="0" t="str">
        <f aca="false">LEFT(B3044,2)</f>
        <v>06</v>
      </c>
      <c r="H3044" s="0" t="str">
        <f aca="false">I3044&amp;"_"&amp;G3044&amp;"_"&amp;F3044</f>
        <v>Springfroe_06_20181106_DL2018046_ChristianshavnGym_koersel1</v>
      </c>
      <c r="I3044" s="61" t="str">
        <f aca="false">MID(RIGHT(B3044,LEN(B3044)-3),1,FIND("_",RIGHT(B3044,LEN(B3044)-3))-1)</f>
        <v>Springfroe</v>
      </c>
      <c r="J3044" s="61" t="str">
        <f aca="false">TRIM(SUBSTITUTE(RIGHT(B3044,FIND(I3044,B3044)+1),"_",""))</f>
        <v>eDNA</v>
      </c>
      <c r="K3044" s="0" t="str">
        <f aca="false">IFERROR(VALUE(SUBSTITUTE(E3044,".",",")),E3044)</f>
        <v>No Ct</v>
      </c>
      <c r="L3044" s="61" t="str">
        <f aca="false">IF(J3044="PosK",SUMIFS(K:K,J:J,"PosK",H:H,H3044),"")</f>
        <v/>
      </c>
      <c r="M3044" s="61" t="str">
        <f aca="false">IF(J3044="PosK",SUMIFS(K:K,J:J,"NegK",H:H,H3044),"")</f>
        <v/>
      </c>
      <c r="N3044" s="61" t="str">
        <f aca="false">IF(J3044="PosK",SUMIFS(K:K,J:J,"eDNA",H:H,H3044),"")</f>
        <v/>
      </c>
      <c r="Q3044" s="62"/>
    </row>
    <row r="3045" customFormat="false" ht="14.25" hidden="false" customHeight="false" outlineLevel="0" collapsed="false">
      <c r="A3045" s="0" t="s">
        <v>792</v>
      </c>
      <c r="B3045" s="52" t="s">
        <v>793</v>
      </c>
      <c r="C3045" s="52" t="s">
        <v>751</v>
      </c>
      <c r="D3045" s="53" t="n">
        <v>0.1</v>
      </c>
      <c r="E3045" s="53" t="s">
        <v>748</v>
      </c>
      <c r="F3045" s="0" t="s">
        <v>1364</v>
      </c>
      <c r="G3045" s="0" t="str">
        <f aca="false">LEFT(B3045,2)</f>
        <v>06</v>
      </c>
      <c r="H3045" s="0" t="str">
        <f aca="false">I3045&amp;"_"&amp;G3045&amp;"_"&amp;F3045</f>
        <v>Springfroe_06_20181106_DL2018046_ChristianshavnGym_koersel1</v>
      </c>
      <c r="I3045" s="61" t="str">
        <f aca="false">MID(RIGHT(B3045,LEN(B3045)-3),1,FIND("_",RIGHT(B3045,LEN(B3045)-3))-1)</f>
        <v>Springfroe</v>
      </c>
      <c r="J3045" s="61" t="str">
        <f aca="false">TRIM(SUBSTITUTE(RIGHT(B3045,FIND(I3045,B3045)+1),"_",""))</f>
        <v>eDNA</v>
      </c>
      <c r="K3045" s="0" t="str">
        <f aca="false">IFERROR(VALUE(SUBSTITUTE(E3045,".",",")),E3045)</f>
        <v>No Ct</v>
      </c>
      <c r="L3045" s="61" t="str">
        <f aca="false">IF(J3045="PosK",SUMIFS(K:K,J:J,"PosK",H:H,H3045),"")</f>
        <v/>
      </c>
      <c r="M3045" s="61" t="str">
        <f aca="false">IF(J3045="PosK",SUMIFS(K:K,J:J,"NegK",H:H,H3045),"")</f>
        <v/>
      </c>
      <c r="N3045" s="61" t="str">
        <f aca="false">IF(J3045="PosK",SUMIFS(K:K,J:J,"eDNA",H:H,H3045),"")</f>
        <v/>
      </c>
      <c r="P3045" s="62"/>
      <c r="T3045" s="63"/>
      <c r="W3045" s="64"/>
    </row>
    <row r="3046" customFormat="false" ht="14.25" hidden="false" customHeight="false" outlineLevel="0" collapsed="false">
      <c r="A3046" s="0" t="s">
        <v>794</v>
      </c>
      <c r="B3046" s="52" t="s">
        <v>960</v>
      </c>
      <c r="C3046" s="52" t="s">
        <v>743</v>
      </c>
      <c r="D3046" s="53" t="n">
        <v>0.1</v>
      </c>
      <c r="E3046" s="53" t="n">
        <v>33.67</v>
      </c>
      <c r="F3046" s="0" t="s">
        <v>1364</v>
      </c>
      <c r="G3046" s="0" t="str">
        <f aca="false">LEFT(B3046,2)</f>
        <v>07</v>
      </c>
      <c r="H3046" s="0" t="str">
        <f aca="false">I3046&amp;"_"&amp;G3046&amp;"_"&amp;F3046</f>
        <v>Springfroe_07_20181106_DL2018046_ChristianshavnGym_koersel1</v>
      </c>
      <c r="I3046" s="61" t="str">
        <f aca="false">MID(RIGHT(B3046,LEN(B3046)-3),1,FIND("_",RIGHT(B3046,LEN(B3046)-3))-1)</f>
        <v>Springfroe</v>
      </c>
      <c r="J3046" s="61" t="str">
        <f aca="false">TRIM(SUBSTITUTE(RIGHT(B3046,FIND(I3046,B3046)+1),"_",""))</f>
        <v>PosK</v>
      </c>
      <c r="K3046" s="0" t="n">
        <f aca="false">IFERROR(VALUE(SUBSTITUTE(E3046,".",",")),E3046)</f>
        <v>33.67</v>
      </c>
      <c r="L3046" s="61" t="n">
        <f aca="false">IF(J3046="PosK",SUMIFS(K:K,J:J,"PosK",H:H,H3046),"")</f>
        <v>33.67</v>
      </c>
      <c r="M3046" s="61" t="n">
        <f aca="false">IF(J3046="PosK",SUMIFS(K:K,J:J,"NegK",H:H,H3046),"")</f>
        <v>0</v>
      </c>
      <c r="N3046" s="61" t="n">
        <f aca="false">IF(J3046="PosK",SUMIFS(K:K,J:J,"eDNA",H:H,H3046),"")</f>
        <v>0</v>
      </c>
      <c r="P3046" s="62" t="n">
        <f aca="false">IF(K3048="No Ct",0,K3048)</f>
        <v>0</v>
      </c>
      <c r="Q3046" s="62" t="n">
        <f aca="false">IF(K3049="No Ct",0,K3049)</f>
        <v>0</v>
      </c>
      <c r="R3046" s="0" t="str">
        <f aca="false">IF(AND(L3046&gt;0,M3046=0),"Valid","Invalid")</f>
        <v>Valid</v>
      </c>
      <c r="S3046" s="0" t="str">
        <f aca="false">IF(OR(P3046&gt;1,Q3046&gt;1),"Present","Absent")</f>
        <v>Absent</v>
      </c>
      <c r="T3046" s="63" t="str">
        <f aca="false">IF(OR(AND(P3046&gt;1,P3046&lt;41),AND(Q3046&gt;1,Q3046&lt;41)),"Ct&lt;41","Ct&gt;41")</f>
        <v>Ct&gt;41</v>
      </c>
      <c r="U3046" s="0" t="str">
        <f aca="false">I3046</f>
        <v>Springfroe</v>
      </c>
      <c r="V3046" s="0" t="str">
        <f aca="false">MID(F3046,10,9)</f>
        <v>DL2018046</v>
      </c>
      <c r="W3046" s="64" t="str">
        <f aca="false">V3046&amp;"_"&amp;U3046&amp;"_"&amp;R3046&amp;"_"&amp;S3046&amp;"_"&amp;T3046</f>
        <v>DL2018046_Springfroe_Valid_Absent_Ct&gt;41</v>
      </c>
    </row>
    <row r="3047" customFormat="false" ht="14.25" hidden="false" customHeight="false" outlineLevel="0" collapsed="false">
      <c r="A3047" s="0" t="s">
        <v>796</v>
      </c>
      <c r="B3047" s="52" t="s">
        <v>961</v>
      </c>
      <c r="C3047" s="52" t="s">
        <v>747</v>
      </c>
      <c r="D3047" s="53" t="n">
        <v>0.1</v>
      </c>
      <c r="E3047" s="53" t="s">
        <v>748</v>
      </c>
      <c r="F3047" s="0" t="s">
        <v>1364</v>
      </c>
      <c r="G3047" s="0" t="str">
        <f aca="false">LEFT(B3047,2)</f>
        <v>07</v>
      </c>
      <c r="H3047" s="0" t="str">
        <f aca="false">I3047&amp;"_"&amp;G3047&amp;"_"&amp;F3047</f>
        <v>Springfroe_07_20181106_DL2018046_ChristianshavnGym_koersel1</v>
      </c>
      <c r="I3047" s="61" t="str">
        <f aca="false">MID(RIGHT(B3047,LEN(B3047)-3),1,FIND("_",RIGHT(B3047,LEN(B3047)-3))-1)</f>
        <v>Springfroe</v>
      </c>
      <c r="J3047" s="61" t="str">
        <f aca="false">TRIM(SUBSTITUTE(RIGHT(B3047,FIND(I3047,B3047)+1),"_",""))</f>
        <v>NegK</v>
      </c>
      <c r="K3047" s="0" t="str">
        <f aca="false">IFERROR(VALUE(SUBSTITUTE(E3047,".",",")),E3047)</f>
        <v>No Ct</v>
      </c>
      <c r="L3047" s="61" t="str">
        <f aca="false">IF(J3047="PosK",SUMIFS(K:K,J:J,"PosK",H:H,H3047),"")</f>
        <v/>
      </c>
      <c r="M3047" s="61" t="str">
        <f aca="false">IF(J3047="PosK",SUMIFS(K:K,J:J,"NegK",H:H,H3047),"")</f>
        <v/>
      </c>
      <c r="N3047" s="61" t="str">
        <f aca="false">IF(J3047="PosK",SUMIFS(K:K,J:J,"eDNA",H:H,H3047),"")</f>
        <v/>
      </c>
    </row>
    <row r="3048" customFormat="false" ht="14.25" hidden="false" customHeight="false" outlineLevel="0" collapsed="false">
      <c r="A3048" s="0" t="s">
        <v>798</v>
      </c>
      <c r="B3048" s="52" t="s">
        <v>962</v>
      </c>
      <c r="C3048" s="52" t="s">
        <v>751</v>
      </c>
      <c r="D3048" s="53" t="n">
        <v>0.1</v>
      </c>
      <c r="E3048" s="53" t="s">
        <v>748</v>
      </c>
      <c r="F3048" s="0" t="s">
        <v>1364</v>
      </c>
      <c r="G3048" s="0" t="str">
        <f aca="false">LEFT(B3048,2)</f>
        <v>07</v>
      </c>
      <c r="H3048" s="0" t="str">
        <f aca="false">I3048&amp;"_"&amp;G3048&amp;"_"&amp;F3048</f>
        <v>Springfroe_07_20181106_DL2018046_ChristianshavnGym_koersel1</v>
      </c>
      <c r="I3048" s="61" t="str">
        <f aca="false">MID(RIGHT(B3048,LEN(B3048)-3),1,FIND("_",RIGHT(B3048,LEN(B3048)-3))-1)</f>
        <v>Springfroe</v>
      </c>
      <c r="J3048" s="61" t="str">
        <f aca="false">TRIM(SUBSTITUTE(RIGHT(B3048,FIND(I3048,B3048)+1),"_",""))</f>
        <v>eDNA</v>
      </c>
      <c r="K3048" s="0" t="str">
        <f aca="false">IFERROR(VALUE(SUBSTITUTE(E3048,".",",")),E3048)</f>
        <v>No Ct</v>
      </c>
      <c r="L3048" s="61" t="str">
        <f aca="false">IF(J3048="PosK",SUMIFS(K:K,J:J,"PosK",H:H,H3048),"")</f>
        <v/>
      </c>
      <c r="M3048" s="61" t="str">
        <f aca="false">IF(J3048="PosK",SUMIFS(K:K,J:J,"NegK",H:H,H3048),"")</f>
        <v/>
      </c>
      <c r="N3048" s="61" t="str">
        <f aca="false">IF(J3048="PosK",SUMIFS(K:K,J:J,"eDNA",H:H,H3048),"")</f>
        <v/>
      </c>
      <c r="Q3048" s="62"/>
    </row>
    <row r="3049" customFormat="false" ht="14.25" hidden="false" customHeight="false" outlineLevel="0" collapsed="false">
      <c r="A3049" s="0" t="s">
        <v>800</v>
      </c>
      <c r="B3049" s="52" t="s">
        <v>963</v>
      </c>
      <c r="C3049" s="52" t="s">
        <v>751</v>
      </c>
      <c r="D3049" s="53" t="n">
        <v>0.1</v>
      </c>
      <c r="E3049" s="53" t="s">
        <v>748</v>
      </c>
      <c r="F3049" s="0" t="s">
        <v>1364</v>
      </c>
      <c r="G3049" s="0" t="str">
        <f aca="false">LEFT(B3049,2)</f>
        <v>07</v>
      </c>
      <c r="H3049" s="0" t="str">
        <f aca="false">I3049&amp;"_"&amp;G3049&amp;"_"&amp;F3049</f>
        <v>Springfroe_07_20181106_DL2018046_ChristianshavnGym_koersel1</v>
      </c>
      <c r="I3049" s="61" t="str">
        <f aca="false">MID(RIGHT(B3049,LEN(B3049)-3),1,FIND("_",RIGHT(B3049,LEN(B3049)-3))-1)</f>
        <v>Springfroe</v>
      </c>
      <c r="J3049" s="61" t="str">
        <f aca="false">TRIM(SUBSTITUTE(RIGHT(B3049,FIND(I3049,B3049)+1),"_",""))</f>
        <v>eDNA</v>
      </c>
      <c r="K3049" s="0" t="str">
        <f aca="false">IFERROR(VALUE(SUBSTITUTE(E3049,".",",")),E3049)</f>
        <v>No Ct</v>
      </c>
      <c r="L3049" s="61" t="str">
        <f aca="false">IF(J3049="PosK",SUMIFS(K:K,J:J,"PosK",H:H,H3049),"")</f>
        <v/>
      </c>
      <c r="M3049" s="61" t="str">
        <f aca="false">IF(J3049="PosK",SUMIFS(K:K,J:J,"NegK",H:H,H3049),"")</f>
        <v/>
      </c>
      <c r="N3049" s="61" t="str">
        <f aca="false">IF(J3049="PosK",SUMIFS(K:K,J:J,"eDNA",H:H,H3049),"")</f>
        <v/>
      </c>
      <c r="P3049" s="62"/>
      <c r="T3049" s="63"/>
      <c r="W3049" s="64"/>
    </row>
    <row r="3050" customFormat="false" ht="14.25" hidden="false" customHeight="false" outlineLevel="0" collapsed="false">
      <c r="A3050" s="0" t="s">
        <v>802</v>
      </c>
      <c r="B3050" s="52" t="s">
        <v>964</v>
      </c>
      <c r="C3050" s="52" t="s">
        <v>743</v>
      </c>
      <c r="D3050" s="53" t="n">
        <v>0.1</v>
      </c>
      <c r="E3050" s="53" t="s">
        <v>748</v>
      </c>
      <c r="F3050" s="0" t="s">
        <v>1364</v>
      </c>
      <c r="G3050" s="0" t="str">
        <f aca="false">LEFT(B3050,2)</f>
        <v>08</v>
      </c>
      <c r="H3050" s="0" t="str">
        <f aca="false">I3050&amp;"_"&amp;G3050&amp;"_"&amp;F3050</f>
        <v>Klokkefroe_08_20181106_DL2018046_ChristianshavnGym_koersel1</v>
      </c>
      <c r="I3050" s="61" t="str">
        <f aca="false">MID(RIGHT(B3050,LEN(B3050)-3),1,FIND("_",RIGHT(B3050,LEN(B3050)-3))-1)</f>
        <v>Klokkefroe</v>
      </c>
      <c r="J3050" s="61" t="str">
        <f aca="false">TRIM(SUBSTITUTE(RIGHT(B3050,FIND(I3050,B3050)+1),"_",""))</f>
        <v>PosK</v>
      </c>
      <c r="K3050" s="0" t="str">
        <f aca="false">IFERROR(VALUE(SUBSTITUTE(E3050,".",",")),E3050)</f>
        <v>No Ct</v>
      </c>
      <c r="L3050" s="61" t="n">
        <f aca="false">IF(J3050="PosK",SUMIFS(K:K,J:J,"PosK",H:H,H3050),"")</f>
        <v>0</v>
      </c>
      <c r="M3050" s="61" t="n">
        <f aca="false">IF(J3050="PosK",SUMIFS(K:K,J:J,"NegK",H:H,H3050),"")</f>
        <v>0</v>
      </c>
      <c r="N3050" s="61" t="n">
        <f aca="false">IF(J3050="PosK",SUMIFS(K:K,J:J,"eDNA",H:H,H3050),"")</f>
        <v>0</v>
      </c>
      <c r="P3050" s="62" t="n">
        <f aca="false">IF(K3052="No Ct",0,K3052)</f>
        <v>0</v>
      </c>
      <c r="Q3050" s="62" t="n">
        <f aca="false">IF(K3053="No Ct",0,K3053)</f>
        <v>0</v>
      </c>
      <c r="R3050" s="0" t="str">
        <f aca="false">IF(AND(L3050&gt;0,M3050=0),"Valid","Invalid")</f>
        <v>Invalid</v>
      </c>
      <c r="S3050" s="0" t="str">
        <f aca="false">IF(OR(P3050&gt;1,Q3050&gt;1),"Present","Absent")</f>
        <v>Absent</v>
      </c>
      <c r="T3050" s="63" t="str">
        <f aca="false">IF(OR(AND(P3050&gt;1,P3050&lt;41),AND(Q3050&gt;1,Q3050&lt;41)),"Ct&lt;41","Ct&gt;41")</f>
        <v>Ct&gt;41</v>
      </c>
      <c r="U3050" s="0" t="str">
        <f aca="false">I3050</f>
        <v>Klokkefroe</v>
      </c>
      <c r="V3050" s="0" t="str">
        <f aca="false">MID(F3050,10,9)</f>
        <v>DL2018046</v>
      </c>
      <c r="W3050" s="64" t="str">
        <f aca="false">V3050&amp;"_"&amp;U3050&amp;"_"&amp;R3050&amp;"_"&amp;S3050&amp;"_"&amp;T3050</f>
        <v>DL2018046_Klokkefroe_Invalid_Absent_Ct&gt;41</v>
      </c>
    </row>
    <row r="3051" customFormat="false" ht="14.25" hidden="false" customHeight="false" outlineLevel="0" collapsed="false">
      <c r="A3051" s="0" t="s">
        <v>804</v>
      </c>
      <c r="B3051" s="52" t="s">
        <v>965</v>
      </c>
      <c r="C3051" s="52" t="s">
        <v>747</v>
      </c>
      <c r="D3051" s="53" t="n">
        <v>0.1</v>
      </c>
      <c r="E3051" s="53" t="s">
        <v>748</v>
      </c>
      <c r="F3051" s="0" t="s">
        <v>1364</v>
      </c>
      <c r="G3051" s="0" t="str">
        <f aca="false">LEFT(B3051,2)</f>
        <v>08</v>
      </c>
      <c r="H3051" s="0" t="str">
        <f aca="false">I3051&amp;"_"&amp;G3051&amp;"_"&amp;F3051</f>
        <v>Klokkefroe_08_20181106_DL2018046_ChristianshavnGym_koersel1</v>
      </c>
      <c r="I3051" s="61" t="str">
        <f aca="false">MID(RIGHT(B3051,LEN(B3051)-3),1,FIND("_",RIGHT(B3051,LEN(B3051)-3))-1)</f>
        <v>Klokkefroe</v>
      </c>
      <c r="J3051" s="61" t="str">
        <f aca="false">TRIM(SUBSTITUTE(RIGHT(B3051,FIND(I3051,B3051)+1),"_",""))</f>
        <v>NegK</v>
      </c>
      <c r="K3051" s="0" t="str">
        <f aca="false">IFERROR(VALUE(SUBSTITUTE(E3051,".",",")),E3051)</f>
        <v>No Ct</v>
      </c>
      <c r="L3051" s="61" t="str">
        <f aca="false">IF(J3051="PosK",SUMIFS(K:K,J:J,"PosK",H:H,H3051),"")</f>
        <v/>
      </c>
      <c r="M3051" s="61" t="str">
        <f aca="false">IF(J3051="PosK",SUMIFS(K:K,J:J,"NegK",H:H,H3051),"")</f>
        <v/>
      </c>
      <c r="N3051" s="61" t="str">
        <f aca="false">IF(J3051="PosK",SUMIFS(K:K,J:J,"eDNA",H:H,H3051),"")</f>
        <v/>
      </c>
    </row>
    <row r="3052" customFormat="false" ht="14.25" hidden="false" customHeight="false" outlineLevel="0" collapsed="false">
      <c r="A3052" s="0" t="s">
        <v>806</v>
      </c>
      <c r="B3052" s="52" t="s">
        <v>966</v>
      </c>
      <c r="C3052" s="52" t="s">
        <v>751</v>
      </c>
      <c r="D3052" s="53" t="n">
        <v>0.1</v>
      </c>
      <c r="E3052" s="53" t="s">
        <v>748</v>
      </c>
      <c r="F3052" s="0" t="s">
        <v>1364</v>
      </c>
      <c r="G3052" s="0" t="str">
        <f aca="false">LEFT(B3052,2)</f>
        <v>08</v>
      </c>
      <c r="H3052" s="0" t="str">
        <f aca="false">I3052&amp;"_"&amp;G3052&amp;"_"&amp;F3052</f>
        <v>Klokkefroe_08_20181106_DL2018046_ChristianshavnGym_koersel1</v>
      </c>
      <c r="I3052" s="61" t="str">
        <f aca="false">MID(RIGHT(B3052,LEN(B3052)-3),1,FIND("_",RIGHT(B3052,LEN(B3052)-3))-1)</f>
        <v>Klokkefroe</v>
      </c>
      <c r="J3052" s="61" t="str">
        <f aca="false">TRIM(SUBSTITUTE(RIGHT(B3052,FIND(I3052,B3052)+1),"_",""))</f>
        <v>eDNA</v>
      </c>
      <c r="K3052" s="0" t="str">
        <f aca="false">IFERROR(VALUE(SUBSTITUTE(E3052,".",",")),E3052)</f>
        <v>No Ct</v>
      </c>
      <c r="L3052" s="61" t="str">
        <f aca="false">IF(J3052="PosK",SUMIFS(K:K,J:J,"PosK",H:H,H3052),"")</f>
        <v/>
      </c>
      <c r="M3052" s="61" t="str">
        <f aca="false">IF(J3052="PosK",SUMIFS(K:K,J:J,"NegK",H:H,H3052),"")</f>
        <v/>
      </c>
      <c r="N3052" s="61" t="str">
        <f aca="false">IF(J3052="PosK",SUMIFS(K:K,J:J,"eDNA",H:H,H3052),"")</f>
        <v/>
      </c>
      <c r="Q3052" s="62"/>
    </row>
    <row r="3053" customFormat="false" ht="14.25" hidden="false" customHeight="false" outlineLevel="0" collapsed="false">
      <c r="A3053" s="0" t="s">
        <v>808</v>
      </c>
      <c r="B3053" s="52" t="s">
        <v>967</v>
      </c>
      <c r="C3053" s="52" t="s">
        <v>751</v>
      </c>
      <c r="D3053" s="53" t="n">
        <v>0.1</v>
      </c>
      <c r="E3053" s="53" t="s">
        <v>748</v>
      </c>
      <c r="F3053" s="0" t="s">
        <v>1364</v>
      </c>
      <c r="G3053" s="0" t="str">
        <f aca="false">LEFT(B3053,2)</f>
        <v>08</v>
      </c>
      <c r="H3053" s="0" t="str">
        <f aca="false">I3053&amp;"_"&amp;G3053&amp;"_"&amp;F3053</f>
        <v>Klokkefroe_08_20181106_DL2018046_ChristianshavnGym_koersel1</v>
      </c>
      <c r="I3053" s="61" t="str">
        <f aca="false">MID(RIGHT(B3053,LEN(B3053)-3),1,FIND("_",RIGHT(B3053,LEN(B3053)-3))-1)</f>
        <v>Klokkefroe</v>
      </c>
      <c r="J3053" s="61" t="str">
        <f aca="false">TRIM(SUBSTITUTE(RIGHT(B3053,FIND(I3053,B3053)+1),"_",""))</f>
        <v>eDNA</v>
      </c>
      <c r="K3053" s="0" t="str">
        <f aca="false">IFERROR(VALUE(SUBSTITUTE(E3053,".",",")),E3053)</f>
        <v>No Ct</v>
      </c>
      <c r="L3053" s="61" t="str">
        <f aca="false">IF(J3053="PosK",SUMIFS(K:K,J:J,"PosK",H:H,H3053),"")</f>
        <v/>
      </c>
      <c r="M3053" s="61" t="str">
        <f aca="false">IF(J3053="PosK",SUMIFS(K:K,J:J,"NegK",H:H,H3053),"")</f>
        <v/>
      </c>
      <c r="N3053" s="61" t="str">
        <f aca="false">IF(J3053="PosK",SUMIFS(K:K,J:J,"eDNA",H:H,H3053),"")</f>
        <v/>
      </c>
      <c r="P3053" s="62"/>
      <c r="T3053" s="63"/>
      <c r="W3053" s="64"/>
    </row>
    <row r="3054" customFormat="false" ht="14.25" hidden="false" customHeight="false" outlineLevel="0" collapsed="false">
      <c r="A3054" s="0" t="s">
        <v>810</v>
      </c>
      <c r="B3054" s="52" t="s">
        <v>968</v>
      </c>
      <c r="C3054" s="52" t="s">
        <v>743</v>
      </c>
      <c r="D3054" s="53" t="n">
        <v>0.1</v>
      </c>
      <c r="E3054" s="53" t="n">
        <v>38.07</v>
      </c>
      <c r="F3054" s="0" t="s">
        <v>1364</v>
      </c>
      <c r="G3054" s="0" t="str">
        <f aca="false">LEFT(B3054,2)</f>
        <v>09</v>
      </c>
      <c r="H3054" s="0" t="str">
        <f aca="false">I3054&amp;"_"&amp;G3054&amp;"_"&amp;F3054</f>
        <v>Skrubtudse_09_20181106_DL2018046_ChristianshavnGym_koersel1</v>
      </c>
      <c r="I3054" s="61" t="str">
        <f aca="false">MID(RIGHT(B3054,LEN(B3054)-3),1,FIND("_",RIGHT(B3054,LEN(B3054)-3))-1)</f>
        <v>Skrubtudse</v>
      </c>
      <c r="J3054" s="61" t="str">
        <f aca="false">TRIM(SUBSTITUTE(RIGHT(B3054,FIND(I3054,B3054)+1),"_",""))</f>
        <v>PosK</v>
      </c>
      <c r="K3054" s="0" t="n">
        <f aca="false">IFERROR(VALUE(SUBSTITUTE(E3054,".",",")),E3054)</f>
        <v>38.07</v>
      </c>
      <c r="L3054" s="61" t="n">
        <f aca="false">IF(J3054="PosK",SUMIFS(K:K,J:J,"PosK",H:H,H3054),"")</f>
        <v>38.07</v>
      </c>
      <c r="M3054" s="61" t="n">
        <f aca="false">IF(J3054="PosK",SUMIFS(K:K,J:J,"NegK",H:H,H3054),"")</f>
        <v>0</v>
      </c>
      <c r="N3054" s="61" t="n">
        <f aca="false">IF(J3054="PosK",SUMIFS(K:K,J:J,"eDNA",H:H,H3054),"")</f>
        <v>63.36</v>
      </c>
      <c r="P3054" s="62" t="n">
        <f aca="false">IF(K3056="No Ct",0,K3056)</f>
        <v>31.79</v>
      </c>
      <c r="Q3054" s="62" t="n">
        <f aca="false">IF(K3057="No Ct",0,K3057)</f>
        <v>31.57</v>
      </c>
      <c r="R3054" s="0" t="str">
        <f aca="false">IF(AND(L3054&gt;0,M3054=0),"Valid","Invalid")</f>
        <v>Valid</v>
      </c>
      <c r="S3054" s="0" t="str">
        <f aca="false">IF(OR(P3054&gt;1,Q3054&gt;1),"Present","Absent")</f>
        <v>Present</v>
      </c>
      <c r="T3054" s="63" t="str">
        <f aca="false">IF(OR(AND(P3054&gt;1,P3054&lt;41),AND(Q3054&gt;1,Q3054&lt;41)),"Ct&lt;41","Ct&gt;41")</f>
        <v>Ct&lt;41</v>
      </c>
      <c r="U3054" s="0" t="str">
        <f aca="false">I3054</f>
        <v>Skrubtudse</v>
      </c>
      <c r="V3054" s="0" t="str">
        <f aca="false">MID(F3054,10,9)</f>
        <v>DL2018046</v>
      </c>
      <c r="W3054" s="64" t="str">
        <f aca="false">V3054&amp;"_"&amp;U3054&amp;"_"&amp;R3054&amp;"_"&amp;S3054&amp;"_"&amp;T3054</f>
        <v>DL2018046_Skrubtudse_Valid_Present_Ct&lt;41</v>
      </c>
    </row>
    <row r="3055" customFormat="false" ht="14.25" hidden="false" customHeight="false" outlineLevel="0" collapsed="false">
      <c r="A3055" s="0" t="s">
        <v>812</v>
      </c>
      <c r="B3055" s="52" t="s">
        <v>969</v>
      </c>
      <c r="C3055" s="52" t="s">
        <v>747</v>
      </c>
      <c r="D3055" s="53" t="n">
        <v>0.1</v>
      </c>
      <c r="E3055" s="53" t="s">
        <v>748</v>
      </c>
      <c r="F3055" s="0" t="s">
        <v>1364</v>
      </c>
      <c r="G3055" s="0" t="str">
        <f aca="false">LEFT(B3055,2)</f>
        <v>09</v>
      </c>
      <c r="H3055" s="0" t="str">
        <f aca="false">I3055&amp;"_"&amp;G3055&amp;"_"&amp;F3055</f>
        <v>Skrubtudse_09_20181106_DL2018046_ChristianshavnGym_koersel1</v>
      </c>
      <c r="I3055" s="61" t="str">
        <f aca="false">MID(RIGHT(B3055,LEN(B3055)-3),1,FIND("_",RIGHT(B3055,LEN(B3055)-3))-1)</f>
        <v>Skrubtudse</v>
      </c>
      <c r="J3055" s="61" t="str">
        <f aca="false">TRIM(SUBSTITUTE(RIGHT(B3055,FIND(I3055,B3055)+1),"_",""))</f>
        <v>NegK</v>
      </c>
      <c r="K3055" s="0" t="str">
        <f aca="false">IFERROR(VALUE(SUBSTITUTE(E3055,".",",")),E3055)</f>
        <v>No Ct</v>
      </c>
      <c r="L3055" s="61" t="str">
        <f aca="false">IF(J3055="PosK",SUMIFS(K:K,J:J,"PosK",H:H,H3055),"")</f>
        <v/>
      </c>
      <c r="M3055" s="61" t="str">
        <f aca="false">IF(J3055="PosK",SUMIFS(K:K,J:J,"NegK",H:H,H3055),"")</f>
        <v/>
      </c>
      <c r="N3055" s="61" t="str">
        <f aca="false">IF(J3055="PosK",SUMIFS(K:K,J:J,"eDNA",H:H,H3055),"")</f>
        <v/>
      </c>
    </row>
    <row r="3056" customFormat="false" ht="14.25" hidden="false" customHeight="false" outlineLevel="0" collapsed="false">
      <c r="A3056" s="0" t="s">
        <v>814</v>
      </c>
      <c r="B3056" s="52" t="s">
        <v>970</v>
      </c>
      <c r="C3056" s="52" t="s">
        <v>751</v>
      </c>
      <c r="D3056" s="53" t="n">
        <v>0.1</v>
      </c>
      <c r="E3056" s="53" t="n">
        <v>31.79</v>
      </c>
      <c r="F3056" s="0" t="s">
        <v>1364</v>
      </c>
      <c r="G3056" s="0" t="str">
        <f aca="false">LEFT(B3056,2)</f>
        <v>09</v>
      </c>
      <c r="H3056" s="0" t="str">
        <f aca="false">I3056&amp;"_"&amp;G3056&amp;"_"&amp;F3056</f>
        <v>Skrubtudse_09_20181106_DL2018046_ChristianshavnGym_koersel1</v>
      </c>
      <c r="I3056" s="61" t="str">
        <f aca="false">MID(RIGHT(B3056,LEN(B3056)-3),1,FIND("_",RIGHT(B3056,LEN(B3056)-3))-1)</f>
        <v>Skrubtudse</v>
      </c>
      <c r="J3056" s="61" t="str">
        <f aca="false">TRIM(SUBSTITUTE(RIGHT(B3056,FIND(I3056,B3056)+1),"_",""))</f>
        <v>eDNA</v>
      </c>
      <c r="K3056" s="0" t="n">
        <f aca="false">IFERROR(VALUE(SUBSTITUTE(E3056,".",",")),E3056)</f>
        <v>31.79</v>
      </c>
      <c r="L3056" s="61" t="str">
        <f aca="false">IF(J3056="PosK",SUMIFS(K:K,J:J,"PosK",H:H,H3056),"")</f>
        <v/>
      </c>
      <c r="M3056" s="61" t="str">
        <f aca="false">IF(J3056="PosK",SUMIFS(K:K,J:J,"NegK",H:H,H3056),"")</f>
        <v/>
      </c>
      <c r="N3056" s="61" t="str">
        <f aca="false">IF(J3056="PosK",SUMIFS(K:K,J:J,"eDNA",H:H,H3056),"")</f>
        <v/>
      </c>
      <c r="Q3056" s="62"/>
    </row>
    <row r="3057" customFormat="false" ht="14.25" hidden="false" customHeight="false" outlineLevel="0" collapsed="false">
      <c r="A3057" s="0" t="s">
        <v>816</v>
      </c>
      <c r="B3057" s="52" t="s">
        <v>971</v>
      </c>
      <c r="C3057" s="52" t="s">
        <v>751</v>
      </c>
      <c r="D3057" s="53" t="n">
        <v>0.1</v>
      </c>
      <c r="E3057" s="53" t="n">
        <v>31.57</v>
      </c>
      <c r="F3057" s="0" t="s">
        <v>1364</v>
      </c>
      <c r="G3057" s="0" t="str">
        <f aca="false">LEFT(B3057,2)</f>
        <v>09</v>
      </c>
      <c r="H3057" s="0" t="str">
        <f aca="false">I3057&amp;"_"&amp;G3057&amp;"_"&amp;F3057</f>
        <v>Skrubtudse_09_20181106_DL2018046_ChristianshavnGym_koersel1</v>
      </c>
      <c r="I3057" s="61" t="str">
        <f aca="false">MID(RIGHT(B3057,LEN(B3057)-3),1,FIND("_",RIGHT(B3057,LEN(B3057)-3))-1)</f>
        <v>Skrubtudse</v>
      </c>
      <c r="J3057" s="61" t="str">
        <f aca="false">TRIM(SUBSTITUTE(RIGHT(B3057,FIND(I3057,B3057)+1),"_",""))</f>
        <v>eDNA</v>
      </c>
      <c r="K3057" s="0" t="n">
        <f aca="false">IFERROR(VALUE(SUBSTITUTE(E3057,".",",")),E3057)</f>
        <v>31.57</v>
      </c>
      <c r="L3057" s="61" t="str">
        <f aca="false">IF(J3057="PosK",SUMIFS(K:K,J:J,"PosK",H:H,H3057),"")</f>
        <v/>
      </c>
      <c r="M3057" s="61" t="str">
        <f aca="false">IF(J3057="PosK",SUMIFS(K:K,J:J,"NegK",H:H,H3057),"")</f>
        <v/>
      </c>
      <c r="N3057" s="61" t="str">
        <f aca="false">IF(J3057="PosK",SUMIFS(K:K,J:J,"eDNA",H:H,H3057),"")</f>
        <v/>
      </c>
      <c r="P3057" s="62"/>
      <c r="T3057" s="63"/>
      <c r="W3057" s="64"/>
    </row>
    <row r="3058" customFormat="false" ht="14.25" hidden="false" customHeight="false" outlineLevel="0" collapsed="false">
      <c r="A3058" s="0" t="s">
        <v>818</v>
      </c>
      <c r="B3058" s="52" t="s">
        <v>972</v>
      </c>
      <c r="C3058" s="52" t="s">
        <v>743</v>
      </c>
      <c r="D3058" s="53" t="n">
        <v>0.1</v>
      </c>
      <c r="E3058" s="53" t="n">
        <v>40.82</v>
      </c>
      <c r="F3058" s="0" t="s">
        <v>1364</v>
      </c>
      <c r="G3058" s="0" t="str">
        <f aca="false">LEFT(B3058,2)</f>
        <v>10</v>
      </c>
      <c r="H3058" s="0" t="str">
        <f aca="false">I3058&amp;"_"&amp;G3058&amp;"_"&amp;F3058</f>
        <v>Skrubtudse_10_20181106_DL2018046_ChristianshavnGym_koersel1</v>
      </c>
      <c r="I3058" s="61" t="str">
        <f aca="false">MID(RIGHT(B3058,LEN(B3058)-3),1,FIND("_",RIGHT(B3058,LEN(B3058)-3))-1)</f>
        <v>Skrubtudse</v>
      </c>
      <c r="J3058" s="61" t="str">
        <f aca="false">TRIM(SUBSTITUTE(RIGHT(B3058,FIND(I3058,B3058)+1),"_",""))</f>
        <v>PosK</v>
      </c>
      <c r="K3058" s="0" t="n">
        <f aca="false">IFERROR(VALUE(SUBSTITUTE(E3058,".",",")),E3058)</f>
        <v>40.82</v>
      </c>
      <c r="L3058" s="61" t="n">
        <f aca="false">IF(J3058="PosK",SUMIFS(K:K,J:J,"PosK",H:H,H3058),"")</f>
        <v>40.82</v>
      </c>
      <c r="M3058" s="61" t="n">
        <f aca="false">IF(J3058="PosK",SUMIFS(K:K,J:J,"NegK",H:H,H3058),"")</f>
        <v>0</v>
      </c>
      <c r="N3058" s="61" t="n">
        <f aca="false">IF(J3058="PosK",SUMIFS(K:K,J:J,"eDNA",H:H,H3058),"")</f>
        <v>64.65</v>
      </c>
      <c r="P3058" s="62" t="n">
        <f aca="false">IF(K3060="No Ct",0,K3060)</f>
        <v>32.05</v>
      </c>
      <c r="Q3058" s="62" t="n">
        <f aca="false">IF(K3061="No Ct",0,K3061)</f>
        <v>32.6</v>
      </c>
      <c r="R3058" s="0" t="str">
        <f aca="false">IF(AND(L3058&gt;0,M3058=0),"Valid","Invalid")</f>
        <v>Valid</v>
      </c>
      <c r="S3058" s="0" t="str">
        <f aca="false">IF(OR(P3058&gt;1,Q3058&gt;1),"Present","Absent")</f>
        <v>Present</v>
      </c>
      <c r="T3058" s="63" t="str">
        <f aca="false">IF(OR(AND(P3058&gt;1,P3058&lt;41),AND(Q3058&gt;1,Q3058&lt;41)),"Ct&lt;41","Ct&gt;41")</f>
        <v>Ct&lt;41</v>
      </c>
      <c r="U3058" s="0" t="str">
        <f aca="false">I3058</f>
        <v>Skrubtudse</v>
      </c>
      <c r="V3058" s="0" t="str">
        <f aca="false">MID(F3058,10,9)</f>
        <v>DL2018046</v>
      </c>
      <c r="W3058" s="64" t="str">
        <f aca="false">V3058&amp;"_"&amp;U3058&amp;"_"&amp;R3058&amp;"_"&amp;S3058&amp;"_"&amp;T3058</f>
        <v>DL2018046_Skrubtudse_Valid_Present_Ct&lt;41</v>
      </c>
    </row>
    <row r="3059" customFormat="false" ht="14.25" hidden="false" customHeight="false" outlineLevel="0" collapsed="false">
      <c r="A3059" s="0" t="s">
        <v>820</v>
      </c>
      <c r="B3059" s="52" t="s">
        <v>973</v>
      </c>
      <c r="C3059" s="52" t="s">
        <v>747</v>
      </c>
      <c r="D3059" s="53" t="n">
        <v>0.1</v>
      </c>
      <c r="E3059" s="53" t="s">
        <v>748</v>
      </c>
      <c r="F3059" s="0" t="s">
        <v>1364</v>
      </c>
      <c r="G3059" s="0" t="str">
        <f aca="false">LEFT(B3059,2)</f>
        <v>10</v>
      </c>
      <c r="H3059" s="0" t="str">
        <f aca="false">I3059&amp;"_"&amp;G3059&amp;"_"&amp;F3059</f>
        <v>Skrubtudse_10_20181106_DL2018046_ChristianshavnGym_koersel1</v>
      </c>
      <c r="I3059" s="61" t="str">
        <f aca="false">MID(RIGHT(B3059,LEN(B3059)-3),1,FIND("_",RIGHT(B3059,LEN(B3059)-3))-1)</f>
        <v>Skrubtudse</v>
      </c>
      <c r="J3059" s="61" t="str">
        <f aca="false">TRIM(SUBSTITUTE(RIGHT(B3059,FIND(I3059,B3059)+1),"_",""))</f>
        <v>NegK</v>
      </c>
      <c r="K3059" s="0" t="str">
        <f aca="false">IFERROR(VALUE(SUBSTITUTE(E3059,".",",")),E3059)</f>
        <v>No Ct</v>
      </c>
      <c r="L3059" s="61" t="str">
        <f aca="false">IF(J3059="PosK",SUMIFS(K:K,J:J,"PosK",H:H,H3059),"")</f>
        <v/>
      </c>
      <c r="M3059" s="61" t="str">
        <f aca="false">IF(J3059="PosK",SUMIFS(K:K,J:J,"NegK",H:H,H3059),"")</f>
        <v/>
      </c>
      <c r="N3059" s="61" t="str">
        <f aca="false">IF(J3059="PosK",SUMIFS(K:K,J:J,"eDNA",H:H,H3059),"")</f>
        <v/>
      </c>
    </row>
    <row r="3060" customFormat="false" ht="14.25" hidden="false" customHeight="false" outlineLevel="0" collapsed="false">
      <c r="A3060" s="0" t="s">
        <v>822</v>
      </c>
      <c r="B3060" s="52" t="s">
        <v>974</v>
      </c>
      <c r="C3060" s="52" t="s">
        <v>751</v>
      </c>
      <c r="D3060" s="53" t="n">
        <v>0.1</v>
      </c>
      <c r="E3060" s="53" t="n">
        <v>32.05</v>
      </c>
      <c r="F3060" s="0" t="s">
        <v>1364</v>
      </c>
      <c r="G3060" s="0" t="str">
        <f aca="false">LEFT(B3060,2)</f>
        <v>10</v>
      </c>
      <c r="H3060" s="0" t="str">
        <f aca="false">I3060&amp;"_"&amp;G3060&amp;"_"&amp;F3060</f>
        <v>Skrubtudse_10_20181106_DL2018046_ChristianshavnGym_koersel1</v>
      </c>
      <c r="I3060" s="61" t="str">
        <f aca="false">MID(RIGHT(B3060,LEN(B3060)-3),1,FIND("_",RIGHT(B3060,LEN(B3060)-3))-1)</f>
        <v>Skrubtudse</v>
      </c>
      <c r="J3060" s="61" t="str">
        <f aca="false">TRIM(SUBSTITUTE(RIGHT(B3060,FIND(I3060,B3060)+1),"_",""))</f>
        <v>eDNA</v>
      </c>
      <c r="K3060" s="0" t="n">
        <f aca="false">IFERROR(VALUE(SUBSTITUTE(E3060,".",",")),E3060)</f>
        <v>32.05</v>
      </c>
      <c r="L3060" s="61" t="str">
        <f aca="false">IF(J3060="PosK",SUMIFS(K:K,J:J,"PosK",H:H,H3060),"")</f>
        <v/>
      </c>
      <c r="M3060" s="61" t="str">
        <f aca="false">IF(J3060="PosK",SUMIFS(K:K,J:J,"NegK",H:H,H3060),"")</f>
        <v/>
      </c>
      <c r="N3060" s="61" t="str">
        <f aca="false">IF(J3060="PosK",SUMIFS(K:K,J:J,"eDNA",H:H,H3060),"")</f>
        <v/>
      </c>
      <c r="Q3060" s="62"/>
    </row>
    <row r="3061" customFormat="false" ht="14.25" hidden="false" customHeight="false" outlineLevel="0" collapsed="false">
      <c r="A3061" s="0" t="s">
        <v>824</v>
      </c>
      <c r="B3061" s="52" t="s">
        <v>975</v>
      </c>
      <c r="C3061" s="52" t="s">
        <v>751</v>
      </c>
      <c r="D3061" s="53" t="n">
        <v>0.1</v>
      </c>
      <c r="E3061" s="53" t="n">
        <v>32.6</v>
      </c>
      <c r="F3061" s="0" t="s">
        <v>1364</v>
      </c>
      <c r="G3061" s="0" t="str">
        <f aca="false">LEFT(B3061,2)</f>
        <v>10</v>
      </c>
      <c r="H3061" s="0" t="str">
        <f aca="false">I3061&amp;"_"&amp;G3061&amp;"_"&amp;F3061</f>
        <v>Skrubtudse_10_20181106_DL2018046_ChristianshavnGym_koersel1</v>
      </c>
      <c r="I3061" s="61" t="str">
        <f aca="false">MID(RIGHT(B3061,LEN(B3061)-3),1,FIND("_",RIGHT(B3061,LEN(B3061)-3))-1)</f>
        <v>Skrubtudse</v>
      </c>
      <c r="J3061" s="61" t="str">
        <f aca="false">TRIM(SUBSTITUTE(RIGHT(B3061,FIND(I3061,B3061)+1),"_",""))</f>
        <v>eDNA</v>
      </c>
      <c r="K3061" s="0" t="n">
        <f aca="false">IFERROR(VALUE(SUBSTITUTE(E3061,".",",")),E3061)</f>
        <v>32.6</v>
      </c>
      <c r="L3061" s="61" t="str">
        <f aca="false">IF(J3061="PosK",SUMIFS(K:K,J:J,"PosK",H:H,H3061),"")</f>
        <v/>
      </c>
      <c r="M3061" s="61" t="str">
        <f aca="false">IF(J3061="PosK",SUMIFS(K:K,J:J,"NegK",H:H,H3061),"")</f>
        <v/>
      </c>
      <c r="N3061" s="61" t="str">
        <f aca="false">IF(J3061="PosK",SUMIFS(K:K,J:J,"eDNA",H:H,H3061),"")</f>
        <v/>
      </c>
      <c r="P3061" s="62"/>
      <c r="T3061" s="63"/>
      <c r="W3061" s="64"/>
    </row>
    <row r="3062" customFormat="false" ht="14.25" hidden="false" customHeight="false" outlineLevel="0" collapsed="false">
      <c r="A3062" s="0" t="s">
        <v>826</v>
      </c>
      <c r="B3062" s="52" t="s">
        <v>976</v>
      </c>
      <c r="C3062" s="52" t="s">
        <v>743</v>
      </c>
      <c r="D3062" s="53" t="n">
        <v>0.1</v>
      </c>
      <c r="E3062" s="53" t="n">
        <v>40.56</v>
      </c>
      <c r="F3062" s="0" t="s">
        <v>1364</v>
      </c>
      <c r="G3062" s="0" t="str">
        <f aca="false">LEFT(B3062,2)</f>
        <v>11</v>
      </c>
      <c r="H3062" s="0" t="str">
        <f aca="false">I3062&amp;"_"&amp;G3062&amp;"_"&amp;F3062</f>
        <v>Bjergsalamander_11_20181106_DL2018046_ChristianshavnGym_koersel1</v>
      </c>
      <c r="I3062" s="61" t="str">
        <f aca="false">MID(RIGHT(B3062,LEN(B3062)-3),1,FIND("_",RIGHT(B3062,LEN(B3062)-3))-1)</f>
        <v>Bjergsalamander</v>
      </c>
      <c r="J3062" s="61" t="str">
        <f aca="false">TRIM(SUBSTITUTE(RIGHT(B3062,FIND(I3062,B3062)+1),"_",""))</f>
        <v>PosK</v>
      </c>
      <c r="K3062" s="0" t="n">
        <f aca="false">IFERROR(VALUE(SUBSTITUTE(E3062,".",",")),E3062)</f>
        <v>40.56</v>
      </c>
      <c r="L3062" s="61" t="n">
        <f aca="false">IF(J3062="PosK",SUMIFS(K:K,J:J,"PosK",H:H,H3062),"")</f>
        <v>40.56</v>
      </c>
      <c r="M3062" s="61" t="n">
        <f aca="false">IF(J3062="PosK",SUMIFS(K:K,J:J,"NegK",H:H,H3062),"")</f>
        <v>0</v>
      </c>
      <c r="N3062" s="61" t="n">
        <f aca="false">IF(J3062="PosK",SUMIFS(K:K,J:J,"eDNA",H:H,H3062),"")</f>
        <v>0</v>
      </c>
      <c r="P3062" s="62" t="n">
        <f aca="false">IF(K3064="No Ct",0,K3064)</f>
        <v>0</v>
      </c>
      <c r="Q3062" s="62" t="n">
        <f aca="false">IF(K3065="No Ct",0,K3065)</f>
        <v>0</v>
      </c>
      <c r="R3062" s="0" t="str">
        <f aca="false">IF(AND(L3062&gt;0,M3062=0),"Valid","Invalid")</f>
        <v>Valid</v>
      </c>
      <c r="S3062" s="0" t="str">
        <f aca="false">IF(OR(P3062&gt;1,Q3062&gt;1),"Present","Absent")</f>
        <v>Absent</v>
      </c>
      <c r="T3062" s="63" t="str">
        <f aca="false">IF(OR(AND(P3062&gt;1,P3062&lt;41),AND(Q3062&gt;1,Q3062&lt;41)),"Ct&lt;41","Ct&gt;41")</f>
        <v>Ct&gt;41</v>
      </c>
      <c r="U3062" s="0" t="str">
        <f aca="false">I3062</f>
        <v>Bjergsalamander</v>
      </c>
      <c r="V3062" s="0" t="str">
        <f aca="false">MID(F3062,10,9)</f>
        <v>DL2018046</v>
      </c>
      <c r="W3062" s="64" t="str">
        <f aca="false">V3062&amp;"_"&amp;U3062&amp;"_"&amp;R3062&amp;"_"&amp;S3062&amp;"_"&amp;T3062</f>
        <v>DL2018046_Bjergsalamander_Valid_Absent_Ct&gt;41</v>
      </c>
    </row>
    <row r="3063" customFormat="false" ht="14.25" hidden="false" customHeight="false" outlineLevel="0" collapsed="false">
      <c r="A3063" s="0" t="s">
        <v>828</v>
      </c>
      <c r="B3063" s="52" t="s">
        <v>977</v>
      </c>
      <c r="C3063" s="52" t="s">
        <v>747</v>
      </c>
      <c r="D3063" s="53" t="n">
        <v>0.1</v>
      </c>
      <c r="E3063" s="53" t="s">
        <v>748</v>
      </c>
      <c r="F3063" s="0" t="s">
        <v>1364</v>
      </c>
      <c r="G3063" s="0" t="str">
        <f aca="false">LEFT(B3063,2)</f>
        <v>11</v>
      </c>
      <c r="H3063" s="0" t="str">
        <f aca="false">I3063&amp;"_"&amp;G3063&amp;"_"&amp;F3063</f>
        <v>Bjergsalamander_11_20181106_DL2018046_ChristianshavnGym_koersel1</v>
      </c>
      <c r="I3063" s="61" t="str">
        <f aca="false">MID(RIGHT(B3063,LEN(B3063)-3),1,FIND("_",RIGHT(B3063,LEN(B3063)-3))-1)</f>
        <v>Bjergsalamander</v>
      </c>
      <c r="J3063" s="61" t="str">
        <f aca="false">TRIM(SUBSTITUTE(RIGHT(B3063,FIND(I3063,B3063)+1),"_",""))</f>
        <v>NegK</v>
      </c>
      <c r="K3063" s="0" t="str">
        <f aca="false">IFERROR(VALUE(SUBSTITUTE(E3063,".",",")),E3063)</f>
        <v>No Ct</v>
      </c>
      <c r="L3063" s="61" t="str">
        <f aca="false">IF(J3063="PosK",SUMIFS(K:K,J:J,"PosK",H:H,H3063),"")</f>
        <v/>
      </c>
      <c r="M3063" s="61" t="str">
        <f aca="false">IF(J3063="PosK",SUMIFS(K:K,J:J,"NegK",H:H,H3063),"")</f>
        <v/>
      </c>
      <c r="N3063" s="61" t="str">
        <f aca="false">IF(J3063="PosK",SUMIFS(K:K,J:J,"eDNA",H:H,H3063),"")</f>
        <v/>
      </c>
    </row>
    <row r="3064" customFormat="false" ht="14.25" hidden="false" customHeight="false" outlineLevel="0" collapsed="false">
      <c r="A3064" s="0" t="s">
        <v>830</v>
      </c>
      <c r="B3064" s="52" t="s">
        <v>978</v>
      </c>
      <c r="C3064" s="52" t="s">
        <v>751</v>
      </c>
      <c r="D3064" s="53" t="n">
        <v>0.1</v>
      </c>
      <c r="E3064" s="53" t="s">
        <v>748</v>
      </c>
      <c r="F3064" s="0" t="s">
        <v>1364</v>
      </c>
      <c r="G3064" s="0" t="str">
        <f aca="false">LEFT(B3064,2)</f>
        <v>11</v>
      </c>
      <c r="H3064" s="0" t="str">
        <f aca="false">I3064&amp;"_"&amp;G3064&amp;"_"&amp;F3064</f>
        <v>Bjergsalamander_11_20181106_DL2018046_ChristianshavnGym_koersel1</v>
      </c>
      <c r="I3064" s="61" t="str">
        <f aca="false">MID(RIGHT(B3064,LEN(B3064)-3),1,FIND("_",RIGHT(B3064,LEN(B3064)-3))-1)</f>
        <v>Bjergsalamander</v>
      </c>
      <c r="J3064" s="61" t="str">
        <f aca="false">TRIM(SUBSTITUTE(RIGHT(B3064,FIND(I3064,B3064)+1),"_",""))</f>
        <v>eDNA</v>
      </c>
      <c r="K3064" s="0" t="str">
        <f aca="false">IFERROR(VALUE(SUBSTITUTE(E3064,".",",")),E3064)</f>
        <v>No Ct</v>
      </c>
      <c r="L3064" s="61" t="str">
        <f aca="false">IF(J3064="PosK",SUMIFS(K:K,J:J,"PosK",H:H,H3064),"")</f>
        <v/>
      </c>
      <c r="M3064" s="61" t="str">
        <f aca="false">IF(J3064="PosK",SUMIFS(K:K,J:J,"NegK",H:H,H3064),"")</f>
        <v/>
      </c>
      <c r="N3064" s="61" t="str">
        <f aca="false">IF(J3064="PosK",SUMIFS(K:K,J:J,"eDNA",H:H,H3064),"")</f>
        <v/>
      </c>
      <c r="Q3064" s="62"/>
    </row>
    <row r="3065" customFormat="false" ht="14.25" hidden="false" customHeight="false" outlineLevel="0" collapsed="false">
      <c r="A3065" s="0" t="s">
        <v>832</v>
      </c>
      <c r="B3065" s="52" t="s">
        <v>979</v>
      </c>
      <c r="C3065" s="52" t="s">
        <v>751</v>
      </c>
      <c r="D3065" s="53" t="n">
        <v>0.1</v>
      </c>
      <c r="E3065" s="53" t="s">
        <v>748</v>
      </c>
      <c r="F3065" s="0" t="s">
        <v>1364</v>
      </c>
      <c r="G3065" s="0" t="str">
        <f aca="false">LEFT(B3065,2)</f>
        <v>11</v>
      </c>
      <c r="H3065" s="0" t="str">
        <f aca="false">I3065&amp;"_"&amp;G3065&amp;"_"&amp;F3065</f>
        <v>Bjergsalamander_11_20181106_DL2018046_ChristianshavnGym_koersel1</v>
      </c>
      <c r="I3065" s="61" t="str">
        <f aca="false">MID(RIGHT(B3065,LEN(B3065)-3),1,FIND("_",RIGHT(B3065,LEN(B3065)-3))-1)</f>
        <v>Bjergsalamander</v>
      </c>
      <c r="J3065" s="61" t="str">
        <f aca="false">TRIM(SUBSTITUTE(RIGHT(B3065,FIND(I3065,B3065)+1),"_",""))</f>
        <v>eDNA</v>
      </c>
      <c r="K3065" s="0" t="str">
        <f aca="false">IFERROR(VALUE(SUBSTITUTE(E3065,".",",")),E3065)</f>
        <v>No Ct</v>
      </c>
      <c r="L3065" s="61" t="str">
        <f aca="false">IF(J3065="PosK",SUMIFS(K:K,J:J,"PosK",H:H,H3065),"")</f>
        <v/>
      </c>
      <c r="M3065" s="61" t="str">
        <f aca="false">IF(J3065="PosK",SUMIFS(K:K,J:J,"NegK",H:H,H3065),"")</f>
        <v/>
      </c>
      <c r="N3065" s="61" t="str">
        <f aca="false">IF(J3065="PosK",SUMIFS(K:K,J:J,"eDNA",H:H,H3065),"")</f>
        <v/>
      </c>
      <c r="P3065" s="62"/>
      <c r="T3065" s="63"/>
      <c r="W3065" s="64"/>
    </row>
    <row r="3066" customFormat="false" ht="14.25" hidden="false" customHeight="false" outlineLevel="0" collapsed="false">
      <c r="A3066" s="0" t="s">
        <v>834</v>
      </c>
      <c r="B3066" s="52" t="s">
        <v>980</v>
      </c>
      <c r="C3066" s="52" t="s">
        <v>743</v>
      </c>
      <c r="D3066" s="53" t="n">
        <v>0.1</v>
      </c>
      <c r="E3066" s="53" t="n">
        <v>38.17</v>
      </c>
      <c r="F3066" s="0" t="s">
        <v>1364</v>
      </c>
      <c r="G3066" s="0" t="str">
        <f aca="false">LEFT(B3066,2)</f>
        <v>12</v>
      </c>
      <c r="H3066" s="0" t="str">
        <f aca="false">I3066&amp;"_"&amp;G3066&amp;"_"&amp;F3066</f>
        <v>Latterfroe_12_20181106_DL2018046_ChristianshavnGym_koersel1</v>
      </c>
      <c r="I3066" s="61" t="str">
        <f aca="false">MID(RIGHT(B3066,LEN(B3066)-3),1,FIND("_",RIGHT(B3066,LEN(B3066)-3))-1)</f>
        <v>Latterfroe</v>
      </c>
      <c r="J3066" s="61" t="str">
        <f aca="false">TRIM(SUBSTITUTE(RIGHT(B3066,FIND(I3066,B3066)+1),"_",""))</f>
        <v>PosK</v>
      </c>
      <c r="K3066" s="0" t="n">
        <f aca="false">IFERROR(VALUE(SUBSTITUTE(E3066,".",",")),E3066)</f>
        <v>38.17</v>
      </c>
      <c r="L3066" s="61" t="n">
        <f aca="false">IF(J3066="PosK",SUMIFS(K:K,J:J,"PosK",H:H,H3066),"")</f>
        <v>38.17</v>
      </c>
      <c r="M3066" s="61" t="n">
        <f aca="false">IF(J3066="PosK",SUMIFS(K:K,J:J,"NegK",H:H,H3066),"")</f>
        <v>0</v>
      </c>
      <c r="N3066" s="61" t="n">
        <f aca="false">IF(J3066="PosK",SUMIFS(K:K,J:J,"eDNA",H:H,H3066),"")</f>
        <v>0</v>
      </c>
      <c r="P3066" s="62" t="n">
        <f aca="false">IF(K3068="No Ct",0,K3068)</f>
        <v>0</v>
      </c>
      <c r="Q3066" s="62" t="n">
        <f aca="false">IF(K3069="No Ct",0,K3069)</f>
        <v>0</v>
      </c>
      <c r="R3066" s="0" t="str">
        <f aca="false">IF(AND(L3066&gt;0,M3066=0),"Valid","Invalid")</f>
        <v>Valid</v>
      </c>
      <c r="S3066" s="0" t="str">
        <f aca="false">IF(OR(P3066&gt;1,Q3066&gt;1),"Present","Absent")</f>
        <v>Absent</v>
      </c>
      <c r="T3066" s="63" t="str">
        <f aca="false">IF(OR(AND(P3066&gt;1,P3066&lt;41),AND(Q3066&gt;1,Q3066&lt;41)),"Ct&lt;41","Ct&gt;41")</f>
        <v>Ct&gt;41</v>
      </c>
      <c r="U3066" s="0" t="str">
        <f aca="false">I3066</f>
        <v>Latterfroe</v>
      </c>
      <c r="V3066" s="0" t="str">
        <f aca="false">MID(F3066,10,9)</f>
        <v>DL2018046</v>
      </c>
      <c r="W3066" s="64" t="str">
        <f aca="false">V3066&amp;"_"&amp;U3066&amp;"_"&amp;R3066&amp;"_"&amp;S3066&amp;"_"&amp;T3066</f>
        <v>DL2018046_Latterfroe_Valid_Absent_Ct&gt;41</v>
      </c>
    </row>
    <row r="3067" customFormat="false" ht="14.25" hidden="false" customHeight="false" outlineLevel="0" collapsed="false">
      <c r="A3067" s="0" t="s">
        <v>836</v>
      </c>
      <c r="B3067" s="52" t="s">
        <v>981</v>
      </c>
      <c r="C3067" s="52" t="s">
        <v>747</v>
      </c>
      <c r="D3067" s="53" t="n">
        <v>0.1</v>
      </c>
      <c r="E3067" s="53" t="s">
        <v>748</v>
      </c>
      <c r="F3067" s="0" t="s">
        <v>1364</v>
      </c>
      <c r="G3067" s="0" t="str">
        <f aca="false">LEFT(B3067,2)</f>
        <v>12</v>
      </c>
      <c r="H3067" s="0" t="str">
        <f aca="false">I3067&amp;"_"&amp;G3067&amp;"_"&amp;F3067</f>
        <v>Latterfroe_12_20181106_DL2018046_ChristianshavnGym_koersel1</v>
      </c>
      <c r="I3067" s="61" t="str">
        <f aca="false">MID(RIGHT(B3067,LEN(B3067)-3),1,FIND("_",RIGHT(B3067,LEN(B3067)-3))-1)</f>
        <v>Latterfroe</v>
      </c>
      <c r="J3067" s="61" t="str">
        <f aca="false">TRIM(SUBSTITUTE(RIGHT(B3067,FIND(I3067,B3067)+1),"_",""))</f>
        <v>NegK</v>
      </c>
      <c r="K3067" s="0" t="str">
        <f aca="false">IFERROR(VALUE(SUBSTITUTE(E3067,".",",")),E3067)</f>
        <v>No Ct</v>
      </c>
      <c r="L3067" s="61" t="str">
        <f aca="false">IF(J3067="PosK",SUMIFS(K:K,J:J,"PosK",H:H,H3067),"")</f>
        <v/>
      </c>
      <c r="M3067" s="61" t="str">
        <f aca="false">IF(J3067="PosK",SUMIFS(K:K,J:J,"NegK",H:H,H3067),"")</f>
        <v/>
      </c>
      <c r="N3067" s="61" t="str">
        <f aca="false">IF(J3067="PosK",SUMIFS(K:K,J:J,"eDNA",H:H,H3067),"")</f>
        <v/>
      </c>
    </row>
    <row r="3068" customFormat="false" ht="14.25" hidden="false" customHeight="false" outlineLevel="0" collapsed="false">
      <c r="A3068" s="0" t="s">
        <v>838</v>
      </c>
      <c r="B3068" s="52" t="s">
        <v>982</v>
      </c>
      <c r="C3068" s="52" t="s">
        <v>751</v>
      </c>
      <c r="D3068" s="53" t="n">
        <v>0.1</v>
      </c>
      <c r="E3068" s="53" t="s">
        <v>748</v>
      </c>
      <c r="F3068" s="0" t="s">
        <v>1364</v>
      </c>
      <c r="G3068" s="0" t="str">
        <f aca="false">LEFT(B3068,2)</f>
        <v>12</v>
      </c>
      <c r="H3068" s="0" t="str">
        <f aca="false">I3068&amp;"_"&amp;G3068&amp;"_"&amp;F3068</f>
        <v>Latterfroe_12_20181106_DL2018046_ChristianshavnGym_koersel1</v>
      </c>
      <c r="I3068" s="61" t="str">
        <f aca="false">MID(RIGHT(B3068,LEN(B3068)-3),1,FIND("_",RIGHT(B3068,LEN(B3068)-3))-1)</f>
        <v>Latterfroe</v>
      </c>
      <c r="J3068" s="61" t="str">
        <f aca="false">TRIM(SUBSTITUTE(RIGHT(B3068,FIND(I3068,B3068)+1),"_",""))</f>
        <v>eDNA</v>
      </c>
      <c r="K3068" s="0" t="str">
        <f aca="false">IFERROR(VALUE(SUBSTITUTE(E3068,".",",")),E3068)</f>
        <v>No Ct</v>
      </c>
      <c r="L3068" s="61" t="str">
        <f aca="false">IF(J3068="PosK",SUMIFS(K:K,J:J,"PosK",H:H,H3068),"")</f>
        <v/>
      </c>
      <c r="M3068" s="61" t="str">
        <f aca="false">IF(J3068="PosK",SUMIFS(K:K,J:J,"NegK",H:H,H3068),"")</f>
        <v/>
      </c>
      <c r="N3068" s="61" t="str">
        <f aca="false">IF(J3068="PosK",SUMIFS(K:K,J:J,"eDNA",H:H,H3068),"")</f>
        <v/>
      </c>
      <c r="Q3068" s="62"/>
    </row>
    <row r="3069" customFormat="false" ht="14.25" hidden="false" customHeight="false" outlineLevel="0" collapsed="false">
      <c r="A3069" s="0" t="s">
        <v>840</v>
      </c>
      <c r="B3069" s="52" t="s">
        <v>983</v>
      </c>
      <c r="C3069" s="52" t="s">
        <v>751</v>
      </c>
      <c r="D3069" s="53" t="n">
        <v>0.1</v>
      </c>
      <c r="E3069" s="53" t="s">
        <v>748</v>
      </c>
      <c r="F3069" s="0" t="s">
        <v>1364</v>
      </c>
      <c r="G3069" s="0" t="str">
        <f aca="false">LEFT(B3069,2)</f>
        <v>12</v>
      </c>
      <c r="H3069" s="0" t="str">
        <f aca="false">I3069&amp;"_"&amp;G3069&amp;"_"&amp;F3069</f>
        <v>Latterfroe_12_20181106_DL2018046_ChristianshavnGym_koersel1</v>
      </c>
      <c r="I3069" s="61" t="str">
        <f aca="false">MID(RIGHT(B3069,LEN(B3069)-3),1,FIND("_",RIGHT(B3069,LEN(B3069)-3))-1)</f>
        <v>Latterfroe</v>
      </c>
      <c r="J3069" s="61" t="str">
        <f aca="false">TRIM(SUBSTITUTE(RIGHT(B3069,FIND(I3069,B3069)+1),"_",""))</f>
        <v>eDNA</v>
      </c>
      <c r="K3069" s="0" t="str">
        <f aca="false">IFERROR(VALUE(SUBSTITUTE(E3069,".",",")),E3069)</f>
        <v>No Ct</v>
      </c>
      <c r="L3069" s="61" t="str">
        <f aca="false">IF(J3069="PosK",SUMIFS(K:K,J:J,"PosK",H:H,H3069),"")</f>
        <v/>
      </c>
      <c r="M3069" s="61" t="str">
        <f aca="false">IF(J3069="PosK",SUMIFS(K:K,J:J,"NegK",H:H,H3069),"")</f>
        <v/>
      </c>
      <c r="N3069" s="61" t="str">
        <f aca="false">IF(J3069="PosK",SUMIFS(K:K,J:J,"eDNA",H:H,H3069),"")</f>
        <v/>
      </c>
      <c r="P3069" s="62"/>
      <c r="T3069" s="63"/>
      <c r="W3069" s="64"/>
    </row>
    <row r="3070" customFormat="false" ht="14.25" hidden="false" customHeight="false" outlineLevel="0" collapsed="false">
      <c r="A3070" s="0" t="s">
        <v>842</v>
      </c>
      <c r="B3070" s="52" t="s">
        <v>984</v>
      </c>
      <c r="C3070" s="52" t="s">
        <v>743</v>
      </c>
      <c r="D3070" s="53" t="n">
        <v>0.1</v>
      </c>
      <c r="E3070" s="53" t="n">
        <v>32.22</v>
      </c>
      <c r="F3070" s="0" t="s">
        <v>1364</v>
      </c>
      <c r="G3070" s="0" t="str">
        <f aca="false">LEFT(B3070,2)</f>
        <v>13</v>
      </c>
      <c r="H3070" s="0" t="str">
        <f aca="false">I3070&amp;"_"&amp;G3070&amp;"_"&amp;F3070</f>
        <v>Spidssnudetfroe_13_20181106_DL2018046_ChristianshavnGym_koersel1</v>
      </c>
      <c r="I3070" s="61" t="str">
        <f aca="false">MID(RIGHT(B3070,LEN(B3070)-3),1,FIND("_",RIGHT(B3070,LEN(B3070)-3))-1)</f>
        <v>Spidssnudetfroe</v>
      </c>
      <c r="J3070" s="61" t="str">
        <f aca="false">TRIM(SUBSTITUTE(RIGHT(B3070,FIND(I3070,B3070)+1),"_",""))</f>
        <v>PosK</v>
      </c>
      <c r="K3070" s="0" t="n">
        <f aca="false">IFERROR(VALUE(SUBSTITUTE(E3070,".",",")),E3070)</f>
        <v>32.22</v>
      </c>
      <c r="L3070" s="61" t="n">
        <f aca="false">IF(J3070="PosK",SUMIFS(K:K,J:J,"PosK",H:H,H3070),"")</f>
        <v>32.22</v>
      </c>
      <c r="M3070" s="61" t="n">
        <f aca="false">IF(J3070="PosK",SUMIFS(K:K,J:J,"NegK",H:H,H3070),"")</f>
        <v>0</v>
      </c>
      <c r="N3070" s="61" t="n">
        <f aca="false">IF(J3070="PosK",SUMIFS(K:K,J:J,"eDNA",H:H,H3070),"")</f>
        <v>80.89</v>
      </c>
      <c r="P3070" s="62" t="n">
        <f aca="false">IF(K3072="No Ct",0,K3072)</f>
        <v>39.4</v>
      </c>
      <c r="Q3070" s="62" t="n">
        <f aca="false">IF(K3073="No Ct",0,K3073)</f>
        <v>41.49</v>
      </c>
      <c r="R3070" s="0" t="str">
        <f aca="false">IF(AND(L3070&gt;0,M3070=0),"Valid","Invalid")</f>
        <v>Valid</v>
      </c>
      <c r="S3070" s="0" t="str">
        <f aca="false">IF(OR(P3070&gt;1,Q3070&gt;1),"Present","Absent")</f>
        <v>Present</v>
      </c>
      <c r="T3070" s="63" t="str">
        <f aca="false">IF(OR(AND(P3070&gt;1,P3070&lt;41),AND(Q3070&gt;1,Q3070&lt;41)),"Ct&lt;41","Ct&gt;41")</f>
        <v>Ct&lt;41</v>
      </c>
      <c r="U3070" s="0" t="str">
        <f aca="false">I3070</f>
        <v>Spidssnudetfroe</v>
      </c>
      <c r="V3070" s="0" t="str">
        <f aca="false">MID(F3070,10,9)</f>
        <v>DL2018046</v>
      </c>
      <c r="W3070" s="64" t="str">
        <f aca="false">V3070&amp;"_"&amp;U3070&amp;"_"&amp;R3070&amp;"_"&amp;S3070&amp;"_"&amp;T3070</f>
        <v>DL2018046_Spidssnudetfroe_Valid_Present_Ct&lt;41</v>
      </c>
    </row>
    <row r="3071" customFormat="false" ht="14.25" hidden="false" customHeight="false" outlineLevel="0" collapsed="false">
      <c r="A3071" s="0" t="s">
        <v>844</v>
      </c>
      <c r="B3071" s="52" t="s">
        <v>985</v>
      </c>
      <c r="C3071" s="52" t="s">
        <v>747</v>
      </c>
      <c r="D3071" s="53" t="n">
        <v>0.1</v>
      </c>
      <c r="E3071" s="53" t="s">
        <v>748</v>
      </c>
      <c r="F3071" s="0" t="s">
        <v>1364</v>
      </c>
      <c r="G3071" s="0" t="str">
        <f aca="false">LEFT(B3071,2)</f>
        <v>13</v>
      </c>
      <c r="H3071" s="0" t="str">
        <f aca="false">I3071&amp;"_"&amp;G3071&amp;"_"&amp;F3071</f>
        <v>Spidssnudetfroe_13_20181106_DL2018046_ChristianshavnGym_koersel1</v>
      </c>
      <c r="I3071" s="61" t="str">
        <f aca="false">MID(RIGHT(B3071,LEN(B3071)-3),1,FIND("_",RIGHT(B3071,LEN(B3071)-3))-1)</f>
        <v>Spidssnudetfroe</v>
      </c>
      <c r="J3071" s="61" t="str">
        <f aca="false">TRIM(SUBSTITUTE(RIGHT(B3071,FIND(I3071,B3071)+1),"_",""))</f>
        <v>NegK</v>
      </c>
      <c r="K3071" s="0" t="str">
        <f aca="false">IFERROR(VALUE(SUBSTITUTE(E3071,".",",")),E3071)</f>
        <v>No Ct</v>
      </c>
      <c r="L3071" s="61" t="str">
        <f aca="false">IF(J3071="PosK",SUMIFS(K:K,J:J,"PosK",H:H,H3071),"")</f>
        <v/>
      </c>
      <c r="M3071" s="61" t="str">
        <f aca="false">IF(J3071="PosK",SUMIFS(K:K,J:J,"NegK",H:H,H3071),"")</f>
        <v/>
      </c>
      <c r="N3071" s="61" t="str">
        <f aca="false">IF(J3071="PosK",SUMIFS(K:K,J:J,"eDNA",H:H,H3071),"")</f>
        <v/>
      </c>
    </row>
    <row r="3072" customFormat="false" ht="14.25" hidden="false" customHeight="false" outlineLevel="0" collapsed="false">
      <c r="A3072" s="0" t="s">
        <v>846</v>
      </c>
      <c r="B3072" s="52" t="s">
        <v>986</v>
      </c>
      <c r="C3072" s="52" t="s">
        <v>751</v>
      </c>
      <c r="D3072" s="53" t="n">
        <v>0.1</v>
      </c>
      <c r="E3072" s="53" t="n">
        <v>39.4</v>
      </c>
      <c r="F3072" s="0" t="s">
        <v>1364</v>
      </c>
      <c r="G3072" s="0" t="str">
        <f aca="false">LEFT(B3072,2)</f>
        <v>13</v>
      </c>
      <c r="H3072" s="0" t="str">
        <f aca="false">I3072&amp;"_"&amp;G3072&amp;"_"&amp;F3072</f>
        <v>Spidssnudetfroe_13_20181106_DL2018046_ChristianshavnGym_koersel1</v>
      </c>
      <c r="I3072" s="61" t="str">
        <f aca="false">MID(RIGHT(B3072,LEN(B3072)-3),1,FIND("_",RIGHT(B3072,LEN(B3072)-3))-1)</f>
        <v>Spidssnudetfroe</v>
      </c>
      <c r="J3072" s="61" t="str">
        <f aca="false">TRIM(SUBSTITUTE(RIGHT(B3072,FIND(I3072,B3072)+1),"_",""))</f>
        <v>eDNA</v>
      </c>
      <c r="K3072" s="0" t="n">
        <f aca="false">IFERROR(VALUE(SUBSTITUTE(E3072,".",",")),E3072)</f>
        <v>39.4</v>
      </c>
      <c r="L3072" s="61" t="str">
        <f aca="false">IF(J3072="PosK",SUMIFS(K:K,J:J,"PosK",H:H,H3072),"")</f>
        <v/>
      </c>
      <c r="M3072" s="61" t="str">
        <f aca="false">IF(J3072="PosK",SUMIFS(K:K,J:J,"NegK",H:H,H3072),"")</f>
        <v/>
      </c>
      <c r="N3072" s="61" t="str">
        <f aca="false">IF(J3072="PosK",SUMIFS(K:K,J:J,"eDNA",H:H,H3072),"")</f>
        <v/>
      </c>
      <c r="Q3072" s="62"/>
    </row>
    <row r="3073" customFormat="false" ht="14.25" hidden="false" customHeight="false" outlineLevel="0" collapsed="false">
      <c r="A3073" s="0" t="s">
        <v>848</v>
      </c>
      <c r="B3073" s="52" t="s">
        <v>986</v>
      </c>
      <c r="C3073" s="52" t="s">
        <v>751</v>
      </c>
      <c r="D3073" s="53" t="n">
        <v>0.1</v>
      </c>
      <c r="E3073" s="53" t="n">
        <v>41.49</v>
      </c>
      <c r="F3073" s="0" t="s">
        <v>1364</v>
      </c>
      <c r="G3073" s="0" t="str">
        <f aca="false">LEFT(B3073,2)</f>
        <v>13</v>
      </c>
      <c r="H3073" s="0" t="str">
        <f aca="false">I3073&amp;"_"&amp;G3073&amp;"_"&amp;F3073</f>
        <v>Spidssnudetfroe_13_20181106_DL2018046_ChristianshavnGym_koersel1</v>
      </c>
      <c r="I3073" s="61" t="str">
        <f aca="false">MID(RIGHT(B3073,LEN(B3073)-3),1,FIND("_",RIGHT(B3073,LEN(B3073)-3))-1)</f>
        <v>Spidssnudetfroe</v>
      </c>
      <c r="J3073" s="61" t="str">
        <f aca="false">TRIM(SUBSTITUTE(RIGHT(B3073,FIND(I3073,B3073)+1),"_",""))</f>
        <v>eDNA</v>
      </c>
      <c r="K3073" s="0" t="n">
        <f aca="false">IFERROR(VALUE(SUBSTITUTE(E3073,".",",")),E3073)</f>
        <v>41.49</v>
      </c>
      <c r="L3073" s="61" t="str">
        <f aca="false">IF(J3073="PosK",SUMIFS(K:K,J:J,"PosK",H:H,H3073),"")</f>
        <v/>
      </c>
      <c r="M3073" s="61" t="str">
        <f aca="false">IF(J3073="PosK",SUMIFS(K:K,J:J,"NegK",H:H,H3073),"")</f>
        <v/>
      </c>
      <c r="N3073" s="61" t="str">
        <f aca="false">IF(J3073="PosK",SUMIFS(K:K,J:J,"eDNA",H:H,H3073),"")</f>
        <v/>
      </c>
      <c r="P3073" s="62"/>
      <c r="T3073" s="63"/>
      <c r="W3073" s="64"/>
    </row>
    <row r="3074" customFormat="false" ht="14.25" hidden="false" customHeight="false" outlineLevel="0" collapsed="false">
      <c r="A3074" s="0" t="s">
        <v>849</v>
      </c>
      <c r="B3074" s="52" t="s">
        <v>987</v>
      </c>
      <c r="C3074" s="52" t="s">
        <v>743</v>
      </c>
      <c r="D3074" s="53" t="n">
        <v>0.1</v>
      </c>
      <c r="E3074" s="53" t="n">
        <v>31.2</v>
      </c>
      <c r="F3074" s="0" t="s">
        <v>1364</v>
      </c>
      <c r="G3074" s="0" t="str">
        <f aca="false">LEFT(B3074,2)</f>
        <v>14</v>
      </c>
      <c r="H3074" s="0" t="str">
        <f aca="false">I3074&amp;"_"&amp;G3074&amp;"_"&amp;F3074</f>
        <v>Spidssnudetfroe_14_20181106_DL2018046_ChristianshavnGym_koersel1</v>
      </c>
      <c r="I3074" s="61" t="str">
        <f aca="false">MID(RIGHT(B3074,LEN(B3074)-3),1,FIND("_",RIGHT(B3074,LEN(B3074)-3))-1)</f>
        <v>Spidssnudetfroe</v>
      </c>
      <c r="J3074" s="61" t="str">
        <f aca="false">TRIM(SUBSTITUTE(RIGHT(B3074,FIND(I3074,B3074)+1),"_",""))</f>
        <v>PosK</v>
      </c>
      <c r="K3074" s="0" t="n">
        <f aca="false">IFERROR(VALUE(SUBSTITUTE(E3074,".",",")),E3074)</f>
        <v>31.2</v>
      </c>
      <c r="L3074" s="61" t="n">
        <f aca="false">IF(J3074="PosK",SUMIFS(K:K,J:J,"PosK",H:H,H3074),"")</f>
        <v>31.2</v>
      </c>
      <c r="M3074" s="61" t="n">
        <f aca="false">IF(J3074="PosK",SUMIFS(K:K,J:J,"NegK",H:H,H3074),"")</f>
        <v>0</v>
      </c>
      <c r="N3074" s="61" t="n">
        <f aca="false">IF(J3074="PosK",SUMIFS(K:K,J:J,"eDNA",H:H,H3074),"")</f>
        <v>78.79</v>
      </c>
      <c r="P3074" s="62" t="n">
        <f aca="false">IF(K3076="No Ct",0,K3076)</f>
        <v>38.83</v>
      </c>
      <c r="Q3074" s="62" t="n">
        <f aca="false">IF(K3077="No Ct",0,K3077)</f>
        <v>39.96</v>
      </c>
      <c r="R3074" s="0" t="str">
        <f aca="false">IF(AND(L3074&gt;0,M3074=0),"Valid","Invalid")</f>
        <v>Valid</v>
      </c>
      <c r="S3074" s="0" t="str">
        <f aca="false">IF(OR(P3074&gt;1,Q3074&gt;1),"Present","Absent")</f>
        <v>Present</v>
      </c>
      <c r="T3074" s="63" t="str">
        <f aca="false">IF(OR(AND(P3074&gt;1,P3074&lt;41),AND(Q3074&gt;1,Q3074&lt;41)),"Ct&lt;41","Ct&gt;41")</f>
        <v>Ct&lt;41</v>
      </c>
      <c r="U3074" s="0" t="str">
        <f aca="false">I3074</f>
        <v>Spidssnudetfroe</v>
      </c>
      <c r="V3074" s="0" t="str">
        <f aca="false">MID(F3074,10,9)</f>
        <v>DL2018046</v>
      </c>
      <c r="W3074" s="64" t="str">
        <f aca="false">V3074&amp;"_"&amp;U3074&amp;"_"&amp;R3074&amp;"_"&amp;S3074&amp;"_"&amp;T3074</f>
        <v>DL2018046_Spidssnudetfroe_Valid_Present_Ct&lt;41</v>
      </c>
    </row>
    <row r="3075" customFormat="false" ht="14.25" hidden="false" customHeight="false" outlineLevel="0" collapsed="false">
      <c r="A3075" s="0" t="s">
        <v>851</v>
      </c>
      <c r="B3075" s="52" t="s">
        <v>988</v>
      </c>
      <c r="C3075" s="52" t="s">
        <v>747</v>
      </c>
      <c r="D3075" s="53" t="n">
        <v>0.1</v>
      </c>
      <c r="E3075" s="53" t="s">
        <v>748</v>
      </c>
      <c r="F3075" s="0" t="s">
        <v>1364</v>
      </c>
      <c r="G3075" s="0" t="str">
        <f aca="false">LEFT(B3075,2)</f>
        <v>14</v>
      </c>
      <c r="H3075" s="0" t="str">
        <f aca="false">I3075&amp;"_"&amp;G3075&amp;"_"&amp;F3075</f>
        <v>Spidssnudetfroe_14_20181106_DL2018046_ChristianshavnGym_koersel1</v>
      </c>
      <c r="I3075" s="61" t="str">
        <f aca="false">MID(RIGHT(B3075,LEN(B3075)-3),1,FIND("_",RIGHT(B3075,LEN(B3075)-3))-1)</f>
        <v>Spidssnudetfroe</v>
      </c>
      <c r="J3075" s="61" t="str">
        <f aca="false">TRIM(SUBSTITUTE(RIGHT(B3075,FIND(I3075,B3075)+1),"_",""))</f>
        <v>NegK</v>
      </c>
      <c r="K3075" s="0" t="str">
        <f aca="false">IFERROR(VALUE(SUBSTITUTE(E3075,".",",")),E3075)</f>
        <v>No Ct</v>
      </c>
      <c r="L3075" s="61" t="str">
        <f aca="false">IF(J3075="PosK",SUMIFS(K:K,J:J,"PosK",H:H,H3075),"")</f>
        <v/>
      </c>
      <c r="M3075" s="61" t="str">
        <f aca="false">IF(J3075="PosK",SUMIFS(K:K,J:J,"NegK",H:H,H3075),"")</f>
        <v/>
      </c>
      <c r="N3075" s="61" t="str">
        <f aca="false">IF(J3075="PosK",SUMIFS(K:K,J:J,"eDNA",H:H,H3075),"")</f>
        <v/>
      </c>
    </row>
    <row r="3076" customFormat="false" ht="14.25" hidden="false" customHeight="false" outlineLevel="0" collapsed="false">
      <c r="A3076" s="0" t="s">
        <v>853</v>
      </c>
      <c r="B3076" s="52" t="s">
        <v>989</v>
      </c>
      <c r="C3076" s="52" t="s">
        <v>751</v>
      </c>
      <c r="D3076" s="53" t="n">
        <v>0.1</v>
      </c>
      <c r="E3076" s="53" t="n">
        <v>38.83</v>
      </c>
      <c r="F3076" s="0" t="s">
        <v>1364</v>
      </c>
      <c r="G3076" s="0" t="str">
        <f aca="false">LEFT(B3076,2)</f>
        <v>14</v>
      </c>
      <c r="H3076" s="0" t="str">
        <f aca="false">I3076&amp;"_"&amp;G3076&amp;"_"&amp;F3076</f>
        <v>Spidssnudetfroe_14_20181106_DL2018046_ChristianshavnGym_koersel1</v>
      </c>
      <c r="I3076" s="61" t="str">
        <f aca="false">MID(RIGHT(B3076,LEN(B3076)-3),1,FIND("_",RIGHT(B3076,LEN(B3076)-3))-1)</f>
        <v>Spidssnudetfroe</v>
      </c>
      <c r="J3076" s="61" t="str">
        <f aca="false">TRIM(SUBSTITUTE(RIGHT(B3076,FIND(I3076,B3076)+1),"_",""))</f>
        <v>eDNA</v>
      </c>
      <c r="K3076" s="0" t="n">
        <f aca="false">IFERROR(VALUE(SUBSTITUTE(E3076,".",",")),E3076)</f>
        <v>38.83</v>
      </c>
      <c r="L3076" s="61" t="str">
        <f aca="false">IF(J3076="PosK",SUMIFS(K:K,J:J,"PosK",H:H,H3076),"")</f>
        <v/>
      </c>
      <c r="M3076" s="61" t="str">
        <f aca="false">IF(J3076="PosK",SUMIFS(K:K,J:J,"NegK",H:H,H3076),"")</f>
        <v/>
      </c>
      <c r="N3076" s="61" t="str">
        <f aca="false">IF(J3076="PosK",SUMIFS(K:K,J:J,"eDNA",H:H,H3076),"")</f>
        <v/>
      </c>
      <c r="Q3076" s="62"/>
    </row>
    <row r="3077" customFormat="false" ht="14.25" hidden="false" customHeight="false" outlineLevel="0" collapsed="false">
      <c r="A3077" s="0" t="s">
        <v>855</v>
      </c>
      <c r="B3077" s="52" t="s">
        <v>989</v>
      </c>
      <c r="C3077" s="52" t="s">
        <v>751</v>
      </c>
      <c r="D3077" s="53" t="n">
        <v>0.1</v>
      </c>
      <c r="E3077" s="53" t="n">
        <v>39.96</v>
      </c>
      <c r="F3077" s="0" t="s">
        <v>1364</v>
      </c>
      <c r="G3077" s="0" t="str">
        <f aca="false">LEFT(B3077,2)</f>
        <v>14</v>
      </c>
      <c r="H3077" s="0" t="str">
        <f aca="false">I3077&amp;"_"&amp;G3077&amp;"_"&amp;F3077</f>
        <v>Spidssnudetfroe_14_20181106_DL2018046_ChristianshavnGym_koersel1</v>
      </c>
      <c r="I3077" s="61" t="str">
        <f aca="false">MID(RIGHT(B3077,LEN(B3077)-3),1,FIND("_",RIGHT(B3077,LEN(B3077)-3))-1)</f>
        <v>Spidssnudetfroe</v>
      </c>
      <c r="J3077" s="61" t="str">
        <f aca="false">TRIM(SUBSTITUTE(RIGHT(B3077,FIND(I3077,B3077)+1),"_",""))</f>
        <v>eDNA</v>
      </c>
      <c r="K3077" s="0" t="n">
        <f aca="false">IFERROR(VALUE(SUBSTITUTE(E3077,".",",")),E3077)</f>
        <v>39.96</v>
      </c>
      <c r="L3077" s="61" t="str">
        <f aca="false">IF(J3077="PosK",SUMIFS(K:K,J:J,"PosK",H:H,H3077),"")</f>
        <v/>
      </c>
      <c r="M3077" s="61" t="str">
        <f aca="false">IF(J3077="PosK",SUMIFS(K:K,J:J,"NegK",H:H,H3077),"")</f>
        <v/>
      </c>
      <c r="N3077" s="61" t="str">
        <f aca="false">IF(J3077="PosK",SUMIFS(K:K,J:J,"eDNA",H:H,H3077),"")</f>
        <v/>
      </c>
      <c r="P3077" s="62"/>
      <c r="T3077" s="63"/>
      <c r="W3077" s="64"/>
    </row>
    <row r="3078" customFormat="false" ht="14.25" hidden="false" customHeight="false" outlineLevel="0" collapsed="false">
      <c r="A3078" s="0" t="s">
        <v>856</v>
      </c>
      <c r="B3078" s="52" t="s">
        <v>990</v>
      </c>
      <c r="C3078" s="52" t="s">
        <v>743</v>
      </c>
      <c r="D3078" s="53" t="n">
        <v>0.1</v>
      </c>
      <c r="E3078" s="53" t="s">
        <v>748</v>
      </c>
      <c r="F3078" s="0" t="s">
        <v>1364</v>
      </c>
      <c r="G3078" s="0" t="str">
        <f aca="false">LEFT(B3078,2)</f>
        <v>15</v>
      </c>
      <c r="H3078" s="0" t="str">
        <f aca="false">I3078&amp;"_"&amp;G3078&amp;"_"&amp;F3078</f>
        <v>KortbenetGroenFroe_15_20181106_DL2018046_ChristianshavnGym_koersel1</v>
      </c>
      <c r="I3078" s="61" t="str">
        <f aca="false">MID(RIGHT(B3078,LEN(B3078)-3),1,FIND("_",RIGHT(B3078,LEN(B3078)-3))-1)</f>
        <v>KortbenetGroenFroe</v>
      </c>
      <c r="J3078" s="61" t="str">
        <f aca="false">TRIM(SUBSTITUTE(RIGHT(B3078,FIND(I3078,B3078)+1),"_",""))</f>
        <v>PosK</v>
      </c>
      <c r="K3078" s="0" t="str">
        <f aca="false">IFERROR(VALUE(SUBSTITUTE(E3078,".",",")),E3078)</f>
        <v>No Ct</v>
      </c>
      <c r="L3078" s="61" t="n">
        <f aca="false">IF(J3078="PosK",SUMIFS(K:K,J:J,"PosK",H:H,H3078),"")</f>
        <v>0</v>
      </c>
      <c r="M3078" s="61" t="n">
        <f aca="false">IF(J3078="PosK",SUMIFS(K:K,J:J,"NegK",H:H,H3078),"")</f>
        <v>0</v>
      </c>
      <c r="N3078" s="61" t="n">
        <f aca="false">IF(J3078="PosK",SUMIFS(K:K,J:J,"eDNA",H:H,H3078),"")</f>
        <v>40.72</v>
      </c>
      <c r="P3078" s="62" t="n">
        <f aca="false">IF(K3080="No Ct",0,K3080)</f>
        <v>0</v>
      </c>
      <c r="Q3078" s="62" t="n">
        <f aca="false">IF(K3081="No Ct",0,K3081)</f>
        <v>40.72</v>
      </c>
      <c r="R3078" s="0" t="str">
        <f aca="false">IF(AND(L3078&gt;0,M3078=0),"Valid","Invalid")</f>
        <v>Invalid</v>
      </c>
      <c r="S3078" s="0" t="str">
        <f aca="false">IF(OR(P3078&gt;1,Q3078&gt;1),"Present","Absent")</f>
        <v>Present</v>
      </c>
      <c r="T3078" s="63" t="str">
        <f aca="false">IF(OR(AND(P3078&gt;1,P3078&lt;41),AND(Q3078&gt;1,Q3078&lt;41)),"Ct&lt;41","Ct&gt;41")</f>
        <v>Ct&lt;41</v>
      </c>
      <c r="U3078" s="0" t="str">
        <f aca="false">I3078</f>
        <v>KortbenetGroenFroe</v>
      </c>
      <c r="V3078" s="0" t="str">
        <f aca="false">MID(F3078,10,9)</f>
        <v>DL2018046</v>
      </c>
      <c r="W3078" s="64" t="str">
        <f aca="false">V3078&amp;"_"&amp;U3078&amp;"_"&amp;R3078&amp;"_"&amp;S3078&amp;"_"&amp;T3078</f>
        <v>DL2018046_KortbenetGroenFroe_Invalid_Present_Ct&lt;41</v>
      </c>
    </row>
    <row r="3079" customFormat="false" ht="14.25" hidden="false" customHeight="false" outlineLevel="0" collapsed="false">
      <c r="A3079" s="0" t="s">
        <v>858</v>
      </c>
      <c r="B3079" s="52" t="s">
        <v>991</v>
      </c>
      <c r="C3079" s="52" t="s">
        <v>747</v>
      </c>
      <c r="D3079" s="53" t="n">
        <v>0.1</v>
      </c>
      <c r="E3079" s="53" t="s">
        <v>748</v>
      </c>
      <c r="F3079" s="0" t="s">
        <v>1364</v>
      </c>
      <c r="G3079" s="0" t="str">
        <f aca="false">LEFT(B3079,2)</f>
        <v>15</v>
      </c>
      <c r="H3079" s="0" t="str">
        <f aca="false">I3079&amp;"_"&amp;G3079&amp;"_"&amp;F3079</f>
        <v>KortbenetGroenFroe_15_20181106_DL2018046_ChristianshavnGym_koersel1</v>
      </c>
      <c r="I3079" s="61" t="str">
        <f aca="false">MID(RIGHT(B3079,LEN(B3079)-3),1,FIND("_",RIGHT(B3079,LEN(B3079)-3))-1)</f>
        <v>KortbenetGroenFroe</v>
      </c>
      <c r="J3079" s="61" t="str">
        <f aca="false">TRIM(SUBSTITUTE(RIGHT(B3079,FIND(I3079,B3079)+1),"_",""))</f>
        <v>NegK</v>
      </c>
      <c r="K3079" s="0" t="str">
        <f aca="false">IFERROR(VALUE(SUBSTITUTE(E3079,".",",")),E3079)</f>
        <v>No Ct</v>
      </c>
      <c r="L3079" s="61" t="str">
        <f aca="false">IF(J3079="PosK",SUMIFS(K:K,J:J,"PosK",H:H,H3079),"")</f>
        <v/>
      </c>
      <c r="M3079" s="61" t="str">
        <f aca="false">IF(J3079="PosK",SUMIFS(K:K,J:J,"NegK",H:H,H3079),"")</f>
        <v/>
      </c>
      <c r="N3079" s="61" t="str">
        <f aca="false">IF(J3079="PosK",SUMIFS(K:K,J:J,"eDNA",H:H,H3079),"")</f>
        <v/>
      </c>
    </row>
    <row r="3080" customFormat="false" ht="14.25" hidden="false" customHeight="false" outlineLevel="0" collapsed="false">
      <c r="A3080" s="0" t="s">
        <v>860</v>
      </c>
      <c r="B3080" s="52" t="s">
        <v>992</v>
      </c>
      <c r="C3080" s="52" t="s">
        <v>751</v>
      </c>
      <c r="D3080" s="53" t="n">
        <v>0.1</v>
      </c>
      <c r="E3080" s="53" t="s">
        <v>748</v>
      </c>
      <c r="F3080" s="0" t="s">
        <v>1364</v>
      </c>
      <c r="G3080" s="0" t="str">
        <f aca="false">LEFT(B3080,2)</f>
        <v>15</v>
      </c>
      <c r="H3080" s="0" t="str">
        <f aca="false">I3080&amp;"_"&amp;G3080&amp;"_"&amp;F3080</f>
        <v>KortbenetGroenFroe_15_20181106_DL2018046_ChristianshavnGym_koersel1</v>
      </c>
      <c r="I3080" s="61" t="str">
        <f aca="false">MID(RIGHT(B3080,LEN(B3080)-3),1,FIND("_",RIGHT(B3080,LEN(B3080)-3))-1)</f>
        <v>KortbenetGroenFroe</v>
      </c>
      <c r="J3080" s="61" t="str">
        <f aca="false">TRIM(SUBSTITUTE(RIGHT(B3080,FIND(I3080,B3080)+1),"_",""))</f>
        <v>eDNA</v>
      </c>
      <c r="K3080" s="0" t="str">
        <f aca="false">IFERROR(VALUE(SUBSTITUTE(E3080,".",",")),E3080)</f>
        <v>No Ct</v>
      </c>
      <c r="L3080" s="61" t="str">
        <f aca="false">IF(J3080="PosK",SUMIFS(K:K,J:J,"PosK",H:H,H3080),"")</f>
        <v/>
      </c>
      <c r="M3080" s="61" t="str">
        <f aca="false">IF(J3080="PosK",SUMIFS(K:K,J:J,"NegK",H:H,H3080),"")</f>
        <v/>
      </c>
      <c r="N3080" s="61" t="str">
        <f aca="false">IF(J3080="PosK",SUMIFS(K:K,J:J,"eDNA",H:H,H3080),"")</f>
        <v/>
      </c>
      <c r="Q3080" s="62"/>
    </row>
    <row r="3081" customFormat="false" ht="14.25" hidden="false" customHeight="false" outlineLevel="0" collapsed="false">
      <c r="A3081" s="0" t="s">
        <v>862</v>
      </c>
      <c r="B3081" s="52" t="s">
        <v>992</v>
      </c>
      <c r="C3081" s="52" t="s">
        <v>751</v>
      </c>
      <c r="D3081" s="53" t="n">
        <v>0.1</v>
      </c>
      <c r="E3081" s="53" t="n">
        <v>40.72</v>
      </c>
      <c r="F3081" s="0" t="s">
        <v>1364</v>
      </c>
      <c r="G3081" s="0" t="str">
        <f aca="false">LEFT(B3081,2)</f>
        <v>15</v>
      </c>
      <c r="H3081" s="0" t="str">
        <f aca="false">I3081&amp;"_"&amp;G3081&amp;"_"&amp;F3081</f>
        <v>KortbenetGroenFroe_15_20181106_DL2018046_ChristianshavnGym_koersel1</v>
      </c>
      <c r="I3081" s="61" t="str">
        <f aca="false">MID(RIGHT(B3081,LEN(B3081)-3),1,FIND("_",RIGHT(B3081,LEN(B3081)-3))-1)</f>
        <v>KortbenetGroenFroe</v>
      </c>
      <c r="J3081" s="61" t="str">
        <f aca="false">TRIM(SUBSTITUTE(RIGHT(B3081,FIND(I3081,B3081)+1),"_",""))</f>
        <v>eDNA</v>
      </c>
      <c r="K3081" s="0" t="n">
        <f aca="false">IFERROR(VALUE(SUBSTITUTE(E3081,".",",")),E3081)</f>
        <v>40.72</v>
      </c>
      <c r="L3081" s="61" t="str">
        <f aca="false">IF(J3081="PosK",SUMIFS(K:K,J:J,"PosK",H:H,H3081),"")</f>
        <v/>
      </c>
      <c r="M3081" s="61" t="str">
        <f aca="false">IF(J3081="PosK",SUMIFS(K:K,J:J,"NegK",H:H,H3081),"")</f>
        <v/>
      </c>
      <c r="N3081" s="61" t="str">
        <f aca="false">IF(J3081="PosK",SUMIFS(K:K,J:J,"eDNA",H:H,H3081),"")</f>
        <v/>
      </c>
      <c r="P3081" s="62"/>
      <c r="T3081" s="63"/>
      <c r="W3081" s="64"/>
    </row>
    <row r="3082" customFormat="false" ht="14.25" hidden="false" customHeight="false" outlineLevel="0" collapsed="false">
      <c r="A3082" s="0" t="s">
        <v>863</v>
      </c>
      <c r="B3082" s="52" t="s">
        <v>993</v>
      </c>
      <c r="C3082" s="52" t="s">
        <v>743</v>
      </c>
      <c r="D3082" s="53" t="n">
        <v>0.1</v>
      </c>
      <c r="E3082" s="53" t="n">
        <v>32.65</v>
      </c>
      <c r="F3082" s="0" t="s">
        <v>1364</v>
      </c>
      <c r="G3082" s="0" t="str">
        <f aca="false">LEFT(B3082,2)</f>
        <v>16</v>
      </c>
      <c r="H3082" s="0" t="str">
        <f aca="false">I3082&amp;"_"&amp;G3082&amp;"_"&amp;F3082</f>
        <v>KortbenetGroenFroe_16_20181106_DL2018046_ChristianshavnGym_koersel1</v>
      </c>
      <c r="I3082" s="61" t="str">
        <f aca="false">MID(RIGHT(B3082,LEN(B3082)-3),1,FIND("_",RIGHT(B3082,LEN(B3082)-3))-1)</f>
        <v>KortbenetGroenFroe</v>
      </c>
      <c r="J3082" s="61" t="str">
        <f aca="false">TRIM(SUBSTITUTE(RIGHT(B3082,FIND(I3082,B3082)+1),"_",""))</f>
        <v>PosK</v>
      </c>
      <c r="K3082" s="0" t="n">
        <f aca="false">IFERROR(VALUE(SUBSTITUTE(E3082,".",",")),E3082)</f>
        <v>32.65</v>
      </c>
      <c r="L3082" s="61" t="n">
        <f aca="false">IF(J3082="PosK",SUMIFS(K:K,J:J,"PosK",H:H,H3082),"")</f>
        <v>32.65</v>
      </c>
      <c r="M3082" s="61" t="n">
        <f aca="false">IF(J3082="PosK",SUMIFS(K:K,J:J,"NegK",H:H,H3082),"")</f>
        <v>0</v>
      </c>
      <c r="N3082" s="61" t="n">
        <f aca="false">IF(J3082="PosK",SUMIFS(K:K,J:J,"eDNA",H:H,H3082),"")</f>
        <v>76.79</v>
      </c>
      <c r="P3082" s="62" t="n">
        <f aca="false">IF(K3084="No Ct",0,K3084)</f>
        <v>38.8</v>
      </c>
      <c r="Q3082" s="62" t="n">
        <f aca="false">IF(K3085="No Ct",0,K3085)</f>
        <v>37.99</v>
      </c>
      <c r="R3082" s="0" t="str">
        <f aca="false">IF(AND(L3082&gt;0,M3082=0),"Valid","Invalid")</f>
        <v>Valid</v>
      </c>
      <c r="S3082" s="0" t="str">
        <f aca="false">IF(OR(P3082&gt;1,Q3082&gt;1),"Present","Absent")</f>
        <v>Present</v>
      </c>
      <c r="T3082" s="63" t="str">
        <f aca="false">IF(OR(AND(P3082&gt;1,P3082&lt;41),AND(Q3082&gt;1,Q3082&lt;41)),"Ct&lt;41","Ct&gt;41")</f>
        <v>Ct&lt;41</v>
      </c>
      <c r="U3082" s="0" t="str">
        <f aca="false">I3082</f>
        <v>KortbenetGroenFroe</v>
      </c>
      <c r="V3082" s="0" t="str">
        <f aca="false">MID(F3082,10,9)</f>
        <v>DL2018046</v>
      </c>
      <c r="W3082" s="64" t="str">
        <f aca="false">V3082&amp;"_"&amp;U3082&amp;"_"&amp;R3082&amp;"_"&amp;S3082&amp;"_"&amp;T3082</f>
        <v>DL2018046_KortbenetGroenFroe_Valid_Present_Ct&lt;41</v>
      </c>
    </row>
    <row r="3083" customFormat="false" ht="14.25" hidden="false" customHeight="false" outlineLevel="0" collapsed="false">
      <c r="A3083" s="0" t="s">
        <v>865</v>
      </c>
      <c r="B3083" s="52" t="s">
        <v>994</v>
      </c>
      <c r="C3083" s="52" t="s">
        <v>747</v>
      </c>
      <c r="D3083" s="53" t="n">
        <v>0.1</v>
      </c>
      <c r="E3083" s="53" t="s">
        <v>748</v>
      </c>
      <c r="F3083" s="0" t="s">
        <v>1364</v>
      </c>
      <c r="G3083" s="0" t="str">
        <f aca="false">LEFT(B3083,2)</f>
        <v>16</v>
      </c>
      <c r="H3083" s="0" t="str">
        <f aca="false">I3083&amp;"_"&amp;G3083&amp;"_"&amp;F3083</f>
        <v>KortbenetGroenFroe_16_20181106_DL2018046_ChristianshavnGym_koersel1</v>
      </c>
      <c r="I3083" s="61" t="str">
        <f aca="false">MID(RIGHT(B3083,LEN(B3083)-3),1,FIND("_",RIGHT(B3083,LEN(B3083)-3))-1)</f>
        <v>KortbenetGroenFroe</v>
      </c>
      <c r="J3083" s="61" t="str">
        <f aca="false">TRIM(SUBSTITUTE(RIGHT(B3083,FIND(I3083,B3083)+1),"_",""))</f>
        <v>NegK</v>
      </c>
      <c r="K3083" s="0" t="str">
        <f aca="false">IFERROR(VALUE(SUBSTITUTE(E3083,".",",")),E3083)</f>
        <v>No Ct</v>
      </c>
      <c r="L3083" s="61" t="str">
        <f aca="false">IF(J3083="PosK",SUMIFS(K:K,J:J,"PosK",H:H,H3083),"")</f>
        <v/>
      </c>
      <c r="M3083" s="61" t="str">
        <f aca="false">IF(J3083="PosK",SUMIFS(K:K,J:J,"NegK",H:H,H3083),"")</f>
        <v/>
      </c>
      <c r="N3083" s="61" t="str">
        <f aca="false">IF(J3083="PosK",SUMIFS(K:K,J:J,"eDNA",H:H,H3083),"")</f>
        <v/>
      </c>
    </row>
    <row r="3084" customFormat="false" ht="14.25" hidden="false" customHeight="false" outlineLevel="0" collapsed="false">
      <c r="A3084" s="0" t="s">
        <v>867</v>
      </c>
      <c r="B3084" s="52" t="s">
        <v>995</v>
      </c>
      <c r="C3084" s="52" t="s">
        <v>751</v>
      </c>
      <c r="D3084" s="53" t="n">
        <v>0.1</v>
      </c>
      <c r="E3084" s="53" t="n">
        <v>38.8</v>
      </c>
      <c r="F3084" s="0" t="s">
        <v>1364</v>
      </c>
      <c r="G3084" s="0" t="str">
        <f aca="false">LEFT(B3084,2)</f>
        <v>16</v>
      </c>
      <c r="H3084" s="0" t="str">
        <f aca="false">I3084&amp;"_"&amp;G3084&amp;"_"&amp;F3084</f>
        <v>KortbenetGroenFroe_16_20181106_DL2018046_ChristianshavnGym_koersel1</v>
      </c>
      <c r="I3084" s="61" t="str">
        <f aca="false">MID(RIGHT(B3084,LEN(B3084)-3),1,FIND("_",RIGHT(B3084,LEN(B3084)-3))-1)</f>
        <v>KortbenetGroenFroe</v>
      </c>
      <c r="J3084" s="61" t="str">
        <f aca="false">TRIM(SUBSTITUTE(RIGHT(B3084,FIND(I3084,B3084)+1),"_",""))</f>
        <v>eDNA</v>
      </c>
      <c r="K3084" s="0" t="n">
        <f aca="false">IFERROR(VALUE(SUBSTITUTE(E3084,".",",")),E3084)</f>
        <v>38.8</v>
      </c>
      <c r="L3084" s="61" t="str">
        <f aca="false">IF(J3084="PosK",SUMIFS(K:K,J:J,"PosK",H:H,H3084),"")</f>
        <v/>
      </c>
      <c r="M3084" s="61" t="str">
        <f aca="false">IF(J3084="PosK",SUMIFS(K:K,J:J,"NegK",H:H,H3084),"")</f>
        <v/>
      </c>
      <c r="N3084" s="61" t="str">
        <f aca="false">IF(J3084="PosK",SUMIFS(K:K,J:J,"eDNA",H:H,H3084),"")</f>
        <v/>
      </c>
      <c r="Q3084" s="62"/>
    </row>
    <row r="3085" customFormat="false" ht="14.25" hidden="false" customHeight="false" outlineLevel="0" collapsed="false">
      <c r="A3085" s="0" t="s">
        <v>869</v>
      </c>
      <c r="B3085" s="52" t="s">
        <v>995</v>
      </c>
      <c r="C3085" s="52" t="s">
        <v>751</v>
      </c>
      <c r="D3085" s="53" t="n">
        <v>0.1</v>
      </c>
      <c r="E3085" s="53" t="n">
        <v>37.99</v>
      </c>
      <c r="F3085" s="0" t="s">
        <v>1364</v>
      </c>
      <c r="G3085" s="0" t="str">
        <f aca="false">LEFT(B3085,2)</f>
        <v>16</v>
      </c>
      <c r="H3085" s="0" t="str">
        <f aca="false">I3085&amp;"_"&amp;G3085&amp;"_"&amp;F3085</f>
        <v>KortbenetGroenFroe_16_20181106_DL2018046_ChristianshavnGym_koersel1</v>
      </c>
      <c r="I3085" s="61" t="str">
        <f aca="false">MID(RIGHT(B3085,LEN(B3085)-3),1,FIND("_",RIGHT(B3085,LEN(B3085)-3))-1)</f>
        <v>KortbenetGroenFroe</v>
      </c>
      <c r="J3085" s="61" t="str">
        <f aca="false">TRIM(SUBSTITUTE(RIGHT(B3085,FIND(I3085,B3085)+1),"_",""))</f>
        <v>eDNA</v>
      </c>
      <c r="K3085" s="0" t="n">
        <f aca="false">IFERROR(VALUE(SUBSTITUTE(E3085,".",",")),E3085)</f>
        <v>37.99</v>
      </c>
      <c r="L3085" s="61" t="str">
        <f aca="false">IF(J3085="PosK",SUMIFS(K:K,J:J,"PosK",H:H,H3085),"")</f>
        <v/>
      </c>
      <c r="M3085" s="61" t="str">
        <f aca="false">IF(J3085="PosK",SUMIFS(K:K,J:J,"NegK",H:H,H3085),"")</f>
        <v/>
      </c>
      <c r="N3085" s="61" t="str">
        <f aca="false">IF(J3085="PosK",SUMIFS(K:K,J:J,"eDNA",H:H,H3085),"")</f>
        <v/>
      </c>
      <c r="P3085" s="62"/>
      <c r="T3085" s="63"/>
      <c r="W3085" s="64"/>
    </row>
    <row r="3086" customFormat="false" ht="14.25" hidden="false" customHeight="false" outlineLevel="0" collapsed="false">
      <c r="A3086" s="0" t="s">
        <v>870</v>
      </c>
      <c r="B3086" s="52" t="s">
        <v>996</v>
      </c>
      <c r="C3086" s="52" t="s">
        <v>743</v>
      </c>
      <c r="D3086" s="53" t="n">
        <v>0.1</v>
      </c>
      <c r="E3086" s="53" t="n">
        <v>40.64</v>
      </c>
      <c r="F3086" s="0" t="s">
        <v>1364</v>
      </c>
      <c r="G3086" s="0" t="str">
        <f aca="false">LEFT(B3086,2)</f>
        <v>17</v>
      </c>
      <c r="H3086" s="0" t="str">
        <f aca="false">I3086&amp;"_"&amp;G3086&amp;"_"&amp;F3086</f>
        <v>ButsnudetFroe_17_20181106_DL2018046_ChristianshavnGym_koersel1</v>
      </c>
      <c r="I3086" s="61" t="str">
        <f aca="false">MID(RIGHT(B3086,LEN(B3086)-3),1,FIND("_",RIGHT(B3086,LEN(B3086)-3))-1)</f>
        <v>ButsnudetFroe</v>
      </c>
      <c r="J3086" s="61" t="str">
        <f aca="false">TRIM(SUBSTITUTE(RIGHT(B3086,FIND(I3086,B3086)+1),"_",""))</f>
        <v>PosK</v>
      </c>
      <c r="K3086" s="0" t="n">
        <f aca="false">IFERROR(VALUE(SUBSTITUTE(E3086,".",",")),E3086)</f>
        <v>40.64</v>
      </c>
      <c r="L3086" s="61" t="n">
        <f aca="false">IF(J3086="PosK",SUMIFS(K:K,J:J,"PosK",H:H,H3086),"")</f>
        <v>40.64</v>
      </c>
      <c r="M3086" s="61" t="n">
        <f aca="false">IF(J3086="PosK",SUMIFS(K:K,J:J,"NegK",H:H,H3086),"")</f>
        <v>0</v>
      </c>
      <c r="N3086" s="61" t="n">
        <f aca="false">IF(J3086="PosK",SUMIFS(K:K,J:J,"eDNA",H:H,H3086),"")</f>
        <v>78.29</v>
      </c>
      <c r="P3086" s="62" t="n">
        <f aca="false">IF(K3088="No Ct",0,K3088)</f>
        <v>39.23</v>
      </c>
      <c r="Q3086" s="62" t="n">
        <f aca="false">IF(K3089="No Ct",0,K3089)</f>
        <v>39.06</v>
      </c>
      <c r="R3086" s="0" t="str">
        <f aca="false">IF(AND(L3086&gt;0,M3086=0),"Valid","Invalid")</f>
        <v>Valid</v>
      </c>
      <c r="S3086" s="0" t="str">
        <f aca="false">IF(OR(P3086&gt;1,Q3086&gt;1),"Present","Absent")</f>
        <v>Present</v>
      </c>
      <c r="T3086" s="63" t="str">
        <f aca="false">IF(OR(AND(P3086&gt;1,P3086&lt;41),AND(Q3086&gt;1,Q3086&lt;41)),"Ct&lt;41","Ct&gt;41")</f>
        <v>Ct&lt;41</v>
      </c>
      <c r="U3086" s="0" t="str">
        <f aca="false">I3086</f>
        <v>ButsnudetFroe</v>
      </c>
      <c r="V3086" s="0" t="str">
        <f aca="false">MID(F3086,10,9)</f>
        <v>DL2018046</v>
      </c>
      <c r="W3086" s="64" t="str">
        <f aca="false">V3086&amp;"_"&amp;U3086&amp;"_"&amp;R3086&amp;"_"&amp;S3086&amp;"_"&amp;T3086</f>
        <v>DL2018046_ButsnudetFroe_Valid_Present_Ct&lt;41</v>
      </c>
    </row>
    <row r="3087" customFormat="false" ht="14.25" hidden="false" customHeight="false" outlineLevel="0" collapsed="false">
      <c r="A3087" s="0" t="s">
        <v>872</v>
      </c>
      <c r="B3087" s="52" t="s">
        <v>997</v>
      </c>
      <c r="C3087" s="52" t="s">
        <v>747</v>
      </c>
      <c r="D3087" s="53" t="n">
        <v>0.1</v>
      </c>
      <c r="E3087" s="53" t="s">
        <v>748</v>
      </c>
      <c r="F3087" s="0" t="s">
        <v>1364</v>
      </c>
      <c r="G3087" s="0" t="str">
        <f aca="false">LEFT(B3087,2)</f>
        <v>17</v>
      </c>
      <c r="H3087" s="0" t="str">
        <f aca="false">I3087&amp;"_"&amp;G3087&amp;"_"&amp;F3087</f>
        <v>ButsnudetFroe_17_20181106_DL2018046_ChristianshavnGym_koersel1</v>
      </c>
      <c r="I3087" s="61" t="str">
        <f aca="false">MID(RIGHT(B3087,LEN(B3087)-3),1,FIND("_",RIGHT(B3087,LEN(B3087)-3))-1)</f>
        <v>ButsnudetFroe</v>
      </c>
      <c r="J3087" s="61" t="str">
        <f aca="false">TRIM(SUBSTITUTE(RIGHT(B3087,FIND(I3087,B3087)+1),"_",""))</f>
        <v>NegK</v>
      </c>
      <c r="K3087" s="0" t="str">
        <f aca="false">IFERROR(VALUE(SUBSTITUTE(E3087,".",",")),E3087)</f>
        <v>No Ct</v>
      </c>
      <c r="L3087" s="61" t="str">
        <f aca="false">IF(J3087="PosK",SUMIFS(K:K,J:J,"PosK",H:H,H3087),"")</f>
        <v/>
      </c>
      <c r="M3087" s="61" t="str">
        <f aca="false">IF(J3087="PosK",SUMIFS(K:K,J:J,"NegK",H:H,H3087),"")</f>
        <v/>
      </c>
      <c r="N3087" s="61" t="str">
        <f aca="false">IF(J3087="PosK",SUMIFS(K:K,J:J,"eDNA",H:H,H3087),"")</f>
        <v/>
      </c>
    </row>
    <row r="3088" customFormat="false" ht="14.25" hidden="false" customHeight="false" outlineLevel="0" collapsed="false">
      <c r="A3088" s="0" t="s">
        <v>874</v>
      </c>
      <c r="B3088" s="52" t="s">
        <v>998</v>
      </c>
      <c r="C3088" s="52" t="s">
        <v>751</v>
      </c>
      <c r="D3088" s="53" t="n">
        <v>0.1</v>
      </c>
      <c r="E3088" s="53" t="n">
        <v>39.23</v>
      </c>
      <c r="F3088" s="0" t="s">
        <v>1364</v>
      </c>
      <c r="G3088" s="0" t="str">
        <f aca="false">LEFT(B3088,2)</f>
        <v>17</v>
      </c>
      <c r="H3088" s="0" t="str">
        <f aca="false">I3088&amp;"_"&amp;G3088&amp;"_"&amp;F3088</f>
        <v>ButsnudetFroe_17_20181106_DL2018046_ChristianshavnGym_koersel1</v>
      </c>
      <c r="I3088" s="61" t="str">
        <f aca="false">MID(RIGHT(B3088,LEN(B3088)-3),1,FIND("_",RIGHT(B3088,LEN(B3088)-3))-1)</f>
        <v>ButsnudetFroe</v>
      </c>
      <c r="J3088" s="61" t="str">
        <f aca="false">TRIM(SUBSTITUTE(RIGHT(B3088,FIND(I3088,B3088)+1),"_",""))</f>
        <v>eDNA</v>
      </c>
      <c r="K3088" s="0" t="n">
        <f aca="false">IFERROR(VALUE(SUBSTITUTE(E3088,".",",")),E3088)</f>
        <v>39.23</v>
      </c>
      <c r="L3088" s="61" t="str">
        <f aca="false">IF(J3088="PosK",SUMIFS(K:K,J:J,"PosK",H:H,H3088),"")</f>
        <v/>
      </c>
      <c r="M3088" s="61" t="str">
        <f aca="false">IF(J3088="PosK",SUMIFS(K:K,J:J,"NegK",H:H,H3088),"")</f>
        <v/>
      </c>
      <c r="N3088" s="61" t="str">
        <f aca="false">IF(J3088="PosK",SUMIFS(K:K,J:J,"eDNA",H:H,H3088),"")</f>
        <v/>
      </c>
      <c r="Q3088" s="62"/>
    </row>
    <row r="3089" customFormat="false" ht="14.25" hidden="false" customHeight="false" outlineLevel="0" collapsed="false">
      <c r="A3089" s="0" t="s">
        <v>876</v>
      </c>
      <c r="B3089" s="52" t="s">
        <v>998</v>
      </c>
      <c r="C3089" s="52" t="s">
        <v>751</v>
      </c>
      <c r="D3089" s="53" t="n">
        <v>0.1</v>
      </c>
      <c r="E3089" s="53" t="n">
        <v>39.06</v>
      </c>
      <c r="F3089" s="0" t="s">
        <v>1364</v>
      </c>
      <c r="G3089" s="0" t="str">
        <f aca="false">LEFT(B3089,2)</f>
        <v>17</v>
      </c>
      <c r="H3089" s="0" t="str">
        <f aca="false">I3089&amp;"_"&amp;G3089&amp;"_"&amp;F3089</f>
        <v>ButsnudetFroe_17_20181106_DL2018046_ChristianshavnGym_koersel1</v>
      </c>
      <c r="I3089" s="61" t="str">
        <f aca="false">MID(RIGHT(B3089,LEN(B3089)-3),1,FIND("_",RIGHT(B3089,LEN(B3089)-3))-1)</f>
        <v>ButsnudetFroe</v>
      </c>
      <c r="J3089" s="61" t="str">
        <f aca="false">TRIM(SUBSTITUTE(RIGHT(B3089,FIND(I3089,B3089)+1),"_",""))</f>
        <v>eDNA</v>
      </c>
      <c r="K3089" s="0" t="n">
        <f aca="false">IFERROR(VALUE(SUBSTITUTE(E3089,".",",")),E3089)</f>
        <v>39.06</v>
      </c>
      <c r="L3089" s="61" t="str">
        <f aca="false">IF(J3089="PosK",SUMIFS(K:K,J:J,"PosK",H:H,H3089),"")</f>
        <v/>
      </c>
      <c r="M3089" s="61" t="str">
        <f aca="false">IF(J3089="PosK",SUMIFS(K:K,J:J,"NegK",H:H,H3089),"")</f>
        <v/>
      </c>
      <c r="N3089" s="61" t="str">
        <f aca="false">IF(J3089="PosK",SUMIFS(K:K,J:J,"eDNA",H:H,H3089),"")</f>
        <v/>
      </c>
      <c r="P3089" s="62"/>
      <c r="T3089" s="63"/>
      <c r="W3089" s="64"/>
    </row>
    <row r="3090" customFormat="false" ht="14.25" hidden="false" customHeight="false" outlineLevel="0" collapsed="false">
      <c r="A3090" s="0" t="s">
        <v>877</v>
      </c>
      <c r="B3090" s="52" t="s">
        <v>999</v>
      </c>
      <c r="C3090" s="52" t="s">
        <v>743</v>
      </c>
      <c r="D3090" s="53" t="n">
        <v>0.1</v>
      </c>
      <c r="E3090" s="53" t="n">
        <v>23.3</v>
      </c>
      <c r="F3090" s="0" t="s">
        <v>1364</v>
      </c>
      <c r="G3090" s="0" t="str">
        <f aca="false">LEFT(B3090,2)</f>
        <v>18</v>
      </c>
      <c r="H3090" s="0" t="str">
        <f aca="false">I3090&amp;"_"&amp;G3090&amp;"_"&amp;F3090</f>
        <v>ButsnudetFroe_18_20181106_DL2018046_ChristianshavnGym_koersel1</v>
      </c>
      <c r="I3090" s="61" t="str">
        <f aca="false">MID(RIGHT(B3090,LEN(B3090)-3),1,FIND("_",RIGHT(B3090,LEN(B3090)-3))-1)</f>
        <v>ButsnudetFroe</v>
      </c>
      <c r="J3090" s="61" t="str">
        <f aca="false">TRIM(SUBSTITUTE(RIGHT(B3090,FIND(I3090,B3090)+1),"_",""))</f>
        <v>PosK</v>
      </c>
      <c r="K3090" s="0" t="n">
        <f aca="false">IFERROR(VALUE(SUBSTITUTE(E3090,".",",")),E3090)</f>
        <v>23.3</v>
      </c>
      <c r="L3090" s="61" t="n">
        <f aca="false">IF(J3090="PosK",SUMIFS(K:K,J:J,"PosK",H:H,H3090),"")</f>
        <v>23.3</v>
      </c>
      <c r="M3090" s="61" t="n">
        <f aca="false">IF(J3090="PosK",SUMIFS(K:K,J:J,"NegK",H:H,H3090),"")</f>
        <v>0</v>
      </c>
      <c r="N3090" s="61" t="n">
        <f aca="false">IF(J3090="PosK",SUMIFS(K:K,J:J,"eDNA",H:H,H3090),"")</f>
        <v>72.71</v>
      </c>
      <c r="P3090" s="62" t="n">
        <f aca="false">IF(K3092="No Ct",0,K3092)</f>
        <v>36.73</v>
      </c>
      <c r="Q3090" s="62" t="n">
        <f aca="false">IF(K3093="No Ct",0,K3093)</f>
        <v>35.98</v>
      </c>
      <c r="R3090" s="0" t="str">
        <f aca="false">IF(AND(L3090&gt;0,M3090=0),"Valid","Invalid")</f>
        <v>Valid</v>
      </c>
      <c r="S3090" s="0" t="str">
        <f aca="false">IF(OR(P3090&gt;1,Q3090&gt;1),"Present","Absent")</f>
        <v>Present</v>
      </c>
      <c r="T3090" s="63" t="str">
        <f aca="false">IF(OR(AND(P3090&gt;1,P3090&lt;41),AND(Q3090&gt;1,Q3090&lt;41)),"Ct&lt;41","Ct&gt;41")</f>
        <v>Ct&lt;41</v>
      </c>
      <c r="U3090" s="0" t="str">
        <f aca="false">I3090</f>
        <v>ButsnudetFroe</v>
      </c>
      <c r="V3090" s="0" t="str">
        <f aca="false">MID(F3090,10,9)</f>
        <v>DL2018046</v>
      </c>
      <c r="W3090" s="64" t="str">
        <f aca="false">V3090&amp;"_"&amp;U3090&amp;"_"&amp;R3090&amp;"_"&amp;S3090&amp;"_"&amp;T3090</f>
        <v>DL2018046_ButsnudetFroe_Valid_Present_Ct&lt;41</v>
      </c>
    </row>
    <row r="3091" customFormat="false" ht="14.25" hidden="false" customHeight="false" outlineLevel="0" collapsed="false">
      <c r="A3091" s="0" t="s">
        <v>879</v>
      </c>
      <c r="B3091" s="52" t="s">
        <v>1000</v>
      </c>
      <c r="C3091" s="52" t="s">
        <v>747</v>
      </c>
      <c r="D3091" s="53" t="n">
        <v>0.1</v>
      </c>
      <c r="E3091" s="53" t="s">
        <v>748</v>
      </c>
      <c r="F3091" s="0" t="s">
        <v>1364</v>
      </c>
      <c r="G3091" s="0" t="str">
        <f aca="false">LEFT(B3091,2)</f>
        <v>18</v>
      </c>
      <c r="H3091" s="0" t="str">
        <f aca="false">I3091&amp;"_"&amp;G3091&amp;"_"&amp;F3091</f>
        <v>ButsnudetFroe_18_20181106_DL2018046_ChristianshavnGym_koersel1</v>
      </c>
      <c r="I3091" s="61" t="str">
        <f aca="false">MID(RIGHT(B3091,LEN(B3091)-3),1,FIND("_",RIGHT(B3091,LEN(B3091)-3))-1)</f>
        <v>ButsnudetFroe</v>
      </c>
      <c r="J3091" s="61" t="str">
        <f aca="false">TRIM(SUBSTITUTE(RIGHT(B3091,FIND(I3091,B3091)+1),"_",""))</f>
        <v>NegK</v>
      </c>
      <c r="K3091" s="0" t="str">
        <f aca="false">IFERROR(VALUE(SUBSTITUTE(E3091,".",",")),E3091)</f>
        <v>No Ct</v>
      </c>
      <c r="L3091" s="61" t="str">
        <f aca="false">IF(J3091="PosK",SUMIFS(K:K,J:J,"PosK",H:H,H3091),"")</f>
        <v/>
      </c>
      <c r="M3091" s="61" t="str">
        <f aca="false">IF(J3091="PosK",SUMIFS(K:K,J:J,"NegK",H:H,H3091),"")</f>
        <v/>
      </c>
      <c r="N3091" s="61" t="str">
        <f aca="false">IF(J3091="PosK",SUMIFS(K:K,J:J,"eDNA",H:H,H3091),"")</f>
        <v/>
      </c>
    </row>
    <row r="3092" customFormat="false" ht="14.25" hidden="false" customHeight="false" outlineLevel="0" collapsed="false">
      <c r="A3092" s="0" t="s">
        <v>881</v>
      </c>
      <c r="B3092" s="52" t="s">
        <v>1001</v>
      </c>
      <c r="C3092" s="52" t="s">
        <v>751</v>
      </c>
      <c r="D3092" s="53" t="n">
        <v>0.1</v>
      </c>
      <c r="E3092" s="53" t="n">
        <v>36.73</v>
      </c>
      <c r="F3092" s="0" t="s">
        <v>1364</v>
      </c>
      <c r="G3092" s="0" t="str">
        <f aca="false">LEFT(B3092,2)</f>
        <v>18</v>
      </c>
      <c r="H3092" s="0" t="str">
        <f aca="false">I3092&amp;"_"&amp;G3092&amp;"_"&amp;F3092</f>
        <v>ButsnudetFroe_18_20181106_DL2018046_ChristianshavnGym_koersel1</v>
      </c>
      <c r="I3092" s="61" t="str">
        <f aca="false">MID(RIGHT(B3092,LEN(B3092)-3),1,FIND("_",RIGHT(B3092,LEN(B3092)-3))-1)</f>
        <v>ButsnudetFroe</v>
      </c>
      <c r="J3092" s="61" t="str">
        <f aca="false">TRIM(SUBSTITUTE(RIGHT(B3092,FIND(I3092,B3092)+1),"_",""))</f>
        <v>eDNA</v>
      </c>
      <c r="K3092" s="0" t="n">
        <f aca="false">IFERROR(VALUE(SUBSTITUTE(E3092,".",",")),E3092)</f>
        <v>36.73</v>
      </c>
      <c r="L3092" s="61" t="str">
        <f aca="false">IF(J3092="PosK",SUMIFS(K:K,J:J,"PosK",H:H,H3092),"")</f>
        <v/>
      </c>
      <c r="M3092" s="61" t="str">
        <f aca="false">IF(J3092="PosK",SUMIFS(K:K,J:J,"NegK",H:H,H3092),"")</f>
        <v/>
      </c>
      <c r="N3092" s="61" t="str">
        <f aca="false">IF(J3092="PosK",SUMIFS(K:K,J:J,"eDNA",H:H,H3092),"")</f>
        <v/>
      </c>
      <c r="Q3092" s="62"/>
    </row>
    <row r="3093" customFormat="false" ht="14.25" hidden="false" customHeight="false" outlineLevel="0" collapsed="false">
      <c r="A3093" s="0" t="s">
        <v>883</v>
      </c>
      <c r="B3093" s="52" t="s">
        <v>1001</v>
      </c>
      <c r="C3093" s="52" t="s">
        <v>751</v>
      </c>
      <c r="D3093" s="53" t="n">
        <v>0.1</v>
      </c>
      <c r="E3093" s="53" t="n">
        <v>35.98</v>
      </c>
      <c r="F3093" s="0" t="s">
        <v>1364</v>
      </c>
      <c r="G3093" s="0" t="str">
        <f aca="false">LEFT(B3093,2)</f>
        <v>18</v>
      </c>
      <c r="H3093" s="0" t="str">
        <f aca="false">I3093&amp;"_"&amp;G3093&amp;"_"&amp;F3093</f>
        <v>ButsnudetFroe_18_20181106_DL2018046_ChristianshavnGym_koersel1</v>
      </c>
      <c r="I3093" s="61" t="str">
        <f aca="false">MID(RIGHT(B3093,LEN(B3093)-3),1,FIND("_",RIGHT(B3093,LEN(B3093)-3))-1)</f>
        <v>ButsnudetFroe</v>
      </c>
      <c r="J3093" s="61" t="str">
        <f aca="false">TRIM(SUBSTITUTE(RIGHT(B3093,FIND(I3093,B3093)+1),"_",""))</f>
        <v>eDNA</v>
      </c>
      <c r="K3093" s="0" t="n">
        <f aca="false">IFERROR(VALUE(SUBSTITUTE(E3093,".",",")),E3093)</f>
        <v>35.98</v>
      </c>
      <c r="L3093" s="61" t="str">
        <f aca="false">IF(J3093="PosK",SUMIFS(K:K,J:J,"PosK",H:H,H3093),"")</f>
        <v/>
      </c>
      <c r="M3093" s="61" t="str">
        <f aca="false">IF(J3093="PosK",SUMIFS(K:K,J:J,"NegK",H:H,H3093),"")</f>
        <v/>
      </c>
      <c r="N3093" s="61" t="str">
        <f aca="false">IF(J3093="PosK",SUMIFS(K:K,J:J,"eDNA",H:H,H3093),"")</f>
        <v/>
      </c>
      <c r="P3093" s="62"/>
      <c r="T3093" s="63"/>
      <c r="W3093" s="64"/>
    </row>
    <row r="3094" customFormat="false" ht="14.25" hidden="false" customHeight="false" outlineLevel="0" collapsed="false">
      <c r="A3094" s="0" t="s">
        <v>884</v>
      </c>
      <c r="B3094" s="52" t="s">
        <v>1002</v>
      </c>
      <c r="C3094" s="52" t="s">
        <v>743</v>
      </c>
      <c r="D3094" s="53" t="n">
        <v>0.1</v>
      </c>
      <c r="E3094" s="53" t="n">
        <v>24.58</v>
      </c>
      <c r="F3094" s="0" t="s">
        <v>1364</v>
      </c>
      <c r="G3094" s="0" t="str">
        <f aca="false">LEFT(B3094,2)</f>
        <v>19</v>
      </c>
      <c r="H3094" s="0" t="str">
        <f aca="false">I3094&amp;"_"&amp;G3094&amp;"_"&amp;F3094</f>
        <v>LilleVandsalamander_19_20181106_DL2018046_ChristianshavnGym_koersel1</v>
      </c>
      <c r="I3094" s="61" t="str">
        <f aca="false">MID(RIGHT(B3094,LEN(B3094)-3),1,FIND("_",RIGHT(B3094,LEN(B3094)-3))-1)</f>
        <v>LilleVandsalamander</v>
      </c>
      <c r="J3094" s="61" t="str">
        <f aca="false">TRIM(SUBSTITUTE(RIGHT(B3094,FIND(I3094,B3094)+1),"_",""))</f>
        <v>PosK</v>
      </c>
      <c r="K3094" s="0" t="n">
        <f aca="false">IFERROR(VALUE(SUBSTITUTE(E3094,".",",")),E3094)</f>
        <v>24.58</v>
      </c>
      <c r="L3094" s="61" t="n">
        <f aca="false">IF(J3094="PosK",SUMIFS(K:K,J:J,"PosK",H:H,H3094),"")</f>
        <v>24.58</v>
      </c>
      <c r="M3094" s="61" t="n">
        <f aca="false">IF(J3094="PosK",SUMIFS(K:K,J:J,"NegK",H:H,H3094),"")</f>
        <v>0</v>
      </c>
      <c r="N3094" s="61" t="n">
        <f aca="false">IF(J3094="PosK",SUMIFS(K:K,J:J,"eDNA",H:H,H3094),"")</f>
        <v>77.85</v>
      </c>
      <c r="P3094" s="62" t="n">
        <f aca="false">IF(K3096="No Ct",0,K3096)</f>
        <v>39.28</v>
      </c>
      <c r="Q3094" s="62" t="n">
        <f aca="false">IF(K3097="No Ct",0,K3097)</f>
        <v>38.57</v>
      </c>
      <c r="R3094" s="0" t="str">
        <f aca="false">IF(AND(L3094&gt;0,M3094=0),"Valid","Invalid")</f>
        <v>Valid</v>
      </c>
      <c r="S3094" s="0" t="str">
        <f aca="false">IF(OR(P3094&gt;1,Q3094&gt;1),"Present","Absent")</f>
        <v>Present</v>
      </c>
      <c r="T3094" s="63" t="str">
        <f aca="false">IF(OR(AND(P3094&gt;1,P3094&lt;41),AND(Q3094&gt;1,Q3094&lt;41)),"Ct&lt;41","Ct&gt;41")</f>
        <v>Ct&lt;41</v>
      </c>
      <c r="U3094" s="0" t="str">
        <f aca="false">I3094</f>
        <v>LilleVandsalamander</v>
      </c>
      <c r="V3094" s="0" t="str">
        <f aca="false">MID(F3094,10,9)</f>
        <v>DL2018046</v>
      </c>
      <c r="W3094" s="64" t="str">
        <f aca="false">V3094&amp;"_"&amp;U3094&amp;"_"&amp;R3094&amp;"_"&amp;S3094&amp;"_"&amp;T3094</f>
        <v>DL2018046_LilleVandsalamander_Valid_Present_Ct&lt;41</v>
      </c>
    </row>
    <row r="3095" customFormat="false" ht="14.25" hidden="false" customHeight="false" outlineLevel="0" collapsed="false">
      <c r="A3095" s="0" t="s">
        <v>886</v>
      </c>
      <c r="B3095" s="52" t="s">
        <v>1003</v>
      </c>
      <c r="C3095" s="52" t="s">
        <v>747</v>
      </c>
      <c r="D3095" s="53" t="n">
        <v>0.1</v>
      </c>
      <c r="E3095" s="53" t="s">
        <v>748</v>
      </c>
      <c r="F3095" s="0" t="s">
        <v>1364</v>
      </c>
      <c r="G3095" s="0" t="str">
        <f aca="false">LEFT(B3095,2)</f>
        <v>19</v>
      </c>
      <c r="H3095" s="0" t="str">
        <f aca="false">I3095&amp;"_"&amp;G3095&amp;"_"&amp;F3095</f>
        <v>LilleVandsalamander_19_20181106_DL2018046_ChristianshavnGym_koersel1</v>
      </c>
      <c r="I3095" s="61" t="str">
        <f aca="false">MID(RIGHT(B3095,LEN(B3095)-3),1,FIND("_",RIGHT(B3095,LEN(B3095)-3))-1)</f>
        <v>LilleVandsalamander</v>
      </c>
      <c r="J3095" s="61" t="str">
        <f aca="false">TRIM(SUBSTITUTE(RIGHT(B3095,FIND(I3095,B3095)+1),"_",""))</f>
        <v>NegK</v>
      </c>
      <c r="K3095" s="0" t="str">
        <f aca="false">IFERROR(VALUE(SUBSTITUTE(E3095,".",",")),E3095)</f>
        <v>No Ct</v>
      </c>
      <c r="L3095" s="61" t="str">
        <f aca="false">IF(J3095="PosK",SUMIFS(K:K,J:J,"PosK",H:H,H3095),"")</f>
        <v/>
      </c>
      <c r="M3095" s="61" t="str">
        <f aca="false">IF(J3095="PosK",SUMIFS(K:K,J:J,"NegK",H:H,H3095),"")</f>
        <v/>
      </c>
      <c r="N3095" s="61" t="str">
        <f aca="false">IF(J3095="PosK",SUMIFS(K:K,J:J,"eDNA",H:H,H3095),"")</f>
        <v/>
      </c>
    </row>
    <row r="3096" customFormat="false" ht="14.25" hidden="false" customHeight="false" outlineLevel="0" collapsed="false">
      <c r="A3096" s="0" t="s">
        <v>888</v>
      </c>
      <c r="B3096" s="52" t="s">
        <v>1004</v>
      </c>
      <c r="C3096" s="52" t="s">
        <v>751</v>
      </c>
      <c r="D3096" s="53" t="n">
        <v>0.1</v>
      </c>
      <c r="E3096" s="53" t="n">
        <v>39.28</v>
      </c>
      <c r="F3096" s="0" t="s">
        <v>1364</v>
      </c>
      <c r="G3096" s="0" t="str">
        <f aca="false">LEFT(B3096,2)</f>
        <v>19</v>
      </c>
      <c r="H3096" s="0" t="str">
        <f aca="false">I3096&amp;"_"&amp;G3096&amp;"_"&amp;F3096</f>
        <v>LilleVandsalamander_19_20181106_DL2018046_ChristianshavnGym_koersel1</v>
      </c>
      <c r="I3096" s="61" t="str">
        <f aca="false">MID(RIGHT(B3096,LEN(B3096)-3),1,FIND("_",RIGHT(B3096,LEN(B3096)-3))-1)</f>
        <v>LilleVandsalamander</v>
      </c>
      <c r="J3096" s="61" t="str">
        <f aca="false">TRIM(SUBSTITUTE(RIGHT(B3096,FIND(I3096,B3096)+1),"_",""))</f>
        <v>eDNA</v>
      </c>
      <c r="K3096" s="0" t="n">
        <f aca="false">IFERROR(VALUE(SUBSTITUTE(E3096,".",",")),E3096)</f>
        <v>39.28</v>
      </c>
      <c r="L3096" s="61" t="str">
        <f aca="false">IF(J3096="PosK",SUMIFS(K:K,J:J,"PosK",H:H,H3096),"")</f>
        <v/>
      </c>
      <c r="M3096" s="61" t="str">
        <f aca="false">IF(J3096="PosK",SUMIFS(K:K,J:J,"NegK",H:H,H3096),"")</f>
        <v/>
      </c>
      <c r="N3096" s="61" t="str">
        <f aca="false">IF(J3096="PosK",SUMIFS(K:K,J:J,"eDNA",H:H,H3096),"")</f>
        <v/>
      </c>
      <c r="Q3096" s="62"/>
    </row>
    <row r="3097" customFormat="false" ht="14.25" hidden="false" customHeight="false" outlineLevel="0" collapsed="false">
      <c r="A3097" s="0" t="s">
        <v>890</v>
      </c>
      <c r="B3097" s="52" t="s">
        <v>1004</v>
      </c>
      <c r="C3097" s="52" t="s">
        <v>751</v>
      </c>
      <c r="D3097" s="53" t="n">
        <v>0.1</v>
      </c>
      <c r="E3097" s="53" t="n">
        <v>38.57</v>
      </c>
      <c r="F3097" s="0" t="s">
        <v>1364</v>
      </c>
      <c r="G3097" s="0" t="str">
        <f aca="false">LEFT(B3097,2)</f>
        <v>19</v>
      </c>
      <c r="H3097" s="0" t="str">
        <f aca="false">I3097&amp;"_"&amp;G3097&amp;"_"&amp;F3097</f>
        <v>LilleVandsalamander_19_20181106_DL2018046_ChristianshavnGym_koersel1</v>
      </c>
      <c r="I3097" s="61" t="str">
        <f aca="false">MID(RIGHT(B3097,LEN(B3097)-3),1,FIND("_",RIGHT(B3097,LEN(B3097)-3))-1)</f>
        <v>LilleVandsalamander</v>
      </c>
      <c r="J3097" s="61" t="str">
        <f aca="false">TRIM(SUBSTITUTE(RIGHT(B3097,FIND(I3097,B3097)+1),"_",""))</f>
        <v>eDNA</v>
      </c>
      <c r="K3097" s="0" t="n">
        <f aca="false">IFERROR(VALUE(SUBSTITUTE(E3097,".",",")),E3097)</f>
        <v>38.57</v>
      </c>
      <c r="L3097" s="61" t="str">
        <f aca="false">IF(J3097="PosK",SUMIFS(K:K,J:J,"PosK",H:H,H3097),"")</f>
        <v/>
      </c>
      <c r="M3097" s="61" t="str">
        <f aca="false">IF(J3097="PosK",SUMIFS(K:K,J:J,"NegK",H:H,H3097),"")</f>
        <v/>
      </c>
      <c r="N3097" s="61" t="str">
        <f aca="false">IF(J3097="PosK",SUMIFS(K:K,J:J,"eDNA",H:H,H3097),"")</f>
        <v/>
      </c>
      <c r="P3097" s="62"/>
      <c r="T3097" s="63"/>
      <c r="W3097" s="64"/>
    </row>
    <row r="3098" customFormat="false" ht="14.25" hidden="false" customHeight="false" outlineLevel="0" collapsed="false">
      <c r="A3098" s="0" t="s">
        <v>891</v>
      </c>
      <c r="B3098" s="52" t="s">
        <v>1005</v>
      </c>
      <c r="C3098" s="52" t="s">
        <v>743</v>
      </c>
      <c r="D3098" s="53" t="n">
        <v>0.1</v>
      </c>
      <c r="E3098" s="53" t="n">
        <v>20.35</v>
      </c>
      <c r="F3098" s="0" t="s">
        <v>1364</v>
      </c>
      <c r="G3098" s="0" t="str">
        <f aca="false">LEFT(B3098,2)</f>
        <v>20</v>
      </c>
      <c r="H3098" s="0" t="str">
        <f aca="false">I3098&amp;"_"&amp;G3098&amp;"_"&amp;F3098</f>
        <v>LilleVandsalamander_20_20181106_DL2018046_ChristianshavnGym_koersel1</v>
      </c>
      <c r="I3098" s="61" t="str">
        <f aca="false">MID(RIGHT(B3098,LEN(B3098)-3),1,FIND("_",RIGHT(B3098,LEN(B3098)-3))-1)</f>
        <v>LilleVandsalamander</v>
      </c>
      <c r="J3098" s="61" t="str">
        <f aca="false">TRIM(SUBSTITUTE(RIGHT(B3098,FIND(I3098,B3098)+1),"_",""))</f>
        <v>PosK</v>
      </c>
      <c r="K3098" s="0" t="n">
        <f aca="false">IFERROR(VALUE(SUBSTITUTE(E3098,".",",")),E3098)</f>
        <v>20.35</v>
      </c>
      <c r="L3098" s="61" t="n">
        <f aca="false">IF(J3098="PosK",SUMIFS(K:K,J:J,"PosK",H:H,H3098),"")</f>
        <v>20.35</v>
      </c>
      <c r="M3098" s="61" t="n">
        <f aca="false">IF(J3098="PosK",SUMIFS(K:K,J:J,"NegK",H:H,H3098),"")</f>
        <v>0</v>
      </c>
      <c r="N3098" s="61" t="n">
        <f aca="false">IF(J3098="PosK",SUMIFS(K:K,J:J,"eDNA",H:H,H3098),"")</f>
        <v>0</v>
      </c>
      <c r="P3098" s="62" t="n">
        <f aca="false">IF(K3100="No Ct",0,K3100)</f>
        <v>0</v>
      </c>
      <c r="Q3098" s="62" t="n">
        <f aca="false">IF(K3101="No Ct",0,K3101)</f>
        <v>0</v>
      </c>
      <c r="R3098" s="0" t="str">
        <f aca="false">IF(AND(L3098&gt;0,M3098=0),"Valid","Invalid")</f>
        <v>Valid</v>
      </c>
      <c r="S3098" s="0" t="str">
        <f aca="false">IF(OR(P3098&gt;1,Q3098&gt;1),"Present","Absent")</f>
        <v>Absent</v>
      </c>
      <c r="T3098" s="63" t="str">
        <f aca="false">IF(OR(AND(P3098&gt;1,P3098&lt;41),AND(Q3098&gt;1,Q3098&lt;41)),"Ct&lt;41","Ct&gt;41")</f>
        <v>Ct&gt;41</v>
      </c>
      <c r="U3098" s="0" t="str">
        <f aca="false">I3098</f>
        <v>LilleVandsalamander</v>
      </c>
      <c r="V3098" s="0" t="str">
        <f aca="false">MID(F3098,10,9)</f>
        <v>DL2018046</v>
      </c>
      <c r="W3098" s="64" t="str">
        <f aca="false">V3098&amp;"_"&amp;U3098&amp;"_"&amp;R3098&amp;"_"&amp;S3098&amp;"_"&amp;T3098</f>
        <v>DL2018046_LilleVandsalamander_Valid_Absent_Ct&gt;41</v>
      </c>
    </row>
    <row r="3099" customFormat="false" ht="14.25" hidden="false" customHeight="false" outlineLevel="0" collapsed="false">
      <c r="A3099" s="0" t="s">
        <v>893</v>
      </c>
      <c r="B3099" s="52" t="s">
        <v>1006</v>
      </c>
      <c r="C3099" s="52" t="s">
        <v>747</v>
      </c>
      <c r="D3099" s="53" t="n">
        <v>0.1</v>
      </c>
      <c r="E3099" s="53" t="s">
        <v>748</v>
      </c>
      <c r="F3099" s="0" t="s">
        <v>1364</v>
      </c>
      <c r="G3099" s="0" t="str">
        <f aca="false">LEFT(B3099,2)</f>
        <v>20</v>
      </c>
      <c r="H3099" s="0" t="str">
        <f aca="false">I3099&amp;"_"&amp;G3099&amp;"_"&amp;F3099</f>
        <v>LilleVandsalamander_20_20181106_DL2018046_ChristianshavnGym_koersel1</v>
      </c>
      <c r="I3099" s="61" t="str">
        <f aca="false">MID(RIGHT(B3099,LEN(B3099)-3),1,FIND("_",RIGHT(B3099,LEN(B3099)-3))-1)</f>
        <v>LilleVandsalamander</v>
      </c>
      <c r="J3099" s="61" t="str">
        <f aca="false">TRIM(SUBSTITUTE(RIGHT(B3099,FIND(I3099,B3099)+1),"_",""))</f>
        <v>NegK</v>
      </c>
      <c r="K3099" s="0" t="str">
        <f aca="false">IFERROR(VALUE(SUBSTITUTE(E3099,".",",")),E3099)</f>
        <v>No Ct</v>
      </c>
      <c r="L3099" s="61" t="str">
        <f aca="false">IF(J3099="PosK",SUMIFS(K:K,J:J,"PosK",H:H,H3099),"")</f>
        <v/>
      </c>
      <c r="M3099" s="61" t="str">
        <f aca="false">IF(J3099="PosK",SUMIFS(K:K,J:J,"NegK",H:H,H3099),"")</f>
        <v/>
      </c>
      <c r="N3099" s="61" t="str">
        <f aca="false">IF(J3099="PosK",SUMIFS(K:K,J:J,"eDNA",H:H,H3099),"")</f>
        <v/>
      </c>
    </row>
    <row r="3100" customFormat="false" ht="14.25" hidden="false" customHeight="false" outlineLevel="0" collapsed="false">
      <c r="A3100" s="0" t="s">
        <v>895</v>
      </c>
      <c r="B3100" s="52" t="s">
        <v>1007</v>
      </c>
      <c r="C3100" s="52" t="s">
        <v>751</v>
      </c>
      <c r="D3100" s="53" t="n">
        <v>0.1</v>
      </c>
      <c r="E3100" s="53" t="s">
        <v>748</v>
      </c>
      <c r="F3100" s="0" t="s">
        <v>1364</v>
      </c>
      <c r="G3100" s="0" t="str">
        <f aca="false">LEFT(B3100,2)</f>
        <v>20</v>
      </c>
      <c r="H3100" s="0" t="str">
        <f aca="false">I3100&amp;"_"&amp;G3100&amp;"_"&amp;F3100</f>
        <v>LilleVandsalamander_20_20181106_DL2018046_ChristianshavnGym_koersel1</v>
      </c>
      <c r="I3100" s="61" t="str">
        <f aca="false">MID(RIGHT(B3100,LEN(B3100)-3),1,FIND("_",RIGHT(B3100,LEN(B3100)-3))-1)</f>
        <v>LilleVandsalamander</v>
      </c>
      <c r="J3100" s="61" t="str">
        <f aca="false">TRIM(SUBSTITUTE(RIGHT(B3100,FIND(I3100,B3100)+1),"_",""))</f>
        <v>eDNA</v>
      </c>
      <c r="K3100" s="0" t="str">
        <f aca="false">IFERROR(VALUE(SUBSTITUTE(E3100,".",",")),E3100)</f>
        <v>No Ct</v>
      </c>
      <c r="L3100" s="61" t="str">
        <f aca="false">IF(J3100="PosK",SUMIFS(K:K,J:J,"PosK",H:H,H3100),"")</f>
        <v/>
      </c>
      <c r="M3100" s="61" t="str">
        <f aca="false">IF(J3100="PosK",SUMIFS(K:K,J:J,"NegK",H:H,H3100),"")</f>
        <v/>
      </c>
      <c r="N3100" s="61" t="str">
        <f aca="false">IF(J3100="PosK",SUMIFS(K:K,J:J,"eDNA",H:H,H3100),"")</f>
        <v/>
      </c>
      <c r="Q3100" s="62"/>
    </row>
    <row r="3101" customFormat="false" ht="14.25" hidden="false" customHeight="false" outlineLevel="0" collapsed="false">
      <c r="A3101" s="0" t="s">
        <v>897</v>
      </c>
      <c r="B3101" s="52" t="s">
        <v>1007</v>
      </c>
      <c r="C3101" s="52" t="s">
        <v>751</v>
      </c>
      <c r="D3101" s="53" t="n">
        <v>0.1</v>
      </c>
      <c r="E3101" s="53" t="s">
        <v>748</v>
      </c>
      <c r="F3101" s="0" t="s">
        <v>1364</v>
      </c>
      <c r="G3101" s="0" t="str">
        <f aca="false">LEFT(B3101,2)</f>
        <v>20</v>
      </c>
      <c r="H3101" s="0" t="str">
        <f aca="false">I3101&amp;"_"&amp;G3101&amp;"_"&amp;F3101</f>
        <v>LilleVandsalamander_20_20181106_DL2018046_ChristianshavnGym_koersel1</v>
      </c>
      <c r="I3101" s="61" t="str">
        <f aca="false">MID(RIGHT(B3101,LEN(B3101)-3),1,FIND("_",RIGHT(B3101,LEN(B3101)-3))-1)</f>
        <v>LilleVandsalamander</v>
      </c>
      <c r="J3101" s="61" t="str">
        <f aca="false">TRIM(SUBSTITUTE(RIGHT(B3101,FIND(I3101,B3101)+1),"_",""))</f>
        <v>eDNA</v>
      </c>
      <c r="K3101" s="0" t="str">
        <f aca="false">IFERROR(VALUE(SUBSTITUTE(E3101,".",",")),E3101)</f>
        <v>No Ct</v>
      </c>
      <c r="L3101" s="61" t="str">
        <f aca="false">IF(J3101="PosK",SUMIFS(K:K,J:J,"PosK",H:H,H3101),"")</f>
        <v/>
      </c>
      <c r="M3101" s="61" t="str">
        <f aca="false">IF(J3101="PosK",SUMIFS(K:K,J:J,"NegK",H:H,H3101),"")</f>
        <v/>
      </c>
      <c r="N3101" s="61" t="str">
        <f aca="false">IF(J3101="PosK",SUMIFS(K:K,J:J,"eDNA",H:H,H3101),"")</f>
        <v/>
      </c>
      <c r="P3101" s="62"/>
      <c r="T3101" s="63"/>
      <c r="W3101" s="64"/>
    </row>
    <row r="3102" customFormat="false" ht="14.25" hidden="false" customHeight="false" outlineLevel="0" collapsed="false">
      <c r="A3102" s="0" t="s">
        <v>898</v>
      </c>
      <c r="B3102" s="52" t="s">
        <v>1008</v>
      </c>
      <c r="C3102" s="52" t="s">
        <v>743</v>
      </c>
      <c r="D3102" s="53" t="n">
        <v>0.1</v>
      </c>
      <c r="E3102" s="53" t="s">
        <v>748</v>
      </c>
      <c r="F3102" s="0" t="s">
        <v>1364</v>
      </c>
      <c r="G3102" s="0" t="str">
        <f aca="false">LEFT(B3102,2)</f>
        <v>21</v>
      </c>
      <c r="H3102" s="0" t="str">
        <f aca="false">I3102&amp;"_"&amp;G3102&amp;"_"&amp;F3102</f>
        <v>Skalle_21_20181106_DL2018046_ChristianshavnGym_koersel1</v>
      </c>
      <c r="I3102" s="61" t="str">
        <f aca="false">MID(RIGHT(B3102,LEN(B3102)-3),1,FIND("_",RIGHT(B3102,LEN(B3102)-3))-1)</f>
        <v>Skalle</v>
      </c>
      <c r="J3102" s="61" t="str">
        <f aca="false">TRIM(SUBSTITUTE(RIGHT(B3102,FIND(I3102,B3102)+1),"_",""))</f>
        <v>PosK</v>
      </c>
      <c r="K3102" s="0" t="str">
        <f aca="false">IFERROR(VALUE(SUBSTITUTE(E3102,".",",")),E3102)</f>
        <v>No Ct</v>
      </c>
      <c r="L3102" s="61" t="n">
        <f aca="false">IF(J3102="PosK",SUMIFS(K:K,J:J,"PosK",H:H,H3102),"")</f>
        <v>0</v>
      </c>
      <c r="M3102" s="61" t="n">
        <f aca="false">IF(J3102="PosK",SUMIFS(K:K,J:J,"NegK",H:H,H3102),"")</f>
        <v>0</v>
      </c>
      <c r="N3102" s="61" t="n">
        <f aca="false">IF(J3102="PosK",SUMIFS(K:K,J:J,"eDNA",H:H,H3102),"")</f>
        <v>0</v>
      </c>
      <c r="P3102" s="62" t="n">
        <f aca="false">IF(K3104="No Ct",0,K3104)</f>
        <v>0</v>
      </c>
      <c r="Q3102" s="62" t="n">
        <f aca="false">IF(K3105="No Ct",0,K3105)</f>
        <v>0</v>
      </c>
      <c r="R3102" s="0" t="str">
        <f aca="false">IF(AND(L3102&gt;0,M3102=0),"Valid","Invalid")</f>
        <v>Invalid</v>
      </c>
      <c r="S3102" s="0" t="str">
        <f aca="false">IF(OR(P3102&gt;1,Q3102&gt;1),"Present","Absent")</f>
        <v>Absent</v>
      </c>
      <c r="T3102" s="63" t="str">
        <f aca="false">IF(OR(AND(P3102&gt;1,P3102&lt;41),AND(Q3102&gt;1,Q3102&lt;41)),"Ct&lt;41","Ct&gt;41")</f>
        <v>Ct&gt;41</v>
      </c>
      <c r="U3102" s="0" t="str">
        <f aca="false">I3102</f>
        <v>Skalle</v>
      </c>
      <c r="V3102" s="0" t="str">
        <f aca="false">MID(F3102,10,9)</f>
        <v>DL2018046</v>
      </c>
      <c r="W3102" s="64" t="str">
        <f aca="false">V3102&amp;"_"&amp;U3102&amp;"_"&amp;R3102&amp;"_"&amp;S3102&amp;"_"&amp;T3102</f>
        <v>DL2018046_Skalle_Invalid_Absent_Ct&gt;41</v>
      </c>
    </row>
    <row r="3103" customFormat="false" ht="14.25" hidden="false" customHeight="false" outlineLevel="0" collapsed="false">
      <c r="A3103" s="0" t="s">
        <v>900</v>
      </c>
      <c r="B3103" s="52" t="s">
        <v>1009</v>
      </c>
      <c r="C3103" s="52" t="s">
        <v>747</v>
      </c>
      <c r="D3103" s="53" t="n">
        <v>0.1</v>
      </c>
      <c r="E3103" s="53" t="s">
        <v>748</v>
      </c>
      <c r="F3103" s="0" t="s">
        <v>1364</v>
      </c>
      <c r="G3103" s="0" t="str">
        <f aca="false">LEFT(B3103,2)</f>
        <v>21</v>
      </c>
      <c r="H3103" s="0" t="str">
        <f aca="false">I3103&amp;"_"&amp;G3103&amp;"_"&amp;F3103</f>
        <v>Skalle_21_20181106_DL2018046_ChristianshavnGym_koersel1</v>
      </c>
      <c r="I3103" s="61" t="str">
        <f aca="false">MID(RIGHT(B3103,LEN(B3103)-3),1,FIND("_",RIGHT(B3103,LEN(B3103)-3))-1)</f>
        <v>Skalle</v>
      </c>
      <c r="J3103" s="61" t="str">
        <f aca="false">TRIM(SUBSTITUTE(RIGHT(B3103,FIND(I3103,B3103)+1),"_",""))</f>
        <v>NegK</v>
      </c>
      <c r="K3103" s="0" t="str">
        <f aca="false">IFERROR(VALUE(SUBSTITUTE(E3103,".",",")),E3103)</f>
        <v>No Ct</v>
      </c>
      <c r="L3103" s="61" t="str">
        <f aca="false">IF(J3103="PosK",SUMIFS(K:K,J:J,"PosK",H:H,H3103),"")</f>
        <v/>
      </c>
      <c r="M3103" s="61" t="str">
        <f aca="false">IF(J3103="PosK",SUMIFS(K:K,J:J,"NegK",H:H,H3103),"")</f>
        <v/>
      </c>
      <c r="N3103" s="61" t="str">
        <f aca="false">IF(J3103="PosK",SUMIFS(K:K,J:J,"eDNA",H:H,H3103),"")</f>
        <v/>
      </c>
    </row>
    <row r="3104" customFormat="false" ht="14.25" hidden="false" customHeight="false" outlineLevel="0" collapsed="false">
      <c r="A3104" s="0" t="s">
        <v>902</v>
      </c>
      <c r="B3104" s="52" t="s">
        <v>1010</v>
      </c>
      <c r="C3104" s="52" t="s">
        <v>751</v>
      </c>
      <c r="D3104" s="53" t="n">
        <v>0.1</v>
      </c>
      <c r="E3104" s="53" t="s">
        <v>748</v>
      </c>
      <c r="F3104" s="0" t="s">
        <v>1364</v>
      </c>
      <c r="G3104" s="0" t="str">
        <f aca="false">LEFT(B3104,2)</f>
        <v>21</v>
      </c>
      <c r="H3104" s="0" t="str">
        <f aca="false">I3104&amp;"_"&amp;G3104&amp;"_"&amp;F3104</f>
        <v>Skalle_21_20181106_DL2018046_ChristianshavnGym_koersel1</v>
      </c>
      <c r="I3104" s="61" t="str">
        <f aca="false">MID(RIGHT(B3104,LEN(B3104)-3),1,FIND("_",RIGHT(B3104,LEN(B3104)-3))-1)</f>
        <v>Skalle</v>
      </c>
      <c r="J3104" s="61" t="str">
        <f aca="false">TRIM(SUBSTITUTE(RIGHT(B3104,FIND(I3104,B3104)+1),"_",""))</f>
        <v>eDNA</v>
      </c>
      <c r="K3104" s="0" t="str">
        <f aca="false">IFERROR(VALUE(SUBSTITUTE(E3104,".",",")),E3104)</f>
        <v>No Ct</v>
      </c>
      <c r="L3104" s="61" t="str">
        <f aca="false">IF(J3104="PosK",SUMIFS(K:K,J:J,"PosK",H:H,H3104),"")</f>
        <v/>
      </c>
      <c r="M3104" s="61" t="str">
        <f aca="false">IF(J3104="PosK",SUMIFS(K:K,J:J,"NegK",H:H,H3104),"")</f>
        <v/>
      </c>
      <c r="N3104" s="61" t="str">
        <f aca="false">IF(J3104="PosK",SUMIFS(K:K,J:J,"eDNA",H:H,H3104),"")</f>
        <v/>
      </c>
      <c r="Q3104" s="62"/>
    </row>
    <row r="3105" customFormat="false" ht="14.25" hidden="false" customHeight="false" outlineLevel="0" collapsed="false">
      <c r="A3105" s="0" t="s">
        <v>904</v>
      </c>
      <c r="B3105" s="52" t="s">
        <v>1010</v>
      </c>
      <c r="C3105" s="52" t="s">
        <v>751</v>
      </c>
      <c r="D3105" s="53" t="n">
        <v>0.1</v>
      </c>
      <c r="E3105" s="53" t="s">
        <v>748</v>
      </c>
      <c r="F3105" s="0" t="s">
        <v>1364</v>
      </c>
      <c r="G3105" s="0" t="str">
        <f aca="false">LEFT(B3105,2)</f>
        <v>21</v>
      </c>
      <c r="H3105" s="0" t="str">
        <f aca="false">I3105&amp;"_"&amp;G3105&amp;"_"&amp;F3105</f>
        <v>Skalle_21_20181106_DL2018046_ChristianshavnGym_koersel1</v>
      </c>
      <c r="I3105" s="61" t="str">
        <f aca="false">MID(RIGHT(B3105,LEN(B3105)-3),1,FIND("_",RIGHT(B3105,LEN(B3105)-3))-1)</f>
        <v>Skalle</v>
      </c>
      <c r="J3105" s="61" t="str">
        <f aca="false">TRIM(SUBSTITUTE(RIGHT(B3105,FIND(I3105,B3105)+1),"_",""))</f>
        <v>eDNA</v>
      </c>
      <c r="K3105" s="0" t="str">
        <f aca="false">IFERROR(VALUE(SUBSTITUTE(E3105,".",",")),E3105)</f>
        <v>No Ct</v>
      </c>
      <c r="L3105" s="61" t="str">
        <f aca="false">IF(J3105="PosK",SUMIFS(K:K,J:J,"PosK",H:H,H3105),"")</f>
        <v/>
      </c>
      <c r="M3105" s="61" t="str">
        <f aca="false">IF(J3105="PosK",SUMIFS(K:K,J:J,"NegK",H:H,H3105),"")</f>
        <v/>
      </c>
      <c r="N3105" s="61" t="str">
        <f aca="false">IF(J3105="PosK",SUMIFS(K:K,J:J,"eDNA",H:H,H3105),"")</f>
        <v/>
      </c>
      <c r="P3105" s="62"/>
      <c r="T3105" s="63"/>
      <c r="W3105" s="64"/>
    </row>
    <row r="3106" customFormat="false" ht="14.25" hidden="false" customHeight="false" outlineLevel="0" collapsed="false">
      <c r="A3106" s="0" t="s">
        <v>905</v>
      </c>
      <c r="B3106" s="52" t="s">
        <v>1011</v>
      </c>
      <c r="C3106" s="52" t="s">
        <v>743</v>
      </c>
      <c r="D3106" s="53" t="n">
        <v>0.1</v>
      </c>
      <c r="E3106" s="53" t="n">
        <v>29.32</v>
      </c>
      <c r="F3106" s="0" t="s">
        <v>1364</v>
      </c>
      <c r="G3106" s="0" t="str">
        <f aca="false">LEFT(B3106,2)</f>
        <v>22</v>
      </c>
      <c r="H3106" s="0" t="str">
        <f aca="false">I3106&amp;"_"&amp;G3106&amp;"_"&amp;F3106</f>
        <v>Skalle_22_20181106_DL2018046_ChristianshavnGym_koersel1</v>
      </c>
      <c r="I3106" s="61" t="str">
        <f aca="false">MID(RIGHT(B3106,LEN(B3106)-3),1,FIND("_",RIGHT(B3106,LEN(B3106)-3))-1)</f>
        <v>Skalle</v>
      </c>
      <c r="J3106" s="61" t="str">
        <f aca="false">TRIM(SUBSTITUTE(RIGHT(B3106,FIND(I3106,B3106)+1),"_",""))</f>
        <v>PosK</v>
      </c>
      <c r="K3106" s="0" t="n">
        <f aca="false">IFERROR(VALUE(SUBSTITUTE(E3106,".",",")),E3106)</f>
        <v>29.32</v>
      </c>
      <c r="L3106" s="61" t="n">
        <f aca="false">IF(J3106="PosK",SUMIFS(K:K,J:J,"PosK",H:H,H3106),"")</f>
        <v>29.32</v>
      </c>
      <c r="M3106" s="61" t="n">
        <f aca="false">IF(J3106="PosK",SUMIFS(K:K,J:J,"NegK",H:H,H3106),"")</f>
        <v>0</v>
      </c>
      <c r="N3106" s="61" t="n">
        <f aca="false">IF(J3106="PosK",SUMIFS(K:K,J:J,"eDNA",H:H,H3106),"")</f>
        <v>0</v>
      </c>
      <c r="P3106" s="62" t="n">
        <f aca="false">IF(K3108="No Ct",0,K3108)</f>
        <v>0</v>
      </c>
      <c r="Q3106" s="62" t="n">
        <f aca="false">IF(K3109="No Ct",0,K3109)</f>
        <v>0</v>
      </c>
      <c r="R3106" s="0" t="str">
        <f aca="false">IF(AND(L3106&gt;0,M3106=0),"Valid","Invalid")</f>
        <v>Valid</v>
      </c>
      <c r="S3106" s="0" t="str">
        <f aca="false">IF(OR(P3106&gt;1,Q3106&gt;1),"Present","Absent")</f>
        <v>Absent</v>
      </c>
      <c r="T3106" s="63" t="str">
        <f aca="false">IF(OR(AND(P3106&gt;1,P3106&lt;41),AND(Q3106&gt;1,Q3106&lt;41)),"Ct&lt;41","Ct&gt;41")</f>
        <v>Ct&gt;41</v>
      </c>
      <c r="U3106" s="0" t="str">
        <f aca="false">I3106</f>
        <v>Skalle</v>
      </c>
      <c r="V3106" s="0" t="str">
        <f aca="false">MID(F3106,10,9)</f>
        <v>DL2018046</v>
      </c>
      <c r="W3106" s="64" t="str">
        <f aca="false">V3106&amp;"_"&amp;U3106&amp;"_"&amp;R3106&amp;"_"&amp;S3106&amp;"_"&amp;T3106</f>
        <v>DL2018046_Skalle_Valid_Absent_Ct&gt;41</v>
      </c>
    </row>
    <row r="3107" customFormat="false" ht="14.25" hidden="false" customHeight="false" outlineLevel="0" collapsed="false">
      <c r="A3107" s="0" t="s">
        <v>907</v>
      </c>
      <c r="B3107" s="52" t="s">
        <v>1012</v>
      </c>
      <c r="C3107" s="52" t="s">
        <v>747</v>
      </c>
      <c r="D3107" s="53" t="n">
        <v>0.1</v>
      </c>
      <c r="E3107" s="53" t="s">
        <v>748</v>
      </c>
      <c r="F3107" s="0" t="s">
        <v>1364</v>
      </c>
      <c r="G3107" s="0" t="str">
        <f aca="false">LEFT(B3107,2)</f>
        <v>22</v>
      </c>
      <c r="H3107" s="0" t="str">
        <f aca="false">I3107&amp;"_"&amp;G3107&amp;"_"&amp;F3107</f>
        <v>Skalle_22_20181106_DL2018046_ChristianshavnGym_koersel1</v>
      </c>
      <c r="I3107" s="61" t="str">
        <f aca="false">MID(RIGHT(B3107,LEN(B3107)-3),1,FIND("_",RIGHT(B3107,LEN(B3107)-3))-1)</f>
        <v>Skalle</v>
      </c>
      <c r="J3107" s="61" t="str">
        <f aca="false">TRIM(SUBSTITUTE(RIGHT(B3107,FIND(I3107,B3107)+1),"_",""))</f>
        <v>NegK</v>
      </c>
      <c r="K3107" s="0" t="str">
        <f aca="false">IFERROR(VALUE(SUBSTITUTE(E3107,".",",")),E3107)</f>
        <v>No Ct</v>
      </c>
      <c r="L3107" s="61" t="str">
        <f aca="false">IF(J3107="PosK",SUMIFS(K:K,J:J,"PosK",H:H,H3107),"")</f>
        <v/>
      </c>
      <c r="M3107" s="61" t="str">
        <f aca="false">IF(J3107="PosK",SUMIFS(K:K,J:J,"NegK",H:H,H3107),"")</f>
        <v/>
      </c>
      <c r="N3107" s="61" t="str">
        <f aca="false">IF(J3107="PosK",SUMIFS(K:K,J:J,"eDNA",H:H,H3107),"")</f>
        <v/>
      </c>
    </row>
    <row r="3108" customFormat="false" ht="14.25" hidden="false" customHeight="false" outlineLevel="0" collapsed="false">
      <c r="A3108" s="0" t="s">
        <v>909</v>
      </c>
      <c r="B3108" s="52" t="s">
        <v>1013</v>
      </c>
      <c r="C3108" s="52" t="s">
        <v>751</v>
      </c>
      <c r="D3108" s="53" t="n">
        <v>0.1</v>
      </c>
      <c r="E3108" s="53" t="s">
        <v>748</v>
      </c>
      <c r="F3108" s="0" t="s">
        <v>1364</v>
      </c>
      <c r="G3108" s="0" t="str">
        <f aca="false">LEFT(B3108,2)</f>
        <v>22</v>
      </c>
      <c r="H3108" s="0" t="str">
        <f aca="false">I3108&amp;"_"&amp;G3108&amp;"_"&amp;F3108</f>
        <v>Skalle_22_20181106_DL2018046_ChristianshavnGym_koersel1</v>
      </c>
      <c r="I3108" s="61" t="str">
        <f aca="false">MID(RIGHT(B3108,LEN(B3108)-3),1,FIND("_",RIGHT(B3108,LEN(B3108)-3))-1)</f>
        <v>Skalle</v>
      </c>
      <c r="J3108" s="61" t="str">
        <f aca="false">TRIM(SUBSTITUTE(RIGHT(B3108,FIND(I3108,B3108)+1),"_",""))</f>
        <v>eDNA</v>
      </c>
      <c r="K3108" s="0" t="str">
        <f aca="false">IFERROR(VALUE(SUBSTITUTE(E3108,".",",")),E3108)</f>
        <v>No Ct</v>
      </c>
      <c r="L3108" s="61" t="str">
        <f aca="false">IF(J3108="PosK",SUMIFS(K:K,J:J,"PosK",H:H,H3108),"")</f>
        <v/>
      </c>
      <c r="M3108" s="61" t="str">
        <f aca="false">IF(J3108="PosK",SUMIFS(K:K,J:J,"NegK",H:H,H3108),"")</f>
        <v/>
      </c>
      <c r="N3108" s="61" t="str">
        <f aca="false">IF(J3108="PosK",SUMIFS(K:K,J:J,"eDNA",H:H,H3108),"")</f>
        <v/>
      </c>
      <c r="Q3108" s="62"/>
    </row>
    <row r="3109" customFormat="false" ht="14.25" hidden="false" customHeight="false" outlineLevel="0" collapsed="false">
      <c r="A3109" s="0" t="s">
        <v>911</v>
      </c>
      <c r="B3109" s="52" t="s">
        <v>1013</v>
      </c>
      <c r="C3109" s="52" t="s">
        <v>751</v>
      </c>
      <c r="D3109" s="53" t="n">
        <v>0.1</v>
      </c>
      <c r="E3109" s="53" t="s">
        <v>748</v>
      </c>
      <c r="F3109" s="0" t="s">
        <v>1364</v>
      </c>
      <c r="G3109" s="0" t="str">
        <f aca="false">LEFT(B3109,2)</f>
        <v>22</v>
      </c>
      <c r="H3109" s="0" t="str">
        <f aca="false">I3109&amp;"_"&amp;G3109&amp;"_"&amp;F3109</f>
        <v>Skalle_22_20181106_DL2018046_ChristianshavnGym_koersel1</v>
      </c>
      <c r="I3109" s="61" t="str">
        <f aca="false">MID(RIGHT(B3109,LEN(B3109)-3),1,FIND("_",RIGHT(B3109,LEN(B3109)-3))-1)</f>
        <v>Skalle</v>
      </c>
      <c r="J3109" s="61" t="str">
        <f aca="false">TRIM(SUBSTITUTE(RIGHT(B3109,FIND(I3109,B3109)+1),"_",""))</f>
        <v>eDNA</v>
      </c>
      <c r="K3109" s="0" t="str">
        <f aca="false">IFERROR(VALUE(SUBSTITUTE(E3109,".",",")),E3109)</f>
        <v>No Ct</v>
      </c>
      <c r="L3109" s="61" t="str">
        <f aca="false">IF(J3109="PosK",SUMIFS(K:K,J:J,"PosK",H:H,H3109),"")</f>
        <v/>
      </c>
      <c r="M3109" s="61" t="str">
        <f aca="false">IF(J3109="PosK",SUMIFS(K:K,J:J,"NegK",H:H,H3109),"")</f>
        <v/>
      </c>
      <c r="N3109" s="61" t="str">
        <f aca="false">IF(J3109="PosK",SUMIFS(K:K,J:J,"eDNA",H:H,H3109),"")</f>
        <v/>
      </c>
      <c r="P3109" s="62"/>
      <c r="T3109" s="63"/>
      <c r="W3109" s="64"/>
    </row>
    <row r="3110" customFormat="false" ht="14.25" hidden="false" customHeight="false" outlineLevel="0" collapsed="false">
      <c r="A3110" s="0" t="s">
        <v>912</v>
      </c>
      <c r="B3110" s="52" t="s">
        <v>1014</v>
      </c>
      <c r="C3110" s="52" t="s">
        <v>743</v>
      </c>
      <c r="D3110" s="53" t="n">
        <v>0.1</v>
      </c>
      <c r="E3110" s="53" t="n">
        <v>29.67</v>
      </c>
      <c r="F3110" s="0" t="s">
        <v>1364</v>
      </c>
      <c r="G3110" s="0" t="str">
        <f aca="false">LEFT(B3110,2)</f>
        <v>23</v>
      </c>
      <c r="H3110" s="0" t="str">
        <f aca="false">I3110&amp;"_"&amp;G3110&amp;"_"&amp;F3110</f>
        <v>Karusse_23_20181106_DL2018046_ChristianshavnGym_koersel1</v>
      </c>
      <c r="I3110" s="61" t="str">
        <f aca="false">MID(RIGHT(B3110,LEN(B3110)-3),1,FIND("_",RIGHT(B3110,LEN(B3110)-3))-1)</f>
        <v>Karusse</v>
      </c>
      <c r="J3110" s="61" t="str">
        <f aca="false">TRIM(SUBSTITUTE(RIGHT(B3110,FIND(I3110,B3110)+1),"_",""))</f>
        <v>PosK</v>
      </c>
      <c r="K3110" s="0" t="n">
        <f aca="false">IFERROR(VALUE(SUBSTITUTE(E3110,".",",")),E3110)</f>
        <v>29.67</v>
      </c>
      <c r="L3110" s="61" t="n">
        <f aca="false">IF(J3110="PosK",SUMIFS(K:K,J:J,"PosK",H:H,H3110),"")</f>
        <v>29.67</v>
      </c>
      <c r="M3110" s="61" t="n">
        <f aca="false">IF(J3110="PosK",SUMIFS(K:K,J:J,"NegK",H:H,H3110),"")</f>
        <v>0</v>
      </c>
      <c r="N3110" s="61" t="n">
        <f aca="false">IF(J3110="PosK",SUMIFS(K:K,J:J,"eDNA",H:H,H3110),"")</f>
        <v>0</v>
      </c>
      <c r="P3110" s="62" t="n">
        <f aca="false">IF(K3112="No Ct",0,K3112)</f>
        <v>0</v>
      </c>
      <c r="Q3110" s="62" t="n">
        <f aca="false">IF(K3113="No Ct",0,K3113)</f>
        <v>0</v>
      </c>
      <c r="R3110" s="0" t="str">
        <f aca="false">IF(AND(L3110&gt;0,M3110=0),"Valid","Invalid")</f>
        <v>Valid</v>
      </c>
      <c r="S3110" s="0" t="str">
        <f aca="false">IF(OR(P3110&gt;1,Q3110&gt;1),"Present","Absent")</f>
        <v>Absent</v>
      </c>
      <c r="T3110" s="63" t="str">
        <f aca="false">IF(OR(AND(P3110&gt;1,P3110&lt;41),AND(Q3110&gt;1,Q3110&lt;41)),"Ct&lt;41","Ct&gt;41")</f>
        <v>Ct&gt;41</v>
      </c>
      <c r="U3110" s="0" t="str">
        <f aca="false">I3110</f>
        <v>Karusse</v>
      </c>
      <c r="V3110" s="0" t="str">
        <f aca="false">MID(F3110,10,9)</f>
        <v>DL2018046</v>
      </c>
      <c r="W3110" s="64" t="str">
        <f aca="false">V3110&amp;"_"&amp;U3110&amp;"_"&amp;R3110&amp;"_"&amp;S3110&amp;"_"&amp;T3110</f>
        <v>DL2018046_Karusse_Valid_Absent_Ct&gt;41</v>
      </c>
    </row>
    <row r="3111" customFormat="false" ht="14.25" hidden="false" customHeight="false" outlineLevel="0" collapsed="false">
      <c r="A3111" s="0" t="s">
        <v>914</v>
      </c>
      <c r="B3111" s="52" t="s">
        <v>1015</v>
      </c>
      <c r="C3111" s="52" t="s">
        <v>747</v>
      </c>
      <c r="D3111" s="53" t="n">
        <v>0.1</v>
      </c>
      <c r="E3111" s="53" t="s">
        <v>748</v>
      </c>
      <c r="F3111" s="0" t="s">
        <v>1364</v>
      </c>
      <c r="G3111" s="0" t="str">
        <f aca="false">LEFT(B3111,2)</f>
        <v>23</v>
      </c>
      <c r="H3111" s="0" t="str">
        <f aca="false">I3111&amp;"_"&amp;G3111&amp;"_"&amp;F3111</f>
        <v>Karusse_23_20181106_DL2018046_ChristianshavnGym_koersel1</v>
      </c>
      <c r="I3111" s="61" t="str">
        <f aca="false">MID(RIGHT(B3111,LEN(B3111)-3),1,FIND("_",RIGHT(B3111,LEN(B3111)-3))-1)</f>
        <v>Karusse</v>
      </c>
      <c r="J3111" s="61" t="str">
        <f aca="false">TRIM(SUBSTITUTE(RIGHT(B3111,FIND(I3111,B3111)+1),"_",""))</f>
        <v>NegK</v>
      </c>
      <c r="K3111" s="0" t="str">
        <f aca="false">IFERROR(VALUE(SUBSTITUTE(E3111,".",",")),E3111)</f>
        <v>No Ct</v>
      </c>
      <c r="L3111" s="61" t="str">
        <f aca="false">IF(J3111="PosK",SUMIFS(K:K,J:J,"PosK",H:H,H3111),"")</f>
        <v/>
      </c>
      <c r="M3111" s="61" t="str">
        <f aca="false">IF(J3111="PosK",SUMIFS(K:K,J:J,"NegK",H:H,H3111),"")</f>
        <v/>
      </c>
      <c r="N3111" s="61" t="str">
        <f aca="false">IF(J3111="PosK",SUMIFS(K:K,J:J,"eDNA",H:H,H3111),"")</f>
        <v/>
      </c>
    </row>
    <row r="3112" customFormat="false" ht="14.25" hidden="false" customHeight="false" outlineLevel="0" collapsed="false">
      <c r="A3112" s="0" t="s">
        <v>916</v>
      </c>
      <c r="B3112" s="52" t="s">
        <v>1016</v>
      </c>
      <c r="C3112" s="52" t="s">
        <v>751</v>
      </c>
      <c r="D3112" s="53" t="n">
        <v>0.1</v>
      </c>
      <c r="E3112" s="53" t="s">
        <v>748</v>
      </c>
      <c r="F3112" s="0" t="s">
        <v>1364</v>
      </c>
      <c r="G3112" s="0" t="str">
        <f aca="false">LEFT(B3112,2)</f>
        <v>23</v>
      </c>
      <c r="H3112" s="0" t="str">
        <f aca="false">I3112&amp;"_"&amp;G3112&amp;"_"&amp;F3112</f>
        <v>Karusse_23_20181106_DL2018046_ChristianshavnGym_koersel1</v>
      </c>
      <c r="I3112" s="61" t="str">
        <f aca="false">MID(RIGHT(B3112,LEN(B3112)-3),1,FIND("_",RIGHT(B3112,LEN(B3112)-3))-1)</f>
        <v>Karusse</v>
      </c>
      <c r="J3112" s="61" t="str">
        <f aca="false">TRIM(SUBSTITUTE(RIGHT(B3112,FIND(I3112,B3112)+1),"_",""))</f>
        <v>eDNA</v>
      </c>
      <c r="K3112" s="0" t="str">
        <f aca="false">IFERROR(VALUE(SUBSTITUTE(E3112,".",",")),E3112)</f>
        <v>No Ct</v>
      </c>
      <c r="L3112" s="61" t="str">
        <f aca="false">IF(J3112="PosK",SUMIFS(K:K,J:J,"PosK",H:H,H3112),"")</f>
        <v/>
      </c>
      <c r="M3112" s="61" t="str">
        <f aca="false">IF(J3112="PosK",SUMIFS(K:K,J:J,"NegK",H:H,H3112),"")</f>
        <v/>
      </c>
      <c r="N3112" s="61" t="str">
        <f aca="false">IF(J3112="PosK",SUMIFS(K:K,J:J,"eDNA",H:H,H3112),"")</f>
        <v/>
      </c>
      <c r="Q3112" s="62"/>
    </row>
    <row r="3113" customFormat="false" ht="14.25" hidden="false" customHeight="false" outlineLevel="0" collapsed="false">
      <c r="A3113" s="0" t="s">
        <v>918</v>
      </c>
      <c r="B3113" s="52" t="s">
        <v>1016</v>
      </c>
      <c r="C3113" s="52" t="s">
        <v>751</v>
      </c>
      <c r="D3113" s="53" t="n">
        <v>0.1</v>
      </c>
      <c r="E3113" s="53" t="s">
        <v>748</v>
      </c>
      <c r="F3113" s="0" t="s">
        <v>1364</v>
      </c>
      <c r="G3113" s="0" t="str">
        <f aca="false">LEFT(B3113,2)</f>
        <v>23</v>
      </c>
      <c r="H3113" s="0" t="str">
        <f aca="false">I3113&amp;"_"&amp;G3113&amp;"_"&amp;F3113</f>
        <v>Karusse_23_20181106_DL2018046_ChristianshavnGym_koersel1</v>
      </c>
      <c r="I3113" s="61" t="str">
        <f aca="false">MID(RIGHT(B3113,LEN(B3113)-3),1,FIND("_",RIGHT(B3113,LEN(B3113)-3))-1)</f>
        <v>Karusse</v>
      </c>
      <c r="J3113" s="61" t="str">
        <f aca="false">TRIM(SUBSTITUTE(RIGHT(B3113,FIND(I3113,B3113)+1),"_",""))</f>
        <v>eDNA</v>
      </c>
      <c r="K3113" s="0" t="str">
        <f aca="false">IFERROR(VALUE(SUBSTITUTE(E3113,".",",")),E3113)</f>
        <v>No Ct</v>
      </c>
      <c r="L3113" s="61" t="str">
        <f aca="false">IF(J3113="PosK",SUMIFS(K:K,J:J,"PosK",H:H,H3113),"")</f>
        <v/>
      </c>
      <c r="M3113" s="61" t="str">
        <f aca="false">IF(J3113="PosK",SUMIFS(K:K,J:J,"NegK",H:H,H3113),"")</f>
        <v/>
      </c>
      <c r="N3113" s="61" t="str">
        <f aca="false">IF(J3113="PosK",SUMIFS(K:K,J:J,"eDNA",H:H,H3113),"")</f>
        <v/>
      </c>
      <c r="P3113" s="62"/>
      <c r="T3113" s="63"/>
      <c r="W3113" s="64"/>
    </row>
    <row r="3114" customFormat="false" ht="14.25" hidden="false" customHeight="false" outlineLevel="0" collapsed="false">
      <c r="A3114" s="0" t="s">
        <v>919</v>
      </c>
      <c r="B3114" s="52" t="s">
        <v>1017</v>
      </c>
      <c r="C3114" s="52" t="s">
        <v>743</v>
      </c>
      <c r="D3114" s="53" t="n">
        <v>0.1</v>
      </c>
      <c r="E3114" s="53" t="s">
        <v>748</v>
      </c>
      <c r="F3114" s="0" t="s">
        <v>1364</v>
      </c>
      <c r="G3114" s="0" t="str">
        <f aca="false">LEFT(B3114,2)</f>
        <v>24</v>
      </c>
      <c r="H3114" s="0" t="str">
        <f aca="false">I3114&amp;"_"&amp;G3114&amp;"_"&amp;F3114</f>
        <v>Karusse_24_20181106_DL2018046_ChristianshavnGym_koersel1</v>
      </c>
      <c r="I3114" s="61" t="str">
        <f aca="false">MID(RIGHT(B3114,LEN(B3114)-3),1,FIND("_",RIGHT(B3114,LEN(B3114)-3))-1)</f>
        <v>Karusse</v>
      </c>
      <c r="J3114" s="61" t="str">
        <f aca="false">TRIM(SUBSTITUTE(RIGHT(B3114,FIND(I3114,B3114)+1),"_",""))</f>
        <v>PosK</v>
      </c>
      <c r="K3114" s="0" t="str">
        <f aca="false">IFERROR(VALUE(SUBSTITUTE(E3114,".",",")),E3114)</f>
        <v>No Ct</v>
      </c>
      <c r="L3114" s="61" t="n">
        <f aca="false">IF(J3114="PosK",SUMIFS(K:K,J:J,"PosK",H:H,H3114),"")</f>
        <v>0</v>
      </c>
      <c r="M3114" s="61" t="n">
        <f aca="false">IF(J3114="PosK",SUMIFS(K:K,J:J,"NegK",H:H,H3114),"")</f>
        <v>0</v>
      </c>
      <c r="N3114" s="61" t="n">
        <f aca="false">IF(J3114="PosK",SUMIFS(K:K,J:J,"eDNA",H:H,H3114),"")</f>
        <v>0</v>
      </c>
      <c r="P3114" s="62" t="n">
        <f aca="false">IF(K3116="No Ct",0,K3116)</f>
        <v>0</v>
      </c>
      <c r="Q3114" s="62" t="n">
        <f aca="false">IF(K3117="No Ct",0,K3117)</f>
        <v>0</v>
      </c>
      <c r="R3114" s="0" t="str">
        <f aca="false">IF(AND(L3114&gt;0,M3114=0),"Valid","Invalid")</f>
        <v>Invalid</v>
      </c>
      <c r="S3114" s="0" t="str">
        <f aca="false">IF(OR(P3114&gt;1,Q3114&gt;1),"Present","Absent")</f>
        <v>Absent</v>
      </c>
      <c r="T3114" s="63" t="str">
        <f aca="false">IF(OR(AND(P3114&gt;1,P3114&lt;41),AND(Q3114&gt;1,Q3114&lt;41)),"Ct&lt;41","Ct&gt;41")</f>
        <v>Ct&gt;41</v>
      </c>
      <c r="U3114" s="0" t="str">
        <f aca="false">I3114</f>
        <v>Karusse</v>
      </c>
      <c r="V3114" s="0" t="str">
        <f aca="false">MID(F3114,10,9)</f>
        <v>DL2018046</v>
      </c>
      <c r="W3114" s="64" t="str">
        <f aca="false">V3114&amp;"_"&amp;U3114&amp;"_"&amp;R3114&amp;"_"&amp;S3114&amp;"_"&amp;T3114</f>
        <v>DL2018046_Karusse_Invalid_Absent_Ct&gt;41</v>
      </c>
    </row>
    <row r="3115" customFormat="false" ht="14.25" hidden="false" customHeight="false" outlineLevel="0" collapsed="false">
      <c r="A3115" s="0" t="s">
        <v>921</v>
      </c>
      <c r="B3115" s="52" t="s">
        <v>1018</v>
      </c>
      <c r="C3115" s="52" t="s">
        <v>747</v>
      </c>
      <c r="D3115" s="53" t="n">
        <v>0.1</v>
      </c>
      <c r="E3115" s="53" t="s">
        <v>748</v>
      </c>
      <c r="F3115" s="0" t="s">
        <v>1364</v>
      </c>
      <c r="G3115" s="0" t="str">
        <f aca="false">LEFT(B3115,2)</f>
        <v>24</v>
      </c>
      <c r="H3115" s="0" t="str">
        <f aca="false">I3115&amp;"_"&amp;G3115&amp;"_"&amp;F3115</f>
        <v>Karusse_24_20181106_DL2018046_ChristianshavnGym_koersel1</v>
      </c>
      <c r="I3115" s="61" t="str">
        <f aca="false">MID(RIGHT(B3115,LEN(B3115)-3),1,FIND("_",RIGHT(B3115,LEN(B3115)-3))-1)</f>
        <v>Karusse</v>
      </c>
      <c r="J3115" s="61" t="str">
        <f aca="false">TRIM(SUBSTITUTE(RIGHT(B3115,FIND(I3115,B3115)+1),"_",""))</f>
        <v>NegK</v>
      </c>
      <c r="K3115" s="0" t="str">
        <f aca="false">IFERROR(VALUE(SUBSTITUTE(E3115,".",",")),E3115)</f>
        <v>No Ct</v>
      </c>
      <c r="L3115" s="61" t="str">
        <f aca="false">IF(J3115="PosK",SUMIFS(K:K,J:J,"PosK",H:H,H3115),"")</f>
        <v/>
      </c>
      <c r="M3115" s="61" t="str">
        <f aca="false">IF(J3115="PosK",SUMIFS(K:K,J:J,"NegK",H:H,H3115),"")</f>
        <v/>
      </c>
      <c r="N3115" s="61" t="str">
        <f aca="false">IF(J3115="PosK",SUMIFS(K:K,J:J,"eDNA",H:H,H3115),"")</f>
        <v/>
      </c>
    </row>
    <row r="3116" customFormat="false" ht="14.25" hidden="false" customHeight="false" outlineLevel="0" collapsed="false">
      <c r="A3116" s="0" t="s">
        <v>923</v>
      </c>
      <c r="B3116" s="52" t="s">
        <v>1019</v>
      </c>
      <c r="C3116" s="52" t="s">
        <v>751</v>
      </c>
      <c r="D3116" s="53" t="n">
        <v>0.1</v>
      </c>
      <c r="E3116" s="53" t="s">
        <v>748</v>
      </c>
      <c r="F3116" s="0" t="s">
        <v>1364</v>
      </c>
      <c r="G3116" s="0" t="str">
        <f aca="false">LEFT(B3116,2)</f>
        <v>24</v>
      </c>
      <c r="H3116" s="0" t="str">
        <f aca="false">I3116&amp;"_"&amp;G3116&amp;"_"&amp;F3116</f>
        <v>Karusse_24_20181106_DL2018046_ChristianshavnGym_koersel1</v>
      </c>
      <c r="I3116" s="61" t="str">
        <f aca="false">MID(RIGHT(B3116,LEN(B3116)-3),1,FIND("_",RIGHT(B3116,LEN(B3116)-3))-1)</f>
        <v>Karusse</v>
      </c>
      <c r="J3116" s="61" t="str">
        <f aca="false">TRIM(SUBSTITUTE(RIGHT(B3116,FIND(I3116,B3116)+1),"_",""))</f>
        <v>eDNA</v>
      </c>
      <c r="K3116" s="0" t="str">
        <f aca="false">IFERROR(VALUE(SUBSTITUTE(E3116,".",",")),E3116)</f>
        <v>No Ct</v>
      </c>
      <c r="L3116" s="61" t="str">
        <f aca="false">IF(J3116="PosK",SUMIFS(K:K,J:J,"PosK",H:H,H3116),"")</f>
        <v/>
      </c>
      <c r="M3116" s="61" t="str">
        <f aca="false">IF(J3116="PosK",SUMIFS(K:K,J:J,"NegK",H:H,H3116),"")</f>
        <v/>
      </c>
      <c r="N3116" s="61" t="str">
        <f aca="false">IF(J3116="PosK",SUMIFS(K:K,J:J,"eDNA",H:H,H3116),"")</f>
        <v/>
      </c>
      <c r="Q3116" s="62"/>
    </row>
    <row r="3117" customFormat="false" ht="14.25" hidden="false" customHeight="false" outlineLevel="0" collapsed="false">
      <c r="A3117" s="0" t="s">
        <v>925</v>
      </c>
      <c r="B3117" s="52" t="s">
        <v>1019</v>
      </c>
      <c r="C3117" s="52" t="s">
        <v>751</v>
      </c>
      <c r="D3117" s="53" t="n">
        <v>0.1</v>
      </c>
      <c r="E3117" s="53" t="s">
        <v>748</v>
      </c>
      <c r="F3117" s="0" t="s">
        <v>1364</v>
      </c>
      <c r="G3117" s="0" t="str">
        <f aca="false">LEFT(B3117,2)</f>
        <v>24</v>
      </c>
      <c r="H3117" s="0" t="str">
        <f aca="false">I3117&amp;"_"&amp;G3117&amp;"_"&amp;F3117</f>
        <v>Karusse_24_20181106_DL2018046_ChristianshavnGym_koersel1</v>
      </c>
      <c r="I3117" s="61" t="str">
        <f aca="false">MID(RIGHT(B3117,LEN(B3117)-3),1,FIND("_",RIGHT(B3117,LEN(B3117)-3))-1)</f>
        <v>Karusse</v>
      </c>
      <c r="J3117" s="61" t="str">
        <f aca="false">TRIM(SUBSTITUTE(RIGHT(B3117,FIND(I3117,B3117)+1),"_",""))</f>
        <v>eDNA</v>
      </c>
      <c r="K3117" s="0" t="str">
        <f aca="false">IFERROR(VALUE(SUBSTITUTE(E3117,".",",")),E3117)</f>
        <v>No Ct</v>
      </c>
      <c r="L3117" s="61" t="str">
        <f aca="false">IF(J3117="PosK",SUMIFS(K:K,J:J,"PosK",H:H,H3117),"")</f>
        <v/>
      </c>
      <c r="M3117" s="61" t="str">
        <f aca="false">IF(J3117="PosK",SUMIFS(K:K,J:J,"NegK",H:H,H3117),"")</f>
        <v/>
      </c>
      <c r="N3117" s="61" t="str">
        <f aca="false">IF(J3117="PosK",SUMIFS(K:K,J:J,"eDNA",H:H,H3117),"")</f>
        <v/>
      </c>
      <c r="P3117" s="62"/>
      <c r="T3117" s="63"/>
      <c r="W3117" s="64"/>
    </row>
    <row r="3118" customFormat="false" ht="14.25" hidden="false" customHeight="false" outlineLevel="0" collapsed="false">
      <c r="A3118" s="0" t="s">
        <v>741</v>
      </c>
      <c r="B3118" s="52" t="s">
        <v>1020</v>
      </c>
      <c r="C3118" s="52" t="s">
        <v>743</v>
      </c>
      <c r="D3118" s="53" t="n">
        <v>0.1</v>
      </c>
      <c r="E3118" s="53" t="s">
        <v>748</v>
      </c>
      <c r="F3118" s="0" t="s">
        <v>1365</v>
      </c>
      <c r="G3118" s="0" t="str">
        <f aca="false">LEFT(B3118,2)</f>
        <v>25</v>
      </c>
      <c r="H3118" s="0" t="str">
        <f aca="false">I3118&amp;"_"&amp;G3118&amp;"_"&amp;F3118</f>
        <v>Loegfroe_25_20181106_DL2018046_ChristianshavnGym_koersel2</v>
      </c>
      <c r="I3118" s="61" t="str">
        <f aca="false">MID(RIGHT(B3118,LEN(B3118)-3),1,FIND("_",RIGHT(B3118,LEN(B3118)-3))-1)</f>
        <v>Loegfroe</v>
      </c>
      <c r="J3118" s="61" t="str">
        <f aca="false">TRIM(SUBSTITUTE(RIGHT(B3118,FIND(I3118,B3118)+1),"_",""))</f>
        <v>PosK</v>
      </c>
      <c r="K3118" s="0" t="str">
        <f aca="false">IFERROR(VALUE(SUBSTITUTE(E3118,".",",")),E3118)</f>
        <v>No Ct</v>
      </c>
      <c r="L3118" s="61" t="n">
        <f aca="false">IF(J3118="PosK",SUMIFS(K:K,J:J,"PosK",H:H,H3118),"")</f>
        <v>0</v>
      </c>
      <c r="M3118" s="61" t="n">
        <f aca="false">IF(J3118="PosK",SUMIFS(K:K,J:J,"NegK",H:H,H3118),"")</f>
        <v>0</v>
      </c>
      <c r="N3118" s="61" t="n">
        <f aca="false">IF(J3118="PosK",SUMIFS(K:K,J:J,"eDNA",H:H,H3118),"")</f>
        <v>0</v>
      </c>
      <c r="P3118" s="62" t="n">
        <f aca="false">IF(K3120="No Ct",0,K3120)</f>
        <v>0</v>
      </c>
      <c r="Q3118" s="62" t="n">
        <f aca="false">IF(K3121="No Ct",0,K3121)</f>
        <v>0</v>
      </c>
      <c r="R3118" s="0" t="str">
        <f aca="false">IF(AND(L3118&gt;0,M3118=0),"Valid","Invalid")</f>
        <v>Invalid</v>
      </c>
      <c r="S3118" s="0" t="str">
        <f aca="false">IF(OR(P3118&gt;1,Q3118&gt;1),"Present","Absent")</f>
        <v>Absent</v>
      </c>
      <c r="T3118" s="63" t="str">
        <f aca="false">IF(OR(AND(P3118&gt;1,P3118&lt;41),AND(Q3118&gt;1,Q3118&lt;41)),"Ct&lt;41","Ct&gt;41")</f>
        <v>Ct&gt;41</v>
      </c>
      <c r="U3118" s="0" t="str">
        <f aca="false">I3118</f>
        <v>Loegfroe</v>
      </c>
      <c r="V3118" s="0" t="str">
        <f aca="false">MID(F3118,10,9)</f>
        <v>DL2018046</v>
      </c>
      <c r="W3118" s="64" t="str">
        <f aca="false">V3118&amp;"_"&amp;U3118&amp;"_"&amp;R3118&amp;"_"&amp;S3118&amp;"_"&amp;T3118</f>
        <v>DL2018046_Loegfroe_Invalid_Absent_Ct&gt;41</v>
      </c>
    </row>
    <row r="3119" customFormat="false" ht="14.25" hidden="false" customHeight="false" outlineLevel="0" collapsed="false">
      <c r="A3119" s="0" t="s">
        <v>745</v>
      </c>
      <c r="B3119" s="52" t="s">
        <v>1022</v>
      </c>
      <c r="C3119" s="52" t="s">
        <v>747</v>
      </c>
      <c r="D3119" s="53" t="n">
        <v>0.1</v>
      </c>
      <c r="E3119" s="53" t="s">
        <v>748</v>
      </c>
      <c r="F3119" s="0" t="s">
        <v>1365</v>
      </c>
      <c r="G3119" s="0" t="str">
        <f aca="false">LEFT(B3119,2)</f>
        <v>25</v>
      </c>
      <c r="H3119" s="0" t="str">
        <f aca="false">I3119&amp;"_"&amp;G3119&amp;"_"&amp;F3119</f>
        <v>Loegfroe_25_20181106_DL2018046_ChristianshavnGym_koersel2</v>
      </c>
      <c r="I3119" s="61" t="str">
        <f aca="false">MID(RIGHT(B3119,LEN(B3119)-3),1,FIND("_",RIGHT(B3119,LEN(B3119)-3))-1)</f>
        <v>Loegfroe</v>
      </c>
      <c r="J3119" s="61" t="str">
        <f aca="false">TRIM(SUBSTITUTE(RIGHT(B3119,FIND(I3119,B3119)+1),"_",""))</f>
        <v>NegK</v>
      </c>
      <c r="K3119" s="0" t="str">
        <f aca="false">IFERROR(VALUE(SUBSTITUTE(E3119,".",",")),E3119)</f>
        <v>No Ct</v>
      </c>
      <c r="L3119" s="61" t="str">
        <f aca="false">IF(J3119="PosK",SUMIFS(K:K,J:J,"PosK",H:H,H3119),"")</f>
        <v/>
      </c>
      <c r="M3119" s="61" t="str">
        <f aca="false">IF(J3119="PosK",SUMIFS(K:K,J:J,"NegK",H:H,H3119),"")</f>
        <v/>
      </c>
      <c r="N3119" s="61" t="str">
        <f aca="false">IF(J3119="PosK",SUMIFS(K:K,J:J,"eDNA",H:H,H3119),"")</f>
        <v/>
      </c>
    </row>
    <row r="3120" customFormat="false" ht="14.25" hidden="false" customHeight="false" outlineLevel="0" collapsed="false">
      <c r="A3120" s="0" t="s">
        <v>749</v>
      </c>
      <c r="B3120" s="52" t="s">
        <v>1023</v>
      </c>
      <c r="C3120" s="52" t="s">
        <v>751</v>
      </c>
      <c r="D3120" s="53" t="n">
        <v>0.1</v>
      </c>
      <c r="E3120" s="53" t="s">
        <v>748</v>
      </c>
      <c r="F3120" s="0" t="s">
        <v>1365</v>
      </c>
      <c r="G3120" s="0" t="str">
        <f aca="false">LEFT(B3120,2)</f>
        <v>25</v>
      </c>
      <c r="H3120" s="0" t="str">
        <f aca="false">I3120&amp;"_"&amp;G3120&amp;"_"&amp;F3120</f>
        <v>Loegfroe_25_20181106_DL2018046_ChristianshavnGym_koersel2</v>
      </c>
      <c r="I3120" s="61" t="str">
        <f aca="false">MID(RIGHT(B3120,LEN(B3120)-3),1,FIND("_",RIGHT(B3120,LEN(B3120)-3))-1)</f>
        <v>Loegfroe</v>
      </c>
      <c r="J3120" s="61" t="str">
        <f aca="false">TRIM(SUBSTITUTE(RIGHT(B3120,FIND(I3120,B3120)+1),"_",""))</f>
        <v>eDNA</v>
      </c>
      <c r="K3120" s="0" t="str">
        <f aca="false">IFERROR(VALUE(SUBSTITUTE(E3120,".",",")),E3120)</f>
        <v>No Ct</v>
      </c>
      <c r="L3120" s="61" t="str">
        <f aca="false">IF(J3120="PosK",SUMIFS(K:K,J:J,"PosK",H:H,H3120),"")</f>
        <v/>
      </c>
      <c r="M3120" s="61" t="str">
        <f aca="false">IF(J3120="PosK",SUMIFS(K:K,J:J,"NegK",H:H,H3120),"")</f>
        <v/>
      </c>
      <c r="N3120" s="61" t="str">
        <f aca="false">IF(J3120="PosK",SUMIFS(K:K,J:J,"eDNA",H:H,H3120),"")</f>
        <v/>
      </c>
      <c r="Q3120" s="62"/>
    </row>
    <row r="3121" customFormat="false" ht="14.25" hidden="false" customHeight="false" outlineLevel="0" collapsed="false">
      <c r="A3121" s="0" t="s">
        <v>752</v>
      </c>
      <c r="B3121" s="52" t="s">
        <v>1023</v>
      </c>
      <c r="C3121" s="52" t="s">
        <v>751</v>
      </c>
      <c r="D3121" s="53" t="n">
        <v>0.1</v>
      </c>
      <c r="E3121" s="53" t="s">
        <v>748</v>
      </c>
      <c r="F3121" s="0" t="s">
        <v>1365</v>
      </c>
      <c r="G3121" s="0" t="str">
        <f aca="false">LEFT(B3121,2)</f>
        <v>25</v>
      </c>
      <c r="H3121" s="0" t="str">
        <f aca="false">I3121&amp;"_"&amp;G3121&amp;"_"&amp;F3121</f>
        <v>Loegfroe_25_20181106_DL2018046_ChristianshavnGym_koersel2</v>
      </c>
      <c r="I3121" s="61" t="str">
        <f aca="false">MID(RIGHT(B3121,LEN(B3121)-3),1,FIND("_",RIGHT(B3121,LEN(B3121)-3))-1)</f>
        <v>Loegfroe</v>
      </c>
      <c r="J3121" s="61" t="str">
        <f aca="false">TRIM(SUBSTITUTE(RIGHT(B3121,FIND(I3121,B3121)+1),"_",""))</f>
        <v>eDNA</v>
      </c>
      <c r="K3121" s="0" t="str">
        <f aca="false">IFERROR(VALUE(SUBSTITUTE(E3121,".",",")),E3121)</f>
        <v>No Ct</v>
      </c>
      <c r="L3121" s="61" t="str">
        <f aca="false">IF(J3121="PosK",SUMIFS(K:K,J:J,"PosK",H:H,H3121),"")</f>
        <v/>
      </c>
      <c r="M3121" s="61" t="str">
        <f aca="false">IF(J3121="PosK",SUMIFS(K:K,J:J,"NegK",H:H,H3121),"")</f>
        <v/>
      </c>
      <c r="N3121" s="61" t="str">
        <f aca="false">IF(J3121="PosK",SUMIFS(K:K,J:J,"eDNA",H:H,H3121),"")</f>
        <v/>
      </c>
      <c r="P3121" s="62"/>
      <c r="T3121" s="63"/>
      <c r="W3121" s="64"/>
    </row>
    <row r="3122" customFormat="false" ht="14.25" hidden="false" customHeight="false" outlineLevel="0" collapsed="false">
      <c r="A3122" s="0" t="s">
        <v>754</v>
      </c>
      <c r="B3122" s="52" t="s">
        <v>1025</v>
      </c>
      <c r="C3122" s="52" t="s">
        <v>743</v>
      </c>
      <c r="D3122" s="53" t="n">
        <v>0.1</v>
      </c>
      <c r="E3122" s="53" t="n">
        <v>36.93</v>
      </c>
      <c r="F3122" s="0" t="s">
        <v>1365</v>
      </c>
      <c r="G3122" s="0" t="str">
        <f aca="false">LEFT(B3122,2)</f>
        <v>26</v>
      </c>
      <c r="H3122" s="0" t="str">
        <f aca="false">I3122&amp;"_"&amp;G3122&amp;"_"&amp;F3122</f>
        <v>StorVandsalamander_26_20181106_DL2018046_ChristianshavnGym_koersel2</v>
      </c>
      <c r="I3122" s="61" t="str">
        <f aca="false">MID(RIGHT(B3122,LEN(B3122)-3),1,FIND("_",RIGHT(B3122,LEN(B3122)-3))-1)</f>
        <v>StorVandsalamander</v>
      </c>
      <c r="J3122" s="61" t="str">
        <f aca="false">TRIM(SUBSTITUTE(RIGHT(B3122,FIND(I3122,B3122)+1),"_",""))</f>
        <v>PosK</v>
      </c>
      <c r="K3122" s="0" t="n">
        <f aca="false">IFERROR(VALUE(SUBSTITUTE(E3122,".",",")),E3122)</f>
        <v>36.93</v>
      </c>
      <c r="L3122" s="61" t="n">
        <f aca="false">IF(J3122="PosK",SUMIFS(K:K,J:J,"PosK",H:H,H3122),"")</f>
        <v>36.93</v>
      </c>
      <c r="M3122" s="61" t="n">
        <f aca="false">IF(J3122="PosK",SUMIFS(K:K,J:J,"NegK",H:H,H3122),"")</f>
        <v>0</v>
      </c>
      <c r="N3122" s="61" t="n">
        <f aca="false">IF(J3122="PosK",SUMIFS(K:K,J:J,"eDNA",H:H,H3122),"")</f>
        <v>37.45</v>
      </c>
      <c r="P3122" s="62" t="n">
        <f aca="false">IF(K3124="No Ct",0,K3124)</f>
        <v>0</v>
      </c>
      <c r="Q3122" s="62" t="n">
        <f aca="false">IF(K3125="No Ct",0,K3125)</f>
        <v>37.45</v>
      </c>
      <c r="R3122" s="0" t="str">
        <f aca="false">IF(AND(L3122&gt;0,M3122=0),"Valid","Invalid")</f>
        <v>Valid</v>
      </c>
      <c r="S3122" s="0" t="str">
        <f aca="false">IF(OR(P3122&gt;1,Q3122&gt;1),"Present","Absent")</f>
        <v>Present</v>
      </c>
      <c r="T3122" s="63" t="str">
        <f aca="false">IF(OR(AND(P3122&gt;1,P3122&lt;41),AND(Q3122&gt;1,Q3122&lt;41)),"Ct&lt;41","Ct&gt;41")</f>
        <v>Ct&lt;41</v>
      </c>
      <c r="U3122" s="0" t="str">
        <f aca="false">I3122</f>
        <v>StorVandsalamander</v>
      </c>
      <c r="V3122" s="0" t="str">
        <f aca="false">MID(F3122,10,9)</f>
        <v>DL2018046</v>
      </c>
      <c r="W3122" s="64" t="str">
        <f aca="false">V3122&amp;"_"&amp;U3122&amp;"_"&amp;R3122&amp;"_"&amp;S3122&amp;"_"&amp;T3122</f>
        <v>DL2018046_StorVandsalamander_Valid_Present_Ct&lt;41</v>
      </c>
    </row>
    <row r="3123" customFormat="false" ht="14.25" hidden="false" customHeight="false" outlineLevel="0" collapsed="false">
      <c r="A3123" s="0" t="s">
        <v>756</v>
      </c>
      <c r="B3123" s="52" t="s">
        <v>1026</v>
      </c>
      <c r="C3123" s="52" t="s">
        <v>747</v>
      </c>
      <c r="D3123" s="53" t="n">
        <v>0.1</v>
      </c>
      <c r="E3123" s="53" t="s">
        <v>748</v>
      </c>
      <c r="F3123" s="0" t="s">
        <v>1365</v>
      </c>
      <c r="G3123" s="0" t="str">
        <f aca="false">LEFT(B3123,2)</f>
        <v>26</v>
      </c>
      <c r="H3123" s="0" t="str">
        <f aca="false">I3123&amp;"_"&amp;G3123&amp;"_"&amp;F3123</f>
        <v>StorVandsalamander_26_20181106_DL2018046_ChristianshavnGym_koersel2</v>
      </c>
      <c r="I3123" s="61" t="str">
        <f aca="false">MID(RIGHT(B3123,LEN(B3123)-3),1,FIND("_",RIGHT(B3123,LEN(B3123)-3))-1)</f>
        <v>StorVandsalamander</v>
      </c>
      <c r="J3123" s="61" t="str">
        <f aca="false">TRIM(SUBSTITUTE(RIGHT(B3123,FIND(I3123,B3123)+1),"_",""))</f>
        <v>NegK</v>
      </c>
      <c r="K3123" s="0" t="str">
        <f aca="false">IFERROR(VALUE(SUBSTITUTE(E3123,".",",")),E3123)</f>
        <v>No Ct</v>
      </c>
      <c r="L3123" s="61" t="str">
        <f aca="false">IF(J3123="PosK",SUMIFS(K:K,J:J,"PosK",H:H,H3123),"")</f>
        <v/>
      </c>
      <c r="M3123" s="61" t="str">
        <f aca="false">IF(J3123="PosK",SUMIFS(K:K,J:J,"NegK",H:H,H3123),"")</f>
        <v/>
      </c>
      <c r="N3123" s="61" t="str">
        <f aca="false">IF(J3123="PosK",SUMIFS(K:K,J:J,"eDNA",H:H,H3123),"")</f>
        <v/>
      </c>
    </row>
    <row r="3124" customFormat="false" ht="14.25" hidden="false" customHeight="false" outlineLevel="0" collapsed="false">
      <c r="A3124" s="0" t="s">
        <v>758</v>
      </c>
      <c r="B3124" s="52" t="s">
        <v>1027</v>
      </c>
      <c r="C3124" s="52" t="s">
        <v>751</v>
      </c>
      <c r="D3124" s="53" t="n">
        <v>0.1</v>
      </c>
      <c r="E3124" s="53" t="s">
        <v>748</v>
      </c>
      <c r="F3124" s="0" t="s">
        <v>1365</v>
      </c>
      <c r="G3124" s="0" t="str">
        <f aca="false">LEFT(B3124,2)</f>
        <v>26</v>
      </c>
      <c r="H3124" s="0" t="str">
        <f aca="false">I3124&amp;"_"&amp;G3124&amp;"_"&amp;F3124</f>
        <v>StorVandsalamander_26_20181106_DL2018046_ChristianshavnGym_koersel2</v>
      </c>
      <c r="I3124" s="61" t="str">
        <f aca="false">MID(RIGHT(B3124,LEN(B3124)-3),1,FIND("_",RIGHT(B3124,LEN(B3124)-3))-1)</f>
        <v>StorVandsalamander</v>
      </c>
      <c r="J3124" s="61" t="str">
        <f aca="false">TRIM(SUBSTITUTE(RIGHT(B3124,FIND(I3124,B3124)+1),"_",""))</f>
        <v>eDNA</v>
      </c>
      <c r="K3124" s="0" t="str">
        <f aca="false">IFERROR(VALUE(SUBSTITUTE(E3124,".",",")),E3124)</f>
        <v>No Ct</v>
      </c>
      <c r="L3124" s="61" t="str">
        <f aca="false">IF(J3124="PosK",SUMIFS(K:K,J:J,"PosK",H:H,H3124),"")</f>
        <v/>
      </c>
      <c r="M3124" s="61" t="str">
        <f aca="false">IF(J3124="PosK",SUMIFS(K:K,J:J,"NegK",H:H,H3124),"")</f>
        <v/>
      </c>
      <c r="N3124" s="61" t="str">
        <f aca="false">IF(J3124="PosK",SUMIFS(K:K,J:J,"eDNA",H:H,H3124),"")</f>
        <v/>
      </c>
      <c r="Q3124" s="62"/>
    </row>
    <row r="3125" customFormat="false" ht="14.25" hidden="false" customHeight="false" outlineLevel="0" collapsed="false">
      <c r="A3125" s="0" t="s">
        <v>760</v>
      </c>
      <c r="B3125" s="52" t="s">
        <v>1027</v>
      </c>
      <c r="C3125" s="52" t="s">
        <v>751</v>
      </c>
      <c r="D3125" s="53" t="n">
        <v>0.1</v>
      </c>
      <c r="E3125" s="53" t="n">
        <v>37.45</v>
      </c>
      <c r="F3125" s="0" t="s">
        <v>1365</v>
      </c>
      <c r="G3125" s="0" t="str">
        <f aca="false">LEFT(B3125,2)</f>
        <v>26</v>
      </c>
      <c r="H3125" s="0" t="str">
        <f aca="false">I3125&amp;"_"&amp;G3125&amp;"_"&amp;F3125</f>
        <v>StorVandsalamander_26_20181106_DL2018046_ChristianshavnGym_koersel2</v>
      </c>
      <c r="I3125" s="61" t="str">
        <f aca="false">MID(RIGHT(B3125,LEN(B3125)-3),1,FIND("_",RIGHT(B3125,LEN(B3125)-3))-1)</f>
        <v>StorVandsalamander</v>
      </c>
      <c r="J3125" s="61" t="str">
        <f aca="false">TRIM(SUBSTITUTE(RIGHT(B3125,FIND(I3125,B3125)+1),"_",""))</f>
        <v>eDNA</v>
      </c>
      <c r="K3125" s="0" t="n">
        <f aca="false">IFERROR(VALUE(SUBSTITUTE(E3125,".",",")),E3125)</f>
        <v>37.45</v>
      </c>
      <c r="L3125" s="61" t="str">
        <f aca="false">IF(J3125="PosK",SUMIFS(K:K,J:J,"PosK",H:H,H3125),"")</f>
        <v/>
      </c>
      <c r="M3125" s="61" t="str">
        <f aca="false">IF(J3125="PosK",SUMIFS(K:K,J:J,"NegK",H:H,H3125),"")</f>
        <v/>
      </c>
      <c r="N3125" s="61" t="str">
        <f aca="false">IF(J3125="PosK",SUMIFS(K:K,J:J,"eDNA",H:H,H3125),"")</f>
        <v/>
      </c>
      <c r="P3125" s="62"/>
      <c r="T3125" s="63"/>
      <c r="W3125" s="64"/>
    </row>
    <row r="3126" customFormat="false" ht="14.25" hidden="false" customHeight="false" outlineLevel="0" collapsed="false">
      <c r="A3126" s="0" t="s">
        <v>762</v>
      </c>
      <c r="B3126" s="52" t="s">
        <v>1029</v>
      </c>
      <c r="C3126" s="52" t="s">
        <v>743</v>
      </c>
      <c r="D3126" s="53" t="n">
        <v>0.1</v>
      </c>
      <c r="E3126" s="53" t="n">
        <v>24.29</v>
      </c>
      <c r="F3126" s="0" t="s">
        <v>1365</v>
      </c>
      <c r="G3126" s="0" t="str">
        <f aca="false">LEFT(B3126,2)</f>
        <v>27</v>
      </c>
      <c r="H3126" s="0" t="str">
        <f aca="false">I3126&amp;"_"&amp;G3126&amp;"_"&amp;F3126</f>
        <v>Strandtudse_27_20181106_DL2018046_ChristianshavnGym_koersel2</v>
      </c>
      <c r="I3126" s="61" t="str">
        <f aca="false">MID(RIGHT(B3126,LEN(B3126)-3),1,FIND("_",RIGHT(B3126,LEN(B3126)-3))-1)</f>
        <v>Strandtudse</v>
      </c>
      <c r="J3126" s="61" t="str">
        <f aca="false">TRIM(SUBSTITUTE(RIGHT(B3126,FIND(I3126,B3126)+1),"_",""))</f>
        <v>PosK</v>
      </c>
      <c r="K3126" s="0" t="n">
        <f aca="false">IFERROR(VALUE(SUBSTITUTE(E3126,".",",")),E3126)</f>
        <v>24.29</v>
      </c>
      <c r="L3126" s="61" t="n">
        <f aca="false">IF(J3126="PosK",SUMIFS(K:K,J:J,"PosK",H:H,H3126),"")</f>
        <v>24.29</v>
      </c>
      <c r="M3126" s="61" t="n">
        <f aca="false">IF(J3126="PosK",SUMIFS(K:K,J:J,"NegK",H:H,H3126),"")</f>
        <v>0</v>
      </c>
      <c r="N3126" s="61" t="n">
        <f aca="false">IF(J3126="PosK",SUMIFS(K:K,J:J,"eDNA",H:H,H3126),"")</f>
        <v>0</v>
      </c>
      <c r="P3126" s="62" t="n">
        <f aca="false">IF(K3128="No Ct",0,K3128)</f>
        <v>0</v>
      </c>
      <c r="Q3126" s="62" t="n">
        <f aca="false">IF(K3129="No Ct",0,K3129)</f>
        <v>0</v>
      </c>
      <c r="R3126" s="0" t="str">
        <f aca="false">IF(AND(L3126&gt;0,M3126=0),"Valid","Invalid")</f>
        <v>Valid</v>
      </c>
      <c r="S3126" s="0" t="str">
        <f aca="false">IF(OR(P3126&gt;1,Q3126&gt;1),"Present","Absent")</f>
        <v>Absent</v>
      </c>
      <c r="T3126" s="63" t="str">
        <f aca="false">IF(OR(AND(P3126&gt;1,P3126&lt;41),AND(Q3126&gt;1,Q3126&lt;41)),"Ct&lt;41","Ct&gt;41")</f>
        <v>Ct&gt;41</v>
      </c>
      <c r="U3126" s="0" t="str">
        <f aca="false">I3126</f>
        <v>Strandtudse</v>
      </c>
      <c r="V3126" s="0" t="str">
        <f aca="false">MID(F3126,10,9)</f>
        <v>DL2018046</v>
      </c>
      <c r="W3126" s="64" t="str">
        <f aca="false">V3126&amp;"_"&amp;U3126&amp;"_"&amp;R3126&amp;"_"&amp;S3126&amp;"_"&amp;T3126</f>
        <v>DL2018046_Strandtudse_Valid_Absent_Ct&gt;41</v>
      </c>
    </row>
    <row r="3127" customFormat="false" ht="14.25" hidden="false" customHeight="false" outlineLevel="0" collapsed="false">
      <c r="A3127" s="0" t="s">
        <v>764</v>
      </c>
      <c r="B3127" s="52" t="s">
        <v>1030</v>
      </c>
      <c r="C3127" s="52" t="s">
        <v>747</v>
      </c>
      <c r="D3127" s="53" t="n">
        <v>0.1</v>
      </c>
      <c r="E3127" s="53" t="s">
        <v>748</v>
      </c>
      <c r="F3127" s="0" t="s">
        <v>1365</v>
      </c>
      <c r="G3127" s="0" t="str">
        <f aca="false">LEFT(B3127,2)</f>
        <v>27</v>
      </c>
      <c r="H3127" s="0" t="str">
        <f aca="false">I3127&amp;"_"&amp;G3127&amp;"_"&amp;F3127</f>
        <v>Strandtudse_27_20181106_DL2018046_ChristianshavnGym_koersel2</v>
      </c>
      <c r="I3127" s="61" t="str">
        <f aca="false">MID(RIGHT(B3127,LEN(B3127)-3),1,FIND("_",RIGHT(B3127,LEN(B3127)-3))-1)</f>
        <v>Strandtudse</v>
      </c>
      <c r="J3127" s="61" t="str">
        <f aca="false">TRIM(SUBSTITUTE(RIGHT(B3127,FIND(I3127,B3127)+1),"_",""))</f>
        <v>NegK</v>
      </c>
      <c r="K3127" s="0" t="str">
        <f aca="false">IFERROR(VALUE(SUBSTITUTE(E3127,".",",")),E3127)</f>
        <v>No Ct</v>
      </c>
      <c r="L3127" s="61" t="str">
        <f aca="false">IF(J3127="PosK",SUMIFS(K:K,J:J,"PosK",H:H,H3127),"")</f>
        <v/>
      </c>
      <c r="M3127" s="61" t="str">
        <f aca="false">IF(J3127="PosK",SUMIFS(K:K,J:J,"NegK",H:H,H3127),"")</f>
        <v/>
      </c>
      <c r="N3127" s="61" t="str">
        <f aca="false">IF(J3127="PosK",SUMIFS(K:K,J:J,"eDNA",H:H,H3127),"")</f>
        <v/>
      </c>
    </row>
    <row r="3128" customFormat="false" ht="14.25" hidden="false" customHeight="false" outlineLevel="0" collapsed="false">
      <c r="A3128" s="0" t="s">
        <v>766</v>
      </c>
      <c r="B3128" s="52" t="s">
        <v>1031</v>
      </c>
      <c r="C3128" s="52" t="s">
        <v>751</v>
      </c>
      <c r="D3128" s="53" t="n">
        <v>0.1</v>
      </c>
      <c r="E3128" s="53" t="s">
        <v>748</v>
      </c>
      <c r="F3128" s="0" t="s">
        <v>1365</v>
      </c>
      <c r="G3128" s="0" t="str">
        <f aca="false">LEFT(B3128,2)</f>
        <v>27</v>
      </c>
      <c r="H3128" s="0" t="str">
        <f aca="false">I3128&amp;"_"&amp;G3128&amp;"_"&amp;F3128</f>
        <v>Strandtudse_27_20181106_DL2018046_ChristianshavnGym_koersel2</v>
      </c>
      <c r="I3128" s="61" t="str">
        <f aca="false">MID(RIGHT(B3128,LEN(B3128)-3),1,FIND("_",RIGHT(B3128,LEN(B3128)-3))-1)</f>
        <v>Strandtudse</v>
      </c>
      <c r="J3128" s="61" t="str">
        <f aca="false">TRIM(SUBSTITUTE(RIGHT(B3128,FIND(I3128,B3128)+1),"_",""))</f>
        <v>eDNA</v>
      </c>
      <c r="K3128" s="0" t="str">
        <f aca="false">IFERROR(VALUE(SUBSTITUTE(E3128,".",",")),E3128)</f>
        <v>No Ct</v>
      </c>
      <c r="L3128" s="61" t="str">
        <f aca="false">IF(J3128="PosK",SUMIFS(K:K,J:J,"PosK",H:H,H3128),"")</f>
        <v/>
      </c>
      <c r="M3128" s="61" t="str">
        <f aca="false">IF(J3128="PosK",SUMIFS(K:K,J:J,"NegK",H:H,H3128),"")</f>
        <v/>
      </c>
      <c r="N3128" s="61" t="str">
        <f aca="false">IF(J3128="PosK",SUMIFS(K:K,J:J,"eDNA",H:H,H3128),"")</f>
        <v/>
      </c>
      <c r="Q3128" s="62"/>
    </row>
    <row r="3129" customFormat="false" ht="14.25" hidden="false" customHeight="false" outlineLevel="0" collapsed="false">
      <c r="A3129" s="0" t="s">
        <v>768</v>
      </c>
      <c r="B3129" s="52" t="s">
        <v>1031</v>
      </c>
      <c r="C3129" s="52" t="s">
        <v>751</v>
      </c>
      <c r="D3129" s="53" t="n">
        <v>0.1</v>
      </c>
      <c r="E3129" s="53" t="s">
        <v>748</v>
      </c>
      <c r="F3129" s="0" t="s">
        <v>1365</v>
      </c>
      <c r="G3129" s="0" t="str">
        <f aca="false">LEFT(B3129,2)</f>
        <v>27</v>
      </c>
      <c r="H3129" s="0" t="str">
        <f aca="false">I3129&amp;"_"&amp;G3129&amp;"_"&amp;F3129</f>
        <v>Strandtudse_27_20181106_DL2018046_ChristianshavnGym_koersel2</v>
      </c>
      <c r="I3129" s="61" t="str">
        <f aca="false">MID(RIGHT(B3129,LEN(B3129)-3),1,FIND("_",RIGHT(B3129,LEN(B3129)-3))-1)</f>
        <v>Strandtudse</v>
      </c>
      <c r="J3129" s="61" t="str">
        <f aca="false">TRIM(SUBSTITUTE(RIGHT(B3129,FIND(I3129,B3129)+1),"_",""))</f>
        <v>eDNA</v>
      </c>
      <c r="K3129" s="0" t="str">
        <f aca="false">IFERROR(VALUE(SUBSTITUTE(E3129,".",",")),E3129)</f>
        <v>No Ct</v>
      </c>
      <c r="L3129" s="61" t="str">
        <f aca="false">IF(J3129="PosK",SUMIFS(K:K,J:J,"PosK",H:H,H3129),"")</f>
        <v/>
      </c>
      <c r="M3129" s="61" t="str">
        <f aca="false">IF(J3129="PosK",SUMIFS(K:K,J:J,"NegK",H:H,H3129),"")</f>
        <v/>
      </c>
      <c r="N3129" s="61" t="str">
        <f aca="false">IF(J3129="PosK",SUMIFS(K:K,J:J,"eDNA",H:H,H3129),"")</f>
        <v/>
      </c>
      <c r="P3129" s="62"/>
      <c r="T3129" s="63"/>
      <c r="W3129" s="64"/>
    </row>
    <row r="3130" customFormat="false" ht="14.25" hidden="false" customHeight="false" outlineLevel="0" collapsed="false">
      <c r="A3130" s="0" t="s">
        <v>770</v>
      </c>
      <c r="B3130" s="52" t="s">
        <v>1033</v>
      </c>
      <c r="C3130" s="52" t="s">
        <v>743</v>
      </c>
      <c r="D3130" s="53" t="n">
        <v>0.1</v>
      </c>
      <c r="E3130" s="53" t="n">
        <v>31.99</v>
      </c>
      <c r="F3130" s="0" t="s">
        <v>1365</v>
      </c>
      <c r="G3130" s="0" t="str">
        <f aca="false">LEFT(B3130,2)</f>
        <v>28</v>
      </c>
      <c r="H3130" s="0" t="str">
        <f aca="false">I3130&amp;"_"&amp;G3130&amp;"_"&amp;F3130</f>
        <v>GroenbrogetTudse_28_20181106_DL2018046_ChristianshavnGym_koersel2</v>
      </c>
      <c r="I3130" s="61" t="str">
        <f aca="false">MID(RIGHT(B3130,LEN(B3130)-3),1,FIND("_",RIGHT(B3130,LEN(B3130)-3))-1)</f>
        <v>GroenbrogetTudse</v>
      </c>
      <c r="J3130" s="61" t="str">
        <f aca="false">TRIM(SUBSTITUTE(RIGHT(B3130,FIND(I3130,B3130)+1),"_",""))</f>
        <v>PosK</v>
      </c>
      <c r="K3130" s="0" t="n">
        <f aca="false">IFERROR(VALUE(SUBSTITUTE(E3130,".",",")),E3130)</f>
        <v>31.99</v>
      </c>
      <c r="L3130" s="61" t="n">
        <f aca="false">IF(J3130="PosK",SUMIFS(K:K,J:J,"PosK",H:H,H3130),"")</f>
        <v>31.99</v>
      </c>
      <c r="M3130" s="61" t="n">
        <f aca="false">IF(J3130="PosK",SUMIFS(K:K,J:J,"NegK",H:H,H3130),"")</f>
        <v>0</v>
      </c>
      <c r="N3130" s="61" t="n">
        <f aca="false">IF(J3130="PosK",SUMIFS(K:K,J:J,"eDNA",H:H,H3130),"")</f>
        <v>0</v>
      </c>
      <c r="P3130" s="62" t="n">
        <f aca="false">IF(K3132="No Ct",0,K3132)</f>
        <v>0</v>
      </c>
      <c r="Q3130" s="62" t="n">
        <f aca="false">IF(K3133="No Ct",0,K3133)</f>
        <v>0</v>
      </c>
      <c r="R3130" s="0" t="str">
        <f aca="false">IF(AND(L3130&gt;0,M3130=0),"Valid","Invalid")</f>
        <v>Valid</v>
      </c>
      <c r="S3130" s="0" t="str">
        <f aca="false">IF(OR(P3130&gt;1,Q3130&gt;1),"Present","Absent")</f>
        <v>Absent</v>
      </c>
      <c r="T3130" s="63" t="str">
        <f aca="false">IF(OR(AND(P3130&gt;1,P3130&lt;41),AND(Q3130&gt;1,Q3130&lt;41)),"Ct&lt;41","Ct&gt;41")</f>
        <v>Ct&gt;41</v>
      </c>
      <c r="U3130" s="0" t="str">
        <f aca="false">I3130</f>
        <v>GroenbrogetTudse</v>
      </c>
      <c r="V3130" s="0" t="str">
        <f aca="false">MID(F3130,10,9)</f>
        <v>DL2018046</v>
      </c>
      <c r="W3130" s="64" t="str">
        <f aca="false">V3130&amp;"_"&amp;U3130&amp;"_"&amp;R3130&amp;"_"&amp;S3130&amp;"_"&amp;T3130</f>
        <v>DL2018046_GroenbrogetTudse_Valid_Absent_Ct&gt;41</v>
      </c>
    </row>
    <row r="3131" customFormat="false" ht="14.25" hidden="false" customHeight="false" outlineLevel="0" collapsed="false">
      <c r="A3131" s="0" t="s">
        <v>772</v>
      </c>
      <c r="B3131" s="52" t="s">
        <v>1034</v>
      </c>
      <c r="C3131" s="52" t="s">
        <v>747</v>
      </c>
      <c r="D3131" s="53" t="n">
        <v>0.1</v>
      </c>
      <c r="E3131" s="53" t="s">
        <v>748</v>
      </c>
      <c r="F3131" s="0" t="s">
        <v>1365</v>
      </c>
      <c r="G3131" s="0" t="str">
        <f aca="false">LEFT(B3131,2)</f>
        <v>28</v>
      </c>
      <c r="H3131" s="0" t="str">
        <f aca="false">I3131&amp;"_"&amp;G3131&amp;"_"&amp;F3131</f>
        <v>GroenbrogetTudse_28_20181106_DL2018046_ChristianshavnGym_koersel2</v>
      </c>
      <c r="I3131" s="61" t="str">
        <f aca="false">MID(RIGHT(B3131,LEN(B3131)-3),1,FIND("_",RIGHT(B3131,LEN(B3131)-3))-1)</f>
        <v>GroenbrogetTudse</v>
      </c>
      <c r="J3131" s="61" t="str">
        <f aca="false">TRIM(SUBSTITUTE(RIGHT(B3131,FIND(I3131,B3131)+1),"_",""))</f>
        <v>NegK</v>
      </c>
      <c r="K3131" s="0" t="str">
        <f aca="false">IFERROR(VALUE(SUBSTITUTE(E3131,".",",")),E3131)</f>
        <v>No Ct</v>
      </c>
      <c r="L3131" s="61" t="str">
        <f aca="false">IF(J3131="PosK",SUMIFS(K:K,J:J,"PosK",H:H,H3131),"")</f>
        <v/>
      </c>
      <c r="M3131" s="61" t="str">
        <f aca="false">IF(J3131="PosK",SUMIFS(K:K,J:J,"NegK",H:H,H3131),"")</f>
        <v/>
      </c>
      <c r="N3131" s="61" t="str">
        <f aca="false">IF(J3131="PosK",SUMIFS(K:K,J:J,"eDNA",H:H,H3131),"")</f>
        <v/>
      </c>
    </row>
    <row r="3132" customFormat="false" ht="14.25" hidden="false" customHeight="false" outlineLevel="0" collapsed="false">
      <c r="A3132" s="0" t="s">
        <v>774</v>
      </c>
      <c r="B3132" s="52" t="s">
        <v>1035</v>
      </c>
      <c r="C3132" s="52" t="s">
        <v>751</v>
      </c>
      <c r="D3132" s="53" t="n">
        <v>0.1</v>
      </c>
      <c r="E3132" s="53" t="s">
        <v>748</v>
      </c>
      <c r="F3132" s="0" t="s">
        <v>1365</v>
      </c>
      <c r="G3132" s="0" t="str">
        <f aca="false">LEFT(B3132,2)</f>
        <v>28</v>
      </c>
      <c r="H3132" s="0" t="str">
        <f aca="false">I3132&amp;"_"&amp;G3132&amp;"_"&amp;F3132</f>
        <v>GroenbrogetTudse_28_20181106_DL2018046_ChristianshavnGym_koersel2</v>
      </c>
      <c r="I3132" s="61" t="str">
        <f aca="false">MID(RIGHT(B3132,LEN(B3132)-3),1,FIND("_",RIGHT(B3132,LEN(B3132)-3))-1)</f>
        <v>GroenbrogetTudse</v>
      </c>
      <c r="J3132" s="61" t="str">
        <f aca="false">TRIM(SUBSTITUTE(RIGHT(B3132,FIND(I3132,B3132)+1),"_",""))</f>
        <v>eDNA</v>
      </c>
      <c r="K3132" s="0" t="str">
        <f aca="false">IFERROR(VALUE(SUBSTITUTE(E3132,".",",")),E3132)</f>
        <v>No Ct</v>
      </c>
      <c r="L3132" s="61" t="str">
        <f aca="false">IF(J3132="PosK",SUMIFS(K:K,J:J,"PosK",H:H,H3132),"")</f>
        <v/>
      </c>
      <c r="M3132" s="61" t="str">
        <f aca="false">IF(J3132="PosK",SUMIFS(K:K,J:J,"NegK",H:H,H3132),"")</f>
        <v/>
      </c>
      <c r="N3132" s="61" t="str">
        <f aca="false">IF(J3132="PosK",SUMIFS(K:K,J:J,"eDNA",H:H,H3132),"")</f>
        <v/>
      </c>
      <c r="Q3132" s="62"/>
    </row>
    <row r="3133" customFormat="false" ht="14.25" hidden="false" customHeight="false" outlineLevel="0" collapsed="false">
      <c r="A3133" s="0" t="s">
        <v>776</v>
      </c>
      <c r="B3133" s="52" t="s">
        <v>1035</v>
      </c>
      <c r="C3133" s="52" t="s">
        <v>751</v>
      </c>
      <c r="D3133" s="53" t="n">
        <v>0.1</v>
      </c>
      <c r="E3133" s="53" t="s">
        <v>748</v>
      </c>
      <c r="F3133" s="0" t="s">
        <v>1365</v>
      </c>
      <c r="G3133" s="0" t="str">
        <f aca="false">LEFT(B3133,2)</f>
        <v>28</v>
      </c>
      <c r="H3133" s="0" t="str">
        <f aca="false">I3133&amp;"_"&amp;G3133&amp;"_"&amp;F3133</f>
        <v>GroenbrogetTudse_28_20181106_DL2018046_ChristianshavnGym_koersel2</v>
      </c>
      <c r="I3133" s="61" t="str">
        <f aca="false">MID(RIGHT(B3133,LEN(B3133)-3),1,FIND("_",RIGHT(B3133,LEN(B3133)-3))-1)</f>
        <v>GroenbrogetTudse</v>
      </c>
      <c r="J3133" s="61" t="str">
        <f aca="false">TRIM(SUBSTITUTE(RIGHT(B3133,FIND(I3133,B3133)+1),"_",""))</f>
        <v>eDNA</v>
      </c>
      <c r="K3133" s="0" t="str">
        <f aca="false">IFERROR(VALUE(SUBSTITUTE(E3133,".",",")),E3133)</f>
        <v>No Ct</v>
      </c>
      <c r="L3133" s="61" t="str">
        <f aca="false">IF(J3133="PosK",SUMIFS(K:K,J:J,"PosK",H:H,H3133),"")</f>
        <v/>
      </c>
      <c r="M3133" s="61" t="str">
        <f aca="false">IF(J3133="PosK",SUMIFS(K:K,J:J,"NegK",H:H,H3133),"")</f>
        <v/>
      </c>
      <c r="N3133" s="61" t="str">
        <f aca="false">IF(J3133="PosK",SUMIFS(K:K,J:J,"eDNA",H:H,H3133),"")</f>
        <v/>
      </c>
      <c r="P3133" s="62"/>
      <c r="T3133" s="63"/>
      <c r="W3133" s="64"/>
    </row>
    <row r="3134" customFormat="false" ht="14.25" hidden="false" customHeight="false" outlineLevel="0" collapsed="false">
      <c r="A3134" s="0" t="s">
        <v>778</v>
      </c>
      <c r="B3134" s="52" t="s">
        <v>1037</v>
      </c>
      <c r="C3134" s="52" t="s">
        <v>743</v>
      </c>
      <c r="D3134" s="53" t="n">
        <v>0.1</v>
      </c>
      <c r="E3134" s="53" t="n">
        <v>30.99</v>
      </c>
      <c r="F3134" s="0" t="s">
        <v>1365</v>
      </c>
      <c r="G3134" s="0" t="str">
        <f aca="false">LEFT(B3134,2)</f>
        <v>29</v>
      </c>
      <c r="H3134" s="0" t="str">
        <f aca="false">I3134&amp;"_"&amp;G3134&amp;"_"&amp;F3134</f>
        <v>Loevfroe_29_20181106_DL2018046_ChristianshavnGym_koersel2</v>
      </c>
      <c r="I3134" s="61" t="str">
        <f aca="false">MID(RIGHT(B3134,LEN(B3134)-3),1,FIND("_",RIGHT(B3134,LEN(B3134)-3))-1)</f>
        <v>Loevfroe</v>
      </c>
      <c r="J3134" s="61" t="str">
        <f aca="false">TRIM(SUBSTITUTE(RIGHT(B3134,FIND(I3134,B3134)+1),"_",""))</f>
        <v>PosK</v>
      </c>
      <c r="K3134" s="0" t="n">
        <f aca="false">IFERROR(VALUE(SUBSTITUTE(E3134,".",",")),E3134)</f>
        <v>30.99</v>
      </c>
      <c r="L3134" s="61" t="n">
        <f aca="false">IF(J3134="PosK",SUMIFS(K:K,J:J,"PosK",H:H,H3134),"")</f>
        <v>30.99</v>
      </c>
      <c r="M3134" s="61" t="n">
        <f aca="false">IF(J3134="PosK",SUMIFS(K:K,J:J,"NegK",H:H,H3134),"")</f>
        <v>0</v>
      </c>
      <c r="N3134" s="61" t="n">
        <f aca="false">IF(J3134="PosK",SUMIFS(K:K,J:J,"eDNA",H:H,H3134),"")</f>
        <v>0</v>
      </c>
      <c r="P3134" s="62" t="n">
        <f aca="false">IF(K3136="No Ct",0,K3136)</f>
        <v>0</v>
      </c>
      <c r="Q3134" s="62" t="n">
        <f aca="false">IF(K3137="No Ct",0,K3137)</f>
        <v>0</v>
      </c>
      <c r="R3134" s="0" t="str">
        <f aca="false">IF(AND(L3134&gt;0,M3134=0),"Valid","Invalid")</f>
        <v>Valid</v>
      </c>
      <c r="S3134" s="0" t="str">
        <f aca="false">IF(OR(P3134&gt;1,Q3134&gt;1),"Present","Absent")</f>
        <v>Absent</v>
      </c>
      <c r="T3134" s="63" t="str">
        <f aca="false">IF(OR(AND(P3134&gt;1,P3134&lt;41),AND(Q3134&gt;1,Q3134&lt;41)),"Ct&lt;41","Ct&gt;41")</f>
        <v>Ct&gt;41</v>
      </c>
      <c r="U3134" s="0" t="str">
        <f aca="false">I3134</f>
        <v>Loevfroe</v>
      </c>
      <c r="V3134" s="0" t="str">
        <f aca="false">MID(F3134,10,9)</f>
        <v>DL2018046</v>
      </c>
      <c r="W3134" s="64" t="str">
        <f aca="false">V3134&amp;"_"&amp;U3134&amp;"_"&amp;R3134&amp;"_"&amp;S3134&amp;"_"&amp;T3134</f>
        <v>DL2018046_Loevfroe_Valid_Absent_Ct&gt;41</v>
      </c>
    </row>
    <row r="3135" customFormat="false" ht="14.25" hidden="false" customHeight="false" outlineLevel="0" collapsed="false">
      <c r="A3135" s="0" t="s">
        <v>780</v>
      </c>
      <c r="B3135" s="52" t="s">
        <v>1038</v>
      </c>
      <c r="C3135" s="52" t="s">
        <v>747</v>
      </c>
      <c r="D3135" s="53" t="n">
        <v>0.1</v>
      </c>
      <c r="E3135" s="53" t="s">
        <v>748</v>
      </c>
      <c r="F3135" s="0" t="s">
        <v>1365</v>
      </c>
      <c r="G3135" s="0" t="str">
        <f aca="false">LEFT(B3135,2)</f>
        <v>29</v>
      </c>
      <c r="H3135" s="0" t="str">
        <f aca="false">I3135&amp;"_"&amp;G3135&amp;"_"&amp;F3135</f>
        <v>Loevfroe_29_20181106_DL2018046_ChristianshavnGym_koersel2</v>
      </c>
      <c r="I3135" s="61" t="str">
        <f aca="false">MID(RIGHT(B3135,LEN(B3135)-3),1,FIND("_",RIGHT(B3135,LEN(B3135)-3))-1)</f>
        <v>Loevfroe</v>
      </c>
      <c r="J3135" s="61" t="str">
        <f aca="false">TRIM(SUBSTITUTE(RIGHT(B3135,FIND(I3135,B3135)+1),"_",""))</f>
        <v>NegK</v>
      </c>
      <c r="K3135" s="0" t="str">
        <f aca="false">IFERROR(VALUE(SUBSTITUTE(E3135,".",",")),E3135)</f>
        <v>No Ct</v>
      </c>
      <c r="L3135" s="61" t="str">
        <f aca="false">IF(J3135="PosK",SUMIFS(K:K,J:J,"PosK",H:H,H3135),"")</f>
        <v/>
      </c>
      <c r="M3135" s="61" t="str">
        <f aca="false">IF(J3135="PosK",SUMIFS(K:K,J:J,"NegK",H:H,H3135),"")</f>
        <v/>
      </c>
      <c r="N3135" s="61" t="str">
        <f aca="false">IF(J3135="PosK",SUMIFS(K:K,J:J,"eDNA",H:H,H3135),"")</f>
        <v/>
      </c>
    </row>
    <row r="3136" customFormat="false" ht="14.25" hidden="false" customHeight="false" outlineLevel="0" collapsed="false">
      <c r="A3136" s="0" t="s">
        <v>782</v>
      </c>
      <c r="B3136" s="52" t="s">
        <v>1039</v>
      </c>
      <c r="C3136" s="52" t="s">
        <v>751</v>
      </c>
      <c r="D3136" s="53" t="n">
        <v>0.1</v>
      </c>
      <c r="E3136" s="53" t="s">
        <v>748</v>
      </c>
      <c r="F3136" s="0" t="s">
        <v>1365</v>
      </c>
      <c r="G3136" s="0" t="str">
        <f aca="false">LEFT(B3136,2)</f>
        <v>29</v>
      </c>
      <c r="H3136" s="0" t="str">
        <f aca="false">I3136&amp;"_"&amp;G3136&amp;"_"&amp;F3136</f>
        <v>Loevfroe_29_20181106_DL2018046_ChristianshavnGym_koersel2</v>
      </c>
      <c r="I3136" s="61" t="str">
        <f aca="false">MID(RIGHT(B3136,LEN(B3136)-3),1,FIND("_",RIGHT(B3136,LEN(B3136)-3))-1)</f>
        <v>Loevfroe</v>
      </c>
      <c r="J3136" s="61" t="str">
        <f aca="false">TRIM(SUBSTITUTE(RIGHT(B3136,FIND(I3136,B3136)+1),"_",""))</f>
        <v>eDNA</v>
      </c>
      <c r="K3136" s="0" t="str">
        <f aca="false">IFERROR(VALUE(SUBSTITUTE(E3136,".",",")),E3136)</f>
        <v>No Ct</v>
      </c>
      <c r="L3136" s="61" t="str">
        <f aca="false">IF(J3136="PosK",SUMIFS(K:K,J:J,"PosK",H:H,H3136),"")</f>
        <v/>
      </c>
      <c r="M3136" s="61" t="str">
        <f aca="false">IF(J3136="PosK",SUMIFS(K:K,J:J,"NegK",H:H,H3136),"")</f>
        <v/>
      </c>
      <c r="N3136" s="61" t="str">
        <f aca="false">IF(J3136="PosK",SUMIFS(K:K,J:J,"eDNA",H:H,H3136),"")</f>
        <v/>
      </c>
      <c r="Q3136" s="62"/>
    </row>
    <row r="3137" customFormat="false" ht="14.25" hidden="false" customHeight="false" outlineLevel="0" collapsed="false">
      <c r="A3137" s="0" t="s">
        <v>784</v>
      </c>
      <c r="B3137" s="52" t="s">
        <v>1039</v>
      </c>
      <c r="C3137" s="52" t="s">
        <v>751</v>
      </c>
      <c r="D3137" s="53" t="n">
        <v>0.1</v>
      </c>
      <c r="E3137" s="53" t="s">
        <v>748</v>
      </c>
      <c r="F3137" s="0" t="s">
        <v>1365</v>
      </c>
      <c r="G3137" s="0" t="str">
        <f aca="false">LEFT(B3137,2)</f>
        <v>29</v>
      </c>
      <c r="H3137" s="0" t="str">
        <f aca="false">I3137&amp;"_"&amp;G3137&amp;"_"&amp;F3137</f>
        <v>Loevfroe_29_20181106_DL2018046_ChristianshavnGym_koersel2</v>
      </c>
      <c r="I3137" s="61" t="str">
        <f aca="false">MID(RIGHT(B3137,LEN(B3137)-3),1,FIND("_",RIGHT(B3137,LEN(B3137)-3))-1)</f>
        <v>Loevfroe</v>
      </c>
      <c r="J3137" s="61" t="str">
        <f aca="false">TRIM(SUBSTITUTE(RIGHT(B3137,FIND(I3137,B3137)+1),"_",""))</f>
        <v>eDNA</v>
      </c>
      <c r="K3137" s="0" t="str">
        <f aca="false">IFERROR(VALUE(SUBSTITUTE(E3137,".",",")),E3137)</f>
        <v>No Ct</v>
      </c>
      <c r="L3137" s="61" t="str">
        <f aca="false">IF(J3137="PosK",SUMIFS(K:K,J:J,"PosK",H:H,H3137),"")</f>
        <v/>
      </c>
      <c r="M3137" s="61" t="str">
        <f aca="false">IF(J3137="PosK",SUMIFS(K:K,J:J,"NegK",H:H,H3137),"")</f>
        <v/>
      </c>
      <c r="N3137" s="61" t="str">
        <f aca="false">IF(J3137="PosK",SUMIFS(K:K,J:J,"eDNA",H:H,H3137),"")</f>
        <v/>
      </c>
      <c r="P3137" s="62"/>
      <c r="T3137" s="63"/>
      <c r="W3137" s="64"/>
    </row>
    <row r="3138" customFormat="false" ht="14.25" hidden="false" customHeight="false" outlineLevel="0" collapsed="false">
      <c r="A3138" s="0" t="s">
        <v>786</v>
      </c>
      <c r="B3138" s="52" t="s">
        <v>1041</v>
      </c>
      <c r="C3138" s="52" t="s">
        <v>743</v>
      </c>
      <c r="D3138" s="53" t="n">
        <v>0.1</v>
      </c>
      <c r="E3138" s="53" t="n">
        <v>28.65</v>
      </c>
      <c r="F3138" s="0" t="s">
        <v>1365</v>
      </c>
      <c r="G3138" s="0" t="str">
        <f aca="false">LEFT(B3138,2)</f>
        <v>30</v>
      </c>
      <c r="H3138" s="0" t="str">
        <f aca="false">I3138&amp;"_"&amp;G3138&amp;"_"&amp;F3138</f>
        <v>Klokkefroe_30_20181106_DL2018046_ChristianshavnGym_koersel2</v>
      </c>
      <c r="I3138" s="61" t="str">
        <f aca="false">MID(RIGHT(B3138,LEN(B3138)-3),1,FIND("_",RIGHT(B3138,LEN(B3138)-3))-1)</f>
        <v>Klokkefroe</v>
      </c>
      <c r="J3138" s="61" t="str">
        <f aca="false">TRIM(SUBSTITUTE(RIGHT(B3138,FIND(I3138,B3138)+1),"_",""))</f>
        <v>PosK</v>
      </c>
      <c r="K3138" s="0" t="n">
        <f aca="false">IFERROR(VALUE(SUBSTITUTE(E3138,".",",")),E3138)</f>
        <v>28.65</v>
      </c>
      <c r="L3138" s="61" t="n">
        <f aca="false">IF(J3138="PosK",SUMIFS(K:K,J:J,"PosK",H:H,H3138),"")</f>
        <v>28.65</v>
      </c>
      <c r="M3138" s="61" t="n">
        <f aca="false">IF(J3138="PosK",SUMIFS(K:K,J:J,"NegK",H:H,H3138),"")</f>
        <v>0</v>
      </c>
      <c r="N3138" s="61" t="n">
        <f aca="false">IF(J3138="PosK",SUMIFS(K:K,J:J,"eDNA",H:H,H3138),"")</f>
        <v>0</v>
      </c>
      <c r="P3138" s="62" t="n">
        <f aca="false">IF(K3140="No Ct",0,K3140)</f>
        <v>0</v>
      </c>
      <c r="Q3138" s="62" t="n">
        <f aca="false">IF(K3141="No Ct",0,K3141)</f>
        <v>0</v>
      </c>
      <c r="R3138" s="0" t="str">
        <f aca="false">IF(AND(L3138&gt;0,M3138=0),"Valid","Invalid")</f>
        <v>Valid</v>
      </c>
      <c r="S3138" s="0" t="str">
        <f aca="false">IF(OR(P3138&gt;1,Q3138&gt;1),"Present","Absent")</f>
        <v>Absent</v>
      </c>
      <c r="T3138" s="63" t="str">
        <f aca="false">IF(OR(AND(P3138&gt;1,P3138&lt;41),AND(Q3138&gt;1,Q3138&lt;41)),"Ct&lt;41","Ct&gt;41")</f>
        <v>Ct&gt;41</v>
      </c>
      <c r="U3138" s="0" t="str">
        <f aca="false">I3138</f>
        <v>Klokkefroe</v>
      </c>
      <c r="V3138" s="0" t="str">
        <f aca="false">MID(F3138,10,9)</f>
        <v>DL2018046</v>
      </c>
      <c r="W3138" s="64" t="str">
        <f aca="false">V3138&amp;"_"&amp;U3138&amp;"_"&amp;R3138&amp;"_"&amp;S3138&amp;"_"&amp;T3138</f>
        <v>DL2018046_Klokkefroe_Valid_Absent_Ct&gt;41</v>
      </c>
    </row>
    <row r="3139" customFormat="false" ht="14.25" hidden="false" customHeight="false" outlineLevel="0" collapsed="false">
      <c r="A3139" s="0" t="s">
        <v>788</v>
      </c>
      <c r="B3139" s="52" t="s">
        <v>1042</v>
      </c>
      <c r="C3139" s="52" t="s">
        <v>747</v>
      </c>
      <c r="D3139" s="53" t="n">
        <v>0.1</v>
      </c>
      <c r="E3139" s="53" t="s">
        <v>748</v>
      </c>
      <c r="F3139" s="0" t="s">
        <v>1365</v>
      </c>
      <c r="G3139" s="0" t="str">
        <f aca="false">LEFT(B3139,2)</f>
        <v>30</v>
      </c>
      <c r="H3139" s="0" t="str">
        <f aca="false">I3139&amp;"_"&amp;G3139&amp;"_"&amp;F3139</f>
        <v>Klokkefroe_30_20181106_DL2018046_ChristianshavnGym_koersel2</v>
      </c>
      <c r="I3139" s="61" t="str">
        <f aca="false">MID(RIGHT(B3139,LEN(B3139)-3),1,FIND("_",RIGHT(B3139,LEN(B3139)-3))-1)</f>
        <v>Klokkefroe</v>
      </c>
      <c r="J3139" s="61" t="str">
        <f aca="false">TRIM(SUBSTITUTE(RIGHT(B3139,FIND(I3139,B3139)+1),"_",""))</f>
        <v>NegK</v>
      </c>
      <c r="K3139" s="0" t="str">
        <f aca="false">IFERROR(VALUE(SUBSTITUTE(E3139,".",",")),E3139)</f>
        <v>No Ct</v>
      </c>
      <c r="L3139" s="61" t="str">
        <f aca="false">IF(J3139="PosK",SUMIFS(K:K,J:J,"PosK",H:H,H3139),"")</f>
        <v/>
      </c>
      <c r="M3139" s="61" t="str">
        <f aca="false">IF(J3139="PosK",SUMIFS(K:K,J:J,"NegK",H:H,H3139),"")</f>
        <v/>
      </c>
      <c r="N3139" s="61" t="str">
        <f aca="false">IF(J3139="PosK",SUMIFS(K:K,J:J,"eDNA",H:H,H3139),"")</f>
        <v/>
      </c>
    </row>
    <row r="3140" customFormat="false" ht="14.25" hidden="false" customHeight="false" outlineLevel="0" collapsed="false">
      <c r="A3140" s="0" t="s">
        <v>790</v>
      </c>
      <c r="B3140" s="52" t="s">
        <v>1043</v>
      </c>
      <c r="C3140" s="52" t="s">
        <v>751</v>
      </c>
      <c r="D3140" s="53" t="n">
        <v>0.1</v>
      </c>
      <c r="E3140" s="53" t="s">
        <v>748</v>
      </c>
      <c r="F3140" s="0" t="s">
        <v>1365</v>
      </c>
      <c r="G3140" s="0" t="str">
        <f aca="false">LEFT(B3140,2)</f>
        <v>30</v>
      </c>
      <c r="H3140" s="0" t="str">
        <f aca="false">I3140&amp;"_"&amp;G3140&amp;"_"&amp;F3140</f>
        <v>Klokkefroe_30_20181106_DL2018046_ChristianshavnGym_koersel2</v>
      </c>
      <c r="I3140" s="61" t="str">
        <f aca="false">MID(RIGHT(B3140,LEN(B3140)-3),1,FIND("_",RIGHT(B3140,LEN(B3140)-3))-1)</f>
        <v>Klokkefroe</v>
      </c>
      <c r="J3140" s="61" t="str">
        <f aca="false">TRIM(SUBSTITUTE(RIGHT(B3140,FIND(I3140,B3140)+1),"_",""))</f>
        <v>eDNA</v>
      </c>
      <c r="K3140" s="0" t="str">
        <f aca="false">IFERROR(VALUE(SUBSTITUTE(E3140,".",",")),E3140)</f>
        <v>No Ct</v>
      </c>
      <c r="L3140" s="61" t="str">
        <f aca="false">IF(J3140="PosK",SUMIFS(K:K,J:J,"PosK",H:H,H3140),"")</f>
        <v/>
      </c>
      <c r="M3140" s="61" t="str">
        <f aca="false">IF(J3140="PosK",SUMIFS(K:K,J:J,"NegK",H:H,H3140),"")</f>
        <v/>
      </c>
      <c r="N3140" s="61" t="str">
        <f aca="false">IF(J3140="PosK",SUMIFS(K:K,J:J,"eDNA",H:H,H3140),"")</f>
        <v/>
      </c>
      <c r="Q3140" s="62"/>
    </row>
    <row r="3141" customFormat="false" ht="14.25" hidden="false" customHeight="false" outlineLevel="0" collapsed="false">
      <c r="A3141" s="0" t="s">
        <v>792</v>
      </c>
      <c r="B3141" s="52" t="s">
        <v>1043</v>
      </c>
      <c r="C3141" s="52" t="s">
        <v>751</v>
      </c>
      <c r="D3141" s="53" t="n">
        <v>0.1</v>
      </c>
      <c r="E3141" s="53" t="s">
        <v>748</v>
      </c>
      <c r="F3141" s="0" t="s">
        <v>1365</v>
      </c>
      <c r="G3141" s="0" t="str">
        <f aca="false">LEFT(B3141,2)</f>
        <v>30</v>
      </c>
      <c r="H3141" s="0" t="str">
        <f aca="false">I3141&amp;"_"&amp;G3141&amp;"_"&amp;F3141</f>
        <v>Klokkefroe_30_20181106_DL2018046_ChristianshavnGym_koersel2</v>
      </c>
      <c r="I3141" s="61" t="str">
        <f aca="false">MID(RIGHT(B3141,LEN(B3141)-3),1,FIND("_",RIGHT(B3141,LEN(B3141)-3))-1)</f>
        <v>Klokkefroe</v>
      </c>
      <c r="J3141" s="61" t="str">
        <f aca="false">TRIM(SUBSTITUTE(RIGHT(B3141,FIND(I3141,B3141)+1),"_",""))</f>
        <v>eDNA</v>
      </c>
      <c r="K3141" s="0" t="str">
        <f aca="false">IFERROR(VALUE(SUBSTITUTE(E3141,".",",")),E3141)</f>
        <v>No Ct</v>
      </c>
      <c r="L3141" s="61" t="str">
        <f aca="false">IF(J3141="PosK",SUMIFS(K:K,J:J,"PosK",H:H,H3141),"")</f>
        <v/>
      </c>
      <c r="M3141" s="61" t="str">
        <f aca="false">IF(J3141="PosK",SUMIFS(K:K,J:J,"NegK",H:H,H3141),"")</f>
        <v/>
      </c>
      <c r="N3141" s="61" t="str">
        <f aca="false">IF(J3141="PosK",SUMIFS(K:K,J:J,"eDNA",H:H,H3141),"")</f>
        <v/>
      </c>
      <c r="P3141" s="62"/>
      <c r="T3141" s="63"/>
      <c r="W3141" s="64"/>
    </row>
    <row r="3142" customFormat="false" ht="14.25" hidden="false" customHeight="false" outlineLevel="0" collapsed="false">
      <c r="A3142" s="0" t="s">
        <v>794</v>
      </c>
      <c r="B3142" s="52" t="s">
        <v>1045</v>
      </c>
      <c r="C3142" s="52" t="s">
        <v>743</v>
      </c>
      <c r="D3142" s="53" t="n">
        <v>0.1</v>
      </c>
      <c r="E3142" s="53" t="s">
        <v>748</v>
      </c>
      <c r="F3142" s="0" t="s">
        <v>1365</v>
      </c>
      <c r="G3142" s="0" t="str">
        <f aca="false">LEFT(B3142,2)</f>
        <v>31</v>
      </c>
      <c r="H3142" s="0" t="str">
        <f aca="false">I3142&amp;"_"&amp;G3142&amp;"_"&amp;F3142</f>
        <v>Bjergsalamander_31_20181106_DL2018046_ChristianshavnGym_koersel2</v>
      </c>
      <c r="I3142" s="61" t="str">
        <f aca="false">MID(RIGHT(B3142,LEN(B3142)-3),1,FIND("_",RIGHT(B3142,LEN(B3142)-3))-1)</f>
        <v>Bjergsalamander</v>
      </c>
      <c r="J3142" s="61" t="str">
        <f aca="false">TRIM(SUBSTITUTE(RIGHT(B3142,FIND(I3142,B3142)+1),"_",""))</f>
        <v>PosK</v>
      </c>
      <c r="K3142" s="0" t="str">
        <f aca="false">IFERROR(VALUE(SUBSTITUTE(E3142,".",",")),E3142)</f>
        <v>No Ct</v>
      </c>
      <c r="L3142" s="61" t="n">
        <f aca="false">IF(J3142="PosK",SUMIFS(K:K,J:J,"PosK",H:H,H3142),"")</f>
        <v>0</v>
      </c>
      <c r="M3142" s="61" t="n">
        <f aca="false">IF(J3142="PosK",SUMIFS(K:K,J:J,"NegK",H:H,H3142),"")</f>
        <v>0</v>
      </c>
      <c r="N3142" s="61" t="n">
        <f aca="false">IF(J3142="PosK",SUMIFS(K:K,J:J,"eDNA",H:H,H3142),"")</f>
        <v>0</v>
      </c>
      <c r="P3142" s="62" t="n">
        <f aca="false">IF(K3144="No Ct",0,K3144)</f>
        <v>0</v>
      </c>
      <c r="Q3142" s="62" t="n">
        <f aca="false">IF(K3145="No Ct",0,K3145)</f>
        <v>0</v>
      </c>
      <c r="R3142" s="0" t="str">
        <f aca="false">IF(AND(L3142&gt;0,M3142=0),"Valid","Invalid")</f>
        <v>Invalid</v>
      </c>
      <c r="S3142" s="0" t="str">
        <f aca="false">IF(OR(P3142&gt;1,Q3142&gt;1),"Present","Absent")</f>
        <v>Absent</v>
      </c>
      <c r="T3142" s="63" t="str">
        <f aca="false">IF(OR(AND(P3142&gt;1,P3142&lt;41),AND(Q3142&gt;1,Q3142&lt;41)),"Ct&lt;41","Ct&gt;41")</f>
        <v>Ct&gt;41</v>
      </c>
      <c r="U3142" s="0" t="str">
        <f aca="false">I3142</f>
        <v>Bjergsalamander</v>
      </c>
      <c r="V3142" s="0" t="str">
        <f aca="false">MID(F3142,10,9)</f>
        <v>DL2018046</v>
      </c>
      <c r="W3142" s="64" t="str">
        <f aca="false">V3142&amp;"_"&amp;U3142&amp;"_"&amp;R3142&amp;"_"&amp;S3142&amp;"_"&amp;T3142</f>
        <v>DL2018046_Bjergsalamander_Invalid_Absent_Ct&gt;41</v>
      </c>
    </row>
    <row r="3143" customFormat="false" ht="14.25" hidden="false" customHeight="false" outlineLevel="0" collapsed="false">
      <c r="A3143" s="0" t="s">
        <v>796</v>
      </c>
      <c r="B3143" s="52" t="s">
        <v>1046</v>
      </c>
      <c r="C3143" s="52" t="s">
        <v>747</v>
      </c>
      <c r="D3143" s="53" t="n">
        <v>0.1</v>
      </c>
      <c r="E3143" s="53" t="s">
        <v>748</v>
      </c>
      <c r="F3143" s="0" t="s">
        <v>1365</v>
      </c>
      <c r="G3143" s="0" t="str">
        <f aca="false">LEFT(B3143,2)</f>
        <v>31</v>
      </c>
      <c r="H3143" s="0" t="str">
        <f aca="false">I3143&amp;"_"&amp;G3143&amp;"_"&amp;F3143</f>
        <v>Bjergsalamander_31_20181106_DL2018046_ChristianshavnGym_koersel2</v>
      </c>
      <c r="I3143" s="61" t="str">
        <f aca="false">MID(RIGHT(B3143,LEN(B3143)-3),1,FIND("_",RIGHT(B3143,LEN(B3143)-3))-1)</f>
        <v>Bjergsalamander</v>
      </c>
      <c r="J3143" s="61" t="str">
        <f aca="false">TRIM(SUBSTITUTE(RIGHT(B3143,FIND(I3143,B3143)+1),"_",""))</f>
        <v>NegK</v>
      </c>
      <c r="K3143" s="0" t="str">
        <f aca="false">IFERROR(VALUE(SUBSTITUTE(E3143,".",",")),E3143)</f>
        <v>No Ct</v>
      </c>
      <c r="L3143" s="61" t="str">
        <f aca="false">IF(J3143="PosK",SUMIFS(K:K,J:J,"PosK",H:H,H3143),"")</f>
        <v/>
      </c>
      <c r="M3143" s="61" t="str">
        <f aca="false">IF(J3143="PosK",SUMIFS(K:K,J:J,"NegK",H:H,H3143),"")</f>
        <v/>
      </c>
      <c r="N3143" s="61" t="str">
        <f aca="false">IF(J3143="PosK",SUMIFS(K:K,J:J,"eDNA",H:H,H3143),"")</f>
        <v/>
      </c>
    </row>
    <row r="3144" customFormat="false" ht="14.25" hidden="false" customHeight="false" outlineLevel="0" collapsed="false">
      <c r="A3144" s="0" t="s">
        <v>798</v>
      </c>
      <c r="B3144" s="52" t="s">
        <v>1047</v>
      </c>
      <c r="C3144" s="52" t="s">
        <v>751</v>
      </c>
      <c r="D3144" s="53" t="n">
        <v>0.1</v>
      </c>
      <c r="E3144" s="53" t="s">
        <v>748</v>
      </c>
      <c r="F3144" s="0" t="s">
        <v>1365</v>
      </c>
      <c r="G3144" s="0" t="str">
        <f aca="false">LEFT(B3144,2)</f>
        <v>31</v>
      </c>
      <c r="H3144" s="0" t="str">
        <f aca="false">I3144&amp;"_"&amp;G3144&amp;"_"&amp;F3144</f>
        <v>Bjergsalamander_31_20181106_DL2018046_ChristianshavnGym_koersel2</v>
      </c>
      <c r="I3144" s="61" t="str">
        <f aca="false">MID(RIGHT(B3144,LEN(B3144)-3),1,FIND("_",RIGHT(B3144,LEN(B3144)-3))-1)</f>
        <v>Bjergsalamander</v>
      </c>
      <c r="J3144" s="61" t="str">
        <f aca="false">TRIM(SUBSTITUTE(RIGHT(B3144,FIND(I3144,B3144)+1),"_",""))</f>
        <v>eDNA</v>
      </c>
      <c r="K3144" s="0" t="str">
        <f aca="false">IFERROR(VALUE(SUBSTITUTE(E3144,".",",")),E3144)</f>
        <v>No Ct</v>
      </c>
      <c r="L3144" s="61" t="str">
        <f aca="false">IF(J3144="PosK",SUMIFS(K:K,J:J,"PosK",H:H,H3144),"")</f>
        <v/>
      </c>
      <c r="M3144" s="61" t="str">
        <f aca="false">IF(J3144="PosK",SUMIFS(K:K,J:J,"NegK",H:H,H3144),"")</f>
        <v/>
      </c>
      <c r="N3144" s="61" t="str">
        <f aca="false">IF(J3144="PosK",SUMIFS(K:K,J:J,"eDNA",H:H,H3144),"")</f>
        <v/>
      </c>
      <c r="Q3144" s="62"/>
    </row>
    <row r="3145" customFormat="false" ht="14.25" hidden="false" customHeight="false" outlineLevel="0" collapsed="false">
      <c r="A3145" s="0" t="s">
        <v>800</v>
      </c>
      <c r="B3145" s="52" t="s">
        <v>1047</v>
      </c>
      <c r="C3145" s="52" t="s">
        <v>751</v>
      </c>
      <c r="D3145" s="53" t="n">
        <v>0.1</v>
      </c>
      <c r="E3145" s="53" t="s">
        <v>748</v>
      </c>
      <c r="F3145" s="0" t="s">
        <v>1365</v>
      </c>
      <c r="G3145" s="0" t="str">
        <f aca="false">LEFT(B3145,2)</f>
        <v>31</v>
      </c>
      <c r="H3145" s="0" t="str">
        <f aca="false">I3145&amp;"_"&amp;G3145&amp;"_"&amp;F3145</f>
        <v>Bjergsalamander_31_20181106_DL2018046_ChristianshavnGym_koersel2</v>
      </c>
      <c r="I3145" s="61" t="str">
        <f aca="false">MID(RIGHT(B3145,LEN(B3145)-3),1,FIND("_",RIGHT(B3145,LEN(B3145)-3))-1)</f>
        <v>Bjergsalamander</v>
      </c>
      <c r="J3145" s="61" t="str">
        <f aca="false">TRIM(SUBSTITUTE(RIGHT(B3145,FIND(I3145,B3145)+1),"_",""))</f>
        <v>eDNA</v>
      </c>
      <c r="K3145" s="0" t="str">
        <f aca="false">IFERROR(VALUE(SUBSTITUTE(E3145,".",",")),E3145)</f>
        <v>No Ct</v>
      </c>
      <c r="L3145" s="61" t="str">
        <f aca="false">IF(J3145="PosK",SUMIFS(K:K,J:J,"PosK",H:H,H3145),"")</f>
        <v/>
      </c>
      <c r="M3145" s="61" t="str">
        <f aca="false">IF(J3145="PosK",SUMIFS(K:K,J:J,"NegK",H:H,H3145),"")</f>
        <v/>
      </c>
      <c r="N3145" s="61" t="str">
        <f aca="false">IF(J3145="PosK",SUMIFS(K:K,J:J,"eDNA",H:H,H3145),"")</f>
        <v/>
      </c>
      <c r="P3145" s="62"/>
      <c r="T3145" s="63"/>
      <c r="W3145" s="64"/>
    </row>
    <row r="3146" customFormat="false" ht="14.25" hidden="false" customHeight="false" outlineLevel="0" collapsed="false">
      <c r="A3146" s="0" t="s">
        <v>802</v>
      </c>
      <c r="B3146" s="52" t="s">
        <v>1049</v>
      </c>
      <c r="C3146" s="52" t="s">
        <v>743</v>
      </c>
      <c r="D3146" s="53" t="n">
        <v>0.1</v>
      </c>
      <c r="E3146" s="53" t="n">
        <v>32.56</v>
      </c>
      <c r="F3146" s="0" t="s">
        <v>1365</v>
      </c>
      <c r="G3146" s="0" t="str">
        <f aca="false">LEFT(B3146,2)</f>
        <v>32</v>
      </c>
      <c r="H3146" s="0" t="str">
        <f aca="false">I3146&amp;"_"&amp;G3146&amp;"_"&amp;F3146</f>
        <v>Latterfroe_32_20181106_DL2018046_ChristianshavnGym_koersel2</v>
      </c>
      <c r="I3146" s="61" t="str">
        <f aca="false">MID(RIGHT(B3146,LEN(B3146)-3),1,FIND("_",RIGHT(B3146,LEN(B3146)-3))-1)</f>
        <v>Latterfroe</v>
      </c>
      <c r="J3146" s="61" t="str">
        <f aca="false">TRIM(SUBSTITUTE(RIGHT(B3146,FIND(I3146,B3146)+1),"_",""))</f>
        <v>PosK</v>
      </c>
      <c r="K3146" s="0" t="n">
        <f aca="false">IFERROR(VALUE(SUBSTITUTE(E3146,".",",")),E3146)</f>
        <v>32.56</v>
      </c>
      <c r="L3146" s="61" t="n">
        <f aca="false">IF(J3146="PosK",SUMIFS(K:K,J:J,"PosK",H:H,H3146),"")</f>
        <v>32.56</v>
      </c>
      <c r="M3146" s="61" t="n">
        <f aca="false">IF(J3146="PosK",SUMIFS(K:K,J:J,"NegK",H:H,H3146),"")</f>
        <v>0</v>
      </c>
      <c r="N3146" s="61" t="n">
        <f aca="false">IF(J3146="PosK",SUMIFS(K:K,J:J,"eDNA",H:H,H3146),"")</f>
        <v>0</v>
      </c>
      <c r="P3146" s="62" t="n">
        <f aca="false">IF(K3148="No Ct",0,K3148)</f>
        <v>0</v>
      </c>
      <c r="Q3146" s="62" t="n">
        <f aca="false">IF(K3149="No Ct",0,K3149)</f>
        <v>0</v>
      </c>
      <c r="R3146" s="0" t="str">
        <f aca="false">IF(AND(L3146&gt;0,M3146=0),"Valid","Invalid")</f>
        <v>Valid</v>
      </c>
      <c r="S3146" s="0" t="str">
        <f aca="false">IF(OR(P3146&gt;1,Q3146&gt;1),"Present","Absent")</f>
        <v>Absent</v>
      </c>
      <c r="T3146" s="63" t="str">
        <f aca="false">IF(OR(AND(P3146&gt;1,P3146&lt;41),AND(Q3146&gt;1,Q3146&lt;41)),"Ct&lt;41","Ct&gt;41")</f>
        <v>Ct&gt;41</v>
      </c>
      <c r="U3146" s="0" t="str">
        <f aca="false">I3146</f>
        <v>Latterfroe</v>
      </c>
      <c r="V3146" s="0" t="str">
        <f aca="false">MID(F3146,10,9)</f>
        <v>DL2018046</v>
      </c>
      <c r="W3146" s="64" t="str">
        <f aca="false">V3146&amp;"_"&amp;U3146&amp;"_"&amp;R3146&amp;"_"&amp;S3146&amp;"_"&amp;T3146</f>
        <v>DL2018046_Latterfroe_Valid_Absent_Ct&gt;41</v>
      </c>
    </row>
    <row r="3147" customFormat="false" ht="14.25" hidden="false" customHeight="false" outlineLevel="0" collapsed="false">
      <c r="A3147" s="0" t="s">
        <v>804</v>
      </c>
      <c r="B3147" s="52" t="s">
        <v>1050</v>
      </c>
      <c r="C3147" s="52" t="s">
        <v>747</v>
      </c>
      <c r="D3147" s="53" t="n">
        <v>0.1</v>
      </c>
      <c r="E3147" s="53" t="s">
        <v>748</v>
      </c>
      <c r="F3147" s="0" t="s">
        <v>1365</v>
      </c>
      <c r="G3147" s="0" t="str">
        <f aca="false">LEFT(B3147,2)</f>
        <v>32</v>
      </c>
      <c r="H3147" s="0" t="str">
        <f aca="false">I3147&amp;"_"&amp;G3147&amp;"_"&amp;F3147</f>
        <v>Latterfroe_32_20181106_DL2018046_ChristianshavnGym_koersel2</v>
      </c>
      <c r="I3147" s="61" t="str">
        <f aca="false">MID(RIGHT(B3147,LEN(B3147)-3),1,FIND("_",RIGHT(B3147,LEN(B3147)-3))-1)</f>
        <v>Latterfroe</v>
      </c>
      <c r="J3147" s="61" t="str">
        <f aca="false">TRIM(SUBSTITUTE(RIGHT(B3147,FIND(I3147,B3147)+1),"_",""))</f>
        <v>NegK</v>
      </c>
      <c r="K3147" s="0" t="str">
        <f aca="false">IFERROR(VALUE(SUBSTITUTE(E3147,".",",")),E3147)</f>
        <v>No Ct</v>
      </c>
      <c r="L3147" s="61" t="str">
        <f aca="false">IF(J3147="PosK",SUMIFS(K:K,J:J,"PosK",H:H,H3147),"")</f>
        <v/>
      </c>
      <c r="M3147" s="61" t="str">
        <f aca="false">IF(J3147="PosK",SUMIFS(K:K,J:J,"NegK",H:H,H3147),"")</f>
        <v/>
      </c>
      <c r="N3147" s="61" t="str">
        <f aca="false">IF(J3147="PosK",SUMIFS(K:K,J:J,"eDNA",H:H,H3147),"")</f>
        <v/>
      </c>
    </row>
    <row r="3148" customFormat="false" ht="14.25" hidden="false" customHeight="false" outlineLevel="0" collapsed="false">
      <c r="A3148" s="0" t="s">
        <v>806</v>
      </c>
      <c r="B3148" s="52" t="s">
        <v>1051</v>
      </c>
      <c r="C3148" s="52" t="s">
        <v>751</v>
      </c>
      <c r="D3148" s="53" t="n">
        <v>0.1</v>
      </c>
      <c r="E3148" s="53" t="s">
        <v>748</v>
      </c>
      <c r="F3148" s="0" t="s">
        <v>1365</v>
      </c>
      <c r="G3148" s="0" t="str">
        <f aca="false">LEFT(B3148,2)</f>
        <v>32</v>
      </c>
      <c r="H3148" s="0" t="str">
        <f aca="false">I3148&amp;"_"&amp;G3148&amp;"_"&amp;F3148</f>
        <v>Latterfroe_32_20181106_DL2018046_ChristianshavnGym_koersel2</v>
      </c>
      <c r="I3148" s="61" t="str">
        <f aca="false">MID(RIGHT(B3148,LEN(B3148)-3),1,FIND("_",RIGHT(B3148,LEN(B3148)-3))-1)</f>
        <v>Latterfroe</v>
      </c>
      <c r="J3148" s="61" t="str">
        <f aca="false">TRIM(SUBSTITUTE(RIGHT(B3148,FIND(I3148,B3148)+1),"_",""))</f>
        <v>eDNA</v>
      </c>
      <c r="K3148" s="0" t="str">
        <f aca="false">IFERROR(VALUE(SUBSTITUTE(E3148,".",",")),E3148)</f>
        <v>No Ct</v>
      </c>
      <c r="L3148" s="61" t="str">
        <f aca="false">IF(J3148="PosK",SUMIFS(K:K,J:J,"PosK",H:H,H3148),"")</f>
        <v/>
      </c>
      <c r="M3148" s="61" t="str">
        <f aca="false">IF(J3148="PosK",SUMIFS(K:K,J:J,"NegK",H:H,H3148),"")</f>
        <v/>
      </c>
      <c r="N3148" s="61" t="str">
        <f aca="false">IF(J3148="PosK",SUMIFS(K:K,J:J,"eDNA",H:H,H3148),"")</f>
        <v/>
      </c>
      <c r="Q3148" s="62"/>
    </row>
    <row r="3149" customFormat="false" ht="14.25" hidden="false" customHeight="false" outlineLevel="0" collapsed="false">
      <c r="A3149" s="0" t="s">
        <v>808</v>
      </c>
      <c r="B3149" s="52" t="s">
        <v>1051</v>
      </c>
      <c r="C3149" s="52" t="s">
        <v>751</v>
      </c>
      <c r="D3149" s="53" t="n">
        <v>0.1</v>
      </c>
      <c r="E3149" s="53" t="s">
        <v>748</v>
      </c>
      <c r="F3149" s="0" t="s">
        <v>1365</v>
      </c>
      <c r="G3149" s="0" t="str">
        <f aca="false">LEFT(B3149,2)</f>
        <v>32</v>
      </c>
      <c r="H3149" s="0" t="str">
        <f aca="false">I3149&amp;"_"&amp;G3149&amp;"_"&amp;F3149</f>
        <v>Latterfroe_32_20181106_DL2018046_ChristianshavnGym_koersel2</v>
      </c>
      <c r="I3149" s="61" t="str">
        <f aca="false">MID(RIGHT(B3149,LEN(B3149)-3),1,FIND("_",RIGHT(B3149,LEN(B3149)-3))-1)</f>
        <v>Latterfroe</v>
      </c>
      <c r="J3149" s="61" t="str">
        <f aca="false">TRIM(SUBSTITUTE(RIGHT(B3149,FIND(I3149,B3149)+1),"_",""))</f>
        <v>eDNA</v>
      </c>
      <c r="K3149" s="0" t="str">
        <f aca="false">IFERROR(VALUE(SUBSTITUTE(E3149,".",",")),E3149)</f>
        <v>No Ct</v>
      </c>
      <c r="L3149" s="61" t="str">
        <f aca="false">IF(J3149="PosK",SUMIFS(K:K,J:J,"PosK",H:H,H3149),"")</f>
        <v/>
      </c>
      <c r="M3149" s="61" t="str">
        <f aca="false">IF(J3149="PosK",SUMIFS(K:K,J:J,"NegK",H:H,H3149),"")</f>
        <v/>
      </c>
      <c r="N3149" s="61" t="str">
        <f aca="false">IF(J3149="PosK",SUMIFS(K:K,J:J,"eDNA",H:H,H3149),"")</f>
        <v/>
      </c>
      <c r="P3149" s="62"/>
      <c r="T3149" s="63"/>
      <c r="W3149" s="64"/>
    </row>
    <row r="3150" customFormat="false" ht="14.25" hidden="false" customHeight="false" outlineLevel="0" collapsed="false">
      <c r="A3150" s="0" t="s">
        <v>810</v>
      </c>
      <c r="B3150" s="52" t="s">
        <v>1366</v>
      </c>
      <c r="C3150" s="52" t="s">
        <v>743</v>
      </c>
      <c r="D3150" s="53" t="n">
        <v>0.1</v>
      </c>
      <c r="E3150" s="53" t="s">
        <v>748</v>
      </c>
      <c r="F3150" s="0" t="s">
        <v>1365</v>
      </c>
      <c r="G3150" s="0" t="str">
        <f aca="false">LEFT(B3150,2)</f>
        <v>09</v>
      </c>
      <c r="H3150" s="0" t="str">
        <f aca="false">I3150&amp;"_"&amp;G3150&amp;"_"&amp;F3150</f>
        <v>KortbenetGroenFroe_09_20181106_DL2018046_ChristianshavnGym_koersel2</v>
      </c>
      <c r="I3150" s="61" t="str">
        <f aca="false">MID(RIGHT(B3150,LEN(B3150)-3),1,FIND("_",RIGHT(B3150,LEN(B3150)-3))-1)</f>
        <v>KortbenetGroenFroe</v>
      </c>
      <c r="J3150" s="61" t="str">
        <f aca="false">TRIM(SUBSTITUTE(RIGHT(B3150,FIND(I3150,B3150)+1),"_",""))</f>
        <v>PosK</v>
      </c>
      <c r="K3150" s="0" t="str">
        <f aca="false">IFERROR(VALUE(SUBSTITUTE(E3150,".",",")),E3150)</f>
        <v>No Ct</v>
      </c>
      <c r="L3150" s="61" t="n">
        <f aca="false">IF(J3150="PosK",SUMIFS(K:K,J:J,"PosK",H:H,H3150),"")</f>
        <v>0</v>
      </c>
      <c r="M3150" s="61" t="n">
        <f aca="false">IF(J3150="PosK",SUMIFS(K:K,J:J,"NegK",H:H,H3150),"")</f>
        <v>0</v>
      </c>
      <c r="N3150" s="61" t="n">
        <f aca="false">IF(J3150="PosK",SUMIFS(K:K,J:J,"eDNA",H:H,H3150),"")</f>
        <v>40.51</v>
      </c>
      <c r="P3150" s="62" t="n">
        <f aca="false">IF(K3152="No Ct",0,K3152)</f>
        <v>0</v>
      </c>
      <c r="Q3150" s="62" t="n">
        <f aca="false">IF(K3153="No Ct",0,K3153)</f>
        <v>40.51</v>
      </c>
      <c r="R3150" s="0" t="str">
        <f aca="false">IF(AND(L3150&gt;0,M3150=0),"Valid","Invalid")</f>
        <v>Invalid</v>
      </c>
      <c r="S3150" s="0" t="str">
        <f aca="false">IF(OR(P3150&gt;1,Q3150&gt;1),"Present","Absent")</f>
        <v>Present</v>
      </c>
      <c r="T3150" s="63" t="str">
        <f aca="false">IF(OR(AND(P3150&gt;1,P3150&lt;41),AND(Q3150&gt;1,Q3150&lt;41)),"Ct&lt;41","Ct&gt;41")</f>
        <v>Ct&lt;41</v>
      </c>
      <c r="U3150" s="0" t="str">
        <f aca="false">I3150</f>
        <v>KortbenetGroenFroe</v>
      </c>
      <c r="V3150" s="0" t="str">
        <f aca="false">MID(F3150,10,9)</f>
        <v>DL2018046</v>
      </c>
      <c r="W3150" s="64" t="str">
        <f aca="false">V3150&amp;"_"&amp;U3150&amp;"_"&amp;R3150&amp;"_"&amp;S3150&amp;"_"&amp;T3150</f>
        <v>DL2018046_KortbenetGroenFroe_Invalid_Present_Ct&lt;41</v>
      </c>
    </row>
    <row r="3151" customFormat="false" ht="14.25" hidden="false" customHeight="false" outlineLevel="0" collapsed="false">
      <c r="A3151" s="0" t="s">
        <v>812</v>
      </c>
      <c r="B3151" s="52" t="s">
        <v>1367</v>
      </c>
      <c r="C3151" s="52" t="s">
        <v>747</v>
      </c>
      <c r="D3151" s="53" t="n">
        <v>0.1</v>
      </c>
      <c r="E3151" s="53" t="s">
        <v>748</v>
      </c>
      <c r="F3151" s="0" t="s">
        <v>1365</v>
      </c>
      <c r="G3151" s="0" t="str">
        <f aca="false">LEFT(B3151,2)</f>
        <v>09</v>
      </c>
      <c r="H3151" s="0" t="str">
        <f aca="false">I3151&amp;"_"&amp;G3151&amp;"_"&amp;F3151</f>
        <v>KortbenetGroenFroe_09_20181106_DL2018046_ChristianshavnGym_koersel2</v>
      </c>
      <c r="I3151" s="61" t="str">
        <f aca="false">MID(RIGHT(B3151,LEN(B3151)-3),1,FIND("_",RIGHT(B3151,LEN(B3151)-3))-1)</f>
        <v>KortbenetGroenFroe</v>
      </c>
      <c r="J3151" s="61" t="str">
        <f aca="false">TRIM(SUBSTITUTE(RIGHT(B3151,FIND(I3151,B3151)+1),"_",""))</f>
        <v>NegK</v>
      </c>
      <c r="K3151" s="0" t="str">
        <f aca="false">IFERROR(VALUE(SUBSTITUTE(E3151,".",",")),E3151)</f>
        <v>No Ct</v>
      </c>
      <c r="L3151" s="61" t="str">
        <f aca="false">IF(J3151="PosK",SUMIFS(K:K,J:J,"PosK",H:H,H3151),"")</f>
        <v/>
      </c>
      <c r="M3151" s="61" t="str">
        <f aca="false">IF(J3151="PosK",SUMIFS(K:K,J:J,"NegK",H:H,H3151),"")</f>
        <v/>
      </c>
      <c r="N3151" s="61" t="str">
        <f aca="false">IF(J3151="PosK",SUMIFS(K:K,J:J,"eDNA",H:H,H3151),"")</f>
        <v/>
      </c>
    </row>
    <row r="3152" customFormat="false" ht="14.25" hidden="false" customHeight="false" outlineLevel="0" collapsed="false">
      <c r="A3152" s="0" t="s">
        <v>814</v>
      </c>
      <c r="B3152" s="52" t="s">
        <v>1368</v>
      </c>
      <c r="C3152" s="52" t="s">
        <v>751</v>
      </c>
      <c r="D3152" s="53" t="n">
        <v>0.1</v>
      </c>
      <c r="E3152" s="53" t="s">
        <v>748</v>
      </c>
      <c r="F3152" s="0" t="s">
        <v>1365</v>
      </c>
      <c r="G3152" s="0" t="str">
        <f aca="false">LEFT(B3152,2)</f>
        <v>09</v>
      </c>
      <c r="H3152" s="0" t="str">
        <f aca="false">I3152&amp;"_"&amp;G3152&amp;"_"&amp;F3152</f>
        <v>KortbenetGroenFroe_09_20181106_DL2018046_ChristianshavnGym_koersel2</v>
      </c>
      <c r="I3152" s="61" t="str">
        <f aca="false">MID(RIGHT(B3152,LEN(B3152)-3),1,FIND("_",RIGHT(B3152,LEN(B3152)-3))-1)</f>
        <v>KortbenetGroenFroe</v>
      </c>
      <c r="J3152" s="61" t="str">
        <f aca="false">TRIM(SUBSTITUTE(RIGHT(B3152,FIND(I3152,B3152)+1),"_",""))</f>
        <v>eDNA</v>
      </c>
      <c r="K3152" s="0" t="str">
        <f aca="false">IFERROR(VALUE(SUBSTITUTE(E3152,".",",")),E3152)</f>
        <v>No Ct</v>
      </c>
      <c r="L3152" s="61" t="str">
        <f aca="false">IF(J3152="PosK",SUMIFS(K:K,J:J,"PosK",H:H,H3152),"")</f>
        <v/>
      </c>
      <c r="M3152" s="61" t="str">
        <f aca="false">IF(J3152="PosK",SUMIFS(K:K,J:J,"NegK",H:H,H3152),"")</f>
        <v/>
      </c>
      <c r="N3152" s="61" t="str">
        <f aca="false">IF(J3152="PosK",SUMIFS(K:K,J:J,"eDNA",H:H,H3152),"")</f>
        <v/>
      </c>
      <c r="Q3152" s="62"/>
    </row>
    <row r="3153" customFormat="false" ht="14.25" hidden="false" customHeight="false" outlineLevel="0" collapsed="false">
      <c r="A3153" s="0" t="s">
        <v>816</v>
      </c>
      <c r="B3153" s="52" t="s">
        <v>1368</v>
      </c>
      <c r="C3153" s="52" t="s">
        <v>751</v>
      </c>
      <c r="D3153" s="53" t="n">
        <v>0.1</v>
      </c>
      <c r="E3153" s="53" t="n">
        <v>40.51</v>
      </c>
      <c r="F3153" s="0" t="s">
        <v>1365</v>
      </c>
      <c r="G3153" s="0" t="str">
        <f aca="false">LEFT(B3153,2)</f>
        <v>09</v>
      </c>
      <c r="H3153" s="0" t="str">
        <f aca="false">I3153&amp;"_"&amp;G3153&amp;"_"&amp;F3153</f>
        <v>KortbenetGroenFroe_09_20181106_DL2018046_ChristianshavnGym_koersel2</v>
      </c>
      <c r="I3153" s="61" t="str">
        <f aca="false">MID(RIGHT(B3153,LEN(B3153)-3),1,FIND("_",RIGHT(B3153,LEN(B3153)-3))-1)</f>
        <v>KortbenetGroenFroe</v>
      </c>
      <c r="J3153" s="61" t="str">
        <f aca="false">TRIM(SUBSTITUTE(RIGHT(B3153,FIND(I3153,B3153)+1),"_",""))</f>
        <v>eDNA</v>
      </c>
      <c r="K3153" s="0" t="n">
        <f aca="false">IFERROR(VALUE(SUBSTITUTE(E3153,".",",")),E3153)</f>
        <v>40.51</v>
      </c>
      <c r="L3153" s="61" t="str">
        <f aca="false">IF(J3153="PosK",SUMIFS(K:K,J:J,"PosK",H:H,H3153),"")</f>
        <v/>
      </c>
      <c r="M3153" s="61" t="str">
        <f aca="false">IF(J3153="PosK",SUMIFS(K:K,J:J,"NegK",H:H,H3153),"")</f>
        <v/>
      </c>
      <c r="N3153" s="61" t="str">
        <f aca="false">IF(J3153="PosK",SUMIFS(K:K,J:J,"eDNA",H:H,H3153),"")</f>
        <v/>
      </c>
      <c r="P3153" s="62"/>
      <c r="T3153" s="63"/>
      <c r="W3153" s="64"/>
    </row>
    <row r="3154" customFormat="false" ht="14.25" hidden="false" customHeight="false" outlineLevel="0" collapsed="false">
      <c r="A3154" s="0" t="s">
        <v>818</v>
      </c>
      <c r="B3154" s="52" t="s">
        <v>1369</v>
      </c>
      <c r="C3154" s="52" t="s">
        <v>743</v>
      </c>
      <c r="D3154" s="53" t="n">
        <v>0.1</v>
      </c>
      <c r="E3154" s="53" t="s">
        <v>748</v>
      </c>
      <c r="F3154" s="0" t="s">
        <v>1365</v>
      </c>
      <c r="G3154" s="0" t="str">
        <f aca="false">LEFT(B3154,2)</f>
        <v>10</v>
      </c>
      <c r="H3154" s="0" t="str">
        <f aca="false">I3154&amp;"_"&amp;G3154&amp;"_"&amp;F3154</f>
        <v>Soelvkarusse_10_20181106_DL2018046_ChristianshavnGym_koersel2</v>
      </c>
      <c r="I3154" s="61" t="str">
        <f aca="false">MID(RIGHT(B3154,LEN(B3154)-3),1,FIND("_",RIGHT(B3154,LEN(B3154)-3))-1)</f>
        <v>Soelvkarusse</v>
      </c>
      <c r="J3154" s="61" t="str">
        <f aca="false">TRIM(SUBSTITUTE(RIGHT(B3154,FIND(I3154,B3154)+1),"_",""))</f>
        <v>PosK</v>
      </c>
      <c r="K3154" s="0" t="str">
        <f aca="false">IFERROR(VALUE(SUBSTITUTE(E3154,".",",")),E3154)</f>
        <v>No Ct</v>
      </c>
      <c r="L3154" s="61" t="n">
        <f aca="false">IF(J3154="PosK",SUMIFS(K:K,J:J,"PosK",H:H,H3154),"")</f>
        <v>0</v>
      </c>
      <c r="M3154" s="61" t="n">
        <f aca="false">IF(J3154="PosK",SUMIFS(K:K,J:J,"NegK",H:H,H3154),"")</f>
        <v>0</v>
      </c>
      <c r="N3154" s="61" t="n">
        <f aca="false">IF(J3154="PosK",SUMIFS(K:K,J:J,"eDNA",H:H,H3154),"")</f>
        <v>0</v>
      </c>
      <c r="P3154" s="62" t="n">
        <f aca="false">IF(K3156="No Ct",0,K3156)</f>
        <v>0</v>
      </c>
      <c r="Q3154" s="62" t="n">
        <f aca="false">IF(K3157="No Ct",0,K3157)</f>
        <v>0</v>
      </c>
      <c r="R3154" s="0" t="str">
        <f aca="false">IF(AND(L3154&gt;0,M3154=0),"Valid","Invalid")</f>
        <v>Invalid</v>
      </c>
      <c r="S3154" s="0" t="str">
        <f aca="false">IF(OR(P3154&gt;1,Q3154&gt;1),"Present","Absent")</f>
        <v>Absent</v>
      </c>
      <c r="T3154" s="63" t="str">
        <f aca="false">IF(OR(AND(P3154&gt;1,P3154&lt;41),AND(Q3154&gt;1,Q3154&lt;41)),"Ct&lt;41","Ct&gt;41")</f>
        <v>Ct&gt;41</v>
      </c>
      <c r="U3154" s="0" t="str">
        <f aca="false">I3154</f>
        <v>Soelvkarusse</v>
      </c>
      <c r="V3154" s="0" t="str">
        <f aca="false">MID(F3154,10,9)</f>
        <v>DL2018046</v>
      </c>
      <c r="W3154" s="64" t="str">
        <f aca="false">V3154&amp;"_"&amp;U3154&amp;"_"&amp;R3154&amp;"_"&amp;S3154&amp;"_"&amp;T3154</f>
        <v>DL2018046_Soelvkarusse_Invalid_Absent_Ct&gt;41</v>
      </c>
    </row>
    <row r="3155" customFormat="false" ht="14.25" hidden="false" customHeight="false" outlineLevel="0" collapsed="false">
      <c r="A3155" s="0" t="s">
        <v>820</v>
      </c>
      <c r="B3155" s="52" t="s">
        <v>1370</v>
      </c>
      <c r="C3155" s="52" t="s">
        <v>747</v>
      </c>
      <c r="D3155" s="53" t="n">
        <v>0.1</v>
      </c>
      <c r="E3155" s="53" t="s">
        <v>748</v>
      </c>
      <c r="F3155" s="0" t="s">
        <v>1365</v>
      </c>
      <c r="G3155" s="0" t="str">
        <f aca="false">LEFT(B3155,2)</f>
        <v>10</v>
      </c>
      <c r="H3155" s="0" t="str">
        <f aca="false">I3155&amp;"_"&amp;G3155&amp;"_"&amp;F3155</f>
        <v>Soelvkarusse_10_20181106_DL2018046_ChristianshavnGym_koersel2</v>
      </c>
      <c r="I3155" s="61" t="str">
        <f aca="false">MID(RIGHT(B3155,LEN(B3155)-3),1,FIND("_",RIGHT(B3155,LEN(B3155)-3))-1)</f>
        <v>Soelvkarusse</v>
      </c>
      <c r="J3155" s="61" t="str">
        <f aca="false">TRIM(SUBSTITUTE(RIGHT(B3155,FIND(I3155,B3155)+1),"_",""))</f>
        <v>NegK</v>
      </c>
      <c r="K3155" s="0" t="str">
        <f aca="false">IFERROR(VALUE(SUBSTITUTE(E3155,".",",")),E3155)</f>
        <v>No Ct</v>
      </c>
      <c r="L3155" s="61" t="str">
        <f aca="false">IF(J3155="PosK",SUMIFS(K:K,J:J,"PosK",H:H,H3155),"")</f>
        <v/>
      </c>
      <c r="M3155" s="61" t="str">
        <f aca="false">IF(J3155="PosK",SUMIFS(K:K,J:J,"NegK",H:H,H3155),"")</f>
        <v/>
      </c>
      <c r="N3155" s="61" t="str">
        <f aca="false">IF(J3155="PosK",SUMIFS(K:K,J:J,"eDNA",H:H,H3155),"")</f>
        <v/>
      </c>
    </row>
    <row r="3156" customFormat="false" ht="14.25" hidden="false" customHeight="false" outlineLevel="0" collapsed="false">
      <c r="A3156" s="0" t="s">
        <v>822</v>
      </c>
      <c r="B3156" s="52" t="s">
        <v>1371</v>
      </c>
      <c r="C3156" s="52" t="s">
        <v>751</v>
      </c>
      <c r="D3156" s="53" t="n">
        <v>0.1</v>
      </c>
      <c r="E3156" s="53" t="s">
        <v>748</v>
      </c>
      <c r="F3156" s="0" t="s">
        <v>1365</v>
      </c>
      <c r="G3156" s="0" t="str">
        <f aca="false">LEFT(B3156,2)</f>
        <v>10</v>
      </c>
      <c r="H3156" s="0" t="str">
        <f aca="false">I3156&amp;"_"&amp;G3156&amp;"_"&amp;F3156</f>
        <v>Soelvkarusse_10_20181106_DL2018046_ChristianshavnGym_koersel2</v>
      </c>
      <c r="I3156" s="61" t="str">
        <f aca="false">MID(RIGHT(B3156,LEN(B3156)-3),1,FIND("_",RIGHT(B3156,LEN(B3156)-3))-1)</f>
        <v>Soelvkarusse</v>
      </c>
      <c r="J3156" s="61" t="str">
        <f aca="false">TRIM(SUBSTITUTE(RIGHT(B3156,FIND(I3156,B3156)+1),"_",""))</f>
        <v>eDNA</v>
      </c>
      <c r="K3156" s="0" t="str">
        <f aca="false">IFERROR(VALUE(SUBSTITUTE(E3156,".",",")),E3156)</f>
        <v>No Ct</v>
      </c>
      <c r="L3156" s="61" t="str">
        <f aca="false">IF(J3156="PosK",SUMIFS(K:K,J:J,"PosK",H:H,H3156),"")</f>
        <v/>
      </c>
      <c r="M3156" s="61" t="str">
        <f aca="false">IF(J3156="PosK",SUMIFS(K:K,J:J,"NegK",H:H,H3156),"")</f>
        <v/>
      </c>
      <c r="N3156" s="61" t="str">
        <f aca="false">IF(J3156="PosK",SUMIFS(K:K,J:J,"eDNA",H:H,H3156),"")</f>
        <v/>
      </c>
      <c r="Q3156" s="62"/>
    </row>
    <row r="3157" customFormat="false" ht="14.25" hidden="false" customHeight="false" outlineLevel="0" collapsed="false">
      <c r="A3157" s="0" t="s">
        <v>824</v>
      </c>
      <c r="B3157" s="52" t="s">
        <v>1371</v>
      </c>
      <c r="C3157" s="52" t="s">
        <v>751</v>
      </c>
      <c r="D3157" s="53" t="n">
        <v>0.1</v>
      </c>
      <c r="E3157" s="53" t="s">
        <v>748</v>
      </c>
      <c r="F3157" s="0" t="s">
        <v>1365</v>
      </c>
      <c r="G3157" s="0" t="str">
        <f aca="false">LEFT(B3157,2)</f>
        <v>10</v>
      </c>
      <c r="H3157" s="0" t="str">
        <f aca="false">I3157&amp;"_"&amp;G3157&amp;"_"&amp;F3157</f>
        <v>Soelvkarusse_10_20181106_DL2018046_ChristianshavnGym_koersel2</v>
      </c>
      <c r="I3157" s="61" t="str">
        <f aca="false">MID(RIGHT(B3157,LEN(B3157)-3),1,FIND("_",RIGHT(B3157,LEN(B3157)-3))-1)</f>
        <v>Soelvkarusse</v>
      </c>
      <c r="J3157" s="61" t="str">
        <f aca="false">TRIM(SUBSTITUTE(RIGHT(B3157,FIND(I3157,B3157)+1),"_",""))</f>
        <v>eDNA</v>
      </c>
      <c r="K3157" s="0" t="str">
        <f aca="false">IFERROR(VALUE(SUBSTITUTE(E3157,".",",")),E3157)</f>
        <v>No Ct</v>
      </c>
      <c r="L3157" s="61" t="str">
        <f aca="false">IF(J3157="PosK",SUMIFS(K:K,J:J,"PosK",H:H,H3157),"")</f>
        <v/>
      </c>
      <c r="M3157" s="61" t="str">
        <f aca="false">IF(J3157="PosK",SUMIFS(K:K,J:J,"NegK",H:H,H3157),"")</f>
        <v/>
      </c>
      <c r="N3157" s="61" t="str">
        <f aca="false">IF(J3157="PosK",SUMIFS(K:K,J:J,"eDNA",H:H,H3157),"")</f>
        <v/>
      </c>
      <c r="P3157" s="62"/>
      <c r="T3157" s="63"/>
      <c r="W3157" s="64"/>
    </row>
    <row r="3158" customFormat="false" ht="14.25" hidden="false" customHeight="false" outlineLevel="0" collapsed="false">
      <c r="A3158" s="0" t="s">
        <v>741</v>
      </c>
      <c r="B3158" s="52" t="s">
        <v>742</v>
      </c>
      <c r="C3158" s="52" t="s">
        <v>743</v>
      </c>
      <c r="D3158" s="53" t="n">
        <v>0.1</v>
      </c>
      <c r="E3158" s="53" t="n">
        <v>29.85</v>
      </c>
      <c r="F3158" s="0" t="s">
        <v>1372</v>
      </c>
      <c r="G3158" s="0" t="str">
        <f aca="false">LEFT(B3158,2)</f>
        <v>01</v>
      </c>
      <c r="H3158" s="0" t="str">
        <f aca="false">I3158&amp;"_"&amp;G3158&amp;"_"&amp;F3158</f>
        <v>Loegfroe_01_20181107_DL2018011_EUCNord_koersel1</v>
      </c>
      <c r="I3158" s="61" t="str">
        <f aca="false">MID(RIGHT(B3158,LEN(B3158)-3),1,FIND("_",RIGHT(B3158,LEN(B3158)-3))-1)</f>
        <v>Loegfroe</v>
      </c>
      <c r="J3158" s="61" t="str">
        <f aca="false">TRIM(SUBSTITUTE(RIGHT(B3158,FIND(I3158,B3158)+1),"_",""))</f>
        <v>PosK</v>
      </c>
      <c r="K3158" s="0" t="n">
        <f aca="false">IFERROR(VALUE(SUBSTITUTE(E3158,".",",")),E3158)</f>
        <v>29.85</v>
      </c>
      <c r="L3158" s="61" t="n">
        <f aca="false">IF(J3158="PosK",SUMIFS(K:K,J:J,"PosK",H:H,H3158),"")</f>
        <v>29.85</v>
      </c>
      <c r="M3158" s="61" t="n">
        <f aca="false">IF(J3158="PosK",SUMIFS(K:K,J:J,"NegK",H:H,H3158),"")</f>
        <v>0</v>
      </c>
      <c r="N3158" s="61" t="n">
        <f aca="false">IF(J3158="PosK",SUMIFS(K:K,J:J,"eDNA",H:H,H3158),"")</f>
        <v>0</v>
      </c>
      <c r="P3158" s="62" t="n">
        <f aca="false">IF(K3160="No Ct",0,K3160)</f>
        <v>0</v>
      </c>
      <c r="Q3158" s="62" t="n">
        <f aca="false">IF(K3161="No Ct",0,K3161)</f>
        <v>0</v>
      </c>
      <c r="R3158" s="0" t="str">
        <f aca="false">IF(AND(L3158&gt;0,M3158=0),"Valid","Invalid")</f>
        <v>Valid</v>
      </c>
      <c r="S3158" s="0" t="str">
        <f aca="false">IF(OR(P3158&gt;1,Q3158&gt;1),"Present","Absent")</f>
        <v>Absent</v>
      </c>
      <c r="T3158" s="63" t="str">
        <f aca="false">IF(OR(AND(P3158&gt;1,P3158&lt;41),AND(Q3158&gt;1,Q3158&lt;41)),"Ct&lt;41","Ct&gt;41")</f>
        <v>Ct&gt;41</v>
      </c>
      <c r="U3158" s="0" t="str">
        <f aca="false">I3158</f>
        <v>Loegfroe</v>
      </c>
      <c r="V3158" s="0" t="str">
        <f aca="false">MID(F3158,10,9)</f>
        <v>DL2018011</v>
      </c>
      <c r="W3158" s="64" t="str">
        <f aca="false">V3158&amp;"_"&amp;U3158&amp;"_"&amp;R3158&amp;"_"&amp;S3158&amp;"_"&amp;T3158</f>
        <v>DL2018011_Loegfroe_Valid_Absent_Ct&gt;41</v>
      </c>
    </row>
    <row r="3159" customFormat="false" ht="14.25" hidden="false" customHeight="false" outlineLevel="0" collapsed="false">
      <c r="A3159" s="0" t="s">
        <v>745</v>
      </c>
      <c r="B3159" s="52" t="s">
        <v>746</v>
      </c>
      <c r="C3159" s="52" t="s">
        <v>747</v>
      </c>
      <c r="D3159" s="53" t="n">
        <v>0.1</v>
      </c>
      <c r="E3159" s="53" t="s">
        <v>748</v>
      </c>
      <c r="F3159" s="0" t="s">
        <v>1372</v>
      </c>
      <c r="G3159" s="0" t="str">
        <f aca="false">LEFT(B3159,2)</f>
        <v>01</v>
      </c>
      <c r="H3159" s="0" t="str">
        <f aca="false">I3159&amp;"_"&amp;G3159&amp;"_"&amp;F3159</f>
        <v>Loegfroe_01_20181107_DL2018011_EUCNord_koersel1</v>
      </c>
      <c r="I3159" s="61" t="str">
        <f aca="false">MID(RIGHT(B3159,LEN(B3159)-3),1,FIND("_",RIGHT(B3159,LEN(B3159)-3))-1)</f>
        <v>Loegfroe</v>
      </c>
      <c r="J3159" s="61" t="str">
        <f aca="false">TRIM(SUBSTITUTE(RIGHT(B3159,FIND(I3159,B3159)+1),"_",""))</f>
        <v>NegK</v>
      </c>
      <c r="K3159" s="0" t="str">
        <f aca="false">IFERROR(VALUE(SUBSTITUTE(E3159,".",",")),E3159)</f>
        <v>No Ct</v>
      </c>
      <c r="L3159" s="61" t="str">
        <f aca="false">IF(J3159="PosK",SUMIFS(K:K,J:J,"PosK",H:H,H3159),"")</f>
        <v/>
      </c>
      <c r="M3159" s="61" t="str">
        <f aca="false">IF(J3159="PosK",SUMIFS(K:K,J:J,"NegK",H:H,H3159),"")</f>
        <v/>
      </c>
      <c r="N3159" s="61" t="str">
        <f aca="false">IF(J3159="PosK",SUMIFS(K:K,J:J,"eDNA",H:H,H3159),"")</f>
        <v/>
      </c>
    </row>
    <row r="3160" customFormat="false" ht="14.25" hidden="false" customHeight="false" outlineLevel="0" collapsed="false">
      <c r="A3160" s="0" t="s">
        <v>749</v>
      </c>
      <c r="B3160" s="52" t="s">
        <v>750</v>
      </c>
      <c r="C3160" s="52" t="s">
        <v>751</v>
      </c>
      <c r="D3160" s="53" t="n">
        <v>0.1</v>
      </c>
      <c r="E3160" s="53" t="s">
        <v>748</v>
      </c>
      <c r="F3160" s="0" t="s">
        <v>1372</v>
      </c>
      <c r="G3160" s="0" t="str">
        <f aca="false">LEFT(B3160,2)</f>
        <v>01</v>
      </c>
      <c r="H3160" s="0" t="str">
        <f aca="false">I3160&amp;"_"&amp;G3160&amp;"_"&amp;F3160</f>
        <v>Loegfroe_01_20181107_DL2018011_EUCNord_koersel1</v>
      </c>
      <c r="I3160" s="61" t="str">
        <f aca="false">MID(RIGHT(B3160,LEN(B3160)-3),1,FIND("_",RIGHT(B3160,LEN(B3160)-3))-1)</f>
        <v>Loegfroe</v>
      </c>
      <c r="J3160" s="61" t="str">
        <f aca="false">TRIM(SUBSTITUTE(RIGHT(B3160,FIND(I3160,B3160)+1),"_",""))</f>
        <v>eDNA</v>
      </c>
      <c r="K3160" s="0" t="str">
        <f aca="false">IFERROR(VALUE(SUBSTITUTE(E3160,".",",")),E3160)</f>
        <v>No Ct</v>
      </c>
      <c r="L3160" s="61" t="str">
        <f aca="false">IF(J3160="PosK",SUMIFS(K:K,J:J,"PosK",H:H,H3160),"")</f>
        <v/>
      </c>
      <c r="M3160" s="61" t="str">
        <f aca="false">IF(J3160="PosK",SUMIFS(K:K,J:J,"NegK",H:H,H3160),"")</f>
        <v/>
      </c>
      <c r="N3160" s="61" t="str">
        <f aca="false">IF(J3160="PosK",SUMIFS(K:K,J:J,"eDNA",H:H,H3160),"")</f>
        <v/>
      </c>
      <c r="Q3160" s="62"/>
    </row>
    <row r="3161" customFormat="false" ht="14.25" hidden="false" customHeight="false" outlineLevel="0" collapsed="false">
      <c r="A3161" s="0" t="s">
        <v>752</v>
      </c>
      <c r="B3161" s="52" t="s">
        <v>750</v>
      </c>
      <c r="C3161" s="52" t="s">
        <v>751</v>
      </c>
      <c r="D3161" s="53" t="n">
        <v>0.1</v>
      </c>
      <c r="E3161" s="53" t="s">
        <v>748</v>
      </c>
      <c r="F3161" s="0" t="s">
        <v>1372</v>
      </c>
      <c r="G3161" s="0" t="str">
        <f aca="false">LEFT(B3161,2)</f>
        <v>01</v>
      </c>
      <c r="H3161" s="0" t="str">
        <f aca="false">I3161&amp;"_"&amp;G3161&amp;"_"&amp;F3161</f>
        <v>Loegfroe_01_20181107_DL2018011_EUCNord_koersel1</v>
      </c>
      <c r="I3161" s="61" t="str">
        <f aca="false">MID(RIGHT(B3161,LEN(B3161)-3),1,FIND("_",RIGHT(B3161,LEN(B3161)-3))-1)</f>
        <v>Loegfroe</v>
      </c>
      <c r="J3161" s="61" t="str">
        <f aca="false">TRIM(SUBSTITUTE(RIGHT(B3161,FIND(I3161,B3161)+1),"_",""))</f>
        <v>eDNA</v>
      </c>
      <c r="K3161" s="0" t="str">
        <f aca="false">IFERROR(VALUE(SUBSTITUTE(E3161,".",",")),E3161)</f>
        <v>No Ct</v>
      </c>
      <c r="L3161" s="61" t="str">
        <f aca="false">IF(J3161="PosK",SUMIFS(K:K,J:J,"PosK",H:H,H3161),"")</f>
        <v/>
      </c>
      <c r="M3161" s="61" t="str">
        <f aca="false">IF(J3161="PosK",SUMIFS(K:K,J:J,"NegK",H:H,H3161),"")</f>
        <v/>
      </c>
      <c r="N3161" s="61" t="str">
        <f aca="false">IF(J3161="PosK",SUMIFS(K:K,J:J,"eDNA",H:H,H3161),"")</f>
        <v/>
      </c>
      <c r="P3161" s="62"/>
      <c r="T3161" s="63"/>
      <c r="W3161" s="64"/>
    </row>
    <row r="3162" customFormat="false" ht="14.25" hidden="false" customHeight="false" outlineLevel="0" collapsed="false">
      <c r="A3162" s="0" t="s">
        <v>754</v>
      </c>
      <c r="B3162" s="52" t="s">
        <v>755</v>
      </c>
      <c r="C3162" s="52" t="s">
        <v>743</v>
      </c>
      <c r="D3162" s="53" t="n">
        <v>0.1</v>
      </c>
      <c r="E3162" s="53" t="n">
        <v>28.78</v>
      </c>
      <c r="F3162" s="0" t="s">
        <v>1372</v>
      </c>
      <c r="G3162" s="0" t="str">
        <f aca="false">LEFT(B3162,2)</f>
        <v>02</v>
      </c>
      <c r="H3162" s="0" t="str">
        <f aca="false">I3162&amp;"_"&amp;G3162&amp;"_"&amp;F3162</f>
        <v>StorVandsalamander_02_20181107_DL2018011_EUCNord_koersel1</v>
      </c>
      <c r="I3162" s="61" t="str">
        <f aca="false">MID(RIGHT(B3162,LEN(B3162)-3),1,FIND("_",RIGHT(B3162,LEN(B3162)-3))-1)</f>
        <v>StorVandsalamander</v>
      </c>
      <c r="J3162" s="61" t="str">
        <f aca="false">TRIM(SUBSTITUTE(RIGHT(B3162,FIND(I3162,B3162)+1),"_",""))</f>
        <v>PosK</v>
      </c>
      <c r="K3162" s="0" t="n">
        <f aca="false">IFERROR(VALUE(SUBSTITUTE(E3162,".",",")),E3162)</f>
        <v>28.78</v>
      </c>
      <c r="L3162" s="61" t="n">
        <f aca="false">IF(J3162="PosK",SUMIFS(K:K,J:J,"PosK",H:H,H3162),"")</f>
        <v>28.78</v>
      </c>
      <c r="M3162" s="61" t="n">
        <f aca="false">IF(J3162="PosK",SUMIFS(K:K,J:J,"NegK",H:H,H3162),"")</f>
        <v>0</v>
      </c>
      <c r="N3162" s="61" t="n">
        <f aca="false">IF(J3162="PosK",SUMIFS(K:K,J:J,"eDNA",H:H,H3162),"")</f>
        <v>0</v>
      </c>
      <c r="P3162" s="62" t="n">
        <f aca="false">IF(K3164="No Ct",0,K3164)</f>
        <v>0</v>
      </c>
      <c r="Q3162" s="62" t="n">
        <f aca="false">IF(K3165="No Ct",0,K3165)</f>
        <v>0</v>
      </c>
      <c r="R3162" s="0" t="str">
        <f aca="false">IF(AND(L3162&gt;0,M3162=0),"Valid","Invalid")</f>
        <v>Valid</v>
      </c>
      <c r="S3162" s="0" t="str">
        <f aca="false">IF(OR(P3162&gt;1,Q3162&gt;1),"Present","Absent")</f>
        <v>Absent</v>
      </c>
      <c r="T3162" s="63" t="str">
        <f aca="false">IF(OR(AND(P3162&gt;1,P3162&lt;41),AND(Q3162&gt;1,Q3162&lt;41)),"Ct&lt;41","Ct&gt;41")</f>
        <v>Ct&gt;41</v>
      </c>
      <c r="U3162" s="0" t="str">
        <f aca="false">I3162</f>
        <v>StorVandsalamander</v>
      </c>
      <c r="V3162" s="0" t="str">
        <f aca="false">MID(F3162,10,9)</f>
        <v>DL2018011</v>
      </c>
      <c r="W3162" s="64" t="str">
        <f aca="false">V3162&amp;"_"&amp;U3162&amp;"_"&amp;R3162&amp;"_"&amp;S3162&amp;"_"&amp;T3162</f>
        <v>DL2018011_StorVandsalamander_Valid_Absent_Ct&gt;41</v>
      </c>
    </row>
    <row r="3163" customFormat="false" ht="14.25" hidden="false" customHeight="false" outlineLevel="0" collapsed="false">
      <c r="A3163" s="0" t="s">
        <v>756</v>
      </c>
      <c r="B3163" s="52" t="s">
        <v>757</v>
      </c>
      <c r="C3163" s="52" t="s">
        <v>747</v>
      </c>
      <c r="D3163" s="53" t="n">
        <v>0.1</v>
      </c>
      <c r="E3163" s="53" t="s">
        <v>748</v>
      </c>
      <c r="F3163" s="0" t="s">
        <v>1372</v>
      </c>
      <c r="G3163" s="0" t="str">
        <f aca="false">LEFT(B3163,2)</f>
        <v>02</v>
      </c>
      <c r="H3163" s="0" t="str">
        <f aca="false">I3163&amp;"_"&amp;G3163&amp;"_"&amp;F3163</f>
        <v>StorVandsalamander_02_20181107_DL2018011_EUCNord_koersel1</v>
      </c>
      <c r="I3163" s="61" t="str">
        <f aca="false">MID(RIGHT(B3163,LEN(B3163)-3),1,FIND("_",RIGHT(B3163,LEN(B3163)-3))-1)</f>
        <v>StorVandsalamander</v>
      </c>
      <c r="J3163" s="61" t="str">
        <f aca="false">TRIM(SUBSTITUTE(RIGHT(B3163,FIND(I3163,B3163)+1),"_",""))</f>
        <v>NegK</v>
      </c>
      <c r="K3163" s="0" t="str">
        <f aca="false">IFERROR(VALUE(SUBSTITUTE(E3163,".",",")),E3163)</f>
        <v>No Ct</v>
      </c>
      <c r="L3163" s="61" t="str">
        <f aca="false">IF(J3163="PosK",SUMIFS(K:K,J:J,"PosK",H:H,H3163),"")</f>
        <v/>
      </c>
      <c r="M3163" s="61" t="str">
        <f aca="false">IF(J3163="PosK",SUMIFS(K:K,J:J,"NegK",H:H,H3163),"")</f>
        <v/>
      </c>
      <c r="N3163" s="61" t="str">
        <f aca="false">IF(J3163="PosK",SUMIFS(K:K,J:J,"eDNA",H:H,H3163),"")</f>
        <v/>
      </c>
    </row>
    <row r="3164" customFormat="false" ht="14.25" hidden="false" customHeight="false" outlineLevel="0" collapsed="false">
      <c r="A3164" s="0" t="s">
        <v>758</v>
      </c>
      <c r="B3164" s="52" t="s">
        <v>759</v>
      </c>
      <c r="C3164" s="52" t="s">
        <v>751</v>
      </c>
      <c r="D3164" s="53" t="n">
        <v>0.1</v>
      </c>
      <c r="E3164" s="53" t="s">
        <v>748</v>
      </c>
      <c r="F3164" s="0" t="s">
        <v>1372</v>
      </c>
      <c r="G3164" s="0" t="str">
        <f aca="false">LEFT(B3164,2)</f>
        <v>02</v>
      </c>
      <c r="H3164" s="0" t="str">
        <f aca="false">I3164&amp;"_"&amp;G3164&amp;"_"&amp;F3164</f>
        <v>StorVandsalamander_02_20181107_DL2018011_EUCNord_koersel1</v>
      </c>
      <c r="I3164" s="61" t="str">
        <f aca="false">MID(RIGHT(B3164,LEN(B3164)-3),1,FIND("_",RIGHT(B3164,LEN(B3164)-3))-1)</f>
        <v>StorVandsalamander</v>
      </c>
      <c r="J3164" s="61" t="str">
        <f aca="false">TRIM(SUBSTITUTE(RIGHT(B3164,FIND(I3164,B3164)+1),"_",""))</f>
        <v>eDNA</v>
      </c>
      <c r="K3164" s="0" t="str">
        <f aca="false">IFERROR(VALUE(SUBSTITUTE(E3164,".",",")),E3164)</f>
        <v>No Ct</v>
      </c>
      <c r="L3164" s="61" t="str">
        <f aca="false">IF(J3164="PosK",SUMIFS(K:K,J:J,"PosK",H:H,H3164),"")</f>
        <v/>
      </c>
      <c r="M3164" s="61" t="str">
        <f aca="false">IF(J3164="PosK",SUMIFS(K:K,J:J,"NegK",H:H,H3164),"")</f>
        <v/>
      </c>
      <c r="N3164" s="61" t="str">
        <f aca="false">IF(J3164="PosK",SUMIFS(K:K,J:J,"eDNA",H:H,H3164),"")</f>
        <v/>
      </c>
      <c r="Q3164" s="62"/>
    </row>
    <row r="3165" customFormat="false" ht="14.25" hidden="false" customHeight="false" outlineLevel="0" collapsed="false">
      <c r="A3165" s="0" t="s">
        <v>760</v>
      </c>
      <c r="B3165" s="52" t="s">
        <v>759</v>
      </c>
      <c r="C3165" s="52" t="s">
        <v>751</v>
      </c>
      <c r="D3165" s="53" t="n">
        <v>0.1</v>
      </c>
      <c r="E3165" s="53" t="s">
        <v>748</v>
      </c>
      <c r="F3165" s="0" t="s">
        <v>1372</v>
      </c>
      <c r="G3165" s="0" t="str">
        <f aca="false">LEFT(B3165,2)</f>
        <v>02</v>
      </c>
      <c r="H3165" s="0" t="str">
        <f aca="false">I3165&amp;"_"&amp;G3165&amp;"_"&amp;F3165</f>
        <v>StorVandsalamander_02_20181107_DL2018011_EUCNord_koersel1</v>
      </c>
      <c r="I3165" s="61" t="str">
        <f aca="false">MID(RIGHT(B3165,LEN(B3165)-3),1,FIND("_",RIGHT(B3165,LEN(B3165)-3))-1)</f>
        <v>StorVandsalamander</v>
      </c>
      <c r="J3165" s="61" t="str">
        <f aca="false">TRIM(SUBSTITUTE(RIGHT(B3165,FIND(I3165,B3165)+1),"_",""))</f>
        <v>eDNA</v>
      </c>
      <c r="K3165" s="0" t="str">
        <f aca="false">IFERROR(VALUE(SUBSTITUTE(E3165,".",",")),E3165)</f>
        <v>No Ct</v>
      </c>
      <c r="L3165" s="61" t="str">
        <f aca="false">IF(J3165="PosK",SUMIFS(K:K,J:J,"PosK",H:H,H3165),"")</f>
        <v/>
      </c>
      <c r="M3165" s="61" t="str">
        <f aca="false">IF(J3165="PosK",SUMIFS(K:K,J:J,"NegK",H:H,H3165),"")</f>
        <v/>
      </c>
      <c r="N3165" s="61" t="str">
        <f aca="false">IF(J3165="PosK",SUMIFS(K:K,J:J,"eDNA",H:H,H3165),"")</f>
        <v/>
      </c>
      <c r="P3165" s="62"/>
      <c r="T3165" s="63"/>
      <c r="W3165" s="64"/>
    </row>
    <row r="3166" customFormat="false" ht="14.25" hidden="false" customHeight="false" outlineLevel="0" collapsed="false">
      <c r="A3166" s="0" t="s">
        <v>762</v>
      </c>
      <c r="B3166" s="52" t="s">
        <v>763</v>
      </c>
      <c r="C3166" s="52" t="s">
        <v>743</v>
      </c>
      <c r="D3166" s="53" t="n">
        <v>0.1</v>
      </c>
      <c r="E3166" s="53" t="n">
        <v>23.67</v>
      </c>
      <c r="F3166" s="0" t="s">
        <v>1372</v>
      </c>
      <c r="G3166" s="0" t="str">
        <f aca="false">LEFT(B3166,2)</f>
        <v>03</v>
      </c>
      <c r="H3166" s="0" t="str">
        <f aca="false">I3166&amp;"_"&amp;G3166&amp;"_"&amp;F3166</f>
        <v>Strandtudse_03_20181107_DL2018011_EUCNord_koersel1</v>
      </c>
      <c r="I3166" s="61" t="str">
        <f aca="false">MID(RIGHT(B3166,LEN(B3166)-3),1,FIND("_",RIGHT(B3166,LEN(B3166)-3))-1)</f>
        <v>Strandtudse</v>
      </c>
      <c r="J3166" s="61" t="str">
        <f aca="false">TRIM(SUBSTITUTE(RIGHT(B3166,FIND(I3166,B3166)+1),"_",""))</f>
        <v>PosK</v>
      </c>
      <c r="K3166" s="0" t="n">
        <f aca="false">IFERROR(VALUE(SUBSTITUTE(E3166,".",",")),E3166)</f>
        <v>23.67</v>
      </c>
      <c r="L3166" s="61" t="n">
        <f aca="false">IF(J3166="PosK",SUMIFS(K:K,J:J,"PosK",H:H,H3166),"")</f>
        <v>23.67</v>
      </c>
      <c r="M3166" s="61" t="n">
        <f aca="false">IF(J3166="PosK",SUMIFS(K:K,J:J,"NegK",H:H,H3166),"")</f>
        <v>0</v>
      </c>
      <c r="N3166" s="61" t="n">
        <f aca="false">IF(J3166="PosK",SUMIFS(K:K,J:J,"eDNA",H:H,H3166),"")</f>
        <v>0</v>
      </c>
      <c r="P3166" s="62" t="n">
        <f aca="false">IF(K3168="No Ct",0,K3168)</f>
        <v>0</v>
      </c>
      <c r="Q3166" s="62" t="n">
        <f aca="false">IF(K3169="No Ct",0,K3169)</f>
        <v>0</v>
      </c>
      <c r="R3166" s="0" t="str">
        <f aca="false">IF(AND(L3166&gt;0,M3166=0),"Valid","Invalid")</f>
        <v>Valid</v>
      </c>
      <c r="S3166" s="0" t="str">
        <f aca="false">IF(OR(P3166&gt;1,Q3166&gt;1),"Present","Absent")</f>
        <v>Absent</v>
      </c>
      <c r="T3166" s="63" t="str">
        <f aca="false">IF(OR(AND(P3166&gt;1,P3166&lt;41),AND(Q3166&gt;1,Q3166&lt;41)),"Ct&lt;41","Ct&gt;41")</f>
        <v>Ct&gt;41</v>
      </c>
      <c r="U3166" s="0" t="str">
        <f aca="false">I3166</f>
        <v>Strandtudse</v>
      </c>
      <c r="V3166" s="0" t="str">
        <f aca="false">MID(F3166,10,9)</f>
        <v>DL2018011</v>
      </c>
      <c r="W3166" s="64" t="str">
        <f aca="false">V3166&amp;"_"&amp;U3166&amp;"_"&amp;R3166&amp;"_"&amp;S3166&amp;"_"&amp;T3166</f>
        <v>DL2018011_Strandtudse_Valid_Absent_Ct&gt;41</v>
      </c>
    </row>
    <row r="3167" customFormat="false" ht="14.25" hidden="false" customHeight="false" outlineLevel="0" collapsed="false">
      <c r="A3167" s="0" t="s">
        <v>764</v>
      </c>
      <c r="B3167" s="52" t="s">
        <v>765</v>
      </c>
      <c r="C3167" s="52" t="s">
        <v>747</v>
      </c>
      <c r="D3167" s="53" t="n">
        <v>0.1</v>
      </c>
      <c r="E3167" s="53" t="s">
        <v>748</v>
      </c>
      <c r="F3167" s="0" t="s">
        <v>1372</v>
      </c>
      <c r="G3167" s="0" t="str">
        <f aca="false">LEFT(B3167,2)</f>
        <v>03</v>
      </c>
      <c r="H3167" s="0" t="str">
        <f aca="false">I3167&amp;"_"&amp;G3167&amp;"_"&amp;F3167</f>
        <v>Strandtudse_03_20181107_DL2018011_EUCNord_koersel1</v>
      </c>
      <c r="I3167" s="61" t="str">
        <f aca="false">MID(RIGHT(B3167,LEN(B3167)-3),1,FIND("_",RIGHT(B3167,LEN(B3167)-3))-1)</f>
        <v>Strandtudse</v>
      </c>
      <c r="J3167" s="61" t="str">
        <f aca="false">TRIM(SUBSTITUTE(RIGHT(B3167,FIND(I3167,B3167)+1),"_",""))</f>
        <v>NegK</v>
      </c>
      <c r="K3167" s="0" t="str">
        <f aca="false">IFERROR(VALUE(SUBSTITUTE(E3167,".",",")),E3167)</f>
        <v>No Ct</v>
      </c>
      <c r="L3167" s="61" t="str">
        <f aca="false">IF(J3167="PosK",SUMIFS(K:K,J:J,"PosK",H:H,H3167),"")</f>
        <v/>
      </c>
      <c r="M3167" s="61" t="str">
        <f aca="false">IF(J3167="PosK",SUMIFS(K:K,J:J,"NegK",H:H,H3167),"")</f>
        <v/>
      </c>
      <c r="N3167" s="61" t="str">
        <f aca="false">IF(J3167="PosK",SUMIFS(K:K,J:J,"eDNA",H:H,H3167),"")</f>
        <v/>
      </c>
    </row>
    <row r="3168" customFormat="false" ht="14.25" hidden="false" customHeight="false" outlineLevel="0" collapsed="false">
      <c r="A3168" s="0" t="s">
        <v>766</v>
      </c>
      <c r="B3168" s="52" t="s">
        <v>767</v>
      </c>
      <c r="C3168" s="52" t="s">
        <v>751</v>
      </c>
      <c r="D3168" s="53" t="n">
        <v>0.1</v>
      </c>
      <c r="E3168" s="53" t="s">
        <v>748</v>
      </c>
      <c r="F3168" s="0" t="s">
        <v>1372</v>
      </c>
      <c r="G3168" s="0" t="str">
        <f aca="false">LEFT(B3168,2)</f>
        <v>03</v>
      </c>
      <c r="H3168" s="0" t="str">
        <f aca="false">I3168&amp;"_"&amp;G3168&amp;"_"&amp;F3168</f>
        <v>Strandtudse_03_20181107_DL2018011_EUCNord_koersel1</v>
      </c>
      <c r="I3168" s="61" t="str">
        <f aca="false">MID(RIGHT(B3168,LEN(B3168)-3),1,FIND("_",RIGHT(B3168,LEN(B3168)-3))-1)</f>
        <v>Strandtudse</v>
      </c>
      <c r="J3168" s="61" t="str">
        <f aca="false">TRIM(SUBSTITUTE(RIGHT(B3168,FIND(I3168,B3168)+1),"_",""))</f>
        <v>eDNA</v>
      </c>
      <c r="K3168" s="0" t="str">
        <f aca="false">IFERROR(VALUE(SUBSTITUTE(E3168,".",",")),E3168)</f>
        <v>No Ct</v>
      </c>
      <c r="L3168" s="61" t="str">
        <f aca="false">IF(J3168="PosK",SUMIFS(K:K,J:J,"PosK",H:H,H3168),"")</f>
        <v/>
      </c>
      <c r="M3168" s="61" t="str">
        <f aca="false">IF(J3168="PosK",SUMIFS(K:K,J:J,"NegK",H:H,H3168),"")</f>
        <v/>
      </c>
      <c r="N3168" s="61" t="str">
        <f aca="false">IF(J3168="PosK",SUMIFS(K:K,J:J,"eDNA",H:H,H3168),"")</f>
        <v/>
      </c>
      <c r="Q3168" s="62"/>
    </row>
    <row r="3169" customFormat="false" ht="14.25" hidden="false" customHeight="false" outlineLevel="0" collapsed="false">
      <c r="A3169" s="0" t="s">
        <v>768</v>
      </c>
      <c r="B3169" s="52" t="s">
        <v>767</v>
      </c>
      <c r="C3169" s="52" t="s">
        <v>751</v>
      </c>
      <c r="D3169" s="53" t="n">
        <v>0.1</v>
      </c>
      <c r="E3169" s="53" t="s">
        <v>748</v>
      </c>
      <c r="F3169" s="0" t="s">
        <v>1372</v>
      </c>
      <c r="G3169" s="0" t="str">
        <f aca="false">LEFT(B3169,2)</f>
        <v>03</v>
      </c>
      <c r="H3169" s="0" t="str">
        <f aca="false">I3169&amp;"_"&amp;G3169&amp;"_"&amp;F3169</f>
        <v>Strandtudse_03_20181107_DL2018011_EUCNord_koersel1</v>
      </c>
      <c r="I3169" s="61" t="str">
        <f aca="false">MID(RIGHT(B3169,LEN(B3169)-3),1,FIND("_",RIGHT(B3169,LEN(B3169)-3))-1)</f>
        <v>Strandtudse</v>
      </c>
      <c r="J3169" s="61" t="str">
        <f aca="false">TRIM(SUBSTITUTE(RIGHT(B3169,FIND(I3169,B3169)+1),"_",""))</f>
        <v>eDNA</v>
      </c>
      <c r="K3169" s="0" t="str">
        <f aca="false">IFERROR(VALUE(SUBSTITUTE(E3169,".",",")),E3169)</f>
        <v>No Ct</v>
      </c>
      <c r="L3169" s="61" t="str">
        <f aca="false">IF(J3169="PosK",SUMIFS(K:K,J:J,"PosK",H:H,H3169),"")</f>
        <v/>
      </c>
      <c r="M3169" s="61" t="str">
        <f aca="false">IF(J3169="PosK",SUMIFS(K:K,J:J,"NegK",H:H,H3169),"")</f>
        <v/>
      </c>
      <c r="N3169" s="61" t="str">
        <f aca="false">IF(J3169="PosK",SUMIFS(K:K,J:J,"eDNA",H:H,H3169),"")</f>
        <v/>
      </c>
      <c r="P3169" s="62"/>
      <c r="T3169" s="63"/>
      <c r="W3169" s="64"/>
    </row>
    <row r="3170" customFormat="false" ht="14.25" hidden="false" customHeight="false" outlineLevel="0" collapsed="false">
      <c r="A3170" s="0" t="s">
        <v>770</v>
      </c>
      <c r="B3170" s="52" t="s">
        <v>771</v>
      </c>
      <c r="C3170" s="52" t="s">
        <v>743</v>
      </c>
      <c r="D3170" s="53" t="n">
        <v>0.1</v>
      </c>
      <c r="E3170" s="53" t="n">
        <v>30.72</v>
      </c>
      <c r="F3170" s="0" t="s">
        <v>1372</v>
      </c>
      <c r="G3170" s="0" t="str">
        <f aca="false">LEFT(B3170,2)</f>
        <v>04</v>
      </c>
      <c r="H3170" s="0" t="str">
        <f aca="false">I3170&amp;"_"&amp;G3170&amp;"_"&amp;F3170</f>
        <v>GroenbrogetTudse_04_20181107_DL2018011_EUCNord_koersel1</v>
      </c>
      <c r="I3170" s="61" t="str">
        <f aca="false">MID(RIGHT(B3170,LEN(B3170)-3),1,FIND("_",RIGHT(B3170,LEN(B3170)-3))-1)</f>
        <v>GroenbrogetTudse</v>
      </c>
      <c r="J3170" s="61" t="str">
        <f aca="false">TRIM(SUBSTITUTE(RIGHT(B3170,FIND(I3170,B3170)+1),"_",""))</f>
        <v>PosK</v>
      </c>
      <c r="K3170" s="0" t="n">
        <f aca="false">IFERROR(VALUE(SUBSTITUTE(E3170,".",",")),E3170)</f>
        <v>30.72</v>
      </c>
      <c r="L3170" s="61" t="n">
        <f aca="false">IF(J3170="PosK",SUMIFS(K:K,J:J,"PosK",H:H,H3170),"")</f>
        <v>30.72</v>
      </c>
      <c r="M3170" s="61" t="n">
        <f aca="false">IF(J3170="PosK",SUMIFS(K:K,J:J,"NegK",H:H,H3170),"")</f>
        <v>0</v>
      </c>
      <c r="N3170" s="61" t="n">
        <f aca="false">IF(J3170="PosK",SUMIFS(K:K,J:J,"eDNA",H:H,H3170),"")</f>
        <v>0</v>
      </c>
      <c r="P3170" s="62" t="n">
        <f aca="false">IF(K3172="No Ct",0,K3172)</f>
        <v>0</v>
      </c>
      <c r="Q3170" s="62" t="n">
        <f aca="false">IF(K3173="No Ct",0,K3173)</f>
        <v>0</v>
      </c>
      <c r="R3170" s="0" t="str">
        <f aca="false">IF(AND(L3170&gt;0,M3170=0),"Valid","Invalid")</f>
        <v>Valid</v>
      </c>
      <c r="S3170" s="0" t="str">
        <f aca="false">IF(OR(P3170&gt;1,Q3170&gt;1),"Present","Absent")</f>
        <v>Absent</v>
      </c>
      <c r="T3170" s="63" t="str">
        <f aca="false">IF(OR(AND(P3170&gt;1,P3170&lt;41),AND(Q3170&gt;1,Q3170&lt;41)),"Ct&lt;41","Ct&gt;41")</f>
        <v>Ct&gt;41</v>
      </c>
      <c r="U3170" s="0" t="str">
        <f aca="false">I3170</f>
        <v>GroenbrogetTudse</v>
      </c>
      <c r="V3170" s="0" t="str">
        <f aca="false">MID(F3170,10,9)</f>
        <v>DL2018011</v>
      </c>
      <c r="W3170" s="64" t="str">
        <f aca="false">V3170&amp;"_"&amp;U3170&amp;"_"&amp;R3170&amp;"_"&amp;S3170&amp;"_"&amp;T3170</f>
        <v>DL2018011_GroenbrogetTudse_Valid_Absent_Ct&gt;41</v>
      </c>
    </row>
    <row r="3171" customFormat="false" ht="14.25" hidden="false" customHeight="false" outlineLevel="0" collapsed="false">
      <c r="A3171" s="0" t="s">
        <v>772</v>
      </c>
      <c r="B3171" s="52" t="s">
        <v>773</v>
      </c>
      <c r="C3171" s="52" t="s">
        <v>747</v>
      </c>
      <c r="D3171" s="53" t="n">
        <v>0.1</v>
      </c>
      <c r="E3171" s="53" t="s">
        <v>748</v>
      </c>
      <c r="F3171" s="0" t="s">
        <v>1372</v>
      </c>
      <c r="G3171" s="0" t="str">
        <f aca="false">LEFT(B3171,2)</f>
        <v>04</v>
      </c>
      <c r="H3171" s="0" t="str">
        <f aca="false">I3171&amp;"_"&amp;G3171&amp;"_"&amp;F3171</f>
        <v>GroenbrogetTudse_04_20181107_DL2018011_EUCNord_koersel1</v>
      </c>
      <c r="I3171" s="61" t="str">
        <f aca="false">MID(RIGHT(B3171,LEN(B3171)-3),1,FIND("_",RIGHT(B3171,LEN(B3171)-3))-1)</f>
        <v>GroenbrogetTudse</v>
      </c>
      <c r="J3171" s="61" t="str">
        <f aca="false">TRIM(SUBSTITUTE(RIGHT(B3171,FIND(I3171,B3171)+1),"_",""))</f>
        <v>NegK</v>
      </c>
      <c r="K3171" s="0" t="str">
        <f aca="false">IFERROR(VALUE(SUBSTITUTE(E3171,".",",")),E3171)</f>
        <v>No Ct</v>
      </c>
      <c r="L3171" s="61" t="str">
        <f aca="false">IF(J3171="PosK",SUMIFS(K:K,J:J,"PosK",H:H,H3171),"")</f>
        <v/>
      </c>
      <c r="M3171" s="61" t="str">
        <f aca="false">IF(J3171="PosK",SUMIFS(K:K,J:J,"NegK",H:H,H3171),"")</f>
        <v/>
      </c>
      <c r="N3171" s="61" t="str">
        <f aca="false">IF(J3171="PosK",SUMIFS(K:K,J:J,"eDNA",H:H,H3171),"")</f>
        <v/>
      </c>
    </row>
    <row r="3172" customFormat="false" ht="14.25" hidden="false" customHeight="false" outlineLevel="0" collapsed="false">
      <c r="A3172" s="0" t="s">
        <v>774</v>
      </c>
      <c r="B3172" s="52" t="s">
        <v>775</v>
      </c>
      <c r="C3172" s="52" t="s">
        <v>751</v>
      </c>
      <c r="D3172" s="53" t="n">
        <v>0.1</v>
      </c>
      <c r="E3172" s="53" t="s">
        <v>748</v>
      </c>
      <c r="F3172" s="0" t="s">
        <v>1372</v>
      </c>
      <c r="G3172" s="0" t="str">
        <f aca="false">LEFT(B3172,2)</f>
        <v>04</v>
      </c>
      <c r="H3172" s="0" t="str">
        <f aca="false">I3172&amp;"_"&amp;G3172&amp;"_"&amp;F3172</f>
        <v>GroenbrogetTudse_04_20181107_DL2018011_EUCNord_koersel1</v>
      </c>
      <c r="I3172" s="61" t="str">
        <f aca="false">MID(RIGHT(B3172,LEN(B3172)-3),1,FIND("_",RIGHT(B3172,LEN(B3172)-3))-1)</f>
        <v>GroenbrogetTudse</v>
      </c>
      <c r="J3172" s="61" t="str">
        <f aca="false">TRIM(SUBSTITUTE(RIGHT(B3172,FIND(I3172,B3172)+1),"_",""))</f>
        <v>eDNA</v>
      </c>
      <c r="K3172" s="0" t="str">
        <f aca="false">IFERROR(VALUE(SUBSTITUTE(E3172,".",",")),E3172)</f>
        <v>No Ct</v>
      </c>
      <c r="L3172" s="61" t="str">
        <f aca="false">IF(J3172="PosK",SUMIFS(K:K,J:J,"PosK",H:H,H3172),"")</f>
        <v/>
      </c>
      <c r="M3172" s="61" t="str">
        <f aca="false">IF(J3172="PosK",SUMIFS(K:K,J:J,"NegK",H:H,H3172),"")</f>
        <v/>
      </c>
      <c r="N3172" s="61" t="str">
        <f aca="false">IF(J3172="PosK",SUMIFS(K:K,J:J,"eDNA",H:H,H3172),"")</f>
        <v/>
      </c>
      <c r="Q3172" s="62"/>
    </row>
    <row r="3173" customFormat="false" ht="14.25" hidden="false" customHeight="false" outlineLevel="0" collapsed="false">
      <c r="A3173" s="0" t="s">
        <v>776</v>
      </c>
      <c r="B3173" s="52" t="s">
        <v>775</v>
      </c>
      <c r="C3173" s="52" t="s">
        <v>751</v>
      </c>
      <c r="D3173" s="53" t="n">
        <v>0.1</v>
      </c>
      <c r="E3173" s="53" t="s">
        <v>748</v>
      </c>
      <c r="F3173" s="0" t="s">
        <v>1372</v>
      </c>
      <c r="G3173" s="0" t="str">
        <f aca="false">LEFT(B3173,2)</f>
        <v>04</v>
      </c>
      <c r="H3173" s="0" t="str">
        <f aca="false">I3173&amp;"_"&amp;G3173&amp;"_"&amp;F3173</f>
        <v>GroenbrogetTudse_04_20181107_DL2018011_EUCNord_koersel1</v>
      </c>
      <c r="I3173" s="61" t="str">
        <f aca="false">MID(RIGHT(B3173,LEN(B3173)-3),1,FIND("_",RIGHT(B3173,LEN(B3173)-3))-1)</f>
        <v>GroenbrogetTudse</v>
      </c>
      <c r="J3173" s="61" t="str">
        <f aca="false">TRIM(SUBSTITUTE(RIGHT(B3173,FIND(I3173,B3173)+1),"_",""))</f>
        <v>eDNA</v>
      </c>
      <c r="K3173" s="0" t="str">
        <f aca="false">IFERROR(VALUE(SUBSTITUTE(E3173,".",",")),E3173)</f>
        <v>No Ct</v>
      </c>
      <c r="L3173" s="61" t="str">
        <f aca="false">IF(J3173="PosK",SUMIFS(K:K,J:J,"PosK",H:H,H3173),"")</f>
        <v/>
      </c>
      <c r="M3173" s="61" t="str">
        <f aca="false">IF(J3173="PosK",SUMIFS(K:K,J:J,"NegK",H:H,H3173),"")</f>
        <v/>
      </c>
      <c r="N3173" s="61" t="str">
        <f aca="false">IF(J3173="PosK",SUMIFS(K:K,J:J,"eDNA",H:H,H3173),"")</f>
        <v/>
      </c>
      <c r="P3173" s="62"/>
      <c r="T3173" s="63"/>
      <c r="W3173" s="64"/>
    </row>
    <row r="3174" customFormat="false" ht="14.25" hidden="false" customHeight="false" outlineLevel="0" collapsed="false">
      <c r="A3174" s="0" t="s">
        <v>778</v>
      </c>
      <c r="B3174" s="52" t="s">
        <v>779</v>
      </c>
      <c r="C3174" s="52" t="s">
        <v>743</v>
      </c>
      <c r="D3174" s="53" t="n">
        <v>0.1</v>
      </c>
      <c r="E3174" s="53" t="n">
        <v>27.37</v>
      </c>
      <c r="F3174" s="0" t="s">
        <v>1372</v>
      </c>
      <c r="G3174" s="0" t="str">
        <f aca="false">LEFT(B3174,2)</f>
        <v>05</v>
      </c>
      <c r="H3174" s="0" t="str">
        <f aca="false">I3174&amp;"_"&amp;G3174&amp;"_"&amp;F3174</f>
        <v>Loevfroe_05_20181107_DL2018011_EUCNord_koersel1</v>
      </c>
      <c r="I3174" s="61" t="str">
        <f aca="false">MID(RIGHT(B3174,LEN(B3174)-3),1,FIND("_",RIGHT(B3174,LEN(B3174)-3))-1)</f>
        <v>Loevfroe</v>
      </c>
      <c r="J3174" s="61" t="str">
        <f aca="false">TRIM(SUBSTITUTE(RIGHT(B3174,FIND(I3174,B3174)+1),"_",""))</f>
        <v>PosK</v>
      </c>
      <c r="K3174" s="0" t="n">
        <f aca="false">IFERROR(VALUE(SUBSTITUTE(E3174,".",",")),E3174)</f>
        <v>27.37</v>
      </c>
      <c r="L3174" s="61" t="n">
        <f aca="false">IF(J3174="PosK",SUMIFS(K:K,J:J,"PosK",H:H,H3174),"")</f>
        <v>27.37</v>
      </c>
      <c r="M3174" s="61" t="n">
        <f aca="false">IF(J3174="PosK",SUMIFS(K:K,J:J,"NegK",H:H,H3174),"")</f>
        <v>0</v>
      </c>
      <c r="N3174" s="61" t="n">
        <f aca="false">IF(J3174="PosK",SUMIFS(K:K,J:J,"eDNA",H:H,H3174),"")</f>
        <v>0</v>
      </c>
      <c r="P3174" s="62" t="n">
        <f aca="false">IF(K3176="No Ct",0,K3176)</f>
        <v>0</v>
      </c>
      <c r="Q3174" s="62" t="n">
        <f aca="false">IF(K3177="No Ct",0,K3177)</f>
        <v>0</v>
      </c>
      <c r="R3174" s="0" t="str">
        <f aca="false">IF(AND(L3174&gt;0,M3174=0),"Valid","Invalid")</f>
        <v>Valid</v>
      </c>
      <c r="S3174" s="0" t="str">
        <f aca="false">IF(OR(P3174&gt;1,Q3174&gt;1),"Present","Absent")</f>
        <v>Absent</v>
      </c>
      <c r="T3174" s="63" t="str">
        <f aca="false">IF(OR(AND(P3174&gt;1,P3174&lt;41),AND(Q3174&gt;1,Q3174&lt;41)),"Ct&lt;41","Ct&gt;41")</f>
        <v>Ct&gt;41</v>
      </c>
      <c r="U3174" s="0" t="str">
        <f aca="false">I3174</f>
        <v>Loevfroe</v>
      </c>
      <c r="V3174" s="0" t="str">
        <f aca="false">MID(F3174,10,9)</f>
        <v>DL2018011</v>
      </c>
      <c r="W3174" s="64" t="str">
        <f aca="false">V3174&amp;"_"&amp;U3174&amp;"_"&amp;R3174&amp;"_"&amp;S3174&amp;"_"&amp;T3174</f>
        <v>DL2018011_Loevfroe_Valid_Absent_Ct&gt;41</v>
      </c>
    </row>
    <row r="3175" customFormat="false" ht="14.25" hidden="false" customHeight="false" outlineLevel="0" collapsed="false">
      <c r="A3175" s="0" t="s">
        <v>780</v>
      </c>
      <c r="B3175" s="52" t="s">
        <v>781</v>
      </c>
      <c r="C3175" s="52" t="s">
        <v>747</v>
      </c>
      <c r="D3175" s="53" t="n">
        <v>0.1</v>
      </c>
      <c r="E3175" s="53" t="s">
        <v>748</v>
      </c>
      <c r="F3175" s="0" t="s">
        <v>1372</v>
      </c>
      <c r="G3175" s="0" t="str">
        <f aca="false">LEFT(B3175,2)</f>
        <v>05</v>
      </c>
      <c r="H3175" s="0" t="str">
        <f aca="false">I3175&amp;"_"&amp;G3175&amp;"_"&amp;F3175</f>
        <v>Loevfroe_05_20181107_DL2018011_EUCNord_koersel1</v>
      </c>
      <c r="I3175" s="61" t="str">
        <f aca="false">MID(RIGHT(B3175,LEN(B3175)-3),1,FIND("_",RIGHT(B3175,LEN(B3175)-3))-1)</f>
        <v>Loevfroe</v>
      </c>
      <c r="J3175" s="61" t="str">
        <f aca="false">TRIM(SUBSTITUTE(RIGHT(B3175,FIND(I3175,B3175)+1),"_",""))</f>
        <v>NegK</v>
      </c>
      <c r="K3175" s="0" t="str">
        <f aca="false">IFERROR(VALUE(SUBSTITUTE(E3175,".",",")),E3175)</f>
        <v>No Ct</v>
      </c>
      <c r="L3175" s="61" t="str">
        <f aca="false">IF(J3175="PosK",SUMIFS(K:K,J:J,"PosK",H:H,H3175),"")</f>
        <v/>
      </c>
      <c r="M3175" s="61" t="str">
        <f aca="false">IF(J3175="PosK",SUMIFS(K:K,J:J,"NegK",H:H,H3175),"")</f>
        <v/>
      </c>
      <c r="N3175" s="61" t="str">
        <f aca="false">IF(J3175="PosK",SUMIFS(K:K,J:J,"eDNA",H:H,H3175),"")</f>
        <v/>
      </c>
    </row>
    <row r="3176" customFormat="false" ht="14.25" hidden="false" customHeight="false" outlineLevel="0" collapsed="false">
      <c r="A3176" s="0" t="s">
        <v>782</v>
      </c>
      <c r="B3176" s="52" t="s">
        <v>783</v>
      </c>
      <c r="C3176" s="52" t="s">
        <v>751</v>
      </c>
      <c r="D3176" s="53" t="n">
        <v>0.1</v>
      </c>
      <c r="E3176" s="53" t="s">
        <v>748</v>
      </c>
      <c r="F3176" s="0" t="s">
        <v>1372</v>
      </c>
      <c r="G3176" s="0" t="str">
        <f aca="false">LEFT(B3176,2)</f>
        <v>05</v>
      </c>
      <c r="H3176" s="0" t="str">
        <f aca="false">I3176&amp;"_"&amp;G3176&amp;"_"&amp;F3176</f>
        <v>Loevfroe_05_20181107_DL2018011_EUCNord_koersel1</v>
      </c>
      <c r="I3176" s="61" t="str">
        <f aca="false">MID(RIGHT(B3176,LEN(B3176)-3),1,FIND("_",RIGHT(B3176,LEN(B3176)-3))-1)</f>
        <v>Loevfroe</v>
      </c>
      <c r="J3176" s="61" t="str">
        <f aca="false">TRIM(SUBSTITUTE(RIGHT(B3176,FIND(I3176,B3176)+1),"_",""))</f>
        <v>eDNA</v>
      </c>
      <c r="K3176" s="0" t="str">
        <f aca="false">IFERROR(VALUE(SUBSTITUTE(E3176,".",",")),E3176)</f>
        <v>No Ct</v>
      </c>
      <c r="L3176" s="61" t="str">
        <f aca="false">IF(J3176="PosK",SUMIFS(K:K,J:J,"PosK",H:H,H3176),"")</f>
        <v/>
      </c>
      <c r="M3176" s="61" t="str">
        <f aca="false">IF(J3176="PosK",SUMIFS(K:K,J:J,"NegK",H:H,H3176),"")</f>
        <v/>
      </c>
      <c r="N3176" s="61" t="str">
        <f aca="false">IF(J3176="PosK",SUMIFS(K:K,J:J,"eDNA",H:H,H3176),"")</f>
        <v/>
      </c>
      <c r="Q3176" s="62"/>
    </row>
    <row r="3177" customFormat="false" ht="14.25" hidden="false" customHeight="false" outlineLevel="0" collapsed="false">
      <c r="A3177" s="0" t="s">
        <v>784</v>
      </c>
      <c r="B3177" s="52" t="s">
        <v>783</v>
      </c>
      <c r="C3177" s="52" t="s">
        <v>751</v>
      </c>
      <c r="D3177" s="53" t="n">
        <v>0.1</v>
      </c>
      <c r="E3177" s="53" t="s">
        <v>748</v>
      </c>
      <c r="F3177" s="0" t="s">
        <v>1372</v>
      </c>
      <c r="G3177" s="0" t="str">
        <f aca="false">LEFT(B3177,2)</f>
        <v>05</v>
      </c>
      <c r="H3177" s="0" t="str">
        <f aca="false">I3177&amp;"_"&amp;G3177&amp;"_"&amp;F3177</f>
        <v>Loevfroe_05_20181107_DL2018011_EUCNord_koersel1</v>
      </c>
      <c r="I3177" s="61" t="str">
        <f aca="false">MID(RIGHT(B3177,LEN(B3177)-3),1,FIND("_",RIGHT(B3177,LEN(B3177)-3))-1)</f>
        <v>Loevfroe</v>
      </c>
      <c r="J3177" s="61" t="str">
        <f aca="false">TRIM(SUBSTITUTE(RIGHT(B3177,FIND(I3177,B3177)+1),"_",""))</f>
        <v>eDNA</v>
      </c>
      <c r="K3177" s="0" t="str">
        <f aca="false">IFERROR(VALUE(SUBSTITUTE(E3177,".",",")),E3177)</f>
        <v>No Ct</v>
      </c>
      <c r="L3177" s="61" t="str">
        <f aca="false">IF(J3177="PosK",SUMIFS(K:K,J:J,"PosK",H:H,H3177),"")</f>
        <v/>
      </c>
      <c r="M3177" s="61" t="str">
        <f aca="false">IF(J3177="PosK",SUMIFS(K:K,J:J,"NegK",H:H,H3177),"")</f>
        <v/>
      </c>
      <c r="N3177" s="61" t="str">
        <f aca="false">IF(J3177="PosK",SUMIFS(K:K,J:J,"eDNA",H:H,H3177),"")</f>
        <v/>
      </c>
      <c r="P3177" s="62"/>
      <c r="T3177" s="63"/>
      <c r="W3177" s="64"/>
    </row>
    <row r="3178" customFormat="false" ht="14.25" hidden="false" customHeight="false" outlineLevel="0" collapsed="false">
      <c r="A3178" s="0" t="s">
        <v>786</v>
      </c>
      <c r="B3178" s="52" t="s">
        <v>787</v>
      </c>
      <c r="C3178" s="52" t="s">
        <v>743</v>
      </c>
      <c r="D3178" s="53" t="n">
        <v>0.1</v>
      </c>
      <c r="E3178" s="53" t="n">
        <v>32.13</v>
      </c>
      <c r="F3178" s="0" t="s">
        <v>1372</v>
      </c>
      <c r="G3178" s="0" t="str">
        <f aca="false">LEFT(B3178,2)</f>
        <v>06</v>
      </c>
      <c r="H3178" s="0" t="str">
        <f aca="false">I3178&amp;"_"&amp;G3178&amp;"_"&amp;F3178</f>
        <v>Springfroe_06_20181107_DL2018011_EUCNord_koersel1</v>
      </c>
      <c r="I3178" s="61" t="str">
        <f aca="false">MID(RIGHT(B3178,LEN(B3178)-3),1,FIND("_",RIGHT(B3178,LEN(B3178)-3))-1)</f>
        <v>Springfroe</v>
      </c>
      <c r="J3178" s="61" t="str">
        <f aca="false">TRIM(SUBSTITUTE(RIGHT(B3178,FIND(I3178,B3178)+1),"_",""))</f>
        <v>PosK</v>
      </c>
      <c r="K3178" s="0" t="n">
        <f aca="false">IFERROR(VALUE(SUBSTITUTE(E3178,".",",")),E3178)</f>
        <v>32.13</v>
      </c>
      <c r="L3178" s="61" t="n">
        <f aca="false">IF(J3178="PosK",SUMIFS(K:K,J:J,"PosK",H:H,H3178),"")</f>
        <v>32.13</v>
      </c>
      <c r="M3178" s="61" t="n">
        <f aca="false">IF(J3178="PosK",SUMIFS(K:K,J:J,"NegK",H:H,H3178),"")</f>
        <v>0</v>
      </c>
      <c r="N3178" s="61" t="n">
        <f aca="false">IF(J3178="PosK",SUMIFS(K:K,J:J,"eDNA",H:H,H3178),"")</f>
        <v>0</v>
      </c>
      <c r="P3178" s="62" t="n">
        <f aca="false">IF(K3180="No Ct",0,K3180)</f>
        <v>0</v>
      </c>
      <c r="Q3178" s="62" t="n">
        <f aca="false">IF(K3181="No Ct",0,K3181)</f>
        <v>0</v>
      </c>
      <c r="R3178" s="0" t="str">
        <f aca="false">IF(AND(L3178&gt;0,M3178=0),"Valid","Invalid")</f>
        <v>Valid</v>
      </c>
      <c r="S3178" s="0" t="str">
        <f aca="false">IF(OR(P3178&gt;1,Q3178&gt;1),"Present","Absent")</f>
        <v>Absent</v>
      </c>
      <c r="T3178" s="63" t="str">
        <f aca="false">IF(OR(AND(P3178&gt;1,P3178&lt;41),AND(Q3178&gt;1,Q3178&lt;41)),"Ct&lt;41","Ct&gt;41")</f>
        <v>Ct&gt;41</v>
      </c>
      <c r="U3178" s="0" t="str">
        <f aca="false">I3178</f>
        <v>Springfroe</v>
      </c>
      <c r="V3178" s="0" t="str">
        <f aca="false">MID(F3178,10,9)</f>
        <v>DL2018011</v>
      </c>
      <c r="W3178" s="64" t="str">
        <f aca="false">V3178&amp;"_"&amp;U3178&amp;"_"&amp;R3178&amp;"_"&amp;S3178&amp;"_"&amp;T3178</f>
        <v>DL2018011_Springfroe_Valid_Absent_Ct&gt;41</v>
      </c>
    </row>
    <row r="3179" customFormat="false" ht="14.25" hidden="false" customHeight="false" outlineLevel="0" collapsed="false">
      <c r="A3179" s="0" t="s">
        <v>788</v>
      </c>
      <c r="B3179" s="52" t="s">
        <v>789</v>
      </c>
      <c r="C3179" s="52" t="s">
        <v>747</v>
      </c>
      <c r="D3179" s="53" t="n">
        <v>0.1</v>
      </c>
      <c r="E3179" s="53" t="s">
        <v>748</v>
      </c>
      <c r="F3179" s="0" t="s">
        <v>1372</v>
      </c>
      <c r="G3179" s="0" t="str">
        <f aca="false">LEFT(B3179,2)</f>
        <v>06</v>
      </c>
      <c r="H3179" s="0" t="str">
        <f aca="false">I3179&amp;"_"&amp;G3179&amp;"_"&amp;F3179</f>
        <v>Springfroe_06_20181107_DL2018011_EUCNord_koersel1</v>
      </c>
      <c r="I3179" s="61" t="str">
        <f aca="false">MID(RIGHT(B3179,LEN(B3179)-3),1,FIND("_",RIGHT(B3179,LEN(B3179)-3))-1)</f>
        <v>Springfroe</v>
      </c>
      <c r="J3179" s="61" t="str">
        <f aca="false">TRIM(SUBSTITUTE(RIGHT(B3179,FIND(I3179,B3179)+1),"_",""))</f>
        <v>NegK</v>
      </c>
      <c r="K3179" s="0" t="str">
        <f aca="false">IFERROR(VALUE(SUBSTITUTE(E3179,".",",")),E3179)</f>
        <v>No Ct</v>
      </c>
      <c r="L3179" s="61" t="str">
        <f aca="false">IF(J3179="PosK",SUMIFS(K:K,J:J,"PosK",H:H,H3179),"")</f>
        <v/>
      </c>
      <c r="M3179" s="61" t="str">
        <f aca="false">IF(J3179="PosK",SUMIFS(K:K,J:J,"NegK",H:H,H3179),"")</f>
        <v/>
      </c>
      <c r="N3179" s="61" t="str">
        <f aca="false">IF(J3179="PosK",SUMIFS(K:K,J:J,"eDNA",H:H,H3179),"")</f>
        <v/>
      </c>
    </row>
    <row r="3180" customFormat="false" ht="14.25" hidden="false" customHeight="false" outlineLevel="0" collapsed="false">
      <c r="A3180" s="0" t="s">
        <v>790</v>
      </c>
      <c r="B3180" s="52" t="s">
        <v>791</v>
      </c>
      <c r="C3180" s="52" t="s">
        <v>751</v>
      </c>
      <c r="D3180" s="53" t="n">
        <v>0.1</v>
      </c>
      <c r="E3180" s="53" t="s">
        <v>748</v>
      </c>
      <c r="F3180" s="0" t="s">
        <v>1372</v>
      </c>
      <c r="G3180" s="0" t="str">
        <f aca="false">LEFT(B3180,2)</f>
        <v>06</v>
      </c>
      <c r="H3180" s="0" t="str">
        <f aca="false">I3180&amp;"_"&amp;G3180&amp;"_"&amp;F3180</f>
        <v>Springfroe_06_20181107_DL2018011_EUCNord_koersel1</v>
      </c>
      <c r="I3180" s="61" t="str">
        <f aca="false">MID(RIGHT(B3180,LEN(B3180)-3),1,FIND("_",RIGHT(B3180,LEN(B3180)-3))-1)</f>
        <v>Springfroe</v>
      </c>
      <c r="J3180" s="61" t="str">
        <f aca="false">TRIM(SUBSTITUTE(RIGHT(B3180,FIND(I3180,B3180)+1),"_",""))</f>
        <v>eDNA</v>
      </c>
      <c r="K3180" s="0" t="str">
        <f aca="false">IFERROR(VALUE(SUBSTITUTE(E3180,".",",")),E3180)</f>
        <v>No Ct</v>
      </c>
      <c r="L3180" s="61" t="str">
        <f aca="false">IF(J3180="PosK",SUMIFS(K:K,J:J,"PosK",H:H,H3180),"")</f>
        <v/>
      </c>
      <c r="M3180" s="61" t="str">
        <f aca="false">IF(J3180="PosK",SUMIFS(K:K,J:J,"NegK",H:H,H3180),"")</f>
        <v/>
      </c>
      <c r="N3180" s="61" t="str">
        <f aca="false">IF(J3180="PosK",SUMIFS(K:K,J:J,"eDNA",H:H,H3180),"")</f>
        <v/>
      </c>
      <c r="Q3180" s="62"/>
    </row>
    <row r="3181" customFormat="false" ht="14.25" hidden="false" customHeight="false" outlineLevel="0" collapsed="false">
      <c r="A3181" s="0" t="s">
        <v>792</v>
      </c>
      <c r="B3181" s="52" t="s">
        <v>791</v>
      </c>
      <c r="C3181" s="52" t="s">
        <v>751</v>
      </c>
      <c r="D3181" s="53" t="n">
        <v>0.1</v>
      </c>
      <c r="E3181" s="53" t="s">
        <v>748</v>
      </c>
      <c r="F3181" s="0" t="s">
        <v>1372</v>
      </c>
      <c r="G3181" s="0" t="str">
        <f aca="false">LEFT(B3181,2)</f>
        <v>06</v>
      </c>
      <c r="H3181" s="0" t="str">
        <f aca="false">I3181&amp;"_"&amp;G3181&amp;"_"&amp;F3181</f>
        <v>Springfroe_06_20181107_DL2018011_EUCNord_koersel1</v>
      </c>
      <c r="I3181" s="61" t="str">
        <f aca="false">MID(RIGHT(B3181,LEN(B3181)-3),1,FIND("_",RIGHT(B3181,LEN(B3181)-3))-1)</f>
        <v>Springfroe</v>
      </c>
      <c r="J3181" s="61" t="str">
        <f aca="false">TRIM(SUBSTITUTE(RIGHT(B3181,FIND(I3181,B3181)+1),"_",""))</f>
        <v>eDNA</v>
      </c>
      <c r="K3181" s="0" t="str">
        <f aca="false">IFERROR(VALUE(SUBSTITUTE(E3181,".",",")),E3181)</f>
        <v>No Ct</v>
      </c>
      <c r="L3181" s="61" t="str">
        <f aca="false">IF(J3181="PosK",SUMIFS(K:K,J:J,"PosK",H:H,H3181),"")</f>
        <v/>
      </c>
      <c r="M3181" s="61" t="str">
        <f aca="false">IF(J3181="PosK",SUMIFS(K:K,J:J,"NegK",H:H,H3181),"")</f>
        <v/>
      </c>
      <c r="N3181" s="61" t="str">
        <f aca="false">IF(J3181="PosK",SUMIFS(K:K,J:J,"eDNA",H:H,H3181),"")</f>
        <v/>
      </c>
      <c r="P3181" s="62"/>
      <c r="T3181" s="63"/>
      <c r="W3181" s="64"/>
    </row>
    <row r="3182" customFormat="false" ht="14.25" hidden="false" customHeight="false" outlineLevel="0" collapsed="false">
      <c r="A3182" s="0" t="s">
        <v>794</v>
      </c>
      <c r="B3182" s="52" t="s">
        <v>960</v>
      </c>
      <c r="C3182" s="52" t="s">
        <v>743</v>
      </c>
      <c r="D3182" s="53" t="n">
        <v>0.1</v>
      </c>
      <c r="E3182" s="53" t="n">
        <v>33.73</v>
      </c>
      <c r="F3182" s="0" t="s">
        <v>1372</v>
      </c>
      <c r="G3182" s="0" t="str">
        <f aca="false">LEFT(B3182,2)</f>
        <v>07</v>
      </c>
      <c r="H3182" s="0" t="str">
        <f aca="false">I3182&amp;"_"&amp;G3182&amp;"_"&amp;F3182</f>
        <v>Springfroe_07_20181107_DL2018011_EUCNord_koersel1</v>
      </c>
      <c r="I3182" s="61" t="str">
        <f aca="false">MID(RIGHT(B3182,LEN(B3182)-3),1,FIND("_",RIGHT(B3182,LEN(B3182)-3))-1)</f>
        <v>Springfroe</v>
      </c>
      <c r="J3182" s="61" t="str">
        <f aca="false">TRIM(SUBSTITUTE(RIGHT(B3182,FIND(I3182,B3182)+1),"_",""))</f>
        <v>PosK</v>
      </c>
      <c r="K3182" s="0" t="n">
        <f aca="false">IFERROR(VALUE(SUBSTITUTE(E3182,".",",")),E3182)</f>
        <v>33.73</v>
      </c>
      <c r="L3182" s="61" t="n">
        <f aca="false">IF(J3182="PosK",SUMIFS(K:K,J:J,"PosK",H:H,H3182),"")</f>
        <v>33.73</v>
      </c>
      <c r="M3182" s="61" t="n">
        <f aca="false">IF(J3182="PosK",SUMIFS(K:K,J:J,"NegK",H:H,H3182),"")</f>
        <v>0</v>
      </c>
      <c r="N3182" s="61" t="n">
        <f aca="false">IF(J3182="PosK",SUMIFS(K:K,J:J,"eDNA",H:H,H3182),"")</f>
        <v>0</v>
      </c>
      <c r="P3182" s="62" t="n">
        <f aca="false">IF(K3184="No Ct",0,K3184)</f>
        <v>0</v>
      </c>
      <c r="Q3182" s="62" t="n">
        <f aca="false">IF(K3185="No Ct",0,K3185)</f>
        <v>0</v>
      </c>
      <c r="R3182" s="0" t="str">
        <f aca="false">IF(AND(L3182&gt;0,M3182=0),"Valid","Invalid")</f>
        <v>Valid</v>
      </c>
      <c r="S3182" s="0" t="str">
        <f aca="false">IF(OR(P3182&gt;1,Q3182&gt;1),"Present","Absent")</f>
        <v>Absent</v>
      </c>
      <c r="T3182" s="63" t="str">
        <f aca="false">IF(OR(AND(P3182&gt;1,P3182&lt;41),AND(Q3182&gt;1,Q3182&lt;41)),"Ct&lt;41","Ct&gt;41")</f>
        <v>Ct&gt;41</v>
      </c>
      <c r="U3182" s="0" t="str">
        <f aca="false">I3182</f>
        <v>Springfroe</v>
      </c>
      <c r="V3182" s="0" t="str">
        <f aca="false">MID(F3182,10,9)</f>
        <v>DL2018011</v>
      </c>
      <c r="W3182" s="64" t="str">
        <f aca="false">V3182&amp;"_"&amp;U3182&amp;"_"&amp;R3182&amp;"_"&amp;S3182&amp;"_"&amp;T3182</f>
        <v>DL2018011_Springfroe_Valid_Absent_Ct&gt;41</v>
      </c>
    </row>
    <row r="3183" customFormat="false" ht="14.25" hidden="false" customHeight="false" outlineLevel="0" collapsed="false">
      <c r="A3183" s="0" t="s">
        <v>796</v>
      </c>
      <c r="B3183" s="52" t="s">
        <v>961</v>
      </c>
      <c r="C3183" s="52" t="s">
        <v>747</v>
      </c>
      <c r="D3183" s="53" t="n">
        <v>0.1</v>
      </c>
      <c r="E3183" s="53" t="s">
        <v>748</v>
      </c>
      <c r="F3183" s="0" t="s">
        <v>1372</v>
      </c>
      <c r="G3183" s="0" t="str">
        <f aca="false">LEFT(B3183,2)</f>
        <v>07</v>
      </c>
      <c r="H3183" s="0" t="str">
        <f aca="false">I3183&amp;"_"&amp;G3183&amp;"_"&amp;F3183</f>
        <v>Springfroe_07_20181107_DL2018011_EUCNord_koersel1</v>
      </c>
      <c r="I3183" s="61" t="str">
        <f aca="false">MID(RIGHT(B3183,LEN(B3183)-3),1,FIND("_",RIGHT(B3183,LEN(B3183)-3))-1)</f>
        <v>Springfroe</v>
      </c>
      <c r="J3183" s="61" t="str">
        <f aca="false">TRIM(SUBSTITUTE(RIGHT(B3183,FIND(I3183,B3183)+1),"_",""))</f>
        <v>NegK</v>
      </c>
      <c r="K3183" s="0" t="str">
        <f aca="false">IFERROR(VALUE(SUBSTITUTE(E3183,".",",")),E3183)</f>
        <v>No Ct</v>
      </c>
      <c r="L3183" s="61" t="str">
        <f aca="false">IF(J3183="PosK",SUMIFS(K:K,J:J,"PosK",H:H,H3183),"")</f>
        <v/>
      </c>
      <c r="M3183" s="61" t="str">
        <f aca="false">IF(J3183="PosK",SUMIFS(K:K,J:J,"NegK",H:H,H3183),"")</f>
        <v/>
      </c>
      <c r="N3183" s="61" t="str">
        <f aca="false">IF(J3183="PosK",SUMIFS(K:K,J:J,"eDNA",H:H,H3183),"")</f>
        <v/>
      </c>
    </row>
    <row r="3184" customFormat="false" ht="14.25" hidden="false" customHeight="false" outlineLevel="0" collapsed="false">
      <c r="A3184" s="0" t="s">
        <v>798</v>
      </c>
      <c r="B3184" s="52" t="s">
        <v>962</v>
      </c>
      <c r="C3184" s="52" t="s">
        <v>751</v>
      </c>
      <c r="D3184" s="53" t="n">
        <v>0.1</v>
      </c>
      <c r="E3184" s="53" t="s">
        <v>748</v>
      </c>
      <c r="F3184" s="0" t="s">
        <v>1372</v>
      </c>
      <c r="G3184" s="0" t="str">
        <f aca="false">LEFT(B3184,2)</f>
        <v>07</v>
      </c>
      <c r="H3184" s="0" t="str">
        <f aca="false">I3184&amp;"_"&amp;G3184&amp;"_"&amp;F3184</f>
        <v>Springfroe_07_20181107_DL2018011_EUCNord_koersel1</v>
      </c>
      <c r="I3184" s="61" t="str">
        <f aca="false">MID(RIGHT(B3184,LEN(B3184)-3),1,FIND("_",RIGHT(B3184,LEN(B3184)-3))-1)</f>
        <v>Springfroe</v>
      </c>
      <c r="J3184" s="61" t="str">
        <f aca="false">TRIM(SUBSTITUTE(RIGHT(B3184,FIND(I3184,B3184)+1),"_",""))</f>
        <v>eDNA</v>
      </c>
      <c r="K3184" s="0" t="str">
        <f aca="false">IFERROR(VALUE(SUBSTITUTE(E3184,".",",")),E3184)</f>
        <v>No Ct</v>
      </c>
      <c r="L3184" s="61" t="str">
        <f aca="false">IF(J3184="PosK",SUMIFS(K:K,J:J,"PosK",H:H,H3184),"")</f>
        <v/>
      </c>
      <c r="M3184" s="61" t="str">
        <f aca="false">IF(J3184="PosK",SUMIFS(K:K,J:J,"NegK",H:H,H3184),"")</f>
        <v/>
      </c>
      <c r="N3184" s="61" t="str">
        <f aca="false">IF(J3184="PosK",SUMIFS(K:K,J:J,"eDNA",H:H,H3184),"")</f>
        <v/>
      </c>
      <c r="Q3184" s="62"/>
    </row>
    <row r="3185" customFormat="false" ht="14.25" hidden="false" customHeight="false" outlineLevel="0" collapsed="false">
      <c r="A3185" s="0" t="s">
        <v>800</v>
      </c>
      <c r="B3185" s="52" t="s">
        <v>962</v>
      </c>
      <c r="C3185" s="52" t="s">
        <v>751</v>
      </c>
      <c r="D3185" s="53" t="n">
        <v>0.1</v>
      </c>
      <c r="E3185" s="53" t="s">
        <v>748</v>
      </c>
      <c r="F3185" s="0" t="s">
        <v>1372</v>
      </c>
      <c r="G3185" s="0" t="str">
        <f aca="false">LEFT(B3185,2)</f>
        <v>07</v>
      </c>
      <c r="H3185" s="0" t="str">
        <f aca="false">I3185&amp;"_"&amp;G3185&amp;"_"&amp;F3185</f>
        <v>Springfroe_07_20181107_DL2018011_EUCNord_koersel1</v>
      </c>
      <c r="I3185" s="61" t="str">
        <f aca="false">MID(RIGHT(B3185,LEN(B3185)-3),1,FIND("_",RIGHT(B3185,LEN(B3185)-3))-1)</f>
        <v>Springfroe</v>
      </c>
      <c r="J3185" s="61" t="str">
        <f aca="false">TRIM(SUBSTITUTE(RIGHT(B3185,FIND(I3185,B3185)+1),"_",""))</f>
        <v>eDNA</v>
      </c>
      <c r="K3185" s="0" t="str">
        <f aca="false">IFERROR(VALUE(SUBSTITUTE(E3185,".",",")),E3185)</f>
        <v>No Ct</v>
      </c>
      <c r="L3185" s="61" t="str">
        <f aca="false">IF(J3185="PosK",SUMIFS(K:K,J:J,"PosK",H:H,H3185),"")</f>
        <v/>
      </c>
      <c r="M3185" s="61" t="str">
        <f aca="false">IF(J3185="PosK",SUMIFS(K:K,J:J,"NegK",H:H,H3185),"")</f>
        <v/>
      </c>
      <c r="N3185" s="61" t="str">
        <f aca="false">IF(J3185="PosK",SUMIFS(K:K,J:J,"eDNA",H:H,H3185),"")</f>
        <v/>
      </c>
      <c r="P3185" s="62"/>
      <c r="T3185" s="63"/>
      <c r="W3185" s="64"/>
    </row>
    <row r="3186" customFormat="false" ht="14.25" hidden="false" customHeight="false" outlineLevel="0" collapsed="false">
      <c r="A3186" s="0" t="s">
        <v>802</v>
      </c>
      <c r="B3186" s="52" t="s">
        <v>964</v>
      </c>
      <c r="C3186" s="52" t="s">
        <v>743</v>
      </c>
      <c r="D3186" s="53" t="n">
        <v>0.1</v>
      </c>
      <c r="E3186" s="53" t="n">
        <v>28.92</v>
      </c>
      <c r="F3186" s="0" t="s">
        <v>1372</v>
      </c>
      <c r="G3186" s="0" t="str">
        <f aca="false">LEFT(B3186,2)</f>
        <v>08</v>
      </c>
      <c r="H3186" s="0" t="str">
        <f aca="false">I3186&amp;"_"&amp;G3186&amp;"_"&amp;F3186</f>
        <v>Klokkefroe_08_20181107_DL2018011_EUCNord_koersel1</v>
      </c>
      <c r="I3186" s="61" t="str">
        <f aca="false">MID(RIGHT(B3186,LEN(B3186)-3),1,FIND("_",RIGHT(B3186,LEN(B3186)-3))-1)</f>
        <v>Klokkefroe</v>
      </c>
      <c r="J3186" s="61" t="str">
        <f aca="false">TRIM(SUBSTITUTE(RIGHT(B3186,FIND(I3186,B3186)+1),"_",""))</f>
        <v>PosK</v>
      </c>
      <c r="K3186" s="0" t="n">
        <f aca="false">IFERROR(VALUE(SUBSTITUTE(E3186,".",",")),E3186)</f>
        <v>28.92</v>
      </c>
      <c r="L3186" s="61" t="n">
        <f aca="false">IF(J3186="PosK",SUMIFS(K:K,J:J,"PosK",H:H,H3186),"")</f>
        <v>28.92</v>
      </c>
      <c r="M3186" s="61" t="n">
        <f aca="false">IF(J3186="PosK",SUMIFS(K:K,J:J,"NegK",H:H,H3186),"")</f>
        <v>0</v>
      </c>
      <c r="N3186" s="61" t="n">
        <f aca="false">IF(J3186="PosK",SUMIFS(K:K,J:J,"eDNA",H:H,H3186),"")</f>
        <v>0</v>
      </c>
      <c r="P3186" s="62" t="n">
        <f aca="false">IF(K3188="No Ct",0,K3188)</f>
        <v>0</v>
      </c>
      <c r="Q3186" s="62" t="n">
        <f aca="false">IF(K3189="No Ct",0,K3189)</f>
        <v>0</v>
      </c>
      <c r="R3186" s="0" t="str">
        <f aca="false">IF(AND(L3186&gt;0,M3186=0),"Valid","Invalid")</f>
        <v>Valid</v>
      </c>
      <c r="S3186" s="0" t="str">
        <f aca="false">IF(OR(P3186&gt;1,Q3186&gt;1),"Present","Absent")</f>
        <v>Absent</v>
      </c>
      <c r="T3186" s="63" t="str">
        <f aca="false">IF(OR(AND(P3186&gt;1,P3186&lt;41),AND(Q3186&gt;1,Q3186&lt;41)),"Ct&lt;41","Ct&gt;41")</f>
        <v>Ct&gt;41</v>
      </c>
      <c r="U3186" s="0" t="str">
        <f aca="false">I3186</f>
        <v>Klokkefroe</v>
      </c>
      <c r="V3186" s="0" t="str">
        <f aca="false">MID(F3186,10,9)</f>
        <v>DL2018011</v>
      </c>
      <c r="W3186" s="64" t="str">
        <f aca="false">V3186&amp;"_"&amp;U3186&amp;"_"&amp;R3186&amp;"_"&amp;S3186&amp;"_"&amp;T3186</f>
        <v>DL2018011_Klokkefroe_Valid_Absent_Ct&gt;41</v>
      </c>
    </row>
    <row r="3187" customFormat="false" ht="14.25" hidden="false" customHeight="false" outlineLevel="0" collapsed="false">
      <c r="A3187" s="0" t="s">
        <v>804</v>
      </c>
      <c r="B3187" s="52" t="s">
        <v>965</v>
      </c>
      <c r="C3187" s="52" t="s">
        <v>747</v>
      </c>
      <c r="D3187" s="53" t="n">
        <v>0.1</v>
      </c>
      <c r="E3187" s="53" t="s">
        <v>748</v>
      </c>
      <c r="F3187" s="0" t="s">
        <v>1372</v>
      </c>
      <c r="G3187" s="0" t="str">
        <f aca="false">LEFT(B3187,2)</f>
        <v>08</v>
      </c>
      <c r="H3187" s="0" t="str">
        <f aca="false">I3187&amp;"_"&amp;G3187&amp;"_"&amp;F3187</f>
        <v>Klokkefroe_08_20181107_DL2018011_EUCNord_koersel1</v>
      </c>
      <c r="I3187" s="61" t="str">
        <f aca="false">MID(RIGHT(B3187,LEN(B3187)-3),1,FIND("_",RIGHT(B3187,LEN(B3187)-3))-1)</f>
        <v>Klokkefroe</v>
      </c>
      <c r="J3187" s="61" t="str">
        <f aca="false">TRIM(SUBSTITUTE(RIGHT(B3187,FIND(I3187,B3187)+1),"_",""))</f>
        <v>NegK</v>
      </c>
      <c r="K3187" s="0" t="str">
        <f aca="false">IFERROR(VALUE(SUBSTITUTE(E3187,".",",")),E3187)</f>
        <v>No Ct</v>
      </c>
      <c r="L3187" s="61" t="str">
        <f aca="false">IF(J3187="PosK",SUMIFS(K:K,J:J,"PosK",H:H,H3187),"")</f>
        <v/>
      </c>
      <c r="M3187" s="61" t="str">
        <f aca="false">IF(J3187="PosK",SUMIFS(K:K,J:J,"NegK",H:H,H3187),"")</f>
        <v/>
      </c>
      <c r="N3187" s="61" t="str">
        <f aca="false">IF(J3187="PosK",SUMIFS(K:K,J:J,"eDNA",H:H,H3187),"")</f>
        <v/>
      </c>
    </row>
    <row r="3188" customFormat="false" ht="14.25" hidden="false" customHeight="false" outlineLevel="0" collapsed="false">
      <c r="A3188" s="0" t="s">
        <v>806</v>
      </c>
      <c r="B3188" s="52" t="s">
        <v>966</v>
      </c>
      <c r="C3188" s="52" t="s">
        <v>751</v>
      </c>
      <c r="D3188" s="53" t="n">
        <v>0.1</v>
      </c>
      <c r="E3188" s="53" t="s">
        <v>748</v>
      </c>
      <c r="F3188" s="0" t="s">
        <v>1372</v>
      </c>
      <c r="G3188" s="0" t="str">
        <f aca="false">LEFT(B3188,2)</f>
        <v>08</v>
      </c>
      <c r="H3188" s="0" t="str">
        <f aca="false">I3188&amp;"_"&amp;G3188&amp;"_"&amp;F3188</f>
        <v>Klokkefroe_08_20181107_DL2018011_EUCNord_koersel1</v>
      </c>
      <c r="I3188" s="61" t="str">
        <f aca="false">MID(RIGHT(B3188,LEN(B3188)-3),1,FIND("_",RIGHT(B3188,LEN(B3188)-3))-1)</f>
        <v>Klokkefroe</v>
      </c>
      <c r="J3188" s="61" t="str">
        <f aca="false">TRIM(SUBSTITUTE(RIGHT(B3188,FIND(I3188,B3188)+1),"_",""))</f>
        <v>eDNA</v>
      </c>
      <c r="K3188" s="0" t="str">
        <f aca="false">IFERROR(VALUE(SUBSTITUTE(E3188,".",",")),E3188)</f>
        <v>No Ct</v>
      </c>
      <c r="L3188" s="61" t="str">
        <f aca="false">IF(J3188="PosK",SUMIFS(K:K,J:J,"PosK",H:H,H3188),"")</f>
        <v/>
      </c>
      <c r="M3188" s="61" t="str">
        <f aca="false">IF(J3188="PosK",SUMIFS(K:K,J:J,"NegK",H:H,H3188),"")</f>
        <v/>
      </c>
      <c r="N3188" s="61" t="str">
        <f aca="false">IF(J3188="PosK",SUMIFS(K:K,J:J,"eDNA",H:H,H3188),"")</f>
        <v/>
      </c>
      <c r="Q3188" s="62"/>
    </row>
    <row r="3189" customFormat="false" ht="14.25" hidden="false" customHeight="false" outlineLevel="0" collapsed="false">
      <c r="A3189" s="0" t="s">
        <v>808</v>
      </c>
      <c r="B3189" s="52" t="s">
        <v>966</v>
      </c>
      <c r="C3189" s="52" t="s">
        <v>751</v>
      </c>
      <c r="D3189" s="53" t="n">
        <v>0.1</v>
      </c>
      <c r="E3189" s="53" t="s">
        <v>748</v>
      </c>
      <c r="F3189" s="0" t="s">
        <v>1372</v>
      </c>
      <c r="G3189" s="0" t="str">
        <f aca="false">LEFT(B3189,2)</f>
        <v>08</v>
      </c>
      <c r="H3189" s="0" t="str">
        <f aca="false">I3189&amp;"_"&amp;G3189&amp;"_"&amp;F3189</f>
        <v>Klokkefroe_08_20181107_DL2018011_EUCNord_koersel1</v>
      </c>
      <c r="I3189" s="61" t="str">
        <f aca="false">MID(RIGHT(B3189,LEN(B3189)-3),1,FIND("_",RIGHT(B3189,LEN(B3189)-3))-1)</f>
        <v>Klokkefroe</v>
      </c>
      <c r="J3189" s="61" t="str">
        <f aca="false">TRIM(SUBSTITUTE(RIGHT(B3189,FIND(I3189,B3189)+1),"_",""))</f>
        <v>eDNA</v>
      </c>
      <c r="K3189" s="0" t="str">
        <f aca="false">IFERROR(VALUE(SUBSTITUTE(E3189,".",",")),E3189)</f>
        <v>No Ct</v>
      </c>
      <c r="L3189" s="61" t="str">
        <f aca="false">IF(J3189="PosK",SUMIFS(K:K,J:J,"PosK",H:H,H3189),"")</f>
        <v/>
      </c>
      <c r="M3189" s="61" t="str">
        <f aca="false">IF(J3189="PosK",SUMIFS(K:K,J:J,"NegK",H:H,H3189),"")</f>
        <v/>
      </c>
      <c r="N3189" s="61" t="str">
        <f aca="false">IF(J3189="PosK",SUMIFS(K:K,J:J,"eDNA",H:H,H3189),"")</f>
        <v/>
      </c>
      <c r="P3189" s="62"/>
      <c r="T3189" s="63"/>
      <c r="W3189" s="64"/>
    </row>
    <row r="3190" customFormat="false" ht="14.25" hidden="false" customHeight="false" outlineLevel="0" collapsed="false">
      <c r="A3190" s="0" t="s">
        <v>810</v>
      </c>
      <c r="B3190" s="52" t="s">
        <v>968</v>
      </c>
      <c r="C3190" s="52" t="s">
        <v>743</v>
      </c>
      <c r="D3190" s="53" t="n">
        <v>0.1</v>
      </c>
      <c r="E3190" s="53" t="s">
        <v>748</v>
      </c>
      <c r="F3190" s="0" t="s">
        <v>1372</v>
      </c>
      <c r="G3190" s="0" t="str">
        <f aca="false">LEFT(B3190,2)</f>
        <v>09</v>
      </c>
      <c r="H3190" s="0" t="str">
        <f aca="false">I3190&amp;"_"&amp;G3190&amp;"_"&amp;F3190</f>
        <v>Skrubtudse_09_20181107_DL2018011_EUCNord_koersel1</v>
      </c>
      <c r="I3190" s="61" t="str">
        <f aca="false">MID(RIGHT(B3190,LEN(B3190)-3),1,FIND("_",RIGHT(B3190,LEN(B3190)-3))-1)</f>
        <v>Skrubtudse</v>
      </c>
      <c r="J3190" s="61" t="str">
        <f aca="false">TRIM(SUBSTITUTE(RIGHT(B3190,FIND(I3190,B3190)+1),"_",""))</f>
        <v>PosK</v>
      </c>
      <c r="K3190" s="0" t="str">
        <f aca="false">IFERROR(VALUE(SUBSTITUTE(E3190,".",",")),E3190)</f>
        <v>No Ct</v>
      </c>
      <c r="L3190" s="61" t="n">
        <f aca="false">IF(J3190="PosK",SUMIFS(K:K,J:J,"PosK",H:H,H3190),"")</f>
        <v>0</v>
      </c>
      <c r="M3190" s="61" t="n">
        <f aca="false">IF(J3190="PosK",SUMIFS(K:K,J:J,"NegK",H:H,H3190),"")</f>
        <v>0</v>
      </c>
      <c r="N3190" s="61" t="n">
        <f aca="false">IF(J3190="PosK",SUMIFS(K:K,J:J,"eDNA",H:H,H3190),"")</f>
        <v>0</v>
      </c>
      <c r="P3190" s="62" t="n">
        <f aca="false">IF(K3192="No Ct",0,K3192)</f>
        <v>0</v>
      </c>
      <c r="Q3190" s="62" t="n">
        <f aca="false">IF(K3193="No Ct",0,K3193)</f>
        <v>0</v>
      </c>
      <c r="R3190" s="0" t="str">
        <f aca="false">IF(AND(L3190&gt;0,M3190=0),"Valid","Invalid")</f>
        <v>Invalid</v>
      </c>
      <c r="S3190" s="0" t="str">
        <f aca="false">IF(OR(P3190&gt;1,Q3190&gt;1),"Present","Absent")</f>
        <v>Absent</v>
      </c>
      <c r="T3190" s="63" t="str">
        <f aca="false">IF(OR(AND(P3190&gt;1,P3190&lt;41),AND(Q3190&gt;1,Q3190&lt;41)),"Ct&lt;41","Ct&gt;41")</f>
        <v>Ct&gt;41</v>
      </c>
      <c r="U3190" s="0" t="str">
        <f aca="false">I3190</f>
        <v>Skrubtudse</v>
      </c>
      <c r="V3190" s="0" t="str">
        <f aca="false">MID(F3190,10,9)</f>
        <v>DL2018011</v>
      </c>
      <c r="W3190" s="64" t="str">
        <f aca="false">V3190&amp;"_"&amp;U3190&amp;"_"&amp;R3190&amp;"_"&amp;S3190&amp;"_"&amp;T3190</f>
        <v>DL2018011_Skrubtudse_Invalid_Absent_Ct&gt;41</v>
      </c>
    </row>
    <row r="3191" customFormat="false" ht="14.25" hidden="false" customHeight="false" outlineLevel="0" collapsed="false">
      <c r="A3191" s="0" t="s">
        <v>812</v>
      </c>
      <c r="B3191" s="52" t="s">
        <v>969</v>
      </c>
      <c r="C3191" s="52" t="s">
        <v>747</v>
      </c>
      <c r="D3191" s="53" t="n">
        <v>0.1</v>
      </c>
      <c r="E3191" s="53" t="s">
        <v>748</v>
      </c>
      <c r="F3191" s="0" t="s">
        <v>1372</v>
      </c>
      <c r="G3191" s="0" t="str">
        <f aca="false">LEFT(B3191,2)</f>
        <v>09</v>
      </c>
      <c r="H3191" s="0" t="str">
        <f aca="false">I3191&amp;"_"&amp;G3191&amp;"_"&amp;F3191</f>
        <v>Skrubtudse_09_20181107_DL2018011_EUCNord_koersel1</v>
      </c>
      <c r="I3191" s="61" t="str">
        <f aca="false">MID(RIGHT(B3191,LEN(B3191)-3),1,FIND("_",RIGHT(B3191,LEN(B3191)-3))-1)</f>
        <v>Skrubtudse</v>
      </c>
      <c r="J3191" s="61" t="str">
        <f aca="false">TRIM(SUBSTITUTE(RIGHT(B3191,FIND(I3191,B3191)+1),"_",""))</f>
        <v>NegK</v>
      </c>
      <c r="K3191" s="0" t="str">
        <f aca="false">IFERROR(VALUE(SUBSTITUTE(E3191,".",",")),E3191)</f>
        <v>No Ct</v>
      </c>
      <c r="L3191" s="61" t="str">
        <f aca="false">IF(J3191="PosK",SUMIFS(K:K,J:J,"PosK",H:H,H3191),"")</f>
        <v/>
      </c>
      <c r="M3191" s="61" t="str">
        <f aca="false">IF(J3191="PosK",SUMIFS(K:K,J:J,"NegK",H:H,H3191),"")</f>
        <v/>
      </c>
      <c r="N3191" s="61" t="str">
        <f aca="false">IF(J3191="PosK",SUMIFS(K:K,J:J,"eDNA",H:H,H3191),"")</f>
        <v/>
      </c>
    </row>
    <row r="3192" customFormat="false" ht="14.25" hidden="false" customHeight="false" outlineLevel="0" collapsed="false">
      <c r="A3192" s="0" t="s">
        <v>814</v>
      </c>
      <c r="B3192" s="52" t="s">
        <v>970</v>
      </c>
      <c r="C3192" s="52" t="s">
        <v>751</v>
      </c>
      <c r="D3192" s="53" t="n">
        <v>0.1</v>
      </c>
      <c r="E3192" s="53" t="s">
        <v>748</v>
      </c>
      <c r="F3192" s="0" t="s">
        <v>1372</v>
      </c>
      <c r="G3192" s="0" t="str">
        <f aca="false">LEFT(B3192,2)</f>
        <v>09</v>
      </c>
      <c r="H3192" s="0" t="str">
        <f aca="false">I3192&amp;"_"&amp;G3192&amp;"_"&amp;F3192</f>
        <v>Skrubtudse_09_20181107_DL2018011_EUCNord_koersel1</v>
      </c>
      <c r="I3192" s="61" t="str">
        <f aca="false">MID(RIGHT(B3192,LEN(B3192)-3),1,FIND("_",RIGHT(B3192,LEN(B3192)-3))-1)</f>
        <v>Skrubtudse</v>
      </c>
      <c r="J3192" s="61" t="str">
        <f aca="false">TRIM(SUBSTITUTE(RIGHT(B3192,FIND(I3192,B3192)+1),"_",""))</f>
        <v>eDNA</v>
      </c>
      <c r="K3192" s="0" t="str">
        <f aca="false">IFERROR(VALUE(SUBSTITUTE(E3192,".",",")),E3192)</f>
        <v>No Ct</v>
      </c>
      <c r="L3192" s="61" t="str">
        <f aca="false">IF(J3192="PosK",SUMIFS(K:K,J:J,"PosK",H:H,H3192),"")</f>
        <v/>
      </c>
      <c r="M3192" s="61" t="str">
        <f aca="false">IF(J3192="PosK",SUMIFS(K:K,J:J,"NegK",H:H,H3192),"")</f>
        <v/>
      </c>
      <c r="N3192" s="61" t="str">
        <f aca="false">IF(J3192="PosK",SUMIFS(K:K,J:J,"eDNA",H:H,H3192),"")</f>
        <v/>
      </c>
      <c r="Q3192" s="62"/>
    </row>
    <row r="3193" customFormat="false" ht="14.25" hidden="false" customHeight="false" outlineLevel="0" collapsed="false">
      <c r="A3193" s="0" t="s">
        <v>816</v>
      </c>
      <c r="B3193" s="52" t="s">
        <v>970</v>
      </c>
      <c r="C3193" s="52" t="s">
        <v>751</v>
      </c>
      <c r="D3193" s="53" t="n">
        <v>0.1</v>
      </c>
      <c r="E3193" s="53" t="s">
        <v>748</v>
      </c>
      <c r="F3193" s="0" t="s">
        <v>1372</v>
      </c>
      <c r="G3193" s="0" t="str">
        <f aca="false">LEFT(B3193,2)</f>
        <v>09</v>
      </c>
      <c r="H3193" s="0" t="str">
        <f aca="false">I3193&amp;"_"&amp;G3193&amp;"_"&amp;F3193</f>
        <v>Skrubtudse_09_20181107_DL2018011_EUCNord_koersel1</v>
      </c>
      <c r="I3193" s="61" t="str">
        <f aca="false">MID(RIGHT(B3193,LEN(B3193)-3),1,FIND("_",RIGHT(B3193,LEN(B3193)-3))-1)</f>
        <v>Skrubtudse</v>
      </c>
      <c r="J3193" s="61" t="str">
        <f aca="false">TRIM(SUBSTITUTE(RIGHT(B3193,FIND(I3193,B3193)+1),"_",""))</f>
        <v>eDNA</v>
      </c>
      <c r="K3193" s="0" t="str">
        <f aca="false">IFERROR(VALUE(SUBSTITUTE(E3193,".",",")),E3193)</f>
        <v>No Ct</v>
      </c>
      <c r="L3193" s="61" t="str">
        <f aca="false">IF(J3193="PosK",SUMIFS(K:K,J:J,"PosK",H:H,H3193),"")</f>
        <v/>
      </c>
      <c r="M3193" s="61" t="str">
        <f aca="false">IF(J3193="PosK",SUMIFS(K:K,J:J,"NegK",H:H,H3193),"")</f>
        <v/>
      </c>
      <c r="N3193" s="61" t="str">
        <f aca="false">IF(J3193="PosK",SUMIFS(K:K,J:J,"eDNA",H:H,H3193),"")</f>
        <v/>
      </c>
      <c r="P3193" s="62"/>
      <c r="T3193" s="63"/>
      <c r="W3193" s="64"/>
    </row>
    <row r="3194" customFormat="false" ht="14.25" hidden="false" customHeight="false" outlineLevel="0" collapsed="false">
      <c r="A3194" s="0" t="s">
        <v>818</v>
      </c>
      <c r="B3194" s="52" t="s">
        <v>972</v>
      </c>
      <c r="C3194" s="52" t="s">
        <v>743</v>
      </c>
      <c r="D3194" s="53" t="n">
        <v>0.1</v>
      </c>
      <c r="E3194" s="53" t="n">
        <v>37.39</v>
      </c>
      <c r="F3194" s="0" t="s">
        <v>1372</v>
      </c>
      <c r="G3194" s="0" t="str">
        <f aca="false">LEFT(B3194,2)</f>
        <v>10</v>
      </c>
      <c r="H3194" s="0" t="str">
        <f aca="false">I3194&amp;"_"&amp;G3194&amp;"_"&amp;F3194</f>
        <v>Skrubtudse_10_20181107_DL2018011_EUCNord_koersel1</v>
      </c>
      <c r="I3194" s="61" t="str">
        <f aca="false">MID(RIGHT(B3194,LEN(B3194)-3),1,FIND("_",RIGHT(B3194,LEN(B3194)-3))-1)</f>
        <v>Skrubtudse</v>
      </c>
      <c r="J3194" s="61" t="str">
        <f aca="false">TRIM(SUBSTITUTE(RIGHT(B3194,FIND(I3194,B3194)+1),"_",""))</f>
        <v>PosK</v>
      </c>
      <c r="K3194" s="0" t="n">
        <f aca="false">IFERROR(VALUE(SUBSTITUTE(E3194,".",",")),E3194)</f>
        <v>37.39</v>
      </c>
      <c r="L3194" s="61" t="n">
        <f aca="false">IF(J3194="PosK",SUMIFS(K:K,J:J,"PosK",H:H,H3194),"")</f>
        <v>37.39</v>
      </c>
      <c r="M3194" s="61" t="n">
        <f aca="false">IF(J3194="PosK",SUMIFS(K:K,J:J,"NegK",H:H,H3194),"")</f>
        <v>0</v>
      </c>
      <c r="N3194" s="61" t="n">
        <f aca="false">IF(J3194="PosK",SUMIFS(K:K,J:J,"eDNA",H:H,H3194),"")</f>
        <v>0</v>
      </c>
      <c r="P3194" s="62" t="n">
        <f aca="false">IF(K3196="No Ct",0,K3196)</f>
        <v>0</v>
      </c>
      <c r="Q3194" s="62" t="n">
        <f aca="false">IF(K3197="No Ct",0,K3197)</f>
        <v>0</v>
      </c>
      <c r="R3194" s="0" t="str">
        <f aca="false">IF(AND(L3194&gt;0,M3194=0),"Valid","Invalid")</f>
        <v>Valid</v>
      </c>
      <c r="S3194" s="0" t="str">
        <f aca="false">IF(OR(P3194&gt;1,Q3194&gt;1),"Present","Absent")</f>
        <v>Absent</v>
      </c>
      <c r="T3194" s="63" t="str">
        <f aca="false">IF(OR(AND(P3194&gt;1,P3194&lt;41),AND(Q3194&gt;1,Q3194&lt;41)),"Ct&lt;41","Ct&gt;41")</f>
        <v>Ct&gt;41</v>
      </c>
      <c r="U3194" s="0" t="str">
        <f aca="false">I3194</f>
        <v>Skrubtudse</v>
      </c>
      <c r="V3194" s="0" t="str">
        <f aca="false">MID(F3194,10,9)</f>
        <v>DL2018011</v>
      </c>
      <c r="W3194" s="64" t="str">
        <f aca="false">V3194&amp;"_"&amp;U3194&amp;"_"&amp;R3194&amp;"_"&amp;S3194&amp;"_"&amp;T3194</f>
        <v>DL2018011_Skrubtudse_Valid_Absent_Ct&gt;41</v>
      </c>
    </row>
    <row r="3195" customFormat="false" ht="14.25" hidden="false" customHeight="false" outlineLevel="0" collapsed="false">
      <c r="A3195" s="0" t="s">
        <v>820</v>
      </c>
      <c r="B3195" s="52" t="s">
        <v>973</v>
      </c>
      <c r="C3195" s="52" t="s">
        <v>747</v>
      </c>
      <c r="D3195" s="53" t="n">
        <v>0.1</v>
      </c>
      <c r="E3195" s="53" t="s">
        <v>748</v>
      </c>
      <c r="F3195" s="0" t="s">
        <v>1372</v>
      </c>
      <c r="G3195" s="0" t="str">
        <f aca="false">LEFT(B3195,2)</f>
        <v>10</v>
      </c>
      <c r="H3195" s="0" t="str">
        <f aca="false">I3195&amp;"_"&amp;G3195&amp;"_"&amp;F3195</f>
        <v>Skrubtudse_10_20181107_DL2018011_EUCNord_koersel1</v>
      </c>
      <c r="I3195" s="61" t="str">
        <f aca="false">MID(RIGHT(B3195,LEN(B3195)-3),1,FIND("_",RIGHT(B3195,LEN(B3195)-3))-1)</f>
        <v>Skrubtudse</v>
      </c>
      <c r="J3195" s="61" t="str">
        <f aca="false">TRIM(SUBSTITUTE(RIGHT(B3195,FIND(I3195,B3195)+1),"_",""))</f>
        <v>NegK</v>
      </c>
      <c r="K3195" s="0" t="str">
        <f aca="false">IFERROR(VALUE(SUBSTITUTE(E3195,".",",")),E3195)</f>
        <v>No Ct</v>
      </c>
      <c r="L3195" s="61" t="str">
        <f aca="false">IF(J3195="PosK",SUMIFS(K:K,J:J,"PosK",H:H,H3195),"")</f>
        <v/>
      </c>
      <c r="M3195" s="61" t="str">
        <f aca="false">IF(J3195="PosK",SUMIFS(K:K,J:J,"NegK",H:H,H3195),"")</f>
        <v/>
      </c>
      <c r="N3195" s="61" t="str">
        <f aca="false">IF(J3195="PosK",SUMIFS(K:K,J:J,"eDNA",H:H,H3195),"")</f>
        <v/>
      </c>
    </row>
    <row r="3196" customFormat="false" ht="14.25" hidden="false" customHeight="false" outlineLevel="0" collapsed="false">
      <c r="A3196" s="0" t="s">
        <v>822</v>
      </c>
      <c r="B3196" s="52" t="s">
        <v>974</v>
      </c>
      <c r="C3196" s="52" t="s">
        <v>751</v>
      </c>
      <c r="D3196" s="53" t="n">
        <v>0.1</v>
      </c>
      <c r="E3196" s="53" t="s">
        <v>748</v>
      </c>
      <c r="F3196" s="0" t="s">
        <v>1372</v>
      </c>
      <c r="G3196" s="0" t="str">
        <f aca="false">LEFT(B3196,2)</f>
        <v>10</v>
      </c>
      <c r="H3196" s="0" t="str">
        <f aca="false">I3196&amp;"_"&amp;G3196&amp;"_"&amp;F3196</f>
        <v>Skrubtudse_10_20181107_DL2018011_EUCNord_koersel1</v>
      </c>
      <c r="I3196" s="61" t="str">
        <f aca="false">MID(RIGHT(B3196,LEN(B3196)-3),1,FIND("_",RIGHT(B3196,LEN(B3196)-3))-1)</f>
        <v>Skrubtudse</v>
      </c>
      <c r="J3196" s="61" t="str">
        <f aca="false">TRIM(SUBSTITUTE(RIGHT(B3196,FIND(I3196,B3196)+1),"_",""))</f>
        <v>eDNA</v>
      </c>
      <c r="K3196" s="0" t="str">
        <f aca="false">IFERROR(VALUE(SUBSTITUTE(E3196,".",",")),E3196)</f>
        <v>No Ct</v>
      </c>
      <c r="L3196" s="61" t="str">
        <f aca="false">IF(J3196="PosK",SUMIFS(K:K,J:J,"PosK",H:H,H3196),"")</f>
        <v/>
      </c>
      <c r="M3196" s="61" t="str">
        <f aca="false">IF(J3196="PosK",SUMIFS(K:K,J:J,"NegK",H:H,H3196),"")</f>
        <v/>
      </c>
      <c r="N3196" s="61" t="str">
        <f aca="false">IF(J3196="PosK",SUMIFS(K:K,J:J,"eDNA",H:H,H3196),"")</f>
        <v/>
      </c>
      <c r="Q3196" s="62"/>
    </row>
    <row r="3197" customFormat="false" ht="14.25" hidden="false" customHeight="false" outlineLevel="0" collapsed="false">
      <c r="A3197" s="0" t="s">
        <v>824</v>
      </c>
      <c r="B3197" s="52" t="s">
        <v>974</v>
      </c>
      <c r="C3197" s="52" t="s">
        <v>751</v>
      </c>
      <c r="D3197" s="53" t="n">
        <v>0.1</v>
      </c>
      <c r="E3197" s="53" t="s">
        <v>748</v>
      </c>
      <c r="F3197" s="0" t="s">
        <v>1372</v>
      </c>
      <c r="G3197" s="0" t="str">
        <f aca="false">LEFT(B3197,2)</f>
        <v>10</v>
      </c>
      <c r="H3197" s="0" t="str">
        <f aca="false">I3197&amp;"_"&amp;G3197&amp;"_"&amp;F3197</f>
        <v>Skrubtudse_10_20181107_DL2018011_EUCNord_koersel1</v>
      </c>
      <c r="I3197" s="61" t="str">
        <f aca="false">MID(RIGHT(B3197,LEN(B3197)-3),1,FIND("_",RIGHT(B3197,LEN(B3197)-3))-1)</f>
        <v>Skrubtudse</v>
      </c>
      <c r="J3197" s="61" t="str">
        <f aca="false">TRIM(SUBSTITUTE(RIGHT(B3197,FIND(I3197,B3197)+1),"_",""))</f>
        <v>eDNA</v>
      </c>
      <c r="K3197" s="0" t="str">
        <f aca="false">IFERROR(VALUE(SUBSTITUTE(E3197,".",",")),E3197)</f>
        <v>No Ct</v>
      </c>
      <c r="L3197" s="61" t="str">
        <f aca="false">IF(J3197="PosK",SUMIFS(K:K,J:J,"PosK",H:H,H3197),"")</f>
        <v/>
      </c>
      <c r="M3197" s="61" t="str">
        <f aca="false">IF(J3197="PosK",SUMIFS(K:K,J:J,"NegK",H:H,H3197),"")</f>
        <v/>
      </c>
      <c r="N3197" s="61" t="str">
        <f aca="false">IF(J3197="PosK",SUMIFS(K:K,J:J,"eDNA",H:H,H3197),"")</f>
        <v/>
      </c>
      <c r="P3197" s="62"/>
      <c r="T3197" s="63"/>
      <c r="W3197" s="64"/>
    </row>
    <row r="3198" customFormat="false" ht="14.25" hidden="false" customHeight="false" outlineLevel="0" collapsed="false">
      <c r="A3198" s="0" t="s">
        <v>826</v>
      </c>
      <c r="B3198" s="52" t="s">
        <v>976</v>
      </c>
      <c r="C3198" s="52" t="s">
        <v>743</v>
      </c>
      <c r="D3198" s="53" t="n">
        <v>0.1</v>
      </c>
      <c r="E3198" s="53" t="s">
        <v>748</v>
      </c>
      <c r="F3198" s="0" t="s">
        <v>1372</v>
      </c>
      <c r="G3198" s="0" t="str">
        <f aca="false">LEFT(B3198,2)</f>
        <v>11</v>
      </c>
      <c r="H3198" s="0" t="str">
        <f aca="false">I3198&amp;"_"&amp;G3198&amp;"_"&amp;F3198</f>
        <v>Bjergsalamander_11_20181107_DL2018011_EUCNord_koersel1</v>
      </c>
      <c r="I3198" s="61" t="str">
        <f aca="false">MID(RIGHT(B3198,LEN(B3198)-3),1,FIND("_",RIGHT(B3198,LEN(B3198)-3))-1)</f>
        <v>Bjergsalamander</v>
      </c>
      <c r="J3198" s="61" t="str">
        <f aca="false">TRIM(SUBSTITUTE(RIGHT(B3198,FIND(I3198,B3198)+1),"_",""))</f>
        <v>PosK</v>
      </c>
      <c r="K3198" s="0" t="str">
        <f aca="false">IFERROR(VALUE(SUBSTITUTE(E3198,".",",")),E3198)</f>
        <v>No Ct</v>
      </c>
      <c r="L3198" s="61" t="n">
        <f aca="false">IF(J3198="PosK",SUMIFS(K:K,J:J,"PosK",H:H,H3198),"")</f>
        <v>0</v>
      </c>
      <c r="M3198" s="61" t="n">
        <f aca="false">IF(J3198="PosK",SUMIFS(K:K,J:J,"NegK",H:H,H3198),"")</f>
        <v>0</v>
      </c>
      <c r="N3198" s="61" t="n">
        <f aca="false">IF(J3198="PosK",SUMIFS(K:K,J:J,"eDNA",H:H,H3198),"")</f>
        <v>0</v>
      </c>
      <c r="P3198" s="62" t="n">
        <f aca="false">IF(K3200="No Ct",0,K3200)</f>
        <v>0</v>
      </c>
      <c r="Q3198" s="62" t="n">
        <f aca="false">IF(K3201="No Ct",0,K3201)</f>
        <v>0</v>
      </c>
      <c r="R3198" s="0" t="str">
        <f aca="false">IF(AND(L3198&gt;0,M3198=0),"Valid","Invalid")</f>
        <v>Invalid</v>
      </c>
      <c r="S3198" s="0" t="str">
        <f aca="false">IF(OR(P3198&gt;1,Q3198&gt;1),"Present","Absent")</f>
        <v>Absent</v>
      </c>
      <c r="T3198" s="63" t="str">
        <f aca="false">IF(OR(AND(P3198&gt;1,P3198&lt;41),AND(Q3198&gt;1,Q3198&lt;41)),"Ct&lt;41","Ct&gt;41")</f>
        <v>Ct&gt;41</v>
      </c>
      <c r="U3198" s="0" t="str">
        <f aca="false">I3198</f>
        <v>Bjergsalamander</v>
      </c>
      <c r="V3198" s="0" t="str">
        <f aca="false">MID(F3198,10,9)</f>
        <v>DL2018011</v>
      </c>
      <c r="W3198" s="64" t="str">
        <f aca="false">V3198&amp;"_"&amp;U3198&amp;"_"&amp;R3198&amp;"_"&amp;S3198&amp;"_"&amp;T3198</f>
        <v>DL2018011_Bjergsalamander_Invalid_Absent_Ct&gt;41</v>
      </c>
    </row>
    <row r="3199" customFormat="false" ht="14.25" hidden="false" customHeight="false" outlineLevel="0" collapsed="false">
      <c r="A3199" s="0" t="s">
        <v>828</v>
      </c>
      <c r="B3199" s="52" t="s">
        <v>977</v>
      </c>
      <c r="C3199" s="52" t="s">
        <v>747</v>
      </c>
      <c r="D3199" s="53" t="n">
        <v>0.1</v>
      </c>
      <c r="E3199" s="53" t="s">
        <v>748</v>
      </c>
      <c r="F3199" s="0" t="s">
        <v>1372</v>
      </c>
      <c r="G3199" s="0" t="str">
        <f aca="false">LEFT(B3199,2)</f>
        <v>11</v>
      </c>
      <c r="H3199" s="0" t="str">
        <f aca="false">I3199&amp;"_"&amp;G3199&amp;"_"&amp;F3199</f>
        <v>Bjergsalamander_11_20181107_DL2018011_EUCNord_koersel1</v>
      </c>
      <c r="I3199" s="61" t="str">
        <f aca="false">MID(RIGHT(B3199,LEN(B3199)-3),1,FIND("_",RIGHT(B3199,LEN(B3199)-3))-1)</f>
        <v>Bjergsalamander</v>
      </c>
      <c r="J3199" s="61" t="str">
        <f aca="false">TRIM(SUBSTITUTE(RIGHT(B3199,FIND(I3199,B3199)+1),"_",""))</f>
        <v>NegK</v>
      </c>
      <c r="K3199" s="0" t="str">
        <f aca="false">IFERROR(VALUE(SUBSTITUTE(E3199,".",",")),E3199)</f>
        <v>No Ct</v>
      </c>
      <c r="L3199" s="61" t="str">
        <f aca="false">IF(J3199="PosK",SUMIFS(K:K,J:J,"PosK",H:H,H3199),"")</f>
        <v/>
      </c>
      <c r="M3199" s="61" t="str">
        <f aca="false">IF(J3199="PosK",SUMIFS(K:K,J:J,"NegK",H:H,H3199),"")</f>
        <v/>
      </c>
      <c r="N3199" s="61" t="str">
        <f aca="false">IF(J3199="PosK",SUMIFS(K:K,J:J,"eDNA",H:H,H3199),"")</f>
        <v/>
      </c>
    </row>
    <row r="3200" customFormat="false" ht="14.25" hidden="false" customHeight="false" outlineLevel="0" collapsed="false">
      <c r="A3200" s="0" t="s">
        <v>830</v>
      </c>
      <c r="B3200" s="52" t="s">
        <v>978</v>
      </c>
      <c r="C3200" s="52" t="s">
        <v>751</v>
      </c>
      <c r="D3200" s="53" t="n">
        <v>0.1</v>
      </c>
      <c r="E3200" s="53" t="s">
        <v>748</v>
      </c>
      <c r="F3200" s="0" t="s">
        <v>1372</v>
      </c>
      <c r="G3200" s="0" t="str">
        <f aca="false">LEFT(B3200,2)</f>
        <v>11</v>
      </c>
      <c r="H3200" s="0" t="str">
        <f aca="false">I3200&amp;"_"&amp;G3200&amp;"_"&amp;F3200</f>
        <v>Bjergsalamander_11_20181107_DL2018011_EUCNord_koersel1</v>
      </c>
      <c r="I3200" s="61" t="str">
        <f aca="false">MID(RIGHT(B3200,LEN(B3200)-3),1,FIND("_",RIGHT(B3200,LEN(B3200)-3))-1)</f>
        <v>Bjergsalamander</v>
      </c>
      <c r="J3200" s="61" t="str">
        <f aca="false">TRIM(SUBSTITUTE(RIGHT(B3200,FIND(I3200,B3200)+1),"_",""))</f>
        <v>eDNA</v>
      </c>
      <c r="K3200" s="0" t="str">
        <f aca="false">IFERROR(VALUE(SUBSTITUTE(E3200,".",",")),E3200)</f>
        <v>No Ct</v>
      </c>
      <c r="L3200" s="61" t="str">
        <f aca="false">IF(J3200="PosK",SUMIFS(K:K,J:J,"PosK",H:H,H3200),"")</f>
        <v/>
      </c>
      <c r="M3200" s="61" t="str">
        <f aca="false">IF(J3200="PosK",SUMIFS(K:K,J:J,"NegK",H:H,H3200),"")</f>
        <v/>
      </c>
      <c r="N3200" s="61" t="str">
        <f aca="false">IF(J3200="PosK",SUMIFS(K:K,J:J,"eDNA",H:H,H3200),"")</f>
        <v/>
      </c>
      <c r="Q3200" s="62"/>
    </row>
    <row r="3201" customFormat="false" ht="14.25" hidden="false" customHeight="false" outlineLevel="0" collapsed="false">
      <c r="A3201" s="0" t="s">
        <v>832</v>
      </c>
      <c r="B3201" s="52" t="s">
        <v>978</v>
      </c>
      <c r="C3201" s="52" t="s">
        <v>751</v>
      </c>
      <c r="D3201" s="53" t="n">
        <v>0.1</v>
      </c>
      <c r="E3201" s="53" t="s">
        <v>748</v>
      </c>
      <c r="F3201" s="0" t="s">
        <v>1372</v>
      </c>
      <c r="G3201" s="0" t="str">
        <f aca="false">LEFT(B3201,2)</f>
        <v>11</v>
      </c>
      <c r="H3201" s="0" t="str">
        <f aca="false">I3201&amp;"_"&amp;G3201&amp;"_"&amp;F3201</f>
        <v>Bjergsalamander_11_20181107_DL2018011_EUCNord_koersel1</v>
      </c>
      <c r="I3201" s="61" t="str">
        <f aca="false">MID(RIGHT(B3201,LEN(B3201)-3),1,FIND("_",RIGHT(B3201,LEN(B3201)-3))-1)</f>
        <v>Bjergsalamander</v>
      </c>
      <c r="J3201" s="61" t="str">
        <f aca="false">TRIM(SUBSTITUTE(RIGHT(B3201,FIND(I3201,B3201)+1),"_",""))</f>
        <v>eDNA</v>
      </c>
      <c r="K3201" s="0" t="str">
        <f aca="false">IFERROR(VALUE(SUBSTITUTE(E3201,".",",")),E3201)</f>
        <v>No Ct</v>
      </c>
      <c r="L3201" s="61" t="str">
        <f aca="false">IF(J3201="PosK",SUMIFS(K:K,J:J,"PosK",H:H,H3201),"")</f>
        <v/>
      </c>
      <c r="M3201" s="61" t="str">
        <f aca="false">IF(J3201="PosK",SUMIFS(K:K,J:J,"NegK",H:H,H3201),"")</f>
        <v/>
      </c>
      <c r="N3201" s="61" t="str">
        <f aca="false">IF(J3201="PosK",SUMIFS(K:K,J:J,"eDNA",H:H,H3201),"")</f>
        <v/>
      </c>
      <c r="P3201" s="62"/>
      <c r="T3201" s="63"/>
      <c r="W3201" s="64"/>
    </row>
    <row r="3202" customFormat="false" ht="14.25" hidden="false" customHeight="false" outlineLevel="0" collapsed="false">
      <c r="A3202" s="0" t="s">
        <v>834</v>
      </c>
      <c r="B3202" s="52" t="s">
        <v>980</v>
      </c>
      <c r="C3202" s="52" t="s">
        <v>743</v>
      </c>
      <c r="D3202" s="53" t="n">
        <v>0.1</v>
      </c>
      <c r="E3202" s="53" t="s">
        <v>748</v>
      </c>
      <c r="F3202" s="0" t="s">
        <v>1372</v>
      </c>
      <c r="G3202" s="0" t="str">
        <f aca="false">LEFT(B3202,2)</f>
        <v>12</v>
      </c>
      <c r="H3202" s="0" t="str">
        <f aca="false">I3202&amp;"_"&amp;G3202&amp;"_"&amp;F3202</f>
        <v>Latterfroe_12_20181107_DL2018011_EUCNord_koersel1</v>
      </c>
      <c r="I3202" s="61" t="str">
        <f aca="false">MID(RIGHT(B3202,LEN(B3202)-3),1,FIND("_",RIGHT(B3202,LEN(B3202)-3))-1)</f>
        <v>Latterfroe</v>
      </c>
      <c r="J3202" s="61" t="str">
        <f aca="false">TRIM(SUBSTITUTE(RIGHT(B3202,FIND(I3202,B3202)+1),"_",""))</f>
        <v>PosK</v>
      </c>
      <c r="K3202" s="0" t="str">
        <f aca="false">IFERROR(VALUE(SUBSTITUTE(E3202,".",",")),E3202)</f>
        <v>No Ct</v>
      </c>
      <c r="L3202" s="61" t="n">
        <f aca="false">IF(J3202="PosK",SUMIFS(K:K,J:J,"PosK",H:H,H3202),"")</f>
        <v>0</v>
      </c>
      <c r="M3202" s="61" t="n">
        <f aca="false">IF(J3202="PosK",SUMIFS(K:K,J:J,"NegK",H:H,H3202),"")</f>
        <v>0</v>
      </c>
      <c r="N3202" s="61" t="n">
        <f aca="false">IF(J3202="PosK",SUMIFS(K:K,J:J,"eDNA",H:H,H3202),"")</f>
        <v>0</v>
      </c>
      <c r="P3202" s="62" t="n">
        <f aca="false">IF(K3204="No Ct",0,K3204)</f>
        <v>0</v>
      </c>
      <c r="Q3202" s="62" t="n">
        <f aca="false">IF(K3205="No Ct",0,K3205)</f>
        <v>0</v>
      </c>
      <c r="R3202" s="0" t="str">
        <f aca="false">IF(AND(L3202&gt;0,M3202=0),"Valid","Invalid")</f>
        <v>Invalid</v>
      </c>
      <c r="S3202" s="0" t="str">
        <f aca="false">IF(OR(P3202&gt;1,Q3202&gt;1),"Present","Absent")</f>
        <v>Absent</v>
      </c>
      <c r="T3202" s="63" t="str">
        <f aca="false">IF(OR(AND(P3202&gt;1,P3202&lt;41),AND(Q3202&gt;1,Q3202&lt;41)),"Ct&lt;41","Ct&gt;41")</f>
        <v>Ct&gt;41</v>
      </c>
      <c r="U3202" s="0" t="str">
        <f aca="false">I3202</f>
        <v>Latterfroe</v>
      </c>
      <c r="V3202" s="0" t="str">
        <f aca="false">MID(F3202,10,9)</f>
        <v>DL2018011</v>
      </c>
      <c r="W3202" s="64" t="str">
        <f aca="false">V3202&amp;"_"&amp;U3202&amp;"_"&amp;R3202&amp;"_"&amp;S3202&amp;"_"&amp;T3202</f>
        <v>DL2018011_Latterfroe_Invalid_Absent_Ct&gt;41</v>
      </c>
    </row>
    <row r="3203" customFormat="false" ht="14.25" hidden="false" customHeight="false" outlineLevel="0" collapsed="false">
      <c r="A3203" s="0" t="s">
        <v>836</v>
      </c>
      <c r="B3203" s="52" t="s">
        <v>981</v>
      </c>
      <c r="C3203" s="52" t="s">
        <v>747</v>
      </c>
      <c r="D3203" s="53" t="n">
        <v>0.1</v>
      </c>
      <c r="E3203" s="53" t="s">
        <v>748</v>
      </c>
      <c r="F3203" s="0" t="s">
        <v>1372</v>
      </c>
      <c r="G3203" s="0" t="str">
        <f aca="false">LEFT(B3203,2)</f>
        <v>12</v>
      </c>
      <c r="H3203" s="0" t="str">
        <f aca="false">I3203&amp;"_"&amp;G3203&amp;"_"&amp;F3203</f>
        <v>Latterfroe_12_20181107_DL2018011_EUCNord_koersel1</v>
      </c>
      <c r="I3203" s="61" t="str">
        <f aca="false">MID(RIGHT(B3203,LEN(B3203)-3),1,FIND("_",RIGHT(B3203,LEN(B3203)-3))-1)</f>
        <v>Latterfroe</v>
      </c>
      <c r="J3203" s="61" t="str">
        <f aca="false">TRIM(SUBSTITUTE(RIGHT(B3203,FIND(I3203,B3203)+1),"_",""))</f>
        <v>NegK</v>
      </c>
      <c r="K3203" s="0" t="str">
        <f aca="false">IFERROR(VALUE(SUBSTITUTE(E3203,".",",")),E3203)</f>
        <v>No Ct</v>
      </c>
      <c r="L3203" s="61" t="str">
        <f aca="false">IF(J3203="PosK",SUMIFS(K:K,J:J,"PosK",H:H,H3203),"")</f>
        <v/>
      </c>
      <c r="M3203" s="61" t="str">
        <f aca="false">IF(J3203="PosK",SUMIFS(K:K,J:J,"NegK",H:H,H3203),"")</f>
        <v/>
      </c>
      <c r="N3203" s="61" t="str">
        <f aca="false">IF(J3203="PosK",SUMIFS(K:K,J:J,"eDNA",H:H,H3203),"")</f>
        <v/>
      </c>
    </row>
    <row r="3204" customFormat="false" ht="14.25" hidden="false" customHeight="false" outlineLevel="0" collapsed="false">
      <c r="A3204" s="0" t="s">
        <v>838</v>
      </c>
      <c r="B3204" s="52" t="s">
        <v>982</v>
      </c>
      <c r="C3204" s="52" t="s">
        <v>751</v>
      </c>
      <c r="D3204" s="53" t="n">
        <v>0.1</v>
      </c>
      <c r="E3204" s="53" t="s">
        <v>748</v>
      </c>
      <c r="F3204" s="0" t="s">
        <v>1372</v>
      </c>
      <c r="G3204" s="0" t="str">
        <f aca="false">LEFT(B3204,2)</f>
        <v>12</v>
      </c>
      <c r="H3204" s="0" t="str">
        <f aca="false">I3204&amp;"_"&amp;G3204&amp;"_"&amp;F3204</f>
        <v>Latterfroe_12_20181107_DL2018011_EUCNord_koersel1</v>
      </c>
      <c r="I3204" s="61" t="str">
        <f aca="false">MID(RIGHT(B3204,LEN(B3204)-3),1,FIND("_",RIGHT(B3204,LEN(B3204)-3))-1)</f>
        <v>Latterfroe</v>
      </c>
      <c r="J3204" s="61" t="str">
        <f aca="false">TRIM(SUBSTITUTE(RIGHT(B3204,FIND(I3204,B3204)+1),"_",""))</f>
        <v>eDNA</v>
      </c>
      <c r="K3204" s="0" t="str">
        <f aca="false">IFERROR(VALUE(SUBSTITUTE(E3204,".",",")),E3204)</f>
        <v>No Ct</v>
      </c>
      <c r="L3204" s="61" t="str">
        <f aca="false">IF(J3204="PosK",SUMIFS(K:K,J:J,"PosK",H:H,H3204),"")</f>
        <v/>
      </c>
      <c r="M3204" s="61" t="str">
        <f aca="false">IF(J3204="PosK",SUMIFS(K:K,J:J,"NegK",H:H,H3204),"")</f>
        <v/>
      </c>
      <c r="N3204" s="61" t="str">
        <f aca="false">IF(J3204="PosK",SUMIFS(K:K,J:J,"eDNA",H:H,H3204),"")</f>
        <v/>
      </c>
      <c r="Q3204" s="62"/>
    </row>
    <row r="3205" customFormat="false" ht="14.25" hidden="false" customHeight="false" outlineLevel="0" collapsed="false">
      <c r="A3205" s="0" t="s">
        <v>840</v>
      </c>
      <c r="B3205" s="52" t="s">
        <v>982</v>
      </c>
      <c r="C3205" s="52" t="s">
        <v>751</v>
      </c>
      <c r="D3205" s="53" t="n">
        <v>0.1</v>
      </c>
      <c r="E3205" s="53" t="s">
        <v>748</v>
      </c>
      <c r="F3205" s="0" t="s">
        <v>1372</v>
      </c>
      <c r="G3205" s="0" t="str">
        <f aca="false">LEFT(B3205,2)</f>
        <v>12</v>
      </c>
      <c r="H3205" s="0" t="str">
        <f aca="false">I3205&amp;"_"&amp;G3205&amp;"_"&amp;F3205</f>
        <v>Latterfroe_12_20181107_DL2018011_EUCNord_koersel1</v>
      </c>
      <c r="I3205" s="61" t="str">
        <f aca="false">MID(RIGHT(B3205,LEN(B3205)-3),1,FIND("_",RIGHT(B3205,LEN(B3205)-3))-1)</f>
        <v>Latterfroe</v>
      </c>
      <c r="J3205" s="61" t="str">
        <f aca="false">TRIM(SUBSTITUTE(RIGHT(B3205,FIND(I3205,B3205)+1),"_",""))</f>
        <v>eDNA</v>
      </c>
      <c r="K3205" s="0" t="str">
        <f aca="false">IFERROR(VALUE(SUBSTITUTE(E3205,".",",")),E3205)</f>
        <v>No Ct</v>
      </c>
      <c r="L3205" s="61" t="str">
        <f aca="false">IF(J3205="PosK",SUMIFS(K:K,J:J,"PosK",H:H,H3205),"")</f>
        <v/>
      </c>
      <c r="M3205" s="61" t="str">
        <f aca="false">IF(J3205="PosK",SUMIFS(K:K,J:J,"NegK",H:H,H3205),"")</f>
        <v/>
      </c>
      <c r="N3205" s="61" t="str">
        <f aca="false">IF(J3205="PosK",SUMIFS(K:K,J:J,"eDNA",H:H,H3205),"")</f>
        <v/>
      </c>
      <c r="P3205" s="62"/>
      <c r="T3205" s="63"/>
      <c r="W3205" s="64"/>
    </row>
    <row r="3206" customFormat="false" ht="14.25" hidden="false" customHeight="false" outlineLevel="0" collapsed="false">
      <c r="A3206" s="0" t="s">
        <v>842</v>
      </c>
      <c r="B3206" s="52" t="s">
        <v>984</v>
      </c>
      <c r="C3206" s="52" t="s">
        <v>743</v>
      </c>
      <c r="D3206" s="53" t="n">
        <v>0.1</v>
      </c>
      <c r="E3206" s="53" t="s">
        <v>748</v>
      </c>
      <c r="F3206" s="0" t="s">
        <v>1372</v>
      </c>
      <c r="G3206" s="0" t="str">
        <f aca="false">LEFT(B3206,2)</f>
        <v>13</v>
      </c>
      <c r="H3206" s="0" t="str">
        <f aca="false">I3206&amp;"_"&amp;G3206&amp;"_"&amp;F3206</f>
        <v>Spidssnudetfroe_13_20181107_DL2018011_EUCNord_koersel1</v>
      </c>
      <c r="I3206" s="61" t="str">
        <f aca="false">MID(RIGHT(B3206,LEN(B3206)-3),1,FIND("_",RIGHT(B3206,LEN(B3206)-3))-1)</f>
        <v>Spidssnudetfroe</v>
      </c>
      <c r="J3206" s="61" t="str">
        <f aca="false">TRIM(SUBSTITUTE(RIGHT(B3206,FIND(I3206,B3206)+1),"_",""))</f>
        <v>PosK</v>
      </c>
      <c r="K3206" s="0" t="str">
        <f aca="false">IFERROR(VALUE(SUBSTITUTE(E3206,".",",")),E3206)</f>
        <v>No Ct</v>
      </c>
      <c r="L3206" s="61" t="n">
        <f aca="false">IF(J3206="PosK",SUMIFS(K:K,J:J,"PosK",H:H,H3206),"")</f>
        <v>0</v>
      </c>
      <c r="M3206" s="61" t="n">
        <f aca="false">IF(J3206="PosK",SUMIFS(K:K,J:J,"NegK",H:H,H3206),"")</f>
        <v>0</v>
      </c>
      <c r="N3206" s="61" t="n">
        <f aca="false">IF(J3206="PosK",SUMIFS(K:K,J:J,"eDNA",H:H,H3206),"")</f>
        <v>0</v>
      </c>
      <c r="P3206" s="62" t="n">
        <f aca="false">IF(K3208="No Ct",0,K3208)</f>
        <v>0</v>
      </c>
      <c r="Q3206" s="62" t="n">
        <f aca="false">IF(K3209="No Ct",0,K3209)</f>
        <v>0</v>
      </c>
      <c r="R3206" s="0" t="str">
        <f aca="false">IF(AND(L3206&gt;0,M3206=0),"Valid","Invalid")</f>
        <v>Invalid</v>
      </c>
      <c r="S3206" s="0" t="str">
        <f aca="false">IF(OR(P3206&gt;1,Q3206&gt;1),"Present","Absent")</f>
        <v>Absent</v>
      </c>
      <c r="T3206" s="63" t="str">
        <f aca="false">IF(OR(AND(P3206&gt;1,P3206&lt;41),AND(Q3206&gt;1,Q3206&lt;41)),"Ct&lt;41","Ct&gt;41")</f>
        <v>Ct&gt;41</v>
      </c>
      <c r="U3206" s="0" t="str">
        <f aca="false">I3206</f>
        <v>Spidssnudetfroe</v>
      </c>
      <c r="V3206" s="0" t="str">
        <f aca="false">MID(F3206,10,9)</f>
        <v>DL2018011</v>
      </c>
      <c r="W3206" s="64" t="str">
        <f aca="false">V3206&amp;"_"&amp;U3206&amp;"_"&amp;R3206&amp;"_"&amp;S3206&amp;"_"&amp;T3206</f>
        <v>DL2018011_Spidssnudetfroe_Invalid_Absent_Ct&gt;41</v>
      </c>
    </row>
    <row r="3207" customFormat="false" ht="14.25" hidden="false" customHeight="false" outlineLevel="0" collapsed="false">
      <c r="A3207" s="0" t="s">
        <v>844</v>
      </c>
      <c r="B3207" s="52" t="s">
        <v>985</v>
      </c>
      <c r="C3207" s="52" t="s">
        <v>747</v>
      </c>
      <c r="D3207" s="53" t="n">
        <v>0.1</v>
      </c>
      <c r="E3207" s="53" t="s">
        <v>748</v>
      </c>
      <c r="F3207" s="0" t="s">
        <v>1372</v>
      </c>
      <c r="G3207" s="0" t="str">
        <f aca="false">LEFT(B3207,2)</f>
        <v>13</v>
      </c>
      <c r="H3207" s="0" t="str">
        <f aca="false">I3207&amp;"_"&amp;G3207&amp;"_"&amp;F3207</f>
        <v>Spidssnudetfroe_13_20181107_DL2018011_EUCNord_koersel1</v>
      </c>
      <c r="I3207" s="61" t="str">
        <f aca="false">MID(RIGHT(B3207,LEN(B3207)-3),1,FIND("_",RIGHT(B3207,LEN(B3207)-3))-1)</f>
        <v>Spidssnudetfroe</v>
      </c>
      <c r="J3207" s="61" t="str">
        <f aca="false">TRIM(SUBSTITUTE(RIGHT(B3207,FIND(I3207,B3207)+1),"_",""))</f>
        <v>NegK</v>
      </c>
      <c r="K3207" s="0" t="str">
        <f aca="false">IFERROR(VALUE(SUBSTITUTE(E3207,".",",")),E3207)</f>
        <v>No Ct</v>
      </c>
      <c r="L3207" s="61" t="str">
        <f aca="false">IF(J3207="PosK",SUMIFS(K:K,J:J,"PosK",H:H,H3207),"")</f>
        <v/>
      </c>
      <c r="M3207" s="61" t="str">
        <f aca="false">IF(J3207="PosK",SUMIFS(K:K,J:J,"NegK",H:H,H3207),"")</f>
        <v/>
      </c>
      <c r="N3207" s="61" t="str">
        <f aca="false">IF(J3207="PosK",SUMIFS(K:K,J:J,"eDNA",H:H,H3207),"")</f>
        <v/>
      </c>
    </row>
    <row r="3208" customFormat="false" ht="14.25" hidden="false" customHeight="false" outlineLevel="0" collapsed="false">
      <c r="A3208" s="0" t="s">
        <v>846</v>
      </c>
      <c r="B3208" s="52" t="s">
        <v>986</v>
      </c>
      <c r="C3208" s="52" t="s">
        <v>751</v>
      </c>
      <c r="D3208" s="53" t="n">
        <v>0.1</v>
      </c>
      <c r="E3208" s="53" t="s">
        <v>748</v>
      </c>
      <c r="F3208" s="0" t="s">
        <v>1372</v>
      </c>
      <c r="G3208" s="0" t="str">
        <f aca="false">LEFT(B3208,2)</f>
        <v>13</v>
      </c>
      <c r="H3208" s="0" t="str">
        <f aca="false">I3208&amp;"_"&amp;G3208&amp;"_"&amp;F3208</f>
        <v>Spidssnudetfroe_13_20181107_DL2018011_EUCNord_koersel1</v>
      </c>
      <c r="I3208" s="61" t="str">
        <f aca="false">MID(RIGHT(B3208,LEN(B3208)-3),1,FIND("_",RIGHT(B3208,LEN(B3208)-3))-1)</f>
        <v>Spidssnudetfroe</v>
      </c>
      <c r="J3208" s="61" t="str">
        <f aca="false">TRIM(SUBSTITUTE(RIGHT(B3208,FIND(I3208,B3208)+1),"_",""))</f>
        <v>eDNA</v>
      </c>
      <c r="K3208" s="0" t="str">
        <f aca="false">IFERROR(VALUE(SUBSTITUTE(E3208,".",",")),E3208)</f>
        <v>No Ct</v>
      </c>
      <c r="L3208" s="61" t="str">
        <f aca="false">IF(J3208="PosK",SUMIFS(K:K,J:J,"PosK",H:H,H3208),"")</f>
        <v/>
      </c>
      <c r="M3208" s="61" t="str">
        <f aca="false">IF(J3208="PosK",SUMIFS(K:K,J:J,"NegK",H:H,H3208),"")</f>
        <v/>
      </c>
      <c r="N3208" s="61" t="str">
        <f aca="false">IF(J3208="PosK",SUMIFS(K:K,J:J,"eDNA",H:H,H3208),"")</f>
        <v/>
      </c>
      <c r="Q3208" s="62"/>
    </row>
    <row r="3209" customFormat="false" ht="14.25" hidden="false" customHeight="false" outlineLevel="0" collapsed="false">
      <c r="A3209" s="0" t="s">
        <v>848</v>
      </c>
      <c r="B3209" s="52" t="s">
        <v>986</v>
      </c>
      <c r="C3209" s="52" t="s">
        <v>751</v>
      </c>
      <c r="D3209" s="53" t="n">
        <v>0.1</v>
      </c>
      <c r="E3209" s="53" t="s">
        <v>748</v>
      </c>
      <c r="F3209" s="0" t="s">
        <v>1372</v>
      </c>
      <c r="G3209" s="0" t="str">
        <f aca="false">LEFT(B3209,2)</f>
        <v>13</v>
      </c>
      <c r="H3209" s="0" t="str">
        <f aca="false">I3209&amp;"_"&amp;G3209&amp;"_"&amp;F3209</f>
        <v>Spidssnudetfroe_13_20181107_DL2018011_EUCNord_koersel1</v>
      </c>
      <c r="I3209" s="61" t="str">
        <f aca="false">MID(RIGHT(B3209,LEN(B3209)-3),1,FIND("_",RIGHT(B3209,LEN(B3209)-3))-1)</f>
        <v>Spidssnudetfroe</v>
      </c>
      <c r="J3209" s="61" t="str">
        <f aca="false">TRIM(SUBSTITUTE(RIGHT(B3209,FIND(I3209,B3209)+1),"_",""))</f>
        <v>eDNA</v>
      </c>
      <c r="K3209" s="0" t="str">
        <f aca="false">IFERROR(VALUE(SUBSTITUTE(E3209,".",",")),E3209)</f>
        <v>No Ct</v>
      </c>
      <c r="L3209" s="61" t="str">
        <f aca="false">IF(J3209="PosK",SUMIFS(K:K,J:J,"PosK",H:H,H3209),"")</f>
        <v/>
      </c>
      <c r="M3209" s="61" t="str">
        <f aca="false">IF(J3209="PosK",SUMIFS(K:K,J:J,"NegK",H:H,H3209),"")</f>
        <v/>
      </c>
      <c r="N3209" s="61" t="str">
        <f aca="false">IF(J3209="PosK",SUMIFS(K:K,J:J,"eDNA",H:H,H3209),"")</f>
        <v/>
      </c>
      <c r="P3209" s="62"/>
      <c r="T3209" s="63"/>
      <c r="W3209" s="64"/>
    </row>
    <row r="3210" customFormat="false" ht="14.25" hidden="false" customHeight="false" outlineLevel="0" collapsed="false">
      <c r="A3210" s="0" t="s">
        <v>849</v>
      </c>
      <c r="B3210" s="52" t="s">
        <v>987</v>
      </c>
      <c r="C3210" s="52" t="s">
        <v>743</v>
      </c>
      <c r="D3210" s="53" t="n">
        <v>0.1</v>
      </c>
      <c r="E3210" s="53" t="s">
        <v>748</v>
      </c>
      <c r="F3210" s="0" t="s">
        <v>1372</v>
      </c>
      <c r="G3210" s="0" t="str">
        <f aca="false">LEFT(B3210,2)</f>
        <v>14</v>
      </c>
      <c r="H3210" s="0" t="str">
        <f aca="false">I3210&amp;"_"&amp;G3210&amp;"_"&amp;F3210</f>
        <v>Spidssnudetfroe_14_20181107_DL2018011_EUCNord_koersel1</v>
      </c>
      <c r="I3210" s="61" t="str">
        <f aca="false">MID(RIGHT(B3210,LEN(B3210)-3),1,FIND("_",RIGHT(B3210,LEN(B3210)-3))-1)</f>
        <v>Spidssnudetfroe</v>
      </c>
      <c r="J3210" s="61" t="str">
        <f aca="false">TRIM(SUBSTITUTE(RIGHT(B3210,FIND(I3210,B3210)+1),"_",""))</f>
        <v>PosK</v>
      </c>
      <c r="K3210" s="0" t="str">
        <f aca="false">IFERROR(VALUE(SUBSTITUTE(E3210,".",",")),E3210)</f>
        <v>No Ct</v>
      </c>
      <c r="L3210" s="61" t="n">
        <f aca="false">IF(J3210="PosK",SUMIFS(K:K,J:J,"PosK",H:H,H3210),"")</f>
        <v>0</v>
      </c>
      <c r="M3210" s="61" t="n">
        <f aca="false">IF(J3210="PosK",SUMIFS(K:K,J:J,"NegK",H:H,H3210),"")</f>
        <v>0</v>
      </c>
      <c r="N3210" s="61" t="n">
        <f aca="false">IF(J3210="PosK",SUMIFS(K:K,J:J,"eDNA",H:H,H3210),"")</f>
        <v>0</v>
      </c>
      <c r="P3210" s="62" t="n">
        <f aca="false">IF(K3212="No Ct",0,K3212)</f>
        <v>0</v>
      </c>
      <c r="Q3210" s="62" t="n">
        <f aca="false">IF(K3213="No Ct",0,K3213)</f>
        <v>0</v>
      </c>
      <c r="R3210" s="0" t="str">
        <f aca="false">IF(AND(L3210&gt;0,M3210=0),"Valid","Invalid")</f>
        <v>Invalid</v>
      </c>
      <c r="S3210" s="0" t="str">
        <f aca="false">IF(OR(P3210&gt;1,Q3210&gt;1),"Present","Absent")</f>
        <v>Absent</v>
      </c>
      <c r="T3210" s="63" t="str">
        <f aca="false">IF(OR(AND(P3210&gt;1,P3210&lt;41),AND(Q3210&gt;1,Q3210&lt;41)),"Ct&lt;41","Ct&gt;41")</f>
        <v>Ct&gt;41</v>
      </c>
      <c r="U3210" s="0" t="str">
        <f aca="false">I3210</f>
        <v>Spidssnudetfroe</v>
      </c>
      <c r="V3210" s="0" t="str">
        <f aca="false">MID(F3210,10,9)</f>
        <v>DL2018011</v>
      </c>
      <c r="W3210" s="64" t="str">
        <f aca="false">V3210&amp;"_"&amp;U3210&amp;"_"&amp;R3210&amp;"_"&amp;S3210&amp;"_"&amp;T3210</f>
        <v>DL2018011_Spidssnudetfroe_Invalid_Absent_Ct&gt;41</v>
      </c>
    </row>
    <row r="3211" customFormat="false" ht="14.25" hidden="false" customHeight="false" outlineLevel="0" collapsed="false">
      <c r="A3211" s="0" t="s">
        <v>851</v>
      </c>
      <c r="B3211" s="52" t="s">
        <v>988</v>
      </c>
      <c r="C3211" s="52" t="s">
        <v>747</v>
      </c>
      <c r="D3211" s="53" t="n">
        <v>0.1</v>
      </c>
      <c r="E3211" s="53" t="s">
        <v>748</v>
      </c>
      <c r="F3211" s="0" t="s">
        <v>1372</v>
      </c>
      <c r="G3211" s="0" t="str">
        <f aca="false">LEFT(B3211,2)</f>
        <v>14</v>
      </c>
      <c r="H3211" s="0" t="str">
        <f aca="false">I3211&amp;"_"&amp;G3211&amp;"_"&amp;F3211</f>
        <v>Spidssnudetfroe_14_20181107_DL2018011_EUCNord_koersel1</v>
      </c>
      <c r="I3211" s="61" t="str">
        <f aca="false">MID(RIGHT(B3211,LEN(B3211)-3),1,FIND("_",RIGHT(B3211,LEN(B3211)-3))-1)</f>
        <v>Spidssnudetfroe</v>
      </c>
      <c r="J3211" s="61" t="str">
        <f aca="false">TRIM(SUBSTITUTE(RIGHT(B3211,FIND(I3211,B3211)+1),"_",""))</f>
        <v>NegK</v>
      </c>
      <c r="K3211" s="0" t="str">
        <f aca="false">IFERROR(VALUE(SUBSTITUTE(E3211,".",",")),E3211)</f>
        <v>No Ct</v>
      </c>
      <c r="L3211" s="61" t="str">
        <f aca="false">IF(J3211="PosK",SUMIFS(K:K,J:J,"PosK",H:H,H3211),"")</f>
        <v/>
      </c>
      <c r="M3211" s="61" t="str">
        <f aca="false">IF(J3211="PosK",SUMIFS(K:K,J:J,"NegK",H:H,H3211),"")</f>
        <v/>
      </c>
      <c r="N3211" s="61" t="str">
        <f aca="false">IF(J3211="PosK",SUMIFS(K:K,J:J,"eDNA",H:H,H3211),"")</f>
        <v/>
      </c>
    </row>
    <row r="3212" customFormat="false" ht="14.25" hidden="false" customHeight="false" outlineLevel="0" collapsed="false">
      <c r="A3212" s="0" t="s">
        <v>853</v>
      </c>
      <c r="B3212" s="52" t="s">
        <v>989</v>
      </c>
      <c r="C3212" s="52" t="s">
        <v>751</v>
      </c>
      <c r="D3212" s="53" t="n">
        <v>0.1</v>
      </c>
      <c r="E3212" s="53" t="s">
        <v>748</v>
      </c>
      <c r="F3212" s="0" t="s">
        <v>1372</v>
      </c>
      <c r="G3212" s="0" t="str">
        <f aca="false">LEFT(B3212,2)</f>
        <v>14</v>
      </c>
      <c r="H3212" s="0" t="str">
        <f aca="false">I3212&amp;"_"&amp;G3212&amp;"_"&amp;F3212</f>
        <v>Spidssnudetfroe_14_20181107_DL2018011_EUCNord_koersel1</v>
      </c>
      <c r="I3212" s="61" t="str">
        <f aca="false">MID(RIGHT(B3212,LEN(B3212)-3),1,FIND("_",RIGHT(B3212,LEN(B3212)-3))-1)</f>
        <v>Spidssnudetfroe</v>
      </c>
      <c r="J3212" s="61" t="str">
        <f aca="false">TRIM(SUBSTITUTE(RIGHT(B3212,FIND(I3212,B3212)+1),"_",""))</f>
        <v>eDNA</v>
      </c>
      <c r="K3212" s="0" t="str">
        <f aca="false">IFERROR(VALUE(SUBSTITUTE(E3212,".",",")),E3212)</f>
        <v>No Ct</v>
      </c>
      <c r="L3212" s="61" t="str">
        <f aca="false">IF(J3212="PosK",SUMIFS(K:K,J:J,"PosK",H:H,H3212),"")</f>
        <v/>
      </c>
      <c r="M3212" s="61" t="str">
        <f aca="false">IF(J3212="PosK",SUMIFS(K:K,J:J,"NegK",H:H,H3212),"")</f>
        <v/>
      </c>
      <c r="N3212" s="61" t="str">
        <f aca="false">IF(J3212="PosK",SUMIFS(K:K,J:J,"eDNA",H:H,H3212),"")</f>
        <v/>
      </c>
      <c r="Q3212" s="62"/>
    </row>
    <row r="3213" customFormat="false" ht="14.25" hidden="false" customHeight="false" outlineLevel="0" collapsed="false">
      <c r="A3213" s="0" t="s">
        <v>855</v>
      </c>
      <c r="B3213" s="52" t="s">
        <v>989</v>
      </c>
      <c r="C3213" s="52" t="s">
        <v>751</v>
      </c>
      <c r="D3213" s="53" t="n">
        <v>0.1</v>
      </c>
      <c r="E3213" s="53" t="s">
        <v>748</v>
      </c>
      <c r="F3213" s="0" t="s">
        <v>1372</v>
      </c>
      <c r="G3213" s="0" t="str">
        <f aca="false">LEFT(B3213,2)</f>
        <v>14</v>
      </c>
      <c r="H3213" s="0" t="str">
        <f aca="false">I3213&amp;"_"&amp;G3213&amp;"_"&amp;F3213</f>
        <v>Spidssnudetfroe_14_20181107_DL2018011_EUCNord_koersel1</v>
      </c>
      <c r="I3213" s="61" t="str">
        <f aca="false">MID(RIGHT(B3213,LEN(B3213)-3),1,FIND("_",RIGHT(B3213,LEN(B3213)-3))-1)</f>
        <v>Spidssnudetfroe</v>
      </c>
      <c r="J3213" s="61" t="str">
        <f aca="false">TRIM(SUBSTITUTE(RIGHT(B3213,FIND(I3213,B3213)+1),"_",""))</f>
        <v>eDNA</v>
      </c>
      <c r="K3213" s="0" t="str">
        <f aca="false">IFERROR(VALUE(SUBSTITUTE(E3213,".",",")),E3213)</f>
        <v>No Ct</v>
      </c>
      <c r="L3213" s="61" t="str">
        <f aca="false">IF(J3213="PosK",SUMIFS(K:K,J:J,"PosK",H:H,H3213),"")</f>
        <v/>
      </c>
      <c r="M3213" s="61" t="str">
        <f aca="false">IF(J3213="PosK",SUMIFS(K:K,J:J,"NegK",H:H,H3213),"")</f>
        <v/>
      </c>
      <c r="N3213" s="61" t="str">
        <f aca="false">IF(J3213="PosK",SUMIFS(K:K,J:J,"eDNA",H:H,H3213),"")</f>
        <v/>
      </c>
      <c r="P3213" s="62"/>
      <c r="T3213" s="63"/>
      <c r="W3213" s="64"/>
    </row>
    <row r="3214" customFormat="false" ht="14.25" hidden="false" customHeight="false" outlineLevel="0" collapsed="false">
      <c r="A3214" s="0" t="s">
        <v>856</v>
      </c>
      <c r="B3214" s="52" t="s">
        <v>990</v>
      </c>
      <c r="C3214" s="52" t="s">
        <v>743</v>
      </c>
      <c r="D3214" s="53" t="n">
        <v>0.1</v>
      </c>
      <c r="E3214" s="53" t="s">
        <v>748</v>
      </c>
      <c r="F3214" s="0" t="s">
        <v>1372</v>
      </c>
      <c r="G3214" s="0" t="str">
        <f aca="false">LEFT(B3214,2)</f>
        <v>15</v>
      </c>
      <c r="H3214" s="0" t="str">
        <f aca="false">I3214&amp;"_"&amp;G3214&amp;"_"&amp;F3214</f>
        <v>KortbenetGroenFroe_15_20181107_DL2018011_EUCNord_koersel1</v>
      </c>
      <c r="I3214" s="61" t="str">
        <f aca="false">MID(RIGHT(B3214,LEN(B3214)-3),1,FIND("_",RIGHT(B3214,LEN(B3214)-3))-1)</f>
        <v>KortbenetGroenFroe</v>
      </c>
      <c r="J3214" s="61" t="str">
        <f aca="false">TRIM(SUBSTITUTE(RIGHT(B3214,FIND(I3214,B3214)+1),"_",""))</f>
        <v>PosK</v>
      </c>
      <c r="K3214" s="0" t="str">
        <f aca="false">IFERROR(VALUE(SUBSTITUTE(E3214,".",",")),E3214)</f>
        <v>No Ct</v>
      </c>
      <c r="L3214" s="61" t="n">
        <f aca="false">IF(J3214="PosK",SUMIFS(K:K,J:J,"PosK",H:H,H3214),"")</f>
        <v>0</v>
      </c>
      <c r="M3214" s="61" t="n">
        <f aca="false">IF(J3214="PosK",SUMIFS(K:K,J:J,"NegK",H:H,H3214),"")</f>
        <v>0</v>
      </c>
      <c r="N3214" s="61" t="n">
        <f aca="false">IF(J3214="PosK",SUMIFS(K:K,J:J,"eDNA",H:H,H3214),"")</f>
        <v>0</v>
      </c>
      <c r="P3214" s="62" t="n">
        <f aca="false">IF(K3216="No Ct",0,K3216)</f>
        <v>0</v>
      </c>
      <c r="Q3214" s="62" t="n">
        <f aca="false">IF(K3217="No Ct",0,K3217)</f>
        <v>0</v>
      </c>
      <c r="R3214" s="0" t="str">
        <f aca="false">IF(AND(L3214&gt;0,M3214=0),"Valid","Invalid")</f>
        <v>Invalid</v>
      </c>
      <c r="S3214" s="0" t="str">
        <f aca="false">IF(OR(P3214&gt;1,Q3214&gt;1),"Present","Absent")</f>
        <v>Absent</v>
      </c>
      <c r="T3214" s="63" t="str">
        <f aca="false">IF(OR(AND(P3214&gt;1,P3214&lt;41),AND(Q3214&gt;1,Q3214&lt;41)),"Ct&lt;41","Ct&gt;41")</f>
        <v>Ct&gt;41</v>
      </c>
      <c r="U3214" s="0" t="str">
        <f aca="false">I3214</f>
        <v>KortbenetGroenFroe</v>
      </c>
      <c r="V3214" s="0" t="str">
        <f aca="false">MID(F3214,10,9)</f>
        <v>DL2018011</v>
      </c>
      <c r="W3214" s="64" t="str">
        <f aca="false">V3214&amp;"_"&amp;U3214&amp;"_"&amp;R3214&amp;"_"&amp;S3214&amp;"_"&amp;T3214</f>
        <v>DL2018011_KortbenetGroenFroe_Invalid_Absent_Ct&gt;41</v>
      </c>
    </row>
    <row r="3215" customFormat="false" ht="14.25" hidden="false" customHeight="false" outlineLevel="0" collapsed="false">
      <c r="A3215" s="0" t="s">
        <v>858</v>
      </c>
      <c r="B3215" s="52" t="s">
        <v>991</v>
      </c>
      <c r="C3215" s="52" t="s">
        <v>747</v>
      </c>
      <c r="D3215" s="53" t="n">
        <v>0.1</v>
      </c>
      <c r="E3215" s="53" t="s">
        <v>748</v>
      </c>
      <c r="F3215" s="0" t="s">
        <v>1372</v>
      </c>
      <c r="G3215" s="0" t="str">
        <f aca="false">LEFT(B3215,2)</f>
        <v>15</v>
      </c>
      <c r="H3215" s="0" t="str">
        <f aca="false">I3215&amp;"_"&amp;G3215&amp;"_"&amp;F3215</f>
        <v>KortbenetGroenFroe_15_20181107_DL2018011_EUCNord_koersel1</v>
      </c>
      <c r="I3215" s="61" t="str">
        <f aca="false">MID(RIGHT(B3215,LEN(B3215)-3),1,FIND("_",RIGHT(B3215,LEN(B3215)-3))-1)</f>
        <v>KortbenetGroenFroe</v>
      </c>
      <c r="J3215" s="61" t="str">
        <f aca="false">TRIM(SUBSTITUTE(RIGHT(B3215,FIND(I3215,B3215)+1),"_",""))</f>
        <v>NegK</v>
      </c>
      <c r="K3215" s="0" t="str">
        <f aca="false">IFERROR(VALUE(SUBSTITUTE(E3215,".",",")),E3215)</f>
        <v>No Ct</v>
      </c>
      <c r="L3215" s="61" t="str">
        <f aca="false">IF(J3215="PosK",SUMIFS(K:K,J:J,"PosK",H:H,H3215),"")</f>
        <v/>
      </c>
      <c r="M3215" s="61" t="str">
        <f aca="false">IF(J3215="PosK",SUMIFS(K:K,J:J,"NegK",H:H,H3215),"")</f>
        <v/>
      </c>
      <c r="N3215" s="61" t="str">
        <f aca="false">IF(J3215="PosK",SUMIFS(K:K,J:J,"eDNA",H:H,H3215),"")</f>
        <v/>
      </c>
    </row>
    <row r="3216" customFormat="false" ht="14.25" hidden="false" customHeight="false" outlineLevel="0" collapsed="false">
      <c r="A3216" s="0" t="s">
        <v>860</v>
      </c>
      <c r="B3216" s="52" t="s">
        <v>992</v>
      </c>
      <c r="C3216" s="52" t="s">
        <v>751</v>
      </c>
      <c r="D3216" s="53" t="n">
        <v>0.1</v>
      </c>
      <c r="E3216" s="53" t="s">
        <v>748</v>
      </c>
      <c r="F3216" s="0" t="s">
        <v>1372</v>
      </c>
      <c r="G3216" s="0" t="str">
        <f aca="false">LEFT(B3216,2)</f>
        <v>15</v>
      </c>
      <c r="H3216" s="0" t="str">
        <f aca="false">I3216&amp;"_"&amp;G3216&amp;"_"&amp;F3216</f>
        <v>KortbenetGroenFroe_15_20181107_DL2018011_EUCNord_koersel1</v>
      </c>
      <c r="I3216" s="61" t="str">
        <f aca="false">MID(RIGHT(B3216,LEN(B3216)-3),1,FIND("_",RIGHT(B3216,LEN(B3216)-3))-1)</f>
        <v>KortbenetGroenFroe</v>
      </c>
      <c r="J3216" s="61" t="str">
        <f aca="false">TRIM(SUBSTITUTE(RIGHT(B3216,FIND(I3216,B3216)+1),"_",""))</f>
        <v>eDNA</v>
      </c>
      <c r="K3216" s="0" t="str">
        <f aca="false">IFERROR(VALUE(SUBSTITUTE(E3216,".",",")),E3216)</f>
        <v>No Ct</v>
      </c>
      <c r="L3216" s="61" t="str">
        <f aca="false">IF(J3216="PosK",SUMIFS(K:K,J:J,"PosK",H:H,H3216),"")</f>
        <v/>
      </c>
      <c r="M3216" s="61" t="str">
        <f aca="false">IF(J3216="PosK",SUMIFS(K:K,J:J,"NegK",H:H,H3216),"")</f>
        <v/>
      </c>
      <c r="N3216" s="61" t="str">
        <f aca="false">IF(J3216="PosK",SUMIFS(K:K,J:J,"eDNA",H:H,H3216),"")</f>
        <v/>
      </c>
      <c r="Q3216" s="62"/>
    </row>
    <row r="3217" customFormat="false" ht="14.25" hidden="false" customHeight="false" outlineLevel="0" collapsed="false">
      <c r="A3217" s="0" t="s">
        <v>862</v>
      </c>
      <c r="B3217" s="52" t="s">
        <v>992</v>
      </c>
      <c r="C3217" s="52" t="s">
        <v>751</v>
      </c>
      <c r="D3217" s="53" t="n">
        <v>0.1</v>
      </c>
      <c r="E3217" s="53" t="s">
        <v>748</v>
      </c>
      <c r="F3217" s="0" t="s">
        <v>1372</v>
      </c>
      <c r="G3217" s="0" t="str">
        <f aca="false">LEFT(B3217,2)</f>
        <v>15</v>
      </c>
      <c r="H3217" s="0" t="str">
        <f aca="false">I3217&amp;"_"&amp;G3217&amp;"_"&amp;F3217</f>
        <v>KortbenetGroenFroe_15_20181107_DL2018011_EUCNord_koersel1</v>
      </c>
      <c r="I3217" s="61" t="str">
        <f aca="false">MID(RIGHT(B3217,LEN(B3217)-3),1,FIND("_",RIGHT(B3217,LEN(B3217)-3))-1)</f>
        <v>KortbenetGroenFroe</v>
      </c>
      <c r="J3217" s="61" t="str">
        <f aca="false">TRIM(SUBSTITUTE(RIGHT(B3217,FIND(I3217,B3217)+1),"_",""))</f>
        <v>eDNA</v>
      </c>
      <c r="K3217" s="0" t="str">
        <f aca="false">IFERROR(VALUE(SUBSTITUTE(E3217,".",",")),E3217)</f>
        <v>No Ct</v>
      </c>
      <c r="L3217" s="61" t="str">
        <f aca="false">IF(J3217="PosK",SUMIFS(K:K,J:J,"PosK",H:H,H3217),"")</f>
        <v/>
      </c>
      <c r="M3217" s="61" t="str">
        <f aca="false">IF(J3217="PosK",SUMIFS(K:K,J:J,"NegK",H:H,H3217),"")</f>
        <v/>
      </c>
      <c r="N3217" s="61" t="str">
        <f aca="false">IF(J3217="PosK",SUMIFS(K:K,J:J,"eDNA",H:H,H3217),"")</f>
        <v/>
      </c>
      <c r="P3217" s="62"/>
      <c r="T3217" s="63"/>
      <c r="W3217" s="64"/>
    </row>
    <row r="3218" customFormat="false" ht="14.25" hidden="false" customHeight="false" outlineLevel="0" collapsed="false">
      <c r="A3218" s="0" t="s">
        <v>863</v>
      </c>
      <c r="B3218" s="52" t="s">
        <v>1212</v>
      </c>
      <c r="C3218" s="52" t="s">
        <v>743</v>
      </c>
      <c r="D3218" s="53" t="n">
        <v>0.1</v>
      </c>
      <c r="E3218" s="53" t="s">
        <v>748</v>
      </c>
      <c r="F3218" s="0" t="s">
        <v>1372</v>
      </c>
      <c r="G3218" s="0" t="str">
        <f aca="false">LEFT(B3218,2)</f>
        <v>16</v>
      </c>
      <c r="H3218" s="0" t="str">
        <f aca="false">I3218&amp;"_"&amp;G3218&amp;"_"&amp;F3218</f>
        <v>ButsnudetFroe_16_20181107_DL2018011_EUCNord_koersel1</v>
      </c>
      <c r="I3218" s="61" t="str">
        <f aca="false">MID(RIGHT(B3218,LEN(B3218)-3),1,FIND("_",RIGHT(B3218,LEN(B3218)-3))-1)</f>
        <v>ButsnudetFroe</v>
      </c>
      <c r="J3218" s="61" t="str">
        <f aca="false">TRIM(SUBSTITUTE(RIGHT(B3218,FIND(I3218,B3218)+1),"_",""))</f>
        <v>PosK</v>
      </c>
      <c r="K3218" s="0" t="str">
        <f aca="false">IFERROR(VALUE(SUBSTITUTE(E3218,".",",")),E3218)</f>
        <v>No Ct</v>
      </c>
      <c r="L3218" s="61" t="n">
        <f aca="false">IF(J3218="PosK",SUMIFS(K:K,J:J,"PosK",H:H,H3218),"")</f>
        <v>0</v>
      </c>
      <c r="M3218" s="61" t="n">
        <f aca="false">IF(J3218="PosK",SUMIFS(K:K,J:J,"NegK",H:H,H3218),"")</f>
        <v>0</v>
      </c>
      <c r="N3218" s="61" t="n">
        <f aca="false">IF(J3218="PosK",SUMIFS(K:K,J:J,"eDNA",H:H,H3218),"")</f>
        <v>0</v>
      </c>
      <c r="P3218" s="62" t="n">
        <f aca="false">IF(K3220="No Ct",0,K3220)</f>
        <v>0</v>
      </c>
      <c r="Q3218" s="62" t="n">
        <f aca="false">IF(K3221="No Ct",0,K3221)</f>
        <v>0</v>
      </c>
      <c r="R3218" s="0" t="str">
        <f aca="false">IF(AND(L3218&gt;0,M3218=0),"Valid","Invalid")</f>
        <v>Invalid</v>
      </c>
      <c r="S3218" s="0" t="str">
        <f aca="false">IF(OR(P3218&gt;1,Q3218&gt;1),"Present","Absent")</f>
        <v>Absent</v>
      </c>
      <c r="T3218" s="63" t="str">
        <f aca="false">IF(OR(AND(P3218&gt;1,P3218&lt;41),AND(Q3218&gt;1,Q3218&lt;41)),"Ct&lt;41","Ct&gt;41")</f>
        <v>Ct&gt;41</v>
      </c>
      <c r="U3218" s="0" t="str">
        <f aca="false">I3218</f>
        <v>ButsnudetFroe</v>
      </c>
      <c r="V3218" s="0" t="str">
        <f aca="false">MID(F3218,10,9)</f>
        <v>DL2018011</v>
      </c>
      <c r="W3218" s="64" t="str">
        <f aca="false">V3218&amp;"_"&amp;U3218&amp;"_"&amp;R3218&amp;"_"&amp;S3218&amp;"_"&amp;T3218</f>
        <v>DL2018011_ButsnudetFroe_Invalid_Absent_Ct&gt;41</v>
      </c>
    </row>
    <row r="3219" customFormat="false" ht="14.25" hidden="false" customHeight="false" outlineLevel="0" collapsed="false">
      <c r="A3219" s="0" t="s">
        <v>865</v>
      </c>
      <c r="B3219" s="52" t="s">
        <v>1213</v>
      </c>
      <c r="C3219" s="52" t="s">
        <v>747</v>
      </c>
      <c r="D3219" s="53" t="n">
        <v>0.1</v>
      </c>
      <c r="E3219" s="53" t="s">
        <v>748</v>
      </c>
      <c r="F3219" s="0" t="s">
        <v>1372</v>
      </c>
      <c r="G3219" s="0" t="str">
        <f aca="false">LEFT(B3219,2)</f>
        <v>16</v>
      </c>
      <c r="H3219" s="0" t="str">
        <f aca="false">I3219&amp;"_"&amp;G3219&amp;"_"&amp;F3219</f>
        <v>ButsnudetFroe_16_20181107_DL2018011_EUCNord_koersel1</v>
      </c>
      <c r="I3219" s="61" t="str">
        <f aca="false">MID(RIGHT(B3219,LEN(B3219)-3),1,FIND("_",RIGHT(B3219,LEN(B3219)-3))-1)</f>
        <v>ButsnudetFroe</v>
      </c>
      <c r="J3219" s="61" t="str">
        <f aca="false">TRIM(SUBSTITUTE(RIGHT(B3219,FIND(I3219,B3219)+1),"_",""))</f>
        <v>NegK</v>
      </c>
      <c r="K3219" s="0" t="str">
        <f aca="false">IFERROR(VALUE(SUBSTITUTE(E3219,".",",")),E3219)</f>
        <v>No Ct</v>
      </c>
      <c r="L3219" s="61" t="str">
        <f aca="false">IF(J3219="PosK",SUMIFS(K:K,J:J,"PosK",H:H,H3219),"")</f>
        <v/>
      </c>
      <c r="M3219" s="61" t="str">
        <f aca="false">IF(J3219="PosK",SUMIFS(K:K,J:J,"NegK",H:H,H3219),"")</f>
        <v/>
      </c>
      <c r="N3219" s="61" t="str">
        <f aca="false">IF(J3219="PosK",SUMIFS(K:K,J:J,"eDNA",H:H,H3219),"")</f>
        <v/>
      </c>
    </row>
    <row r="3220" customFormat="false" ht="14.25" hidden="false" customHeight="false" outlineLevel="0" collapsed="false">
      <c r="A3220" s="0" t="s">
        <v>867</v>
      </c>
      <c r="B3220" s="52" t="s">
        <v>1214</v>
      </c>
      <c r="C3220" s="52" t="s">
        <v>751</v>
      </c>
      <c r="D3220" s="53" t="n">
        <v>0.1</v>
      </c>
      <c r="E3220" s="53" t="s">
        <v>748</v>
      </c>
      <c r="F3220" s="0" t="s">
        <v>1372</v>
      </c>
      <c r="G3220" s="0" t="str">
        <f aca="false">LEFT(B3220,2)</f>
        <v>16</v>
      </c>
      <c r="H3220" s="0" t="str">
        <f aca="false">I3220&amp;"_"&amp;G3220&amp;"_"&amp;F3220</f>
        <v>ButsnudetFroe_16_20181107_DL2018011_EUCNord_koersel1</v>
      </c>
      <c r="I3220" s="61" t="str">
        <f aca="false">MID(RIGHT(B3220,LEN(B3220)-3),1,FIND("_",RIGHT(B3220,LEN(B3220)-3))-1)</f>
        <v>ButsnudetFroe</v>
      </c>
      <c r="J3220" s="61" t="str">
        <f aca="false">TRIM(SUBSTITUTE(RIGHT(B3220,FIND(I3220,B3220)+1),"_",""))</f>
        <v>eDNA</v>
      </c>
      <c r="K3220" s="0" t="str">
        <f aca="false">IFERROR(VALUE(SUBSTITUTE(E3220,".",",")),E3220)</f>
        <v>No Ct</v>
      </c>
      <c r="L3220" s="61" t="str">
        <f aca="false">IF(J3220="PosK",SUMIFS(K:K,J:J,"PosK",H:H,H3220),"")</f>
        <v/>
      </c>
      <c r="M3220" s="61" t="str">
        <f aca="false">IF(J3220="PosK",SUMIFS(K:K,J:J,"NegK",H:H,H3220),"")</f>
        <v/>
      </c>
      <c r="N3220" s="61" t="str">
        <f aca="false">IF(J3220="PosK",SUMIFS(K:K,J:J,"eDNA",H:H,H3220),"")</f>
        <v/>
      </c>
      <c r="Q3220" s="62"/>
    </row>
    <row r="3221" customFormat="false" ht="14.25" hidden="false" customHeight="false" outlineLevel="0" collapsed="false">
      <c r="A3221" s="0" t="s">
        <v>869</v>
      </c>
      <c r="B3221" s="52" t="s">
        <v>1214</v>
      </c>
      <c r="C3221" s="52" t="s">
        <v>751</v>
      </c>
      <c r="D3221" s="53" t="n">
        <v>0.1</v>
      </c>
      <c r="E3221" s="53" t="s">
        <v>748</v>
      </c>
      <c r="F3221" s="0" t="s">
        <v>1372</v>
      </c>
      <c r="G3221" s="0" t="str">
        <f aca="false">LEFT(B3221,2)</f>
        <v>16</v>
      </c>
      <c r="H3221" s="0" t="str">
        <f aca="false">I3221&amp;"_"&amp;G3221&amp;"_"&amp;F3221</f>
        <v>ButsnudetFroe_16_20181107_DL2018011_EUCNord_koersel1</v>
      </c>
      <c r="I3221" s="61" t="str">
        <f aca="false">MID(RIGHT(B3221,LEN(B3221)-3),1,FIND("_",RIGHT(B3221,LEN(B3221)-3))-1)</f>
        <v>ButsnudetFroe</v>
      </c>
      <c r="J3221" s="61" t="str">
        <f aca="false">TRIM(SUBSTITUTE(RIGHT(B3221,FIND(I3221,B3221)+1),"_",""))</f>
        <v>eDNA</v>
      </c>
      <c r="K3221" s="0" t="str">
        <f aca="false">IFERROR(VALUE(SUBSTITUTE(E3221,".",",")),E3221)</f>
        <v>No Ct</v>
      </c>
      <c r="L3221" s="61" t="str">
        <f aca="false">IF(J3221="PosK",SUMIFS(K:K,J:J,"PosK",H:H,H3221),"")</f>
        <v/>
      </c>
      <c r="M3221" s="61" t="str">
        <f aca="false">IF(J3221="PosK",SUMIFS(K:K,J:J,"NegK",H:H,H3221),"")</f>
        <v/>
      </c>
      <c r="N3221" s="61" t="str">
        <f aca="false">IF(J3221="PosK",SUMIFS(K:K,J:J,"eDNA",H:H,H3221),"")</f>
        <v/>
      </c>
      <c r="P3221" s="62"/>
      <c r="T3221" s="63"/>
      <c r="W3221" s="64"/>
    </row>
    <row r="3222" customFormat="false" ht="14.25" hidden="false" customHeight="false" outlineLevel="0" collapsed="false">
      <c r="A3222" s="0" t="s">
        <v>870</v>
      </c>
      <c r="B3222" s="52" t="s">
        <v>996</v>
      </c>
      <c r="C3222" s="52" t="s">
        <v>743</v>
      </c>
      <c r="D3222" s="53" t="n">
        <v>0.1</v>
      </c>
      <c r="E3222" s="53" t="n">
        <v>41.63</v>
      </c>
      <c r="F3222" s="0" t="s">
        <v>1372</v>
      </c>
      <c r="G3222" s="0" t="str">
        <f aca="false">LEFT(B3222,2)</f>
        <v>17</v>
      </c>
      <c r="H3222" s="0" t="str">
        <f aca="false">I3222&amp;"_"&amp;G3222&amp;"_"&amp;F3222</f>
        <v>ButsnudetFroe_17_20181107_DL2018011_EUCNord_koersel1</v>
      </c>
      <c r="I3222" s="61" t="str">
        <f aca="false">MID(RIGHT(B3222,LEN(B3222)-3),1,FIND("_",RIGHT(B3222,LEN(B3222)-3))-1)</f>
        <v>ButsnudetFroe</v>
      </c>
      <c r="J3222" s="61" t="str">
        <f aca="false">TRIM(SUBSTITUTE(RIGHT(B3222,FIND(I3222,B3222)+1),"_",""))</f>
        <v>PosK</v>
      </c>
      <c r="K3222" s="0" t="n">
        <f aca="false">IFERROR(VALUE(SUBSTITUTE(E3222,".",",")),E3222)</f>
        <v>41.63</v>
      </c>
      <c r="L3222" s="61" t="n">
        <f aca="false">IF(J3222="PosK",SUMIFS(K:K,J:J,"PosK",H:H,H3222),"")</f>
        <v>41.63</v>
      </c>
      <c r="M3222" s="61" t="n">
        <f aca="false">IF(J3222="PosK",SUMIFS(K:K,J:J,"NegK",H:H,H3222),"")</f>
        <v>0</v>
      </c>
      <c r="N3222" s="61" t="n">
        <f aca="false">IF(J3222="PosK",SUMIFS(K:K,J:J,"eDNA",H:H,H3222),"")</f>
        <v>0</v>
      </c>
      <c r="P3222" s="62" t="n">
        <f aca="false">IF(K3224="No Ct",0,K3224)</f>
        <v>0</v>
      </c>
      <c r="Q3222" s="62" t="n">
        <f aca="false">IF(K3225="No Ct",0,K3225)</f>
        <v>0</v>
      </c>
      <c r="R3222" s="0" t="str">
        <f aca="false">IF(AND(L3222&gt;0,M3222=0),"Valid","Invalid")</f>
        <v>Valid</v>
      </c>
      <c r="S3222" s="0" t="str">
        <f aca="false">IF(OR(P3222&gt;1,Q3222&gt;1),"Present","Absent")</f>
        <v>Absent</v>
      </c>
      <c r="T3222" s="63" t="str">
        <f aca="false">IF(OR(AND(P3222&gt;1,P3222&lt;41),AND(Q3222&gt;1,Q3222&lt;41)),"Ct&lt;41","Ct&gt;41")</f>
        <v>Ct&gt;41</v>
      </c>
      <c r="U3222" s="0" t="str">
        <f aca="false">I3222</f>
        <v>ButsnudetFroe</v>
      </c>
      <c r="V3222" s="0" t="str">
        <f aca="false">MID(F3222,10,9)</f>
        <v>DL2018011</v>
      </c>
      <c r="W3222" s="64" t="str">
        <f aca="false">V3222&amp;"_"&amp;U3222&amp;"_"&amp;R3222&amp;"_"&amp;S3222&amp;"_"&amp;T3222</f>
        <v>DL2018011_ButsnudetFroe_Valid_Absent_Ct&gt;41</v>
      </c>
    </row>
    <row r="3223" customFormat="false" ht="14.25" hidden="false" customHeight="false" outlineLevel="0" collapsed="false">
      <c r="A3223" s="0" t="s">
        <v>872</v>
      </c>
      <c r="B3223" s="52" t="s">
        <v>997</v>
      </c>
      <c r="C3223" s="52" t="s">
        <v>747</v>
      </c>
      <c r="D3223" s="53" t="n">
        <v>0.1</v>
      </c>
      <c r="E3223" s="53" t="s">
        <v>748</v>
      </c>
      <c r="F3223" s="0" t="s">
        <v>1372</v>
      </c>
      <c r="G3223" s="0" t="str">
        <f aca="false">LEFT(B3223,2)</f>
        <v>17</v>
      </c>
      <c r="H3223" s="0" t="str">
        <f aca="false">I3223&amp;"_"&amp;G3223&amp;"_"&amp;F3223</f>
        <v>ButsnudetFroe_17_20181107_DL2018011_EUCNord_koersel1</v>
      </c>
      <c r="I3223" s="61" t="str">
        <f aca="false">MID(RIGHT(B3223,LEN(B3223)-3),1,FIND("_",RIGHT(B3223,LEN(B3223)-3))-1)</f>
        <v>ButsnudetFroe</v>
      </c>
      <c r="J3223" s="61" t="str">
        <f aca="false">TRIM(SUBSTITUTE(RIGHT(B3223,FIND(I3223,B3223)+1),"_",""))</f>
        <v>NegK</v>
      </c>
      <c r="K3223" s="0" t="str">
        <f aca="false">IFERROR(VALUE(SUBSTITUTE(E3223,".",",")),E3223)</f>
        <v>No Ct</v>
      </c>
      <c r="L3223" s="61" t="str">
        <f aca="false">IF(J3223="PosK",SUMIFS(K:K,J:J,"PosK",H:H,H3223),"")</f>
        <v/>
      </c>
      <c r="M3223" s="61" t="str">
        <f aca="false">IF(J3223="PosK",SUMIFS(K:K,J:J,"NegK",H:H,H3223),"")</f>
        <v/>
      </c>
      <c r="N3223" s="61" t="str">
        <f aca="false">IF(J3223="PosK",SUMIFS(K:K,J:J,"eDNA",H:H,H3223),"")</f>
        <v/>
      </c>
    </row>
    <row r="3224" customFormat="false" ht="14.25" hidden="false" customHeight="false" outlineLevel="0" collapsed="false">
      <c r="A3224" s="0" t="s">
        <v>874</v>
      </c>
      <c r="B3224" s="52" t="s">
        <v>998</v>
      </c>
      <c r="C3224" s="52" t="s">
        <v>751</v>
      </c>
      <c r="D3224" s="53" t="n">
        <v>0.1</v>
      </c>
      <c r="E3224" s="53" t="s">
        <v>748</v>
      </c>
      <c r="F3224" s="0" t="s">
        <v>1372</v>
      </c>
      <c r="G3224" s="0" t="str">
        <f aca="false">LEFT(B3224,2)</f>
        <v>17</v>
      </c>
      <c r="H3224" s="0" t="str">
        <f aca="false">I3224&amp;"_"&amp;G3224&amp;"_"&amp;F3224</f>
        <v>ButsnudetFroe_17_20181107_DL2018011_EUCNord_koersel1</v>
      </c>
      <c r="I3224" s="61" t="str">
        <f aca="false">MID(RIGHT(B3224,LEN(B3224)-3),1,FIND("_",RIGHT(B3224,LEN(B3224)-3))-1)</f>
        <v>ButsnudetFroe</v>
      </c>
      <c r="J3224" s="61" t="str">
        <f aca="false">TRIM(SUBSTITUTE(RIGHT(B3224,FIND(I3224,B3224)+1),"_",""))</f>
        <v>eDNA</v>
      </c>
      <c r="K3224" s="0" t="str">
        <f aca="false">IFERROR(VALUE(SUBSTITUTE(E3224,".",",")),E3224)</f>
        <v>No Ct</v>
      </c>
      <c r="L3224" s="61" t="str">
        <f aca="false">IF(J3224="PosK",SUMIFS(K:K,J:J,"PosK",H:H,H3224),"")</f>
        <v/>
      </c>
      <c r="M3224" s="61" t="str">
        <f aca="false">IF(J3224="PosK",SUMIFS(K:K,J:J,"NegK",H:H,H3224),"")</f>
        <v/>
      </c>
      <c r="N3224" s="61" t="str">
        <f aca="false">IF(J3224="PosK",SUMIFS(K:K,J:J,"eDNA",H:H,H3224),"")</f>
        <v/>
      </c>
      <c r="Q3224" s="62"/>
    </row>
    <row r="3225" customFormat="false" ht="14.25" hidden="false" customHeight="false" outlineLevel="0" collapsed="false">
      <c r="A3225" s="0" t="s">
        <v>876</v>
      </c>
      <c r="B3225" s="52" t="s">
        <v>998</v>
      </c>
      <c r="C3225" s="52" t="s">
        <v>751</v>
      </c>
      <c r="D3225" s="53" t="n">
        <v>0.1</v>
      </c>
      <c r="E3225" s="53" t="s">
        <v>748</v>
      </c>
      <c r="F3225" s="0" t="s">
        <v>1372</v>
      </c>
      <c r="G3225" s="0" t="str">
        <f aca="false">LEFT(B3225,2)</f>
        <v>17</v>
      </c>
      <c r="H3225" s="0" t="str">
        <f aca="false">I3225&amp;"_"&amp;G3225&amp;"_"&amp;F3225</f>
        <v>ButsnudetFroe_17_20181107_DL2018011_EUCNord_koersel1</v>
      </c>
      <c r="I3225" s="61" t="str">
        <f aca="false">MID(RIGHT(B3225,LEN(B3225)-3),1,FIND("_",RIGHT(B3225,LEN(B3225)-3))-1)</f>
        <v>ButsnudetFroe</v>
      </c>
      <c r="J3225" s="61" t="str">
        <f aca="false">TRIM(SUBSTITUTE(RIGHT(B3225,FIND(I3225,B3225)+1),"_",""))</f>
        <v>eDNA</v>
      </c>
      <c r="K3225" s="0" t="str">
        <f aca="false">IFERROR(VALUE(SUBSTITUTE(E3225,".",",")),E3225)</f>
        <v>No Ct</v>
      </c>
      <c r="L3225" s="61" t="str">
        <f aca="false">IF(J3225="PosK",SUMIFS(K:K,J:J,"PosK",H:H,H3225),"")</f>
        <v/>
      </c>
      <c r="M3225" s="61" t="str">
        <f aca="false">IF(J3225="PosK",SUMIFS(K:K,J:J,"NegK",H:H,H3225),"")</f>
        <v/>
      </c>
      <c r="N3225" s="61" t="str">
        <f aca="false">IF(J3225="PosK",SUMIFS(K:K,J:J,"eDNA",H:H,H3225),"")</f>
        <v/>
      </c>
      <c r="P3225" s="62"/>
      <c r="T3225" s="63"/>
      <c r="W3225" s="64"/>
    </row>
    <row r="3226" customFormat="false" ht="14.25" hidden="false" customHeight="false" outlineLevel="0" collapsed="false">
      <c r="A3226" s="0" t="s">
        <v>877</v>
      </c>
      <c r="B3226" s="52" t="s">
        <v>1215</v>
      </c>
      <c r="C3226" s="52" t="s">
        <v>743</v>
      </c>
      <c r="D3226" s="53" t="n">
        <v>0.1</v>
      </c>
      <c r="E3226" s="53" t="s">
        <v>748</v>
      </c>
      <c r="F3226" s="0" t="s">
        <v>1372</v>
      </c>
      <c r="G3226" s="0" t="str">
        <f aca="false">LEFT(B3226,2)</f>
        <v>18</v>
      </c>
      <c r="H3226" s="0" t="str">
        <f aca="false">I3226&amp;"_"&amp;G3226&amp;"_"&amp;F3226</f>
        <v>LilleVandsalamander_18_20181107_DL2018011_EUCNord_koersel1</v>
      </c>
      <c r="I3226" s="61" t="str">
        <f aca="false">MID(RIGHT(B3226,LEN(B3226)-3),1,FIND("_",RIGHT(B3226,LEN(B3226)-3))-1)</f>
        <v>LilleVandsalamander</v>
      </c>
      <c r="J3226" s="61" t="str">
        <f aca="false">TRIM(SUBSTITUTE(RIGHT(B3226,FIND(I3226,B3226)+1),"_",""))</f>
        <v>PosK</v>
      </c>
      <c r="K3226" s="0" t="str">
        <f aca="false">IFERROR(VALUE(SUBSTITUTE(E3226,".",",")),E3226)</f>
        <v>No Ct</v>
      </c>
      <c r="L3226" s="61" t="n">
        <f aca="false">IF(J3226="PosK",SUMIFS(K:K,J:J,"PosK",H:H,H3226),"")</f>
        <v>0</v>
      </c>
      <c r="M3226" s="61" t="n">
        <f aca="false">IF(J3226="PosK",SUMIFS(K:K,J:J,"NegK",H:H,H3226),"")</f>
        <v>0</v>
      </c>
      <c r="N3226" s="61" t="n">
        <f aca="false">IF(J3226="PosK",SUMIFS(K:K,J:J,"eDNA",H:H,H3226),"")</f>
        <v>0</v>
      </c>
      <c r="P3226" s="62" t="n">
        <f aca="false">IF(K3228="No Ct",0,K3228)</f>
        <v>0</v>
      </c>
      <c r="Q3226" s="62" t="n">
        <f aca="false">IF(K3229="No Ct",0,K3229)</f>
        <v>0</v>
      </c>
      <c r="R3226" s="0" t="str">
        <f aca="false">IF(AND(L3226&gt;0,M3226=0),"Valid","Invalid")</f>
        <v>Invalid</v>
      </c>
      <c r="S3226" s="0" t="str">
        <f aca="false">IF(OR(P3226&gt;1,Q3226&gt;1),"Present","Absent")</f>
        <v>Absent</v>
      </c>
      <c r="T3226" s="63" t="str">
        <f aca="false">IF(OR(AND(P3226&gt;1,P3226&lt;41),AND(Q3226&gt;1,Q3226&lt;41)),"Ct&lt;41","Ct&gt;41")</f>
        <v>Ct&gt;41</v>
      </c>
      <c r="U3226" s="0" t="str">
        <f aca="false">I3226</f>
        <v>LilleVandsalamander</v>
      </c>
      <c r="V3226" s="0" t="str">
        <f aca="false">MID(F3226,10,9)</f>
        <v>DL2018011</v>
      </c>
      <c r="W3226" s="64" t="str">
        <f aca="false">V3226&amp;"_"&amp;U3226&amp;"_"&amp;R3226&amp;"_"&amp;S3226&amp;"_"&amp;T3226</f>
        <v>DL2018011_LilleVandsalamander_Invalid_Absent_Ct&gt;41</v>
      </c>
    </row>
    <row r="3227" customFormat="false" ht="14.25" hidden="false" customHeight="false" outlineLevel="0" collapsed="false">
      <c r="A3227" s="0" t="s">
        <v>879</v>
      </c>
      <c r="B3227" s="52" t="s">
        <v>1216</v>
      </c>
      <c r="C3227" s="52" t="s">
        <v>747</v>
      </c>
      <c r="D3227" s="53" t="n">
        <v>0.1</v>
      </c>
      <c r="E3227" s="53" t="s">
        <v>748</v>
      </c>
      <c r="F3227" s="0" t="s">
        <v>1372</v>
      </c>
      <c r="G3227" s="0" t="str">
        <f aca="false">LEFT(B3227,2)</f>
        <v>18</v>
      </c>
      <c r="H3227" s="0" t="str">
        <f aca="false">I3227&amp;"_"&amp;G3227&amp;"_"&amp;F3227</f>
        <v>LilleVandsalamander_18_20181107_DL2018011_EUCNord_koersel1</v>
      </c>
      <c r="I3227" s="61" t="str">
        <f aca="false">MID(RIGHT(B3227,LEN(B3227)-3),1,FIND("_",RIGHT(B3227,LEN(B3227)-3))-1)</f>
        <v>LilleVandsalamander</v>
      </c>
      <c r="J3227" s="61" t="str">
        <f aca="false">TRIM(SUBSTITUTE(RIGHT(B3227,FIND(I3227,B3227)+1),"_",""))</f>
        <v>NegK</v>
      </c>
      <c r="K3227" s="0" t="str">
        <f aca="false">IFERROR(VALUE(SUBSTITUTE(E3227,".",",")),E3227)</f>
        <v>No Ct</v>
      </c>
      <c r="L3227" s="61" t="str">
        <f aca="false">IF(J3227="PosK",SUMIFS(K:K,J:J,"PosK",H:H,H3227),"")</f>
        <v/>
      </c>
      <c r="M3227" s="61" t="str">
        <f aca="false">IF(J3227="PosK",SUMIFS(K:K,J:J,"NegK",H:H,H3227),"")</f>
        <v/>
      </c>
      <c r="N3227" s="61" t="str">
        <f aca="false">IF(J3227="PosK",SUMIFS(K:K,J:J,"eDNA",H:H,H3227),"")</f>
        <v/>
      </c>
    </row>
    <row r="3228" customFormat="false" ht="14.25" hidden="false" customHeight="false" outlineLevel="0" collapsed="false">
      <c r="A3228" s="0" t="s">
        <v>881</v>
      </c>
      <c r="B3228" s="52" t="s">
        <v>1217</v>
      </c>
      <c r="C3228" s="52" t="s">
        <v>751</v>
      </c>
      <c r="D3228" s="53" t="n">
        <v>0.1</v>
      </c>
      <c r="E3228" s="53" t="s">
        <v>748</v>
      </c>
      <c r="F3228" s="0" t="s">
        <v>1372</v>
      </c>
      <c r="G3228" s="0" t="str">
        <f aca="false">LEFT(B3228,2)</f>
        <v>18</v>
      </c>
      <c r="H3228" s="0" t="str">
        <f aca="false">I3228&amp;"_"&amp;G3228&amp;"_"&amp;F3228</f>
        <v>LilleVandsalamander_18_20181107_DL2018011_EUCNord_koersel1</v>
      </c>
      <c r="I3228" s="61" t="str">
        <f aca="false">MID(RIGHT(B3228,LEN(B3228)-3),1,FIND("_",RIGHT(B3228,LEN(B3228)-3))-1)</f>
        <v>LilleVandsalamander</v>
      </c>
      <c r="J3228" s="61" t="str">
        <f aca="false">TRIM(SUBSTITUTE(RIGHT(B3228,FIND(I3228,B3228)+1),"_",""))</f>
        <v>eDNA</v>
      </c>
      <c r="K3228" s="0" t="str">
        <f aca="false">IFERROR(VALUE(SUBSTITUTE(E3228,".",",")),E3228)</f>
        <v>No Ct</v>
      </c>
      <c r="L3228" s="61" t="str">
        <f aca="false">IF(J3228="PosK",SUMIFS(K:K,J:J,"PosK",H:H,H3228),"")</f>
        <v/>
      </c>
      <c r="M3228" s="61" t="str">
        <f aca="false">IF(J3228="PosK",SUMIFS(K:K,J:J,"NegK",H:H,H3228),"")</f>
        <v/>
      </c>
      <c r="N3228" s="61" t="str">
        <f aca="false">IF(J3228="PosK",SUMIFS(K:K,J:J,"eDNA",H:H,H3228),"")</f>
        <v/>
      </c>
      <c r="Q3228" s="62"/>
    </row>
    <row r="3229" customFormat="false" ht="14.25" hidden="false" customHeight="false" outlineLevel="0" collapsed="false">
      <c r="A3229" s="0" t="s">
        <v>883</v>
      </c>
      <c r="B3229" s="52" t="s">
        <v>1217</v>
      </c>
      <c r="C3229" s="52" t="s">
        <v>751</v>
      </c>
      <c r="D3229" s="53" t="n">
        <v>0.1</v>
      </c>
      <c r="E3229" s="53" t="s">
        <v>748</v>
      </c>
      <c r="F3229" s="0" t="s">
        <v>1372</v>
      </c>
      <c r="G3229" s="0" t="str">
        <f aca="false">LEFT(B3229,2)</f>
        <v>18</v>
      </c>
      <c r="H3229" s="0" t="str">
        <f aca="false">I3229&amp;"_"&amp;G3229&amp;"_"&amp;F3229</f>
        <v>LilleVandsalamander_18_20181107_DL2018011_EUCNord_koersel1</v>
      </c>
      <c r="I3229" s="61" t="str">
        <f aca="false">MID(RIGHT(B3229,LEN(B3229)-3),1,FIND("_",RIGHT(B3229,LEN(B3229)-3))-1)</f>
        <v>LilleVandsalamander</v>
      </c>
      <c r="J3229" s="61" t="str">
        <f aca="false">TRIM(SUBSTITUTE(RIGHT(B3229,FIND(I3229,B3229)+1),"_",""))</f>
        <v>eDNA</v>
      </c>
      <c r="K3229" s="0" t="str">
        <f aca="false">IFERROR(VALUE(SUBSTITUTE(E3229,".",",")),E3229)</f>
        <v>No Ct</v>
      </c>
      <c r="L3229" s="61" t="str">
        <f aca="false">IF(J3229="PosK",SUMIFS(K:K,J:J,"PosK",H:H,H3229),"")</f>
        <v/>
      </c>
      <c r="M3229" s="61" t="str">
        <f aca="false">IF(J3229="PosK",SUMIFS(K:K,J:J,"NegK",H:H,H3229),"")</f>
        <v/>
      </c>
      <c r="N3229" s="61" t="str">
        <f aca="false">IF(J3229="PosK",SUMIFS(K:K,J:J,"eDNA",H:H,H3229),"")</f>
        <v/>
      </c>
      <c r="P3229" s="62"/>
      <c r="T3229" s="63"/>
      <c r="W3229" s="64"/>
    </row>
    <row r="3230" customFormat="false" ht="14.25" hidden="false" customHeight="false" outlineLevel="0" collapsed="false">
      <c r="A3230" s="0" t="s">
        <v>884</v>
      </c>
      <c r="B3230" s="52" t="s">
        <v>1002</v>
      </c>
      <c r="C3230" s="52" t="s">
        <v>743</v>
      </c>
      <c r="D3230" s="53" t="n">
        <v>0.1</v>
      </c>
      <c r="E3230" s="53" t="s">
        <v>748</v>
      </c>
      <c r="F3230" s="0" t="s">
        <v>1372</v>
      </c>
      <c r="G3230" s="0" t="str">
        <f aca="false">LEFT(B3230,2)</f>
        <v>19</v>
      </c>
      <c r="H3230" s="0" t="str">
        <f aca="false">I3230&amp;"_"&amp;G3230&amp;"_"&amp;F3230</f>
        <v>LilleVandsalamander_19_20181107_DL2018011_EUCNord_koersel1</v>
      </c>
      <c r="I3230" s="61" t="str">
        <f aca="false">MID(RIGHT(B3230,LEN(B3230)-3),1,FIND("_",RIGHT(B3230,LEN(B3230)-3))-1)</f>
        <v>LilleVandsalamander</v>
      </c>
      <c r="J3230" s="61" t="str">
        <f aca="false">TRIM(SUBSTITUTE(RIGHT(B3230,FIND(I3230,B3230)+1),"_",""))</f>
        <v>PosK</v>
      </c>
      <c r="K3230" s="0" t="str">
        <f aca="false">IFERROR(VALUE(SUBSTITUTE(E3230,".",",")),E3230)</f>
        <v>No Ct</v>
      </c>
      <c r="L3230" s="61" t="n">
        <f aca="false">IF(J3230="PosK",SUMIFS(K:K,J:J,"PosK",H:H,H3230),"")</f>
        <v>0</v>
      </c>
      <c r="M3230" s="61" t="n">
        <f aca="false">IF(J3230="PosK",SUMIFS(K:K,J:J,"NegK",H:H,H3230),"")</f>
        <v>0</v>
      </c>
      <c r="N3230" s="61" t="n">
        <f aca="false">IF(J3230="PosK",SUMIFS(K:K,J:J,"eDNA",H:H,H3230),"")</f>
        <v>0</v>
      </c>
      <c r="P3230" s="62" t="n">
        <f aca="false">IF(K3232="No Ct",0,K3232)</f>
        <v>0</v>
      </c>
      <c r="Q3230" s="62" t="n">
        <f aca="false">IF(K3233="No Ct",0,K3233)</f>
        <v>0</v>
      </c>
      <c r="R3230" s="0" t="str">
        <f aca="false">IF(AND(L3230&gt;0,M3230=0),"Valid","Invalid")</f>
        <v>Invalid</v>
      </c>
      <c r="S3230" s="0" t="str">
        <f aca="false">IF(OR(P3230&gt;1,Q3230&gt;1),"Present","Absent")</f>
        <v>Absent</v>
      </c>
      <c r="T3230" s="63" t="str">
        <f aca="false">IF(OR(AND(P3230&gt;1,P3230&lt;41),AND(Q3230&gt;1,Q3230&lt;41)),"Ct&lt;41","Ct&gt;41")</f>
        <v>Ct&gt;41</v>
      </c>
      <c r="U3230" s="0" t="str">
        <f aca="false">I3230</f>
        <v>LilleVandsalamander</v>
      </c>
      <c r="V3230" s="0" t="str">
        <f aca="false">MID(F3230,10,9)</f>
        <v>DL2018011</v>
      </c>
      <c r="W3230" s="64" t="str">
        <f aca="false">V3230&amp;"_"&amp;U3230&amp;"_"&amp;R3230&amp;"_"&amp;S3230&amp;"_"&amp;T3230</f>
        <v>DL2018011_LilleVandsalamander_Invalid_Absent_Ct&gt;41</v>
      </c>
    </row>
    <row r="3231" customFormat="false" ht="14.25" hidden="false" customHeight="false" outlineLevel="0" collapsed="false">
      <c r="A3231" s="0" t="s">
        <v>886</v>
      </c>
      <c r="B3231" s="52" t="s">
        <v>1003</v>
      </c>
      <c r="C3231" s="52" t="s">
        <v>747</v>
      </c>
      <c r="D3231" s="53" t="n">
        <v>0.1</v>
      </c>
      <c r="E3231" s="53" t="s">
        <v>748</v>
      </c>
      <c r="F3231" s="0" t="s">
        <v>1372</v>
      </c>
      <c r="G3231" s="0" t="str">
        <f aca="false">LEFT(B3231,2)</f>
        <v>19</v>
      </c>
      <c r="H3231" s="0" t="str">
        <f aca="false">I3231&amp;"_"&amp;G3231&amp;"_"&amp;F3231</f>
        <v>LilleVandsalamander_19_20181107_DL2018011_EUCNord_koersel1</v>
      </c>
      <c r="I3231" s="61" t="str">
        <f aca="false">MID(RIGHT(B3231,LEN(B3231)-3),1,FIND("_",RIGHT(B3231,LEN(B3231)-3))-1)</f>
        <v>LilleVandsalamander</v>
      </c>
      <c r="J3231" s="61" t="str">
        <f aca="false">TRIM(SUBSTITUTE(RIGHT(B3231,FIND(I3231,B3231)+1),"_",""))</f>
        <v>NegK</v>
      </c>
      <c r="K3231" s="0" t="str">
        <f aca="false">IFERROR(VALUE(SUBSTITUTE(E3231,".",",")),E3231)</f>
        <v>No Ct</v>
      </c>
      <c r="L3231" s="61" t="str">
        <f aca="false">IF(J3231="PosK",SUMIFS(K:K,J:J,"PosK",H:H,H3231),"")</f>
        <v/>
      </c>
      <c r="M3231" s="61" t="str">
        <f aca="false">IF(J3231="PosK",SUMIFS(K:K,J:J,"NegK",H:H,H3231),"")</f>
        <v/>
      </c>
      <c r="N3231" s="61" t="str">
        <f aca="false">IF(J3231="PosK",SUMIFS(K:K,J:J,"eDNA",H:H,H3231),"")</f>
        <v/>
      </c>
    </row>
    <row r="3232" customFormat="false" ht="14.25" hidden="false" customHeight="false" outlineLevel="0" collapsed="false">
      <c r="A3232" s="0" t="s">
        <v>888</v>
      </c>
      <c r="B3232" s="52" t="s">
        <v>1004</v>
      </c>
      <c r="C3232" s="52" t="s">
        <v>751</v>
      </c>
      <c r="D3232" s="53" t="n">
        <v>0.1</v>
      </c>
      <c r="E3232" s="53" t="s">
        <v>748</v>
      </c>
      <c r="F3232" s="0" t="s">
        <v>1372</v>
      </c>
      <c r="G3232" s="0" t="str">
        <f aca="false">LEFT(B3232,2)</f>
        <v>19</v>
      </c>
      <c r="H3232" s="0" t="str">
        <f aca="false">I3232&amp;"_"&amp;G3232&amp;"_"&amp;F3232</f>
        <v>LilleVandsalamander_19_20181107_DL2018011_EUCNord_koersel1</v>
      </c>
      <c r="I3232" s="61" t="str">
        <f aca="false">MID(RIGHT(B3232,LEN(B3232)-3),1,FIND("_",RIGHT(B3232,LEN(B3232)-3))-1)</f>
        <v>LilleVandsalamander</v>
      </c>
      <c r="J3232" s="61" t="str">
        <f aca="false">TRIM(SUBSTITUTE(RIGHT(B3232,FIND(I3232,B3232)+1),"_",""))</f>
        <v>eDNA</v>
      </c>
      <c r="K3232" s="0" t="str">
        <f aca="false">IFERROR(VALUE(SUBSTITUTE(E3232,".",",")),E3232)</f>
        <v>No Ct</v>
      </c>
      <c r="L3232" s="61" t="str">
        <f aca="false">IF(J3232="PosK",SUMIFS(K:K,J:J,"PosK",H:H,H3232),"")</f>
        <v/>
      </c>
      <c r="M3232" s="61" t="str">
        <f aca="false">IF(J3232="PosK",SUMIFS(K:K,J:J,"NegK",H:H,H3232),"")</f>
        <v/>
      </c>
      <c r="N3232" s="61" t="str">
        <f aca="false">IF(J3232="PosK",SUMIFS(K:K,J:J,"eDNA",H:H,H3232),"")</f>
        <v/>
      </c>
      <c r="Q3232" s="62"/>
    </row>
    <row r="3233" customFormat="false" ht="14.25" hidden="false" customHeight="false" outlineLevel="0" collapsed="false">
      <c r="A3233" s="0" t="s">
        <v>890</v>
      </c>
      <c r="B3233" s="52" t="s">
        <v>1004</v>
      </c>
      <c r="C3233" s="52" t="s">
        <v>751</v>
      </c>
      <c r="D3233" s="53" t="n">
        <v>0.1</v>
      </c>
      <c r="E3233" s="53" t="s">
        <v>748</v>
      </c>
      <c r="F3233" s="0" t="s">
        <v>1372</v>
      </c>
      <c r="G3233" s="0" t="str">
        <f aca="false">LEFT(B3233,2)</f>
        <v>19</v>
      </c>
      <c r="H3233" s="0" t="str">
        <f aca="false">I3233&amp;"_"&amp;G3233&amp;"_"&amp;F3233</f>
        <v>LilleVandsalamander_19_20181107_DL2018011_EUCNord_koersel1</v>
      </c>
      <c r="I3233" s="61" t="str">
        <f aca="false">MID(RIGHT(B3233,LEN(B3233)-3),1,FIND("_",RIGHT(B3233,LEN(B3233)-3))-1)</f>
        <v>LilleVandsalamander</v>
      </c>
      <c r="J3233" s="61" t="str">
        <f aca="false">TRIM(SUBSTITUTE(RIGHT(B3233,FIND(I3233,B3233)+1),"_",""))</f>
        <v>eDNA</v>
      </c>
      <c r="K3233" s="0" t="str">
        <f aca="false">IFERROR(VALUE(SUBSTITUTE(E3233,".",",")),E3233)</f>
        <v>No Ct</v>
      </c>
      <c r="L3233" s="61" t="str">
        <f aca="false">IF(J3233="PosK",SUMIFS(K:K,J:J,"PosK",H:H,H3233),"")</f>
        <v/>
      </c>
      <c r="M3233" s="61" t="str">
        <f aca="false">IF(J3233="PosK",SUMIFS(K:K,J:J,"NegK",H:H,H3233),"")</f>
        <v/>
      </c>
      <c r="N3233" s="61" t="str">
        <f aca="false">IF(J3233="PosK",SUMIFS(K:K,J:J,"eDNA",H:H,H3233),"")</f>
        <v/>
      </c>
      <c r="P3233" s="62"/>
      <c r="T3233" s="63"/>
      <c r="W3233" s="64"/>
    </row>
    <row r="3234" customFormat="false" ht="14.25" hidden="false" customHeight="false" outlineLevel="0" collapsed="false">
      <c r="A3234" s="0" t="s">
        <v>891</v>
      </c>
      <c r="B3234" s="52" t="s">
        <v>1218</v>
      </c>
      <c r="C3234" s="52" t="s">
        <v>743</v>
      </c>
      <c r="D3234" s="53" t="n">
        <v>0.1</v>
      </c>
      <c r="E3234" s="53" t="n">
        <v>21.03</v>
      </c>
      <c r="F3234" s="0" t="s">
        <v>1372</v>
      </c>
      <c r="G3234" s="0" t="str">
        <f aca="false">LEFT(B3234,2)</f>
        <v>20</v>
      </c>
      <c r="H3234" s="0" t="str">
        <f aca="false">I3234&amp;"_"&amp;G3234&amp;"_"&amp;F3234</f>
        <v>Skalle_20_20181107_DL2018011_EUCNord_koersel1</v>
      </c>
      <c r="I3234" s="61" t="str">
        <f aca="false">MID(RIGHT(B3234,LEN(B3234)-3),1,FIND("_",RIGHT(B3234,LEN(B3234)-3))-1)</f>
        <v>Skalle</v>
      </c>
      <c r="J3234" s="61" t="str">
        <f aca="false">TRIM(SUBSTITUTE(RIGHT(B3234,FIND(I3234,B3234)+1),"_",""))</f>
        <v>PosK</v>
      </c>
      <c r="K3234" s="0" t="n">
        <f aca="false">IFERROR(VALUE(SUBSTITUTE(E3234,".",",")),E3234)</f>
        <v>21.03</v>
      </c>
      <c r="L3234" s="61" t="n">
        <f aca="false">IF(J3234="PosK",SUMIFS(K:K,J:J,"PosK",H:H,H3234),"")</f>
        <v>21.03</v>
      </c>
      <c r="M3234" s="61" t="n">
        <f aca="false">IF(J3234="PosK",SUMIFS(K:K,J:J,"NegK",H:H,H3234),"")</f>
        <v>0</v>
      </c>
      <c r="N3234" s="61" t="n">
        <f aca="false">IF(J3234="PosK",SUMIFS(K:K,J:J,"eDNA",H:H,H3234),"")</f>
        <v>73.16</v>
      </c>
      <c r="P3234" s="62" t="n">
        <f aca="false">IF(K3236="No Ct",0,K3236)</f>
        <v>37.01</v>
      </c>
      <c r="Q3234" s="62" t="n">
        <f aca="false">IF(K3237="No Ct",0,K3237)</f>
        <v>36.15</v>
      </c>
      <c r="R3234" s="0" t="str">
        <f aca="false">IF(AND(L3234&gt;0,M3234=0),"Valid","Invalid")</f>
        <v>Valid</v>
      </c>
      <c r="S3234" s="0" t="str">
        <f aca="false">IF(OR(P3234&gt;1,Q3234&gt;1),"Present","Absent")</f>
        <v>Present</v>
      </c>
      <c r="T3234" s="63" t="str">
        <f aca="false">IF(OR(AND(P3234&gt;1,P3234&lt;41),AND(Q3234&gt;1,Q3234&lt;41)),"Ct&lt;41","Ct&gt;41")</f>
        <v>Ct&lt;41</v>
      </c>
      <c r="U3234" s="0" t="str">
        <f aca="false">I3234</f>
        <v>Skalle</v>
      </c>
      <c r="V3234" s="0" t="str">
        <f aca="false">MID(F3234,10,9)</f>
        <v>DL2018011</v>
      </c>
      <c r="W3234" s="64" t="str">
        <f aca="false">V3234&amp;"_"&amp;U3234&amp;"_"&amp;R3234&amp;"_"&amp;S3234&amp;"_"&amp;T3234</f>
        <v>DL2018011_Skalle_Valid_Present_Ct&lt;41</v>
      </c>
    </row>
    <row r="3235" customFormat="false" ht="14.25" hidden="false" customHeight="false" outlineLevel="0" collapsed="false">
      <c r="A3235" s="0" t="s">
        <v>893</v>
      </c>
      <c r="B3235" s="52" t="s">
        <v>1219</v>
      </c>
      <c r="C3235" s="52" t="s">
        <v>747</v>
      </c>
      <c r="D3235" s="53" t="n">
        <v>0.1</v>
      </c>
      <c r="E3235" s="53" t="s">
        <v>748</v>
      </c>
      <c r="F3235" s="0" t="s">
        <v>1372</v>
      </c>
      <c r="G3235" s="0" t="str">
        <f aca="false">LEFT(B3235,2)</f>
        <v>20</v>
      </c>
      <c r="H3235" s="0" t="str">
        <f aca="false">I3235&amp;"_"&amp;G3235&amp;"_"&amp;F3235</f>
        <v>Skalle_20_20181107_DL2018011_EUCNord_koersel1</v>
      </c>
      <c r="I3235" s="61" t="str">
        <f aca="false">MID(RIGHT(B3235,LEN(B3235)-3),1,FIND("_",RIGHT(B3235,LEN(B3235)-3))-1)</f>
        <v>Skalle</v>
      </c>
      <c r="J3235" s="61" t="str">
        <f aca="false">TRIM(SUBSTITUTE(RIGHT(B3235,FIND(I3235,B3235)+1),"_",""))</f>
        <v>NegK</v>
      </c>
      <c r="K3235" s="0" t="str">
        <f aca="false">IFERROR(VALUE(SUBSTITUTE(E3235,".",",")),E3235)</f>
        <v>No Ct</v>
      </c>
      <c r="L3235" s="61" t="str">
        <f aca="false">IF(J3235="PosK",SUMIFS(K:K,J:J,"PosK",H:H,H3235),"")</f>
        <v/>
      </c>
      <c r="M3235" s="61" t="str">
        <f aca="false">IF(J3235="PosK",SUMIFS(K:K,J:J,"NegK",H:H,H3235),"")</f>
        <v/>
      </c>
      <c r="N3235" s="61" t="str">
        <f aca="false">IF(J3235="PosK",SUMIFS(K:K,J:J,"eDNA",H:H,H3235),"")</f>
        <v/>
      </c>
    </row>
    <row r="3236" customFormat="false" ht="14.25" hidden="false" customHeight="false" outlineLevel="0" collapsed="false">
      <c r="A3236" s="0" t="s">
        <v>895</v>
      </c>
      <c r="B3236" s="52" t="s">
        <v>1220</v>
      </c>
      <c r="C3236" s="52" t="s">
        <v>751</v>
      </c>
      <c r="D3236" s="53" t="n">
        <v>0.1</v>
      </c>
      <c r="E3236" s="53" t="n">
        <v>37.01</v>
      </c>
      <c r="F3236" s="0" t="s">
        <v>1372</v>
      </c>
      <c r="G3236" s="0" t="str">
        <f aca="false">LEFT(B3236,2)</f>
        <v>20</v>
      </c>
      <c r="H3236" s="0" t="str">
        <f aca="false">I3236&amp;"_"&amp;G3236&amp;"_"&amp;F3236</f>
        <v>Skalle_20_20181107_DL2018011_EUCNord_koersel1</v>
      </c>
      <c r="I3236" s="61" t="str">
        <f aca="false">MID(RIGHT(B3236,LEN(B3236)-3),1,FIND("_",RIGHT(B3236,LEN(B3236)-3))-1)</f>
        <v>Skalle</v>
      </c>
      <c r="J3236" s="61" t="str">
        <f aca="false">TRIM(SUBSTITUTE(RIGHT(B3236,FIND(I3236,B3236)+1),"_",""))</f>
        <v>eDNA</v>
      </c>
      <c r="K3236" s="0" t="n">
        <f aca="false">IFERROR(VALUE(SUBSTITUTE(E3236,".",",")),E3236)</f>
        <v>37.01</v>
      </c>
      <c r="L3236" s="61" t="str">
        <f aca="false">IF(J3236="PosK",SUMIFS(K:K,J:J,"PosK",H:H,H3236),"")</f>
        <v/>
      </c>
      <c r="M3236" s="61" t="str">
        <f aca="false">IF(J3236="PosK",SUMIFS(K:K,J:J,"NegK",H:H,H3236),"")</f>
        <v/>
      </c>
      <c r="N3236" s="61" t="str">
        <f aca="false">IF(J3236="PosK",SUMIFS(K:K,J:J,"eDNA",H:H,H3236),"")</f>
        <v/>
      </c>
      <c r="Q3236" s="62"/>
    </row>
    <row r="3237" customFormat="false" ht="14.25" hidden="false" customHeight="false" outlineLevel="0" collapsed="false">
      <c r="A3237" s="0" t="s">
        <v>897</v>
      </c>
      <c r="B3237" s="52" t="s">
        <v>1220</v>
      </c>
      <c r="C3237" s="52" t="s">
        <v>751</v>
      </c>
      <c r="D3237" s="53" t="n">
        <v>0.1</v>
      </c>
      <c r="E3237" s="53" t="n">
        <v>36.15</v>
      </c>
      <c r="F3237" s="0" t="s">
        <v>1372</v>
      </c>
      <c r="G3237" s="0" t="str">
        <f aca="false">LEFT(B3237,2)</f>
        <v>20</v>
      </c>
      <c r="H3237" s="0" t="str">
        <f aca="false">I3237&amp;"_"&amp;G3237&amp;"_"&amp;F3237</f>
        <v>Skalle_20_20181107_DL2018011_EUCNord_koersel1</v>
      </c>
      <c r="I3237" s="61" t="str">
        <f aca="false">MID(RIGHT(B3237,LEN(B3237)-3),1,FIND("_",RIGHT(B3237,LEN(B3237)-3))-1)</f>
        <v>Skalle</v>
      </c>
      <c r="J3237" s="61" t="str">
        <f aca="false">TRIM(SUBSTITUTE(RIGHT(B3237,FIND(I3237,B3237)+1),"_",""))</f>
        <v>eDNA</v>
      </c>
      <c r="K3237" s="0" t="n">
        <f aca="false">IFERROR(VALUE(SUBSTITUTE(E3237,".",",")),E3237)</f>
        <v>36.15</v>
      </c>
      <c r="L3237" s="61" t="str">
        <f aca="false">IF(J3237="PosK",SUMIFS(K:K,J:J,"PosK",H:H,H3237),"")</f>
        <v/>
      </c>
      <c r="M3237" s="61" t="str">
        <f aca="false">IF(J3237="PosK",SUMIFS(K:K,J:J,"NegK",H:H,H3237),"")</f>
        <v/>
      </c>
      <c r="N3237" s="61" t="str">
        <f aca="false">IF(J3237="PosK",SUMIFS(K:K,J:J,"eDNA",H:H,H3237),"")</f>
        <v/>
      </c>
      <c r="P3237" s="62"/>
      <c r="T3237" s="63"/>
      <c r="W3237" s="64"/>
    </row>
    <row r="3238" customFormat="false" ht="14.25" hidden="false" customHeight="false" outlineLevel="0" collapsed="false">
      <c r="A3238" s="0" t="s">
        <v>898</v>
      </c>
      <c r="B3238" s="52" t="s">
        <v>1008</v>
      </c>
      <c r="C3238" s="52" t="s">
        <v>743</v>
      </c>
      <c r="D3238" s="53" t="n">
        <v>0.1</v>
      </c>
      <c r="E3238" s="53" t="n">
        <v>20.5</v>
      </c>
      <c r="F3238" s="0" t="s">
        <v>1372</v>
      </c>
      <c r="G3238" s="0" t="str">
        <f aca="false">LEFT(B3238,2)</f>
        <v>21</v>
      </c>
      <c r="H3238" s="0" t="str">
        <f aca="false">I3238&amp;"_"&amp;G3238&amp;"_"&amp;F3238</f>
        <v>Skalle_21_20181107_DL2018011_EUCNord_koersel1</v>
      </c>
      <c r="I3238" s="61" t="str">
        <f aca="false">MID(RIGHT(B3238,LEN(B3238)-3),1,FIND("_",RIGHT(B3238,LEN(B3238)-3))-1)</f>
        <v>Skalle</v>
      </c>
      <c r="J3238" s="61" t="str">
        <f aca="false">TRIM(SUBSTITUTE(RIGHT(B3238,FIND(I3238,B3238)+1),"_",""))</f>
        <v>PosK</v>
      </c>
      <c r="K3238" s="0" t="n">
        <f aca="false">IFERROR(VALUE(SUBSTITUTE(E3238,".",",")),E3238)</f>
        <v>20.5</v>
      </c>
      <c r="L3238" s="61" t="n">
        <f aca="false">IF(J3238="PosK",SUMIFS(K:K,J:J,"PosK",H:H,H3238),"")</f>
        <v>20.5</v>
      </c>
      <c r="M3238" s="61" t="n">
        <f aca="false">IF(J3238="PosK",SUMIFS(K:K,J:J,"NegK",H:H,H3238),"")</f>
        <v>0</v>
      </c>
      <c r="N3238" s="61" t="n">
        <f aca="false">IF(J3238="PosK",SUMIFS(K:K,J:J,"eDNA",H:H,H3238),"")</f>
        <v>72.6</v>
      </c>
      <c r="P3238" s="62" t="n">
        <f aca="false">IF(K3240="No Ct",0,K3240)</f>
        <v>35.34</v>
      </c>
      <c r="Q3238" s="62" t="n">
        <f aca="false">IF(K3241="No Ct",0,K3241)</f>
        <v>37.26</v>
      </c>
      <c r="R3238" s="0" t="str">
        <f aca="false">IF(AND(L3238&gt;0,M3238=0),"Valid","Invalid")</f>
        <v>Valid</v>
      </c>
      <c r="S3238" s="0" t="str">
        <f aca="false">IF(OR(P3238&gt;1,Q3238&gt;1),"Present","Absent")</f>
        <v>Present</v>
      </c>
      <c r="T3238" s="63" t="str">
        <f aca="false">IF(OR(AND(P3238&gt;1,P3238&lt;41),AND(Q3238&gt;1,Q3238&lt;41)),"Ct&lt;41","Ct&gt;41")</f>
        <v>Ct&lt;41</v>
      </c>
      <c r="U3238" s="0" t="str">
        <f aca="false">I3238</f>
        <v>Skalle</v>
      </c>
      <c r="V3238" s="0" t="str">
        <f aca="false">MID(F3238,10,9)</f>
        <v>DL2018011</v>
      </c>
      <c r="W3238" s="64" t="str">
        <f aca="false">V3238&amp;"_"&amp;U3238&amp;"_"&amp;R3238&amp;"_"&amp;S3238&amp;"_"&amp;T3238</f>
        <v>DL2018011_Skalle_Valid_Present_Ct&lt;41</v>
      </c>
    </row>
    <row r="3239" customFormat="false" ht="14.25" hidden="false" customHeight="false" outlineLevel="0" collapsed="false">
      <c r="A3239" s="0" t="s">
        <v>900</v>
      </c>
      <c r="B3239" s="52" t="s">
        <v>1009</v>
      </c>
      <c r="C3239" s="52" t="s">
        <v>747</v>
      </c>
      <c r="D3239" s="53" t="n">
        <v>0.1</v>
      </c>
      <c r="E3239" s="53" t="s">
        <v>748</v>
      </c>
      <c r="F3239" s="0" t="s">
        <v>1372</v>
      </c>
      <c r="G3239" s="0" t="str">
        <f aca="false">LEFT(B3239,2)</f>
        <v>21</v>
      </c>
      <c r="H3239" s="0" t="str">
        <f aca="false">I3239&amp;"_"&amp;G3239&amp;"_"&amp;F3239</f>
        <v>Skalle_21_20181107_DL2018011_EUCNord_koersel1</v>
      </c>
      <c r="I3239" s="61" t="str">
        <f aca="false">MID(RIGHT(B3239,LEN(B3239)-3),1,FIND("_",RIGHT(B3239,LEN(B3239)-3))-1)</f>
        <v>Skalle</v>
      </c>
      <c r="J3239" s="61" t="str">
        <f aca="false">TRIM(SUBSTITUTE(RIGHT(B3239,FIND(I3239,B3239)+1),"_",""))</f>
        <v>NegK</v>
      </c>
      <c r="K3239" s="0" t="str">
        <f aca="false">IFERROR(VALUE(SUBSTITUTE(E3239,".",",")),E3239)</f>
        <v>No Ct</v>
      </c>
      <c r="L3239" s="61" t="str">
        <f aca="false">IF(J3239="PosK",SUMIFS(K:K,J:J,"PosK",H:H,H3239),"")</f>
        <v/>
      </c>
      <c r="M3239" s="61" t="str">
        <f aca="false">IF(J3239="PosK",SUMIFS(K:K,J:J,"NegK",H:H,H3239),"")</f>
        <v/>
      </c>
      <c r="N3239" s="61" t="str">
        <f aca="false">IF(J3239="PosK",SUMIFS(K:K,J:J,"eDNA",H:H,H3239),"")</f>
        <v/>
      </c>
    </row>
    <row r="3240" customFormat="false" ht="14.25" hidden="false" customHeight="false" outlineLevel="0" collapsed="false">
      <c r="A3240" s="0" t="s">
        <v>902</v>
      </c>
      <c r="B3240" s="52" t="s">
        <v>1010</v>
      </c>
      <c r="C3240" s="52" t="s">
        <v>751</v>
      </c>
      <c r="D3240" s="53" t="n">
        <v>0.1</v>
      </c>
      <c r="E3240" s="53" t="n">
        <v>35.34</v>
      </c>
      <c r="F3240" s="0" t="s">
        <v>1372</v>
      </c>
      <c r="G3240" s="0" t="str">
        <f aca="false">LEFT(B3240,2)</f>
        <v>21</v>
      </c>
      <c r="H3240" s="0" t="str">
        <f aca="false">I3240&amp;"_"&amp;G3240&amp;"_"&amp;F3240</f>
        <v>Skalle_21_20181107_DL2018011_EUCNord_koersel1</v>
      </c>
      <c r="I3240" s="61" t="str">
        <f aca="false">MID(RIGHT(B3240,LEN(B3240)-3),1,FIND("_",RIGHT(B3240,LEN(B3240)-3))-1)</f>
        <v>Skalle</v>
      </c>
      <c r="J3240" s="61" t="str">
        <f aca="false">TRIM(SUBSTITUTE(RIGHT(B3240,FIND(I3240,B3240)+1),"_",""))</f>
        <v>eDNA</v>
      </c>
      <c r="K3240" s="0" t="n">
        <f aca="false">IFERROR(VALUE(SUBSTITUTE(E3240,".",",")),E3240)</f>
        <v>35.34</v>
      </c>
      <c r="L3240" s="61" t="str">
        <f aca="false">IF(J3240="PosK",SUMIFS(K:K,J:J,"PosK",H:H,H3240),"")</f>
        <v/>
      </c>
      <c r="M3240" s="61" t="str">
        <f aca="false">IF(J3240="PosK",SUMIFS(K:K,J:J,"NegK",H:H,H3240),"")</f>
        <v/>
      </c>
      <c r="N3240" s="61" t="str">
        <f aca="false">IF(J3240="PosK",SUMIFS(K:K,J:J,"eDNA",H:H,H3240),"")</f>
        <v/>
      </c>
      <c r="Q3240" s="62"/>
    </row>
    <row r="3241" customFormat="false" ht="14.25" hidden="false" customHeight="false" outlineLevel="0" collapsed="false">
      <c r="A3241" s="0" t="s">
        <v>904</v>
      </c>
      <c r="B3241" s="52" t="s">
        <v>1010</v>
      </c>
      <c r="C3241" s="52" t="s">
        <v>751</v>
      </c>
      <c r="D3241" s="53" t="n">
        <v>0.1</v>
      </c>
      <c r="E3241" s="53" t="n">
        <v>37.26</v>
      </c>
      <c r="F3241" s="0" t="s">
        <v>1372</v>
      </c>
      <c r="G3241" s="0" t="str">
        <f aca="false">LEFT(B3241,2)</f>
        <v>21</v>
      </c>
      <c r="H3241" s="0" t="str">
        <f aca="false">I3241&amp;"_"&amp;G3241&amp;"_"&amp;F3241</f>
        <v>Skalle_21_20181107_DL2018011_EUCNord_koersel1</v>
      </c>
      <c r="I3241" s="61" t="str">
        <f aca="false">MID(RIGHT(B3241,LEN(B3241)-3),1,FIND("_",RIGHT(B3241,LEN(B3241)-3))-1)</f>
        <v>Skalle</v>
      </c>
      <c r="J3241" s="61" t="str">
        <f aca="false">TRIM(SUBSTITUTE(RIGHT(B3241,FIND(I3241,B3241)+1),"_",""))</f>
        <v>eDNA</v>
      </c>
      <c r="K3241" s="0" t="n">
        <f aca="false">IFERROR(VALUE(SUBSTITUTE(E3241,".",",")),E3241)</f>
        <v>37.26</v>
      </c>
      <c r="L3241" s="61" t="str">
        <f aca="false">IF(J3241="PosK",SUMIFS(K:K,J:J,"PosK",H:H,H3241),"")</f>
        <v/>
      </c>
      <c r="M3241" s="61" t="str">
        <f aca="false">IF(J3241="PosK",SUMIFS(K:K,J:J,"NegK",H:H,H3241),"")</f>
        <v/>
      </c>
      <c r="N3241" s="61" t="str">
        <f aca="false">IF(J3241="PosK",SUMIFS(K:K,J:J,"eDNA",H:H,H3241),"")</f>
        <v/>
      </c>
      <c r="P3241" s="62"/>
      <c r="T3241" s="63"/>
      <c r="W3241" s="64"/>
    </row>
    <row r="3242" customFormat="false" ht="14.25" hidden="false" customHeight="false" outlineLevel="0" collapsed="false">
      <c r="A3242" s="0" t="s">
        <v>905</v>
      </c>
      <c r="B3242" s="52" t="s">
        <v>1221</v>
      </c>
      <c r="C3242" s="52" t="s">
        <v>743</v>
      </c>
      <c r="D3242" s="53" t="n">
        <v>0.1</v>
      </c>
      <c r="E3242" s="53" t="n">
        <v>29.81</v>
      </c>
      <c r="F3242" s="0" t="s">
        <v>1372</v>
      </c>
      <c r="G3242" s="0" t="str">
        <f aca="false">LEFT(B3242,2)</f>
        <v>22</v>
      </c>
      <c r="H3242" s="0" t="str">
        <f aca="false">I3242&amp;"_"&amp;G3242&amp;"_"&amp;F3242</f>
        <v>Karusse_22_20181107_DL2018011_EUCNord_koersel1</v>
      </c>
      <c r="I3242" s="61" t="str">
        <f aca="false">MID(RIGHT(B3242,LEN(B3242)-3),1,FIND("_",RIGHT(B3242,LEN(B3242)-3))-1)</f>
        <v>Karusse</v>
      </c>
      <c r="J3242" s="61" t="str">
        <f aca="false">TRIM(SUBSTITUTE(RIGHT(B3242,FIND(I3242,B3242)+1),"_",""))</f>
        <v>PosK</v>
      </c>
      <c r="K3242" s="0" t="n">
        <f aca="false">IFERROR(VALUE(SUBSTITUTE(E3242,".",",")),E3242)</f>
        <v>29.81</v>
      </c>
      <c r="L3242" s="61" t="n">
        <f aca="false">IF(J3242="PosK",SUMIFS(K:K,J:J,"PosK",H:H,H3242),"")</f>
        <v>29.81</v>
      </c>
      <c r="M3242" s="61" t="n">
        <f aca="false">IF(J3242="PosK",SUMIFS(K:K,J:J,"NegK",H:H,H3242),"")</f>
        <v>0</v>
      </c>
      <c r="N3242" s="61" t="n">
        <f aca="false">IF(J3242="PosK",SUMIFS(K:K,J:J,"eDNA",H:H,H3242),"")</f>
        <v>80.99</v>
      </c>
      <c r="P3242" s="62" t="n">
        <f aca="false">IF(K3244="No Ct",0,K3244)</f>
        <v>39.43</v>
      </c>
      <c r="Q3242" s="62" t="n">
        <f aca="false">IF(K3245="No Ct",0,K3245)</f>
        <v>41.56</v>
      </c>
      <c r="R3242" s="0" t="str">
        <f aca="false">IF(AND(L3242&gt;0,M3242=0),"Valid","Invalid")</f>
        <v>Valid</v>
      </c>
      <c r="S3242" s="0" t="str">
        <f aca="false">IF(OR(P3242&gt;1,Q3242&gt;1),"Present","Absent")</f>
        <v>Present</v>
      </c>
      <c r="T3242" s="63" t="str">
        <f aca="false">IF(OR(AND(P3242&gt;1,P3242&lt;41),AND(Q3242&gt;1,Q3242&lt;41)),"Ct&lt;41","Ct&gt;41")</f>
        <v>Ct&lt;41</v>
      </c>
      <c r="U3242" s="0" t="str">
        <f aca="false">I3242</f>
        <v>Karusse</v>
      </c>
      <c r="V3242" s="0" t="str">
        <f aca="false">MID(F3242,10,9)</f>
        <v>DL2018011</v>
      </c>
      <c r="W3242" s="64" t="str">
        <f aca="false">V3242&amp;"_"&amp;U3242&amp;"_"&amp;R3242&amp;"_"&amp;S3242&amp;"_"&amp;T3242</f>
        <v>DL2018011_Karusse_Valid_Present_Ct&lt;41</v>
      </c>
    </row>
    <row r="3243" customFormat="false" ht="14.25" hidden="false" customHeight="false" outlineLevel="0" collapsed="false">
      <c r="A3243" s="0" t="s">
        <v>907</v>
      </c>
      <c r="B3243" s="52" t="s">
        <v>1222</v>
      </c>
      <c r="C3243" s="52" t="s">
        <v>747</v>
      </c>
      <c r="D3243" s="53" t="n">
        <v>0.1</v>
      </c>
      <c r="E3243" s="53" t="s">
        <v>748</v>
      </c>
      <c r="F3243" s="0" t="s">
        <v>1372</v>
      </c>
      <c r="G3243" s="0" t="str">
        <f aca="false">LEFT(B3243,2)</f>
        <v>22</v>
      </c>
      <c r="H3243" s="0" t="str">
        <f aca="false">I3243&amp;"_"&amp;G3243&amp;"_"&amp;F3243</f>
        <v>Karusse_22_20181107_DL2018011_EUCNord_koersel1</v>
      </c>
      <c r="I3243" s="61" t="str">
        <f aca="false">MID(RIGHT(B3243,LEN(B3243)-3),1,FIND("_",RIGHT(B3243,LEN(B3243)-3))-1)</f>
        <v>Karusse</v>
      </c>
      <c r="J3243" s="61" t="str">
        <f aca="false">TRIM(SUBSTITUTE(RIGHT(B3243,FIND(I3243,B3243)+1),"_",""))</f>
        <v>NegK</v>
      </c>
      <c r="K3243" s="0" t="str">
        <f aca="false">IFERROR(VALUE(SUBSTITUTE(E3243,".",",")),E3243)</f>
        <v>No Ct</v>
      </c>
      <c r="L3243" s="61" t="str">
        <f aca="false">IF(J3243="PosK",SUMIFS(K:K,J:J,"PosK",H:H,H3243),"")</f>
        <v/>
      </c>
      <c r="M3243" s="61" t="str">
        <f aca="false">IF(J3243="PosK",SUMIFS(K:K,J:J,"NegK",H:H,H3243),"")</f>
        <v/>
      </c>
      <c r="N3243" s="61" t="str">
        <f aca="false">IF(J3243="PosK",SUMIFS(K:K,J:J,"eDNA",H:H,H3243),"")</f>
        <v/>
      </c>
    </row>
    <row r="3244" customFormat="false" ht="14.25" hidden="false" customHeight="false" outlineLevel="0" collapsed="false">
      <c r="A3244" s="0" t="s">
        <v>909</v>
      </c>
      <c r="B3244" s="52" t="s">
        <v>1223</v>
      </c>
      <c r="C3244" s="52" t="s">
        <v>751</v>
      </c>
      <c r="D3244" s="53" t="n">
        <v>0.1</v>
      </c>
      <c r="E3244" s="53" t="n">
        <v>39.43</v>
      </c>
      <c r="F3244" s="0" t="s">
        <v>1372</v>
      </c>
      <c r="G3244" s="0" t="str">
        <f aca="false">LEFT(B3244,2)</f>
        <v>22</v>
      </c>
      <c r="H3244" s="0" t="str">
        <f aca="false">I3244&amp;"_"&amp;G3244&amp;"_"&amp;F3244</f>
        <v>Karusse_22_20181107_DL2018011_EUCNord_koersel1</v>
      </c>
      <c r="I3244" s="61" t="str">
        <f aca="false">MID(RIGHT(B3244,LEN(B3244)-3),1,FIND("_",RIGHT(B3244,LEN(B3244)-3))-1)</f>
        <v>Karusse</v>
      </c>
      <c r="J3244" s="61" t="str">
        <f aca="false">TRIM(SUBSTITUTE(RIGHT(B3244,FIND(I3244,B3244)+1),"_",""))</f>
        <v>eDNA</v>
      </c>
      <c r="K3244" s="0" t="n">
        <f aca="false">IFERROR(VALUE(SUBSTITUTE(E3244,".",",")),E3244)</f>
        <v>39.43</v>
      </c>
      <c r="L3244" s="61" t="str">
        <f aca="false">IF(J3244="PosK",SUMIFS(K:K,J:J,"PosK",H:H,H3244),"")</f>
        <v/>
      </c>
      <c r="M3244" s="61" t="str">
        <f aca="false">IF(J3244="PosK",SUMIFS(K:K,J:J,"NegK",H:H,H3244),"")</f>
        <v/>
      </c>
      <c r="N3244" s="61" t="str">
        <f aca="false">IF(J3244="PosK",SUMIFS(K:K,J:J,"eDNA",H:H,H3244),"")</f>
        <v/>
      </c>
      <c r="Q3244" s="62"/>
    </row>
    <row r="3245" customFormat="false" ht="14.25" hidden="false" customHeight="false" outlineLevel="0" collapsed="false">
      <c r="A3245" s="0" t="s">
        <v>911</v>
      </c>
      <c r="B3245" s="52" t="s">
        <v>1223</v>
      </c>
      <c r="C3245" s="52" t="s">
        <v>751</v>
      </c>
      <c r="D3245" s="53" t="n">
        <v>0.1</v>
      </c>
      <c r="E3245" s="53" t="n">
        <v>41.56</v>
      </c>
      <c r="F3245" s="0" t="s">
        <v>1372</v>
      </c>
      <c r="G3245" s="0" t="str">
        <f aca="false">LEFT(B3245,2)</f>
        <v>22</v>
      </c>
      <c r="H3245" s="0" t="str">
        <f aca="false">I3245&amp;"_"&amp;G3245&amp;"_"&amp;F3245</f>
        <v>Karusse_22_20181107_DL2018011_EUCNord_koersel1</v>
      </c>
      <c r="I3245" s="61" t="str">
        <f aca="false">MID(RIGHT(B3245,LEN(B3245)-3),1,FIND("_",RIGHT(B3245,LEN(B3245)-3))-1)</f>
        <v>Karusse</v>
      </c>
      <c r="J3245" s="61" t="str">
        <f aca="false">TRIM(SUBSTITUTE(RIGHT(B3245,FIND(I3245,B3245)+1),"_",""))</f>
        <v>eDNA</v>
      </c>
      <c r="K3245" s="0" t="n">
        <f aca="false">IFERROR(VALUE(SUBSTITUTE(E3245,".",",")),E3245)</f>
        <v>41.56</v>
      </c>
      <c r="L3245" s="61" t="str">
        <f aca="false">IF(J3245="PosK",SUMIFS(K:K,J:J,"PosK",H:H,H3245),"")</f>
        <v/>
      </c>
      <c r="M3245" s="61" t="str">
        <f aca="false">IF(J3245="PosK",SUMIFS(K:K,J:J,"NegK",H:H,H3245),"")</f>
        <v/>
      </c>
      <c r="N3245" s="61" t="str">
        <f aca="false">IF(J3245="PosK",SUMIFS(K:K,J:J,"eDNA",H:H,H3245),"")</f>
        <v/>
      </c>
      <c r="P3245" s="62"/>
      <c r="T3245" s="63"/>
      <c r="W3245" s="64"/>
    </row>
    <row r="3246" customFormat="false" ht="14.25" hidden="false" customHeight="false" outlineLevel="0" collapsed="false">
      <c r="A3246" s="0" t="s">
        <v>912</v>
      </c>
      <c r="B3246" s="52" t="s">
        <v>1014</v>
      </c>
      <c r="C3246" s="52" t="s">
        <v>743</v>
      </c>
      <c r="D3246" s="53" t="n">
        <v>0.1</v>
      </c>
      <c r="E3246" s="53" t="n">
        <v>30.22</v>
      </c>
      <c r="F3246" s="0" t="s">
        <v>1372</v>
      </c>
      <c r="G3246" s="0" t="str">
        <f aca="false">LEFT(B3246,2)</f>
        <v>23</v>
      </c>
      <c r="H3246" s="0" t="str">
        <f aca="false">I3246&amp;"_"&amp;G3246&amp;"_"&amp;F3246</f>
        <v>Karusse_23_20181107_DL2018011_EUCNord_koersel1</v>
      </c>
      <c r="I3246" s="61" t="str">
        <f aca="false">MID(RIGHT(B3246,LEN(B3246)-3),1,FIND("_",RIGHT(B3246,LEN(B3246)-3))-1)</f>
        <v>Karusse</v>
      </c>
      <c r="J3246" s="61" t="str">
        <f aca="false">TRIM(SUBSTITUTE(RIGHT(B3246,FIND(I3246,B3246)+1),"_",""))</f>
        <v>PosK</v>
      </c>
      <c r="K3246" s="0" t="n">
        <f aca="false">IFERROR(VALUE(SUBSTITUTE(E3246,".",",")),E3246)</f>
        <v>30.22</v>
      </c>
      <c r="L3246" s="61" t="n">
        <f aca="false">IF(J3246="PosK",SUMIFS(K:K,J:J,"PosK",H:H,H3246),"")</f>
        <v>30.22</v>
      </c>
      <c r="M3246" s="61" t="n">
        <f aca="false">IF(J3246="PosK",SUMIFS(K:K,J:J,"NegK",H:H,H3246),"")</f>
        <v>0</v>
      </c>
      <c r="N3246" s="61" t="n">
        <f aca="false">IF(J3246="PosK",SUMIFS(K:K,J:J,"eDNA",H:H,H3246),"")</f>
        <v>40.7</v>
      </c>
      <c r="P3246" s="62" t="n">
        <f aca="false">IF(K3248="No Ct",0,K3248)</f>
        <v>0</v>
      </c>
      <c r="Q3246" s="62" t="n">
        <f aca="false">IF(K3249="No Ct",0,K3249)</f>
        <v>40.7</v>
      </c>
      <c r="R3246" s="0" t="str">
        <f aca="false">IF(AND(L3246&gt;0,M3246=0),"Valid","Invalid")</f>
        <v>Valid</v>
      </c>
      <c r="S3246" s="0" t="str">
        <f aca="false">IF(OR(P3246&gt;1,Q3246&gt;1),"Present","Absent")</f>
        <v>Present</v>
      </c>
      <c r="T3246" s="63" t="str">
        <f aca="false">IF(OR(AND(P3246&gt;1,P3246&lt;41),AND(Q3246&gt;1,Q3246&lt;41)),"Ct&lt;41","Ct&gt;41")</f>
        <v>Ct&lt;41</v>
      </c>
      <c r="U3246" s="0" t="str">
        <f aca="false">I3246</f>
        <v>Karusse</v>
      </c>
      <c r="V3246" s="0" t="str">
        <f aca="false">MID(F3246,10,9)</f>
        <v>DL2018011</v>
      </c>
      <c r="W3246" s="64" t="str">
        <f aca="false">V3246&amp;"_"&amp;U3246&amp;"_"&amp;R3246&amp;"_"&amp;S3246&amp;"_"&amp;T3246</f>
        <v>DL2018011_Karusse_Valid_Present_Ct&lt;41</v>
      </c>
    </row>
    <row r="3247" customFormat="false" ht="14.25" hidden="false" customHeight="false" outlineLevel="0" collapsed="false">
      <c r="A3247" s="0" t="s">
        <v>914</v>
      </c>
      <c r="B3247" s="52" t="s">
        <v>1015</v>
      </c>
      <c r="C3247" s="52" t="s">
        <v>747</v>
      </c>
      <c r="D3247" s="53" t="n">
        <v>0.1</v>
      </c>
      <c r="E3247" s="53" t="s">
        <v>748</v>
      </c>
      <c r="F3247" s="0" t="s">
        <v>1372</v>
      </c>
      <c r="G3247" s="0" t="str">
        <f aca="false">LEFT(B3247,2)</f>
        <v>23</v>
      </c>
      <c r="H3247" s="0" t="str">
        <f aca="false">I3247&amp;"_"&amp;G3247&amp;"_"&amp;F3247</f>
        <v>Karusse_23_20181107_DL2018011_EUCNord_koersel1</v>
      </c>
      <c r="I3247" s="61" t="str">
        <f aca="false">MID(RIGHT(B3247,LEN(B3247)-3),1,FIND("_",RIGHT(B3247,LEN(B3247)-3))-1)</f>
        <v>Karusse</v>
      </c>
      <c r="J3247" s="61" t="str">
        <f aca="false">TRIM(SUBSTITUTE(RIGHT(B3247,FIND(I3247,B3247)+1),"_",""))</f>
        <v>NegK</v>
      </c>
      <c r="K3247" s="0" t="str">
        <f aca="false">IFERROR(VALUE(SUBSTITUTE(E3247,".",",")),E3247)</f>
        <v>No Ct</v>
      </c>
      <c r="L3247" s="61" t="str">
        <f aca="false">IF(J3247="PosK",SUMIFS(K:K,J:J,"PosK",H:H,H3247),"")</f>
        <v/>
      </c>
      <c r="M3247" s="61" t="str">
        <f aca="false">IF(J3247="PosK",SUMIFS(K:K,J:J,"NegK",H:H,H3247),"")</f>
        <v/>
      </c>
      <c r="N3247" s="61" t="str">
        <f aca="false">IF(J3247="PosK",SUMIFS(K:K,J:J,"eDNA",H:H,H3247),"")</f>
        <v/>
      </c>
    </row>
    <row r="3248" customFormat="false" ht="14.25" hidden="false" customHeight="false" outlineLevel="0" collapsed="false">
      <c r="A3248" s="0" t="s">
        <v>916</v>
      </c>
      <c r="B3248" s="52" t="s">
        <v>1016</v>
      </c>
      <c r="C3248" s="52" t="s">
        <v>751</v>
      </c>
      <c r="D3248" s="53" t="n">
        <v>0.1</v>
      </c>
      <c r="E3248" s="53" t="s">
        <v>748</v>
      </c>
      <c r="F3248" s="0" t="s">
        <v>1372</v>
      </c>
      <c r="G3248" s="0" t="str">
        <f aca="false">LEFT(B3248,2)</f>
        <v>23</v>
      </c>
      <c r="H3248" s="0" t="str">
        <f aca="false">I3248&amp;"_"&amp;G3248&amp;"_"&amp;F3248</f>
        <v>Karusse_23_20181107_DL2018011_EUCNord_koersel1</v>
      </c>
      <c r="I3248" s="61" t="str">
        <f aca="false">MID(RIGHT(B3248,LEN(B3248)-3),1,FIND("_",RIGHT(B3248,LEN(B3248)-3))-1)</f>
        <v>Karusse</v>
      </c>
      <c r="J3248" s="61" t="str">
        <f aca="false">TRIM(SUBSTITUTE(RIGHT(B3248,FIND(I3248,B3248)+1),"_",""))</f>
        <v>eDNA</v>
      </c>
      <c r="K3248" s="0" t="str">
        <f aca="false">IFERROR(VALUE(SUBSTITUTE(E3248,".",",")),E3248)</f>
        <v>No Ct</v>
      </c>
      <c r="L3248" s="61" t="str">
        <f aca="false">IF(J3248="PosK",SUMIFS(K:K,J:J,"PosK",H:H,H3248),"")</f>
        <v/>
      </c>
      <c r="M3248" s="61" t="str">
        <f aca="false">IF(J3248="PosK",SUMIFS(K:K,J:J,"NegK",H:H,H3248),"")</f>
        <v/>
      </c>
      <c r="N3248" s="61" t="str">
        <f aca="false">IF(J3248="PosK",SUMIFS(K:K,J:J,"eDNA",H:H,H3248),"")</f>
        <v/>
      </c>
      <c r="Q3248" s="62"/>
    </row>
    <row r="3249" customFormat="false" ht="14.25" hidden="false" customHeight="false" outlineLevel="0" collapsed="false">
      <c r="A3249" s="0" t="s">
        <v>918</v>
      </c>
      <c r="B3249" s="52" t="s">
        <v>1016</v>
      </c>
      <c r="C3249" s="52" t="s">
        <v>751</v>
      </c>
      <c r="D3249" s="53" t="n">
        <v>0.1</v>
      </c>
      <c r="E3249" s="53" t="n">
        <v>40.7</v>
      </c>
      <c r="F3249" s="0" t="s">
        <v>1372</v>
      </c>
      <c r="G3249" s="0" t="str">
        <f aca="false">LEFT(B3249,2)</f>
        <v>23</v>
      </c>
      <c r="H3249" s="0" t="str">
        <f aca="false">I3249&amp;"_"&amp;G3249&amp;"_"&amp;F3249</f>
        <v>Karusse_23_20181107_DL2018011_EUCNord_koersel1</v>
      </c>
      <c r="I3249" s="61" t="str">
        <f aca="false">MID(RIGHT(B3249,LEN(B3249)-3),1,FIND("_",RIGHT(B3249,LEN(B3249)-3))-1)</f>
        <v>Karusse</v>
      </c>
      <c r="J3249" s="61" t="str">
        <f aca="false">TRIM(SUBSTITUTE(RIGHT(B3249,FIND(I3249,B3249)+1),"_",""))</f>
        <v>eDNA</v>
      </c>
      <c r="K3249" s="0" t="n">
        <f aca="false">IFERROR(VALUE(SUBSTITUTE(E3249,".",",")),E3249)</f>
        <v>40.7</v>
      </c>
      <c r="L3249" s="61" t="str">
        <f aca="false">IF(J3249="PosK",SUMIFS(K:K,J:J,"PosK",H:H,H3249),"")</f>
        <v/>
      </c>
      <c r="M3249" s="61" t="str">
        <f aca="false">IF(J3249="PosK",SUMIFS(K:K,J:J,"NegK",H:H,H3249),"")</f>
        <v/>
      </c>
      <c r="N3249" s="61" t="str">
        <f aca="false">IF(J3249="PosK",SUMIFS(K:K,J:J,"eDNA",H:H,H3249),"")</f>
        <v/>
      </c>
      <c r="P3249" s="62"/>
      <c r="T3249" s="63"/>
      <c r="W3249" s="64"/>
    </row>
    <row r="3250" customFormat="false" ht="14.25" hidden="false" customHeight="false" outlineLevel="0" collapsed="false">
      <c r="A3250" s="0" t="s">
        <v>919</v>
      </c>
      <c r="B3250" s="52" t="s">
        <v>1224</v>
      </c>
      <c r="C3250" s="52" t="s">
        <v>743</v>
      </c>
      <c r="D3250" s="53" t="n">
        <v>0.1</v>
      </c>
      <c r="E3250" s="53" t="s">
        <v>748</v>
      </c>
      <c r="F3250" s="0" t="s">
        <v>1372</v>
      </c>
      <c r="G3250" s="0" t="str">
        <f aca="false">LEFT(B3250,2)</f>
        <v>24</v>
      </c>
      <c r="H3250" s="0" t="str">
        <f aca="false">I3250&amp;"_"&amp;G3250&amp;"_"&amp;F3250</f>
        <v>Soelvkarusse_24_20181107_DL2018011_EUCNord_koersel1</v>
      </c>
      <c r="I3250" s="61" t="str">
        <f aca="false">MID(RIGHT(B3250,LEN(B3250)-3),1,FIND("_",RIGHT(B3250,LEN(B3250)-3))-1)</f>
        <v>Soelvkarusse</v>
      </c>
      <c r="J3250" s="61" t="str">
        <f aca="false">TRIM(SUBSTITUTE(RIGHT(B3250,FIND(I3250,B3250)+1),"_",""))</f>
        <v>PosK</v>
      </c>
      <c r="K3250" s="0" t="str">
        <f aca="false">IFERROR(VALUE(SUBSTITUTE(E3250,".",",")),E3250)</f>
        <v>No Ct</v>
      </c>
      <c r="L3250" s="61" t="n">
        <f aca="false">IF(J3250="PosK",SUMIFS(K:K,J:J,"PosK",H:H,H3250),"")</f>
        <v>0</v>
      </c>
      <c r="M3250" s="61" t="n">
        <f aca="false">IF(J3250="PosK",SUMIFS(K:K,J:J,"NegK",H:H,H3250),"")</f>
        <v>0</v>
      </c>
      <c r="N3250" s="61" t="n">
        <f aca="false">IF(J3250="PosK",SUMIFS(K:K,J:J,"eDNA",H:H,H3250),"")</f>
        <v>0</v>
      </c>
      <c r="P3250" s="62" t="n">
        <f aca="false">IF(K3252="No Ct",0,K3252)</f>
        <v>0</v>
      </c>
      <c r="Q3250" s="62" t="n">
        <f aca="false">IF(K3253="No Ct",0,K3253)</f>
        <v>0</v>
      </c>
      <c r="R3250" s="0" t="str">
        <f aca="false">IF(AND(L3250&gt;0,M3250=0),"Valid","Invalid")</f>
        <v>Invalid</v>
      </c>
      <c r="S3250" s="0" t="str">
        <f aca="false">IF(OR(P3250&gt;1,Q3250&gt;1),"Present","Absent")</f>
        <v>Absent</v>
      </c>
      <c r="T3250" s="63" t="str">
        <f aca="false">IF(OR(AND(P3250&gt;1,P3250&lt;41),AND(Q3250&gt;1,Q3250&lt;41)),"Ct&lt;41","Ct&gt;41")</f>
        <v>Ct&gt;41</v>
      </c>
      <c r="U3250" s="0" t="str">
        <f aca="false">I3250</f>
        <v>Soelvkarusse</v>
      </c>
      <c r="V3250" s="0" t="str">
        <f aca="false">MID(F3250,10,9)</f>
        <v>DL2018011</v>
      </c>
      <c r="W3250" s="64" t="str">
        <f aca="false">V3250&amp;"_"&amp;U3250&amp;"_"&amp;R3250&amp;"_"&amp;S3250&amp;"_"&amp;T3250</f>
        <v>DL2018011_Soelvkarusse_Invalid_Absent_Ct&gt;41</v>
      </c>
    </row>
    <row r="3251" customFormat="false" ht="14.25" hidden="false" customHeight="false" outlineLevel="0" collapsed="false">
      <c r="A3251" s="0" t="s">
        <v>921</v>
      </c>
      <c r="B3251" s="52" t="s">
        <v>1225</v>
      </c>
      <c r="C3251" s="52" t="s">
        <v>747</v>
      </c>
      <c r="D3251" s="53" t="n">
        <v>0.1</v>
      </c>
      <c r="E3251" s="53" t="s">
        <v>748</v>
      </c>
      <c r="F3251" s="0" t="s">
        <v>1372</v>
      </c>
      <c r="G3251" s="0" t="str">
        <f aca="false">LEFT(B3251,2)</f>
        <v>24</v>
      </c>
      <c r="H3251" s="0" t="str">
        <f aca="false">I3251&amp;"_"&amp;G3251&amp;"_"&amp;F3251</f>
        <v>Soelvkarusse_24_20181107_DL2018011_EUCNord_koersel1</v>
      </c>
      <c r="I3251" s="61" t="str">
        <f aca="false">MID(RIGHT(B3251,LEN(B3251)-3),1,FIND("_",RIGHT(B3251,LEN(B3251)-3))-1)</f>
        <v>Soelvkarusse</v>
      </c>
      <c r="J3251" s="61" t="str">
        <f aca="false">TRIM(SUBSTITUTE(RIGHT(B3251,FIND(I3251,B3251)+1),"_",""))</f>
        <v>NegK</v>
      </c>
      <c r="K3251" s="0" t="str">
        <f aca="false">IFERROR(VALUE(SUBSTITUTE(E3251,".",",")),E3251)</f>
        <v>No Ct</v>
      </c>
      <c r="L3251" s="61" t="str">
        <f aca="false">IF(J3251="PosK",SUMIFS(K:K,J:J,"PosK",H:H,H3251),"")</f>
        <v/>
      </c>
      <c r="M3251" s="61" t="str">
        <f aca="false">IF(J3251="PosK",SUMIFS(K:K,J:J,"NegK",H:H,H3251),"")</f>
        <v/>
      </c>
      <c r="N3251" s="61" t="str">
        <f aca="false">IF(J3251="PosK",SUMIFS(K:K,J:J,"eDNA",H:H,H3251),"")</f>
        <v/>
      </c>
    </row>
    <row r="3252" customFormat="false" ht="14.25" hidden="false" customHeight="false" outlineLevel="0" collapsed="false">
      <c r="A3252" s="0" t="s">
        <v>923</v>
      </c>
      <c r="B3252" s="52" t="s">
        <v>1226</v>
      </c>
      <c r="C3252" s="52" t="s">
        <v>751</v>
      </c>
      <c r="D3252" s="53" t="n">
        <v>0.1</v>
      </c>
      <c r="E3252" s="53" t="s">
        <v>748</v>
      </c>
      <c r="F3252" s="0" t="s">
        <v>1372</v>
      </c>
      <c r="G3252" s="0" t="str">
        <f aca="false">LEFT(B3252,2)</f>
        <v>24</v>
      </c>
      <c r="H3252" s="0" t="str">
        <f aca="false">I3252&amp;"_"&amp;G3252&amp;"_"&amp;F3252</f>
        <v>Soelvkarusse_24_20181107_DL2018011_EUCNord_koersel1</v>
      </c>
      <c r="I3252" s="61" t="str">
        <f aca="false">MID(RIGHT(B3252,LEN(B3252)-3),1,FIND("_",RIGHT(B3252,LEN(B3252)-3))-1)</f>
        <v>Soelvkarusse</v>
      </c>
      <c r="J3252" s="61" t="str">
        <f aca="false">TRIM(SUBSTITUTE(RIGHT(B3252,FIND(I3252,B3252)+1),"_",""))</f>
        <v>eDNA</v>
      </c>
      <c r="K3252" s="0" t="str">
        <f aca="false">IFERROR(VALUE(SUBSTITUTE(E3252,".",",")),E3252)</f>
        <v>No Ct</v>
      </c>
      <c r="L3252" s="61" t="str">
        <f aca="false">IF(J3252="PosK",SUMIFS(K:K,J:J,"PosK",H:H,H3252),"")</f>
        <v/>
      </c>
      <c r="M3252" s="61" t="str">
        <f aca="false">IF(J3252="PosK",SUMIFS(K:K,J:J,"NegK",H:H,H3252),"")</f>
        <v/>
      </c>
      <c r="N3252" s="61" t="str">
        <f aca="false">IF(J3252="PosK",SUMIFS(K:K,J:J,"eDNA",H:H,H3252),"")</f>
        <v/>
      </c>
      <c r="Q3252" s="62"/>
    </row>
    <row r="3253" customFormat="false" ht="14.25" hidden="false" customHeight="false" outlineLevel="0" collapsed="false">
      <c r="A3253" s="0" t="s">
        <v>925</v>
      </c>
      <c r="B3253" s="52" t="s">
        <v>1226</v>
      </c>
      <c r="C3253" s="52" t="s">
        <v>751</v>
      </c>
      <c r="D3253" s="53" t="n">
        <v>0.1</v>
      </c>
      <c r="E3253" s="53" t="s">
        <v>748</v>
      </c>
      <c r="F3253" s="0" t="s">
        <v>1372</v>
      </c>
      <c r="G3253" s="0" t="str">
        <f aca="false">LEFT(B3253,2)</f>
        <v>24</v>
      </c>
      <c r="H3253" s="0" t="str">
        <f aca="false">I3253&amp;"_"&amp;G3253&amp;"_"&amp;F3253</f>
        <v>Soelvkarusse_24_20181107_DL2018011_EUCNord_koersel1</v>
      </c>
      <c r="I3253" s="61" t="str">
        <f aca="false">MID(RIGHT(B3253,LEN(B3253)-3),1,FIND("_",RIGHT(B3253,LEN(B3253)-3))-1)</f>
        <v>Soelvkarusse</v>
      </c>
      <c r="J3253" s="61" t="str">
        <f aca="false">TRIM(SUBSTITUTE(RIGHT(B3253,FIND(I3253,B3253)+1),"_",""))</f>
        <v>eDNA</v>
      </c>
      <c r="K3253" s="0" t="str">
        <f aca="false">IFERROR(VALUE(SUBSTITUTE(E3253,".",",")),E3253)</f>
        <v>No Ct</v>
      </c>
      <c r="L3253" s="61" t="str">
        <f aca="false">IF(J3253="PosK",SUMIFS(K:K,J:J,"PosK",H:H,H3253),"")</f>
        <v/>
      </c>
      <c r="M3253" s="61" t="str">
        <f aca="false">IF(J3253="PosK",SUMIFS(K:K,J:J,"NegK",H:H,H3253),"")</f>
        <v/>
      </c>
      <c r="N3253" s="61" t="str">
        <f aca="false">IF(J3253="PosK",SUMIFS(K:K,J:J,"eDNA",H:H,H3253),"")</f>
        <v/>
      </c>
      <c r="P3253" s="62"/>
      <c r="T3253" s="63"/>
      <c r="W3253" s="64"/>
    </row>
    <row r="3254" customFormat="false" ht="14.25" hidden="false" customHeight="false" outlineLevel="0" collapsed="false">
      <c r="A3254" s="0" t="s">
        <v>741</v>
      </c>
      <c r="B3254" s="52" t="s">
        <v>1020</v>
      </c>
      <c r="C3254" s="52" t="s">
        <v>743</v>
      </c>
      <c r="D3254" s="53" t="n">
        <v>0.1</v>
      </c>
      <c r="E3254" s="53" t="n">
        <v>29.8</v>
      </c>
      <c r="F3254" s="0" t="s">
        <v>1373</v>
      </c>
      <c r="G3254" s="0" t="str">
        <f aca="false">LEFT(B3254,2)</f>
        <v>25</v>
      </c>
      <c r="H3254" s="0" t="str">
        <f aca="false">I3254&amp;"_"&amp;G3254&amp;"_"&amp;F3254</f>
        <v>Loegfroe_25_20181107_DL2018011_EUCNord_koersel2</v>
      </c>
      <c r="I3254" s="61" t="str">
        <f aca="false">MID(RIGHT(B3254,LEN(B3254)-3),1,FIND("_",RIGHT(B3254,LEN(B3254)-3))-1)</f>
        <v>Loegfroe</v>
      </c>
      <c r="J3254" s="61" t="str">
        <f aca="false">TRIM(SUBSTITUTE(RIGHT(B3254,FIND(I3254,B3254)+1),"_",""))</f>
        <v>PosK</v>
      </c>
      <c r="K3254" s="0" t="n">
        <f aca="false">IFERROR(VALUE(SUBSTITUTE(E3254,".",",")),E3254)</f>
        <v>29.8</v>
      </c>
      <c r="L3254" s="61" t="n">
        <f aca="false">IF(J3254="PosK",SUMIFS(K:K,J:J,"PosK",H:H,H3254),"")</f>
        <v>29.8</v>
      </c>
      <c r="M3254" s="61" t="n">
        <f aca="false">IF(J3254="PosK",SUMIFS(K:K,J:J,"NegK",H:H,H3254),"")</f>
        <v>0</v>
      </c>
      <c r="N3254" s="61" t="n">
        <f aca="false">IF(J3254="PosK",SUMIFS(K:K,J:J,"eDNA",H:H,H3254),"")</f>
        <v>0</v>
      </c>
      <c r="P3254" s="62" t="n">
        <f aca="false">IF(K3256="No Ct",0,K3256)</f>
        <v>0</v>
      </c>
      <c r="Q3254" s="62" t="n">
        <f aca="false">IF(K3257="No Ct",0,K3257)</f>
        <v>0</v>
      </c>
      <c r="R3254" s="0" t="str">
        <f aca="false">IF(AND(L3254&gt;0,M3254=0),"Valid","Invalid")</f>
        <v>Valid</v>
      </c>
      <c r="S3254" s="0" t="str">
        <f aca="false">IF(OR(P3254&gt;1,Q3254&gt;1),"Present","Absent")</f>
        <v>Absent</v>
      </c>
      <c r="T3254" s="63" t="str">
        <f aca="false">IF(OR(AND(P3254&gt;1,P3254&lt;41),AND(Q3254&gt;1,Q3254&lt;41)),"Ct&lt;41","Ct&gt;41")</f>
        <v>Ct&gt;41</v>
      </c>
      <c r="U3254" s="0" t="str">
        <f aca="false">I3254</f>
        <v>Loegfroe</v>
      </c>
      <c r="V3254" s="0" t="str">
        <f aca="false">MID(F3254,10,9)</f>
        <v>DL2018011</v>
      </c>
      <c r="W3254" s="64" t="str">
        <f aca="false">V3254&amp;"_"&amp;U3254&amp;"_"&amp;R3254&amp;"_"&amp;S3254&amp;"_"&amp;T3254</f>
        <v>DL2018011_Loegfroe_Valid_Absent_Ct&gt;41</v>
      </c>
    </row>
    <row r="3255" customFormat="false" ht="14.25" hidden="false" customHeight="false" outlineLevel="0" collapsed="false">
      <c r="A3255" s="0" t="s">
        <v>745</v>
      </c>
      <c r="B3255" s="52" t="s">
        <v>1022</v>
      </c>
      <c r="C3255" s="52" t="s">
        <v>747</v>
      </c>
      <c r="D3255" s="53" t="n">
        <v>0.1</v>
      </c>
      <c r="E3255" s="53" t="s">
        <v>748</v>
      </c>
      <c r="F3255" s="0" t="s">
        <v>1373</v>
      </c>
      <c r="G3255" s="0" t="str">
        <f aca="false">LEFT(B3255,2)</f>
        <v>25</v>
      </c>
      <c r="H3255" s="0" t="str">
        <f aca="false">I3255&amp;"_"&amp;G3255&amp;"_"&amp;F3255</f>
        <v>Loegfroe_25_20181107_DL2018011_EUCNord_koersel2</v>
      </c>
      <c r="I3255" s="61" t="str">
        <f aca="false">MID(RIGHT(B3255,LEN(B3255)-3),1,FIND("_",RIGHT(B3255,LEN(B3255)-3))-1)</f>
        <v>Loegfroe</v>
      </c>
      <c r="J3255" s="61" t="str">
        <f aca="false">TRIM(SUBSTITUTE(RIGHT(B3255,FIND(I3255,B3255)+1),"_",""))</f>
        <v>NegK</v>
      </c>
      <c r="K3255" s="0" t="str">
        <f aca="false">IFERROR(VALUE(SUBSTITUTE(E3255,".",",")),E3255)</f>
        <v>No Ct</v>
      </c>
      <c r="L3255" s="61" t="str">
        <f aca="false">IF(J3255="PosK",SUMIFS(K:K,J:J,"PosK",H:H,H3255),"")</f>
        <v/>
      </c>
      <c r="M3255" s="61" t="str">
        <f aca="false">IF(J3255="PosK",SUMIFS(K:K,J:J,"NegK",H:H,H3255),"")</f>
        <v/>
      </c>
      <c r="N3255" s="61" t="str">
        <f aca="false">IF(J3255="PosK",SUMIFS(K:K,J:J,"eDNA",H:H,H3255),"")</f>
        <v/>
      </c>
    </row>
    <row r="3256" customFormat="false" ht="14.25" hidden="false" customHeight="false" outlineLevel="0" collapsed="false">
      <c r="A3256" s="0" t="s">
        <v>749</v>
      </c>
      <c r="B3256" s="52" t="s">
        <v>1023</v>
      </c>
      <c r="C3256" s="52" t="s">
        <v>751</v>
      </c>
      <c r="D3256" s="53" t="n">
        <v>0.1</v>
      </c>
      <c r="E3256" s="53" t="s">
        <v>748</v>
      </c>
      <c r="F3256" s="0" t="s">
        <v>1373</v>
      </c>
      <c r="G3256" s="0" t="str">
        <f aca="false">LEFT(B3256,2)</f>
        <v>25</v>
      </c>
      <c r="H3256" s="0" t="str">
        <f aca="false">I3256&amp;"_"&amp;G3256&amp;"_"&amp;F3256</f>
        <v>Loegfroe_25_20181107_DL2018011_EUCNord_koersel2</v>
      </c>
      <c r="I3256" s="61" t="str">
        <f aca="false">MID(RIGHT(B3256,LEN(B3256)-3),1,FIND("_",RIGHT(B3256,LEN(B3256)-3))-1)</f>
        <v>Loegfroe</v>
      </c>
      <c r="J3256" s="61" t="str">
        <f aca="false">TRIM(SUBSTITUTE(RIGHT(B3256,FIND(I3256,B3256)+1),"_",""))</f>
        <v>eDNA</v>
      </c>
      <c r="K3256" s="0" t="str">
        <f aca="false">IFERROR(VALUE(SUBSTITUTE(E3256,".",",")),E3256)</f>
        <v>No Ct</v>
      </c>
      <c r="L3256" s="61" t="str">
        <f aca="false">IF(J3256="PosK",SUMIFS(K:K,J:J,"PosK",H:H,H3256),"")</f>
        <v/>
      </c>
      <c r="M3256" s="61" t="str">
        <f aca="false">IF(J3256="PosK",SUMIFS(K:K,J:J,"NegK",H:H,H3256),"")</f>
        <v/>
      </c>
      <c r="N3256" s="61" t="str">
        <f aca="false">IF(J3256="PosK",SUMIFS(K:K,J:J,"eDNA",H:H,H3256),"")</f>
        <v/>
      </c>
      <c r="Q3256" s="62"/>
    </row>
    <row r="3257" customFormat="false" ht="14.25" hidden="false" customHeight="false" outlineLevel="0" collapsed="false">
      <c r="A3257" s="0" t="s">
        <v>752</v>
      </c>
      <c r="B3257" s="52" t="s">
        <v>1023</v>
      </c>
      <c r="C3257" s="52" t="s">
        <v>751</v>
      </c>
      <c r="D3257" s="53" t="n">
        <v>0.1</v>
      </c>
      <c r="E3257" s="53" t="s">
        <v>748</v>
      </c>
      <c r="F3257" s="0" t="s">
        <v>1373</v>
      </c>
      <c r="G3257" s="0" t="str">
        <f aca="false">LEFT(B3257,2)</f>
        <v>25</v>
      </c>
      <c r="H3257" s="0" t="str">
        <f aca="false">I3257&amp;"_"&amp;G3257&amp;"_"&amp;F3257</f>
        <v>Loegfroe_25_20181107_DL2018011_EUCNord_koersel2</v>
      </c>
      <c r="I3257" s="61" t="str">
        <f aca="false">MID(RIGHT(B3257,LEN(B3257)-3),1,FIND("_",RIGHT(B3257,LEN(B3257)-3))-1)</f>
        <v>Loegfroe</v>
      </c>
      <c r="J3257" s="61" t="str">
        <f aca="false">TRIM(SUBSTITUTE(RIGHT(B3257,FIND(I3257,B3257)+1),"_",""))</f>
        <v>eDNA</v>
      </c>
      <c r="K3257" s="0" t="str">
        <f aca="false">IFERROR(VALUE(SUBSTITUTE(E3257,".",",")),E3257)</f>
        <v>No Ct</v>
      </c>
      <c r="L3257" s="61" t="str">
        <f aca="false">IF(J3257="PosK",SUMIFS(K:K,J:J,"PosK",H:H,H3257),"")</f>
        <v/>
      </c>
      <c r="M3257" s="61" t="str">
        <f aca="false">IF(J3257="PosK",SUMIFS(K:K,J:J,"NegK",H:H,H3257),"")</f>
        <v/>
      </c>
      <c r="N3257" s="61" t="str">
        <f aca="false">IF(J3257="PosK",SUMIFS(K:K,J:J,"eDNA",H:H,H3257),"")</f>
        <v/>
      </c>
      <c r="P3257" s="62"/>
      <c r="T3257" s="63"/>
      <c r="W3257" s="64"/>
    </row>
    <row r="3258" customFormat="false" ht="14.25" hidden="false" customHeight="false" outlineLevel="0" collapsed="false">
      <c r="A3258" s="0" t="s">
        <v>754</v>
      </c>
      <c r="B3258" s="52" t="s">
        <v>1025</v>
      </c>
      <c r="C3258" s="52" t="s">
        <v>743</v>
      </c>
      <c r="D3258" s="53" t="n">
        <v>0.1</v>
      </c>
      <c r="E3258" s="53" t="n">
        <v>28.33</v>
      </c>
      <c r="F3258" s="0" t="s">
        <v>1373</v>
      </c>
      <c r="G3258" s="0" t="str">
        <f aca="false">LEFT(B3258,2)</f>
        <v>26</v>
      </c>
      <c r="H3258" s="0" t="str">
        <f aca="false">I3258&amp;"_"&amp;G3258&amp;"_"&amp;F3258</f>
        <v>StorVandsalamander_26_20181107_DL2018011_EUCNord_koersel2</v>
      </c>
      <c r="I3258" s="61" t="str">
        <f aca="false">MID(RIGHT(B3258,LEN(B3258)-3),1,FIND("_",RIGHT(B3258,LEN(B3258)-3))-1)</f>
        <v>StorVandsalamander</v>
      </c>
      <c r="J3258" s="61" t="str">
        <f aca="false">TRIM(SUBSTITUTE(RIGHT(B3258,FIND(I3258,B3258)+1),"_",""))</f>
        <v>PosK</v>
      </c>
      <c r="K3258" s="0" t="n">
        <f aca="false">IFERROR(VALUE(SUBSTITUTE(E3258,".",",")),E3258)</f>
        <v>28.33</v>
      </c>
      <c r="L3258" s="61" t="n">
        <f aca="false">IF(J3258="PosK",SUMIFS(K:K,J:J,"PosK",H:H,H3258),"")</f>
        <v>28.33</v>
      </c>
      <c r="M3258" s="61" t="n">
        <f aca="false">IF(J3258="PosK",SUMIFS(K:K,J:J,"NegK",H:H,H3258),"")</f>
        <v>0</v>
      </c>
      <c r="N3258" s="61" t="n">
        <f aca="false">IF(J3258="PosK",SUMIFS(K:K,J:J,"eDNA",H:H,H3258),"")</f>
        <v>0</v>
      </c>
      <c r="P3258" s="62" t="n">
        <f aca="false">IF(K3260="No Ct",0,K3260)</f>
        <v>0</v>
      </c>
      <c r="Q3258" s="62" t="n">
        <f aca="false">IF(K3261="No Ct",0,K3261)</f>
        <v>0</v>
      </c>
      <c r="R3258" s="0" t="str">
        <f aca="false">IF(AND(L3258&gt;0,M3258=0),"Valid","Invalid")</f>
        <v>Valid</v>
      </c>
      <c r="S3258" s="0" t="str">
        <f aca="false">IF(OR(P3258&gt;1,Q3258&gt;1),"Present","Absent")</f>
        <v>Absent</v>
      </c>
      <c r="T3258" s="63" t="str">
        <f aca="false">IF(OR(AND(P3258&gt;1,P3258&lt;41),AND(Q3258&gt;1,Q3258&lt;41)),"Ct&lt;41","Ct&gt;41")</f>
        <v>Ct&gt;41</v>
      </c>
      <c r="U3258" s="0" t="str">
        <f aca="false">I3258</f>
        <v>StorVandsalamander</v>
      </c>
      <c r="V3258" s="0" t="str">
        <f aca="false">MID(F3258,10,9)</f>
        <v>DL2018011</v>
      </c>
      <c r="W3258" s="64" t="str">
        <f aca="false">V3258&amp;"_"&amp;U3258&amp;"_"&amp;R3258&amp;"_"&amp;S3258&amp;"_"&amp;T3258</f>
        <v>DL2018011_StorVandsalamander_Valid_Absent_Ct&gt;41</v>
      </c>
    </row>
    <row r="3259" customFormat="false" ht="14.25" hidden="false" customHeight="false" outlineLevel="0" collapsed="false">
      <c r="A3259" s="0" t="s">
        <v>756</v>
      </c>
      <c r="B3259" s="52" t="s">
        <v>1026</v>
      </c>
      <c r="C3259" s="52" t="s">
        <v>747</v>
      </c>
      <c r="D3259" s="53" t="n">
        <v>0.1</v>
      </c>
      <c r="E3259" s="53" t="s">
        <v>748</v>
      </c>
      <c r="F3259" s="0" t="s">
        <v>1373</v>
      </c>
      <c r="G3259" s="0" t="str">
        <f aca="false">LEFT(B3259,2)</f>
        <v>26</v>
      </c>
      <c r="H3259" s="0" t="str">
        <f aca="false">I3259&amp;"_"&amp;G3259&amp;"_"&amp;F3259</f>
        <v>StorVandsalamander_26_20181107_DL2018011_EUCNord_koersel2</v>
      </c>
      <c r="I3259" s="61" t="str">
        <f aca="false">MID(RIGHT(B3259,LEN(B3259)-3),1,FIND("_",RIGHT(B3259,LEN(B3259)-3))-1)</f>
        <v>StorVandsalamander</v>
      </c>
      <c r="J3259" s="61" t="str">
        <f aca="false">TRIM(SUBSTITUTE(RIGHT(B3259,FIND(I3259,B3259)+1),"_",""))</f>
        <v>NegK</v>
      </c>
      <c r="K3259" s="0" t="str">
        <f aca="false">IFERROR(VALUE(SUBSTITUTE(E3259,".",",")),E3259)</f>
        <v>No Ct</v>
      </c>
      <c r="L3259" s="61" t="str">
        <f aca="false">IF(J3259="PosK",SUMIFS(K:K,J:J,"PosK",H:H,H3259),"")</f>
        <v/>
      </c>
      <c r="M3259" s="61" t="str">
        <f aca="false">IF(J3259="PosK",SUMIFS(K:K,J:J,"NegK",H:H,H3259),"")</f>
        <v/>
      </c>
      <c r="N3259" s="61" t="str">
        <f aca="false">IF(J3259="PosK",SUMIFS(K:K,J:J,"eDNA",H:H,H3259),"")</f>
        <v/>
      </c>
    </row>
    <row r="3260" customFormat="false" ht="14.25" hidden="false" customHeight="false" outlineLevel="0" collapsed="false">
      <c r="A3260" s="0" t="s">
        <v>758</v>
      </c>
      <c r="B3260" s="52" t="s">
        <v>1027</v>
      </c>
      <c r="C3260" s="52" t="s">
        <v>751</v>
      </c>
      <c r="D3260" s="53" t="n">
        <v>0.1</v>
      </c>
      <c r="E3260" s="53" t="s">
        <v>748</v>
      </c>
      <c r="F3260" s="0" t="s">
        <v>1373</v>
      </c>
      <c r="G3260" s="0" t="str">
        <f aca="false">LEFT(B3260,2)</f>
        <v>26</v>
      </c>
      <c r="H3260" s="0" t="str">
        <f aca="false">I3260&amp;"_"&amp;G3260&amp;"_"&amp;F3260</f>
        <v>StorVandsalamander_26_20181107_DL2018011_EUCNord_koersel2</v>
      </c>
      <c r="I3260" s="61" t="str">
        <f aca="false">MID(RIGHT(B3260,LEN(B3260)-3),1,FIND("_",RIGHT(B3260,LEN(B3260)-3))-1)</f>
        <v>StorVandsalamander</v>
      </c>
      <c r="J3260" s="61" t="str">
        <f aca="false">TRIM(SUBSTITUTE(RIGHT(B3260,FIND(I3260,B3260)+1),"_",""))</f>
        <v>eDNA</v>
      </c>
      <c r="K3260" s="0" t="str">
        <f aca="false">IFERROR(VALUE(SUBSTITUTE(E3260,".",",")),E3260)</f>
        <v>No Ct</v>
      </c>
      <c r="L3260" s="61" t="str">
        <f aca="false">IF(J3260="PosK",SUMIFS(K:K,J:J,"PosK",H:H,H3260),"")</f>
        <v/>
      </c>
      <c r="M3260" s="61" t="str">
        <f aca="false">IF(J3260="PosK",SUMIFS(K:K,J:J,"NegK",H:H,H3260),"")</f>
        <v/>
      </c>
      <c r="N3260" s="61" t="str">
        <f aca="false">IF(J3260="PosK",SUMIFS(K:K,J:J,"eDNA",H:H,H3260),"")</f>
        <v/>
      </c>
      <c r="Q3260" s="62"/>
    </row>
    <row r="3261" customFormat="false" ht="14.25" hidden="false" customHeight="false" outlineLevel="0" collapsed="false">
      <c r="A3261" s="0" t="s">
        <v>760</v>
      </c>
      <c r="B3261" s="52" t="s">
        <v>1027</v>
      </c>
      <c r="C3261" s="52" t="s">
        <v>751</v>
      </c>
      <c r="D3261" s="53" t="n">
        <v>0.1</v>
      </c>
      <c r="E3261" s="53" t="s">
        <v>748</v>
      </c>
      <c r="F3261" s="0" t="s">
        <v>1373</v>
      </c>
      <c r="G3261" s="0" t="str">
        <f aca="false">LEFT(B3261,2)</f>
        <v>26</v>
      </c>
      <c r="H3261" s="0" t="str">
        <f aca="false">I3261&amp;"_"&amp;G3261&amp;"_"&amp;F3261</f>
        <v>StorVandsalamander_26_20181107_DL2018011_EUCNord_koersel2</v>
      </c>
      <c r="I3261" s="61" t="str">
        <f aca="false">MID(RIGHT(B3261,LEN(B3261)-3),1,FIND("_",RIGHT(B3261,LEN(B3261)-3))-1)</f>
        <v>StorVandsalamander</v>
      </c>
      <c r="J3261" s="61" t="str">
        <f aca="false">TRIM(SUBSTITUTE(RIGHT(B3261,FIND(I3261,B3261)+1),"_",""))</f>
        <v>eDNA</v>
      </c>
      <c r="K3261" s="0" t="str">
        <f aca="false">IFERROR(VALUE(SUBSTITUTE(E3261,".",",")),E3261)</f>
        <v>No Ct</v>
      </c>
      <c r="L3261" s="61" t="str">
        <f aca="false">IF(J3261="PosK",SUMIFS(K:K,J:J,"PosK",H:H,H3261),"")</f>
        <v/>
      </c>
      <c r="M3261" s="61" t="str">
        <f aca="false">IF(J3261="PosK",SUMIFS(K:K,J:J,"NegK",H:H,H3261),"")</f>
        <v/>
      </c>
      <c r="N3261" s="61" t="str">
        <f aca="false">IF(J3261="PosK",SUMIFS(K:K,J:J,"eDNA",H:H,H3261),"")</f>
        <v/>
      </c>
      <c r="P3261" s="62"/>
      <c r="T3261" s="63"/>
      <c r="W3261" s="64"/>
    </row>
    <row r="3262" customFormat="false" ht="14.25" hidden="false" customHeight="false" outlineLevel="0" collapsed="false">
      <c r="A3262" s="0" t="s">
        <v>762</v>
      </c>
      <c r="B3262" s="52" t="s">
        <v>1029</v>
      </c>
      <c r="C3262" s="52" t="s">
        <v>743</v>
      </c>
      <c r="D3262" s="53" t="n">
        <v>0.1</v>
      </c>
      <c r="E3262" s="53" t="n">
        <v>24.47</v>
      </c>
      <c r="F3262" s="0" t="s">
        <v>1373</v>
      </c>
      <c r="G3262" s="0" t="str">
        <f aca="false">LEFT(B3262,2)</f>
        <v>27</v>
      </c>
      <c r="H3262" s="0" t="str">
        <f aca="false">I3262&amp;"_"&amp;G3262&amp;"_"&amp;F3262</f>
        <v>Strandtudse_27_20181107_DL2018011_EUCNord_koersel2</v>
      </c>
      <c r="I3262" s="61" t="str">
        <f aca="false">MID(RIGHT(B3262,LEN(B3262)-3),1,FIND("_",RIGHT(B3262,LEN(B3262)-3))-1)</f>
        <v>Strandtudse</v>
      </c>
      <c r="J3262" s="61" t="str">
        <f aca="false">TRIM(SUBSTITUTE(RIGHT(B3262,FIND(I3262,B3262)+1),"_",""))</f>
        <v>PosK</v>
      </c>
      <c r="K3262" s="0" t="n">
        <f aca="false">IFERROR(VALUE(SUBSTITUTE(E3262,".",",")),E3262)</f>
        <v>24.47</v>
      </c>
      <c r="L3262" s="61" t="n">
        <f aca="false">IF(J3262="PosK",SUMIFS(K:K,J:J,"PosK",H:H,H3262),"")</f>
        <v>24.47</v>
      </c>
      <c r="M3262" s="61" t="n">
        <f aca="false">IF(J3262="PosK",SUMIFS(K:K,J:J,"NegK",H:H,H3262),"")</f>
        <v>0</v>
      </c>
      <c r="N3262" s="61" t="n">
        <f aca="false">IF(J3262="PosK",SUMIFS(K:K,J:J,"eDNA",H:H,H3262),"")</f>
        <v>0</v>
      </c>
      <c r="P3262" s="62" t="n">
        <f aca="false">IF(K3264="No Ct",0,K3264)</f>
        <v>0</v>
      </c>
      <c r="Q3262" s="62" t="n">
        <f aca="false">IF(K3265="No Ct",0,K3265)</f>
        <v>0</v>
      </c>
      <c r="R3262" s="0" t="str">
        <f aca="false">IF(AND(L3262&gt;0,M3262=0),"Valid","Invalid")</f>
        <v>Valid</v>
      </c>
      <c r="S3262" s="0" t="str">
        <f aca="false">IF(OR(P3262&gt;1,Q3262&gt;1),"Present","Absent")</f>
        <v>Absent</v>
      </c>
      <c r="T3262" s="63" t="str">
        <f aca="false">IF(OR(AND(P3262&gt;1,P3262&lt;41),AND(Q3262&gt;1,Q3262&lt;41)),"Ct&lt;41","Ct&gt;41")</f>
        <v>Ct&gt;41</v>
      </c>
      <c r="U3262" s="0" t="str">
        <f aca="false">I3262</f>
        <v>Strandtudse</v>
      </c>
      <c r="V3262" s="0" t="str">
        <f aca="false">MID(F3262,10,9)</f>
        <v>DL2018011</v>
      </c>
      <c r="W3262" s="64" t="str">
        <f aca="false">V3262&amp;"_"&amp;U3262&amp;"_"&amp;R3262&amp;"_"&amp;S3262&amp;"_"&amp;T3262</f>
        <v>DL2018011_Strandtudse_Valid_Absent_Ct&gt;41</v>
      </c>
    </row>
    <row r="3263" customFormat="false" ht="14.25" hidden="false" customHeight="false" outlineLevel="0" collapsed="false">
      <c r="A3263" s="0" t="s">
        <v>764</v>
      </c>
      <c r="B3263" s="52" t="s">
        <v>1030</v>
      </c>
      <c r="C3263" s="52" t="s">
        <v>747</v>
      </c>
      <c r="D3263" s="53" t="n">
        <v>0.1</v>
      </c>
      <c r="E3263" s="53" t="s">
        <v>748</v>
      </c>
      <c r="F3263" s="0" t="s">
        <v>1373</v>
      </c>
      <c r="G3263" s="0" t="str">
        <f aca="false">LEFT(B3263,2)</f>
        <v>27</v>
      </c>
      <c r="H3263" s="0" t="str">
        <f aca="false">I3263&amp;"_"&amp;G3263&amp;"_"&amp;F3263</f>
        <v>Strandtudse_27_20181107_DL2018011_EUCNord_koersel2</v>
      </c>
      <c r="I3263" s="61" t="str">
        <f aca="false">MID(RIGHT(B3263,LEN(B3263)-3),1,FIND("_",RIGHT(B3263,LEN(B3263)-3))-1)</f>
        <v>Strandtudse</v>
      </c>
      <c r="J3263" s="61" t="str">
        <f aca="false">TRIM(SUBSTITUTE(RIGHT(B3263,FIND(I3263,B3263)+1),"_",""))</f>
        <v>NegK</v>
      </c>
      <c r="K3263" s="0" t="str">
        <f aca="false">IFERROR(VALUE(SUBSTITUTE(E3263,".",",")),E3263)</f>
        <v>No Ct</v>
      </c>
      <c r="L3263" s="61" t="str">
        <f aca="false">IF(J3263="PosK",SUMIFS(K:K,J:J,"PosK",H:H,H3263),"")</f>
        <v/>
      </c>
      <c r="M3263" s="61" t="str">
        <f aca="false">IF(J3263="PosK",SUMIFS(K:K,J:J,"NegK",H:H,H3263),"")</f>
        <v/>
      </c>
      <c r="N3263" s="61" t="str">
        <f aca="false">IF(J3263="PosK",SUMIFS(K:K,J:J,"eDNA",H:H,H3263),"")</f>
        <v/>
      </c>
    </row>
    <row r="3264" customFormat="false" ht="14.25" hidden="false" customHeight="false" outlineLevel="0" collapsed="false">
      <c r="A3264" s="0" t="s">
        <v>766</v>
      </c>
      <c r="B3264" s="52" t="s">
        <v>1031</v>
      </c>
      <c r="C3264" s="52" t="s">
        <v>751</v>
      </c>
      <c r="D3264" s="53" t="n">
        <v>0.1</v>
      </c>
      <c r="E3264" s="53" t="s">
        <v>748</v>
      </c>
      <c r="F3264" s="0" t="s">
        <v>1373</v>
      </c>
      <c r="G3264" s="0" t="str">
        <f aca="false">LEFT(B3264,2)</f>
        <v>27</v>
      </c>
      <c r="H3264" s="0" t="str">
        <f aca="false">I3264&amp;"_"&amp;G3264&amp;"_"&amp;F3264</f>
        <v>Strandtudse_27_20181107_DL2018011_EUCNord_koersel2</v>
      </c>
      <c r="I3264" s="61" t="str">
        <f aca="false">MID(RIGHT(B3264,LEN(B3264)-3),1,FIND("_",RIGHT(B3264,LEN(B3264)-3))-1)</f>
        <v>Strandtudse</v>
      </c>
      <c r="J3264" s="61" t="str">
        <f aca="false">TRIM(SUBSTITUTE(RIGHT(B3264,FIND(I3264,B3264)+1),"_",""))</f>
        <v>eDNA</v>
      </c>
      <c r="K3264" s="0" t="str">
        <f aca="false">IFERROR(VALUE(SUBSTITUTE(E3264,".",",")),E3264)</f>
        <v>No Ct</v>
      </c>
      <c r="L3264" s="61" t="str">
        <f aca="false">IF(J3264="PosK",SUMIFS(K:K,J:J,"PosK",H:H,H3264),"")</f>
        <v/>
      </c>
      <c r="M3264" s="61" t="str">
        <f aca="false">IF(J3264="PosK",SUMIFS(K:K,J:J,"NegK",H:H,H3264),"")</f>
        <v/>
      </c>
      <c r="N3264" s="61" t="str">
        <f aca="false">IF(J3264="PosK",SUMIFS(K:K,J:J,"eDNA",H:H,H3264),"")</f>
        <v/>
      </c>
      <c r="Q3264" s="62"/>
    </row>
    <row r="3265" customFormat="false" ht="14.25" hidden="false" customHeight="false" outlineLevel="0" collapsed="false">
      <c r="A3265" s="0" t="s">
        <v>768</v>
      </c>
      <c r="B3265" s="52" t="s">
        <v>1031</v>
      </c>
      <c r="C3265" s="52" t="s">
        <v>751</v>
      </c>
      <c r="D3265" s="53" t="n">
        <v>0.1</v>
      </c>
      <c r="E3265" s="53" t="s">
        <v>748</v>
      </c>
      <c r="F3265" s="0" t="s">
        <v>1373</v>
      </c>
      <c r="G3265" s="0" t="str">
        <f aca="false">LEFT(B3265,2)</f>
        <v>27</v>
      </c>
      <c r="H3265" s="0" t="str">
        <f aca="false">I3265&amp;"_"&amp;G3265&amp;"_"&amp;F3265</f>
        <v>Strandtudse_27_20181107_DL2018011_EUCNord_koersel2</v>
      </c>
      <c r="I3265" s="61" t="str">
        <f aca="false">MID(RIGHT(B3265,LEN(B3265)-3),1,FIND("_",RIGHT(B3265,LEN(B3265)-3))-1)</f>
        <v>Strandtudse</v>
      </c>
      <c r="J3265" s="61" t="str">
        <f aca="false">TRIM(SUBSTITUTE(RIGHT(B3265,FIND(I3265,B3265)+1),"_",""))</f>
        <v>eDNA</v>
      </c>
      <c r="K3265" s="0" t="str">
        <f aca="false">IFERROR(VALUE(SUBSTITUTE(E3265,".",",")),E3265)</f>
        <v>No Ct</v>
      </c>
      <c r="L3265" s="61" t="str">
        <f aca="false">IF(J3265="PosK",SUMIFS(K:K,J:J,"PosK",H:H,H3265),"")</f>
        <v/>
      </c>
      <c r="M3265" s="61" t="str">
        <f aca="false">IF(J3265="PosK",SUMIFS(K:K,J:J,"NegK",H:H,H3265),"")</f>
        <v/>
      </c>
      <c r="N3265" s="61" t="str">
        <f aca="false">IF(J3265="PosK",SUMIFS(K:K,J:J,"eDNA",H:H,H3265),"")</f>
        <v/>
      </c>
      <c r="P3265" s="62"/>
      <c r="T3265" s="63"/>
      <c r="W3265" s="64"/>
    </row>
    <row r="3266" customFormat="false" ht="14.25" hidden="false" customHeight="false" outlineLevel="0" collapsed="false">
      <c r="A3266" s="0" t="s">
        <v>770</v>
      </c>
      <c r="B3266" s="52" t="s">
        <v>1033</v>
      </c>
      <c r="C3266" s="52" t="s">
        <v>743</v>
      </c>
      <c r="D3266" s="53" t="n">
        <v>0.1</v>
      </c>
      <c r="E3266" s="53" t="n">
        <v>32.52</v>
      </c>
      <c r="F3266" s="0" t="s">
        <v>1373</v>
      </c>
      <c r="G3266" s="0" t="str">
        <f aca="false">LEFT(B3266,2)</f>
        <v>28</v>
      </c>
      <c r="H3266" s="0" t="str">
        <f aca="false">I3266&amp;"_"&amp;G3266&amp;"_"&amp;F3266</f>
        <v>GroenbrogetTudse_28_20181107_DL2018011_EUCNord_koersel2</v>
      </c>
      <c r="I3266" s="61" t="str">
        <f aca="false">MID(RIGHT(B3266,LEN(B3266)-3),1,FIND("_",RIGHT(B3266,LEN(B3266)-3))-1)</f>
        <v>GroenbrogetTudse</v>
      </c>
      <c r="J3266" s="61" t="str">
        <f aca="false">TRIM(SUBSTITUTE(RIGHT(B3266,FIND(I3266,B3266)+1),"_",""))</f>
        <v>PosK</v>
      </c>
      <c r="K3266" s="0" t="n">
        <f aca="false">IFERROR(VALUE(SUBSTITUTE(E3266,".",",")),E3266)</f>
        <v>32.52</v>
      </c>
      <c r="L3266" s="61" t="n">
        <f aca="false">IF(J3266="PosK",SUMIFS(K:K,J:J,"PosK",H:H,H3266),"")</f>
        <v>32.52</v>
      </c>
      <c r="M3266" s="61" t="n">
        <f aca="false">IF(J3266="PosK",SUMIFS(K:K,J:J,"NegK",H:H,H3266),"")</f>
        <v>0</v>
      </c>
      <c r="N3266" s="61" t="n">
        <f aca="false">IF(J3266="PosK",SUMIFS(K:K,J:J,"eDNA",H:H,H3266),"")</f>
        <v>0</v>
      </c>
      <c r="P3266" s="62" t="n">
        <f aca="false">IF(K3268="No Ct",0,K3268)</f>
        <v>0</v>
      </c>
      <c r="Q3266" s="62" t="n">
        <f aca="false">IF(K3269="No Ct",0,K3269)</f>
        <v>0</v>
      </c>
      <c r="R3266" s="0" t="str">
        <f aca="false">IF(AND(L3266&gt;0,M3266=0),"Valid","Invalid")</f>
        <v>Valid</v>
      </c>
      <c r="S3266" s="0" t="str">
        <f aca="false">IF(OR(P3266&gt;1,Q3266&gt;1),"Present","Absent")</f>
        <v>Absent</v>
      </c>
      <c r="T3266" s="63" t="str">
        <f aca="false">IF(OR(AND(P3266&gt;1,P3266&lt;41),AND(Q3266&gt;1,Q3266&lt;41)),"Ct&lt;41","Ct&gt;41")</f>
        <v>Ct&gt;41</v>
      </c>
      <c r="U3266" s="0" t="str">
        <f aca="false">I3266</f>
        <v>GroenbrogetTudse</v>
      </c>
      <c r="V3266" s="0" t="str">
        <f aca="false">MID(F3266,10,9)</f>
        <v>DL2018011</v>
      </c>
      <c r="W3266" s="64" t="str">
        <f aca="false">V3266&amp;"_"&amp;U3266&amp;"_"&amp;R3266&amp;"_"&amp;S3266&amp;"_"&amp;T3266</f>
        <v>DL2018011_GroenbrogetTudse_Valid_Absent_Ct&gt;41</v>
      </c>
    </row>
    <row r="3267" customFormat="false" ht="14.25" hidden="false" customHeight="false" outlineLevel="0" collapsed="false">
      <c r="A3267" s="0" t="s">
        <v>772</v>
      </c>
      <c r="B3267" s="52" t="s">
        <v>1034</v>
      </c>
      <c r="C3267" s="52" t="s">
        <v>747</v>
      </c>
      <c r="D3267" s="53" t="n">
        <v>0.1</v>
      </c>
      <c r="E3267" s="53" t="s">
        <v>748</v>
      </c>
      <c r="F3267" s="0" t="s">
        <v>1373</v>
      </c>
      <c r="G3267" s="0" t="str">
        <f aca="false">LEFT(B3267,2)</f>
        <v>28</v>
      </c>
      <c r="H3267" s="0" t="str">
        <f aca="false">I3267&amp;"_"&amp;G3267&amp;"_"&amp;F3267</f>
        <v>GroenbrogetTudse_28_20181107_DL2018011_EUCNord_koersel2</v>
      </c>
      <c r="I3267" s="61" t="str">
        <f aca="false">MID(RIGHT(B3267,LEN(B3267)-3),1,FIND("_",RIGHT(B3267,LEN(B3267)-3))-1)</f>
        <v>GroenbrogetTudse</v>
      </c>
      <c r="J3267" s="61" t="str">
        <f aca="false">TRIM(SUBSTITUTE(RIGHT(B3267,FIND(I3267,B3267)+1),"_",""))</f>
        <v>NegK</v>
      </c>
      <c r="K3267" s="0" t="str">
        <f aca="false">IFERROR(VALUE(SUBSTITUTE(E3267,".",",")),E3267)</f>
        <v>No Ct</v>
      </c>
      <c r="L3267" s="61" t="str">
        <f aca="false">IF(J3267="PosK",SUMIFS(K:K,J:J,"PosK",H:H,H3267),"")</f>
        <v/>
      </c>
      <c r="M3267" s="61" t="str">
        <f aca="false">IF(J3267="PosK",SUMIFS(K:K,J:J,"NegK",H:H,H3267),"")</f>
        <v/>
      </c>
      <c r="N3267" s="61" t="str">
        <f aca="false">IF(J3267="PosK",SUMIFS(K:K,J:J,"eDNA",H:H,H3267),"")</f>
        <v/>
      </c>
    </row>
    <row r="3268" customFormat="false" ht="14.25" hidden="false" customHeight="false" outlineLevel="0" collapsed="false">
      <c r="A3268" s="0" t="s">
        <v>774</v>
      </c>
      <c r="B3268" s="52" t="s">
        <v>1035</v>
      </c>
      <c r="C3268" s="52" t="s">
        <v>751</v>
      </c>
      <c r="D3268" s="53" t="n">
        <v>0.1</v>
      </c>
      <c r="E3268" s="53" t="s">
        <v>748</v>
      </c>
      <c r="F3268" s="0" t="s">
        <v>1373</v>
      </c>
      <c r="G3268" s="0" t="str">
        <f aca="false">LEFT(B3268,2)</f>
        <v>28</v>
      </c>
      <c r="H3268" s="0" t="str">
        <f aca="false">I3268&amp;"_"&amp;G3268&amp;"_"&amp;F3268</f>
        <v>GroenbrogetTudse_28_20181107_DL2018011_EUCNord_koersel2</v>
      </c>
      <c r="I3268" s="61" t="str">
        <f aca="false">MID(RIGHT(B3268,LEN(B3268)-3),1,FIND("_",RIGHT(B3268,LEN(B3268)-3))-1)</f>
        <v>GroenbrogetTudse</v>
      </c>
      <c r="J3268" s="61" t="str">
        <f aca="false">TRIM(SUBSTITUTE(RIGHT(B3268,FIND(I3268,B3268)+1),"_",""))</f>
        <v>eDNA</v>
      </c>
      <c r="K3268" s="0" t="str">
        <f aca="false">IFERROR(VALUE(SUBSTITUTE(E3268,".",",")),E3268)</f>
        <v>No Ct</v>
      </c>
      <c r="L3268" s="61" t="str">
        <f aca="false">IF(J3268="PosK",SUMIFS(K:K,J:J,"PosK",H:H,H3268),"")</f>
        <v/>
      </c>
      <c r="M3268" s="61" t="str">
        <f aca="false">IF(J3268="PosK",SUMIFS(K:K,J:J,"NegK",H:H,H3268),"")</f>
        <v/>
      </c>
      <c r="N3268" s="61" t="str">
        <f aca="false">IF(J3268="PosK",SUMIFS(K:K,J:J,"eDNA",H:H,H3268),"")</f>
        <v/>
      </c>
      <c r="Q3268" s="62"/>
    </row>
    <row r="3269" customFormat="false" ht="14.25" hidden="false" customHeight="false" outlineLevel="0" collapsed="false">
      <c r="A3269" s="0" t="s">
        <v>776</v>
      </c>
      <c r="B3269" s="52" t="s">
        <v>1035</v>
      </c>
      <c r="C3269" s="52" t="s">
        <v>751</v>
      </c>
      <c r="D3269" s="53" t="n">
        <v>0.1</v>
      </c>
      <c r="E3269" s="53" t="s">
        <v>748</v>
      </c>
      <c r="F3269" s="0" t="s">
        <v>1373</v>
      </c>
      <c r="G3269" s="0" t="str">
        <f aca="false">LEFT(B3269,2)</f>
        <v>28</v>
      </c>
      <c r="H3269" s="0" t="str">
        <f aca="false">I3269&amp;"_"&amp;G3269&amp;"_"&amp;F3269</f>
        <v>GroenbrogetTudse_28_20181107_DL2018011_EUCNord_koersel2</v>
      </c>
      <c r="I3269" s="61" t="str">
        <f aca="false">MID(RIGHT(B3269,LEN(B3269)-3),1,FIND("_",RIGHT(B3269,LEN(B3269)-3))-1)</f>
        <v>GroenbrogetTudse</v>
      </c>
      <c r="J3269" s="61" t="str">
        <f aca="false">TRIM(SUBSTITUTE(RIGHT(B3269,FIND(I3269,B3269)+1),"_",""))</f>
        <v>eDNA</v>
      </c>
      <c r="K3269" s="0" t="str">
        <f aca="false">IFERROR(VALUE(SUBSTITUTE(E3269,".",",")),E3269)</f>
        <v>No Ct</v>
      </c>
      <c r="L3269" s="61" t="str">
        <f aca="false">IF(J3269="PosK",SUMIFS(K:K,J:J,"PosK",H:H,H3269),"")</f>
        <v/>
      </c>
      <c r="M3269" s="61" t="str">
        <f aca="false">IF(J3269="PosK",SUMIFS(K:K,J:J,"NegK",H:H,H3269),"")</f>
        <v/>
      </c>
      <c r="N3269" s="61" t="str">
        <f aca="false">IF(J3269="PosK",SUMIFS(K:K,J:J,"eDNA",H:H,H3269),"")</f>
        <v/>
      </c>
      <c r="P3269" s="62"/>
      <c r="T3269" s="63"/>
      <c r="W3269" s="64"/>
    </row>
    <row r="3270" customFormat="false" ht="14.25" hidden="false" customHeight="false" outlineLevel="0" collapsed="false">
      <c r="A3270" s="0" t="s">
        <v>778</v>
      </c>
      <c r="B3270" s="52" t="s">
        <v>1037</v>
      </c>
      <c r="C3270" s="52" t="s">
        <v>743</v>
      </c>
      <c r="D3270" s="53" t="n">
        <v>0.1</v>
      </c>
      <c r="E3270" s="53" t="n">
        <v>26.67</v>
      </c>
      <c r="F3270" s="0" t="s">
        <v>1373</v>
      </c>
      <c r="G3270" s="0" t="str">
        <f aca="false">LEFT(B3270,2)</f>
        <v>29</v>
      </c>
      <c r="H3270" s="0" t="str">
        <f aca="false">I3270&amp;"_"&amp;G3270&amp;"_"&amp;F3270</f>
        <v>Loevfroe_29_20181107_DL2018011_EUCNord_koersel2</v>
      </c>
      <c r="I3270" s="61" t="str">
        <f aca="false">MID(RIGHT(B3270,LEN(B3270)-3),1,FIND("_",RIGHT(B3270,LEN(B3270)-3))-1)</f>
        <v>Loevfroe</v>
      </c>
      <c r="J3270" s="61" t="str">
        <f aca="false">TRIM(SUBSTITUTE(RIGHT(B3270,FIND(I3270,B3270)+1),"_",""))</f>
        <v>PosK</v>
      </c>
      <c r="K3270" s="0" t="n">
        <f aca="false">IFERROR(VALUE(SUBSTITUTE(E3270,".",",")),E3270)</f>
        <v>26.67</v>
      </c>
      <c r="L3270" s="61" t="n">
        <f aca="false">IF(J3270="PosK",SUMIFS(K:K,J:J,"PosK",H:H,H3270),"")</f>
        <v>26.67</v>
      </c>
      <c r="M3270" s="61" t="n">
        <f aca="false">IF(J3270="PosK",SUMIFS(K:K,J:J,"NegK",H:H,H3270),"")</f>
        <v>0</v>
      </c>
      <c r="N3270" s="61" t="n">
        <f aca="false">IF(J3270="PosK",SUMIFS(K:K,J:J,"eDNA",H:H,H3270),"")</f>
        <v>0</v>
      </c>
      <c r="P3270" s="62" t="n">
        <f aca="false">IF(K3272="No Ct",0,K3272)</f>
        <v>0</v>
      </c>
      <c r="Q3270" s="62" t="n">
        <f aca="false">IF(K3273="No Ct",0,K3273)</f>
        <v>0</v>
      </c>
      <c r="R3270" s="0" t="str">
        <f aca="false">IF(AND(L3270&gt;0,M3270=0),"Valid","Invalid")</f>
        <v>Valid</v>
      </c>
      <c r="S3270" s="0" t="str">
        <f aca="false">IF(OR(P3270&gt;1,Q3270&gt;1),"Present","Absent")</f>
        <v>Absent</v>
      </c>
      <c r="T3270" s="63" t="str">
        <f aca="false">IF(OR(AND(P3270&gt;1,P3270&lt;41),AND(Q3270&gt;1,Q3270&lt;41)),"Ct&lt;41","Ct&gt;41")</f>
        <v>Ct&gt;41</v>
      </c>
      <c r="U3270" s="0" t="str">
        <f aca="false">I3270</f>
        <v>Loevfroe</v>
      </c>
      <c r="V3270" s="0" t="str">
        <f aca="false">MID(F3270,10,9)</f>
        <v>DL2018011</v>
      </c>
      <c r="W3270" s="64" t="str">
        <f aca="false">V3270&amp;"_"&amp;U3270&amp;"_"&amp;R3270&amp;"_"&amp;S3270&amp;"_"&amp;T3270</f>
        <v>DL2018011_Loevfroe_Valid_Absent_Ct&gt;41</v>
      </c>
    </row>
    <row r="3271" customFormat="false" ht="14.25" hidden="false" customHeight="false" outlineLevel="0" collapsed="false">
      <c r="A3271" s="0" t="s">
        <v>780</v>
      </c>
      <c r="B3271" s="52" t="s">
        <v>1038</v>
      </c>
      <c r="C3271" s="52" t="s">
        <v>747</v>
      </c>
      <c r="D3271" s="53" t="n">
        <v>0.1</v>
      </c>
      <c r="E3271" s="53" t="s">
        <v>748</v>
      </c>
      <c r="F3271" s="0" t="s">
        <v>1373</v>
      </c>
      <c r="G3271" s="0" t="str">
        <f aca="false">LEFT(B3271,2)</f>
        <v>29</v>
      </c>
      <c r="H3271" s="0" t="str">
        <f aca="false">I3271&amp;"_"&amp;G3271&amp;"_"&amp;F3271</f>
        <v>Loevfroe_29_20181107_DL2018011_EUCNord_koersel2</v>
      </c>
      <c r="I3271" s="61" t="str">
        <f aca="false">MID(RIGHT(B3271,LEN(B3271)-3),1,FIND("_",RIGHT(B3271,LEN(B3271)-3))-1)</f>
        <v>Loevfroe</v>
      </c>
      <c r="J3271" s="61" t="str">
        <f aca="false">TRIM(SUBSTITUTE(RIGHT(B3271,FIND(I3271,B3271)+1),"_",""))</f>
        <v>NegK</v>
      </c>
      <c r="K3271" s="0" t="str">
        <f aca="false">IFERROR(VALUE(SUBSTITUTE(E3271,".",",")),E3271)</f>
        <v>No Ct</v>
      </c>
      <c r="L3271" s="61" t="str">
        <f aca="false">IF(J3271="PosK",SUMIFS(K:K,J:J,"PosK",H:H,H3271),"")</f>
        <v/>
      </c>
      <c r="M3271" s="61" t="str">
        <f aca="false">IF(J3271="PosK",SUMIFS(K:K,J:J,"NegK",H:H,H3271),"")</f>
        <v/>
      </c>
      <c r="N3271" s="61" t="str">
        <f aca="false">IF(J3271="PosK",SUMIFS(K:K,J:J,"eDNA",H:H,H3271),"")</f>
        <v/>
      </c>
    </row>
    <row r="3272" customFormat="false" ht="14.25" hidden="false" customHeight="false" outlineLevel="0" collapsed="false">
      <c r="A3272" s="0" t="s">
        <v>782</v>
      </c>
      <c r="B3272" s="52" t="s">
        <v>1039</v>
      </c>
      <c r="C3272" s="52" t="s">
        <v>751</v>
      </c>
      <c r="D3272" s="53" t="n">
        <v>0.1</v>
      </c>
      <c r="E3272" s="53" t="s">
        <v>748</v>
      </c>
      <c r="F3272" s="0" t="s">
        <v>1373</v>
      </c>
      <c r="G3272" s="0" t="str">
        <f aca="false">LEFT(B3272,2)</f>
        <v>29</v>
      </c>
      <c r="H3272" s="0" t="str">
        <f aca="false">I3272&amp;"_"&amp;G3272&amp;"_"&amp;F3272</f>
        <v>Loevfroe_29_20181107_DL2018011_EUCNord_koersel2</v>
      </c>
      <c r="I3272" s="61" t="str">
        <f aca="false">MID(RIGHT(B3272,LEN(B3272)-3),1,FIND("_",RIGHT(B3272,LEN(B3272)-3))-1)</f>
        <v>Loevfroe</v>
      </c>
      <c r="J3272" s="61" t="str">
        <f aca="false">TRIM(SUBSTITUTE(RIGHT(B3272,FIND(I3272,B3272)+1),"_",""))</f>
        <v>eDNA</v>
      </c>
      <c r="K3272" s="0" t="str">
        <f aca="false">IFERROR(VALUE(SUBSTITUTE(E3272,".",",")),E3272)</f>
        <v>No Ct</v>
      </c>
      <c r="L3272" s="61" t="str">
        <f aca="false">IF(J3272="PosK",SUMIFS(K:K,J:J,"PosK",H:H,H3272),"")</f>
        <v/>
      </c>
      <c r="M3272" s="61" t="str">
        <f aca="false">IF(J3272="PosK",SUMIFS(K:K,J:J,"NegK",H:H,H3272),"")</f>
        <v/>
      </c>
      <c r="N3272" s="61" t="str">
        <f aca="false">IF(J3272="PosK",SUMIFS(K:K,J:J,"eDNA",H:H,H3272),"")</f>
        <v/>
      </c>
      <c r="Q3272" s="62"/>
    </row>
    <row r="3273" customFormat="false" ht="14.25" hidden="false" customHeight="false" outlineLevel="0" collapsed="false">
      <c r="A3273" s="0" t="s">
        <v>784</v>
      </c>
      <c r="B3273" s="52" t="s">
        <v>1039</v>
      </c>
      <c r="C3273" s="52" t="s">
        <v>751</v>
      </c>
      <c r="D3273" s="53" t="n">
        <v>0.1</v>
      </c>
      <c r="E3273" s="53" t="s">
        <v>748</v>
      </c>
      <c r="F3273" s="0" t="s">
        <v>1373</v>
      </c>
      <c r="G3273" s="0" t="str">
        <f aca="false">LEFT(B3273,2)</f>
        <v>29</v>
      </c>
      <c r="H3273" s="0" t="str">
        <f aca="false">I3273&amp;"_"&amp;G3273&amp;"_"&amp;F3273</f>
        <v>Loevfroe_29_20181107_DL2018011_EUCNord_koersel2</v>
      </c>
      <c r="I3273" s="61" t="str">
        <f aca="false">MID(RIGHT(B3273,LEN(B3273)-3),1,FIND("_",RIGHT(B3273,LEN(B3273)-3))-1)</f>
        <v>Loevfroe</v>
      </c>
      <c r="J3273" s="61" t="str">
        <f aca="false">TRIM(SUBSTITUTE(RIGHT(B3273,FIND(I3273,B3273)+1),"_",""))</f>
        <v>eDNA</v>
      </c>
      <c r="K3273" s="0" t="str">
        <f aca="false">IFERROR(VALUE(SUBSTITUTE(E3273,".",",")),E3273)</f>
        <v>No Ct</v>
      </c>
      <c r="L3273" s="61" t="str">
        <f aca="false">IF(J3273="PosK",SUMIFS(K:K,J:J,"PosK",H:H,H3273),"")</f>
        <v/>
      </c>
      <c r="M3273" s="61" t="str">
        <f aca="false">IF(J3273="PosK",SUMIFS(K:K,J:J,"NegK",H:H,H3273),"")</f>
        <v/>
      </c>
      <c r="N3273" s="61" t="str">
        <f aca="false">IF(J3273="PosK",SUMIFS(K:K,J:J,"eDNA",H:H,H3273),"")</f>
        <v/>
      </c>
      <c r="P3273" s="62"/>
      <c r="T3273" s="63"/>
      <c r="W3273" s="64"/>
    </row>
    <row r="3274" customFormat="false" ht="14.25" hidden="false" customHeight="false" outlineLevel="0" collapsed="false">
      <c r="A3274" s="0" t="s">
        <v>786</v>
      </c>
      <c r="B3274" s="52" t="s">
        <v>1041</v>
      </c>
      <c r="C3274" s="52" t="s">
        <v>743</v>
      </c>
      <c r="D3274" s="53" t="n">
        <v>0.1</v>
      </c>
      <c r="E3274" s="53" t="n">
        <v>29.48</v>
      </c>
      <c r="F3274" s="0" t="s">
        <v>1373</v>
      </c>
      <c r="G3274" s="0" t="str">
        <f aca="false">LEFT(B3274,2)</f>
        <v>30</v>
      </c>
      <c r="H3274" s="0" t="str">
        <f aca="false">I3274&amp;"_"&amp;G3274&amp;"_"&amp;F3274</f>
        <v>Klokkefroe_30_20181107_DL2018011_EUCNord_koersel2</v>
      </c>
      <c r="I3274" s="61" t="str">
        <f aca="false">MID(RIGHT(B3274,LEN(B3274)-3),1,FIND("_",RIGHT(B3274,LEN(B3274)-3))-1)</f>
        <v>Klokkefroe</v>
      </c>
      <c r="J3274" s="61" t="str">
        <f aca="false">TRIM(SUBSTITUTE(RIGHT(B3274,FIND(I3274,B3274)+1),"_",""))</f>
        <v>PosK</v>
      </c>
      <c r="K3274" s="0" t="n">
        <f aca="false">IFERROR(VALUE(SUBSTITUTE(E3274,".",",")),E3274)</f>
        <v>29.48</v>
      </c>
      <c r="L3274" s="61" t="n">
        <f aca="false">IF(J3274="PosK",SUMIFS(K:K,J:J,"PosK",H:H,H3274),"")</f>
        <v>29.48</v>
      </c>
      <c r="M3274" s="61" t="n">
        <f aca="false">IF(J3274="PosK",SUMIFS(K:K,J:J,"NegK",H:H,H3274),"")</f>
        <v>0</v>
      </c>
      <c r="N3274" s="61" t="n">
        <f aca="false">IF(J3274="PosK",SUMIFS(K:K,J:J,"eDNA",H:H,H3274),"")</f>
        <v>0</v>
      </c>
      <c r="P3274" s="62" t="n">
        <f aca="false">IF(K3276="No Ct",0,K3276)</f>
        <v>0</v>
      </c>
      <c r="Q3274" s="62" t="n">
        <f aca="false">IF(K3277="No Ct",0,K3277)</f>
        <v>0</v>
      </c>
      <c r="R3274" s="0" t="str">
        <f aca="false">IF(AND(L3274&gt;0,M3274=0),"Valid","Invalid")</f>
        <v>Valid</v>
      </c>
      <c r="S3274" s="0" t="str">
        <f aca="false">IF(OR(P3274&gt;1,Q3274&gt;1),"Present","Absent")</f>
        <v>Absent</v>
      </c>
      <c r="T3274" s="63" t="str">
        <f aca="false">IF(OR(AND(P3274&gt;1,P3274&lt;41),AND(Q3274&gt;1,Q3274&lt;41)),"Ct&lt;41","Ct&gt;41")</f>
        <v>Ct&gt;41</v>
      </c>
      <c r="U3274" s="0" t="str">
        <f aca="false">I3274</f>
        <v>Klokkefroe</v>
      </c>
      <c r="V3274" s="0" t="str">
        <f aca="false">MID(F3274,10,9)</f>
        <v>DL2018011</v>
      </c>
      <c r="W3274" s="64" t="str">
        <f aca="false">V3274&amp;"_"&amp;U3274&amp;"_"&amp;R3274&amp;"_"&amp;S3274&amp;"_"&amp;T3274</f>
        <v>DL2018011_Klokkefroe_Valid_Absent_Ct&gt;41</v>
      </c>
    </row>
    <row r="3275" customFormat="false" ht="14.25" hidden="false" customHeight="false" outlineLevel="0" collapsed="false">
      <c r="A3275" s="0" t="s">
        <v>788</v>
      </c>
      <c r="B3275" s="52" t="s">
        <v>1042</v>
      </c>
      <c r="C3275" s="52" t="s">
        <v>747</v>
      </c>
      <c r="D3275" s="53" t="n">
        <v>0.1</v>
      </c>
      <c r="E3275" s="53" t="s">
        <v>748</v>
      </c>
      <c r="F3275" s="0" t="s">
        <v>1373</v>
      </c>
      <c r="G3275" s="0" t="str">
        <f aca="false">LEFT(B3275,2)</f>
        <v>30</v>
      </c>
      <c r="H3275" s="0" t="str">
        <f aca="false">I3275&amp;"_"&amp;G3275&amp;"_"&amp;F3275</f>
        <v>Klokkefroe_30_20181107_DL2018011_EUCNord_koersel2</v>
      </c>
      <c r="I3275" s="61" t="str">
        <f aca="false">MID(RIGHT(B3275,LEN(B3275)-3),1,FIND("_",RIGHT(B3275,LEN(B3275)-3))-1)</f>
        <v>Klokkefroe</v>
      </c>
      <c r="J3275" s="61" t="str">
        <f aca="false">TRIM(SUBSTITUTE(RIGHT(B3275,FIND(I3275,B3275)+1),"_",""))</f>
        <v>NegK</v>
      </c>
      <c r="K3275" s="0" t="str">
        <f aca="false">IFERROR(VALUE(SUBSTITUTE(E3275,".",",")),E3275)</f>
        <v>No Ct</v>
      </c>
      <c r="L3275" s="61" t="str">
        <f aca="false">IF(J3275="PosK",SUMIFS(K:K,J:J,"PosK",H:H,H3275),"")</f>
        <v/>
      </c>
      <c r="M3275" s="61" t="str">
        <f aca="false">IF(J3275="PosK",SUMIFS(K:K,J:J,"NegK",H:H,H3275),"")</f>
        <v/>
      </c>
      <c r="N3275" s="61" t="str">
        <f aca="false">IF(J3275="PosK",SUMIFS(K:K,J:J,"eDNA",H:H,H3275),"")</f>
        <v/>
      </c>
    </row>
    <row r="3276" customFormat="false" ht="14.25" hidden="false" customHeight="false" outlineLevel="0" collapsed="false">
      <c r="A3276" s="0" t="s">
        <v>790</v>
      </c>
      <c r="B3276" s="52" t="s">
        <v>1043</v>
      </c>
      <c r="C3276" s="52" t="s">
        <v>751</v>
      </c>
      <c r="D3276" s="53" t="n">
        <v>0.1</v>
      </c>
      <c r="E3276" s="53" t="s">
        <v>748</v>
      </c>
      <c r="F3276" s="0" t="s">
        <v>1373</v>
      </c>
      <c r="G3276" s="0" t="str">
        <f aca="false">LEFT(B3276,2)</f>
        <v>30</v>
      </c>
      <c r="H3276" s="0" t="str">
        <f aca="false">I3276&amp;"_"&amp;G3276&amp;"_"&amp;F3276</f>
        <v>Klokkefroe_30_20181107_DL2018011_EUCNord_koersel2</v>
      </c>
      <c r="I3276" s="61" t="str">
        <f aca="false">MID(RIGHT(B3276,LEN(B3276)-3),1,FIND("_",RIGHT(B3276,LEN(B3276)-3))-1)</f>
        <v>Klokkefroe</v>
      </c>
      <c r="J3276" s="61" t="str">
        <f aca="false">TRIM(SUBSTITUTE(RIGHT(B3276,FIND(I3276,B3276)+1),"_",""))</f>
        <v>eDNA</v>
      </c>
      <c r="K3276" s="0" t="str">
        <f aca="false">IFERROR(VALUE(SUBSTITUTE(E3276,".",",")),E3276)</f>
        <v>No Ct</v>
      </c>
      <c r="L3276" s="61" t="str">
        <f aca="false">IF(J3276="PosK",SUMIFS(K:K,J:J,"PosK",H:H,H3276),"")</f>
        <v/>
      </c>
      <c r="M3276" s="61" t="str">
        <f aca="false">IF(J3276="PosK",SUMIFS(K:K,J:J,"NegK",H:H,H3276),"")</f>
        <v/>
      </c>
      <c r="N3276" s="61" t="str">
        <f aca="false">IF(J3276="PosK",SUMIFS(K:K,J:J,"eDNA",H:H,H3276),"")</f>
        <v/>
      </c>
      <c r="Q3276" s="62"/>
    </row>
    <row r="3277" customFormat="false" ht="14.25" hidden="false" customHeight="false" outlineLevel="0" collapsed="false">
      <c r="A3277" s="0" t="s">
        <v>792</v>
      </c>
      <c r="B3277" s="52" t="s">
        <v>1043</v>
      </c>
      <c r="C3277" s="52" t="s">
        <v>751</v>
      </c>
      <c r="D3277" s="53" t="n">
        <v>0.1</v>
      </c>
      <c r="E3277" s="53" t="s">
        <v>748</v>
      </c>
      <c r="F3277" s="0" t="s">
        <v>1373</v>
      </c>
      <c r="G3277" s="0" t="str">
        <f aca="false">LEFT(B3277,2)</f>
        <v>30</v>
      </c>
      <c r="H3277" s="0" t="str">
        <f aca="false">I3277&amp;"_"&amp;G3277&amp;"_"&amp;F3277</f>
        <v>Klokkefroe_30_20181107_DL2018011_EUCNord_koersel2</v>
      </c>
      <c r="I3277" s="61" t="str">
        <f aca="false">MID(RIGHT(B3277,LEN(B3277)-3),1,FIND("_",RIGHT(B3277,LEN(B3277)-3))-1)</f>
        <v>Klokkefroe</v>
      </c>
      <c r="J3277" s="61" t="str">
        <f aca="false">TRIM(SUBSTITUTE(RIGHT(B3277,FIND(I3277,B3277)+1),"_",""))</f>
        <v>eDNA</v>
      </c>
      <c r="K3277" s="0" t="str">
        <f aca="false">IFERROR(VALUE(SUBSTITUTE(E3277,".",",")),E3277)</f>
        <v>No Ct</v>
      </c>
      <c r="L3277" s="61" t="str">
        <f aca="false">IF(J3277="PosK",SUMIFS(K:K,J:J,"PosK",H:H,H3277),"")</f>
        <v/>
      </c>
      <c r="M3277" s="61" t="str">
        <f aca="false">IF(J3277="PosK",SUMIFS(K:K,J:J,"NegK",H:H,H3277),"")</f>
        <v/>
      </c>
      <c r="N3277" s="61" t="str">
        <f aca="false">IF(J3277="PosK",SUMIFS(K:K,J:J,"eDNA",H:H,H3277),"")</f>
        <v/>
      </c>
      <c r="P3277" s="62"/>
      <c r="T3277" s="63"/>
      <c r="W3277" s="64"/>
    </row>
    <row r="3278" customFormat="false" ht="14.25" hidden="false" customHeight="false" outlineLevel="0" collapsed="false">
      <c r="A3278" s="0" t="s">
        <v>794</v>
      </c>
      <c r="B3278" s="52" t="s">
        <v>1045</v>
      </c>
      <c r="C3278" s="52" t="s">
        <v>743</v>
      </c>
      <c r="D3278" s="53" t="n">
        <v>0.1</v>
      </c>
      <c r="E3278" s="53" t="s">
        <v>748</v>
      </c>
      <c r="F3278" s="0" t="s">
        <v>1373</v>
      </c>
      <c r="G3278" s="0" t="str">
        <f aca="false">LEFT(B3278,2)</f>
        <v>31</v>
      </c>
      <c r="H3278" s="0" t="str">
        <f aca="false">I3278&amp;"_"&amp;G3278&amp;"_"&amp;F3278</f>
        <v>Bjergsalamander_31_20181107_DL2018011_EUCNord_koersel2</v>
      </c>
      <c r="I3278" s="61" t="str">
        <f aca="false">MID(RIGHT(B3278,LEN(B3278)-3),1,FIND("_",RIGHT(B3278,LEN(B3278)-3))-1)</f>
        <v>Bjergsalamander</v>
      </c>
      <c r="J3278" s="61" t="str">
        <f aca="false">TRIM(SUBSTITUTE(RIGHT(B3278,FIND(I3278,B3278)+1),"_",""))</f>
        <v>PosK</v>
      </c>
      <c r="K3278" s="0" t="str">
        <f aca="false">IFERROR(VALUE(SUBSTITUTE(E3278,".",",")),E3278)</f>
        <v>No Ct</v>
      </c>
      <c r="L3278" s="61" t="n">
        <f aca="false">IF(J3278="PosK",SUMIFS(K:K,J:J,"PosK",H:H,H3278),"")</f>
        <v>0</v>
      </c>
      <c r="M3278" s="61" t="n">
        <f aca="false">IF(J3278="PosK",SUMIFS(K:K,J:J,"NegK",H:H,H3278),"")</f>
        <v>0</v>
      </c>
      <c r="N3278" s="61" t="n">
        <f aca="false">IF(J3278="PosK",SUMIFS(K:K,J:J,"eDNA",H:H,H3278),"")</f>
        <v>0</v>
      </c>
      <c r="P3278" s="62" t="n">
        <f aca="false">IF(K3280="No Ct",0,K3280)</f>
        <v>0</v>
      </c>
      <c r="Q3278" s="62" t="n">
        <f aca="false">IF(K3281="No Ct",0,K3281)</f>
        <v>0</v>
      </c>
      <c r="R3278" s="0" t="str">
        <f aca="false">IF(AND(L3278&gt;0,M3278=0),"Valid","Invalid")</f>
        <v>Invalid</v>
      </c>
      <c r="S3278" s="0" t="str">
        <f aca="false">IF(OR(P3278&gt;1,Q3278&gt;1),"Present","Absent")</f>
        <v>Absent</v>
      </c>
      <c r="T3278" s="63" t="str">
        <f aca="false">IF(OR(AND(P3278&gt;1,P3278&lt;41),AND(Q3278&gt;1,Q3278&lt;41)),"Ct&lt;41","Ct&gt;41")</f>
        <v>Ct&gt;41</v>
      </c>
      <c r="U3278" s="0" t="str">
        <f aca="false">I3278</f>
        <v>Bjergsalamander</v>
      </c>
      <c r="V3278" s="0" t="str">
        <f aca="false">MID(F3278,10,9)</f>
        <v>DL2018011</v>
      </c>
      <c r="W3278" s="64" t="str">
        <f aca="false">V3278&amp;"_"&amp;U3278&amp;"_"&amp;R3278&amp;"_"&amp;S3278&amp;"_"&amp;T3278</f>
        <v>DL2018011_Bjergsalamander_Invalid_Absent_Ct&gt;41</v>
      </c>
    </row>
    <row r="3279" customFormat="false" ht="14.25" hidden="false" customHeight="false" outlineLevel="0" collapsed="false">
      <c r="A3279" s="0" t="s">
        <v>796</v>
      </c>
      <c r="B3279" s="52" t="s">
        <v>1046</v>
      </c>
      <c r="C3279" s="52" t="s">
        <v>747</v>
      </c>
      <c r="D3279" s="53" t="n">
        <v>0.1</v>
      </c>
      <c r="E3279" s="53" t="s">
        <v>748</v>
      </c>
      <c r="F3279" s="0" t="s">
        <v>1373</v>
      </c>
      <c r="G3279" s="0" t="str">
        <f aca="false">LEFT(B3279,2)</f>
        <v>31</v>
      </c>
      <c r="H3279" s="0" t="str">
        <f aca="false">I3279&amp;"_"&amp;G3279&amp;"_"&amp;F3279</f>
        <v>Bjergsalamander_31_20181107_DL2018011_EUCNord_koersel2</v>
      </c>
      <c r="I3279" s="61" t="str">
        <f aca="false">MID(RIGHT(B3279,LEN(B3279)-3),1,FIND("_",RIGHT(B3279,LEN(B3279)-3))-1)</f>
        <v>Bjergsalamander</v>
      </c>
      <c r="J3279" s="61" t="str">
        <f aca="false">TRIM(SUBSTITUTE(RIGHT(B3279,FIND(I3279,B3279)+1),"_",""))</f>
        <v>NegK</v>
      </c>
      <c r="K3279" s="0" t="str">
        <f aca="false">IFERROR(VALUE(SUBSTITUTE(E3279,".",",")),E3279)</f>
        <v>No Ct</v>
      </c>
      <c r="L3279" s="61" t="str">
        <f aca="false">IF(J3279="PosK",SUMIFS(K:K,J:J,"PosK",H:H,H3279),"")</f>
        <v/>
      </c>
      <c r="M3279" s="61" t="str">
        <f aca="false">IF(J3279="PosK",SUMIFS(K:K,J:J,"NegK",H:H,H3279),"")</f>
        <v/>
      </c>
      <c r="N3279" s="61" t="str">
        <f aca="false">IF(J3279="PosK",SUMIFS(K:K,J:J,"eDNA",H:H,H3279),"")</f>
        <v/>
      </c>
    </row>
    <row r="3280" customFormat="false" ht="14.25" hidden="false" customHeight="false" outlineLevel="0" collapsed="false">
      <c r="A3280" s="0" t="s">
        <v>798</v>
      </c>
      <c r="B3280" s="52" t="s">
        <v>1047</v>
      </c>
      <c r="C3280" s="52" t="s">
        <v>751</v>
      </c>
      <c r="D3280" s="53" t="n">
        <v>0.1</v>
      </c>
      <c r="E3280" s="53" t="s">
        <v>748</v>
      </c>
      <c r="F3280" s="0" t="s">
        <v>1373</v>
      </c>
      <c r="G3280" s="0" t="str">
        <f aca="false">LEFT(B3280,2)</f>
        <v>31</v>
      </c>
      <c r="H3280" s="0" t="str">
        <f aca="false">I3280&amp;"_"&amp;G3280&amp;"_"&amp;F3280</f>
        <v>Bjergsalamander_31_20181107_DL2018011_EUCNord_koersel2</v>
      </c>
      <c r="I3280" s="61" t="str">
        <f aca="false">MID(RIGHT(B3280,LEN(B3280)-3),1,FIND("_",RIGHT(B3280,LEN(B3280)-3))-1)</f>
        <v>Bjergsalamander</v>
      </c>
      <c r="J3280" s="61" t="str">
        <f aca="false">TRIM(SUBSTITUTE(RIGHT(B3280,FIND(I3280,B3280)+1),"_",""))</f>
        <v>eDNA</v>
      </c>
      <c r="K3280" s="0" t="str">
        <f aca="false">IFERROR(VALUE(SUBSTITUTE(E3280,".",",")),E3280)</f>
        <v>No Ct</v>
      </c>
      <c r="L3280" s="61" t="str">
        <f aca="false">IF(J3280="PosK",SUMIFS(K:K,J:J,"PosK",H:H,H3280),"")</f>
        <v/>
      </c>
      <c r="M3280" s="61" t="str">
        <f aca="false">IF(J3280="PosK",SUMIFS(K:K,J:J,"NegK",H:H,H3280),"")</f>
        <v/>
      </c>
      <c r="N3280" s="61" t="str">
        <f aca="false">IF(J3280="PosK",SUMIFS(K:K,J:J,"eDNA",H:H,H3280),"")</f>
        <v/>
      </c>
      <c r="Q3280" s="62"/>
    </row>
    <row r="3281" customFormat="false" ht="14.25" hidden="false" customHeight="false" outlineLevel="0" collapsed="false">
      <c r="A3281" s="0" t="s">
        <v>800</v>
      </c>
      <c r="B3281" s="52" t="s">
        <v>1047</v>
      </c>
      <c r="C3281" s="52" t="s">
        <v>751</v>
      </c>
      <c r="D3281" s="53" t="n">
        <v>0.1</v>
      </c>
      <c r="E3281" s="53" t="s">
        <v>748</v>
      </c>
      <c r="F3281" s="0" t="s">
        <v>1373</v>
      </c>
      <c r="G3281" s="0" t="str">
        <f aca="false">LEFT(B3281,2)</f>
        <v>31</v>
      </c>
      <c r="H3281" s="0" t="str">
        <f aca="false">I3281&amp;"_"&amp;G3281&amp;"_"&amp;F3281</f>
        <v>Bjergsalamander_31_20181107_DL2018011_EUCNord_koersel2</v>
      </c>
      <c r="I3281" s="61" t="str">
        <f aca="false">MID(RIGHT(B3281,LEN(B3281)-3),1,FIND("_",RIGHT(B3281,LEN(B3281)-3))-1)</f>
        <v>Bjergsalamander</v>
      </c>
      <c r="J3281" s="61" t="str">
        <f aca="false">TRIM(SUBSTITUTE(RIGHT(B3281,FIND(I3281,B3281)+1),"_",""))</f>
        <v>eDNA</v>
      </c>
      <c r="K3281" s="0" t="str">
        <f aca="false">IFERROR(VALUE(SUBSTITUTE(E3281,".",",")),E3281)</f>
        <v>No Ct</v>
      </c>
      <c r="L3281" s="61" t="str">
        <f aca="false">IF(J3281="PosK",SUMIFS(K:K,J:J,"PosK",H:H,H3281),"")</f>
        <v/>
      </c>
      <c r="M3281" s="61" t="str">
        <f aca="false">IF(J3281="PosK",SUMIFS(K:K,J:J,"NegK",H:H,H3281),"")</f>
        <v/>
      </c>
      <c r="N3281" s="61" t="str">
        <f aca="false">IF(J3281="PosK",SUMIFS(K:K,J:J,"eDNA",H:H,H3281),"")</f>
        <v/>
      </c>
      <c r="P3281" s="62"/>
      <c r="T3281" s="63"/>
      <c r="W3281" s="64"/>
    </row>
    <row r="3282" customFormat="false" ht="14.25" hidden="false" customHeight="false" outlineLevel="0" collapsed="false">
      <c r="A3282" s="0" t="s">
        <v>802</v>
      </c>
      <c r="B3282" s="52" t="s">
        <v>1049</v>
      </c>
      <c r="C3282" s="52" t="s">
        <v>743</v>
      </c>
      <c r="D3282" s="53" t="n">
        <v>0.1</v>
      </c>
      <c r="E3282" s="53" t="n">
        <v>38.53</v>
      </c>
      <c r="F3282" s="0" t="s">
        <v>1373</v>
      </c>
      <c r="G3282" s="0" t="str">
        <f aca="false">LEFT(B3282,2)</f>
        <v>32</v>
      </c>
      <c r="H3282" s="0" t="str">
        <f aca="false">I3282&amp;"_"&amp;G3282&amp;"_"&amp;F3282</f>
        <v>Latterfroe_32_20181107_DL2018011_EUCNord_koersel2</v>
      </c>
      <c r="I3282" s="61" t="str">
        <f aca="false">MID(RIGHT(B3282,LEN(B3282)-3),1,FIND("_",RIGHT(B3282,LEN(B3282)-3))-1)</f>
        <v>Latterfroe</v>
      </c>
      <c r="J3282" s="61" t="str">
        <f aca="false">TRIM(SUBSTITUTE(RIGHT(B3282,FIND(I3282,B3282)+1),"_",""))</f>
        <v>PosK</v>
      </c>
      <c r="K3282" s="0" t="n">
        <f aca="false">IFERROR(VALUE(SUBSTITUTE(E3282,".",",")),E3282)</f>
        <v>38.53</v>
      </c>
      <c r="L3282" s="61" t="n">
        <f aca="false">IF(J3282="PosK",SUMIFS(K:K,J:J,"PosK",H:H,H3282),"")</f>
        <v>38.53</v>
      </c>
      <c r="M3282" s="61" t="n">
        <f aca="false">IF(J3282="PosK",SUMIFS(K:K,J:J,"NegK",H:H,H3282),"")</f>
        <v>0</v>
      </c>
      <c r="N3282" s="61" t="n">
        <f aca="false">IF(J3282="PosK",SUMIFS(K:K,J:J,"eDNA",H:H,H3282),"")</f>
        <v>0</v>
      </c>
      <c r="P3282" s="62" t="n">
        <f aca="false">IF(K3284="No Ct",0,K3284)</f>
        <v>0</v>
      </c>
      <c r="Q3282" s="62" t="n">
        <f aca="false">IF(K3285="No Ct",0,K3285)</f>
        <v>0</v>
      </c>
      <c r="R3282" s="0" t="str">
        <f aca="false">IF(AND(L3282&gt;0,M3282=0),"Valid","Invalid")</f>
        <v>Valid</v>
      </c>
      <c r="S3282" s="0" t="str">
        <f aca="false">IF(OR(P3282&gt;1,Q3282&gt;1),"Present","Absent")</f>
        <v>Absent</v>
      </c>
      <c r="T3282" s="63" t="str">
        <f aca="false">IF(OR(AND(P3282&gt;1,P3282&lt;41),AND(Q3282&gt;1,Q3282&lt;41)),"Ct&lt;41","Ct&gt;41")</f>
        <v>Ct&gt;41</v>
      </c>
      <c r="U3282" s="0" t="str">
        <f aca="false">I3282</f>
        <v>Latterfroe</v>
      </c>
      <c r="V3282" s="0" t="str">
        <f aca="false">MID(F3282,10,9)</f>
        <v>DL2018011</v>
      </c>
      <c r="W3282" s="64" t="str">
        <f aca="false">V3282&amp;"_"&amp;U3282&amp;"_"&amp;R3282&amp;"_"&amp;S3282&amp;"_"&amp;T3282</f>
        <v>DL2018011_Latterfroe_Valid_Absent_Ct&gt;41</v>
      </c>
    </row>
    <row r="3283" customFormat="false" ht="14.25" hidden="false" customHeight="false" outlineLevel="0" collapsed="false">
      <c r="A3283" s="0" t="s">
        <v>804</v>
      </c>
      <c r="B3283" s="52" t="s">
        <v>1050</v>
      </c>
      <c r="C3283" s="52" t="s">
        <v>747</v>
      </c>
      <c r="D3283" s="53" t="n">
        <v>0.1</v>
      </c>
      <c r="E3283" s="53" t="s">
        <v>748</v>
      </c>
      <c r="F3283" s="0" t="s">
        <v>1373</v>
      </c>
      <c r="G3283" s="0" t="str">
        <f aca="false">LEFT(B3283,2)</f>
        <v>32</v>
      </c>
      <c r="H3283" s="0" t="str">
        <f aca="false">I3283&amp;"_"&amp;G3283&amp;"_"&amp;F3283</f>
        <v>Latterfroe_32_20181107_DL2018011_EUCNord_koersel2</v>
      </c>
      <c r="I3283" s="61" t="str">
        <f aca="false">MID(RIGHT(B3283,LEN(B3283)-3),1,FIND("_",RIGHT(B3283,LEN(B3283)-3))-1)</f>
        <v>Latterfroe</v>
      </c>
      <c r="J3283" s="61" t="str">
        <f aca="false">TRIM(SUBSTITUTE(RIGHT(B3283,FIND(I3283,B3283)+1),"_",""))</f>
        <v>NegK</v>
      </c>
      <c r="K3283" s="0" t="str">
        <f aca="false">IFERROR(VALUE(SUBSTITUTE(E3283,".",",")),E3283)</f>
        <v>No Ct</v>
      </c>
      <c r="L3283" s="61" t="str">
        <f aca="false">IF(J3283="PosK",SUMIFS(K:K,J:J,"PosK",H:H,H3283),"")</f>
        <v/>
      </c>
      <c r="M3283" s="61" t="str">
        <f aca="false">IF(J3283="PosK",SUMIFS(K:K,J:J,"NegK",H:H,H3283),"")</f>
        <v/>
      </c>
      <c r="N3283" s="61" t="str">
        <f aca="false">IF(J3283="PosK",SUMIFS(K:K,J:J,"eDNA",H:H,H3283),"")</f>
        <v/>
      </c>
    </row>
    <row r="3284" customFormat="false" ht="14.25" hidden="false" customHeight="false" outlineLevel="0" collapsed="false">
      <c r="A3284" s="0" t="s">
        <v>806</v>
      </c>
      <c r="B3284" s="52" t="s">
        <v>1051</v>
      </c>
      <c r="C3284" s="52" t="s">
        <v>751</v>
      </c>
      <c r="D3284" s="53" t="n">
        <v>0.1</v>
      </c>
      <c r="E3284" s="53" t="s">
        <v>748</v>
      </c>
      <c r="F3284" s="0" t="s">
        <v>1373</v>
      </c>
      <c r="G3284" s="0" t="str">
        <f aca="false">LEFT(B3284,2)</f>
        <v>32</v>
      </c>
      <c r="H3284" s="0" t="str">
        <f aca="false">I3284&amp;"_"&amp;G3284&amp;"_"&amp;F3284</f>
        <v>Latterfroe_32_20181107_DL2018011_EUCNord_koersel2</v>
      </c>
      <c r="I3284" s="61" t="str">
        <f aca="false">MID(RIGHT(B3284,LEN(B3284)-3),1,FIND("_",RIGHT(B3284,LEN(B3284)-3))-1)</f>
        <v>Latterfroe</v>
      </c>
      <c r="J3284" s="61" t="str">
        <f aca="false">TRIM(SUBSTITUTE(RIGHT(B3284,FIND(I3284,B3284)+1),"_",""))</f>
        <v>eDNA</v>
      </c>
      <c r="K3284" s="0" t="str">
        <f aca="false">IFERROR(VALUE(SUBSTITUTE(E3284,".",",")),E3284)</f>
        <v>No Ct</v>
      </c>
      <c r="L3284" s="61" t="str">
        <f aca="false">IF(J3284="PosK",SUMIFS(K:K,J:J,"PosK",H:H,H3284),"")</f>
        <v/>
      </c>
      <c r="M3284" s="61" t="str">
        <f aca="false">IF(J3284="PosK",SUMIFS(K:K,J:J,"NegK",H:H,H3284),"")</f>
        <v/>
      </c>
      <c r="N3284" s="61" t="str">
        <f aca="false">IF(J3284="PosK",SUMIFS(K:K,J:J,"eDNA",H:H,H3284),"")</f>
        <v/>
      </c>
      <c r="Q3284" s="62"/>
    </row>
    <row r="3285" customFormat="false" ht="14.25" hidden="false" customHeight="false" outlineLevel="0" collapsed="false">
      <c r="A3285" s="0" t="s">
        <v>808</v>
      </c>
      <c r="B3285" s="52" t="s">
        <v>1051</v>
      </c>
      <c r="C3285" s="52" t="s">
        <v>751</v>
      </c>
      <c r="D3285" s="53" t="n">
        <v>0.1</v>
      </c>
      <c r="E3285" s="53" t="s">
        <v>748</v>
      </c>
      <c r="F3285" s="0" t="s">
        <v>1373</v>
      </c>
      <c r="G3285" s="0" t="str">
        <f aca="false">LEFT(B3285,2)</f>
        <v>32</v>
      </c>
      <c r="H3285" s="0" t="str">
        <f aca="false">I3285&amp;"_"&amp;G3285&amp;"_"&amp;F3285</f>
        <v>Latterfroe_32_20181107_DL2018011_EUCNord_koersel2</v>
      </c>
      <c r="I3285" s="61" t="str">
        <f aca="false">MID(RIGHT(B3285,LEN(B3285)-3),1,FIND("_",RIGHT(B3285,LEN(B3285)-3))-1)</f>
        <v>Latterfroe</v>
      </c>
      <c r="J3285" s="61" t="str">
        <f aca="false">TRIM(SUBSTITUTE(RIGHT(B3285,FIND(I3285,B3285)+1),"_",""))</f>
        <v>eDNA</v>
      </c>
      <c r="K3285" s="0" t="str">
        <f aca="false">IFERROR(VALUE(SUBSTITUTE(E3285,".",",")),E3285)</f>
        <v>No Ct</v>
      </c>
      <c r="L3285" s="61" t="str">
        <f aca="false">IF(J3285="PosK",SUMIFS(K:K,J:J,"PosK",H:H,H3285),"")</f>
        <v/>
      </c>
      <c r="M3285" s="61" t="str">
        <f aca="false">IF(J3285="PosK",SUMIFS(K:K,J:J,"NegK",H:H,H3285),"")</f>
        <v/>
      </c>
      <c r="N3285" s="61" t="str">
        <f aca="false">IF(J3285="PosK",SUMIFS(K:K,J:J,"eDNA",H:H,H3285),"")</f>
        <v/>
      </c>
      <c r="P3285" s="62"/>
      <c r="T3285" s="63"/>
      <c r="W3285" s="64"/>
    </row>
    <row r="3286" customFormat="false" ht="14.25" hidden="false" customHeight="false" outlineLevel="0" collapsed="false">
      <c r="A3286" s="0" t="s">
        <v>810</v>
      </c>
      <c r="B3286" s="52" t="s">
        <v>1366</v>
      </c>
      <c r="C3286" s="52" t="s">
        <v>743</v>
      </c>
      <c r="D3286" s="53" t="n">
        <v>0.1</v>
      </c>
      <c r="E3286" s="53" t="s">
        <v>748</v>
      </c>
      <c r="F3286" s="0" t="s">
        <v>1373</v>
      </c>
      <c r="G3286" s="0" t="str">
        <f aca="false">LEFT(B3286,2)</f>
        <v>09</v>
      </c>
      <c r="H3286" s="0" t="str">
        <f aca="false">I3286&amp;"_"&amp;G3286&amp;"_"&amp;F3286</f>
        <v>KortbenetGroenFroe_09_20181107_DL2018011_EUCNord_koersel2</v>
      </c>
      <c r="I3286" s="61" t="str">
        <f aca="false">MID(RIGHT(B3286,LEN(B3286)-3),1,FIND("_",RIGHT(B3286,LEN(B3286)-3))-1)</f>
        <v>KortbenetGroenFroe</v>
      </c>
      <c r="J3286" s="61" t="str">
        <f aca="false">TRIM(SUBSTITUTE(RIGHT(B3286,FIND(I3286,B3286)+1),"_",""))</f>
        <v>PosK</v>
      </c>
      <c r="K3286" s="0" t="str">
        <f aca="false">IFERROR(VALUE(SUBSTITUTE(E3286,".",",")),E3286)</f>
        <v>No Ct</v>
      </c>
      <c r="L3286" s="61" t="n">
        <f aca="false">IF(J3286="PosK",SUMIFS(K:K,J:J,"PosK",H:H,H3286),"")</f>
        <v>0</v>
      </c>
      <c r="M3286" s="61" t="n">
        <f aca="false">IF(J3286="PosK",SUMIFS(K:K,J:J,"NegK",H:H,H3286),"")</f>
        <v>0</v>
      </c>
      <c r="N3286" s="61" t="n">
        <f aca="false">IF(J3286="PosK",SUMIFS(K:K,J:J,"eDNA",H:H,H3286),"")</f>
        <v>0</v>
      </c>
      <c r="P3286" s="62" t="n">
        <f aca="false">IF(K3288="No Ct",0,K3288)</f>
        <v>0</v>
      </c>
      <c r="Q3286" s="62" t="n">
        <f aca="false">IF(K3289="No Ct",0,K3289)</f>
        <v>0</v>
      </c>
      <c r="R3286" s="0" t="str">
        <f aca="false">IF(AND(L3286&gt;0,M3286=0),"Valid","Invalid")</f>
        <v>Invalid</v>
      </c>
      <c r="S3286" s="0" t="str">
        <f aca="false">IF(OR(P3286&gt;1,Q3286&gt;1),"Present","Absent")</f>
        <v>Absent</v>
      </c>
      <c r="T3286" s="63" t="str">
        <f aca="false">IF(OR(AND(P3286&gt;1,P3286&lt;41),AND(Q3286&gt;1,Q3286&lt;41)),"Ct&lt;41","Ct&gt;41")</f>
        <v>Ct&gt;41</v>
      </c>
      <c r="U3286" s="0" t="str">
        <f aca="false">I3286</f>
        <v>KortbenetGroenFroe</v>
      </c>
      <c r="V3286" s="0" t="str">
        <f aca="false">MID(F3286,10,9)</f>
        <v>DL2018011</v>
      </c>
      <c r="W3286" s="64" t="str">
        <f aca="false">V3286&amp;"_"&amp;U3286&amp;"_"&amp;R3286&amp;"_"&amp;S3286&amp;"_"&amp;T3286</f>
        <v>DL2018011_KortbenetGroenFroe_Invalid_Absent_Ct&gt;41</v>
      </c>
    </row>
    <row r="3287" customFormat="false" ht="14.25" hidden="false" customHeight="false" outlineLevel="0" collapsed="false">
      <c r="A3287" s="0" t="s">
        <v>812</v>
      </c>
      <c r="B3287" s="52" t="s">
        <v>1367</v>
      </c>
      <c r="C3287" s="52" t="s">
        <v>747</v>
      </c>
      <c r="D3287" s="53" t="n">
        <v>0.1</v>
      </c>
      <c r="E3287" s="53" t="s">
        <v>748</v>
      </c>
      <c r="F3287" s="0" t="s">
        <v>1373</v>
      </c>
      <c r="G3287" s="0" t="str">
        <f aca="false">LEFT(B3287,2)</f>
        <v>09</v>
      </c>
      <c r="H3287" s="0" t="str">
        <f aca="false">I3287&amp;"_"&amp;G3287&amp;"_"&amp;F3287</f>
        <v>KortbenetGroenFroe_09_20181107_DL2018011_EUCNord_koersel2</v>
      </c>
      <c r="I3287" s="61" t="str">
        <f aca="false">MID(RIGHT(B3287,LEN(B3287)-3),1,FIND("_",RIGHT(B3287,LEN(B3287)-3))-1)</f>
        <v>KortbenetGroenFroe</v>
      </c>
      <c r="J3287" s="61" t="str">
        <f aca="false">TRIM(SUBSTITUTE(RIGHT(B3287,FIND(I3287,B3287)+1),"_",""))</f>
        <v>NegK</v>
      </c>
      <c r="K3287" s="0" t="str">
        <f aca="false">IFERROR(VALUE(SUBSTITUTE(E3287,".",",")),E3287)</f>
        <v>No Ct</v>
      </c>
      <c r="L3287" s="61" t="str">
        <f aca="false">IF(J3287="PosK",SUMIFS(K:K,J:J,"PosK",H:H,H3287),"")</f>
        <v/>
      </c>
      <c r="M3287" s="61" t="str">
        <f aca="false">IF(J3287="PosK",SUMIFS(K:K,J:J,"NegK",H:H,H3287),"")</f>
        <v/>
      </c>
      <c r="N3287" s="61" t="str">
        <f aca="false">IF(J3287="PosK",SUMIFS(K:K,J:J,"eDNA",H:H,H3287),"")</f>
        <v/>
      </c>
    </row>
    <row r="3288" customFormat="false" ht="14.25" hidden="false" customHeight="false" outlineLevel="0" collapsed="false">
      <c r="A3288" s="0" t="s">
        <v>814</v>
      </c>
      <c r="B3288" s="52" t="s">
        <v>1368</v>
      </c>
      <c r="C3288" s="52" t="s">
        <v>751</v>
      </c>
      <c r="D3288" s="53" t="n">
        <v>0.1</v>
      </c>
      <c r="E3288" s="53" t="s">
        <v>748</v>
      </c>
      <c r="F3288" s="0" t="s">
        <v>1373</v>
      </c>
      <c r="G3288" s="0" t="str">
        <f aca="false">LEFT(B3288,2)</f>
        <v>09</v>
      </c>
      <c r="H3288" s="0" t="str">
        <f aca="false">I3288&amp;"_"&amp;G3288&amp;"_"&amp;F3288</f>
        <v>KortbenetGroenFroe_09_20181107_DL2018011_EUCNord_koersel2</v>
      </c>
      <c r="I3288" s="61" t="str">
        <f aca="false">MID(RIGHT(B3288,LEN(B3288)-3),1,FIND("_",RIGHT(B3288,LEN(B3288)-3))-1)</f>
        <v>KortbenetGroenFroe</v>
      </c>
      <c r="J3288" s="61" t="str">
        <f aca="false">TRIM(SUBSTITUTE(RIGHT(B3288,FIND(I3288,B3288)+1),"_",""))</f>
        <v>eDNA</v>
      </c>
      <c r="K3288" s="0" t="str">
        <f aca="false">IFERROR(VALUE(SUBSTITUTE(E3288,".",",")),E3288)</f>
        <v>No Ct</v>
      </c>
      <c r="L3288" s="61" t="str">
        <f aca="false">IF(J3288="PosK",SUMIFS(K:K,J:J,"PosK",H:H,H3288),"")</f>
        <v/>
      </c>
      <c r="M3288" s="61" t="str">
        <f aca="false">IF(J3288="PosK",SUMIFS(K:K,J:J,"NegK",H:H,H3288),"")</f>
        <v/>
      </c>
      <c r="N3288" s="61" t="str">
        <f aca="false">IF(J3288="PosK",SUMIFS(K:K,J:J,"eDNA",H:H,H3288),"")</f>
        <v/>
      </c>
      <c r="Q3288" s="62"/>
    </row>
    <row r="3289" customFormat="false" ht="14.25" hidden="false" customHeight="false" outlineLevel="0" collapsed="false">
      <c r="A3289" s="0" t="s">
        <v>816</v>
      </c>
      <c r="B3289" s="52" t="s">
        <v>1368</v>
      </c>
      <c r="C3289" s="52" t="s">
        <v>751</v>
      </c>
      <c r="D3289" s="53" t="n">
        <v>0.1</v>
      </c>
      <c r="E3289" s="53" t="s">
        <v>748</v>
      </c>
      <c r="F3289" s="0" t="s">
        <v>1373</v>
      </c>
      <c r="G3289" s="0" t="str">
        <f aca="false">LEFT(B3289,2)</f>
        <v>09</v>
      </c>
      <c r="H3289" s="0" t="str">
        <f aca="false">I3289&amp;"_"&amp;G3289&amp;"_"&amp;F3289</f>
        <v>KortbenetGroenFroe_09_20181107_DL2018011_EUCNord_koersel2</v>
      </c>
      <c r="I3289" s="61" t="str">
        <f aca="false">MID(RIGHT(B3289,LEN(B3289)-3),1,FIND("_",RIGHT(B3289,LEN(B3289)-3))-1)</f>
        <v>KortbenetGroenFroe</v>
      </c>
      <c r="J3289" s="61" t="str">
        <f aca="false">TRIM(SUBSTITUTE(RIGHT(B3289,FIND(I3289,B3289)+1),"_",""))</f>
        <v>eDNA</v>
      </c>
      <c r="K3289" s="0" t="str">
        <f aca="false">IFERROR(VALUE(SUBSTITUTE(E3289,".",",")),E3289)</f>
        <v>No Ct</v>
      </c>
      <c r="L3289" s="61" t="str">
        <f aca="false">IF(J3289="PosK",SUMIFS(K:K,J:J,"PosK",H:H,H3289),"")</f>
        <v/>
      </c>
      <c r="M3289" s="61" t="str">
        <f aca="false">IF(J3289="PosK",SUMIFS(K:K,J:J,"NegK",H:H,H3289),"")</f>
        <v/>
      </c>
      <c r="N3289" s="61" t="str">
        <f aca="false">IF(J3289="PosK",SUMIFS(K:K,J:J,"eDNA",H:H,H3289),"")</f>
        <v/>
      </c>
      <c r="P3289" s="62"/>
      <c r="T3289" s="63"/>
      <c r="W3289" s="64"/>
    </row>
    <row r="3290" customFormat="false" ht="14.25" hidden="false" customHeight="false" outlineLevel="0" collapsed="false">
      <c r="A3290" s="0" t="s">
        <v>818</v>
      </c>
      <c r="B3290" s="52" t="s">
        <v>1369</v>
      </c>
      <c r="C3290" s="52" t="s">
        <v>743</v>
      </c>
      <c r="D3290" s="53" t="n">
        <v>0.1</v>
      </c>
      <c r="E3290" s="53" t="s">
        <v>748</v>
      </c>
      <c r="F3290" s="0" t="s">
        <v>1373</v>
      </c>
      <c r="G3290" s="0" t="str">
        <f aca="false">LEFT(B3290,2)</f>
        <v>10</v>
      </c>
      <c r="H3290" s="0" t="str">
        <f aca="false">I3290&amp;"_"&amp;G3290&amp;"_"&amp;F3290</f>
        <v>Soelvkarusse_10_20181107_DL2018011_EUCNord_koersel2</v>
      </c>
      <c r="I3290" s="61" t="str">
        <f aca="false">MID(RIGHT(B3290,LEN(B3290)-3),1,FIND("_",RIGHT(B3290,LEN(B3290)-3))-1)</f>
        <v>Soelvkarusse</v>
      </c>
      <c r="J3290" s="61" t="str">
        <f aca="false">TRIM(SUBSTITUTE(RIGHT(B3290,FIND(I3290,B3290)+1),"_",""))</f>
        <v>PosK</v>
      </c>
      <c r="K3290" s="0" t="str">
        <f aca="false">IFERROR(VALUE(SUBSTITUTE(E3290,".",",")),E3290)</f>
        <v>No Ct</v>
      </c>
      <c r="L3290" s="61" t="n">
        <f aca="false">IF(J3290="PosK",SUMIFS(K:K,J:J,"PosK",H:H,H3290),"")</f>
        <v>0</v>
      </c>
      <c r="M3290" s="61" t="n">
        <f aca="false">IF(J3290="PosK",SUMIFS(K:K,J:J,"NegK",H:H,H3290),"")</f>
        <v>0</v>
      </c>
      <c r="N3290" s="61" t="n">
        <f aca="false">IF(J3290="PosK",SUMIFS(K:K,J:J,"eDNA",H:H,H3290),"")</f>
        <v>0</v>
      </c>
      <c r="P3290" s="62" t="n">
        <f aca="false">IF(K3292="No Ct",0,K3292)</f>
        <v>0</v>
      </c>
      <c r="Q3290" s="62" t="n">
        <f aca="false">IF(K3293="No Ct",0,K3293)</f>
        <v>0</v>
      </c>
      <c r="R3290" s="0" t="str">
        <f aca="false">IF(AND(L3290&gt;0,M3290=0),"Valid","Invalid")</f>
        <v>Invalid</v>
      </c>
      <c r="S3290" s="0" t="str">
        <f aca="false">IF(OR(P3290&gt;1,Q3290&gt;1),"Present","Absent")</f>
        <v>Absent</v>
      </c>
      <c r="T3290" s="63" t="str">
        <f aca="false">IF(OR(AND(P3290&gt;1,P3290&lt;41),AND(Q3290&gt;1,Q3290&lt;41)),"Ct&lt;41","Ct&gt;41")</f>
        <v>Ct&gt;41</v>
      </c>
      <c r="U3290" s="0" t="str">
        <f aca="false">I3290</f>
        <v>Soelvkarusse</v>
      </c>
      <c r="V3290" s="0" t="str">
        <f aca="false">MID(F3290,10,9)</f>
        <v>DL2018011</v>
      </c>
      <c r="W3290" s="64" t="str">
        <f aca="false">V3290&amp;"_"&amp;U3290&amp;"_"&amp;R3290&amp;"_"&amp;S3290&amp;"_"&amp;T3290</f>
        <v>DL2018011_Soelvkarusse_Invalid_Absent_Ct&gt;41</v>
      </c>
    </row>
    <row r="3291" customFormat="false" ht="14.25" hidden="false" customHeight="false" outlineLevel="0" collapsed="false">
      <c r="A3291" s="0" t="s">
        <v>820</v>
      </c>
      <c r="B3291" s="52" t="s">
        <v>1370</v>
      </c>
      <c r="C3291" s="52" t="s">
        <v>747</v>
      </c>
      <c r="D3291" s="53" t="n">
        <v>0.1</v>
      </c>
      <c r="E3291" s="53" t="s">
        <v>748</v>
      </c>
      <c r="F3291" s="0" t="s">
        <v>1373</v>
      </c>
      <c r="G3291" s="0" t="str">
        <f aca="false">LEFT(B3291,2)</f>
        <v>10</v>
      </c>
      <c r="H3291" s="0" t="str">
        <f aca="false">I3291&amp;"_"&amp;G3291&amp;"_"&amp;F3291</f>
        <v>Soelvkarusse_10_20181107_DL2018011_EUCNord_koersel2</v>
      </c>
      <c r="I3291" s="61" t="str">
        <f aca="false">MID(RIGHT(B3291,LEN(B3291)-3),1,FIND("_",RIGHT(B3291,LEN(B3291)-3))-1)</f>
        <v>Soelvkarusse</v>
      </c>
      <c r="J3291" s="61" t="str">
        <f aca="false">TRIM(SUBSTITUTE(RIGHT(B3291,FIND(I3291,B3291)+1),"_",""))</f>
        <v>NegK</v>
      </c>
      <c r="K3291" s="0" t="str">
        <f aca="false">IFERROR(VALUE(SUBSTITUTE(E3291,".",",")),E3291)</f>
        <v>No Ct</v>
      </c>
      <c r="L3291" s="61" t="str">
        <f aca="false">IF(J3291="PosK",SUMIFS(K:K,J:J,"PosK",H:H,H3291),"")</f>
        <v/>
      </c>
      <c r="M3291" s="61" t="str">
        <f aca="false">IF(J3291="PosK",SUMIFS(K:K,J:J,"NegK",H:H,H3291),"")</f>
        <v/>
      </c>
      <c r="N3291" s="61" t="str">
        <f aca="false">IF(J3291="PosK",SUMIFS(K:K,J:J,"eDNA",H:H,H3291),"")</f>
        <v/>
      </c>
    </row>
    <row r="3292" customFormat="false" ht="14.25" hidden="false" customHeight="false" outlineLevel="0" collapsed="false">
      <c r="A3292" s="0" t="s">
        <v>822</v>
      </c>
      <c r="B3292" s="52" t="s">
        <v>1371</v>
      </c>
      <c r="C3292" s="52" t="s">
        <v>751</v>
      </c>
      <c r="D3292" s="53" t="n">
        <v>0.1</v>
      </c>
      <c r="E3292" s="53" t="s">
        <v>748</v>
      </c>
      <c r="F3292" s="0" t="s">
        <v>1373</v>
      </c>
      <c r="G3292" s="0" t="str">
        <f aca="false">LEFT(B3292,2)</f>
        <v>10</v>
      </c>
      <c r="H3292" s="0" t="str">
        <f aca="false">I3292&amp;"_"&amp;G3292&amp;"_"&amp;F3292</f>
        <v>Soelvkarusse_10_20181107_DL2018011_EUCNord_koersel2</v>
      </c>
      <c r="I3292" s="61" t="str">
        <f aca="false">MID(RIGHT(B3292,LEN(B3292)-3),1,FIND("_",RIGHT(B3292,LEN(B3292)-3))-1)</f>
        <v>Soelvkarusse</v>
      </c>
      <c r="J3292" s="61" t="str">
        <f aca="false">TRIM(SUBSTITUTE(RIGHT(B3292,FIND(I3292,B3292)+1),"_",""))</f>
        <v>eDNA</v>
      </c>
      <c r="K3292" s="0" t="str">
        <f aca="false">IFERROR(VALUE(SUBSTITUTE(E3292,".",",")),E3292)</f>
        <v>No Ct</v>
      </c>
      <c r="L3292" s="61" t="str">
        <f aca="false">IF(J3292="PosK",SUMIFS(K:K,J:J,"PosK",H:H,H3292),"")</f>
        <v/>
      </c>
      <c r="M3292" s="61" t="str">
        <f aca="false">IF(J3292="PosK",SUMIFS(K:K,J:J,"NegK",H:H,H3292),"")</f>
        <v/>
      </c>
      <c r="N3292" s="61" t="str">
        <f aca="false">IF(J3292="PosK",SUMIFS(K:K,J:J,"eDNA",H:H,H3292),"")</f>
        <v/>
      </c>
      <c r="Q3292" s="62"/>
    </row>
    <row r="3293" customFormat="false" ht="14.25" hidden="false" customHeight="false" outlineLevel="0" collapsed="false">
      <c r="A3293" s="0" t="s">
        <v>824</v>
      </c>
      <c r="B3293" s="52" t="s">
        <v>1371</v>
      </c>
      <c r="C3293" s="52" t="s">
        <v>751</v>
      </c>
      <c r="D3293" s="53" t="n">
        <v>0.1</v>
      </c>
      <c r="E3293" s="53" t="s">
        <v>748</v>
      </c>
      <c r="F3293" s="0" t="s">
        <v>1373</v>
      </c>
      <c r="G3293" s="0" t="str">
        <f aca="false">LEFT(B3293,2)</f>
        <v>10</v>
      </c>
      <c r="H3293" s="0" t="str">
        <f aca="false">I3293&amp;"_"&amp;G3293&amp;"_"&amp;F3293</f>
        <v>Soelvkarusse_10_20181107_DL2018011_EUCNord_koersel2</v>
      </c>
      <c r="I3293" s="61" t="str">
        <f aca="false">MID(RIGHT(B3293,LEN(B3293)-3),1,FIND("_",RIGHT(B3293,LEN(B3293)-3))-1)</f>
        <v>Soelvkarusse</v>
      </c>
      <c r="J3293" s="61" t="str">
        <f aca="false">TRIM(SUBSTITUTE(RIGHT(B3293,FIND(I3293,B3293)+1),"_",""))</f>
        <v>eDNA</v>
      </c>
      <c r="K3293" s="0" t="str">
        <f aca="false">IFERROR(VALUE(SUBSTITUTE(E3293,".",",")),E3293)</f>
        <v>No Ct</v>
      </c>
      <c r="L3293" s="61" t="str">
        <f aca="false">IF(J3293="PosK",SUMIFS(K:K,J:J,"PosK",H:H,H3293),"")</f>
        <v/>
      </c>
      <c r="M3293" s="61" t="str">
        <f aca="false">IF(J3293="PosK",SUMIFS(K:K,J:J,"NegK",H:H,H3293),"")</f>
        <v/>
      </c>
      <c r="N3293" s="61" t="str">
        <f aca="false">IF(J3293="PosK",SUMIFS(K:K,J:J,"eDNA",H:H,H3293),"")</f>
        <v/>
      </c>
      <c r="P3293" s="62"/>
      <c r="T3293" s="63"/>
      <c r="W3293" s="64"/>
    </row>
    <row r="3294" customFormat="false" ht="14.25" hidden="false" customHeight="false" outlineLevel="0" collapsed="false">
      <c r="A3294" s="0" t="s">
        <v>741</v>
      </c>
      <c r="B3294" s="52" t="s">
        <v>742</v>
      </c>
      <c r="C3294" s="52" t="s">
        <v>743</v>
      </c>
      <c r="D3294" s="53" t="n">
        <v>0.1</v>
      </c>
      <c r="E3294" s="53" t="n">
        <v>29.96</v>
      </c>
      <c r="F3294" s="0" t="s">
        <v>1374</v>
      </c>
      <c r="G3294" s="0" t="str">
        <f aca="false">LEFT(B3294,2)</f>
        <v>01</v>
      </c>
      <c r="H3294" s="0" t="str">
        <f aca="false">I3294&amp;"_"&amp;G3294&amp;"_"&amp;F3294</f>
        <v>Loegfroe_01_20181108_DL2018027_EUCNord_koersel1</v>
      </c>
      <c r="I3294" s="61" t="str">
        <f aca="false">MID(RIGHT(B3294,LEN(B3294)-3),1,FIND("_",RIGHT(B3294,LEN(B3294)-3))-1)</f>
        <v>Loegfroe</v>
      </c>
      <c r="J3294" s="61" t="str">
        <f aca="false">TRIM(SUBSTITUTE(RIGHT(B3294,FIND(I3294,B3294)+1),"_",""))</f>
        <v>PosK</v>
      </c>
      <c r="K3294" s="0" t="n">
        <f aca="false">IFERROR(VALUE(SUBSTITUTE(E3294,".",",")),E3294)</f>
        <v>29.96</v>
      </c>
      <c r="L3294" s="61" t="n">
        <f aca="false">IF(J3294="PosK",SUMIFS(K:K,J:J,"PosK",H:H,H3294),"")</f>
        <v>29.96</v>
      </c>
      <c r="M3294" s="61" t="n">
        <f aca="false">IF(J3294="PosK",SUMIFS(K:K,J:J,"NegK",H:H,H3294),"")</f>
        <v>0</v>
      </c>
      <c r="N3294" s="61" t="n">
        <f aca="false">IF(J3294="PosK",SUMIFS(K:K,J:J,"eDNA",H:H,H3294),"")</f>
        <v>0</v>
      </c>
      <c r="P3294" s="62" t="n">
        <f aca="false">IF(K3296="No Ct",0,K3296)</f>
        <v>0</v>
      </c>
      <c r="Q3294" s="62" t="n">
        <f aca="false">IF(K3297="No Ct",0,K3297)</f>
        <v>0</v>
      </c>
      <c r="R3294" s="0" t="str">
        <f aca="false">IF(AND(L3294&gt;0,M3294=0),"Valid","Invalid")</f>
        <v>Valid</v>
      </c>
      <c r="S3294" s="0" t="str">
        <f aca="false">IF(OR(P3294&gt;1,Q3294&gt;1),"Present","Absent")</f>
        <v>Absent</v>
      </c>
      <c r="T3294" s="63" t="str">
        <f aca="false">IF(OR(AND(P3294&gt;1,P3294&lt;41),AND(Q3294&gt;1,Q3294&lt;41)),"Ct&lt;41","Ct&gt;41")</f>
        <v>Ct&gt;41</v>
      </c>
      <c r="U3294" s="0" t="str">
        <f aca="false">I3294</f>
        <v>Loegfroe</v>
      </c>
      <c r="V3294" s="0" t="str">
        <f aca="false">MID(F3294,10,9)</f>
        <v>DL2018027</v>
      </c>
      <c r="W3294" s="64" t="str">
        <f aca="false">V3294&amp;"_"&amp;U3294&amp;"_"&amp;R3294&amp;"_"&amp;S3294&amp;"_"&amp;T3294</f>
        <v>DL2018027_Loegfroe_Valid_Absent_Ct&gt;41</v>
      </c>
    </row>
    <row r="3295" customFormat="false" ht="14.25" hidden="false" customHeight="false" outlineLevel="0" collapsed="false">
      <c r="A3295" s="0" t="s">
        <v>745</v>
      </c>
      <c r="B3295" s="52" t="s">
        <v>746</v>
      </c>
      <c r="C3295" s="52" t="s">
        <v>747</v>
      </c>
      <c r="D3295" s="53" t="n">
        <v>0.1</v>
      </c>
      <c r="E3295" s="53" t="s">
        <v>748</v>
      </c>
      <c r="F3295" s="0" t="s">
        <v>1374</v>
      </c>
      <c r="G3295" s="0" t="str">
        <f aca="false">LEFT(B3295,2)</f>
        <v>01</v>
      </c>
      <c r="H3295" s="0" t="str">
        <f aca="false">I3295&amp;"_"&amp;G3295&amp;"_"&amp;F3295</f>
        <v>Loegfroe_01_20181108_DL2018027_EUCNord_koersel1</v>
      </c>
      <c r="I3295" s="61" t="str">
        <f aca="false">MID(RIGHT(B3295,LEN(B3295)-3),1,FIND("_",RIGHT(B3295,LEN(B3295)-3))-1)</f>
        <v>Loegfroe</v>
      </c>
      <c r="J3295" s="61" t="str">
        <f aca="false">TRIM(SUBSTITUTE(RIGHT(B3295,FIND(I3295,B3295)+1),"_",""))</f>
        <v>NegK</v>
      </c>
      <c r="K3295" s="0" t="str">
        <f aca="false">IFERROR(VALUE(SUBSTITUTE(E3295,".",",")),E3295)</f>
        <v>No Ct</v>
      </c>
      <c r="L3295" s="61" t="str">
        <f aca="false">IF(J3295="PosK",SUMIFS(K:K,J:J,"PosK",H:H,H3295),"")</f>
        <v/>
      </c>
      <c r="M3295" s="61" t="str">
        <f aca="false">IF(J3295="PosK",SUMIFS(K:K,J:J,"NegK",H:H,H3295),"")</f>
        <v/>
      </c>
      <c r="N3295" s="61" t="str">
        <f aca="false">IF(J3295="PosK",SUMIFS(K:K,J:J,"eDNA",H:H,H3295),"")</f>
        <v/>
      </c>
    </row>
    <row r="3296" customFormat="false" ht="14.25" hidden="false" customHeight="false" outlineLevel="0" collapsed="false">
      <c r="A3296" s="0" t="s">
        <v>749</v>
      </c>
      <c r="B3296" s="52" t="s">
        <v>750</v>
      </c>
      <c r="C3296" s="52" t="s">
        <v>751</v>
      </c>
      <c r="D3296" s="53" t="n">
        <v>0.1</v>
      </c>
      <c r="E3296" s="53" t="s">
        <v>748</v>
      </c>
      <c r="F3296" s="0" t="s">
        <v>1374</v>
      </c>
      <c r="G3296" s="0" t="str">
        <f aca="false">LEFT(B3296,2)</f>
        <v>01</v>
      </c>
      <c r="H3296" s="0" t="str">
        <f aca="false">I3296&amp;"_"&amp;G3296&amp;"_"&amp;F3296</f>
        <v>Loegfroe_01_20181108_DL2018027_EUCNord_koersel1</v>
      </c>
      <c r="I3296" s="61" t="str">
        <f aca="false">MID(RIGHT(B3296,LEN(B3296)-3),1,FIND("_",RIGHT(B3296,LEN(B3296)-3))-1)</f>
        <v>Loegfroe</v>
      </c>
      <c r="J3296" s="61" t="str">
        <f aca="false">TRIM(SUBSTITUTE(RIGHT(B3296,FIND(I3296,B3296)+1),"_",""))</f>
        <v>eDNA</v>
      </c>
      <c r="K3296" s="0" t="str">
        <f aca="false">IFERROR(VALUE(SUBSTITUTE(E3296,".",",")),E3296)</f>
        <v>No Ct</v>
      </c>
      <c r="L3296" s="61" t="str">
        <f aca="false">IF(J3296="PosK",SUMIFS(K:K,J:J,"PosK",H:H,H3296),"")</f>
        <v/>
      </c>
      <c r="M3296" s="61" t="str">
        <f aca="false">IF(J3296="PosK",SUMIFS(K:K,J:J,"NegK",H:H,H3296),"")</f>
        <v/>
      </c>
      <c r="N3296" s="61" t="str">
        <f aca="false">IF(J3296="PosK",SUMIFS(K:K,J:J,"eDNA",H:H,H3296),"")</f>
        <v/>
      </c>
      <c r="Q3296" s="62"/>
    </row>
    <row r="3297" customFormat="false" ht="14.25" hidden="false" customHeight="false" outlineLevel="0" collapsed="false">
      <c r="A3297" s="0" t="s">
        <v>752</v>
      </c>
      <c r="B3297" s="52" t="s">
        <v>750</v>
      </c>
      <c r="C3297" s="52" t="s">
        <v>751</v>
      </c>
      <c r="D3297" s="53" t="n">
        <v>0.1</v>
      </c>
      <c r="E3297" s="53" t="s">
        <v>748</v>
      </c>
      <c r="F3297" s="0" t="s">
        <v>1374</v>
      </c>
      <c r="G3297" s="0" t="str">
        <f aca="false">LEFT(B3297,2)</f>
        <v>01</v>
      </c>
      <c r="H3297" s="0" t="str">
        <f aca="false">I3297&amp;"_"&amp;G3297&amp;"_"&amp;F3297</f>
        <v>Loegfroe_01_20181108_DL2018027_EUCNord_koersel1</v>
      </c>
      <c r="I3297" s="61" t="str">
        <f aca="false">MID(RIGHT(B3297,LEN(B3297)-3),1,FIND("_",RIGHT(B3297,LEN(B3297)-3))-1)</f>
        <v>Loegfroe</v>
      </c>
      <c r="J3297" s="61" t="str">
        <f aca="false">TRIM(SUBSTITUTE(RIGHT(B3297,FIND(I3297,B3297)+1),"_",""))</f>
        <v>eDNA</v>
      </c>
      <c r="K3297" s="0" t="str">
        <f aca="false">IFERROR(VALUE(SUBSTITUTE(E3297,".",",")),E3297)</f>
        <v>No Ct</v>
      </c>
      <c r="L3297" s="61" t="str">
        <f aca="false">IF(J3297="PosK",SUMIFS(K:K,J:J,"PosK",H:H,H3297),"")</f>
        <v/>
      </c>
      <c r="M3297" s="61" t="str">
        <f aca="false">IF(J3297="PosK",SUMIFS(K:K,J:J,"NegK",H:H,H3297),"")</f>
        <v/>
      </c>
      <c r="N3297" s="61" t="str">
        <f aca="false">IF(J3297="PosK",SUMIFS(K:K,J:J,"eDNA",H:H,H3297),"")</f>
        <v/>
      </c>
      <c r="P3297" s="62"/>
      <c r="T3297" s="63"/>
      <c r="W3297" s="64"/>
    </row>
    <row r="3298" customFormat="false" ht="14.25" hidden="false" customHeight="false" outlineLevel="0" collapsed="false">
      <c r="A3298" s="0" t="s">
        <v>754</v>
      </c>
      <c r="B3298" s="52" t="s">
        <v>755</v>
      </c>
      <c r="C3298" s="52" t="s">
        <v>743</v>
      </c>
      <c r="D3298" s="53" t="n">
        <v>0.1</v>
      </c>
      <c r="E3298" s="53" t="n">
        <v>32.62</v>
      </c>
      <c r="F3298" s="0" t="s">
        <v>1374</v>
      </c>
      <c r="G3298" s="0" t="str">
        <f aca="false">LEFT(B3298,2)</f>
        <v>02</v>
      </c>
      <c r="H3298" s="0" t="str">
        <f aca="false">I3298&amp;"_"&amp;G3298&amp;"_"&amp;F3298</f>
        <v>StorVandsalamander_02_20181108_DL2018027_EUCNord_koersel1</v>
      </c>
      <c r="I3298" s="61" t="str">
        <f aca="false">MID(RIGHT(B3298,LEN(B3298)-3),1,FIND("_",RIGHT(B3298,LEN(B3298)-3))-1)</f>
        <v>StorVandsalamander</v>
      </c>
      <c r="J3298" s="61" t="str">
        <f aca="false">TRIM(SUBSTITUTE(RIGHT(B3298,FIND(I3298,B3298)+1),"_",""))</f>
        <v>PosK</v>
      </c>
      <c r="K3298" s="0" t="n">
        <f aca="false">IFERROR(VALUE(SUBSTITUTE(E3298,".",",")),E3298)</f>
        <v>32.62</v>
      </c>
      <c r="L3298" s="61" t="n">
        <f aca="false">IF(J3298="PosK",SUMIFS(K:K,J:J,"PosK",H:H,H3298),"")</f>
        <v>32.62</v>
      </c>
      <c r="M3298" s="61" t="n">
        <f aca="false">IF(J3298="PosK",SUMIFS(K:K,J:J,"NegK",H:H,H3298),"")</f>
        <v>0</v>
      </c>
      <c r="N3298" s="61" t="n">
        <f aca="false">IF(J3298="PosK",SUMIFS(K:K,J:J,"eDNA",H:H,H3298),"")</f>
        <v>0</v>
      </c>
      <c r="P3298" s="62" t="n">
        <f aca="false">IF(K3300="No Ct",0,K3300)</f>
        <v>0</v>
      </c>
      <c r="Q3298" s="62" t="n">
        <f aca="false">IF(K3301="No Ct",0,K3301)</f>
        <v>0</v>
      </c>
      <c r="R3298" s="0" t="str">
        <f aca="false">IF(AND(L3298&gt;0,M3298=0),"Valid","Invalid")</f>
        <v>Valid</v>
      </c>
      <c r="S3298" s="0" t="str">
        <f aca="false">IF(OR(P3298&gt;1,Q3298&gt;1),"Present","Absent")</f>
        <v>Absent</v>
      </c>
      <c r="T3298" s="63" t="str">
        <f aca="false">IF(OR(AND(P3298&gt;1,P3298&lt;41),AND(Q3298&gt;1,Q3298&lt;41)),"Ct&lt;41","Ct&gt;41")</f>
        <v>Ct&gt;41</v>
      </c>
      <c r="U3298" s="0" t="str">
        <f aca="false">I3298</f>
        <v>StorVandsalamander</v>
      </c>
      <c r="V3298" s="0" t="str">
        <f aca="false">MID(F3298,10,9)</f>
        <v>DL2018027</v>
      </c>
      <c r="W3298" s="64" t="str">
        <f aca="false">V3298&amp;"_"&amp;U3298&amp;"_"&amp;R3298&amp;"_"&amp;S3298&amp;"_"&amp;T3298</f>
        <v>DL2018027_StorVandsalamander_Valid_Absent_Ct&gt;41</v>
      </c>
    </row>
    <row r="3299" customFormat="false" ht="14.25" hidden="false" customHeight="false" outlineLevel="0" collapsed="false">
      <c r="A3299" s="0" t="s">
        <v>756</v>
      </c>
      <c r="B3299" s="52" t="s">
        <v>757</v>
      </c>
      <c r="C3299" s="52" t="s">
        <v>747</v>
      </c>
      <c r="D3299" s="53" t="n">
        <v>0.1</v>
      </c>
      <c r="E3299" s="53" t="s">
        <v>748</v>
      </c>
      <c r="F3299" s="0" t="s">
        <v>1374</v>
      </c>
      <c r="G3299" s="0" t="str">
        <f aca="false">LEFT(B3299,2)</f>
        <v>02</v>
      </c>
      <c r="H3299" s="0" t="str">
        <f aca="false">I3299&amp;"_"&amp;G3299&amp;"_"&amp;F3299</f>
        <v>StorVandsalamander_02_20181108_DL2018027_EUCNord_koersel1</v>
      </c>
      <c r="I3299" s="61" t="str">
        <f aca="false">MID(RIGHT(B3299,LEN(B3299)-3),1,FIND("_",RIGHT(B3299,LEN(B3299)-3))-1)</f>
        <v>StorVandsalamander</v>
      </c>
      <c r="J3299" s="61" t="str">
        <f aca="false">TRIM(SUBSTITUTE(RIGHT(B3299,FIND(I3299,B3299)+1),"_",""))</f>
        <v>NegK</v>
      </c>
      <c r="K3299" s="0" t="str">
        <f aca="false">IFERROR(VALUE(SUBSTITUTE(E3299,".",",")),E3299)</f>
        <v>No Ct</v>
      </c>
      <c r="L3299" s="61" t="str">
        <f aca="false">IF(J3299="PosK",SUMIFS(K:K,J:J,"PosK",H:H,H3299),"")</f>
        <v/>
      </c>
      <c r="M3299" s="61" t="str">
        <f aca="false">IF(J3299="PosK",SUMIFS(K:K,J:J,"NegK",H:H,H3299),"")</f>
        <v/>
      </c>
      <c r="N3299" s="61" t="str">
        <f aca="false">IF(J3299="PosK",SUMIFS(K:K,J:J,"eDNA",H:H,H3299),"")</f>
        <v/>
      </c>
    </row>
    <row r="3300" customFormat="false" ht="14.25" hidden="false" customHeight="false" outlineLevel="0" collapsed="false">
      <c r="A3300" s="0" t="s">
        <v>758</v>
      </c>
      <c r="B3300" s="52" t="s">
        <v>759</v>
      </c>
      <c r="C3300" s="52" t="s">
        <v>751</v>
      </c>
      <c r="D3300" s="53" t="n">
        <v>0.1</v>
      </c>
      <c r="E3300" s="53" t="s">
        <v>748</v>
      </c>
      <c r="F3300" s="0" t="s">
        <v>1374</v>
      </c>
      <c r="G3300" s="0" t="str">
        <f aca="false">LEFT(B3300,2)</f>
        <v>02</v>
      </c>
      <c r="H3300" s="0" t="str">
        <f aca="false">I3300&amp;"_"&amp;G3300&amp;"_"&amp;F3300</f>
        <v>StorVandsalamander_02_20181108_DL2018027_EUCNord_koersel1</v>
      </c>
      <c r="I3300" s="61" t="str">
        <f aca="false">MID(RIGHT(B3300,LEN(B3300)-3),1,FIND("_",RIGHT(B3300,LEN(B3300)-3))-1)</f>
        <v>StorVandsalamander</v>
      </c>
      <c r="J3300" s="61" t="str">
        <f aca="false">TRIM(SUBSTITUTE(RIGHT(B3300,FIND(I3300,B3300)+1),"_",""))</f>
        <v>eDNA</v>
      </c>
      <c r="K3300" s="0" t="str">
        <f aca="false">IFERROR(VALUE(SUBSTITUTE(E3300,".",",")),E3300)</f>
        <v>No Ct</v>
      </c>
      <c r="L3300" s="61" t="str">
        <f aca="false">IF(J3300="PosK",SUMIFS(K:K,J:J,"PosK",H:H,H3300),"")</f>
        <v/>
      </c>
      <c r="M3300" s="61" t="str">
        <f aca="false">IF(J3300="PosK",SUMIFS(K:K,J:J,"NegK",H:H,H3300),"")</f>
        <v/>
      </c>
      <c r="N3300" s="61" t="str">
        <f aca="false">IF(J3300="PosK",SUMIFS(K:K,J:J,"eDNA",H:H,H3300),"")</f>
        <v/>
      </c>
      <c r="Q3300" s="62"/>
    </row>
    <row r="3301" customFormat="false" ht="14.25" hidden="false" customHeight="false" outlineLevel="0" collapsed="false">
      <c r="A3301" s="0" t="s">
        <v>760</v>
      </c>
      <c r="B3301" s="52" t="s">
        <v>759</v>
      </c>
      <c r="C3301" s="52" t="s">
        <v>751</v>
      </c>
      <c r="D3301" s="53" t="n">
        <v>0.1</v>
      </c>
      <c r="E3301" s="53" t="s">
        <v>748</v>
      </c>
      <c r="F3301" s="0" t="s">
        <v>1374</v>
      </c>
      <c r="G3301" s="0" t="str">
        <f aca="false">LEFT(B3301,2)</f>
        <v>02</v>
      </c>
      <c r="H3301" s="0" t="str">
        <f aca="false">I3301&amp;"_"&amp;G3301&amp;"_"&amp;F3301</f>
        <v>StorVandsalamander_02_20181108_DL2018027_EUCNord_koersel1</v>
      </c>
      <c r="I3301" s="61" t="str">
        <f aca="false">MID(RIGHT(B3301,LEN(B3301)-3),1,FIND("_",RIGHT(B3301,LEN(B3301)-3))-1)</f>
        <v>StorVandsalamander</v>
      </c>
      <c r="J3301" s="61" t="str">
        <f aca="false">TRIM(SUBSTITUTE(RIGHT(B3301,FIND(I3301,B3301)+1),"_",""))</f>
        <v>eDNA</v>
      </c>
      <c r="K3301" s="0" t="str">
        <f aca="false">IFERROR(VALUE(SUBSTITUTE(E3301,".",",")),E3301)</f>
        <v>No Ct</v>
      </c>
      <c r="L3301" s="61" t="str">
        <f aca="false">IF(J3301="PosK",SUMIFS(K:K,J:J,"PosK",H:H,H3301),"")</f>
        <v/>
      </c>
      <c r="M3301" s="61" t="str">
        <f aca="false">IF(J3301="PosK",SUMIFS(K:K,J:J,"NegK",H:H,H3301),"")</f>
        <v/>
      </c>
      <c r="N3301" s="61" t="str">
        <f aca="false">IF(J3301="PosK",SUMIFS(K:K,J:J,"eDNA",H:H,H3301),"")</f>
        <v/>
      </c>
      <c r="P3301" s="62"/>
      <c r="T3301" s="63"/>
      <c r="W3301" s="64"/>
    </row>
    <row r="3302" customFormat="false" ht="14.25" hidden="false" customHeight="false" outlineLevel="0" collapsed="false">
      <c r="A3302" s="0" t="s">
        <v>762</v>
      </c>
      <c r="B3302" s="52" t="s">
        <v>763</v>
      </c>
      <c r="C3302" s="52" t="s">
        <v>743</v>
      </c>
      <c r="D3302" s="53" t="n">
        <v>0.1</v>
      </c>
      <c r="E3302" s="53" t="n">
        <v>23.39</v>
      </c>
      <c r="F3302" s="0" t="s">
        <v>1374</v>
      </c>
      <c r="G3302" s="0" t="str">
        <f aca="false">LEFT(B3302,2)</f>
        <v>03</v>
      </c>
      <c r="H3302" s="0" t="str">
        <f aca="false">I3302&amp;"_"&amp;G3302&amp;"_"&amp;F3302</f>
        <v>Strandtudse_03_20181108_DL2018027_EUCNord_koersel1</v>
      </c>
      <c r="I3302" s="61" t="str">
        <f aca="false">MID(RIGHT(B3302,LEN(B3302)-3),1,FIND("_",RIGHT(B3302,LEN(B3302)-3))-1)</f>
        <v>Strandtudse</v>
      </c>
      <c r="J3302" s="61" t="str">
        <f aca="false">TRIM(SUBSTITUTE(RIGHT(B3302,FIND(I3302,B3302)+1),"_",""))</f>
        <v>PosK</v>
      </c>
      <c r="K3302" s="0" t="n">
        <f aca="false">IFERROR(VALUE(SUBSTITUTE(E3302,".",",")),E3302)</f>
        <v>23.39</v>
      </c>
      <c r="L3302" s="61" t="n">
        <f aca="false">IF(J3302="PosK",SUMIFS(K:K,J:J,"PosK",H:H,H3302),"")</f>
        <v>23.39</v>
      </c>
      <c r="M3302" s="61" t="n">
        <f aca="false">IF(J3302="PosK",SUMIFS(K:K,J:J,"NegK",H:H,H3302),"")</f>
        <v>0</v>
      </c>
      <c r="N3302" s="61" t="n">
        <f aca="false">IF(J3302="PosK",SUMIFS(K:K,J:J,"eDNA",H:H,H3302),"")</f>
        <v>0</v>
      </c>
      <c r="P3302" s="62" t="n">
        <f aca="false">IF(K3304="No Ct",0,K3304)</f>
        <v>0</v>
      </c>
      <c r="Q3302" s="62" t="n">
        <f aca="false">IF(K3305="No Ct",0,K3305)</f>
        <v>0</v>
      </c>
      <c r="R3302" s="0" t="str">
        <f aca="false">IF(AND(L3302&gt;0,M3302=0),"Valid","Invalid")</f>
        <v>Valid</v>
      </c>
      <c r="S3302" s="0" t="str">
        <f aca="false">IF(OR(P3302&gt;1,Q3302&gt;1),"Present","Absent")</f>
        <v>Absent</v>
      </c>
      <c r="T3302" s="63" t="str">
        <f aca="false">IF(OR(AND(P3302&gt;1,P3302&lt;41),AND(Q3302&gt;1,Q3302&lt;41)),"Ct&lt;41","Ct&gt;41")</f>
        <v>Ct&gt;41</v>
      </c>
      <c r="U3302" s="0" t="str">
        <f aca="false">I3302</f>
        <v>Strandtudse</v>
      </c>
      <c r="V3302" s="0" t="str">
        <f aca="false">MID(F3302,10,9)</f>
        <v>DL2018027</v>
      </c>
      <c r="W3302" s="64" t="str">
        <f aca="false">V3302&amp;"_"&amp;U3302&amp;"_"&amp;R3302&amp;"_"&amp;S3302&amp;"_"&amp;T3302</f>
        <v>DL2018027_Strandtudse_Valid_Absent_Ct&gt;41</v>
      </c>
    </row>
    <row r="3303" customFormat="false" ht="14.25" hidden="false" customHeight="false" outlineLevel="0" collapsed="false">
      <c r="A3303" s="0" t="s">
        <v>764</v>
      </c>
      <c r="B3303" s="52" t="s">
        <v>765</v>
      </c>
      <c r="C3303" s="52" t="s">
        <v>747</v>
      </c>
      <c r="D3303" s="53" t="n">
        <v>0.1</v>
      </c>
      <c r="E3303" s="53" t="s">
        <v>748</v>
      </c>
      <c r="F3303" s="0" t="s">
        <v>1374</v>
      </c>
      <c r="G3303" s="0" t="str">
        <f aca="false">LEFT(B3303,2)</f>
        <v>03</v>
      </c>
      <c r="H3303" s="0" t="str">
        <f aca="false">I3303&amp;"_"&amp;G3303&amp;"_"&amp;F3303</f>
        <v>Strandtudse_03_20181108_DL2018027_EUCNord_koersel1</v>
      </c>
      <c r="I3303" s="61" t="str">
        <f aca="false">MID(RIGHT(B3303,LEN(B3303)-3),1,FIND("_",RIGHT(B3303,LEN(B3303)-3))-1)</f>
        <v>Strandtudse</v>
      </c>
      <c r="J3303" s="61" t="str">
        <f aca="false">TRIM(SUBSTITUTE(RIGHT(B3303,FIND(I3303,B3303)+1),"_",""))</f>
        <v>NegK</v>
      </c>
      <c r="K3303" s="0" t="str">
        <f aca="false">IFERROR(VALUE(SUBSTITUTE(E3303,".",",")),E3303)</f>
        <v>No Ct</v>
      </c>
      <c r="L3303" s="61" t="str">
        <f aca="false">IF(J3303="PosK",SUMIFS(K:K,J:J,"PosK",H:H,H3303),"")</f>
        <v/>
      </c>
      <c r="M3303" s="61" t="str">
        <f aca="false">IF(J3303="PosK",SUMIFS(K:K,J:J,"NegK",H:H,H3303),"")</f>
        <v/>
      </c>
      <c r="N3303" s="61" t="str">
        <f aca="false">IF(J3303="PosK",SUMIFS(K:K,J:J,"eDNA",H:H,H3303),"")</f>
        <v/>
      </c>
    </row>
    <row r="3304" customFormat="false" ht="14.25" hidden="false" customHeight="false" outlineLevel="0" collapsed="false">
      <c r="A3304" s="0" t="s">
        <v>766</v>
      </c>
      <c r="B3304" s="52" t="s">
        <v>767</v>
      </c>
      <c r="C3304" s="52" t="s">
        <v>751</v>
      </c>
      <c r="D3304" s="53" t="n">
        <v>0.1</v>
      </c>
      <c r="E3304" s="53" t="s">
        <v>748</v>
      </c>
      <c r="F3304" s="0" t="s">
        <v>1374</v>
      </c>
      <c r="G3304" s="0" t="str">
        <f aca="false">LEFT(B3304,2)</f>
        <v>03</v>
      </c>
      <c r="H3304" s="0" t="str">
        <f aca="false">I3304&amp;"_"&amp;G3304&amp;"_"&amp;F3304</f>
        <v>Strandtudse_03_20181108_DL2018027_EUCNord_koersel1</v>
      </c>
      <c r="I3304" s="61" t="str">
        <f aca="false">MID(RIGHT(B3304,LEN(B3304)-3),1,FIND("_",RIGHT(B3304,LEN(B3304)-3))-1)</f>
        <v>Strandtudse</v>
      </c>
      <c r="J3304" s="61" t="str">
        <f aca="false">TRIM(SUBSTITUTE(RIGHT(B3304,FIND(I3304,B3304)+1),"_",""))</f>
        <v>eDNA</v>
      </c>
      <c r="K3304" s="0" t="str">
        <f aca="false">IFERROR(VALUE(SUBSTITUTE(E3304,".",",")),E3304)</f>
        <v>No Ct</v>
      </c>
      <c r="L3304" s="61" t="str">
        <f aca="false">IF(J3304="PosK",SUMIFS(K:K,J:J,"PosK",H:H,H3304),"")</f>
        <v/>
      </c>
      <c r="M3304" s="61" t="str">
        <f aca="false">IF(J3304="PosK",SUMIFS(K:K,J:J,"NegK",H:H,H3304),"")</f>
        <v/>
      </c>
      <c r="N3304" s="61" t="str">
        <f aca="false">IF(J3304="PosK",SUMIFS(K:K,J:J,"eDNA",H:H,H3304),"")</f>
        <v/>
      </c>
      <c r="Q3304" s="62"/>
    </row>
    <row r="3305" customFormat="false" ht="14.25" hidden="false" customHeight="false" outlineLevel="0" collapsed="false">
      <c r="A3305" s="0" t="s">
        <v>768</v>
      </c>
      <c r="B3305" s="52" t="s">
        <v>767</v>
      </c>
      <c r="C3305" s="52" t="s">
        <v>751</v>
      </c>
      <c r="D3305" s="53" t="n">
        <v>0.1</v>
      </c>
      <c r="E3305" s="53" t="s">
        <v>748</v>
      </c>
      <c r="F3305" s="0" t="s">
        <v>1374</v>
      </c>
      <c r="G3305" s="0" t="str">
        <f aca="false">LEFT(B3305,2)</f>
        <v>03</v>
      </c>
      <c r="H3305" s="0" t="str">
        <f aca="false">I3305&amp;"_"&amp;G3305&amp;"_"&amp;F3305</f>
        <v>Strandtudse_03_20181108_DL2018027_EUCNord_koersel1</v>
      </c>
      <c r="I3305" s="61" t="str">
        <f aca="false">MID(RIGHT(B3305,LEN(B3305)-3),1,FIND("_",RIGHT(B3305,LEN(B3305)-3))-1)</f>
        <v>Strandtudse</v>
      </c>
      <c r="J3305" s="61" t="str">
        <f aca="false">TRIM(SUBSTITUTE(RIGHT(B3305,FIND(I3305,B3305)+1),"_",""))</f>
        <v>eDNA</v>
      </c>
      <c r="K3305" s="0" t="str">
        <f aca="false">IFERROR(VALUE(SUBSTITUTE(E3305,".",",")),E3305)</f>
        <v>No Ct</v>
      </c>
      <c r="L3305" s="61" t="str">
        <f aca="false">IF(J3305="PosK",SUMIFS(K:K,J:J,"PosK",H:H,H3305),"")</f>
        <v/>
      </c>
      <c r="M3305" s="61" t="str">
        <f aca="false">IF(J3305="PosK",SUMIFS(K:K,J:J,"NegK",H:H,H3305),"")</f>
        <v/>
      </c>
      <c r="N3305" s="61" t="str">
        <f aca="false">IF(J3305="PosK",SUMIFS(K:K,J:J,"eDNA",H:H,H3305),"")</f>
        <v/>
      </c>
      <c r="P3305" s="62"/>
      <c r="T3305" s="63"/>
      <c r="W3305" s="64"/>
    </row>
    <row r="3306" customFormat="false" ht="14.25" hidden="false" customHeight="false" outlineLevel="0" collapsed="false">
      <c r="A3306" s="0" t="s">
        <v>770</v>
      </c>
      <c r="B3306" s="52" t="s">
        <v>771</v>
      </c>
      <c r="C3306" s="52" t="s">
        <v>743</v>
      </c>
      <c r="D3306" s="53" t="n">
        <v>0.1</v>
      </c>
      <c r="E3306" s="53" t="n">
        <v>33.65</v>
      </c>
      <c r="F3306" s="0" t="s">
        <v>1374</v>
      </c>
      <c r="G3306" s="0" t="str">
        <f aca="false">LEFT(B3306,2)</f>
        <v>04</v>
      </c>
      <c r="H3306" s="0" t="str">
        <f aca="false">I3306&amp;"_"&amp;G3306&amp;"_"&amp;F3306</f>
        <v>GroenbrogetTudse_04_20181108_DL2018027_EUCNord_koersel1</v>
      </c>
      <c r="I3306" s="61" t="str">
        <f aca="false">MID(RIGHT(B3306,LEN(B3306)-3),1,FIND("_",RIGHT(B3306,LEN(B3306)-3))-1)</f>
        <v>GroenbrogetTudse</v>
      </c>
      <c r="J3306" s="61" t="str">
        <f aca="false">TRIM(SUBSTITUTE(RIGHT(B3306,FIND(I3306,B3306)+1),"_",""))</f>
        <v>PosK</v>
      </c>
      <c r="K3306" s="0" t="n">
        <f aca="false">IFERROR(VALUE(SUBSTITUTE(E3306,".",",")),E3306)</f>
        <v>33.65</v>
      </c>
      <c r="L3306" s="61" t="n">
        <f aca="false">IF(J3306="PosK",SUMIFS(K:K,J:J,"PosK",H:H,H3306),"")</f>
        <v>33.65</v>
      </c>
      <c r="M3306" s="61" t="n">
        <f aca="false">IF(J3306="PosK",SUMIFS(K:K,J:J,"NegK",H:H,H3306),"")</f>
        <v>0</v>
      </c>
      <c r="N3306" s="61" t="n">
        <f aca="false">IF(J3306="PosK",SUMIFS(K:K,J:J,"eDNA",H:H,H3306),"")</f>
        <v>0</v>
      </c>
      <c r="P3306" s="62" t="n">
        <f aca="false">IF(K3308="No Ct",0,K3308)</f>
        <v>0</v>
      </c>
      <c r="Q3306" s="62" t="n">
        <f aca="false">IF(K3309="No Ct",0,K3309)</f>
        <v>0</v>
      </c>
      <c r="R3306" s="0" t="str">
        <f aca="false">IF(AND(L3306&gt;0,M3306=0),"Valid","Invalid")</f>
        <v>Valid</v>
      </c>
      <c r="S3306" s="0" t="str">
        <f aca="false">IF(OR(P3306&gt;1,Q3306&gt;1),"Present","Absent")</f>
        <v>Absent</v>
      </c>
      <c r="T3306" s="63" t="str">
        <f aca="false">IF(OR(AND(P3306&gt;1,P3306&lt;41),AND(Q3306&gt;1,Q3306&lt;41)),"Ct&lt;41","Ct&gt;41")</f>
        <v>Ct&gt;41</v>
      </c>
      <c r="U3306" s="0" t="str">
        <f aca="false">I3306</f>
        <v>GroenbrogetTudse</v>
      </c>
      <c r="V3306" s="0" t="str">
        <f aca="false">MID(F3306,10,9)</f>
        <v>DL2018027</v>
      </c>
      <c r="W3306" s="64" t="str">
        <f aca="false">V3306&amp;"_"&amp;U3306&amp;"_"&amp;R3306&amp;"_"&amp;S3306&amp;"_"&amp;T3306</f>
        <v>DL2018027_GroenbrogetTudse_Valid_Absent_Ct&gt;41</v>
      </c>
    </row>
    <row r="3307" customFormat="false" ht="14.25" hidden="false" customHeight="false" outlineLevel="0" collapsed="false">
      <c r="A3307" s="0" t="s">
        <v>772</v>
      </c>
      <c r="B3307" s="52" t="s">
        <v>773</v>
      </c>
      <c r="C3307" s="52" t="s">
        <v>747</v>
      </c>
      <c r="D3307" s="53" t="n">
        <v>0.1</v>
      </c>
      <c r="E3307" s="53" t="s">
        <v>748</v>
      </c>
      <c r="F3307" s="0" t="s">
        <v>1374</v>
      </c>
      <c r="G3307" s="0" t="str">
        <f aca="false">LEFT(B3307,2)</f>
        <v>04</v>
      </c>
      <c r="H3307" s="0" t="str">
        <f aca="false">I3307&amp;"_"&amp;G3307&amp;"_"&amp;F3307</f>
        <v>GroenbrogetTudse_04_20181108_DL2018027_EUCNord_koersel1</v>
      </c>
      <c r="I3307" s="61" t="str">
        <f aca="false">MID(RIGHT(B3307,LEN(B3307)-3),1,FIND("_",RIGHT(B3307,LEN(B3307)-3))-1)</f>
        <v>GroenbrogetTudse</v>
      </c>
      <c r="J3307" s="61" t="str">
        <f aca="false">TRIM(SUBSTITUTE(RIGHT(B3307,FIND(I3307,B3307)+1),"_",""))</f>
        <v>NegK</v>
      </c>
      <c r="K3307" s="0" t="str">
        <f aca="false">IFERROR(VALUE(SUBSTITUTE(E3307,".",",")),E3307)</f>
        <v>No Ct</v>
      </c>
      <c r="L3307" s="61" t="str">
        <f aca="false">IF(J3307="PosK",SUMIFS(K:K,J:J,"PosK",H:H,H3307),"")</f>
        <v/>
      </c>
      <c r="M3307" s="61" t="str">
        <f aca="false">IF(J3307="PosK",SUMIFS(K:K,J:J,"NegK",H:H,H3307),"")</f>
        <v/>
      </c>
      <c r="N3307" s="61" t="str">
        <f aca="false">IF(J3307="PosK",SUMIFS(K:K,J:J,"eDNA",H:H,H3307),"")</f>
        <v/>
      </c>
    </row>
    <row r="3308" customFormat="false" ht="14.25" hidden="false" customHeight="false" outlineLevel="0" collapsed="false">
      <c r="A3308" s="0" t="s">
        <v>774</v>
      </c>
      <c r="B3308" s="52" t="s">
        <v>775</v>
      </c>
      <c r="C3308" s="52" t="s">
        <v>751</v>
      </c>
      <c r="D3308" s="53" t="n">
        <v>0.1</v>
      </c>
      <c r="E3308" s="53" t="s">
        <v>748</v>
      </c>
      <c r="F3308" s="0" t="s">
        <v>1374</v>
      </c>
      <c r="G3308" s="0" t="str">
        <f aca="false">LEFT(B3308,2)</f>
        <v>04</v>
      </c>
      <c r="H3308" s="0" t="str">
        <f aca="false">I3308&amp;"_"&amp;G3308&amp;"_"&amp;F3308</f>
        <v>GroenbrogetTudse_04_20181108_DL2018027_EUCNord_koersel1</v>
      </c>
      <c r="I3308" s="61" t="str">
        <f aca="false">MID(RIGHT(B3308,LEN(B3308)-3),1,FIND("_",RIGHT(B3308,LEN(B3308)-3))-1)</f>
        <v>GroenbrogetTudse</v>
      </c>
      <c r="J3308" s="61" t="str">
        <f aca="false">TRIM(SUBSTITUTE(RIGHT(B3308,FIND(I3308,B3308)+1),"_",""))</f>
        <v>eDNA</v>
      </c>
      <c r="K3308" s="0" t="str">
        <f aca="false">IFERROR(VALUE(SUBSTITUTE(E3308,".",",")),E3308)</f>
        <v>No Ct</v>
      </c>
      <c r="L3308" s="61" t="str">
        <f aca="false">IF(J3308="PosK",SUMIFS(K:K,J:J,"PosK",H:H,H3308),"")</f>
        <v/>
      </c>
      <c r="M3308" s="61" t="str">
        <f aca="false">IF(J3308="PosK",SUMIFS(K:K,J:J,"NegK",H:H,H3308),"")</f>
        <v/>
      </c>
      <c r="N3308" s="61" t="str">
        <f aca="false">IF(J3308="PosK",SUMIFS(K:K,J:J,"eDNA",H:H,H3308),"")</f>
        <v/>
      </c>
      <c r="Q3308" s="62"/>
    </row>
    <row r="3309" customFormat="false" ht="14.25" hidden="false" customHeight="false" outlineLevel="0" collapsed="false">
      <c r="A3309" s="0" t="s">
        <v>776</v>
      </c>
      <c r="B3309" s="52" t="s">
        <v>775</v>
      </c>
      <c r="C3309" s="52" t="s">
        <v>751</v>
      </c>
      <c r="D3309" s="53" t="n">
        <v>0.1</v>
      </c>
      <c r="E3309" s="53" t="s">
        <v>748</v>
      </c>
      <c r="F3309" s="0" t="s">
        <v>1374</v>
      </c>
      <c r="G3309" s="0" t="str">
        <f aca="false">LEFT(B3309,2)</f>
        <v>04</v>
      </c>
      <c r="H3309" s="0" t="str">
        <f aca="false">I3309&amp;"_"&amp;G3309&amp;"_"&amp;F3309</f>
        <v>GroenbrogetTudse_04_20181108_DL2018027_EUCNord_koersel1</v>
      </c>
      <c r="I3309" s="61" t="str">
        <f aca="false">MID(RIGHT(B3309,LEN(B3309)-3),1,FIND("_",RIGHT(B3309,LEN(B3309)-3))-1)</f>
        <v>GroenbrogetTudse</v>
      </c>
      <c r="J3309" s="61" t="str">
        <f aca="false">TRIM(SUBSTITUTE(RIGHT(B3309,FIND(I3309,B3309)+1),"_",""))</f>
        <v>eDNA</v>
      </c>
      <c r="K3309" s="0" t="str">
        <f aca="false">IFERROR(VALUE(SUBSTITUTE(E3309,".",",")),E3309)</f>
        <v>No Ct</v>
      </c>
      <c r="L3309" s="61" t="str">
        <f aca="false">IF(J3309="PosK",SUMIFS(K:K,J:J,"PosK",H:H,H3309),"")</f>
        <v/>
      </c>
      <c r="M3309" s="61" t="str">
        <f aca="false">IF(J3309="PosK",SUMIFS(K:K,J:J,"NegK",H:H,H3309),"")</f>
        <v/>
      </c>
      <c r="N3309" s="61" t="str">
        <f aca="false">IF(J3309="PosK",SUMIFS(K:K,J:J,"eDNA",H:H,H3309),"")</f>
        <v/>
      </c>
      <c r="P3309" s="62"/>
      <c r="T3309" s="63"/>
      <c r="W3309" s="64"/>
    </row>
    <row r="3310" customFormat="false" ht="14.25" hidden="false" customHeight="false" outlineLevel="0" collapsed="false">
      <c r="A3310" s="0" t="s">
        <v>778</v>
      </c>
      <c r="B3310" s="52" t="s">
        <v>779</v>
      </c>
      <c r="C3310" s="52" t="s">
        <v>743</v>
      </c>
      <c r="D3310" s="53" t="n">
        <v>0.1</v>
      </c>
      <c r="E3310" s="53" t="n">
        <v>27.65</v>
      </c>
      <c r="F3310" s="0" t="s">
        <v>1374</v>
      </c>
      <c r="G3310" s="0" t="str">
        <f aca="false">LEFT(B3310,2)</f>
        <v>05</v>
      </c>
      <c r="H3310" s="0" t="str">
        <f aca="false">I3310&amp;"_"&amp;G3310&amp;"_"&amp;F3310</f>
        <v>Loevfroe_05_20181108_DL2018027_EUCNord_koersel1</v>
      </c>
      <c r="I3310" s="61" t="str">
        <f aca="false">MID(RIGHT(B3310,LEN(B3310)-3),1,FIND("_",RIGHT(B3310,LEN(B3310)-3))-1)</f>
        <v>Loevfroe</v>
      </c>
      <c r="J3310" s="61" t="str">
        <f aca="false">TRIM(SUBSTITUTE(RIGHT(B3310,FIND(I3310,B3310)+1),"_",""))</f>
        <v>PosK</v>
      </c>
      <c r="K3310" s="0" t="n">
        <f aca="false">IFERROR(VALUE(SUBSTITUTE(E3310,".",",")),E3310)</f>
        <v>27.65</v>
      </c>
      <c r="L3310" s="61" t="n">
        <f aca="false">IF(J3310="PosK",SUMIFS(K:K,J:J,"PosK",H:H,H3310),"")</f>
        <v>27.65</v>
      </c>
      <c r="M3310" s="61" t="n">
        <f aca="false">IF(J3310="PosK",SUMIFS(K:K,J:J,"NegK",H:H,H3310),"")</f>
        <v>0</v>
      </c>
      <c r="N3310" s="61" t="n">
        <f aca="false">IF(J3310="PosK",SUMIFS(K:K,J:J,"eDNA",H:H,H3310),"")</f>
        <v>0</v>
      </c>
      <c r="P3310" s="62" t="n">
        <f aca="false">IF(K3312="No Ct",0,K3312)</f>
        <v>0</v>
      </c>
      <c r="Q3310" s="62" t="n">
        <f aca="false">IF(K3313="No Ct",0,K3313)</f>
        <v>0</v>
      </c>
      <c r="R3310" s="0" t="str">
        <f aca="false">IF(AND(L3310&gt;0,M3310=0),"Valid","Invalid")</f>
        <v>Valid</v>
      </c>
      <c r="S3310" s="0" t="str">
        <f aca="false">IF(OR(P3310&gt;1,Q3310&gt;1),"Present","Absent")</f>
        <v>Absent</v>
      </c>
      <c r="T3310" s="63" t="str">
        <f aca="false">IF(OR(AND(P3310&gt;1,P3310&lt;41),AND(Q3310&gt;1,Q3310&lt;41)),"Ct&lt;41","Ct&gt;41")</f>
        <v>Ct&gt;41</v>
      </c>
      <c r="U3310" s="0" t="str">
        <f aca="false">I3310</f>
        <v>Loevfroe</v>
      </c>
      <c r="V3310" s="0" t="str">
        <f aca="false">MID(F3310,10,9)</f>
        <v>DL2018027</v>
      </c>
      <c r="W3310" s="64" t="str">
        <f aca="false">V3310&amp;"_"&amp;U3310&amp;"_"&amp;R3310&amp;"_"&amp;S3310&amp;"_"&amp;T3310</f>
        <v>DL2018027_Loevfroe_Valid_Absent_Ct&gt;41</v>
      </c>
    </row>
    <row r="3311" customFormat="false" ht="14.25" hidden="false" customHeight="false" outlineLevel="0" collapsed="false">
      <c r="A3311" s="0" t="s">
        <v>780</v>
      </c>
      <c r="B3311" s="52" t="s">
        <v>781</v>
      </c>
      <c r="C3311" s="52" t="s">
        <v>747</v>
      </c>
      <c r="D3311" s="53" t="n">
        <v>0.1</v>
      </c>
      <c r="E3311" s="53" t="s">
        <v>748</v>
      </c>
      <c r="F3311" s="0" t="s">
        <v>1374</v>
      </c>
      <c r="G3311" s="0" t="str">
        <f aca="false">LEFT(B3311,2)</f>
        <v>05</v>
      </c>
      <c r="H3311" s="0" t="str">
        <f aca="false">I3311&amp;"_"&amp;G3311&amp;"_"&amp;F3311</f>
        <v>Loevfroe_05_20181108_DL2018027_EUCNord_koersel1</v>
      </c>
      <c r="I3311" s="61" t="str">
        <f aca="false">MID(RIGHT(B3311,LEN(B3311)-3),1,FIND("_",RIGHT(B3311,LEN(B3311)-3))-1)</f>
        <v>Loevfroe</v>
      </c>
      <c r="J3311" s="61" t="str">
        <f aca="false">TRIM(SUBSTITUTE(RIGHT(B3311,FIND(I3311,B3311)+1),"_",""))</f>
        <v>NegK</v>
      </c>
      <c r="K3311" s="0" t="str">
        <f aca="false">IFERROR(VALUE(SUBSTITUTE(E3311,".",",")),E3311)</f>
        <v>No Ct</v>
      </c>
      <c r="L3311" s="61" t="str">
        <f aca="false">IF(J3311="PosK",SUMIFS(K:K,J:J,"PosK",H:H,H3311),"")</f>
        <v/>
      </c>
      <c r="M3311" s="61" t="str">
        <f aca="false">IF(J3311="PosK",SUMIFS(K:K,J:J,"NegK",H:H,H3311),"")</f>
        <v/>
      </c>
      <c r="N3311" s="61" t="str">
        <f aca="false">IF(J3311="PosK",SUMIFS(K:K,J:J,"eDNA",H:H,H3311),"")</f>
        <v/>
      </c>
    </row>
    <row r="3312" customFormat="false" ht="14.25" hidden="false" customHeight="false" outlineLevel="0" collapsed="false">
      <c r="A3312" s="0" t="s">
        <v>782</v>
      </c>
      <c r="B3312" s="52" t="s">
        <v>783</v>
      </c>
      <c r="C3312" s="52" t="s">
        <v>751</v>
      </c>
      <c r="D3312" s="53" t="n">
        <v>0.1</v>
      </c>
      <c r="E3312" s="53" t="s">
        <v>748</v>
      </c>
      <c r="F3312" s="0" t="s">
        <v>1374</v>
      </c>
      <c r="G3312" s="0" t="str">
        <f aca="false">LEFT(B3312,2)</f>
        <v>05</v>
      </c>
      <c r="H3312" s="0" t="str">
        <f aca="false">I3312&amp;"_"&amp;G3312&amp;"_"&amp;F3312</f>
        <v>Loevfroe_05_20181108_DL2018027_EUCNord_koersel1</v>
      </c>
      <c r="I3312" s="61" t="str">
        <f aca="false">MID(RIGHT(B3312,LEN(B3312)-3),1,FIND("_",RIGHT(B3312,LEN(B3312)-3))-1)</f>
        <v>Loevfroe</v>
      </c>
      <c r="J3312" s="61" t="str">
        <f aca="false">TRIM(SUBSTITUTE(RIGHT(B3312,FIND(I3312,B3312)+1),"_",""))</f>
        <v>eDNA</v>
      </c>
      <c r="K3312" s="0" t="str">
        <f aca="false">IFERROR(VALUE(SUBSTITUTE(E3312,".",",")),E3312)</f>
        <v>No Ct</v>
      </c>
      <c r="L3312" s="61" t="str">
        <f aca="false">IF(J3312="PosK",SUMIFS(K:K,J:J,"PosK",H:H,H3312),"")</f>
        <v/>
      </c>
      <c r="M3312" s="61" t="str">
        <f aca="false">IF(J3312="PosK",SUMIFS(K:K,J:J,"NegK",H:H,H3312),"")</f>
        <v/>
      </c>
      <c r="N3312" s="61" t="str">
        <f aca="false">IF(J3312="PosK",SUMIFS(K:K,J:J,"eDNA",H:H,H3312),"")</f>
        <v/>
      </c>
      <c r="Q3312" s="62"/>
    </row>
    <row r="3313" customFormat="false" ht="14.25" hidden="false" customHeight="false" outlineLevel="0" collapsed="false">
      <c r="A3313" s="0" t="s">
        <v>784</v>
      </c>
      <c r="B3313" s="52" t="s">
        <v>783</v>
      </c>
      <c r="C3313" s="52" t="s">
        <v>751</v>
      </c>
      <c r="D3313" s="53" t="n">
        <v>0.1</v>
      </c>
      <c r="E3313" s="53" t="s">
        <v>748</v>
      </c>
      <c r="F3313" s="0" t="s">
        <v>1374</v>
      </c>
      <c r="G3313" s="0" t="str">
        <f aca="false">LEFT(B3313,2)</f>
        <v>05</v>
      </c>
      <c r="H3313" s="0" t="str">
        <f aca="false">I3313&amp;"_"&amp;G3313&amp;"_"&amp;F3313</f>
        <v>Loevfroe_05_20181108_DL2018027_EUCNord_koersel1</v>
      </c>
      <c r="I3313" s="61" t="str">
        <f aca="false">MID(RIGHT(B3313,LEN(B3313)-3),1,FIND("_",RIGHT(B3313,LEN(B3313)-3))-1)</f>
        <v>Loevfroe</v>
      </c>
      <c r="J3313" s="61" t="str">
        <f aca="false">TRIM(SUBSTITUTE(RIGHT(B3313,FIND(I3313,B3313)+1),"_",""))</f>
        <v>eDNA</v>
      </c>
      <c r="K3313" s="0" t="str">
        <f aca="false">IFERROR(VALUE(SUBSTITUTE(E3313,".",",")),E3313)</f>
        <v>No Ct</v>
      </c>
      <c r="L3313" s="61" t="str">
        <f aca="false">IF(J3313="PosK",SUMIFS(K:K,J:J,"PosK",H:H,H3313),"")</f>
        <v/>
      </c>
      <c r="M3313" s="61" t="str">
        <f aca="false">IF(J3313="PosK",SUMIFS(K:K,J:J,"NegK",H:H,H3313),"")</f>
        <v/>
      </c>
      <c r="N3313" s="61" t="str">
        <f aca="false">IF(J3313="PosK",SUMIFS(K:K,J:J,"eDNA",H:H,H3313),"")</f>
        <v/>
      </c>
      <c r="P3313" s="62"/>
      <c r="T3313" s="63"/>
      <c r="W3313" s="64"/>
    </row>
    <row r="3314" customFormat="false" ht="14.25" hidden="false" customHeight="false" outlineLevel="0" collapsed="false">
      <c r="A3314" s="0" t="s">
        <v>786</v>
      </c>
      <c r="B3314" s="52" t="s">
        <v>787</v>
      </c>
      <c r="C3314" s="52" t="s">
        <v>743</v>
      </c>
      <c r="D3314" s="53" t="n">
        <v>0.1</v>
      </c>
      <c r="E3314" s="53" t="n">
        <v>34.01</v>
      </c>
      <c r="F3314" s="0" t="s">
        <v>1374</v>
      </c>
      <c r="G3314" s="0" t="str">
        <f aca="false">LEFT(B3314,2)</f>
        <v>06</v>
      </c>
      <c r="H3314" s="0" t="str">
        <f aca="false">I3314&amp;"_"&amp;G3314&amp;"_"&amp;F3314</f>
        <v>Springfroe_06_20181108_DL2018027_EUCNord_koersel1</v>
      </c>
      <c r="I3314" s="61" t="str">
        <f aca="false">MID(RIGHT(B3314,LEN(B3314)-3),1,FIND("_",RIGHT(B3314,LEN(B3314)-3))-1)</f>
        <v>Springfroe</v>
      </c>
      <c r="J3314" s="61" t="str">
        <f aca="false">TRIM(SUBSTITUTE(RIGHT(B3314,FIND(I3314,B3314)+1),"_",""))</f>
        <v>PosK</v>
      </c>
      <c r="K3314" s="0" t="n">
        <f aca="false">IFERROR(VALUE(SUBSTITUTE(E3314,".",",")),E3314)</f>
        <v>34.01</v>
      </c>
      <c r="L3314" s="61" t="n">
        <f aca="false">IF(J3314="PosK",SUMIFS(K:K,J:J,"PosK",H:H,H3314),"")</f>
        <v>34.01</v>
      </c>
      <c r="M3314" s="61" t="n">
        <f aca="false">IF(J3314="PosK",SUMIFS(K:K,J:J,"NegK",H:H,H3314),"")</f>
        <v>0</v>
      </c>
      <c r="N3314" s="61" t="n">
        <f aca="false">IF(J3314="PosK",SUMIFS(K:K,J:J,"eDNA",H:H,H3314),"")</f>
        <v>0</v>
      </c>
      <c r="P3314" s="62" t="n">
        <f aca="false">IF(K3316="No Ct",0,K3316)</f>
        <v>0</v>
      </c>
      <c r="Q3314" s="62" t="n">
        <f aca="false">IF(K3317="No Ct",0,K3317)</f>
        <v>0</v>
      </c>
      <c r="R3314" s="0" t="str">
        <f aca="false">IF(AND(L3314&gt;0,M3314=0),"Valid","Invalid")</f>
        <v>Valid</v>
      </c>
      <c r="S3314" s="0" t="str">
        <f aca="false">IF(OR(P3314&gt;1,Q3314&gt;1),"Present","Absent")</f>
        <v>Absent</v>
      </c>
      <c r="T3314" s="63" t="str">
        <f aca="false">IF(OR(AND(P3314&gt;1,P3314&lt;41),AND(Q3314&gt;1,Q3314&lt;41)),"Ct&lt;41","Ct&gt;41")</f>
        <v>Ct&gt;41</v>
      </c>
      <c r="U3314" s="0" t="str">
        <f aca="false">I3314</f>
        <v>Springfroe</v>
      </c>
      <c r="V3314" s="0" t="str">
        <f aca="false">MID(F3314,10,9)</f>
        <v>DL2018027</v>
      </c>
      <c r="W3314" s="64" t="str">
        <f aca="false">V3314&amp;"_"&amp;U3314&amp;"_"&amp;R3314&amp;"_"&amp;S3314&amp;"_"&amp;T3314</f>
        <v>DL2018027_Springfroe_Valid_Absent_Ct&gt;41</v>
      </c>
    </row>
    <row r="3315" customFormat="false" ht="14.25" hidden="false" customHeight="false" outlineLevel="0" collapsed="false">
      <c r="A3315" s="0" t="s">
        <v>788</v>
      </c>
      <c r="B3315" s="52" t="s">
        <v>789</v>
      </c>
      <c r="C3315" s="52" t="s">
        <v>747</v>
      </c>
      <c r="D3315" s="53" t="n">
        <v>0.1</v>
      </c>
      <c r="E3315" s="53" t="s">
        <v>748</v>
      </c>
      <c r="F3315" s="0" t="s">
        <v>1374</v>
      </c>
      <c r="G3315" s="0" t="str">
        <f aca="false">LEFT(B3315,2)</f>
        <v>06</v>
      </c>
      <c r="H3315" s="0" t="str">
        <f aca="false">I3315&amp;"_"&amp;G3315&amp;"_"&amp;F3315</f>
        <v>Springfroe_06_20181108_DL2018027_EUCNord_koersel1</v>
      </c>
      <c r="I3315" s="61" t="str">
        <f aca="false">MID(RIGHT(B3315,LEN(B3315)-3),1,FIND("_",RIGHT(B3315,LEN(B3315)-3))-1)</f>
        <v>Springfroe</v>
      </c>
      <c r="J3315" s="61" t="str">
        <f aca="false">TRIM(SUBSTITUTE(RIGHT(B3315,FIND(I3315,B3315)+1),"_",""))</f>
        <v>NegK</v>
      </c>
      <c r="K3315" s="0" t="str">
        <f aca="false">IFERROR(VALUE(SUBSTITUTE(E3315,".",",")),E3315)</f>
        <v>No Ct</v>
      </c>
      <c r="L3315" s="61" t="str">
        <f aca="false">IF(J3315="PosK",SUMIFS(K:K,J:J,"PosK",H:H,H3315),"")</f>
        <v/>
      </c>
      <c r="M3315" s="61" t="str">
        <f aca="false">IF(J3315="PosK",SUMIFS(K:K,J:J,"NegK",H:H,H3315),"")</f>
        <v/>
      </c>
      <c r="N3315" s="61" t="str">
        <f aca="false">IF(J3315="PosK",SUMIFS(K:K,J:J,"eDNA",H:H,H3315),"")</f>
        <v/>
      </c>
    </row>
    <row r="3316" customFormat="false" ht="14.25" hidden="false" customHeight="false" outlineLevel="0" collapsed="false">
      <c r="A3316" s="0" t="s">
        <v>790</v>
      </c>
      <c r="B3316" s="52" t="s">
        <v>791</v>
      </c>
      <c r="C3316" s="52" t="s">
        <v>751</v>
      </c>
      <c r="D3316" s="53" t="n">
        <v>0.1</v>
      </c>
      <c r="E3316" s="53" t="s">
        <v>748</v>
      </c>
      <c r="F3316" s="0" t="s">
        <v>1374</v>
      </c>
      <c r="G3316" s="0" t="str">
        <f aca="false">LEFT(B3316,2)</f>
        <v>06</v>
      </c>
      <c r="H3316" s="0" t="str">
        <f aca="false">I3316&amp;"_"&amp;G3316&amp;"_"&amp;F3316</f>
        <v>Springfroe_06_20181108_DL2018027_EUCNord_koersel1</v>
      </c>
      <c r="I3316" s="61" t="str">
        <f aca="false">MID(RIGHT(B3316,LEN(B3316)-3),1,FIND("_",RIGHT(B3316,LEN(B3316)-3))-1)</f>
        <v>Springfroe</v>
      </c>
      <c r="J3316" s="61" t="str">
        <f aca="false">TRIM(SUBSTITUTE(RIGHT(B3316,FIND(I3316,B3316)+1),"_",""))</f>
        <v>eDNA</v>
      </c>
      <c r="K3316" s="0" t="str">
        <f aca="false">IFERROR(VALUE(SUBSTITUTE(E3316,".",",")),E3316)</f>
        <v>No Ct</v>
      </c>
      <c r="L3316" s="61" t="str">
        <f aca="false">IF(J3316="PosK",SUMIFS(K:K,J:J,"PosK",H:H,H3316),"")</f>
        <v/>
      </c>
      <c r="M3316" s="61" t="str">
        <f aca="false">IF(J3316="PosK",SUMIFS(K:K,J:J,"NegK",H:H,H3316),"")</f>
        <v/>
      </c>
      <c r="N3316" s="61" t="str">
        <f aca="false">IF(J3316="PosK",SUMIFS(K:K,J:J,"eDNA",H:H,H3316),"")</f>
        <v/>
      </c>
      <c r="Q3316" s="62"/>
    </row>
    <row r="3317" customFormat="false" ht="14.25" hidden="false" customHeight="false" outlineLevel="0" collapsed="false">
      <c r="A3317" s="0" t="s">
        <v>792</v>
      </c>
      <c r="B3317" s="52" t="s">
        <v>791</v>
      </c>
      <c r="C3317" s="52" t="s">
        <v>751</v>
      </c>
      <c r="D3317" s="53" t="n">
        <v>0.1</v>
      </c>
      <c r="E3317" s="53" t="s">
        <v>748</v>
      </c>
      <c r="F3317" s="0" t="s">
        <v>1374</v>
      </c>
      <c r="G3317" s="0" t="str">
        <f aca="false">LEFT(B3317,2)</f>
        <v>06</v>
      </c>
      <c r="H3317" s="0" t="str">
        <f aca="false">I3317&amp;"_"&amp;G3317&amp;"_"&amp;F3317</f>
        <v>Springfroe_06_20181108_DL2018027_EUCNord_koersel1</v>
      </c>
      <c r="I3317" s="61" t="str">
        <f aca="false">MID(RIGHT(B3317,LEN(B3317)-3),1,FIND("_",RIGHT(B3317,LEN(B3317)-3))-1)</f>
        <v>Springfroe</v>
      </c>
      <c r="J3317" s="61" t="str">
        <f aca="false">TRIM(SUBSTITUTE(RIGHT(B3317,FIND(I3317,B3317)+1),"_",""))</f>
        <v>eDNA</v>
      </c>
      <c r="K3317" s="0" t="str">
        <f aca="false">IFERROR(VALUE(SUBSTITUTE(E3317,".",",")),E3317)</f>
        <v>No Ct</v>
      </c>
      <c r="L3317" s="61" t="str">
        <f aca="false">IF(J3317="PosK",SUMIFS(K:K,J:J,"PosK",H:H,H3317),"")</f>
        <v/>
      </c>
      <c r="M3317" s="61" t="str">
        <f aca="false">IF(J3317="PosK",SUMIFS(K:K,J:J,"NegK",H:H,H3317),"")</f>
        <v/>
      </c>
      <c r="N3317" s="61" t="str">
        <f aca="false">IF(J3317="PosK",SUMIFS(K:K,J:J,"eDNA",H:H,H3317),"")</f>
        <v/>
      </c>
      <c r="P3317" s="62"/>
      <c r="T3317" s="63"/>
      <c r="W3317" s="64"/>
    </row>
    <row r="3318" customFormat="false" ht="14.25" hidden="false" customHeight="false" outlineLevel="0" collapsed="false">
      <c r="A3318" s="0" t="s">
        <v>794</v>
      </c>
      <c r="B3318" s="52" t="s">
        <v>960</v>
      </c>
      <c r="C3318" s="52" t="s">
        <v>743</v>
      </c>
      <c r="D3318" s="53" t="n">
        <v>0.1</v>
      </c>
      <c r="E3318" s="53" t="n">
        <v>34.03</v>
      </c>
      <c r="F3318" s="0" t="s">
        <v>1374</v>
      </c>
      <c r="G3318" s="0" t="str">
        <f aca="false">LEFT(B3318,2)</f>
        <v>07</v>
      </c>
      <c r="H3318" s="0" t="str">
        <f aca="false">I3318&amp;"_"&amp;G3318&amp;"_"&amp;F3318</f>
        <v>Springfroe_07_20181108_DL2018027_EUCNord_koersel1</v>
      </c>
      <c r="I3318" s="61" t="str">
        <f aca="false">MID(RIGHT(B3318,LEN(B3318)-3),1,FIND("_",RIGHT(B3318,LEN(B3318)-3))-1)</f>
        <v>Springfroe</v>
      </c>
      <c r="J3318" s="61" t="str">
        <f aca="false">TRIM(SUBSTITUTE(RIGHT(B3318,FIND(I3318,B3318)+1),"_",""))</f>
        <v>PosK</v>
      </c>
      <c r="K3318" s="0" t="n">
        <f aca="false">IFERROR(VALUE(SUBSTITUTE(E3318,".",",")),E3318)</f>
        <v>34.03</v>
      </c>
      <c r="L3318" s="61" t="n">
        <f aca="false">IF(J3318="PosK",SUMIFS(K:K,J:J,"PosK",H:H,H3318),"")</f>
        <v>34.03</v>
      </c>
      <c r="M3318" s="61" t="n">
        <f aca="false">IF(J3318="PosK",SUMIFS(K:K,J:J,"NegK",H:H,H3318),"")</f>
        <v>0</v>
      </c>
      <c r="N3318" s="61" t="n">
        <f aca="false">IF(J3318="PosK",SUMIFS(K:K,J:J,"eDNA",H:H,H3318),"")</f>
        <v>0</v>
      </c>
      <c r="P3318" s="62" t="n">
        <f aca="false">IF(K3320="No Ct",0,K3320)</f>
        <v>0</v>
      </c>
      <c r="Q3318" s="62" t="n">
        <f aca="false">IF(K3321="No Ct",0,K3321)</f>
        <v>0</v>
      </c>
      <c r="R3318" s="0" t="str">
        <f aca="false">IF(AND(L3318&gt;0,M3318=0),"Valid","Invalid")</f>
        <v>Valid</v>
      </c>
      <c r="S3318" s="0" t="str">
        <f aca="false">IF(OR(P3318&gt;1,Q3318&gt;1),"Present","Absent")</f>
        <v>Absent</v>
      </c>
      <c r="T3318" s="63" t="str">
        <f aca="false">IF(OR(AND(P3318&gt;1,P3318&lt;41),AND(Q3318&gt;1,Q3318&lt;41)),"Ct&lt;41","Ct&gt;41")</f>
        <v>Ct&gt;41</v>
      </c>
      <c r="U3318" s="0" t="str">
        <f aca="false">I3318</f>
        <v>Springfroe</v>
      </c>
      <c r="V3318" s="0" t="str">
        <f aca="false">MID(F3318,10,9)</f>
        <v>DL2018027</v>
      </c>
      <c r="W3318" s="64" t="str">
        <f aca="false">V3318&amp;"_"&amp;U3318&amp;"_"&amp;R3318&amp;"_"&amp;S3318&amp;"_"&amp;T3318</f>
        <v>DL2018027_Springfroe_Valid_Absent_Ct&gt;41</v>
      </c>
    </row>
    <row r="3319" customFormat="false" ht="14.25" hidden="false" customHeight="false" outlineLevel="0" collapsed="false">
      <c r="A3319" s="0" t="s">
        <v>796</v>
      </c>
      <c r="B3319" s="52" t="s">
        <v>961</v>
      </c>
      <c r="C3319" s="52" t="s">
        <v>747</v>
      </c>
      <c r="D3319" s="53" t="n">
        <v>0.1</v>
      </c>
      <c r="E3319" s="53" t="s">
        <v>748</v>
      </c>
      <c r="F3319" s="0" t="s">
        <v>1374</v>
      </c>
      <c r="G3319" s="0" t="str">
        <f aca="false">LEFT(B3319,2)</f>
        <v>07</v>
      </c>
      <c r="H3319" s="0" t="str">
        <f aca="false">I3319&amp;"_"&amp;G3319&amp;"_"&amp;F3319</f>
        <v>Springfroe_07_20181108_DL2018027_EUCNord_koersel1</v>
      </c>
      <c r="I3319" s="61" t="str">
        <f aca="false">MID(RIGHT(B3319,LEN(B3319)-3),1,FIND("_",RIGHT(B3319,LEN(B3319)-3))-1)</f>
        <v>Springfroe</v>
      </c>
      <c r="J3319" s="61" t="str">
        <f aca="false">TRIM(SUBSTITUTE(RIGHT(B3319,FIND(I3319,B3319)+1),"_",""))</f>
        <v>NegK</v>
      </c>
      <c r="K3319" s="0" t="str">
        <f aca="false">IFERROR(VALUE(SUBSTITUTE(E3319,".",",")),E3319)</f>
        <v>No Ct</v>
      </c>
      <c r="L3319" s="61" t="str">
        <f aca="false">IF(J3319="PosK",SUMIFS(K:K,J:J,"PosK",H:H,H3319),"")</f>
        <v/>
      </c>
      <c r="M3319" s="61" t="str">
        <f aca="false">IF(J3319="PosK",SUMIFS(K:K,J:J,"NegK",H:H,H3319),"")</f>
        <v/>
      </c>
      <c r="N3319" s="61" t="str">
        <f aca="false">IF(J3319="PosK",SUMIFS(K:K,J:J,"eDNA",H:H,H3319),"")</f>
        <v/>
      </c>
    </row>
    <row r="3320" customFormat="false" ht="14.25" hidden="false" customHeight="false" outlineLevel="0" collapsed="false">
      <c r="A3320" s="0" t="s">
        <v>798</v>
      </c>
      <c r="B3320" s="52" t="s">
        <v>962</v>
      </c>
      <c r="C3320" s="52" t="s">
        <v>751</v>
      </c>
      <c r="D3320" s="53" t="n">
        <v>0.1</v>
      </c>
      <c r="E3320" s="53" t="s">
        <v>748</v>
      </c>
      <c r="F3320" s="0" t="s">
        <v>1374</v>
      </c>
      <c r="G3320" s="0" t="str">
        <f aca="false">LEFT(B3320,2)</f>
        <v>07</v>
      </c>
      <c r="H3320" s="0" t="str">
        <f aca="false">I3320&amp;"_"&amp;G3320&amp;"_"&amp;F3320</f>
        <v>Springfroe_07_20181108_DL2018027_EUCNord_koersel1</v>
      </c>
      <c r="I3320" s="61" t="str">
        <f aca="false">MID(RIGHT(B3320,LEN(B3320)-3),1,FIND("_",RIGHT(B3320,LEN(B3320)-3))-1)</f>
        <v>Springfroe</v>
      </c>
      <c r="J3320" s="61" t="str">
        <f aca="false">TRIM(SUBSTITUTE(RIGHT(B3320,FIND(I3320,B3320)+1),"_",""))</f>
        <v>eDNA</v>
      </c>
      <c r="K3320" s="0" t="str">
        <f aca="false">IFERROR(VALUE(SUBSTITUTE(E3320,".",",")),E3320)</f>
        <v>No Ct</v>
      </c>
      <c r="L3320" s="61" t="str">
        <f aca="false">IF(J3320="PosK",SUMIFS(K:K,J:J,"PosK",H:H,H3320),"")</f>
        <v/>
      </c>
      <c r="M3320" s="61" t="str">
        <f aca="false">IF(J3320="PosK",SUMIFS(K:K,J:J,"NegK",H:H,H3320),"")</f>
        <v/>
      </c>
      <c r="N3320" s="61" t="str">
        <f aca="false">IF(J3320="PosK",SUMIFS(K:K,J:J,"eDNA",H:H,H3320),"")</f>
        <v/>
      </c>
      <c r="Q3320" s="62"/>
    </row>
    <row r="3321" customFormat="false" ht="14.25" hidden="false" customHeight="false" outlineLevel="0" collapsed="false">
      <c r="A3321" s="0" t="s">
        <v>800</v>
      </c>
      <c r="B3321" s="52" t="s">
        <v>962</v>
      </c>
      <c r="C3321" s="52" t="s">
        <v>751</v>
      </c>
      <c r="D3321" s="53" t="n">
        <v>0.1</v>
      </c>
      <c r="E3321" s="53" t="s">
        <v>748</v>
      </c>
      <c r="F3321" s="0" t="s">
        <v>1374</v>
      </c>
      <c r="G3321" s="0" t="str">
        <f aca="false">LEFT(B3321,2)</f>
        <v>07</v>
      </c>
      <c r="H3321" s="0" t="str">
        <f aca="false">I3321&amp;"_"&amp;G3321&amp;"_"&amp;F3321</f>
        <v>Springfroe_07_20181108_DL2018027_EUCNord_koersel1</v>
      </c>
      <c r="I3321" s="61" t="str">
        <f aca="false">MID(RIGHT(B3321,LEN(B3321)-3),1,FIND("_",RIGHT(B3321,LEN(B3321)-3))-1)</f>
        <v>Springfroe</v>
      </c>
      <c r="J3321" s="61" t="str">
        <f aca="false">TRIM(SUBSTITUTE(RIGHT(B3321,FIND(I3321,B3321)+1),"_",""))</f>
        <v>eDNA</v>
      </c>
      <c r="K3321" s="0" t="str">
        <f aca="false">IFERROR(VALUE(SUBSTITUTE(E3321,".",",")),E3321)</f>
        <v>No Ct</v>
      </c>
      <c r="L3321" s="61" t="str">
        <f aca="false">IF(J3321="PosK",SUMIFS(K:K,J:J,"PosK",H:H,H3321),"")</f>
        <v/>
      </c>
      <c r="M3321" s="61" t="str">
        <f aca="false">IF(J3321="PosK",SUMIFS(K:K,J:J,"NegK",H:H,H3321),"")</f>
        <v/>
      </c>
      <c r="N3321" s="61" t="str">
        <f aca="false">IF(J3321="PosK",SUMIFS(K:K,J:J,"eDNA",H:H,H3321),"")</f>
        <v/>
      </c>
      <c r="P3321" s="62"/>
      <c r="T3321" s="63"/>
      <c r="W3321" s="64"/>
    </row>
    <row r="3322" customFormat="false" ht="14.25" hidden="false" customHeight="false" outlineLevel="0" collapsed="false">
      <c r="A3322" s="0" t="s">
        <v>802</v>
      </c>
      <c r="B3322" s="52" t="s">
        <v>964</v>
      </c>
      <c r="C3322" s="52" t="s">
        <v>743</v>
      </c>
      <c r="D3322" s="53" t="n">
        <v>0.1</v>
      </c>
      <c r="E3322" s="53" t="n">
        <v>28.08</v>
      </c>
      <c r="F3322" s="0" t="s">
        <v>1374</v>
      </c>
      <c r="G3322" s="0" t="str">
        <f aca="false">LEFT(B3322,2)</f>
        <v>08</v>
      </c>
      <c r="H3322" s="0" t="str">
        <f aca="false">I3322&amp;"_"&amp;G3322&amp;"_"&amp;F3322</f>
        <v>Klokkefroe_08_20181108_DL2018027_EUCNord_koersel1</v>
      </c>
      <c r="I3322" s="61" t="str">
        <f aca="false">MID(RIGHT(B3322,LEN(B3322)-3),1,FIND("_",RIGHT(B3322,LEN(B3322)-3))-1)</f>
        <v>Klokkefroe</v>
      </c>
      <c r="J3322" s="61" t="str">
        <f aca="false">TRIM(SUBSTITUTE(RIGHT(B3322,FIND(I3322,B3322)+1),"_",""))</f>
        <v>PosK</v>
      </c>
      <c r="K3322" s="0" t="n">
        <f aca="false">IFERROR(VALUE(SUBSTITUTE(E3322,".",",")),E3322)</f>
        <v>28.08</v>
      </c>
      <c r="L3322" s="61" t="n">
        <f aca="false">IF(J3322="PosK",SUMIFS(K:K,J:J,"PosK",H:H,H3322),"")</f>
        <v>28.08</v>
      </c>
      <c r="M3322" s="61" t="n">
        <f aca="false">IF(J3322="PosK",SUMIFS(K:K,J:J,"NegK",H:H,H3322),"")</f>
        <v>0</v>
      </c>
      <c r="N3322" s="61" t="n">
        <f aca="false">IF(J3322="PosK",SUMIFS(K:K,J:J,"eDNA",H:H,H3322),"")</f>
        <v>0</v>
      </c>
      <c r="P3322" s="62" t="n">
        <f aca="false">IF(K3324="No Ct",0,K3324)</f>
        <v>0</v>
      </c>
      <c r="Q3322" s="62" t="n">
        <f aca="false">IF(K3325="No Ct",0,K3325)</f>
        <v>0</v>
      </c>
      <c r="R3322" s="0" t="str">
        <f aca="false">IF(AND(L3322&gt;0,M3322=0),"Valid","Invalid")</f>
        <v>Valid</v>
      </c>
      <c r="S3322" s="0" t="str">
        <f aca="false">IF(OR(P3322&gt;1,Q3322&gt;1),"Present","Absent")</f>
        <v>Absent</v>
      </c>
      <c r="T3322" s="63" t="str">
        <f aca="false">IF(OR(AND(P3322&gt;1,P3322&lt;41),AND(Q3322&gt;1,Q3322&lt;41)),"Ct&lt;41","Ct&gt;41")</f>
        <v>Ct&gt;41</v>
      </c>
      <c r="U3322" s="0" t="str">
        <f aca="false">I3322</f>
        <v>Klokkefroe</v>
      </c>
      <c r="V3322" s="0" t="str">
        <f aca="false">MID(F3322,10,9)</f>
        <v>DL2018027</v>
      </c>
      <c r="W3322" s="64" t="str">
        <f aca="false">V3322&amp;"_"&amp;U3322&amp;"_"&amp;R3322&amp;"_"&amp;S3322&amp;"_"&amp;T3322</f>
        <v>DL2018027_Klokkefroe_Valid_Absent_Ct&gt;41</v>
      </c>
    </row>
    <row r="3323" customFormat="false" ht="14.25" hidden="false" customHeight="false" outlineLevel="0" collapsed="false">
      <c r="A3323" s="0" t="s">
        <v>804</v>
      </c>
      <c r="B3323" s="52" t="s">
        <v>965</v>
      </c>
      <c r="C3323" s="52" t="s">
        <v>747</v>
      </c>
      <c r="D3323" s="53" t="n">
        <v>0.1</v>
      </c>
      <c r="E3323" s="53" t="s">
        <v>748</v>
      </c>
      <c r="F3323" s="0" t="s">
        <v>1374</v>
      </c>
      <c r="G3323" s="0" t="str">
        <f aca="false">LEFT(B3323,2)</f>
        <v>08</v>
      </c>
      <c r="H3323" s="0" t="str">
        <f aca="false">I3323&amp;"_"&amp;G3323&amp;"_"&amp;F3323</f>
        <v>Klokkefroe_08_20181108_DL2018027_EUCNord_koersel1</v>
      </c>
      <c r="I3323" s="61" t="str">
        <f aca="false">MID(RIGHT(B3323,LEN(B3323)-3),1,FIND("_",RIGHT(B3323,LEN(B3323)-3))-1)</f>
        <v>Klokkefroe</v>
      </c>
      <c r="J3323" s="61" t="str">
        <f aca="false">TRIM(SUBSTITUTE(RIGHT(B3323,FIND(I3323,B3323)+1),"_",""))</f>
        <v>NegK</v>
      </c>
      <c r="K3323" s="0" t="str">
        <f aca="false">IFERROR(VALUE(SUBSTITUTE(E3323,".",",")),E3323)</f>
        <v>No Ct</v>
      </c>
      <c r="L3323" s="61" t="str">
        <f aca="false">IF(J3323="PosK",SUMIFS(K:K,J:J,"PosK",H:H,H3323),"")</f>
        <v/>
      </c>
      <c r="M3323" s="61" t="str">
        <f aca="false">IF(J3323="PosK",SUMIFS(K:K,J:J,"NegK",H:H,H3323),"")</f>
        <v/>
      </c>
      <c r="N3323" s="61" t="str">
        <f aca="false">IF(J3323="PosK",SUMIFS(K:K,J:J,"eDNA",H:H,H3323),"")</f>
        <v/>
      </c>
    </row>
    <row r="3324" customFormat="false" ht="14.25" hidden="false" customHeight="false" outlineLevel="0" collapsed="false">
      <c r="A3324" s="0" t="s">
        <v>806</v>
      </c>
      <c r="B3324" s="52" t="s">
        <v>966</v>
      </c>
      <c r="C3324" s="52" t="s">
        <v>751</v>
      </c>
      <c r="D3324" s="53" t="n">
        <v>0.1</v>
      </c>
      <c r="E3324" s="53" t="s">
        <v>748</v>
      </c>
      <c r="F3324" s="0" t="s">
        <v>1374</v>
      </c>
      <c r="G3324" s="0" t="str">
        <f aca="false">LEFT(B3324,2)</f>
        <v>08</v>
      </c>
      <c r="H3324" s="0" t="str">
        <f aca="false">I3324&amp;"_"&amp;G3324&amp;"_"&amp;F3324</f>
        <v>Klokkefroe_08_20181108_DL2018027_EUCNord_koersel1</v>
      </c>
      <c r="I3324" s="61" t="str">
        <f aca="false">MID(RIGHT(B3324,LEN(B3324)-3),1,FIND("_",RIGHT(B3324,LEN(B3324)-3))-1)</f>
        <v>Klokkefroe</v>
      </c>
      <c r="J3324" s="61" t="str">
        <f aca="false">TRIM(SUBSTITUTE(RIGHT(B3324,FIND(I3324,B3324)+1),"_",""))</f>
        <v>eDNA</v>
      </c>
      <c r="K3324" s="0" t="str">
        <f aca="false">IFERROR(VALUE(SUBSTITUTE(E3324,".",",")),E3324)</f>
        <v>No Ct</v>
      </c>
      <c r="L3324" s="61" t="str">
        <f aca="false">IF(J3324="PosK",SUMIFS(K:K,J:J,"PosK",H:H,H3324),"")</f>
        <v/>
      </c>
      <c r="M3324" s="61" t="str">
        <f aca="false">IF(J3324="PosK",SUMIFS(K:K,J:J,"NegK",H:H,H3324),"")</f>
        <v/>
      </c>
      <c r="N3324" s="61" t="str">
        <f aca="false">IF(J3324="PosK",SUMIFS(K:K,J:J,"eDNA",H:H,H3324),"")</f>
        <v/>
      </c>
      <c r="Q3324" s="62"/>
    </row>
    <row r="3325" customFormat="false" ht="14.25" hidden="false" customHeight="false" outlineLevel="0" collapsed="false">
      <c r="A3325" s="0" t="s">
        <v>808</v>
      </c>
      <c r="B3325" s="52" t="s">
        <v>966</v>
      </c>
      <c r="C3325" s="52" t="s">
        <v>751</v>
      </c>
      <c r="D3325" s="53" t="n">
        <v>0.1</v>
      </c>
      <c r="E3325" s="53" t="s">
        <v>748</v>
      </c>
      <c r="F3325" s="0" t="s">
        <v>1374</v>
      </c>
      <c r="G3325" s="0" t="str">
        <f aca="false">LEFT(B3325,2)</f>
        <v>08</v>
      </c>
      <c r="H3325" s="0" t="str">
        <f aca="false">I3325&amp;"_"&amp;G3325&amp;"_"&amp;F3325</f>
        <v>Klokkefroe_08_20181108_DL2018027_EUCNord_koersel1</v>
      </c>
      <c r="I3325" s="61" t="str">
        <f aca="false">MID(RIGHT(B3325,LEN(B3325)-3),1,FIND("_",RIGHT(B3325,LEN(B3325)-3))-1)</f>
        <v>Klokkefroe</v>
      </c>
      <c r="J3325" s="61" t="str">
        <f aca="false">TRIM(SUBSTITUTE(RIGHT(B3325,FIND(I3325,B3325)+1),"_",""))</f>
        <v>eDNA</v>
      </c>
      <c r="K3325" s="0" t="str">
        <f aca="false">IFERROR(VALUE(SUBSTITUTE(E3325,".",",")),E3325)</f>
        <v>No Ct</v>
      </c>
      <c r="L3325" s="61" t="str">
        <f aca="false">IF(J3325="PosK",SUMIFS(K:K,J:J,"PosK",H:H,H3325),"")</f>
        <v/>
      </c>
      <c r="M3325" s="61" t="str">
        <f aca="false">IF(J3325="PosK",SUMIFS(K:K,J:J,"NegK",H:H,H3325),"")</f>
        <v/>
      </c>
      <c r="N3325" s="61" t="str">
        <f aca="false">IF(J3325="PosK",SUMIFS(K:K,J:J,"eDNA",H:H,H3325),"")</f>
        <v/>
      </c>
      <c r="P3325" s="62"/>
      <c r="T3325" s="63"/>
      <c r="W3325" s="64"/>
    </row>
    <row r="3326" customFormat="false" ht="14.25" hidden="false" customHeight="false" outlineLevel="0" collapsed="false">
      <c r="A3326" s="0" t="s">
        <v>810</v>
      </c>
      <c r="B3326" s="52" t="s">
        <v>968</v>
      </c>
      <c r="C3326" s="52" t="s">
        <v>743</v>
      </c>
      <c r="D3326" s="53" t="n">
        <v>0.1</v>
      </c>
      <c r="E3326" s="53" t="n">
        <v>31.6</v>
      </c>
      <c r="F3326" s="0" t="s">
        <v>1374</v>
      </c>
      <c r="G3326" s="0" t="str">
        <f aca="false">LEFT(B3326,2)</f>
        <v>09</v>
      </c>
      <c r="H3326" s="0" t="str">
        <f aca="false">I3326&amp;"_"&amp;G3326&amp;"_"&amp;F3326</f>
        <v>Skrubtudse_09_20181108_DL2018027_EUCNord_koersel1</v>
      </c>
      <c r="I3326" s="61" t="str">
        <f aca="false">MID(RIGHT(B3326,LEN(B3326)-3),1,FIND("_",RIGHT(B3326,LEN(B3326)-3))-1)</f>
        <v>Skrubtudse</v>
      </c>
      <c r="J3326" s="61" t="str">
        <f aca="false">TRIM(SUBSTITUTE(RIGHT(B3326,FIND(I3326,B3326)+1),"_",""))</f>
        <v>PosK</v>
      </c>
      <c r="K3326" s="0" t="n">
        <f aca="false">IFERROR(VALUE(SUBSTITUTE(E3326,".",",")),E3326)</f>
        <v>31.6</v>
      </c>
      <c r="L3326" s="61" t="n">
        <f aca="false">IF(J3326="PosK",SUMIFS(K:K,J:J,"PosK",H:H,H3326),"")</f>
        <v>31.6</v>
      </c>
      <c r="M3326" s="61" t="n">
        <f aca="false">IF(J3326="PosK",SUMIFS(K:K,J:J,"NegK",H:H,H3326),"")</f>
        <v>0</v>
      </c>
      <c r="N3326" s="61" t="n">
        <f aca="false">IF(J3326="PosK",SUMIFS(K:K,J:J,"eDNA",H:H,H3326),"")</f>
        <v>63.17</v>
      </c>
      <c r="P3326" s="62" t="n">
        <f aca="false">IF(K3328="No Ct",0,K3328)</f>
        <v>31.59</v>
      </c>
      <c r="Q3326" s="62" t="n">
        <f aca="false">IF(K3329="No Ct",0,K3329)</f>
        <v>31.58</v>
      </c>
      <c r="R3326" s="0" t="str">
        <f aca="false">IF(AND(L3326&gt;0,M3326=0),"Valid","Invalid")</f>
        <v>Valid</v>
      </c>
      <c r="S3326" s="0" t="str">
        <f aca="false">IF(OR(P3326&gt;1,Q3326&gt;1),"Present","Absent")</f>
        <v>Present</v>
      </c>
      <c r="T3326" s="63" t="str">
        <f aca="false">IF(OR(AND(P3326&gt;1,P3326&lt;41),AND(Q3326&gt;1,Q3326&lt;41)),"Ct&lt;41","Ct&gt;41")</f>
        <v>Ct&lt;41</v>
      </c>
      <c r="U3326" s="0" t="str">
        <f aca="false">I3326</f>
        <v>Skrubtudse</v>
      </c>
      <c r="V3326" s="0" t="str">
        <f aca="false">MID(F3326,10,9)</f>
        <v>DL2018027</v>
      </c>
      <c r="W3326" s="64" t="str">
        <f aca="false">V3326&amp;"_"&amp;U3326&amp;"_"&amp;R3326&amp;"_"&amp;S3326&amp;"_"&amp;T3326</f>
        <v>DL2018027_Skrubtudse_Valid_Present_Ct&lt;41</v>
      </c>
    </row>
    <row r="3327" customFormat="false" ht="14.25" hidden="false" customHeight="false" outlineLevel="0" collapsed="false">
      <c r="A3327" s="0" t="s">
        <v>812</v>
      </c>
      <c r="B3327" s="52" t="s">
        <v>969</v>
      </c>
      <c r="C3327" s="52" t="s">
        <v>747</v>
      </c>
      <c r="D3327" s="53" t="n">
        <v>0.1</v>
      </c>
      <c r="E3327" s="53" t="s">
        <v>748</v>
      </c>
      <c r="F3327" s="0" t="s">
        <v>1374</v>
      </c>
      <c r="G3327" s="0" t="str">
        <f aca="false">LEFT(B3327,2)</f>
        <v>09</v>
      </c>
      <c r="H3327" s="0" t="str">
        <f aca="false">I3327&amp;"_"&amp;G3327&amp;"_"&amp;F3327</f>
        <v>Skrubtudse_09_20181108_DL2018027_EUCNord_koersel1</v>
      </c>
      <c r="I3327" s="61" t="str">
        <f aca="false">MID(RIGHT(B3327,LEN(B3327)-3),1,FIND("_",RIGHT(B3327,LEN(B3327)-3))-1)</f>
        <v>Skrubtudse</v>
      </c>
      <c r="J3327" s="61" t="str">
        <f aca="false">TRIM(SUBSTITUTE(RIGHT(B3327,FIND(I3327,B3327)+1),"_",""))</f>
        <v>NegK</v>
      </c>
      <c r="K3327" s="0" t="str">
        <f aca="false">IFERROR(VALUE(SUBSTITUTE(E3327,".",",")),E3327)</f>
        <v>No Ct</v>
      </c>
      <c r="L3327" s="61" t="str">
        <f aca="false">IF(J3327="PosK",SUMIFS(K:K,J:J,"PosK",H:H,H3327),"")</f>
        <v/>
      </c>
      <c r="M3327" s="61" t="str">
        <f aca="false">IF(J3327="PosK",SUMIFS(K:K,J:J,"NegK",H:H,H3327),"")</f>
        <v/>
      </c>
      <c r="N3327" s="61" t="str">
        <f aca="false">IF(J3327="PosK",SUMIFS(K:K,J:J,"eDNA",H:H,H3327),"")</f>
        <v/>
      </c>
    </row>
    <row r="3328" customFormat="false" ht="14.25" hidden="false" customHeight="false" outlineLevel="0" collapsed="false">
      <c r="A3328" s="0" t="s">
        <v>814</v>
      </c>
      <c r="B3328" s="52" t="s">
        <v>970</v>
      </c>
      <c r="C3328" s="52" t="s">
        <v>751</v>
      </c>
      <c r="D3328" s="53" t="n">
        <v>0.1</v>
      </c>
      <c r="E3328" s="53" t="n">
        <v>31.59</v>
      </c>
      <c r="F3328" s="0" t="s">
        <v>1374</v>
      </c>
      <c r="G3328" s="0" t="str">
        <f aca="false">LEFT(B3328,2)</f>
        <v>09</v>
      </c>
      <c r="H3328" s="0" t="str">
        <f aca="false">I3328&amp;"_"&amp;G3328&amp;"_"&amp;F3328</f>
        <v>Skrubtudse_09_20181108_DL2018027_EUCNord_koersel1</v>
      </c>
      <c r="I3328" s="61" t="str">
        <f aca="false">MID(RIGHT(B3328,LEN(B3328)-3),1,FIND("_",RIGHT(B3328,LEN(B3328)-3))-1)</f>
        <v>Skrubtudse</v>
      </c>
      <c r="J3328" s="61" t="str">
        <f aca="false">TRIM(SUBSTITUTE(RIGHT(B3328,FIND(I3328,B3328)+1),"_",""))</f>
        <v>eDNA</v>
      </c>
      <c r="K3328" s="0" t="n">
        <f aca="false">IFERROR(VALUE(SUBSTITUTE(E3328,".",",")),E3328)</f>
        <v>31.59</v>
      </c>
      <c r="L3328" s="61" t="str">
        <f aca="false">IF(J3328="PosK",SUMIFS(K:K,J:J,"PosK",H:H,H3328),"")</f>
        <v/>
      </c>
      <c r="M3328" s="61" t="str">
        <f aca="false">IF(J3328="PosK",SUMIFS(K:K,J:J,"NegK",H:H,H3328),"")</f>
        <v/>
      </c>
      <c r="N3328" s="61" t="str">
        <f aca="false">IF(J3328="PosK",SUMIFS(K:K,J:J,"eDNA",H:H,H3328),"")</f>
        <v/>
      </c>
      <c r="Q3328" s="62"/>
    </row>
    <row r="3329" customFormat="false" ht="14.25" hidden="false" customHeight="false" outlineLevel="0" collapsed="false">
      <c r="A3329" s="0" t="s">
        <v>816</v>
      </c>
      <c r="B3329" s="52" t="s">
        <v>970</v>
      </c>
      <c r="C3329" s="52" t="s">
        <v>751</v>
      </c>
      <c r="D3329" s="53" t="n">
        <v>0.1</v>
      </c>
      <c r="E3329" s="53" t="n">
        <v>31.58</v>
      </c>
      <c r="F3329" s="0" t="s">
        <v>1374</v>
      </c>
      <c r="G3329" s="0" t="str">
        <f aca="false">LEFT(B3329,2)</f>
        <v>09</v>
      </c>
      <c r="H3329" s="0" t="str">
        <f aca="false">I3329&amp;"_"&amp;G3329&amp;"_"&amp;F3329</f>
        <v>Skrubtudse_09_20181108_DL2018027_EUCNord_koersel1</v>
      </c>
      <c r="I3329" s="61" t="str">
        <f aca="false">MID(RIGHT(B3329,LEN(B3329)-3),1,FIND("_",RIGHT(B3329,LEN(B3329)-3))-1)</f>
        <v>Skrubtudse</v>
      </c>
      <c r="J3329" s="61" t="str">
        <f aca="false">TRIM(SUBSTITUTE(RIGHT(B3329,FIND(I3329,B3329)+1),"_",""))</f>
        <v>eDNA</v>
      </c>
      <c r="K3329" s="0" t="n">
        <f aca="false">IFERROR(VALUE(SUBSTITUTE(E3329,".",",")),E3329)</f>
        <v>31.58</v>
      </c>
      <c r="L3329" s="61" t="str">
        <f aca="false">IF(J3329="PosK",SUMIFS(K:K,J:J,"PosK",H:H,H3329),"")</f>
        <v/>
      </c>
      <c r="M3329" s="61" t="str">
        <f aca="false">IF(J3329="PosK",SUMIFS(K:K,J:J,"NegK",H:H,H3329),"")</f>
        <v/>
      </c>
      <c r="N3329" s="61" t="str">
        <f aca="false">IF(J3329="PosK",SUMIFS(K:K,J:J,"eDNA",H:H,H3329),"")</f>
        <v/>
      </c>
      <c r="P3329" s="62"/>
      <c r="T3329" s="63"/>
      <c r="W3329" s="64"/>
    </row>
    <row r="3330" customFormat="false" ht="14.25" hidden="false" customHeight="false" outlineLevel="0" collapsed="false">
      <c r="A3330" s="0" t="s">
        <v>818</v>
      </c>
      <c r="B3330" s="52" t="s">
        <v>972</v>
      </c>
      <c r="C3330" s="52" t="s">
        <v>743</v>
      </c>
      <c r="D3330" s="53" t="n">
        <v>0.1</v>
      </c>
      <c r="E3330" s="53" t="n">
        <v>23.47</v>
      </c>
      <c r="F3330" s="0" t="s">
        <v>1374</v>
      </c>
      <c r="G3330" s="0" t="str">
        <f aca="false">LEFT(B3330,2)</f>
        <v>10</v>
      </c>
      <c r="H3330" s="0" t="str">
        <f aca="false">I3330&amp;"_"&amp;G3330&amp;"_"&amp;F3330</f>
        <v>Skrubtudse_10_20181108_DL2018027_EUCNord_koersel1</v>
      </c>
      <c r="I3330" s="61" t="str">
        <f aca="false">MID(RIGHT(B3330,LEN(B3330)-3),1,FIND("_",RIGHT(B3330,LEN(B3330)-3))-1)</f>
        <v>Skrubtudse</v>
      </c>
      <c r="J3330" s="61" t="str">
        <f aca="false">TRIM(SUBSTITUTE(RIGHT(B3330,FIND(I3330,B3330)+1),"_",""))</f>
        <v>PosK</v>
      </c>
      <c r="K3330" s="0" t="n">
        <f aca="false">IFERROR(VALUE(SUBSTITUTE(E3330,".",",")),E3330)</f>
        <v>23.47</v>
      </c>
      <c r="L3330" s="61" t="n">
        <f aca="false">IF(J3330="PosK",SUMIFS(K:K,J:J,"PosK",H:H,H3330),"")</f>
        <v>23.47</v>
      </c>
      <c r="M3330" s="61" t="n">
        <f aca="false">IF(J3330="PosK",SUMIFS(K:K,J:J,"NegK",H:H,H3330),"")</f>
        <v>0</v>
      </c>
      <c r="N3330" s="61" t="n">
        <f aca="false">IF(J3330="PosK",SUMIFS(K:K,J:J,"eDNA",H:H,H3330),"")</f>
        <v>63.13</v>
      </c>
      <c r="P3330" s="62" t="n">
        <f aca="false">IF(K3332="No Ct",0,K3332)</f>
        <v>31.49</v>
      </c>
      <c r="Q3330" s="62" t="n">
        <f aca="false">IF(K3333="No Ct",0,K3333)</f>
        <v>31.64</v>
      </c>
      <c r="R3330" s="0" t="str">
        <f aca="false">IF(AND(L3330&gt;0,M3330=0),"Valid","Invalid")</f>
        <v>Valid</v>
      </c>
      <c r="S3330" s="0" t="str">
        <f aca="false">IF(OR(P3330&gt;1,Q3330&gt;1),"Present","Absent")</f>
        <v>Present</v>
      </c>
      <c r="T3330" s="63" t="str">
        <f aca="false">IF(OR(AND(P3330&gt;1,P3330&lt;41),AND(Q3330&gt;1,Q3330&lt;41)),"Ct&lt;41","Ct&gt;41")</f>
        <v>Ct&lt;41</v>
      </c>
      <c r="U3330" s="0" t="str">
        <f aca="false">I3330</f>
        <v>Skrubtudse</v>
      </c>
      <c r="V3330" s="0" t="str">
        <f aca="false">MID(F3330,10,9)</f>
        <v>DL2018027</v>
      </c>
      <c r="W3330" s="64" t="str">
        <f aca="false">V3330&amp;"_"&amp;U3330&amp;"_"&amp;R3330&amp;"_"&amp;S3330&amp;"_"&amp;T3330</f>
        <v>DL2018027_Skrubtudse_Valid_Present_Ct&lt;41</v>
      </c>
    </row>
    <row r="3331" customFormat="false" ht="14.25" hidden="false" customHeight="false" outlineLevel="0" collapsed="false">
      <c r="A3331" s="0" t="s">
        <v>820</v>
      </c>
      <c r="B3331" s="52" t="s">
        <v>973</v>
      </c>
      <c r="C3331" s="52" t="s">
        <v>747</v>
      </c>
      <c r="D3331" s="53" t="n">
        <v>0.1</v>
      </c>
      <c r="E3331" s="53" t="s">
        <v>748</v>
      </c>
      <c r="F3331" s="0" t="s">
        <v>1374</v>
      </c>
      <c r="G3331" s="0" t="str">
        <f aca="false">LEFT(B3331,2)</f>
        <v>10</v>
      </c>
      <c r="H3331" s="0" t="str">
        <f aca="false">I3331&amp;"_"&amp;G3331&amp;"_"&amp;F3331</f>
        <v>Skrubtudse_10_20181108_DL2018027_EUCNord_koersel1</v>
      </c>
      <c r="I3331" s="61" t="str">
        <f aca="false">MID(RIGHT(B3331,LEN(B3331)-3),1,FIND("_",RIGHT(B3331,LEN(B3331)-3))-1)</f>
        <v>Skrubtudse</v>
      </c>
      <c r="J3331" s="61" t="str">
        <f aca="false">TRIM(SUBSTITUTE(RIGHT(B3331,FIND(I3331,B3331)+1),"_",""))</f>
        <v>NegK</v>
      </c>
      <c r="K3331" s="0" t="str">
        <f aca="false">IFERROR(VALUE(SUBSTITUTE(E3331,".",",")),E3331)</f>
        <v>No Ct</v>
      </c>
      <c r="L3331" s="61" t="str">
        <f aca="false">IF(J3331="PosK",SUMIFS(K:K,J:J,"PosK",H:H,H3331),"")</f>
        <v/>
      </c>
      <c r="M3331" s="61" t="str">
        <f aca="false">IF(J3331="PosK",SUMIFS(K:K,J:J,"NegK",H:H,H3331),"")</f>
        <v/>
      </c>
      <c r="N3331" s="61" t="str">
        <f aca="false">IF(J3331="PosK",SUMIFS(K:K,J:J,"eDNA",H:H,H3331),"")</f>
        <v/>
      </c>
    </row>
    <row r="3332" customFormat="false" ht="14.25" hidden="false" customHeight="false" outlineLevel="0" collapsed="false">
      <c r="A3332" s="0" t="s">
        <v>822</v>
      </c>
      <c r="B3332" s="52" t="s">
        <v>974</v>
      </c>
      <c r="C3332" s="52" t="s">
        <v>751</v>
      </c>
      <c r="D3332" s="53" t="n">
        <v>0.1</v>
      </c>
      <c r="E3332" s="53" t="n">
        <v>31.49</v>
      </c>
      <c r="F3332" s="0" t="s">
        <v>1374</v>
      </c>
      <c r="G3332" s="0" t="str">
        <f aca="false">LEFT(B3332,2)</f>
        <v>10</v>
      </c>
      <c r="H3332" s="0" t="str">
        <f aca="false">I3332&amp;"_"&amp;G3332&amp;"_"&amp;F3332</f>
        <v>Skrubtudse_10_20181108_DL2018027_EUCNord_koersel1</v>
      </c>
      <c r="I3332" s="61" t="str">
        <f aca="false">MID(RIGHT(B3332,LEN(B3332)-3),1,FIND("_",RIGHT(B3332,LEN(B3332)-3))-1)</f>
        <v>Skrubtudse</v>
      </c>
      <c r="J3332" s="61" t="str">
        <f aca="false">TRIM(SUBSTITUTE(RIGHT(B3332,FIND(I3332,B3332)+1),"_",""))</f>
        <v>eDNA</v>
      </c>
      <c r="K3332" s="0" t="n">
        <f aca="false">IFERROR(VALUE(SUBSTITUTE(E3332,".",",")),E3332)</f>
        <v>31.49</v>
      </c>
      <c r="L3332" s="61" t="str">
        <f aca="false">IF(J3332="PosK",SUMIFS(K:K,J:J,"PosK",H:H,H3332),"")</f>
        <v/>
      </c>
      <c r="M3332" s="61" t="str">
        <f aca="false">IF(J3332="PosK",SUMIFS(K:K,J:J,"NegK",H:H,H3332),"")</f>
        <v/>
      </c>
      <c r="N3332" s="61" t="str">
        <f aca="false">IF(J3332="PosK",SUMIFS(K:K,J:J,"eDNA",H:H,H3332),"")</f>
        <v/>
      </c>
      <c r="Q3332" s="62"/>
    </row>
    <row r="3333" customFormat="false" ht="14.25" hidden="false" customHeight="false" outlineLevel="0" collapsed="false">
      <c r="A3333" s="0" t="s">
        <v>824</v>
      </c>
      <c r="B3333" s="52" t="s">
        <v>974</v>
      </c>
      <c r="C3333" s="52" t="s">
        <v>751</v>
      </c>
      <c r="D3333" s="53" t="n">
        <v>0.1</v>
      </c>
      <c r="E3333" s="53" t="n">
        <v>31.64</v>
      </c>
      <c r="F3333" s="0" t="s">
        <v>1374</v>
      </c>
      <c r="G3333" s="0" t="str">
        <f aca="false">LEFT(B3333,2)</f>
        <v>10</v>
      </c>
      <c r="H3333" s="0" t="str">
        <f aca="false">I3333&amp;"_"&amp;G3333&amp;"_"&amp;F3333</f>
        <v>Skrubtudse_10_20181108_DL2018027_EUCNord_koersel1</v>
      </c>
      <c r="I3333" s="61" t="str">
        <f aca="false">MID(RIGHT(B3333,LEN(B3333)-3),1,FIND("_",RIGHT(B3333,LEN(B3333)-3))-1)</f>
        <v>Skrubtudse</v>
      </c>
      <c r="J3333" s="61" t="str">
        <f aca="false">TRIM(SUBSTITUTE(RIGHT(B3333,FIND(I3333,B3333)+1),"_",""))</f>
        <v>eDNA</v>
      </c>
      <c r="K3333" s="0" t="n">
        <f aca="false">IFERROR(VALUE(SUBSTITUTE(E3333,".",",")),E3333)</f>
        <v>31.64</v>
      </c>
      <c r="L3333" s="61" t="str">
        <f aca="false">IF(J3333="PosK",SUMIFS(K:K,J:J,"PosK",H:H,H3333),"")</f>
        <v/>
      </c>
      <c r="M3333" s="61" t="str">
        <f aca="false">IF(J3333="PosK",SUMIFS(K:K,J:J,"NegK",H:H,H3333),"")</f>
        <v/>
      </c>
      <c r="N3333" s="61" t="str">
        <f aca="false">IF(J3333="PosK",SUMIFS(K:K,J:J,"eDNA",H:H,H3333),"")</f>
        <v/>
      </c>
      <c r="P3333" s="62"/>
      <c r="T3333" s="63"/>
      <c r="W3333" s="64"/>
    </row>
    <row r="3334" customFormat="false" ht="14.25" hidden="false" customHeight="false" outlineLevel="0" collapsed="false">
      <c r="A3334" s="0" t="s">
        <v>826</v>
      </c>
      <c r="B3334" s="52" t="s">
        <v>976</v>
      </c>
      <c r="C3334" s="52" t="s">
        <v>743</v>
      </c>
      <c r="D3334" s="53" t="n">
        <v>0.1</v>
      </c>
      <c r="E3334" s="53" t="s">
        <v>748</v>
      </c>
      <c r="F3334" s="0" t="s">
        <v>1374</v>
      </c>
      <c r="G3334" s="0" t="str">
        <f aca="false">LEFT(B3334,2)</f>
        <v>11</v>
      </c>
      <c r="H3334" s="0" t="str">
        <f aca="false">I3334&amp;"_"&amp;G3334&amp;"_"&amp;F3334</f>
        <v>Bjergsalamander_11_20181108_DL2018027_EUCNord_koersel1</v>
      </c>
      <c r="I3334" s="61" t="str">
        <f aca="false">MID(RIGHT(B3334,LEN(B3334)-3),1,FIND("_",RIGHT(B3334,LEN(B3334)-3))-1)</f>
        <v>Bjergsalamander</v>
      </c>
      <c r="J3334" s="61" t="str">
        <f aca="false">TRIM(SUBSTITUTE(RIGHT(B3334,FIND(I3334,B3334)+1),"_",""))</f>
        <v>PosK</v>
      </c>
      <c r="K3334" s="0" t="str">
        <f aca="false">IFERROR(VALUE(SUBSTITUTE(E3334,".",",")),E3334)</f>
        <v>No Ct</v>
      </c>
      <c r="L3334" s="61" t="n">
        <f aca="false">IF(J3334="PosK",SUMIFS(K:K,J:J,"PosK",H:H,H3334),"")</f>
        <v>0</v>
      </c>
      <c r="M3334" s="61" t="n">
        <f aca="false">IF(J3334="PosK",SUMIFS(K:K,J:J,"NegK",H:H,H3334),"")</f>
        <v>0</v>
      </c>
      <c r="N3334" s="61" t="n">
        <f aca="false">IF(J3334="PosK",SUMIFS(K:K,J:J,"eDNA",H:H,H3334),"")</f>
        <v>0</v>
      </c>
      <c r="P3334" s="62" t="n">
        <f aca="false">IF(K3336="No Ct",0,K3336)</f>
        <v>0</v>
      </c>
      <c r="Q3334" s="62" t="n">
        <f aca="false">IF(K3337="No Ct",0,K3337)</f>
        <v>0</v>
      </c>
      <c r="R3334" s="0" t="str">
        <f aca="false">IF(AND(L3334&gt;0,M3334=0),"Valid","Invalid")</f>
        <v>Invalid</v>
      </c>
      <c r="S3334" s="0" t="str">
        <f aca="false">IF(OR(P3334&gt;1,Q3334&gt;1),"Present","Absent")</f>
        <v>Absent</v>
      </c>
      <c r="T3334" s="63" t="str">
        <f aca="false">IF(OR(AND(P3334&gt;1,P3334&lt;41),AND(Q3334&gt;1,Q3334&lt;41)),"Ct&lt;41","Ct&gt;41")</f>
        <v>Ct&gt;41</v>
      </c>
      <c r="U3334" s="0" t="str">
        <f aca="false">I3334</f>
        <v>Bjergsalamander</v>
      </c>
      <c r="V3334" s="0" t="str">
        <f aca="false">MID(F3334,10,9)</f>
        <v>DL2018027</v>
      </c>
      <c r="W3334" s="64" t="str">
        <f aca="false">V3334&amp;"_"&amp;U3334&amp;"_"&amp;R3334&amp;"_"&amp;S3334&amp;"_"&amp;T3334</f>
        <v>DL2018027_Bjergsalamander_Invalid_Absent_Ct&gt;41</v>
      </c>
    </row>
    <row r="3335" customFormat="false" ht="14.25" hidden="false" customHeight="false" outlineLevel="0" collapsed="false">
      <c r="A3335" s="0" t="s">
        <v>828</v>
      </c>
      <c r="B3335" s="52" t="s">
        <v>977</v>
      </c>
      <c r="C3335" s="52" t="s">
        <v>747</v>
      </c>
      <c r="D3335" s="53" t="n">
        <v>0.1</v>
      </c>
      <c r="E3335" s="53" t="s">
        <v>748</v>
      </c>
      <c r="F3335" s="0" t="s">
        <v>1374</v>
      </c>
      <c r="G3335" s="0" t="str">
        <f aca="false">LEFT(B3335,2)</f>
        <v>11</v>
      </c>
      <c r="H3335" s="0" t="str">
        <f aca="false">I3335&amp;"_"&amp;G3335&amp;"_"&amp;F3335</f>
        <v>Bjergsalamander_11_20181108_DL2018027_EUCNord_koersel1</v>
      </c>
      <c r="I3335" s="61" t="str">
        <f aca="false">MID(RIGHT(B3335,LEN(B3335)-3),1,FIND("_",RIGHT(B3335,LEN(B3335)-3))-1)</f>
        <v>Bjergsalamander</v>
      </c>
      <c r="J3335" s="61" t="str">
        <f aca="false">TRIM(SUBSTITUTE(RIGHT(B3335,FIND(I3335,B3335)+1),"_",""))</f>
        <v>NegK</v>
      </c>
      <c r="K3335" s="0" t="str">
        <f aca="false">IFERROR(VALUE(SUBSTITUTE(E3335,".",",")),E3335)</f>
        <v>No Ct</v>
      </c>
      <c r="L3335" s="61" t="str">
        <f aca="false">IF(J3335="PosK",SUMIFS(K:K,J:J,"PosK",H:H,H3335),"")</f>
        <v/>
      </c>
      <c r="M3335" s="61" t="str">
        <f aca="false">IF(J3335="PosK",SUMIFS(K:K,J:J,"NegK",H:H,H3335),"")</f>
        <v/>
      </c>
      <c r="N3335" s="61" t="str">
        <f aca="false">IF(J3335="PosK",SUMIFS(K:K,J:J,"eDNA",H:H,H3335),"")</f>
        <v/>
      </c>
    </row>
    <row r="3336" customFormat="false" ht="14.25" hidden="false" customHeight="false" outlineLevel="0" collapsed="false">
      <c r="A3336" s="0" t="s">
        <v>830</v>
      </c>
      <c r="B3336" s="52" t="s">
        <v>978</v>
      </c>
      <c r="C3336" s="52" t="s">
        <v>751</v>
      </c>
      <c r="D3336" s="53" t="n">
        <v>0.1</v>
      </c>
      <c r="E3336" s="53" t="s">
        <v>748</v>
      </c>
      <c r="F3336" s="0" t="s">
        <v>1374</v>
      </c>
      <c r="G3336" s="0" t="str">
        <f aca="false">LEFT(B3336,2)</f>
        <v>11</v>
      </c>
      <c r="H3336" s="0" t="str">
        <f aca="false">I3336&amp;"_"&amp;G3336&amp;"_"&amp;F3336</f>
        <v>Bjergsalamander_11_20181108_DL2018027_EUCNord_koersel1</v>
      </c>
      <c r="I3336" s="61" t="str">
        <f aca="false">MID(RIGHT(B3336,LEN(B3336)-3),1,FIND("_",RIGHT(B3336,LEN(B3336)-3))-1)</f>
        <v>Bjergsalamander</v>
      </c>
      <c r="J3336" s="61" t="str">
        <f aca="false">TRIM(SUBSTITUTE(RIGHT(B3336,FIND(I3336,B3336)+1),"_",""))</f>
        <v>eDNA</v>
      </c>
      <c r="K3336" s="0" t="str">
        <f aca="false">IFERROR(VALUE(SUBSTITUTE(E3336,".",",")),E3336)</f>
        <v>No Ct</v>
      </c>
      <c r="L3336" s="61" t="str">
        <f aca="false">IF(J3336="PosK",SUMIFS(K:K,J:J,"PosK",H:H,H3336),"")</f>
        <v/>
      </c>
      <c r="M3336" s="61" t="str">
        <f aca="false">IF(J3336="PosK",SUMIFS(K:K,J:J,"NegK",H:H,H3336),"")</f>
        <v/>
      </c>
      <c r="N3336" s="61" t="str">
        <f aca="false">IF(J3336="PosK",SUMIFS(K:K,J:J,"eDNA",H:H,H3336),"")</f>
        <v/>
      </c>
      <c r="Q3336" s="62"/>
    </row>
    <row r="3337" customFormat="false" ht="14.25" hidden="false" customHeight="false" outlineLevel="0" collapsed="false">
      <c r="A3337" s="0" t="s">
        <v>832</v>
      </c>
      <c r="B3337" s="52" t="s">
        <v>978</v>
      </c>
      <c r="C3337" s="52" t="s">
        <v>751</v>
      </c>
      <c r="D3337" s="53" t="n">
        <v>0.1</v>
      </c>
      <c r="E3337" s="53" t="s">
        <v>748</v>
      </c>
      <c r="F3337" s="0" t="s">
        <v>1374</v>
      </c>
      <c r="G3337" s="0" t="str">
        <f aca="false">LEFT(B3337,2)</f>
        <v>11</v>
      </c>
      <c r="H3337" s="0" t="str">
        <f aca="false">I3337&amp;"_"&amp;G3337&amp;"_"&amp;F3337</f>
        <v>Bjergsalamander_11_20181108_DL2018027_EUCNord_koersel1</v>
      </c>
      <c r="I3337" s="61" t="str">
        <f aca="false">MID(RIGHT(B3337,LEN(B3337)-3),1,FIND("_",RIGHT(B3337,LEN(B3337)-3))-1)</f>
        <v>Bjergsalamander</v>
      </c>
      <c r="J3337" s="61" t="str">
        <f aca="false">TRIM(SUBSTITUTE(RIGHT(B3337,FIND(I3337,B3337)+1),"_",""))</f>
        <v>eDNA</v>
      </c>
      <c r="K3337" s="0" t="str">
        <f aca="false">IFERROR(VALUE(SUBSTITUTE(E3337,".",",")),E3337)</f>
        <v>No Ct</v>
      </c>
      <c r="L3337" s="61" t="str">
        <f aca="false">IF(J3337="PosK",SUMIFS(K:K,J:J,"PosK",H:H,H3337),"")</f>
        <v/>
      </c>
      <c r="M3337" s="61" t="str">
        <f aca="false">IF(J3337="PosK",SUMIFS(K:K,J:J,"NegK",H:H,H3337),"")</f>
        <v/>
      </c>
      <c r="N3337" s="61" t="str">
        <f aca="false">IF(J3337="PosK",SUMIFS(K:K,J:J,"eDNA",H:H,H3337),"")</f>
        <v/>
      </c>
      <c r="P3337" s="62"/>
      <c r="T3337" s="63"/>
      <c r="W3337" s="64"/>
    </row>
    <row r="3338" customFormat="false" ht="14.25" hidden="false" customHeight="false" outlineLevel="0" collapsed="false">
      <c r="A3338" s="0" t="s">
        <v>834</v>
      </c>
      <c r="B3338" s="52" t="s">
        <v>980</v>
      </c>
      <c r="C3338" s="52" t="s">
        <v>743</v>
      </c>
      <c r="D3338" s="53" t="n">
        <v>0.1</v>
      </c>
      <c r="E3338" s="53" t="s">
        <v>748</v>
      </c>
      <c r="F3338" s="0" t="s">
        <v>1374</v>
      </c>
      <c r="G3338" s="0" t="str">
        <f aca="false">LEFT(B3338,2)</f>
        <v>12</v>
      </c>
      <c r="H3338" s="0" t="str">
        <f aca="false">I3338&amp;"_"&amp;G3338&amp;"_"&amp;F3338</f>
        <v>Latterfroe_12_20181108_DL2018027_EUCNord_koersel1</v>
      </c>
      <c r="I3338" s="61" t="str">
        <f aca="false">MID(RIGHT(B3338,LEN(B3338)-3),1,FIND("_",RIGHT(B3338,LEN(B3338)-3))-1)</f>
        <v>Latterfroe</v>
      </c>
      <c r="J3338" s="61" t="str">
        <f aca="false">TRIM(SUBSTITUTE(RIGHT(B3338,FIND(I3338,B3338)+1),"_",""))</f>
        <v>PosK</v>
      </c>
      <c r="K3338" s="0" t="str">
        <f aca="false">IFERROR(VALUE(SUBSTITUTE(E3338,".",",")),E3338)</f>
        <v>No Ct</v>
      </c>
      <c r="L3338" s="61" t="n">
        <f aca="false">IF(J3338="PosK",SUMIFS(K:K,J:J,"PosK",H:H,H3338),"")</f>
        <v>0</v>
      </c>
      <c r="M3338" s="61" t="n">
        <f aca="false">IF(J3338="PosK",SUMIFS(K:K,J:J,"NegK",H:H,H3338),"")</f>
        <v>0</v>
      </c>
      <c r="N3338" s="61" t="n">
        <f aca="false">IF(J3338="PosK",SUMIFS(K:K,J:J,"eDNA",H:H,H3338),"")</f>
        <v>0</v>
      </c>
      <c r="P3338" s="62" t="n">
        <f aca="false">IF(K3340="No Ct",0,K3340)</f>
        <v>0</v>
      </c>
      <c r="Q3338" s="62" t="n">
        <f aca="false">IF(K3341="No Ct",0,K3341)</f>
        <v>0</v>
      </c>
      <c r="R3338" s="0" t="str">
        <f aca="false">IF(AND(L3338&gt;0,M3338=0),"Valid","Invalid")</f>
        <v>Invalid</v>
      </c>
      <c r="S3338" s="0" t="str">
        <f aca="false">IF(OR(P3338&gt;1,Q3338&gt;1),"Present","Absent")</f>
        <v>Absent</v>
      </c>
      <c r="T3338" s="63" t="str">
        <f aca="false">IF(OR(AND(P3338&gt;1,P3338&lt;41),AND(Q3338&gt;1,Q3338&lt;41)),"Ct&lt;41","Ct&gt;41")</f>
        <v>Ct&gt;41</v>
      </c>
      <c r="U3338" s="0" t="str">
        <f aca="false">I3338</f>
        <v>Latterfroe</v>
      </c>
      <c r="V3338" s="0" t="str">
        <f aca="false">MID(F3338,10,9)</f>
        <v>DL2018027</v>
      </c>
      <c r="W3338" s="64" t="str">
        <f aca="false">V3338&amp;"_"&amp;U3338&amp;"_"&amp;R3338&amp;"_"&amp;S3338&amp;"_"&amp;T3338</f>
        <v>DL2018027_Latterfroe_Invalid_Absent_Ct&gt;41</v>
      </c>
    </row>
    <row r="3339" customFormat="false" ht="14.25" hidden="false" customHeight="false" outlineLevel="0" collapsed="false">
      <c r="A3339" s="0" t="s">
        <v>836</v>
      </c>
      <c r="B3339" s="52" t="s">
        <v>981</v>
      </c>
      <c r="C3339" s="52" t="s">
        <v>747</v>
      </c>
      <c r="D3339" s="53" t="n">
        <v>0.1</v>
      </c>
      <c r="E3339" s="53" t="s">
        <v>748</v>
      </c>
      <c r="F3339" s="0" t="s">
        <v>1374</v>
      </c>
      <c r="G3339" s="0" t="str">
        <f aca="false">LEFT(B3339,2)</f>
        <v>12</v>
      </c>
      <c r="H3339" s="0" t="str">
        <f aca="false">I3339&amp;"_"&amp;G3339&amp;"_"&amp;F3339</f>
        <v>Latterfroe_12_20181108_DL2018027_EUCNord_koersel1</v>
      </c>
      <c r="I3339" s="61" t="str">
        <f aca="false">MID(RIGHT(B3339,LEN(B3339)-3),1,FIND("_",RIGHT(B3339,LEN(B3339)-3))-1)</f>
        <v>Latterfroe</v>
      </c>
      <c r="J3339" s="61" t="str">
        <f aca="false">TRIM(SUBSTITUTE(RIGHT(B3339,FIND(I3339,B3339)+1),"_",""))</f>
        <v>NegK</v>
      </c>
      <c r="K3339" s="0" t="str">
        <f aca="false">IFERROR(VALUE(SUBSTITUTE(E3339,".",",")),E3339)</f>
        <v>No Ct</v>
      </c>
      <c r="L3339" s="61" t="str">
        <f aca="false">IF(J3339="PosK",SUMIFS(K:K,J:J,"PosK",H:H,H3339),"")</f>
        <v/>
      </c>
      <c r="M3339" s="61" t="str">
        <f aca="false">IF(J3339="PosK",SUMIFS(K:K,J:J,"NegK",H:H,H3339),"")</f>
        <v/>
      </c>
      <c r="N3339" s="61" t="str">
        <f aca="false">IF(J3339="PosK",SUMIFS(K:K,J:J,"eDNA",H:H,H3339),"")</f>
        <v/>
      </c>
    </row>
    <row r="3340" customFormat="false" ht="14.25" hidden="false" customHeight="false" outlineLevel="0" collapsed="false">
      <c r="A3340" s="0" t="s">
        <v>838</v>
      </c>
      <c r="B3340" s="52" t="s">
        <v>982</v>
      </c>
      <c r="C3340" s="52" t="s">
        <v>751</v>
      </c>
      <c r="D3340" s="53" t="n">
        <v>0.1</v>
      </c>
      <c r="E3340" s="53" t="s">
        <v>748</v>
      </c>
      <c r="F3340" s="0" t="s">
        <v>1374</v>
      </c>
      <c r="G3340" s="0" t="str">
        <f aca="false">LEFT(B3340,2)</f>
        <v>12</v>
      </c>
      <c r="H3340" s="0" t="str">
        <f aca="false">I3340&amp;"_"&amp;G3340&amp;"_"&amp;F3340</f>
        <v>Latterfroe_12_20181108_DL2018027_EUCNord_koersel1</v>
      </c>
      <c r="I3340" s="61" t="str">
        <f aca="false">MID(RIGHT(B3340,LEN(B3340)-3),1,FIND("_",RIGHT(B3340,LEN(B3340)-3))-1)</f>
        <v>Latterfroe</v>
      </c>
      <c r="J3340" s="61" t="str">
        <f aca="false">TRIM(SUBSTITUTE(RIGHT(B3340,FIND(I3340,B3340)+1),"_",""))</f>
        <v>eDNA</v>
      </c>
      <c r="K3340" s="0" t="str">
        <f aca="false">IFERROR(VALUE(SUBSTITUTE(E3340,".",",")),E3340)</f>
        <v>No Ct</v>
      </c>
      <c r="L3340" s="61" t="str">
        <f aca="false">IF(J3340="PosK",SUMIFS(K:K,J:J,"PosK",H:H,H3340),"")</f>
        <v/>
      </c>
      <c r="M3340" s="61" t="str">
        <f aca="false">IF(J3340="PosK",SUMIFS(K:K,J:J,"NegK",H:H,H3340),"")</f>
        <v/>
      </c>
      <c r="N3340" s="61" t="str">
        <f aca="false">IF(J3340="PosK",SUMIFS(K:K,J:J,"eDNA",H:H,H3340),"")</f>
        <v/>
      </c>
      <c r="Q3340" s="62"/>
    </row>
    <row r="3341" customFormat="false" ht="14.25" hidden="false" customHeight="false" outlineLevel="0" collapsed="false">
      <c r="A3341" s="0" t="s">
        <v>840</v>
      </c>
      <c r="B3341" s="52" t="s">
        <v>982</v>
      </c>
      <c r="C3341" s="52" t="s">
        <v>751</v>
      </c>
      <c r="D3341" s="53" t="n">
        <v>0.1</v>
      </c>
      <c r="E3341" s="53" t="s">
        <v>748</v>
      </c>
      <c r="F3341" s="0" t="s">
        <v>1374</v>
      </c>
      <c r="G3341" s="0" t="str">
        <f aca="false">LEFT(B3341,2)</f>
        <v>12</v>
      </c>
      <c r="H3341" s="0" t="str">
        <f aca="false">I3341&amp;"_"&amp;G3341&amp;"_"&amp;F3341</f>
        <v>Latterfroe_12_20181108_DL2018027_EUCNord_koersel1</v>
      </c>
      <c r="I3341" s="61" t="str">
        <f aca="false">MID(RIGHT(B3341,LEN(B3341)-3),1,FIND("_",RIGHT(B3341,LEN(B3341)-3))-1)</f>
        <v>Latterfroe</v>
      </c>
      <c r="J3341" s="61" t="str">
        <f aca="false">TRIM(SUBSTITUTE(RIGHT(B3341,FIND(I3341,B3341)+1),"_",""))</f>
        <v>eDNA</v>
      </c>
      <c r="K3341" s="0" t="str">
        <f aca="false">IFERROR(VALUE(SUBSTITUTE(E3341,".",",")),E3341)</f>
        <v>No Ct</v>
      </c>
      <c r="L3341" s="61" t="str">
        <f aca="false">IF(J3341="PosK",SUMIFS(K:K,J:J,"PosK",H:H,H3341),"")</f>
        <v/>
      </c>
      <c r="M3341" s="61" t="str">
        <f aca="false">IF(J3341="PosK",SUMIFS(K:K,J:J,"NegK",H:H,H3341),"")</f>
        <v/>
      </c>
      <c r="N3341" s="61" t="str">
        <f aca="false">IF(J3341="PosK",SUMIFS(K:K,J:J,"eDNA",H:H,H3341),"")</f>
        <v/>
      </c>
      <c r="P3341" s="62"/>
      <c r="T3341" s="63"/>
      <c r="W3341" s="64"/>
    </row>
    <row r="3342" customFormat="false" ht="14.25" hidden="false" customHeight="false" outlineLevel="0" collapsed="false">
      <c r="A3342" s="0" t="s">
        <v>842</v>
      </c>
      <c r="B3342" s="52" t="s">
        <v>984</v>
      </c>
      <c r="C3342" s="52" t="s">
        <v>743</v>
      </c>
      <c r="D3342" s="53" t="n">
        <v>0.1</v>
      </c>
      <c r="E3342" s="53" t="n">
        <v>32.01</v>
      </c>
      <c r="F3342" s="0" t="s">
        <v>1374</v>
      </c>
      <c r="G3342" s="0" t="str">
        <f aca="false">LEFT(B3342,2)</f>
        <v>13</v>
      </c>
      <c r="H3342" s="0" t="str">
        <f aca="false">I3342&amp;"_"&amp;G3342&amp;"_"&amp;F3342</f>
        <v>Spidssnudetfroe_13_20181108_DL2018027_EUCNord_koersel1</v>
      </c>
      <c r="I3342" s="61" t="str">
        <f aca="false">MID(RIGHT(B3342,LEN(B3342)-3),1,FIND("_",RIGHT(B3342,LEN(B3342)-3))-1)</f>
        <v>Spidssnudetfroe</v>
      </c>
      <c r="J3342" s="61" t="str">
        <f aca="false">TRIM(SUBSTITUTE(RIGHT(B3342,FIND(I3342,B3342)+1),"_",""))</f>
        <v>PosK</v>
      </c>
      <c r="K3342" s="0" t="n">
        <f aca="false">IFERROR(VALUE(SUBSTITUTE(E3342,".",",")),E3342)</f>
        <v>32.01</v>
      </c>
      <c r="L3342" s="61" t="n">
        <f aca="false">IF(J3342="PosK",SUMIFS(K:K,J:J,"PosK",H:H,H3342),"")</f>
        <v>32.01</v>
      </c>
      <c r="M3342" s="61" t="n">
        <f aca="false">IF(J3342="PosK",SUMIFS(K:K,J:J,"NegK",H:H,H3342),"")</f>
        <v>0</v>
      </c>
      <c r="N3342" s="61" t="n">
        <f aca="false">IF(J3342="PosK",SUMIFS(K:K,J:J,"eDNA",H:H,H3342),"")</f>
        <v>0</v>
      </c>
      <c r="P3342" s="62" t="n">
        <f aca="false">IF(K3344="No Ct",0,K3344)</f>
        <v>0</v>
      </c>
      <c r="Q3342" s="62" t="n">
        <f aca="false">IF(K3345="No Ct",0,K3345)</f>
        <v>0</v>
      </c>
      <c r="R3342" s="0" t="str">
        <f aca="false">IF(AND(L3342&gt;0,M3342=0),"Valid","Invalid")</f>
        <v>Valid</v>
      </c>
      <c r="S3342" s="0" t="str">
        <f aca="false">IF(OR(P3342&gt;1,Q3342&gt;1),"Present","Absent")</f>
        <v>Absent</v>
      </c>
      <c r="T3342" s="63" t="str">
        <f aca="false">IF(OR(AND(P3342&gt;1,P3342&lt;41),AND(Q3342&gt;1,Q3342&lt;41)),"Ct&lt;41","Ct&gt;41")</f>
        <v>Ct&gt;41</v>
      </c>
      <c r="U3342" s="0" t="str">
        <f aca="false">I3342</f>
        <v>Spidssnudetfroe</v>
      </c>
      <c r="V3342" s="0" t="str">
        <f aca="false">MID(F3342,10,9)</f>
        <v>DL2018027</v>
      </c>
      <c r="W3342" s="64" t="str">
        <f aca="false">V3342&amp;"_"&amp;U3342&amp;"_"&amp;R3342&amp;"_"&amp;S3342&amp;"_"&amp;T3342</f>
        <v>DL2018027_Spidssnudetfroe_Valid_Absent_Ct&gt;41</v>
      </c>
    </row>
    <row r="3343" customFormat="false" ht="14.25" hidden="false" customHeight="false" outlineLevel="0" collapsed="false">
      <c r="A3343" s="0" t="s">
        <v>844</v>
      </c>
      <c r="B3343" s="52" t="s">
        <v>985</v>
      </c>
      <c r="C3343" s="52" t="s">
        <v>747</v>
      </c>
      <c r="D3343" s="53" t="n">
        <v>0.1</v>
      </c>
      <c r="E3343" s="53" t="s">
        <v>748</v>
      </c>
      <c r="F3343" s="0" t="s">
        <v>1374</v>
      </c>
      <c r="G3343" s="0" t="str">
        <f aca="false">LEFT(B3343,2)</f>
        <v>13</v>
      </c>
      <c r="H3343" s="0" t="str">
        <f aca="false">I3343&amp;"_"&amp;G3343&amp;"_"&amp;F3343</f>
        <v>Spidssnudetfroe_13_20181108_DL2018027_EUCNord_koersel1</v>
      </c>
      <c r="I3343" s="61" t="str">
        <f aca="false">MID(RIGHT(B3343,LEN(B3343)-3),1,FIND("_",RIGHT(B3343,LEN(B3343)-3))-1)</f>
        <v>Spidssnudetfroe</v>
      </c>
      <c r="J3343" s="61" t="str">
        <f aca="false">TRIM(SUBSTITUTE(RIGHT(B3343,FIND(I3343,B3343)+1),"_",""))</f>
        <v>NegK</v>
      </c>
      <c r="K3343" s="0" t="str">
        <f aca="false">IFERROR(VALUE(SUBSTITUTE(E3343,".",",")),E3343)</f>
        <v>No Ct</v>
      </c>
      <c r="L3343" s="61" t="str">
        <f aca="false">IF(J3343="PosK",SUMIFS(K:K,J:J,"PosK",H:H,H3343),"")</f>
        <v/>
      </c>
      <c r="M3343" s="61" t="str">
        <f aca="false">IF(J3343="PosK",SUMIFS(K:K,J:J,"NegK",H:H,H3343),"")</f>
        <v/>
      </c>
      <c r="N3343" s="61" t="str">
        <f aca="false">IF(J3343="PosK",SUMIFS(K:K,J:J,"eDNA",H:H,H3343),"")</f>
        <v/>
      </c>
    </row>
    <row r="3344" customFormat="false" ht="14.25" hidden="false" customHeight="false" outlineLevel="0" collapsed="false">
      <c r="A3344" s="0" t="s">
        <v>846</v>
      </c>
      <c r="B3344" s="52" t="s">
        <v>986</v>
      </c>
      <c r="C3344" s="52" t="s">
        <v>751</v>
      </c>
      <c r="D3344" s="53" t="n">
        <v>0.1</v>
      </c>
      <c r="E3344" s="53" t="s">
        <v>748</v>
      </c>
      <c r="F3344" s="0" t="s">
        <v>1374</v>
      </c>
      <c r="G3344" s="0" t="str">
        <f aca="false">LEFT(B3344,2)</f>
        <v>13</v>
      </c>
      <c r="H3344" s="0" t="str">
        <f aca="false">I3344&amp;"_"&amp;G3344&amp;"_"&amp;F3344</f>
        <v>Spidssnudetfroe_13_20181108_DL2018027_EUCNord_koersel1</v>
      </c>
      <c r="I3344" s="61" t="str">
        <f aca="false">MID(RIGHT(B3344,LEN(B3344)-3),1,FIND("_",RIGHT(B3344,LEN(B3344)-3))-1)</f>
        <v>Spidssnudetfroe</v>
      </c>
      <c r="J3344" s="61" t="str">
        <f aca="false">TRIM(SUBSTITUTE(RIGHT(B3344,FIND(I3344,B3344)+1),"_",""))</f>
        <v>eDNA</v>
      </c>
      <c r="K3344" s="0" t="str">
        <f aca="false">IFERROR(VALUE(SUBSTITUTE(E3344,".",",")),E3344)</f>
        <v>No Ct</v>
      </c>
      <c r="L3344" s="61" t="str">
        <f aca="false">IF(J3344="PosK",SUMIFS(K:K,J:J,"PosK",H:H,H3344),"")</f>
        <v/>
      </c>
      <c r="M3344" s="61" t="str">
        <f aca="false">IF(J3344="PosK",SUMIFS(K:K,J:J,"NegK",H:H,H3344),"")</f>
        <v/>
      </c>
      <c r="N3344" s="61" t="str">
        <f aca="false">IF(J3344="PosK",SUMIFS(K:K,J:J,"eDNA",H:H,H3344),"")</f>
        <v/>
      </c>
      <c r="Q3344" s="62"/>
    </row>
    <row r="3345" customFormat="false" ht="14.25" hidden="false" customHeight="false" outlineLevel="0" collapsed="false">
      <c r="A3345" s="0" t="s">
        <v>848</v>
      </c>
      <c r="B3345" s="52" t="s">
        <v>986</v>
      </c>
      <c r="C3345" s="52" t="s">
        <v>751</v>
      </c>
      <c r="D3345" s="53" t="n">
        <v>0.1</v>
      </c>
      <c r="E3345" s="53" t="s">
        <v>748</v>
      </c>
      <c r="F3345" s="0" t="s">
        <v>1374</v>
      </c>
      <c r="G3345" s="0" t="str">
        <f aca="false">LEFT(B3345,2)</f>
        <v>13</v>
      </c>
      <c r="H3345" s="0" t="str">
        <f aca="false">I3345&amp;"_"&amp;G3345&amp;"_"&amp;F3345</f>
        <v>Spidssnudetfroe_13_20181108_DL2018027_EUCNord_koersel1</v>
      </c>
      <c r="I3345" s="61" t="str">
        <f aca="false">MID(RIGHT(B3345,LEN(B3345)-3),1,FIND("_",RIGHT(B3345,LEN(B3345)-3))-1)</f>
        <v>Spidssnudetfroe</v>
      </c>
      <c r="J3345" s="61" t="str">
        <f aca="false">TRIM(SUBSTITUTE(RIGHT(B3345,FIND(I3345,B3345)+1),"_",""))</f>
        <v>eDNA</v>
      </c>
      <c r="K3345" s="0" t="str">
        <f aca="false">IFERROR(VALUE(SUBSTITUTE(E3345,".",",")),E3345)</f>
        <v>No Ct</v>
      </c>
      <c r="L3345" s="61" t="str">
        <f aca="false">IF(J3345="PosK",SUMIFS(K:K,J:J,"PosK",H:H,H3345),"")</f>
        <v/>
      </c>
      <c r="M3345" s="61" t="str">
        <f aca="false">IF(J3345="PosK",SUMIFS(K:K,J:J,"NegK",H:H,H3345),"")</f>
        <v/>
      </c>
      <c r="N3345" s="61" t="str">
        <f aca="false">IF(J3345="PosK",SUMIFS(K:K,J:J,"eDNA",H:H,H3345),"")</f>
        <v/>
      </c>
      <c r="P3345" s="62"/>
      <c r="T3345" s="63"/>
      <c r="W3345" s="64"/>
    </row>
    <row r="3346" customFormat="false" ht="14.25" hidden="false" customHeight="false" outlineLevel="0" collapsed="false">
      <c r="A3346" s="0" t="s">
        <v>849</v>
      </c>
      <c r="B3346" s="52" t="s">
        <v>987</v>
      </c>
      <c r="C3346" s="52" t="s">
        <v>743</v>
      </c>
      <c r="D3346" s="53" t="n">
        <v>0.1</v>
      </c>
      <c r="E3346" s="53" t="n">
        <v>31.66</v>
      </c>
      <c r="F3346" s="0" t="s">
        <v>1374</v>
      </c>
      <c r="G3346" s="0" t="str">
        <f aca="false">LEFT(B3346,2)</f>
        <v>14</v>
      </c>
      <c r="H3346" s="0" t="str">
        <f aca="false">I3346&amp;"_"&amp;G3346&amp;"_"&amp;F3346</f>
        <v>Spidssnudetfroe_14_20181108_DL2018027_EUCNord_koersel1</v>
      </c>
      <c r="I3346" s="61" t="str">
        <f aca="false">MID(RIGHT(B3346,LEN(B3346)-3),1,FIND("_",RIGHT(B3346,LEN(B3346)-3))-1)</f>
        <v>Spidssnudetfroe</v>
      </c>
      <c r="J3346" s="61" t="str">
        <f aca="false">TRIM(SUBSTITUTE(RIGHT(B3346,FIND(I3346,B3346)+1),"_",""))</f>
        <v>PosK</v>
      </c>
      <c r="K3346" s="0" t="n">
        <f aca="false">IFERROR(VALUE(SUBSTITUTE(E3346,".",",")),E3346)</f>
        <v>31.66</v>
      </c>
      <c r="L3346" s="61" t="n">
        <f aca="false">IF(J3346="PosK",SUMIFS(K:K,J:J,"PosK",H:H,H3346),"")</f>
        <v>31.66</v>
      </c>
      <c r="M3346" s="61" t="n">
        <f aca="false">IF(J3346="PosK",SUMIFS(K:K,J:J,"NegK",H:H,H3346),"")</f>
        <v>0</v>
      </c>
      <c r="N3346" s="61" t="n">
        <f aca="false">IF(J3346="PosK",SUMIFS(K:K,J:J,"eDNA",H:H,H3346),"")</f>
        <v>0</v>
      </c>
      <c r="P3346" s="62" t="n">
        <f aca="false">IF(K3348="No Ct",0,K3348)</f>
        <v>0</v>
      </c>
      <c r="Q3346" s="62" t="n">
        <f aca="false">IF(K3349="No Ct",0,K3349)</f>
        <v>0</v>
      </c>
      <c r="R3346" s="0" t="str">
        <f aca="false">IF(AND(L3346&gt;0,M3346=0),"Valid","Invalid")</f>
        <v>Valid</v>
      </c>
      <c r="S3346" s="0" t="str">
        <f aca="false">IF(OR(P3346&gt;1,Q3346&gt;1),"Present","Absent")</f>
        <v>Absent</v>
      </c>
      <c r="T3346" s="63" t="str">
        <f aca="false">IF(OR(AND(P3346&gt;1,P3346&lt;41),AND(Q3346&gt;1,Q3346&lt;41)),"Ct&lt;41","Ct&gt;41")</f>
        <v>Ct&gt;41</v>
      </c>
      <c r="U3346" s="0" t="str">
        <f aca="false">I3346</f>
        <v>Spidssnudetfroe</v>
      </c>
      <c r="V3346" s="0" t="str">
        <f aca="false">MID(F3346,10,9)</f>
        <v>DL2018027</v>
      </c>
      <c r="W3346" s="64" t="str">
        <f aca="false">V3346&amp;"_"&amp;U3346&amp;"_"&amp;R3346&amp;"_"&amp;S3346&amp;"_"&amp;T3346</f>
        <v>DL2018027_Spidssnudetfroe_Valid_Absent_Ct&gt;41</v>
      </c>
    </row>
    <row r="3347" customFormat="false" ht="14.25" hidden="false" customHeight="false" outlineLevel="0" collapsed="false">
      <c r="A3347" s="0" t="s">
        <v>851</v>
      </c>
      <c r="B3347" s="52" t="s">
        <v>988</v>
      </c>
      <c r="C3347" s="52" t="s">
        <v>747</v>
      </c>
      <c r="D3347" s="53" t="n">
        <v>0.1</v>
      </c>
      <c r="E3347" s="53" t="s">
        <v>748</v>
      </c>
      <c r="F3347" s="0" t="s">
        <v>1374</v>
      </c>
      <c r="G3347" s="0" t="str">
        <f aca="false">LEFT(B3347,2)</f>
        <v>14</v>
      </c>
      <c r="H3347" s="0" t="str">
        <f aca="false">I3347&amp;"_"&amp;G3347&amp;"_"&amp;F3347</f>
        <v>Spidssnudetfroe_14_20181108_DL2018027_EUCNord_koersel1</v>
      </c>
      <c r="I3347" s="61" t="str">
        <f aca="false">MID(RIGHT(B3347,LEN(B3347)-3),1,FIND("_",RIGHT(B3347,LEN(B3347)-3))-1)</f>
        <v>Spidssnudetfroe</v>
      </c>
      <c r="J3347" s="61" t="str">
        <f aca="false">TRIM(SUBSTITUTE(RIGHT(B3347,FIND(I3347,B3347)+1),"_",""))</f>
        <v>NegK</v>
      </c>
      <c r="K3347" s="0" t="str">
        <f aca="false">IFERROR(VALUE(SUBSTITUTE(E3347,".",",")),E3347)</f>
        <v>No Ct</v>
      </c>
      <c r="L3347" s="61" t="str">
        <f aca="false">IF(J3347="PosK",SUMIFS(K:K,J:J,"PosK",H:H,H3347),"")</f>
        <v/>
      </c>
      <c r="M3347" s="61" t="str">
        <f aca="false">IF(J3347="PosK",SUMIFS(K:K,J:J,"NegK",H:H,H3347),"")</f>
        <v/>
      </c>
      <c r="N3347" s="61" t="str">
        <f aca="false">IF(J3347="PosK",SUMIFS(K:K,J:J,"eDNA",H:H,H3347),"")</f>
        <v/>
      </c>
    </row>
    <row r="3348" customFormat="false" ht="14.25" hidden="false" customHeight="false" outlineLevel="0" collapsed="false">
      <c r="A3348" s="0" t="s">
        <v>853</v>
      </c>
      <c r="B3348" s="52" t="s">
        <v>989</v>
      </c>
      <c r="C3348" s="52" t="s">
        <v>751</v>
      </c>
      <c r="D3348" s="53" t="n">
        <v>0.1</v>
      </c>
      <c r="E3348" s="53" t="s">
        <v>748</v>
      </c>
      <c r="F3348" s="0" t="s">
        <v>1374</v>
      </c>
      <c r="G3348" s="0" t="str">
        <f aca="false">LEFT(B3348,2)</f>
        <v>14</v>
      </c>
      <c r="H3348" s="0" t="str">
        <f aca="false">I3348&amp;"_"&amp;G3348&amp;"_"&amp;F3348</f>
        <v>Spidssnudetfroe_14_20181108_DL2018027_EUCNord_koersel1</v>
      </c>
      <c r="I3348" s="61" t="str">
        <f aca="false">MID(RIGHT(B3348,LEN(B3348)-3),1,FIND("_",RIGHT(B3348,LEN(B3348)-3))-1)</f>
        <v>Spidssnudetfroe</v>
      </c>
      <c r="J3348" s="61" t="str">
        <f aca="false">TRIM(SUBSTITUTE(RIGHT(B3348,FIND(I3348,B3348)+1),"_",""))</f>
        <v>eDNA</v>
      </c>
      <c r="K3348" s="0" t="str">
        <f aca="false">IFERROR(VALUE(SUBSTITUTE(E3348,".",",")),E3348)</f>
        <v>No Ct</v>
      </c>
      <c r="L3348" s="61" t="str">
        <f aca="false">IF(J3348="PosK",SUMIFS(K:K,J:J,"PosK",H:H,H3348),"")</f>
        <v/>
      </c>
      <c r="M3348" s="61" t="str">
        <f aca="false">IF(J3348="PosK",SUMIFS(K:K,J:J,"NegK",H:H,H3348),"")</f>
        <v/>
      </c>
      <c r="N3348" s="61" t="str">
        <f aca="false">IF(J3348="PosK",SUMIFS(K:K,J:J,"eDNA",H:H,H3348),"")</f>
        <v/>
      </c>
      <c r="Q3348" s="62"/>
    </row>
    <row r="3349" customFormat="false" ht="14.25" hidden="false" customHeight="false" outlineLevel="0" collapsed="false">
      <c r="A3349" s="0" t="s">
        <v>855</v>
      </c>
      <c r="B3349" s="52" t="s">
        <v>989</v>
      </c>
      <c r="C3349" s="52" t="s">
        <v>751</v>
      </c>
      <c r="D3349" s="53" t="n">
        <v>0.1</v>
      </c>
      <c r="E3349" s="53" t="s">
        <v>748</v>
      </c>
      <c r="F3349" s="0" t="s">
        <v>1374</v>
      </c>
      <c r="G3349" s="0" t="str">
        <f aca="false">LEFT(B3349,2)</f>
        <v>14</v>
      </c>
      <c r="H3349" s="0" t="str">
        <f aca="false">I3349&amp;"_"&amp;G3349&amp;"_"&amp;F3349</f>
        <v>Spidssnudetfroe_14_20181108_DL2018027_EUCNord_koersel1</v>
      </c>
      <c r="I3349" s="61" t="str">
        <f aca="false">MID(RIGHT(B3349,LEN(B3349)-3),1,FIND("_",RIGHT(B3349,LEN(B3349)-3))-1)</f>
        <v>Spidssnudetfroe</v>
      </c>
      <c r="J3349" s="61" t="str">
        <f aca="false">TRIM(SUBSTITUTE(RIGHT(B3349,FIND(I3349,B3349)+1),"_",""))</f>
        <v>eDNA</v>
      </c>
      <c r="K3349" s="0" t="str">
        <f aca="false">IFERROR(VALUE(SUBSTITUTE(E3349,".",",")),E3349)</f>
        <v>No Ct</v>
      </c>
      <c r="L3349" s="61" t="str">
        <f aca="false">IF(J3349="PosK",SUMIFS(K:K,J:J,"PosK",H:H,H3349),"")</f>
        <v/>
      </c>
      <c r="M3349" s="61" t="str">
        <f aca="false">IF(J3349="PosK",SUMIFS(K:K,J:J,"NegK",H:H,H3349),"")</f>
        <v/>
      </c>
      <c r="N3349" s="61" t="str">
        <f aca="false">IF(J3349="PosK",SUMIFS(K:K,J:J,"eDNA",H:H,H3349),"")</f>
        <v/>
      </c>
      <c r="P3349" s="62"/>
      <c r="T3349" s="63"/>
      <c r="W3349" s="64"/>
    </row>
    <row r="3350" customFormat="false" ht="14.25" hidden="false" customHeight="false" outlineLevel="0" collapsed="false">
      <c r="A3350" s="0" t="s">
        <v>856</v>
      </c>
      <c r="B3350" s="52" t="s">
        <v>990</v>
      </c>
      <c r="C3350" s="52" t="s">
        <v>743</v>
      </c>
      <c r="D3350" s="53" t="n">
        <v>0.1</v>
      </c>
      <c r="E3350" s="53" t="s">
        <v>748</v>
      </c>
      <c r="F3350" s="0" t="s">
        <v>1374</v>
      </c>
      <c r="G3350" s="0" t="str">
        <f aca="false">LEFT(B3350,2)</f>
        <v>15</v>
      </c>
      <c r="H3350" s="0" t="str">
        <f aca="false">I3350&amp;"_"&amp;G3350&amp;"_"&amp;F3350</f>
        <v>KortbenetGroenFroe_15_20181108_DL2018027_EUCNord_koersel1</v>
      </c>
      <c r="I3350" s="61" t="str">
        <f aca="false">MID(RIGHT(B3350,LEN(B3350)-3),1,FIND("_",RIGHT(B3350,LEN(B3350)-3))-1)</f>
        <v>KortbenetGroenFroe</v>
      </c>
      <c r="J3350" s="61" t="str">
        <f aca="false">TRIM(SUBSTITUTE(RIGHT(B3350,FIND(I3350,B3350)+1),"_",""))</f>
        <v>PosK</v>
      </c>
      <c r="K3350" s="0" t="str">
        <f aca="false">IFERROR(VALUE(SUBSTITUTE(E3350,".",",")),E3350)</f>
        <v>No Ct</v>
      </c>
      <c r="L3350" s="61" t="n">
        <f aca="false">IF(J3350="PosK",SUMIFS(K:K,J:J,"PosK",H:H,H3350),"")</f>
        <v>0</v>
      </c>
      <c r="M3350" s="61" t="n">
        <f aca="false">IF(J3350="PosK",SUMIFS(K:K,J:J,"NegK",H:H,H3350),"")</f>
        <v>0</v>
      </c>
      <c r="N3350" s="61" t="n">
        <f aca="false">IF(J3350="PosK",SUMIFS(K:K,J:J,"eDNA",H:H,H3350),"")</f>
        <v>0</v>
      </c>
      <c r="P3350" s="62" t="n">
        <f aca="false">IF(K3352="No Ct",0,K3352)</f>
        <v>0</v>
      </c>
      <c r="Q3350" s="62" t="n">
        <f aca="false">IF(K3353="No Ct",0,K3353)</f>
        <v>0</v>
      </c>
      <c r="R3350" s="0" t="str">
        <f aca="false">IF(AND(L3350&gt;0,M3350=0),"Valid","Invalid")</f>
        <v>Invalid</v>
      </c>
      <c r="S3350" s="0" t="str">
        <f aca="false">IF(OR(P3350&gt;1,Q3350&gt;1),"Present","Absent")</f>
        <v>Absent</v>
      </c>
      <c r="T3350" s="63" t="str">
        <f aca="false">IF(OR(AND(P3350&gt;1,P3350&lt;41),AND(Q3350&gt;1,Q3350&lt;41)),"Ct&lt;41","Ct&gt;41")</f>
        <v>Ct&gt;41</v>
      </c>
      <c r="U3350" s="0" t="str">
        <f aca="false">I3350</f>
        <v>KortbenetGroenFroe</v>
      </c>
      <c r="V3350" s="0" t="str">
        <f aca="false">MID(F3350,10,9)</f>
        <v>DL2018027</v>
      </c>
      <c r="W3350" s="64" t="str">
        <f aca="false">V3350&amp;"_"&amp;U3350&amp;"_"&amp;R3350&amp;"_"&amp;S3350&amp;"_"&amp;T3350</f>
        <v>DL2018027_KortbenetGroenFroe_Invalid_Absent_Ct&gt;41</v>
      </c>
    </row>
    <row r="3351" customFormat="false" ht="14.25" hidden="false" customHeight="false" outlineLevel="0" collapsed="false">
      <c r="A3351" s="0" t="s">
        <v>858</v>
      </c>
      <c r="B3351" s="52" t="s">
        <v>991</v>
      </c>
      <c r="C3351" s="52" t="s">
        <v>747</v>
      </c>
      <c r="D3351" s="53" t="n">
        <v>0.1</v>
      </c>
      <c r="E3351" s="53" t="s">
        <v>748</v>
      </c>
      <c r="F3351" s="0" t="s">
        <v>1374</v>
      </c>
      <c r="G3351" s="0" t="str">
        <f aca="false">LEFT(B3351,2)</f>
        <v>15</v>
      </c>
      <c r="H3351" s="0" t="str">
        <f aca="false">I3351&amp;"_"&amp;G3351&amp;"_"&amp;F3351</f>
        <v>KortbenetGroenFroe_15_20181108_DL2018027_EUCNord_koersel1</v>
      </c>
      <c r="I3351" s="61" t="str">
        <f aca="false">MID(RIGHT(B3351,LEN(B3351)-3),1,FIND("_",RIGHT(B3351,LEN(B3351)-3))-1)</f>
        <v>KortbenetGroenFroe</v>
      </c>
      <c r="J3351" s="61" t="str">
        <f aca="false">TRIM(SUBSTITUTE(RIGHT(B3351,FIND(I3351,B3351)+1),"_",""))</f>
        <v>NegK</v>
      </c>
      <c r="K3351" s="0" t="str">
        <f aca="false">IFERROR(VALUE(SUBSTITUTE(E3351,".",",")),E3351)</f>
        <v>No Ct</v>
      </c>
      <c r="L3351" s="61" t="str">
        <f aca="false">IF(J3351="PosK",SUMIFS(K:K,J:J,"PosK",H:H,H3351),"")</f>
        <v/>
      </c>
      <c r="M3351" s="61" t="str">
        <f aca="false">IF(J3351="PosK",SUMIFS(K:K,J:J,"NegK",H:H,H3351),"")</f>
        <v/>
      </c>
      <c r="N3351" s="61" t="str">
        <f aca="false">IF(J3351="PosK",SUMIFS(K:K,J:J,"eDNA",H:H,H3351),"")</f>
        <v/>
      </c>
    </row>
    <row r="3352" customFormat="false" ht="14.25" hidden="false" customHeight="false" outlineLevel="0" collapsed="false">
      <c r="A3352" s="0" t="s">
        <v>860</v>
      </c>
      <c r="B3352" s="52" t="s">
        <v>992</v>
      </c>
      <c r="C3352" s="52" t="s">
        <v>751</v>
      </c>
      <c r="D3352" s="53" t="n">
        <v>0.1</v>
      </c>
      <c r="E3352" s="53" t="s">
        <v>748</v>
      </c>
      <c r="F3352" s="0" t="s">
        <v>1374</v>
      </c>
      <c r="G3352" s="0" t="str">
        <f aca="false">LEFT(B3352,2)</f>
        <v>15</v>
      </c>
      <c r="H3352" s="0" t="str">
        <f aca="false">I3352&amp;"_"&amp;G3352&amp;"_"&amp;F3352</f>
        <v>KortbenetGroenFroe_15_20181108_DL2018027_EUCNord_koersel1</v>
      </c>
      <c r="I3352" s="61" t="str">
        <f aca="false">MID(RIGHT(B3352,LEN(B3352)-3),1,FIND("_",RIGHT(B3352,LEN(B3352)-3))-1)</f>
        <v>KortbenetGroenFroe</v>
      </c>
      <c r="J3352" s="61" t="str">
        <f aca="false">TRIM(SUBSTITUTE(RIGHT(B3352,FIND(I3352,B3352)+1),"_",""))</f>
        <v>eDNA</v>
      </c>
      <c r="K3352" s="0" t="str">
        <f aca="false">IFERROR(VALUE(SUBSTITUTE(E3352,".",",")),E3352)</f>
        <v>No Ct</v>
      </c>
      <c r="L3352" s="61" t="str">
        <f aca="false">IF(J3352="PosK",SUMIFS(K:K,J:J,"PosK",H:H,H3352),"")</f>
        <v/>
      </c>
      <c r="M3352" s="61" t="str">
        <f aca="false">IF(J3352="PosK",SUMIFS(K:K,J:J,"NegK",H:H,H3352),"")</f>
        <v/>
      </c>
      <c r="N3352" s="61" t="str">
        <f aca="false">IF(J3352="PosK",SUMIFS(K:K,J:J,"eDNA",H:H,H3352),"")</f>
        <v/>
      </c>
      <c r="Q3352" s="62"/>
    </row>
    <row r="3353" customFormat="false" ht="14.25" hidden="false" customHeight="false" outlineLevel="0" collapsed="false">
      <c r="A3353" s="0" t="s">
        <v>862</v>
      </c>
      <c r="B3353" s="52" t="s">
        <v>992</v>
      </c>
      <c r="C3353" s="52" t="s">
        <v>751</v>
      </c>
      <c r="D3353" s="53" t="n">
        <v>0.1</v>
      </c>
      <c r="E3353" s="53" t="s">
        <v>748</v>
      </c>
      <c r="F3353" s="0" t="s">
        <v>1374</v>
      </c>
      <c r="G3353" s="0" t="str">
        <f aca="false">LEFT(B3353,2)</f>
        <v>15</v>
      </c>
      <c r="H3353" s="0" t="str">
        <f aca="false">I3353&amp;"_"&amp;G3353&amp;"_"&amp;F3353</f>
        <v>KortbenetGroenFroe_15_20181108_DL2018027_EUCNord_koersel1</v>
      </c>
      <c r="I3353" s="61" t="str">
        <f aca="false">MID(RIGHT(B3353,LEN(B3353)-3),1,FIND("_",RIGHT(B3353,LEN(B3353)-3))-1)</f>
        <v>KortbenetGroenFroe</v>
      </c>
      <c r="J3353" s="61" t="str">
        <f aca="false">TRIM(SUBSTITUTE(RIGHT(B3353,FIND(I3353,B3353)+1),"_",""))</f>
        <v>eDNA</v>
      </c>
      <c r="K3353" s="0" t="str">
        <f aca="false">IFERROR(VALUE(SUBSTITUTE(E3353,".",",")),E3353)</f>
        <v>No Ct</v>
      </c>
      <c r="L3353" s="61" t="str">
        <f aca="false">IF(J3353="PosK",SUMIFS(K:K,J:J,"PosK",H:H,H3353),"")</f>
        <v/>
      </c>
      <c r="M3353" s="61" t="str">
        <f aca="false">IF(J3353="PosK",SUMIFS(K:K,J:J,"NegK",H:H,H3353),"")</f>
        <v/>
      </c>
      <c r="N3353" s="61" t="str">
        <f aca="false">IF(J3353="PosK",SUMIFS(K:K,J:J,"eDNA",H:H,H3353),"")</f>
        <v/>
      </c>
      <c r="P3353" s="62"/>
      <c r="T3353" s="63"/>
      <c r="W3353" s="64"/>
    </row>
    <row r="3354" customFormat="false" ht="14.25" hidden="false" customHeight="false" outlineLevel="0" collapsed="false">
      <c r="A3354" s="0" t="s">
        <v>863</v>
      </c>
      <c r="B3354" s="52" t="s">
        <v>1212</v>
      </c>
      <c r="C3354" s="52" t="s">
        <v>743</v>
      </c>
      <c r="D3354" s="53" t="n">
        <v>0.1</v>
      </c>
      <c r="E3354" s="53" t="n">
        <v>34.09</v>
      </c>
      <c r="F3354" s="0" t="s">
        <v>1374</v>
      </c>
      <c r="G3354" s="0" t="str">
        <f aca="false">LEFT(B3354,2)</f>
        <v>16</v>
      </c>
      <c r="H3354" s="0" t="str">
        <f aca="false">I3354&amp;"_"&amp;G3354&amp;"_"&amp;F3354</f>
        <v>ButsnudetFroe_16_20181108_DL2018027_EUCNord_koersel1</v>
      </c>
      <c r="I3354" s="61" t="str">
        <f aca="false">MID(RIGHT(B3354,LEN(B3354)-3),1,FIND("_",RIGHT(B3354,LEN(B3354)-3))-1)</f>
        <v>ButsnudetFroe</v>
      </c>
      <c r="J3354" s="61" t="str">
        <f aca="false">TRIM(SUBSTITUTE(RIGHT(B3354,FIND(I3354,B3354)+1),"_",""))</f>
        <v>PosK</v>
      </c>
      <c r="K3354" s="0" t="n">
        <f aca="false">IFERROR(VALUE(SUBSTITUTE(E3354,".",",")),E3354)</f>
        <v>34.09</v>
      </c>
      <c r="L3354" s="61" t="n">
        <f aca="false">IF(J3354="PosK",SUMIFS(K:K,J:J,"PosK",H:H,H3354),"")</f>
        <v>34.09</v>
      </c>
      <c r="M3354" s="61" t="n">
        <f aca="false">IF(J3354="PosK",SUMIFS(K:K,J:J,"NegK",H:H,H3354),"")</f>
        <v>0</v>
      </c>
      <c r="N3354" s="61" t="n">
        <f aca="false">IF(J3354="PosK",SUMIFS(K:K,J:J,"eDNA",H:H,H3354),"")</f>
        <v>78.9</v>
      </c>
      <c r="P3354" s="62" t="n">
        <f aca="false">IF(K3356="No Ct",0,K3356)</f>
        <v>39.88</v>
      </c>
      <c r="Q3354" s="62" t="n">
        <f aca="false">IF(K3357="No Ct",0,K3357)</f>
        <v>39.02</v>
      </c>
      <c r="R3354" s="0" t="str">
        <f aca="false">IF(AND(L3354&gt;0,M3354=0),"Valid","Invalid")</f>
        <v>Valid</v>
      </c>
      <c r="S3354" s="0" t="str">
        <f aca="false">IF(OR(P3354&gt;1,Q3354&gt;1),"Present","Absent")</f>
        <v>Present</v>
      </c>
      <c r="T3354" s="63" t="str">
        <f aca="false">IF(OR(AND(P3354&gt;1,P3354&lt;41),AND(Q3354&gt;1,Q3354&lt;41)),"Ct&lt;41","Ct&gt;41")</f>
        <v>Ct&lt;41</v>
      </c>
      <c r="U3354" s="0" t="str">
        <f aca="false">I3354</f>
        <v>ButsnudetFroe</v>
      </c>
      <c r="V3354" s="0" t="str">
        <f aca="false">MID(F3354,10,9)</f>
        <v>DL2018027</v>
      </c>
      <c r="W3354" s="64" t="str">
        <f aca="false">V3354&amp;"_"&amp;U3354&amp;"_"&amp;R3354&amp;"_"&amp;S3354&amp;"_"&amp;T3354</f>
        <v>DL2018027_ButsnudetFroe_Valid_Present_Ct&lt;41</v>
      </c>
    </row>
    <row r="3355" customFormat="false" ht="14.25" hidden="false" customHeight="false" outlineLevel="0" collapsed="false">
      <c r="A3355" s="0" t="s">
        <v>865</v>
      </c>
      <c r="B3355" s="52" t="s">
        <v>1213</v>
      </c>
      <c r="C3355" s="52" t="s">
        <v>747</v>
      </c>
      <c r="D3355" s="53" t="n">
        <v>0.1</v>
      </c>
      <c r="E3355" s="53" t="s">
        <v>748</v>
      </c>
      <c r="F3355" s="0" t="s">
        <v>1374</v>
      </c>
      <c r="G3355" s="0" t="str">
        <f aca="false">LEFT(B3355,2)</f>
        <v>16</v>
      </c>
      <c r="H3355" s="0" t="str">
        <f aca="false">I3355&amp;"_"&amp;G3355&amp;"_"&amp;F3355</f>
        <v>ButsnudetFroe_16_20181108_DL2018027_EUCNord_koersel1</v>
      </c>
      <c r="I3355" s="61" t="str">
        <f aca="false">MID(RIGHT(B3355,LEN(B3355)-3),1,FIND("_",RIGHT(B3355,LEN(B3355)-3))-1)</f>
        <v>ButsnudetFroe</v>
      </c>
      <c r="J3355" s="61" t="str">
        <f aca="false">TRIM(SUBSTITUTE(RIGHT(B3355,FIND(I3355,B3355)+1),"_",""))</f>
        <v>NegK</v>
      </c>
      <c r="K3355" s="0" t="str">
        <f aca="false">IFERROR(VALUE(SUBSTITUTE(E3355,".",",")),E3355)</f>
        <v>No Ct</v>
      </c>
      <c r="L3355" s="61" t="str">
        <f aca="false">IF(J3355="PosK",SUMIFS(K:K,J:J,"PosK",H:H,H3355),"")</f>
        <v/>
      </c>
      <c r="M3355" s="61" t="str">
        <f aca="false">IF(J3355="PosK",SUMIFS(K:K,J:J,"NegK",H:H,H3355),"")</f>
        <v/>
      </c>
      <c r="N3355" s="61" t="str">
        <f aca="false">IF(J3355="PosK",SUMIFS(K:K,J:J,"eDNA",H:H,H3355),"")</f>
        <v/>
      </c>
    </row>
    <row r="3356" customFormat="false" ht="14.25" hidden="false" customHeight="false" outlineLevel="0" collapsed="false">
      <c r="A3356" s="0" t="s">
        <v>867</v>
      </c>
      <c r="B3356" s="52" t="s">
        <v>1214</v>
      </c>
      <c r="C3356" s="52" t="s">
        <v>751</v>
      </c>
      <c r="D3356" s="53" t="n">
        <v>0.1</v>
      </c>
      <c r="E3356" s="53" t="n">
        <v>39.88</v>
      </c>
      <c r="F3356" s="0" t="s">
        <v>1374</v>
      </c>
      <c r="G3356" s="0" t="str">
        <f aca="false">LEFT(B3356,2)</f>
        <v>16</v>
      </c>
      <c r="H3356" s="0" t="str">
        <f aca="false">I3356&amp;"_"&amp;G3356&amp;"_"&amp;F3356</f>
        <v>ButsnudetFroe_16_20181108_DL2018027_EUCNord_koersel1</v>
      </c>
      <c r="I3356" s="61" t="str">
        <f aca="false">MID(RIGHT(B3356,LEN(B3356)-3),1,FIND("_",RIGHT(B3356,LEN(B3356)-3))-1)</f>
        <v>ButsnudetFroe</v>
      </c>
      <c r="J3356" s="61" t="str">
        <f aca="false">TRIM(SUBSTITUTE(RIGHT(B3356,FIND(I3356,B3356)+1),"_",""))</f>
        <v>eDNA</v>
      </c>
      <c r="K3356" s="0" t="n">
        <f aca="false">IFERROR(VALUE(SUBSTITUTE(E3356,".",",")),E3356)</f>
        <v>39.88</v>
      </c>
      <c r="L3356" s="61" t="str">
        <f aca="false">IF(J3356="PosK",SUMIFS(K:K,J:J,"PosK",H:H,H3356),"")</f>
        <v/>
      </c>
      <c r="M3356" s="61" t="str">
        <f aca="false">IF(J3356="PosK",SUMIFS(K:K,J:J,"NegK",H:H,H3356),"")</f>
        <v/>
      </c>
      <c r="N3356" s="61" t="str">
        <f aca="false">IF(J3356="PosK",SUMIFS(K:K,J:J,"eDNA",H:H,H3356),"")</f>
        <v/>
      </c>
      <c r="Q3356" s="62"/>
    </row>
    <row r="3357" customFormat="false" ht="14.25" hidden="false" customHeight="false" outlineLevel="0" collapsed="false">
      <c r="A3357" s="0" t="s">
        <v>869</v>
      </c>
      <c r="B3357" s="52" t="s">
        <v>1214</v>
      </c>
      <c r="C3357" s="52" t="s">
        <v>751</v>
      </c>
      <c r="D3357" s="53" t="n">
        <v>0.1</v>
      </c>
      <c r="E3357" s="53" t="n">
        <v>39.02</v>
      </c>
      <c r="F3357" s="0" t="s">
        <v>1374</v>
      </c>
      <c r="G3357" s="0" t="str">
        <f aca="false">LEFT(B3357,2)</f>
        <v>16</v>
      </c>
      <c r="H3357" s="0" t="str">
        <f aca="false">I3357&amp;"_"&amp;G3357&amp;"_"&amp;F3357</f>
        <v>ButsnudetFroe_16_20181108_DL2018027_EUCNord_koersel1</v>
      </c>
      <c r="I3357" s="61" t="str">
        <f aca="false">MID(RIGHT(B3357,LEN(B3357)-3),1,FIND("_",RIGHT(B3357,LEN(B3357)-3))-1)</f>
        <v>ButsnudetFroe</v>
      </c>
      <c r="J3357" s="61" t="str">
        <f aca="false">TRIM(SUBSTITUTE(RIGHT(B3357,FIND(I3357,B3357)+1),"_",""))</f>
        <v>eDNA</v>
      </c>
      <c r="K3357" s="0" t="n">
        <f aca="false">IFERROR(VALUE(SUBSTITUTE(E3357,".",",")),E3357)</f>
        <v>39.02</v>
      </c>
      <c r="L3357" s="61" t="str">
        <f aca="false">IF(J3357="PosK",SUMIFS(K:K,J:J,"PosK",H:H,H3357),"")</f>
        <v/>
      </c>
      <c r="M3357" s="61" t="str">
        <f aca="false">IF(J3357="PosK",SUMIFS(K:K,J:J,"NegK",H:H,H3357),"")</f>
        <v/>
      </c>
      <c r="N3357" s="61" t="str">
        <f aca="false">IF(J3357="PosK",SUMIFS(K:K,J:J,"eDNA",H:H,H3357),"")</f>
        <v/>
      </c>
      <c r="P3357" s="62"/>
      <c r="T3357" s="63"/>
      <c r="W3357" s="64"/>
    </row>
    <row r="3358" customFormat="false" ht="14.25" hidden="false" customHeight="false" outlineLevel="0" collapsed="false">
      <c r="A3358" s="0" t="s">
        <v>870</v>
      </c>
      <c r="B3358" s="52" t="s">
        <v>996</v>
      </c>
      <c r="C3358" s="52" t="s">
        <v>743</v>
      </c>
      <c r="D3358" s="53" t="n">
        <v>0.1</v>
      </c>
      <c r="E3358" s="53" t="n">
        <v>43.62</v>
      </c>
      <c r="F3358" s="0" t="s">
        <v>1374</v>
      </c>
      <c r="G3358" s="0" t="str">
        <f aca="false">LEFT(B3358,2)</f>
        <v>17</v>
      </c>
      <c r="H3358" s="0" t="str">
        <f aca="false">I3358&amp;"_"&amp;G3358&amp;"_"&amp;F3358</f>
        <v>ButsnudetFroe_17_20181108_DL2018027_EUCNord_koersel1</v>
      </c>
      <c r="I3358" s="61" t="str">
        <f aca="false">MID(RIGHT(B3358,LEN(B3358)-3),1,FIND("_",RIGHT(B3358,LEN(B3358)-3))-1)</f>
        <v>ButsnudetFroe</v>
      </c>
      <c r="J3358" s="61" t="str">
        <f aca="false">TRIM(SUBSTITUTE(RIGHT(B3358,FIND(I3358,B3358)+1),"_",""))</f>
        <v>PosK</v>
      </c>
      <c r="K3358" s="0" t="n">
        <f aca="false">IFERROR(VALUE(SUBSTITUTE(E3358,".",",")),E3358)</f>
        <v>43.62</v>
      </c>
      <c r="L3358" s="61" t="n">
        <f aca="false">IF(J3358="PosK",SUMIFS(K:K,J:J,"PosK",H:H,H3358),"")</f>
        <v>43.62</v>
      </c>
      <c r="M3358" s="61" t="n">
        <f aca="false">IF(J3358="PosK",SUMIFS(K:K,J:J,"NegK",H:H,H3358),"")</f>
        <v>0</v>
      </c>
      <c r="N3358" s="61" t="n">
        <f aca="false">IF(J3358="PosK",SUMIFS(K:K,J:J,"eDNA",H:H,H3358),"")</f>
        <v>84.7</v>
      </c>
      <c r="P3358" s="62" t="n">
        <f aca="false">IF(K3360="No Ct",0,K3360)</f>
        <v>42.31</v>
      </c>
      <c r="Q3358" s="62" t="n">
        <f aca="false">IF(K3361="No Ct",0,K3361)</f>
        <v>42.39</v>
      </c>
      <c r="R3358" s="0" t="str">
        <f aca="false">IF(AND(L3358&gt;0,M3358=0),"Valid","Invalid")</f>
        <v>Valid</v>
      </c>
      <c r="S3358" s="0" t="str">
        <f aca="false">IF(OR(P3358&gt;1,Q3358&gt;1),"Present","Absent")</f>
        <v>Present</v>
      </c>
      <c r="T3358" s="63" t="str">
        <f aca="false">IF(OR(AND(P3358&gt;1,P3358&lt;41),AND(Q3358&gt;1,Q3358&lt;41)),"Ct&lt;41","Ct&gt;41")</f>
        <v>Ct&gt;41</v>
      </c>
      <c r="U3358" s="0" t="str">
        <f aca="false">I3358</f>
        <v>ButsnudetFroe</v>
      </c>
      <c r="V3358" s="0" t="str">
        <f aca="false">MID(F3358,10,9)</f>
        <v>DL2018027</v>
      </c>
      <c r="W3358" s="64" t="str">
        <f aca="false">V3358&amp;"_"&amp;U3358&amp;"_"&amp;R3358&amp;"_"&amp;S3358&amp;"_"&amp;T3358</f>
        <v>DL2018027_ButsnudetFroe_Valid_Present_Ct&gt;41</v>
      </c>
    </row>
    <row r="3359" customFormat="false" ht="14.25" hidden="false" customHeight="false" outlineLevel="0" collapsed="false">
      <c r="A3359" s="0" t="s">
        <v>872</v>
      </c>
      <c r="B3359" s="52" t="s">
        <v>997</v>
      </c>
      <c r="C3359" s="52" t="s">
        <v>747</v>
      </c>
      <c r="D3359" s="53" t="n">
        <v>0.1</v>
      </c>
      <c r="E3359" s="53" t="s">
        <v>748</v>
      </c>
      <c r="F3359" s="0" t="s">
        <v>1374</v>
      </c>
      <c r="G3359" s="0" t="str">
        <f aca="false">LEFT(B3359,2)</f>
        <v>17</v>
      </c>
      <c r="H3359" s="0" t="str">
        <f aca="false">I3359&amp;"_"&amp;G3359&amp;"_"&amp;F3359</f>
        <v>ButsnudetFroe_17_20181108_DL2018027_EUCNord_koersel1</v>
      </c>
      <c r="I3359" s="61" t="str">
        <f aca="false">MID(RIGHT(B3359,LEN(B3359)-3),1,FIND("_",RIGHT(B3359,LEN(B3359)-3))-1)</f>
        <v>ButsnudetFroe</v>
      </c>
      <c r="J3359" s="61" t="str">
        <f aca="false">TRIM(SUBSTITUTE(RIGHT(B3359,FIND(I3359,B3359)+1),"_",""))</f>
        <v>NegK</v>
      </c>
      <c r="K3359" s="0" t="str">
        <f aca="false">IFERROR(VALUE(SUBSTITUTE(E3359,".",",")),E3359)</f>
        <v>No Ct</v>
      </c>
      <c r="L3359" s="61" t="str">
        <f aca="false">IF(J3359="PosK",SUMIFS(K:K,J:J,"PosK",H:H,H3359),"")</f>
        <v/>
      </c>
      <c r="M3359" s="61" t="str">
        <f aca="false">IF(J3359="PosK",SUMIFS(K:K,J:J,"NegK",H:H,H3359),"")</f>
        <v/>
      </c>
      <c r="N3359" s="61" t="str">
        <f aca="false">IF(J3359="PosK",SUMIFS(K:K,J:J,"eDNA",H:H,H3359),"")</f>
        <v/>
      </c>
    </row>
    <row r="3360" customFormat="false" ht="14.25" hidden="false" customHeight="false" outlineLevel="0" collapsed="false">
      <c r="A3360" s="0" t="s">
        <v>874</v>
      </c>
      <c r="B3360" s="52" t="s">
        <v>998</v>
      </c>
      <c r="C3360" s="52" t="s">
        <v>751</v>
      </c>
      <c r="D3360" s="53" t="n">
        <v>0.1</v>
      </c>
      <c r="E3360" s="53" t="n">
        <v>42.31</v>
      </c>
      <c r="F3360" s="0" t="s">
        <v>1374</v>
      </c>
      <c r="G3360" s="0" t="str">
        <f aca="false">LEFT(B3360,2)</f>
        <v>17</v>
      </c>
      <c r="H3360" s="0" t="str">
        <f aca="false">I3360&amp;"_"&amp;G3360&amp;"_"&amp;F3360</f>
        <v>ButsnudetFroe_17_20181108_DL2018027_EUCNord_koersel1</v>
      </c>
      <c r="I3360" s="61" t="str">
        <f aca="false">MID(RIGHT(B3360,LEN(B3360)-3),1,FIND("_",RIGHT(B3360,LEN(B3360)-3))-1)</f>
        <v>ButsnudetFroe</v>
      </c>
      <c r="J3360" s="61" t="str">
        <f aca="false">TRIM(SUBSTITUTE(RIGHT(B3360,FIND(I3360,B3360)+1),"_",""))</f>
        <v>eDNA</v>
      </c>
      <c r="K3360" s="0" t="n">
        <f aca="false">IFERROR(VALUE(SUBSTITUTE(E3360,".",",")),E3360)</f>
        <v>42.31</v>
      </c>
      <c r="L3360" s="61" t="str">
        <f aca="false">IF(J3360="PosK",SUMIFS(K:K,J:J,"PosK",H:H,H3360),"")</f>
        <v/>
      </c>
      <c r="M3360" s="61" t="str">
        <f aca="false">IF(J3360="PosK",SUMIFS(K:K,J:J,"NegK",H:H,H3360),"")</f>
        <v/>
      </c>
      <c r="N3360" s="61" t="str">
        <f aca="false">IF(J3360="PosK",SUMIFS(K:K,J:J,"eDNA",H:H,H3360),"")</f>
        <v/>
      </c>
      <c r="Q3360" s="62"/>
    </row>
    <row r="3361" customFormat="false" ht="14.25" hidden="false" customHeight="false" outlineLevel="0" collapsed="false">
      <c r="A3361" s="0" t="s">
        <v>876</v>
      </c>
      <c r="B3361" s="52" t="s">
        <v>998</v>
      </c>
      <c r="C3361" s="52" t="s">
        <v>751</v>
      </c>
      <c r="D3361" s="53" t="n">
        <v>0.1</v>
      </c>
      <c r="E3361" s="53" t="n">
        <v>42.39</v>
      </c>
      <c r="F3361" s="0" t="s">
        <v>1374</v>
      </c>
      <c r="G3361" s="0" t="str">
        <f aca="false">LEFT(B3361,2)</f>
        <v>17</v>
      </c>
      <c r="H3361" s="0" t="str">
        <f aca="false">I3361&amp;"_"&amp;G3361&amp;"_"&amp;F3361</f>
        <v>ButsnudetFroe_17_20181108_DL2018027_EUCNord_koersel1</v>
      </c>
      <c r="I3361" s="61" t="str">
        <f aca="false">MID(RIGHT(B3361,LEN(B3361)-3),1,FIND("_",RIGHT(B3361,LEN(B3361)-3))-1)</f>
        <v>ButsnudetFroe</v>
      </c>
      <c r="J3361" s="61" t="str">
        <f aca="false">TRIM(SUBSTITUTE(RIGHT(B3361,FIND(I3361,B3361)+1),"_",""))</f>
        <v>eDNA</v>
      </c>
      <c r="K3361" s="0" t="n">
        <f aca="false">IFERROR(VALUE(SUBSTITUTE(E3361,".",",")),E3361)</f>
        <v>42.39</v>
      </c>
      <c r="L3361" s="61" t="str">
        <f aca="false">IF(J3361="PosK",SUMIFS(K:K,J:J,"PosK",H:H,H3361),"")</f>
        <v/>
      </c>
      <c r="M3361" s="61" t="str">
        <f aca="false">IF(J3361="PosK",SUMIFS(K:K,J:J,"NegK",H:H,H3361),"")</f>
        <v/>
      </c>
      <c r="N3361" s="61" t="str">
        <f aca="false">IF(J3361="PosK",SUMIFS(K:K,J:J,"eDNA",H:H,H3361),"")</f>
        <v/>
      </c>
      <c r="P3361" s="62"/>
      <c r="T3361" s="63"/>
      <c r="W3361" s="64"/>
    </row>
    <row r="3362" customFormat="false" ht="14.25" hidden="false" customHeight="false" outlineLevel="0" collapsed="false">
      <c r="A3362" s="0" t="s">
        <v>877</v>
      </c>
      <c r="B3362" s="52" t="s">
        <v>1215</v>
      </c>
      <c r="C3362" s="52" t="s">
        <v>743</v>
      </c>
      <c r="D3362" s="53" t="n">
        <v>0.1</v>
      </c>
      <c r="E3362" s="53" t="n">
        <v>23.41</v>
      </c>
      <c r="F3362" s="0" t="s">
        <v>1374</v>
      </c>
      <c r="G3362" s="0" t="str">
        <f aca="false">LEFT(B3362,2)</f>
        <v>18</v>
      </c>
      <c r="H3362" s="0" t="str">
        <f aca="false">I3362&amp;"_"&amp;G3362&amp;"_"&amp;F3362</f>
        <v>LilleVandsalamander_18_20181108_DL2018027_EUCNord_koersel1</v>
      </c>
      <c r="I3362" s="61" t="str">
        <f aca="false">MID(RIGHT(B3362,LEN(B3362)-3),1,FIND("_",RIGHT(B3362,LEN(B3362)-3))-1)</f>
        <v>LilleVandsalamander</v>
      </c>
      <c r="J3362" s="61" t="str">
        <f aca="false">TRIM(SUBSTITUTE(RIGHT(B3362,FIND(I3362,B3362)+1),"_",""))</f>
        <v>PosK</v>
      </c>
      <c r="K3362" s="0" t="n">
        <f aca="false">IFERROR(VALUE(SUBSTITUTE(E3362,".",",")),E3362)</f>
        <v>23.41</v>
      </c>
      <c r="L3362" s="61" t="n">
        <f aca="false">IF(J3362="PosK",SUMIFS(K:K,J:J,"PosK",H:H,H3362),"")</f>
        <v>23.41</v>
      </c>
      <c r="M3362" s="61" t="n">
        <f aca="false">IF(J3362="PosK",SUMIFS(K:K,J:J,"NegK",H:H,H3362),"")</f>
        <v>0</v>
      </c>
      <c r="N3362" s="61" t="n">
        <f aca="false">IF(J3362="PosK",SUMIFS(K:K,J:J,"eDNA",H:H,H3362),"")</f>
        <v>0</v>
      </c>
      <c r="P3362" s="62" t="n">
        <f aca="false">IF(K3364="No Ct",0,K3364)</f>
        <v>0</v>
      </c>
      <c r="Q3362" s="62" t="n">
        <f aca="false">IF(K3365="No Ct",0,K3365)</f>
        <v>0</v>
      </c>
      <c r="R3362" s="0" t="str">
        <f aca="false">IF(AND(L3362&gt;0,M3362=0),"Valid","Invalid")</f>
        <v>Valid</v>
      </c>
      <c r="S3362" s="0" t="str">
        <f aca="false">IF(OR(P3362&gt;1,Q3362&gt;1),"Present","Absent")</f>
        <v>Absent</v>
      </c>
      <c r="T3362" s="63" t="str">
        <f aca="false">IF(OR(AND(P3362&gt;1,P3362&lt;41),AND(Q3362&gt;1,Q3362&lt;41)),"Ct&lt;41","Ct&gt;41")</f>
        <v>Ct&gt;41</v>
      </c>
      <c r="U3362" s="0" t="str">
        <f aca="false">I3362</f>
        <v>LilleVandsalamander</v>
      </c>
      <c r="V3362" s="0" t="str">
        <f aca="false">MID(F3362,10,9)</f>
        <v>DL2018027</v>
      </c>
      <c r="W3362" s="64" t="str">
        <f aca="false">V3362&amp;"_"&amp;U3362&amp;"_"&amp;R3362&amp;"_"&amp;S3362&amp;"_"&amp;T3362</f>
        <v>DL2018027_LilleVandsalamander_Valid_Absent_Ct&gt;41</v>
      </c>
    </row>
    <row r="3363" customFormat="false" ht="14.25" hidden="false" customHeight="false" outlineLevel="0" collapsed="false">
      <c r="A3363" s="0" t="s">
        <v>879</v>
      </c>
      <c r="B3363" s="52" t="s">
        <v>1216</v>
      </c>
      <c r="C3363" s="52" t="s">
        <v>747</v>
      </c>
      <c r="D3363" s="53" t="n">
        <v>0.1</v>
      </c>
      <c r="E3363" s="53" t="s">
        <v>748</v>
      </c>
      <c r="F3363" s="0" t="s">
        <v>1374</v>
      </c>
      <c r="G3363" s="0" t="str">
        <f aca="false">LEFT(B3363,2)</f>
        <v>18</v>
      </c>
      <c r="H3363" s="0" t="str">
        <f aca="false">I3363&amp;"_"&amp;G3363&amp;"_"&amp;F3363</f>
        <v>LilleVandsalamander_18_20181108_DL2018027_EUCNord_koersel1</v>
      </c>
      <c r="I3363" s="61" t="str">
        <f aca="false">MID(RIGHT(B3363,LEN(B3363)-3),1,FIND("_",RIGHT(B3363,LEN(B3363)-3))-1)</f>
        <v>LilleVandsalamander</v>
      </c>
      <c r="J3363" s="61" t="str">
        <f aca="false">TRIM(SUBSTITUTE(RIGHT(B3363,FIND(I3363,B3363)+1),"_",""))</f>
        <v>NegK</v>
      </c>
      <c r="K3363" s="0" t="str">
        <f aca="false">IFERROR(VALUE(SUBSTITUTE(E3363,".",",")),E3363)</f>
        <v>No Ct</v>
      </c>
      <c r="L3363" s="61" t="str">
        <f aca="false">IF(J3363="PosK",SUMIFS(K:K,J:J,"PosK",H:H,H3363),"")</f>
        <v/>
      </c>
      <c r="M3363" s="61" t="str">
        <f aca="false">IF(J3363="PosK",SUMIFS(K:K,J:J,"NegK",H:H,H3363),"")</f>
        <v/>
      </c>
      <c r="N3363" s="61" t="str">
        <f aca="false">IF(J3363="PosK",SUMIFS(K:K,J:J,"eDNA",H:H,H3363),"")</f>
        <v/>
      </c>
    </row>
    <row r="3364" customFormat="false" ht="14.25" hidden="false" customHeight="false" outlineLevel="0" collapsed="false">
      <c r="A3364" s="0" t="s">
        <v>881</v>
      </c>
      <c r="B3364" s="52" t="s">
        <v>1217</v>
      </c>
      <c r="C3364" s="52" t="s">
        <v>751</v>
      </c>
      <c r="D3364" s="53" t="n">
        <v>0.1</v>
      </c>
      <c r="E3364" s="53" t="s">
        <v>748</v>
      </c>
      <c r="F3364" s="0" t="s">
        <v>1374</v>
      </c>
      <c r="G3364" s="0" t="str">
        <f aca="false">LEFT(B3364,2)</f>
        <v>18</v>
      </c>
      <c r="H3364" s="0" t="str">
        <f aca="false">I3364&amp;"_"&amp;G3364&amp;"_"&amp;F3364</f>
        <v>LilleVandsalamander_18_20181108_DL2018027_EUCNord_koersel1</v>
      </c>
      <c r="I3364" s="61" t="str">
        <f aca="false">MID(RIGHT(B3364,LEN(B3364)-3),1,FIND("_",RIGHT(B3364,LEN(B3364)-3))-1)</f>
        <v>LilleVandsalamander</v>
      </c>
      <c r="J3364" s="61" t="str">
        <f aca="false">TRIM(SUBSTITUTE(RIGHT(B3364,FIND(I3364,B3364)+1),"_",""))</f>
        <v>eDNA</v>
      </c>
      <c r="K3364" s="0" t="str">
        <f aca="false">IFERROR(VALUE(SUBSTITUTE(E3364,".",",")),E3364)</f>
        <v>No Ct</v>
      </c>
      <c r="L3364" s="61" t="str">
        <f aca="false">IF(J3364="PosK",SUMIFS(K:K,J:J,"PosK",H:H,H3364),"")</f>
        <v/>
      </c>
      <c r="M3364" s="61" t="str">
        <f aca="false">IF(J3364="PosK",SUMIFS(K:K,J:J,"NegK",H:H,H3364),"")</f>
        <v/>
      </c>
      <c r="N3364" s="61" t="str">
        <f aca="false">IF(J3364="PosK",SUMIFS(K:K,J:J,"eDNA",H:H,H3364),"")</f>
        <v/>
      </c>
      <c r="Q3364" s="62"/>
    </row>
    <row r="3365" customFormat="false" ht="14.25" hidden="false" customHeight="false" outlineLevel="0" collapsed="false">
      <c r="A3365" s="0" t="s">
        <v>883</v>
      </c>
      <c r="B3365" s="52" t="s">
        <v>1217</v>
      </c>
      <c r="C3365" s="52" t="s">
        <v>751</v>
      </c>
      <c r="D3365" s="53" t="n">
        <v>0.1</v>
      </c>
      <c r="E3365" s="53" t="s">
        <v>748</v>
      </c>
      <c r="F3365" s="0" t="s">
        <v>1374</v>
      </c>
      <c r="G3365" s="0" t="str">
        <f aca="false">LEFT(B3365,2)</f>
        <v>18</v>
      </c>
      <c r="H3365" s="0" t="str">
        <f aca="false">I3365&amp;"_"&amp;G3365&amp;"_"&amp;F3365</f>
        <v>LilleVandsalamander_18_20181108_DL2018027_EUCNord_koersel1</v>
      </c>
      <c r="I3365" s="61" t="str">
        <f aca="false">MID(RIGHT(B3365,LEN(B3365)-3),1,FIND("_",RIGHT(B3365,LEN(B3365)-3))-1)</f>
        <v>LilleVandsalamander</v>
      </c>
      <c r="J3365" s="61" t="str">
        <f aca="false">TRIM(SUBSTITUTE(RIGHT(B3365,FIND(I3365,B3365)+1),"_",""))</f>
        <v>eDNA</v>
      </c>
      <c r="K3365" s="0" t="str">
        <f aca="false">IFERROR(VALUE(SUBSTITUTE(E3365,".",",")),E3365)</f>
        <v>No Ct</v>
      </c>
      <c r="L3365" s="61" t="str">
        <f aca="false">IF(J3365="PosK",SUMIFS(K:K,J:J,"PosK",H:H,H3365),"")</f>
        <v/>
      </c>
      <c r="M3365" s="61" t="str">
        <f aca="false">IF(J3365="PosK",SUMIFS(K:K,J:J,"NegK",H:H,H3365),"")</f>
        <v/>
      </c>
      <c r="N3365" s="61" t="str">
        <f aca="false">IF(J3365="PosK",SUMIFS(K:K,J:J,"eDNA",H:H,H3365),"")</f>
        <v/>
      </c>
      <c r="P3365" s="62"/>
      <c r="T3365" s="63"/>
      <c r="W3365" s="64"/>
    </row>
    <row r="3366" customFormat="false" ht="14.25" hidden="false" customHeight="false" outlineLevel="0" collapsed="false">
      <c r="A3366" s="0" t="s">
        <v>884</v>
      </c>
      <c r="B3366" s="52" t="s">
        <v>1002</v>
      </c>
      <c r="C3366" s="52" t="s">
        <v>743</v>
      </c>
      <c r="D3366" s="53" t="n">
        <v>0.1</v>
      </c>
      <c r="E3366" s="53" t="n">
        <v>23.49</v>
      </c>
      <c r="F3366" s="0" t="s">
        <v>1374</v>
      </c>
      <c r="G3366" s="0" t="str">
        <f aca="false">LEFT(B3366,2)</f>
        <v>19</v>
      </c>
      <c r="H3366" s="0" t="str">
        <f aca="false">I3366&amp;"_"&amp;G3366&amp;"_"&amp;F3366</f>
        <v>LilleVandsalamander_19_20181108_DL2018027_EUCNord_koersel1</v>
      </c>
      <c r="I3366" s="61" t="str">
        <f aca="false">MID(RIGHT(B3366,LEN(B3366)-3),1,FIND("_",RIGHT(B3366,LEN(B3366)-3))-1)</f>
        <v>LilleVandsalamander</v>
      </c>
      <c r="J3366" s="61" t="str">
        <f aca="false">TRIM(SUBSTITUTE(RIGHT(B3366,FIND(I3366,B3366)+1),"_",""))</f>
        <v>PosK</v>
      </c>
      <c r="K3366" s="0" t="n">
        <f aca="false">IFERROR(VALUE(SUBSTITUTE(E3366,".",",")),E3366)</f>
        <v>23.49</v>
      </c>
      <c r="L3366" s="61" t="n">
        <f aca="false">IF(J3366="PosK",SUMIFS(K:K,J:J,"PosK",H:H,H3366),"")</f>
        <v>23.49</v>
      </c>
      <c r="M3366" s="61" t="n">
        <f aca="false">IF(J3366="PosK",SUMIFS(K:K,J:J,"NegK",H:H,H3366),"")</f>
        <v>38.73</v>
      </c>
      <c r="N3366" s="61" t="n">
        <f aca="false">IF(J3366="PosK",SUMIFS(K:K,J:J,"eDNA",H:H,H3366),"")</f>
        <v>0</v>
      </c>
      <c r="P3366" s="62" t="n">
        <f aca="false">IF(K3368="No Ct",0,K3368)</f>
        <v>0</v>
      </c>
      <c r="Q3366" s="62" t="n">
        <f aca="false">IF(K3369="No Ct",0,K3369)</f>
        <v>0</v>
      </c>
      <c r="R3366" s="0" t="str">
        <f aca="false">IF(AND(L3366&gt;0,M3366=0),"Valid","Invalid")</f>
        <v>Invalid</v>
      </c>
      <c r="S3366" s="0" t="str">
        <f aca="false">IF(OR(P3366&gt;1,Q3366&gt;1),"Present","Absent")</f>
        <v>Absent</v>
      </c>
      <c r="T3366" s="63" t="str">
        <f aca="false">IF(OR(AND(P3366&gt;1,P3366&lt;41),AND(Q3366&gt;1,Q3366&lt;41)),"Ct&lt;41","Ct&gt;41")</f>
        <v>Ct&gt;41</v>
      </c>
      <c r="U3366" s="0" t="str">
        <f aca="false">I3366</f>
        <v>LilleVandsalamander</v>
      </c>
      <c r="V3366" s="0" t="str">
        <f aca="false">MID(F3366,10,9)</f>
        <v>DL2018027</v>
      </c>
      <c r="W3366" s="64" t="str">
        <f aca="false">V3366&amp;"_"&amp;U3366&amp;"_"&amp;R3366&amp;"_"&amp;S3366&amp;"_"&amp;T3366</f>
        <v>DL2018027_LilleVandsalamander_Invalid_Absent_Ct&gt;41</v>
      </c>
    </row>
    <row r="3367" customFormat="false" ht="14.25" hidden="false" customHeight="false" outlineLevel="0" collapsed="false">
      <c r="A3367" s="0" t="s">
        <v>886</v>
      </c>
      <c r="B3367" s="52" t="s">
        <v>1003</v>
      </c>
      <c r="C3367" s="52" t="s">
        <v>747</v>
      </c>
      <c r="D3367" s="53" t="n">
        <v>0.1</v>
      </c>
      <c r="E3367" s="53" t="n">
        <v>38.73</v>
      </c>
      <c r="F3367" s="0" t="s">
        <v>1374</v>
      </c>
      <c r="G3367" s="0" t="str">
        <f aca="false">LEFT(B3367,2)</f>
        <v>19</v>
      </c>
      <c r="H3367" s="0" t="str">
        <f aca="false">I3367&amp;"_"&amp;G3367&amp;"_"&amp;F3367</f>
        <v>LilleVandsalamander_19_20181108_DL2018027_EUCNord_koersel1</v>
      </c>
      <c r="I3367" s="61" t="str">
        <f aca="false">MID(RIGHT(B3367,LEN(B3367)-3),1,FIND("_",RIGHT(B3367,LEN(B3367)-3))-1)</f>
        <v>LilleVandsalamander</v>
      </c>
      <c r="J3367" s="61" t="str">
        <f aca="false">TRIM(SUBSTITUTE(RIGHT(B3367,FIND(I3367,B3367)+1),"_",""))</f>
        <v>NegK</v>
      </c>
      <c r="K3367" s="0" t="n">
        <f aca="false">IFERROR(VALUE(SUBSTITUTE(E3367,".",",")),E3367)</f>
        <v>38.73</v>
      </c>
      <c r="L3367" s="61" t="str">
        <f aca="false">IF(J3367="PosK",SUMIFS(K:K,J:J,"PosK",H:H,H3367),"")</f>
        <v/>
      </c>
      <c r="M3367" s="61" t="str">
        <f aca="false">IF(J3367="PosK",SUMIFS(K:K,J:J,"NegK",H:H,H3367),"")</f>
        <v/>
      </c>
      <c r="N3367" s="61" t="str">
        <f aca="false">IF(J3367="PosK",SUMIFS(K:K,J:J,"eDNA",H:H,H3367),"")</f>
        <v/>
      </c>
    </row>
    <row r="3368" customFormat="false" ht="14.25" hidden="false" customHeight="false" outlineLevel="0" collapsed="false">
      <c r="A3368" s="0" t="s">
        <v>888</v>
      </c>
      <c r="B3368" s="52" t="s">
        <v>1004</v>
      </c>
      <c r="C3368" s="52" t="s">
        <v>751</v>
      </c>
      <c r="D3368" s="53" t="n">
        <v>0.1</v>
      </c>
      <c r="E3368" s="53" t="s">
        <v>748</v>
      </c>
      <c r="F3368" s="0" t="s">
        <v>1374</v>
      </c>
      <c r="G3368" s="0" t="str">
        <f aca="false">LEFT(B3368,2)</f>
        <v>19</v>
      </c>
      <c r="H3368" s="0" t="str">
        <f aca="false">I3368&amp;"_"&amp;G3368&amp;"_"&amp;F3368</f>
        <v>LilleVandsalamander_19_20181108_DL2018027_EUCNord_koersel1</v>
      </c>
      <c r="I3368" s="61" t="str">
        <f aca="false">MID(RIGHT(B3368,LEN(B3368)-3),1,FIND("_",RIGHT(B3368,LEN(B3368)-3))-1)</f>
        <v>LilleVandsalamander</v>
      </c>
      <c r="J3368" s="61" t="str">
        <f aca="false">TRIM(SUBSTITUTE(RIGHT(B3368,FIND(I3368,B3368)+1),"_",""))</f>
        <v>eDNA</v>
      </c>
      <c r="K3368" s="0" t="str">
        <f aca="false">IFERROR(VALUE(SUBSTITUTE(E3368,".",",")),E3368)</f>
        <v>No Ct</v>
      </c>
      <c r="L3368" s="61" t="str">
        <f aca="false">IF(J3368="PosK",SUMIFS(K:K,J:J,"PosK",H:H,H3368),"")</f>
        <v/>
      </c>
      <c r="M3368" s="61" t="str">
        <f aca="false">IF(J3368="PosK",SUMIFS(K:K,J:J,"NegK",H:H,H3368),"")</f>
        <v/>
      </c>
      <c r="N3368" s="61" t="str">
        <f aca="false">IF(J3368="PosK",SUMIFS(K:K,J:J,"eDNA",H:H,H3368),"")</f>
        <v/>
      </c>
      <c r="Q3368" s="62"/>
    </row>
    <row r="3369" customFormat="false" ht="14.25" hidden="false" customHeight="false" outlineLevel="0" collapsed="false">
      <c r="A3369" s="0" t="s">
        <v>890</v>
      </c>
      <c r="B3369" s="52" t="s">
        <v>1004</v>
      </c>
      <c r="C3369" s="52" t="s">
        <v>751</v>
      </c>
      <c r="D3369" s="53" t="n">
        <v>0.1</v>
      </c>
      <c r="E3369" s="53" t="s">
        <v>748</v>
      </c>
      <c r="F3369" s="0" t="s">
        <v>1374</v>
      </c>
      <c r="G3369" s="0" t="str">
        <f aca="false">LEFT(B3369,2)</f>
        <v>19</v>
      </c>
      <c r="H3369" s="0" t="str">
        <f aca="false">I3369&amp;"_"&amp;G3369&amp;"_"&amp;F3369</f>
        <v>LilleVandsalamander_19_20181108_DL2018027_EUCNord_koersel1</v>
      </c>
      <c r="I3369" s="61" t="str">
        <f aca="false">MID(RIGHT(B3369,LEN(B3369)-3),1,FIND("_",RIGHT(B3369,LEN(B3369)-3))-1)</f>
        <v>LilleVandsalamander</v>
      </c>
      <c r="J3369" s="61" t="str">
        <f aca="false">TRIM(SUBSTITUTE(RIGHT(B3369,FIND(I3369,B3369)+1),"_",""))</f>
        <v>eDNA</v>
      </c>
      <c r="K3369" s="0" t="str">
        <f aca="false">IFERROR(VALUE(SUBSTITUTE(E3369,".",",")),E3369)</f>
        <v>No Ct</v>
      </c>
      <c r="L3369" s="61" t="str">
        <f aca="false">IF(J3369="PosK",SUMIFS(K:K,J:J,"PosK",H:H,H3369),"")</f>
        <v/>
      </c>
      <c r="M3369" s="61" t="str">
        <f aca="false">IF(J3369="PosK",SUMIFS(K:K,J:J,"NegK",H:H,H3369),"")</f>
        <v/>
      </c>
      <c r="N3369" s="61" t="str">
        <f aca="false">IF(J3369="PosK",SUMIFS(K:K,J:J,"eDNA",H:H,H3369),"")</f>
        <v/>
      </c>
      <c r="P3369" s="62"/>
      <c r="T3369" s="63"/>
      <c r="W3369" s="64"/>
    </row>
    <row r="3370" customFormat="false" ht="14.25" hidden="false" customHeight="false" outlineLevel="0" collapsed="false">
      <c r="A3370" s="0" t="s">
        <v>891</v>
      </c>
      <c r="B3370" s="52" t="s">
        <v>1218</v>
      </c>
      <c r="C3370" s="52" t="s">
        <v>743</v>
      </c>
      <c r="D3370" s="53" t="n">
        <v>0.1</v>
      </c>
      <c r="E3370" s="53" t="n">
        <v>20.78</v>
      </c>
      <c r="F3370" s="0" t="s">
        <v>1374</v>
      </c>
      <c r="G3370" s="0" t="str">
        <f aca="false">LEFT(B3370,2)</f>
        <v>20</v>
      </c>
      <c r="H3370" s="0" t="str">
        <f aca="false">I3370&amp;"_"&amp;G3370&amp;"_"&amp;F3370</f>
        <v>Skalle_20_20181108_DL2018027_EUCNord_koersel1</v>
      </c>
      <c r="I3370" s="61" t="str">
        <f aca="false">MID(RIGHT(B3370,LEN(B3370)-3),1,FIND("_",RIGHT(B3370,LEN(B3370)-3))-1)</f>
        <v>Skalle</v>
      </c>
      <c r="J3370" s="61" t="str">
        <f aca="false">TRIM(SUBSTITUTE(RIGHT(B3370,FIND(I3370,B3370)+1),"_",""))</f>
        <v>PosK</v>
      </c>
      <c r="K3370" s="0" t="n">
        <f aca="false">IFERROR(VALUE(SUBSTITUTE(E3370,".",",")),E3370)</f>
        <v>20.78</v>
      </c>
      <c r="L3370" s="61" t="n">
        <f aca="false">IF(J3370="PosK",SUMIFS(K:K,J:J,"PosK",H:H,H3370),"")</f>
        <v>20.78</v>
      </c>
      <c r="M3370" s="61" t="n">
        <f aca="false">IF(J3370="PosK",SUMIFS(K:K,J:J,"NegK",H:H,H3370),"")</f>
        <v>0</v>
      </c>
      <c r="N3370" s="61" t="n">
        <f aca="false">IF(J3370="PosK",SUMIFS(K:K,J:J,"eDNA",H:H,H3370),"")</f>
        <v>69.47</v>
      </c>
      <c r="P3370" s="62" t="n">
        <f aca="false">IF(K3372="No Ct",0,K3372)</f>
        <v>34.43</v>
      </c>
      <c r="Q3370" s="62" t="n">
        <f aca="false">IF(K3373="No Ct",0,K3373)</f>
        <v>35.04</v>
      </c>
      <c r="R3370" s="0" t="str">
        <f aca="false">IF(AND(L3370&gt;0,M3370=0),"Valid","Invalid")</f>
        <v>Valid</v>
      </c>
      <c r="S3370" s="0" t="str">
        <f aca="false">IF(OR(P3370&gt;1,Q3370&gt;1),"Present","Absent")</f>
        <v>Present</v>
      </c>
      <c r="T3370" s="63" t="str">
        <f aca="false">IF(OR(AND(P3370&gt;1,P3370&lt;41),AND(Q3370&gt;1,Q3370&lt;41)),"Ct&lt;41","Ct&gt;41")</f>
        <v>Ct&lt;41</v>
      </c>
      <c r="U3370" s="0" t="str">
        <f aca="false">I3370</f>
        <v>Skalle</v>
      </c>
      <c r="V3370" s="0" t="str">
        <f aca="false">MID(F3370,10,9)</f>
        <v>DL2018027</v>
      </c>
      <c r="W3370" s="64" t="str">
        <f aca="false">V3370&amp;"_"&amp;U3370&amp;"_"&amp;R3370&amp;"_"&amp;S3370&amp;"_"&amp;T3370</f>
        <v>DL2018027_Skalle_Valid_Present_Ct&lt;41</v>
      </c>
    </row>
    <row r="3371" customFormat="false" ht="14.25" hidden="false" customHeight="false" outlineLevel="0" collapsed="false">
      <c r="A3371" s="0" t="s">
        <v>893</v>
      </c>
      <c r="B3371" s="52" t="s">
        <v>1219</v>
      </c>
      <c r="C3371" s="52" t="s">
        <v>747</v>
      </c>
      <c r="D3371" s="53" t="n">
        <v>0.1</v>
      </c>
      <c r="E3371" s="53" t="s">
        <v>748</v>
      </c>
      <c r="F3371" s="0" t="s">
        <v>1374</v>
      </c>
      <c r="G3371" s="0" t="str">
        <f aca="false">LEFT(B3371,2)</f>
        <v>20</v>
      </c>
      <c r="H3371" s="0" t="str">
        <f aca="false">I3371&amp;"_"&amp;G3371&amp;"_"&amp;F3371</f>
        <v>Skalle_20_20181108_DL2018027_EUCNord_koersel1</v>
      </c>
      <c r="I3371" s="61" t="str">
        <f aca="false">MID(RIGHT(B3371,LEN(B3371)-3),1,FIND("_",RIGHT(B3371,LEN(B3371)-3))-1)</f>
        <v>Skalle</v>
      </c>
      <c r="J3371" s="61" t="str">
        <f aca="false">TRIM(SUBSTITUTE(RIGHT(B3371,FIND(I3371,B3371)+1),"_",""))</f>
        <v>NegK</v>
      </c>
      <c r="K3371" s="0" t="str">
        <f aca="false">IFERROR(VALUE(SUBSTITUTE(E3371,".",",")),E3371)</f>
        <v>No Ct</v>
      </c>
      <c r="L3371" s="61" t="str">
        <f aca="false">IF(J3371="PosK",SUMIFS(K:K,J:J,"PosK",H:H,H3371),"")</f>
        <v/>
      </c>
      <c r="M3371" s="61" t="str">
        <f aca="false">IF(J3371="PosK",SUMIFS(K:K,J:J,"NegK",H:H,H3371),"")</f>
        <v/>
      </c>
      <c r="N3371" s="61" t="str">
        <f aca="false">IF(J3371="PosK",SUMIFS(K:K,J:J,"eDNA",H:H,H3371),"")</f>
        <v/>
      </c>
    </row>
    <row r="3372" customFormat="false" ht="14.25" hidden="false" customHeight="false" outlineLevel="0" collapsed="false">
      <c r="A3372" s="0" t="s">
        <v>895</v>
      </c>
      <c r="B3372" s="52" t="s">
        <v>1220</v>
      </c>
      <c r="C3372" s="52" t="s">
        <v>751</v>
      </c>
      <c r="D3372" s="53" t="n">
        <v>0.1</v>
      </c>
      <c r="E3372" s="53" t="n">
        <v>34.43</v>
      </c>
      <c r="F3372" s="0" t="s">
        <v>1374</v>
      </c>
      <c r="G3372" s="0" t="str">
        <f aca="false">LEFT(B3372,2)</f>
        <v>20</v>
      </c>
      <c r="H3372" s="0" t="str">
        <f aca="false">I3372&amp;"_"&amp;G3372&amp;"_"&amp;F3372</f>
        <v>Skalle_20_20181108_DL2018027_EUCNord_koersel1</v>
      </c>
      <c r="I3372" s="61" t="str">
        <f aca="false">MID(RIGHT(B3372,LEN(B3372)-3),1,FIND("_",RIGHT(B3372,LEN(B3372)-3))-1)</f>
        <v>Skalle</v>
      </c>
      <c r="J3372" s="61" t="str">
        <f aca="false">TRIM(SUBSTITUTE(RIGHT(B3372,FIND(I3372,B3372)+1),"_",""))</f>
        <v>eDNA</v>
      </c>
      <c r="K3372" s="0" t="n">
        <f aca="false">IFERROR(VALUE(SUBSTITUTE(E3372,".",",")),E3372)</f>
        <v>34.43</v>
      </c>
      <c r="L3372" s="61" t="str">
        <f aca="false">IF(J3372="PosK",SUMIFS(K:K,J:J,"PosK",H:H,H3372),"")</f>
        <v/>
      </c>
      <c r="M3372" s="61" t="str">
        <f aca="false">IF(J3372="PosK",SUMIFS(K:K,J:J,"NegK",H:H,H3372),"")</f>
        <v/>
      </c>
      <c r="N3372" s="61" t="str">
        <f aca="false">IF(J3372="PosK",SUMIFS(K:K,J:J,"eDNA",H:H,H3372),"")</f>
        <v/>
      </c>
      <c r="Q3372" s="62"/>
    </row>
    <row r="3373" customFormat="false" ht="14.25" hidden="false" customHeight="false" outlineLevel="0" collapsed="false">
      <c r="A3373" s="0" t="s">
        <v>897</v>
      </c>
      <c r="B3373" s="52" t="s">
        <v>1220</v>
      </c>
      <c r="C3373" s="52" t="s">
        <v>751</v>
      </c>
      <c r="D3373" s="53" t="n">
        <v>0.1</v>
      </c>
      <c r="E3373" s="53" t="n">
        <v>35.04</v>
      </c>
      <c r="F3373" s="0" t="s">
        <v>1374</v>
      </c>
      <c r="G3373" s="0" t="str">
        <f aca="false">LEFT(B3373,2)</f>
        <v>20</v>
      </c>
      <c r="H3373" s="0" t="str">
        <f aca="false">I3373&amp;"_"&amp;G3373&amp;"_"&amp;F3373</f>
        <v>Skalle_20_20181108_DL2018027_EUCNord_koersel1</v>
      </c>
      <c r="I3373" s="61" t="str">
        <f aca="false">MID(RIGHT(B3373,LEN(B3373)-3),1,FIND("_",RIGHT(B3373,LEN(B3373)-3))-1)</f>
        <v>Skalle</v>
      </c>
      <c r="J3373" s="61" t="str">
        <f aca="false">TRIM(SUBSTITUTE(RIGHT(B3373,FIND(I3373,B3373)+1),"_",""))</f>
        <v>eDNA</v>
      </c>
      <c r="K3373" s="0" t="n">
        <f aca="false">IFERROR(VALUE(SUBSTITUTE(E3373,".",",")),E3373)</f>
        <v>35.04</v>
      </c>
      <c r="L3373" s="61" t="str">
        <f aca="false">IF(J3373="PosK",SUMIFS(K:K,J:J,"PosK",H:H,H3373),"")</f>
        <v/>
      </c>
      <c r="M3373" s="61" t="str">
        <f aca="false">IF(J3373="PosK",SUMIFS(K:K,J:J,"NegK",H:H,H3373),"")</f>
        <v/>
      </c>
      <c r="N3373" s="61" t="str">
        <f aca="false">IF(J3373="PosK",SUMIFS(K:K,J:J,"eDNA",H:H,H3373),"")</f>
        <v/>
      </c>
      <c r="P3373" s="62"/>
      <c r="T3373" s="63"/>
      <c r="W3373" s="64"/>
    </row>
    <row r="3374" customFormat="false" ht="14.25" hidden="false" customHeight="false" outlineLevel="0" collapsed="false">
      <c r="A3374" s="0" t="s">
        <v>898</v>
      </c>
      <c r="B3374" s="52" t="s">
        <v>1008</v>
      </c>
      <c r="C3374" s="52" t="s">
        <v>743</v>
      </c>
      <c r="D3374" s="53" t="n">
        <v>0.1</v>
      </c>
      <c r="E3374" s="53" t="n">
        <v>20.65</v>
      </c>
      <c r="F3374" s="0" t="s">
        <v>1374</v>
      </c>
      <c r="G3374" s="0" t="str">
        <f aca="false">LEFT(B3374,2)</f>
        <v>21</v>
      </c>
      <c r="H3374" s="0" t="str">
        <f aca="false">I3374&amp;"_"&amp;G3374&amp;"_"&amp;F3374</f>
        <v>Skalle_21_20181108_DL2018027_EUCNord_koersel1</v>
      </c>
      <c r="I3374" s="61" t="str">
        <f aca="false">MID(RIGHT(B3374,LEN(B3374)-3),1,FIND("_",RIGHT(B3374,LEN(B3374)-3))-1)</f>
        <v>Skalle</v>
      </c>
      <c r="J3374" s="61" t="str">
        <f aca="false">TRIM(SUBSTITUTE(RIGHT(B3374,FIND(I3374,B3374)+1),"_",""))</f>
        <v>PosK</v>
      </c>
      <c r="K3374" s="0" t="n">
        <f aca="false">IFERROR(VALUE(SUBSTITUTE(E3374,".",",")),E3374)</f>
        <v>20.65</v>
      </c>
      <c r="L3374" s="61" t="n">
        <f aca="false">IF(J3374="PosK",SUMIFS(K:K,J:J,"PosK",H:H,H3374),"")</f>
        <v>20.65</v>
      </c>
      <c r="M3374" s="61" t="n">
        <f aca="false">IF(J3374="PosK",SUMIFS(K:K,J:J,"NegK",H:H,H3374),"")</f>
        <v>0</v>
      </c>
      <c r="N3374" s="61" t="n">
        <f aca="false">IF(J3374="PosK",SUMIFS(K:K,J:J,"eDNA",H:H,H3374),"")</f>
        <v>70.41</v>
      </c>
      <c r="P3374" s="62" t="n">
        <f aca="false">IF(K3376="No Ct",0,K3376)</f>
        <v>35.09</v>
      </c>
      <c r="Q3374" s="62" t="n">
        <f aca="false">IF(K3377="No Ct",0,K3377)</f>
        <v>35.32</v>
      </c>
      <c r="R3374" s="0" t="str">
        <f aca="false">IF(AND(L3374&gt;0,M3374=0),"Valid","Invalid")</f>
        <v>Valid</v>
      </c>
      <c r="S3374" s="0" t="str">
        <f aca="false">IF(OR(P3374&gt;1,Q3374&gt;1),"Present","Absent")</f>
        <v>Present</v>
      </c>
      <c r="T3374" s="63" t="str">
        <f aca="false">IF(OR(AND(P3374&gt;1,P3374&lt;41),AND(Q3374&gt;1,Q3374&lt;41)),"Ct&lt;41","Ct&gt;41")</f>
        <v>Ct&lt;41</v>
      </c>
      <c r="U3374" s="0" t="str">
        <f aca="false">I3374</f>
        <v>Skalle</v>
      </c>
      <c r="V3374" s="0" t="str">
        <f aca="false">MID(F3374,10,9)</f>
        <v>DL2018027</v>
      </c>
      <c r="W3374" s="64" t="str">
        <f aca="false">V3374&amp;"_"&amp;U3374&amp;"_"&amp;R3374&amp;"_"&amp;S3374&amp;"_"&amp;T3374</f>
        <v>DL2018027_Skalle_Valid_Present_Ct&lt;41</v>
      </c>
    </row>
    <row r="3375" customFormat="false" ht="14.25" hidden="false" customHeight="false" outlineLevel="0" collapsed="false">
      <c r="A3375" s="0" t="s">
        <v>900</v>
      </c>
      <c r="B3375" s="52" t="s">
        <v>1009</v>
      </c>
      <c r="C3375" s="52" t="s">
        <v>747</v>
      </c>
      <c r="D3375" s="53" t="n">
        <v>0.1</v>
      </c>
      <c r="E3375" s="53" t="s">
        <v>748</v>
      </c>
      <c r="F3375" s="0" t="s">
        <v>1374</v>
      </c>
      <c r="G3375" s="0" t="str">
        <f aca="false">LEFT(B3375,2)</f>
        <v>21</v>
      </c>
      <c r="H3375" s="0" t="str">
        <f aca="false">I3375&amp;"_"&amp;G3375&amp;"_"&amp;F3375</f>
        <v>Skalle_21_20181108_DL2018027_EUCNord_koersel1</v>
      </c>
      <c r="I3375" s="61" t="str">
        <f aca="false">MID(RIGHT(B3375,LEN(B3375)-3),1,FIND("_",RIGHT(B3375,LEN(B3375)-3))-1)</f>
        <v>Skalle</v>
      </c>
      <c r="J3375" s="61" t="str">
        <f aca="false">TRIM(SUBSTITUTE(RIGHT(B3375,FIND(I3375,B3375)+1),"_",""))</f>
        <v>NegK</v>
      </c>
      <c r="K3375" s="0" t="str">
        <f aca="false">IFERROR(VALUE(SUBSTITUTE(E3375,".",",")),E3375)</f>
        <v>No Ct</v>
      </c>
      <c r="L3375" s="61" t="str">
        <f aca="false">IF(J3375="PosK",SUMIFS(K:K,J:J,"PosK",H:H,H3375),"")</f>
        <v/>
      </c>
      <c r="M3375" s="61" t="str">
        <f aca="false">IF(J3375="PosK",SUMIFS(K:K,J:J,"NegK",H:H,H3375),"")</f>
        <v/>
      </c>
      <c r="N3375" s="61" t="str">
        <f aca="false">IF(J3375="PosK",SUMIFS(K:K,J:J,"eDNA",H:H,H3375),"")</f>
        <v/>
      </c>
    </row>
    <row r="3376" customFormat="false" ht="14.25" hidden="false" customHeight="false" outlineLevel="0" collapsed="false">
      <c r="A3376" s="0" t="s">
        <v>902</v>
      </c>
      <c r="B3376" s="52" t="s">
        <v>1010</v>
      </c>
      <c r="C3376" s="52" t="s">
        <v>751</v>
      </c>
      <c r="D3376" s="53" t="n">
        <v>0.1</v>
      </c>
      <c r="E3376" s="53" t="n">
        <v>35.09</v>
      </c>
      <c r="F3376" s="0" t="s">
        <v>1374</v>
      </c>
      <c r="G3376" s="0" t="str">
        <f aca="false">LEFT(B3376,2)</f>
        <v>21</v>
      </c>
      <c r="H3376" s="0" t="str">
        <f aca="false">I3376&amp;"_"&amp;G3376&amp;"_"&amp;F3376</f>
        <v>Skalle_21_20181108_DL2018027_EUCNord_koersel1</v>
      </c>
      <c r="I3376" s="61" t="str">
        <f aca="false">MID(RIGHT(B3376,LEN(B3376)-3),1,FIND("_",RIGHT(B3376,LEN(B3376)-3))-1)</f>
        <v>Skalle</v>
      </c>
      <c r="J3376" s="61" t="str">
        <f aca="false">TRIM(SUBSTITUTE(RIGHT(B3376,FIND(I3376,B3376)+1),"_",""))</f>
        <v>eDNA</v>
      </c>
      <c r="K3376" s="0" t="n">
        <f aca="false">IFERROR(VALUE(SUBSTITUTE(E3376,".",",")),E3376)</f>
        <v>35.09</v>
      </c>
      <c r="L3376" s="61" t="str">
        <f aca="false">IF(J3376="PosK",SUMIFS(K:K,J:J,"PosK",H:H,H3376),"")</f>
        <v/>
      </c>
      <c r="M3376" s="61" t="str">
        <f aca="false">IF(J3376="PosK",SUMIFS(K:K,J:J,"NegK",H:H,H3376),"")</f>
        <v/>
      </c>
      <c r="N3376" s="61" t="str">
        <f aca="false">IF(J3376="PosK",SUMIFS(K:K,J:J,"eDNA",H:H,H3376),"")</f>
        <v/>
      </c>
      <c r="Q3376" s="62"/>
    </row>
    <row r="3377" customFormat="false" ht="14.25" hidden="false" customHeight="false" outlineLevel="0" collapsed="false">
      <c r="A3377" s="0" t="s">
        <v>904</v>
      </c>
      <c r="B3377" s="52" t="s">
        <v>1010</v>
      </c>
      <c r="C3377" s="52" t="s">
        <v>751</v>
      </c>
      <c r="D3377" s="53" t="n">
        <v>0.1</v>
      </c>
      <c r="E3377" s="53" t="n">
        <v>35.32</v>
      </c>
      <c r="F3377" s="0" t="s">
        <v>1374</v>
      </c>
      <c r="G3377" s="0" t="str">
        <f aca="false">LEFT(B3377,2)</f>
        <v>21</v>
      </c>
      <c r="H3377" s="0" t="str">
        <f aca="false">I3377&amp;"_"&amp;G3377&amp;"_"&amp;F3377</f>
        <v>Skalle_21_20181108_DL2018027_EUCNord_koersel1</v>
      </c>
      <c r="I3377" s="61" t="str">
        <f aca="false">MID(RIGHT(B3377,LEN(B3377)-3),1,FIND("_",RIGHT(B3377,LEN(B3377)-3))-1)</f>
        <v>Skalle</v>
      </c>
      <c r="J3377" s="61" t="str">
        <f aca="false">TRIM(SUBSTITUTE(RIGHT(B3377,FIND(I3377,B3377)+1),"_",""))</f>
        <v>eDNA</v>
      </c>
      <c r="K3377" s="0" t="n">
        <f aca="false">IFERROR(VALUE(SUBSTITUTE(E3377,".",",")),E3377)</f>
        <v>35.32</v>
      </c>
      <c r="L3377" s="61" t="str">
        <f aca="false">IF(J3377="PosK",SUMIFS(K:K,J:J,"PosK",H:H,H3377),"")</f>
        <v/>
      </c>
      <c r="M3377" s="61" t="str">
        <f aca="false">IF(J3377="PosK",SUMIFS(K:K,J:J,"NegK",H:H,H3377),"")</f>
        <v/>
      </c>
      <c r="N3377" s="61" t="str">
        <f aca="false">IF(J3377="PosK",SUMIFS(K:K,J:J,"eDNA",H:H,H3377),"")</f>
        <v/>
      </c>
      <c r="P3377" s="62"/>
      <c r="T3377" s="63"/>
      <c r="W3377" s="64"/>
    </row>
    <row r="3378" customFormat="false" ht="14.25" hidden="false" customHeight="false" outlineLevel="0" collapsed="false">
      <c r="A3378" s="0" t="s">
        <v>905</v>
      </c>
      <c r="B3378" s="52" t="s">
        <v>1221</v>
      </c>
      <c r="C3378" s="52" t="s">
        <v>743</v>
      </c>
      <c r="D3378" s="53" t="n">
        <v>0.1</v>
      </c>
      <c r="E3378" s="53" t="n">
        <v>31.07</v>
      </c>
      <c r="F3378" s="0" t="s">
        <v>1374</v>
      </c>
      <c r="G3378" s="0" t="str">
        <f aca="false">LEFT(B3378,2)</f>
        <v>22</v>
      </c>
      <c r="H3378" s="0" t="str">
        <f aca="false">I3378&amp;"_"&amp;G3378&amp;"_"&amp;F3378</f>
        <v>Karusse_22_20181108_DL2018027_EUCNord_koersel1</v>
      </c>
      <c r="I3378" s="61" t="str">
        <f aca="false">MID(RIGHT(B3378,LEN(B3378)-3),1,FIND("_",RIGHT(B3378,LEN(B3378)-3))-1)</f>
        <v>Karusse</v>
      </c>
      <c r="J3378" s="61" t="str">
        <f aca="false">TRIM(SUBSTITUTE(RIGHT(B3378,FIND(I3378,B3378)+1),"_",""))</f>
        <v>PosK</v>
      </c>
      <c r="K3378" s="0" t="n">
        <f aca="false">IFERROR(VALUE(SUBSTITUTE(E3378,".",",")),E3378)</f>
        <v>31.07</v>
      </c>
      <c r="L3378" s="61" t="n">
        <f aca="false">IF(J3378="PosK",SUMIFS(K:K,J:J,"PosK",H:H,H3378),"")</f>
        <v>31.07</v>
      </c>
      <c r="M3378" s="61" t="n">
        <f aca="false">IF(J3378="PosK",SUMIFS(K:K,J:J,"NegK",H:H,H3378),"")</f>
        <v>0</v>
      </c>
      <c r="N3378" s="61" t="n">
        <f aca="false">IF(J3378="PosK",SUMIFS(K:K,J:J,"eDNA",H:H,H3378),"")</f>
        <v>0</v>
      </c>
      <c r="P3378" s="62" t="n">
        <f aca="false">IF(K3380="No Ct",0,K3380)</f>
        <v>0</v>
      </c>
      <c r="Q3378" s="62" t="n">
        <f aca="false">IF(K3381="No Ct",0,K3381)</f>
        <v>0</v>
      </c>
      <c r="R3378" s="0" t="str">
        <f aca="false">IF(AND(L3378&gt;0,M3378=0),"Valid","Invalid")</f>
        <v>Valid</v>
      </c>
      <c r="S3378" s="0" t="str">
        <f aca="false">IF(OR(P3378&gt;1,Q3378&gt;1),"Present","Absent")</f>
        <v>Absent</v>
      </c>
      <c r="T3378" s="63" t="str">
        <f aca="false">IF(OR(AND(P3378&gt;1,P3378&lt;41),AND(Q3378&gt;1,Q3378&lt;41)),"Ct&lt;41","Ct&gt;41")</f>
        <v>Ct&gt;41</v>
      </c>
      <c r="U3378" s="0" t="str">
        <f aca="false">I3378</f>
        <v>Karusse</v>
      </c>
      <c r="V3378" s="0" t="str">
        <f aca="false">MID(F3378,10,9)</f>
        <v>DL2018027</v>
      </c>
      <c r="W3378" s="64" t="str">
        <f aca="false">V3378&amp;"_"&amp;U3378&amp;"_"&amp;R3378&amp;"_"&amp;S3378&amp;"_"&amp;T3378</f>
        <v>DL2018027_Karusse_Valid_Absent_Ct&gt;41</v>
      </c>
    </row>
    <row r="3379" customFormat="false" ht="14.25" hidden="false" customHeight="false" outlineLevel="0" collapsed="false">
      <c r="A3379" s="0" t="s">
        <v>907</v>
      </c>
      <c r="B3379" s="52" t="s">
        <v>1222</v>
      </c>
      <c r="C3379" s="52" t="s">
        <v>747</v>
      </c>
      <c r="D3379" s="53" t="n">
        <v>0.1</v>
      </c>
      <c r="E3379" s="53" t="s">
        <v>748</v>
      </c>
      <c r="F3379" s="0" t="s">
        <v>1374</v>
      </c>
      <c r="G3379" s="0" t="str">
        <f aca="false">LEFT(B3379,2)</f>
        <v>22</v>
      </c>
      <c r="H3379" s="0" t="str">
        <f aca="false">I3379&amp;"_"&amp;G3379&amp;"_"&amp;F3379</f>
        <v>Karusse_22_20181108_DL2018027_EUCNord_koersel1</v>
      </c>
      <c r="I3379" s="61" t="str">
        <f aca="false">MID(RIGHT(B3379,LEN(B3379)-3),1,FIND("_",RIGHT(B3379,LEN(B3379)-3))-1)</f>
        <v>Karusse</v>
      </c>
      <c r="J3379" s="61" t="str">
        <f aca="false">TRIM(SUBSTITUTE(RIGHT(B3379,FIND(I3379,B3379)+1),"_",""))</f>
        <v>NegK</v>
      </c>
      <c r="K3379" s="0" t="str">
        <f aca="false">IFERROR(VALUE(SUBSTITUTE(E3379,".",",")),E3379)</f>
        <v>No Ct</v>
      </c>
      <c r="L3379" s="61" t="str">
        <f aca="false">IF(J3379="PosK",SUMIFS(K:K,J:J,"PosK",H:H,H3379),"")</f>
        <v/>
      </c>
      <c r="M3379" s="61" t="str">
        <f aca="false">IF(J3379="PosK",SUMIFS(K:K,J:J,"NegK",H:H,H3379),"")</f>
        <v/>
      </c>
      <c r="N3379" s="61" t="str">
        <f aca="false">IF(J3379="PosK",SUMIFS(K:K,J:J,"eDNA",H:H,H3379),"")</f>
        <v/>
      </c>
    </row>
    <row r="3380" customFormat="false" ht="14.25" hidden="false" customHeight="false" outlineLevel="0" collapsed="false">
      <c r="A3380" s="0" t="s">
        <v>909</v>
      </c>
      <c r="B3380" s="52" t="s">
        <v>1223</v>
      </c>
      <c r="C3380" s="52" t="s">
        <v>751</v>
      </c>
      <c r="D3380" s="53" t="n">
        <v>0.1</v>
      </c>
      <c r="E3380" s="53" t="s">
        <v>748</v>
      </c>
      <c r="F3380" s="0" t="s">
        <v>1374</v>
      </c>
      <c r="G3380" s="0" t="str">
        <f aca="false">LEFT(B3380,2)</f>
        <v>22</v>
      </c>
      <c r="H3380" s="0" t="str">
        <f aca="false">I3380&amp;"_"&amp;G3380&amp;"_"&amp;F3380</f>
        <v>Karusse_22_20181108_DL2018027_EUCNord_koersel1</v>
      </c>
      <c r="I3380" s="61" t="str">
        <f aca="false">MID(RIGHT(B3380,LEN(B3380)-3),1,FIND("_",RIGHT(B3380,LEN(B3380)-3))-1)</f>
        <v>Karusse</v>
      </c>
      <c r="J3380" s="61" t="str">
        <f aca="false">TRIM(SUBSTITUTE(RIGHT(B3380,FIND(I3380,B3380)+1),"_",""))</f>
        <v>eDNA</v>
      </c>
      <c r="K3380" s="0" t="str">
        <f aca="false">IFERROR(VALUE(SUBSTITUTE(E3380,".",",")),E3380)</f>
        <v>No Ct</v>
      </c>
      <c r="L3380" s="61" t="str">
        <f aca="false">IF(J3380="PosK",SUMIFS(K:K,J:J,"PosK",H:H,H3380),"")</f>
        <v/>
      </c>
      <c r="M3380" s="61" t="str">
        <f aca="false">IF(J3380="PosK",SUMIFS(K:K,J:J,"NegK",H:H,H3380),"")</f>
        <v/>
      </c>
      <c r="N3380" s="61" t="str">
        <f aca="false">IF(J3380="PosK",SUMIFS(K:K,J:J,"eDNA",H:H,H3380),"")</f>
        <v/>
      </c>
      <c r="Q3380" s="62"/>
    </row>
    <row r="3381" customFormat="false" ht="14.25" hidden="false" customHeight="false" outlineLevel="0" collapsed="false">
      <c r="A3381" s="0" t="s">
        <v>911</v>
      </c>
      <c r="B3381" s="52" t="s">
        <v>1223</v>
      </c>
      <c r="C3381" s="52" t="s">
        <v>751</v>
      </c>
      <c r="D3381" s="53" t="n">
        <v>0.1</v>
      </c>
      <c r="E3381" s="53" t="s">
        <v>748</v>
      </c>
      <c r="F3381" s="0" t="s">
        <v>1374</v>
      </c>
      <c r="G3381" s="0" t="str">
        <f aca="false">LEFT(B3381,2)</f>
        <v>22</v>
      </c>
      <c r="H3381" s="0" t="str">
        <f aca="false">I3381&amp;"_"&amp;G3381&amp;"_"&amp;F3381</f>
        <v>Karusse_22_20181108_DL2018027_EUCNord_koersel1</v>
      </c>
      <c r="I3381" s="61" t="str">
        <f aca="false">MID(RIGHT(B3381,LEN(B3381)-3),1,FIND("_",RIGHT(B3381,LEN(B3381)-3))-1)</f>
        <v>Karusse</v>
      </c>
      <c r="J3381" s="61" t="str">
        <f aca="false">TRIM(SUBSTITUTE(RIGHT(B3381,FIND(I3381,B3381)+1),"_",""))</f>
        <v>eDNA</v>
      </c>
      <c r="K3381" s="0" t="str">
        <f aca="false">IFERROR(VALUE(SUBSTITUTE(E3381,".",",")),E3381)</f>
        <v>No Ct</v>
      </c>
      <c r="L3381" s="61" t="str">
        <f aca="false">IF(J3381="PosK",SUMIFS(K:K,J:J,"PosK",H:H,H3381),"")</f>
        <v/>
      </c>
      <c r="M3381" s="61" t="str">
        <f aca="false">IF(J3381="PosK",SUMIFS(K:K,J:J,"NegK",H:H,H3381),"")</f>
        <v/>
      </c>
      <c r="N3381" s="61" t="str">
        <f aca="false">IF(J3381="PosK",SUMIFS(K:K,J:J,"eDNA",H:H,H3381),"")</f>
        <v/>
      </c>
      <c r="P3381" s="62"/>
      <c r="T3381" s="63"/>
      <c r="W3381" s="64"/>
    </row>
    <row r="3382" customFormat="false" ht="14.25" hidden="false" customHeight="false" outlineLevel="0" collapsed="false">
      <c r="A3382" s="0" t="s">
        <v>912</v>
      </c>
      <c r="B3382" s="52" t="s">
        <v>1014</v>
      </c>
      <c r="C3382" s="52" t="s">
        <v>743</v>
      </c>
      <c r="D3382" s="53" t="n">
        <v>0.1</v>
      </c>
      <c r="E3382" s="53" t="n">
        <v>28.81</v>
      </c>
      <c r="F3382" s="0" t="s">
        <v>1374</v>
      </c>
      <c r="G3382" s="0" t="str">
        <f aca="false">LEFT(B3382,2)</f>
        <v>23</v>
      </c>
      <c r="H3382" s="0" t="str">
        <f aca="false">I3382&amp;"_"&amp;G3382&amp;"_"&amp;F3382</f>
        <v>Karusse_23_20181108_DL2018027_EUCNord_koersel1</v>
      </c>
      <c r="I3382" s="61" t="str">
        <f aca="false">MID(RIGHT(B3382,LEN(B3382)-3),1,FIND("_",RIGHT(B3382,LEN(B3382)-3))-1)</f>
        <v>Karusse</v>
      </c>
      <c r="J3382" s="61" t="str">
        <f aca="false">TRIM(SUBSTITUTE(RIGHT(B3382,FIND(I3382,B3382)+1),"_",""))</f>
        <v>PosK</v>
      </c>
      <c r="K3382" s="0" t="n">
        <f aca="false">IFERROR(VALUE(SUBSTITUTE(E3382,".",",")),E3382)</f>
        <v>28.81</v>
      </c>
      <c r="L3382" s="61" t="n">
        <f aca="false">IF(J3382="PosK",SUMIFS(K:K,J:J,"PosK",H:H,H3382),"")</f>
        <v>28.81</v>
      </c>
      <c r="M3382" s="61" t="n">
        <f aca="false">IF(J3382="PosK",SUMIFS(K:K,J:J,"NegK",H:H,H3382),"")</f>
        <v>0</v>
      </c>
      <c r="N3382" s="61" t="n">
        <f aca="false">IF(J3382="PosK",SUMIFS(K:K,J:J,"eDNA",H:H,H3382),"")</f>
        <v>0</v>
      </c>
      <c r="P3382" s="62" t="n">
        <f aca="false">IF(K3384="No Ct",0,K3384)</f>
        <v>0</v>
      </c>
      <c r="Q3382" s="62" t="n">
        <f aca="false">IF(K3385="No Ct",0,K3385)</f>
        <v>0</v>
      </c>
      <c r="R3382" s="0" t="str">
        <f aca="false">IF(AND(L3382&gt;0,M3382=0),"Valid","Invalid")</f>
        <v>Valid</v>
      </c>
      <c r="S3382" s="0" t="str">
        <f aca="false">IF(OR(P3382&gt;1,Q3382&gt;1),"Present","Absent")</f>
        <v>Absent</v>
      </c>
      <c r="T3382" s="63" t="str">
        <f aca="false">IF(OR(AND(P3382&gt;1,P3382&lt;41),AND(Q3382&gt;1,Q3382&lt;41)),"Ct&lt;41","Ct&gt;41")</f>
        <v>Ct&gt;41</v>
      </c>
      <c r="U3382" s="0" t="str">
        <f aca="false">I3382</f>
        <v>Karusse</v>
      </c>
      <c r="V3382" s="0" t="str">
        <f aca="false">MID(F3382,10,9)</f>
        <v>DL2018027</v>
      </c>
      <c r="W3382" s="64" t="str">
        <f aca="false">V3382&amp;"_"&amp;U3382&amp;"_"&amp;R3382&amp;"_"&amp;S3382&amp;"_"&amp;T3382</f>
        <v>DL2018027_Karusse_Valid_Absent_Ct&gt;41</v>
      </c>
    </row>
    <row r="3383" customFormat="false" ht="14.25" hidden="false" customHeight="false" outlineLevel="0" collapsed="false">
      <c r="A3383" s="0" t="s">
        <v>914</v>
      </c>
      <c r="B3383" s="52" t="s">
        <v>1015</v>
      </c>
      <c r="C3383" s="52" t="s">
        <v>747</v>
      </c>
      <c r="D3383" s="53" t="n">
        <v>0.1</v>
      </c>
      <c r="E3383" s="53" t="s">
        <v>748</v>
      </c>
      <c r="F3383" s="0" t="s">
        <v>1374</v>
      </c>
      <c r="G3383" s="0" t="str">
        <f aca="false">LEFT(B3383,2)</f>
        <v>23</v>
      </c>
      <c r="H3383" s="0" t="str">
        <f aca="false">I3383&amp;"_"&amp;G3383&amp;"_"&amp;F3383</f>
        <v>Karusse_23_20181108_DL2018027_EUCNord_koersel1</v>
      </c>
      <c r="I3383" s="61" t="str">
        <f aca="false">MID(RIGHT(B3383,LEN(B3383)-3),1,FIND("_",RIGHT(B3383,LEN(B3383)-3))-1)</f>
        <v>Karusse</v>
      </c>
      <c r="J3383" s="61" t="str">
        <f aca="false">TRIM(SUBSTITUTE(RIGHT(B3383,FIND(I3383,B3383)+1),"_",""))</f>
        <v>NegK</v>
      </c>
      <c r="K3383" s="0" t="str">
        <f aca="false">IFERROR(VALUE(SUBSTITUTE(E3383,".",",")),E3383)</f>
        <v>No Ct</v>
      </c>
      <c r="L3383" s="61" t="str">
        <f aca="false">IF(J3383="PosK",SUMIFS(K:K,J:J,"PosK",H:H,H3383),"")</f>
        <v/>
      </c>
      <c r="M3383" s="61" t="str">
        <f aca="false">IF(J3383="PosK",SUMIFS(K:K,J:J,"NegK",H:H,H3383),"")</f>
        <v/>
      </c>
      <c r="N3383" s="61" t="str">
        <f aca="false">IF(J3383="PosK",SUMIFS(K:K,J:J,"eDNA",H:H,H3383),"")</f>
        <v/>
      </c>
    </row>
    <row r="3384" customFormat="false" ht="14.25" hidden="false" customHeight="false" outlineLevel="0" collapsed="false">
      <c r="A3384" s="0" t="s">
        <v>916</v>
      </c>
      <c r="B3384" s="52" t="s">
        <v>1016</v>
      </c>
      <c r="C3384" s="52" t="s">
        <v>751</v>
      </c>
      <c r="D3384" s="53" t="n">
        <v>0.1</v>
      </c>
      <c r="E3384" s="53" t="s">
        <v>748</v>
      </c>
      <c r="F3384" s="0" t="s">
        <v>1374</v>
      </c>
      <c r="G3384" s="0" t="str">
        <f aca="false">LEFT(B3384,2)</f>
        <v>23</v>
      </c>
      <c r="H3384" s="0" t="str">
        <f aca="false">I3384&amp;"_"&amp;G3384&amp;"_"&amp;F3384</f>
        <v>Karusse_23_20181108_DL2018027_EUCNord_koersel1</v>
      </c>
      <c r="I3384" s="61" t="str">
        <f aca="false">MID(RIGHT(B3384,LEN(B3384)-3),1,FIND("_",RIGHT(B3384,LEN(B3384)-3))-1)</f>
        <v>Karusse</v>
      </c>
      <c r="J3384" s="61" t="str">
        <f aca="false">TRIM(SUBSTITUTE(RIGHT(B3384,FIND(I3384,B3384)+1),"_",""))</f>
        <v>eDNA</v>
      </c>
      <c r="K3384" s="0" t="str">
        <f aca="false">IFERROR(VALUE(SUBSTITUTE(E3384,".",",")),E3384)</f>
        <v>No Ct</v>
      </c>
      <c r="L3384" s="61" t="str">
        <f aca="false">IF(J3384="PosK",SUMIFS(K:K,J:J,"PosK",H:H,H3384),"")</f>
        <v/>
      </c>
      <c r="M3384" s="61" t="str">
        <f aca="false">IF(J3384="PosK",SUMIFS(K:K,J:J,"NegK",H:H,H3384),"")</f>
        <v/>
      </c>
      <c r="N3384" s="61" t="str">
        <f aca="false">IF(J3384="PosK",SUMIFS(K:K,J:J,"eDNA",H:H,H3384),"")</f>
        <v/>
      </c>
      <c r="Q3384" s="62"/>
    </row>
    <row r="3385" customFormat="false" ht="14.25" hidden="false" customHeight="false" outlineLevel="0" collapsed="false">
      <c r="A3385" s="0" t="s">
        <v>918</v>
      </c>
      <c r="B3385" s="52" t="s">
        <v>1016</v>
      </c>
      <c r="C3385" s="52" t="s">
        <v>751</v>
      </c>
      <c r="D3385" s="53" t="n">
        <v>0.1</v>
      </c>
      <c r="E3385" s="53" t="s">
        <v>748</v>
      </c>
      <c r="F3385" s="0" t="s">
        <v>1374</v>
      </c>
      <c r="G3385" s="0" t="str">
        <f aca="false">LEFT(B3385,2)</f>
        <v>23</v>
      </c>
      <c r="H3385" s="0" t="str">
        <f aca="false">I3385&amp;"_"&amp;G3385&amp;"_"&amp;F3385</f>
        <v>Karusse_23_20181108_DL2018027_EUCNord_koersel1</v>
      </c>
      <c r="I3385" s="61" t="str">
        <f aca="false">MID(RIGHT(B3385,LEN(B3385)-3),1,FIND("_",RIGHT(B3385,LEN(B3385)-3))-1)</f>
        <v>Karusse</v>
      </c>
      <c r="J3385" s="61" t="str">
        <f aca="false">TRIM(SUBSTITUTE(RIGHT(B3385,FIND(I3385,B3385)+1),"_",""))</f>
        <v>eDNA</v>
      </c>
      <c r="K3385" s="0" t="str">
        <f aca="false">IFERROR(VALUE(SUBSTITUTE(E3385,".",",")),E3385)</f>
        <v>No Ct</v>
      </c>
      <c r="L3385" s="61" t="str">
        <f aca="false">IF(J3385="PosK",SUMIFS(K:K,J:J,"PosK",H:H,H3385),"")</f>
        <v/>
      </c>
      <c r="M3385" s="61" t="str">
        <f aca="false">IF(J3385="PosK",SUMIFS(K:K,J:J,"NegK",H:H,H3385),"")</f>
        <v/>
      </c>
      <c r="N3385" s="61" t="str">
        <f aca="false">IF(J3385="PosK",SUMIFS(K:K,J:J,"eDNA",H:H,H3385),"")</f>
        <v/>
      </c>
      <c r="P3385" s="62"/>
      <c r="T3385" s="63"/>
      <c r="W3385" s="64"/>
    </row>
    <row r="3386" customFormat="false" ht="14.25" hidden="false" customHeight="false" outlineLevel="0" collapsed="false">
      <c r="A3386" s="0" t="s">
        <v>919</v>
      </c>
      <c r="B3386" s="52" t="s">
        <v>1224</v>
      </c>
      <c r="C3386" s="52" t="s">
        <v>743</v>
      </c>
      <c r="D3386" s="53" t="n">
        <v>0.1</v>
      </c>
      <c r="E3386" s="53" t="s">
        <v>748</v>
      </c>
      <c r="F3386" s="0" t="s">
        <v>1374</v>
      </c>
      <c r="G3386" s="0" t="str">
        <f aca="false">LEFT(B3386,2)</f>
        <v>24</v>
      </c>
      <c r="H3386" s="0" t="str">
        <f aca="false">I3386&amp;"_"&amp;G3386&amp;"_"&amp;F3386</f>
        <v>Soelvkarusse_24_20181108_DL2018027_EUCNord_koersel1</v>
      </c>
      <c r="I3386" s="61" t="str">
        <f aca="false">MID(RIGHT(B3386,LEN(B3386)-3),1,FIND("_",RIGHT(B3386,LEN(B3386)-3))-1)</f>
        <v>Soelvkarusse</v>
      </c>
      <c r="J3386" s="61" t="str">
        <f aca="false">TRIM(SUBSTITUTE(RIGHT(B3386,FIND(I3386,B3386)+1),"_",""))</f>
        <v>PosK</v>
      </c>
      <c r="K3386" s="0" t="str">
        <f aca="false">IFERROR(VALUE(SUBSTITUTE(E3386,".",",")),E3386)</f>
        <v>No Ct</v>
      </c>
      <c r="L3386" s="61" t="n">
        <f aca="false">IF(J3386="PosK",SUMIFS(K:K,J:J,"PosK",H:H,H3386),"")</f>
        <v>0</v>
      </c>
      <c r="M3386" s="61" t="n">
        <f aca="false">IF(J3386="PosK",SUMIFS(K:K,J:J,"NegK",H:H,H3386),"")</f>
        <v>0</v>
      </c>
      <c r="N3386" s="61" t="n">
        <f aca="false">IF(J3386="PosK",SUMIFS(K:K,J:J,"eDNA",H:H,H3386),"")</f>
        <v>0</v>
      </c>
      <c r="P3386" s="62" t="n">
        <f aca="false">IF(K3388="No Ct",0,K3388)</f>
        <v>0</v>
      </c>
      <c r="Q3386" s="62" t="n">
        <f aca="false">IF(K3389="No Ct",0,K3389)</f>
        <v>0</v>
      </c>
      <c r="R3386" s="0" t="str">
        <f aca="false">IF(AND(L3386&gt;0,M3386=0),"Valid","Invalid")</f>
        <v>Invalid</v>
      </c>
      <c r="S3386" s="0" t="str">
        <f aca="false">IF(OR(P3386&gt;1,Q3386&gt;1),"Present","Absent")</f>
        <v>Absent</v>
      </c>
      <c r="T3386" s="63" t="str">
        <f aca="false">IF(OR(AND(P3386&gt;1,P3386&lt;41),AND(Q3386&gt;1,Q3386&lt;41)),"Ct&lt;41","Ct&gt;41")</f>
        <v>Ct&gt;41</v>
      </c>
      <c r="U3386" s="0" t="str">
        <f aca="false">I3386</f>
        <v>Soelvkarusse</v>
      </c>
      <c r="V3386" s="0" t="str">
        <f aca="false">MID(F3386,10,9)</f>
        <v>DL2018027</v>
      </c>
      <c r="W3386" s="64" t="str">
        <f aca="false">V3386&amp;"_"&amp;U3386&amp;"_"&amp;R3386&amp;"_"&amp;S3386&amp;"_"&amp;T3386</f>
        <v>DL2018027_Soelvkarusse_Invalid_Absent_Ct&gt;41</v>
      </c>
    </row>
    <row r="3387" customFormat="false" ht="14.25" hidden="false" customHeight="false" outlineLevel="0" collapsed="false">
      <c r="A3387" s="0" t="s">
        <v>921</v>
      </c>
      <c r="B3387" s="52" t="s">
        <v>1225</v>
      </c>
      <c r="C3387" s="52" t="s">
        <v>747</v>
      </c>
      <c r="D3387" s="53" t="n">
        <v>0.1</v>
      </c>
      <c r="E3387" s="53" t="s">
        <v>748</v>
      </c>
      <c r="F3387" s="0" t="s">
        <v>1374</v>
      </c>
      <c r="G3387" s="0" t="str">
        <f aca="false">LEFT(B3387,2)</f>
        <v>24</v>
      </c>
      <c r="H3387" s="0" t="str">
        <f aca="false">I3387&amp;"_"&amp;G3387&amp;"_"&amp;F3387</f>
        <v>Soelvkarusse_24_20181108_DL2018027_EUCNord_koersel1</v>
      </c>
      <c r="I3387" s="61" t="str">
        <f aca="false">MID(RIGHT(B3387,LEN(B3387)-3),1,FIND("_",RIGHT(B3387,LEN(B3387)-3))-1)</f>
        <v>Soelvkarusse</v>
      </c>
      <c r="J3387" s="61" t="str">
        <f aca="false">TRIM(SUBSTITUTE(RIGHT(B3387,FIND(I3387,B3387)+1),"_",""))</f>
        <v>NegK</v>
      </c>
      <c r="K3387" s="0" t="str">
        <f aca="false">IFERROR(VALUE(SUBSTITUTE(E3387,".",",")),E3387)</f>
        <v>No Ct</v>
      </c>
      <c r="L3387" s="61" t="str">
        <f aca="false">IF(J3387="PosK",SUMIFS(K:K,J:J,"PosK",H:H,H3387),"")</f>
        <v/>
      </c>
      <c r="M3387" s="61" t="str">
        <f aca="false">IF(J3387="PosK",SUMIFS(K:K,J:J,"NegK",H:H,H3387),"")</f>
        <v/>
      </c>
      <c r="N3387" s="61" t="str">
        <f aca="false">IF(J3387="PosK",SUMIFS(K:K,J:J,"eDNA",H:H,H3387),"")</f>
        <v/>
      </c>
    </row>
    <row r="3388" customFormat="false" ht="14.25" hidden="false" customHeight="false" outlineLevel="0" collapsed="false">
      <c r="A3388" s="0" t="s">
        <v>923</v>
      </c>
      <c r="B3388" s="52" t="s">
        <v>1226</v>
      </c>
      <c r="C3388" s="52" t="s">
        <v>751</v>
      </c>
      <c r="D3388" s="53" t="n">
        <v>0.1</v>
      </c>
      <c r="E3388" s="53" t="s">
        <v>748</v>
      </c>
      <c r="F3388" s="0" t="s">
        <v>1374</v>
      </c>
      <c r="G3388" s="0" t="str">
        <f aca="false">LEFT(B3388,2)</f>
        <v>24</v>
      </c>
      <c r="H3388" s="0" t="str">
        <f aca="false">I3388&amp;"_"&amp;G3388&amp;"_"&amp;F3388</f>
        <v>Soelvkarusse_24_20181108_DL2018027_EUCNord_koersel1</v>
      </c>
      <c r="I3388" s="61" t="str">
        <f aca="false">MID(RIGHT(B3388,LEN(B3388)-3),1,FIND("_",RIGHT(B3388,LEN(B3388)-3))-1)</f>
        <v>Soelvkarusse</v>
      </c>
      <c r="J3388" s="61" t="str">
        <f aca="false">TRIM(SUBSTITUTE(RIGHT(B3388,FIND(I3388,B3388)+1),"_",""))</f>
        <v>eDNA</v>
      </c>
      <c r="K3388" s="0" t="str">
        <f aca="false">IFERROR(VALUE(SUBSTITUTE(E3388,".",",")),E3388)</f>
        <v>No Ct</v>
      </c>
      <c r="L3388" s="61" t="str">
        <f aca="false">IF(J3388="PosK",SUMIFS(K:K,J:J,"PosK",H:H,H3388),"")</f>
        <v/>
      </c>
      <c r="M3388" s="61" t="str">
        <f aca="false">IF(J3388="PosK",SUMIFS(K:K,J:J,"NegK",H:H,H3388),"")</f>
        <v/>
      </c>
      <c r="N3388" s="61" t="str">
        <f aca="false">IF(J3388="PosK",SUMIFS(K:K,J:J,"eDNA",H:H,H3388),"")</f>
        <v/>
      </c>
      <c r="Q3388" s="62"/>
    </row>
    <row r="3389" customFormat="false" ht="14.25" hidden="false" customHeight="false" outlineLevel="0" collapsed="false">
      <c r="A3389" s="0" t="s">
        <v>925</v>
      </c>
      <c r="B3389" s="52" t="s">
        <v>1226</v>
      </c>
      <c r="C3389" s="52" t="s">
        <v>751</v>
      </c>
      <c r="D3389" s="53" t="n">
        <v>0.1</v>
      </c>
      <c r="E3389" s="53" t="s">
        <v>748</v>
      </c>
      <c r="F3389" s="0" t="s">
        <v>1374</v>
      </c>
      <c r="G3389" s="0" t="str">
        <f aca="false">LEFT(B3389,2)</f>
        <v>24</v>
      </c>
      <c r="H3389" s="0" t="str">
        <f aca="false">I3389&amp;"_"&amp;G3389&amp;"_"&amp;F3389</f>
        <v>Soelvkarusse_24_20181108_DL2018027_EUCNord_koersel1</v>
      </c>
      <c r="I3389" s="61" t="str">
        <f aca="false">MID(RIGHT(B3389,LEN(B3389)-3),1,FIND("_",RIGHT(B3389,LEN(B3389)-3))-1)</f>
        <v>Soelvkarusse</v>
      </c>
      <c r="J3389" s="61" t="str">
        <f aca="false">TRIM(SUBSTITUTE(RIGHT(B3389,FIND(I3389,B3389)+1),"_",""))</f>
        <v>eDNA</v>
      </c>
      <c r="K3389" s="0" t="str">
        <f aca="false">IFERROR(VALUE(SUBSTITUTE(E3389,".",",")),E3389)</f>
        <v>No Ct</v>
      </c>
      <c r="L3389" s="61" t="str">
        <f aca="false">IF(J3389="PosK",SUMIFS(K:K,J:J,"PosK",H:H,H3389),"")</f>
        <v/>
      </c>
      <c r="M3389" s="61" t="str">
        <f aca="false">IF(J3389="PosK",SUMIFS(K:K,J:J,"NegK",H:H,H3389),"")</f>
        <v/>
      </c>
      <c r="N3389" s="61" t="str">
        <f aca="false">IF(J3389="PosK",SUMIFS(K:K,J:J,"eDNA",H:H,H3389),"")</f>
        <v/>
      </c>
      <c r="P3389" s="62"/>
      <c r="T3389" s="63"/>
      <c r="W3389" s="64"/>
    </row>
    <row r="3390" customFormat="false" ht="14.25" hidden="false" customHeight="false" outlineLevel="0" collapsed="false">
      <c r="A3390" s="0" t="s">
        <v>741</v>
      </c>
      <c r="B3390" s="52" t="s">
        <v>1020</v>
      </c>
      <c r="C3390" s="52" t="s">
        <v>743</v>
      </c>
      <c r="D3390" s="53" t="n">
        <v>0.1</v>
      </c>
      <c r="E3390" s="53" t="n">
        <v>33.17</v>
      </c>
      <c r="F3390" s="0" t="s">
        <v>1375</v>
      </c>
      <c r="G3390" s="0" t="str">
        <f aca="false">LEFT(B3390,2)</f>
        <v>25</v>
      </c>
      <c r="H3390" s="0" t="str">
        <f aca="false">I3390&amp;"_"&amp;G3390&amp;"_"&amp;F3390</f>
        <v>Loegfroe_25_20181108_DL2018027_EUCNord_koersel2</v>
      </c>
      <c r="I3390" s="61" t="str">
        <f aca="false">MID(RIGHT(B3390,LEN(B3390)-3),1,FIND("_",RIGHT(B3390,LEN(B3390)-3))-1)</f>
        <v>Loegfroe</v>
      </c>
      <c r="J3390" s="61" t="str">
        <f aca="false">TRIM(SUBSTITUTE(RIGHT(B3390,FIND(I3390,B3390)+1),"_",""))</f>
        <v>PosK</v>
      </c>
      <c r="K3390" s="0" t="n">
        <f aca="false">IFERROR(VALUE(SUBSTITUTE(E3390,".",",")),E3390)</f>
        <v>33.17</v>
      </c>
      <c r="L3390" s="61" t="n">
        <f aca="false">IF(J3390="PosK",SUMIFS(K:K,J:J,"PosK",H:H,H3390),"")</f>
        <v>33.17</v>
      </c>
      <c r="M3390" s="61" t="n">
        <f aca="false">IF(J3390="PosK",SUMIFS(K:K,J:J,"NegK",H:H,H3390),"")</f>
        <v>0</v>
      </c>
      <c r="N3390" s="61" t="n">
        <f aca="false">IF(J3390="PosK",SUMIFS(K:K,J:J,"eDNA",H:H,H3390),"")</f>
        <v>0</v>
      </c>
      <c r="P3390" s="62" t="n">
        <f aca="false">IF(K3392="No Ct",0,K3392)</f>
        <v>0</v>
      </c>
      <c r="Q3390" s="62" t="n">
        <f aca="false">IF(K3393="No Ct",0,K3393)</f>
        <v>0</v>
      </c>
      <c r="R3390" s="0" t="str">
        <f aca="false">IF(AND(L3390&gt;0,M3390=0),"Valid","Invalid")</f>
        <v>Valid</v>
      </c>
      <c r="S3390" s="0" t="str">
        <f aca="false">IF(OR(P3390&gt;1,Q3390&gt;1),"Present","Absent")</f>
        <v>Absent</v>
      </c>
      <c r="T3390" s="63" t="str">
        <f aca="false">IF(OR(AND(P3390&gt;1,P3390&lt;41),AND(Q3390&gt;1,Q3390&lt;41)),"Ct&lt;41","Ct&gt;41")</f>
        <v>Ct&gt;41</v>
      </c>
      <c r="U3390" s="0" t="str">
        <f aca="false">I3390</f>
        <v>Loegfroe</v>
      </c>
      <c r="V3390" s="0" t="str">
        <f aca="false">MID(F3390,10,9)</f>
        <v>DL2018027</v>
      </c>
      <c r="W3390" s="64" t="str">
        <f aca="false">V3390&amp;"_"&amp;U3390&amp;"_"&amp;R3390&amp;"_"&amp;S3390&amp;"_"&amp;T3390</f>
        <v>DL2018027_Loegfroe_Valid_Absent_Ct&gt;41</v>
      </c>
    </row>
    <row r="3391" customFormat="false" ht="14.25" hidden="false" customHeight="false" outlineLevel="0" collapsed="false">
      <c r="A3391" s="0" t="s">
        <v>745</v>
      </c>
      <c r="B3391" s="52" t="s">
        <v>1022</v>
      </c>
      <c r="C3391" s="52" t="s">
        <v>747</v>
      </c>
      <c r="D3391" s="53" t="n">
        <v>0.1</v>
      </c>
      <c r="E3391" s="53" t="s">
        <v>748</v>
      </c>
      <c r="F3391" s="0" t="s">
        <v>1375</v>
      </c>
      <c r="G3391" s="0" t="str">
        <f aca="false">LEFT(B3391,2)</f>
        <v>25</v>
      </c>
      <c r="H3391" s="0" t="str">
        <f aca="false">I3391&amp;"_"&amp;G3391&amp;"_"&amp;F3391</f>
        <v>Loegfroe_25_20181108_DL2018027_EUCNord_koersel2</v>
      </c>
      <c r="I3391" s="61" t="str">
        <f aca="false">MID(RIGHT(B3391,LEN(B3391)-3),1,FIND("_",RIGHT(B3391,LEN(B3391)-3))-1)</f>
        <v>Loegfroe</v>
      </c>
      <c r="J3391" s="61" t="str">
        <f aca="false">TRIM(SUBSTITUTE(RIGHT(B3391,FIND(I3391,B3391)+1),"_",""))</f>
        <v>NegK</v>
      </c>
      <c r="K3391" s="0" t="str">
        <f aca="false">IFERROR(VALUE(SUBSTITUTE(E3391,".",",")),E3391)</f>
        <v>No Ct</v>
      </c>
      <c r="L3391" s="61" t="str">
        <f aca="false">IF(J3391="PosK",SUMIFS(K:K,J:J,"PosK",H:H,H3391),"")</f>
        <v/>
      </c>
      <c r="M3391" s="61" t="str">
        <f aca="false">IF(J3391="PosK",SUMIFS(K:K,J:J,"NegK",H:H,H3391),"")</f>
        <v/>
      </c>
      <c r="N3391" s="61" t="str">
        <f aca="false">IF(J3391="PosK",SUMIFS(K:K,J:J,"eDNA",H:H,H3391),"")</f>
        <v/>
      </c>
    </row>
    <row r="3392" customFormat="false" ht="14.25" hidden="false" customHeight="false" outlineLevel="0" collapsed="false">
      <c r="A3392" s="0" t="s">
        <v>749</v>
      </c>
      <c r="B3392" s="52" t="s">
        <v>1023</v>
      </c>
      <c r="C3392" s="52" t="s">
        <v>751</v>
      </c>
      <c r="D3392" s="53" t="n">
        <v>0.1</v>
      </c>
      <c r="E3392" s="53" t="s">
        <v>748</v>
      </c>
      <c r="F3392" s="0" t="s">
        <v>1375</v>
      </c>
      <c r="G3392" s="0" t="str">
        <f aca="false">LEFT(B3392,2)</f>
        <v>25</v>
      </c>
      <c r="H3392" s="0" t="str">
        <f aca="false">I3392&amp;"_"&amp;G3392&amp;"_"&amp;F3392</f>
        <v>Loegfroe_25_20181108_DL2018027_EUCNord_koersel2</v>
      </c>
      <c r="I3392" s="61" t="str">
        <f aca="false">MID(RIGHT(B3392,LEN(B3392)-3),1,FIND("_",RIGHT(B3392,LEN(B3392)-3))-1)</f>
        <v>Loegfroe</v>
      </c>
      <c r="J3392" s="61" t="str">
        <f aca="false">TRIM(SUBSTITUTE(RIGHT(B3392,FIND(I3392,B3392)+1),"_",""))</f>
        <v>eDNA</v>
      </c>
      <c r="K3392" s="0" t="str">
        <f aca="false">IFERROR(VALUE(SUBSTITUTE(E3392,".",",")),E3392)</f>
        <v>No Ct</v>
      </c>
      <c r="L3392" s="61" t="str">
        <f aca="false">IF(J3392="PosK",SUMIFS(K:K,J:J,"PosK",H:H,H3392),"")</f>
        <v/>
      </c>
      <c r="M3392" s="61" t="str">
        <f aca="false">IF(J3392="PosK",SUMIFS(K:K,J:J,"NegK",H:H,H3392),"")</f>
        <v/>
      </c>
      <c r="N3392" s="61" t="str">
        <f aca="false">IF(J3392="PosK",SUMIFS(K:K,J:J,"eDNA",H:H,H3392),"")</f>
        <v/>
      </c>
      <c r="Q3392" s="62"/>
    </row>
    <row r="3393" customFormat="false" ht="14.25" hidden="false" customHeight="false" outlineLevel="0" collapsed="false">
      <c r="A3393" s="0" t="s">
        <v>752</v>
      </c>
      <c r="B3393" s="52" t="s">
        <v>1023</v>
      </c>
      <c r="C3393" s="52" t="s">
        <v>751</v>
      </c>
      <c r="D3393" s="53" t="n">
        <v>0.1</v>
      </c>
      <c r="E3393" s="53" t="s">
        <v>748</v>
      </c>
      <c r="F3393" s="0" t="s">
        <v>1375</v>
      </c>
      <c r="G3393" s="0" t="str">
        <f aca="false">LEFT(B3393,2)</f>
        <v>25</v>
      </c>
      <c r="H3393" s="0" t="str">
        <f aca="false">I3393&amp;"_"&amp;G3393&amp;"_"&amp;F3393</f>
        <v>Loegfroe_25_20181108_DL2018027_EUCNord_koersel2</v>
      </c>
      <c r="I3393" s="61" t="str">
        <f aca="false">MID(RIGHT(B3393,LEN(B3393)-3),1,FIND("_",RIGHT(B3393,LEN(B3393)-3))-1)</f>
        <v>Loegfroe</v>
      </c>
      <c r="J3393" s="61" t="str">
        <f aca="false">TRIM(SUBSTITUTE(RIGHT(B3393,FIND(I3393,B3393)+1),"_",""))</f>
        <v>eDNA</v>
      </c>
      <c r="K3393" s="0" t="str">
        <f aca="false">IFERROR(VALUE(SUBSTITUTE(E3393,".",",")),E3393)</f>
        <v>No Ct</v>
      </c>
      <c r="L3393" s="61" t="str">
        <f aca="false">IF(J3393="PosK",SUMIFS(K:K,J:J,"PosK",H:H,H3393),"")</f>
        <v/>
      </c>
      <c r="M3393" s="61" t="str">
        <f aca="false">IF(J3393="PosK",SUMIFS(K:K,J:J,"NegK",H:H,H3393),"")</f>
        <v/>
      </c>
      <c r="N3393" s="61" t="str">
        <f aca="false">IF(J3393="PosK",SUMIFS(K:K,J:J,"eDNA",H:H,H3393),"")</f>
        <v/>
      </c>
      <c r="P3393" s="62"/>
      <c r="T3393" s="63"/>
      <c r="W3393" s="64"/>
    </row>
    <row r="3394" customFormat="false" ht="14.25" hidden="false" customHeight="false" outlineLevel="0" collapsed="false">
      <c r="A3394" s="0" t="s">
        <v>754</v>
      </c>
      <c r="B3394" s="52" t="s">
        <v>1025</v>
      </c>
      <c r="C3394" s="52" t="s">
        <v>743</v>
      </c>
      <c r="D3394" s="53" t="n">
        <v>0.1</v>
      </c>
      <c r="E3394" s="53" t="n">
        <v>31.54</v>
      </c>
      <c r="F3394" s="0" t="s">
        <v>1375</v>
      </c>
      <c r="G3394" s="0" t="str">
        <f aca="false">LEFT(B3394,2)</f>
        <v>26</v>
      </c>
      <c r="H3394" s="0" t="str">
        <f aca="false">I3394&amp;"_"&amp;G3394&amp;"_"&amp;F3394</f>
        <v>StorVandsalamander_26_20181108_DL2018027_EUCNord_koersel2</v>
      </c>
      <c r="I3394" s="61" t="str">
        <f aca="false">MID(RIGHT(B3394,LEN(B3394)-3),1,FIND("_",RIGHT(B3394,LEN(B3394)-3))-1)</f>
        <v>StorVandsalamander</v>
      </c>
      <c r="J3394" s="61" t="str">
        <f aca="false">TRIM(SUBSTITUTE(RIGHT(B3394,FIND(I3394,B3394)+1),"_",""))</f>
        <v>PosK</v>
      </c>
      <c r="K3394" s="0" t="n">
        <f aca="false">IFERROR(VALUE(SUBSTITUTE(E3394,".",",")),E3394)</f>
        <v>31.54</v>
      </c>
      <c r="L3394" s="61" t="n">
        <f aca="false">IF(J3394="PosK",SUMIFS(K:K,J:J,"PosK",H:H,H3394),"")</f>
        <v>31.54</v>
      </c>
      <c r="M3394" s="61" t="n">
        <f aca="false">IF(J3394="PosK",SUMIFS(K:K,J:J,"NegK",H:H,H3394),"")</f>
        <v>0</v>
      </c>
      <c r="N3394" s="61" t="n">
        <f aca="false">IF(J3394="PosK",SUMIFS(K:K,J:J,"eDNA",H:H,H3394),"")</f>
        <v>0</v>
      </c>
      <c r="P3394" s="62" t="n">
        <f aca="false">IF(K3396="No Ct",0,K3396)</f>
        <v>0</v>
      </c>
      <c r="Q3394" s="62" t="n">
        <f aca="false">IF(K3397="No Ct",0,K3397)</f>
        <v>0</v>
      </c>
      <c r="R3394" s="0" t="str">
        <f aca="false">IF(AND(L3394&gt;0,M3394=0),"Valid","Invalid")</f>
        <v>Valid</v>
      </c>
      <c r="S3394" s="0" t="str">
        <f aca="false">IF(OR(P3394&gt;1,Q3394&gt;1),"Present","Absent")</f>
        <v>Absent</v>
      </c>
      <c r="T3394" s="63" t="str">
        <f aca="false">IF(OR(AND(P3394&gt;1,P3394&lt;41),AND(Q3394&gt;1,Q3394&lt;41)),"Ct&lt;41","Ct&gt;41")</f>
        <v>Ct&gt;41</v>
      </c>
      <c r="U3394" s="0" t="str">
        <f aca="false">I3394</f>
        <v>StorVandsalamander</v>
      </c>
      <c r="V3394" s="0" t="str">
        <f aca="false">MID(F3394,10,9)</f>
        <v>DL2018027</v>
      </c>
      <c r="W3394" s="64" t="str">
        <f aca="false">V3394&amp;"_"&amp;U3394&amp;"_"&amp;R3394&amp;"_"&amp;S3394&amp;"_"&amp;T3394</f>
        <v>DL2018027_StorVandsalamander_Valid_Absent_Ct&gt;41</v>
      </c>
    </row>
    <row r="3395" customFormat="false" ht="14.25" hidden="false" customHeight="false" outlineLevel="0" collapsed="false">
      <c r="A3395" s="0" t="s">
        <v>756</v>
      </c>
      <c r="B3395" s="52" t="s">
        <v>1026</v>
      </c>
      <c r="C3395" s="52" t="s">
        <v>747</v>
      </c>
      <c r="D3395" s="53" t="n">
        <v>0.1</v>
      </c>
      <c r="E3395" s="53" t="s">
        <v>748</v>
      </c>
      <c r="F3395" s="0" t="s">
        <v>1375</v>
      </c>
      <c r="G3395" s="0" t="str">
        <f aca="false">LEFT(B3395,2)</f>
        <v>26</v>
      </c>
      <c r="H3395" s="0" t="str">
        <f aca="false">I3395&amp;"_"&amp;G3395&amp;"_"&amp;F3395</f>
        <v>StorVandsalamander_26_20181108_DL2018027_EUCNord_koersel2</v>
      </c>
      <c r="I3395" s="61" t="str">
        <f aca="false">MID(RIGHT(B3395,LEN(B3395)-3),1,FIND("_",RIGHT(B3395,LEN(B3395)-3))-1)</f>
        <v>StorVandsalamander</v>
      </c>
      <c r="J3395" s="61" t="str">
        <f aca="false">TRIM(SUBSTITUTE(RIGHT(B3395,FIND(I3395,B3395)+1),"_",""))</f>
        <v>NegK</v>
      </c>
      <c r="K3395" s="0" t="str">
        <f aca="false">IFERROR(VALUE(SUBSTITUTE(E3395,".",",")),E3395)</f>
        <v>No Ct</v>
      </c>
      <c r="L3395" s="61" t="str">
        <f aca="false">IF(J3395="PosK",SUMIFS(K:K,J:J,"PosK",H:H,H3395),"")</f>
        <v/>
      </c>
      <c r="M3395" s="61" t="str">
        <f aca="false">IF(J3395="PosK",SUMIFS(K:K,J:J,"NegK",H:H,H3395),"")</f>
        <v/>
      </c>
      <c r="N3395" s="61" t="str">
        <f aca="false">IF(J3395="PosK",SUMIFS(K:K,J:J,"eDNA",H:H,H3395),"")</f>
        <v/>
      </c>
    </row>
    <row r="3396" customFormat="false" ht="14.25" hidden="false" customHeight="false" outlineLevel="0" collapsed="false">
      <c r="A3396" s="0" t="s">
        <v>758</v>
      </c>
      <c r="B3396" s="52" t="s">
        <v>1027</v>
      </c>
      <c r="C3396" s="52" t="s">
        <v>751</v>
      </c>
      <c r="D3396" s="53" t="n">
        <v>0.1</v>
      </c>
      <c r="E3396" s="53" t="s">
        <v>748</v>
      </c>
      <c r="F3396" s="0" t="s">
        <v>1375</v>
      </c>
      <c r="G3396" s="0" t="str">
        <f aca="false">LEFT(B3396,2)</f>
        <v>26</v>
      </c>
      <c r="H3396" s="0" t="str">
        <f aca="false">I3396&amp;"_"&amp;G3396&amp;"_"&amp;F3396</f>
        <v>StorVandsalamander_26_20181108_DL2018027_EUCNord_koersel2</v>
      </c>
      <c r="I3396" s="61" t="str">
        <f aca="false">MID(RIGHT(B3396,LEN(B3396)-3),1,FIND("_",RIGHT(B3396,LEN(B3396)-3))-1)</f>
        <v>StorVandsalamander</v>
      </c>
      <c r="J3396" s="61" t="str">
        <f aca="false">TRIM(SUBSTITUTE(RIGHT(B3396,FIND(I3396,B3396)+1),"_",""))</f>
        <v>eDNA</v>
      </c>
      <c r="K3396" s="0" t="str">
        <f aca="false">IFERROR(VALUE(SUBSTITUTE(E3396,".",",")),E3396)</f>
        <v>No Ct</v>
      </c>
      <c r="L3396" s="61" t="str">
        <f aca="false">IF(J3396="PosK",SUMIFS(K:K,J:J,"PosK",H:H,H3396),"")</f>
        <v/>
      </c>
      <c r="M3396" s="61" t="str">
        <f aca="false">IF(J3396="PosK",SUMIFS(K:K,J:J,"NegK",H:H,H3396),"")</f>
        <v/>
      </c>
      <c r="N3396" s="61" t="str">
        <f aca="false">IF(J3396="PosK",SUMIFS(K:K,J:J,"eDNA",H:H,H3396),"")</f>
        <v/>
      </c>
      <c r="Q3396" s="62"/>
    </row>
    <row r="3397" customFormat="false" ht="14.25" hidden="false" customHeight="false" outlineLevel="0" collapsed="false">
      <c r="A3397" s="0" t="s">
        <v>760</v>
      </c>
      <c r="B3397" s="52" t="s">
        <v>1027</v>
      </c>
      <c r="C3397" s="52" t="s">
        <v>751</v>
      </c>
      <c r="D3397" s="53" t="n">
        <v>0.1</v>
      </c>
      <c r="E3397" s="53" t="s">
        <v>748</v>
      </c>
      <c r="F3397" s="0" t="s">
        <v>1375</v>
      </c>
      <c r="G3397" s="0" t="str">
        <f aca="false">LEFT(B3397,2)</f>
        <v>26</v>
      </c>
      <c r="H3397" s="0" t="str">
        <f aca="false">I3397&amp;"_"&amp;G3397&amp;"_"&amp;F3397</f>
        <v>StorVandsalamander_26_20181108_DL2018027_EUCNord_koersel2</v>
      </c>
      <c r="I3397" s="61" t="str">
        <f aca="false">MID(RIGHT(B3397,LEN(B3397)-3),1,FIND("_",RIGHT(B3397,LEN(B3397)-3))-1)</f>
        <v>StorVandsalamander</v>
      </c>
      <c r="J3397" s="61" t="str">
        <f aca="false">TRIM(SUBSTITUTE(RIGHT(B3397,FIND(I3397,B3397)+1),"_",""))</f>
        <v>eDNA</v>
      </c>
      <c r="K3397" s="0" t="str">
        <f aca="false">IFERROR(VALUE(SUBSTITUTE(E3397,".",",")),E3397)</f>
        <v>No Ct</v>
      </c>
      <c r="L3397" s="61" t="str">
        <f aca="false">IF(J3397="PosK",SUMIFS(K:K,J:J,"PosK",H:H,H3397),"")</f>
        <v/>
      </c>
      <c r="M3397" s="61" t="str">
        <f aca="false">IF(J3397="PosK",SUMIFS(K:K,J:J,"NegK",H:H,H3397),"")</f>
        <v/>
      </c>
      <c r="N3397" s="61" t="str">
        <f aca="false">IF(J3397="PosK",SUMIFS(K:K,J:J,"eDNA",H:H,H3397),"")</f>
        <v/>
      </c>
      <c r="P3397" s="62"/>
      <c r="T3397" s="63"/>
      <c r="W3397" s="64"/>
    </row>
    <row r="3398" customFormat="false" ht="14.25" hidden="false" customHeight="false" outlineLevel="0" collapsed="false">
      <c r="A3398" s="0" t="s">
        <v>762</v>
      </c>
      <c r="B3398" s="52" t="s">
        <v>1029</v>
      </c>
      <c r="C3398" s="52" t="s">
        <v>743</v>
      </c>
      <c r="D3398" s="53" t="n">
        <v>0.1</v>
      </c>
      <c r="E3398" s="53" t="n">
        <v>24.5</v>
      </c>
      <c r="F3398" s="0" t="s">
        <v>1375</v>
      </c>
      <c r="G3398" s="0" t="str">
        <f aca="false">LEFT(B3398,2)</f>
        <v>27</v>
      </c>
      <c r="H3398" s="0" t="str">
        <f aca="false">I3398&amp;"_"&amp;G3398&amp;"_"&amp;F3398</f>
        <v>Strandtudse_27_20181108_DL2018027_EUCNord_koersel2</v>
      </c>
      <c r="I3398" s="61" t="str">
        <f aca="false">MID(RIGHT(B3398,LEN(B3398)-3),1,FIND("_",RIGHT(B3398,LEN(B3398)-3))-1)</f>
        <v>Strandtudse</v>
      </c>
      <c r="J3398" s="61" t="str">
        <f aca="false">TRIM(SUBSTITUTE(RIGHT(B3398,FIND(I3398,B3398)+1),"_",""))</f>
        <v>PosK</v>
      </c>
      <c r="K3398" s="0" t="n">
        <f aca="false">IFERROR(VALUE(SUBSTITUTE(E3398,".",",")),E3398)</f>
        <v>24.5</v>
      </c>
      <c r="L3398" s="61" t="n">
        <f aca="false">IF(J3398="PosK",SUMIFS(K:K,J:J,"PosK",H:H,H3398),"")</f>
        <v>24.5</v>
      </c>
      <c r="M3398" s="61" t="n">
        <f aca="false">IF(J3398="PosK",SUMIFS(K:K,J:J,"NegK",H:H,H3398),"")</f>
        <v>0</v>
      </c>
      <c r="N3398" s="61" t="n">
        <f aca="false">IF(J3398="PosK",SUMIFS(K:K,J:J,"eDNA",H:H,H3398),"")</f>
        <v>0</v>
      </c>
      <c r="P3398" s="62" t="n">
        <f aca="false">IF(K3400="No Ct",0,K3400)</f>
        <v>0</v>
      </c>
      <c r="Q3398" s="62" t="n">
        <f aca="false">IF(K3401="No Ct",0,K3401)</f>
        <v>0</v>
      </c>
      <c r="R3398" s="0" t="str">
        <f aca="false">IF(AND(L3398&gt;0,M3398=0),"Valid","Invalid")</f>
        <v>Valid</v>
      </c>
      <c r="S3398" s="0" t="str">
        <f aca="false">IF(OR(P3398&gt;1,Q3398&gt;1),"Present","Absent")</f>
        <v>Absent</v>
      </c>
      <c r="T3398" s="63" t="str">
        <f aca="false">IF(OR(AND(P3398&gt;1,P3398&lt;41),AND(Q3398&gt;1,Q3398&lt;41)),"Ct&lt;41","Ct&gt;41")</f>
        <v>Ct&gt;41</v>
      </c>
      <c r="U3398" s="0" t="str">
        <f aca="false">I3398</f>
        <v>Strandtudse</v>
      </c>
      <c r="V3398" s="0" t="str">
        <f aca="false">MID(F3398,10,9)</f>
        <v>DL2018027</v>
      </c>
      <c r="W3398" s="64" t="str">
        <f aca="false">V3398&amp;"_"&amp;U3398&amp;"_"&amp;R3398&amp;"_"&amp;S3398&amp;"_"&amp;T3398</f>
        <v>DL2018027_Strandtudse_Valid_Absent_Ct&gt;41</v>
      </c>
    </row>
    <row r="3399" customFormat="false" ht="14.25" hidden="false" customHeight="false" outlineLevel="0" collapsed="false">
      <c r="A3399" s="0" t="s">
        <v>764</v>
      </c>
      <c r="B3399" s="52" t="s">
        <v>1030</v>
      </c>
      <c r="C3399" s="52" t="s">
        <v>747</v>
      </c>
      <c r="D3399" s="53" t="n">
        <v>0.1</v>
      </c>
      <c r="E3399" s="53" t="s">
        <v>748</v>
      </c>
      <c r="F3399" s="0" t="s">
        <v>1375</v>
      </c>
      <c r="G3399" s="0" t="str">
        <f aca="false">LEFT(B3399,2)</f>
        <v>27</v>
      </c>
      <c r="H3399" s="0" t="str">
        <f aca="false">I3399&amp;"_"&amp;G3399&amp;"_"&amp;F3399</f>
        <v>Strandtudse_27_20181108_DL2018027_EUCNord_koersel2</v>
      </c>
      <c r="I3399" s="61" t="str">
        <f aca="false">MID(RIGHT(B3399,LEN(B3399)-3),1,FIND("_",RIGHT(B3399,LEN(B3399)-3))-1)</f>
        <v>Strandtudse</v>
      </c>
      <c r="J3399" s="61" t="str">
        <f aca="false">TRIM(SUBSTITUTE(RIGHT(B3399,FIND(I3399,B3399)+1),"_",""))</f>
        <v>NegK</v>
      </c>
      <c r="K3399" s="0" t="str">
        <f aca="false">IFERROR(VALUE(SUBSTITUTE(E3399,".",",")),E3399)</f>
        <v>No Ct</v>
      </c>
      <c r="L3399" s="61" t="str">
        <f aca="false">IF(J3399="PosK",SUMIFS(K:K,J:J,"PosK",H:H,H3399),"")</f>
        <v/>
      </c>
      <c r="M3399" s="61" t="str">
        <f aca="false">IF(J3399="PosK",SUMIFS(K:K,J:J,"NegK",H:H,H3399),"")</f>
        <v/>
      </c>
      <c r="N3399" s="61" t="str">
        <f aca="false">IF(J3399="PosK",SUMIFS(K:K,J:J,"eDNA",H:H,H3399),"")</f>
        <v/>
      </c>
    </row>
    <row r="3400" customFormat="false" ht="14.25" hidden="false" customHeight="false" outlineLevel="0" collapsed="false">
      <c r="A3400" s="0" t="s">
        <v>766</v>
      </c>
      <c r="B3400" s="52" t="s">
        <v>1031</v>
      </c>
      <c r="C3400" s="52" t="s">
        <v>751</v>
      </c>
      <c r="D3400" s="53" t="n">
        <v>0.1</v>
      </c>
      <c r="E3400" s="53" t="s">
        <v>748</v>
      </c>
      <c r="F3400" s="0" t="s">
        <v>1375</v>
      </c>
      <c r="G3400" s="0" t="str">
        <f aca="false">LEFT(B3400,2)</f>
        <v>27</v>
      </c>
      <c r="H3400" s="0" t="str">
        <f aca="false">I3400&amp;"_"&amp;G3400&amp;"_"&amp;F3400</f>
        <v>Strandtudse_27_20181108_DL2018027_EUCNord_koersel2</v>
      </c>
      <c r="I3400" s="61" t="str">
        <f aca="false">MID(RIGHT(B3400,LEN(B3400)-3),1,FIND("_",RIGHT(B3400,LEN(B3400)-3))-1)</f>
        <v>Strandtudse</v>
      </c>
      <c r="J3400" s="61" t="str">
        <f aca="false">TRIM(SUBSTITUTE(RIGHT(B3400,FIND(I3400,B3400)+1),"_",""))</f>
        <v>eDNA</v>
      </c>
      <c r="K3400" s="0" t="str">
        <f aca="false">IFERROR(VALUE(SUBSTITUTE(E3400,".",",")),E3400)</f>
        <v>No Ct</v>
      </c>
      <c r="L3400" s="61" t="str">
        <f aca="false">IF(J3400="PosK",SUMIFS(K:K,J:J,"PosK",H:H,H3400),"")</f>
        <v/>
      </c>
      <c r="M3400" s="61" t="str">
        <f aca="false">IF(J3400="PosK",SUMIFS(K:K,J:J,"NegK",H:H,H3400),"")</f>
        <v/>
      </c>
      <c r="N3400" s="61" t="str">
        <f aca="false">IF(J3400="PosK",SUMIFS(K:K,J:J,"eDNA",H:H,H3400),"")</f>
        <v/>
      </c>
      <c r="Q3400" s="62"/>
    </row>
    <row r="3401" customFormat="false" ht="14.25" hidden="false" customHeight="false" outlineLevel="0" collapsed="false">
      <c r="A3401" s="0" t="s">
        <v>768</v>
      </c>
      <c r="B3401" s="52" t="s">
        <v>1031</v>
      </c>
      <c r="C3401" s="52" t="s">
        <v>751</v>
      </c>
      <c r="D3401" s="53" t="n">
        <v>0.1</v>
      </c>
      <c r="E3401" s="53" t="s">
        <v>748</v>
      </c>
      <c r="F3401" s="0" t="s">
        <v>1375</v>
      </c>
      <c r="G3401" s="0" t="str">
        <f aca="false">LEFT(B3401,2)</f>
        <v>27</v>
      </c>
      <c r="H3401" s="0" t="str">
        <f aca="false">I3401&amp;"_"&amp;G3401&amp;"_"&amp;F3401</f>
        <v>Strandtudse_27_20181108_DL2018027_EUCNord_koersel2</v>
      </c>
      <c r="I3401" s="61" t="str">
        <f aca="false">MID(RIGHT(B3401,LEN(B3401)-3),1,FIND("_",RIGHT(B3401,LEN(B3401)-3))-1)</f>
        <v>Strandtudse</v>
      </c>
      <c r="J3401" s="61" t="str">
        <f aca="false">TRIM(SUBSTITUTE(RIGHT(B3401,FIND(I3401,B3401)+1),"_",""))</f>
        <v>eDNA</v>
      </c>
      <c r="K3401" s="0" t="str">
        <f aca="false">IFERROR(VALUE(SUBSTITUTE(E3401,".",",")),E3401)</f>
        <v>No Ct</v>
      </c>
      <c r="L3401" s="61" t="str">
        <f aca="false">IF(J3401="PosK",SUMIFS(K:K,J:J,"PosK",H:H,H3401),"")</f>
        <v/>
      </c>
      <c r="M3401" s="61" t="str">
        <f aca="false">IF(J3401="PosK",SUMIFS(K:K,J:J,"NegK",H:H,H3401),"")</f>
        <v/>
      </c>
      <c r="N3401" s="61" t="str">
        <f aca="false">IF(J3401="PosK",SUMIFS(K:K,J:J,"eDNA",H:H,H3401),"")</f>
        <v/>
      </c>
      <c r="P3401" s="62"/>
      <c r="T3401" s="63"/>
      <c r="W3401" s="64"/>
    </row>
    <row r="3402" customFormat="false" ht="14.25" hidden="false" customHeight="false" outlineLevel="0" collapsed="false">
      <c r="A3402" s="0" t="s">
        <v>770</v>
      </c>
      <c r="B3402" s="52" t="s">
        <v>1033</v>
      </c>
      <c r="C3402" s="52" t="s">
        <v>743</v>
      </c>
      <c r="D3402" s="53" t="n">
        <v>0.1</v>
      </c>
      <c r="E3402" s="53" t="n">
        <v>31.87</v>
      </c>
      <c r="F3402" s="0" t="s">
        <v>1375</v>
      </c>
      <c r="G3402" s="0" t="str">
        <f aca="false">LEFT(B3402,2)</f>
        <v>28</v>
      </c>
      <c r="H3402" s="0" t="str">
        <f aca="false">I3402&amp;"_"&amp;G3402&amp;"_"&amp;F3402</f>
        <v>GroenbrogetTudse_28_20181108_DL2018027_EUCNord_koersel2</v>
      </c>
      <c r="I3402" s="61" t="str">
        <f aca="false">MID(RIGHT(B3402,LEN(B3402)-3),1,FIND("_",RIGHT(B3402,LEN(B3402)-3))-1)</f>
        <v>GroenbrogetTudse</v>
      </c>
      <c r="J3402" s="61" t="str">
        <f aca="false">TRIM(SUBSTITUTE(RIGHT(B3402,FIND(I3402,B3402)+1),"_",""))</f>
        <v>PosK</v>
      </c>
      <c r="K3402" s="0" t="n">
        <f aca="false">IFERROR(VALUE(SUBSTITUTE(E3402,".",",")),E3402)</f>
        <v>31.87</v>
      </c>
      <c r="L3402" s="61" t="n">
        <f aca="false">IF(J3402="PosK",SUMIFS(K:K,J:J,"PosK",H:H,H3402),"")</f>
        <v>31.87</v>
      </c>
      <c r="M3402" s="61" t="n">
        <f aca="false">IF(J3402="PosK",SUMIFS(K:K,J:J,"NegK",H:H,H3402),"")</f>
        <v>0</v>
      </c>
      <c r="N3402" s="61" t="n">
        <f aca="false">IF(J3402="PosK",SUMIFS(K:K,J:J,"eDNA",H:H,H3402),"")</f>
        <v>0</v>
      </c>
      <c r="P3402" s="62" t="n">
        <f aca="false">IF(K3404="No Ct",0,K3404)</f>
        <v>0</v>
      </c>
      <c r="Q3402" s="62" t="n">
        <f aca="false">IF(K3405="No Ct",0,K3405)</f>
        <v>0</v>
      </c>
      <c r="R3402" s="0" t="str">
        <f aca="false">IF(AND(L3402&gt;0,M3402=0),"Valid","Invalid")</f>
        <v>Valid</v>
      </c>
      <c r="S3402" s="0" t="str">
        <f aca="false">IF(OR(P3402&gt;1,Q3402&gt;1),"Present","Absent")</f>
        <v>Absent</v>
      </c>
      <c r="T3402" s="63" t="str">
        <f aca="false">IF(OR(AND(P3402&gt;1,P3402&lt;41),AND(Q3402&gt;1,Q3402&lt;41)),"Ct&lt;41","Ct&gt;41")</f>
        <v>Ct&gt;41</v>
      </c>
      <c r="U3402" s="0" t="str">
        <f aca="false">I3402</f>
        <v>GroenbrogetTudse</v>
      </c>
      <c r="V3402" s="0" t="str">
        <f aca="false">MID(F3402,10,9)</f>
        <v>DL2018027</v>
      </c>
      <c r="W3402" s="64" t="str">
        <f aca="false">V3402&amp;"_"&amp;U3402&amp;"_"&amp;R3402&amp;"_"&amp;S3402&amp;"_"&amp;T3402</f>
        <v>DL2018027_GroenbrogetTudse_Valid_Absent_Ct&gt;41</v>
      </c>
    </row>
    <row r="3403" customFormat="false" ht="14.25" hidden="false" customHeight="false" outlineLevel="0" collapsed="false">
      <c r="A3403" s="0" t="s">
        <v>772</v>
      </c>
      <c r="B3403" s="52" t="s">
        <v>1034</v>
      </c>
      <c r="C3403" s="52" t="s">
        <v>747</v>
      </c>
      <c r="D3403" s="53" t="n">
        <v>0.1</v>
      </c>
      <c r="E3403" s="53" t="s">
        <v>748</v>
      </c>
      <c r="F3403" s="0" t="s">
        <v>1375</v>
      </c>
      <c r="G3403" s="0" t="str">
        <f aca="false">LEFT(B3403,2)</f>
        <v>28</v>
      </c>
      <c r="H3403" s="0" t="str">
        <f aca="false">I3403&amp;"_"&amp;G3403&amp;"_"&amp;F3403</f>
        <v>GroenbrogetTudse_28_20181108_DL2018027_EUCNord_koersel2</v>
      </c>
      <c r="I3403" s="61" t="str">
        <f aca="false">MID(RIGHT(B3403,LEN(B3403)-3),1,FIND("_",RIGHT(B3403,LEN(B3403)-3))-1)</f>
        <v>GroenbrogetTudse</v>
      </c>
      <c r="J3403" s="61" t="str">
        <f aca="false">TRIM(SUBSTITUTE(RIGHT(B3403,FIND(I3403,B3403)+1),"_",""))</f>
        <v>NegK</v>
      </c>
      <c r="K3403" s="0" t="str">
        <f aca="false">IFERROR(VALUE(SUBSTITUTE(E3403,".",",")),E3403)</f>
        <v>No Ct</v>
      </c>
      <c r="L3403" s="61" t="str">
        <f aca="false">IF(J3403="PosK",SUMIFS(K:K,J:J,"PosK",H:H,H3403),"")</f>
        <v/>
      </c>
      <c r="M3403" s="61" t="str">
        <f aca="false">IF(J3403="PosK",SUMIFS(K:K,J:J,"NegK",H:H,H3403),"")</f>
        <v/>
      </c>
      <c r="N3403" s="61" t="str">
        <f aca="false">IF(J3403="PosK",SUMIFS(K:K,J:J,"eDNA",H:H,H3403),"")</f>
        <v/>
      </c>
    </row>
    <row r="3404" customFormat="false" ht="14.25" hidden="false" customHeight="false" outlineLevel="0" collapsed="false">
      <c r="A3404" s="0" t="s">
        <v>774</v>
      </c>
      <c r="B3404" s="52" t="s">
        <v>1035</v>
      </c>
      <c r="C3404" s="52" t="s">
        <v>751</v>
      </c>
      <c r="D3404" s="53" t="n">
        <v>0.1</v>
      </c>
      <c r="E3404" s="53" t="s">
        <v>748</v>
      </c>
      <c r="F3404" s="0" t="s">
        <v>1375</v>
      </c>
      <c r="G3404" s="0" t="str">
        <f aca="false">LEFT(B3404,2)</f>
        <v>28</v>
      </c>
      <c r="H3404" s="0" t="str">
        <f aca="false">I3404&amp;"_"&amp;G3404&amp;"_"&amp;F3404</f>
        <v>GroenbrogetTudse_28_20181108_DL2018027_EUCNord_koersel2</v>
      </c>
      <c r="I3404" s="61" t="str">
        <f aca="false">MID(RIGHT(B3404,LEN(B3404)-3),1,FIND("_",RIGHT(B3404,LEN(B3404)-3))-1)</f>
        <v>GroenbrogetTudse</v>
      </c>
      <c r="J3404" s="61" t="str">
        <f aca="false">TRIM(SUBSTITUTE(RIGHT(B3404,FIND(I3404,B3404)+1),"_",""))</f>
        <v>eDNA</v>
      </c>
      <c r="K3404" s="0" t="str">
        <f aca="false">IFERROR(VALUE(SUBSTITUTE(E3404,".",",")),E3404)</f>
        <v>No Ct</v>
      </c>
      <c r="L3404" s="61" t="str">
        <f aca="false">IF(J3404="PosK",SUMIFS(K:K,J:J,"PosK",H:H,H3404),"")</f>
        <v/>
      </c>
      <c r="M3404" s="61" t="str">
        <f aca="false">IF(J3404="PosK",SUMIFS(K:K,J:J,"NegK",H:H,H3404),"")</f>
        <v/>
      </c>
      <c r="N3404" s="61" t="str">
        <f aca="false">IF(J3404="PosK",SUMIFS(K:K,J:J,"eDNA",H:H,H3404),"")</f>
        <v/>
      </c>
      <c r="Q3404" s="62"/>
    </row>
    <row r="3405" customFormat="false" ht="14.25" hidden="false" customHeight="false" outlineLevel="0" collapsed="false">
      <c r="A3405" s="0" t="s">
        <v>776</v>
      </c>
      <c r="B3405" s="52" t="s">
        <v>1035</v>
      </c>
      <c r="C3405" s="52" t="s">
        <v>751</v>
      </c>
      <c r="D3405" s="53" t="n">
        <v>0.1</v>
      </c>
      <c r="E3405" s="53" t="s">
        <v>748</v>
      </c>
      <c r="F3405" s="0" t="s">
        <v>1375</v>
      </c>
      <c r="G3405" s="0" t="str">
        <f aca="false">LEFT(B3405,2)</f>
        <v>28</v>
      </c>
      <c r="H3405" s="0" t="str">
        <f aca="false">I3405&amp;"_"&amp;G3405&amp;"_"&amp;F3405</f>
        <v>GroenbrogetTudse_28_20181108_DL2018027_EUCNord_koersel2</v>
      </c>
      <c r="I3405" s="61" t="str">
        <f aca="false">MID(RIGHT(B3405,LEN(B3405)-3),1,FIND("_",RIGHT(B3405,LEN(B3405)-3))-1)</f>
        <v>GroenbrogetTudse</v>
      </c>
      <c r="J3405" s="61" t="str">
        <f aca="false">TRIM(SUBSTITUTE(RIGHT(B3405,FIND(I3405,B3405)+1),"_",""))</f>
        <v>eDNA</v>
      </c>
      <c r="K3405" s="0" t="str">
        <f aca="false">IFERROR(VALUE(SUBSTITUTE(E3405,".",",")),E3405)</f>
        <v>No Ct</v>
      </c>
      <c r="L3405" s="61" t="str">
        <f aca="false">IF(J3405="PosK",SUMIFS(K:K,J:J,"PosK",H:H,H3405),"")</f>
        <v/>
      </c>
      <c r="M3405" s="61" t="str">
        <f aca="false">IF(J3405="PosK",SUMIFS(K:K,J:J,"NegK",H:H,H3405),"")</f>
        <v/>
      </c>
      <c r="N3405" s="61" t="str">
        <f aca="false">IF(J3405="PosK",SUMIFS(K:K,J:J,"eDNA",H:H,H3405),"")</f>
        <v/>
      </c>
      <c r="P3405" s="62"/>
      <c r="T3405" s="63"/>
      <c r="W3405" s="64"/>
    </row>
    <row r="3406" customFormat="false" ht="14.25" hidden="false" customHeight="false" outlineLevel="0" collapsed="false">
      <c r="A3406" s="0" t="s">
        <v>778</v>
      </c>
      <c r="B3406" s="52" t="s">
        <v>1037</v>
      </c>
      <c r="C3406" s="52" t="s">
        <v>743</v>
      </c>
      <c r="D3406" s="53" t="n">
        <v>0.1</v>
      </c>
      <c r="E3406" s="53" t="s">
        <v>748</v>
      </c>
      <c r="F3406" s="0" t="s">
        <v>1375</v>
      </c>
      <c r="G3406" s="0" t="str">
        <f aca="false">LEFT(B3406,2)</f>
        <v>29</v>
      </c>
      <c r="H3406" s="0" t="str">
        <f aca="false">I3406&amp;"_"&amp;G3406&amp;"_"&amp;F3406</f>
        <v>Loevfroe_29_20181108_DL2018027_EUCNord_koersel2</v>
      </c>
      <c r="I3406" s="61" t="str">
        <f aca="false">MID(RIGHT(B3406,LEN(B3406)-3),1,FIND("_",RIGHT(B3406,LEN(B3406)-3))-1)</f>
        <v>Loevfroe</v>
      </c>
      <c r="J3406" s="61" t="str">
        <f aca="false">TRIM(SUBSTITUTE(RIGHT(B3406,FIND(I3406,B3406)+1),"_",""))</f>
        <v>PosK</v>
      </c>
      <c r="K3406" s="0" t="str">
        <f aca="false">IFERROR(VALUE(SUBSTITUTE(E3406,".",",")),E3406)</f>
        <v>No Ct</v>
      </c>
      <c r="L3406" s="61" t="n">
        <f aca="false">IF(J3406="PosK",SUMIFS(K:K,J:J,"PosK",H:H,H3406),"")</f>
        <v>0</v>
      </c>
      <c r="M3406" s="61" t="n">
        <f aca="false">IF(J3406="PosK",SUMIFS(K:K,J:J,"NegK",H:H,H3406),"")</f>
        <v>0</v>
      </c>
      <c r="N3406" s="61" t="n">
        <f aca="false">IF(J3406="PosK",SUMIFS(K:K,J:J,"eDNA",H:H,H3406),"")</f>
        <v>0</v>
      </c>
      <c r="P3406" s="62" t="n">
        <f aca="false">IF(K3408="No Ct",0,K3408)</f>
        <v>0</v>
      </c>
      <c r="Q3406" s="62" t="n">
        <f aca="false">IF(K3409="No Ct",0,K3409)</f>
        <v>0</v>
      </c>
      <c r="R3406" s="0" t="str">
        <f aca="false">IF(AND(L3406&gt;0,M3406=0),"Valid","Invalid")</f>
        <v>Invalid</v>
      </c>
      <c r="S3406" s="0" t="str">
        <f aca="false">IF(OR(P3406&gt;1,Q3406&gt;1),"Present","Absent")</f>
        <v>Absent</v>
      </c>
      <c r="T3406" s="63" t="str">
        <f aca="false">IF(OR(AND(P3406&gt;1,P3406&lt;41),AND(Q3406&gt;1,Q3406&lt;41)),"Ct&lt;41","Ct&gt;41")</f>
        <v>Ct&gt;41</v>
      </c>
      <c r="U3406" s="0" t="str">
        <f aca="false">I3406</f>
        <v>Loevfroe</v>
      </c>
      <c r="V3406" s="0" t="str">
        <f aca="false">MID(F3406,10,9)</f>
        <v>DL2018027</v>
      </c>
      <c r="W3406" s="64" t="str">
        <f aca="false">V3406&amp;"_"&amp;U3406&amp;"_"&amp;R3406&amp;"_"&amp;S3406&amp;"_"&amp;T3406</f>
        <v>DL2018027_Loevfroe_Invalid_Absent_Ct&gt;41</v>
      </c>
    </row>
    <row r="3407" customFormat="false" ht="14.25" hidden="false" customHeight="false" outlineLevel="0" collapsed="false">
      <c r="A3407" s="0" t="s">
        <v>780</v>
      </c>
      <c r="B3407" s="52" t="s">
        <v>1038</v>
      </c>
      <c r="C3407" s="52" t="s">
        <v>747</v>
      </c>
      <c r="D3407" s="53" t="n">
        <v>0.1</v>
      </c>
      <c r="E3407" s="53" t="s">
        <v>748</v>
      </c>
      <c r="F3407" s="0" t="s">
        <v>1375</v>
      </c>
      <c r="G3407" s="0" t="str">
        <f aca="false">LEFT(B3407,2)</f>
        <v>29</v>
      </c>
      <c r="H3407" s="0" t="str">
        <f aca="false">I3407&amp;"_"&amp;G3407&amp;"_"&amp;F3407</f>
        <v>Loevfroe_29_20181108_DL2018027_EUCNord_koersel2</v>
      </c>
      <c r="I3407" s="61" t="str">
        <f aca="false">MID(RIGHT(B3407,LEN(B3407)-3),1,FIND("_",RIGHT(B3407,LEN(B3407)-3))-1)</f>
        <v>Loevfroe</v>
      </c>
      <c r="J3407" s="61" t="str">
        <f aca="false">TRIM(SUBSTITUTE(RIGHT(B3407,FIND(I3407,B3407)+1),"_",""))</f>
        <v>NegK</v>
      </c>
      <c r="K3407" s="0" t="str">
        <f aca="false">IFERROR(VALUE(SUBSTITUTE(E3407,".",",")),E3407)</f>
        <v>No Ct</v>
      </c>
      <c r="L3407" s="61" t="str">
        <f aca="false">IF(J3407="PosK",SUMIFS(K:K,J:J,"PosK",H:H,H3407),"")</f>
        <v/>
      </c>
      <c r="M3407" s="61" t="str">
        <f aca="false">IF(J3407="PosK",SUMIFS(K:K,J:J,"NegK",H:H,H3407),"")</f>
        <v/>
      </c>
      <c r="N3407" s="61" t="str">
        <f aca="false">IF(J3407="PosK",SUMIFS(K:K,J:J,"eDNA",H:H,H3407),"")</f>
        <v/>
      </c>
    </row>
    <row r="3408" customFormat="false" ht="14.25" hidden="false" customHeight="false" outlineLevel="0" collapsed="false">
      <c r="A3408" s="0" t="s">
        <v>782</v>
      </c>
      <c r="B3408" s="52" t="s">
        <v>1039</v>
      </c>
      <c r="C3408" s="52" t="s">
        <v>751</v>
      </c>
      <c r="D3408" s="53" t="n">
        <v>0.1</v>
      </c>
      <c r="E3408" s="53" t="s">
        <v>748</v>
      </c>
      <c r="F3408" s="0" t="s">
        <v>1375</v>
      </c>
      <c r="G3408" s="0" t="str">
        <f aca="false">LEFT(B3408,2)</f>
        <v>29</v>
      </c>
      <c r="H3408" s="0" t="str">
        <f aca="false">I3408&amp;"_"&amp;G3408&amp;"_"&amp;F3408</f>
        <v>Loevfroe_29_20181108_DL2018027_EUCNord_koersel2</v>
      </c>
      <c r="I3408" s="61" t="str">
        <f aca="false">MID(RIGHT(B3408,LEN(B3408)-3),1,FIND("_",RIGHT(B3408,LEN(B3408)-3))-1)</f>
        <v>Loevfroe</v>
      </c>
      <c r="J3408" s="61" t="str">
        <f aca="false">TRIM(SUBSTITUTE(RIGHT(B3408,FIND(I3408,B3408)+1),"_",""))</f>
        <v>eDNA</v>
      </c>
      <c r="K3408" s="0" t="str">
        <f aca="false">IFERROR(VALUE(SUBSTITUTE(E3408,".",",")),E3408)</f>
        <v>No Ct</v>
      </c>
      <c r="L3408" s="61" t="str">
        <f aca="false">IF(J3408="PosK",SUMIFS(K:K,J:J,"PosK",H:H,H3408),"")</f>
        <v/>
      </c>
      <c r="M3408" s="61" t="str">
        <f aca="false">IF(J3408="PosK",SUMIFS(K:K,J:J,"NegK",H:H,H3408),"")</f>
        <v/>
      </c>
      <c r="N3408" s="61" t="str">
        <f aca="false">IF(J3408="PosK",SUMIFS(K:K,J:J,"eDNA",H:H,H3408),"")</f>
        <v/>
      </c>
      <c r="Q3408" s="62"/>
    </row>
    <row r="3409" customFormat="false" ht="14.25" hidden="false" customHeight="false" outlineLevel="0" collapsed="false">
      <c r="A3409" s="0" t="s">
        <v>784</v>
      </c>
      <c r="B3409" s="52" t="s">
        <v>1039</v>
      </c>
      <c r="C3409" s="52" t="s">
        <v>751</v>
      </c>
      <c r="D3409" s="53" t="n">
        <v>0.1</v>
      </c>
      <c r="E3409" s="53" t="s">
        <v>748</v>
      </c>
      <c r="F3409" s="0" t="s">
        <v>1375</v>
      </c>
      <c r="G3409" s="0" t="str">
        <f aca="false">LEFT(B3409,2)</f>
        <v>29</v>
      </c>
      <c r="H3409" s="0" t="str">
        <f aca="false">I3409&amp;"_"&amp;G3409&amp;"_"&amp;F3409</f>
        <v>Loevfroe_29_20181108_DL2018027_EUCNord_koersel2</v>
      </c>
      <c r="I3409" s="61" t="str">
        <f aca="false">MID(RIGHT(B3409,LEN(B3409)-3),1,FIND("_",RIGHT(B3409,LEN(B3409)-3))-1)</f>
        <v>Loevfroe</v>
      </c>
      <c r="J3409" s="61" t="str">
        <f aca="false">TRIM(SUBSTITUTE(RIGHT(B3409,FIND(I3409,B3409)+1),"_",""))</f>
        <v>eDNA</v>
      </c>
      <c r="K3409" s="0" t="str">
        <f aca="false">IFERROR(VALUE(SUBSTITUTE(E3409,".",",")),E3409)</f>
        <v>No Ct</v>
      </c>
      <c r="L3409" s="61" t="str">
        <f aca="false">IF(J3409="PosK",SUMIFS(K:K,J:J,"PosK",H:H,H3409),"")</f>
        <v/>
      </c>
      <c r="M3409" s="61" t="str">
        <f aca="false">IF(J3409="PosK",SUMIFS(K:K,J:J,"NegK",H:H,H3409),"")</f>
        <v/>
      </c>
      <c r="N3409" s="61" t="str">
        <f aca="false">IF(J3409="PosK",SUMIFS(K:K,J:J,"eDNA",H:H,H3409),"")</f>
        <v/>
      </c>
      <c r="P3409" s="62"/>
      <c r="T3409" s="63"/>
      <c r="W3409" s="64"/>
    </row>
    <row r="3410" customFormat="false" ht="14.25" hidden="false" customHeight="false" outlineLevel="0" collapsed="false">
      <c r="A3410" s="0" t="s">
        <v>786</v>
      </c>
      <c r="B3410" s="52" t="s">
        <v>1041</v>
      </c>
      <c r="C3410" s="52" t="s">
        <v>743</v>
      </c>
      <c r="D3410" s="53" t="n">
        <v>0.1</v>
      </c>
      <c r="E3410" s="53" t="s">
        <v>748</v>
      </c>
      <c r="F3410" s="0" t="s">
        <v>1375</v>
      </c>
      <c r="G3410" s="0" t="str">
        <f aca="false">LEFT(B3410,2)</f>
        <v>30</v>
      </c>
      <c r="H3410" s="0" t="str">
        <f aca="false">I3410&amp;"_"&amp;G3410&amp;"_"&amp;F3410</f>
        <v>Klokkefroe_30_20181108_DL2018027_EUCNord_koersel2</v>
      </c>
      <c r="I3410" s="61" t="str">
        <f aca="false">MID(RIGHT(B3410,LEN(B3410)-3),1,FIND("_",RIGHT(B3410,LEN(B3410)-3))-1)</f>
        <v>Klokkefroe</v>
      </c>
      <c r="J3410" s="61" t="str">
        <f aca="false">TRIM(SUBSTITUTE(RIGHT(B3410,FIND(I3410,B3410)+1),"_",""))</f>
        <v>PosK</v>
      </c>
      <c r="K3410" s="0" t="str">
        <f aca="false">IFERROR(VALUE(SUBSTITUTE(E3410,".",",")),E3410)</f>
        <v>No Ct</v>
      </c>
      <c r="L3410" s="61" t="n">
        <f aca="false">IF(J3410="PosK",SUMIFS(K:K,J:J,"PosK",H:H,H3410),"")</f>
        <v>0</v>
      </c>
      <c r="M3410" s="61" t="n">
        <f aca="false">IF(J3410="PosK",SUMIFS(K:K,J:J,"NegK",H:H,H3410),"")</f>
        <v>28.39</v>
      </c>
      <c r="N3410" s="61" t="n">
        <f aca="false">IF(J3410="PosK",SUMIFS(K:K,J:J,"eDNA",H:H,H3410),"")</f>
        <v>0</v>
      </c>
      <c r="P3410" s="62" t="n">
        <f aca="false">IF(K3412="No Ct",0,K3412)</f>
        <v>0</v>
      </c>
      <c r="Q3410" s="62" t="n">
        <f aca="false">IF(K3413="No Ct",0,K3413)</f>
        <v>0</v>
      </c>
      <c r="R3410" s="0" t="str">
        <f aca="false">IF(AND(L3410&gt;0,M3410=0),"Valid","Invalid")</f>
        <v>Invalid</v>
      </c>
      <c r="S3410" s="0" t="str">
        <f aca="false">IF(OR(P3410&gt;1,Q3410&gt;1),"Present","Absent")</f>
        <v>Absent</v>
      </c>
      <c r="T3410" s="63" t="str">
        <f aca="false">IF(OR(AND(P3410&gt;1,P3410&lt;41),AND(Q3410&gt;1,Q3410&lt;41)),"Ct&lt;41","Ct&gt;41")</f>
        <v>Ct&gt;41</v>
      </c>
      <c r="U3410" s="0" t="str">
        <f aca="false">I3410</f>
        <v>Klokkefroe</v>
      </c>
      <c r="V3410" s="0" t="str">
        <f aca="false">MID(F3410,10,9)</f>
        <v>DL2018027</v>
      </c>
      <c r="W3410" s="64" t="str">
        <f aca="false">V3410&amp;"_"&amp;U3410&amp;"_"&amp;R3410&amp;"_"&amp;S3410&amp;"_"&amp;T3410</f>
        <v>DL2018027_Klokkefroe_Invalid_Absent_Ct&gt;41</v>
      </c>
    </row>
    <row r="3411" customFormat="false" ht="14.25" hidden="false" customHeight="false" outlineLevel="0" collapsed="false">
      <c r="A3411" s="0" t="s">
        <v>788</v>
      </c>
      <c r="B3411" s="52" t="s">
        <v>1042</v>
      </c>
      <c r="C3411" s="52" t="s">
        <v>747</v>
      </c>
      <c r="D3411" s="53" t="n">
        <v>0.1</v>
      </c>
      <c r="E3411" s="53" t="n">
        <v>28.39</v>
      </c>
      <c r="F3411" s="0" t="s">
        <v>1375</v>
      </c>
      <c r="G3411" s="0" t="str">
        <f aca="false">LEFT(B3411,2)</f>
        <v>30</v>
      </c>
      <c r="H3411" s="0" t="str">
        <f aca="false">I3411&amp;"_"&amp;G3411&amp;"_"&amp;F3411</f>
        <v>Klokkefroe_30_20181108_DL2018027_EUCNord_koersel2</v>
      </c>
      <c r="I3411" s="61" t="str">
        <f aca="false">MID(RIGHT(B3411,LEN(B3411)-3),1,FIND("_",RIGHT(B3411,LEN(B3411)-3))-1)</f>
        <v>Klokkefroe</v>
      </c>
      <c r="J3411" s="61" t="str">
        <f aca="false">TRIM(SUBSTITUTE(RIGHT(B3411,FIND(I3411,B3411)+1),"_",""))</f>
        <v>NegK</v>
      </c>
      <c r="K3411" s="0" t="n">
        <f aca="false">IFERROR(VALUE(SUBSTITUTE(E3411,".",",")),E3411)</f>
        <v>28.39</v>
      </c>
      <c r="L3411" s="61" t="str">
        <f aca="false">IF(J3411="PosK",SUMIFS(K:K,J:J,"PosK",H:H,H3411),"")</f>
        <v/>
      </c>
      <c r="M3411" s="61" t="str">
        <f aca="false">IF(J3411="PosK",SUMIFS(K:K,J:J,"NegK",H:H,H3411),"")</f>
        <v/>
      </c>
      <c r="N3411" s="61" t="str">
        <f aca="false">IF(J3411="PosK",SUMIFS(K:K,J:J,"eDNA",H:H,H3411),"")</f>
        <v/>
      </c>
    </row>
    <row r="3412" customFormat="false" ht="14.25" hidden="false" customHeight="false" outlineLevel="0" collapsed="false">
      <c r="A3412" s="0" t="s">
        <v>790</v>
      </c>
      <c r="B3412" s="52" t="s">
        <v>1043</v>
      </c>
      <c r="C3412" s="52" t="s">
        <v>751</v>
      </c>
      <c r="D3412" s="53" t="n">
        <v>0.1</v>
      </c>
      <c r="E3412" s="53" t="s">
        <v>748</v>
      </c>
      <c r="F3412" s="0" t="s">
        <v>1375</v>
      </c>
      <c r="G3412" s="0" t="str">
        <f aca="false">LEFT(B3412,2)</f>
        <v>30</v>
      </c>
      <c r="H3412" s="0" t="str">
        <f aca="false">I3412&amp;"_"&amp;G3412&amp;"_"&amp;F3412</f>
        <v>Klokkefroe_30_20181108_DL2018027_EUCNord_koersel2</v>
      </c>
      <c r="I3412" s="61" t="str">
        <f aca="false">MID(RIGHT(B3412,LEN(B3412)-3),1,FIND("_",RIGHT(B3412,LEN(B3412)-3))-1)</f>
        <v>Klokkefroe</v>
      </c>
      <c r="J3412" s="61" t="str">
        <f aca="false">TRIM(SUBSTITUTE(RIGHT(B3412,FIND(I3412,B3412)+1),"_",""))</f>
        <v>eDNA</v>
      </c>
      <c r="K3412" s="0" t="str">
        <f aca="false">IFERROR(VALUE(SUBSTITUTE(E3412,".",",")),E3412)</f>
        <v>No Ct</v>
      </c>
      <c r="L3412" s="61" t="str">
        <f aca="false">IF(J3412="PosK",SUMIFS(K:K,J:J,"PosK",H:H,H3412),"")</f>
        <v/>
      </c>
      <c r="M3412" s="61" t="str">
        <f aca="false">IF(J3412="PosK",SUMIFS(K:K,J:J,"NegK",H:H,H3412),"")</f>
        <v/>
      </c>
      <c r="N3412" s="61" t="str">
        <f aca="false">IF(J3412="PosK",SUMIFS(K:K,J:J,"eDNA",H:H,H3412),"")</f>
        <v/>
      </c>
      <c r="Q3412" s="62"/>
    </row>
    <row r="3413" customFormat="false" ht="14.25" hidden="false" customHeight="false" outlineLevel="0" collapsed="false">
      <c r="A3413" s="0" t="s">
        <v>792</v>
      </c>
      <c r="B3413" s="52" t="s">
        <v>1043</v>
      </c>
      <c r="C3413" s="52" t="s">
        <v>751</v>
      </c>
      <c r="D3413" s="53" t="n">
        <v>0.1</v>
      </c>
      <c r="E3413" s="53" t="s">
        <v>748</v>
      </c>
      <c r="F3413" s="0" t="s">
        <v>1375</v>
      </c>
      <c r="G3413" s="0" t="str">
        <f aca="false">LEFT(B3413,2)</f>
        <v>30</v>
      </c>
      <c r="H3413" s="0" t="str">
        <f aca="false">I3413&amp;"_"&amp;G3413&amp;"_"&amp;F3413</f>
        <v>Klokkefroe_30_20181108_DL2018027_EUCNord_koersel2</v>
      </c>
      <c r="I3413" s="61" t="str">
        <f aca="false">MID(RIGHT(B3413,LEN(B3413)-3),1,FIND("_",RIGHT(B3413,LEN(B3413)-3))-1)</f>
        <v>Klokkefroe</v>
      </c>
      <c r="J3413" s="61" t="str">
        <f aca="false">TRIM(SUBSTITUTE(RIGHT(B3413,FIND(I3413,B3413)+1),"_",""))</f>
        <v>eDNA</v>
      </c>
      <c r="K3413" s="0" t="str">
        <f aca="false">IFERROR(VALUE(SUBSTITUTE(E3413,".",",")),E3413)</f>
        <v>No Ct</v>
      </c>
      <c r="L3413" s="61" t="str">
        <f aca="false">IF(J3413="PosK",SUMIFS(K:K,J:J,"PosK",H:H,H3413),"")</f>
        <v/>
      </c>
      <c r="M3413" s="61" t="str">
        <f aca="false">IF(J3413="PosK",SUMIFS(K:K,J:J,"NegK",H:H,H3413),"")</f>
        <v/>
      </c>
      <c r="N3413" s="61" t="str">
        <f aca="false">IF(J3413="PosK",SUMIFS(K:K,J:J,"eDNA",H:H,H3413),"")</f>
        <v/>
      </c>
      <c r="P3413" s="62"/>
      <c r="T3413" s="63"/>
      <c r="W3413" s="64"/>
    </row>
    <row r="3414" customFormat="false" ht="14.25" hidden="false" customHeight="false" outlineLevel="0" collapsed="false">
      <c r="A3414" s="0" t="s">
        <v>794</v>
      </c>
      <c r="B3414" s="52" t="s">
        <v>1045</v>
      </c>
      <c r="C3414" s="52" t="s">
        <v>743</v>
      </c>
      <c r="D3414" s="53" t="n">
        <v>0.1</v>
      </c>
      <c r="E3414" s="53" t="s">
        <v>748</v>
      </c>
      <c r="F3414" s="0" t="s">
        <v>1375</v>
      </c>
      <c r="G3414" s="0" t="str">
        <f aca="false">LEFT(B3414,2)</f>
        <v>31</v>
      </c>
      <c r="H3414" s="0" t="str">
        <f aca="false">I3414&amp;"_"&amp;G3414&amp;"_"&amp;F3414</f>
        <v>Bjergsalamander_31_20181108_DL2018027_EUCNord_koersel2</v>
      </c>
      <c r="I3414" s="61" t="str">
        <f aca="false">MID(RIGHT(B3414,LEN(B3414)-3),1,FIND("_",RIGHT(B3414,LEN(B3414)-3))-1)</f>
        <v>Bjergsalamander</v>
      </c>
      <c r="J3414" s="61" t="str">
        <f aca="false">TRIM(SUBSTITUTE(RIGHT(B3414,FIND(I3414,B3414)+1),"_",""))</f>
        <v>PosK</v>
      </c>
      <c r="K3414" s="0" t="str">
        <f aca="false">IFERROR(VALUE(SUBSTITUTE(E3414,".",",")),E3414)</f>
        <v>No Ct</v>
      </c>
      <c r="L3414" s="61" t="n">
        <f aca="false">IF(J3414="PosK",SUMIFS(K:K,J:J,"PosK",H:H,H3414),"")</f>
        <v>0</v>
      </c>
      <c r="M3414" s="61" t="n">
        <f aca="false">IF(J3414="PosK",SUMIFS(K:K,J:J,"NegK",H:H,H3414),"")</f>
        <v>0</v>
      </c>
      <c r="N3414" s="61" t="n">
        <f aca="false">IF(J3414="PosK",SUMIFS(K:K,J:J,"eDNA",H:H,H3414),"")</f>
        <v>0</v>
      </c>
      <c r="P3414" s="62" t="n">
        <f aca="false">IF(K3416="No Ct",0,K3416)</f>
        <v>0</v>
      </c>
      <c r="Q3414" s="62" t="n">
        <f aca="false">IF(K3417="No Ct",0,K3417)</f>
        <v>0</v>
      </c>
      <c r="R3414" s="0" t="str">
        <f aca="false">IF(AND(L3414&gt;0,M3414=0),"Valid","Invalid")</f>
        <v>Invalid</v>
      </c>
      <c r="S3414" s="0" t="str">
        <f aca="false">IF(OR(P3414&gt;1,Q3414&gt;1),"Present","Absent")</f>
        <v>Absent</v>
      </c>
      <c r="T3414" s="63" t="str">
        <f aca="false">IF(OR(AND(P3414&gt;1,P3414&lt;41),AND(Q3414&gt;1,Q3414&lt;41)),"Ct&lt;41","Ct&gt;41")</f>
        <v>Ct&gt;41</v>
      </c>
      <c r="U3414" s="0" t="str">
        <f aca="false">I3414</f>
        <v>Bjergsalamander</v>
      </c>
      <c r="V3414" s="0" t="str">
        <f aca="false">MID(F3414,10,9)</f>
        <v>DL2018027</v>
      </c>
      <c r="W3414" s="64" t="str">
        <f aca="false">V3414&amp;"_"&amp;U3414&amp;"_"&amp;R3414&amp;"_"&amp;S3414&amp;"_"&amp;T3414</f>
        <v>DL2018027_Bjergsalamander_Invalid_Absent_Ct&gt;41</v>
      </c>
    </row>
    <row r="3415" customFormat="false" ht="14.25" hidden="false" customHeight="false" outlineLevel="0" collapsed="false">
      <c r="A3415" s="0" t="s">
        <v>796</v>
      </c>
      <c r="B3415" s="52" t="s">
        <v>1046</v>
      </c>
      <c r="C3415" s="52" t="s">
        <v>747</v>
      </c>
      <c r="D3415" s="53" t="n">
        <v>0.1</v>
      </c>
      <c r="E3415" s="53" t="s">
        <v>748</v>
      </c>
      <c r="F3415" s="0" t="s">
        <v>1375</v>
      </c>
      <c r="G3415" s="0" t="str">
        <f aca="false">LEFT(B3415,2)</f>
        <v>31</v>
      </c>
      <c r="H3415" s="0" t="str">
        <f aca="false">I3415&amp;"_"&amp;G3415&amp;"_"&amp;F3415</f>
        <v>Bjergsalamander_31_20181108_DL2018027_EUCNord_koersel2</v>
      </c>
      <c r="I3415" s="61" t="str">
        <f aca="false">MID(RIGHT(B3415,LEN(B3415)-3),1,FIND("_",RIGHT(B3415,LEN(B3415)-3))-1)</f>
        <v>Bjergsalamander</v>
      </c>
      <c r="J3415" s="61" t="str">
        <f aca="false">TRIM(SUBSTITUTE(RIGHT(B3415,FIND(I3415,B3415)+1),"_",""))</f>
        <v>NegK</v>
      </c>
      <c r="K3415" s="0" t="str">
        <f aca="false">IFERROR(VALUE(SUBSTITUTE(E3415,".",",")),E3415)</f>
        <v>No Ct</v>
      </c>
      <c r="L3415" s="61" t="str">
        <f aca="false">IF(J3415="PosK",SUMIFS(K:K,J:J,"PosK",H:H,H3415),"")</f>
        <v/>
      </c>
      <c r="M3415" s="61" t="str">
        <f aca="false">IF(J3415="PosK",SUMIFS(K:K,J:J,"NegK",H:H,H3415),"")</f>
        <v/>
      </c>
      <c r="N3415" s="61" t="str">
        <f aca="false">IF(J3415="PosK",SUMIFS(K:K,J:J,"eDNA",H:H,H3415),"")</f>
        <v/>
      </c>
    </row>
    <row r="3416" customFormat="false" ht="14.25" hidden="false" customHeight="false" outlineLevel="0" collapsed="false">
      <c r="A3416" s="0" t="s">
        <v>798</v>
      </c>
      <c r="B3416" s="52" t="s">
        <v>1047</v>
      </c>
      <c r="C3416" s="52" t="s">
        <v>751</v>
      </c>
      <c r="D3416" s="53" t="n">
        <v>0.1</v>
      </c>
      <c r="E3416" s="53" t="s">
        <v>748</v>
      </c>
      <c r="F3416" s="0" t="s">
        <v>1375</v>
      </c>
      <c r="G3416" s="0" t="str">
        <f aca="false">LEFT(B3416,2)</f>
        <v>31</v>
      </c>
      <c r="H3416" s="0" t="str">
        <f aca="false">I3416&amp;"_"&amp;G3416&amp;"_"&amp;F3416</f>
        <v>Bjergsalamander_31_20181108_DL2018027_EUCNord_koersel2</v>
      </c>
      <c r="I3416" s="61" t="str">
        <f aca="false">MID(RIGHT(B3416,LEN(B3416)-3),1,FIND("_",RIGHT(B3416,LEN(B3416)-3))-1)</f>
        <v>Bjergsalamander</v>
      </c>
      <c r="J3416" s="61" t="str">
        <f aca="false">TRIM(SUBSTITUTE(RIGHT(B3416,FIND(I3416,B3416)+1),"_",""))</f>
        <v>eDNA</v>
      </c>
      <c r="K3416" s="0" t="str">
        <f aca="false">IFERROR(VALUE(SUBSTITUTE(E3416,".",",")),E3416)</f>
        <v>No Ct</v>
      </c>
      <c r="L3416" s="61" t="str">
        <f aca="false">IF(J3416="PosK",SUMIFS(K:K,J:J,"PosK",H:H,H3416),"")</f>
        <v/>
      </c>
      <c r="M3416" s="61" t="str">
        <f aca="false">IF(J3416="PosK",SUMIFS(K:K,J:J,"NegK",H:H,H3416),"")</f>
        <v/>
      </c>
      <c r="N3416" s="61" t="str">
        <f aca="false">IF(J3416="PosK",SUMIFS(K:K,J:J,"eDNA",H:H,H3416),"")</f>
        <v/>
      </c>
      <c r="Q3416" s="62"/>
    </row>
    <row r="3417" customFormat="false" ht="14.25" hidden="false" customHeight="false" outlineLevel="0" collapsed="false">
      <c r="A3417" s="0" t="s">
        <v>800</v>
      </c>
      <c r="B3417" s="52" t="s">
        <v>1047</v>
      </c>
      <c r="C3417" s="52" t="s">
        <v>751</v>
      </c>
      <c r="D3417" s="53" t="n">
        <v>0.1</v>
      </c>
      <c r="E3417" s="53" t="s">
        <v>748</v>
      </c>
      <c r="F3417" s="0" t="s">
        <v>1375</v>
      </c>
      <c r="G3417" s="0" t="str">
        <f aca="false">LEFT(B3417,2)</f>
        <v>31</v>
      </c>
      <c r="H3417" s="0" t="str">
        <f aca="false">I3417&amp;"_"&amp;G3417&amp;"_"&amp;F3417</f>
        <v>Bjergsalamander_31_20181108_DL2018027_EUCNord_koersel2</v>
      </c>
      <c r="I3417" s="61" t="str">
        <f aca="false">MID(RIGHT(B3417,LEN(B3417)-3),1,FIND("_",RIGHT(B3417,LEN(B3417)-3))-1)</f>
        <v>Bjergsalamander</v>
      </c>
      <c r="J3417" s="61" t="str">
        <f aca="false">TRIM(SUBSTITUTE(RIGHT(B3417,FIND(I3417,B3417)+1),"_",""))</f>
        <v>eDNA</v>
      </c>
      <c r="K3417" s="0" t="str">
        <f aca="false">IFERROR(VALUE(SUBSTITUTE(E3417,".",",")),E3417)</f>
        <v>No Ct</v>
      </c>
      <c r="L3417" s="61" t="str">
        <f aca="false">IF(J3417="PosK",SUMIFS(K:K,J:J,"PosK",H:H,H3417),"")</f>
        <v/>
      </c>
      <c r="M3417" s="61" t="str">
        <f aca="false">IF(J3417="PosK",SUMIFS(K:K,J:J,"NegK",H:H,H3417),"")</f>
        <v/>
      </c>
      <c r="N3417" s="61" t="str">
        <f aca="false">IF(J3417="PosK",SUMIFS(K:K,J:J,"eDNA",H:H,H3417),"")</f>
        <v/>
      </c>
      <c r="P3417" s="62"/>
      <c r="T3417" s="63"/>
      <c r="W3417" s="64"/>
    </row>
    <row r="3418" customFormat="false" ht="14.25" hidden="false" customHeight="false" outlineLevel="0" collapsed="false">
      <c r="A3418" s="0" t="s">
        <v>802</v>
      </c>
      <c r="B3418" s="52" t="s">
        <v>1049</v>
      </c>
      <c r="C3418" s="52" t="s">
        <v>743</v>
      </c>
      <c r="D3418" s="53" t="n">
        <v>0.1</v>
      </c>
      <c r="E3418" s="53" t="n">
        <v>33.47</v>
      </c>
      <c r="F3418" s="0" t="s">
        <v>1375</v>
      </c>
      <c r="G3418" s="0" t="str">
        <f aca="false">LEFT(B3418,2)</f>
        <v>32</v>
      </c>
      <c r="H3418" s="0" t="str">
        <f aca="false">I3418&amp;"_"&amp;G3418&amp;"_"&amp;F3418</f>
        <v>Latterfroe_32_20181108_DL2018027_EUCNord_koersel2</v>
      </c>
      <c r="I3418" s="61" t="str">
        <f aca="false">MID(RIGHT(B3418,LEN(B3418)-3),1,FIND("_",RIGHT(B3418,LEN(B3418)-3))-1)</f>
        <v>Latterfroe</v>
      </c>
      <c r="J3418" s="61" t="str">
        <f aca="false">TRIM(SUBSTITUTE(RIGHT(B3418,FIND(I3418,B3418)+1),"_",""))</f>
        <v>PosK</v>
      </c>
      <c r="K3418" s="0" t="n">
        <f aca="false">IFERROR(VALUE(SUBSTITUTE(E3418,".",",")),E3418)</f>
        <v>33.47</v>
      </c>
      <c r="L3418" s="61" t="n">
        <f aca="false">IF(J3418="PosK",SUMIFS(K:K,J:J,"PosK",H:H,H3418),"")</f>
        <v>33.47</v>
      </c>
      <c r="M3418" s="61" t="n">
        <f aca="false">IF(J3418="PosK",SUMIFS(K:K,J:J,"NegK",H:H,H3418),"")</f>
        <v>0</v>
      </c>
      <c r="N3418" s="61" t="n">
        <f aca="false">IF(J3418="PosK",SUMIFS(K:K,J:J,"eDNA",H:H,H3418),"")</f>
        <v>0</v>
      </c>
      <c r="P3418" s="62" t="n">
        <f aca="false">IF(K3420="No Ct",0,K3420)</f>
        <v>0</v>
      </c>
      <c r="Q3418" s="62" t="n">
        <f aca="false">IF(K3421="No Ct",0,K3421)</f>
        <v>0</v>
      </c>
      <c r="R3418" s="0" t="str">
        <f aca="false">IF(AND(L3418&gt;0,M3418=0),"Valid","Invalid")</f>
        <v>Valid</v>
      </c>
      <c r="S3418" s="0" t="str">
        <f aca="false">IF(OR(P3418&gt;1,Q3418&gt;1),"Present","Absent")</f>
        <v>Absent</v>
      </c>
      <c r="T3418" s="63" t="str">
        <f aca="false">IF(OR(AND(P3418&gt;1,P3418&lt;41),AND(Q3418&gt;1,Q3418&lt;41)),"Ct&lt;41","Ct&gt;41")</f>
        <v>Ct&gt;41</v>
      </c>
      <c r="U3418" s="0" t="str">
        <f aca="false">I3418</f>
        <v>Latterfroe</v>
      </c>
      <c r="V3418" s="0" t="str">
        <f aca="false">MID(F3418,10,9)</f>
        <v>DL2018027</v>
      </c>
      <c r="W3418" s="64" t="str">
        <f aca="false">V3418&amp;"_"&amp;U3418&amp;"_"&amp;R3418&amp;"_"&amp;S3418&amp;"_"&amp;T3418</f>
        <v>DL2018027_Latterfroe_Valid_Absent_Ct&gt;41</v>
      </c>
    </row>
    <row r="3419" customFormat="false" ht="14.25" hidden="false" customHeight="false" outlineLevel="0" collapsed="false">
      <c r="A3419" s="0" t="s">
        <v>804</v>
      </c>
      <c r="B3419" s="52" t="s">
        <v>1050</v>
      </c>
      <c r="C3419" s="52" t="s">
        <v>747</v>
      </c>
      <c r="D3419" s="53" t="n">
        <v>0.1</v>
      </c>
      <c r="E3419" s="53" t="s">
        <v>748</v>
      </c>
      <c r="F3419" s="0" t="s">
        <v>1375</v>
      </c>
      <c r="G3419" s="0" t="str">
        <f aca="false">LEFT(B3419,2)</f>
        <v>32</v>
      </c>
      <c r="H3419" s="0" t="str">
        <f aca="false">I3419&amp;"_"&amp;G3419&amp;"_"&amp;F3419</f>
        <v>Latterfroe_32_20181108_DL2018027_EUCNord_koersel2</v>
      </c>
      <c r="I3419" s="61" t="str">
        <f aca="false">MID(RIGHT(B3419,LEN(B3419)-3),1,FIND("_",RIGHT(B3419,LEN(B3419)-3))-1)</f>
        <v>Latterfroe</v>
      </c>
      <c r="J3419" s="61" t="str">
        <f aca="false">TRIM(SUBSTITUTE(RIGHT(B3419,FIND(I3419,B3419)+1),"_",""))</f>
        <v>NegK</v>
      </c>
      <c r="K3419" s="0" t="str">
        <f aca="false">IFERROR(VALUE(SUBSTITUTE(E3419,".",",")),E3419)</f>
        <v>No Ct</v>
      </c>
      <c r="L3419" s="61" t="str">
        <f aca="false">IF(J3419="PosK",SUMIFS(K:K,J:J,"PosK",H:H,H3419),"")</f>
        <v/>
      </c>
      <c r="M3419" s="61" t="str">
        <f aca="false">IF(J3419="PosK",SUMIFS(K:K,J:J,"NegK",H:H,H3419),"")</f>
        <v/>
      </c>
      <c r="N3419" s="61" t="str">
        <f aca="false">IF(J3419="PosK",SUMIFS(K:K,J:J,"eDNA",H:H,H3419),"")</f>
        <v/>
      </c>
    </row>
    <row r="3420" customFormat="false" ht="14.25" hidden="false" customHeight="false" outlineLevel="0" collapsed="false">
      <c r="A3420" s="0" t="s">
        <v>806</v>
      </c>
      <c r="B3420" s="52" t="s">
        <v>1051</v>
      </c>
      <c r="C3420" s="52" t="s">
        <v>751</v>
      </c>
      <c r="D3420" s="53" t="n">
        <v>0.1</v>
      </c>
      <c r="E3420" s="53" t="s">
        <v>748</v>
      </c>
      <c r="F3420" s="0" t="s">
        <v>1375</v>
      </c>
      <c r="G3420" s="0" t="str">
        <f aca="false">LEFT(B3420,2)</f>
        <v>32</v>
      </c>
      <c r="H3420" s="0" t="str">
        <f aca="false">I3420&amp;"_"&amp;G3420&amp;"_"&amp;F3420</f>
        <v>Latterfroe_32_20181108_DL2018027_EUCNord_koersel2</v>
      </c>
      <c r="I3420" s="61" t="str">
        <f aca="false">MID(RIGHT(B3420,LEN(B3420)-3),1,FIND("_",RIGHT(B3420,LEN(B3420)-3))-1)</f>
        <v>Latterfroe</v>
      </c>
      <c r="J3420" s="61" t="str">
        <f aca="false">TRIM(SUBSTITUTE(RIGHT(B3420,FIND(I3420,B3420)+1),"_",""))</f>
        <v>eDNA</v>
      </c>
      <c r="K3420" s="0" t="str">
        <f aca="false">IFERROR(VALUE(SUBSTITUTE(E3420,".",",")),E3420)</f>
        <v>No Ct</v>
      </c>
      <c r="L3420" s="61" t="str">
        <f aca="false">IF(J3420="PosK",SUMIFS(K:K,J:J,"PosK",H:H,H3420),"")</f>
        <v/>
      </c>
      <c r="M3420" s="61" t="str">
        <f aca="false">IF(J3420="PosK",SUMIFS(K:K,J:J,"NegK",H:H,H3420),"")</f>
        <v/>
      </c>
      <c r="N3420" s="61" t="str">
        <f aca="false">IF(J3420="PosK",SUMIFS(K:K,J:J,"eDNA",H:H,H3420),"")</f>
        <v/>
      </c>
      <c r="Q3420" s="62"/>
    </row>
    <row r="3421" customFormat="false" ht="14.25" hidden="false" customHeight="false" outlineLevel="0" collapsed="false">
      <c r="A3421" s="0" t="s">
        <v>808</v>
      </c>
      <c r="B3421" s="52" t="s">
        <v>1051</v>
      </c>
      <c r="C3421" s="52" t="s">
        <v>751</v>
      </c>
      <c r="D3421" s="53" t="n">
        <v>0.1</v>
      </c>
      <c r="E3421" s="53" t="s">
        <v>748</v>
      </c>
      <c r="F3421" s="0" t="s">
        <v>1375</v>
      </c>
      <c r="G3421" s="0" t="str">
        <f aca="false">LEFT(B3421,2)</f>
        <v>32</v>
      </c>
      <c r="H3421" s="0" t="str">
        <f aca="false">I3421&amp;"_"&amp;G3421&amp;"_"&amp;F3421</f>
        <v>Latterfroe_32_20181108_DL2018027_EUCNord_koersel2</v>
      </c>
      <c r="I3421" s="61" t="str">
        <f aca="false">MID(RIGHT(B3421,LEN(B3421)-3),1,FIND("_",RIGHT(B3421,LEN(B3421)-3))-1)</f>
        <v>Latterfroe</v>
      </c>
      <c r="J3421" s="61" t="str">
        <f aca="false">TRIM(SUBSTITUTE(RIGHT(B3421,FIND(I3421,B3421)+1),"_",""))</f>
        <v>eDNA</v>
      </c>
      <c r="K3421" s="0" t="str">
        <f aca="false">IFERROR(VALUE(SUBSTITUTE(E3421,".",",")),E3421)</f>
        <v>No Ct</v>
      </c>
      <c r="L3421" s="61" t="str">
        <f aca="false">IF(J3421="PosK",SUMIFS(K:K,J:J,"PosK",H:H,H3421),"")</f>
        <v/>
      </c>
      <c r="M3421" s="61" t="str">
        <f aca="false">IF(J3421="PosK",SUMIFS(K:K,J:J,"NegK",H:H,H3421),"")</f>
        <v/>
      </c>
      <c r="N3421" s="61" t="str">
        <f aca="false">IF(J3421="PosK",SUMIFS(K:K,J:J,"eDNA",H:H,H3421),"")</f>
        <v/>
      </c>
      <c r="P3421" s="62"/>
      <c r="T3421" s="63"/>
      <c r="W3421" s="64"/>
    </row>
    <row r="3422" customFormat="false" ht="14.25" hidden="false" customHeight="false" outlineLevel="0" collapsed="false">
      <c r="A3422" s="0" t="s">
        <v>810</v>
      </c>
      <c r="B3422" s="52" t="s">
        <v>1366</v>
      </c>
      <c r="C3422" s="52" t="s">
        <v>743</v>
      </c>
      <c r="D3422" s="53" t="n">
        <v>0.1</v>
      </c>
      <c r="E3422" s="53" t="s">
        <v>748</v>
      </c>
      <c r="F3422" s="0" t="s">
        <v>1375</v>
      </c>
      <c r="G3422" s="0" t="str">
        <f aca="false">LEFT(B3422,2)</f>
        <v>09</v>
      </c>
      <c r="H3422" s="0" t="str">
        <f aca="false">I3422&amp;"_"&amp;G3422&amp;"_"&amp;F3422</f>
        <v>KortbenetGroenFroe_09_20181108_DL2018027_EUCNord_koersel2</v>
      </c>
      <c r="I3422" s="61" t="str">
        <f aca="false">MID(RIGHT(B3422,LEN(B3422)-3),1,FIND("_",RIGHT(B3422,LEN(B3422)-3))-1)</f>
        <v>KortbenetGroenFroe</v>
      </c>
      <c r="J3422" s="61" t="str">
        <f aca="false">TRIM(SUBSTITUTE(RIGHT(B3422,FIND(I3422,B3422)+1),"_",""))</f>
        <v>PosK</v>
      </c>
      <c r="K3422" s="0" t="str">
        <f aca="false">IFERROR(VALUE(SUBSTITUTE(E3422,".",",")),E3422)</f>
        <v>No Ct</v>
      </c>
      <c r="L3422" s="61" t="n">
        <f aca="false">IF(J3422="PosK",SUMIFS(K:K,J:J,"PosK",H:H,H3422),"")</f>
        <v>0</v>
      </c>
      <c r="M3422" s="61" t="n">
        <f aca="false">IF(J3422="PosK",SUMIFS(K:K,J:J,"NegK",H:H,H3422),"")</f>
        <v>0</v>
      </c>
      <c r="N3422" s="61" t="n">
        <f aca="false">IF(J3422="PosK",SUMIFS(K:K,J:J,"eDNA",H:H,H3422),"")</f>
        <v>0</v>
      </c>
      <c r="P3422" s="62" t="n">
        <f aca="false">IF(K3424="No Ct",0,K3424)</f>
        <v>0</v>
      </c>
      <c r="Q3422" s="62" t="n">
        <f aca="false">IF(K3425="No Ct",0,K3425)</f>
        <v>0</v>
      </c>
      <c r="R3422" s="0" t="str">
        <f aca="false">IF(AND(L3422&gt;0,M3422=0),"Valid","Invalid")</f>
        <v>Invalid</v>
      </c>
      <c r="S3422" s="0" t="str">
        <f aca="false">IF(OR(P3422&gt;1,Q3422&gt;1),"Present","Absent")</f>
        <v>Absent</v>
      </c>
      <c r="T3422" s="63" t="str">
        <f aca="false">IF(OR(AND(P3422&gt;1,P3422&lt;41),AND(Q3422&gt;1,Q3422&lt;41)),"Ct&lt;41","Ct&gt;41")</f>
        <v>Ct&gt;41</v>
      </c>
      <c r="U3422" s="0" t="str">
        <f aca="false">I3422</f>
        <v>KortbenetGroenFroe</v>
      </c>
      <c r="V3422" s="0" t="str">
        <f aca="false">MID(F3422,10,9)</f>
        <v>DL2018027</v>
      </c>
      <c r="W3422" s="64" t="str">
        <f aca="false">V3422&amp;"_"&amp;U3422&amp;"_"&amp;R3422&amp;"_"&amp;S3422&amp;"_"&amp;T3422</f>
        <v>DL2018027_KortbenetGroenFroe_Invalid_Absent_Ct&gt;41</v>
      </c>
    </row>
    <row r="3423" customFormat="false" ht="14.25" hidden="false" customHeight="false" outlineLevel="0" collapsed="false">
      <c r="A3423" s="0" t="s">
        <v>812</v>
      </c>
      <c r="B3423" s="52" t="s">
        <v>1367</v>
      </c>
      <c r="C3423" s="52" t="s">
        <v>747</v>
      </c>
      <c r="D3423" s="53" t="n">
        <v>0.1</v>
      </c>
      <c r="E3423" s="53" t="s">
        <v>748</v>
      </c>
      <c r="F3423" s="0" t="s">
        <v>1375</v>
      </c>
      <c r="G3423" s="0" t="str">
        <f aca="false">LEFT(B3423,2)</f>
        <v>09</v>
      </c>
      <c r="H3423" s="0" t="str">
        <f aca="false">I3423&amp;"_"&amp;G3423&amp;"_"&amp;F3423</f>
        <v>KortbenetGroenFroe_09_20181108_DL2018027_EUCNord_koersel2</v>
      </c>
      <c r="I3423" s="61" t="str">
        <f aca="false">MID(RIGHT(B3423,LEN(B3423)-3),1,FIND("_",RIGHT(B3423,LEN(B3423)-3))-1)</f>
        <v>KortbenetGroenFroe</v>
      </c>
      <c r="J3423" s="61" t="str">
        <f aca="false">TRIM(SUBSTITUTE(RIGHT(B3423,FIND(I3423,B3423)+1),"_",""))</f>
        <v>NegK</v>
      </c>
      <c r="K3423" s="0" t="str">
        <f aca="false">IFERROR(VALUE(SUBSTITUTE(E3423,".",",")),E3423)</f>
        <v>No Ct</v>
      </c>
      <c r="L3423" s="61" t="str">
        <f aca="false">IF(J3423="PosK",SUMIFS(K:K,J:J,"PosK",H:H,H3423),"")</f>
        <v/>
      </c>
      <c r="M3423" s="61" t="str">
        <f aca="false">IF(J3423="PosK",SUMIFS(K:K,J:J,"NegK",H:H,H3423),"")</f>
        <v/>
      </c>
      <c r="N3423" s="61" t="str">
        <f aca="false">IF(J3423="PosK",SUMIFS(K:K,J:J,"eDNA",H:H,H3423),"")</f>
        <v/>
      </c>
    </row>
    <row r="3424" customFormat="false" ht="14.25" hidden="false" customHeight="false" outlineLevel="0" collapsed="false">
      <c r="A3424" s="0" t="s">
        <v>814</v>
      </c>
      <c r="B3424" s="52" t="s">
        <v>1368</v>
      </c>
      <c r="C3424" s="52" t="s">
        <v>751</v>
      </c>
      <c r="D3424" s="53" t="n">
        <v>0.1</v>
      </c>
      <c r="E3424" s="53" t="s">
        <v>748</v>
      </c>
      <c r="F3424" s="0" t="s">
        <v>1375</v>
      </c>
      <c r="G3424" s="0" t="str">
        <f aca="false">LEFT(B3424,2)</f>
        <v>09</v>
      </c>
      <c r="H3424" s="0" t="str">
        <f aca="false">I3424&amp;"_"&amp;G3424&amp;"_"&amp;F3424</f>
        <v>KortbenetGroenFroe_09_20181108_DL2018027_EUCNord_koersel2</v>
      </c>
      <c r="I3424" s="61" t="str">
        <f aca="false">MID(RIGHT(B3424,LEN(B3424)-3),1,FIND("_",RIGHT(B3424,LEN(B3424)-3))-1)</f>
        <v>KortbenetGroenFroe</v>
      </c>
      <c r="J3424" s="61" t="str">
        <f aca="false">TRIM(SUBSTITUTE(RIGHT(B3424,FIND(I3424,B3424)+1),"_",""))</f>
        <v>eDNA</v>
      </c>
      <c r="K3424" s="0" t="str">
        <f aca="false">IFERROR(VALUE(SUBSTITUTE(E3424,".",",")),E3424)</f>
        <v>No Ct</v>
      </c>
      <c r="L3424" s="61" t="str">
        <f aca="false">IF(J3424="PosK",SUMIFS(K:K,J:J,"PosK",H:H,H3424),"")</f>
        <v/>
      </c>
      <c r="M3424" s="61" t="str">
        <f aca="false">IF(J3424="PosK",SUMIFS(K:K,J:J,"NegK",H:H,H3424),"")</f>
        <v/>
      </c>
      <c r="N3424" s="61" t="str">
        <f aca="false">IF(J3424="PosK",SUMIFS(K:K,J:J,"eDNA",H:H,H3424),"")</f>
        <v/>
      </c>
      <c r="Q3424" s="62"/>
    </row>
    <row r="3425" customFormat="false" ht="14.25" hidden="false" customHeight="false" outlineLevel="0" collapsed="false">
      <c r="A3425" s="0" t="s">
        <v>816</v>
      </c>
      <c r="B3425" s="52" t="s">
        <v>1368</v>
      </c>
      <c r="C3425" s="52" t="s">
        <v>751</v>
      </c>
      <c r="D3425" s="53" t="n">
        <v>0.1</v>
      </c>
      <c r="E3425" s="53" t="s">
        <v>748</v>
      </c>
      <c r="F3425" s="0" t="s">
        <v>1375</v>
      </c>
      <c r="G3425" s="0" t="str">
        <f aca="false">LEFT(B3425,2)</f>
        <v>09</v>
      </c>
      <c r="H3425" s="0" t="str">
        <f aca="false">I3425&amp;"_"&amp;G3425&amp;"_"&amp;F3425</f>
        <v>KortbenetGroenFroe_09_20181108_DL2018027_EUCNord_koersel2</v>
      </c>
      <c r="I3425" s="61" t="str">
        <f aca="false">MID(RIGHT(B3425,LEN(B3425)-3),1,FIND("_",RIGHT(B3425,LEN(B3425)-3))-1)</f>
        <v>KortbenetGroenFroe</v>
      </c>
      <c r="J3425" s="61" t="str">
        <f aca="false">TRIM(SUBSTITUTE(RIGHT(B3425,FIND(I3425,B3425)+1),"_",""))</f>
        <v>eDNA</v>
      </c>
      <c r="K3425" s="0" t="str">
        <f aca="false">IFERROR(VALUE(SUBSTITUTE(E3425,".",",")),E3425)</f>
        <v>No Ct</v>
      </c>
      <c r="L3425" s="61" t="str">
        <f aca="false">IF(J3425="PosK",SUMIFS(K:K,J:J,"PosK",H:H,H3425),"")</f>
        <v/>
      </c>
      <c r="M3425" s="61" t="str">
        <f aca="false">IF(J3425="PosK",SUMIFS(K:K,J:J,"NegK",H:H,H3425),"")</f>
        <v/>
      </c>
      <c r="N3425" s="61" t="str">
        <f aca="false">IF(J3425="PosK",SUMIFS(K:K,J:J,"eDNA",H:H,H3425),"")</f>
        <v/>
      </c>
      <c r="P3425" s="62"/>
      <c r="T3425" s="63"/>
      <c r="W3425" s="64"/>
    </row>
    <row r="3426" customFormat="false" ht="14.25" hidden="false" customHeight="false" outlineLevel="0" collapsed="false">
      <c r="A3426" s="0" t="s">
        <v>818</v>
      </c>
      <c r="B3426" s="52" t="s">
        <v>1369</v>
      </c>
      <c r="C3426" s="52" t="s">
        <v>743</v>
      </c>
      <c r="D3426" s="53" t="n">
        <v>0.1</v>
      </c>
      <c r="E3426" s="53" t="s">
        <v>748</v>
      </c>
      <c r="F3426" s="0" t="s">
        <v>1375</v>
      </c>
      <c r="G3426" s="0" t="str">
        <f aca="false">LEFT(B3426,2)</f>
        <v>10</v>
      </c>
      <c r="H3426" s="0" t="str">
        <f aca="false">I3426&amp;"_"&amp;G3426&amp;"_"&amp;F3426</f>
        <v>Soelvkarusse_10_20181108_DL2018027_EUCNord_koersel2</v>
      </c>
      <c r="I3426" s="61" t="str">
        <f aca="false">MID(RIGHT(B3426,LEN(B3426)-3),1,FIND("_",RIGHT(B3426,LEN(B3426)-3))-1)</f>
        <v>Soelvkarusse</v>
      </c>
      <c r="J3426" s="61" t="str">
        <f aca="false">TRIM(SUBSTITUTE(RIGHT(B3426,FIND(I3426,B3426)+1),"_",""))</f>
        <v>PosK</v>
      </c>
      <c r="K3426" s="0" t="str">
        <f aca="false">IFERROR(VALUE(SUBSTITUTE(E3426,".",",")),E3426)</f>
        <v>No Ct</v>
      </c>
      <c r="L3426" s="61" t="n">
        <f aca="false">IF(J3426="PosK",SUMIFS(K:K,J:J,"PosK",H:H,H3426),"")</f>
        <v>0</v>
      </c>
      <c r="M3426" s="61" t="n">
        <f aca="false">IF(J3426="PosK",SUMIFS(K:K,J:J,"NegK",H:H,H3426),"")</f>
        <v>0</v>
      </c>
      <c r="N3426" s="61" t="n">
        <f aca="false">IF(J3426="PosK",SUMIFS(K:K,J:J,"eDNA",H:H,H3426),"")</f>
        <v>33.74</v>
      </c>
      <c r="P3426" s="62" t="n">
        <f aca="false">IF(K3428="No Ct",0,K3428)</f>
        <v>33.74</v>
      </c>
      <c r="Q3426" s="62" t="n">
        <f aca="false">IF(K3429="No Ct",0,K3429)</f>
        <v>0</v>
      </c>
      <c r="R3426" s="0" t="str">
        <f aca="false">IF(AND(L3426&gt;0,M3426=0),"Valid","Invalid")</f>
        <v>Invalid</v>
      </c>
      <c r="S3426" s="0" t="str">
        <f aca="false">IF(OR(P3426&gt;1,Q3426&gt;1),"Present","Absent")</f>
        <v>Present</v>
      </c>
      <c r="T3426" s="63" t="str">
        <f aca="false">IF(OR(AND(P3426&gt;1,P3426&lt;41),AND(Q3426&gt;1,Q3426&lt;41)),"Ct&lt;41","Ct&gt;41")</f>
        <v>Ct&lt;41</v>
      </c>
      <c r="U3426" s="0" t="str">
        <f aca="false">I3426</f>
        <v>Soelvkarusse</v>
      </c>
      <c r="V3426" s="0" t="str">
        <f aca="false">MID(F3426,10,9)</f>
        <v>DL2018027</v>
      </c>
      <c r="W3426" s="64" t="str">
        <f aca="false">V3426&amp;"_"&amp;U3426&amp;"_"&amp;R3426&amp;"_"&amp;S3426&amp;"_"&amp;T3426</f>
        <v>DL2018027_Soelvkarusse_Invalid_Present_Ct&lt;41</v>
      </c>
    </row>
    <row r="3427" customFormat="false" ht="14.25" hidden="false" customHeight="false" outlineLevel="0" collapsed="false">
      <c r="A3427" s="0" t="s">
        <v>820</v>
      </c>
      <c r="B3427" s="52" t="s">
        <v>1370</v>
      </c>
      <c r="C3427" s="52" t="s">
        <v>747</v>
      </c>
      <c r="D3427" s="53" t="n">
        <v>0.1</v>
      </c>
      <c r="E3427" s="53" t="s">
        <v>748</v>
      </c>
      <c r="F3427" s="0" t="s">
        <v>1375</v>
      </c>
      <c r="G3427" s="0" t="str">
        <f aca="false">LEFT(B3427,2)</f>
        <v>10</v>
      </c>
      <c r="H3427" s="0" t="str">
        <f aca="false">I3427&amp;"_"&amp;G3427&amp;"_"&amp;F3427</f>
        <v>Soelvkarusse_10_20181108_DL2018027_EUCNord_koersel2</v>
      </c>
      <c r="I3427" s="61" t="str">
        <f aca="false">MID(RIGHT(B3427,LEN(B3427)-3),1,FIND("_",RIGHT(B3427,LEN(B3427)-3))-1)</f>
        <v>Soelvkarusse</v>
      </c>
      <c r="J3427" s="61" t="str">
        <f aca="false">TRIM(SUBSTITUTE(RIGHT(B3427,FIND(I3427,B3427)+1),"_",""))</f>
        <v>NegK</v>
      </c>
      <c r="K3427" s="0" t="str">
        <f aca="false">IFERROR(VALUE(SUBSTITUTE(E3427,".",",")),E3427)</f>
        <v>No Ct</v>
      </c>
      <c r="L3427" s="61" t="str">
        <f aca="false">IF(J3427="PosK",SUMIFS(K:K,J:J,"PosK",H:H,H3427),"")</f>
        <v/>
      </c>
      <c r="M3427" s="61" t="str">
        <f aca="false">IF(J3427="PosK",SUMIFS(K:K,J:J,"NegK",H:H,H3427),"")</f>
        <v/>
      </c>
      <c r="N3427" s="61" t="str">
        <f aca="false">IF(J3427="PosK",SUMIFS(K:K,J:J,"eDNA",H:H,H3427),"")</f>
        <v/>
      </c>
    </row>
    <row r="3428" customFormat="false" ht="14.25" hidden="false" customHeight="false" outlineLevel="0" collapsed="false">
      <c r="A3428" s="0" t="s">
        <v>822</v>
      </c>
      <c r="B3428" s="52" t="s">
        <v>1371</v>
      </c>
      <c r="C3428" s="52" t="s">
        <v>751</v>
      </c>
      <c r="D3428" s="53" t="n">
        <v>0.1</v>
      </c>
      <c r="E3428" s="53" t="n">
        <v>33.74</v>
      </c>
      <c r="F3428" s="0" t="s">
        <v>1375</v>
      </c>
      <c r="G3428" s="0" t="str">
        <f aca="false">LEFT(B3428,2)</f>
        <v>10</v>
      </c>
      <c r="H3428" s="0" t="str">
        <f aca="false">I3428&amp;"_"&amp;G3428&amp;"_"&amp;F3428</f>
        <v>Soelvkarusse_10_20181108_DL2018027_EUCNord_koersel2</v>
      </c>
      <c r="I3428" s="61" t="str">
        <f aca="false">MID(RIGHT(B3428,LEN(B3428)-3),1,FIND("_",RIGHT(B3428,LEN(B3428)-3))-1)</f>
        <v>Soelvkarusse</v>
      </c>
      <c r="J3428" s="61" t="str">
        <f aca="false">TRIM(SUBSTITUTE(RIGHT(B3428,FIND(I3428,B3428)+1),"_",""))</f>
        <v>eDNA</v>
      </c>
      <c r="K3428" s="0" t="n">
        <f aca="false">IFERROR(VALUE(SUBSTITUTE(E3428,".",",")),E3428)</f>
        <v>33.74</v>
      </c>
      <c r="L3428" s="61" t="str">
        <f aca="false">IF(J3428="PosK",SUMIFS(K:K,J:J,"PosK",H:H,H3428),"")</f>
        <v/>
      </c>
      <c r="M3428" s="61" t="str">
        <f aca="false">IF(J3428="PosK",SUMIFS(K:K,J:J,"NegK",H:H,H3428),"")</f>
        <v/>
      </c>
      <c r="N3428" s="61" t="str">
        <f aca="false">IF(J3428="PosK",SUMIFS(K:K,J:J,"eDNA",H:H,H3428),"")</f>
        <v/>
      </c>
      <c r="Q3428" s="62"/>
    </row>
    <row r="3429" customFormat="false" ht="14.25" hidden="false" customHeight="false" outlineLevel="0" collapsed="false">
      <c r="A3429" s="0" t="s">
        <v>824</v>
      </c>
      <c r="B3429" s="52" t="s">
        <v>1371</v>
      </c>
      <c r="C3429" s="52" t="s">
        <v>751</v>
      </c>
      <c r="D3429" s="53" t="n">
        <v>0.1</v>
      </c>
      <c r="E3429" s="53" t="s">
        <v>748</v>
      </c>
      <c r="F3429" s="0" t="s">
        <v>1375</v>
      </c>
      <c r="G3429" s="0" t="str">
        <f aca="false">LEFT(B3429,2)</f>
        <v>10</v>
      </c>
      <c r="H3429" s="0" t="str">
        <f aca="false">I3429&amp;"_"&amp;G3429&amp;"_"&amp;F3429</f>
        <v>Soelvkarusse_10_20181108_DL2018027_EUCNord_koersel2</v>
      </c>
      <c r="I3429" s="61" t="str">
        <f aca="false">MID(RIGHT(B3429,LEN(B3429)-3),1,FIND("_",RIGHT(B3429,LEN(B3429)-3))-1)</f>
        <v>Soelvkarusse</v>
      </c>
      <c r="J3429" s="61" t="str">
        <f aca="false">TRIM(SUBSTITUTE(RIGHT(B3429,FIND(I3429,B3429)+1),"_",""))</f>
        <v>eDNA</v>
      </c>
      <c r="K3429" s="0" t="str">
        <f aca="false">IFERROR(VALUE(SUBSTITUTE(E3429,".",",")),E3429)</f>
        <v>No Ct</v>
      </c>
      <c r="L3429" s="61" t="str">
        <f aca="false">IF(J3429="PosK",SUMIFS(K:K,J:J,"PosK",H:H,H3429),"")</f>
        <v/>
      </c>
      <c r="M3429" s="61" t="str">
        <f aca="false">IF(J3429="PosK",SUMIFS(K:K,J:J,"NegK",H:H,H3429),"")</f>
        <v/>
      </c>
      <c r="N3429" s="61" t="str">
        <f aca="false">IF(J3429="PosK",SUMIFS(K:K,J:J,"eDNA",H:H,H3429),"")</f>
        <v/>
      </c>
      <c r="P3429" s="62"/>
      <c r="T3429" s="63"/>
      <c r="W3429" s="64"/>
    </row>
    <row r="3430" customFormat="false" ht="14.25" hidden="false" customHeight="false" outlineLevel="0" collapsed="false">
      <c r="A3430" s="0" t="s">
        <v>741</v>
      </c>
      <c r="B3430" s="52" t="s">
        <v>1020</v>
      </c>
      <c r="C3430" s="52" t="s">
        <v>743</v>
      </c>
      <c r="D3430" s="53" t="n">
        <v>0.1</v>
      </c>
      <c r="E3430" s="53" t="n">
        <v>30.01</v>
      </c>
      <c r="F3430" s="0" t="s">
        <v>1376</v>
      </c>
      <c r="G3430" s="0" t="str">
        <f aca="false">LEFT(B3430,2)</f>
        <v>25</v>
      </c>
      <c r="H3430" s="0" t="str">
        <f aca="false">I3430&amp;"_"&amp;G3430&amp;"_"&amp;F3430</f>
        <v>Loegfroe_25_20181113_DL2018039_AalborgKatedralskole_koersel2</v>
      </c>
      <c r="I3430" s="61" t="str">
        <f aca="false">MID(RIGHT(B3430,LEN(B3430)-3),1,FIND("_",RIGHT(B3430,LEN(B3430)-3))-1)</f>
        <v>Loegfroe</v>
      </c>
      <c r="J3430" s="61" t="str">
        <f aca="false">TRIM(SUBSTITUTE(RIGHT(B3430,FIND(I3430,B3430)+1),"_",""))</f>
        <v>PosK</v>
      </c>
      <c r="K3430" s="0" t="n">
        <f aca="false">IFERROR(VALUE(SUBSTITUTE(E3430,".",",")),E3430)</f>
        <v>30.01</v>
      </c>
      <c r="L3430" s="61" t="n">
        <f aca="false">IF(J3430="PosK",SUMIFS(K:K,J:J,"PosK",H:H,H3430),"")</f>
        <v>30.01</v>
      </c>
      <c r="M3430" s="61" t="n">
        <f aca="false">IF(J3430="PosK",SUMIFS(K:K,J:J,"NegK",H:H,H3430),"")</f>
        <v>0</v>
      </c>
      <c r="N3430" s="61" t="n">
        <f aca="false">IF(J3430="PosK",SUMIFS(K:K,J:J,"eDNA",H:H,H3430),"")</f>
        <v>0</v>
      </c>
      <c r="P3430" s="62" t="n">
        <f aca="false">IF(K3432="No Ct",0,K3432)</f>
        <v>0</v>
      </c>
      <c r="Q3430" s="62" t="n">
        <f aca="false">IF(K3433="No Ct",0,K3433)</f>
        <v>0</v>
      </c>
      <c r="R3430" s="0" t="str">
        <f aca="false">IF(AND(L3430&gt;0,M3430=0),"Valid","Invalid")</f>
        <v>Valid</v>
      </c>
      <c r="S3430" s="0" t="str">
        <f aca="false">IF(OR(P3430&gt;1,Q3430&gt;1),"Present","Absent")</f>
        <v>Absent</v>
      </c>
      <c r="T3430" s="63" t="str">
        <f aca="false">IF(OR(AND(P3430&gt;1,P3430&lt;41),AND(Q3430&gt;1,Q3430&lt;41)),"Ct&lt;41","Ct&gt;41")</f>
        <v>Ct&gt;41</v>
      </c>
      <c r="U3430" s="0" t="str">
        <f aca="false">I3430</f>
        <v>Loegfroe</v>
      </c>
      <c r="V3430" s="0" t="str">
        <f aca="false">MID(F3430,10,9)</f>
        <v>DL2018039</v>
      </c>
      <c r="W3430" s="64" t="str">
        <f aca="false">V3430&amp;"_"&amp;U3430&amp;"_"&amp;R3430&amp;"_"&amp;S3430&amp;"_"&amp;T3430</f>
        <v>DL2018039_Loegfroe_Valid_Absent_Ct&gt;41</v>
      </c>
    </row>
    <row r="3431" customFormat="false" ht="14.25" hidden="false" customHeight="false" outlineLevel="0" collapsed="false">
      <c r="A3431" s="0" t="s">
        <v>745</v>
      </c>
      <c r="B3431" s="52" t="s">
        <v>1022</v>
      </c>
      <c r="C3431" s="52" t="s">
        <v>747</v>
      </c>
      <c r="D3431" s="53" t="n">
        <v>0.1</v>
      </c>
      <c r="E3431" s="53" t="s">
        <v>748</v>
      </c>
      <c r="F3431" s="0" t="s">
        <v>1376</v>
      </c>
      <c r="G3431" s="0" t="str">
        <f aca="false">LEFT(B3431,2)</f>
        <v>25</v>
      </c>
      <c r="H3431" s="0" t="str">
        <f aca="false">I3431&amp;"_"&amp;G3431&amp;"_"&amp;F3431</f>
        <v>Loegfroe_25_20181113_DL2018039_AalborgKatedralskole_koersel2</v>
      </c>
      <c r="I3431" s="61" t="str">
        <f aca="false">MID(RIGHT(B3431,LEN(B3431)-3),1,FIND("_",RIGHT(B3431,LEN(B3431)-3))-1)</f>
        <v>Loegfroe</v>
      </c>
      <c r="J3431" s="61" t="str">
        <f aca="false">TRIM(SUBSTITUTE(RIGHT(B3431,FIND(I3431,B3431)+1),"_",""))</f>
        <v>NegK</v>
      </c>
      <c r="K3431" s="0" t="str">
        <f aca="false">IFERROR(VALUE(SUBSTITUTE(E3431,".",",")),E3431)</f>
        <v>No Ct</v>
      </c>
      <c r="L3431" s="61" t="str">
        <f aca="false">IF(J3431="PosK",SUMIFS(K:K,J:J,"PosK",H:H,H3431),"")</f>
        <v/>
      </c>
      <c r="M3431" s="61" t="str">
        <f aca="false">IF(J3431="PosK",SUMIFS(K:K,J:J,"NegK",H:H,H3431),"")</f>
        <v/>
      </c>
      <c r="N3431" s="61" t="str">
        <f aca="false">IF(J3431="PosK",SUMIFS(K:K,J:J,"eDNA",H:H,H3431),"")</f>
        <v/>
      </c>
    </row>
    <row r="3432" customFormat="false" ht="14.25" hidden="false" customHeight="false" outlineLevel="0" collapsed="false">
      <c r="A3432" s="0" t="s">
        <v>749</v>
      </c>
      <c r="B3432" s="52" t="s">
        <v>1023</v>
      </c>
      <c r="C3432" s="52" t="s">
        <v>751</v>
      </c>
      <c r="D3432" s="53" t="n">
        <v>0.1</v>
      </c>
      <c r="E3432" s="53" t="s">
        <v>748</v>
      </c>
      <c r="F3432" s="0" t="s">
        <v>1376</v>
      </c>
      <c r="G3432" s="0" t="str">
        <f aca="false">LEFT(B3432,2)</f>
        <v>25</v>
      </c>
      <c r="H3432" s="0" t="str">
        <f aca="false">I3432&amp;"_"&amp;G3432&amp;"_"&amp;F3432</f>
        <v>Loegfroe_25_20181113_DL2018039_AalborgKatedralskole_koersel2</v>
      </c>
      <c r="I3432" s="61" t="str">
        <f aca="false">MID(RIGHT(B3432,LEN(B3432)-3),1,FIND("_",RIGHT(B3432,LEN(B3432)-3))-1)</f>
        <v>Loegfroe</v>
      </c>
      <c r="J3432" s="61" t="str">
        <f aca="false">TRIM(SUBSTITUTE(RIGHT(B3432,FIND(I3432,B3432)+1),"_",""))</f>
        <v>eDNA</v>
      </c>
      <c r="K3432" s="0" t="str">
        <f aca="false">IFERROR(VALUE(SUBSTITUTE(E3432,".",",")),E3432)</f>
        <v>No Ct</v>
      </c>
      <c r="L3432" s="61" t="str">
        <f aca="false">IF(J3432="PosK",SUMIFS(K:K,J:J,"PosK",H:H,H3432),"")</f>
        <v/>
      </c>
      <c r="M3432" s="61" t="str">
        <f aca="false">IF(J3432="PosK",SUMIFS(K:K,J:J,"NegK",H:H,H3432),"")</f>
        <v/>
      </c>
      <c r="N3432" s="61" t="str">
        <f aca="false">IF(J3432="PosK",SUMIFS(K:K,J:J,"eDNA",H:H,H3432),"")</f>
        <v/>
      </c>
      <c r="Q3432" s="62"/>
    </row>
    <row r="3433" customFormat="false" ht="14.25" hidden="false" customHeight="false" outlineLevel="0" collapsed="false">
      <c r="A3433" s="0" t="s">
        <v>752</v>
      </c>
      <c r="B3433" s="52" t="s">
        <v>1023</v>
      </c>
      <c r="C3433" s="52" t="s">
        <v>751</v>
      </c>
      <c r="D3433" s="53" t="n">
        <v>0.1</v>
      </c>
      <c r="E3433" s="53" t="s">
        <v>748</v>
      </c>
      <c r="F3433" s="0" t="s">
        <v>1376</v>
      </c>
      <c r="G3433" s="0" t="str">
        <f aca="false">LEFT(B3433,2)</f>
        <v>25</v>
      </c>
      <c r="H3433" s="0" t="str">
        <f aca="false">I3433&amp;"_"&amp;G3433&amp;"_"&amp;F3433</f>
        <v>Loegfroe_25_20181113_DL2018039_AalborgKatedralskole_koersel2</v>
      </c>
      <c r="I3433" s="61" t="str">
        <f aca="false">MID(RIGHT(B3433,LEN(B3433)-3),1,FIND("_",RIGHT(B3433,LEN(B3433)-3))-1)</f>
        <v>Loegfroe</v>
      </c>
      <c r="J3433" s="61" t="str">
        <f aca="false">TRIM(SUBSTITUTE(RIGHT(B3433,FIND(I3433,B3433)+1),"_",""))</f>
        <v>eDNA</v>
      </c>
      <c r="K3433" s="0" t="str">
        <f aca="false">IFERROR(VALUE(SUBSTITUTE(E3433,".",",")),E3433)</f>
        <v>No Ct</v>
      </c>
      <c r="L3433" s="61" t="str">
        <f aca="false">IF(J3433="PosK",SUMIFS(K:K,J:J,"PosK",H:H,H3433),"")</f>
        <v/>
      </c>
      <c r="M3433" s="61" t="str">
        <f aca="false">IF(J3433="PosK",SUMIFS(K:K,J:J,"NegK",H:H,H3433),"")</f>
        <v/>
      </c>
      <c r="N3433" s="61" t="str">
        <f aca="false">IF(J3433="PosK",SUMIFS(K:K,J:J,"eDNA",H:H,H3433),"")</f>
        <v/>
      </c>
      <c r="P3433" s="62"/>
      <c r="T3433" s="63"/>
      <c r="W3433" s="64"/>
    </row>
    <row r="3434" customFormat="false" ht="14.25" hidden="false" customHeight="false" outlineLevel="0" collapsed="false">
      <c r="A3434" s="0" t="s">
        <v>754</v>
      </c>
      <c r="B3434" s="52" t="s">
        <v>1025</v>
      </c>
      <c r="C3434" s="52" t="s">
        <v>743</v>
      </c>
      <c r="D3434" s="53" t="n">
        <v>0.1</v>
      </c>
      <c r="E3434" s="53" t="n">
        <v>37.63</v>
      </c>
      <c r="F3434" s="0" t="s">
        <v>1376</v>
      </c>
      <c r="G3434" s="0" t="str">
        <f aca="false">LEFT(B3434,2)</f>
        <v>26</v>
      </c>
      <c r="H3434" s="0" t="str">
        <f aca="false">I3434&amp;"_"&amp;G3434&amp;"_"&amp;F3434</f>
        <v>StorVandsalamander_26_20181113_DL2018039_AalborgKatedralskole_koersel2</v>
      </c>
      <c r="I3434" s="61" t="str">
        <f aca="false">MID(RIGHT(B3434,LEN(B3434)-3),1,FIND("_",RIGHT(B3434,LEN(B3434)-3))-1)</f>
        <v>StorVandsalamander</v>
      </c>
      <c r="J3434" s="61" t="str">
        <f aca="false">TRIM(SUBSTITUTE(RIGHT(B3434,FIND(I3434,B3434)+1),"_",""))</f>
        <v>PosK</v>
      </c>
      <c r="K3434" s="0" t="n">
        <f aca="false">IFERROR(VALUE(SUBSTITUTE(E3434,".",",")),E3434)</f>
        <v>37.63</v>
      </c>
      <c r="L3434" s="61" t="n">
        <f aca="false">IF(J3434="PosK",SUMIFS(K:K,J:J,"PosK",H:H,H3434),"")</f>
        <v>37.63</v>
      </c>
      <c r="M3434" s="61" t="n">
        <f aca="false">IF(J3434="PosK",SUMIFS(K:K,J:J,"NegK",H:H,H3434),"")</f>
        <v>0</v>
      </c>
      <c r="N3434" s="61" t="n">
        <f aca="false">IF(J3434="PosK",SUMIFS(K:K,J:J,"eDNA",H:H,H3434),"")</f>
        <v>0</v>
      </c>
      <c r="P3434" s="62" t="n">
        <f aca="false">IF(K3436="No Ct",0,K3436)</f>
        <v>0</v>
      </c>
      <c r="Q3434" s="62" t="n">
        <f aca="false">IF(K3437="No Ct",0,K3437)</f>
        <v>0</v>
      </c>
      <c r="R3434" s="0" t="str">
        <f aca="false">IF(AND(L3434&gt;0,M3434=0),"Valid","Invalid")</f>
        <v>Valid</v>
      </c>
      <c r="S3434" s="0" t="str">
        <f aca="false">IF(OR(P3434&gt;1,Q3434&gt;1),"Present","Absent")</f>
        <v>Absent</v>
      </c>
      <c r="T3434" s="63" t="str">
        <f aca="false">IF(OR(AND(P3434&gt;1,P3434&lt;41),AND(Q3434&gt;1,Q3434&lt;41)),"Ct&lt;41","Ct&gt;41")</f>
        <v>Ct&gt;41</v>
      </c>
      <c r="U3434" s="0" t="str">
        <f aca="false">I3434</f>
        <v>StorVandsalamander</v>
      </c>
      <c r="V3434" s="0" t="str">
        <f aca="false">MID(F3434,10,9)</f>
        <v>DL2018039</v>
      </c>
      <c r="W3434" s="64" t="str">
        <f aca="false">V3434&amp;"_"&amp;U3434&amp;"_"&amp;R3434&amp;"_"&amp;S3434&amp;"_"&amp;T3434</f>
        <v>DL2018039_StorVandsalamander_Valid_Absent_Ct&gt;41</v>
      </c>
    </row>
    <row r="3435" customFormat="false" ht="14.25" hidden="false" customHeight="false" outlineLevel="0" collapsed="false">
      <c r="A3435" s="0" t="s">
        <v>756</v>
      </c>
      <c r="B3435" s="52" t="s">
        <v>1026</v>
      </c>
      <c r="C3435" s="52" t="s">
        <v>747</v>
      </c>
      <c r="D3435" s="53" t="n">
        <v>0.1</v>
      </c>
      <c r="E3435" s="53" t="s">
        <v>748</v>
      </c>
      <c r="F3435" s="0" t="s">
        <v>1376</v>
      </c>
      <c r="G3435" s="0" t="str">
        <f aca="false">LEFT(B3435,2)</f>
        <v>26</v>
      </c>
      <c r="H3435" s="0" t="str">
        <f aca="false">I3435&amp;"_"&amp;G3435&amp;"_"&amp;F3435</f>
        <v>StorVandsalamander_26_20181113_DL2018039_AalborgKatedralskole_koersel2</v>
      </c>
      <c r="I3435" s="61" t="str">
        <f aca="false">MID(RIGHT(B3435,LEN(B3435)-3),1,FIND("_",RIGHT(B3435,LEN(B3435)-3))-1)</f>
        <v>StorVandsalamander</v>
      </c>
      <c r="J3435" s="61" t="str">
        <f aca="false">TRIM(SUBSTITUTE(RIGHT(B3435,FIND(I3435,B3435)+1),"_",""))</f>
        <v>NegK</v>
      </c>
      <c r="K3435" s="0" t="str">
        <f aca="false">IFERROR(VALUE(SUBSTITUTE(E3435,".",",")),E3435)</f>
        <v>No Ct</v>
      </c>
      <c r="L3435" s="61" t="str">
        <f aca="false">IF(J3435="PosK",SUMIFS(K:K,J:J,"PosK",H:H,H3435),"")</f>
        <v/>
      </c>
      <c r="M3435" s="61" t="str">
        <f aca="false">IF(J3435="PosK",SUMIFS(K:K,J:J,"NegK",H:H,H3435),"")</f>
        <v/>
      </c>
      <c r="N3435" s="61" t="str">
        <f aca="false">IF(J3435="PosK",SUMIFS(K:K,J:J,"eDNA",H:H,H3435),"")</f>
        <v/>
      </c>
    </row>
    <row r="3436" customFormat="false" ht="14.25" hidden="false" customHeight="false" outlineLevel="0" collapsed="false">
      <c r="A3436" s="0" t="s">
        <v>758</v>
      </c>
      <c r="B3436" s="52" t="s">
        <v>1027</v>
      </c>
      <c r="C3436" s="52" t="s">
        <v>751</v>
      </c>
      <c r="D3436" s="53" t="n">
        <v>0.1</v>
      </c>
      <c r="E3436" s="53" t="s">
        <v>748</v>
      </c>
      <c r="F3436" s="0" t="s">
        <v>1376</v>
      </c>
      <c r="G3436" s="0" t="str">
        <f aca="false">LEFT(B3436,2)</f>
        <v>26</v>
      </c>
      <c r="H3436" s="0" t="str">
        <f aca="false">I3436&amp;"_"&amp;G3436&amp;"_"&amp;F3436</f>
        <v>StorVandsalamander_26_20181113_DL2018039_AalborgKatedralskole_koersel2</v>
      </c>
      <c r="I3436" s="61" t="str">
        <f aca="false">MID(RIGHT(B3436,LEN(B3436)-3),1,FIND("_",RIGHT(B3436,LEN(B3436)-3))-1)</f>
        <v>StorVandsalamander</v>
      </c>
      <c r="J3436" s="61" t="str">
        <f aca="false">TRIM(SUBSTITUTE(RIGHT(B3436,FIND(I3436,B3436)+1),"_",""))</f>
        <v>eDNA</v>
      </c>
      <c r="K3436" s="0" t="str">
        <f aca="false">IFERROR(VALUE(SUBSTITUTE(E3436,".",",")),E3436)</f>
        <v>No Ct</v>
      </c>
      <c r="L3436" s="61" t="str">
        <f aca="false">IF(J3436="PosK",SUMIFS(K:K,J:J,"PosK",H:H,H3436),"")</f>
        <v/>
      </c>
      <c r="M3436" s="61" t="str">
        <f aca="false">IF(J3436="PosK",SUMIFS(K:K,J:J,"NegK",H:H,H3436),"")</f>
        <v/>
      </c>
      <c r="N3436" s="61" t="str">
        <f aca="false">IF(J3436="PosK",SUMIFS(K:K,J:J,"eDNA",H:H,H3436),"")</f>
        <v/>
      </c>
      <c r="Q3436" s="62"/>
    </row>
    <row r="3437" customFormat="false" ht="14.25" hidden="false" customHeight="false" outlineLevel="0" collapsed="false">
      <c r="A3437" s="0" t="s">
        <v>760</v>
      </c>
      <c r="B3437" s="52" t="s">
        <v>1027</v>
      </c>
      <c r="C3437" s="52" t="s">
        <v>751</v>
      </c>
      <c r="D3437" s="53" t="n">
        <v>0.1</v>
      </c>
      <c r="E3437" s="53" t="s">
        <v>748</v>
      </c>
      <c r="F3437" s="0" t="s">
        <v>1376</v>
      </c>
      <c r="G3437" s="0" t="str">
        <f aca="false">LEFT(B3437,2)</f>
        <v>26</v>
      </c>
      <c r="H3437" s="0" t="str">
        <f aca="false">I3437&amp;"_"&amp;G3437&amp;"_"&amp;F3437</f>
        <v>StorVandsalamander_26_20181113_DL2018039_AalborgKatedralskole_koersel2</v>
      </c>
      <c r="I3437" s="61" t="str">
        <f aca="false">MID(RIGHT(B3437,LEN(B3437)-3),1,FIND("_",RIGHT(B3437,LEN(B3437)-3))-1)</f>
        <v>StorVandsalamander</v>
      </c>
      <c r="J3437" s="61" t="str">
        <f aca="false">TRIM(SUBSTITUTE(RIGHT(B3437,FIND(I3437,B3437)+1),"_",""))</f>
        <v>eDNA</v>
      </c>
      <c r="K3437" s="0" t="str">
        <f aca="false">IFERROR(VALUE(SUBSTITUTE(E3437,".",",")),E3437)</f>
        <v>No Ct</v>
      </c>
      <c r="L3437" s="61" t="str">
        <f aca="false">IF(J3437="PosK",SUMIFS(K:K,J:J,"PosK",H:H,H3437),"")</f>
        <v/>
      </c>
      <c r="M3437" s="61" t="str">
        <f aca="false">IF(J3437="PosK",SUMIFS(K:K,J:J,"NegK",H:H,H3437),"")</f>
        <v/>
      </c>
      <c r="N3437" s="61" t="str">
        <f aca="false">IF(J3437="PosK",SUMIFS(K:K,J:J,"eDNA",H:H,H3437),"")</f>
        <v/>
      </c>
      <c r="P3437" s="62"/>
      <c r="T3437" s="63"/>
      <c r="W3437" s="64"/>
    </row>
    <row r="3438" customFormat="false" ht="14.25" hidden="false" customHeight="false" outlineLevel="0" collapsed="false">
      <c r="A3438" s="0" t="s">
        <v>762</v>
      </c>
      <c r="B3438" s="52" t="s">
        <v>1029</v>
      </c>
      <c r="C3438" s="52" t="s">
        <v>743</v>
      </c>
      <c r="D3438" s="53" t="n">
        <v>0.1</v>
      </c>
      <c r="E3438" s="53" t="n">
        <v>23.14</v>
      </c>
      <c r="F3438" s="0" t="s">
        <v>1376</v>
      </c>
      <c r="G3438" s="0" t="str">
        <f aca="false">LEFT(B3438,2)</f>
        <v>27</v>
      </c>
      <c r="H3438" s="0" t="str">
        <f aca="false">I3438&amp;"_"&amp;G3438&amp;"_"&amp;F3438</f>
        <v>Strandtudse_27_20181113_DL2018039_AalborgKatedralskole_koersel2</v>
      </c>
      <c r="I3438" s="61" t="str">
        <f aca="false">MID(RIGHT(B3438,LEN(B3438)-3),1,FIND("_",RIGHT(B3438,LEN(B3438)-3))-1)</f>
        <v>Strandtudse</v>
      </c>
      <c r="J3438" s="61" t="str">
        <f aca="false">TRIM(SUBSTITUTE(RIGHT(B3438,FIND(I3438,B3438)+1),"_",""))</f>
        <v>PosK</v>
      </c>
      <c r="K3438" s="0" t="n">
        <f aca="false">IFERROR(VALUE(SUBSTITUTE(E3438,".",",")),E3438)</f>
        <v>23.14</v>
      </c>
      <c r="L3438" s="61" t="n">
        <f aca="false">IF(J3438="PosK",SUMIFS(K:K,J:J,"PosK",H:H,H3438),"")</f>
        <v>23.14</v>
      </c>
      <c r="M3438" s="61" t="n">
        <f aca="false">IF(J3438="PosK",SUMIFS(K:K,J:J,"NegK",H:H,H3438),"")</f>
        <v>0</v>
      </c>
      <c r="N3438" s="61" t="n">
        <f aca="false">IF(J3438="PosK",SUMIFS(K:K,J:J,"eDNA",H:H,H3438),"")</f>
        <v>0</v>
      </c>
      <c r="P3438" s="62" t="n">
        <f aca="false">IF(K3440="No Ct",0,K3440)</f>
        <v>0</v>
      </c>
      <c r="Q3438" s="62" t="n">
        <f aca="false">IF(K3441="No Ct",0,K3441)</f>
        <v>0</v>
      </c>
      <c r="R3438" s="0" t="str">
        <f aca="false">IF(AND(L3438&gt;0,M3438=0),"Valid","Invalid")</f>
        <v>Valid</v>
      </c>
      <c r="S3438" s="0" t="str">
        <f aca="false">IF(OR(P3438&gt;1,Q3438&gt;1),"Present","Absent")</f>
        <v>Absent</v>
      </c>
      <c r="T3438" s="63" t="str">
        <f aca="false">IF(OR(AND(P3438&gt;1,P3438&lt;41),AND(Q3438&gt;1,Q3438&lt;41)),"Ct&lt;41","Ct&gt;41")</f>
        <v>Ct&gt;41</v>
      </c>
      <c r="U3438" s="0" t="str">
        <f aca="false">I3438</f>
        <v>Strandtudse</v>
      </c>
      <c r="V3438" s="0" t="str">
        <f aca="false">MID(F3438,10,9)</f>
        <v>DL2018039</v>
      </c>
      <c r="W3438" s="64" t="str">
        <f aca="false">V3438&amp;"_"&amp;U3438&amp;"_"&amp;R3438&amp;"_"&amp;S3438&amp;"_"&amp;T3438</f>
        <v>DL2018039_Strandtudse_Valid_Absent_Ct&gt;41</v>
      </c>
    </row>
    <row r="3439" customFormat="false" ht="14.25" hidden="false" customHeight="false" outlineLevel="0" collapsed="false">
      <c r="A3439" s="0" t="s">
        <v>764</v>
      </c>
      <c r="B3439" s="52" t="s">
        <v>1030</v>
      </c>
      <c r="C3439" s="52" t="s">
        <v>747</v>
      </c>
      <c r="D3439" s="53" t="n">
        <v>0.1</v>
      </c>
      <c r="E3439" s="53" t="s">
        <v>748</v>
      </c>
      <c r="F3439" s="0" t="s">
        <v>1376</v>
      </c>
      <c r="G3439" s="0" t="str">
        <f aca="false">LEFT(B3439,2)</f>
        <v>27</v>
      </c>
      <c r="H3439" s="0" t="str">
        <f aca="false">I3439&amp;"_"&amp;G3439&amp;"_"&amp;F3439</f>
        <v>Strandtudse_27_20181113_DL2018039_AalborgKatedralskole_koersel2</v>
      </c>
      <c r="I3439" s="61" t="str">
        <f aca="false">MID(RIGHT(B3439,LEN(B3439)-3),1,FIND("_",RIGHT(B3439,LEN(B3439)-3))-1)</f>
        <v>Strandtudse</v>
      </c>
      <c r="J3439" s="61" t="str">
        <f aca="false">TRIM(SUBSTITUTE(RIGHT(B3439,FIND(I3439,B3439)+1),"_",""))</f>
        <v>NegK</v>
      </c>
      <c r="K3439" s="0" t="str">
        <f aca="false">IFERROR(VALUE(SUBSTITUTE(E3439,".",",")),E3439)</f>
        <v>No Ct</v>
      </c>
      <c r="L3439" s="61" t="str">
        <f aca="false">IF(J3439="PosK",SUMIFS(K:K,J:J,"PosK",H:H,H3439),"")</f>
        <v/>
      </c>
      <c r="M3439" s="61" t="str">
        <f aca="false">IF(J3439="PosK",SUMIFS(K:K,J:J,"NegK",H:H,H3439),"")</f>
        <v/>
      </c>
      <c r="N3439" s="61" t="str">
        <f aca="false">IF(J3439="PosK",SUMIFS(K:K,J:J,"eDNA",H:H,H3439),"")</f>
        <v/>
      </c>
    </row>
    <row r="3440" customFormat="false" ht="14.25" hidden="false" customHeight="false" outlineLevel="0" collapsed="false">
      <c r="A3440" s="0" t="s">
        <v>766</v>
      </c>
      <c r="B3440" s="52" t="s">
        <v>1031</v>
      </c>
      <c r="C3440" s="52" t="s">
        <v>751</v>
      </c>
      <c r="D3440" s="53" t="n">
        <v>0.1</v>
      </c>
      <c r="E3440" s="53" t="s">
        <v>748</v>
      </c>
      <c r="F3440" s="0" t="s">
        <v>1376</v>
      </c>
      <c r="G3440" s="0" t="str">
        <f aca="false">LEFT(B3440,2)</f>
        <v>27</v>
      </c>
      <c r="H3440" s="0" t="str">
        <f aca="false">I3440&amp;"_"&amp;G3440&amp;"_"&amp;F3440</f>
        <v>Strandtudse_27_20181113_DL2018039_AalborgKatedralskole_koersel2</v>
      </c>
      <c r="I3440" s="61" t="str">
        <f aca="false">MID(RIGHT(B3440,LEN(B3440)-3),1,FIND("_",RIGHT(B3440,LEN(B3440)-3))-1)</f>
        <v>Strandtudse</v>
      </c>
      <c r="J3440" s="61" t="str">
        <f aca="false">TRIM(SUBSTITUTE(RIGHT(B3440,FIND(I3440,B3440)+1),"_",""))</f>
        <v>eDNA</v>
      </c>
      <c r="K3440" s="0" t="str">
        <f aca="false">IFERROR(VALUE(SUBSTITUTE(E3440,".",",")),E3440)</f>
        <v>No Ct</v>
      </c>
      <c r="L3440" s="61" t="str">
        <f aca="false">IF(J3440="PosK",SUMIFS(K:K,J:J,"PosK",H:H,H3440),"")</f>
        <v/>
      </c>
      <c r="M3440" s="61" t="str">
        <f aca="false">IF(J3440="PosK",SUMIFS(K:K,J:J,"NegK",H:H,H3440),"")</f>
        <v/>
      </c>
      <c r="N3440" s="61" t="str">
        <f aca="false">IF(J3440="PosK",SUMIFS(K:K,J:J,"eDNA",H:H,H3440),"")</f>
        <v/>
      </c>
      <c r="Q3440" s="62"/>
    </row>
    <row r="3441" customFormat="false" ht="14.25" hidden="false" customHeight="false" outlineLevel="0" collapsed="false">
      <c r="A3441" s="0" t="s">
        <v>768</v>
      </c>
      <c r="B3441" s="52" t="s">
        <v>1031</v>
      </c>
      <c r="C3441" s="52" t="s">
        <v>751</v>
      </c>
      <c r="D3441" s="53" t="n">
        <v>0.1</v>
      </c>
      <c r="E3441" s="53" t="s">
        <v>748</v>
      </c>
      <c r="F3441" s="0" t="s">
        <v>1376</v>
      </c>
      <c r="G3441" s="0" t="str">
        <f aca="false">LEFT(B3441,2)</f>
        <v>27</v>
      </c>
      <c r="H3441" s="0" t="str">
        <f aca="false">I3441&amp;"_"&amp;G3441&amp;"_"&amp;F3441</f>
        <v>Strandtudse_27_20181113_DL2018039_AalborgKatedralskole_koersel2</v>
      </c>
      <c r="I3441" s="61" t="str">
        <f aca="false">MID(RIGHT(B3441,LEN(B3441)-3),1,FIND("_",RIGHT(B3441,LEN(B3441)-3))-1)</f>
        <v>Strandtudse</v>
      </c>
      <c r="J3441" s="61" t="str">
        <f aca="false">TRIM(SUBSTITUTE(RIGHT(B3441,FIND(I3441,B3441)+1),"_",""))</f>
        <v>eDNA</v>
      </c>
      <c r="K3441" s="0" t="str">
        <f aca="false">IFERROR(VALUE(SUBSTITUTE(E3441,".",",")),E3441)</f>
        <v>No Ct</v>
      </c>
      <c r="L3441" s="61" t="str">
        <f aca="false">IF(J3441="PosK",SUMIFS(K:K,J:J,"PosK",H:H,H3441),"")</f>
        <v/>
      </c>
      <c r="M3441" s="61" t="str">
        <f aca="false">IF(J3441="PosK",SUMIFS(K:K,J:J,"NegK",H:H,H3441),"")</f>
        <v/>
      </c>
      <c r="N3441" s="61" t="str">
        <f aca="false">IF(J3441="PosK",SUMIFS(K:K,J:J,"eDNA",H:H,H3441),"")</f>
        <v/>
      </c>
      <c r="P3441" s="62"/>
      <c r="T3441" s="63"/>
      <c r="W3441" s="64"/>
    </row>
    <row r="3442" customFormat="false" ht="14.25" hidden="false" customHeight="false" outlineLevel="0" collapsed="false">
      <c r="A3442" s="0" t="s">
        <v>770</v>
      </c>
      <c r="B3442" s="52" t="s">
        <v>1033</v>
      </c>
      <c r="C3442" s="52" t="s">
        <v>743</v>
      </c>
      <c r="D3442" s="53" t="n">
        <v>0.1</v>
      </c>
      <c r="E3442" s="53" t="n">
        <v>31.99</v>
      </c>
      <c r="F3442" s="0" t="s">
        <v>1376</v>
      </c>
      <c r="G3442" s="0" t="str">
        <f aca="false">LEFT(B3442,2)</f>
        <v>28</v>
      </c>
      <c r="H3442" s="0" t="str">
        <f aca="false">I3442&amp;"_"&amp;G3442&amp;"_"&amp;F3442</f>
        <v>GroenbrogetTudse_28_20181113_DL2018039_AalborgKatedralskole_koersel2</v>
      </c>
      <c r="I3442" s="61" t="str">
        <f aca="false">MID(RIGHT(B3442,LEN(B3442)-3),1,FIND("_",RIGHT(B3442,LEN(B3442)-3))-1)</f>
        <v>GroenbrogetTudse</v>
      </c>
      <c r="J3442" s="61" t="str">
        <f aca="false">TRIM(SUBSTITUTE(RIGHT(B3442,FIND(I3442,B3442)+1),"_",""))</f>
        <v>PosK</v>
      </c>
      <c r="K3442" s="0" t="n">
        <f aca="false">IFERROR(VALUE(SUBSTITUTE(E3442,".",",")),E3442)</f>
        <v>31.99</v>
      </c>
      <c r="L3442" s="61" t="n">
        <f aca="false">IF(J3442="PosK",SUMIFS(K:K,J:J,"PosK",H:H,H3442),"")</f>
        <v>31.99</v>
      </c>
      <c r="M3442" s="61" t="n">
        <f aca="false">IF(J3442="PosK",SUMIFS(K:K,J:J,"NegK",H:H,H3442),"")</f>
        <v>0</v>
      </c>
      <c r="N3442" s="61" t="n">
        <f aca="false">IF(J3442="PosK",SUMIFS(K:K,J:J,"eDNA",H:H,H3442),"")</f>
        <v>0</v>
      </c>
      <c r="P3442" s="62" t="n">
        <f aca="false">IF(K3444="No Ct",0,K3444)</f>
        <v>0</v>
      </c>
      <c r="Q3442" s="62" t="n">
        <f aca="false">IF(K3445="No Ct",0,K3445)</f>
        <v>0</v>
      </c>
      <c r="R3442" s="0" t="str">
        <f aca="false">IF(AND(L3442&gt;0,M3442=0),"Valid","Invalid")</f>
        <v>Valid</v>
      </c>
      <c r="S3442" s="0" t="str">
        <f aca="false">IF(OR(P3442&gt;1,Q3442&gt;1),"Present","Absent")</f>
        <v>Absent</v>
      </c>
      <c r="T3442" s="63" t="str">
        <f aca="false">IF(OR(AND(P3442&gt;1,P3442&lt;41),AND(Q3442&gt;1,Q3442&lt;41)),"Ct&lt;41","Ct&gt;41")</f>
        <v>Ct&gt;41</v>
      </c>
      <c r="U3442" s="0" t="str">
        <f aca="false">I3442</f>
        <v>GroenbrogetTudse</v>
      </c>
      <c r="V3442" s="0" t="str">
        <f aca="false">MID(F3442,10,9)</f>
        <v>DL2018039</v>
      </c>
      <c r="W3442" s="64" t="str">
        <f aca="false">V3442&amp;"_"&amp;U3442&amp;"_"&amp;R3442&amp;"_"&amp;S3442&amp;"_"&amp;T3442</f>
        <v>DL2018039_GroenbrogetTudse_Valid_Absent_Ct&gt;41</v>
      </c>
    </row>
    <row r="3443" customFormat="false" ht="14.25" hidden="false" customHeight="false" outlineLevel="0" collapsed="false">
      <c r="A3443" s="0" t="s">
        <v>772</v>
      </c>
      <c r="B3443" s="52" t="s">
        <v>1034</v>
      </c>
      <c r="C3443" s="52" t="s">
        <v>747</v>
      </c>
      <c r="D3443" s="53" t="n">
        <v>0.1</v>
      </c>
      <c r="E3443" s="53" t="s">
        <v>748</v>
      </c>
      <c r="F3443" s="0" t="s">
        <v>1376</v>
      </c>
      <c r="G3443" s="0" t="str">
        <f aca="false">LEFT(B3443,2)</f>
        <v>28</v>
      </c>
      <c r="H3443" s="0" t="str">
        <f aca="false">I3443&amp;"_"&amp;G3443&amp;"_"&amp;F3443</f>
        <v>GroenbrogetTudse_28_20181113_DL2018039_AalborgKatedralskole_koersel2</v>
      </c>
      <c r="I3443" s="61" t="str">
        <f aca="false">MID(RIGHT(B3443,LEN(B3443)-3),1,FIND("_",RIGHT(B3443,LEN(B3443)-3))-1)</f>
        <v>GroenbrogetTudse</v>
      </c>
      <c r="J3443" s="61" t="str">
        <f aca="false">TRIM(SUBSTITUTE(RIGHT(B3443,FIND(I3443,B3443)+1),"_",""))</f>
        <v>NegK</v>
      </c>
      <c r="K3443" s="0" t="str">
        <f aca="false">IFERROR(VALUE(SUBSTITUTE(E3443,".",",")),E3443)</f>
        <v>No Ct</v>
      </c>
      <c r="L3443" s="61" t="str">
        <f aca="false">IF(J3443="PosK",SUMIFS(K:K,J:J,"PosK",H:H,H3443),"")</f>
        <v/>
      </c>
      <c r="M3443" s="61" t="str">
        <f aca="false">IF(J3443="PosK",SUMIFS(K:K,J:J,"NegK",H:H,H3443),"")</f>
        <v/>
      </c>
      <c r="N3443" s="61" t="str">
        <f aca="false">IF(J3443="PosK",SUMIFS(K:K,J:J,"eDNA",H:H,H3443),"")</f>
        <v/>
      </c>
    </row>
    <row r="3444" customFormat="false" ht="14.25" hidden="false" customHeight="false" outlineLevel="0" collapsed="false">
      <c r="A3444" s="0" t="s">
        <v>774</v>
      </c>
      <c r="B3444" s="52" t="s">
        <v>1035</v>
      </c>
      <c r="C3444" s="52" t="s">
        <v>751</v>
      </c>
      <c r="D3444" s="53" t="n">
        <v>0.1</v>
      </c>
      <c r="E3444" s="53" t="s">
        <v>748</v>
      </c>
      <c r="F3444" s="0" t="s">
        <v>1376</v>
      </c>
      <c r="G3444" s="0" t="str">
        <f aca="false">LEFT(B3444,2)</f>
        <v>28</v>
      </c>
      <c r="H3444" s="0" t="str">
        <f aca="false">I3444&amp;"_"&amp;G3444&amp;"_"&amp;F3444</f>
        <v>GroenbrogetTudse_28_20181113_DL2018039_AalborgKatedralskole_koersel2</v>
      </c>
      <c r="I3444" s="61" t="str">
        <f aca="false">MID(RIGHT(B3444,LEN(B3444)-3),1,FIND("_",RIGHT(B3444,LEN(B3444)-3))-1)</f>
        <v>GroenbrogetTudse</v>
      </c>
      <c r="J3444" s="61" t="str">
        <f aca="false">TRIM(SUBSTITUTE(RIGHT(B3444,FIND(I3444,B3444)+1),"_",""))</f>
        <v>eDNA</v>
      </c>
      <c r="K3444" s="0" t="str">
        <f aca="false">IFERROR(VALUE(SUBSTITUTE(E3444,".",",")),E3444)</f>
        <v>No Ct</v>
      </c>
      <c r="L3444" s="61" t="str">
        <f aca="false">IF(J3444="PosK",SUMIFS(K:K,J:J,"PosK",H:H,H3444),"")</f>
        <v/>
      </c>
      <c r="M3444" s="61" t="str">
        <f aca="false">IF(J3444="PosK",SUMIFS(K:K,J:J,"NegK",H:H,H3444),"")</f>
        <v/>
      </c>
      <c r="N3444" s="61" t="str">
        <f aca="false">IF(J3444="PosK",SUMIFS(K:K,J:J,"eDNA",H:H,H3444),"")</f>
        <v/>
      </c>
      <c r="Q3444" s="62"/>
    </row>
    <row r="3445" customFormat="false" ht="14.25" hidden="false" customHeight="false" outlineLevel="0" collapsed="false">
      <c r="A3445" s="0" t="s">
        <v>776</v>
      </c>
      <c r="B3445" s="52" t="s">
        <v>1035</v>
      </c>
      <c r="C3445" s="52" t="s">
        <v>751</v>
      </c>
      <c r="D3445" s="53" t="n">
        <v>0.1</v>
      </c>
      <c r="E3445" s="53" t="s">
        <v>748</v>
      </c>
      <c r="F3445" s="0" t="s">
        <v>1376</v>
      </c>
      <c r="G3445" s="0" t="str">
        <f aca="false">LEFT(B3445,2)</f>
        <v>28</v>
      </c>
      <c r="H3445" s="0" t="str">
        <f aca="false">I3445&amp;"_"&amp;G3445&amp;"_"&amp;F3445</f>
        <v>GroenbrogetTudse_28_20181113_DL2018039_AalborgKatedralskole_koersel2</v>
      </c>
      <c r="I3445" s="61" t="str">
        <f aca="false">MID(RIGHT(B3445,LEN(B3445)-3),1,FIND("_",RIGHT(B3445,LEN(B3445)-3))-1)</f>
        <v>GroenbrogetTudse</v>
      </c>
      <c r="J3445" s="61" t="str">
        <f aca="false">TRIM(SUBSTITUTE(RIGHT(B3445,FIND(I3445,B3445)+1),"_",""))</f>
        <v>eDNA</v>
      </c>
      <c r="K3445" s="0" t="str">
        <f aca="false">IFERROR(VALUE(SUBSTITUTE(E3445,".",",")),E3445)</f>
        <v>No Ct</v>
      </c>
      <c r="L3445" s="61" t="str">
        <f aca="false">IF(J3445="PosK",SUMIFS(K:K,J:J,"PosK",H:H,H3445),"")</f>
        <v/>
      </c>
      <c r="M3445" s="61" t="str">
        <f aca="false">IF(J3445="PosK",SUMIFS(K:K,J:J,"NegK",H:H,H3445),"")</f>
        <v/>
      </c>
      <c r="N3445" s="61" t="str">
        <f aca="false">IF(J3445="PosK",SUMIFS(K:K,J:J,"eDNA",H:H,H3445),"")</f>
        <v/>
      </c>
      <c r="P3445" s="62"/>
      <c r="T3445" s="63"/>
      <c r="W3445" s="64"/>
    </row>
    <row r="3446" customFormat="false" ht="14.25" hidden="false" customHeight="false" outlineLevel="0" collapsed="false">
      <c r="A3446" s="0" t="s">
        <v>778</v>
      </c>
      <c r="B3446" s="52" t="s">
        <v>1037</v>
      </c>
      <c r="C3446" s="52" t="s">
        <v>743</v>
      </c>
      <c r="D3446" s="53" t="n">
        <v>0.1</v>
      </c>
      <c r="E3446" s="53" t="n">
        <v>27.58</v>
      </c>
      <c r="F3446" s="0" t="s">
        <v>1376</v>
      </c>
      <c r="G3446" s="0" t="str">
        <f aca="false">LEFT(B3446,2)</f>
        <v>29</v>
      </c>
      <c r="H3446" s="0" t="str">
        <f aca="false">I3446&amp;"_"&amp;G3446&amp;"_"&amp;F3446</f>
        <v>Loevfroe_29_20181113_DL2018039_AalborgKatedralskole_koersel2</v>
      </c>
      <c r="I3446" s="61" t="str">
        <f aca="false">MID(RIGHT(B3446,LEN(B3446)-3),1,FIND("_",RIGHT(B3446,LEN(B3446)-3))-1)</f>
        <v>Loevfroe</v>
      </c>
      <c r="J3446" s="61" t="str">
        <f aca="false">TRIM(SUBSTITUTE(RIGHT(B3446,FIND(I3446,B3446)+1),"_",""))</f>
        <v>PosK</v>
      </c>
      <c r="K3446" s="0" t="n">
        <f aca="false">IFERROR(VALUE(SUBSTITUTE(E3446,".",",")),E3446)</f>
        <v>27.58</v>
      </c>
      <c r="L3446" s="61" t="n">
        <f aca="false">IF(J3446="PosK",SUMIFS(K:K,J:J,"PosK",H:H,H3446),"")</f>
        <v>27.58</v>
      </c>
      <c r="M3446" s="61" t="n">
        <f aca="false">IF(J3446="PosK",SUMIFS(K:K,J:J,"NegK",H:H,H3446),"")</f>
        <v>0</v>
      </c>
      <c r="N3446" s="61" t="n">
        <f aca="false">IF(J3446="PosK",SUMIFS(K:K,J:J,"eDNA",H:H,H3446),"")</f>
        <v>0</v>
      </c>
      <c r="P3446" s="62" t="n">
        <f aca="false">IF(K3448="No Ct",0,K3448)</f>
        <v>0</v>
      </c>
      <c r="Q3446" s="62" t="n">
        <f aca="false">IF(K3449="No Ct",0,K3449)</f>
        <v>0</v>
      </c>
      <c r="R3446" s="0" t="str">
        <f aca="false">IF(AND(L3446&gt;0,M3446=0),"Valid","Invalid")</f>
        <v>Valid</v>
      </c>
      <c r="S3446" s="0" t="str">
        <f aca="false">IF(OR(P3446&gt;1,Q3446&gt;1),"Present","Absent")</f>
        <v>Absent</v>
      </c>
      <c r="T3446" s="63" t="str">
        <f aca="false">IF(OR(AND(P3446&gt;1,P3446&lt;41),AND(Q3446&gt;1,Q3446&lt;41)),"Ct&lt;41","Ct&gt;41")</f>
        <v>Ct&gt;41</v>
      </c>
      <c r="U3446" s="0" t="str">
        <f aca="false">I3446</f>
        <v>Loevfroe</v>
      </c>
      <c r="V3446" s="0" t="str">
        <f aca="false">MID(F3446,10,9)</f>
        <v>DL2018039</v>
      </c>
      <c r="W3446" s="64" t="str">
        <f aca="false">V3446&amp;"_"&amp;U3446&amp;"_"&amp;R3446&amp;"_"&amp;S3446&amp;"_"&amp;T3446</f>
        <v>DL2018039_Loevfroe_Valid_Absent_Ct&gt;41</v>
      </c>
    </row>
    <row r="3447" customFormat="false" ht="14.25" hidden="false" customHeight="false" outlineLevel="0" collapsed="false">
      <c r="A3447" s="0" t="s">
        <v>780</v>
      </c>
      <c r="B3447" s="52" t="s">
        <v>1038</v>
      </c>
      <c r="C3447" s="52" t="s">
        <v>747</v>
      </c>
      <c r="D3447" s="53" t="n">
        <v>0.1</v>
      </c>
      <c r="E3447" s="53" t="s">
        <v>748</v>
      </c>
      <c r="F3447" s="0" t="s">
        <v>1376</v>
      </c>
      <c r="G3447" s="0" t="str">
        <f aca="false">LEFT(B3447,2)</f>
        <v>29</v>
      </c>
      <c r="H3447" s="0" t="str">
        <f aca="false">I3447&amp;"_"&amp;G3447&amp;"_"&amp;F3447</f>
        <v>Loevfroe_29_20181113_DL2018039_AalborgKatedralskole_koersel2</v>
      </c>
      <c r="I3447" s="61" t="str">
        <f aca="false">MID(RIGHT(B3447,LEN(B3447)-3),1,FIND("_",RIGHT(B3447,LEN(B3447)-3))-1)</f>
        <v>Loevfroe</v>
      </c>
      <c r="J3447" s="61" t="str">
        <f aca="false">TRIM(SUBSTITUTE(RIGHT(B3447,FIND(I3447,B3447)+1),"_",""))</f>
        <v>NegK</v>
      </c>
      <c r="K3447" s="0" t="str">
        <f aca="false">IFERROR(VALUE(SUBSTITUTE(E3447,".",",")),E3447)</f>
        <v>No Ct</v>
      </c>
      <c r="L3447" s="61" t="str">
        <f aca="false">IF(J3447="PosK",SUMIFS(K:K,J:J,"PosK",H:H,H3447),"")</f>
        <v/>
      </c>
      <c r="M3447" s="61" t="str">
        <f aca="false">IF(J3447="PosK",SUMIFS(K:K,J:J,"NegK",H:H,H3447),"")</f>
        <v/>
      </c>
      <c r="N3447" s="61" t="str">
        <f aca="false">IF(J3447="PosK",SUMIFS(K:K,J:J,"eDNA",H:H,H3447),"")</f>
        <v/>
      </c>
    </row>
    <row r="3448" customFormat="false" ht="14.25" hidden="false" customHeight="false" outlineLevel="0" collapsed="false">
      <c r="A3448" s="0" t="s">
        <v>782</v>
      </c>
      <c r="B3448" s="52" t="s">
        <v>1039</v>
      </c>
      <c r="C3448" s="52" t="s">
        <v>751</v>
      </c>
      <c r="D3448" s="53" t="n">
        <v>0.1</v>
      </c>
      <c r="E3448" s="53" t="s">
        <v>748</v>
      </c>
      <c r="F3448" s="0" t="s">
        <v>1376</v>
      </c>
      <c r="G3448" s="0" t="str">
        <f aca="false">LEFT(B3448,2)</f>
        <v>29</v>
      </c>
      <c r="H3448" s="0" t="str">
        <f aca="false">I3448&amp;"_"&amp;G3448&amp;"_"&amp;F3448</f>
        <v>Loevfroe_29_20181113_DL2018039_AalborgKatedralskole_koersel2</v>
      </c>
      <c r="I3448" s="61" t="str">
        <f aca="false">MID(RIGHT(B3448,LEN(B3448)-3),1,FIND("_",RIGHT(B3448,LEN(B3448)-3))-1)</f>
        <v>Loevfroe</v>
      </c>
      <c r="J3448" s="61" t="str">
        <f aca="false">TRIM(SUBSTITUTE(RIGHT(B3448,FIND(I3448,B3448)+1),"_",""))</f>
        <v>eDNA</v>
      </c>
      <c r="K3448" s="0" t="str">
        <f aca="false">IFERROR(VALUE(SUBSTITUTE(E3448,".",",")),E3448)</f>
        <v>No Ct</v>
      </c>
      <c r="L3448" s="61" t="str">
        <f aca="false">IF(J3448="PosK",SUMIFS(K:K,J:J,"PosK",H:H,H3448),"")</f>
        <v/>
      </c>
      <c r="M3448" s="61" t="str">
        <f aca="false">IF(J3448="PosK",SUMIFS(K:K,J:J,"NegK",H:H,H3448),"")</f>
        <v/>
      </c>
      <c r="N3448" s="61" t="str">
        <f aca="false">IF(J3448="PosK",SUMIFS(K:K,J:J,"eDNA",H:H,H3448),"")</f>
        <v/>
      </c>
      <c r="Q3448" s="62"/>
    </row>
    <row r="3449" customFormat="false" ht="14.25" hidden="false" customHeight="false" outlineLevel="0" collapsed="false">
      <c r="A3449" s="0" t="s">
        <v>784</v>
      </c>
      <c r="B3449" s="52" t="s">
        <v>1039</v>
      </c>
      <c r="C3449" s="52" t="s">
        <v>751</v>
      </c>
      <c r="D3449" s="53" t="n">
        <v>0.1</v>
      </c>
      <c r="E3449" s="53" t="s">
        <v>748</v>
      </c>
      <c r="F3449" s="0" t="s">
        <v>1376</v>
      </c>
      <c r="G3449" s="0" t="str">
        <f aca="false">LEFT(B3449,2)</f>
        <v>29</v>
      </c>
      <c r="H3449" s="0" t="str">
        <f aca="false">I3449&amp;"_"&amp;G3449&amp;"_"&amp;F3449</f>
        <v>Loevfroe_29_20181113_DL2018039_AalborgKatedralskole_koersel2</v>
      </c>
      <c r="I3449" s="61" t="str">
        <f aca="false">MID(RIGHT(B3449,LEN(B3449)-3),1,FIND("_",RIGHT(B3449,LEN(B3449)-3))-1)</f>
        <v>Loevfroe</v>
      </c>
      <c r="J3449" s="61" t="str">
        <f aca="false">TRIM(SUBSTITUTE(RIGHT(B3449,FIND(I3449,B3449)+1),"_",""))</f>
        <v>eDNA</v>
      </c>
      <c r="K3449" s="0" t="str">
        <f aca="false">IFERROR(VALUE(SUBSTITUTE(E3449,".",",")),E3449)</f>
        <v>No Ct</v>
      </c>
      <c r="L3449" s="61" t="str">
        <f aca="false">IF(J3449="PosK",SUMIFS(K:K,J:J,"PosK",H:H,H3449),"")</f>
        <v/>
      </c>
      <c r="M3449" s="61" t="str">
        <f aca="false">IF(J3449="PosK",SUMIFS(K:K,J:J,"NegK",H:H,H3449),"")</f>
        <v/>
      </c>
      <c r="N3449" s="61" t="str">
        <f aca="false">IF(J3449="PosK",SUMIFS(K:K,J:J,"eDNA",H:H,H3449),"")</f>
        <v/>
      </c>
      <c r="P3449" s="62"/>
      <c r="T3449" s="63"/>
      <c r="W3449" s="64"/>
    </row>
    <row r="3450" customFormat="false" ht="14.25" hidden="false" customHeight="false" outlineLevel="0" collapsed="false">
      <c r="A3450" s="0" t="s">
        <v>786</v>
      </c>
      <c r="B3450" s="52" t="s">
        <v>1041</v>
      </c>
      <c r="C3450" s="52" t="s">
        <v>743</v>
      </c>
      <c r="D3450" s="53" t="n">
        <v>0.1</v>
      </c>
      <c r="E3450" s="53" t="s">
        <v>748</v>
      </c>
      <c r="F3450" s="0" t="s">
        <v>1376</v>
      </c>
      <c r="G3450" s="0" t="str">
        <f aca="false">LEFT(B3450,2)</f>
        <v>30</v>
      </c>
      <c r="H3450" s="0" t="str">
        <f aca="false">I3450&amp;"_"&amp;G3450&amp;"_"&amp;F3450</f>
        <v>Klokkefroe_30_20181113_DL2018039_AalborgKatedralskole_koersel2</v>
      </c>
      <c r="I3450" s="61" t="str">
        <f aca="false">MID(RIGHT(B3450,LEN(B3450)-3),1,FIND("_",RIGHT(B3450,LEN(B3450)-3))-1)</f>
        <v>Klokkefroe</v>
      </c>
      <c r="J3450" s="61" t="str">
        <f aca="false">TRIM(SUBSTITUTE(RIGHT(B3450,FIND(I3450,B3450)+1),"_",""))</f>
        <v>PosK</v>
      </c>
      <c r="K3450" s="0" t="str">
        <f aca="false">IFERROR(VALUE(SUBSTITUTE(E3450,".",",")),E3450)</f>
        <v>No Ct</v>
      </c>
      <c r="L3450" s="61" t="n">
        <f aca="false">IF(J3450="PosK",SUMIFS(K:K,J:J,"PosK",H:H,H3450),"")</f>
        <v>0</v>
      </c>
      <c r="M3450" s="61" t="n">
        <f aca="false">IF(J3450="PosK",SUMIFS(K:K,J:J,"NegK",H:H,H3450),"")</f>
        <v>0</v>
      </c>
      <c r="N3450" s="61" t="n">
        <f aca="false">IF(J3450="PosK",SUMIFS(K:K,J:J,"eDNA",H:H,H3450),"")</f>
        <v>0</v>
      </c>
      <c r="P3450" s="62" t="n">
        <f aca="false">IF(K3452="No Ct",0,K3452)</f>
        <v>0</v>
      </c>
      <c r="Q3450" s="62" t="n">
        <f aca="false">IF(K3453="No Ct",0,K3453)</f>
        <v>0</v>
      </c>
      <c r="R3450" s="0" t="str">
        <f aca="false">IF(AND(L3450&gt;0,M3450=0),"Valid","Invalid")</f>
        <v>Invalid</v>
      </c>
      <c r="S3450" s="0" t="str">
        <f aca="false">IF(OR(P3450&gt;1,Q3450&gt;1),"Present","Absent")</f>
        <v>Absent</v>
      </c>
      <c r="T3450" s="63" t="str">
        <f aca="false">IF(OR(AND(P3450&gt;1,P3450&lt;41),AND(Q3450&gt;1,Q3450&lt;41)),"Ct&lt;41","Ct&gt;41")</f>
        <v>Ct&gt;41</v>
      </c>
      <c r="U3450" s="0" t="str">
        <f aca="false">I3450</f>
        <v>Klokkefroe</v>
      </c>
      <c r="V3450" s="0" t="str">
        <f aca="false">MID(F3450,10,9)</f>
        <v>DL2018039</v>
      </c>
      <c r="W3450" s="64" t="str">
        <f aca="false">V3450&amp;"_"&amp;U3450&amp;"_"&amp;R3450&amp;"_"&amp;S3450&amp;"_"&amp;T3450</f>
        <v>DL2018039_Klokkefroe_Invalid_Absent_Ct&gt;41</v>
      </c>
    </row>
    <row r="3451" customFormat="false" ht="14.25" hidden="false" customHeight="false" outlineLevel="0" collapsed="false">
      <c r="A3451" s="0" t="s">
        <v>788</v>
      </c>
      <c r="B3451" s="52" t="s">
        <v>1042</v>
      </c>
      <c r="C3451" s="52" t="s">
        <v>747</v>
      </c>
      <c r="D3451" s="53" t="n">
        <v>0.1</v>
      </c>
      <c r="E3451" s="53" t="s">
        <v>748</v>
      </c>
      <c r="F3451" s="0" t="s">
        <v>1376</v>
      </c>
      <c r="G3451" s="0" t="str">
        <f aca="false">LEFT(B3451,2)</f>
        <v>30</v>
      </c>
      <c r="H3451" s="0" t="str">
        <f aca="false">I3451&amp;"_"&amp;G3451&amp;"_"&amp;F3451</f>
        <v>Klokkefroe_30_20181113_DL2018039_AalborgKatedralskole_koersel2</v>
      </c>
      <c r="I3451" s="61" t="str">
        <f aca="false">MID(RIGHT(B3451,LEN(B3451)-3),1,FIND("_",RIGHT(B3451,LEN(B3451)-3))-1)</f>
        <v>Klokkefroe</v>
      </c>
      <c r="J3451" s="61" t="str">
        <f aca="false">TRIM(SUBSTITUTE(RIGHT(B3451,FIND(I3451,B3451)+1),"_",""))</f>
        <v>NegK</v>
      </c>
      <c r="K3451" s="0" t="str">
        <f aca="false">IFERROR(VALUE(SUBSTITUTE(E3451,".",",")),E3451)</f>
        <v>No Ct</v>
      </c>
      <c r="L3451" s="61" t="str">
        <f aca="false">IF(J3451="PosK",SUMIFS(K:K,J:J,"PosK",H:H,H3451),"")</f>
        <v/>
      </c>
      <c r="M3451" s="61" t="str">
        <f aca="false">IF(J3451="PosK",SUMIFS(K:K,J:J,"NegK",H:H,H3451),"")</f>
        <v/>
      </c>
      <c r="N3451" s="61" t="str">
        <f aca="false">IF(J3451="PosK",SUMIFS(K:K,J:J,"eDNA",H:H,H3451),"")</f>
        <v/>
      </c>
    </row>
    <row r="3452" customFormat="false" ht="14.25" hidden="false" customHeight="false" outlineLevel="0" collapsed="false">
      <c r="A3452" s="0" t="s">
        <v>790</v>
      </c>
      <c r="B3452" s="52" t="s">
        <v>1043</v>
      </c>
      <c r="C3452" s="52" t="s">
        <v>751</v>
      </c>
      <c r="D3452" s="53" t="n">
        <v>0.1</v>
      </c>
      <c r="E3452" s="53" t="s">
        <v>748</v>
      </c>
      <c r="F3452" s="0" t="s">
        <v>1376</v>
      </c>
      <c r="G3452" s="0" t="str">
        <f aca="false">LEFT(B3452,2)</f>
        <v>30</v>
      </c>
      <c r="H3452" s="0" t="str">
        <f aca="false">I3452&amp;"_"&amp;G3452&amp;"_"&amp;F3452</f>
        <v>Klokkefroe_30_20181113_DL2018039_AalborgKatedralskole_koersel2</v>
      </c>
      <c r="I3452" s="61" t="str">
        <f aca="false">MID(RIGHT(B3452,LEN(B3452)-3),1,FIND("_",RIGHT(B3452,LEN(B3452)-3))-1)</f>
        <v>Klokkefroe</v>
      </c>
      <c r="J3452" s="61" t="str">
        <f aca="false">TRIM(SUBSTITUTE(RIGHT(B3452,FIND(I3452,B3452)+1),"_",""))</f>
        <v>eDNA</v>
      </c>
      <c r="K3452" s="0" t="str">
        <f aca="false">IFERROR(VALUE(SUBSTITUTE(E3452,".",",")),E3452)</f>
        <v>No Ct</v>
      </c>
      <c r="L3452" s="61" t="str">
        <f aca="false">IF(J3452="PosK",SUMIFS(K:K,J:J,"PosK",H:H,H3452),"")</f>
        <v/>
      </c>
      <c r="M3452" s="61" t="str">
        <f aca="false">IF(J3452="PosK",SUMIFS(K:K,J:J,"NegK",H:H,H3452),"")</f>
        <v/>
      </c>
      <c r="N3452" s="61" t="str">
        <f aca="false">IF(J3452="PosK",SUMIFS(K:K,J:J,"eDNA",H:H,H3452),"")</f>
        <v/>
      </c>
      <c r="Q3452" s="62"/>
    </row>
    <row r="3453" customFormat="false" ht="14.25" hidden="false" customHeight="false" outlineLevel="0" collapsed="false">
      <c r="A3453" s="0" t="s">
        <v>792</v>
      </c>
      <c r="B3453" s="52" t="s">
        <v>1043</v>
      </c>
      <c r="C3453" s="52" t="s">
        <v>751</v>
      </c>
      <c r="D3453" s="53" t="n">
        <v>0.1</v>
      </c>
      <c r="E3453" s="53" t="s">
        <v>748</v>
      </c>
      <c r="F3453" s="0" t="s">
        <v>1376</v>
      </c>
      <c r="G3453" s="0" t="str">
        <f aca="false">LEFT(B3453,2)</f>
        <v>30</v>
      </c>
      <c r="H3453" s="0" t="str">
        <f aca="false">I3453&amp;"_"&amp;G3453&amp;"_"&amp;F3453</f>
        <v>Klokkefroe_30_20181113_DL2018039_AalborgKatedralskole_koersel2</v>
      </c>
      <c r="I3453" s="61" t="str">
        <f aca="false">MID(RIGHT(B3453,LEN(B3453)-3),1,FIND("_",RIGHT(B3453,LEN(B3453)-3))-1)</f>
        <v>Klokkefroe</v>
      </c>
      <c r="J3453" s="61" t="str">
        <f aca="false">TRIM(SUBSTITUTE(RIGHT(B3453,FIND(I3453,B3453)+1),"_",""))</f>
        <v>eDNA</v>
      </c>
      <c r="K3453" s="0" t="str">
        <f aca="false">IFERROR(VALUE(SUBSTITUTE(E3453,".",",")),E3453)</f>
        <v>No Ct</v>
      </c>
      <c r="L3453" s="61" t="str">
        <f aca="false">IF(J3453="PosK",SUMIFS(K:K,J:J,"PosK",H:H,H3453),"")</f>
        <v/>
      </c>
      <c r="M3453" s="61" t="str">
        <f aca="false">IF(J3453="PosK",SUMIFS(K:K,J:J,"NegK",H:H,H3453),"")</f>
        <v/>
      </c>
      <c r="N3453" s="61" t="str">
        <f aca="false">IF(J3453="PosK",SUMIFS(K:K,J:J,"eDNA",H:H,H3453),"")</f>
        <v/>
      </c>
      <c r="P3453" s="62"/>
      <c r="T3453" s="63"/>
      <c r="W3453" s="64"/>
    </row>
    <row r="3454" customFormat="false" ht="14.25" hidden="false" customHeight="false" outlineLevel="0" collapsed="false">
      <c r="A3454" s="0" t="s">
        <v>794</v>
      </c>
      <c r="B3454" s="52" t="s">
        <v>1045</v>
      </c>
      <c r="C3454" s="52" t="s">
        <v>743</v>
      </c>
      <c r="D3454" s="53" t="n">
        <v>0.1</v>
      </c>
      <c r="E3454" s="53" t="s">
        <v>748</v>
      </c>
      <c r="F3454" s="0" t="s">
        <v>1376</v>
      </c>
      <c r="G3454" s="0" t="str">
        <f aca="false">LEFT(B3454,2)</f>
        <v>31</v>
      </c>
      <c r="H3454" s="0" t="str">
        <f aca="false">I3454&amp;"_"&amp;G3454&amp;"_"&amp;F3454</f>
        <v>Bjergsalamander_31_20181113_DL2018039_AalborgKatedralskole_koersel2</v>
      </c>
      <c r="I3454" s="61" t="str">
        <f aca="false">MID(RIGHT(B3454,LEN(B3454)-3),1,FIND("_",RIGHT(B3454,LEN(B3454)-3))-1)</f>
        <v>Bjergsalamander</v>
      </c>
      <c r="J3454" s="61" t="str">
        <f aca="false">TRIM(SUBSTITUTE(RIGHT(B3454,FIND(I3454,B3454)+1),"_",""))</f>
        <v>PosK</v>
      </c>
      <c r="K3454" s="0" t="str">
        <f aca="false">IFERROR(VALUE(SUBSTITUTE(E3454,".",",")),E3454)</f>
        <v>No Ct</v>
      </c>
      <c r="L3454" s="61" t="n">
        <f aca="false">IF(J3454="PosK",SUMIFS(K:K,J:J,"PosK",H:H,H3454),"")</f>
        <v>0</v>
      </c>
      <c r="M3454" s="61" t="n">
        <f aca="false">IF(J3454="PosK",SUMIFS(K:K,J:J,"NegK",H:H,H3454),"")</f>
        <v>0</v>
      </c>
      <c r="N3454" s="61" t="n">
        <f aca="false">IF(J3454="PosK",SUMIFS(K:K,J:J,"eDNA",H:H,H3454),"")</f>
        <v>0</v>
      </c>
      <c r="P3454" s="62" t="n">
        <f aca="false">IF(K3456="No Ct",0,K3456)</f>
        <v>0</v>
      </c>
      <c r="Q3454" s="62" t="n">
        <f aca="false">IF(K3457="No Ct",0,K3457)</f>
        <v>0</v>
      </c>
      <c r="R3454" s="0" t="str">
        <f aca="false">IF(AND(L3454&gt;0,M3454=0),"Valid","Invalid")</f>
        <v>Invalid</v>
      </c>
      <c r="S3454" s="0" t="str">
        <f aca="false">IF(OR(P3454&gt;1,Q3454&gt;1),"Present","Absent")</f>
        <v>Absent</v>
      </c>
      <c r="T3454" s="63" t="str">
        <f aca="false">IF(OR(AND(P3454&gt;1,P3454&lt;41),AND(Q3454&gt;1,Q3454&lt;41)),"Ct&lt;41","Ct&gt;41")</f>
        <v>Ct&gt;41</v>
      </c>
      <c r="U3454" s="0" t="str">
        <f aca="false">I3454</f>
        <v>Bjergsalamander</v>
      </c>
      <c r="V3454" s="0" t="str">
        <f aca="false">MID(F3454,10,9)</f>
        <v>DL2018039</v>
      </c>
      <c r="W3454" s="64" t="str">
        <f aca="false">V3454&amp;"_"&amp;U3454&amp;"_"&amp;R3454&amp;"_"&amp;S3454&amp;"_"&amp;T3454</f>
        <v>DL2018039_Bjergsalamander_Invalid_Absent_Ct&gt;41</v>
      </c>
    </row>
    <row r="3455" customFormat="false" ht="14.25" hidden="false" customHeight="false" outlineLevel="0" collapsed="false">
      <c r="A3455" s="0" t="s">
        <v>796</v>
      </c>
      <c r="B3455" s="52" t="s">
        <v>1046</v>
      </c>
      <c r="C3455" s="52" t="s">
        <v>747</v>
      </c>
      <c r="D3455" s="53" t="n">
        <v>0.1</v>
      </c>
      <c r="E3455" s="53" t="s">
        <v>748</v>
      </c>
      <c r="F3455" s="0" t="s">
        <v>1376</v>
      </c>
      <c r="G3455" s="0" t="str">
        <f aca="false">LEFT(B3455,2)</f>
        <v>31</v>
      </c>
      <c r="H3455" s="0" t="str">
        <f aca="false">I3455&amp;"_"&amp;G3455&amp;"_"&amp;F3455</f>
        <v>Bjergsalamander_31_20181113_DL2018039_AalborgKatedralskole_koersel2</v>
      </c>
      <c r="I3455" s="61" t="str">
        <f aca="false">MID(RIGHT(B3455,LEN(B3455)-3),1,FIND("_",RIGHT(B3455,LEN(B3455)-3))-1)</f>
        <v>Bjergsalamander</v>
      </c>
      <c r="J3455" s="61" t="str">
        <f aca="false">TRIM(SUBSTITUTE(RIGHT(B3455,FIND(I3455,B3455)+1),"_",""))</f>
        <v>NegK</v>
      </c>
      <c r="K3455" s="0" t="str">
        <f aca="false">IFERROR(VALUE(SUBSTITUTE(E3455,".",",")),E3455)</f>
        <v>No Ct</v>
      </c>
      <c r="L3455" s="61" t="str">
        <f aca="false">IF(J3455="PosK",SUMIFS(K:K,J:J,"PosK",H:H,H3455),"")</f>
        <v/>
      </c>
      <c r="M3455" s="61" t="str">
        <f aca="false">IF(J3455="PosK",SUMIFS(K:K,J:J,"NegK",H:H,H3455),"")</f>
        <v/>
      </c>
      <c r="N3455" s="61" t="str">
        <f aca="false">IF(J3455="PosK",SUMIFS(K:K,J:J,"eDNA",H:H,H3455),"")</f>
        <v/>
      </c>
    </row>
    <row r="3456" customFormat="false" ht="14.25" hidden="false" customHeight="false" outlineLevel="0" collapsed="false">
      <c r="A3456" s="0" t="s">
        <v>798</v>
      </c>
      <c r="B3456" s="52" t="s">
        <v>1047</v>
      </c>
      <c r="C3456" s="52" t="s">
        <v>751</v>
      </c>
      <c r="D3456" s="53" t="n">
        <v>0.1</v>
      </c>
      <c r="E3456" s="53" t="s">
        <v>748</v>
      </c>
      <c r="F3456" s="0" t="s">
        <v>1376</v>
      </c>
      <c r="G3456" s="0" t="str">
        <f aca="false">LEFT(B3456,2)</f>
        <v>31</v>
      </c>
      <c r="H3456" s="0" t="str">
        <f aca="false">I3456&amp;"_"&amp;G3456&amp;"_"&amp;F3456</f>
        <v>Bjergsalamander_31_20181113_DL2018039_AalborgKatedralskole_koersel2</v>
      </c>
      <c r="I3456" s="61" t="str">
        <f aca="false">MID(RIGHT(B3456,LEN(B3456)-3),1,FIND("_",RIGHT(B3456,LEN(B3456)-3))-1)</f>
        <v>Bjergsalamander</v>
      </c>
      <c r="J3456" s="61" t="str">
        <f aca="false">TRIM(SUBSTITUTE(RIGHT(B3456,FIND(I3456,B3456)+1),"_",""))</f>
        <v>eDNA</v>
      </c>
      <c r="K3456" s="0" t="str">
        <f aca="false">IFERROR(VALUE(SUBSTITUTE(E3456,".",",")),E3456)</f>
        <v>No Ct</v>
      </c>
      <c r="L3456" s="61" t="str">
        <f aca="false">IF(J3456="PosK",SUMIFS(K:K,J:J,"PosK",H:H,H3456),"")</f>
        <v/>
      </c>
      <c r="M3456" s="61" t="str">
        <f aca="false">IF(J3456="PosK",SUMIFS(K:K,J:J,"NegK",H:H,H3456),"")</f>
        <v/>
      </c>
      <c r="N3456" s="61" t="str">
        <f aca="false">IF(J3456="PosK",SUMIFS(K:K,J:J,"eDNA",H:H,H3456),"")</f>
        <v/>
      </c>
      <c r="Q3456" s="62"/>
    </row>
    <row r="3457" customFormat="false" ht="14.25" hidden="false" customHeight="false" outlineLevel="0" collapsed="false">
      <c r="A3457" s="0" t="s">
        <v>800</v>
      </c>
      <c r="B3457" s="52" t="s">
        <v>1047</v>
      </c>
      <c r="C3457" s="52" t="s">
        <v>751</v>
      </c>
      <c r="D3457" s="53" t="n">
        <v>0.1</v>
      </c>
      <c r="E3457" s="53" t="s">
        <v>748</v>
      </c>
      <c r="F3457" s="0" t="s">
        <v>1376</v>
      </c>
      <c r="G3457" s="0" t="str">
        <f aca="false">LEFT(B3457,2)</f>
        <v>31</v>
      </c>
      <c r="H3457" s="0" t="str">
        <f aca="false">I3457&amp;"_"&amp;G3457&amp;"_"&amp;F3457</f>
        <v>Bjergsalamander_31_20181113_DL2018039_AalborgKatedralskole_koersel2</v>
      </c>
      <c r="I3457" s="61" t="str">
        <f aca="false">MID(RIGHT(B3457,LEN(B3457)-3),1,FIND("_",RIGHT(B3457,LEN(B3457)-3))-1)</f>
        <v>Bjergsalamander</v>
      </c>
      <c r="J3457" s="61" t="str">
        <f aca="false">TRIM(SUBSTITUTE(RIGHT(B3457,FIND(I3457,B3457)+1),"_",""))</f>
        <v>eDNA</v>
      </c>
      <c r="K3457" s="0" t="str">
        <f aca="false">IFERROR(VALUE(SUBSTITUTE(E3457,".",",")),E3457)</f>
        <v>No Ct</v>
      </c>
      <c r="L3457" s="61" t="str">
        <f aca="false">IF(J3457="PosK",SUMIFS(K:K,J:J,"PosK",H:H,H3457),"")</f>
        <v/>
      </c>
      <c r="M3457" s="61" t="str">
        <f aca="false">IF(J3457="PosK",SUMIFS(K:K,J:J,"NegK",H:H,H3457),"")</f>
        <v/>
      </c>
      <c r="N3457" s="61" t="str">
        <f aca="false">IF(J3457="PosK",SUMIFS(K:K,J:J,"eDNA",H:H,H3457),"")</f>
        <v/>
      </c>
      <c r="P3457" s="62"/>
      <c r="T3457" s="63"/>
      <c r="W3457" s="64"/>
    </row>
    <row r="3458" customFormat="false" ht="14.25" hidden="false" customHeight="false" outlineLevel="0" collapsed="false">
      <c r="A3458" s="0" t="s">
        <v>802</v>
      </c>
      <c r="B3458" s="52" t="s">
        <v>1049</v>
      </c>
      <c r="C3458" s="52" t="s">
        <v>743</v>
      </c>
      <c r="D3458" s="53" t="n">
        <v>0.1</v>
      </c>
      <c r="E3458" s="53" t="s">
        <v>748</v>
      </c>
      <c r="F3458" s="0" t="s">
        <v>1376</v>
      </c>
      <c r="G3458" s="0" t="str">
        <f aca="false">LEFT(B3458,2)</f>
        <v>32</v>
      </c>
      <c r="H3458" s="0" t="str">
        <f aca="false">I3458&amp;"_"&amp;G3458&amp;"_"&amp;F3458</f>
        <v>Latterfroe_32_20181113_DL2018039_AalborgKatedralskole_koersel2</v>
      </c>
      <c r="I3458" s="61" t="str">
        <f aca="false">MID(RIGHT(B3458,LEN(B3458)-3),1,FIND("_",RIGHT(B3458,LEN(B3458)-3))-1)</f>
        <v>Latterfroe</v>
      </c>
      <c r="J3458" s="61" t="str">
        <f aca="false">TRIM(SUBSTITUTE(RIGHT(B3458,FIND(I3458,B3458)+1),"_",""))</f>
        <v>PosK</v>
      </c>
      <c r="K3458" s="0" t="str">
        <f aca="false">IFERROR(VALUE(SUBSTITUTE(E3458,".",",")),E3458)</f>
        <v>No Ct</v>
      </c>
      <c r="L3458" s="61" t="n">
        <f aca="false">IF(J3458="PosK",SUMIFS(K:K,J:J,"PosK",H:H,H3458),"")</f>
        <v>0</v>
      </c>
      <c r="M3458" s="61" t="n">
        <f aca="false">IF(J3458="PosK",SUMIFS(K:K,J:J,"NegK",H:H,H3458),"")</f>
        <v>0</v>
      </c>
      <c r="N3458" s="61" t="n">
        <f aca="false">IF(J3458="PosK",SUMIFS(K:K,J:J,"eDNA",H:H,H3458),"")</f>
        <v>0</v>
      </c>
      <c r="P3458" s="62" t="n">
        <f aca="false">IF(K3460="No Ct",0,K3460)</f>
        <v>0</v>
      </c>
      <c r="Q3458" s="62" t="n">
        <f aca="false">IF(K3461="No Ct",0,K3461)</f>
        <v>0</v>
      </c>
      <c r="R3458" s="0" t="str">
        <f aca="false">IF(AND(L3458&gt;0,M3458=0),"Valid","Invalid")</f>
        <v>Invalid</v>
      </c>
      <c r="S3458" s="0" t="str">
        <f aca="false">IF(OR(P3458&gt;1,Q3458&gt;1),"Present","Absent")</f>
        <v>Absent</v>
      </c>
      <c r="T3458" s="63" t="str">
        <f aca="false">IF(OR(AND(P3458&gt;1,P3458&lt;41),AND(Q3458&gt;1,Q3458&lt;41)),"Ct&lt;41","Ct&gt;41")</f>
        <v>Ct&gt;41</v>
      </c>
      <c r="U3458" s="0" t="str">
        <f aca="false">I3458</f>
        <v>Latterfroe</v>
      </c>
      <c r="V3458" s="0" t="str">
        <f aca="false">MID(F3458,10,9)</f>
        <v>DL2018039</v>
      </c>
      <c r="W3458" s="64" t="str">
        <f aca="false">V3458&amp;"_"&amp;U3458&amp;"_"&amp;R3458&amp;"_"&amp;S3458&amp;"_"&amp;T3458</f>
        <v>DL2018039_Latterfroe_Invalid_Absent_Ct&gt;41</v>
      </c>
    </row>
    <row r="3459" customFormat="false" ht="14.25" hidden="false" customHeight="false" outlineLevel="0" collapsed="false">
      <c r="A3459" s="0" t="s">
        <v>804</v>
      </c>
      <c r="B3459" s="52" t="s">
        <v>1050</v>
      </c>
      <c r="C3459" s="52" t="s">
        <v>747</v>
      </c>
      <c r="D3459" s="53" t="n">
        <v>0.1</v>
      </c>
      <c r="E3459" s="53" t="s">
        <v>748</v>
      </c>
      <c r="F3459" s="0" t="s">
        <v>1376</v>
      </c>
      <c r="G3459" s="0" t="str">
        <f aca="false">LEFT(B3459,2)</f>
        <v>32</v>
      </c>
      <c r="H3459" s="0" t="str">
        <f aca="false">I3459&amp;"_"&amp;G3459&amp;"_"&amp;F3459</f>
        <v>Latterfroe_32_20181113_DL2018039_AalborgKatedralskole_koersel2</v>
      </c>
      <c r="I3459" s="61" t="str">
        <f aca="false">MID(RIGHT(B3459,LEN(B3459)-3),1,FIND("_",RIGHT(B3459,LEN(B3459)-3))-1)</f>
        <v>Latterfroe</v>
      </c>
      <c r="J3459" s="61" t="str">
        <f aca="false">TRIM(SUBSTITUTE(RIGHT(B3459,FIND(I3459,B3459)+1),"_",""))</f>
        <v>NegK</v>
      </c>
      <c r="K3459" s="0" t="str">
        <f aca="false">IFERROR(VALUE(SUBSTITUTE(E3459,".",",")),E3459)</f>
        <v>No Ct</v>
      </c>
      <c r="L3459" s="61" t="str">
        <f aca="false">IF(J3459="PosK",SUMIFS(K:K,J:J,"PosK",H:H,H3459),"")</f>
        <v/>
      </c>
      <c r="M3459" s="61" t="str">
        <f aca="false">IF(J3459="PosK",SUMIFS(K:K,J:J,"NegK",H:H,H3459),"")</f>
        <v/>
      </c>
      <c r="N3459" s="61" t="str">
        <f aca="false">IF(J3459="PosK",SUMIFS(K:K,J:J,"eDNA",H:H,H3459),"")</f>
        <v/>
      </c>
    </row>
    <row r="3460" customFormat="false" ht="14.25" hidden="false" customHeight="false" outlineLevel="0" collapsed="false">
      <c r="A3460" s="0" t="s">
        <v>806</v>
      </c>
      <c r="B3460" s="52" t="s">
        <v>1051</v>
      </c>
      <c r="C3460" s="52" t="s">
        <v>751</v>
      </c>
      <c r="D3460" s="53" t="n">
        <v>0.1</v>
      </c>
      <c r="E3460" s="53" t="s">
        <v>748</v>
      </c>
      <c r="F3460" s="0" t="s">
        <v>1376</v>
      </c>
      <c r="G3460" s="0" t="str">
        <f aca="false">LEFT(B3460,2)</f>
        <v>32</v>
      </c>
      <c r="H3460" s="0" t="str">
        <f aca="false">I3460&amp;"_"&amp;G3460&amp;"_"&amp;F3460</f>
        <v>Latterfroe_32_20181113_DL2018039_AalborgKatedralskole_koersel2</v>
      </c>
      <c r="I3460" s="61" t="str">
        <f aca="false">MID(RIGHT(B3460,LEN(B3460)-3),1,FIND("_",RIGHT(B3460,LEN(B3460)-3))-1)</f>
        <v>Latterfroe</v>
      </c>
      <c r="J3460" s="61" t="str">
        <f aca="false">TRIM(SUBSTITUTE(RIGHT(B3460,FIND(I3460,B3460)+1),"_",""))</f>
        <v>eDNA</v>
      </c>
      <c r="K3460" s="0" t="str">
        <f aca="false">IFERROR(VALUE(SUBSTITUTE(E3460,".",",")),E3460)</f>
        <v>No Ct</v>
      </c>
      <c r="L3460" s="61" t="str">
        <f aca="false">IF(J3460="PosK",SUMIFS(K:K,J:J,"PosK",H:H,H3460),"")</f>
        <v/>
      </c>
      <c r="M3460" s="61" t="str">
        <f aca="false">IF(J3460="PosK",SUMIFS(K:K,J:J,"NegK",H:H,H3460),"")</f>
        <v/>
      </c>
      <c r="N3460" s="61" t="str">
        <f aca="false">IF(J3460="PosK",SUMIFS(K:K,J:J,"eDNA",H:H,H3460),"")</f>
        <v/>
      </c>
      <c r="Q3460" s="62"/>
    </row>
    <row r="3461" customFormat="false" ht="14.25" hidden="false" customHeight="false" outlineLevel="0" collapsed="false">
      <c r="A3461" s="0" t="s">
        <v>808</v>
      </c>
      <c r="B3461" s="52" t="s">
        <v>1051</v>
      </c>
      <c r="C3461" s="52" t="s">
        <v>751</v>
      </c>
      <c r="D3461" s="53" t="n">
        <v>0.1</v>
      </c>
      <c r="E3461" s="53" t="s">
        <v>748</v>
      </c>
      <c r="F3461" s="0" t="s">
        <v>1376</v>
      </c>
      <c r="G3461" s="0" t="str">
        <f aca="false">LEFT(B3461,2)</f>
        <v>32</v>
      </c>
      <c r="H3461" s="0" t="str">
        <f aca="false">I3461&amp;"_"&amp;G3461&amp;"_"&amp;F3461</f>
        <v>Latterfroe_32_20181113_DL2018039_AalborgKatedralskole_koersel2</v>
      </c>
      <c r="I3461" s="61" t="str">
        <f aca="false">MID(RIGHT(B3461,LEN(B3461)-3),1,FIND("_",RIGHT(B3461,LEN(B3461)-3))-1)</f>
        <v>Latterfroe</v>
      </c>
      <c r="J3461" s="61" t="str">
        <f aca="false">TRIM(SUBSTITUTE(RIGHT(B3461,FIND(I3461,B3461)+1),"_",""))</f>
        <v>eDNA</v>
      </c>
      <c r="K3461" s="0" t="str">
        <f aca="false">IFERROR(VALUE(SUBSTITUTE(E3461,".",",")),E3461)</f>
        <v>No Ct</v>
      </c>
      <c r="L3461" s="61" t="str">
        <f aca="false">IF(J3461="PosK",SUMIFS(K:K,J:J,"PosK",H:H,H3461),"")</f>
        <v/>
      </c>
      <c r="M3461" s="61" t="str">
        <f aca="false">IF(J3461="PosK",SUMIFS(K:K,J:J,"NegK",H:H,H3461),"")</f>
        <v/>
      </c>
      <c r="N3461" s="61" t="str">
        <f aca="false">IF(J3461="PosK",SUMIFS(K:K,J:J,"eDNA",H:H,H3461),"")</f>
        <v/>
      </c>
      <c r="P3461" s="62"/>
      <c r="T3461" s="63"/>
      <c r="W3461" s="64"/>
    </row>
    <row r="3462" customFormat="false" ht="14.25" hidden="false" customHeight="false" outlineLevel="0" collapsed="false">
      <c r="A3462" s="0" t="s">
        <v>810</v>
      </c>
      <c r="B3462" s="52" t="s">
        <v>1366</v>
      </c>
      <c r="C3462" s="52" t="s">
        <v>743</v>
      </c>
      <c r="D3462" s="53" t="n">
        <v>0.1</v>
      </c>
      <c r="E3462" s="53" t="s">
        <v>748</v>
      </c>
      <c r="F3462" s="0" t="s">
        <v>1376</v>
      </c>
      <c r="G3462" s="0" t="str">
        <f aca="false">LEFT(B3462,2)</f>
        <v>09</v>
      </c>
      <c r="H3462" s="0" t="str">
        <f aca="false">I3462&amp;"_"&amp;G3462&amp;"_"&amp;F3462</f>
        <v>KortbenetGroenFroe_09_20181113_DL2018039_AalborgKatedralskole_koersel2</v>
      </c>
      <c r="I3462" s="61" t="str">
        <f aca="false">MID(RIGHT(B3462,LEN(B3462)-3),1,FIND("_",RIGHT(B3462,LEN(B3462)-3))-1)</f>
        <v>KortbenetGroenFroe</v>
      </c>
      <c r="J3462" s="61" t="str">
        <f aca="false">TRIM(SUBSTITUTE(RIGHT(B3462,FIND(I3462,B3462)+1),"_",""))</f>
        <v>PosK</v>
      </c>
      <c r="K3462" s="0" t="str">
        <f aca="false">IFERROR(VALUE(SUBSTITUTE(E3462,".",",")),E3462)</f>
        <v>No Ct</v>
      </c>
      <c r="L3462" s="61" t="n">
        <f aca="false">IF(J3462="PosK",SUMIFS(K:K,J:J,"PosK",H:H,H3462),"")</f>
        <v>0</v>
      </c>
      <c r="M3462" s="61" t="n">
        <f aca="false">IF(J3462="PosK",SUMIFS(K:K,J:J,"NegK",H:H,H3462),"")</f>
        <v>0</v>
      </c>
      <c r="N3462" s="61" t="n">
        <f aca="false">IF(J3462="PosK",SUMIFS(K:K,J:J,"eDNA",H:H,H3462),"")</f>
        <v>0</v>
      </c>
      <c r="P3462" s="62" t="n">
        <f aca="false">IF(K3464="No Ct",0,K3464)</f>
        <v>0</v>
      </c>
      <c r="Q3462" s="62" t="n">
        <f aca="false">IF(K3465="No Ct",0,K3465)</f>
        <v>0</v>
      </c>
      <c r="R3462" s="0" t="str">
        <f aca="false">IF(AND(L3462&gt;0,M3462=0),"Valid","Invalid")</f>
        <v>Invalid</v>
      </c>
      <c r="S3462" s="0" t="str">
        <f aca="false">IF(OR(P3462&gt;1,Q3462&gt;1),"Present","Absent")</f>
        <v>Absent</v>
      </c>
      <c r="T3462" s="63" t="str">
        <f aca="false">IF(OR(AND(P3462&gt;1,P3462&lt;41),AND(Q3462&gt;1,Q3462&lt;41)),"Ct&lt;41","Ct&gt;41")</f>
        <v>Ct&gt;41</v>
      </c>
      <c r="U3462" s="0" t="str">
        <f aca="false">I3462</f>
        <v>KortbenetGroenFroe</v>
      </c>
      <c r="V3462" s="0" t="str">
        <f aca="false">MID(F3462,10,9)</f>
        <v>DL2018039</v>
      </c>
      <c r="W3462" s="64" t="str">
        <f aca="false">V3462&amp;"_"&amp;U3462&amp;"_"&amp;R3462&amp;"_"&amp;S3462&amp;"_"&amp;T3462</f>
        <v>DL2018039_KortbenetGroenFroe_Invalid_Absent_Ct&gt;41</v>
      </c>
    </row>
    <row r="3463" customFormat="false" ht="14.25" hidden="false" customHeight="false" outlineLevel="0" collapsed="false">
      <c r="A3463" s="0" t="s">
        <v>812</v>
      </c>
      <c r="B3463" s="52" t="s">
        <v>1367</v>
      </c>
      <c r="C3463" s="52" t="s">
        <v>747</v>
      </c>
      <c r="D3463" s="53" t="n">
        <v>0.1</v>
      </c>
      <c r="E3463" s="53" t="s">
        <v>748</v>
      </c>
      <c r="F3463" s="0" t="s">
        <v>1376</v>
      </c>
      <c r="G3463" s="0" t="str">
        <f aca="false">LEFT(B3463,2)</f>
        <v>09</v>
      </c>
      <c r="H3463" s="0" t="str">
        <f aca="false">I3463&amp;"_"&amp;G3463&amp;"_"&amp;F3463</f>
        <v>KortbenetGroenFroe_09_20181113_DL2018039_AalborgKatedralskole_koersel2</v>
      </c>
      <c r="I3463" s="61" t="str">
        <f aca="false">MID(RIGHT(B3463,LEN(B3463)-3),1,FIND("_",RIGHT(B3463,LEN(B3463)-3))-1)</f>
        <v>KortbenetGroenFroe</v>
      </c>
      <c r="J3463" s="61" t="str">
        <f aca="false">TRIM(SUBSTITUTE(RIGHT(B3463,FIND(I3463,B3463)+1),"_",""))</f>
        <v>NegK</v>
      </c>
      <c r="K3463" s="0" t="str">
        <f aca="false">IFERROR(VALUE(SUBSTITUTE(E3463,".",",")),E3463)</f>
        <v>No Ct</v>
      </c>
      <c r="L3463" s="61" t="str">
        <f aca="false">IF(J3463="PosK",SUMIFS(K:K,J:J,"PosK",H:H,H3463),"")</f>
        <v/>
      </c>
      <c r="M3463" s="61" t="str">
        <f aca="false">IF(J3463="PosK",SUMIFS(K:K,J:J,"NegK",H:H,H3463),"")</f>
        <v/>
      </c>
      <c r="N3463" s="61" t="str">
        <f aca="false">IF(J3463="PosK",SUMIFS(K:K,J:J,"eDNA",H:H,H3463),"")</f>
        <v/>
      </c>
    </row>
    <row r="3464" customFormat="false" ht="14.25" hidden="false" customHeight="false" outlineLevel="0" collapsed="false">
      <c r="A3464" s="0" t="s">
        <v>814</v>
      </c>
      <c r="B3464" s="52" t="s">
        <v>1368</v>
      </c>
      <c r="C3464" s="52" t="s">
        <v>751</v>
      </c>
      <c r="D3464" s="53" t="n">
        <v>0.1</v>
      </c>
      <c r="E3464" s="53" t="s">
        <v>748</v>
      </c>
      <c r="F3464" s="0" t="s">
        <v>1376</v>
      </c>
      <c r="G3464" s="0" t="str">
        <f aca="false">LEFT(B3464,2)</f>
        <v>09</v>
      </c>
      <c r="H3464" s="0" t="str">
        <f aca="false">I3464&amp;"_"&amp;G3464&amp;"_"&amp;F3464</f>
        <v>KortbenetGroenFroe_09_20181113_DL2018039_AalborgKatedralskole_koersel2</v>
      </c>
      <c r="I3464" s="61" t="str">
        <f aca="false">MID(RIGHT(B3464,LEN(B3464)-3),1,FIND("_",RIGHT(B3464,LEN(B3464)-3))-1)</f>
        <v>KortbenetGroenFroe</v>
      </c>
      <c r="J3464" s="61" t="str">
        <f aca="false">TRIM(SUBSTITUTE(RIGHT(B3464,FIND(I3464,B3464)+1),"_",""))</f>
        <v>eDNA</v>
      </c>
      <c r="K3464" s="0" t="str">
        <f aca="false">IFERROR(VALUE(SUBSTITUTE(E3464,".",",")),E3464)</f>
        <v>No Ct</v>
      </c>
      <c r="L3464" s="61" t="str">
        <f aca="false">IF(J3464="PosK",SUMIFS(K:K,J:J,"PosK",H:H,H3464),"")</f>
        <v/>
      </c>
      <c r="M3464" s="61" t="str">
        <f aca="false">IF(J3464="PosK",SUMIFS(K:K,J:J,"NegK",H:H,H3464),"")</f>
        <v/>
      </c>
      <c r="N3464" s="61" t="str">
        <f aca="false">IF(J3464="PosK",SUMIFS(K:K,J:J,"eDNA",H:H,H3464),"")</f>
        <v/>
      </c>
      <c r="Q3464" s="62"/>
    </row>
    <row r="3465" customFormat="false" ht="14.25" hidden="false" customHeight="false" outlineLevel="0" collapsed="false">
      <c r="A3465" s="0" t="s">
        <v>816</v>
      </c>
      <c r="B3465" s="52" t="s">
        <v>1368</v>
      </c>
      <c r="C3465" s="52" t="s">
        <v>751</v>
      </c>
      <c r="D3465" s="53" t="n">
        <v>0.1</v>
      </c>
      <c r="E3465" s="53" t="s">
        <v>748</v>
      </c>
      <c r="F3465" s="0" t="s">
        <v>1376</v>
      </c>
      <c r="G3465" s="0" t="str">
        <f aca="false">LEFT(B3465,2)</f>
        <v>09</v>
      </c>
      <c r="H3465" s="0" t="str">
        <f aca="false">I3465&amp;"_"&amp;G3465&amp;"_"&amp;F3465</f>
        <v>KortbenetGroenFroe_09_20181113_DL2018039_AalborgKatedralskole_koersel2</v>
      </c>
      <c r="I3465" s="61" t="str">
        <f aca="false">MID(RIGHT(B3465,LEN(B3465)-3),1,FIND("_",RIGHT(B3465,LEN(B3465)-3))-1)</f>
        <v>KortbenetGroenFroe</v>
      </c>
      <c r="J3465" s="61" t="str">
        <f aca="false">TRIM(SUBSTITUTE(RIGHT(B3465,FIND(I3465,B3465)+1),"_",""))</f>
        <v>eDNA</v>
      </c>
      <c r="K3465" s="0" t="str">
        <f aca="false">IFERROR(VALUE(SUBSTITUTE(E3465,".",",")),E3465)</f>
        <v>No Ct</v>
      </c>
      <c r="L3465" s="61" t="str">
        <f aca="false">IF(J3465="PosK",SUMIFS(K:K,J:J,"PosK",H:H,H3465),"")</f>
        <v/>
      </c>
      <c r="M3465" s="61" t="str">
        <f aca="false">IF(J3465="PosK",SUMIFS(K:K,J:J,"NegK",H:H,H3465),"")</f>
        <v/>
      </c>
      <c r="N3465" s="61" t="str">
        <f aca="false">IF(J3465="PosK",SUMIFS(K:K,J:J,"eDNA",H:H,H3465),"")</f>
        <v/>
      </c>
      <c r="P3465" s="62"/>
      <c r="T3465" s="63"/>
      <c r="W3465" s="64"/>
    </row>
    <row r="3466" customFormat="false" ht="14.25" hidden="false" customHeight="false" outlineLevel="0" collapsed="false">
      <c r="A3466" s="0" t="s">
        <v>818</v>
      </c>
      <c r="B3466" s="52" t="s">
        <v>1369</v>
      </c>
      <c r="C3466" s="52" t="s">
        <v>743</v>
      </c>
      <c r="D3466" s="53" t="n">
        <v>0.1</v>
      </c>
      <c r="E3466" s="53" t="s">
        <v>748</v>
      </c>
      <c r="F3466" s="0" t="s">
        <v>1376</v>
      </c>
      <c r="G3466" s="0" t="str">
        <f aca="false">LEFT(B3466,2)</f>
        <v>10</v>
      </c>
      <c r="H3466" s="0" t="str">
        <f aca="false">I3466&amp;"_"&amp;G3466&amp;"_"&amp;F3466</f>
        <v>Soelvkarusse_10_20181113_DL2018039_AalborgKatedralskole_koersel2</v>
      </c>
      <c r="I3466" s="61" t="str">
        <f aca="false">MID(RIGHT(B3466,LEN(B3466)-3),1,FIND("_",RIGHT(B3466,LEN(B3466)-3))-1)</f>
        <v>Soelvkarusse</v>
      </c>
      <c r="J3466" s="61" t="str">
        <f aca="false">TRIM(SUBSTITUTE(RIGHT(B3466,FIND(I3466,B3466)+1),"_",""))</f>
        <v>PosK</v>
      </c>
      <c r="K3466" s="0" t="str">
        <f aca="false">IFERROR(VALUE(SUBSTITUTE(E3466,".",",")),E3466)</f>
        <v>No Ct</v>
      </c>
      <c r="L3466" s="61" t="n">
        <f aca="false">IF(J3466="PosK",SUMIFS(K:K,J:J,"PosK",H:H,H3466),"")</f>
        <v>0</v>
      </c>
      <c r="M3466" s="61" t="n">
        <f aca="false">IF(J3466="PosK",SUMIFS(K:K,J:J,"NegK",H:H,H3466),"")</f>
        <v>0</v>
      </c>
      <c r="N3466" s="61" t="n">
        <f aca="false">IF(J3466="PosK",SUMIFS(K:K,J:J,"eDNA",H:H,H3466),"")</f>
        <v>0</v>
      </c>
      <c r="P3466" s="62" t="n">
        <f aca="false">IF(K3468="No Ct",0,K3468)</f>
        <v>0</v>
      </c>
      <c r="Q3466" s="62" t="n">
        <f aca="false">IF(K3469="No Ct",0,K3469)</f>
        <v>0</v>
      </c>
      <c r="R3466" s="0" t="str">
        <f aca="false">IF(AND(L3466&gt;0,M3466=0),"Valid","Invalid")</f>
        <v>Invalid</v>
      </c>
      <c r="S3466" s="0" t="str">
        <f aca="false">IF(OR(P3466&gt;1,Q3466&gt;1),"Present","Absent")</f>
        <v>Absent</v>
      </c>
      <c r="T3466" s="63" t="str">
        <f aca="false">IF(OR(AND(P3466&gt;1,P3466&lt;41),AND(Q3466&gt;1,Q3466&lt;41)),"Ct&lt;41","Ct&gt;41")</f>
        <v>Ct&gt;41</v>
      </c>
      <c r="U3466" s="0" t="str">
        <f aca="false">I3466</f>
        <v>Soelvkarusse</v>
      </c>
      <c r="V3466" s="0" t="str">
        <f aca="false">MID(F3466,10,9)</f>
        <v>DL2018039</v>
      </c>
      <c r="W3466" s="64" t="str">
        <f aca="false">V3466&amp;"_"&amp;U3466&amp;"_"&amp;R3466&amp;"_"&amp;S3466&amp;"_"&amp;T3466</f>
        <v>DL2018039_Soelvkarusse_Invalid_Absent_Ct&gt;41</v>
      </c>
    </row>
    <row r="3467" customFormat="false" ht="14.25" hidden="false" customHeight="false" outlineLevel="0" collapsed="false">
      <c r="A3467" s="0" t="s">
        <v>820</v>
      </c>
      <c r="B3467" s="52" t="s">
        <v>1370</v>
      </c>
      <c r="C3467" s="52" t="s">
        <v>747</v>
      </c>
      <c r="D3467" s="53" t="n">
        <v>0.1</v>
      </c>
      <c r="E3467" s="53" t="s">
        <v>748</v>
      </c>
      <c r="F3467" s="0" t="s">
        <v>1376</v>
      </c>
      <c r="G3467" s="0" t="str">
        <f aca="false">LEFT(B3467,2)</f>
        <v>10</v>
      </c>
      <c r="H3467" s="0" t="str">
        <f aca="false">I3467&amp;"_"&amp;G3467&amp;"_"&amp;F3467</f>
        <v>Soelvkarusse_10_20181113_DL2018039_AalborgKatedralskole_koersel2</v>
      </c>
      <c r="I3467" s="61" t="str">
        <f aca="false">MID(RIGHT(B3467,LEN(B3467)-3),1,FIND("_",RIGHT(B3467,LEN(B3467)-3))-1)</f>
        <v>Soelvkarusse</v>
      </c>
      <c r="J3467" s="61" t="str">
        <f aca="false">TRIM(SUBSTITUTE(RIGHT(B3467,FIND(I3467,B3467)+1),"_",""))</f>
        <v>NegK</v>
      </c>
      <c r="K3467" s="0" t="str">
        <f aca="false">IFERROR(VALUE(SUBSTITUTE(E3467,".",",")),E3467)</f>
        <v>No Ct</v>
      </c>
      <c r="L3467" s="61" t="str">
        <f aca="false">IF(J3467="PosK",SUMIFS(K:K,J:J,"PosK",H:H,H3467),"")</f>
        <v/>
      </c>
      <c r="M3467" s="61" t="str">
        <f aca="false">IF(J3467="PosK",SUMIFS(K:K,J:J,"NegK",H:H,H3467),"")</f>
        <v/>
      </c>
      <c r="N3467" s="61" t="str">
        <f aca="false">IF(J3467="PosK",SUMIFS(K:K,J:J,"eDNA",H:H,H3467),"")</f>
        <v/>
      </c>
    </row>
    <row r="3468" customFormat="false" ht="14.25" hidden="false" customHeight="false" outlineLevel="0" collapsed="false">
      <c r="A3468" s="0" t="s">
        <v>822</v>
      </c>
      <c r="B3468" s="52" t="s">
        <v>1371</v>
      </c>
      <c r="C3468" s="52" t="s">
        <v>751</v>
      </c>
      <c r="D3468" s="53" t="n">
        <v>0.1</v>
      </c>
      <c r="E3468" s="53" t="s">
        <v>748</v>
      </c>
      <c r="F3468" s="0" t="s">
        <v>1376</v>
      </c>
      <c r="G3468" s="0" t="str">
        <f aca="false">LEFT(B3468,2)</f>
        <v>10</v>
      </c>
      <c r="H3468" s="0" t="str">
        <f aca="false">I3468&amp;"_"&amp;G3468&amp;"_"&amp;F3468</f>
        <v>Soelvkarusse_10_20181113_DL2018039_AalborgKatedralskole_koersel2</v>
      </c>
      <c r="I3468" s="61" t="str">
        <f aca="false">MID(RIGHT(B3468,LEN(B3468)-3),1,FIND("_",RIGHT(B3468,LEN(B3468)-3))-1)</f>
        <v>Soelvkarusse</v>
      </c>
      <c r="J3468" s="61" t="str">
        <f aca="false">TRIM(SUBSTITUTE(RIGHT(B3468,FIND(I3468,B3468)+1),"_",""))</f>
        <v>eDNA</v>
      </c>
      <c r="K3468" s="0" t="str">
        <f aca="false">IFERROR(VALUE(SUBSTITUTE(E3468,".",",")),E3468)</f>
        <v>No Ct</v>
      </c>
      <c r="L3468" s="61" t="str">
        <f aca="false">IF(J3468="PosK",SUMIFS(K:K,J:J,"PosK",H:H,H3468),"")</f>
        <v/>
      </c>
      <c r="M3468" s="61" t="str">
        <f aca="false">IF(J3468="PosK",SUMIFS(K:K,J:J,"NegK",H:H,H3468),"")</f>
        <v/>
      </c>
      <c r="N3468" s="61" t="str">
        <f aca="false">IF(J3468="PosK",SUMIFS(K:K,J:J,"eDNA",H:H,H3468),"")</f>
        <v/>
      </c>
      <c r="Q3468" s="62"/>
    </row>
    <row r="3469" customFormat="false" ht="14.25" hidden="false" customHeight="false" outlineLevel="0" collapsed="false">
      <c r="A3469" s="0" t="s">
        <v>824</v>
      </c>
      <c r="B3469" s="52" t="s">
        <v>1371</v>
      </c>
      <c r="C3469" s="52" t="s">
        <v>751</v>
      </c>
      <c r="D3469" s="53" t="n">
        <v>0.1</v>
      </c>
      <c r="E3469" s="53" t="s">
        <v>748</v>
      </c>
      <c r="F3469" s="0" t="s">
        <v>1376</v>
      </c>
      <c r="G3469" s="0" t="str">
        <f aca="false">LEFT(B3469,2)</f>
        <v>10</v>
      </c>
      <c r="H3469" s="0" t="str">
        <f aca="false">I3469&amp;"_"&amp;G3469&amp;"_"&amp;F3469</f>
        <v>Soelvkarusse_10_20181113_DL2018039_AalborgKatedralskole_koersel2</v>
      </c>
      <c r="I3469" s="61" t="str">
        <f aca="false">MID(RIGHT(B3469,LEN(B3469)-3),1,FIND("_",RIGHT(B3469,LEN(B3469)-3))-1)</f>
        <v>Soelvkarusse</v>
      </c>
      <c r="J3469" s="61" t="str">
        <f aca="false">TRIM(SUBSTITUTE(RIGHT(B3469,FIND(I3469,B3469)+1),"_",""))</f>
        <v>eDNA</v>
      </c>
      <c r="K3469" s="0" t="str">
        <f aca="false">IFERROR(VALUE(SUBSTITUTE(E3469,".",",")),E3469)</f>
        <v>No Ct</v>
      </c>
      <c r="L3469" s="61" t="str">
        <f aca="false">IF(J3469="PosK",SUMIFS(K:K,J:J,"PosK",H:H,H3469),"")</f>
        <v/>
      </c>
      <c r="M3469" s="61" t="str">
        <f aca="false">IF(J3469="PosK",SUMIFS(K:K,J:J,"NegK",H:H,H3469),"")</f>
        <v/>
      </c>
      <c r="N3469" s="61" t="str">
        <f aca="false">IF(J3469="PosK",SUMIFS(K:K,J:J,"eDNA",H:H,H3469),"")</f>
        <v/>
      </c>
      <c r="P3469" s="62"/>
      <c r="T3469" s="63"/>
      <c r="W3469" s="64"/>
    </row>
    <row r="3470" customFormat="false" ht="14.25" hidden="false" customHeight="false" outlineLevel="0" collapsed="false">
      <c r="A3470" s="0" t="s">
        <v>741</v>
      </c>
      <c r="B3470" s="52" t="s">
        <v>742</v>
      </c>
      <c r="C3470" s="52" t="s">
        <v>743</v>
      </c>
      <c r="D3470" s="53" t="n">
        <v>0.1</v>
      </c>
      <c r="E3470" s="53" t="n">
        <v>32.03</v>
      </c>
      <c r="F3470" s="0" t="s">
        <v>1377</v>
      </c>
      <c r="G3470" s="0" t="str">
        <f aca="false">LEFT(B3470,2)</f>
        <v>01</v>
      </c>
      <c r="H3470" s="0" t="str">
        <f aca="false">I3470&amp;"_"&amp;G3470&amp;"_"&amp;F3470</f>
        <v>Loegfroe_01_20181113_DL2018097_MarieKruseSkole_koersel1</v>
      </c>
      <c r="I3470" s="61" t="str">
        <f aca="false">MID(RIGHT(B3470,LEN(B3470)-3),1,FIND("_",RIGHT(B3470,LEN(B3470)-3))-1)</f>
        <v>Loegfroe</v>
      </c>
      <c r="J3470" s="61" t="str">
        <f aca="false">TRIM(SUBSTITUTE(RIGHT(B3470,FIND(I3470,B3470)+1),"_",""))</f>
        <v>PosK</v>
      </c>
      <c r="K3470" s="0" t="n">
        <f aca="false">IFERROR(VALUE(SUBSTITUTE(E3470,".",",")),E3470)</f>
        <v>32.03</v>
      </c>
      <c r="L3470" s="61" t="n">
        <f aca="false">IF(J3470="PosK",SUMIFS(K:K,J:J,"PosK",H:H,H3470),"")</f>
        <v>32.03</v>
      </c>
      <c r="M3470" s="61" t="n">
        <f aca="false">IF(J3470="PosK",SUMIFS(K:K,J:J,"NegK",H:H,H3470),"")</f>
        <v>0</v>
      </c>
      <c r="N3470" s="61" t="n">
        <f aca="false">IF(J3470="PosK",SUMIFS(K:K,J:J,"eDNA",H:H,H3470),"")</f>
        <v>0</v>
      </c>
      <c r="P3470" s="62" t="n">
        <f aca="false">IF(K3472="No Ct",0,K3472)</f>
        <v>0</v>
      </c>
      <c r="Q3470" s="62" t="n">
        <f aca="false">IF(K3473="No Ct",0,K3473)</f>
        <v>0</v>
      </c>
      <c r="R3470" s="0" t="str">
        <f aca="false">IF(AND(L3470&gt;0,M3470=0),"Valid","Invalid")</f>
        <v>Valid</v>
      </c>
      <c r="S3470" s="0" t="str">
        <f aca="false">IF(OR(P3470&gt;1,Q3470&gt;1),"Present","Absent")</f>
        <v>Absent</v>
      </c>
      <c r="T3470" s="63" t="str">
        <f aca="false">IF(OR(AND(P3470&gt;1,P3470&lt;41),AND(Q3470&gt;1,Q3470&lt;41)),"Ct&lt;41","Ct&gt;41")</f>
        <v>Ct&gt;41</v>
      </c>
      <c r="U3470" s="0" t="str">
        <f aca="false">I3470</f>
        <v>Loegfroe</v>
      </c>
      <c r="V3470" s="0" t="str">
        <f aca="false">MID(F3470,10,9)</f>
        <v>DL2018097</v>
      </c>
      <c r="W3470" s="64" t="str">
        <f aca="false">V3470&amp;"_"&amp;U3470&amp;"_"&amp;R3470&amp;"_"&amp;S3470&amp;"_"&amp;T3470</f>
        <v>DL2018097_Loegfroe_Valid_Absent_Ct&gt;41</v>
      </c>
    </row>
    <row r="3471" customFormat="false" ht="14.25" hidden="false" customHeight="false" outlineLevel="0" collapsed="false">
      <c r="A3471" s="0" t="s">
        <v>745</v>
      </c>
      <c r="B3471" s="52" t="s">
        <v>746</v>
      </c>
      <c r="C3471" s="52" t="s">
        <v>747</v>
      </c>
      <c r="D3471" s="53" t="n">
        <v>0.1</v>
      </c>
      <c r="E3471" s="53" t="s">
        <v>748</v>
      </c>
      <c r="F3471" s="0" t="s">
        <v>1377</v>
      </c>
      <c r="G3471" s="0" t="str">
        <f aca="false">LEFT(B3471,2)</f>
        <v>01</v>
      </c>
      <c r="H3471" s="0" t="str">
        <f aca="false">I3471&amp;"_"&amp;G3471&amp;"_"&amp;F3471</f>
        <v>Loegfroe_01_20181113_DL2018097_MarieKruseSkole_koersel1</v>
      </c>
      <c r="I3471" s="61" t="str">
        <f aca="false">MID(RIGHT(B3471,LEN(B3471)-3),1,FIND("_",RIGHT(B3471,LEN(B3471)-3))-1)</f>
        <v>Loegfroe</v>
      </c>
      <c r="J3471" s="61" t="str">
        <f aca="false">TRIM(SUBSTITUTE(RIGHT(B3471,FIND(I3471,B3471)+1),"_",""))</f>
        <v>NegK</v>
      </c>
      <c r="K3471" s="0" t="str">
        <f aca="false">IFERROR(VALUE(SUBSTITUTE(E3471,".",",")),E3471)</f>
        <v>No Ct</v>
      </c>
      <c r="L3471" s="61" t="str">
        <f aca="false">IF(J3471="PosK",SUMIFS(K:K,J:J,"PosK",H:H,H3471),"")</f>
        <v/>
      </c>
      <c r="M3471" s="61" t="str">
        <f aca="false">IF(J3471="PosK",SUMIFS(K:K,J:J,"NegK",H:H,H3471),"")</f>
        <v/>
      </c>
      <c r="N3471" s="61" t="str">
        <f aca="false">IF(J3471="PosK",SUMIFS(K:K,J:J,"eDNA",H:H,H3471),"")</f>
        <v/>
      </c>
    </row>
    <row r="3472" customFormat="false" ht="14.25" hidden="false" customHeight="false" outlineLevel="0" collapsed="false">
      <c r="A3472" s="0" t="s">
        <v>749</v>
      </c>
      <c r="B3472" s="52" t="s">
        <v>750</v>
      </c>
      <c r="C3472" s="52" t="s">
        <v>751</v>
      </c>
      <c r="D3472" s="53" t="n">
        <v>0.1</v>
      </c>
      <c r="E3472" s="53" t="s">
        <v>748</v>
      </c>
      <c r="F3472" s="0" t="s">
        <v>1377</v>
      </c>
      <c r="G3472" s="0" t="str">
        <f aca="false">LEFT(B3472,2)</f>
        <v>01</v>
      </c>
      <c r="H3472" s="0" t="str">
        <f aca="false">I3472&amp;"_"&amp;G3472&amp;"_"&amp;F3472</f>
        <v>Loegfroe_01_20181113_DL2018097_MarieKruseSkole_koersel1</v>
      </c>
      <c r="I3472" s="61" t="str">
        <f aca="false">MID(RIGHT(B3472,LEN(B3472)-3),1,FIND("_",RIGHT(B3472,LEN(B3472)-3))-1)</f>
        <v>Loegfroe</v>
      </c>
      <c r="J3472" s="61" t="str">
        <f aca="false">TRIM(SUBSTITUTE(RIGHT(B3472,FIND(I3472,B3472)+1),"_",""))</f>
        <v>eDNA</v>
      </c>
      <c r="K3472" s="0" t="str">
        <f aca="false">IFERROR(VALUE(SUBSTITUTE(E3472,".",",")),E3472)</f>
        <v>No Ct</v>
      </c>
      <c r="L3472" s="61" t="str">
        <f aca="false">IF(J3472="PosK",SUMIFS(K:K,J:J,"PosK",H:H,H3472),"")</f>
        <v/>
      </c>
      <c r="M3472" s="61" t="str">
        <f aca="false">IF(J3472="PosK",SUMIFS(K:K,J:J,"NegK",H:H,H3472),"")</f>
        <v/>
      </c>
      <c r="N3472" s="61" t="str">
        <f aca="false">IF(J3472="PosK",SUMIFS(K:K,J:J,"eDNA",H:H,H3472),"")</f>
        <v/>
      </c>
      <c r="Q3472" s="62"/>
    </row>
    <row r="3473" customFormat="false" ht="14.25" hidden="false" customHeight="false" outlineLevel="0" collapsed="false">
      <c r="A3473" s="0" t="s">
        <v>752</v>
      </c>
      <c r="B3473" s="52" t="s">
        <v>750</v>
      </c>
      <c r="C3473" s="52" t="s">
        <v>751</v>
      </c>
      <c r="D3473" s="53" t="n">
        <v>0.1</v>
      </c>
      <c r="E3473" s="53" t="s">
        <v>748</v>
      </c>
      <c r="F3473" s="0" t="s">
        <v>1377</v>
      </c>
      <c r="G3473" s="0" t="str">
        <f aca="false">LEFT(B3473,2)</f>
        <v>01</v>
      </c>
      <c r="H3473" s="0" t="str">
        <f aca="false">I3473&amp;"_"&amp;G3473&amp;"_"&amp;F3473</f>
        <v>Loegfroe_01_20181113_DL2018097_MarieKruseSkole_koersel1</v>
      </c>
      <c r="I3473" s="61" t="str">
        <f aca="false">MID(RIGHT(B3473,LEN(B3473)-3),1,FIND("_",RIGHT(B3473,LEN(B3473)-3))-1)</f>
        <v>Loegfroe</v>
      </c>
      <c r="J3473" s="61" t="str">
        <f aca="false">TRIM(SUBSTITUTE(RIGHT(B3473,FIND(I3473,B3473)+1),"_",""))</f>
        <v>eDNA</v>
      </c>
      <c r="K3473" s="0" t="str">
        <f aca="false">IFERROR(VALUE(SUBSTITUTE(E3473,".",",")),E3473)</f>
        <v>No Ct</v>
      </c>
      <c r="L3473" s="61" t="str">
        <f aca="false">IF(J3473="PosK",SUMIFS(K:K,J:J,"PosK",H:H,H3473),"")</f>
        <v/>
      </c>
      <c r="M3473" s="61" t="str">
        <f aca="false">IF(J3473="PosK",SUMIFS(K:K,J:J,"NegK",H:H,H3473),"")</f>
        <v/>
      </c>
      <c r="N3473" s="61" t="str">
        <f aca="false">IF(J3473="PosK",SUMIFS(K:K,J:J,"eDNA",H:H,H3473),"")</f>
        <v/>
      </c>
      <c r="P3473" s="62"/>
      <c r="T3473" s="63"/>
      <c r="W3473" s="64"/>
    </row>
    <row r="3474" customFormat="false" ht="14.25" hidden="false" customHeight="false" outlineLevel="0" collapsed="false">
      <c r="A3474" s="0" t="s">
        <v>754</v>
      </c>
      <c r="B3474" s="52" t="s">
        <v>755</v>
      </c>
      <c r="C3474" s="52" t="s">
        <v>743</v>
      </c>
      <c r="D3474" s="53" t="n">
        <v>0.1</v>
      </c>
      <c r="E3474" s="53" t="n">
        <v>33.91</v>
      </c>
      <c r="F3474" s="0" t="s">
        <v>1377</v>
      </c>
      <c r="G3474" s="0" t="str">
        <f aca="false">LEFT(B3474,2)</f>
        <v>02</v>
      </c>
      <c r="H3474" s="0" t="str">
        <f aca="false">I3474&amp;"_"&amp;G3474&amp;"_"&amp;F3474</f>
        <v>StorVandsalamander_02_20181113_DL2018097_MarieKruseSkole_koersel1</v>
      </c>
      <c r="I3474" s="61" t="str">
        <f aca="false">MID(RIGHT(B3474,LEN(B3474)-3),1,FIND("_",RIGHT(B3474,LEN(B3474)-3))-1)</f>
        <v>StorVandsalamander</v>
      </c>
      <c r="J3474" s="61" t="str">
        <f aca="false">TRIM(SUBSTITUTE(RIGHT(B3474,FIND(I3474,B3474)+1),"_",""))</f>
        <v>PosK</v>
      </c>
      <c r="K3474" s="0" t="n">
        <f aca="false">IFERROR(VALUE(SUBSTITUTE(E3474,".",",")),E3474)</f>
        <v>33.91</v>
      </c>
      <c r="L3474" s="61" t="n">
        <f aca="false">IF(J3474="PosK",SUMIFS(K:K,J:J,"PosK",H:H,H3474),"")</f>
        <v>33.91</v>
      </c>
      <c r="M3474" s="61" t="n">
        <f aca="false">IF(J3474="PosK",SUMIFS(K:K,J:J,"NegK",H:H,H3474),"")</f>
        <v>0</v>
      </c>
      <c r="N3474" s="61" t="n">
        <f aca="false">IF(J3474="PosK",SUMIFS(K:K,J:J,"eDNA",H:H,H3474),"")</f>
        <v>39.54</v>
      </c>
      <c r="P3474" s="62" t="n">
        <f aca="false">IF(K3476="No Ct",0,K3476)</f>
        <v>39.54</v>
      </c>
      <c r="Q3474" s="62" t="n">
        <f aca="false">IF(K3477="No Ct",0,K3477)</f>
        <v>0</v>
      </c>
      <c r="R3474" s="0" t="str">
        <f aca="false">IF(AND(L3474&gt;0,M3474=0),"Valid","Invalid")</f>
        <v>Valid</v>
      </c>
      <c r="S3474" s="0" t="str">
        <f aca="false">IF(OR(P3474&gt;1,Q3474&gt;1),"Present","Absent")</f>
        <v>Present</v>
      </c>
      <c r="T3474" s="63" t="str">
        <f aca="false">IF(OR(AND(P3474&gt;1,P3474&lt;41),AND(Q3474&gt;1,Q3474&lt;41)),"Ct&lt;41","Ct&gt;41")</f>
        <v>Ct&lt;41</v>
      </c>
      <c r="U3474" s="0" t="str">
        <f aca="false">I3474</f>
        <v>StorVandsalamander</v>
      </c>
      <c r="V3474" s="0" t="str">
        <f aca="false">MID(F3474,10,9)</f>
        <v>DL2018097</v>
      </c>
      <c r="W3474" s="64" t="str">
        <f aca="false">V3474&amp;"_"&amp;U3474&amp;"_"&amp;R3474&amp;"_"&amp;S3474&amp;"_"&amp;T3474</f>
        <v>DL2018097_StorVandsalamander_Valid_Present_Ct&lt;41</v>
      </c>
    </row>
    <row r="3475" customFormat="false" ht="14.25" hidden="false" customHeight="false" outlineLevel="0" collapsed="false">
      <c r="A3475" s="0" t="s">
        <v>756</v>
      </c>
      <c r="B3475" s="52" t="s">
        <v>757</v>
      </c>
      <c r="C3475" s="52" t="s">
        <v>747</v>
      </c>
      <c r="D3475" s="53" t="n">
        <v>0.1</v>
      </c>
      <c r="E3475" s="53" t="s">
        <v>748</v>
      </c>
      <c r="F3475" s="0" t="s">
        <v>1377</v>
      </c>
      <c r="G3475" s="0" t="str">
        <f aca="false">LEFT(B3475,2)</f>
        <v>02</v>
      </c>
      <c r="H3475" s="0" t="str">
        <f aca="false">I3475&amp;"_"&amp;G3475&amp;"_"&amp;F3475</f>
        <v>StorVandsalamander_02_20181113_DL2018097_MarieKruseSkole_koersel1</v>
      </c>
      <c r="I3475" s="61" t="str">
        <f aca="false">MID(RIGHT(B3475,LEN(B3475)-3),1,FIND("_",RIGHT(B3475,LEN(B3475)-3))-1)</f>
        <v>StorVandsalamander</v>
      </c>
      <c r="J3475" s="61" t="str">
        <f aca="false">TRIM(SUBSTITUTE(RIGHT(B3475,FIND(I3475,B3475)+1),"_",""))</f>
        <v>NegK</v>
      </c>
      <c r="K3475" s="0" t="str">
        <f aca="false">IFERROR(VALUE(SUBSTITUTE(E3475,".",",")),E3475)</f>
        <v>No Ct</v>
      </c>
      <c r="L3475" s="61" t="str">
        <f aca="false">IF(J3475="PosK",SUMIFS(K:K,J:J,"PosK",H:H,H3475),"")</f>
        <v/>
      </c>
      <c r="M3475" s="61" t="str">
        <f aca="false">IF(J3475="PosK",SUMIFS(K:K,J:J,"NegK",H:H,H3475),"")</f>
        <v/>
      </c>
      <c r="N3475" s="61" t="str">
        <f aca="false">IF(J3475="PosK",SUMIFS(K:K,J:J,"eDNA",H:H,H3475),"")</f>
        <v/>
      </c>
    </row>
    <row r="3476" customFormat="false" ht="14.25" hidden="false" customHeight="false" outlineLevel="0" collapsed="false">
      <c r="A3476" s="0" t="s">
        <v>758</v>
      </c>
      <c r="B3476" s="52" t="s">
        <v>759</v>
      </c>
      <c r="C3476" s="52" t="s">
        <v>751</v>
      </c>
      <c r="D3476" s="53" t="n">
        <v>0.1</v>
      </c>
      <c r="E3476" s="53" t="n">
        <v>39.54</v>
      </c>
      <c r="F3476" s="0" t="s">
        <v>1377</v>
      </c>
      <c r="G3476" s="0" t="str">
        <f aca="false">LEFT(B3476,2)</f>
        <v>02</v>
      </c>
      <c r="H3476" s="0" t="str">
        <f aca="false">I3476&amp;"_"&amp;G3476&amp;"_"&amp;F3476</f>
        <v>StorVandsalamander_02_20181113_DL2018097_MarieKruseSkole_koersel1</v>
      </c>
      <c r="I3476" s="61" t="str">
        <f aca="false">MID(RIGHT(B3476,LEN(B3476)-3),1,FIND("_",RIGHT(B3476,LEN(B3476)-3))-1)</f>
        <v>StorVandsalamander</v>
      </c>
      <c r="J3476" s="61" t="str">
        <f aca="false">TRIM(SUBSTITUTE(RIGHT(B3476,FIND(I3476,B3476)+1),"_",""))</f>
        <v>eDNA</v>
      </c>
      <c r="K3476" s="0" t="n">
        <f aca="false">IFERROR(VALUE(SUBSTITUTE(E3476,".",",")),E3476)</f>
        <v>39.54</v>
      </c>
      <c r="L3476" s="61" t="str">
        <f aca="false">IF(J3476="PosK",SUMIFS(K:K,J:J,"PosK",H:H,H3476),"")</f>
        <v/>
      </c>
      <c r="M3476" s="61" t="str">
        <f aca="false">IF(J3476="PosK",SUMIFS(K:K,J:J,"NegK",H:H,H3476),"")</f>
        <v/>
      </c>
      <c r="N3476" s="61" t="str">
        <f aca="false">IF(J3476="PosK",SUMIFS(K:K,J:J,"eDNA",H:H,H3476),"")</f>
        <v/>
      </c>
      <c r="Q3476" s="62"/>
    </row>
    <row r="3477" customFormat="false" ht="14.25" hidden="false" customHeight="false" outlineLevel="0" collapsed="false">
      <c r="A3477" s="0" t="s">
        <v>760</v>
      </c>
      <c r="B3477" s="52" t="s">
        <v>759</v>
      </c>
      <c r="C3477" s="52" t="s">
        <v>751</v>
      </c>
      <c r="D3477" s="53" t="n">
        <v>0.1</v>
      </c>
      <c r="E3477" s="53" t="s">
        <v>748</v>
      </c>
      <c r="F3477" s="0" t="s">
        <v>1377</v>
      </c>
      <c r="G3477" s="0" t="str">
        <f aca="false">LEFT(B3477,2)</f>
        <v>02</v>
      </c>
      <c r="H3477" s="0" t="str">
        <f aca="false">I3477&amp;"_"&amp;G3477&amp;"_"&amp;F3477</f>
        <v>StorVandsalamander_02_20181113_DL2018097_MarieKruseSkole_koersel1</v>
      </c>
      <c r="I3477" s="61" t="str">
        <f aca="false">MID(RIGHT(B3477,LEN(B3477)-3),1,FIND("_",RIGHT(B3477,LEN(B3477)-3))-1)</f>
        <v>StorVandsalamander</v>
      </c>
      <c r="J3477" s="61" t="str">
        <f aca="false">TRIM(SUBSTITUTE(RIGHT(B3477,FIND(I3477,B3477)+1),"_",""))</f>
        <v>eDNA</v>
      </c>
      <c r="K3477" s="0" t="str">
        <f aca="false">IFERROR(VALUE(SUBSTITUTE(E3477,".",",")),E3477)</f>
        <v>No Ct</v>
      </c>
      <c r="L3477" s="61" t="str">
        <f aca="false">IF(J3477="PosK",SUMIFS(K:K,J:J,"PosK",H:H,H3477),"")</f>
        <v/>
      </c>
      <c r="M3477" s="61" t="str">
        <f aca="false">IF(J3477="PosK",SUMIFS(K:K,J:J,"NegK",H:H,H3477),"")</f>
        <v/>
      </c>
      <c r="N3477" s="61" t="str">
        <f aca="false">IF(J3477="PosK",SUMIFS(K:K,J:J,"eDNA",H:H,H3477),"")</f>
        <v/>
      </c>
      <c r="P3477" s="62"/>
      <c r="T3477" s="63"/>
      <c r="W3477" s="64"/>
    </row>
    <row r="3478" customFormat="false" ht="14.25" hidden="false" customHeight="false" outlineLevel="0" collapsed="false">
      <c r="A3478" s="0" t="s">
        <v>762</v>
      </c>
      <c r="B3478" s="52" t="s">
        <v>763</v>
      </c>
      <c r="C3478" s="52" t="s">
        <v>743</v>
      </c>
      <c r="D3478" s="53" t="n">
        <v>0.1</v>
      </c>
      <c r="E3478" s="53" t="n">
        <v>23.31</v>
      </c>
      <c r="F3478" s="0" t="s">
        <v>1377</v>
      </c>
      <c r="G3478" s="0" t="str">
        <f aca="false">LEFT(B3478,2)</f>
        <v>03</v>
      </c>
      <c r="H3478" s="0" t="str">
        <f aca="false">I3478&amp;"_"&amp;G3478&amp;"_"&amp;F3478</f>
        <v>Strandtudse_03_20181113_DL2018097_MarieKruseSkole_koersel1</v>
      </c>
      <c r="I3478" s="61" t="str">
        <f aca="false">MID(RIGHT(B3478,LEN(B3478)-3),1,FIND("_",RIGHT(B3478,LEN(B3478)-3))-1)</f>
        <v>Strandtudse</v>
      </c>
      <c r="J3478" s="61" t="str">
        <f aca="false">TRIM(SUBSTITUTE(RIGHT(B3478,FIND(I3478,B3478)+1),"_",""))</f>
        <v>PosK</v>
      </c>
      <c r="K3478" s="0" t="n">
        <f aca="false">IFERROR(VALUE(SUBSTITUTE(E3478,".",",")),E3478)</f>
        <v>23.31</v>
      </c>
      <c r="L3478" s="61" t="n">
        <f aca="false">IF(J3478="PosK",SUMIFS(K:K,J:J,"PosK",H:H,H3478),"")</f>
        <v>23.31</v>
      </c>
      <c r="M3478" s="61" t="n">
        <f aca="false">IF(J3478="PosK",SUMIFS(K:K,J:J,"NegK",H:H,H3478),"")</f>
        <v>0</v>
      </c>
      <c r="N3478" s="61" t="n">
        <f aca="false">IF(J3478="PosK",SUMIFS(K:K,J:J,"eDNA",H:H,H3478),"")</f>
        <v>0</v>
      </c>
      <c r="P3478" s="62" t="n">
        <f aca="false">IF(K3480="No Ct",0,K3480)</f>
        <v>0</v>
      </c>
      <c r="Q3478" s="62" t="n">
        <f aca="false">IF(K3481="No Ct",0,K3481)</f>
        <v>0</v>
      </c>
      <c r="R3478" s="0" t="str">
        <f aca="false">IF(AND(L3478&gt;0,M3478=0),"Valid","Invalid")</f>
        <v>Valid</v>
      </c>
      <c r="S3478" s="0" t="str">
        <f aca="false">IF(OR(P3478&gt;1,Q3478&gt;1),"Present","Absent")</f>
        <v>Absent</v>
      </c>
      <c r="T3478" s="63" t="str">
        <f aca="false">IF(OR(AND(P3478&gt;1,P3478&lt;41),AND(Q3478&gt;1,Q3478&lt;41)),"Ct&lt;41","Ct&gt;41")</f>
        <v>Ct&gt;41</v>
      </c>
      <c r="U3478" s="0" t="str">
        <f aca="false">I3478</f>
        <v>Strandtudse</v>
      </c>
      <c r="V3478" s="0" t="str">
        <f aca="false">MID(F3478,10,9)</f>
        <v>DL2018097</v>
      </c>
      <c r="W3478" s="64" t="str">
        <f aca="false">V3478&amp;"_"&amp;U3478&amp;"_"&amp;R3478&amp;"_"&amp;S3478&amp;"_"&amp;T3478</f>
        <v>DL2018097_Strandtudse_Valid_Absent_Ct&gt;41</v>
      </c>
    </row>
    <row r="3479" customFormat="false" ht="14.25" hidden="false" customHeight="false" outlineLevel="0" collapsed="false">
      <c r="A3479" s="0" t="s">
        <v>764</v>
      </c>
      <c r="B3479" s="52" t="s">
        <v>765</v>
      </c>
      <c r="C3479" s="52" t="s">
        <v>747</v>
      </c>
      <c r="D3479" s="53" t="n">
        <v>0.1</v>
      </c>
      <c r="E3479" s="53" t="s">
        <v>748</v>
      </c>
      <c r="F3479" s="0" t="s">
        <v>1377</v>
      </c>
      <c r="G3479" s="0" t="str">
        <f aca="false">LEFT(B3479,2)</f>
        <v>03</v>
      </c>
      <c r="H3479" s="0" t="str">
        <f aca="false">I3479&amp;"_"&amp;G3479&amp;"_"&amp;F3479</f>
        <v>Strandtudse_03_20181113_DL2018097_MarieKruseSkole_koersel1</v>
      </c>
      <c r="I3479" s="61" t="str">
        <f aca="false">MID(RIGHT(B3479,LEN(B3479)-3),1,FIND("_",RIGHT(B3479,LEN(B3479)-3))-1)</f>
        <v>Strandtudse</v>
      </c>
      <c r="J3479" s="61" t="str">
        <f aca="false">TRIM(SUBSTITUTE(RIGHT(B3479,FIND(I3479,B3479)+1),"_",""))</f>
        <v>NegK</v>
      </c>
      <c r="K3479" s="0" t="str">
        <f aca="false">IFERROR(VALUE(SUBSTITUTE(E3479,".",",")),E3479)</f>
        <v>No Ct</v>
      </c>
      <c r="L3479" s="61" t="str">
        <f aca="false">IF(J3479="PosK",SUMIFS(K:K,J:J,"PosK",H:H,H3479),"")</f>
        <v/>
      </c>
      <c r="M3479" s="61" t="str">
        <f aca="false">IF(J3479="PosK",SUMIFS(K:K,J:J,"NegK",H:H,H3479),"")</f>
        <v/>
      </c>
      <c r="N3479" s="61" t="str">
        <f aca="false">IF(J3479="PosK",SUMIFS(K:K,J:J,"eDNA",H:H,H3479),"")</f>
        <v/>
      </c>
    </row>
    <row r="3480" customFormat="false" ht="14.25" hidden="false" customHeight="false" outlineLevel="0" collapsed="false">
      <c r="A3480" s="0" t="s">
        <v>766</v>
      </c>
      <c r="B3480" s="52" t="s">
        <v>767</v>
      </c>
      <c r="C3480" s="52" t="s">
        <v>751</v>
      </c>
      <c r="D3480" s="53" t="n">
        <v>0.1</v>
      </c>
      <c r="E3480" s="53" t="s">
        <v>748</v>
      </c>
      <c r="F3480" s="0" t="s">
        <v>1377</v>
      </c>
      <c r="G3480" s="0" t="str">
        <f aca="false">LEFT(B3480,2)</f>
        <v>03</v>
      </c>
      <c r="H3480" s="0" t="str">
        <f aca="false">I3480&amp;"_"&amp;G3480&amp;"_"&amp;F3480</f>
        <v>Strandtudse_03_20181113_DL2018097_MarieKruseSkole_koersel1</v>
      </c>
      <c r="I3480" s="61" t="str">
        <f aca="false">MID(RIGHT(B3480,LEN(B3480)-3),1,FIND("_",RIGHT(B3480,LEN(B3480)-3))-1)</f>
        <v>Strandtudse</v>
      </c>
      <c r="J3480" s="61" t="str">
        <f aca="false">TRIM(SUBSTITUTE(RIGHT(B3480,FIND(I3480,B3480)+1),"_",""))</f>
        <v>eDNA</v>
      </c>
      <c r="K3480" s="0" t="str">
        <f aca="false">IFERROR(VALUE(SUBSTITUTE(E3480,".",",")),E3480)</f>
        <v>No Ct</v>
      </c>
      <c r="L3480" s="61" t="str">
        <f aca="false">IF(J3480="PosK",SUMIFS(K:K,J:J,"PosK",H:H,H3480),"")</f>
        <v/>
      </c>
      <c r="M3480" s="61" t="str">
        <f aca="false">IF(J3480="PosK",SUMIFS(K:K,J:J,"NegK",H:H,H3480),"")</f>
        <v/>
      </c>
      <c r="N3480" s="61" t="str">
        <f aca="false">IF(J3480="PosK",SUMIFS(K:K,J:J,"eDNA",H:H,H3480),"")</f>
        <v/>
      </c>
      <c r="Q3480" s="62"/>
    </row>
    <row r="3481" customFormat="false" ht="14.25" hidden="false" customHeight="false" outlineLevel="0" collapsed="false">
      <c r="A3481" s="0" t="s">
        <v>768</v>
      </c>
      <c r="B3481" s="52" t="s">
        <v>767</v>
      </c>
      <c r="C3481" s="52" t="s">
        <v>751</v>
      </c>
      <c r="D3481" s="53" t="n">
        <v>0.1</v>
      </c>
      <c r="E3481" s="53" t="s">
        <v>748</v>
      </c>
      <c r="F3481" s="0" t="s">
        <v>1377</v>
      </c>
      <c r="G3481" s="0" t="str">
        <f aca="false">LEFT(B3481,2)</f>
        <v>03</v>
      </c>
      <c r="H3481" s="0" t="str">
        <f aca="false">I3481&amp;"_"&amp;G3481&amp;"_"&amp;F3481</f>
        <v>Strandtudse_03_20181113_DL2018097_MarieKruseSkole_koersel1</v>
      </c>
      <c r="I3481" s="61" t="str">
        <f aca="false">MID(RIGHT(B3481,LEN(B3481)-3),1,FIND("_",RIGHT(B3481,LEN(B3481)-3))-1)</f>
        <v>Strandtudse</v>
      </c>
      <c r="J3481" s="61" t="str">
        <f aca="false">TRIM(SUBSTITUTE(RIGHT(B3481,FIND(I3481,B3481)+1),"_",""))</f>
        <v>eDNA</v>
      </c>
      <c r="K3481" s="0" t="str">
        <f aca="false">IFERROR(VALUE(SUBSTITUTE(E3481,".",",")),E3481)</f>
        <v>No Ct</v>
      </c>
      <c r="L3481" s="61" t="str">
        <f aca="false">IF(J3481="PosK",SUMIFS(K:K,J:J,"PosK",H:H,H3481),"")</f>
        <v/>
      </c>
      <c r="M3481" s="61" t="str">
        <f aca="false">IF(J3481="PosK",SUMIFS(K:K,J:J,"NegK",H:H,H3481),"")</f>
        <v/>
      </c>
      <c r="N3481" s="61" t="str">
        <f aca="false">IF(J3481="PosK",SUMIFS(K:K,J:J,"eDNA",H:H,H3481),"")</f>
        <v/>
      </c>
      <c r="P3481" s="62"/>
      <c r="T3481" s="63"/>
      <c r="W3481" s="64"/>
    </row>
    <row r="3482" customFormat="false" ht="14.25" hidden="false" customHeight="false" outlineLevel="0" collapsed="false">
      <c r="A3482" s="0" t="s">
        <v>770</v>
      </c>
      <c r="B3482" s="52" t="s">
        <v>771</v>
      </c>
      <c r="C3482" s="52" t="s">
        <v>743</v>
      </c>
      <c r="D3482" s="53" t="n">
        <v>0.1</v>
      </c>
      <c r="E3482" s="53" t="n">
        <v>35.84</v>
      </c>
      <c r="F3482" s="0" t="s">
        <v>1377</v>
      </c>
      <c r="G3482" s="0" t="str">
        <f aca="false">LEFT(B3482,2)</f>
        <v>04</v>
      </c>
      <c r="H3482" s="0" t="str">
        <f aca="false">I3482&amp;"_"&amp;G3482&amp;"_"&amp;F3482</f>
        <v>GroenbrogetTudse_04_20181113_DL2018097_MarieKruseSkole_koersel1</v>
      </c>
      <c r="I3482" s="61" t="str">
        <f aca="false">MID(RIGHT(B3482,LEN(B3482)-3),1,FIND("_",RIGHT(B3482,LEN(B3482)-3))-1)</f>
        <v>GroenbrogetTudse</v>
      </c>
      <c r="J3482" s="61" t="str">
        <f aca="false">TRIM(SUBSTITUTE(RIGHT(B3482,FIND(I3482,B3482)+1),"_",""))</f>
        <v>PosK</v>
      </c>
      <c r="K3482" s="0" t="n">
        <f aca="false">IFERROR(VALUE(SUBSTITUTE(E3482,".",",")),E3482)</f>
        <v>35.84</v>
      </c>
      <c r="L3482" s="61" t="n">
        <f aca="false">IF(J3482="PosK",SUMIFS(K:K,J:J,"PosK",H:H,H3482),"")</f>
        <v>35.84</v>
      </c>
      <c r="M3482" s="61" t="n">
        <f aca="false">IF(J3482="PosK",SUMIFS(K:K,J:J,"NegK",H:H,H3482),"")</f>
        <v>0</v>
      </c>
      <c r="N3482" s="61" t="n">
        <f aca="false">IF(J3482="PosK",SUMIFS(K:K,J:J,"eDNA",H:H,H3482),"")</f>
        <v>0</v>
      </c>
      <c r="P3482" s="62" t="n">
        <f aca="false">IF(K3484="No Ct",0,K3484)</f>
        <v>0</v>
      </c>
      <c r="Q3482" s="62" t="n">
        <f aca="false">IF(K3485="No Ct",0,K3485)</f>
        <v>0</v>
      </c>
      <c r="R3482" s="0" t="str">
        <f aca="false">IF(AND(L3482&gt;0,M3482=0),"Valid","Invalid")</f>
        <v>Valid</v>
      </c>
      <c r="S3482" s="0" t="str">
        <f aca="false">IF(OR(P3482&gt;1,Q3482&gt;1),"Present","Absent")</f>
        <v>Absent</v>
      </c>
      <c r="T3482" s="63" t="str">
        <f aca="false">IF(OR(AND(P3482&gt;1,P3482&lt;41),AND(Q3482&gt;1,Q3482&lt;41)),"Ct&lt;41","Ct&gt;41")</f>
        <v>Ct&gt;41</v>
      </c>
      <c r="U3482" s="0" t="str">
        <f aca="false">I3482</f>
        <v>GroenbrogetTudse</v>
      </c>
      <c r="V3482" s="0" t="str">
        <f aca="false">MID(F3482,10,9)</f>
        <v>DL2018097</v>
      </c>
      <c r="W3482" s="64" t="str">
        <f aca="false">V3482&amp;"_"&amp;U3482&amp;"_"&amp;R3482&amp;"_"&amp;S3482&amp;"_"&amp;T3482</f>
        <v>DL2018097_GroenbrogetTudse_Valid_Absent_Ct&gt;41</v>
      </c>
    </row>
    <row r="3483" customFormat="false" ht="14.25" hidden="false" customHeight="false" outlineLevel="0" collapsed="false">
      <c r="A3483" s="0" t="s">
        <v>772</v>
      </c>
      <c r="B3483" s="52" t="s">
        <v>773</v>
      </c>
      <c r="C3483" s="52" t="s">
        <v>747</v>
      </c>
      <c r="D3483" s="53" t="n">
        <v>0.1</v>
      </c>
      <c r="E3483" s="53" t="s">
        <v>748</v>
      </c>
      <c r="F3483" s="0" t="s">
        <v>1377</v>
      </c>
      <c r="G3483" s="0" t="str">
        <f aca="false">LEFT(B3483,2)</f>
        <v>04</v>
      </c>
      <c r="H3483" s="0" t="str">
        <f aca="false">I3483&amp;"_"&amp;G3483&amp;"_"&amp;F3483</f>
        <v>GroenbrogetTudse_04_20181113_DL2018097_MarieKruseSkole_koersel1</v>
      </c>
      <c r="I3483" s="61" t="str">
        <f aca="false">MID(RIGHT(B3483,LEN(B3483)-3),1,FIND("_",RIGHT(B3483,LEN(B3483)-3))-1)</f>
        <v>GroenbrogetTudse</v>
      </c>
      <c r="J3483" s="61" t="str">
        <f aca="false">TRIM(SUBSTITUTE(RIGHT(B3483,FIND(I3483,B3483)+1),"_",""))</f>
        <v>NegK</v>
      </c>
      <c r="K3483" s="0" t="str">
        <f aca="false">IFERROR(VALUE(SUBSTITUTE(E3483,".",",")),E3483)</f>
        <v>No Ct</v>
      </c>
      <c r="L3483" s="61" t="str">
        <f aca="false">IF(J3483="PosK",SUMIFS(K:K,J:J,"PosK",H:H,H3483),"")</f>
        <v/>
      </c>
      <c r="M3483" s="61" t="str">
        <f aca="false">IF(J3483="PosK",SUMIFS(K:K,J:J,"NegK",H:H,H3483),"")</f>
        <v/>
      </c>
      <c r="N3483" s="61" t="str">
        <f aca="false">IF(J3483="PosK",SUMIFS(K:K,J:J,"eDNA",H:H,H3483),"")</f>
        <v/>
      </c>
    </row>
    <row r="3484" customFormat="false" ht="14.25" hidden="false" customHeight="false" outlineLevel="0" collapsed="false">
      <c r="A3484" s="0" t="s">
        <v>774</v>
      </c>
      <c r="B3484" s="52" t="s">
        <v>775</v>
      </c>
      <c r="C3484" s="52" t="s">
        <v>751</v>
      </c>
      <c r="D3484" s="53" t="n">
        <v>0.1</v>
      </c>
      <c r="E3484" s="53" t="s">
        <v>748</v>
      </c>
      <c r="F3484" s="0" t="s">
        <v>1377</v>
      </c>
      <c r="G3484" s="0" t="str">
        <f aca="false">LEFT(B3484,2)</f>
        <v>04</v>
      </c>
      <c r="H3484" s="0" t="str">
        <f aca="false">I3484&amp;"_"&amp;G3484&amp;"_"&amp;F3484</f>
        <v>GroenbrogetTudse_04_20181113_DL2018097_MarieKruseSkole_koersel1</v>
      </c>
      <c r="I3484" s="61" t="str">
        <f aca="false">MID(RIGHT(B3484,LEN(B3484)-3),1,FIND("_",RIGHT(B3484,LEN(B3484)-3))-1)</f>
        <v>GroenbrogetTudse</v>
      </c>
      <c r="J3484" s="61" t="str">
        <f aca="false">TRIM(SUBSTITUTE(RIGHT(B3484,FIND(I3484,B3484)+1),"_",""))</f>
        <v>eDNA</v>
      </c>
      <c r="K3484" s="0" t="str">
        <f aca="false">IFERROR(VALUE(SUBSTITUTE(E3484,".",",")),E3484)</f>
        <v>No Ct</v>
      </c>
      <c r="L3484" s="61" t="str">
        <f aca="false">IF(J3484="PosK",SUMIFS(K:K,J:J,"PosK",H:H,H3484),"")</f>
        <v/>
      </c>
      <c r="M3484" s="61" t="str">
        <f aca="false">IF(J3484="PosK",SUMIFS(K:K,J:J,"NegK",H:H,H3484),"")</f>
        <v/>
      </c>
      <c r="N3484" s="61" t="str">
        <f aca="false">IF(J3484="PosK",SUMIFS(K:K,J:J,"eDNA",H:H,H3484),"")</f>
        <v/>
      </c>
      <c r="Q3484" s="62"/>
    </row>
    <row r="3485" customFormat="false" ht="14.25" hidden="false" customHeight="false" outlineLevel="0" collapsed="false">
      <c r="A3485" s="0" t="s">
        <v>776</v>
      </c>
      <c r="B3485" s="52" t="s">
        <v>775</v>
      </c>
      <c r="C3485" s="52" t="s">
        <v>751</v>
      </c>
      <c r="D3485" s="53" t="n">
        <v>0.1</v>
      </c>
      <c r="E3485" s="53" t="s">
        <v>748</v>
      </c>
      <c r="F3485" s="0" t="s">
        <v>1377</v>
      </c>
      <c r="G3485" s="0" t="str">
        <f aca="false">LEFT(B3485,2)</f>
        <v>04</v>
      </c>
      <c r="H3485" s="0" t="str">
        <f aca="false">I3485&amp;"_"&amp;G3485&amp;"_"&amp;F3485</f>
        <v>GroenbrogetTudse_04_20181113_DL2018097_MarieKruseSkole_koersel1</v>
      </c>
      <c r="I3485" s="61" t="str">
        <f aca="false">MID(RIGHT(B3485,LEN(B3485)-3),1,FIND("_",RIGHT(B3485,LEN(B3485)-3))-1)</f>
        <v>GroenbrogetTudse</v>
      </c>
      <c r="J3485" s="61" t="str">
        <f aca="false">TRIM(SUBSTITUTE(RIGHT(B3485,FIND(I3485,B3485)+1),"_",""))</f>
        <v>eDNA</v>
      </c>
      <c r="K3485" s="0" t="str">
        <f aca="false">IFERROR(VALUE(SUBSTITUTE(E3485,".",",")),E3485)</f>
        <v>No Ct</v>
      </c>
      <c r="L3485" s="61" t="str">
        <f aca="false">IF(J3485="PosK",SUMIFS(K:K,J:J,"PosK",H:H,H3485),"")</f>
        <v/>
      </c>
      <c r="M3485" s="61" t="str">
        <f aca="false">IF(J3485="PosK",SUMIFS(K:K,J:J,"NegK",H:H,H3485),"")</f>
        <v/>
      </c>
      <c r="N3485" s="61" t="str">
        <f aca="false">IF(J3485="PosK",SUMIFS(K:K,J:J,"eDNA",H:H,H3485),"")</f>
        <v/>
      </c>
      <c r="P3485" s="62"/>
      <c r="T3485" s="63"/>
      <c r="W3485" s="64"/>
    </row>
    <row r="3486" customFormat="false" ht="14.25" hidden="false" customHeight="false" outlineLevel="0" collapsed="false">
      <c r="A3486" s="0" t="s">
        <v>778</v>
      </c>
      <c r="B3486" s="52" t="s">
        <v>779</v>
      </c>
      <c r="C3486" s="52" t="s">
        <v>743</v>
      </c>
      <c r="D3486" s="53" t="n">
        <v>0.1</v>
      </c>
      <c r="E3486" s="53" t="n">
        <v>28</v>
      </c>
      <c r="F3486" s="0" t="s">
        <v>1377</v>
      </c>
      <c r="G3486" s="0" t="str">
        <f aca="false">LEFT(B3486,2)</f>
        <v>05</v>
      </c>
      <c r="H3486" s="0" t="str">
        <f aca="false">I3486&amp;"_"&amp;G3486&amp;"_"&amp;F3486</f>
        <v>Loevfroe_05_20181113_DL2018097_MarieKruseSkole_koersel1</v>
      </c>
      <c r="I3486" s="61" t="str">
        <f aca="false">MID(RIGHT(B3486,LEN(B3486)-3),1,FIND("_",RIGHT(B3486,LEN(B3486)-3))-1)</f>
        <v>Loevfroe</v>
      </c>
      <c r="J3486" s="61" t="str">
        <f aca="false">TRIM(SUBSTITUTE(RIGHT(B3486,FIND(I3486,B3486)+1),"_",""))</f>
        <v>PosK</v>
      </c>
      <c r="K3486" s="0" t="n">
        <f aca="false">IFERROR(VALUE(SUBSTITUTE(E3486,".",",")),E3486)</f>
        <v>28</v>
      </c>
      <c r="L3486" s="61" t="n">
        <f aca="false">IF(J3486="PosK",SUMIFS(K:K,J:J,"PosK",H:H,H3486),"")</f>
        <v>28</v>
      </c>
      <c r="M3486" s="61" t="n">
        <f aca="false">IF(J3486="PosK",SUMIFS(K:K,J:J,"NegK",H:H,H3486),"")</f>
        <v>0</v>
      </c>
      <c r="N3486" s="61" t="n">
        <f aca="false">IF(J3486="PosK",SUMIFS(K:K,J:J,"eDNA",H:H,H3486),"")</f>
        <v>0</v>
      </c>
      <c r="P3486" s="62" t="n">
        <f aca="false">IF(K3488="No Ct",0,K3488)</f>
        <v>0</v>
      </c>
      <c r="Q3486" s="62" t="n">
        <f aca="false">IF(K3489="No Ct",0,K3489)</f>
        <v>0</v>
      </c>
      <c r="R3486" s="0" t="str">
        <f aca="false">IF(AND(L3486&gt;0,M3486=0),"Valid","Invalid")</f>
        <v>Valid</v>
      </c>
      <c r="S3486" s="0" t="str">
        <f aca="false">IF(OR(P3486&gt;1,Q3486&gt;1),"Present","Absent")</f>
        <v>Absent</v>
      </c>
      <c r="T3486" s="63" t="str">
        <f aca="false">IF(OR(AND(P3486&gt;1,P3486&lt;41),AND(Q3486&gt;1,Q3486&lt;41)),"Ct&lt;41","Ct&gt;41")</f>
        <v>Ct&gt;41</v>
      </c>
      <c r="U3486" s="0" t="str">
        <f aca="false">I3486</f>
        <v>Loevfroe</v>
      </c>
      <c r="V3486" s="0" t="str">
        <f aca="false">MID(F3486,10,9)</f>
        <v>DL2018097</v>
      </c>
      <c r="W3486" s="64" t="str">
        <f aca="false">V3486&amp;"_"&amp;U3486&amp;"_"&amp;R3486&amp;"_"&amp;S3486&amp;"_"&amp;T3486</f>
        <v>DL2018097_Loevfroe_Valid_Absent_Ct&gt;41</v>
      </c>
    </row>
    <row r="3487" customFormat="false" ht="14.25" hidden="false" customHeight="false" outlineLevel="0" collapsed="false">
      <c r="A3487" s="0" t="s">
        <v>780</v>
      </c>
      <c r="B3487" s="52" t="s">
        <v>781</v>
      </c>
      <c r="C3487" s="52" t="s">
        <v>747</v>
      </c>
      <c r="D3487" s="53" t="n">
        <v>0.1</v>
      </c>
      <c r="E3487" s="53" t="s">
        <v>748</v>
      </c>
      <c r="F3487" s="0" t="s">
        <v>1377</v>
      </c>
      <c r="G3487" s="0" t="str">
        <f aca="false">LEFT(B3487,2)</f>
        <v>05</v>
      </c>
      <c r="H3487" s="0" t="str">
        <f aca="false">I3487&amp;"_"&amp;G3487&amp;"_"&amp;F3487</f>
        <v>Loevfroe_05_20181113_DL2018097_MarieKruseSkole_koersel1</v>
      </c>
      <c r="I3487" s="61" t="str">
        <f aca="false">MID(RIGHT(B3487,LEN(B3487)-3),1,FIND("_",RIGHT(B3487,LEN(B3487)-3))-1)</f>
        <v>Loevfroe</v>
      </c>
      <c r="J3487" s="61" t="str">
        <f aca="false">TRIM(SUBSTITUTE(RIGHT(B3487,FIND(I3487,B3487)+1),"_",""))</f>
        <v>NegK</v>
      </c>
      <c r="K3487" s="0" t="str">
        <f aca="false">IFERROR(VALUE(SUBSTITUTE(E3487,".",",")),E3487)</f>
        <v>No Ct</v>
      </c>
      <c r="L3487" s="61" t="str">
        <f aca="false">IF(J3487="PosK",SUMIFS(K:K,J:J,"PosK",H:H,H3487),"")</f>
        <v/>
      </c>
      <c r="M3487" s="61" t="str">
        <f aca="false">IF(J3487="PosK",SUMIFS(K:K,J:J,"NegK",H:H,H3487),"")</f>
        <v/>
      </c>
      <c r="N3487" s="61" t="str">
        <f aca="false">IF(J3487="PosK",SUMIFS(K:K,J:J,"eDNA",H:H,H3487),"")</f>
        <v/>
      </c>
    </row>
    <row r="3488" customFormat="false" ht="14.25" hidden="false" customHeight="false" outlineLevel="0" collapsed="false">
      <c r="A3488" s="0" t="s">
        <v>782</v>
      </c>
      <c r="B3488" s="52" t="s">
        <v>783</v>
      </c>
      <c r="C3488" s="52" t="s">
        <v>751</v>
      </c>
      <c r="D3488" s="53" t="n">
        <v>0.1</v>
      </c>
      <c r="E3488" s="53" t="s">
        <v>748</v>
      </c>
      <c r="F3488" s="0" t="s">
        <v>1377</v>
      </c>
      <c r="G3488" s="0" t="str">
        <f aca="false">LEFT(B3488,2)</f>
        <v>05</v>
      </c>
      <c r="H3488" s="0" t="str">
        <f aca="false">I3488&amp;"_"&amp;G3488&amp;"_"&amp;F3488</f>
        <v>Loevfroe_05_20181113_DL2018097_MarieKruseSkole_koersel1</v>
      </c>
      <c r="I3488" s="61" t="str">
        <f aca="false">MID(RIGHT(B3488,LEN(B3488)-3),1,FIND("_",RIGHT(B3488,LEN(B3488)-3))-1)</f>
        <v>Loevfroe</v>
      </c>
      <c r="J3488" s="61" t="str">
        <f aca="false">TRIM(SUBSTITUTE(RIGHT(B3488,FIND(I3488,B3488)+1),"_",""))</f>
        <v>eDNA</v>
      </c>
      <c r="K3488" s="0" t="str">
        <f aca="false">IFERROR(VALUE(SUBSTITUTE(E3488,".",",")),E3488)</f>
        <v>No Ct</v>
      </c>
      <c r="L3488" s="61" t="str">
        <f aca="false">IF(J3488="PosK",SUMIFS(K:K,J:J,"PosK",H:H,H3488),"")</f>
        <v/>
      </c>
      <c r="M3488" s="61" t="str">
        <f aca="false">IF(J3488="PosK",SUMIFS(K:K,J:J,"NegK",H:H,H3488),"")</f>
        <v/>
      </c>
      <c r="N3488" s="61" t="str">
        <f aca="false">IF(J3488="PosK",SUMIFS(K:K,J:J,"eDNA",H:H,H3488),"")</f>
        <v/>
      </c>
      <c r="Q3488" s="62"/>
    </row>
    <row r="3489" customFormat="false" ht="14.25" hidden="false" customHeight="false" outlineLevel="0" collapsed="false">
      <c r="A3489" s="0" t="s">
        <v>784</v>
      </c>
      <c r="B3489" s="52" t="s">
        <v>783</v>
      </c>
      <c r="C3489" s="52" t="s">
        <v>751</v>
      </c>
      <c r="D3489" s="53" t="n">
        <v>0.1</v>
      </c>
      <c r="E3489" s="53" t="s">
        <v>748</v>
      </c>
      <c r="F3489" s="0" t="s">
        <v>1377</v>
      </c>
      <c r="G3489" s="0" t="str">
        <f aca="false">LEFT(B3489,2)</f>
        <v>05</v>
      </c>
      <c r="H3489" s="0" t="str">
        <f aca="false">I3489&amp;"_"&amp;G3489&amp;"_"&amp;F3489</f>
        <v>Loevfroe_05_20181113_DL2018097_MarieKruseSkole_koersel1</v>
      </c>
      <c r="I3489" s="61" t="str">
        <f aca="false">MID(RIGHT(B3489,LEN(B3489)-3),1,FIND("_",RIGHT(B3489,LEN(B3489)-3))-1)</f>
        <v>Loevfroe</v>
      </c>
      <c r="J3489" s="61" t="str">
        <f aca="false">TRIM(SUBSTITUTE(RIGHT(B3489,FIND(I3489,B3489)+1),"_",""))</f>
        <v>eDNA</v>
      </c>
      <c r="K3489" s="0" t="str">
        <f aca="false">IFERROR(VALUE(SUBSTITUTE(E3489,".",",")),E3489)</f>
        <v>No Ct</v>
      </c>
      <c r="L3489" s="61" t="str">
        <f aca="false">IF(J3489="PosK",SUMIFS(K:K,J:J,"PosK",H:H,H3489),"")</f>
        <v/>
      </c>
      <c r="M3489" s="61" t="str">
        <f aca="false">IF(J3489="PosK",SUMIFS(K:K,J:J,"NegK",H:H,H3489),"")</f>
        <v/>
      </c>
      <c r="N3489" s="61" t="str">
        <f aca="false">IF(J3489="PosK",SUMIFS(K:K,J:J,"eDNA",H:H,H3489),"")</f>
        <v/>
      </c>
      <c r="P3489" s="62"/>
      <c r="T3489" s="63"/>
      <c r="W3489" s="64"/>
    </row>
    <row r="3490" customFormat="false" ht="14.25" hidden="false" customHeight="false" outlineLevel="0" collapsed="false">
      <c r="A3490" s="0" t="s">
        <v>786</v>
      </c>
      <c r="B3490" s="52" t="s">
        <v>787</v>
      </c>
      <c r="C3490" s="52" t="s">
        <v>743</v>
      </c>
      <c r="D3490" s="53" t="n">
        <v>0.1</v>
      </c>
      <c r="E3490" s="53" t="n">
        <v>35.38</v>
      </c>
      <c r="F3490" s="0" t="s">
        <v>1377</v>
      </c>
      <c r="G3490" s="0" t="str">
        <f aca="false">LEFT(B3490,2)</f>
        <v>06</v>
      </c>
      <c r="H3490" s="0" t="str">
        <f aca="false">I3490&amp;"_"&amp;G3490&amp;"_"&amp;F3490</f>
        <v>Springfroe_06_20181113_DL2018097_MarieKruseSkole_koersel1</v>
      </c>
      <c r="I3490" s="61" t="str">
        <f aca="false">MID(RIGHT(B3490,LEN(B3490)-3),1,FIND("_",RIGHT(B3490,LEN(B3490)-3))-1)</f>
        <v>Springfroe</v>
      </c>
      <c r="J3490" s="61" t="str">
        <f aca="false">TRIM(SUBSTITUTE(RIGHT(B3490,FIND(I3490,B3490)+1),"_",""))</f>
        <v>PosK</v>
      </c>
      <c r="K3490" s="0" t="n">
        <f aca="false">IFERROR(VALUE(SUBSTITUTE(E3490,".",",")),E3490)</f>
        <v>35.38</v>
      </c>
      <c r="L3490" s="61" t="n">
        <f aca="false">IF(J3490="PosK",SUMIFS(K:K,J:J,"PosK",H:H,H3490),"")</f>
        <v>35.38</v>
      </c>
      <c r="M3490" s="61" t="n">
        <f aca="false">IF(J3490="PosK",SUMIFS(K:K,J:J,"NegK",H:H,H3490),"")</f>
        <v>0</v>
      </c>
      <c r="N3490" s="61" t="n">
        <f aca="false">IF(J3490="PosK",SUMIFS(K:K,J:J,"eDNA",H:H,H3490),"")</f>
        <v>0</v>
      </c>
      <c r="P3490" s="62" t="n">
        <f aca="false">IF(K3492="No Ct",0,K3492)</f>
        <v>0</v>
      </c>
      <c r="Q3490" s="62" t="n">
        <f aca="false">IF(K3493="No Ct",0,K3493)</f>
        <v>0</v>
      </c>
      <c r="R3490" s="0" t="str">
        <f aca="false">IF(AND(L3490&gt;0,M3490=0),"Valid","Invalid")</f>
        <v>Valid</v>
      </c>
      <c r="S3490" s="0" t="str">
        <f aca="false">IF(OR(P3490&gt;1,Q3490&gt;1),"Present","Absent")</f>
        <v>Absent</v>
      </c>
      <c r="T3490" s="63" t="str">
        <f aca="false">IF(OR(AND(P3490&gt;1,P3490&lt;41),AND(Q3490&gt;1,Q3490&lt;41)),"Ct&lt;41","Ct&gt;41")</f>
        <v>Ct&gt;41</v>
      </c>
      <c r="U3490" s="0" t="str">
        <f aca="false">I3490</f>
        <v>Springfroe</v>
      </c>
      <c r="V3490" s="0" t="str">
        <f aca="false">MID(F3490,10,9)</f>
        <v>DL2018097</v>
      </c>
      <c r="W3490" s="64" t="str">
        <f aca="false">V3490&amp;"_"&amp;U3490&amp;"_"&amp;R3490&amp;"_"&amp;S3490&amp;"_"&amp;T3490</f>
        <v>DL2018097_Springfroe_Valid_Absent_Ct&gt;41</v>
      </c>
    </row>
    <row r="3491" customFormat="false" ht="14.25" hidden="false" customHeight="false" outlineLevel="0" collapsed="false">
      <c r="A3491" s="0" t="s">
        <v>788</v>
      </c>
      <c r="B3491" s="52" t="s">
        <v>789</v>
      </c>
      <c r="C3491" s="52" t="s">
        <v>747</v>
      </c>
      <c r="D3491" s="53" t="n">
        <v>0.1</v>
      </c>
      <c r="E3491" s="53" t="s">
        <v>748</v>
      </c>
      <c r="F3491" s="0" t="s">
        <v>1377</v>
      </c>
      <c r="G3491" s="0" t="str">
        <f aca="false">LEFT(B3491,2)</f>
        <v>06</v>
      </c>
      <c r="H3491" s="0" t="str">
        <f aca="false">I3491&amp;"_"&amp;G3491&amp;"_"&amp;F3491</f>
        <v>Springfroe_06_20181113_DL2018097_MarieKruseSkole_koersel1</v>
      </c>
      <c r="I3491" s="61" t="str">
        <f aca="false">MID(RIGHT(B3491,LEN(B3491)-3),1,FIND("_",RIGHT(B3491,LEN(B3491)-3))-1)</f>
        <v>Springfroe</v>
      </c>
      <c r="J3491" s="61" t="str">
        <f aca="false">TRIM(SUBSTITUTE(RIGHT(B3491,FIND(I3491,B3491)+1),"_",""))</f>
        <v>NegK</v>
      </c>
      <c r="K3491" s="0" t="str">
        <f aca="false">IFERROR(VALUE(SUBSTITUTE(E3491,".",",")),E3491)</f>
        <v>No Ct</v>
      </c>
      <c r="L3491" s="61" t="str">
        <f aca="false">IF(J3491="PosK",SUMIFS(K:K,J:J,"PosK",H:H,H3491),"")</f>
        <v/>
      </c>
      <c r="M3491" s="61" t="str">
        <f aca="false">IF(J3491="PosK",SUMIFS(K:K,J:J,"NegK",H:H,H3491),"")</f>
        <v/>
      </c>
      <c r="N3491" s="61" t="str">
        <f aca="false">IF(J3491="PosK",SUMIFS(K:K,J:J,"eDNA",H:H,H3491),"")</f>
        <v/>
      </c>
    </row>
    <row r="3492" customFormat="false" ht="14.25" hidden="false" customHeight="false" outlineLevel="0" collapsed="false">
      <c r="A3492" s="0" t="s">
        <v>790</v>
      </c>
      <c r="B3492" s="52" t="s">
        <v>791</v>
      </c>
      <c r="C3492" s="52" t="s">
        <v>751</v>
      </c>
      <c r="D3492" s="53" t="n">
        <v>0.1</v>
      </c>
      <c r="E3492" s="53" t="s">
        <v>748</v>
      </c>
      <c r="F3492" s="0" t="s">
        <v>1377</v>
      </c>
      <c r="G3492" s="0" t="str">
        <f aca="false">LEFT(B3492,2)</f>
        <v>06</v>
      </c>
      <c r="H3492" s="0" t="str">
        <f aca="false">I3492&amp;"_"&amp;G3492&amp;"_"&amp;F3492</f>
        <v>Springfroe_06_20181113_DL2018097_MarieKruseSkole_koersel1</v>
      </c>
      <c r="I3492" s="61" t="str">
        <f aca="false">MID(RIGHT(B3492,LEN(B3492)-3),1,FIND("_",RIGHT(B3492,LEN(B3492)-3))-1)</f>
        <v>Springfroe</v>
      </c>
      <c r="J3492" s="61" t="str">
        <f aca="false">TRIM(SUBSTITUTE(RIGHT(B3492,FIND(I3492,B3492)+1),"_",""))</f>
        <v>eDNA</v>
      </c>
      <c r="K3492" s="0" t="str">
        <f aca="false">IFERROR(VALUE(SUBSTITUTE(E3492,".",",")),E3492)</f>
        <v>No Ct</v>
      </c>
      <c r="L3492" s="61" t="str">
        <f aca="false">IF(J3492="PosK",SUMIFS(K:K,J:J,"PosK",H:H,H3492),"")</f>
        <v/>
      </c>
      <c r="M3492" s="61" t="str">
        <f aca="false">IF(J3492="PosK",SUMIFS(K:K,J:J,"NegK",H:H,H3492),"")</f>
        <v/>
      </c>
      <c r="N3492" s="61" t="str">
        <f aca="false">IF(J3492="PosK",SUMIFS(K:K,J:J,"eDNA",H:H,H3492),"")</f>
        <v/>
      </c>
      <c r="Q3492" s="62"/>
    </row>
    <row r="3493" customFormat="false" ht="14.25" hidden="false" customHeight="false" outlineLevel="0" collapsed="false">
      <c r="A3493" s="0" t="s">
        <v>792</v>
      </c>
      <c r="B3493" s="52" t="s">
        <v>791</v>
      </c>
      <c r="C3493" s="52" t="s">
        <v>751</v>
      </c>
      <c r="D3493" s="53" t="n">
        <v>0.1</v>
      </c>
      <c r="E3493" s="53" t="s">
        <v>748</v>
      </c>
      <c r="F3493" s="0" t="s">
        <v>1377</v>
      </c>
      <c r="G3493" s="0" t="str">
        <f aca="false">LEFT(B3493,2)</f>
        <v>06</v>
      </c>
      <c r="H3493" s="0" t="str">
        <f aca="false">I3493&amp;"_"&amp;G3493&amp;"_"&amp;F3493</f>
        <v>Springfroe_06_20181113_DL2018097_MarieKruseSkole_koersel1</v>
      </c>
      <c r="I3493" s="61" t="str">
        <f aca="false">MID(RIGHT(B3493,LEN(B3493)-3),1,FIND("_",RIGHT(B3493,LEN(B3493)-3))-1)</f>
        <v>Springfroe</v>
      </c>
      <c r="J3493" s="61" t="str">
        <f aca="false">TRIM(SUBSTITUTE(RIGHT(B3493,FIND(I3493,B3493)+1),"_",""))</f>
        <v>eDNA</v>
      </c>
      <c r="K3493" s="0" t="str">
        <f aca="false">IFERROR(VALUE(SUBSTITUTE(E3493,".",",")),E3493)</f>
        <v>No Ct</v>
      </c>
      <c r="L3493" s="61" t="str">
        <f aca="false">IF(J3493="PosK",SUMIFS(K:K,J:J,"PosK",H:H,H3493),"")</f>
        <v/>
      </c>
      <c r="M3493" s="61" t="str">
        <f aca="false">IF(J3493="PosK",SUMIFS(K:K,J:J,"NegK",H:H,H3493),"")</f>
        <v/>
      </c>
      <c r="N3493" s="61" t="str">
        <f aca="false">IF(J3493="PosK",SUMIFS(K:K,J:J,"eDNA",H:H,H3493),"")</f>
        <v/>
      </c>
      <c r="P3493" s="62"/>
      <c r="T3493" s="63"/>
      <c r="W3493" s="64"/>
    </row>
    <row r="3494" customFormat="false" ht="14.25" hidden="false" customHeight="false" outlineLevel="0" collapsed="false">
      <c r="A3494" s="0" t="s">
        <v>794</v>
      </c>
      <c r="B3494" s="52" t="s">
        <v>960</v>
      </c>
      <c r="C3494" s="52" t="s">
        <v>743</v>
      </c>
      <c r="D3494" s="53" t="n">
        <v>0.1</v>
      </c>
      <c r="E3494" s="53" t="n">
        <v>33.87</v>
      </c>
      <c r="F3494" s="0" t="s">
        <v>1377</v>
      </c>
      <c r="G3494" s="0" t="str">
        <f aca="false">LEFT(B3494,2)</f>
        <v>07</v>
      </c>
      <c r="H3494" s="0" t="str">
        <f aca="false">I3494&amp;"_"&amp;G3494&amp;"_"&amp;F3494</f>
        <v>Springfroe_07_20181113_DL2018097_MarieKruseSkole_koersel1</v>
      </c>
      <c r="I3494" s="61" t="str">
        <f aca="false">MID(RIGHT(B3494,LEN(B3494)-3),1,FIND("_",RIGHT(B3494,LEN(B3494)-3))-1)</f>
        <v>Springfroe</v>
      </c>
      <c r="J3494" s="61" t="str">
        <f aca="false">TRIM(SUBSTITUTE(RIGHT(B3494,FIND(I3494,B3494)+1),"_",""))</f>
        <v>PosK</v>
      </c>
      <c r="K3494" s="0" t="n">
        <f aca="false">IFERROR(VALUE(SUBSTITUTE(E3494,".",",")),E3494)</f>
        <v>33.87</v>
      </c>
      <c r="L3494" s="61" t="n">
        <f aca="false">IF(J3494="PosK",SUMIFS(K:K,J:J,"PosK",H:H,H3494),"")</f>
        <v>33.87</v>
      </c>
      <c r="M3494" s="61" t="n">
        <f aca="false">IF(J3494="PosK",SUMIFS(K:K,J:J,"NegK",H:H,H3494),"")</f>
        <v>0</v>
      </c>
      <c r="N3494" s="61" t="n">
        <f aca="false">IF(J3494="PosK",SUMIFS(K:K,J:J,"eDNA",H:H,H3494),"")</f>
        <v>0</v>
      </c>
      <c r="P3494" s="62" t="n">
        <f aca="false">IF(K3496="No Ct",0,K3496)</f>
        <v>0</v>
      </c>
      <c r="Q3494" s="62" t="n">
        <f aca="false">IF(K3497="No Ct",0,K3497)</f>
        <v>0</v>
      </c>
      <c r="R3494" s="0" t="str">
        <f aca="false">IF(AND(L3494&gt;0,M3494=0),"Valid","Invalid")</f>
        <v>Valid</v>
      </c>
      <c r="S3494" s="0" t="str">
        <f aca="false">IF(OR(P3494&gt;1,Q3494&gt;1),"Present","Absent")</f>
        <v>Absent</v>
      </c>
      <c r="T3494" s="63" t="str">
        <f aca="false">IF(OR(AND(P3494&gt;1,P3494&lt;41),AND(Q3494&gt;1,Q3494&lt;41)),"Ct&lt;41","Ct&gt;41")</f>
        <v>Ct&gt;41</v>
      </c>
      <c r="U3494" s="0" t="str">
        <f aca="false">I3494</f>
        <v>Springfroe</v>
      </c>
      <c r="V3494" s="0" t="str">
        <f aca="false">MID(F3494,10,9)</f>
        <v>DL2018097</v>
      </c>
      <c r="W3494" s="64" t="str">
        <f aca="false">V3494&amp;"_"&amp;U3494&amp;"_"&amp;R3494&amp;"_"&amp;S3494&amp;"_"&amp;T3494</f>
        <v>DL2018097_Springfroe_Valid_Absent_Ct&gt;41</v>
      </c>
    </row>
    <row r="3495" customFormat="false" ht="14.25" hidden="false" customHeight="false" outlineLevel="0" collapsed="false">
      <c r="A3495" s="0" t="s">
        <v>796</v>
      </c>
      <c r="B3495" s="52" t="s">
        <v>961</v>
      </c>
      <c r="C3495" s="52" t="s">
        <v>747</v>
      </c>
      <c r="D3495" s="53" t="n">
        <v>0.1</v>
      </c>
      <c r="E3495" s="53" t="s">
        <v>748</v>
      </c>
      <c r="F3495" s="0" t="s">
        <v>1377</v>
      </c>
      <c r="G3495" s="0" t="str">
        <f aca="false">LEFT(B3495,2)</f>
        <v>07</v>
      </c>
      <c r="H3495" s="0" t="str">
        <f aca="false">I3495&amp;"_"&amp;G3495&amp;"_"&amp;F3495</f>
        <v>Springfroe_07_20181113_DL2018097_MarieKruseSkole_koersel1</v>
      </c>
      <c r="I3495" s="61" t="str">
        <f aca="false">MID(RIGHT(B3495,LEN(B3495)-3),1,FIND("_",RIGHT(B3495,LEN(B3495)-3))-1)</f>
        <v>Springfroe</v>
      </c>
      <c r="J3495" s="61" t="str">
        <f aca="false">TRIM(SUBSTITUTE(RIGHT(B3495,FIND(I3495,B3495)+1),"_",""))</f>
        <v>NegK</v>
      </c>
      <c r="K3495" s="0" t="str">
        <f aca="false">IFERROR(VALUE(SUBSTITUTE(E3495,".",",")),E3495)</f>
        <v>No Ct</v>
      </c>
      <c r="L3495" s="61" t="str">
        <f aca="false">IF(J3495="PosK",SUMIFS(K:K,J:J,"PosK",H:H,H3495),"")</f>
        <v/>
      </c>
      <c r="M3495" s="61" t="str">
        <f aca="false">IF(J3495="PosK",SUMIFS(K:K,J:J,"NegK",H:H,H3495),"")</f>
        <v/>
      </c>
      <c r="N3495" s="61" t="str">
        <f aca="false">IF(J3495="PosK",SUMIFS(K:K,J:J,"eDNA",H:H,H3495),"")</f>
        <v/>
      </c>
    </row>
    <row r="3496" customFormat="false" ht="14.25" hidden="false" customHeight="false" outlineLevel="0" collapsed="false">
      <c r="A3496" s="0" t="s">
        <v>798</v>
      </c>
      <c r="B3496" s="52" t="s">
        <v>962</v>
      </c>
      <c r="C3496" s="52" t="s">
        <v>751</v>
      </c>
      <c r="D3496" s="53" t="n">
        <v>0.1</v>
      </c>
      <c r="E3496" s="53" t="s">
        <v>748</v>
      </c>
      <c r="F3496" s="0" t="s">
        <v>1377</v>
      </c>
      <c r="G3496" s="0" t="str">
        <f aca="false">LEFT(B3496,2)</f>
        <v>07</v>
      </c>
      <c r="H3496" s="0" t="str">
        <f aca="false">I3496&amp;"_"&amp;G3496&amp;"_"&amp;F3496</f>
        <v>Springfroe_07_20181113_DL2018097_MarieKruseSkole_koersel1</v>
      </c>
      <c r="I3496" s="61" t="str">
        <f aca="false">MID(RIGHT(B3496,LEN(B3496)-3),1,FIND("_",RIGHT(B3496,LEN(B3496)-3))-1)</f>
        <v>Springfroe</v>
      </c>
      <c r="J3496" s="61" t="str">
        <f aca="false">TRIM(SUBSTITUTE(RIGHT(B3496,FIND(I3496,B3496)+1),"_",""))</f>
        <v>eDNA</v>
      </c>
      <c r="K3496" s="0" t="str">
        <f aca="false">IFERROR(VALUE(SUBSTITUTE(E3496,".",",")),E3496)</f>
        <v>No Ct</v>
      </c>
      <c r="L3496" s="61" t="str">
        <f aca="false">IF(J3496="PosK",SUMIFS(K:K,J:J,"PosK",H:H,H3496),"")</f>
        <v/>
      </c>
      <c r="M3496" s="61" t="str">
        <f aca="false">IF(J3496="PosK",SUMIFS(K:K,J:J,"NegK",H:H,H3496),"")</f>
        <v/>
      </c>
      <c r="N3496" s="61" t="str">
        <f aca="false">IF(J3496="PosK",SUMIFS(K:K,J:J,"eDNA",H:H,H3496),"")</f>
        <v/>
      </c>
      <c r="Q3496" s="62"/>
    </row>
    <row r="3497" customFormat="false" ht="14.25" hidden="false" customHeight="false" outlineLevel="0" collapsed="false">
      <c r="A3497" s="0" t="s">
        <v>800</v>
      </c>
      <c r="B3497" s="52" t="s">
        <v>962</v>
      </c>
      <c r="C3497" s="52" t="s">
        <v>751</v>
      </c>
      <c r="D3497" s="53" t="n">
        <v>0.1</v>
      </c>
      <c r="E3497" s="53" t="s">
        <v>748</v>
      </c>
      <c r="F3497" s="0" t="s">
        <v>1377</v>
      </c>
      <c r="G3497" s="0" t="str">
        <f aca="false">LEFT(B3497,2)</f>
        <v>07</v>
      </c>
      <c r="H3497" s="0" t="str">
        <f aca="false">I3497&amp;"_"&amp;G3497&amp;"_"&amp;F3497</f>
        <v>Springfroe_07_20181113_DL2018097_MarieKruseSkole_koersel1</v>
      </c>
      <c r="I3497" s="61" t="str">
        <f aca="false">MID(RIGHT(B3497,LEN(B3497)-3),1,FIND("_",RIGHT(B3497,LEN(B3497)-3))-1)</f>
        <v>Springfroe</v>
      </c>
      <c r="J3497" s="61" t="str">
        <f aca="false">TRIM(SUBSTITUTE(RIGHT(B3497,FIND(I3497,B3497)+1),"_",""))</f>
        <v>eDNA</v>
      </c>
      <c r="K3497" s="0" t="str">
        <f aca="false">IFERROR(VALUE(SUBSTITUTE(E3497,".",",")),E3497)</f>
        <v>No Ct</v>
      </c>
      <c r="L3497" s="61" t="str">
        <f aca="false">IF(J3497="PosK",SUMIFS(K:K,J:J,"PosK",H:H,H3497),"")</f>
        <v/>
      </c>
      <c r="M3497" s="61" t="str">
        <f aca="false">IF(J3497="PosK",SUMIFS(K:K,J:J,"NegK",H:H,H3497),"")</f>
        <v/>
      </c>
      <c r="N3497" s="61" t="str">
        <f aca="false">IF(J3497="PosK",SUMIFS(K:K,J:J,"eDNA",H:H,H3497),"")</f>
        <v/>
      </c>
      <c r="P3497" s="62"/>
      <c r="T3497" s="63"/>
      <c r="W3497" s="64"/>
    </row>
    <row r="3498" customFormat="false" ht="14.25" hidden="false" customHeight="false" outlineLevel="0" collapsed="false">
      <c r="A3498" s="0" t="s">
        <v>802</v>
      </c>
      <c r="B3498" s="52" t="s">
        <v>964</v>
      </c>
      <c r="C3498" s="52" t="s">
        <v>743</v>
      </c>
      <c r="D3498" s="53" t="n">
        <v>0.1</v>
      </c>
      <c r="E3498" s="53" t="n">
        <v>28.67</v>
      </c>
      <c r="F3498" s="0" t="s">
        <v>1377</v>
      </c>
      <c r="G3498" s="0" t="str">
        <f aca="false">LEFT(B3498,2)</f>
        <v>08</v>
      </c>
      <c r="H3498" s="0" t="str">
        <f aca="false">I3498&amp;"_"&amp;G3498&amp;"_"&amp;F3498</f>
        <v>Klokkefroe_08_20181113_DL2018097_MarieKruseSkole_koersel1</v>
      </c>
      <c r="I3498" s="61" t="str">
        <f aca="false">MID(RIGHT(B3498,LEN(B3498)-3),1,FIND("_",RIGHT(B3498,LEN(B3498)-3))-1)</f>
        <v>Klokkefroe</v>
      </c>
      <c r="J3498" s="61" t="str">
        <f aca="false">TRIM(SUBSTITUTE(RIGHT(B3498,FIND(I3498,B3498)+1),"_",""))</f>
        <v>PosK</v>
      </c>
      <c r="K3498" s="0" t="n">
        <f aca="false">IFERROR(VALUE(SUBSTITUTE(E3498,".",",")),E3498)</f>
        <v>28.67</v>
      </c>
      <c r="L3498" s="61" t="n">
        <f aca="false">IF(J3498="PosK",SUMIFS(K:K,J:J,"PosK",H:H,H3498),"")</f>
        <v>28.67</v>
      </c>
      <c r="M3498" s="61" t="n">
        <f aca="false">IF(J3498="PosK",SUMIFS(K:K,J:J,"NegK",H:H,H3498),"")</f>
        <v>0</v>
      </c>
      <c r="N3498" s="61" t="n">
        <f aca="false">IF(J3498="PosK",SUMIFS(K:K,J:J,"eDNA",H:H,H3498),"")</f>
        <v>0</v>
      </c>
      <c r="P3498" s="62" t="n">
        <f aca="false">IF(K3500="No Ct",0,K3500)</f>
        <v>0</v>
      </c>
      <c r="Q3498" s="62" t="n">
        <f aca="false">IF(K3501="No Ct",0,K3501)</f>
        <v>0</v>
      </c>
      <c r="R3498" s="0" t="str">
        <f aca="false">IF(AND(L3498&gt;0,M3498=0),"Valid","Invalid")</f>
        <v>Valid</v>
      </c>
      <c r="S3498" s="0" t="str">
        <f aca="false">IF(OR(P3498&gt;1,Q3498&gt;1),"Present","Absent")</f>
        <v>Absent</v>
      </c>
      <c r="T3498" s="63" t="str">
        <f aca="false">IF(OR(AND(P3498&gt;1,P3498&lt;41),AND(Q3498&gt;1,Q3498&lt;41)),"Ct&lt;41","Ct&gt;41")</f>
        <v>Ct&gt;41</v>
      </c>
      <c r="U3498" s="0" t="str">
        <f aca="false">I3498</f>
        <v>Klokkefroe</v>
      </c>
      <c r="V3498" s="0" t="str">
        <f aca="false">MID(F3498,10,9)</f>
        <v>DL2018097</v>
      </c>
      <c r="W3498" s="64" t="str">
        <f aca="false">V3498&amp;"_"&amp;U3498&amp;"_"&amp;R3498&amp;"_"&amp;S3498&amp;"_"&amp;T3498</f>
        <v>DL2018097_Klokkefroe_Valid_Absent_Ct&gt;41</v>
      </c>
    </row>
    <row r="3499" customFormat="false" ht="14.25" hidden="false" customHeight="false" outlineLevel="0" collapsed="false">
      <c r="A3499" s="0" t="s">
        <v>804</v>
      </c>
      <c r="B3499" s="52" t="s">
        <v>965</v>
      </c>
      <c r="C3499" s="52" t="s">
        <v>747</v>
      </c>
      <c r="D3499" s="53" t="n">
        <v>0.1</v>
      </c>
      <c r="E3499" s="53" t="s">
        <v>748</v>
      </c>
      <c r="F3499" s="0" t="s">
        <v>1377</v>
      </c>
      <c r="G3499" s="0" t="str">
        <f aca="false">LEFT(B3499,2)</f>
        <v>08</v>
      </c>
      <c r="H3499" s="0" t="str">
        <f aca="false">I3499&amp;"_"&amp;G3499&amp;"_"&amp;F3499</f>
        <v>Klokkefroe_08_20181113_DL2018097_MarieKruseSkole_koersel1</v>
      </c>
      <c r="I3499" s="61" t="str">
        <f aca="false">MID(RIGHT(B3499,LEN(B3499)-3),1,FIND("_",RIGHT(B3499,LEN(B3499)-3))-1)</f>
        <v>Klokkefroe</v>
      </c>
      <c r="J3499" s="61" t="str">
        <f aca="false">TRIM(SUBSTITUTE(RIGHT(B3499,FIND(I3499,B3499)+1),"_",""))</f>
        <v>NegK</v>
      </c>
      <c r="K3499" s="0" t="str">
        <f aca="false">IFERROR(VALUE(SUBSTITUTE(E3499,".",",")),E3499)</f>
        <v>No Ct</v>
      </c>
      <c r="L3499" s="61" t="str">
        <f aca="false">IF(J3499="PosK",SUMIFS(K:K,J:J,"PosK",H:H,H3499),"")</f>
        <v/>
      </c>
      <c r="M3499" s="61" t="str">
        <f aca="false">IF(J3499="PosK",SUMIFS(K:K,J:J,"NegK",H:H,H3499),"")</f>
        <v/>
      </c>
      <c r="N3499" s="61" t="str">
        <f aca="false">IF(J3499="PosK",SUMIFS(K:K,J:J,"eDNA",H:H,H3499),"")</f>
        <v/>
      </c>
    </row>
    <row r="3500" customFormat="false" ht="14.25" hidden="false" customHeight="false" outlineLevel="0" collapsed="false">
      <c r="A3500" s="0" t="s">
        <v>806</v>
      </c>
      <c r="B3500" s="52" t="s">
        <v>966</v>
      </c>
      <c r="C3500" s="52" t="s">
        <v>751</v>
      </c>
      <c r="D3500" s="53" t="n">
        <v>0.1</v>
      </c>
      <c r="E3500" s="53" t="s">
        <v>748</v>
      </c>
      <c r="F3500" s="0" t="s">
        <v>1377</v>
      </c>
      <c r="G3500" s="0" t="str">
        <f aca="false">LEFT(B3500,2)</f>
        <v>08</v>
      </c>
      <c r="H3500" s="0" t="str">
        <f aca="false">I3500&amp;"_"&amp;G3500&amp;"_"&amp;F3500</f>
        <v>Klokkefroe_08_20181113_DL2018097_MarieKruseSkole_koersel1</v>
      </c>
      <c r="I3500" s="61" t="str">
        <f aca="false">MID(RIGHT(B3500,LEN(B3500)-3),1,FIND("_",RIGHT(B3500,LEN(B3500)-3))-1)</f>
        <v>Klokkefroe</v>
      </c>
      <c r="J3500" s="61" t="str">
        <f aca="false">TRIM(SUBSTITUTE(RIGHT(B3500,FIND(I3500,B3500)+1),"_",""))</f>
        <v>eDNA</v>
      </c>
      <c r="K3500" s="0" t="str">
        <f aca="false">IFERROR(VALUE(SUBSTITUTE(E3500,".",",")),E3500)</f>
        <v>No Ct</v>
      </c>
      <c r="L3500" s="61" t="str">
        <f aca="false">IF(J3500="PosK",SUMIFS(K:K,J:J,"PosK",H:H,H3500),"")</f>
        <v/>
      </c>
      <c r="M3500" s="61" t="str">
        <f aca="false">IF(J3500="PosK",SUMIFS(K:K,J:J,"NegK",H:H,H3500),"")</f>
        <v/>
      </c>
      <c r="N3500" s="61" t="str">
        <f aca="false">IF(J3500="PosK",SUMIFS(K:K,J:J,"eDNA",H:H,H3500),"")</f>
        <v/>
      </c>
      <c r="Q3500" s="62"/>
    </row>
    <row r="3501" customFormat="false" ht="14.25" hidden="false" customHeight="false" outlineLevel="0" collapsed="false">
      <c r="A3501" s="0" t="s">
        <v>808</v>
      </c>
      <c r="B3501" s="52" t="s">
        <v>966</v>
      </c>
      <c r="C3501" s="52" t="s">
        <v>751</v>
      </c>
      <c r="D3501" s="53" t="n">
        <v>0.1</v>
      </c>
      <c r="E3501" s="53" t="s">
        <v>748</v>
      </c>
      <c r="F3501" s="0" t="s">
        <v>1377</v>
      </c>
      <c r="G3501" s="0" t="str">
        <f aca="false">LEFT(B3501,2)</f>
        <v>08</v>
      </c>
      <c r="H3501" s="0" t="str">
        <f aca="false">I3501&amp;"_"&amp;G3501&amp;"_"&amp;F3501</f>
        <v>Klokkefroe_08_20181113_DL2018097_MarieKruseSkole_koersel1</v>
      </c>
      <c r="I3501" s="61" t="str">
        <f aca="false">MID(RIGHT(B3501,LEN(B3501)-3),1,FIND("_",RIGHT(B3501,LEN(B3501)-3))-1)</f>
        <v>Klokkefroe</v>
      </c>
      <c r="J3501" s="61" t="str">
        <f aca="false">TRIM(SUBSTITUTE(RIGHT(B3501,FIND(I3501,B3501)+1),"_",""))</f>
        <v>eDNA</v>
      </c>
      <c r="K3501" s="0" t="str">
        <f aca="false">IFERROR(VALUE(SUBSTITUTE(E3501,".",",")),E3501)</f>
        <v>No Ct</v>
      </c>
      <c r="L3501" s="61" t="str">
        <f aca="false">IF(J3501="PosK",SUMIFS(K:K,J:J,"PosK",H:H,H3501),"")</f>
        <v/>
      </c>
      <c r="M3501" s="61" t="str">
        <f aca="false">IF(J3501="PosK",SUMIFS(K:K,J:J,"NegK",H:H,H3501),"")</f>
        <v/>
      </c>
      <c r="N3501" s="61" t="str">
        <f aca="false">IF(J3501="PosK",SUMIFS(K:K,J:J,"eDNA",H:H,H3501),"")</f>
        <v/>
      </c>
      <c r="P3501" s="62"/>
      <c r="T3501" s="63"/>
      <c r="W3501" s="64"/>
    </row>
    <row r="3502" customFormat="false" ht="14.25" hidden="false" customHeight="false" outlineLevel="0" collapsed="false">
      <c r="A3502" s="0" t="s">
        <v>810</v>
      </c>
      <c r="B3502" s="52" t="s">
        <v>968</v>
      </c>
      <c r="C3502" s="52" t="s">
        <v>743</v>
      </c>
      <c r="D3502" s="53" t="n">
        <v>0.1</v>
      </c>
      <c r="E3502" s="53" t="n">
        <v>30.91</v>
      </c>
      <c r="F3502" s="0" t="s">
        <v>1377</v>
      </c>
      <c r="G3502" s="0" t="str">
        <f aca="false">LEFT(B3502,2)</f>
        <v>09</v>
      </c>
      <c r="H3502" s="0" t="str">
        <f aca="false">I3502&amp;"_"&amp;G3502&amp;"_"&amp;F3502</f>
        <v>Skrubtudse_09_20181113_DL2018097_MarieKruseSkole_koersel1</v>
      </c>
      <c r="I3502" s="61" t="str">
        <f aca="false">MID(RIGHT(B3502,LEN(B3502)-3),1,FIND("_",RIGHT(B3502,LEN(B3502)-3))-1)</f>
        <v>Skrubtudse</v>
      </c>
      <c r="J3502" s="61" t="str">
        <f aca="false">TRIM(SUBSTITUTE(RIGHT(B3502,FIND(I3502,B3502)+1),"_",""))</f>
        <v>PosK</v>
      </c>
      <c r="K3502" s="0" t="n">
        <f aca="false">IFERROR(VALUE(SUBSTITUTE(E3502,".",",")),E3502)</f>
        <v>30.91</v>
      </c>
      <c r="L3502" s="61" t="n">
        <f aca="false">IF(J3502="PosK",SUMIFS(K:K,J:J,"PosK",H:H,H3502),"")</f>
        <v>30.91</v>
      </c>
      <c r="M3502" s="61" t="n">
        <f aca="false">IF(J3502="PosK",SUMIFS(K:K,J:J,"NegK",H:H,H3502),"")</f>
        <v>0</v>
      </c>
      <c r="N3502" s="61" t="n">
        <f aca="false">IF(J3502="PosK",SUMIFS(K:K,J:J,"eDNA",H:H,H3502),"")</f>
        <v>0</v>
      </c>
      <c r="P3502" s="62" t="n">
        <f aca="false">IF(K3504="No Ct",0,K3504)</f>
        <v>0</v>
      </c>
      <c r="Q3502" s="62" t="n">
        <f aca="false">IF(K3505="No Ct",0,K3505)</f>
        <v>0</v>
      </c>
      <c r="R3502" s="0" t="str">
        <f aca="false">IF(AND(L3502&gt;0,M3502=0),"Valid","Invalid")</f>
        <v>Valid</v>
      </c>
      <c r="S3502" s="0" t="str">
        <f aca="false">IF(OR(P3502&gt;1,Q3502&gt;1),"Present","Absent")</f>
        <v>Absent</v>
      </c>
      <c r="T3502" s="63" t="str">
        <f aca="false">IF(OR(AND(P3502&gt;1,P3502&lt;41),AND(Q3502&gt;1,Q3502&lt;41)),"Ct&lt;41","Ct&gt;41")</f>
        <v>Ct&gt;41</v>
      </c>
      <c r="U3502" s="0" t="str">
        <f aca="false">I3502</f>
        <v>Skrubtudse</v>
      </c>
      <c r="V3502" s="0" t="str">
        <f aca="false">MID(F3502,10,9)</f>
        <v>DL2018097</v>
      </c>
      <c r="W3502" s="64" t="str">
        <f aca="false">V3502&amp;"_"&amp;U3502&amp;"_"&amp;R3502&amp;"_"&amp;S3502&amp;"_"&amp;T3502</f>
        <v>DL2018097_Skrubtudse_Valid_Absent_Ct&gt;41</v>
      </c>
    </row>
    <row r="3503" customFormat="false" ht="14.25" hidden="false" customHeight="false" outlineLevel="0" collapsed="false">
      <c r="A3503" s="0" t="s">
        <v>812</v>
      </c>
      <c r="B3503" s="52" t="s">
        <v>969</v>
      </c>
      <c r="C3503" s="52" t="s">
        <v>747</v>
      </c>
      <c r="D3503" s="53" t="n">
        <v>0.1</v>
      </c>
      <c r="E3503" s="53" t="s">
        <v>748</v>
      </c>
      <c r="F3503" s="0" t="s">
        <v>1377</v>
      </c>
      <c r="G3503" s="0" t="str">
        <f aca="false">LEFT(B3503,2)</f>
        <v>09</v>
      </c>
      <c r="H3503" s="0" t="str">
        <f aca="false">I3503&amp;"_"&amp;G3503&amp;"_"&amp;F3503</f>
        <v>Skrubtudse_09_20181113_DL2018097_MarieKruseSkole_koersel1</v>
      </c>
      <c r="I3503" s="61" t="str">
        <f aca="false">MID(RIGHT(B3503,LEN(B3503)-3),1,FIND("_",RIGHT(B3503,LEN(B3503)-3))-1)</f>
        <v>Skrubtudse</v>
      </c>
      <c r="J3503" s="61" t="str">
        <f aca="false">TRIM(SUBSTITUTE(RIGHT(B3503,FIND(I3503,B3503)+1),"_",""))</f>
        <v>NegK</v>
      </c>
      <c r="K3503" s="0" t="str">
        <f aca="false">IFERROR(VALUE(SUBSTITUTE(E3503,".",",")),E3503)</f>
        <v>No Ct</v>
      </c>
      <c r="L3503" s="61" t="str">
        <f aca="false">IF(J3503="PosK",SUMIFS(K:K,J:J,"PosK",H:H,H3503),"")</f>
        <v/>
      </c>
      <c r="M3503" s="61" t="str">
        <f aca="false">IF(J3503="PosK",SUMIFS(K:K,J:J,"NegK",H:H,H3503),"")</f>
        <v/>
      </c>
      <c r="N3503" s="61" t="str">
        <f aca="false">IF(J3503="PosK",SUMIFS(K:K,J:J,"eDNA",H:H,H3503),"")</f>
        <v/>
      </c>
    </row>
    <row r="3504" customFormat="false" ht="14.25" hidden="false" customHeight="false" outlineLevel="0" collapsed="false">
      <c r="A3504" s="0" t="s">
        <v>814</v>
      </c>
      <c r="B3504" s="52" t="s">
        <v>970</v>
      </c>
      <c r="C3504" s="52" t="s">
        <v>751</v>
      </c>
      <c r="D3504" s="53" t="n">
        <v>0.1</v>
      </c>
      <c r="E3504" s="53" t="s">
        <v>748</v>
      </c>
      <c r="F3504" s="0" t="s">
        <v>1377</v>
      </c>
      <c r="G3504" s="0" t="str">
        <f aca="false">LEFT(B3504,2)</f>
        <v>09</v>
      </c>
      <c r="H3504" s="0" t="str">
        <f aca="false">I3504&amp;"_"&amp;G3504&amp;"_"&amp;F3504</f>
        <v>Skrubtudse_09_20181113_DL2018097_MarieKruseSkole_koersel1</v>
      </c>
      <c r="I3504" s="61" t="str">
        <f aca="false">MID(RIGHT(B3504,LEN(B3504)-3),1,FIND("_",RIGHT(B3504,LEN(B3504)-3))-1)</f>
        <v>Skrubtudse</v>
      </c>
      <c r="J3504" s="61" t="str">
        <f aca="false">TRIM(SUBSTITUTE(RIGHT(B3504,FIND(I3504,B3504)+1),"_",""))</f>
        <v>eDNA</v>
      </c>
      <c r="K3504" s="0" t="str">
        <f aca="false">IFERROR(VALUE(SUBSTITUTE(E3504,".",",")),E3504)</f>
        <v>No Ct</v>
      </c>
      <c r="L3504" s="61" t="str">
        <f aca="false">IF(J3504="PosK",SUMIFS(K:K,J:J,"PosK",H:H,H3504),"")</f>
        <v/>
      </c>
      <c r="M3504" s="61" t="str">
        <f aca="false">IF(J3504="PosK",SUMIFS(K:K,J:J,"NegK",H:H,H3504),"")</f>
        <v/>
      </c>
      <c r="N3504" s="61" t="str">
        <f aca="false">IF(J3504="PosK",SUMIFS(K:K,J:J,"eDNA",H:H,H3504),"")</f>
        <v/>
      </c>
      <c r="Q3504" s="62"/>
    </row>
    <row r="3505" customFormat="false" ht="14.25" hidden="false" customHeight="false" outlineLevel="0" collapsed="false">
      <c r="A3505" s="0" t="s">
        <v>816</v>
      </c>
      <c r="B3505" s="52" t="s">
        <v>970</v>
      </c>
      <c r="C3505" s="52" t="s">
        <v>751</v>
      </c>
      <c r="D3505" s="53" t="n">
        <v>0.1</v>
      </c>
      <c r="E3505" s="53" t="s">
        <v>748</v>
      </c>
      <c r="F3505" s="0" t="s">
        <v>1377</v>
      </c>
      <c r="G3505" s="0" t="str">
        <f aca="false">LEFT(B3505,2)</f>
        <v>09</v>
      </c>
      <c r="H3505" s="0" t="str">
        <f aca="false">I3505&amp;"_"&amp;G3505&amp;"_"&amp;F3505</f>
        <v>Skrubtudse_09_20181113_DL2018097_MarieKruseSkole_koersel1</v>
      </c>
      <c r="I3505" s="61" t="str">
        <f aca="false">MID(RIGHT(B3505,LEN(B3505)-3),1,FIND("_",RIGHT(B3505,LEN(B3505)-3))-1)</f>
        <v>Skrubtudse</v>
      </c>
      <c r="J3505" s="61" t="str">
        <f aca="false">TRIM(SUBSTITUTE(RIGHT(B3505,FIND(I3505,B3505)+1),"_",""))</f>
        <v>eDNA</v>
      </c>
      <c r="K3505" s="0" t="str">
        <f aca="false">IFERROR(VALUE(SUBSTITUTE(E3505,".",",")),E3505)</f>
        <v>No Ct</v>
      </c>
      <c r="L3505" s="61" t="str">
        <f aca="false">IF(J3505="PosK",SUMIFS(K:K,J:J,"PosK",H:H,H3505),"")</f>
        <v/>
      </c>
      <c r="M3505" s="61" t="str">
        <f aca="false">IF(J3505="PosK",SUMIFS(K:K,J:J,"NegK",H:H,H3505),"")</f>
        <v/>
      </c>
      <c r="N3505" s="61" t="str">
        <f aca="false">IF(J3505="PosK",SUMIFS(K:K,J:J,"eDNA",H:H,H3505),"")</f>
        <v/>
      </c>
      <c r="P3505" s="62"/>
      <c r="T3505" s="63"/>
      <c r="W3505" s="64"/>
    </row>
    <row r="3506" customFormat="false" ht="14.25" hidden="false" customHeight="false" outlineLevel="0" collapsed="false">
      <c r="A3506" s="0" t="s">
        <v>818</v>
      </c>
      <c r="B3506" s="52" t="s">
        <v>972</v>
      </c>
      <c r="C3506" s="52" t="s">
        <v>743</v>
      </c>
      <c r="D3506" s="53" t="n">
        <v>0.1</v>
      </c>
      <c r="E3506" s="53" t="n">
        <v>30.4</v>
      </c>
      <c r="F3506" s="0" t="s">
        <v>1377</v>
      </c>
      <c r="G3506" s="0" t="str">
        <f aca="false">LEFT(B3506,2)</f>
        <v>10</v>
      </c>
      <c r="H3506" s="0" t="str">
        <f aca="false">I3506&amp;"_"&amp;G3506&amp;"_"&amp;F3506</f>
        <v>Skrubtudse_10_20181113_DL2018097_MarieKruseSkole_koersel1</v>
      </c>
      <c r="I3506" s="61" t="str">
        <f aca="false">MID(RIGHT(B3506,LEN(B3506)-3),1,FIND("_",RIGHT(B3506,LEN(B3506)-3))-1)</f>
        <v>Skrubtudse</v>
      </c>
      <c r="J3506" s="61" t="str">
        <f aca="false">TRIM(SUBSTITUTE(RIGHT(B3506,FIND(I3506,B3506)+1),"_",""))</f>
        <v>PosK</v>
      </c>
      <c r="K3506" s="0" t="n">
        <f aca="false">IFERROR(VALUE(SUBSTITUTE(E3506,".",",")),E3506)</f>
        <v>30.4</v>
      </c>
      <c r="L3506" s="61" t="n">
        <f aca="false">IF(J3506="PosK",SUMIFS(K:K,J:J,"PosK",H:H,H3506),"")</f>
        <v>30.4</v>
      </c>
      <c r="M3506" s="61" t="n">
        <f aca="false">IF(J3506="PosK",SUMIFS(K:K,J:J,"NegK",H:H,H3506),"")</f>
        <v>0</v>
      </c>
      <c r="N3506" s="61" t="n">
        <f aca="false">IF(J3506="PosK",SUMIFS(K:K,J:J,"eDNA",H:H,H3506),"")</f>
        <v>0</v>
      </c>
      <c r="P3506" s="62" t="n">
        <f aca="false">IF(K3508="No Ct",0,K3508)</f>
        <v>0</v>
      </c>
      <c r="Q3506" s="62" t="n">
        <f aca="false">IF(K3509="No Ct",0,K3509)</f>
        <v>0</v>
      </c>
      <c r="R3506" s="0" t="str">
        <f aca="false">IF(AND(L3506&gt;0,M3506=0),"Valid","Invalid")</f>
        <v>Valid</v>
      </c>
      <c r="S3506" s="0" t="str">
        <f aca="false">IF(OR(P3506&gt;1,Q3506&gt;1),"Present","Absent")</f>
        <v>Absent</v>
      </c>
      <c r="T3506" s="63" t="str">
        <f aca="false">IF(OR(AND(P3506&gt;1,P3506&lt;41),AND(Q3506&gt;1,Q3506&lt;41)),"Ct&lt;41","Ct&gt;41")</f>
        <v>Ct&gt;41</v>
      </c>
      <c r="U3506" s="0" t="str">
        <f aca="false">I3506</f>
        <v>Skrubtudse</v>
      </c>
      <c r="V3506" s="0" t="str">
        <f aca="false">MID(F3506,10,9)</f>
        <v>DL2018097</v>
      </c>
      <c r="W3506" s="64" t="str">
        <f aca="false">V3506&amp;"_"&amp;U3506&amp;"_"&amp;R3506&amp;"_"&amp;S3506&amp;"_"&amp;T3506</f>
        <v>DL2018097_Skrubtudse_Valid_Absent_Ct&gt;41</v>
      </c>
    </row>
    <row r="3507" customFormat="false" ht="14.25" hidden="false" customHeight="false" outlineLevel="0" collapsed="false">
      <c r="A3507" s="0" t="s">
        <v>820</v>
      </c>
      <c r="B3507" s="52" t="s">
        <v>973</v>
      </c>
      <c r="C3507" s="52" t="s">
        <v>747</v>
      </c>
      <c r="D3507" s="53" t="n">
        <v>0.1</v>
      </c>
      <c r="E3507" s="53" t="s">
        <v>748</v>
      </c>
      <c r="F3507" s="0" t="s">
        <v>1377</v>
      </c>
      <c r="G3507" s="0" t="str">
        <f aca="false">LEFT(B3507,2)</f>
        <v>10</v>
      </c>
      <c r="H3507" s="0" t="str">
        <f aca="false">I3507&amp;"_"&amp;G3507&amp;"_"&amp;F3507</f>
        <v>Skrubtudse_10_20181113_DL2018097_MarieKruseSkole_koersel1</v>
      </c>
      <c r="I3507" s="61" t="str">
        <f aca="false">MID(RIGHT(B3507,LEN(B3507)-3),1,FIND("_",RIGHT(B3507,LEN(B3507)-3))-1)</f>
        <v>Skrubtudse</v>
      </c>
      <c r="J3507" s="61" t="str">
        <f aca="false">TRIM(SUBSTITUTE(RIGHT(B3507,FIND(I3507,B3507)+1),"_",""))</f>
        <v>NegK</v>
      </c>
      <c r="K3507" s="0" t="str">
        <f aca="false">IFERROR(VALUE(SUBSTITUTE(E3507,".",",")),E3507)</f>
        <v>No Ct</v>
      </c>
      <c r="L3507" s="61" t="str">
        <f aca="false">IF(J3507="PosK",SUMIFS(K:K,J:J,"PosK",H:H,H3507),"")</f>
        <v/>
      </c>
      <c r="M3507" s="61" t="str">
        <f aca="false">IF(J3507="PosK",SUMIFS(K:K,J:J,"NegK",H:H,H3507),"")</f>
        <v/>
      </c>
      <c r="N3507" s="61" t="str">
        <f aca="false">IF(J3507="PosK",SUMIFS(K:K,J:J,"eDNA",H:H,H3507),"")</f>
        <v/>
      </c>
    </row>
    <row r="3508" customFormat="false" ht="14.25" hidden="false" customHeight="false" outlineLevel="0" collapsed="false">
      <c r="A3508" s="0" t="s">
        <v>822</v>
      </c>
      <c r="B3508" s="52" t="s">
        <v>974</v>
      </c>
      <c r="C3508" s="52" t="s">
        <v>751</v>
      </c>
      <c r="D3508" s="53" t="n">
        <v>0.1</v>
      </c>
      <c r="E3508" s="53" t="s">
        <v>748</v>
      </c>
      <c r="F3508" s="0" t="s">
        <v>1377</v>
      </c>
      <c r="G3508" s="0" t="str">
        <f aca="false">LEFT(B3508,2)</f>
        <v>10</v>
      </c>
      <c r="H3508" s="0" t="str">
        <f aca="false">I3508&amp;"_"&amp;G3508&amp;"_"&amp;F3508</f>
        <v>Skrubtudse_10_20181113_DL2018097_MarieKruseSkole_koersel1</v>
      </c>
      <c r="I3508" s="61" t="str">
        <f aca="false">MID(RIGHT(B3508,LEN(B3508)-3),1,FIND("_",RIGHT(B3508,LEN(B3508)-3))-1)</f>
        <v>Skrubtudse</v>
      </c>
      <c r="J3508" s="61" t="str">
        <f aca="false">TRIM(SUBSTITUTE(RIGHT(B3508,FIND(I3508,B3508)+1),"_",""))</f>
        <v>eDNA</v>
      </c>
      <c r="K3508" s="0" t="str">
        <f aca="false">IFERROR(VALUE(SUBSTITUTE(E3508,".",",")),E3508)</f>
        <v>No Ct</v>
      </c>
      <c r="L3508" s="61" t="str">
        <f aca="false">IF(J3508="PosK",SUMIFS(K:K,J:J,"PosK",H:H,H3508),"")</f>
        <v/>
      </c>
      <c r="M3508" s="61" t="str">
        <f aca="false">IF(J3508="PosK",SUMIFS(K:K,J:J,"NegK",H:H,H3508),"")</f>
        <v/>
      </c>
      <c r="N3508" s="61" t="str">
        <f aca="false">IF(J3508="PosK",SUMIFS(K:K,J:J,"eDNA",H:H,H3508),"")</f>
        <v/>
      </c>
      <c r="Q3508" s="62"/>
    </row>
    <row r="3509" customFormat="false" ht="14.25" hidden="false" customHeight="false" outlineLevel="0" collapsed="false">
      <c r="A3509" s="0" t="s">
        <v>824</v>
      </c>
      <c r="B3509" s="52" t="s">
        <v>974</v>
      </c>
      <c r="C3509" s="52" t="s">
        <v>751</v>
      </c>
      <c r="D3509" s="53" t="n">
        <v>0.1</v>
      </c>
      <c r="E3509" s="53" t="s">
        <v>748</v>
      </c>
      <c r="F3509" s="0" t="s">
        <v>1377</v>
      </c>
      <c r="G3509" s="0" t="str">
        <f aca="false">LEFT(B3509,2)</f>
        <v>10</v>
      </c>
      <c r="H3509" s="0" t="str">
        <f aca="false">I3509&amp;"_"&amp;G3509&amp;"_"&amp;F3509</f>
        <v>Skrubtudse_10_20181113_DL2018097_MarieKruseSkole_koersel1</v>
      </c>
      <c r="I3509" s="61" t="str">
        <f aca="false">MID(RIGHT(B3509,LEN(B3509)-3),1,FIND("_",RIGHT(B3509,LEN(B3509)-3))-1)</f>
        <v>Skrubtudse</v>
      </c>
      <c r="J3509" s="61" t="str">
        <f aca="false">TRIM(SUBSTITUTE(RIGHT(B3509,FIND(I3509,B3509)+1),"_",""))</f>
        <v>eDNA</v>
      </c>
      <c r="K3509" s="0" t="str">
        <f aca="false">IFERROR(VALUE(SUBSTITUTE(E3509,".",",")),E3509)</f>
        <v>No Ct</v>
      </c>
      <c r="L3509" s="61" t="str">
        <f aca="false">IF(J3509="PosK",SUMIFS(K:K,J:J,"PosK",H:H,H3509),"")</f>
        <v/>
      </c>
      <c r="M3509" s="61" t="str">
        <f aca="false">IF(J3509="PosK",SUMIFS(K:K,J:J,"NegK",H:H,H3509),"")</f>
        <v/>
      </c>
      <c r="N3509" s="61" t="str">
        <f aca="false">IF(J3509="PosK",SUMIFS(K:K,J:J,"eDNA",H:H,H3509),"")</f>
        <v/>
      </c>
      <c r="P3509" s="62"/>
      <c r="T3509" s="63"/>
      <c r="W3509" s="64"/>
    </row>
    <row r="3510" customFormat="false" ht="14.25" hidden="false" customHeight="false" outlineLevel="0" collapsed="false">
      <c r="A3510" s="0" t="s">
        <v>826</v>
      </c>
      <c r="B3510" s="52" t="s">
        <v>976</v>
      </c>
      <c r="C3510" s="52" t="s">
        <v>743</v>
      </c>
      <c r="D3510" s="53" t="n">
        <v>0.1</v>
      </c>
      <c r="E3510" s="53" t="s">
        <v>748</v>
      </c>
      <c r="F3510" s="0" t="s">
        <v>1377</v>
      </c>
      <c r="G3510" s="0" t="str">
        <f aca="false">LEFT(B3510,2)</f>
        <v>11</v>
      </c>
      <c r="H3510" s="0" t="str">
        <f aca="false">I3510&amp;"_"&amp;G3510&amp;"_"&amp;F3510</f>
        <v>Bjergsalamander_11_20181113_DL2018097_MarieKruseSkole_koersel1</v>
      </c>
      <c r="I3510" s="61" t="str">
        <f aca="false">MID(RIGHT(B3510,LEN(B3510)-3),1,FIND("_",RIGHT(B3510,LEN(B3510)-3))-1)</f>
        <v>Bjergsalamander</v>
      </c>
      <c r="J3510" s="61" t="str">
        <f aca="false">TRIM(SUBSTITUTE(RIGHT(B3510,FIND(I3510,B3510)+1),"_",""))</f>
        <v>PosK</v>
      </c>
      <c r="K3510" s="0" t="str">
        <f aca="false">IFERROR(VALUE(SUBSTITUTE(E3510,".",",")),E3510)</f>
        <v>No Ct</v>
      </c>
      <c r="L3510" s="61" t="n">
        <f aca="false">IF(J3510="PosK",SUMIFS(K:K,J:J,"PosK",H:H,H3510),"")</f>
        <v>0</v>
      </c>
      <c r="M3510" s="61" t="n">
        <f aca="false">IF(J3510="PosK",SUMIFS(K:K,J:J,"NegK",H:H,H3510),"")</f>
        <v>0</v>
      </c>
      <c r="N3510" s="61" t="n">
        <f aca="false">IF(J3510="PosK",SUMIFS(K:K,J:J,"eDNA",H:H,H3510),"")</f>
        <v>0</v>
      </c>
      <c r="P3510" s="62" t="n">
        <f aca="false">IF(K3512="No Ct",0,K3512)</f>
        <v>0</v>
      </c>
      <c r="Q3510" s="62" t="n">
        <f aca="false">IF(K3513="No Ct",0,K3513)</f>
        <v>0</v>
      </c>
      <c r="R3510" s="0" t="str">
        <f aca="false">IF(AND(L3510&gt;0,M3510=0),"Valid","Invalid")</f>
        <v>Invalid</v>
      </c>
      <c r="S3510" s="0" t="str">
        <f aca="false">IF(OR(P3510&gt;1,Q3510&gt;1),"Present","Absent")</f>
        <v>Absent</v>
      </c>
      <c r="T3510" s="63" t="str">
        <f aca="false">IF(OR(AND(P3510&gt;1,P3510&lt;41),AND(Q3510&gt;1,Q3510&lt;41)),"Ct&lt;41","Ct&gt;41")</f>
        <v>Ct&gt;41</v>
      </c>
      <c r="U3510" s="0" t="str">
        <f aca="false">I3510</f>
        <v>Bjergsalamander</v>
      </c>
      <c r="V3510" s="0" t="str">
        <f aca="false">MID(F3510,10,9)</f>
        <v>DL2018097</v>
      </c>
      <c r="W3510" s="64" t="str">
        <f aca="false">V3510&amp;"_"&amp;U3510&amp;"_"&amp;R3510&amp;"_"&amp;S3510&amp;"_"&amp;T3510</f>
        <v>DL2018097_Bjergsalamander_Invalid_Absent_Ct&gt;41</v>
      </c>
    </row>
    <row r="3511" customFormat="false" ht="14.25" hidden="false" customHeight="false" outlineLevel="0" collapsed="false">
      <c r="A3511" s="0" t="s">
        <v>828</v>
      </c>
      <c r="B3511" s="52" t="s">
        <v>977</v>
      </c>
      <c r="C3511" s="52" t="s">
        <v>747</v>
      </c>
      <c r="D3511" s="53" t="n">
        <v>0.1</v>
      </c>
      <c r="E3511" s="53" t="s">
        <v>748</v>
      </c>
      <c r="F3511" s="0" t="s">
        <v>1377</v>
      </c>
      <c r="G3511" s="0" t="str">
        <f aca="false">LEFT(B3511,2)</f>
        <v>11</v>
      </c>
      <c r="H3511" s="0" t="str">
        <f aca="false">I3511&amp;"_"&amp;G3511&amp;"_"&amp;F3511</f>
        <v>Bjergsalamander_11_20181113_DL2018097_MarieKruseSkole_koersel1</v>
      </c>
      <c r="I3511" s="61" t="str">
        <f aca="false">MID(RIGHT(B3511,LEN(B3511)-3),1,FIND("_",RIGHT(B3511,LEN(B3511)-3))-1)</f>
        <v>Bjergsalamander</v>
      </c>
      <c r="J3511" s="61" t="str">
        <f aca="false">TRIM(SUBSTITUTE(RIGHT(B3511,FIND(I3511,B3511)+1),"_",""))</f>
        <v>NegK</v>
      </c>
      <c r="K3511" s="0" t="str">
        <f aca="false">IFERROR(VALUE(SUBSTITUTE(E3511,".",",")),E3511)</f>
        <v>No Ct</v>
      </c>
      <c r="L3511" s="61" t="str">
        <f aca="false">IF(J3511="PosK",SUMIFS(K:K,J:J,"PosK",H:H,H3511),"")</f>
        <v/>
      </c>
      <c r="M3511" s="61" t="str">
        <f aca="false">IF(J3511="PosK",SUMIFS(K:K,J:J,"NegK",H:H,H3511),"")</f>
        <v/>
      </c>
      <c r="N3511" s="61" t="str">
        <f aca="false">IF(J3511="PosK",SUMIFS(K:K,J:J,"eDNA",H:H,H3511),"")</f>
        <v/>
      </c>
    </row>
    <row r="3512" customFormat="false" ht="14.25" hidden="false" customHeight="false" outlineLevel="0" collapsed="false">
      <c r="A3512" s="0" t="s">
        <v>830</v>
      </c>
      <c r="B3512" s="52" t="s">
        <v>978</v>
      </c>
      <c r="C3512" s="52" t="s">
        <v>751</v>
      </c>
      <c r="D3512" s="53" t="n">
        <v>0.1</v>
      </c>
      <c r="E3512" s="53" t="s">
        <v>748</v>
      </c>
      <c r="F3512" s="0" t="s">
        <v>1377</v>
      </c>
      <c r="G3512" s="0" t="str">
        <f aca="false">LEFT(B3512,2)</f>
        <v>11</v>
      </c>
      <c r="H3512" s="0" t="str">
        <f aca="false">I3512&amp;"_"&amp;G3512&amp;"_"&amp;F3512</f>
        <v>Bjergsalamander_11_20181113_DL2018097_MarieKruseSkole_koersel1</v>
      </c>
      <c r="I3512" s="61" t="str">
        <f aca="false">MID(RIGHT(B3512,LEN(B3512)-3),1,FIND("_",RIGHT(B3512,LEN(B3512)-3))-1)</f>
        <v>Bjergsalamander</v>
      </c>
      <c r="J3512" s="61" t="str">
        <f aca="false">TRIM(SUBSTITUTE(RIGHT(B3512,FIND(I3512,B3512)+1),"_",""))</f>
        <v>eDNA</v>
      </c>
      <c r="K3512" s="0" t="str">
        <f aca="false">IFERROR(VALUE(SUBSTITUTE(E3512,".",",")),E3512)</f>
        <v>No Ct</v>
      </c>
      <c r="L3512" s="61" t="str">
        <f aca="false">IF(J3512="PosK",SUMIFS(K:K,J:J,"PosK",H:H,H3512),"")</f>
        <v/>
      </c>
      <c r="M3512" s="61" t="str">
        <f aca="false">IF(J3512="PosK",SUMIFS(K:K,J:J,"NegK",H:H,H3512),"")</f>
        <v/>
      </c>
      <c r="N3512" s="61" t="str">
        <f aca="false">IF(J3512="PosK",SUMIFS(K:K,J:J,"eDNA",H:H,H3512),"")</f>
        <v/>
      </c>
      <c r="Q3512" s="62"/>
    </row>
    <row r="3513" customFormat="false" ht="14.25" hidden="false" customHeight="false" outlineLevel="0" collapsed="false">
      <c r="A3513" s="0" t="s">
        <v>832</v>
      </c>
      <c r="B3513" s="52" t="s">
        <v>978</v>
      </c>
      <c r="C3513" s="52" t="s">
        <v>751</v>
      </c>
      <c r="D3513" s="53" t="n">
        <v>0.1</v>
      </c>
      <c r="E3513" s="53" t="s">
        <v>748</v>
      </c>
      <c r="F3513" s="0" t="s">
        <v>1377</v>
      </c>
      <c r="G3513" s="0" t="str">
        <f aca="false">LEFT(B3513,2)</f>
        <v>11</v>
      </c>
      <c r="H3513" s="0" t="str">
        <f aca="false">I3513&amp;"_"&amp;G3513&amp;"_"&amp;F3513</f>
        <v>Bjergsalamander_11_20181113_DL2018097_MarieKruseSkole_koersel1</v>
      </c>
      <c r="I3513" s="61" t="str">
        <f aca="false">MID(RIGHT(B3513,LEN(B3513)-3),1,FIND("_",RIGHT(B3513,LEN(B3513)-3))-1)</f>
        <v>Bjergsalamander</v>
      </c>
      <c r="J3513" s="61" t="str">
        <f aca="false">TRIM(SUBSTITUTE(RIGHT(B3513,FIND(I3513,B3513)+1),"_",""))</f>
        <v>eDNA</v>
      </c>
      <c r="K3513" s="0" t="str">
        <f aca="false">IFERROR(VALUE(SUBSTITUTE(E3513,".",",")),E3513)</f>
        <v>No Ct</v>
      </c>
      <c r="L3513" s="61" t="str">
        <f aca="false">IF(J3513="PosK",SUMIFS(K:K,J:J,"PosK",H:H,H3513),"")</f>
        <v/>
      </c>
      <c r="M3513" s="61" t="str">
        <f aca="false">IF(J3513="PosK",SUMIFS(K:K,J:J,"NegK",H:H,H3513),"")</f>
        <v/>
      </c>
      <c r="N3513" s="61" t="str">
        <f aca="false">IF(J3513="PosK",SUMIFS(K:K,J:J,"eDNA",H:H,H3513),"")</f>
        <v/>
      </c>
      <c r="P3513" s="62"/>
      <c r="T3513" s="63"/>
      <c r="W3513" s="64"/>
    </row>
    <row r="3514" customFormat="false" ht="14.25" hidden="false" customHeight="false" outlineLevel="0" collapsed="false">
      <c r="A3514" s="0" t="s">
        <v>834</v>
      </c>
      <c r="B3514" s="52" t="s">
        <v>980</v>
      </c>
      <c r="C3514" s="52" t="s">
        <v>743</v>
      </c>
      <c r="D3514" s="53" t="n">
        <v>0.1</v>
      </c>
      <c r="E3514" s="53" t="n">
        <v>36.51</v>
      </c>
      <c r="F3514" s="0" t="s">
        <v>1377</v>
      </c>
      <c r="G3514" s="0" t="str">
        <f aca="false">LEFT(B3514,2)</f>
        <v>12</v>
      </c>
      <c r="H3514" s="0" t="str">
        <f aca="false">I3514&amp;"_"&amp;G3514&amp;"_"&amp;F3514</f>
        <v>Latterfroe_12_20181113_DL2018097_MarieKruseSkole_koersel1</v>
      </c>
      <c r="I3514" s="61" t="str">
        <f aca="false">MID(RIGHT(B3514,LEN(B3514)-3),1,FIND("_",RIGHT(B3514,LEN(B3514)-3))-1)</f>
        <v>Latterfroe</v>
      </c>
      <c r="J3514" s="61" t="str">
        <f aca="false">TRIM(SUBSTITUTE(RIGHT(B3514,FIND(I3514,B3514)+1),"_",""))</f>
        <v>PosK</v>
      </c>
      <c r="K3514" s="0" t="n">
        <f aca="false">IFERROR(VALUE(SUBSTITUTE(E3514,".",",")),E3514)</f>
        <v>36.51</v>
      </c>
      <c r="L3514" s="61" t="n">
        <f aca="false">IF(J3514="PosK",SUMIFS(K:K,J:J,"PosK",H:H,H3514),"")</f>
        <v>36.51</v>
      </c>
      <c r="M3514" s="61" t="n">
        <f aca="false">IF(J3514="PosK",SUMIFS(K:K,J:J,"NegK",H:H,H3514),"")</f>
        <v>0</v>
      </c>
      <c r="N3514" s="61" t="n">
        <f aca="false">IF(J3514="PosK",SUMIFS(K:K,J:J,"eDNA",H:H,H3514),"")</f>
        <v>0</v>
      </c>
      <c r="P3514" s="62" t="n">
        <f aca="false">IF(K3516="No Ct",0,K3516)</f>
        <v>0</v>
      </c>
      <c r="Q3514" s="62" t="n">
        <f aca="false">IF(K3517="No Ct",0,K3517)</f>
        <v>0</v>
      </c>
      <c r="R3514" s="0" t="str">
        <f aca="false">IF(AND(L3514&gt;0,M3514=0),"Valid","Invalid")</f>
        <v>Valid</v>
      </c>
      <c r="S3514" s="0" t="str">
        <f aca="false">IF(OR(P3514&gt;1,Q3514&gt;1),"Present","Absent")</f>
        <v>Absent</v>
      </c>
      <c r="T3514" s="63" t="str">
        <f aca="false">IF(OR(AND(P3514&gt;1,P3514&lt;41),AND(Q3514&gt;1,Q3514&lt;41)),"Ct&lt;41","Ct&gt;41")</f>
        <v>Ct&gt;41</v>
      </c>
      <c r="U3514" s="0" t="str">
        <f aca="false">I3514</f>
        <v>Latterfroe</v>
      </c>
      <c r="V3514" s="0" t="str">
        <f aca="false">MID(F3514,10,9)</f>
        <v>DL2018097</v>
      </c>
      <c r="W3514" s="64" t="str">
        <f aca="false">V3514&amp;"_"&amp;U3514&amp;"_"&amp;R3514&amp;"_"&amp;S3514&amp;"_"&amp;T3514</f>
        <v>DL2018097_Latterfroe_Valid_Absent_Ct&gt;41</v>
      </c>
    </row>
    <row r="3515" customFormat="false" ht="14.25" hidden="false" customHeight="false" outlineLevel="0" collapsed="false">
      <c r="A3515" s="0" t="s">
        <v>836</v>
      </c>
      <c r="B3515" s="52" t="s">
        <v>981</v>
      </c>
      <c r="C3515" s="52" t="s">
        <v>747</v>
      </c>
      <c r="D3515" s="53" t="n">
        <v>0.1</v>
      </c>
      <c r="E3515" s="53" t="s">
        <v>748</v>
      </c>
      <c r="F3515" s="0" t="s">
        <v>1377</v>
      </c>
      <c r="G3515" s="0" t="str">
        <f aca="false">LEFT(B3515,2)</f>
        <v>12</v>
      </c>
      <c r="H3515" s="0" t="str">
        <f aca="false">I3515&amp;"_"&amp;G3515&amp;"_"&amp;F3515</f>
        <v>Latterfroe_12_20181113_DL2018097_MarieKruseSkole_koersel1</v>
      </c>
      <c r="I3515" s="61" t="str">
        <f aca="false">MID(RIGHT(B3515,LEN(B3515)-3),1,FIND("_",RIGHT(B3515,LEN(B3515)-3))-1)</f>
        <v>Latterfroe</v>
      </c>
      <c r="J3515" s="61" t="str">
        <f aca="false">TRIM(SUBSTITUTE(RIGHT(B3515,FIND(I3515,B3515)+1),"_",""))</f>
        <v>NegK</v>
      </c>
      <c r="K3515" s="0" t="str">
        <f aca="false">IFERROR(VALUE(SUBSTITUTE(E3515,".",",")),E3515)</f>
        <v>No Ct</v>
      </c>
      <c r="L3515" s="61" t="str">
        <f aca="false">IF(J3515="PosK",SUMIFS(K:K,J:J,"PosK",H:H,H3515),"")</f>
        <v/>
      </c>
      <c r="M3515" s="61" t="str">
        <f aca="false">IF(J3515="PosK",SUMIFS(K:K,J:J,"NegK",H:H,H3515),"")</f>
        <v/>
      </c>
      <c r="N3515" s="61" t="str">
        <f aca="false">IF(J3515="PosK",SUMIFS(K:K,J:J,"eDNA",H:H,H3515),"")</f>
        <v/>
      </c>
    </row>
    <row r="3516" customFormat="false" ht="14.25" hidden="false" customHeight="false" outlineLevel="0" collapsed="false">
      <c r="A3516" s="0" t="s">
        <v>838</v>
      </c>
      <c r="B3516" s="52" t="s">
        <v>982</v>
      </c>
      <c r="C3516" s="52" t="s">
        <v>751</v>
      </c>
      <c r="D3516" s="53" t="n">
        <v>0.1</v>
      </c>
      <c r="E3516" s="53" t="s">
        <v>748</v>
      </c>
      <c r="F3516" s="0" t="s">
        <v>1377</v>
      </c>
      <c r="G3516" s="0" t="str">
        <f aca="false">LEFT(B3516,2)</f>
        <v>12</v>
      </c>
      <c r="H3516" s="0" t="str">
        <f aca="false">I3516&amp;"_"&amp;G3516&amp;"_"&amp;F3516</f>
        <v>Latterfroe_12_20181113_DL2018097_MarieKruseSkole_koersel1</v>
      </c>
      <c r="I3516" s="61" t="str">
        <f aca="false">MID(RIGHT(B3516,LEN(B3516)-3),1,FIND("_",RIGHT(B3516,LEN(B3516)-3))-1)</f>
        <v>Latterfroe</v>
      </c>
      <c r="J3516" s="61" t="str">
        <f aca="false">TRIM(SUBSTITUTE(RIGHT(B3516,FIND(I3516,B3516)+1),"_",""))</f>
        <v>eDNA</v>
      </c>
      <c r="K3516" s="0" t="str">
        <f aca="false">IFERROR(VALUE(SUBSTITUTE(E3516,".",",")),E3516)</f>
        <v>No Ct</v>
      </c>
      <c r="L3516" s="61" t="str">
        <f aca="false">IF(J3516="PosK",SUMIFS(K:K,J:J,"PosK",H:H,H3516),"")</f>
        <v/>
      </c>
      <c r="M3516" s="61" t="str">
        <f aca="false">IF(J3516="PosK",SUMIFS(K:K,J:J,"NegK",H:H,H3516),"")</f>
        <v/>
      </c>
      <c r="N3516" s="61" t="str">
        <f aca="false">IF(J3516="PosK",SUMIFS(K:K,J:J,"eDNA",H:H,H3516),"")</f>
        <v/>
      </c>
      <c r="Q3516" s="62"/>
    </row>
    <row r="3517" customFormat="false" ht="14.25" hidden="false" customHeight="false" outlineLevel="0" collapsed="false">
      <c r="A3517" s="0" t="s">
        <v>840</v>
      </c>
      <c r="B3517" s="52" t="s">
        <v>982</v>
      </c>
      <c r="C3517" s="52" t="s">
        <v>751</v>
      </c>
      <c r="D3517" s="53" t="n">
        <v>0.1</v>
      </c>
      <c r="E3517" s="53" t="s">
        <v>748</v>
      </c>
      <c r="F3517" s="0" t="s">
        <v>1377</v>
      </c>
      <c r="G3517" s="0" t="str">
        <f aca="false">LEFT(B3517,2)</f>
        <v>12</v>
      </c>
      <c r="H3517" s="0" t="str">
        <f aca="false">I3517&amp;"_"&amp;G3517&amp;"_"&amp;F3517</f>
        <v>Latterfroe_12_20181113_DL2018097_MarieKruseSkole_koersel1</v>
      </c>
      <c r="I3517" s="61" t="str">
        <f aca="false">MID(RIGHT(B3517,LEN(B3517)-3),1,FIND("_",RIGHT(B3517,LEN(B3517)-3))-1)</f>
        <v>Latterfroe</v>
      </c>
      <c r="J3517" s="61" t="str">
        <f aca="false">TRIM(SUBSTITUTE(RIGHT(B3517,FIND(I3517,B3517)+1),"_",""))</f>
        <v>eDNA</v>
      </c>
      <c r="K3517" s="0" t="str">
        <f aca="false">IFERROR(VALUE(SUBSTITUTE(E3517,".",",")),E3517)</f>
        <v>No Ct</v>
      </c>
      <c r="L3517" s="61" t="str">
        <f aca="false">IF(J3517="PosK",SUMIFS(K:K,J:J,"PosK",H:H,H3517),"")</f>
        <v/>
      </c>
      <c r="M3517" s="61" t="str">
        <f aca="false">IF(J3517="PosK",SUMIFS(K:K,J:J,"NegK",H:H,H3517),"")</f>
        <v/>
      </c>
      <c r="N3517" s="61" t="str">
        <f aca="false">IF(J3517="PosK",SUMIFS(K:K,J:J,"eDNA",H:H,H3517),"")</f>
        <v/>
      </c>
      <c r="P3517" s="62"/>
      <c r="T3517" s="63"/>
      <c r="W3517" s="64"/>
    </row>
    <row r="3518" customFormat="false" ht="14.25" hidden="false" customHeight="false" outlineLevel="0" collapsed="false">
      <c r="A3518" s="0" t="s">
        <v>842</v>
      </c>
      <c r="B3518" s="52" t="s">
        <v>984</v>
      </c>
      <c r="C3518" s="52" t="s">
        <v>743</v>
      </c>
      <c r="D3518" s="53" t="n">
        <v>0.1</v>
      </c>
      <c r="E3518" s="53" t="n">
        <v>31.26</v>
      </c>
      <c r="F3518" s="0" t="s">
        <v>1377</v>
      </c>
      <c r="G3518" s="0" t="str">
        <f aca="false">LEFT(B3518,2)</f>
        <v>13</v>
      </c>
      <c r="H3518" s="0" t="str">
        <f aca="false">I3518&amp;"_"&amp;G3518&amp;"_"&amp;F3518</f>
        <v>Spidssnudetfroe_13_20181113_DL2018097_MarieKruseSkole_koersel1</v>
      </c>
      <c r="I3518" s="61" t="str">
        <f aca="false">MID(RIGHT(B3518,LEN(B3518)-3),1,FIND("_",RIGHT(B3518,LEN(B3518)-3))-1)</f>
        <v>Spidssnudetfroe</v>
      </c>
      <c r="J3518" s="61" t="str">
        <f aca="false">TRIM(SUBSTITUTE(RIGHT(B3518,FIND(I3518,B3518)+1),"_",""))</f>
        <v>PosK</v>
      </c>
      <c r="K3518" s="0" t="n">
        <f aca="false">IFERROR(VALUE(SUBSTITUTE(E3518,".",",")),E3518)</f>
        <v>31.26</v>
      </c>
      <c r="L3518" s="61" t="n">
        <f aca="false">IF(J3518="PosK",SUMIFS(K:K,J:J,"PosK",H:H,H3518),"")</f>
        <v>31.26</v>
      </c>
      <c r="M3518" s="61" t="n">
        <f aca="false">IF(J3518="PosK",SUMIFS(K:K,J:J,"NegK",H:H,H3518),"")</f>
        <v>0</v>
      </c>
      <c r="N3518" s="61" t="n">
        <f aca="false">IF(J3518="PosK",SUMIFS(K:K,J:J,"eDNA",H:H,H3518),"")</f>
        <v>0</v>
      </c>
      <c r="P3518" s="62" t="n">
        <f aca="false">IF(K3520="No Ct",0,K3520)</f>
        <v>0</v>
      </c>
      <c r="Q3518" s="62" t="n">
        <f aca="false">IF(K3521="No Ct",0,K3521)</f>
        <v>0</v>
      </c>
      <c r="R3518" s="0" t="str">
        <f aca="false">IF(AND(L3518&gt;0,M3518=0),"Valid","Invalid")</f>
        <v>Valid</v>
      </c>
      <c r="S3518" s="0" t="str">
        <f aca="false">IF(OR(P3518&gt;1,Q3518&gt;1),"Present","Absent")</f>
        <v>Absent</v>
      </c>
      <c r="T3518" s="63" t="str">
        <f aca="false">IF(OR(AND(P3518&gt;1,P3518&lt;41),AND(Q3518&gt;1,Q3518&lt;41)),"Ct&lt;41","Ct&gt;41")</f>
        <v>Ct&gt;41</v>
      </c>
      <c r="U3518" s="0" t="str">
        <f aca="false">I3518</f>
        <v>Spidssnudetfroe</v>
      </c>
      <c r="V3518" s="0" t="str">
        <f aca="false">MID(F3518,10,9)</f>
        <v>DL2018097</v>
      </c>
      <c r="W3518" s="64" t="str">
        <f aca="false">V3518&amp;"_"&amp;U3518&amp;"_"&amp;R3518&amp;"_"&amp;S3518&amp;"_"&amp;T3518</f>
        <v>DL2018097_Spidssnudetfroe_Valid_Absent_Ct&gt;41</v>
      </c>
    </row>
    <row r="3519" customFormat="false" ht="14.25" hidden="false" customHeight="false" outlineLevel="0" collapsed="false">
      <c r="A3519" s="0" t="s">
        <v>844</v>
      </c>
      <c r="B3519" s="52" t="s">
        <v>985</v>
      </c>
      <c r="C3519" s="52" t="s">
        <v>747</v>
      </c>
      <c r="D3519" s="53" t="n">
        <v>0.1</v>
      </c>
      <c r="E3519" s="53" t="s">
        <v>748</v>
      </c>
      <c r="F3519" s="0" t="s">
        <v>1377</v>
      </c>
      <c r="G3519" s="0" t="str">
        <f aca="false">LEFT(B3519,2)</f>
        <v>13</v>
      </c>
      <c r="H3519" s="0" t="str">
        <f aca="false">I3519&amp;"_"&amp;G3519&amp;"_"&amp;F3519</f>
        <v>Spidssnudetfroe_13_20181113_DL2018097_MarieKruseSkole_koersel1</v>
      </c>
      <c r="I3519" s="61" t="str">
        <f aca="false">MID(RIGHT(B3519,LEN(B3519)-3),1,FIND("_",RIGHT(B3519,LEN(B3519)-3))-1)</f>
        <v>Spidssnudetfroe</v>
      </c>
      <c r="J3519" s="61" t="str">
        <f aca="false">TRIM(SUBSTITUTE(RIGHT(B3519,FIND(I3519,B3519)+1),"_",""))</f>
        <v>NegK</v>
      </c>
      <c r="K3519" s="0" t="str">
        <f aca="false">IFERROR(VALUE(SUBSTITUTE(E3519,".",",")),E3519)</f>
        <v>No Ct</v>
      </c>
      <c r="L3519" s="61" t="str">
        <f aca="false">IF(J3519="PosK",SUMIFS(K:K,J:J,"PosK",H:H,H3519),"")</f>
        <v/>
      </c>
      <c r="M3519" s="61" t="str">
        <f aca="false">IF(J3519="PosK",SUMIFS(K:K,J:J,"NegK",H:H,H3519),"")</f>
        <v/>
      </c>
      <c r="N3519" s="61" t="str">
        <f aca="false">IF(J3519="PosK",SUMIFS(K:K,J:J,"eDNA",H:H,H3519),"")</f>
        <v/>
      </c>
    </row>
    <row r="3520" customFormat="false" ht="14.25" hidden="false" customHeight="false" outlineLevel="0" collapsed="false">
      <c r="A3520" s="0" t="s">
        <v>846</v>
      </c>
      <c r="B3520" s="52" t="s">
        <v>986</v>
      </c>
      <c r="C3520" s="52" t="s">
        <v>751</v>
      </c>
      <c r="D3520" s="53" t="n">
        <v>0.1</v>
      </c>
      <c r="E3520" s="53" t="s">
        <v>748</v>
      </c>
      <c r="F3520" s="0" t="s">
        <v>1377</v>
      </c>
      <c r="G3520" s="0" t="str">
        <f aca="false">LEFT(B3520,2)</f>
        <v>13</v>
      </c>
      <c r="H3520" s="0" t="str">
        <f aca="false">I3520&amp;"_"&amp;G3520&amp;"_"&amp;F3520</f>
        <v>Spidssnudetfroe_13_20181113_DL2018097_MarieKruseSkole_koersel1</v>
      </c>
      <c r="I3520" s="61" t="str">
        <f aca="false">MID(RIGHT(B3520,LEN(B3520)-3),1,FIND("_",RIGHT(B3520,LEN(B3520)-3))-1)</f>
        <v>Spidssnudetfroe</v>
      </c>
      <c r="J3520" s="61" t="str">
        <f aca="false">TRIM(SUBSTITUTE(RIGHT(B3520,FIND(I3520,B3520)+1),"_",""))</f>
        <v>eDNA</v>
      </c>
      <c r="K3520" s="0" t="str">
        <f aca="false">IFERROR(VALUE(SUBSTITUTE(E3520,".",",")),E3520)</f>
        <v>No Ct</v>
      </c>
      <c r="L3520" s="61" t="str">
        <f aca="false">IF(J3520="PosK",SUMIFS(K:K,J:J,"PosK",H:H,H3520),"")</f>
        <v/>
      </c>
      <c r="M3520" s="61" t="str">
        <f aca="false">IF(J3520="PosK",SUMIFS(K:K,J:J,"NegK",H:H,H3520),"")</f>
        <v/>
      </c>
      <c r="N3520" s="61" t="str">
        <f aca="false">IF(J3520="PosK",SUMIFS(K:K,J:J,"eDNA",H:H,H3520),"")</f>
        <v/>
      </c>
      <c r="Q3520" s="62"/>
    </row>
    <row r="3521" customFormat="false" ht="14.25" hidden="false" customHeight="false" outlineLevel="0" collapsed="false">
      <c r="A3521" s="0" t="s">
        <v>848</v>
      </c>
      <c r="B3521" s="52" t="s">
        <v>986</v>
      </c>
      <c r="C3521" s="52" t="s">
        <v>751</v>
      </c>
      <c r="D3521" s="53" t="n">
        <v>0.1</v>
      </c>
      <c r="E3521" s="53" t="s">
        <v>748</v>
      </c>
      <c r="F3521" s="0" t="s">
        <v>1377</v>
      </c>
      <c r="G3521" s="0" t="str">
        <f aca="false">LEFT(B3521,2)</f>
        <v>13</v>
      </c>
      <c r="H3521" s="0" t="str">
        <f aca="false">I3521&amp;"_"&amp;G3521&amp;"_"&amp;F3521</f>
        <v>Spidssnudetfroe_13_20181113_DL2018097_MarieKruseSkole_koersel1</v>
      </c>
      <c r="I3521" s="61" t="str">
        <f aca="false">MID(RIGHT(B3521,LEN(B3521)-3),1,FIND("_",RIGHT(B3521,LEN(B3521)-3))-1)</f>
        <v>Spidssnudetfroe</v>
      </c>
      <c r="J3521" s="61" t="str">
        <f aca="false">TRIM(SUBSTITUTE(RIGHT(B3521,FIND(I3521,B3521)+1),"_",""))</f>
        <v>eDNA</v>
      </c>
      <c r="K3521" s="0" t="str">
        <f aca="false">IFERROR(VALUE(SUBSTITUTE(E3521,".",",")),E3521)</f>
        <v>No Ct</v>
      </c>
      <c r="L3521" s="61" t="str">
        <f aca="false">IF(J3521="PosK",SUMIFS(K:K,J:J,"PosK",H:H,H3521),"")</f>
        <v/>
      </c>
      <c r="M3521" s="61" t="str">
        <f aca="false">IF(J3521="PosK",SUMIFS(K:K,J:J,"NegK",H:H,H3521),"")</f>
        <v/>
      </c>
      <c r="N3521" s="61" t="str">
        <f aca="false">IF(J3521="PosK",SUMIFS(K:K,J:J,"eDNA",H:H,H3521),"")</f>
        <v/>
      </c>
      <c r="P3521" s="62"/>
      <c r="T3521" s="63"/>
      <c r="W3521" s="64"/>
    </row>
    <row r="3522" customFormat="false" ht="14.25" hidden="false" customHeight="false" outlineLevel="0" collapsed="false">
      <c r="A3522" s="0" t="s">
        <v>849</v>
      </c>
      <c r="B3522" s="52" t="s">
        <v>987</v>
      </c>
      <c r="C3522" s="52" t="s">
        <v>743</v>
      </c>
      <c r="D3522" s="53" t="n">
        <v>0.1</v>
      </c>
      <c r="E3522" s="53" t="n">
        <v>31.33</v>
      </c>
      <c r="F3522" s="0" t="s">
        <v>1377</v>
      </c>
      <c r="G3522" s="0" t="str">
        <f aca="false">LEFT(B3522,2)</f>
        <v>14</v>
      </c>
      <c r="H3522" s="0" t="str">
        <f aca="false">I3522&amp;"_"&amp;G3522&amp;"_"&amp;F3522</f>
        <v>Spidssnudetfroe_14_20181113_DL2018097_MarieKruseSkole_koersel1</v>
      </c>
      <c r="I3522" s="61" t="str">
        <f aca="false">MID(RIGHT(B3522,LEN(B3522)-3),1,FIND("_",RIGHT(B3522,LEN(B3522)-3))-1)</f>
        <v>Spidssnudetfroe</v>
      </c>
      <c r="J3522" s="61" t="str">
        <f aca="false">TRIM(SUBSTITUTE(RIGHT(B3522,FIND(I3522,B3522)+1),"_",""))</f>
        <v>PosK</v>
      </c>
      <c r="K3522" s="0" t="n">
        <f aca="false">IFERROR(VALUE(SUBSTITUTE(E3522,".",",")),E3522)</f>
        <v>31.33</v>
      </c>
      <c r="L3522" s="61" t="n">
        <f aca="false">IF(J3522="PosK",SUMIFS(K:K,J:J,"PosK",H:H,H3522),"")</f>
        <v>31.33</v>
      </c>
      <c r="M3522" s="61" t="n">
        <f aca="false">IF(J3522="PosK",SUMIFS(K:K,J:J,"NegK",H:H,H3522),"")</f>
        <v>0</v>
      </c>
      <c r="N3522" s="61" t="n">
        <f aca="false">IF(J3522="PosK",SUMIFS(K:K,J:J,"eDNA",H:H,H3522),"")</f>
        <v>0</v>
      </c>
      <c r="P3522" s="62" t="n">
        <f aca="false">IF(K3524="No Ct",0,K3524)</f>
        <v>0</v>
      </c>
      <c r="Q3522" s="62" t="n">
        <f aca="false">IF(K3525="No Ct",0,K3525)</f>
        <v>0</v>
      </c>
      <c r="R3522" s="0" t="str">
        <f aca="false">IF(AND(L3522&gt;0,M3522=0),"Valid","Invalid")</f>
        <v>Valid</v>
      </c>
      <c r="S3522" s="0" t="str">
        <f aca="false">IF(OR(P3522&gt;1,Q3522&gt;1),"Present","Absent")</f>
        <v>Absent</v>
      </c>
      <c r="T3522" s="63" t="str">
        <f aca="false">IF(OR(AND(P3522&gt;1,P3522&lt;41),AND(Q3522&gt;1,Q3522&lt;41)),"Ct&lt;41","Ct&gt;41")</f>
        <v>Ct&gt;41</v>
      </c>
      <c r="U3522" s="0" t="str">
        <f aca="false">I3522</f>
        <v>Spidssnudetfroe</v>
      </c>
      <c r="V3522" s="0" t="str">
        <f aca="false">MID(F3522,10,9)</f>
        <v>DL2018097</v>
      </c>
      <c r="W3522" s="64" t="str">
        <f aca="false">V3522&amp;"_"&amp;U3522&amp;"_"&amp;R3522&amp;"_"&amp;S3522&amp;"_"&amp;T3522</f>
        <v>DL2018097_Spidssnudetfroe_Valid_Absent_Ct&gt;41</v>
      </c>
    </row>
    <row r="3523" customFormat="false" ht="14.25" hidden="false" customHeight="false" outlineLevel="0" collapsed="false">
      <c r="A3523" s="0" t="s">
        <v>851</v>
      </c>
      <c r="B3523" s="52" t="s">
        <v>988</v>
      </c>
      <c r="C3523" s="52" t="s">
        <v>747</v>
      </c>
      <c r="D3523" s="53" t="n">
        <v>0.1</v>
      </c>
      <c r="E3523" s="53" t="s">
        <v>748</v>
      </c>
      <c r="F3523" s="0" t="s">
        <v>1377</v>
      </c>
      <c r="G3523" s="0" t="str">
        <f aca="false">LEFT(B3523,2)</f>
        <v>14</v>
      </c>
      <c r="H3523" s="0" t="str">
        <f aca="false">I3523&amp;"_"&amp;G3523&amp;"_"&amp;F3523</f>
        <v>Spidssnudetfroe_14_20181113_DL2018097_MarieKruseSkole_koersel1</v>
      </c>
      <c r="I3523" s="61" t="str">
        <f aca="false">MID(RIGHT(B3523,LEN(B3523)-3),1,FIND("_",RIGHT(B3523,LEN(B3523)-3))-1)</f>
        <v>Spidssnudetfroe</v>
      </c>
      <c r="J3523" s="61" t="str">
        <f aca="false">TRIM(SUBSTITUTE(RIGHT(B3523,FIND(I3523,B3523)+1),"_",""))</f>
        <v>NegK</v>
      </c>
      <c r="K3523" s="0" t="str">
        <f aca="false">IFERROR(VALUE(SUBSTITUTE(E3523,".",",")),E3523)</f>
        <v>No Ct</v>
      </c>
      <c r="L3523" s="61" t="str">
        <f aca="false">IF(J3523="PosK",SUMIFS(K:K,J:J,"PosK",H:H,H3523),"")</f>
        <v/>
      </c>
      <c r="M3523" s="61" t="str">
        <f aca="false">IF(J3523="PosK",SUMIFS(K:K,J:J,"NegK",H:H,H3523),"")</f>
        <v/>
      </c>
      <c r="N3523" s="61" t="str">
        <f aca="false">IF(J3523="PosK",SUMIFS(K:K,J:J,"eDNA",H:H,H3523),"")</f>
        <v/>
      </c>
    </row>
    <row r="3524" customFormat="false" ht="14.25" hidden="false" customHeight="false" outlineLevel="0" collapsed="false">
      <c r="A3524" s="0" t="s">
        <v>853</v>
      </c>
      <c r="B3524" s="52" t="s">
        <v>989</v>
      </c>
      <c r="C3524" s="52" t="s">
        <v>751</v>
      </c>
      <c r="D3524" s="53" t="n">
        <v>0.1</v>
      </c>
      <c r="E3524" s="53" t="s">
        <v>748</v>
      </c>
      <c r="F3524" s="0" t="s">
        <v>1377</v>
      </c>
      <c r="G3524" s="0" t="str">
        <f aca="false">LEFT(B3524,2)</f>
        <v>14</v>
      </c>
      <c r="H3524" s="0" t="str">
        <f aca="false">I3524&amp;"_"&amp;G3524&amp;"_"&amp;F3524</f>
        <v>Spidssnudetfroe_14_20181113_DL2018097_MarieKruseSkole_koersel1</v>
      </c>
      <c r="I3524" s="61" t="str">
        <f aca="false">MID(RIGHT(B3524,LEN(B3524)-3),1,FIND("_",RIGHT(B3524,LEN(B3524)-3))-1)</f>
        <v>Spidssnudetfroe</v>
      </c>
      <c r="J3524" s="61" t="str">
        <f aca="false">TRIM(SUBSTITUTE(RIGHT(B3524,FIND(I3524,B3524)+1),"_",""))</f>
        <v>eDNA</v>
      </c>
      <c r="K3524" s="0" t="str">
        <f aca="false">IFERROR(VALUE(SUBSTITUTE(E3524,".",",")),E3524)</f>
        <v>No Ct</v>
      </c>
      <c r="L3524" s="61" t="str">
        <f aca="false">IF(J3524="PosK",SUMIFS(K:K,J:J,"PosK",H:H,H3524),"")</f>
        <v/>
      </c>
      <c r="M3524" s="61" t="str">
        <f aca="false">IF(J3524="PosK",SUMIFS(K:K,J:J,"NegK",H:H,H3524),"")</f>
        <v/>
      </c>
      <c r="N3524" s="61" t="str">
        <f aca="false">IF(J3524="PosK",SUMIFS(K:K,J:J,"eDNA",H:H,H3524),"")</f>
        <v/>
      </c>
      <c r="Q3524" s="62"/>
    </row>
    <row r="3525" customFormat="false" ht="14.25" hidden="false" customHeight="false" outlineLevel="0" collapsed="false">
      <c r="A3525" s="0" t="s">
        <v>855</v>
      </c>
      <c r="B3525" s="52" t="s">
        <v>989</v>
      </c>
      <c r="C3525" s="52" t="s">
        <v>751</v>
      </c>
      <c r="D3525" s="53" t="n">
        <v>0.1</v>
      </c>
      <c r="E3525" s="53" t="s">
        <v>748</v>
      </c>
      <c r="F3525" s="0" t="s">
        <v>1377</v>
      </c>
      <c r="G3525" s="0" t="str">
        <f aca="false">LEFT(B3525,2)</f>
        <v>14</v>
      </c>
      <c r="H3525" s="0" t="str">
        <f aca="false">I3525&amp;"_"&amp;G3525&amp;"_"&amp;F3525</f>
        <v>Spidssnudetfroe_14_20181113_DL2018097_MarieKruseSkole_koersel1</v>
      </c>
      <c r="I3525" s="61" t="str">
        <f aca="false">MID(RIGHT(B3525,LEN(B3525)-3),1,FIND("_",RIGHT(B3525,LEN(B3525)-3))-1)</f>
        <v>Spidssnudetfroe</v>
      </c>
      <c r="J3525" s="61" t="str">
        <f aca="false">TRIM(SUBSTITUTE(RIGHT(B3525,FIND(I3525,B3525)+1),"_",""))</f>
        <v>eDNA</v>
      </c>
      <c r="K3525" s="0" t="str">
        <f aca="false">IFERROR(VALUE(SUBSTITUTE(E3525,".",",")),E3525)</f>
        <v>No Ct</v>
      </c>
      <c r="L3525" s="61" t="str">
        <f aca="false">IF(J3525="PosK",SUMIFS(K:K,J:J,"PosK",H:H,H3525),"")</f>
        <v/>
      </c>
      <c r="M3525" s="61" t="str">
        <f aca="false">IF(J3525="PosK",SUMIFS(K:K,J:J,"NegK",H:H,H3525),"")</f>
        <v/>
      </c>
      <c r="N3525" s="61" t="str">
        <f aca="false">IF(J3525="PosK",SUMIFS(K:K,J:J,"eDNA",H:H,H3525),"")</f>
        <v/>
      </c>
      <c r="P3525" s="62"/>
      <c r="T3525" s="63"/>
      <c r="W3525" s="64"/>
    </row>
    <row r="3526" customFormat="false" ht="14.25" hidden="false" customHeight="false" outlineLevel="0" collapsed="false">
      <c r="A3526" s="0" t="s">
        <v>856</v>
      </c>
      <c r="B3526" s="52" t="s">
        <v>990</v>
      </c>
      <c r="C3526" s="52" t="s">
        <v>743</v>
      </c>
      <c r="D3526" s="53" t="n">
        <v>0.1</v>
      </c>
      <c r="E3526" s="53" t="s">
        <v>748</v>
      </c>
      <c r="F3526" s="0" t="s">
        <v>1377</v>
      </c>
      <c r="G3526" s="0" t="str">
        <f aca="false">LEFT(B3526,2)</f>
        <v>15</v>
      </c>
      <c r="H3526" s="0" t="str">
        <f aca="false">I3526&amp;"_"&amp;G3526&amp;"_"&amp;F3526</f>
        <v>KortbenetGroenFroe_15_20181113_DL2018097_MarieKruseSkole_koersel1</v>
      </c>
      <c r="I3526" s="61" t="str">
        <f aca="false">MID(RIGHT(B3526,LEN(B3526)-3),1,FIND("_",RIGHT(B3526,LEN(B3526)-3))-1)</f>
        <v>KortbenetGroenFroe</v>
      </c>
      <c r="J3526" s="61" t="str">
        <f aca="false">TRIM(SUBSTITUTE(RIGHT(B3526,FIND(I3526,B3526)+1),"_",""))</f>
        <v>PosK</v>
      </c>
      <c r="K3526" s="0" t="str">
        <f aca="false">IFERROR(VALUE(SUBSTITUTE(E3526,".",",")),E3526)</f>
        <v>No Ct</v>
      </c>
      <c r="L3526" s="61" t="n">
        <f aca="false">IF(J3526="PosK",SUMIFS(K:K,J:J,"PosK",H:H,H3526),"")</f>
        <v>0</v>
      </c>
      <c r="M3526" s="61" t="n">
        <f aca="false">IF(J3526="PosK",SUMIFS(K:K,J:J,"NegK",H:H,H3526),"")</f>
        <v>0</v>
      </c>
      <c r="N3526" s="61" t="n">
        <f aca="false">IF(J3526="PosK",SUMIFS(K:K,J:J,"eDNA",H:H,H3526),"")</f>
        <v>78.22</v>
      </c>
      <c r="P3526" s="62" t="n">
        <f aca="false">IF(K3528="No Ct",0,K3528)</f>
        <v>38.99</v>
      </c>
      <c r="Q3526" s="62" t="n">
        <f aca="false">IF(K3529="No Ct",0,K3529)</f>
        <v>39.23</v>
      </c>
      <c r="R3526" s="0" t="str">
        <f aca="false">IF(AND(L3526&gt;0,M3526=0),"Valid","Invalid")</f>
        <v>Invalid</v>
      </c>
      <c r="S3526" s="0" t="str">
        <f aca="false">IF(OR(P3526&gt;1,Q3526&gt;1),"Present","Absent")</f>
        <v>Present</v>
      </c>
      <c r="T3526" s="63" t="str">
        <f aca="false">IF(OR(AND(P3526&gt;1,P3526&lt;41),AND(Q3526&gt;1,Q3526&lt;41)),"Ct&lt;41","Ct&gt;41")</f>
        <v>Ct&lt;41</v>
      </c>
      <c r="U3526" s="0" t="str">
        <f aca="false">I3526</f>
        <v>KortbenetGroenFroe</v>
      </c>
      <c r="V3526" s="0" t="str">
        <f aca="false">MID(F3526,10,9)</f>
        <v>DL2018097</v>
      </c>
      <c r="W3526" s="64" t="str">
        <f aca="false">V3526&amp;"_"&amp;U3526&amp;"_"&amp;R3526&amp;"_"&amp;S3526&amp;"_"&amp;T3526</f>
        <v>DL2018097_KortbenetGroenFroe_Invalid_Present_Ct&lt;41</v>
      </c>
    </row>
    <row r="3527" customFormat="false" ht="14.25" hidden="false" customHeight="false" outlineLevel="0" collapsed="false">
      <c r="A3527" s="0" t="s">
        <v>858</v>
      </c>
      <c r="B3527" s="52" t="s">
        <v>991</v>
      </c>
      <c r="C3527" s="52" t="s">
        <v>747</v>
      </c>
      <c r="D3527" s="53" t="n">
        <v>0.1</v>
      </c>
      <c r="E3527" s="53" t="s">
        <v>748</v>
      </c>
      <c r="F3527" s="0" t="s">
        <v>1377</v>
      </c>
      <c r="G3527" s="0" t="str">
        <f aca="false">LEFT(B3527,2)</f>
        <v>15</v>
      </c>
      <c r="H3527" s="0" t="str">
        <f aca="false">I3527&amp;"_"&amp;G3527&amp;"_"&amp;F3527</f>
        <v>KortbenetGroenFroe_15_20181113_DL2018097_MarieKruseSkole_koersel1</v>
      </c>
      <c r="I3527" s="61" t="str">
        <f aca="false">MID(RIGHT(B3527,LEN(B3527)-3),1,FIND("_",RIGHT(B3527,LEN(B3527)-3))-1)</f>
        <v>KortbenetGroenFroe</v>
      </c>
      <c r="J3527" s="61" t="str">
        <f aca="false">TRIM(SUBSTITUTE(RIGHT(B3527,FIND(I3527,B3527)+1),"_",""))</f>
        <v>NegK</v>
      </c>
      <c r="K3527" s="0" t="str">
        <f aca="false">IFERROR(VALUE(SUBSTITUTE(E3527,".",",")),E3527)</f>
        <v>No Ct</v>
      </c>
      <c r="L3527" s="61" t="str">
        <f aca="false">IF(J3527="PosK",SUMIFS(K:K,J:J,"PosK",H:H,H3527),"")</f>
        <v/>
      </c>
      <c r="M3527" s="61" t="str">
        <f aca="false">IF(J3527="PosK",SUMIFS(K:K,J:J,"NegK",H:H,H3527),"")</f>
        <v/>
      </c>
      <c r="N3527" s="61" t="str">
        <f aca="false">IF(J3527="PosK",SUMIFS(K:K,J:J,"eDNA",H:H,H3527),"")</f>
        <v/>
      </c>
    </row>
    <row r="3528" customFormat="false" ht="14.25" hidden="false" customHeight="false" outlineLevel="0" collapsed="false">
      <c r="A3528" s="0" t="s">
        <v>860</v>
      </c>
      <c r="B3528" s="52" t="s">
        <v>992</v>
      </c>
      <c r="C3528" s="52" t="s">
        <v>751</v>
      </c>
      <c r="D3528" s="53" t="n">
        <v>0.1</v>
      </c>
      <c r="E3528" s="53" t="n">
        <v>38.99</v>
      </c>
      <c r="F3528" s="0" t="s">
        <v>1377</v>
      </c>
      <c r="G3528" s="0" t="str">
        <f aca="false">LEFT(B3528,2)</f>
        <v>15</v>
      </c>
      <c r="H3528" s="0" t="str">
        <f aca="false">I3528&amp;"_"&amp;G3528&amp;"_"&amp;F3528</f>
        <v>KortbenetGroenFroe_15_20181113_DL2018097_MarieKruseSkole_koersel1</v>
      </c>
      <c r="I3528" s="61" t="str">
        <f aca="false">MID(RIGHT(B3528,LEN(B3528)-3),1,FIND("_",RIGHT(B3528,LEN(B3528)-3))-1)</f>
        <v>KortbenetGroenFroe</v>
      </c>
      <c r="J3528" s="61" t="str">
        <f aca="false">TRIM(SUBSTITUTE(RIGHT(B3528,FIND(I3528,B3528)+1),"_",""))</f>
        <v>eDNA</v>
      </c>
      <c r="K3528" s="0" t="n">
        <f aca="false">IFERROR(VALUE(SUBSTITUTE(E3528,".",",")),E3528)</f>
        <v>38.99</v>
      </c>
      <c r="L3528" s="61" t="str">
        <f aca="false">IF(J3528="PosK",SUMIFS(K:K,J:J,"PosK",H:H,H3528),"")</f>
        <v/>
      </c>
      <c r="M3528" s="61" t="str">
        <f aca="false">IF(J3528="PosK",SUMIFS(K:K,J:J,"NegK",H:H,H3528),"")</f>
        <v/>
      </c>
      <c r="N3528" s="61" t="str">
        <f aca="false">IF(J3528="PosK",SUMIFS(K:K,J:J,"eDNA",H:H,H3528),"")</f>
        <v/>
      </c>
      <c r="Q3528" s="62"/>
    </row>
    <row r="3529" customFormat="false" ht="14.25" hidden="false" customHeight="false" outlineLevel="0" collapsed="false">
      <c r="A3529" s="0" t="s">
        <v>862</v>
      </c>
      <c r="B3529" s="52" t="s">
        <v>992</v>
      </c>
      <c r="C3529" s="52" t="s">
        <v>751</v>
      </c>
      <c r="D3529" s="53" t="n">
        <v>0.1</v>
      </c>
      <c r="E3529" s="53" t="n">
        <v>39.23</v>
      </c>
      <c r="F3529" s="0" t="s">
        <v>1377</v>
      </c>
      <c r="G3529" s="0" t="str">
        <f aca="false">LEFT(B3529,2)</f>
        <v>15</v>
      </c>
      <c r="H3529" s="0" t="str">
        <f aca="false">I3529&amp;"_"&amp;G3529&amp;"_"&amp;F3529</f>
        <v>KortbenetGroenFroe_15_20181113_DL2018097_MarieKruseSkole_koersel1</v>
      </c>
      <c r="I3529" s="61" t="str">
        <f aca="false">MID(RIGHT(B3529,LEN(B3529)-3),1,FIND("_",RIGHT(B3529,LEN(B3529)-3))-1)</f>
        <v>KortbenetGroenFroe</v>
      </c>
      <c r="J3529" s="61" t="str">
        <f aca="false">TRIM(SUBSTITUTE(RIGHT(B3529,FIND(I3529,B3529)+1),"_",""))</f>
        <v>eDNA</v>
      </c>
      <c r="K3529" s="0" t="n">
        <f aca="false">IFERROR(VALUE(SUBSTITUTE(E3529,".",",")),E3529)</f>
        <v>39.23</v>
      </c>
      <c r="L3529" s="61" t="str">
        <f aca="false">IF(J3529="PosK",SUMIFS(K:K,J:J,"PosK",H:H,H3529),"")</f>
        <v/>
      </c>
      <c r="M3529" s="61" t="str">
        <f aca="false">IF(J3529="PosK",SUMIFS(K:K,J:J,"NegK",H:H,H3529),"")</f>
        <v/>
      </c>
      <c r="N3529" s="61" t="str">
        <f aca="false">IF(J3529="PosK",SUMIFS(K:K,J:J,"eDNA",H:H,H3529),"")</f>
        <v/>
      </c>
      <c r="P3529" s="62"/>
      <c r="T3529" s="63"/>
      <c r="W3529" s="64"/>
    </row>
    <row r="3530" customFormat="false" ht="14.25" hidden="false" customHeight="false" outlineLevel="0" collapsed="false">
      <c r="A3530" s="0" t="s">
        <v>863</v>
      </c>
      <c r="B3530" s="52" t="s">
        <v>1212</v>
      </c>
      <c r="C3530" s="52" t="s">
        <v>743</v>
      </c>
      <c r="D3530" s="53" t="n">
        <v>0.1</v>
      </c>
      <c r="E3530" s="53" t="s">
        <v>748</v>
      </c>
      <c r="F3530" s="0" t="s">
        <v>1377</v>
      </c>
      <c r="G3530" s="0" t="str">
        <f aca="false">LEFT(B3530,2)</f>
        <v>16</v>
      </c>
      <c r="H3530" s="0" t="str">
        <f aca="false">I3530&amp;"_"&amp;G3530&amp;"_"&amp;F3530</f>
        <v>ButsnudetFroe_16_20181113_DL2018097_MarieKruseSkole_koersel1</v>
      </c>
      <c r="I3530" s="61" t="str">
        <f aca="false">MID(RIGHT(B3530,LEN(B3530)-3),1,FIND("_",RIGHT(B3530,LEN(B3530)-3))-1)</f>
        <v>ButsnudetFroe</v>
      </c>
      <c r="J3530" s="61" t="str">
        <f aca="false">TRIM(SUBSTITUTE(RIGHT(B3530,FIND(I3530,B3530)+1),"_",""))</f>
        <v>PosK</v>
      </c>
      <c r="K3530" s="0" t="str">
        <f aca="false">IFERROR(VALUE(SUBSTITUTE(E3530,".",",")),E3530)</f>
        <v>No Ct</v>
      </c>
      <c r="L3530" s="61" t="n">
        <f aca="false">IF(J3530="PosK",SUMIFS(K:K,J:J,"PosK",H:H,H3530),"")</f>
        <v>0</v>
      </c>
      <c r="M3530" s="61" t="n">
        <f aca="false">IF(J3530="PosK",SUMIFS(K:K,J:J,"NegK",H:H,H3530),"")</f>
        <v>0</v>
      </c>
      <c r="N3530" s="61" t="n">
        <f aca="false">IF(J3530="PosK",SUMIFS(K:K,J:J,"eDNA",H:H,H3530),"")</f>
        <v>0</v>
      </c>
      <c r="P3530" s="62" t="n">
        <f aca="false">IF(K3532="No Ct",0,K3532)</f>
        <v>0</v>
      </c>
      <c r="Q3530" s="62" t="n">
        <f aca="false">IF(K3533="No Ct",0,K3533)</f>
        <v>0</v>
      </c>
      <c r="R3530" s="0" t="str">
        <f aca="false">IF(AND(L3530&gt;0,M3530=0),"Valid","Invalid")</f>
        <v>Invalid</v>
      </c>
      <c r="S3530" s="0" t="str">
        <f aca="false">IF(OR(P3530&gt;1,Q3530&gt;1),"Present","Absent")</f>
        <v>Absent</v>
      </c>
      <c r="T3530" s="63" t="str">
        <f aca="false">IF(OR(AND(P3530&gt;1,P3530&lt;41),AND(Q3530&gt;1,Q3530&lt;41)),"Ct&lt;41","Ct&gt;41")</f>
        <v>Ct&gt;41</v>
      </c>
      <c r="U3530" s="0" t="str">
        <f aca="false">I3530</f>
        <v>ButsnudetFroe</v>
      </c>
      <c r="V3530" s="0" t="str">
        <f aca="false">MID(F3530,10,9)</f>
        <v>DL2018097</v>
      </c>
      <c r="W3530" s="64" t="str">
        <f aca="false">V3530&amp;"_"&amp;U3530&amp;"_"&amp;R3530&amp;"_"&amp;S3530&amp;"_"&amp;T3530</f>
        <v>DL2018097_ButsnudetFroe_Invalid_Absent_Ct&gt;41</v>
      </c>
    </row>
    <row r="3531" customFormat="false" ht="14.25" hidden="false" customHeight="false" outlineLevel="0" collapsed="false">
      <c r="A3531" s="0" t="s">
        <v>865</v>
      </c>
      <c r="B3531" s="52" t="s">
        <v>1213</v>
      </c>
      <c r="C3531" s="52" t="s">
        <v>747</v>
      </c>
      <c r="D3531" s="53" t="n">
        <v>0.1</v>
      </c>
      <c r="E3531" s="53" t="s">
        <v>748</v>
      </c>
      <c r="F3531" s="0" t="s">
        <v>1377</v>
      </c>
      <c r="G3531" s="0" t="str">
        <f aca="false">LEFT(B3531,2)</f>
        <v>16</v>
      </c>
      <c r="H3531" s="0" t="str">
        <f aca="false">I3531&amp;"_"&amp;G3531&amp;"_"&amp;F3531</f>
        <v>ButsnudetFroe_16_20181113_DL2018097_MarieKruseSkole_koersel1</v>
      </c>
      <c r="I3531" s="61" t="str">
        <f aca="false">MID(RIGHT(B3531,LEN(B3531)-3),1,FIND("_",RIGHT(B3531,LEN(B3531)-3))-1)</f>
        <v>ButsnudetFroe</v>
      </c>
      <c r="J3531" s="61" t="str">
        <f aca="false">TRIM(SUBSTITUTE(RIGHT(B3531,FIND(I3531,B3531)+1),"_",""))</f>
        <v>NegK</v>
      </c>
      <c r="K3531" s="0" t="str">
        <f aca="false">IFERROR(VALUE(SUBSTITUTE(E3531,".",",")),E3531)</f>
        <v>No Ct</v>
      </c>
      <c r="L3531" s="61" t="str">
        <f aca="false">IF(J3531="PosK",SUMIFS(K:K,J:J,"PosK",H:H,H3531),"")</f>
        <v/>
      </c>
      <c r="M3531" s="61" t="str">
        <f aca="false">IF(J3531="PosK",SUMIFS(K:K,J:J,"NegK",H:H,H3531),"")</f>
        <v/>
      </c>
      <c r="N3531" s="61" t="str">
        <f aca="false">IF(J3531="PosK",SUMIFS(K:K,J:J,"eDNA",H:H,H3531),"")</f>
        <v/>
      </c>
    </row>
    <row r="3532" customFormat="false" ht="14.25" hidden="false" customHeight="false" outlineLevel="0" collapsed="false">
      <c r="A3532" s="0" t="s">
        <v>867</v>
      </c>
      <c r="B3532" s="52" t="s">
        <v>1214</v>
      </c>
      <c r="C3532" s="52" t="s">
        <v>751</v>
      </c>
      <c r="D3532" s="53" t="n">
        <v>0.1</v>
      </c>
      <c r="E3532" s="53" t="s">
        <v>748</v>
      </c>
      <c r="F3532" s="0" t="s">
        <v>1377</v>
      </c>
      <c r="G3532" s="0" t="str">
        <f aca="false">LEFT(B3532,2)</f>
        <v>16</v>
      </c>
      <c r="H3532" s="0" t="str">
        <f aca="false">I3532&amp;"_"&amp;G3532&amp;"_"&amp;F3532</f>
        <v>ButsnudetFroe_16_20181113_DL2018097_MarieKruseSkole_koersel1</v>
      </c>
      <c r="I3532" s="61" t="str">
        <f aca="false">MID(RIGHT(B3532,LEN(B3532)-3),1,FIND("_",RIGHT(B3532,LEN(B3532)-3))-1)</f>
        <v>ButsnudetFroe</v>
      </c>
      <c r="J3532" s="61" t="str">
        <f aca="false">TRIM(SUBSTITUTE(RIGHT(B3532,FIND(I3532,B3532)+1),"_",""))</f>
        <v>eDNA</v>
      </c>
      <c r="K3532" s="0" t="str">
        <f aca="false">IFERROR(VALUE(SUBSTITUTE(E3532,".",",")),E3532)</f>
        <v>No Ct</v>
      </c>
      <c r="L3532" s="61" t="str">
        <f aca="false">IF(J3532="PosK",SUMIFS(K:K,J:J,"PosK",H:H,H3532),"")</f>
        <v/>
      </c>
      <c r="M3532" s="61" t="str">
        <f aca="false">IF(J3532="PosK",SUMIFS(K:K,J:J,"NegK",H:H,H3532),"")</f>
        <v/>
      </c>
      <c r="N3532" s="61" t="str">
        <f aca="false">IF(J3532="PosK",SUMIFS(K:K,J:J,"eDNA",H:H,H3532),"")</f>
        <v/>
      </c>
      <c r="Q3532" s="62"/>
    </row>
    <row r="3533" customFormat="false" ht="14.25" hidden="false" customHeight="false" outlineLevel="0" collapsed="false">
      <c r="A3533" s="0" t="s">
        <v>869</v>
      </c>
      <c r="B3533" s="52" t="s">
        <v>1214</v>
      </c>
      <c r="C3533" s="52" t="s">
        <v>751</v>
      </c>
      <c r="D3533" s="53" t="n">
        <v>0.1</v>
      </c>
      <c r="E3533" s="53" t="s">
        <v>748</v>
      </c>
      <c r="F3533" s="0" t="s">
        <v>1377</v>
      </c>
      <c r="G3533" s="0" t="str">
        <f aca="false">LEFT(B3533,2)</f>
        <v>16</v>
      </c>
      <c r="H3533" s="0" t="str">
        <f aca="false">I3533&amp;"_"&amp;G3533&amp;"_"&amp;F3533</f>
        <v>ButsnudetFroe_16_20181113_DL2018097_MarieKruseSkole_koersel1</v>
      </c>
      <c r="I3533" s="61" t="str">
        <f aca="false">MID(RIGHT(B3533,LEN(B3533)-3),1,FIND("_",RIGHT(B3533,LEN(B3533)-3))-1)</f>
        <v>ButsnudetFroe</v>
      </c>
      <c r="J3533" s="61" t="str">
        <f aca="false">TRIM(SUBSTITUTE(RIGHT(B3533,FIND(I3533,B3533)+1),"_",""))</f>
        <v>eDNA</v>
      </c>
      <c r="K3533" s="0" t="str">
        <f aca="false">IFERROR(VALUE(SUBSTITUTE(E3533,".",",")),E3533)</f>
        <v>No Ct</v>
      </c>
      <c r="L3533" s="61" t="str">
        <f aca="false">IF(J3533="PosK",SUMIFS(K:K,J:J,"PosK",H:H,H3533),"")</f>
        <v/>
      </c>
      <c r="M3533" s="61" t="str">
        <f aca="false">IF(J3533="PosK",SUMIFS(K:K,J:J,"NegK",H:H,H3533),"")</f>
        <v/>
      </c>
      <c r="N3533" s="61" t="str">
        <f aca="false">IF(J3533="PosK",SUMIFS(K:K,J:J,"eDNA",H:H,H3533),"")</f>
        <v/>
      </c>
      <c r="P3533" s="62"/>
      <c r="T3533" s="63"/>
      <c r="W3533" s="64"/>
    </row>
    <row r="3534" customFormat="false" ht="14.25" hidden="false" customHeight="false" outlineLevel="0" collapsed="false">
      <c r="A3534" s="0" t="s">
        <v>870</v>
      </c>
      <c r="B3534" s="52" t="s">
        <v>996</v>
      </c>
      <c r="C3534" s="52" t="s">
        <v>743</v>
      </c>
      <c r="D3534" s="53" t="n">
        <v>0.1</v>
      </c>
      <c r="E3534" s="53" t="s">
        <v>748</v>
      </c>
      <c r="F3534" s="0" t="s">
        <v>1377</v>
      </c>
      <c r="G3534" s="0" t="str">
        <f aca="false">LEFT(B3534,2)</f>
        <v>17</v>
      </c>
      <c r="H3534" s="0" t="str">
        <f aca="false">I3534&amp;"_"&amp;G3534&amp;"_"&amp;F3534</f>
        <v>ButsnudetFroe_17_20181113_DL2018097_MarieKruseSkole_koersel1</v>
      </c>
      <c r="I3534" s="61" t="str">
        <f aca="false">MID(RIGHT(B3534,LEN(B3534)-3),1,FIND("_",RIGHT(B3534,LEN(B3534)-3))-1)</f>
        <v>ButsnudetFroe</v>
      </c>
      <c r="J3534" s="61" t="str">
        <f aca="false">TRIM(SUBSTITUTE(RIGHT(B3534,FIND(I3534,B3534)+1),"_",""))</f>
        <v>PosK</v>
      </c>
      <c r="K3534" s="0" t="str">
        <f aca="false">IFERROR(VALUE(SUBSTITUTE(E3534,".",",")),E3534)</f>
        <v>No Ct</v>
      </c>
      <c r="L3534" s="61" t="n">
        <f aca="false">IF(J3534="PosK",SUMIFS(K:K,J:J,"PosK",H:H,H3534),"")</f>
        <v>0</v>
      </c>
      <c r="M3534" s="61" t="n">
        <f aca="false">IF(J3534="PosK",SUMIFS(K:K,J:J,"NegK",H:H,H3534),"")</f>
        <v>0</v>
      </c>
      <c r="N3534" s="61" t="n">
        <f aca="false">IF(J3534="PosK",SUMIFS(K:K,J:J,"eDNA",H:H,H3534),"")</f>
        <v>0</v>
      </c>
      <c r="P3534" s="62" t="n">
        <f aca="false">IF(K3536="No Ct",0,K3536)</f>
        <v>0</v>
      </c>
      <c r="Q3534" s="62" t="n">
        <f aca="false">IF(K3537="No Ct",0,K3537)</f>
        <v>0</v>
      </c>
      <c r="R3534" s="0" t="str">
        <f aca="false">IF(AND(L3534&gt;0,M3534=0),"Valid","Invalid")</f>
        <v>Invalid</v>
      </c>
      <c r="S3534" s="0" t="str">
        <f aca="false">IF(OR(P3534&gt;1,Q3534&gt;1),"Present","Absent")</f>
        <v>Absent</v>
      </c>
      <c r="T3534" s="63" t="str">
        <f aca="false">IF(OR(AND(P3534&gt;1,P3534&lt;41),AND(Q3534&gt;1,Q3534&lt;41)),"Ct&lt;41","Ct&gt;41")</f>
        <v>Ct&gt;41</v>
      </c>
      <c r="U3534" s="0" t="str">
        <f aca="false">I3534</f>
        <v>ButsnudetFroe</v>
      </c>
      <c r="V3534" s="0" t="str">
        <f aca="false">MID(F3534,10,9)</f>
        <v>DL2018097</v>
      </c>
      <c r="W3534" s="64" t="str">
        <f aca="false">V3534&amp;"_"&amp;U3534&amp;"_"&amp;R3534&amp;"_"&amp;S3534&amp;"_"&amp;T3534</f>
        <v>DL2018097_ButsnudetFroe_Invalid_Absent_Ct&gt;41</v>
      </c>
    </row>
    <row r="3535" customFormat="false" ht="14.25" hidden="false" customHeight="false" outlineLevel="0" collapsed="false">
      <c r="A3535" s="0" t="s">
        <v>872</v>
      </c>
      <c r="B3535" s="52" t="s">
        <v>997</v>
      </c>
      <c r="C3535" s="52" t="s">
        <v>747</v>
      </c>
      <c r="D3535" s="53" t="n">
        <v>0.1</v>
      </c>
      <c r="E3535" s="53" t="s">
        <v>748</v>
      </c>
      <c r="F3535" s="0" t="s">
        <v>1377</v>
      </c>
      <c r="G3535" s="0" t="str">
        <f aca="false">LEFT(B3535,2)</f>
        <v>17</v>
      </c>
      <c r="H3535" s="0" t="str">
        <f aca="false">I3535&amp;"_"&amp;G3535&amp;"_"&amp;F3535</f>
        <v>ButsnudetFroe_17_20181113_DL2018097_MarieKruseSkole_koersel1</v>
      </c>
      <c r="I3535" s="61" t="str">
        <f aca="false">MID(RIGHT(B3535,LEN(B3535)-3),1,FIND("_",RIGHT(B3535,LEN(B3535)-3))-1)</f>
        <v>ButsnudetFroe</v>
      </c>
      <c r="J3535" s="61" t="str">
        <f aca="false">TRIM(SUBSTITUTE(RIGHT(B3535,FIND(I3535,B3535)+1),"_",""))</f>
        <v>NegK</v>
      </c>
      <c r="K3535" s="0" t="str">
        <f aca="false">IFERROR(VALUE(SUBSTITUTE(E3535,".",",")),E3535)</f>
        <v>No Ct</v>
      </c>
      <c r="L3535" s="61" t="str">
        <f aca="false">IF(J3535="PosK",SUMIFS(K:K,J:J,"PosK",H:H,H3535),"")</f>
        <v/>
      </c>
      <c r="M3535" s="61" t="str">
        <f aca="false">IF(J3535="PosK",SUMIFS(K:K,J:J,"NegK",H:H,H3535),"")</f>
        <v/>
      </c>
      <c r="N3535" s="61" t="str">
        <f aca="false">IF(J3535="PosK",SUMIFS(K:K,J:J,"eDNA",H:H,H3535),"")</f>
        <v/>
      </c>
    </row>
    <row r="3536" customFormat="false" ht="14.25" hidden="false" customHeight="false" outlineLevel="0" collapsed="false">
      <c r="A3536" s="0" t="s">
        <v>874</v>
      </c>
      <c r="B3536" s="52" t="s">
        <v>998</v>
      </c>
      <c r="C3536" s="52" t="s">
        <v>751</v>
      </c>
      <c r="D3536" s="53" t="n">
        <v>0.1</v>
      </c>
      <c r="E3536" s="53" t="s">
        <v>748</v>
      </c>
      <c r="F3536" s="0" t="s">
        <v>1377</v>
      </c>
      <c r="G3536" s="0" t="str">
        <f aca="false">LEFT(B3536,2)</f>
        <v>17</v>
      </c>
      <c r="H3536" s="0" t="str">
        <f aca="false">I3536&amp;"_"&amp;G3536&amp;"_"&amp;F3536</f>
        <v>ButsnudetFroe_17_20181113_DL2018097_MarieKruseSkole_koersel1</v>
      </c>
      <c r="I3536" s="61" t="str">
        <f aca="false">MID(RIGHT(B3536,LEN(B3536)-3),1,FIND("_",RIGHT(B3536,LEN(B3536)-3))-1)</f>
        <v>ButsnudetFroe</v>
      </c>
      <c r="J3536" s="61" t="str">
        <f aca="false">TRIM(SUBSTITUTE(RIGHT(B3536,FIND(I3536,B3536)+1),"_",""))</f>
        <v>eDNA</v>
      </c>
      <c r="K3536" s="0" t="str">
        <f aca="false">IFERROR(VALUE(SUBSTITUTE(E3536,".",",")),E3536)</f>
        <v>No Ct</v>
      </c>
      <c r="L3536" s="61" t="str">
        <f aca="false">IF(J3536="PosK",SUMIFS(K:K,J:J,"PosK",H:H,H3536),"")</f>
        <v/>
      </c>
      <c r="M3536" s="61" t="str">
        <f aca="false">IF(J3536="PosK",SUMIFS(K:K,J:J,"NegK",H:H,H3536),"")</f>
        <v/>
      </c>
      <c r="N3536" s="61" t="str">
        <f aca="false">IF(J3536="PosK",SUMIFS(K:K,J:J,"eDNA",H:H,H3536),"")</f>
        <v/>
      </c>
      <c r="Q3536" s="62"/>
    </row>
    <row r="3537" customFormat="false" ht="14.25" hidden="false" customHeight="false" outlineLevel="0" collapsed="false">
      <c r="A3537" s="0" t="s">
        <v>876</v>
      </c>
      <c r="B3537" s="52" t="s">
        <v>998</v>
      </c>
      <c r="C3537" s="52" t="s">
        <v>751</v>
      </c>
      <c r="D3537" s="53" t="n">
        <v>0.1</v>
      </c>
      <c r="E3537" s="53" t="s">
        <v>748</v>
      </c>
      <c r="F3537" s="0" t="s">
        <v>1377</v>
      </c>
      <c r="G3537" s="0" t="str">
        <f aca="false">LEFT(B3537,2)</f>
        <v>17</v>
      </c>
      <c r="H3537" s="0" t="str">
        <f aca="false">I3537&amp;"_"&amp;G3537&amp;"_"&amp;F3537</f>
        <v>ButsnudetFroe_17_20181113_DL2018097_MarieKruseSkole_koersel1</v>
      </c>
      <c r="I3537" s="61" t="str">
        <f aca="false">MID(RIGHT(B3537,LEN(B3537)-3),1,FIND("_",RIGHT(B3537,LEN(B3537)-3))-1)</f>
        <v>ButsnudetFroe</v>
      </c>
      <c r="J3537" s="61" t="str">
        <f aca="false">TRIM(SUBSTITUTE(RIGHT(B3537,FIND(I3537,B3537)+1),"_",""))</f>
        <v>eDNA</v>
      </c>
      <c r="K3537" s="0" t="str">
        <f aca="false">IFERROR(VALUE(SUBSTITUTE(E3537,".",",")),E3537)</f>
        <v>No Ct</v>
      </c>
      <c r="L3537" s="61" t="str">
        <f aca="false">IF(J3537="PosK",SUMIFS(K:K,J:J,"PosK",H:H,H3537),"")</f>
        <v/>
      </c>
      <c r="M3537" s="61" t="str">
        <f aca="false">IF(J3537="PosK",SUMIFS(K:K,J:J,"NegK",H:H,H3537),"")</f>
        <v/>
      </c>
      <c r="N3537" s="61" t="str">
        <f aca="false">IF(J3537="PosK",SUMIFS(K:K,J:J,"eDNA",H:H,H3537),"")</f>
        <v/>
      </c>
      <c r="P3537" s="62"/>
      <c r="T3537" s="63"/>
      <c r="W3537" s="64"/>
    </row>
    <row r="3538" customFormat="false" ht="14.25" hidden="false" customHeight="false" outlineLevel="0" collapsed="false">
      <c r="A3538" s="0" t="s">
        <v>877</v>
      </c>
      <c r="B3538" s="52" t="s">
        <v>1215</v>
      </c>
      <c r="C3538" s="52" t="s">
        <v>743</v>
      </c>
      <c r="D3538" s="53" t="n">
        <v>0.1</v>
      </c>
      <c r="E3538" s="53" t="n">
        <v>23.21</v>
      </c>
      <c r="F3538" s="0" t="s">
        <v>1377</v>
      </c>
      <c r="G3538" s="0" t="str">
        <f aca="false">LEFT(B3538,2)</f>
        <v>18</v>
      </c>
      <c r="H3538" s="0" t="str">
        <f aca="false">I3538&amp;"_"&amp;G3538&amp;"_"&amp;F3538</f>
        <v>LilleVandsalamander_18_20181113_DL2018097_MarieKruseSkole_koersel1</v>
      </c>
      <c r="I3538" s="61" t="str">
        <f aca="false">MID(RIGHT(B3538,LEN(B3538)-3),1,FIND("_",RIGHT(B3538,LEN(B3538)-3))-1)</f>
        <v>LilleVandsalamander</v>
      </c>
      <c r="J3538" s="61" t="str">
        <f aca="false">TRIM(SUBSTITUTE(RIGHT(B3538,FIND(I3538,B3538)+1),"_",""))</f>
        <v>PosK</v>
      </c>
      <c r="K3538" s="0" t="n">
        <f aca="false">IFERROR(VALUE(SUBSTITUTE(E3538,".",",")),E3538)</f>
        <v>23.21</v>
      </c>
      <c r="L3538" s="61" t="n">
        <f aca="false">IF(J3538="PosK",SUMIFS(K:K,J:J,"PosK",H:H,H3538),"")</f>
        <v>23.21</v>
      </c>
      <c r="M3538" s="61" t="n">
        <f aca="false">IF(J3538="PosK",SUMIFS(K:K,J:J,"NegK",H:H,H3538),"")</f>
        <v>0</v>
      </c>
      <c r="N3538" s="61" t="n">
        <f aca="false">IF(J3538="PosK",SUMIFS(K:K,J:J,"eDNA",H:H,H3538),"")</f>
        <v>72.72</v>
      </c>
      <c r="P3538" s="62" t="n">
        <f aca="false">IF(K3540="No Ct",0,K3540)</f>
        <v>36.36</v>
      </c>
      <c r="Q3538" s="62" t="n">
        <f aca="false">IF(K3541="No Ct",0,K3541)</f>
        <v>36.36</v>
      </c>
      <c r="R3538" s="0" t="str">
        <f aca="false">IF(AND(L3538&gt;0,M3538=0),"Valid","Invalid")</f>
        <v>Valid</v>
      </c>
      <c r="S3538" s="0" t="str">
        <f aca="false">IF(OR(P3538&gt;1,Q3538&gt;1),"Present","Absent")</f>
        <v>Present</v>
      </c>
      <c r="T3538" s="63" t="str">
        <f aca="false">IF(OR(AND(P3538&gt;1,P3538&lt;41),AND(Q3538&gt;1,Q3538&lt;41)),"Ct&lt;41","Ct&gt;41")</f>
        <v>Ct&lt;41</v>
      </c>
      <c r="U3538" s="0" t="str">
        <f aca="false">I3538</f>
        <v>LilleVandsalamander</v>
      </c>
      <c r="V3538" s="0" t="str">
        <f aca="false">MID(F3538,10,9)</f>
        <v>DL2018097</v>
      </c>
      <c r="W3538" s="64" t="str">
        <f aca="false">V3538&amp;"_"&amp;U3538&amp;"_"&amp;R3538&amp;"_"&amp;S3538&amp;"_"&amp;T3538</f>
        <v>DL2018097_LilleVandsalamander_Valid_Present_Ct&lt;41</v>
      </c>
    </row>
    <row r="3539" customFormat="false" ht="14.25" hidden="false" customHeight="false" outlineLevel="0" collapsed="false">
      <c r="A3539" s="0" t="s">
        <v>879</v>
      </c>
      <c r="B3539" s="52" t="s">
        <v>1216</v>
      </c>
      <c r="C3539" s="52" t="s">
        <v>747</v>
      </c>
      <c r="D3539" s="53" t="n">
        <v>0.1</v>
      </c>
      <c r="E3539" s="53" t="s">
        <v>748</v>
      </c>
      <c r="F3539" s="0" t="s">
        <v>1377</v>
      </c>
      <c r="G3539" s="0" t="str">
        <f aca="false">LEFT(B3539,2)</f>
        <v>18</v>
      </c>
      <c r="H3539" s="0" t="str">
        <f aca="false">I3539&amp;"_"&amp;G3539&amp;"_"&amp;F3539</f>
        <v>LilleVandsalamander_18_20181113_DL2018097_MarieKruseSkole_koersel1</v>
      </c>
      <c r="I3539" s="61" t="str">
        <f aca="false">MID(RIGHT(B3539,LEN(B3539)-3),1,FIND("_",RIGHT(B3539,LEN(B3539)-3))-1)</f>
        <v>LilleVandsalamander</v>
      </c>
      <c r="J3539" s="61" t="str">
        <f aca="false">TRIM(SUBSTITUTE(RIGHT(B3539,FIND(I3539,B3539)+1),"_",""))</f>
        <v>NegK</v>
      </c>
      <c r="K3539" s="0" t="str">
        <f aca="false">IFERROR(VALUE(SUBSTITUTE(E3539,".",",")),E3539)</f>
        <v>No Ct</v>
      </c>
      <c r="L3539" s="61" t="str">
        <f aca="false">IF(J3539="PosK",SUMIFS(K:K,J:J,"PosK",H:H,H3539),"")</f>
        <v/>
      </c>
      <c r="M3539" s="61" t="str">
        <f aca="false">IF(J3539="PosK",SUMIFS(K:K,J:J,"NegK",H:H,H3539),"")</f>
        <v/>
      </c>
      <c r="N3539" s="61" t="str">
        <f aca="false">IF(J3539="PosK",SUMIFS(K:K,J:J,"eDNA",H:H,H3539),"")</f>
        <v/>
      </c>
    </row>
    <row r="3540" customFormat="false" ht="14.25" hidden="false" customHeight="false" outlineLevel="0" collapsed="false">
      <c r="A3540" s="0" t="s">
        <v>881</v>
      </c>
      <c r="B3540" s="52" t="s">
        <v>1217</v>
      </c>
      <c r="C3540" s="52" t="s">
        <v>751</v>
      </c>
      <c r="D3540" s="53" t="n">
        <v>0.1</v>
      </c>
      <c r="E3540" s="53" t="n">
        <v>36.36</v>
      </c>
      <c r="F3540" s="0" t="s">
        <v>1377</v>
      </c>
      <c r="G3540" s="0" t="str">
        <f aca="false">LEFT(B3540,2)</f>
        <v>18</v>
      </c>
      <c r="H3540" s="0" t="str">
        <f aca="false">I3540&amp;"_"&amp;G3540&amp;"_"&amp;F3540</f>
        <v>LilleVandsalamander_18_20181113_DL2018097_MarieKruseSkole_koersel1</v>
      </c>
      <c r="I3540" s="61" t="str">
        <f aca="false">MID(RIGHT(B3540,LEN(B3540)-3),1,FIND("_",RIGHT(B3540,LEN(B3540)-3))-1)</f>
        <v>LilleVandsalamander</v>
      </c>
      <c r="J3540" s="61" t="str">
        <f aca="false">TRIM(SUBSTITUTE(RIGHT(B3540,FIND(I3540,B3540)+1),"_",""))</f>
        <v>eDNA</v>
      </c>
      <c r="K3540" s="0" t="n">
        <f aca="false">IFERROR(VALUE(SUBSTITUTE(E3540,".",",")),E3540)</f>
        <v>36.36</v>
      </c>
      <c r="L3540" s="61" t="str">
        <f aca="false">IF(J3540="PosK",SUMIFS(K:K,J:J,"PosK",H:H,H3540),"")</f>
        <v/>
      </c>
      <c r="M3540" s="61" t="str">
        <f aca="false">IF(J3540="PosK",SUMIFS(K:K,J:J,"NegK",H:H,H3540),"")</f>
        <v/>
      </c>
      <c r="N3540" s="61" t="str">
        <f aca="false">IF(J3540="PosK",SUMIFS(K:K,J:J,"eDNA",H:H,H3540),"")</f>
        <v/>
      </c>
      <c r="Q3540" s="62"/>
    </row>
    <row r="3541" customFormat="false" ht="14.25" hidden="false" customHeight="false" outlineLevel="0" collapsed="false">
      <c r="A3541" s="0" t="s">
        <v>883</v>
      </c>
      <c r="B3541" s="52" t="s">
        <v>1217</v>
      </c>
      <c r="C3541" s="52" t="s">
        <v>751</v>
      </c>
      <c r="D3541" s="53" t="n">
        <v>0.1</v>
      </c>
      <c r="E3541" s="53" t="n">
        <v>36.36</v>
      </c>
      <c r="F3541" s="0" t="s">
        <v>1377</v>
      </c>
      <c r="G3541" s="0" t="str">
        <f aca="false">LEFT(B3541,2)</f>
        <v>18</v>
      </c>
      <c r="H3541" s="0" t="str">
        <f aca="false">I3541&amp;"_"&amp;G3541&amp;"_"&amp;F3541</f>
        <v>LilleVandsalamander_18_20181113_DL2018097_MarieKruseSkole_koersel1</v>
      </c>
      <c r="I3541" s="61" t="str">
        <f aca="false">MID(RIGHT(B3541,LEN(B3541)-3),1,FIND("_",RIGHT(B3541,LEN(B3541)-3))-1)</f>
        <v>LilleVandsalamander</v>
      </c>
      <c r="J3541" s="61" t="str">
        <f aca="false">TRIM(SUBSTITUTE(RIGHT(B3541,FIND(I3541,B3541)+1),"_",""))</f>
        <v>eDNA</v>
      </c>
      <c r="K3541" s="0" t="n">
        <f aca="false">IFERROR(VALUE(SUBSTITUTE(E3541,".",",")),E3541)</f>
        <v>36.36</v>
      </c>
      <c r="L3541" s="61" t="str">
        <f aca="false">IF(J3541="PosK",SUMIFS(K:K,J:J,"PosK",H:H,H3541),"")</f>
        <v/>
      </c>
      <c r="M3541" s="61" t="str">
        <f aca="false">IF(J3541="PosK",SUMIFS(K:K,J:J,"NegK",H:H,H3541),"")</f>
        <v/>
      </c>
      <c r="N3541" s="61" t="str">
        <f aca="false">IF(J3541="PosK",SUMIFS(K:K,J:J,"eDNA",H:H,H3541),"")</f>
        <v/>
      </c>
      <c r="P3541" s="62"/>
      <c r="T3541" s="63"/>
      <c r="W3541" s="64"/>
    </row>
    <row r="3542" customFormat="false" ht="14.25" hidden="false" customHeight="false" outlineLevel="0" collapsed="false">
      <c r="A3542" s="0" t="s">
        <v>884</v>
      </c>
      <c r="B3542" s="52" t="s">
        <v>1002</v>
      </c>
      <c r="C3542" s="52" t="s">
        <v>743</v>
      </c>
      <c r="D3542" s="53" t="n">
        <v>0.1</v>
      </c>
      <c r="E3542" s="53" t="n">
        <v>24.89</v>
      </c>
      <c r="F3542" s="0" t="s">
        <v>1377</v>
      </c>
      <c r="G3542" s="0" t="str">
        <f aca="false">LEFT(B3542,2)</f>
        <v>19</v>
      </c>
      <c r="H3542" s="0" t="str">
        <f aca="false">I3542&amp;"_"&amp;G3542&amp;"_"&amp;F3542</f>
        <v>LilleVandsalamander_19_20181113_DL2018097_MarieKruseSkole_koersel1</v>
      </c>
      <c r="I3542" s="61" t="str">
        <f aca="false">MID(RIGHT(B3542,LEN(B3542)-3),1,FIND("_",RIGHT(B3542,LEN(B3542)-3))-1)</f>
        <v>LilleVandsalamander</v>
      </c>
      <c r="J3542" s="61" t="str">
        <f aca="false">TRIM(SUBSTITUTE(RIGHT(B3542,FIND(I3542,B3542)+1),"_",""))</f>
        <v>PosK</v>
      </c>
      <c r="K3542" s="0" t="n">
        <f aca="false">IFERROR(VALUE(SUBSTITUTE(E3542,".",",")),E3542)</f>
        <v>24.89</v>
      </c>
      <c r="L3542" s="61" t="n">
        <f aca="false">IF(J3542="PosK",SUMIFS(K:K,J:J,"PosK",H:H,H3542),"")</f>
        <v>24.89</v>
      </c>
      <c r="M3542" s="61" t="n">
        <f aca="false">IF(J3542="PosK",SUMIFS(K:K,J:J,"NegK",H:H,H3542),"")</f>
        <v>0</v>
      </c>
      <c r="N3542" s="61" t="n">
        <f aca="false">IF(J3542="PosK",SUMIFS(K:K,J:J,"eDNA",H:H,H3542),"")</f>
        <v>73.42</v>
      </c>
      <c r="P3542" s="62" t="n">
        <f aca="false">IF(K3544="No Ct",0,K3544)</f>
        <v>37.57</v>
      </c>
      <c r="Q3542" s="62" t="n">
        <f aca="false">IF(K3545="No Ct",0,K3545)</f>
        <v>35.85</v>
      </c>
      <c r="R3542" s="0" t="str">
        <f aca="false">IF(AND(L3542&gt;0,M3542=0),"Valid","Invalid")</f>
        <v>Valid</v>
      </c>
      <c r="S3542" s="0" t="str">
        <f aca="false">IF(OR(P3542&gt;1,Q3542&gt;1),"Present","Absent")</f>
        <v>Present</v>
      </c>
      <c r="T3542" s="63" t="str">
        <f aca="false">IF(OR(AND(P3542&gt;1,P3542&lt;41),AND(Q3542&gt;1,Q3542&lt;41)),"Ct&lt;41","Ct&gt;41")</f>
        <v>Ct&lt;41</v>
      </c>
      <c r="U3542" s="0" t="str">
        <f aca="false">I3542</f>
        <v>LilleVandsalamander</v>
      </c>
      <c r="V3542" s="0" t="str">
        <f aca="false">MID(F3542,10,9)</f>
        <v>DL2018097</v>
      </c>
      <c r="W3542" s="64" t="str">
        <f aca="false">V3542&amp;"_"&amp;U3542&amp;"_"&amp;R3542&amp;"_"&amp;S3542&amp;"_"&amp;T3542</f>
        <v>DL2018097_LilleVandsalamander_Valid_Present_Ct&lt;41</v>
      </c>
    </row>
    <row r="3543" customFormat="false" ht="14.25" hidden="false" customHeight="false" outlineLevel="0" collapsed="false">
      <c r="A3543" s="0" t="s">
        <v>886</v>
      </c>
      <c r="B3543" s="52" t="s">
        <v>1003</v>
      </c>
      <c r="C3543" s="52" t="s">
        <v>747</v>
      </c>
      <c r="D3543" s="53" t="n">
        <v>0.1</v>
      </c>
      <c r="E3543" s="53" t="s">
        <v>748</v>
      </c>
      <c r="F3543" s="0" t="s">
        <v>1377</v>
      </c>
      <c r="G3543" s="0" t="str">
        <f aca="false">LEFT(B3543,2)</f>
        <v>19</v>
      </c>
      <c r="H3543" s="0" t="str">
        <f aca="false">I3543&amp;"_"&amp;G3543&amp;"_"&amp;F3543</f>
        <v>LilleVandsalamander_19_20181113_DL2018097_MarieKruseSkole_koersel1</v>
      </c>
      <c r="I3543" s="61" t="str">
        <f aca="false">MID(RIGHT(B3543,LEN(B3543)-3),1,FIND("_",RIGHT(B3543,LEN(B3543)-3))-1)</f>
        <v>LilleVandsalamander</v>
      </c>
      <c r="J3543" s="61" t="str">
        <f aca="false">TRIM(SUBSTITUTE(RIGHT(B3543,FIND(I3543,B3543)+1),"_",""))</f>
        <v>NegK</v>
      </c>
      <c r="K3543" s="0" t="str">
        <f aca="false">IFERROR(VALUE(SUBSTITUTE(E3543,".",",")),E3543)</f>
        <v>No Ct</v>
      </c>
      <c r="L3543" s="61" t="str">
        <f aca="false">IF(J3543="PosK",SUMIFS(K:K,J:J,"PosK",H:H,H3543),"")</f>
        <v/>
      </c>
      <c r="M3543" s="61" t="str">
        <f aca="false">IF(J3543="PosK",SUMIFS(K:K,J:J,"NegK",H:H,H3543),"")</f>
        <v/>
      </c>
      <c r="N3543" s="61" t="str">
        <f aca="false">IF(J3543="PosK",SUMIFS(K:K,J:J,"eDNA",H:H,H3543),"")</f>
        <v/>
      </c>
    </row>
    <row r="3544" customFormat="false" ht="14.25" hidden="false" customHeight="false" outlineLevel="0" collapsed="false">
      <c r="A3544" s="0" t="s">
        <v>888</v>
      </c>
      <c r="B3544" s="52" t="s">
        <v>1004</v>
      </c>
      <c r="C3544" s="52" t="s">
        <v>751</v>
      </c>
      <c r="D3544" s="53" t="n">
        <v>0.1</v>
      </c>
      <c r="E3544" s="53" t="n">
        <v>37.57</v>
      </c>
      <c r="F3544" s="0" t="s">
        <v>1377</v>
      </c>
      <c r="G3544" s="0" t="str">
        <f aca="false">LEFT(B3544,2)</f>
        <v>19</v>
      </c>
      <c r="H3544" s="0" t="str">
        <f aca="false">I3544&amp;"_"&amp;G3544&amp;"_"&amp;F3544</f>
        <v>LilleVandsalamander_19_20181113_DL2018097_MarieKruseSkole_koersel1</v>
      </c>
      <c r="I3544" s="61" t="str">
        <f aca="false">MID(RIGHT(B3544,LEN(B3544)-3),1,FIND("_",RIGHT(B3544,LEN(B3544)-3))-1)</f>
        <v>LilleVandsalamander</v>
      </c>
      <c r="J3544" s="61" t="str">
        <f aca="false">TRIM(SUBSTITUTE(RIGHT(B3544,FIND(I3544,B3544)+1),"_",""))</f>
        <v>eDNA</v>
      </c>
      <c r="K3544" s="0" t="n">
        <f aca="false">IFERROR(VALUE(SUBSTITUTE(E3544,".",",")),E3544)</f>
        <v>37.57</v>
      </c>
      <c r="L3544" s="61" t="str">
        <f aca="false">IF(J3544="PosK",SUMIFS(K:K,J:J,"PosK",H:H,H3544),"")</f>
        <v/>
      </c>
      <c r="M3544" s="61" t="str">
        <f aca="false">IF(J3544="PosK",SUMIFS(K:K,J:J,"NegK",H:H,H3544),"")</f>
        <v/>
      </c>
      <c r="N3544" s="61" t="str">
        <f aca="false">IF(J3544="PosK",SUMIFS(K:K,J:J,"eDNA",H:H,H3544),"")</f>
        <v/>
      </c>
      <c r="Q3544" s="62"/>
    </row>
    <row r="3545" customFormat="false" ht="14.25" hidden="false" customHeight="false" outlineLevel="0" collapsed="false">
      <c r="A3545" s="0" t="s">
        <v>890</v>
      </c>
      <c r="B3545" s="52" t="s">
        <v>1004</v>
      </c>
      <c r="C3545" s="52" t="s">
        <v>751</v>
      </c>
      <c r="D3545" s="53" t="n">
        <v>0.1</v>
      </c>
      <c r="E3545" s="53" t="n">
        <v>35.85</v>
      </c>
      <c r="F3545" s="0" t="s">
        <v>1377</v>
      </c>
      <c r="G3545" s="0" t="str">
        <f aca="false">LEFT(B3545,2)</f>
        <v>19</v>
      </c>
      <c r="H3545" s="0" t="str">
        <f aca="false">I3545&amp;"_"&amp;G3545&amp;"_"&amp;F3545</f>
        <v>LilleVandsalamander_19_20181113_DL2018097_MarieKruseSkole_koersel1</v>
      </c>
      <c r="I3545" s="61" t="str">
        <f aca="false">MID(RIGHT(B3545,LEN(B3545)-3),1,FIND("_",RIGHT(B3545,LEN(B3545)-3))-1)</f>
        <v>LilleVandsalamander</v>
      </c>
      <c r="J3545" s="61" t="str">
        <f aca="false">TRIM(SUBSTITUTE(RIGHT(B3545,FIND(I3545,B3545)+1),"_",""))</f>
        <v>eDNA</v>
      </c>
      <c r="K3545" s="0" t="n">
        <f aca="false">IFERROR(VALUE(SUBSTITUTE(E3545,".",",")),E3545)</f>
        <v>35.85</v>
      </c>
      <c r="L3545" s="61" t="str">
        <f aca="false">IF(J3545="PosK",SUMIFS(K:K,J:J,"PosK",H:H,H3545),"")</f>
        <v/>
      </c>
      <c r="M3545" s="61" t="str">
        <f aca="false">IF(J3545="PosK",SUMIFS(K:K,J:J,"NegK",H:H,H3545),"")</f>
        <v/>
      </c>
      <c r="N3545" s="61" t="str">
        <f aca="false">IF(J3545="PosK",SUMIFS(K:K,J:J,"eDNA",H:H,H3545),"")</f>
        <v/>
      </c>
      <c r="P3545" s="62"/>
      <c r="T3545" s="63"/>
      <c r="W3545" s="64"/>
    </row>
    <row r="3546" customFormat="false" ht="14.25" hidden="false" customHeight="false" outlineLevel="0" collapsed="false">
      <c r="A3546" s="0" t="s">
        <v>891</v>
      </c>
      <c r="B3546" s="52" t="s">
        <v>1218</v>
      </c>
      <c r="C3546" s="52" t="s">
        <v>743</v>
      </c>
      <c r="D3546" s="53" t="n">
        <v>0.1</v>
      </c>
      <c r="E3546" s="53" t="s">
        <v>748</v>
      </c>
      <c r="F3546" s="0" t="s">
        <v>1377</v>
      </c>
      <c r="G3546" s="0" t="str">
        <f aca="false">LEFT(B3546,2)</f>
        <v>20</v>
      </c>
      <c r="H3546" s="0" t="str">
        <f aca="false">I3546&amp;"_"&amp;G3546&amp;"_"&amp;F3546</f>
        <v>Skalle_20_20181113_DL2018097_MarieKruseSkole_koersel1</v>
      </c>
      <c r="I3546" s="61" t="str">
        <f aca="false">MID(RIGHT(B3546,LEN(B3546)-3),1,FIND("_",RIGHT(B3546,LEN(B3546)-3))-1)</f>
        <v>Skalle</v>
      </c>
      <c r="J3546" s="61" t="str">
        <f aca="false">TRIM(SUBSTITUTE(RIGHT(B3546,FIND(I3546,B3546)+1),"_",""))</f>
        <v>PosK</v>
      </c>
      <c r="K3546" s="0" t="str">
        <f aca="false">IFERROR(VALUE(SUBSTITUTE(E3546,".",",")),E3546)</f>
        <v>No Ct</v>
      </c>
      <c r="L3546" s="61" t="n">
        <f aca="false">IF(J3546="PosK",SUMIFS(K:K,J:J,"PosK",H:H,H3546),"")</f>
        <v>0</v>
      </c>
      <c r="M3546" s="61" t="n">
        <f aca="false">IF(J3546="PosK",SUMIFS(K:K,J:J,"NegK",H:H,H3546),"")</f>
        <v>0</v>
      </c>
      <c r="N3546" s="61" t="n">
        <f aca="false">IF(J3546="PosK",SUMIFS(K:K,J:J,"eDNA",H:H,H3546),"")</f>
        <v>0</v>
      </c>
      <c r="P3546" s="62" t="n">
        <f aca="false">IF(K3548="No Ct",0,K3548)</f>
        <v>0</v>
      </c>
      <c r="Q3546" s="62" t="n">
        <f aca="false">IF(K3549="No Ct",0,K3549)</f>
        <v>0</v>
      </c>
      <c r="R3546" s="0" t="str">
        <f aca="false">IF(AND(L3546&gt;0,M3546=0),"Valid","Invalid")</f>
        <v>Invalid</v>
      </c>
      <c r="S3546" s="0" t="str">
        <f aca="false">IF(OR(P3546&gt;1,Q3546&gt;1),"Present","Absent")</f>
        <v>Absent</v>
      </c>
      <c r="T3546" s="63" t="str">
        <f aca="false">IF(OR(AND(P3546&gt;1,P3546&lt;41),AND(Q3546&gt;1,Q3546&lt;41)),"Ct&lt;41","Ct&gt;41")</f>
        <v>Ct&gt;41</v>
      </c>
      <c r="U3546" s="0" t="str">
        <f aca="false">I3546</f>
        <v>Skalle</v>
      </c>
      <c r="V3546" s="0" t="str">
        <f aca="false">MID(F3546,10,9)</f>
        <v>DL2018097</v>
      </c>
      <c r="W3546" s="64" t="str">
        <f aca="false">V3546&amp;"_"&amp;U3546&amp;"_"&amp;R3546&amp;"_"&amp;S3546&amp;"_"&amp;T3546</f>
        <v>DL2018097_Skalle_Invalid_Absent_Ct&gt;41</v>
      </c>
    </row>
    <row r="3547" customFormat="false" ht="14.25" hidden="false" customHeight="false" outlineLevel="0" collapsed="false">
      <c r="A3547" s="0" t="s">
        <v>893</v>
      </c>
      <c r="B3547" s="52" t="s">
        <v>1219</v>
      </c>
      <c r="C3547" s="52" t="s">
        <v>747</v>
      </c>
      <c r="D3547" s="53" t="n">
        <v>0.1</v>
      </c>
      <c r="E3547" s="53" t="s">
        <v>748</v>
      </c>
      <c r="F3547" s="0" t="s">
        <v>1377</v>
      </c>
      <c r="G3547" s="0" t="str">
        <f aca="false">LEFT(B3547,2)</f>
        <v>20</v>
      </c>
      <c r="H3547" s="0" t="str">
        <f aca="false">I3547&amp;"_"&amp;G3547&amp;"_"&amp;F3547</f>
        <v>Skalle_20_20181113_DL2018097_MarieKruseSkole_koersel1</v>
      </c>
      <c r="I3547" s="61" t="str">
        <f aca="false">MID(RIGHT(B3547,LEN(B3547)-3),1,FIND("_",RIGHT(B3547,LEN(B3547)-3))-1)</f>
        <v>Skalle</v>
      </c>
      <c r="J3547" s="61" t="str">
        <f aca="false">TRIM(SUBSTITUTE(RIGHT(B3547,FIND(I3547,B3547)+1),"_",""))</f>
        <v>NegK</v>
      </c>
      <c r="K3547" s="0" t="str">
        <f aca="false">IFERROR(VALUE(SUBSTITUTE(E3547,".",",")),E3547)</f>
        <v>No Ct</v>
      </c>
      <c r="L3547" s="61" t="str">
        <f aca="false">IF(J3547="PosK",SUMIFS(K:K,J:J,"PosK",H:H,H3547),"")</f>
        <v/>
      </c>
      <c r="M3547" s="61" t="str">
        <f aca="false">IF(J3547="PosK",SUMIFS(K:K,J:J,"NegK",H:H,H3547),"")</f>
        <v/>
      </c>
      <c r="N3547" s="61" t="str">
        <f aca="false">IF(J3547="PosK",SUMIFS(K:K,J:J,"eDNA",H:H,H3547),"")</f>
        <v/>
      </c>
    </row>
    <row r="3548" customFormat="false" ht="14.25" hidden="false" customHeight="false" outlineLevel="0" collapsed="false">
      <c r="A3548" s="0" t="s">
        <v>895</v>
      </c>
      <c r="B3548" s="52" t="s">
        <v>1220</v>
      </c>
      <c r="C3548" s="52" t="s">
        <v>751</v>
      </c>
      <c r="D3548" s="53" t="n">
        <v>0.1</v>
      </c>
      <c r="E3548" s="53" t="s">
        <v>748</v>
      </c>
      <c r="F3548" s="0" t="s">
        <v>1377</v>
      </c>
      <c r="G3548" s="0" t="str">
        <f aca="false">LEFT(B3548,2)</f>
        <v>20</v>
      </c>
      <c r="H3548" s="0" t="str">
        <f aca="false">I3548&amp;"_"&amp;G3548&amp;"_"&amp;F3548</f>
        <v>Skalle_20_20181113_DL2018097_MarieKruseSkole_koersel1</v>
      </c>
      <c r="I3548" s="61" t="str">
        <f aca="false">MID(RIGHT(B3548,LEN(B3548)-3),1,FIND("_",RIGHT(B3548,LEN(B3548)-3))-1)</f>
        <v>Skalle</v>
      </c>
      <c r="J3548" s="61" t="str">
        <f aca="false">TRIM(SUBSTITUTE(RIGHT(B3548,FIND(I3548,B3548)+1),"_",""))</f>
        <v>eDNA</v>
      </c>
      <c r="K3548" s="0" t="str">
        <f aca="false">IFERROR(VALUE(SUBSTITUTE(E3548,".",",")),E3548)</f>
        <v>No Ct</v>
      </c>
      <c r="L3548" s="61" t="str">
        <f aca="false">IF(J3548="PosK",SUMIFS(K:K,J:J,"PosK",H:H,H3548),"")</f>
        <v/>
      </c>
      <c r="M3548" s="61" t="str">
        <f aca="false">IF(J3548="PosK",SUMIFS(K:K,J:J,"NegK",H:H,H3548),"")</f>
        <v/>
      </c>
      <c r="N3548" s="61" t="str">
        <f aca="false">IF(J3548="PosK",SUMIFS(K:K,J:J,"eDNA",H:H,H3548),"")</f>
        <v/>
      </c>
      <c r="Q3548" s="62"/>
    </row>
    <row r="3549" customFormat="false" ht="14.25" hidden="false" customHeight="false" outlineLevel="0" collapsed="false">
      <c r="A3549" s="0" t="s">
        <v>897</v>
      </c>
      <c r="B3549" s="52" t="s">
        <v>1220</v>
      </c>
      <c r="C3549" s="52" t="s">
        <v>751</v>
      </c>
      <c r="D3549" s="53" t="n">
        <v>0.1</v>
      </c>
      <c r="E3549" s="53" t="s">
        <v>748</v>
      </c>
      <c r="F3549" s="0" t="s">
        <v>1377</v>
      </c>
      <c r="G3549" s="0" t="str">
        <f aca="false">LEFT(B3549,2)</f>
        <v>20</v>
      </c>
      <c r="H3549" s="0" t="str">
        <f aca="false">I3549&amp;"_"&amp;G3549&amp;"_"&amp;F3549</f>
        <v>Skalle_20_20181113_DL2018097_MarieKruseSkole_koersel1</v>
      </c>
      <c r="I3549" s="61" t="str">
        <f aca="false">MID(RIGHT(B3549,LEN(B3549)-3),1,FIND("_",RIGHT(B3549,LEN(B3549)-3))-1)</f>
        <v>Skalle</v>
      </c>
      <c r="J3549" s="61" t="str">
        <f aca="false">TRIM(SUBSTITUTE(RIGHT(B3549,FIND(I3549,B3549)+1),"_",""))</f>
        <v>eDNA</v>
      </c>
      <c r="K3549" s="0" t="str">
        <f aca="false">IFERROR(VALUE(SUBSTITUTE(E3549,".",",")),E3549)</f>
        <v>No Ct</v>
      </c>
      <c r="L3549" s="61" t="str">
        <f aca="false">IF(J3549="PosK",SUMIFS(K:K,J:J,"PosK",H:H,H3549),"")</f>
        <v/>
      </c>
      <c r="M3549" s="61" t="str">
        <f aca="false">IF(J3549="PosK",SUMIFS(K:K,J:J,"NegK",H:H,H3549),"")</f>
        <v/>
      </c>
      <c r="N3549" s="61" t="str">
        <f aca="false">IF(J3549="PosK",SUMIFS(K:K,J:J,"eDNA",H:H,H3549),"")</f>
        <v/>
      </c>
      <c r="P3549" s="62"/>
      <c r="T3549" s="63"/>
      <c r="W3549" s="64"/>
    </row>
    <row r="3550" customFormat="false" ht="14.25" hidden="false" customHeight="false" outlineLevel="0" collapsed="false">
      <c r="A3550" s="0" t="s">
        <v>898</v>
      </c>
      <c r="B3550" s="52" t="s">
        <v>1008</v>
      </c>
      <c r="C3550" s="52" t="s">
        <v>743</v>
      </c>
      <c r="D3550" s="53" t="n">
        <v>0.1</v>
      </c>
      <c r="E3550" s="53" t="n">
        <v>21.6</v>
      </c>
      <c r="F3550" s="0" t="s">
        <v>1377</v>
      </c>
      <c r="G3550" s="0" t="str">
        <f aca="false">LEFT(B3550,2)</f>
        <v>21</v>
      </c>
      <c r="H3550" s="0" t="str">
        <f aca="false">I3550&amp;"_"&amp;G3550&amp;"_"&amp;F3550</f>
        <v>Skalle_21_20181113_DL2018097_MarieKruseSkole_koersel1</v>
      </c>
      <c r="I3550" s="61" t="str">
        <f aca="false">MID(RIGHT(B3550,LEN(B3550)-3),1,FIND("_",RIGHT(B3550,LEN(B3550)-3))-1)</f>
        <v>Skalle</v>
      </c>
      <c r="J3550" s="61" t="str">
        <f aca="false">TRIM(SUBSTITUTE(RIGHT(B3550,FIND(I3550,B3550)+1),"_",""))</f>
        <v>PosK</v>
      </c>
      <c r="K3550" s="0" t="n">
        <f aca="false">IFERROR(VALUE(SUBSTITUTE(E3550,".",",")),E3550)</f>
        <v>21.6</v>
      </c>
      <c r="L3550" s="61" t="n">
        <f aca="false">IF(J3550="PosK",SUMIFS(K:K,J:J,"PosK",H:H,H3550),"")</f>
        <v>21.6</v>
      </c>
      <c r="M3550" s="61" t="n">
        <f aca="false">IF(J3550="PosK",SUMIFS(K:K,J:J,"NegK",H:H,H3550),"")</f>
        <v>0</v>
      </c>
      <c r="N3550" s="61" t="n">
        <f aca="false">IF(J3550="PosK",SUMIFS(K:K,J:J,"eDNA",H:H,H3550),"")</f>
        <v>0</v>
      </c>
      <c r="P3550" s="62" t="n">
        <f aca="false">IF(K3552="No Ct",0,K3552)</f>
        <v>0</v>
      </c>
      <c r="Q3550" s="62" t="n">
        <f aca="false">IF(K3553="No Ct",0,K3553)</f>
        <v>0</v>
      </c>
      <c r="R3550" s="0" t="str">
        <f aca="false">IF(AND(L3550&gt;0,M3550=0),"Valid","Invalid")</f>
        <v>Valid</v>
      </c>
      <c r="S3550" s="0" t="str">
        <f aca="false">IF(OR(P3550&gt;1,Q3550&gt;1),"Present","Absent")</f>
        <v>Absent</v>
      </c>
      <c r="T3550" s="63" t="str">
        <f aca="false">IF(OR(AND(P3550&gt;1,P3550&lt;41),AND(Q3550&gt;1,Q3550&lt;41)),"Ct&lt;41","Ct&gt;41")</f>
        <v>Ct&gt;41</v>
      </c>
      <c r="U3550" s="0" t="str">
        <f aca="false">I3550</f>
        <v>Skalle</v>
      </c>
      <c r="V3550" s="0" t="str">
        <f aca="false">MID(F3550,10,9)</f>
        <v>DL2018097</v>
      </c>
      <c r="W3550" s="64" t="str">
        <f aca="false">V3550&amp;"_"&amp;U3550&amp;"_"&amp;R3550&amp;"_"&amp;S3550&amp;"_"&amp;T3550</f>
        <v>DL2018097_Skalle_Valid_Absent_Ct&gt;41</v>
      </c>
    </row>
    <row r="3551" customFormat="false" ht="14.25" hidden="false" customHeight="false" outlineLevel="0" collapsed="false">
      <c r="A3551" s="0" t="s">
        <v>900</v>
      </c>
      <c r="B3551" s="52" t="s">
        <v>1009</v>
      </c>
      <c r="C3551" s="52" t="s">
        <v>747</v>
      </c>
      <c r="D3551" s="53" t="n">
        <v>0.1</v>
      </c>
      <c r="E3551" s="53" t="s">
        <v>748</v>
      </c>
      <c r="F3551" s="0" t="s">
        <v>1377</v>
      </c>
      <c r="G3551" s="0" t="str">
        <f aca="false">LEFT(B3551,2)</f>
        <v>21</v>
      </c>
      <c r="H3551" s="0" t="str">
        <f aca="false">I3551&amp;"_"&amp;G3551&amp;"_"&amp;F3551</f>
        <v>Skalle_21_20181113_DL2018097_MarieKruseSkole_koersel1</v>
      </c>
      <c r="I3551" s="61" t="str">
        <f aca="false">MID(RIGHT(B3551,LEN(B3551)-3),1,FIND("_",RIGHT(B3551,LEN(B3551)-3))-1)</f>
        <v>Skalle</v>
      </c>
      <c r="J3551" s="61" t="str">
        <f aca="false">TRIM(SUBSTITUTE(RIGHT(B3551,FIND(I3551,B3551)+1),"_",""))</f>
        <v>NegK</v>
      </c>
      <c r="K3551" s="0" t="str">
        <f aca="false">IFERROR(VALUE(SUBSTITUTE(E3551,".",",")),E3551)</f>
        <v>No Ct</v>
      </c>
      <c r="L3551" s="61" t="str">
        <f aca="false">IF(J3551="PosK",SUMIFS(K:K,J:J,"PosK",H:H,H3551),"")</f>
        <v/>
      </c>
      <c r="M3551" s="61" t="str">
        <f aca="false">IF(J3551="PosK",SUMIFS(K:K,J:J,"NegK",H:H,H3551),"")</f>
        <v/>
      </c>
      <c r="N3551" s="61" t="str">
        <f aca="false">IF(J3551="PosK",SUMIFS(K:K,J:J,"eDNA",H:H,H3551),"")</f>
        <v/>
      </c>
    </row>
    <row r="3552" customFormat="false" ht="14.25" hidden="false" customHeight="false" outlineLevel="0" collapsed="false">
      <c r="A3552" s="0" t="s">
        <v>902</v>
      </c>
      <c r="B3552" s="52" t="s">
        <v>1010</v>
      </c>
      <c r="C3552" s="52" t="s">
        <v>751</v>
      </c>
      <c r="D3552" s="53" t="n">
        <v>0.1</v>
      </c>
      <c r="E3552" s="53" t="s">
        <v>748</v>
      </c>
      <c r="F3552" s="0" t="s">
        <v>1377</v>
      </c>
      <c r="G3552" s="0" t="str">
        <f aca="false">LEFT(B3552,2)</f>
        <v>21</v>
      </c>
      <c r="H3552" s="0" t="str">
        <f aca="false">I3552&amp;"_"&amp;G3552&amp;"_"&amp;F3552</f>
        <v>Skalle_21_20181113_DL2018097_MarieKruseSkole_koersel1</v>
      </c>
      <c r="I3552" s="61" t="str">
        <f aca="false">MID(RIGHT(B3552,LEN(B3552)-3),1,FIND("_",RIGHT(B3552,LEN(B3552)-3))-1)</f>
        <v>Skalle</v>
      </c>
      <c r="J3552" s="61" t="str">
        <f aca="false">TRIM(SUBSTITUTE(RIGHT(B3552,FIND(I3552,B3552)+1),"_",""))</f>
        <v>eDNA</v>
      </c>
      <c r="K3552" s="0" t="str">
        <f aca="false">IFERROR(VALUE(SUBSTITUTE(E3552,".",",")),E3552)</f>
        <v>No Ct</v>
      </c>
      <c r="L3552" s="61" t="str">
        <f aca="false">IF(J3552="PosK",SUMIFS(K:K,J:J,"PosK",H:H,H3552),"")</f>
        <v/>
      </c>
      <c r="M3552" s="61" t="str">
        <f aca="false">IF(J3552="PosK",SUMIFS(K:K,J:J,"NegK",H:H,H3552),"")</f>
        <v/>
      </c>
      <c r="N3552" s="61" t="str">
        <f aca="false">IF(J3552="PosK",SUMIFS(K:K,J:J,"eDNA",H:H,H3552),"")</f>
        <v/>
      </c>
      <c r="Q3552" s="62"/>
    </row>
    <row r="3553" customFormat="false" ht="14.25" hidden="false" customHeight="false" outlineLevel="0" collapsed="false">
      <c r="A3553" s="0" t="s">
        <v>904</v>
      </c>
      <c r="B3553" s="52" t="s">
        <v>1010</v>
      </c>
      <c r="C3553" s="52" t="s">
        <v>751</v>
      </c>
      <c r="D3553" s="53" t="n">
        <v>0.1</v>
      </c>
      <c r="E3553" s="53" t="s">
        <v>748</v>
      </c>
      <c r="F3553" s="0" t="s">
        <v>1377</v>
      </c>
      <c r="G3553" s="0" t="str">
        <f aca="false">LEFT(B3553,2)</f>
        <v>21</v>
      </c>
      <c r="H3553" s="0" t="str">
        <f aca="false">I3553&amp;"_"&amp;G3553&amp;"_"&amp;F3553</f>
        <v>Skalle_21_20181113_DL2018097_MarieKruseSkole_koersel1</v>
      </c>
      <c r="I3553" s="61" t="str">
        <f aca="false">MID(RIGHT(B3553,LEN(B3553)-3),1,FIND("_",RIGHT(B3553,LEN(B3553)-3))-1)</f>
        <v>Skalle</v>
      </c>
      <c r="J3553" s="61" t="str">
        <f aca="false">TRIM(SUBSTITUTE(RIGHT(B3553,FIND(I3553,B3553)+1),"_",""))</f>
        <v>eDNA</v>
      </c>
      <c r="K3553" s="0" t="str">
        <f aca="false">IFERROR(VALUE(SUBSTITUTE(E3553,".",",")),E3553)</f>
        <v>No Ct</v>
      </c>
      <c r="L3553" s="61" t="str">
        <f aca="false">IF(J3553="PosK",SUMIFS(K:K,J:J,"PosK",H:H,H3553),"")</f>
        <v/>
      </c>
      <c r="M3553" s="61" t="str">
        <f aca="false">IF(J3553="PosK",SUMIFS(K:K,J:J,"NegK",H:H,H3553),"")</f>
        <v/>
      </c>
      <c r="N3553" s="61" t="str">
        <f aca="false">IF(J3553="PosK",SUMIFS(K:K,J:J,"eDNA",H:H,H3553),"")</f>
        <v/>
      </c>
      <c r="P3553" s="62"/>
      <c r="T3553" s="63"/>
      <c r="W3553" s="64"/>
    </row>
    <row r="3554" customFormat="false" ht="14.25" hidden="false" customHeight="false" outlineLevel="0" collapsed="false">
      <c r="A3554" s="0" t="s">
        <v>905</v>
      </c>
      <c r="B3554" s="52" t="s">
        <v>1221</v>
      </c>
      <c r="C3554" s="52" t="s">
        <v>743</v>
      </c>
      <c r="D3554" s="53" t="n">
        <v>0.1</v>
      </c>
      <c r="E3554" s="53" t="n">
        <v>33.73</v>
      </c>
      <c r="F3554" s="0" t="s">
        <v>1377</v>
      </c>
      <c r="G3554" s="0" t="str">
        <f aca="false">LEFT(B3554,2)</f>
        <v>22</v>
      </c>
      <c r="H3554" s="0" t="str">
        <f aca="false">I3554&amp;"_"&amp;G3554&amp;"_"&amp;F3554</f>
        <v>Karusse_22_20181113_DL2018097_MarieKruseSkole_koersel1</v>
      </c>
      <c r="I3554" s="61" t="str">
        <f aca="false">MID(RIGHT(B3554,LEN(B3554)-3),1,FIND("_",RIGHT(B3554,LEN(B3554)-3))-1)</f>
        <v>Karusse</v>
      </c>
      <c r="J3554" s="61" t="str">
        <f aca="false">TRIM(SUBSTITUTE(RIGHT(B3554,FIND(I3554,B3554)+1),"_",""))</f>
        <v>PosK</v>
      </c>
      <c r="K3554" s="0" t="n">
        <f aca="false">IFERROR(VALUE(SUBSTITUTE(E3554,".",",")),E3554)</f>
        <v>33.73</v>
      </c>
      <c r="L3554" s="61" t="n">
        <f aca="false">IF(J3554="PosK",SUMIFS(K:K,J:J,"PosK",H:H,H3554),"")</f>
        <v>33.73</v>
      </c>
      <c r="M3554" s="61" t="n">
        <f aca="false">IF(J3554="PosK",SUMIFS(K:K,J:J,"NegK",H:H,H3554),"")</f>
        <v>33.46</v>
      </c>
      <c r="N3554" s="61" t="n">
        <f aca="false">IF(J3554="PosK",SUMIFS(K:K,J:J,"eDNA",H:H,H3554),"")</f>
        <v>28.2</v>
      </c>
      <c r="P3554" s="62" t="n">
        <f aca="false">IF(K3556="No Ct",0,K3556)</f>
        <v>28.2</v>
      </c>
      <c r="Q3554" s="62" t="n">
        <f aca="false">IF(K3557="No Ct",0,K3557)</f>
        <v>0</v>
      </c>
      <c r="R3554" s="0" t="str">
        <f aca="false">IF(AND(L3554&gt;0,M3554=0),"Valid","Invalid")</f>
        <v>Invalid</v>
      </c>
      <c r="S3554" s="0" t="str">
        <f aca="false">IF(OR(P3554&gt;1,Q3554&gt;1),"Present","Absent")</f>
        <v>Present</v>
      </c>
      <c r="T3554" s="63" t="str">
        <f aca="false">IF(OR(AND(P3554&gt;1,P3554&lt;41),AND(Q3554&gt;1,Q3554&lt;41)),"Ct&lt;41","Ct&gt;41")</f>
        <v>Ct&lt;41</v>
      </c>
      <c r="U3554" s="0" t="str">
        <f aca="false">I3554</f>
        <v>Karusse</v>
      </c>
      <c r="V3554" s="0" t="str">
        <f aca="false">MID(F3554,10,9)</f>
        <v>DL2018097</v>
      </c>
      <c r="W3554" s="64" t="str">
        <f aca="false">V3554&amp;"_"&amp;U3554&amp;"_"&amp;R3554&amp;"_"&amp;S3554&amp;"_"&amp;T3554</f>
        <v>DL2018097_Karusse_Invalid_Present_Ct&lt;41</v>
      </c>
    </row>
    <row r="3555" customFormat="false" ht="14.25" hidden="false" customHeight="false" outlineLevel="0" collapsed="false">
      <c r="A3555" s="0" t="s">
        <v>907</v>
      </c>
      <c r="B3555" s="52" t="s">
        <v>1222</v>
      </c>
      <c r="C3555" s="52" t="s">
        <v>747</v>
      </c>
      <c r="D3555" s="53" t="n">
        <v>0.1</v>
      </c>
      <c r="E3555" s="53" t="n">
        <v>33.46</v>
      </c>
      <c r="F3555" s="0" t="s">
        <v>1377</v>
      </c>
      <c r="G3555" s="0" t="str">
        <f aca="false">LEFT(B3555,2)</f>
        <v>22</v>
      </c>
      <c r="H3555" s="0" t="str">
        <f aca="false">I3555&amp;"_"&amp;G3555&amp;"_"&amp;F3555</f>
        <v>Karusse_22_20181113_DL2018097_MarieKruseSkole_koersel1</v>
      </c>
      <c r="I3555" s="61" t="str">
        <f aca="false">MID(RIGHT(B3555,LEN(B3555)-3),1,FIND("_",RIGHT(B3555,LEN(B3555)-3))-1)</f>
        <v>Karusse</v>
      </c>
      <c r="J3555" s="61" t="str">
        <f aca="false">TRIM(SUBSTITUTE(RIGHT(B3555,FIND(I3555,B3555)+1),"_",""))</f>
        <v>NegK</v>
      </c>
      <c r="K3555" s="0" t="n">
        <f aca="false">IFERROR(VALUE(SUBSTITUTE(E3555,".",",")),E3555)</f>
        <v>33.46</v>
      </c>
      <c r="L3555" s="61" t="str">
        <f aca="false">IF(J3555="PosK",SUMIFS(K:K,J:J,"PosK",H:H,H3555),"")</f>
        <v/>
      </c>
      <c r="M3555" s="61" t="str">
        <f aca="false">IF(J3555="PosK",SUMIFS(K:K,J:J,"NegK",H:H,H3555),"")</f>
        <v/>
      </c>
      <c r="N3555" s="61" t="str">
        <f aca="false">IF(J3555="PosK",SUMIFS(K:K,J:J,"eDNA",H:H,H3555),"")</f>
        <v/>
      </c>
    </row>
    <row r="3556" customFormat="false" ht="14.25" hidden="false" customHeight="false" outlineLevel="0" collapsed="false">
      <c r="A3556" s="0" t="s">
        <v>909</v>
      </c>
      <c r="B3556" s="52" t="s">
        <v>1223</v>
      </c>
      <c r="C3556" s="52" t="s">
        <v>751</v>
      </c>
      <c r="D3556" s="53" t="n">
        <v>0.1</v>
      </c>
      <c r="E3556" s="53" t="n">
        <v>28.2</v>
      </c>
      <c r="F3556" s="0" t="s">
        <v>1377</v>
      </c>
      <c r="G3556" s="0" t="str">
        <f aca="false">LEFT(B3556,2)</f>
        <v>22</v>
      </c>
      <c r="H3556" s="0" t="str">
        <f aca="false">I3556&amp;"_"&amp;G3556&amp;"_"&amp;F3556</f>
        <v>Karusse_22_20181113_DL2018097_MarieKruseSkole_koersel1</v>
      </c>
      <c r="I3556" s="61" t="str">
        <f aca="false">MID(RIGHT(B3556,LEN(B3556)-3),1,FIND("_",RIGHT(B3556,LEN(B3556)-3))-1)</f>
        <v>Karusse</v>
      </c>
      <c r="J3556" s="61" t="str">
        <f aca="false">TRIM(SUBSTITUTE(RIGHT(B3556,FIND(I3556,B3556)+1),"_",""))</f>
        <v>eDNA</v>
      </c>
      <c r="K3556" s="0" t="n">
        <f aca="false">IFERROR(VALUE(SUBSTITUTE(E3556,".",",")),E3556)</f>
        <v>28.2</v>
      </c>
      <c r="L3556" s="61" t="str">
        <f aca="false">IF(J3556="PosK",SUMIFS(K:K,J:J,"PosK",H:H,H3556),"")</f>
        <v/>
      </c>
      <c r="M3556" s="61" t="str">
        <f aca="false">IF(J3556="PosK",SUMIFS(K:K,J:J,"NegK",H:H,H3556),"")</f>
        <v/>
      </c>
      <c r="N3556" s="61" t="str">
        <f aca="false">IF(J3556="PosK",SUMIFS(K:K,J:J,"eDNA",H:H,H3556),"")</f>
        <v/>
      </c>
      <c r="Q3556" s="62"/>
    </row>
    <row r="3557" customFormat="false" ht="14.25" hidden="false" customHeight="false" outlineLevel="0" collapsed="false">
      <c r="A3557" s="0" t="s">
        <v>911</v>
      </c>
      <c r="B3557" s="52" t="s">
        <v>1223</v>
      </c>
      <c r="C3557" s="52" t="s">
        <v>751</v>
      </c>
      <c r="D3557" s="53" t="n">
        <v>0.1</v>
      </c>
      <c r="E3557" s="53" t="s">
        <v>748</v>
      </c>
      <c r="F3557" s="0" t="s">
        <v>1377</v>
      </c>
      <c r="G3557" s="0" t="str">
        <f aca="false">LEFT(B3557,2)</f>
        <v>22</v>
      </c>
      <c r="H3557" s="0" t="str">
        <f aca="false">I3557&amp;"_"&amp;G3557&amp;"_"&amp;F3557</f>
        <v>Karusse_22_20181113_DL2018097_MarieKruseSkole_koersel1</v>
      </c>
      <c r="I3557" s="61" t="str">
        <f aca="false">MID(RIGHT(B3557,LEN(B3557)-3),1,FIND("_",RIGHT(B3557,LEN(B3557)-3))-1)</f>
        <v>Karusse</v>
      </c>
      <c r="J3557" s="61" t="str">
        <f aca="false">TRIM(SUBSTITUTE(RIGHT(B3557,FIND(I3557,B3557)+1),"_",""))</f>
        <v>eDNA</v>
      </c>
      <c r="K3557" s="0" t="str">
        <f aca="false">IFERROR(VALUE(SUBSTITUTE(E3557,".",",")),E3557)</f>
        <v>No Ct</v>
      </c>
      <c r="L3557" s="61" t="str">
        <f aca="false">IF(J3557="PosK",SUMIFS(K:K,J:J,"PosK",H:H,H3557),"")</f>
        <v/>
      </c>
      <c r="M3557" s="61" t="str">
        <f aca="false">IF(J3557="PosK",SUMIFS(K:K,J:J,"NegK",H:H,H3557),"")</f>
        <v/>
      </c>
      <c r="N3557" s="61" t="str">
        <f aca="false">IF(J3557="PosK",SUMIFS(K:K,J:J,"eDNA",H:H,H3557),"")</f>
        <v/>
      </c>
      <c r="P3557" s="62"/>
      <c r="T3557" s="63"/>
      <c r="W3557" s="64"/>
    </row>
    <row r="3558" customFormat="false" ht="14.25" hidden="false" customHeight="false" outlineLevel="0" collapsed="false">
      <c r="A3558" s="0" t="s">
        <v>912</v>
      </c>
      <c r="B3558" s="52" t="s">
        <v>1014</v>
      </c>
      <c r="C3558" s="52" t="s">
        <v>743</v>
      </c>
      <c r="D3558" s="53" t="n">
        <v>0.1</v>
      </c>
      <c r="E3558" s="53" t="n">
        <v>26.55</v>
      </c>
      <c r="F3558" s="0" t="s">
        <v>1377</v>
      </c>
      <c r="G3558" s="0" t="str">
        <f aca="false">LEFT(B3558,2)</f>
        <v>23</v>
      </c>
      <c r="H3558" s="0" t="str">
        <f aca="false">I3558&amp;"_"&amp;G3558&amp;"_"&amp;F3558</f>
        <v>Karusse_23_20181113_DL2018097_MarieKruseSkole_koersel1</v>
      </c>
      <c r="I3558" s="61" t="str">
        <f aca="false">MID(RIGHT(B3558,LEN(B3558)-3),1,FIND("_",RIGHT(B3558,LEN(B3558)-3))-1)</f>
        <v>Karusse</v>
      </c>
      <c r="J3558" s="61" t="str">
        <f aca="false">TRIM(SUBSTITUTE(RIGHT(B3558,FIND(I3558,B3558)+1),"_",""))</f>
        <v>PosK</v>
      </c>
      <c r="K3558" s="0" t="n">
        <f aca="false">IFERROR(VALUE(SUBSTITUTE(E3558,".",",")),E3558)</f>
        <v>26.55</v>
      </c>
      <c r="L3558" s="61" t="n">
        <f aca="false">IF(J3558="PosK",SUMIFS(K:K,J:J,"PosK",H:H,H3558),"")</f>
        <v>26.55</v>
      </c>
      <c r="M3558" s="61" t="n">
        <f aca="false">IF(J3558="PosK",SUMIFS(K:K,J:J,"NegK",H:H,H3558),"")</f>
        <v>0</v>
      </c>
      <c r="N3558" s="61" t="n">
        <f aca="false">IF(J3558="PosK",SUMIFS(K:K,J:J,"eDNA",H:H,H3558),"")</f>
        <v>66.85</v>
      </c>
      <c r="P3558" s="62" t="n">
        <f aca="false">IF(K3560="No Ct",0,K3560)</f>
        <v>33.36</v>
      </c>
      <c r="Q3558" s="62" t="n">
        <f aca="false">IF(K3561="No Ct",0,K3561)</f>
        <v>33.49</v>
      </c>
      <c r="R3558" s="0" t="str">
        <f aca="false">IF(AND(L3558&gt;0,M3558=0),"Valid","Invalid")</f>
        <v>Valid</v>
      </c>
      <c r="S3558" s="0" t="str">
        <f aca="false">IF(OR(P3558&gt;1,Q3558&gt;1),"Present","Absent")</f>
        <v>Present</v>
      </c>
      <c r="T3558" s="63" t="str">
        <f aca="false">IF(OR(AND(P3558&gt;1,P3558&lt;41),AND(Q3558&gt;1,Q3558&lt;41)),"Ct&lt;41","Ct&gt;41")</f>
        <v>Ct&lt;41</v>
      </c>
      <c r="U3558" s="0" t="str">
        <f aca="false">I3558</f>
        <v>Karusse</v>
      </c>
      <c r="V3558" s="0" t="str">
        <f aca="false">MID(F3558,10,9)</f>
        <v>DL2018097</v>
      </c>
      <c r="W3558" s="64" t="str">
        <f aca="false">V3558&amp;"_"&amp;U3558&amp;"_"&amp;R3558&amp;"_"&amp;S3558&amp;"_"&amp;T3558</f>
        <v>DL2018097_Karusse_Valid_Present_Ct&lt;41</v>
      </c>
    </row>
    <row r="3559" customFormat="false" ht="14.25" hidden="false" customHeight="false" outlineLevel="0" collapsed="false">
      <c r="A3559" s="0" t="s">
        <v>914</v>
      </c>
      <c r="B3559" s="52" t="s">
        <v>1015</v>
      </c>
      <c r="C3559" s="52" t="s">
        <v>747</v>
      </c>
      <c r="D3559" s="53" t="n">
        <v>0.1</v>
      </c>
      <c r="E3559" s="53" t="s">
        <v>748</v>
      </c>
      <c r="F3559" s="0" t="s">
        <v>1377</v>
      </c>
      <c r="G3559" s="0" t="str">
        <f aca="false">LEFT(B3559,2)</f>
        <v>23</v>
      </c>
      <c r="H3559" s="0" t="str">
        <f aca="false">I3559&amp;"_"&amp;G3559&amp;"_"&amp;F3559</f>
        <v>Karusse_23_20181113_DL2018097_MarieKruseSkole_koersel1</v>
      </c>
      <c r="I3559" s="61" t="str">
        <f aca="false">MID(RIGHT(B3559,LEN(B3559)-3),1,FIND("_",RIGHT(B3559,LEN(B3559)-3))-1)</f>
        <v>Karusse</v>
      </c>
      <c r="J3559" s="61" t="str">
        <f aca="false">TRIM(SUBSTITUTE(RIGHT(B3559,FIND(I3559,B3559)+1),"_",""))</f>
        <v>NegK</v>
      </c>
      <c r="K3559" s="0" t="str">
        <f aca="false">IFERROR(VALUE(SUBSTITUTE(E3559,".",",")),E3559)</f>
        <v>No Ct</v>
      </c>
      <c r="L3559" s="61" t="str">
        <f aca="false">IF(J3559="PosK",SUMIFS(K:K,J:J,"PosK",H:H,H3559),"")</f>
        <v/>
      </c>
      <c r="M3559" s="61" t="str">
        <f aca="false">IF(J3559="PosK",SUMIFS(K:K,J:J,"NegK",H:H,H3559),"")</f>
        <v/>
      </c>
      <c r="N3559" s="61" t="str">
        <f aca="false">IF(J3559="PosK",SUMIFS(K:K,J:J,"eDNA",H:H,H3559),"")</f>
        <v/>
      </c>
    </row>
    <row r="3560" customFormat="false" ht="14.25" hidden="false" customHeight="false" outlineLevel="0" collapsed="false">
      <c r="A3560" s="0" t="s">
        <v>916</v>
      </c>
      <c r="B3560" s="52" t="s">
        <v>1016</v>
      </c>
      <c r="C3560" s="52" t="s">
        <v>751</v>
      </c>
      <c r="D3560" s="53" t="n">
        <v>0.1</v>
      </c>
      <c r="E3560" s="53" t="n">
        <v>33.36</v>
      </c>
      <c r="F3560" s="0" t="s">
        <v>1377</v>
      </c>
      <c r="G3560" s="0" t="str">
        <f aca="false">LEFT(B3560,2)</f>
        <v>23</v>
      </c>
      <c r="H3560" s="0" t="str">
        <f aca="false">I3560&amp;"_"&amp;G3560&amp;"_"&amp;F3560</f>
        <v>Karusse_23_20181113_DL2018097_MarieKruseSkole_koersel1</v>
      </c>
      <c r="I3560" s="61" t="str">
        <f aca="false">MID(RIGHT(B3560,LEN(B3560)-3),1,FIND("_",RIGHT(B3560,LEN(B3560)-3))-1)</f>
        <v>Karusse</v>
      </c>
      <c r="J3560" s="61" t="str">
        <f aca="false">TRIM(SUBSTITUTE(RIGHT(B3560,FIND(I3560,B3560)+1),"_",""))</f>
        <v>eDNA</v>
      </c>
      <c r="K3560" s="0" t="n">
        <f aca="false">IFERROR(VALUE(SUBSTITUTE(E3560,".",",")),E3560)</f>
        <v>33.36</v>
      </c>
      <c r="L3560" s="61" t="str">
        <f aca="false">IF(J3560="PosK",SUMIFS(K:K,J:J,"PosK",H:H,H3560),"")</f>
        <v/>
      </c>
      <c r="M3560" s="61" t="str">
        <f aca="false">IF(J3560="PosK",SUMIFS(K:K,J:J,"NegK",H:H,H3560),"")</f>
        <v/>
      </c>
      <c r="N3560" s="61" t="str">
        <f aca="false">IF(J3560="PosK",SUMIFS(K:K,J:J,"eDNA",H:H,H3560),"")</f>
        <v/>
      </c>
      <c r="Q3560" s="62"/>
    </row>
    <row r="3561" customFormat="false" ht="14.25" hidden="false" customHeight="false" outlineLevel="0" collapsed="false">
      <c r="A3561" s="0" t="s">
        <v>918</v>
      </c>
      <c r="B3561" s="52" t="s">
        <v>1016</v>
      </c>
      <c r="C3561" s="52" t="s">
        <v>751</v>
      </c>
      <c r="D3561" s="53" t="n">
        <v>0.1</v>
      </c>
      <c r="E3561" s="53" t="n">
        <v>33.49</v>
      </c>
      <c r="F3561" s="0" t="s">
        <v>1377</v>
      </c>
      <c r="G3561" s="0" t="str">
        <f aca="false">LEFT(B3561,2)</f>
        <v>23</v>
      </c>
      <c r="H3561" s="0" t="str">
        <f aca="false">I3561&amp;"_"&amp;G3561&amp;"_"&amp;F3561</f>
        <v>Karusse_23_20181113_DL2018097_MarieKruseSkole_koersel1</v>
      </c>
      <c r="I3561" s="61" t="str">
        <f aca="false">MID(RIGHT(B3561,LEN(B3561)-3),1,FIND("_",RIGHT(B3561,LEN(B3561)-3))-1)</f>
        <v>Karusse</v>
      </c>
      <c r="J3561" s="61" t="str">
        <f aca="false">TRIM(SUBSTITUTE(RIGHT(B3561,FIND(I3561,B3561)+1),"_",""))</f>
        <v>eDNA</v>
      </c>
      <c r="K3561" s="0" t="n">
        <f aca="false">IFERROR(VALUE(SUBSTITUTE(E3561,".",",")),E3561)</f>
        <v>33.49</v>
      </c>
      <c r="L3561" s="61" t="str">
        <f aca="false">IF(J3561="PosK",SUMIFS(K:K,J:J,"PosK",H:H,H3561),"")</f>
        <v/>
      </c>
      <c r="M3561" s="61" t="str">
        <f aca="false">IF(J3561="PosK",SUMIFS(K:K,J:J,"NegK",H:H,H3561),"")</f>
        <v/>
      </c>
      <c r="N3561" s="61" t="str">
        <f aca="false">IF(J3561="PosK",SUMIFS(K:K,J:J,"eDNA",H:H,H3561),"")</f>
        <v/>
      </c>
      <c r="P3561" s="62"/>
      <c r="T3561" s="63"/>
      <c r="W3561" s="64"/>
    </row>
    <row r="3562" customFormat="false" ht="14.25" hidden="false" customHeight="false" outlineLevel="0" collapsed="false">
      <c r="A3562" s="0" t="s">
        <v>919</v>
      </c>
      <c r="B3562" s="52" t="s">
        <v>1224</v>
      </c>
      <c r="C3562" s="52" t="s">
        <v>743</v>
      </c>
      <c r="D3562" s="53" t="n">
        <v>0.1</v>
      </c>
      <c r="E3562" s="53" t="s">
        <v>748</v>
      </c>
      <c r="F3562" s="0" t="s">
        <v>1377</v>
      </c>
      <c r="G3562" s="0" t="str">
        <f aca="false">LEFT(B3562,2)</f>
        <v>24</v>
      </c>
      <c r="H3562" s="0" t="str">
        <f aca="false">I3562&amp;"_"&amp;G3562&amp;"_"&amp;F3562</f>
        <v>Soelvkarusse_24_20181113_DL2018097_MarieKruseSkole_koersel1</v>
      </c>
      <c r="I3562" s="61" t="str">
        <f aca="false">MID(RIGHT(B3562,LEN(B3562)-3),1,FIND("_",RIGHT(B3562,LEN(B3562)-3))-1)</f>
        <v>Soelvkarusse</v>
      </c>
      <c r="J3562" s="61" t="str">
        <f aca="false">TRIM(SUBSTITUTE(RIGHT(B3562,FIND(I3562,B3562)+1),"_",""))</f>
        <v>PosK</v>
      </c>
      <c r="K3562" s="0" t="str">
        <f aca="false">IFERROR(VALUE(SUBSTITUTE(E3562,".",",")),E3562)</f>
        <v>No Ct</v>
      </c>
      <c r="L3562" s="61" t="n">
        <f aca="false">IF(J3562="PosK",SUMIFS(K:K,J:J,"PosK",H:H,H3562),"")</f>
        <v>0</v>
      </c>
      <c r="M3562" s="61" t="n">
        <f aca="false">IF(J3562="PosK",SUMIFS(K:K,J:J,"NegK",H:H,H3562),"")</f>
        <v>0</v>
      </c>
      <c r="N3562" s="61" t="n">
        <f aca="false">IF(J3562="PosK",SUMIFS(K:K,J:J,"eDNA",H:H,H3562),"")</f>
        <v>0</v>
      </c>
      <c r="P3562" s="62" t="n">
        <f aca="false">IF(K3564="No Ct",0,K3564)</f>
        <v>0</v>
      </c>
      <c r="Q3562" s="62" t="n">
        <f aca="false">IF(K3565="No Ct",0,K3565)</f>
        <v>0</v>
      </c>
      <c r="R3562" s="0" t="str">
        <f aca="false">IF(AND(L3562&gt;0,M3562=0),"Valid","Invalid")</f>
        <v>Invalid</v>
      </c>
      <c r="S3562" s="0" t="str">
        <f aca="false">IF(OR(P3562&gt;1,Q3562&gt;1),"Present","Absent")</f>
        <v>Absent</v>
      </c>
      <c r="T3562" s="63" t="str">
        <f aca="false">IF(OR(AND(P3562&gt;1,P3562&lt;41),AND(Q3562&gt;1,Q3562&lt;41)),"Ct&lt;41","Ct&gt;41")</f>
        <v>Ct&gt;41</v>
      </c>
      <c r="U3562" s="0" t="str">
        <f aca="false">I3562</f>
        <v>Soelvkarusse</v>
      </c>
      <c r="V3562" s="0" t="str">
        <f aca="false">MID(F3562,10,9)</f>
        <v>DL2018097</v>
      </c>
      <c r="W3562" s="64" t="str">
        <f aca="false">V3562&amp;"_"&amp;U3562&amp;"_"&amp;R3562&amp;"_"&amp;S3562&amp;"_"&amp;T3562</f>
        <v>DL2018097_Soelvkarusse_Invalid_Absent_Ct&gt;41</v>
      </c>
    </row>
    <row r="3563" customFormat="false" ht="14.25" hidden="false" customHeight="false" outlineLevel="0" collapsed="false">
      <c r="A3563" s="0" t="s">
        <v>921</v>
      </c>
      <c r="B3563" s="52" t="s">
        <v>1225</v>
      </c>
      <c r="C3563" s="52" t="s">
        <v>747</v>
      </c>
      <c r="D3563" s="53" t="n">
        <v>0.1</v>
      </c>
      <c r="E3563" s="53" t="s">
        <v>748</v>
      </c>
      <c r="F3563" s="0" t="s">
        <v>1377</v>
      </c>
      <c r="G3563" s="0" t="str">
        <f aca="false">LEFT(B3563,2)</f>
        <v>24</v>
      </c>
      <c r="H3563" s="0" t="str">
        <f aca="false">I3563&amp;"_"&amp;G3563&amp;"_"&amp;F3563</f>
        <v>Soelvkarusse_24_20181113_DL2018097_MarieKruseSkole_koersel1</v>
      </c>
      <c r="I3563" s="61" t="str">
        <f aca="false">MID(RIGHT(B3563,LEN(B3563)-3),1,FIND("_",RIGHT(B3563,LEN(B3563)-3))-1)</f>
        <v>Soelvkarusse</v>
      </c>
      <c r="J3563" s="61" t="str">
        <f aca="false">TRIM(SUBSTITUTE(RIGHT(B3563,FIND(I3563,B3563)+1),"_",""))</f>
        <v>NegK</v>
      </c>
      <c r="K3563" s="0" t="str">
        <f aca="false">IFERROR(VALUE(SUBSTITUTE(E3563,".",",")),E3563)</f>
        <v>No Ct</v>
      </c>
      <c r="L3563" s="61" t="str">
        <f aca="false">IF(J3563="PosK",SUMIFS(K:K,J:J,"PosK",H:H,H3563),"")</f>
        <v/>
      </c>
      <c r="M3563" s="61" t="str">
        <f aca="false">IF(J3563="PosK",SUMIFS(K:K,J:J,"NegK",H:H,H3563),"")</f>
        <v/>
      </c>
      <c r="N3563" s="61" t="str">
        <f aca="false">IF(J3563="PosK",SUMIFS(K:K,J:J,"eDNA",H:H,H3563),"")</f>
        <v/>
      </c>
    </row>
    <row r="3564" customFormat="false" ht="14.25" hidden="false" customHeight="false" outlineLevel="0" collapsed="false">
      <c r="A3564" s="0" t="s">
        <v>923</v>
      </c>
      <c r="B3564" s="52" t="s">
        <v>1226</v>
      </c>
      <c r="C3564" s="52" t="s">
        <v>751</v>
      </c>
      <c r="D3564" s="53" t="n">
        <v>0.1</v>
      </c>
      <c r="E3564" s="53" t="s">
        <v>748</v>
      </c>
      <c r="F3564" s="0" t="s">
        <v>1377</v>
      </c>
      <c r="G3564" s="0" t="str">
        <f aca="false">LEFT(B3564,2)</f>
        <v>24</v>
      </c>
      <c r="H3564" s="0" t="str">
        <f aca="false">I3564&amp;"_"&amp;G3564&amp;"_"&amp;F3564</f>
        <v>Soelvkarusse_24_20181113_DL2018097_MarieKruseSkole_koersel1</v>
      </c>
      <c r="I3564" s="61" t="str">
        <f aca="false">MID(RIGHT(B3564,LEN(B3564)-3),1,FIND("_",RIGHT(B3564,LEN(B3564)-3))-1)</f>
        <v>Soelvkarusse</v>
      </c>
      <c r="J3564" s="61" t="str">
        <f aca="false">TRIM(SUBSTITUTE(RIGHT(B3564,FIND(I3564,B3564)+1),"_",""))</f>
        <v>eDNA</v>
      </c>
      <c r="K3564" s="0" t="str">
        <f aca="false">IFERROR(VALUE(SUBSTITUTE(E3564,".",",")),E3564)</f>
        <v>No Ct</v>
      </c>
      <c r="L3564" s="61" t="str">
        <f aca="false">IF(J3564="PosK",SUMIFS(K:K,J:J,"PosK",H:H,H3564),"")</f>
        <v/>
      </c>
      <c r="M3564" s="61" t="str">
        <f aca="false">IF(J3564="PosK",SUMIFS(K:K,J:J,"NegK",H:H,H3564),"")</f>
        <v/>
      </c>
      <c r="N3564" s="61" t="str">
        <f aca="false">IF(J3564="PosK",SUMIFS(K:K,J:J,"eDNA",H:H,H3564),"")</f>
        <v/>
      </c>
      <c r="Q3564" s="62"/>
    </row>
    <row r="3565" customFormat="false" ht="14.25" hidden="false" customHeight="false" outlineLevel="0" collapsed="false">
      <c r="A3565" s="0" t="s">
        <v>925</v>
      </c>
      <c r="B3565" s="52" t="s">
        <v>1226</v>
      </c>
      <c r="C3565" s="52" t="s">
        <v>751</v>
      </c>
      <c r="D3565" s="53" t="n">
        <v>0.1</v>
      </c>
      <c r="E3565" s="53" t="s">
        <v>748</v>
      </c>
      <c r="F3565" s="0" t="s">
        <v>1377</v>
      </c>
      <c r="G3565" s="0" t="str">
        <f aca="false">LEFT(B3565,2)</f>
        <v>24</v>
      </c>
      <c r="H3565" s="0" t="str">
        <f aca="false">I3565&amp;"_"&amp;G3565&amp;"_"&amp;F3565</f>
        <v>Soelvkarusse_24_20181113_DL2018097_MarieKruseSkole_koersel1</v>
      </c>
      <c r="I3565" s="61" t="str">
        <f aca="false">MID(RIGHT(B3565,LEN(B3565)-3),1,FIND("_",RIGHT(B3565,LEN(B3565)-3))-1)</f>
        <v>Soelvkarusse</v>
      </c>
      <c r="J3565" s="61" t="str">
        <f aca="false">TRIM(SUBSTITUTE(RIGHT(B3565,FIND(I3565,B3565)+1),"_",""))</f>
        <v>eDNA</v>
      </c>
      <c r="K3565" s="0" t="str">
        <f aca="false">IFERROR(VALUE(SUBSTITUTE(E3565,".",",")),E3565)</f>
        <v>No Ct</v>
      </c>
      <c r="L3565" s="61" t="str">
        <f aca="false">IF(J3565="PosK",SUMIFS(K:K,J:J,"PosK",H:H,H3565),"")</f>
        <v/>
      </c>
      <c r="M3565" s="61" t="str">
        <f aca="false">IF(J3565="PosK",SUMIFS(K:K,J:J,"NegK",H:H,H3565),"")</f>
        <v/>
      </c>
      <c r="N3565" s="61" t="str">
        <f aca="false">IF(J3565="PosK",SUMIFS(K:K,J:J,"eDNA",H:H,H3565),"")</f>
        <v/>
      </c>
      <c r="P3565" s="62"/>
      <c r="T3565" s="63"/>
      <c r="W3565" s="64"/>
    </row>
    <row r="3566" customFormat="false" ht="14.25" hidden="false" customHeight="false" outlineLevel="0" collapsed="false">
      <c r="A3566" s="0" t="s">
        <v>741</v>
      </c>
      <c r="B3566" s="52" t="s">
        <v>1020</v>
      </c>
      <c r="C3566" s="52" t="s">
        <v>743</v>
      </c>
      <c r="D3566" s="53" t="n">
        <v>0.1</v>
      </c>
      <c r="E3566" s="53" t="n">
        <v>30.74</v>
      </c>
      <c r="F3566" s="0" t="s">
        <v>1378</v>
      </c>
      <c r="G3566" s="0" t="str">
        <f aca="false">LEFT(B3566,2)</f>
        <v>25</v>
      </c>
      <c r="H3566" s="0" t="str">
        <f aca="false">I3566&amp;"_"&amp;G3566&amp;"_"&amp;F3566</f>
        <v>Loegfroe_25_20181113_DL2018097_MarieKruseSkole_koersel2</v>
      </c>
      <c r="I3566" s="61" t="str">
        <f aca="false">MID(RIGHT(B3566,LEN(B3566)-3),1,FIND("_",RIGHT(B3566,LEN(B3566)-3))-1)</f>
        <v>Loegfroe</v>
      </c>
      <c r="J3566" s="61" t="str">
        <f aca="false">TRIM(SUBSTITUTE(RIGHT(B3566,FIND(I3566,B3566)+1),"_",""))</f>
        <v>PosK</v>
      </c>
      <c r="K3566" s="0" t="n">
        <f aca="false">IFERROR(VALUE(SUBSTITUTE(E3566,".",",")),E3566)</f>
        <v>30.74</v>
      </c>
      <c r="L3566" s="61" t="n">
        <f aca="false">IF(J3566="PosK",SUMIFS(K:K,J:J,"PosK",H:H,H3566),"")</f>
        <v>30.74</v>
      </c>
      <c r="M3566" s="61" t="n">
        <f aca="false">IF(J3566="PosK",SUMIFS(K:K,J:J,"NegK",H:H,H3566),"")</f>
        <v>0</v>
      </c>
      <c r="N3566" s="61" t="n">
        <f aca="false">IF(J3566="PosK",SUMIFS(K:K,J:J,"eDNA",H:H,H3566),"")</f>
        <v>0</v>
      </c>
      <c r="P3566" s="62" t="n">
        <f aca="false">IF(K3568="No Ct",0,K3568)</f>
        <v>0</v>
      </c>
      <c r="Q3566" s="62" t="n">
        <f aca="false">IF(K3569="No Ct",0,K3569)</f>
        <v>0</v>
      </c>
      <c r="R3566" s="0" t="str">
        <f aca="false">IF(AND(L3566&gt;0,M3566=0),"Valid","Invalid")</f>
        <v>Valid</v>
      </c>
      <c r="S3566" s="0" t="str">
        <f aca="false">IF(OR(P3566&gt;1,Q3566&gt;1),"Present","Absent")</f>
        <v>Absent</v>
      </c>
      <c r="T3566" s="63" t="str">
        <f aca="false">IF(OR(AND(P3566&gt;1,P3566&lt;41),AND(Q3566&gt;1,Q3566&lt;41)),"Ct&lt;41","Ct&gt;41")</f>
        <v>Ct&gt;41</v>
      </c>
      <c r="U3566" s="0" t="str">
        <f aca="false">I3566</f>
        <v>Loegfroe</v>
      </c>
      <c r="V3566" s="0" t="str">
        <f aca="false">MID(F3566,10,9)</f>
        <v>DL2018097</v>
      </c>
      <c r="W3566" s="64" t="str">
        <f aca="false">V3566&amp;"_"&amp;U3566&amp;"_"&amp;R3566&amp;"_"&amp;S3566&amp;"_"&amp;T3566</f>
        <v>DL2018097_Loegfroe_Valid_Absent_Ct&gt;41</v>
      </c>
    </row>
    <row r="3567" customFormat="false" ht="14.25" hidden="false" customHeight="false" outlineLevel="0" collapsed="false">
      <c r="A3567" s="0" t="s">
        <v>745</v>
      </c>
      <c r="B3567" s="52" t="s">
        <v>1022</v>
      </c>
      <c r="C3567" s="52" t="s">
        <v>747</v>
      </c>
      <c r="D3567" s="53" t="n">
        <v>0.1</v>
      </c>
      <c r="E3567" s="53" t="s">
        <v>748</v>
      </c>
      <c r="F3567" s="0" t="s">
        <v>1378</v>
      </c>
      <c r="G3567" s="0" t="str">
        <f aca="false">LEFT(B3567,2)</f>
        <v>25</v>
      </c>
      <c r="H3567" s="0" t="str">
        <f aca="false">I3567&amp;"_"&amp;G3567&amp;"_"&amp;F3567</f>
        <v>Loegfroe_25_20181113_DL2018097_MarieKruseSkole_koersel2</v>
      </c>
      <c r="I3567" s="61" t="str">
        <f aca="false">MID(RIGHT(B3567,LEN(B3567)-3),1,FIND("_",RIGHT(B3567,LEN(B3567)-3))-1)</f>
        <v>Loegfroe</v>
      </c>
      <c r="J3567" s="61" t="str">
        <f aca="false">TRIM(SUBSTITUTE(RIGHT(B3567,FIND(I3567,B3567)+1),"_",""))</f>
        <v>NegK</v>
      </c>
      <c r="K3567" s="0" t="str">
        <f aca="false">IFERROR(VALUE(SUBSTITUTE(E3567,".",",")),E3567)</f>
        <v>No Ct</v>
      </c>
      <c r="L3567" s="61" t="str">
        <f aca="false">IF(J3567="PosK",SUMIFS(K:K,J:J,"PosK",H:H,H3567),"")</f>
        <v/>
      </c>
      <c r="M3567" s="61" t="str">
        <f aca="false">IF(J3567="PosK",SUMIFS(K:K,J:J,"NegK",H:H,H3567),"")</f>
        <v/>
      </c>
      <c r="N3567" s="61" t="str">
        <f aca="false">IF(J3567="PosK",SUMIFS(K:K,J:J,"eDNA",H:H,H3567),"")</f>
        <v/>
      </c>
    </row>
    <row r="3568" customFormat="false" ht="14.25" hidden="false" customHeight="false" outlineLevel="0" collapsed="false">
      <c r="A3568" s="0" t="s">
        <v>749</v>
      </c>
      <c r="B3568" s="52" t="s">
        <v>1023</v>
      </c>
      <c r="C3568" s="52" t="s">
        <v>751</v>
      </c>
      <c r="D3568" s="53" t="n">
        <v>0.1</v>
      </c>
      <c r="E3568" s="53" t="s">
        <v>748</v>
      </c>
      <c r="F3568" s="0" t="s">
        <v>1378</v>
      </c>
      <c r="G3568" s="0" t="str">
        <f aca="false">LEFT(B3568,2)</f>
        <v>25</v>
      </c>
      <c r="H3568" s="0" t="str">
        <f aca="false">I3568&amp;"_"&amp;G3568&amp;"_"&amp;F3568</f>
        <v>Loegfroe_25_20181113_DL2018097_MarieKruseSkole_koersel2</v>
      </c>
      <c r="I3568" s="61" t="str">
        <f aca="false">MID(RIGHT(B3568,LEN(B3568)-3),1,FIND("_",RIGHT(B3568,LEN(B3568)-3))-1)</f>
        <v>Loegfroe</v>
      </c>
      <c r="J3568" s="61" t="str">
        <f aca="false">TRIM(SUBSTITUTE(RIGHT(B3568,FIND(I3568,B3568)+1),"_",""))</f>
        <v>eDNA</v>
      </c>
      <c r="K3568" s="0" t="str">
        <f aca="false">IFERROR(VALUE(SUBSTITUTE(E3568,".",",")),E3568)</f>
        <v>No Ct</v>
      </c>
      <c r="L3568" s="61" t="str">
        <f aca="false">IF(J3568="PosK",SUMIFS(K:K,J:J,"PosK",H:H,H3568),"")</f>
        <v/>
      </c>
      <c r="M3568" s="61" t="str">
        <f aca="false">IF(J3568="PosK",SUMIFS(K:K,J:J,"NegK",H:H,H3568),"")</f>
        <v/>
      </c>
      <c r="N3568" s="61" t="str">
        <f aca="false">IF(J3568="PosK",SUMIFS(K:K,J:J,"eDNA",H:H,H3568),"")</f>
        <v/>
      </c>
      <c r="Q3568" s="62"/>
    </row>
    <row r="3569" customFormat="false" ht="14.25" hidden="false" customHeight="false" outlineLevel="0" collapsed="false">
      <c r="A3569" s="0" t="s">
        <v>752</v>
      </c>
      <c r="B3569" s="52" t="s">
        <v>1023</v>
      </c>
      <c r="C3569" s="52" t="s">
        <v>751</v>
      </c>
      <c r="D3569" s="53" t="n">
        <v>0.1</v>
      </c>
      <c r="E3569" s="53" t="s">
        <v>748</v>
      </c>
      <c r="F3569" s="0" t="s">
        <v>1378</v>
      </c>
      <c r="G3569" s="0" t="str">
        <f aca="false">LEFT(B3569,2)</f>
        <v>25</v>
      </c>
      <c r="H3569" s="0" t="str">
        <f aca="false">I3569&amp;"_"&amp;G3569&amp;"_"&amp;F3569</f>
        <v>Loegfroe_25_20181113_DL2018097_MarieKruseSkole_koersel2</v>
      </c>
      <c r="I3569" s="61" t="str">
        <f aca="false">MID(RIGHT(B3569,LEN(B3569)-3),1,FIND("_",RIGHT(B3569,LEN(B3569)-3))-1)</f>
        <v>Loegfroe</v>
      </c>
      <c r="J3569" s="61" t="str">
        <f aca="false">TRIM(SUBSTITUTE(RIGHT(B3569,FIND(I3569,B3569)+1),"_",""))</f>
        <v>eDNA</v>
      </c>
      <c r="K3569" s="0" t="str">
        <f aca="false">IFERROR(VALUE(SUBSTITUTE(E3569,".",",")),E3569)</f>
        <v>No Ct</v>
      </c>
      <c r="L3569" s="61" t="str">
        <f aca="false">IF(J3569="PosK",SUMIFS(K:K,J:J,"PosK",H:H,H3569),"")</f>
        <v/>
      </c>
      <c r="M3569" s="61" t="str">
        <f aca="false">IF(J3569="PosK",SUMIFS(K:K,J:J,"NegK",H:H,H3569),"")</f>
        <v/>
      </c>
      <c r="N3569" s="61" t="str">
        <f aca="false">IF(J3569="PosK",SUMIFS(K:K,J:J,"eDNA",H:H,H3569),"")</f>
        <v/>
      </c>
      <c r="P3569" s="62"/>
      <c r="T3569" s="63"/>
      <c r="W3569" s="64"/>
    </row>
    <row r="3570" customFormat="false" ht="14.25" hidden="false" customHeight="false" outlineLevel="0" collapsed="false">
      <c r="A3570" s="0" t="s">
        <v>754</v>
      </c>
      <c r="B3570" s="52" t="s">
        <v>1025</v>
      </c>
      <c r="C3570" s="52" t="s">
        <v>743</v>
      </c>
      <c r="D3570" s="53" t="n">
        <v>0.1</v>
      </c>
      <c r="E3570" s="53" t="s">
        <v>748</v>
      </c>
      <c r="F3570" s="0" t="s">
        <v>1378</v>
      </c>
      <c r="G3570" s="0" t="str">
        <f aca="false">LEFT(B3570,2)</f>
        <v>26</v>
      </c>
      <c r="H3570" s="0" t="str">
        <f aca="false">I3570&amp;"_"&amp;G3570&amp;"_"&amp;F3570</f>
        <v>StorVandsalamander_26_20181113_DL2018097_MarieKruseSkole_koersel2</v>
      </c>
      <c r="I3570" s="61" t="str">
        <f aca="false">MID(RIGHT(B3570,LEN(B3570)-3),1,FIND("_",RIGHT(B3570,LEN(B3570)-3))-1)</f>
        <v>StorVandsalamander</v>
      </c>
      <c r="J3570" s="61" t="str">
        <f aca="false">TRIM(SUBSTITUTE(RIGHT(B3570,FIND(I3570,B3570)+1),"_",""))</f>
        <v>PosK</v>
      </c>
      <c r="K3570" s="0" t="str">
        <f aca="false">IFERROR(VALUE(SUBSTITUTE(E3570,".",",")),E3570)</f>
        <v>No Ct</v>
      </c>
      <c r="L3570" s="61" t="n">
        <f aca="false">IF(J3570="PosK",SUMIFS(K:K,J:J,"PosK",H:H,H3570),"")</f>
        <v>0</v>
      </c>
      <c r="M3570" s="61" t="n">
        <f aca="false">IF(J3570="PosK",SUMIFS(K:K,J:J,"NegK",H:H,H3570),"")</f>
        <v>0</v>
      </c>
      <c r="N3570" s="61" t="n">
        <f aca="false">IF(J3570="PosK",SUMIFS(K:K,J:J,"eDNA",H:H,H3570),"")</f>
        <v>37.52</v>
      </c>
      <c r="P3570" s="62" t="n">
        <f aca="false">IF(K3572="No Ct",0,K3572)</f>
        <v>37.52</v>
      </c>
      <c r="Q3570" s="62" t="n">
        <f aca="false">IF(K3573="No Ct",0,K3573)</f>
        <v>0</v>
      </c>
      <c r="R3570" s="0" t="str">
        <f aca="false">IF(AND(L3570&gt;0,M3570=0),"Valid","Invalid")</f>
        <v>Invalid</v>
      </c>
      <c r="S3570" s="0" t="str">
        <f aca="false">IF(OR(P3570&gt;1,Q3570&gt;1),"Present","Absent")</f>
        <v>Present</v>
      </c>
      <c r="T3570" s="63" t="str">
        <f aca="false">IF(OR(AND(P3570&gt;1,P3570&lt;41),AND(Q3570&gt;1,Q3570&lt;41)),"Ct&lt;41","Ct&gt;41")</f>
        <v>Ct&lt;41</v>
      </c>
      <c r="U3570" s="0" t="str">
        <f aca="false">I3570</f>
        <v>StorVandsalamander</v>
      </c>
      <c r="V3570" s="0" t="str">
        <f aca="false">MID(F3570,10,9)</f>
        <v>DL2018097</v>
      </c>
      <c r="W3570" s="64" t="str">
        <f aca="false">V3570&amp;"_"&amp;U3570&amp;"_"&amp;R3570&amp;"_"&amp;S3570&amp;"_"&amp;T3570</f>
        <v>DL2018097_StorVandsalamander_Invalid_Present_Ct&lt;41</v>
      </c>
    </row>
    <row r="3571" customFormat="false" ht="14.25" hidden="false" customHeight="false" outlineLevel="0" collapsed="false">
      <c r="A3571" s="0" t="s">
        <v>756</v>
      </c>
      <c r="B3571" s="52" t="s">
        <v>1026</v>
      </c>
      <c r="C3571" s="52" t="s">
        <v>747</v>
      </c>
      <c r="D3571" s="53" t="n">
        <v>0.1</v>
      </c>
      <c r="E3571" s="53" t="s">
        <v>748</v>
      </c>
      <c r="F3571" s="0" t="s">
        <v>1378</v>
      </c>
      <c r="G3571" s="0" t="str">
        <f aca="false">LEFT(B3571,2)</f>
        <v>26</v>
      </c>
      <c r="H3571" s="0" t="str">
        <f aca="false">I3571&amp;"_"&amp;G3571&amp;"_"&amp;F3571</f>
        <v>StorVandsalamander_26_20181113_DL2018097_MarieKruseSkole_koersel2</v>
      </c>
      <c r="I3571" s="61" t="str">
        <f aca="false">MID(RIGHT(B3571,LEN(B3571)-3),1,FIND("_",RIGHT(B3571,LEN(B3571)-3))-1)</f>
        <v>StorVandsalamander</v>
      </c>
      <c r="J3571" s="61" t="str">
        <f aca="false">TRIM(SUBSTITUTE(RIGHT(B3571,FIND(I3571,B3571)+1),"_",""))</f>
        <v>NegK</v>
      </c>
      <c r="K3571" s="0" t="str">
        <f aca="false">IFERROR(VALUE(SUBSTITUTE(E3571,".",",")),E3571)</f>
        <v>No Ct</v>
      </c>
      <c r="L3571" s="61" t="str">
        <f aca="false">IF(J3571="PosK",SUMIFS(K:K,J:J,"PosK",H:H,H3571),"")</f>
        <v/>
      </c>
      <c r="M3571" s="61" t="str">
        <f aca="false">IF(J3571="PosK",SUMIFS(K:K,J:J,"NegK",H:H,H3571),"")</f>
        <v/>
      </c>
      <c r="N3571" s="61" t="str">
        <f aca="false">IF(J3571="PosK",SUMIFS(K:K,J:J,"eDNA",H:H,H3571),"")</f>
        <v/>
      </c>
    </row>
    <row r="3572" customFormat="false" ht="14.25" hidden="false" customHeight="false" outlineLevel="0" collapsed="false">
      <c r="A3572" s="0" t="s">
        <v>758</v>
      </c>
      <c r="B3572" s="52" t="s">
        <v>1027</v>
      </c>
      <c r="C3572" s="52" t="s">
        <v>751</v>
      </c>
      <c r="D3572" s="53" t="n">
        <v>0.1</v>
      </c>
      <c r="E3572" s="53" t="n">
        <v>37.52</v>
      </c>
      <c r="F3572" s="0" t="s">
        <v>1378</v>
      </c>
      <c r="G3572" s="0" t="str">
        <f aca="false">LEFT(B3572,2)</f>
        <v>26</v>
      </c>
      <c r="H3572" s="0" t="str">
        <f aca="false">I3572&amp;"_"&amp;G3572&amp;"_"&amp;F3572</f>
        <v>StorVandsalamander_26_20181113_DL2018097_MarieKruseSkole_koersel2</v>
      </c>
      <c r="I3572" s="61" t="str">
        <f aca="false">MID(RIGHT(B3572,LEN(B3572)-3),1,FIND("_",RIGHT(B3572,LEN(B3572)-3))-1)</f>
        <v>StorVandsalamander</v>
      </c>
      <c r="J3572" s="61" t="str">
        <f aca="false">TRIM(SUBSTITUTE(RIGHT(B3572,FIND(I3572,B3572)+1),"_",""))</f>
        <v>eDNA</v>
      </c>
      <c r="K3572" s="0" t="n">
        <f aca="false">IFERROR(VALUE(SUBSTITUTE(E3572,".",",")),E3572)</f>
        <v>37.52</v>
      </c>
      <c r="L3572" s="61" t="str">
        <f aca="false">IF(J3572="PosK",SUMIFS(K:K,J:J,"PosK",H:H,H3572),"")</f>
        <v/>
      </c>
      <c r="M3572" s="61" t="str">
        <f aca="false">IF(J3572="PosK",SUMIFS(K:K,J:J,"NegK",H:H,H3572),"")</f>
        <v/>
      </c>
      <c r="N3572" s="61" t="str">
        <f aca="false">IF(J3572="PosK",SUMIFS(K:K,J:J,"eDNA",H:H,H3572),"")</f>
        <v/>
      </c>
      <c r="Q3572" s="62"/>
    </row>
    <row r="3573" customFormat="false" ht="14.25" hidden="false" customHeight="false" outlineLevel="0" collapsed="false">
      <c r="A3573" s="0" t="s">
        <v>760</v>
      </c>
      <c r="B3573" s="52" t="s">
        <v>1027</v>
      </c>
      <c r="C3573" s="52" t="s">
        <v>751</v>
      </c>
      <c r="D3573" s="53" t="n">
        <v>0.1</v>
      </c>
      <c r="E3573" s="53" t="s">
        <v>748</v>
      </c>
      <c r="F3573" s="0" t="s">
        <v>1378</v>
      </c>
      <c r="G3573" s="0" t="str">
        <f aca="false">LEFT(B3573,2)</f>
        <v>26</v>
      </c>
      <c r="H3573" s="0" t="str">
        <f aca="false">I3573&amp;"_"&amp;G3573&amp;"_"&amp;F3573</f>
        <v>StorVandsalamander_26_20181113_DL2018097_MarieKruseSkole_koersel2</v>
      </c>
      <c r="I3573" s="61" t="str">
        <f aca="false">MID(RIGHT(B3573,LEN(B3573)-3),1,FIND("_",RIGHT(B3573,LEN(B3573)-3))-1)</f>
        <v>StorVandsalamander</v>
      </c>
      <c r="J3573" s="61" t="str">
        <f aca="false">TRIM(SUBSTITUTE(RIGHT(B3573,FIND(I3573,B3573)+1),"_",""))</f>
        <v>eDNA</v>
      </c>
      <c r="K3573" s="0" t="str">
        <f aca="false">IFERROR(VALUE(SUBSTITUTE(E3573,".",",")),E3573)</f>
        <v>No Ct</v>
      </c>
      <c r="L3573" s="61" t="str">
        <f aca="false">IF(J3573="PosK",SUMIFS(K:K,J:J,"PosK",H:H,H3573),"")</f>
        <v/>
      </c>
      <c r="M3573" s="61" t="str">
        <f aca="false">IF(J3573="PosK",SUMIFS(K:K,J:J,"NegK",H:H,H3573),"")</f>
        <v/>
      </c>
      <c r="N3573" s="61" t="str">
        <f aca="false">IF(J3573="PosK",SUMIFS(K:K,J:J,"eDNA",H:H,H3573),"")</f>
        <v/>
      </c>
      <c r="P3573" s="62"/>
      <c r="T3573" s="63"/>
      <c r="W3573" s="64"/>
    </row>
    <row r="3574" customFormat="false" ht="14.25" hidden="false" customHeight="false" outlineLevel="0" collapsed="false">
      <c r="A3574" s="0" t="s">
        <v>762</v>
      </c>
      <c r="B3574" s="52" t="s">
        <v>1029</v>
      </c>
      <c r="C3574" s="52" t="s">
        <v>743</v>
      </c>
      <c r="D3574" s="53" t="n">
        <v>0.1</v>
      </c>
      <c r="E3574" s="53" t="n">
        <v>25.97</v>
      </c>
      <c r="F3574" s="0" t="s">
        <v>1378</v>
      </c>
      <c r="G3574" s="0" t="str">
        <f aca="false">LEFT(B3574,2)</f>
        <v>27</v>
      </c>
      <c r="H3574" s="0" t="str">
        <f aca="false">I3574&amp;"_"&amp;G3574&amp;"_"&amp;F3574</f>
        <v>Strandtudse_27_20181113_DL2018097_MarieKruseSkole_koersel2</v>
      </c>
      <c r="I3574" s="61" t="str">
        <f aca="false">MID(RIGHT(B3574,LEN(B3574)-3),1,FIND("_",RIGHT(B3574,LEN(B3574)-3))-1)</f>
        <v>Strandtudse</v>
      </c>
      <c r="J3574" s="61" t="str">
        <f aca="false">TRIM(SUBSTITUTE(RIGHT(B3574,FIND(I3574,B3574)+1),"_",""))</f>
        <v>PosK</v>
      </c>
      <c r="K3574" s="0" t="n">
        <f aca="false">IFERROR(VALUE(SUBSTITUTE(E3574,".",",")),E3574)</f>
        <v>25.97</v>
      </c>
      <c r="L3574" s="61" t="n">
        <f aca="false">IF(J3574="PosK",SUMIFS(K:K,J:J,"PosK",H:H,H3574),"")</f>
        <v>25.97</v>
      </c>
      <c r="M3574" s="61" t="n">
        <f aca="false">IF(J3574="PosK",SUMIFS(K:K,J:J,"NegK",H:H,H3574),"")</f>
        <v>0</v>
      </c>
      <c r="N3574" s="61" t="n">
        <f aca="false">IF(J3574="PosK",SUMIFS(K:K,J:J,"eDNA",H:H,H3574),"")</f>
        <v>0</v>
      </c>
      <c r="P3574" s="62" t="n">
        <f aca="false">IF(K3576="No Ct",0,K3576)</f>
        <v>0</v>
      </c>
      <c r="Q3574" s="62" t="n">
        <f aca="false">IF(K3577="No Ct",0,K3577)</f>
        <v>0</v>
      </c>
      <c r="R3574" s="0" t="str">
        <f aca="false">IF(AND(L3574&gt;0,M3574=0),"Valid","Invalid")</f>
        <v>Valid</v>
      </c>
      <c r="S3574" s="0" t="str">
        <f aca="false">IF(OR(P3574&gt;1,Q3574&gt;1),"Present","Absent")</f>
        <v>Absent</v>
      </c>
      <c r="T3574" s="63" t="str">
        <f aca="false">IF(OR(AND(P3574&gt;1,P3574&lt;41),AND(Q3574&gt;1,Q3574&lt;41)),"Ct&lt;41","Ct&gt;41")</f>
        <v>Ct&gt;41</v>
      </c>
      <c r="U3574" s="0" t="str">
        <f aca="false">I3574</f>
        <v>Strandtudse</v>
      </c>
      <c r="V3574" s="0" t="str">
        <f aca="false">MID(F3574,10,9)</f>
        <v>DL2018097</v>
      </c>
      <c r="W3574" s="64" t="str">
        <f aca="false">V3574&amp;"_"&amp;U3574&amp;"_"&amp;R3574&amp;"_"&amp;S3574&amp;"_"&amp;T3574</f>
        <v>DL2018097_Strandtudse_Valid_Absent_Ct&gt;41</v>
      </c>
    </row>
    <row r="3575" customFormat="false" ht="14.25" hidden="false" customHeight="false" outlineLevel="0" collapsed="false">
      <c r="A3575" s="0" t="s">
        <v>764</v>
      </c>
      <c r="B3575" s="52" t="s">
        <v>1030</v>
      </c>
      <c r="C3575" s="52" t="s">
        <v>747</v>
      </c>
      <c r="D3575" s="53" t="n">
        <v>0.1</v>
      </c>
      <c r="E3575" s="53" t="s">
        <v>748</v>
      </c>
      <c r="F3575" s="0" t="s">
        <v>1378</v>
      </c>
      <c r="G3575" s="0" t="str">
        <f aca="false">LEFT(B3575,2)</f>
        <v>27</v>
      </c>
      <c r="H3575" s="0" t="str">
        <f aca="false">I3575&amp;"_"&amp;G3575&amp;"_"&amp;F3575</f>
        <v>Strandtudse_27_20181113_DL2018097_MarieKruseSkole_koersel2</v>
      </c>
      <c r="I3575" s="61" t="str">
        <f aca="false">MID(RIGHT(B3575,LEN(B3575)-3),1,FIND("_",RIGHT(B3575,LEN(B3575)-3))-1)</f>
        <v>Strandtudse</v>
      </c>
      <c r="J3575" s="61" t="str">
        <f aca="false">TRIM(SUBSTITUTE(RIGHT(B3575,FIND(I3575,B3575)+1),"_",""))</f>
        <v>NegK</v>
      </c>
      <c r="K3575" s="0" t="str">
        <f aca="false">IFERROR(VALUE(SUBSTITUTE(E3575,".",",")),E3575)</f>
        <v>No Ct</v>
      </c>
      <c r="L3575" s="61" t="str">
        <f aca="false">IF(J3575="PosK",SUMIFS(K:K,J:J,"PosK",H:H,H3575),"")</f>
        <v/>
      </c>
      <c r="M3575" s="61" t="str">
        <f aca="false">IF(J3575="PosK",SUMIFS(K:K,J:J,"NegK",H:H,H3575),"")</f>
        <v/>
      </c>
      <c r="N3575" s="61" t="str">
        <f aca="false">IF(J3575="PosK",SUMIFS(K:K,J:J,"eDNA",H:H,H3575),"")</f>
        <v/>
      </c>
    </row>
    <row r="3576" customFormat="false" ht="14.25" hidden="false" customHeight="false" outlineLevel="0" collapsed="false">
      <c r="A3576" s="0" t="s">
        <v>766</v>
      </c>
      <c r="B3576" s="52" t="s">
        <v>1031</v>
      </c>
      <c r="C3576" s="52" t="s">
        <v>751</v>
      </c>
      <c r="D3576" s="53" t="n">
        <v>0.1</v>
      </c>
      <c r="E3576" s="53" t="s">
        <v>748</v>
      </c>
      <c r="F3576" s="0" t="s">
        <v>1378</v>
      </c>
      <c r="G3576" s="0" t="str">
        <f aca="false">LEFT(B3576,2)</f>
        <v>27</v>
      </c>
      <c r="H3576" s="0" t="str">
        <f aca="false">I3576&amp;"_"&amp;G3576&amp;"_"&amp;F3576</f>
        <v>Strandtudse_27_20181113_DL2018097_MarieKruseSkole_koersel2</v>
      </c>
      <c r="I3576" s="61" t="str">
        <f aca="false">MID(RIGHT(B3576,LEN(B3576)-3),1,FIND("_",RIGHT(B3576,LEN(B3576)-3))-1)</f>
        <v>Strandtudse</v>
      </c>
      <c r="J3576" s="61" t="str">
        <f aca="false">TRIM(SUBSTITUTE(RIGHT(B3576,FIND(I3576,B3576)+1),"_",""))</f>
        <v>eDNA</v>
      </c>
      <c r="K3576" s="0" t="str">
        <f aca="false">IFERROR(VALUE(SUBSTITUTE(E3576,".",",")),E3576)</f>
        <v>No Ct</v>
      </c>
      <c r="L3576" s="61" t="str">
        <f aca="false">IF(J3576="PosK",SUMIFS(K:K,J:J,"PosK",H:H,H3576),"")</f>
        <v/>
      </c>
      <c r="M3576" s="61" t="str">
        <f aca="false">IF(J3576="PosK",SUMIFS(K:K,J:J,"NegK",H:H,H3576),"")</f>
        <v/>
      </c>
      <c r="N3576" s="61" t="str">
        <f aca="false">IF(J3576="PosK",SUMIFS(K:K,J:J,"eDNA",H:H,H3576),"")</f>
        <v/>
      </c>
      <c r="Q3576" s="62"/>
    </row>
    <row r="3577" customFormat="false" ht="14.25" hidden="false" customHeight="false" outlineLevel="0" collapsed="false">
      <c r="A3577" s="0" t="s">
        <v>768</v>
      </c>
      <c r="B3577" s="52" t="s">
        <v>1031</v>
      </c>
      <c r="C3577" s="52" t="s">
        <v>751</v>
      </c>
      <c r="D3577" s="53" t="n">
        <v>0.1</v>
      </c>
      <c r="E3577" s="53" t="s">
        <v>748</v>
      </c>
      <c r="F3577" s="0" t="s">
        <v>1378</v>
      </c>
      <c r="G3577" s="0" t="str">
        <f aca="false">LEFT(B3577,2)</f>
        <v>27</v>
      </c>
      <c r="H3577" s="0" t="str">
        <f aca="false">I3577&amp;"_"&amp;G3577&amp;"_"&amp;F3577</f>
        <v>Strandtudse_27_20181113_DL2018097_MarieKruseSkole_koersel2</v>
      </c>
      <c r="I3577" s="61" t="str">
        <f aca="false">MID(RIGHT(B3577,LEN(B3577)-3),1,FIND("_",RIGHT(B3577,LEN(B3577)-3))-1)</f>
        <v>Strandtudse</v>
      </c>
      <c r="J3577" s="61" t="str">
        <f aca="false">TRIM(SUBSTITUTE(RIGHT(B3577,FIND(I3577,B3577)+1),"_",""))</f>
        <v>eDNA</v>
      </c>
      <c r="K3577" s="0" t="str">
        <f aca="false">IFERROR(VALUE(SUBSTITUTE(E3577,".",",")),E3577)</f>
        <v>No Ct</v>
      </c>
      <c r="L3577" s="61" t="str">
        <f aca="false">IF(J3577="PosK",SUMIFS(K:K,J:J,"PosK",H:H,H3577),"")</f>
        <v/>
      </c>
      <c r="M3577" s="61" t="str">
        <f aca="false">IF(J3577="PosK",SUMIFS(K:K,J:J,"NegK",H:H,H3577),"")</f>
        <v/>
      </c>
      <c r="N3577" s="61" t="str">
        <f aca="false">IF(J3577="PosK",SUMIFS(K:K,J:J,"eDNA",H:H,H3577),"")</f>
        <v/>
      </c>
      <c r="P3577" s="62"/>
      <c r="T3577" s="63"/>
      <c r="W3577" s="64"/>
    </row>
    <row r="3578" customFormat="false" ht="14.25" hidden="false" customHeight="false" outlineLevel="0" collapsed="false">
      <c r="A3578" s="0" t="s">
        <v>770</v>
      </c>
      <c r="B3578" s="52" t="s">
        <v>1033</v>
      </c>
      <c r="C3578" s="52" t="s">
        <v>743</v>
      </c>
      <c r="D3578" s="53" t="n">
        <v>0.1</v>
      </c>
      <c r="E3578" s="53" t="n">
        <v>30.93</v>
      </c>
      <c r="F3578" s="0" t="s">
        <v>1378</v>
      </c>
      <c r="G3578" s="0" t="str">
        <f aca="false">LEFT(B3578,2)</f>
        <v>28</v>
      </c>
      <c r="H3578" s="0" t="str">
        <f aca="false">I3578&amp;"_"&amp;G3578&amp;"_"&amp;F3578</f>
        <v>GroenbrogetTudse_28_20181113_DL2018097_MarieKruseSkole_koersel2</v>
      </c>
      <c r="I3578" s="61" t="str">
        <f aca="false">MID(RIGHT(B3578,LEN(B3578)-3),1,FIND("_",RIGHT(B3578,LEN(B3578)-3))-1)</f>
        <v>GroenbrogetTudse</v>
      </c>
      <c r="J3578" s="61" t="str">
        <f aca="false">TRIM(SUBSTITUTE(RIGHT(B3578,FIND(I3578,B3578)+1),"_",""))</f>
        <v>PosK</v>
      </c>
      <c r="K3578" s="0" t="n">
        <f aca="false">IFERROR(VALUE(SUBSTITUTE(E3578,".",",")),E3578)</f>
        <v>30.93</v>
      </c>
      <c r="L3578" s="61" t="n">
        <f aca="false">IF(J3578="PosK",SUMIFS(K:K,J:J,"PosK",H:H,H3578),"")</f>
        <v>30.93</v>
      </c>
      <c r="M3578" s="61" t="n">
        <f aca="false">IF(J3578="PosK",SUMIFS(K:K,J:J,"NegK",H:H,H3578),"")</f>
        <v>0</v>
      </c>
      <c r="N3578" s="61" t="n">
        <f aca="false">IF(J3578="PosK",SUMIFS(K:K,J:J,"eDNA",H:H,H3578),"")</f>
        <v>0</v>
      </c>
      <c r="P3578" s="62" t="n">
        <f aca="false">IF(K3580="No Ct",0,K3580)</f>
        <v>0</v>
      </c>
      <c r="Q3578" s="62" t="n">
        <f aca="false">IF(K3581="No Ct",0,K3581)</f>
        <v>0</v>
      </c>
      <c r="R3578" s="0" t="str">
        <f aca="false">IF(AND(L3578&gt;0,M3578=0),"Valid","Invalid")</f>
        <v>Valid</v>
      </c>
      <c r="S3578" s="0" t="str">
        <f aca="false">IF(OR(P3578&gt;1,Q3578&gt;1),"Present","Absent")</f>
        <v>Absent</v>
      </c>
      <c r="T3578" s="63" t="str">
        <f aca="false">IF(OR(AND(P3578&gt;1,P3578&lt;41),AND(Q3578&gt;1,Q3578&lt;41)),"Ct&lt;41","Ct&gt;41")</f>
        <v>Ct&gt;41</v>
      </c>
      <c r="U3578" s="0" t="str">
        <f aca="false">I3578</f>
        <v>GroenbrogetTudse</v>
      </c>
      <c r="V3578" s="0" t="str">
        <f aca="false">MID(F3578,10,9)</f>
        <v>DL2018097</v>
      </c>
      <c r="W3578" s="64" t="str">
        <f aca="false">V3578&amp;"_"&amp;U3578&amp;"_"&amp;R3578&amp;"_"&amp;S3578&amp;"_"&amp;T3578</f>
        <v>DL2018097_GroenbrogetTudse_Valid_Absent_Ct&gt;41</v>
      </c>
    </row>
    <row r="3579" customFormat="false" ht="14.25" hidden="false" customHeight="false" outlineLevel="0" collapsed="false">
      <c r="A3579" s="0" t="s">
        <v>772</v>
      </c>
      <c r="B3579" s="52" t="s">
        <v>1034</v>
      </c>
      <c r="C3579" s="52" t="s">
        <v>747</v>
      </c>
      <c r="D3579" s="53" t="n">
        <v>0.1</v>
      </c>
      <c r="E3579" s="53" t="s">
        <v>748</v>
      </c>
      <c r="F3579" s="0" t="s">
        <v>1378</v>
      </c>
      <c r="G3579" s="0" t="str">
        <f aca="false">LEFT(B3579,2)</f>
        <v>28</v>
      </c>
      <c r="H3579" s="0" t="str">
        <f aca="false">I3579&amp;"_"&amp;G3579&amp;"_"&amp;F3579</f>
        <v>GroenbrogetTudse_28_20181113_DL2018097_MarieKruseSkole_koersel2</v>
      </c>
      <c r="I3579" s="61" t="str">
        <f aca="false">MID(RIGHT(B3579,LEN(B3579)-3),1,FIND("_",RIGHT(B3579,LEN(B3579)-3))-1)</f>
        <v>GroenbrogetTudse</v>
      </c>
      <c r="J3579" s="61" t="str">
        <f aca="false">TRIM(SUBSTITUTE(RIGHT(B3579,FIND(I3579,B3579)+1),"_",""))</f>
        <v>NegK</v>
      </c>
      <c r="K3579" s="0" t="str">
        <f aca="false">IFERROR(VALUE(SUBSTITUTE(E3579,".",",")),E3579)</f>
        <v>No Ct</v>
      </c>
      <c r="L3579" s="61" t="str">
        <f aca="false">IF(J3579="PosK",SUMIFS(K:K,J:J,"PosK",H:H,H3579),"")</f>
        <v/>
      </c>
      <c r="M3579" s="61" t="str">
        <f aca="false">IF(J3579="PosK",SUMIFS(K:K,J:J,"NegK",H:H,H3579),"")</f>
        <v/>
      </c>
      <c r="N3579" s="61" t="str">
        <f aca="false">IF(J3579="PosK",SUMIFS(K:K,J:J,"eDNA",H:H,H3579),"")</f>
        <v/>
      </c>
    </row>
    <row r="3580" customFormat="false" ht="14.25" hidden="false" customHeight="false" outlineLevel="0" collapsed="false">
      <c r="A3580" s="0" t="s">
        <v>774</v>
      </c>
      <c r="B3580" s="52" t="s">
        <v>1035</v>
      </c>
      <c r="C3580" s="52" t="s">
        <v>751</v>
      </c>
      <c r="D3580" s="53" t="n">
        <v>0.1</v>
      </c>
      <c r="E3580" s="53" t="s">
        <v>748</v>
      </c>
      <c r="F3580" s="0" t="s">
        <v>1378</v>
      </c>
      <c r="G3580" s="0" t="str">
        <f aca="false">LEFT(B3580,2)</f>
        <v>28</v>
      </c>
      <c r="H3580" s="0" t="str">
        <f aca="false">I3580&amp;"_"&amp;G3580&amp;"_"&amp;F3580</f>
        <v>GroenbrogetTudse_28_20181113_DL2018097_MarieKruseSkole_koersel2</v>
      </c>
      <c r="I3580" s="61" t="str">
        <f aca="false">MID(RIGHT(B3580,LEN(B3580)-3),1,FIND("_",RIGHT(B3580,LEN(B3580)-3))-1)</f>
        <v>GroenbrogetTudse</v>
      </c>
      <c r="J3580" s="61" t="str">
        <f aca="false">TRIM(SUBSTITUTE(RIGHT(B3580,FIND(I3580,B3580)+1),"_",""))</f>
        <v>eDNA</v>
      </c>
      <c r="K3580" s="0" t="str">
        <f aca="false">IFERROR(VALUE(SUBSTITUTE(E3580,".",",")),E3580)</f>
        <v>No Ct</v>
      </c>
      <c r="L3580" s="61" t="str">
        <f aca="false">IF(J3580="PosK",SUMIFS(K:K,J:J,"PosK",H:H,H3580),"")</f>
        <v/>
      </c>
      <c r="M3580" s="61" t="str">
        <f aca="false">IF(J3580="PosK",SUMIFS(K:K,J:J,"NegK",H:H,H3580),"")</f>
        <v/>
      </c>
      <c r="N3580" s="61" t="str">
        <f aca="false">IF(J3580="PosK",SUMIFS(K:K,J:J,"eDNA",H:H,H3580),"")</f>
        <v/>
      </c>
      <c r="Q3580" s="62"/>
    </row>
    <row r="3581" customFormat="false" ht="14.25" hidden="false" customHeight="false" outlineLevel="0" collapsed="false">
      <c r="A3581" s="0" t="s">
        <v>776</v>
      </c>
      <c r="B3581" s="52" t="s">
        <v>1035</v>
      </c>
      <c r="C3581" s="52" t="s">
        <v>751</v>
      </c>
      <c r="D3581" s="53" t="n">
        <v>0.1</v>
      </c>
      <c r="E3581" s="53" t="s">
        <v>748</v>
      </c>
      <c r="F3581" s="0" t="s">
        <v>1378</v>
      </c>
      <c r="G3581" s="0" t="str">
        <f aca="false">LEFT(B3581,2)</f>
        <v>28</v>
      </c>
      <c r="H3581" s="0" t="str">
        <f aca="false">I3581&amp;"_"&amp;G3581&amp;"_"&amp;F3581</f>
        <v>GroenbrogetTudse_28_20181113_DL2018097_MarieKruseSkole_koersel2</v>
      </c>
      <c r="I3581" s="61" t="str">
        <f aca="false">MID(RIGHT(B3581,LEN(B3581)-3),1,FIND("_",RIGHT(B3581,LEN(B3581)-3))-1)</f>
        <v>GroenbrogetTudse</v>
      </c>
      <c r="J3581" s="61" t="str">
        <f aca="false">TRIM(SUBSTITUTE(RIGHT(B3581,FIND(I3581,B3581)+1),"_",""))</f>
        <v>eDNA</v>
      </c>
      <c r="K3581" s="0" t="str">
        <f aca="false">IFERROR(VALUE(SUBSTITUTE(E3581,".",",")),E3581)</f>
        <v>No Ct</v>
      </c>
      <c r="L3581" s="61" t="str">
        <f aca="false">IF(J3581="PosK",SUMIFS(K:K,J:J,"PosK",H:H,H3581),"")</f>
        <v/>
      </c>
      <c r="M3581" s="61" t="str">
        <f aca="false">IF(J3581="PosK",SUMIFS(K:K,J:J,"NegK",H:H,H3581),"")</f>
        <v/>
      </c>
      <c r="N3581" s="61" t="str">
        <f aca="false">IF(J3581="PosK",SUMIFS(K:K,J:J,"eDNA",H:H,H3581),"")</f>
        <v/>
      </c>
      <c r="P3581" s="62"/>
      <c r="T3581" s="63"/>
      <c r="W3581" s="64"/>
    </row>
    <row r="3582" customFormat="false" ht="14.25" hidden="false" customHeight="false" outlineLevel="0" collapsed="false">
      <c r="A3582" s="0" t="s">
        <v>778</v>
      </c>
      <c r="B3582" s="52" t="s">
        <v>1037</v>
      </c>
      <c r="C3582" s="52" t="s">
        <v>743</v>
      </c>
      <c r="D3582" s="53" t="n">
        <v>0.1</v>
      </c>
      <c r="E3582" s="53" t="n">
        <v>27.72</v>
      </c>
      <c r="F3582" s="0" t="s">
        <v>1378</v>
      </c>
      <c r="G3582" s="0" t="str">
        <f aca="false">LEFT(B3582,2)</f>
        <v>29</v>
      </c>
      <c r="H3582" s="0" t="str">
        <f aca="false">I3582&amp;"_"&amp;G3582&amp;"_"&amp;F3582</f>
        <v>Loevfroe_29_20181113_DL2018097_MarieKruseSkole_koersel2</v>
      </c>
      <c r="I3582" s="61" t="str">
        <f aca="false">MID(RIGHT(B3582,LEN(B3582)-3),1,FIND("_",RIGHT(B3582,LEN(B3582)-3))-1)</f>
        <v>Loevfroe</v>
      </c>
      <c r="J3582" s="61" t="str">
        <f aca="false">TRIM(SUBSTITUTE(RIGHT(B3582,FIND(I3582,B3582)+1),"_",""))</f>
        <v>PosK</v>
      </c>
      <c r="K3582" s="0" t="n">
        <f aca="false">IFERROR(VALUE(SUBSTITUTE(E3582,".",",")),E3582)</f>
        <v>27.72</v>
      </c>
      <c r="L3582" s="61" t="n">
        <f aca="false">IF(J3582="PosK",SUMIFS(K:K,J:J,"PosK",H:H,H3582),"")</f>
        <v>27.72</v>
      </c>
      <c r="M3582" s="61" t="n">
        <f aca="false">IF(J3582="PosK",SUMIFS(K:K,J:J,"NegK",H:H,H3582),"")</f>
        <v>0</v>
      </c>
      <c r="N3582" s="61" t="n">
        <f aca="false">IF(J3582="PosK",SUMIFS(K:K,J:J,"eDNA",H:H,H3582),"")</f>
        <v>0</v>
      </c>
      <c r="P3582" s="62" t="n">
        <f aca="false">IF(K3584="No Ct",0,K3584)</f>
        <v>0</v>
      </c>
      <c r="Q3582" s="62" t="n">
        <f aca="false">IF(K3585="No Ct",0,K3585)</f>
        <v>0</v>
      </c>
      <c r="R3582" s="0" t="str">
        <f aca="false">IF(AND(L3582&gt;0,M3582=0),"Valid","Invalid")</f>
        <v>Valid</v>
      </c>
      <c r="S3582" s="0" t="str">
        <f aca="false">IF(OR(P3582&gt;1,Q3582&gt;1),"Present","Absent")</f>
        <v>Absent</v>
      </c>
      <c r="T3582" s="63" t="str">
        <f aca="false">IF(OR(AND(P3582&gt;1,P3582&lt;41),AND(Q3582&gt;1,Q3582&lt;41)),"Ct&lt;41","Ct&gt;41")</f>
        <v>Ct&gt;41</v>
      </c>
      <c r="U3582" s="0" t="str">
        <f aca="false">I3582</f>
        <v>Loevfroe</v>
      </c>
      <c r="V3582" s="0" t="str">
        <f aca="false">MID(F3582,10,9)</f>
        <v>DL2018097</v>
      </c>
      <c r="W3582" s="64" t="str">
        <f aca="false">V3582&amp;"_"&amp;U3582&amp;"_"&amp;R3582&amp;"_"&amp;S3582&amp;"_"&amp;T3582</f>
        <v>DL2018097_Loevfroe_Valid_Absent_Ct&gt;41</v>
      </c>
    </row>
    <row r="3583" customFormat="false" ht="14.25" hidden="false" customHeight="false" outlineLevel="0" collapsed="false">
      <c r="A3583" s="0" t="s">
        <v>780</v>
      </c>
      <c r="B3583" s="52" t="s">
        <v>1038</v>
      </c>
      <c r="C3583" s="52" t="s">
        <v>747</v>
      </c>
      <c r="D3583" s="53" t="n">
        <v>0.1</v>
      </c>
      <c r="E3583" s="53" t="s">
        <v>748</v>
      </c>
      <c r="F3583" s="0" t="s">
        <v>1378</v>
      </c>
      <c r="G3583" s="0" t="str">
        <f aca="false">LEFT(B3583,2)</f>
        <v>29</v>
      </c>
      <c r="H3583" s="0" t="str">
        <f aca="false">I3583&amp;"_"&amp;G3583&amp;"_"&amp;F3583</f>
        <v>Loevfroe_29_20181113_DL2018097_MarieKruseSkole_koersel2</v>
      </c>
      <c r="I3583" s="61" t="str">
        <f aca="false">MID(RIGHT(B3583,LEN(B3583)-3),1,FIND("_",RIGHT(B3583,LEN(B3583)-3))-1)</f>
        <v>Loevfroe</v>
      </c>
      <c r="J3583" s="61" t="str">
        <f aca="false">TRIM(SUBSTITUTE(RIGHT(B3583,FIND(I3583,B3583)+1),"_",""))</f>
        <v>NegK</v>
      </c>
      <c r="K3583" s="0" t="str">
        <f aca="false">IFERROR(VALUE(SUBSTITUTE(E3583,".",",")),E3583)</f>
        <v>No Ct</v>
      </c>
      <c r="L3583" s="61" t="str">
        <f aca="false">IF(J3583="PosK",SUMIFS(K:K,J:J,"PosK",H:H,H3583),"")</f>
        <v/>
      </c>
      <c r="M3583" s="61" t="str">
        <f aca="false">IF(J3583="PosK",SUMIFS(K:K,J:J,"NegK",H:H,H3583),"")</f>
        <v/>
      </c>
      <c r="N3583" s="61" t="str">
        <f aca="false">IF(J3583="PosK",SUMIFS(K:K,J:J,"eDNA",H:H,H3583),"")</f>
        <v/>
      </c>
    </row>
    <row r="3584" customFormat="false" ht="14.25" hidden="false" customHeight="false" outlineLevel="0" collapsed="false">
      <c r="A3584" s="0" t="s">
        <v>782</v>
      </c>
      <c r="B3584" s="52" t="s">
        <v>1039</v>
      </c>
      <c r="C3584" s="52" t="s">
        <v>751</v>
      </c>
      <c r="D3584" s="53" t="n">
        <v>0.1</v>
      </c>
      <c r="E3584" s="53" t="s">
        <v>748</v>
      </c>
      <c r="F3584" s="0" t="s">
        <v>1378</v>
      </c>
      <c r="G3584" s="0" t="str">
        <f aca="false">LEFT(B3584,2)</f>
        <v>29</v>
      </c>
      <c r="H3584" s="0" t="str">
        <f aca="false">I3584&amp;"_"&amp;G3584&amp;"_"&amp;F3584</f>
        <v>Loevfroe_29_20181113_DL2018097_MarieKruseSkole_koersel2</v>
      </c>
      <c r="I3584" s="61" t="str">
        <f aca="false">MID(RIGHT(B3584,LEN(B3584)-3),1,FIND("_",RIGHT(B3584,LEN(B3584)-3))-1)</f>
        <v>Loevfroe</v>
      </c>
      <c r="J3584" s="61" t="str">
        <f aca="false">TRIM(SUBSTITUTE(RIGHT(B3584,FIND(I3584,B3584)+1),"_",""))</f>
        <v>eDNA</v>
      </c>
      <c r="K3584" s="0" t="str">
        <f aca="false">IFERROR(VALUE(SUBSTITUTE(E3584,".",",")),E3584)</f>
        <v>No Ct</v>
      </c>
      <c r="L3584" s="61" t="str">
        <f aca="false">IF(J3584="PosK",SUMIFS(K:K,J:J,"PosK",H:H,H3584),"")</f>
        <v/>
      </c>
      <c r="M3584" s="61" t="str">
        <f aca="false">IF(J3584="PosK",SUMIFS(K:K,J:J,"NegK",H:H,H3584),"")</f>
        <v/>
      </c>
      <c r="N3584" s="61" t="str">
        <f aca="false">IF(J3584="PosK",SUMIFS(K:K,J:J,"eDNA",H:H,H3584),"")</f>
        <v/>
      </c>
      <c r="Q3584" s="62"/>
    </row>
    <row r="3585" customFormat="false" ht="14.25" hidden="false" customHeight="false" outlineLevel="0" collapsed="false">
      <c r="A3585" s="0" t="s">
        <v>784</v>
      </c>
      <c r="B3585" s="52" t="s">
        <v>1039</v>
      </c>
      <c r="C3585" s="52" t="s">
        <v>751</v>
      </c>
      <c r="D3585" s="53" t="n">
        <v>0.1</v>
      </c>
      <c r="E3585" s="53" t="s">
        <v>748</v>
      </c>
      <c r="F3585" s="0" t="s">
        <v>1378</v>
      </c>
      <c r="G3585" s="0" t="str">
        <f aca="false">LEFT(B3585,2)</f>
        <v>29</v>
      </c>
      <c r="H3585" s="0" t="str">
        <f aca="false">I3585&amp;"_"&amp;G3585&amp;"_"&amp;F3585</f>
        <v>Loevfroe_29_20181113_DL2018097_MarieKruseSkole_koersel2</v>
      </c>
      <c r="I3585" s="61" t="str">
        <f aca="false">MID(RIGHT(B3585,LEN(B3585)-3),1,FIND("_",RIGHT(B3585,LEN(B3585)-3))-1)</f>
        <v>Loevfroe</v>
      </c>
      <c r="J3585" s="61" t="str">
        <f aca="false">TRIM(SUBSTITUTE(RIGHT(B3585,FIND(I3585,B3585)+1),"_",""))</f>
        <v>eDNA</v>
      </c>
      <c r="K3585" s="0" t="str">
        <f aca="false">IFERROR(VALUE(SUBSTITUTE(E3585,".",",")),E3585)</f>
        <v>No Ct</v>
      </c>
      <c r="L3585" s="61" t="str">
        <f aca="false">IF(J3585="PosK",SUMIFS(K:K,J:J,"PosK",H:H,H3585),"")</f>
        <v/>
      </c>
      <c r="M3585" s="61" t="str">
        <f aca="false">IF(J3585="PosK",SUMIFS(K:K,J:J,"NegK",H:H,H3585),"")</f>
        <v/>
      </c>
      <c r="N3585" s="61" t="str">
        <f aca="false">IF(J3585="PosK",SUMIFS(K:K,J:J,"eDNA",H:H,H3585),"")</f>
        <v/>
      </c>
      <c r="P3585" s="62"/>
      <c r="T3585" s="63"/>
      <c r="W3585" s="64"/>
    </row>
    <row r="3586" customFormat="false" ht="14.25" hidden="false" customHeight="false" outlineLevel="0" collapsed="false">
      <c r="A3586" s="0" t="s">
        <v>786</v>
      </c>
      <c r="B3586" s="52" t="s">
        <v>1041</v>
      </c>
      <c r="C3586" s="52" t="s">
        <v>743</v>
      </c>
      <c r="D3586" s="53" t="n">
        <v>0.1</v>
      </c>
      <c r="E3586" s="53" t="n">
        <v>28.24</v>
      </c>
      <c r="F3586" s="0" t="s">
        <v>1378</v>
      </c>
      <c r="G3586" s="0" t="str">
        <f aca="false">LEFT(B3586,2)</f>
        <v>30</v>
      </c>
      <c r="H3586" s="0" t="str">
        <f aca="false">I3586&amp;"_"&amp;G3586&amp;"_"&amp;F3586</f>
        <v>Klokkefroe_30_20181113_DL2018097_MarieKruseSkole_koersel2</v>
      </c>
      <c r="I3586" s="61" t="str">
        <f aca="false">MID(RIGHT(B3586,LEN(B3586)-3),1,FIND("_",RIGHT(B3586,LEN(B3586)-3))-1)</f>
        <v>Klokkefroe</v>
      </c>
      <c r="J3586" s="61" t="str">
        <f aca="false">TRIM(SUBSTITUTE(RIGHT(B3586,FIND(I3586,B3586)+1),"_",""))</f>
        <v>PosK</v>
      </c>
      <c r="K3586" s="0" t="n">
        <f aca="false">IFERROR(VALUE(SUBSTITUTE(E3586,".",",")),E3586)</f>
        <v>28.24</v>
      </c>
      <c r="L3586" s="61" t="n">
        <f aca="false">IF(J3586="PosK",SUMIFS(K:K,J:J,"PosK",H:H,H3586),"")</f>
        <v>28.24</v>
      </c>
      <c r="M3586" s="61" t="n">
        <f aca="false">IF(J3586="PosK",SUMIFS(K:K,J:J,"NegK",H:H,H3586),"")</f>
        <v>0</v>
      </c>
      <c r="N3586" s="61" t="n">
        <f aca="false">IF(J3586="PosK",SUMIFS(K:K,J:J,"eDNA",H:H,H3586),"")</f>
        <v>0</v>
      </c>
      <c r="P3586" s="62" t="n">
        <f aca="false">IF(K3588="No Ct",0,K3588)</f>
        <v>0</v>
      </c>
      <c r="Q3586" s="62" t="n">
        <f aca="false">IF(K3589="No Ct",0,K3589)</f>
        <v>0</v>
      </c>
      <c r="R3586" s="0" t="str">
        <f aca="false">IF(AND(L3586&gt;0,M3586=0),"Valid","Invalid")</f>
        <v>Valid</v>
      </c>
      <c r="S3586" s="0" t="str">
        <f aca="false">IF(OR(P3586&gt;1,Q3586&gt;1),"Present","Absent")</f>
        <v>Absent</v>
      </c>
      <c r="T3586" s="63" t="str">
        <f aca="false">IF(OR(AND(P3586&gt;1,P3586&lt;41),AND(Q3586&gt;1,Q3586&lt;41)),"Ct&lt;41","Ct&gt;41")</f>
        <v>Ct&gt;41</v>
      </c>
      <c r="U3586" s="0" t="str">
        <f aca="false">I3586</f>
        <v>Klokkefroe</v>
      </c>
      <c r="V3586" s="0" t="str">
        <f aca="false">MID(F3586,10,9)</f>
        <v>DL2018097</v>
      </c>
      <c r="W3586" s="64" t="str">
        <f aca="false">V3586&amp;"_"&amp;U3586&amp;"_"&amp;R3586&amp;"_"&amp;S3586&amp;"_"&amp;T3586</f>
        <v>DL2018097_Klokkefroe_Valid_Absent_Ct&gt;41</v>
      </c>
    </row>
    <row r="3587" customFormat="false" ht="14.25" hidden="false" customHeight="false" outlineLevel="0" collapsed="false">
      <c r="A3587" s="0" t="s">
        <v>788</v>
      </c>
      <c r="B3587" s="52" t="s">
        <v>1042</v>
      </c>
      <c r="C3587" s="52" t="s">
        <v>747</v>
      </c>
      <c r="D3587" s="53" t="n">
        <v>0.1</v>
      </c>
      <c r="E3587" s="53" t="s">
        <v>748</v>
      </c>
      <c r="F3587" s="0" t="s">
        <v>1378</v>
      </c>
      <c r="G3587" s="0" t="str">
        <f aca="false">LEFT(B3587,2)</f>
        <v>30</v>
      </c>
      <c r="H3587" s="0" t="str">
        <f aca="false">I3587&amp;"_"&amp;G3587&amp;"_"&amp;F3587</f>
        <v>Klokkefroe_30_20181113_DL2018097_MarieKruseSkole_koersel2</v>
      </c>
      <c r="I3587" s="61" t="str">
        <f aca="false">MID(RIGHT(B3587,LEN(B3587)-3),1,FIND("_",RIGHT(B3587,LEN(B3587)-3))-1)</f>
        <v>Klokkefroe</v>
      </c>
      <c r="J3587" s="61" t="str">
        <f aca="false">TRIM(SUBSTITUTE(RIGHT(B3587,FIND(I3587,B3587)+1),"_",""))</f>
        <v>NegK</v>
      </c>
      <c r="K3587" s="0" t="str">
        <f aca="false">IFERROR(VALUE(SUBSTITUTE(E3587,".",",")),E3587)</f>
        <v>No Ct</v>
      </c>
      <c r="L3587" s="61" t="str">
        <f aca="false">IF(J3587="PosK",SUMIFS(K:K,J:J,"PosK",H:H,H3587),"")</f>
        <v/>
      </c>
      <c r="M3587" s="61" t="str">
        <f aca="false">IF(J3587="PosK",SUMIFS(K:K,J:J,"NegK",H:H,H3587),"")</f>
        <v/>
      </c>
      <c r="N3587" s="61" t="str">
        <f aca="false">IF(J3587="PosK",SUMIFS(K:K,J:J,"eDNA",H:H,H3587),"")</f>
        <v/>
      </c>
    </row>
    <row r="3588" customFormat="false" ht="14.25" hidden="false" customHeight="false" outlineLevel="0" collapsed="false">
      <c r="A3588" s="0" t="s">
        <v>790</v>
      </c>
      <c r="B3588" s="52" t="s">
        <v>1043</v>
      </c>
      <c r="C3588" s="52" t="s">
        <v>751</v>
      </c>
      <c r="D3588" s="53" t="n">
        <v>0.1</v>
      </c>
      <c r="E3588" s="53" t="s">
        <v>748</v>
      </c>
      <c r="F3588" s="0" t="s">
        <v>1378</v>
      </c>
      <c r="G3588" s="0" t="str">
        <f aca="false">LEFT(B3588,2)</f>
        <v>30</v>
      </c>
      <c r="H3588" s="0" t="str">
        <f aca="false">I3588&amp;"_"&amp;G3588&amp;"_"&amp;F3588</f>
        <v>Klokkefroe_30_20181113_DL2018097_MarieKruseSkole_koersel2</v>
      </c>
      <c r="I3588" s="61" t="str">
        <f aca="false">MID(RIGHT(B3588,LEN(B3588)-3),1,FIND("_",RIGHT(B3588,LEN(B3588)-3))-1)</f>
        <v>Klokkefroe</v>
      </c>
      <c r="J3588" s="61" t="str">
        <f aca="false">TRIM(SUBSTITUTE(RIGHT(B3588,FIND(I3588,B3588)+1),"_",""))</f>
        <v>eDNA</v>
      </c>
      <c r="K3588" s="0" t="str">
        <f aca="false">IFERROR(VALUE(SUBSTITUTE(E3588,".",",")),E3588)</f>
        <v>No Ct</v>
      </c>
      <c r="L3588" s="61" t="str">
        <f aca="false">IF(J3588="PosK",SUMIFS(K:K,J:J,"PosK",H:H,H3588),"")</f>
        <v/>
      </c>
      <c r="M3588" s="61" t="str">
        <f aca="false">IF(J3588="PosK",SUMIFS(K:K,J:J,"NegK",H:H,H3588),"")</f>
        <v/>
      </c>
      <c r="N3588" s="61" t="str">
        <f aca="false">IF(J3588="PosK",SUMIFS(K:K,J:J,"eDNA",H:H,H3588),"")</f>
        <v/>
      </c>
      <c r="Q3588" s="62"/>
    </row>
    <row r="3589" customFormat="false" ht="14.25" hidden="false" customHeight="false" outlineLevel="0" collapsed="false">
      <c r="A3589" s="0" t="s">
        <v>792</v>
      </c>
      <c r="B3589" s="52" t="s">
        <v>1043</v>
      </c>
      <c r="C3589" s="52" t="s">
        <v>751</v>
      </c>
      <c r="D3589" s="53" t="n">
        <v>0.1</v>
      </c>
      <c r="E3589" s="53" t="s">
        <v>748</v>
      </c>
      <c r="F3589" s="0" t="s">
        <v>1378</v>
      </c>
      <c r="G3589" s="0" t="str">
        <f aca="false">LEFT(B3589,2)</f>
        <v>30</v>
      </c>
      <c r="H3589" s="0" t="str">
        <f aca="false">I3589&amp;"_"&amp;G3589&amp;"_"&amp;F3589</f>
        <v>Klokkefroe_30_20181113_DL2018097_MarieKruseSkole_koersel2</v>
      </c>
      <c r="I3589" s="61" t="str">
        <f aca="false">MID(RIGHT(B3589,LEN(B3589)-3),1,FIND("_",RIGHT(B3589,LEN(B3589)-3))-1)</f>
        <v>Klokkefroe</v>
      </c>
      <c r="J3589" s="61" t="str">
        <f aca="false">TRIM(SUBSTITUTE(RIGHT(B3589,FIND(I3589,B3589)+1),"_",""))</f>
        <v>eDNA</v>
      </c>
      <c r="K3589" s="0" t="str">
        <f aca="false">IFERROR(VALUE(SUBSTITUTE(E3589,".",",")),E3589)</f>
        <v>No Ct</v>
      </c>
      <c r="L3589" s="61" t="str">
        <f aca="false">IF(J3589="PosK",SUMIFS(K:K,J:J,"PosK",H:H,H3589),"")</f>
        <v/>
      </c>
      <c r="M3589" s="61" t="str">
        <f aca="false">IF(J3589="PosK",SUMIFS(K:K,J:J,"NegK",H:H,H3589),"")</f>
        <v/>
      </c>
      <c r="N3589" s="61" t="str">
        <f aca="false">IF(J3589="PosK",SUMIFS(K:K,J:J,"eDNA",H:H,H3589),"")</f>
        <v/>
      </c>
      <c r="P3589" s="62"/>
      <c r="T3589" s="63"/>
      <c r="W3589" s="64"/>
    </row>
    <row r="3590" customFormat="false" ht="14.25" hidden="false" customHeight="false" outlineLevel="0" collapsed="false">
      <c r="A3590" s="0" t="s">
        <v>794</v>
      </c>
      <c r="B3590" s="52" t="s">
        <v>1045</v>
      </c>
      <c r="C3590" s="52" t="s">
        <v>743</v>
      </c>
      <c r="D3590" s="53" t="n">
        <v>0.1</v>
      </c>
      <c r="E3590" s="53" t="s">
        <v>748</v>
      </c>
      <c r="F3590" s="0" t="s">
        <v>1378</v>
      </c>
      <c r="G3590" s="0" t="str">
        <f aca="false">LEFT(B3590,2)</f>
        <v>31</v>
      </c>
      <c r="H3590" s="0" t="str">
        <f aca="false">I3590&amp;"_"&amp;G3590&amp;"_"&amp;F3590</f>
        <v>Bjergsalamander_31_20181113_DL2018097_MarieKruseSkole_koersel2</v>
      </c>
      <c r="I3590" s="61" t="str">
        <f aca="false">MID(RIGHT(B3590,LEN(B3590)-3),1,FIND("_",RIGHT(B3590,LEN(B3590)-3))-1)</f>
        <v>Bjergsalamander</v>
      </c>
      <c r="J3590" s="61" t="str">
        <f aca="false">TRIM(SUBSTITUTE(RIGHT(B3590,FIND(I3590,B3590)+1),"_",""))</f>
        <v>PosK</v>
      </c>
      <c r="K3590" s="0" t="str">
        <f aca="false">IFERROR(VALUE(SUBSTITUTE(E3590,".",",")),E3590)</f>
        <v>No Ct</v>
      </c>
      <c r="L3590" s="61" t="n">
        <f aca="false">IF(J3590="PosK",SUMIFS(K:K,J:J,"PosK",H:H,H3590),"")</f>
        <v>0</v>
      </c>
      <c r="M3590" s="61" t="n">
        <f aca="false">IF(J3590="PosK",SUMIFS(K:K,J:J,"NegK",H:H,H3590),"")</f>
        <v>0</v>
      </c>
      <c r="N3590" s="61" t="n">
        <f aca="false">IF(J3590="PosK",SUMIFS(K:K,J:J,"eDNA",H:H,H3590),"")</f>
        <v>0</v>
      </c>
      <c r="P3590" s="62" t="n">
        <f aca="false">IF(K3592="No Ct",0,K3592)</f>
        <v>0</v>
      </c>
      <c r="Q3590" s="62" t="n">
        <f aca="false">IF(K3593="No Ct",0,K3593)</f>
        <v>0</v>
      </c>
      <c r="R3590" s="0" t="str">
        <f aca="false">IF(AND(L3590&gt;0,M3590=0),"Valid","Invalid")</f>
        <v>Invalid</v>
      </c>
      <c r="S3590" s="0" t="str">
        <f aca="false">IF(OR(P3590&gt;1,Q3590&gt;1),"Present","Absent")</f>
        <v>Absent</v>
      </c>
      <c r="T3590" s="63" t="str">
        <f aca="false">IF(OR(AND(P3590&gt;1,P3590&lt;41),AND(Q3590&gt;1,Q3590&lt;41)),"Ct&lt;41","Ct&gt;41")</f>
        <v>Ct&gt;41</v>
      </c>
      <c r="U3590" s="0" t="str">
        <f aca="false">I3590</f>
        <v>Bjergsalamander</v>
      </c>
      <c r="V3590" s="0" t="str">
        <f aca="false">MID(F3590,10,9)</f>
        <v>DL2018097</v>
      </c>
      <c r="W3590" s="64" t="str">
        <f aca="false">V3590&amp;"_"&amp;U3590&amp;"_"&amp;R3590&amp;"_"&amp;S3590&amp;"_"&amp;T3590</f>
        <v>DL2018097_Bjergsalamander_Invalid_Absent_Ct&gt;41</v>
      </c>
    </row>
    <row r="3591" customFormat="false" ht="14.25" hidden="false" customHeight="false" outlineLevel="0" collapsed="false">
      <c r="A3591" s="0" t="s">
        <v>796</v>
      </c>
      <c r="B3591" s="52" t="s">
        <v>1046</v>
      </c>
      <c r="C3591" s="52" t="s">
        <v>747</v>
      </c>
      <c r="D3591" s="53" t="n">
        <v>0.1</v>
      </c>
      <c r="E3591" s="53" t="s">
        <v>748</v>
      </c>
      <c r="F3591" s="0" t="s">
        <v>1378</v>
      </c>
      <c r="G3591" s="0" t="str">
        <f aca="false">LEFT(B3591,2)</f>
        <v>31</v>
      </c>
      <c r="H3591" s="0" t="str">
        <f aca="false">I3591&amp;"_"&amp;G3591&amp;"_"&amp;F3591</f>
        <v>Bjergsalamander_31_20181113_DL2018097_MarieKruseSkole_koersel2</v>
      </c>
      <c r="I3591" s="61" t="str">
        <f aca="false">MID(RIGHT(B3591,LEN(B3591)-3),1,FIND("_",RIGHT(B3591,LEN(B3591)-3))-1)</f>
        <v>Bjergsalamander</v>
      </c>
      <c r="J3591" s="61" t="str">
        <f aca="false">TRIM(SUBSTITUTE(RIGHT(B3591,FIND(I3591,B3591)+1),"_",""))</f>
        <v>NegK</v>
      </c>
      <c r="K3591" s="0" t="str">
        <f aca="false">IFERROR(VALUE(SUBSTITUTE(E3591,".",",")),E3591)</f>
        <v>No Ct</v>
      </c>
      <c r="L3591" s="61" t="str">
        <f aca="false">IF(J3591="PosK",SUMIFS(K:K,J:J,"PosK",H:H,H3591),"")</f>
        <v/>
      </c>
      <c r="M3591" s="61" t="str">
        <f aca="false">IF(J3591="PosK",SUMIFS(K:K,J:J,"NegK",H:H,H3591),"")</f>
        <v/>
      </c>
      <c r="N3591" s="61" t="str">
        <f aca="false">IF(J3591="PosK",SUMIFS(K:K,J:J,"eDNA",H:H,H3591),"")</f>
        <v/>
      </c>
    </row>
    <row r="3592" customFormat="false" ht="14.25" hidden="false" customHeight="false" outlineLevel="0" collapsed="false">
      <c r="A3592" s="0" t="s">
        <v>798</v>
      </c>
      <c r="B3592" s="52" t="s">
        <v>1047</v>
      </c>
      <c r="C3592" s="52" t="s">
        <v>751</v>
      </c>
      <c r="D3592" s="53" t="n">
        <v>0.1</v>
      </c>
      <c r="E3592" s="53" t="s">
        <v>748</v>
      </c>
      <c r="F3592" s="0" t="s">
        <v>1378</v>
      </c>
      <c r="G3592" s="0" t="str">
        <f aca="false">LEFT(B3592,2)</f>
        <v>31</v>
      </c>
      <c r="H3592" s="0" t="str">
        <f aca="false">I3592&amp;"_"&amp;G3592&amp;"_"&amp;F3592</f>
        <v>Bjergsalamander_31_20181113_DL2018097_MarieKruseSkole_koersel2</v>
      </c>
      <c r="I3592" s="61" t="str">
        <f aca="false">MID(RIGHT(B3592,LEN(B3592)-3),1,FIND("_",RIGHT(B3592,LEN(B3592)-3))-1)</f>
        <v>Bjergsalamander</v>
      </c>
      <c r="J3592" s="61" t="str">
        <f aca="false">TRIM(SUBSTITUTE(RIGHT(B3592,FIND(I3592,B3592)+1),"_",""))</f>
        <v>eDNA</v>
      </c>
      <c r="K3592" s="0" t="str">
        <f aca="false">IFERROR(VALUE(SUBSTITUTE(E3592,".",",")),E3592)</f>
        <v>No Ct</v>
      </c>
      <c r="L3592" s="61" t="str">
        <f aca="false">IF(J3592="PosK",SUMIFS(K:K,J:J,"PosK",H:H,H3592),"")</f>
        <v/>
      </c>
      <c r="M3592" s="61" t="str">
        <f aca="false">IF(J3592="PosK",SUMIFS(K:K,J:J,"NegK",H:H,H3592),"")</f>
        <v/>
      </c>
      <c r="N3592" s="61" t="str">
        <f aca="false">IF(J3592="PosK",SUMIFS(K:K,J:J,"eDNA",H:H,H3592),"")</f>
        <v/>
      </c>
      <c r="Q3592" s="62"/>
    </row>
    <row r="3593" customFormat="false" ht="14.25" hidden="false" customHeight="false" outlineLevel="0" collapsed="false">
      <c r="A3593" s="0" t="s">
        <v>800</v>
      </c>
      <c r="B3593" s="52" t="s">
        <v>1047</v>
      </c>
      <c r="C3593" s="52" t="s">
        <v>751</v>
      </c>
      <c r="D3593" s="53" t="n">
        <v>0.1</v>
      </c>
      <c r="E3593" s="53" t="s">
        <v>748</v>
      </c>
      <c r="F3593" s="0" t="s">
        <v>1378</v>
      </c>
      <c r="G3593" s="0" t="str">
        <f aca="false">LEFT(B3593,2)</f>
        <v>31</v>
      </c>
      <c r="H3593" s="0" t="str">
        <f aca="false">I3593&amp;"_"&amp;G3593&amp;"_"&amp;F3593</f>
        <v>Bjergsalamander_31_20181113_DL2018097_MarieKruseSkole_koersel2</v>
      </c>
      <c r="I3593" s="61" t="str">
        <f aca="false">MID(RIGHT(B3593,LEN(B3593)-3),1,FIND("_",RIGHT(B3593,LEN(B3593)-3))-1)</f>
        <v>Bjergsalamander</v>
      </c>
      <c r="J3593" s="61" t="str">
        <f aca="false">TRIM(SUBSTITUTE(RIGHT(B3593,FIND(I3593,B3593)+1),"_",""))</f>
        <v>eDNA</v>
      </c>
      <c r="K3593" s="0" t="str">
        <f aca="false">IFERROR(VALUE(SUBSTITUTE(E3593,".",",")),E3593)</f>
        <v>No Ct</v>
      </c>
      <c r="L3593" s="61" t="str">
        <f aca="false">IF(J3593="PosK",SUMIFS(K:K,J:J,"PosK",H:H,H3593),"")</f>
        <v/>
      </c>
      <c r="M3593" s="61" t="str">
        <f aca="false">IF(J3593="PosK",SUMIFS(K:K,J:J,"NegK",H:H,H3593),"")</f>
        <v/>
      </c>
      <c r="N3593" s="61" t="str">
        <f aca="false">IF(J3593="PosK",SUMIFS(K:K,J:J,"eDNA",H:H,H3593),"")</f>
        <v/>
      </c>
      <c r="P3593" s="62"/>
      <c r="T3593" s="63"/>
      <c r="W3593" s="64"/>
    </row>
    <row r="3594" customFormat="false" ht="14.25" hidden="false" customHeight="false" outlineLevel="0" collapsed="false">
      <c r="A3594" s="0" t="s">
        <v>802</v>
      </c>
      <c r="B3594" s="52" t="s">
        <v>1049</v>
      </c>
      <c r="C3594" s="52" t="s">
        <v>743</v>
      </c>
      <c r="D3594" s="53" t="n">
        <v>0.1</v>
      </c>
      <c r="E3594" s="53" t="s">
        <v>748</v>
      </c>
      <c r="F3594" s="0" t="s">
        <v>1378</v>
      </c>
      <c r="G3594" s="0" t="str">
        <f aca="false">LEFT(B3594,2)</f>
        <v>32</v>
      </c>
      <c r="H3594" s="0" t="str">
        <f aca="false">I3594&amp;"_"&amp;G3594&amp;"_"&amp;F3594</f>
        <v>Latterfroe_32_20181113_DL2018097_MarieKruseSkole_koersel2</v>
      </c>
      <c r="I3594" s="61" t="str">
        <f aca="false">MID(RIGHT(B3594,LEN(B3594)-3),1,FIND("_",RIGHT(B3594,LEN(B3594)-3))-1)</f>
        <v>Latterfroe</v>
      </c>
      <c r="J3594" s="61" t="str">
        <f aca="false">TRIM(SUBSTITUTE(RIGHT(B3594,FIND(I3594,B3594)+1),"_",""))</f>
        <v>PosK</v>
      </c>
      <c r="K3594" s="0" t="str">
        <f aca="false">IFERROR(VALUE(SUBSTITUTE(E3594,".",",")),E3594)</f>
        <v>No Ct</v>
      </c>
      <c r="L3594" s="61" t="n">
        <f aca="false">IF(J3594="PosK",SUMIFS(K:K,J:J,"PosK",H:H,H3594),"")</f>
        <v>0</v>
      </c>
      <c r="M3594" s="61" t="n">
        <f aca="false">IF(J3594="PosK",SUMIFS(K:K,J:J,"NegK",H:H,H3594),"")</f>
        <v>0</v>
      </c>
      <c r="N3594" s="61" t="n">
        <f aca="false">IF(J3594="PosK",SUMIFS(K:K,J:J,"eDNA",H:H,H3594),"")</f>
        <v>0</v>
      </c>
      <c r="P3594" s="62" t="n">
        <f aca="false">IF(K3596="No Ct",0,K3596)</f>
        <v>0</v>
      </c>
      <c r="Q3594" s="62" t="n">
        <f aca="false">IF(K3597="No Ct",0,K3597)</f>
        <v>0</v>
      </c>
      <c r="R3594" s="0" t="str">
        <f aca="false">IF(AND(L3594&gt;0,M3594=0),"Valid","Invalid")</f>
        <v>Invalid</v>
      </c>
      <c r="S3594" s="0" t="str">
        <f aca="false">IF(OR(P3594&gt;1,Q3594&gt;1),"Present","Absent")</f>
        <v>Absent</v>
      </c>
      <c r="T3594" s="63" t="str">
        <f aca="false">IF(OR(AND(P3594&gt;1,P3594&lt;41),AND(Q3594&gt;1,Q3594&lt;41)),"Ct&lt;41","Ct&gt;41")</f>
        <v>Ct&gt;41</v>
      </c>
      <c r="U3594" s="0" t="str">
        <f aca="false">I3594</f>
        <v>Latterfroe</v>
      </c>
      <c r="V3594" s="0" t="str">
        <f aca="false">MID(F3594,10,9)</f>
        <v>DL2018097</v>
      </c>
      <c r="W3594" s="64" t="str">
        <f aca="false">V3594&amp;"_"&amp;U3594&amp;"_"&amp;R3594&amp;"_"&amp;S3594&amp;"_"&amp;T3594</f>
        <v>DL2018097_Latterfroe_Invalid_Absent_Ct&gt;41</v>
      </c>
    </row>
    <row r="3595" customFormat="false" ht="14.25" hidden="false" customHeight="false" outlineLevel="0" collapsed="false">
      <c r="A3595" s="0" t="s">
        <v>804</v>
      </c>
      <c r="B3595" s="52" t="s">
        <v>1050</v>
      </c>
      <c r="C3595" s="52" t="s">
        <v>747</v>
      </c>
      <c r="D3595" s="53" t="n">
        <v>0.1</v>
      </c>
      <c r="E3595" s="53" t="s">
        <v>748</v>
      </c>
      <c r="F3595" s="0" t="s">
        <v>1378</v>
      </c>
      <c r="G3595" s="0" t="str">
        <f aca="false">LEFT(B3595,2)</f>
        <v>32</v>
      </c>
      <c r="H3595" s="0" t="str">
        <f aca="false">I3595&amp;"_"&amp;G3595&amp;"_"&amp;F3595</f>
        <v>Latterfroe_32_20181113_DL2018097_MarieKruseSkole_koersel2</v>
      </c>
      <c r="I3595" s="61" t="str">
        <f aca="false">MID(RIGHT(B3595,LEN(B3595)-3),1,FIND("_",RIGHT(B3595,LEN(B3595)-3))-1)</f>
        <v>Latterfroe</v>
      </c>
      <c r="J3595" s="61" t="str">
        <f aca="false">TRIM(SUBSTITUTE(RIGHT(B3595,FIND(I3595,B3595)+1),"_",""))</f>
        <v>NegK</v>
      </c>
      <c r="K3595" s="0" t="str">
        <f aca="false">IFERROR(VALUE(SUBSTITUTE(E3595,".",",")),E3595)</f>
        <v>No Ct</v>
      </c>
      <c r="L3595" s="61" t="str">
        <f aca="false">IF(J3595="PosK",SUMIFS(K:K,J:J,"PosK",H:H,H3595),"")</f>
        <v/>
      </c>
      <c r="M3595" s="61" t="str">
        <f aca="false">IF(J3595="PosK",SUMIFS(K:K,J:J,"NegK",H:H,H3595),"")</f>
        <v/>
      </c>
      <c r="N3595" s="61" t="str">
        <f aca="false">IF(J3595="PosK",SUMIFS(K:K,J:J,"eDNA",H:H,H3595),"")</f>
        <v/>
      </c>
    </row>
    <row r="3596" customFormat="false" ht="14.25" hidden="false" customHeight="false" outlineLevel="0" collapsed="false">
      <c r="A3596" s="0" t="s">
        <v>806</v>
      </c>
      <c r="B3596" s="52" t="s">
        <v>1051</v>
      </c>
      <c r="C3596" s="52" t="s">
        <v>751</v>
      </c>
      <c r="D3596" s="53" t="n">
        <v>0.1</v>
      </c>
      <c r="E3596" s="53" t="s">
        <v>748</v>
      </c>
      <c r="F3596" s="0" t="s">
        <v>1378</v>
      </c>
      <c r="G3596" s="0" t="str">
        <f aca="false">LEFT(B3596,2)</f>
        <v>32</v>
      </c>
      <c r="H3596" s="0" t="str">
        <f aca="false">I3596&amp;"_"&amp;G3596&amp;"_"&amp;F3596</f>
        <v>Latterfroe_32_20181113_DL2018097_MarieKruseSkole_koersel2</v>
      </c>
      <c r="I3596" s="61" t="str">
        <f aca="false">MID(RIGHT(B3596,LEN(B3596)-3),1,FIND("_",RIGHT(B3596,LEN(B3596)-3))-1)</f>
        <v>Latterfroe</v>
      </c>
      <c r="J3596" s="61" t="str">
        <f aca="false">TRIM(SUBSTITUTE(RIGHT(B3596,FIND(I3596,B3596)+1),"_",""))</f>
        <v>eDNA</v>
      </c>
      <c r="K3596" s="0" t="str">
        <f aca="false">IFERROR(VALUE(SUBSTITUTE(E3596,".",",")),E3596)</f>
        <v>No Ct</v>
      </c>
      <c r="L3596" s="61" t="str">
        <f aca="false">IF(J3596="PosK",SUMIFS(K:K,J:J,"PosK",H:H,H3596),"")</f>
        <v/>
      </c>
      <c r="M3596" s="61" t="str">
        <f aca="false">IF(J3596="PosK",SUMIFS(K:K,J:J,"NegK",H:H,H3596),"")</f>
        <v/>
      </c>
      <c r="N3596" s="61" t="str">
        <f aca="false">IF(J3596="PosK",SUMIFS(K:K,J:J,"eDNA",H:H,H3596),"")</f>
        <v/>
      </c>
      <c r="Q3596" s="62"/>
    </row>
    <row r="3597" customFormat="false" ht="14.25" hidden="false" customHeight="false" outlineLevel="0" collapsed="false">
      <c r="A3597" s="0" t="s">
        <v>808</v>
      </c>
      <c r="B3597" s="52" t="s">
        <v>1051</v>
      </c>
      <c r="C3597" s="52" t="s">
        <v>751</v>
      </c>
      <c r="D3597" s="53" t="n">
        <v>0.1</v>
      </c>
      <c r="E3597" s="53" t="s">
        <v>748</v>
      </c>
      <c r="F3597" s="0" t="s">
        <v>1378</v>
      </c>
      <c r="G3597" s="0" t="str">
        <f aca="false">LEFT(B3597,2)</f>
        <v>32</v>
      </c>
      <c r="H3597" s="0" t="str">
        <f aca="false">I3597&amp;"_"&amp;G3597&amp;"_"&amp;F3597</f>
        <v>Latterfroe_32_20181113_DL2018097_MarieKruseSkole_koersel2</v>
      </c>
      <c r="I3597" s="61" t="str">
        <f aca="false">MID(RIGHT(B3597,LEN(B3597)-3),1,FIND("_",RIGHT(B3597,LEN(B3597)-3))-1)</f>
        <v>Latterfroe</v>
      </c>
      <c r="J3597" s="61" t="str">
        <f aca="false">TRIM(SUBSTITUTE(RIGHT(B3597,FIND(I3597,B3597)+1),"_",""))</f>
        <v>eDNA</v>
      </c>
      <c r="K3597" s="0" t="str">
        <f aca="false">IFERROR(VALUE(SUBSTITUTE(E3597,".",",")),E3597)</f>
        <v>No Ct</v>
      </c>
      <c r="L3597" s="61" t="str">
        <f aca="false">IF(J3597="PosK",SUMIFS(K:K,J:J,"PosK",H:H,H3597),"")</f>
        <v/>
      </c>
      <c r="M3597" s="61" t="str">
        <f aca="false">IF(J3597="PosK",SUMIFS(K:K,J:J,"NegK",H:H,H3597),"")</f>
        <v/>
      </c>
      <c r="N3597" s="61" t="str">
        <f aca="false">IF(J3597="PosK",SUMIFS(K:K,J:J,"eDNA",H:H,H3597),"")</f>
        <v/>
      </c>
      <c r="P3597" s="62"/>
      <c r="T3597" s="63"/>
      <c r="W3597" s="64"/>
    </row>
    <row r="3598" customFormat="false" ht="14.25" hidden="false" customHeight="false" outlineLevel="0" collapsed="false">
      <c r="A3598" s="0" t="s">
        <v>810</v>
      </c>
      <c r="B3598" s="52" t="s">
        <v>1366</v>
      </c>
      <c r="C3598" s="52" t="s">
        <v>743</v>
      </c>
      <c r="D3598" s="53" t="n">
        <v>0.1</v>
      </c>
      <c r="E3598" s="53" t="s">
        <v>748</v>
      </c>
      <c r="F3598" s="0" t="s">
        <v>1378</v>
      </c>
      <c r="G3598" s="0" t="str">
        <f aca="false">LEFT(B3598,2)</f>
        <v>09</v>
      </c>
      <c r="H3598" s="0" t="str">
        <f aca="false">I3598&amp;"_"&amp;G3598&amp;"_"&amp;F3598</f>
        <v>KortbenetGroenFroe_09_20181113_DL2018097_MarieKruseSkole_koersel2</v>
      </c>
      <c r="I3598" s="61" t="str">
        <f aca="false">MID(RIGHT(B3598,LEN(B3598)-3),1,FIND("_",RIGHT(B3598,LEN(B3598)-3))-1)</f>
        <v>KortbenetGroenFroe</v>
      </c>
      <c r="J3598" s="61" t="str">
        <f aca="false">TRIM(SUBSTITUTE(RIGHT(B3598,FIND(I3598,B3598)+1),"_",""))</f>
        <v>PosK</v>
      </c>
      <c r="K3598" s="0" t="str">
        <f aca="false">IFERROR(VALUE(SUBSTITUTE(E3598,".",",")),E3598)</f>
        <v>No Ct</v>
      </c>
      <c r="L3598" s="61" t="n">
        <f aca="false">IF(J3598="PosK",SUMIFS(K:K,J:J,"PosK",H:H,H3598),"")</f>
        <v>0</v>
      </c>
      <c r="M3598" s="61" t="n">
        <f aca="false">IF(J3598="PosK",SUMIFS(K:K,J:J,"NegK",H:H,H3598),"")</f>
        <v>0</v>
      </c>
      <c r="N3598" s="61" t="n">
        <f aca="false">IF(J3598="PosK",SUMIFS(K:K,J:J,"eDNA",H:H,H3598),"")</f>
        <v>39.36</v>
      </c>
      <c r="P3598" s="62" t="n">
        <f aca="false">IF(K3600="No Ct",0,K3600)</f>
        <v>39.36</v>
      </c>
      <c r="Q3598" s="62" t="n">
        <f aca="false">IF(K3601="No Ct",0,K3601)</f>
        <v>0</v>
      </c>
      <c r="R3598" s="0" t="str">
        <f aca="false">IF(AND(L3598&gt;0,M3598=0),"Valid","Invalid")</f>
        <v>Invalid</v>
      </c>
      <c r="S3598" s="0" t="str">
        <f aca="false">IF(OR(P3598&gt;1,Q3598&gt;1),"Present","Absent")</f>
        <v>Present</v>
      </c>
      <c r="T3598" s="63" t="str">
        <f aca="false">IF(OR(AND(P3598&gt;1,P3598&lt;41),AND(Q3598&gt;1,Q3598&lt;41)),"Ct&lt;41","Ct&gt;41")</f>
        <v>Ct&lt;41</v>
      </c>
      <c r="U3598" s="0" t="str">
        <f aca="false">I3598</f>
        <v>KortbenetGroenFroe</v>
      </c>
      <c r="V3598" s="0" t="str">
        <f aca="false">MID(F3598,10,9)</f>
        <v>DL2018097</v>
      </c>
      <c r="W3598" s="64" t="str">
        <f aca="false">V3598&amp;"_"&amp;U3598&amp;"_"&amp;R3598&amp;"_"&amp;S3598&amp;"_"&amp;T3598</f>
        <v>DL2018097_KortbenetGroenFroe_Invalid_Present_Ct&lt;41</v>
      </c>
    </row>
    <row r="3599" customFormat="false" ht="14.25" hidden="false" customHeight="false" outlineLevel="0" collapsed="false">
      <c r="A3599" s="0" t="s">
        <v>812</v>
      </c>
      <c r="B3599" s="52" t="s">
        <v>1367</v>
      </c>
      <c r="C3599" s="52" t="s">
        <v>747</v>
      </c>
      <c r="D3599" s="53" t="n">
        <v>0.1</v>
      </c>
      <c r="E3599" s="53" t="s">
        <v>748</v>
      </c>
      <c r="F3599" s="0" t="s">
        <v>1378</v>
      </c>
      <c r="G3599" s="0" t="str">
        <f aca="false">LEFT(B3599,2)</f>
        <v>09</v>
      </c>
      <c r="H3599" s="0" t="str">
        <f aca="false">I3599&amp;"_"&amp;G3599&amp;"_"&amp;F3599</f>
        <v>KortbenetGroenFroe_09_20181113_DL2018097_MarieKruseSkole_koersel2</v>
      </c>
      <c r="I3599" s="61" t="str">
        <f aca="false">MID(RIGHT(B3599,LEN(B3599)-3),1,FIND("_",RIGHT(B3599,LEN(B3599)-3))-1)</f>
        <v>KortbenetGroenFroe</v>
      </c>
      <c r="J3599" s="61" t="str">
        <f aca="false">TRIM(SUBSTITUTE(RIGHT(B3599,FIND(I3599,B3599)+1),"_",""))</f>
        <v>NegK</v>
      </c>
      <c r="K3599" s="0" t="str">
        <f aca="false">IFERROR(VALUE(SUBSTITUTE(E3599,".",",")),E3599)</f>
        <v>No Ct</v>
      </c>
      <c r="L3599" s="61" t="str">
        <f aca="false">IF(J3599="PosK",SUMIFS(K:K,J:J,"PosK",H:H,H3599),"")</f>
        <v/>
      </c>
      <c r="M3599" s="61" t="str">
        <f aca="false">IF(J3599="PosK",SUMIFS(K:K,J:J,"NegK",H:H,H3599),"")</f>
        <v/>
      </c>
      <c r="N3599" s="61" t="str">
        <f aca="false">IF(J3599="PosK",SUMIFS(K:K,J:J,"eDNA",H:H,H3599),"")</f>
        <v/>
      </c>
    </row>
    <row r="3600" customFormat="false" ht="14.25" hidden="false" customHeight="false" outlineLevel="0" collapsed="false">
      <c r="A3600" s="0" t="s">
        <v>814</v>
      </c>
      <c r="B3600" s="52" t="s">
        <v>1368</v>
      </c>
      <c r="C3600" s="52" t="s">
        <v>751</v>
      </c>
      <c r="D3600" s="53" t="n">
        <v>0.1</v>
      </c>
      <c r="E3600" s="53" t="n">
        <v>39.36</v>
      </c>
      <c r="F3600" s="0" t="s">
        <v>1378</v>
      </c>
      <c r="G3600" s="0" t="str">
        <f aca="false">LEFT(B3600,2)</f>
        <v>09</v>
      </c>
      <c r="H3600" s="0" t="str">
        <f aca="false">I3600&amp;"_"&amp;G3600&amp;"_"&amp;F3600</f>
        <v>KortbenetGroenFroe_09_20181113_DL2018097_MarieKruseSkole_koersel2</v>
      </c>
      <c r="I3600" s="61" t="str">
        <f aca="false">MID(RIGHT(B3600,LEN(B3600)-3),1,FIND("_",RIGHT(B3600,LEN(B3600)-3))-1)</f>
        <v>KortbenetGroenFroe</v>
      </c>
      <c r="J3600" s="61" t="str">
        <f aca="false">TRIM(SUBSTITUTE(RIGHT(B3600,FIND(I3600,B3600)+1),"_",""))</f>
        <v>eDNA</v>
      </c>
      <c r="K3600" s="0" t="n">
        <f aca="false">IFERROR(VALUE(SUBSTITUTE(E3600,".",",")),E3600)</f>
        <v>39.36</v>
      </c>
      <c r="L3600" s="61" t="str">
        <f aca="false">IF(J3600="PosK",SUMIFS(K:K,J:J,"PosK",H:H,H3600),"")</f>
        <v/>
      </c>
      <c r="M3600" s="61" t="str">
        <f aca="false">IF(J3600="PosK",SUMIFS(K:K,J:J,"NegK",H:H,H3600),"")</f>
        <v/>
      </c>
      <c r="N3600" s="61" t="str">
        <f aca="false">IF(J3600="PosK",SUMIFS(K:K,J:J,"eDNA",H:H,H3600),"")</f>
        <v/>
      </c>
      <c r="Q3600" s="62"/>
    </row>
    <row r="3601" customFormat="false" ht="14.25" hidden="false" customHeight="false" outlineLevel="0" collapsed="false">
      <c r="A3601" s="0" t="s">
        <v>816</v>
      </c>
      <c r="B3601" s="52" t="s">
        <v>1368</v>
      </c>
      <c r="C3601" s="52" t="s">
        <v>751</v>
      </c>
      <c r="D3601" s="53" t="n">
        <v>0.1</v>
      </c>
      <c r="E3601" s="53" t="s">
        <v>748</v>
      </c>
      <c r="F3601" s="0" t="s">
        <v>1378</v>
      </c>
      <c r="G3601" s="0" t="str">
        <f aca="false">LEFT(B3601,2)</f>
        <v>09</v>
      </c>
      <c r="H3601" s="0" t="str">
        <f aca="false">I3601&amp;"_"&amp;G3601&amp;"_"&amp;F3601</f>
        <v>KortbenetGroenFroe_09_20181113_DL2018097_MarieKruseSkole_koersel2</v>
      </c>
      <c r="I3601" s="61" t="str">
        <f aca="false">MID(RIGHT(B3601,LEN(B3601)-3),1,FIND("_",RIGHT(B3601,LEN(B3601)-3))-1)</f>
        <v>KortbenetGroenFroe</v>
      </c>
      <c r="J3601" s="61" t="str">
        <f aca="false">TRIM(SUBSTITUTE(RIGHT(B3601,FIND(I3601,B3601)+1),"_",""))</f>
        <v>eDNA</v>
      </c>
      <c r="K3601" s="0" t="str">
        <f aca="false">IFERROR(VALUE(SUBSTITUTE(E3601,".",",")),E3601)</f>
        <v>No Ct</v>
      </c>
      <c r="L3601" s="61" t="str">
        <f aca="false">IF(J3601="PosK",SUMIFS(K:K,J:J,"PosK",H:H,H3601),"")</f>
        <v/>
      </c>
      <c r="M3601" s="61" t="str">
        <f aca="false">IF(J3601="PosK",SUMIFS(K:K,J:J,"NegK",H:H,H3601),"")</f>
        <v/>
      </c>
      <c r="N3601" s="61" t="str">
        <f aca="false">IF(J3601="PosK",SUMIFS(K:K,J:J,"eDNA",H:H,H3601),"")</f>
        <v/>
      </c>
      <c r="P3601" s="62"/>
      <c r="T3601" s="63"/>
      <c r="W3601" s="64"/>
    </row>
    <row r="3602" customFormat="false" ht="14.25" hidden="false" customHeight="false" outlineLevel="0" collapsed="false">
      <c r="A3602" s="0" t="s">
        <v>818</v>
      </c>
      <c r="B3602" s="52" t="s">
        <v>1369</v>
      </c>
      <c r="C3602" s="52" t="s">
        <v>743</v>
      </c>
      <c r="D3602" s="53" t="n">
        <v>0.1</v>
      </c>
      <c r="E3602" s="53" t="s">
        <v>748</v>
      </c>
      <c r="F3602" s="0" t="s">
        <v>1378</v>
      </c>
      <c r="G3602" s="0" t="str">
        <f aca="false">LEFT(B3602,2)</f>
        <v>10</v>
      </c>
      <c r="H3602" s="0" t="str">
        <f aca="false">I3602&amp;"_"&amp;G3602&amp;"_"&amp;F3602</f>
        <v>Soelvkarusse_10_20181113_DL2018097_MarieKruseSkole_koersel2</v>
      </c>
      <c r="I3602" s="61" t="str">
        <f aca="false">MID(RIGHT(B3602,LEN(B3602)-3),1,FIND("_",RIGHT(B3602,LEN(B3602)-3))-1)</f>
        <v>Soelvkarusse</v>
      </c>
      <c r="J3602" s="61" t="str">
        <f aca="false">TRIM(SUBSTITUTE(RIGHT(B3602,FIND(I3602,B3602)+1),"_",""))</f>
        <v>PosK</v>
      </c>
      <c r="K3602" s="0" t="str">
        <f aca="false">IFERROR(VALUE(SUBSTITUTE(E3602,".",",")),E3602)</f>
        <v>No Ct</v>
      </c>
      <c r="L3602" s="61" t="n">
        <f aca="false">IF(J3602="PosK",SUMIFS(K:K,J:J,"PosK",H:H,H3602),"")</f>
        <v>0</v>
      </c>
      <c r="M3602" s="61" t="n">
        <f aca="false">IF(J3602="PosK",SUMIFS(K:K,J:J,"NegK",H:H,H3602),"")</f>
        <v>0</v>
      </c>
      <c r="N3602" s="61" t="n">
        <f aca="false">IF(J3602="PosK",SUMIFS(K:K,J:J,"eDNA",H:H,H3602),"")</f>
        <v>0</v>
      </c>
      <c r="P3602" s="62" t="n">
        <f aca="false">IF(K3604="No Ct",0,K3604)</f>
        <v>0</v>
      </c>
      <c r="Q3602" s="62" t="n">
        <f aca="false">IF(K3605="No Ct",0,K3605)</f>
        <v>0</v>
      </c>
      <c r="R3602" s="0" t="str">
        <f aca="false">IF(AND(L3602&gt;0,M3602=0),"Valid","Invalid")</f>
        <v>Invalid</v>
      </c>
      <c r="S3602" s="0" t="str">
        <f aca="false">IF(OR(P3602&gt;1,Q3602&gt;1),"Present","Absent")</f>
        <v>Absent</v>
      </c>
      <c r="T3602" s="63" t="str">
        <f aca="false">IF(OR(AND(P3602&gt;1,P3602&lt;41),AND(Q3602&gt;1,Q3602&lt;41)),"Ct&lt;41","Ct&gt;41")</f>
        <v>Ct&gt;41</v>
      </c>
      <c r="U3602" s="0" t="str">
        <f aca="false">I3602</f>
        <v>Soelvkarusse</v>
      </c>
      <c r="V3602" s="0" t="str">
        <f aca="false">MID(F3602,10,9)</f>
        <v>DL2018097</v>
      </c>
      <c r="W3602" s="64" t="str">
        <f aca="false">V3602&amp;"_"&amp;U3602&amp;"_"&amp;R3602&amp;"_"&amp;S3602&amp;"_"&amp;T3602</f>
        <v>DL2018097_Soelvkarusse_Invalid_Absent_Ct&gt;41</v>
      </c>
    </row>
    <row r="3603" customFormat="false" ht="14.25" hidden="false" customHeight="false" outlineLevel="0" collapsed="false">
      <c r="A3603" s="0" t="s">
        <v>820</v>
      </c>
      <c r="B3603" s="52" t="s">
        <v>1370</v>
      </c>
      <c r="C3603" s="52" t="s">
        <v>747</v>
      </c>
      <c r="D3603" s="53" t="n">
        <v>0.1</v>
      </c>
      <c r="E3603" s="53" t="s">
        <v>748</v>
      </c>
      <c r="F3603" s="0" t="s">
        <v>1378</v>
      </c>
      <c r="G3603" s="0" t="str">
        <f aca="false">LEFT(B3603,2)</f>
        <v>10</v>
      </c>
      <c r="H3603" s="0" t="str">
        <f aca="false">I3603&amp;"_"&amp;G3603&amp;"_"&amp;F3603</f>
        <v>Soelvkarusse_10_20181113_DL2018097_MarieKruseSkole_koersel2</v>
      </c>
      <c r="I3603" s="61" t="str">
        <f aca="false">MID(RIGHT(B3603,LEN(B3603)-3),1,FIND("_",RIGHT(B3603,LEN(B3603)-3))-1)</f>
        <v>Soelvkarusse</v>
      </c>
      <c r="J3603" s="61" t="str">
        <f aca="false">TRIM(SUBSTITUTE(RIGHT(B3603,FIND(I3603,B3603)+1),"_",""))</f>
        <v>NegK</v>
      </c>
      <c r="K3603" s="0" t="str">
        <f aca="false">IFERROR(VALUE(SUBSTITUTE(E3603,".",",")),E3603)</f>
        <v>No Ct</v>
      </c>
      <c r="L3603" s="61" t="str">
        <f aca="false">IF(J3603="PosK",SUMIFS(K:K,J:J,"PosK",H:H,H3603),"")</f>
        <v/>
      </c>
      <c r="M3603" s="61" t="str">
        <f aca="false">IF(J3603="PosK",SUMIFS(K:K,J:J,"NegK",H:H,H3603),"")</f>
        <v/>
      </c>
      <c r="N3603" s="61" t="str">
        <f aca="false">IF(J3603="PosK",SUMIFS(K:K,J:J,"eDNA",H:H,H3603),"")</f>
        <v/>
      </c>
    </row>
    <row r="3604" customFormat="false" ht="14.25" hidden="false" customHeight="false" outlineLevel="0" collapsed="false">
      <c r="A3604" s="0" t="s">
        <v>822</v>
      </c>
      <c r="B3604" s="52" t="s">
        <v>1371</v>
      </c>
      <c r="C3604" s="52" t="s">
        <v>751</v>
      </c>
      <c r="D3604" s="53" t="n">
        <v>0.1</v>
      </c>
      <c r="E3604" s="53" t="s">
        <v>748</v>
      </c>
      <c r="F3604" s="0" t="s">
        <v>1378</v>
      </c>
      <c r="G3604" s="0" t="str">
        <f aca="false">LEFT(B3604,2)</f>
        <v>10</v>
      </c>
      <c r="H3604" s="0" t="str">
        <f aca="false">I3604&amp;"_"&amp;G3604&amp;"_"&amp;F3604</f>
        <v>Soelvkarusse_10_20181113_DL2018097_MarieKruseSkole_koersel2</v>
      </c>
      <c r="I3604" s="61" t="str">
        <f aca="false">MID(RIGHT(B3604,LEN(B3604)-3),1,FIND("_",RIGHT(B3604,LEN(B3604)-3))-1)</f>
        <v>Soelvkarusse</v>
      </c>
      <c r="J3604" s="61" t="str">
        <f aca="false">TRIM(SUBSTITUTE(RIGHT(B3604,FIND(I3604,B3604)+1),"_",""))</f>
        <v>eDNA</v>
      </c>
      <c r="K3604" s="0" t="str">
        <f aca="false">IFERROR(VALUE(SUBSTITUTE(E3604,".",",")),E3604)</f>
        <v>No Ct</v>
      </c>
      <c r="L3604" s="61" t="str">
        <f aca="false">IF(J3604="PosK",SUMIFS(K:K,J:J,"PosK",H:H,H3604),"")</f>
        <v/>
      </c>
      <c r="M3604" s="61" t="str">
        <f aca="false">IF(J3604="PosK",SUMIFS(K:K,J:J,"NegK",H:H,H3604),"")</f>
        <v/>
      </c>
      <c r="N3604" s="61" t="str">
        <f aca="false">IF(J3604="PosK",SUMIFS(K:K,J:J,"eDNA",H:H,H3604),"")</f>
        <v/>
      </c>
      <c r="Q3604" s="62"/>
    </row>
    <row r="3605" customFormat="false" ht="14.25" hidden="false" customHeight="false" outlineLevel="0" collapsed="false">
      <c r="A3605" s="0" t="s">
        <v>824</v>
      </c>
      <c r="B3605" s="52" t="s">
        <v>1371</v>
      </c>
      <c r="C3605" s="52" t="s">
        <v>751</v>
      </c>
      <c r="D3605" s="53" t="n">
        <v>0.1</v>
      </c>
      <c r="E3605" s="53" t="s">
        <v>748</v>
      </c>
      <c r="F3605" s="0" t="s">
        <v>1378</v>
      </c>
      <c r="G3605" s="0" t="str">
        <f aca="false">LEFT(B3605,2)</f>
        <v>10</v>
      </c>
      <c r="H3605" s="0" t="str">
        <f aca="false">I3605&amp;"_"&amp;G3605&amp;"_"&amp;F3605</f>
        <v>Soelvkarusse_10_20181113_DL2018097_MarieKruseSkole_koersel2</v>
      </c>
      <c r="I3605" s="61" t="str">
        <f aca="false">MID(RIGHT(B3605,LEN(B3605)-3),1,FIND("_",RIGHT(B3605,LEN(B3605)-3))-1)</f>
        <v>Soelvkarusse</v>
      </c>
      <c r="J3605" s="61" t="str">
        <f aca="false">TRIM(SUBSTITUTE(RIGHT(B3605,FIND(I3605,B3605)+1),"_",""))</f>
        <v>eDNA</v>
      </c>
      <c r="K3605" s="0" t="str">
        <f aca="false">IFERROR(VALUE(SUBSTITUTE(E3605,".",",")),E3605)</f>
        <v>No Ct</v>
      </c>
      <c r="L3605" s="61" t="str">
        <f aca="false">IF(J3605="PosK",SUMIFS(K:K,J:J,"PosK",H:H,H3605),"")</f>
        <v/>
      </c>
      <c r="M3605" s="61" t="str">
        <f aca="false">IF(J3605="PosK",SUMIFS(K:K,J:J,"NegK",H:H,H3605),"")</f>
        <v/>
      </c>
      <c r="N3605" s="61" t="str">
        <f aca="false">IF(J3605="PosK",SUMIFS(K:K,J:J,"eDNA",H:H,H3605),"")</f>
        <v/>
      </c>
      <c r="P3605" s="62"/>
      <c r="T3605" s="63"/>
      <c r="W3605" s="64"/>
    </row>
    <row r="3606" customFormat="false" ht="14.25" hidden="false" customHeight="false" outlineLevel="0" collapsed="false">
      <c r="A3606" s="0" t="s">
        <v>741</v>
      </c>
      <c r="B3606" s="52" t="s">
        <v>742</v>
      </c>
      <c r="C3606" s="52" t="s">
        <v>743</v>
      </c>
      <c r="D3606" s="53" t="n">
        <v>0.1</v>
      </c>
      <c r="E3606" s="53" t="n">
        <v>30.08</v>
      </c>
      <c r="F3606" s="0" t="s">
        <v>1379</v>
      </c>
      <c r="G3606" s="0" t="str">
        <f aca="false">LEFT(B3606,2)</f>
        <v>01</v>
      </c>
      <c r="H3606" s="0" t="str">
        <f aca="false">I3606&amp;"_"&amp;G3606&amp;"_"&amp;F3606</f>
        <v>Loegfroe_01_20181114_DL2018039_AalborgKatedralskole_koersel1</v>
      </c>
      <c r="I3606" s="61" t="str">
        <f aca="false">MID(RIGHT(B3606,LEN(B3606)-3),1,FIND("_",RIGHT(B3606,LEN(B3606)-3))-1)</f>
        <v>Loegfroe</v>
      </c>
      <c r="J3606" s="61" t="str">
        <f aca="false">TRIM(SUBSTITUTE(RIGHT(B3606,FIND(I3606,B3606)+1),"_",""))</f>
        <v>PosK</v>
      </c>
      <c r="K3606" s="0" t="n">
        <f aca="false">IFERROR(VALUE(SUBSTITUTE(E3606,".",",")),E3606)</f>
        <v>30.08</v>
      </c>
      <c r="L3606" s="61" t="n">
        <f aca="false">IF(J3606="PosK",SUMIFS(K:K,J:J,"PosK",H:H,H3606),"")</f>
        <v>30.08</v>
      </c>
      <c r="M3606" s="61" t="n">
        <f aca="false">IF(J3606="PosK",SUMIFS(K:K,J:J,"NegK",H:H,H3606),"")</f>
        <v>0</v>
      </c>
      <c r="N3606" s="61" t="n">
        <f aca="false">IF(J3606="PosK",SUMIFS(K:K,J:J,"eDNA",H:H,H3606),"")</f>
        <v>0</v>
      </c>
      <c r="P3606" s="62" t="n">
        <f aca="false">IF(K3608="No Ct",0,K3608)</f>
        <v>0</v>
      </c>
      <c r="Q3606" s="62" t="n">
        <f aca="false">IF(K3609="No Ct",0,K3609)</f>
        <v>0</v>
      </c>
      <c r="R3606" s="0" t="str">
        <f aca="false">IF(AND(L3606&gt;0,M3606=0),"Valid","Invalid")</f>
        <v>Valid</v>
      </c>
      <c r="S3606" s="0" t="str">
        <f aca="false">IF(OR(P3606&gt;1,Q3606&gt;1),"Present","Absent")</f>
        <v>Absent</v>
      </c>
      <c r="T3606" s="63" t="str">
        <f aca="false">IF(OR(AND(P3606&gt;1,P3606&lt;41),AND(Q3606&gt;1,Q3606&lt;41)),"Ct&lt;41","Ct&gt;41")</f>
        <v>Ct&gt;41</v>
      </c>
      <c r="U3606" s="0" t="str">
        <f aca="false">I3606</f>
        <v>Loegfroe</v>
      </c>
      <c r="V3606" s="0" t="str">
        <f aca="false">MID(F3606,10,9)</f>
        <v>DL2018039</v>
      </c>
      <c r="W3606" s="64" t="str">
        <f aca="false">V3606&amp;"_"&amp;U3606&amp;"_"&amp;R3606&amp;"_"&amp;S3606&amp;"_"&amp;T3606</f>
        <v>DL2018039_Loegfroe_Valid_Absent_Ct&gt;41</v>
      </c>
    </row>
    <row r="3607" customFormat="false" ht="14.25" hidden="false" customHeight="false" outlineLevel="0" collapsed="false">
      <c r="A3607" s="0" t="s">
        <v>745</v>
      </c>
      <c r="B3607" s="52" t="s">
        <v>746</v>
      </c>
      <c r="C3607" s="52" t="s">
        <v>747</v>
      </c>
      <c r="D3607" s="53" t="n">
        <v>0.1</v>
      </c>
      <c r="E3607" s="53" t="s">
        <v>748</v>
      </c>
      <c r="F3607" s="0" t="s">
        <v>1379</v>
      </c>
      <c r="G3607" s="0" t="str">
        <f aca="false">LEFT(B3607,2)</f>
        <v>01</v>
      </c>
      <c r="H3607" s="0" t="str">
        <f aca="false">I3607&amp;"_"&amp;G3607&amp;"_"&amp;F3607</f>
        <v>Loegfroe_01_20181114_DL2018039_AalborgKatedralskole_koersel1</v>
      </c>
      <c r="I3607" s="61" t="str">
        <f aca="false">MID(RIGHT(B3607,LEN(B3607)-3),1,FIND("_",RIGHT(B3607,LEN(B3607)-3))-1)</f>
        <v>Loegfroe</v>
      </c>
      <c r="J3607" s="61" t="str">
        <f aca="false">TRIM(SUBSTITUTE(RIGHT(B3607,FIND(I3607,B3607)+1),"_",""))</f>
        <v>NegK</v>
      </c>
      <c r="K3607" s="0" t="str">
        <f aca="false">IFERROR(VALUE(SUBSTITUTE(E3607,".",",")),E3607)</f>
        <v>No Ct</v>
      </c>
      <c r="L3607" s="61" t="str">
        <f aca="false">IF(J3607="PosK",SUMIFS(K:K,J:J,"PosK",H:H,H3607),"")</f>
        <v/>
      </c>
      <c r="M3607" s="61" t="str">
        <f aca="false">IF(J3607="PosK",SUMIFS(K:K,J:J,"NegK",H:H,H3607),"")</f>
        <v/>
      </c>
      <c r="N3607" s="61" t="str">
        <f aca="false">IF(J3607="PosK",SUMIFS(K:K,J:J,"eDNA",H:H,H3607),"")</f>
        <v/>
      </c>
    </row>
    <row r="3608" customFormat="false" ht="14.25" hidden="false" customHeight="false" outlineLevel="0" collapsed="false">
      <c r="A3608" s="0" t="s">
        <v>749</v>
      </c>
      <c r="B3608" s="52" t="s">
        <v>750</v>
      </c>
      <c r="C3608" s="52" t="s">
        <v>751</v>
      </c>
      <c r="D3608" s="53" t="n">
        <v>0.1</v>
      </c>
      <c r="E3608" s="53" t="s">
        <v>748</v>
      </c>
      <c r="F3608" s="0" t="s">
        <v>1379</v>
      </c>
      <c r="G3608" s="0" t="str">
        <f aca="false">LEFT(B3608,2)</f>
        <v>01</v>
      </c>
      <c r="H3608" s="0" t="str">
        <f aca="false">I3608&amp;"_"&amp;G3608&amp;"_"&amp;F3608</f>
        <v>Loegfroe_01_20181114_DL2018039_AalborgKatedralskole_koersel1</v>
      </c>
      <c r="I3608" s="61" t="str">
        <f aca="false">MID(RIGHT(B3608,LEN(B3608)-3),1,FIND("_",RIGHT(B3608,LEN(B3608)-3))-1)</f>
        <v>Loegfroe</v>
      </c>
      <c r="J3608" s="61" t="str">
        <f aca="false">TRIM(SUBSTITUTE(RIGHT(B3608,FIND(I3608,B3608)+1),"_",""))</f>
        <v>eDNA</v>
      </c>
      <c r="K3608" s="0" t="str">
        <f aca="false">IFERROR(VALUE(SUBSTITUTE(E3608,".",",")),E3608)</f>
        <v>No Ct</v>
      </c>
      <c r="L3608" s="61" t="str">
        <f aca="false">IF(J3608="PosK",SUMIFS(K:K,J:J,"PosK",H:H,H3608),"")</f>
        <v/>
      </c>
      <c r="M3608" s="61" t="str">
        <f aca="false">IF(J3608="PosK",SUMIFS(K:K,J:J,"NegK",H:H,H3608),"")</f>
        <v/>
      </c>
      <c r="N3608" s="61" t="str">
        <f aca="false">IF(J3608="PosK",SUMIFS(K:K,J:J,"eDNA",H:H,H3608),"")</f>
        <v/>
      </c>
      <c r="Q3608" s="62"/>
    </row>
    <row r="3609" customFormat="false" ht="14.25" hidden="false" customHeight="false" outlineLevel="0" collapsed="false">
      <c r="A3609" s="0" t="s">
        <v>752</v>
      </c>
      <c r="B3609" s="52" t="s">
        <v>750</v>
      </c>
      <c r="C3609" s="52" t="s">
        <v>751</v>
      </c>
      <c r="D3609" s="53" t="n">
        <v>0.1</v>
      </c>
      <c r="E3609" s="53" t="s">
        <v>748</v>
      </c>
      <c r="F3609" s="0" t="s">
        <v>1379</v>
      </c>
      <c r="G3609" s="0" t="str">
        <f aca="false">LEFT(B3609,2)</f>
        <v>01</v>
      </c>
      <c r="H3609" s="0" t="str">
        <f aca="false">I3609&amp;"_"&amp;G3609&amp;"_"&amp;F3609</f>
        <v>Loegfroe_01_20181114_DL2018039_AalborgKatedralskole_koersel1</v>
      </c>
      <c r="I3609" s="61" t="str">
        <f aca="false">MID(RIGHT(B3609,LEN(B3609)-3),1,FIND("_",RIGHT(B3609,LEN(B3609)-3))-1)</f>
        <v>Loegfroe</v>
      </c>
      <c r="J3609" s="61" t="str">
        <f aca="false">TRIM(SUBSTITUTE(RIGHT(B3609,FIND(I3609,B3609)+1),"_",""))</f>
        <v>eDNA</v>
      </c>
      <c r="K3609" s="0" t="str">
        <f aca="false">IFERROR(VALUE(SUBSTITUTE(E3609,".",",")),E3609)</f>
        <v>No Ct</v>
      </c>
      <c r="L3609" s="61" t="str">
        <f aca="false">IF(J3609="PosK",SUMIFS(K:K,J:J,"PosK",H:H,H3609),"")</f>
        <v/>
      </c>
      <c r="M3609" s="61" t="str">
        <f aca="false">IF(J3609="PosK",SUMIFS(K:K,J:J,"NegK",H:H,H3609),"")</f>
        <v/>
      </c>
      <c r="N3609" s="61" t="str">
        <f aca="false">IF(J3609="PosK",SUMIFS(K:K,J:J,"eDNA",H:H,H3609),"")</f>
        <v/>
      </c>
      <c r="P3609" s="62"/>
      <c r="T3609" s="63"/>
      <c r="W3609" s="64"/>
    </row>
    <row r="3610" customFormat="false" ht="14.25" hidden="false" customHeight="false" outlineLevel="0" collapsed="false">
      <c r="A3610" s="0" t="s">
        <v>754</v>
      </c>
      <c r="B3610" s="52" t="s">
        <v>755</v>
      </c>
      <c r="C3610" s="52" t="s">
        <v>743</v>
      </c>
      <c r="D3610" s="53" t="n">
        <v>0.1</v>
      </c>
      <c r="E3610" s="53" t="n">
        <v>33.68</v>
      </c>
      <c r="F3610" s="0" t="s">
        <v>1379</v>
      </c>
      <c r="G3610" s="0" t="str">
        <f aca="false">LEFT(B3610,2)</f>
        <v>02</v>
      </c>
      <c r="H3610" s="0" t="str">
        <f aca="false">I3610&amp;"_"&amp;G3610&amp;"_"&amp;F3610</f>
        <v>StorVandsalamander_02_20181114_DL2018039_AalborgKatedralskole_koersel1</v>
      </c>
      <c r="I3610" s="61" t="str">
        <f aca="false">MID(RIGHT(B3610,LEN(B3610)-3),1,FIND("_",RIGHT(B3610,LEN(B3610)-3))-1)</f>
        <v>StorVandsalamander</v>
      </c>
      <c r="J3610" s="61" t="str">
        <f aca="false">TRIM(SUBSTITUTE(RIGHT(B3610,FIND(I3610,B3610)+1),"_",""))</f>
        <v>PosK</v>
      </c>
      <c r="K3610" s="0" t="n">
        <f aca="false">IFERROR(VALUE(SUBSTITUTE(E3610,".",",")),E3610)</f>
        <v>33.68</v>
      </c>
      <c r="L3610" s="61" t="n">
        <f aca="false">IF(J3610="PosK",SUMIFS(K:K,J:J,"PosK",H:H,H3610),"")</f>
        <v>33.68</v>
      </c>
      <c r="M3610" s="61" t="n">
        <f aca="false">IF(J3610="PosK",SUMIFS(K:K,J:J,"NegK",H:H,H3610),"")</f>
        <v>0</v>
      </c>
      <c r="N3610" s="61" t="n">
        <f aca="false">IF(J3610="PosK",SUMIFS(K:K,J:J,"eDNA",H:H,H3610),"")</f>
        <v>0</v>
      </c>
      <c r="P3610" s="62" t="n">
        <f aca="false">IF(K3612="No Ct",0,K3612)</f>
        <v>0</v>
      </c>
      <c r="Q3610" s="62" t="n">
        <f aca="false">IF(K3613="No Ct",0,K3613)</f>
        <v>0</v>
      </c>
      <c r="R3610" s="0" t="str">
        <f aca="false">IF(AND(L3610&gt;0,M3610=0),"Valid","Invalid")</f>
        <v>Valid</v>
      </c>
      <c r="S3610" s="0" t="str">
        <f aca="false">IF(OR(P3610&gt;1,Q3610&gt;1),"Present","Absent")</f>
        <v>Absent</v>
      </c>
      <c r="T3610" s="63" t="str">
        <f aca="false">IF(OR(AND(P3610&gt;1,P3610&lt;41),AND(Q3610&gt;1,Q3610&lt;41)),"Ct&lt;41","Ct&gt;41")</f>
        <v>Ct&gt;41</v>
      </c>
      <c r="U3610" s="0" t="str">
        <f aca="false">I3610</f>
        <v>StorVandsalamander</v>
      </c>
      <c r="V3610" s="0" t="str">
        <f aca="false">MID(F3610,10,9)</f>
        <v>DL2018039</v>
      </c>
      <c r="W3610" s="64" t="str">
        <f aca="false">V3610&amp;"_"&amp;U3610&amp;"_"&amp;R3610&amp;"_"&amp;S3610&amp;"_"&amp;T3610</f>
        <v>DL2018039_StorVandsalamander_Valid_Absent_Ct&gt;41</v>
      </c>
    </row>
    <row r="3611" customFormat="false" ht="14.25" hidden="false" customHeight="false" outlineLevel="0" collapsed="false">
      <c r="A3611" s="0" t="s">
        <v>756</v>
      </c>
      <c r="B3611" s="52" t="s">
        <v>757</v>
      </c>
      <c r="C3611" s="52" t="s">
        <v>747</v>
      </c>
      <c r="D3611" s="53" t="n">
        <v>0.1</v>
      </c>
      <c r="E3611" s="53" t="s">
        <v>748</v>
      </c>
      <c r="F3611" s="0" t="s">
        <v>1379</v>
      </c>
      <c r="G3611" s="0" t="str">
        <f aca="false">LEFT(B3611,2)</f>
        <v>02</v>
      </c>
      <c r="H3611" s="0" t="str">
        <f aca="false">I3611&amp;"_"&amp;G3611&amp;"_"&amp;F3611</f>
        <v>StorVandsalamander_02_20181114_DL2018039_AalborgKatedralskole_koersel1</v>
      </c>
      <c r="I3611" s="61" t="str">
        <f aca="false">MID(RIGHT(B3611,LEN(B3611)-3),1,FIND("_",RIGHT(B3611,LEN(B3611)-3))-1)</f>
        <v>StorVandsalamander</v>
      </c>
      <c r="J3611" s="61" t="str">
        <f aca="false">TRIM(SUBSTITUTE(RIGHT(B3611,FIND(I3611,B3611)+1),"_",""))</f>
        <v>NegK</v>
      </c>
      <c r="K3611" s="0" t="str">
        <f aca="false">IFERROR(VALUE(SUBSTITUTE(E3611,".",",")),E3611)</f>
        <v>No Ct</v>
      </c>
      <c r="L3611" s="61" t="str">
        <f aca="false">IF(J3611="PosK",SUMIFS(K:K,J:J,"PosK",H:H,H3611),"")</f>
        <v/>
      </c>
      <c r="M3611" s="61" t="str">
        <f aca="false">IF(J3611="PosK",SUMIFS(K:K,J:J,"NegK",H:H,H3611),"")</f>
        <v/>
      </c>
      <c r="N3611" s="61" t="str">
        <f aca="false">IF(J3611="PosK",SUMIFS(K:K,J:J,"eDNA",H:H,H3611),"")</f>
        <v/>
      </c>
    </row>
    <row r="3612" customFormat="false" ht="14.25" hidden="false" customHeight="false" outlineLevel="0" collapsed="false">
      <c r="A3612" s="0" t="s">
        <v>758</v>
      </c>
      <c r="B3612" s="52" t="s">
        <v>759</v>
      </c>
      <c r="C3612" s="52" t="s">
        <v>751</v>
      </c>
      <c r="D3612" s="53" t="n">
        <v>0.1</v>
      </c>
      <c r="E3612" s="53" t="s">
        <v>748</v>
      </c>
      <c r="F3612" s="0" t="s">
        <v>1379</v>
      </c>
      <c r="G3612" s="0" t="str">
        <f aca="false">LEFT(B3612,2)</f>
        <v>02</v>
      </c>
      <c r="H3612" s="0" t="str">
        <f aca="false">I3612&amp;"_"&amp;G3612&amp;"_"&amp;F3612</f>
        <v>StorVandsalamander_02_20181114_DL2018039_AalborgKatedralskole_koersel1</v>
      </c>
      <c r="I3612" s="61" t="str">
        <f aca="false">MID(RIGHT(B3612,LEN(B3612)-3),1,FIND("_",RIGHT(B3612,LEN(B3612)-3))-1)</f>
        <v>StorVandsalamander</v>
      </c>
      <c r="J3612" s="61" t="str">
        <f aca="false">TRIM(SUBSTITUTE(RIGHT(B3612,FIND(I3612,B3612)+1),"_",""))</f>
        <v>eDNA</v>
      </c>
      <c r="K3612" s="0" t="str">
        <f aca="false">IFERROR(VALUE(SUBSTITUTE(E3612,".",",")),E3612)</f>
        <v>No Ct</v>
      </c>
      <c r="L3612" s="61" t="str">
        <f aca="false">IF(J3612="PosK",SUMIFS(K:K,J:J,"PosK",H:H,H3612),"")</f>
        <v/>
      </c>
      <c r="M3612" s="61" t="str">
        <f aca="false">IF(J3612="PosK",SUMIFS(K:K,J:J,"NegK",H:H,H3612),"")</f>
        <v/>
      </c>
      <c r="N3612" s="61" t="str">
        <f aca="false">IF(J3612="PosK",SUMIFS(K:K,J:J,"eDNA",H:H,H3612),"")</f>
        <v/>
      </c>
      <c r="Q3612" s="62"/>
    </row>
    <row r="3613" customFormat="false" ht="14.25" hidden="false" customHeight="false" outlineLevel="0" collapsed="false">
      <c r="A3613" s="0" t="s">
        <v>760</v>
      </c>
      <c r="B3613" s="52" t="s">
        <v>759</v>
      </c>
      <c r="C3613" s="52" t="s">
        <v>751</v>
      </c>
      <c r="D3613" s="53" t="n">
        <v>0.1</v>
      </c>
      <c r="E3613" s="53" t="s">
        <v>748</v>
      </c>
      <c r="F3613" s="0" t="s">
        <v>1379</v>
      </c>
      <c r="G3613" s="0" t="str">
        <f aca="false">LEFT(B3613,2)</f>
        <v>02</v>
      </c>
      <c r="H3613" s="0" t="str">
        <f aca="false">I3613&amp;"_"&amp;G3613&amp;"_"&amp;F3613</f>
        <v>StorVandsalamander_02_20181114_DL2018039_AalborgKatedralskole_koersel1</v>
      </c>
      <c r="I3613" s="61" t="str">
        <f aca="false">MID(RIGHT(B3613,LEN(B3613)-3),1,FIND("_",RIGHT(B3613,LEN(B3613)-3))-1)</f>
        <v>StorVandsalamander</v>
      </c>
      <c r="J3613" s="61" t="str">
        <f aca="false">TRIM(SUBSTITUTE(RIGHT(B3613,FIND(I3613,B3613)+1),"_",""))</f>
        <v>eDNA</v>
      </c>
      <c r="K3613" s="0" t="str">
        <f aca="false">IFERROR(VALUE(SUBSTITUTE(E3613,".",",")),E3613)</f>
        <v>No Ct</v>
      </c>
      <c r="L3613" s="61" t="str">
        <f aca="false">IF(J3613="PosK",SUMIFS(K:K,J:J,"PosK",H:H,H3613),"")</f>
        <v/>
      </c>
      <c r="M3613" s="61" t="str">
        <f aca="false">IF(J3613="PosK",SUMIFS(K:K,J:J,"NegK",H:H,H3613),"")</f>
        <v/>
      </c>
      <c r="N3613" s="61" t="str">
        <f aca="false">IF(J3613="PosK",SUMIFS(K:K,J:J,"eDNA",H:H,H3613),"")</f>
        <v/>
      </c>
      <c r="P3613" s="62"/>
      <c r="T3613" s="63"/>
      <c r="W3613" s="64"/>
    </row>
    <row r="3614" customFormat="false" ht="14.25" hidden="false" customHeight="false" outlineLevel="0" collapsed="false">
      <c r="A3614" s="0" t="s">
        <v>762</v>
      </c>
      <c r="B3614" s="52" t="s">
        <v>763</v>
      </c>
      <c r="C3614" s="52" t="s">
        <v>743</v>
      </c>
      <c r="D3614" s="53" t="n">
        <v>0.1</v>
      </c>
      <c r="E3614" s="53" t="n">
        <v>23.25</v>
      </c>
      <c r="F3614" s="0" t="s">
        <v>1379</v>
      </c>
      <c r="G3614" s="0" t="str">
        <f aca="false">LEFT(B3614,2)</f>
        <v>03</v>
      </c>
      <c r="H3614" s="0" t="str">
        <f aca="false">I3614&amp;"_"&amp;G3614&amp;"_"&amp;F3614</f>
        <v>Strandtudse_03_20181114_DL2018039_AalborgKatedralskole_koersel1</v>
      </c>
      <c r="I3614" s="61" t="str">
        <f aca="false">MID(RIGHT(B3614,LEN(B3614)-3),1,FIND("_",RIGHT(B3614,LEN(B3614)-3))-1)</f>
        <v>Strandtudse</v>
      </c>
      <c r="J3614" s="61" t="str">
        <f aca="false">TRIM(SUBSTITUTE(RIGHT(B3614,FIND(I3614,B3614)+1),"_",""))</f>
        <v>PosK</v>
      </c>
      <c r="K3614" s="0" t="n">
        <f aca="false">IFERROR(VALUE(SUBSTITUTE(E3614,".",",")),E3614)</f>
        <v>23.25</v>
      </c>
      <c r="L3614" s="61" t="n">
        <f aca="false">IF(J3614="PosK",SUMIFS(K:K,J:J,"PosK",H:H,H3614),"")</f>
        <v>23.25</v>
      </c>
      <c r="M3614" s="61" t="n">
        <f aca="false">IF(J3614="PosK",SUMIFS(K:K,J:J,"NegK",H:H,H3614),"")</f>
        <v>0</v>
      </c>
      <c r="N3614" s="61" t="n">
        <f aca="false">IF(J3614="PosK",SUMIFS(K:K,J:J,"eDNA",H:H,H3614),"")</f>
        <v>0</v>
      </c>
      <c r="P3614" s="62" t="n">
        <f aca="false">IF(K3616="No Ct",0,K3616)</f>
        <v>0</v>
      </c>
      <c r="Q3614" s="62" t="n">
        <f aca="false">IF(K3617="No Ct",0,K3617)</f>
        <v>0</v>
      </c>
      <c r="R3614" s="0" t="str">
        <f aca="false">IF(AND(L3614&gt;0,M3614=0),"Valid","Invalid")</f>
        <v>Valid</v>
      </c>
      <c r="S3614" s="0" t="str">
        <f aca="false">IF(OR(P3614&gt;1,Q3614&gt;1),"Present","Absent")</f>
        <v>Absent</v>
      </c>
      <c r="T3614" s="63" t="str">
        <f aca="false">IF(OR(AND(P3614&gt;1,P3614&lt;41),AND(Q3614&gt;1,Q3614&lt;41)),"Ct&lt;41","Ct&gt;41")</f>
        <v>Ct&gt;41</v>
      </c>
      <c r="U3614" s="0" t="str">
        <f aca="false">I3614</f>
        <v>Strandtudse</v>
      </c>
      <c r="V3614" s="0" t="str">
        <f aca="false">MID(F3614,10,9)</f>
        <v>DL2018039</v>
      </c>
      <c r="W3614" s="64" t="str">
        <f aca="false">V3614&amp;"_"&amp;U3614&amp;"_"&amp;R3614&amp;"_"&amp;S3614&amp;"_"&amp;T3614</f>
        <v>DL2018039_Strandtudse_Valid_Absent_Ct&gt;41</v>
      </c>
    </row>
    <row r="3615" customFormat="false" ht="14.25" hidden="false" customHeight="false" outlineLevel="0" collapsed="false">
      <c r="A3615" s="0" t="s">
        <v>764</v>
      </c>
      <c r="B3615" s="52" t="s">
        <v>765</v>
      </c>
      <c r="C3615" s="52" t="s">
        <v>747</v>
      </c>
      <c r="D3615" s="53" t="n">
        <v>0.1</v>
      </c>
      <c r="E3615" s="53" t="s">
        <v>748</v>
      </c>
      <c r="F3615" s="0" t="s">
        <v>1379</v>
      </c>
      <c r="G3615" s="0" t="str">
        <f aca="false">LEFT(B3615,2)</f>
        <v>03</v>
      </c>
      <c r="H3615" s="0" t="str">
        <f aca="false">I3615&amp;"_"&amp;G3615&amp;"_"&amp;F3615</f>
        <v>Strandtudse_03_20181114_DL2018039_AalborgKatedralskole_koersel1</v>
      </c>
      <c r="I3615" s="61" t="str">
        <f aca="false">MID(RIGHT(B3615,LEN(B3615)-3),1,FIND("_",RIGHT(B3615,LEN(B3615)-3))-1)</f>
        <v>Strandtudse</v>
      </c>
      <c r="J3615" s="61" t="str">
        <f aca="false">TRIM(SUBSTITUTE(RIGHT(B3615,FIND(I3615,B3615)+1),"_",""))</f>
        <v>NegK</v>
      </c>
      <c r="K3615" s="0" t="str">
        <f aca="false">IFERROR(VALUE(SUBSTITUTE(E3615,".",",")),E3615)</f>
        <v>No Ct</v>
      </c>
      <c r="L3615" s="61" t="str">
        <f aca="false">IF(J3615="PosK",SUMIFS(K:K,J:J,"PosK",H:H,H3615),"")</f>
        <v/>
      </c>
      <c r="M3615" s="61" t="str">
        <f aca="false">IF(J3615="PosK",SUMIFS(K:K,J:J,"NegK",H:H,H3615),"")</f>
        <v/>
      </c>
      <c r="N3615" s="61" t="str">
        <f aca="false">IF(J3615="PosK",SUMIFS(K:K,J:J,"eDNA",H:H,H3615),"")</f>
        <v/>
      </c>
    </row>
    <row r="3616" customFormat="false" ht="14.25" hidden="false" customHeight="false" outlineLevel="0" collapsed="false">
      <c r="A3616" s="0" t="s">
        <v>766</v>
      </c>
      <c r="B3616" s="52" t="s">
        <v>767</v>
      </c>
      <c r="C3616" s="52" t="s">
        <v>751</v>
      </c>
      <c r="D3616" s="53" t="n">
        <v>0.1</v>
      </c>
      <c r="E3616" s="53" t="s">
        <v>748</v>
      </c>
      <c r="F3616" s="0" t="s">
        <v>1379</v>
      </c>
      <c r="G3616" s="0" t="str">
        <f aca="false">LEFT(B3616,2)</f>
        <v>03</v>
      </c>
      <c r="H3616" s="0" t="str">
        <f aca="false">I3616&amp;"_"&amp;G3616&amp;"_"&amp;F3616</f>
        <v>Strandtudse_03_20181114_DL2018039_AalborgKatedralskole_koersel1</v>
      </c>
      <c r="I3616" s="61" t="str">
        <f aca="false">MID(RIGHT(B3616,LEN(B3616)-3),1,FIND("_",RIGHT(B3616,LEN(B3616)-3))-1)</f>
        <v>Strandtudse</v>
      </c>
      <c r="J3616" s="61" t="str">
        <f aca="false">TRIM(SUBSTITUTE(RIGHT(B3616,FIND(I3616,B3616)+1),"_",""))</f>
        <v>eDNA</v>
      </c>
      <c r="K3616" s="0" t="str">
        <f aca="false">IFERROR(VALUE(SUBSTITUTE(E3616,".",",")),E3616)</f>
        <v>No Ct</v>
      </c>
      <c r="L3616" s="61" t="str">
        <f aca="false">IF(J3616="PosK",SUMIFS(K:K,J:J,"PosK",H:H,H3616),"")</f>
        <v/>
      </c>
      <c r="M3616" s="61" t="str">
        <f aca="false">IF(J3616="PosK",SUMIFS(K:K,J:J,"NegK",H:H,H3616),"")</f>
        <v/>
      </c>
      <c r="N3616" s="61" t="str">
        <f aca="false">IF(J3616="PosK",SUMIFS(K:K,J:J,"eDNA",H:H,H3616),"")</f>
        <v/>
      </c>
      <c r="Q3616" s="62"/>
    </row>
    <row r="3617" customFormat="false" ht="14.25" hidden="false" customHeight="false" outlineLevel="0" collapsed="false">
      <c r="A3617" s="0" t="s">
        <v>768</v>
      </c>
      <c r="B3617" s="52" t="s">
        <v>767</v>
      </c>
      <c r="C3617" s="52" t="s">
        <v>751</v>
      </c>
      <c r="D3617" s="53" t="n">
        <v>0.1</v>
      </c>
      <c r="E3617" s="53" t="s">
        <v>748</v>
      </c>
      <c r="F3617" s="0" t="s">
        <v>1379</v>
      </c>
      <c r="G3617" s="0" t="str">
        <f aca="false">LEFT(B3617,2)</f>
        <v>03</v>
      </c>
      <c r="H3617" s="0" t="str">
        <f aca="false">I3617&amp;"_"&amp;G3617&amp;"_"&amp;F3617</f>
        <v>Strandtudse_03_20181114_DL2018039_AalborgKatedralskole_koersel1</v>
      </c>
      <c r="I3617" s="61" t="str">
        <f aca="false">MID(RIGHT(B3617,LEN(B3617)-3),1,FIND("_",RIGHT(B3617,LEN(B3617)-3))-1)</f>
        <v>Strandtudse</v>
      </c>
      <c r="J3617" s="61" t="str">
        <f aca="false">TRIM(SUBSTITUTE(RIGHT(B3617,FIND(I3617,B3617)+1),"_",""))</f>
        <v>eDNA</v>
      </c>
      <c r="K3617" s="0" t="str">
        <f aca="false">IFERROR(VALUE(SUBSTITUTE(E3617,".",",")),E3617)</f>
        <v>No Ct</v>
      </c>
      <c r="L3617" s="61" t="str">
        <f aca="false">IF(J3617="PosK",SUMIFS(K:K,J:J,"PosK",H:H,H3617),"")</f>
        <v/>
      </c>
      <c r="M3617" s="61" t="str">
        <f aca="false">IF(J3617="PosK",SUMIFS(K:K,J:J,"NegK",H:H,H3617),"")</f>
        <v/>
      </c>
      <c r="N3617" s="61" t="str">
        <f aca="false">IF(J3617="PosK",SUMIFS(K:K,J:J,"eDNA",H:H,H3617),"")</f>
        <v/>
      </c>
      <c r="P3617" s="62"/>
      <c r="T3617" s="63"/>
      <c r="W3617" s="64"/>
    </row>
    <row r="3618" customFormat="false" ht="14.25" hidden="false" customHeight="false" outlineLevel="0" collapsed="false">
      <c r="A3618" s="0" t="s">
        <v>770</v>
      </c>
      <c r="B3618" s="52" t="s">
        <v>771</v>
      </c>
      <c r="C3618" s="52" t="s">
        <v>743</v>
      </c>
      <c r="D3618" s="53" t="n">
        <v>0.1</v>
      </c>
      <c r="E3618" s="53" t="n">
        <v>34.05</v>
      </c>
      <c r="F3618" s="0" t="s">
        <v>1379</v>
      </c>
      <c r="G3618" s="0" t="str">
        <f aca="false">LEFT(B3618,2)</f>
        <v>04</v>
      </c>
      <c r="H3618" s="0" t="str">
        <f aca="false">I3618&amp;"_"&amp;G3618&amp;"_"&amp;F3618</f>
        <v>GroenbrogetTudse_04_20181114_DL2018039_AalborgKatedralskole_koersel1</v>
      </c>
      <c r="I3618" s="61" t="str">
        <f aca="false">MID(RIGHT(B3618,LEN(B3618)-3),1,FIND("_",RIGHT(B3618,LEN(B3618)-3))-1)</f>
        <v>GroenbrogetTudse</v>
      </c>
      <c r="J3618" s="61" t="str">
        <f aca="false">TRIM(SUBSTITUTE(RIGHT(B3618,FIND(I3618,B3618)+1),"_",""))</f>
        <v>PosK</v>
      </c>
      <c r="K3618" s="0" t="n">
        <f aca="false">IFERROR(VALUE(SUBSTITUTE(E3618,".",",")),E3618)</f>
        <v>34.05</v>
      </c>
      <c r="L3618" s="61" t="n">
        <f aca="false">IF(J3618="PosK",SUMIFS(K:K,J:J,"PosK",H:H,H3618),"")</f>
        <v>34.05</v>
      </c>
      <c r="M3618" s="61" t="n">
        <f aca="false">IF(J3618="PosK",SUMIFS(K:K,J:J,"NegK",H:H,H3618),"")</f>
        <v>0</v>
      </c>
      <c r="N3618" s="61" t="n">
        <f aca="false">IF(J3618="PosK",SUMIFS(K:K,J:J,"eDNA",H:H,H3618),"")</f>
        <v>0</v>
      </c>
      <c r="P3618" s="62" t="n">
        <f aca="false">IF(K3620="No Ct",0,K3620)</f>
        <v>0</v>
      </c>
      <c r="Q3618" s="62" t="n">
        <f aca="false">IF(K3621="No Ct",0,K3621)</f>
        <v>0</v>
      </c>
      <c r="R3618" s="0" t="str">
        <f aca="false">IF(AND(L3618&gt;0,M3618=0),"Valid","Invalid")</f>
        <v>Valid</v>
      </c>
      <c r="S3618" s="0" t="str">
        <f aca="false">IF(OR(P3618&gt;1,Q3618&gt;1),"Present","Absent")</f>
        <v>Absent</v>
      </c>
      <c r="T3618" s="63" t="str">
        <f aca="false">IF(OR(AND(P3618&gt;1,P3618&lt;41),AND(Q3618&gt;1,Q3618&lt;41)),"Ct&lt;41","Ct&gt;41")</f>
        <v>Ct&gt;41</v>
      </c>
      <c r="U3618" s="0" t="str">
        <f aca="false">I3618</f>
        <v>GroenbrogetTudse</v>
      </c>
      <c r="V3618" s="0" t="str">
        <f aca="false">MID(F3618,10,9)</f>
        <v>DL2018039</v>
      </c>
      <c r="W3618" s="64" t="str">
        <f aca="false">V3618&amp;"_"&amp;U3618&amp;"_"&amp;R3618&amp;"_"&amp;S3618&amp;"_"&amp;T3618</f>
        <v>DL2018039_GroenbrogetTudse_Valid_Absent_Ct&gt;41</v>
      </c>
    </row>
    <row r="3619" customFormat="false" ht="14.25" hidden="false" customHeight="false" outlineLevel="0" collapsed="false">
      <c r="A3619" s="0" t="s">
        <v>772</v>
      </c>
      <c r="B3619" s="52" t="s">
        <v>773</v>
      </c>
      <c r="C3619" s="52" t="s">
        <v>747</v>
      </c>
      <c r="D3619" s="53" t="n">
        <v>0.1</v>
      </c>
      <c r="E3619" s="53" t="s">
        <v>748</v>
      </c>
      <c r="F3619" s="0" t="s">
        <v>1379</v>
      </c>
      <c r="G3619" s="0" t="str">
        <f aca="false">LEFT(B3619,2)</f>
        <v>04</v>
      </c>
      <c r="H3619" s="0" t="str">
        <f aca="false">I3619&amp;"_"&amp;G3619&amp;"_"&amp;F3619</f>
        <v>GroenbrogetTudse_04_20181114_DL2018039_AalborgKatedralskole_koersel1</v>
      </c>
      <c r="I3619" s="61" t="str">
        <f aca="false">MID(RIGHT(B3619,LEN(B3619)-3),1,FIND("_",RIGHT(B3619,LEN(B3619)-3))-1)</f>
        <v>GroenbrogetTudse</v>
      </c>
      <c r="J3619" s="61" t="str">
        <f aca="false">TRIM(SUBSTITUTE(RIGHT(B3619,FIND(I3619,B3619)+1),"_",""))</f>
        <v>NegK</v>
      </c>
      <c r="K3619" s="0" t="str">
        <f aca="false">IFERROR(VALUE(SUBSTITUTE(E3619,".",",")),E3619)</f>
        <v>No Ct</v>
      </c>
      <c r="L3619" s="61" t="str">
        <f aca="false">IF(J3619="PosK",SUMIFS(K:K,J:J,"PosK",H:H,H3619),"")</f>
        <v/>
      </c>
      <c r="M3619" s="61" t="str">
        <f aca="false">IF(J3619="PosK",SUMIFS(K:K,J:J,"NegK",H:H,H3619),"")</f>
        <v/>
      </c>
      <c r="N3619" s="61" t="str">
        <f aca="false">IF(J3619="PosK",SUMIFS(K:K,J:J,"eDNA",H:H,H3619),"")</f>
        <v/>
      </c>
    </row>
    <row r="3620" customFormat="false" ht="14.25" hidden="false" customHeight="false" outlineLevel="0" collapsed="false">
      <c r="A3620" s="0" t="s">
        <v>774</v>
      </c>
      <c r="B3620" s="52" t="s">
        <v>775</v>
      </c>
      <c r="C3620" s="52" t="s">
        <v>751</v>
      </c>
      <c r="D3620" s="53" t="n">
        <v>0.1</v>
      </c>
      <c r="E3620" s="53" t="s">
        <v>748</v>
      </c>
      <c r="F3620" s="0" t="s">
        <v>1379</v>
      </c>
      <c r="G3620" s="0" t="str">
        <f aca="false">LEFT(B3620,2)</f>
        <v>04</v>
      </c>
      <c r="H3620" s="0" t="str">
        <f aca="false">I3620&amp;"_"&amp;G3620&amp;"_"&amp;F3620</f>
        <v>GroenbrogetTudse_04_20181114_DL2018039_AalborgKatedralskole_koersel1</v>
      </c>
      <c r="I3620" s="61" t="str">
        <f aca="false">MID(RIGHT(B3620,LEN(B3620)-3),1,FIND("_",RIGHT(B3620,LEN(B3620)-3))-1)</f>
        <v>GroenbrogetTudse</v>
      </c>
      <c r="J3620" s="61" t="str">
        <f aca="false">TRIM(SUBSTITUTE(RIGHT(B3620,FIND(I3620,B3620)+1),"_",""))</f>
        <v>eDNA</v>
      </c>
      <c r="K3620" s="0" t="str">
        <f aca="false">IFERROR(VALUE(SUBSTITUTE(E3620,".",",")),E3620)</f>
        <v>No Ct</v>
      </c>
      <c r="L3620" s="61" t="str">
        <f aca="false">IF(J3620="PosK",SUMIFS(K:K,J:J,"PosK",H:H,H3620),"")</f>
        <v/>
      </c>
      <c r="M3620" s="61" t="str">
        <f aca="false">IF(J3620="PosK",SUMIFS(K:K,J:J,"NegK",H:H,H3620),"")</f>
        <v/>
      </c>
      <c r="N3620" s="61" t="str">
        <f aca="false">IF(J3620="PosK",SUMIFS(K:K,J:J,"eDNA",H:H,H3620),"")</f>
        <v/>
      </c>
      <c r="Q3620" s="62"/>
    </row>
    <row r="3621" customFormat="false" ht="14.25" hidden="false" customHeight="false" outlineLevel="0" collapsed="false">
      <c r="A3621" s="0" t="s">
        <v>776</v>
      </c>
      <c r="B3621" s="52" t="s">
        <v>775</v>
      </c>
      <c r="C3621" s="52" t="s">
        <v>751</v>
      </c>
      <c r="D3621" s="53" t="n">
        <v>0.1</v>
      </c>
      <c r="E3621" s="53" t="s">
        <v>748</v>
      </c>
      <c r="F3621" s="0" t="s">
        <v>1379</v>
      </c>
      <c r="G3621" s="0" t="str">
        <f aca="false">LEFT(B3621,2)</f>
        <v>04</v>
      </c>
      <c r="H3621" s="0" t="str">
        <f aca="false">I3621&amp;"_"&amp;G3621&amp;"_"&amp;F3621</f>
        <v>GroenbrogetTudse_04_20181114_DL2018039_AalborgKatedralskole_koersel1</v>
      </c>
      <c r="I3621" s="61" t="str">
        <f aca="false">MID(RIGHT(B3621,LEN(B3621)-3),1,FIND("_",RIGHT(B3621,LEN(B3621)-3))-1)</f>
        <v>GroenbrogetTudse</v>
      </c>
      <c r="J3621" s="61" t="str">
        <f aca="false">TRIM(SUBSTITUTE(RIGHT(B3621,FIND(I3621,B3621)+1),"_",""))</f>
        <v>eDNA</v>
      </c>
      <c r="K3621" s="0" t="str">
        <f aca="false">IFERROR(VALUE(SUBSTITUTE(E3621,".",",")),E3621)</f>
        <v>No Ct</v>
      </c>
      <c r="L3621" s="61" t="str">
        <f aca="false">IF(J3621="PosK",SUMIFS(K:K,J:J,"PosK",H:H,H3621),"")</f>
        <v/>
      </c>
      <c r="M3621" s="61" t="str">
        <f aca="false">IF(J3621="PosK",SUMIFS(K:K,J:J,"NegK",H:H,H3621),"")</f>
        <v/>
      </c>
      <c r="N3621" s="61" t="str">
        <f aca="false">IF(J3621="PosK",SUMIFS(K:K,J:J,"eDNA",H:H,H3621),"")</f>
        <v/>
      </c>
      <c r="P3621" s="62"/>
      <c r="T3621" s="63"/>
      <c r="W3621" s="64"/>
    </row>
    <row r="3622" customFormat="false" ht="14.25" hidden="false" customHeight="false" outlineLevel="0" collapsed="false">
      <c r="A3622" s="0" t="s">
        <v>778</v>
      </c>
      <c r="B3622" s="52" t="s">
        <v>779</v>
      </c>
      <c r="C3622" s="52" t="s">
        <v>743</v>
      </c>
      <c r="D3622" s="53" t="n">
        <v>0.1</v>
      </c>
      <c r="E3622" s="53" t="n">
        <v>27.05</v>
      </c>
      <c r="F3622" s="0" t="s">
        <v>1379</v>
      </c>
      <c r="G3622" s="0" t="str">
        <f aca="false">LEFT(B3622,2)</f>
        <v>05</v>
      </c>
      <c r="H3622" s="0" t="str">
        <f aca="false">I3622&amp;"_"&amp;G3622&amp;"_"&amp;F3622</f>
        <v>Loevfroe_05_20181114_DL2018039_AalborgKatedralskole_koersel1</v>
      </c>
      <c r="I3622" s="61" t="str">
        <f aca="false">MID(RIGHT(B3622,LEN(B3622)-3),1,FIND("_",RIGHT(B3622,LEN(B3622)-3))-1)</f>
        <v>Loevfroe</v>
      </c>
      <c r="J3622" s="61" t="str">
        <f aca="false">TRIM(SUBSTITUTE(RIGHT(B3622,FIND(I3622,B3622)+1),"_",""))</f>
        <v>PosK</v>
      </c>
      <c r="K3622" s="0" t="n">
        <f aca="false">IFERROR(VALUE(SUBSTITUTE(E3622,".",",")),E3622)</f>
        <v>27.05</v>
      </c>
      <c r="L3622" s="61" t="n">
        <f aca="false">IF(J3622="PosK",SUMIFS(K:K,J:J,"PosK",H:H,H3622),"")</f>
        <v>27.05</v>
      </c>
      <c r="M3622" s="61" t="n">
        <f aca="false">IF(J3622="PosK",SUMIFS(K:K,J:J,"NegK",H:H,H3622),"")</f>
        <v>0</v>
      </c>
      <c r="N3622" s="61" t="n">
        <f aca="false">IF(J3622="PosK",SUMIFS(K:K,J:J,"eDNA",H:H,H3622),"")</f>
        <v>0</v>
      </c>
      <c r="P3622" s="62" t="n">
        <f aca="false">IF(K3624="No Ct",0,K3624)</f>
        <v>0</v>
      </c>
      <c r="Q3622" s="62" t="n">
        <f aca="false">IF(K3625="No Ct",0,K3625)</f>
        <v>0</v>
      </c>
      <c r="R3622" s="0" t="str">
        <f aca="false">IF(AND(L3622&gt;0,M3622=0),"Valid","Invalid")</f>
        <v>Valid</v>
      </c>
      <c r="S3622" s="0" t="str">
        <f aca="false">IF(OR(P3622&gt;1,Q3622&gt;1),"Present","Absent")</f>
        <v>Absent</v>
      </c>
      <c r="T3622" s="63" t="str">
        <f aca="false">IF(OR(AND(P3622&gt;1,P3622&lt;41),AND(Q3622&gt;1,Q3622&lt;41)),"Ct&lt;41","Ct&gt;41")</f>
        <v>Ct&gt;41</v>
      </c>
      <c r="U3622" s="0" t="str">
        <f aca="false">I3622</f>
        <v>Loevfroe</v>
      </c>
      <c r="V3622" s="0" t="str">
        <f aca="false">MID(F3622,10,9)</f>
        <v>DL2018039</v>
      </c>
      <c r="W3622" s="64" t="str">
        <f aca="false">V3622&amp;"_"&amp;U3622&amp;"_"&amp;R3622&amp;"_"&amp;S3622&amp;"_"&amp;T3622</f>
        <v>DL2018039_Loevfroe_Valid_Absent_Ct&gt;41</v>
      </c>
    </row>
    <row r="3623" customFormat="false" ht="14.25" hidden="false" customHeight="false" outlineLevel="0" collapsed="false">
      <c r="A3623" s="0" t="s">
        <v>780</v>
      </c>
      <c r="B3623" s="52" t="s">
        <v>781</v>
      </c>
      <c r="C3623" s="52" t="s">
        <v>747</v>
      </c>
      <c r="D3623" s="53" t="n">
        <v>0.1</v>
      </c>
      <c r="E3623" s="53" t="s">
        <v>748</v>
      </c>
      <c r="F3623" s="0" t="s">
        <v>1379</v>
      </c>
      <c r="G3623" s="0" t="str">
        <f aca="false">LEFT(B3623,2)</f>
        <v>05</v>
      </c>
      <c r="H3623" s="0" t="str">
        <f aca="false">I3623&amp;"_"&amp;G3623&amp;"_"&amp;F3623</f>
        <v>Loevfroe_05_20181114_DL2018039_AalborgKatedralskole_koersel1</v>
      </c>
      <c r="I3623" s="61" t="str">
        <f aca="false">MID(RIGHT(B3623,LEN(B3623)-3),1,FIND("_",RIGHT(B3623,LEN(B3623)-3))-1)</f>
        <v>Loevfroe</v>
      </c>
      <c r="J3623" s="61" t="str">
        <f aca="false">TRIM(SUBSTITUTE(RIGHT(B3623,FIND(I3623,B3623)+1),"_",""))</f>
        <v>NegK</v>
      </c>
      <c r="K3623" s="0" t="str">
        <f aca="false">IFERROR(VALUE(SUBSTITUTE(E3623,".",",")),E3623)</f>
        <v>No Ct</v>
      </c>
      <c r="L3623" s="61" t="str">
        <f aca="false">IF(J3623="PosK",SUMIFS(K:K,J:J,"PosK",H:H,H3623),"")</f>
        <v/>
      </c>
      <c r="M3623" s="61" t="str">
        <f aca="false">IF(J3623="PosK",SUMIFS(K:K,J:J,"NegK",H:H,H3623),"")</f>
        <v/>
      </c>
      <c r="N3623" s="61" t="str">
        <f aca="false">IF(J3623="PosK",SUMIFS(K:K,J:J,"eDNA",H:H,H3623),"")</f>
        <v/>
      </c>
    </row>
    <row r="3624" customFormat="false" ht="14.25" hidden="false" customHeight="false" outlineLevel="0" collapsed="false">
      <c r="A3624" s="0" t="s">
        <v>782</v>
      </c>
      <c r="B3624" s="52" t="s">
        <v>783</v>
      </c>
      <c r="C3624" s="52" t="s">
        <v>751</v>
      </c>
      <c r="D3624" s="53" t="n">
        <v>0.1</v>
      </c>
      <c r="E3624" s="53" t="s">
        <v>748</v>
      </c>
      <c r="F3624" s="0" t="s">
        <v>1379</v>
      </c>
      <c r="G3624" s="0" t="str">
        <f aca="false">LEFT(B3624,2)</f>
        <v>05</v>
      </c>
      <c r="H3624" s="0" t="str">
        <f aca="false">I3624&amp;"_"&amp;G3624&amp;"_"&amp;F3624</f>
        <v>Loevfroe_05_20181114_DL2018039_AalborgKatedralskole_koersel1</v>
      </c>
      <c r="I3624" s="61" t="str">
        <f aca="false">MID(RIGHT(B3624,LEN(B3624)-3),1,FIND("_",RIGHT(B3624,LEN(B3624)-3))-1)</f>
        <v>Loevfroe</v>
      </c>
      <c r="J3624" s="61" t="str">
        <f aca="false">TRIM(SUBSTITUTE(RIGHT(B3624,FIND(I3624,B3624)+1),"_",""))</f>
        <v>eDNA</v>
      </c>
      <c r="K3624" s="0" t="str">
        <f aca="false">IFERROR(VALUE(SUBSTITUTE(E3624,".",",")),E3624)</f>
        <v>No Ct</v>
      </c>
      <c r="L3624" s="61" t="str">
        <f aca="false">IF(J3624="PosK",SUMIFS(K:K,J:J,"PosK",H:H,H3624),"")</f>
        <v/>
      </c>
      <c r="M3624" s="61" t="str">
        <f aca="false">IF(J3624="PosK",SUMIFS(K:K,J:J,"NegK",H:H,H3624),"")</f>
        <v/>
      </c>
      <c r="N3624" s="61" t="str">
        <f aca="false">IF(J3624="PosK",SUMIFS(K:K,J:J,"eDNA",H:H,H3624),"")</f>
        <v/>
      </c>
      <c r="Q3624" s="62"/>
    </row>
    <row r="3625" customFormat="false" ht="14.25" hidden="false" customHeight="false" outlineLevel="0" collapsed="false">
      <c r="A3625" s="0" t="s">
        <v>784</v>
      </c>
      <c r="B3625" s="52" t="s">
        <v>783</v>
      </c>
      <c r="C3625" s="52" t="s">
        <v>751</v>
      </c>
      <c r="D3625" s="53" t="n">
        <v>0.1</v>
      </c>
      <c r="E3625" s="53" t="s">
        <v>748</v>
      </c>
      <c r="F3625" s="0" t="s">
        <v>1379</v>
      </c>
      <c r="G3625" s="0" t="str">
        <f aca="false">LEFT(B3625,2)</f>
        <v>05</v>
      </c>
      <c r="H3625" s="0" t="str">
        <f aca="false">I3625&amp;"_"&amp;G3625&amp;"_"&amp;F3625</f>
        <v>Loevfroe_05_20181114_DL2018039_AalborgKatedralskole_koersel1</v>
      </c>
      <c r="I3625" s="61" t="str">
        <f aca="false">MID(RIGHT(B3625,LEN(B3625)-3),1,FIND("_",RIGHT(B3625,LEN(B3625)-3))-1)</f>
        <v>Loevfroe</v>
      </c>
      <c r="J3625" s="61" t="str">
        <f aca="false">TRIM(SUBSTITUTE(RIGHT(B3625,FIND(I3625,B3625)+1),"_",""))</f>
        <v>eDNA</v>
      </c>
      <c r="K3625" s="0" t="str">
        <f aca="false">IFERROR(VALUE(SUBSTITUTE(E3625,".",",")),E3625)</f>
        <v>No Ct</v>
      </c>
      <c r="L3625" s="61" t="str">
        <f aca="false">IF(J3625="PosK",SUMIFS(K:K,J:J,"PosK",H:H,H3625),"")</f>
        <v/>
      </c>
      <c r="M3625" s="61" t="str">
        <f aca="false">IF(J3625="PosK",SUMIFS(K:K,J:J,"NegK",H:H,H3625),"")</f>
        <v/>
      </c>
      <c r="N3625" s="61" t="str">
        <f aca="false">IF(J3625="PosK",SUMIFS(K:K,J:J,"eDNA",H:H,H3625),"")</f>
        <v/>
      </c>
      <c r="P3625" s="62"/>
      <c r="T3625" s="63"/>
      <c r="W3625" s="64"/>
    </row>
    <row r="3626" customFormat="false" ht="14.25" hidden="false" customHeight="false" outlineLevel="0" collapsed="false">
      <c r="A3626" s="0" t="s">
        <v>786</v>
      </c>
      <c r="B3626" s="52" t="s">
        <v>787</v>
      </c>
      <c r="C3626" s="52" t="s">
        <v>743</v>
      </c>
      <c r="D3626" s="53" t="n">
        <v>0.1</v>
      </c>
      <c r="E3626" s="53" t="n">
        <v>32.5</v>
      </c>
      <c r="F3626" s="0" t="s">
        <v>1379</v>
      </c>
      <c r="G3626" s="0" t="str">
        <f aca="false">LEFT(B3626,2)</f>
        <v>06</v>
      </c>
      <c r="H3626" s="0" t="str">
        <f aca="false">I3626&amp;"_"&amp;G3626&amp;"_"&amp;F3626</f>
        <v>Springfroe_06_20181114_DL2018039_AalborgKatedralskole_koersel1</v>
      </c>
      <c r="I3626" s="61" t="str">
        <f aca="false">MID(RIGHT(B3626,LEN(B3626)-3),1,FIND("_",RIGHT(B3626,LEN(B3626)-3))-1)</f>
        <v>Springfroe</v>
      </c>
      <c r="J3626" s="61" t="str">
        <f aca="false">TRIM(SUBSTITUTE(RIGHT(B3626,FIND(I3626,B3626)+1),"_",""))</f>
        <v>PosK</v>
      </c>
      <c r="K3626" s="0" t="n">
        <f aca="false">IFERROR(VALUE(SUBSTITUTE(E3626,".",",")),E3626)</f>
        <v>32.5</v>
      </c>
      <c r="L3626" s="61" t="n">
        <f aca="false">IF(J3626="PosK",SUMIFS(K:K,J:J,"PosK",H:H,H3626),"")</f>
        <v>32.5</v>
      </c>
      <c r="M3626" s="61" t="n">
        <f aca="false">IF(J3626="PosK",SUMIFS(K:K,J:J,"NegK",H:H,H3626),"")</f>
        <v>0</v>
      </c>
      <c r="N3626" s="61" t="n">
        <f aca="false">IF(J3626="PosK",SUMIFS(K:K,J:J,"eDNA",H:H,H3626),"")</f>
        <v>0</v>
      </c>
      <c r="P3626" s="62" t="n">
        <f aca="false">IF(K3628="No Ct",0,K3628)</f>
        <v>0</v>
      </c>
      <c r="Q3626" s="62" t="n">
        <f aca="false">IF(K3629="No Ct",0,K3629)</f>
        <v>0</v>
      </c>
      <c r="R3626" s="0" t="str">
        <f aca="false">IF(AND(L3626&gt;0,M3626=0),"Valid","Invalid")</f>
        <v>Valid</v>
      </c>
      <c r="S3626" s="0" t="str">
        <f aca="false">IF(OR(P3626&gt;1,Q3626&gt;1),"Present","Absent")</f>
        <v>Absent</v>
      </c>
      <c r="T3626" s="63" t="str">
        <f aca="false">IF(OR(AND(P3626&gt;1,P3626&lt;41),AND(Q3626&gt;1,Q3626&lt;41)),"Ct&lt;41","Ct&gt;41")</f>
        <v>Ct&gt;41</v>
      </c>
      <c r="U3626" s="0" t="str">
        <f aca="false">I3626</f>
        <v>Springfroe</v>
      </c>
      <c r="V3626" s="0" t="str">
        <f aca="false">MID(F3626,10,9)</f>
        <v>DL2018039</v>
      </c>
      <c r="W3626" s="64" t="str">
        <f aca="false">V3626&amp;"_"&amp;U3626&amp;"_"&amp;R3626&amp;"_"&amp;S3626&amp;"_"&amp;T3626</f>
        <v>DL2018039_Springfroe_Valid_Absent_Ct&gt;41</v>
      </c>
    </row>
    <row r="3627" customFormat="false" ht="14.25" hidden="false" customHeight="false" outlineLevel="0" collapsed="false">
      <c r="A3627" s="0" t="s">
        <v>788</v>
      </c>
      <c r="B3627" s="52" t="s">
        <v>789</v>
      </c>
      <c r="C3627" s="52" t="s">
        <v>747</v>
      </c>
      <c r="D3627" s="53" t="n">
        <v>0.1</v>
      </c>
      <c r="E3627" s="53" t="s">
        <v>748</v>
      </c>
      <c r="F3627" s="0" t="s">
        <v>1379</v>
      </c>
      <c r="G3627" s="0" t="str">
        <f aca="false">LEFT(B3627,2)</f>
        <v>06</v>
      </c>
      <c r="H3627" s="0" t="str">
        <f aca="false">I3627&amp;"_"&amp;G3627&amp;"_"&amp;F3627</f>
        <v>Springfroe_06_20181114_DL2018039_AalborgKatedralskole_koersel1</v>
      </c>
      <c r="I3627" s="61" t="str">
        <f aca="false">MID(RIGHT(B3627,LEN(B3627)-3),1,FIND("_",RIGHT(B3627,LEN(B3627)-3))-1)</f>
        <v>Springfroe</v>
      </c>
      <c r="J3627" s="61" t="str">
        <f aca="false">TRIM(SUBSTITUTE(RIGHT(B3627,FIND(I3627,B3627)+1),"_",""))</f>
        <v>NegK</v>
      </c>
      <c r="K3627" s="0" t="str">
        <f aca="false">IFERROR(VALUE(SUBSTITUTE(E3627,".",",")),E3627)</f>
        <v>No Ct</v>
      </c>
      <c r="L3627" s="61" t="str">
        <f aca="false">IF(J3627="PosK",SUMIFS(K:K,J:J,"PosK",H:H,H3627),"")</f>
        <v/>
      </c>
      <c r="M3627" s="61" t="str">
        <f aca="false">IF(J3627="PosK",SUMIFS(K:K,J:J,"NegK",H:H,H3627),"")</f>
        <v/>
      </c>
      <c r="N3627" s="61" t="str">
        <f aca="false">IF(J3627="PosK",SUMIFS(K:K,J:J,"eDNA",H:H,H3627),"")</f>
        <v/>
      </c>
    </row>
    <row r="3628" customFormat="false" ht="14.25" hidden="false" customHeight="false" outlineLevel="0" collapsed="false">
      <c r="A3628" s="0" t="s">
        <v>790</v>
      </c>
      <c r="B3628" s="52" t="s">
        <v>791</v>
      </c>
      <c r="C3628" s="52" t="s">
        <v>751</v>
      </c>
      <c r="D3628" s="53" t="n">
        <v>0.1</v>
      </c>
      <c r="E3628" s="53" t="s">
        <v>748</v>
      </c>
      <c r="F3628" s="0" t="s">
        <v>1379</v>
      </c>
      <c r="G3628" s="0" t="str">
        <f aca="false">LEFT(B3628,2)</f>
        <v>06</v>
      </c>
      <c r="H3628" s="0" t="str">
        <f aca="false">I3628&amp;"_"&amp;G3628&amp;"_"&amp;F3628</f>
        <v>Springfroe_06_20181114_DL2018039_AalborgKatedralskole_koersel1</v>
      </c>
      <c r="I3628" s="61" t="str">
        <f aca="false">MID(RIGHT(B3628,LEN(B3628)-3),1,FIND("_",RIGHT(B3628,LEN(B3628)-3))-1)</f>
        <v>Springfroe</v>
      </c>
      <c r="J3628" s="61" t="str">
        <f aca="false">TRIM(SUBSTITUTE(RIGHT(B3628,FIND(I3628,B3628)+1),"_",""))</f>
        <v>eDNA</v>
      </c>
      <c r="K3628" s="0" t="str">
        <f aca="false">IFERROR(VALUE(SUBSTITUTE(E3628,".",",")),E3628)</f>
        <v>No Ct</v>
      </c>
      <c r="L3628" s="61" t="str">
        <f aca="false">IF(J3628="PosK",SUMIFS(K:K,J:J,"PosK",H:H,H3628),"")</f>
        <v/>
      </c>
      <c r="M3628" s="61" t="str">
        <f aca="false">IF(J3628="PosK",SUMIFS(K:K,J:J,"NegK",H:H,H3628),"")</f>
        <v/>
      </c>
      <c r="N3628" s="61" t="str">
        <f aca="false">IF(J3628="PosK",SUMIFS(K:K,J:J,"eDNA",H:H,H3628),"")</f>
        <v/>
      </c>
      <c r="Q3628" s="62"/>
    </row>
    <row r="3629" customFormat="false" ht="14.25" hidden="false" customHeight="false" outlineLevel="0" collapsed="false">
      <c r="A3629" s="0" t="s">
        <v>792</v>
      </c>
      <c r="B3629" s="52" t="s">
        <v>791</v>
      </c>
      <c r="C3629" s="52" t="s">
        <v>751</v>
      </c>
      <c r="D3629" s="53" t="n">
        <v>0.1</v>
      </c>
      <c r="E3629" s="53" t="s">
        <v>748</v>
      </c>
      <c r="F3629" s="0" t="s">
        <v>1379</v>
      </c>
      <c r="G3629" s="0" t="str">
        <f aca="false">LEFT(B3629,2)</f>
        <v>06</v>
      </c>
      <c r="H3629" s="0" t="str">
        <f aca="false">I3629&amp;"_"&amp;G3629&amp;"_"&amp;F3629</f>
        <v>Springfroe_06_20181114_DL2018039_AalborgKatedralskole_koersel1</v>
      </c>
      <c r="I3629" s="61" t="str">
        <f aca="false">MID(RIGHT(B3629,LEN(B3629)-3),1,FIND("_",RIGHT(B3629,LEN(B3629)-3))-1)</f>
        <v>Springfroe</v>
      </c>
      <c r="J3629" s="61" t="str">
        <f aca="false">TRIM(SUBSTITUTE(RIGHT(B3629,FIND(I3629,B3629)+1),"_",""))</f>
        <v>eDNA</v>
      </c>
      <c r="K3629" s="0" t="str">
        <f aca="false">IFERROR(VALUE(SUBSTITUTE(E3629,".",",")),E3629)</f>
        <v>No Ct</v>
      </c>
      <c r="L3629" s="61" t="str">
        <f aca="false">IF(J3629="PosK",SUMIFS(K:K,J:J,"PosK",H:H,H3629),"")</f>
        <v/>
      </c>
      <c r="M3629" s="61" t="str">
        <f aca="false">IF(J3629="PosK",SUMIFS(K:K,J:J,"NegK",H:H,H3629),"")</f>
        <v/>
      </c>
      <c r="N3629" s="61" t="str">
        <f aca="false">IF(J3629="PosK",SUMIFS(K:K,J:J,"eDNA",H:H,H3629),"")</f>
        <v/>
      </c>
      <c r="P3629" s="62"/>
      <c r="T3629" s="63"/>
      <c r="W3629" s="64"/>
    </row>
    <row r="3630" customFormat="false" ht="14.25" hidden="false" customHeight="false" outlineLevel="0" collapsed="false">
      <c r="A3630" s="0" t="s">
        <v>794</v>
      </c>
      <c r="B3630" s="52" t="s">
        <v>960</v>
      </c>
      <c r="C3630" s="52" t="s">
        <v>743</v>
      </c>
      <c r="D3630" s="53" t="n">
        <v>0.1</v>
      </c>
      <c r="E3630" s="53" t="n">
        <v>32.53</v>
      </c>
      <c r="F3630" s="0" t="s">
        <v>1379</v>
      </c>
      <c r="G3630" s="0" t="str">
        <f aca="false">LEFT(B3630,2)</f>
        <v>07</v>
      </c>
      <c r="H3630" s="0" t="str">
        <f aca="false">I3630&amp;"_"&amp;G3630&amp;"_"&amp;F3630</f>
        <v>Springfroe_07_20181114_DL2018039_AalborgKatedralskole_koersel1</v>
      </c>
      <c r="I3630" s="61" t="str">
        <f aca="false">MID(RIGHT(B3630,LEN(B3630)-3),1,FIND("_",RIGHT(B3630,LEN(B3630)-3))-1)</f>
        <v>Springfroe</v>
      </c>
      <c r="J3630" s="61" t="str">
        <f aca="false">TRIM(SUBSTITUTE(RIGHT(B3630,FIND(I3630,B3630)+1),"_",""))</f>
        <v>PosK</v>
      </c>
      <c r="K3630" s="0" t="n">
        <f aca="false">IFERROR(VALUE(SUBSTITUTE(E3630,".",",")),E3630)</f>
        <v>32.53</v>
      </c>
      <c r="L3630" s="61" t="n">
        <f aca="false">IF(J3630="PosK",SUMIFS(K:K,J:J,"PosK",H:H,H3630),"")</f>
        <v>32.53</v>
      </c>
      <c r="M3630" s="61" t="n">
        <f aca="false">IF(J3630="PosK",SUMIFS(K:K,J:J,"NegK",H:H,H3630),"")</f>
        <v>0</v>
      </c>
      <c r="N3630" s="61" t="n">
        <f aca="false">IF(J3630="PosK",SUMIFS(K:K,J:J,"eDNA",H:H,H3630),"")</f>
        <v>0</v>
      </c>
      <c r="P3630" s="62" t="n">
        <f aca="false">IF(K3632="No Ct",0,K3632)</f>
        <v>0</v>
      </c>
      <c r="Q3630" s="62" t="n">
        <f aca="false">IF(K3633="No Ct",0,K3633)</f>
        <v>0</v>
      </c>
      <c r="R3630" s="0" t="str">
        <f aca="false">IF(AND(L3630&gt;0,M3630=0),"Valid","Invalid")</f>
        <v>Valid</v>
      </c>
      <c r="S3630" s="0" t="str">
        <f aca="false">IF(OR(P3630&gt;1,Q3630&gt;1),"Present","Absent")</f>
        <v>Absent</v>
      </c>
      <c r="T3630" s="63" t="str">
        <f aca="false">IF(OR(AND(P3630&gt;1,P3630&lt;41),AND(Q3630&gt;1,Q3630&lt;41)),"Ct&lt;41","Ct&gt;41")</f>
        <v>Ct&gt;41</v>
      </c>
      <c r="U3630" s="0" t="str">
        <f aca="false">I3630</f>
        <v>Springfroe</v>
      </c>
      <c r="V3630" s="0" t="str">
        <f aca="false">MID(F3630,10,9)</f>
        <v>DL2018039</v>
      </c>
      <c r="W3630" s="64" t="str">
        <f aca="false">V3630&amp;"_"&amp;U3630&amp;"_"&amp;R3630&amp;"_"&amp;S3630&amp;"_"&amp;T3630</f>
        <v>DL2018039_Springfroe_Valid_Absent_Ct&gt;41</v>
      </c>
    </row>
    <row r="3631" customFormat="false" ht="14.25" hidden="false" customHeight="false" outlineLevel="0" collapsed="false">
      <c r="A3631" s="0" t="s">
        <v>796</v>
      </c>
      <c r="B3631" s="52" t="s">
        <v>961</v>
      </c>
      <c r="C3631" s="52" t="s">
        <v>747</v>
      </c>
      <c r="D3631" s="53" t="n">
        <v>0.1</v>
      </c>
      <c r="E3631" s="53" t="s">
        <v>748</v>
      </c>
      <c r="F3631" s="0" t="s">
        <v>1379</v>
      </c>
      <c r="G3631" s="0" t="str">
        <f aca="false">LEFT(B3631,2)</f>
        <v>07</v>
      </c>
      <c r="H3631" s="0" t="str">
        <f aca="false">I3631&amp;"_"&amp;G3631&amp;"_"&amp;F3631</f>
        <v>Springfroe_07_20181114_DL2018039_AalborgKatedralskole_koersel1</v>
      </c>
      <c r="I3631" s="61" t="str">
        <f aca="false">MID(RIGHT(B3631,LEN(B3631)-3),1,FIND("_",RIGHT(B3631,LEN(B3631)-3))-1)</f>
        <v>Springfroe</v>
      </c>
      <c r="J3631" s="61" t="str">
        <f aca="false">TRIM(SUBSTITUTE(RIGHT(B3631,FIND(I3631,B3631)+1),"_",""))</f>
        <v>NegK</v>
      </c>
      <c r="K3631" s="0" t="str">
        <f aca="false">IFERROR(VALUE(SUBSTITUTE(E3631,".",",")),E3631)</f>
        <v>No Ct</v>
      </c>
      <c r="L3631" s="61" t="str">
        <f aca="false">IF(J3631="PosK",SUMIFS(K:K,J:J,"PosK",H:H,H3631),"")</f>
        <v/>
      </c>
      <c r="M3631" s="61" t="str">
        <f aca="false">IF(J3631="PosK",SUMIFS(K:K,J:J,"NegK",H:H,H3631),"")</f>
        <v/>
      </c>
      <c r="N3631" s="61" t="str">
        <f aca="false">IF(J3631="PosK",SUMIFS(K:K,J:J,"eDNA",H:H,H3631),"")</f>
        <v/>
      </c>
    </row>
    <row r="3632" customFormat="false" ht="14.25" hidden="false" customHeight="false" outlineLevel="0" collapsed="false">
      <c r="A3632" s="0" t="s">
        <v>798</v>
      </c>
      <c r="B3632" s="52" t="s">
        <v>962</v>
      </c>
      <c r="C3632" s="52" t="s">
        <v>751</v>
      </c>
      <c r="D3632" s="53" t="n">
        <v>0.1</v>
      </c>
      <c r="E3632" s="53" t="s">
        <v>748</v>
      </c>
      <c r="F3632" s="0" t="s">
        <v>1379</v>
      </c>
      <c r="G3632" s="0" t="str">
        <f aca="false">LEFT(B3632,2)</f>
        <v>07</v>
      </c>
      <c r="H3632" s="0" t="str">
        <f aca="false">I3632&amp;"_"&amp;G3632&amp;"_"&amp;F3632</f>
        <v>Springfroe_07_20181114_DL2018039_AalborgKatedralskole_koersel1</v>
      </c>
      <c r="I3632" s="61" t="str">
        <f aca="false">MID(RIGHT(B3632,LEN(B3632)-3),1,FIND("_",RIGHT(B3632,LEN(B3632)-3))-1)</f>
        <v>Springfroe</v>
      </c>
      <c r="J3632" s="61" t="str">
        <f aca="false">TRIM(SUBSTITUTE(RIGHT(B3632,FIND(I3632,B3632)+1),"_",""))</f>
        <v>eDNA</v>
      </c>
      <c r="K3632" s="0" t="str">
        <f aca="false">IFERROR(VALUE(SUBSTITUTE(E3632,".",",")),E3632)</f>
        <v>No Ct</v>
      </c>
      <c r="L3632" s="61" t="str">
        <f aca="false">IF(J3632="PosK",SUMIFS(K:K,J:J,"PosK",H:H,H3632),"")</f>
        <v/>
      </c>
      <c r="M3632" s="61" t="str">
        <f aca="false">IF(J3632="PosK",SUMIFS(K:K,J:J,"NegK",H:H,H3632),"")</f>
        <v/>
      </c>
      <c r="N3632" s="61" t="str">
        <f aca="false">IF(J3632="PosK",SUMIFS(K:K,J:J,"eDNA",H:H,H3632),"")</f>
        <v/>
      </c>
      <c r="Q3632" s="62"/>
    </row>
    <row r="3633" customFormat="false" ht="14.25" hidden="false" customHeight="false" outlineLevel="0" collapsed="false">
      <c r="A3633" s="0" t="s">
        <v>800</v>
      </c>
      <c r="B3633" s="52" t="s">
        <v>962</v>
      </c>
      <c r="C3633" s="52" t="s">
        <v>751</v>
      </c>
      <c r="D3633" s="53" t="n">
        <v>0.1</v>
      </c>
      <c r="E3633" s="53" t="s">
        <v>748</v>
      </c>
      <c r="F3633" s="0" t="s">
        <v>1379</v>
      </c>
      <c r="G3633" s="0" t="str">
        <f aca="false">LEFT(B3633,2)</f>
        <v>07</v>
      </c>
      <c r="H3633" s="0" t="str">
        <f aca="false">I3633&amp;"_"&amp;G3633&amp;"_"&amp;F3633</f>
        <v>Springfroe_07_20181114_DL2018039_AalborgKatedralskole_koersel1</v>
      </c>
      <c r="I3633" s="61" t="str">
        <f aca="false">MID(RIGHT(B3633,LEN(B3633)-3),1,FIND("_",RIGHT(B3633,LEN(B3633)-3))-1)</f>
        <v>Springfroe</v>
      </c>
      <c r="J3633" s="61" t="str">
        <f aca="false">TRIM(SUBSTITUTE(RIGHT(B3633,FIND(I3633,B3633)+1),"_",""))</f>
        <v>eDNA</v>
      </c>
      <c r="K3633" s="0" t="str">
        <f aca="false">IFERROR(VALUE(SUBSTITUTE(E3633,".",",")),E3633)</f>
        <v>No Ct</v>
      </c>
      <c r="L3633" s="61" t="str">
        <f aca="false">IF(J3633="PosK",SUMIFS(K:K,J:J,"PosK",H:H,H3633),"")</f>
        <v/>
      </c>
      <c r="M3633" s="61" t="str">
        <f aca="false">IF(J3633="PosK",SUMIFS(K:K,J:J,"NegK",H:H,H3633),"")</f>
        <v/>
      </c>
      <c r="N3633" s="61" t="str">
        <f aca="false">IF(J3633="PosK",SUMIFS(K:K,J:J,"eDNA",H:H,H3633),"")</f>
        <v/>
      </c>
      <c r="P3633" s="62"/>
      <c r="T3633" s="63"/>
      <c r="W3633" s="64"/>
    </row>
    <row r="3634" customFormat="false" ht="14.25" hidden="false" customHeight="false" outlineLevel="0" collapsed="false">
      <c r="A3634" s="0" t="s">
        <v>802</v>
      </c>
      <c r="B3634" s="52" t="s">
        <v>964</v>
      </c>
      <c r="C3634" s="52" t="s">
        <v>743</v>
      </c>
      <c r="D3634" s="53" t="n">
        <v>0.1</v>
      </c>
      <c r="E3634" s="53" t="n">
        <v>28.55</v>
      </c>
      <c r="F3634" s="0" t="s">
        <v>1379</v>
      </c>
      <c r="G3634" s="0" t="str">
        <f aca="false">LEFT(B3634,2)</f>
        <v>08</v>
      </c>
      <c r="H3634" s="0" t="str">
        <f aca="false">I3634&amp;"_"&amp;G3634&amp;"_"&amp;F3634</f>
        <v>Klokkefroe_08_20181114_DL2018039_AalborgKatedralskole_koersel1</v>
      </c>
      <c r="I3634" s="61" t="str">
        <f aca="false">MID(RIGHT(B3634,LEN(B3634)-3),1,FIND("_",RIGHT(B3634,LEN(B3634)-3))-1)</f>
        <v>Klokkefroe</v>
      </c>
      <c r="J3634" s="61" t="str">
        <f aca="false">TRIM(SUBSTITUTE(RIGHT(B3634,FIND(I3634,B3634)+1),"_",""))</f>
        <v>PosK</v>
      </c>
      <c r="K3634" s="0" t="n">
        <f aca="false">IFERROR(VALUE(SUBSTITUTE(E3634,".",",")),E3634)</f>
        <v>28.55</v>
      </c>
      <c r="L3634" s="61" t="n">
        <f aca="false">IF(J3634="PosK",SUMIFS(K:K,J:J,"PosK",H:H,H3634),"")</f>
        <v>28.55</v>
      </c>
      <c r="M3634" s="61" t="n">
        <f aca="false">IF(J3634="PosK",SUMIFS(K:K,J:J,"NegK",H:H,H3634),"")</f>
        <v>0</v>
      </c>
      <c r="N3634" s="61" t="n">
        <f aca="false">IF(J3634="PosK",SUMIFS(K:K,J:J,"eDNA",H:H,H3634),"")</f>
        <v>0</v>
      </c>
      <c r="P3634" s="62" t="n">
        <f aca="false">IF(K3636="No Ct",0,K3636)</f>
        <v>0</v>
      </c>
      <c r="Q3634" s="62" t="n">
        <f aca="false">IF(K3637="No Ct",0,K3637)</f>
        <v>0</v>
      </c>
      <c r="R3634" s="0" t="str">
        <f aca="false">IF(AND(L3634&gt;0,M3634=0),"Valid","Invalid")</f>
        <v>Valid</v>
      </c>
      <c r="S3634" s="0" t="str">
        <f aca="false">IF(OR(P3634&gt;1,Q3634&gt;1),"Present","Absent")</f>
        <v>Absent</v>
      </c>
      <c r="T3634" s="63" t="str">
        <f aca="false">IF(OR(AND(P3634&gt;1,P3634&lt;41),AND(Q3634&gt;1,Q3634&lt;41)),"Ct&lt;41","Ct&gt;41")</f>
        <v>Ct&gt;41</v>
      </c>
      <c r="U3634" s="0" t="str">
        <f aca="false">I3634</f>
        <v>Klokkefroe</v>
      </c>
      <c r="V3634" s="0" t="str">
        <f aca="false">MID(F3634,10,9)</f>
        <v>DL2018039</v>
      </c>
      <c r="W3634" s="64" t="str">
        <f aca="false">V3634&amp;"_"&amp;U3634&amp;"_"&amp;R3634&amp;"_"&amp;S3634&amp;"_"&amp;T3634</f>
        <v>DL2018039_Klokkefroe_Valid_Absent_Ct&gt;41</v>
      </c>
    </row>
    <row r="3635" customFormat="false" ht="14.25" hidden="false" customHeight="false" outlineLevel="0" collapsed="false">
      <c r="A3635" s="0" t="s">
        <v>804</v>
      </c>
      <c r="B3635" s="52" t="s">
        <v>965</v>
      </c>
      <c r="C3635" s="52" t="s">
        <v>747</v>
      </c>
      <c r="D3635" s="53" t="n">
        <v>0.1</v>
      </c>
      <c r="E3635" s="53" t="s">
        <v>748</v>
      </c>
      <c r="F3635" s="0" t="s">
        <v>1379</v>
      </c>
      <c r="G3635" s="0" t="str">
        <f aca="false">LEFT(B3635,2)</f>
        <v>08</v>
      </c>
      <c r="H3635" s="0" t="str">
        <f aca="false">I3635&amp;"_"&amp;G3635&amp;"_"&amp;F3635</f>
        <v>Klokkefroe_08_20181114_DL2018039_AalborgKatedralskole_koersel1</v>
      </c>
      <c r="I3635" s="61" t="str">
        <f aca="false">MID(RIGHT(B3635,LEN(B3635)-3),1,FIND("_",RIGHT(B3635,LEN(B3635)-3))-1)</f>
        <v>Klokkefroe</v>
      </c>
      <c r="J3635" s="61" t="str">
        <f aca="false">TRIM(SUBSTITUTE(RIGHT(B3635,FIND(I3635,B3635)+1),"_",""))</f>
        <v>NegK</v>
      </c>
      <c r="K3635" s="0" t="str">
        <f aca="false">IFERROR(VALUE(SUBSTITUTE(E3635,".",",")),E3635)</f>
        <v>No Ct</v>
      </c>
      <c r="L3635" s="61" t="str">
        <f aca="false">IF(J3635="PosK",SUMIFS(K:K,J:J,"PosK",H:H,H3635),"")</f>
        <v/>
      </c>
      <c r="M3635" s="61" t="str">
        <f aca="false">IF(J3635="PosK",SUMIFS(K:K,J:J,"NegK",H:H,H3635),"")</f>
        <v/>
      </c>
      <c r="N3635" s="61" t="str">
        <f aca="false">IF(J3635="PosK",SUMIFS(K:K,J:J,"eDNA",H:H,H3635),"")</f>
        <v/>
      </c>
    </row>
    <row r="3636" customFormat="false" ht="14.25" hidden="false" customHeight="false" outlineLevel="0" collapsed="false">
      <c r="A3636" s="0" t="s">
        <v>806</v>
      </c>
      <c r="B3636" s="52" t="s">
        <v>966</v>
      </c>
      <c r="C3636" s="52" t="s">
        <v>751</v>
      </c>
      <c r="D3636" s="53" t="n">
        <v>0.1</v>
      </c>
      <c r="E3636" s="53" t="s">
        <v>748</v>
      </c>
      <c r="F3636" s="0" t="s">
        <v>1379</v>
      </c>
      <c r="G3636" s="0" t="str">
        <f aca="false">LEFT(B3636,2)</f>
        <v>08</v>
      </c>
      <c r="H3636" s="0" t="str">
        <f aca="false">I3636&amp;"_"&amp;G3636&amp;"_"&amp;F3636</f>
        <v>Klokkefroe_08_20181114_DL2018039_AalborgKatedralskole_koersel1</v>
      </c>
      <c r="I3636" s="61" t="str">
        <f aca="false">MID(RIGHT(B3636,LEN(B3636)-3),1,FIND("_",RIGHT(B3636,LEN(B3636)-3))-1)</f>
        <v>Klokkefroe</v>
      </c>
      <c r="J3636" s="61" t="str">
        <f aca="false">TRIM(SUBSTITUTE(RIGHT(B3636,FIND(I3636,B3636)+1),"_",""))</f>
        <v>eDNA</v>
      </c>
      <c r="K3636" s="0" t="str">
        <f aca="false">IFERROR(VALUE(SUBSTITUTE(E3636,".",",")),E3636)</f>
        <v>No Ct</v>
      </c>
      <c r="L3636" s="61" t="str">
        <f aca="false">IF(J3636="PosK",SUMIFS(K:K,J:J,"PosK",H:H,H3636),"")</f>
        <v/>
      </c>
      <c r="M3636" s="61" t="str">
        <f aca="false">IF(J3636="PosK",SUMIFS(K:K,J:J,"NegK",H:H,H3636),"")</f>
        <v/>
      </c>
      <c r="N3636" s="61" t="str">
        <f aca="false">IF(J3636="PosK",SUMIFS(K:K,J:J,"eDNA",H:H,H3636),"")</f>
        <v/>
      </c>
      <c r="Q3636" s="62"/>
    </row>
    <row r="3637" customFormat="false" ht="14.25" hidden="false" customHeight="false" outlineLevel="0" collapsed="false">
      <c r="A3637" s="0" t="s">
        <v>808</v>
      </c>
      <c r="B3637" s="52" t="s">
        <v>966</v>
      </c>
      <c r="C3637" s="52" t="s">
        <v>751</v>
      </c>
      <c r="D3637" s="53" t="n">
        <v>0.1</v>
      </c>
      <c r="E3637" s="53" t="s">
        <v>748</v>
      </c>
      <c r="F3637" s="0" t="s">
        <v>1379</v>
      </c>
      <c r="G3637" s="0" t="str">
        <f aca="false">LEFT(B3637,2)</f>
        <v>08</v>
      </c>
      <c r="H3637" s="0" t="str">
        <f aca="false">I3637&amp;"_"&amp;G3637&amp;"_"&amp;F3637</f>
        <v>Klokkefroe_08_20181114_DL2018039_AalborgKatedralskole_koersel1</v>
      </c>
      <c r="I3637" s="61" t="str">
        <f aca="false">MID(RIGHT(B3637,LEN(B3637)-3),1,FIND("_",RIGHT(B3637,LEN(B3637)-3))-1)</f>
        <v>Klokkefroe</v>
      </c>
      <c r="J3637" s="61" t="str">
        <f aca="false">TRIM(SUBSTITUTE(RIGHT(B3637,FIND(I3637,B3637)+1),"_",""))</f>
        <v>eDNA</v>
      </c>
      <c r="K3637" s="0" t="str">
        <f aca="false">IFERROR(VALUE(SUBSTITUTE(E3637,".",",")),E3637)</f>
        <v>No Ct</v>
      </c>
      <c r="L3637" s="61" t="str">
        <f aca="false">IF(J3637="PosK",SUMIFS(K:K,J:J,"PosK",H:H,H3637),"")</f>
        <v/>
      </c>
      <c r="M3637" s="61" t="str">
        <f aca="false">IF(J3637="PosK",SUMIFS(K:K,J:J,"NegK",H:H,H3637),"")</f>
        <v/>
      </c>
      <c r="N3637" s="61" t="str">
        <f aca="false">IF(J3637="PosK",SUMIFS(K:K,J:J,"eDNA",H:H,H3637),"")</f>
        <v/>
      </c>
      <c r="P3637" s="62"/>
      <c r="T3637" s="63"/>
      <c r="W3637" s="64"/>
    </row>
    <row r="3638" customFormat="false" ht="14.25" hidden="false" customHeight="false" outlineLevel="0" collapsed="false">
      <c r="A3638" s="0" t="s">
        <v>810</v>
      </c>
      <c r="B3638" s="52" t="s">
        <v>968</v>
      </c>
      <c r="C3638" s="52" t="s">
        <v>743</v>
      </c>
      <c r="D3638" s="53" t="n">
        <v>0.1</v>
      </c>
      <c r="E3638" s="53" t="s">
        <v>748</v>
      </c>
      <c r="F3638" s="0" t="s">
        <v>1379</v>
      </c>
      <c r="G3638" s="0" t="str">
        <f aca="false">LEFT(B3638,2)</f>
        <v>09</v>
      </c>
      <c r="H3638" s="0" t="str">
        <f aca="false">I3638&amp;"_"&amp;G3638&amp;"_"&amp;F3638</f>
        <v>Skrubtudse_09_20181114_DL2018039_AalborgKatedralskole_koersel1</v>
      </c>
      <c r="I3638" s="61" t="str">
        <f aca="false">MID(RIGHT(B3638,LEN(B3638)-3),1,FIND("_",RIGHT(B3638,LEN(B3638)-3))-1)</f>
        <v>Skrubtudse</v>
      </c>
      <c r="J3638" s="61" t="str">
        <f aca="false">TRIM(SUBSTITUTE(RIGHT(B3638,FIND(I3638,B3638)+1),"_",""))</f>
        <v>PosK</v>
      </c>
      <c r="K3638" s="0" t="str">
        <f aca="false">IFERROR(VALUE(SUBSTITUTE(E3638,".",",")),E3638)</f>
        <v>No Ct</v>
      </c>
      <c r="L3638" s="61" t="n">
        <f aca="false">IF(J3638="PosK",SUMIFS(K:K,J:J,"PosK",H:H,H3638),"")</f>
        <v>0</v>
      </c>
      <c r="M3638" s="61" t="n">
        <f aca="false">IF(J3638="PosK",SUMIFS(K:K,J:J,"NegK",H:H,H3638),"")</f>
        <v>0</v>
      </c>
      <c r="N3638" s="61" t="n">
        <f aca="false">IF(J3638="PosK",SUMIFS(K:K,J:J,"eDNA",H:H,H3638),"")</f>
        <v>0</v>
      </c>
      <c r="P3638" s="62" t="n">
        <f aca="false">IF(K3640="No Ct",0,K3640)</f>
        <v>0</v>
      </c>
      <c r="Q3638" s="62" t="n">
        <f aca="false">IF(K3641="No Ct",0,K3641)</f>
        <v>0</v>
      </c>
      <c r="R3638" s="0" t="str">
        <f aca="false">IF(AND(L3638&gt;0,M3638=0),"Valid","Invalid")</f>
        <v>Invalid</v>
      </c>
      <c r="S3638" s="0" t="str">
        <f aca="false">IF(OR(P3638&gt;1,Q3638&gt;1),"Present","Absent")</f>
        <v>Absent</v>
      </c>
      <c r="T3638" s="63" t="str">
        <f aca="false">IF(OR(AND(P3638&gt;1,P3638&lt;41),AND(Q3638&gt;1,Q3638&lt;41)),"Ct&lt;41","Ct&gt;41")</f>
        <v>Ct&gt;41</v>
      </c>
      <c r="U3638" s="0" t="str">
        <f aca="false">I3638</f>
        <v>Skrubtudse</v>
      </c>
      <c r="V3638" s="0" t="str">
        <f aca="false">MID(F3638,10,9)</f>
        <v>DL2018039</v>
      </c>
      <c r="W3638" s="64" t="str">
        <f aca="false">V3638&amp;"_"&amp;U3638&amp;"_"&amp;R3638&amp;"_"&amp;S3638&amp;"_"&amp;T3638</f>
        <v>DL2018039_Skrubtudse_Invalid_Absent_Ct&gt;41</v>
      </c>
    </row>
    <row r="3639" customFormat="false" ht="14.25" hidden="false" customHeight="false" outlineLevel="0" collapsed="false">
      <c r="A3639" s="0" t="s">
        <v>812</v>
      </c>
      <c r="B3639" s="52" t="s">
        <v>969</v>
      </c>
      <c r="C3639" s="52" t="s">
        <v>747</v>
      </c>
      <c r="D3639" s="53" t="n">
        <v>0.1</v>
      </c>
      <c r="E3639" s="53" t="s">
        <v>748</v>
      </c>
      <c r="F3639" s="0" t="s">
        <v>1379</v>
      </c>
      <c r="G3639" s="0" t="str">
        <f aca="false">LEFT(B3639,2)</f>
        <v>09</v>
      </c>
      <c r="H3639" s="0" t="str">
        <f aca="false">I3639&amp;"_"&amp;G3639&amp;"_"&amp;F3639</f>
        <v>Skrubtudse_09_20181114_DL2018039_AalborgKatedralskole_koersel1</v>
      </c>
      <c r="I3639" s="61" t="str">
        <f aca="false">MID(RIGHT(B3639,LEN(B3639)-3),1,FIND("_",RIGHT(B3639,LEN(B3639)-3))-1)</f>
        <v>Skrubtudse</v>
      </c>
      <c r="J3639" s="61" t="str">
        <f aca="false">TRIM(SUBSTITUTE(RIGHT(B3639,FIND(I3639,B3639)+1),"_",""))</f>
        <v>NegK</v>
      </c>
      <c r="K3639" s="0" t="str">
        <f aca="false">IFERROR(VALUE(SUBSTITUTE(E3639,".",",")),E3639)</f>
        <v>No Ct</v>
      </c>
      <c r="L3639" s="61" t="str">
        <f aca="false">IF(J3639="PosK",SUMIFS(K:K,J:J,"PosK",H:H,H3639),"")</f>
        <v/>
      </c>
      <c r="M3639" s="61" t="str">
        <f aca="false">IF(J3639="PosK",SUMIFS(K:K,J:J,"NegK",H:H,H3639),"")</f>
        <v/>
      </c>
      <c r="N3639" s="61" t="str">
        <f aca="false">IF(J3639="PosK",SUMIFS(K:K,J:J,"eDNA",H:H,H3639),"")</f>
        <v/>
      </c>
    </row>
    <row r="3640" customFormat="false" ht="14.25" hidden="false" customHeight="false" outlineLevel="0" collapsed="false">
      <c r="A3640" s="0" t="s">
        <v>814</v>
      </c>
      <c r="B3640" s="52" t="s">
        <v>970</v>
      </c>
      <c r="C3640" s="52" t="s">
        <v>751</v>
      </c>
      <c r="D3640" s="53" t="n">
        <v>0.1</v>
      </c>
      <c r="E3640" s="53" t="s">
        <v>748</v>
      </c>
      <c r="F3640" s="0" t="s">
        <v>1379</v>
      </c>
      <c r="G3640" s="0" t="str">
        <f aca="false">LEFT(B3640,2)</f>
        <v>09</v>
      </c>
      <c r="H3640" s="0" t="str">
        <f aca="false">I3640&amp;"_"&amp;G3640&amp;"_"&amp;F3640</f>
        <v>Skrubtudse_09_20181114_DL2018039_AalborgKatedralskole_koersel1</v>
      </c>
      <c r="I3640" s="61" t="str">
        <f aca="false">MID(RIGHT(B3640,LEN(B3640)-3),1,FIND("_",RIGHT(B3640,LEN(B3640)-3))-1)</f>
        <v>Skrubtudse</v>
      </c>
      <c r="J3640" s="61" t="str">
        <f aca="false">TRIM(SUBSTITUTE(RIGHT(B3640,FIND(I3640,B3640)+1),"_",""))</f>
        <v>eDNA</v>
      </c>
      <c r="K3640" s="0" t="str">
        <f aca="false">IFERROR(VALUE(SUBSTITUTE(E3640,".",",")),E3640)</f>
        <v>No Ct</v>
      </c>
      <c r="L3640" s="61" t="str">
        <f aca="false">IF(J3640="PosK",SUMIFS(K:K,J:J,"PosK",H:H,H3640),"")</f>
        <v/>
      </c>
      <c r="M3640" s="61" t="str">
        <f aca="false">IF(J3640="PosK",SUMIFS(K:K,J:J,"NegK",H:H,H3640),"")</f>
        <v/>
      </c>
      <c r="N3640" s="61" t="str">
        <f aca="false">IF(J3640="PosK",SUMIFS(K:K,J:J,"eDNA",H:H,H3640),"")</f>
        <v/>
      </c>
      <c r="Q3640" s="62"/>
    </row>
    <row r="3641" customFormat="false" ht="14.25" hidden="false" customHeight="false" outlineLevel="0" collapsed="false">
      <c r="A3641" s="0" t="s">
        <v>816</v>
      </c>
      <c r="B3641" s="52" t="s">
        <v>970</v>
      </c>
      <c r="C3641" s="52" t="s">
        <v>751</v>
      </c>
      <c r="D3641" s="53" t="n">
        <v>0.1</v>
      </c>
      <c r="E3641" s="53" t="s">
        <v>748</v>
      </c>
      <c r="F3641" s="0" t="s">
        <v>1379</v>
      </c>
      <c r="G3641" s="0" t="str">
        <f aca="false">LEFT(B3641,2)</f>
        <v>09</v>
      </c>
      <c r="H3641" s="0" t="str">
        <f aca="false">I3641&amp;"_"&amp;G3641&amp;"_"&amp;F3641</f>
        <v>Skrubtudse_09_20181114_DL2018039_AalborgKatedralskole_koersel1</v>
      </c>
      <c r="I3641" s="61" t="str">
        <f aca="false">MID(RIGHT(B3641,LEN(B3641)-3),1,FIND("_",RIGHT(B3641,LEN(B3641)-3))-1)</f>
        <v>Skrubtudse</v>
      </c>
      <c r="J3641" s="61" t="str">
        <f aca="false">TRIM(SUBSTITUTE(RIGHT(B3641,FIND(I3641,B3641)+1),"_",""))</f>
        <v>eDNA</v>
      </c>
      <c r="K3641" s="0" t="str">
        <f aca="false">IFERROR(VALUE(SUBSTITUTE(E3641,".",",")),E3641)</f>
        <v>No Ct</v>
      </c>
      <c r="L3641" s="61" t="str">
        <f aca="false">IF(J3641="PosK",SUMIFS(K:K,J:J,"PosK",H:H,H3641),"")</f>
        <v/>
      </c>
      <c r="M3641" s="61" t="str">
        <f aca="false">IF(J3641="PosK",SUMIFS(K:K,J:J,"NegK",H:H,H3641),"")</f>
        <v/>
      </c>
      <c r="N3641" s="61" t="str">
        <f aca="false">IF(J3641="PosK",SUMIFS(K:K,J:J,"eDNA",H:H,H3641),"")</f>
        <v/>
      </c>
      <c r="P3641" s="62"/>
      <c r="T3641" s="63"/>
      <c r="W3641" s="64"/>
    </row>
    <row r="3642" customFormat="false" ht="14.25" hidden="false" customHeight="false" outlineLevel="0" collapsed="false">
      <c r="A3642" s="0" t="s">
        <v>818</v>
      </c>
      <c r="B3642" s="52" t="s">
        <v>972</v>
      </c>
      <c r="C3642" s="52" t="s">
        <v>743</v>
      </c>
      <c r="D3642" s="53" t="n">
        <v>0.1</v>
      </c>
      <c r="E3642" s="53" t="n">
        <v>41.79</v>
      </c>
      <c r="F3642" s="0" t="s">
        <v>1379</v>
      </c>
      <c r="G3642" s="0" t="str">
        <f aca="false">LEFT(B3642,2)</f>
        <v>10</v>
      </c>
      <c r="H3642" s="0" t="str">
        <f aca="false">I3642&amp;"_"&amp;G3642&amp;"_"&amp;F3642</f>
        <v>Skrubtudse_10_20181114_DL2018039_AalborgKatedralskole_koersel1</v>
      </c>
      <c r="I3642" s="61" t="str">
        <f aca="false">MID(RIGHT(B3642,LEN(B3642)-3),1,FIND("_",RIGHT(B3642,LEN(B3642)-3))-1)</f>
        <v>Skrubtudse</v>
      </c>
      <c r="J3642" s="61" t="str">
        <f aca="false">TRIM(SUBSTITUTE(RIGHT(B3642,FIND(I3642,B3642)+1),"_",""))</f>
        <v>PosK</v>
      </c>
      <c r="K3642" s="0" t="n">
        <f aca="false">IFERROR(VALUE(SUBSTITUTE(E3642,".",",")),E3642)</f>
        <v>41.79</v>
      </c>
      <c r="L3642" s="61" t="n">
        <f aca="false">IF(J3642="PosK",SUMIFS(K:K,J:J,"PosK",H:H,H3642),"")</f>
        <v>41.79</v>
      </c>
      <c r="M3642" s="61" t="n">
        <f aca="false">IF(J3642="PosK",SUMIFS(K:K,J:J,"NegK",H:H,H3642),"")</f>
        <v>0</v>
      </c>
      <c r="N3642" s="61" t="n">
        <f aca="false">IF(J3642="PosK",SUMIFS(K:K,J:J,"eDNA",H:H,H3642),"")</f>
        <v>0</v>
      </c>
      <c r="P3642" s="62" t="n">
        <f aca="false">IF(K3644="No Ct",0,K3644)</f>
        <v>0</v>
      </c>
      <c r="Q3642" s="62" t="n">
        <f aca="false">IF(K3645="No Ct",0,K3645)</f>
        <v>0</v>
      </c>
      <c r="R3642" s="0" t="str">
        <f aca="false">IF(AND(L3642&gt;0,M3642=0),"Valid","Invalid")</f>
        <v>Valid</v>
      </c>
      <c r="S3642" s="0" t="str">
        <f aca="false">IF(OR(P3642&gt;1,Q3642&gt;1),"Present","Absent")</f>
        <v>Absent</v>
      </c>
      <c r="T3642" s="63" t="str">
        <f aca="false">IF(OR(AND(P3642&gt;1,P3642&lt;41),AND(Q3642&gt;1,Q3642&lt;41)),"Ct&lt;41","Ct&gt;41")</f>
        <v>Ct&gt;41</v>
      </c>
      <c r="U3642" s="0" t="str">
        <f aca="false">I3642</f>
        <v>Skrubtudse</v>
      </c>
      <c r="V3642" s="0" t="str">
        <f aca="false">MID(F3642,10,9)</f>
        <v>DL2018039</v>
      </c>
      <c r="W3642" s="64" t="str">
        <f aca="false">V3642&amp;"_"&amp;U3642&amp;"_"&amp;R3642&amp;"_"&amp;S3642&amp;"_"&amp;T3642</f>
        <v>DL2018039_Skrubtudse_Valid_Absent_Ct&gt;41</v>
      </c>
    </row>
    <row r="3643" customFormat="false" ht="14.25" hidden="false" customHeight="false" outlineLevel="0" collapsed="false">
      <c r="A3643" s="0" t="s">
        <v>820</v>
      </c>
      <c r="B3643" s="52" t="s">
        <v>973</v>
      </c>
      <c r="C3643" s="52" t="s">
        <v>747</v>
      </c>
      <c r="D3643" s="53" t="n">
        <v>0.1</v>
      </c>
      <c r="E3643" s="53" t="s">
        <v>748</v>
      </c>
      <c r="F3643" s="0" t="s">
        <v>1379</v>
      </c>
      <c r="G3643" s="0" t="str">
        <f aca="false">LEFT(B3643,2)</f>
        <v>10</v>
      </c>
      <c r="H3643" s="0" t="str">
        <f aca="false">I3643&amp;"_"&amp;G3643&amp;"_"&amp;F3643</f>
        <v>Skrubtudse_10_20181114_DL2018039_AalborgKatedralskole_koersel1</v>
      </c>
      <c r="I3643" s="61" t="str">
        <f aca="false">MID(RIGHT(B3643,LEN(B3643)-3),1,FIND("_",RIGHT(B3643,LEN(B3643)-3))-1)</f>
        <v>Skrubtudse</v>
      </c>
      <c r="J3643" s="61" t="str">
        <f aca="false">TRIM(SUBSTITUTE(RIGHT(B3643,FIND(I3643,B3643)+1),"_",""))</f>
        <v>NegK</v>
      </c>
      <c r="K3643" s="0" t="str">
        <f aca="false">IFERROR(VALUE(SUBSTITUTE(E3643,".",",")),E3643)</f>
        <v>No Ct</v>
      </c>
      <c r="L3643" s="61" t="str">
        <f aca="false">IF(J3643="PosK",SUMIFS(K:K,J:J,"PosK",H:H,H3643),"")</f>
        <v/>
      </c>
      <c r="M3643" s="61" t="str">
        <f aca="false">IF(J3643="PosK",SUMIFS(K:K,J:J,"NegK",H:H,H3643),"")</f>
        <v/>
      </c>
      <c r="N3643" s="61" t="str">
        <f aca="false">IF(J3643="PosK",SUMIFS(K:K,J:J,"eDNA",H:H,H3643),"")</f>
        <v/>
      </c>
    </row>
    <row r="3644" customFormat="false" ht="14.25" hidden="false" customHeight="false" outlineLevel="0" collapsed="false">
      <c r="A3644" s="0" t="s">
        <v>822</v>
      </c>
      <c r="B3644" s="52" t="s">
        <v>974</v>
      </c>
      <c r="C3644" s="52" t="s">
        <v>751</v>
      </c>
      <c r="D3644" s="53" t="n">
        <v>0.1</v>
      </c>
      <c r="E3644" s="53" t="s">
        <v>748</v>
      </c>
      <c r="F3644" s="0" t="s">
        <v>1379</v>
      </c>
      <c r="G3644" s="0" t="str">
        <f aca="false">LEFT(B3644,2)</f>
        <v>10</v>
      </c>
      <c r="H3644" s="0" t="str">
        <f aca="false">I3644&amp;"_"&amp;G3644&amp;"_"&amp;F3644</f>
        <v>Skrubtudse_10_20181114_DL2018039_AalborgKatedralskole_koersel1</v>
      </c>
      <c r="I3644" s="61" t="str">
        <f aca="false">MID(RIGHT(B3644,LEN(B3644)-3),1,FIND("_",RIGHT(B3644,LEN(B3644)-3))-1)</f>
        <v>Skrubtudse</v>
      </c>
      <c r="J3644" s="61" t="str">
        <f aca="false">TRIM(SUBSTITUTE(RIGHT(B3644,FIND(I3644,B3644)+1),"_",""))</f>
        <v>eDNA</v>
      </c>
      <c r="K3644" s="0" t="str">
        <f aca="false">IFERROR(VALUE(SUBSTITUTE(E3644,".",",")),E3644)</f>
        <v>No Ct</v>
      </c>
      <c r="L3644" s="61" t="str">
        <f aca="false">IF(J3644="PosK",SUMIFS(K:K,J:J,"PosK",H:H,H3644),"")</f>
        <v/>
      </c>
      <c r="M3644" s="61" t="str">
        <f aca="false">IF(J3644="PosK",SUMIFS(K:K,J:J,"NegK",H:H,H3644),"")</f>
        <v/>
      </c>
      <c r="N3644" s="61" t="str">
        <f aca="false">IF(J3644="PosK",SUMIFS(K:K,J:J,"eDNA",H:H,H3644),"")</f>
        <v/>
      </c>
      <c r="Q3644" s="62"/>
    </row>
    <row r="3645" customFormat="false" ht="14.25" hidden="false" customHeight="false" outlineLevel="0" collapsed="false">
      <c r="A3645" s="0" t="s">
        <v>824</v>
      </c>
      <c r="B3645" s="52" t="s">
        <v>974</v>
      </c>
      <c r="C3645" s="52" t="s">
        <v>751</v>
      </c>
      <c r="D3645" s="53" t="n">
        <v>0.1</v>
      </c>
      <c r="E3645" s="53" t="s">
        <v>748</v>
      </c>
      <c r="F3645" s="0" t="s">
        <v>1379</v>
      </c>
      <c r="G3645" s="0" t="str">
        <f aca="false">LEFT(B3645,2)</f>
        <v>10</v>
      </c>
      <c r="H3645" s="0" t="str">
        <f aca="false">I3645&amp;"_"&amp;G3645&amp;"_"&amp;F3645</f>
        <v>Skrubtudse_10_20181114_DL2018039_AalborgKatedralskole_koersel1</v>
      </c>
      <c r="I3645" s="61" t="str">
        <f aca="false">MID(RIGHT(B3645,LEN(B3645)-3),1,FIND("_",RIGHT(B3645,LEN(B3645)-3))-1)</f>
        <v>Skrubtudse</v>
      </c>
      <c r="J3645" s="61" t="str">
        <f aca="false">TRIM(SUBSTITUTE(RIGHT(B3645,FIND(I3645,B3645)+1),"_",""))</f>
        <v>eDNA</v>
      </c>
      <c r="K3645" s="0" t="str">
        <f aca="false">IFERROR(VALUE(SUBSTITUTE(E3645,".",",")),E3645)</f>
        <v>No Ct</v>
      </c>
      <c r="L3645" s="61" t="str">
        <f aca="false">IF(J3645="PosK",SUMIFS(K:K,J:J,"PosK",H:H,H3645),"")</f>
        <v/>
      </c>
      <c r="M3645" s="61" t="str">
        <f aca="false">IF(J3645="PosK",SUMIFS(K:K,J:J,"NegK",H:H,H3645),"")</f>
        <v/>
      </c>
      <c r="N3645" s="61" t="str">
        <f aca="false">IF(J3645="PosK",SUMIFS(K:K,J:J,"eDNA",H:H,H3645),"")</f>
        <v/>
      </c>
      <c r="P3645" s="62"/>
      <c r="T3645" s="63"/>
      <c r="W3645" s="64"/>
    </row>
    <row r="3646" customFormat="false" ht="14.25" hidden="false" customHeight="false" outlineLevel="0" collapsed="false">
      <c r="A3646" s="0" t="s">
        <v>826</v>
      </c>
      <c r="B3646" s="52" t="s">
        <v>976</v>
      </c>
      <c r="C3646" s="52" t="s">
        <v>743</v>
      </c>
      <c r="D3646" s="53" t="n">
        <v>0.1</v>
      </c>
      <c r="E3646" s="53" t="n">
        <v>40.74</v>
      </c>
      <c r="F3646" s="0" t="s">
        <v>1379</v>
      </c>
      <c r="G3646" s="0" t="str">
        <f aca="false">LEFT(B3646,2)</f>
        <v>11</v>
      </c>
      <c r="H3646" s="0" t="str">
        <f aca="false">I3646&amp;"_"&amp;G3646&amp;"_"&amp;F3646</f>
        <v>Bjergsalamander_11_20181114_DL2018039_AalborgKatedralskole_koersel1</v>
      </c>
      <c r="I3646" s="61" t="str">
        <f aca="false">MID(RIGHT(B3646,LEN(B3646)-3),1,FIND("_",RIGHT(B3646,LEN(B3646)-3))-1)</f>
        <v>Bjergsalamander</v>
      </c>
      <c r="J3646" s="61" t="str">
        <f aca="false">TRIM(SUBSTITUTE(RIGHT(B3646,FIND(I3646,B3646)+1),"_",""))</f>
        <v>PosK</v>
      </c>
      <c r="K3646" s="0" t="n">
        <f aca="false">IFERROR(VALUE(SUBSTITUTE(E3646,".",",")),E3646)</f>
        <v>40.74</v>
      </c>
      <c r="L3646" s="61" t="n">
        <f aca="false">IF(J3646="PosK",SUMIFS(K:K,J:J,"PosK",H:H,H3646),"")</f>
        <v>40.74</v>
      </c>
      <c r="M3646" s="61" t="n">
        <f aca="false">IF(J3646="PosK",SUMIFS(K:K,J:J,"NegK",H:H,H3646),"")</f>
        <v>0</v>
      </c>
      <c r="N3646" s="61" t="n">
        <f aca="false">IF(J3646="PosK",SUMIFS(K:K,J:J,"eDNA",H:H,H3646),"")</f>
        <v>0</v>
      </c>
      <c r="P3646" s="62" t="n">
        <f aca="false">IF(K3648="No Ct",0,K3648)</f>
        <v>0</v>
      </c>
      <c r="Q3646" s="62" t="n">
        <f aca="false">IF(K3649="No Ct",0,K3649)</f>
        <v>0</v>
      </c>
      <c r="R3646" s="0" t="str">
        <f aca="false">IF(AND(L3646&gt;0,M3646=0),"Valid","Invalid")</f>
        <v>Valid</v>
      </c>
      <c r="S3646" s="0" t="str">
        <f aca="false">IF(OR(P3646&gt;1,Q3646&gt;1),"Present","Absent")</f>
        <v>Absent</v>
      </c>
      <c r="T3646" s="63" t="str">
        <f aca="false">IF(OR(AND(P3646&gt;1,P3646&lt;41),AND(Q3646&gt;1,Q3646&lt;41)),"Ct&lt;41","Ct&gt;41")</f>
        <v>Ct&gt;41</v>
      </c>
      <c r="U3646" s="0" t="str">
        <f aca="false">I3646</f>
        <v>Bjergsalamander</v>
      </c>
      <c r="V3646" s="0" t="str">
        <f aca="false">MID(F3646,10,9)</f>
        <v>DL2018039</v>
      </c>
      <c r="W3646" s="64" t="str">
        <f aca="false">V3646&amp;"_"&amp;U3646&amp;"_"&amp;R3646&amp;"_"&amp;S3646&amp;"_"&amp;T3646</f>
        <v>DL2018039_Bjergsalamander_Valid_Absent_Ct&gt;41</v>
      </c>
    </row>
    <row r="3647" customFormat="false" ht="14.25" hidden="false" customHeight="false" outlineLevel="0" collapsed="false">
      <c r="A3647" s="0" t="s">
        <v>828</v>
      </c>
      <c r="B3647" s="52" t="s">
        <v>977</v>
      </c>
      <c r="C3647" s="52" t="s">
        <v>747</v>
      </c>
      <c r="D3647" s="53" t="n">
        <v>0.1</v>
      </c>
      <c r="E3647" s="53" t="s">
        <v>748</v>
      </c>
      <c r="F3647" s="0" t="s">
        <v>1379</v>
      </c>
      <c r="G3647" s="0" t="str">
        <f aca="false">LEFT(B3647,2)</f>
        <v>11</v>
      </c>
      <c r="H3647" s="0" t="str">
        <f aca="false">I3647&amp;"_"&amp;G3647&amp;"_"&amp;F3647</f>
        <v>Bjergsalamander_11_20181114_DL2018039_AalborgKatedralskole_koersel1</v>
      </c>
      <c r="I3647" s="61" t="str">
        <f aca="false">MID(RIGHT(B3647,LEN(B3647)-3),1,FIND("_",RIGHT(B3647,LEN(B3647)-3))-1)</f>
        <v>Bjergsalamander</v>
      </c>
      <c r="J3647" s="61" t="str">
        <f aca="false">TRIM(SUBSTITUTE(RIGHT(B3647,FIND(I3647,B3647)+1),"_",""))</f>
        <v>NegK</v>
      </c>
      <c r="K3647" s="0" t="str">
        <f aca="false">IFERROR(VALUE(SUBSTITUTE(E3647,".",",")),E3647)</f>
        <v>No Ct</v>
      </c>
      <c r="L3647" s="61" t="str">
        <f aca="false">IF(J3647="PosK",SUMIFS(K:K,J:J,"PosK",H:H,H3647),"")</f>
        <v/>
      </c>
      <c r="M3647" s="61" t="str">
        <f aca="false">IF(J3647="PosK",SUMIFS(K:K,J:J,"NegK",H:H,H3647),"")</f>
        <v/>
      </c>
      <c r="N3647" s="61" t="str">
        <f aca="false">IF(J3647="PosK",SUMIFS(K:K,J:J,"eDNA",H:H,H3647),"")</f>
        <v/>
      </c>
    </row>
    <row r="3648" customFormat="false" ht="14.25" hidden="false" customHeight="false" outlineLevel="0" collapsed="false">
      <c r="A3648" s="0" t="s">
        <v>830</v>
      </c>
      <c r="B3648" s="52" t="s">
        <v>978</v>
      </c>
      <c r="C3648" s="52" t="s">
        <v>751</v>
      </c>
      <c r="D3648" s="53" t="n">
        <v>0.1</v>
      </c>
      <c r="E3648" s="53" t="s">
        <v>748</v>
      </c>
      <c r="F3648" s="0" t="s">
        <v>1379</v>
      </c>
      <c r="G3648" s="0" t="str">
        <f aca="false">LEFT(B3648,2)</f>
        <v>11</v>
      </c>
      <c r="H3648" s="0" t="str">
        <f aca="false">I3648&amp;"_"&amp;G3648&amp;"_"&amp;F3648</f>
        <v>Bjergsalamander_11_20181114_DL2018039_AalborgKatedralskole_koersel1</v>
      </c>
      <c r="I3648" s="61" t="str">
        <f aca="false">MID(RIGHT(B3648,LEN(B3648)-3),1,FIND("_",RIGHT(B3648,LEN(B3648)-3))-1)</f>
        <v>Bjergsalamander</v>
      </c>
      <c r="J3648" s="61" t="str">
        <f aca="false">TRIM(SUBSTITUTE(RIGHT(B3648,FIND(I3648,B3648)+1),"_",""))</f>
        <v>eDNA</v>
      </c>
      <c r="K3648" s="0" t="str">
        <f aca="false">IFERROR(VALUE(SUBSTITUTE(E3648,".",",")),E3648)</f>
        <v>No Ct</v>
      </c>
      <c r="L3648" s="61" t="str">
        <f aca="false">IF(J3648="PosK",SUMIFS(K:K,J:J,"PosK",H:H,H3648),"")</f>
        <v/>
      </c>
      <c r="M3648" s="61" t="str">
        <f aca="false">IF(J3648="PosK",SUMIFS(K:K,J:J,"NegK",H:H,H3648),"")</f>
        <v/>
      </c>
      <c r="N3648" s="61" t="str">
        <f aca="false">IF(J3648="PosK",SUMIFS(K:K,J:J,"eDNA",H:H,H3648),"")</f>
        <v/>
      </c>
      <c r="Q3648" s="62"/>
    </row>
    <row r="3649" customFormat="false" ht="14.25" hidden="false" customHeight="false" outlineLevel="0" collapsed="false">
      <c r="A3649" s="0" t="s">
        <v>832</v>
      </c>
      <c r="B3649" s="52" t="s">
        <v>978</v>
      </c>
      <c r="C3649" s="52" t="s">
        <v>751</v>
      </c>
      <c r="D3649" s="53" t="n">
        <v>0.1</v>
      </c>
      <c r="E3649" s="53" t="s">
        <v>748</v>
      </c>
      <c r="F3649" s="0" t="s">
        <v>1379</v>
      </c>
      <c r="G3649" s="0" t="str">
        <f aca="false">LEFT(B3649,2)</f>
        <v>11</v>
      </c>
      <c r="H3649" s="0" t="str">
        <f aca="false">I3649&amp;"_"&amp;G3649&amp;"_"&amp;F3649</f>
        <v>Bjergsalamander_11_20181114_DL2018039_AalborgKatedralskole_koersel1</v>
      </c>
      <c r="I3649" s="61" t="str">
        <f aca="false">MID(RIGHT(B3649,LEN(B3649)-3),1,FIND("_",RIGHT(B3649,LEN(B3649)-3))-1)</f>
        <v>Bjergsalamander</v>
      </c>
      <c r="J3649" s="61" t="str">
        <f aca="false">TRIM(SUBSTITUTE(RIGHT(B3649,FIND(I3649,B3649)+1),"_",""))</f>
        <v>eDNA</v>
      </c>
      <c r="K3649" s="0" t="str">
        <f aca="false">IFERROR(VALUE(SUBSTITUTE(E3649,".",",")),E3649)</f>
        <v>No Ct</v>
      </c>
      <c r="L3649" s="61" t="str">
        <f aca="false">IF(J3649="PosK",SUMIFS(K:K,J:J,"PosK",H:H,H3649),"")</f>
        <v/>
      </c>
      <c r="M3649" s="61" t="str">
        <f aca="false">IF(J3649="PosK",SUMIFS(K:K,J:J,"NegK",H:H,H3649),"")</f>
        <v/>
      </c>
      <c r="N3649" s="61" t="str">
        <f aca="false">IF(J3649="PosK",SUMIFS(K:K,J:J,"eDNA",H:H,H3649),"")</f>
        <v/>
      </c>
      <c r="P3649" s="62"/>
      <c r="T3649" s="63"/>
      <c r="W3649" s="64"/>
    </row>
    <row r="3650" customFormat="false" ht="14.25" hidden="false" customHeight="false" outlineLevel="0" collapsed="false">
      <c r="A3650" s="0" t="s">
        <v>834</v>
      </c>
      <c r="B3650" s="52" t="s">
        <v>980</v>
      </c>
      <c r="C3650" s="52" t="s">
        <v>743</v>
      </c>
      <c r="D3650" s="53" t="n">
        <v>0.1</v>
      </c>
      <c r="E3650" s="53" t="n">
        <v>31.92</v>
      </c>
      <c r="F3650" s="0" t="s">
        <v>1379</v>
      </c>
      <c r="G3650" s="0" t="str">
        <f aca="false">LEFT(B3650,2)</f>
        <v>12</v>
      </c>
      <c r="H3650" s="0" t="str">
        <f aca="false">I3650&amp;"_"&amp;G3650&amp;"_"&amp;F3650</f>
        <v>Latterfroe_12_20181114_DL2018039_AalborgKatedralskole_koersel1</v>
      </c>
      <c r="I3650" s="61" t="str">
        <f aca="false">MID(RIGHT(B3650,LEN(B3650)-3),1,FIND("_",RIGHT(B3650,LEN(B3650)-3))-1)</f>
        <v>Latterfroe</v>
      </c>
      <c r="J3650" s="61" t="str">
        <f aca="false">TRIM(SUBSTITUTE(RIGHT(B3650,FIND(I3650,B3650)+1),"_",""))</f>
        <v>PosK</v>
      </c>
      <c r="K3650" s="0" t="n">
        <f aca="false">IFERROR(VALUE(SUBSTITUTE(E3650,".",",")),E3650)</f>
        <v>31.92</v>
      </c>
      <c r="L3650" s="61" t="n">
        <f aca="false">IF(J3650="PosK",SUMIFS(K:K,J:J,"PosK",H:H,H3650),"")</f>
        <v>31.92</v>
      </c>
      <c r="M3650" s="61" t="n">
        <f aca="false">IF(J3650="PosK",SUMIFS(K:K,J:J,"NegK",H:H,H3650),"")</f>
        <v>0</v>
      </c>
      <c r="N3650" s="61" t="n">
        <f aca="false">IF(J3650="PosK",SUMIFS(K:K,J:J,"eDNA",H:H,H3650),"")</f>
        <v>0</v>
      </c>
      <c r="P3650" s="62" t="n">
        <f aca="false">IF(K3652="No Ct",0,K3652)</f>
        <v>0</v>
      </c>
      <c r="Q3650" s="62" t="n">
        <f aca="false">IF(K3653="No Ct",0,K3653)</f>
        <v>0</v>
      </c>
      <c r="R3650" s="0" t="str">
        <f aca="false">IF(AND(L3650&gt;0,M3650=0),"Valid","Invalid")</f>
        <v>Valid</v>
      </c>
      <c r="S3650" s="0" t="str">
        <f aca="false">IF(OR(P3650&gt;1,Q3650&gt;1),"Present","Absent")</f>
        <v>Absent</v>
      </c>
      <c r="T3650" s="63" t="str">
        <f aca="false">IF(OR(AND(P3650&gt;1,P3650&lt;41),AND(Q3650&gt;1,Q3650&lt;41)),"Ct&lt;41","Ct&gt;41")</f>
        <v>Ct&gt;41</v>
      </c>
      <c r="U3650" s="0" t="str">
        <f aca="false">I3650</f>
        <v>Latterfroe</v>
      </c>
      <c r="V3650" s="0" t="str">
        <f aca="false">MID(F3650,10,9)</f>
        <v>DL2018039</v>
      </c>
      <c r="W3650" s="64" t="str">
        <f aca="false">V3650&amp;"_"&amp;U3650&amp;"_"&amp;R3650&amp;"_"&amp;S3650&amp;"_"&amp;T3650</f>
        <v>DL2018039_Latterfroe_Valid_Absent_Ct&gt;41</v>
      </c>
    </row>
    <row r="3651" customFormat="false" ht="14.25" hidden="false" customHeight="false" outlineLevel="0" collapsed="false">
      <c r="A3651" s="0" t="s">
        <v>836</v>
      </c>
      <c r="B3651" s="52" t="s">
        <v>981</v>
      </c>
      <c r="C3651" s="52" t="s">
        <v>747</v>
      </c>
      <c r="D3651" s="53" t="n">
        <v>0.1</v>
      </c>
      <c r="E3651" s="53" t="s">
        <v>748</v>
      </c>
      <c r="F3651" s="0" t="s">
        <v>1379</v>
      </c>
      <c r="G3651" s="0" t="str">
        <f aca="false">LEFT(B3651,2)</f>
        <v>12</v>
      </c>
      <c r="H3651" s="0" t="str">
        <f aca="false">I3651&amp;"_"&amp;G3651&amp;"_"&amp;F3651</f>
        <v>Latterfroe_12_20181114_DL2018039_AalborgKatedralskole_koersel1</v>
      </c>
      <c r="I3651" s="61" t="str">
        <f aca="false">MID(RIGHT(B3651,LEN(B3651)-3),1,FIND("_",RIGHT(B3651,LEN(B3651)-3))-1)</f>
        <v>Latterfroe</v>
      </c>
      <c r="J3651" s="61" t="str">
        <f aca="false">TRIM(SUBSTITUTE(RIGHT(B3651,FIND(I3651,B3651)+1),"_",""))</f>
        <v>NegK</v>
      </c>
      <c r="K3651" s="0" t="str">
        <f aca="false">IFERROR(VALUE(SUBSTITUTE(E3651,".",",")),E3651)</f>
        <v>No Ct</v>
      </c>
      <c r="L3651" s="61" t="str">
        <f aca="false">IF(J3651="PosK",SUMIFS(K:K,J:J,"PosK",H:H,H3651),"")</f>
        <v/>
      </c>
      <c r="M3651" s="61" t="str">
        <f aca="false">IF(J3651="PosK",SUMIFS(K:K,J:J,"NegK",H:H,H3651),"")</f>
        <v/>
      </c>
      <c r="N3651" s="61" t="str">
        <f aca="false">IF(J3651="PosK",SUMIFS(K:K,J:J,"eDNA",H:H,H3651),"")</f>
        <v/>
      </c>
    </row>
    <row r="3652" customFormat="false" ht="14.25" hidden="false" customHeight="false" outlineLevel="0" collapsed="false">
      <c r="A3652" s="0" t="s">
        <v>838</v>
      </c>
      <c r="B3652" s="52" t="s">
        <v>982</v>
      </c>
      <c r="C3652" s="52" t="s">
        <v>751</v>
      </c>
      <c r="D3652" s="53" t="n">
        <v>0.1</v>
      </c>
      <c r="E3652" s="53" t="s">
        <v>748</v>
      </c>
      <c r="F3652" s="0" t="s">
        <v>1379</v>
      </c>
      <c r="G3652" s="0" t="str">
        <f aca="false">LEFT(B3652,2)</f>
        <v>12</v>
      </c>
      <c r="H3652" s="0" t="str">
        <f aca="false">I3652&amp;"_"&amp;G3652&amp;"_"&amp;F3652</f>
        <v>Latterfroe_12_20181114_DL2018039_AalborgKatedralskole_koersel1</v>
      </c>
      <c r="I3652" s="61" t="str">
        <f aca="false">MID(RIGHT(B3652,LEN(B3652)-3),1,FIND("_",RIGHT(B3652,LEN(B3652)-3))-1)</f>
        <v>Latterfroe</v>
      </c>
      <c r="J3652" s="61" t="str">
        <f aca="false">TRIM(SUBSTITUTE(RIGHT(B3652,FIND(I3652,B3652)+1),"_",""))</f>
        <v>eDNA</v>
      </c>
      <c r="K3652" s="0" t="str">
        <f aca="false">IFERROR(VALUE(SUBSTITUTE(E3652,".",",")),E3652)</f>
        <v>No Ct</v>
      </c>
      <c r="L3652" s="61" t="str">
        <f aca="false">IF(J3652="PosK",SUMIFS(K:K,J:J,"PosK",H:H,H3652),"")</f>
        <v/>
      </c>
      <c r="M3652" s="61" t="str">
        <f aca="false">IF(J3652="PosK",SUMIFS(K:K,J:J,"NegK",H:H,H3652),"")</f>
        <v/>
      </c>
      <c r="N3652" s="61" t="str">
        <f aca="false">IF(J3652="PosK",SUMIFS(K:K,J:J,"eDNA",H:H,H3652),"")</f>
        <v/>
      </c>
      <c r="Q3652" s="62"/>
    </row>
    <row r="3653" customFormat="false" ht="14.25" hidden="false" customHeight="false" outlineLevel="0" collapsed="false">
      <c r="A3653" s="0" t="s">
        <v>840</v>
      </c>
      <c r="B3653" s="52" t="s">
        <v>982</v>
      </c>
      <c r="C3653" s="52" t="s">
        <v>751</v>
      </c>
      <c r="D3653" s="53" t="n">
        <v>0.1</v>
      </c>
      <c r="E3653" s="53" t="s">
        <v>748</v>
      </c>
      <c r="F3653" s="0" t="s">
        <v>1379</v>
      </c>
      <c r="G3653" s="0" t="str">
        <f aca="false">LEFT(B3653,2)</f>
        <v>12</v>
      </c>
      <c r="H3653" s="0" t="str">
        <f aca="false">I3653&amp;"_"&amp;G3653&amp;"_"&amp;F3653</f>
        <v>Latterfroe_12_20181114_DL2018039_AalborgKatedralskole_koersel1</v>
      </c>
      <c r="I3653" s="61" t="str">
        <f aca="false">MID(RIGHT(B3653,LEN(B3653)-3),1,FIND("_",RIGHT(B3653,LEN(B3653)-3))-1)</f>
        <v>Latterfroe</v>
      </c>
      <c r="J3653" s="61" t="str">
        <f aca="false">TRIM(SUBSTITUTE(RIGHT(B3653,FIND(I3653,B3653)+1),"_",""))</f>
        <v>eDNA</v>
      </c>
      <c r="K3653" s="0" t="str">
        <f aca="false">IFERROR(VALUE(SUBSTITUTE(E3653,".",",")),E3653)</f>
        <v>No Ct</v>
      </c>
      <c r="L3653" s="61" t="str">
        <f aca="false">IF(J3653="PosK",SUMIFS(K:K,J:J,"PosK",H:H,H3653),"")</f>
        <v/>
      </c>
      <c r="M3653" s="61" t="str">
        <f aca="false">IF(J3653="PosK",SUMIFS(K:K,J:J,"NegK",H:H,H3653),"")</f>
        <v/>
      </c>
      <c r="N3653" s="61" t="str">
        <f aca="false">IF(J3653="PosK",SUMIFS(K:K,J:J,"eDNA",H:H,H3653),"")</f>
        <v/>
      </c>
      <c r="P3653" s="62"/>
      <c r="T3653" s="63"/>
      <c r="W3653" s="64"/>
    </row>
    <row r="3654" customFormat="false" ht="14.25" hidden="false" customHeight="false" outlineLevel="0" collapsed="false">
      <c r="A3654" s="0" t="s">
        <v>842</v>
      </c>
      <c r="B3654" s="52" t="s">
        <v>984</v>
      </c>
      <c r="C3654" s="52" t="s">
        <v>743</v>
      </c>
      <c r="D3654" s="53" t="n">
        <v>0.1</v>
      </c>
      <c r="E3654" s="53" t="n">
        <v>32.31</v>
      </c>
      <c r="F3654" s="0" t="s">
        <v>1379</v>
      </c>
      <c r="G3654" s="0" t="str">
        <f aca="false">LEFT(B3654,2)</f>
        <v>13</v>
      </c>
      <c r="H3654" s="0" t="str">
        <f aca="false">I3654&amp;"_"&amp;G3654&amp;"_"&amp;F3654</f>
        <v>Spidssnudetfroe_13_20181114_DL2018039_AalborgKatedralskole_koersel1</v>
      </c>
      <c r="I3654" s="61" t="str">
        <f aca="false">MID(RIGHT(B3654,LEN(B3654)-3),1,FIND("_",RIGHT(B3654,LEN(B3654)-3))-1)</f>
        <v>Spidssnudetfroe</v>
      </c>
      <c r="J3654" s="61" t="str">
        <f aca="false">TRIM(SUBSTITUTE(RIGHT(B3654,FIND(I3654,B3654)+1),"_",""))</f>
        <v>PosK</v>
      </c>
      <c r="K3654" s="0" t="n">
        <f aca="false">IFERROR(VALUE(SUBSTITUTE(E3654,".",",")),E3654)</f>
        <v>32.31</v>
      </c>
      <c r="L3654" s="61" t="n">
        <f aca="false">IF(J3654="PosK",SUMIFS(K:K,J:J,"PosK",H:H,H3654),"")</f>
        <v>32.31</v>
      </c>
      <c r="M3654" s="61" t="n">
        <f aca="false">IF(J3654="PosK",SUMIFS(K:K,J:J,"NegK",H:H,H3654),"")</f>
        <v>0</v>
      </c>
      <c r="N3654" s="61" t="n">
        <f aca="false">IF(J3654="PosK",SUMIFS(K:K,J:J,"eDNA",H:H,H3654),"")</f>
        <v>0</v>
      </c>
      <c r="P3654" s="62" t="n">
        <f aca="false">IF(K3656="No Ct",0,K3656)</f>
        <v>0</v>
      </c>
      <c r="Q3654" s="62" t="n">
        <f aca="false">IF(K3657="No Ct",0,K3657)</f>
        <v>0</v>
      </c>
      <c r="R3654" s="0" t="str">
        <f aca="false">IF(AND(L3654&gt;0,M3654=0),"Valid","Invalid")</f>
        <v>Valid</v>
      </c>
      <c r="S3654" s="0" t="str">
        <f aca="false">IF(OR(P3654&gt;1,Q3654&gt;1),"Present","Absent")</f>
        <v>Absent</v>
      </c>
      <c r="T3654" s="63" t="str">
        <f aca="false">IF(OR(AND(P3654&gt;1,P3654&lt;41),AND(Q3654&gt;1,Q3654&lt;41)),"Ct&lt;41","Ct&gt;41")</f>
        <v>Ct&gt;41</v>
      </c>
      <c r="U3654" s="0" t="str">
        <f aca="false">I3654</f>
        <v>Spidssnudetfroe</v>
      </c>
      <c r="V3654" s="0" t="str">
        <f aca="false">MID(F3654,10,9)</f>
        <v>DL2018039</v>
      </c>
      <c r="W3654" s="64" t="str">
        <f aca="false">V3654&amp;"_"&amp;U3654&amp;"_"&amp;R3654&amp;"_"&amp;S3654&amp;"_"&amp;T3654</f>
        <v>DL2018039_Spidssnudetfroe_Valid_Absent_Ct&gt;41</v>
      </c>
    </row>
    <row r="3655" customFormat="false" ht="14.25" hidden="false" customHeight="false" outlineLevel="0" collapsed="false">
      <c r="A3655" s="0" t="s">
        <v>844</v>
      </c>
      <c r="B3655" s="52" t="s">
        <v>985</v>
      </c>
      <c r="C3655" s="52" t="s">
        <v>747</v>
      </c>
      <c r="D3655" s="53" t="n">
        <v>0.1</v>
      </c>
      <c r="E3655" s="53" t="s">
        <v>748</v>
      </c>
      <c r="F3655" s="0" t="s">
        <v>1379</v>
      </c>
      <c r="G3655" s="0" t="str">
        <f aca="false">LEFT(B3655,2)</f>
        <v>13</v>
      </c>
      <c r="H3655" s="0" t="str">
        <f aca="false">I3655&amp;"_"&amp;G3655&amp;"_"&amp;F3655</f>
        <v>Spidssnudetfroe_13_20181114_DL2018039_AalborgKatedralskole_koersel1</v>
      </c>
      <c r="I3655" s="61" t="str">
        <f aca="false">MID(RIGHT(B3655,LEN(B3655)-3),1,FIND("_",RIGHT(B3655,LEN(B3655)-3))-1)</f>
        <v>Spidssnudetfroe</v>
      </c>
      <c r="J3655" s="61" t="str">
        <f aca="false">TRIM(SUBSTITUTE(RIGHT(B3655,FIND(I3655,B3655)+1),"_",""))</f>
        <v>NegK</v>
      </c>
      <c r="K3655" s="0" t="str">
        <f aca="false">IFERROR(VALUE(SUBSTITUTE(E3655,".",",")),E3655)</f>
        <v>No Ct</v>
      </c>
      <c r="L3655" s="61" t="str">
        <f aca="false">IF(J3655="PosK",SUMIFS(K:K,J:J,"PosK",H:H,H3655),"")</f>
        <v/>
      </c>
      <c r="M3655" s="61" t="str">
        <f aca="false">IF(J3655="PosK",SUMIFS(K:K,J:J,"NegK",H:H,H3655),"")</f>
        <v/>
      </c>
      <c r="N3655" s="61" t="str">
        <f aca="false">IF(J3655="PosK",SUMIFS(K:K,J:J,"eDNA",H:H,H3655),"")</f>
        <v/>
      </c>
    </row>
    <row r="3656" customFormat="false" ht="14.25" hidden="false" customHeight="false" outlineLevel="0" collapsed="false">
      <c r="A3656" s="0" t="s">
        <v>846</v>
      </c>
      <c r="B3656" s="52" t="s">
        <v>986</v>
      </c>
      <c r="C3656" s="52" t="s">
        <v>751</v>
      </c>
      <c r="D3656" s="53" t="n">
        <v>0.1</v>
      </c>
      <c r="E3656" s="53" t="s">
        <v>748</v>
      </c>
      <c r="F3656" s="0" t="s">
        <v>1379</v>
      </c>
      <c r="G3656" s="0" t="str">
        <f aca="false">LEFT(B3656,2)</f>
        <v>13</v>
      </c>
      <c r="H3656" s="0" t="str">
        <f aca="false">I3656&amp;"_"&amp;G3656&amp;"_"&amp;F3656</f>
        <v>Spidssnudetfroe_13_20181114_DL2018039_AalborgKatedralskole_koersel1</v>
      </c>
      <c r="I3656" s="61" t="str">
        <f aca="false">MID(RIGHT(B3656,LEN(B3656)-3),1,FIND("_",RIGHT(B3656,LEN(B3656)-3))-1)</f>
        <v>Spidssnudetfroe</v>
      </c>
      <c r="J3656" s="61" t="str">
        <f aca="false">TRIM(SUBSTITUTE(RIGHT(B3656,FIND(I3656,B3656)+1),"_",""))</f>
        <v>eDNA</v>
      </c>
      <c r="K3656" s="0" t="str">
        <f aca="false">IFERROR(VALUE(SUBSTITUTE(E3656,".",",")),E3656)</f>
        <v>No Ct</v>
      </c>
      <c r="L3656" s="61" t="str">
        <f aca="false">IF(J3656="PosK",SUMIFS(K:K,J:J,"PosK",H:H,H3656),"")</f>
        <v/>
      </c>
      <c r="M3656" s="61" t="str">
        <f aca="false">IF(J3656="PosK",SUMIFS(K:K,J:J,"NegK",H:H,H3656),"")</f>
        <v/>
      </c>
      <c r="N3656" s="61" t="str">
        <f aca="false">IF(J3656="PosK",SUMIFS(K:K,J:J,"eDNA",H:H,H3656),"")</f>
        <v/>
      </c>
      <c r="Q3656" s="62"/>
    </row>
    <row r="3657" customFormat="false" ht="14.25" hidden="false" customHeight="false" outlineLevel="0" collapsed="false">
      <c r="A3657" s="0" t="s">
        <v>848</v>
      </c>
      <c r="B3657" s="52" t="s">
        <v>986</v>
      </c>
      <c r="C3657" s="52" t="s">
        <v>751</v>
      </c>
      <c r="D3657" s="53" t="n">
        <v>0.1</v>
      </c>
      <c r="E3657" s="53" t="s">
        <v>748</v>
      </c>
      <c r="F3657" s="0" t="s">
        <v>1379</v>
      </c>
      <c r="G3657" s="0" t="str">
        <f aca="false">LEFT(B3657,2)</f>
        <v>13</v>
      </c>
      <c r="H3657" s="0" t="str">
        <f aca="false">I3657&amp;"_"&amp;G3657&amp;"_"&amp;F3657</f>
        <v>Spidssnudetfroe_13_20181114_DL2018039_AalborgKatedralskole_koersel1</v>
      </c>
      <c r="I3657" s="61" t="str">
        <f aca="false">MID(RIGHT(B3657,LEN(B3657)-3),1,FIND("_",RIGHT(B3657,LEN(B3657)-3))-1)</f>
        <v>Spidssnudetfroe</v>
      </c>
      <c r="J3657" s="61" t="str">
        <f aca="false">TRIM(SUBSTITUTE(RIGHT(B3657,FIND(I3657,B3657)+1),"_",""))</f>
        <v>eDNA</v>
      </c>
      <c r="K3657" s="0" t="str">
        <f aca="false">IFERROR(VALUE(SUBSTITUTE(E3657,".",",")),E3657)</f>
        <v>No Ct</v>
      </c>
      <c r="L3657" s="61" t="str">
        <f aca="false">IF(J3657="PosK",SUMIFS(K:K,J:J,"PosK",H:H,H3657),"")</f>
        <v/>
      </c>
      <c r="M3657" s="61" t="str">
        <f aca="false">IF(J3657="PosK",SUMIFS(K:K,J:J,"NegK",H:H,H3657),"")</f>
        <v/>
      </c>
      <c r="N3657" s="61" t="str">
        <f aca="false">IF(J3657="PosK",SUMIFS(K:K,J:J,"eDNA",H:H,H3657),"")</f>
        <v/>
      </c>
      <c r="P3657" s="62"/>
      <c r="T3657" s="63"/>
      <c r="W3657" s="64"/>
    </row>
    <row r="3658" customFormat="false" ht="14.25" hidden="false" customHeight="false" outlineLevel="0" collapsed="false">
      <c r="A3658" s="0" t="s">
        <v>849</v>
      </c>
      <c r="B3658" s="52" t="s">
        <v>987</v>
      </c>
      <c r="C3658" s="52" t="s">
        <v>743</v>
      </c>
      <c r="D3658" s="53" t="n">
        <v>0.1</v>
      </c>
      <c r="E3658" s="53" t="n">
        <v>31.8</v>
      </c>
      <c r="F3658" s="0" t="s">
        <v>1379</v>
      </c>
      <c r="G3658" s="0" t="str">
        <f aca="false">LEFT(B3658,2)</f>
        <v>14</v>
      </c>
      <c r="H3658" s="0" t="str">
        <f aca="false">I3658&amp;"_"&amp;G3658&amp;"_"&amp;F3658</f>
        <v>Spidssnudetfroe_14_20181114_DL2018039_AalborgKatedralskole_koersel1</v>
      </c>
      <c r="I3658" s="61" t="str">
        <f aca="false">MID(RIGHT(B3658,LEN(B3658)-3),1,FIND("_",RIGHT(B3658,LEN(B3658)-3))-1)</f>
        <v>Spidssnudetfroe</v>
      </c>
      <c r="J3658" s="61" t="str">
        <f aca="false">TRIM(SUBSTITUTE(RIGHT(B3658,FIND(I3658,B3658)+1),"_",""))</f>
        <v>PosK</v>
      </c>
      <c r="K3658" s="0" t="n">
        <f aca="false">IFERROR(VALUE(SUBSTITUTE(E3658,".",",")),E3658)</f>
        <v>31.8</v>
      </c>
      <c r="L3658" s="61" t="n">
        <f aca="false">IF(J3658="PosK",SUMIFS(K:K,J:J,"PosK",H:H,H3658),"")</f>
        <v>31.8</v>
      </c>
      <c r="M3658" s="61" t="n">
        <f aca="false">IF(J3658="PosK",SUMIFS(K:K,J:J,"NegK",H:H,H3658),"")</f>
        <v>0</v>
      </c>
      <c r="N3658" s="61" t="n">
        <f aca="false">IF(J3658="PosK",SUMIFS(K:K,J:J,"eDNA",H:H,H3658),"")</f>
        <v>0</v>
      </c>
      <c r="P3658" s="62" t="n">
        <f aca="false">IF(K3660="No Ct",0,K3660)</f>
        <v>0</v>
      </c>
      <c r="Q3658" s="62" t="n">
        <f aca="false">IF(K3661="No Ct",0,K3661)</f>
        <v>0</v>
      </c>
      <c r="R3658" s="0" t="str">
        <f aca="false">IF(AND(L3658&gt;0,M3658=0),"Valid","Invalid")</f>
        <v>Valid</v>
      </c>
      <c r="S3658" s="0" t="str">
        <f aca="false">IF(OR(P3658&gt;1,Q3658&gt;1),"Present","Absent")</f>
        <v>Absent</v>
      </c>
      <c r="T3658" s="63" t="str">
        <f aca="false">IF(OR(AND(P3658&gt;1,P3658&lt;41),AND(Q3658&gt;1,Q3658&lt;41)),"Ct&lt;41","Ct&gt;41")</f>
        <v>Ct&gt;41</v>
      </c>
      <c r="U3658" s="0" t="str">
        <f aca="false">I3658</f>
        <v>Spidssnudetfroe</v>
      </c>
      <c r="V3658" s="0" t="str">
        <f aca="false">MID(F3658,10,9)</f>
        <v>DL2018039</v>
      </c>
      <c r="W3658" s="64" t="str">
        <f aca="false">V3658&amp;"_"&amp;U3658&amp;"_"&amp;R3658&amp;"_"&amp;S3658&amp;"_"&amp;T3658</f>
        <v>DL2018039_Spidssnudetfroe_Valid_Absent_Ct&gt;41</v>
      </c>
    </row>
    <row r="3659" customFormat="false" ht="14.25" hidden="false" customHeight="false" outlineLevel="0" collapsed="false">
      <c r="A3659" s="0" t="s">
        <v>851</v>
      </c>
      <c r="B3659" s="52" t="s">
        <v>988</v>
      </c>
      <c r="C3659" s="52" t="s">
        <v>747</v>
      </c>
      <c r="D3659" s="53" t="n">
        <v>0.1</v>
      </c>
      <c r="E3659" s="53" t="s">
        <v>748</v>
      </c>
      <c r="F3659" s="0" t="s">
        <v>1379</v>
      </c>
      <c r="G3659" s="0" t="str">
        <f aca="false">LEFT(B3659,2)</f>
        <v>14</v>
      </c>
      <c r="H3659" s="0" t="str">
        <f aca="false">I3659&amp;"_"&amp;G3659&amp;"_"&amp;F3659</f>
        <v>Spidssnudetfroe_14_20181114_DL2018039_AalborgKatedralskole_koersel1</v>
      </c>
      <c r="I3659" s="61" t="str">
        <f aca="false">MID(RIGHT(B3659,LEN(B3659)-3),1,FIND("_",RIGHT(B3659,LEN(B3659)-3))-1)</f>
        <v>Spidssnudetfroe</v>
      </c>
      <c r="J3659" s="61" t="str">
        <f aca="false">TRIM(SUBSTITUTE(RIGHT(B3659,FIND(I3659,B3659)+1),"_",""))</f>
        <v>NegK</v>
      </c>
      <c r="K3659" s="0" t="str">
        <f aca="false">IFERROR(VALUE(SUBSTITUTE(E3659,".",",")),E3659)</f>
        <v>No Ct</v>
      </c>
      <c r="L3659" s="61" t="str">
        <f aca="false">IF(J3659="PosK",SUMIFS(K:K,J:J,"PosK",H:H,H3659),"")</f>
        <v/>
      </c>
      <c r="M3659" s="61" t="str">
        <f aca="false">IF(J3659="PosK",SUMIFS(K:K,J:J,"NegK",H:H,H3659),"")</f>
        <v/>
      </c>
      <c r="N3659" s="61" t="str">
        <f aca="false">IF(J3659="PosK",SUMIFS(K:K,J:J,"eDNA",H:H,H3659),"")</f>
        <v/>
      </c>
    </row>
    <row r="3660" customFormat="false" ht="14.25" hidden="false" customHeight="false" outlineLevel="0" collapsed="false">
      <c r="A3660" s="0" t="s">
        <v>853</v>
      </c>
      <c r="B3660" s="52" t="s">
        <v>989</v>
      </c>
      <c r="C3660" s="52" t="s">
        <v>751</v>
      </c>
      <c r="D3660" s="53" t="n">
        <v>0.1</v>
      </c>
      <c r="E3660" s="53" t="s">
        <v>748</v>
      </c>
      <c r="F3660" s="0" t="s">
        <v>1379</v>
      </c>
      <c r="G3660" s="0" t="str">
        <f aca="false">LEFT(B3660,2)</f>
        <v>14</v>
      </c>
      <c r="H3660" s="0" t="str">
        <f aca="false">I3660&amp;"_"&amp;G3660&amp;"_"&amp;F3660</f>
        <v>Spidssnudetfroe_14_20181114_DL2018039_AalborgKatedralskole_koersel1</v>
      </c>
      <c r="I3660" s="61" t="str">
        <f aca="false">MID(RIGHT(B3660,LEN(B3660)-3),1,FIND("_",RIGHT(B3660,LEN(B3660)-3))-1)</f>
        <v>Spidssnudetfroe</v>
      </c>
      <c r="J3660" s="61" t="str">
        <f aca="false">TRIM(SUBSTITUTE(RIGHT(B3660,FIND(I3660,B3660)+1),"_",""))</f>
        <v>eDNA</v>
      </c>
      <c r="K3660" s="0" t="str">
        <f aca="false">IFERROR(VALUE(SUBSTITUTE(E3660,".",",")),E3660)</f>
        <v>No Ct</v>
      </c>
      <c r="L3660" s="61" t="str">
        <f aca="false">IF(J3660="PosK",SUMIFS(K:K,J:J,"PosK",H:H,H3660),"")</f>
        <v/>
      </c>
      <c r="M3660" s="61" t="str">
        <f aca="false">IF(J3660="PosK",SUMIFS(K:K,J:J,"NegK",H:H,H3660),"")</f>
        <v/>
      </c>
      <c r="N3660" s="61" t="str">
        <f aca="false">IF(J3660="PosK",SUMIFS(K:K,J:J,"eDNA",H:H,H3660),"")</f>
        <v/>
      </c>
      <c r="Q3660" s="62"/>
    </row>
    <row r="3661" customFormat="false" ht="14.25" hidden="false" customHeight="false" outlineLevel="0" collapsed="false">
      <c r="A3661" s="0" t="s">
        <v>855</v>
      </c>
      <c r="B3661" s="52" t="s">
        <v>989</v>
      </c>
      <c r="C3661" s="52" t="s">
        <v>751</v>
      </c>
      <c r="D3661" s="53" t="n">
        <v>0.1</v>
      </c>
      <c r="E3661" s="53" t="s">
        <v>748</v>
      </c>
      <c r="F3661" s="0" t="s">
        <v>1379</v>
      </c>
      <c r="G3661" s="0" t="str">
        <f aca="false">LEFT(B3661,2)</f>
        <v>14</v>
      </c>
      <c r="H3661" s="0" t="str">
        <f aca="false">I3661&amp;"_"&amp;G3661&amp;"_"&amp;F3661</f>
        <v>Spidssnudetfroe_14_20181114_DL2018039_AalborgKatedralskole_koersel1</v>
      </c>
      <c r="I3661" s="61" t="str">
        <f aca="false">MID(RIGHT(B3661,LEN(B3661)-3),1,FIND("_",RIGHT(B3661,LEN(B3661)-3))-1)</f>
        <v>Spidssnudetfroe</v>
      </c>
      <c r="J3661" s="61" t="str">
        <f aca="false">TRIM(SUBSTITUTE(RIGHT(B3661,FIND(I3661,B3661)+1),"_",""))</f>
        <v>eDNA</v>
      </c>
      <c r="K3661" s="0" t="str">
        <f aca="false">IFERROR(VALUE(SUBSTITUTE(E3661,".",",")),E3661)</f>
        <v>No Ct</v>
      </c>
      <c r="L3661" s="61" t="str">
        <f aca="false">IF(J3661="PosK",SUMIFS(K:K,J:J,"PosK",H:H,H3661),"")</f>
        <v/>
      </c>
      <c r="M3661" s="61" t="str">
        <f aca="false">IF(J3661="PosK",SUMIFS(K:K,J:J,"NegK",H:H,H3661),"")</f>
        <v/>
      </c>
      <c r="N3661" s="61" t="str">
        <f aca="false">IF(J3661="PosK",SUMIFS(K:K,J:J,"eDNA",H:H,H3661),"")</f>
        <v/>
      </c>
      <c r="P3661" s="62"/>
      <c r="T3661" s="63"/>
      <c r="W3661" s="64"/>
    </row>
    <row r="3662" customFormat="false" ht="14.25" hidden="false" customHeight="false" outlineLevel="0" collapsed="false">
      <c r="A3662" s="0" t="s">
        <v>856</v>
      </c>
      <c r="B3662" s="52" t="s">
        <v>990</v>
      </c>
      <c r="C3662" s="52" t="s">
        <v>743</v>
      </c>
      <c r="D3662" s="53" t="n">
        <v>0.1</v>
      </c>
      <c r="E3662" s="53" t="s">
        <v>748</v>
      </c>
      <c r="F3662" s="0" t="s">
        <v>1379</v>
      </c>
      <c r="G3662" s="0" t="str">
        <f aca="false">LEFT(B3662,2)</f>
        <v>15</v>
      </c>
      <c r="H3662" s="0" t="str">
        <f aca="false">I3662&amp;"_"&amp;G3662&amp;"_"&amp;F3662</f>
        <v>KortbenetGroenFroe_15_20181114_DL2018039_AalborgKatedralskole_koersel1</v>
      </c>
      <c r="I3662" s="61" t="str">
        <f aca="false">MID(RIGHT(B3662,LEN(B3662)-3),1,FIND("_",RIGHT(B3662,LEN(B3662)-3))-1)</f>
        <v>KortbenetGroenFroe</v>
      </c>
      <c r="J3662" s="61" t="str">
        <f aca="false">TRIM(SUBSTITUTE(RIGHT(B3662,FIND(I3662,B3662)+1),"_",""))</f>
        <v>PosK</v>
      </c>
      <c r="K3662" s="0" t="str">
        <f aca="false">IFERROR(VALUE(SUBSTITUTE(E3662,".",",")),E3662)</f>
        <v>No Ct</v>
      </c>
      <c r="L3662" s="61" t="n">
        <f aca="false">IF(J3662="PosK",SUMIFS(K:K,J:J,"PosK",H:H,H3662),"")</f>
        <v>0</v>
      </c>
      <c r="M3662" s="61" t="n">
        <f aca="false">IF(J3662="PosK",SUMIFS(K:K,J:J,"NegK",H:H,H3662),"")</f>
        <v>0</v>
      </c>
      <c r="N3662" s="61" t="n">
        <f aca="false">IF(J3662="PosK",SUMIFS(K:K,J:J,"eDNA",H:H,H3662),"")</f>
        <v>0</v>
      </c>
      <c r="P3662" s="62" t="n">
        <f aca="false">IF(K3664="No Ct",0,K3664)</f>
        <v>0</v>
      </c>
      <c r="Q3662" s="62" t="n">
        <f aca="false">IF(K3665="No Ct",0,K3665)</f>
        <v>0</v>
      </c>
      <c r="R3662" s="0" t="str">
        <f aca="false">IF(AND(L3662&gt;0,M3662=0),"Valid","Invalid")</f>
        <v>Invalid</v>
      </c>
      <c r="S3662" s="0" t="str">
        <f aca="false">IF(OR(P3662&gt;1,Q3662&gt;1),"Present","Absent")</f>
        <v>Absent</v>
      </c>
      <c r="T3662" s="63" t="str">
        <f aca="false">IF(OR(AND(P3662&gt;1,P3662&lt;41),AND(Q3662&gt;1,Q3662&lt;41)),"Ct&lt;41","Ct&gt;41")</f>
        <v>Ct&gt;41</v>
      </c>
      <c r="U3662" s="0" t="str">
        <f aca="false">I3662</f>
        <v>KortbenetGroenFroe</v>
      </c>
      <c r="V3662" s="0" t="str">
        <f aca="false">MID(F3662,10,9)</f>
        <v>DL2018039</v>
      </c>
      <c r="W3662" s="64" t="str">
        <f aca="false">V3662&amp;"_"&amp;U3662&amp;"_"&amp;R3662&amp;"_"&amp;S3662&amp;"_"&amp;T3662</f>
        <v>DL2018039_KortbenetGroenFroe_Invalid_Absent_Ct&gt;41</v>
      </c>
    </row>
    <row r="3663" customFormat="false" ht="14.25" hidden="false" customHeight="false" outlineLevel="0" collapsed="false">
      <c r="A3663" s="0" t="s">
        <v>858</v>
      </c>
      <c r="B3663" s="52" t="s">
        <v>991</v>
      </c>
      <c r="C3663" s="52" t="s">
        <v>747</v>
      </c>
      <c r="D3663" s="53" t="n">
        <v>0.1</v>
      </c>
      <c r="E3663" s="53" t="s">
        <v>748</v>
      </c>
      <c r="F3663" s="0" t="s">
        <v>1379</v>
      </c>
      <c r="G3663" s="0" t="str">
        <f aca="false">LEFT(B3663,2)</f>
        <v>15</v>
      </c>
      <c r="H3663" s="0" t="str">
        <f aca="false">I3663&amp;"_"&amp;G3663&amp;"_"&amp;F3663</f>
        <v>KortbenetGroenFroe_15_20181114_DL2018039_AalborgKatedralskole_koersel1</v>
      </c>
      <c r="I3663" s="61" t="str">
        <f aca="false">MID(RIGHT(B3663,LEN(B3663)-3),1,FIND("_",RIGHT(B3663,LEN(B3663)-3))-1)</f>
        <v>KortbenetGroenFroe</v>
      </c>
      <c r="J3663" s="61" t="str">
        <f aca="false">TRIM(SUBSTITUTE(RIGHT(B3663,FIND(I3663,B3663)+1),"_",""))</f>
        <v>NegK</v>
      </c>
      <c r="K3663" s="0" t="str">
        <f aca="false">IFERROR(VALUE(SUBSTITUTE(E3663,".",",")),E3663)</f>
        <v>No Ct</v>
      </c>
      <c r="L3663" s="61" t="str">
        <f aca="false">IF(J3663="PosK",SUMIFS(K:K,J:J,"PosK",H:H,H3663),"")</f>
        <v/>
      </c>
      <c r="M3663" s="61" t="str">
        <f aca="false">IF(J3663="PosK",SUMIFS(K:K,J:J,"NegK",H:H,H3663),"")</f>
        <v/>
      </c>
      <c r="N3663" s="61" t="str">
        <f aca="false">IF(J3663="PosK",SUMIFS(K:K,J:J,"eDNA",H:H,H3663),"")</f>
        <v/>
      </c>
    </row>
    <row r="3664" customFormat="false" ht="14.25" hidden="false" customHeight="false" outlineLevel="0" collapsed="false">
      <c r="A3664" s="0" t="s">
        <v>860</v>
      </c>
      <c r="B3664" s="52" t="s">
        <v>992</v>
      </c>
      <c r="C3664" s="52" t="s">
        <v>751</v>
      </c>
      <c r="D3664" s="53" t="n">
        <v>0.1</v>
      </c>
      <c r="E3664" s="53" t="s">
        <v>748</v>
      </c>
      <c r="F3664" s="0" t="s">
        <v>1379</v>
      </c>
      <c r="G3664" s="0" t="str">
        <f aca="false">LEFT(B3664,2)</f>
        <v>15</v>
      </c>
      <c r="H3664" s="0" t="str">
        <f aca="false">I3664&amp;"_"&amp;G3664&amp;"_"&amp;F3664</f>
        <v>KortbenetGroenFroe_15_20181114_DL2018039_AalborgKatedralskole_koersel1</v>
      </c>
      <c r="I3664" s="61" t="str">
        <f aca="false">MID(RIGHT(B3664,LEN(B3664)-3),1,FIND("_",RIGHT(B3664,LEN(B3664)-3))-1)</f>
        <v>KortbenetGroenFroe</v>
      </c>
      <c r="J3664" s="61" t="str">
        <f aca="false">TRIM(SUBSTITUTE(RIGHT(B3664,FIND(I3664,B3664)+1),"_",""))</f>
        <v>eDNA</v>
      </c>
      <c r="K3664" s="0" t="str">
        <f aca="false">IFERROR(VALUE(SUBSTITUTE(E3664,".",",")),E3664)</f>
        <v>No Ct</v>
      </c>
      <c r="L3664" s="61" t="str">
        <f aca="false">IF(J3664="PosK",SUMIFS(K:K,J:J,"PosK",H:H,H3664),"")</f>
        <v/>
      </c>
      <c r="M3664" s="61" t="str">
        <f aca="false">IF(J3664="PosK",SUMIFS(K:K,J:J,"NegK",H:H,H3664),"")</f>
        <v/>
      </c>
      <c r="N3664" s="61" t="str">
        <f aca="false">IF(J3664="PosK",SUMIFS(K:K,J:J,"eDNA",H:H,H3664),"")</f>
        <v/>
      </c>
      <c r="Q3664" s="62"/>
    </row>
    <row r="3665" customFormat="false" ht="14.25" hidden="false" customHeight="false" outlineLevel="0" collapsed="false">
      <c r="A3665" s="0" t="s">
        <v>862</v>
      </c>
      <c r="B3665" s="52" t="s">
        <v>992</v>
      </c>
      <c r="C3665" s="52" t="s">
        <v>751</v>
      </c>
      <c r="D3665" s="53" t="n">
        <v>0.1</v>
      </c>
      <c r="E3665" s="53" t="s">
        <v>748</v>
      </c>
      <c r="F3665" s="0" t="s">
        <v>1379</v>
      </c>
      <c r="G3665" s="0" t="str">
        <f aca="false">LEFT(B3665,2)</f>
        <v>15</v>
      </c>
      <c r="H3665" s="0" t="str">
        <f aca="false">I3665&amp;"_"&amp;G3665&amp;"_"&amp;F3665</f>
        <v>KortbenetGroenFroe_15_20181114_DL2018039_AalborgKatedralskole_koersel1</v>
      </c>
      <c r="I3665" s="61" t="str">
        <f aca="false">MID(RIGHT(B3665,LEN(B3665)-3),1,FIND("_",RIGHT(B3665,LEN(B3665)-3))-1)</f>
        <v>KortbenetGroenFroe</v>
      </c>
      <c r="J3665" s="61" t="str">
        <f aca="false">TRIM(SUBSTITUTE(RIGHT(B3665,FIND(I3665,B3665)+1),"_",""))</f>
        <v>eDNA</v>
      </c>
      <c r="K3665" s="0" t="str">
        <f aca="false">IFERROR(VALUE(SUBSTITUTE(E3665,".",",")),E3665)</f>
        <v>No Ct</v>
      </c>
      <c r="L3665" s="61" t="str">
        <f aca="false">IF(J3665="PosK",SUMIFS(K:K,J:J,"PosK",H:H,H3665),"")</f>
        <v/>
      </c>
      <c r="M3665" s="61" t="str">
        <f aca="false">IF(J3665="PosK",SUMIFS(K:K,J:J,"NegK",H:H,H3665),"")</f>
        <v/>
      </c>
      <c r="N3665" s="61" t="str">
        <f aca="false">IF(J3665="PosK",SUMIFS(K:K,J:J,"eDNA",H:H,H3665),"")</f>
        <v/>
      </c>
      <c r="P3665" s="62"/>
      <c r="T3665" s="63"/>
      <c r="W3665" s="64"/>
    </row>
    <row r="3666" customFormat="false" ht="14.25" hidden="false" customHeight="false" outlineLevel="0" collapsed="false">
      <c r="A3666" s="0" t="s">
        <v>863</v>
      </c>
      <c r="B3666" s="52" t="s">
        <v>1212</v>
      </c>
      <c r="C3666" s="52" t="s">
        <v>743</v>
      </c>
      <c r="D3666" s="53" t="n">
        <v>0.1</v>
      </c>
      <c r="E3666" s="53" t="s">
        <v>748</v>
      </c>
      <c r="F3666" s="0" t="s">
        <v>1379</v>
      </c>
      <c r="G3666" s="0" t="str">
        <f aca="false">LEFT(B3666,2)</f>
        <v>16</v>
      </c>
      <c r="H3666" s="0" t="str">
        <f aca="false">I3666&amp;"_"&amp;G3666&amp;"_"&amp;F3666</f>
        <v>ButsnudetFroe_16_20181114_DL2018039_AalborgKatedralskole_koersel1</v>
      </c>
      <c r="I3666" s="61" t="str">
        <f aca="false">MID(RIGHT(B3666,LEN(B3666)-3),1,FIND("_",RIGHT(B3666,LEN(B3666)-3))-1)</f>
        <v>ButsnudetFroe</v>
      </c>
      <c r="J3666" s="61" t="str">
        <f aca="false">TRIM(SUBSTITUTE(RIGHT(B3666,FIND(I3666,B3666)+1),"_",""))</f>
        <v>PosK</v>
      </c>
      <c r="K3666" s="0" t="str">
        <f aca="false">IFERROR(VALUE(SUBSTITUTE(E3666,".",",")),E3666)</f>
        <v>No Ct</v>
      </c>
      <c r="L3666" s="61" t="n">
        <f aca="false">IF(J3666="PosK",SUMIFS(K:K,J:J,"PosK",H:H,H3666),"")</f>
        <v>0</v>
      </c>
      <c r="M3666" s="61" t="n">
        <f aca="false">IF(J3666="PosK",SUMIFS(K:K,J:J,"NegK",H:H,H3666),"")</f>
        <v>0</v>
      </c>
      <c r="N3666" s="61" t="n">
        <f aca="false">IF(J3666="PosK",SUMIFS(K:K,J:J,"eDNA",H:H,H3666),"")</f>
        <v>62.62</v>
      </c>
      <c r="P3666" s="62" t="n">
        <f aca="false">IF(K3668="No Ct",0,K3668)</f>
        <v>30.81</v>
      </c>
      <c r="Q3666" s="62" t="n">
        <f aca="false">IF(K3669="No Ct",0,K3669)</f>
        <v>31.81</v>
      </c>
      <c r="R3666" s="0" t="str">
        <f aca="false">IF(AND(L3666&gt;0,M3666=0),"Valid","Invalid")</f>
        <v>Invalid</v>
      </c>
      <c r="S3666" s="0" t="str">
        <f aca="false">IF(OR(P3666&gt;1,Q3666&gt;1),"Present","Absent")</f>
        <v>Present</v>
      </c>
      <c r="T3666" s="63" t="str">
        <f aca="false">IF(OR(AND(P3666&gt;1,P3666&lt;41),AND(Q3666&gt;1,Q3666&lt;41)),"Ct&lt;41","Ct&gt;41")</f>
        <v>Ct&lt;41</v>
      </c>
      <c r="U3666" s="0" t="str">
        <f aca="false">I3666</f>
        <v>ButsnudetFroe</v>
      </c>
      <c r="V3666" s="0" t="str">
        <f aca="false">MID(F3666,10,9)</f>
        <v>DL2018039</v>
      </c>
      <c r="W3666" s="64" t="str">
        <f aca="false">V3666&amp;"_"&amp;U3666&amp;"_"&amp;R3666&amp;"_"&amp;S3666&amp;"_"&amp;T3666</f>
        <v>DL2018039_ButsnudetFroe_Invalid_Present_Ct&lt;41</v>
      </c>
    </row>
    <row r="3667" customFormat="false" ht="14.25" hidden="false" customHeight="false" outlineLevel="0" collapsed="false">
      <c r="A3667" s="0" t="s">
        <v>865</v>
      </c>
      <c r="B3667" s="52" t="s">
        <v>1213</v>
      </c>
      <c r="C3667" s="52" t="s">
        <v>747</v>
      </c>
      <c r="D3667" s="53" t="n">
        <v>0.1</v>
      </c>
      <c r="E3667" s="53" t="s">
        <v>748</v>
      </c>
      <c r="F3667" s="0" t="s">
        <v>1379</v>
      </c>
      <c r="G3667" s="0" t="str">
        <f aca="false">LEFT(B3667,2)</f>
        <v>16</v>
      </c>
      <c r="H3667" s="0" t="str">
        <f aca="false">I3667&amp;"_"&amp;G3667&amp;"_"&amp;F3667</f>
        <v>ButsnudetFroe_16_20181114_DL2018039_AalborgKatedralskole_koersel1</v>
      </c>
      <c r="I3667" s="61" t="str">
        <f aca="false">MID(RIGHT(B3667,LEN(B3667)-3),1,FIND("_",RIGHT(B3667,LEN(B3667)-3))-1)</f>
        <v>ButsnudetFroe</v>
      </c>
      <c r="J3667" s="61" t="str">
        <f aca="false">TRIM(SUBSTITUTE(RIGHT(B3667,FIND(I3667,B3667)+1),"_",""))</f>
        <v>NegK</v>
      </c>
      <c r="K3667" s="0" t="str">
        <f aca="false">IFERROR(VALUE(SUBSTITUTE(E3667,".",",")),E3667)</f>
        <v>No Ct</v>
      </c>
      <c r="L3667" s="61" t="str">
        <f aca="false">IF(J3667="PosK",SUMIFS(K:K,J:J,"PosK",H:H,H3667),"")</f>
        <v/>
      </c>
      <c r="M3667" s="61" t="str">
        <f aca="false">IF(J3667="PosK",SUMIFS(K:K,J:J,"NegK",H:H,H3667),"")</f>
        <v/>
      </c>
      <c r="N3667" s="61" t="str">
        <f aca="false">IF(J3667="PosK",SUMIFS(K:K,J:J,"eDNA",H:H,H3667),"")</f>
        <v/>
      </c>
    </row>
    <row r="3668" customFormat="false" ht="14.25" hidden="false" customHeight="false" outlineLevel="0" collapsed="false">
      <c r="A3668" s="0" t="s">
        <v>867</v>
      </c>
      <c r="B3668" s="52" t="s">
        <v>1214</v>
      </c>
      <c r="C3668" s="52" t="s">
        <v>751</v>
      </c>
      <c r="D3668" s="53" t="n">
        <v>0.1</v>
      </c>
      <c r="E3668" s="53" t="n">
        <v>30.81</v>
      </c>
      <c r="F3668" s="0" t="s">
        <v>1379</v>
      </c>
      <c r="G3668" s="0" t="str">
        <f aca="false">LEFT(B3668,2)</f>
        <v>16</v>
      </c>
      <c r="H3668" s="0" t="str">
        <f aca="false">I3668&amp;"_"&amp;G3668&amp;"_"&amp;F3668</f>
        <v>ButsnudetFroe_16_20181114_DL2018039_AalborgKatedralskole_koersel1</v>
      </c>
      <c r="I3668" s="61" t="str">
        <f aca="false">MID(RIGHT(B3668,LEN(B3668)-3),1,FIND("_",RIGHT(B3668,LEN(B3668)-3))-1)</f>
        <v>ButsnudetFroe</v>
      </c>
      <c r="J3668" s="61" t="str">
        <f aca="false">TRIM(SUBSTITUTE(RIGHT(B3668,FIND(I3668,B3668)+1),"_",""))</f>
        <v>eDNA</v>
      </c>
      <c r="K3668" s="0" t="n">
        <f aca="false">IFERROR(VALUE(SUBSTITUTE(E3668,".",",")),E3668)</f>
        <v>30.81</v>
      </c>
      <c r="L3668" s="61" t="str">
        <f aca="false">IF(J3668="PosK",SUMIFS(K:K,J:J,"PosK",H:H,H3668),"")</f>
        <v/>
      </c>
      <c r="M3668" s="61" t="str">
        <f aca="false">IF(J3668="PosK",SUMIFS(K:K,J:J,"NegK",H:H,H3668),"")</f>
        <v/>
      </c>
      <c r="N3668" s="61" t="str">
        <f aca="false">IF(J3668="PosK",SUMIFS(K:K,J:J,"eDNA",H:H,H3668),"")</f>
        <v/>
      </c>
      <c r="Q3668" s="62"/>
    </row>
    <row r="3669" customFormat="false" ht="14.25" hidden="false" customHeight="false" outlineLevel="0" collapsed="false">
      <c r="A3669" s="0" t="s">
        <v>869</v>
      </c>
      <c r="B3669" s="52" t="s">
        <v>1214</v>
      </c>
      <c r="C3669" s="52" t="s">
        <v>751</v>
      </c>
      <c r="D3669" s="53" t="n">
        <v>0.1</v>
      </c>
      <c r="E3669" s="53" t="n">
        <v>31.81</v>
      </c>
      <c r="F3669" s="0" t="s">
        <v>1379</v>
      </c>
      <c r="G3669" s="0" t="str">
        <f aca="false">LEFT(B3669,2)</f>
        <v>16</v>
      </c>
      <c r="H3669" s="0" t="str">
        <f aca="false">I3669&amp;"_"&amp;G3669&amp;"_"&amp;F3669</f>
        <v>ButsnudetFroe_16_20181114_DL2018039_AalborgKatedralskole_koersel1</v>
      </c>
      <c r="I3669" s="61" t="str">
        <f aca="false">MID(RIGHT(B3669,LEN(B3669)-3),1,FIND("_",RIGHT(B3669,LEN(B3669)-3))-1)</f>
        <v>ButsnudetFroe</v>
      </c>
      <c r="J3669" s="61" t="str">
        <f aca="false">TRIM(SUBSTITUTE(RIGHT(B3669,FIND(I3669,B3669)+1),"_",""))</f>
        <v>eDNA</v>
      </c>
      <c r="K3669" s="0" t="n">
        <f aca="false">IFERROR(VALUE(SUBSTITUTE(E3669,".",",")),E3669)</f>
        <v>31.81</v>
      </c>
      <c r="L3669" s="61" t="str">
        <f aca="false">IF(J3669="PosK",SUMIFS(K:K,J:J,"PosK",H:H,H3669),"")</f>
        <v/>
      </c>
      <c r="M3669" s="61" t="str">
        <f aca="false">IF(J3669="PosK",SUMIFS(K:K,J:J,"NegK",H:H,H3669),"")</f>
        <v/>
      </c>
      <c r="N3669" s="61" t="str">
        <f aca="false">IF(J3669="PosK",SUMIFS(K:K,J:J,"eDNA",H:H,H3669),"")</f>
        <v/>
      </c>
      <c r="P3669" s="62"/>
      <c r="T3669" s="63"/>
      <c r="W3669" s="64"/>
    </row>
    <row r="3670" customFormat="false" ht="14.25" hidden="false" customHeight="false" outlineLevel="0" collapsed="false">
      <c r="A3670" s="0" t="s">
        <v>870</v>
      </c>
      <c r="B3670" s="52" t="s">
        <v>996</v>
      </c>
      <c r="C3670" s="52" t="s">
        <v>743</v>
      </c>
      <c r="D3670" s="53" t="n">
        <v>0.1</v>
      </c>
      <c r="E3670" s="53" t="s">
        <v>748</v>
      </c>
      <c r="F3670" s="0" t="s">
        <v>1379</v>
      </c>
      <c r="G3670" s="0" t="str">
        <f aca="false">LEFT(B3670,2)</f>
        <v>17</v>
      </c>
      <c r="H3670" s="0" t="str">
        <f aca="false">I3670&amp;"_"&amp;G3670&amp;"_"&amp;F3670</f>
        <v>ButsnudetFroe_17_20181114_DL2018039_AalborgKatedralskole_koersel1</v>
      </c>
      <c r="I3670" s="61" t="str">
        <f aca="false">MID(RIGHT(B3670,LEN(B3670)-3),1,FIND("_",RIGHT(B3670,LEN(B3670)-3))-1)</f>
        <v>ButsnudetFroe</v>
      </c>
      <c r="J3670" s="61" t="str">
        <f aca="false">TRIM(SUBSTITUTE(RIGHT(B3670,FIND(I3670,B3670)+1),"_",""))</f>
        <v>PosK</v>
      </c>
      <c r="K3670" s="0" t="str">
        <f aca="false">IFERROR(VALUE(SUBSTITUTE(E3670,".",",")),E3670)</f>
        <v>No Ct</v>
      </c>
      <c r="L3670" s="61" t="n">
        <f aca="false">IF(J3670="PosK",SUMIFS(K:K,J:J,"PosK",H:H,H3670),"")</f>
        <v>0</v>
      </c>
      <c r="M3670" s="61" t="n">
        <f aca="false">IF(J3670="PosK",SUMIFS(K:K,J:J,"NegK",H:H,H3670),"")</f>
        <v>0</v>
      </c>
      <c r="N3670" s="61" t="n">
        <f aca="false">IF(J3670="PosK",SUMIFS(K:K,J:J,"eDNA",H:H,H3670),"")</f>
        <v>0</v>
      </c>
      <c r="P3670" s="62" t="n">
        <f aca="false">IF(K3672="No Ct",0,K3672)</f>
        <v>0</v>
      </c>
      <c r="Q3670" s="62" t="n">
        <f aca="false">IF(K3673="No Ct",0,K3673)</f>
        <v>0</v>
      </c>
      <c r="R3670" s="0" t="str">
        <f aca="false">IF(AND(L3670&gt;0,M3670=0),"Valid","Invalid")</f>
        <v>Invalid</v>
      </c>
      <c r="S3670" s="0" t="str">
        <f aca="false">IF(OR(P3670&gt;1,Q3670&gt;1),"Present","Absent")</f>
        <v>Absent</v>
      </c>
      <c r="T3670" s="63" t="str">
        <f aca="false">IF(OR(AND(P3670&gt;1,P3670&lt;41),AND(Q3670&gt;1,Q3670&lt;41)),"Ct&lt;41","Ct&gt;41")</f>
        <v>Ct&gt;41</v>
      </c>
      <c r="U3670" s="0" t="str">
        <f aca="false">I3670</f>
        <v>ButsnudetFroe</v>
      </c>
      <c r="V3670" s="0" t="str">
        <f aca="false">MID(F3670,10,9)</f>
        <v>DL2018039</v>
      </c>
      <c r="W3670" s="64" t="str">
        <f aca="false">V3670&amp;"_"&amp;U3670&amp;"_"&amp;R3670&amp;"_"&amp;S3670&amp;"_"&amp;T3670</f>
        <v>DL2018039_ButsnudetFroe_Invalid_Absent_Ct&gt;41</v>
      </c>
    </row>
    <row r="3671" customFormat="false" ht="14.25" hidden="false" customHeight="false" outlineLevel="0" collapsed="false">
      <c r="A3671" s="0" t="s">
        <v>872</v>
      </c>
      <c r="B3671" s="52" t="s">
        <v>997</v>
      </c>
      <c r="C3671" s="52" t="s">
        <v>747</v>
      </c>
      <c r="D3671" s="53" t="n">
        <v>0.1</v>
      </c>
      <c r="E3671" s="53" t="s">
        <v>748</v>
      </c>
      <c r="F3671" s="0" t="s">
        <v>1379</v>
      </c>
      <c r="G3671" s="0" t="str">
        <f aca="false">LEFT(B3671,2)</f>
        <v>17</v>
      </c>
      <c r="H3671" s="0" t="str">
        <f aca="false">I3671&amp;"_"&amp;G3671&amp;"_"&amp;F3671</f>
        <v>ButsnudetFroe_17_20181114_DL2018039_AalborgKatedralskole_koersel1</v>
      </c>
      <c r="I3671" s="61" t="str">
        <f aca="false">MID(RIGHT(B3671,LEN(B3671)-3),1,FIND("_",RIGHT(B3671,LEN(B3671)-3))-1)</f>
        <v>ButsnudetFroe</v>
      </c>
      <c r="J3671" s="61" t="str">
        <f aca="false">TRIM(SUBSTITUTE(RIGHT(B3671,FIND(I3671,B3671)+1),"_",""))</f>
        <v>NegK</v>
      </c>
      <c r="K3671" s="0" t="str">
        <f aca="false">IFERROR(VALUE(SUBSTITUTE(E3671,".",",")),E3671)</f>
        <v>No Ct</v>
      </c>
      <c r="L3671" s="61" t="str">
        <f aca="false">IF(J3671="PosK",SUMIFS(K:K,J:J,"PosK",H:H,H3671),"")</f>
        <v/>
      </c>
      <c r="M3671" s="61" t="str">
        <f aca="false">IF(J3671="PosK",SUMIFS(K:K,J:J,"NegK",H:H,H3671),"")</f>
        <v/>
      </c>
      <c r="N3671" s="61" t="str">
        <f aca="false">IF(J3671="PosK",SUMIFS(K:K,J:J,"eDNA",H:H,H3671),"")</f>
        <v/>
      </c>
    </row>
    <row r="3672" customFormat="false" ht="14.25" hidden="false" customHeight="false" outlineLevel="0" collapsed="false">
      <c r="A3672" s="0" t="s">
        <v>874</v>
      </c>
      <c r="B3672" s="52" t="s">
        <v>998</v>
      </c>
      <c r="C3672" s="52" t="s">
        <v>751</v>
      </c>
      <c r="D3672" s="53" t="n">
        <v>0.1</v>
      </c>
      <c r="E3672" s="53" t="s">
        <v>748</v>
      </c>
      <c r="F3672" s="0" t="s">
        <v>1379</v>
      </c>
      <c r="G3672" s="0" t="str">
        <f aca="false">LEFT(B3672,2)</f>
        <v>17</v>
      </c>
      <c r="H3672" s="0" t="str">
        <f aca="false">I3672&amp;"_"&amp;G3672&amp;"_"&amp;F3672</f>
        <v>ButsnudetFroe_17_20181114_DL2018039_AalborgKatedralskole_koersel1</v>
      </c>
      <c r="I3672" s="61" t="str">
        <f aca="false">MID(RIGHT(B3672,LEN(B3672)-3),1,FIND("_",RIGHT(B3672,LEN(B3672)-3))-1)</f>
        <v>ButsnudetFroe</v>
      </c>
      <c r="J3672" s="61" t="str">
        <f aca="false">TRIM(SUBSTITUTE(RIGHT(B3672,FIND(I3672,B3672)+1),"_",""))</f>
        <v>eDNA</v>
      </c>
      <c r="K3672" s="0" t="str">
        <f aca="false">IFERROR(VALUE(SUBSTITUTE(E3672,".",",")),E3672)</f>
        <v>No Ct</v>
      </c>
      <c r="L3672" s="61" t="str">
        <f aca="false">IF(J3672="PosK",SUMIFS(K:K,J:J,"PosK",H:H,H3672),"")</f>
        <v/>
      </c>
      <c r="M3672" s="61" t="str">
        <f aca="false">IF(J3672="PosK",SUMIFS(K:K,J:J,"NegK",H:H,H3672),"")</f>
        <v/>
      </c>
      <c r="N3672" s="61" t="str">
        <f aca="false">IF(J3672="PosK",SUMIFS(K:K,J:J,"eDNA",H:H,H3672),"")</f>
        <v/>
      </c>
      <c r="Q3672" s="62"/>
    </row>
    <row r="3673" customFormat="false" ht="14.25" hidden="false" customHeight="false" outlineLevel="0" collapsed="false">
      <c r="A3673" s="0" t="s">
        <v>876</v>
      </c>
      <c r="B3673" s="52" t="s">
        <v>998</v>
      </c>
      <c r="C3673" s="52" t="s">
        <v>751</v>
      </c>
      <c r="D3673" s="53" t="n">
        <v>0.1</v>
      </c>
      <c r="E3673" s="53" t="s">
        <v>748</v>
      </c>
      <c r="F3673" s="0" t="s">
        <v>1379</v>
      </c>
      <c r="G3673" s="0" t="str">
        <f aca="false">LEFT(B3673,2)</f>
        <v>17</v>
      </c>
      <c r="H3673" s="0" t="str">
        <f aca="false">I3673&amp;"_"&amp;G3673&amp;"_"&amp;F3673</f>
        <v>ButsnudetFroe_17_20181114_DL2018039_AalborgKatedralskole_koersel1</v>
      </c>
      <c r="I3673" s="61" t="str">
        <f aca="false">MID(RIGHT(B3673,LEN(B3673)-3),1,FIND("_",RIGHT(B3673,LEN(B3673)-3))-1)</f>
        <v>ButsnudetFroe</v>
      </c>
      <c r="J3673" s="61" t="str">
        <f aca="false">TRIM(SUBSTITUTE(RIGHT(B3673,FIND(I3673,B3673)+1),"_",""))</f>
        <v>eDNA</v>
      </c>
      <c r="K3673" s="0" t="str">
        <f aca="false">IFERROR(VALUE(SUBSTITUTE(E3673,".",",")),E3673)</f>
        <v>No Ct</v>
      </c>
      <c r="L3673" s="61" t="str">
        <f aca="false">IF(J3673="PosK",SUMIFS(K:K,J:J,"PosK",H:H,H3673),"")</f>
        <v/>
      </c>
      <c r="M3673" s="61" t="str">
        <f aca="false">IF(J3673="PosK",SUMIFS(K:K,J:J,"NegK",H:H,H3673),"")</f>
        <v/>
      </c>
      <c r="N3673" s="61" t="str">
        <f aca="false">IF(J3673="PosK",SUMIFS(K:K,J:J,"eDNA",H:H,H3673),"")</f>
        <v/>
      </c>
      <c r="P3673" s="62"/>
      <c r="T3673" s="63"/>
      <c r="W3673" s="64"/>
    </row>
    <row r="3674" customFormat="false" ht="14.25" hidden="false" customHeight="false" outlineLevel="0" collapsed="false">
      <c r="A3674" s="0" t="s">
        <v>877</v>
      </c>
      <c r="B3674" s="52" t="s">
        <v>1215</v>
      </c>
      <c r="C3674" s="52" t="s">
        <v>743</v>
      </c>
      <c r="D3674" s="53" t="n">
        <v>0.1</v>
      </c>
      <c r="E3674" s="53" t="n">
        <v>24.01</v>
      </c>
      <c r="F3674" s="0" t="s">
        <v>1379</v>
      </c>
      <c r="G3674" s="0" t="str">
        <f aca="false">LEFT(B3674,2)</f>
        <v>18</v>
      </c>
      <c r="H3674" s="0" t="str">
        <f aca="false">I3674&amp;"_"&amp;G3674&amp;"_"&amp;F3674</f>
        <v>LilleVandsalamander_18_20181114_DL2018039_AalborgKatedralskole_koersel1</v>
      </c>
      <c r="I3674" s="61" t="str">
        <f aca="false">MID(RIGHT(B3674,LEN(B3674)-3),1,FIND("_",RIGHT(B3674,LEN(B3674)-3))-1)</f>
        <v>LilleVandsalamander</v>
      </c>
      <c r="J3674" s="61" t="str">
        <f aca="false">TRIM(SUBSTITUTE(RIGHT(B3674,FIND(I3674,B3674)+1),"_",""))</f>
        <v>PosK</v>
      </c>
      <c r="K3674" s="0" t="n">
        <f aca="false">IFERROR(VALUE(SUBSTITUTE(E3674,".",",")),E3674)</f>
        <v>24.01</v>
      </c>
      <c r="L3674" s="61" t="n">
        <f aca="false">IF(J3674="PosK",SUMIFS(K:K,J:J,"PosK",H:H,H3674),"")</f>
        <v>24.01</v>
      </c>
      <c r="M3674" s="61" t="n">
        <f aca="false">IF(J3674="PosK",SUMIFS(K:K,J:J,"NegK",H:H,H3674),"")</f>
        <v>0</v>
      </c>
      <c r="N3674" s="61" t="n">
        <f aca="false">IF(J3674="PosK",SUMIFS(K:K,J:J,"eDNA",H:H,H3674),"")</f>
        <v>61.16</v>
      </c>
      <c r="P3674" s="62" t="n">
        <f aca="false">IF(K3676="No Ct",0,K3676)</f>
        <v>30.92</v>
      </c>
      <c r="Q3674" s="62" t="n">
        <f aca="false">IF(K3677="No Ct",0,K3677)</f>
        <v>30.24</v>
      </c>
      <c r="R3674" s="0" t="str">
        <f aca="false">IF(AND(L3674&gt;0,M3674=0),"Valid","Invalid")</f>
        <v>Valid</v>
      </c>
      <c r="S3674" s="0" t="str">
        <f aca="false">IF(OR(P3674&gt;1,Q3674&gt;1),"Present","Absent")</f>
        <v>Present</v>
      </c>
      <c r="T3674" s="63" t="str">
        <f aca="false">IF(OR(AND(P3674&gt;1,P3674&lt;41),AND(Q3674&gt;1,Q3674&lt;41)),"Ct&lt;41","Ct&gt;41")</f>
        <v>Ct&lt;41</v>
      </c>
      <c r="U3674" s="0" t="str">
        <f aca="false">I3674</f>
        <v>LilleVandsalamander</v>
      </c>
      <c r="V3674" s="0" t="str">
        <f aca="false">MID(F3674,10,9)</f>
        <v>DL2018039</v>
      </c>
      <c r="W3674" s="64" t="str">
        <f aca="false">V3674&amp;"_"&amp;U3674&amp;"_"&amp;R3674&amp;"_"&amp;S3674&amp;"_"&amp;T3674</f>
        <v>DL2018039_LilleVandsalamander_Valid_Present_Ct&lt;41</v>
      </c>
    </row>
    <row r="3675" customFormat="false" ht="14.25" hidden="false" customHeight="false" outlineLevel="0" collapsed="false">
      <c r="A3675" s="0" t="s">
        <v>879</v>
      </c>
      <c r="B3675" s="52" t="s">
        <v>1216</v>
      </c>
      <c r="C3675" s="52" t="s">
        <v>747</v>
      </c>
      <c r="D3675" s="53" t="n">
        <v>0.1</v>
      </c>
      <c r="E3675" s="53" t="s">
        <v>748</v>
      </c>
      <c r="F3675" s="0" t="s">
        <v>1379</v>
      </c>
      <c r="G3675" s="0" t="str">
        <f aca="false">LEFT(B3675,2)</f>
        <v>18</v>
      </c>
      <c r="H3675" s="0" t="str">
        <f aca="false">I3675&amp;"_"&amp;G3675&amp;"_"&amp;F3675</f>
        <v>LilleVandsalamander_18_20181114_DL2018039_AalborgKatedralskole_koersel1</v>
      </c>
      <c r="I3675" s="61" t="str">
        <f aca="false">MID(RIGHT(B3675,LEN(B3675)-3),1,FIND("_",RIGHT(B3675,LEN(B3675)-3))-1)</f>
        <v>LilleVandsalamander</v>
      </c>
      <c r="J3675" s="61" t="str">
        <f aca="false">TRIM(SUBSTITUTE(RIGHT(B3675,FIND(I3675,B3675)+1),"_",""))</f>
        <v>NegK</v>
      </c>
      <c r="K3675" s="0" t="str">
        <f aca="false">IFERROR(VALUE(SUBSTITUTE(E3675,".",",")),E3675)</f>
        <v>No Ct</v>
      </c>
      <c r="L3675" s="61" t="str">
        <f aca="false">IF(J3675="PosK",SUMIFS(K:K,J:J,"PosK",H:H,H3675),"")</f>
        <v/>
      </c>
      <c r="M3675" s="61" t="str">
        <f aca="false">IF(J3675="PosK",SUMIFS(K:K,J:J,"NegK",H:H,H3675),"")</f>
        <v/>
      </c>
      <c r="N3675" s="61" t="str">
        <f aca="false">IF(J3675="PosK",SUMIFS(K:K,J:J,"eDNA",H:H,H3675),"")</f>
        <v/>
      </c>
    </row>
    <row r="3676" customFormat="false" ht="14.25" hidden="false" customHeight="false" outlineLevel="0" collapsed="false">
      <c r="A3676" s="0" t="s">
        <v>881</v>
      </c>
      <c r="B3676" s="52" t="s">
        <v>1217</v>
      </c>
      <c r="C3676" s="52" t="s">
        <v>751</v>
      </c>
      <c r="D3676" s="53" t="n">
        <v>0.1</v>
      </c>
      <c r="E3676" s="53" t="n">
        <v>30.92</v>
      </c>
      <c r="F3676" s="0" t="s">
        <v>1379</v>
      </c>
      <c r="G3676" s="0" t="str">
        <f aca="false">LEFT(B3676,2)</f>
        <v>18</v>
      </c>
      <c r="H3676" s="0" t="str">
        <f aca="false">I3676&amp;"_"&amp;G3676&amp;"_"&amp;F3676</f>
        <v>LilleVandsalamander_18_20181114_DL2018039_AalborgKatedralskole_koersel1</v>
      </c>
      <c r="I3676" s="61" t="str">
        <f aca="false">MID(RIGHT(B3676,LEN(B3676)-3),1,FIND("_",RIGHT(B3676,LEN(B3676)-3))-1)</f>
        <v>LilleVandsalamander</v>
      </c>
      <c r="J3676" s="61" t="str">
        <f aca="false">TRIM(SUBSTITUTE(RIGHT(B3676,FIND(I3676,B3676)+1),"_",""))</f>
        <v>eDNA</v>
      </c>
      <c r="K3676" s="0" t="n">
        <f aca="false">IFERROR(VALUE(SUBSTITUTE(E3676,".",",")),E3676)</f>
        <v>30.92</v>
      </c>
      <c r="L3676" s="61" t="str">
        <f aca="false">IF(J3676="PosK",SUMIFS(K:K,J:J,"PosK",H:H,H3676),"")</f>
        <v/>
      </c>
      <c r="M3676" s="61" t="str">
        <f aca="false">IF(J3676="PosK",SUMIFS(K:K,J:J,"NegK",H:H,H3676),"")</f>
        <v/>
      </c>
      <c r="N3676" s="61" t="str">
        <f aca="false">IF(J3676="PosK",SUMIFS(K:K,J:J,"eDNA",H:H,H3676),"")</f>
        <v/>
      </c>
      <c r="Q3676" s="62"/>
    </row>
    <row r="3677" customFormat="false" ht="14.25" hidden="false" customHeight="false" outlineLevel="0" collapsed="false">
      <c r="A3677" s="0" t="s">
        <v>883</v>
      </c>
      <c r="B3677" s="52" t="s">
        <v>1217</v>
      </c>
      <c r="C3677" s="52" t="s">
        <v>751</v>
      </c>
      <c r="D3677" s="53" t="n">
        <v>0.1</v>
      </c>
      <c r="E3677" s="53" t="n">
        <v>30.24</v>
      </c>
      <c r="F3677" s="0" t="s">
        <v>1379</v>
      </c>
      <c r="G3677" s="0" t="str">
        <f aca="false">LEFT(B3677,2)</f>
        <v>18</v>
      </c>
      <c r="H3677" s="0" t="str">
        <f aca="false">I3677&amp;"_"&amp;G3677&amp;"_"&amp;F3677</f>
        <v>LilleVandsalamander_18_20181114_DL2018039_AalborgKatedralskole_koersel1</v>
      </c>
      <c r="I3677" s="61" t="str">
        <f aca="false">MID(RIGHT(B3677,LEN(B3677)-3),1,FIND("_",RIGHT(B3677,LEN(B3677)-3))-1)</f>
        <v>LilleVandsalamander</v>
      </c>
      <c r="J3677" s="61" t="str">
        <f aca="false">TRIM(SUBSTITUTE(RIGHT(B3677,FIND(I3677,B3677)+1),"_",""))</f>
        <v>eDNA</v>
      </c>
      <c r="K3677" s="0" t="n">
        <f aca="false">IFERROR(VALUE(SUBSTITUTE(E3677,".",",")),E3677)</f>
        <v>30.24</v>
      </c>
      <c r="L3677" s="61" t="str">
        <f aca="false">IF(J3677="PosK",SUMIFS(K:K,J:J,"PosK",H:H,H3677),"")</f>
        <v/>
      </c>
      <c r="M3677" s="61" t="str">
        <f aca="false">IF(J3677="PosK",SUMIFS(K:K,J:J,"NegK",H:H,H3677),"")</f>
        <v/>
      </c>
      <c r="N3677" s="61" t="str">
        <f aca="false">IF(J3677="PosK",SUMIFS(K:K,J:J,"eDNA",H:H,H3677),"")</f>
        <v/>
      </c>
      <c r="P3677" s="62"/>
      <c r="T3677" s="63"/>
      <c r="W3677" s="64"/>
    </row>
    <row r="3678" customFormat="false" ht="14.25" hidden="false" customHeight="false" outlineLevel="0" collapsed="false">
      <c r="A3678" s="0" t="s">
        <v>884</v>
      </c>
      <c r="B3678" s="52" t="s">
        <v>1002</v>
      </c>
      <c r="C3678" s="52" t="s">
        <v>743</v>
      </c>
      <c r="D3678" s="53" t="n">
        <v>0.1</v>
      </c>
      <c r="E3678" s="53" t="n">
        <v>24.85</v>
      </c>
      <c r="F3678" s="0" t="s">
        <v>1379</v>
      </c>
      <c r="G3678" s="0" t="str">
        <f aca="false">LEFT(B3678,2)</f>
        <v>19</v>
      </c>
      <c r="H3678" s="0" t="str">
        <f aca="false">I3678&amp;"_"&amp;G3678&amp;"_"&amp;F3678</f>
        <v>LilleVandsalamander_19_20181114_DL2018039_AalborgKatedralskole_koersel1</v>
      </c>
      <c r="I3678" s="61" t="str">
        <f aca="false">MID(RIGHT(B3678,LEN(B3678)-3),1,FIND("_",RIGHT(B3678,LEN(B3678)-3))-1)</f>
        <v>LilleVandsalamander</v>
      </c>
      <c r="J3678" s="61" t="str">
        <f aca="false">TRIM(SUBSTITUTE(RIGHT(B3678,FIND(I3678,B3678)+1),"_",""))</f>
        <v>PosK</v>
      </c>
      <c r="K3678" s="0" t="n">
        <f aca="false">IFERROR(VALUE(SUBSTITUTE(E3678,".",",")),E3678)</f>
        <v>24.85</v>
      </c>
      <c r="L3678" s="61" t="n">
        <f aca="false">IF(J3678="PosK",SUMIFS(K:K,J:J,"PosK",H:H,H3678),"")</f>
        <v>24.85</v>
      </c>
      <c r="M3678" s="61" t="n">
        <f aca="false">IF(J3678="PosK",SUMIFS(K:K,J:J,"NegK",H:H,H3678),"")</f>
        <v>0</v>
      </c>
      <c r="N3678" s="61" t="n">
        <f aca="false">IF(J3678="PosK",SUMIFS(K:K,J:J,"eDNA",H:H,H3678),"")</f>
        <v>62.92</v>
      </c>
      <c r="P3678" s="62" t="n">
        <f aca="false">IF(K3680="No Ct",0,K3680)</f>
        <v>31.58</v>
      </c>
      <c r="Q3678" s="62" t="n">
        <f aca="false">IF(K3681="No Ct",0,K3681)</f>
        <v>31.34</v>
      </c>
      <c r="R3678" s="0" t="str">
        <f aca="false">IF(AND(L3678&gt;0,M3678=0),"Valid","Invalid")</f>
        <v>Valid</v>
      </c>
      <c r="S3678" s="0" t="str">
        <f aca="false">IF(OR(P3678&gt;1,Q3678&gt;1),"Present","Absent")</f>
        <v>Present</v>
      </c>
      <c r="T3678" s="63" t="str">
        <f aca="false">IF(OR(AND(P3678&gt;1,P3678&lt;41),AND(Q3678&gt;1,Q3678&lt;41)),"Ct&lt;41","Ct&gt;41")</f>
        <v>Ct&lt;41</v>
      </c>
      <c r="U3678" s="0" t="str">
        <f aca="false">I3678</f>
        <v>LilleVandsalamander</v>
      </c>
      <c r="V3678" s="0" t="str">
        <f aca="false">MID(F3678,10,9)</f>
        <v>DL2018039</v>
      </c>
      <c r="W3678" s="64" t="str">
        <f aca="false">V3678&amp;"_"&amp;U3678&amp;"_"&amp;R3678&amp;"_"&amp;S3678&amp;"_"&amp;T3678</f>
        <v>DL2018039_LilleVandsalamander_Valid_Present_Ct&lt;41</v>
      </c>
    </row>
    <row r="3679" customFormat="false" ht="14.25" hidden="false" customHeight="false" outlineLevel="0" collapsed="false">
      <c r="A3679" s="0" t="s">
        <v>886</v>
      </c>
      <c r="B3679" s="52" t="s">
        <v>1003</v>
      </c>
      <c r="C3679" s="52" t="s">
        <v>747</v>
      </c>
      <c r="D3679" s="53" t="n">
        <v>0.1</v>
      </c>
      <c r="E3679" s="53" t="s">
        <v>748</v>
      </c>
      <c r="F3679" s="0" t="s">
        <v>1379</v>
      </c>
      <c r="G3679" s="0" t="str">
        <f aca="false">LEFT(B3679,2)</f>
        <v>19</v>
      </c>
      <c r="H3679" s="0" t="str">
        <f aca="false">I3679&amp;"_"&amp;G3679&amp;"_"&amp;F3679</f>
        <v>LilleVandsalamander_19_20181114_DL2018039_AalborgKatedralskole_koersel1</v>
      </c>
      <c r="I3679" s="61" t="str">
        <f aca="false">MID(RIGHT(B3679,LEN(B3679)-3),1,FIND("_",RIGHT(B3679,LEN(B3679)-3))-1)</f>
        <v>LilleVandsalamander</v>
      </c>
      <c r="J3679" s="61" t="str">
        <f aca="false">TRIM(SUBSTITUTE(RIGHT(B3679,FIND(I3679,B3679)+1),"_",""))</f>
        <v>NegK</v>
      </c>
      <c r="K3679" s="0" t="str">
        <f aca="false">IFERROR(VALUE(SUBSTITUTE(E3679,".",",")),E3679)</f>
        <v>No Ct</v>
      </c>
      <c r="L3679" s="61" t="str">
        <f aca="false">IF(J3679="PosK",SUMIFS(K:K,J:J,"PosK",H:H,H3679),"")</f>
        <v/>
      </c>
      <c r="M3679" s="61" t="str">
        <f aca="false">IF(J3679="PosK",SUMIFS(K:K,J:J,"NegK",H:H,H3679),"")</f>
        <v/>
      </c>
      <c r="N3679" s="61" t="str">
        <f aca="false">IF(J3679="PosK",SUMIFS(K:K,J:J,"eDNA",H:H,H3679),"")</f>
        <v/>
      </c>
    </row>
    <row r="3680" customFormat="false" ht="14.25" hidden="false" customHeight="false" outlineLevel="0" collapsed="false">
      <c r="A3680" s="0" t="s">
        <v>888</v>
      </c>
      <c r="B3680" s="52" t="s">
        <v>1004</v>
      </c>
      <c r="C3680" s="52" t="s">
        <v>751</v>
      </c>
      <c r="D3680" s="53" t="n">
        <v>0.1</v>
      </c>
      <c r="E3680" s="53" t="n">
        <v>31.58</v>
      </c>
      <c r="F3680" s="0" t="s">
        <v>1379</v>
      </c>
      <c r="G3680" s="0" t="str">
        <f aca="false">LEFT(B3680,2)</f>
        <v>19</v>
      </c>
      <c r="H3680" s="0" t="str">
        <f aca="false">I3680&amp;"_"&amp;G3680&amp;"_"&amp;F3680</f>
        <v>LilleVandsalamander_19_20181114_DL2018039_AalborgKatedralskole_koersel1</v>
      </c>
      <c r="I3680" s="61" t="str">
        <f aca="false">MID(RIGHT(B3680,LEN(B3680)-3),1,FIND("_",RIGHT(B3680,LEN(B3680)-3))-1)</f>
        <v>LilleVandsalamander</v>
      </c>
      <c r="J3680" s="61" t="str">
        <f aca="false">TRIM(SUBSTITUTE(RIGHT(B3680,FIND(I3680,B3680)+1),"_",""))</f>
        <v>eDNA</v>
      </c>
      <c r="K3680" s="0" t="n">
        <f aca="false">IFERROR(VALUE(SUBSTITUTE(E3680,".",",")),E3680)</f>
        <v>31.58</v>
      </c>
      <c r="L3680" s="61" t="str">
        <f aca="false">IF(J3680="PosK",SUMIFS(K:K,J:J,"PosK",H:H,H3680),"")</f>
        <v/>
      </c>
      <c r="M3680" s="61" t="str">
        <f aca="false">IF(J3680="PosK",SUMIFS(K:K,J:J,"NegK",H:H,H3680),"")</f>
        <v/>
      </c>
      <c r="N3680" s="61" t="str">
        <f aca="false">IF(J3680="PosK",SUMIFS(K:K,J:J,"eDNA",H:H,H3680),"")</f>
        <v/>
      </c>
      <c r="Q3680" s="62"/>
    </row>
    <row r="3681" customFormat="false" ht="14.25" hidden="false" customHeight="false" outlineLevel="0" collapsed="false">
      <c r="A3681" s="0" t="s">
        <v>890</v>
      </c>
      <c r="B3681" s="52" t="s">
        <v>1004</v>
      </c>
      <c r="C3681" s="52" t="s">
        <v>751</v>
      </c>
      <c r="D3681" s="53" t="n">
        <v>0.1</v>
      </c>
      <c r="E3681" s="53" t="n">
        <v>31.34</v>
      </c>
      <c r="F3681" s="0" t="s">
        <v>1379</v>
      </c>
      <c r="G3681" s="0" t="str">
        <f aca="false">LEFT(B3681,2)</f>
        <v>19</v>
      </c>
      <c r="H3681" s="0" t="str">
        <f aca="false">I3681&amp;"_"&amp;G3681&amp;"_"&amp;F3681</f>
        <v>LilleVandsalamander_19_20181114_DL2018039_AalborgKatedralskole_koersel1</v>
      </c>
      <c r="I3681" s="61" t="str">
        <f aca="false">MID(RIGHT(B3681,LEN(B3681)-3),1,FIND("_",RIGHT(B3681,LEN(B3681)-3))-1)</f>
        <v>LilleVandsalamander</v>
      </c>
      <c r="J3681" s="61" t="str">
        <f aca="false">TRIM(SUBSTITUTE(RIGHT(B3681,FIND(I3681,B3681)+1),"_",""))</f>
        <v>eDNA</v>
      </c>
      <c r="K3681" s="0" t="n">
        <f aca="false">IFERROR(VALUE(SUBSTITUTE(E3681,".",",")),E3681)</f>
        <v>31.34</v>
      </c>
      <c r="L3681" s="61" t="str">
        <f aca="false">IF(J3681="PosK",SUMIFS(K:K,J:J,"PosK",H:H,H3681),"")</f>
        <v/>
      </c>
      <c r="M3681" s="61" t="str">
        <f aca="false">IF(J3681="PosK",SUMIFS(K:K,J:J,"NegK",H:H,H3681),"")</f>
        <v/>
      </c>
      <c r="N3681" s="61" t="str">
        <f aca="false">IF(J3681="PosK",SUMIFS(K:K,J:J,"eDNA",H:H,H3681),"")</f>
        <v/>
      </c>
      <c r="P3681" s="62"/>
      <c r="T3681" s="63"/>
      <c r="W3681" s="64"/>
    </row>
    <row r="3682" customFormat="false" ht="14.25" hidden="false" customHeight="false" outlineLevel="0" collapsed="false">
      <c r="A3682" s="0" t="s">
        <v>891</v>
      </c>
      <c r="B3682" s="52" t="s">
        <v>1218</v>
      </c>
      <c r="C3682" s="52" t="s">
        <v>743</v>
      </c>
      <c r="D3682" s="53" t="n">
        <v>0.1</v>
      </c>
      <c r="E3682" s="53" t="n">
        <v>29.03</v>
      </c>
      <c r="F3682" s="0" t="s">
        <v>1379</v>
      </c>
      <c r="G3682" s="0" t="str">
        <f aca="false">LEFT(B3682,2)</f>
        <v>20</v>
      </c>
      <c r="H3682" s="0" t="str">
        <f aca="false">I3682&amp;"_"&amp;G3682&amp;"_"&amp;F3682</f>
        <v>Skalle_20_20181114_DL2018039_AalborgKatedralskole_koersel1</v>
      </c>
      <c r="I3682" s="61" t="str">
        <f aca="false">MID(RIGHT(B3682,LEN(B3682)-3),1,FIND("_",RIGHT(B3682,LEN(B3682)-3))-1)</f>
        <v>Skalle</v>
      </c>
      <c r="J3682" s="61" t="str">
        <f aca="false">TRIM(SUBSTITUTE(RIGHT(B3682,FIND(I3682,B3682)+1),"_",""))</f>
        <v>PosK</v>
      </c>
      <c r="K3682" s="0" t="n">
        <f aca="false">IFERROR(VALUE(SUBSTITUTE(E3682,".",",")),E3682)</f>
        <v>29.03</v>
      </c>
      <c r="L3682" s="61" t="n">
        <f aca="false">IF(J3682="PosK",SUMIFS(K:K,J:J,"PosK",H:H,H3682),"")</f>
        <v>29.03</v>
      </c>
      <c r="M3682" s="61" t="n">
        <f aca="false">IF(J3682="PosK",SUMIFS(K:K,J:J,"NegK",H:H,H3682),"")</f>
        <v>0</v>
      </c>
      <c r="N3682" s="61" t="n">
        <f aca="false">IF(J3682="PosK",SUMIFS(K:K,J:J,"eDNA",H:H,H3682),"")</f>
        <v>0</v>
      </c>
      <c r="P3682" s="62" t="n">
        <f aca="false">IF(K3684="No Ct",0,K3684)</f>
        <v>0</v>
      </c>
      <c r="Q3682" s="62" t="n">
        <f aca="false">IF(K3685="No Ct",0,K3685)</f>
        <v>0</v>
      </c>
      <c r="R3682" s="0" t="str">
        <f aca="false">IF(AND(L3682&gt;0,M3682=0),"Valid","Invalid")</f>
        <v>Valid</v>
      </c>
      <c r="S3682" s="0" t="str">
        <f aca="false">IF(OR(P3682&gt;1,Q3682&gt;1),"Present","Absent")</f>
        <v>Absent</v>
      </c>
      <c r="T3682" s="63" t="str">
        <f aca="false">IF(OR(AND(P3682&gt;1,P3682&lt;41),AND(Q3682&gt;1,Q3682&lt;41)),"Ct&lt;41","Ct&gt;41")</f>
        <v>Ct&gt;41</v>
      </c>
      <c r="U3682" s="0" t="str">
        <f aca="false">I3682</f>
        <v>Skalle</v>
      </c>
      <c r="V3682" s="0" t="str">
        <f aca="false">MID(F3682,10,9)</f>
        <v>DL2018039</v>
      </c>
      <c r="W3682" s="64" t="str">
        <f aca="false">V3682&amp;"_"&amp;U3682&amp;"_"&amp;R3682&amp;"_"&amp;S3682&amp;"_"&amp;T3682</f>
        <v>DL2018039_Skalle_Valid_Absent_Ct&gt;41</v>
      </c>
    </row>
    <row r="3683" customFormat="false" ht="14.25" hidden="false" customHeight="false" outlineLevel="0" collapsed="false">
      <c r="A3683" s="0" t="s">
        <v>893</v>
      </c>
      <c r="B3683" s="52" t="s">
        <v>1219</v>
      </c>
      <c r="C3683" s="52" t="s">
        <v>747</v>
      </c>
      <c r="D3683" s="53" t="n">
        <v>0.1</v>
      </c>
      <c r="E3683" s="53" t="s">
        <v>748</v>
      </c>
      <c r="F3683" s="0" t="s">
        <v>1379</v>
      </c>
      <c r="G3683" s="0" t="str">
        <f aca="false">LEFT(B3683,2)</f>
        <v>20</v>
      </c>
      <c r="H3683" s="0" t="str">
        <f aca="false">I3683&amp;"_"&amp;G3683&amp;"_"&amp;F3683</f>
        <v>Skalle_20_20181114_DL2018039_AalborgKatedralskole_koersel1</v>
      </c>
      <c r="I3683" s="61" t="str">
        <f aca="false">MID(RIGHT(B3683,LEN(B3683)-3),1,FIND("_",RIGHT(B3683,LEN(B3683)-3))-1)</f>
        <v>Skalle</v>
      </c>
      <c r="J3683" s="61" t="str">
        <f aca="false">TRIM(SUBSTITUTE(RIGHT(B3683,FIND(I3683,B3683)+1),"_",""))</f>
        <v>NegK</v>
      </c>
      <c r="K3683" s="0" t="str">
        <f aca="false">IFERROR(VALUE(SUBSTITUTE(E3683,".",",")),E3683)</f>
        <v>No Ct</v>
      </c>
      <c r="L3683" s="61" t="str">
        <f aca="false">IF(J3683="PosK",SUMIFS(K:K,J:J,"PosK",H:H,H3683),"")</f>
        <v/>
      </c>
      <c r="M3683" s="61" t="str">
        <f aca="false">IF(J3683="PosK",SUMIFS(K:K,J:J,"NegK",H:H,H3683),"")</f>
        <v/>
      </c>
      <c r="N3683" s="61" t="str">
        <f aca="false">IF(J3683="PosK",SUMIFS(K:K,J:J,"eDNA",H:H,H3683),"")</f>
        <v/>
      </c>
    </row>
    <row r="3684" customFormat="false" ht="14.25" hidden="false" customHeight="false" outlineLevel="0" collapsed="false">
      <c r="A3684" s="0" t="s">
        <v>895</v>
      </c>
      <c r="B3684" s="52" t="s">
        <v>1220</v>
      </c>
      <c r="C3684" s="52" t="s">
        <v>751</v>
      </c>
      <c r="D3684" s="53" t="n">
        <v>0.1</v>
      </c>
      <c r="E3684" s="53" t="s">
        <v>748</v>
      </c>
      <c r="F3684" s="0" t="s">
        <v>1379</v>
      </c>
      <c r="G3684" s="0" t="str">
        <f aca="false">LEFT(B3684,2)</f>
        <v>20</v>
      </c>
      <c r="H3684" s="0" t="str">
        <f aca="false">I3684&amp;"_"&amp;G3684&amp;"_"&amp;F3684</f>
        <v>Skalle_20_20181114_DL2018039_AalborgKatedralskole_koersel1</v>
      </c>
      <c r="I3684" s="61" t="str">
        <f aca="false">MID(RIGHT(B3684,LEN(B3684)-3),1,FIND("_",RIGHT(B3684,LEN(B3684)-3))-1)</f>
        <v>Skalle</v>
      </c>
      <c r="J3684" s="61" t="str">
        <f aca="false">TRIM(SUBSTITUTE(RIGHT(B3684,FIND(I3684,B3684)+1),"_",""))</f>
        <v>eDNA</v>
      </c>
      <c r="K3684" s="0" t="str">
        <f aca="false">IFERROR(VALUE(SUBSTITUTE(E3684,".",",")),E3684)</f>
        <v>No Ct</v>
      </c>
      <c r="L3684" s="61" t="str">
        <f aca="false">IF(J3684="PosK",SUMIFS(K:K,J:J,"PosK",H:H,H3684),"")</f>
        <v/>
      </c>
      <c r="M3684" s="61" t="str">
        <f aca="false">IF(J3684="PosK",SUMIFS(K:K,J:J,"NegK",H:H,H3684),"")</f>
        <v/>
      </c>
      <c r="N3684" s="61" t="str">
        <f aca="false">IF(J3684="PosK",SUMIFS(K:K,J:J,"eDNA",H:H,H3684),"")</f>
        <v/>
      </c>
      <c r="Q3684" s="62"/>
    </row>
    <row r="3685" customFormat="false" ht="14.25" hidden="false" customHeight="false" outlineLevel="0" collapsed="false">
      <c r="A3685" s="0" t="s">
        <v>897</v>
      </c>
      <c r="B3685" s="52" t="s">
        <v>1220</v>
      </c>
      <c r="C3685" s="52" t="s">
        <v>751</v>
      </c>
      <c r="D3685" s="53" t="n">
        <v>0.1</v>
      </c>
      <c r="E3685" s="53" t="s">
        <v>748</v>
      </c>
      <c r="F3685" s="0" t="s">
        <v>1379</v>
      </c>
      <c r="G3685" s="0" t="str">
        <f aca="false">LEFT(B3685,2)</f>
        <v>20</v>
      </c>
      <c r="H3685" s="0" t="str">
        <f aca="false">I3685&amp;"_"&amp;G3685&amp;"_"&amp;F3685</f>
        <v>Skalle_20_20181114_DL2018039_AalborgKatedralskole_koersel1</v>
      </c>
      <c r="I3685" s="61" t="str">
        <f aca="false">MID(RIGHT(B3685,LEN(B3685)-3),1,FIND("_",RIGHT(B3685,LEN(B3685)-3))-1)</f>
        <v>Skalle</v>
      </c>
      <c r="J3685" s="61" t="str">
        <f aca="false">TRIM(SUBSTITUTE(RIGHT(B3685,FIND(I3685,B3685)+1),"_",""))</f>
        <v>eDNA</v>
      </c>
      <c r="K3685" s="0" t="str">
        <f aca="false">IFERROR(VALUE(SUBSTITUTE(E3685,".",",")),E3685)</f>
        <v>No Ct</v>
      </c>
      <c r="L3685" s="61" t="str">
        <f aca="false">IF(J3685="PosK",SUMIFS(K:K,J:J,"PosK",H:H,H3685),"")</f>
        <v/>
      </c>
      <c r="M3685" s="61" t="str">
        <f aca="false">IF(J3685="PosK",SUMIFS(K:K,J:J,"NegK",H:H,H3685),"")</f>
        <v/>
      </c>
      <c r="N3685" s="61" t="str">
        <f aca="false">IF(J3685="PosK",SUMIFS(K:K,J:J,"eDNA",H:H,H3685),"")</f>
        <v/>
      </c>
      <c r="P3685" s="62"/>
      <c r="T3685" s="63"/>
      <c r="W3685" s="64"/>
    </row>
    <row r="3686" customFormat="false" ht="14.25" hidden="false" customHeight="false" outlineLevel="0" collapsed="false">
      <c r="A3686" s="0" t="s">
        <v>898</v>
      </c>
      <c r="B3686" s="52" t="s">
        <v>1008</v>
      </c>
      <c r="C3686" s="52" t="s">
        <v>743</v>
      </c>
      <c r="D3686" s="53" t="n">
        <v>0.1</v>
      </c>
      <c r="E3686" s="53" t="n">
        <v>41.61</v>
      </c>
      <c r="F3686" s="0" t="s">
        <v>1379</v>
      </c>
      <c r="G3686" s="0" t="str">
        <f aca="false">LEFT(B3686,2)</f>
        <v>21</v>
      </c>
      <c r="H3686" s="0" t="str">
        <f aca="false">I3686&amp;"_"&amp;G3686&amp;"_"&amp;F3686</f>
        <v>Skalle_21_20181114_DL2018039_AalborgKatedralskole_koersel1</v>
      </c>
      <c r="I3686" s="61" t="str">
        <f aca="false">MID(RIGHT(B3686,LEN(B3686)-3),1,FIND("_",RIGHT(B3686,LEN(B3686)-3))-1)</f>
        <v>Skalle</v>
      </c>
      <c r="J3686" s="61" t="str">
        <f aca="false">TRIM(SUBSTITUTE(RIGHT(B3686,FIND(I3686,B3686)+1),"_",""))</f>
        <v>PosK</v>
      </c>
      <c r="K3686" s="0" t="n">
        <f aca="false">IFERROR(VALUE(SUBSTITUTE(E3686,".",",")),E3686)</f>
        <v>41.61</v>
      </c>
      <c r="L3686" s="61" t="n">
        <f aca="false">IF(J3686="PosK",SUMIFS(K:K,J:J,"PosK",H:H,H3686),"")</f>
        <v>41.61</v>
      </c>
      <c r="M3686" s="61" t="n">
        <f aca="false">IF(J3686="PosK",SUMIFS(K:K,J:J,"NegK",H:H,H3686),"")</f>
        <v>0</v>
      </c>
      <c r="N3686" s="61" t="n">
        <f aca="false">IF(J3686="PosK",SUMIFS(K:K,J:J,"eDNA",H:H,H3686),"")</f>
        <v>0</v>
      </c>
      <c r="P3686" s="62" t="n">
        <f aca="false">IF(K3688="No Ct",0,K3688)</f>
        <v>0</v>
      </c>
      <c r="Q3686" s="62" t="n">
        <f aca="false">IF(K3689="No Ct",0,K3689)</f>
        <v>0</v>
      </c>
      <c r="R3686" s="0" t="str">
        <f aca="false">IF(AND(L3686&gt;0,M3686=0),"Valid","Invalid")</f>
        <v>Valid</v>
      </c>
      <c r="S3686" s="0" t="str">
        <f aca="false">IF(OR(P3686&gt;1,Q3686&gt;1),"Present","Absent")</f>
        <v>Absent</v>
      </c>
      <c r="T3686" s="63" t="str">
        <f aca="false">IF(OR(AND(P3686&gt;1,P3686&lt;41),AND(Q3686&gt;1,Q3686&lt;41)),"Ct&lt;41","Ct&gt;41")</f>
        <v>Ct&gt;41</v>
      </c>
      <c r="U3686" s="0" t="str">
        <f aca="false">I3686</f>
        <v>Skalle</v>
      </c>
      <c r="V3686" s="0" t="str">
        <f aca="false">MID(F3686,10,9)</f>
        <v>DL2018039</v>
      </c>
      <c r="W3686" s="64" t="str">
        <f aca="false">V3686&amp;"_"&amp;U3686&amp;"_"&amp;R3686&amp;"_"&amp;S3686&amp;"_"&amp;T3686</f>
        <v>DL2018039_Skalle_Valid_Absent_Ct&gt;41</v>
      </c>
    </row>
    <row r="3687" customFormat="false" ht="14.25" hidden="false" customHeight="false" outlineLevel="0" collapsed="false">
      <c r="A3687" s="0" t="s">
        <v>900</v>
      </c>
      <c r="B3687" s="52" t="s">
        <v>1009</v>
      </c>
      <c r="C3687" s="52" t="s">
        <v>747</v>
      </c>
      <c r="D3687" s="53" t="n">
        <v>0.1</v>
      </c>
      <c r="E3687" s="53" t="s">
        <v>748</v>
      </c>
      <c r="F3687" s="0" t="s">
        <v>1379</v>
      </c>
      <c r="G3687" s="0" t="str">
        <f aca="false">LEFT(B3687,2)</f>
        <v>21</v>
      </c>
      <c r="H3687" s="0" t="str">
        <f aca="false">I3687&amp;"_"&amp;G3687&amp;"_"&amp;F3687</f>
        <v>Skalle_21_20181114_DL2018039_AalborgKatedralskole_koersel1</v>
      </c>
      <c r="I3687" s="61" t="str">
        <f aca="false">MID(RIGHT(B3687,LEN(B3687)-3),1,FIND("_",RIGHT(B3687,LEN(B3687)-3))-1)</f>
        <v>Skalle</v>
      </c>
      <c r="J3687" s="61" t="str">
        <f aca="false">TRIM(SUBSTITUTE(RIGHT(B3687,FIND(I3687,B3687)+1),"_",""))</f>
        <v>NegK</v>
      </c>
      <c r="K3687" s="0" t="str">
        <f aca="false">IFERROR(VALUE(SUBSTITUTE(E3687,".",",")),E3687)</f>
        <v>No Ct</v>
      </c>
      <c r="L3687" s="61" t="str">
        <f aca="false">IF(J3687="PosK",SUMIFS(K:K,J:J,"PosK",H:H,H3687),"")</f>
        <v/>
      </c>
      <c r="M3687" s="61" t="str">
        <f aca="false">IF(J3687="PosK",SUMIFS(K:K,J:J,"NegK",H:H,H3687),"")</f>
        <v/>
      </c>
      <c r="N3687" s="61" t="str">
        <f aca="false">IF(J3687="PosK",SUMIFS(K:K,J:J,"eDNA",H:H,H3687),"")</f>
        <v/>
      </c>
    </row>
    <row r="3688" customFormat="false" ht="14.25" hidden="false" customHeight="false" outlineLevel="0" collapsed="false">
      <c r="A3688" s="0" t="s">
        <v>902</v>
      </c>
      <c r="B3688" s="52" t="s">
        <v>1010</v>
      </c>
      <c r="C3688" s="52" t="s">
        <v>751</v>
      </c>
      <c r="D3688" s="53" t="n">
        <v>0.1</v>
      </c>
      <c r="E3688" s="53" t="s">
        <v>748</v>
      </c>
      <c r="F3688" s="0" t="s">
        <v>1379</v>
      </c>
      <c r="G3688" s="0" t="str">
        <f aca="false">LEFT(B3688,2)</f>
        <v>21</v>
      </c>
      <c r="H3688" s="0" t="str">
        <f aca="false">I3688&amp;"_"&amp;G3688&amp;"_"&amp;F3688</f>
        <v>Skalle_21_20181114_DL2018039_AalborgKatedralskole_koersel1</v>
      </c>
      <c r="I3688" s="61" t="str">
        <f aca="false">MID(RIGHT(B3688,LEN(B3688)-3),1,FIND("_",RIGHT(B3688,LEN(B3688)-3))-1)</f>
        <v>Skalle</v>
      </c>
      <c r="J3688" s="61" t="str">
        <f aca="false">TRIM(SUBSTITUTE(RIGHT(B3688,FIND(I3688,B3688)+1),"_",""))</f>
        <v>eDNA</v>
      </c>
      <c r="K3688" s="0" t="str">
        <f aca="false">IFERROR(VALUE(SUBSTITUTE(E3688,".",",")),E3688)</f>
        <v>No Ct</v>
      </c>
      <c r="L3688" s="61" t="str">
        <f aca="false">IF(J3688="PosK",SUMIFS(K:K,J:J,"PosK",H:H,H3688),"")</f>
        <v/>
      </c>
      <c r="M3688" s="61" t="str">
        <f aca="false">IF(J3688="PosK",SUMIFS(K:K,J:J,"NegK",H:H,H3688),"")</f>
        <v/>
      </c>
      <c r="N3688" s="61" t="str">
        <f aca="false">IF(J3688="PosK",SUMIFS(K:K,J:J,"eDNA",H:H,H3688),"")</f>
        <v/>
      </c>
      <c r="Q3688" s="62"/>
    </row>
    <row r="3689" customFormat="false" ht="14.25" hidden="false" customHeight="false" outlineLevel="0" collapsed="false">
      <c r="A3689" s="0" t="s">
        <v>904</v>
      </c>
      <c r="B3689" s="52" t="s">
        <v>1010</v>
      </c>
      <c r="C3689" s="52" t="s">
        <v>751</v>
      </c>
      <c r="D3689" s="53" t="n">
        <v>0.1</v>
      </c>
      <c r="E3689" s="53" t="s">
        <v>748</v>
      </c>
      <c r="F3689" s="0" t="s">
        <v>1379</v>
      </c>
      <c r="G3689" s="0" t="str">
        <f aca="false">LEFT(B3689,2)</f>
        <v>21</v>
      </c>
      <c r="H3689" s="0" t="str">
        <f aca="false">I3689&amp;"_"&amp;G3689&amp;"_"&amp;F3689</f>
        <v>Skalle_21_20181114_DL2018039_AalborgKatedralskole_koersel1</v>
      </c>
      <c r="I3689" s="61" t="str">
        <f aca="false">MID(RIGHT(B3689,LEN(B3689)-3),1,FIND("_",RIGHT(B3689,LEN(B3689)-3))-1)</f>
        <v>Skalle</v>
      </c>
      <c r="J3689" s="61" t="str">
        <f aca="false">TRIM(SUBSTITUTE(RIGHT(B3689,FIND(I3689,B3689)+1),"_",""))</f>
        <v>eDNA</v>
      </c>
      <c r="K3689" s="0" t="str">
        <f aca="false">IFERROR(VALUE(SUBSTITUTE(E3689,".",",")),E3689)</f>
        <v>No Ct</v>
      </c>
      <c r="L3689" s="61" t="str">
        <f aca="false">IF(J3689="PosK",SUMIFS(K:K,J:J,"PosK",H:H,H3689),"")</f>
        <v/>
      </c>
      <c r="M3689" s="61" t="str">
        <f aca="false">IF(J3689="PosK",SUMIFS(K:K,J:J,"NegK",H:H,H3689),"")</f>
        <v/>
      </c>
      <c r="N3689" s="61" t="str">
        <f aca="false">IF(J3689="PosK",SUMIFS(K:K,J:J,"eDNA",H:H,H3689),"")</f>
        <v/>
      </c>
      <c r="P3689" s="62"/>
      <c r="T3689" s="63"/>
      <c r="W3689" s="64"/>
    </row>
    <row r="3690" customFormat="false" ht="14.25" hidden="false" customHeight="false" outlineLevel="0" collapsed="false">
      <c r="A3690" s="0" t="s">
        <v>905</v>
      </c>
      <c r="B3690" s="52" t="s">
        <v>1221</v>
      </c>
      <c r="C3690" s="52" t="s">
        <v>743</v>
      </c>
      <c r="D3690" s="53" t="n">
        <v>0.1</v>
      </c>
      <c r="E3690" s="53" t="s">
        <v>748</v>
      </c>
      <c r="F3690" s="0" t="s">
        <v>1379</v>
      </c>
      <c r="G3690" s="0" t="str">
        <f aca="false">LEFT(B3690,2)</f>
        <v>22</v>
      </c>
      <c r="H3690" s="0" t="str">
        <f aca="false">I3690&amp;"_"&amp;G3690&amp;"_"&amp;F3690</f>
        <v>Karusse_22_20181114_DL2018039_AalborgKatedralskole_koersel1</v>
      </c>
      <c r="I3690" s="61" t="str">
        <f aca="false">MID(RIGHT(B3690,LEN(B3690)-3),1,FIND("_",RIGHT(B3690,LEN(B3690)-3))-1)</f>
        <v>Karusse</v>
      </c>
      <c r="J3690" s="61" t="str">
        <f aca="false">TRIM(SUBSTITUTE(RIGHT(B3690,FIND(I3690,B3690)+1),"_",""))</f>
        <v>PosK</v>
      </c>
      <c r="K3690" s="0" t="str">
        <f aca="false">IFERROR(VALUE(SUBSTITUTE(E3690,".",",")),E3690)</f>
        <v>No Ct</v>
      </c>
      <c r="L3690" s="61" t="n">
        <f aca="false">IF(J3690="PosK",SUMIFS(K:K,J:J,"PosK",H:H,H3690),"")</f>
        <v>0</v>
      </c>
      <c r="M3690" s="61" t="n">
        <f aca="false">IF(J3690="PosK",SUMIFS(K:K,J:J,"NegK",H:H,H3690),"")</f>
        <v>0</v>
      </c>
      <c r="N3690" s="61" t="n">
        <f aca="false">IF(J3690="PosK",SUMIFS(K:K,J:J,"eDNA",H:H,H3690),"")</f>
        <v>0</v>
      </c>
      <c r="P3690" s="62" t="n">
        <f aca="false">IF(K3692="No Ct",0,K3692)</f>
        <v>0</v>
      </c>
      <c r="Q3690" s="62" t="n">
        <f aca="false">IF(K3693="No Ct",0,K3693)</f>
        <v>0</v>
      </c>
      <c r="R3690" s="0" t="str">
        <f aca="false">IF(AND(L3690&gt;0,M3690=0),"Valid","Invalid")</f>
        <v>Invalid</v>
      </c>
      <c r="S3690" s="0" t="str">
        <f aca="false">IF(OR(P3690&gt;1,Q3690&gt;1),"Present","Absent")</f>
        <v>Absent</v>
      </c>
      <c r="T3690" s="63" t="str">
        <f aca="false">IF(OR(AND(P3690&gt;1,P3690&lt;41),AND(Q3690&gt;1,Q3690&lt;41)),"Ct&lt;41","Ct&gt;41")</f>
        <v>Ct&gt;41</v>
      </c>
      <c r="U3690" s="0" t="str">
        <f aca="false">I3690</f>
        <v>Karusse</v>
      </c>
      <c r="V3690" s="0" t="str">
        <f aca="false">MID(F3690,10,9)</f>
        <v>DL2018039</v>
      </c>
      <c r="W3690" s="64" t="str">
        <f aca="false">V3690&amp;"_"&amp;U3690&amp;"_"&amp;R3690&amp;"_"&amp;S3690&amp;"_"&amp;T3690</f>
        <v>DL2018039_Karusse_Invalid_Absent_Ct&gt;41</v>
      </c>
    </row>
    <row r="3691" customFormat="false" ht="14.25" hidden="false" customHeight="false" outlineLevel="0" collapsed="false">
      <c r="A3691" s="0" t="s">
        <v>907</v>
      </c>
      <c r="B3691" s="52" t="s">
        <v>1222</v>
      </c>
      <c r="C3691" s="52" t="s">
        <v>747</v>
      </c>
      <c r="D3691" s="53" t="n">
        <v>0.1</v>
      </c>
      <c r="E3691" s="53" t="s">
        <v>748</v>
      </c>
      <c r="F3691" s="0" t="s">
        <v>1379</v>
      </c>
      <c r="G3691" s="0" t="str">
        <f aca="false">LEFT(B3691,2)</f>
        <v>22</v>
      </c>
      <c r="H3691" s="0" t="str">
        <f aca="false">I3691&amp;"_"&amp;G3691&amp;"_"&amp;F3691</f>
        <v>Karusse_22_20181114_DL2018039_AalborgKatedralskole_koersel1</v>
      </c>
      <c r="I3691" s="61" t="str">
        <f aca="false">MID(RIGHT(B3691,LEN(B3691)-3),1,FIND("_",RIGHT(B3691,LEN(B3691)-3))-1)</f>
        <v>Karusse</v>
      </c>
      <c r="J3691" s="61" t="str">
        <f aca="false">TRIM(SUBSTITUTE(RIGHT(B3691,FIND(I3691,B3691)+1),"_",""))</f>
        <v>NegK</v>
      </c>
      <c r="K3691" s="0" t="str">
        <f aca="false">IFERROR(VALUE(SUBSTITUTE(E3691,".",",")),E3691)</f>
        <v>No Ct</v>
      </c>
      <c r="L3691" s="61" t="str">
        <f aca="false">IF(J3691="PosK",SUMIFS(K:K,J:J,"PosK",H:H,H3691),"")</f>
        <v/>
      </c>
      <c r="M3691" s="61" t="str">
        <f aca="false">IF(J3691="PosK",SUMIFS(K:K,J:J,"NegK",H:H,H3691),"")</f>
        <v/>
      </c>
      <c r="N3691" s="61" t="str">
        <f aca="false">IF(J3691="PosK",SUMIFS(K:K,J:J,"eDNA",H:H,H3691),"")</f>
        <v/>
      </c>
    </row>
    <row r="3692" customFormat="false" ht="14.25" hidden="false" customHeight="false" outlineLevel="0" collapsed="false">
      <c r="A3692" s="0" t="s">
        <v>909</v>
      </c>
      <c r="B3692" s="52" t="s">
        <v>1223</v>
      </c>
      <c r="C3692" s="52" t="s">
        <v>751</v>
      </c>
      <c r="D3692" s="53" t="n">
        <v>0.1</v>
      </c>
      <c r="E3692" s="53" t="s">
        <v>748</v>
      </c>
      <c r="F3692" s="0" t="s">
        <v>1379</v>
      </c>
      <c r="G3692" s="0" t="str">
        <f aca="false">LEFT(B3692,2)</f>
        <v>22</v>
      </c>
      <c r="H3692" s="0" t="str">
        <f aca="false">I3692&amp;"_"&amp;G3692&amp;"_"&amp;F3692</f>
        <v>Karusse_22_20181114_DL2018039_AalborgKatedralskole_koersel1</v>
      </c>
      <c r="I3692" s="61" t="str">
        <f aca="false">MID(RIGHT(B3692,LEN(B3692)-3),1,FIND("_",RIGHT(B3692,LEN(B3692)-3))-1)</f>
        <v>Karusse</v>
      </c>
      <c r="J3692" s="61" t="str">
        <f aca="false">TRIM(SUBSTITUTE(RIGHT(B3692,FIND(I3692,B3692)+1),"_",""))</f>
        <v>eDNA</v>
      </c>
      <c r="K3692" s="0" t="str">
        <f aca="false">IFERROR(VALUE(SUBSTITUTE(E3692,".",",")),E3692)</f>
        <v>No Ct</v>
      </c>
      <c r="L3692" s="61" t="str">
        <f aca="false">IF(J3692="PosK",SUMIFS(K:K,J:J,"PosK",H:H,H3692),"")</f>
        <v/>
      </c>
      <c r="M3692" s="61" t="str">
        <f aca="false">IF(J3692="PosK",SUMIFS(K:K,J:J,"NegK",H:H,H3692),"")</f>
        <v/>
      </c>
      <c r="N3692" s="61" t="str">
        <f aca="false">IF(J3692="PosK",SUMIFS(K:K,J:J,"eDNA",H:H,H3692),"")</f>
        <v/>
      </c>
      <c r="Q3692" s="62"/>
    </row>
    <row r="3693" customFormat="false" ht="14.25" hidden="false" customHeight="false" outlineLevel="0" collapsed="false">
      <c r="A3693" s="0" t="s">
        <v>911</v>
      </c>
      <c r="B3693" s="52" t="s">
        <v>1223</v>
      </c>
      <c r="C3693" s="52" t="s">
        <v>751</v>
      </c>
      <c r="D3693" s="53" t="n">
        <v>0.1</v>
      </c>
      <c r="E3693" s="53" t="s">
        <v>748</v>
      </c>
      <c r="F3693" s="0" t="s">
        <v>1379</v>
      </c>
      <c r="G3693" s="0" t="str">
        <f aca="false">LEFT(B3693,2)</f>
        <v>22</v>
      </c>
      <c r="H3693" s="0" t="str">
        <f aca="false">I3693&amp;"_"&amp;G3693&amp;"_"&amp;F3693</f>
        <v>Karusse_22_20181114_DL2018039_AalborgKatedralskole_koersel1</v>
      </c>
      <c r="I3693" s="61" t="str">
        <f aca="false">MID(RIGHT(B3693,LEN(B3693)-3),1,FIND("_",RIGHT(B3693,LEN(B3693)-3))-1)</f>
        <v>Karusse</v>
      </c>
      <c r="J3693" s="61" t="str">
        <f aca="false">TRIM(SUBSTITUTE(RIGHT(B3693,FIND(I3693,B3693)+1),"_",""))</f>
        <v>eDNA</v>
      </c>
      <c r="K3693" s="0" t="str">
        <f aca="false">IFERROR(VALUE(SUBSTITUTE(E3693,".",",")),E3693)</f>
        <v>No Ct</v>
      </c>
      <c r="L3693" s="61" t="str">
        <f aca="false">IF(J3693="PosK",SUMIFS(K:K,J:J,"PosK",H:H,H3693),"")</f>
        <v/>
      </c>
      <c r="M3693" s="61" t="str">
        <f aca="false">IF(J3693="PosK",SUMIFS(K:K,J:J,"NegK",H:H,H3693),"")</f>
        <v/>
      </c>
      <c r="N3693" s="61" t="str">
        <f aca="false">IF(J3693="PosK",SUMIFS(K:K,J:J,"eDNA",H:H,H3693),"")</f>
        <v/>
      </c>
      <c r="P3693" s="62"/>
      <c r="T3693" s="63"/>
      <c r="W3693" s="64"/>
    </row>
    <row r="3694" customFormat="false" ht="14.25" hidden="false" customHeight="false" outlineLevel="0" collapsed="false">
      <c r="A3694" s="0" t="s">
        <v>912</v>
      </c>
      <c r="B3694" s="52" t="s">
        <v>1014</v>
      </c>
      <c r="C3694" s="52" t="s">
        <v>743</v>
      </c>
      <c r="D3694" s="53" t="n">
        <v>0.1</v>
      </c>
      <c r="E3694" s="53" t="s">
        <v>748</v>
      </c>
      <c r="F3694" s="0" t="s">
        <v>1379</v>
      </c>
      <c r="G3694" s="0" t="str">
        <f aca="false">LEFT(B3694,2)</f>
        <v>23</v>
      </c>
      <c r="H3694" s="0" t="str">
        <f aca="false">I3694&amp;"_"&amp;G3694&amp;"_"&amp;F3694</f>
        <v>Karusse_23_20181114_DL2018039_AalborgKatedralskole_koersel1</v>
      </c>
      <c r="I3694" s="61" t="str">
        <f aca="false">MID(RIGHT(B3694,LEN(B3694)-3),1,FIND("_",RIGHT(B3694,LEN(B3694)-3))-1)</f>
        <v>Karusse</v>
      </c>
      <c r="J3694" s="61" t="str">
        <f aca="false">TRIM(SUBSTITUTE(RIGHT(B3694,FIND(I3694,B3694)+1),"_",""))</f>
        <v>PosK</v>
      </c>
      <c r="K3694" s="0" t="str">
        <f aca="false">IFERROR(VALUE(SUBSTITUTE(E3694,".",",")),E3694)</f>
        <v>No Ct</v>
      </c>
      <c r="L3694" s="61" t="n">
        <f aca="false">IF(J3694="PosK",SUMIFS(K:K,J:J,"PosK",H:H,H3694),"")</f>
        <v>0</v>
      </c>
      <c r="M3694" s="61" t="n">
        <f aca="false">IF(J3694="PosK",SUMIFS(K:K,J:J,"NegK",H:H,H3694),"")</f>
        <v>0</v>
      </c>
      <c r="N3694" s="61" t="n">
        <f aca="false">IF(J3694="PosK",SUMIFS(K:K,J:J,"eDNA",H:H,H3694),"")</f>
        <v>0</v>
      </c>
      <c r="P3694" s="62" t="n">
        <f aca="false">IF(K3696="No Ct",0,K3696)</f>
        <v>0</v>
      </c>
      <c r="Q3694" s="62" t="n">
        <f aca="false">IF(K3697="No Ct",0,K3697)</f>
        <v>0</v>
      </c>
      <c r="R3694" s="0" t="str">
        <f aca="false">IF(AND(L3694&gt;0,M3694=0),"Valid","Invalid")</f>
        <v>Invalid</v>
      </c>
      <c r="S3694" s="0" t="str">
        <f aca="false">IF(OR(P3694&gt;1,Q3694&gt;1),"Present","Absent")</f>
        <v>Absent</v>
      </c>
      <c r="T3694" s="63" t="str">
        <f aca="false">IF(OR(AND(P3694&gt;1,P3694&lt;41),AND(Q3694&gt;1,Q3694&lt;41)),"Ct&lt;41","Ct&gt;41")</f>
        <v>Ct&gt;41</v>
      </c>
      <c r="U3694" s="0" t="str">
        <f aca="false">I3694</f>
        <v>Karusse</v>
      </c>
      <c r="V3694" s="0" t="str">
        <f aca="false">MID(F3694,10,9)</f>
        <v>DL2018039</v>
      </c>
      <c r="W3694" s="64" t="str">
        <f aca="false">V3694&amp;"_"&amp;U3694&amp;"_"&amp;R3694&amp;"_"&amp;S3694&amp;"_"&amp;T3694</f>
        <v>DL2018039_Karusse_Invalid_Absent_Ct&gt;41</v>
      </c>
    </row>
    <row r="3695" customFormat="false" ht="14.25" hidden="false" customHeight="false" outlineLevel="0" collapsed="false">
      <c r="A3695" s="0" t="s">
        <v>914</v>
      </c>
      <c r="B3695" s="52" t="s">
        <v>1015</v>
      </c>
      <c r="C3695" s="52" t="s">
        <v>747</v>
      </c>
      <c r="D3695" s="53" t="n">
        <v>0.1</v>
      </c>
      <c r="E3695" s="53" t="s">
        <v>748</v>
      </c>
      <c r="F3695" s="0" t="s">
        <v>1379</v>
      </c>
      <c r="G3695" s="0" t="str">
        <f aca="false">LEFT(B3695,2)</f>
        <v>23</v>
      </c>
      <c r="H3695" s="0" t="str">
        <f aca="false">I3695&amp;"_"&amp;G3695&amp;"_"&amp;F3695</f>
        <v>Karusse_23_20181114_DL2018039_AalborgKatedralskole_koersel1</v>
      </c>
      <c r="I3695" s="61" t="str">
        <f aca="false">MID(RIGHT(B3695,LEN(B3695)-3),1,FIND("_",RIGHT(B3695,LEN(B3695)-3))-1)</f>
        <v>Karusse</v>
      </c>
      <c r="J3695" s="61" t="str">
        <f aca="false">TRIM(SUBSTITUTE(RIGHT(B3695,FIND(I3695,B3695)+1),"_",""))</f>
        <v>NegK</v>
      </c>
      <c r="K3695" s="0" t="str">
        <f aca="false">IFERROR(VALUE(SUBSTITUTE(E3695,".",",")),E3695)</f>
        <v>No Ct</v>
      </c>
      <c r="L3695" s="61" t="str">
        <f aca="false">IF(J3695="PosK",SUMIFS(K:K,J:J,"PosK",H:H,H3695),"")</f>
        <v/>
      </c>
      <c r="M3695" s="61" t="str">
        <f aca="false">IF(J3695="PosK",SUMIFS(K:K,J:J,"NegK",H:H,H3695),"")</f>
        <v/>
      </c>
      <c r="N3695" s="61" t="str">
        <f aca="false">IF(J3695="PosK",SUMIFS(K:K,J:J,"eDNA",H:H,H3695),"")</f>
        <v/>
      </c>
    </row>
    <row r="3696" customFormat="false" ht="14.25" hidden="false" customHeight="false" outlineLevel="0" collapsed="false">
      <c r="A3696" s="0" t="s">
        <v>916</v>
      </c>
      <c r="B3696" s="52" t="s">
        <v>1016</v>
      </c>
      <c r="C3696" s="52" t="s">
        <v>751</v>
      </c>
      <c r="D3696" s="53" t="n">
        <v>0.1</v>
      </c>
      <c r="E3696" s="53" t="s">
        <v>748</v>
      </c>
      <c r="F3696" s="0" t="s">
        <v>1379</v>
      </c>
      <c r="G3696" s="0" t="str">
        <f aca="false">LEFT(B3696,2)</f>
        <v>23</v>
      </c>
      <c r="H3696" s="0" t="str">
        <f aca="false">I3696&amp;"_"&amp;G3696&amp;"_"&amp;F3696</f>
        <v>Karusse_23_20181114_DL2018039_AalborgKatedralskole_koersel1</v>
      </c>
      <c r="I3696" s="61" t="str">
        <f aca="false">MID(RIGHT(B3696,LEN(B3696)-3),1,FIND("_",RIGHT(B3696,LEN(B3696)-3))-1)</f>
        <v>Karusse</v>
      </c>
      <c r="J3696" s="61" t="str">
        <f aca="false">TRIM(SUBSTITUTE(RIGHT(B3696,FIND(I3696,B3696)+1),"_",""))</f>
        <v>eDNA</v>
      </c>
      <c r="K3696" s="0" t="str">
        <f aca="false">IFERROR(VALUE(SUBSTITUTE(E3696,".",",")),E3696)</f>
        <v>No Ct</v>
      </c>
      <c r="L3696" s="61" t="str">
        <f aca="false">IF(J3696="PosK",SUMIFS(K:K,J:J,"PosK",H:H,H3696),"")</f>
        <v/>
      </c>
      <c r="M3696" s="61" t="str">
        <f aca="false">IF(J3696="PosK",SUMIFS(K:K,J:J,"NegK",H:H,H3696),"")</f>
        <v/>
      </c>
      <c r="N3696" s="61" t="str">
        <f aca="false">IF(J3696="PosK",SUMIFS(K:K,J:J,"eDNA",H:H,H3696),"")</f>
        <v/>
      </c>
      <c r="Q3696" s="62"/>
    </row>
    <row r="3697" customFormat="false" ht="14.25" hidden="false" customHeight="false" outlineLevel="0" collapsed="false">
      <c r="A3697" s="0" t="s">
        <v>918</v>
      </c>
      <c r="B3697" s="52" t="s">
        <v>1016</v>
      </c>
      <c r="C3697" s="52" t="s">
        <v>751</v>
      </c>
      <c r="D3697" s="53" t="n">
        <v>0.1</v>
      </c>
      <c r="E3697" s="53" t="s">
        <v>748</v>
      </c>
      <c r="F3697" s="0" t="s">
        <v>1379</v>
      </c>
      <c r="G3697" s="0" t="str">
        <f aca="false">LEFT(B3697,2)</f>
        <v>23</v>
      </c>
      <c r="H3697" s="0" t="str">
        <f aca="false">I3697&amp;"_"&amp;G3697&amp;"_"&amp;F3697</f>
        <v>Karusse_23_20181114_DL2018039_AalborgKatedralskole_koersel1</v>
      </c>
      <c r="I3697" s="61" t="str">
        <f aca="false">MID(RIGHT(B3697,LEN(B3697)-3),1,FIND("_",RIGHT(B3697,LEN(B3697)-3))-1)</f>
        <v>Karusse</v>
      </c>
      <c r="J3697" s="61" t="str">
        <f aca="false">TRIM(SUBSTITUTE(RIGHT(B3697,FIND(I3697,B3697)+1),"_",""))</f>
        <v>eDNA</v>
      </c>
      <c r="K3697" s="0" t="str">
        <f aca="false">IFERROR(VALUE(SUBSTITUTE(E3697,".",",")),E3697)</f>
        <v>No Ct</v>
      </c>
      <c r="L3697" s="61" t="str">
        <f aca="false">IF(J3697="PosK",SUMIFS(K:K,J:J,"PosK",H:H,H3697),"")</f>
        <v/>
      </c>
      <c r="M3697" s="61" t="str">
        <f aca="false">IF(J3697="PosK",SUMIFS(K:K,J:J,"NegK",H:H,H3697),"")</f>
        <v/>
      </c>
      <c r="N3697" s="61" t="str">
        <f aca="false">IF(J3697="PosK",SUMIFS(K:K,J:J,"eDNA",H:H,H3697),"")</f>
        <v/>
      </c>
      <c r="P3697" s="62"/>
      <c r="T3697" s="63"/>
      <c r="W3697" s="64"/>
    </row>
    <row r="3698" customFormat="false" ht="14.25" hidden="false" customHeight="false" outlineLevel="0" collapsed="false">
      <c r="A3698" s="0" t="s">
        <v>919</v>
      </c>
      <c r="B3698" s="52" t="s">
        <v>1224</v>
      </c>
      <c r="C3698" s="52" t="s">
        <v>743</v>
      </c>
      <c r="D3698" s="53" t="n">
        <v>0.1</v>
      </c>
      <c r="E3698" s="53" t="s">
        <v>748</v>
      </c>
      <c r="F3698" s="0" t="s">
        <v>1379</v>
      </c>
      <c r="G3698" s="0" t="str">
        <f aca="false">LEFT(B3698,2)</f>
        <v>24</v>
      </c>
      <c r="H3698" s="0" t="str">
        <f aca="false">I3698&amp;"_"&amp;G3698&amp;"_"&amp;F3698</f>
        <v>Soelvkarusse_24_20181114_DL2018039_AalborgKatedralskole_koersel1</v>
      </c>
      <c r="I3698" s="61" t="str">
        <f aca="false">MID(RIGHT(B3698,LEN(B3698)-3),1,FIND("_",RIGHT(B3698,LEN(B3698)-3))-1)</f>
        <v>Soelvkarusse</v>
      </c>
      <c r="J3698" s="61" t="str">
        <f aca="false">TRIM(SUBSTITUTE(RIGHT(B3698,FIND(I3698,B3698)+1),"_",""))</f>
        <v>PosK</v>
      </c>
      <c r="K3698" s="0" t="str">
        <f aca="false">IFERROR(VALUE(SUBSTITUTE(E3698,".",",")),E3698)</f>
        <v>No Ct</v>
      </c>
      <c r="L3698" s="61" t="n">
        <f aca="false">IF(J3698="PosK",SUMIFS(K:K,J:J,"PosK",H:H,H3698),"")</f>
        <v>0</v>
      </c>
      <c r="M3698" s="61" t="n">
        <f aca="false">IF(J3698="PosK",SUMIFS(K:K,J:J,"NegK",H:H,H3698),"")</f>
        <v>0</v>
      </c>
      <c r="N3698" s="61" t="n">
        <f aca="false">IF(J3698="PosK",SUMIFS(K:K,J:J,"eDNA",H:H,H3698),"")</f>
        <v>0</v>
      </c>
      <c r="P3698" s="62" t="n">
        <f aca="false">IF(K3700="No Ct",0,K3700)</f>
        <v>0</v>
      </c>
      <c r="Q3698" s="62" t="n">
        <f aca="false">IF(K3701="No Ct",0,K3701)</f>
        <v>0</v>
      </c>
      <c r="R3698" s="0" t="str">
        <f aca="false">IF(AND(L3698&gt;0,M3698=0),"Valid","Invalid")</f>
        <v>Invalid</v>
      </c>
      <c r="S3698" s="0" t="str">
        <f aca="false">IF(OR(P3698&gt;1,Q3698&gt;1),"Present","Absent")</f>
        <v>Absent</v>
      </c>
      <c r="T3698" s="63" t="str">
        <f aca="false">IF(OR(AND(P3698&gt;1,P3698&lt;41),AND(Q3698&gt;1,Q3698&lt;41)),"Ct&lt;41","Ct&gt;41")</f>
        <v>Ct&gt;41</v>
      </c>
      <c r="U3698" s="0" t="str">
        <f aca="false">I3698</f>
        <v>Soelvkarusse</v>
      </c>
      <c r="V3698" s="0" t="str">
        <f aca="false">MID(F3698,10,9)</f>
        <v>DL2018039</v>
      </c>
      <c r="W3698" s="64" t="str">
        <f aca="false">V3698&amp;"_"&amp;U3698&amp;"_"&amp;R3698&amp;"_"&amp;S3698&amp;"_"&amp;T3698</f>
        <v>DL2018039_Soelvkarusse_Invalid_Absent_Ct&gt;41</v>
      </c>
    </row>
    <row r="3699" customFormat="false" ht="14.25" hidden="false" customHeight="false" outlineLevel="0" collapsed="false">
      <c r="A3699" s="0" t="s">
        <v>921</v>
      </c>
      <c r="B3699" s="52" t="s">
        <v>1225</v>
      </c>
      <c r="C3699" s="52" t="s">
        <v>747</v>
      </c>
      <c r="D3699" s="53" t="n">
        <v>0.1</v>
      </c>
      <c r="E3699" s="53" t="s">
        <v>748</v>
      </c>
      <c r="F3699" s="0" t="s">
        <v>1379</v>
      </c>
      <c r="G3699" s="0" t="str">
        <f aca="false">LEFT(B3699,2)</f>
        <v>24</v>
      </c>
      <c r="H3699" s="0" t="str">
        <f aca="false">I3699&amp;"_"&amp;G3699&amp;"_"&amp;F3699</f>
        <v>Soelvkarusse_24_20181114_DL2018039_AalborgKatedralskole_koersel1</v>
      </c>
      <c r="I3699" s="61" t="str">
        <f aca="false">MID(RIGHT(B3699,LEN(B3699)-3),1,FIND("_",RIGHT(B3699,LEN(B3699)-3))-1)</f>
        <v>Soelvkarusse</v>
      </c>
      <c r="J3699" s="61" t="str">
        <f aca="false">TRIM(SUBSTITUTE(RIGHT(B3699,FIND(I3699,B3699)+1),"_",""))</f>
        <v>NegK</v>
      </c>
      <c r="K3699" s="0" t="str">
        <f aca="false">IFERROR(VALUE(SUBSTITUTE(E3699,".",",")),E3699)</f>
        <v>No Ct</v>
      </c>
      <c r="L3699" s="61" t="str">
        <f aca="false">IF(J3699="PosK",SUMIFS(K:K,J:J,"PosK",H:H,H3699),"")</f>
        <v/>
      </c>
      <c r="M3699" s="61" t="str">
        <f aca="false">IF(J3699="PosK",SUMIFS(K:K,J:J,"NegK",H:H,H3699),"")</f>
        <v/>
      </c>
      <c r="N3699" s="61" t="str">
        <f aca="false">IF(J3699="PosK",SUMIFS(K:K,J:J,"eDNA",H:H,H3699),"")</f>
        <v/>
      </c>
    </row>
    <row r="3700" customFormat="false" ht="14.25" hidden="false" customHeight="false" outlineLevel="0" collapsed="false">
      <c r="A3700" s="0" t="s">
        <v>923</v>
      </c>
      <c r="B3700" s="52" t="s">
        <v>1226</v>
      </c>
      <c r="C3700" s="52" t="s">
        <v>751</v>
      </c>
      <c r="D3700" s="53" t="n">
        <v>0.1</v>
      </c>
      <c r="E3700" s="53" t="s">
        <v>748</v>
      </c>
      <c r="F3700" s="0" t="s">
        <v>1379</v>
      </c>
      <c r="G3700" s="0" t="str">
        <f aca="false">LEFT(B3700,2)</f>
        <v>24</v>
      </c>
      <c r="H3700" s="0" t="str">
        <f aca="false">I3700&amp;"_"&amp;G3700&amp;"_"&amp;F3700</f>
        <v>Soelvkarusse_24_20181114_DL2018039_AalborgKatedralskole_koersel1</v>
      </c>
      <c r="I3700" s="61" t="str">
        <f aca="false">MID(RIGHT(B3700,LEN(B3700)-3),1,FIND("_",RIGHT(B3700,LEN(B3700)-3))-1)</f>
        <v>Soelvkarusse</v>
      </c>
      <c r="J3700" s="61" t="str">
        <f aca="false">TRIM(SUBSTITUTE(RIGHT(B3700,FIND(I3700,B3700)+1),"_",""))</f>
        <v>eDNA</v>
      </c>
      <c r="K3700" s="0" t="str">
        <f aca="false">IFERROR(VALUE(SUBSTITUTE(E3700,".",",")),E3700)</f>
        <v>No Ct</v>
      </c>
      <c r="L3700" s="61" t="str">
        <f aca="false">IF(J3700="PosK",SUMIFS(K:K,J:J,"PosK",H:H,H3700),"")</f>
        <v/>
      </c>
      <c r="M3700" s="61" t="str">
        <f aca="false">IF(J3700="PosK",SUMIFS(K:K,J:J,"NegK",H:H,H3700),"")</f>
        <v/>
      </c>
      <c r="N3700" s="61" t="str">
        <f aca="false">IF(J3700="PosK",SUMIFS(K:K,J:J,"eDNA",H:H,H3700),"")</f>
        <v/>
      </c>
      <c r="Q3700" s="62"/>
    </row>
    <row r="3701" customFormat="false" ht="14.25" hidden="false" customHeight="false" outlineLevel="0" collapsed="false">
      <c r="A3701" s="0" t="s">
        <v>925</v>
      </c>
      <c r="B3701" s="52" t="s">
        <v>1226</v>
      </c>
      <c r="C3701" s="52" t="s">
        <v>751</v>
      </c>
      <c r="D3701" s="53" t="n">
        <v>0.1</v>
      </c>
      <c r="E3701" s="53" t="s">
        <v>748</v>
      </c>
      <c r="F3701" s="0" t="s">
        <v>1379</v>
      </c>
      <c r="G3701" s="0" t="str">
        <f aca="false">LEFT(B3701,2)</f>
        <v>24</v>
      </c>
      <c r="H3701" s="0" t="str">
        <f aca="false">I3701&amp;"_"&amp;G3701&amp;"_"&amp;F3701</f>
        <v>Soelvkarusse_24_20181114_DL2018039_AalborgKatedralskole_koersel1</v>
      </c>
      <c r="I3701" s="61" t="str">
        <f aca="false">MID(RIGHT(B3701,LEN(B3701)-3),1,FIND("_",RIGHT(B3701,LEN(B3701)-3))-1)</f>
        <v>Soelvkarusse</v>
      </c>
      <c r="J3701" s="61" t="str">
        <f aca="false">TRIM(SUBSTITUTE(RIGHT(B3701,FIND(I3701,B3701)+1),"_",""))</f>
        <v>eDNA</v>
      </c>
      <c r="K3701" s="0" t="str">
        <f aca="false">IFERROR(VALUE(SUBSTITUTE(E3701,".",",")),E3701)</f>
        <v>No Ct</v>
      </c>
      <c r="L3701" s="61" t="str">
        <f aca="false">IF(J3701="PosK",SUMIFS(K:K,J:J,"PosK",H:H,H3701),"")</f>
        <v/>
      </c>
      <c r="M3701" s="61" t="str">
        <f aca="false">IF(J3701="PosK",SUMIFS(K:K,J:J,"NegK",H:H,H3701),"")</f>
        <v/>
      </c>
      <c r="N3701" s="61" t="str">
        <f aca="false">IF(J3701="PosK",SUMIFS(K:K,J:J,"eDNA",H:H,H3701),"")</f>
        <v/>
      </c>
      <c r="P3701" s="62"/>
      <c r="T3701" s="63"/>
      <c r="W3701" s="64"/>
    </row>
    <row r="3702" customFormat="false" ht="14.25" hidden="false" customHeight="false" outlineLevel="0" collapsed="false">
      <c r="A3702" s="0" t="s">
        <v>741</v>
      </c>
      <c r="B3702" s="52" t="s">
        <v>742</v>
      </c>
      <c r="C3702" s="52" t="s">
        <v>743</v>
      </c>
      <c r="D3702" s="53" t="n">
        <v>0.1</v>
      </c>
      <c r="E3702" s="53" t="n">
        <v>32.48</v>
      </c>
      <c r="F3702" s="0" t="s">
        <v>1380</v>
      </c>
      <c r="G3702" s="0" t="str">
        <f aca="false">LEFT(B3702,2)</f>
        <v>01</v>
      </c>
      <c r="H3702" s="0" t="str">
        <f aca="false">I3702&amp;"_"&amp;G3702&amp;"_"&amp;F3702</f>
        <v>Loegfroe_01_20181115_DL2018040_AlssundGym_koersel1</v>
      </c>
      <c r="I3702" s="61" t="str">
        <f aca="false">MID(RIGHT(B3702,LEN(B3702)-3),1,FIND("_",RIGHT(B3702,LEN(B3702)-3))-1)</f>
        <v>Loegfroe</v>
      </c>
      <c r="J3702" s="61" t="str">
        <f aca="false">TRIM(SUBSTITUTE(RIGHT(B3702,FIND(I3702,B3702)+1),"_",""))</f>
        <v>PosK</v>
      </c>
      <c r="K3702" s="0" t="n">
        <f aca="false">IFERROR(VALUE(SUBSTITUTE(E3702,".",",")),E3702)</f>
        <v>32.48</v>
      </c>
      <c r="L3702" s="61" t="n">
        <f aca="false">IF(J3702="PosK",SUMIFS(K:K,J:J,"PosK",H:H,H3702),"")</f>
        <v>32.48</v>
      </c>
      <c r="M3702" s="61" t="n">
        <f aca="false">IF(J3702="PosK",SUMIFS(K:K,J:J,"NegK",H:H,H3702),"")</f>
        <v>0</v>
      </c>
      <c r="N3702" s="61" t="n">
        <f aca="false">IF(J3702="PosK",SUMIFS(K:K,J:J,"eDNA",H:H,H3702),"")</f>
        <v>39.23</v>
      </c>
      <c r="P3702" s="62" t="n">
        <f aca="false">IF(K3704="No Ct",0,K3704)</f>
        <v>39.23</v>
      </c>
      <c r="Q3702" s="62" t="n">
        <f aca="false">IF(K3705="No Ct",0,K3705)</f>
        <v>0</v>
      </c>
      <c r="R3702" s="0" t="str">
        <f aca="false">IF(AND(L3702&gt;0,M3702=0),"Valid","Invalid")</f>
        <v>Valid</v>
      </c>
      <c r="S3702" s="0" t="str">
        <f aca="false">IF(OR(P3702&gt;1,Q3702&gt;1),"Present","Absent")</f>
        <v>Present</v>
      </c>
      <c r="T3702" s="63" t="str">
        <f aca="false">IF(OR(AND(P3702&gt;1,P3702&lt;41),AND(Q3702&gt;1,Q3702&lt;41)),"Ct&lt;41","Ct&gt;41")</f>
        <v>Ct&lt;41</v>
      </c>
      <c r="U3702" s="0" t="str">
        <f aca="false">I3702</f>
        <v>Loegfroe</v>
      </c>
      <c r="V3702" s="0" t="str">
        <f aca="false">MID(F3702,10,9)</f>
        <v>DL2018040</v>
      </c>
      <c r="W3702" s="64" t="str">
        <f aca="false">V3702&amp;"_"&amp;U3702&amp;"_"&amp;R3702&amp;"_"&amp;S3702&amp;"_"&amp;T3702</f>
        <v>DL2018040_Loegfroe_Valid_Present_Ct&lt;41</v>
      </c>
    </row>
    <row r="3703" customFormat="false" ht="14.25" hidden="false" customHeight="false" outlineLevel="0" collapsed="false">
      <c r="A3703" s="0" t="s">
        <v>745</v>
      </c>
      <c r="B3703" s="52" t="s">
        <v>746</v>
      </c>
      <c r="C3703" s="52" t="s">
        <v>747</v>
      </c>
      <c r="D3703" s="53" t="n">
        <v>0.1</v>
      </c>
      <c r="E3703" s="53" t="s">
        <v>748</v>
      </c>
      <c r="F3703" s="0" t="s">
        <v>1380</v>
      </c>
      <c r="G3703" s="0" t="str">
        <f aca="false">LEFT(B3703,2)</f>
        <v>01</v>
      </c>
      <c r="H3703" s="0" t="str">
        <f aca="false">I3703&amp;"_"&amp;G3703&amp;"_"&amp;F3703</f>
        <v>Loegfroe_01_20181115_DL2018040_AlssundGym_koersel1</v>
      </c>
      <c r="I3703" s="61" t="str">
        <f aca="false">MID(RIGHT(B3703,LEN(B3703)-3),1,FIND("_",RIGHT(B3703,LEN(B3703)-3))-1)</f>
        <v>Loegfroe</v>
      </c>
      <c r="J3703" s="61" t="str">
        <f aca="false">TRIM(SUBSTITUTE(RIGHT(B3703,FIND(I3703,B3703)+1),"_",""))</f>
        <v>NegK</v>
      </c>
      <c r="K3703" s="0" t="str">
        <f aca="false">IFERROR(VALUE(SUBSTITUTE(E3703,".",",")),E3703)</f>
        <v>No Ct</v>
      </c>
      <c r="L3703" s="61" t="str">
        <f aca="false">IF(J3703="PosK",SUMIFS(K:K,J:J,"PosK",H:H,H3703),"")</f>
        <v/>
      </c>
      <c r="M3703" s="61" t="str">
        <f aca="false">IF(J3703="PosK",SUMIFS(K:K,J:J,"NegK",H:H,H3703),"")</f>
        <v/>
      </c>
      <c r="N3703" s="61" t="str">
        <f aca="false">IF(J3703="PosK",SUMIFS(K:K,J:J,"eDNA",H:H,H3703),"")</f>
        <v/>
      </c>
    </row>
    <row r="3704" customFormat="false" ht="14.25" hidden="false" customHeight="false" outlineLevel="0" collapsed="false">
      <c r="A3704" s="0" t="s">
        <v>749</v>
      </c>
      <c r="B3704" s="52" t="s">
        <v>750</v>
      </c>
      <c r="C3704" s="52" t="s">
        <v>751</v>
      </c>
      <c r="D3704" s="53" t="n">
        <v>0.1</v>
      </c>
      <c r="E3704" s="53" t="n">
        <v>39.23</v>
      </c>
      <c r="F3704" s="0" t="s">
        <v>1380</v>
      </c>
      <c r="G3704" s="0" t="str">
        <f aca="false">LEFT(B3704,2)</f>
        <v>01</v>
      </c>
      <c r="H3704" s="0" t="str">
        <f aca="false">I3704&amp;"_"&amp;G3704&amp;"_"&amp;F3704</f>
        <v>Loegfroe_01_20181115_DL2018040_AlssundGym_koersel1</v>
      </c>
      <c r="I3704" s="61" t="str">
        <f aca="false">MID(RIGHT(B3704,LEN(B3704)-3),1,FIND("_",RIGHT(B3704,LEN(B3704)-3))-1)</f>
        <v>Loegfroe</v>
      </c>
      <c r="J3704" s="61" t="str">
        <f aca="false">TRIM(SUBSTITUTE(RIGHT(B3704,FIND(I3704,B3704)+1),"_",""))</f>
        <v>eDNA</v>
      </c>
      <c r="K3704" s="0" t="n">
        <f aca="false">IFERROR(VALUE(SUBSTITUTE(E3704,".",",")),E3704)</f>
        <v>39.23</v>
      </c>
      <c r="L3704" s="61" t="str">
        <f aca="false">IF(J3704="PosK",SUMIFS(K:K,J:J,"PosK",H:H,H3704),"")</f>
        <v/>
      </c>
      <c r="M3704" s="61" t="str">
        <f aca="false">IF(J3704="PosK",SUMIFS(K:K,J:J,"NegK",H:H,H3704),"")</f>
        <v/>
      </c>
      <c r="N3704" s="61" t="str">
        <f aca="false">IF(J3704="PosK",SUMIFS(K:K,J:J,"eDNA",H:H,H3704),"")</f>
        <v/>
      </c>
      <c r="Q3704" s="62"/>
    </row>
    <row r="3705" customFormat="false" ht="14.25" hidden="false" customHeight="false" outlineLevel="0" collapsed="false">
      <c r="A3705" s="0" t="s">
        <v>752</v>
      </c>
      <c r="B3705" s="52" t="s">
        <v>750</v>
      </c>
      <c r="C3705" s="52" t="s">
        <v>751</v>
      </c>
      <c r="D3705" s="53" t="n">
        <v>0.1</v>
      </c>
      <c r="E3705" s="53" t="s">
        <v>748</v>
      </c>
      <c r="F3705" s="0" t="s">
        <v>1380</v>
      </c>
      <c r="G3705" s="0" t="str">
        <f aca="false">LEFT(B3705,2)</f>
        <v>01</v>
      </c>
      <c r="H3705" s="0" t="str">
        <f aca="false">I3705&amp;"_"&amp;G3705&amp;"_"&amp;F3705</f>
        <v>Loegfroe_01_20181115_DL2018040_AlssundGym_koersel1</v>
      </c>
      <c r="I3705" s="61" t="str">
        <f aca="false">MID(RIGHT(B3705,LEN(B3705)-3),1,FIND("_",RIGHT(B3705,LEN(B3705)-3))-1)</f>
        <v>Loegfroe</v>
      </c>
      <c r="J3705" s="61" t="str">
        <f aca="false">TRIM(SUBSTITUTE(RIGHT(B3705,FIND(I3705,B3705)+1),"_",""))</f>
        <v>eDNA</v>
      </c>
      <c r="K3705" s="0" t="str">
        <f aca="false">IFERROR(VALUE(SUBSTITUTE(E3705,".",",")),E3705)</f>
        <v>No Ct</v>
      </c>
      <c r="L3705" s="61" t="str">
        <f aca="false">IF(J3705="PosK",SUMIFS(K:K,J:J,"PosK",H:H,H3705),"")</f>
        <v/>
      </c>
      <c r="M3705" s="61" t="str">
        <f aca="false">IF(J3705="PosK",SUMIFS(K:K,J:J,"NegK",H:H,H3705),"")</f>
        <v/>
      </c>
      <c r="N3705" s="61" t="str">
        <f aca="false">IF(J3705="PosK",SUMIFS(K:K,J:J,"eDNA",H:H,H3705),"")</f>
        <v/>
      </c>
      <c r="P3705" s="62"/>
      <c r="T3705" s="63"/>
      <c r="W3705" s="64"/>
    </row>
    <row r="3706" customFormat="false" ht="14.25" hidden="false" customHeight="false" outlineLevel="0" collapsed="false">
      <c r="A3706" s="0" t="s">
        <v>754</v>
      </c>
      <c r="B3706" s="52" t="s">
        <v>755</v>
      </c>
      <c r="C3706" s="52" t="s">
        <v>743</v>
      </c>
      <c r="D3706" s="53" t="n">
        <v>0.1</v>
      </c>
      <c r="E3706" s="53" t="s">
        <v>748</v>
      </c>
      <c r="F3706" s="0" t="s">
        <v>1380</v>
      </c>
      <c r="G3706" s="0" t="str">
        <f aca="false">LEFT(B3706,2)</f>
        <v>02</v>
      </c>
      <c r="H3706" s="0" t="str">
        <f aca="false">I3706&amp;"_"&amp;G3706&amp;"_"&amp;F3706</f>
        <v>StorVandsalamander_02_20181115_DL2018040_AlssundGym_koersel1</v>
      </c>
      <c r="I3706" s="61" t="str">
        <f aca="false">MID(RIGHT(B3706,LEN(B3706)-3),1,FIND("_",RIGHT(B3706,LEN(B3706)-3))-1)</f>
        <v>StorVandsalamander</v>
      </c>
      <c r="J3706" s="61" t="str">
        <f aca="false">TRIM(SUBSTITUTE(RIGHT(B3706,FIND(I3706,B3706)+1),"_",""))</f>
        <v>PosK</v>
      </c>
      <c r="K3706" s="0" t="str">
        <f aca="false">IFERROR(VALUE(SUBSTITUTE(E3706,".",",")),E3706)</f>
        <v>No Ct</v>
      </c>
      <c r="L3706" s="61" t="n">
        <f aca="false">IF(J3706="PosK",SUMIFS(K:K,J:J,"PosK",H:H,H3706),"")</f>
        <v>0</v>
      </c>
      <c r="M3706" s="61" t="n">
        <f aca="false">IF(J3706="PosK",SUMIFS(K:K,J:J,"NegK",H:H,H3706),"")</f>
        <v>0</v>
      </c>
      <c r="N3706" s="61" t="n">
        <f aca="false">IF(J3706="PosK",SUMIFS(K:K,J:J,"eDNA",H:H,H3706),"")</f>
        <v>0</v>
      </c>
      <c r="P3706" s="62" t="n">
        <f aca="false">IF(K3708="No Ct",0,K3708)</f>
        <v>0</v>
      </c>
      <c r="Q3706" s="62" t="n">
        <f aca="false">IF(K3709="No Ct",0,K3709)</f>
        <v>0</v>
      </c>
      <c r="R3706" s="0" t="str">
        <f aca="false">IF(AND(L3706&gt;0,M3706=0),"Valid","Invalid")</f>
        <v>Invalid</v>
      </c>
      <c r="S3706" s="0" t="str">
        <f aca="false">IF(OR(P3706&gt;1,Q3706&gt;1),"Present","Absent")</f>
        <v>Absent</v>
      </c>
      <c r="T3706" s="63" t="str">
        <f aca="false">IF(OR(AND(P3706&gt;1,P3706&lt;41),AND(Q3706&gt;1,Q3706&lt;41)),"Ct&lt;41","Ct&gt;41")</f>
        <v>Ct&gt;41</v>
      </c>
      <c r="U3706" s="0" t="str">
        <f aca="false">I3706</f>
        <v>StorVandsalamander</v>
      </c>
      <c r="V3706" s="0" t="str">
        <f aca="false">MID(F3706,10,9)</f>
        <v>DL2018040</v>
      </c>
      <c r="W3706" s="64" t="str">
        <f aca="false">V3706&amp;"_"&amp;U3706&amp;"_"&amp;R3706&amp;"_"&amp;S3706&amp;"_"&amp;T3706</f>
        <v>DL2018040_StorVandsalamander_Invalid_Absent_Ct&gt;41</v>
      </c>
    </row>
    <row r="3707" customFormat="false" ht="14.25" hidden="false" customHeight="false" outlineLevel="0" collapsed="false">
      <c r="A3707" s="0" t="s">
        <v>756</v>
      </c>
      <c r="B3707" s="52" t="s">
        <v>757</v>
      </c>
      <c r="C3707" s="52" t="s">
        <v>747</v>
      </c>
      <c r="D3707" s="53" t="n">
        <v>0.1</v>
      </c>
      <c r="E3707" s="53" t="s">
        <v>748</v>
      </c>
      <c r="F3707" s="0" t="s">
        <v>1380</v>
      </c>
      <c r="G3707" s="0" t="str">
        <f aca="false">LEFT(B3707,2)</f>
        <v>02</v>
      </c>
      <c r="H3707" s="0" t="str">
        <f aca="false">I3707&amp;"_"&amp;G3707&amp;"_"&amp;F3707</f>
        <v>StorVandsalamander_02_20181115_DL2018040_AlssundGym_koersel1</v>
      </c>
      <c r="I3707" s="61" t="str">
        <f aca="false">MID(RIGHT(B3707,LEN(B3707)-3),1,FIND("_",RIGHT(B3707,LEN(B3707)-3))-1)</f>
        <v>StorVandsalamander</v>
      </c>
      <c r="J3707" s="61" t="str">
        <f aca="false">TRIM(SUBSTITUTE(RIGHT(B3707,FIND(I3707,B3707)+1),"_",""))</f>
        <v>NegK</v>
      </c>
      <c r="K3707" s="0" t="str">
        <f aca="false">IFERROR(VALUE(SUBSTITUTE(E3707,".",",")),E3707)</f>
        <v>No Ct</v>
      </c>
      <c r="L3707" s="61" t="str">
        <f aca="false">IF(J3707="PosK",SUMIFS(K:K,J:J,"PosK",H:H,H3707),"")</f>
        <v/>
      </c>
      <c r="M3707" s="61" t="str">
        <f aca="false">IF(J3707="PosK",SUMIFS(K:K,J:J,"NegK",H:H,H3707),"")</f>
        <v/>
      </c>
      <c r="N3707" s="61" t="str">
        <f aca="false">IF(J3707="PosK",SUMIFS(K:K,J:J,"eDNA",H:H,H3707),"")</f>
        <v/>
      </c>
    </row>
    <row r="3708" customFormat="false" ht="14.25" hidden="false" customHeight="false" outlineLevel="0" collapsed="false">
      <c r="A3708" s="0" t="s">
        <v>758</v>
      </c>
      <c r="B3708" s="52" t="s">
        <v>759</v>
      </c>
      <c r="C3708" s="52" t="s">
        <v>751</v>
      </c>
      <c r="D3708" s="53" t="n">
        <v>0.1</v>
      </c>
      <c r="E3708" s="53" t="s">
        <v>748</v>
      </c>
      <c r="F3708" s="0" t="s">
        <v>1380</v>
      </c>
      <c r="G3708" s="0" t="str">
        <f aca="false">LEFT(B3708,2)</f>
        <v>02</v>
      </c>
      <c r="H3708" s="0" t="str">
        <f aca="false">I3708&amp;"_"&amp;G3708&amp;"_"&amp;F3708</f>
        <v>StorVandsalamander_02_20181115_DL2018040_AlssundGym_koersel1</v>
      </c>
      <c r="I3708" s="61" t="str">
        <f aca="false">MID(RIGHT(B3708,LEN(B3708)-3),1,FIND("_",RIGHT(B3708,LEN(B3708)-3))-1)</f>
        <v>StorVandsalamander</v>
      </c>
      <c r="J3708" s="61" t="str">
        <f aca="false">TRIM(SUBSTITUTE(RIGHT(B3708,FIND(I3708,B3708)+1),"_",""))</f>
        <v>eDNA</v>
      </c>
      <c r="K3708" s="0" t="str">
        <f aca="false">IFERROR(VALUE(SUBSTITUTE(E3708,".",",")),E3708)</f>
        <v>No Ct</v>
      </c>
      <c r="L3708" s="61" t="str">
        <f aca="false">IF(J3708="PosK",SUMIFS(K:K,J:J,"PosK",H:H,H3708),"")</f>
        <v/>
      </c>
      <c r="M3708" s="61" t="str">
        <f aca="false">IF(J3708="PosK",SUMIFS(K:K,J:J,"NegK",H:H,H3708),"")</f>
        <v/>
      </c>
      <c r="N3708" s="61" t="str">
        <f aca="false">IF(J3708="PosK",SUMIFS(K:K,J:J,"eDNA",H:H,H3708),"")</f>
        <v/>
      </c>
      <c r="Q3708" s="62"/>
    </row>
    <row r="3709" customFormat="false" ht="14.25" hidden="false" customHeight="false" outlineLevel="0" collapsed="false">
      <c r="A3709" s="0" t="s">
        <v>760</v>
      </c>
      <c r="B3709" s="52" t="s">
        <v>759</v>
      </c>
      <c r="C3709" s="52" t="s">
        <v>751</v>
      </c>
      <c r="D3709" s="53" t="n">
        <v>0.1</v>
      </c>
      <c r="E3709" s="53" t="s">
        <v>748</v>
      </c>
      <c r="F3709" s="0" t="s">
        <v>1380</v>
      </c>
      <c r="G3709" s="0" t="str">
        <f aca="false">LEFT(B3709,2)</f>
        <v>02</v>
      </c>
      <c r="H3709" s="0" t="str">
        <f aca="false">I3709&amp;"_"&amp;G3709&amp;"_"&amp;F3709</f>
        <v>StorVandsalamander_02_20181115_DL2018040_AlssundGym_koersel1</v>
      </c>
      <c r="I3709" s="61" t="str">
        <f aca="false">MID(RIGHT(B3709,LEN(B3709)-3),1,FIND("_",RIGHT(B3709,LEN(B3709)-3))-1)</f>
        <v>StorVandsalamander</v>
      </c>
      <c r="J3709" s="61" t="str">
        <f aca="false">TRIM(SUBSTITUTE(RIGHT(B3709,FIND(I3709,B3709)+1),"_",""))</f>
        <v>eDNA</v>
      </c>
      <c r="K3709" s="0" t="str">
        <f aca="false">IFERROR(VALUE(SUBSTITUTE(E3709,".",",")),E3709)</f>
        <v>No Ct</v>
      </c>
      <c r="L3709" s="61" t="str">
        <f aca="false">IF(J3709="PosK",SUMIFS(K:K,J:J,"PosK",H:H,H3709),"")</f>
        <v/>
      </c>
      <c r="M3709" s="61" t="str">
        <f aca="false">IF(J3709="PosK",SUMIFS(K:K,J:J,"NegK",H:H,H3709),"")</f>
        <v/>
      </c>
      <c r="N3709" s="61" t="str">
        <f aca="false">IF(J3709="PosK",SUMIFS(K:K,J:J,"eDNA",H:H,H3709),"")</f>
        <v/>
      </c>
      <c r="P3709" s="62"/>
      <c r="T3709" s="63"/>
      <c r="W3709" s="64"/>
    </row>
    <row r="3710" customFormat="false" ht="14.25" hidden="false" customHeight="false" outlineLevel="0" collapsed="false">
      <c r="A3710" s="0" t="s">
        <v>762</v>
      </c>
      <c r="B3710" s="52" t="s">
        <v>763</v>
      </c>
      <c r="C3710" s="52" t="s">
        <v>743</v>
      </c>
      <c r="D3710" s="53" t="n">
        <v>0.1</v>
      </c>
      <c r="E3710" s="53" t="n">
        <v>23.33</v>
      </c>
      <c r="F3710" s="0" t="s">
        <v>1380</v>
      </c>
      <c r="G3710" s="0" t="str">
        <f aca="false">LEFT(B3710,2)</f>
        <v>03</v>
      </c>
      <c r="H3710" s="0" t="str">
        <f aca="false">I3710&amp;"_"&amp;G3710&amp;"_"&amp;F3710</f>
        <v>Strandtudse_03_20181115_DL2018040_AlssundGym_koersel1</v>
      </c>
      <c r="I3710" s="61" t="str">
        <f aca="false">MID(RIGHT(B3710,LEN(B3710)-3),1,FIND("_",RIGHT(B3710,LEN(B3710)-3))-1)</f>
        <v>Strandtudse</v>
      </c>
      <c r="J3710" s="61" t="str">
        <f aca="false">TRIM(SUBSTITUTE(RIGHT(B3710,FIND(I3710,B3710)+1),"_",""))</f>
        <v>PosK</v>
      </c>
      <c r="K3710" s="0" t="n">
        <f aca="false">IFERROR(VALUE(SUBSTITUTE(E3710,".",",")),E3710)</f>
        <v>23.33</v>
      </c>
      <c r="L3710" s="61" t="n">
        <f aca="false">IF(J3710="PosK",SUMIFS(K:K,J:J,"PosK",H:H,H3710),"")</f>
        <v>23.33</v>
      </c>
      <c r="M3710" s="61" t="n">
        <f aca="false">IF(J3710="PosK",SUMIFS(K:K,J:J,"NegK",H:H,H3710),"")</f>
        <v>0</v>
      </c>
      <c r="N3710" s="61" t="n">
        <f aca="false">IF(J3710="PosK",SUMIFS(K:K,J:J,"eDNA",H:H,H3710),"")</f>
        <v>0</v>
      </c>
      <c r="P3710" s="62" t="n">
        <f aca="false">IF(K3712="No Ct",0,K3712)</f>
        <v>0</v>
      </c>
      <c r="Q3710" s="62" t="n">
        <f aca="false">IF(K3713="No Ct",0,K3713)</f>
        <v>0</v>
      </c>
      <c r="R3710" s="0" t="str">
        <f aca="false">IF(AND(L3710&gt;0,M3710=0),"Valid","Invalid")</f>
        <v>Valid</v>
      </c>
      <c r="S3710" s="0" t="str">
        <f aca="false">IF(OR(P3710&gt;1,Q3710&gt;1),"Present","Absent")</f>
        <v>Absent</v>
      </c>
      <c r="T3710" s="63" t="str">
        <f aca="false">IF(OR(AND(P3710&gt;1,P3710&lt;41),AND(Q3710&gt;1,Q3710&lt;41)),"Ct&lt;41","Ct&gt;41")</f>
        <v>Ct&gt;41</v>
      </c>
      <c r="U3710" s="0" t="str">
        <f aca="false">I3710</f>
        <v>Strandtudse</v>
      </c>
      <c r="V3710" s="0" t="str">
        <f aca="false">MID(F3710,10,9)</f>
        <v>DL2018040</v>
      </c>
      <c r="W3710" s="64" t="str">
        <f aca="false">V3710&amp;"_"&amp;U3710&amp;"_"&amp;R3710&amp;"_"&amp;S3710&amp;"_"&amp;T3710</f>
        <v>DL2018040_Strandtudse_Valid_Absent_Ct&gt;41</v>
      </c>
    </row>
    <row r="3711" customFormat="false" ht="14.25" hidden="false" customHeight="false" outlineLevel="0" collapsed="false">
      <c r="A3711" s="0" t="s">
        <v>764</v>
      </c>
      <c r="B3711" s="52" t="s">
        <v>765</v>
      </c>
      <c r="C3711" s="52" t="s">
        <v>747</v>
      </c>
      <c r="D3711" s="53" t="n">
        <v>0.1</v>
      </c>
      <c r="E3711" s="53" t="s">
        <v>748</v>
      </c>
      <c r="F3711" s="0" t="s">
        <v>1380</v>
      </c>
      <c r="G3711" s="0" t="str">
        <f aca="false">LEFT(B3711,2)</f>
        <v>03</v>
      </c>
      <c r="H3711" s="0" t="str">
        <f aca="false">I3711&amp;"_"&amp;G3711&amp;"_"&amp;F3711</f>
        <v>Strandtudse_03_20181115_DL2018040_AlssundGym_koersel1</v>
      </c>
      <c r="I3711" s="61" t="str">
        <f aca="false">MID(RIGHT(B3711,LEN(B3711)-3),1,FIND("_",RIGHT(B3711,LEN(B3711)-3))-1)</f>
        <v>Strandtudse</v>
      </c>
      <c r="J3711" s="61" t="str">
        <f aca="false">TRIM(SUBSTITUTE(RIGHT(B3711,FIND(I3711,B3711)+1),"_",""))</f>
        <v>NegK</v>
      </c>
      <c r="K3711" s="0" t="str">
        <f aca="false">IFERROR(VALUE(SUBSTITUTE(E3711,".",",")),E3711)</f>
        <v>No Ct</v>
      </c>
      <c r="L3711" s="61" t="str">
        <f aca="false">IF(J3711="PosK",SUMIFS(K:K,J:J,"PosK",H:H,H3711),"")</f>
        <v/>
      </c>
      <c r="M3711" s="61" t="str">
        <f aca="false">IF(J3711="PosK",SUMIFS(K:K,J:J,"NegK",H:H,H3711),"")</f>
        <v/>
      </c>
      <c r="N3711" s="61" t="str">
        <f aca="false">IF(J3711="PosK",SUMIFS(K:K,J:J,"eDNA",H:H,H3711),"")</f>
        <v/>
      </c>
    </row>
    <row r="3712" customFormat="false" ht="14.25" hidden="false" customHeight="false" outlineLevel="0" collapsed="false">
      <c r="A3712" s="0" t="s">
        <v>766</v>
      </c>
      <c r="B3712" s="52" t="s">
        <v>767</v>
      </c>
      <c r="C3712" s="52" t="s">
        <v>751</v>
      </c>
      <c r="D3712" s="53" t="n">
        <v>0.1</v>
      </c>
      <c r="E3712" s="53" t="s">
        <v>748</v>
      </c>
      <c r="F3712" s="0" t="s">
        <v>1380</v>
      </c>
      <c r="G3712" s="0" t="str">
        <f aca="false">LEFT(B3712,2)</f>
        <v>03</v>
      </c>
      <c r="H3712" s="0" t="str">
        <f aca="false">I3712&amp;"_"&amp;G3712&amp;"_"&amp;F3712</f>
        <v>Strandtudse_03_20181115_DL2018040_AlssundGym_koersel1</v>
      </c>
      <c r="I3712" s="61" t="str">
        <f aca="false">MID(RIGHT(B3712,LEN(B3712)-3),1,FIND("_",RIGHT(B3712,LEN(B3712)-3))-1)</f>
        <v>Strandtudse</v>
      </c>
      <c r="J3712" s="61" t="str">
        <f aca="false">TRIM(SUBSTITUTE(RIGHT(B3712,FIND(I3712,B3712)+1),"_",""))</f>
        <v>eDNA</v>
      </c>
      <c r="K3712" s="0" t="str">
        <f aca="false">IFERROR(VALUE(SUBSTITUTE(E3712,".",",")),E3712)</f>
        <v>No Ct</v>
      </c>
      <c r="L3712" s="61" t="str">
        <f aca="false">IF(J3712="PosK",SUMIFS(K:K,J:J,"PosK",H:H,H3712),"")</f>
        <v/>
      </c>
      <c r="M3712" s="61" t="str">
        <f aca="false">IF(J3712="PosK",SUMIFS(K:K,J:J,"NegK",H:H,H3712),"")</f>
        <v/>
      </c>
      <c r="N3712" s="61" t="str">
        <f aca="false">IF(J3712="PosK",SUMIFS(K:K,J:J,"eDNA",H:H,H3712),"")</f>
        <v/>
      </c>
      <c r="Q3712" s="62"/>
    </row>
    <row r="3713" customFormat="false" ht="14.25" hidden="false" customHeight="false" outlineLevel="0" collapsed="false">
      <c r="A3713" s="0" t="s">
        <v>768</v>
      </c>
      <c r="B3713" s="52" t="s">
        <v>767</v>
      </c>
      <c r="C3713" s="52" t="s">
        <v>751</v>
      </c>
      <c r="D3713" s="53" t="n">
        <v>0.1</v>
      </c>
      <c r="E3713" s="53" t="s">
        <v>748</v>
      </c>
      <c r="F3713" s="0" t="s">
        <v>1380</v>
      </c>
      <c r="G3713" s="0" t="str">
        <f aca="false">LEFT(B3713,2)</f>
        <v>03</v>
      </c>
      <c r="H3713" s="0" t="str">
        <f aca="false">I3713&amp;"_"&amp;G3713&amp;"_"&amp;F3713</f>
        <v>Strandtudse_03_20181115_DL2018040_AlssundGym_koersel1</v>
      </c>
      <c r="I3713" s="61" t="str">
        <f aca="false">MID(RIGHT(B3713,LEN(B3713)-3),1,FIND("_",RIGHT(B3713,LEN(B3713)-3))-1)</f>
        <v>Strandtudse</v>
      </c>
      <c r="J3713" s="61" t="str">
        <f aca="false">TRIM(SUBSTITUTE(RIGHT(B3713,FIND(I3713,B3713)+1),"_",""))</f>
        <v>eDNA</v>
      </c>
      <c r="K3713" s="0" t="str">
        <f aca="false">IFERROR(VALUE(SUBSTITUTE(E3713,".",",")),E3713)</f>
        <v>No Ct</v>
      </c>
      <c r="L3713" s="61" t="str">
        <f aca="false">IF(J3713="PosK",SUMIFS(K:K,J:J,"PosK",H:H,H3713),"")</f>
        <v/>
      </c>
      <c r="M3713" s="61" t="str">
        <f aca="false">IF(J3713="PosK",SUMIFS(K:K,J:J,"NegK",H:H,H3713),"")</f>
        <v/>
      </c>
      <c r="N3713" s="61" t="str">
        <f aca="false">IF(J3713="PosK",SUMIFS(K:K,J:J,"eDNA",H:H,H3713),"")</f>
        <v/>
      </c>
      <c r="P3713" s="62"/>
      <c r="T3713" s="63"/>
      <c r="W3713" s="64"/>
    </row>
    <row r="3714" customFormat="false" ht="14.25" hidden="false" customHeight="false" outlineLevel="0" collapsed="false">
      <c r="A3714" s="0" t="s">
        <v>770</v>
      </c>
      <c r="B3714" s="52" t="s">
        <v>771</v>
      </c>
      <c r="C3714" s="52" t="s">
        <v>743</v>
      </c>
      <c r="D3714" s="53" t="n">
        <v>0.1</v>
      </c>
      <c r="E3714" s="53" t="n">
        <v>32.85</v>
      </c>
      <c r="F3714" s="0" t="s">
        <v>1380</v>
      </c>
      <c r="G3714" s="0" t="str">
        <f aca="false">LEFT(B3714,2)</f>
        <v>04</v>
      </c>
      <c r="H3714" s="0" t="str">
        <f aca="false">I3714&amp;"_"&amp;G3714&amp;"_"&amp;F3714</f>
        <v>GroenbrogetTudse_04_20181115_DL2018040_AlssundGym_koersel1</v>
      </c>
      <c r="I3714" s="61" t="str">
        <f aca="false">MID(RIGHT(B3714,LEN(B3714)-3),1,FIND("_",RIGHT(B3714,LEN(B3714)-3))-1)</f>
        <v>GroenbrogetTudse</v>
      </c>
      <c r="J3714" s="61" t="str">
        <f aca="false">TRIM(SUBSTITUTE(RIGHT(B3714,FIND(I3714,B3714)+1),"_",""))</f>
        <v>PosK</v>
      </c>
      <c r="K3714" s="0" t="n">
        <f aca="false">IFERROR(VALUE(SUBSTITUTE(E3714,".",",")),E3714)</f>
        <v>32.85</v>
      </c>
      <c r="L3714" s="61" t="n">
        <f aca="false">IF(J3714="PosK",SUMIFS(K:K,J:J,"PosK",H:H,H3714),"")</f>
        <v>32.85</v>
      </c>
      <c r="M3714" s="61" t="n">
        <f aca="false">IF(J3714="PosK",SUMIFS(K:K,J:J,"NegK",H:H,H3714),"")</f>
        <v>0</v>
      </c>
      <c r="N3714" s="61" t="n">
        <f aca="false">IF(J3714="PosK",SUMIFS(K:K,J:J,"eDNA",H:H,H3714),"")</f>
        <v>0</v>
      </c>
      <c r="P3714" s="62" t="n">
        <f aca="false">IF(K3716="No Ct",0,K3716)</f>
        <v>0</v>
      </c>
      <c r="Q3714" s="62" t="n">
        <f aca="false">IF(K3717="No Ct",0,K3717)</f>
        <v>0</v>
      </c>
      <c r="R3714" s="0" t="str">
        <f aca="false">IF(AND(L3714&gt;0,M3714=0),"Valid","Invalid")</f>
        <v>Valid</v>
      </c>
      <c r="S3714" s="0" t="str">
        <f aca="false">IF(OR(P3714&gt;1,Q3714&gt;1),"Present","Absent")</f>
        <v>Absent</v>
      </c>
      <c r="T3714" s="63" t="str">
        <f aca="false">IF(OR(AND(P3714&gt;1,P3714&lt;41),AND(Q3714&gt;1,Q3714&lt;41)),"Ct&lt;41","Ct&gt;41")</f>
        <v>Ct&gt;41</v>
      </c>
      <c r="U3714" s="0" t="str">
        <f aca="false">I3714</f>
        <v>GroenbrogetTudse</v>
      </c>
      <c r="V3714" s="0" t="str">
        <f aca="false">MID(F3714,10,9)</f>
        <v>DL2018040</v>
      </c>
      <c r="W3714" s="64" t="str">
        <f aca="false">V3714&amp;"_"&amp;U3714&amp;"_"&amp;R3714&amp;"_"&amp;S3714&amp;"_"&amp;T3714</f>
        <v>DL2018040_GroenbrogetTudse_Valid_Absent_Ct&gt;41</v>
      </c>
    </row>
    <row r="3715" customFormat="false" ht="14.25" hidden="false" customHeight="false" outlineLevel="0" collapsed="false">
      <c r="A3715" s="0" t="s">
        <v>772</v>
      </c>
      <c r="B3715" s="52" t="s">
        <v>773</v>
      </c>
      <c r="C3715" s="52" t="s">
        <v>747</v>
      </c>
      <c r="D3715" s="53" t="n">
        <v>0.1</v>
      </c>
      <c r="E3715" s="53" t="s">
        <v>748</v>
      </c>
      <c r="F3715" s="0" t="s">
        <v>1380</v>
      </c>
      <c r="G3715" s="0" t="str">
        <f aca="false">LEFT(B3715,2)</f>
        <v>04</v>
      </c>
      <c r="H3715" s="0" t="str">
        <f aca="false">I3715&amp;"_"&amp;G3715&amp;"_"&amp;F3715</f>
        <v>GroenbrogetTudse_04_20181115_DL2018040_AlssundGym_koersel1</v>
      </c>
      <c r="I3715" s="61" t="str">
        <f aca="false">MID(RIGHT(B3715,LEN(B3715)-3),1,FIND("_",RIGHT(B3715,LEN(B3715)-3))-1)</f>
        <v>GroenbrogetTudse</v>
      </c>
      <c r="J3715" s="61" t="str">
        <f aca="false">TRIM(SUBSTITUTE(RIGHT(B3715,FIND(I3715,B3715)+1),"_",""))</f>
        <v>NegK</v>
      </c>
      <c r="K3715" s="0" t="str">
        <f aca="false">IFERROR(VALUE(SUBSTITUTE(E3715,".",",")),E3715)</f>
        <v>No Ct</v>
      </c>
      <c r="L3715" s="61" t="str">
        <f aca="false">IF(J3715="PosK",SUMIFS(K:K,J:J,"PosK",H:H,H3715),"")</f>
        <v/>
      </c>
      <c r="M3715" s="61" t="str">
        <f aca="false">IF(J3715="PosK",SUMIFS(K:K,J:J,"NegK",H:H,H3715),"")</f>
        <v/>
      </c>
      <c r="N3715" s="61" t="str">
        <f aca="false">IF(J3715="PosK",SUMIFS(K:K,J:J,"eDNA",H:H,H3715),"")</f>
        <v/>
      </c>
    </row>
    <row r="3716" customFormat="false" ht="14.25" hidden="false" customHeight="false" outlineLevel="0" collapsed="false">
      <c r="A3716" s="0" t="s">
        <v>774</v>
      </c>
      <c r="B3716" s="52" t="s">
        <v>775</v>
      </c>
      <c r="C3716" s="52" t="s">
        <v>751</v>
      </c>
      <c r="D3716" s="53" t="n">
        <v>0.1</v>
      </c>
      <c r="E3716" s="53" t="s">
        <v>748</v>
      </c>
      <c r="F3716" s="0" t="s">
        <v>1380</v>
      </c>
      <c r="G3716" s="0" t="str">
        <f aca="false">LEFT(B3716,2)</f>
        <v>04</v>
      </c>
      <c r="H3716" s="0" t="str">
        <f aca="false">I3716&amp;"_"&amp;G3716&amp;"_"&amp;F3716</f>
        <v>GroenbrogetTudse_04_20181115_DL2018040_AlssundGym_koersel1</v>
      </c>
      <c r="I3716" s="61" t="str">
        <f aca="false">MID(RIGHT(B3716,LEN(B3716)-3),1,FIND("_",RIGHT(B3716,LEN(B3716)-3))-1)</f>
        <v>GroenbrogetTudse</v>
      </c>
      <c r="J3716" s="61" t="str">
        <f aca="false">TRIM(SUBSTITUTE(RIGHT(B3716,FIND(I3716,B3716)+1),"_",""))</f>
        <v>eDNA</v>
      </c>
      <c r="K3716" s="0" t="str">
        <f aca="false">IFERROR(VALUE(SUBSTITUTE(E3716,".",",")),E3716)</f>
        <v>No Ct</v>
      </c>
      <c r="L3716" s="61" t="str">
        <f aca="false">IF(J3716="PosK",SUMIFS(K:K,J:J,"PosK",H:H,H3716),"")</f>
        <v/>
      </c>
      <c r="M3716" s="61" t="str">
        <f aca="false">IF(J3716="PosK",SUMIFS(K:K,J:J,"NegK",H:H,H3716),"")</f>
        <v/>
      </c>
      <c r="N3716" s="61" t="str">
        <f aca="false">IF(J3716="PosK",SUMIFS(K:K,J:J,"eDNA",H:H,H3716),"")</f>
        <v/>
      </c>
      <c r="Q3716" s="62"/>
    </row>
    <row r="3717" customFormat="false" ht="14.25" hidden="false" customHeight="false" outlineLevel="0" collapsed="false">
      <c r="A3717" s="0" t="s">
        <v>776</v>
      </c>
      <c r="B3717" s="52" t="s">
        <v>775</v>
      </c>
      <c r="C3717" s="52" t="s">
        <v>751</v>
      </c>
      <c r="D3717" s="53" t="n">
        <v>0.1</v>
      </c>
      <c r="E3717" s="53" t="s">
        <v>748</v>
      </c>
      <c r="F3717" s="0" t="s">
        <v>1380</v>
      </c>
      <c r="G3717" s="0" t="str">
        <f aca="false">LEFT(B3717,2)</f>
        <v>04</v>
      </c>
      <c r="H3717" s="0" t="str">
        <f aca="false">I3717&amp;"_"&amp;G3717&amp;"_"&amp;F3717</f>
        <v>GroenbrogetTudse_04_20181115_DL2018040_AlssundGym_koersel1</v>
      </c>
      <c r="I3717" s="61" t="str">
        <f aca="false">MID(RIGHT(B3717,LEN(B3717)-3),1,FIND("_",RIGHT(B3717,LEN(B3717)-3))-1)</f>
        <v>GroenbrogetTudse</v>
      </c>
      <c r="J3717" s="61" t="str">
        <f aca="false">TRIM(SUBSTITUTE(RIGHT(B3717,FIND(I3717,B3717)+1),"_",""))</f>
        <v>eDNA</v>
      </c>
      <c r="K3717" s="0" t="str">
        <f aca="false">IFERROR(VALUE(SUBSTITUTE(E3717,".",",")),E3717)</f>
        <v>No Ct</v>
      </c>
      <c r="L3717" s="61" t="str">
        <f aca="false">IF(J3717="PosK",SUMIFS(K:K,J:J,"PosK",H:H,H3717),"")</f>
        <v/>
      </c>
      <c r="M3717" s="61" t="str">
        <f aca="false">IF(J3717="PosK",SUMIFS(K:K,J:J,"NegK",H:H,H3717),"")</f>
        <v/>
      </c>
      <c r="N3717" s="61" t="str">
        <f aca="false">IF(J3717="PosK",SUMIFS(K:K,J:J,"eDNA",H:H,H3717),"")</f>
        <v/>
      </c>
      <c r="P3717" s="62"/>
      <c r="T3717" s="63"/>
      <c r="W3717" s="64"/>
    </row>
    <row r="3718" customFormat="false" ht="14.25" hidden="false" customHeight="false" outlineLevel="0" collapsed="false">
      <c r="A3718" s="0" t="s">
        <v>778</v>
      </c>
      <c r="B3718" s="52" t="s">
        <v>779</v>
      </c>
      <c r="C3718" s="52" t="s">
        <v>743</v>
      </c>
      <c r="D3718" s="53" t="n">
        <v>0.1</v>
      </c>
      <c r="E3718" s="53" t="n">
        <v>27.42</v>
      </c>
      <c r="F3718" s="0" t="s">
        <v>1380</v>
      </c>
      <c r="G3718" s="0" t="str">
        <f aca="false">LEFT(B3718,2)</f>
        <v>05</v>
      </c>
      <c r="H3718" s="0" t="str">
        <f aca="false">I3718&amp;"_"&amp;G3718&amp;"_"&amp;F3718</f>
        <v>Loevfroe_05_20181115_DL2018040_AlssundGym_koersel1</v>
      </c>
      <c r="I3718" s="61" t="str">
        <f aca="false">MID(RIGHT(B3718,LEN(B3718)-3),1,FIND("_",RIGHT(B3718,LEN(B3718)-3))-1)</f>
        <v>Loevfroe</v>
      </c>
      <c r="J3718" s="61" t="str">
        <f aca="false">TRIM(SUBSTITUTE(RIGHT(B3718,FIND(I3718,B3718)+1),"_",""))</f>
        <v>PosK</v>
      </c>
      <c r="K3718" s="0" t="n">
        <f aca="false">IFERROR(VALUE(SUBSTITUTE(E3718,".",",")),E3718)</f>
        <v>27.42</v>
      </c>
      <c r="L3718" s="61" t="n">
        <f aca="false">IF(J3718="PosK",SUMIFS(K:K,J:J,"PosK",H:H,H3718),"")</f>
        <v>27.42</v>
      </c>
      <c r="M3718" s="61" t="n">
        <f aca="false">IF(J3718="PosK",SUMIFS(K:K,J:J,"NegK",H:H,H3718),"")</f>
        <v>0</v>
      </c>
      <c r="N3718" s="61" t="n">
        <f aca="false">IF(J3718="PosK",SUMIFS(K:K,J:J,"eDNA",H:H,H3718),"")</f>
        <v>0</v>
      </c>
      <c r="P3718" s="62" t="n">
        <f aca="false">IF(K3720="No Ct",0,K3720)</f>
        <v>0</v>
      </c>
      <c r="Q3718" s="62" t="n">
        <f aca="false">IF(K3721="No Ct",0,K3721)</f>
        <v>0</v>
      </c>
      <c r="R3718" s="0" t="str">
        <f aca="false">IF(AND(L3718&gt;0,M3718=0),"Valid","Invalid")</f>
        <v>Valid</v>
      </c>
      <c r="S3718" s="0" t="str">
        <f aca="false">IF(OR(P3718&gt;1,Q3718&gt;1),"Present","Absent")</f>
        <v>Absent</v>
      </c>
      <c r="T3718" s="63" t="str">
        <f aca="false">IF(OR(AND(P3718&gt;1,P3718&lt;41),AND(Q3718&gt;1,Q3718&lt;41)),"Ct&lt;41","Ct&gt;41")</f>
        <v>Ct&gt;41</v>
      </c>
      <c r="U3718" s="0" t="str">
        <f aca="false">I3718</f>
        <v>Loevfroe</v>
      </c>
      <c r="V3718" s="0" t="str">
        <f aca="false">MID(F3718,10,9)</f>
        <v>DL2018040</v>
      </c>
      <c r="W3718" s="64" t="str">
        <f aca="false">V3718&amp;"_"&amp;U3718&amp;"_"&amp;R3718&amp;"_"&amp;S3718&amp;"_"&amp;T3718</f>
        <v>DL2018040_Loevfroe_Valid_Absent_Ct&gt;41</v>
      </c>
    </row>
    <row r="3719" customFormat="false" ht="14.25" hidden="false" customHeight="false" outlineLevel="0" collapsed="false">
      <c r="A3719" s="0" t="s">
        <v>780</v>
      </c>
      <c r="B3719" s="52" t="s">
        <v>781</v>
      </c>
      <c r="C3719" s="52" t="s">
        <v>747</v>
      </c>
      <c r="D3719" s="53" t="n">
        <v>0.1</v>
      </c>
      <c r="E3719" s="53" t="s">
        <v>748</v>
      </c>
      <c r="F3719" s="0" t="s">
        <v>1380</v>
      </c>
      <c r="G3719" s="0" t="str">
        <f aca="false">LEFT(B3719,2)</f>
        <v>05</v>
      </c>
      <c r="H3719" s="0" t="str">
        <f aca="false">I3719&amp;"_"&amp;G3719&amp;"_"&amp;F3719</f>
        <v>Loevfroe_05_20181115_DL2018040_AlssundGym_koersel1</v>
      </c>
      <c r="I3719" s="61" t="str">
        <f aca="false">MID(RIGHT(B3719,LEN(B3719)-3),1,FIND("_",RIGHT(B3719,LEN(B3719)-3))-1)</f>
        <v>Loevfroe</v>
      </c>
      <c r="J3719" s="61" t="str">
        <f aca="false">TRIM(SUBSTITUTE(RIGHT(B3719,FIND(I3719,B3719)+1),"_",""))</f>
        <v>NegK</v>
      </c>
      <c r="K3719" s="0" t="str">
        <f aca="false">IFERROR(VALUE(SUBSTITUTE(E3719,".",",")),E3719)</f>
        <v>No Ct</v>
      </c>
      <c r="L3719" s="61" t="str">
        <f aca="false">IF(J3719="PosK",SUMIFS(K:K,J:J,"PosK",H:H,H3719),"")</f>
        <v/>
      </c>
      <c r="M3719" s="61" t="str">
        <f aca="false">IF(J3719="PosK",SUMIFS(K:K,J:J,"NegK",H:H,H3719),"")</f>
        <v/>
      </c>
      <c r="N3719" s="61" t="str">
        <f aca="false">IF(J3719="PosK",SUMIFS(K:K,J:J,"eDNA",H:H,H3719),"")</f>
        <v/>
      </c>
    </row>
    <row r="3720" customFormat="false" ht="14.25" hidden="false" customHeight="false" outlineLevel="0" collapsed="false">
      <c r="A3720" s="0" t="s">
        <v>782</v>
      </c>
      <c r="B3720" s="52" t="s">
        <v>783</v>
      </c>
      <c r="C3720" s="52" t="s">
        <v>751</v>
      </c>
      <c r="D3720" s="53" t="n">
        <v>0.1</v>
      </c>
      <c r="E3720" s="53" t="s">
        <v>748</v>
      </c>
      <c r="F3720" s="0" t="s">
        <v>1380</v>
      </c>
      <c r="G3720" s="0" t="str">
        <f aca="false">LEFT(B3720,2)</f>
        <v>05</v>
      </c>
      <c r="H3720" s="0" t="str">
        <f aca="false">I3720&amp;"_"&amp;G3720&amp;"_"&amp;F3720</f>
        <v>Loevfroe_05_20181115_DL2018040_AlssundGym_koersel1</v>
      </c>
      <c r="I3720" s="61" t="str">
        <f aca="false">MID(RIGHT(B3720,LEN(B3720)-3),1,FIND("_",RIGHT(B3720,LEN(B3720)-3))-1)</f>
        <v>Loevfroe</v>
      </c>
      <c r="J3720" s="61" t="str">
        <f aca="false">TRIM(SUBSTITUTE(RIGHT(B3720,FIND(I3720,B3720)+1),"_",""))</f>
        <v>eDNA</v>
      </c>
      <c r="K3720" s="0" t="str">
        <f aca="false">IFERROR(VALUE(SUBSTITUTE(E3720,".",",")),E3720)</f>
        <v>No Ct</v>
      </c>
      <c r="L3720" s="61" t="str">
        <f aca="false">IF(J3720="PosK",SUMIFS(K:K,J:J,"PosK",H:H,H3720),"")</f>
        <v/>
      </c>
      <c r="M3720" s="61" t="str">
        <f aca="false">IF(J3720="PosK",SUMIFS(K:K,J:J,"NegK",H:H,H3720),"")</f>
        <v/>
      </c>
      <c r="N3720" s="61" t="str">
        <f aca="false">IF(J3720="PosK",SUMIFS(K:K,J:J,"eDNA",H:H,H3720),"")</f>
        <v/>
      </c>
      <c r="Q3720" s="62"/>
    </row>
    <row r="3721" customFormat="false" ht="14.25" hidden="false" customHeight="false" outlineLevel="0" collapsed="false">
      <c r="A3721" s="0" t="s">
        <v>784</v>
      </c>
      <c r="B3721" s="52" t="s">
        <v>783</v>
      </c>
      <c r="C3721" s="52" t="s">
        <v>751</v>
      </c>
      <c r="D3721" s="53" t="n">
        <v>0.1</v>
      </c>
      <c r="E3721" s="53" t="s">
        <v>748</v>
      </c>
      <c r="F3721" s="0" t="s">
        <v>1380</v>
      </c>
      <c r="G3721" s="0" t="str">
        <f aca="false">LEFT(B3721,2)</f>
        <v>05</v>
      </c>
      <c r="H3721" s="0" t="str">
        <f aca="false">I3721&amp;"_"&amp;G3721&amp;"_"&amp;F3721</f>
        <v>Loevfroe_05_20181115_DL2018040_AlssundGym_koersel1</v>
      </c>
      <c r="I3721" s="61" t="str">
        <f aca="false">MID(RIGHT(B3721,LEN(B3721)-3),1,FIND("_",RIGHT(B3721,LEN(B3721)-3))-1)</f>
        <v>Loevfroe</v>
      </c>
      <c r="J3721" s="61" t="str">
        <f aca="false">TRIM(SUBSTITUTE(RIGHT(B3721,FIND(I3721,B3721)+1),"_",""))</f>
        <v>eDNA</v>
      </c>
      <c r="K3721" s="0" t="str">
        <f aca="false">IFERROR(VALUE(SUBSTITUTE(E3721,".",",")),E3721)</f>
        <v>No Ct</v>
      </c>
      <c r="L3721" s="61" t="str">
        <f aca="false">IF(J3721="PosK",SUMIFS(K:K,J:J,"PosK",H:H,H3721),"")</f>
        <v/>
      </c>
      <c r="M3721" s="61" t="str">
        <f aca="false">IF(J3721="PosK",SUMIFS(K:K,J:J,"NegK",H:H,H3721),"")</f>
        <v/>
      </c>
      <c r="N3721" s="61" t="str">
        <f aca="false">IF(J3721="PosK",SUMIFS(K:K,J:J,"eDNA",H:H,H3721),"")</f>
        <v/>
      </c>
      <c r="P3721" s="62"/>
      <c r="T3721" s="63"/>
      <c r="W3721" s="64"/>
    </row>
    <row r="3722" customFormat="false" ht="14.25" hidden="false" customHeight="false" outlineLevel="0" collapsed="false">
      <c r="A3722" s="0" t="s">
        <v>786</v>
      </c>
      <c r="B3722" s="52" t="s">
        <v>787</v>
      </c>
      <c r="C3722" s="52" t="s">
        <v>743</v>
      </c>
      <c r="D3722" s="53" t="n">
        <v>0.1</v>
      </c>
      <c r="E3722" s="53" t="n">
        <v>32.74</v>
      </c>
      <c r="F3722" s="0" t="s">
        <v>1380</v>
      </c>
      <c r="G3722" s="0" t="str">
        <f aca="false">LEFT(B3722,2)</f>
        <v>06</v>
      </c>
      <c r="H3722" s="0" t="str">
        <f aca="false">I3722&amp;"_"&amp;G3722&amp;"_"&amp;F3722</f>
        <v>Springfroe_06_20181115_DL2018040_AlssundGym_koersel1</v>
      </c>
      <c r="I3722" s="61" t="str">
        <f aca="false">MID(RIGHT(B3722,LEN(B3722)-3),1,FIND("_",RIGHT(B3722,LEN(B3722)-3))-1)</f>
        <v>Springfroe</v>
      </c>
      <c r="J3722" s="61" t="str">
        <f aca="false">TRIM(SUBSTITUTE(RIGHT(B3722,FIND(I3722,B3722)+1),"_",""))</f>
        <v>PosK</v>
      </c>
      <c r="K3722" s="0" t="n">
        <f aca="false">IFERROR(VALUE(SUBSTITUTE(E3722,".",",")),E3722)</f>
        <v>32.74</v>
      </c>
      <c r="L3722" s="61" t="n">
        <f aca="false">IF(J3722="PosK",SUMIFS(K:K,J:J,"PosK",H:H,H3722),"")</f>
        <v>32.74</v>
      </c>
      <c r="M3722" s="61" t="n">
        <f aca="false">IF(J3722="PosK",SUMIFS(K:K,J:J,"NegK",H:H,H3722),"")</f>
        <v>0</v>
      </c>
      <c r="N3722" s="61" t="n">
        <f aca="false">IF(J3722="PosK",SUMIFS(K:K,J:J,"eDNA",H:H,H3722),"")</f>
        <v>29.71</v>
      </c>
      <c r="P3722" s="62" t="n">
        <f aca="false">IF(K3724="No Ct",0,K3724)</f>
        <v>0</v>
      </c>
      <c r="Q3722" s="62" t="n">
        <f aca="false">IF(K3725="No Ct",0,K3725)</f>
        <v>29.71</v>
      </c>
      <c r="R3722" s="0" t="str">
        <f aca="false">IF(AND(L3722&gt;0,M3722=0),"Valid","Invalid")</f>
        <v>Valid</v>
      </c>
      <c r="S3722" s="0" t="str">
        <f aca="false">IF(OR(P3722&gt;1,Q3722&gt;1),"Present","Absent")</f>
        <v>Present</v>
      </c>
      <c r="T3722" s="63" t="str">
        <f aca="false">IF(OR(AND(P3722&gt;1,P3722&lt;41),AND(Q3722&gt;1,Q3722&lt;41)),"Ct&lt;41","Ct&gt;41")</f>
        <v>Ct&lt;41</v>
      </c>
      <c r="U3722" s="0" t="str">
        <f aca="false">I3722</f>
        <v>Springfroe</v>
      </c>
      <c r="V3722" s="0" t="str">
        <f aca="false">MID(F3722,10,9)</f>
        <v>DL2018040</v>
      </c>
      <c r="W3722" s="64" t="str">
        <f aca="false">V3722&amp;"_"&amp;U3722&amp;"_"&amp;R3722&amp;"_"&amp;S3722&amp;"_"&amp;T3722</f>
        <v>DL2018040_Springfroe_Valid_Present_Ct&lt;41</v>
      </c>
    </row>
    <row r="3723" customFormat="false" ht="14.25" hidden="false" customHeight="false" outlineLevel="0" collapsed="false">
      <c r="A3723" s="0" t="s">
        <v>788</v>
      </c>
      <c r="B3723" s="52" t="s">
        <v>789</v>
      </c>
      <c r="C3723" s="52" t="s">
        <v>747</v>
      </c>
      <c r="D3723" s="53" t="n">
        <v>0.1</v>
      </c>
      <c r="E3723" s="53" t="s">
        <v>748</v>
      </c>
      <c r="F3723" s="0" t="s">
        <v>1380</v>
      </c>
      <c r="G3723" s="0" t="str">
        <f aca="false">LEFT(B3723,2)</f>
        <v>06</v>
      </c>
      <c r="H3723" s="0" t="str">
        <f aca="false">I3723&amp;"_"&amp;G3723&amp;"_"&amp;F3723</f>
        <v>Springfroe_06_20181115_DL2018040_AlssundGym_koersel1</v>
      </c>
      <c r="I3723" s="61" t="str">
        <f aca="false">MID(RIGHT(B3723,LEN(B3723)-3),1,FIND("_",RIGHT(B3723,LEN(B3723)-3))-1)</f>
        <v>Springfroe</v>
      </c>
      <c r="J3723" s="61" t="str">
        <f aca="false">TRIM(SUBSTITUTE(RIGHT(B3723,FIND(I3723,B3723)+1),"_",""))</f>
        <v>NegK</v>
      </c>
      <c r="K3723" s="0" t="str">
        <f aca="false">IFERROR(VALUE(SUBSTITUTE(E3723,".",",")),E3723)</f>
        <v>No Ct</v>
      </c>
      <c r="L3723" s="61" t="str">
        <f aca="false">IF(J3723="PosK",SUMIFS(K:K,J:J,"PosK",H:H,H3723),"")</f>
        <v/>
      </c>
      <c r="M3723" s="61" t="str">
        <f aca="false">IF(J3723="PosK",SUMIFS(K:K,J:J,"NegK",H:H,H3723),"")</f>
        <v/>
      </c>
      <c r="N3723" s="61" t="str">
        <f aca="false">IF(J3723="PosK",SUMIFS(K:K,J:J,"eDNA",H:H,H3723),"")</f>
        <v/>
      </c>
    </row>
    <row r="3724" customFormat="false" ht="14.25" hidden="false" customHeight="false" outlineLevel="0" collapsed="false">
      <c r="A3724" s="0" t="s">
        <v>790</v>
      </c>
      <c r="B3724" s="52" t="s">
        <v>791</v>
      </c>
      <c r="C3724" s="52" t="s">
        <v>751</v>
      </c>
      <c r="D3724" s="53" t="n">
        <v>0.1</v>
      </c>
      <c r="E3724" s="53" t="s">
        <v>748</v>
      </c>
      <c r="F3724" s="0" t="s">
        <v>1380</v>
      </c>
      <c r="G3724" s="0" t="str">
        <f aca="false">LEFT(B3724,2)</f>
        <v>06</v>
      </c>
      <c r="H3724" s="0" t="str">
        <f aca="false">I3724&amp;"_"&amp;G3724&amp;"_"&amp;F3724</f>
        <v>Springfroe_06_20181115_DL2018040_AlssundGym_koersel1</v>
      </c>
      <c r="I3724" s="61" t="str">
        <f aca="false">MID(RIGHT(B3724,LEN(B3724)-3),1,FIND("_",RIGHT(B3724,LEN(B3724)-3))-1)</f>
        <v>Springfroe</v>
      </c>
      <c r="J3724" s="61" t="str">
        <f aca="false">TRIM(SUBSTITUTE(RIGHT(B3724,FIND(I3724,B3724)+1),"_",""))</f>
        <v>eDNA</v>
      </c>
      <c r="K3724" s="0" t="str">
        <f aca="false">IFERROR(VALUE(SUBSTITUTE(E3724,".",",")),E3724)</f>
        <v>No Ct</v>
      </c>
      <c r="L3724" s="61" t="str">
        <f aca="false">IF(J3724="PosK",SUMIFS(K:K,J:J,"PosK",H:H,H3724),"")</f>
        <v/>
      </c>
      <c r="M3724" s="61" t="str">
        <f aca="false">IF(J3724="PosK",SUMIFS(K:K,J:J,"NegK",H:H,H3724),"")</f>
        <v/>
      </c>
      <c r="N3724" s="61" t="str">
        <f aca="false">IF(J3724="PosK",SUMIFS(K:K,J:J,"eDNA",H:H,H3724),"")</f>
        <v/>
      </c>
      <c r="Q3724" s="62"/>
    </row>
    <row r="3725" customFormat="false" ht="14.25" hidden="false" customHeight="false" outlineLevel="0" collapsed="false">
      <c r="A3725" s="0" t="s">
        <v>792</v>
      </c>
      <c r="B3725" s="52" t="s">
        <v>791</v>
      </c>
      <c r="C3725" s="52" t="s">
        <v>751</v>
      </c>
      <c r="D3725" s="53" t="n">
        <v>0.1</v>
      </c>
      <c r="E3725" s="53" t="n">
        <v>29.71</v>
      </c>
      <c r="F3725" s="0" t="s">
        <v>1380</v>
      </c>
      <c r="G3725" s="0" t="str">
        <f aca="false">LEFT(B3725,2)</f>
        <v>06</v>
      </c>
      <c r="H3725" s="0" t="str">
        <f aca="false">I3725&amp;"_"&amp;G3725&amp;"_"&amp;F3725</f>
        <v>Springfroe_06_20181115_DL2018040_AlssundGym_koersel1</v>
      </c>
      <c r="I3725" s="61" t="str">
        <f aca="false">MID(RIGHT(B3725,LEN(B3725)-3),1,FIND("_",RIGHT(B3725,LEN(B3725)-3))-1)</f>
        <v>Springfroe</v>
      </c>
      <c r="J3725" s="61" t="str">
        <f aca="false">TRIM(SUBSTITUTE(RIGHT(B3725,FIND(I3725,B3725)+1),"_",""))</f>
        <v>eDNA</v>
      </c>
      <c r="K3725" s="0" t="n">
        <f aca="false">IFERROR(VALUE(SUBSTITUTE(E3725,".",",")),E3725)</f>
        <v>29.71</v>
      </c>
      <c r="L3725" s="61" t="str">
        <f aca="false">IF(J3725="PosK",SUMIFS(K:K,J:J,"PosK",H:H,H3725),"")</f>
        <v/>
      </c>
      <c r="M3725" s="61" t="str">
        <f aca="false">IF(J3725="PosK",SUMIFS(K:K,J:J,"NegK",H:H,H3725),"")</f>
        <v/>
      </c>
      <c r="N3725" s="61" t="str">
        <f aca="false">IF(J3725="PosK",SUMIFS(K:K,J:J,"eDNA",H:H,H3725),"")</f>
        <v/>
      </c>
      <c r="P3725" s="62"/>
      <c r="T3725" s="63"/>
      <c r="W3725" s="64"/>
    </row>
    <row r="3726" customFormat="false" ht="14.25" hidden="false" customHeight="false" outlineLevel="0" collapsed="false">
      <c r="A3726" s="0" t="s">
        <v>794</v>
      </c>
      <c r="B3726" s="52" t="s">
        <v>960</v>
      </c>
      <c r="C3726" s="52" t="s">
        <v>743</v>
      </c>
      <c r="D3726" s="53" t="n">
        <v>0.1</v>
      </c>
      <c r="E3726" s="53" t="n">
        <v>32.02</v>
      </c>
      <c r="F3726" s="0" t="s">
        <v>1380</v>
      </c>
      <c r="G3726" s="0" t="str">
        <f aca="false">LEFT(B3726,2)</f>
        <v>07</v>
      </c>
      <c r="H3726" s="0" t="str">
        <f aca="false">I3726&amp;"_"&amp;G3726&amp;"_"&amp;F3726</f>
        <v>Springfroe_07_20181115_DL2018040_AlssundGym_koersel1</v>
      </c>
      <c r="I3726" s="61" t="str">
        <f aca="false">MID(RIGHT(B3726,LEN(B3726)-3),1,FIND("_",RIGHT(B3726,LEN(B3726)-3))-1)</f>
        <v>Springfroe</v>
      </c>
      <c r="J3726" s="61" t="str">
        <f aca="false">TRIM(SUBSTITUTE(RIGHT(B3726,FIND(I3726,B3726)+1),"_",""))</f>
        <v>PosK</v>
      </c>
      <c r="K3726" s="0" t="n">
        <f aca="false">IFERROR(VALUE(SUBSTITUTE(E3726,".",",")),E3726)</f>
        <v>32.02</v>
      </c>
      <c r="L3726" s="61" t="n">
        <f aca="false">IF(J3726="PosK",SUMIFS(K:K,J:J,"PosK",H:H,H3726),"")</f>
        <v>32.02</v>
      </c>
      <c r="M3726" s="61" t="n">
        <f aca="false">IF(J3726="PosK",SUMIFS(K:K,J:J,"NegK",H:H,H3726),"")</f>
        <v>0</v>
      </c>
      <c r="N3726" s="61" t="n">
        <f aca="false">IF(J3726="PosK",SUMIFS(K:K,J:J,"eDNA",H:H,H3726),"")</f>
        <v>0</v>
      </c>
      <c r="P3726" s="62" t="n">
        <f aca="false">IF(K3728="No Ct",0,K3728)</f>
        <v>0</v>
      </c>
      <c r="Q3726" s="62" t="n">
        <f aca="false">IF(K3729="No Ct",0,K3729)</f>
        <v>0</v>
      </c>
      <c r="R3726" s="0" t="str">
        <f aca="false">IF(AND(L3726&gt;0,M3726=0),"Valid","Invalid")</f>
        <v>Valid</v>
      </c>
      <c r="S3726" s="0" t="str">
        <f aca="false">IF(OR(P3726&gt;1,Q3726&gt;1),"Present","Absent")</f>
        <v>Absent</v>
      </c>
      <c r="T3726" s="63" t="str">
        <f aca="false">IF(OR(AND(P3726&gt;1,P3726&lt;41),AND(Q3726&gt;1,Q3726&lt;41)),"Ct&lt;41","Ct&gt;41")</f>
        <v>Ct&gt;41</v>
      </c>
      <c r="U3726" s="0" t="str">
        <f aca="false">I3726</f>
        <v>Springfroe</v>
      </c>
      <c r="V3726" s="0" t="str">
        <f aca="false">MID(F3726,10,9)</f>
        <v>DL2018040</v>
      </c>
      <c r="W3726" s="64" t="str">
        <f aca="false">V3726&amp;"_"&amp;U3726&amp;"_"&amp;R3726&amp;"_"&amp;S3726&amp;"_"&amp;T3726</f>
        <v>DL2018040_Springfroe_Valid_Absent_Ct&gt;41</v>
      </c>
    </row>
    <row r="3727" customFormat="false" ht="14.25" hidden="false" customHeight="false" outlineLevel="0" collapsed="false">
      <c r="A3727" s="0" t="s">
        <v>796</v>
      </c>
      <c r="B3727" s="52" t="s">
        <v>961</v>
      </c>
      <c r="C3727" s="52" t="s">
        <v>747</v>
      </c>
      <c r="D3727" s="53" t="n">
        <v>0.1</v>
      </c>
      <c r="E3727" s="53" t="s">
        <v>748</v>
      </c>
      <c r="F3727" s="0" t="s">
        <v>1380</v>
      </c>
      <c r="G3727" s="0" t="str">
        <f aca="false">LEFT(B3727,2)</f>
        <v>07</v>
      </c>
      <c r="H3727" s="0" t="str">
        <f aca="false">I3727&amp;"_"&amp;G3727&amp;"_"&amp;F3727</f>
        <v>Springfroe_07_20181115_DL2018040_AlssundGym_koersel1</v>
      </c>
      <c r="I3727" s="61" t="str">
        <f aca="false">MID(RIGHT(B3727,LEN(B3727)-3),1,FIND("_",RIGHT(B3727,LEN(B3727)-3))-1)</f>
        <v>Springfroe</v>
      </c>
      <c r="J3727" s="61" t="str">
        <f aca="false">TRIM(SUBSTITUTE(RIGHT(B3727,FIND(I3727,B3727)+1),"_",""))</f>
        <v>NegK</v>
      </c>
      <c r="K3727" s="0" t="str">
        <f aca="false">IFERROR(VALUE(SUBSTITUTE(E3727,".",",")),E3727)</f>
        <v>No Ct</v>
      </c>
      <c r="L3727" s="61" t="str">
        <f aca="false">IF(J3727="PosK",SUMIFS(K:K,J:J,"PosK",H:H,H3727),"")</f>
        <v/>
      </c>
      <c r="M3727" s="61" t="str">
        <f aca="false">IF(J3727="PosK",SUMIFS(K:K,J:J,"NegK",H:H,H3727),"")</f>
        <v/>
      </c>
      <c r="N3727" s="61" t="str">
        <f aca="false">IF(J3727="PosK",SUMIFS(K:K,J:J,"eDNA",H:H,H3727),"")</f>
        <v/>
      </c>
    </row>
    <row r="3728" customFormat="false" ht="14.25" hidden="false" customHeight="false" outlineLevel="0" collapsed="false">
      <c r="A3728" s="0" t="s">
        <v>798</v>
      </c>
      <c r="B3728" s="52" t="s">
        <v>962</v>
      </c>
      <c r="C3728" s="52" t="s">
        <v>751</v>
      </c>
      <c r="D3728" s="53" t="n">
        <v>0.1</v>
      </c>
      <c r="E3728" s="53" t="s">
        <v>748</v>
      </c>
      <c r="F3728" s="0" t="s">
        <v>1380</v>
      </c>
      <c r="G3728" s="0" t="str">
        <f aca="false">LEFT(B3728,2)</f>
        <v>07</v>
      </c>
      <c r="H3728" s="0" t="str">
        <f aca="false">I3728&amp;"_"&amp;G3728&amp;"_"&amp;F3728</f>
        <v>Springfroe_07_20181115_DL2018040_AlssundGym_koersel1</v>
      </c>
      <c r="I3728" s="61" t="str">
        <f aca="false">MID(RIGHT(B3728,LEN(B3728)-3),1,FIND("_",RIGHT(B3728,LEN(B3728)-3))-1)</f>
        <v>Springfroe</v>
      </c>
      <c r="J3728" s="61" t="str">
        <f aca="false">TRIM(SUBSTITUTE(RIGHT(B3728,FIND(I3728,B3728)+1),"_",""))</f>
        <v>eDNA</v>
      </c>
      <c r="K3728" s="0" t="str">
        <f aca="false">IFERROR(VALUE(SUBSTITUTE(E3728,".",",")),E3728)</f>
        <v>No Ct</v>
      </c>
      <c r="L3728" s="61" t="str">
        <f aca="false">IF(J3728="PosK",SUMIFS(K:K,J:J,"PosK",H:H,H3728),"")</f>
        <v/>
      </c>
      <c r="M3728" s="61" t="str">
        <f aca="false">IF(J3728="PosK",SUMIFS(K:K,J:J,"NegK",H:H,H3728),"")</f>
        <v/>
      </c>
      <c r="N3728" s="61" t="str">
        <f aca="false">IF(J3728="PosK",SUMIFS(K:K,J:J,"eDNA",H:H,H3728),"")</f>
        <v/>
      </c>
      <c r="Q3728" s="62"/>
    </row>
    <row r="3729" customFormat="false" ht="14.25" hidden="false" customHeight="false" outlineLevel="0" collapsed="false">
      <c r="A3729" s="0" t="s">
        <v>800</v>
      </c>
      <c r="B3729" s="52" t="s">
        <v>962</v>
      </c>
      <c r="C3729" s="52" t="s">
        <v>751</v>
      </c>
      <c r="D3729" s="53" t="n">
        <v>0.1</v>
      </c>
      <c r="E3729" s="53" t="s">
        <v>748</v>
      </c>
      <c r="F3729" s="0" t="s">
        <v>1380</v>
      </c>
      <c r="G3729" s="0" t="str">
        <f aca="false">LEFT(B3729,2)</f>
        <v>07</v>
      </c>
      <c r="H3729" s="0" t="str">
        <f aca="false">I3729&amp;"_"&amp;G3729&amp;"_"&amp;F3729</f>
        <v>Springfroe_07_20181115_DL2018040_AlssundGym_koersel1</v>
      </c>
      <c r="I3729" s="61" t="str">
        <f aca="false">MID(RIGHT(B3729,LEN(B3729)-3),1,FIND("_",RIGHT(B3729,LEN(B3729)-3))-1)</f>
        <v>Springfroe</v>
      </c>
      <c r="J3729" s="61" t="str">
        <f aca="false">TRIM(SUBSTITUTE(RIGHT(B3729,FIND(I3729,B3729)+1),"_",""))</f>
        <v>eDNA</v>
      </c>
      <c r="K3729" s="0" t="str">
        <f aca="false">IFERROR(VALUE(SUBSTITUTE(E3729,".",",")),E3729)</f>
        <v>No Ct</v>
      </c>
      <c r="L3729" s="61" t="str">
        <f aca="false">IF(J3729="PosK",SUMIFS(K:K,J:J,"PosK",H:H,H3729),"")</f>
        <v/>
      </c>
      <c r="M3729" s="61" t="str">
        <f aca="false">IF(J3729="PosK",SUMIFS(K:K,J:J,"NegK",H:H,H3729),"")</f>
        <v/>
      </c>
      <c r="N3729" s="61" t="str">
        <f aca="false">IF(J3729="PosK",SUMIFS(K:K,J:J,"eDNA",H:H,H3729),"")</f>
        <v/>
      </c>
      <c r="P3729" s="62"/>
      <c r="T3729" s="63"/>
      <c r="W3729" s="64"/>
    </row>
    <row r="3730" customFormat="false" ht="14.25" hidden="false" customHeight="false" outlineLevel="0" collapsed="false">
      <c r="A3730" s="0" t="s">
        <v>802</v>
      </c>
      <c r="B3730" s="52" t="s">
        <v>964</v>
      </c>
      <c r="C3730" s="52" t="s">
        <v>743</v>
      </c>
      <c r="D3730" s="53" t="n">
        <v>0.1</v>
      </c>
      <c r="E3730" s="53" t="n">
        <v>28.38</v>
      </c>
      <c r="F3730" s="0" t="s">
        <v>1380</v>
      </c>
      <c r="G3730" s="0" t="str">
        <f aca="false">LEFT(B3730,2)</f>
        <v>08</v>
      </c>
      <c r="H3730" s="0" t="str">
        <f aca="false">I3730&amp;"_"&amp;G3730&amp;"_"&amp;F3730</f>
        <v>Klokkefroe_08_20181115_DL2018040_AlssundGym_koersel1</v>
      </c>
      <c r="I3730" s="61" t="str">
        <f aca="false">MID(RIGHT(B3730,LEN(B3730)-3),1,FIND("_",RIGHT(B3730,LEN(B3730)-3))-1)</f>
        <v>Klokkefroe</v>
      </c>
      <c r="J3730" s="61" t="str">
        <f aca="false">TRIM(SUBSTITUTE(RIGHT(B3730,FIND(I3730,B3730)+1),"_",""))</f>
        <v>PosK</v>
      </c>
      <c r="K3730" s="0" t="n">
        <f aca="false">IFERROR(VALUE(SUBSTITUTE(E3730,".",",")),E3730)</f>
        <v>28.38</v>
      </c>
      <c r="L3730" s="61" t="n">
        <f aca="false">IF(J3730="PosK",SUMIFS(K:K,J:J,"PosK",H:H,H3730),"")</f>
        <v>28.38</v>
      </c>
      <c r="M3730" s="61" t="n">
        <f aca="false">IF(J3730="PosK",SUMIFS(K:K,J:J,"NegK",H:H,H3730),"")</f>
        <v>0</v>
      </c>
      <c r="N3730" s="61" t="n">
        <f aca="false">IF(J3730="PosK",SUMIFS(K:K,J:J,"eDNA",H:H,H3730),"")</f>
        <v>0</v>
      </c>
      <c r="P3730" s="62" t="n">
        <f aca="false">IF(K3732="No Ct",0,K3732)</f>
        <v>0</v>
      </c>
      <c r="Q3730" s="62" t="n">
        <f aca="false">IF(K3733="No Ct",0,K3733)</f>
        <v>0</v>
      </c>
      <c r="R3730" s="0" t="str">
        <f aca="false">IF(AND(L3730&gt;0,M3730=0),"Valid","Invalid")</f>
        <v>Valid</v>
      </c>
      <c r="S3730" s="0" t="str">
        <f aca="false">IF(OR(P3730&gt;1,Q3730&gt;1),"Present","Absent")</f>
        <v>Absent</v>
      </c>
      <c r="T3730" s="63" t="str">
        <f aca="false">IF(OR(AND(P3730&gt;1,P3730&lt;41),AND(Q3730&gt;1,Q3730&lt;41)),"Ct&lt;41","Ct&gt;41")</f>
        <v>Ct&gt;41</v>
      </c>
      <c r="U3730" s="0" t="str">
        <f aca="false">I3730</f>
        <v>Klokkefroe</v>
      </c>
      <c r="V3730" s="0" t="str">
        <f aca="false">MID(F3730,10,9)</f>
        <v>DL2018040</v>
      </c>
      <c r="W3730" s="64" t="str">
        <f aca="false">V3730&amp;"_"&amp;U3730&amp;"_"&amp;R3730&amp;"_"&amp;S3730&amp;"_"&amp;T3730</f>
        <v>DL2018040_Klokkefroe_Valid_Absent_Ct&gt;41</v>
      </c>
    </row>
    <row r="3731" customFormat="false" ht="14.25" hidden="false" customHeight="false" outlineLevel="0" collapsed="false">
      <c r="A3731" s="0" t="s">
        <v>804</v>
      </c>
      <c r="B3731" s="52" t="s">
        <v>965</v>
      </c>
      <c r="C3731" s="52" t="s">
        <v>747</v>
      </c>
      <c r="D3731" s="53" t="n">
        <v>0.1</v>
      </c>
      <c r="E3731" s="53" t="s">
        <v>748</v>
      </c>
      <c r="F3731" s="0" t="s">
        <v>1380</v>
      </c>
      <c r="G3731" s="0" t="str">
        <f aca="false">LEFT(B3731,2)</f>
        <v>08</v>
      </c>
      <c r="H3731" s="0" t="str">
        <f aca="false">I3731&amp;"_"&amp;G3731&amp;"_"&amp;F3731</f>
        <v>Klokkefroe_08_20181115_DL2018040_AlssundGym_koersel1</v>
      </c>
      <c r="I3731" s="61" t="str">
        <f aca="false">MID(RIGHT(B3731,LEN(B3731)-3),1,FIND("_",RIGHT(B3731,LEN(B3731)-3))-1)</f>
        <v>Klokkefroe</v>
      </c>
      <c r="J3731" s="61" t="str">
        <f aca="false">TRIM(SUBSTITUTE(RIGHT(B3731,FIND(I3731,B3731)+1),"_",""))</f>
        <v>NegK</v>
      </c>
      <c r="K3731" s="0" t="str">
        <f aca="false">IFERROR(VALUE(SUBSTITUTE(E3731,".",",")),E3731)</f>
        <v>No Ct</v>
      </c>
      <c r="L3731" s="61" t="str">
        <f aca="false">IF(J3731="PosK",SUMIFS(K:K,J:J,"PosK",H:H,H3731),"")</f>
        <v/>
      </c>
      <c r="M3731" s="61" t="str">
        <f aca="false">IF(J3731="PosK",SUMIFS(K:K,J:J,"NegK",H:H,H3731),"")</f>
        <v/>
      </c>
      <c r="N3731" s="61" t="str">
        <f aca="false">IF(J3731="PosK",SUMIFS(K:K,J:J,"eDNA",H:H,H3731),"")</f>
        <v/>
      </c>
    </row>
    <row r="3732" customFormat="false" ht="14.25" hidden="false" customHeight="false" outlineLevel="0" collapsed="false">
      <c r="A3732" s="0" t="s">
        <v>806</v>
      </c>
      <c r="B3732" s="52" t="s">
        <v>966</v>
      </c>
      <c r="C3732" s="52" t="s">
        <v>751</v>
      </c>
      <c r="D3732" s="53" t="n">
        <v>0.1</v>
      </c>
      <c r="E3732" s="53" t="s">
        <v>748</v>
      </c>
      <c r="F3732" s="0" t="s">
        <v>1380</v>
      </c>
      <c r="G3732" s="0" t="str">
        <f aca="false">LEFT(B3732,2)</f>
        <v>08</v>
      </c>
      <c r="H3732" s="0" t="str">
        <f aca="false">I3732&amp;"_"&amp;G3732&amp;"_"&amp;F3732</f>
        <v>Klokkefroe_08_20181115_DL2018040_AlssundGym_koersel1</v>
      </c>
      <c r="I3732" s="61" t="str">
        <f aca="false">MID(RIGHT(B3732,LEN(B3732)-3),1,FIND("_",RIGHT(B3732,LEN(B3732)-3))-1)</f>
        <v>Klokkefroe</v>
      </c>
      <c r="J3732" s="61" t="str">
        <f aca="false">TRIM(SUBSTITUTE(RIGHT(B3732,FIND(I3732,B3732)+1),"_",""))</f>
        <v>eDNA</v>
      </c>
      <c r="K3732" s="0" t="str">
        <f aca="false">IFERROR(VALUE(SUBSTITUTE(E3732,".",",")),E3732)</f>
        <v>No Ct</v>
      </c>
      <c r="L3732" s="61" t="str">
        <f aca="false">IF(J3732="PosK",SUMIFS(K:K,J:J,"PosK",H:H,H3732),"")</f>
        <v/>
      </c>
      <c r="M3732" s="61" t="str">
        <f aca="false">IF(J3732="PosK",SUMIFS(K:K,J:J,"NegK",H:H,H3732),"")</f>
        <v/>
      </c>
      <c r="N3732" s="61" t="str">
        <f aca="false">IF(J3732="PosK",SUMIFS(K:K,J:J,"eDNA",H:H,H3732),"")</f>
        <v/>
      </c>
      <c r="Q3732" s="62"/>
    </row>
    <row r="3733" customFormat="false" ht="14.25" hidden="false" customHeight="false" outlineLevel="0" collapsed="false">
      <c r="A3733" s="0" t="s">
        <v>808</v>
      </c>
      <c r="B3733" s="52" t="s">
        <v>966</v>
      </c>
      <c r="C3733" s="52" t="s">
        <v>751</v>
      </c>
      <c r="D3733" s="53" t="n">
        <v>0.1</v>
      </c>
      <c r="E3733" s="53" t="s">
        <v>748</v>
      </c>
      <c r="F3733" s="0" t="s">
        <v>1380</v>
      </c>
      <c r="G3733" s="0" t="str">
        <f aca="false">LEFT(B3733,2)</f>
        <v>08</v>
      </c>
      <c r="H3733" s="0" t="str">
        <f aca="false">I3733&amp;"_"&amp;G3733&amp;"_"&amp;F3733</f>
        <v>Klokkefroe_08_20181115_DL2018040_AlssundGym_koersel1</v>
      </c>
      <c r="I3733" s="61" t="str">
        <f aca="false">MID(RIGHT(B3733,LEN(B3733)-3),1,FIND("_",RIGHT(B3733,LEN(B3733)-3))-1)</f>
        <v>Klokkefroe</v>
      </c>
      <c r="J3733" s="61" t="str">
        <f aca="false">TRIM(SUBSTITUTE(RIGHT(B3733,FIND(I3733,B3733)+1),"_",""))</f>
        <v>eDNA</v>
      </c>
      <c r="K3733" s="0" t="str">
        <f aca="false">IFERROR(VALUE(SUBSTITUTE(E3733,".",",")),E3733)</f>
        <v>No Ct</v>
      </c>
      <c r="L3733" s="61" t="str">
        <f aca="false">IF(J3733="PosK",SUMIFS(K:K,J:J,"PosK",H:H,H3733),"")</f>
        <v/>
      </c>
      <c r="M3733" s="61" t="str">
        <f aca="false">IF(J3733="PosK",SUMIFS(K:K,J:J,"NegK",H:H,H3733),"")</f>
        <v/>
      </c>
      <c r="N3733" s="61" t="str">
        <f aca="false">IF(J3733="PosK",SUMIFS(K:K,J:J,"eDNA",H:H,H3733),"")</f>
        <v/>
      </c>
      <c r="P3733" s="62"/>
      <c r="T3733" s="63"/>
      <c r="W3733" s="64"/>
    </row>
    <row r="3734" customFormat="false" ht="14.25" hidden="false" customHeight="false" outlineLevel="0" collapsed="false">
      <c r="A3734" s="0" t="s">
        <v>810</v>
      </c>
      <c r="B3734" s="52" t="s">
        <v>968</v>
      </c>
      <c r="C3734" s="52" t="s">
        <v>743</v>
      </c>
      <c r="D3734" s="53" t="n">
        <v>0.1</v>
      </c>
      <c r="E3734" s="53" t="s">
        <v>748</v>
      </c>
      <c r="F3734" s="0" t="s">
        <v>1380</v>
      </c>
      <c r="G3734" s="0" t="str">
        <f aca="false">LEFT(B3734,2)</f>
        <v>09</v>
      </c>
      <c r="H3734" s="0" t="str">
        <f aca="false">I3734&amp;"_"&amp;G3734&amp;"_"&amp;F3734</f>
        <v>Skrubtudse_09_20181115_DL2018040_AlssundGym_koersel1</v>
      </c>
      <c r="I3734" s="61" t="str">
        <f aca="false">MID(RIGHT(B3734,LEN(B3734)-3),1,FIND("_",RIGHT(B3734,LEN(B3734)-3))-1)</f>
        <v>Skrubtudse</v>
      </c>
      <c r="J3734" s="61" t="str">
        <f aca="false">TRIM(SUBSTITUTE(RIGHT(B3734,FIND(I3734,B3734)+1),"_",""))</f>
        <v>PosK</v>
      </c>
      <c r="K3734" s="0" t="str">
        <f aca="false">IFERROR(VALUE(SUBSTITUTE(E3734,".",",")),E3734)</f>
        <v>No Ct</v>
      </c>
      <c r="L3734" s="61" t="n">
        <f aca="false">IF(J3734="PosK",SUMIFS(K:K,J:J,"PosK",H:H,H3734),"")</f>
        <v>0</v>
      </c>
      <c r="M3734" s="61" t="n">
        <f aca="false">IF(J3734="PosK",SUMIFS(K:K,J:J,"NegK",H:H,H3734),"")</f>
        <v>0</v>
      </c>
      <c r="N3734" s="61" t="n">
        <f aca="false">IF(J3734="PosK",SUMIFS(K:K,J:J,"eDNA",H:H,H3734),"")</f>
        <v>0</v>
      </c>
      <c r="P3734" s="62" t="n">
        <f aca="false">IF(K3736="No Ct",0,K3736)</f>
        <v>0</v>
      </c>
      <c r="Q3734" s="62" t="n">
        <f aca="false">IF(K3737="No Ct",0,K3737)</f>
        <v>0</v>
      </c>
      <c r="R3734" s="0" t="str">
        <f aca="false">IF(AND(L3734&gt;0,M3734=0),"Valid","Invalid")</f>
        <v>Invalid</v>
      </c>
      <c r="S3734" s="0" t="str">
        <f aca="false">IF(OR(P3734&gt;1,Q3734&gt;1),"Present","Absent")</f>
        <v>Absent</v>
      </c>
      <c r="T3734" s="63" t="str">
        <f aca="false">IF(OR(AND(P3734&gt;1,P3734&lt;41),AND(Q3734&gt;1,Q3734&lt;41)),"Ct&lt;41","Ct&gt;41")</f>
        <v>Ct&gt;41</v>
      </c>
      <c r="U3734" s="0" t="str">
        <f aca="false">I3734</f>
        <v>Skrubtudse</v>
      </c>
      <c r="V3734" s="0" t="str">
        <f aca="false">MID(F3734,10,9)</f>
        <v>DL2018040</v>
      </c>
      <c r="W3734" s="64" t="str">
        <f aca="false">V3734&amp;"_"&amp;U3734&amp;"_"&amp;R3734&amp;"_"&amp;S3734&amp;"_"&amp;T3734</f>
        <v>DL2018040_Skrubtudse_Invalid_Absent_Ct&gt;41</v>
      </c>
    </row>
    <row r="3735" customFormat="false" ht="14.25" hidden="false" customHeight="false" outlineLevel="0" collapsed="false">
      <c r="A3735" s="0" t="s">
        <v>812</v>
      </c>
      <c r="B3735" s="52" t="s">
        <v>969</v>
      </c>
      <c r="C3735" s="52" t="s">
        <v>747</v>
      </c>
      <c r="D3735" s="53" t="n">
        <v>0.1</v>
      </c>
      <c r="E3735" s="53" t="s">
        <v>748</v>
      </c>
      <c r="F3735" s="0" t="s">
        <v>1380</v>
      </c>
      <c r="G3735" s="0" t="str">
        <f aca="false">LEFT(B3735,2)</f>
        <v>09</v>
      </c>
      <c r="H3735" s="0" t="str">
        <f aca="false">I3735&amp;"_"&amp;G3735&amp;"_"&amp;F3735</f>
        <v>Skrubtudse_09_20181115_DL2018040_AlssundGym_koersel1</v>
      </c>
      <c r="I3735" s="61" t="str">
        <f aca="false">MID(RIGHT(B3735,LEN(B3735)-3),1,FIND("_",RIGHT(B3735,LEN(B3735)-3))-1)</f>
        <v>Skrubtudse</v>
      </c>
      <c r="J3735" s="61" t="str">
        <f aca="false">TRIM(SUBSTITUTE(RIGHT(B3735,FIND(I3735,B3735)+1),"_",""))</f>
        <v>NegK</v>
      </c>
      <c r="K3735" s="0" t="str">
        <f aca="false">IFERROR(VALUE(SUBSTITUTE(E3735,".",",")),E3735)</f>
        <v>No Ct</v>
      </c>
      <c r="L3735" s="61" t="str">
        <f aca="false">IF(J3735="PosK",SUMIFS(K:K,J:J,"PosK",H:H,H3735),"")</f>
        <v/>
      </c>
      <c r="M3735" s="61" t="str">
        <f aca="false">IF(J3735="PosK",SUMIFS(K:K,J:J,"NegK",H:H,H3735),"")</f>
        <v/>
      </c>
      <c r="N3735" s="61" t="str">
        <f aca="false">IF(J3735="PosK",SUMIFS(K:K,J:J,"eDNA",H:H,H3735),"")</f>
        <v/>
      </c>
    </row>
    <row r="3736" customFormat="false" ht="14.25" hidden="false" customHeight="false" outlineLevel="0" collapsed="false">
      <c r="A3736" s="0" t="s">
        <v>814</v>
      </c>
      <c r="B3736" s="52" t="s">
        <v>970</v>
      </c>
      <c r="C3736" s="52" t="s">
        <v>751</v>
      </c>
      <c r="D3736" s="53" t="n">
        <v>0.1</v>
      </c>
      <c r="E3736" s="53" t="s">
        <v>748</v>
      </c>
      <c r="F3736" s="0" t="s">
        <v>1380</v>
      </c>
      <c r="G3736" s="0" t="str">
        <f aca="false">LEFT(B3736,2)</f>
        <v>09</v>
      </c>
      <c r="H3736" s="0" t="str">
        <f aca="false">I3736&amp;"_"&amp;G3736&amp;"_"&amp;F3736</f>
        <v>Skrubtudse_09_20181115_DL2018040_AlssundGym_koersel1</v>
      </c>
      <c r="I3736" s="61" t="str">
        <f aca="false">MID(RIGHT(B3736,LEN(B3736)-3),1,FIND("_",RIGHT(B3736,LEN(B3736)-3))-1)</f>
        <v>Skrubtudse</v>
      </c>
      <c r="J3736" s="61" t="str">
        <f aca="false">TRIM(SUBSTITUTE(RIGHT(B3736,FIND(I3736,B3736)+1),"_",""))</f>
        <v>eDNA</v>
      </c>
      <c r="K3736" s="0" t="str">
        <f aca="false">IFERROR(VALUE(SUBSTITUTE(E3736,".",",")),E3736)</f>
        <v>No Ct</v>
      </c>
      <c r="L3736" s="61" t="str">
        <f aca="false">IF(J3736="PosK",SUMIFS(K:K,J:J,"PosK",H:H,H3736),"")</f>
        <v/>
      </c>
      <c r="M3736" s="61" t="str">
        <f aca="false">IF(J3736="PosK",SUMIFS(K:K,J:J,"NegK",H:H,H3736),"")</f>
        <v/>
      </c>
      <c r="N3736" s="61" t="str">
        <f aca="false">IF(J3736="PosK",SUMIFS(K:K,J:J,"eDNA",H:H,H3736),"")</f>
        <v/>
      </c>
      <c r="Q3736" s="62"/>
    </row>
    <row r="3737" customFormat="false" ht="14.25" hidden="false" customHeight="false" outlineLevel="0" collapsed="false">
      <c r="A3737" s="0" t="s">
        <v>816</v>
      </c>
      <c r="B3737" s="52" t="s">
        <v>970</v>
      </c>
      <c r="C3737" s="52" t="s">
        <v>751</v>
      </c>
      <c r="D3737" s="53" t="n">
        <v>0.1</v>
      </c>
      <c r="E3737" s="53" t="s">
        <v>748</v>
      </c>
      <c r="F3737" s="0" t="s">
        <v>1380</v>
      </c>
      <c r="G3737" s="0" t="str">
        <f aca="false">LEFT(B3737,2)</f>
        <v>09</v>
      </c>
      <c r="H3737" s="0" t="str">
        <f aca="false">I3737&amp;"_"&amp;G3737&amp;"_"&amp;F3737</f>
        <v>Skrubtudse_09_20181115_DL2018040_AlssundGym_koersel1</v>
      </c>
      <c r="I3737" s="61" t="str">
        <f aca="false">MID(RIGHT(B3737,LEN(B3737)-3),1,FIND("_",RIGHT(B3737,LEN(B3737)-3))-1)</f>
        <v>Skrubtudse</v>
      </c>
      <c r="J3737" s="61" t="str">
        <f aca="false">TRIM(SUBSTITUTE(RIGHT(B3737,FIND(I3737,B3737)+1),"_",""))</f>
        <v>eDNA</v>
      </c>
      <c r="K3737" s="0" t="str">
        <f aca="false">IFERROR(VALUE(SUBSTITUTE(E3737,".",",")),E3737)</f>
        <v>No Ct</v>
      </c>
      <c r="L3737" s="61" t="str">
        <f aca="false">IF(J3737="PosK",SUMIFS(K:K,J:J,"PosK",H:H,H3737),"")</f>
        <v/>
      </c>
      <c r="M3737" s="61" t="str">
        <f aca="false">IF(J3737="PosK",SUMIFS(K:K,J:J,"NegK",H:H,H3737),"")</f>
        <v/>
      </c>
      <c r="N3737" s="61" t="str">
        <f aca="false">IF(J3737="PosK",SUMIFS(K:K,J:J,"eDNA",H:H,H3737),"")</f>
        <v/>
      </c>
      <c r="P3737" s="62"/>
      <c r="T3737" s="63"/>
      <c r="W3737" s="64"/>
    </row>
    <row r="3738" customFormat="false" ht="14.25" hidden="false" customHeight="false" outlineLevel="0" collapsed="false">
      <c r="A3738" s="0" t="s">
        <v>818</v>
      </c>
      <c r="B3738" s="52" t="s">
        <v>972</v>
      </c>
      <c r="C3738" s="52" t="s">
        <v>743</v>
      </c>
      <c r="D3738" s="53" t="n">
        <v>0.1</v>
      </c>
      <c r="E3738" s="53" t="s">
        <v>748</v>
      </c>
      <c r="F3738" s="0" t="s">
        <v>1380</v>
      </c>
      <c r="G3738" s="0" t="str">
        <f aca="false">LEFT(B3738,2)</f>
        <v>10</v>
      </c>
      <c r="H3738" s="0" t="str">
        <f aca="false">I3738&amp;"_"&amp;G3738&amp;"_"&amp;F3738</f>
        <v>Skrubtudse_10_20181115_DL2018040_AlssundGym_koersel1</v>
      </c>
      <c r="I3738" s="61" t="str">
        <f aca="false">MID(RIGHT(B3738,LEN(B3738)-3),1,FIND("_",RIGHT(B3738,LEN(B3738)-3))-1)</f>
        <v>Skrubtudse</v>
      </c>
      <c r="J3738" s="61" t="str">
        <f aca="false">TRIM(SUBSTITUTE(RIGHT(B3738,FIND(I3738,B3738)+1),"_",""))</f>
        <v>PosK</v>
      </c>
      <c r="K3738" s="0" t="str">
        <f aca="false">IFERROR(VALUE(SUBSTITUTE(E3738,".",",")),E3738)</f>
        <v>No Ct</v>
      </c>
      <c r="L3738" s="61" t="n">
        <f aca="false">IF(J3738="PosK",SUMIFS(K:K,J:J,"PosK",H:H,H3738),"")</f>
        <v>0</v>
      </c>
      <c r="M3738" s="61" t="n">
        <f aca="false">IF(J3738="PosK",SUMIFS(K:K,J:J,"NegK",H:H,H3738),"")</f>
        <v>0</v>
      </c>
      <c r="N3738" s="61" t="n">
        <f aca="false">IF(J3738="PosK",SUMIFS(K:K,J:J,"eDNA",H:H,H3738),"")</f>
        <v>0</v>
      </c>
      <c r="P3738" s="62" t="n">
        <f aca="false">IF(K3740="No Ct",0,K3740)</f>
        <v>0</v>
      </c>
      <c r="Q3738" s="62" t="n">
        <f aca="false">IF(K3741="No Ct",0,K3741)</f>
        <v>0</v>
      </c>
      <c r="R3738" s="0" t="str">
        <f aca="false">IF(AND(L3738&gt;0,M3738=0),"Valid","Invalid")</f>
        <v>Invalid</v>
      </c>
      <c r="S3738" s="0" t="str">
        <f aca="false">IF(OR(P3738&gt;1,Q3738&gt;1),"Present","Absent")</f>
        <v>Absent</v>
      </c>
      <c r="T3738" s="63" t="str">
        <f aca="false">IF(OR(AND(P3738&gt;1,P3738&lt;41),AND(Q3738&gt;1,Q3738&lt;41)),"Ct&lt;41","Ct&gt;41")</f>
        <v>Ct&gt;41</v>
      </c>
      <c r="U3738" s="0" t="str">
        <f aca="false">I3738</f>
        <v>Skrubtudse</v>
      </c>
      <c r="V3738" s="0" t="str">
        <f aca="false">MID(F3738,10,9)</f>
        <v>DL2018040</v>
      </c>
      <c r="W3738" s="64" t="str">
        <f aca="false">V3738&amp;"_"&amp;U3738&amp;"_"&amp;R3738&amp;"_"&amp;S3738&amp;"_"&amp;T3738</f>
        <v>DL2018040_Skrubtudse_Invalid_Absent_Ct&gt;41</v>
      </c>
    </row>
    <row r="3739" customFormat="false" ht="14.25" hidden="false" customHeight="false" outlineLevel="0" collapsed="false">
      <c r="A3739" s="0" t="s">
        <v>820</v>
      </c>
      <c r="B3739" s="52" t="s">
        <v>973</v>
      </c>
      <c r="C3739" s="52" t="s">
        <v>747</v>
      </c>
      <c r="D3739" s="53" t="n">
        <v>0.1</v>
      </c>
      <c r="E3739" s="53" t="s">
        <v>748</v>
      </c>
      <c r="F3739" s="0" t="s">
        <v>1380</v>
      </c>
      <c r="G3739" s="0" t="str">
        <f aca="false">LEFT(B3739,2)</f>
        <v>10</v>
      </c>
      <c r="H3739" s="0" t="str">
        <f aca="false">I3739&amp;"_"&amp;G3739&amp;"_"&amp;F3739</f>
        <v>Skrubtudse_10_20181115_DL2018040_AlssundGym_koersel1</v>
      </c>
      <c r="I3739" s="61" t="str">
        <f aca="false">MID(RIGHT(B3739,LEN(B3739)-3),1,FIND("_",RIGHT(B3739,LEN(B3739)-3))-1)</f>
        <v>Skrubtudse</v>
      </c>
      <c r="J3739" s="61" t="str">
        <f aca="false">TRIM(SUBSTITUTE(RIGHT(B3739,FIND(I3739,B3739)+1),"_",""))</f>
        <v>NegK</v>
      </c>
      <c r="K3739" s="0" t="str">
        <f aca="false">IFERROR(VALUE(SUBSTITUTE(E3739,".",",")),E3739)</f>
        <v>No Ct</v>
      </c>
      <c r="L3739" s="61" t="str">
        <f aca="false">IF(J3739="PosK",SUMIFS(K:K,J:J,"PosK",H:H,H3739),"")</f>
        <v/>
      </c>
      <c r="M3739" s="61" t="str">
        <f aca="false">IF(J3739="PosK",SUMIFS(K:K,J:J,"NegK",H:H,H3739),"")</f>
        <v/>
      </c>
      <c r="N3739" s="61" t="str">
        <f aca="false">IF(J3739="PosK",SUMIFS(K:K,J:J,"eDNA",H:H,H3739),"")</f>
        <v/>
      </c>
    </row>
    <row r="3740" customFormat="false" ht="14.25" hidden="false" customHeight="false" outlineLevel="0" collapsed="false">
      <c r="A3740" s="0" t="s">
        <v>822</v>
      </c>
      <c r="B3740" s="52" t="s">
        <v>974</v>
      </c>
      <c r="C3740" s="52" t="s">
        <v>751</v>
      </c>
      <c r="D3740" s="53" t="n">
        <v>0.1</v>
      </c>
      <c r="E3740" s="53" t="s">
        <v>748</v>
      </c>
      <c r="F3740" s="0" t="s">
        <v>1380</v>
      </c>
      <c r="G3740" s="0" t="str">
        <f aca="false">LEFT(B3740,2)</f>
        <v>10</v>
      </c>
      <c r="H3740" s="0" t="str">
        <f aca="false">I3740&amp;"_"&amp;G3740&amp;"_"&amp;F3740</f>
        <v>Skrubtudse_10_20181115_DL2018040_AlssundGym_koersel1</v>
      </c>
      <c r="I3740" s="61" t="str">
        <f aca="false">MID(RIGHT(B3740,LEN(B3740)-3),1,FIND("_",RIGHT(B3740,LEN(B3740)-3))-1)</f>
        <v>Skrubtudse</v>
      </c>
      <c r="J3740" s="61" t="str">
        <f aca="false">TRIM(SUBSTITUTE(RIGHT(B3740,FIND(I3740,B3740)+1),"_",""))</f>
        <v>eDNA</v>
      </c>
      <c r="K3740" s="0" t="str">
        <f aca="false">IFERROR(VALUE(SUBSTITUTE(E3740,".",",")),E3740)</f>
        <v>No Ct</v>
      </c>
      <c r="L3740" s="61" t="str">
        <f aca="false">IF(J3740="PosK",SUMIFS(K:K,J:J,"PosK",H:H,H3740),"")</f>
        <v/>
      </c>
      <c r="M3740" s="61" t="str">
        <f aca="false">IF(J3740="PosK",SUMIFS(K:K,J:J,"NegK",H:H,H3740),"")</f>
        <v/>
      </c>
      <c r="N3740" s="61" t="str">
        <f aca="false">IF(J3740="PosK",SUMIFS(K:K,J:J,"eDNA",H:H,H3740),"")</f>
        <v/>
      </c>
      <c r="Q3740" s="62"/>
    </row>
    <row r="3741" customFormat="false" ht="14.25" hidden="false" customHeight="false" outlineLevel="0" collapsed="false">
      <c r="A3741" s="0" t="s">
        <v>824</v>
      </c>
      <c r="B3741" s="52" t="s">
        <v>974</v>
      </c>
      <c r="C3741" s="52" t="s">
        <v>751</v>
      </c>
      <c r="D3741" s="53" t="n">
        <v>0.1</v>
      </c>
      <c r="E3741" s="53" t="s">
        <v>748</v>
      </c>
      <c r="F3741" s="0" t="s">
        <v>1380</v>
      </c>
      <c r="G3741" s="0" t="str">
        <f aca="false">LEFT(B3741,2)</f>
        <v>10</v>
      </c>
      <c r="H3741" s="0" t="str">
        <f aca="false">I3741&amp;"_"&amp;G3741&amp;"_"&amp;F3741</f>
        <v>Skrubtudse_10_20181115_DL2018040_AlssundGym_koersel1</v>
      </c>
      <c r="I3741" s="61" t="str">
        <f aca="false">MID(RIGHT(B3741,LEN(B3741)-3),1,FIND("_",RIGHT(B3741,LEN(B3741)-3))-1)</f>
        <v>Skrubtudse</v>
      </c>
      <c r="J3741" s="61" t="str">
        <f aca="false">TRIM(SUBSTITUTE(RIGHT(B3741,FIND(I3741,B3741)+1),"_",""))</f>
        <v>eDNA</v>
      </c>
      <c r="K3741" s="0" t="str">
        <f aca="false">IFERROR(VALUE(SUBSTITUTE(E3741,".",",")),E3741)</f>
        <v>No Ct</v>
      </c>
      <c r="L3741" s="61" t="str">
        <f aca="false">IF(J3741="PosK",SUMIFS(K:K,J:J,"PosK",H:H,H3741),"")</f>
        <v/>
      </c>
      <c r="M3741" s="61" t="str">
        <f aca="false">IF(J3741="PosK",SUMIFS(K:K,J:J,"NegK",H:H,H3741),"")</f>
        <v/>
      </c>
      <c r="N3741" s="61" t="str">
        <f aca="false">IF(J3741="PosK",SUMIFS(K:K,J:J,"eDNA",H:H,H3741),"")</f>
        <v/>
      </c>
      <c r="P3741" s="62"/>
      <c r="T3741" s="63"/>
      <c r="W3741" s="64"/>
    </row>
    <row r="3742" customFormat="false" ht="14.25" hidden="false" customHeight="false" outlineLevel="0" collapsed="false">
      <c r="A3742" s="0" t="s">
        <v>826</v>
      </c>
      <c r="B3742" s="52" t="s">
        <v>976</v>
      </c>
      <c r="C3742" s="52" t="s">
        <v>743</v>
      </c>
      <c r="D3742" s="53" t="n">
        <v>0.1</v>
      </c>
      <c r="E3742" s="53" t="s">
        <v>748</v>
      </c>
      <c r="F3742" s="0" t="s">
        <v>1380</v>
      </c>
      <c r="G3742" s="0" t="str">
        <f aca="false">LEFT(B3742,2)</f>
        <v>11</v>
      </c>
      <c r="H3742" s="0" t="str">
        <f aca="false">I3742&amp;"_"&amp;G3742&amp;"_"&amp;F3742</f>
        <v>Bjergsalamander_11_20181115_DL2018040_AlssundGym_koersel1</v>
      </c>
      <c r="I3742" s="61" t="str">
        <f aca="false">MID(RIGHT(B3742,LEN(B3742)-3),1,FIND("_",RIGHT(B3742,LEN(B3742)-3))-1)</f>
        <v>Bjergsalamander</v>
      </c>
      <c r="J3742" s="61" t="str">
        <f aca="false">TRIM(SUBSTITUTE(RIGHT(B3742,FIND(I3742,B3742)+1),"_",""))</f>
        <v>PosK</v>
      </c>
      <c r="K3742" s="0" t="str">
        <f aca="false">IFERROR(VALUE(SUBSTITUTE(E3742,".",",")),E3742)</f>
        <v>No Ct</v>
      </c>
      <c r="L3742" s="61" t="n">
        <f aca="false">IF(J3742="PosK",SUMIFS(K:K,J:J,"PosK",H:H,H3742),"")</f>
        <v>0</v>
      </c>
      <c r="M3742" s="61" t="n">
        <f aca="false">IF(J3742="PosK",SUMIFS(K:K,J:J,"NegK",H:H,H3742),"")</f>
        <v>0</v>
      </c>
      <c r="N3742" s="61" t="n">
        <f aca="false">IF(J3742="PosK",SUMIFS(K:K,J:J,"eDNA",H:H,H3742),"")</f>
        <v>0</v>
      </c>
      <c r="P3742" s="62" t="n">
        <f aca="false">IF(K3744="No Ct",0,K3744)</f>
        <v>0</v>
      </c>
      <c r="Q3742" s="62" t="n">
        <f aca="false">IF(K3745="No Ct",0,K3745)</f>
        <v>0</v>
      </c>
      <c r="R3742" s="0" t="str">
        <f aca="false">IF(AND(L3742&gt;0,M3742=0),"Valid","Invalid")</f>
        <v>Invalid</v>
      </c>
      <c r="S3742" s="0" t="str">
        <f aca="false">IF(OR(P3742&gt;1,Q3742&gt;1),"Present","Absent")</f>
        <v>Absent</v>
      </c>
      <c r="T3742" s="63" t="str">
        <f aca="false">IF(OR(AND(P3742&gt;1,P3742&lt;41),AND(Q3742&gt;1,Q3742&lt;41)),"Ct&lt;41","Ct&gt;41")</f>
        <v>Ct&gt;41</v>
      </c>
      <c r="U3742" s="0" t="str">
        <f aca="false">I3742</f>
        <v>Bjergsalamander</v>
      </c>
      <c r="V3742" s="0" t="str">
        <f aca="false">MID(F3742,10,9)</f>
        <v>DL2018040</v>
      </c>
      <c r="W3742" s="64" t="str">
        <f aca="false">V3742&amp;"_"&amp;U3742&amp;"_"&amp;R3742&amp;"_"&amp;S3742&amp;"_"&amp;T3742</f>
        <v>DL2018040_Bjergsalamander_Invalid_Absent_Ct&gt;41</v>
      </c>
    </row>
    <row r="3743" customFormat="false" ht="14.25" hidden="false" customHeight="false" outlineLevel="0" collapsed="false">
      <c r="A3743" s="0" t="s">
        <v>828</v>
      </c>
      <c r="B3743" s="52" t="s">
        <v>977</v>
      </c>
      <c r="C3743" s="52" t="s">
        <v>747</v>
      </c>
      <c r="D3743" s="53" t="n">
        <v>0.1</v>
      </c>
      <c r="E3743" s="53" t="s">
        <v>748</v>
      </c>
      <c r="F3743" s="0" t="s">
        <v>1380</v>
      </c>
      <c r="G3743" s="0" t="str">
        <f aca="false">LEFT(B3743,2)</f>
        <v>11</v>
      </c>
      <c r="H3743" s="0" t="str">
        <f aca="false">I3743&amp;"_"&amp;G3743&amp;"_"&amp;F3743</f>
        <v>Bjergsalamander_11_20181115_DL2018040_AlssundGym_koersel1</v>
      </c>
      <c r="I3743" s="61" t="str">
        <f aca="false">MID(RIGHT(B3743,LEN(B3743)-3),1,FIND("_",RIGHT(B3743,LEN(B3743)-3))-1)</f>
        <v>Bjergsalamander</v>
      </c>
      <c r="J3743" s="61" t="str">
        <f aca="false">TRIM(SUBSTITUTE(RIGHT(B3743,FIND(I3743,B3743)+1),"_",""))</f>
        <v>NegK</v>
      </c>
      <c r="K3743" s="0" t="str">
        <f aca="false">IFERROR(VALUE(SUBSTITUTE(E3743,".",",")),E3743)</f>
        <v>No Ct</v>
      </c>
      <c r="L3743" s="61" t="str">
        <f aca="false">IF(J3743="PosK",SUMIFS(K:K,J:J,"PosK",H:H,H3743),"")</f>
        <v/>
      </c>
      <c r="M3743" s="61" t="str">
        <f aca="false">IF(J3743="PosK",SUMIFS(K:K,J:J,"NegK",H:H,H3743),"")</f>
        <v/>
      </c>
      <c r="N3743" s="61" t="str">
        <f aca="false">IF(J3743="PosK",SUMIFS(K:K,J:J,"eDNA",H:H,H3743),"")</f>
        <v/>
      </c>
    </row>
    <row r="3744" customFormat="false" ht="14.25" hidden="false" customHeight="false" outlineLevel="0" collapsed="false">
      <c r="A3744" s="0" t="s">
        <v>830</v>
      </c>
      <c r="B3744" s="52" t="s">
        <v>978</v>
      </c>
      <c r="C3744" s="52" t="s">
        <v>751</v>
      </c>
      <c r="D3744" s="53" t="n">
        <v>0.1</v>
      </c>
      <c r="E3744" s="53" t="s">
        <v>748</v>
      </c>
      <c r="F3744" s="0" t="s">
        <v>1380</v>
      </c>
      <c r="G3744" s="0" t="str">
        <f aca="false">LEFT(B3744,2)</f>
        <v>11</v>
      </c>
      <c r="H3744" s="0" t="str">
        <f aca="false">I3744&amp;"_"&amp;G3744&amp;"_"&amp;F3744</f>
        <v>Bjergsalamander_11_20181115_DL2018040_AlssundGym_koersel1</v>
      </c>
      <c r="I3744" s="61" t="str">
        <f aca="false">MID(RIGHT(B3744,LEN(B3744)-3),1,FIND("_",RIGHT(B3744,LEN(B3744)-3))-1)</f>
        <v>Bjergsalamander</v>
      </c>
      <c r="J3744" s="61" t="str">
        <f aca="false">TRIM(SUBSTITUTE(RIGHT(B3744,FIND(I3744,B3744)+1),"_",""))</f>
        <v>eDNA</v>
      </c>
      <c r="K3744" s="0" t="str">
        <f aca="false">IFERROR(VALUE(SUBSTITUTE(E3744,".",",")),E3744)</f>
        <v>No Ct</v>
      </c>
      <c r="L3744" s="61" t="str">
        <f aca="false">IF(J3744="PosK",SUMIFS(K:K,J:J,"PosK",H:H,H3744),"")</f>
        <v/>
      </c>
      <c r="M3744" s="61" t="str">
        <f aca="false">IF(J3744="PosK",SUMIFS(K:K,J:J,"NegK",H:H,H3744),"")</f>
        <v/>
      </c>
      <c r="N3744" s="61" t="str">
        <f aca="false">IF(J3744="PosK",SUMIFS(K:K,J:J,"eDNA",H:H,H3744),"")</f>
        <v/>
      </c>
      <c r="Q3744" s="62"/>
    </row>
    <row r="3745" customFormat="false" ht="14.25" hidden="false" customHeight="false" outlineLevel="0" collapsed="false">
      <c r="A3745" s="0" t="s">
        <v>832</v>
      </c>
      <c r="B3745" s="52" t="s">
        <v>978</v>
      </c>
      <c r="C3745" s="52" t="s">
        <v>751</v>
      </c>
      <c r="D3745" s="53" t="n">
        <v>0.1</v>
      </c>
      <c r="E3745" s="53" t="s">
        <v>748</v>
      </c>
      <c r="F3745" s="0" t="s">
        <v>1380</v>
      </c>
      <c r="G3745" s="0" t="str">
        <f aca="false">LEFT(B3745,2)</f>
        <v>11</v>
      </c>
      <c r="H3745" s="0" t="str">
        <f aca="false">I3745&amp;"_"&amp;G3745&amp;"_"&amp;F3745</f>
        <v>Bjergsalamander_11_20181115_DL2018040_AlssundGym_koersel1</v>
      </c>
      <c r="I3745" s="61" t="str">
        <f aca="false">MID(RIGHT(B3745,LEN(B3745)-3),1,FIND("_",RIGHT(B3745,LEN(B3745)-3))-1)</f>
        <v>Bjergsalamander</v>
      </c>
      <c r="J3745" s="61" t="str">
        <f aca="false">TRIM(SUBSTITUTE(RIGHT(B3745,FIND(I3745,B3745)+1),"_",""))</f>
        <v>eDNA</v>
      </c>
      <c r="K3745" s="0" t="str">
        <f aca="false">IFERROR(VALUE(SUBSTITUTE(E3745,".",",")),E3745)</f>
        <v>No Ct</v>
      </c>
      <c r="L3745" s="61" t="str">
        <f aca="false">IF(J3745="PosK",SUMIFS(K:K,J:J,"PosK",H:H,H3745),"")</f>
        <v/>
      </c>
      <c r="M3745" s="61" t="str">
        <f aca="false">IF(J3745="PosK",SUMIFS(K:K,J:J,"NegK",H:H,H3745),"")</f>
        <v/>
      </c>
      <c r="N3745" s="61" t="str">
        <f aca="false">IF(J3745="PosK",SUMIFS(K:K,J:J,"eDNA",H:H,H3745),"")</f>
        <v/>
      </c>
      <c r="P3745" s="62"/>
      <c r="T3745" s="63"/>
      <c r="W3745" s="64"/>
    </row>
    <row r="3746" customFormat="false" ht="14.25" hidden="false" customHeight="false" outlineLevel="0" collapsed="false">
      <c r="A3746" s="0" t="s">
        <v>834</v>
      </c>
      <c r="B3746" s="52" t="s">
        <v>980</v>
      </c>
      <c r="C3746" s="52" t="s">
        <v>743</v>
      </c>
      <c r="D3746" s="53" t="n">
        <v>0.1</v>
      </c>
      <c r="E3746" s="53" t="n">
        <v>28.93</v>
      </c>
      <c r="F3746" s="0" t="s">
        <v>1380</v>
      </c>
      <c r="G3746" s="0" t="str">
        <f aca="false">LEFT(B3746,2)</f>
        <v>12</v>
      </c>
      <c r="H3746" s="0" t="str">
        <f aca="false">I3746&amp;"_"&amp;G3746&amp;"_"&amp;F3746</f>
        <v>Latterfroe_12_20181115_DL2018040_AlssundGym_koersel1</v>
      </c>
      <c r="I3746" s="61" t="str">
        <f aca="false">MID(RIGHT(B3746,LEN(B3746)-3),1,FIND("_",RIGHT(B3746,LEN(B3746)-3))-1)</f>
        <v>Latterfroe</v>
      </c>
      <c r="J3746" s="61" t="str">
        <f aca="false">TRIM(SUBSTITUTE(RIGHT(B3746,FIND(I3746,B3746)+1),"_",""))</f>
        <v>PosK</v>
      </c>
      <c r="K3746" s="0" t="n">
        <f aca="false">IFERROR(VALUE(SUBSTITUTE(E3746,".",",")),E3746)</f>
        <v>28.93</v>
      </c>
      <c r="L3746" s="61" t="n">
        <f aca="false">IF(J3746="PosK",SUMIFS(K:K,J:J,"PosK",H:H,H3746),"")</f>
        <v>28.93</v>
      </c>
      <c r="M3746" s="61" t="n">
        <f aca="false">IF(J3746="PosK",SUMIFS(K:K,J:J,"NegK",H:H,H3746),"")</f>
        <v>0</v>
      </c>
      <c r="N3746" s="61" t="n">
        <f aca="false">IF(J3746="PosK",SUMIFS(K:K,J:J,"eDNA",H:H,H3746),"")</f>
        <v>0</v>
      </c>
      <c r="P3746" s="62" t="n">
        <f aca="false">IF(K3748="No Ct",0,K3748)</f>
        <v>0</v>
      </c>
      <c r="Q3746" s="62" t="n">
        <f aca="false">IF(K3749="No Ct",0,K3749)</f>
        <v>0</v>
      </c>
      <c r="R3746" s="0" t="str">
        <f aca="false">IF(AND(L3746&gt;0,M3746=0),"Valid","Invalid")</f>
        <v>Valid</v>
      </c>
      <c r="S3746" s="0" t="str">
        <f aca="false">IF(OR(P3746&gt;1,Q3746&gt;1),"Present","Absent")</f>
        <v>Absent</v>
      </c>
      <c r="T3746" s="63" t="str">
        <f aca="false">IF(OR(AND(P3746&gt;1,P3746&lt;41),AND(Q3746&gt;1,Q3746&lt;41)),"Ct&lt;41","Ct&gt;41")</f>
        <v>Ct&gt;41</v>
      </c>
      <c r="U3746" s="0" t="str">
        <f aca="false">I3746</f>
        <v>Latterfroe</v>
      </c>
      <c r="V3746" s="0" t="str">
        <f aca="false">MID(F3746,10,9)</f>
        <v>DL2018040</v>
      </c>
      <c r="W3746" s="64" t="str">
        <f aca="false">V3746&amp;"_"&amp;U3746&amp;"_"&amp;R3746&amp;"_"&amp;S3746&amp;"_"&amp;T3746</f>
        <v>DL2018040_Latterfroe_Valid_Absent_Ct&gt;41</v>
      </c>
    </row>
    <row r="3747" customFormat="false" ht="14.25" hidden="false" customHeight="false" outlineLevel="0" collapsed="false">
      <c r="A3747" s="0" t="s">
        <v>836</v>
      </c>
      <c r="B3747" s="52" t="s">
        <v>981</v>
      </c>
      <c r="C3747" s="52" t="s">
        <v>747</v>
      </c>
      <c r="D3747" s="53" t="n">
        <v>0.1</v>
      </c>
      <c r="E3747" s="53" t="s">
        <v>748</v>
      </c>
      <c r="F3747" s="0" t="s">
        <v>1380</v>
      </c>
      <c r="G3747" s="0" t="str">
        <f aca="false">LEFT(B3747,2)</f>
        <v>12</v>
      </c>
      <c r="H3747" s="0" t="str">
        <f aca="false">I3747&amp;"_"&amp;G3747&amp;"_"&amp;F3747</f>
        <v>Latterfroe_12_20181115_DL2018040_AlssundGym_koersel1</v>
      </c>
      <c r="I3747" s="61" t="str">
        <f aca="false">MID(RIGHT(B3747,LEN(B3747)-3),1,FIND("_",RIGHT(B3747,LEN(B3747)-3))-1)</f>
        <v>Latterfroe</v>
      </c>
      <c r="J3747" s="61" t="str">
        <f aca="false">TRIM(SUBSTITUTE(RIGHT(B3747,FIND(I3747,B3747)+1),"_",""))</f>
        <v>NegK</v>
      </c>
      <c r="K3747" s="0" t="str">
        <f aca="false">IFERROR(VALUE(SUBSTITUTE(E3747,".",",")),E3747)</f>
        <v>No Ct</v>
      </c>
      <c r="L3747" s="61" t="str">
        <f aca="false">IF(J3747="PosK",SUMIFS(K:K,J:J,"PosK",H:H,H3747),"")</f>
        <v/>
      </c>
      <c r="M3747" s="61" t="str">
        <f aca="false">IF(J3747="PosK",SUMIFS(K:K,J:J,"NegK",H:H,H3747),"")</f>
        <v/>
      </c>
      <c r="N3747" s="61" t="str">
        <f aca="false">IF(J3747="PosK",SUMIFS(K:K,J:J,"eDNA",H:H,H3747),"")</f>
        <v/>
      </c>
    </row>
    <row r="3748" customFormat="false" ht="14.25" hidden="false" customHeight="false" outlineLevel="0" collapsed="false">
      <c r="A3748" s="0" t="s">
        <v>838</v>
      </c>
      <c r="B3748" s="52" t="s">
        <v>982</v>
      </c>
      <c r="C3748" s="52" t="s">
        <v>751</v>
      </c>
      <c r="D3748" s="53" t="n">
        <v>0.1</v>
      </c>
      <c r="E3748" s="53" t="s">
        <v>748</v>
      </c>
      <c r="F3748" s="0" t="s">
        <v>1380</v>
      </c>
      <c r="G3748" s="0" t="str">
        <f aca="false">LEFT(B3748,2)</f>
        <v>12</v>
      </c>
      <c r="H3748" s="0" t="str">
        <f aca="false">I3748&amp;"_"&amp;G3748&amp;"_"&amp;F3748</f>
        <v>Latterfroe_12_20181115_DL2018040_AlssundGym_koersel1</v>
      </c>
      <c r="I3748" s="61" t="str">
        <f aca="false">MID(RIGHT(B3748,LEN(B3748)-3),1,FIND("_",RIGHT(B3748,LEN(B3748)-3))-1)</f>
        <v>Latterfroe</v>
      </c>
      <c r="J3748" s="61" t="str">
        <f aca="false">TRIM(SUBSTITUTE(RIGHT(B3748,FIND(I3748,B3748)+1),"_",""))</f>
        <v>eDNA</v>
      </c>
      <c r="K3748" s="0" t="str">
        <f aca="false">IFERROR(VALUE(SUBSTITUTE(E3748,".",",")),E3748)</f>
        <v>No Ct</v>
      </c>
      <c r="L3748" s="61" t="str">
        <f aca="false">IF(J3748="PosK",SUMIFS(K:K,J:J,"PosK",H:H,H3748),"")</f>
        <v/>
      </c>
      <c r="M3748" s="61" t="str">
        <f aca="false">IF(J3748="PosK",SUMIFS(K:K,J:J,"NegK",H:H,H3748),"")</f>
        <v/>
      </c>
      <c r="N3748" s="61" t="str">
        <f aca="false">IF(J3748="PosK",SUMIFS(K:K,J:J,"eDNA",H:H,H3748),"")</f>
        <v/>
      </c>
      <c r="Q3748" s="62"/>
    </row>
    <row r="3749" customFormat="false" ht="14.25" hidden="false" customHeight="false" outlineLevel="0" collapsed="false">
      <c r="A3749" s="0" t="s">
        <v>840</v>
      </c>
      <c r="B3749" s="52" t="s">
        <v>982</v>
      </c>
      <c r="C3749" s="52" t="s">
        <v>751</v>
      </c>
      <c r="D3749" s="53" t="n">
        <v>0.1</v>
      </c>
      <c r="E3749" s="53" t="s">
        <v>748</v>
      </c>
      <c r="F3749" s="0" t="s">
        <v>1380</v>
      </c>
      <c r="G3749" s="0" t="str">
        <f aca="false">LEFT(B3749,2)</f>
        <v>12</v>
      </c>
      <c r="H3749" s="0" t="str">
        <f aca="false">I3749&amp;"_"&amp;G3749&amp;"_"&amp;F3749</f>
        <v>Latterfroe_12_20181115_DL2018040_AlssundGym_koersel1</v>
      </c>
      <c r="I3749" s="61" t="str">
        <f aca="false">MID(RIGHT(B3749,LEN(B3749)-3),1,FIND("_",RIGHT(B3749,LEN(B3749)-3))-1)</f>
        <v>Latterfroe</v>
      </c>
      <c r="J3749" s="61" t="str">
        <f aca="false">TRIM(SUBSTITUTE(RIGHT(B3749,FIND(I3749,B3749)+1),"_",""))</f>
        <v>eDNA</v>
      </c>
      <c r="K3749" s="0" t="str">
        <f aca="false">IFERROR(VALUE(SUBSTITUTE(E3749,".",",")),E3749)</f>
        <v>No Ct</v>
      </c>
      <c r="L3749" s="61" t="str">
        <f aca="false">IF(J3749="PosK",SUMIFS(K:K,J:J,"PosK",H:H,H3749),"")</f>
        <v/>
      </c>
      <c r="M3749" s="61" t="str">
        <f aca="false">IF(J3749="PosK",SUMIFS(K:K,J:J,"NegK",H:H,H3749),"")</f>
        <v/>
      </c>
      <c r="N3749" s="61" t="str">
        <f aca="false">IF(J3749="PosK",SUMIFS(K:K,J:J,"eDNA",H:H,H3749),"")</f>
        <v/>
      </c>
      <c r="P3749" s="62"/>
      <c r="T3749" s="63"/>
      <c r="W3749" s="64"/>
    </row>
    <row r="3750" customFormat="false" ht="14.25" hidden="false" customHeight="false" outlineLevel="0" collapsed="false">
      <c r="A3750" s="0" t="s">
        <v>842</v>
      </c>
      <c r="B3750" s="52" t="s">
        <v>984</v>
      </c>
      <c r="C3750" s="52" t="s">
        <v>743</v>
      </c>
      <c r="D3750" s="53" t="n">
        <v>0.1</v>
      </c>
      <c r="E3750" s="53" t="n">
        <v>32.28</v>
      </c>
      <c r="F3750" s="0" t="s">
        <v>1380</v>
      </c>
      <c r="G3750" s="0" t="str">
        <f aca="false">LEFT(B3750,2)</f>
        <v>13</v>
      </c>
      <c r="H3750" s="0" t="str">
        <f aca="false">I3750&amp;"_"&amp;G3750&amp;"_"&amp;F3750</f>
        <v>Spidssnudetfroe_13_20181115_DL2018040_AlssundGym_koersel1</v>
      </c>
      <c r="I3750" s="61" t="str">
        <f aca="false">MID(RIGHT(B3750,LEN(B3750)-3),1,FIND("_",RIGHT(B3750,LEN(B3750)-3))-1)</f>
        <v>Spidssnudetfroe</v>
      </c>
      <c r="J3750" s="61" t="str">
        <f aca="false">TRIM(SUBSTITUTE(RIGHT(B3750,FIND(I3750,B3750)+1),"_",""))</f>
        <v>PosK</v>
      </c>
      <c r="K3750" s="0" t="n">
        <f aca="false">IFERROR(VALUE(SUBSTITUTE(E3750,".",",")),E3750)</f>
        <v>32.28</v>
      </c>
      <c r="L3750" s="61" t="n">
        <f aca="false">IF(J3750="PosK",SUMIFS(K:K,J:J,"PosK",H:H,H3750),"")</f>
        <v>32.28</v>
      </c>
      <c r="M3750" s="61" t="n">
        <f aca="false">IF(J3750="PosK",SUMIFS(K:K,J:J,"NegK",H:H,H3750),"")</f>
        <v>0</v>
      </c>
      <c r="N3750" s="61" t="n">
        <f aca="false">IF(J3750="PosK",SUMIFS(K:K,J:J,"eDNA",H:H,H3750),"")</f>
        <v>0</v>
      </c>
      <c r="P3750" s="62" t="n">
        <f aca="false">IF(K3752="No Ct",0,K3752)</f>
        <v>0</v>
      </c>
      <c r="Q3750" s="62" t="n">
        <f aca="false">IF(K3753="No Ct",0,K3753)</f>
        <v>0</v>
      </c>
      <c r="R3750" s="0" t="str">
        <f aca="false">IF(AND(L3750&gt;0,M3750=0),"Valid","Invalid")</f>
        <v>Valid</v>
      </c>
      <c r="S3750" s="0" t="str">
        <f aca="false">IF(OR(P3750&gt;1,Q3750&gt;1),"Present","Absent")</f>
        <v>Absent</v>
      </c>
      <c r="T3750" s="63" t="str">
        <f aca="false">IF(OR(AND(P3750&gt;1,P3750&lt;41),AND(Q3750&gt;1,Q3750&lt;41)),"Ct&lt;41","Ct&gt;41")</f>
        <v>Ct&gt;41</v>
      </c>
      <c r="U3750" s="0" t="str">
        <f aca="false">I3750</f>
        <v>Spidssnudetfroe</v>
      </c>
      <c r="V3750" s="0" t="str">
        <f aca="false">MID(F3750,10,9)</f>
        <v>DL2018040</v>
      </c>
      <c r="W3750" s="64" t="str">
        <f aca="false">V3750&amp;"_"&amp;U3750&amp;"_"&amp;R3750&amp;"_"&amp;S3750&amp;"_"&amp;T3750</f>
        <v>DL2018040_Spidssnudetfroe_Valid_Absent_Ct&gt;41</v>
      </c>
    </row>
    <row r="3751" customFormat="false" ht="14.25" hidden="false" customHeight="false" outlineLevel="0" collapsed="false">
      <c r="A3751" s="0" t="s">
        <v>844</v>
      </c>
      <c r="B3751" s="52" t="s">
        <v>985</v>
      </c>
      <c r="C3751" s="52" t="s">
        <v>747</v>
      </c>
      <c r="D3751" s="53" t="n">
        <v>0.1</v>
      </c>
      <c r="E3751" s="53" t="s">
        <v>748</v>
      </c>
      <c r="F3751" s="0" t="s">
        <v>1380</v>
      </c>
      <c r="G3751" s="0" t="str">
        <f aca="false">LEFT(B3751,2)</f>
        <v>13</v>
      </c>
      <c r="H3751" s="0" t="str">
        <f aca="false">I3751&amp;"_"&amp;G3751&amp;"_"&amp;F3751</f>
        <v>Spidssnudetfroe_13_20181115_DL2018040_AlssundGym_koersel1</v>
      </c>
      <c r="I3751" s="61" t="str">
        <f aca="false">MID(RIGHT(B3751,LEN(B3751)-3),1,FIND("_",RIGHT(B3751,LEN(B3751)-3))-1)</f>
        <v>Spidssnudetfroe</v>
      </c>
      <c r="J3751" s="61" t="str">
        <f aca="false">TRIM(SUBSTITUTE(RIGHT(B3751,FIND(I3751,B3751)+1),"_",""))</f>
        <v>NegK</v>
      </c>
      <c r="K3751" s="0" t="str">
        <f aca="false">IFERROR(VALUE(SUBSTITUTE(E3751,".",",")),E3751)</f>
        <v>No Ct</v>
      </c>
      <c r="L3751" s="61" t="str">
        <f aca="false">IF(J3751="PosK",SUMIFS(K:K,J:J,"PosK",H:H,H3751),"")</f>
        <v/>
      </c>
      <c r="M3751" s="61" t="str">
        <f aca="false">IF(J3751="PosK",SUMIFS(K:K,J:J,"NegK",H:H,H3751),"")</f>
        <v/>
      </c>
      <c r="N3751" s="61" t="str">
        <f aca="false">IF(J3751="PosK",SUMIFS(K:K,J:J,"eDNA",H:H,H3751),"")</f>
        <v/>
      </c>
    </row>
    <row r="3752" customFormat="false" ht="14.25" hidden="false" customHeight="false" outlineLevel="0" collapsed="false">
      <c r="A3752" s="0" t="s">
        <v>846</v>
      </c>
      <c r="B3752" s="52" t="s">
        <v>986</v>
      </c>
      <c r="C3752" s="52" t="s">
        <v>751</v>
      </c>
      <c r="D3752" s="53" t="n">
        <v>0.1</v>
      </c>
      <c r="E3752" s="53" t="s">
        <v>748</v>
      </c>
      <c r="F3752" s="0" t="s">
        <v>1380</v>
      </c>
      <c r="G3752" s="0" t="str">
        <f aca="false">LEFT(B3752,2)</f>
        <v>13</v>
      </c>
      <c r="H3752" s="0" t="str">
        <f aca="false">I3752&amp;"_"&amp;G3752&amp;"_"&amp;F3752</f>
        <v>Spidssnudetfroe_13_20181115_DL2018040_AlssundGym_koersel1</v>
      </c>
      <c r="I3752" s="61" t="str">
        <f aca="false">MID(RIGHT(B3752,LEN(B3752)-3),1,FIND("_",RIGHT(B3752,LEN(B3752)-3))-1)</f>
        <v>Spidssnudetfroe</v>
      </c>
      <c r="J3752" s="61" t="str">
        <f aca="false">TRIM(SUBSTITUTE(RIGHT(B3752,FIND(I3752,B3752)+1),"_",""))</f>
        <v>eDNA</v>
      </c>
      <c r="K3752" s="0" t="str">
        <f aca="false">IFERROR(VALUE(SUBSTITUTE(E3752,".",",")),E3752)</f>
        <v>No Ct</v>
      </c>
      <c r="L3752" s="61" t="str">
        <f aca="false">IF(J3752="PosK",SUMIFS(K:K,J:J,"PosK",H:H,H3752),"")</f>
        <v/>
      </c>
      <c r="M3752" s="61" t="str">
        <f aca="false">IF(J3752="PosK",SUMIFS(K:K,J:J,"NegK",H:H,H3752),"")</f>
        <v/>
      </c>
      <c r="N3752" s="61" t="str">
        <f aca="false">IF(J3752="PosK",SUMIFS(K:K,J:J,"eDNA",H:H,H3752),"")</f>
        <v/>
      </c>
      <c r="Q3752" s="62"/>
    </row>
    <row r="3753" customFormat="false" ht="14.25" hidden="false" customHeight="false" outlineLevel="0" collapsed="false">
      <c r="A3753" s="0" t="s">
        <v>848</v>
      </c>
      <c r="B3753" s="52" t="s">
        <v>986</v>
      </c>
      <c r="C3753" s="52" t="s">
        <v>751</v>
      </c>
      <c r="D3753" s="53" t="n">
        <v>0.1</v>
      </c>
      <c r="E3753" s="53" t="s">
        <v>748</v>
      </c>
      <c r="F3753" s="0" t="s">
        <v>1380</v>
      </c>
      <c r="G3753" s="0" t="str">
        <f aca="false">LEFT(B3753,2)</f>
        <v>13</v>
      </c>
      <c r="H3753" s="0" t="str">
        <f aca="false">I3753&amp;"_"&amp;G3753&amp;"_"&amp;F3753</f>
        <v>Spidssnudetfroe_13_20181115_DL2018040_AlssundGym_koersel1</v>
      </c>
      <c r="I3753" s="61" t="str">
        <f aca="false">MID(RIGHT(B3753,LEN(B3753)-3),1,FIND("_",RIGHT(B3753,LEN(B3753)-3))-1)</f>
        <v>Spidssnudetfroe</v>
      </c>
      <c r="J3753" s="61" t="str">
        <f aca="false">TRIM(SUBSTITUTE(RIGHT(B3753,FIND(I3753,B3753)+1),"_",""))</f>
        <v>eDNA</v>
      </c>
      <c r="K3753" s="0" t="str">
        <f aca="false">IFERROR(VALUE(SUBSTITUTE(E3753,".",",")),E3753)</f>
        <v>No Ct</v>
      </c>
      <c r="L3753" s="61" t="str">
        <f aca="false">IF(J3753="PosK",SUMIFS(K:K,J:J,"PosK",H:H,H3753),"")</f>
        <v/>
      </c>
      <c r="M3753" s="61" t="str">
        <f aca="false">IF(J3753="PosK",SUMIFS(K:K,J:J,"NegK",H:H,H3753),"")</f>
        <v/>
      </c>
      <c r="N3753" s="61" t="str">
        <f aca="false">IF(J3753="PosK",SUMIFS(K:K,J:J,"eDNA",H:H,H3753),"")</f>
        <v/>
      </c>
      <c r="P3753" s="62"/>
      <c r="T3753" s="63"/>
      <c r="W3753" s="64"/>
    </row>
    <row r="3754" customFormat="false" ht="14.25" hidden="false" customHeight="false" outlineLevel="0" collapsed="false">
      <c r="A3754" s="0" t="s">
        <v>849</v>
      </c>
      <c r="B3754" s="52" t="s">
        <v>987</v>
      </c>
      <c r="C3754" s="52" t="s">
        <v>743</v>
      </c>
      <c r="D3754" s="53" t="n">
        <v>0.1</v>
      </c>
      <c r="E3754" s="53" t="n">
        <v>32.74</v>
      </c>
      <c r="F3754" s="0" t="s">
        <v>1380</v>
      </c>
      <c r="G3754" s="0" t="str">
        <f aca="false">LEFT(B3754,2)</f>
        <v>14</v>
      </c>
      <c r="H3754" s="0" t="str">
        <f aca="false">I3754&amp;"_"&amp;G3754&amp;"_"&amp;F3754</f>
        <v>Spidssnudetfroe_14_20181115_DL2018040_AlssundGym_koersel1</v>
      </c>
      <c r="I3754" s="61" t="str">
        <f aca="false">MID(RIGHT(B3754,LEN(B3754)-3),1,FIND("_",RIGHT(B3754,LEN(B3754)-3))-1)</f>
        <v>Spidssnudetfroe</v>
      </c>
      <c r="J3754" s="61" t="str">
        <f aca="false">TRIM(SUBSTITUTE(RIGHT(B3754,FIND(I3754,B3754)+1),"_",""))</f>
        <v>PosK</v>
      </c>
      <c r="K3754" s="0" t="n">
        <f aca="false">IFERROR(VALUE(SUBSTITUTE(E3754,".",",")),E3754)</f>
        <v>32.74</v>
      </c>
      <c r="L3754" s="61" t="n">
        <f aca="false">IF(J3754="PosK",SUMIFS(K:K,J:J,"PosK",H:H,H3754),"")</f>
        <v>32.74</v>
      </c>
      <c r="M3754" s="61" t="n">
        <f aca="false">IF(J3754="PosK",SUMIFS(K:K,J:J,"NegK",H:H,H3754),"")</f>
        <v>0</v>
      </c>
      <c r="N3754" s="61" t="n">
        <f aca="false">IF(J3754="PosK",SUMIFS(K:K,J:J,"eDNA",H:H,H3754),"")</f>
        <v>0</v>
      </c>
      <c r="P3754" s="62" t="n">
        <f aca="false">IF(K3756="No Ct",0,K3756)</f>
        <v>0</v>
      </c>
      <c r="Q3754" s="62" t="n">
        <f aca="false">IF(K3757="No Ct",0,K3757)</f>
        <v>0</v>
      </c>
      <c r="R3754" s="0" t="str">
        <f aca="false">IF(AND(L3754&gt;0,M3754=0),"Valid","Invalid")</f>
        <v>Valid</v>
      </c>
      <c r="S3754" s="0" t="str">
        <f aca="false">IF(OR(P3754&gt;1,Q3754&gt;1),"Present","Absent")</f>
        <v>Absent</v>
      </c>
      <c r="T3754" s="63" t="str">
        <f aca="false">IF(OR(AND(P3754&gt;1,P3754&lt;41),AND(Q3754&gt;1,Q3754&lt;41)),"Ct&lt;41","Ct&gt;41")</f>
        <v>Ct&gt;41</v>
      </c>
      <c r="U3754" s="0" t="str">
        <f aca="false">I3754</f>
        <v>Spidssnudetfroe</v>
      </c>
      <c r="V3754" s="0" t="str">
        <f aca="false">MID(F3754,10,9)</f>
        <v>DL2018040</v>
      </c>
      <c r="W3754" s="64" t="str">
        <f aca="false">V3754&amp;"_"&amp;U3754&amp;"_"&amp;R3754&amp;"_"&amp;S3754&amp;"_"&amp;T3754</f>
        <v>DL2018040_Spidssnudetfroe_Valid_Absent_Ct&gt;41</v>
      </c>
    </row>
    <row r="3755" customFormat="false" ht="14.25" hidden="false" customHeight="false" outlineLevel="0" collapsed="false">
      <c r="A3755" s="0" t="s">
        <v>851</v>
      </c>
      <c r="B3755" s="52" t="s">
        <v>988</v>
      </c>
      <c r="C3755" s="52" t="s">
        <v>747</v>
      </c>
      <c r="D3755" s="53" t="n">
        <v>0.1</v>
      </c>
      <c r="E3755" s="53" t="s">
        <v>748</v>
      </c>
      <c r="F3755" s="0" t="s">
        <v>1380</v>
      </c>
      <c r="G3755" s="0" t="str">
        <f aca="false">LEFT(B3755,2)</f>
        <v>14</v>
      </c>
      <c r="H3755" s="0" t="str">
        <f aca="false">I3755&amp;"_"&amp;G3755&amp;"_"&amp;F3755</f>
        <v>Spidssnudetfroe_14_20181115_DL2018040_AlssundGym_koersel1</v>
      </c>
      <c r="I3755" s="61" t="str">
        <f aca="false">MID(RIGHT(B3755,LEN(B3755)-3),1,FIND("_",RIGHT(B3755,LEN(B3755)-3))-1)</f>
        <v>Spidssnudetfroe</v>
      </c>
      <c r="J3755" s="61" t="str">
        <f aca="false">TRIM(SUBSTITUTE(RIGHT(B3755,FIND(I3755,B3755)+1),"_",""))</f>
        <v>NegK</v>
      </c>
      <c r="K3755" s="0" t="str">
        <f aca="false">IFERROR(VALUE(SUBSTITUTE(E3755,".",",")),E3755)</f>
        <v>No Ct</v>
      </c>
      <c r="L3755" s="61" t="str">
        <f aca="false">IF(J3755="PosK",SUMIFS(K:K,J:J,"PosK",H:H,H3755),"")</f>
        <v/>
      </c>
      <c r="M3755" s="61" t="str">
        <f aca="false">IF(J3755="PosK",SUMIFS(K:K,J:J,"NegK",H:H,H3755),"")</f>
        <v/>
      </c>
      <c r="N3755" s="61" t="str">
        <f aca="false">IF(J3755="PosK",SUMIFS(K:K,J:J,"eDNA",H:H,H3755),"")</f>
        <v/>
      </c>
    </row>
    <row r="3756" customFormat="false" ht="14.25" hidden="false" customHeight="false" outlineLevel="0" collapsed="false">
      <c r="A3756" s="0" t="s">
        <v>853</v>
      </c>
      <c r="B3756" s="52" t="s">
        <v>989</v>
      </c>
      <c r="C3756" s="52" t="s">
        <v>751</v>
      </c>
      <c r="D3756" s="53" t="n">
        <v>0.1</v>
      </c>
      <c r="E3756" s="53" t="s">
        <v>748</v>
      </c>
      <c r="F3756" s="0" t="s">
        <v>1380</v>
      </c>
      <c r="G3756" s="0" t="str">
        <f aca="false">LEFT(B3756,2)</f>
        <v>14</v>
      </c>
      <c r="H3756" s="0" t="str">
        <f aca="false">I3756&amp;"_"&amp;G3756&amp;"_"&amp;F3756</f>
        <v>Spidssnudetfroe_14_20181115_DL2018040_AlssundGym_koersel1</v>
      </c>
      <c r="I3756" s="61" t="str">
        <f aca="false">MID(RIGHT(B3756,LEN(B3756)-3),1,FIND("_",RIGHT(B3756,LEN(B3756)-3))-1)</f>
        <v>Spidssnudetfroe</v>
      </c>
      <c r="J3756" s="61" t="str">
        <f aca="false">TRIM(SUBSTITUTE(RIGHT(B3756,FIND(I3756,B3756)+1),"_",""))</f>
        <v>eDNA</v>
      </c>
      <c r="K3756" s="0" t="str">
        <f aca="false">IFERROR(VALUE(SUBSTITUTE(E3756,".",",")),E3756)</f>
        <v>No Ct</v>
      </c>
      <c r="L3756" s="61" t="str">
        <f aca="false">IF(J3756="PosK",SUMIFS(K:K,J:J,"PosK",H:H,H3756),"")</f>
        <v/>
      </c>
      <c r="M3756" s="61" t="str">
        <f aca="false">IF(J3756="PosK",SUMIFS(K:K,J:J,"NegK",H:H,H3756),"")</f>
        <v/>
      </c>
      <c r="N3756" s="61" t="str">
        <f aca="false">IF(J3756="PosK",SUMIFS(K:K,J:J,"eDNA",H:H,H3756),"")</f>
        <v/>
      </c>
      <c r="Q3756" s="62"/>
    </row>
    <row r="3757" customFormat="false" ht="14.25" hidden="false" customHeight="false" outlineLevel="0" collapsed="false">
      <c r="A3757" s="0" t="s">
        <v>855</v>
      </c>
      <c r="B3757" s="52" t="s">
        <v>989</v>
      </c>
      <c r="C3757" s="52" t="s">
        <v>751</v>
      </c>
      <c r="D3757" s="53" t="n">
        <v>0.1</v>
      </c>
      <c r="E3757" s="53" t="s">
        <v>748</v>
      </c>
      <c r="F3757" s="0" t="s">
        <v>1380</v>
      </c>
      <c r="G3757" s="0" t="str">
        <f aca="false">LEFT(B3757,2)</f>
        <v>14</v>
      </c>
      <c r="H3757" s="0" t="str">
        <f aca="false">I3757&amp;"_"&amp;G3757&amp;"_"&amp;F3757</f>
        <v>Spidssnudetfroe_14_20181115_DL2018040_AlssundGym_koersel1</v>
      </c>
      <c r="I3757" s="61" t="str">
        <f aca="false">MID(RIGHT(B3757,LEN(B3757)-3),1,FIND("_",RIGHT(B3757,LEN(B3757)-3))-1)</f>
        <v>Spidssnudetfroe</v>
      </c>
      <c r="J3757" s="61" t="str">
        <f aca="false">TRIM(SUBSTITUTE(RIGHT(B3757,FIND(I3757,B3757)+1),"_",""))</f>
        <v>eDNA</v>
      </c>
      <c r="K3757" s="0" t="str">
        <f aca="false">IFERROR(VALUE(SUBSTITUTE(E3757,".",",")),E3757)</f>
        <v>No Ct</v>
      </c>
      <c r="L3757" s="61" t="str">
        <f aca="false">IF(J3757="PosK",SUMIFS(K:K,J:J,"PosK",H:H,H3757),"")</f>
        <v/>
      </c>
      <c r="M3757" s="61" t="str">
        <f aca="false">IF(J3757="PosK",SUMIFS(K:K,J:J,"NegK",H:H,H3757),"")</f>
        <v/>
      </c>
      <c r="N3757" s="61" t="str">
        <f aca="false">IF(J3757="PosK",SUMIFS(K:K,J:J,"eDNA",H:H,H3757),"")</f>
        <v/>
      </c>
      <c r="P3757" s="62"/>
      <c r="T3757" s="63"/>
      <c r="W3757" s="64"/>
    </row>
    <row r="3758" customFormat="false" ht="14.25" hidden="false" customHeight="false" outlineLevel="0" collapsed="false">
      <c r="A3758" s="0" t="s">
        <v>856</v>
      </c>
      <c r="B3758" s="52" t="s">
        <v>990</v>
      </c>
      <c r="C3758" s="52" t="s">
        <v>743</v>
      </c>
      <c r="D3758" s="53" t="n">
        <v>0.1</v>
      </c>
      <c r="E3758" s="53" t="s">
        <v>748</v>
      </c>
      <c r="F3758" s="0" t="s">
        <v>1380</v>
      </c>
      <c r="G3758" s="0" t="str">
        <f aca="false">LEFT(B3758,2)</f>
        <v>15</v>
      </c>
      <c r="H3758" s="0" t="str">
        <f aca="false">I3758&amp;"_"&amp;G3758&amp;"_"&amp;F3758</f>
        <v>KortbenetGroenFroe_15_20181115_DL2018040_AlssundGym_koersel1</v>
      </c>
      <c r="I3758" s="61" t="str">
        <f aca="false">MID(RIGHT(B3758,LEN(B3758)-3),1,FIND("_",RIGHT(B3758,LEN(B3758)-3))-1)</f>
        <v>KortbenetGroenFroe</v>
      </c>
      <c r="J3758" s="61" t="str">
        <f aca="false">TRIM(SUBSTITUTE(RIGHT(B3758,FIND(I3758,B3758)+1),"_",""))</f>
        <v>PosK</v>
      </c>
      <c r="K3758" s="0" t="str">
        <f aca="false">IFERROR(VALUE(SUBSTITUTE(E3758,".",",")),E3758)</f>
        <v>No Ct</v>
      </c>
      <c r="L3758" s="61" t="n">
        <f aca="false">IF(J3758="PosK",SUMIFS(K:K,J:J,"PosK",H:H,H3758),"")</f>
        <v>0</v>
      </c>
      <c r="M3758" s="61" t="n">
        <f aca="false">IF(J3758="PosK",SUMIFS(K:K,J:J,"NegK",H:H,H3758),"")</f>
        <v>0</v>
      </c>
      <c r="N3758" s="61" t="n">
        <f aca="false">IF(J3758="PosK",SUMIFS(K:K,J:J,"eDNA",H:H,H3758),"")</f>
        <v>0</v>
      </c>
      <c r="P3758" s="62" t="n">
        <f aca="false">IF(K3760="No Ct",0,K3760)</f>
        <v>0</v>
      </c>
      <c r="Q3758" s="62" t="n">
        <f aca="false">IF(K3761="No Ct",0,K3761)</f>
        <v>0</v>
      </c>
      <c r="R3758" s="0" t="str">
        <f aca="false">IF(AND(L3758&gt;0,M3758=0),"Valid","Invalid")</f>
        <v>Invalid</v>
      </c>
      <c r="S3758" s="0" t="str">
        <f aca="false">IF(OR(P3758&gt;1,Q3758&gt;1),"Present","Absent")</f>
        <v>Absent</v>
      </c>
      <c r="T3758" s="63" t="str">
        <f aca="false">IF(OR(AND(P3758&gt;1,P3758&lt;41),AND(Q3758&gt;1,Q3758&lt;41)),"Ct&lt;41","Ct&gt;41")</f>
        <v>Ct&gt;41</v>
      </c>
      <c r="U3758" s="0" t="str">
        <f aca="false">I3758</f>
        <v>KortbenetGroenFroe</v>
      </c>
      <c r="V3758" s="0" t="str">
        <f aca="false">MID(F3758,10,9)</f>
        <v>DL2018040</v>
      </c>
      <c r="W3758" s="64" t="str">
        <f aca="false">V3758&amp;"_"&amp;U3758&amp;"_"&amp;R3758&amp;"_"&amp;S3758&amp;"_"&amp;T3758</f>
        <v>DL2018040_KortbenetGroenFroe_Invalid_Absent_Ct&gt;41</v>
      </c>
    </row>
    <row r="3759" customFormat="false" ht="14.25" hidden="false" customHeight="false" outlineLevel="0" collapsed="false">
      <c r="A3759" s="0" t="s">
        <v>858</v>
      </c>
      <c r="B3759" s="52" t="s">
        <v>991</v>
      </c>
      <c r="C3759" s="52" t="s">
        <v>747</v>
      </c>
      <c r="D3759" s="53" t="n">
        <v>0.1</v>
      </c>
      <c r="E3759" s="53" t="s">
        <v>748</v>
      </c>
      <c r="F3759" s="0" t="s">
        <v>1380</v>
      </c>
      <c r="G3759" s="0" t="str">
        <f aca="false">LEFT(B3759,2)</f>
        <v>15</v>
      </c>
      <c r="H3759" s="0" t="str">
        <f aca="false">I3759&amp;"_"&amp;G3759&amp;"_"&amp;F3759</f>
        <v>KortbenetGroenFroe_15_20181115_DL2018040_AlssundGym_koersel1</v>
      </c>
      <c r="I3759" s="61" t="str">
        <f aca="false">MID(RIGHT(B3759,LEN(B3759)-3),1,FIND("_",RIGHT(B3759,LEN(B3759)-3))-1)</f>
        <v>KortbenetGroenFroe</v>
      </c>
      <c r="J3759" s="61" t="str">
        <f aca="false">TRIM(SUBSTITUTE(RIGHT(B3759,FIND(I3759,B3759)+1),"_",""))</f>
        <v>NegK</v>
      </c>
      <c r="K3759" s="0" t="str">
        <f aca="false">IFERROR(VALUE(SUBSTITUTE(E3759,".",",")),E3759)</f>
        <v>No Ct</v>
      </c>
      <c r="L3759" s="61" t="str">
        <f aca="false">IF(J3759="PosK",SUMIFS(K:K,J:J,"PosK",H:H,H3759),"")</f>
        <v/>
      </c>
      <c r="M3759" s="61" t="str">
        <f aca="false">IF(J3759="PosK",SUMIFS(K:K,J:J,"NegK",H:H,H3759),"")</f>
        <v/>
      </c>
      <c r="N3759" s="61" t="str">
        <f aca="false">IF(J3759="PosK",SUMIFS(K:K,J:J,"eDNA",H:H,H3759),"")</f>
        <v/>
      </c>
    </row>
    <row r="3760" customFormat="false" ht="14.25" hidden="false" customHeight="false" outlineLevel="0" collapsed="false">
      <c r="A3760" s="0" t="s">
        <v>860</v>
      </c>
      <c r="B3760" s="52" t="s">
        <v>992</v>
      </c>
      <c r="C3760" s="52" t="s">
        <v>751</v>
      </c>
      <c r="D3760" s="53" t="n">
        <v>0.1</v>
      </c>
      <c r="E3760" s="53" t="s">
        <v>748</v>
      </c>
      <c r="F3760" s="0" t="s">
        <v>1380</v>
      </c>
      <c r="G3760" s="0" t="str">
        <f aca="false">LEFT(B3760,2)</f>
        <v>15</v>
      </c>
      <c r="H3760" s="0" t="str">
        <f aca="false">I3760&amp;"_"&amp;G3760&amp;"_"&amp;F3760</f>
        <v>KortbenetGroenFroe_15_20181115_DL2018040_AlssundGym_koersel1</v>
      </c>
      <c r="I3760" s="61" t="str">
        <f aca="false">MID(RIGHT(B3760,LEN(B3760)-3),1,FIND("_",RIGHT(B3760,LEN(B3760)-3))-1)</f>
        <v>KortbenetGroenFroe</v>
      </c>
      <c r="J3760" s="61" t="str">
        <f aca="false">TRIM(SUBSTITUTE(RIGHT(B3760,FIND(I3760,B3760)+1),"_",""))</f>
        <v>eDNA</v>
      </c>
      <c r="K3760" s="0" t="str">
        <f aca="false">IFERROR(VALUE(SUBSTITUTE(E3760,".",",")),E3760)</f>
        <v>No Ct</v>
      </c>
      <c r="L3760" s="61" t="str">
        <f aca="false">IF(J3760="PosK",SUMIFS(K:K,J:J,"PosK",H:H,H3760),"")</f>
        <v/>
      </c>
      <c r="M3760" s="61" t="str">
        <f aca="false">IF(J3760="PosK",SUMIFS(K:K,J:J,"NegK",H:H,H3760),"")</f>
        <v/>
      </c>
      <c r="N3760" s="61" t="str">
        <f aca="false">IF(J3760="PosK",SUMIFS(K:K,J:J,"eDNA",H:H,H3760),"")</f>
        <v/>
      </c>
      <c r="Q3760" s="62"/>
    </row>
    <row r="3761" customFormat="false" ht="14.25" hidden="false" customHeight="false" outlineLevel="0" collapsed="false">
      <c r="A3761" s="0" t="s">
        <v>862</v>
      </c>
      <c r="B3761" s="52" t="s">
        <v>992</v>
      </c>
      <c r="C3761" s="52" t="s">
        <v>751</v>
      </c>
      <c r="D3761" s="53" t="n">
        <v>0.1</v>
      </c>
      <c r="E3761" s="53" t="s">
        <v>748</v>
      </c>
      <c r="F3761" s="0" t="s">
        <v>1380</v>
      </c>
      <c r="G3761" s="0" t="str">
        <f aca="false">LEFT(B3761,2)</f>
        <v>15</v>
      </c>
      <c r="H3761" s="0" t="str">
        <f aca="false">I3761&amp;"_"&amp;G3761&amp;"_"&amp;F3761</f>
        <v>KortbenetGroenFroe_15_20181115_DL2018040_AlssundGym_koersel1</v>
      </c>
      <c r="I3761" s="61" t="str">
        <f aca="false">MID(RIGHT(B3761,LEN(B3761)-3),1,FIND("_",RIGHT(B3761,LEN(B3761)-3))-1)</f>
        <v>KortbenetGroenFroe</v>
      </c>
      <c r="J3761" s="61" t="str">
        <f aca="false">TRIM(SUBSTITUTE(RIGHT(B3761,FIND(I3761,B3761)+1),"_",""))</f>
        <v>eDNA</v>
      </c>
      <c r="K3761" s="0" t="str">
        <f aca="false">IFERROR(VALUE(SUBSTITUTE(E3761,".",",")),E3761)</f>
        <v>No Ct</v>
      </c>
      <c r="L3761" s="61" t="str">
        <f aca="false">IF(J3761="PosK",SUMIFS(K:K,J:J,"PosK",H:H,H3761),"")</f>
        <v/>
      </c>
      <c r="M3761" s="61" t="str">
        <f aca="false">IF(J3761="PosK",SUMIFS(K:K,J:J,"NegK",H:H,H3761),"")</f>
        <v/>
      </c>
      <c r="N3761" s="61" t="str">
        <f aca="false">IF(J3761="PosK",SUMIFS(K:K,J:J,"eDNA",H:H,H3761),"")</f>
        <v/>
      </c>
      <c r="P3761" s="62"/>
      <c r="T3761" s="63"/>
      <c r="W3761" s="64"/>
    </row>
    <row r="3762" customFormat="false" ht="14.25" hidden="false" customHeight="false" outlineLevel="0" collapsed="false">
      <c r="A3762" s="0" t="s">
        <v>863</v>
      </c>
      <c r="B3762" s="52" t="s">
        <v>1212</v>
      </c>
      <c r="C3762" s="52" t="s">
        <v>743</v>
      </c>
      <c r="D3762" s="53" t="n">
        <v>0.1</v>
      </c>
      <c r="E3762" s="53" t="s">
        <v>748</v>
      </c>
      <c r="F3762" s="0" t="s">
        <v>1380</v>
      </c>
      <c r="G3762" s="0" t="str">
        <f aca="false">LEFT(B3762,2)</f>
        <v>16</v>
      </c>
      <c r="H3762" s="0" t="str">
        <f aca="false">I3762&amp;"_"&amp;G3762&amp;"_"&amp;F3762</f>
        <v>ButsnudetFroe_16_20181115_DL2018040_AlssundGym_koersel1</v>
      </c>
      <c r="I3762" s="61" t="str">
        <f aca="false">MID(RIGHT(B3762,LEN(B3762)-3),1,FIND("_",RIGHT(B3762,LEN(B3762)-3))-1)</f>
        <v>ButsnudetFroe</v>
      </c>
      <c r="J3762" s="61" t="str">
        <f aca="false">TRIM(SUBSTITUTE(RIGHT(B3762,FIND(I3762,B3762)+1),"_",""))</f>
        <v>PosK</v>
      </c>
      <c r="K3762" s="0" t="str">
        <f aca="false">IFERROR(VALUE(SUBSTITUTE(E3762,".",",")),E3762)</f>
        <v>No Ct</v>
      </c>
      <c r="L3762" s="61" t="n">
        <f aca="false">IF(J3762="PosK",SUMIFS(K:K,J:J,"PosK",H:H,H3762),"")</f>
        <v>0</v>
      </c>
      <c r="M3762" s="61" t="n">
        <f aca="false">IF(J3762="PosK",SUMIFS(K:K,J:J,"NegK",H:H,H3762),"")</f>
        <v>0</v>
      </c>
      <c r="N3762" s="61" t="n">
        <f aca="false">IF(J3762="PosK",SUMIFS(K:K,J:J,"eDNA",H:H,H3762),"")</f>
        <v>0</v>
      </c>
      <c r="P3762" s="62" t="n">
        <f aca="false">IF(K3764="No Ct",0,K3764)</f>
        <v>0</v>
      </c>
      <c r="Q3762" s="62" t="n">
        <f aca="false">IF(K3765="No Ct",0,K3765)</f>
        <v>0</v>
      </c>
      <c r="R3762" s="0" t="str">
        <f aca="false">IF(AND(L3762&gt;0,M3762=0),"Valid","Invalid")</f>
        <v>Invalid</v>
      </c>
      <c r="S3762" s="0" t="str">
        <f aca="false">IF(OR(P3762&gt;1,Q3762&gt;1),"Present","Absent")</f>
        <v>Absent</v>
      </c>
      <c r="T3762" s="63" t="str">
        <f aca="false">IF(OR(AND(P3762&gt;1,P3762&lt;41),AND(Q3762&gt;1,Q3762&lt;41)),"Ct&lt;41","Ct&gt;41")</f>
        <v>Ct&gt;41</v>
      </c>
      <c r="U3762" s="0" t="str">
        <f aca="false">I3762</f>
        <v>ButsnudetFroe</v>
      </c>
      <c r="V3762" s="0" t="str">
        <f aca="false">MID(F3762,10,9)</f>
        <v>DL2018040</v>
      </c>
      <c r="W3762" s="64" t="str">
        <f aca="false">V3762&amp;"_"&amp;U3762&amp;"_"&amp;R3762&amp;"_"&amp;S3762&amp;"_"&amp;T3762</f>
        <v>DL2018040_ButsnudetFroe_Invalid_Absent_Ct&gt;41</v>
      </c>
    </row>
    <row r="3763" customFormat="false" ht="14.25" hidden="false" customHeight="false" outlineLevel="0" collapsed="false">
      <c r="A3763" s="0" t="s">
        <v>865</v>
      </c>
      <c r="B3763" s="52" t="s">
        <v>1213</v>
      </c>
      <c r="C3763" s="52" t="s">
        <v>747</v>
      </c>
      <c r="D3763" s="53" t="n">
        <v>0.1</v>
      </c>
      <c r="E3763" s="53" t="s">
        <v>748</v>
      </c>
      <c r="F3763" s="0" t="s">
        <v>1380</v>
      </c>
      <c r="G3763" s="0" t="str">
        <f aca="false">LEFT(B3763,2)</f>
        <v>16</v>
      </c>
      <c r="H3763" s="0" t="str">
        <f aca="false">I3763&amp;"_"&amp;G3763&amp;"_"&amp;F3763</f>
        <v>ButsnudetFroe_16_20181115_DL2018040_AlssundGym_koersel1</v>
      </c>
      <c r="I3763" s="61" t="str">
        <f aca="false">MID(RIGHT(B3763,LEN(B3763)-3),1,FIND("_",RIGHT(B3763,LEN(B3763)-3))-1)</f>
        <v>ButsnudetFroe</v>
      </c>
      <c r="J3763" s="61" t="str">
        <f aca="false">TRIM(SUBSTITUTE(RIGHT(B3763,FIND(I3763,B3763)+1),"_",""))</f>
        <v>NegK</v>
      </c>
      <c r="K3763" s="0" t="str">
        <f aca="false">IFERROR(VALUE(SUBSTITUTE(E3763,".",",")),E3763)</f>
        <v>No Ct</v>
      </c>
      <c r="L3763" s="61" t="str">
        <f aca="false">IF(J3763="PosK",SUMIFS(K:K,J:J,"PosK",H:H,H3763),"")</f>
        <v/>
      </c>
      <c r="M3763" s="61" t="str">
        <f aca="false">IF(J3763="PosK",SUMIFS(K:K,J:J,"NegK",H:H,H3763),"")</f>
        <v/>
      </c>
      <c r="N3763" s="61" t="str">
        <f aca="false">IF(J3763="PosK",SUMIFS(K:K,J:J,"eDNA",H:H,H3763),"")</f>
        <v/>
      </c>
    </row>
    <row r="3764" customFormat="false" ht="14.25" hidden="false" customHeight="false" outlineLevel="0" collapsed="false">
      <c r="A3764" s="0" t="s">
        <v>867</v>
      </c>
      <c r="B3764" s="52" t="s">
        <v>1214</v>
      </c>
      <c r="C3764" s="52" t="s">
        <v>751</v>
      </c>
      <c r="D3764" s="53" t="n">
        <v>0.1</v>
      </c>
      <c r="E3764" s="53" t="s">
        <v>748</v>
      </c>
      <c r="F3764" s="0" t="s">
        <v>1380</v>
      </c>
      <c r="G3764" s="0" t="str">
        <f aca="false">LEFT(B3764,2)</f>
        <v>16</v>
      </c>
      <c r="H3764" s="0" t="str">
        <f aca="false">I3764&amp;"_"&amp;G3764&amp;"_"&amp;F3764</f>
        <v>ButsnudetFroe_16_20181115_DL2018040_AlssundGym_koersel1</v>
      </c>
      <c r="I3764" s="61" t="str">
        <f aca="false">MID(RIGHT(B3764,LEN(B3764)-3),1,FIND("_",RIGHT(B3764,LEN(B3764)-3))-1)</f>
        <v>ButsnudetFroe</v>
      </c>
      <c r="J3764" s="61" t="str">
        <f aca="false">TRIM(SUBSTITUTE(RIGHT(B3764,FIND(I3764,B3764)+1),"_",""))</f>
        <v>eDNA</v>
      </c>
      <c r="K3764" s="0" t="str">
        <f aca="false">IFERROR(VALUE(SUBSTITUTE(E3764,".",",")),E3764)</f>
        <v>No Ct</v>
      </c>
      <c r="L3764" s="61" t="str">
        <f aca="false">IF(J3764="PosK",SUMIFS(K:K,J:J,"PosK",H:H,H3764),"")</f>
        <v/>
      </c>
      <c r="M3764" s="61" t="str">
        <f aca="false">IF(J3764="PosK",SUMIFS(K:K,J:J,"NegK",H:H,H3764),"")</f>
        <v/>
      </c>
      <c r="N3764" s="61" t="str">
        <f aca="false">IF(J3764="PosK",SUMIFS(K:K,J:J,"eDNA",H:H,H3764),"")</f>
        <v/>
      </c>
      <c r="Q3764" s="62"/>
    </row>
    <row r="3765" customFormat="false" ht="14.25" hidden="false" customHeight="false" outlineLevel="0" collapsed="false">
      <c r="A3765" s="0" t="s">
        <v>869</v>
      </c>
      <c r="B3765" s="52" t="s">
        <v>1214</v>
      </c>
      <c r="C3765" s="52" t="s">
        <v>751</v>
      </c>
      <c r="D3765" s="53" t="n">
        <v>0.1</v>
      </c>
      <c r="E3765" s="53" t="s">
        <v>748</v>
      </c>
      <c r="F3765" s="0" t="s">
        <v>1380</v>
      </c>
      <c r="G3765" s="0" t="str">
        <f aca="false">LEFT(B3765,2)</f>
        <v>16</v>
      </c>
      <c r="H3765" s="0" t="str">
        <f aca="false">I3765&amp;"_"&amp;G3765&amp;"_"&amp;F3765</f>
        <v>ButsnudetFroe_16_20181115_DL2018040_AlssundGym_koersel1</v>
      </c>
      <c r="I3765" s="61" t="str">
        <f aca="false">MID(RIGHT(B3765,LEN(B3765)-3),1,FIND("_",RIGHT(B3765,LEN(B3765)-3))-1)</f>
        <v>ButsnudetFroe</v>
      </c>
      <c r="J3765" s="61" t="str">
        <f aca="false">TRIM(SUBSTITUTE(RIGHT(B3765,FIND(I3765,B3765)+1),"_",""))</f>
        <v>eDNA</v>
      </c>
      <c r="K3765" s="0" t="str">
        <f aca="false">IFERROR(VALUE(SUBSTITUTE(E3765,".",",")),E3765)</f>
        <v>No Ct</v>
      </c>
      <c r="L3765" s="61" t="str">
        <f aca="false">IF(J3765="PosK",SUMIFS(K:K,J:J,"PosK",H:H,H3765),"")</f>
        <v/>
      </c>
      <c r="M3765" s="61" t="str">
        <f aca="false">IF(J3765="PosK",SUMIFS(K:K,J:J,"NegK",H:H,H3765),"")</f>
        <v/>
      </c>
      <c r="N3765" s="61" t="str">
        <f aca="false">IF(J3765="PosK",SUMIFS(K:K,J:J,"eDNA",H:H,H3765),"")</f>
        <v/>
      </c>
      <c r="P3765" s="62"/>
      <c r="T3765" s="63"/>
      <c r="W3765" s="64"/>
    </row>
    <row r="3766" customFormat="false" ht="14.25" hidden="false" customHeight="false" outlineLevel="0" collapsed="false">
      <c r="A3766" s="0" t="s">
        <v>870</v>
      </c>
      <c r="B3766" s="52" t="s">
        <v>996</v>
      </c>
      <c r="C3766" s="52" t="s">
        <v>743</v>
      </c>
      <c r="D3766" s="53" t="n">
        <v>0.1</v>
      </c>
      <c r="E3766" s="53" t="n">
        <v>38.71</v>
      </c>
      <c r="F3766" s="0" t="s">
        <v>1380</v>
      </c>
      <c r="G3766" s="0" t="str">
        <f aca="false">LEFT(B3766,2)</f>
        <v>17</v>
      </c>
      <c r="H3766" s="0" t="str">
        <f aca="false">I3766&amp;"_"&amp;G3766&amp;"_"&amp;F3766</f>
        <v>ButsnudetFroe_17_20181115_DL2018040_AlssundGym_koersel1</v>
      </c>
      <c r="I3766" s="61" t="str">
        <f aca="false">MID(RIGHT(B3766,LEN(B3766)-3),1,FIND("_",RIGHT(B3766,LEN(B3766)-3))-1)</f>
        <v>ButsnudetFroe</v>
      </c>
      <c r="J3766" s="61" t="str">
        <f aca="false">TRIM(SUBSTITUTE(RIGHT(B3766,FIND(I3766,B3766)+1),"_",""))</f>
        <v>PosK</v>
      </c>
      <c r="K3766" s="0" t="n">
        <f aca="false">IFERROR(VALUE(SUBSTITUTE(E3766,".",",")),E3766)</f>
        <v>38.71</v>
      </c>
      <c r="L3766" s="61" t="n">
        <f aca="false">IF(J3766="PosK",SUMIFS(K:K,J:J,"PosK",H:H,H3766),"")</f>
        <v>38.71</v>
      </c>
      <c r="M3766" s="61" t="n">
        <f aca="false">IF(J3766="PosK",SUMIFS(K:K,J:J,"NegK",H:H,H3766),"")</f>
        <v>0</v>
      </c>
      <c r="N3766" s="61" t="n">
        <f aca="false">IF(J3766="PosK",SUMIFS(K:K,J:J,"eDNA",H:H,H3766),"")</f>
        <v>0</v>
      </c>
      <c r="P3766" s="62" t="n">
        <f aca="false">IF(K3768="No Ct",0,K3768)</f>
        <v>0</v>
      </c>
      <c r="Q3766" s="62" t="n">
        <f aca="false">IF(K3769="No Ct",0,K3769)</f>
        <v>0</v>
      </c>
      <c r="R3766" s="0" t="str">
        <f aca="false">IF(AND(L3766&gt;0,M3766=0),"Valid","Invalid")</f>
        <v>Valid</v>
      </c>
      <c r="S3766" s="0" t="str">
        <f aca="false">IF(OR(P3766&gt;1,Q3766&gt;1),"Present","Absent")</f>
        <v>Absent</v>
      </c>
      <c r="T3766" s="63" t="str">
        <f aca="false">IF(OR(AND(P3766&gt;1,P3766&lt;41),AND(Q3766&gt;1,Q3766&lt;41)),"Ct&lt;41","Ct&gt;41")</f>
        <v>Ct&gt;41</v>
      </c>
      <c r="U3766" s="0" t="str">
        <f aca="false">I3766</f>
        <v>ButsnudetFroe</v>
      </c>
      <c r="V3766" s="0" t="str">
        <f aca="false">MID(F3766,10,9)</f>
        <v>DL2018040</v>
      </c>
      <c r="W3766" s="64" t="str">
        <f aca="false">V3766&amp;"_"&amp;U3766&amp;"_"&amp;R3766&amp;"_"&amp;S3766&amp;"_"&amp;T3766</f>
        <v>DL2018040_ButsnudetFroe_Valid_Absent_Ct&gt;41</v>
      </c>
    </row>
    <row r="3767" customFormat="false" ht="14.25" hidden="false" customHeight="false" outlineLevel="0" collapsed="false">
      <c r="A3767" s="0" t="s">
        <v>872</v>
      </c>
      <c r="B3767" s="52" t="s">
        <v>997</v>
      </c>
      <c r="C3767" s="52" t="s">
        <v>747</v>
      </c>
      <c r="D3767" s="53" t="n">
        <v>0.1</v>
      </c>
      <c r="E3767" s="53" t="s">
        <v>748</v>
      </c>
      <c r="F3767" s="0" t="s">
        <v>1380</v>
      </c>
      <c r="G3767" s="0" t="str">
        <f aca="false">LEFT(B3767,2)</f>
        <v>17</v>
      </c>
      <c r="H3767" s="0" t="str">
        <f aca="false">I3767&amp;"_"&amp;G3767&amp;"_"&amp;F3767</f>
        <v>ButsnudetFroe_17_20181115_DL2018040_AlssundGym_koersel1</v>
      </c>
      <c r="I3767" s="61" t="str">
        <f aca="false">MID(RIGHT(B3767,LEN(B3767)-3),1,FIND("_",RIGHT(B3767,LEN(B3767)-3))-1)</f>
        <v>ButsnudetFroe</v>
      </c>
      <c r="J3767" s="61" t="str">
        <f aca="false">TRIM(SUBSTITUTE(RIGHT(B3767,FIND(I3767,B3767)+1),"_",""))</f>
        <v>NegK</v>
      </c>
      <c r="K3767" s="0" t="str">
        <f aca="false">IFERROR(VALUE(SUBSTITUTE(E3767,".",",")),E3767)</f>
        <v>No Ct</v>
      </c>
      <c r="L3767" s="61" t="str">
        <f aca="false">IF(J3767="PosK",SUMIFS(K:K,J:J,"PosK",H:H,H3767),"")</f>
        <v/>
      </c>
      <c r="M3767" s="61" t="str">
        <f aca="false">IF(J3767="PosK",SUMIFS(K:K,J:J,"NegK",H:H,H3767),"")</f>
        <v/>
      </c>
      <c r="N3767" s="61" t="str">
        <f aca="false">IF(J3767="PosK",SUMIFS(K:K,J:J,"eDNA",H:H,H3767),"")</f>
        <v/>
      </c>
    </row>
    <row r="3768" customFormat="false" ht="14.25" hidden="false" customHeight="false" outlineLevel="0" collapsed="false">
      <c r="A3768" s="0" t="s">
        <v>874</v>
      </c>
      <c r="B3768" s="52" t="s">
        <v>998</v>
      </c>
      <c r="C3768" s="52" t="s">
        <v>751</v>
      </c>
      <c r="D3768" s="53" t="n">
        <v>0.1</v>
      </c>
      <c r="E3768" s="53" t="s">
        <v>748</v>
      </c>
      <c r="F3768" s="0" t="s">
        <v>1380</v>
      </c>
      <c r="G3768" s="0" t="str">
        <f aca="false">LEFT(B3768,2)</f>
        <v>17</v>
      </c>
      <c r="H3768" s="0" t="str">
        <f aca="false">I3768&amp;"_"&amp;G3768&amp;"_"&amp;F3768</f>
        <v>ButsnudetFroe_17_20181115_DL2018040_AlssundGym_koersel1</v>
      </c>
      <c r="I3768" s="61" t="str">
        <f aca="false">MID(RIGHT(B3768,LEN(B3768)-3),1,FIND("_",RIGHT(B3768,LEN(B3768)-3))-1)</f>
        <v>ButsnudetFroe</v>
      </c>
      <c r="J3768" s="61" t="str">
        <f aca="false">TRIM(SUBSTITUTE(RIGHT(B3768,FIND(I3768,B3768)+1),"_",""))</f>
        <v>eDNA</v>
      </c>
      <c r="K3768" s="0" t="str">
        <f aca="false">IFERROR(VALUE(SUBSTITUTE(E3768,".",",")),E3768)</f>
        <v>No Ct</v>
      </c>
      <c r="L3768" s="61" t="str">
        <f aca="false">IF(J3768="PosK",SUMIFS(K:K,J:J,"PosK",H:H,H3768),"")</f>
        <v/>
      </c>
      <c r="M3768" s="61" t="str">
        <f aca="false">IF(J3768="PosK",SUMIFS(K:K,J:J,"NegK",H:H,H3768),"")</f>
        <v/>
      </c>
      <c r="N3768" s="61" t="str">
        <f aca="false">IF(J3768="PosK",SUMIFS(K:K,J:J,"eDNA",H:H,H3768),"")</f>
        <v/>
      </c>
      <c r="Q3768" s="62"/>
    </row>
    <row r="3769" customFormat="false" ht="14.25" hidden="false" customHeight="false" outlineLevel="0" collapsed="false">
      <c r="A3769" s="0" t="s">
        <v>876</v>
      </c>
      <c r="B3769" s="52" t="s">
        <v>998</v>
      </c>
      <c r="C3769" s="52" t="s">
        <v>751</v>
      </c>
      <c r="D3769" s="53" t="n">
        <v>0.1</v>
      </c>
      <c r="E3769" s="53" t="s">
        <v>748</v>
      </c>
      <c r="F3769" s="0" t="s">
        <v>1380</v>
      </c>
      <c r="G3769" s="0" t="str">
        <f aca="false">LEFT(B3769,2)</f>
        <v>17</v>
      </c>
      <c r="H3769" s="0" t="str">
        <f aca="false">I3769&amp;"_"&amp;G3769&amp;"_"&amp;F3769</f>
        <v>ButsnudetFroe_17_20181115_DL2018040_AlssundGym_koersel1</v>
      </c>
      <c r="I3769" s="61" t="str">
        <f aca="false">MID(RIGHT(B3769,LEN(B3769)-3),1,FIND("_",RIGHT(B3769,LEN(B3769)-3))-1)</f>
        <v>ButsnudetFroe</v>
      </c>
      <c r="J3769" s="61" t="str">
        <f aca="false">TRIM(SUBSTITUTE(RIGHT(B3769,FIND(I3769,B3769)+1),"_",""))</f>
        <v>eDNA</v>
      </c>
      <c r="K3769" s="0" t="str">
        <f aca="false">IFERROR(VALUE(SUBSTITUTE(E3769,".",",")),E3769)</f>
        <v>No Ct</v>
      </c>
      <c r="L3769" s="61" t="str">
        <f aca="false">IF(J3769="PosK",SUMIFS(K:K,J:J,"PosK",H:H,H3769),"")</f>
        <v/>
      </c>
      <c r="M3769" s="61" t="str">
        <f aca="false">IF(J3769="PosK",SUMIFS(K:K,J:J,"NegK",H:H,H3769),"")</f>
        <v/>
      </c>
      <c r="N3769" s="61" t="str">
        <f aca="false">IF(J3769="PosK",SUMIFS(K:K,J:J,"eDNA",H:H,H3769),"")</f>
        <v/>
      </c>
      <c r="P3769" s="62"/>
      <c r="T3769" s="63"/>
      <c r="W3769" s="64"/>
    </row>
    <row r="3770" customFormat="false" ht="14.25" hidden="false" customHeight="false" outlineLevel="0" collapsed="false">
      <c r="A3770" s="0" t="s">
        <v>877</v>
      </c>
      <c r="B3770" s="52" t="s">
        <v>1215</v>
      </c>
      <c r="C3770" s="52" t="s">
        <v>743</v>
      </c>
      <c r="D3770" s="53" t="n">
        <v>0.1</v>
      </c>
      <c r="E3770" s="53" t="n">
        <v>23.58</v>
      </c>
      <c r="F3770" s="0" t="s">
        <v>1380</v>
      </c>
      <c r="G3770" s="0" t="str">
        <f aca="false">LEFT(B3770,2)</f>
        <v>18</v>
      </c>
      <c r="H3770" s="0" t="str">
        <f aca="false">I3770&amp;"_"&amp;G3770&amp;"_"&amp;F3770</f>
        <v>LilleVandsalamander_18_20181115_DL2018040_AlssundGym_koersel1</v>
      </c>
      <c r="I3770" s="61" t="str">
        <f aca="false">MID(RIGHT(B3770,LEN(B3770)-3),1,FIND("_",RIGHT(B3770,LEN(B3770)-3))-1)</f>
        <v>LilleVandsalamander</v>
      </c>
      <c r="J3770" s="61" t="str">
        <f aca="false">TRIM(SUBSTITUTE(RIGHT(B3770,FIND(I3770,B3770)+1),"_",""))</f>
        <v>PosK</v>
      </c>
      <c r="K3770" s="0" t="n">
        <f aca="false">IFERROR(VALUE(SUBSTITUTE(E3770,".",",")),E3770)</f>
        <v>23.58</v>
      </c>
      <c r="L3770" s="61" t="n">
        <f aca="false">IF(J3770="PosK",SUMIFS(K:K,J:J,"PosK",H:H,H3770),"")</f>
        <v>23.58</v>
      </c>
      <c r="M3770" s="61" t="n">
        <f aca="false">IF(J3770="PosK",SUMIFS(K:K,J:J,"NegK",H:H,H3770),"")</f>
        <v>0</v>
      </c>
      <c r="N3770" s="61" t="n">
        <f aca="false">IF(J3770="PosK",SUMIFS(K:K,J:J,"eDNA",H:H,H3770),"")</f>
        <v>67.9</v>
      </c>
      <c r="P3770" s="62" t="n">
        <f aca="false">IF(K3772="No Ct",0,K3772)</f>
        <v>33.49</v>
      </c>
      <c r="Q3770" s="62" t="n">
        <f aca="false">IF(K3773="No Ct",0,K3773)</f>
        <v>34.41</v>
      </c>
      <c r="R3770" s="0" t="str">
        <f aca="false">IF(AND(L3770&gt;0,M3770=0),"Valid","Invalid")</f>
        <v>Valid</v>
      </c>
      <c r="S3770" s="0" t="str">
        <f aca="false">IF(OR(P3770&gt;1,Q3770&gt;1),"Present","Absent")</f>
        <v>Present</v>
      </c>
      <c r="T3770" s="63" t="str">
        <f aca="false">IF(OR(AND(P3770&gt;1,P3770&lt;41),AND(Q3770&gt;1,Q3770&lt;41)),"Ct&lt;41","Ct&gt;41")</f>
        <v>Ct&lt;41</v>
      </c>
      <c r="U3770" s="0" t="str">
        <f aca="false">I3770</f>
        <v>LilleVandsalamander</v>
      </c>
      <c r="V3770" s="0" t="str">
        <f aca="false">MID(F3770,10,9)</f>
        <v>DL2018040</v>
      </c>
      <c r="W3770" s="64" t="str">
        <f aca="false">V3770&amp;"_"&amp;U3770&amp;"_"&amp;R3770&amp;"_"&amp;S3770&amp;"_"&amp;T3770</f>
        <v>DL2018040_LilleVandsalamander_Valid_Present_Ct&lt;41</v>
      </c>
    </row>
    <row r="3771" customFormat="false" ht="14.25" hidden="false" customHeight="false" outlineLevel="0" collapsed="false">
      <c r="A3771" s="0" t="s">
        <v>879</v>
      </c>
      <c r="B3771" s="52" t="s">
        <v>1216</v>
      </c>
      <c r="C3771" s="52" t="s">
        <v>747</v>
      </c>
      <c r="D3771" s="53" t="n">
        <v>0.1</v>
      </c>
      <c r="E3771" s="53" t="s">
        <v>748</v>
      </c>
      <c r="F3771" s="0" t="s">
        <v>1380</v>
      </c>
      <c r="G3771" s="0" t="str">
        <f aca="false">LEFT(B3771,2)</f>
        <v>18</v>
      </c>
      <c r="H3771" s="0" t="str">
        <f aca="false">I3771&amp;"_"&amp;G3771&amp;"_"&amp;F3771</f>
        <v>LilleVandsalamander_18_20181115_DL2018040_AlssundGym_koersel1</v>
      </c>
      <c r="I3771" s="61" t="str">
        <f aca="false">MID(RIGHT(B3771,LEN(B3771)-3),1,FIND("_",RIGHT(B3771,LEN(B3771)-3))-1)</f>
        <v>LilleVandsalamander</v>
      </c>
      <c r="J3771" s="61" t="str">
        <f aca="false">TRIM(SUBSTITUTE(RIGHT(B3771,FIND(I3771,B3771)+1),"_",""))</f>
        <v>NegK</v>
      </c>
      <c r="K3771" s="0" t="str">
        <f aca="false">IFERROR(VALUE(SUBSTITUTE(E3771,".",",")),E3771)</f>
        <v>No Ct</v>
      </c>
      <c r="L3771" s="61" t="str">
        <f aca="false">IF(J3771="PosK",SUMIFS(K:K,J:J,"PosK",H:H,H3771),"")</f>
        <v/>
      </c>
      <c r="M3771" s="61" t="str">
        <f aca="false">IF(J3771="PosK",SUMIFS(K:K,J:J,"NegK",H:H,H3771),"")</f>
        <v/>
      </c>
      <c r="N3771" s="61" t="str">
        <f aca="false">IF(J3771="PosK",SUMIFS(K:K,J:J,"eDNA",H:H,H3771),"")</f>
        <v/>
      </c>
    </row>
    <row r="3772" customFormat="false" ht="14.25" hidden="false" customHeight="false" outlineLevel="0" collapsed="false">
      <c r="A3772" s="0" t="s">
        <v>881</v>
      </c>
      <c r="B3772" s="52" t="s">
        <v>1217</v>
      </c>
      <c r="C3772" s="52" t="s">
        <v>751</v>
      </c>
      <c r="D3772" s="53" t="n">
        <v>0.1</v>
      </c>
      <c r="E3772" s="53" t="n">
        <v>33.49</v>
      </c>
      <c r="F3772" s="0" t="s">
        <v>1380</v>
      </c>
      <c r="G3772" s="0" t="str">
        <f aca="false">LEFT(B3772,2)</f>
        <v>18</v>
      </c>
      <c r="H3772" s="0" t="str">
        <f aca="false">I3772&amp;"_"&amp;G3772&amp;"_"&amp;F3772</f>
        <v>LilleVandsalamander_18_20181115_DL2018040_AlssundGym_koersel1</v>
      </c>
      <c r="I3772" s="61" t="str">
        <f aca="false">MID(RIGHT(B3772,LEN(B3772)-3),1,FIND("_",RIGHT(B3772,LEN(B3772)-3))-1)</f>
        <v>LilleVandsalamander</v>
      </c>
      <c r="J3772" s="61" t="str">
        <f aca="false">TRIM(SUBSTITUTE(RIGHT(B3772,FIND(I3772,B3772)+1),"_",""))</f>
        <v>eDNA</v>
      </c>
      <c r="K3772" s="0" t="n">
        <f aca="false">IFERROR(VALUE(SUBSTITUTE(E3772,".",",")),E3772)</f>
        <v>33.49</v>
      </c>
      <c r="L3772" s="61" t="str">
        <f aca="false">IF(J3772="PosK",SUMIFS(K:K,J:J,"PosK",H:H,H3772),"")</f>
        <v/>
      </c>
      <c r="M3772" s="61" t="str">
        <f aca="false">IF(J3772="PosK",SUMIFS(K:K,J:J,"NegK",H:H,H3772),"")</f>
        <v/>
      </c>
      <c r="N3772" s="61" t="str">
        <f aca="false">IF(J3772="PosK",SUMIFS(K:K,J:J,"eDNA",H:H,H3772),"")</f>
        <v/>
      </c>
      <c r="Q3772" s="62"/>
    </row>
    <row r="3773" customFormat="false" ht="14.25" hidden="false" customHeight="false" outlineLevel="0" collapsed="false">
      <c r="A3773" s="0" t="s">
        <v>883</v>
      </c>
      <c r="B3773" s="52" t="s">
        <v>1217</v>
      </c>
      <c r="C3773" s="52" t="s">
        <v>751</v>
      </c>
      <c r="D3773" s="53" t="n">
        <v>0.1</v>
      </c>
      <c r="E3773" s="53" t="n">
        <v>34.41</v>
      </c>
      <c r="F3773" s="0" t="s">
        <v>1380</v>
      </c>
      <c r="G3773" s="0" t="str">
        <f aca="false">LEFT(B3773,2)</f>
        <v>18</v>
      </c>
      <c r="H3773" s="0" t="str">
        <f aca="false">I3773&amp;"_"&amp;G3773&amp;"_"&amp;F3773</f>
        <v>LilleVandsalamander_18_20181115_DL2018040_AlssundGym_koersel1</v>
      </c>
      <c r="I3773" s="61" t="str">
        <f aca="false">MID(RIGHT(B3773,LEN(B3773)-3),1,FIND("_",RIGHT(B3773,LEN(B3773)-3))-1)</f>
        <v>LilleVandsalamander</v>
      </c>
      <c r="J3773" s="61" t="str">
        <f aca="false">TRIM(SUBSTITUTE(RIGHT(B3773,FIND(I3773,B3773)+1),"_",""))</f>
        <v>eDNA</v>
      </c>
      <c r="K3773" s="0" t="n">
        <f aca="false">IFERROR(VALUE(SUBSTITUTE(E3773,".",",")),E3773)</f>
        <v>34.41</v>
      </c>
      <c r="L3773" s="61" t="str">
        <f aca="false">IF(J3773="PosK",SUMIFS(K:K,J:J,"PosK",H:H,H3773),"")</f>
        <v/>
      </c>
      <c r="M3773" s="61" t="str">
        <f aca="false">IF(J3773="PosK",SUMIFS(K:K,J:J,"NegK",H:H,H3773),"")</f>
        <v/>
      </c>
      <c r="N3773" s="61" t="str">
        <f aca="false">IF(J3773="PosK",SUMIFS(K:K,J:J,"eDNA",H:H,H3773),"")</f>
        <v/>
      </c>
      <c r="P3773" s="62"/>
      <c r="T3773" s="63"/>
      <c r="W3773" s="64"/>
    </row>
    <row r="3774" customFormat="false" ht="14.25" hidden="false" customHeight="false" outlineLevel="0" collapsed="false">
      <c r="A3774" s="0" t="s">
        <v>884</v>
      </c>
      <c r="B3774" s="52" t="s">
        <v>1002</v>
      </c>
      <c r="C3774" s="52" t="s">
        <v>743</v>
      </c>
      <c r="D3774" s="53" t="n">
        <v>0.1</v>
      </c>
      <c r="E3774" s="53" t="n">
        <v>31.2</v>
      </c>
      <c r="F3774" s="0" t="s">
        <v>1380</v>
      </c>
      <c r="G3774" s="0" t="str">
        <f aca="false">LEFT(B3774,2)</f>
        <v>19</v>
      </c>
      <c r="H3774" s="0" t="str">
        <f aca="false">I3774&amp;"_"&amp;G3774&amp;"_"&amp;F3774</f>
        <v>LilleVandsalamander_19_20181115_DL2018040_AlssundGym_koersel1</v>
      </c>
      <c r="I3774" s="61" t="str">
        <f aca="false">MID(RIGHT(B3774,LEN(B3774)-3),1,FIND("_",RIGHT(B3774,LEN(B3774)-3))-1)</f>
        <v>LilleVandsalamander</v>
      </c>
      <c r="J3774" s="61" t="str">
        <f aca="false">TRIM(SUBSTITUTE(RIGHT(B3774,FIND(I3774,B3774)+1),"_",""))</f>
        <v>PosK</v>
      </c>
      <c r="K3774" s="0" t="n">
        <f aca="false">IFERROR(VALUE(SUBSTITUTE(E3774,".",",")),E3774)</f>
        <v>31.2</v>
      </c>
      <c r="L3774" s="61" t="n">
        <f aca="false">IF(J3774="PosK",SUMIFS(K:K,J:J,"PosK",H:H,H3774),"")</f>
        <v>31.2</v>
      </c>
      <c r="M3774" s="61" t="n">
        <f aca="false">IF(J3774="PosK",SUMIFS(K:K,J:J,"NegK",H:H,H3774),"")</f>
        <v>0</v>
      </c>
      <c r="N3774" s="61" t="n">
        <f aca="false">IF(J3774="PosK",SUMIFS(K:K,J:J,"eDNA",H:H,H3774),"")</f>
        <v>42.85</v>
      </c>
      <c r="P3774" s="62" t="n">
        <f aca="false">IF(K3776="No Ct",0,K3776)</f>
        <v>0</v>
      </c>
      <c r="Q3774" s="62" t="n">
        <f aca="false">IF(K3777="No Ct",0,K3777)</f>
        <v>42.85</v>
      </c>
      <c r="R3774" s="0" t="str">
        <f aca="false">IF(AND(L3774&gt;0,M3774=0),"Valid","Invalid")</f>
        <v>Valid</v>
      </c>
      <c r="S3774" s="0" t="str">
        <f aca="false">IF(OR(P3774&gt;1,Q3774&gt;1),"Present","Absent")</f>
        <v>Present</v>
      </c>
      <c r="T3774" s="63" t="str">
        <f aca="false">IF(OR(AND(P3774&gt;1,P3774&lt;41),AND(Q3774&gt;1,Q3774&lt;41)),"Ct&lt;41","Ct&gt;41")</f>
        <v>Ct&gt;41</v>
      </c>
      <c r="U3774" s="0" t="str">
        <f aca="false">I3774</f>
        <v>LilleVandsalamander</v>
      </c>
      <c r="V3774" s="0" t="str">
        <f aca="false">MID(F3774,10,9)</f>
        <v>DL2018040</v>
      </c>
      <c r="W3774" s="64" t="str">
        <f aca="false">V3774&amp;"_"&amp;U3774&amp;"_"&amp;R3774&amp;"_"&amp;S3774&amp;"_"&amp;T3774</f>
        <v>DL2018040_LilleVandsalamander_Valid_Present_Ct&gt;41</v>
      </c>
    </row>
    <row r="3775" customFormat="false" ht="14.25" hidden="false" customHeight="false" outlineLevel="0" collapsed="false">
      <c r="A3775" s="0" t="s">
        <v>886</v>
      </c>
      <c r="B3775" s="52" t="s">
        <v>1003</v>
      </c>
      <c r="C3775" s="52" t="s">
        <v>747</v>
      </c>
      <c r="D3775" s="53" t="n">
        <v>0.1</v>
      </c>
      <c r="E3775" s="53" t="s">
        <v>748</v>
      </c>
      <c r="F3775" s="0" t="s">
        <v>1380</v>
      </c>
      <c r="G3775" s="0" t="str">
        <f aca="false">LEFT(B3775,2)</f>
        <v>19</v>
      </c>
      <c r="H3775" s="0" t="str">
        <f aca="false">I3775&amp;"_"&amp;G3775&amp;"_"&amp;F3775</f>
        <v>LilleVandsalamander_19_20181115_DL2018040_AlssundGym_koersel1</v>
      </c>
      <c r="I3775" s="61" t="str">
        <f aca="false">MID(RIGHT(B3775,LEN(B3775)-3),1,FIND("_",RIGHT(B3775,LEN(B3775)-3))-1)</f>
        <v>LilleVandsalamander</v>
      </c>
      <c r="J3775" s="61" t="str">
        <f aca="false">TRIM(SUBSTITUTE(RIGHT(B3775,FIND(I3775,B3775)+1),"_",""))</f>
        <v>NegK</v>
      </c>
      <c r="K3775" s="0" t="str">
        <f aca="false">IFERROR(VALUE(SUBSTITUTE(E3775,".",",")),E3775)</f>
        <v>No Ct</v>
      </c>
      <c r="L3775" s="61" t="str">
        <f aca="false">IF(J3775="PosK",SUMIFS(K:K,J:J,"PosK",H:H,H3775),"")</f>
        <v/>
      </c>
      <c r="M3775" s="61" t="str">
        <f aca="false">IF(J3775="PosK",SUMIFS(K:K,J:J,"NegK",H:H,H3775),"")</f>
        <v/>
      </c>
      <c r="N3775" s="61" t="str">
        <f aca="false">IF(J3775="PosK",SUMIFS(K:K,J:J,"eDNA",H:H,H3775),"")</f>
        <v/>
      </c>
    </row>
    <row r="3776" customFormat="false" ht="14.25" hidden="false" customHeight="false" outlineLevel="0" collapsed="false">
      <c r="A3776" s="0" t="s">
        <v>888</v>
      </c>
      <c r="B3776" s="52" t="s">
        <v>1004</v>
      </c>
      <c r="C3776" s="52" t="s">
        <v>751</v>
      </c>
      <c r="D3776" s="53" t="n">
        <v>0.1</v>
      </c>
      <c r="E3776" s="53" t="s">
        <v>748</v>
      </c>
      <c r="F3776" s="0" t="s">
        <v>1380</v>
      </c>
      <c r="G3776" s="0" t="str">
        <f aca="false">LEFT(B3776,2)</f>
        <v>19</v>
      </c>
      <c r="H3776" s="0" t="str">
        <f aca="false">I3776&amp;"_"&amp;G3776&amp;"_"&amp;F3776</f>
        <v>LilleVandsalamander_19_20181115_DL2018040_AlssundGym_koersel1</v>
      </c>
      <c r="I3776" s="61" t="str">
        <f aca="false">MID(RIGHT(B3776,LEN(B3776)-3),1,FIND("_",RIGHT(B3776,LEN(B3776)-3))-1)</f>
        <v>LilleVandsalamander</v>
      </c>
      <c r="J3776" s="61" t="str">
        <f aca="false">TRIM(SUBSTITUTE(RIGHT(B3776,FIND(I3776,B3776)+1),"_",""))</f>
        <v>eDNA</v>
      </c>
      <c r="K3776" s="0" t="str">
        <f aca="false">IFERROR(VALUE(SUBSTITUTE(E3776,".",",")),E3776)</f>
        <v>No Ct</v>
      </c>
      <c r="L3776" s="61" t="str">
        <f aca="false">IF(J3776="PosK",SUMIFS(K:K,J:J,"PosK",H:H,H3776),"")</f>
        <v/>
      </c>
      <c r="M3776" s="61" t="str">
        <f aca="false">IF(J3776="PosK",SUMIFS(K:K,J:J,"NegK",H:H,H3776),"")</f>
        <v/>
      </c>
      <c r="N3776" s="61" t="str">
        <f aca="false">IF(J3776="PosK",SUMIFS(K:K,J:J,"eDNA",H:H,H3776),"")</f>
        <v/>
      </c>
      <c r="Q3776" s="62"/>
    </row>
    <row r="3777" customFormat="false" ht="14.25" hidden="false" customHeight="false" outlineLevel="0" collapsed="false">
      <c r="A3777" s="0" t="s">
        <v>890</v>
      </c>
      <c r="B3777" s="52" t="s">
        <v>1004</v>
      </c>
      <c r="C3777" s="52" t="s">
        <v>751</v>
      </c>
      <c r="D3777" s="53" t="n">
        <v>0.1</v>
      </c>
      <c r="E3777" s="53" t="n">
        <v>42.85</v>
      </c>
      <c r="F3777" s="0" t="s">
        <v>1380</v>
      </c>
      <c r="G3777" s="0" t="str">
        <f aca="false">LEFT(B3777,2)</f>
        <v>19</v>
      </c>
      <c r="H3777" s="0" t="str">
        <f aca="false">I3777&amp;"_"&amp;G3777&amp;"_"&amp;F3777</f>
        <v>LilleVandsalamander_19_20181115_DL2018040_AlssundGym_koersel1</v>
      </c>
      <c r="I3777" s="61" t="str">
        <f aca="false">MID(RIGHT(B3777,LEN(B3777)-3),1,FIND("_",RIGHT(B3777,LEN(B3777)-3))-1)</f>
        <v>LilleVandsalamander</v>
      </c>
      <c r="J3777" s="61" t="str">
        <f aca="false">TRIM(SUBSTITUTE(RIGHT(B3777,FIND(I3777,B3777)+1),"_",""))</f>
        <v>eDNA</v>
      </c>
      <c r="K3777" s="0" t="n">
        <f aca="false">IFERROR(VALUE(SUBSTITUTE(E3777,".",",")),E3777)</f>
        <v>42.85</v>
      </c>
      <c r="L3777" s="61" t="str">
        <f aca="false">IF(J3777="PosK",SUMIFS(K:K,J:J,"PosK",H:H,H3777),"")</f>
        <v/>
      </c>
      <c r="M3777" s="61" t="str">
        <f aca="false">IF(J3777="PosK",SUMIFS(K:K,J:J,"NegK",H:H,H3777),"")</f>
        <v/>
      </c>
      <c r="N3777" s="61" t="str">
        <f aca="false">IF(J3777="PosK",SUMIFS(K:K,J:J,"eDNA",H:H,H3777),"")</f>
        <v/>
      </c>
      <c r="P3777" s="62"/>
      <c r="T3777" s="63"/>
      <c r="W3777" s="64"/>
    </row>
    <row r="3778" customFormat="false" ht="14.25" hidden="false" customHeight="false" outlineLevel="0" collapsed="false">
      <c r="A3778" s="0" t="s">
        <v>891</v>
      </c>
      <c r="B3778" s="52" t="s">
        <v>1218</v>
      </c>
      <c r="C3778" s="52" t="s">
        <v>743</v>
      </c>
      <c r="D3778" s="53" t="n">
        <v>0.1</v>
      </c>
      <c r="E3778" s="53" t="s">
        <v>748</v>
      </c>
      <c r="F3778" s="0" t="s">
        <v>1380</v>
      </c>
      <c r="G3778" s="0" t="str">
        <f aca="false">LEFT(B3778,2)</f>
        <v>20</v>
      </c>
      <c r="H3778" s="0" t="str">
        <f aca="false">I3778&amp;"_"&amp;G3778&amp;"_"&amp;F3778</f>
        <v>Skalle_20_20181115_DL2018040_AlssundGym_koersel1</v>
      </c>
      <c r="I3778" s="61" t="str">
        <f aca="false">MID(RIGHT(B3778,LEN(B3778)-3),1,FIND("_",RIGHT(B3778,LEN(B3778)-3))-1)</f>
        <v>Skalle</v>
      </c>
      <c r="J3778" s="61" t="str">
        <f aca="false">TRIM(SUBSTITUTE(RIGHT(B3778,FIND(I3778,B3778)+1),"_",""))</f>
        <v>PosK</v>
      </c>
      <c r="K3778" s="0" t="str">
        <f aca="false">IFERROR(VALUE(SUBSTITUTE(E3778,".",",")),E3778)</f>
        <v>No Ct</v>
      </c>
      <c r="L3778" s="61" t="n">
        <f aca="false">IF(J3778="PosK",SUMIFS(K:K,J:J,"PosK",H:H,H3778),"")</f>
        <v>0</v>
      </c>
      <c r="M3778" s="61" t="n">
        <f aca="false">IF(J3778="PosK",SUMIFS(K:K,J:J,"NegK",H:H,H3778),"")</f>
        <v>0</v>
      </c>
      <c r="N3778" s="61" t="n">
        <f aca="false">IF(J3778="PosK",SUMIFS(K:K,J:J,"eDNA",H:H,H3778),"")</f>
        <v>0</v>
      </c>
      <c r="P3778" s="62" t="n">
        <f aca="false">IF(K3780="No Ct",0,K3780)</f>
        <v>0</v>
      </c>
      <c r="Q3778" s="62" t="n">
        <f aca="false">IF(K3781="No Ct",0,K3781)</f>
        <v>0</v>
      </c>
      <c r="R3778" s="0" t="str">
        <f aca="false">IF(AND(L3778&gt;0,M3778=0),"Valid","Invalid")</f>
        <v>Invalid</v>
      </c>
      <c r="S3778" s="0" t="str">
        <f aca="false">IF(OR(P3778&gt;1,Q3778&gt;1),"Present","Absent")</f>
        <v>Absent</v>
      </c>
      <c r="T3778" s="63" t="str">
        <f aca="false">IF(OR(AND(P3778&gt;1,P3778&lt;41),AND(Q3778&gt;1,Q3778&lt;41)),"Ct&lt;41","Ct&gt;41")</f>
        <v>Ct&gt;41</v>
      </c>
      <c r="U3778" s="0" t="str">
        <f aca="false">I3778</f>
        <v>Skalle</v>
      </c>
      <c r="V3778" s="0" t="str">
        <f aca="false">MID(F3778,10,9)</f>
        <v>DL2018040</v>
      </c>
      <c r="W3778" s="64" t="str">
        <f aca="false">V3778&amp;"_"&amp;U3778&amp;"_"&amp;R3778&amp;"_"&amp;S3778&amp;"_"&amp;T3778</f>
        <v>DL2018040_Skalle_Invalid_Absent_Ct&gt;41</v>
      </c>
    </row>
    <row r="3779" customFormat="false" ht="14.25" hidden="false" customHeight="false" outlineLevel="0" collapsed="false">
      <c r="A3779" s="0" t="s">
        <v>893</v>
      </c>
      <c r="B3779" s="52" t="s">
        <v>1219</v>
      </c>
      <c r="C3779" s="52" t="s">
        <v>747</v>
      </c>
      <c r="D3779" s="53" t="n">
        <v>0.1</v>
      </c>
      <c r="E3779" s="53" t="s">
        <v>748</v>
      </c>
      <c r="F3779" s="0" t="s">
        <v>1380</v>
      </c>
      <c r="G3779" s="0" t="str">
        <f aca="false">LEFT(B3779,2)</f>
        <v>20</v>
      </c>
      <c r="H3779" s="0" t="str">
        <f aca="false">I3779&amp;"_"&amp;G3779&amp;"_"&amp;F3779</f>
        <v>Skalle_20_20181115_DL2018040_AlssundGym_koersel1</v>
      </c>
      <c r="I3779" s="61" t="str">
        <f aca="false">MID(RIGHT(B3779,LEN(B3779)-3),1,FIND("_",RIGHT(B3779,LEN(B3779)-3))-1)</f>
        <v>Skalle</v>
      </c>
      <c r="J3779" s="61" t="str">
        <f aca="false">TRIM(SUBSTITUTE(RIGHT(B3779,FIND(I3779,B3779)+1),"_",""))</f>
        <v>NegK</v>
      </c>
      <c r="K3779" s="0" t="str">
        <f aca="false">IFERROR(VALUE(SUBSTITUTE(E3779,".",",")),E3779)</f>
        <v>No Ct</v>
      </c>
      <c r="L3779" s="61" t="str">
        <f aca="false">IF(J3779="PosK",SUMIFS(K:K,J:J,"PosK",H:H,H3779),"")</f>
        <v/>
      </c>
      <c r="M3779" s="61" t="str">
        <f aca="false">IF(J3779="PosK",SUMIFS(K:K,J:J,"NegK",H:H,H3779),"")</f>
        <v/>
      </c>
      <c r="N3779" s="61" t="str">
        <f aca="false">IF(J3779="PosK",SUMIFS(K:K,J:J,"eDNA",H:H,H3779),"")</f>
        <v/>
      </c>
    </row>
    <row r="3780" customFormat="false" ht="14.25" hidden="false" customHeight="false" outlineLevel="0" collapsed="false">
      <c r="A3780" s="0" t="s">
        <v>895</v>
      </c>
      <c r="B3780" s="52" t="s">
        <v>1220</v>
      </c>
      <c r="C3780" s="52" t="s">
        <v>751</v>
      </c>
      <c r="D3780" s="53" t="n">
        <v>0.1</v>
      </c>
      <c r="E3780" s="53" t="s">
        <v>748</v>
      </c>
      <c r="F3780" s="0" t="s">
        <v>1380</v>
      </c>
      <c r="G3780" s="0" t="str">
        <f aca="false">LEFT(B3780,2)</f>
        <v>20</v>
      </c>
      <c r="H3780" s="0" t="str">
        <f aca="false">I3780&amp;"_"&amp;G3780&amp;"_"&amp;F3780</f>
        <v>Skalle_20_20181115_DL2018040_AlssundGym_koersel1</v>
      </c>
      <c r="I3780" s="61" t="str">
        <f aca="false">MID(RIGHT(B3780,LEN(B3780)-3),1,FIND("_",RIGHT(B3780,LEN(B3780)-3))-1)</f>
        <v>Skalle</v>
      </c>
      <c r="J3780" s="61" t="str">
        <f aca="false">TRIM(SUBSTITUTE(RIGHT(B3780,FIND(I3780,B3780)+1),"_",""))</f>
        <v>eDNA</v>
      </c>
      <c r="K3780" s="0" t="str">
        <f aca="false">IFERROR(VALUE(SUBSTITUTE(E3780,".",",")),E3780)</f>
        <v>No Ct</v>
      </c>
      <c r="L3780" s="61" t="str">
        <f aca="false">IF(J3780="PosK",SUMIFS(K:K,J:J,"PosK",H:H,H3780),"")</f>
        <v/>
      </c>
      <c r="M3780" s="61" t="str">
        <f aca="false">IF(J3780="PosK",SUMIFS(K:K,J:J,"NegK",H:H,H3780),"")</f>
        <v/>
      </c>
      <c r="N3780" s="61" t="str">
        <f aca="false">IF(J3780="PosK",SUMIFS(K:K,J:J,"eDNA",H:H,H3780),"")</f>
        <v/>
      </c>
      <c r="Q3780" s="62"/>
    </row>
    <row r="3781" customFormat="false" ht="14.25" hidden="false" customHeight="false" outlineLevel="0" collapsed="false">
      <c r="A3781" s="0" t="s">
        <v>897</v>
      </c>
      <c r="B3781" s="52" t="s">
        <v>1220</v>
      </c>
      <c r="C3781" s="52" t="s">
        <v>751</v>
      </c>
      <c r="D3781" s="53" t="n">
        <v>0.1</v>
      </c>
      <c r="E3781" s="53" t="s">
        <v>748</v>
      </c>
      <c r="F3781" s="0" t="s">
        <v>1380</v>
      </c>
      <c r="G3781" s="0" t="str">
        <f aca="false">LEFT(B3781,2)</f>
        <v>20</v>
      </c>
      <c r="H3781" s="0" t="str">
        <f aca="false">I3781&amp;"_"&amp;G3781&amp;"_"&amp;F3781</f>
        <v>Skalle_20_20181115_DL2018040_AlssundGym_koersel1</v>
      </c>
      <c r="I3781" s="61" t="str">
        <f aca="false">MID(RIGHT(B3781,LEN(B3781)-3),1,FIND("_",RIGHT(B3781,LEN(B3781)-3))-1)</f>
        <v>Skalle</v>
      </c>
      <c r="J3781" s="61" t="str">
        <f aca="false">TRIM(SUBSTITUTE(RIGHT(B3781,FIND(I3781,B3781)+1),"_",""))</f>
        <v>eDNA</v>
      </c>
      <c r="K3781" s="0" t="str">
        <f aca="false">IFERROR(VALUE(SUBSTITUTE(E3781,".",",")),E3781)</f>
        <v>No Ct</v>
      </c>
      <c r="L3781" s="61" t="str">
        <f aca="false">IF(J3781="PosK",SUMIFS(K:K,J:J,"PosK",H:H,H3781),"")</f>
        <v/>
      </c>
      <c r="M3781" s="61" t="str">
        <f aca="false">IF(J3781="PosK",SUMIFS(K:K,J:J,"NegK",H:H,H3781),"")</f>
        <v/>
      </c>
      <c r="N3781" s="61" t="str">
        <f aca="false">IF(J3781="PosK",SUMIFS(K:K,J:J,"eDNA",H:H,H3781),"")</f>
        <v/>
      </c>
      <c r="P3781" s="62"/>
      <c r="T3781" s="63"/>
      <c r="W3781" s="64"/>
    </row>
    <row r="3782" customFormat="false" ht="14.25" hidden="false" customHeight="false" outlineLevel="0" collapsed="false">
      <c r="A3782" s="0" t="s">
        <v>898</v>
      </c>
      <c r="B3782" s="52" t="s">
        <v>1008</v>
      </c>
      <c r="C3782" s="52" t="s">
        <v>743</v>
      </c>
      <c r="D3782" s="53" t="n">
        <v>0.1</v>
      </c>
      <c r="E3782" s="53" t="n">
        <v>21.43</v>
      </c>
      <c r="F3782" s="0" t="s">
        <v>1380</v>
      </c>
      <c r="G3782" s="0" t="str">
        <f aca="false">LEFT(B3782,2)</f>
        <v>21</v>
      </c>
      <c r="H3782" s="0" t="str">
        <f aca="false">I3782&amp;"_"&amp;G3782&amp;"_"&amp;F3782</f>
        <v>Skalle_21_20181115_DL2018040_AlssundGym_koersel1</v>
      </c>
      <c r="I3782" s="61" t="str">
        <f aca="false">MID(RIGHT(B3782,LEN(B3782)-3),1,FIND("_",RIGHT(B3782,LEN(B3782)-3))-1)</f>
        <v>Skalle</v>
      </c>
      <c r="J3782" s="61" t="str">
        <f aca="false">TRIM(SUBSTITUTE(RIGHT(B3782,FIND(I3782,B3782)+1),"_",""))</f>
        <v>PosK</v>
      </c>
      <c r="K3782" s="0" t="n">
        <f aca="false">IFERROR(VALUE(SUBSTITUTE(E3782,".",",")),E3782)</f>
        <v>21.43</v>
      </c>
      <c r="L3782" s="61" t="n">
        <f aca="false">IF(J3782="PosK",SUMIFS(K:K,J:J,"PosK",H:H,H3782),"")</f>
        <v>21.43</v>
      </c>
      <c r="M3782" s="61" t="n">
        <f aca="false">IF(J3782="PosK",SUMIFS(K:K,J:J,"NegK",H:H,H3782),"")</f>
        <v>0</v>
      </c>
      <c r="N3782" s="61" t="n">
        <f aca="false">IF(J3782="PosK",SUMIFS(K:K,J:J,"eDNA",H:H,H3782),"")</f>
        <v>0</v>
      </c>
      <c r="P3782" s="62" t="n">
        <f aca="false">IF(K3784="No Ct",0,K3784)</f>
        <v>0</v>
      </c>
      <c r="Q3782" s="62" t="n">
        <f aca="false">IF(K3785="No Ct",0,K3785)</f>
        <v>0</v>
      </c>
      <c r="R3782" s="0" t="str">
        <f aca="false">IF(AND(L3782&gt;0,M3782=0),"Valid","Invalid")</f>
        <v>Valid</v>
      </c>
      <c r="S3782" s="0" t="str">
        <f aca="false">IF(OR(P3782&gt;1,Q3782&gt;1),"Present","Absent")</f>
        <v>Absent</v>
      </c>
      <c r="T3782" s="63" t="str">
        <f aca="false">IF(OR(AND(P3782&gt;1,P3782&lt;41),AND(Q3782&gt;1,Q3782&lt;41)),"Ct&lt;41","Ct&gt;41")</f>
        <v>Ct&gt;41</v>
      </c>
      <c r="U3782" s="0" t="str">
        <f aca="false">I3782</f>
        <v>Skalle</v>
      </c>
      <c r="V3782" s="0" t="str">
        <f aca="false">MID(F3782,10,9)</f>
        <v>DL2018040</v>
      </c>
      <c r="W3782" s="64" t="str">
        <f aca="false">V3782&amp;"_"&amp;U3782&amp;"_"&amp;R3782&amp;"_"&amp;S3782&amp;"_"&amp;T3782</f>
        <v>DL2018040_Skalle_Valid_Absent_Ct&gt;41</v>
      </c>
    </row>
    <row r="3783" customFormat="false" ht="14.25" hidden="false" customHeight="false" outlineLevel="0" collapsed="false">
      <c r="A3783" s="0" t="s">
        <v>900</v>
      </c>
      <c r="B3783" s="52" t="s">
        <v>1009</v>
      </c>
      <c r="C3783" s="52" t="s">
        <v>747</v>
      </c>
      <c r="D3783" s="53" t="n">
        <v>0.1</v>
      </c>
      <c r="E3783" s="53" t="s">
        <v>748</v>
      </c>
      <c r="F3783" s="0" t="s">
        <v>1380</v>
      </c>
      <c r="G3783" s="0" t="str">
        <f aca="false">LEFT(B3783,2)</f>
        <v>21</v>
      </c>
      <c r="H3783" s="0" t="str">
        <f aca="false">I3783&amp;"_"&amp;G3783&amp;"_"&amp;F3783</f>
        <v>Skalle_21_20181115_DL2018040_AlssundGym_koersel1</v>
      </c>
      <c r="I3783" s="61" t="str">
        <f aca="false">MID(RIGHT(B3783,LEN(B3783)-3),1,FIND("_",RIGHT(B3783,LEN(B3783)-3))-1)</f>
        <v>Skalle</v>
      </c>
      <c r="J3783" s="61" t="str">
        <f aca="false">TRIM(SUBSTITUTE(RIGHT(B3783,FIND(I3783,B3783)+1),"_",""))</f>
        <v>NegK</v>
      </c>
      <c r="K3783" s="0" t="str">
        <f aca="false">IFERROR(VALUE(SUBSTITUTE(E3783,".",",")),E3783)</f>
        <v>No Ct</v>
      </c>
      <c r="L3783" s="61" t="str">
        <f aca="false">IF(J3783="PosK",SUMIFS(K:K,J:J,"PosK",H:H,H3783),"")</f>
        <v/>
      </c>
      <c r="M3783" s="61" t="str">
        <f aca="false">IF(J3783="PosK",SUMIFS(K:K,J:J,"NegK",H:H,H3783),"")</f>
        <v/>
      </c>
      <c r="N3783" s="61" t="str">
        <f aca="false">IF(J3783="PosK",SUMIFS(K:K,J:J,"eDNA",H:H,H3783),"")</f>
        <v/>
      </c>
    </row>
    <row r="3784" customFormat="false" ht="14.25" hidden="false" customHeight="false" outlineLevel="0" collapsed="false">
      <c r="A3784" s="0" t="s">
        <v>902</v>
      </c>
      <c r="B3784" s="52" t="s">
        <v>1010</v>
      </c>
      <c r="C3784" s="52" t="s">
        <v>751</v>
      </c>
      <c r="D3784" s="53" t="n">
        <v>0.1</v>
      </c>
      <c r="E3784" s="53" t="s">
        <v>748</v>
      </c>
      <c r="F3784" s="0" t="s">
        <v>1380</v>
      </c>
      <c r="G3784" s="0" t="str">
        <f aca="false">LEFT(B3784,2)</f>
        <v>21</v>
      </c>
      <c r="H3784" s="0" t="str">
        <f aca="false">I3784&amp;"_"&amp;G3784&amp;"_"&amp;F3784</f>
        <v>Skalle_21_20181115_DL2018040_AlssundGym_koersel1</v>
      </c>
      <c r="I3784" s="61" t="str">
        <f aca="false">MID(RIGHT(B3784,LEN(B3784)-3),1,FIND("_",RIGHT(B3784,LEN(B3784)-3))-1)</f>
        <v>Skalle</v>
      </c>
      <c r="J3784" s="61" t="str">
        <f aca="false">TRIM(SUBSTITUTE(RIGHT(B3784,FIND(I3784,B3784)+1),"_",""))</f>
        <v>eDNA</v>
      </c>
      <c r="K3784" s="0" t="str">
        <f aca="false">IFERROR(VALUE(SUBSTITUTE(E3784,".",",")),E3784)</f>
        <v>No Ct</v>
      </c>
      <c r="L3784" s="61" t="str">
        <f aca="false">IF(J3784="PosK",SUMIFS(K:K,J:J,"PosK",H:H,H3784),"")</f>
        <v/>
      </c>
      <c r="M3784" s="61" t="str">
        <f aca="false">IF(J3784="PosK",SUMIFS(K:K,J:J,"NegK",H:H,H3784),"")</f>
        <v/>
      </c>
      <c r="N3784" s="61" t="str">
        <f aca="false">IF(J3784="PosK",SUMIFS(K:K,J:J,"eDNA",H:H,H3784),"")</f>
        <v/>
      </c>
      <c r="Q3784" s="62"/>
    </row>
    <row r="3785" customFormat="false" ht="14.25" hidden="false" customHeight="false" outlineLevel="0" collapsed="false">
      <c r="A3785" s="0" t="s">
        <v>904</v>
      </c>
      <c r="B3785" s="52" t="s">
        <v>1010</v>
      </c>
      <c r="C3785" s="52" t="s">
        <v>751</v>
      </c>
      <c r="D3785" s="53" t="n">
        <v>0.1</v>
      </c>
      <c r="E3785" s="53" t="s">
        <v>748</v>
      </c>
      <c r="F3785" s="0" t="s">
        <v>1380</v>
      </c>
      <c r="G3785" s="0" t="str">
        <f aca="false">LEFT(B3785,2)</f>
        <v>21</v>
      </c>
      <c r="H3785" s="0" t="str">
        <f aca="false">I3785&amp;"_"&amp;G3785&amp;"_"&amp;F3785</f>
        <v>Skalle_21_20181115_DL2018040_AlssundGym_koersel1</v>
      </c>
      <c r="I3785" s="61" t="str">
        <f aca="false">MID(RIGHT(B3785,LEN(B3785)-3),1,FIND("_",RIGHT(B3785,LEN(B3785)-3))-1)</f>
        <v>Skalle</v>
      </c>
      <c r="J3785" s="61" t="str">
        <f aca="false">TRIM(SUBSTITUTE(RIGHT(B3785,FIND(I3785,B3785)+1),"_",""))</f>
        <v>eDNA</v>
      </c>
      <c r="K3785" s="0" t="str">
        <f aca="false">IFERROR(VALUE(SUBSTITUTE(E3785,".",",")),E3785)</f>
        <v>No Ct</v>
      </c>
      <c r="L3785" s="61" t="str">
        <f aca="false">IF(J3785="PosK",SUMIFS(K:K,J:J,"PosK",H:H,H3785),"")</f>
        <v/>
      </c>
      <c r="M3785" s="61" t="str">
        <f aca="false">IF(J3785="PosK",SUMIFS(K:K,J:J,"NegK",H:H,H3785),"")</f>
        <v/>
      </c>
      <c r="N3785" s="61" t="str">
        <f aca="false">IF(J3785="PosK",SUMIFS(K:K,J:J,"eDNA",H:H,H3785),"")</f>
        <v/>
      </c>
      <c r="P3785" s="62"/>
      <c r="T3785" s="63"/>
      <c r="W3785" s="64"/>
    </row>
    <row r="3786" customFormat="false" ht="14.25" hidden="false" customHeight="false" outlineLevel="0" collapsed="false">
      <c r="A3786" s="0" t="s">
        <v>905</v>
      </c>
      <c r="B3786" s="52" t="s">
        <v>1221</v>
      </c>
      <c r="C3786" s="52" t="s">
        <v>743</v>
      </c>
      <c r="D3786" s="53" t="n">
        <v>0.1</v>
      </c>
      <c r="E3786" s="53" t="n">
        <v>28.02</v>
      </c>
      <c r="F3786" s="0" t="s">
        <v>1380</v>
      </c>
      <c r="G3786" s="0" t="str">
        <f aca="false">LEFT(B3786,2)</f>
        <v>22</v>
      </c>
      <c r="H3786" s="0" t="str">
        <f aca="false">I3786&amp;"_"&amp;G3786&amp;"_"&amp;F3786</f>
        <v>Karusse_22_20181115_DL2018040_AlssundGym_koersel1</v>
      </c>
      <c r="I3786" s="61" t="str">
        <f aca="false">MID(RIGHT(B3786,LEN(B3786)-3),1,FIND("_",RIGHT(B3786,LEN(B3786)-3))-1)</f>
        <v>Karusse</v>
      </c>
      <c r="J3786" s="61" t="str">
        <f aca="false">TRIM(SUBSTITUTE(RIGHT(B3786,FIND(I3786,B3786)+1),"_",""))</f>
        <v>PosK</v>
      </c>
      <c r="K3786" s="0" t="n">
        <f aca="false">IFERROR(VALUE(SUBSTITUTE(E3786,".",",")),E3786)</f>
        <v>28.02</v>
      </c>
      <c r="L3786" s="61" t="n">
        <f aca="false">IF(J3786="PosK",SUMIFS(K:K,J:J,"PosK",H:H,H3786),"")</f>
        <v>28.02</v>
      </c>
      <c r="M3786" s="61" t="n">
        <f aca="false">IF(J3786="PosK",SUMIFS(K:K,J:J,"NegK",H:H,H3786),"")</f>
        <v>0</v>
      </c>
      <c r="N3786" s="61" t="n">
        <f aca="false">IF(J3786="PosK",SUMIFS(K:K,J:J,"eDNA",H:H,H3786),"")</f>
        <v>37.84</v>
      </c>
      <c r="P3786" s="62" t="n">
        <f aca="false">IF(K3788="No Ct",0,K3788)</f>
        <v>0</v>
      </c>
      <c r="Q3786" s="62" t="n">
        <f aca="false">IF(K3789="No Ct",0,K3789)</f>
        <v>37.84</v>
      </c>
      <c r="R3786" s="0" t="str">
        <f aca="false">IF(AND(L3786&gt;0,M3786=0),"Valid","Invalid")</f>
        <v>Valid</v>
      </c>
      <c r="S3786" s="0" t="str">
        <f aca="false">IF(OR(P3786&gt;1,Q3786&gt;1),"Present","Absent")</f>
        <v>Present</v>
      </c>
      <c r="T3786" s="63" t="str">
        <f aca="false">IF(OR(AND(P3786&gt;1,P3786&lt;41),AND(Q3786&gt;1,Q3786&lt;41)),"Ct&lt;41","Ct&gt;41")</f>
        <v>Ct&lt;41</v>
      </c>
      <c r="U3786" s="0" t="str">
        <f aca="false">I3786</f>
        <v>Karusse</v>
      </c>
      <c r="V3786" s="0" t="str">
        <f aca="false">MID(F3786,10,9)</f>
        <v>DL2018040</v>
      </c>
      <c r="W3786" s="64" t="str">
        <f aca="false">V3786&amp;"_"&amp;U3786&amp;"_"&amp;R3786&amp;"_"&amp;S3786&amp;"_"&amp;T3786</f>
        <v>DL2018040_Karusse_Valid_Present_Ct&lt;41</v>
      </c>
    </row>
    <row r="3787" customFormat="false" ht="14.25" hidden="false" customHeight="false" outlineLevel="0" collapsed="false">
      <c r="A3787" s="0" t="s">
        <v>907</v>
      </c>
      <c r="B3787" s="52" t="s">
        <v>1222</v>
      </c>
      <c r="C3787" s="52" t="s">
        <v>747</v>
      </c>
      <c r="D3787" s="53" t="n">
        <v>0.1</v>
      </c>
      <c r="E3787" s="53" t="s">
        <v>748</v>
      </c>
      <c r="F3787" s="0" t="s">
        <v>1380</v>
      </c>
      <c r="G3787" s="0" t="str">
        <f aca="false">LEFT(B3787,2)</f>
        <v>22</v>
      </c>
      <c r="H3787" s="0" t="str">
        <f aca="false">I3787&amp;"_"&amp;G3787&amp;"_"&amp;F3787</f>
        <v>Karusse_22_20181115_DL2018040_AlssundGym_koersel1</v>
      </c>
      <c r="I3787" s="61" t="str">
        <f aca="false">MID(RIGHT(B3787,LEN(B3787)-3),1,FIND("_",RIGHT(B3787,LEN(B3787)-3))-1)</f>
        <v>Karusse</v>
      </c>
      <c r="J3787" s="61" t="str">
        <f aca="false">TRIM(SUBSTITUTE(RIGHT(B3787,FIND(I3787,B3787)+1),"_",""))</f>
        <v>NegK</v>
      </c>
      <c r="K3787" s="0" t="str">
        <f aca="false">IFERROR(VALUE(SUBSTITUTE(E3787,".",",")),E3787)</f>
        <v>No Ct</v>
      </c>
      <c r="L3787" s="61" t="str">
        <f aca="false">IF(J3787="PosK",SUMIFS(K:K,J:J,"PosK",H:H,H3787),"")</f>
        <v/>
      </c>
      <c r="M3787" s="61" t="str">
        <f aca="false">IF(J3787="PosK",SUMIFS(K:K,J:J,"NegK",H:H,H3787),"")</f>
        <v/>
      </c>
      <c r="N3787" s="61" t="str">
        <f aca="false">IF(J3787="PosK",SUMIFS(K:K,J:J,"eDNA",H:H,H3787),"")</f>
        <v/>
      </c>
    </row>
    <row r="3788" customFormat="false" ht="14.25" hidden="false" customHeight="false" outlineLevel="0" collapsed="false">
      <c r="A3788" s="0" t="s">
        <v>909</v>
      </c>
      <c r="B3788" s="52" t="s">
        <v>1223</v>
      </c>
      <c r="C3788" s="52" t="s">
        <v>751</v>
      </c>
      <c r="D3788" s="53" t="n">
        <v>0.1</v>
      </c>
      <c r="E3788" s="53" t="s">
        <v>748</v>
      </c>
      <c r="F3788" s="0" t="s">
        <v>1380</v>
      </c>
      <c r="G3788" s="0" t="str">
        <f aca="false">LEFT(B3788,2)</f>
        <v>22</v>
      </c>
      <c r="H3788" s="0" t="str">
        <f aca="false">I3788&amp;"_"&amp;G3788&amp;"_"&amp;F3788</f>
        <v>Karusse_22_20181115_DL2018040_AlssundGym_koersel1</v>
      </c>
      <c r="I3788" s="61" t="str">
        <f aca="false">MID(RIGHT(B3788,LEN(B3788)-3),1,FIND("_",RIGHT(B3788,LEN(B3788)-3))-1)</f>
        <v>Karusse</v>
      </c>
      <c r="J3788" s="61" t="str">
        <f aca="false">TRIM(SUBSTITUTE(RIGHT(B3788,FIND(I3788,B3788)+1),"_",""))</f>
        <v>eDNA</v>
      </c>
      <c r="K3788" s="0" t="str">
        <f aca="false">IFERROR(VALUE(SUBSTITUTE(E3788,".",",")),E3788)</f>
        <v>No Ct</v>
      </c>
      <c r="L3788" s="61" t="str">
        <f aca="false">IF(J3788="PosK",SUMIFS(K:K,J:J,"PosK",H:H,H3788),"")</f>
        <v/>
      </c>
      <c r="M3788" s="61" t="str">
        <f aca="false">IF(J3788="PosK",SUMIFS(K:K,J:J,"NegK",H:H,H3788),"")</f>
        <v/>
      </c>
      <c r="N3788" s="61" t="str">
        <f aca="false">IF(J3788="PosK",SUMIFS(K:K,J:J,"eDNA",H:H,H3788),"")</f>
        <v/>
      </c>
      <c r="Q3788" s="62"/>
    </row>
    <row r="3789" customFormat="false" ht="14.25" hidden="false" customHeight="false" outlineLevel="0" collapsed="false">
      <c r="A3789" s="0" t="s">
        <v>911</v>
      </c>
      <c r="B3789" s="52" t="s">
        <v>1223</v>
      </c>
      <c r="C3789" s="52" t="s">
        <v>751</v>
      </c>
      <c r="D3789" s="53" t="n">
        <v>0.1</v>
      </c>
      <c r="E3789" s="53" t="n">
        <v>37.84</v>
      </c>
      <c r="F3789" s="0" t="s">
        <v>1380</v>
      </c>
      <c r="G3789" s="0" t="str">
        <f aca="false">LEFT(B3789,2)</f>
        <v>22</v>
      </c>
      <c r="H3789" s="0" t="str">
        <f aca="false">I3789&amp;"_"&amp;G3789&amp;"_"&amp;F3789</f>
        <v>Karusse_22_20181115_DL2018040_AlssundGym_koersel1</v>
      </c>
      <c r="I3789" s="61" t="str">
        <f aca="false">MID(RIGHT(B3789,LEN(B3789)-3),1,FIND("_",RIGHT(B3789,LEN(B3789)-3))-1)</f>
        <v>Karusse</v>
      </c>
      <c r="J3789" s="61" t="str">
        <f aca="false">TRIM(SUBSTITUTE(RIGHT(B3789,FIND(I3789,B3789)+1),"_",""))</f>
        <v>eDNA</v>
      </c>
      <c r="K3789" s="0" t="n">
        <f aca="false">IFERROR(VALUE(SUBSTITUTE(E3789,".",",")),E3789)</f>
        <v>37.84</v>
      </c>
      <c r="L3789" s="61" t="str">
        <f aca="false">IF(J3789="PosK",SUMIFS(K:K,J:J,"PosK",H:H,H3789),"")</f>
        <v/>
      </c>
      <c r="M3789" s="61" t="str">
        <f aca="false">IF(J3789="PosK",SUMIFS(K:K,J:J,"NegK",H:H,H3789),"")</f>
        <v/>
      </c>
      <c r="N3789" s="61" t="str">
        <f aca="false">IF(J3789="PosK",SUMIFS(K:K,J:J,"eDNA",H:H,H3789),"")</f>
        <v/>
      </c>
      <c r="P3789" s="62"/>
      <c r="T3789" s="63"/>
      <c r="W3789" s="64"/>
    </row>
    <row r="3790" customFormat="false" ht="14.25" hidden="false" customHeight="false" outlineLevel="0" collapsed="false">
      <c r="A3790" s="0" t="s">
        <v>912</v>
      </c>
      <c r="B3790" s="52" t="s">
        <v>1014</v>
      </c>
      <c r="C3790" s="52" t="s">
        <v>743</v>
      </c>
      <c r="D3790" s="53" t="n">
        <v>0.1</v>
      </c>
      <c r="E3790" s="53" t="n">
        <v>28.3</v>
      </c>
      <c r="F3790" s="0" t="s">
        <v>1380</v>
      </c>
      <c r="G3790" s="0" t="str">
        <f aca="false">LEFT(B3790,2)</f>
        <v>23</v>
      </c>
      <c r="H3790" s="0" t="str">
        <f aca="false">I3790&amp;"_"&amp;G3790&amp;"_"&amp;F3790</f>
        <v>Karusse_23_20181115_DL2018040_AlssundGym_koersel1</v>
      </c>
      <c r="I3790" s="61" t="str">
        <f aca="false">MID(RIGHT(B3790,LEN(B3790)-3),1,FIND("_",RIGHT(B3790,LEN(B3790)-3))-1)</f>
        <v>Karusse</v>
      </c>
      <c r="J3790" s="61" t="str">
        <f aca="false">TRIM(SUBSTITUTE(RIGHT(B3790,FIND(I3790,B3790)+1),"_",""))</f>
        <v>PosK</v>
      </c>
      <c r="K3790" s="0" t="n">
        <f aca="false">IFERROR(VALUE(SUBSTITUTE(E3790,".",",")),E3790)</f>
        <v>28.3</v>
      </c>
      <c r="L3790" s="61" t="n">
        <f aca="false">IF(J3790="PosK",SUMIFS(K:K,J:J,"PosK",H:H,H3790),"")</f>
        <v>28.3</v>
      </c>
      <c r="M3790" s="61" t="n">
        <f aca="false">IF(J3790="PosK",SUMIFS(K:K,J:J,"NegK",H:H,H3790),"")</f>
        <v>0</v>
      </c>
      <c r="N3790" s="61" t="n">
        <f aca="false">IF(J3790="PosK",SUMIFS(K:K,J:J,"eDNA",H:H,H3790),"")</f>
        <v>0</v>
      </c>
      <c r="P3790" s="62" t="n">
        <f aca="false">IF(K3792="No Ct",0,K3792)</f>
        <v>0</v>
      </c>
      <c r="Q3790" s="62" t="n">
        <f aca="false">IF(K3793="No Ct",0,K3793)</f>
        <v>0</v>
      </c>
      <c r="R3790" s="0" t="str">
        <f aca="false">IF(AND(L3790&gt;0,M3790=0),"Valid","Invalid")</f>
        <v>Valid</v>
      </c>
      <c r="S3790" s="0" t="str">
        <f aca="false">IF(OR(P3790&gt;1,Q3790&gt;1),"Present","Absent")</f>
        <v>Absent</v>
      </c>
      <c r="T3790" s="63" t="str">
        <f aca="false">IF(OR(AND(P3790&gt;1,P3790&lt;41),AND(Q3790&gt;1,Q3790&lt;41)),"Ct&lt;41","Ct&gt;41")</f>
        <v>Ct&gt;41</v>
      </c>
      <c r="U3790" s="0" t="str">
        <f aca="false">I3790</f>
        <v>Karusse</v>
      </c>
      <c r="V3790" s="0" t="str">
        <f aca="false">MID(F3790,10,9)</f>
        <v>DL2018040</v>
      </c>
      <c r="W3790" s="64" t="str">
        <f aca="false">V3790&amp;"_"&amp;U3790&amp;"_"&amp;R3790&amp;"_"&amp;S3790&amp;"_"&amp;T3790</f>
        <v>DL2018040_Karusse_Valid_Absent_Ct&gt;41</v>
      </c>
    </row>
    <row r="3791" customFormat="false" ht="14.25" hidden="false" customHeight="false" outlineLevel="0" collapsed="false">
      <c r="A3791" s="0" t="s">
        <v>914</v>
      </c>
      <c r="B3791" s="52" t="s">
        <v>1015</v>
      </c>
      <c r="C3791" s="52" t="s">
        <v>747</v>
      </c>
      <c r="D3791" s="53" t="n">
        <v>0.1</v>
      </c>
      <c r="E3791" s="53" t="s">
        <v>748</v>
      </c>
      <c r="F3791" s="0" t="s">
        <v>1380</v>
      </c>
      <c r="G3791" s="0" t="str">
        <f aca="false">LEFT(B3791,2)</f>
        <v>23</v>
      </c>
      <c r="H3791" s="0" t="str">
        <f aca="false">I3791&amp;"_"&amp;G3791&amp;"_"&amp;F3791</f>
        <v>Karusse_23_20181115_DL2018040_AlssundGym_koersel1</v>
      </c>
      <c r="I3791" s="61" t="str">
        <f aca="false">MID(RIGHT(B3791,LEN(B3791)-3),1,FIND("_",RIGHT(B3791,LEN(B3791)-3))-1)</f>
        <v>Karusse</v>
      </c>
      <c r="J3791" s="61" t="str">
        <f aca="false">TRIM(SUBSTITUTE(RIGHT(B3791,FIND(I3791,B3791)+1),"_",""))</f>
        <v>NegK</v>
      </c>
      <c r="K3791" s="0" t="str">
        <f aca="false">IFERROR(VALUE(SUBSTITUTE(E3791,".",",")),E3791)</f>
        <v>No Ct</v>
      </c>
      <c r="L3791" s="61" t="str">
        <f aca="false">IF(J3791="PosK",SUMIFS(K:K,J:J,"PosK",H:H,H3791),"")</f>
        <v/>
      </c>
      <c r="M3791" s="61" t="str">
        <f aca="false">IF(J3791="PosK",SUMIFS(K:K,J:J,"NegK",H:H,H3791),"")</f>
        <v/>
      </c>
      <c r="N3791" s="61" t="str">
        <f aca="false">IF(J3791="PosK",SUMIFS(K:K,J:J,"eDNA",H:H,H3791),"")</f>
        <v/>
      </c>
    </row>
    <row r="3792" customFormat="false" ht="14.25" hidden="false" customHeight="false" outlineLevel="0" collapsed="false">
      <c r="A3792" s="0" t="s">
        <v>916</v>
      </c>
      <c r="B3792" s="52" t="s">
        <v>1016</v>
      </c>
      <c r="C3792" s="52" t="s">
        <v>751</v>
      </c>
      <c r="D3792" s="53" t="n">
        <v>0.1</v>
      </c>
      <c r="E3792" s="53" t="s">
        <v>748</v>
      </c>
      <c r="F3792" s="0" t="s">
        <v>1380</v>
      </c>
      <c r="G3792" s="0" t="str">
        <f aca="false">LEFT(B3792,2)</f>
        <v>23</v>
      </c>
      <c r="H3792" s="0" t="str">
        <f aca="false">I3792&amp;"_"&amp;G3792&amp;"_"&amp;F3792</f>
        <v>Karusse_23_20181115_DL2018040_AlssundGym_koersel1</v>
      </c>
      <c r="I3792" s="61" t="str">
        <f aca="false">MID(RIGHT(B3792,LEN(B3792)-3),1,FIND("_",RIGHT(B3792,LEN(B3792)-3))-1)</f>
        <v>Karusse</v>
      </c>
      <c r="J3792" s="61" t="str">
        <f aca="false">TRIM(SUBSTITUTE(RIGHT(B3792,FIND(I3792,B3792)+1),"_",""))</f>
        <v>eDNA</v>
      </c>
      <c r="K3792" s="0" t="str">
        <f aca="false">IFERROR(VALUE(SUBSTITUTE(E3792,".",",")),E3792)</f>
        <v>No Ct</v>
      </c>
      <c r="L3792" s="61" t="str">
        <f aca="false">IF(J3792="PosK",SUMIFS(K:K,J:J,"PosK",H:H,H3792),"")</f>
        <v/>
      </c>
      <c r="M3792" s="61" t="str">
        <f aca="false">IF(J3792="PosK",SUMIFS(K:K,J:J,"NegK",H:H,H3792),"")</f>
        <v/>
      </c>
      <c r="N3792" s="61" t="str">
        <f aca="false">IF(J3792="PosK",SUMIFS(K:K,J:J,"eDNA",H:H,H3792),"")</f>
        <v/>
      </c>
      <c r="Q3792" s="62"/>
    </row>
    <row r="3793" customFormat="false" ht="14.25" hidden="false" customHeight="false" outlineLevel="0" collapsed="false">
      <c r="A3793" s="0" t="s">
        <v>918</v>
      </c>
      <c r="B3793" s="52" t="s">
        <v>1016</v>
      </c>
      <c r="C3793" s="52" t="s">
        <v>751</v>
      </c>
      <c r="D3793" s="53" t="n">
        <v>0.1</v>
      </c>
      <c r="E3793" s="53" t="s">
        <v>748</v>
      </c>
      <c r="F3793" s="0" t="s">
        <v>1380</v>
      </c>
      <c r="G3793" s="0" t="str">
        <f aca="false">LEFT(B3793,2)</f>
        <v>23</v>
      </c>
      <c r="H3793" s="0" t="str">
        <f aca="false">I3793&amp;"_"&amp;G3793&amp;"_"&amp;F3793</f>
        <v>Karusse_23_20181115_DL2018040_AlssundGym_koersel1</v>
      </c>
      <c r="I3793" s="61" t="str">
        <f aca="false">MID(RIGHT(B3793,LEN(B3793)-3),1,FIND("_",RIGHT(B3793,LEN(B3793)-3))-1)</f>
        <v>Karusse</v>
      </c>
      <c r="J3793" s="61" t="str">
        <f aca="false">TRIM(SUBSTITUTE(RIGHT(B3793,FIND(I3793,B3793)+1),"_",""))</f>
        <v>eDNA</v>
      </c>
      <c r="K3793" s="0" t="str">
        <f aca="false">IFERROR(VALUE(SUBSTITUTE(E3793,".",",")),E3793)</f>
        <v>No Ct</v>
      </c>
      <c r="L3793" s="61" t="str">
        <f aca="false">IF(J3793="PosK",SUMIFS(K:K,J:J,"PosK",H:H,H3793),"")</f>
        <v/>
      </c>
      <c r="M3793" s="61" t="str">
        <f aca="false">IF(J3793="PosK",SUMIFS(K:K,J:J,"NegK",H:H,H3793),"")</f>
        <v/>
      </c>
      <c r="N3793" s="61" t="str">
        <f aca="false">IF(J3793="PosK",SUMIFS(K:K,J:J,"eDNA",H:H,H3793),"")</f>
        <v/>
      </c>
      <c r="P3793" s="62"/>
      <c r="T3793" s="63"/>
      <c r="W3793" s="64"/>
    </row>
    <row r="3794" customFormat="false" ht="14.25" hidden="false" customHeight="false" outlineLevel="0" collapsed="false">
      <c r="A3794" s="0" t="s">
        <v>919</v>
      </c>
      <c r="B3794" s="52" t="s">
        <v>1224</v>
      </c>
      <c r="C3794" s="52" t="s">
        <v>743</v>
      </c>
      <c r="D3794" s="53" t="n">
        <v>0.1</v>
      </c>
      <c r="E3794" s="53" t="s">
        <v>748</v>
      </c>
      <c r="F3794" s="0" t="s">
        <v>1380</v>
      </c>
      <c r="G3794" s="0" t="str">
        <f aca="false">LEFT(B3794,2)</f>
        <v>24</v>
      </c>
      <c r="H3794" s="0" t="str">
        <f aca="false">I3794&amp;"_"&amp;G3794&amp;"_"&amp;F3794</f>
        <v>Soelvkarusse_24_20181115_DL2018040_AlssundGym_koersel1</v>
      </c>
      <c r="I3794" s="61" t="str">
        <f aca="false">MID(RIGHT(B3794,LEN(B3794)-3),1,FIND("_",RIGHT(B3794,LEN(B3794)-3))-1)</f>
        <v>Soelvkarusse</v>
      </c>
      <c r="J3794" s="61" t="str">
        <f aca="false">TRIM(SUBSTITUTE(RIGHT(B3794,FIND(I3794,B3794)+1),"_",""))</f>
        <v>PosK</v>
      </c>
      <c r="K3794" s="0" t="str">
        <f aca="false">IFERROR(VALUE(SUBSTITUTE(E3794,".",",")),E3794)</f>
        <v>No Ct</v>
      </c>
      <c r="L3794" s="61" t="n">
        <f aca="false">IF(J3794="PosK",SUMIFS(K:K,J:J,"PosK",H:H,H3794),"")</f>
        <v>0</v>
      </c>
      <c r="M3794" s="61" t="n">
        <f aca="false">IF(J3794="PosK",SUMIFS(K:K,J:J,"NegK",H:H,H3794),"")</f>
        <v>0</v>
      </c>
      <c r="N3794" s="61" t="n">
        <f aca="false">IF(J3794="PosK",SUMIFS(K:K,J:J,"eDNA",H:H,H3794),"")</f>
        <v>0</v>
      </c>
      <c r="P3794" s="62" t="n">
        <f aca="false">IF(K3796="No Ct",0,K3796)</f>
        <v>0</v>
      </c>
      <c r="Q3794" s="62" t="n">
        <f aca="false">IF(K3797="No Ct",0,K3797)</f>
        <v>0</v>
      </c>
      <c r="R3794" s="0" t="str">
        <f aca="false">IF(AND(L3794&gt;0,M3794=0),"Valid","Invalid")</f>
        <v>Invalid</v>
      </c>
      <c r="S3794" s="0" t="str">
        <f aca="false">IF(OR(P3794&gt;1,Q3794&gt;1),"Present","Absent")</f>
        <v>Absent</v>
      </c>
      <c r="T3794" s="63" t="str">
        <f aca="false">IF(OR(AND(P3794&gt;1,P3794&lt;41),AND(Q3794&gt;1,Q3794&lt;41)),"Ct&lt;41","Ct&gt;41")</f>
        <v>Ct&gt;41</v>
      </c>
      <c r="U3794" s="0" t="str">
        <f aca="false">I3794</f>
        <v>Soelvkarusse</v>
      </c>
      <c r="V3794" s="0" t="str">
        <f aca="false">MID(F3794,10,9)</f>
        <v>DL2018040</v>
      </c>
      <c r="W3794" s="64" t="str">
        <f aca="false">V3794&amp;"_"&amp;U3794&amp;"_"&amp;R3794&amp;"_"&amp;S3794&amp;"_"&amp;T3794</f>
        <v>DL2018040_Soelvkarusse_Invalid_Absent_Ct&gt;41</v>
      </c>
    </row>
    <row r="3795" customFormat="false" ht="14.25" hidden="false" customHeight="false" outlineLevel="0" collapsed="false">
      <c r="A3795" s="0" t="s">
        <v>921</v>
      </c>
      <c r="B3795" s="52" t="s">
        <v>1225</v>
      </c>
      <c r="C3795" s="52" t="s">
        <v>747</v>
      </c>
      <c r="D3795" s="53" t="n">
        <v>0.1</v>
      </c>
      <c r="E3795" s="53" t="s">
        <v>748</v>
      </c>
      <c r="F3795" s="0" t="s">
        <v>1380</v>
      </c>
      <c r="G3795" s="0" t="str">
        <f aca="false">LEFT(B3795,2)</f>
        <v>24</v>
      </c>
      <c r="H3795" s="0" t="str">
        <f aca="false">I3795&amp;"_"&amp;G3795&amp;"_"&amp;F3795</f>
        <v>Soelvkarusse_24_20181115_DL2018040_AlssundGym_koersel1</v>
      </c>
      <c r="I3795" s="61" t="str">
        <f aca="false">MID(RIGHT(B3795,LEN(B3795)-3),1,FIND("_",RIGHT(B3795,LEN(B3795)-3))-1)</f>
        <v>Soelvkarusse</v>
      </c>
      <c r="J3795" s="61" t="str">
        <f aca="false">TRIM(SUBSTITUTE(RIGHT(B3795,FIND(I3795,B3795)+1),"_",""))</f>
        <v>NegK</v>
      </c>
      <c r="K3795" s="0" t="str">
        <f aca="false">IFERROR(VALUE(SUBSTITUTE(E3795,".",",")),E3795)</f>
        <v>No Ct</v>
      </c>
      <c r="L3795" s="61" t="str">
        <f aca="false">IF(J3795="PosK",SUMIFS(K:K,J:J,"PosK",H:H,H3795),"")</f>
        <v/>
      </c>
      <c r="M3795" s="61" t="str">
        <f aca="false">IF(J3795="PosK",SUMIFS(K:K,J:J,"NegK",H:H,H3795),"")</f>
        <v/>
      </c>
      <c r="N3795" s="61" t="str">
        <f aca="false">IF(J3795="PosK",SUMIFS(K:K,J:J,"eDNA",H:H,H3795),"")</f>
        <v/>
      </c>
    </row>
    <row r="3796" customFormat="false" ht="14.25" hidden="false" customHeight="false" outlineLevel="0" collapsed="false">
      <c r="A3796" s="0" t="s">
        <v>923</v>
      </c>
      <c r="B3796" s="52" t="s">
        <v>1226</v>
      </c>
      <c r="C3796" s="52" t="s">
        <v>751</v>
      </c>
      <c r="D3796" s="53" t="n">
        <v>0.1</v>
      </c>
      <c r="E3796" s="53" t="s">
        <v>748</v>
      </c>
      <c r="F3796" s="0" t="s">
        <v>1380</v>
      </c>
      <c r="G3796" s="0" t="str">
        <f aca="false">LEFT(B3796,2)</f>
        <v>24</v>
      </c>
      <c r="H3796" s="0" t="str">
        <f aca="false">I3796&amp;"_"&amp;G3796&amp;"_"&amp;F3796</f>
        <v>Soelvkarusse_24_20181115_DL2018040_AlssundGym_koersel1</v>
      </c>
      <c r="I3796" s="61" t="str">
        <f aca="false">MID(RIGHT(B3796,LEN(B3796)-3),1,FIND("_",RIGHT(B3796,LEN(B3796)-3))-1)</f>
        <v>Soelvkarusse</v>
      </c>
      <c r="J3796" s="61" t="str">
        <f aca="false">TRIM(SUBSTITUTE(RIGHT(B3796,FIND(I3796,B3796)+1),"_",""))</f>
        <v>eDNA</v>
      </c>
      <c r="K3796" s="0" t="str">
        <f aca="false">IFERROR(VALUE(SUBSTITUTE(E3796,".",",")),E3796)</f>
        <v>No Ct</v>
      </c>
      <c r="L3796" s="61" t="str">
        <f aca="false">IF(J3796="PosK",SUMIFS(K:K,J:J,"PosK",H:H,H3796),"")</f>
        <v/>
      </c>
      <c r="M3796" s="61" t="str">
        <f aca="false">IF(J3796="PosK",SUMIFS(K:K,J:J,"NegK",H:H,H3796),"")</f>
        <v/>
      </c>
      <c r="N3796" s="61" t="str">
        <f aca="false">IF(J3796="PosK",SUMIFS(K:K,J:J,"eDNA",H:H,H3796),"")</f>
        <v/>
      </c>
      <c r="Q3796" s="62"/>
    </row>
    <row r="3797" customFormat="false" ht="14.25" hidden="false" customHeight="false" outlineLevel="0" collapsed="false">
      <c r="A3797" s="0" t="s">
        <v>925</v>
      </c>
      <c r="B3797" s="52" t="s">
        <v>1226</v>
      </c>
      <c r="C3797" s="52" t="s">
        <v>751</v>
      </c>
      <c r="D3797" s="53" t="n">
        <v>0.1</v>
      </c>
      <c r="E3797" s="53" t="s">
        <v>748</v>
      </c>
      <c r="F3797" s="0" t="s">
        <v>1380</v>
      </c>
      <c r="G3797" s="0" t="str">
        <f aca="false">LEFT(B3797,2)</f>
        <v>24</v>
      </c>
      <c r="H3797" s="0" t="str">
        <f aca="false">I3797&amp;"_"&amp;G3797&amp;"_"&amp;F3797</f>
        <v>Soelvkarusse_24_20181115_DL2018040_AlssundGym_koersel1</v>
      </c>
      <c r="I3797" s="61" t="str">
        <f aca="false">MID(RIGHT(B3797,LEN(B3797)-3),1,FIND("_",RIGHT(B3797,LEN(B3797)-3))-1)</f>
        <v>Soelvkarusse</v>
      </c>
      <c r="J3797" s="61" t="str">
        <f aca="false">TRIM(SUBSTITUTE(RIGHT(B3797,FIND(I3797,B3797)+1),"_",""))</f>
        <v>eDNA</v>
      </c>
      <c r="K3797" s="0" t="str">
        <f aca="false">IFERROR(VALUE(SUBSTITUTE(E3797,".",",")),E3797)</f>
        <v>No Ct</v>
      </c>
      <c r="L3797" s="61" t="str">
        <f aca="false">IF(J3797="PosK",SUMIFS(K:K,J:J,"PosK",H:H,H3797),"")</f>
        <v/>
      </c>
      <c r="M3797" s="61" t="str">
        <f aca="false">IF(J3797="PosK",SUMIFS(K:K,J:J,"NegK",H:H,H3797),"")</f>
        <v/>
      </c>
      <c r="N3797" s="61" t="str">
        <f aca="false">IF(J3797="PosK",SUMIFS(K:K,J:J,"eDNA",H:H,H3797),"")</f>
        <v/>
      </c>
      <c r="P3797" s="62"/>
      <c r="T3797" s="63"/>
      <c r="W3797" s="64"/>
    </row>
    <row r="3798" customFormat="false" ht="14.25" hidden="false" customHeight="false" outlineLevel="0" collapsed="false">
      <c r="A3798" s="0" t="s">
        <v>741</v>
      </c>
      <c r="B3798" s="52" t="s">
        <v>1020</v>
      </c>
      <c r="C3798" s="52" t="s">
        <v>743</v>
      </c>
      <c r="D3798" s="53" t="n">
        <v>0.1</v>
      </c>
      <c r="E3798" s="53" t="s">
        <v>748</v>
      </c>
      <c r="F3798" s="0" t="s">
        <v>1381</v>
      </c>
      <c r="G3798" s="0" t="str">
        <f aca="false">LEFT(B3798,2)</f>
        <v>25</v>
      </c>
      <c r="H3798" s="0" t="str">
        <f aca="false">I3798&amp;"_"&amp;G3798&amp;"_"&amp;F3798</f>
        <v>Loegfroe_25_20181115_DL2018040_AlssundGym_koersel2</v>
      </c>
      <c r="I3798" s="61" t="str">
        <f aca="false">MID(RIGHT(B3798,LEN(B3798)-3),1,FIND("_",RIGHT(B3798,LEN(B3798)-3))-1)</f>
        <v>Loegfroe</v>
      </c>
      <c r="J3798" s="61" t="str">
        <f aca="false">TRIM(SUBSTITUTE(RIGHT(B3798,FIND(I3798,B3798)+1),"_",""))</f>
        <v>PosK</v>
      </c>
      <c r="K3798" s="0" t="str">
        <f aca="false">IFERROR(VALUE(SUBSTITUTE(E3798,".",",")),E3798)</f>
        <v>No Ct</v>
      </c>
      <c r="L3798" s="61" t="n">
        <f aca="false">IF(J3798="PosK",SUMIFS(K:K,J:J,"PosK",H:H,H3798),"")</f>
        <v>0</v>
      </c>
      <c r="M3798" s="61" t="n">
        <f aca="false">IF(J3798="PosK",SUMIFS(K:K,J:J,"NegK",H:H,H3798),"")</f>
        <v>0</v>
      </c>
      <c r="N3798" s="61" t="n">
        <f aca="false">IF(J3798="PosK",SUMIFS(K:K,J:J,"eDNA",H:H,H3798),"")</f>
        <v>0</v>
      </c>
      <c r="P3798" s="62" t="n">
        <f aca="false">IF(K3800="No Ct",0,K3800)</f>
        <v>0</v>
      </c>
      <c r="Q3798" s="62" t="n">
        <f aca="false">IF(K3801="No Ct",0,K3801)</f>
        <v>0</v>
      </c>
      <c r="R3798" s="0" t="str">
        <f aca="false">IF(AND(L3798&gt;0,M3798=0),"Valid","Invalid")</f>
        <v>Invalid</v>
      </c>
      <c r="S3798" s="0" t="str">
        <f aca="false">IF(OR(P3798&gt;1,Q3798&gt;1),"Present","Absent")</f>
        <v>Absent</v>
      </c>
      <c r="T3798" s="63" t="str">
        <f aca="false">IF(OR(AND(P3798&gt;1,P3798&lt;41),AND(Q3798&gt;1,Q3798&lt;41)),"Ct&lt;41","Ct&gt;41")</f>
        <v>Ct&gt;41</v>
      </c>
      <c r="U3798" s="0" t="str">
        <f aca="false">I3798</f>
        <v>Loegfroe</v>
      </c>
      <c r="V3798" s="0" t="str">
        <f aca="false">MID(F3798,10,9)</f>
        <v>DL2018040</v>
      </c>
      <c r="W3798" s="64" t="str">
        <f aca="false">V3798&amp;"_"&amp;U3798&amp;"_"&amp;R3798&amp;"_"&amp;S3798&amp;"_"&amp;T3798</f>
        <v>DL2018040_Loegfroe_Invalid_Absent_Ct&gt;41</v>
      </c>
    </row>
    <row r="3799" customFormat="false" ht="14.25" hidden="false" customHeight="false" outlineLevel="0" collapsed="false">
      <c r="A3799" s="0" t="s">
        <v>745</v>
      </c>
      <c r="B3799" s="52" t="s">
        <v>1022</v>
      </c>
      <c r="C3799" s="52" t="s">
        <v>747</v>
      </c>
      <c r="D3799" s="53" t="n">
        <v>0.1</v>
      </c>
      <c r="E3799" s="53" t="s">
        <v>748</v>
      </c>
      <c r="F3799" s="0" t="s">
        <v>1381</v>
      </c>
      <c r="G3799" s="0" t="str">
        <f aca="false">LEFT(B3799,2)</f>
        <v>25</v>
      </c>
      <c r="H3799" s="0" t="str">
        <f aca="false">I3799&amp;"_"&amp;G3799&amp;"_"&amp;F3799</f>
        <v>Loegfroe_25_20181115_DL2018040_AlssundGym_koersel2</v>
      </c>
      <c r="I3799" s="61" t="str">
        <f aca="false">MID(RIGHT(B3799,LEN(B3799)-3),1,FIND("_",RIGHT(B3799,LEN(B3799)-3))-1)</f>
        <v>Loegfroe</v>
      </c>
      <c r="J3799" s="61" t="str">
        <f aca="false">TRIM(SUBSTITUTE(RIGHT(B3799,FIND(I3799,B3799)+1),"_",""))</f>
        <v>NegK</v>
      </c>
      <c r="K3799" s="0" t="str">
        <f aca="false">IFERROR(VALUE(SUBSTITUTE(E3799,".",",")),E3799)</f>
        <v>No Ct</v>
      </c>
      <c r="L3799" s="61" t="str">
        <f aca="false">IF(J3799="PosK",SUMIFS(K:K,J:J,"PosK",H:H,H3799),"")</f>
        <v/>
      </c>
      <c r="M3799" s="61" t="str">
        <f aca="false">IF(J3799="PosK",SUMIFS(K:K,J:J,"NegK",H:H,H3799),"")</f>
        <v/>
      </c>
      <c r="N3799" s="61" t="str">
        <f aca="false">IF(J3799="PosK",SUMIFS(K:K,J:J,"eDNA",H:H,H3799),"")</f>
        <v/>
      </c>
    </row>
    <row r="3800" customFormat="false" ht="14.25" hidden="false" customHeight="false" outlineLevel="0" collapsed="false">
      <c r="A3800" s="0" t="s">
        <v>749</v>
      </c>
      <c r="B3800" s="52" t="s">
        <v>1023</v>
      </c>
      <c r="C3800" s="52" t="s">
        <v>751</v>
      </c>
      <c r="D3800" s="53" t="n">
        <v>0.1</v>
      </c>
      <c r="E3800" s="53" t="s">
        <v>748</v>
      </c>
      <c r="F3800" s="0" t="s">
        <v>1381</v>
      </c>
      <c r="G3800" s="0" t="str">
        <f aca="false">LEFT(B3800,2)</f>
        <v>25</v>
      </c>
      <c r="H3800" s="0" t="str">
        <f aca="false">I3800&amp;"_"&amp;G3800&amp;"_"&amp;F3800</f>
        <v>Loegfroe_25_20181115_DL2018040_AlssundGym_koersel2</v>
      </c>
      <c r="I3800" s="61" t="str">
        <f aca="false">MID(RIGHT(B3800,LEN(B3800)-3),1,FIND("_",RIGHT(B3800,LEN(B3800)-3))-1)</f>
        <v>Loegfroe</v>
      </c>
      <c r="J3800" s="61" t="str">
        <f aca="false">TRIM(SUBSTITUTE(RIGHT(B3800,FIND(I3800,B3800)+1),"_",""))</f>
        <v>eDNA</v>
      </c>
      <c r="K3800" s="0" t="str">
        <f aca="false">IFERROR(VALUE(SUBSTITUTE(E3800,".",",")),E3800)</f>
        <v>No Ct</v>
      </c>
      <c r="L3800" s="61" t="str">
        <f aca="false">IF(J3800="PosK",SUMIFS(K:K,J:J,"PosK",H:H,H3800),"")</f>
        <v/>
      </c>
      <c r="M3800" s="61" t="str">
        <f aca="false">IF(J3800="PosK",SUMIFS(K:K,J:J,"NegK",H:H,H3800),"")</f>
        <v/>
      </c>
      <c r="N3800" s="61" t="str">
        <f aca="false">IF(J3800="PosK",SUMIFS(K:K,J:J,"eDNA",H:H,H3800),"")</f>
        <v/>
      </c>
      <c r="Q3800" s="62"/>
    </row>
    <row r="3801" customFormat="false" ht="14.25" hidden="false" customHeight="false" outlineLevel="0" collapsed="false">
      <c r="A3801" s="0" t="s">
        <v>752</v>
      </c>
      <c r="B3801" s="52" t="s">
        <v>1023</v>
      </c>
      <c r="C3801" s="52" t="s">
        <v>751</v>
      </c>
      <c r="D3801" s="53" t="n">
        <v>0.1</v>
      </c>
      <c r="E3801" s="53" t="s">
        <v>748</v>
      </c>
      <c r="F3801" s="0" t="s">
        <v>1381</v>
      </c>
      <c r="G3801" s="0" t="str">
        <f aca="false">LEFT(B3801,2)</f>
        <v>25</v>
      </c>
      <c r="H3801" s="0" t="str">
        <f aca="false">I3801&amp;"_"&amp;G3801&amp;"_"&amp;F3801</f>
        <v>Loegfroe_25_20181115_DL2018040_AlssundGym_koersel2</v>
      </c>
      <c r="I3801" s="61" t="str">
        <f aca="false">MID(RIGHT(B3801,LEN(B3801)-3),1,FIND("_",RIGHT(B3801,LEN(B3801)-3))-1)</f>
        <v>Loegfroe</v>
      </c>
      <c r="J3801" s="61" t="str">
        <f aca="false">TRIM(SUBSTITUTE(RIGHT(B3801,FIND(I3801,B3801)+1),"_",""))</f>
        <v>eDNA</v>
      </c>
      <c r="K3801" s="0" t="str">
        <f aca="false">IFERROR(VALUE(SUBSTITUTE(E3801,".",",")),E3801)</f>
        <v>No Ct</v>
      </c>
      <c r="L3801" s="61" t="str">
        <f aca="false">IF(J3801="PosK",SUMIFS(K:K,J:J,"PosK",H:H,H3801),"")</f>
        <v/>
      </c>
      <c r="M3801" s="61" t="str">
        <f aca="false">IF(J3801="PosK",SUMIFS(K:K,J:J,"NegK",H:H,H3801),"")</f>
        <v/>
      </c>
      <c r="N3801" s="61" t="str">
        <f aca="false">IF(J3801="PosK",SUMIFS(K:K,J:J,"eDNA",H:H,H3801),"")</f>
        <v/>
      </c>
      <c r="P3801" s="62"/>
      <c r="T3801" s="63"/>
      <c r="W3801" s="64"/>
    </row>
    <row r="3802" customFormat="false" ht="14.25" hidden="false" customHeight="false" outlineLevel="0" collapsed="false">
      <c r="A3802" s="0" t="s">
        <v>754</v>
      </c>
      <c r="B3802" s="52" t="s">
        <v>1025</v>
      </c>
      <c r="C3802" s="52" t="s">
        <v>743</v>
      </c>
      <c r="D3802" s="53" t="n">
        <v>0.1</v>
      </c>
      <c r="E3802" s="53" t="n">
        <v>36.89</v>
      </c>
      <c r="F3802" s="0" t="s">
        <v>1381</v>
      </c>
      <c r="G3802" s="0" t="str">
        <f aca="false">LEFT(B3802,2)</f>
        <v>26</v>
      </c>
      <c r="H3802" s="0" t="str">
        <f aca="false">I3802&amp;"_"&amp;G3802&amp;"_"&amp;F3802</f>
        <v>StorVandsalamander_26_20181115_DL2018040_AlssundGym_koersel2</v>
      </c>
      <c r="I3802" s="61" t="str">
        <f aca="false">MID(RIGHT(B3802,LEN(B3802)-3),1,FIND("_",RIGHT(B3802,LEN(B3802)-3))-1)</f>
        <v>StorVandsalamander</v>
      </c>
      <c r="J3802" s="61" t="str">
        <f aca="false">TRIM(SUBSTITUTE(RIGHT(B3802,FIND(I3802,B3802)+1),"_",""))</f>
        <v>PosK</v>
      </c>
      <c r="K3802" s="0" t="n">
        <f aca="false">IFERROR(VALUE(SUBSTITUTE(E3802,".",",")),E3802)</f>
        <v>36.89</v>
      </c>
      <c r="L3802" s="61" t="n">
        <f aca="false">IF(J3802="PosK",SUMIFS(K:K,J:J,"PosK",H:H,H3802),"")</f>
        <v>36.89</v>
      </c>
      <c r="M3802" s="61" t="n">
        <f aca="false">IF(J3802="PosK",SUMIFS(K:K,J:J,"NegK",H:H,H3802),"")</f>
        <v>0</v>
      </c>
      <c r="N3802" s="61" t="n">
        <f aca="false">IF(J3802="PosK",SUMIFS(K:K,J:J,"eDNA",H:H,H3802),"")</f>
        <v>38.77</v>
      </c>
      <c r="P3802" s="62" t="n">
        <f aca="false">IF(K3804="No Ct",0,K3804)</f>
        <v>38.77</v>
      </c>
      <c r="Q3802" s="62" t="n">
        <f aca="false">IF(K3805="No Ct",0,K3805)</f>
        <v>0</v>
      </c>
      <c r="R3802" s="0" t="str">
        <f aca="false">IF(AND(L3802&gt;0,M3802=0),"Valid","Invalid")</f>
        <v>Valid</v>
      </c>
      <c r="S3802" s="0" t="str">
        <f aca="false">IF(OR(P3802&gt;1,Q3802&gt;1),"Present","Absent")</f>
        <v>Present</v>
      </c>
      <c r="T3802" s="63" t="str">
        <f aca="false">IF(OR(AND(P3802&gt;1,P3802&lt;41),AND(Q3802&gt;1,Q3802&lt;41)),"Ct&lt;41","Ct&gt;41")</f>
        <v>Ct&lt;41</v>
      </c>
      <c r="U3802" s="0" t="str">
        <f aca="false">I3802</f>
        <v>StorVandsalamander</v>
      </c>
      <c r="V3802" s="0" t="str">
        <f aca="false">MID(F3802,10,9)</f>
        <v>DL2018040</v>
      </c>
      <c r="W3802" s="64" t="str">
        <f aca="false">V3802&amp;"_"&amp;U3802&amp;"_"&amp;R3802&amp;"_"&amp;S3802&amp;"_"&amp;T3802</f>
        <v>DL2018040_StorVandsalamander_Valid_Present_Ct&lt;41</v>
      </c>
    </row>
    <row r="3803" customFormat="false" ht="14.25" hidden="false" customHeight="false" outlineLevel="0" collapsed="false">
      <c r="A3803" s="0" t="s">
        <v>756</v>
      </c>
      <c r="B3803" s="52" t="s">
        <v>1026</v>
      </c>
      <c r="C3803" s="52" t="s">
        <v>747</v>
      </c>
      <c r="D3803" s="53" t="n">
        <v>0.1</v>
      </c>
      <c r="E3803" s="53" t="s">
        <v>748</v>
      </c>
      <c r="F3803" s="0" t="s">
        <v>1381</v>
      </c>
      <c r="G3803" s="0" t="str">
        <f aca="false">LEFT(B3803,2)</f>
        <v>26</v>
      </c>
      <c r="H3803" s="0" t="str">
        <f aca="false">I3803&amp;"_"&amp;G3803&amp;"_"&amp;F3803</f>
        <v>StorVandsalamander_26_20181115_DL2018040_AlssundGym_koersel2</v>
      </c>
      <c r="I3803" s="61" t="str">
        <f aca="false">MID(RIGHT(B3803,LEN(B3803)-3),1,FIND("_",RIGHT(B3803,LEN(B3803)-3))-1)</f>
        <v>StorVandsalamander</v>
      </c>
      <c r="J3803" s="61" t="str">
        <f aca="false">TRIM(SUBSTITUTE(RIGHT(B3803,FIND(I3803,B3803)+1),"_",""))</f>
        <v>NegK</v>
      </c>
      <c r="K3803" s="0" t="str">
        <f aca="false">IFERROR(VALUE(SUBSTITUTE(E3803,".",",")),E3803)</f>
        <v>No Ct</v>
      </c>
      <c r="L3803" s="61" t="str">
        <f aca="false">IF(J3803="PosK",SUMIFS(K:K,J:J,"PosK",H:H,H3803),"")</f>
        <v/>
      </c>
      <c r="M3803" s="61" t="str">
        <f aca="false">IF(J3803="PosK",SUMIFS(K:K,J:J,"NegK",H:H,H3803),"")</f>
        <v/>
      </c>
      <c r="N3803" s="61" t="str">
        <f aca="false">IF(J3803="PosK",SUMIFS(K:K,J:J,"eDNA",H:H,H3803),"")</f>
        <v/>
      </c>
    </row>
    <row r="3804" customFormat="false" ht="14.25" hidden="false" customHeight="false" outlineLevel="0" collapsed="false">
      <c r="A3804" s="0" t="s">
        <v>758</v>
      </c>
      <c r="B3804" s="52" t="s">
        <v>1027</v>
      </c>
      <c r="C3804" s="52" t="s">
        <v>751</v>
      </c>
      <c r="D3804" s="53" t="n">
        <v>0.1</v>
      </c>
      <c r="E3804" s="53" t="n">
        <v>38.77</v>
      </c>
      <c r="F3804" s="0" t="s">
        <v>1381</v>
      </c>
      <c r="G3804" s="0" t="str">
        <f aca="false">LEFT(B3804,2)</f>
        <v>26</v>
      </c>
      <c r="H3804" s="0" t="str">
        <f aca="false">I3804&amp;"_"&amp;G3804&amp;"_"&amp;F3804</f>
        <v>StorVandsalamander_26_20181115_DL2018040_AlssundGym_koersel2</v>
      </c>
      <c r="I3804" s="61" t="str">
        <f aca="false">MID(RIGHT(B3804,LEN(B3804)-3),1,FIND("_",RIGHT(B3804,LEN(B3804)-3))-1)</f>
        <v>StorVandsalamander</v>
      </c>
      <c r="J3804" s="61" t="str">
        <f aca="false">TRIM(SUBSTITUTE(RIGHT(B3804,FIND(I3804,B3804)+1),"_",""))</f>
        <v>eDNA</v>
      </c>
      <c r="K3804" s="0" t="n">
        <f aca="false">IFERROR(VALUE(SUBSTITUTE(E3804,".",",")),E3804)</f>
        <v>38.77</v>
      </c>
      <c r="L3804" s="61" t="str">
        <f aca="false">IF(J3804="PosK",SUMIFS(K:K,J:J,"PosK",H:H,H3804),"")</f>
        <v/>
      </c>
      <c r="M3804" s="61" t="str">
        <f aca="false">IF(J3804="PosK",SUMIFS(K:K,J:J,"NegK",H:H,H3804),"")</f>
        <v/>
      </c>
      <c r="N3804" s="61" t="str">
        <f aca="false">IF(J3804="PosK",SUMIFS(K:K,J:J,"eDNA",H:H,H3804),"")</f>
        <v/>
      </c>
      <c r="Q3804" s="62"/>
    </row>
    <row r="3805" customFormat="false" ht="14.25" hidden="false" customHeight="false" outlineLevel="0" collapsed="false">
      <c r="A3805" s="0" t="s">
        <v>760</v>
      </c>
      <c r="B3805" s="52" t="s">
        <v>1027</v>
      </c>
      <c r="C3805" s="52" t="s">
        <v>751</v>
      </c>
      <c r="D3805" s="53" t="n">
        <v>0.1</v>
      </c>
      <c r="E3805" s="53" t="s">
        <v>748</v>
      </c>
      <c r="F3805" s="0" t="s">
        <v>1381</v>
      </c>
      <c r="G3805" s="0" t="str">
        <f aca="false">LEFT(B3805,2)</f>
        <v>26</v>
      </c>
      <c r="H3805" s="0" t="str">
        <f aca="false">I3805&amp;"_"&amp;G3805&amp;"_"&amp;F3805</f>
        <v>StorVandsalamander_26_20181115_DL2018040_AlssundGym_koersel2</v>
      </c>
      <c r="I3805" s="61" t="str">
        <f aca="false">MID(RIGHT(B3805,LEN(B3805)-3),1,FIND("_",RIGHT(B3805,LEN(B3805)-3))-1)</f>
        <v>StorVandsalamander</v>
      </c>
      <c r="J3805" s="61" t="str">
        <f aca="false">TRIM(SUBSTITUTE(RIGHT(B3805,FIND(I3805,B3805)+1),"_",""))</f>
        <v>eDNA</v>
      </c>
      <c r="K3805" s="0" t="str">
        <f aca="false">IFERROR(VALUE(SUBSTITUTE(E3805,".",",")),E3805)</f>
        <v>No Ct</v>
      </c>
      <c r="L3805" s="61" t="str">
        <f aca="false">IF(J3805="PosK",SUMIFS(K:K,J:J,"PosK",H:H,H3805),"")</f>
        <v/>
      </c>
      <c r="M3805" s="61" t="str">
        <f aca="false">IF(J3805="PosK",SUMIFS(K:K,J:J,"NegK",H:H,H3805),"")</f>
        <v/>
      </c>
      <c r="N3805" s="61" t="str">
        <f aca="false">IF(J3805="PosK",SUMIFS(K:K,J:J,"eDNA",H:H,H3805),"")</f>
        <v/>
      </c>
      <c r="P3805" s="62"/>
      <c r="T3805" s="63"/>
      <c r="W3805" s="64"/>
    </row>
    <row r="3806" customFormat="false" ht="14.25" hidden="false" customHeight="false" outlineLevel="0" collapsed="false">
      <c r="A3806" s="0" t="s">
        <v>762</v>
      </c>
      <c r="B3806" s="52" t="s">
        <v>1029</v>
      </c>
      <c r="C3806" s="52" t="s">
        <v>743</v>
      </c>
      <c r="D3806" s="53" t="n">
        <v>0.1</v>
      </c>
      <c r="E3806" s="53" t="n">
        <v>23.05</v>
      </c>
      <c r="F3806" s="0" t="s">
        <v>1381</v>
      </c>
      <c r="G3806" s="0" t="str">
        <f aca="false">LEFT(B3806,2)</f>
        <v>27</v>
      </c>
      <c r="H3806" s="0" t="str">
        <f aca="false">I3806&amp;"_"&amp;G3806&amp;"_"&amp;F3806</f>
        <v>Strandtudse_27_20181115_DL2018040_AlssundGym_koersel2</v>
      </c>
      <c r="I3806" s="61" t="str">
        <f aca="false">MID(RIGHT(B3806,LEN(B3806)-3),1,FIND("_",RIGHT(B3806,LEN(B3806)-3))-1)</f>
        <v>Strandtudse</v>
      </c>
      <c r="J3806" s="61" t="str">
        <f aca="false">TRIM(SUBSTITUTE(RIGHT(B3806,FIND(I3806,B3806)+1),"_",""))</f>
        <v>PosK</v>
      </c>
      <c r="K3806" s="0" t="n">
        <f aca="false">IFERROR(VALUE(SUBSTITUTE(E3806,".",",")),E3806)</f>
        <v>23.05</v>
      </c>
      <c r="L3806" s="61" t="n">
        <f aca="false">IF(J3806="PosK",SUMIFS(K:K,J:J,"PosK",H:H,H3806),"")</f>
        <v>23.05</v>
      </c>
      <c r="M3806" s="61" t="n">
        <f aca="false">IF(J3806="PosK",SUMIFS(K:K,J:J,"NegK",H:H,H3806),"")</f>
        <v>0</v>
      </c>
      <c r="N3806" s="61" t="n">
        <f aca="false">IF(J3806="PosK",SUMIFS(K:K,J:J,"eDNA",H:H,H3806),"")</f>
        <v>0</v>
      </c>
      <c r="P3806" s="62" t="n">
        <f aca="false">IF(K3808="No Ct",0,K3808)</f>
        <v>0</v>
      </c>
      <c r="Q3806" s="62" t="n">
        <f aca="false">IF(K3809="No Ct",0,K3809)</f>
        <v>0</v>
      </c>
      <c r="R3806" s="0" t="str">
        <f aca="false">IF(AND(L3806&gt;0,M3806=0),"Valid","Invalid")</f>
        <v>Valid</v>
      </c>
      <c r="S3806" s="0" t="str">
        <f aca="false">IF(OR(P3806&gt;1,Q3806&gt;1),"Present","Absent")</f>
        <v>Absent</v>
      </c>
      <c r="T3806" s="63" t="str">
        <f aca="false">IF(OR(AND(P3806&gt;1,P3806&lt;41),AND(Q3806&gt;1,Q3806&lt;41)),"Ct&lt;41","Ct&gt;41")</f>
        <v>Ct&gt;41</v>
      </c>
      <c r="U3806" s="0" t="str">
        <f aca="false">I3806</f>
        <v>Strandtudse</v>
      </c>
      <c r="V3806" s="0" t="str">
        <f aca="false">MID(F3806,10,9)</f>
        <v>DL2018040</v>
      </c>
      <c r="W3806" s="64" t="str">
        <f aca="false">V3806&amp;"_"&amp;U3806&amp;"_"&amp;R3806&amp;"_"&amp;S3806&amp;"_"&amp;T3806</f>
        <v>DL2018040_Strandtudse_Valid_Absent_Ct&gt;41</v>
      </c>
    </row>
    <row r="3807" customFormat="false" ht="14.25" hidden="false" customHeight="false" outlineLevel="0" collapsed="false">
      <c r="A3807" s="0" t="s">
        <v>764</v>
      </c>
      <c r="B3807" s="52" t="s">
        <v>1030</v>
      </c>
      <c r="C3807" s="52" t="s">
        <v>747</v>
      </c>
      <c r="D3807" s="53" t="n">
        <v>0.1</v>
      </c>
      <c r="E3807" s="53" t="s">
        <v>748</v>
      </c>
      <c r="F3807" s="0" t="s">
        <v>1381</v>
      </c>
      <c r="G3807" s="0" t="str">
        <f aca="false">LEFT(B3807,2)</f>
        <v>27</v>
      </c>
      <c r="H3807" s="0" t="str">
        <f aca="false">I3807&amp;"_"&amp;G3807&amp;"_"&amp;F3807</f>
        <v>Strandtudse_27_20181115_DL2018040_AlssundGym_koersel2</v>
      </c>
      <c r="I3807" s="61" t="str">
        <f aca="false">MID(RIGHT(B3807,LEN(B3807)-3),1,FIND("_",RIGHT(B3807,LEN(B3807)-3))-1)</f>
        <v>Strandtudse</v>
      </c>
      <c r="J3807" s="61" t="str">
        <f aca="false">TRIM(SUBSTITUTE(RIGHT(B3807,FIND(I3807,B3807)+1),"_",""))</f>
        <v>NegK</v>
      </c>
      <c r="K3807" s="0" t="str">
        <f aca="false">IFERROR(VALUE(SUBSTITUTE(E3807,".",",")),E3807)</f>
        <v>No Ct</v>
      </c>
      <c r="L3807" s="61" t="str">
        <f aca="false">IF(J3807="PosK",SUMIFS(K:K,J:J,"PosK",H:H,H3807),"")</f>
        <v/>
      </c>
      <c r="M3807" s="61" t="str">
        <f aca="false">IF(J3807="PosK",SUMIFS(K:K,J:J,"NegK",H:H,H3807),"")</f>
        <v/>
      </c>
      <c r="N3807" s="61" t="str">
        <f aca="false">IF(J3807="PosK",SUMIFS(K:K,J:J,"eDNA",H:H,H3807),"")</f>
        <v/>
      </c>
    </row>
    <row r="3808" customFormat="false" ht="14.25" hidden="false" customHeight="false" outlineLevel="0" collapsed="false">
      <c r="A3808" s="0" t="s">
        <v>766</v>
      </c>
      <c r="B3808" s="52" t="s">
        <v>1031</v>
      </c>
      <c r="C3808" s="52" t="s">
        <v>751</v>
      </c>
      <c r="D3808" s="53" t="n">
        <v>0.1</v>
      </c>
      <c r="E3808" s="53" t="s">
        <v>748</v>
      </c>
      <c r="F3808" s="0" t="s">
        <v>1381</v>
      </c>
      <c r="G3808" s="0" t="str">
        <f aca="false">LEFT(B3808,2)</f>
        <v>27</v>
      </c>
      <c r="H3808" s="0" t="str">
        <f aca="false">I3808&amp;"_"&amp;G3808&amp;"_"&amp;F3808</f>
        <v>Strandtudse_27_20181115_DL2018040_AlssundGym_koersel2</v>
      </c>
      <c r="I3808" s="61" t="str">
        <f aca="false">MID(RIGHT(B3808,LEN(B3808)-3),1,FIND("_",RIGHT(B3808,LEN(B3808)-3))-1)</f>
        <v>Strandtudse</v>
      </c>
      <c r="J3808" s="61" t="str">
        <f aca="false">TRIM(SUBSTITUTE(RIGHT(B3808,FIND(I3808,B3808)+1),"_",""))</f>
        <v>eDNA</v>
      </c>
      <c r="K3808" s="0" t="str">
        <f aca="false">IFERROR(VALUE(SUBSTITUTE(E3808,".",",")),E3808)</f>
        <v>No Ct</v>
      </c>
      <c r="L3808" s="61" t="str">
        <f aca="false">IF(J3808="PosK",SUMIFS(K:K,J:J,"PosK",H:H,H3808),"")</f>
        <v/>
      </c>
      <c r="M3808" s="61" t="str">
        <f aca="false">IF(J3808="PosK",SUMIFS(K:K,J:J,"NegK",H:H,H3808),"")</f>
        <v/>
      </c>
      <c r="N3808" s="61" t="str">
        <f aca="false">IF(J3808="PosK",SUMIFS(K:K,J:J,"eDNA",H:H,H3808),"")</f>
        <v/>
      </c>
      <c r="Q3808" s="62"/>
    </row>
    <row r="3809" customFormat="false" ht="14.25" hidden="false" customHeight="false" outlineLevel="0" collapsed="false">
      <c r="A3809" s="0" t="s">
        <v>768</v>
      </c>
      <c r="B3809" s="52" t="s">
        <v>1031</v>
      </c>
      <c r="C3809" s="52" t="s">
        <v>751</v>
      </c>
      <c r="D3809" s="53" t="n">
        <v>0.1</v>
      </c>
      <c r="E3809" s="53" t="s">
        <v>748</v>
      </c>
      <c r="F3809" s="0" t="s">
        <v>1381</v>
      </c>
      <c r="G3809" s="0" t="str">
        <f aca="false">LEFT(B3809,2)</f>
        <v>27</v>
      </c>
      <c r="H3809" s="0" t="str">
        <f aca="false">I3809&amp;"_"&amp;G3809&amp;"_"&amp;F3809</f>
        <v>Strandtudse_27_20181115_DL2018040_AlssundGym_koersel2</v>
      </c>
      <c r="I3809" s="61" t="str">
        <f aca="false">MID(RIGHT(B3809,LEN(B3809)-3),1,FIND("_",RIGHT(B3809,LEN(B3809)-3))-1)</f>
        <v>Strandtudse</v>
      </c>
      <c r="J3809" s="61" t="str">
        <f aca="false">TRIM(SUBSTITUTE(RIGHT(B3809,FIND(I3809,B3809)+1),"_",""))</f>
        <v>eDNA</v>
      </c>
      <c r="K3809" s="0" t="str">
        <f aca="false">IFERROR(VALUE(SUBSTITUTE(E3809,".",",")),E3809)</f>
        <v>No Ct</v>
      </c>
      <c r="L3809" s="61" t="str">
        <f aca="false">IF(J3809="PosK",SUMIFS(K:K,J:J,"PosK",H:H,H3809),"")</f>
        <v/>
      </c>
      <c r="M3809" s="61" t="str">
        <f aca="false">IF(J3809="PosK",SUMIFS(K:K,J:J,"NegK",H:H,H3809),"")</f>
        <v/>
      </c>
      <c r="N3809" s="61" t="str">
        <f aca="false">IF(J3809="PosK",SUMIFS(K:K,J:J,"eDNA",H:H,H3809),"")</f>
        <v/>
      </c>
      <c r="P3809" s="62"/>
      <c r="T3809" s="63"/>
      <c r="W3809" s="64"/>
    </row>
    <row r="3810" customFormat="false" ht="14.25" hidden="false" customHeight="false" outlineLevel="0" collapsed="false">
      <c r="A3810" s="0" t="s">
        <v>770</v>
      </c>
      <c r="B3810" s="52" t="s">
        <v>1033</v>
      </c>
      <c r="C3810" s="52" t="s">
        <v>743</v>
      </c>
      <c r="D3810" s="53" t="n">
        <v>0.1</v>
      </c>
      <c r="E3810" s="53" t="n">
        <v>31.21</v>
      </c>
      <c r="F3810" s="0" t="s">
        <v>1381</v>
      </c>
      <c r="G3810" s="0" t="str">
        <f aca="false">LEFT(B3810,2)</f>
        <v>28</v>
      </c>
      <c r="H3810" s="0" t="str">
        <f aca="false">I3810&amp;"_"&amp;G3810&amp;"_"&amp;F3810</f>
        <v>GroenbrogetTudse_28_20181115_DL2018040_AlssundGym_koersel2</v>
      </c>
      <c r="I3810" s="61" t="str">
        <f aca="false">MID(RIGHT(B3810,LEN(B3810)-3),1,FIND("_",RIGHT(B3810,LEN(B3810)-3))-1)</f>
        <v>GroenbrogetTudse</v>
      </c>
      <c r="J3810" s="61" t="str">
        <f aca="false">TRIM(SUBSTITUTE(RIGHT(B3810,FIND(I3810,B3810)+1),"_",""))</f>
        <v>PosK</v>
      </c>
      <c r="K3810" s="0" t="n">
        <f aca="false">IFERROR(VALUE(SUBSTITUTE(E3810,".",",")),E3810)</f>
        <v>31.21</v>
      </c>
      <c r="L3810" s="61" t="n">
        <f aca="false">IF(J3810="PosK",SUMIFS(K:K,J:J,"PosK",H:H,H3810),"")</f>
        <v>31.21</v>
      </c>
      <c r="M3810" s="61" t="n">
        <f aca="false">IF(J3810="PosK",SUMIFS(K:K,J:J,"NegK",H:H,H3810),"")</f>
        <v>0</v>
      </c>
      <c r="N3810" s="61" t="n">
        <f aca="false">IF(J3810="PosK",SUMIFS(K:K,J:J,"eDNA",H:H,H3810),"")</f>
        <v>0</v>
      </c>
      <c r="P3810" s="62" t="n">
        <f aca="false">IF(K3812="No Ct",0,K3812)</f>
        <v>0</v>
      </c>
      <c r="Q3810" s="62" t="n">
        <f aca="false">IF(K3813="No Ct",0,K3813)</f>
        <v>0</v>
      </c>
      <c r="R3810" s="0" t="str">
        <f aca="false">IF(AND(L3810&gt;0,M3810=0),"Valid","Invalid")</f>
        <v>Valid</v>
      </c>
      <c r="S3810" s="0" t="str">
        <f aca="false">IF(OR(P3810&gt;1,Q3810&gt;1),"Present","Absent")</f>
        <v>Absent</v>
      </c>
      <c r="T3810" s="63" t="str">
        <f aca="false">IF(OR(AND(P3810&gt;1,P3810&lt;41),AND(Q3810&gt;1,Q3810&lt;41)),"Ct&lt;41","Ct&gt;41")</f>
        <v>Ct&gt;41</v>
      </c>
      <c r="U3810" s="0" t="str">
        <f aca="false">I3810</f>
        <v>GroenbrogetTudse</v>
      </c>
      <c r="V3810" s="0" t="str">
        <f aca="false">MID(F3810,10,9)</f>
        <v>DL2018040</v>
      </c>
      <c r="W3810" s="64" t="str">
        <f aca="false">V3810&amp;"_"&amp;U3810&amp;"_"&amp;R3810&amp;"_"&amp;S3810&amp;"_"&amp;T3810</f>
        <v>DL2018040_GroenbrogetTudse_Valid_Absent_Ct&gt;41</v>
      </c>
    </row>
    <row r="3811" customFormat="false" ht="14.25" hidden="false" customHeight="false" outlineLevel="0" collapsed="false">
      <c r="A3811" s="0" t="s">
        <v>772</v>
      </c>
      <c r="B3811" s="52" t="s">
        <v>1034</v>
      </c>
      <c r="C3811" s="52" t="s">
        <v>747</v>
      </c>
      <c r="D3811" s="53" t="n">
        <v>0.1</v>
      </c>
      <c r="E3811" s="53" t="s">
        <v>748</v>
      </c>
      <c r="F3811" s="0" t="s">
        <v>1381</v>
      </c>
      <c r="G3811" s="0" t="str">
        <f aca="false">LEFT(B3811,2)</f>
        <v>28</v>
      </c>
      <c r="H3811" s="0" t="str">
        <f aca="false">I3811&amp;"_"&amp;G3811&amp;"_"&amp;F3811</f>
        <v>GroenbrogetTudse_28_20181115_DL2018040_AlssundGym_koersel2</v>
      </c>
      <c r="I3811" s="61" t="str">
        <f aca="false">MID(RIGHT(B3811,LEN(B3811)-3),1,FIND("_",RIGHT(B3811,LEN(B3811)-3))-1)</f>
        <v>GroenbrogetTudse</v>
      </c>
      <c r="J3811" s="61" t="str">
        <f aca="false">TRIM(SUBSTITUTE(RIGHT(B3811,FIND(I3811,B3811)+1),"_",""))</f>
        <v>NegK</v>
      </c>
      <c r="K3811" s="0" t="str">
        <f aca="false">IFERROR(VALUE(SUBSTITUTE(E3811,".",",")),E3811)</f>
        <v>No Ct</v>
      </c>
      <c r="L3811" s="61" t="str">
        <f aca="false">IF(J3811="PosK",SUMIFS(K:K,J:J,"PosK",H:H,H3811),"")</f>
        <v/>
      </c>
      <c r="M3811" s="61" t="str">
        <f aca="false">IF(J3811="PosK",SUMIFS(K:K,J:J,"NegK",H:H,H3811),"")</f>
        <v/>
      </c>
      <c r="N3811" s="61" t="str">
        <f aca="false">IF(J3811="PosK",SUMIFS(K:K,J:J,"eDNA",H:H,H3811),"")</f>
        <v/>
      </c>
    </row>
    <row r="3812" customFormat="false" ht="14.25" hidden="false" customHeight="false" outlineLevel="0" collapsed="false">
      <c r="A3812" s="0" t="s">
        <v>774</v>
      </c>
      <c r="B3812" s="52" t="s">
        <v>1035</v>
      </c>
      <c r="C3812" s="52" t="s">
        <v>751</v>
      </c>
      <c r="D3812" s="53" t="n">
        <v>0.1</v>
      </c>
      <c r="E3812" s="53" t="s">
        <v>748</v>
      </c>
      <c r="F3812" s="0" t="s">
        <v>1381</v>
      </c>
      <c r="G3812" s="0" t="str">
        <f aca="false">LEFT(B3812,2)</f>
        <v>28</v>
      </c>
      <c r="H3812" s="0" t="str">
        <f aca="false">I3812&amp;"_"&amp;G3812&amp;"_"&amp;F3812</f>
        <v>GroenbrogetTudse_28_20181115_DL2018040_AlssundGym_koersel2</v>
      </c>
      <c r="I3812" s="61" t="str">
        <f aca="false">MID(RIGHT(B3812,LEN(B3812)-3),1,FIND("_",RIGHT(B3812,LEN(B3812)-3))-1)</f>
        <v>GroenbrogetTudse</v>
      </c>
      <c r="J3812" s="61" t="str">
        <f aca="false">TRIM(SUBSTITUTE(RIGHT(B3812,FIND(I3812,B3812)+1),"_",""))</f>
        <v>eDNA</v>
      </c>
      <c r="K3812" s="0" t="str">
        <f aca="false">IFERROR(VALUE(SUBSTITUTE(E3812,".",",")),E3812)</f>
        <v>No Ct</v>
      </c>
      <c r="L3812" s="61" t="str">
        <f aca="false">IF(J3812="PosK",SUMIFS(K:K,J:J,"PosK",H:H,H3812),"")</f>
        <v/>
      </c>
      <c r="M3812" s="61" t="str">
        <f aca="false">IF(J3812="PosK",SUMIFS(K:K,J:J,"NegK",H:H,H3812),"")</f>
        <v/>
      </c>
      <c r="N3812" s="61" t="str">
        <f aca="false">IF(J3812="PosK",SUMIFS(K:K,J:J,"eDNA",H:H,H3812),"")</f>
        <v/>
      </c>
      <c r="Q3812" s="62"/>
    </row>
    <row r="3813" customFormat="false" ht="14.25" hidden="false" customHeight="false" outlineLevel="0" collapsed="false">
      <c r="A3813" s="0" t="s">
        <v>776</v>
      </c>
      <c r="B3813" s="52" t="s">
        <v>1035</v>
      </c>
      <c r="C3813" s="52" t="s">
        <v>751</v>
      </c>
      <c r="D3813" s="53" t="n">
        <v>0.1</v>
      </c>
      <c r="E3813" s="53" t="s">
        <v>748</v>
      </c>
      <c r="F3813" s="0" t="s">
        <v>1381</v>
      </c>
      <c r="G3813" s="0" t="str">
        <f aca="false">LEFT(B3813,2)</f>
        <v>28</v>
      </c>
      <c r="H3813" s="0" t="str">
        <f aca="false">I3813&amp;"_"&amp;G3813&amp;"_"&amp;F3813</f>
        <v>GroenbrogetTudse_28_20181115_DL2018040_AlssundGym_koersel2</v>
      </c>
      <c r="I3813" s="61" t="str">
        <f aca="false">MID(RIGHT(B3813,LEN(B3813)-3),1,FIND("_",RIGHT(B3813,LEN(B3813)-3))-1)</f>
        <v>GroenbrogetTudse</v>
      </c>
      <c r="J3813" s="61" t="str">
        <f aca="false">TRIM(SUBSTITUTE(RIGHT(B3813,FIND(I3813,B3813)+1),"_",""))</f>
        <v>eDNA</v>
      </c>
      <c r="K3813" s="0" t="str">
        <f aca="false">IFERROR(VALUE(SUBSTITUTE(E3813,".",",")),E3813)</f>
        <v>No Ct</v>
      </c>
      <c r="L3813" s="61" t="str">
        <f aca="false">IF(J3813="PosK",SUMIFS(K:K,J:J,"PosK",H:H,H3813),"")</f>
        <v/>
      </c>
      <c r="M3813" s="61" t="str">
        <f aca="false">IF(J3813="PosK",SUMIFS(K:K,J:J,"NegK",H:H,H3813),"")</f>
        <v/>
      </c>
      <c r="N3813" s="61" t="str">
        <f aca="false">IF(J3813="PosK",SUMIFS(K:K,J:J,"eDNA",H:H,H3813),"")</f>
        <v/>
      </c>
      <c r="P3813" s="62"/>
      <c r="T3813" s="63"/>
      <c r="W3813" s="64"/>
    </row>
    <row r="3814" customFormat="false" ht="14.25" hidden="false" customHeight="false" outlineLevel="0" collapsed="false">
      <c r="A3814" s="0" t="s">
        <v>778</v>
      </c>
      <c r="B3814" s="52" t="s">
        <v>1037</v>
      </c>
      <c r="C3814" s="52" t="s">
        <v>743</v>
      </c>
      <c r="D3814" s="53" t="n">
        <v>0.1</v>
      </c>
      <c r="E3814" s="53" t="n">
        <v>27.08</v>
      </c>
      <c r="F3814" s="0" t="s">
        <v>1381</v>
      </c>
      <c r="G3814" s="0" t="str">
        <f aca="false">LEFT(B3814,2)</f>
        <v>29</v>
      </c>
      <c r="H3814" s="0" t="str">
        <f aca="false">I3814&amp;"_"&amp;G3814&amp;"_"&amp;F3814</f>
        <v>Loevfroe_29_20181115_DL2018040_AlssundGym_koersel2</v>
      </c>
      <c r="I3814" s="61" t="str">
        <f aca="false">MID(RIGHT(B3814,LEN(B3814)-3),1,FIND("_",RIGHT(B3814,LEN(B3814)-3))-1)</f>
        <v>Loevfroe</v>
      </c>
      <c r="J3814" s="61" t="str">
        <f aca="false">TRIM(SUBSTITUTE(RIGHT(B3814,FIND(I3814,B3814)+1),"_",""))</f>
        <v>PosK</v>
      </c>
      <c r="K3814" s="0" t="n">
        <f aca="false">IFERROR(VALUE(SUBSTITUTE(E3814,".",",")),E3814)</f>
        <v>27.08</v>
      </c>
      <c r="L3814" s="61" t="n">
        <f aca="false">IF(J3814="PosK",SUMIFS(K:K,J:J,"PosK",H:H,H3814),"")</f>
        <v>27.08</v>
      </c>
      <c r="M3814" s="61" t="n">
        <f aca="false">IF(J3814="PosK",SUMIFS(K:K,J:J,"NegK",H:H,H3814),"")</f>
        <v>0</v>
      </c>
      <c r="N3814" s="61" t="n">
        <f aca="false">IF(J3814="PosK",SUMIFS(K:K,J:J,"eDNA",H:H,H3814),"")</f>
        <v>0</v>
      </c>
      <c r="P3814" s="62" t="n">
        <f aca="false">IF(K3816="No Ct",0,K3816)</f>
        <v>0</v>
      </c>
      <c r="Q3814" s="62" t="n">
        <f aca="false">IF(K3817="No Ct",0,K3817)</f>
        <v>0</v>
      </c>
      <c r="R3814" s="0" t="str">
        <f aca="false">IF(AND(L3814&gt;0,M3814=0),"Valid","Invalid")</f>
        <v>Valid</v>
      </c>
      <c r="S3814" s="0" t="str">
        <f aca="false">IF(OR(P3814&gt;1,Q3814&gt;1),"Present","Absent")</f>
        <v>Absent</v>
      </c>
      <c r="T3814" s="63" t="str">
        <f aca="false">IF(OR(AND(P3814&gt;1,P3814&lt;41),AND(Q3814&gt;1,Q3814&lt;41)),"Ct&lt;41","Ct&gt;41")</f>
        <v>Ct&gt;41</v>
      </c>
      <c r="U3814" s="0" t="str">
        <f aca="false">I3814</f>
        <v>Loevfroe</v>
      </c>
      <c r="V3814" s="0" t="str">
        <f aca="false">MID(F3814,10,9)</f>
        <v>DL2018040</v>
      </c>
      <c r="W3814" s="64" t="str">
        <f aca="false">V3814&amp;"_"&amp;U3814&amp;"_"&amp;R3814&amp;"_"&amp;S3814&amp;"_"&amp;T3814</f>
        <v>DL2018040_Loevfroe_Valid_Absent_Ct&gt;41</v>
      </c>
    </row>
    <row r="3815" customFormat="false" ht="14.25" hidden="false" customHeight="false" outlineLevel="0" collapsed="false">
      <c r="A3815" s="0" t="s">
        <v>780</v>
      </c>
      <c r="B3815" s="52" t="s">
        <v>1038</v>
      </c>
      <c r="C3815" s="52" t="s">
        <v>747</v>
      </c>
      <c r="D3815" s="53" t="n">
        <v>0.1</v>
      </c>
      <c r="E3815" s="53" t="s">
        <v>748</v>
      </c>
      <c r="F3815" s="0" t="s">
        <v>1381</v>
      </c>
      <c r="G3815" s="0" t="str">
        <f aca="false">LEFT(B3815,2)</f>
        <v>29</v>
      </c>
      <c r="H3815" s="0" t="str">
        <f aca="false">I3815&amp;"_"&amp;G3815&amp;"_"&amp;F3815</f>
        <v>Loevfroe_29_20181115_DL2018040_AlssundGym_koersel2</v>
      </c>
      <c r="I3815" s="61" t="str">
        <f aca="false">MID(RIGHT(B3815,LEN(B3815)-3),1,FIND("_",RIGHT(B3815,LEN(B3815)-3))-1)</f>
        <v>Loevfroe</v>
      </c>
      <c r="J3815" s="61" t="str">
        <f aca="false">TRIM(SUBSTITUTE(RIGHT(B3815,FIND(I3815,B3815)+1),"_",""))</f>
        <v>NegK</v>
      </c>
      <c r="K3815" s="0" t="str">
        <f aca="false">IFERROR(VALUE(SUBSTITUTE(E3815,".",",")),E3815)</f>
        <v>No Ct</v>
      </c>
      <c r="L3815" s="61" t="str">
        <f aca="false">IF(J3815="PosK",SUMIFS(K:K,J:J,"PosK",H:H,H3815),"")</f>
        <v/>
      </c>
      <c r="M3815" s="61" t="str">
        <f aca="false">IF(J3815="PosK",SUMIFS(K:K,J:J,"NegK",H:H,H3815),"")</f>
        <v/>
      </c>
      <c r="N3815" s="61" t="str">
        <f aca="false">IF(J3815="PosK",SUMIFS(K:K,J:J,"eDNA",H:H,H3815),"")</f>
        <v/>
      </c>
    </row>
    <row r="3816" customFormat="false" ht="14.25" hidden="false" customHeight="false" outlineLevel="0" collapsed="false">
      <c r="A3816" s="0" t="s">
        <v>782</v>
      </c>
      <c r="B3816" s="52" t="s">
        <v>1039</v>
      </c>
      <c r="C3816" s="52" t="s">
        <v>751</v>
      </c>
      <c r="D3816" s="53" t="n">
        <v>0.1</v>
      </c>
      <c r="E3816" s="53" t="s">
        <v>748</v>
      </c>
      <c r="F3816" s="0" t="s">
        <v>1381</v>
      </c>
      <c r="G3816" s="0" t="str">
        <f aca="false">LEFT(B3816,2)</f>
        <v>29</v>
      </c>
      <c r="H3816" s="0" t="str">
        <f aca="false">I3816&amp;"_"&amp;G3816&amp;"_"&amp;F3816</f>
        <v>Loevfroe_29_20181115_DL2018040_AlssundGym_koersel2</v>
      </c>
      <c r="I3816" s="61" t="str">
        <f aca="false">MID(RIGHT(B3816,LEN(B3816)-3),1,FIND("_",RIGHT(B3816,LEN(B3816)-3))-1)</f>
        <v>Loevfroe</v>
      </c>
      <c r="J3816" s="61" t="str">
        <f aca="false">TRIM(SUBSTITUTE(RIGHT(B3816,FIND(I3816,B3816)+1),"_",""))</f>
        <v>eDNA</v>
      </c>
      <c r="K3816" s="0" t="str">
        <f aca="false">IFERROR(VALUE(SUBSTITUTE(E3816,".",",")),E3816)</f>
        <v>No Ct</v>
      </c>
      <c r="L3816" s="61" t="str">
        <f aca="false">IF(J3816="PosK",SUMIFS(K:K,J:J,"PosK",H:H,H3816),"")</f>
        <v/>
      </c>
      <c r="M3816" s="61" t="str">
        <f aca="false">IF(J3816="PosK",SUMIFS(K:K,J:J,"NegK",H:H,H3816),"")</f>
        <v/>
      </c>
      <c r="N3816" s="61" t="str">
        <f aca="false">IF(J3816="PosK",SUMIFS(K:K,J:J,"eDNA",H:H,H3816),"")</f>
        <v/>
      </c>
      <c r="Q3816" s="62"/>
    </row>
    <row r="3817" customFormat="false" ht="14.25" hidden="false" customHeight="false" outlineLevel="0" collapsed="false">
      <c r="A3817" s="0" t="s">
        <v>784</v>
      </c>
      <c r="B3817" s="52" t="s">
        <v>1039</v>
      </c>
      <c r="C3817" s="52" t="s">
        <v>751</v>
      </c>
      <c r="D3817" s="53" t="n">
        <v>0.1</v>
      </c>
      <c r="E3817" s="53" t="s">
        <v>748</v>
      </c>
      <c r="F3817" s="0" t="s">
        <v>1381</v>
      </c>
      <c r="G3817" s="0" t="str">
        <f aca="false">LEFT(B3817,2)</f>
        <v>29</v>
      </c>
      <c r="H3817" s="0" t="str">
        <f aca="false">I3817&amp;"_"&amp;G3817&amp;"_"&amp;F3817</f>
        <v>Loevfroe_29_20181115_DL2018040_AlssundGym_koersel2</v>
      </c>
      <c r="I3817" s="61" t="str">
        <f aca="false">MID(RIGHT(B3817,LEN(B3817)-3),1,FIND("_",RIGHT(B3817,LEN(B3817)-3))-1)</f>
        <v>Loevfroe</v>
      </c>
      <c r="J3817" s="61" t="str">
        <f aca="false">TRIM(SUBSTITUTE(RIGHT(B3817,FIND(I3817,B3817)+1),"_",""))</f>
        <v>eDNA</v>
      </c>
      <c r="K3817" s="0" t="str">
        <f aca="false">IFERROR(VALUE(SUBSTITUTE(E3817,".",",")),E3817)</f>
        <v>No Ct</v>
      </c>
      <c r="L3817" s="61" t="str">
        <f aca="false">IF(J3817="PosK",SUMIFS(K:K,J:J,"PosK",H:H,H3817),"")</f>
        <v/>
      </c>
      <c r="M3817" s="61" t="str">
        <f aca="false">IF(J3817="PosK",SUMIFS(K:K,J:J,"NegK",H:H,H3817),"")</f>
        <v/>
      </c>
      <c r="N3817" s="61" t="str">
        <f aca="false">IF(J3817="PosK",SUMIFS(K:K,J:J,"eDNA",H:H,H3817),"")</f>
        <v/>
      </c>
      <c r="P3817" s="62"/>
      <c r="T3817" s="63"/>
      <c r="W3817" s="64"/>
    </row>
    <row r="3818" customFormat="false" ht="14.25" hidden="false" customHeight="false" outlineLevel="0" collapsed="false">
      <c r="A3818" s="0" t="s">
        <v>786</v>
      </c>
      <c r="B3818" s="52" t="s">
        <v>1041</v>
      </c>
      <c r="C3818" s="52" t="s">
        <v>743</v>
      </c>
      <c r="D3818" s="53" t="n">
        <v>0.1</v>
      </c>
      <c r="E3818" s="53" t="n">
        <v>28.65</v>
      </c>
      <c r="F3818" s="0" t="s">
        <v>1381</v>
      </c>
      <c r="G3818" s="0" t="str">
        <f aca="false">LEFT(B3818,2)</f>
        <v>30</v>
      </c>
      <c r="H3818" s="0" t="str">
        <f aca="false">I3818&amp;"_"&amp;G3818&amp;"_"&amp;F3818</f>
        <v>Klokkefroe_30_20181115_DL2018040_AlssundGym_koersel2</v>
      </c>
      <c r="I3818" s="61" t="str">
        <f aca="false">MID(RIGHT(B3818,LEN(B3818)-3),1,FIND("_",RIGHT(B3818,LEN(B3818)-3))-1)</f>
        <v>Klokkefroe</v>
      </c>
      <c r="J3818" s="61" t="str">
        <f aca="false">TRIM(SUBSTITUTE(RIGHT(B3818,FIND(I3818,B3818)+1),"_",""))</f>
        <v>PosK</v>
      </c>
      <c r="K3818" s="0" t="n">
        <f aca="false">IFERROR(VALUE(SUBSTITUTE(E3818,".",",")),E3818)</f>
        <v>28.65</v>
      </c>
      <c r="L3818" s="61" t="n">
        <f aca="false">IF(J3818="PosK",SUMIFS(K:K,J:J,"PosK",H:H,H3818),"")</f>
        <v>28.65</v>
      </c>
      <c r="M3818" s="61" t="n">
        <f aca="false">IF(J3818="PosK",SUMIFS(K:K,J:J,"NegK",H:H,H3818),"")</f>
        <v>0</v>
      </c>
      <c r="N3818" s="61" t="n">
        <f aca="false">IF(J3818="PosK",SUMIFS(K:K,J:J,"eDNA",H:H,H3818),"")</f>
        <v>0</v>
      </c>
      <c r="P3818" s="62" t="n">
        <f aca="false">IF(K3820="No Ct",0,K3820)</f>
        <v>0</v>
      </c>
      <c r="Q3818" s="62" t="n">
        <f aca="false">IF(K3821="No Ct",0,K3821)</f>
        <v>0</v>
      </c>
      <c r="R3818" s="0" t="str">
        <f aca="false">IF(AND(L3818&gt;0,M3818=0),"Valid","Invalid")</f>
        <v>Valid</v>
      </c>
      <c r="S3818" s="0" t="str">
        <f aca="false">IF(OR(P3818&gt;1,Q3818&gt;1),"Present","Absent")</f>
        <v>Absent</v>
      </c>
      <c r="T3818" s="63" t="str">
        <f aca="false">IF(OR(AND(P3818&gt;1,P3818&lt;41),AND(Q3818&gt;1,Q3818&lt;41)),"Ct&lt;41","Ct&gt;41")</f>
        <v>Ct&gt;41</v>
      </c>
      <c r="U3818" s="0" t="str">
        <f aca="false">I3818</f>
        <v>Klokkefroe</v>
      </c>
      <c r="V3818" s="0" t="str">
        <f aca="false">MID(F3818,10,9)</f>
        <v>DL2018040</v>
      </c>
      <c r="W3818" s="64" t="str">
        <f aca="false">V3818&amp;"_"&amp;U3818&amp;"_"&amp;R3818&amp;"_"&amp;S3818&amp;"_"&amp;T3818</f>
        <v>DL2018040_Klokkefroe_Valid_Absent_Ct&gt;41</v>
      </c>
    </row>
    <row r="3819" customFormat="false" ht="14.25" hidden="false" customHeight="false" outlineLevel="0" collapsed="false">
      <c r="A3819" s="0" t="s">
        <v>788</v>
      </c>
      <c r="B3819" s="52" t="s">
        <v>1042</v>
      </c>
      <c r="C3819" s="52" t="s">
        <v>747</v>
      </c>
      <c r="D3819" s="53" t="n">
        <v>0.1</v>
      </c>
      <c r="E3819" s="53" t="s">
        <v>748</v>
      </c>
      <c r="F3819" s="0" t="s">
        <v>1381</v>
      </c>
      <c r="G3819" s="0" t="str">
        <f aca="false">LEFT(B3819,2)</f>
        <v>30</v>
      </c>
      <c r="H3819" s="0" t="str">
        <f aca="false">I3819&amp;"_"&amp;G3819&amp;"_"&amp;F3819</f>
        <v>Klokkefroe_30_20181115_DL2018040_AlssundGym_koersel2</v>
      </c>
      <c r="I3819" s="61" t="str">
        <f aca="false">MID(RIGHT(B3819,LEN(B3819)-3),1,FIND("_",RIGHT(B3819,LEN(B3819)-3))-1)</f>
        <v>Klokkefroe</v>
      </c>
      <c r="J3819" s="61" t="str">
        <f aca="false">TRIM(SUBSTITUTE(RIGHT(B3819,FIND(I3819,B3819)+1),"_",""))</f>
        <v>NegK</v>
      </c>
      <c r="K3819" s="0" t="str">
        <f aca="false">IFERROR(VALUE(SUBSTITUTE(E3819,".",",")),E3819)</f>
        <v>No Ct</v>
      </c>
      <c r="L3819" s="61" t="str">
        <f aca="false">IF(J3819="PosK",SUMIFS(K:K,J:J,"PosK",H:H,H3819),"")</f>
        <v/>
      </c>
      <c r="M3819" s="61" t="str">
        <f aca="false">IF(J3819="PosK",SUMIFS(K:K,J:J,"NegK",H:H,H3819),"")</f>
        <v/>
      </c>
      <c r="N3819" s="61" t="str">
        <f aca="false">IF(J3819="PosK",SUMIFS(K:K,J:J,"eDNA",H:H,H3819),"")</f>
        <v/>
      </c>
    </row>
    <row r="3820" customFormat="false" ht="14.25" hidden="false" customHeight="false" outlineLevel="0" collapsed="false">
      <c r="A3820" s="0" t="s">
        <v>790</v>
      </c>
      <c r="B3820" s="52" t="s">
        <v>1043</v>
      </c>
      <c r="C3820" s="52" t="s">
        <v>751</v>
      </c>
      <c r="D3820" s="53" t="n">
        <v>0.1</v>
      </c>
      <c r="E3820" s="53" t="s">
        <v>748</v>
      </c>
      <c r="F3820" s="0" t="s">
        <v>1381</v>
      </c>
      <c r="G3820" s="0" t="str">
        <f aca="false">LEFT(B3820,2)</f>
        <v>30</v>
      </c>
      <c r="H3820" s="0" t="str">
        <f aca="false">I3820&amp;"_"&amp;G3820&amp;"_"&amp;F3820</f>
        <v>Klokkefroe_30_20181115_DL2018040_AlssundGym_koersel2</v>
      </c>
      <c r="I3820" s="61" t="str">
        <f aca="false">MID(RIGHT(B3820,LEN(B3820)-3),1,FIND("_",RIGHT(B3820,LEN(B3820)-3))-1)</f>
        <v>Klokkefroe</v>
      </c>
      <c r="J3820" s="61" t="str">
        <f aca="false">TRIM(SUBSTITUTE(RIGHT(B3820,FIND(I3820,B3820)+1),"_",""))</f>
        <v>eDNA</v>
      </c>
      <c r="K3820" s="0" t="str">
        <f aca="false">IFERROR(VALUE(SUBSTITUTE(E3820,".",",")),E3820)</f>
        <v>No Ct</v>
      </c>
      <c r="L3820" s="61" t="str">
        <f aca="false">IF(J3820="PosK",SUMIFS(K:K,J:J,"PosK",H:H,H3820),"")</f>
        <v/>
      </c>
      <c r="M3820" s="61" t="str">
        <f aca="false">IF(J3820="PosK",SUMIFS(K:K,J:J,"NegK",H:H,H3820),"")</f>
        <v/>
      </c>
      <c r="N3820" s="61" t="str">
        <f aca="false">IF(J3820="PosK",SUMIFS(K:K,J:J,"eDNA",H:H,H3820),"")</f>
        <v/>
      </c>
      <c r="Q3820" s="62"/>
    </row>
    <row r="3821" customFormat="false" ht="14.25" hidden="false" customHeight="false" outlineLevel="0" collapsed="false">
      <c r="A3821" s="0" t="s">
        <v>792</v>
      </c>
      <c r="B3821" s="52" t="s">
        <v>1043</v>
      </c>
      <c r="C3821" s="52" t="s">
        <v>751</v>
      </c>
      <c r="D3821" s="53" t="n">
        <v>0.1</v>
      </c>
      <c r="E3821" s="53" t="s">
        <v>748</v>
      </c>
      <c r="F3821" s="0" t="s">
        <v>1381</v>
      </c>
      <c r="G3821" s="0" t="str">
        <f aca="false">LEFT(B3821,2)</f>
        <v>30</v>
      </c>
      <c r="H3821" s="0" t="str">
        <f aca="false">I3821&amp;"_"&amp;G3821&amp;"_"&amp;F3821</f>
        <v>Klokkefroe_30_20181115_DL2018040_AlssundGym_koersel2</v>
      </c>
      <c r="I3821" s="61" t="str">
        <f aca="false">MID(RIGHT(B3821,LEN(B3821)-3),1,FIND("_",RIGHT(B3821,LEN(B3821)-3))-1)</f>
        <v>Klokkefroe</v>
      </c>
      <c r="J3821" s="61" t="str">
        <f aca="false">TRIM(SUBSTITUTE(RIGHT(B3821,FIND(I3821,B3821)+1),"_",""))</f>
        <v>eDNA</v>
      </c>
      <c r="K3821" s="0" t="str">
        <f aca="false">IFERROR(VALUE(SUBSTITUTE(E3821,".",",")),E3821)</f>
        <v>No Ct</v>
      </c>
      <c r="L3821" s="61" t="str">
        <f aca="false">IF(J3821="PosK",SUMIFS(K:K,J:J,"PosK",H:H,H3821),"")</f>
        <v/>
      </c>
      <c r="M3821" s="61" t="str">
        <f aca="false">IF(J3821="PosK",SUMIFS(K:K,J:J,"NegK",H:H,H3821),"")</f>
        <v/>
      </c>
      <c r="N3821" s="61" t="str">
        <f aca="false">IF(J3821="PosK",SUMIFS(K:K,J:J,"eDNA",H:H,H3821),"")</f>
        <v/>
      </c>
      <c r="P3821" s="62"/>
      <c r="T3821" s="63"/>
      <c r="W3821" s="64"/>
    </row>
    <row r="3822" customFormat="false" ht="14.25" hidden="false" customHeight="false" outlineLevel="0" collapsed="false">
      <c r="A3822" s="0" t="s">
        <v>794</v>
      </c>
      <c r="B3822" s="52" t="s">
        <v>1045</v>
      </c>
      <c r="C3822" s="52" t="s">
        <v>743</v>
      </c>
      <c r="D3822" s="53" t="n">
        <v>0.1</v>
      </c>
      <c r="E3822" s="53" t="s">
        <v>748</v>
      </c>
      <c r="F3822" s="0" t="s">
        <v>1381</v>
      </c>
      <c r="G3822" s="0" t="str">
        <f aca="false">LEFT(B3822,2)</f>
        <v>31</v>
      </c>
      <c r="H3822" s="0" t="str">
        <f aca="false">I3822&amp;"_"&amp;G3822&amp;"_"&amp;F3822</f>
        <v>Bjergsalamander_31_20181115_DL2018040_AlssundGym_koersel2</v>
      </c>
      <c r="I3822" s="61" t="str">
        <f aca="false">MID(RIGHT(B3822,LEN(B3822)-3),1,FIND("_",RIGHT(B3822,LEN(B3822)-3))-1)</f>
        <v>Bjergsalamander</v>
      </c>
      <c r="J3822" s="61" t="str">
        <f aca="false">TRIM(SUBSTITUTE(RIGHT(B3822,FIND(I3822,B3822)+1),"_",""))</f>
        <v>PosK</v>
      </c>
      <c r="K3822" s="0" t="str">
        <f aca="false">IFERROR(VALUE(SUBSTITUTE(E3822,".",",")),E3822)</f>
        <v>No Ct</v>
      </c>
      <c r="L3822" s="61" t="n">
        <f aca="false">IF(J3822="PosK",SUMIFS(K:K,J:J,"PosK",H:H,H3822),"")</f>
        <v>0</v>
      </c>
      <c r="M3822" s="61" t="n">
        <f aca="false">IF(J3822="PosK",SUMIFS(K:K,J:J,"NegK",H:H,H3822),"")</f>
        <v>0</v>
      </c>
      <c r="N3822" s="61" t="n">
        <f aca="false">IF(J3822="PosK",SUMIFS(K:K,J:J,"eDNA",H:H,H3822),"")</f>
        <v>0</v>
      </c>
      <c r="P3822" s="62" t="n">
        <f aca="false">IF(K3824="No Ct",0,K3824)</f>
        <v>0</v>
      </c>
      <c r="Q3822" s="62" t="n">
        <f aca="false">IF(K3825="No Ct",0,K3825)</f>
        <v>0</v>
      </c>
      <c r="R3822" s="0" t="str">
        <f aca="false">IF(AND(L3822&gt;0,M3822=0),"Valid","Invalid")</f>
        <v>Invalid</v>
      </c>
      <c r="S3822" s="0" t="str">
        <f aca="false">IF(OR(P3822&gt;1,Q3822&gt;1),"Present","Absent")</f>
        <v>Absent</v>
      </c>
      <c r="T3822" s="63" t="str">
        <f aca="false">IF(OR(AND(P3822&gt;1,P3822&lt;41),AND(Q3822&gt;1,Q3822&lt;41)),"Ct&lt;41","Ct&gt;41")</f>
        <v>Ct&gt;41</v>
      </c>
      <c r="U3822" s="0" t="str">
        <f aca="false">I3822</f>
        <v>Bjergsalamander</v>
      </c>
      <c r="V3822" s="0" t="str">
        <f aca="false">MID(F3822,10,9)</f>
        <v>DL2018040</v>
      </c>
      <c r="W3822" s="64" t="str">
        <f aca="false">V3822&amp;"_"&amp;U3822&amp;"_"&amp;R3822&amp;"_"&amp;S3822&amp;"_"&amp;T3822</f>
        <v>DL2018040_Bjergsalamander_Invalid_Absent_Ct&gt;41</v>
      </c>
    </row>
    <row r="3823" customFormat="false" ht="14.25" hidden="false" customHeight="false" outlineLevel="0" collapsed="false">
      <c r="A3823" s="0" t="s">
        <v>796</v>
      </c>
      <c r="B3823" s="52" t="s">
        <v>1046</v>
      </c>
      <c r="C3823" s="52" t="s">
        <v>747</v>
      </c>
      <c r="D3823" s="53" t="n">
        <v>0.1</v>
      </c>
      <c r="E3823" s="53" t="s">
        <v>748</v>
      </c>
      <c r="F3823" s="0" t="s">
        <v>1381</v>
      </c>
      <c r="G3823" s="0" t="str">
        <f aca="false">LEFT(B3823,2)</f>
        <v>31</v>
      </c>
      <c r="H3823" s="0" t="str">
        <f aca="false">I3823&amp;"_"&amp;G3823&amp;"_"&amp;F3823</f>
        <v>Bjergsalamander_31_20181115_DL2018040_AlssundGym_koersel2</v>
      </c>
      <c r="I3823" s="61" t="str">
        <f aca="false">MID(RIGHT(B3823,LEN(B3823)-3),1,FIND("_",RIGHT(B3823,LEN(B3823)-3))-1)</f>
        <v>Bjergsalamander</v>
      </c>
      <c r="J3823" s="61" t="str">
        <f aca="false">TRIM(SUBSTITUTE(RIGHT(B3823,FIND(I3823,B3823)+1),"_",""))</f>
        <v>NegK</v>
      </c>
      <c r="K3823" s="0" t="str">
        <f aca="false">IFERROR(VALUE(SUBSTITUTE(E3823,".",",")),E3823)</f>
        <v>No Ct</v>
      </c>
      <c r="L3823" s="61" t="str">
        <f aca="false">IF(J3823="PosK",SUMIFS(K:K,J:J,"PosK",H:H,H3823),"")</f>
        <v/>
      </c>
      <c r="M3823" s="61" t="str">
        <f aca="false">IF(J3823="PosK",SUMIFS(K:K,J:J,"NegK",H:H,H3823),"")</f>
        <v/>
      </c>
      <c r="N3823" s="61" t="str">
        <f aca="false">IF(J3823="PosK",SUMIFS(K:K,J:J,"eDNA",H:H,H3823),"")</f>
        <v/>
      </c>
    </row>
    <row r="3824" customFormat="false" ht="14.25" hidden="false" customHeight="false" outlineLevel="0" collapsed="false">
      <c r="A3824" s="0" t="s">
        <v>798</v>
      </c>
      <c r="B3824" s="52" t="s">
        <v>1047</v>
      </c>
      <c r="C3824" s="52" t="s">
        <v>751</v>
      </c>
      <c r="D3824" s="53" t="n">
        <v>0.1</v>
      </c>
      <c r="E3824" s="53" t="s">
        <v>748</v>
      </c>
      <c r="F3824" s="0" t="s">
        <v>1381</v>
      </c>
      <c r="G3824" s="0" t="str">
        <f aca="false">LEFT(B3824,2)</f>
        <v>31</v>
      </c>
      <c r="H3824" s="0" t="str">
        <f aca="false">I3824&amp;"_"&amp;G3824&amp;"_"&amp;F3824</f>
        <v>Bjergsalamander_31_20181115_DL2018040_AlssundGym_koersel2</v>
      </c>
      <c r="I3824" s="61" t="str">
        <f aca="false">MID(RIGHT(B3824,LEN(B3824)-3),1,FIND("_",RIGHT(B3824,LEN(B3824)-3))-1)</f>
        <v>Bjergsalamander</v>
      </c>
      <c r="J3824" s="61" t="str">
        <f aca="false">TRIM(SUBSTITUTE(RIGHT(B3824,FIND(I3824,B3824)+1),"_",""))</f>
        <v>eDNA</v>
      </c>
      <c r="K3824" s="0" t="str">
        <f aca="false">IFERROR(VALUE(SUBSTITUTE(E3824,".",",")),E3824)</f>
        <v>No Ct</v>
      </c>
      <c r="L3824" s="61" t="str">
        <f aca="false">IF(J3824="PosK",SUMIFS(K:K,J:J,"PosK",H:H,H3824),"")</f>
        <v/>
      </c>
      <c r="M3824" s="61" t="str">
        <f aca="false">IF(J3824="PosK",SUMIFS(K:K,J:J,"NegK",H:H,H3824),"")</f>
        <v/>
      </c>
      <c r="N3824" s="61" t="str">
        <f aca="false">IF(J3824="PosK",SUMIFS(K:K,J:J,"eDNA",H:H,H3824),"")</f>
        <v/>
      </c>
      <c r="Q3824" s="62"/>
    </row>
    <row r="3825" customFormat="false" ht="14.25" hidden="false" customHeight="false" outlineLevel="0" collapsed="false">
      <c r="A3825" s="0" t="s">
        <v>800</v>
      </c>
      <c r="B3825" s="52" t="s">
        <v>1047</v>
      </c>
      <c r="C3825" s="52" t="s">
        <v>751</v>
      </c>
      <c r="D3825" s="53" t="n">
        <v>0.1</v>
      </c>
      <c r="E3825" s="53" t="s">
        <v>748</v>
      </c>
      <c r="F3825" s="0" t="s">
        <v>1381</v>
      </c>
      <c r="G3825" s="0" t="str">
        <f aca="false">LEFT(B3825,2)</f>
        <v>31</v>
      </c>
      <c r="H3825" s="0" t="str">
        <f aca="false">I3825&amp;"_"&amp;G3825&amp;"_"&amp;F3825</f>
        <v>Bjergsalamander_31_20181115_DL2018040_AlssundGym_koersel2</v>
      </c>
      <c r="I3825" s="61" t="str">
        <f aca="false">MID(RIGHT(B3825,LEN(B3825)-3),1,FIND("_",RIGHT(B3825,LEN(B3825)-3))-1)</f>
        <v>Bjergsalamander</v>
      </c>
      <c r="J3825" s="61" t="str">
        <f aca="false">TRIM(SUBSTITUTE(RIGHT(B3825,FIND(I3825,B3825)+1),"_",""))</f>
        <v>eDNA</v>
      </c>
      <c r="K3825" s="0" t="str">
        <f aca="false">IFERROR(VALUE(SUBSTITUTE(E3825,".",",")),E3825)</f>
        <v>No Ct</v>
      </c>
      <c r="L3825" s="61" t="str">
        <f aca="false">IF(J3825="PosK",SUMIFS(K:K,J:J,"PosK",H:H,H3825),"")</f>
        <v/>
      </c>
      <c r="M3825" s="61" t="str">
        <f aca="false">IF(J3825="PosK",SUMIFS(K:K,J:J,"NegK",H:H,H3825),"")</f>
        <v/>
      </c>
      <c r="N3825" s="61" t="str">
        <f aca="false">IF(J3825="PosK",SUMIFS(K:K,J:J,"eDNA",H:H,H3825),"")</f>
        <v/>
      </c>
      <c r="P3825" s="62"/>
      <c r="T3825" s="63"/>
      <c r="W3825" s="64"/>
    </row>
    <row r="3826" customFormat="false" ht="14.25" hidden="false" customHeight="false" outlineLevel="0" collapsed="false">
      <c r="A3826" s="0" t="s">
        <v>802</v>
      </c>
      <c r="B3826" s="52" t="s">
        <v>1049</v>
      </c>
      <c r="C3826" s="52" t="s">
        <v>743</v>
      </c>
      <c r="D3826" s="53" t="n">
        <v>0.1</v>
      </c>
      <c r="E3826" s="53" t="s">
        <v>748</v>
      </c>
      <c r="F3826" s="0" t="s">
        <v>1381</v>
      </c>
      <c r="G3826" s="0" t="str">
        <f aca="false">LEFT(B3826,2)</f>
        <v>32</v>
      </c>
      <c r="H3826" s="0" t="str">
        <f aca="false">I3826&amp;"_"&amp;G3826&amp;"_"&amp;F3826</f>
        <v>Latterfroe_32_20181115_DL2018040_AlssundGym_koersel2</v>
      </c>
      <c r="I3826" s="61" t="str">
        <f aca="false">MID(RIGHT(B3826,LEN(B3826)-3),1,FIND("_",RIGHT(B3826,LEN(B3826)-3))-1)</f>
        <v>Latterfroe</v>
      </c>
      <c r="J3826" s="61" t="str">
        <f aca="false">TRIM(SUBSTITUTE(RIGHT(B3826,FIND(I3826,B3826)+1),"_",""))</f>
        <v>PosK</v>
      </c>
      <c r="K3826" s="0" t="str">
        <f aca="false">IFERROR(VALUE(SUBSTITUTE(E3826,".",",")),E3826)</f>
        <v>No Ct</v>
      </c>
      <c r="L3826" s="61" t="n">
        <f aca="false">IF(J3826="PosK",SUMIFS(K:K,J:J,"PosK",H:H,H3826),"")</f>
        <v>0</v>
      </c>
      <c r="M3826" s="61" t="n">
        <f aca="false">IF(J3826="PosK",SUMIFS(K:K,J:J,"NegK",H:H,H3826),"")</f>
        <v>0</v>
      </c>
      <c r="N3826" s="61" t="n">
        <f aca="false">IF(J3826="PosK",SUMIFS(K:K,J:J,"eDNA",H:H,H3826),"")</f>
        <v>0</v>
      </c>
      <c r="P3826" s="62" t="n">
        <f aca="false">IF(K3828="No Ct",0,K3828)</f>
        <v>0</v>
      </c>
      <c r="Q3826" s="62" t="n">
        <f aca="false">IF(K3829="No Ct",0,K3829)</f>
        <v>0</v>
      </c>
      <c r="R3826" s="0" t="str">
        <f aca="false">IF(AND(L3826&gt;0,M3826=0),"Valid","Invalid")</f>
        <v>Invalid</v>
      </c>
      <c r="S3826" s="0" t="str">
        <f aca="false">IF(OR(P3826&gt;1,Q3826&gt;1),"Present","Absent")</f>
        <v>Absent</v>
      </c>
      <c r="T3826" s="63" t="str">
        <f aca="false">IF(OR(AND(P3826&gt;1,P3826&lt;41),AND(Q3826&gt;1,Q3826&lt;41)),"Ct&lt;41","Ct&gt;41")</f>
        <v>Ct&gt;41</v>
      </c>
      <c r="U3826" s="0" t="str">
        <f aca="false">I3826</f>
        <v>Latterfroe</v>
      </c>
      <c r="V3826" s="0" t="str">
        <f aca="false">MID(F3826,10,9)</f>
        <v>DL2018040</v>
      </c>
      <c r="W3826" s="64" t="str">
        <f aca="false">V3826&amp;"_"&amp;U3826&amp;"_"&amp;R3826&amp;"_"&amp;S3826&amp;"_"&amp;T3826</f>
        <v>DL2018040_Latterfroe_Invalid_Absent_Ct&gt;41</v>
      </c>
    </row>
    <row r="3827" customFormat="false" ht="14.25" hidden="false" customHeight="false" outlineLevel="0" collapsed="false">
      <c r="A3827" s="0" t="s">
        <v>804</v>
      </c>
      <c r="B3827" s="52" t="s">
        <v>1050</v>
      </c>
      <c r="C3827" s="52" t="s">
        <v>747</v>
      </c>
      <c r="D3827" s="53" t="n">
        <v>0.1</v>
      </c>
      <c r="E3827" s="53" t="s">
        <v>748</v>
      </c>
      <c r="F3827" s="0" t="s">
        <v>1381</v>
      </c>
      <c r="G3827" s="0" t="str">
        <f aca="false">LEFT(B3827,2)</f>
        <v>32</v>
      </c>
      <c r="H3827" s="0" t="str">
        <f aca="false">I3827&amp;"_"&amp;G3827&amp;"_"&amp;F3827</f>
        <v>Latterfroe_32_20181115_DL2018040_AlssundGym_koersel2</v>
      </c>
      <c r="I3827" s="61" t="str">
        <f aca="false">MID(RIGHT(B3827,LEN(B3827)-3),1,FIND("_",RIGHT(B3827,LEN(B3827)-3))-1)</f>
        <v>Latterfroe</v>
      </c>
      <c r="J3827" s="61" t="str">
        <f aca="false">TRIM(SUBSTITUTE(RIGHT(B3827,FIND(I3827,B3827)+1),"_",""))</f>
        <v>NegK</v>
      </c>
      <c r="K3827" s="0" t="str">
        <f aca="false">IFERROR(VALUE(SUBSTITUTE(E3827,".",",")),E3827)</f>
        <v>No Ct</v>
      </c>
      <c r="L3827" s="61" t="str">
        <f aca="false">IF(J3827="PosK",SUMIFS(K:K,J:J,"PosK",H:H,H3827),"")</f>
        <v/>
      </c>
      <c r="M3827" s="61" t="str">
        <f aca="false">IF(J3827="PosK",SUMIFS(K:K,J:J,"NegK",H:H,H3827),"")</f>
        <v/>
      </c>
      <c r="N3827" s="61" t="str">
        <f aca="false">IF(J3827="PosK",SUMIFS(K:K,J:J,"eDNA",H:H,H3827),"")</f>
        <v/>
      </c>
    </row>
    <row r="3828" customFormat="false" ht="14.25" hidden="false" customHeight="false" outlineLevel="0" collapsed="false">
      <c r="A3828" s="0" t="s">
        <v>806</v>
      </c>
      <c r="B3828" s="52" t="s">
        <v>1051</v>
      </c>
      <c r="C3828" s="52" t="s">
        <v>751</v>
      </c>
      <c r="D3828" s="53" t="n">
        <v>0.1</v>
      </c>
      <c r="E3828" s="53" t="s">
        <v>748</v>
      </c>
      <c r="F3828" s="0" t="s">
        <v>1381</v>
      </c>
      <c r="G3828" s="0" t="str">
        <f aca="false">LEFT(B3828,2)</f>
        <v>32</v>
      </c>
      <c r="H3828" s="0" t="str">
        <f aca="false">I3828&amp;"_"&amp;G3828&amp;"_"&amp;F3828</f>
        <v>Latterfroe_32_20181115_DL2018040_AlssundGym_koersel2</v>
      </c>
      <c r="I3828" s="61" t="str">
        <f aca="false">MID(RIGHT(B3828,LEN(B3828)-3),1,FIND("_",RIGHT(B3828,LEN(B3828)-3))-1)</f>
        <v>Latterfroe</v>
      </c>
      <c r="J3828" s="61" t="str">
        <f aca="false">TRIM(SUBSTITUTE(RIGHT(B3828,FIND(I3828,B3828)+1),"_",""))</f>
        <v>eDNA</v>
      </c>
      <c r="K3828" s="0" t="str">
        <f aca="false">IFERROR(VALUE(SUBSTITUTE(E3828,".",",")),E3828)</f>
        <v>No Ct</v>
      </c>
      <c r="L3828" s="61" t="str">
        <f aca="false">IF(J3828="PosK",SUMIFS(K:K,J:J,"PosK",H:H,H3828),"")</f>
        <v/>
      </c>
      <c r="M3828" s="61" t="str">
        <f aca="false">IF(J3828="PosK",SUMIFS(K:K,J:J,"NegK",H:H,H3828),"")</f>
        <v/>
      </c>
      <c r="N3828" s="61" t="str">
        <f aca="false">IF(J3828="PosK",SUMIFS(K:K,J:J,"eDNA",H:H,H3828),"")</f>
        <v/>
      </c>
      <c r="Q3828" s="62"/>
    </row>
    <row r="3829" customFormat="false" ht="14.25" hidden="false" customHeight="false" outlineLevel="0" collapsed="false">
      <c r="A3829" s="0" t="s">
        <v>808</v>
      </c>
      <c r="B3829" s="52" t="s">
        <v>1051</v>
      </c>
      <c r="C3829" s="52" t="s">
        <v>751</v>
      </c>
      <c r="D3829" s="53" t="n">
        <v>0.1</v>
      </c>
      <c r="E3829" s="53" t="s">
        <v>748</v>
      </c>
      <c r="F3829" s="0" t="s">
        <v>1381</v>
      </c>
      <c r="G3829" s="0" t="str">
        <f aca="false">LEFT(B3829,2)</f>
        <v>32</v>
      </c>
      <c r="H3829" s="0" t="str">
        <f aca="false">I3829&amp;"_"&amp;G3829&amp;"_"&amp;F3829</f>
        <v>Latterfroe_32_20181115_DL2018040_AlssundGym_koersel2</v>
      </c>
      <c r="I3829" s="61" t="str">
        <f aca="false">MID(RIGHT(B3829,LEN(B3829)-3),1,FIND("_",RIGHT(B3829,LEN(B3829)-3))-1)</f>
        <v>Latterfroe</v>
      </c>
      <c r="J3829" s="61" t="str">
        <f aca="false">TRIM(SUBSTITUTE(RIGHT(B3829,FIND(I3829,B3829)+1),"_",""))</f>
        <v>eDNA</v>
      </c>
      <c r="K3829" s="0" t="str">
        <f aca="false">IFERROR(VALUE(SUBSTITUTE(E3829,".",",")),E3829)</f>
        <v>No Ct</v>
      </c>
      <c r="L3829" s="61" t="str">
        <f aca="false">IF(J3829="PosK",SUMIFS(K:K,J:J,"PosK",H:H,H3829),"")</f>
        <v/>
      </c>
      <c r="M3829" s="61" t="str">
        <f aca="false">IF(J3829="PosK",SUMIFS(K:K,J:J,"NegK",H:H,H3829),"")</f>
        <v/>
      </c>
      <c r="N3829" s="61" t="str">
        <f aca="false">IF(J3829="PosK",SUMIFS(K:K,J:J,"eDNA",H:H,H3829),"")</f>
        <v/>
      </c>
      <c r="P3829" s="62"/>
      <c r="T3829" s="63"/>
      <c r="W3829" s="64"/>
    </row>
    <row r="3830" customFormat="false" ht="14.25" hidden="false" customHeight="false" outlineLevel="0" collapsed="false">
      <c r="A3830" s="0" t="s">
        <v>810</v>
      </c>
      <c r="B3830" s="52" t="s">
        <v>1366</v>
      </c>
      <c r="C3830" s="52" t="s">
        <v>743</v>
      </c>
      <c r="D3830" s="53" t="n">
        <v>0.1</v>
      </c>
      <c r="E3830" s="53" t="s">
        <v>748</v>
      </c>
      <c r="F3830" s="0" t="s">
        <v>1381</v>
      </c>
      <c r="G3830" s="0" t="str">
        <f aca="false">LEFT(B3830,2)</f>
        <v>09</v>
      </c>
      <c r="H3830" s="0" t="str">
        <f aca="false">I3830&amp;"_"&amp;G3830&amp;"_"&amp;F3830</f>
        <v>KortbenetGroenFroe_09_20181115_DL2018040_AlssundGym_koersel2</v>
      </c>
      <c r="I3830" s="61" t="str">
        <f aca="false">MID(RIGHT(B3830,LEN(B3830)-3),1,FIND("_",RIGHT(B3830,LEN(B3830)-3))-1)</f>
        <v>KortbenetGroenFroe</v>
      </c>
      <c r="J3830" s="61" t="str">
        <f aca="false">TRIM(SUBSTITUTE(RIGHT(B3830,FIND(I3830,B3830)+1),"_",""))</f>
        <v>PosK</v>
      </c>
      <c r="K3830" s="0" t="str">
        <f aca="false">IFERROR(VALUE(SUBSTITUTE(E3830,".",",")),E3830)</f>
        <v>No Ct</v>
      </c>
      <c r="L3830" s="61" t="n">
        <f aca="false">IF(J3830="PosK",SUMIFS(K:K,J:J,"PosK",H:H,H3830),"")</f>
        <v>0</v>
      </c>
      <c r="M3830" s="61" t="n">
        <f aca="false">IF(J3830="PosK",SUMIFS(K:K,J:J,"NegK",H:H,H3830),"")</f>
        <v>0</v>
      </c>
      <c r="N3830" s="61" t="n">
        <f aca="false">IF(J3830="PosK",SUMIFS(K:K,J:J,"eDNA",H:H,H3830),"")</f>
        <v>0</v>
      </c>
      <c r="P3830" s="62" t="n">
        <f aca="false">IF(K3832="No Ct",0,K3832)</f>
        <v>0</v>
      </c>
      <c r="Q3830" s="62" t="n">
        <f aca="false">IF(K3833="No Ct",0,K3833)</f>
        <v>0</v>
      </c>
      <c r="R3830" s="0" t="str">
        <f aca="false">IF(AND(L3830&gt;0,M3830=0),"Valid","Invalid")</f>
        <v>Invalid</v>
      </c>
      <c r="S3830" s="0" t="str">
        <f aca="false">IF(OR(P3830&gt;1,Q3830&gt;1),"Present","Absent")</f>
        <v>Absent</v>
      </c>
      <c r="T3830" s="63" t="str">
        <f aca="false">IF(OR(AND(P3830&gt;1,P3830&lt;41),AND(Q3830&gt;1,Q3830&lt;41)),"Ct&lt;41","Ct&gt;41")</f>
        <v>Ct&gt;41</v>
      </c>
      <c r="U3830" s="0" t="str">
        <f aca="false">I3830</f>
        <v>KortbenetGroenFroe</v>
      </c>
      <c r="V3830" s="0" t="str">
        <f aca="false">MID(F3830,10,9)</f>
        <v>DL2018040</v>
      </c>
      <c r="W3830" s="64" t="str">
        <f aca="false">V3830&amp;"_"&amp;U3830&amp;"_"&amp;R3830&amp;"_"&amp;S3830&amp;"_"&amp;T3830</f>
        <v>DL2018040_KortbenetGroenFroe_Invalid_Absent_Ct&gt;41</v>
      </c>
    </row>
    <row r="3831" customFormat="false" ht="14.25" hidden="false" customHeight="false" outlineLevel="0" collapsed="false">
      <c r="A3831" s="0" t="s">
        <v>812</v>
      </c>
      <c r="B3831" s="52" t="s">
        <v>1367</v>
      </c>
      <c r="C3831" s="52" t="s">
        <v>747</v>
      </c>
      <c r="D3831" s="53" t="n">
        <v>0.1</v>
      </c>
      <c r="E3831" s="53" t="s">
        <v>748</v>
      </c>
      <c r="F3831" s="0" t="s">
        <v>1381</v>
      </c>
      <c r="G3831" s="0" t="str">
        <f aca="false">LEFT(B3831,2)</f>
        <v>09</v>
      </c>
      <c r="H3831" s="0" t="str">
        <f aca="false">I3831&amp;"_"&amp;G3831&amp;"_"&amp;F3831</f>
        <v>KortbenetGroenFroe_09_20181115_DL2018040_AlssundGym_koersel2</v>
      </c>
      <c r="I3831" s="61" t="str">
        <f aca="false">MID(RIGHT(B3831,LEN(B3831)-3),1,FIND("_",RIGHT(B3831,LEN(B3831)-3))-1)</f>
        <v>KortbenetGroenFroe</v>
      </c>
      <c r="J3831" s="61" t="str">
        <f aca="false">TRIM(SUBSTITUTE(RIGHT(B3831,FIND(I3831,B3831)+1),"_",""))</f>
        <v>NegK</v>
      </c>
      <c r="K3831" s="0" t="str">
        <f aca="false">IFERROR(VALUE(SUBSTITUTE(E3831,".",",")),E3831)</f>
        <v>No Ct</v>
      </c>
      <c r="L3831" s="61" t="str">
        <f aca="false">IF(J3831="PosK",SUMIFS(K:K,J:J,"PosK",H:H,H3831),"")</f>
        <v/>
      </c>
      <c r="M3831" s="61" t="str">
        <f aca="false">IF(J3831="PosK",SUMIFS(K:K,J:J,"NegK",H:H,H3831),"")</f>
        <v/>
      </c>
      <c r="N3831" s="61" t="str">
        <f aca="false">IF(J3831="PosK",SUMIFS(K:K,J:J,"eDNA",H:H,H3831),"")</f>
        <v/>
      </c>
    </row>
    <row r="3832" customFormat="false" ht="14.25" hidden="false" customHeight="false" outlineLevel="0" collapsed="false">
      <c r="A3832" s="0" t="s">
        <v>814</v>
      </c>
      <c r="B3832" s="52" t="s">
        <v>1368</v>
      </c>
      <c r="C3832" s="52" t="s">
        <v>751</v>
      </c>
      <c r="D3832" s="53" t="n">
        <v>0.1</v>
      </c>
      <c r="E3832" s="53" t="s">
        <v>748</v>
      </c>
      <c r="F3832" s="0" t="s">
        <v>1381</v>
      </c>
      <c r="G3832" s="0" t="str">
        <f aca="false">LEFT(B3832,2)</f>
        <v>09</v>
      </c>
      <c r="H3832" s="0" t="str">
        <f aca="false">I3832&amp;"_"&amp;G3832&amp;"_"&amp;F3832</f>
        <v>KortbenetGroenFroe_09_20181115_DL2018040_AlssundGym_koersel2</v>
      </c>
      <c r="I3832" s="61" t="str">
        <f aca="false">MID(RIGHT(B3832,LEN(B3832)-3),1,FIND("_",RIGHT(B3832,LEN(B3832)-3))-1)</f>
        <v>KortbenetGroenFroe</v>
      </c>
      <c r="J3832" s="61" t="str">
        <f aca="false">TRIM(SUBSTITUTE(RIGHT(B3832,FIND(I3832,B3832)+1),"_",""))</f>
        <v>eDNA</v>
      </c>
      <c r="K3832" s="0" t="str">
        <f aca="false">IFERROR(VALUE(SUBSTITUTE(E3832,".",",")),E3832)</f>
        <v>No Ct</v>
      </c>
      <c r="L3832" s="61" t="str">
        <f aca="false">IF(J3832="PosK",SUMIFS(K:K,J:J,"PosK",H:H,H3832),"")</f>
        <v/>
      </c>
      <c r="M3832" s="61" t="str">
        <f aca="false">IF(J3832="PosK",SUMIFS(K:K,J:J,"NegK",H:H,H3832),"")</f>
        <v/>
      </c>
      <c r="N3832" s="61" t="str">
        <f aca="false">IF(J3832="PosK",SUMIFS(K:K,J:J,"eDNA",H:H,H3832),"")</f>
        <v/>
      </c>
      <c r="Q3832" s="62"/>
    </row>
    <row r="3833" customFormat="false" ht="14.25" hidden="false" customHeight="false" outlineLevel="0" collapsed="false">
      <c r="A3833" s="0" t="s">
        <v>816</v>
      </c>
      <c r="B3833" s="52" t="s">
        <v>1368</v>
      </c>
      <c r="C3833" s="52" t="s">
        <v>751</v>
      </c>
      <c r="D3833" s="53" t="n">
        <v>0.1</v>
      </c>
      <c r="E3833" s="53" t="s">
        <v>748</v>
      </c>
      <c r="F3833" s="0" t="s">
        <v>1381</v>
      </c>
      <c r="G3833" s="0" t="str">
        <f aca="false">LEFT(B3833,2)</f>
        <v>09</v>
      </c>
      <c r="H3833" s="0" t="str">
        <f aca="false">I3833&amp;"_"&amp;G3833&amp;"_"&amp;F3833</f>
        <v>KortbenetGroenFroe_09_20181115_DL2018040_AlssundGym_koersel2</v>
      </c>
      <c r="I3833" s="61" t="str">
        <f aca="false">MID(RIGHT(B3833,LEN(B3833)-3),1,FIND("_",RIGHT(B3833,LEN(B3833)-3))-1)</f>
        <v>KortbenetGroenFroe</v>
      </c>
      <c r="J3833" s="61" t="str">
        <f aca="false">TRIM(SUBSTITUTE(RIGHT(B3833,FIND(I3833,B3833)+1),"_",""))</f>
        <v>eDNA</v>
      </c>
      <c r="K3833" s="0" t="str">
        <f aca="false">IFERROR(VALUE(SUBSTITUTE(E3833,".",",")),E3833)</f>
        <v>No Ct</v>
      </c>
      <c r="L3833" s="61" t="str">
        <f aca="false">IF(J3833="PosK",SUMIFS(K:K,J:J,"PosK",H:H,H3833),"")</f>
        <v/>
      </c>
      <c r="M3833" s="61" t="str">
        <f aca="false">IF(J3833="PosK",SUMIFS(K:K,J:J,"NegK",H:H,H3833),"")</f>
        <v/>
      </c>
      <c r="N3833" s="61" t="str">
        <f aca="false">IF(J3833="PosK",SUMIFS(K:K,J:J,"eDNA",H:H,H3833),"")</f>
        <v/>
      </c>
      <c r="P3833" s="62"/>
      <c r="T3833" s="63"/>
      <c r="W3833" s="64"/>
    </row>
    <row r="3834" customFormat="false" ht="14.25" hidden="false" customHeight="false" outlineLevel="0" collapsed="false">
      <c r="A3834" s="0" t="s">
        <v>818</v>
      </c>
      <c r="B3834" s="52" t="s">
        <v>1369</v>
      </c>
      <c r="C3834" s="52" t="s">
        <v>743</v>
      </c>
      <c r="D3834" s="53" t="n">
        <v>0.1</v>
      </c>
      <c r="E3834" s="53" t="s">
        <v>748</v>
      </c>
      <c r="F3834" s="0" t="s">
        <v>1381</v>
      </c>
      <c r="G3834" s="0" t="str">
        <f aca="false">LEFT(B3834,2)</f>
        <v>10</v>
      </c>
      <c r="H3834" s="0" t="str">
        <f aca="false">I3834&amp;"_"&amp;G3834&amp;"_"&amp;F3834</f>
        <v>Soelvkarusse_10_20181115_DL2018040_AlssundGym_koersel2</v>
      </c>
      <c r="I3834" s="61" t="str">
        <f aca="false">MID(RIGHT(B3834,LEN(B3834)-3),1,FIND("_",RIGHT(B3834,LEN(B3834)-3))-1)</f>
        <v>Soelvkarusse</v>
      </c>
      <c r="J3834" s="61" t="str">
        <f aca="false">TRIM(SUBSTITUTE(RIGHT(B3834,FIND(I3834,B3834)+1),"_",""))</f>
        <v>PosK</v>
      </c>
      <c r="K3834" s="0" t="str">
        <f aca="false">IFERROR(VALUE(SUBSTITUTE(E3834,".",",")),E3834)</f>
        <v>No Ct</v>
      </c>
      <c r="L3834" s="61" t="n">
        <f aca="false">IF(J3834="PosK",SUMIFS(K:K,J:J,"PosK",H:H,H3834),"")</f>
        <v>0</v>
      </c>
      <c r="M3834" s="61" t="n">
        <f aca="false">IF(J3834="PosK",SUMIFS(K:K,J:J,"NegK",H:H,H3834),"")</f>
        <v>0</v>
      </c>
      <c r="N3834" s="61" t="n">
        <f aca="false">IF(J3834="PosK",SUMIFS(K:K,J:J,"eDNA",H:H,H3834),"")</f>
        <v>0</v>
      </c>
      <c r="P3834" s="62" t="n">
        <f aca="false">IF(K3836="No Ct",0,K3836)</f>
        <v>0</v>
      </c>
      <c r="Q3834" s="62" t="n">
        <f aca="false">IF(K3837="No Ct",0,K3837)</f>
        <v>0</v>
      </c>
      <c r="R3834" s="0" t="str">
        <f aca="false">IF(AND(L3834&gt;0,M3834=0),"Valid","Invalid")</f>
        <v>Invalid</v>
      </c>
      <c r="S3834" s="0" t="str">
        <f aca="false">IF(OR(P3834&gt;1,Q3834&gt;1),"Present","Absent")</f>
        <v>Absent</v>
      </c>
      <c r="T3834" s="63" t="str">
        <f aca="false">IF(OR(AND(P3834&gt;1,P3834&lt;41),AND(Q3834&gt;1,Q3834&lt;41)),"Ct&lt;41","Ct&gt;41")</f>
        <v>Ct&gt;41</v>
      </c>
      <c r="U3834" s="0" t="str">
        <f aca="false">I3834</f>
        <v>Soelvkarusse</v>
      </c>
      <c r="V3834" s="0" t="str">
        <f aca="false">MID(F3834,10,9)</f>
        <v>DL2018040</v>
      </c>
      <c r="W3834" s="64" t="str">
        <f aca="false">V3834&amp;"_"&amp;U3834&amp;"_"&amp;R3834&amp;"_"&amp;S3834&amp;"_"&amp;T3834</f>
        <v>DL2018040_Soelvkarusse_Invalid_Absent_Ct&gt;41</v>
      </c>
    </row>
    <row r="3835" customFormat="false" ht="14.25" hidden="false" customHeight="false" outlineLevel="0" collapsed="false">
      <c r="A3835" s="0" t="s">
        <v>820</v>
      </c>
      <c r="B3835" s="52" t="s">
        <v>1370</v>
      </c>
      <c r="C3835" s="52" t="s">
        <v>747</v>
      </c>
      <c r="D3835" s="53" t="n">
        <v>0.1</v>
      </c>
      <c r="E3835" s="53" t="s">
        <v>748</v>
      </c>
      <c r="F3835" s="0" t="s">
        <v>1381</v>
      </c>
      <c r="G3835" s="0" t="str">
        <f aca="false">LEFT(B3835,2)</f>
        <v>10</v>
      </c>
      <c r="H3835" s="0" t="str">
        <f aca="false">I3835&amp;"_"&amp;G3835&amp;"_"&amp;F3835</f>
        <v>Soelvkarusse_10_20181115_DL2018040_AlssundGym_koersel2</v>
      </c>
      <c r="I3835" s="61" t="str">
        <f aca="false">MID(RIGHT(B3835,LEN(B3835)-3),1,FIND("_",RIGHT(B3835,LEN(B3835)-3))-1)</f>
        <v>Soelvkarusse</v>
      </c>
      <c r="J3835" s="61" t="str">
        <f aca="false">TRIM(SUBSTITUTE(RIGHT(B3835,FIND(I3835,B3835)+1),"_",""))</f>
        <v>NegK</v>
      </c>
      <c r="K3835" s="0" t="str">
        <f aca="false">IFERROR(VALUE(SUBSTITUTE(E3835,".",",")),E3835)</f>
        <v>No Ct</v>
      </c>
      <c r="L3835" s="61" t="str">
        <f aca="false">IF(J3835="PosK",SUMIFS(K:K,J:J,"PosK",H:H,H3835),"")</f>
        <v/>
      </c>
      <c r="M3835" s="61" t="str">
        <f aca="false">IF(J3835="PosK",SUMIFS(K:K,J:J,"NegK",H:H,H3835),"")</f>
        <v/>
      </c>
      <c r="N3835" s="61" t="str">
        <f aca="false">IF(J3835="PosK",SUMIFS(K:K,J:J,"eDNA",H:H,H3835),"")</f>
        <v/>
      </c>
    </row>
    <row r="3836" customFormat="false" ht="14.25" hidden="false" customHeight="false" outlineLevel="0" collapsed="false">
      <c r="A3836" s="0" t="s">
        <v>822</v>
      </c>
      <c r="B3836" s="52" t="s">
        <v>1371</v>
      </c>
      <c r="C3836" s="52" t="s">
        <v>751</v>
      </c>
      <c r="D3836" s="53" t="n">
        <v>0.1</v>
      </c>
      <c r="E3836" s="53" t="s">
        <v>748</v>
      </c>
      <c r="F3836" s="0" t="s">
        <v>1381</v>
      </c>
      <c r="G3836" s="0" t="str">
        <f aca="false">LEFT(B3836,2)</f>
        <v>10</v>
      </c>
      <c r="H3836" s="0" t="str">
        <f aca="false">I3836&amp;"_"&amp;G3836&amp;"_"&amp;F3836</f>
        <v>Soelvkarusse_10_20181115_DL2018040_AlssundGym_koersel2</v>
      </c>
      <c r="I3836" s="61" t="str">
        <f aca="false">MID(RIGHT(B3836,LEN(B3836)-3),1,FIND("_",RIGHT(B3836,LEN(B3836)-3))-1)</f>
        <v>Soelvkarusse</v>
      </c>
      <c r="J3836" s="61" t="str">
        <f aca="false">TRIM(SUBSTITUTE(RIGHT(B3836,FIND(I3836,B3836)+1),"_",""))</f>
        <v>eDNA</v>
      </c>
      <c r="K3836" s="0" t="str">
        <f aca="false">IFERROR(VALUE(SUBSTITUTE(E3836,".",",")),E3836)</f>
        <v>No Ct</v>
      </c>
      <c r="L3836" s="61" t="str">
        <f aca="false">IF(J3836="PosK",SUMIFS(K:K,J:J,"PosK",H:H,H3836),"")</f>
        <v/>
      </c>
      <c r="M3836" s="61" t="str">
        <f aca="false">IF(J3836="PosK",SUMIFS(K:K,J:J,"NegK",H:H,H3836),"")</f>
        <v/>
      </c>
      <c r="N3836" s="61" t="str">
        <f aca="false">IF(J3836="PosK",SUMIFS(K:K,J:J,"eDNA",H:H,H3836),"")</f>
        <v/>
      </c>
      <c r="Q3836" s="62"/>
    </row>
    <row r="3837" customFormat="false" ht="14.25" hidden="false" customHeight="false" outlineLevel="0" collapsed="false">
      <c r="A3837" s="0" t="s">
        <v>824</v>
      </c>
      <c r="B3837" s="52" t="s">
        <v>1371</v>
      </c>
      <c r="C3837" s="52" t="s">
        <v>751</v>
      </c>
      <c r="D3837" s="53" t="n">
        <v>0.1</v>
      </c>
      <c r="E3837" s="53" t="s">
        <v>748</v>
      </c>
      <c r="F3837" s="0" t="s">
        <v>1381</v>
      </c>
      <c r="G3837" s="0" t="str">
        <f aca="false">LEFT(B3837,2)</f>
        <v>10</v>
      </c>
      <c r="H3837" s="0" t="str">
        <f aca="false">I3837&amp;"_"&amp;G3837&amp;"_"&amp;F3837</f>
        <v>Soelvkarusse_10_20181115_DL2018040_AlssundGym_koersel2</v>
      </c>
      <c r="I3837" s="61" t="str">
        <f aca="false">MID(RIGHT(B3837,LEN(B3837)-3),1,FIND("_",RIGHT(B3837,LEN(B3837)-3))-1)</f>
        <v>Soelvkarusse</v>
      </c>
      <c r="J3837" s="61" t="str">
        <f aca="false">TRIM(SUBSTITUTE(RIGHT(B3837,FIND(I3837,B3837)+1),"_",""))</f>
        <v>eDNA</v>
      </c>
      <c r="K3837" s="0" t="str">
        <f aca="false">IFERROR(VALUE(SUBSTITUTE(E3837,".",",")),E3837)</f>
        <v>No Ct</v>
      </c>
      <c r="L3837" s="61" t="str">
        <f aca="false">IF(J3837="PosK",SUMIFS(K:K,J:J,"PosK",H:H,H3837),"")</f>
        <v/>
      </c>
      <c r="M3837" s="61" t="str">
        <f aca="false">IF(J3837="PosK",SUMIFS(K:K,J:J,"NegK",H:H,H3837),"")</f>
        <v/>
      </c>
      <c r="N3837" s="61" t="str">
        <f aca="false">IF(J3837="PosK",SUMIFS(K:K,J:J,"eDNA",H:H,H3837),"")</f>
        <v/>
      </c>
      <c r="P3837" s="62"/>
      <c r="T3837" s="63"/>
      <c r="W3837" s="64"/>
    </row>
    <row r="3838" customFormat="false" ht="14.25" hidden="false" customHeight="false" outlineLevel="0" collapsed="false">
      <c r="A3838" s="0" t="s">
        <v>741</v>
      </c>
      <c r="B3838" s="52" t="s">
        <v>742</v>
      </c>
      <c r="C3838" s="52" t="s">
        <v>743</v>
      </c>
      <c r="D3838" s="53" t="n">
        <v>0.1</v>
      </c>
      <c r="E3838" s="53" t="s">
        <v>748</v>
      </c>
      <c r="F3838" s="0" t="s">
        <v>1382</v>
      </c>
      <c r="G3838" s="0" t="str">
        <f aca="false">LEFT(B3838,2)</f>
        <v>01</v>
      </c>
      <c r="H3838" s="0" t="str">
        <f aca="false">I3838&amp;"_"&amp;G3838&amp;"_"&amp;F3838</f>
        <v>Loegfroe_01_20181121_DL2018076_BorupgaardGym_koersel1</v>
      </c>
      <c r="I3838" s="61" t="str">
        <f aca="false">MID(RIGHT(B3838,LEN(B3838)-3),1,FIND("_",RIGHT(B3838,LEN(B3838)-3))-1)</f>
        <v>Loegfroe</v>
      </c>
      <c r="J3838" s="61" t="str">
        <f aca="false">TRIM(SUBSTITUTE(RIGHT(B3838,FIND(I3838,B3838)+1),"_",""))</f>
        <v>PosK</v>
      </c>
      <c r="K3838" s="0" t="str">
        <f aca="false">IFERROR(VALUE(SUBSTITUTE(E3838,".",",")),E3838)</f>
        <v>No Ct</v>
      </c>
      <c r="L3838" s="61" t="n">
        <f aca="false">IF(J3838="PosK",SUMIFS(K:K,J:J,"PosK",H:H,H3838),"")</f>
        <v>0</v>
      </c>
      <c r="M3838" s="61" t="n">
        <f aca="false">IF(J3838="PosK",SUMIFS(K:K,J:J,"NegK",H:H,H3838),"")</f>
        <v>0</v>
      </c>
      <c r="N3838" s="61" t="n">
        <f aca="false">IF(J3838="PosK",SUMIFS(K:K,J:J,"eDNA",H:H,H3838),"")</f>
        <v>0</v>
      </c>
      <c r="P3838" s="62" t="n">
        <f aca="false">IF(K3840="No Ct",0,K3840)</f>
        <v>0</v>
      </c>
      <c r="Q3838" s="62" t="n">
        <f aca="false">IF(K3841="No Ct",0,K3841)</f>
        <v>0</v>
      </c>
      <c r="R3838" s="0" t="str">
        <f aca="false">IF(AND(L3838&gt;0,M3838=0),"Valid","Invalid")</f>
        <v>Invalid</v>
      </c>
      <c r="S3838" s="0" t="str">
        <f aca="false">IF(OR(P3838&gt;1,Q3838&gt;1),"Present","Absent")</f>
        <v>Absent</v>
      </c>
      <c r="T3838" s="63" t="str">
        <f aca="false">IF(OR(AND(P3838&gt;1,P3838&lt;41),AND(Q3838&gt;1,Q3838&lt;41)),"Ct&lt;41","Ct&gt;41")</f>
        <v>Ct&gt;41</v>
      </c>
      <c r="U3838" s="0" t="str">
        <f aca="false">I3838</f>
        <v>Loegfroe</v>
      </c>
      <c r="V3838" s="0" t="str">
        <f aca="false">MID(F3838,10,9)</f>
        <v>DL2018076</v>
      </c>
      <c r="W3838" s="64" t="str">
        <f aca="false">V3838&amp;"_"&amp;U3838&amp;"_"&amp;R3838&amp;"_"&amp;S3838&amp;"_"&amp;T3838</f>
        <v>DL2018076_Loegfroe_Invalid_Absent_Ct&gt;41</v>
      </c>
    </row>
    <row r="3839" customFormat="false" ht="14.25" hidden="false" customHeight="false" outlineLevel="0" collapsed="false">
      <c r="A3839" s="0" t="s">
        <v>745</v>
      </c>
      <c r="B3839" s="52" t="s">
        <v>746</v>
      </c>
      <c r="C3839" s="52" t="s">
        <v>747</v>
      </c>
      <c r="D3839" s="53" t="n">
        <v>0.1</v>
      </c>
      <c r="E3839" s="53" t="s">
        <v>748</v>
      </c>
      <c r="F3839" s="0" t="s">
        <v>1382</v>
      </c>
      <c r="G3839" s="0" t="str">
        <f aca="false">LEFT(B3839,2)</f>
        <v>01</v>
      </c>
      <c r="H3839" s="0" t="str">
        <f aca="false">I3839&amp;"_"&amp;G3839&amp;"_"&amp;F3839</f>
        <v>Loegfroe_01_20181121_DL2018076_BorupgaardGym_koersel1</v>
      </c>
      <c r="I3839" s="61" t="str">
        <f aca="false">MID(RIGHT(B3839,LEN(B3839)-3),1,FIND("_",RIGHT(B3839,LEN(B3839)-3))-1)</f>
        <v>Loegfroe</v>
      </c>
      <c r="J3839" s="61" t="str">
        <f aca="false">TRIM(SUBSTITUTE(RIGHT(B3839,FIND(I3839,B3839)+1),"_",""))</f>
        <v>NegK</v>
      </c>
      <c r="K3839" s="0" t="str">
        <f aca="false">IFERROR(VALUE(SUBSTITUTE(E3839,".",",")),E3839)</f>
        <v>No Ct</v>
      </c>
      <c r="L3839" s="61" t="str">
        <f aca="false">IF(J3839="PosK",SUMIFS(K:K,J:J,"PosK",H:H,H3839),"")</f>
        <v/>
      </c>
      <c r="M3839" s="61" t="str">
        <f aca="false">IF(J3839="PosK",SUMIFS(K:K,J:J,"NegK",H:H,H3839),"")</f>
        <v/>
      </c>
      <c r="N3839" s="61" t="str">
        <f aca="false">IF(J3839="PosK",SUMIFS(K:K,J:J,"eDNA",H:H,H3839),"")</f>
        <v/>
      </c>
    </row>
    <row r="3840" customFormat="false" ht="14.25" hidden="false" customHeight="false" outlineLevel="0" collapsed="false">
      <c r="A3840" s="0" t="s">
        <v>749</v>
      </c>
      <c r="B3840" s="52" t="s">
        <v>750</v>
      </c>
      <c r="C3840" s="52" t="s">
        <v>751</v>
      </c>
      <c r="D3840" s="53" t="n">
        <v>0.1</v>
      </c>
      <c r="E3840" s="53" t="s">
        <v>748</v>
      </c>
      <c r="F3840" s="0" t="s">
        <v>1382</v>
      </c>
      <c r="G3840" s="0" t="str">
        <f aca="false">LEFT(B3840,2)</f>
        <v>01</v>
      </c>
      <c r="H3840" s="0" t="str">
        <f aca="false">I3840&amp;"_"&amp;G3840&amp;"_"&amp;F3840</f>
        <v>Loegfroe_01_20181121_DL2018076_BorupgaardGym_koersel1</v>
      </c>
      <c r="I3840" s="61" t="str">
        <f aca="false">MID(RIGHT(B3840,LEN(B3840)-3),1,FIND("_",RIGHT(B3840,LEN(B3840)-3))-1)</f>
        <v>Loegfroe</v>
      </c>
      <c r="J3840" s="61" t="str">
        <f aca="false">TRIM(SUBSTITUTE(RIGHT(B3840,FIND(I3840,B3840)+1),"_",""))</f>
        <v>eDNA</v>
      </c>
      <c r="K3840" s="0" t="str">
        <f aca="false">IFERROR(VALUE(SUBSTITUTE(E3840,".",",")),E3840)</f>
        <v>No Ct</v>
      </c>
      <c r="L3840" s="61" t="str">
        <f aca="false">IF(J3840="PosK",SUMIFS(K:K,J:J,"PosK",H:H,H3840),"")</f>
        <v/>
      </c>
      <c r="M3840" s="61" t="str">
        <f aca="false">IF(J3840="PosK",SUMIFS(K:K,J:J,"NegK",H:H,H3840),"")</f>
        <v/>
      </c>
      <c r="N3840" s="61" t="str">
        <f aca="false">IF(J3840="PosK",SUMIFS(K:K,J:J,"eDNA",H:H,H3840),"")</f>
        <v/>
      </c>
      <c r="Q3840" s="62"/>
    </row>
    <row r="3841" customFormat="false" ht="14.25" hidden="false" customHeight="false" outlineLevel="0" collapsed="false">
      <c r="A3841" s="0" t="s">
        <v>752</v>
      </c>
      <c r="B3841" s="52" t="s">
        <v>750</v>
      </c>
      <c r="C3841" s="52" t="s">
        <v>751</v>
      </c>
      <c r="D3841" s="53" t="n">
        <v>0.1</v>
      </c>
      <c r="E3841" s="53" t="s">
        <v>748</v>
      </c>
      <c r="F3841" s="0" t="s">
        <v>1382</v>
      </c>
      <c r="G3841" s="0" t="str">
        <f aca="false">LEFT(B3841,2)</f>
        <v>01</v>
      </c>
      <c r="H3841" s="0" t="str">
        <f aca="false">I3841&amp;"_"&amp;G3841&amp;"_"&amp;F3841</f>
        <v>Loegfroe_01_20181121_DL2018076_BorupgaardGym_koersel1</v>
      </c>
      <c r="I3841" s="61" t="str">
        <f aca="false">MID(RIGHT(B3841,LEN(B3841)-3),1,FIND("_",RIGHT(B3841,LEN(B3841)-3))-1)</f>
        <v>Loegfroe</v>
      </c>
      <c r="J3841" s="61" t="str">
        <f aca="false">TRIM(SUBSTITUTE(RIGHT(B3841,FIND(I3841,B3841)+1),"_",""))</f>
        <v>eDNA</v>
      </c>
      <c r="K3841" s="0" t="str">
        <f aca="false">IFERROR(VALUE(SUBSTITUTE(E3841,".",",")),E3841)</f>
        <v>No Ct</v>
      </c>
      <c r="L3841" s="61" t="str">
        <f aca="false">IF(J3841="PosK",SUMIFS(K:K,J:J,"PosK",H:H,H3841),"")</f>
        <v/>
      </c>
      <c r="M3841" s="61" t="str">
        <f aca="false">IF(J3841="PosK",SUMIFS(K:K,J:J,"NegK",H:H,H3841),"")</f>
        <v/>
      </c>
      <c r="N3841" s="61" t="str">
        <f aca="false">IF(J3841="PosK",SUMIFS(K:K,J:J,"eDNA",H:H,H3841),"")</f>
        <v/>
      </c>
      <c r="P3841" s="62"/>
      <c r="T3841" s="63"/>
      <c r="W3841" s="64"/>
    </row>
    <row r="3842" customFormat="false" ht="14.25" hidden="false" customHeight="false" outlineLevel="0" collapsed="false">
      <c r="A3842" s="0" t="s">
        <v>754</v>
      </c>
      <c r="B3842" s="52" t="s">
        <v>755</v>
      </c>
      <c r="C3842" s="52" t="s">
        <v>743</v>
      </c>
      <c r="D3842" s="53" t="n">
        <v>0.1</v>
      </c>
      <c r="E3842" s="53" t="n">
        <v>31.8</v>
      </c>
      <c r="F3842" s="0" t="s">
        <v>1382</v>
      </c>
      <c r="G3842" s="0" t="str">
        <f aca="false">LEFT(B3842,2)</f>
        <v>02</v>
      </c>
      <c r="H3842" s="0" t="str">
        <f aca="false">I3842&amp;"_"&amp;G3842&amp;"_"&amp;F3842</f>
        <v>StorVandsalamander_02_20181121_DL2018076_BorupgaardGym_koersel1</v>
      </c>
      <c r="I3842" s="61" t="str">
        <f aca="false">MID(RIGHT(B3842,LEN(B3842)-3),1,FIND("_",RIGHT(B3842,LEN(B3842)-3))-1)</f>
        <v>StorVandsalamander</v>
      </c>
      <c r="J3842" s="61" t="str">
        <f aca="false">TRIM(SUBSTITUTE(RIGHT(B3842,FIND(I3842,B3842)+1),"_",""))</f>
        <v>PosK</v>
      </c>
      <c r="K3842" s="0" t="n">
        <f aca="false">IFERROR(VALUE(SUBSTITUTE(E3842,".",",")),E3842)</f>
        <v>31.8</v>
      </c>
      <c r="L3842" s="61" t="n">
        <f aca="false">IF(J3842="PosK",SUMIFS(K:K,J:J,"PosK",H:H,H3842),"")</f>
        <v>31.8</v>
      </c>
      <c r="M3842" s="61" t="n">
        <f aca="false">IF(J3842="PosK",SUMIFS(K:K,J:J,"NegK",H:H,H3842),"")</f>
        <v>0</v>
      </c>
      <c r="N3842" s="61" t="n">
        <f aca="false">IF(J3842="PosK",SUMIFS(K:K,J:J,"eDNA",H:H,H3842),"")</f>
        <v>70.16</v>
      </c>
      <c r="P3842" s="62" t="n">
        <f aca="false">IF(K3844="No Ct",0,K3844)</f>
        <v>35.85</v>
      </c>
      <c r="Q3842" s="62" t="n">
        <f aca="false">IF(K3845="No Ct",0,K3845)</f>
        <v>34.31</v>
      </c>
      <c r="R3842" s="0" t="str">
        <f aca="false">IF(AND(L3842&gt;0,M3842=0),"Valid","Invalid")</f>
        <v>Valid</v>
      </c>
      <c r="S3842" s="0" t="str">
        <f aca="false">IF(OR(P3842&gt;1,Q3842&gt;1),"Present","Absent")</f>
        <v>Present</v>
      </c>
      <c r="T3842" s="63" t="str">
        <f aca="false">IF(OR(AND(P3842&gt;1,P3842&lt;41),AND(Q3842&gt;1,Q3842&lt;41)),"Ct&lt;41","Ct&gt;41")</f>
        <v>Ct&lt;41</v>
      </c>
      <c r="U3842" s="0" t="str">
        <f aca="false">I3842</f>
        <v>StorVandsalamander</v>
      </c>
      <c r="V3842" s="0" t="str">
        <f aca="false">MID(F3842,10,9)</f>
        <v>DL2018076</v>
      </c>
      <c r="W3842" s="64" t="str">
        <f aca="false">V3842&amp;"_"&amp;U3842&amp;"_"&amp;R3842&amp;"_"&amp;S3842&amp;"_"&amp;T3842</f>
        <v>DL2018076_StorVandsalamander_Valid_Present_Ct&lt;41</v>
      </c>
    </row>
    <row r="3843" customFormat="false" ht="14.25" hidden="false" customHeight="false" outlineLevel="0" collapsed="false">
      <c r="A3843" s="0" t="s">
        <v>756</v>
      </c>
      <c r="B3843" s="52" t="s">
        <v>757</v>
      </c>
      <c r="C3843" s="52" t="s">
        <v>747</v>
      </c>
      <c r="D3843" s="53" t="n">
        <v>0.1</v>
      </c>
      <c r="E3843" s="53" t="s">
        <v>748</v>
      </c>
      <c r="F3843" s="0" t="s">
        <v>1382</v>
      </c>
      <c r="G3843" s="0" t="str">
        <f aca="false">LEFT(B3843,2)</f>
        <v>02</v>
      </c>
      <c r="H3843" s="0" t="str">
        <f aca="false">I3843&amp;"_"&amp;G3843&amp;"_"&amp;F3843</f>
        <v>StorVandsalamander_02_20181121_DL2018076_BorupgaardGym_koersel1</v>
      </c>
      <c r="I3843" s="61" t="str">
        <f aca="false">MID(RIGHT(B3843,LEN(B3843)-3),1,FIND("_",RIGHT(B3843,LEN(B3843)-3))-1)</f>
        <v>StorVandsalamander</v>
      </c>
      <c r="J3843" s="61" t="str">
        <f aca="false">TRIM(SUBSTITUTE(RIGHT(B3843,FIND(I3843,B3843)+1),"_",""))</f>
        <v>NegK</v>
      </c>
      <c r="K3843" s="0" t="str">
        <f aca="false">IFERROR(VALUE(SUBSTITUTE(E3843,".",",")),E3843)</f>
        <v>No Ct</v>
      </c>
      <c r="L3843" s="61" t="str">
        <f aca="false">IF(J3843="PosK",SUMIFS(K:K,J:J,"PosK",H:H,H3843),"")</f>
        <v/>
      </c>
      <c r="M3843" s="61" t="str">
        <f aca="false">IF(J3843="PosK",SUMIFS(K:K,J:J,"NegK",H:H,H3843),"")</f>
        <v/>
      </c>
      <c r="N3843" s="61" t="str">
        <f aca="false">IF(J3843="PosK",SUMIFS(K:K,J:J,"eDNA",H:H,H3843),"")</f>
        <v/>
      </c>
    </row>
    <row r="3844" customFormat="false" ht="14.25" hidden="false" customHeight="false" outlineLevel="0" collapsed="false">
      <c r="A3844" s="0" t="s">
        <v>758</v>
      </c>
      <c r="B3844" s="52" t="s">
        <v>759</v>
      </c>
      <c r="C3844" s="52" t="s">
        <v>751</v>
      </c>
      <c r="D3844" s="53" t="n">
        <v>0.1</v>
      </c>
      <c r="E3844" s="53" t="n">
        <v>35.85</v>
      </c>
      <c r="F3844" s="0" t="s">
        <v>1382</v>
      </c>
      <c r="G3844" s="0" t="str">
        <f aca="false">LEFT(B3844,2)</f>
        <v>02</v>
      </c>
      <c r="H3844" s="0" t="str">
        <f aca="false">I3844&amp;"_"&amp;G3844&amp;"_"&amp;F3844</f>
        <v>StorVandsalamander_02_20181121_DL2018076_BorupgaardGym_koersel1</v>
      </c>
      <c r="I3844" s="61" t="str">
        <f aca="false">MID(RIGHT(B3844,LEN(B3844)-3),1,FIND("_",RIGHT(B3844,LEN(B3844)-3))-1)</f>
        <v>StorVandsalamander</v>
      </c>
      <c r="J3844" s="61" t="str">
        <f aca="false">TRIM(SUBSTITUTE(RIGHT(B3844,FIND(I3844,B3844)+1),"_",""))</f>
        <v>eDNA</v>
      </c>
      <c r="K3844" s="0" t="n">
        <f aca="false">IFERROR(VALUE(SUBSTITUTE(E3844,".",",")),E3844)</f>
        <v>35.85</v>
      </c>
      <c r="L3844" s="61" t="str">
        <f aca="false">IF(J3844="PosK",SUMIFS(K:K,J:J,"PosK",H:H,H3844),"")</f>
        <v/>
      </c>
      <c r="M3844" s="61" t="str">
        <f aca="false">IF(J3844="PosK",SUMIFS(K:K,J:J,"NegK",H:H,H3844),"")</f>
        <v/>
      </c>
      <c r="N3844" s="61" t="str">
        <f aca="false">IF(J3844="PosK",SUMIFS(K:K,J:J,"eDNA",H:H,H3844),"")</f>
        <v/>
      </c>
      <c r="Q3844" s="62"/>
    </row>
    <row r="3845" customFormat="false" ht="14.25" hidden="false" customHeight="false" outlineLevel="0" collapsed="false">
      <c r="A3845" s="0" t="s">
        <v>760</v>
      </c>
      <c r="B3845" s="52" t="s">
        <v>759</v>
      </c>
      <c r="C3845" s="52" t="s">
        <v>751</v>
      </c>
      <c r="D3845" s="53" t="n">
        <v>0.1</v>
      </c>
      <c r="E3845" s="53" t="n">
        <v>34.31</v>
      </c>
      <c r="F3845" s="0" t="s">
        <v>1382</v>
      </c>
      <c r="G3845" s="0" t="str">
        <f aca="false">LEFT(B3845,2)</f>
        <v>02</v>
      </c>
      <c r="H3845" s="0" t="str">
        <f aca="false">I3845&amp;"_"&amp;G3845&amp;"_"&amp;F3845</f>
        <v>StorVandsalamander_02_20181121_DL2018076_BorupgaardGym_koersel1</v>
      </c>
      <c r="I3845" s="61" t="str">
        <f aca="false">MID(RIGHT(B3845,LEN(B3845)-3),1,FIND("_",RIGHT(B3845,LEN(B3845)-3))-1)</f>
        <v>StorVandsalamander</v>
      </c>
      <c r="J3845" s="61" t="str">
        <f aca="false">TRIM(SUBSTITUTE(RIGHT(B3845,FIND(I3845,B3845)+1),"_",""))</f>
        <v>eDNA</v>
      </c>
      <c r="K3845" s="0" t="n">
        <f aca="false">IFERROR(VALUE(SUBSTITUTE(E3845,".",",")),E3845)</f>
        <v>34.31</v>
      </c>
      <c r="L3845" s="61" t="str">
        <f aca="false">IF(J3845="PosK",SUMIFS(K:K,J:J,"PosK",H:H,H3845),"")</f>
        <v/>
      </c>
      <c r="M3845" s="61" t="str">
        <f aca="false">IF(J3845="PosK",SUMIFS(K:K,J:J,"NegK",H:H,H3845),"")</f>
        <v/>
      </c>
      <c r="N3845" s="61" t="str">
        <f aca="false">IF(J3845="PosK",SUMIFS(K:K,J:J,"eDNA",H:H,H3845),"")</f>
        <v/>
      </c>
      <c r="P3845" s="62"/>
      <c r="T3845" s="63"/>
      <c r="W3845" s="64"/>
    </row>
    <row r="3846" customFormat="false" ht="14.25" hidden="false" customHeight="false" outlineLevel="0" collapsed="false">
      <c r="A3846" s="0" t="s">
        <v>762</v>
      </c>
      <c r="B3846" s="52" t="s">
        <v>763</v>
      </c>
      <c r="C3846" s="52" t="s">
        <v>743</v>
      </c>
      <c r="D3846" s="53" t="n">
        <v>0.1</v>
      </c>
      <c r="E3846" s="53" t="n">
        <v>23.55</v>
      </c>
      <c r="F3846" s="0" t="s">
        <v>1382</v>
      </c>
      <c r="G3846" s="0" t="str">
        <f aca="false">LEFT(B3846,2)</f>
        <v>03</v>
      </c>
      <c r="H3846" s="0" t="str">
        <f aca="false">I3846&amp;"_"&amp;G3846&amp;"_"&amp;F3846</f>
        <v>Strandtudse_03_20181121_DL2018076_BorupgaardGym_koersel1</v>
      </c>
      <c r="I3846" s="61" t="str">
        <f aca="false">MID(RIGHT(B3846,LEN(B3846)-3),1,FIND("_",RIGHT(B3846,LEN(B3846)-3))-1)</f>
        <v>Strandtudse</v>
      </c>
      <c r="J3846" s="61" t="str">
        <f aca="false">TRIM(SUBSTITUTE(RIGHT(B3846,FIND(I3846,B3846)+1),"_",""))</f>
        <v>PosK</v>
      </c>
      <c r="K3846" s="0" t="n">
        <f aca="false">IFERROR(VALUE(SUBSTITUTE(E3846,".",",")),E3846)</f>
        <v>23.55</v>
      </c>
      <c r="L3846" s="61" t="n">
        <f aca="false">IF(J3846="PosK",SUMIFS(K:K,J:J,"PosK",H:H,H3846),"")</f>
        <v>23.55</v>
      </c>
      <c r="M3846" s="61" t="n">
        <f aca="false">IF(J3846="PosK",SUMIFS(K:K,J:J,"NegK",H:H,H3846),"")</f>
        <v>0</v>
      </c>
      <c r="N3846" s="61" t="n">
        <f aca="false">IF(J3846="PosK",SUMIFS(K:K,J:J,"eDNA",H:H,H3846),"")</f>
        <v>0</v>
      </c>
      <c r="P3846" s="62" t="n">
        <f aca="false">IF(K3848="No Ct",0,K3848)</f>
        <v>0</v>
      </c>
      <c r="Q3846" s="62" t="n">
        <f aca="false">IF(K3849="No Ct",0,K3849)</f>
        <v>0</v>
      </c>
      <c r="R3846" s="0" t="str">
        <f aca="false">IF(AND(L3846&gt;0,M3846=0),"Valid","Invalid")</f>
        <v>Valid</v>
      </c>
      <c r="S3846" s="0" t="str">
        <f aca="false">IF(OR(P3846&gt;1,Q3846&gt;1),"Present","Absent")</f>
        <v>Absent</v>
      </c>
      <c r="T3846" s="63" t="str">
        <f aca="false">IF(OR(AND(P3846&gt;1,P3846&lt;41),AND(Q3846&gt;1,Q3846&lt;41)),"Ct&lt;41","Ct&gt;41")</f>
        <v>Ct&gt;41</v>
      </c>
      <c r="U3846" s="0" t="str">
        <f aca="false">I3846</f>
        <v>Strandtudse</v>
      </c>
      <c r="V3846" s="0" t="str">
        <f aca="false">MID(F3846,10,9)</f>
        <v>DL2018076</v>
      </c>
      <c r="W3846" s="64" t="str">
        <f aca="false">V3846&amp;"_"&amp;U3846&amp;"_"&amp;R3846&amp;"_"&amp;S3846&amp;"_"&amp;T3846</f>
        <v>DL2018076_Strandtudse_Valid_Absent_Ct&gt;41</v>
      </c>
    </row>
    <row r="3847" customFormat="false" ht="14.25" hidden="false" customHeight="false" outlineLevel="0" collapsed="false">
      <c r="A3847" s="0" t="s">
        <v>764</v>
      </c>
      <c r="B3847" s="52" t="s">
        <v>765</v>
      </c>
      <c r="C3847" s="52" t="s">
        <v>747</v>
      </c>
      <c r="D3847" s="53" t="n">
        <v>0.1</v>
      </c>
      <c r="E3847" s="53" t="s">
        <v>748</v>
      </c>
      <c r="F3847" s="0" t="s">
        <v>1382</v>
      </c>
      <c r="G3847" s="0" t="str">
        <f aca="false">LEFT(B3847,2)</f>
        <v>03</v>
      </c>
      <c r="H3847" s="0" t="str">
        <f aca="false">I3847&amp;"_"&amp;G3847&amp;"_"&amp;F3847</f>
        <v>Strandtudse_03_20181121_DL2018076_BorupgaardGym_koersel1</v>
      </c>
      <c r="I3847" s="61" t="str">
        <f aca="false">MID(RIGHT(B3847,LEN(B3847)-3),1,FIND("_",RIGHT(B3847,LEN(B3847)-3))-1)</f>
        <v>Strandtudse</v>
      </c>
      <c r="J3847" s="61" t="str">
        <f aca="false">TRIM(SUBSTITUTE(RIGHT(B3847,FIND(I3847,B3847)+1),"_",""))</f>
        <v>NegK</v>
      </c>
      <c r="K3847" s="0" t="str">
        <f aca="false">IFERROR(VALUE(SUBSTITUTE(E3847,".",",")),E3847)</f>
        <v>No Ct</v>
      </c>
      <c r="L3847" s="61" t="str">
        <f aca="false">IF(J3847="PosK",SUMIFS(K:K,J:J,"PosK",H:H,H3847),"")</f>
        <v/>
      </c>
      <c r="M3847" s="61" t="str">
        <f aca="false">IF(J3847="PosK",SUMIFS(K:K,J:J,"NegK",H:H,H3847),"")</f>
        <v/>
      </c>
      <c r="N3847" s="61" t="str">
        <f aca="false">IF(J3847="PosK",SUMIFS(K:K,J:J,"eDNA",H:H,H3847),"")</f>
        <v/>
      </c>
    </row>
    <row r="3848" customFormat="false" ht="14.25" hidden="false" customHeight="false" outlineLevel="0" collapsed="false">
      <c r="A3848" s="0" t="s">
        <v>766</v>
      </c>
      <c r="B3848" s="52" t="s">
        <v>767</v>
      </c>
      <c r="C3848" s="52" t="s">
        <v>751</v>
      </c>
      <c r="D3848" s="53" t="n">
        <v>0.1</v>
      </c>
      <c r="E3848" s="53" t="s">
        <v>748</v>
      </c>
      <c r="F3848" s="0" t="s">
        <v>1382</v>
      </c>
      <c r="G3848" s="0" t="str">
        <f aca="false">LEFT(B3848,2)</f>
        <v>03</v>
      </c>
      <c r="H3848" s="0" t="str">
        <f aca="false">I3848&amp;"_"&amp;G3848&amp;"_"&amp;F3848</f>
        <v>Strandtudse_03_20181121_DL2018076_BorupgaardGym_koersel1</v>
      </c>
      <c r="I3848" s="61" t="str">
        <f aca="false">MID(RIGHT(B3848,LEN(B3848)-3),1,FIND("_",RIGHT(B3848,LEN(B3848)-3))-1)</f>
        <v>Strandtudse</v>
      </c>
      <c r="J3848" s="61" t="str">
        <f aca="false">TRIM(SUBSTITUTE(RIGHT(B3848,FIND(I3848,B3848)+1),"_",""))</f>
        <v>eDNA</v>
      </c>
      <c r="K3848" s="0" t="str">
        <f aca="false">IFERROR(VALUE(SUBSTITUTE(E3848,".",",")),E3848)</f>
        <v>No Ct</v>
      </c>
      <c r="L3848" s="61" t="str">
        <f aca="false">IF(J3848="PosK",SUMIFS(K:K,J:J,"PosK",H:H,H3848),"")</f>
        <v/>
      </c>
      <c r="M3848" s="61" t="str">
        <f aca="false">IF(J3848="PosK",SUMIFS(K:K,J:J,"NegK",H:H,H3848),"")</f>
        <v/>
      </c>
      <c r="N3848" s="61" t="str">
        <f aca="false">IF(J3848="PosK",SUMIFS(K:K,J:J,"eDNA",H:H,H3848),"")</f>
        <v/>
      </c>
      <c r="Q3848" s="62"/>
    </row>
    <row r="3849" customFormat="false" ht="14.25" hidden="false" customHeight="false" outlineLevel="0" collapsed="false">
      <c r="A3849" s="0" t="s">
        <v>768</v>
      </c>
      <c r="B3849" s="52" t="s">
        <v>767</v>
      </c>
      <c r="C3849" s="52" t="s">
        <v>751</v>
      </c>
      <c r="D3849" s="53" t="n">
        <v>0.1</v>
      </c>
      <c r="E3849" s="53" t="s">
        <v>748</v>
      </c>
      <c r="F3849" s="0" t="s">
        <v>1382</v>
      </c>
      <c r="G3849" s="0" t="str">
        <f aca="false">LEFT(B3849,2)</f>
        <v>03</v>
      </c>
      <c r="H3849" s="0" t="str">
        <f aca="false">I3849&amp;"_"&amp;G3849&amp;"_"&amp;F3849</f>
        <v>Strandtudse_03_20181121_DL2018076_BorupgaardGym_koersel1</v>
      </c>
      <c r="I3849" s="61" t="str">
        <f aca="false">MID(RIGHT(B3849,LEN(B3849)-3),1,FIND("_",RIGHT(B3849,LEN(B3849)-3))-1)</f>
        <v>Strandtudse</v>
      </c>
      <c r="J3849" s="61" t="str">
        <f aca="false">TRIM(SUBSTITUTE(RIGHT(B3849,FIND(I3849,B3849)+1),"_",""))</f>
        <v>eDNA</v>
      </c>
      <c r="K3849" s="0" t="str">
        <f aca="false">IFERROR(VALUE(SUBSTITUTE(E3849,".",",")),E3849)</f>
        <v>No Ct</v>
      </c>
      <c r="L3849" s="61" t="str">
        <f aca="false">IF(J3849="PosK",SUMIFS(K:K,J:J,"PosK",H:H,H3849),"")</f>
        <v/>
      </c>
      <c r="M3849" s="61" t="str">
        <f aca="false">IF(J3849="PosK",SUMIFS(K:K,J:J,"NegK",H:H,H3849),"")</f>
        <v/>
      </c>
      <c r="N3849" s="61" t="str">
        <f aca="false">IF(J3849="PosK",SUMIFS(K:K,J:J,"eDNA",H:H,H3849),"")</f>
        <v/>
      </c>
      <c r="P3849" s="62"/>
      <c r="T3849" s="63"/>
      <c r="W3849" s="64"/>
    </row>
    <row r="3850" customFormat="false" ht="14.25" hidden="false" customHeight="false" outlineLevel="0" collapsed="false">
      <c r="A3850" s="0" t="s">
        <v>770</v>
      </c>
      <c r="B3850" s="52" t="s">
        <v>771</v>
      </c>
      <c r="C3850" s="52" t="s">
        <v>743</v>
      </c>
      <c r="D3850" s="53" t="n">
        <v>0.1</v>
      </c>
      <c r="E3850" s="53" t="n">
        <v>31.06</v>
      </c>
      <c r="F3850" s="0" t="s">
        <v>1382</v>
      </c>
      <c r="G3850" s="0" t="str">
        <f aca="false">LEFT(B3850,2)</f>
        <v>04</v>
      </c>
      <c r="H3850" s="0" t="str">
        <f aca="false">I3850&amp;"_"&amp;G3850&amp;"_"&amp;F3850</f>
        <v>GroenbrogetTudse_04_20181121_DL2018076_BorupgaardGym_koersel1</v>
      </c>
      <c r="I3850" s="61" t="str">
        <f aca="false">MID(RIGHT(B3850,LEN(B3850)-3),1,FIND("_",RIGHT(B3850,LEN(B3850)-3))-1)</f>
        <v>GroenbrogetTudse</v>
      </c>
      <c r="J3850" s="61" t="str">
        <f aca="false">TRIM(SUBSTITUTE(RIGHT(B3850,FIND(I3850,B3850)+1),"_",""))</f>
        <v>PosK</v>
      </c>
      <c r="K3850" s="0" t="n">
        <f aca="false">IFERROR(VALUE(SUBSTITUTE(E3850,".",",")),E3850)</f>
        <v>31.06</v>
      </c>
      <c r="L3850" s="61" t="n">
        <f aca="false">IF(J3850="PosK",SUMIFS(K:K,J:J,"PosK",H:H,H3850),"")</f>
        <v>31.06</v>
      </c>
      <c r="M3850" s="61" t="n">
        <f aca="false">IF(J3850="PosK",SUMIFS(K:K,J:J,"NegK",H:H,H3850),"")</f>
        <v>0</v>
      </c>
      <c r="N3850" s="61" t="n">
        <f aca="false">IF(J3850="PosK",SUMIFS(K:K,J:J,"eDNA",H:H,H3850),"")</f>
        <v>0</v>
      </c>
      <c r="P3850" s="62" t="n">
        <f aca="false">IF(K3852="No Ct",0,K3852)</f>
        <v>0</v>
      </c>
      <c r="Q3850" s="62" t="n">
        <f aca="false">IF(K3853="No Ct",0,K3853)</f>
        <v>0</v>
      </c>
      <c r="R3850" s="0" t="str">
        <f aca="false">IF(AND(L3850&gt;0,M3850=0),"Valid","Invalid")</f>
        <v>Valid</v>
      </c>
      <c r="S3850" s="0" t="str">
        <f aca="false">IF(OR(P3850&gt;1,Q3850&gt;1),"Present","Absent")</f>
        <v>Absent</v>
      </c>
      <c r="T3850" s="63" t="str">
        <f aca="false">IF(OR(AND(P3850&gt;1,P3850&lt;41),AND(Q3850&gt;1,Q3850&lt;41)),"Ct&lt;41","Ct&gt;41")</f>
        <v>Ct&gt;41</v>
      </c>
      <c r="U3850" s="0" t="str">
        <f aca="false">I3850</f>
        <v>GroenbrogetTudse</v>
      </c>
      <c r="V3850" s="0" t="str">
        <f aca="false">MID(F3850,10,9)</f>
        <v>DL2018076</v>
      </c>
      <c r="W3850" s="64" t="str">
        <f aca="false">V3850&amp;"_"&amp;U3850&amp;"_"&amp;R3850&amp;"_"&amp;S3850&amp;"_"&amp;T3850</f>
        <v>DL2018076_GroenbrogetTudse_Valid_Absent_Ct&gt;41</v>
      </c>
    </row>
    <row r="3851" customFormat="false" ht="14.25" hidden="false" customHeight="false" outlineLevel="0" collapsed="false">
      <c r="A3851" s="0" t="s">
        <v>772</v>
      </c>
      <c r="B3851" s="52" t="s">
        <v>773</v>
      </c>
      <c r="C3851" s="52" t="s">
        <v>747</v>
      </c>
      <c r="D3851" s="53" t="n">
        <v>0.1</v>
      </c>
      <c r="E3851" s="53" t="s">
        <v>748</v>
      </c>
      <c r="F3851" s="0" t="s">
        <v>1382</v>
      </c>
      <c r="G3851" s="0" t="str">
        <f aca="false">LEFT(B3851,2)</f>
        <v>04</v>
      </c>
      <c r="H3851" s="0" t="str">
        <f aca="false">I3851&amp;"_"&amp;G3851&amp;"_"&amp;F3851</f>
        <v>GroenbrogetTudse_04_20181121_DL2018076_BorupgaardGym_koersel1</v>
      </c>
      <c r="I3851" s="61" t="str">
        <f aca="false">MID(RIGHT(B3851,LEN(B3851)-3),1,FIND("_",RIGHT(B3851,LEN(B3851)-3))-1)</f>
        <v>GroenbrogetTudse</v>
      </c>
      <c r="J3851" s="61" t="str">
        <f aca="false">TRIM(SUBSTITUTE(RIGHT(B3851,FIND(I3851,B3851)+1),"_",""))</f>
        <v>NegK</v>
      </c>
      <c r="K3851" s="0" t="str">
        <f aca="false">IFERROR(VALUE(SUBSTITUTE(E3851,".",",")),E3851)</f>
        <v>No Ct</v>
      </c>
      <c r="L3851" s="61" t="str">
        <f aca="false">IF(J3851="PosK",SUMIFS(K:K,J:J,"PosK",H:H,H3851),"")</f>
        <v/>
      </c>
      <c r="M3851" s="61" t="str">
        <f aca="false">IF(J3851="PosK",SUMIFS(K:K,J:J,"NegK",H:H,H3851),"")</f>
        <v/>
      </c>
      <c r="N3851" s="61" t="str">
        <f aca="false">IF(J3851="PosK",SUMIFS(K:K,J:J,"eDNA",H:H,H3851),"")</f>
        <v/>
      </c>
    </row>
    <row r="3852" customFormat="false" ht="14.25" hidden="false" customHeight="false" outlineLevel="0" collapsed="false">
      <c r="A3852" s="0" t="s">
        <v>774</v>
      </c>
      <c r="B3852" s="52" t="s">
        <v>775</v>
      </c>
      <c r="C3852" s="52" t="s">
        <v>751</v>
      </c>
      <c r="D3852" s="53" t="n">
        <v>0.1</v>
      </c>
      <c r="E3852" s="53" t="s">
        <v>748</v>
      </c>
      <c r="F3852" s="0" t="s">
        <v>1382</v>
      </c>
      <c r="G3852" s="0" t="str">
        <f aca="false">LEFT(B3852,2)</f>
        <v>04</v>
      </c>
      <c r="H3852" s="0" t="str">
        <f aca="false">I3852&amp;"_"&amp;G3852&amp;"_"&amp;F3852</f>
        <v>GroenbrogetTudse_04_20181121_DL2018076_BorupgaardGym_koersel1</v>
      </c>
      <c r="I3852" s="61" t="str">
        <f aca="false">MID(RIGHT(B3852,LEN(B3852)-3),1,FIND("_",RIGHT(B3852,LEN(B3852)-3))-1)</f>
        <v>GroenbrogetTudse</v>
      </c>
      <c r="J3852" s="61" t="str">
        <f aca="false">TRIM(SUBSTITUTE(RIGHT(B3852,FIND(I3852,B3852)+1),"_",""))</f>
        <v>eDNA</v>
      </c>
      <c r="K3852" s="0" t="str">
        <f aca="false">IFERROR(VALUE(SUBSTITUTE(E3852,".",",")),E3852)</f>
        <v>No Ct</v>
      </c>
      <c r="L3852" s="61" t="str">
        <f aca="false">IF(J3852="PosK",SUMIFS(K:K,J:J,"PosK",H:H,H3852),"")</f>
        <v/>
      </c>
      <c r="M3852" s="61" t="str">
        <f aca="false">IF(J3852="PosK",SUMIFS(K:K,J:J,"NegK",H:H,H3852),"")</f>
        <v/>
      </c>
      <c r="N3852" s="61" t="str">
        <f aca="false">IF(J3852="PosK",SUMIFS(K:K,J:J,"eDNA",H:H,H3852),"")</f>
        <v/>
      </c>
      <c r="Q3852" s="62"/>
    </row>
    <row r="3853" customFormat="false" ht="14.25" hidden="false" customHeight="false" outlineLevel="0" collapsed="false">
      <c r="A3853" s="0" t="s">
        <v>776</v>
      </c>
      <c r="B3853" s="52" t="s">
        <v>775</v>
      </c>
      <c r="C3853" s="52" t="s">
        <v>751</v>
      </c>
      <c r="D3853" s="53" t="n">
        <v>0.1</v>
      </c>
      <c r="E3853" s="53" t="s">
        <v>748</v>
      </c>
      <c r="F3853" s="0" t="s">
        <v>1382</v>
      </c>
      <c r="G3853" s="0" t="str">
        <f aca="false">LEFT(B3853,2)</f>
        <v>04</v>
      </c>
      <c r="H3853" s="0" t="str">
        <f aca="false">I3853&amp;"_"&amp;G3853&amp;"_"&amp;F3853</f>
        <v>GroenbrogetTudse_04_20181121_DL2018076_BorupgaardGym_koersel1</v>
      </c>
      <c r="I3853" s="61" t="str">
        <f aca="false">MID(RIGHT(B3853,LEN(B3853)-3),1,FIND("_",RIGHT(B3853,LEN(B3853)-3))-1)</f>
        <v>GroenbrogetTudse</v>
      </c>
      <c r="J3853" s="61" t="str">
        <f aca="false">TRIM(SUBSTITUTE(RIGHT(B3853,FIND(I3853,B3853)+1),"_",""))</f>
        <v>eDNA</v>
      </c>
      <c r="K3853" s="0" t="str">
        <f aca="false">IFERROR(VALUE(SUBSTITUTE(E3853,".",",")),E3853)</f>
        <v>No Ct</v>
      </c>
      <c r="L3853" s="61" t="str">
        <f aca="false">IF(J3853="PosK",SUMIFS(K:K,J:J,"PosK",H:H,H3853),"")</f>
        <v/>
      </c>
      <c r="M3853" s="61" t="str">
        <f aca="false">IF(J3853="PosK",SUMIFS(K:K,J:J,"NegK",H:H,H3853),"")</f>
        <v/>
      </c>
      <c r="N3853" s="61" t="str">
        <f aca="false">IF(J3853="PosK",SUMIFS(K:K,J:J,"eDNA",H:H,H3853),"")</f>
        <v/>
      </c>
      <c r="P3853" s="62"/>
      <c r="T3853" s="63"/>
      <c r="W3853" s="64"/>
    </row>
    <row r="3854" customFormat="false" ht="14.25" hidden="false" customHeight="false" outlineLevel="0" collapsed="false">
      <c r="A3854" s="0" t="s">
        <v>778</v>
      </c>
      <c r="B3854" s="52" t="s">
        <v>779</v>
      </c>
      <c r="C3854" s="52" t="s">
        <v>743</v>
      </c>
      <c r="D3854" s="53" t="n">
        <v>0.1</v>
      </c>
      <c r="E3854" s="53" t="n">
        <v>27.03</v>
      </c>
      <c r="F3854" s="0" t="s">
        <v>1382</v>
      </c>
      <c r="G3854" s="0" t="str">
        <f aca="false">LEFT(B3854,2)</f>
        <v>05</v>
      </c>
      <c r="H3854" s="0" t="str">
        <f aca="false">I3854&amp;"_"&amp;G3854&amp;"_"&amp;F3854</f>
        <v>Loevfroe_05_20181121_DL2018076_BorupgaardGym_koersel1</v>
      </c>
      <c r="I3854" s="61" t="str">
        <f aca="false">MID(RIGHT(B3854,LEN(B3854)-3),1,FIND("_",RIGHT(B3854,LEN(B3854)-3))-1)</f>
        <v>Loevfroe</v>
      </c>
      <c r="J3854" s="61" t="str">
        <f aca="false">TRIM(SUBSTITUTE(RIGHT(B3854,FIND(I3854,B3854)+1),"_",""))</f>
        <v>PosK</v>
      </c>
      <c r="K3854" s="0" t="n">
        <f aca="false">IFERROR(VALUE(SUBSTITUTE(E3854,".",",")),E3854)</f>
        <v>27.03</v>
      </c>
      <c r="L3854" s="61" t="n">
        <f aca="false">IF(J3854="PosK",SUMIFS(K:K,J:J,"PosK",H:H,H3854),"")</f>
        <v>27.03</v>
      </c>
      <c r="M3854" s="61" t="n">
        <f aca="false">IF(J3854="PosK",SUMIFS(K:K,J:J,"NegK",H:H,H3854),"")</f>
        <v>0</v>
      </c>
      <c r="N3854" s="61" t="n">
        <f aca="false">IF(J3854="PosK",SUMIFS(K:K,J:J,"eDNA",H:H,H3854),"")</f>
        <v>0</v>
      </c>
      <c r="P3854" s="62" t="n">
        <f aca="false">IF(K3856="No Ct",0,K3856)</f>
        <v>0</v>
      </c>
      <c r="Q3854" s="62" t="n">
        <f aca="false">IF(K3857="No Ct",0,K3857)</f>
        <v>0</v>
      </c>
      <c r="R3854" s="0" t="str">
        <f aca="false">IF(AND(L3854&gt;0,M3854=0),"Valid","Invalid")</f>
        <v>Valid</v>
      </c>
      <c r="S3854" s="0" t="str">
        <f aca="false">IF(OR(P3854&gt;1,Q3854&gt;1),"Present","Absent")</f>
        <v>Absent</v>
      </c>
      <c r="T3854" s="63" t="str">
        <f aca="false">IF(OR(AND(P3854&gt;1,P3854&lt;41),AND(Q3854&gt;1,Q3854&lt;41)),"Ct&lt;41","Ct&gt;41")</f>
        <v>Ct&gt;41</v>
      </c>
      <c r="U3854" s="0" t="str">
        <f aca="false">I3854</f>
        <v>Loevfroe</v>
      </c>
      <c r="V3854" s="0" t="str">
        <f aca="false">MID(F3854,10,9)</f>
        <v>DL2018076</v>
      </c>
      <c r="W3854" s="64" t="str">
        <f aca="false">V3854&amp;"_"&amp;U3854&amp;"_"&amp;R3854&amp;"_"&amp;S3854&amp;"_"&amp;T3854</f>
        <v>DL2018076_Loevfroe_Valid_Absent_Ct&gt;41</v>
      </c>
    </row>
    <row r="3855" customFormat="false" ht="14.25" hidden="false" customHeight="false" outlineLevel="0" collapsed="false">
      <c r="A3855" s="0" t="s">
        <v>780</v>
      </c>
      <c r="B3855" s="52" t="s">
        <v>781</v>
      </c>
      <c r="C3855" s="52" t="s">
        <v>747</v>
      </c>
      <c r="D3855" s="53" t="n">
        <v>0.1</v>
      </c>
      <c r="E3855" s="53" t="s">
        <v>748</v>
      </c>
      <c r="F3855" s="0" t="s">
        <v>1382</v>
      </c>
      <c r="G3855" s="0" t="str">
        <f aca="false">LEFT(B3855,2)</f>
        <v>05</v>
      </c>
      <c r="H3855" s="0" t="str">
        <f aca="false">I3855&amp;"_"&amp;G3855&amp;"_"&amp;F3855</f>
        <v>Loevfroe_05_20181121_DL2018076_BorupgaardGym_koersel1</v>
      </c>
      <c r="I3855" s="61" t="str">
        <f aca="false">MID(RIGHT(B3855,LEN(B3855)-3),1,FIND("_",RIGHT(B3855,LEN(B3855)-3))-1)</f>
        <v>Loevfroe</v>
      </c>
      <c r="J3855" s="61" t="str">
        <f aca="false">TRIM(SUBSTITUTE(RIGHT(B3855,FIND(I3855,B3855)+1),"_",""))</f>
        <v>NegK</v>
      </c>
      <c r="K3855" s="0" t="str">
        <f aca="false">IFERROR(VALUE(SUBSTITUTE(E3855,".",",")),E3855)</f>
        <v>No Ct</v>
      </c>
      <c r="L3855" s="61" t="str">
        <f aca="false">IF(J3855="PosK",SUMIFS(K:K,J:J,"PosK",H:H,H3855),"")</f>
        <v/>
      </c>
      <c r="M3855" s="61" t="str">
        <f aca="false">IF(J3855="PosK",SUMIFS(K:K,J:J,"NegK",H:H,H3855),"")</f>
        <v/>
      </c>
      <c r="N3855" s="61" t="str">
        <f aca="false">IF(J3855="PosK",SUMIFS(K:K,J:J,"eDNA",H:H,H3855),"")</f>
        <v/>
      </c>
    </row>
    <row r="3856" customFormat="false" ht="14.25" hidden="false" customHeight="false" outlineLevel="0" collapsed="false">
      <c r="A3856" s="0" t="s">
        <v>782</v>
      </c>
      <c r="B3856" s="52" t="s">
        <v>783</v>
      </c>
      <c r="C3856" s="52" t="s">
        <v>751</v>
      </c>
      <c r="D3856" s="53" t="n">
        <v>0.1</v>
      </c>
      <c r="E3856" s="53" t="s">
        <v>748</v>
      </c>
      <c r="F3856" s="0" t="s">
        <v>1382</v>
      </c>
      <c r="G3856" s="0" t="str">
        <f aca="false">LEFT(B3856,2)</f>
        <v>05</v>
      </c>
      <c r="H3856" s="0" t="str">
        <f aca="false">I3856&amp;"_"&amp;G3856&amp;"_"&amp;F3856</f>
        <v>Loevfroe_05_20181121_DL2018076_BorupgaardGym_koersel1</v>
      </c>
      <c r="I3856" s="61" t="str">
        <f aca="false">MID(RIGHT(B3856,LEN(B3856)-3),1,FIND("_",RIGHT(B3856,LEN(B3856)-3))-1)</f>
        <v>Loevfroe</v>
      </c>
      <c r="J3856" s="61" t="str">
        <f aca="false">TRIM(SUBSTITUTE(RIGHT(B3856,FIND(I3856,B3856)+1),"_",""))</f>
        <v>eDNA</v>
      </c>
      <c r="K3856" s="0" t="str">
        <f aca="false">IFERROR(VALUE(SUBSTITUTE(E3856,".",",")),E3856)</f>
        <v>No Ct</v>
      </c>
      <c r="L3856" s="61" t="str">
        <f aca="false">IF(J3856="PosK",SUMIFS(K:K,J:J,"PosK",H:H,H3856),"")</f>
        <v/>
      </c>
      <c r="M3856" s="61" t="str">
        <f aca="false">IF(J3856="PosK",SUMIFS(K:K,J:J,"NegK",H:H,H3856),"")</f>
        <v/>
      </c>
      <c r="N3856" s="61" t="str">
        <f aca="false">IF(J3856="PosK",SUMIFS(K:K,J:J,"eDNA",H:H,H3856),"")</f>
        <v/>
      </c>
      <c r="Q3856" s="62"/>
    </row>
    <row r="3857" customFormat="false" ht="14.25" hidden="false" customHeight="false" outlineLevel="0" collapsed="false">
      <c r="A3857" s="0" t="s">
        <v>784</v>
      </c>
      <c r="B3857" s="52" t="s">
        <v>783</v>
      </c>
      <c r="C3857" s="52" t="s">
        <v>751</v>
      </c>
      <c r="D3857" s="53" t="n">
        <v>0.1</v>
      </c>
      <c r="E3857" s="53" t="s">
        <v>748</v>
      </c>
      <c r="F3857" s="0" t="s">
        <v>1382</v>
      </c>
      <c r="G3857" s="0" t="str">
        <f aca="false">LEFT(B3857,2)</f>
        <v>05</v>
      </c>
      <c r="H3857" s="0" t="str">
        <f aca="false">I3857&amp;"_"&amp;G3857&amp;"_"&amp;F3857</f>
        <v>Loevfroe_05_20181121_DL2018076_BorupgaardGym_koersel1</v>
      </c>
      <c r="I3857" s="61" t="str">
        <f aca="false">MID(RIGHT(B3857,LEN(B3857)-3),1,FIND("_",RIGHT(B3857,LEN(B3857)-3))-1)</f>
        <v>Loevfroe</v>
      </c>
      <c r="J3857" s="61" t="str">
        <f aca="false">TRIM(SUBSTITUTE(RIGHT(B3857,FIND(I3857,B3857)+1),"_",""))</f>
        <v>eDNA</v>
      </c>
      <c r="K3857" s="0" t="str">
        <f aca="false">IFERROR(VALUE(SUBSTITUTE(E3857,".",",")),E3857)</f>
        <v>No Ct</v>
      </c>
      <c r="L3857" s="61" t="str">
        <f aca="false">IF(J3857="PosK",SUMIFS(K:K,J:J,"PosK",H:H,H3857),"")</f>
        <v/>
      </c>
      <c r="M3857" s="61" t="str">
        <f aca="false">IF(J3857="PosK",SUMIFS(K:K,J:J,"NegK",H:H,H3857),"")</f>
        <v/>
      </c>
      <c r="N3857" s="61" t="str">
        <f aca="false">IF(J3857="PosK",SUMIFS(K:K,J:J,"eDNA",H:H,H3857),"")</f>
        <v/>
      </c>
      <c r="P3857" s="62"/>
      <c r="T3857" s="63"/>
      <c r="W3857" s="64"/>
    </row>
    <row r="3858" customFormat="false" ht="14.25" hidden="false" customHeight="false" outlineLevel="0" collapsed="false">
      <c r="A3858" s="0" t="s">
        <v>786</v>
      </c>
      <c r="B3858" s="52" t="s">
        <v>787</v>
      </c>
      <c r="C3858" s="52" t="s">
        <v>743</v>
      </c>
      <c r="D3858" s="53" t="n">
        <v>0.1</v>
      </c>
      <c r="E3858" s="53" t="n">
        <v>33.05</v>
      </c>
      <c r="F3858" s="0" t="s">
        <v>1382</v>
      </c>
      <c r="G3858" s="0" t="str">
        <f aca="false">LEFT(B3858,2)</f>
        <v>06</v>
      </c>
      <c r="H3858" s="0" t="str">
        <f aca="false">I3858&amp;"_"&amp;G3858&amp;"_"&amp;F3858</f>
        <v>Springfroe_06_20181121_DL2018076_BorupgaardGym_koersel1</v>
      </c>
      <c r="I3858" s="61" t="str">
        <f aca="false">MID(RIGHT(B3858,LEN(B3858)-3),1,FIND("_",RIGHT(B3858,LEN(B3858)-3))-1)</f>
        <v>Springfroe</v>
      </c>
      <c r="J3858" s="61" t="str">
        <f aca="false">TRIM(SUBSTITUTE(RIGHT(B3858,FIND(I3858,B3858)+1),"_",""))</f>
        <v>PosK</v>
      </c>
      <c r="K3858" s="0" t="n">
        <f aca="false">IFERROR(VALUE(SUBSTITUTE(E3858,".",",")),E3858)</f>
        <v>33.05</v>
      </c>
      <c r="L3858" s="61" t="n">
        <f aca="false">IF(J3858="PosK",SUMIFS(K:K,J:J,"PosK",H:H,H3858),"")</f>
        <v>33.05</v>
      </c>
      <c r="M3858" s="61" t="n">
        <f aca="false">IF(J3858="PosK",SUMIFS(K:K,J:J,"NegK",H:H,H3858),"")</f>
        <v>0</v>
      </c>
      <c r="N3858" s="61" t="n">
        <f aca="false">IF(J3858="PosK",SUMIFS(K:K,J:J,"eDNA",H:H,H3858),"")</f>
        <v>0</v>
      </c>
      <c r="P3858" s="62" t="n">
        <f aca="false">IF(K3860="No Ct",0,K3860)</f>
        <v>0</v>
      </c>
      <c r="Q3858" s="62" t="n">
        <f aca="false">IF(K3861="No Ct",0,K3861)</f>
        <v>0</v>
      </c>
      <c r="R3858" s="0" t="str">
        <f aca="false">IF(AND(L3858&gt;0,M3858=0),"Valid","Invalid")</f>
        <v>Valid</v>
      </c>
      <c r="S3858" s="0" t="str">
        <f aca="false">IF(OR(P3858&gt;1,Q3858&gt;1),"Present","Absent")</f>
        <v>Absent</v>
      </c>
      <c r="T3858" s="63" t="str">
        <f aca="false">IF(OR(AND(P3858&gt;1,P3858&lt;41),AND(Q3858&gt;1,Q3858&lt;41)),"Ct&lt;41","Ct&gt;41")</f>
        <v>Ct&gt;41</v>
      </c>
      <c r="U3858" s="0" t="str">
        <f aca="false">I3858</f>
        <v>Springfroe</v>
      </c>
      <c r="V3858" s="0" t="str">
        <f aca="false">MID(F3858,10,9)</f>
        <v>DL2018076</v>
      </c>
      <c r="W3858" s="64" t="str">
        <f aca="false">V3858&amp;"_"&amp;U3858&amp;"_"&amp;R3858&amp;"_"&amp;S3858&amp;"_"&amp;T3858</f>
        <v>DL2018076_Springfroe_Valid_Absent_Ct&gt;41</v>
      </c>
    </row>
    <row r="3859" customFormat="false" ht="14.25" hidden="false" customHeight="false" outlineLevel="0" collapsed="false">
      <c r="A3859" s="0" t="s">
        <v>788</v>
      </c>
      <c r="B3859" s="52" t="s">
        <v>789</v>
      </c>
      <c r="C3859" s="52" t="s">
        <v>747</v>
      </c>
      <c r="D3859" s="53" t="n">
        <v>0.1</v>
      </c>
      <c r="E3859" s="53" t="s">
        <v>748</v>
      </c>
      <c r="F3859" s="0" t="s">
        <v>1382</v>
      </c>
      <c r="G3859" s="0" t="str">
        <f aca="false">LEFT(B3859,2)</f>
        <v>06</v>
      </c>
      <c r="H3859" s="0" t="str">
        <f aca="false">I3859&amp;"_"&amp;G3859&amp;"_"&amp;F3859</f>
        <v>Springfroe_06_20181121_DL2018076_BorupgaardGym_koersel1</v>
      </c>
      <c r="I3859" s="61" t="str">
        <f aca="false">MID(RIGHT(B3859,LEN(B3859)-3),1,FIND("_",RIGHT(B3859,LEN(B3859)-3))-1)</f>
        <v>Springfroe</v>
      </c>
      <c r="J3859" s="61" t="str">
        <f aca="false">TRIM(SUBSTITUTE(RIGHT(B3859,FIND(I3859,B3859)+1),"_",""))</f>
        <v>NegK</v>
      </c>
      <c r="K3859" s="0" t="str">
        <f aca="false">IFERROR(VALUE(SUBSTITUTE(E3859,".",",")),E3859)</f>
        <v>No Ct</v>
      </c>
      <c r="L3859" s="61" t="str">
        <f aca="false">IF(J3859="PosK",SUMIFS(K:K,J:J,"PosK",H:H,H3859),"")</f>
        <v/>
      </c>
      <c r="M3859" s="61" t="str">
        <f aca="false">IF(J3859="PosK",SUMIFS(K:K,J:J,"NegK",H:H,H3859),"")</f>
        <v/>
      </c>
      <c r="N3859" s="61" t="str">
        <f aca="false">IF(J3859="PosK",SUMIFS(K:K,J:J,"eDNA",H:H,H3859),"")</f>
        <v/>
      </c>
    </row>
    <row r="3860" customFormat="false" ht="14.25" hidden="false" customHeight="false" outlineLevel="0" collapsed="false">
      <c r="A3860" s="0" t="s">
        <v>790</v>
      </c>
      <c r="B3860" s="52" t="s">
        <v>791</v>
      </c>
      <c r="C3860" s="52" t="s">
        <v>751</v>
      </c>
      <c r="D3860" s="53" t="n">
        <v>0.1</v>
      </c>
      <c r="E3860" s="53" t="s">
        <v>748</v>
      </c>
      <c r="F3860" s="0" t="s">
        <v>1382</v>
      </c>
      <c r="G3860" s="0" t="str">
        <f aca="false">LEFT(B3860,2)</f>
        <v>06</v>
      </c>
      <c r="H3860" s="0" t="str">
        <f aca="false">I3860&amp;"_"&amp;G3860&amp;"_"&amp;F3860</f>
        <v>Springfroe_06_20181121_DL2018076_BorupgaardGym_koersel1</v>
      </c>
      <c r="I3860" s="61" t="str">
        <f aca="false">MID(RIGHT(B3860,LEN(B3860)-3),1,FIND("_",RIGHT(B3860,LEN(B3860)-3))-1)</f>
        <v>Springfroe</v>
      </c>
      <c r="J3860" s="61" t="str">
        <f aca="false">TRIM(SUBSTITUTE(RIGHT(B3860,FIND(I3860,B3860)+1),"_",""))</f>
        <v>eDNA</v>
      </c>
      <c r="K3860" s="0" t="str">
        <f aca="false">IFERROR(VALUE(SUBSTITUTE(E3860,".",",")),E3860)</f>
        <v>No Ct</v>
      </c>
      <c r="L3860" s="61" t="str">
        <f aca="false">IF(J3860="PosK",SUMIFS(K:K,J:J,"PosK",H:H,H3860),"")</f>
        <v/>
      </c>
      <c r="M3860" s="61" t="str">
        <f aca="false">IF(J3860="PosK",SUMIFS(K:K,J:J,"NegK",H:H,H3860),"")</f>
        <v/>
      </c>
      <c r="N3860" s="61" t="str">
        <f aca="false">IF(J3860="PosK",SUMIFS(K:K,J:J,"eDNA",H:H,H3860),"")</f>
        <v/>
      </c>
      <c r="Q3860" s="62"/>
    </row>
    <row r="3861" customFormat="false" ht="14.25" hidden="false" customHeight="false" outlineLevel="0" collapsed="false">
      <c r="A3861" s="0" t="s">
        <v>792</v>
      </c>
      <c r="B3861" s="52" t="s">
        <v>791</v>
      </c>
      <c r="C3861" s="52" t="s">
        <v>751</v>
      </c>
      <c r="D3861" s="53" t="n">
        <v>0.1</v>
      </c>
      <c r="E3861" s="53" t="s">
        <v>748</v>
      </c>
      <c r="F3861" s="0" t="s">
        <v>1382</v>
      </c>
      <c r="G3861" s="0" t="str">
        <f aca="false">LEFT(B3861,2)</f>
        <v>06</v>
      </c>
      <c r="H3861" s="0" t="str">
        <f aca="false">I3861&amp;"_"&amp;G3861&amp;"_"&amp;F3861</f>
        <v>Springfroe_06_20181121_DL2018076_BorupgaardGym_koersel1</v>
      </c>
      <c r="I3861" s="61" t="str">
        <f aca="false">MID(RIGHT(B3861,LEN(B3861)-3),1,FIND("_",RIGHT(B3861,LEN(B3861)-3))-1)</f>
        <v>Springfroe</v>
      </c>
      <c r="J3861" s="61" t="str">
        <f aca="false">TRIM(SUBSTITUTE(RIGHT(B3861,FIND(I3861,B3861)+1),"_",""))</f>
        <v>eDNA</v>
      </c>
      <c r="K3861" s="0" t="str">
        <f aca="false">IFERROR(VALUE(SUBSTITUTE(E3861,".",",")),E3861)</f>
        <v>No Ct</v>
      </c>
      <c r="L3861" s="61" t="str">
        <f aca="false">IF(J3861="PosK",SUMIFS(K:K,J:J,"PosK",H:H,H3861),"")</f>
        <v/>
      </c>
      <c r="M3861" s="61" t="str">
        <f aca="false">IF(J3861="PosK",SUMIFS(K:K,J:J,"NegK",H:H,H3861),"")</f>
        <v/>
      </c>
      <c r="N3861" s="61" t="str">
        <f aca="false">IF(J3861="PosK",SUMIFS(K:K,J:J,"eDNA",H:H,H3861),"")</f>
        <v/>
      </c>
      <c r="P3861" s="62"/>
      <c r="T3861" s="63"/>
      <c r="W3861" s="64"/>
    </row>
    <row r="3862" customFormat="false" ht="14.25" hidden="false" customHeight="false" outlineLevel="0" collapsed="false">
      <c r="A3862" s="0" t="s">
        <v>794</v>
      </c>
      <c r="B3862" s="52" t="s">
        <v>960</v>
      </c>
      <c r="C3862" s="52" t="s">
        <v>743</v>
      </c>
      <c r="D3862" s="53" t="n">
        <v>0.1</v>
      </c>
      <c r="E3862" s="53" t="n">
        <v>33.3</v>
      </c>
      <c r="F3862" s="0" t="s">
        <v>1382</v>
      </c>
      <c r="G3862" s="0" t="str">
        <f aca="false">LEFT(B3862,2)</f>
        <v>07</v>
      </c>
      <c r="H3862" s="0" t="str">
        <f aca="false">I3862&amp;"_"&amp;G3862&amp;"_"&amp;F3862</f>
        <v>Springfroe_07_20181121_DL2018076_BorupgaardGym_koersel1</v>
      </c>
      <c r="I3862" s="61" t="str">
        <f aca="false">MID(RIGHT(B3862,LEN(B3862)-3),1,FIND("_",RIGHT(B3862,LEN(B3862)-3))-1)</f>
        <v>Springfroe</v>
      </c>
      <c r="J3862" s="61" t="str">
        <f aca="false">TRIM(SUBSTITUTE(RIGHT(B3862,FIND(I3862,B3862)+1),"_",""))</f>
        <v>PosK</v>
      </c>
      <c r="K3862" s="0" t="n">
        <f aca="false">IFERROR(VALUE(SUBSTITUTE(E3862,".",",")),E3862)</f>
        <v>33.3</v>
      </c>
      <c r="L3862" s="61" t="n">
        <f aca="false">IF(J3862="PosK",SUMIFS(K:K,J:J,"PosK",H:H,H3862),"")</f>
        <v>33.3</v>
      </c>
      <c r="M3862" s="61" t="n">
        <f aca="false">IF(J3862="PosK",SUMIFS(K:K,J:J,"NegK",H:H,H3862),"")</f>
        <v>0</v>
      </c>
      <c r="N3862" s="61" t="n">
        <f aca="false">IF(J3862="PosK",SUMIFS(K:K,J:J,"eDNA",H:H,H3862),"")</f>
        <v>0</v>
      </c>
      <c r="P3862" s="62" t="n">
        <f aca="false">IF(K3864="No Ct",0,K3864)</f>
        <v>0</v>
      </c>
      <c r="Q3862" s="62" t="n">
        <f aca="false">IF(K3865="No Ct",0,K3865)</f>
        <v>0</v>
      </c>
      <c r="R3862" s="0" t="str">
        <f aca="false">IF(AND(L3862&gt;0,M3862=0),"Valid","Invalid")</f>
        <v>Valid</v>
      </c>
      <c r="S3862" s="0" t="str">
        <f aca="false">IF(OR(P3862&gt;1,Q3862&gt;1),"Present","Absent")</f>
        <v>Absent</v>
      </c>
      <c r="T3862" s="63" t="str">
        <f aca="false">IF(OR(AND(P3862&gt;1,P3862&lt;41),AND(Q3862&gt;1,Q3862&lt;41)),"Ct&lt;41","Ct&gt;41")</f>
        <v>Ct&gt;41</v>
      </c>
      <c r="U3862" s="0" t="str">
        <f aca="false">I3862</f>
        <v>Springfroe</v>
      </c>
      <c r="V3862" s="0" t="str">
        <f aca="false">MID(F3862,10,9)</f>
        <v>DL2018076</v>
      </c>
      <c r="W3862" s="64" t="str">
        <f aca="false">V3862&amp;"_"&amp;U3862&amp;"_"&amp;R3862&amp;"_"&amp;S3862&amp;"_"&amp;T3862</f>
        <v>DL2018076_Springfroe_Valid_Absent_Ct&gt;41</v>
      </c>
    </row>
    <row r="3863" customFormat="false" ht="14.25" hidden="false" customHeight="false" outlineLevel="0" collapsed="false">
      <c r="A3863" s="0" t="s">
        <v>796</v>
      </c>
      <c r="B3863" s="52" t="s">
        <v>961</v>
      </c>
      <c r="C3863" s="52" t="s">
        <v>747</v>
      </c>
      <c r="D3863" s="53" t="n">
        <v>0.1</v>
      </c>
      <c r="E3863" s="53" t="s">
        <v>748</v>
      </c>
      <c r="F3863" s="0" t="s">
        <v>1382</v>
      </c>
      <c r="G3863" s="0" t="str">
        <f aca="false">LEFT(B3863,2)</f>
        <v>07</v>
      </c>
      <c r="H3863" s="0" t="str">
        <f aca="false">I3863&amp;"_"&amp;G3863&amp;"_"&amp;F3863</f>
        <v>Springfroe_07_20181121_DL2018076_BorupgaardGym_koersel1</v>
      </c>
      <c r="I3863" s="61" t="str">
        <f aca="false">MID(RIGHT(B3863,LEN(B3863)-3),1,FIND("_",RIGHT(B3863,LEN(B3863)-3))-1)</f>
        <v>Springfroe</v>
      </c>
      <c r="J3863" s="61" t="str">
        <f aca="false">TRIM(SUBSTITUTE(RIGHT(B3863,FIND(I3863,B3863)+1),"_",""))</f>
        <v>NegK</v>
      </c>
      <c r="K3863" s="0" t="str">
        <f aca="false">IFERROR(VALUE(SUBSTITUTE(E3863,".",",")),E3863)</f>
        <v>No Ct</v>
      </c>
      <c r="L3863" s="61" t="str">
        <f aca="false">IF(J3863="PosK",SUMIFS(K:K,J:J,"PosK",H:H,H3863),"")</f>
        <v/>
      </c>
      <c r="M3863" s="61" t="str">
        <f aca="false">IF(J3863="PosK",SUMIFS(K:K,J:J,"NegK",H:H,H3863),"")</f>
        <v/>
      </c>
      <c r="N3863" s="61" t="str">
        <f aca="false">IF(J3863="PosK",SUMIFS(K:K,J:J,"eDNA",H:H,H3863),"")</f>
        <v/>
      </c>
    </row>
    <row r="3864" customFormat="false" ht="14.25" hidden="false" customHeight="false" outlineLevel="0" collapsed="false">
      <c r="A3864" s="0" t="s">
        <v>798</v>
      </c>
      <c r="B3864" s="52" t="s">
        <v>962</v>
      </c>
      <c r="C3864" s="52" t="s">
        <v>751</v>
      </c>
      <c r="D3864" s="53" t="n">
        <v>0.1</v>
      </c>
      <c r="E3864" s="53" t="s">
        <v>748</v>
      </c>
      <c r="F3864" s="0" t="s">
        <v>1382</v>
      </c>
      <c r="G3864" s="0" t="str">
        <f aca="false">LEFT(B3864,2)</f>
        <v>07</v>
      </c>
      <c r="H3864" s="0" t="str">
        <f aca="false">I3864&amp;"_"&amp;G3864&amp;"_"&amp;F3864</f>
        <v>Springfroe_07_20181121_DL2018076_BorupgaardGym_koersel1</v>
      </c>
      <c r="I3864" s="61" t="str">
        <f aca="false">MID(RIGHT(B3864,LEN(B3864)-3),1,FIND("_",RIGHT(B3864,LEN(B3864)-3))-1)</f>
        <v>Springfroe</v>
      </c>
      <c r="J3864" s="61" t="str">
        <f aca="false">TRIM(SUBSTITUTE(RIGHT(B3864,FIND(I3864,B3864)+1),"_",""))</f>
        <v>eDNA</v>
      </c>
      <c r="K3864" s="0" t="str">
        <f aca="false">IFERROR(VALUE(SUBSTITUTE(E3864,".",",")),E3864)</f>
        <v>No Ct</v>
      </c>
      <c r="L3864" s="61" t="str">
        <f aca="false">IF(J3864="PosK",SUMIFS(K:K,J:J,"PosK",H:H,H3864),"")</f>
        <v/>
      </c>
      <c r="M3864" s="61" t="str">
        <f aca="false">IF(J3864="PosK",SUMIFS(K:K,J:J,"NegK",H:H,H3864),"")</f>
        <v/>
      </c>
      <c r="N3864" s="61" t="str">
        <f aca="false">IF(J3864="PosK",SUMIFS(K:K,J:J,"eDNA",H:H,H3864),"")</f>
        <v/>
      </c>
      <c r="Q3864" s="62"/>
    </row>
    <row r="3865" customFormat="false" ht="14.25" hidden="false" customHeight="false" outlineLevel="0" collapsed="false">
      <c r="A3865" s="0" t="s">
        <v>800</v>
      </c>
      <c r="B3865" s="52" t="s">
        <v>962</v>
      </c>
      <c r="C3865" s="52" t="s">
        <v>751</v>
      </c>
      <c r="D3865" s="53" t="n">
        <v>0.1</v>
      </c>
      <c r="E3865" s="53" t="s">
        <v>748</v>
      </c>
      <c r="F3865" s="0" t="s">
        <v>1382</v>
      </c>
      <c r="G3865" s="0" t="str">
        <f aca="false">LEFT(B3865,2)</f>
        <v>07</v>
      </c>
      <c r="H3865" s="0" t="str">
        <f aca="false">I3865&amp;"_"&amp;G3865&amp;"_"&amp;F3865</f>
        <v>Springfroe_07_20181121_DL2018076_BorupgaardGym_koersel1</v>
      </c>
      <c r="I3865" s="61" t="str">
        <f aca="false">MID(RIGHT(B3865,LEN(B3865)-3),1,FIND("_",RIGHT(B3865,LEN(B3865)-3))-1)</f>
        <v>Springfroe</v>
      </c>
      <c r="J3865" s="61" t="str">
        <f aca="false">TRIM(SUBSTITUTE(RIGHT(B3865,FIND(I3865,B3865)+1),"_",""))</f>
        <v>eDNA</v>
      </c>
      <c r="K3865" s="0" t="str">
        <f aca="false">IFERROR(VALUE(SUBSTITUTE(E3865,".",",")),E3865)</f>
        <v>No Ct</v>
      </c>
      <c r="L3865" s="61" t="str">
        <f aca="false">IF(J3865="PosK",SUMIFS(K:K,J:J,"PosK",H:H,H3865),"")</f>
        <v/>
      </c>
      <c r="M3865" s="61" t="str">
        <f aca="false">IF(J3865="PosK",SUMIFS(K:K,J:J,"NegK",H:H,H3865),"")</f>
        <v/>
      </c>
      <c r="N3865" s="61" t="str">
        <f aca="false">IF(J3865="PosK",SUMIFS(K:K,J:J,"eDNA",H:H,H3865),"")</f>
        <v/>
      </c>
      <c r="P3865" s="62"/>
      <c r="T3865" s="63"/>
      <c r="W3865" s="64"/>
    </row>
    <row r="3866" customFormat="false" ht="14.25" hidden="false" customHeight="false" outlineLevel="0" collapsed="false">
      <c r="A3866" s="0" t="s">
        <v>802</v>
      </c>
      <c r="B3866" s="52" t="s">
        <v>964</v>
      </c>
      <c r="C3866" s="52" t="s">
        <v>743</v>
      </c>
      <c r="D3866" s="53" t="n">
        <v>0.1</v>
      </c>
      <c r="E3866" s="53" t="n">
        <v>28.81</v>
      </c>
      <c r="F3866" s="0" t="s">
        <v>1382</v>
      </c>
      <c r="G3866" s="0" t="str">
        <f aca="false">LEFT(B3866,2)</f>
        <v>08</v>
      </c>
      <c r="H3866" s="0" t="str">
        <f aca="false">I3866&amp;"_"&amp;G3866&amp;"_"&amp;F3866</f>
        <v>Klokkefroe_08_20181121_DL2018076_BorupgaardGym_koersel1</v>
      </c>
      <c r="I3866" s="61" t="str">
        <f aca="false">MID(RIGHT(B3866,LEN(B3866)-3),1,FIND("_",RIGHT(B3866,LEN(B3866)-3))-1)</f>
        <v>Klokkefroe</v>
      </c>
      <c r="J3866" s="61" t="str">
        <f aca="false">TRIM(SUBSTITUTE(RIGHT(B3866,FIND(I3866,B3866)+1),"_",""))</f>
        <v>PosK</v>
      </c>
      <c r="K3866" s="0" t="n">
        <f aca="false">IFERROR(VALUE(SUBSTITUTE(E3866,".",",")),E3866)</f>
        <v>28.81</v>
      </c>
      <c r="L3866" s="61" t="n">
        <f aca="false">IF(J3866="PosK",SUMIFS(K:K,J:J,"PosK",H:H,H3866),"")</f>
        <v>28.81</v>
      </c>
      <c r="M3866" s="61" t="n">
        <f aca="false">IF(J3866="PosK",SUMIFS(K:K,J:J,"NegK",H:H,H3866),"")</f>
        <v>0</v>
      </c>
      <c r="N3866" s="61" t="n">
        <f aca="false">IF(J3866="PosK",SUMIFS(K:K,J:J,"eDNA",H:H,H3866),"")</f>
        <v>0</v>
      </c>
      <c r="P3866" s="62" t="n">
        <f aca="false">IF(K3868="No Ct",0,K3868)</f>
        <v>0</v>
      </c>
      <c r="Q3866" s="62" t="n">
        <f aca="false">IF(K3869="No Ct",0,K3869)</f>
        <v>0</v>
      </c>
      <c r="R3866" s="0" t="str">
        <f aca="false">IF(AND(L3866&gt;0,M3866=0),"Valid","Invalid")</f>
        <v>Valid</v>
      </c>
      <c r="S3866" s="0" t="str">
        <f aca="false">IF(OR(P3866&gt;1,Q3866&gt;1),"Present","Absent")</f>
        <v>Absent</v>
      </c>
      <c r="T3866" s="63" t="str">
        <f aca="false">IF(OR(AND(P3866&gt;1,P3866&lt;41),AND(Q3866&gt;1,Q3866&lt;41)),"Ct&lt;41","Ct&gt;41")</f>
        <v>Ct&gt;41</v>
      </c>
      <c r="U3866" s="0" t="str">
        <f aca="false">I3866</f>
        <v>Klokkefroe</v>
      </c>
      <c r="V3866" s="0" t="str">
        <f aca="false">MID(F3866,10,9)</f>
        <v>DL2018076</v>
      </c>
      <c r="W3866" s="64" t="str">
        <f aca="false">V3866&amp;"_"&amp;U3866&amp;"_"&amp;R3866&amp;"_"&amp;S3866&amp;"_"&amp;T3866</f>
        <v>DL2018076_Klokkefroe_Valid_Absent_Ct&gt;41</v>
      </c>
    </row>
    <row r="3867" customFormat="false" ht="14.25" hidden="false" customHeight="false" outlineLevel="0" collapsed="false">
      <c r="A3867" s="0" t="s">
        <v>804</v>
      </c>
      <c r="B3867" s="52" t="s">
        <v>965</v>
      </c>
      <c r="C3867" s="52" t="s">
        <v>747</v>
      </c>
      <c r="D3867" s="53" t="n">
        <v>0.1</v>
      </c>
      <c r="E3867" s="53" t="s">
        <v>748</v>
      </c>
      <c r="F3867" s="0" t="s">
        <v>1382</v>
      </c>
      <c r="G3867" s="0" t="str">
        <f aca="false">LEFT(B3867,2)</f>
        <v>08</v>
      </c>
      <c r="H3867" s="0" t="str">
        <f aca="false">I3867&amp;"_"&amp;G3867&amp;"_"&amp;F3867</f>
        <v>Klokkefroe_08_20181121_DL2018076_BorupgaardGym_koersel1</v>
      </c>
      <c r="I3867" s="61" t="str">
        <f aca="false">MID(RIGHT(B3867,LEN(B3867)-3),1,FIND("_",RIGHT(B3867,LEN(B3867)-3))-1)</f>
        <v>Klokkefroe</v>
      </c>
      <c r="J3867" s="61" t="str">
        <f aca="false">TRIM(SUBSTITUTE(RIGHT(B3867,FIND(I3867,B3867)+1),"_",""))</f>
        <v>NegK</v>
      </c>
      <c r="K3867" s="0" t="str">
        <f aca="false">IFERROR(VALUE(SUBSTITUTE(E3867,".",",")),E3867)</f>
        <v>No Ct</v>
      </c>
      <c r="L3867" s="61" t="str">
        <f aca="false">IF(J3867="PosK",SUMIFS(K:K,J:J,"PosK",H:H,H3867),"")</f>
        <v/>
      </c>
      <c r="M3867" s="61" t="str">
        <f aca="false">IF(J3867="PosK",SUMIFS(K:K,J:J,"NegK",H:H,H3867),"")</f>
        <v/>
      </c>
      <c r="N3867" s="61" t="str">
        <f aca="false">IF(J3867="PosK",SUMIFS(K:K,J:J,"eDNA",H:H,H3867),"")</f>
        <v/>
      </c>
    </row>
    <row r="3868" customFormat="false" ht="14.25" hidden="false" customHeight="false" outlineLevel="0" collapsed="false">
      <c r="A3868" s="0" t="s">
        <v>806</v>
      </c>
      <c r="B3868" s="52" t="s">
        <v>966</v>
      </c>
      <c r="C3868" s="52" t="s">
        <v>751</v>
      </c>
      <c r="D3868" s="53" t="n">
        <v>0.1</v>
      </c>
      <c r="E3868" s="53" t="s">
        <v>748</v>
      </c>
      <c r="F3868" s="0" t="s">
        <v>1382</v>
      </c>
      <c r="G3868" s="0" t="str">
        <f aca="false">LEFT(B3868,2)</f>
        <v>08</v>
      </c>
      <c r="H3868" s="0" t="str">
        <f aca="false">I3868&amp;"_"&amp;G3868&amp;"_"&amp;F3868</f>
        <v>Klokkefroe_08_20181121_DL2018076_BorupgaardGym_koersel1</v>
      </c>
      <c r="I3868" s="61" t="str">
        <f aca="false">MID(RIGHT(B3868,LEN(B3868)-3),1,FIND("_",RIGHT(B3868,LEN(B3868)-3))-1)</f>
        <v>Klokkefroe</v>
      </c>
      <c r="J3868" s="61" t="str">
        <f aca="false">TRIM(SUBSTITUTE(RIGHT(B3868,FIND(I3868,B3868)+1),"_",""))</f>
        <v>eDNA</v>
      </c>
      <c r="K3868" s="0" t="str">
        <f aca="false">IFERROR(VALUE(SUBSTITUTE(E3868,".",",")),E3868)</f>
        <v>No Ct</v>
      </c>
      <c r="L3868" s="61" t="str">
        <f aca="false">IF(J3868="PosK",SUMIFS(K:K,J:J,"PosK",H:H,H3868),"")</f>
        <v/>
      </c>
      <c r="M3868" s="61" t="str">
        <f aca="false">IF(J3868="PosK",SUMIFS(K:K,J:J,"NegK",H:H,H3868),"")</f>
        <v/>
      </c>
      <c r="N3868" s="61" t="str">
        <f aca="false">IF(J3868="PosK",SUMIFS(K:K,J:J,"eDNA",H:H,H3868),"")</f>
        <v/>
      </c>
      <c r="Q3868" s="62"/>
    </row>
    <row r="3869" customFormat="false" ht="14.25" hidden="false" customHeight="false" outlineLevel="0" collapsed="false">
      <c r="A3869" s="0" t="s">
        <v>808</v>
      </c>
      <c r="B3869" s="52" t="s">
        <v>966</v>
      </c>
      <c r="C3869" s="52" t="s">
        <v>751</v>
      </c>
      <c r="D3869" s="53" t="n">
        <v>0.1</v>
      </c>
      <c r="E3869" s="53" t="s">
        <v>748</v>
      </c>
      <c r="F3869" s="0" t="s">
        <v>1382</v>
      </c>
      <c r="G3869" s="0" t="str">
        <f aca="false">LEFT(B3869,2)</f>
        <v>08</v>
      </c>
      <c r="H3869" s="0" t="str">
        <f aca="false">I3869&amp;"_"&amp;G3869&amp;"_"&amp;F3869</f>
        <v>Klokkefroe_08_20181121_DL2018076_BorupgaardGym_koersel1</v>
      </c>
      <c r="I3869" s="61" t="str">
        <f aca="false">MID(RIGHT(B3869,LEN(B3869)-3),1,FIND("_",RIGHT(B3869,LEN(B3869)-3))-1)</f>
        <v>Klokkefroe</v>
      </c>
      <c r="J3869" s="61" t="str">
        <f aca="false">TRIM(SUBSTITUTE(RIGHT(B3869,FIND(I3869,B3869)+1),"_",""))</f>
        <v>eDNA</v>
      </c>
      <c r="K3869" s="0" t="str">
        <f aca="false">IFERROR(VALUE(SUBSTITUTE(E3869,".",",")),E3869)</f>
        <v>No Ct</v>
      </c>
      <c r="L3869" s="61" t="str">
        <f aca="false">IF(J3869="PosK",SUMIFS(K:K,J:J,"PosK",H:H,H3869),"")</f>
        <v/>
      </c>
      <c r="M3869" s="61" t="str">
        <f aca="false">IF(J3869="PosK",SUMIFS(K:K,J:J,"NegK",H:H,H3869),"")</f>
        <v/>
      </c>
      <c r="N3869" s="61" t="str">
        <f aca="false">IF(J3869="PosK",SUMIFS(K:K,J:J,"eDNA",H:H,H3869),"")</f>
        <v/>
      </c>
      <c r="P3869" s="62"/>
      <c r="T3869" s="63"/>
      <c r="W3869" s="64"/>
    </row>
    <row r="3870" customFormat="false" ht="14.25" hidden="false" customHeight="false" outlineLevel="0" collapsed="false">
      <c r="A3870" s="0" t="s">
        <v>810</v>
      </c>
      <c r="B3870" s="52" t="s">
        <v>968</v>
      </c>
      <c r="C3870" s="52" t="s">
        <v>743</v>
      </c>
      <c r="D3870" s="53" t="n">
        <v>0.1</v>
      </c>
      <c r="E3870" s="53" t="s">
        <v>748</v>
      </c>
      <c r="F3870" s="0" t="s">
        <v>1382</v>
      </c>
      <c r="G3870" s="0" t="str">
        <f aca="false">LEFT(B3870,2)</f>
        <v>09</v>
      </c>
      <c r="H3870" s="0" t="str">
        <f aca="false">I3870&amp;"_"&amp;G3870&amp;"_"&amp;F3870</f>
        <v>Skrubtudse_09_20181121_DL2018076_BorupgaardGym_koersel1</v>
      </c>
      <c r="I3870" s="61" t="str">
        <f aca="false">MID(RIGHT(B3870,LEN(B3870)-3),1,FIND("_",RIGHT(B3870,LEN(B3870)-3))-1)</f>
        <v>Skrubtudse</v>
      </c>
      <c r="J3870" s="61" t="str">
        <f aca="false">TRIM(SUBSTITUTE(RIGHT(B3870,FIND(I3870,B3870)+1),"_",""))</f>
        <v>PosK</v>
      </c>
      <c r="K3870" s="0" t="str">
        <f aca="false">IFERROR(VALUE(SUBSTITUTE(E3870,".",",")),E3870)</f>
        <v>No Ct</v>
      </c>
      <c r="L3870" s="61" t="n">
        <f aca="false">IF(J3870="PosK",SUMIFS(K:K,J:J,"PosK",H:H,H3870),"")</f>
        <v>0</v>
      </c>
      <c r="M3870" s="61" t="n">
        <f aca="false">IF(J3870="PosK",SUMIFS(K:K,J:J,"NegK",H:H,H3870),"")</f>
        <v>0</v>
      </c>
      <c r="N3870" s="61" t="n">
        <f aca="false">IF(J3870="PosK",SUMIFS(K:K,J:J,"eDNA",H:H,H3870),"")</f>
        <v>0</v>
      </c>
      <c r="P3870" s="62" t="n">
        <f aca="false">IF(K3872="No Ct",0,K3872)</f>
        <v>0</v>
      </c>
      <c r="Q3870" s="62" t="n">
        <f aca="false">IF(K3873="No Ct",0,K3873)</f>
        <v>0</v>
      </c>
      <c r="R3870" s="0" t="str">
        <f aca="false">IF(AND(L3870&gt;0,M3870=0),"Valid","Invalid")</f>
        <v>Invalid</v>
      </c>
      <c r="S3870" s="0" t="str">
        <f aca="false">IF(OR(P3870&gt;1,Q3870&gt;1),"Present","Absent")</f>
        <v>Absent</v>
      </c>
      <c r="T3870" s="63" t="str">
        <f aca="false">IF(OR(AND(P3870&gt;1,P3870&lt;41),AND(Q3870&gt;1,Q3870&lt;41)),"Ct&lt;41","Ct&gt;41")</f>
        <v>Ct&gt;41</v>
      </c>
      <c r="U3870" s="0" t="str">
        <f aca="false">I3870</f>
        <v>Skrubtudse</v>
      </c>
      <c r="V3870" s="0" t="str">
        <f aca="false">MID(F3870,10,9)</f>
        <v>DL2018076</v>
      </c>
      <c r="W3870" s="64" t="str">
        <f aca="false">V3870&amp;"_"&amp;U3870&amp;"_"&amp;R3870&amp;"_"&amp;S3870&amp;"_"&amp;T3870</f>
        <v>DL2018076_Skrubtudse_Invalid_Absent_Ct&gt;41</v>
      </c>
    </row>
    <row r="3871" customFormat="false" ht="14.25" hidden="false" customHeight="false" outlineLevel="0" collapsed="false">
      <c r="A3871" s="0" t="s">
        <v>812</v>
      </c>
      <c r="B3871" s="52" t="s">
        <v>969</v>
      </c>
      <c r="C3871" s="52" t="s">
        <v>747</v>
      </c>
      <c r="D3871" s="53" t="n">
        <v>0.1</v>
      </c>
      <c r="E3871" s="53" t="s">
        <v>748</v>
      </c>
      <c r="F3871" s="0" t="s">
        <v>1382</v>
      </c>
      <c r="G3871" s="0" t="str">
        <f aca="false">LEFT(B3871,2)</f>
        <v>09</v>
      </c>
      <c r="H3871" s="0" t="str">
        <f aca="false">I3871&amp;"_"&amp;G3871&amp;"_"&amp;F3871</f>
        <v>Skrubtudse_09_20181121_DL2018076_BorupgaardGym_koersel1</v>
      </c>
      <c r="I3871" s="61" t="str">
        <f aca="false">MID(RIGHT(B3871,LEN(B3871)-3),1,FIND("_",RIGHT(B3871,LEN(B3871)-3))-1)</f>
        <v>Skrubtudse</v>
      </c>
      <c r="J3871" s="61" t="str">
        <f aca="false">TRIM(SUBSTITUTE(RIGHT(B3871,FIND(I3871,B3871)+1),"_",""))</f>
        <v>NegK</v>
      </c>
      <c r="K3871" s="0" t="str">
        <f aca="false">IFERROR(VALUE(SUBSTITUTE(E3871,".",",")),E3871)</f>
        <v>No Ct</v>
      </c>
      <c r="L3871" s="61" t="str">
        <f aca="false">IF(J3871="PosK",SUMIFS(K:K,J:J,"PosK",H:H,H3871),"")</f>
        <v/>
      </c>
      <c r="M3871" s="61" t="str">
        <f aca="false">IF(J3871="PosK",SUMIFS(K:K,J:J,"NegK",H:H,H3871),"")</f>
        <v/>
      </c>
      <c r="N3871" s="61" t="str">
        <f aca="false">IF(J3871="PosK",SUMIFS(K:K,J:J,"eDNA",H:H,H3871),"")</f>
        <v/>
      </c>
    </row>
    <row r="3872" customFormat="false" ht="14.25" hidden="false" customHeight="false" outlineLevel="0" collapsed="false">
      <c r="A3872" s="0" t="s">
        <v>814</v>
      </c>
      <c r="B3872" s="52" t="s">
        <v>970</v>
      </c>
      <c r="C3872" s="52" t="s">
        <v>751</v>
      </c>
      <c r="D3872" s="53" t="n">
        <v>0.1</v>
      </c>
      <c r="E3872" s="53" t="s">
        <v>748</v>
      </c>
      <c r="F3872" s="0" t="s">
        <v>1382</v>
      </c>
      <c r="G3872" s="0" t="str">
        <f aca="false">LEFT(B3872,2)</f>
        <v>09</v>
      </c>
      <c r="H3872" s="0" t="str">
        <f aca="false">I3872&amp;"_"&amp;G3872&amp;"_"&amp;F3872</f>
        <v>Skrubtudse_09_20181121_DL2018076_BorupgaardGym_koersel1</v>
      </c>
      <c r="I3872" s="61" t="str">
        <f aca="false">MID(RIGHT(B3872,LEN(B3872)-3),1,FIND("_",RIGHT(B3872,LEN(B3872)-3))-1)</f>
        <v>Skrubtudse</v>
      </c>
      <c r="J3872" s="61" t="str">
        <f aca="false">TRIM(SUBSTITUTE(RIGHT(B3872,FIND(I3872,B3872)+1),"_",""))</f>
        <v>eDNA</v>
      </c>
      <c r="K3872" s="0" t="str">
        <f aca="false">IFERROR(VALUE(SUBSTITUTE(E3872,".",",")),E3872)</f>
        <v>No Ct</v>
      </c>
      <c r="L3872" s="61" t="str">
        <f aca="false">IF(J3872="PosK",SUMIFS(K:K,J:J,"PosK",H:H,H3872),"")</f>
        <v/>
      </c>
      <c r="M3872" s="61" t="str">
        <f aca="false">IF(J3872="PosK",SUMIFS(K:K,J:J,"NegK",H:H,H3872),"")</f>
        <v/>
      </c>
      <c r="N3872" s="61" t="str">
        <f aca="false">IF(J3872="PosK",SUMIFS(K:K,J:J,"eDNA",H:H,H3872),"")</f>
        <v/>
      </c>
      <c r="Q3872" s="62"/>
    </row>
    <row r="3873" customFormat="false" ht="14.25" hidden="false" customHeight="false" outlineLevel="0" collapsed="false">
      <c r="A3873" s="0" t="s">
        <v>816</v>
      </c>
      <c r="B3873" s="52" t="s">
        <v>970</v>
      </c>
      <c r="C3873" s="52" t="s">
        <v>751</v>
      </c>
      <c r="D3873" s="53" t="n">
        <v>0.1</v>
      </c>
      <c r="E3873" s="53" t="s">
        <v>748</v>
      </c>
      <c r="F3873" s="0" t="s">
        <v>1382</v>
      </c>
      <c r="G3873" s="0" t="str">
        <f aca="false">LEFT(B3873,2)</f>
        <v>09</v>
      </c>
      <c r="H3873" s="0" t="str">
        <f aca="false">I3873&amp;"_"&amp;G3873&amp;"_"&amp;F3873</f>
        <v>Skrubtudse_09_20181121_DL2018076_BorupgaardGym_koersel1</v>
      </c>
      <c r="I3873" s="61" t="str">
        <f aca="false">MID(RIGHT(B3873,LEN(B3873)-3),1,FIND("_",RIGHT(B3873,LEN(B3873)-3))-1)</f>
        <v>Skrubtudse</v>
      </c>
      <c r="J3873" s="61" t="str">
        <f aca="false">TRIM(SUBSTITUTE(RIGHT(B3873,FIND(I3873,B3873)+1),"_",""))</f>
        <v>eDNA</v>
      </c>
      <c r="K3873" s="0" t="str">
        <f aca="false">IFERROR(VALUE(SUBSTITUTE(E3873,".",",")),E3873)</f>
        <v>No Ct</v>
      </c>
      <c r="L3873" s="61" t="str">
        <f aca="false">IF(J3873="PosK",SUMIFS(K:K,J:J,"PosK",H:H,H3873),"")</f>
        <v/>
      </c>
      <c r="M3873" s="61" t="str">
        <f aca="false">IF(J3873="PosK",SUMIFS(K:K,J:J,"NegK",H:H,H3873),"")</f>
        <v/>
      </c>
      <c r="N3873" s="61" t="str">
        <f aca="false">IF(J3873="PosK",SUMIFS(K:K,J:J,"eDNA",H:H,H3873),"")</f>
        <v/>
      </c>
      <c r="P3873" s="62"/>
      <c r="T3873" s="63"/>
      <c r="W3873" s="64"/>
    </row>
    <row r="3874" customFormat="false" ht="14.25" hidden="false" customHeight="false" outlineLevel="0" collapsed="false">
      <c r="A3874" s="0" t="s">
        <v>818</v>
      </c>
      <c r="B3874" s="52" t="s">
        <v>972</v>
      </c>
      <c r="C3874" s="52" t="s">
        <v>743</v>
      </c>
      <c r="D3874" s="53" t="n">
        <v>0.1</v>
      </c>
      <c r="E3874" s="53" t="s">
        <v>748</v>
      </c>
      <c r="F3874" s="0" t="s">
        <v>1382</v>
      </c>
      <c r="G3874" s="0" t="str">
        <f aca="false">LEFT(B3874,2)</f>
        <v>10</v>
      </c>
      <c r="H3874" s="0" t="str">
        <f aca="false">I3874&amp;"_"&amp;G3874&amp;"_"&amp;F3874</f>
        <v>Skrubtudse_10_20181121_DL2018076_BorupgaardGym_koersel1</v>
      </c>
      <c r="I3874" s="61" t="str">
        <f aca="false">MID(RIGHT(B3874,LEN(B3874)-3),1,FIND("_",RIGHT(B3874,LEN(B3874)-3))-1)</f>
        <v>Skrubtudse</v>
      </c>
      <c r="J3874" s="61" t="str">
        <f aca="false">TRIM(SUBSTITUTE(RIGHT(B3874,FIND(I3874,B3874)+1),"_",""))</f>
        <v>PosK</v>
      </c>
      <c r="K3874" s="0" t="str">
        <f aca="false">IFERROR(VALUE(SUBSTITUTE(E3874,".",",")),E3874)</f>
        <v>No Ct</v>
      </c>
      <c r="L3874" s="61" t="n">
        <f aca="false">IF(J3874="PosK",SUMIFS(K:K,J:J,"PosK",H:H,H3874),"")</f>
        <v>0</v>
      </c>
      <c r="M3874" s="61" t="n">
        <f aca="false">IF(J3874="PosK",SUMIFS(K:K,J:J,"NegK",H:H,H3874),"")</f>
        <v>0</v>
      </c>
      <c r="N3874" s="61" t="n">
        <f aca="false">IF(J3874="PosK",SUMIFS(K:K,J:J,"eDNA",H:H,H3874),"")</f>
        <v>55.21</v>
      </c>
      <c r="P3874" s="62" t="n">
        <f aca="false">IF(K3876="No Ct",0,K3876)</f>
        <v>27.63</v>
      </c>
      <c r="Q3874" s="62" t="n">
        <f aca="false">IF(K3877="No Ct",0,K3877)</f>
        <v>27.58</v>
      </c>
      <c r="R3874" s="0" t="str">
        <f aca="false">IF(AND(L3874&gt;0,M3874=0),"Valid","Invalid")</f>
        <v>Invalid</v>
      </c>
      <c r="S3874" s="0" t="str">
        <f aca="false">IF(OR(P3874&gt;1,Q3874&gt;1),"Present","Absent")</f>
        <v>Present</v>
      </c>
      <c r="T3874" s="63" t="str">
        <f aca="false">IF(OR(AND(P3874&gt;1,P3874&lt;41),AND(Q3874&gt;1,Q3874&lt;41)),"Ct&lt;41","Ct&gt;41")</f>
        <v>Ct&lt;41</v>
      </c>
      <c r="U3874" s="0" t="str">
        <f aca="false">I3874</f>
        <v>Skrubtudse</v>
      </c>
      <c r="V3874" s="0" t="str">
        <f aca="false">MID(F3874,10,9)</f>
        <v>DL2018076</v>
      </c>
      <c r="W3874" s="64" t="str">
        <f aca="false">V3874&amp;"_"&amp;U3874&amp;"_"&amp;R3874&amp;"_"&amp;S3874&amp;"_"&amp;T3874</f>
        <v>DL2018076_Skrubtudse_Invalid_Present_Ct&lt;41</v>
      </c>
    </row>
    <row r="3875" customFormat="false" ht="14.25" hidden="false" customHeight="false" outlineLevel="0" collapsed="false">
      <c r="A3875" s="0" t="s">
        <v>820</v>
      </c>
      <c r="B3875" s="52" t="s">
        <v>973</v>
      </c>
      <c r="C3875" s="52" t="s">
        <v>747</v>
      </c>
      <c r="D3875" s="53" t="n">
        <v>0.1</v>
      </c>
      <c r="E3875" s="53" t="s">
        <v>748</v>
      </c>
      <c r="F3875" s="0" t="s">
        <v>1382</v>
      </c>
      <c r="G3875" s="0" t="str">
        <f aca="false">LEFT(B3875,2)</f>
        <v>10</v>
      </c>
      <c r="H3875" s="0" t="str">
        <f aca="false">I3875&amp;"_"&amp;G3875&amp;"_"&amp;F3875</f>
        <v>Skrubtudse_10_20181121_DL2018076_BorupgaardGym_koersel1</v>
      </c>
      <c r="I3875" s="61" t="str">
        <f aca="false">MID(RIGHT(B3875,LEN(B3875)-3),1,FIND("_",RIGHT(B3875,LEN(B3875)-3))-1)</f>
        <v>Skrubtudse</v>
      </c>
      <c r="J3875" s="61" t="str">
        <f aca="false">TRIM(SUBSTITUTE(RIGHT(B3875,FIND(I3875,B3875)+1),"_",""))</f>
        <v>NegK</v>
      </c>
      <c r="K3875" s="0" t="str">
        <f aca="false">IFERROR(VALUE(SUBSTITUTE(E3875,".",",")),E3875)</f>
        <v>No Ct</v>
      </c>
      <c r="L3875" s="61" t="str">
        <f aca="false">IF(J3875="PosK",SUMIFS(K:K,J:J,"PosK",H:H,H3875),"")</f>
        <v/>
      </c>
      <c r="M3875" s="61" t="str">
        <f aca="false">IF(J3875="PosK",SUMIFS(K:K,J:J,"NegK",H:H,H3875),"")</f>
        <v/>
      </c>
      <c r="N3875" s="61" t="str">
        <f aca="false">IF(J3875="PosK",SUMIFS(K:K,J:J,"eDNA",H:H,H3875),"")</f>
        <v/>
      </c>
    </row>
    <row r="3876" customFormat="false" ht="14.25" hidden="false" customHeight="false" outlineLevel="0" collapsed="false">
      <c r="A3876" s="0" t="s">
        <v>822</v>
      </c>
      <c r="B3876" s="52" t="s">
        <v>974</v>
      </c>
      <c r="C3876" s="52" t="s">
        <v>751</v>
      </c>
      <c r="D3876" s="53" t="n">
        <v>0.1</v>
      </c>
      <c r="E3876" s="53" t="n">
        <v>27.63</v>
      </c>
      <c r="F3876" s="0" t="s">
        <v>1382</v>
      </c>
      <c r="G3876" s="0" t="str">
        <f aca="false">LEFT(B3876,2)</f>
        <v>10</v>
      </c>
      <c r="H3876" s="0" t="str">
        <f aca="false">I3876&amp;"_"&amp;G3876&amp;"_"&amp;F3876</f>
        <v>Skrubtudse_10_20181121_DL2018076_BorupgaardGym_koersel1</v>
      </c>
      <c r="I3876" s="61" t="str">
        <f aca="false">MID(RIGHT(B3876,LEN(B3876)-3),1,FIND("_",RIGHT(B3876,LEN(B3876)-3))-1)</f>
        <v>Skrubtudse</v>
      </c>
      <c r="J3876" s="61" t="str">
        <f aca="false">TRIM(SUBSTITUTE(RIGHT(B3876,FIND(I3876,B3876)+1),"_",""))</f>
        <v>eDNA</v>
      </c>
      <c r="K3876" s="0" t="n">
        <f aca="false">IFERROR(VALUE(SUBSTITUTE(E3876,".",",")),E3876)</f>
        <v>27.63</v>
      </c>
      <c r="L3876" s="61" t="str">
        <f aca="false">IF(J3876="PosK",SUMIFS(K:K,J:J,"PosK",H:H,H3876),"")</f>
        <v/>
      </c>
      <c r="M3876" s="61" t="str">
        <f aca="false">IF(J3876="PosK",SUMIFS(K:K,J:J,"NegK",H:H,H3876),"")</f>
        <v/>
      </c>
      <c r="N3876" s="61" t="str">
        <f aca="false">IF(J3876="PosK",SUMIFS(K:K,J:J,"eDNA",H:H,H3876),"")</f>
        <v/>
      </c>
      <c r="Q3876" s="62"/>
    </row>
    <row r="3877" customFormat="false" ht="14.25" hidden="false" customHeight="false" outlineLevel="0" collapsed="false">
      <c r="A3877" s="0" t="s">
        <v>824</v>
      </c>
      <c r="B3877" s="52" t="s">
        <v>974</v>
      </c>
      <c r="C3877" s="52" t="s">
        <v>751</v>
      </c>
      <c r="D3877" s="53" t="n">
        <v>0.1</v>
      </c>
      <c r="E3877" s="53" t="n">
        <v>27.58</v>
      </c>
      <c r="F3877" s="0" t="s">
        <v>1382</v>
      </c>
      <c r="G3877" s="0" t="str">
        <f aca="false">LEFT(B3877,2)</f>
        <v>10</v>
      </c>
      <c r="H3877" s="0" t="str">
        <f aca="false">I3877&amp;"_"&amp;G3877&amp;"_"&amp;F3877</f>
        <v>Skrubtudse_10_20181121_DL2018076_BorupgaardGym_koersel1</v>
      </c>
      <c r="I3877" s="61" t="str">
        <f aca="false">MID(RIGHT(B3877,LEN(B3877)-3),1,FIND("_",RIGHT(B3877,LEN(B3877)-3))-1)</f>
        <v>Skrubtudse</v>
      </c>
      <c r="J3877" s="61" t="str">
        <f aca="false">TRIM(SUBSTITUTE(RIGHT(B3877,FIND(I3877,B3877)+1),"_",""))</f>
        <v>eDNA</v>
      </c>
      <c r="K3877" s="0" t="n">
        <f aca="false">IFERROR(VALUE(SUBSTITUTE(E3877,".",",")),E3877)</f>
        <v>27.58</v>
      </c>
      <c r="L3877" s="61" t="str">
        <f aca="false">IF(J3877="PosK",SUMIFS(K:K,J:J,"PosK",H:H,H3877),"")</f>
        <v/>
      </c>
      <c r="M3877" s="61" t="str">
        <f aca="false">IF(J3877="PosK",SUMIFS(K:K,J:J,"NegK",H:H,H3877),"")</f>
        <v/>
      </c>
      <c r="N3877" s="61" t="str">
        <f aca="false">IF(J3877="PosK",SUMIFS(K:K,J:J,"eDNA",H:H,H3877),"")</f>
        <v/>
      </c>
      <c r="P3877" s="62"/>
      <c r="T3877" s="63"/>
      <c r="W3877" s="64"/>
    </row>
    <row r="3878" customFormat="false" ht="14.25" hidden="false" customHeight="false" outlineLevel="0" collapsed="false">
      <c r="A3878" s="0" t="s">
        <v>826</v>
      </c>
      <c r="B3878" s="52" t="s">
        <v>976</v>
      </c>
      <c r="C3878" s="52" t="s">
        <v>743</v>
      </c>
      <c r="D3878" s="53" t="n">
        <v>0.1</v>
      </c>
      <c r="E3878" s="53" t="s">
        <v>748</v>
      </c>
      <c r="F3878" s="0" t="s">
        <v>1382</v>
      </c>
      <c r="G3878" s="0" t="str">
        <f aca="false">LEFT(B3878,2)</f>
        <v>11</v>
      </c>
      <c r="H3878" s="0" t="str">
        <f aca="false">I3878&amp;"_"&amp;G3878&amp;"_"&amp;F3878</f>
        <v>Bjergsalamander_11_20181121_DL2018076_BorupgaardGym_koersel1</v>
      </c>
      <c r="I3878" s="61" t="str">
        <f aca="false">MID(RIGHT(B3878,LEN(B3878)-3),1,FIND("_",RIGHT(B3878,LEN(B3878)-3))-1)</f>
        <v>Bjergsalamander</v>
      </c>
      <c r="J3878" s="61" t="str">
        <f aca="false">TRIM(SUBSTITUTE(RIGHT(B3878,FIND(I3878,B3878)+1),"_",""))</f>
        <v>PosK</v>
      </c>
      <c r="K3878" s="0" t="str">
        <f aca="false">IFERROR(VALUE(SUBSTITUTE(E3878,".",",")),E3878)</f>
        <v>No Ct</v>
      </c>
      <c r="L3878" s="61" t="n">
        <f aca="false">IF(J3878="PosK",SUMIFS(K:K,J:J,"PosK",H:H,H3878),"")</f>
        <v>0</v>
      </c>
      <c r="M3878" s="61" t="n">
        <f aca="false">IF(J3878="PosK",SUMIFS(K:K,J:J,"NegK",H:H,H3878),"")</f>
        <v>0</v>
      </c>
      <c r="N3878" s="61" t="n">
        <f aca="false">IF(J3878="PosK",SUMIFS(K:K,J:J,"eDNA",H:H,H3878),"")</f>
        <v>0</v>
      </c>
      <c r="P3878" s="62" t="n">
        <f aca="false">IF(K3880="No Ct",0,K3880)</f>
        <v>0</v>
      </c>
      <c r="Q3878" s="62" t="n">
        <f aca="false">IF(K3881="No Ct",0,K3881)</f>
        <v>0</v>
      </c>
      <c r="R3878" s="0" t="str">
        <f aca="false">IF(AND(L3878&gt;0,M3878=0),"Valid","Invalid")</f>
        <v>Invalid</v>
      </c>
      <c r="S3878" s="0" t="str">
        <f aca="false">IF(OR(P3878&gt;1,Q3878&gt;1),"Present","Absent")</f>
        <v>Absent</v>
      </c>
      <c r="T3878" s="63" t="str">
        <f aca="false">IF(OR(AND(P3878&gt;1,P3878&lt;41),AND(Q3878&gt;1,Q3878&lt;41)),"Ct&lt;41","Ct&gt;41")</f>
        <v>Ct&gt;41</v>
      </c>
      <c r="U3878" s="0" t="str">
        <f aca="false">I3878</f>
        <v>Bjergsalamander</v>
      </c>
      <c r="V3878" s="0" t="str">
        <f aca="false">MID(F3878,10,9)</f>
        <v>DL2018076</v>
      </c>
      <c r="W3878" s="64" t="str">
        <f aca="false">V3878&amp;"_"&amp;U3878&amp;"_"&amp;R3878&amp;"_"&amp;S3878&amp;"_"&amp;T3878</f>
        <v>DL2018076_Bjergsalamander_Invalid_Absent_Ct&gt;41</v>
      </c>
    </row>
    <row r="3879" customFormat="false" ht="14.25" hidden="false" customHeight="false" outlineLevel="0" collapsed="false">
      <c r="A3879" s="0" t="s">
        <v>828</v>
      </c>
      <c r="B3879" s="52" t="s">
        <v>977</v>
      </c>
      <c r="C3879" s="52" t="s">
        <v>747</v>
      </c>
      <c r="D3879" s="53" t="n">
        <v>0.1</v>
      </c>
      <c r="E3879" s="53" t="s">
        <v>748</v>
      </c>
      <c r="F3879" s="0" t="s">
        <v>1382</v>
      </c>
      <c r="G3879" s="0" t="str">
        <f aca="false">LEFT(B3879,2)</f>
        <v>11</v>
      </c>
      <c r="H3879" s="0" t="str">
        <f aca="false">I3879&amp;"_"&amp;G3879&amp;"_"&amp;F3879</f>
        <v>Bjergsalamander_11_20181121_DL2018076_BorupgaardGym_koersel1</v>
      </c>
      <c r="I3879" s="61" t="str">
        <f aca="false">MID(RIGHT(B3879,LEN(B3879)-3),1,FIND("_",RIGHT(B3879,LEN(B3879)-3))-1)</f>
        <v>Bjergsalamander</v>
      </c>
      <c r="J3879" s="61" t="str">
        <f aca="false">TRIM(SUBSTITUTE(RIGHT(B3879,FIND(I3879,B3879)+1),"_",""))</f>
        <v>NegK</v>
      </c>
      <c r="K3879" s="0" t="str">
        <f aca="false">IFERROR(VALUE(SUBSTITUTE(E3879,".",",")),E3879)</f>
        <v>No Ct</v>
      </c>
      <c r="L3879" s="61" t="str">
        <f aca="false">IF(J3879="PosK",SUMIFS(K:K,J:J,"PosK",H:H,H3879),"")</f>
        <v/>
      </c>
      <c r="M3879" s="61" t="str">
        <f aca="false">IF(J3879="PosK",SUMIFS(K:K,J:J,"NegK",H:H,H3879),"")</f>
        <v/>
      </c>
      <c r="N3879" s="61" t="str">
        <f aca="false">IF(J3879="PosK",SUMIFS(K:K,J:J,"eDNA",H:H,H3879),"")</f>
        <v/>
      </c>
    </row>
    <row r="3880" customFormat="false" ht="14.25" hidden="false" customHeight="false" outlineLevel="0" collapsed="false">
      <c r="A3880" s="0" t="s">
        <v>830</v>
      </c>
      <c r="B3880" s="52" t="s">
        <v>978</v>
      </c>
      <c r="C3880" s="52" t="s">
        <v>751</v>
      </c>
      <c r="D3880" s="53" t="n">
        <v>0.1</v>
      </c>
      <c r="E3880" s="53" t="s">
        <v>748</v>
      </c>
      <c r="F3880" s="0" t="s">
        <v>1382</v>
      </c>
      <c r="G3880" s="0" t="str">
        <f aca="false">LEFT(B3880,2)</f>
        <v>11</v>
      </c>
      <c r="H3880" s="0" t="str">
        <f aca="false">I3880&amp;"_"&amp;G3880&amp;"_"&amp;F3880</f>
        <v>Bjergsalamander_11_20181121_DL2018076_BorupgaardGym_koersel1</v>
      </c>
      <c r="I3880" s="61" t="str">
        <f aca="false">MID(RIGHT(B3880,LEN(B3880)-3),1,FIND("_",RIGHT(B3880,LEN(B3880)-3))-1)</f>
        <v>Bjergsalamander</v>
      </c>
      <c r="J3880" s="61" t="str">
        <f aca="false">TRIM(SUBSTITUTE(RIGHT(B3880,FIND(I3880,B3880)+1),"_",""))</f>
        <v>eDNA</v>
      </c>
      <c r="K3880" s="0" t="str">
        <f aca="false">IFERROR(VALUE(SUBSTITUTE(E3880,".",",")),E3880)</f>
        <v>No Ct</v>
      </c>
      <c r="L3880" s="61" t="str">
        <f aca="false">IF(J3880="PosK",SUMIFS(K:K,J:J,"PosK",H:H,H3880),"")</f>
        <v/>
      </c>
      <c r="M3880" s="61" t="str">
        <f aca="false">IF(J3880="PosK",SUMIFS(K:K,J:J,"NegK",H:H,H3880),"")</f>
        <v/>
      </c>
      <c r="N3880" s="61" t="str">
        <f aca="false">IF(J3880="PosK",SUMIFS(K:K,J:J,"eDNA",H:H,H3880),"")</f>
        <v/>
      </c>
      <c r="Q3880" s="62"/>
    </row>
    <row r="3881" customFormat="false" ht="14.25" hidden="false" customHeight="false" outlineLevel="0" collapsed="false">
      <c r="A3881" s="0" t="s">
        <v>832</v>
      </c>
      <c r="B3881" s="52" t="s">
        <v>978</v>
      </c>
      <c r="C3881" s="52" t="s">
        <v>751</v>
      </c>
      <c r="D3881" s="53" t="n">
        <v>0.1</v>
      </c>
      <c r="E3881" s="53" t="s">
        <v>748</v>
      </c>
      <c r="F3881" s="0" t="s">
        <v>1382</v>
      </c>
      <c r="G3881" s="0" t="str">
        <f aca="false">LEFT(B3881,2)</f>
        <v>11</v>
      </c>
      <c r="H3881" s="0" t="str">
        <f aca="false">I3881&amp;"_"&amp;G3881&amp;"_"&amp;F3881</f>
        <v>Bjergsalamander_11_20181121_DL2018076_BorupgaardGym_koersel1</v>
      </c>
      <c r="I3881" s="61" t="str">
        <f aca="false">MID(RIGHT(B3881,LEN(B3881)-3),1,FIND("_",RIGHT(B3881,LEN(B3881)-3))-1)</f>
        <v>Bjergsalamander</v>
      </c>
      <c r="J3881" s="61" t="str">
        <f aca="false">TRIM(SUBSTITUTE(RIGHT(B3881,FIND(I3881,B3881)+1),"_",""))</f>
        <v>eDNA</v>
      </c>
      <c r="K3881" s="0" t="str">
        <f aca="false">IFERROR(VALUE(SUBSTITUTE(E3881,".",",")),E3881)</f>
        <v>No Ct</v>
      </c>
      <c r="L3881" s="61" t="str">
        <f aca="false">IF(J3881="PosK",SUMIFS(K:K,J:J,"PosK",H:H,H3881),"")</f>
        <v/>
      </c>
      <c r="M3881" s="61" t="str">
        <f aca="false">IF(J3881="PosK",SUMIFS(K:K,J:J,"NegK",H:H,H3881),"")</f>
        <v/>
      </c>
      <c r="N3881" s="61" t="str">
        <f aca="false">IF(J3881="PosK",SUMIFS(K:K,J:J,"eDNA",H:H,H3881),"")</f>
        <v/>
      </c>
      <c r="P3881" s="62"/>
      <c r="T3881" s="63"/>
      <c r="W3881" s="64"/>
    </row>
    <row r="3882" customFormat="false" ht="14.25" hidden="false" customHeight="false" outlineLevel="0" collapsed="false">
      <c r="A3882" s="0" t="s">
        <v>834</v>
      </c>
      <c r="B3882" s="52" t="s">
        <v>980</v>
      </c>
      <c r="C3882" s="52" t="s">
        <v>743</v>
      </c>
      <c r="D3882" s="53" t="n">
        <v>0.1</v>
      </c>
      <c r="E3882" s="53" t="s">
        <v>748</v>
      </c>
      <c r="F3882" s="0" t="s">
        <v>1382</v>
      </c>
      <c r="G3882" s="0" t="str">
        <f aca="false">LEFT(B3882,2)</f>
        <v>12</v>
      </c>
      <c r="H3882" s="0" t="str">
        <f aca="false">I3882&amp;"_"&amp;G3882&amp;"_"&amp;F3882</f>
        <v>Latterfroe_12_20181121_DL2018076_BorupgaardGym_koersel1</v>
      </c>
      <c r="I3882" s="61" t="str">
        <f aca="false">MID(RIGHT(B3882,LEN(B3882)-3),1,FIND("_",RIGHT(B3882,LEN(B3882)-3))-1)</f>
        <v>Latterfroe</v>
      </c>
      <c r="J3882" s="61" t="str">
        <f aca="false">TRIM(SUBSTITUTE(RIGHT(B3882,FIND(I3882,B3882)+1),"_",""))</f>
        <v>PosK</v>
      </c>
      <c r="K3882" s="0" t="str">
        <f aca="false">IFERROR(VALUE(SUBSTITUTE(E3882,".",",")),E3882)</f>
        <v>No Ct</v>
      </c>
      <c r="L3882" s="61" t="n">
        <f aca="false">IF(J3882="PosK",SUMIFS(K:K,J:J,"PosK",H:H,H3882),"")</f>
        <v>0</v>
      </c>
      <c r="M3882" s="61" t="n">
        <f aca="false">IF(J3882="PosK",SUMIFS(K:K,J:J,"NegK",H:H,H3882),"")</f>
        <v>0</v>
      </c>
      <c r="N3882" s="61" t="n">
        <f aca="false">IF(J3882="PosK",SUMIFS(K:K,J:J,"eDNA",H:H,H3882),"")</f>
        <v>0</v>
      </c>
      <c r="P3882" s="62" t="n">
        <f aca="false">IF(K3884="No Ct",0,K3884)</f>
        <v>0</v>
      </c>
      <c r="Q3882" s="62" t="n">
        <f aca="false">IF(K3885="No Ct",0,K3885)</f>
        <v>0</v>
      </c>
      <c r="R3882" s="0" t="str">
        <f aca="false">IF(AND(L3882&gt;0,M3882=0),"Valid","Invalid")</f>
        <v>Invalid</v>
      </c>
      <c r="S3882" s="0" t="str">
        <f aca="false">IF(OR(P3882&gt;1,Q3882&gt;1),"Present","Absent")</f>
        <v>Absent</v>
      </c>
      <c r="T3882" s="63" t="str">
        <f aca="false">IF(OR(AND(P3882&gt;1,P3882&lt;41),AND(Q3882&gt;1,Q3882&lt;41)),"Ct&lt;41","Ct&gt;41")</f>
        <v>Ct&gt;41</v>
      </c>
      <c r="U3882" s="0" t="str">
        <f aca="false">I3882</f>
        <v>Latterfroe</v>
      </c>
      <c r="V3882" s="0" t="str">
        <f aca="false">MID(F3882,10,9)</f>
        <v>DL2018076</v>
      </c>
      <c r="W3882" s="64" t="str">
        <f aca="false">V3882&amp;"_"&amp;U3882&amp;"_"&amp;R3882&amp;"_"&amp;S3882&amp;"_"&amp;T3882</f>
        <v>DL2018076_Latterfroe_Invalid_Absent_Ct&gt;41</v>
      </c>
    </row>
    <row r="3883" customFormat="false" ht="14.25" hidden="false" customHeight="false" outlineLevel="0" collapsed="false">
      <c r="A3883" s="0" t="s">
        <v>836</v>
      </c>
      <c r="B3883" s="52" t="s">
        <v>981</v>
      </c>
      <c r="C3883" s="52" t="s">
        <v>747</v>
      </c>
      <c r="D3883" s="53" t="n">
        <v>0.1</v>
      </c>
      <c r="E3883" s="53" t="s">
        <v>748</v>
      </c>
      <c r="F3883" s="0" t="s">
        <v>1382</v>
      </c>
      <c r="G3883" s="0" t="str">
        <f aca="false">LEFT(B3883,2)</f>
        <v>12</v>
      </c>
      <c r="H3883" s="0" t="str">
        <f aca="false">I3883&amp;"_"&amp;G3883&amp;"_"&amp;F3883</f>
        <v>Latterfroe_12_20181121_DL2018076_BorupgaardGym_koersel1</v>
      </c>
      <c r="I3883" s="61" t="str">
        <f aca="false">MID(RIGHT(B3883,LEN(B3883)-3),1,FIND("_",RIGHT(B3883,LEN(B3883)-3))-1)</f>
        <v>Latterfroe</v>
      </c>
      <c r="J3883" s="61" t="str">
        <f aca="false">TRIM(SUBSTITUTE(RIGHT(B3883,FIND(I3883,B3883)+1),"_",""))</f>
        <v>NegK</v>
      </c>
      <c r="K3883" s="0" t="str">
        <f aca="false">IFERROR(VALUE(SUBSTITUTE(E3883,".",",")),E3883)</f>
        <v>No Ct</v>
      </c>
      <c r="L3883" s="61" t="str">
        <f aca="false">IF(J3883="PosK",SUMIFS(K:K,J:J,"PosK",H:H,H3883),"")</f>
        <v/>
      </c>
      <c r="M3883" s="61" t="str">
        <f aca="false">IF(J3883="PosK",SUMIFS(K:K,J:J,"NegK",H:H,H3883),"")</f>
        <v/>
      </c>
      <c r="N3883" s="61" t="str">
        <f aca="false">IF(J3883="PosK",SUMIFS(K:K,J:J,"eDNA",H:H,H3883),"")</f>
        <v/>
      </c>
    </row>
    <row r="3884" customFormat="false" ht="14.25" hidden="false" customHeight="false" outlineLevel="0" collapsed="false">
      <c r="A3884" s="0" t="s">
        <v>838</v>
      </c>
      <c r="B3884" s="52" t="s">
        <v>982</v>
      </c>
      <c r="C3884" s="52" t="s">
        <v>751</v>
      </c>
      <c r="D3884" s="53" t="n">
        <v>0.1</v>
      </c>
      <c r="E3884" s="53" t="s">
        <v>748</v>
      </c>
      <c r="F3884" s="0" t="s">
        <v>1382</v>
      </c>
      <c r="G3884" s="0" t="str">
        <f aca="false">LEFT(B3884,2)</f>
        <v>12</v>
      </c>
      <c r="H3884" s="0" t="str">
        <f aca="false">I3884&amp;"_"&amp;G3884&amp;"_"&amp;F3884</f>
        <v>Latterfroe_12_20181121_DL2018076_BorupgaardGym_koersel1</v>
      </c>
      <c r="I3884" s="61" t="str">
        <f aca="false">MID(RIGHT(B3884,LEN(B3884)-3),1,FIND("_",RIGHT(B3884,LEN(B3884)-3))-1)</f>
        <v>Latterfroe</v>
      </c>
      <c r="J3884" s="61" t="str">
        <f aca="false">TRIM(SUBSTITUTE(RIGHT(B3884,FIND(I3884,B3884)+1),"_",""))</f>
        <v>eDNA</v>
      </c>
      <c r="K3884" s="0" t="str">
        <f aca="false">IFERROR(VALUE(SUBSTITUTE(E3884,".",",")),E3884)</f>
        <v>No Ct</v>
      </c>
      <c r="L3884" s="61" t="str">
        <f aca="false">IF(J3884="PosK",SUMIFS(K:K,J:J,"PosK",H:H,H3884),"")</f>
        <v/>
      </c>
      <c r="M3884" s="61" t="str">
        <f aca="false">IF(J3884="PosK",SUMIFS(K:K,J:J,"NegK",H:H,H3884),"")</f>
        <v/>
      </c>
      <c r="N3884" s="61" t="str">
        <f aca="false">IF(J3884="PosK",SUMIFS(K:K,J:J,"eDNA",H:H,H3884),"")</f>
        <v/>
      </c>
      <c r="Q3884" s="62"/>
    </row>
    <row r="3885" customFormat="false" ht="14.25" hidden="false" customHeight="false" outlineLevel="0" collapsed="false">
      <c r="A3885" s="0" t="s">
        <v>840</v>
      </c>
      <c r="B3885" s="52" t="s">
        <v>982</v>
      </c>
      <c r="C3885" s="52" t="s">
        <v>751</v>
      </c>
      <c r="D3885" s="53" t="n">
        <v>0.1</v>
      </c>
      <c r="E3885" s="53" t="s">
        <v>748</v>
      </c>
      <c r="F3885" s="0" t="s">
        <v>1382</v>
      </c>
      <c r="G3885" s="0" t="str">
        <f aca="false">LEFT(B3885,2)</f>
        <v>12</v>
      </c>
      <c r="H3885" s="0" t="str">
        <f aca="false">I3885&amp;"_"&amp;G3885&amp;"_"&amp;F3885</f>
        <v>Latterfroe_12_20181121_DL2018076_BorupgaardGym_koersel1</v>
      </c>
      <c r="I3885" s="61" t="str">
        <f aca="false">MID(RIGHT(B3885,LEN(B3885)-3),1,FIND("_",RIGHT(B3885,LEN(B3885)-3))-1)</f>
        <v>Latterfroe</v>
      </c>
      <c r="J3885" s="61" t="str">
        <f aca="false">TRIM(SUBSTITUTE(RIGHT(B3885,FIND(I3885,B3885)+1),"_",""))</f>
        <v>eDNA</v>
      </c>
      <c r="K3885" s="0" t="str">
        <f aca="false">IFERROR(VALUE(SUBSTITUTE(E3885,".",",")),E3885)</f>
        <v>No Ct</v>
      </c>
      <c r="L3885" s="61" t="str">
        <f aca="false">IF(J3885="PosK",SUMIFS(K:K,J:J,"PosK",H:H,H3885),"")</f>
        <v/>
      </c>
      <c r="M3885" s="61" t="str">
        <f aca="false">IF(J3885="PosK",SUMIFS(K:K,J:J,"NegK",H:H,H3885),"")</f>
        <v/>
      </c>
      <c r="N3885" s="61" t="str">
        <f aca="false">IF(J3885="PosK",SUMIFS(K:K,J:J,"eDNA",H:H,H3885),"")</f>
        <v/>
      </c>
      <c r="P3885" s="62"/>
      <c r="T3885" s="63"/>
      <c r="W3885" s="64"/>
    </row>
    <row r="3886" customFormat="false" ht="14.25" hidden="false" customHeight="false" outlineLevel="0" collapsed="false">
      <c r="A3886" s="0" t="s">
        <v>842</v>
      </c>
      <c r="B3886" s="52" t="s">
        <v>984</v>
      </c>
      <c r="C3886" s="52" t="s">
        <v>743</v>
      </c>
      <c r="D3886" s="53" t="n">
        <v>0.1</v>
      </c>
      <c r="E3886" s="53" t="n">
        <v>30.97</v>
      </c>
      <c r="F3886" s="0" t="s">
        <v>1382</v>
      </c>
      <c r="G3886" s="0" t="str">
        <f aca="false">LEFT(B3886,2)</f>
        <v>13</v>
      </c>
      <c r="H3886" s="0" t="str">
        <f aca="false">I3886&amp;"_"&amp;G3886&amp;"_"&amp;F3886</f>
        <v>Spidssnudetfroe_13_20181121_DL2018076_BorupgaardGym_koersel1</v>
      </c>
      <c r="I3886" s="61" t="str">
        <f aca="false">MID(RIGHT(B3886,LEN(B3886)-3),1,FIND("_",RIGHT(B3886,LEN(B3886)-3))-1)</f>
        <v>Spidssnudetfroe</v>
      </c>
      <c r="J3886" s="61" t="str">
        <f aca="false">TRIM(SUBSTITUTE(RIGHT(B3886,FIND(I3886,B3886)+1),"_",""))</f>
        <v>PosK</v>
      </c>
      <c r="K3886" s="0" t="n">
        <f aca="false">IFERROR(VALUE(SUBSTITUTE(E3886,".",",")),E3886)</f>
        <v>30.97</v>
      </c>
      <c r="L3886" s="61" t="n">
        <f aca="false">IF(J3886="PosK",SUMIFS(K:K,J:J,"PosK",H:H,H3886),"")</f>
        <v>30.97</v>
      </c>
      <c r="M3886" s="61" t="n">
        <f aca="false">IF(J3886="PosK",SUMIFS(K:K,J:J,"NegK",H:H,H3886),"")</f>
        <v>0</v>
      </c>
      <c r="N3886" s="61" t="n">
        <f aca="false">IF(J3886="PosK",SUMIFS(K:K,J:J,"eDNA",H:H,H3886),"")</f>
        <v>0</v>
      </c>
      <c r="P3886" s="62" t="n">
        <f aca="false">IF(K3888="No Ct",0,K3888)</f>
        <v>0</v>
      </c>
      <c r="Q3886" s="62" t="n">
        <f aca="false">IF(K3889="No Ct",0,K3889)</f>
        <v>0</v>
      </c>
      <c r="R3886" s="0" t="str">
        <f aca="false">IF(AND(L3886&gt;0,M3886=0),"Valid","Invalid")</f>
        <v>Valid</v>
      </c>
      <c r="S3886" s="0" t="str">
        <f aca="false">IF(OR(P3886&gt;1,Q3886&gt;1),"Present","Absent")</f>
        <v>Absent</v>
      </c>
      <c r="T3886" s="63" t="str">
        <f aca="false">IF(OR(AND(P3886&gt;1,P3886&lt;41),AND(Q3886&gt;1,Q3886&lt;41)),"Ct&lt;41","Ct&gt;41")</f>
        <v>Ct&gt;41</v>
      </c>
      <c r="U3886" s="0" t="str">
        <f aca="false">I3886</f>
        <v>Spidssnudetfroe</v>
      </c>
      <c r="V3886" s="0" t="str">
        <f aca="false">MID(F3886,10,9)</f>
        <v>DL2018076</v>
      </c>
      <c r="W3886" s="64" t="str">
        <f aca="false">V3886&amp;"_"&amp;U3886&amp;"_"&amp;R3886&amp;"_"&amp;S3886&amp;"_"&amp;T3886</f>
        <v>DL2018076_Spidssnudetfroe_Valid_Absent_Ct&gt;41</v>
      </c>
    </row>
    <row r="3887" customFormat="false" ht="14.25" hidden="false" customHeight="false" outlineLevel="0" collapsed="false">
      <c r="A3887" s="0" t="s">
        <v>844</v>
      </c>
      <c r="B3887" s="52" t="s">
        <v>985</v>
      </c>
      <c r="C3887" s="52" t="s">
        <v>747</v>
      </c>
      <c r="D3887" s="53" t="n">
        <v>0.1</v>
      </c>
      <c r="E3887" s="53" t="s">
        <v>748</v>
      </c>
      <c r="F3887" s="0" t="s">
        <v>1382</v>
      </c>
      <c r="G3887" s="0" t="str">
        <f aca="false">LEFT(B3887,2)</f>
        <v>13</v>
      </c>
      <c r="H3887" s="0" t="str">
        <f aca="false">I3887&amp;"_"&amp;G3887&amp;"_"&amp;F3887</f>
        <v>Spidssnudetfroe_13_20181121_DL2018076_BorupgaardGym_koersel1</v>
      </c>
      <c r="I3887" s="61" t="str">
        <f aca="false">MID(RIGHT(B3887,LEN(B3887)-3),1,FIND("_",RIGHT(B3887,LEN(B3887)-3))-1)</f>
        <v>Spidssnudetfroe</v>
      </c>
      <c r="J3887" s="61" t="str">
        <f aca="false">TRIM(SUBSTITUTE(RIGHT(B3887,FIND(I3887,B3887)+1),"_",""))</f>
        <v>NegK</v>
      </c>
      <c r="K3887" s="0" t="str">
        <f aca="false">IFERROR(VALUE(SUBSTITUTE(E3887,".",",")),E3887)</f>
        <v>No Ct</v>
      </c>
      <c r="L3887" s="61" t="str">
        <f aca="false">IF(J3887="PosK",SUMIFS(K:K,J:J,"PosK",H:H,H3887),"")</f>
        <v/>
      </c>
      <c r="M3887" s="61" t="str">
        <f aca="false">IF(J3887="PosK",SUMIFS(K:K,J:J,"NegK",H:H,H3887),"")</f>
        <v/>
      </c>
      <c r="N3887" s="61" t="str">
        <f aca="false">IF(J3887="PosK",SUMIFS(K:K,J:J,"eDNA",H:H,H3887),"")</f>
        <v/>
      </c>
    </row>
    <row r="3888" customFormat="false" ht="14.25" hidden="false" customHeight="false" outlineLevel="0" collapsed="false">
      <c r="A3888" s="0" t="s">
        <v>846</v>
      </c>
      <c r="B3888" s="52" t="s">
        <v>986</v>
      </c>
      <c r="C3888" s="52" t="s">
        <v>751</v>
      </c>
      <c r="D3888" s="53" t="n">
        <v>0.1</v>
      </c>
      <c r="E3888" s="53" t="s">
        <v>748</v>
      </c>
      <c r="F3888" s="0" t="s">
        <v>1382</v>
      </c>
      <c r="G3888" s="0" t="str">
        <f aca="false">LEFT(B3888,2)</f>
        <v>13</v>
      </c>
      <c r="H3888" s="0" t="str">
        <f aca="false">I3888&amp;"_"&amp;G3888&amp;"_"&amp;F3888</f>
        <v>Spidssnudetfroe_13_20181121_DL2018076_BorupgaardGym_koersel1</v>
      </c>
      <c r="I3888" s="61" t="str">
        <f aca="false">MID(RIGHT(B3888,LEN(B3888)-3),1,FIND("_",RIGHT(B3888,LEN(B3888)-3))-1)</f>
        <v>Spidssnudetfroe</v>
      </c>
      <c r="J3888" s="61" t="str">
        <f aca="false">TRIM(SUBSTITUTE(RIGHT(B3888,FIND(I3888,B3888)+1),"_",""))</f>
        <v>eDNA</v>
      </c>
      <c r="K3888" s="0" t="str">
        <f aca="false">IFERROR(VALUE(SUBSTITUTE(E3888,".",",")),E3888)</f>
        <v>No Ct</v>
      </c>
      <c r="L3888" s="61" t="str">
        <f aca="false">IF(J3888="PosK",SUMIFS(K:K,J:J,"PosK",H:H,H3888),"")</f>
        <v/>
      </c>
      <c r="M3888" s="61" t="str">
        <f aca="false">IF(J3888="PosK",SUMIFS(K:K,J:J,"NegK",H:H,H3888),"")</f>
        <v/>
      </c>
      <c r="N3888" s="61" t="str">
        <f aca="false">IF(J3888="PosK",SUMIFS(K:K,J:J,"eDNA",H:H,H3888),"")</f>
        <v/>
      </c>
      <c r="Q3888" s="62"/>
    </row>
    <row r="3889" customFormat="false" ht="14.25" hidden="false" customHeight="false" outlineLevel="0" collapsed="false">
      <c r="A3889" s="0" t="s">
        <v>848</v>
      </c>
      <c r="B3889" s="52" t="s">
        <v>986</v>
      </c>
      <c r="C3889" s="52" t="s">
        <v>751</v>
      </c>
      <c r="D3889" s="53" t="n">
        <v>0.1</v>
      </c>
      <c r="E3889" s="53" t="s">
        <v>748</v>
      </c>
      <c r="F3889" s="0" t="s">
        <v>1382</v>
      </c>
      <c r="G3889" s="0" t="str">
        <f aca="false">LEFT(B3889,2)</f>
        <v>13</v>
      </c>
      <c r="H3889" s="0" t="str">
        <f aca="false">I3889&amp;"_"&amp;G3889&amp;"_"&amp;F3889</f>
        <v>Spidssnudetfroe_13_20181121_DL2018076_BorupgaardGym_koersel1</v>
      </c>
      <c r="I3889" s="61" t="str">
        <f aca="false">MID(RIGHT(B3889,LEN(B3889)-3),1,FIND("_",RIGHT(B3889,LEN(B3889)-3))-1)</f>
        <v>Spidssnudetfroe</v>
      </c>
      <c r="J3889" s="61" t="str">
        <f aca="false">TRIM(SUBSTITUTE(RIGHT(B3889,FIND(I3889,B3889)+1),"_",""))</f>
        <v>eDNA</v>
      </c>
      <c r="K3889" s="0" t="str">
        <f aca="false">IFERROR(VALUE(SUBSTITUTE(E3889,".",",")),E3889)</f>
        <v>No Ct</v>
      </c>
      <c r="L3889" s="61" t="str">
        <f aca="false">IF(J3889="PosK",SUMIFS(K:K,J:J,"PosK",H:H,H3889),"")</f>
        <v/>
      </c>
      <c r="M3889" s="61" t="str">
        <f aca="false">IF(J3889="PosK",SUMIFS(K:K,J:J,"NegK",H:H,H3889),"")</f>
        <v/>
      </c>
      <c r="N3889" s="61" t="str">
        <f aca="false">IF(J3889="PosK",SUMIFS(K:K,J:J,"eDNA",H:H,H3889),"")</f>
        <v/>
      </c>
      <c r="P3889" s="62"/>
      <c r="T3889" s="63"/>
      <c r="W3889" s="64"/>
    </row>
    <row r="3890" customFormat="false" ht="14.25" hidden="false" customHeight="false" outlineLevel="0" collapsed="false">
      <c r="A3890" s="0" t="s">
        <v>849</v>
      </c>
      <c r="B3890" s="52" t="s">
        <v>987</v>
      </c>
      <c r="C3890" s="52" t="s">
        <v>743</v>
      </c>
      <c r="D3890" s="53" t="n">
        <v>0.1</v>
      </c>
      <c r="E3890" s="53" t="s">
        <v>748</v>
      </c>
      <c r="F3890" s="0" t="s">
        <v>1382</v>
      </c>
      <c r="G3890" s="0" t="str">
        <f aca="false">LEFT(B3890,2)</f>
        <v>14</v>
      </c>
      <c r="H3890" s="0" t="str">
        <f aca="false">I3890&amp;"_"&amp;G3890&amp;"_"&amp;F3890</f>
        <v>Spidssnudetfroe_14_20181121_DL2018076_BorupgaardGym_koersel1</v>
      </c>
      <c r="I3890" s="61" t="str">
        <f aca="false">MID(RIGHT(B3890,LEN(B3890)-3),1,FIND("_",RIGHT(B3890,LEN(B3890)-3))-1)</f>
        <v>Spidssnudetfroe</v>
      </c>
      <c r="J3890" s="61" t="str">
        <f aca="false">TRIM(SUBSTITUTE(RIGHT(B3890,FIND(I3890,B3890)+1),"_",""))</f>
        <v>PosK</v>
      </c>
      <c r="K3890" s="0" t="str">
        <f aca="false">IFERROR(VALUE(SUBSTITUTE(E3890,".",",")),E3890)</f>
        <v>No Ct</v>
      </c>
      <c r="L3890" s="61" t="n">
        <f aca="false">IF(J3890="PosK",SUMIFS(K:K,J:J,"PosK",H:H,H3890),"")</f>
        <v>0</v>
      </c>
      <c r="M3890" s="61" t="n">
        <f aca="false">IF(J3890="PosK",SUMIFS(K:K,J:J,"NegK",H:H,H3890),"")</f>
        <v>0</v>
      </c>
      <c r="N3890" s="61" t="n">
        <f aca="false">IF(J3890="PosK",SUMIFS(K:K,J:J,"eDNA",H:H,H3890),"")</f>
        <v>0</v>
      </c>
      <c r="P3890" s="62" t="n">
        <f aca="false">IF(K3892="No Ct",0,K3892)</f>
        <v>0</v>
      </c>
      <c r="Q3890" s="62" t="n">
        <f aca="false">IF(K3893="No Ct",0,K3893)</f>
        <v>0</v>
      </c>
      <c r="R3890" s="0" t="str">
        <f aca="false">IF(AND(L3890&gt;0,M3890=0),"Valid","Invalid")</f>
        <v>Invalid</v>
      </c>
      <c r="S3890" s="0" t="str">
        <f aca="false">IF(OR(P3890&gt;1,Q3890&gt;1),"Present","Absent")</f>
        <v>Absent</v>
      </c>
      <c r="T3890" s="63" t="str">
        <f aca="false">IF(OR(AND(P3890&gt;1,P3890&lt;41),AND(Q3890&gt;1,Q3890&lt;41)),"Ct&lt;41","Ct&gt;41")</f>
        <v>Ct&gt;41</v>
      </c>
      <c r="U3890" s="0" t="str">
        <f aca="false">I3890</f>
        <v>Spidssnudetfroe</v>
      </c>
      <c r="V3890" s="0" t="str">
        <f aca="false">MID(F3890,10,9)</f>
        <v>DL2018076</v>
      </c>
      <c r="W3890" s="64" t="str">
        <f aca="false">V3890&amp;"_"&amp;U3890&amp;"_"&amp;R3890&amp;"_"&amp;S3890&amp;"_"&amp;T3890</f>
        <v>DL2018076_Spidssnudetfroe_Invalid_Absent_Ct&gt;41</v>
      </c>
    </row>
    <row r="3891" customFormat="false" ht="14.25" hidden="false" customHeight="false" outlineLevel="0" collapsed="false">
      <c r="A3891" s="0" t="s">
        <v>851</v>
      </c>
      <c r="B3891" s="52" t="s">
        <v>988</v>
      </c>
      <c r="C3891" s="52" t="s">
        <v>747</v>
      </c>
      <c r="D3891" s="53" t="n">
        <v>0.1</v>
      </c>
      <c r="E3891" s="53" t="s">
        <v>748</v>
      </c>
      <c r="F3891" s="0" t="s">
        <v>1382</v>
      </c>
      <c r="G3891" s="0" t="str">
        <f aca="false">LEFT(B3891,2)</f>
        <v>14</v>
      </c>
      <c r="H3891" s="0" t="str">
        <f aca="false">I3891&amp;"_"&amp;G3891&amp;"_"&amp;F3891</f>
        <v>Spidssnudetfroe_14_20181121_DL2018076_BorupgaardGym_koersel1</v>
      </c>
      <c r="I3891" s="61" t="str">
        <f aca="false">MID(RIGHT(B3891,LEN(B3891)-3),1,FIND("_",RIGHT(B3891,LEN(B3891)-3))-1)</f>
        <v>Spidssnudetfroe</v>
      </c>
      <c r="J3891" s="61" t="str">
        <f aca="false">TRIM(SUBSTITUTE(RIGHT(B3891,FIND(I3891,B3891)+1),"_",""))</f>
        <v>NegK</v>
      </c>
      <c r="K3891" s="0" t="str">
        <f aca="false">IFERROR(VALUE(SUBSTITUTE(E3891,".",",")),E3891)</f>
        <v>No Ct</v>
      </c>
      <c r="L3891" s="61" t="str">
        <f aca="false">IF(J3891="PosK",SUMIFS(K:K,J:J,"PosK",H:H,H3891),"")</f>
        <v/>
      </c>
      <c r="M3891" s="61" t="str">
        <f aca="false">IF(J3891="PosK",SUMIFS(K:K,J:J,"NegK",H:H,H3891),"")</f>
        <v/>
      </c>
      <c r="N3891" s="61" t="str">
        <f aca="false">IF(J3891="PosK",SUMIFS(K:K,J:J,"eDNA",H:H,H3891),"")</f>
        <v/>
      </c>
    </row>
    <row r="3892" customFormat="false" ht="14.25" hidden="false" customHeight="false" outlineLevel="0" collapsed="false">
      <c r="A3892" s="0" t="s">
        <v>853</v>
      </c>
      <c r="B3892" s="52" t="s">
        <v>989</v>
      </c>
      <c r="C3892" s="52" t="s">
        <v>751</v>
      </c>
      <c r="D3892" s="53" t="n">
        <v>0.1</v>
      </c>
      <c r="E3892" s="53" t="s">
        <v>748</v>
      </c>
      <c r="F3892" s="0" t="s">
        <v>1382</v>
      </c>
      <c r="G3892" s="0" t="str">
        <f aca="false">LEFT(B3892,2)</f>
        <v>14</v>
      </c>
      <c r="H3892" s="0" t="str">
        <f aca="false">I3892&amp;"_"&amp;G3892&amp;"_"&amp;F3892</f>
        <v>Spidssnudetfroe_14_20181121_DL2018076_BorupgaardGym_koersel1</v>
      </c>
      <c r="I3892" s="61" t="str">
        <f aca="false">MID(RIGHT(B3892,LEN(B3892)-3),1,FIND("_",RIGHT(B3892,LEN(B3892)-3))-1)</f>
        <v>Spidssnudetfroe</v>
      </c>
      <c r="J3892" s="61" t="str">
        <f aca="false">TRIM(SUBSTITUTE(RIGHT(B3892,FIND(I3892,B3892)+1),"_",""))</f>
        <v>eDNA</v>
      </c>
      <c r="K3892" s="0" t="str">
        <f aca="false">IFERROR(VALUE(SUBSTITUTE(E3892,".",",")),E3892)</f>
        <v>No Ct</v>
      </c>
      <c r="L3892" s="61" t="str">
        <f aca="false">IF(J3892="PosK",SUMIFS(K:K,J:J,"PosK",H:H,H3892),"")</f>
        <v/>
      </c>
      <c r="M3892" s="61" t="str">
        <f aca="false">IF(J3892="PosK",SUMIFS(K:K,J:J,"NegK",H:H,H3892),"")</f>
        <v/>
      </c>
      <c r="N3892" s="61" t="str">
        <f aca="false">IF(J3892="PosK",SUMIFS(K:K,J:J,"eDNA",H:H,H3892),"")</f>
        <v/>
      </c>
      <c r="Q3892" s="62"/>
    </row>
    <row r="3893" customFormat="false" ht="14.25" hidden="false" customHeight="false" outlineLevel="0" collapsed="false">
      <c r="A3893" s="0" t="s">
        <v>855</v>
      </c>
      <c r="B3893" s="52" t="s">
        <v>989</v>
      </c>
      <c r="C3893" s="52" t="s">
        <v>751</v>
      </c>
      <c r="D3893" s="53" t="n">
        <v>0.1</v>
      </c>
      <c r="E3893" s="53" t="s">
        <v>748</v>
      </c>
      <c r="F3893" s="0" t="s">
        <v>1382</v>
      </c>
      <c r="G3893" s="0" t="str">
        <f aca="false">LEFT(B3893,2)</f>
        <v>14</v>
      </c>
      <c r="H3893" s="0" t="str">
        <f aca="false">I3893&amp;"_"&amp;G3893&amp;"_"&amp;F3893</f>
        <v>Spidssnudetfroe_14_20181121_DL2018076_BorupgaardGym_koersel1</v>
      </c>
      <c r="I3893" s="61" t="str">
        <f aca="false">MID(RIGHT(B3893,LEN(B3893)-3),1,FIND("_",RIGHT(B3893,LEN(B3893)-3))-1)</f>
        <v>Spidssnudetfroe</v>
      </c>
      <c r="J3893" s="61" t="str">
        <f aca="false">TRIM(SUBSTITUTE(RIGHT(B3893,FIND(I3893,B3893)+1),"_",""))</f>
        <v>eDNA</v>
      </c>
      <c r="K3893" s="0" t="str">
        <f aca="false">IFERROR(VALUE(SUBSTITUTE(E3893,".",",")),E3893)</f>
        <v>No Ct</v>
      </c>
      <c r="L3893" s="61" t="str">
        <f aca="false">IF(J3893="PosK",SUMIFS(K:K,J:J,"PosK",H:H,H3893),"")</f>
        <v/>
      </c>
      <c r="M3893" s="61" t="str">
        <f aca="false">IF(J3893="PosK",SUMIFS(K:K,J:J,"NegK",H:H,H3893),"")</f>
        <v/>
      </c>
      <c r="N3893" s="61" t="str">
        <f aca="false">IF(J3893="PosK",SUMIFS(K:K,J:J,"eDNA",H:H,H3893),"")</f>
        <v/>
      </c>
      <c r="P3893" s="62"/>
      <c r="T3893" s="63"/>
      <c r="W3893" s="64"/>
    </row>
    <row r="3894" customFormat="false" ht="14.25" hidden="false" customHeight="false" outlineLevel="0" collapsed="false">
      <c r="A3894" s="0" t="s">
        <v>856</v>
      </c>
      <c r="B3894" s="52" t="s">
        <v>990</v>
      </c>
      <c r="C3894" s="52" t="s">
        <v>743</v>
      </c>
      <c r="D3894" s="53" t="n">
        <v>0.1</v>
      </c>
      <c r="E3894" s="53" t="s">
        <v>748</v>
      </c>
      <c r="F3894" s="0" t="s">
        <v>1382</v>
      </c>
      <c r="G3894" s="0" t="str">
        <f aca="false">LEFT(B3894,2)</f>
        <v>15</v>
      </c>
      <c r="H3894" s="0" t="str">
        <f aca="false">I3894&amp;"_"&amp;G3894&amp;"_"&amp;F3894</f>
        <v>KortbenetGroenFroe_15_20181121_DL2018076_BorupgaardGym_koersel1</v>
      </c>
      <c r="I3894" s="61" t="str">
        <f aca="false">MID(RIGHT(B3894,LEN(B3894)-3),1,FIND("_",RIGHT(B3894,LEN(B3894)-3))-1)</f>
        <v>KortbenetGroenFroe</v>
      </c>
      <c r="J3894" s="61" t="str">
        <f aca="false">TRIM(SUBSTITUTE(RIGHT(B3894,FIND(I3894,B3894)+1),"_",""))</f>
        <v>PosK</v>
      </c>
      <c r="K3894" s="0" t="str">
        <f aca="false">IFERROR(VALUE(SUBSTITUTE(E3894,".",",")),E3894)</f>
        <v>No Ct</v>
      </c>
      <c r="L3894" s="61" t="n">
        <f aca="false">IF(J3894="PosK",SUMIFS(K:K,J:J,"PosK",H:H,H3894),"")</f>
        <v>0</v>
      </c>
      <c r="M3894" s="61" t="n">
        <f aca="false">IF(J3894="PosK",SUMIFS(K:K,J:J,"NegK",H:H,H3894),"")</f>
        <v>0</v>
      </c>
      <c r="N3894" s="61" t="n">
        <f aca="false">IF(J3894="PosK",SUMIFS(K:K,J:J,"eDNA",H:H,H3894),"")</f>
        <v>0</v>
      </c>
      <c r="P3894" s="62" t="n">
        <f aca="false">IF(K3896="No Ct",0,K3896)</f>
        <v>0</v>
      </c>
      <c r="Q3894" s="62" t="n">
        <f aca="false">IF(K3897="No Ct",0,K3897)</f>
        <v>0</v>
      </c>
      <c r="R3894" s="0" t="str">
        <f aca="false">IF(AND(L3894&gt;0,M3894=0),"Valid","Invalid")</f>
        <v>Invalid</v>
      </c>
      <c r="S3894" s="0" t="str">
        <f aca="false">IF(OR(P3894&gt;1,Q3894&gt;1),"Present","Absent")</f>
        <v>Absent</v>
      </c>
      <c r="T3894" s="63" t="str">
        <f aca="false">IF(OR(AND(P3894&gt;1,P3894&lt;41),AND(Q3894&gt;1,Q3894&lt;41)),"Ct&lt;41","Ct&gt;41")</f>
        <v>Ct&gt;41</v>
      </c>
      <c r="U3894" s="0" t="str">
        <f aca="false">I3894</f>
        <v>KortbenetGroenFroe</v>
      </c>
      <c r="V3894" s="0" t="str">
        <f aca="false">MID(F3894,10,9)</f>
        <v>DL2018076</v>
      </c>
      <c r="W3894" s="64" t="str">
        <f aca="false">V3894&amp;"_"&amp;U3894&amp;"_"&amp;R3894&amp;"_"&amp;S3894&amp;"_"&amp;T3894</f>
        <v>DL2018076_KortbenetGroenFroe_Invalid_Absent_Ct&gt;41</v>
      </c>
    </row>
    <row r="3895" customFormat="false" ht="14.25" hidden="false" customHeight="false" outlineLevel="0" collapsed="false">
      <c r="A3895" s="0" t="s">
        <v>858</v>
      </c>
      <c r="B3895" s="52" t="s">
        <v>991</v>
      </c>
      <c r="C3895" s="52" t="s">
        <v>747</v>
      </c>
      <c r="D3895" s="53" t="n">
        <v>0.1</v>
      </c>
      <c r="E3895" s="53" t="s">
        <v>748</v>
      </c>
      <c r="F3895" s="0" t="s">
        <v>1382</v>
      </c>
      <c r="G3895" s="0" t="str">
        <f aca="false">LEFT(B3895,2)</f>
        <v>15</v>
      </c>
      <c r="H3895" s="0" t="str">
        <f aca="false">I3895&amp;"_"&amp;G3895&amp;"_"&amp;F3895</f>
        <v>KortbenetGroenFroe_15_20181121_DL2018076_BorupgaardGym_koersel1</v>
      </c>
      <c r="I3895" s="61" t="str">
        <f aca="false">MID(RIGHT(B3895,LEN(B3895)-3),1,FIND("_",RIGHT(B3895,LEN(B3895)-3))-1)</f>
        <v>KortbenetGroenFroe</v>
      </c>
      <c r="J3895" s="61" t="str">
        <f aca="false">TRIM(SUBSTITUTE(RIGHT(B3895,FIND(I3895,B3895)+1),"_",""))</f>
        <v>NegK</v>
      </c>
      <c r="K3895" s="0" t="str">
        <f aca="false">IFERROR(VALUE(SUBSTITUTE(E3895,".",",")),E3895)</f>
        <v>No Ct</v>
      </c>
      <c r="L3895" s="61" t="str">
        <f aca="false">IF(J3895="PosK",SUMIFS(K:K,J:J,"PosK",H:H,H3895),"")</f>
        <v/>
      </c>
      <c r="M3895" s="61" t="str">
        <f aca="false">IF(J3895="PosK",SUMIFS(K:K,J:J,"NegK",H:H,H3895),"")</f>
        <v/>
      </c>
      <c r="N3895" s="61" t="str">
        <f aca="false">IF(J3895="PosK",SUMIFS(K:K,J:J,"eDNA",H:H,H3895),"")</f>
        <v/>
      </c>
    </row>
    <row r="3896" customFormat="false" ht="14.25" hidden="false" customHeight="false" outlineLevel="0" collapsed="false">
      <c r="A3896" s="0" t="s">
        <v>860</v>
      </c>
      <c r="B3896" s="52" t="s">
        <v>992</v>
      </c>
      <c r="C3896" s="52" t="s">
        <v>751</v>
      </c>
      <c r="D3896" s="53" t="n">
        <v>0.1</v>
      </c>
      <c r="E3896" s="53" t="s">
        <v>748</v>
      </c>
      <c r="F3896" s="0" t="s">
        <v>1382</v>
      </c>
      <c r="G3896" s="0" t="str">
        <f aca="false">LEFT(B3896,2)</f>
        <v>15</v>
      </c>
      <c r="H3896" s="0" t="str">
        <f aca="false">I3896&amp;"_"&amp;G3896&amp;"_"&amp;F3896</f>
        <v>KortbenetGroenFroe_15_20181121_DL2018076_BorupgaardGym_koersel1</v>
      </c>
      <c r="I3896" s="61" t="str">
        <f aca="false">MID(RIGHT(B3896,LEN(B3896)-3),1,FIND("_",RIGHT(B3896,LEN(B3896)-3))-1)</f>
        <v>KortbenetGroenFroe</v>
      </c>
      <c r="J3896" s="61" t="str">
        <f aca="false">TRIM(SUBSTITUTE(RIGHT(B3896,FIND(I3896,B3896)+1),"_",""))</f>
        <v>eDNA</v>
      </c>
      <c r="K3896" s="0" t="str">
        <f aca="false">IFERROR(VALUE(SUBSTITUTE(E3896,".",",")),E3896)</f>
        <v>No Ct</v>
      </c>
      <c r="L3896" s="61" t="str">
        <f aca="false">IF(J3896="PosK",SUMIFS(K:K,J:J,"PosK",H:H,H3896),"")</f>
        <v/>
      </c>
      <c r="M3896" s="61" t="str">
        <f aca="false">IF(J3896="PosK",SUMIFS(K:K,J:J,"NegK",H:H,H3896),"")</f>
        <v/>
      </c>
      <c r="N3896" s="61" t="str">
        <f aca="false">IF(J3896="PosK",SUMIFS(K:K,J:J,"eDNA",H:H,H3896),"")</f>
        <v/>
      </c>
      <c r="Q3896" s="62"/>
    </row>
    <row r="3897" customFormat="false" ht="14.25" hidden="false" customHeight="false" outlineLevel="0" collapsed="false">
      <c r="A3897" s="0" t="s">
        <v>862</v>
      </c>
      <c r="B3897" s="52" t="s">
        <v>992</v>
      </c>
      <c r="C3897" s="52" t="s">
        <v>751</v>
      </c>
      <c r="D3897" s="53" t="n">
        <v>0.1</v>
      </c>
      <c r="E3897" s="53" t="s">
        <v>748</v>
      </c>
      <c r="F3897" s="0" t="s">
        <v>1382</v>
      </c>
      <c r="G3897" s="0" t="str">
        <f aca="false">LEFT(B3897,2)</f>
        <v>15</v>
      </c>
      <c r="H3897" s="0" t="str">
        <f aca="false">I3897&amp;"_"&amp;G3897&amp;"_"&amp;F3897</f>
        <v>KortbenetGroenFroe_15_20181121_DL2018076_BorupgaardGym_koersel1</v>
      </c>
      <c r="I3897" s="61" t="str">
        <f aca="false">MID(RIGHT(B3897,LEN(B3897)-3),1,FIND("_",RIGHT(B3897,LEN(B3897)-3))-1)</f>
        <v>KortbenetGroenFroe</v>
      </c>
      <c r="J3897" s="61" t="str">
        <f aca="false">TRIM(SUBSTITUTE(RIGHT(B3897,FIND(I3897,B3897)+1),"_",""))</f>
        <v>eDNA</v>
      </c>
      <c r="K3897" s="0" t="str">
        <f aca="false">IFERROR(VALUE(SUBSTITUTE(E3897,".",",")),E3897)</f>
        <v>No Ct</v>
      </c>
      <c r="L3897" s="61" t="str">
        <f aca="false">IF(J3897="PosK",SUMIFS(K:K,J:J,"PosK",H:H,H3897),"")</f>
        <v/>
      </c>
      <c r="M3897" s="61" t="str">
        <f aca="false">IF(J3897="PosK",SUMIFS(K:K,J:J,"NegK",H:H,H3897),"")</f>
        <v/>
      </c>
      <c r="N3897" s="61" t="str">
        <f aca="false">IF(J3897="PosK",SUMIFS(K:K,J:J,"eDNA",H:H,H3897),"")</f>
        <v/>
      </c>
      <c r="P3897" s="62"/>
      <c r="T3897" s="63"/>
      <c r="W3897" s="64"/>
    </row>
    <row r="3898" customFormat="false" ht="14.25" hidden="false" customHeight="false" outlineLevel="0" collapsed="false">
      <c r="A3898" s="0" t="s">
        <v>863</v>
      </c>
      <c r="B3898" s="52" t="s">
        <v>1212</v>
      </c>
      <c r="C3898" s="52" t="s">
        <v>743</v>
      </c>
      <c r="D3898" s="53" t="n">
        <v>0.1</v>
      </c>
      <c r="E3898" s="53" t="s">
        <v>748</v>
      </c>
      <c r="F3898" s="0" t="s">
        <v>1382</v>
      </c>
      <c r="G3898" s="0" t="str">
        <f aca="false">LEFT(B3898,2)</f>
        <v>16</v>
      </c>
      <c r="H3898" s="0" t="str">
        <f aca="false">I3898&amp;"_"&amp;G3898&amp;"_"&amp;F3898</f>
        <v>ButsnudetFroe_16_20181121_DL2018076_BorupgaardGym_koersel1</v>
      </c>
      <c r="I3898" s="61" t="str">
        <f aca="false">MID(RIGHT(B3898,LEN(B3898)-3),1,FIND("_",RIGHT(B3898,LEN(B3898)-3))-1)</f>
        <v>ButsnudetFroe</v>
      </c>
      <c r="J3898" s="61" t="str">
        <f aca="false">TRIM(SUBSTITUTE(RIGHT(B3898,FIND(I3898,B3898)+1),"_",""))</f>
        <v>PosK</v>
      </c>
      <c r="K3898" s="0" t="str">
        <f aca="false">IFERROR(VALUE(SUBSTITUTE(E3898,".",",")),E3898)</f>
        <v>No Ct</v>
      </c>
      <c r="L3898" s="61" t="n">
        <f aca="false">IF(J3898="PosK",SUMIFS(K:K,J:J,"PosK",H:H,H3898),"")</f>
        <v>0</v>
      </c>
      <c r="M3898" s="61" t="n">
        <f aca="false">IF(J3898="PosK",SUMIFS(K:K,J:J,"NegK",H:H,H3898),"")</f>
        <v>0</v>
      </c>
      <c r="N3898" s="61" t="n">
        <f aca="false">IF(J3898="PosK",SUMIFS(K:K,J:J,"eDNA",H:H,H3898),"")</f>
        <v>0</v>
      </c>
      <c r="P3898" s="62" t="n">
        <f aca="false">IF(K3900="No Ct",0,K3900)</f>
        <v>0</v>
      </c>
      <c r="Q3898" s="62" t="n">
        <f aca="false">IF(K3901="No Ct",0,K3901)</f>
        <v>0</v>
      </c>
      <c r="R3898" s="0" t="str">
        <f aca="false">IF(AND(L3898&gt;0,M3898=0),"Valid","Invalid")</f>
        <v>Invalid</v>
      </c>
      <c r="S3898" s="0" t="str">
        <f aca="false">IF(OR(P3898&gt;1,Q3898&gt;1),"Present","Absent")</f>
        <v>Absent</v>
      </c>
      <c r="T3898" s="63" t="str">
        <f aca="false">IF(OR(AND(P3898&gt;1,P3898&lt;41),AND(Q3898&gt;1,Q3898&lt;41)),"Ct&lt;41","Ct&gt;41")</f>
        <v>Ct&gt;41</v>
      </c>
      <c r="U3898" s="0" t="str">
        <f aca="false">I3898</f>
        <v>ButsnudetFroe</v>
      </c>
      <c r="V3898" s="0" t="str">
        <f aca="false">MID(F3898,10,9)</f>
        <v>DL2018076</v>
      </c>
      <c r="W3898" s="64" t="str">
        <f aca="false">V3898&amp;"_"&amp;U3898&amp;"_"&amp;R3898&amp;"_"&amp;S3898&amp;"_"&amp;T3898</f>
        <v>DL2018076_ButsnudetFroe_Invalid_Absent_Ct&gt;41</v>
      </c>
    </row>
    <row r="3899" customFormat="false" ht="14.25" hidden="false" customHeight="false" outlineLevel="0" collapsed="false">
      <c r="A3899" s="0" t="s">
        <v>865</v>
      </c>
      <c r="B3899" s="52" t="s">
        <v>1213</v>
      </c>
      <c r="C3899" s="52" t="s">
        <v>747</v>
      </c>
      <c r="D3899" s="53" t="n">
        <v>0.1</v>
      </c>
      <c r="E3899" s="53" t="s">
        <v>748</v>
      </c>
      <c r="F3899" s="0" t="s">
        <v>1382</v>
      </c>
      <c r="G3899" s="0" t="str">
        <f aca="false">LEFT(B3899,2)</f>
        <v>16</v>
      </c>
      <c r="H3899" s="0" t="str">
        <f aca="false">I3899&amp;"_"&amp;G3899&amp;"_"&amp;F3899</f>
        <v>ButsnudetFroe_16_20181121_DL2018076_BorupgaardGym_koersel1</v>
      </c>
      <c r="I3899" s="61" t="str">
        <f aca="false">MID(RIGHT(B3899,LEN(B3899)-3),1,FIND("_",RIGHT(B3899,LEN(B3899)-3))-1)</f>
        <v>ButsnudetFroe</v>
      </c>
      <c r="J3899" s="61" t="str">
        <f aca="false">TRIM(SUBSTITUTE(RIGHT(B3899,FIND(I3899,B3899)+1),"_",""))</f>
        <v>NegK</v>
      </c>
      <c r="K3899" s="0" t="str">
        <f aca="false">IFERROR(VALUE(SUBSTITUTE(E3899,".",",")),E3899)</f>
        <v>No Ct</v>
      </c>
      <c r="L3899" s="61" t="str">
        <f aca="false">IF(J3899="PosK",SUMIFS(K:K,J:J,"PosK",H:H,H3899),"")</f>
        <v/>
      </c>
      <c r="M3899" s="61" t="str">
        <f aca="false">IF(J3899="PosK",SUMIFS(K:K,J:J,"NegK",H:H,H3899),"")</f>
        <v/>
      </c>
      <c r="N3899" s="61" t="str">
        <f aca="false">IF(J3899="PosK",SUMIFS(K:K,J:J,"eDNA",H:H,H3899),"")</f>
        <v/>
      </c>
    </row>
    <row r="3900" customFormat="false" ht="14.25" hidden="false" customHeight="false" outlineLevel="0" collapsed="false">
      <c r="A3900" s="0" t="s">
        <v>867</v>
      </c>
      <c r="B3900" s="52" t="s">
        <v>1214</v>
      </c>
      <c r="C3900" s="52" t="s">
        <v>751</v>
      </c>
      <c r="D3900" s="53" t="n">
        <v>0.1</v>
      </c>
      <c r="E3900" s="53" t="s">
        <v>748</v>
      </c>
      <c r="F3900" s="0" t="s">
        <v>1382</v>
      </c>
      <c r="G3900" s="0" t="str">
        <f aca="false">LEFT(B3900,2)</f>
        <v>16</v>
      </c>
      <c r="H3900" s="0" t="str">
        <f aca="false">I3900&amp;"_"&amp;G3900&amp;"_"&amp;F3900</f>
        <v>ButsnudetFroe_16_20181121_DL2018076_BorupgaardGym_koersel1</v>
      </c>
      <c r="I3900" s="61" t="str">
        <f aca="false">MID(RIGHT(B3900,LEN(B3900)-3),1,FIND("_",RIGHT(B3900,LEN(B3900)-3))-1)</f>
        <v>ButsnudetFroe</v>
      </c>
      <c r="J3900" s="61" t="str">
        <f aca="false">TRIM(SUBSTITUTE(RIGHT(B3900,FIND(I3900,B3900)+1),"_",""))</f>
        <v>eDNA</v>
      </c>
      <c r="K3900" s="0" t="str">
        <f aca="false">IFERROR(VALUE(SUBSTITUTE(E3900,".",",")),E3900)</f>
        <v>No Ct</v>
      </c>
      <c r="L3900" s="61" t="str">
        <f aca="false">IF(J3900="PosK",SUMIFS(K:K,J:J,"PosK",H:H,H3900),"")</f>
        <v/>
      </c>
      <c r="M3900" s="61" t="str">
        <f aca="false">IF(J3900="PosK",SUMIFS(K:K,J:J,"NegK",H:H,H3900),"")</f>
        <v/>
      </c>
      <c r="N3900" s="61" t="str">
        <f aca="false">IF(J3900="PosK",SUMIFS(K:K,J:J,"eDNA",H:H,H3900),"")</f>
        <v/>
      </c>
      <c r="Q3900" s="62"/>
    </row>
    <row r="3901" customFormat="false" ht="14.25" hidden="false" customHeight="false" outlineLevel="0" collapsed="false">
      <c r="A3901" s="0" t="s">
        <v>869</v>
      </c>
      <c r="B3901" s="52" t="s">
        <v>1214</v>
      </c>
      <c r="C3901" s="52" t="s">
        <v>751</v>
      </c>
      <c r="D3901" s="53" t="n">
        <v>0.1</v>
      </c>
      <c r="E3901" s="53" t="s">
        <v>748</v>
      </c>
      <c r="F3901" s="0" t="s">
        <v>1382</v>
      </c>
      <c r="G3901" s="0" t="str">
        <f aca="false">LEFT(B3901,2)</f>
        <v>16</v>
      </c>
      <c r="H3901" s="0" t="str">
        <f aca="false">I3901&amp;"_"&amp;G3901&amp;"_"&amp;F3901</f>
        <v>ButsnudetFroe_16_20181121_DL2018076_BorupgaardGym_koersel1</v>
      </c>
      <c r="I3901" s="61" t="str">
        <f aca="false">MID(RIGHT(B3901,LEN(B3901)-3),1,FIND("_",RIGHT(B3901,LEN(B3901)-3))-1)</f>
        <v>ButsnudetFroe</v>
      </c>
      <c r="J3901" s="61" t="str">
        <f aca="false">TRIM(SUBSTITUTE(RIGHT(B3901,FIND(I3901,B3901)+1),"_",""))</f>
        <v>eDNA</v>
      </c>
      <c r="K3901" s="0" t="str">
        <f aca="false">IFERROR(VALUE(SUBSTITUTE(E3901,".",",")),E3901)</f>
        <v>No Ct</v>
      </c>
      <c r="L3901" s="61" t="str">
        <f aca="false">IF(J3901="PosK",SUMIFS(K:K,J:J,"PosK",H:H,H3901),"")</f>
        <v/>
      </c>
      <c r="M3901" s="61" t="str">
        <f aca="false">IF(J3901="PosK",SUMIFS(K:K,J:J,"NegK",H:H,H3901),"")</f>
        <v/>
      </c>
      <c r="N3901" s="61" t="str">
        <f aca="false">IF(J3901="PosK",SUMIFS(K:K,J:J,"eDNA",H:H,H3901),"")</f>
        <v/>
      </c>
      <c r="P3901" s="62"/>
      <c r="T3901" s="63"/>
      <c r="W3901" s="64"/>
    </row>
    <row r="3902" customFormat="false" ht="14.25" hidden="false" customHeight="false" outlineLevel="0" collapsed="false">
      <c r="A3902" s="0" t="s">
        <v>870</v>
      </c>
      <c r="B3902" s="52" t="s">
        <v>996</v>
      </c>
      <c r="C3902" s="52" t="s">
        <v>743</v>
      </c>
      <c r="D3902" s="53" t="n">
        <v>0.1</v>
      </c>
      <c r="E3902" s="53" t="s">
        <v>748</v>
      </c>
      <c r="F3902" s="0" t="s">
        <v>1382</v>
      </c>
      <c r="G3902" s="0" t="str">
        <f aca="false">LEFT(B3902,2)</f>
        <v>17</v>
      </c>
      <c r="H3902" s="0" t="str">
        <f aca="false">I3902&amp;"_"&amp;G3902&amp;"_"&amp;F3902</f>
        <v>ButsnudetFroe_17_20181121_DL2018076_BorupgaardGym_koersel1</v>
      </c>
      <c r="I3902" s="61" t="str">
        <f aca="false">MID(RIGHT(B3902,LEN(B3902)-3),1,FIND("_",RIGHT(B3902,LEN(B3902)-3))-1)</f>
        <v>ButsnudetFroe</v>
      </c>
      <c r="J3902" s="61" t="str">
        <f aca="false">TRIM(SUBSTITUTE(RIGHT(B3902,FIND(I3902,B3902)+1),"_",""))</f>
        <v>PosK</v>
      </c>
      <c r="K3902" s="0" t="str">
        <f aca="false">IFERROR(VALUE(SUBSTITUTE(E3902,".",",")),E3902)</f>
        <v>No Ct</v>
      </c>
      <c r="L3902" s="61" t="n">
        <f aca="false">IF(J3902="PosK",SUMIFS(K:K,J:J,"PosK",H:H,H3902),"")</f>
        <v>0</v>
      </c>
      <c r="M3902" s="61" t="n">
        <f aca="false">IF(J3902="PosK",SUMIFS(K:K,J:J,"NegK",H:H,H3902),"")</f>
        <v>0</v>
      </c>
      <c r="N3902" s="61" t="n">
        <f aca="false">IF(J3902="PosK",SUMIFS(K:K,J:J,"eDNA",H:H,H3902),"")</f>
        <v>81.6</v>
      </c>
      <c r="P3902" s="62" t="n">
        <f aca="false">IF(K3904="No Ct",0,K3904)</f>
        <v>40.94</v>
      </c>
      <c r="Q3902" s="62" t="n">
        <f aca="false">IF(K3905="No Ct",0,K3905)</f>
        <v>40.66</v>
      </c>
      <c r="R3902" s="0" t="str">
        <f aca="false">IF(AND(L3902&gt;0,M3902=0),"Valid","Invalid")</f>
        <v>Invalid</v>
      </c>
      <c r="S3902" s="0" t="str">
        <f aca="false">IF(OR(P3902&gt;1,Q3902&gt;1),"Present","Absent")</f>
        <v>Present</v>
      </c>
      <c r="T3902" s="63" t="str">
        <f aca="false">IF(OR(AND(P3902&gt;1,P3902&lt;41),AND(Q3902&gt;1,Q3902&lt;41)),"Ct&lt;41","Ct&gt;41")</f>
        <v>Ct&lt;41</v>
      </c>
      <c r="U3902" s="0" t="str">
        <f aca="false">I3902</f>
        <v>ButsnudetFroe</v>
      </c>
      <c r="V3902" s="0" t="str">
        <f aca="false">MID(F3902,10,9)</f>
        <v>DL2018076</v>
      </c>
      <c r="W3902" s="64" t="str">
        <f aca="false">V3902&amp;"_"&amp;U3902&amp;"_"&amp;R3902&amp;"_"&amp;S3902&amp;"_"&amp;T3902</f>
        <v>DL2018076_ButsnudetFroe_Invalid_Present_Ct&lt;41</v>
      </c>
    </row>
    <row r="3903" customFormat="false" ht="14.25" hidden="false" customHeight="false" outlineLevel="0" collapsed="false">
      <c r="A3903" s="0" t="s">
        <v>872</v>
      </c>
      <c r="B3903" s="52" t="s">
        <v>997</v>
      </c>
      <c r="C3903" s="52" t="s">
        <v>747</v>
      </c>
      <c r="D3903" s="53" t="n">
        <v>0.1</v>
      </c>
      <c r="E3903" s="53" t="s">
        <v>748</v>
      </c>
      <c r="F3903" s="0" t="s">
        <v>1382</v>
      </c>
      <c r="G3903" s="0" t="str">
        <f aca="false">LEFT(B3903,2)</f>
        <v>17</v>
      </c>
      <c r="H3903" s="0" t="str">
        <f aca="false">I3903&amp;"_"&amp;G3903&amp;"_"&amp;F3903</f>
        <v>ButsnudetFroe_17_20181121_DL2018076_BorupgaardGym_koersel1</v>
      </c>
      <c r="I3903" s="61" t="str">
        <f aca="false">MID(RIGHT(B3903,LEN(B3903)-3),1,FIND("_",RIGHT(B3903,LEN(B3903)-3))-1)</f>
        <v>ButsnudetFroe</v>
      </c>
      <c r="J3903" s="61" t="str">
        <f aca="false">TRIM(SUBSTITUTE(RIGHT(B3903,FIND(I3903,B3903)+1),"_",""))</f>
        <v>NegK</v>
      </c>
      <c r="K3903" s="0" t="str">
        <f aca="false">IFERROR(VALUE(SUBSTITUTE(E3903,".",",")),E3903)</f>
        <v>No Ct</v>
      </c>
      <c r="L3903" s="61" t="str">
        <f aca="false">IF(J3903="PosK",SUMIFS(K:K,J:J,"PosK",H:H,H3903),"")</f>
        <v/>
      </c>
      <c r="M3903" s="61" t="str">
        <f aca="false">IF(J3903="PosK",SUMIFS(K:K,J:J,"NegK",H:H,H3903),"")</f>
        <v/>
      </c>
      <c r="N3903" s="61" t="str">
        <f aca="false">IF(J3903="PosK",SUMIFS(K:K,J:J,"eDNA",H:H,H3903),"")</f>
        <v/>
      </c>
    </row>
    <row r="3904" customFormat="false" ht="14.25" hidden="false" customHeight="false" outlineLevel="0" collapsed="false">
      <c r="A3904" s="0" t="s">
        <v>874</v>
      </c>
      <c r="B3904" s="52" t="s">
        <v>998</v>
      </c>
      <c r="C3904" s="52" t="s">
        <v>751</v>
      </c>
      <c r="D3904" s="53" t="n">
        <v>0.1</v>
      </c>
      <c r="E3904" s="53" t="n">
        <v>40.94</v>
      </c>
      <c r="F3904" s="0" t="s">
        <v>1382</v>
      </c>
      <c r="G3904" s="0" t="str">
        <f aca="false">LEFT(B3904,2)</f>
        <v>17</v>
      </c>
      <c r="H3904" s="0" t="str">
        <f aca="false">I3904&amp;"_"&amp;G3904&amp;"_"&amp;F3904</f>
        <v>ButsnudetFroe_17_20181121_DL2018076_BorupgaardGym_koersel1</v>
      </c>
      <c r="I3904" s="61" t="str">
        <f aca="false">MID(RIGHT(B3904,LEN(B3904)-3),1,FIND("_",RIGHT(B3904,LEN(B3904)-3))-1)</f>
        <v>ButsnudetFroe</v>
      </c>
      <c r="J3904" s="61" t="str">
        <f aca="false">TRIM(SUBSTITUTE(RIGHT(B3904,FIND(I3904,B3904)+1),"_",""))</f>
        <v>eDNA</v>
      </c>
      <c r="K3904" s="0" t="n">
        <f aca="false">IFERROR(VALUE(SUBSTITUTE(E3904,".",",")),E3904)</f>
        <v>40.94</v>
      </c>
      <c r="L3904" s="61" t="str">
        <f aca="false">IF(J3904="PosK",SUMIFS(K:K,J:J,"PosK",H:H,H3904),"")</f>
        <v/>
      </c>
      <c r="M3904" s="61" t="str">
        <f aca="false">IF(J3904="PosK",SUMIFS(K:K,J:J,"NegK",H:H,H3904),"")</f>
        <v/>
      </c>
      <c r="N3904" s="61" t="str">
        <f aca="false">IF(J3904="PosK",SUMIFS(K:K,J:J,"eDNA",H:H,H3904),"")</f>
        <v/>
      </c>
      <c r="Q3904" s="62"/>
    </row>
    <row r="3905" customFormat="false" ht="14.25" hidden="false" customHeight="false" outlineLevel="0" collapsed="false">
      <c r="A3905" s="0" t="s">
        <v>876</v>
      </c>
      <c r="B3905" s="52" t="s">
        <v>998</v>
      </c>
      <c r="C3905" s="52" t="s">
        <v>751</v>
      </c>
      <c r="D3905" s="53" t="n">
        <v>0.1</v>
      </c>
      <c r="E3905" s="53" t="n">
        <v>40.66</v>
      </c>
      <c r="F3905" s="0" t="s">
        <v>1382</v>
      </c>
      <c r="G3905" s="0" t="str">
        <f aca="false">LEFT(B3905,2)</f>
        <v>17</v>
      </c>
      <c r="H3905" s="0" t="str">
        <f aca="false">I3905&amp;"_"&amp;G3905&amp;"_"&amp;F3905</f>
        <v>ButsnudetFroe_17_20181121_DL2018076_BorupgaardGym_koersel1</v>
      </c>
      <c r="I3905" s="61" t="str">
        <f aca="false">MID(RIGHT(B3905,LEN(B3905)-3),1,FIND("_",RIGHT(B3905,LEN(B3905)-3))-1)</f>
        <v>ButsnudetFroe</v>
      </c>
      <c r="J3905" s="61" t="str">
        <f aca="false">TRIM(SUBSTITUTE(RIGHT(B3905,FIND(I3905,B3905)+1),"_",""))</f>
        <v>eDNA</v>
      </c>
      <c r="K3905" s="0" t="n">
        <f aca="false">IFERROR(VALUE(SUBSTITUTE(E3905,".",",")),E3905)</f>
        <v>40.66</v>
      </c>
      <c r="L3905" s="61" t="str">
        <f aca="false">IF(J3905="PosK",SUMIFS(K:K,J:J,"PosK",H:H,H3905),"")</f>
        <v/>
      </c>
      <c r="M3905" s="61" t="str">
        <f aca="false">IF(J3905="PosK",SUMIFS(K:K,J:J,"NegK",H:H,H3905),"")</f>
        <v/>
      </c>
      <c r="N3905" s="61" t="str">
        <f aca="false">IF(J3905="PosK",SUMIFS(K:K,J:J,"eDNA",H:H,H3905),"")</f>
        <v/>
      </c>
      <c r="P3905" s="62"/>
      <c r="T3905" s="63"/>
      <c r="W3905" s="64"/>
    </row>
    <row r="3906" customFormat="false" ht="14.25" hidden="false" customHeight="false" outlineLevel="0" collapsed="false">
      <c r="A3906" s="0" t="s">
        <v>881</v>
      </c>
      <c r="B3906" s="52" t="s">
        <v>1215</v>
      </c>
      <c r="C3906" s="52" t="s">
        <v>743</v>
      </c>
      <c r="D3906" s="53" t="n">
        <v>0.1</v>
      </c>
      <c r="E3906" s="53" t="n">
        <v>25.03</v>
      </c>
      <c r="F3906" s="0" t="s">
        <v>1382</v>
      </c>
      <c r="G3906" s="0" t="str">
        <f aca="false">LEFT(B3906,2)</f>
        <v>18</v>
      </c>
      <c r="H3906" s="0" t="str">
        <f aca="false">I3906&amp;"_"&amp;G3906&amp;"_"&amp;F3906</f>
        <v>LilleVandsalamander_18_20181121_DL2018076_BorupgaardGym_koersel1</v>
      </c>
      <c r="I3906" s="61" t="str">
        <f aca="false">MID(RIGHT(B3906,LEN(B3906)-3),1,FIND("_",RIGHT(B3906,LEN(B3906)-3))-1)</f>
        <v>LilleVandsalamander</v>
      </c>
      <c r="J3906" s="61" t="str">
        <f aca="false">TRIM(SUBSTITUTE(RIGHT(B3906,FIND(I3906,B3906)+1),"_",""))</f>
        <v>PosK</v>
      </c>
      <c r="K3906" s="0" t="n">
        <f aca="false">IFERROR(VALUE(SUBSTITUTE(E3906,".",",")),E3906)</f>
        <v>25.03</v>
      </c>
      <c r="L3906" s="61" t="n">
        <f aca="false">IF(J3906="PosK",SUMIFS(K:K,J:J,"PosK",H:H,H3906),"")</f>
        <v>25.03</v>
      </c>
      <c r="M3906" s="61" t="n">
        <f aca="false">IF(J3906="PosK",SUMIFS(K:K,J:J,"NegK",H:H,H3906),"")</f>
        <v>0</v>
      </c>
      <c r="N3906" s="61" t="n">
        <f aca="false">IF(J3906="PosK",SUMIFS(K:K,J:J,"eDNA",H:H,H3906),"")</f>
        <v>85.05</v>
      </c>
      <c r="P3906" s="62" t="n">
        <f aca="false">IF(K3908="No Ct",0,K3908)</f>
        <v>46.77</v>
      </c>
      <c r="Q3906" s="62" t="n">
        <f aca="false">IF(K3909="No Ct",0,K3909)</f>
        <v>38.28</v>
      </c>
      <c r="R3906" s="0" t="str">
        <f aca="false">IF(AND(L3906&gt;0,M3906=0),"Valid","Invalid")</f>
        <v>Valid</v>
      </c>
      <c r="S3906" s="0" t="str">
        <f aca="false">IF(OR(P3906&gt;1,Q3906&gt;1),"Present","Absent")</f>
        <v>Present</v>
      </c>
      <c r="T3906" s="63" t="str">
        <f aca="false">IF(OR(AND(P3906&gt;1,P3906&lt;41),AND(Q3906&gt;1,Q3906&lt;41)),"Ct&lt;41","Ct&gt;41")</f>
        <v>Ct&lt;41</v>
      </c>
      <c r="U3906" s="0" t="str">
        <f aca="false">I3906</f>
        <v>LilleVandsalamander</v>
      </c>
      <c r="V3906" s="0" t="str">
        <f aca="false">MID(F3906,10,9)</f>
        <v>DL2018076</v>
      </c>
      <c r="W3906" s="64" t="str">
        <f aca="false">V3906&amp;"_"&amp;U3906&amp;"_"&amp;R3906&amp;"_"&amp;S3906&amp;"_"&amp;T3906</f>
        <v>DL2018076_LilleVandsalamander_Valid_Present_Ct&lt;41</v>
      </c>
    </row>
    <row r="3907" customFormat="false" ht="14.25" hidden="false" customHeight="false" outlineLevel="0" collapsed="false">
      <c r="A3907" s="0" t="s">
        <v>883</v>
      </c>
      <c r="B3907" s="52" t="s">
        <v>1216</v>
      </c>
      <c r="C3907" s="52" t="s">
        <v>747</v>
      </c>
      <c r="D3907" s="53" t="n">
        <v>0.1</v>
      </c>
      <c r="E3907" s="53" t="s">
        <v>748</v>
      </c>
      <c r="F3907" s="0" t="s">
        <v>1382</v>
      </c>
      <c r="G3907" s="0" t="str">
        <f aca="false">LEFT(B3907,2)</f>
        <v>18</v>
      </c>
      <c r="H3907" s="0" t="str">
        <f aca="false">I3907&amp;"_"&amp;G3907&amp;"_"&amp;F3907</f>
        <v>LilleVandsalamander_18_20181121_DL2018076_BorupgaardGym_koersel1</v>
      </c>
      <c r="I3907" s="61" t="str">
        <f aca="false">MID(RIGHT(B3907,LEN(B3907)-3),1,FIND("_",RIGHT(B3907,LEN(B3907)-3))-1)</f>
        <v>LilleVandsalamander</v>
      </c>
      <c r="J3907" s="61" t="str">
        <f aca="false">TRIM(SUBSTITUTE(RIGHT(B3907,FIND(I3907,B3907)+1),"_",""))</f>
        <v>NegK</v>
      </c>
      <c r="K3907" s="0" t="str">
        <f aca="false">IFERROR(VALUE(SUBSTITUTE(E3907,".",",")),E3907)</f>
        <v>No Ct</v>
      </c>
      <c r="L3907" s="61" t="str">
        <f aca="false">IF(J3907="PosK",SUMIFS(K:K,J:J,"PosK",H:H,H3907),"")</f>
        <v/>
      </c>
      <c r="M3907" s="61" t="str">
        <f aca="false">IF(J3907="PosK",SUMIFS(K:K,J:J,"NegK",H:H,H3907),"")</f>
        <v/>
      </c>
      <c r="N3907" s="61" t="str">
        <f aca="false">IF(J3907="PosK",SUMIFS(K:K,J:J,"eDNA",H:H,H3907),"")</f>
        <v/>
      </c>
    </row>
    <row r="3908" customFormat="false" ht="14.25" hidden="false" customHeight="false" outlineLevel="0" collapsed="false">
      <c r="A3908" s="0" t="s">
        <v>879</v>
      </c>
      <c r="B3908" s="52" t="s">
        <v>1217</v>
      </c>
      <c r="C3908" s="52" t="s">
        <v>751</v>
      </c>
      <c r="D3908" s="53" t="n">
        <v>0.1</v>
      </c>
      <c r="E3908" s="53" t="n">
        <v>46.77</v>
      </c>
      <c r="F3908" s="0" t="s">
        <v>1382</v>
      </c>
      <c r="G3908" s="0" t="str">
        <f aca="false">LEFT(B3908,2)</f>
        <v>18</v>
      </c>
      <c r="H3908" s="0" t="str">
        <f aca="false">I3908&amp;"_"&amp;G3908&amp;"_"&amp;F3908</f>
        <v>LilleVandsalamander_18_20181121_DL2018076_BorupgaardGym_koersel1</v>
      </c>
      <c r="I3908" s="61" t="str">
        <f aca="false">MID(RIGHT(B3908,LEN(B3908)-3),1,FIND("_",RIGHT(B3908,LEN(B3908)-3))-1)</f>
        <v>LilleVandsalamander</v>
      </c>
      <c r="J3908" s="61" t="str">
        <f aca="false">TRIM(SUBSTITUTE(RIGHT(B3908,FIND(I3908,B3908)+1),"_",""))</f>
        <v>eDNA</v>
      </c>
      <c r="K3908" s="0" t="n">
        <f aca="false">IFERROR(VALUE(SUBSTITUTE(E3908,".",",")),E3908)</f>
        <v>46.77</v>
      </c>
      <c r="L3908" s="61" t="str">
        <f aca="false">IF(J3908="PosK",SUMIFS(K:K,J:J,"PosK",H:H,H3908),"")</f>
        <v/>
      </c>
      <c r="M3908" s="61" t="str">
        <f aca="false">IF(J3908="PosK",SUMIFS(K:K,J:J,"NegK",H:H,H3908),"")</f>
        <v/>
      </c>
      <c r="N3908" s="61" t="str">
        <f aca="false">IF(J3908="PosK",SUMIFS(K:K,J:J,"eDNA",H:H,H3908),"")</f>
        <v/>
      </c>
      <c r="Q3908" s="62"/>
    </row>
    <row r="3909" customFormat="false" ht="14.25" hidden="false" customHeight="false" outlineLevel="0" collapsed="false">
      <c r="A3909" s="0" t="s">
        <v>877</v>
      </c>
      <c r="B3909" s="52" t="s">
        <v>1217</v>
      </c>
      <c r="C3909" s="52" t="s">
        <v>751</v>
      </c>
      <c r="D3909" s="53" t="n">
        <v>0.1</v>
      </c>
      <c r="E3909" s="53" t="n">
        <v>38.28</v>
      </c>
      <c r="F3909" s="0" t="s">
        <v>1382</v>
      </c>
      <c r="G3909" s="0" t="str">
        <f aca="false">LEFT(B3909,2)</f>
        <v>18</v>
      </c>
      <c r="H3909" s="0" t="str">
        <f aca="false">I3909&amp;"_"&amp;G3909&amp;"_"&amp;F3909</f>
        <v>LilleVandsalamander_18_20181121_DL2018076_BorupgaardGym_koersel1</v>
      </c>
      <c r="I3909" s="61" t="str">
        <f aca="false">MID(RIGHT(B3909,LEN(B3909)-3),1,FIND("_",RIGHT(B3909,LEN(B3909)-3))-1)</f>
        <v>LilleVandsalamander</v>
      </c>
      <c r="J3909" s="61" t="str">
        <f aca="false">TRIM(SUBSTITUTE(RIGHT(B3909,FIND(I3909,B3909)+1),"_",""))</f>
        <v>eDNA</v>
      </c>
      <c r="K3909" s="0" t="n">
        <f aca="false">IFERROR(VALUE(SUBSTITUTE(E3909,".",",")),E3909)</f>
        <v>38.28</v>
      </c>
      <c r="L3909" s="61" t="str">
        <f aca="false">IF(J3909="PosK",SUMIFS(K:K,J:J,"PosK",H:H,H3909),"")</f>
        <v/>
      </c>
      <c r="M3909" s="61" t="str">
        <f aca="false">IF(J3909="PosK",SUMIFS(K:K,J:J,"NegK",H:H,H3909),"")</f>
        <v/>
      </c>
      <c r="N3909" s="61" t="str">
        <f aca="false">IF(J3909="PosK",SUMIFS(K:K,J:J,"eDNA",H:H,H3909),"")</f>
        <v/>
      </c>
      <c r="P3909" s="62"/>
      <c r="T3909" s="63"/>
      <c r="W3909" s="64"/>
    </row>
    <row r="3910" customFormat="false" ht="14.25" hidden="false" customHeight="false" outlineLevel="0" collapsed="false">
      <c r="A3910" s="0" t="s">
        <v>884</v>
      </c>
      <c r="B3910" s="52" t="s">
        <v>1002</v>
      </c>
      <c r="C3910" s="52" t="s">
        <v>743</v>
      </c>
      <c r="D3910" s="53" t="n">
        <v>0.1</v>
      </c>
      <c r="E3910" s="53" t="s">
        <v>748</v>
      </c>
      <c r="F3910" s="0" t="s">
        <v>1382</v>
      </c>
      <c r="G3910" s="0" t="str">
        <f aca="false">LEFT(B3910,2)</f>
        <v>19</v>
      </c>
      <c r="H3910" s="0" t="str">
        <f aca="false">I3910&amp;"_"&amp;G3910&amp;"_"&amp;F3910</f>
        <v>LilleVandsalamander_19_20181121_DL2018076_BorupgaardGym_koersel1</v>
      </c>
      <c r="I3910" s="61" t="str">
        <f aca="false">MID(RIGHT(B3910,LEN(B3910)-3),1,FIND("_",RIGHT(B3910,LEN(B3910)-3))-1)</f>
        <v>LilleVandsalamander</v>
      </c>
      <c r="J3910" s="61" t="str">
        <f aca="false">TRIM(SUBSTITUTE(RIGHT(B3910,FIND(I3910,B3910)+1),"_",""))</f>
        <v>PosK</v>
      </c>
      <c r="K3910" s="0" t="str">
        <f aca="false">IFERROR(VALUE(SUBSTITUTE(E3910,".",",")),E3910)</f>
        <v>No Ct</v>
      </c>
      <c r="L3910" s="61" t="n">
        <f aca="false">IF(J3910="PosK",SUMIFS(K:K,J:J,"PosK",H:H,H3910),"")</f>
        <v>0</v>
      </c>
      <c r="M3910" s="61" t="n">
        <f aca="false">IF(J3910="PosK",SUMIFS(K:K,J:J,"NegK",H:H,H3910),"")</f>
        <v>0</v>
      </c>
      <c r="N3910" s="61" t="n">
        <f aca="false">IF(J3910="PosK",SUMIFS(K:K,J:J,"eDNA",H:H,H3910),"")</f>
        <v>0</v>
      </c>
      <c r="P3910" s="62" t="n">
        <f aca="false">IF(K3912="No Ct",0,K3912)</f>
        <v>0</v>
      </c>
      <c r="Q3910" s="62" t="n">
        <f aca="false">IF(K3913="No Ct",0,K3913)</f>
        <v>0</v>
      </c>
      <c r="R3910" s="0" t="str">
        <f aca="false">IF(AND(L3910&gt;0,M3910=0),"Valid","Invalid")</f>
        <v>Invalid</v>
      </c>
      <c r="S3910" s="0" t="str">
        <f aca="false">IF(OR(P3910&gt;1,Q3910&gt;1),"Present","Absent")</f>
        <v>Absent</v>
      </c>
      <c r="T3910" s="63" t="str">
        <f aca="false">IF(OR(AND(P3910&gt;1,P3910&lt;41),AND(Q3910&gt;1,Q3910&lt;41)),"Ct&lt;41","Ct&gt;41")</f>
        <v>Ct&gt;41</v>
      </c>
      <c r="U3910" s="0" t="str">
        <f aca="false">I3910</f>
        <v>LilleVandsalamander</v>
      </c>
      <c r="V3910" s="0" t="str">
        <f aca="false">MID(F3910,10,9)</f>
        <v>DL2018076</v>
      </c>
      <c r="W3910" s="64" t="str">
        <f aca="false">V3910&amp;"_"&amp;U3910&amp;"_"&amp;R3910&amp;"_"&amp;S3910&amp;"_"&amp;T3910</f>
        <v>DL2018076_LilleVandsalamander_Invalid_Absent_Ct&gt;41</v>
      </c>
    </row>
    <row r="3911" customFormat="false" ht="14.25" hidden="false" customHeight="false" outlineLevel="0" collapsed="false">
      <c r="A3911" s="0" t="s">
        <v>886</v>
      </c>
      <c r="B3911" s="52" t="s">
        <v>1003</v>
      </c>
      <c r="C3911" s="52" t="s">
        <v>747</v>
      </c>
      <c r="D3911" s="53" t="n">
        <v>0.1</v>
      </c>
      <c r="E3911" s="53" t="s">
        <v>748</v>
      </c>
      <c r="F3911" s="0" t="s">
        <v>1382</v>
      </c>
      <c r="G3911" s="0" t="str">
        <f aca="false">LEFT(B3911,2)</f>
        <v>19</v>
      </c>
      <c r="H3911" s="0" t="str">
        <f aca="false">I3911&amp;"_"&amp;G3911&amp;"_"&amp;F3911</f>
        <v>LilleVandsalamander_19_20181121_DL2018076_BorupgaardGym_koersel1</v>
      </c>
      <c r="I3911" s="61" t="str">
        <f aca="false">MID(RIGHT(B3911,LEN(B3911)-3),1,FIND("_",RIGHT(B3911,LEN(B3911)-3))-1)</f>
        <v>LilleVandsalamander</v>
      </c>
      <c r="J3911" s="61" t="str">
        <f aca="false">TRIM(SUBSTITUTE(RIGHT(B3911,FIND(I3911,B3911)+1),"_",""))</f>
        <v>NegK</v>
      </c>
      <c r="K3911" s="0" t="str">
        <f aca="false">IFERROR(VALUE(SUBSTITUTE(E3911,".",",")),E3911)</f>
        <v>No Ct</v>
      </c>
      <c r="L3911" s="61" t="str">
        <f aca="false">IF(J3911="PosK",SUMIFS(K:K,J:J,"PosK",H:H,H3911),"")</f>
        <v/>
      </c>
      <c r="M3911" s="61" t="str">
        <f aca="false">IF(J3911="PosK",SUMIFS(K:K,J:J,"NegK",H:H,H3911),"")</f>
        <v/>
      </c>
      <c r="N3911" s="61" t="str">
        <f aca="false">IF(J3911="PosK",SUMIFS(K:K,J:J,"eDNA",H:H,H3911),"")</f>
        <v/>
      </c>
    </row>
    <row r="3912" customFormat="false" ht="14.25" hidden="false" customHeight="false" outlineLevel="0" collapsed="false">
      <c r="A3912" s="0" t="s">
        <v>888</v>
      </c>
      <c r="B3912" s="52" t="s">
        <v>1004</v>
      </c>
      <c r="C3912" s="52" t="s">
        <v>751</v>
      </c>
      <c r="D3912" s="53" t="n">
        <v>0.1</v>
      </c>
      <c r="E3912" s="53" t="s">
        <v>748</v>
      </c>
      <c r="F3912" s="0" t="s">
        <v>1382</v>
      </c>
      <c r="G3912" s="0" t="str">
        <f aca="false">LEFT(B3912,2)</f>
        <v>19</v>
      </c>
      <c r="H3912" s="0" t="str">
        <f aca="false">I3912&amp;"_"&amp;G3912&amp;"_"&amp;F3912</f>
        <v>LilleVandsalamander_19_20181121_DL2018076_BorupgaardGym_koersel1</v>
      </c>
      <c r="I3912" s="61" t="str">
        <f aca="false">MID(RIGHT(B3912,LEN(B3912)-3),1,FIND("_",RIGHT(B3912,LEN(B3912)-3))-1)</f>
        <v>LilleVandsalamander</v>
      </c>
      <c r="J3912" s="61" t="str">
        <f aca="false">TRIM(SUBSTITUTE(RIGHT(B3912,FIND(I3912,B3912)+1),"_",""))</f>
        <v>eDNA</v>
      </c>
      <c r="K3912" s="0" t="str">
        <f aca="false">IFERROR(VALUE(SUBSTITUTE(E3912,".",",")),E3912)</f>
        <v>No Ct</v>
      </c>
      <c r="L3912" s="61" t="str">
        <f aca="false">IF(J3912="PosK",SUMIFS(K:K,J:J,"PosK",H:H,H3912),"")</f>
        <v/>
      </c>
      <c r="M3912" s="61" t="str">
        <f aca="false">IF(J3912="PosK",SUMIFS(K:K,J:J,"NegK",H:H,H3912),"")</f>
        <v/>
      </c>
      <c r="N3912" s="61" t="str">
        <f aca="false">IF(J3912="PosK",SUMIFS(K:K,J:J,"eDNA",H:H,H3912),"")</f>
        <v/>
      </c>
      <c r="Q3912" s="62"/>
    </row>
    <row r="3913" customFormat="false" ht="14.25" hidden="false" customHeight="false" outlineLevel="0" collapsed="false">
      <c r="A3913" s="0" t="s">
        <v>890</v>
      </c>
      <c r="B3913" s="52" t="s">
        <v>1004</v>
      </c>
      <c r="C3913" s="52" t="s">
        <v>751</v>
      </c>
      <c r="D3913" s="53" t="n">
        <v>0.1</v>
      </c>
      <c r="E3913" s="53" t="s">
        <v>748</v>
      </c>
      <c r="F3913" s="0" t="s">
        <v>1382</v>
      </c>
      <c r="G3913" s="0" t="str">
        <f aca="false">LEFT(B3913,2)</f>
        <v>19</v>
      </c>
      <c r="H3913" s="0" t="str">
        <f aca="false">I3913&amp;"_"&amp;G3913&amp;"_"&amp;F3913</f>
        <v>LilleVandsalamander_19_20181121_DL2018076_BorupgaardGym_koersel1</v>
      </c>
      <c r="I3913" s="61" t="str">
        <f aca="false">MID(RIGHT(B3913,LEN(B3913)-3),1,FIND("_",RIGHT(B3913,LEN(B3913)-3))-1)</f>
        <v>LilleVandsalamander</v>
      </c>
      <c r="J3913" s="61" t="str">
        <f aca="false">TRIM(SUBSTITUTE(RIGHT(B3913,FIND(I3913,B3913)+1),"_",""))</f>
        <v>eDNA</v>
      </c>
      <c r="K3913" s="0" t="str">
        <f aca="false">IFERROR(VALUE(SUBSTITUTE(E3913,".",",")),E3913)</f>
        <v>No Ct</v>
      </c>
      <c r="L3913" s="61" t="str">
        <f aca="false">IF(J3913="PosK",SUMIFS(K:K,J:J,"PosK",H:H,H3913),"")</f>
        <v/>
      </c>
      <c r="M3913" s="61" t="str">
        <f aca="false">IF(J3913="PosK",SUMIFS(K:K,J:J,"NegK",H:H,H3913),"")</f>
        <v/>
      </c>
      <c r="N3913" s="61" t="str">
        <f aca="false">IF(J3913="PosK",SUMIFS(K:K,J:J,"eDNA",H:H,H3913),"")</f>
        <v/>
      </c>
      <c r="P3913" s="62"/>
      <c r="T3913" s="63"/>
      <c r="W3913" s="64"/>
    </row>
    <row r="3914" customFormat="false" ht="14.25" hidden="false" customHeight="false" outlineLevel="0" collapsed="false">
      <c r="A3914" s="0" t="s">
        <v>891</v>
      </c>
      <c r="B3914" s="52" t="s">
        <v>1218</v>
      </c>
      <c r="C3914" s="52" t="s">
        <v>743</v>
      </c>
      <c r="D3914" s="53" t="n">
        <v>0.1</v>
      </c>
      <c r="E3914" s="53" t="s">
        <v>748</v>
      </c>
      <c r="F3914" s="0" t="s">
        <v>1382</v>
      </c>
      <c r="G3914" s="0" t="str">
        <f aca="false">LEFT(B3914,2)</f>
        <v>20</v>
      </c>
      <c r="H3914" s="0" t="str">
        <f aca="false">I3914&amp;"_"&amp;G3914&amp;"_"&amp;F3914</f>
        <v>Skalle_20_20181121_DL2018076_BorupgaardGym_koersel1</v>
      </c>
      <c r="I3914" s="61" t="str">
        <f aca="false">MID(RIGHT(B3914,LEN(B3914)-3),1,FIND("_",RIGHT(B3914,LEN(B3914)-3))-1)</f>
        <v>Skalle</v>
      </c>
      <c r="J3914" s="61" t="str">
        <f aca="false">TRIM(SUBSTITUTE(RIGHT(B3914,FIND(I3914,B3914)+1),"_",""))</f>
        <v>PosK</v>
      </c>
      <c r="K3914" s="0" t="str">
        <f aca="false">IFERROR(VALUE(SUBSTITUTE(E3914,".",",")),E3914)</f>
        <v>No Ct</v>
      </c>
      <c r="L3914" s="61" t="n">
        <f aca="false">IF(J3914="PosK",SUMIFS(K:K,J:J,"PosK",H:H,H3914),"")</f>
        <v>0</v>
      </c>
      <c r="M3914" s="61" t="n">
        <f aca="false">IF(J3914="PosK",SUMIFS(K:K,J:J,"NegK",H:H,H3914),"")</f>
        <v>0</v>
      </c>
      <c r="N3914" s="61" t="n">
        <f aca="false">IF(J3914="PosK",SUMIFS(K:K,J:J,"eDNA",H:H,H3914),"")</f>
        <v>0</v>
      </c>
      <c r="P3914" s="62" t="n">
        <f aca="false">IF(K3916="No Ct",0,K3916)</f>
        <v>0</v>
      </c>
      <c r="Q3914" s="62" t="n">
        <f aca="false">IF(K3917="No Ct",0,K3917)</f>
        <v>0</v>
      </c>
      <c r="R3914" s="0" t="str">
        <f aca="false">IF(AND(L3914&gt;0,M3914=0),"Valid","Invalid")</f>
        <v>Invalid</v>
      </c>
      <c r="S3914" s="0" t="str">
        <f aca="false">IF(OR(P3914&gt;1,Q3914&gt;1),"Present","Absent")</f>
        <v>Absent</v>
      </c>
      <c r="T3914" s="63" t="str">
        <f aca="false">IF(OR(AND(P3914&gt;1,P3914&lt;41),AND(Q3914&gt;1,Q3914&lt;41)),"Ct&lt;41","Ct&gt;41")</f>
        <v>Ct&gt;41</v>
      </c>
      <c r="U3914" s="0" t="str">
        <f aca="false">I3914</f>
        <v>Skalle</v>
      </c>
      <c r="V3914" s="0" t="str">
        <f aca="false">MID(F3914,10,9)</f>
        <v>DL2018076</v>
      </c>
      <c r="W3914" s="64" t="str">
        <f aca="false">V3914&amp;"_"&amp;U3914&amp;"_"&amp;R3914&amp;"_"&amp;S3914&amp;"_"&amp;T3914</f>
        <v>DL2018076_Skalle_Invalid_Absent_Ct&gt;41</v>
      </c>
    </row>
    <row r="3915" customFormat="false" ht="14.25" hidden="false" customHeight="false" outlineLevel="0" collapsed="false">
      <c r="A3915" s="0" t="s">
        <v>893</v>
      </c>
      <c r="B3915" s="52" t="s">
        <v>1219</v>
      </c>
      <c r="C3915" s="52" t="s">
        <v>747</v>
      </c>
      <c r="D3915" s="53" t="n">
        <v>0.1</v>
      </c>
      <c r="E3915" s="53" t="s">
        <v>748</v>
      </c>
      <c r="F3915" s="0" t="s">
        <v>1382</v>
      </c>
      <c r="G3915" s="0" t="str">
        <f aca="false">LEFT(B3915,2)</f>
        <v>20</v>
      </c>
      <c r="H3915" s="0" t="str">
        <f aca="false">I3915&amp;"_"&amp;G3915&amp;"_"&amp;F3915</f>
        <v>Skalle_20_20181121_DL2018076_BorupgaardGym_koersel1</v>
      </c>
      <c r="I3915" s="61" t="str">
        <f aca="false">MID(RIGHT(B3915,LEN(B3915)-3),1,FIND("_",RIGHT(B3915,LEN(B3915)-3))-1)</f>
        <v>Skalle</v>
      </c>
      <c r="J3915" s="61" t="str">
        <f aca="false">TRIM(SUBSTITUTE(RIGHT(B3915,FIND(I3915,B3915)+1),"_",""))</f>
        <v>NegK</v>
      </c>
      <c r="K3915" s="0" t="str">
        <f aca="false">IFERROR(VALUE(SUBSTITUTE(E3915,".",",")),E3915)</f>
        <v>No Ct</v>
      </c>
      <c r="L3915" s="61" t="str">
        <f aca="false">IF(J3915="PosK",SUMIFS(K:K,J:J,"PosK",H:H,H3915),"")</f>
        <v/>
      </c>
      <c r="M3915" s="61" t="str">
        <f aca="false">IF(J3915="PosK",SUMIFS(K:K,J:J,"NegK",H:H,H3915),"")</f>
        <v/>
      </c>
      <c r="N3915" s="61" t="str">
        <f aca="false">IF(J3915="PosK",SUMIFS(K:K,J:J,"eDNA",H:H,H3915),"")</f>
        <v/>
      </c>
    </row>
    <row r="3916" customFormat="false" ht="14.25" hidden="false" customHeight="false" outlineLevel="0" collapsed="false">
      <c r="A3916" s="0" t="s">
        <v>895</v>
      </c>
      <c r="B3916" s="52" t="s">
        <v>1220</v>
      </c>
      <c r="C3916" s="52" t="s">
        <v>751</v>
      </c>
      <c r="D3916" s="53" t="n">
        <v>0.1</v>
      </c>
      <c r="E3916" s="53" t="s">
        <v>748</v>
      </c>
      <c r="F3916" s="0" t="s">
        <v>1382</v>
      </c>
      <c r="G3916" s="0" t="str">
        <f aca="false">LEFT(B3916,2)</f>
        <v>20</v>
      </c>
      <c r="H3916" s="0" t="str">
        <f aca="false">I3916&amp;"_"&amp;G3916&amp;"_"&amp;F3916</f>
        <v>Skalle_20_20181121_DL2018076_BorupgaardGym_koersel1</v>
      </c>
      <c r="I3916" s="61" t="str">
        <f aca="false">MID(RIGHT(B3916,LEN(B3916)-3),1,FIND("_",RIGHT(B3916,LEN(B3916)-3))-1)</f>
        <v>Skalle</v>
      </c>
      <c r="J3916" s="61" t="str">
        <f aca="false">TRIM(SUBSTITUTE(RIGHT(B3916,FIND(I3916,B3916)+1),"_",""))</f>
        <v>eDNA</v>
      </c>
      <c r="K3916" s="0" t="str">
        <f aca="false">IFERROR(VALUE(SUBSTITUTE(E3916,".",",")),E3916)</f>
        <v>No Ct</v>
      </c>
      <c r="L3916" s="61" t="str">
        <f aca="false">IF(J3916="PosK",SUMIFS(K:K,J:J,"PosK",H:H,H3916),"")</f>
        <v/>
      </c>
      <c r="M3916" s="61" t="str">
        <f aca="false">IF(J3916="PosK",SUMIFS(K:K,J:J,"NegK",H:H,H3916),"")</f>
        <v/>
      </c>
      <c r="N3916" s="61" t="str">
        <f aca="false">IF(J3916="PosK",SUMIFS(K:K,J:J,"eDNA",H:H,H3916),"")</f>
        <v/>
      </c>
      <c r="Q3916" s="62"/>
    </row>
    <row r="3917" customFormat="false" ht="14.25" hidden="false" customHeight="false" outlineLevel="0" collapsed="false">
      <c r="A3917" s="0" t="s">
        <v>897</v>
      </c>
      <c r="B3917" s="52" t="s">
        <v>1220</v>
      </c>
      <c r="C3917" s="52" t="s">
        <v>751</v>
      </c>
      <c r="D3917" s="53" t="n">
        <v>0.1</v>
      </c>
      <c r="E3917" s="53" t="s">
        <v>748</v>
      </c>
      <c r="F3917" s="0" t="s">
        <v>1382</v>
      </c>
      <c r="G3917" s="0" t="str">
        <f aca="false">LEFT(B3917,2)</f>
        <v>20</v>
      </c>
      <c r="H3917" s="0" t="str">
        <f aca="false">I3917&amp;"_"&amp;G3917&amp;"_"&amp;F3917</f>
        <v>Skalle_20_20181121_DL2018076_BorupgaardGym_koersel1</v>
      </c>
      <c r="I3917" s="61" t="str">
        <f aca="false">MID(RIGHT(B3917,LEN(B3917)-3),1,FIND("_",RIGHT(B3917,LEN(B3917)-3))-1)</f>
        <v>Skalle</v>
      </c>
      <c r="J3917" s="61" t="str">
        <f aca="false">TRIM(SUBSTITUTE(RIGHT(B3917,FIND(I3917,B3917)+1),"_",""))</f>
        <v>eDNA</v>
      </c>
      <c r="K3917" s="0" t="str">
        <f aca="false">IFERROR(VALUE(SUBSTITUTE(E3917,".",",")),E3917)</f>
        <v>No Ct</v>
      </c>
      <c r="L3917" s="61" t="str">
        <f aca="false">IF(J3917="PosK",SUMIFS(K:K,J:J,"PosK",H:H,H3917),"")</f>
        <v/>
      </c>
      <c r="M3917" s="61" t="str">
        <f aca="false">IF(J3917="PosK",SUMIFS(K:K,J:J,"NegK",H:H,H3917),"")</f>
        <v/>
      </c>
      <c r="N3917" s="61" t="str">
        <f aca="false">IF(J3917="PosK",SUMIFS(K:K,J:J,"eDNA",H:H,H3917),"")</f>
        <v/>
      </c>
      <c r="P3917" s="62"/>
      <c r="T3917" s="63"/>
      <c r="W3917" s="64"/>
    </row>
    <row r="3918" customFormat="false" ht="14.25" hidden="false" customHeight="false" outlineLevel="0" collapsed="false">
      <c r="A3918" s="0" t="s">
        <v>898</v>
      </c>
      <c r="B3918" s="52" t="s">
        <v>1008</v>
      </c>
      <c r="C3918" s="52" t="s">
        <v>743</v>
      </c>
      <c r="D3918" s="53" t="n">
        <v>0.1</v>
      </c>
      <c r="E3918" s="53" t="s">
        <v>748</v>
      </c>
      <c r="F3918" s="0" t="s">
        <v>1382</v>
      </c>
      <c r="G3918" s="0" t="str">
        <f aca="false">LEFT(B3918,2)</f>
        <v>21</v>
      </c>
      <c r="H3918" s="0" t="str">
        <f aca="false">I3918&amp;"_"&amp;G3918&amp;"_"&amp;F3918</f>
        <v>Skalle_21_20181121_DL2018076_BorupgaardGym_koersel1</v>
      </c>
      <c r="I3918" s="61" t="str">
        <f aca="false">MID(RIGHT(B3918,LEN(B3918)-3),1,FIND("_",RIGHT(B3918,LEN(B3918)-3))-1)</f>
        <v>Skalle</v>
      </c>
      <c r="J3918" s="61" t="str">
        <f aca="false">TRIM(SUBSTITUTE(RIGHT(B3918,FIND(I3918,B3918)+1),"_",""))</f>
        <v>PosK</v>
      </c>
      <c r="K3918" s="0" t="str">
        <f aca="false">IFERROR(VALUE(SUBSTITUTE(E3918,".",",")),E3918)</f>
        <v>No Ct</v>
      </c>
      <c r="L3918" s="61" t="n">
        <f aca="false">IF(J3918="PosK",SUMIFS(K:K,J:J,"PosK",H:H,H3918),"")</f>
        <v>0</v>
      </c>
      <c r="M3918" s="61" t="n">
        <f aca="false">IF(J3918="PosK",SUMIFS(K:K,J:J,"NegK",H:H,H3918),"")</f>
        <v>0</v>
      </c>
      <c r="N3918" s="61" t="n">
        <f aca="false">IF(J3918="PosK",SUMIFS(K:K,J:J,"eDNA",H:H,H3918),"")</f>
        <v>0</v>
      </c>
      <c r="P3918" s="62" t="n">
        <f aca="false">IF(K3920="No Ct",0,K3920)</f>
        <v>0</v>
      </c>
      <c r="Q3918" s="62" t="n">
        <f aca="false">IF(K3921="No Ct",0,K3921)</f>
        <v>0</v>
      </c>
      <c r="R3918" s="0" t="str">
        <f aca="false">IF(AND(L3918&gt;0,M3918=0),"Valid","Invalid")</f>
        <v>Invalid</v>
      </c>
      <c r="S3918" s="0" t="str">
        <f aca="false">IF(OR(P3918&gt;1,Q3918&gt;1),"Present","Absent")</f>
        <v>Absent</v>
      </c>
      <c r="T3918" s="63" t="str">
        <f aca="false">IF(OR(AND(P3918&gt;1,P3918&lt;41),AND(Q3918&gt;1,Q3918&lt;41)),"Ct&lt;41","Ct&gt;41")</f>
        <v>Ct&gt;41</v>
      </c>
      <c r="U3918" s="0" t="str">
        <f aca="false">I3918</f>
        <v>Skalle</v>
      </c>
      <c r="V3918" s="0" t="str">
        <f aca="false">MID(F3918,10,9)</f>
        <v>DL2018076</v>
      </c>
      <c r="W3918" s="64" t="str">
        <f aca="false">V3918&amp;"_"&amp;U3918&amp;"_"&amp;R3918&amp;"_"&amp;S3918&amp;"_"&amp;T3918</f>
        <v>DL2018076_Skalle_Invalid_Absent_Ct&gt;41</v>
      </c>
    </row>
    <row r="3919" customFormat="false" ht="14.25" hidden="false" customHeight="false" outlineLevel="0" collapsed="false">
      <c r="A3919" s="0" t="s">
        <v>900</v>
      </c>
      <c r="B3919" s="52" t="s">
        <v>1009</v>
      </c>
      <c r="C3919" s="52" t="s">
        <v>747</v>
      </c>
      <c r="D3919" s="53" t="n">
        <v>0.1</v>
      </c>
      <c r="E3919" s="53" t="s">
        <v>748</v>
      </c>
      <c r="F3919" s="0" t="s">
        <v>1382</v>
      </c>
      <c r="G3919" s="0" t="str">
        <f aca="false">LEFT(B3919,2)</f>
        <v>21</v>
      </c>
      <c r="H3919" s="0" t="str">
        <f aca="false">I3919&amp;"_"&amp;G3919&amp;"_"&amp;F3919</f>
        <v>Skalle_21_20181121_DL2018076_BorupgaardGym_koersel1</v>
      </c>
      <c r="I3919" s="61" t="str">
        <f aca="false">MID(RIGHT(B3919,LEN(B3919)-3),1,FIND("_",RIGHT(B3919,LEN(B3919)-3))-1)</f>
        <v>Skalle</v>
      </c>
      <c r="J3919" s="61" t="str">
        <f aca="false">TRIM(SUBSTITUTE(RIGHT(B3919,FIND(I3919,B3919)+1),"_",""))</f>
        <v>NegK</v>
      </c>
      <c r="K3919" s="0" t="str">
        <f aca="false">IFERROR(VALUE(SUBSTITUTE(E3919,".",",")),E3919)</f>
        <v>No Ct</v>
      </c>
      <c r="L3919" s="61" t="str">
        <f aca="false">IF(J3919="PosK",SUMIFS(K:K,J:J,"PosK",H:H,H3919),"")</f>
        <v/>
      </c>
      <c r="M3919" s="61" t="str">
        <f aca="false">IF(J3919="PosK",SUMIFS(K:K,J:J,"NegK",H:H,H3919),"")</f>
        <v/>
      </c>
      <c r="N3919" s="61" t="str">
        <f aca="false">IF(J3919="PosK",SUMIFS(K:K,J:J,"eDNA",H:H,H3919),"")</f>
        <v/>
      </c>
    </row>
    <row r="3920" customFormat="false" ht="14.25" hidden="false" customHeight="false" outlineLevel="0" collapsed="false">
      <c r="A3920" s="0" t="s">
        <v>902</v>
      </c>
      <c r="B3920" s="52" t="s">
        <v>1010</v>
      </c>
      <c r="C3920" s="52" t="s">
        <v>751</v>
      </c>
      <c r="D3920" s="53" t="n">
        <v>0.1</v>
      </c>
      <c r="E3920" s="53" t="s">
        <v>748</v>
      </c>
      <c r="F3920" s="0" t="s">
        <v>1382</v>
      </c>
      <c r="G3920" s="0" t="str">
        <f aca="false">LEFT(B3920,2)</f>
        <v>21</v>
      </c>
      <c r="H3920" s="0" t="str">
        <f aca="false">I3920&amp;"_"&amp;G3920&amp;"_"&amp;F3920</f>
        <v>Skalle_21_20181121_DL2018076_BorupgaardGym_koersel1</v>
      </c>
      <c r="I3920" s="61" t="str">
        <f aca="false">MID(RIGHT(B3920,LEN(B3920)-3),1,FIND("_",RIGHT(B3920,LEN(B3920)-3))-1)</f>
        <v>Skalle</v>
      </c>
      <c r="J3920" s="61" t="str">
        <f aca="false">TRIM(SUBSTITUTE(RIGHT(B3920,FIND(I3920,B3920)+1),"_",""))</f>
        <v>eDNA</v>
      </c>
      <c r="K3920" s="0" t="str">
        <f aca="false">IFERROR(VALUE(SUBSTITUTE(E3920,".",",")),E3920)</f>
        <v>No Ct</v>
      </c>
      <c r="L3920" s="61" t="str">
        <f aca="false">IF(J3920="PosK",SUMIFS(K:K,J:J,"PosK",H:H,H3920),"")</f>
        <v/>
      </c>
      <c r="M3920" s="61" t="str">
        <f aca="false">IF(J3920="PosK",SUMIFS(K:K,J:J,"NegK",H:H,H3920),"")</f>
        <v/>
      </c>
      <c r="N3920" s="61" t="str">
        <f aca="false">IF(J3920="PosK",SUMIFS(K:K,J:J,"eDNA",H:H,H3920),"")</f>
        <v/>
      </c>
      <c r="Q3920" s="62"/>
    </row>
    <row r="3921" customFormat="false" ht="14.25" hidden="false" customHeight="false" outlineLevel="0" collapsed="false">
      <c r="A3921" s="0" t="s">
        <v>904</v>
      </c>
      <c r="B3921" s="52" t="s">
        <v>1010</v>
      </c>
      <c r="C3921" s="52" t="s">
        <v>751</v>
      </c>
      <c r="D3921" s="53" t="n">
        <v>0.1</v>
      </c>
      <c r="E3921" s="53" t="s">
        <v>748</v>
      </c>
      <c r="F3921" s="0" t="s">
        <v>1382</v>
      </c>
      <c r="G3921" s="0" t="str">
        <f aca="false">LEFT(B3921,2)</f>
        <v>21</v>
      </c>
      <c r="H3921" s="0" t="str">
        <f aca="false">I3921&amp;"_"&amp;G3921&amp;"_"&amp;F3921</f>
        <v>Skalle_21_20181121_DL2018076_BorupgaardGym_koersel1</v>
      </c>
      <c r="I3921" s="61" t="str">
        <f aca="false">MID(RIGHT(B3921,LEN(B3921)-3),1,FIND("_",RIGHT(B3921,LEN(B3921)-3))-1)</f>
        <v>Skalle</v>
      </c>
      <c r="J3921" s="61" t="str">
        <f aca="false">TRIM(SUBSTITUTE(RIGHT(B3921,FIND(I3921,B3921)+1),"_",""))</f>
        <v>eDNA</v>
      </c>
      <c r="K3921" s="0" t="str">
        <f aca="false">IFERROR(VALUE(SUBSTITUTE(E3921,".",",")),E3921)</f>
        <v>No Ct</v>
      </c>
      <c r="L3921" s="61" t="str">
        <f aca="false">IF(J3921="PosK",SUMIFS(K:K,J:J,"PosK",H:H,H3921),"")</f>
        <v/>
      </c>
      <c r="M3921" s="61" t="str">
        <f aca="false">IF(J3921="PosK",SUMIFS(K:K,J:J,"NegK",H:H,H3921),"")</f>
        <v/>
      </c>
      <c r="N3921" s="61" t="str">
        <f aca="false">IF(J3921="PosK",SUMIFS(K:K,J:J,"eDNA",H:H,H3921),"")</f>
        <v/>
      </c>
      <c r="P3921" s="62"/>
      <c r="T3921" s="63"/>
      <c r="W3921" s="64"/>
    </row>
    <row r="3922" customFormat="false" ht="14.25" hidden="false" customHeight="false" outlineLevel="0" collapsed="false">
      <c r="A3922" s="0" t="s">
        <v>905</v>
      </c>
      <c r="B3922" s="52" t="s">
        <v>1221</v>
      </c>
      <c r="C3922" s="52" t="s">
        <v>743</v>
      </c>
      <c r="D3922" s="53" t="n">
        <v>0.1</v>
      </c>
      <c r="E3922" s="53" t="n">
        <v>27.06</v>
      </c>
      <c r="F3922" s="0" t="s">
        <v>1382</v>
      </c>
      <c r="G3922" s="0" t="str">
        <f aca="false">LEFT(B3922,2)</f>
        <v>22</v>
      </c>
      <c r="H3922" s="0" t="str">
        <f aca="false">I3922&amp;"_"&amp;G3922&amp;"_"&amp;F3922</f>
        <v>Karusse_22_20181121_DL2018076_BorupgaardGym_koersel1</v>
      </c>
      <c r="I3922" s="61" t="str">
        <f aca="false">MID(RIGHT(B3922,LEN(B3922)-3),1,FIND("_",RIGHT(B3922,LEN(B3922)-3))-1)</f>
        <v>Karusse</v>
      </c>
      <c r="J3922" s="61" t="str">
        <f aca="false">TRIM(SUBSTITUTE(RIGHT(B3922,FIND(I3922,B3922)+1),"_",""))</f>
        <v>PosK</v>
      </c>
      <c r="K3922" s="0" t="n">
        <f aca="false">IFERROR(VALUE(SUBSTITUTE(E3922,".",",")),E3922)</f>
        <v>27.06</v>
      </c>
      <c r="L3922" s="61" t="n">
        <f aca="false">IF(J3922="PosK",SUMIFS(K:K,J:J,"PosK",H:H,H3922),"")</f>
        <v>27.06</v>
      </c>
      <c r="M3922" s="61" t="n">
        <f aca="false">IF(J3922="PosK",SUMIFS(K:K,J:J,"NegK",H:H,H3922),"")</f>
        <v>0</v>
      </c>
      <c r="N3922" s="61" t="n">
        <f aca="false">IF(J3922="PosK",SUMIFS(K:K,J:J,"eDNA",H:H,H3922),"")</f>
        <v>0</v>
      </c>
      <c r="P3922" s="62" t="n">
        <f aca="false">IF(K3924="No Ct",0,K3924)</f>
        <v>0</v>
      </c>
      <c r="Q3922" s="62" t="n">
        <f aca="false">IF(K3925="No Ct",0,K3925)</f>
        <v>0</v>
      </c>
      <c r="R3922" s="0" t="str">
        <f aca="false">IF(AND(L3922&gt;0,M3922=0),"Valid","Invalid")</f>
        <v>Valid</v>
      </c>
      <c r="S3922" s="0" t="str">
        <f aca="false">IF(OR(P3922&gt;1,Q3922&gt;1),"Present","Absent")</f>
        <v>Absent</v>
      </c>
      <c r="T3922" s="63" t="str">
        <f aca="false">IF(OR(AND(P3922&gt;1,P3922&lt;41),AND(Q3922&gt;1,Q3922&lt;41)),"Ct&lt;41","Ct&gt;41")</f>
        <v>Ct&gt;41</v>
      </c>
      <c r="U3922" s="0" t="str">
        <f aca="false">I3922</f>
        <v>Karusse</v>
      </c>
      <c r="V3922" s="0" t="str">
        <f aca="false">MID(F3922,10,9)</f>
        <v>DL2018076</v>
      </c>
      <c r="W3922" s="64" t="str">
        <f aca="false">V3922&amp;"_"&amp;U3922&amp;"_"&amp;R3922&amp;"_"&amp;S3922&amp;"_"&amp;T3922</f>
        <v>DL2018076_Karusse_Valid_Absent_Ct&gt;41</v>
      </c>
    </row>
    <row r="3923" customFormat="false" ht="14.25" hidden="false" customHeight="false" outlineLevel="0" collapsed="false">
      <c r="A3923" s="0" t="s">
        <v>907</v>
      </c>
      <c r="B3923" s="52" t="s">
        <v>1222</v>
      </c>
      <c r="C3923" s="52" t="s">
        <v>747</v>
      </c>
      <c r="D3923" s="53" t="n">
        <v>0.1</v>
      </c>
      <c r="E3923" s="53" t="s">
        <v>748</v>
      </c>
      <c r="F3923" s="0" t="s">
        <v>1382</v>
      </c>
      <c r="G3923" s="0" t="str">
        <f aca="false">LEFT(B3923,2)</f>
        <v>22</v>
      </c>
      <c r="H3923" s="0" t="str">
        <f aca="false">I3923&amp;"_"&amp;G3923&amp;"_"&amp;F3923</f>
        <v>Karusse_22_20181121_DL2018076_BorupgaardGym_koersel1</v>
      </c>
      <c r="I3923" s="61" t="str">
        <f aca="false">MID(RIGHT(B3923,LEN(B3923)-3),1,FIND("_",RIGHT(B3923,LEN(B3923)-3))-1)</f>
        <v>Karusse</v>
      </c>
      <c r="J3923" s="61" t="str">
        <f aca="false">TRIM(SUBSTITUTE(RIGHT(B3923,FIND(I3923,B3923)+1),"_",""))</f>
        <v>NegK</v>
      </c>
      <c r="K3923" s="0" t="str">
        <f aca="false">IFERROR(VALUE(SUBSTITUTE(E3923,".",",")),E3923)</f>
        <v>No Ct</v>
      </c>
      <c r="L3923" s="61" t="str">
        <f aca="false">IF(J3923="PosK",SUMIFS(K:K,J:J,"PosK",H:H,H3923),"")</f>
        <v/>
      </c>
      <c r="M3923" s="61" t="str">
        <f aca="false">IF(J3923="PosK",SUMIFS(K:K,J:J,"NegK",H:H,H3923),"")</f>
        <v/>
      </c>
      <c r="N3923" s="61" t="str">
        <f aca="false">IF(J3923="PosK",SUMIFS(K:K,J:J,"eDNA",H:H,H3923),"")</f>
        <v/>
      </c>
    </row>
    <row r="3924" customFormat="false" ht="14.25" hidden="false" customHeight="false" outlineLevel="0" collapsed="false">
      <c r="A3924" s="0" t="s">
        <v>909</v>
      </c>
      <c r="B3924" s="52" t="s">
        <v>1223</v>
      </c>
      <c r="C3924" s="52" t="s">
        <v>751</v>
      </c>
      <c r="D3924" s="53" t="n">
        <v>0.1</v>
      </c>
      <c r="E3924" s="53" t="s">
        <v>748</v>
      </c>
      <c r="F3924" s="0" t="s">
        <v>1382</v>
      </c>
      <c r="G3924" s="0" t="str">
        <f aca="false">LEFT(B3924,2)</f>
        <v>22</v>
      </c>
      <c r="H3924" s="0" t="str">
        <f aca="false">I3924&amp;"_"&amp;G3924&amp;"_"&amp;F3924</f>
        <v>Karusse_22_20181121_DL2018076_BorupgaardGym_koersel1</v>
      </c>
      <c r="I3924" s="61" t="str">
        <f aca="false">MID(RIGHT(B3924,LEN(B3924)-3),1,FIND("_",RIGHT(B3924,LEN(B3924)-3))-1)</f>
        <v>Karusse</v>
      </c>
      <c r="J3924" s="61" t="str">
        <f aca="false">TRIM(SUBSTITUTE(RIGHT(B3924,FIND(I3924,B3924)+1),"_",""))</f>
        <v>eDNA</v>
      </c>
      <c r="K3924" s="0" t="str">
        <f aca="false">IFERROR(VALUE(SUBSTITUTE(E3924,".",",")),E3924)</f>
        <v>No Ct</v>
      </c>
      <c r="L3924" s="61" t="str">
        <f aca="false">IF(J3924="PosK",SUMIFS(K:K,J:J,"PosK",H:H,H3924),"")</f>
        <v/>
      </c>
      <c r="M3924" s="61" t="str">
        <f aca="false">IF(J3924="PosK",SUMIFS(K:K,J:J,"NegK",H:H,H3924),"")</f>
        <v/>
      </c>
      <c r="N3924" s="61" t="str">
        <f aca="false">IF(J3924="PosK",SUMIFS(K:K,J:J,"eDNA",H:H,H3924),"")</f>
        <v/>
      </c>
      <c r="Q3924" s="62"/>
    </row>
    <row r="3925" customFormat="false" ht="14.25" hidden="false" customHeight="false" outlineLevel="0" collapsed="false">
      <c r="A3925" s="0" t="s">
        <v>911</v>
      </c>
      <c r="B3925" s="52" t="s">
        <v>1223</v>
      </c>
      <c r="C3925" s="52" t="s">
        <v>751</v>
      </c>
      <c r="D3925" s="53" t="n">
        <v>0.1</v>
      </c>
      <c r="E3925" s="53" t="s">
        <v>748</v>
      </c>
      <c r="F3925" s="0" t="s">
        <v>1382</v>
      </c>
      <c r="G3925" s="0" t="str">
        <f aca="false">LEFT(B3925,2)</f>
        <v>22</v>
      </c>
      <c r="H3925" s="0" t="str">
        <f aca="false">I3925&amp;"_"&amp;G3925&amp;"_"&amp;F3925</f>
        <v>Karusse_22_20181121_DL2018076_BorupgaardGym_koersel1</v>
      </c>
      <c r="I3925" s="61" t="str">
        <f aca="false">MID(RIGHT(B3925,LEN(B3925)-3),1,FIND("_",RIGHT(B3925,LEN(B3925)-3))-1)</f>
        <v>Karusse</v>
      </c>
      <c r="J3925" s="61" t="str">
        <f aca="false">TRIM(SUBSTITUTE(RIGHT(B3925,FIND(I3925,B3925)+1),"_",""))</f>
        <v>eDNA</v>
      </c>
      <c r="K3925" s="0" t="str">
        <f aca="false">IFERROR(VALUE(SUBSTITUTE(E3925,".",",")),E3925)</f>
        <v>No Ct</v>
      </c>
      <c r="L3925" s="61" t="str">
        <f aca="false">IF(J3925="PosK",SUMIFS(K:K,J:J,"PosK",H:H,H3925),"")</f>
        <v/>
      </c>
      <c r="M3925" s="61" t="str">
        <f aca="false">IF(J3925="PosK",SUMIFS(K:K,J:J,"NegK",H:H,H3925),"")</f>
        <v/>
      </c>
      <c r="N3925" s="61" t="str">
        <f aca="false">IF(J3925="PosK",SUMIFS(K:K,J:J,"eDNA",H:H,H3925),"")</f>
        <v/>
      </c>
      <c r="P3925" s="62"/>
      <c r="T3925" s="63"/>
      <c r="W3925" s="64"/>
    </row>
    <row r="3926" customFormat="false" ht="14.25" hidden="false" customHeight="false" outlineLevel="0" collapsed="false">
      <c r="A3926" s="0" t="s">
        <v>912</v>
      </c>
      <c r="B3926" s="52" t="s">
        <v>1014</v>
      </c>
      <c r="C3926" s="52" t="s">
        <v>743</v>
      </c>
      <c r="D3926" s="53" t="n">
        <v>0.1</v>
      </c>
      <c r="E3926" s="53" t="n">
        <v>27.83</v>
      </c>
      <c r="F3926" s="0" t="s">
        <v>1382</v>
      </c>
      <c r="G3926" s="0" t="str">
        <f aca="false">LEFT(B3926,2)</f>
        <v>23</v>
      </c>
      <c r="H3926" s="0" t="str">
        <f aca="false">I3926&amp;"_"&amp;G3926&amp;"_"&amp;F3926</f>
        <v>Karusse_23_20181121_DL2018076_BorupgaardGym_koersel1</v>
      </c>
      <c r="I3926" s="61" t="str">
        <f aca="false">MID(RIGHT(B3926,LEN(B3926)-3),1,FIND("_",RIGHT(B3926,LEN(B3926)-3))-1)</f>
        <v>Karusse</v>
      </c>
      <c r="J3926" s="61" t="str">
        <f aca="false">TRIM(SUBSTITUTE(RIGHT(B3926,FIND(I3926,B3926)+1),"_",""))</f>
        <v>PosK</v>
      </c>
      <c r="K3926" s="0" t="n">
        <f aca="false">IFERROR(VALUE(SUBSTITUTE(E3926,".",",")),E3926)</f>
        <v>27.83</v>
      </c>
      <c r="L3926" s="61" t="n">
        <f aca="false">IF(J3926="PosK",SUMIFS(K:K,J:J,"PosK",H:H,H3926),"")</f>
        <v>27.83</v>
      </c>
      <c r="M3926" s="61" t="n">
        <f aca="false">IF(J3926="PosK",SUMIFS(K:K,J:J,"NegK",H:H,H3926),"")</f>
        <v>0</v>
      </c>
      <c r="N3926" s="61" t="n">
        <f aca="false">IF(J3926="PosK",SUMIFS(K:K,J:J,"eDNA",H:H,H3926),"")</f>
        <v>0</v>
      </c>
      <c r="P3926" s="62" t="n">
        <f aca="false">IF(K3928="No Ct",0,K3928)</f>
        <v>0</v>
      </c>
      <c r="Q3926" s="62" t="n">
        <f aca="false">IF(K3929="No Ct",0,K3929)</f>
        <v>0</v>
      </c>
      <c r="R3926" s="0" t="str">
        <f aca="false">IF(AND(L3926&gt;0,M3926=0),"Valid","Invalid")</f>
        <v>Valid</v>
      </c>
      <c r="S3926" s="0" t="str">
        <f aca="false">IF(OR(P3926&gt;1,Q3926&gt;1),"Present","Absent")</f>
        <v>Absent</v>
      </c>
      <c r="T3926" s="63" t="str">
        <f aca="false">IF(OR(AND(P3926&gt;1,P3926&lt;41),AND(Q3926&gt;1,Q3926&lt;41)),"Ct&lt;41","Ct&gt;41")</f>
        <v>Ct&gt;41</v>
      </c>
      <c r="U3926" s="0" t="str">
        <f aca="false">I3926</f>
        <v>Karusse</v>
      </c>
      <c r="V3926" s="0" t="str">
        <f aca="false">MID(F3926,10,9)</f>
        <v>DL2018076</v>
      </c>
      <c r="W3926" s="64" t="str">
        <f aca="false">V3926&amp;"_"&amp;U3926&amp;"_"&amp;R3926&amp;"_"&amp;S3926&amp;"_"&amp;T3926</f>
        <v>DL2018076_Karusse_Valid_Absent_Ct&gt;41</v>
      </c>
    </row>
    <row r="3927" customFormat="false" ht="14.25" hidden="false" customHeight="false" outlineLevel="0" collapsed="false">
      <c r="A3927" s="0" t="s">
        <v>914</v>
      </c>
      <c r="B3927" s="52" t="s">
        <v>1015</v>
      </c>
      <c r="C3927" s="52" t="s">
        <v>747</v>
      </c>
      <c r="D3927" s="53" t="n">
        <v>0.1</v>
      </c>
      <c r="E3927" s="53" t="s">
        <v>748</v>
      </c>
      <c r="F3927" s="0" t="s">
        <v>1382</v>
      </c>
      <c r="G3927" s="0" t="str">
        <f aca="false">LEFT(B3927,2)</f>
        <v>23</v>
      </c>
      <c r="H3927" s="0" t="str">
        <f aca="false">I3927&amp;"_"&amp;G3927&amp;"_"&amp;F3927</f>
        <v>Karusse_23_20181121_DL2018076_BorupgaardGym_koersel1</v>
      </c>
      <c r="I3927" s="61" t="str">
        <f aca="false">MID(RIGHT(B3927,LEN(B3927)-3),1,FIND("_",RIGHT(B3927,LEN(B3927)-3))-1)</f>
        <v>Karusse</v>
      </c>
      <c r="J3927" s="61" t="str">
        <f aca="false">TRIM(SUBSTITUTE(RIGHT(B3927,FIND(I3927,B3927)+1),"_",""))</f>
        <v>NegK</v>
      </c>
      <c r="K3927" s="0" t="str">
        <f aca="false">IFERROR(VALUE(SUBSTITUTE(E3927,".",",")),E3927)</f>
        <v>No Ct</v>
      </c>
      <c r="L3927" s="61" t="str">
        <f aca="false">IF(J3927="PosK",SUMIFS(K:K,J:J,"PosK",H:H,H3927),"")</f>
        <v/>
      </c>
      <c r="M3927" s="61" t="str">
        <f aca="false">IF(J3927="PosK",SUMIFS(K:K,J:J,"NegK",H:H,H3927),"")</f>
        <v/>
      </c>
      <c r="N3927" s="61" t="str">
        <f aca="false">IF(J3927="PosK",SUMIFS(K:K,J:J,"eDNA",H:H,H3927),"")</f>
        <v/>
      </c>
    </row>
    <row r="3928" customFormat="false" ht="14.25" hidden="false" customHeight="false" outlineLevel="0" collapsed="false">
      <c r="A3928" s="0" t="s">
        <v>916</v>
      </c>
      <c r="B3928" s="52" t="s">
        <v>1016</v>
      </c>
      <c r="C3928" s="52" t="s">
        <v>751</v>
      </c>
      <c r="D3928" s="53" t="n">
        <v>0.1</v>
      </c>
      <c r="E3928" s="53" t="s">
        <v>748</v>
      </c>
      <c r="F3928" s="0" t="s">
        <v>1382</v>
      </c>
      <c r="G3928" s="0" t="str">
        <f aca="false">LEFT(B3928,2)</f>
        <v>23</v>
      </c>
      <c r="H3928" s="0" t="str">
        <f aca="false">I3928&amp;"_"&amp;G3928&amp;"_"&amp;F3928</f>
        <v>Karusse_23_20181121_DL2018076_BorupgaardGym_koersel1</v>
      </c>
      <c r="I3928" s="61" t="str">
        <f aca="false">MID(RIGHT(B3928,LEN(B3928)-3),1,FIND("_",RIGHT(B3928,LEN(B3928)-3))-1)</f>
        <v>Karusse</v>
      </c>
      <c r="J3928" s="61" t="str">
        <f aca="false">TRIM(SUBSTITUTE(RIGHT(B3928,FIND(I3928,B3928)+1),"_",""))</f>
        <v>eDNA</v>
      </c>
      <c r="K3928" s="0" t="str">
        <f aca="false">IFERROR(VALUE(SUBSTITUTE(E3928,".",",")),E3928)</f>
        <v>No Ct</v>
      </c>
      <c r="L3928" s="61" t="str">
        <f aca="false">IF(J3928="PosK",SUMIFS(K:K,J:J,"PosK",H:H,H3928),"")</f>
        <v/>
      </c>
      <c r="M3928" s="61" t="str">
        <f aca="false">IF(J3928="PosK",SUMIFS(K:K,J:J,"NegK",H:H,H3928),"")</f>
        <v/>
      </c>
      <c r="N3928" s="61" t="str">
        <f aca="false">IF(J3928="PosK",SUMIFS(K:K,J:J,"eDNA",H:H,H3928),"")</f>
        <v/>
      </c>
      <c r="Q3928" s="62"/>
    </row>
    <row r="3929" customFormat="false" ht="14.25" hidden="false" customHeight="false" outlineLevel="0" collapsed="false">
      <c r="A3929" s="0" t="s">
        <v>918</v>
      </c>
      <c r="B3929" s="52" t="s">
        <v>1016</v>
      </c>
      <c r="C3929" s="52" t="s">
        <v>751</v>
      </c>
      <c r="D3929" s="53" t="n">
        <v>0.1</v>
      </c>
      <c r="E3929" s="53" t="s">
        <v>748</v>
      </c>
      <c r="F3929" s="0" t="s">
        <v>1382</v>
      </c>
      <c r="G3929" s="0" t="str">
        <f aca="false">LEFT(B3929,2)</f>
        <v>23</v>
      </c>
      <c r="H3929" s="0" t="str">
        <f aca="false">I3929&amp;"_"&amp;G3929&amp;"_"&amp;F3929</f>
        <v>Karusse_23_20181121_DL2018076_BorupgaardGym_koersel1</v>
      </c>
      <c r="I3929" s="61" t="str">
        <f aca="false">MID(RIGHT(B3929,LEN(B3929)-3),1,FIND("_",RIGHT(B3929,LEN(B3929)-3))-1)</f>
        <v>Karusse</v>
      </c>
      <c r="J3929" s="61" t="str">
        <f aca="false">TRIM(SUBSTITUTE(RIGHT(B3929,FIND(I3929,B3929)+1),"_",""))</f>
        <v>eDNA</v>
      </c>
      <c r="K3929" s="0" t="str">
        <f aca="false">IFERROR(VALUE(SUBSTITUTE(E3929,".",",")),E3929)</f>
        <v>No Ct</v>
      </c>
      <c r="L3929" s="61" t="str">
        <f aca="false">IF(J3929="PosK",SUMIFS(K:K,J:J,"PosK",H:H,H3929),"")</f>
        <v/>
      </c>
      <c r="M3929" s="61" t="str">
        <f aca="false">IF(J3929="PosK",SUMIFS(K:K,J:J,"NegK",H:H,H3929),"")</f>
        <v/>
      </c>
      <c r="N3929" s="61" t="str">
        <f aca="false">IF(J3929="PosK",SUMIFS(K:K,J:J,"eDNA",H:H,H3929),"")</f>
        <v/>
      </c>
      <c r="P3929" s="62"/>
      <c r="T3929" s="63"/>
      <c r="W3929" s="64"/>
    </row>
    <row r="3930" customFormat="false" ht="14.25" hidden="false" customHeight="false" outlineLevel="0" collapsed="false">
      <c r="A3930" s="0" t="s">
        <v>919</v>
      </c>
      <c r="B3930" s="52" t="s">
        <v>1224</v>
      </c>
      <c r="C3930" s="52" t="s">
        <v>743</v>
      </c>
      <c r="D3930" s="53" t="n">
        <v>0.1</v>
      </c>
      <c r="E3930" s="53" t="s">
        <v>748</v>
      </c>
      <c r="F3930" s="0" t="s">
        <v>1382</v>
      </c>
      <c r="G3930" s="0" t="str">
        <f aca="false">LEFT(B3930,2)</f>
        <v>24</v>
      </c>
      <c r="H3930" s="0" t="str">
        <f aca="false">I3930&amp;"_"&amp;G3930&amp;"_"&amp;F3930</f>
        <v>Soelvkarusse_24_20181121_DL2018076_BorupgaardGym_koersel1</v>
      </c>
      <c r="I3930" s="61" t="str">
        <f aca="false">MID(RIGHT(B3930,LEN(B3930)-3),1,FIND("_",RIGHT(B3930,LEN(B3930)-3))-1)</f>
        <v>Soelvkarusse</v>
      </c>
      <c r="J3930" s="61" t="str">
        <f aca="false">TRIM(SUBSTITUTE(RIGHT(B3930,FIND(I3930,B3930)+1),"_",""))</f>
        <v>PosK</v>
      </c>
      <c r="K3930" s="0" t="str">
        <f aca="false">IFERROR(VALUE(SUBSTITUTE(E3930,".",",")),E3930)</f>
        <v>No Ct</v>
      </c>
      <c r="L3930" s="61" t="n">
        <f aca="false">IF(J3930="PosK",SUMIFS(K:K,J:J,"PosK",H:H,H3930),"")</f>
        <v>0</v>
      </c>
      <c r="M3930" s="61" t="n">
        <f aca="false">IF(J3930="PosK",SUMIFS(K:K,J:J,"NegK",H:H,H3930),"")</f>
        <v>0</v>
      </c>
      <c r="N3930" s="61" t="n">
        <f aca="false">IF(J3930="PosK",SUMIFS(K:K,J:J,"eDNA",H:H,H3930),"")</f>
        <v>0</v>
      </c>
      <c r="P3930" s="62" t="n">
        <f aca="false">IF(K3932="No Ct",0,K3932)</f>
        <v>0</v>
      </c>
      <c r="Q3930" s="62" t="n">
        <f aca="false">IF(K3933="No Ct",0,K3933)</f>
        <v>0</v>
      </c>
      <c r="R3930" s="0" t="str">
        <f aca="false">IF(AND(L3930&gt;0,M3930=0),"Valid","Invalid")</f>
        <v>Invalid</v>
      </c>
      <c r="S3930" s="0" t="str">
        <f aca="false">IF(OR(P3930&gt;1,Q3930&gt;1),"Present","Absent")</f>
        <v>Absent</v>
      </c>
      <c r="T3930" s="63" t="str">
        <f aca="false">IF(OR(AND(P3930&gt;1,P3930&lt;41),AND(Q3930&gt;1,Q3930&lt;41)),"Ct&lt;41","Ct&gt;41")</f>
        <v>Ct&gt;41</v>
      </c>
      <c r="U3930" s="0" t="str">
        <f aca="false">I3930</f>
        <v>Soelvkarusse</v>
      </c>
      <c r="V3930" s="0" t="str">
        <f aca="false">MID(F3930,10,9)</f>
        <v>DL2018076</v>
      </c>
      <c r="W3930" s="64" t="str">
        <f aca="false">V3930&amp;"_"&amp;U3930&amp;"_"&amp;R3930&amp;"_"&amp;S3930&amp;"_"&amp;T3930</f>
        <v>DL2018076_Soelvkarusse_Invalid_Absent_Ct&gt;41</v>
      </c>
    </row>
    <row r="3931" customFormat="false" ht="14.25" hidden="false" customHeight="false" outlineLevel="0" collapsed="false">
      <c r="A3931" s="0" t="s">
        <v>921</v>
      </c>
      <c r="B3931" s="52" t="s">
        <v>1225</v>
      </c>
      <c r="C3931" s="52" t="s">
        <v>747</v>
      </c>
      <c r="D3931" s="53" t="n">
        <v>0.1</v>
      </c>
      <c r="E3931" s="53" t="s">
        <v>748</v>
      </c>
      <c r="F3931" s="0" t="s">
        <v>1382</v>
      </c>
      <c r="G3931" s="0" t="str">
        <f aca="false">LEFT(B3931,2)</f>
        <v>24</v>
      </c>
      <c r="H3931" s="0" t="str">
        <f aca="false">I3931&amp;"_"&amp;G3931&amp;"_"&amp;F3931</f>
        <v>Soelvkarusse_24_20181121_DL2018076_BorupgaardGym_koersel1</v>
      </c>
      <c r="I3931" s="61" t="str">
        <f aca="false">MID(RIGHT(B3931,LEN(B3931)-3),1,FIND("_",RIGHT(B3931,LEN(B3931)-3))-1)</f>
        <v>Soelvkarusse</v>
      </c>
      <c r="J3931" s="61" t="str">
        <f aca="false">TRIM(SUBSTITUTE(RIGHT(B3931,FIND(I3931,B3931)+1),"_",""))</f>
        <v>NegK</v>
      </c>
      <c r="K3931" s="0" t="str">
        <f aca="false">IFERROR(VALUE(SUBSTITUTE(E3931,".",",")),E3931)</f>
        <v>No Ct</v>
      </c>
      <c r="L3931" s="61" t="str">
        <f aca="false">IF(J3931="PosK",SUMIFS(K:K,J:J,"PosK",H:H,H3931),"")</f>
        <v/>
      </c>
      <c r="M3931" s="61" t="str">
        <f aca="false">IF(J3931="PosK",SUMIFS(K:K,J:J,"NegK",H:H,H3931),"")</f>
        <v/>
      </c>
      <c r="N3931" s="61" t="str">
        <f aca="false">IF(J3931="PosK",SUMIFS(K:K,J:J,"eDNA",H:H,H3931),"")</f>
        <v/>
      </c>
    </row>
    <row r="3932" customFormat="false" ht="14.25" hidden="false" customHeight="false" outlineLevel="0" collapsed="false">
      <c r="A3932" s="0" t="s">
        <v>923</v>
      </c>
      <c r="B3932" s="52" t="s">
        <v>1226</v>
      </c>
      <c r="C3932" s="52" t="s">
        <v>751</v>
      </c>
      <c r="D3932" s="53" t="n">
        <v>0.1</v>
      </c>
      <c r="E3932" s="53" t="s">
        <v>748</v>
      </c>
      <c r="F3932" s="0" t="s">
        <v>1382</v>
      </c>
      <c r="G3932" s="0" t="str">
        <f aca="false">LEFT(B3932,2)</f>
        <v>24</v>
      </c>
      <c r="H3932" s="0" t="str">
        <f aca="false">I3932&amp;"_"&amp;G3932&amp;"_"&amp;F3932</f>
        <v>Soelvkarusse_24_20181121_DL2018076_BorupgaardGym_koersel1</v>
      </c>
      <c r="I3932" s="61" t="str">
        <f aca="false">MID(RIGHT(B3932,LEN(B3932)-3),1,FIND("_",RIGHT(B3932,LEN(B3932)-3))-1)</f>
        <v>Soelvkarusse</v>
      </c>
      <c r="J3932" s="61" t="str">
        <f aca="false">TRIM(SUBSTITUTE(RIGHT(B3932,FIND(I3932,B3932)+1),"_",""))</f>
        <v>eDNA</v>
      </c>
      <c r="K3932" s="0" t="str">
        <f aca="false">IFERROR(VALUE(SUBSTITUTE(E3932,".",",")),E3932)</f>
        <v>No Ct</v>
      </c>
      <c r="L3932" s="61" t="str">
        <f aca="false">IF(J3932="PosK",SUMIFS(K:K,J:J,"PosK",H:H,H3932),"")</f>
        <v/>
      </c>
      <c r="M3932" s="61" t="str">
        <f aca="false">IF(J3932="PosK",SUMIFS(K:K,J:J,"NegK",H:H,H3932),"")</f>
        <v/>
      </c>
      <c r="N3932" s="61" t="str">
        <f aca="false">IF(J3932="PosK",SUMIFS(K:K,J:J,"eDNA",H:H,H3932),"")</f>
        <v/>
      </c>
      <c r="Q3932" s="62"/>
    </row>
    <row r="3933" customFormat="false" ht="14.25" hidden="false" customHeight="false" outlineLevel="0" collapsed="false">
      <c r="A3933" s="0" t="s">
        <v>925</v>
      </c>
      <c r="B3933" s="52" t="s">
        <v>1226</v>
      </c>
      <c r="C3933" s="52" t="s">
        <v>751</v>
      </c>
      <c r="D3933" s="53" t="n">
        <v>0.1</v>
      </c>
      <c r="E3933" s="53" t="s">
        <v>748</v>
      </c>
      <c r="F3933" s="0" t="s">
        <v>1382</v>
      </c>
      <c r="G3933" s="0" t="str">
        <f aca="false">LEFT(B3933,2)</f>
        <v>24</v>
      </c>
      <c r="H3933" s="0" t="str">
        <f aca="false">I3933&amp;"_"&amp;G3933&amp;"_"&amp;F3933</f>
        <v>Soelvkarusse_24_20181121_DL2018076_BorupgaardGym_koersel1</v>
      </c>
      <c r="I3933" s="61" t="str">
        <f aca="false">MID(RIGHT(B3933,LEN(B3933)-3),1,FIND("_",RIGHT(B3933,LEN(B3933)-3))-1)</f>
        <v>Soelvkarusse</v>
      </c>
      <c r="J3933" s="61" t="str">
        <f aca="false">TRIM(SUBSTITUTE(RIGHT(B3933,FIND(I3933,B3933)+1),"_",""))</f>
        <v>eDNA</v>
      </c>
      <c r="K3933" s="0" t="str">
        <f aca="false">IFERROR(VALUE(SUBSTITUTE(E3933,".",",")),E3933)</f>
        <v>No Ct</v>
      </c>
      <c r="L3933" s="61" t="str">
        <f aca="false">IF(J3933="PosK",SUMIFS(K:K,J:J,"PosK",H:H,H3933),"")</f>
        <v/>
      </c>
      <c r="M3933" s="61" t="str">
        <f aca="false">IF(J3933="PosK",SUMIFS(K:K,J:J,"NegK",H:H,H3933),"")</f>
        <v/>
      </c>
      <c r="N3933" s="61" t="str">
        <f aca="false">IF(J3933="PosK",SUMIFS(K:K,J:J,"eDNA",H:H,H3933),"")</f>
        <v/>
      </c>
      <c r="P3933" s="62"/>
      <c r="T3933" s="63"/>
      <c r="W3933" s="64"/>
    </row>
    <row r="3934" customFormat="false" ht="14.25" hidden="false" customHeight="false" outlineLevel="0" collapsed="false">
      <c r="A3934" s="0" t="s">
        <v>741</v>
      </c>
      <c r="B3934" s="52" t="s">
        <v>1020</v>
      </c>
      <c r="C3934" s="52" t="s">
        <v>743</v>
      </c>
      <c r="D3934" s="53" t="n">
        <v>0.1</v>
      </c>
      <c r="E3934" s="53" t="n">
        <v>30.15</v>
      </c>
      <c r="F3934" s="0" t="s">
        <v>1383</v>
      </c>
      <c r="G3934" s="0" t="str">
        <f aca="false">LEFT(B3934,2)</f>
        <v>25</v>
      </c>
      <c r="H3934" s="0" t="str">
        <f aca="false">I3934&amp;"_"&amp;G3934&amp;"_"&amp;F3934</f>
        <v>Loegfroe_25_20181121_DL2018076_BorupgaardGym_koersel2</v>
      </c>
      <c r="I3934" s="61" t="str">
        <f aca="false">MID(RIGHT(B3934,LEN(B3934)-3),1,FIND("_",RIGHT(B3934,LEN(B3934)-3))-1)</f>
        <v>Loegfroe</v>
      </c>
      <c r="J3934" s="61" t="str">
        <f aca="false">TRIM(SUBSTITUTE(RIGHT(B3934,FIND(I3934,B3934)+1),"_",""))</f>
        <v>PosK</v>
      </c>
      <c r="K3934" s="0" t="n">
        <f aca="false">IFERROR(VALUE(SUBSTITUTE(E3934,".",",")),E3934)</f>
        <v>30.15</v>
      </c>
      <c r="L3934" s="61" t="n">
        <f aca="false">IF(J3934="PosK",SUMIFS(K:K,J:J,"PosK",H:H,H3934),"")</f>
        <v>30.15</v>
      </c>
      <c r="M3934" s="61" t="n">
        <f aca="false">IF(J3934="PosK",SUMIFS(K:K,J:J,"NegK",H:H,H3934),"")</f>
        <v>0</v>
      </c>
      <c r="N3934" s="61" t="n">
        <f aca="false">IF(J3934="PosK",SUMIFS(K:K,J:J,"eDNA",H:H,H3934),"")</f>
        <v>0</v>
      </c>
      <c r="P3934" s="62" t="n">
        <f aca="false">IF(K3936="No Ct",0,K3936)</f>
        <v>0</v>
      </c>
      <c r="Q3934" s="62" t="n">
        <f aca="false">IF(K3937="No Ct",0,K3937)</f>
        <v>0</v>
      </c>
      <c r="R3934" s="0" t="str">
        <f aca="false">IF(AND(L3934&gt;0,M3934=0),"Valid","Invalid")</f>
        <v>Valid</v>
      </c>
      <c r="S3934" s="0" t="str">
        <f aca="false">IF(OR(P3934&gt;1,Q3934&gt;1),"Present","Absent")</f>
        <v>Absent</v>
      </c>
      <c r="T3934" s="63" t="str">
        <f aca="false">IF(OR(AND(P3934&gt;1,P3934&lt;41),AND(Q3934&gt;1,Q3934&lt;41)),"Ct&lt;41","Ct&gt;41")</f>
        <v>Ct&gt;41</v>
      </c>
      <c r="U3934" s="0" t="str">
        <f aca="false">I3934</f>
        <v>Loegfroe</v>
      </c>
      <c r="V3934" s="0" t="str">
        <f aca="false">MID(F3934,10,9)</f>
        <v>DL2018076</v>
      </c>
      <c r="W3934" s="64" t="str">
        <f aca="false">V3934&amp;"_"&amp;U3934&amp;"_"&amp;R3934&amp;"_"&amp;S3934&amp;"_"&amp;T3934</f>
        <v>DL2018076_Loegfroe_Valid_Absent_Ct&gt;41</v>
      </c>
    </row>
    <row r="3935" customFormat="false" ht="14.25" hidden="false" customHeight="false" outlineLevel="0" collapsed="false">
      <c r="A3935" s="0" t="s">
        <v>745</v>
      </c>
      <c r="B3935" s="52" t="s">
        <v>1022</v>
      </c>
      <c r="C3935" s="52" t="s">
        <v>747</v>
      </c>
      <c r="D3935" s="53" t="n">
        <v>0.1</v>
      </c>
      <c r="E3935" s="53" t="s">
        <v>748</v>
      </c>
      <c r="F3935" s="0" t="s">
        <v>1383</v>
      </c>
      <c r="G3935" s="0" t="str">
        <f aca="false">LEFT(B3935,2)</f>
        <v>25</v>
      </c>
      <c r="H3935" s="0" t="str">
        <f aca="false">I3935&amp;"_"&amp;G3935&amp;"_"&amp;F3935</f>
        <v>Loegfroe_25_20181121_DL2018076_BorupgaardGym_koersel2</v>
      </c>
      <c r="I3935" s="61" t="str">
        <f aca="false">MID(RIGHT(B3935,LEN(B3935)-3),1,FIND("_",RIGHT(B3935,LEN(B3935)-3))-1)</f>
        <v>Loegfroe</v>
      </c>
      <c r="J3935" s="61" t="str">
        <f aca="false">TRIM(SUBSTITUTE(RIGHT(B3935,FIND(I3935,B3935)+1),"_",""))</f>
        <v>NegK</v>
      </c>
      <c r="K3935" s="0" t="str">
        <f aca="false">IFERROR(VALUE(SUBSTITUTE(E3935,".",",")),E3935)</f>
        <v>No Ct</v>
      </c>
      <c r="L3935" s="61" t="str">
        <f aca="false">IF(J3935="PosK",SUMIFS(K:K,J:J,"PosK",H:H,H3935),"")</f>
        <v/>
      </c>
      <c r="M3935" s="61" t="str">
        <f aca="false">IF(J3935="PosK",SUMIFS(K:K,J:J,"NegK",H:H,H3935),"")</f>
        <v/>
      </c>
      <c r="N3935" s="61" t="str">
        <f aca="false">IF(J3935="PosK",SUMIFS(K:K,J:J,"eDNA",H:H,H3935),"")</f>
        <v/>
      </c>
    </row>
    <row r="3936" customFormat="false" ht="14.25" hidden="false" customHeight="false" outlineLevel="0" collapsed="false">
      <c r="A3936" s="0" t="s">
        <v>749</v>
      </c>
      <c r="B3936" s="52" t="s">
        <v>1023</v>
      </c>
      <c r="C3936" s="52" t="s">
        <v>751</v>
      </c>
      <c r="D3936" s="53" t="n">
        <v>0.1</v>
      </c>
      <c r="E3936" s="53" t="s">
        <v>748</v>
      </c>
      <c r="F3936" s="0" t="s">
        <v>1383</v>
      </c>
      <c r="G3936" s="0" t="str">
        <f aca="false">LEFT(B3936,2)</f>
        <v>25</v>
      </c>
      <c r="H3936" s="0" t="str">
        <f aca="false">I3936&amp;"_"&amp;G3936&amp;"_"&amp;F3936</f>
        <v>Loegfroe_25_20181121_DL2018076_BorupgaardGym_koersel2</v>
      </c>
      <c r="I3936" s="61" t="str">
        <f aca="false">MID(RIGHT(B3936,LEN(B3936)-3),1,FIND("_",RIGHT(B3936,LEN(B3936)-3))-1)</f>
        <v>Loegfroe</v>
      </c>
      <c r="J3936" s="61" t="str">
        <f aca="false">TRIM(SUBSTITUTE(RIGHT(B3936,FIND(I3936,B3936)+1),"_",""))</f>
        <v>eDNA</v>
      </c>
      <c r="K3936" s="0" t="str">
        <f aca="false">IFERROR(VALUE(SUBSTITUTE(E3936,".",",")),E3936)</f>
        <v>No Ct</v>
      </c>
      <c r="L3936" s="61" t="str">
        <f aca="false">IF(J3936="PosK",SUMIFS(K:K,J:J,"PosK",H:H,H3936),"")</f>
        <v/>
      </c>
      <c r="M3936" s="61" t="str">
        <f aca="false">IF(J3936="PosK",SUMIFS(K:K,J:J,"NegK",H:H,H3936),"")</f>
        <v/>
      </c>
      <c r="N3936" s="61" t="str">
        <f aca="false">IF(J3936="PosK",SUMIFS(K:K,J:J,"eDNA",H:H,H3936),"")</f>
        <v/>
      </c>
      <c r="Q3936" s="62"/>
    </row>
    <row r="3937" customFormat="false" ht="14.25" hidden="false" customHeight="false" outlineLevel="0" collapsed="false">
      <c r="A3937" s="0" t="s">
        <v>752</v>
      </c>
      <c r="B3937" s="52" t="s">
        <v>1023</v>
      </c>
      <c r="C3937" s="52" t="s">
        <v>751</v>
      </c>
      <c r="D3937" s="53" t="n">
        <v>0.1</v>
      </c>
      <c r="E3937" s="53" t="s">
        <v>748</v>
      </c>
      <c r="F3937" s="0" t="s">
        <v>1383</v>
      </c>
      <c r="G3937" s="0" t="str">
        <f aca="false">LEFT(B3937,2)</f>
        <v>25</v>
      </c>
      <c r="H3937" s="0" t="str">
        <f aca="false">I3937&amp;"_"&amp;G3937&amp;"_"&amp;F3937</f>
        <v>Loegfroe_25_20181121_DL2018076_BorupgaardGym_koersel2</v>
      </c>
      <c r="I3937" s="61" t="str">
        <f aca="false">MID(RIGHT(B3937,LEN(B3937)-3),1,FIND("_",RIGHT(B3937,LEN(B3937)-3))-1)</f>
        <v>Loegfroe</v>
      </c>
      <c r="J3937" s="61" t="str">
        <f aca="false">TRIM(SUBSTITUTE(RIGHT(B3937,FIND(I3937,B3937)+1),"_",""))</f>
        <v>eDNA</v>
      </c>
      <c r="K3937" s="0" t="str">
        <f aca="false">IFERROR(VALUE(SUBSTITUTE(E3937,".",",")),E3937)</f>
        <v>No Ct</v>
      </c>
      <c r="L3937" s="61" t="str">
        <f aca="false">IF(J3937="PosK",SUMIFS(K:K,J:J,"PosK",H:H,H3937),"")</f>
        <v/>
      </c>
      <c r="M3937" s="61" t="str">
        <f aca="false">IF(J3937="PosK",SUMIFS(K:K,J:J,"NegK",H:H,H3937),"")</f>
        <v/>
      </c>
      <c r="N3937" s="61" t="str">
        <f aca="false">IF(J3937="PosK",SUMIFS(K:K,J:J,"eDNA",H:H,H3937),"")</f>
        <v/>
      </c>
      <c r="P3937" s="62"/>
      <c r="T3937" s="63"/>
      <c r="W3937" s="64"/>
    </row>
    <row r="3938" customFormat="false" ht="14.25" hidden="false" customHeight="false" outlineLevel="0" collapsed="false">
      <c r="A3938" s="0" t="s">
        <v>754</v>
      </c>
      <c r="B3938" s="52" t="s">
        <v>1025</v>
      </c>
      <c r="C3938" s="52" t="s">
        <v>743</v>
      </c>
      <c r="D3938" s="53" t="n">
        <v>0.1</v>
      </c>
      <c r="E3938" s="53" t="n">
        <v>31.15</v>
      </c>
      <c r="F3938" s="0" t="s">
        <v>1383</v>
      </c>
      <c r="G3938" s="0" t="str">
        <f aca="false">LEFT(B3938,2)</f>
        <v>26</v>
      </c>
      <c r="H3938" s="0" t="str">
        <f aca="false">I3938&amp;"_"&amp;G3938&amp;"_"&amp;F3938</f>
        <v>StorVandsalamander_26_20181121_DL2018076_BorupgaardGym_koersel2</v>
      </c>
      <c r="I3938" s="61" t="str">
        <f aca="false">MID(RIGHT(B3938,LEN(B3938)-3),1,FIND("_",RIGHT(B3938,LEN(B3938)-3))-1)</f>
        <v>StorVandsalamander</v>
      </c>
      <c r="J3938" s="61" t="str">
        <f aca="false">TRIM(SUBSTITUTE(RIGHT(B3938,FIND(I3938,B3938)+1),"_",""))</f>
        <v>PosK</v>
      </c>
      <c r="K3938" s="0" t="n">
        <f aca="false">IFERROR(VALUE(SUBSTITUTE(E3938,".",",")),E3938)</f>
        <v>31.15</v>
      </c>
      <c r="L3938" s="61" t="n">
        <f aca="false">IF(J3938="PosK",SUMIFS(K:K,J:J,"PosK",H:H,H3938),"")</f>
        <v>31.15</v>
      </c>
      <c r="M3938" s="61" t="n">
        <f aca="false">IF(J3938="PosK",SUMIFS(K:K,J:J,"NegK",H:H,H3938),"")</f>
        <v>37.82</v>
      </c>
      <c r="N3938" s="61" t="n">
        <f aca="false">IF(J3938="PosK",SUMIFS(K:K,J:J,"eDNA",H:H,H3938),"")</f>
        <v>69.5</v>
      </c>
      <c r="P3938" s="62" t="n">
        <f aca="false">IF(K3940="No Ct",0,K3940)</f>
        <v>34.21</v>
      </c>
      <c r="Q3938" s="62" t="n">
        <f aca="false">IF(K3941="No Ct",0,K3941)</f>
        <v>35.29</v>
      </c>
      <c r="R3938" s="0" t="str">
        <f aca="false">IF(AND(L3938&gt;0,M3938=0),"Valid","Invalid")</f>
        <v>Invalid</v>
      </c>
      <c r="S3938" s="0" t="str">
        <f aca="false">IF(OR(P3938&gt;1,Q3938&gt;1),"Present","Absent")</f>
        <v>Present</v>
      </c>
      <c r="T3938" s="63" t="str">
        <f aca="false">IF(OR(AND(P3938&gt;1,P3938&lt;41),AND(Q3938&gt;1,Q3938&lt;41)),"Ct&lt;41","Ct&gt;41")</f>
        <v>Ct&lt;41</v>
      </c>
      <c r="U3938" s="0" t="str">
        <f aca="false">I3938</f>
        <v>StorVandsalamander</v>
      </c>
      <c r="V3938" s="0" t="str">
        <f aca="false">MID(F3938,10,9)</f>
        <v>DL2018076</v>
      </c>
      <c r="W3938" s="64" t="str">
        <f aca="false">V3938&amp;"_"&amp;U3938&amp;"_"&amp;R3938&amp;"_"&amp;S3938&amp;"_"&amp;T3938</f>
        <v>DL2018076_StorVandsalamander_Invalid_Present_Ct&lt;41</v>
      </c>
    </row>
    <row r="3939" customFormat="false" ht="14.25" hidden="false" customHeight="false" outlineLevel="0" collapsed="false">
      <c r="A3939" s="0" t="s">
        <v>756</v>
      </c>
      <c r="B3939" s="52" t="s">
        <v>1026</v>
      </c>
      <c r="C3939" s="52" t="s">
        <v>747</v>
      </c>
      <c r="D3939" s="53" t="n">
        <v>0.1</v>
      </c>
      <c r="E3939" s="53" t="n">
        <v>37.82</v>
      </c>
      <c r="F3939" s="0" t="s">
        <v>1383</v>
      </c>
      <c r="G3939" s="0" t="str">
        <f aca="false">LEFT(B3939,2)</f>
        <v>26</v>
      </c>
      <c r="H3939" s="0" t="str">
        <f aca="false">I3939&amp;"_"&amp;G3939&amp;"_"&amp;F3939</f>
        <v>StorVandsalamander_26_20181121_DL2018076_BorupgaardGym_koersel2</v>
      </c>
      <c r="I3939" s="61" t="str">
        <f aca="false">MID(RIGHT(B3939,LEN(B3939)-3),1,FIND("_",RIGHT(B3939,LEN(B3939)-3))-1)</f>
        <v>StorVandsalamander</v>
      </c>
      <c r="J3939" s="61" t="str">
        <f aca="false">TRIM(SUBSTITUTE(RIGHT(B3939,FIND(I3939,B3939)+1),"_",""))</f>
        <v>NegK</v>
      </c>
      <c r="K3939" s="0" t="n">
        <f aca="false">IFERROR(VALUE(SUBSTITUTE(E3939,".",",")),E3939)</f>
        <v>37.82</v>
      </c>
      <c r="L3939" s="61" t="str">
        <f aca="false">IF(J3939="PosK",SUMIFS(K:K,J:J,"PosK",H:H,H3939),"")</f>
        <v/>
      </c>
      <c r="M3939" s="61" t="str">
        <f aca="false">IF(J3939="PosK",SUMIFS(K:K,J:J,"NegK",H:H,H3939),"")</f>
        <v/>
      </c>
      <c r="N3939" s="61" t="str">
        <f aca="false">IF(J3939="PosK",SUMIFS(K:K,J:J,"eDNA",H:H,H3939),"")</f>
        <v/>
      </c>
    </row>
    <row r="3940" customFormat="false" ht="14.25" hidden="false" customHeight="false" outlineLevel="0" collapsed="false">
      <c r="A3940" s="0" t="s">
        <v>758</v>
      </c>
      <c r="B3940" s="52" t="s">
        <v>1027</v>
      </c>
      <c r="C3940" s="52" t="s">
        <v>751</v>
      </c>
      <c r="D3940" s="53" t="n">
        <v>0.1</v>
      </c>
      <c r="E3940" s="53" t="n">
        <v>34.21</v>
      </c>
      <c r="F3940" s="0" t="s">
        <v>1383</v>
      </c>
      <c r="G3940" s="0" t="str">
        <f aca="false">LEFT(B3940,2)</f>
        <v>26</v>
      </c>
      <c r="H3940" s="0" t="str">
        <f aca="false">I3940&amp;"_"&amp;G3940&amp;"_"&amp;F3940</f>
        <v>StorVandsalamander_26_20181121_DL2018076_BorupgaardGym_koersel2</v>
      </c>
      <c r="I3940" s="61" t="str">
        <f aca="false">MID(RIGHT(B3940,LEN(B3940)-3),1,FIND("_",RIGHT(B3940,LEN(B3940)-3))-1)</f>
        <v>StorVandsalamander</v>
      </c>
      <c r="J3940" s="61" t="str">
        <f aca="false">TRIM(SUBSTITUTE(RIGHT(B3940,FIND(I3940,B3940)+1),"_",""))</f>
        <v>eDNA</v>
      </c>
      <c r="K3940" s="0" t="n">
        <f aca="false">IFERROR(VALUE(SUBSTITUTE(E3940,".",",")),E3940)</f>
        <v>34.21</v>
      </c>
      <c r="L3940" s="61" t="str">
        <f aca="false">IF(J3940="PosK",SUMIFS(K:K,J:J,"PosK",H:H,H3940),"")</f>
        <v/>
      </c>
      <c r="M3940" s="61" t="str">
        <f aca="false">IF(J3940="PosK",SUMIFS(K:K,J:J,"NegK",H:H,H3940),"")</f>
        <v/>
      </c>
      <c r="N3940" s="61" t="str">
        <f aca="false">IF(J3940="PosK",SUMIFS(K:K,J:J,"eDNA",H:H,H3940),"")</f>
        <v/>
      </c>
      <c r="Q3940" s="62"/>
    </row>
    <row r="3941" customFormat="false" ht="14.25" hidden="false" customHeight="false" outlineLevel="0" collapsed="false">
      <c r="A3941" s="0" t="s">
        <v>760</v>
      </c>
      <c r="B3941" s="52" t="s">
        <v>1027</v>
      </c>
      <c r="C3941" s="52" t="s">
        <v>751</v>
      </c>
      <c r="D3941" s="53" t="n">
        <v>0.1</v>
      </c>
      <c r="E3941" s="53" t="n">
        <v>35.29</v>
      </c>
      <c r="F3941" s="0" t="s">
        <v>1383</v>
      </c>
      <c r="G3941" s="0" t="str">
        <f aca="false">LEFT(B3941,2)</f>
        <v>26</v>
      </c>
      <c r="H3941" s="0" t="str">
        <f aca="false">I3941&amp;"_"&amp;G3941&amp;"_"&amp;F3941</f>
        <v>StorVandsalamander_26_20181121_DL2018076_BorupgaardGym_koersel2</v>
      </c>
      <c r="I3941" s="61" t="str">
        <f aca="false">MID(RIGHT(B3941,LEN(B3941)-3),1,FIND("_",RIGHT(B3941,LEN(B3941)-3))-1)</f>
        <v>StorVandsalamander</v>
      </c>
      <c r="J3941" s="61" t="str">
        <f aca="false">TRIM(SUBSTITUTE(RIGHT(B3941,FIND(I3941,B3941)+1),"_",""))</f>
        <v>eDNA</v>
      </c>
      <c r="K3941" s="0" t="n">
        <f aca="false">IFERROR(VALUE(SUBSTITUTE(E3941,".",",")),E3941)</f>
        <v>35.29</v>
      </c>
      <c r="L3941" s="61" t="str">
        <f aca="false">IF(J3941="PosK",SUMIFS(K:K,J:J,"PosK",H:H,H3941),"")</f>
        <v/>
      </c>
      <c r="M3941" s="61" t="str">
        <f aca="false">IF(J3941="PosK",SUMIFS(K:K,J:J,"NegK",H:H,H3941),"")</f>
        <v/>
      </c>
      <c r="N3941" s="61" t="str">
        <f aca="false">IF(J3941="PosK",SUMIFS(K:K,J:J,"eDNA",H:H,H3941),"")</f>
        <v/>
      </c>
      <c r="P3941" s="62"/>
      <c r="T3941" s="63"/>
      <c r="W3941" s="64"/>
    </row>
    <row r="3942" customFormat="false" ht="14.25" hidden="false" customHeight="false" outlineLevel="0" collapsed="false">
      <c r="A3942" s="0" t="s">
        <v>762</v>
      </c>
      <c r="B3942" s="52" t="s">
        <v>1029</v>
      </c>
      <c r="C3942" s="52" t="s">
        <v>743</v>
      </c>
      <c r="D3942" s="53" t="n">
        <v>0.1</v>
      </c>
      <c r="E3942" s="53" t="s">
        <v>748</v>
      </c>
      <c r="F3942" s="0" t="s">
        <v>1383</v>
      </c>
      <c r="G3942" s="0" t="str">
        <f aca="false">LEFT(B3942,2)</f>
        <v>27</v>
      </c>
      <c r="H3942" s="0" t="str">
        <f aca="false">I3942&amp;"_"&amp;G3942&amp;"_"&amp;F3942</f>
        <v>Strandtudse_27_20181121_DL2018076_BorupgaardGym_koersel2</v>
      </c>
      <c r="I3942" s="61" t="str">
        <f aca="false">MID(RIGHT(B3942,LEN(B3942)-3),1,FIND("_",RIGHT(B3942,LEN(B3942)-3))-1)</f>
        <v>Strandtudse</v>
      </c>
      <c r="J3942" s="61" t="str">
        <f aca="false">TRIM(SUBSTITUTE(RIGHT(B3942,FIND(I3942,B3942)+1),"_",""))</f>
        <v>PosK</v>
      </c>
      <c r="K3942" s="0" t="str">
        <f aca="false">IFERROR(VALUE(SUBSTITUTE(E3942,".",",")),E3942)</f>
        <v>No Ct</v>
      </c>
      <c r="L3942" s="61" t="n">
        <f aca="false">IF(J3942="PosK",SUMIFS(K:K,J:J,"PosK",H:H,H3942),"")</f>
        <v>0</v>
      </c>
      <c r="M3942" s="61" t="n">
        <f aca="false">IF(J3942="PosK",SUMIFS(K:K,J:J,"NegK",H:H,H3942),"")</f>
        <v>0</v>
      </c>
      <c r="N3942" s="61" t="n">
        <f aca="false">IF(J3942="PosK",SUMIFS(K:K,J:J,"eDNA",H:H,H3942),"")</f>
        <v>0</v>
      </c>
      <c r="P3942" s="62" t="n">
        <f aca="false">IF(K3944="No Ct",0,K3944)</f>
        <v>0</v>
      </c>
      <c r="Q3942" s="62" t="n">
        <f aca="false">IF(K3945="No Ct",0,K3945)</f>
        <v>0</v>
      </c>
      <c r="R3942" s="0" t="str">
        <f aca="false">IF(AND(L3942&gt;0,M3942=0),"Valid","Invalid")</f>
        <v>Invalid</v>
      </c>
      <c r="S3942" s="0" t="str">
        <f aca="false">IF(OR(P3942&gt;1,Q3942&gt;1),"Present","Absent")</f>
        <v>Absent</v>
      </c>
      <c r="T3942" s="63" t="str">
        <f aca="false">IF(OR(AND(P3942&gt;1,P3942&lt;41),AND(Q3942&gt;1,Q3942&lt;41)),"Ct&lt;41","Ct&gt;41")</f>
        <v>Ct&gt;41</v>
      </c>
      <c r="U3942" s="0" t="str">
        <f aca="false">I3942</f>
        <v>Strandtudse</v>
      </c>
      <c r="V3942" s="0" t="str">
        <f aca="false">MID(F3942,10,9)</f>
        <v>DL2018076</v>
      </c>
      <c r="W3942" s="64" t="str">
        <f aca="false">V3942&amp;"_"&amp;U3942&amp;"_"&amp;R3942&amp;"_"&amp;S3942&amp;"_"&amp;T3942</f>
        <v>DL2018076_Strandtudse_Invalid_Absent_Ct&gt;41</v>
      </c>
    </row>
    <row r="3943" customFormat="false" ht="14.25" hidden="false" customHeight="false" outlineLevel="0" collapsed="false">
      <c r="A3943" s="0" t="s">
        <v>764</v>
      </c>
      <c r="B3943" s="52" t="s">
        <v>1030</v>
      </c>
      <c r="C3943" s="52" t="s">
        <v>747</v>
      </c>
      <c r="D3943" s="53" t="n">
        <v>0.1</v>
      </c>
      <c r="E3943" s="53" t="s">
        <v>748</v>
      </c>
      <c r="F3943" s="0" t="s">
        <v>1383</v>
      </c>
      <c r="G3943" s="0" t="str">
        <f aca="false">LEFT(B3943,2)</f>
        <v>27</v>
      </c>
      <c r="H3943" s="0" t="str">
        <f aca="false">I3943&amp;"_"&amp;G3943&amp;"_"&amp;F3943</f>
        <v>Strandtudse_27_20181121_DL2018076_BorupgaardGym_koersel2</v>
      </c>
      <c r="I3943" s="61" t="str">
        <f aca="false">MID(RIGHT(B3943,LEN(B3943)-3),1,FIND("_",RIGHT(B3943,LEN(B3943)-3))-1)</f>
        <v>Strandtudse</v>
      </c>
      <c r="J3943" s="61" t="str">
        <f aca="false">TRIM(SUBSTITUTE(RIGHT(B3943,FIND(I3943,B3943)+1),"_",""))</f>
        <v>NegK</v>
      </c>
      <c r="K3943" s="0" t="str">
        <f aca="false">IFERROR(VALUE(SUBSTITUTE(E3943,".",",")),E3943)</f>
        <v>No Ct</v>
      </c>
      <c r="L3943" s="61" t="str">
        <f aca="false">IF(J3943="PosK",SUMIFS(K:K,J:J,"PosK",H:H,H3943),"")</f>
        <v/>
      </c>
      <c r="M3943" s="61" t="str">
        <f aca="false">IF(J3943="PosK",SUMIFS(K:K,J:J,"NegK",H:H,H3943),"")</f>
        <v/>
      </c>
      <c r="N3943" s="61" t="str">
        <f aca="false">IF(J3943="PosK",SUMIFS(K:K,J:J,"eDNA",H:H,H3943),"")</f>
        <v/>
      </c>
    </row>
    <row r="3944" customFormat="false" ht="14.25" hidden="false" customHeight="false" outlineLevel="0" collapsed="false">
      <c r="A3944" s="0" t="s">
        <v>766</v>
      </c>
      <c r="B3944" s="52" t="s">
        <v>1031</v>
      </c>
      <c r="C3944" s="52" t="s">
        <v>751</v>
      </c>
      <c r="D3944" s="53" t="n">
        <v>0.1</v>
      </c>
      <c r="E3944" s="53" t="s">
        <v>748</v>
      </c>
      <c r="F3944" s="0" t="s">
        <v>1383</v>
      </c>
      <c r="G3944" s="0" t="str">
        <f aca="false">LEFT(B3944,2)</f>
        <v>27</v>
      </c>
      <c r="H3944" s="0" t="str">
        <f aca="false">I3944&amp;"_"&amp;G3944&amp;"_"&amp;F3944</f>
        <v>Strandtudse_27_20181121_DL2018076_BorupgaardGym_koersel2</v>
      </c>
      <c r="I3944" s="61" t="str">
        <f aca="false">MID(RIGHT(B3944,LEN(B3944)-3),1,FIND("_",RIGHT(B3944,LEN(B3944)-3))-1)</f>
        <v>Strandtudse</v>
      </c>
      <c r="J3944" s="61" t="str">
        <f aca="false">TRIM(SUBSTITUTE(RIGHT(B3944,FIND(I3944,B3944)+1),"_",""))</f>
        <v>eDNA</v>
      </c>
      <c r="K3944" s="0" t="str">
        <f aca="false">IFERROR(VALUE(SUBSTITUTE(E3944,".",",")),E3944)</f>
        <v>No Ct</v>
      </c>
      <c r="L3944" s="61" t="str">
        <f aca="false">IF(J3944="PosK",SUMIFS(K:K,J:J,"PosK",H:H,H3944),"")</f>
        <v/>
      </c>
      <c r="M3944" s="61" t="str">
        <f aca="false">IF(J3944="PosK",SUMIFS(K:K,J:J,"NegK",H:H,H3944),"")</f>
        <v/>
      </c>
      <c r="N3944" s="61" t="str">
        <f aca="false">IF(J3944="PosK",SUMIFS(K:K,J:J,"eDNA",H:H,H3944),"")</f>
        <v/>
      </c>
      <c r="Q3944" s="62"/>
    </row>
    <row r="3945" customFormat="false" ht="14.25" hidden="false" customHeight="false" outlineLevel="0" collapsed="false">
      <c r="A3945" s="0" t="s">
        <v>768</v>
      </c>
      <c r="B3945" s="52" t="s">
        <v>1031</v>
      </c>
      <c r="C3945" s="52" t="s">
        <v>751</v>
      </c>
      <c r="D3945" s="53" t="n">
        <v>0.1</v>
      </c>
      <c r="E3945" s="53" t="s">
        <v>748</v>
      </c>
      <c r="F3945" s="0" t="s">
        <v>1383</v>
      </c>
      <c r="G3945" s="0" t="str">
        <f aca="false">LEFT(B3945,2)</f>
        <v>27</v>
      </c>
      <c r="H3945" s="0" t="str">
        <f aca="false">I3945&amp;"_"&amp;G3945&amp;"_"&amp;F3945</f>
        <v>Strandtudse_27_20181121_DL2018076_BorupgaardGym_koersel2</v>
      </c>
      <c r="I3945" s="61" t="str">
        <f aca="false">MID(RIGHT(B3945,LEN(B3945)-3),1,FIND("_",RIGHT(B3945,LEN(B3945)-3))-1)</f>
        <v>Strandtudse</v>
      </c>
      <c r="J3945" s="61" t="str">
        <f aca="false">TRIM(SUBSTITUTE(RIGHT(B3945,FIND(I3945,B3945)+1),"_",""))</f>
        <v>eDNA</v>
      </c>
      <c r="K3945" s="0" t="str">
        <f aca="false">IFERROR(VALUE(SUBSTITUTE(E3945,".",",")),E3945)</f>
        <v>No Ct</v>
      </c>
      <c r="L3945" s="61" t="str">
        <f aca="false">IF(J3945="PosK",SUMIFS(K:K,J:J,"PosK",H:H,H3945),"")</f>
        <v/>
      </c>
      <c r="M3945" s="61" t="str">
        <f aca="false">IF(J3945="PosK",SUMIFS(K:K,J:J,"NegK",H:H,H3945),"")</f>
        <v/>
      </c>
      <c r="N3945" s="61" t="str">
        <f aca="false">IF(J3945="PosK",SUMIFS(K:K,J:J,"eDNA",H:H,H3945),"")</f>
        <v/>
      </c>
      <c r="P3945" s="62"/>
      <c r="T3945" s="63"/>
      <c r="W3945" s="64"/>
    </row>
    <row r="3946" customFormat="false" ht="14.25" hidden="false" customHeight="false" outlineLevel="0" collapsed="false">
      <c r="A3946" s="0" t="s">
        <v>770</v>
      </c>
      <c r="B3946" s="52" t="s">
        <v>1033</v>
      </c>
      <c r="C3946" s="52" t="s">
        <v>743</v>
      </c>
      <c r="D3946" s="53" t="n">
        <v>0.1</v>
      </c>
      <c r="E3946" s="53" t="n">
        <v>29.8</v>
      </c>
      <c r="F3946" s="0" t="s">
        <v>1383</v>
      </c>
      <c r="G3946" s="0" t="str">
        <f aca="false">LEFT(B3946,2)</f>
        <v>28</v>
      </c>
      <c r="H3946" s="0" t="str">
        <f aca="false">I3946&amp;"_"&amp;G3946&amp;"_"&amp;F3946</f>
        <v>GroenbrogetTudse_28_20181121_DL2018076_BorupgaardGym_koersel2</v>
      </c>
      <c r="I3946" s="61" t="str">
        <f aca="false">MID(RIGHT(B3946,LEN(B3946)-3),1,FIND("_",RIGHT(B3946,LEN(B3946)-3))-1)</f>
        <v>GroenbrogetTudse</v>
      </c>
      <c r="J3946" s="61" t="str">
        <f aca="false">TRIM(SUBSTITUTE(RIGHT(B3946,FIND(I3946,B3946)+1),"_",""))</f>
        <v>PosK</v>
      </c>
      <c r="K3946" s="0" t="n">
        <f aca="false">IFERROR(VALUE(SUBSTITUTE(E3946,".",",")),E3946)</f>
        <v>29.8</v>
      </c>
      <c r="L3946" s="61" t="n">
        <f aca="false">IF(J3946="PosK",SUMIFS(K:K,J:J,"PosK",H:H,H3946),"")</f>
        <v>29.8</v>
      </c>
      <c r="M3946" s="61" t="n">
        <f aca="false">IF(J3946="PosK",SUMIFS(K:K,J:J,"NegK",H:H,H3946),"")</f>
        <v>0</v>
      </c>
      <c r="N3946" s="61" t="n">
        <f aca="false">IF(J3946="PosK",SUMIFS(K:K,J:J,"eDNA",H:H,H3946),"")</f>
        <v>0</v>
      </c>
      <c r="P3946" s="62" t="n">
        <f aca="false">IF(K3948="No Ct",0,K3948)</f>
        <v>0</v>
      </c>
      <c r="Q3946" s="62" t="n">
        <f aca="false">IF(K3949="No Ct",0,K3949)</f>
        <v>0</v>
      </c>
      <c r="R3946" s="0" t="str">
        <f aca="false">IF(AND(L3946&gt;0,M3946=0),"Valid","Invalid")</f>
        <v>Valid</v>
      </c>
      <c r="S3946" s="0" t="str">
        <f aca="false">IF(OR(P3946&gt;1,Q3946&gt;1),"Present","Absent")</f>
        <v>Absent</v>
      </c>
      <c r="T3946" s="63" t="str">
        <f aca="false">IF(OR(AND(P3946&gt;1,P3946&lt;41),AND(Q3946&gt;1,Q3946&lt;41)),"Ct&lt;41","Ct&gt;41")</f>
        <v>Ct&gt;41</v>
      </c>
      <c r="U3946" s="0" t="str">
        <f aca="false">I3946</f>
        <v>GroenbrogetTudse</v>
      </c>
      <c r="V3946" s="0" t="str">
        <f aca="false">MID(F3946,10,9)</f>
        <v>DL2018076</v>
      </c>
      <c r="W3946" s="64" t="str">
        <f aca="false">V3946&amp;"_"&amp;U3946&amp;"_"&amp;R3946&amp;"_"&amp;S3946&amp;"_"&amp;T3946</f>
        <v>DL2018076_GroenbrogetTudse_Valid_Absent_Ct&gt;41</v>
      </c>
    </row>
    <row r="3947" customFormat="false" ht="14.25" hidden="false" customHeight="false" outlineLevel="0" collapsed="false">
      <c r="A3947" s="0" t="s">
        <v>772</v>
      </c>
      <c r="B3947" s="52" t="s">
        <v>1034</v>
      </c>
      <c r="C3947" s="52" t="s">
        <v>747</v>
      </c>
      <c r="D3947" s="53" t="n">
        <v>0.1</v>
      </c>
      <c r="E3947" s="53" t="s">
        <v>748</v>
      </c>
      <c r="F3947" s="0" t="s">
        <v>1383</v>
      </c>
      <c r="G3947" s="0" t="str">
        <f aca="false">LEFT(B3947,2)</f>
        <v>28</v>
      </c>
      <c r="H3947" s="0" t="str">
        <f aca="false">I3947&amp;"_"&amp;G3947&amp;"_"&amp;F3947</f>
        <v>GroenbrogetTudse_28_20181121_DL2018076_BorupgaardGym_koersel2</v>
      </c>
      <c r="I3947" s="61" t="str">
        <f aca="false">MID(RIGHT(B3947,LEN(B3947)-3),1,FIND("_",RIGHT(B3947,LEN(B3947)-3))-1)</f>
        <v>GroenbrogetTudse</v>
      </c>
      <c r="J3947" s="61" t="str">
        <f aca="false">TRIM(SUBSTITUTE(RIGHT(B3947,FIND(I3947,B3947)+1),"_",""))</f>
        <v>NegK</v>
      </c>
      <c r="K3947" s="0" t="str">
        <f aca="false">IFERROR(VALUE(SUBSTITUTE(E3947,".",",")),E3947)</f>
        <v>No Ct</v>
      </c>
      <c r="L3947" s="61" t="str">
        <f aca="false">IF(J3947="PosK",SUMIFS(K:K,J:J,"PosK",H:H,H3947),"")</f>
        <v/>
      </c>
      <c r="M3947" s="61" t="str">
        <f aca="false">IF(J3947="PosK",SUMIFS(K:K,J:J,"NegK",H:H,H3947),"")</f>
        <v/>
      </c>
      <c r="N3947" s="61" t="str">
        <f aca="false">IF(J3947="PosK",SUMIFS(K:K,J:J,"eDNA",H:H,H3947),"")</f>
        <v/>
      </c>
    </row>
    <row r="3948" customFormat="false" ht="14.25" hidden="false" customHeight="false" outlineLevel="0" collapsed="false">
      <c r="A3948" s="0" t="s">
        <v>774</v>
      </c>
      <c r="B3948" s="52" t="s">
        <v>1035</v>
      </c>
      <c r="C3948" s="52" t="s">
        <v>751</v>
      </c>
      <c r="D3948" s="53" t="n">
        <v>0.1</v>
      </c>
      <c r="E3948" s="53" t="s">
        <v>748</v>
      </c>
      <c r="F3948" s="0" t="s">
        <v>1383</v>
      </c>
      <c r="G3948" s="0" t="str">
        <f aca="false">LEFT(B3948,2)</f>
        <v>28</v>
      </c>
      <c r="H3948" s="0" t="str">
        <f aca="false">I3948&amp;"_"&amp;G3948&amp;"_"&amp;F3948</f>
        <v>GroenbrogetTudse_28_20181121_DL2018076_BorupgaardGym_koersel2</v>
      </c>
      <c r="I3948" s="61" t="str">
        <f aca="false">MID(RIGHT(B3948,LEN(B3948)-3),1,FIND("_",RIGHT(B3948,LEN(B3948)-3))-1)</f>
        <v>GroenbrogetTudse</v>
      </c>
      <c r="J3948" s="61" t="str">
        <f aca="false">TRIM(SUBSTITUTE(RIGHT(B3948,FIND(I3948,B3948)+1),"_",""))</f>
        <v>eDNA</v>
      </c>
      <c r="K3948" s="0" t="str">
        <f aca="false">IFERROR(VALUE(SUBSTITUTE(E3948,".",",")),E3948)</f>
        <v>No Ct</v>
      </c>
      <c r="L3948" s="61" t="str">
        <f aca="false">IF(J3948="PosK",SUMIFS(K:K,J:J,"PosK",H:H,H3948),"")</f>
        <v/>
      </c>
      <c r="M3948" s="61" t="str">
        <f aca="false">IF(J3948="PosK",SUMIFS(K:K,J:J,"NegK",H:H,H3948),"")</f>
        <v/>
      </c>
      <c r="N3948" s="61" t="str">
        <f aca="false">IF(J3948="PosK",SUMIFS(K:K,J:J,"eDNA",H:H,H3948),"")</f>
        <v/>
      </c>
      <c r="Q3948" s="62"/>
    </row>
    <row r="3949" customFormat="false" ht="14.25" hidden="false" customHeight="false" outlineLevel="0" collapsed="false">
      <c r="A3949" s="0" t="s">
        <v>776</v>
      </c>
      <c r="B3949" s="52" t="s">
        <v>1035</v>
      </c>
      <c r="C3949" s="52" t="s">
        <v>751</v>
      </c>
      <c r="D3949" s="53" t="n">
        <v>0.1</v>
      </c>
      <c r="E3949" s="53" t="s">
        <v>748</v>
      </c>
      <c r="F3949" s="0" t="s">
        <v>1383</v>
      </c>
      <c r="G3949" s="0" t="str">
        <f aca="false">LEFT(B3949,2)</f>
        <v>28</v>
      </c>
      <c r="H3949" s="0" t="str">
        <f aca="false">I3949&amp;"_"&amp;G3949&amp;"_"&amp;F3949</f>
        <v>GroenbrogetTudse_28_20181121_DL2018076_BorupgaardGym_koersel2</v>
      </c>
      <c r="I3949" s="61" t="str">
        <f aca="false">MID(RIGHT(B3949,LEN(B3949)-3),1,FIND("_",RIGHT(B3949,LEN(B3949)-3))-1)</f>
        <v>GroenbrogetTudse</v>
      </c>
      <c r="J3949" s="61" t="str">
        <f aca="false">TRIM(SUBSTITUTE(RIGHT(B3949,FIND(I3949,B3949)+1),"_",""))</f>
        <v>eDNA</v>
      </c>
      <c r="K3949" s="0" t="str">
        <f aca="false">IFERROR(VALUE(SUBSTITUTE(E3949,".",",")),E3949)</f>
        <v>No Ct</v>
      </c>
      <c r="L3949" s="61" t="str">
        <f aca="false">IF(J3949="PosK",SUMIFS(K:K,J:J,"PosK",H:H,H3949),"")</f>
        <v/>
      </c>
      <c r="M3949" s="61" t="str">
        <f aca="false">IF(J3949="PosK",SUMIFS(K:K,J:J,"NegK",H:H,H3949),"")</f>
        <v/>
      </c>
      <c r="N3949" s="61" t="str">
        <f aca="false">IF(J3949="PosK",SUMIFS(K:K,J:J,"eDNA",H:H,H3949),"")</f>
        <v/>
      </c>
      <c r="P3949" s="62"/>
      <c r="T3949" s="63"/>
      <c r="W3949" s="64"/>
    </row>
    <row r="3950" customFormat="false" ht="14.25" hidden="false" customHeight="false" outlineLevel="0" collapsed="false">
      <c r="A3950" s="0" t="s">
        <v>778</v>
      </c>
      <c r="B3950" s="52" t="s">
        <v>1037</v>
      </c>
      <c r="C3950" s="52" t="s">
        <v>743</v>
      </c>
      <c r="D3950" s="53" t="n">
        <v>0.1</v>
      </c>
      <c r="E3950" s="53" t="n">
        <v>27.18</v>
      </c>
      <c r="F3950" s="0" t="s">
        <v>1383</v>
      </c>
      <c r="G3950" s="0" t="str">
        <f aca="false">LEFT(B3950,2)</f>
        <v>29</v>
      </c>
      <c r="H3950" s="0" t="str">
        <f aca="false">I3950&amp;"_"&amp;G3950&amp;"_"&amp;F3950</f>
        <v>Loevfroe_29_20181121_DL2018076_BorupgaardGym_koersel2</v>
      </c>
      <c r="I3950" s="61" t="str">
        <f aca="false">MID(RIGHT(B3950,LEN(B3950)-3),1,FIND("_",RIGHT(B3950,LEN(B3950)-3))-1)</f>
        <v>Loevfroe</v>
      </c>
      <c r="J3950" s="61" t="str">
        <f aca="false">TRIM(SUBSTITUTE(RIGHT(B3950,FIND(I3950,B3950)+1),"_",""))</f>
        <v>PosK</v>
      </c>
      <c r="K3950" s="0" t="n">
        <f aca="false">IFERROR(VALUE(SUBSTITUTE(E3950,".",",")),E3950)</f>
        <v>27.18</v>
      </c>
      <c r="L3950" s="61" t="n">
        <f aca="false">IF(J3950="PosK",SUMIFS(K:K,J:J,"PosK",H:H,H3950),"")</f>
        <v>27.18</v>
      </c>
      <c r="M3950" s="61" t="n">
        <f aca="false">IF(J3950="PosK",SUMIFS(K:K,J:J,"NegK",H:H,H3950),"")</f>
        <v>0</v>
      </c>
      <c r="N3950" s="61" t="n">
        <f aca="false">IF(J3950="PosK",SUMIFS(K:K,J:J,"eDNA",H:H,H3950),"")</f>
        <v>0</v>
      </c>
      <c r="P3950" s="62" t="n">
        <f aca="false">IF(K3952="No Ct",0,K3952)</f>
        <v>0</v>
      </c>
      <c r="Q3950" s="62" t="n">
        <f aca="false">IF(K3953="No Ct",0,K3953)</f>
        <v>0</v>
      </c>
      <c r="R3950" s="0" t="str">
        <f aca="false">IF(AND(L3950&gt;0,M3950=0),"Valid","Invalid")</f>
        <v>Valid</v>
      </c>
      <c r="S3950" s="0" t="str">
        <f aca="false">IF(OR(P3950&gt;1,Q3950&gt;1),"Present","Absent")</f>
        <v>Absent</v>
      </c>
      <c r="T3950" s="63" t="str">
        <f aca="false">IF(OR(AND(P3950&gt;1,P3950&lt;41),AND(Q3950&gt;1,Q3950&lt;41)),"Ct&lt;41","Ct&gt;41")</f>
        <v>Ct&gt;41</v>
      </c>
      <c r="U3950" s="0" t="str">
        <f aca="false">I3950</f>
        <v>Loevfroe</v>
      </c>
      <c r="V3950" s="0" t="str">
        <f aca="false">MID(F3950,10,9)</f>
        <v>DL2018076</v>
      </c>
      <c r="W3950" s="64" t="str">
        <f aca="false">V3950&amp;"_"&amp;U3950&amp;"_"&amp;R3950&amp;"_"&amp;S3950&amp;"_"&amp;T3950</f>
        <v>DL2018076_Loevfroe_Valid_Absent_Ct&gt;41</v>
      </c>
    </row>
    <row r="3951" customFormat="false" ht="14.25" hidden="false" customHeight="false" outlineLevel="0" collapsed="false">
      <c r="A3951" s="0" t="s">
        <v>780</v>
      </c>
      <c r="B3951" s="52" t="s">
        <v>1038</v>
      </c>
      <c r="C3951" s="52" t="s">
        <v>747</v>
      </c>
      <c r="D3951" s="53" t="n">
        <v>0.1</v>
      </c>
      <c r="E3951" s="53" t="s">
        <v>748</v>
      </c>
      <c r="F3951" s="0" t="s">
        <v>1383</v>
      </c>
      <c r="G3951" s="0" t="str">
        <f aca="false">LEFT(B3951,2)</f>
        <v>29</v>
      </c>
      <c r="H3951" s="0" t="str">
        <f aca="false">I3951&amp;"_"&amp;G3951&amp;"_"&amp;F3951</f>
        <v>Loevfroe_29_20181121_DL2018076_BorupgaardGym_koersel2</v>
      </c>
      <c r="I3951" s="61" t="str">
        <f aca="false">MID(RIGHT(B3951,LEN(B3951)-3),1,FIND("_",RIGHT(B3951,LEN(B3951)-3))-1)</f>
        <v>Loevfroe</v>
      </c>
      <c r="J3951" s="61" t="str">
        <f aca="false">TRIM(SUBSTITUTE(RIGHT(B3951,FIND(I3951,B3951)+1),"_",""))</f>
        <v>NegK</v>
      </c>
      <c r="K3951" s="0" t="str">
        <f aca="false">IFERROR(VALUE(SUBSTITUTE(E3951,".",",")),E3951)</f>
        <v>No Ct</v>
      </c>
      <c r="L3951" s="61" t="str">
        <f aca="false">IF(J3951="PosK",SUMIFS(K:K,J:J,"PosK",H:H,H3951),"")</f>
        <v/>
      </c>
      <c r="M3951" s="61" t="str">
        <f aca="false">IF(J3951="PosK",SUMIFS(K:K,J:J,"NegK",H:H,H3951),"")</f>
        <v/>
      </c>
      <c r="N3951" s="61" t="str">
        <f aca="false">IF(J3951="PosK",SUMIFS(K:K,J:J,"eDNA",H:H,H3951),"")</f>
        <v/>
      </c>
    </row>
    <row r="3952" customFormat="false" ht="14.25" hidden="false" customHeight="false" outlineLevel="0" collapsed="false">
      <c r="A3952" s="0" t="s">
        <v>782</v>
      </c>
      <c r="B3952" s="52" t="s">
        <v>1039</v>
      </c>
      <c r="C3952" s="52" t="s">
        <v>751</v>
      </c>
      <c r="D3952" s="53" t="n">
        <v>0.1</v>
      </c>
      <c r="E3952" s="53" t="s">
        <v>748</v>
      </c>
      <c r="F3952" s="0" t="s">
        <v>1383</v>
      </c>
      <c r="G3952" s="0" t="str">
        <f aca="false">LEFT(B3952,2)</f>
        <v>29</v>
      </c>
      <c r="H3952" s="0" t="str">
        <f aca="false">I3952&amp;"_"&amp;G3952&amp;"_"&amp;F3952</f>
        <v>Loevfroe_29_20181121_DL2018076_BorupgaardGym_koersel2</v>
      </c>
      <c r="I3952" s="61" t="str">
        <f aca="false">MID(RIGHT(B3952,LEN(B3952)-3),1,FIND("_",RIGHT(B3952,LEN(B3952)-3))-1)</f>
        <v>Loevfroe</v>
      </c>
      <c r="J3952" s="61" t="str">
        <f aca="false">TRIM(SUBSTITUTE(RIGHT(B3952,FIND(I3952,B3952)+1),"_",""))</f>
        <v>eDNA</v>
      </c>
      <c r="K3952" s="0" t="str">
        <f aca="false">IFERROR(VALUE(SUBSTITUTE(E3952,".",",")),E3952)</f>
        <v>No Ct</v>
      </c>
      <c r="L3952" s="61" t="str">
        <f aca="false">IF(J3952="PosK",SUMIFS(K:K,J:J,"PosK",H:H,H3952),"")</f>
        <v/>
      </c>
      <c r="M3952" s="61" t="str">
        <f aca="false">IF(J3952="PosK",SUMIFS(K:K,J:J,"NegK",H:H,H3952),"")</f>
        <v/>
      </c>
      <c r="N3952" s="61" t="str">
        <f aca="false">IF(J3952="PosK",SUMIFS(K:K,J:J,"eDNA",H:H,H3952),"")</f>
        <v/>
      </c>
      <c r="Q3952" s="62"/>
    </row>
    <row r="3953" customFormat="false" ht="14.25" hidden="false" customHeight="false" outlineLevel="0" collapsed="false">
      <c r="A3953" s="0" t="s">
        <v>784</v>
      </c>
      <c r="B3953" s="52" t="s">
        <v>1039</v>
      </c>
      <c r="C3953" s="52" t="s">
        <v>751</v>
      </c>
      <c r="D3953" s="53" t="n">
        <v>0.1</v>
      </c>
      <c r="E3953" s="53" t="s">
        <v>748</v>
      </c>
      <c r="F3953" s="0" t="s">
        <v>1383</v>
      </c>
      <c r="G3953" s="0" t="str">
        <f aca="false">LEFT(B3953,2)</f>
        <v>29</v>
      </c>
      <c r="H3953" s="0" t="str">
        <f aca="false">I3953&amp;"_"&amp;G3953&amp;"_"&amp;F3953</f>
        <v>Loevfroe_29_20181121_DL2018076_BorupgaardGym_koersel2</v>
      </c>
      <c r="I3953" s="61" t="str">
        <f aca="false">MID(RIGHT(B3953,LEN(B3953)-3),1,FIND("_",RIGHT(B3953,LEN(B3953)-3))-1)</f>
        <v>Loevfroe</v>
      </c>
      <c r="J3953" s="61" t="str">
        <f aca="false">TRIM(SUBSTITUTE(RIGHT(B3953,FIND(I3953,B3953)+1),"_",""))</f>
        <v>eDNA</v>
      </c>
      <c r="K3953" s="0" t="str">
        <f aca="false">IFERROR(VALUE(SUBSTITUTE(E3953,".",",")),E3953)</f>
        <v>No Ct</v>
      </c>
      <c r="L3953" s="61" t="str">
        <f aca="false">IF(J3953="PosK",SUMIFS(K:K,J:J,"PosK",H:H,H3953),"")</f>
        <v/>
      </c>
      <c r="M3953" s="61" t="str">
        <f aca="false">IF(J3953="PosK",SUMIFS(K:K,J:J,"NegK",H:H,H3953),"")</f>
        <v/>
      </c>
      <c r="N3953" s="61" t="str">
        <f aca="false">IF(J3953="PosK",SUMIFS(K:K,J:J,"eDNA",H:H,H3953),"")</f>
        <v/>
      </c>
      <c r="P3953" s="62"/>
      <c r="T3953" s="63"/>
      <c r="W3953" s="64"/>
    </row>
    <row r="3954" customFormat="false" ht="14.25" hidden="false" customHeight="false" outlineLevel="0" collapsed="false">
      <c r="A3954" s="0" t="s">
        <v>786</v>
      </c>
      <c r="B3954" s="52" t="s">
        <v>1041</v>
      </c>
      <c r="C3954" s="52" t="s">
        <v>743</v>
      </c>
      <c r="D3954" s="53" t="n">
        <v>0.1</v>
      </c>
      <c r="E3954" s="53" t="n">
        <v>28.78</v>
      </c>
      <c r="F3954" s="0" t="s">
        <v>1383</v>
      </c>
      <c r="G3954" s="0" t="str">
        <f aca="false">LEFT(B3954,2)</f>
        <v>30</v>
      </c>
      <c r="H3954" s="0" t="str">
        <f aca="false">I3954&amp;"_"&amp;G3954&amp;"_"&amp;F3954</f>
        <v>Klokkefroe_30_20181121_DL2018076_BorupgaardGym_koersel2</v>
      </c>
      <c r="I3954" s="61" t="str">
        <f aca="false">MID(RIGHT(B3954,LEN(B3954)-3),1,FIND("_",RIGHT(B3954,LEN(B3954)-3))-1)</f>
        <v>Klokkefroe</v>
      </c>
      <c r="J3954" s="61" t="str">
        <f aca="false">TRIM(SUBSTITUTE(RIGHT(B3954,FIND(I3954,B3954)+1),"_",""))</f>
        <v>PosK</v>
      </c>
      <c r="K3954" s="0" t="n">
        <f aca="false">IFERROR(VALUE(SUBSTITUTE(E3954,".",",")),E3954)</f>
        <v>28.78</v>
      </c>
      <c r="L3954" s="61" t="n">
        <f aca="false">IF(J3954="PosK",SUMIFS(K:K,J:J,"PosK",H:H,H3954),"")</f>
        <v>28.78</v>
      </c>
      <c r="M3954" s="61" t="n">
        <f aca="false">IF(J3954="PosK",SUMIFS(K:K,J:J,"NegK",H:H,H3954),"")</f>
        <v>0</v>
      </c>
      <c r="N3954" s="61" t="n">
        <f aca="false">IF(J3954="PosK",SUMIFS(K:K,J:J,"eDNA",H:H,H3954),"")</f>
        <v>0</v>
      </c>
      <c r="P3954" s="62" t="n">
        <f aca="false">IF(K3956="No Ct",0,K3956)</f>
        <v>0</v>
      </c>
      <c r="Q3954" s="62" t="n">
        <f aca="false">IF(K3957="No Ct",0,K3957)</f>
        <v>0</v>
      </c>
      <c r="R3954" s="0" t="str">
        <f aca="false">IF(AND(L3954&gt;0,M3954=0),"Valid","Invalid")</f>
        <v>Valid</v>
      </c>
      <c r="S3954" s="0" t="str">
        <f aca="false">IF(OR(P3954&gt;1,Q3954&gt;1),"Present","Absent")</f>
        <v>Absent</v>
      </c>
      <c r="T3954" s="63" t="str">
        <f aca="false">IF(OR(AND(P3954&gt;1,P3954&lt;41),AND(Q3954&gt;1,Q3954&lt;41)),"Ct&lt;41","Ct&gt;41")</f>
        <v>Ct&gt;41</v>
      </c>
      <c r="U3954" s="0" t="str">
        <f aca="false">I3954</f>
        <v>Klokkefroe</v>
      </c>
      <c r="V3954" s="0" t="str">
        <f aca="false">MID(F3954,10,9)</f>
        <v>DL2018076</v>
      </c>
      <c r="W3954" s="64" t="str">
        <f aca="false">V3954&amp;"_"&amp;U3954&amp;"_"&amp;R3954&amp;"_"&amp;S3954&amp;"_"&amp;T3954</f>
        <v>DL2018076_Klokkefroe_Valid_Absent_Ct&gt;41</v>
      </c>
    </row>
    <row r="3955" customFormat="false" ht="14.25" hidden="false" customHeight="false" outlineLevel="0" collapsed="false">
      <c r="A3955" s="0" t="s">
        <v>788</v>
      </c>
      <c r="B3955" s="52" t="s">
        <v>1042</v>
      </c>
      <c r="C3955" s="52" t="s">
        <v>747</v>
      </c>
      <c r="D3955" s="53" t="n">
        <v>0.1</v>
      </c>
      <c r="E3955" s="53" t="s">
        <v>748</v>
      </c>
      <c r="F3955" s="0" t="s">
        <v>1383</v>
      </c>
      <c r="G3955" s="0" t="str">
        <f aca="false">LEFT(B3955,2)</f>
        <v>30</v>
      </c>
      <c r="H3955" s="0" t="str">
        <f aca="false">I3955&amp;"_"&amp;G3955&amp;"_"&amp;F3955</f>
        <v>Klokkefroe_30_20181121_DL2018076_BorupgaardGym_koersel2</v>
      </c>
      <c r="I3955" s="61" t="str">
        <f aca="false">MID(RIGHT(B3955,LEN(B3955)-3),1,FIND("_",RIGHT(B3955,LEN(B3955)-3))-1)</f>
        <v>Klokkefroe</v>
      </c>
      <c r="J3955" s="61" t="str">
        <f aca="false">TRIM(SUBSTITUTE(RIGHT(B3955,FIND(I3955,B3955)+1),"_",""))</f>
        <v>NegK</v>
      </c>
      <c r="K3955" s="0" t="str">
        <f aca="false">IFERROR(VALUE(SUBSTITUTE(E3955,".",",")),E3955)</f>
        <v>No Ct</v>
      </c>
      <c r="L3955" s="61" t="str">
        <f aca="false">IF(J3955="PosK",SUMIFS(K:K,J:J,"PosK",H:H,H3955),"")</f>
        <v/>
      </c>
      <c r="M3955" s="61" t="str">
        <f aca="false">IF(J3955="PosK",SUMIFS(K:K,J:J,"NegK",H:H,H3955),"")</f>
        <v/>
      </c>
      <c r="N3955" s="61" t="str">
        <f aca="false">IF(J3955="PosK",SUMIFS(K:K,J:J,"eDNA",H:H,H3955),"")</f>
        <v/>
      </c>
    </row>
    <row r="3956" customFormat="false" ht="14.25" hidden="false" customHeight="false" outlineLevel="0" collapsed="false">
      <c r="A3956" s="0" t="s">
        <v>790</v>
      </c>
      <c r="B3956" s="52" t="s">
        <v>1043</v>
      </c>
      <c r="C3956" s="52" t="s">
        <v>751</v>
      </c>
      <c r="D3956" s="53" t="n">
        <v>0.1</v>
      </c>
      <c r="E3956" s="53" t="s">
        <v>748</v>
      </c>
      <c r="F3956" s="0" t="s">
        <v>1383</v>
      </c>
      <c r="G3956" s="0" t="str">
        <f aca="false">LEFT(B3956,2)</f>
        <v>30</v>
      </c>
      <c r="H3956" s="0" t="str">
        <f aca="false">I3956&amp;"_"&amp;G3956&amp;"_"&amp;F3956</f>
        <v>Klokkefroe_30_20181121_DL2018076_BorupgaardGym_koersel2</v>
      </c>
      <c r="I3956" s="61" t="str">
        <f aca="false">MID(RIGHT(B3956,LEN(B3956)-3),1,FIND("_",RIGHT(B3956,LEN(B3956)-3))-1)</f>
        <v>Klokkefroe</v>
      </c>
      <c r="J3956" s="61" t="str">
        <f aca="false">TRIM(SUBSTITUTE(RIGHT(B3956,FIND(I3956,B3956)+1),"_",""))</f>
        <v>eDNA</v>
      </c>
      <c r="K3956" s="0" t="str">
        <f aca="false">IFERROR(VALUE(SUBSTITUTE(E3956,".",",")),E3956)</f>
        <v>No Ct</v>
      </c>
      <c r="L3956" s="61" t="str">
        <f aca="false">IF(J3956="PosK",SUMIFS(K:K,J:J,"PosK",H:H,H3956),"")</f>
        <v/>
      </c>
      <c r="M3956" s="61" t="str">
        <f aca="false">IF(J3956="PosK",SUMIFS(K:K,J:J,"NegK",H:H,H3956),"")</f>
        <v/>
      </c>
      <c r="N3956" s="61" t="str">
        <f aca="false">IF(J3956="PosK",SUMIFS(K:K,J:J,"eDNA",H:H,H3956),"")</f>
        <v/>
      </c>
      <c r="Q3956" s="62"/>
    </row>
    <row r="3957" customFormat="false" ht="14.25" hidden="false" customHeight="false" outlineLevel="0" collapsed="false">
      <c r="A3957" s="0" t="s">
        <v>792</v>
      </c>
      <c r="B3957" s="52" t="s">
        <v>1043</v>
      </c>
      <c r="C3957" s="52" t="s">
        <v>751</v>
      </c>
      <c r="D3957" s="53" t="n">
        <v>0.1</v>
      </c>
      <c r="E3957" s="53" t="s">
        <v>748</v>
      </c>
      <c r="F3957" s="0" t="s">
        <v>1383</v>
      </c>
      <c r="G3957" s="0" t="str">
        <f aca="false">LEFT(B3957,2)</f>
        <v>30</v>
      </c>
      <c r="H3957" s="0" t="str">
        <f aca="false">I3957&amp;"_"&amp;G3957&amp;"_"&amp;F3957</f>
        <v>Klokkefroe_30_20181121_DL2018076_BorupgaardGym_koersel2</v>
      </c>
      <c r="I3957" s="61" t="str">
        <f aca="false">MID(RIGHT(B3957,LEN(B3957)-3),1,FIND("_",RIGHT(B3957,LEN(B3957)-3))-1)</f>
        <v>Klokkefroe</v>
      </c>
      <c r="J3957" s="61" t="str">
        <f aca="false">TRIM(SUBSTITUTE(RIGHT(B3957,FIND(I3957,B3957)+1),"_",""))</f>
        <v>eDNA</v>
      </c>
      <c r="K3957" s="0" t="str">
        <f aca="false">IFERROR(VALUE(SUBSTITUTE(E3957,".",",")),E3957)</f>
        <v>No Ct</v>
      </c>
      <c r="L3957" s="61" t="str">
        <f aca="false">IF(J3957="PosK",SUMIFS(K:K,J:J,"PosK",H:H,H3957),"")</f>
        <v/>
      </c>
      <c r="M3957" s="61" t="str">
        <f aca="false">IF(J3957="PosK",SUMIFS(K:K,J:J,"NegK",H:H,H3957),"")</f>
        <v/>
      </c>
      <c r="N3957" s="61" t="str">
        <f aca="false">IF(J3957="PosK",SUMIFS(K:K,J:J,"eDNA",H:H,H3957),"")</f>
        <v/>
      </c>
      <c r="P3957" s="62"/>
      <c r="T3957" s="63"/>
      <c r="W3957" s="64"/>
    </row>
    <row r="3958" customFormat="false" ht="14.25" hidden="false" customHeight="false" outlineLevel="0" collapsed="false">
      <c r="A3958" s="0" t="s">
        <v>794</v>
      </c>
      <c r="B3958" s="52" t="s">
        <v>1045</v>
      </c>
      <c r="C3958" s="52" t="s">
        <v>743</v>
      </c>
      <c r="D3958" s="53" t="n">
        <v>0.1</v>
      </c>
      <c r="E3958" s="53" t="s">
        <v>748</v>
      </c>
      <c r="F3958" s="0" t="s">
        <v>1383</v>
      </c>
      <c r="G3958" s="0" t="str">
        <f aca="false">LEFT(B3958,2)</f>
        <v>31</v>
      </c>
      <c r="H3958" s="0" t="str">
        <f aca="false">I3958&amp;"_"&amp;G3958&amp;"_"&amp;F3958</f>
        <v>Bjergsalamander_31_20181121_DL2018076_BorupgaardGym_koersel2</v>
      </c>
      <c r="I3958" s="61" t="str">
        <f aca="false">MID(RIGHT(B3958,LEN(B3958)-3),1,FIND("_",RIGHT(B3958,LEN(B3958)-3))-1)</f>
        <v>Bjergsalamander</v>
      </c>
      <c r="J3958" s="61" t="str">
        <f aca="false">TRIM(SUBSTITUTE(RIGHT(B3958,FIND(I3958,B3958)+1),"_",""))</f>
        <v>PosK</v>
      </c>
      <c r="K3958" s="0" t="str">
        <f aca="false">IFERROR(VALUE(SUBSTITUTE(E3958,".",",")),E3958)</f>
        <v>No Ct</v>
      </c>
      <c r="L3958" s="61" t="n">
        <f aca="false">IF(J3958="PosK",SUMIFS(K:K,J:J,"PosK",H:H,H3958),"")</f>
        <v>0</v>
      </c>
      <c r="M3958" s="61" t="n">
        <f aca="false">IF(J3958="PosK",SUMIFS(K:K,J:J,"NegK",H:H,H3958),"")</f>
        <v>0</v>
      </c>
      <c r="N3958" s="61" t="n">
        <f aca="false">IF(J3958="PosK",SUMIFS(K:K,J:J,"eDNA",H:H,H3958),"")</f>
        <v>0</v>
      </c>
      <c r="P3958" s="62" t="n">
        <f aca="false">IF(K3960="No Ct",0,K3960)</f>
        <v>0</v>
      </c>
      <c r="Q3958" s="62" t="n">
        <f aca="false">IF(K3961="No Ct",0,K3961)</f>
        <v>0</v>
      </c>
      <c r="R3958" s="0" t="str">
        <f aca="false">IF(AND(L3958&gt;0,M3958=0),"Valid","Invalid")</f>
        <v>Invalid</v>
      </c>
      <c r="S3958" s="0" t="str">
        <f aca="false">IF(OR(P3958&gt;1,Q3958&gt;1),"Present","Absent")</f>
        <v>Absent</v>
      </c>
      <c r="T3958" s="63" t="str">
        <f aca="false">IF(OR(AND(P3958&gt;1,P3958&lt;41),AND(Q3958&gt;1,Q3958&lt;41)),"Ct&lt;41","Ct&gt;41")</f>
        <v>Ct&gt;41</v>
      </c>
      <c r="U3958" s="0" t="str">
        <f aca="false">I3958</f>
        <v>Bjergsalamander</v>
      </c>
      <c r="V3958" s="0" t="str">
        <f aca="false">MID(F3958,10,9)</f>
        <v>DL2018076</v>
      </c>
      <c r="W3958" s="64" t="str">
        <f aca="false">V3958&amp;"_"&amp;U3958&amp;"_"&amp;R3958&amp;"_"&amp;S3958&amp;"_"&amp;T3958</f>
        <v>DL2018076_Bjergsalamander_Invalid_Absent_Ct&gt;41</v>
      </c>
    </row>
    <row r="3959" customFormat="false" ht="14.25" hidden="false" customHeight="false" outlineLevel="0" collapsed="false">
      <c r="A3959" s="0" t="s">
        <v>796</v>
      </c>
      <c r="B3959" s="52" t="s">
        <v>1046</v>
      </c>
      <c r="C3959" s="52" t="s">
        <v>747</v>
      </c>
      <c r="D3959" s="53" t="n">
        <v>0.1</v>
      </c>
      <c r="E3959" s="53" t="s">
        <v>748</v>
      </c>
      <c r="F3959" s="0" t="s">
        <v>1383</v>
      </c>
      <c r="G3959" s="0" t="str">
        <f aca="false">LEFT(B3959,2)</f>
        <v>31</v>
      </c>
      <c r="H3959" s="0" t="str">
        <f aca="false">I3959&amp;"_"&amp;G3959&amp;"_"&amp;F3959</f>
        <v>Bjergsalamander_31_20181121_DL2018076_BorupgaardGym_koersel2</v>
      </c>
      <c r="I3959" s="61" t="str">
        <f aca="false">MID(RIGHT(B3959,LEN(B3959)-3),1,FIND("_",RIGHT(B3959,LEN(B3959)-3))-1)</f>
        <v>Bjergsalamander</v>
      </c>
      <c r="J3959" s="61" t="str">
        <f aca="false">TRIM(SUBSTITUTE(RIGHT(B3959,FIND(I3959,B3959)+1),"_",""))</f>
        <v>NegK</v>
      </c>
      <c r="K3959" s="0" t="str">
        <f aca="false">IFERROR(VALUE(SUBSTITUTE(E3959,".",",")),E3959)</f>
        <v>No Ct</v>
      </c>
      <c r="L3959" s="61" t="str">
        <f aca="false">IF(J3959="PosK",SUMIFS(K:K,J:J,"PosK",H:H,H3959),"")</f>
        <v/>
      </c>
      <c r="M3959" s="61" t="str">
        <f aca="false">IF(J3959="PosK",SUMIFS(K:K,J:J,"NegK",H:H,H3959),"")</f>
        <v/>
      </c>
      <c r="N3959" s="61" t="str">
        <f aca="false">IF(J3959="PosK",SUMIFS(K:K,J:J,"eDNA",H:H,H3959),"")</f>
        <v/>
      </c>
    </row>
    <row r="3960" customFormat="false" ht="14.25" hidden="false" customHeight="false" outlineLevel="0" collapsed="false">
      <c r="A3960" s="0" t="s">
        <v>798</v>
      </c>
      <c r="B3960" s="52" t="s">
        <v>1047</v>
      </c>
      <c r="C3960" s="52" t="s">
        <v>751</v>
      </c>
      <c r="D3960" s="53" t="n">
        <v>0.1</v>
      </c>
      <c r="E3960" s="53" t="s">
        <v>748</v>
      </c>
      <c r="F3960" s="0" t="s">
        <v>1383</v>
      </c>
      <c r="G3960" s="0" t="str">
        <f aca="false">LEFT(B3960,2)</f>
        <v>31</v>
      </c>
      <c r="H3960" s="0" t="str">
        <f aca="false">I3960&amp;"_"&amp;G3960&amp;"_"&amp;F3960</f>
        <v>Bjergsalamander_31_20181121_DL2018076_BorupgaardGym_koersel2</v>
      </c>
      <c r="I3960" s="61" t="str">
        <f aca="false">MID(RIGHT(B3960,LEN(B3960)-3),1,FIND("_",RIGHT(B3960,LEN(B3960)-3))-1)</f>
        <v>Bjergsalamander</v>
      </c>
      <c r="J3960" s="61" t="str">
        <f aca="false">TRIM(SUBSTITUTE(RIGHT(B3960,FIND(I3960,B3960)+1),"_",""))</f>
        <v>eDNA</v>
      </c>
      <c r="K3960" s="0" t="str">
        <f aca="false">IFERROR(VALUE(SUBSTITUTE(E3960,".",",")),E3960)</f>
        <v>No Ct</v>
      </c>
      <c r="L3960" s="61" t="str">
        <f aca="false">IF(J3960="PosK",SUMIFS(K:K,J:J,"PosK",H:H,H3960),"")</f>
        <v/>
      </c>
      <c r="M3960" s="61" t="str">
        <f aca="false">IF(J3960="PosK",SUMIFS(K:K,J:J,"NegK",H:H,H3960),"")</f>
        <v/>
      </c>
      <c r="N3960" s="61" t="str">
        <f aca="false">IF(J3960="PosK",SUMIFS(K:K,J:J,"eDNA",H:H,H3960),"")</f>
        <v/>
      </c>
      <c r="Q3960" s="62"/>
    </row>
    <row r="3961" customFormat="false" ht="14.25" hidden="false" customHeight="false" outlineLevel="0" collapsed="false">
      <c r="A3961" s="0" t="s">
        <v>800</v>
      </c>
      <c r="B3961" s="52" t="s">
        <v>1047</v>
      </c>
      <c r="C3961" s="52" t="s">
        <v>751</v>
      </c>
      <c r="D3961" s="53" t="n">
        <v>0.1</v>
      </c>
      <c r="E3961" s="53" t="s">
        <v>748</v>
      </c>
      <c r="F3961" s="0" t="s">
        <v>1383</v>
      </c>
      <c r="G3961" s="0" t="str">
        <f aca="false">LEFT(B3961,2)</f>
        <v>31</v>
      </c>
      <c r="H3961" s="0" t="str">
        <f aca="false">I3961&amp;"_"&amp;G3961&amp;"_"&amp;F3961</f>
        <v>Bjergsalamander_31_20181121_DL2018076_BorupgaardGym_koersel2</v>
      </c>
      <c r="I3961" s="61" t="str">
        <f aca="false">MID(RIGHT(B3961,LEN(B3961)-3),1,FIND("_",RIGHT(B3961,LEN(B3961)-3))-1)</f>
        <v>Bjergsalamander</v>
      </c>
      <c r="J3961" s="61" t="str">
        <f aca="false">TRIM(SUBSTITUTE(RIGHT(B3961,FIND(I3961,B3961)+1),"_",""))</f>
        <v>eDNA</v>
      </c>
      <c r="K3961" s="0" t="str">
        <f aca="false">IFERROR(VALUE(SUBSTITUTE(E3961,".",",")),E3961)</f>
        <v>No Ct</v>
      </c>
      <c r="L3961" s="61" t="str">
        <f aca="false">IF(J3961="PosK",SUMIFS(K:K,J:J,"PosK",H:H,H3961),"")</f>
        <v/>
      </c>
      <c r="M3961" s="61" t="str">
        <f aca="false">IF(J3961="PosK",SUMIFS(K:K,J:J,"NegK",H:H,H3961),"")</f>
        <v/>
      </c>
      <c r="N3961" s="61" t="str">
        <f aca="false">IF(J3961="PosK",SUMIFS(K:K,J:J,"eDNA",H:H,H3961),"")</f>
        <v/>
      </c>
      <c r="P3961" s="62"/>
      <c r="T3961" s="63"/>
      <c r="W3961" s="64"/>
    </row>
    <row r="3962" customFormat="false" ht="14.25" hidden="false" customHeight="false" outlineLevel="0" collapsed="false">
      <c r="A3962" s="0" t="s">
        <v>802</v>
      </c>
      <c r="B3962" s="52" t="s">
        <v>1049</v>
      </c>
      <c r="C3962" s="52" t="s">
        <v>743</v>
      </c>
      <c r="D3962" s="53" t="n">
        <v>0.1</v>
      </c>
      <c r="E3962" s="53" t="n">
        <v>32.11</v>
      </c>
      <c r="F3962" s="0" t="s">
        <v>1383</v>
      </c>
      <c r="G3962" s="0" t="str">
        <f aca="false">LEFT(B3962,2)</f>
        <v>32</v>
      </c>
      <c r="H3962" s="0" t="str">
        <f aca="false">I3962&amp;"_"&amp;G3962&amp;"_"&amp;F3962</f>
        <v>Latterfroe_32_20181121_DL2018076_BorupgaardGym_koersel2</v>
      </c>
      <c r="I3962" s="61" t="str">
        <f aca="false">MID(RIGHT(B3962,LEN(B3962)-3),1,FIND("_",RIGHT(B3962,LEN(B3962)-3))-1)</f>
        <v>Latterfroe</v>
      </c>
      <c r="J3962" s="61" t="str">
        <f aca="false">TRIM(SUBSTITUTE(RIGHT(B3962,FIND(I3962,B3962)+1),"_",""))</f>
        <v>PosK</v>
      </c>
      <c r="K3962" s="0" t="n">
        <f aca="false">IFERROR(VALUE(SUBSTITUTE(E3962,".",",")),E3962)</f>
        <v>32.11</v>
      </c>
      <c r="L3962" s="61" t="n">
        <f aca="false">IF(J3962="PosK",SUMIFS(K:K,J:J,"PosK",H:H,H3962),"")</f>
        <v>32.11</v>
      </c>
      <c r="M3962" s="61" t="n">
        <f aca="false">IF(J3962="PosK",SUMIFS(K:K,J:J,"NegK",H:H,H3962),"")</f>
        <v>0</v>
      </c>
      <c r="N3962" s="61" t="n">
        <f aca="false">IF(J3962="PosK",SUMIFS(K:K,J:J,"eDNA",H:H,H3962),"")</f>
        <v>0</v>
      </c>
      <c r="P3962" s="62" t="n">
        <f aca="false">IF(K3964="No Ct",0,K3964)</f>
        <v>0</v>
      </c>
      <c r="Q3962" s="62" t="n">
        <f aca="false">IF(K3965="No Ct",0,K3965)</f>
        <v>0</v>
      </c>
      <c r="R3962" s="0" t="str">
        <f aca="false">IF(AND(L3962&gt;0,M3962=0),"Valid","Invalid")</f>
        <v>Valid</v>
      </c>
      <c r="S3962" s="0" t="str">
        <f aca="false">IF(OR(P3962&gt;1,Q3962&gt;1),"Present","Absent")</f>
        <v>Absent</v>
      </c>
      <c r="T3962" s="63" t="str">
        <f aca="false">IF(OR(AND(P3962&gt;1,P3962&lt;41),AND(Q3962&gt;1,Q3962&lt;41)),"Ct&lt;41","Ct&gt;41")</f>
        <v>Ct&gt;41</v>
      </c>
      <c r="U3962" s="0" t="str">
        <f aca="false">I3962</f>
        <v>Latterfroe</v>
      </c>
      <c r="V3962" s="0" t="str">
        <f aca="false">MID(F3962,10,9)</f>
        <v>DL2018076</v>
      </c>
      <c r="W3962" s="64" t="str">
        <f aca="false">V3962&amp;"_"&amp;U3962&amp;"_"&amp;R3962&amp;"_"&amp;S3962&amp;"_"&amp;T3962</f>
        <v>DL2018076_Latterfroe_Valid_Absent_Ct&gt;41</v>
      </c>
    </row>
    <row r="3963" customFormat="false" ht="14.25" hidden="false" customHeight="false" outlineLevel="0" collapsed="false">
      <c r="A3963" s="0" t="s">
        <v>804</v>
      </c>
      <c r="B3963" s="52" t="s">
        <v>1050</v>
      </c>
      <c r="C3963" s="52" t="s">
        <v>747</v>
      </c>
      <c r="D3963" s="53" t="n">
        <v>0.1</v>
      </c>
      <c r="E3963" s="53" t="s">
        <v>748</v>
      </c>
      <c r="F3963" s="0" t="s">
        <v>1383</v>
      </c>
      <c r="G3963" s="0" t="str">
        <f aca="false">LEFT(B3963,2)</f>
        <v>32</v>
      </c>
      <c r="H3963" s="0" t="str">
        <f aca="false">I3963&amp;"_"&amp;G3963&amp;"_"&amp;F3963</f>
        <v>Latterfroe_32_20181121_DL2018076_BorupgaardGym_koersel2</v>
      </c>
      <c r="I3963" s="61" t="str">
        <f aca="false">MID(RIGHT(B3963,LEN(B3963)-3),1,FIND("_",RIGHT(B3963,LEN(B3963)-3))-1)</f>
        <v>Latterfroe</v>
      </c>
      <c r="J3963" s="61" t="str">
        <f aca="false">TRIM(SUBSTITUTE(RIGHT(B3963,FIND(I3963,B3963)+1),"_",""))</f>
        <v>NegK</v>
      </c>
      <c r="K3963" s="0" t="str">
        <f aca="false">IFERROR(VALUE(SUBSTITUTE(E3963,".",",")),E3963)</f>
        <v>No Ct</v>
      </c>
      <c r="L3963" s="61" t="str">
        <f aca="false">IF(J3963="PosK",SUMIFS(K:K,J:J,"PosK",H:H,H3963),"")</f>
        <v/>
      </c>
      <c r="M3963" s="61" t="str">
        <f aca="false">IF(J3963="PosK",SUMIFS(K:K,J:J,"NegK",H:H,H3963),"")</f>
        <v/>
      </c>
      <c r="N3963" s="61" t="str">
        <f aca="false">IF(J3963="PosK",SUMIFS(K:K,J:J,"eDNA",H:H,H3963),"")</f>
        <v/>
      </c>
    </row>
    <row r="3964" customFormat="false" ht="14.25" hidden="false" customHeight="false" outlineLevel="0" collapsed="false">
      <c r="A3964" s="0" t="s">
        <v>806</v>
      </c>
      <c r="B3964" s="52" t="s">
        <v>1051</v>
      </c>
      <c r="C3964" s="52" t="s">
        <v>751</v>
      </c>
      <c r="D3964" s="53" t="n">
        <v>0.1</v>
      </c>
      <c r="E3964" s="53" t="s">
        <v>748</v>
      </c>
      <c r="F3964" s="0" t="s">
        <v>1383</v>
      </c>
      <c r="G3964" s="0" t="str">
        <f aca="false">LEFT(B3964,2)</f>
        <v>32</v>
      </c>
      <c r="H3964" s="0" t="str">
        <f aca="false">I3964&amp;"_"&amp;G3964&amp;"_"&amp;F3964</f>
        <v>Latterfroe_32_20181121_DL2018076_BorupgaardGym_koersel2</v>
      </c>
      <c r="I3964" s="61" t="str">
        <f aca="false">MID(RIGHT(B3964,LEN(B3964)-3),1,FIND("_",RIGHT(B3964,LEN(B3964)-3))-1)</f>
        <v>Latterfroe</v>
      </c>
      <c r="J3964" s="61" t="str">
        <f aca="false">TRIM(SUBSTITUTE(RIGHT(B3964,FIND(I3964,B3964)+1),"_",""))</f>
        <v>eDNA</v>
      </c>
      <c r="K3964" s="0" t="str">
        <f aca="false">IFERROR(VALUE(SUBSTITUTE(E3964,".",",")),E3964)</f>
        <v>No Ct</v>
      </c>
      <c r="L3964" s="61" t="str">
        <f aca="false">IF(J3964="PosK",SUMIFS(K:K,J:J,"PosK",H:H,H3964),"")</f>
        <v/>
      </c>
      <c r="M3964" s="61" t="str">
        <f aca="false">IF(J3964="PosK",SUMIFS(K:K,J:J,"NegK",H:H,H3964),"")</f>
        <v/>
      </c>
      <c r="N3964" s="61" t="str">
        <f aca="false">IF(J3964="PosK",SUMIFS(K:K,J:J,"eDNA",H:H,H3964),"")</f>
        <v/>
      </c>
      <c r="Q3964" s="62"/>
    </row>
    <row r="3965" customFormat="false" ht="14.25" hidden="false" customHeight="false" outlineLevel="0" collapsed="false">
      <c r="A3965" s="0" t="s">
        <v>808</v>
      </c>
      <c r="B3965" s="52" t="s">
        <v>1051</v>
      </c>
      <c r="C3965" s="52" t="s">
        <v>751</v>
      </c>
      <c r="D3965" s="53" t="n">
        <v>0.1</v>
      </c>
      <c r="E3965" s="53" t="s">
        <v>748</v>
      </c>
      <c r="F3965" s="0" t="s">
        <v>1383</v>
      </c>
      <c r="G3965" s="0" t="str">
        <f aca="false">LEFT(B3965,2)</f>
        <v>32</v>
      </c>
      <c r="H3965" s="0" t="str">
        <f aca="false">I3965&amp;"_"&amp;G3965&amp;"_"&amp;F3965</f>
        <v>Latterfroe_32_20181121_DL2018076_BorupgaardGym_koersel2</v>
      </c>
      <c r="I3965" s="61" t="str">
        <f aca="false">MID(RIGHT(B3965,LEN(B3965)-3),1,FIND("_",RIGHT(B3965,LEN(B3965)-3))-1)</f>
        <v>Latterfroe</v>
      </c>
      <c r="J3965" s="61" t="str">
        <f aca="false">TRIM(SUBSTITUTE(RIGHT(B3965,FIND(I3965,B3965)+1),"_",""))</f>
        <v>eDNA</v>
      </c>
      <c r="K3965" s="0" t="str">
        <f aca="false">IFERROR(VALUE(SUBSTITUTE(E3965,".",",")),E3965)</f>
        <v>No Ct</v>
      </c>
      <c r="L3965" s="61" t="str">
        <f aca="false">IF(J3965="PosK",SUMIFS(K:K,J:J,"PosK",H:H,H3965),"")</f>
        <v/>
      </c>
      <c r="M3965" s="61" t="str">
        <f aca="false">IF(J3965="PosK",SUMIFS(K:K,J:J,"NegK",H:H,H3965),"")</f>
        <v/>
      </c>
      <c r="N3965" s="61" t="str">
        <f aca="false">IF(J3965="PosK",SUMIFS(K:K,J:J,"eDNA",H:H,H3965),"")</f>
        <v/>
      </c>
      <c r="P3965" s="62"/>
      <c r="T3965" s="63"/>
      <c r="W3965" s="64"/>
    </row>
    <row r="3966" customFormat="false" ht="14.25" hidden="false" customHeight="false" outlineLevel="0" collapsed="false">
      <c r="A3966" s="0" t="s">
        <v>810</v>
      </c>
      <c r="B3966" s="52" t="s">
        <v>1366</v>
      </c>
      <c r="C3966" s="52" t="s">
        <v>743</v>
      </c>
      <c r="D3966" s="53" t="n">
        <v>0.1</v>
      </c>
      <c r="E3966" s="53" t="s">
        <v>748</v>
      </c>
      <c r="F3966" s="0" t="s">
        <v>1383</v>
      </c>
      <c r="G3966" s="0" t="str">
        <f aca="false">LEFT(B3966,2)</f>
        <v>09</v>
      </c>
      <c r="H3966" s="0" t="str">
        <f aca="false">I3966&amp;"_"&amp;G3966&amp;"_"&amp;F3966</f>
        <v>KortbenetGroenFroe_09_20181121_DL2018076_BorupgaardGym_koersel2</v>
      </c>
      <c r="I3966" s="61" t="str">
        <f aca="false">MID(RIGHT(B3966,LEN(B3966)-3),1,FIND("_",RIGHT(B3966,LEN(B3966)-3))-1)</f>
        <v>KortbenetGroenFroe</v>
      </c>
      <c r="J3966" s="61" t="str">
        <f aca="false">TRIM(SUBSTITUTE(RIGHT(B3966,FIND(I3966,B3966)+1),"_",""))</f>
        <v>PosK</v>
      </c>
      <c r="K3966" s="0" t="str">
        <f aca="false">IFERROR(VALUE(SUBSTITUTE(E3966,".",",")),E3966)</f>
        <v>No Ct</v>
      </c>
      <c r="L3966" s="61" t="n">
        <f aca="false">IF(J3966="PosK",SUMIFS(K:K,J:J,"PosK",H:H,H3966),"")</f>
        <v>0</v>
      </c>
      <c r="M3966" s="61" t="n">
        <f aca="false">IF(J3966="PosK",SUMIFS(K:K,J:J,"NegK",H:H,H3966),"")</f>
        <v>0</v>
      </c>
      <c r="N3966" s="61" t="n">
        <f aca="false">IF(J3966="PosK",SUMIFS(K:K,J:J,"eDNA",H:H,H3966),"")</f>
        <v>0</v>
      </c>
      <c r="P3966" s="62" t="n">
        <f aca="false">IF(K3968="No Ct",0,K3968)</f>
        <v>0</v>
      </c>
      <c r="Q3966" s="62" t="n">
        <f aca="false">IF(K3969="No Ct",0,K3969)</f>
        <v>0</v>
      </c>
      <c r="R3966" s="0" t="str">
        <f aca="false">IF(AND(L3966&gt;0,M3966=0),"Valid","Invalid")</f>
        <v>Invalid</v>
      </c>
      <c r="S3966" s="0" t="str">
        <f aca="false">IF(OR(P3966&gt;1,Q3966&gt;1),"Present","Absent")</f>
        <v>Absent</v>
      </c>
      <c r="T3966" s="63" t="str">
        <f aca="false">IF(OR(AND(P3966&gt;1,P3966&lt;41),AND(Q3966&gt;1,Q3966&lt;41)),"Ct&lt;41","Ct&gt;41")</f>
        <v>Ct&gt;41</v>
      </c>
      <c r="U3966" s="0" t="str">
        <f aca="false">I3966</f>
        <v>KortbenetGroenFroe</v>
      </c>
      <c r="V3966" s="0" t="str">
        <f aca="false">MID(F3966,10,9)</f>
        <v>DL2018076</v>
      </c>
      <c r="W3966" s="64" t="str">
        <f aca="false">V3966&amp;"_"&amp;U3966&amp;"_"&amp;R3966&amp;"_"&amp;S3966&amp;"_"&amp;T3966</f>
        <v>DL2018076_KortbenetGroenFroe_Invalid_Absent_Ct&gt;41</v>
      </c>
    </row>
    <row r="3967" customFormat="false" ht="14.25" hidden="false" customHeight="false" outlineLevel="0" collapsed="false">
      <c r="A3967" s="0" t="s">
        <v>812</v>
      </c>
      <c r="B3967" s="52" t="s">
        <v>1367</v>
      </c>
      <c r="C3967" s="52" t="s">
        <v>747</v>
      </c>
      <c r="D3967" s="53" t="n">
        <v>0.1</v>
      </c>
      <c r="E3967" s="53" t="s">
        <v>748</v>
      </c>
      <c r="F3967" s="0" t="s">
        <v>1383</v>
      </c>
      <c r="G3967" s="0" t="str">
        <f aca="false">LEFT(B3967,2)</f>
        <v>09</v>
      </c>
      <c r="H3967" s="0" t="str">
        <f aca="false">I3967&amp;"_"&amp;G3967&amp;"_"&amp;F3967</f>
        <v>KortbenetGroenFroe_09_20181121_DL2018076_BorupgaardGym_koersel2</v>
      </c>
      <c r="I3967" s="61" t="str">
        <f aca="false">MID(RIGHT(B3967,LEN(B3967)-3),1,FIND("_",RIGHT(B3967,LEN(B3967)-3))-1)</f>
        <v>KortbenetGroenFroe</v>
      </c>
      <c r="J3967" s="61" t="str">
        <f aca="false">TRIM(SUBSTITUTE(RIGHT(B3967,FIND(I3967,B3967)+1),"_",""))</f>
        <v>NegK</v>
      </c>
      <c r="K3967" s="0" t="str">
        <f aca="false">IFERROR(VALUE(SUBSTITUTE(E3967,".",",")),E3967)</f>
        <v>No Ct</v>
      </c>
      <c r="L3967" s="61" t="str">
        <f aca="false">IF(J3967="PosK",SUMIFS(K:K,J:J,"PosK",H:H,H3967),"")</f>
        <v/>
      </c>
      <c r="M3967" s="61" t="str">
        <f aca="false">IF(J3967="PosK",SUMIFS(K:K,J:J,"NegK",H:H,H3967),"")</f>
        <v/>
      </c>
      <c r="N3967" s="61" t="str">
        <f aca="false">IF(J3967="PosK",SUMIFS(K:K,J:J,"eDNA",H:H,H3967),"")</f>
        <v/>
      </c>
    </row>
    <row r="3968" customFormat="false" ht="14.25" hidden="false" customHeight="false" outlineLevel="0" collapsed="false">
      <c r="A3968" s="0" t="s">
        <v>814</v>
      </c>
      <c r="B3968" s="52" t="s">
        <v>1368</v>
      </c>
      <c r="C3968" s="52" t="s">
        <v>751</v>
      </c>
      <c r="D3968" s="53" t="n">
        <v>0.1</v>
      </c>
      <c r="E3968" s="53" t="s">
        <v>748</v>
      </c>
      <c r="F3968" s="0" t="s">
        <v>1383</v>
      </c>
      <c r="G3968" s="0" t="str">
        <f aca="false">LEFT(B3968,2)</f>
        <v>09</v>
      </c>
      <c r="H3968" s="0" t="str">
        <f aca="false">I3968&amp;"_"&amp;G3968&amp;"_"&amp;F3968</f>
        <v>KortbenetGroenFroe_09_20181121_DL2018076_BorupgaardGym_koersel2</v>
      </c>
      <c r="I3968" s="61" t="str">
        <f aca="false">MID(RIGHT(B3968,LEN(B3968)-3),1,FIND("_",RIGHT(B3968,LEN(B3968)-3))-1)</f>
        <v>KortbenetGroenFroe</v>
      </c>
      <c r="J3968" s="61" t="str">
        <f aca="false">TRIM(SUBSTITUTE(RIGHT(B3968,FIND(I3968,B3968)+1),"_",""))</f>
        <v>eDNA</v>
      </c>
      <c r="K3968" s="0" t="str">
        <f aca="false">IFERROR(VALUE(SUBSTITUTE(E3968,".",",")),E3968)</f>
        <v>No Ct</v>
      </c>
      <c r="L3968" s="61" t="str">
        <f aca="false">IF(J3968="PosK",SUMIFS(K:K,J:J,"PosK",H:H,H3968),"")</f>
        <v/>
      </c>
      <c r="M3968" s="61" t="str">
        <f aca="false">IF(J3968="PosK",SUMIFS(K:K,J:J,"NegK",H:H,H3968),"")</f>
        <v/>
      </c>
      <c r="N3968" s="61" t="str">
        <f aca="false">IF(J3968="PosK",SUMIFS(K:K,J:J,"eDNA",H:H,H3968),"")</f>
        <v/>
      </c>
      <c r="Q3968" s="62"/>
    </row>
    <row r="3969" customFormat="false" ht="14.25" hidden="false" customHeight="false" outlineLevel="0" collapsed="false">
      <c r="A3969" s="0" t="s">
        <v>816</v>
      </c>
      <c r="B3969" s="52" t="s">
        <v>1368</v>
      </c>
      <c r="C3969" s="52" t="s">
        <v>751</v>
      </c>
      <c r="D3969" s="53" t="n">
        <v>0.1</v>
      </c>
      <c r="E3969" s="53" t="s">
        <v>748</v>
      </c>
      <c r="F3969" s="0" t="s">
        <v>1383</v>
      </c>
      <c r="G3969" s="0" t="str">
        <f aca="false">LEFT(B3969,2)</f>
        <v>09</v>
      </c>
      <c r="H3969" s="0" t="str">
        <f aca="false">I3969&amp;"_"&amp;G3969&amp;"_"&amp;F3969</f>
        <v>KortbenetGroenFroe_09_20181121_DL2018076_BorupgaardGym_koersel2</v>
      </c>
      <c r="I3969" s="61" t="str">
        <f aca="false">MID(RIGHT(B3969,LEN(B3969)-3),1,FIND("_",RIGHT(B3969,LEN(B3969)-3))-1)</f>
        <v>KortbenetGroenFroe</v>
      </c>
      <c r="J3969" s="61" t="str">
        <f aca="false">TRIM(SUBSTITUTE(RIGHT(B3969,FIND(I3969,B3969)+1),"_",""))</f>
        <v>eDNA</v>
      </c>
      <c r="K3969" s="0" t="str">
        <f aca="false">IFERROR(VALUE(SUBSTITUTE(E3969,".",",")),E3969)</f>
        <v>No Ct</v>
      </c>
      <c r="L3969" s="61" t="str">
        <f aca="false">IF(J3969="PosK",SUMIFS(K:K,J:J,"PosK",H:H,H3969),"")</f>
        <v/>
      </c>
      <c r="M3969" s="61" t="str">
        <f aca="false">IF(J3969="PosK",SUMIFS(K:K,J:J,"NegK",H:H,H3969),"")</f>
        <v/>
      </c>
      <c r="N3969" s="61" t="str">
        <f aca="false">IF(J3969="PosK",SUMIFS(K:K,J:J,"eDNA",H:H,H3969),"")</f>
        <v/>
      </c>
      <c r="P3969" s="62"/>
      <c r="T3969" s="63"/>
      <c r="W3969" s="64"/>
    </row>
    <row r="3970" customFormat="false" ht="14.25" hidden="false" customHeight="false" outlineLevel="0" collapsed="false">
      <c r="A3970" s="0" t="s">
        <v>818</v>
      </c>
      <c r="B3970" s="52" t="s">
        <v>1369</v>
      </c>
      <c r="C3970" s="52" t="s">
        <v>743</v>
      </c>
      <c r="D3970" s="53" t="n">
        <v>0.1</v>
      </c>
      <c r="E3970" s="53" t="s">
        <v>748</v>
      </c>
      <c r="F3970" s="0" t="s">
        <v>1383</v>
      </c>
      <c r="G3970" s="0" t="str">
        <f aca="false">LEFT(B3970,2)</f>
        <v>10</v>
      </c>
      <c r="H3970" s="0" t="str">
        <f aca="false">I3970&amp;"_"&amp;G3970&amp;"_"&amp;F3970</f>
        <v>Soelvkarusse_10_20181121_DL2018076_BorupgaardGym_koersel2</v>
      </c>
      <c r="I3970" s="61" t="str">
        <f aca="false">MID(RIGHT(B3970,LEN(B3970)-3),1,FIND("_",RIGHT(B3970,LEN(B3970)-3))-1)</f>
        <v>Soelvkarusse</v>
      </c>
      <c r="J3970" s="61" t="str">
        <f aca="false">TRIM(SUBSTITUTE(RIGHT(B3970,FIND(I3970,B3970)+1),"_",""))</f>
        <v>PosK</v>
      </c>
      <c r="K3970" s="0" t="str">
        <f aca="false">IFERROR(VALUE(SUBSTITUTE(E3970,".",",")),E3970)</f>
        <v>No Ct</v>
      </c>
      <c r="L3970" s="61" t="n">
        <f aca="false">IF(J3970="PosK",SUMIFS(K:K,J:J,"PosK",H:H,H3970),"")</f>
        <v>0</v>
      </c>
      <c r="M3970" s="61" t="n">
        <f aca="false">IF(J3970="PosK",SUMIFS(K:K,J:J,"NegK",H:H,H3970),"")</f>
        <v>0</v>
      </c>
      <c r="N3970" s="61" t="n">
        <f aca="false">IF(J3970="PosK",SUMIFS(K:K,J:J,"eDNA",H:H,H3970),"")</f>
        <v>0</v>
      </c>
      <c r="P3970" s="62" t="n">
        <f aca="false">IF(K3972="No Ct",0,K3972)</f>
        <v>0</v>
      </c>
      <c r="Q3970" s="62" t="n">
        <f aca="false">IF(K3973="No Ct",0,K3973)</f>
        <v>0</v>
      </c>
      <c r="R3970" s="0" t="str">
        <f aca="false">IF(AND(L3970&gt;0,M3970=0),"Valid","Invalid")</f>
        <v>Invalid</v>
      </c>
      <c r="S3970" s="0" t="str">
        <f aca="false">IF(OR(P3970&gt;1,Q3970&gt;1),"Present","Absent")</f>
        <v>Absent</v>
      </c>
      <c r="T3970" s="63" t="str">
        <f aca="false">IF(OR(AND(P3970&gt;1,P3970&lt;41),AND(Q3970&gt;1,Q3970&lt;41)),"Ct&lt;41","Ct&gt;41")</f>
        <v>Ct&gt;41</v>
      </c>
      <c r="U3970" s="0" t="str">
        <f aca="false">I3970</f>
        <v>Soelvkarusse</v>
      </c>
      <c r="V3970" s="0" t="str">
        <f aca="false">MID(F3970,10,9)</f>
        <v>DL2018076</v>
      </c>
      <c r="W3970" s="64" t="str">
        <f aca="false">V3970&amp;"_"&amp;U3970&amp;"_"&amp;R3970&amp;"_"&amp;S3970&amp;"_"&amp;T3970</f>
        <v>DL2018076_Soelvkarusse_Invalid_Absent_Ct&gt;41</v>
      </c>
    </row>
    <row r="3971" customFormat="false" ht="14.25" hidden="false" customHeight="false" outlineLevel="0" collapsed="false">
      <c r="A3971" s="0" t="s">
        <v>820</v>
      </c>
      <c r="B3971" s="52" t="s">
        <v>1370</v>
      </c>
      <c r="C3971" s="52" t="s">
        <v>747</v>
      </c>
      <c r="D3971" s="53" t="n">
        <v>0.1</v>
      </c>
      <c r="E3971" s="53" t="s">
        <v>748</v>
      </c>
      <c r="F3971" s="0" t="s">
        <v>1383</v>
      </c>
      <c r="G3971" s="0" t="str">
        <f aca="false">LEFT(B3971,2)</f>
        <v>10</v>
      </c>
      <c r="H3971" s="0" t="str">
        <f aca="false">I3971&amp;"_"&amp;G3971&amp;"_"&amp;F3971</f>
        <v>Soelvkarusse_10_20181121_DL2018076_BorupgaardGym_koersel2</v>
      </c>
      <c r="I3971" s="61" t="str">
        <f aca="false">MID(RIGHT(B3971,LEN(B3971)-3),1,FIND("_",RIGHT(B3971,LEN(B3971)-3))-1)</f>
        <v>Soelvkarusse</v>
      </c>
      <c r="J3971" s="61" t="str">
        <f aca="false">TRIM(SUBSTITUTE(RIGHT(B3971,FIND(I3971,B3971)+1),"_",""))</f>
        <v>NegK</v>
      </c>
      <c r="K3971" s="0" t="str">
        <f aca="false">IFERROR(VALUE(SUBSTITUTE(E3971,".",",")),E3971)</f>
        <v>No Ct</v>
      </c>
      <c r="L3971" s="61" t="str">
        <f aca="false">IF(J3971="PosK",SUMIFS(K:K,J:J,"PosK",H:H,H3971),"")</f>
        <v/>
      </c>
      <c r="M3971" s="61" t="str">
        <f aca="false">IF(J3971="PosK",SUMIFS(K:K,J:J,"NegK",H:H,H3971),"")</f>
        <v/>
      </c>
      <c r="N3971" s="61" t="str">
        <f aca="false">IF(J3971="PosK",SUMIFS(K:K,J:J,"eDNA",H:H,H3971),"")</f>
        <v/>
      </c>
    </row>
    <row r="3972" customFormat="false" ht="14.25" hidden="false" customHeight="false" outlineLevel="0" collapsed="false">
      <c r="A3972" s="0" t="s">
        <v>822</v>
      </c>
      <c r="B3972" s="52" t="s">
        <v>1371</v>
      </c>
      <c r="C3972" s="52" t="s">
        <v>751</v>
      </c>
      <c r="D3972" s="53" t="n">
        <v>0.1</v>
      </c>
      <c r="E3972" s="53" t="s">
        <v>748</v>
      </c>
      <c r="F3972" s="0" t="s">
        <v>1383</v>
      </c>
      <c r="G3972" s="0" t="str">
        <f aca="false">LEFT(B3972,2)</f>
        <v>10</v>
      </c>
      <c r="H3972" s="0" t="str">
        <f aca="false">I3972&amp;"_"&amp;G3972&amp;"_"&amp;F3972</f>
        <v>Soelvkarusse_10_20181121_DL2018076_BorupgaardGym_koersel2</v>
      </c>
      <c r="I3972" s="61" t="str">
        <f aca="false">MID(RIGHT(B3972,LEN(B3972)-3),1,FIND("_",RIGHT(B3972,LEN(B3972)-3))-1)</f>
        <v>Soelvkarusse</v>
      </c>
      <c r="J3972" s="61" t="str">
        <f aca="false">TRIM(SUBSTITUTE(RIGHT(B3972,FIND(I3972,B3972)+1),"_",""))</f>
        <v>eDNA</v>
      </c>
      <c r="K3972" s="0" t="str">
        <f aca="false">IFERROR(VALUE(SUBSTITUTE(E3972,".",",")),E3972)</f>
        <v>No Ct</v>
      </c>
      <c r="L3972" s="61" t="str">
        <f aca="false">IF(J3972="PosK",SUMIFS(K:K,J:J,"PosK",H:H,H3972),"")</f>
        <v/>
      </c>
      <c r="M3972" s="61" t="str">
        <f aca="false">IF(J3972="PosK",SUMIFS(K:K,J:J,"NegK",H:H,H3972),"")</f>
        <v/>
      </c>
      <c r="N3972" s="61" t="str">
        <f aca="false">IF(J3972="PosK",SUMIFS(K:K,J:J,"eDNA",H:H,H3972),"")</f>
        <v/>
      </c>
      <c r="Q3972" s="62"/>
    </row>
    <row r="3973" customFormat="false" ht="14.25" hidden="false" customHeight="false" outlineLevel="0" collapsed="false">
      <c r="A3973" s="0" t="s">
        <v>824</v>
      </c>
      <c r="B3973" s="52" t="s">
        <v>1371</v>
      </c>
      <c r="C3973" s="52" t="s">
        <v>751</v>
      </c>
      <c r="D3973" s="53" t="n">
        <v>0.1</v>
      </c>
      <c r="E3973" s="53" t="s">
        <v>748</v>
      </c>
      <c r="F3973" s="0" t="s">
        <v>1383</v>
      </c>
      <c r="G3973" s="0" t="str">
        <f aca="false">LEFT(B3973,2)</f>
        <v>10</v>
      </c>
      <c r="H3973" s="0" t="str">
        <f aca="false">I3973&amp;"_"&amp;G3973&amp;"_"&amp;F3973</f>
        <v>Soelvkarusse_10_20181121_DL2018076_BorupgaardGym_koersel2</v>
      </c>
      <c r="I3973" s="61" t="str">
        <f aca="false">MID(RIGHT(B3973,LEN(B3973)-3),1,FIND("_",RIGHT(B3973,LEN(B3973)-3))-1)</f>
        <v>Soelvkarusse</v>
      </c>
      <c r="J3973" s="61" t="str">
        <f aca="false">TRIM(SUBSTITUTE(RIGHT(B3973,FIND(I3973,B3973)+1),"_",""))</f>
        <v>eDNA</v>
      </c>
      <c r="K3973" s="0" t="str">
        <f aca="false">IFERROR(VALUE(SUBSTITUTE(E3973,".",",")),E3973)</f>
        <v>No Ct</v>
      </c>
      <c r="L3973" s="61" t="str">
        <f aca="false">IF(J3973="PosK",SUMIFS(K:K,J:J,"PosK",H:H,H3973),"")</f>
        <v/>
      </c>
      <c r="M3973" s="61" t="str">
        <f aca="false">IF(J3973="PosK",SUMIFS(K:K,J:J,"NegK",H:H,H3973),"")</f>
        <v/>
      </c>
      <c r="N3973" s="61" t="str">
        <f aca="false">IF(J3973="PosK",SUMIFS(K:K,J:J,"eDNA",H:H,H3973),"")</f>
        <v/>
      </c>
      <c r="P3973" s="62"/>
      <c r="T3973" s="63"/>
      <c r="W3973" s="64"/>
    </row>
    <row r="3974" customFormat="false" ht="14.25" hidden="false" customHeight="false" outlineLevel="0" collapsed="false">
      <c r="A3974" s="0" t="s">
        <v>741</v>
      </c>
      <c r="B3974" s="52" t="s">
        <v>742</v>
      </c>
      <c r="C3974" s="52" t="s">
        <v>743</v>
      </c>
      <c r="D3974" s="53" t="n">
        <v>0.1</v>
      </c>
      <c r="E3974" s="53" t="s">
        <v>748</v>
      </c>
      <c r="F3974" s="0" t="s">
        <v>1384</v>
      </c>
      <c r="G3974" s="0" t="str">
        <f aca="false">LEFT(B3974,2)</f>
        <v>01</v>
      </c>
      <c r="H3974" s="0" t="str">
        <f aca="false">I3974&amp;"_"&amp;G3974&amp;"_"&amp;F3974</f>
        <v>Loegfroe_01_20181129_DL2018050_GlHellerupGym_koersel1</v>
      </c>
      <c r="I3974" s="61" t="str">
        <f aca="false">MID(RIGHT(B3974,LEN(B3974)-3),1,FIND("_",RIGHT(B3974,LEN(B3974)-3))-1)</f>
        <v>Loegfroe</v>
      </c>
      <c r="J3974" s="61" t="str">
        <f aca="false">TRIM(SUBSTITUTE(RIGHT(B3974,FIND(I3974,B3974)+1),"_",""))</f>
        <v>PosK</v>
      </c>
      <c r="K3974" s="0" t="str">
        <f aca="false">IFERROR(VALUE(SUBSTITUTE(E3974,".",",")),E3974)</f>
        <v>No Ct</v>
      </c>
      <c r="L3974" s="61" t="n">
        <f aca="false">IF(J3974="PosK",SUMIFS(K:K,J:J,"PosK",H:H,H3974),"")</f>
        <v>0</v>
      </c>
      <c r="M3974" s="61" t="n">
        <f aca="false">IF(J3974="PosK",SUMIFS(K:K,J:J,"NegK",H:H,H3974),"")</f>
        <v>0</v>
      </c>
      <c r="N3974" s="61" t="n">
        <f aca="false">IF(J3974="PosK",SUMIFS(K:K,J:J,"eDNA",H:H,H3974),"")</f>
        <v>0</v>
      </c>
      <c r="P3974" s="62" t="n">
        <f aca="false">IF(K3976="No Ct",0,K3976)</f>
        <v>0</v>
      </c>
      <c r="Q3974" s="62" t="n">
        <f aca="false">IF(K3977="No Ct",0,K3977)</f>
        <v>0</v>
      </c>
      <c r="R3974" s="0" t="str">
        <f aca="false">IF(AND(L3974&gt;0,M3974=0),"Valid","Invalid")</f>
        <v>Invalid</v>
      </c>
      <c r="S3974" s="0" t="str">
        <f aca="false">IF(OR(P3974&gt;1,Q3974&gt;1),"Present","Absent")</f>
        <v>Absent</v>
      </c>
      <c r="T3974" s="63" t="str">
        <f aca="false">IF(OR(AND(P3974&gt;1,P3974&lt;41),AND(Q3974&gt;1,Q3974&lt;41)),"Ct&lt;41","Ct&gt;41")</f>
        <v>Ct&gt;41</v>
      </c>
      <c r="U3974" s="0" t="str">
        <f aca="false">I3974</f>
        <v>Loegfroe</v>
      </c>
      <c r="V3974" s="0" t="str">
        <f aca="false">MID(F3974,10,9)</f>
        <v>DL2018050</v>
      </c>
      <c r="W3974" s="64" t="str">
        <f aca="false">V3974&amp;"_"&amp;U3974&amp;"_"&amp;R3974&amp;"_"&amp;S3974&amp;"_"&amp;T3974</f>
        <v>DL2018050_Loegfroe_Invalid_Absent_Ct&gt;41</v>
      </c>
    </row>
    <row r="3975" customFormat="false" ht="14.25" hidden="false" customHeight="false" outlineLevel="0" collapsed="false">
      <c r="A3975" s="0" t="s">
        <v>745</v>
      </c>
      <c r="B3975" s="52" t="s">
        <v>746</v>
      </c>
      <c r="C3975" s="52" t="s">
        <v>747</v>
      </c>
      <c r="D3975" s="53" t="n">
        <v>0.1</v>
      </c>
      <c r="E3975" s="53" t="s">
        <v>748</v>
      </c>
      <c r="F3975" s="0" t="s">
        <v>1384</v>
      </c>
      <c r="G3975" s="0" t="str">
        <f aca="false">LEFT(B3975,2)</f>
        <v>01</v>
      </c>
      <c r="H3975" s="0" t="str">
        <f aca="false">I3975&amp;"_"&amp;G3975&amp;"_"&amp;F3975</f>
        <v>Loegfroe_01_20181129_DL2018050_GlHellerupGym_koersel1</v>
      </c>
      <c r="I3975" s="61" t="str">
        <f aca="false">MID(RIGHT(B3975,LEN(B3975)-3),1,FIND("_",RIGHT(B3975,LEN(B3975)-3))-1)</f>
        <v>Loegfroe</v>
      </c>
      <c r="J3975" s="61" t="str">
        <f aca="false">TRIM(SUBSTITUTE(RIGHT(B3975,FIND(I3975,B3975)+1),"_",""))</f>
        <v>NegK</v>
      </c>
      <c r="K3975" s="0" t="str">
        <f aca="false">IFERROR(VALUE(SUBSTITUTE(E3975,".",",")),E3975)</f>
        <v>No Ct</v>
      </c>
      <c r="L3975" s="61" t="str">
        <f aca="false">IF(J3975="PosK",SUMIFS(K:K,J:J,"PosK",H:H,H3975),"")</f>
        <v/>
      </c>
      <c r="M3975" s="61" t="str">
        <f aca="false">IF(J3975="PosK",SUMIFS(K:K,J:J,"NegK",H:H,H3975),"")</f>
        <v/>
      </c>
      <c r="N3975" s="61" t="str">
        <f aca="false">IF(J3975="PosK",SUMIFS(K:K,J:J,"eDNA",H:H,H3975),"")</f>
        <v/>
      </c>
    </row>
    <row r="3976" customFormat="false" ht="14.25" hidden="false" customHeight="false" outlineLevel="0" collapsed="false">
      <c r="A3976" s="0" t="s">
        <v>749</v>
      </c>
      <c r="B3976" s="52" t="s">
        <v>750</v>
      </c>
      <c r="C3976" s="52" t="s">
        <v>751</v>
      </c>
      <c r="D3976" s="53" t="n">
        <v>0.1</v>
      </c>
      <c r="E3976" s="53" t="s">
        <v>748</v>
      </c>
      <c r="F3976" s="0" t="s">
        <v>1384</v>
      </c>
      <c r="G3976" s="0" t="str">
        <f aca="false">LEFT(B3976,2)</f>
        <v>01</v>
      </c>
      <c r="H3976" s="0" t="str">
        <f aca="false">I3976&amp;"_"&amp;G3976&amp;"_"&amp;F3976</f>
        <v>Loegfroe_01_20181129_DL2018050_GlHellerupGym_koersel1</v>
      </c>
      <c r="I3976" s="61" t="str">
        <f aca="false">MID(RIGHT(B3976,LEN(B3976)-3),1,FIND("_",RIGHT(B3976,LEN(B3976)-3))-1)</f>
        <v>Loegfroe</v>
      </c>
      <c r="J3976" s="61" t="str">
        <f aca="false">TRIM(SUBSTITUTE(RIGHT(B3976,FIND(I3976,B3976)+1),"_",""))</f>
        <v>eDNA</v>
      </c>
      <c r="K3976" s="0" t="str">
        <f aca="false">IFERROR(VALUE(SUBSTITUTE(E3976,".",",")),E3976)</f>
        <v>No Ct</v>
      </c>
      <c r="L3976" s="61" t="str">
        <f aca="false">IF(J3976="PosK",SUMIFS(K:K,J:J,"PosK",H:H,H3976),"")</f>
        <v/>
      </c>
      <c r="M3976" s="61" t="str">
        <f aca="false">IF(J3976="PosK",SUMIFS(K:K,J:J,"NegK",H:H,H3976),"")</f>
        <v/>
      </c>
      <c r="N3976" s="61" t="str">
        <f aca="false">IF(J3976="PosK",SUMIFS(K:K,J:J,"eDNA",H:H,H3976),"")</f>
        <v/>
      </c>
      <c r="Q3976" s="62"/>
    </row>
    <row r="3977" customFormat="false" ht="14.25" hidden="false" customHeight="false" outlineLevel="0" collapsed="false">
      <c r="A3977" s="0" t="s">
        <v>752</v>
      </c>
      <c r="B3977" s="52" t="s">
        <v>750</v>
      </c>
      <c r="C3977" s="52" t="s">
        <v>751</v>
      </c>
      <c r="D3977" s="53" t="n">
        <v>0.1</v>
      </c>
      <c r="E3977" s="53" t="s">
        <v>748</v>
      </c>
      <c r="F3977" s="0" t="s">
        <v>1384</v>
      </c>
      <c r="G3977" s="0" t="str">
        <f aca="false">LEFT(B3977,2)</f>
        <v>01</v>
      </c>
      <c r="H3977" s="0" t="str">
        <f aca="false">I3977&amp;"_"&amp;G3977&amp;"_"&amp;F3977</f>
        <v>Loegfroe_01_20181129_DL2018050_GlHellerupGym_koersel1</v>
      </c>
      <c r="I3977" s="61" t="str">
        <f aca="false">MID(RIGHT(B3977,LEN(B3977)-3),1,FIND("_",RIGHT(B3977,LEN(B3977)-3))-1)</f>
        <v>Loegfroe</v>
      </c>
      <c r="J3977" s="61" t="str">
        <f aca="false">TRIM(SUBSTITUTE(RIGHT(B3977,FIND(I3977,B3977)+1),"_",""))</f>
        <v>eDNA</v>
      </c>
      <c r="K3977" s="0" t="str">
        <f aca="false">IFERROR(VALUE(SUBSTITUTE(E3977,".",",")),E3977)</f>
        <v>No Ct</v>
      </c>
      <c r="L3977" s="61" t="str">
        <f aca="false">IF(J3977="PosK",SUMIFS(K:K,J:J,"PosK",H:H,H3977),"")</f>
        <v/>
      </c>
      <c r="M3977" s="61" t="str">
        <f aca="false">IF(J3977="PosK",SUMIFS(K:K,J:J,"NegK",H:H,H3977),"")</f>
        <v/>
      </c>
      <c r="N3977" s="61" t="str">
        <f aca="false">IF(J3977="PosK",SUMIFS(K:K,J:J,"eDNA",H:H,H3977),"")</f>
        <v/>
      </c>
      <c r="P3977" s="62"/>
      <c r="T3977" s="63"/>
      <c r="W3977" s="64"/>
    </row>
    <row r="3978" customFormat="false" ht="14.25" hidden="false" customHeight="false" outlineLevel="0" collapsed="false">
      <c r="A3978" s="0" t="s">
        <v>754</v>
      </c>
      <c r="B3978" s="52" t="s">
        <v>755</v>
      </c>
      <c r="C3978" s="52" t="s">
        <v>743</v>
      </c>
      <c r="D3978" s="53" t="n">
        <v>0.1</v>
      </c>
      <c r="E3978" s="53" t="n">
        <v>33.78</v>
      </c>
      <c r="F3978" s="0" t="s">
        <v>1384</v>
      </c>
      <c r="G3978" s="0" t="str">
        <f aca="false">LEFT(B3978,2)</f>
        <v>02</v>
      </c>
      <c r="H3978" s="0" t="str">
        <f aca="false">I3978&amp;"_"&amp;G3978&amp;"_"&amp;F3978</f>
        <v>StorVandsalamander_02_20181129_DL2018050_GlHellerupGym_koersel1</v>
      </c>
      <c r="I3978" s="61" t="str">
        <f aca="false">MID(RIGHT(B3978,LEN(B3978)-3),1,FIND("_",RIGHT(B3978,LEN(B3978)-3))-1)</f>
        <v>StorVandsalamander</v>
      </c>
      <c r="J3978" s="61" t="str">
        <f aca="false">TRIM(SUBSTITUTE(RIGHT(B3978,FIND(I3978,B3978)+1),"_",""))</f>
        <v>PosK</v>
      </c>
      <c r="K3978" s="0" t="n">
        <f aca="false">IFERROR(VALUE(SUBSTITUTE(E3978,".",",")),E3978)</f>
        <v>33.78</v>
      </c>
      <c r="L3978" s="61" t="n">
        <f aca="false">IF(J3978="PosK",SUMIFS(K:K,J:J,"PosK",H:H,H3978),"")</f>
        <v>33.78</v>
      </c>
      <c r="M3978" s="61" t="n">
        <f aca="false">IF(J3978="PosK",SUMIFS(K:K,J:J,"NegK",H:H,H3978),"")</f>
        <v>0</v>
      </c>
      <c r="N3978" s="61" t="n">
        <f aca="false">IF(J3978="PosK",SUMIFS(K:K,J:J,"eDNA",H:H,H3978),"")</f>
        <v>0</v>
      </c>
      <c r="P3978" s="62" t="n">
        <f aca="false">IF(K3980="No Ct",0,K3980)</f>
        <v>0</v>
      </c>
      <c r="Q3978" s="62" t="n">
        <f aca="false">IF(K3981="No Ct",0,K3981)</f>
        <v>0</v>
      </c>
      <c r="R3978" s="0" t="str">
        <f aca="false">IF(AND(L3978&gt;0,M3978=0),"Valid","Invalid")</f>
        <v>Valid</v>
      </c>
      <c r="S3978" s="0" t="str">
        <f aca="false">IF(OR(P3978&gt;1,Q3978&gt;1),"Present","Absent")</f>
        <v>Absent</v>
      </c>
      <c r="T3978" s="63" t="str">
        <f aca="false">IF(OR(AND(P3978&gt;1,P3978&lt;41),AND(Q3978&gt;1,Q3978&lt;41)),"Ct&lt;41","Ct&gt;41")</f>
        <v>Ct&gt;41</v>
      </c>
      <c r="U3978" s="0" t="str">
        <f aca="false">I3978</f>
        <v>StorVandsalamander</v>
      </c>
      <c r="V3978" s="0" t="str">
        <f aca="false">MID(F3978,10,9)</f>
        <v>DL2018050</v>
      </c>
      <c r="W3978" s="64" t="str">
        <f aca="false">V3978&amp;"_"&amp;U3978&amp;"_"&amp;R3978&amp;"_"&amp;S3978&amp;"_"&amp;T3978</f>
        <v>DL2018050_StorVandsalamander_Valid_Absent_Ct&gt;41</v>
      </c>
    </row>
    <row r="3979" customFormat="false" ht="14.25" hidden="false" customHeight="false" outlineLevel="0" collapsed="false">
      <c r="A3979" s="0" t="s">
        <v>756</v>
      </c>
      <c r="B3979" s="52" t="s">
        <v>757</v>
      </c>
      <c r="C3979" s="52" t="s">
        <v>747</v>
      </c>
      <c r="D3979" s="53" t="n">
        <v>0.1</v>
      </c>
      <c r="E3979" s="53" t="s">
        <v>748</v>
      </c>
      <c r="F3979" s="0" t="s">
        <v>1384</v>
      </c>
      <c r="G3979" s="0" t="str">
        <f aca="false">LEFT(B3979,2)</f>
        <v>02</v>
      </c>
      <c r="H3979" s="0" t="str">
        <f aca="false">I3979&amp;"_"&amp;G3979&amp;"_"&amp;F3979</f>
        <v>StorVandsalamander_02_20181129_DL2018050_GlHellerupGym_koersel1</v>
      </c>
      <c r="I3979" s="61" t="str">
        <f aca="false">MID(RIGHT(B3979,LEN(B3979)-3),1,FIND("_",RIGHT(B3979,LEN(B3979)-3))-1)</f>
        <v>StorVandsalamander</v>
      </c>
      <c r="J3979" s="61" t="str">
        <f aca="false">TRIM(SUBSTITUTE(RIGHT(B3979,FIND(I3979,B3979)+1),"_",""))</f>
        <v>NegK</v>
      </c>
      <c r="K3979" s="0" t="str">
        <f aca="false">IFERROR(VALUE(SUBSTITUTE(E3979,".",",")),E3979)</f>
        <v>No Ct</v>
      </c>
      <c r="L3979" s="61" t="str">
        <f aca="false">IF(J3979="PosK",SUMIFS(K:K,J:J,"PosK",H:H,H3979),"")</f>
        <v/>
      </c>
      <c r="M3979" s="61" t="str">
        <f aca="false">IF(J3979="PosK",SUMIFS(K:K,J:J,"NegK",H:H,H3979),"")</f>
        <v/>
      </c>
      <c r="N3979" s="61" t="str">
        <f aca="false">IF(J3979="PosK",SUMIFS(K:K,J:J,"eDNA",H:H,H3979),"")</f>
        <v/>
      </c>
    </row>
    <row r="3980" customFormat="false" ht="14.25" hidden="false" customHeight="false" outlineLevel="0" collapsed="false">
      <c r="A3980" s="0" t="s">
        <v>758</v>
      </c>
      <c r="B3980" s="52" t="s">
        <v>759</v>
      </c>
      <c r="C3980" s="52" t="s">
        <v>751</v>
      </c>
      <c r="D3980" s="53" t="n">
        <v>0.1</v>
      </c>
      <c r="E3980" s="53" t="s">
        <v>748</v>
      </c>
      <c r="F3980" s="0" t="s">
        <v>1384</v>
      </c>
      <c r="G3980" s="0" t="str">
        <f aca="false">LEFT(B3980,2)</f>
        <v>02</v>
      </c>
      <c r="H3980" s="0" t="str">
        <f aca="false">I3980&amp;"_"&amp;G3980&amp;"_"&amp;F3980</f>
        <v>StorVandsalamander_02_20181129_DL2018050_GlHellerupGym_koersel1</v>
      </c>
      <c r="I3980" s="61" t="str">
        <f aca="false">MID(RIGHT(B3980,LEN(B3980)-3),1,FIND("_",RIGHT(B3980,LEN(B3980)-3))-1)</f>
        <v>StorVandsalamander</v>
      </c>
      <c r="J3980" s="61" t="str">
        <f aca="false">TRIM(SUBSTITUTE(RIGHT(B3980,FIND(I3980,B3980)+1),"_",""))</f>
        <v>eDNA</v>
      </c>
      <c r="K3980" s="0" t="str">
        <f aca="false">IFERROR(VALUE(SUBSTITUTE(E3980,".",",")),E3980)</f>
        <v>No Ct</v>
      </c>
      <c r="L3980" s="61" t="str">
        <f aca="false">IF(J3980="PosK",SUMIFS(K:K,J:J,"PosK",H:H,H3980),"")</f>
        <v/>
      </c>
      <c r="M3980" s="61" t="str">
        <f aca="false">IF(J3980="PosK",SUMIFS(K:K,J:J,"NegK",H:H,H3980),"")</f>
        <v/>
      </c>
      <c r="N3980" s="61" t="str">
        <f aca="false">IF(J3980="PosK",SUMIFS(K:K,J:J,"eDNA",H:H,H3980),"")</f>
        <v/>
      </c>
      <c r="Q3980" s="62"/>
    </row>
    <row r="3981" customFormat="false" ht="14.25" hidden="false" customHeight="false" outlineLevel="0" collapsed="false">
      <c r="A3981" s="0" t="s">
        <v>760</v>
      </c>
      <c r="B3981" s="52" t="s">
        <v>759</v>
      </c>
      <c r="C3981" s="52" t="s">
        <v>751</v>
      </c>
      <c r="D3981" s="53" t="n">
        <v>0.1</v>
      </c>
      <c r="E3981" s="53" t="s">
        <v>748</v>
      </c>
      <c r="F3981" s="0" t="s">
        <v>1384</v>
      </c>
      <c r="G3981" s="0" t="str">
        <f aca="false">LEFT(B3981,2)</f>
        <v>02</v>
      </c>
      <c r="H3981" s="0" t="str">
        <f aca="false">I3981&amp;"_"&amp;G3981&amp;"_"&amp;F3981</f>
        <v>StorVandsalamander_02_20181129_DL2018050_GlHellerupGym_koersel1</v>
      </c>
      <c r="I3981" s="61" t="str">
        <f aca="false">MID(RIGHT(B3981,LEN(B3981)-3),1,FIND("_",RIGHT(B3981,LEN(B3981)-3))-1)</f>
        <v>StorVandsalamander</v>
      </c>
      <c r="J3981" s="61" t="str">
        <f aca="false">TRIM(SUBSTITUTE(RIGHT(B3981,FIND(I3981,B3981)+1),"_",""))</f>
        <v>eDNA</v>
      </c>
      <c r="K3981" s="0" t="str">
        <f aca="false">IFERROR(VALUE(SUBSTITUTE(E3981,".",",")),E3981)</f>
        <v>No Ct</v>
      </c>
      <c r="L3981" s="61" t="str">
        <f aca="false">IF(J3981="PosK",SUMIFS(K:K,J:J,"PosK",H:H,H3981),"")</f>
        <v/>
      </c>
      <c r="M3981" s="61" t="str">
        <f aca="false">IF(J3981="PosK",SUMIFS(K:K,J:J,"NegK",H:H,H3981),"")</f>
        <v/>
      </c>
      <c r="N3981" s="61" t="str">
        <f aca="false">IF(J3981="PosK",SUMIFS(K:K,J:J,"eDNA",H:H,H3981),"")</f>
        <v/>
      </c>
      <c r="P3981" s="62"/>
      <c r="T3981" s="63"/>
      <c r="W3981" s="64"/>
    </row>
    <row r="3982" customFormat="false" ht="14.25" hidden="false" customHeight="false" outlineLevel="0" collapsed="false">
      <c r="A3982" s="0" t="s">
        <v>762</v>
      </c>
      <c r="B3982" s="52" t="s">
        <v>763</v>
      </c>
      <c r="C3982" s="52" t="s">
        <v>743</v>
      </c>
      <c r="D3982" s="53" t="n">
        <v>0.1</v>
      </c>
      <c r="E3982" s="53" t="n">
        <v>23.08</v>
      </c>
      <c r="F3982" s="0" t="s">
        <v>1384</v>
      </c>
      <c r="G3982" s="0" t="str">
        <f aca="false">LEFT(B3982,2)</f>
        <v>03</v>
      </c>
      <c r="H3982" s="0" t="str">
        <f aca="false">I3982&amp;"_"&amp;G3982&amp;"_"&amp;F3982</f>
        <v>Strandtudse_03_20181129_DL2018050_GlHellerupGym_koersel1</v>
      </c>
      <c r="I3982" s="61" t="str">
        <f aca="false">MID(RIGHT(B3982,LEN(B3982)-3),1,FIND("_",RIGHT(B3982,LEN(B3982)-3))-1)</f>
        <v>Strandtudse</v>
      </c>
      <c r="J3982" s="61" t="str">
        <f aca="false">TRIM(SUBSTITUTE(RIGHT(B3982,FIND(I3982,B3982)+1),"_",""))</f>
        <v>PosK</v>
      </c>
      <c r="K3982" s="0" t="n">
        <f aca="false">IFERROR(VALUE(SUBSTITUTE(E3982,".",",")),E3982)</f>
        <v>23.08</v>
      </c>
      <c r="L3982" s="61" t="n">
        <f aca="false">IF(J3982="PosK",SUMIFS(K:K,J:J,"PosK",H:H,H3982),"")</f>
        <v>23.08</v>
      </c>
      <c r="M3982" s="61" t="n">
        <f aca="false">IF(J3982="PosK",SUMIFS(K:K,J:J,"NegK",H:H,H3982),"")</f>
        <v>25.8</v>
      </c>
      <c r="N3982" s="61" t="n">
        <f aca="false">IF(J3982="PosK",SUMIFS(K:K,J:J,"eDNA",H:H,H3982),"")</f>
        <v>72.4</v>
      </c>
      <c r="P3982" s="62" t="n">
        <f aca="false">IF(K3984="No Ct",0,K3984)</f>
        <v>34.15</v>
      </c>
      <c r="Q3982" s="62" t="n">
        <f aca="false">IF(K3985="No Ct",0,K3985)</f>
        <v>38.25</v>
      </c>
      <c r="R3982" s="0" t="str">
        <f aca="false">IF(AND(L3982&gt;0,M3982=0),"Valid","Invalid")</f>
        <v>Invalid</v>
      </c>
      <c r="S3982" s="0" t="str">
        <f aca="false">IF(OR(P3982&gt;1,Q3982&gt;1),"Present","Absent")</f>
        <v>Present</v>
      </c>
      <c r="T3982" s="63" t="str">
        <f aca="false">IF(OR(AND(P3982&gt;1,P3982&lt;41),AND(Q3982&gt;1,Q3982&lt;41)),"Ct&lt;41","Ct&gt;41")</f>
        <v>Ct&lt;41</v>
      </c>
      <c r="U3982" s="0" t="str">
        <f aca="false">I3982</f>
        <v>Strandtudse</v>
      </c>
      <c r="V3982" s="0" t="str">
        <f aca="false">MID(F3982,10,9)</f>
        <v>DL2018050</v>
      </c>
      <c r="W3982" s="64" t="str">
        <f aca="false">V3982&amp;"_"&amp;U3982&amp;"_"&amp;R3982&amp;"_"&amp;S3982&amp;"_"&amp;T3982</f>
        <v>DL2018050_Strandtudse_Invalid_Present_Ct&lt;41</v>
      </c>
    </row>
    <row r="3983" customFormat="false" ht="14.25" hidden="false" customHeight="false" outlineLevel="0" collapsed="false">
      <c r="A3983" s="0" t="s">
        <v>764</v>
      </c>
      <c r="B3983" s="52" t="s">
        <v>765</v>
      </c>
      <c r="C3983" s="52" t="s">
        <v>747</v>
      </c>
      <c r="D3983" s="53" t="n">
        <v>0.1</v>
      </c>
      <c r="E3983" s="53" t="n">
        <v>25.8</v>
      </c>
      <c r="F3983" s="0" t="s">
        <v>1384</v>
      </c>
      <c r="G3983" s="0" t="str">
        <f aca="false">LEFT(B3983,2)</f>
        <v>03</v>
      </c>
      <c r="H3983" s="0" t="str">
        <f aca="false">I3983&amp;"_"&amp;G3983&amp;"_"&amp;F3983</f>
        <v>Strandtudse_03_20181129_DL2018050_GlHellerupGym_koersel1</v>
      </c>
      <c r="I3983" s="61" t="str">
        <f aca="false">MID(RIGHT(B3983,LEN(B3983)-3),1,FIND("_",RIGHT(B3983,LEN(B3983)-3))-1)</f>
        <v>Strandtudse</v>
      </c>
      <c r="J3983" s="61" t="str">
        <f aca="false">TRIM(SUBSTITUTE(RIGHT(B3983,FIND(I3983,B3983)+1),"_",""))</f>
        <v>NegK</v>
      </c>
      <c r="K3983" s="0" t="n">
        <f aca="false">IFERROR(VALUE(SUBSTITUTE(E3983,".",",")),E3983)</f>
        <v>25.8</v>
      </c>
      <c r="L3983" s="61" t="str">
        <f aca="false">IF(J3983="PosK",SUMIFS(K:K,J:J,"PosK",H:H,H3983),"")</f>
        <v/>
      </c>
      <c r="M3983" s="61" t="str">
        <f aca="false">IF(J3983="PosK",SUMIFS(K:K,J:J,"NegK",H:H,H3983),"")</f>
        <v/>
      </c>
      <c r="N3983" s="61" t="str">
        <f aca="false">IF(J3983="PosK",SUMIFS(K:K,J:J,"eDNA",H:H,H3983),"")</f>
        <v/>
      </c>
    </row>
    <row r="3984" customFormat="false" ht="14.25" hidden="false" customHeight="false" outlineLevel="0" collapsed="false">
      <c r="A3984" s="0" t="s">
        <v>766</v>
      </c>
      <c r="B3984" s="52" t="s">
        <v>767</v>
      </c>
      <c r="C3984" s="52" t="s">
        <v>751</v>
      </c>
      <c r="D3984" s="53" t="n">
        <v>0.1</v>
      </c>
      <c r="E3984" s="53" t="n">
        <v>34.15</v>
      </c>
      <c r="F3984" s="0" t="s">
        <v>1384</v>
      </c>
      <c r="G3984" s="0" t="str">
        <f aca="false">LEFT(B3984,2)</f>
        <v>03</v>
      </c>
      <c r="H3984" s="0" t="str">
        <f aca="false">I3984&amp;"_"&amp;G3984&amp;"_"&amp;F3984</f>
        <v>Strandtudse_03_20181129_DL2018050_GlHellerupGym_koersel1</v>
      </c>
      <c r="I3984" s="61" t="str">
        <f aca="false">MID(RIGHT(B3984,LEN(B3984)-3),1,FIND("_",RIGHT(B3984,LEN(B3984)-3))-1)</f>
        <v>Strandtudse</v>
      </c>
      <c r="J3984" s="61" t="str">
        <f aca="false">TRIM(SUBSTITUTE(RIGHT(B3984,FIND(I3984,B3984)+1),"_",""))</f>
        <v>eDNA</v>
      </c>
      <c r="K3984" s="0" t="n">
        <f aca="false">IFERROR(VALUE(SUBSTITUTE(E3984,".",",")),E3984)</f>
        <v>34.15</v>
      </c>
      <c r="L3984" s="61" t="str">
        <f aca="false">IF(J3984="PosK",SUMIFS(K:K,J:J,"PosK",H:H,H3984),"")</f>
        <v/>
      </c>
      <c r="M3984" s="61" t="str">
        <f aca="false">IF(J3984="PosK",SUMIFS(K:K,J:J,"NegK",H:H,H3984),"")</f>
        <v/>
      </c>
      <c r="N3984" s="61" t="str">
        <f aca="false">IF(J3984="PosK",SUMIFS(K:K,J:J,"eDNA",H:H,H3984),"")</f>
        <v/>
      </c>
      <c r="Q3984" s="62"/>
    </row>
    <row r="3985" customFormat="false" ht="14.25" hidden="false" customHeight="false" outlineLevel="0" collapsed="false">
      <c r="A3985" s="0" t="s">
        <v>768</v>
      </c>
      <c r="B3985" s="52" t="s">
        <v>767</v>
      </c>
      <c r="C3985" s="52" t="s">
        <v>751</v>
      </c>
      <c r="D3985" s="53" t="n">
        <v>0.1</v>
      </c>
      <c r="E3985" s="53" t="n">
        <v>38.25</v>
      </c>
      <c r="F3985" s="0" t="s">
        <v>1384</v>
      </c>
      <c r="G3985" s="0" t="str">
        <f aca="false">LEFT(B3985,2)</f>
        <v>03</v>
      </c>
      <c r="H3985" s="0" t="str">
        <f aca="false">I3985&amp;"_"&amp;G3985&amp;"_"&amp;F3985</f>
        <v>Strandtudse_03_20181129_DL2018050_GlHellerupGym_koersel1</v>
      </c>
      <c r="I3985" s="61" t="str">
        <f aca="false">MID(RIGHT(B3985,LEN(B3985)-3),1,FIND("_",RIGHT(B3985,LEN(B3985)-3))-1)</f>
        <v>Strandtudse</v>
      </c>
      <c r="J3985" s="61" t="str">
        <f aca="false">TRIM(SUBSTITUTE(RIGHT(B3985,FIND(I3985,B3985)+1),"_",""))</f>
        <v>eDNA</v>
      </c>
      <c r="K3985" s="0" t="n">
        <f aca="false">IFERROR(VALUE(SUBSTITUTE(E3985,".",",")),E3985)</f>
        <v>38.25</v>
      </c>
      <c r="L3985" s="61" t="str">
        <f aca="false">IF(J3985="PosK",SUMIFS(K:K,J:J,"PosK",H:H,H3985),"")</f>
        <v/>
      </c>
      <c r="M3985" s="61" t="str">
        <f aca="false">IF(J3985="PosK",SUMIFS(K:K,J:J,"NegK",H:H,H3985),"")</f>
        <v/>
      </c>
      <c r="N3985" s="61" t="str">
        <f aca="false">IF(J3985="PosK",SUMIFS(K:K,J:J,"eDNA",H:H,H3985),"")</f>
        <v/>
      </c>
      <c r="P3985" s="62"/>
      <c r="T3985" s="63"/>
      <c r="W3985" s="64"/>
    </row>
    <row r="3986" customFormat="false" ht="14.25" hidden="false" customHeight="false" outlineLevel="0" collapsed="false">
      <c r="A3986" s="0" t="s">
        <v>770</v>
      </c>
      <c r="B3986" s="52" t="s">
        <v>771</v>
      </c>
      <c r="C3986" s="52" t="s">
        <v>743</v>
      </c>
      <c r="D3986" s="53" t="n">
        <v>0.1</v>
      </c>
      <c r="E3986" s="53" t="n">
        <v>38.36</v>
      </c>
      <c r="F3986" s="0" t="s">
        <v>1384</v>
      </c>
      <c r="G3986" s="0" t="str">
        <f aca="false">LEFT(B3986,2)</f>
        <v>04</v>
      </c>
      <c r="H3986" s="0" t="str">
        <f aca="false">I3986&amp;"_"&amp;G3986&amp;"_"&amp;F3986</f>
        <v>GroenbrogetTudse_04_20181129_DL2018050_GlHellerupGym_koersel1</v>
      </c>
      <c r="I3986" s="61" t="str">
        <f aca="false">MID(RIGHT(B3986,LEN(B3986)-3),1,FIND("_",RIGHT(B3986,LEN(B3986)-3))-1)</f>
        <v>GroenbrogetTudse</v>
      </c>
      <c r="J3986" s="61" t="str">
        <f aca="false">TRIM(SUBSTITUTE(RIGHT(B3986,FIND(I3986,B3986)+1),"_",""))</f>
        <v>PosK</v>
      </c>
      <c r="K3986" s="0" t="n">
        <f aca="false">IFERROR(VALUE(SUBSTITUTE(E3986,".",",")),E3986)</f>
        <v>38.36</v>
      </c>
      <c r="L3986" s="61" t="n">
        <f aca="false">IF(J3986="PosK",SUMIFS(K:K,J:J,"PosK",H:H,H3986),"")</f>
        <v>38.36</v>
      </c>
      <c r="M3986" s="61" t="n">
        <f aca="false">IF(J3986="PosK",SUMIFS(K:K,J:J,"NegK",H:H,H3986),"")</f>
        <v>0</v>
      </c>
      <c r="N3986" s="61" t="n">
        <f aca="false">IF(J3986="PosK",SUMIFS(K:K,J:J,"eDNA",H:H,H3986),"")</f>
        <v>0</v>
      </c>
      <c r="P3986" s="62" t="n">
        <f aca="false">IF(K3988="No Ct",0,K3988)</f>
        <v>0</v>
      </c>
      <c r="Q3986" s="62" t="n">
        <f aca="false">IF(K3989="No Ct",0,K3989)</f>
        <v>0</v>
      </c>
      <c r="R3986" s="0" t="str">
        <f aca="false">IF(AND(L3986&gt;0,M3986=0),"Valid","Invalid")</f>
        <v>Valid</v>
      </c>
      <c r="S3986" s="0" t="str">
        <f aca="false">IF(OR(P3986&gt;1,Q3986&gt;1),"Present","Absent")</f>
        <v>Absent</v>
      </c>
      <c r="T3986" s="63" t="str">
        <f aca="false">IF(OR(AND(P3986&gt;1,P3986&lt;41),AND(Q3986&gt;1,Q3986&lt;41)),"Ct&lt;41","Ct&gt;41")</f>
        <v>Ct&gt;41</v>
      </c>
      <c r="U3986" s="0" t="str">
        <f aca="false">I3986</f>
        <v>GroenbrogetTudse</v>
      </c>
      <c r="V3986" s="0" t="str">
        <f aca="false">MID(F3986,10,9)</f>
        <v>DL2018050</v>
      </c>
      <c r="W3986" s="64" t="str">
        <f aca="false">V3986&amp;"_"&amp;U3986&amp;"_"&amp;R3986&amp;"_"&amp;S3986&amp;"_"&amp;T3986</f>
        <v>DL2018050_GroenbrogetTudse_Valid_Absent_Ct&gt;41</v>
      </c>
    </row>
    <row r="3987" customFormat="false" ht="14.25" hidden="false" customHeight="false" outlineLevel="0" collapsed="false">
      <c r="A3987" s="0" t="s">
        <v>772</v>
      </c>
      <c r="B3987" s="52" t="s">
        <v>773</v>
      </c>
      <c r="C3987" s="52" t="s">
        <v>747</v>
      </c>
      <c r="D3987" s="53" t="n">
        <v>0.1</v>
      </c>
      <c r="E3987" s="53" t="s">
        <v>748</v>
      </c>
      <c r="F3987" s="0" t="s">
        <v>1384</v>
      </c>
      <c r="G3987" s="0" t="str">
        <f aca="false">LEFT(B3987,2)</f>
        <v>04</v>
      </c>
      <c r="H3987" s="0" t="str">
        <f aca="false">I3987&amp;"_"&amp;G3987&amp;"_"&amp;F3987</f>
        <v>GroenbrogetTudse_04_20181129_DL2018050_GlHellerupGym_koersel1</v>
      </c>
      <c r="I3987" s="61" t="str">
        <f aca="false">MID(RIGHT(B3987,LEN(B3987)-3),1,FIND("_",RIGHT(B3987,LEN(B3987)-3))-1)</f>
        <v>GroenbrogetTudse</v>
      </c>
      <c r="J3987" s="61" t="str">
        <f aca="false">TRIM(SUBSTITUTE(RIGHT(B3987,FIND(I3987,B3987)+1),"_",""))</f>
        <v>NegK</v>
      </c>
      <c r="K3987" s="0" t="str">
        <f aca="false">IFERROR(VALUE(SUBSTITUTE(E3987,".",",")),E3987)</f>
        <v>No Ct</v>
      </c>
      <c r="L3987" s="61" t="str">
        <f aca="false">IF(J3987="PosK",SUMIFS(K:K,J:J,"PosK",H:H,H3987),"")</f>
        <v/>
      </c>
      <c r="M3987" s="61" t="str">
        <f aca="false">IF(J3987="PosK",SUMIFS(K:K,J:J,"NegK",H:H,H3987),"")</f>
        <v/>
      </c>
      <c r="N3987" s="61" t="str">
        <f aca="false">IF(J3987="PosK",SUMIFS(K:K,J:J,"eDNA",H:H,H3987),"")</f>
        <v/>
      </c>
    </row>
    <row r="3988" customFormat="false" ht="14.25" hidden="false" customHeight="false" outlineLevel="0" collapsed="false">
      <c r="A3988" s="0" t="s">
        <v>774</v>
      </c>
      <c r="B3988" s="52" t="s">
        <v>775</v>
      </c>
      <c r="C3988" s="52" t="s">
        <v>751</v>
      </c>
      <c r="D3988" s="53" t="n">
        <v>0.1</v>
      </c>
      <c r="E3988" s="53" t="s">
        <v>748</v>
      </c>
      <c r="F3988" s="0" t="s">
        <v>1384</v>
      </c>
      <c r="G3988" s="0" t="str">
        <f aca="false">LEFT(B3988,2)</f>
        <v>04</v>
      </c>
      <c r="H3988" s="0" t="str">
        <f aca="false">I3988&amp;"_"&amp;G3988&amp;"_"&amp;F3988</f>
        <v>GroenbrogetTudse_04_20181129_DL2018050_GlHellerupGym_koersel1</v>
      </c>
      <c r="I3988" s="61" t="str">
        <f aca="false">MID(RIGHT(B3988,LEN(B3988)-3),1,FIND("_",RIGHT(B3988,LEN(B3988)-3))-1)</f>
        <v>GroenbrogetTudse</v>
      </c>
      <c r="J3988" s="61" t="str">
        <f aca="false">TRIM(SUBSTITUTE(RIGHT(B3988,FIND(I3988,B3988)+1),"_",""))</f>
        <v>eDNA</v>
      </c>
      <c r="K3988" s="0" t="str">
        <f aca="false">IFERROR(VALUE(SUBSTITUTE(E3988,".",",")),E3988)</f>
        <v>No Ct</v>
      </c>
      <c r="L3988" s="61" t="str">
        <f aca="false">IF(J3988="PosK",SUMIFS(K:K,J:J,"PosK",H:H,H3988),"")</f>
        <v/>
      </c>
      <c r="M3988" s="61" t="str">
        <f aca="false">IF(J3988="PosK",SUMIFS(K:K,J:J,"NegK",H:H,H3988),"")</f>
        <v/>
      </c>
      <c r="N3988" s="61" t="str">
        <f aca="false">IF(J3988="PosK",SUMIFS(K:K,J:J,"eDNA",H:H,H3988),"")</f>
        <v/>
      </c>
      <c r="Q3988" s="62"/>
    </row>
    <row r="3989" customFormat="false" ht="14.25" hidden="false" customHeight="false" outlineLevel="0" collapsed="false">
      <c r="A3989" s="0" t="s">
        <v>776</v>
      </c>
      <c r="B3989" s="52" t="s">
        <v>775</v>
      </c>
      <c r="C3989" s="52" t="s">
        <v>751</v>
      </c>
      <c r="D3989" s="53" t="n">
        <v>0.1</v>
      </c>
      <c r="E3989" s="53" t="s">
        <v>748</v>
      </c>
      <c r="F3989" s="0" t="s">
        <v>1384</v>
      </c>
      <c r="G3989" s="0" t="str">
        <f aca="false">LEFT(B3989,2)</f>
        <v>04</v>
      </c>
      <c r="H3989" s="0" t="str">
        <f aca="false">I3989&amp;"_"&amp;G3989&amp;"_"&amp;F3989</f>
        <v>GroenbrogetTudse_04_20181129_DL2018050_GlHellerupGym_koersel1</v>
      </c>
      <c r="I3989" s="61" t="str">
        <f aca="false">MID(RIGHT(B3989,LEN(B3989)-3),1,FIND("_",RIGHT(B3989,LEN(B3989)-3))-1)</f>
        <v>GroenbrogetTudse</v>
      </c>
      <c r="J3989" s="61" t="str">
        <f aca="false">TRIM(SUBSTITUTE(RIGHT(B3989,FIND(I3989,B3989)+1),"_",""))</f>
        <v>eDNA</v>
      </c>
      <c r="K3989" s="0" t="str">
        <f aca="false">IFERROR(VALUE(SUBSTITUTE(E3989,".",",")),E3989)</f>
        <v>No Ct</v>
      </c>
      <c r="L3989" s="61" t="str">
        <f aca="false">IF(J3989="PosK",SUMIFS(K:K,J:J,"PosK",H:H,H3989),"")</f>
        <v/>
      </c>
      <c r="M3989" s="61" t="str">
        <f aca="false">IF(J3989="PosK",SUMIFS(K:K,J:J,"NegK",H:H,H3989),"")</f>
        <v/>
      </c>
      <c r="N3989" s="61" t="str">
        <f aca="false">IF(J3989="PosK",SUMIFS(K:K,J:J,"eDNA",H:H,H3989),"")</f>
        <v/>
      </c>
      <c r="P3989" s="62"/>
      <c r="T3989" s="63"/>
      <c r="W3989" s="64"/>
    </row>
    <row r="3990" customFormat="false" ht="14.25" hidden="false" customHeight="false" outlineLevel="0" collapsed="false">
      <c r="A3990" s="0" t="s">
        <v>778</v>
      </c>
      <c r="B3990" s="52" t="s">
        <v>779</v>
      </c>
      <c r="C3990" s="52" t="s">
        <v>743</v>
      </c>
      <c r="D3990" s="53" t="n">
        <v>0.1</v>
      </c>
      <c r="E3990" s="53" t="n">
        <v>30.3</v>
      </c>
      <c r="F3990" s="0" t="s">
        <v>1384</v>
      </c>
      <c r="G3990" s="0" t="str">
        <f aca="false">LEFT(B3990,2)</f>
        <v>05</v>
      </c>
      <c r="H3990" s="0" t="str">
        <f aca="false">I3990&amp;"_"&amp;G3990&amp;"_"&amp;F3990</f>
        <v>Loevfroe_05_20181129_DL2018050_GlHellerupGym_koersel1</v>
      </c>
      <c r="I3990" s="61" t="str">
        <f aca="false">MID(RIGHT(B3990,LEN(B3990)-3),1,FIND("_",RIGHT(B3990,LEN(B3990)-3))-1)</f>
        <v>Loevfroe</v>
      </c>
      <c r="J3990" s="61" t="str">
        <f aca="false">TRIM(SUBSTITUTE(RIGHT(B3990,FIND(I3990,B3990)+1),"_",""))</f>
        <v>PosK</v>
      </c>
      <c r="K3990" s="0" t="n">
        <f aca="false">IFERROR(VALUE(SUBSTITUTE(E3990,".",",")),E3990)</f>
        <v>30.3</v>
      </c>
      <c r="L3990" s="61" t="n">
        <f aca="false">IF(J3990="PosK",SUMIFS(K:K,J:J,"PosK",H:H,H3990),"")</f>
        <v>30.3</v>
      </c>
      <c r="M3990" s="61" t="n">
        <f aca="false">IF(J3990="PosK",SUMIFS(K:K,J:J,"NegK",H:H,H3990),"")</f>
        <v>0</v>
      </c>
      <c r="N3990" s="61" t="n">
        <f aca="false">IF(J3990="PosK",SUMIFS(K:K,J:J,"eDNA",H:H,H3990),"")</f>
        <v>0</v>
      </c>
      <c r="P3990" s="62" t="n">
        <f aca="false">IF(K3992="No Ct",0,K3992)</f>
        <v>0</v>
      </c>
      <c r="Q3990" s="62" t="n">
        <f aca="false">IF(K3993="No Ct",0,K3993)</f>
        <v>0</v>
      </c>
      <c r="R3990" s="0" t="str">
        <f aca="false">IF(AND(L3990&gt;0,M3990=0),"Valid","Invalid")</f>
        <v>Valid</v>
      </c>
      <c r="S3990" s="0" t="str">
        <f aca="false">IF(OR(P3990&gt;1,Q3990&gt;1),"Present","Absent")</f>
        <v>Absent</v>
      </c>
      <c r="T3990" s="63" t="str">
        <f aca="false">IF(OR(AND(P3990&gt;1,P3990&lt;41),AND(Q3990&gt;1,Q3990&lt;41)),"Ct&lt;41","Ct&gt;41")</f>
        <v>Ct&gt;41</v>
      </c>
      <c r="U3990" s="0" t="str">
        <f aca="false">I3990</f>
        <v>Loevfroe</v>
      </c>
      <c r="V3990" s="0" t="str">
        <f aca="false">MID(F3990,10,9)</f>
        <v>DL2018050</v>
      </c>
      <c r="W3990" s="64" t="str">
        <f aca="false">V3990&amp;"_"&amp;U3990&amp;"_"&amp;R3990&amp;"_"&amp;S3990&amp;"_"&amp;T3990</f>
        <v>DL2018050_Loevfroe_Valid_Absent_Ct&gt;41</v>
      </c>
    </row>
    <row r="3991" customFormat="false" ht="14.25" hidden="false" customHeight="false" outlineLevel="0" collapsed="false">
      <c r="A3991" s="0" t="s">
        <v>780</v>
      </c>
      <c r="B3991" s="52" t="s">
        <v>781</v>
      </c>
      <c r="C3991" s="52" t="s">
        <v>747</v>
      </c>
      <c r="D3991" s="53" t="n">
        <v>0.1</v>
      </c>
      <c r="E3991" s="53" t="s">
        <v>748</v>
      </c>
      <c r="F3991" s="0" t="s">
        <v>1384</v>
      </c>
      <c r="G3991" s="0" t="str">
        <f aca="false">LEFT(B3991,2)</f>
        <v>05</v>
      </c>
      <c r="H3991" s="0" t="str">
        <f aca="false">I3991&amp;"_"&amp;G3991&amp;"_"&amp;F3991</f>
        <v>Loevfroe_05_20181129_DL2018050_GlHellerupGym_koersel1</v>
      </c>
      <c r="I3991" s="61" t="str">
        <f aca="false">MID(RIGHT(B3991,LEN(B3991)-3),1,FIND("_",RIGHT(B3991,LEN(B3991)-3))-1)</f>
        <v>Loevfroe</v>
      </c>
      <c r="J3991" s="61" t="str">
        <f aca="false">TRIM(SUBSTITUTE(RIGHT(B3991,FIND(I3991,B3991)+1),"_",""))</f>
        <v>NegK</v>
      </c>
      <c r="K3991" s="0" t="str">
        <f aca="false">IFERROR(VALUE(SUBSTITUTE(E3991,".",",")),E3991)</f>
        <v>No Ct</v>
      </c>
      <c r="L3991" s="61" t="str">
        <f aca="false">IF(J3991="PosK",SUMIFS(K:K,J:J,"PosK",H:H,H3991),"")</f>
        <v/>
      </c>
      <c r="M3991" s="61" t="str">
        <f aca="false">IF(J3991="PosK",SUMIFS(K:K,J:J,"NegK",H:H,H3991),"")</f>
        <v/>
      </c>
      <c r="N3991" s="61" t="str">
        <f aca="false">IF(J3991="PosK",SUMIFS(K:K,J:J,"eDNA",H:H,H3991),"")</f>
        <v/>
      </c>
    </row>
    <row r="3992" customFormat="false" ht="14.25" hidden="false" customHeight="false" outlineLevel="0" collapsed="false">
      <c r="A3992" s="0" t="s">
        <v>782</v>
      </c>
      <c r="B3992" s="52" t="s">
        <v>783</v>
      </c>
      <c r="C3992" s="52" t="s">
        <v>751</v>
      </c>
      <c r="D3992" s="53" t="n">
        <v>0.1</v>
      </c>
      <c r="E3992" s="53" t="s">
        <v>748</v>
      </c>
      <c r="F3992" s="0" t="s">
        <v>1384</v>
      </c>
      <c r="G3992" s="0" t="str">
        <f aca="false">LEFT(B3992,2)</f>
        <v>05</v>
      </c>
      <c r="H3992" s="0" t="str">
        <f aca="false">I3992&amp;"_"&amp;G3992&amp;"_"&amp;F3992</f>
        <v>Loevfroe_05_20181129_DL2018050_GlHellerupGym_koersel1</v>
      </c>
      <c r="I3992" s="61" t="str">
        <f aca="false">MID(RIGHT(B3992,LEN(B3992)-3),1,FIND("_",RIGHT(B3992,LEN(B3992)-3))-1)</f>
        <v>Loevfroe</v>
      </c>
      <c r="J3992" s="61" t="str">
        <f aca="false">TRIM(SUBSTITUTE(RIGHT(B3992,FIND(I3992,B3992)+1),"_",""))</f>
        <v>eDNA</v>
      </c>
      <c r="K3992" s="0" t="str">
        <f aca="false">IFERROR(VALUE(SUBSTITUTE(E3992,".",",")),E3992)</f>
        <v>No Ct</v>
      </c>
      <c r="L3992" s="61" t="str">
        <f aca="false">IF(J3992="PosK",SUMIFS(K:K,J:J,"PosK",H:H,H3992),"")</f>
        <v/>
      </c>
      <c r="M3992" s="61" t="str">
        <f aca="false">IF(J3992="PosK",SUMIFS(K:K,J:J,"NegK",H:H,H3992),"")</f>
        <v/>
      </c>
      <c r="N3992" s="61" t="str">
        <f aca="false">IF(J3992="PosK",SUMIFS(K:K,J:J,"eDNA",H:H,H3992),"")</f>
        <v/>
      </c>
      <c r="Q3992" s="62"/>
    </row>
    <row r="3993" customFormat="false" ht="14.25" hidden="false" customHeight="false" outlineLevel="0" collapsed="false">
      <c r="A3993" s="0" t="s">
        <v>784</v>
      </c>
      <c r="B3993" s="52" t="s">
        <v>783</v>
      </c>
      <c r="C3993" s="52" t="s">
        <v>751</v>
      </c>
      <c r="D3993" s="53" t="n">
        <v>0.1</v>
      </c>
      <c r="E3993" s="53" t="s">
        <v>748</v>
      </c>
      <c r="F3993" s="0" t="s">
        <v>1384</v>
      </c>
      <c r="G3993" s="0" t="str">
        <f aca="false">LEFT(B3993,2)</f>
        <v>05</v>
      </c>
      <c r="H3993" s="0" t="str">
        <f aca="false">I3993&amp;"_"&amp;G3993&amp;"_"&amp;F3993</f>
        <v>Loevfroe_05_20181129_DL2018050_GlHellerupGym_koersel1</v>
      </c>
      <c r="I3993" s="61" t="str">
        <f aca="false">MID(RIGHT(B3993,LEN(B3993)-3),1,FIND("_",RIGHT(B3993,LEN(B3993)-3))-1)</f>
        <v>Loevfroe</v>
      </c>
      <c r="J3993" s="61" t="str">
        <f aca="false">TRIM(SUBSTITUTE(RIGHT(B3993,FIND(I3993,B3993)+1),"_",""))</f>
        <v>eDNA</v>
      </c>
      <c r="K3993" s="0" t="str">
        <f aca="false">IFERROR(VALUE(SUBSTITUTE(E3993,".",",")),E3993)</f>
        <v>No Ct</v>
      </c>
      <c r="L3993" s="61" t="str">
        <f aca="false">IF(J3993="PosK",SUMIFS(K:K,J:J,"PosK",H:H,H3993),"")</f>
        <v/>
      </c>
      <c r="M3993" s="61" t="str">
        <f aca="false">IF(J3993="PosK",SUMIFS(K:K,J:J,"NegK",H:H,H3993),"")</f>
        <v/>
      </c>
      <c r="N3993" s="61" t="str">
        <f aca="false">IF(J3993="PosK",SUMIFS(K:K,J:J,"eDNA",H:H,H3993),"")</f>
        <v/>
      </c>
      <c r="P3993" s="62"/>
      <c r="T3993" s="63"/>
      <c r="W3993" s="64"/>
    </row>
    <row r="3994" customFormat="false" ht="14.25" hidden="false" customHeight="false" outlineLevel="0" collapsed="false">
      <c r="A3994" s="0" t="s">
        <v>786</v>
      </c>
      <c r="B3994" s="52" t="s">
        <v>787</v>
      </c>
      <c r="C3994" s="52" t="s">
        <v>743</v>
      </c>
      <c r="D3994" s="53" t="n">
        <v>0.1</v>
      </c>
      <c r="E3994" s="53" t="n">
        <v>32.47</v>
      </c>
      <c r="F3994" s="0" t="s">
        <v>1384</v>
      </c>
      <c r="G3994" s="0" t="str">
        <f aca="false">LEFT(B3994,2)</f>
        <v>06</v>
      </c>
      <c r="H3994" s="0" t="str">
        <f aca="false">I3994&amp;"_"&amp;G3994&amp;"_"&amp;F3994</f>
        <v>Springfroe_06_20181129_DL2018050_GlHellerupGym_koersel1</v>
      </c>
      <c r="I3994" s="61" t="str">
        <f aca="false">MID(RIGHT(B3994,LEN(B3994)-3),1,FIND("_",RIGHT(B3994,LEN(B3994)-3))-1)</f>
        <v>Springfroe</v>
      </c>
      <c r="J3994" s="61" t="str">
        <f aca="false">TRIM(SUBSTITUTE(RIGHT(B3994,FIND(I3994,B3994)+1),"_",""))</f>
        <v>PosK</v>
      </c>
      <c r="K3994" s="0" t="n">
        <f aca="false">IFERROR(VALUE(SUBSTITUTE(E3994,".",",")),E3994)</f>
        <v>32.47</v>
      </c>
      <c r="L3994" s="61" t="n">
        <f aca="false">IF(J3994="PosK",SUMIFS(K:K,J:J,"PosK",H:H,H3994),"")</f>
        <v>32.47</v>
      </c>
      <c r="M3994" s="61" t="n">
        <f aca="false">IF(J3994="PosK",SUMIFS(K:K,J:J,"NegK",H:H,H3994),"")</f>
        <v>0</v>
      </c>
      <c r="N3994" s="61" t="n">
        <f aca="false">IF(J3994="PosK",SUMIFS(K:K,J:J,"eDNA",H:H,H3994),"")</f>
        <v>0</v>
      </c>
      <c r="P3994" s="62" t="n">
        <f aca="false">IF(K3996="No Ct",0,K3996)</f>
        <v>0</v>
      </c>
      <c r="Q3994" s="62" t="n">
        <f aca="false">IF(K3997="No Ct",0,K3997)</f>
        <v>0</v>
      </c>
      <c r="R3994" s="0" t="str">
        <f aca="false">IF(AND(L3994&gt;0,M3994=0),"Valid","Invalid")</f>
        <v>Valid</v>
      </c>
      <c r="S3994" s="0" t="str">
        <f aca="false">IF(OR(P3994&gt;1,Q3994&gt;1),"Present","Absent")</f>
        <v>Absent</v>
      </c>
      <c r="T3994" s="63" t="str">
        <f aca="false">IF(OR(AND(P3994&gt;1,P3994&lt;41),AND(Q3994&gt;1,Q3994&lt;41)),"Ct&lt;41","Ct&gt;41")</f>
        <v>Ct&gt;41</v>
      </c>
      <c r="U3994" s="0" t="str">
        <f aca="false">I3994</f>
        <v>Springfroe</v>
      </c>
      <c r="V3994" s="0" t="str">
        <f aca="false">MID(F3994,10,9)</f>
        <v>DL2018050</v>
      </c>
      <c r="W3994" s="64" t="str">
        <f aca="false">V3994&amp;"_"&amp;U3994&amp;"_"&amp;R3994&amp;"_"&amp;S3994&amp;"_"&amp;T3994</f>
        <v>DL2018050_Springfroe_Valid_Absent_Ct&gt;41</v>
      </c>
    </row>
    <row r="3995" customFormat="false" ht="14.25" hidden="false" customHeight="false" outlineLevel="0" collapsed="false">
      <c r="A3995" s="0" t="s">
        <v>788</v>
      </c>
      <c r="B3995" s="52" t="s">
        <v>789</v>
      </c>
      <c r="C3995" s="52" t="s">
        <v>747</v>
      </c>
      <c r="D3995" s="53" t="n">
        <v>0.1</v>
      </c>
      <c r="E3995" s="53" t="s">
        <v>748</v>
      </c>
      <c r="F3995" s="0" t="s">
        <v>1384</v>
      </c>
      <c r="G3995" s="0" t="str">
        <f aca="false">LEFT(B3995,2)</f>
        <v>06</v>
      </c>
      <c r="H3995" s="0" t="str">
        <f aca="false">I3995&amp;"_"&amp;G3995&amp;"_"&amp;F3995</f>
        <v>Springfroe_06_20181129_DL2018050_GlHellerupGym_koersel1</v>
      </c>
      <c r="I3995" s="61" t="str">
        <f aca="false">MID(RIGHT(B3995,LEN(B3995)-3),1,FIND("_",RIGHT(B3995,LEN(B3995)-3))-1)</f>
        <v>Springfroe</v>
      </c>
      <c r="J3995" s="61" t="str">
        <f aca="false">TRIM(SUBSTITUTE(RIGHT(B3995,FIND(I3995,B3995)+1),"_",""))</f>
        <v>NegK</v>
      </c>
      <c r="K3995" s="0" t="str">
        <f aca="false">IFERROR(VALUE(SUBSTITUTE(E3995,".",",")),E3995)</f>
        <v>No Ct</v>
      </c>
      <c r="L3995" s="61" t="str">
        <f aca="false">IF(J3995="PosK",SUMIFS(K:K,J:J,"PosK",H:H,H3995),"")</f>
        <v/>
      </c>
      <c r="M3995" s="61" t="str">
        <f aca="false">IF(J3995="PosK",SUMIFS(K:K,J:J,"NegK",H:H,H3995),"")</f>
        <v/>
      </c>
      <c r="N3995" s="61" t="str">
        <f aca="false">IF(J3995="PosK",SUMIFS(K:K,J:J,"eDNA",H:H,H3995),"")</f>
        <v/>
      </c>
    </row>
    <row r="3996" customFormat="false" ht="14.25" hidden="false" customHeight="false" outlineLevel="0" collapsed="false">
      <c r="A3996" s="0" t="s">
        <v>790</v>
      </c>
      <c r="B3996" s="52" t="s">
        <v>791</v>
      </c>
      <c r="C3996" s="52" t="s">
        <v>751</v>
      </c>
      <c r="D3996" s="53" t="n">
        <v>0.1</v>
      </c>
      <c r="E3996" s="53" t="s">
        <v>748</v>
      </c>
      <c r="F3996" s="0" t="s">
        <v>1384</v>
      </c>
      <c r="G3996" s="0" t="str">
        <f aca="false">LEFT(B3996,2)</f>
        <v>06</v>
      </c>
      <c r="H3996" s="0" t="str">
        <f aca="false">I3996&amp;"_"&amp;G3996&amp;"_"&amp;F3996</f>
        <v>Springfroe_06_20181129_DL2018050_GlHellerupGym_koersel1</v>
      </c>
      <c r="I3996" s="61" t="str">
        <f aca="false">MID(RIGHT(B3996,LEN(B3996)-3),1,FIND("_",RIGHT(B3996,LEN(B3996)-3))-1)</f>
        <v>Springfroe</v>
      </c>
      <c r="J3996" s="61" t="str">
        <f aca="false">TRIM(SUBSTITUTE(RIGHT(B3996,FIND(I3996,B3996)+1),"_",""))</f>
        <v>eDNA</v>
      </c>
      <c r="K3996" s="0" t="str">
        <f aca="false">IFERROR(VALUE(SUBSTITUTE(E3996,".",",")),E3996)</f>
        <v>No Ct</v>
      </c>
      <c r="L3996" s="61" t="str">
        <f aca="false">IF(J3996="PosK",SUMIFS(K:K,J:J,"PosK",H:H,H3996),"")</f>
        <v/>
      </c>
      <c r="M3996" s="61" t="str">
        <f aca="false">IF(J3996="PosK",SUMIFS(K:K,J:J,"NegK",H:H,H3996),"")</f>
        <v/>
      </c>
      <c r="N3996" s="61" t="str">
        <f aca="false">IF(J3996="PosK",SUMIFS(K:K,J:J,"eDNA",H:H,H3996),"")</f>
        <v/>
      </c>
      <c r="Q3996" s="62"/>
    </row>
    <row r="3997" customFormat="false" ht="14.25" hidden="false" customHeight="false" outlineLevel="0" collapsed="false">
      <c r="A3997" s="0" t="s">
        <v>792</v>
      </c>
      <c r="B3997" s="52" t="s">
        <v>791</v>
      </c>
      <c r="C3997" s="52" t="s">
        <v>751</v>
      </c>
      <c r="D3997" s="53" t="n">
        <v>0.1</v>
      </c>
      <c r="E3997" s="53" t="s">
        <v>748</v>
      </c>
      <c r="F3997" s="0" t="s">
        <v>1384</v>
      </c>
      <c r="G3997" s="0" t="str">
        <f aca="false">LEFT(B3997,2)</f>
        <v>06</v>
      </c>
      <c r="H3997" s="0" t="str">
        <f aca="false">I3997&amp;"_"&amp;G3997&amp;"_"&amp;F3997</f>
        <v>Springfroe_06_20181129_DL2018050_GlHellerupGym_koersel1</v>
      </c>
      <c r="I3997" s="61" t="str">
        <f aca="false">MID(RIGHT(B3997,LEN(B3997)-3),1,FIND("_",RIGHT(B3997,LEN(B3997)-3))-1)</f>
        <v>Springfroe</v>
      </c>
      <c r="J3997" s="61" t="str">
        <f aca="false">TRIM(SUBSTITUTE(RIGHT(B3997,FIND(I3997,B3997)+1),"_",""))</f>
        <v>eDNA</v>
      </c>
      <c r="K3997" s="0" t="str">
        <f aca="false">IFERROR(VALUE(SUBSTITUTE(E3997,".",",")),E3997)</f>
        <v>No Ct</v>
      </c>
      <c r="L3997" s="61" t="str">
        <f aca="false">IF(J3997="PosK",SUMIFS(K:K,J:J,"PosK",H:H,H3997),"")</f>
        <v/>
      </c>
      <c r="M3997" s="61" t="str">
        <f aca="false">IF(J3997="PosK",SUMIFS(K:K,J:J,"NegK",H:H,H3997),"")</f>
        <v/>
      </c>
      <c r="N3997" s="61" t="str">
        <f aca="false">IF(J3997="PosK",SUMIFS(K:K,J:J,"eDNA",H:H,H3997),"")</f>
        <v/>
      </c>
      <c r="P3997" s="62"/>
      <c r="T3997" s="63"/>
      <c r="W3997" s="64"/>
    </row>
    <row r="3998" customFormat="false" ht="14.25" hidden="false" customHeight="false" outlineLevel="0" collapsed="false">
      <c r="A3998" s="0" t="s">
        <v>794</v>
      </c>
      <c r="B3998" s="52" t="s">
        <v>960</v>
      </c>
      <c r="C3998" s="52" t="s">
        <v>743</v>
      </c>
      <c r="D3998" s="53" t="n">
        <v>0.1</v>
      </c>
      <c r="E3998" s="53" t="n">
        <v>33.36</v>
      </c>
      <c r="F3998" s="0" t="s">
        <v>1384</v>
      </c>
      <c r="G3998" s="0" t="str">
        <f aca="false">LEFT(B3998,2)</f>
        <v>07</v>
      </c>
      <c r="H3998" s="0" t="str">
        <f aca="false">I3998&amp;"_"&amp;G3998&amp;"_"&amp;F3998</f>
        <v>Springfroe_07_20181129_DL2018050_GlHellerupGym_koersel1</v>
      </c>
      <c r="I3998" s="61" t="str">
        <f aca="false">MID(RIGHT(B3998,LEN(B3998)-3),1,FIND("_",RIGHT(B3998,LEN(B3998)-3))-1)</f>
        <v>Springfroe</v>
      </c>
      <c r="J3998" s="61" t="str">
        <f aca="false">TRIM(SUBSTITUTE(RIGHT(B3998,FIND(I3998,B3998)+1),"_",""))</f>
        <v>PosK</v>
      </c>
      <c r="K3998" s="0" t="n">
        <f aca="false">IFERROR(VALUE(SUBSTITUTE(E3998,".",",")),E3998)</f>
        <v>33.36</v>
      </c>
      <c r="L3998" s="61" t="n">
        <f aca="false">IF(J3998="PosK",SUMIFS(K:K,J:J,"PosK",H:H,H3998),"")</f>
        <v>33.36</v>
      </c>
      <c r="M3998" s="61" t="n">
        <f aca="false">IF(J3998="PosK",SUMIFS(K:K,J:J,"NegK",H:H,H3998),"")</f>
        <v>0</v>
      </c>
      <c r="N3998" s="61" t="n">
        <f aca="false">IF(J3998="PosK",SUMIFS(K:K,J:J,"eDNA",H:H,H3998),"")</f>
        <v>0</v>
      </c>
      <c r="P3998" s="62" t="n">
        <f aca="false">IF(K4000="No Ct",0,K4000)</f>
        <v>0</v>
      </c>
      <c r="Q3998" s="62" t="n">
        <f aca="false">IF(K4001="No Ct",0,K4001)</f>
        <v>0</v>
      </c>
      <c r="R3998" s="0" t="str">
        <f aca="false">IF(AND(L3998&gt;0,M3998=0),"Valid","Invalid")</f>
        <v>Valid</v>
      </c>
      <c r="S3998" s="0" t="str">
        <f aca="false">IF(OR(P3998&gt;1,Q3998&gt;1),"Present","Absent")</f>
        <v>Absent</v>
      </c>
      <c r="T3998" s="63" t="str">
        <f aca="false">IF(OR(AND(P3998&gt;1,P3998&lt;41),AND(Q3998&gt;1,Q3998&lt;41)),"Ct&lt;41","Ct&gt;41")</f>
        <v>Ct&gt;41</v>
      </c>
      <c r="U3998" s="0" t="str">
        <f aca="false">I3998</f>
        <v>Springfroe</v>
      </c>
      <c r="V3998" s="0" t="str">
        <f aca="false">MID(F3998,10,9)</f>
        <v>DL2018050</v>
      </c>
      <c r="W3998" s="64" t="str">
        <f aca="false">V3998&amp;"_"&amp;U3998&amp;"_"&amp;R3998&amp;"_"&amp;S3998&amp;"_"&amp;T3998</f>
        <v>DL2018050_Springfroe_Valid_Absent_Ct&gt;41</v>
      </c>
    </row>
    <row r="3999" customFormat="false" ht="14.25" hidden="false" customHeight="false" outlineLevel="0" collapsed="false">
      <c r="A3999" s="0" t="s">
        <v>796</v>
      </c>
      <c r="B3999" s="52" t="s">
        <v>961</v>
      </c>
      <c r="C3999" s="52" t="s">
        <v>747</v>
      </c>
      <c r="D3999" s="53" t="n">
        <v>0.1</v>
      </c>
      <c r="E3999" s="53" t="s">
        <v>748</v>
      </c>
      <c r="F3999" s="0" t="s">
        <v>1384</v>
      </c>
      <c r="G3999" s="0" t="str">
        <f aca="false">LEFT(B3999,2)</f>
        <v>07</v>
      </c>
      <c r="H3999" s="0" t="str">
        <f aca="false">I3999&amp;"_"&amp;G3999&amp;"_"&amp;F3999</f>
        <v>Springfroe_07_20181129_DL2018050_GlHellerupGym_koersel1</v>
      </c>
      <c r="I3999" s="61" t="str">
        <f aca="false">MID(RIGHT(B3999,LEN(B3999)-3),1,FIND("_",RIGHT(B3999,LEN(B3999)-3))-1)</f>
        <v>Springfroe</v>
      </c>
      <c r="J3999" s="61" t="str">
        <f aca="false">TRIM(SUBSTITUTE(RIGHT(B3999,FIND(I3999,B3999)+1),"_",""))</f>
        <v>NegK</v>
      </c>
      <c r="K3999" s="0" t="str">
        <f aca="false">IFERROR(VALUE(SUBSTITUTE(E3999,".",",")),E3999)</f>
        <v>No Ct</v>
      </c>
      <c r="L3999" s="61" t="str">
        <f aca="false">IF(J3999="PosK",SUMIFS(K:K,J:J,"PosK",H:H,H3999),"")</f>
        <v/>
      </c>
      <c r="M3999" s="61" t="str">
        <f aca="false">IF(J3999="PosK",SUMIFS(K:K,J:J,"NegK",H:H,H3999),"")</f>
        <v/>
      </c>
      <c r="N3999" s="61" t="str">
        <f aca="false">IF(J3999="PosK",SUMIFS(K:K,J:J,"eDNA",H:H,H3999),"")</f>
        <v/>
      </c>
    </row>
    <row r="4000" customFormat="false" ht="14.25" hidden="false" customHeight="false" outlineLevel="0" collapsed="false">
      <c r="A4000" s="0" t="s">
        <v>798</v>
      </c>
      <c r="B4000" s="52" t="s">
        <v>962</v>
      </c>
      <c r="C4000" s="52" t="s">
        <v>751</v>
      </c>
      <c r="D4000" s="53" t="n">
        <v>0.1</v>
      </c>
      <c r="E4000" s="53" t="s">
        <v>748</v>
      </c>
      <c r="F4000" s="0" t="s">
        <v>1384</v>
      </c>
      <c r="G4000" s="0" t="str">
        <f aca="false">LEFT(B4000,2)</f>
        <v>07</v>
      </c>
      <c r="H4000" s="0" t="str">
        <f aca="false">I4000&amp;"_"&amp;G4000&amp;"_"&amp;F4000</f>
        <v>Springfroe_07_20181129_DL2018050_GlHellerupGym_koersel1</v>
      </c>
      <c r="I4000" s="61" t="str">
        <f aca="false">MID(RIGHT(B4000,LEN(B4000)-3),1,FIND("_",RIGHT(B4000,LEN(B4000)-3))-1)</f>
        <v>Springfroe</v>
      </c>
      <c r="J4000" s="61" t="str">
        <f aca="false">TRIM(SUBSTITUTE(RIGHT(B4000,FIND(I4000,B4000)+1),"_",""))</f>
        <v>eDNA</v>
      </c>
      <c r="K4000" s="0" t="str">
        <f aca="false">IFERROR(VALUE(SUBSTITUTE(E4000,".",",")),E4000)</f>
        <v>No Ct</v>
      </c>
      <c r="L4000" s="61" t="str">
        <f aca="false">IF(J4000="PosK",SUMIFS(K:K,J:J,"PosK",H:H,H4000),"")</f>
        <v/>
      </c>
      <c r="M4000" s="61" t="str">
        <f aca="false">IF(J4000="PosK",SUMIFS(K:K,J:J,"NegK",H:H,H4000),"")</f>
        <v/>
      </c>
      <c r="N4000" s="61" t="str">
        <f aca="false">IF(J4000="PosK",SUMIFS(K:K,J:J,"eDNA",H:H,H4000),"")</f>
        <v/>
      </c>
      <c r="Q4000" s="62"/>
    </row>
    <row r="4001" customFormat="false" ht="14.25" hidden="false" customHeight="false" outlineLevel="0" collapsed="false">
      <c r="A4001" s="0" t="s">
        <v>800</v>
      </c>
      <c r="B4001" s="52" t="s">
        <v>962</v>
      </c>
      <c r="C4001" s="52" t="s">
        <v>751</v>
      </c>
      <c r="D4001" s="53" t="n">
        <v>0.1</v>
      </c>
      <c r="E4001" s="53" t="s">
        <v>748</v>
      </c>
      <c r="F4001" s="0" t="s">
        <v>1384</v>
      </c>
      <c r="G4001" s="0" t="str">
        <f aca="false">LEFT(B4001,2)</f>
        <v>07</v>
      </c>
      <c r="H4001" s="0" t="str">
        <f aca="false">I4001&amp;"_"&amp;G4001&amp;"_"&amp;F4001</f>
        <v>Springfroe_07_20181129_DL2018050_GlHellerupGym_koersel1</v>
      </c>
      <c r="I4001" s="61" t="str">
        <f aca="false">MID(RIGHT(B4001,LEN(B4001)-3),1,FIND("_",RIGHT(B4001,LEN(B4001)-3))-1)</f>
        <v>Springfroe</v>
      </c>
      <c r="J4001" s="61" t="str">
        <f aca="false">TRIM(SUBSTITUTE(RIGHT(B4001,FIND(I4001,B4001)+1),"_",""))</f>
        <v>eDNA</v>
      </c>
      <c r="K4001" s="0" t="str">
        <f aca="false">IFERROR(VALUE(SUBSTITUTE(E4001,".",",")),E4001)</f>
        <v>No Ct</v>
      </c>
      <c r="L4001" s="61" t="str">
        <f aca="false">IF(J4001="PosK",SUMIFS(K:K,J:J,"PosK",H:H,H4001),"")</f>
        <v/>
      </c>
      <c r="M4001" s="61" t="str">
        <f aca="false">IF(J4001="PosK",SUMIFS(K:K,J:J,"NegK",H:H,H4001),"")</f>
        <v/>
      </c>
      <c r="N4001" s="61" t="str">
        <f aca="false">IF(J4001="PosK",SUMIFS(K:K,J:J,"eDNA",H:H,H4001),"")</f>
        <v/>
      </c>
      <c r="P4001" s="62"/>
      <c r="T4001" s="63"/>
      <c r="W4001" s="64"/>
    </row>
    <row r="4002" customFormat="false" ht="14.25" hidden="false" customHeight="false" outlineLevel="0" collapsed="false">
      <c r="A4002" s="0" t="s">
        <v>802</v>
      </c>
      <c r="B4002" s="52" t="s">
        <v>964</v>
      </c>
      <c r="C4002" s="52" t="s">
        <v>743</v>
      </c>
      <c r="D4002" s="53" t="n">
        <v>0.1</v>
      </c>
      <c r="E4002" s="53" t="s">
        <v>748</v>
      </c>
      <c r="F4002" s="0" t="s">
        <v>1384</v>
      </c>
      <c r="G4002" s="0" t="str">
        <f aca="false">LEFT(B4002,2)</f>
        <v>08</v>
      </c>
      <c r="H4002" s="0" t="str">
        <f aca="false">I4002&amp;"_"&amp;G4002&amp;"_"&amp;F4002</f>
        <v>Klokkefroe_08_20181129_DL2018050_GlHellerupGym_koersel1</v>
      </c>
      <c r="I4002" s="61" t="str">
        <f aca="false">MID(RIGHT(B4002,LEN(B4002)-3),1,FIND("_",RIGHT(B4002,LEN(B4002)-3))-1)</f>
        <v>Klokkefroe</v>
      </c>
      <c r="J4002" s="61" t="str">
        <f aca="false">TRIM(SUBSTITUTE(RIGHT(B4002,FIND(I4002,B4002)+1),"_",""))</f>
        <v>PosK</v>
      </c>
      <c r="K4002" s="0" t="str">
        <f aca="false">IFERROR(VALUE(SUBSTITUTE(E4002,".",",")),E4002)</f>
        <v>No Ct</v>
      </c>
      <c r="L4002" s="61" t="n">
        <f aca="false">IF(J4002="PosK",SUMIFS(K:K,J:J,"PosK",H:H,H4002),"")</f>
        <v>0</v>
      </c>
      <c r="M4002" s="61" t="n">
        <f aca="false">IF(J4002="PosK",SUMIFS(K:K,J:J,"NegK",H:H,H4002),"")</f>
        <v>0</v>
      </c>
      <c r="N4002" s="61" t="n">
        <f aca="false">IF(J4002="PosK",SUMIFS(K:K,J:J,"eDNA",H:H,H4002),"")</f>
        <v>27.51</v>
      </c>
      <c r="P4002" s="62" t="n">
        <f aca="false">IF(K4004="No Ct",0,K4004)</f>
        <v>0</v>
      </c>
      <c r="Q4002" s="62" t="n">
        <f aca="false">IF(K4005="No Ct",0,K4005)</f>
        <v>27.51</v>
      </c>
      <c r="R4002" s="0" t="str">
        <f aca="false">IF(AND(L4002&gt;0,M4002=0),"Valid","Invalid")</f>
        <v>Invalid</v>
      </c>
      <c r="S4002" s="0" t="str">
        <f aca="false">IF(OR(P4002&gt;1,Q4002&gt;1),"Present","Absent")</f>
        <v>Present</v>
      </c>
      <c r="T4002" s="63" t="str">
        <f aca="false">IF(OR(AND(P4002&gt;1,P4002&lt;41),AND(Q4002&gt;1,Q4002&lt;41)),"Ct&lt;41","Ct&gt;41")</f>
        <v>Ct&lt;41</v>
      </c>
      <c r="U4002" s="0" t="str">
        <f aca="false">I4002</f>
        <v>Klokkefroe</v>
      </c>
      <c r="V4002" s="0" t="str">
        <f aca="false">MID(F4002,10,9)</f>
        <v>DL2018050</v>
      </c>
      <c r="W4002" s="64" t="str">
        <f aca="false">V4002&amp;"_"&amp;U4002&amp;"_"&amp;R4002&amp;"_"&amp;S4002&amp;"_"&amp;T4002</f>
        <v>DL2018050_Klokkefroe_Invalid_Present_Ct&lt;41</v>
      </c>
    </row>
    <row r="4003" customFormat="false" ht="14.25" hidden="false" customHeight="false" outlineLevel="0" collapsed="false">
      <c r="A4003" s="0" t="s">
        <v>804</v>
      </c>
      <c r="B4003" s="52" t="s">
        <v>965</v>
      </c>
      <c r="C4003" s="52" t="s">
        <v>747</v>
      </c>
      <c r="D4003" s="53" t="n">
        <v>0.1</v>
      </c>
      <c r="E4003" s="53" t="s">
        <v>748</v>
      </c>
      <c r="F4003" s="0" t="s">
        <v>1384</v>
      </c>
      <c r="G4003" s="0" t="str">
        <f aca="false">LEFT(B4003,2)</f>
        <v>08</v>
      </c>
      <c r="H4003" s="0" t="str">
        <f aca="false">I4003&amp;"_"&amp;G4003&amp;"_"&amp;F4003</f>
        <v>Klokkefroe_08_20181129_DL2018050_GlHellerupGym_koersel1</v>
      </c>
      <c r="I4003" s="61" t="str">
        <f aca="false">MID(RIGHT(B4003,LEN(B4003)-3),1,FIND("_",RIGHT(B4003,LEN(B4003)-3))-1)</f>
        <v>Klokkefroe</v>
      </c>
      <c r="J4003" s="61" t="str">
        <f aca="false">TRIM(SUBSTITUTE(RIGHT(B4003,FIND(I4003,B4003)+1),"_",""))</f>
        <v>NegK</v>
      </c>
      <c r="K4003" s="0" t="str">
        <f aca="false">IFERROR(VALUE(SUBSTITUTE(E4003,".",",")),E4003)</f>
        <v>No Ct</v>
      </c>
      <c r="L4003" s="61" t="str">
        <f aca="false">IF(J4003="PosK",SUMIFS(K:K,J:J,"PosK",H:H,H4003),"")</f>
        <v/>
      </c>
      <c r="M4003" s="61" t="str">
        <f aca="false">IF(J4003="PosK",SUMIFS(K:K,J:J,"NegK",H:H,H4003),"")</f>
        <v/>
      </c>
      <c r="N4003" s="61" t="str">
        <f aca="false">IF(J4003="PosK",SUMIFS(K:K,J:J,"eDNA",H:H,H4003),"")</f>
        <v/>
      </c>
    </row>
    <row r="4004" customFormat="false" ht="14.25" hidden="false" customHeight="false" outlineLevel="0" collapsed="false">
      <c r="A4004" s="0" t="s">
        <v>806</v>
      </c>
      <c r="B4004" s="52" t="s">
        <v>966</v>
      </c>
      <c r="C4004" s="52" t="s">
        <v>751</v>
      </c>
      <c r="D4004" s="53" t="n">
        <v>0.1</v>
      </c>
      <c r="E4004" s="53" t="s">
        <v>748</v>
      </c>
      <c r="F4004" s="0" t="s">
        <v>1384</v>
      </c>
      <c r="G4004" s="0" t="str">
        <f aca="false">LEFT(B4004,2)</f>
        <v>08</v>
      </c>
      <c r="H4004" s="0" t="str">
        <f aca="false">I4004&amp;"_"&amp;G4004&amp;"_"&amp;F4004</f>
        <v>Klokkefroe_08_20181129_DL2018050_GlHellerupGym_koersel1</v>
      </c>
      <c r="I4004" s="61" t="str">
        <f aca="false">MID(RIGHT(B4004,LEN(B4004)-3),1,FIND("_",RIGHT(B4004,LEN(B4004)-3))-1)</f>
        <v>Klokkefroe</v>
      </c>
      <c r="J4004" s="61" t="str">
        <f aca="false">TRIM(SUBSTITUTE(RIGHT(B4004,FIND(I4004,B4004)+1),"_",""))</f>
        <v>eDNA</v>
      </c>
      <c r="K4004" s="0" t="str">
        <f aca="false">IFERROR(VALUE(SUBSTITUTE(E4004,".",",")),E4004)</f>
        <v>No Ct</v>
      </c>
      <c r="L4004" s="61" t="str">
        <f aca="false">IF(J4004="PosK",SUMIFS(K:K,J:J,"PosK",H:H,H4004),"")</f>
        <v/>
      </c>
      <c r="M4004" s="61" t="str">
        <f aca="false">IF(J4004="PosK",SUMIFS(K:K,J:J,"NegK",H:H,H4004),"")</f>
        <v/>
      </c>
      <c r="N4004" s="61" t="str">
        <f aca="false">IF(J4004="PosK",SUMIFS(K:K,J:J,"eDNA",H:H,H4004),"")</f>
        <v/>
      </c>
      <c r="Q4004" s="62"/>
    </row>
    <row r="4005" customFormat="false" ht="14.25" hidden="false" customHeight="false" outlineLevel="0" collapsed="false">
      <c r="A4005" s="0" t="s">
        <v>808</v>
      </c>
      <c r="B4005" s="52" t="s">
        <v>966</v>
      </c>
      <c r="C4005" s="52" t="s">
        <v>751</v>
      </c>
      <c r="D4005" s="53" t="n">
        <v>0.1</v>
      </c>
      <c r="E4005" s="53" t="n">
        <v>27.51</v>
      </c>
      <c r="F4005" s="0" t="s">
        <v>1384</v>
      </c>
      <c r="G4005" s="0" t="str">
        <f aca="false">LEFT(B4005,2)</f>
        <v>08</v>
      </c>
      <c r="H4005" s="0" t="str">
        <f aca="false">I4005&amp;"_"&amp;G4005&amp;"_"&amp;F4005</f>
        <v>Klokkefroe_08_20181129_DL2018050_GlHellerupGym_koersel1</v>
      </c>
      <c r="I4005" s="61" t="str">
        <f aca="false">MID(RIGHT(B4005,LEN(B4005)-3),1,FIND("_",RIGHT(B4005,LEN(B4005)-3))-1)</f>
        <v>Klokkefroe</v>
      </c>
      <c r="J4005" s="61" t="str">
        <f aca="false">TRIM(SUBSTITUTE(RIGHT(B4005,FIND(I4005,B4005)+1),"_",""))</f>
        <v>eDNA</v>
      </c>
      <c r="K4005" s="0" t="n">
        <f aca="false">IFERROR(VALUE(SUBSTITUTE(E4005,".",",")),E4005)</f>
        <v>27.51</v>
      </c>
      <c r="L4005" s="61" t="str">
        <f aca="false">IF(J4005="PosK",SUMIFS(K:K,J:J,"PosK",H:H,H4005),"")</f>
        <v/>
      </c>
      <c r="M4005" s="61" t="str">
        <f aca="false">IF(J4005="PosK",SUMIFS(K:K,J:J,"NegK",H:H,H4005),"")</f>
        <v/>
      </c>
      <c r="N4005" s="61" t="str">
        <f aca="false">IF(J4005="PosK",SUMIFS(K:K,J:J,"eDNA",H:H,H4005),"")</f>
        <v/>
      </c>
      <c r="P4005" s="62"/>
      <c r="T4005" s="63"/>
      <c r="W4005" s="64"/>
    </row>
    <row r="4006" customFormat="false" ht="14.25" hidden="false" customHeight="false" outlineLevel="0" collapsed="false">
      <c r="A4006" s="0" t="s">
        <v>810</v>
      </c>
      <c r="B4006" s="52" t="s">
        <v>968</v>
      </c>
      <c r="C4006" s="52" t="s">
        <v>743</v>
      </c>
      <c r="D4006" s="53" t="n">
        <v>0.1</v>
      </c>
      <c r="E4006" s="53" t="s">
        <v>748</v>
      </c>
      <c r="F4006" s="0" t="s">
        <v>1384</v>
      </c>
      <c r="G4006" s="0" t="str">
        <f aca="false">LEFT(B4006,2)</f>
        <v>09</v>
      </c>
      <c r="H4006" s="0" t="str">
        <f aca="false">I4006&amp;"_"&amp;G4006&amp;"_"&amp;F4006</f>
        <v>Skrubtudse_09_20181129_DL2018050_GlHellerupGym_koersel1</v>
      </c>
      <c r="I4006" s="61" t="str">
        <f aca="false">MID(RIGHT(B4006,LEN(B4006)-3),1,FIND("_",RIGHT(B4006,LEN(B4006)-3))-1)</f>
        <v>Skrubtudse</v>
      </c>
      <c r="J4006" s="61" t="str">
        <f aca="false">TRIM(SUBSTITUTE(RIGHT(B4006,FIND(I4006,B4006)+1),"_",""))</f>
        <v>PosK</v>
      </c>
      <c r="K4006" s="0" t="str">
        <f aca="false">IFERROR(VALUE(SUBSTITUTE(E4006,".",",")),E4006)</f>
        <v>No Ct</v>
      </c>
      <c r="L4006" s="61" t="n">
        <f aca="false">IF(J4006="PosK",SUMIFS(K:K,J:J,"PosK",H:H,H4006),"")</f>
        <v>0</v>
      </c>
      <c r="M4006" s="61" t="n">
        <f aca="false">IF(J4006="PosK",SUMIFS(K:K,J:J,"NegK",H:H,H4006),"")</f>
        <v>0</v>
      </c>
      <c r="N4006" s="61" t="n">
        <f aca="false">IF(J4006="PosK",SUMIFS(K:K,J:J,"eDNA",H:H,H4006),"")</f>
        <v>68.86</v>
      </c>
      <c r="P4006" s="62" t="n">
        <f aca="false">IF(K4008="No Ct",0,K4008)</f>
        <v>35.3</v>
      </c>
      <c r="Q4006" s="62" t="n">
        <f aca="false">IF(K4009="No Ct",0,K4009)</f>
        <v>33.56</v>
      </c>
      <c r="R4006" s="0" t="str">
        <f aca="false">IF(AND(L4006&gt;0,M4006=0),"Valid","Invalid")</f>
        <v>Invalid</v>
      </c>
      <c r="S4006" s="0" t="str">
        <f aca="false">IF(OR(P4006&gt;1,Q4006&gt;1),"Present","Absent")</f>
        <v>Present</v>
      </c>
      <c r="T4006" s="63" t="str">
        <f aca="false">IF(OR(AND(P4006&gt;1,P4006&lt;41),AND(Q4006&gt;1,Q4006&lt;41)),"Ct&lt;41","Ct&gt;41")</f>
        <v>Ct&lt;41</v>
      </c>
      <c r="U4006" s="0" t="str">
        <f aca="false">I4006</f>
        <v>Skrubtudse</v>
      </c>
      <c r="V4006" s="0" t="str">
        <f aca="false">MID(F4006,10,9)</f>
        <v>DL2018050</v>
      </c>
      <c r="W4006" s="64" t="str">
        <f aca="false">V4006&amp;"_"&amp;U4006&amp;"_"&amp;R4006&amp;"_"&amp;S4006&amp;"_"&amp;T4006</f>
        <v>DL2018050_Skrubtudse_Invalid_Present_Ct&lt;41</v>
      </c>
    </row>
    <row r="4007" customFormat="false" ht="14.25" hidden="false" customHeight="false" outlineLevel="0" collapsed="false">
      <c r="A4007" s="0" t="s">
        <v>812</v>
      </c>
      <c r="B4007" s="52" t="s">
        <v>969</v>
      </c>
      <c r="C4007" s="52" t="s">
        <v>747</v>
      </c>
      <c r="D4007" s="53" t="n">
        <v>0.1</v>
      </c>
      <c r="E4007" s="53" t="s">
        <v>748</v>
      </c>
      <c r="F4007" s="0" t="s">
        <v>1384</v>
      </c>
      <c r="G4007" s="0" t="str">
        <f aca="false">LEFT(B4007,2)</f>
        <v>09</v>
      </c>
      <c r="H4007" s="0" t="str">
        <f aca="false">I4007&amp;"_"&amp;G4007&amp;"_"&amp;F4007</f>
        <v>Skrubtudse_09_20181129_DL2018050_GlHellerupGym_koersel1</v>
      </c>
      <c r="I4007" s="61" t="str">
        <f aca="false">MID(RIGHT(B4007,LEN(B4007)-3),1,FIND("_",RIGHT(B4007,LEN(B4007)-3))-1)</f>
        <v>Skrubtudse</v>
      </c>
      <c r="J4007" s="61" t="str">
        <f aca="false">TRIM(SUBSTITUTE(RIGHT(B4007,FIND(I4007,B4007)+1),"_",""))</f>
        <v>NegK</v>
      </c>
      <c r="K4007" s="0" t="str">
        <f aca="false">IFERROR(VALUE(SUBSTITUTE(E4007,".",",")),E4007)</f>
        <v>No Ct</v>
      </c>
      <c r="L4007" s="61" t="str">
        <f aca="false">IF(J4007="PosK",SUMIFS(K:K,J:J,"PosK",H:H,H4007),"")</f>
        <v/>
      </c>
      <c r="M4007" s="61" t="str">
        <f aca="false">IF(J4007="PosK",SUMIFS(K:K,J:J,"NegK",H:H,H4007),"")</f>
        <v/>
      </c>
      <c r="N4007" s="61" t="str">
        <f aca="false">IF(J4007="PosK",SUMIFS(K:K,J:J,"eDNA",H:H,H4007),"")</f>
        <v/>
      </c>
    </row>
    <row r="4008" customFormat="false" ht="14.25" hidden="false" customHeight="false" outlineLevel="0" collapsed="false">
      <c r="A4008" s="0" t="s">
        <v>814</v>
      </c>
      <c r="B4008" s="52" t="s">
        <v>970</v>
      </c>
      <c r="C4008" s="52" t="s">
        <v>751</v>
      </c>
      <c r="D4008" s="53" t="n">
        <v>0.1</v>
      </c>
      <c r="E4008" s="53" t="n">
        <v>35.3</v>
      </c>
      <c r="F4008" s="0" t="s">
        <v>1384</v>
      </c>
      <c r="G4008" s="0" t="str">
        <f aca="false">LEFT(B4008,2)</f>
        <v>09</v>
      </c>
      <c r="H4008" s="0" t="str">
        <f aca="false">I4008&amp;"_"&amp;G4008&amp;"_"&amp;F4008</f>
        <v>Skrubtudse_09_20181129_DL2018050_GlHellerupGym_koersel1</v>
      </c>
      <c r="I4008" s="61" t="str">
        <f aca="false">MID(RIGHT(B4008,LEN(B4008)-3),1,FIND("_",RIGHT(B4008,LEN(B4008)-3))-1)</f>
        <v>Skrubtudse</v>
      </c>
      <c r="J4008" s="61" t="str">
        <f aca="false">TRIM(SUBSTITUTE(RIGHT(B4008,FIND(I4008,B4008)+1),"_",""))</f>
        <v>eDNA</v>
      </c>
      <c r="K4008" s="0" t="n">
        <f aca="false">IFERROR(VALUE(SUBSTITUTE(E4008,".",",")),E4008)</f>
        <v>35.3</v>
      </c>
      <c r="L4008" s="61" t="str">
        <f aca="false">IF(J4008="PosK",SUMIFS(K:K,J:J,"PosK",H:H,H4008),"")</f>
        <v/>
      </c>
      <c r="M4008" s="61" t="str">
        <f aca="false">IF(J4008="PosK",SUMIFS(K:K,J:J,"NegK",H:H,H4008),"")</f>
        <v/>
      </c>
      <c r="N4008" s="61" t="str">
        <f aca="false">IF(J4008="PosK",SUMIFS(K:K,J:J,"eDNA",H:H,H4008),"")</f>
        <v/>
      </c>
      <c r="Q4008" s="62"/>
    </row>
    <row r="4009" customFormat="false" ht="14.25" hidden="false" customHeight="false" outlineLevel="0" collapsed="false">
      <c r="A4009" s="0" t="s">
        <v>816</v>
      </c>
      <c r="B4009" s="52" t="s">
        <v>970</v>
      </c>
      <c r="C4009" s="52" t="s">
        <v>751</v>
      </c>
      <c r="D4009" s="53" t="n">
        <v>0.1</v>
      </c>
      <c r="E4009" s="53" t="n">
        <v>33.56</v>
      </c>
      <c r="F4009" s="0" t="s">
        <v>1384</v>
      </c>
      <c r="G4009" s="0" t="str">
        <f aca="false">LEFT(B4009,2)</f>
        <v>09</v>
      </c>
      <c r="H4009" s="0" t="str">
        <f aca="false">I4009&amp;"_"&amp;G4009&amp;"_"&amp;F4009</f>
        <v>Skrubtudse_09_20181129_DL2018050_GlHellerupGym_koersel1</v>
      </c>
      <c r="I4009" s="61" t="str">
        <f aca="false">MID(RIGHT(B4009,LEN(B4009)-3),1,FIND("_",RIGHT(B4009,LEN(B4009)-3))-1)</f>
        <v>Skrubtudse</v>
      </c>
      <c r="J4009" s="61" t="str">
        <f aca="false">TRIM(SUBSTITUTE(RIGHT(B4009,FIND(I4009,B4009)+1),"_",""))</f>
        <v>eDNA</v>
      </c>
      <c r="K4009" s="0" t="n">
        <f aca="false">IFERROR(VALUE(SUBSTITUTE(E4009,".",",")),E4009)</f>
        <v>33.56</v>
      </c>
      <c r="L4009" s="61" t="str">
        <f aca="false">IF(J4009="PosK",SUMIFS(K:K,J:J,"PosK",H:H,H4009),"")</f>
        <v/>
      </c>
      <c r="M4009" s="61" t="str">
        <f aca="false">IF(J4009="PosK",SUMIFS(K:K,J:J,"NegK",H:H,H4009),"")</f>
        <v/>
      </c>
      <c r="N4009" s="61" t="str">
        <f aca="false">IF(J4009="PosK",SUMIFS(K:K,J:J,"eDNA",H:H,H4009),"")</f>
        <v/>
      </c>
      <c r="P4009" s="62"/>
      <c r="T4009" s="63"/>
      <c r="W4009" s="64"/>
    </row>
    <row r="4010" customFormat="false" ht="14.25" hidden="false" customHeight="false" outlineLevel="0" collapsed="false">
      <c r="A4010" s="0" t="s">
        <v>818</v>
      </c>
      <c r="B4010" s="52" t="s">
        <v>972</v>
      </c>
      <c r="C4010" s="52" t="s">
        <v>743</v>
      </c>
      <c r="D4010" s="53" t="n">
        <v>0.1</v>
      </c>
      <c r="E4010" s="53" t="s">
        <v>748</v>
      </c>
      <c r="F4010" s="0" t="s">
        <v>1384</v>
      </c>
      <c r="G4010" s="0" t="str">
        <f aca="false">LEFT(B4010,2)</f>
        <v>10</v>
      </c>
      <c r="H4010" s="0" t="str">
        <f aca="false">I4010&amp;"_"&amp;G4010&amp;"_"&amp;F4010</f>
        <v>Skrubtudse_10_20181129_DL2018050_GlHellerupGym_koersel1</v>
      </c>
      <c r="I4010" s="61" t="str">
        <f aca="false">MID(RIGHT(B4010,LEN(B4010)-3),1,FIND("_",RIGHT(B4010,LEN(B4010)-3))-1)</f>
        <v>Skrubtudse</v>
      </c>
      <c r="J4010" s="61" t="str">
        <f aca="false">TRIM(SUBSTITUTE(RIGHT(B4010,FIND(I4010,B4010)+1),"_",""))</f>
        <v>PosK</v>
      </c>
      <c r="K4010" s="0" t="str">
        <f aca="false">IFERROR(VALUE(SUBSTITUTE(E4010,".",",")),E4010)</f>
        <v>No Ct</v>
      </c>
      <c r="L4010" s="61" t="n">
        <f aca="false">IF(J4010="PosK",SUMIFS(K:K,J:J,"PosK",H:H,H4010),"")</f>
        <v>0</v>
      </c>
      <c r="M4010" s="61" t="n">
        <f aca="false">IF(J4010="PosK",SUMIFS(K:K,J:J,"NegK",H:H,H4010),"")</f>
        <v>0</v>
      </c>
      <c r="N4010" s="61" t="n">
        <f aca="false">IF(J4010="PosK",SUMIFS(K:K,J:J,"eDNA",H:H,H4010),"")</f>
        <v>0</v>
      </c>
      <c r="P4010" s="62" t="n">
        <f aca="false">IF(K4012="No Ct",0,K4012)</f>
        <v>0</v>
      </c>
      <c r="Q4010" s="62" t="n">
        <f aca="false">IF(K4013="No Ct",0,K4013)</f>
        <v>0</v>
      </c>
      <c r="R4010" s="0" t="str">
        <f aca="false">IF(AND(L4010&gt;0,M4010=0),"Valid","Invalid")</f>
        <v>Invalid</v>
      </c>
      <c r="S4010" s="0" t="str">
        <f aca="false">IF(OR(P4010&gt;1,Q4010&gt;1),"Present","Absent")</f>
        <v>Absent</v>
      </c>
      <c r="T4010" s="63" t="str">
        <f aca="false">IF(OR(AND(P4010&gt;1,P4010&lt;41),AND(Q4010&gt;1,Q4010&lt;41)),"Ct&lt;41","Ct&gt;41")</f>
        <v>Ct&gt;41</v>
      </c>
      <c r="U4010" s="0" t="str">
        <f aca="false">I4010</f>
        <v>Skrubtudse</v>
      </c>
      <c r="V4010" s="0" t="str">
        <f aca="false">MID(F4010,10,9)</f>
        <v>DL2018050</v>
      </c>
      <c r="W4010" s="64" t="str">
        <f aca="false">V4010&amp;"_"&amp;U4010&amp;"_"&amp;R4010&amp;"_"&amp;S4010&amp;"_"&amp;T4010</f>
        <v>DL2018050_Skrubtudse_Invalid_Absent_Ct&gt;41</v>
      </c>
    </row>
    <row r="4011" customFormat="false" ht="14.25" hidden="false" customHeight="false" outlineLevel="0" collapsed="false">
      <c r="A4011" s="0" t="s">
        <v>820</v>
      </c>
      <c r="B4011" s="52" t="s">
        <v>973</v>
      </c>
      <c r="C4011" s="52" t="s">
        <v>747</v>
      </c>
      <c r="D4011" s="53" t="n">
        <v>0.1</v>
      </c>
      <c r="E4011" s="53" t="s">
        <v>748</v>
      </c>
      <c r="F4011" s="0" t="s">
        <v>1384</v>
      </c>
      <c r="G4011" s="0" t="str">
        <f aca="false">LEFT(B4011,2)</f>
        <v>10</v>
      </c>
      <c r="H4011" s="0" t="str">
        <f aca="false">I4011&amp;"_"&amp;G4011&amp;"_"&amp;F4011</f>
        <v>Skrubtudse_10_20181129_DL2018050_GlHellerupGym_koersel1</v>
      </c>
      <c r="I4011" s="61" t="str">
        <f aca="false">MID(RIGHT(B4011,LEN(B4011)-3),1,FIND("_",RIGHT(B4011,LEN(B4011)-3))-1)</f>
        <v>Skrubtudse</v>
      </c>
      <c r="J4011" s="61" t="str">
        <f aca="false">TRIM(SUBSTITUTE(RIGHT(B4011,FIND(I4011,B4011)+1),"_",""))</f>
        <v>NegK</v>
      </c>
      <c r="K4011" s="0" t="str">
        <f aca="false">IFERROR(VALUE(SUBSTITUTE(E4011,".",",")),E4011)</f>
        <v>No Ct</v>
      </c>
      <c r="L4011" s="61" t="str">
        <f aca="false">IF(J4011="PosK",SUMIFS(K:K,J:J,"PosK",H:H,H4011),"")</f>
        <v/>
      </c>
      <c r="M4011" s="61" t="str">
        <f aca="false">IF(J4011="PosK",SUMIFS(K:K,J:J,"NegK",H:H,H4011),"")</f>
        <v/>
      </c>
      <c r="N4011" s="61" t="str">
        <f aca="false">IF(J4011="PosK",SUMIFS(K:K,J:J,"eDNA",H:H,H4011),"")</f>
        <v/>
      </c>
    </row>
    <row r="4012" customFormat="false" ht="14.25" hidden="false" customHeight="false" outlineLevel="0" collapsed="false">
      <c r="A4012" s="0" t="s">
        <v>822</v>
      </c>
      <c r="B4012" s="52" t="s">
        <v>974</v>
      </c>
      <c r="C4012" s="52" t="s">
        <v>751</v>
      </c>
      <c r="D4012" s="53" t="n">
        <v>0.1</v>
      </c>
      <c r="E4012" s="53" t="s">
        <v>748</v>
      </c>
      <c r="F4012" s="0" t="s">
        <v>1384</v>
      </c>
      <c r="G4012" s="0" t="str">
        <f aca="false">LEFT(B4012,2)</f>
        <v>10</v>
      </c>
      <c r="H4012" s="0" t="str">
        <f aca="false">I4012&amp;"_"&amp;G4012&amp;"_"&amp;F4012</f>
        <v>Skrubtudse_10_20181129_DL2018050_GlHellerupGym_koersel1</v>
      </c>
      <c r="I4012" s="61" t="str">
        <f aca="false">MID(RIGHT(B4012,LEN(B4012)-3),1,FIND("_",RIGHT(B4012,LEN(B4012)-3))-1)</f>
        <v>Skrubtudse</v>
      </c>
      <c r="J4012" s="61" t="str">
        <f aca="false">TRIM(SUBSTITUTE(RIGHT(B4012,FIND(I4012,B4012)+1),"_",""))</f>
        <v>eDNA</v>
      </c>
      <c r="K4012" s="0" t="str">
        <f aca="false">IFERROR(VALUE(SUBSTITUTE(E4012,".",",")),E4012)</f>
        <v>No Ct</v>
      </c>
      <c r="L4012" s="61" t="str">
        <f aca="false">IF(J4012="PosK",SUMIFS(K:K,J:J,"PosK",H:H,H4012),"")</f>
        <v/>
      </c>
      <c r="M4012" s="61" t="str">
        <f aca="false">IF(J4012="PosK",SUMIFS(K:K,J:J,"NegK",H:H,H4012),"")</f>
        <v/>
      </c>
      <c r="N4012" s="61" t="str">
        <f aca="false">IF(J4012="PosK",SUMIFS(K:K,J:J,"eDNA",H:H,H4012),"")</f>
        <v/>
      </c>
      <c r="Q4012" s="62"/>
    </row>
    <row r="4013" customFormat="false" ht="14.25" hidden="false" customHeight="false" outlineLevel="0" collapsed="false">
      <c r="A4013" s="0" t="s">
        <v>824</v>
      </c>
      <c r="B4013" s="52" t="s">
        <v>974</v>
      </c>
      <c r="C4013" s="52" t="s">
        <v>751</v>
      </c>
      <c r="D4013" s="53" t="n">
        <v>0.1</v>
      </c>
      <c r="E4013" s="53" t="s">
        <v>748</v>
      </c>
      <c r="F4013" s="0" t="s">
        <v>1384</v>
      </c>
      <c r="G4013" s="0" t="str">
        <f aca="false">LEFT(B4013,2)</f>
        <v>10</v>
      </c>
      <c r="H4013" s="0" t="str">
        <f aca="false">I4013&amp;"_"&amp;G4013&amp;"_"&amp;F4013</f>
        <v>Skrubtudse_10_20181129_DL2018050_GlHellerupGym_koersel1</v>
      </c>
      <c r="I4013" s="61" t="str">
        <f aca="false">MID(RIGHT(B4013,LEN(B4013)-3),1,FIND("_",RIGHT(B4013,LEN(B4013)-3))-1)</f>
        <v>Skrubtudse</v>
      </c>
      <c r="J4013" s="61" t="str">
        <f aca="false">TRIM(SUBSTITUTE(RIGHT(B4013,FIND(I4013,B4013)+1),"_",""))</f>
        <v>eDNA</v>
      </c>
      <c r="K4013" s="0" t="str">
        <f aca="false">IFERROR(VALUE(SUBSTITUTE(E4013,".",",")),E4013)</f>
        <v>No Ct</v>
      </c>
      <c r="L4013" s="61" t="str">
        <f aca="false">IF(J4013="PosK",SUMIFS(K:K,J:J,"PosK",H:H,H4013),"")</f>
        <v/>
      </c>
      <c r="M4013" s="61" t="str">
        <f aca="false">IF(J4013="PosK",SUMIFS(K:K,J:J,"NegK",H:H,H4013),"")</f>
        <v/>
      </c>
      <c r="N4013" s="61" t="str">
        <f aca="false">IF(J4013="PosK",SUMIFS(K:K,J:J,"eDNA",H:H,H4013),"")</f>
        <v/>
      </c>
      <c r="P4013" s="62"/>
      <c r="T4013" s="63"/>
      <c r="W4013" s="64"/>
    </row>
    <row r="4014" customFormat="false" ht="14.25" hidden="false" customHeight="false" outlineLevel="0" collapsed="false">
      <c r="A4014" s="0" t="s">
        <v>826</v>
      </c>
      <c r="B4014" s="52" t="s">
        <v>976</v>
      </c>
      <c r="C4014" s="52" t="s">
        <v>743</v>
      </c>
      <c r="D4014" s="53" t="n">
        <v>0.1</v>
      </c>
      <c r="E4014" s="53" t="s">
        <v>748</v>
      </c>
      <c r="F4014" s="0" t="s">
        <v>1384</v>
      </c>
      <c r="G4014" s="0" t="str">
        <f aca="false">LEFT(B4014,2)</f>
        <v>11</v>
      </c>
      <c r="H4014" s="0" t="str">
        <f aca="false">I4014&amp;"_"&amp;G4014&amp;"_"&amp;F4014</f>
        <v>Bjergsalamander_11_20181129_DL2018050_GlHellerupGym_koersel1</v>
      </c>
      <c r="I4014" s="61" t="str">
        <f aca="false">MID(RIGHT(B4014,LEN(B4014)-3),1,FIND("_",RIGHT(B4014,LEN(B4014)-3))-1)</f>
        <v>Bjergsalamander</v>
      </c>
      <c r="J4014" s="61" t="str">
        <f aca="false">TRIM(SUBSTITUTE(RIGHT(B4014,FIND(I4014,B4014)+1),"_",""))</f>
        <v>PosK</v>
      </c>
      <c r="K4014" s="0" t="str">
        <f aca="false">IFERROR(VALUE(SUBSTITUTE(E4014,".",",")),E4014)</f>
        <v>No Ct</v>
      </c>
      <c r="L4014" s="61" t="n">
        <f aca="false">IF(J4014="PosK",SUMIFS(K:K,J:J,"PosK",H:H,H4014),"")</f>
        <v>0</v>
      </c>
      <c r="M4014" s="61" t="n">
        <f aca="false">IF(J4014="PosK",SUMIFS(K:K,J:J,"NegK",H:H,H4014),"")</f>
        <v>0</v>
      </c>
      <c r="N4014" s="61" t="n">
        <f aca="false">IF(J4014="PosK",SUMIFS(K:K,J:J,"eDNA",H:H,H4014),"")</f>
        <v>0</v>
      </c>
      <c r="P4014" s="62" t="n">
        <f aca="false">IF(K4016="No Ct",0,K4016)</f>
        <v>0</v>
      </c>
      <c r="Q4014" s="62" t="n">
        <f aca="false">IF(K4017="No Ct",0,K4017)</f>
        <v>0</v>
      </c>
      <c r="R4014" s="0" t="str">
        <f aca="false">IF(AND(L4014&gt;0,M4014=0),"Valid","Invalid")</f>
        <v>Invalid</v>
      </c>
      <c r="S4014" s="0" t="str">
        <f aca="false">IF(OR(P4014&gt;1,Q4014&gt;1),"Present","Absent")</f>
        <v>Absent</v>
      </c>
      <c r="T4014" s="63" t="str">
        <f aca="false">IF(OR(AND(P4014&gt;1,P4014&lt;41),AND(Q4014&gt;1,Q4014&lt;41)),"Ct&lt;41","Ct&gt;41")</f>
        <v>Ct&gt;41</v>
      </c>
      <c r="U4014" s="0" t="str">
        <f aca="false">I4014</f>
        <v>Bjergsalamander</v>
      </c>
      <c r="V4014" s="0" t="str">
        <f aca="false">MID(F4014,10,9)</f>
        <v>DL2018050</v>
      </c>
      <c r="W4014" s="64" t="str">
        <f aca="false">V4014&amp;"_"&amp;U4014&amp;"_"&amp;R4014&amp;"_"&amp;S4014&amp;"_"&amp;T4014</f>
        <v>DL2018050_Bjergsalamander_Invalid_Absent_Ct&gt;41</v>
      </c>
    </row>
    <row r="4015" customFormat="false" ht="14.25" hidden="false" customHeight="false" outlineLevel="0" collapsed="false">
      <c r="A4015" s="0" t="s">
        <v>828</v>
      </c>
      <c r="B4015" s="52" t="s">
        <v>977</v>
      </c>
      <c r="C4015" s="52" t="s">
        <v>747</v>
      </c>
      <c r="D4015" s="53" t="n">
        <v>0.1</v>
      </c>
      <c r="E4015" s="53" t="s">
        <v>748</v>
      </c>
      <c r="F4015" s="0" t="s">
        <v>1384</v>
      </c>
      <c r="G4015" s="0" t="str">
        <f aca="false">LEFT(B4015,2)</f>
        <v>11</v>
      </c>
      <c r="H4015" s="0" t="str">
        <f aca="false">I4015&amp;"_"&amp;G4015&amp;"_"&amp;F4015</f>
        <v>Bjergsalamander_11_20181129_DL2018050_GlHellerupGym_koersel1</v>
      </c>
      <c r="I4015" s="61" t="str">
        <f aca="false">MID(RIGHT(B4015,LEN(B4015)-3),1,FIND("_",RIGHT(B4015,LEN(B4015)-3))-1)</f>
        <v>Bjergsalamander</v>
      </c>
      <c r="J4015" s="61" t="str">
        <f aca="false">TRIM(SUBSTITUTE(RIGHT(B4015,FIND(I4015,B4015)+1),"_",""))</f>
        <v>NegK</v>
      </c>
      <c r="K4015" s="0" t="str">
        <f aca="false">IFERROR(VALUE(SUBSTITUTE(E4015,".",",")),E4015)</f>
        <v>No Ct</v>
      </c>
      <c r="L4015" s="61" t="str">
        <f aca="false">IF(J4015="PosK",SUMIFS(K:K,J:J,"PosK",H:H,H4015),"")</f>
        <v/>
      </c>
      <c r="M4015" s="61" t="str">
        <f aca="false">IF(J4015="PosK",SUMIFS(K:K,J:J,"NegK",H:H,H4015),"")</f>
        <v/>
      </c>
      <c r="N4015" s="61" t="str">
        <f aca="false">IF(J4015="PosK",SUMIFS(K:K,J:J,"eDNA",H:H,H4015),"")</f>
        <v/>
      </c>
    </row>
    <row r="4016" customFormat="false" ht="14.25" hidden="false" customHeight="false" outlineLevel="0" collapsed="false">
      <c r="A4016" s="0" t="s">
        <v>830</v>
      </c>
      <c r="B4016" s="52" t="s">
        <v>978</v>
      </c>
      <c r="C4016" s="52" t="s">
        <v>751</v>
      </c>
      <c r="D4016" s="53" t="n">
        <v>0.1</v>
      </c>
      <c r="E4016" s="53" t="s">
        <v>748</v>
      </c>
      <c r="F4016" s="0" t="s">
        <v>1384</v>
      </c>
      <c r="G4016" s="0" t="str">
        <f aca="false">LEFT(B4016,2)</f>
        <v>11</v>
      </c>
      <c r="H4016" s="0" t="str">
        <f aca="false">I4016&amp;"_"&amp;G4016&amp;"_"&amp;F4016</f>
        <v>Bjergsalamander_11_20181129_DL2018050_GlHellerupGym_koersel1</v>
      </c>
      <c r="I4016" s="61" t="str">
        <f aca="false">MID(RIGHT(B4016,LEN(B4016)-3),1,FIND("_",RIGHT(B4016,LEN(B4016)-3))-1)</f>
        <v>Bjergsalamander</v>
      </c>
      <c r="J4016" s="61" t="str">
        <f aca="false">TRIM(SUBSTITUTE(RIGHT(B4016,FIND(I4016,B4016)+1),"_",""))</f>
        <v>eDNA</v>
      </c>
      <c r="K4016" s="0" t="str">
        <f aca="false">IFERROR(VALUE(SUBSTITUTE(E4016,".",",")),E4016)</f>
        <v>No Ct</v>
      </c>
      <c r="L4016" s="61" t="str">
        <f aca="false">IF(J4016="PosK",SUMIFS(K:K,J:J,"PosK",H:H,H4016),"")</f>
        <v/>
      </c>
      <c r="M4016" s="61" t="str">
        <f aca="false">IF(J4016="PosK",SUMIFS(K:K,J:J,"NegK",H:H,H4016),"")</f>
        <v/>
      </c>
      <c r="N4016" s="61" t="str">
        <f aca="false">IF(J4016="PosK",SUMIFS(K:K,J:J,"eDNA",H:H,H4016),"")</f>
        <v/>
      </c>
      <c r="Q4016" s="62"/>
    </row>
    <row r="4017" customFormat="false" ht="14.25" hidden="false" customHeight="false" outlineLevel="0" collapsed="false">
      <c r="A4017" s="0" t="s">
        <v>832</v>
      </c>
      <c r="B4017" s="52" t="s">
        <v>978</v>
      </c>
      <c r="C4017" s="52" t="s">
        <v>751</v>
      </c>
      <c r="D4017" s="53" t="n">
        <v>0.1</v>
      </c>
      <c r="E4017" s="53" t="s">
        <v>748</v>
      </c>
      <c r="F4017" s="0" t="s">
        <v>1384</v>
      </c>
      <c r="G4017" s="0" t="str">
        <f aca="false">LEFT(B4017,2)</f>
        <v>11</v>
      </c>
      <c r="H4017" s="0" t="str">
        <f aca="false">I4017&amp;"_"&amp;G4017&amp;"_"&amp;F4017</f>
        <v>Bjergsalamander_11_20181129_DL2018050_GlHellerupGym_koersel1</v>
      </c>
      <c r="I4017" s="61" t="str">
        <f aca="false">MID(RIGHT(B4017,LEN(B4017)-3),1,FIND("_",RIGHT(B4017,LEN(B4017)-3))-1)</f>
        <v>Bjergsalamander</v>
      </c>
      <c r="J4017" s="61" t="str">
        <f aca="false">TRIM(SUBSTITUTE(RIGHT(B4017,FIND(I4017,B4017)+1),"_",""))</f>
        <v>eDNA</v>
      </c>
      <c r="K4017" s="0" t="str">
        <f aca="false">IFERROR(VALUE(SUBSTITUTE(E4017,".",",")),E4017)</f>
        <v>No Ct</v>
      </c>
      <c r="L4017" s="61" t="str">
        <f aca="false">IF(J4017="PosK",SUMIFS(K:K,J:J,"PosK",H:H,H4017),"")</f>
        <v/>
      </c>
      <c r="M4017" s="61" t="str">
        <f aca="false">IF(J4017="PosK",SUMIFS(K:K,J:J,"NegK",H:H,H4017),"")</f>
        <v/>
      </c>
      <c r="N4017" s="61" t="str">
        <f aca="false">IF(J4017="PosK",SUMIFS(K:K,J:J,"eDNA",H:H,H4017),"")</f>
        <v/>
      </c>
      <c r="P4017" s="62"/>
      <c r="T4017" s="63"/>
      <c r="W4017" s="64"/>
    </row>
    <row r="4018" customFormat="false" ht="14.25" hidden="false" customHeight="false" outlineLevel="0" collapsed="false">
      <c r="A4018" s="0" t="s">
        <v>834</v>
      </c>
      <c r="B4018" s="52" t="s">
        <v>980</v>
      </c>
      <c r="C4018" s="52" t="s">
        <v>743</v>
      </c>
      <c r="D4018" s="53" t="n">
        <v>0.1</v>
      </c>
      <c r="E4018" s="53" t="n">
        <v>27.22</v>
      </c>
      <c r="F4018" s="0" t="s">
        <v>1384</v>
      </c>
      <c r="G4018" s="0" t="str">
        <f aca="false">LEFT(B4018,2)</f>
        <v>12</v>
      </c>
      <c r="H4018" s="0" t="str">
        <f aca="false">I4018&amp;"_"&amp;G4018&amp;"_"&amp;F4018</f>
        <v>Latterfroe_12_20181129_DL2018050_GlHellerupGym_koersel1</v>
      </c>
      <c r="I4018" s="61" t="str">
        <f aca="false">MID(RIGHT(B4018,LEN(B4018)-3),1,FIND("_",RIGHT(B4018,LEN(B4018)-3))-1)</f>
        <v>Latterfroe</v>
      </c>
      <c r="J4018" s="61" t="str">
        <f aca="false">TRIM(SUBSTITUTE(RIGHT(B4018,FIND(I4018,B4018)+1),"_",""))</f>
        <v>PosK</v>
      </c>
      <c r="K4018" s="0" t="n">
        <f aca="false">IFERROR(VALUE(SUBSTITUTE(E4018,".",",")),E4018)</f>
        <v>27.22</v>
      </c>
      <c r="L4018" s="61" t="n">
        <f aca="false">IF(J4018="PosK",SUMIFS(K:K,J:J,"PosK",H:H,H4018),"")</f>
        <v>27.22</v>
      </c>
      <c r="M4018" s="61" t="n">
        <f aca="false">IF(J4018="PosK",SUMIFS(K:K,J:J,"NegK",H:H,H4018),"")</f>
        <v>0</v>
      </c>
      <c r="N4018" s="61" t="n">
        <f aca="false">IF(J4018="PosK",SUMIFS(K:K,J:J,"eDNA",H:H,H4018),"")</f>
        <v>0</v>
      </c>
      <c r="P4018" s="62" t="n">
        <f aca="false">IF(K4020="No Ct",0,K4020)</f>
        <v>0</v>
      </c>
      <c r="Q4018" s="62" t="n">
        <f aca="false">IF(K4021="No Ct",0,K4021)</f>
        <v>0</v>
      </c>
      <c r="R4018" s="0" t="str">
        <f aca="false">IF(AND(L4018&gt;0,M4018=0),"Valid","Invalid")</f>
        <v>Valid</v>
      </c>
      <c r="S4018" s="0" t="str">
        <f aca="false">IF(OR(P4018&gt;1,Q4018&gt;1),"Present","Absent")</f>
        <v>Absent</v>
      </c>
      <c r="T4018" s="63" t="str">
        <f aca="false">IF(OR(AND(P4018&gt;1,P4018&lt;41),AND(Q4018&gt;1,Q4018&lt;41)),"Ct&lt;41","Ct&gt;41")</f>
        <v>Ct&gt;41</v>
      </c>
      <c r="U4018" s="0" t="str">
        <f aca="false">I4018</f>
        <v>Latterfroe</v>
      </c>
      <c r="V4018" s="0" t="str">
        <f aca="false">MID(F4018,10,9)</f>
        <v>DL2018050</v>
      </c>
      <c r="W4018" s="64" t="str">
        <f aca="false">V4018&amp;"_"&amp;U4018&amp;"_"&amp;R4018&amp;"_"&amp;S4018&amp;"_"&amp;T4018</f>
        <v>DL2018050_Latterfroe_Valid_Absent_Ct&gt;41</v>
      </c>
    </row>
    <row r="4019" customFormat="false" ht="14.25" hidden="false" customHeight="false" outlineLevel="0" collapsed="false">
      <c r="A4019" s="0" t="s">
        <v>836</v>
      </c>
      <c r="B4019" s="52" t="s">
        <v>981</v>
      </c>
      <c r="C4019" s="52" t="s">
        <v>747</v>
      </c>
      <c r="D4019" s="53" t="n">
        <v>0.1</v>
      </c>
      <c r="E4019" s="53" t="s">
        <v>748</v>
      </c>
      <c r="F4019" s="0" t="s">
        <v>1384</v>
      </c>
      <c r="G4019" s="0" t="str">
        <f aca="false">LEFT(B4019,2)</f>
        <v>12</v>
      </c>
      <c r="H4019" s="0" t="str">
        <f aca="false">I4019&amp;"_"&amp;G4019&amp;"_"&amp;F4019</f>
        <v>Latterfroe_12_20181129_DL2018050_GlHellerupGym_koersel1</v>
      </c>
      <c r="I4019" s="61" t="str">
        <f aca="false">MID(RIGHT(B4019,LEN(B4019)-3),1,FIND("_",RIGHT(B4019,LEN(B4019)-3))-1)</f>
        <v>Latterfroe</v>
      </c>
      <c r="J4019" s="61" t="str">
        <f aca="false">TRIM(SUBSTITUTE(RIGHT(B4019,FIND(I4019,B4019)+1),"_",""))</f>
        <v>NegK</v>
      </c>
      <c r="K4019" s="0" t="str">
        <f aca="false">IFERROR(VALUE(SUBSTITUTE(E4019,".",",")),E4019)</f>
        <v>No Ct</v>
      </c>
      <c r="L4019" s="61" t="str">
        <f aca="false">IF(J4019="PosK",SUMIFS(K:K,J:J,"PosK",H:H,H4019),"")</f>
        <v/>
      </c>
      <c r="M4019" s="61" t="str">
        <f aca="false">IF(J4019="PosK",SUMIFS(K:K,J:J,"NegK",H:H,H4019),"")</f>
        <v/>
      </c>
      <c r="N4019" s="61" t="str">
        <f aca="false">IF(J4019="PosK",SUMIFS(K:K,J:J,"eDNA",H:H,H4019),"")</f>
        <v/>
      </c>
    </row>
    <row r="4020" customFormat="false" ht="14.25" hidden="false" customHeight="false" outlineLevel="0" collapsed="false">
      <c r="A4020" s="0" t="s">
        <v>838</v>
      </c>
      <c r="B4020" s="52" t="s">
        <v>982</v>
      </c>
      <c r="C4020" s="52" t="s">
        <v>751</v>
      </c>
      <c r="D4020" s="53" t="n">
        <v>0.1</v>
      </c>
      <c r="E4020" s="53" t="s">
        <v>748</v>
      </c>
      <c r="F4020" s="0" t="s">
        <v>1384</v>
      </c>
      <c r="G4020" s="0" t="str">
        <f aca="false">LEFT(B4020,2)</f>
        <v>12</v>
      </c>
      <c r="H4020" s="0" t="str">
        <f aca="false">I4020&amp;"_"&amp;G4020&amp;"_"&amp;F4020</f>
        <v>Latterfroe_12_20181129_DL2018050_GlHellerupGym_koersel1</v>
      </c>
      <c r="I4020" s="61" t="str">
        <f aca="false">MID(RIGHT(B4020,LEN(B4020)-3),1,FIND("_",RIGHT(B4020,LEN(B4020)-3))-1)</f>
        <v>Latterfroe</v>
      </c>
      <c r="J4020" s="61" t="str">
        <f aca="false">TRIM(SUBSTITUTE(RIGHT(B4020,FIND(I4020,B4020)+1),"_",""))</f>
        <v>eDNA</v>
      </c>
      <c r="K4020" s="0" t="str">
        <f aca="false">IFERROR(VALUE(SUBSTITUTE(E4020,".",",")),E4020)</f>
        <v>No Ct</v>
      </c>
      <c r="L4020" s="61" t="str">
        <f aca="false">IF(J4020="PosK",SUMIFS(K:K,J:J,"PosK",H:H,H4020),"")</f>
        <v/>
      </c>
      <c r="M4020" s="61" t="str">
        <f aca="false">IF(J4020="PosK",SUMIFS(K:K,J:J,"NegK",H:H,H4020),"")</f>
        <v/>
      </c>
      <c r="N4020" s="61" t="str">
        <f aca="false">IF(J4020="PosK",SUMIFS(K:K,J:J,"eDNA",H:H,H4020),"")</f>
        <v/>
      </c>
      <c r="Q4020" s="62"/>
    </row>
    <row r="4021" customFormat="false" ht="14.25" hidden="false" customHeight="false" outlineLevel="0" collapsed="false">
      <c r="A4021" s="0" t="s">
        <v>840</v>
      </c>
      <c r="B4021" s="52" t="s">
        <v>982</v>
      </c>
      <c r="C4021" s="52" t="s">
        <v>751</v>
      </c>
      <c r="D4021" s="53" t="n">
        <v>0.1</v>
      </c>
      <c r="E4021" s="53" t="s">
        <v>748</v>
      </c>
      <c r="F4021" s="0" t="s">
        <v>1384</v>
      </c>
      <c r="G4021" s="0" t="str">
        <f aca="false">LEFT(B4021,2)</f>
        <v>12</v>
      </c>
      <c r="H4021" s="0" t="str">
        <f aca="false">I4021&amp;"_"&amp;G4021&amp;"_"&amp;F4021</f>
        <v>Latterfroe_12_20181129_DL2018050_GlHellerupGym_koersel1</v>
      </c>
      <c r="I4021" s="61" t="str">
        <f aca="false">MID(RIGHT(B4021,LEN(B4021)-3),1,FIND("_",RIGHT(B4021,LEN(B4021)-3))-1)</f>
        <v>Latterfroe</v>
      </c>
      <c r="J4021" s="61" t="str">
        <f aca="false">TRIM(SUBSTITUTE(RIGHT(B4021,FIND(I4021,B4021)+1),"_",""))</f>
        <v>eDNA</v>
      </c>
      <c r="K4021" s="0" t="str">
        <f aca="false">IFERROR(VALUE(SUBSTITUTE(E4021,".",",")),E4021)</f>
        <v>No Ct</v>
      </c>
      <c r="L4021" s="61" t="str">
        <f aca="false">IF(J4021="PosK",SUMIFS(K:K,J:J,"PosK",H:H,H4021),"")</f>
        <v/>
      </c>
      <c r="M4021" s="61" t="str">
        <f aca="false">IF(J4021="PosK",SUMIFS(K:K,J:J,"NegK",H:H,H4021),"")</f>
        <v/>
      </c>
      <c r="N4021" s="61" t="str">
        <f aca="false">IF(J4021="PosK",SUMIFS(K:K,J:J,"eDNA",H:H,H4021),"")</f>
        <v/>
      </c>
      <c r="P4021" s="62"/>
      <c r="T4021" s="63"/>
      <c r="W4021" s="64"/>
    </row>
    <row r="4022" customFormat="false" ht="14.25" hidden="false" customHeight="false" outlineLevel="0" collapsed="false">
      <c r="A4022" s="0" t="s">
        <v>842</v>
      </c>
      <c r="B4022" s="52" t="s">
        <v>984</v>
      </c>
      <c r="C4022" s="52" t="s">
        <v>743</v>
      </c>
      <c r="D4022" s="53" t="n">
        <v>0.1</v>
      </c>
      <c r="E4022" s="53" t="n">
        <v>32.29</v>
      </c>
      <c r="F4022" s="0" t="s">
        <v>1384</v>
      </c>
      <c r="G4022" s="0" t="str">
        <f aca="false">LEFT(B4022,2)</f>
        <v>13</v>
      </c>
      <c r="H4022" s="0" t="str">
        <f aca="false">I4022&amp;"_"&amp;G4022&amp;"_"&amp;F4022</f>
        <v>Spidssnudetfroe_13_20181129_DL2018050_GlHellerupGym_koersel1</v>
      </c>
      <c r="I4022" s="61" t="str">
        <f aca="false">MID(RIGHT(B4022,LEN(B4022)-3),1,FIND("_",RIGHT(B4022,LEN(B4022)-3))-1)</f>
        <v>Spidssnudetfroe</v>
      </c>
      <c r="J4022" s="61" t="str">
        <f aca="false">TRIM(SUBSTITUTE(RIGHT(B4022,FIND(I4022,B4022)+1),"_",""))</f>
        <v>PosK</v>
      </c>
      <c r="K4022" s="0" t="n">
        <f aca="false">IFERROR(VALUE(SUBSTITUTE(E4022,".",",")),E4022)</f>
        <v>32.29</v>
      </c>
      <c r="L4022" s="61" t="n">
        <f aca="false">IF(J4022="PosK",SUMIFS(K:K,J:J,"PosK",H:H,H4022),"")</f>
        <v>32.29</v>
      </c>
      <c r="M4022" s="61" t="n">
        <f aca="false">IF(J4022="PosK",SUMIFS(K:K,J:J,"NegK",H:H,H4022),"")</f>
        <v>0</v>
      </c>
      <c r="N4022" s="61" t="n">
        <f aca="false">IF(J4022="PosK",SUMIFS(K:K,J:J,"eDNA",H:H,H4022),"")</f>
        <v>44.45</v>
      </c>
      <c r="P4022" s="62" t="n">
        <f aca="false">IF(K4024="No Ct",0,K4024)</f>
        <v>0</v>
      </c>
      <c r="Q4022" s="62" t="n">
        <f aca="false">IF(K4025="No Ct",0,K4025)</f>
        <v>44.45</v>
      </c>
      <c r="R4022" s="0" t="str">
        <f aca="false">IF(AND(L4022&gt;0,M4022=0),"Valid","Invalid")</f>
        <v>Valid</v>
      </c>
      <c r="S4022" s="0" t="str">
        <f aca="false">IF(OR(P4022&gt;1,Q4022&gt;1),"Present","Absent")</f>
        <v>Present</v>
      </c>
      <c r="T4022" s="63" t="str">
        <f aca="false">IF(OR(AND(P4022&gt;1,P4022&lt;41),AND(Q4022&gt;1,Q4022&lt;41)),"Ct&lt;41","Ct&gt;41")</f>
        <v>Ct&gt;41</v>
      </c>
      <c r="U4022" s="0" t="str">
        <f aca="false">I4022</f>
        <v>Spidssnudetfroe</v>
      </c>
      <c r="V4022" s="0" t="str">
        <f aca="false">MID(F4022,10,9)</f>
        <v>DL2018050</v>
      </c>
      <c r="W4022" s="64" t="str">
        <f aca="false">V4022&amp;"_"&amp;U4022&amp;"_"&amp;R4022&amp;"_"&amp;S4022&amp;"_"&amp;T4022</f>
        <v>DL2018050_Spidssnudetfroe_Valid_Present_Ct&gt;41</v>
      </c>
    </row>
    <row r="4023" customFormat="false" ht="14.25" hidden="false" customHeight="false" outlineLevel="0" collapsed="false">
      <c r="A4023" s="0" t="s">
        <v>844</v>
      </c>
      <c r="B4023" s="52" t="s">
        <v>985</v>
      </c>
      <c r="C4023" s="52" t="s">
        <v>747</v>
      </c>
      <c r="D4023" s="53" t="n">
        <v>0.1</v>
      </c>
      <c r="E4023" s="53" t="s">
        <v>748</v>
      </c>
      <c r="F4023" s="0" t="s">
        <v>1384</v>
      </c>
      <c r="G4023" s="0" t="str">
        <f aca="false">LEFT(B4023,2)</f>
        <v>13</v>
      </c>
      <c r="H4023" s="0" t="str">
        <f aca="false">I4023&amp;"_"&amp;G4023&amp;"_"&amp;F4023</f>
        <v>Spidssnudetfroe_13_20181129_DL2018050_GlHellerupGym_koersel1</v>
      </c>
      <c r="I4023" s="61" t="str">
        <f aca="false">MID(RIGHT(B4023,LEN(B4023)-3),1,FIND("_",RIGHT(B4023,LEN(B4023)-3))-1)</f>
        <v>Spidssnudetfroe</v>
      </c>
      <c r="J4023" s="61" t="str">
        <f aca="false">TRIM(SUBSTITUTE(RIGHT(B4023,FIND(I4023,B4023)+1),"_",""))</f>
        <v>NegK</v>
      </c>
      <c r="K4023" s="0" t="str">
        <f aca="false">IFERROR(VALUE(SUBSTITUTE(E4023,".",",")),E4023)</f>
        <v>No Ct</v>
      </c>
      <c r="L4023" s="61" t="str">
        <f aca="false">IF(J4023="PosK",SUMIFS(K:K,J:J,"PosK",H:H,H4023),"")</f>
        <v/>
      </c>
      <c r="M4023" s="61" t="str">
        <f aca="false">IF(J4023="PosK",SUMIFS(K:K,J:J,"NegK",H:H,H4023),"")</f>
        <v/>
      </c>
      <c r="N4023" s="61" t="str">
        <f aca="false">IF(J4023="PosK",SUMIFS(K:K,J:J,"eDNA",H:H,H4023),"")</f>
        <v/>
      </c>
    </row>
    <row r="4024" customFormat="false" ht="14.25" hidden="false" customHeight="false" outlineLevel="0" collapsed="false">
      <c r="A4024" s="0" t="s">
        <v>846</v>
      </c>
      <c r="B4024" s="52" t="s">
        <v>986</v>
      </c>
      <c r="C4024" s="52" t="s">
        <v>751</v>
      </c>
      <c r="D4024" s="53" t="n">
        <v>0.1</v>
      </c>
      <c r="E4024" s="53" t="s">
        <v>748</v>
      </c>
      <c r="F4024" s="0" t="s">
        <v>1384</v>
      </c>
      <c r="G4024" s="0" t="str">
        <f aca="false">LEFT(B4024,2)</f>
        <v>13</v>
      </c>
      <c r="H4024" s="0" t="str">
        <f aca="false">I4024&amp;"_"&amp;G4024&amp;"_"&amp;F4024</f>
        <v>Spidssnudetfroe_13_20181129_DL2018050_GlHellerupGym_koersel1</v>
      </c>
      <c r="I4024" s="61" t="str">
        <f aca="false">MID(RIGHT(B4024,LEN(B4024)-3),1,FIND("_",RIGHT(B4024,LEN(B4024)-3))-1)</f>
        <v>Spidssnudetfroe</v>
      </c>
      <c r="J4024" s="61" t="str">
        <f aca="false">TRIM(SUBSTITUTE(RIGHT(B4024,FIND(I4024,B4024)+1),"_",""))</f>
        <v>eDNA</v>
      </c>
      <c r="K4024" s="0" t="str">
        <f aca="false">IFERROR(VALUE(SUBSTITUTE(E4024,".",",")),E4024)</f>
        <v>No Ct</v>
      </c>
      <c r="L4024" s="61" t="str">
        <f aca="false">IF(J4024="PosK",SUMIFS(K:K,J:J,"PosK",H:H,H4024),"")</f>
        <v/>
      </c>
      <c r="M4024" s="61" t="str">
        <f aca="false">IF(J4024="PosK",SUMIFS(K:K,J:J,"NegK",H:H,H4024),"")</f>
        <v/>
      </c>
      <c r="N4024" s="61" t="str">
        <f aca="false">IF(J4024="PosK",SUMIFS(K:K,J:J,"eDNA",H:H,H4024),"")</f>
        <v/>
      </c>
      <c r="Q4024" s="62"/>
    </row>
    <row r="4025" customFormat="false" ht="14.25" hidden="false" customHeight="false" outlineLevel="0" collapsed="false">
      <c r="A4025" s="0" t="s">
        <v>848</v>
      </c>
      <c r="B4025" s="52" t="s">
        <v>986</v>
      </c>
      <c r="C4025" s="52" t="s">
        <v>751</v>
      </c>
      <c r="D4025" s="53" t="n">
        <v>0.1</v>
      </c>
      <c r="E4025" s="53" t="n">
        <v>44.45</v>
      </c>
      <c r="F4025" s="0" t="s">
        <v>1384</v>
      </c>
      <c r="G4025" s="0" t="str">
        <f aca="false">LEFT(B4025,2)</f>
        <v>13</v>
      </c>
      <c r="H4025" s="0" t="str">
        <f aca="false">I4025&amp;"_"&amp;G4025&amp;"_"&amp;F4025</f>
        <v>Spidssnudetfroe_13_20181129_DL2018050_GlHellerupGym_koersel1</v>
      </c>
      <c r="I4025" s="61" t="str">
        <f aca="false">MID(RIGHT(B4025,LEN(B4025)-3),1,FIND("_",RIGHT(B4025,LEN(B4025)-3))-1)</f>
        <v>Spidssnudetfroe</v>
      </c>
      <c r="J4025" s="61" t="str">
        <f aca="false">TRIM(SUBSTITUTE(RIGHT(B4025,FIND(I4025,B4025)+1),"_",""))</f>
        <v>eDNA</v>
      </c>
      <c r="K4025" s="0" t="n">
        <f aca="false">IFERROR(VALUE(SUBSTITUTE(E4025,".",",")),E4025)</f>
        <v>44.45</v>
      </c>
      <c r="L4025" s="61" t="str">
        <f aca="false">IF(J4025="PosK",SUMIFS(K:K,J:J,"PosK",H:H,H4025),"")</f>
        <v/>
      </c>
      <c r="M4025" s="61" t="str">
        <f aca="false">IF(J4025="PosK",SUMIFS(K:K,J:J,"NegK",H:H,H4025),"")</f>
        <v/>
      </c>
      <c r="N4025" s="61" t="str">
        <f aca="false">IF(J4025="PosK",SUMIFS(K:K,J:J,"eDNA",H:H,H4025),"")</f>
        <v/>
      </c>
      <c r="P4025" s="62"/>
      <c r="T4025" s="63"/>
      <c r="W4025" s="64"/>
    </row>
    <row r="4026" customFormat="false" ht="14.25" hidden="false" customHeight="false" outlineLevel="0" collapsed="false">
      <c r="A4026" s="0" t="s">
        <v>849</v>
      </c>
      <c r="B4026" s="52" t="s">
        <v>987</v>
      </c>
      <c r="C4026" s="52" t="s">
        <v>743</v>
      </c>
      <c r="D4026" s="53" t="n">
        <v>0.1</v>
      </c>
      <c r="E4026" s="53" t="s">
        <v>748</v>
      </c>
      <c r="F4026" s="0" t="s">
        <v>1384</v>
      </c>
      <c r="G4026" s="0" t="str">
        <f aca="false">LEFT(B4026,2)</f>
        <v>14</v>
      </c>
      <c r="H4026" s="0" t="str">
        <f aca="false">I4026&amp;"_"&amp;G4026&amp;"_"&amp;F4026</f>
        <v>Spidssnudetfroe_14_20181129_DL2018050_GlHellerupGym_koersel1</v>
      </c>
      <c r="I4026" s="61" t="str">
        <f aca="false">MID(RIGHT(B4026,LEN(B4026)-3),1,FIND("_",RIGHT(B4026,LEN(B4026)-3))-1)</f>
        <v>Spidssnudetfroe</v>
      </c>
      <c r="J4026" s="61" t="str">
        <f aca="false">TRIM(SUBSTITUTE(RIGHT(B4026,FIND(I4026,B4026)+1),"_",""))</f>
        <v>PosK</v>
      </c>
      <c r="K4026" s="0" t="str">
        <f aca="false">IFERROR(VALUE(SUBSTITUTE(E4026,".",",")),E4026)</f>
        <v>No Ct</v>
      </c>
      <c r="L4026" s="61" t="n">
        <f aca="false">IF(J4026="PosK",SUMIFS(K:K,J:J,"PosK",H:H,H4026),"")</f>
        <v>0</v>
      </c>
      <c r="M4026" s="61" t="n">
        <f aca="false">IF(J4026="PosK",SUMIFS(K:K,J:J,"NegK",H:H,H4026),"")</f>
        <v>0</v>
      </c>
      <c r="N4026" s="61" t="n">
        <f aca="false">IF(J4026="PosK",SUMIFS(K:K,J:J,"eDNA",H:H,H4026),"")</f>
        <v>0</v>
      </c>
      <c r="P4026" s="62" t="n">
        <f aca="false">IF(K4028="No Ct",0,K4028)</f>
        <v>0</v>
      </c>
      <c r="Q4026" s="62" t="n">
        <f aca="false">IF(K4029="No Ct",0,K4029)</f>
        <v>0</v>
      </c>
      <c r="R4026" s="0" t="str">
        <f aca="false">IF(AND(L4026&gt;0,M4026=0),"Valid","Invalid")</f>
        <v>Invalid</v>
      </c>
      <c r="S4026" s="0" t="str">
        <f aca="false">IF(OR(P4026&gt;1,Q4026&gt;1),"Present","Absent")</f>
        <v>Absent</v>
      </c>
      <c r="T4026" s="63" t="str">
        <f aca="false">IF(OR(AND(P4026&gt;1,P4026&lt;41),AND(Q4026&gt;1,Q4026&lt;41)),"Ct&lt;41","Ct&gt;41")</f>
        <v>Ct&gt;41</v>
      </c>
      <c r="U4026" s="0" t="str">
        <f aca="false">I4026</f>
        <v>Spidssnudetfroe</v>
      </c>
      <c r="V4026" s="0" t="str">
        <f aca="false">MID(F4026,10,9)</f>
        <v>DL2018050</v>
      </c>
      <c r="W4026" s="64" t="str">
        <f aca="false">V4026&amp;"_"&amp;U4026&amp;"_"&amp;R4026&amp;"_"&amp;S4026&amp;"_"&amp;T4026</f>
        <v>DL2018050_Spidssnudetfroe_Invalid_Absent_Ct&gt;41</v>
      </c>
    </row>
    <row r="4027" customFormat="false" ht="14.25" hidden="false" customHeight="false" outlineLevel="0" collapsed="false">
      <c r="A4027" s="0" t="s">
        <v>851</v>
      </c>
      <c r="B4027" s="52" t="s">
        <v>988</v>
      </c>
      <c r="C4027" s="52" t="s">
        <v>747</v>
      </c>
      <c r="D4027" s="53" t="n">
        <v>0.1</v>
      </c>
      <c r="E4027" s="53" t="s">
        <v>748</v>
      </c>
      <c r="F4027" s="0" t="s">
        <v>1384</v>
      </c>
      <c r="G4027" s="0" t="str">
        <f aca="false">LEFT(B4027,2)</f>
        <v>14</v>
      </c>
      <c r="H4027" s="0" t="str">
        <f aca="false">I4027&amp;"_"&amp;G4027&amp;"_"&amp;F4027</f>
        <v>Spidssnudetfroe_14_20181129_DL2018050_GlHellerupGym_koersel1</v>
      </c>
      <c r="I4027" s="61" t="str">
        <f aca="false">MID(RIGHT(B4027,LEN(B4027)-3),1,FIND("_",RIGHT(B4027,LEN(B4027)-3))-1)</f>
        <v>Spidssnudetfroe</v>
      </c>
      <c r="J4027" s="61" t="str">
        <f aca="false">TRIM(SUBSTITUTE(RIGHT(B4027,FIND(I4027,B4027)+1),"_",""))</f>
        <v>NegK</v>
      </c>
      <c r="K4027" s="0" t="str">
        <f aca="false">IFERROR(VALUE(SUBSTITUTE(E4027,".",",")),E4027)</f>
        <v>No Ct</v>
      </c>
      <c r="L4027" s="61" t="str">
        <f aca="false">IF(J4027="PosK",SUMIFS(K:K,J:J,"PosK",H:H,H4027),"")</f>
        <v/>
      </c>
      <c r="M4027" s="61" t="str">
        <f aca="false">IF(J4027="PosK",SUMIFS(K:K,J:J,"NegK",H:H,H4027),"")</f>
        <v/>
      </c>
      <c r="N4027" s="61" t="str">
        <f aca="false">IF(J4027="PosK",SUMIFS(K:K,J:J,"eDNA",H:H,H4027),"")</f>
        <v/>
      </c>
    </row>
    <row r="4028" customFormat="false" ht="14.25" hidden="false" customHeight="false" outlineLevel="0" collapsed="false">
      <c r="A4028" s="0" t="s">
        <v>853</v>
      </c>
      <c r="B4028" s="52" t="s">
        <v>989</v>
      </c>
      <c r="C4028" s="52" t="s">
        <v>751</v>
      </c>
      <c r="D4028" s="53" t="n">
        <v>0.1</v>
      </c>
      <c r="E4028" s="53" t="s">
        <v>748</v>
      </c>
      <c r="F4028" s="0" t="s">
        <v>1384</v>
      </c>
      <c r="G4028" s="0" t="str">
        <f aca="false">LEFT(B4028,2)</f>
        <v>14</v>
      </c>
      <c r="H4028" s="0" t="str">
        <f aca="false">I4028&amp;"_"&amp;G4028&amp;"_"&amp;F4028</f>
        <v>Spidssnudetfroe_14_20181129_DL2018050_GlHellerupGym_koersel1</v>
      </c>
      <c r="I4028" s="61" t="str">
        <f aca="false">MID(RIGHT(B4028,LEN(B4028)-3),1,FIND("_",RIGHT(B4028,LEN(B4028)-3))-1)</f>
        <v>Spidssnudetfroe</v>
      </c>
      <c r="J4028" s="61" t="str">
        <f aca="false">TRIM(SUBSTITUTE(RIGHT(B4028,FIND(I4028,B4028)+1),"_",""))</f>
        <v>eDNA</v>
      </c>
      <c r="K4028" s="0" t="str">
        <f aca="false">IFERROR(VALUE(SUBSTITUTE(E4028,".",",")),E4028)</f>
        <v>No Ct</v>
      </c>
      <c r="L4028" s="61" t="str">
        <f aca="false">IF(J4028="PosK",SUMIFS(K:K,J:J,"PosK",H:H,H4028),"")</f>
        <v/>
      </c>
      <c r="M4028" s="61" t="str">
        <f aca="false">IF(J4028="PosK",SUMIFS(K:K,J:J,"NegK",H:H,H4028),"")</f>
        <v/>
      </c>
      <c r="N4028" s="61" t="str">
        <f aca="false">IF(J4028="PosK",SUMIFS(K:K,J:J,"eDNA",H:H,H4028),"")</f>
        <v/>
      </c>
      <c r="Q4028" s="62"/>
    </row>
    <row r="4029" customFormat="false" ht="14.25" hidden="false" customHeight="false" outlineLevel="0" collapsed="false">
      <c r="A4029" s="0" t="s">
        <v>855</v>
      </c>
      <c r="B4029" s="52" t="s">
        <v>989</v>
      </c>
      <c r="C4029" s="52" t="s">
        <v>751</v>
      </c>
      <c r="D4029" s="53" t="n">
        <v>0.1</v>
      </c>
      <c r="E4029" s="53" t="s">
        <v>748</v>
      </c>
      <c r="F4029" s="0" t="s">
        <v>1384</v>
      </c>
      <c r="G4029" s="0" t="str">
        <f aca="false">LEFT(B4029,2)</f>
        <v>14</v>
      </c>
      <c r="H4029" s="0" t="str">
        <f aca="false">I4029&amp;"_"&amp;G4029&amp;"_"&amp;F4029</f>
        <v>Spidssnudetfroe_14_20181129_DL2018050_GlHellerupGym_koersel1</v>
      </c>
      <c r="I4029" s="61" t="str">
        <f aca="false">MID(RIGHT(B4029,LEN(B4029)-3),1,FIND("_",RIGHT(B4029,LEN(B4029)-3))-1)</f>
        <v>Spidssnudetfroe</v>
      </c>
      <c r="J4029" s="61" t="str">
        <f aca="false">TRIM(SUBSTITUTE(RIGHT(B4029,FIND(I4029,B4029)+1),"_",""))</f>
        <v>eDNA</v>
      </c>
      <c r="K4029" s="0" t="str">
        <f aca="false">IFERROR(VALUE(SUBSTITUTE(E4029,".",",")),E4029)</f>
        <v>No Ct</v>
      </c>
      <c r="L4029" s="61" t="str">
        <f aca="false">IF(J4029="PosK",SUMIFS(K:K,J:J,"PosK",H:H,H4029),"")</f>
        <v/>
      </c>
      <c r="M4029" s="61" t="str">
        <f aca="false">IF(J4029="PosK",SUMIFS(K:K,J:J,"NegK",H:H,H4029),"")</f>
        <v/>
      </c>
      <c r="N4029" s="61" t="str">
        <f aca="false">IF(J4029="PosK",SUMIFS(K:K,J:J,"eDNA",H:H,H4029),"")</f>
        <v/>
      </c>
      <c r="P4029" s="62"/>
      <c r="T4029" s="63"/>
      <c r="W4029" s="64"/>
    </row>
    <row r="4030" customFormat="false" ht="14.25" hidden="false" customHeight="false" outlineLevel="0" collapsed="false">
      <c r="A4030" s="0" t="s">
        <v>856</v>
      </c>
      <c r="B4030" s="52" t="s">
        <v>990</v>
      </c>
      <c r="C4030" s="52" t="s">
        <v>743</v>
      </c>
      <c r="D4030" s="53" t="n">
        <v>0.1</v>
      </c>
      <c r="E4030" s="53" t="s">
        <v>748</v>
      </c>
      <c r="F4030" s="0" t="s">
        <v>1384</v>
      </c>
      <c r="G4030" s="0" t="str">
        <f aca="false">LEFT(B4030,2)</f>
        <v>15</v>
      </c>
      <c r="H4030" s="0" t="str">
        <f aca="false">I4030&amp;"_"&amp;G4030&amp;"_"&amp;F4030</f>
        <v>KortbenetGroenFroe_15_20181129_DL2018050_GlHellerupGym_koersel1</v>
      </c>
      <c r="I4030" s="61" t="str">
        <f aca="false">MID(RIGHT(B4030,LEN(B4030)-3),1,FIND("_",RIGHT(B4030,LEN(B4030)-3))-1)</f>
        <v>KortbenetGroenFroe</v>
      </c>
      <c r="J4030" s="61" t="str">
        <f aca="false">TRIM(SUBSTITUTE(RIGHT(B4030,FIND(I4030,B4030)+1),"_",""))</f>
        <v>PosK</v>
      </c>
      <c r="K4030" s="0" t="str">
        <f aca="false">IFERROR(VALUE(SUBSTITUTE(E4030,".",",")),E4030)</f>
        <v>No Ct</v>
      </c>
      <c r="L4030" s="61" t="n">
        <f aca="false">IF(J4030="PosK",SUMIFS(K:K,J:J,"PosK",H:H,H4030),"")</f>
        <v>0</v>
      </c>
      <c r="M4030" s="61" t="n">
        <f aca="false">IF(J4030="PosK",SUMIFS(K:K,J:J,"NegK",H:H,H4030),"")</f>
        <v>0</v>
      </c>
      <c r="N4030" s="61" t="n">
        <f aca="false">IF(J4030="PosK",SUMIFS(K:K,J:J,"eDNA",H:H,H4030),"")</f>
        <v>0</v>
      </c>
      <c r="P4030" s="62" t="n">
        <f aca="false">IF(K4032="No Ct",0,K4032)</f>
        <v>0</v>
      </c>
      <c r="Q4030" s="62" t="n">
        <f aca="false">IF(K4033="No Ct",0,K4033)</f>
        <v>0</v>
      </c>
      <c r="R4030" s="0" t="str">
        <f aca="false">IF(AND(L4030&gt;0,M4030=0),"Valid","Invalid")</f>
        <v>Invalid</v>
      </c>
      <c r="S4030" s="0" t="str">
        <f aca="false">IF(OR(P4030&gt;1,Q4030&gt;1),"Present","Absent")</f>
        <v>Absent</v>
      </c>
      <c r="T4030" s="63" t="str">
        <f aca="false">IF(OR(AND(P4030&gt;1,P4030&lt;41),AND(Q4030&gt;1,Q4030&lt;41)),"Ct&lt;41","Ct&gt;41")</f>
        <v>Ct&gt;41</v>
      </c>
      <c r="U4030" s="0" t="str">
        <f aca="false">I4030</f>
        <v>KortbenetGroenFroe</v>
      </c>
      <c r="V4030" s="0" t="str">
        <f aca="false">MID(F4030,10,9)</f>
        <v>DL2018050</v>
      </c>
      <c r="W4030" s="64" t="str">
        <f aca="false">V4030&amp;"_"&amp;U4030&amp;"_"&amp;R4030&amp;"_"&amp;S4030&amp;"_"&amp;T4030</f>
        <v>DL2018050_KortbenetGroenFroe_Invalid_Absent_Ct&gt;41</v>
      </c>
    </row>
    <row r="4031" customFormat="false" ht="14.25" hidden="false" customHeight="false" outlineLevel="0" collapsed="false">
      <c r="A4031" s="0" t="s">
        <v>858</v>
      </c>
      <c r="B4031" s="52" t="s">
        <v>991</v>
      </c>
      <c r="C4031" s="52" t="s">
        <v>747</v>
      </c>
      <c r="D4031" s="53" t="n">
        <v>0.1</v>
      </c>
      <c r="E4031" s="53" t="s">
        <v>748</v>
      </c>
      <c r="F4031" s="0" t="s">
        <v>1384</v>
      </c>
      <c r="G4031" s="0" t="str">
        <f aca="false">LEFT(B4031,2)</f>
        <v>15</v>
      </c>
      <c r="H4031" s="0" t="str">
        <f aca="false">I4031&amp;"_"&amp;G4031&amp;"_"&amp;F4031</f>
        <v>KortbenetGroenFroe_15_20181129_DL2018050_GlHellerupGym_koersel1</v>
      </c>
      <c r="I4031" s="61" t="str">
        <f aca="false">MID(RIGHT(B4031,LEN(B4031)-3),1,FIND("_",RIGHT(B4031,LEN(B4031)-3))-1)</f>
        <v>KortbenetGroenFroe</v>
      </c>
      <c r="J4031" s="61" t="str">
        <f aca="false">TRIM(SUBSTITUTE(RIGHT(B4031,FIND(I4031,B4031)+1),"_",""))</f>
        <v>NegK</v>
      </c>
      <c r="K4031" s="0" t="str">
        <f aca="false">IFERROR(VALUE(SUBSTITUTE(E4031,".",",")),E4031)</f>
        <v>No Ct</v>
      </c>
      <c r="L4031" s="61" t="str">
        <f aca="false">IF(J4031="PosK",SUMIFS(K:K,J:J,"PosK",H:H,H4031),"")</f>
        <v/>
      </c>
      <c r="M4031" s="61" t="str">
        <f aca="false">IF(J4031="PosK",SUMIFS(K:K,J:J,"NegK",H:H,H4031),"")</f>
        <v/>
      </c>
      <c r="N4031" s="61" t="str">
        <f aca="false">IF(J4031="PosK",SUMIFS(K:K,J:J,"eDNA",H:H,H4031),"")</f>
        <v/>
      </c>
    </row>
    <row r="4032" customFormat="false" ht="14.25" hidden="false" customHeight="false" outlineLevel="0" collapsed="false">
      <c r="A4032" s="0" t="s">
        <v>860</v>
      </c>
      <c r="B4032" s="52" t="s">
        <v>992</v>
      </c>
      <c r="C4032" s="52" t="s">
        <v>751</v>
      </c>
      <c r="D4032" s="53" t="n">
        <v>0.1</v>
      </c>
      <c r="E4032" s="53" t="s">
        <v>748</v>
      </c>
      <c r="F4032" s="0" t="s">
        <v>1384</v>
      </c>
      <c r="G4032" s="0" t="str">
        <f aca="false">LEFT(B4032,2)</f>
        <v>15</v>
      </c>
      <c r="H4032" s="0" t="str">
        <f aca="false">I4032&amp;"_"&amp;G4032&amp;"_"&amp;F4032</f>
        <v>KortbenetGroenFroe_15_20181129_DL2018050_GlHellerupGym_koersel1</v>
      </c>
      <c r="I4032" s="61" t="str">
        <f aca="false">MID(RIGHT(B4032,LEN(B4032)-3),1,FIND("_",RIGHT(B4032,LEN(B4032)-3))-1)</f>
        <v>KortbenetGroenFroe</v>
      </c>
      <c r="J4032" s="61" t="str">
        <f aca="false">TRIM(SUBSTITUTE(RIGHT(B4032,FIND(I4032,B4032)+1),"_",""))</f>
        <v>eDNA</v>
      </c>
      <c r="K4032" s="0" t="str">
        <f aca="false">IFERROR(VALUE(SUBSTITUTE(E4032,".",",")),E4032)</f>
        <v>No Ct</v>
      </c>
      <c r="L4032" s="61" t="str">
        <f aca="false">IF(J4032="PosK",SUMIFS(K:K,J:J,"PosK",H:H,H4032),"")</f>
        <v/>
      </c>
      <c r="M4032" s="61" t="str">
        <f aca="false">IF(J4032="PosK",SUMIFS(K:K,J:J,"NegK",H:H,H4032),"")</f>
        <v/>
      </c>
      <c r="N4032" s="61" t="str">
        <f aca="false">IF(J4032="PosK",SUMIFS(K:K,J:J,"eDNA",H:H,H4032),"")</f>
        <v/>
      </c>
      <c r="Q4032" s="62"/>
    </row>
    <row r="4033" customFormat="false" ht="14.25" hidden="false" customHeight="false" outlineLevel="0" collapsed="false">
      <c r="A4033" s="0" t="s">
        <v>862</v>
      </c>
      <c r="B4033" s="52" t="s">
        <v>992</v>
      </c>
      <c r="C4033" s="52" t="s">
        <v>751</v>
      </c>
      <c r="D4033" s="53" t="n">
        <v>0.1</v>
      </c>
      <c r="E4033" s="53" t="s">
        <v>748</v>
      </c>
      <c r="F4033" s="0" t="s">
        <v>1384</v>
      </c>
      <c r="G4033" s="0" t="str">
        <f aca="false">LEFT(B4033,2)</f>
        <v>15</v>
      </c>
      <c r="H4033" s="0" t="str">
        <f aca="false">I4033&amp;"_"&amp;G4033&amp;"_"&amp;F4033</f>
        <v>KortbenetGroenFroe_15_20181129_DL2018050_GlHellerupGym_koersel1</v>
      </c>
      <c r="I4033" s="61" t="str">
        <f aca="false">MID(RIGHT(B4033,LEN(B4033)-3),1,FIND("_",RIGHT(B4033,LEN(B4033)-3))-1)</f>
        <v>KortbenetGroenFroe</v>
      </c>
      <c r="J4033" s="61" t="str">
        <f aca="false">TRIM(SUBSTITUTE(RIGHT(B4033,FIND(I4033,B4033)+1),"_",""))</f>
        <v>eDNA</v>
      </c>
      <c r="K4033" s="0" t="str">
        <f aca="false">IFERROR(VALUE(SUBSTITUTE(E4033,".",",")),E4033)</f>
        <v>No Ct</v>
      </c>
      <c r="L4033" s="61" t="str">
        <f aca="false">IF(J4033="PosK",SUMIFS(K:K,J:J,"PosK",H:H,H4033),"")</f>
        <v/>
      </c>
      <c r="M4033" s="61" t="str">
        <f aca="false">IF(J4033="PosK",SUMIFS(K:K,J:J,"NegK",H:H,H4033),"")</f>
        <v/>
      </c>
      <c r="N4033" s="61" t="str">
        <f aca="false">IF(J4033="PosK",SUMIFS(K:K,J:J,"eDNA",H:H,H4033),"")</f>
        <v/>
      </c>
      <c r="P4033" s="62"/>
      <c r="T4033" s="63"/>
      <c r="W4033" s="64"/>
    </row>
    <row r="4034" customFormat="false" ht="14.25" hidden="false" customHeight="false" outlineLevel="0" collapsed="false">
      <c r="A4034" s="0" t="s">
        <v>863</v>
      </c>
      <c r="B4034" s="52" t="s">
        <v>1212</v>
      </c>
      <c r="C4034" s="52" t="s">
        <v>743</v>
      </c>
      <c r="D4034" s="53" t="n">
        <v>0.1</v>
      </c>
      <c r="E4034" s="53" t="s">
        <v>748</v>
      </c>
      <c r="F4034" s="0" t="s">
        <v>1384</v>
      </c>
      <c r="G4034" s="0" t="str">
        <f aca="false">LEFT(B4034,2)</f>
        <v>16</v>
      </c>
      <c r="H4034" s="0" t="str">
        <f aca="false">I4034&amp;"_"&amp;G4034&amp;"_"&amp;F4034</f>
        <v>ButsnudetFroe_16_20181129_DL2018050_GlHellerupGym_koersel1</v>
      </c>
      <c r="I4034" s="61" t="str">
        <f aca="false">MID(RIGHT(B4034,LEN(B4034)-3),1,FIND("_",RIGHT(B4034,LEN(B4034)-3))-1)</f>
        <v>ButsnudetFroe</v>
      </c>
      <c r="J4034" s="61" t="str">
        <f aca="false">TRIM(SUBSTITUTE(RIGHT(B4034,FIND(I4034,B4034)+1),"_",""))</f>
        <v>PosK</v>
      </c>
      <c r="K4034" s="0" t="str">
        <f aca="false">IFERROR(VALUE(SUBSTITUTE(E4034,".",",")),E4034)</f>
        <v>No Ct</v>
      </c>
      <c r="L4034" s="61" t="n">
        <f aca="false">IF(J4034="PosK",SUMIFS(K:K,J:J,"PosK",H:H,H4034),"")</f>
        <v>0</v>
      </c>
      <c r="M4034" s="61" t="n">
        <f aca="false">IF(J4034="PosK",SUMIFS(K:K,J:J,"NegK",H:H,H4034),"")</f>
        <v>0</v>
      </c>
      <c r="N4034" s="61" t="n">
        <f aca="false">IF(J4034="PosK",SUMIFS(K:K,J:J,"eDNA",H:H,H4034),"")</f>
        <v>0</v>
      </c>
      <c r="P4034" s="62" t="n">
        <f aca="false">IF(K4036="No Ct",0,K4036)</f>
        <v>0</v>
      </c>
      <c r="Q4034" s="62" t="n">
        <f aca="false">IF(K4037="No Ct",0,K4037)</f>
        <v>0</v>
      </c>
      <c r="R4034" s="0" t="str">
        <f aca="false">IF(AND(L4034&gt;0,M4034=0),"Valid","Invalid")</f>
        <v>Invalid</v>
      </c>
      <c r="S4034" s="0" t="str">
        <f aca="false">IF(OR(P4034&gt;1,Q4034&gt;1),"Present","Absent")</f>
        <v>Absent</v>
      </c>
      <c r="T4034" s="63" t="str">
        <f aca="false">IF(OR(AND(P4034&gt;1,P4034&lt;41),AND(Q4034&gt;1,Q4034&lt;41)),"Ct&lt;41","Ct&gt;41")</f>
        <v>Ct&gt;41</v>
      </c>
      <c r="U4034" s="0" t="str">
        <f aca="false">I4034</f>
        <v>ButsnudetFroe</v>
      </c>
      <c r="V4034" s="0" t="str">
        <f aca="false">MID(F4034,10,9)</f>
        <v>DL2018050</v>
      </c>
      <c r="W4034" s="64" t="str">
        <f aca="false">V4034&amp;"_"&amp;U4034&amp;"_"&amp;R4034&amp;"_"&amp;S4034&amp;"_"&amp;T4034</f>
        <v>DL2018050_ButsnudetFroe_Invalid_Absent_Ct&gt;41</v>
      </c>
    </row>
    <row r="4035" customFormat="false" ht="14.25" hidden="false" customHeight="false" outlineLevel="0" collapsed="false">
      <c r="A4035" s="0" t="s">
        <v>865</v>
      </c>
      <c r="B4035" s="52" t="s">
        <v>1213</v>
      </c>
      <c r="C4035" s="52" t="s">
        <v>747</v>
      </c>
      <c r="D4035" s="53" t="n">
        <v>0.1</v>
      </c>
      <c r="E4035" s="53" t="s">
        <v>748</v>
      </c>
      <c r="F4035" s="0" t="s">
        <v>1384</v>
      </c>
      <c r="G4035" s="0" t="str">
        <f aca="false">LEFT(B4035,2)</f>
        <v>16</v>
      </c>
      <c r="H4035" s="0" t="str">
        <f aca="false">I4035&amp;"_"&amp;G4035&amp;"_"&amp;F4035</f>
        <v>ButsnudetFroe_16_20181129_DL2018050_GlHellerupGym_koersel1</v>
      </c>
      <c r="I4035" s="61" t="str">
        <f aca="false">MID(RIGHT(B4035,LEN(B4035)-3),1,FIND("_",RIGHT(B4035,LEN(B4035)-3))-1)</f>
        <v>ButsnudetFroe</v>
      </c>
      <c r="J4035" s="61" t="str">
        <f aca="false">TRIM(SUBSTITUTE(RIGHT(B4035,FIND(I4035,B4035)+1),"_",""))</f>
        <v>NegK</v>
      </c>
      <c r="K4035" s="0" t="str">
        <f aca="false">IFERROR(VALUE(SUBSTITUTE(E4035,".",",")),E4035)</f>
        <v>No Ct</v>
      </c>
      <c r="L4035" s="61" t="str">
        <f aca="false">IF(J4035="PosK",SUMIFS(K:K,J:J,"PosK",H:H,H4035),"")</f>
        <v/>
      </c>
      <c r="M4035" s="61" t="str">
        <f aca="false">IF(J4035="PosK",SUMIFS(K:K,J:J,"NegK",H:H,H4035),"")</f>
        <v/>
      </c>
      <c r="N4035" s="61" t="str">
        <f aca="false">IF(J4035="PosK",SUMIFS(K:K,J:J,"eDNA",H:H,H4035),"")</f>
        <v/>
      </c>
    </row>
    <row r="4036" customFormat="false" ht="14.25" hidden="false" customHeight="false" outlineLevel="0" collapsed="false">
      <c r="A4036" s="0" t="s">
        <v>867</v>
      </c>
      <c r="B4036" s="52" t="s">
        <v>1214</v>
      </c>
      <c r="C4036" s="52" t="s">
        <v>751</v>
      </c>
      <c r="D4036" s="53" t="n">
        <v>0.1</v>
      </c>
      <c r="E4036" s="53" t="s">
        <v>748</v>
      </c>
      <c r="F4036" s="0" t="s">
        <v>1384</v>
      </c>
      <c r="G4036" s="0" t="str">
        <f aca="false">LEFT(B4036,2)</f>
        <v>16</v>
      </c>
      <c r="H4036" s="0" t="str">
        <f aca="false">I4036&amp;"_"&amp;G4036&amp;"_"&amp;F4036</f>
        <v>ButsnudetFroe_16_20181129_DL2018050_GlHellerupGym_koersel1</v>
      </c>
      <c r="I4036" s="61" t="str">
        <f aca="false">MID(RIGHT(B4036,LEN(B4036)-3),1,FIND("_",RIGHT(B4036,LEN(B4036)-3))-1)</f>
        <v>ButsnudetFroe</v>
      </c>
      <c r="J4036" s="61" t="str">
        <f aca="false">TRIM(SUBSTITUTE(RIGHT(B4036,FIND(I4036,B4036)+1),"_",""))</f>
        <v>eDNA</v>
      </c>
      <c r="K4036" s="0" t="str">
        <f aca="false">IFERROR(VALUE(SUBSTITUTE(E4036,".",",")),E4036)</f>
        <v>No Ct</v>
      </c>
      <c r="L4036" s="61" t="str">
        <f aca="false">IF(J4036="PosK",SUMIFS(K:K,J:J,"PosK",H:H,H4036),"")</f>
        <v/>
      </c>
      <c r="M4036" s="61" t="str">
        <f aca="false">IF(J4036="PosK",SUMIFS(K:K,J:J,"NegK",H:H,H4036),"")</f>
        <v/>
      </c>
      <c r="N4036" s="61" t="str">
        <f aca="false">IF(J4036="PosK",SUMIFS(K:K,J:J,"eDNA",H:H,H4036),"")</f>
        <v/>
      </c>
      <c r="Q4036" s="62"/>
    </row>
    <row r="4037" customFormat="false" ht="14.25" hidden="false" customHeight="false" outlineLevel="0" collapsed="false">
      <c r="A4037" s="0" t="s">
        <v>869</v>
      </c>
      <c r="B4037" s="52" t="s">
        <v>1214</v>
      </c>
      <c r="C4037" s="52" t="s">
        <v>751</v>
      </c>
      <c r="D4037" s="53" t="n">
        <v>0.1</v>
      </c>
      <c r="E4037" s="53" t="s">
        <v>748</v>
      </c>
      <c r="F4037" s="0" t="s">
        <v>1384</v>
      </c>
      <c r="G4037" s="0" t="str">
        <f aca="false">LEFT(B4037,2)</f>
        <v>16</v>
      </c>
      <c r="H4037" s="0" t="str">
        <f aca="false">I4037&amp;"_"&amp;G4037&amp;"_"&amp;F4037</f>
        <v>ButsnudetFroe_16_20181129_DL2018050_GlHellerupGym_koersel1</v>
      </c>
      <c r="I4037" s="61" t="str">
        <f aca="false">MID(RIGHT(B4037,LEN(B4037)-3),1,FIND("_",RIGHT(B4037,LEN(B4037)-3))-1)</f>
        <v>ButsnudetFroe</v>
      </c>
      <c r="J4037" s="61" t="str">
        <f aca="false">TRIM(SUBSTITUTE(RIGHT(B4037,FIND(I4037,B4037)+1),"_",""))</f>
        <v>eDNA</v>
      </c>
      <c r="K4037" s="0" t="str">
        <f aca="false">IFERROR(VALUE(SUBSTITUTE(E4037,".",",")),E4037)</f>
        <v>No Ct</v>
      </c>
      <c r="L4037" s="61" t="str">
        <f aca="false">IF(J4037="PosK",SUMIFS(K:K,J:J,"PosK",H:H,H4037),"")</f>
        <v/>
      </c>
      <c r="M4037" s="61" t="str">
        <f aca="false">IF(J4037="PosK",SUMIFS(K:K,J:J,"NegK",H:H,H4037),"")</f>
        <v/>
      </c>
      <c r="N4037" s="61" t="str">
        <f aca="false">IF(J4037="PosK",SUMIFS(K:K,J:J,"eDNA",H:H,H4037),"")</f>
        <v/>
      </c>
      <c r="P4037" s="62"/>
      <c r="T4037" s="63"/>
      <c r="W4037" s="64"/>
    </row>
    <row r="4038" customFormat="false" ht="14.25" hidden="false" customHeight="false" outlineLevel="0" collapsed="false">
      <c r="A4038" s="0" t="s">
        <v>870</v>
      </c>
      <c r="B4038" s="52" t="s">
        <v>996</v>
      </c>
      <c r="C4038" s="52" t="s">
        <v>743</v>
      </c>
      <c r="D4038" s="53" t="n">
        <v>0.1</v>
      </c>
      <c r="E4038" s="53" t="n">
        <v>37</v>
      </c>
      <c r="F4038" s="0" t="s">
        <v>1384</v>
      </c>
      <c r="G4038" s="0" t="str">
        <f aca="false">LEFT(B4038,2)</f>
        <v>17</v>
      </c>
      <c r="H4038" s="0" t="str">
        <f aca="false">I4038&amp;"_"&amp;G4038&amp;"_"&amp;F4038</f>
        <v>ButsnudetFroe_17_20181129_DL2018050_GlHellerupGym_koersel1</v>
      </c>
      <c r="I4038" s="61" t="str">
        <f aca="false">MID(RIGHT(B4038,LEN(B4038)-3),1,FIND("_",RIGHT(B4038,LEN(B4038)-3))-1)</f>
        <v>ButsnudetFroe</v>
      </c>
      <c r="J4038" s="61" t="str">
        <f aca="false">TRIM(SUBSTITUTE(RIGHT(B4038,FIND(I4038,B4038)+1),"_",""))</f>
        <v>PosK</v>
      </c>
      <c r="K4038" s="0" t="n">
        <f aca="false">IFERROR(VALUE(SUBSTITUTE(E4038,".",",")),E4038)</f>
        <v>37</v>
      </c>
      <c r="L4038" s="61" t="n">
        <f aca="false">IF(J4038="PosK",SUMIFS(K:K,J:J,"PosK",H:H,H4038),"")</f>
        <v>37</v>
      </c>
      <c r="M4038" s="61" t="n">
        <f aca="false">IF(J4038="PosK",SUMIFS(K:K,J:J,"NegK",H:H,H4038),"")</f>
        <v>0</v>
      </c>
      <c r="N4038" s="61" t="n">
        <f aca="false">IF(J4038="PosK",SUMIFS(K:K,J:J,"eDNA",H:H,H4038),"")</f>
        <v>0</v>
      </c>
      <c r="P4038" s="62" t="n">
        <f aca="false">IF(K4040="No Ct",0,K4040)</f>
        <v>0</v>
      </c>
      <c r="Q4038" s="62" t="n">
        <f aca="false">IF(K4041="No Ct",0,K4041)</f>
        <v>0</v>
      </c>
      <c r="R4038" s="0" t="str">
        <f aca="false">IF(AND(L4038&gt;0,M4038=0),"Valid","Invalid")</f>
        <v>Valid</v>
      </c>
      <c r="S4038" s="0" t="str">
        <f aca="false">IF(OR(P4038&gt;1,Q4038&gt;1),"Present","Absent")</f>
        <v>Absent</v>
      </c>
      <c r="T4038" s="63" t="str">
        <f aca="false">IF(OR(AND(P4038&gt;1,P4038&lt;41),AND(Q4038&gt;1,Q4038&lt;41)),"Ct&lt;41","Ct&gt;41")</f>
        <v>Ct&gt;41</v>
      </c>
      <c r="U4038" s="0" t="str">
        <f aca="false">I4038</f>
        <v>ButsnudetFroe</v>
      </c>
      <c r="V4038" s="0" t="str">
        <f aca="false">MID(F4038,10,9)</f>
        <v>DL2018050</v>
      </c>
      <c r="W4038" s="64" t="str">
        <f aca="false">V4038&amp;"_"&amp;U4038&amp;"_"&amp;R4038&amp;"_"&amp;S4038&amp;"_"&amp;T4038</f>
        <v>DL2018050_ButsnudetFroe_Valid_Absent_Ct&gt;41</v>
      </c>
    </row>
    <row r="4039" customFormat="false" ht="14.25" hidden="false" customHeight="false" outlineLevel="0" collapsed="false">
      <c r="A4039" s="0" t="s">
        <v>872</v>
      </c>
      <c r="B4039" s="52" t="s">
        <v>997</v>
      </c>
      <c r="C4039" s="52" t="s">
        <v>747</v>
      </c>
      <c r="D4039" s="53" t="n">
        <v>0.1</v>
      </c>
      <c r="E4039" s="53" t="s">
        <v>748</v>
      </c>
      <c r="F4039" s="0" t="s">
        <v>1384</v>
      </c>
      <c r="G4039" s="0" t="str">
        <f aca="false">LEFT(B4039,2)</f>
        <v>17</v>
      </c>
      <c r="H4039" s="0" t="str">
        <f aca="false">I4039&amp;"_"&amp;G4039&amp;"_"&amp;F4039</f>
        <v>ButsnudetFroe_17_20181129_DL2018050_GlHellerupGym_koersel1</v>
      </c>
      <c r="I4039" s="61" t="str">
        <f aca="false">MID(RIGHT(B4039,LEN(B4039)-3),1,FIND("_",RIGHT(B4039,LEN(B4039)-3))-1)</f>
        <v>ButsnudetFroe</v>
      </c>
      <c r="J4039" s="61" t="str">
        <f aca="false">TRIM(SUBSTITUTE(RIGHT(B4039,FIND(I4039,B4039)+1),"_",""))</f>
        <v>NegK</v>
      </c>
      <c r="K4039" s="0" t="str">
        <f aca="false">IFERROR(VALUE(SUBSTITUTE(E4039,".",",")),E4039)</f>
        <v>No Ct</v>
      </c>
      <c r="L4039" s="61" t="str">
        <f aca="false">IF(J4039="PosK",SUMIFS(K:K,J:J,"PosK",H:H,H4039),"")</f>
        <v/>
      </c>
      <c r="M4039" s="61" t="str">
        <f aca="false">IF(J4039="PosK",SUMIFS(K:K,J:J,"NegK",H:H,H4039),"")</f>
        <v/>
      </c>
      <c r="N4039" s="61" t="str">
        <f aca="false">IF(J4039="PosK",SUMIFS(K:K,J:J,"eDNA",H:H,H4039),"")</f>
        <v/>
      </c>
    </row>
    <row r="4040" customFormat="false" ht="14.25" hidden="false" customHeight="false" outlineLevel="0" collapsed="false">
      <c r="A4040" s="0" t="s">
        <v>874</v>
      </c>
      <c r="B4040" s="52" t="s">
        <v>998</v>
      </c>
      <c r="C4040" s="52" t="s">
        <v>751</v>
      </c>
      <c r="D4040" s="53" t="n">
        <v>0.1</v>
      </c>
      <c r="E4040" s="53" t="s">
        <v>748</v>
      </c>
      <c r="F4040" s="0" t="s">
        <v>1384</v>
      </c>
      <c r="G4040" s="0" t="str">
        <f aca="false">LEFT(B4040,2)</f>
        <v>17</v>
      </c>
      <c r="H4040" s="0" t="str">
        <f aca="false">I4040&amp;"_"&amp;G4040&amp;"_"&amp;F4040</f>
        <v>ButsnudetFroe_17_20181129_DL2018050_GlHellerupGym_koersel1</v>
      </c>
      <c r="I4040" s="61" t="str">
        <f aca="false">MID(RIGHT(B4040,LEN(B4040)-3),1,FIND("_",RIGHT(B4040,LEN(B4040)-3))-1)</f>
        <v>ButsnudetFroe</v>
      </c>
      <c r="J4040" s="61" t="str">
        <f aca="false">TRIM(SUBSTITUTE(RIGHT(B4040,FIND(I4040,B4040)+1),"_",""))</f>
        <v>eDNA</v>
      </c>
      <c r="K4040" s="0" t="str">
        <f aca="false">IFERROR(VALUE(SUBSTITUTE(E4040,".",",")),E4040)</f>
        <v>No Ct</v>
      </c>
      <c r="L4040" s="61" t="str">
        <f aca="false">IF(J4040="PosK",SUMIFS(K:K,J:J,"PosK",H:H,H4040),"")</f>
        <v/>
      </c>
      <c r="M4040" s="61" t="str">
        <f aca="false">IF(J4040="PosK",SUMIFS(K:K,J:J,"NegK",H:H,H4040),"")</f>
        <v/>
      </c>
      <c r="N4040" s="61" t="str">
        <f aca="false">IF(J4040="PosK",SUMIFS(K:K,J:J,"eDNA",H:H,H4040),"")</f>
        <v/>
      </c>
      <c r="Q4040" s="62"/>
    </row>
    <row r="4041" customFormat="false" ht="14.25" hidden="false" customHeight="false" outlineLevel="0" collapsed="false">
      <c r="A4041" s="0" t="s">
        <v>876</v>
      </c>
      <c r="B4041" s="52" t="s">
        <v>998</v>
      </c>
      <c r="C4041" s="52" t="s">
        <v>751</v>
      </c>
      <c r="D4041" s="53" t="n">
        <v>0.1</v>
      </c>
      <c r="E4041" s="53" t="s">
        <v>748</v>
      </c>
      <c r="F4041" s="0" t="s">
        <v>1384</v>
      </c>
      <c r="G4041" s="0" t="str">
        <f aca="false">LEFT(B4041,2)</f>
        <v>17</v>
      </c>
      <c r="H4041" s="0" t="str">
        <f aca="false">I4041&amp;"_"&amp;G4041&amp;"_"&amp;F4041</f>
        <v>ButsnudetFroe_17_20181129_DL2018050_GlHellerupGym_koersel1</v>
      </c>
      <c r="I4041" s="61" t="str">
        <f aca="false">MID(RIGHT(B4041,LEN(B4041)-3),1,FIND("_",RIGHT(B4041,LEN(B4041)-3))-1)</f>
        <v>ButsnudetFroe</v>
      </c>
      <c r="J4041" s="61" t="str">
        <f aca="false">TRIM(SUBSTITUTE(RIGHT(B4041,FIND(I4041,B4041)+1),"_",""))</f>
        <v>eDNA</v>
      </c>
      <c r="K4041" s="0" t="str">
        <f aca="false">IFERROR(VALUE(SUBSTITUTE(E4041,".",",")),E4041)</f>
        <v>No Ct</v>
      </c>
      <c r="L4041" s="61" t="str">
        <f aca="false">IF(J4041="PosK",SUMIFS(K:K,J:J,"PosK",H:H,H4041),"")</f>
        <v/>
      </c>
      <c r="M4041" s="61" t="str">
        <f aca="false">IF(J4041="PosK",SUMIFS(K:K,J:J,"NegK",H:H,H4041),"")</f>
        <v/>
      </c>
      <c r="N4041" s="61" t="str">
        <f aca="false">IF(J4041="PosK",SUMIFS(K:K,J:J,"eDNA",H:H,H4041),"")</f>
        <v/>
      </c>
      <c r="P4041" s="62"/>
      <c r="T4041" s="63"/>
      <c r="W4041" s="64"/>
    </row>
    <row r="4042" customFormat="false" ht="14.25" hidden="false" customHeight="false" outlineLevel="0" collapsed="false">
      <c r="A4042" s="0" t="s">
        <v>877</v>
      </c>
      <c r="B4042" s="52" t="s">
        <v>1215</v>
      </c>
      <c r="C4042" s="52" t="s">
        <v>743</v>
      </c>
      <c r="D4042" s="53" t="n">
        <v>0.1</v>
      </c>
      <c r="E4042" s="53" t="n">
        <v>25.33</v>
      </c>
      <c r="F4042" s="0" t="s">
        <v>1384</v>
      </c>
      <c r="G4042" s="0" t="str">
        <f aca="false">LEFT(B4042,2)</f>
        <v>18</v>
      </c>
      <c r="H4042" s="0" t="str">
        <f aca="false">I4042&amp;"_"&amp;G4042&amp;"_"&amp;F4042</f>
        <v>LilleVandsalamander_18_20181129_DL2018050_GlHellerupGym_koersel1</v>
      </c>
      <c r="I4042" s="61" t="str">
        <f aca="false">MID(RIGHT(B4042,LEN(B4042)-3),1,FIND("_",RIGHT(B4042,LEN(B4042)-3))-1)</f>
        <v>LilleVandsalamander</v>
      </c>
      <c r="J4042" s="61" t="str">
        <f aca="false">TRIM(SUBSTITUTE(RIGHT(B4042,FIND(I4042,B4042)+1),"_",""))</f>
        <v>PosK</v>
      </c>
      <c r="K4042" s="0" t="n">
        <f aca="false">IFERROR(VALUE(SUBSTITUTE(E4042,".",",")),E4042)</f>
        <v>25.33</v>
      </c>
      <c r="L4042" s="61" t="n">
        <f aca="false">IF(J4042="PosK",SUMIFS(K:K,J:J,"PosK",H:H,H4042),"")</f>
        <v>25.33</v>
      </c>
      <c r="M4042" s="61" t="n">
        <f aca="false">IF(J4042="PosK",SUMIFS(K:K,J:J,"NegK",H:H,H4042),"")</f>
        <v>0</v>
      </c>
      <c r="N4042" s="61" t="n">
        <f aca="false">IF(J4042="PosK",SUMIFS(K:K,J:J,"eDNA",H:H,H4042),"")</f>
        <v>0</v>
      </c>
      <c r="P4042" s="62" t="n">
        <f aca="false">IF(K4044="No Ct",0,K4044)</f>
        <v>0</v>
      </c>
      <c r="Q4042" s="62" t="n">
        <f aca="false">IF(K4045="No Ct",0,K4045)</f>
        <v>0</v>
      </c>
      <c r="R4042" s="0" t="str">
        <f aca="false">IF(AND(L4042&gt;0,M4042=0),"Valid","Invalid")</f>
        <v>Valid</v>
      </c>
      <c r="S4042" s="0" t="str">
        <f aca="false">IF(OR(P4042&gt;1,Q4042&gt;1),"Present","Absent")</f>
        <v>Absent</v>
      </c>
      <c r="T4042" s="63" t="str">
        <f aca="false">IF(OR(AND(P4042&gt;1,P4042&lt;41),AND(Q4042&gt;1,Q4042&lt;41)),"Ct&lt;41","Ct&gt;41")</f>
        <v>Ct&gt;41</v>
      </c>
      <c r="U4042" s="0" t="str">
        <f aca="false">I4042</f>
        <v>LilleVandsalamander</v>
      </c>
      <c r="V4042" s="0" t="str">
        <f aca="false">MID(F4042,10,9)</f>
        <v>DL2018050</v>
      </c>
      <c r="W4042" s="64" t="str">
        <f aca="false">V4042&amp;"_"&amp;U4042&amp;"_"&amp;R4042&amp;"_"&amp;S4042&amp;"_"&amp;T4042</f>
        <v>DL2018050_LilleVandsalamander_Valid_Absent_Ct&gt;41</v>
      </c>
    </row>
    <row r="4043" customFormat="false" ht="14.25" hidden="false" customHeight="false" outlineLevel="0" collapsed="false">
      <c r="A4043" s="0" t="s">
        <v>879</v>
      </c>
      <c r="B4043" s="52" t="s">
        <v>1216</v>
      </c>
      <c r="C4043" s="52" t="s">
        <v>747</v>
      </c>
      <c r="D4043" s="53" t="n">
        <v>0.1</v>
      </c>
      <c r="E4043" s="53" t="s">
        <v>748</v>
      </c>
      <c r="F4043" s="0" t="s">
        <v>1384</v>
      </c>
      <c r="G4043" s="0" t="str">
        <f aca="false">LEFT(B4043,2)</f>
        <v>18</v>
      </c>
      <c r="H4043" s="0" t="str">
        <f aca="false">I4043&amp;"_"&amp;G4043&amp;"_"&amp;F4043</f>
        <v>LilleVandsalamander_18_20181129_DL2018050_GlHellerupGym_koersel1</v>
      </c>
      <c r="I4043" s="61" t="str">
        <f aca="false">MID(RIGHT(B4043,LEN(B4043)-3),1,FIND("_",RIGHT(B4043,LEN(B4043)-3))-1)</f>
        <v>LilleVandsalamander</v>
      </c>
      <c r="J4043" s="61" t="str">
        <f aca="false">TRIM(SUBSTITUTE(RIGHT(B4043,FIND(I4043,B4043)+1),"_",""))</f>
        <v>NegK</v>
      </c>
      <c r="K4043" s="0" t="str">
        <f aca="false">IFERROR(VALUE(SUBSTITUTE(E4043,".",",")),E4043)</f>
        <v>No Ct</v>
      </c>
      <c r="L4043" s="61" t="str">
        <f aca="false">IF(J4043="PosK",SUMIFS(K:K,J:J,"PosK",H:H,H4043),"")</f>
        <v/>
      </c>
      <c r="M4043" s="61" t="str">
        <f aca="false">IF(J4043="PosK",SUMIFS(K:K,J:J,"NegK",H:H,H4043),"")</f>
        <v/>
      </c>
      <c r="N4043" s="61" t="str">
        <f aca="false">IF(J4043="PosK",SUMIFS(K:K,J:J,"eDNA",H:H,H4043),"")</f>
        <v/>
      </c>
    </row>
    <row r="4044" customFormat="false" ht="14.25" hidden="false" customHeight="false" outlineLevel="0" collapsed="false">
      <c r="A4044" s="0" t="s">
        <v>881</v>
      </c>
      <c r="B4044" s="52" t="s">
        <v>1217</v>
      </c>
      <c r="C4044" s="52" t="s">
        <v>751</v>
      </c>
      <c r="D4044" s="53" t="n">
        <v>0.1</v>
      </c>
      <c r="E4044" s="53" t="s">
        <v>748</v>
      </c>
      <c r="F4044" s="0" t="s">
        <v>1384</v>
      </c>
      <c r="G4044" s="0" t="str">
        <f aca="false">LEFT(B4044,2)</f>
        <v>18</v>
      </c>
      <c r="H4044" s="0" t="str">
        <f aca="false">I4044&amp;"_"&amp;G4044&amp;"_"&amp;F4044</f>
        <v>LilleVandsalamander_18_20181129_DL2018050_GlHellerupGym_koersel1</v>
      </c>
      <c r="I4044" s="61" t="str">
        <f aca="false">MID(RIGHT(B4044,LEN(B4044)-3),1,FIND("_",RIGHT(B4044,LEN(B4044)-3))-1)</f>
        <v>LilleVandsalamander</v>
      </c>
      <c r="J4044" s="61" t="str">
        <f aca="false">TRIM(SUBSTITUTE(RIGHT(B4044,FIND(I4044,B4044)+1),"_",""))</f>
        <v>eDNA</v>
      </c>
      <c r="K4044" s="0" t="str">
        <f aca="false">IFERROR(VALUE(SUBSTITUTE(E4044,".",",")),E4044)</f>
        <v>No Ct</v>
      </c>
      <c r="L4044" s="61" t="str">
        <f aca="false">IF(J4044="PosK",SUMIFS(K:K,J:J,"PosK",H:H,H4044),"")</f>
        <v/>
      </c>
      <c r="M4044" s="61" t="str">
        <f aca="false">IF(J4044="PosK",SUMIFS(K:K,J:J,"NegK",H:H,H4044),"")</f>
        <v/>
      </c>
      <c r="N4044" s="61" t="str">
        <f aca="false">IF(J4044="PosK",SUMIFS(K:K,J:J,"eDNA",H:H,H4044),"")</f>
        <v/>
      </c>
      <c r="Q4044" s="62"/>
    </row>
    <row r="4045" customFormat="false" ht="14.25" hidden="false" customHeight="false" outlineLevel="0" collapsed="false">
      <c r="A4045" s="0" t="s">
        <v>883</v>
      </c>
      <c r="B4045" s="52" t="s">
        <v>1217</v>
      </c>
      <c r="C4045" s="52" t="s">
        <v>751</v>
      </c>
      <c r="D4045" s="53" t="n">
        <v>0.1</v>
      </c>
      <c r="E4045" s="53" t="s">
        <v>748</v>
      </c>
      <c r="F4045" s="0" t="s">
        <v>1384</v>
      </c>
      <c r="G4045" s="0" t="str">
        <f aca="false">LEFT(B4045,2)</f>
        <v>18</v>
      </c>
      <c r="H4045" s="0" t="str">
        <f aca="false">I4045&amp;"_"&amp;G4045&amp;"_"&amp;F4045</f>
        <v>LilleVandsalamander_18_20181129_DL2018050_GlHellerupGym_koersel1</v>
      </c>
      <c r="I4045" s="61" t="str">
        <f aca="false">MID(RIGHT(B4045,LEN(B4045)-3),1,FIND("_",RIGHT(B4045,LEN(B4045)-3))-1)</f>
        <v>LilleVandsalamander</v>
      </c>
      <c r="J4045" s="61" t="str">
        <f aca="false">TRIM(SUBSTITUTE(RIGHT(B4045,FIND(I4045,B4045)+1),"_",""))</f>
        <v>eDNA</v>
      </c>
      <c r="K4045" s="0" t="str">
        <f aca="false">IFERROR(VALUE(SUBSTITUTE(E4045,".",",")),E4045)</f>
        <v>No Ct</v>
      </c>
      <c r="L4045" s="61" t="str">
        <f aca="false">IF(J4045="PosK",SUMIFS(K:K,J:J,"PosK",H:H,H4045),"")</f>
        <v/>
      </c>
      <c r="M4045" s="61" t="str">
        <f aca="false">IF(J4045="PosK",SUMIFS(K:K,J:J,"NegK",H:H,H4045),"")</f>
        <v/>
      </c>
      <c r="N4045" s="61" t="str">
        <f aca="false">IF(J4045="PosK",SUMIFS(K:K,J:J,"eDNA",H:H,H4045),"")</f>
        <v/>
      </c>
      <c r="P4045" s="62"/>
      <c r="T4045" s="63"/>
      <c r="W4045" s="64"/>
    </row>
    <row r="4046" customFormat="false" ht="14.25" hidden="false" customHeight="false" outlineLevel="0" collapsed="false">
      <c r="A4046" s="0" t="s">
        <v>884</v>
      </c>
      <c r="B4046" s="52" t="s">
        <v>1002</v>
      </c>
      <c r="C4046" s="52" t="s">
        <v>743</v>
      </c>
      <c r="D4046" s="53" t="n">
        <v>0.1</v>
      </c>
      <c r="E4046" s="53" t="n">
        <v>25</v>
      </c>
      <c r="F4046" s="0" t="s">
        <v>1384</v>
      </c>
      <c r="G4046" s="0" t="str">
        <f aca="false">LEFT(B4046,2)</f>
        <v>19</v>
      </c>
      <c r="H4046" s="0" t="str">
        <f aca="false">I4046&amp;"_"&amp;G4046&amp;"_"&amp;F4046</f>
        <v>LilleVandsalamander_19_20181129_DL2018050_GlHellerupGym_koersel1</v>
      </c>
      <c r="I4046" s="61" t="str">
        <f aca="false">MID(RIGHT(B4046,LEN(B4046)-3),1,FIND("_",RIGHT(B4046,LEN(B4046)-3))-1)</f>
        <v>LilleVandsalamander</v>
      </c>
      <c r="J4046" s="61" t="str">
        <f aca="false">TRIM(SUBSTITUTE(RIGHT(B4046,FIND(I4046,B4046)+1),"_",""))</f>
        <v>PosK</v>
      </c>
      <c r="K4046" s="0" t="n">
        <f aca="false">IFERROR(VALUE(SUBSTITUTE(E4046,".",",")),E4046)</f>
        <v>25</v>
      </c>
      <c r="L4046" s="61" t="n">
        <f aca="false">IF(J4046="PosK",SUMIFS(K:K,J:J,"PosK",H:H,H4046),"")</f>
        <v>25</v>
      </c>
      <c r="M4046" s="61" t="n">
        <f aca="false">IF(J4046="PosK",SUMIFS(K:K,J:J,"NegK",H:H,H4046),"")</f>
        <v>0</v>
      </c>
      <c r="N4046" s="61" t="n">
        <f aca="false">IF(J4046="PosK",SUMIFS(K:K,J:J,"eDNA",H:H,H4046),"")</f>
        <v>0</v>
      </c>
      <c r="P4046" s="62" t="n">
        <f aca="false">IF(K4048="No Ct",0,K4048)</f>
        <v>0</v>
      </c>
      <c r="Q4046" s="62" t="n">
        <f aca="false">IF(K4049="No Ct",0,K4049)</f>
        <v>0</v>
      </c>
      <c r="R4046" s="0" t="str">
        <f aca="false">IF(AND(L4046&gt;0,M4046=0),"Valid","Invalid")</f>
        <v>Valid</v>
      </c>
      <c r="S4046" s="0" t="str">
        <f aca="false">IF(OR(P4046&gt;1,Q4046&gt;1),"Present","Absent")</f>
        <v>Absent</v>
      </c>
      <c r="T4046" s="63" t="str">
        <f aca="false">IF(OR(AND(P4046&gt;1,P4046&lt;41),AND(Q4046&gt;1,Q4046&lt;41)),"Ct&lt;41","Ct&gt;41")</f>
        <v>Ct&gt;41</v>
      </c>
      <c r="U4046" s="0" t="str">
        <f aca="false">I4046</f>
        <v>LilleVandsalamander</v>
      </c>
      <c r="V4046" s="0" t="str">
        <f aca="false">MID(F4046,10,9)</f>
        <v>DL2018050</v>
      </c>
      <c r="W4046" s="64" t="str">
        <f aca="false">V4046&amp;"_"&amp;U4046&amp;"_"&amp;R4046&amp;"_"&amp;S4046&amp;"_"&amp;T4046</f>
        <v>DL2018050_LilleVandsalamander_Valid_Absent_Ct&gt;41</v>
      </c>
    </row>
    <row r="4047" customFormat="false" ht="14.25" hidden="false" customHeight="false" outlineLevel="0" collapsed="false">
      <c r="A4047" s="0" t="s">
        <v>886</v>
      </c>
      <c r="B4047" s="52" t="s">
        <v>1003</v>
      </c>
      <c r="C4047" s="52" t="s">
        <v>747</v>
      </c>
      <c r="D4047" s="53" t="n">
        <v>0.1</v>
      </c>
      <c r="E4047" s="53" t="s">
        <v>748</v>
      </c>
      <c r="F4047" s="0" t="s">
        <v>1384</v>
      </c>
      <c r="G4047" s="0" t="str">
        <f aca="false">LEFT(B4047,2)</f>
        <v>19</v>
      </c>
      <c r="H4047" s="0" t="str">
        <f aca="false">I4047&amp;"_"&amp;G4047&amp;"_"&amp;F4047</f>
        <v>LilleVandsalamander_19_20181129_DL2018050_GlHellerupGym_koersel1</v>
      </c>
      <c r="I4047" s="61" t="str">
        <f aca="false">MID(RIGHT(B4047,LEN(B4047)-3),1,FIND("_",RIGHT(B4047,LEN(B4047)-3))-1)</f>
        <v>LilleVandsalamander</v>
      </c>
      <c r="J4047" s="61" t="str">
        <f aca="false">TRIM(SUBSTITUTE(RIGHT(B4047,FIND(I4047,B4047)+1),"_",""))</f>
        <v>NegK</v>
      </c>
      <c r="K4047" s="0" t="str">
        <f aca="false">IFERROR(VALUE(SUBSTITUTE(E4047,".",",")),E4047)</f>
        <v>No Ct</v>
      </c>
      <c r="L4047" s="61" t="str">
        <f aca="false">IF(J4047="PosK",SUMIFS(K:K,J:J,"PosK",H:H,H4047),"")</f>
        <v/>
      </c>
      <c r="M4047" s="61" t="str">
        <f aca="false">IF(J4047="PosK",SUMIFS(K:K,J:J,"NegK",H:H,H4047),"")</f>
        <v/>
      </c>
      <c r="N4047" s="61" t="str">
        <f aca="false">IF(J4047="PosK",SUMIFS(K:K,J:J,"eDNA",H:H,H4047),"")</f>
        <v/>
      </c>
    </row>
    <row r="4048" customFormat="false" ht="14.25" hidden="false" customHeight="false" outlineLevel="0" collapsed="false">
      <c r="A4048" s="0" t="s">
        <v>888</v>
      </c>
      <c r="B4048" s="52" t="s">
        <v>1004</v>
      </c>
      <c r="C4048" s="52" t="s">
        <v>751</v>
      </c>
      <c r="D4048" s="53" t="n">
        <v>0.1</v>
      </c>
      <c r="E4048" s="53" t="s">
        <v>748</v>
      </c>
      <c r="F4048" s="0" t="s">
        <v>1384</v>
      </c>
      <c r="G4048" s="0" t="str">
        <f aca="false">LEFT(B4048,2)</f>
        <v>19</v>
      </c>
      <c r="H4048" s="0" t="str">
        <f aca="false">I4048&amp;"_"&amp;G4048&amp;"_"&amp;F4048</f>
        <v>LilleVandsalamander_19_20181129_DL2018050_GlHellerupGym_koersel1</v>
      </c>
      <c r="I4048" s="61" t="str">
        <f aca="false">MID(RIGHT(B4048,LEN(B4048)-3),1,FIND("_",RIGHT(B4048,LEN(B4048)-3))-1)</f>
        <v>LilleVandsalamander</v>
      </c>
      <c r="J4048" s="61" t="str">
        <f aca="false">TRIM(SUBSTITUTE(RIGHT(B4048,FIND(I4048,B4048)+1),"_",""))</f>
        <v>eDNA</v>
      </c>
      <c r="K4048" s="0" t="str">
        <f aca="false">IFERROR(VALUE(SUBSTITUTE(E4048,".",",")),E4048)</f>
        <v>No Ct</v>
      </c>
      <c r="L4048" s="61" t="str">
        <f aca="false">IF(J4048="PosK",SUMIFS(K:K,J:J,"PosK",H:H,H4048),"")</f>
        <v/>
      </c>
      <c r="M4048" s="61" t="str">
        <f aca="false">IF(J4048="PosK",SUMIFS(K:K,J:J,"NegK",H:H,H4048),"")</f>
        <v/>
      </c>
      <c r="N4048" s="61" t="str">
        <f aca="false">IF(J4048="PosK",SUMIFS(K:K,J:J,"eDNA",H:H,H4048),"")</f>
        <v/>
      </c>
      <c r="Q4048" s="62"/>
    </row>
    <row r="4049" customFormat="false" ht="14.25" hidden="false" customHeight="false" outlineLevel="0" collapsed="false">
      <c r="A4049" s="0" t="s">
        <v>890</v>
      </c>
      <c r="B4049" s="52" t="s">
        <v>1004</v>
      </c>
      <c r="C4049" s="52" t="s">
        <v>751</v>
      </c>
      <c r="D4049" s="53" t="n">
        <v>0.1</v>
      </c>
      <c r="E4049" s="53" t="s">
        <v>748</v>
      </c>
      <c r="F4049" s="0" t="s">
        <v>1384</v>
      </c>
      <c r="G4049" s="0" t="str">
        <f aca="false">LEFT(B4049,2)</f>
        <v>19</v>
      </c>
      <c r="H4049" s="0" t="str">
        <f aca="false">I4049&amp;"_"&amp;G4049&amp;"_"&amp;F4049</f>
        <v>LilleVandsalamander_19_20181129_DL2018050_GlHellerupGym_koersel1</v>
      </c>
      <c r="I4049" s="61" t="str">
        <f aca="false">MID(RIGHT(B4049,LEN(B4049)-3),1,FIND("_",RIGHT(B4049,LEN(B4049)-3))-1)</f>
        <v>LilleVandsalamander</v>
      </c>
      <c r="J4049" s="61" t="str">
        <f aca="false">TRIM(SUBSTITUTE(RIGHT(B4049,FIND(I4049,B4049)+1),"_",""))</f>
        <v>eDNA</v>
      </c>
      <c r="K4049" s="0" t="str">
        <f aca="false">IFERROR(VALUE(SUBSTITUTE(E4049,".",",")),E4049)</f>
        <v>No Ct</v>
      </c>
      <c r="L4049" s="61" t="str">
        <f aca="false">IF(J4049="PosK",SUMIFS(K:K,J:J,"PosK",H:H,H4049),"")</f>
        <v/>
      </c>
      <c r="M4049" s="61" t="str">
        <f aca="false">IF(J4049="PosK",SUMIFS(K:K,J:J,"NegK",H:H,H4049),"")</f>
        <v/>
      </c>
      <c r="N4049" s="61" t="str">
        <f aca="false">IF(J4049="PosK",SUMIFS(K:K,J:J,"eDNA",H:H,H4049),"")</f>
        <v/>
      </c>
      <c r="P4049" s="62"/>
      <c r="T4049" s="63"/>
      <c r="W4049" s="64"/>
    </row>
    <row r="4050" customFormat="false" ht="14.25" hidden="false" customHeight="false" outlineLevel="0" collapsed="false">
      <c r="A4050" s="0" t="s">
        <v>891</v>
      </c>
      <c r="B4050" s="52" t="s">
        <v>1218</v>
      </c>
      <c r="C4050" s="52" t="s">
        <v>743</v>
      </c>
      <c r="D4050" s="53" t="n">
        <v>0.1</v>
      </c>
      <c r="E4050" s="53" t="n">
        <v>20.27</v>
      </c>
      <c r="F4050" s="0" t="s">
        <v>1384</v>
      </c>
      <c r="G4050" s="0" t="str">
        <f aca="false">LEFT(B4050,2)</f>
        <v>20</v>
      </c>
      <c r="H4050" s="0" t="str">
        <f aca="false">I4050&amp;"_"&amp;G4050&amp;"_"&amp;F4050</f>
        <v>Skalle_20_20181129_DL2018050_GlHellerupGym_koersel1</v>
      </c>
      <c r="I4050" s="61" t="str">
        <f aca="false">MID(RIGHT(B4050,LEN(B4050)-3),1,FIND("_",RIGHT(B4050,LEN(B4050)-3))-1)</f>
        <v>Skalle</v>
      </c>
      <c r="J4050" s="61" t="str">
        <f aca="false">TRIM(SUBSTITUTE(RIGHT(B4050,FIND(I4050,B4050)+1),"_",""))</f>
        <v>PosK</v>
      </c>
      <c r="K4050" s="0" t="n">
        <f aca="false">IFERROR(VALUE(SUBSTITUTE(E4050,".",",")),E4050)</f>
        <v>20.27</v>
      </c>
      <c r="L4050" s="61" t="n">
        <f aca="false">IF(J4050="PosK",SUMIFS(K:K,J:J,"PosK",H:H,H4050),"")</f>
        <v>20.27</v>
      </c>
      <c r="M4050" s="61" t="n">
        <f aca="false">IF(J4050="PosK",SUMIFS(K:K,J:J,"NegK",H:H,H4050),"")</f>
        <v>0</v>
      </c>
      <c r="N4050" s="61" t="n">
        <f aca="false">IF(J4050="PosK",SUMIFS(K:K,J:J,"eDNA",H:H,H4050),"")</f>
        <v>69.53</v>
      </c>
      <c r="P4050" s="62" t="n">
        <f aca="false">IF(K4052="No Ct",0,K4052)</f>
        <v>34.59</v>
      </c>
      <c r="Q4050" s="62" t="n">
        <f aca="false">IF(K4053="No Ct",0,K4053)</f>
        <v>34.94</v>
      </c>
      <c r="R4050" s="0" t="str">
        <f aca="false">IF(AND(L4050&gt;0,M4050=0),"Valid","Invalid")</f>
        <v>Valid</v>
      </c>
      <c r="S4050" s="0" t="str">
        <f aca="false">IF(OR(P4050&gt;1,Q4050&gt;1),"Present","Absent")</f>
        <v>Present</v>
      </c>
      <c r="T4050" s="63" t="str">
        <f aca="false">IF(OR(AND(P4050&gt;1,P4050&lt;41),AND(Q4050&gt;1,Q4050&lt;41)),"Ct&lt;41","Ct&gt;41")</f>
        <v>Ct&lt;41</v>
      </c>
      <c r="U4050" s="0" t="str">
        <f aca="false">I4050</f>
        <v>Skalle</v>
      </c>
      <c r="V4050" s="0" t="str">
        <f aca="false">MID(F4050,10,9)</f>
        <v>DL2018050</v>
      </c>
      <c r="W4050" s="64" t="str">
        <f aca="false">V4050&amp;"_"&amp;U4050&amp;"_"&amp;R4050&amp;"_"&amp;S4050&amp;"_"&amp;T4050</f>
        <v>DL2018050_Skalle_Valid_Present_Ct&lt;41</v>
      </c>
    </row>
    <row r="4051" customFormat="false" ht="14.25" hidden="false" customHeight="false" outlineLevel="0" collapsed="false">
      <c r="A4051" s="0" t="s">
        <v>893</v>
      </c>
      <c r="B4051" s="52" t="s">
        <v>1219</v>
      </c>
      <c r="C4051" s="52" t="s">
        <v>747</v>
      </c>
      <c r="D4051" s="53" t="n">
        <v>0.1</v>
      </c>
      <c r="E4051" s="53" t="s">
        <v>748</v>
      </c>
      <c r="F4051" s="0" t="s">
        <v>1384</v>
      </c>
      <c r="G4051" s="0" t="str">
        <f aca="false">LEFT(B4051,2)</f>
        <v>20</v>
      </c>
      <c r="H4051" s="0" t="str">
        <f aca="false">I4051&amp;"_"&amp;G4051&amp;"_"&amp;F4051</f>
        <v>Skalle_20_20181129_DL2018050_GlHellerupGym_koersel1</v>
      </c>
      <c r="I4051" s="61" t="str">
        <f aca="false">MID(RIGHT(B4051,LEN(B4051)-3),1,FIND("_",RIGHT(B4051,LEN(B4051)-3))-1)</f>
        <v>Skalle</v>
      </c>
      <c r="J4051" s="61" t="str">
        <f aca="false">TRIM(SUBSTITUTE(RIGHT(B4051,FIND(I4051,B4051)+1),"_",""))</f>
        <v>NegK</v>
      </c>
      <c r="K4051" s="0" t="str">
        <f aca="false">IFERROR(VALUE(SUBSTITUTE(E4051,".",",")),E4051)</f>
        <v>No Ct</v>
      </c>
      <c r="L4051" s="61" t="str">
        <f aca="false">IF(J4051="PosK",SUMIFS(K:K,J:J,"PosK",H:H,H4051),"")</f>
        <v/>
      </c>
      <c r="M4051" s="61" t="str">
        <f aca="false">IF(J4051="PosK",SUMIFS(K:K,J:J,"NegK",H:H,H4051),"")</f>
        <v/>
      </c>
      <c r="N4051" s="61" t="str">
        <f aca="false">IF(J4051="PosK",SUMIFS(K:K,J:J,"eDNA",H:H,H4051),"")</f>
        <v/>
      </c>
    </row>
    <row r="4052" customFormat="false" ht="14.25" hidden="false" customHeight="false" outlineLevel="0" collapsed="false">
      <c r="A4052" s="0" t="s">
        <v>895</v>
      </c>
      <c r="B4052" s="52" t="s">
        <v>1220</v>
      </c>
      <c r="C4052" s="52" t="s">
        <v>751</v>
      </c>
      <c r="D4052" s="53" t="n">
        <v>0.1</v>
      </c>
      <c r="E4052" s="53" t="n">
        <v>34.59</v>
      </c>
      <c r="F4052" s="0" t="s">
        <v>1384</v>
      </c>
      <c r="G4052" s="0" t="str">
        <f aca="false">LEFT(B4052,2)</f>
        <v>20</v>
      </c>
      <c r="H4052" s="0" t="str">
        <f aca="false">I4052&amp;"_"&amp;G4052&amp;"_"&amp;F4052</f>
        <v>Skalle_20_20181129_DL2018050_GlHellerupGym_koersel1</v>
      </c>
      <c r="I4052" s="61" t="str">
        <f aca="false">MID(RIGHT(B4052,LEN(B4052)-3),1,FIND("_",RIGHT(B4052,LEN(B4052)-3))-1)</f>
        <v>Skalle</v>
      </c>
      <c r="J4052" s="61" t="str">
        <f aca="false">TRIM(SUBSTITUTE(RIGHT(B4052,FIND(I4052,B4052)+1),"_",""))</f>
        <v>eDNA</v>
      </c>
      <c r="K4052" s="0" t="n">
        <f aca="false">IFERROR(VALUE(SUBSTITUTE(E4052,".",",")),E4052)</f>
        <v>34.59</v>
      </c>
      <c r="L4052" s="61" t="str">
        <f aca="false">IF(J4052="PosK",SUMIFS(K:K,J:J,"PosK",H:H,H4052),"")</f>
        <v/>
      </c>
      <c r="M4052" s="61" t="str">
        <f aca="false">IF(J4052="PosK",SUMIFS(K:K,J:J,"NegK",H:H,H4052),"")</f>
        <v/>
      </c>
      <c r="N4052" s="61" t="str">
        <f aca="false">IF(J4052="PosK",SUMIFS(K:K,J:J,"eDNA",H:H,H4052),"")</f>
        <v/>
      </c>
      <c r="Q4052" s="62"/>
    </row>
    <row r="4053" customFormat="false" ht="14.25" hidden="false" customHeight="false" outlineLevel="0" collapsed="false">
      <c r="A4053" s="0" t="s">
        <v>897</v>
      </c>
      <c r="B4053" s="52" t="s">
        <v>1220</v>
      </c>
      <c r="C4053" s="52" t="s">
        <v>751</v>
      </c>
      <c r="D4053" s="53" t="n">
        <v>0.1</v>
      </c>
      <c r="E4053" s="53" t="n">
        <v>34.94</v>
      </c>
      <c r="F4053" s="0" t="s">
        <v>1384</v>
      </c>
      <c r="G4053" s="0" t="str">
        <f aca="false">LEFT(B4053,2)</f>
        <v>20</v>
      </c>
      <c r="H4053" s="0" t="str">
        <f aca="false">I4053&amp;"_"&amp;G4053&amp;"_"&amp;F4053</f>
        <v>Skalle_20_20181129_DL2018050_GlHellerupGym_koersel1</v>
      </c>
      <c r="I4053" s="61" t="str">
        <f aca="false">MID(RIGHT(B4053,LEN(B4053)-3),1,FIND("_",RIGHT(B4053,LEN(B4053)-3))-1)</f>
        <v>Skalle</v>
      </c>
      <c r="J4053" s="61" t="str">
        <f aca="false">TRIM(SUBSTITUTE(RIGHT(B4053,FIND(I4053,B4053)+1),"_",""))</f>
        <v>eDNA</v>
      </c>
      <c r="K4053" s="0" t="n">
        <f aca="false">IFERROR(VALUE(SUBSTITUTE(E4053,".",",")),E4053)</f>
        <v>34.94</v>
      </c>
      <c r="L4053" s="61" t="str">
        <f aca="false">IF(J4053="PosK",SUMIFS(K:K,J:J,"PosK",H:H,H4053),"")</f>
        <v/>
      </c>
      <c r="M4053" s="61" t="str">
        <f aca="false">IF(J4053="PosK",SUMIFS(K:K,J:J,"NegK",H:H,H4053),"")</f>
        <v/>
      </c>
      <c r="N4053" s="61" t="str">
        <f aca="false">IF(J4053="PosK",SUMIFS(K:K,J:J,"eDNA",H:H,H4053),"")</f>
        <v/>
      </c>
      <c r="P4053" s="62"/>
      <c r="T4053" s="63"/>
      <c r="W4053" s="64"/>
    </row>
    <row r="4054" customFormat="false" ht="14.25" hidden="false" customHeight="false" outlineLevel="0" collapsed="false">
      <c r="A4054" s="0" t="s">
        <v>898</v>
      </c>
      <c r="B4054" s="52" t="s">
        <v>1008</v>
      </c>
      <c r="C4054" s="52" t="s">
        <v>743</v>
      </c>
      <c r="D4054" s="53" t="n">
        <v>0.1</v>
      </c>
      <c r="E4054" s="53" t="s">
        <v>748</v>
      </c>
      <c r="F4054" s="0" t="s">
        <v>1384</v>
      </c>
      <c r="G4054" s="0" t="str">
        <f aca="false">LEFT(B4054,2)</f>
        <v>21</v>
      </c>
      <c r="H4054" s="0" t="str">
        <f aca="false">I4054&amp;"_"&amp;G4054&amp;"_"&amp;F4054</f>
        <v>Skalle_21_20181129_DL2018050_GlHellerupGym_koersel1</v>
      </c>
      <c r="I4054" s="61" t="str">
        <f aca="false">MID(RIGHT(B4054,LEN(B4054)-3),1,FIND("_",RIGHT(B4054,LEN(B4054)-3))-1)</f>
        <v>Skalle</v>
      </c>
      <c r="J4054" s="61" t="str">
        <f aca="false">TRIM(SUBSTITUTE(RIGHT(B4054,FIND(I4054,B4054)+1),"_",""))</f>
        <v>PosK</v>
      </c>
      <c r="K4054" s="0" t="str">
        <f aca="false">IFERROR(VALUE(SUBSTITUTE(E4054,".",",")),E4054)</f>
        <v>No Ct</v>
      </c>
      <c r="L4054" s="61" t="n">
        <f aca="false">IF(J4054="PosK",SUMIFS(K:K,J:J,"PosK",H:H,H4054),"")</f>
        <v>0</v>
      </c>
      <c r="M4054" s="61" t="n">
        <f aca="false">IF(J4054="PosK",SUMIFS(K:K,J:J,"NegK",H:H,H4054),"")</f>
        <v>0</v>
      </c>
      <c r="N4054" s="61" t="n">
        <f aca="false">IF(J4054="PosK",SUMIFS(K:K,J:J,"eDNA",H:H,H4054),"")</f>
        <v>0</v>
      </c>
      <c r="P4054" s="62" t="n">
        <f aca="false">IF(K4056="No Ct",0,K4056)</f>
        <v>0</v>
      </c>
      <c r="Q4054" s="62" t="n">
        <f aca="false">IF(K4057="No Ct",0,K4057)</f>
        <v>0</v>
      </c>
      <c r="R4054" s="0" t="str">
        <f aca="false">IF(AND(L4054&gt;0,M4054=0),"Valid","Invalid")</f>
        <v>Invalid</v>
      </c>
      <c r="S4054" s="0" t="str">
        <f aca="false">IF(OR(P4054&gt;1,Q4054&gt;1),"Present","Absent")</f>
        <v>Absent</v>
      </c>
      <c r="T4054" s="63" t="str">
        <f aca="false">IF(OR(AND(P4054&gt;1,P4054&lt;41),AND(Q4054&gt;1,Q4054&lt;41)),"Ct&lt;41","Ct&gt;41")</f>
        <v>Ct&gt;41</v>
      </c>
      <c r="U4054" s="0" t="str">
        <f aca="false">I4054</f>
        <v>Skalle</v>
      </c>
      <c r="V4054" s="0" t="str">
        <f aca="false">MID(F4054,10,9)</f>
        <v>DL2018050</v>
      </c>
      <c r="W4054" s="64" t="str">
        <f aca="false">V4054&amp;"_"&amp;U4054&amp;"_"&amp;R4054&amp;"_"&amp;S4054&amp;"_"&amp;T4054</f>
        <v>DL2018050_Skalle_Invalid_Absent_Ct&gt;41</v>
      </c>
    </row>
    <row r="4055" customFormat="false" ht="14.25" hidden="false" customHeight="false" outlineLevel="0" collapsed="false">
      <c r="A4055" s="0" t="s">
        <v>900</v>
      </c>
      <c r="B4055" s="52" t="s">
        <v>1009</v>
      </c>
      <c r="C4055" s="52" t="s">
        <v>747</v>
      </c>
      <c r="D4055" s="53" t="n">
        <v>0.1</v>
      </c>
      <c r="E4055" s="53" t="s">
        <v>748</v>
      </c>
      <c r="F4055" s="0" t="s">
        <v>1384</v>
      </c>
      <c r="G4055" s="0" t="str">
        <f aca="false">LEFT(B4055,2)</f>
        <v>21</v>
      </c>
      <c r="H4055" s="0" t="str">
        <f aca="false">I4055&amp;"_"&amp;G4055&amp;"_"&amp;F4055</f>
        <v>Skalle_21_20181129_DL2018050_GlHellerupGym_koersel1</v>
      </c>
      <c r="I4055" s="61" t="str">
        <f aca="false">MID(RIGHT(B4055,LEN(B4055)-3),1,FIND("_",RIGHT(B4055,LEN(B4055)-3))-1)</f>
        <v>Skalle</v>
      </c>
      <c r="J4055" s="61" t="str">
        <f aca="false">TRIM(SUBSTITUTE(RIGHT(B4055,FIND(I4055,B4055)+1),"_",""))</f>
        <v>NegK</v>
      </c>
      <c r="K4055" s="0" t="str">
        <f aca="false">IFERROR(VALUE(SUBSTITUTE(E4055,".",",")),E4055)</f>
        <v>No Ct</v>
      </c>
      <c r="L4055" s="61" t="str">
        <f aca="false">IF(J4055="PosK",SUMIFS(K:K,J:J,"PosK",H:H,H4055),"")</f>
        <v/>
      </c>
      <c r="M4055" s="61" t="str">
        <f aca="false">IF(J4055="PosK",SUMIFS(K:K,J:J,"NegK",H:H,H4055),"")</f>
        <v/>
      </c>
      <c r="N4055" s="61" t="str">
        <f aca="false">IF(J4055="PosK",SUMIFS(K:K,J:J,"eDNA",H:H,H4055),"")</f>
        <v/>
      </c>
    </row>
    <row r="4056" customFormat="false" ht="14.25" hidden="false" customHeight="false" outlineLevel="0" collapsed="false">
      <c r="A4056" s="0" t="s">
        <v>902</v>
      </c>
      <c r="B4056" s="52" t="s">
        <v>1010</v>
      </c>
      <c r="C4056" s="52" t="s">
        <v>751</v>
      </c>
      <c r="D4056" s="53" t="n">
        <v>0.1</v>
      </c>
      <c r="E4056" s="53" t="s">
        <v>748</v>
      </c>
      <c r="F4056" s="0" t="s">
        <v>1384</v>
      </c>
      <c r="G4056" s="0" t="str">
        <f aca="false">LEFT(B4056,2)</f>
        <v>21</v>
      </c>
      <c r="H4056" s="0" t="str">
        <f aca="false">I4056&amp;"_"&amp;G4056&amp;"_"&amp;F4056</f>
        <v>Skalle_21_20181129_DL2018050_GlHellerupGym_koersel1</v>
      </c>
      <c r="I4056" s="61" t="str">
        <f aca="false">MID(RIGHT(B4056,LEN(B4056)-3),1,FIND("_",RIGHT(B4056,LEN(B4056)-3))-1)</f>
        <v>Skalle</v>
      </c>
      <c r="J4056" s="61" t="str">
        <f aca="false">TRIM(SUBSTITUTE(RIGHT(B4056,FIND(I4056,B4056)+1),"_",""))</f>
        <v>eDNA</v>
      </c>
      <c r="K4056" s="0" t="str">
        <f aca="false">IFERROR(VALUE(SUBSTITUTE(E4056,".",",")),E4056)</f>
        <v>No Ct</v>
      </c>
      <c r="L4056" s="61" t="str">
        <f aca="false">IF(J4056="PosK",SUMIFS(K:K,J:J,"PosK",H:H,H4056),"")</f>
        <v/>
      </c>
      <c r="M4056" s="61" t="str">
        <f aca="false">IF(J4056="PosK",SUMIFS(K:K,J:J,"NegK",H:H,H4056),"")</f>
        <v/>
      </c>
      <c r="N4056" s="61" t="str">
        <f aca="false">IF(J4056="PosK",SUMIFS(K:K,J:J,"eDNA",H:H,H4056),"")</f>
        <v/>
      </c>
      <c r="Q4056" s="62"/>
    </row>
    <row r="4057" customFormat="false" ht="14.25" hidden="false" customHeight="false" outlineLevel="0" collapsed="false">
      <c r="A4057" s="0" t="s">
        <v>904</v>
      </c>
      <c r="B4057" s="52" t="s">
        <v>1010</v>
      </c>
      <c r="C4057" s="52" t="s">
        <v>751</v>
      </c>
      <c r="D4057" s="53" t="n">
        <v>0.1</v>
      </c>
      <c r="E4057" s="53" t="s">
        <v>748</v>
      </c>
      <c r="F4057" s="0" t="s">
        <v>1384</v>
      </c>
      <c r="G4057" s="0" t="str">
        <f aca="false">LEFT(B4057,2)</f>
        <v>21</v>
      </c>
      <c r="H4057" s="0" t="str">
        <f aca="false">I4057&amp;"_"&amp;G4057&amp;"_"&amp;F4057</f>
        <v>Skalle_21_20181129_DL2018050_GlHellerupGym_koersel1</v>
      </c>
      <c r="I4057" s="61" t="str">
        <f aca="false">MID(RIGHT(B4057,LEN(B4057)-3),1,FIND("_",RIGHT(B4057,LEN(B4057)-3))-1)</f>
        <v>Skalle</v>
      </c>
      <c r="J4057" s="61" t="str">
        <f aca="false">TRIM(SUBSTITUTE(RIGHT(B4057,FIND(I4057,B4057)+1),"_",""))</f>
        <v>eDNA</v>
      </c>
      <c r="K4057" s="0" t="str">
        <f aca="false">IFERROR(VALUE(SUBSTITUTE(E4057,".",",")),E4057)</f>
        <v>No Ct</v>
      </c>
      <c r="L4057" s="61" t="str">
        <f aca="false">IF(J4057="PosK",SUMIFS(K:K,J:J,"PosK",H:H,H4057),"")</f>
        <v/>
      </c>
      <c r="M4057" s="61" t="str">
        <f aca="false">IF(J4057="PosK",SUMIFS(K:K,J:J,"NegK",H:H,H4057),"")</f>
        <v/>
      </c>
      <c r="N4057" s="61" t="str">
        <f aca="false">IF(J4057="PosK",SUMIFS(K:K,J:J,"eDNA",H:H,H4057),"")</f>
        <v/>
      </c>
      <c r="P4057" s="62"/>
      <c r="T4057" s="63"/>
      <c r="W4057" s="64"/>
    </row>
    <row r="4058" customFormat="false" ht="14.25" hidden="false" customHeight="false" outlineLevel="0" collapsed="false">
      <c r="A4058" s="0" t="s">
        <v>905</v>
      </c>
      <c r="B4058" s="52" t="s">
        <v>1221</v>
      </c>
      <c r="C4058" s="52" t="s">
        <v>743</v>
      </c>
      <c r="D4058" s="53" t="n">
        <v>0.1</v>
      </c>
      <c r="E4058" s="53" t="n">
        <v>30.09</v>
      </c>
      <c r="F4058" s="0" t="s">
        <v>1384</v>
      </c>
      <c r="G4058" s="0" t="str">
        <f aca="false">LEFT(B4058,2)</f>
        <v>22</v>
      </c>
      <c r="H4058" s="0" t="str">
        <f aca="false">I4058&amp;"_"&amp;G4058&amp;"_"&amp;F4058</f>
        <v>Karusse_22_20181129_DL2018050_GlHellerupGym_koersel1</v>
      </c>
      <c r="I4058" s="61" t="str">
        <f aca="false">MID(RIGHT(B4058,LEN(B4058)-3),1,FIND("_",RIGHT(B4058,LEN(B4058)-3))-1)</f>
        <v>Karusse</v>
      </c>
      <c r="J4058" s="61" t="str">
        <f aca="false">TRIM(SUBSTITUTE(RIGHT(B4058,FIND(I4058,B4058)+1),"_",""))</f>
        <v>PosK</v>
      </c>
      <c r="K4058" s="0" t="n">
        <f aca="false">IFERROR(VALUE(SUBSTITUTE(E4058,".",",")),E4058)</f>
        <v>30.09</v>
      </c>
      <c r="L4058" s="61" t="n">
        <f aca="false">IF(J4058="PosK",SUMIFS(K:K,J:J,"PosK",H:H,H4058),"")</f>
        <v>30.09</v>
      </c>
      <c r="M4058" s="61" t="n">
        <f aca="false">IF(J4058="PosK",SUMIFS(K:K,J:J,"NegK",H:H,H4058),"")</f>
        <v>31.55</v>
      </c>
      <c r="N4058" s="61" t="n">
        <f aca="false">IF(J4058="PosK",SUMIFS(K:K,J:J,"eDNA",H:H,H4058),"")</f>
        <v>58.07</v>
      </c>
      <c r="P4058" s="62" t="n">
        <f aca="false">IF(K4060="No Ct",0,K4060)</f>
        <v>28.97</v>
      </c>
      <c r="Q4058" s="62" t="n">
        <f aca="false">IF(K4061="No Ct",0,K4061)</f>
        <v>29.1</v>
      </c>
      <c r="R4058" s="0" t="str">
        <f aca="false">IF(AND(L4058&gt;0,M4058=0),"Valid","Invalid")</f>
        <v>Invalid</v>
      </c>
      <c r="S4058" s="0" t="str">
        <f aca="false">IF(OR(P4058&gt;1,Q4058&gt;1),"Present","Absent")</f>
        <v>Present</v>
      </c>
      <c r="T4058" s="63" t="str">
        <f aca="false">IF(OR(AND(P4058&gt;1,P4058&lt;41),AND(Q4058&gt;1,Q4058&lt;41)),"Ct&lt;41","Ct&gt;41")</f>
        <v>Ct&lt;41</v>
      </c>
      <c r="U4058" s="0" t="str">
        <f aca="false">I4058</f>
        <v>Karusse</v>
      </c>
      <c r="V4058" s="0" t="str">
        <f aca="false">MID(F4058,10,9)</f>
        <v>DL2018050</v>
      </c>
      <c r="W4058" s="64" t="str">
        <f aca="false">V4058&amp;"_"&amp;U4058&amp;"_"&amp;R4058&amp;"_"&amp;S4058&amp;"_"&amp;T4058</f>
        <v>DL2018050_Karusse_Invalid_Present_Ct&lt;41</v>
      </c>
    </row>
    <row r="4059" customFormat="false" ht="14.25" hidden="false" customHeight="false" outlineLevel="0" collapsed="false">
      <c r="A4059" s="0" t="s">
        <v>907</v>
      </c>
      <c r="B4059" s="52" t="s">
        <v>1222</v>
      </c>
      <c r="C4059" s="52" t="s">
        <v>747</v>
      </c>
      <c r="D4059" s="53" t="n">
        <v>0.1</v>
      </c>
      <c r="E4059" s="53" t="n">
        <v>31.55</v>
      </c>
      <c r="F4059" s="0" t="s">
        <v>1384</v>
      </c>
      <c r="G4059" s="0" t="str">
        <f aca="false">LEFT(B4059,2)</f>
        <v>22</v>
      </c>
      <c r="H4059" s="0" t="str">
        <f aca="false">I4059&amp;"_"&amp;G4059&amp;"_"&amp;F4059</f>
        <v>Karusse_22_20181129_DL2018050_GlHellerupGym_koersel1</v>
      </c>
      <c r="I4059" s="61" t="str">
        <f aca="false">MID(RIGHT(B4059,LEN(B4059)-3),1,FIND("_",RIGHT(B4059,LEN(B4059)-3))-1)</f>
        <v>Karusse</v>
      </c>
      <c r="J4059" s="61" t="str">
        <f aca="false">TRIM(SUBSTITUTE(RIGHT(B4059,FIND(I4059,B4059)+1),"_",""))</f>
        <v>NegK</v>
      </c>
      <c r="K4059" s="0" t="n">
        <f aca="false">IFERROR(VALUE(SUBSTITUTE(E4059,".",",")),E4059)</f>
        <v>31.55</v>
      </c>
      <c r="L4059" s="61" t="str">
        <f aca="false">IF(J4059="PosK",SUMIFS(K:K,J:J,"PosK",H:H,H4059),"")</f>
        <v/>
      </c>
      <c r="M4059" s="61" t="str">
        <f aca="false">IF(J4059="PosK",SUMIFS(K:K,J:J,"NegK",H:H,H4059),"")</f>
        <v/>
      </c>
      <c r="N4059" s="61" t="str">
        <f aca="false">IF(J4059="PosK",SUMIFS(K:K,J:J,"eDNA",H:H,H4059),"")</f>
        <v/>
      </c>
    </row>
    <row r="4060" customFormat="false" ht="14.25" hidden="false" customHeight="false" outlineLevel="0" collapsed="false">
      <c r="A4060" s="0" t="s">
        <v>909</v>
      </c>
      <c r="B4060" s="52" t="s">
        <v>1223</v>
      </c>
      <c r="C4060" s="52" t="s">
        <v>751</v>
      </c>
      <c r="D4060" s="53" t="n">
        <v>0.1</v>
      </c>
      <c r="E4060" s="53" t="n">
        <v>28.97</v>
      </c>
      <c r="F4060" s="0" t="s">
        <v>1384</v>
      </c>
      <c r="G4060" s="0" t="str">
        <f aca="false">LEFT(B4060,2)</f>
        <v>22</v>
      </c>
      <c r="H4060" s="0" t="str">
        <f aca="false">I4060&amp;"_"&amp;G4060&amp;"_"&amp;F4060</f>
        <v>Karusse_22_20181129_DL2018050_GlHellerupGym_koersel1</v>
      </c>
      <c r="I4060" s="61" t="str">
        <f aca="false">MID(RIGHT(B4060,LEN(B4060)-3),1,FIND("_",RIGHT(B4060,LEN(B4060)-3))-1)</f>
        <v>Karusse</v>
      </c>
      <c r="J4060" s="61" t="str">
        <f aca="false">TRIM(SUBSTITUTE(RIGHT(B4060,FIND(I4060,B4060)+1),"_",""))</f>
        <v>eDNA</v>
      </c>
      <c r="K4060" s="0" t="n">
        <f aca="false">IFERROR(VALUE(SUBSTITUTE(E4060,".",",")),E4060)</f>
        <v>28.97</v>
      </c>
      <c r="L4060" s="61" t="str">
        <f aca="false">IF(J4060="PosK",SUMIFS(K:K,J:J,"PosK",H:H,H4060),"")</f>
        <v/>
      </c>
      <c r="M4060" s="61" t="str">
        <f aca="false">IF(J4060="PosK",SUMIFS(K:K,J:J,"NegK",H:H,H4060),"")</f>
        <v/>
      </c>
      <c r="N4060" s="61" t="str">
        <f aca="false">IF(J4060="PosK",SUMIFS(K:K,J:J,"eDNA",H:H,H4060),"")</f>
        <v/>
      </c>
      <c r="Q4060" s="62"/>
    </row>
    <row r="4061" customFormat="false" ht="14.25" hidden="false" customHeight="false" outlineLevel="0" collapsed="false">
      <c r="A4061" s="0" t="s">
        <v>911</v>
      </c>
      <c r="B4061" s="52" t="s">
        <v>1223</v>
      </c>
      <c r="C4061" s="52" t="s">
        <v>751</v>
      </c>
      <c r="D4061" s="53" t="n">
        <v>0.1</v>
      </c>
      <c r="E4061" s="53" t="n">
        <v>29.1</v>
      </c>
      <c r="F4061" s="0" t="s">
        <v>1384</v>
      </c>
      <c r="G4061" s="0" t="str">
        <f aca="false">LEFT(B4061,2)</f>
        <v>22</v>
      </c>
      <c r="H4061" s="0" t="str">
        <f aca="false">I4061&amp;"_"&amp;G4061&amp;"_"&amp;F4061</f>
        <v>Karusse_22_20181129_DL2018050_GlHellerupGym_koersel1</v>
      </c>
      <c r="I4061" s="61" t="str">
        <f aca="false">MID(RIGHT(B4061,LEN(B4061)-3),1,FIND("_",RIGHT(B4061,LEN(B4061)-3))-1)</f>
        <v>Karusse</v>
      </c>
      <c r="J4061" s="61" t="str">
        <f aca="false">TRIM(SUBSTITUTE(RIGHT(B4061,FIND(I4061,B4061)+1),"_",""))</f>
        <v>eDNA</v>
      </c>
      <c r="K4061" s="0" t="n">
        <f aca="false">IFERROR(VALUE(SUBSTITUTE(E4061,".",",")),E4061)</f>
        <v>29.1</v>
      </c>
      <c r="L4061" s="61" t="str">
        <f aca="false">IF(J4061="PosK",SUMIFS(K:K,J:J,"PosK",H:H,H4061),"")</f>
        <v/>
      </c>
      <c r="M4061" s="61" t="str">
        <f aca="false">IF(J4061="PosK",SUMIFS(K:K,J:J,"NegK",H:H,H4061),"")</f>
        <v/>
      </c>
      <c r="N4061" s="61" t="str">
        <f aca="false">IF(J4061="PosK",SUMIFS(K:K,J:J,"eDNA",H:H,H4061),"")</f>
        <v/>
      </c>
      <c r="P4061" s="62"/>
      <c r="T4061" s="63"/>
      <c r="W4061" s="64"/>
    </row>
    <row r="4062" customFormat="false" ht="14.25" hidden="false" customHeight="false" outlineLevel="0" collapsed="false">
      <c r="A4062" s="0" t="s">
        <v>912</v>
      </c>
      <c r="B4062" s="52" t="s">
        <v>1014</v>
      </c>
      <c r="C4062" s="52" t="s">
        <v>743</v>
      </c>
      <c r="D4062" s="53" t="n">
        <v>0.1</v>
      </c>
      <c r="E4062" s="53" t="n">
        <v>27.12</v>
      </c>
      <c r="F4062" s="0" t="s">
        <v>1384</v>
      </c>
      <c r="G4062" s="0" t="str">
        <f aca="false">LEFT(B4062,2)</f>
        <v>23</v>
      </c>
      <c r="H4062" s="0" t="str">
        <f aca="false">I4062&amp;"_"&amp;G4062&amp;"_"&amp;F4062</f>
        <v>Karusse_23_20181129_DL2018050_GlHellerupGym_koersel1</v>
      </c>
      <c r="I4062" s="61" t="str">
        <f aca="false">MID(RIGHT(B4062,LEN(B4062)-3),1,FIND("_",RIGHT(B4062,LEN(B4062)-3))-1)</f>
        <v>Karusse</v>
      </c>
      <c r="J4062" s="61" t="str">
        <f aca="false">TRIM(SUBSTITUTE(RIGHT(B4062,FIND(I4062,B4062)+1),"_",""))</f>
        <v>PosK</v>
      </c>
      <c r="K4062" s="0" t="n">
        <f aca="false">IFERROR(VALUE(SUBSTITUTE(E4062,".",",")),E4062)</f>
        <v>27.12</v>
      </c>
      <c r="L4062" s="61" t="n">
        <f aca="false">IF(J4062="PosK",SUMIFS(K:K,J:J,"PosK",H:H,H4062),"")</f>
        <v>27.12</v>
      </c>
      <c r="M4062" s="61" t="n">
        <f aca="false">IF(J4062="PosK",SUMIFS(K:K,J:J,"NegK",H:H,H4062),"")</f>
        <v>0</v>
      </c>
      <c r="N4062" s="61" t="n">
        <f aca="false">IF(J4062="PosK",SUMIFS(K:K,J:J,"eDNA",H:H,H4062),"")</f>
        <v>70.1</v>
      </c>
      <c r="P4062" s="62" t="n">
        <f aca="false">IF(K4064="No Ct",0,K4064)</f>
        <v>36.25</v>
      </c>
      <c r="Q4062" s="62" t="n">
        <f aca="false">IF(K4065="No Ct",0,K4065)</f>
        <v>33.85</v>
      </c>
      <c r="R4062" s="0" t="str">
        <f aca="false">IF(AND(L4062&gt;0,M4062=0),"Valid","Invalid")</f>
        <v>Valid</v>
      </c>
      <c r="S4062" s="0" t="str">
        <f aca="false">IF(OR(P4062&gt;1,Q4062&gt;1),"Present","Absent")</f>
        <v>Present</v>
      </c>
      <c r="T4062" s="63" t="str">
        <f aca="false">IF(OR(AND(P4062&gt;1,P4062&lt;41),AND(Q4062&gt;1,Q4062&lt;41)),"Ct&lt;41","Ct&gt;41")</f>
        <v>Ct&lt;41</v>
      </c>
      <c r="U4062" s="0" t="str">
        <f aca="false">I4062</f>
        <v>Karusse</v>
      </c>
      <c r="V4062" s="0" t="str">
        <f aca="false">MID(F4062,10,9)</f>
        <v>DL2018050</v>
      </c>
      <c r="W4062" s="64" t="str">
        <f aca="false">V4062&amp;"_"&amp;U4062&amp;"_"&amp;R4062&amp;"_"&amp;S4062&amp;"_"&amp;T4062</f>
        <v>DL2018050_Karusse_Valid_Present_Ct&lt;41</v>
      </c>
    </row>
    <row r="4063" customFormat="false" ht="14.25" hidden="false" customHeight="false" outlineLevel="0" collapsed="false">
      <c r="A4063" s="0" t="s">
        <v>914</v>
      </c>
      <c r="B4063" s="52" t="s">
        <v>1015</v>
      </c>
      <c r="C4063" s="52" t="s">
        <v>747</v>
      </c>
      <c r="D4063" s="53" t="n">
        <v>0.1</v>
      </c>
      <c r="E4063" s="53" t="s">
        <v>748</v>
      </c>
      <c r="F4063" s="0" t="s">
        <v>1384</v>
      </c>
      <c r="G4063" s="0" t="str">
        <f aca="false">LEFT(B4063,2)</f>
        <v>23</v>
      </c>
      <c r="H4063" s="0" t="str">
        <f aca="false">I4063&amp;"_"&amp;G4063&amp;"_"&amp;F4063</f>
        <v>Karusse_23_20181129_DL2018050_GlHellerupGym_koersel1</v>
      </c>
      <c r="I4063" s="61" t="str">
        <f aca="false">MID(RIGHT(B4063,LEN(B4063)-3),1,FIND("_",RIGHT(B4063,LEN(B4063)-3))-1)</f>
        <v>Karusse</v>
      </c>
      <c r="J4063" s="61" t="str">
        <f aca="false">TRIM(SUBSTITUTE(RIGHT(B4063,FIND(I4063,B4063)+1),"_",""))</f>
        <v>NegK</v>
      </c>
      <c r="K4063" s="0" t="str">
        <f aca="false">IFERROR(VALUE(SUBSTITUTE(E4063,".",",")),E4063)</f>
        <v>No Ct</v>
      </c>
      <c r="L4063" s="61" t="str">
        <f aca="false">IF(J4063="PosK",SUMIFS(K:K,J:J,"PosK",H:H,H4063),"")</f>
        <v/>
      </c>
      <c r="M4063" s="61" t="str">
        <f aca="false">IF(J4063="PosK",SUMIFS(K:K,J:J,"NegK",H:H,H4063),"")</f>
        <v/>
      </c>
      <c r="N4063" s="61" t="str">
        <f aca="false">IF(J4063="PosK",SUMIFS(K:K,J:J,"eDNA",H:H,H4063),"")</f>
        <v/>
      </c>
    </row>
    <row r="4064" customFormat="false" ht="14.25" hidden="false" customHeight="false" outlineLevel="0" collapsed="false">
      <c r="A4064" s="0" t="s">
        <v>916</v>
      </c>
      <c r="B4064" s="52" t="s">
        <v>1016</v>
      </c>
      <c r="C4064" s="52" t="s">
        <v>751</v>
      </c>
      <c r="D4064" s="53" t="n">
        <v>0.1</v>
      </c>
      <c r="E4064" s="53" t="n">
        <v>36.25</v>
      </c>
      <c r="F4064" s="0" t="s">
        <v>1384</v>
      </c>
      <c r="G4064" s="0" t="str">
        <f aca="false">LEFT(B4064,2)</f>
        <v>23</v>
      </c>
      <c r="H4064" s="0" t="str">
        <f aca="false">I4064&amp;"_"&amp;G4064&amp;"_"&amp;F4064</f>
        <v>Karusse_23_20181129_DL2018050_GlHellerupGym_koersel1</v>
      </c>
      <c r="I4064" s="61" t="str">
        <f aca="false">MID(RIGHT(B4064,LEN(B4064)-3),1,FIND("_",RIGHT(B4064,LEN(B4064)-3))-1)</f>
        <v>Karusse</v>
      </c>
      <c r="J4064" s="61" t="str">
        <f aca="false">TRIM(SUBSTITUTE(RIGHT(B4064,FIND(I4064,B4064)+1),"_",""))</f>
        <v>eDNA</v>
      </c>
      <c r="K4064" s="0" t="n">
        <f aca="false">IFERROR(VALUE(SUBSTITUTE(E4064,".",",")),E4064)</f>
        <v>36.25</v>
      </c>
      <c r="L4064" s="61" t="str">
        <f aca="false">IF(J4064="PosK",SUMIFS(K:K,J:J,"PosK",H:H,H4064),"")</f>
        <v/>
      </c>
      <c r="M4064" s="61" t="str">
        <f aca="false">IF(J4064="PosK",SUMIFS(K:K,J:J,"NegK",H:H,H4064),"")</f>
        <v/>
      </c>
      <c r="N4064" s="61" t="str">
        <f aca="false">IF(J4064="PosK",SUMIFS(K:K,J:J,"eDNA",H:H,H4064),"")</f>
        <v/>
      </c>
      <c r="Q4064" s="62"/>
    </row>
    <row r="4065" customFormat="false" ht="14.25" hidden="false" customHeight="false" outlineLevel="0" collapsed="false">
      <c r="A4065" s="0" t="s">
        <v>918</v>
      </c>
      <c r="B4065" s="52" t="s">
        <v>1016</v>
      </c>
      <c r="C4065" s="52" t="s">
        <v>751</v>
      </c>
      <c r="D4065" s="53" t="n">
        <v>0.1</v>
      </c>
      <c r="E4065" s="53" t="n">
        <v>33.85</v>
      </c>
      <c r="F4065" s="0" t="s">
        <v>1384</v>
      </c>
      <c r="G4065" s="0" t="str">
        <f aca="false">LEFT(B4065,2)</f>
        <v>23</v>
      </c>
      <c r="H4065" s="0" t="str">
        <f aca="false">I4065&amp;"_"&amp;G4065&amp;"_"&amp;F4065</f>
        <v>Karusse_23_20181129_DL2018050_GlHellerupGym_koersel1</v>
      </c>
      <c r="I4065" s="61" t="str">
        <f aca="false">MID(RIGHT(B4065,LEN(B4065)-3),1,FIND("_",RIGHT(B4065,LEN(B4065)-3))-1)</f>
        <v>Karusse</v>
      </c>
      <c r="J4065" s="61" t="str">
        <f aca="false">TRIM(SUBSTITUTE(RIGHT(B4065,FIND(I4065,B4065)+1),"_",""))</f>
        <v>eDNA</v>
      </c>
      <c r="K4065" s="0" t="n">
        <f aca="false">IFERROR(VALUE(SUBSTITUTE(E4065,".",",")),E4065)</f>
        <v>33.85</v>
      </c>
      <c r="L4065" s="61" t="str">
        <f aca="false">IF(J4065="PosK",SUMIFS(K:K,J:J,"PosK",H:H,H4065),"")</f>
        <v/>
      </c>
      <c r="M4065" s="61" t="str">
        <f aca="false">IF(J4065="PosK",SUMIFS(K:K,J:J,"NegK",H:H,H4065),"")</f>
        <v/>
      </c>
      <c r="N4065" s="61" t="str">
        <f aca="false">IF(J4065="PosK",SUMIFS(K:K,J:J,"eDNA",H:H,H4065),"")</f>
        <v/>
      </c>
      <c r="P4065" s="62"/>
      <c r="T4065" s="63"/>
      <c r="W4065" s="64"/>
    </row>
    <row r="4066" customFormat="false" ht="14.25" hidden="false" customHeight="false" outlineLevel="0" collapsed="false">
      <c r="A4066" s="0" t="s">
        <v>919</v>
      </c>
      <c r="B4066" s="52" t="s">
        <v>1224</v>
      </c>
      <c r="C4066" s="52" t="s">
        <v>743</v>
      </c>
      <c r="D4066" s="53" t="n">
        <v>0.1</v>
      </c>
      <c r="E4066" s="53" t="s">
        <v>748</v>
      </c>
      <c r="F4066" s="0" t="s">
        <v>1384</v>
      </c>
      <c r="G4066" s="0" t="str">
        <f aca="false">LEFT(B4066,2)</f>
        <v>24</v>
      </c>
      <c r="H4066" s="0" t="str">
        <f aca="false">I4066&amp;"_"&amp;G4066&amp;"_"&amp;F4066</f>
        <v>Soelvkarusse_24_20181129_DL2018050_GlHellerupGym_koersel1</v>
      </c>
      <c r="I4066" s="61" t="str">
        <f aca="false">MID(RIGHT(B4066,LEN(B4066)-3),1,FIND("_",RIGHT(B4066,LEN(B4066)-3))-1)</f>
        <v>Soelvkarusse</v>
      </c>
      <c r="J4066" s="61" t="str">
        <f aca="false">TRIM(SUBSTITUTE(RIGHT(B4066,FIND(I4066,B4066)+1),"_",""))</f>
        <v>PosK</v>
      </c>
      <c r="K4066" s="0" t="str">
        <f aca="false">IFERROR(VALUE(SUBSTITUTE(E4066,".",",")),E4066)</f>
        <v>No Ct</v>
      </c>
      <c r="L4066" s="61" t="n">
        <f aca="false">IF(J4066="PosK",SUMIFS(K:K,J:J,"PosK",H:H,H4066),"")</f>
        <v>0</v>
      </c>
      <c r="M4066" s="61" t="n">
        <f aca="false">IF(J4066="PosK",SUMIFS(K:K,J:J,"NegK",H:H,H4066),"")</f>
        <v>0</v>
      </c>
      <c r="N4066" s="61" t="n">
        <f aca="false">IF(J4066="PosK",SUMIFS(K:K,J:J,"eDNA",H:H,H4066),"")</f>
        <v>0</v>
      </c>
      <c r="P4066" s="62" t="n">
        <f aca="false">IF(K4068="No Ct",0,K4068)</f>
        <v>0</v>
      </c>
      <c r="Q4066" s="62" t="n">
        <f aca="false">IF(K4069="No Ct",0,K4069)</f>
        <v>0</v>
      </c>
      <c r="R4066" s="0" t="str">
        <f aca="false">IF(AND(L4066&gt;0,M4066=0),"Valid","Invalid")</f>
        <v>Invalid</v>
      </c>
      <c r="S4066" s="0" t="str">
        <f aca="false">IF(OR(P4066&gt;1,Q4066&gt;1),"Present","Absent")</f>
        <v>Absent</v>
      </c>
      <c r="T4066" s="63" t="str">
        <f aca="false">IF(OR(AND(P4066&gt;1,P4066&lt;41),AND(Q4066&gt;1,Q4066&lt;41)),"Ct&lt;41","Ct&gt;41")</f>
        <v>Ct&gt;41</v>
      </c>
      <c r="U4066" s="0" t="str">
        <f aca="false">I4066</f>
        <v>Soelvkarusse</v>
      </c>
      <c r="V4066" s="0" t="str">
        <f aca="false">MID(F4066,10,9)</f>
        <v>DL2018050</v>
      </c>
      <c r="W4066" s="64" t="str">
        <f aca="false">V4066&amp;"_"&amp;U4066&amp;"_"&amp;R4066&amp;"_"&amp;S4066&amp;"_"&amp;T4066</f>
        <v>DL2018050_Soelvkarusse_Invalid_Absent_Ct&gt;41</v>
      </c>
    </row>
    <row r="4067" customFormat="false" ht="14.25" hidden="false" customHeight="false" outlineLevel="0" collapsed="false">
      <c r="A4067" s="0" t="s">
        <v>921</v>
      </c>
      <c r="B4067" s="52" t="s">
        <v>1225</v>
      </c>
      <c r="C4067" s="52" t="s">
        <v>747</v>
      </c>
      <c r="D4067" s="53" t="n">
        <v>0.1</v>
      </c>
      <c r="E4067" s="53" t="s">
        <v>748</v>
      </c>
      <c r="F4067" s="0" t="s">
        <v>1384</v>
      </c>
      <c r="G4067" s="0" t="str">
        <f aca="false">LEFT(B4067,2)</f>
        <v>24</v>
      </c>
      <c r="H4067" s="0" t="str">
        <f aca="false">I4067&amp;"_"&amp;G4067&amp;"_"&amp;F4067</f>
        <v>Soelvkarusse_24_20181129_DL2018050_GlHellerupGym_koersel1</v>
      </c>
      <c r="I4067" s="61" t="str">
        <f aca="false">MID(RIGHT(B4067,LEN(B4067)-3),1,FIND("_",RIGHT(B4067,LEN(B4067)-3))-1)</f>
        <v>Soelvkarusse</v>
      </c>
      <c r="J4067" s="61" t="str">
        <f aca="false">TRIM(SUBSTITUTE(RIGHT(B4067,FIND(I4067,B4067)+1),"_",""))</f>
        <v>NegK</v>
      </c>
      <c r="K4067" s="0" t="str">
        <f aca="false">IFERROR(VALUE(SUBSTITUTE(E4067,".",",")),E4067)</f>
        <v>No Ct</v>
      </c>
      <c r="L4067" s="61" t="str">
        <f aca="false">IF(J4067="PosK",SUMIFS(K:K,J:J,"PosK",H:H,H4067),"")</f>
        <v/>
      </c>
      <c r="M4067" s="61" t="str">
        <f aca="false">IF(J4067="PosK",SUMIFS(K:K,J:J,"NegK",H:H,H4067),"")</f>
        <v/>
      </c>
      <c r="N4067" s="61" t="str">
        <f aca="false">IF(J4067="PosK",SUMIFS(K:K,J:J,"eDNA",H:H,H4067),"")</f>
        <v/>
      </c>
    </row>
    <row r="4068" customFormat="false" ht="14.25" hidden="false" customHeight="false" outlineLevel="0" collapsed="false">
      <c r="A4068" s="0" t="s">
        <v>923</v>
      </c>
      <c r="B4068" s="52" t="s">
        <v>1226</v>
      </c>
      <c r="C4068" s="52" t="s">
        <v>751</v>
      </c>
      <c r="D4068" s="53" t="n">
        <v>0.1</v>
      </c>
      <c r="E4068" s="53" t="s">
        <v>748</v>
      </c>
      <c r="F4068" s="0" t="s">
        <v>1384</v>
      </c>
      <c r="G4068" s="0" t="str">
        <f aca="false">LEFT(B4068,2)</f>
        <v>24</v>
      </c>
      <c r="H4068" s="0" t="str">
        <f aca="false">I4068&amp;"_"&amp;G4068&amp;"_"&amp;F4068</f>
        <v>Soelvkarusse_24_20181129_DL2018050_GlHellerupGym_koersel1</v>
      </c>
      <c r="I4068" s="61" t="str">
        <f aca="false">MID(RIGHT(B4068,LEN(B4068)-3),1,FIND("_",RIGHT(B4068,LEN(B4068)-3))-1)</f>
        <v>Soelvkarusse</v>
      </c>
      <c r="J4068" s="61" t="str">
        <f aca="false">TRIM(SUBSTITUTE(RIGHT(B4068,FIND(I4068,B4068)+1),"_",""))</f>
        <v>eDNA</v>
      </c>
      <c r="K4068" s="0" t="str">
        <f aca="false">IFERROR(VALUE(SUBSTITUTE(E4068,".",",")),E4068)</f>
        <v>No Ct</v>
      </c>
      <c r="L4068" s="61" t="str">
        <f aca="false">IF(J4068="PosK",SUMIFS(K:K,J:J,"PosK",H:H,H4068),"")</f>
        <v/>
      </c>
      <c r="M4068" s="61" t="str">
        <f aca="false">IF(J4068="PosK",SUMIFS(K:K,J:J,"NegK",H:H,H4068),"")</f>
        <v/>
      </c>
      <c r="N4068" s="61" t="str">
        <f aca="false">IF(J4068="PosK",SUMIFS(K:K,J:J,"eDNA",H:H,H4068),"")</f>
        <v/>
      </c>
      <c r="Q4068" s="62"/>
    </row>
    <row r="4069" customFormat="false" ht="14.25" hidden="false" customHeight="false" outlineLevel="0" collapsed="false">
      <c r="A4069" s="0" t="s">
        <v>925</v>
      </c>
      <c r="B4069" s="52" t="s">
        <v>1226</v>
      </c>
      <c r="C4069" s="52" t="s">
        <v>751</v>
      </c>
      <c r="D4069" s="53" t="n">
        <v>0.1</v>
      </c>
      <c r="E4069" s="53" t="s">
        <v>748</v>
      </c>
      <c r="F4069" s="0" t="s">
        <v>1384</v>
      </c>
      <c r="G4069" s="0" t="str">
        <f aca="false">LEFT(B4069,2)</f>
        <v>24</v>
      </c>
      <c r="H4069" s="0" t="str">
        <f aca="false">I4069&amp;"_"&amp;G4069&amp;"_"&amp;F4069</f>
        <v>Soelvkarusse_24_20181129_DL2018050_GlHellerupGym_koersel1</v>
      </c>
      <c r="I4069" s="61" t="str">
        <f aca="false">MID(RIGHT(B4069,LEN(B4069)-3),1,FIND("_",RIGHT(B4069,LEN(B4069)-3))-1)</f>
        <v>Soelvkarusse</v>
      </c>
      <c r="J4069" s="61" t="str">
        <f aca="false">TRIM(SUBSTITUTE(RIGHT(B4069,FIND(I4069,B4069)+1),"_",""))</f>
        <v>eDNA</v>
      </c>
      <c r="K4069" s="0" t="str">
        <f aca="false">IFERROR(VALUE(SUBSTITUTE(E4069,".",",")),E4069)</f>
        <v>No Ct</v>
      </c>
      <c r="L4069" s="61" t="str">
        <f aca="false">IF(J4069="PosK",SUMIFS(K:K,J:J,"PosK",H:H,H4069),"")</f>
        <v/>
      </c>
      <c r="M4069" s="61" t="str">
        <f aca="false">IF(J4069="PosK",SUMIFS(K:K,J:J,"NegK",H:H,H4069),"")</f>
        <v/>
      </c>
      <c r="N4069" s="61" t="str">
        <f aca="false">IF(J4069="PosK",SUMIFS(K:K,J:J,"eDNA",H:H,H4069),"")</f>
        <v/>
      </c>
      <c r="P4069" s="62"/>
      <c r="T4069" s="63"/>
      <c r="W4069" s="64"/>
    </row>
    <row r="4070" customFormat="false" ht="14.25" hidden="false" customHeight="false" outlineLevel="0" collapsed="false">
      <c r="A4070" s="0" t="s">
        <v>752</v>
      </c>
      <c r="B4070" s="52" t="s">
        <v>1020</v>
      </c>
      <c r="C4070" s="52" t="s">
        <v>743</v>
      </c>
      <c r="D4070" s="53" t="n">
        <v>0.1</v>
      </c>
      <c r="E4070" s="53" t="s">
        <v>748</v>
      </c>
      <c r="F4070" s="0" t="s">
        <v>1385</v>
      </c>
      <c r="G4070" s="0" t="str">
        <f aca="false">LEFT(B4070,2)</f>
        <v>25</v>
      </c>
      <c r="H4070" s="0" t="str">
        <f aca="false">I4070&amp;"_"&amp;G4070&amp;"_"&amp;F4070</f>
        <v>Loegfroe_25_20181129_DL2018050_GlHellerupGym_koersel2</v>
      </c>
      <c r="I4070" s="61" t="str">
        <f aca="false">MID(RIGHT(B4070,LEN(B4070)-3),1,FIND("_",RIGHT(B4070,LEN(B4070)-3))-1)</f>
        <v>Loegfroe</v>
      </c>
      <c r="J4070" s="61" t="str">
        <f aca="false">TRIM(SUBSTITUTE(RIGHT(B4070,FIND(I4070,B4070)+1),"_",""))</f>
        <v>PosK</v>
      </c>
      <c r="K4070" s="0" t="str">
        <f aca="false">IFERROR(VALUE(SUBSTITUTE(E4070,".",",")),E4070)</f>
        <v>No Ct</v>
      </c>
      <c r="L4070" s="61" t="n">
        <f aca="false">IF(J4070="PosK",SUMIFS(K:K,J:J,"PosK",H:H,H4070),"")</f>
        <v>0</v>
      </c>
      <c r="M4070" s="61" t="n">
        <f aca="false">IF(J4070="PosK",SUMIFS(K:K,J:J,"NegK",H:H,H4070),"")</f>
        <v>0</v>
      </c>
      <c r="N4070" s="61" t="n">
        <f aca="false">IF(J4070="PosK",SUMIFS(K:K,J:J,"eDNA",H:H,H4070),"")</f>
        <v>0</v>
      </c>
      <c r="P4070" s="62" t="n">
        <f aca="false">IF(K4072="No Ct",0,K4072)</f>
        <v>0</v>
      </c>
      <c r="Q4070" s="62" t="n">
        <f aca="false">IF(K4073="No Ct",0,K4073)</f>
        <v>0</v>
      </c>
      <c r="R4070" s="0" t="str">
        <f aca="false">IF(AND(L4070&gt;0,M4070=0),"Valid","Invalid")</f>
        <v>Invalid</v>
      </c>
      <c r="S4070" s="0" t="str">
        <f aca="false">IF(OR(P4070&gt;1,Q4070&gt;1),"Present","Absent")</f>
        <v>Absent</v>
      </c>
      <c r="T4070" s="63" t="str">
        <f aca="false">IF(OR(AND(P4070&gt;1,P4070&lt;41),AND(Q4070&gt;1,Q4070&lt;41)),"Ct&lt;41","Ct&gt;41")</f>
        <v>Ct&gt;41</v>
      </c>
      <c r="U4070" s="0" t="str">
        <f aca="false">I4070</f>
        <v>Loegfroe</v>
      </c>
      <c r="V4070" s="0" t="str">
        <f aca="false">MID(F4070,10,9)</f>
        <v>DL2018050</v>
      </c>
      <c r="W4070" s="64" t="str">
        <f aca="false">V4070&amp;"_"&amp;U4070&amp;"_"&amp;R4070&amp;"_"&amp;S4070&amp;"_"&amp;T4070</f>
        <v>DL2018050_Loegfroe_Invalid_Absent_Ct&gt;41</v>
      </c>
    </row>
    <row r="4071" customFormat="false" ht="14.25" hidden="false" customHeight="false" outlineLevel="0" collapsed="false">
      <c r="A4071" s="0" t="s">
        <v>749</v>
      </c>
      <c r="B4071" s="52" t="s">
        <v>1022</v>
      </c>
      <c r="C4071" s="52" t="s">
        <v>747</v>
      </c>
      <c r="D4071" s="53" t="n">
        <v>0.1</v>
      </c>
      <c r="E4071" s="53" t="s">
        <v>748</v>
      </c>
      <c r="F4071" s="0" t="s">
        <v>1385</v>
      </c>
      <c r="G4071" s="0" t="str">
        <f aca="false">LEFT(B4071,2)</f>
        <v>25</v>
      </c>
      <c r="H4071" s="0" t="str">
        <f aca="false">I4071&amp;"_"&amp;G4071&amp;"_"&amp;F4071</f>
        <v>Loegfroe_25_20181129_DL2018050_GlHellerupGym_koersel2</v>
      </c>
      <c r="I4071" s="61" t="str">
        <f aca="false">MID(RIGHT(B4071,LEN(B4071)-3),1,FIND("_",RIGHT(B4071,LEN(B4071)-3))-1)</f>
        <v>Loegfroe</v>
      </c>
      <c r="J4071" s="61" t="str">
        <f aca="false">TRIM(SUBSTITUTE(RIGHT(B4071,FIND(I4071,B4071)+1),"_",""))</f>
        <v>NegK</v>
      </c>
      <c r="K4071" s="0" t="str">
        <f aca="false">IFERROR(VALUE(SUBSTITUTE(E4071,".",",")),E4071)</f>
        <v>No Ct</v>
      </c>
      <c r="L4071" s="61" t="str">
        <f aca="false">IF(J4071="PosK",SUMIFS(K:K,J:J,"PosK",H:H,H4071),"")</f>
        <v/>
      </c>
      <c r="M4071" s="61" t="str">
        <f aca="false">IF(J4071="PosK",SUMIFS(K:K,J:J,"NegK",H:H,H4071),"")</f>
        <v/>
      </c>
      <c r="N4071" s="61" t="str">
        <f aca="false">IF(J4071="PosK",SUMIFS(K:K,J:J,"eDNA",H:H,H4071),"")</f>
        <v/>
      </c>
    </row>
    <row r="4072" customFormat="false" ht="14.25" hidden="false" customHeight="false" outlineLevel="0" collapsed="false">
      <c r="A4072" s="0" t="s">
        <v>741</v>
      </c>
      <c r="B4072" s="52" t="s">
        <v>1023</v>
      </c>
      <c r="C4072" s="52" t="s">
        <v>751</v>
      </c>
      <c r="D4072" s="53" t="n">
        <v>0.1</v>
      </c>
      <c r="E4072" s="53" t="s">
        <v>748</v>
      </c>
      <c r="F4072" s="0" t="s">
        <v>1385</v>
      </c>
      <c r="G4072" s="0" t="str">
        <f aca="false">LEFT(B4072,2)</f>
        <v>25</v>
      </c>
      <c r="H4072" s="0" t="str">
        <f aca="false">I4072&amp;"_"&amp;G4072&amp;"_"&amp;F4072</f>
        <v>Loegfroe_25_20181129_DL2018050_GlHellerupGym_koersel2</v>
      </c>
      <c r="I4072" s="61" t="str">
        <f aca="false">MID(RIGHT(B4072,LEN(B4072)-3),1,FIND("_",RIGHT(B4072,LEN(B4072)-3))-1)</f>
        <v>Loegfroe</v>
      </c>
      <c r="J4072" s="61" t="str">
        <f aca="false">TRIM(SUBSTITUTE(RIGHT(B4072,FIND(I4072,B4072)+1),"_",""))</f>
        <v>eDNA</v>
      </c>
      <c r="K4072" s="0" t="str">
        <f aca="false">IFERROR(VALUE(SUBSTITUTE(E4072,".",",")),E4072)</f>
        <v>No Ct</v>
      </c>
      <c r="L4072" s="61" t="str">
        <f aca="false">IF(J4072="PosK",SUMIFS(K:K,J:J,"PosK",H:H,H4072),"")</f>
        <v/>
      </c>
      <c r="M4072" s="61" t="str">
        <f aca="false">IF(J4072="PosK",SUMIFS(K:K,J:J,"NegK",H:H,H4072),"")</f>
        <v/>
      </c>
      <c r="N4072" s="61" t="str">
        <f aca="false">IF(J4072="PosK",SUMIFS(K:K,J:J,"eDNA",H:H,H4072),"")</f>
        <v/>
      </c>
      <c r="Q4072" s="62"/>
    </row>
    <row r="4073" customFormat="false" ht="14.25" hidden="false" customHeight="false" outlineLevel="0" collapsed="false">
      <c r="A4073" s="0" t="s">
        <v>745</v>
      </c>
      <c r="B4073" s="52" t="s">
        <v>1023</v>
      </c>
      <c r="C4073" s="52" t="s">
        <v>751</v>
      </c>
      <c r="D4073" s="53" t="n">
        <v>0.1</v>
      </c>
      <c r="E4073" s="53" t="s">
        <v>748</v>
      </c>
      <c r="F4073" s="0" t="s">
        <v>1385</v>
      </c>
      <c r="G4073" s="0" t="str">
        <f aca="false">LEFT(B4073,2)</f>
        <v>25</v>
      </c>
      <c r="H4073" s="0" t="str">
        <f aca="false">I4073&amp;"_"&amp;G4073&amp;"_"&amp;F4073</f>
        <v>Loegfroe_25_20181129_DL2018050_GlHellerupGym_koersel2</v>
      </c>
      <c r="I4073" s="61" t="str">
        <f aca="false">MID(RIGHT(B4073,LEN(B4073)-3),1,FIND("_",RIGHT(B4073,LEN(B4073)-3))-1)</f>
        <v>Loegfroe</v>
      </c>
      <c r="J4073" s="61" t="str">
        <f aca="false">TRIM(SUBSTITUTE(RIGHT(B4073,FIND(I4073,B4073)+1),"_",""))</f>
        <v>eDNA</v>
      </c>
      <c r="K4073" s="0" t="str">
        <f aca="false">IFERROR(VALUE(SUBSTITUTE(E4073,".",",")),E4073)</f>
        <v>No Ct</v>
      </c>
      <c r="L4073" s="61" t="str">
        <f aca="false">IF(J4073="PosK",SUMIFS(K:K,J:J,"PosK",H:H,H4073),"")</f>
        <v/>
      </c>
      <c r="M4073" s="61" t="str">
        <f aca="false">IF(J4073="PosK",SUMIFS(K:K,J:J,"NegK",H:H,H4073),"")</f>
        <v/>
      </c>
      <c r="N4073" s="61" t="str">
        <f aca="false">IF(J4073="PosK",SUMIFS(K:K,J:J,"eDNA",H:H,H4073),"")</f>
        <v/>
      </c>
      <c r="P4073" s="62"/>
      <c r="T4073" s="63"/>
      <c r="W4073" s="64"/>
    </row>
    <row r="4074" customFormat="false" ht="14.25" hidden="false" customHeight="false" outlineLevel="0" collapsed="false">
      <c r="A4074" s="0" t="s">
        <v>754</v>
      </c>
      <c r="B4074" s="52" t="s">
        <v>1025</v>
      </c>
      <c r="C4074" s="52" t="s">
        <v>743</v>
      </c>
      <c r="D4074" s="53" t="n">
        <v>0.1</v>
      </c>
      <c r="E4074" s="53" t="n">
        <v>30.55</v>
      </c>
      <c r="F4074" s="0" t="s">
        <v>1385</v>
      </c>
      <c r="G4074" s="0" t="str">
        <f aca="false">LEFT(B4074,2)</f>
        <v>26</v>
      </c>
      <c r="H4074" s="0" t="str">
        <f aca="false">I4074&amp;"_"&amp;G4074&amp;"_"&amp;F4074</f>
        <v>StorVandsalamander_26_20181129_DL2018050_GlHellerupGym_koersel2</v>
      </c>
      <c r="I4074" s="61" t="str">
        <f aca="false">MID(RIGHT(B4074,LEN(B4074)-3),1,FIND("_",RIGHT(B4074,LEN(B4074)-3))-1)</f>
        <v>StorVandsalamander</v>
      </c>
      <c r="J4074" s="61" t="str">
        <f aca="false">TRIM(SUBSTITUTE(RIGHT(B4074,FIND(I4074,B4074)+1),"_",""))</f>
        <v>PosK</v>
      </c>
      <c r="K4074" s="0" t="n">
        <f aca="false">IFERROR(VALUE(SUBSTITUTE(E4074,".",",")),E4074)</f>
        <v>30.55</v>
      </c>
      <c r="L4074" s="61" t="n">
        <f aca="false">IF(J4074="PosK",SUMIFS(K:K,J:J,"PosK",H:H,H4074),"")</f>
        <v>30.55</v>
      </c>
      <c r="M4074" s="61" t="n">
        <f aca="false">IF(J4074="PosK",SUMIFS(K:K,J:J,"NegK",H:H,H4074),"")</f>
        <v>0</v>
      </c>
      <c r="N4074" s="61" t="n">
        <f aca="false">IF(J4074="PosK",SUMIFS(K:K,J:J,"eDNA",H:H,H4074),"")</f>
        <v>37.6</v>
      </c>
      <c r="P4074" s="62" t="n">
        <f aca="false">IF(K4076="No Ct",0,K4076)</f>
        <v>0</v>
      </c>
      <c r="Q4074" s="62" t="n">
        <f aca="false">IF(K4077="No Ct",0,K4077)</f>
        <v>37.6</v>
      </c>
      <c r="R4074" s="0" t="str">
        <f aca="false">IF(AND(L4074&gt;0,M4074=0),"Valid","Invalid")</f>
        <v>Valid</v>
      </c>
      <c r="S4074" s="0" t="str">
        <f aca="false">IF(OR(P4074&gt;1,Q4074&gt;1),"Present","Absent")</f>
        <v>Present</v>
      </c>
      <c r="T4074" s="63" t="str">
        <f aca="false">IF(OR(AND(P4074&gt;1,P4074&lt;41),AND(Q4074&gt;1,Q4074&lt;41)),"Ct&lt;41","Ct&gt;41")</f>
        <v>Ct&lt;41</v>
      </c>
      <c r="U4074" s="0" t="str">
        <f aca="false">I4074</f>
        <v>StorVandsalamander</v>
      </c>
      <c r="V4074" s="0" t="str">
        <f aca="false">MID(F4074,10,9)</f>
        <v>DL2018050</v>
      </c>
      <c r="W4074" s="64" t="str">
        <f aca="false">V4074&amp;"_"&amp;U4074&amp;"_"&amp;R4074&amp;"_"&amp;S4074&amp;"_"&amp;T4074</f>
        <v>DL2018050_StorVandsalamander_Valid_Present_Ct&lt;41</v>
      </c>
    </row>
    <row r="4075" customFormat="false" ht="14.25" hidden="false" customHeight="false" outlineLevel="0" collapsed="false">
      <c r="A4075" s="0" t="s">
        <v>756</v>
      </c>
      <c r="B4075" s="52" t="s">
        <v>1026</v>
      </c>
      <c r="C4075" s="52" t="s">
        <v>747</v>
      </c>
      <c r="D4075" s="53" t="n">
        <v>0.1</v>
      </c>
      <c r="E4075" s="53" t="s">
        <v>748</v>
      </c>
      <c r="F4075" s="0" t="s">
        <v>1385</v>
      </c>
      <c r="G4075" s="0" t="str">
        <f aca="false">LEFT(B4075,2)</f>
        <v>26</v>
      </c>
      <c r="H4075" s="0" t="str">
        <f aca="false">I4075&amp;"_"&amp;G4075&amp;"_"&amp;F4075</f>
        <v>StorVandsalamander_26_20181129_DL2018050_GlHellerupGym_koersel2</v>
      </c>
      <c r="I4075" s="61" t="str">
        <f aca="false">MID(RIGHT(B4075,LEN(B4075)-3),1,FIND("_",RIGHT(B4075,LEN(B4075)-3))-1)</f>
        <v>StorVandsalamander</v>
      </c>
      <c r="J4075" s="61" t="str">
        <f aca="false">TRIM(SUBSTITUTE(RIGHT(B4075,FIND(I4075,B4075)+1),"_",""))</f>
        <v>NegK</v>
      </c>
      <c r="K4075" s="0" t="str">
        <f aca="false">IFERROR(VALUE(SUBSTITUTE(E4075,".",",")),E4075)</f>
        <v>No Ct</v>
      </c>
      <c r="L4075" s="61" t="str">
        <f aca="false">IF(J4075="PosK",SUMIFS(K:K,J:J,"PosK",H:H,H4075),"")</f>
        <v/>
      </c>
      <c r="M4075" s="61" t="str">
        <f aca="false">IF(J4075="PosK",SUMIFS(K:K,J:J,"NegK",H:H,H4075),"")</f>
        <v/>
      </c>
      <c r="N4075" s="61" t="str">
        <f aca="false">IF(J4075="PosK",SUMIFS(K:K,J:J,"eDNA",H:H,H4075),"")</f>
        <v/>
      </c>
    </row>
    <row r="4076" customFormat="false" ht="14.25" hidden="false" customHeight="false" outlineLevel="0" collapsed="false">
      <c r="A4076" s="0" t="s">
        <v>758</v>
      </c>
      <c r="B4076" s="52" t="s">
        <v>1027</v>
      </c>
      <c r="C4076" s="52" t="s">
        <v>751</v>
      </c>
      <c r="D4076" s="53" t="n">
        <v>0.1</v>
      </c>
      <c r="E4076" s="53" t="s">
        <v>748</v>
      </c>
      <c r="F4076" s="0" t="s">
        <v>1385</v>
      </c>
      <c r="G4076" s="0" t="str">
        <f aca="false">LEFT(B4076,2)</f>
        <v>26</v>
      </c>
      <c r="H4076" s="0" t="str">
        <f aca="false">I4076&amp;"_"&amp;G4076&amp;"_"&amp;F4076</f>
        <v>StorVandsalamander_26_20181129_DL2018050_GlHellerupGym_koersel2</v>
      </c>
      <c r="I4076" s="61" t="str">
        <f aca="false">MID(RIGHT(B4076,LEN(B4076)-3),1,FIND("_",RIGHT(B4076,LEN(B4076)-3))-1)</f>
        <v>StorVandsalamander</v>
      </c>
      <c r="J4076" s="61" t="str">
        <f aca="false">TRIM(SUBSTITUTE(RIGHT(B4076,FIND(I4076,B4076)+1),"_",""))</f>
        <v>eDNA</v>
      </c>
      <c r="K4076" s="0" t="str">
        <f aca="false">IFERROR(VALUE(SUBSTITUTE(E4076,".",",")),E4076)</f>
        <v>No Ct</v>
      </c>
      <c r="L4076" s="61" t="str">
        <f aca="false">IF(J4076="PosK",SUMIFS(K:K,J:J,"PosK",H:H,H4076),"")</f>
        <v/>
      </c>
      <c r="M4076" s="61" t="str">
        <f aca="false">IF(J4076="PosK",SUMIFS(K:K,J:J,"NegK",H:H,H4076),"")</f>
        <v/>
      </c>
      <c r="N4076" s="61" t="str">
        <f aca="false">IF(J4076="PosK",SUMIFS(K:K,J:J,"eDNA",H:H,H4076),"")</f>
        <v/>
      </c>
      <c r="Q4076" s="62"/>
    </row>
    <row r="4077" customFormat="false" ht="14.25" hidden="false" customHeight="false" outlineLevel="0" collapsed="false">
      <c r="A4077" s="0" t="s">
        <v>760</v>
      </c>
      <c r="B4077" s="52" t="s">
        <v>1027</v>
      </c>
      <c r="C4077" s="52" t="s">
        <v>751</v>
      </c>
      <c r="D4077" s="53" t="n">
        <v>0.1</v>
      </c>
      <c r="E4077" s="53" t="n">
        <v>37.6</v>
      </c>
      <c r="F4077" s="0" t="s">
        <v>1385</v>
      </c>
      <c r="G4077" s="0" t="str">
        <f aca="false">LEFT(B4077,2)</f>
        <v>26</v>
      </c>
      <c r="H4077" s="0" t="str">
        <f aca="false">I4077&amp;"_"&amp;G4077&amp;"_"&amp;F4077</f>
        <v>StorVandsalamander_26_20181129_DL2018050_GlHellerupGym_koersel2</v>
      </c>
      <c r="I4077" s="61" t="str">
        <f aca="false">MID(RIGHT(B4077,LEN(B4077)-3),1,FIND("_",RIGHT(B4077,LEN(B4077)-3))-1)</f>
        <v>StorVandsalamander</v>
      </c>
      <c r="J4077" s="61" t="str">
        <f aca="false">TRIM(SUBSTITUTE(RIGHT(B4077,FIND(I4077,B4077)+1),"_",""))</f>
        <v>eDNA</v>
      </c>
      <c r="K4077" s="0" t="n">
        <f aca="false">IFERROR(VALUE(SUBSTITUTE(E4077,".",",")),E4077)</f>
        <v>37.6</v>
      </c>
      <c r="L4077" s="61" t="str">
        <f aca="false">IF(J4077="PosK",SUMIFS(K:K,J:J,"PosK",H:H,H4077),"")</f>
        <v/>
      </c>
      <c r="M4077" s="61" t="str">
        <f aca="false">IF(J4077="PosK",SUMIFS(K:K,J:J,"NegK",H:H,H4077),"")</f>
        <v/>
      </c>
      <c r="N4077" s="61" t="str">
        <f aca="false">IF(J4077="PosK",SUMIFS(K:K,J:J,"eDNA",H:H,H4077),"")</f>
        <v/>
      </c>
      <c r="P4077" s="62"/>
      <c r="T4077" s="63"/>
      <c r="W4077" s="64"/>
    </row>
    <row r="4078" customFormat="false" ht="14.25" hidden="false" customHeight="false" outlineLevel="0" collapsed="false">
      <c r="A4078" s="0" t="s">
        <v>762</v>
      </c>
      <c r="B4078" s="52" t="s">
        <v>1029</v>
      </c>
      <c r="C4078" s="52" t="s">
        <v>743</v>
      </c>
      <c r="D4078" s="53" t="n">
        <v>0.1</v>
      </c>
      <c r="E4078" s="53" t="n">
        <v>22.1</v>
      </c>
      <c r="F4078" s="0" t="s">
        <v>1385</v>
      </c>
      <c r="G4078" s="0" t="str">
        <f aca="false">LEFT(B4078,2)</f>
        <v>27</v>
      </c>
      <c r="H4078" s="0" t="str">
        <f aca="false">I4078&amp;"_"&amp;G4078&amp;"_"&amp;F4078</f>
        <v>Strandtudse_27_20181129_DL2018050_GlHellerupGym_koersel2</v>
      </c>
      <c r="I4078" s="61" t="str">
        <f aca="false">MID(RIGHT(B4078,LEN(B4078)-3),1,FIND("_",RIGHT(B4078,LEN(B4078)-3))-1)</f>
        <v>Strandtudse</v>
      </c>
      <c r="J4078" s="61" t="str">
        <f aca="false">TRIM(SUBSTITUTE(RIGHT(B4078,FIND(I4078,B4078)+1),"_",""))</f>
        <v>PosK</v>
      </c>
      <c r="K4078" s="0" t="n">
        <f aca="false">IFERROR(VALUE(SUBSTITUTE(E4078,".",",")),E4078)</f>
        <v>22.1</v>
      </c>
      <c r="L4078" s="61" t="n">
        <f aca="false">IF(J4078="PosK",SUMIFS(K:K,J:J,"PosK",H:H,H4078),"")</f>
        <v>22.1</v>
      </c>
      <c r="M4078" s="61" t="n">
        <f aca="false">IF(J4078="PosK",SUMIFS(K:K,J:J,"NegK",H:H,H4078),"")</f>
        <v>0</v>
      </c>
      <c r="N4078" s="61" t="n">
        <f aca="false">IF(J4078="PosK",SUMIFS(K:K,J:J,"eDNA",H:H,H4078),"")</f>
        <v>0</v>
      </c>
      <c r="P4078" s="62" t="n">
        <f aca="false">IF(K4080="No Ct",0,K4080)</f>
        <v>0</v>
      </c>
      <c r="Q4078" s="62" t="n">
        <f aca="false">IF(K4081="No Ct",0,K4081)</f>
        <v>0</v>
      </c>
      <c r="R4078" s="0" t="str">
        <f aca="false">IF(AND(L4078&gt;0,M4078=0),"Valid","Invalid")</f>
        <v>Valid</v>
      </c>
      <c r="S4078" s="0" t="str">
        <f aca="false">IF(OR(P4078&gt;1,Q4078&gt;1),"Present","Absent")</f>
        <v>Absent</v>
      </c>
      <c r="T4078" s="63" t="str">
        <f aca="false">IF(OR(AND(P4078&gt;1,P4078&lt;41),AND(Q4078&gt;1,Q4078&lt;41)),"Ct&lt;41","Ct&gt;41")</f>
        <v>Ct&gt;41</v>
      </c>
      <c r="U4078" s="0" t="str">
        <f aca="false">I4078</f>
        <v>Strandtudse</v>
      </c>
      <c r="V4078" s="0" t="str">
        <f aca="false">MID(F4078,10,9)</f>
        <v>DL2018050</v>
      </c>
      <c r="W4078" s="64" t="str">
        <f aca="false">V4078&amp;"_"&amp;U4078&amp;"_"&amp;R4078&amp;"_"&amp;S4078&amp;"_"&amp;T4078</f>
        <v>DL2018050_Strandtudse_Valid_Absent_Ct&gt;41</v>
      </c>
    </row>
    <row r="4079" customFormat="false" ht="14.25" hidden="false" customHeight="false" outlineLevel="0" collapsed="false">
      <c r="A4079" s="0" t="s">
        <v>764</v>
      </c>
      <c r="B4079" s="52" t="s">
        <v>1030</v>
      </c>
      <c r="C4079" s="52" t="s">
        <v>747</v>
      </c>
      <c r="D4079" s="53" t="n">
        <v>0.1</v>
      </c>
      <c r="E4079" s="53" t="s">
        <v>748</v>
      </c>
      <c r="F4079" s="0" t="s">
        <v>1385</v>
      </c>
      <c r="G4079" s="0" t="str">
        <f aca="false">LEFT(B4079,2)</f>
        <v>27</v>
      </c>
      <c r="H4079" s="0" t="str">
        <f aca="false">I4079&amp;"_"&amp;G4079&amp;"_"&amp;F4079</f>
        <v>Strandtudse_27_20181129_DL2018050_GlHellerupGym_koersel2</v>
      </c>
      <c r="I4079" s="61" t="str">
        <f aca="false">MID(RIGHT(B4079,LEN(B4079)-3),1,FIND("_",RIGHT(B4079,LEN(B4079)-3))-1)</f>
        <v>Strandtudse</v>
      </c>
      <c r="J4079" s="61" t="str">
        <f aca="false">TRIM(SUBSTITUTE(RIGHT(B4079,FIND(I4079,B4079)+1),"_",""))</f>
        <v>NegK</v>
      </c>
      <c r="K4079" s="0" t="str">
        <f aca="false">IFERROR(VALUE(SUBSTITUTE(E4079,".",",")),E4079)</f>
        <v>No Ct</v>
      </c>
      <c r="L4079" s="61" t="str">
        <f aca="false">IF(J4079="PosK",SUMIFS(K:K,J:J,"PosK",H:H,H4079),"")</f>
        <v/>
      </c>
      <c r="M4079" s="61" t="str">
        <f aca="false">IF(J4079="PosK",SUMIFS(K:K,J:J,"NegK",H:H,H4079),"")</f>
        <v/>
      </c>
      <c r="N4079" s="61" t="str">
        <f aca="false">IF(J4079="PosK",SUMIFS(K:K,J:J,"eDNA",H:H,H4079),"")</f>
        <v/>
      </c>
    </row>
    <row r="4080" customFormat="false" ht="14.25" hidden="false" customHeight="false" outlineLevel="0" collapsed="false">
      <c r="A4080" s="0" t="s">
        <v>766</v>
      </c>
      <c r="B4080" s="52" t="s">
        <v>1031</v>
      </c>
      <c r="C4080" s="52" t="s">
        <v>751</v>
      </c>
      <c r="D4080" s="53" t="n">
        <v>0.1</v>
      </c>
      <c r="E4080" s="53" t="s">
        <v>748</v>
      </c>
      <c r="F4080" s="0" t="s">
        <v>1385</v>
      </c>
      <c r="G4080" s="0" t="str">
        <f aca="false">LEFT(B4080,2)</f>
        <v>27</v>
      </c>
      <c r="H4080" s="0" t="str">
        <f aca="false">I4080&amp;"_"&amp;G4080&amp;"_"&amp;F4080</f>
        <v>Strandtudse_27_20181129_DL2018050_GlHellerupGym_koersel2</v>
      </c>
      <c r="I4080" s="61" t="str">
        <f aca="false">MID(RIGHT(B4080,LEN(B4080)-3),1,FIND("_",RIGHT(B4080,LEN(B4080)-3))-1)</f>
        <v>Strandtudse</v>
      </c>
      <c r="J4080" s="61" t="str">
        <f aca="false">TRIM(SUBSTITUTE(RIGHT(B4080,FIND(I4080,B4080)+1),"_",""))</f>
        <v>eDNA</v>
      </c>
      <c r="K4080" s="0" t="str">
        <f aca="false">IFERROR(VALUE(SUBSTITUTE(E4080,".",",")),E4080)</f>
        <v>No Ct</v>
      </c>
      <c r="L4080" s="61" t="str">
        <f aca="false">IF(J4080="PosK",SUMIFS(K:K,J:J,"PosK",H:H,H4080),"")</f>
        <v/>
      </c>
      <c r="M4080" s="61" t="str">
        <f aca="false">IF(J4080="PosK",SUMIFS(K:K,J:J,"NegK",H:H,H4080),"")</f>
        <v/>
      </c>
      <c r="N4080" s="61" t="str">
        <f aca="false">IF(J4080="PosK",SUMIFS(K:K,J:J,"eDNA",H:H,H4080),"")</f>
        <v/>
      </c>
      <c r="Q4080" s="62"/>
    </row>
    <row r="4081" customFormat="false" ht="14.25" hidden="false" customHeight="false" outlineLevel="0" collapsed="false">
      <c r="A4081" s="0" t="s">
        <v>768</v>
      </c>
      <c r="B4081" s="52" t="s">
        <v>1031</v>
      </c>
      <c r="C4081" s="52" t="s">
        <v>751</v>
      </c>
      <c r="D4081" s="53" t="n">
        <v>0.1</v>
      </c>
      <c r="E4081" s="53" t="s">
        <v>748</v>
      </c>
      <c r="F4081" s="0" t="s">
        <v>1385</v>
      </c>
      <c r="G4081" s="0" t="str">
        <f aca="false">LEFT(B4081,2)</f>
        <v>27</v>
      </c>
      <c r="H4081" s="0" t="str">
        <f aca="false">I4081&amp;"_"&amp;G4081&amp;"_"&amp;F4081</f>
        <v>Strandtudse_27_20181129_DL2018050_GlHellerupGym_koersel2</v>
      </c>
      <c r="I4081" s="61" t="str">
        <f aca="false">MID(RIGHT(B4081,LEN(B4081)-3),1,FIND("_",RIGHT(B4081,LEN(B4081)-3))-1)</f>
        <v>Strandtudse</v>
      </c>
      <c r="J4081" s="61" t="str">
        <f aca="false">TRIM(SUBSTITUTE(RIGHT(B4081,FIND(I4081,B4081)+1),"_",""))</f>
        <v>eDNA</v>
      </c>
      <c r="K4081" s="0" t="str">
        <f aca="false">IFERROR(VALUE(SUBSTITUTE(E4081,".",",")),E4081)</f>
        <v>No Ct</v>
      </c>
      <c r="L4081" s="61" t="str">
        <f aca="false">IF(J4081="PosK",SUMIFS(K:K,J:J,"PosK",H:H,H4081),"")</f>
        <v/>
      </c>
      <c r="M4081" s="61" t="str">
        <f aca="false">IF(J4081="PosK",SUMIFS(K:K,J:J,"NegK",H:H,H4081),"")</f>
        <v/>
      </c>
      <c r="N4081" s="61" t="str">
        <f aca="false">IF(J4081="PosK",SUMIFS(K:K,J:J,"eDNA",H:H,H4081),"")</f>
        <v/>
      </c>
      <c r="P4081" s="62"/>
      <c r="T4081" s="63"/>
      <c r="W4081" s="64"/>
    </row>
    <row r="4082" customFormat="false" ht="14.25" hidden="false" customHeight="false" outlineLevel="0" collapsed="false">
      <c r="A4082" s="0" t="s">
        <v>770</v>
      </c>
      <c r="B4082" s="52" t="s">
        <v>1033</v>
      </c>
      <c r="C4082" s="52" t="s">
        <v>743</v>
      </c>
      <c r="D4082" s="53" t="n">
        <v>0.1</v>
      </c>
      <c r="E4082" s="53" t="s">
        <v>748</v>
      </c>
      <c r="F4082" s="0" t="s">
        <v>1385</v>
      </c>
      <c r="G4082" s="0" t="str">
        <f aca="false">LEFT(B4082,2)</f>
        <v>28</v>
      </c>
      <c r="H4082" s="0" t="str">
        <f aca="false">I4082&amp;"_"&amp;G4082&amp;"_"&amp;F4082</f>
        <v>GroenbrogetTudse_28_20181129_DL2018050_GlHellerupGym_koersel2</v>
      </c>
      <c r="I4082" s="61" t="str">
        <f aca="false">MID(RIGHT(B4082,LEN(B4082)-3),1,FIND("_",RIGHT(B4082,LEN(B4082)-3))-1)</f>
        <v>GroenbrogetTudse</v>
      </c>
      <c r="J4082" s="61" t="str">
        <f aca="false">TRIM(SUBSTITUTE(RIGHT(B4082,FIND(I4082,B4082)+1),"_",""))</f>
        <v>PosK</v>
      </c>
      <c r="K4082" s="0" t="str">
        <f aca="false">IFERROR(VALUE(SUBSTITUTE(E4082,".",",")),E4082)</f>
        <v>No Ct</v>
      </c>
      <c r="L4082" s="61" t="n">
        <f aca="false">IF(J4082="PosK",SUMIFS(K:K,J:J,"PosK",H:H,H4082),"")</f>
        <v>0</v>
      </c>
      <c r="M4082" s="61" t="n">
        <f aca="false">IF(J4082="PosK",SUMIFS(K:K,J:J,"NegK",H:H,H4082),"")</f>
        <v>0</v>
      </c>
      <c r="N4082" s="61" t="n">
        <f aca="false">IF(J4082="PosK",SUMIFS(K:K,J:J,"eDNA",H:H,H4082),"")</f>
        <v>0</v>
      </c>
      <c r="P4082" s="62" t="n">
        <f aca="false">IF(K4084="No Ct",0,K4084)</f>
        <v>0</v>
      </c>
      <c r="Q4082" s="62" t="n">
        <f aca="false">IF(K4085="No Ct",0,K4085)</f>
        <v>0</v>
      </c>
      <c r="R4082" s="0" t="str">
        <f aca="false">IF(AND(L4082&gt;0,M4082=0),"Valid","Invalid")</f>
        <v>Invalid</v>
      </c>
      <c r="S4082" s="0" t="str">
        <f aca="false">IF(OR(P4082&gt;1,Q4082&gt;1),"Present","Absent")</f>
        <v>Absent</v>
      </c>
      <c r="T4082" s="63" t="str">
        <f aca="false">IF(OR(AND(P4082&gt;1,P4082&lt;41),AND(Q4082&gt;1,Q4082&lt;41)),"Ct&lt;41","Ct&gt;41")</f>
        <v>Ct&gt;41</v>
      </c>
      <c r="U4082" s="0" t="str">
        <f aca="false">I4082</f>
        <v>GroenbrogetTudse</v>
      </c>
      <c r="V4082" s="0" t="str">
        <f aca="false">MID(F4082,10,9)</f>
        <v>DL2018050</v>
      </c>
      <c r="W4082" s="64" t="str">
        <f aca="false">V4082&amp;"_"&amp;U4082&amp;"_"&amp;R4082&amp;"_"&amp;S4082&amp;"_"&amp;T4082</f>
        <v>DL2018050_GroenbrogetTudse_Invalid_Absent_Ct&gt;41</v>
      </c>
    </row>
    <row r="4083" customFormat="false" ht="14.25" hidden="false" customHeight="false" outlineLevel="0" collapsed="false">
      <c r="A4083" s="0" t="s">
        <v>772</v>
      </c>
      <c r="B4083" s="52" t="s">
        <v>1034</v>
      </c>
      <c r="C4083" s="52" t="s">
        <v>747</v>
      </c>
      <c r="D4083" s="53" t="n">
        <v>0.1</v>
      </c>
      <c r="E4083" s="53" t="s">
        <v>748</v>
      </c>
      <c r="F4083" s="0" t="s">
        <v>1385</v>
      </c>
      <c r="G4083" s="0" t="str">
        <f aca="false">LEFT(B4083,2)</f>
        <v>28</v>
      </c>
      <c r="H4083" s="0" t="str">
        <f aca="false">I4083&amp;"_"&amp;G4083&amp;"_"&amp;F4083</f>
        <v>GroenbrogetTudse_28_20181129_DL2018050_GlHellerupGym_koersel2</v>
      </c>
      <c r="I4083" s="61" t="str">
        <f aca="false">MID(RIGHT(B4083,LEN(B4083)-3),1,FIND("_",RIGHT(B4083,LEN(B4083)-3))-1)</f>
        <v>GroenbrogetTudse</v>
      </c>
      <c r="J4083" s="61" t="str">
        <f aca="false">TRIM(SUBSTITUTE(RIGHT(B4083,FIND(I4083,B4083)+1),"_",""))</f>
        <v>NegK</v>
      </c>
      <c r="K4083" s="0" t="str">
        <f aca="false">IFERROR(VALUE(SUBSTITUTE(E4083,".",",")),E4083)</f>
        <v>No Ct</v>
      </c>
      <c r="L4083" s="61" t="str">
        <f aca="false">IF(J4083="PosK",SUMIFS(K:K,J:J,"PosK",H:H,H4083),"")</f>
        <v/>
      </c>
      <c r="M4083" s="61" t="str">
        <f aca="false">IF(J4083="PosK",SUMIFS(K:K,J:J,"NegK",H:H,H4083),"")</f>
        <v/>
      </c>
      <c r="N4083" s="61" t="str">
        <f aca="false">IF(J4083="PosK",SUMIFS(K:K,J:J,"eDNA",H:H,H4083),"")</f>
        <v/>
      </c>
    </row>
    <row r="4084" customFormat="false" ht="14.25" hidden="false" customHeight="false" outlineLevel="0" collapsed="false">
      <c r="A4084" s="0" t="s">
        <v>774</v>
      </c>
      <c r="B4084" s="52" t="s">
        <v>1035</v>
      </c>
      <c r="C4084" s="52" t="s">
        <v>751</v>
      </c>
      <c r="D4084" s="53" t="n">
        <v>0.1</v>
      </c>
      <c r="E4084" s="53" t="s">
        <v>748</v>
      </c>
      <c r="F4084" s="0" t="s">
        <v>1385</v>
      </c>
      <c r="G4084" s="0" t="str">
        <f aca="false">LEFT(B4084,2)</f>
        <v>28</v>
      </c>
      <c r="H4084" s="0" t="str">
        <f aca="false">I4084&amp;"_"&amp;G4084&amp;"_"&amp;F4084</f>
        <v>GroenbrogetTudse_28_20181129_DL2018050_GlHellerupGym_koersel2</v>
      </c>
      <c r="I4084" s="61" t="str">
        <f aca="false">MID(RIGHT(B4084,LEN(B4084)-3),1,FIND("_",RIGHT(B4084,LEN(B4084)-3))-1)</f>
        <v>GroenbrogetTudse</v>
      </c>
      <c r="J4084" s="61" t="str">
        <f aca="false">TRIM(SUBSTITUTE(RIGHT(B4084,FIND(I4084,B4084)+1),"_",""))</f>
        <v>eDNA</v>
      </c>
      <c r="K4084" s="0" t="str">
        <f aca="false">IFERROR(VALUE(SUBSTITUTE(E4084,".",",")),E4084)</f>
        <v>No Ct</v>
      </c>
      <c r="L4084" s="61" t="str">
        <f aca="false">IF(J4084="PosK",SUMIFS(K:K,J:J,"PosK",H:H,H4084),"")</f>
        <v/>
      </c>
      <c r="M4084" s="61" t="str">
        <f aca="false">IF(J4084="PosK",SUMIFS(K:K,J:J,"NegK",H:H,H4084),"")</f>
        <v/>
      </c>
      <c r="N4084" s="61" t="str">
        <f aca="false">IF(J4084="PosK",SUMIFS(K:K,J:J,"eDNA",H:H,H4084),"")</f>
        <v/>
      </c>
      <c r="Q4084" s="62"/>
    </row>
    <row r="4085" customFormat="false" ht="14.25" hidden="false" customHeight="false" outlineLevel="0" collapsed="false">
      <c r="A4085" s="0" t="s">
        <v>776</v>
      </c>
      <c r="B4085" s="52" t="s">
        <v>1035</v>
      </c>
      <c r="C4085" s="52" t="s">
        <v>751</v>
      </c>
      <c r="D4085" s="53" t="n">
        <v>0.1</v>
      </c>
      <c r="E4085" s="53" t="s">
        <v>748</v>
      </c>
      <c r="F4085" s="0" t="s">
        <v>1385</v>
      </c>
      <c r="G4085" s="0" t="str">
        <f aca="false">LEFT(B4085,2)</f>
        <v>28</v>
      </c>
      <c r="H4085" s="0" t="str">
        <f aca="false">I4085&amp;"_"&amp;G4085&amp;"_"&amp;F4085</f>
        <v>GroenbrogetTudse_28_20181129_DL2018050_GlHellerupGym_koersel2</v>
      </c>
      <c r="I4085" s="61" t="str">
        <f aca="false">MID(RIGHT(B4085,LEN(B4085)-3),1,FIND("_",RIGHT(B4085,LEN(B4085)-3))-1)</f>
        <v>GroenbrogetTudse</v>
      </c>
      <c r="J4085" s="61" t="str">
        <f aca="false">TRIM(SUBSTITUTE(RIGHT(B4085,FIND(I4085,B4085)+1),"_",""))</f>
        <v>eDNA</v>
      </c>
      <c r="K4085" s="0" t="str">
        <f aca="false">IFERROR(VALUE(SUBSTITUTE(E4085,".",",")),E4085)</f>
        <v>No Ct</v>
      </c>
      <c r="L4085" s="61" t="str">
        <f aca="false">IF(J4085="PosK",SUMIFS(K:K,J:J,"PosK",H:H,H4085),"")</f>
        <v/>
      </c>
      <c r="M4085" s="61" t="str">
        <f aca="false">IF(J4085="PosK",SUMIFS(K:K,J:J,"NegK",H:H,H4085),"")</f>
        <v/>
      </c>
      <c r="N4085" s="61" t="str">
        <f aca="false">IF(J4085="PosK",SUMIFS(K:K,J:J,"eDNA",H:H,H4085),"")</f>
        <v/>
      </c>
      <c r="P4085" s="62"/>
      <c r="T4085" s="63"/>
      <c r="W4085" s="64"/>
    </row>
    <row r="4086" customFormat="false" ht="14.25" hidden="false" customHeight="false" outlineLevel="0" collapsed="false">
      <c r="A4086" s="0" t="s">
        <v>778</v>
      </c>
      <c r="B4086" s="52" t="s">
        <v>1037</v>
      </c>
      <c r="C4086" s="52" t="s">
        <v>743</v>
      </c>
      <c r="D4086" s="53" t="n">
        <v>0.1</v>
      </c>
      <c r="E4086" s="53" t="n">
        <v>28.78</v>
      </c>
      <c r="F4086" s="0" t="s">
        <v>1385</v>
      </c>
      <c r="G4086" s="0" t="str">
        <f aca="false">LEFT(B4086,2)</f>
        <v>29</v>
      </c>
      <c r="H4086" s="0" t="str">
        <f aca="false">I4086&amp;"_"&amp;G4086&amp;"_"&amp;F4086</f>
        <v>Loevfroe_29_20181129_DL2018050_GlHellerupGym_koersel2</v>
      </c>
      <c r="I4086" s="61" t="str">
        <f aca="false">MID(RIGHT(B4086,LEN(B4086)-3),1,FIND("_",RIGHT(B4086,LEN(B4086)-3))-1)</f>
        <v>Loevfroe</v>
      </c>
      <c r="J4086" s="61" t="str">
        <f aca="false">TRIM(SUBSTITUTE(RIGHT(B4086,FIND(I4086,B4086)+1),"_",""))</f>
        <v>PosK</v>
      </c>
      <c r="K4086" s="0" t="n">
        <f aca="false">IFERROR(VALUE(SUBSTITUTE(E4086,".",",")),E4086)</f>
        <v>28.78</v>
      </c>
      <c r="L4086" s="61" t="n">
        <f aca="false">IF(J4086="PosK",SUMIFS(K:K,J:J,"PosK",H:H,H4086),"")</f>
        <v>28.78</v>
      </c>
      <c r="M4086" s="61" t="n">
        <f aca="false">IF(J4086="PosK",SUMIFS(K:K,J:J,"NegK",H:H,H4086),"")</f>
        <v>0</v>
      </c>
      <c r="N4086" s="61" t="n">
        <f aca="false">IF(J4086="PosK",SUMIFS(K:K,J:J,"eDNA",H:H,H4086),"")</f>
        <v>0</v>
      </c>
      <c r="P4086" s="62" t="n">
        <f aca="false">IF(K4088="No Ct",0,K4088)</f>
        <v>0</v>
      </c>
      <c r="Q4086" s="62" t="n">
        <f aca="false">IF(K4089="No Ct",0,K4089)</f>
        <v>0</v>
      </c>
      <c r="R4086" s="0" t="str">
        <f aca="false">IF(AND(L4086&gt;0,M4086=0),"Valid","Invalid")</f>
        <v>Valid</v>
      </c>
      <c r="S4086" s="0" t="str">
        <f aca="false">IF(OR(P4086&gt;1,Q4086&gt;1),"Present","Absent")</f>
        <v>Absent</v>
      </c>
      <c r="T4086" s="63" t="str">
        <f aca="false">IF(OR(AND(P4086&gt;1,P4086&lt;41),AND(Q4086&gt;1,Q4086&lt;41)),"Ct&lt;41","Ct&gt;41")</f>
        <v>Ct&gt;41</v>
      </c>
      <c r="U4086" s="0" t="str">
        <f aca="false">I4086</f>
        <v>Loevfroe</v>
      </c>
      <c r="V4086" s="0" t="str">
        <f aca="false">MID(F4086,10,9)</f>
        <v>DL2018050</v>
      </c>
      <c r="W4086" s="64" t="str">
        <f aca="false">V4086&amp;"_"&amp;U4086&amp;"_"&amp;R4086&amp;"_"&amp;S4086&amp;"_"&amp;T4086</f>
        <v>DL2018050_Loevfroe_Valid_Absent_Ct&gt;41</v>
      </c>
    </row>
    <row r="4087" customFormat="false" ht="14.25" hidden="false" customHeight="false" outlineLevel="0" collapsed="false">
      <c r="A4087" s="0" t="s">
        <v>780</v>
      </c>
      <c r="B4087" s="52" t="s">
        <v>1038</v>
      </c>
      <c r="C4087" s="52" t="s">
        <v>747</v>
      </c>
      <c r="D4087" s="53" t="n">
        <v>0.1</v>
      </c>
      <c r="E4087" s="53" t="s">
        <v>748</v>
      </c>
      <c r="F4087" s="0" t="s">
        <v>1385</v>
      </c>
      <c r="G4087" s="0" t="str">
        <f aca="false">LEFT(B4087,2)</f>
        <v>29</v>
      </c>
      <c r="H4087" s="0" t="str">
        <f aca="false">I4087&amp;"_"&amp;G4087&amp;"_"&amp;F4087</f>
        <v>Loevfroe_29_20181129_DL2018050_GlHellerupGym_koersel2</v>
      </c>
      <c r="I4087" s="61" t="str">
        <f aca="false">MID(RIGHT(B4087,LEN(B4087)-3),1,FIND("_",RIGHT(B4087,LEN(B4087)-3))-1)</f>
        <v>Loevfroe</v>
      </c>
      <c r="J4087" s="61" t="str">
        <f aca="false">TRIM(SUBSTITUTE(RIGHT(B4087,FIND(I4087,B4087)+1),"_",""))</f>
        <v>NegK</v>
      </c>
      <c r="K4087" s="0" t="str">
        <f aca="false">IFERROR(VALUE(SUBSTITUTE(E4087,".",",")),E4087)</f>
        <v>No Ct</v>
      </c>
      <c r="L4087" s="61" t="str">
        <f aca="false">IF(J4087="PosK",SUMIFS(K:K,J:J,"PosK",H:H,H4087),"")</f>
        <v/>
      </c>
      <c r="M4087" s="61" t="str">
        <f aca="false">IF(J4087="PosK",SUMIFS(K:K,J:J,"NegK",H:H,H4087),"")</f>
        <v/>
      </c>
      <c r="N4087" s="61" t="str">
        <f aca="false">IF(J4087="PosK",SUMIFS(K:K,J:J,"eDNA",H:H,H4087),"")</f>
        <v/>
      </c>
    </row>
    <row r="4088" customFormat="false" ht="14.25" hidden="false" customHeight="false" outlineLevel="0" collapsed="false">
      <c r="A4088" s="0" t="s">
        <v>782</v>
      </c>
      <c r="B4088" s="52" t="s">
        <v>1039</v>
      </c>
      <c r="C4088" s="52" t="s">
        <v>751</v>
      </c>
      <c r="D4088" s="53" t="n">
        <v>0.1</v>
      </c>
      <c r="E4088" s="53" t="s">
        <v>748</v>
      </c>
      <c r="F4088" s="0" t="s">
        <v>1385</v>
      </c>
      <c r="G4088" s="0" t="str">
        <f aca="false">LEFT(B4088,2)</f>
        <v>29</v>
      </c>
      <c r="H4088" s="0" t="str">
        <f aca="false">I4088&amp;"_"&amp;G4088&amp;"_"&amp;F4088</f>
        <v>Loevfroe_29_20181129_DL2018050_GlHellerupGym_koersel2</v>
      </c>
      <c r="I4088" s="61" t="str">
        <f aca="false">MID(RIGHT(B4088,LEN(B4088)-3),1,FIND("_",RIGHT(B4088,LEN(B4088)-3))-1)</f>
        <v>Loevfroe</v>
      </c>
      <c r="J4088" s="61" t="str">
        <f aca="false">TRIM(SUBSTITUTE(RIGHT(B4088,FIND(I4088,B4088)+1),"_",""))</f>
        <v>eDNA</v>
      </c>
      <c r="K4088" s="0" t="str">
        <f aca="false">IFERROR(VALUE(SUBSTITUTE(E4088,".",",")),E4088)</f>
        <v>No Ct</v>
      </c>
      <c r="L4088" s="61" t="str">
        <f aca="false">IF(J4088="PosK",SUMIFS(K:K,J:J,"PosK",H:H,H4088),"")</f>
        <v/>
      </c>
      <c r="M4088" s="61" t="str">
        <f aca="false">IF(J4088="PosK",SUMIFS(K:K,J:J,"NegK",H:H,H4088),"")</f>
        <v/>
      </c>
      <c r="N4088" s="61" t="str">
        <f aca="false">IF(J4088="PosK",SUMIFS(K:K,J:J,"eDNA",H:H,H4088),"")</f>
        <v/>
      </c>
      <c r="Q4088" s="62"/>
    </row>
    <row r="4089" customFormat="false" ht="14.25" hidden="false" customHeight="false" outlineLevel="0" collapsed="false">
      <c r="A4089" s="0" t="s">
        <v>784</v>
      </c>
      <c r="B4089" s="52" t="s">
        <v>1039</v>
      </c>
      <c r="C4089" s="52" t="s">
        <v>751</v>
      </c>
      <c r="D4089" s="53" t="n">
        <v>0.1</v>
      </c>
      <c r="E4089" s="53" t="s">
        <v>748</v>
      </c>
      <c r="F4089" s="0" t="s">
        <v>1385</v>
      </c>
      <c r="G4089" s="0" t="str">
        <f aca="false">LEFT(B4089,2)</f>
        <v>29</v>
      </c>
      <c r="H4089" s="0" t="str">
        <f aca="false">I4089&amp;"_"&amp;G4089&amp;"_"&amp;F4089</f>
        <v>Loevfroe_29_20181129_DL2018050_GlHellerupGym_koersel2</v>
      </c>
      <c r="I4089" s="61" t="str">
        <f aca="false">MID(RIGHT(B4089,LEN(B4089)-3),1,FIND("_",RIGHT(B4089,LEN(B4089)-3))-1)</f>
        <v>Loevfroe</v>
      </c>
      <c r="J4089" s="61" t="str">
        <f aca="false">TRIM(SUBSTITUTE(RIGHT(B4089,FIND(I4089,B4089)+1),"_",""))</f>
        <v>eDNA</v>
      </c>
      <c r="K4089" s="0" t="str">
        <f aca="false">IFERROR(VALUE(SUBSTITUTE(E4089,".",",")),E4089)</f>
        <v>No Ct</v>
      </c>
      <c r="L4089" s="61" t="str">
        <f aca="false">IF(J4089="PosK",SUMIFS(K:K,J:J,"PosK",H:H,H4089),"")</f>
        <v/>
      </c>
      <c r="M4089" s="61" t="str">
        <f aca="false">IF(J4089="PosK",SUMIFS(K:K,J:J,"NegK",H:H,H4089),"")</f>
        <v/>
      </c>
      <c r="N4089" s="61" t="str">
        <f aca="false">IF(J4089="PosK",SUMIFS(K:K,J:J,"eDNA",H:H,H4089),"")</f>
        <v/>
      </c>
      <c r="P4089" s="62"/>
      <c r="T4089" s="63"/>
      <c r="W4089" s="64"/>
    </row>
    <row r="4090" customFormat="false" ht="14.25" hidden="false" customHeight="false" outlineLevel="0" collapsed="false">
      <c r="A4090" s="0" t="s">
        <v>786</v>
      </c>
      <c r="B4090" s="52" t="s">
        <v>1041</v>
      </c>
      <c r="C4090" s="52" t="s">
        <v>743</v>
      </c>
      <c r="D4090" s="53" t="n">
        <v>0.1</v>
      </c>
      <c r="E4090" s="53" t="n">
        <v>28.72</v>
      </c>
      <c r="F4090" s="0" t="s">
        <v>1385</v>
      </c>
      <c r="G4090" s="0" t="str">
        <f aca="false">LEFT(B4090,2)</f>
        <v>30</v>
      </c>
      <c r="H4090" s="0" t="str">
        <f aca="false">I4090&amp;"_"&amp;G4090&amp;"_"&amp;F4090</f>
        <v>Klokkefroe_30_20181129_DL2018050_GlHellerupGym_koersel2</v>
      </c>
      <c r="I4090" s="61" t="str">
        <f aca="false">MID(RIGHT(B4090,LEN(B4090)-3),1,FIND("_",RIGHT(B4090,LEN(B4090)-3))-1)</f>
        <v>Klokkefroe</v>
      </c>
      <c r="J4090" s="61" t="str">
        <f aca="false">TRIM(SUBSTITUTE(RIGHT(B4090,FIND(I4090,B4090)+1),"_",""))</f>
        <v>PosK</v>
      </c>
      <c r="K4090" s="0" t="n">
        <f aca="false">IFERROR(VALUE(SUBSTITUTE(E4090,".",",")),E4090)</f>
        <v>28.72</v>
      </c>
      <c r="L4090" s="61" t="n">
        <f aca="false">IF(J4090="PosK",SUMIFS(K:K,J:J,"PosK",H:H,H4090),"")</f>
        <v>28.72</v>
      </c>
      <c r="M4090" s="61" t="n">
        <f aca="false">IF(J4090="PosK",SUMIFS(K:K,J:J,"NegK",H:H,H4090),"")</f>
        <v>0</v>
      </c>
      <c r="N4090" s="61" t="n">
        <f aca="false">IF(J4090="PosK",SUMIFS(K:K,J:J,"eDNA",H:H,H4090),"")</f>
        <v>0</v>
      </c>
      <c r="P4090" s="62" t="n">
        <f aca="false">IF(K4092="No Ct",0,K4092)</f>
        <v>0</v>
      </c>
      <c r="Q4090" s="62" t="n">
        <f aca="false">IF(K4093="No Ct",0,K4093)</f>
        <v>0</v>
      </c>
      <c r="R4090" s="0" t="str">
        <f aca="false">IF(AND(L4090&gt;0,M4090=0),"Valid","Invalid")</f>
        <v>Valid</v>
      </c>
      <c r="S4090" s="0" t="str">
        <f aca="false">IF(OR(P4090&gt;1,Q4090&gt;1),"Present","Absent")</f>
        <v>Absent</v>
      </c>
      <c r="T4090" s="63" t="str">
        <f aca="false">IF(OR(AND(P4090&gt;1,P4090&lt;41),AND(Q4090&gt;1,Q4090&lt;41)),"Ct&lt;41","Ct&gt;41")</f>
        <v>Ct&gt;41</v>
      </c>
      <c r="U4090" s="0" t="str">
        <f aca="false">I4090</f>
        <v>Klokkefroe</v>
      </c>
      <c r="V4090" s="0" t="str">
        <f aca="false">MID(F4090,10,9)</f>
        <v>DL2018050</v>
      </c>
      <c r="W4090" s="64" t="str">
        <f aca="false">V4090&amp;"_"&amp;U4090&amp;"_"&amp;R4090&amp;"_"&amp;S4090&amp;"_"&amp;T4090</f>
        <v>DL2018050_Klokkefroe_Valid_Absent_Ct&gt;41</v>
      </c>
    </row>
    <row r="4091" customFormat="false" ht="14.25" hidden="false" customHeight="false" outlineLevel="0" collapsed="false">
      <c r="A4091" s="0" t="s">
        <v>788</v>
      </c>
      <c r="B4091" s="52" t="s">
        <v>1042</v>
      </c>
      <c r="C4091" s="52" t="s">
        <v>747</v>
      </c>
      <c r="D4091" s="53" t="n">
        <v>0.1</v>
      </c>
      <c r="E4091" s="53" t="s">
        <v>748</v>
      </c>
      <c r="F4091" s="0" t="s">
        <v>1385</v>
      </c>
      <c r="G4091" s="0" t="str">
        <f aca="false">LEFT(B4091,2)</f>
        <v>30</v>
      </c>
      <c r="H4091" s="0" t="str">
        <f aca="false">I4091&amp;"_"&amp;G4091&amp;"_"&amp;F4091</f>
        <v>Klokkefroe_30_20181129_DL2018050_GlHellerupGym_koersel2</v>
      </c>
      <c r="I4091" s="61" t="str">
        <f aca="false">MID(RIGHT(B4091,LEN(B4091)-3),1,FIND("_",RIGHT(B4091,LEN(B4091)-3))-1)</f>
        <v>Klokkefroe</v>
      </c>
      <c r="J4091" s="61" t="str">
        <f aca="false">TRIM(SUBSTITUTE(RIGHT(B4091,FIND(I4091,B4091)+1),"_",""))</f>
        <v>NegK</v>
      </c>
      <c r="K4091" s="0" t="str">
        <f aca="false">IFERROR(VALUE(SUBSTITUTE(E4091,".",",")),E4091)</f>
        <v>No Ct</v>
      </c>
      <c r="L4091" s="61" t="str">
        <f aca="false">IF(J4091="PosK",SUMIFS(K:K,J:J,"PosK",H:H,H4091),"")</f>
        <v/>
      </c>
      <c r="M4091" s="61" t="str">
        <f aca="false">IF(J4091="PosK",SUMIFS(K:K,J:J,"NegK",H:H,H4091),"")</f>
        <v/>
      </c>
      <c r="N4091" s="61" t="str">
        <f aca="false">IF(J4091="PosK",SUMIFS(K:K,J:J,"eDNA",H:H,H4091),"")</f>
        <v/>
      </c>
    </row>
    <row r="4092" customFormat="false" ht="14.25" hidden="false" customHeight="false" outlineLevel="0" collapsed="false">
      <c r="A4092" s="0" t="s">
        <v>790</v>
      </c>
      <c r="B4092" s="52" t="s">
        <v>1043</v>
      </c>
      <c r="C4092" s="52" t="s">
        <v>751</v>
      </c>
      <c r="D4092" s="53" t="n">
        <v>0.1</v>
      </c>
      <c r="E4092" s="53" t="s">
        <v>748</v>
      </c>
      <c r="F4092" s="0" t="s">
        <v>1385</v>
      </c>
      <c r="G4092" s="0" t="str">
        <f aca="false">LEFT(B4092,2)</f>
        <v>30</v>
      </c>
      <c r="H4092" s="0" t="str">
        <f aca="false">I4092&amp;"_"&amp;G4092&amp;"_"&amp;F4092</f>
        <v>Klokkefroe_30_20181129_DL2018050_GlHellerupGym_koersel2</v>
      </c>
      <c r="I4092" s="61" t="str">
        <f aca="false">MID(RIGHT(B4092,LEN(B4092)-3),1,FIND("_",RIGHT(B4092,LEN(B4092)-3))-1)</f>
        <v>Klokkefroe</v>
      </c>
      <c r="J4092" s="61" t="str">
        <f aca="false">TRIM(SUBSTITUTE(RIGHT(B4092,FIND(I4092,B4092)+1),"_",""))</f>
        <v>eDNA</v>
      </c>
      <c r="K4092" s="0" t="str">
        <f aca="false">IFERROR(VALUE(SUBSTITUTE(E4092,".",",")),E4092)</f>
        <v>No Ct</v>
      </c>
      <c r="L4092" s="61" t="str">
        <f aca="false">IF(J4092="PosK",SUMIFS(K:K,J:J,"PosK",H:H,H4092),"")</f>
        <v/>
      </c>
      <c r="M4092" s="61" t="str">
        <f aca="false">IF(J4092="PosK",SUMIFS(K:K,J:J,"NegK",H:H,H4092),"")</f>
        <v/>
      </c>
      <c r="N4092" s="61" t="str">
        <f aca="false">IF(J4092="PosK",SUMIFS(K:K,J:J,"eDNA",H:H,H4092),"")</f>
        <v/>
      </c>
      <c r="Q4092" s="62"/>
    </row>
    <row r="4093" customFormat="false" ht="14.25" hidden="false" customHeight="false" outlineLevel="0" collapsed="false">
      <c r="A4093" s="0" t="s">
        <v>792</v>
      </c>
      <c r="B4093" s="52" t="s">
        <v>1043</v>
      </c>
      <c r="C4093" s="52" t="s">
        <v>751</v>
      </c>
      <c r="D4093" s="53" t="n">
        <v>0.1</v>
      </c>
      <c r="E4093" s="53" t="s">
        <v>748</v>
      </c>
      <c r="F4093" s="0" t="s">
        <v>1385</v>
      </c>
      <c r="G4093" s="0" t="str">
        <f aca="false">LEFT(B4093,2)</f>
        <v>30</v>
      </c>
      <c r="H4093" s="0" t="str">
        <f aca="false">I4093&amp;"_"&amp;G4093&amp;"_"&amp;F4093</f>
        <v>Klokkefroe_30_20181129_DL2018050_GlHellerupGym_koersel2</v>
      </c>
      <c r="I4093" s="61" t="str">
        <f aca="false">MID(RIGHT(B4093,LEN(B4093)-3),1,FIND("_",RIGHT(B4093,LEN(B4093)-3))-1)</f>
        <v>Klokkefroe</v>
      </c>
      <c r="J4093" s="61" t="str">
        <f aca="false">TRIM(SUBSTITUTE(RIGHT(B4093,FIND(I4093,B4093)+1),"_",""))</f>
        <v>eDNA</v>
      </c>
      <c r="K4093" s="0" t="str">
        <f aca="false">IFERROR(VALUE(SUBSTITUTE(E4093,".",",")),E4093)</f>
        <v>No Ct</v>
      </c>
      <c r="L4093" s="61" t="str">
        <f aca="false">IF(J4093="PosK",SUMIFS(K:K,J:J,"PosK",H:H,H4093),"")</f>
        <v/>
      </c>
      <c r="M4093" s="61" t="str">
        <f aca="false">IF(J4093="PosK",SUMIFS(K:K,J:J,"NegK",H:H,H4093),"")</f>
        <v/>
      </c>
      <c r="N4093" s="61" t="str">
        <f aca="false">IF(J4093="PosK",SUMIFS(K:K,J:J,"eDNA",H:H,H4093),"")</f>
        <v/>
      </c>
      <c r="P4093" s="62"/>
      <c r="T4093" s="63"/>
      <c r="W4093" s="64"/>
    </row>
    <row r="4094" customFormat="false" ht="14.25" hidden="false" customHeight="false" outlineLevel="0" collapsed="false">
      <c r="A4094" s="0" t="s">
        <v>794</v>
      </c>
      <c r="B4094" s="52" t="s">
        <v>1045</v>
      </c>
      <c r="C4094" s="52" t="s">
        <v>743</v>
      </c>
      <c r="D4094" s="53" t="n">
        <v>0.1</v>
      </c>
      <c r="E4094" s="53" t="s">
        <v>748</v>
      </c>
      <c r="F4094" s="0" t="s">
        <v>1385</v>
      </c>
      <c r="G4094" s="0" t="str">
        <f aca="false">LEFT(B4094,2)</f>
        <v>31</v>
      </c>
      <c r="H4094" s="0" t="str">
        <f aca="false">I4094&amp;"_"&amp;G4094&amp;"_"&amp;F4094</f>
        <v>Bjergsalamander_31_20181129_DL2018050_GlHellerupGym_koersel2</v>
      </c>
      <c r="I4094" s="61" t="str">
        <f aca="false">MID(RIGHT(B4094,LEN(B4094)-3),1,FIND("_",RIGHT(B4094,LEN(B4094)-3))-1)</f>
        <v>Bjergsalamander</v>
      </c>
      <c r="J4094" s="61" t="str">
        <f aca="false">TRIM(SUBSTITUTE(RIGHT(B4094,FIND(I4094,B4094)+1),"_",""))</f>
        <v>PosK</v>
      </c>
      <c r="K4094" s="0" t="str">
        <f aca="false">IFERROR(VALUE(SUBSTITUTE(E4094,".",",")),E4094)</f>
        <v>No Ct</v>
      </c>
      <c r="L4094" s="61" t="n">
        <f aca="false">IF(J4094="PosK",SUMIFS(K:K,J:J,"PosK",H:H,H4094),"")</f>
        <v>0</v>
      </c>
      <c r="M4094" s="61" t="n">
        <f aca="false">IF(J4094="PosK",SUMIFS(K:K,J:J,"NegK",H:H,H4094),"")</f>
        <v>0</v>
      </c>
      <c r="N4094" s="61" t="n">
        <f aca="false">IF(J4094="PosK",SUMIFS(K:K,J:J,"eDNA",H:H,H4094),"")</f>
        <v>0</v>
      </c>
      <c r="P4094" s="62" t="n">
        <f aca="false">IF(K4096="No Ct",0,K4096)</f>
        <v>0</v>
      </c>
      <c r="Q4094" s="62" t="n">
        <f aca="false">IF(K4097="No Ct",0,K4097)</f>
        <v>0</v>
      </c>
      <c r="R4094" s="0" t="str">
        <f aca="false">IF(AND(L4094&gt;0,M4094=0),"Valid","Invalid")</f>
        <v>Invalid</v>
      </c>
      <c r="S4094" s="0" t="str">
        <f aca="false">IF(OR(P4094&gt;1,Q4094&gt;1),"Present","Absent")</f>
        <v>Absent</v>
      </c>
      <c r="T4094" s="63" t="str">
        <f aca="false">IF(OR(AND(P4094&gt;1,P4094&lt;41),AND(Q4094&gt;1,Q4094&lt;41)),"Ct&lt;41","Ct&gt;41")</f>
        <v>Ct&gt;41</v>
      </c>
      <c r="U4094" s="0" t="str">
        <f aca="false">I4094</f>
        <v>Bjergsalamander</v>
      </c>
      <c r="V4094" s="0" t="str">
        <f aca="false">MID(F4094,10,9)</f>
        <v>DL2018050</v>
      </c>
      <c r="W4094" s="64" t="str">
        <f aca="false">V4094&amp;"_"&amp;U4094&amp;"_"&amp;R4094&amp;"_"&amp;S4094&amp;"_"&amp;T4094</f>
        <v>DL2018050_Bjergsalamander_Invalid_Absent_Ct&gt;41</v>
      </c>
    </row>
    <row r="4095" customFormat="false" ht="14.25" hidden="false" customHeight="false" outlineLevel="0" collapsed="false">
      <c r="A4095" s="0" t="s">
        <v>796</v>
      </c>
      <c r="B4095" s="52" t="s">
        <v>1046</v>
      </c>
      <c r="C4095" s="52" t="s">
        <v>747</v>
      </c>
      <c r="D4095" s="53" t="n">
        <v>0.1</v>
      </c>
      <c r="E4095" s="53" t="s">
        <v>748</v>
      </c>
      <c r="F4095" s="0" t="s">
        <v>1385</v>
      </c>
      <c r="G4095" s="0" t="str">
        <f aca="false">LEFT(B4095,2)</f>
        <v>31</v>
      </c>
      <c r="H4095" s="0" t="str">
        <f aca="false">I4095&amp;"_"&amp;G4095&amp;"_"&amp;F4095</f>
        <v>Bjergsalamander_31_20181129_DL2018050_GlHellerupGym_koersel2</v>
      </c>
      <c r="I4095" s="61" t="str">
        <f aca="false">MID(RIGHT(B4095,LEN(B4095)-3),1,FIND("_",RIGHT(B4095,LEN(B4095)-3))-1)</f>
        <v>Bjergsalamander</v>
      </c>
      <c r="J4095" s="61" t="str">
        <f aca="false">TRIM(SUBSTITUTE(RIGHT(B4095,FIND(I4095,B4095)+1),"_",""))</f>
        <v>NegK</v>
      </c>
      <c r="K4095" s="0" t="str">
        <f aca="false">IFERROR(VALUE(SUBSTITUTE(E4095,".",",")),E4095)</f>
        <v>No Ct</v>
      </c>
      <c r="L4095" s="61" t="str">
        <f aca="false">IF(J4095="PosK",SUMIFS(K:K,J:J,"PosK",H:H,H4095),"")</f>
        <v/>
      </c>
      <c r="M4095" s="61" t="str">
        <f aca="false">IF(J4095="PosK",SUMIFS(K:K,J:J,"NegK",H:H,H4095),"")</f>
        <v/>
      </c>
      <c r="N4095" s="61" t="str">
        <f aca="false">IF(J4095="PosK",SUMIFS(K:K,J:J,"eDNA",H:H,H4095),"")</f>
        <v/>
      </c>
    </row>
    <row r="4096" customFormat="false" ht="14.25" hidden="false" customHeight="false" outlineLevel="0" collapsed="false">
      <c r="A4096" s="0" t="s">
        <v>798</v>
      </c>
      <c r="B4096" s="52" t="s">
        <v>1047</v>
      </c>
      <c r="C4096" s="52" t="s">
        <v>751</v>
      </c>
      <c r="D4096" s="53" t="n">
        <v>0.1</v>
      </c>
      <c r="E4096" s="53" t="s">
        <v>748</v>
      </c>
      <c r="F4096" s="0" t="s">
        <v>1385</v>
      </c>
      <c r="G4096" s="0" t="str">
        <f aca="false">LEFT(B4096,2)</f>
        <v>31</v>
      </c>
      <c r="H4096" s="0" t="str">
        <f aca="false">I4096&amp;"_"&amp;G4096&amp;"_"&amp;F4096</f>
        <v>Bjergsalamander_31_20181129_DL2018050_GlHellerupGym_koersel2</v>
      </c>
      <c r="I4096" s="61" t="str">
        <f aca="false">MID(RIGHT(B4096,LEN(B4096)-3),1,FIND("_",RIGHT(B4096,LEN(B4096)-3))-1)</f>
        <v>Bjergsalamander</v>
      </c>
      <c r="J4096" s="61" t="str">
        <f aca="false">TRIM(SUBSTITUTE(RIGHT(B4096,FIND(I4096,B4096)+1),"_",""))</f>
        <v>eDNA</v>
      </c>
      <c r="K4096" s="0" t="str">
        <f aca="false">IFERROR(VALUE(SUBSTITUTE(E4096,".",",")),E4096)</f>
        <v>No Ct</v>
      </c>
      <c r="L4096" s="61" t="str">
        <f aca="false">IF(J4096="PosK",SUMIFS(K:K,J:J,"PosK",H:H,H4096),"")</f>
        <v/>
      </c>
      <c r="M4096" s="61" t="str">
        <f aca="false">IF(J4096="PosK",SUMIFS(K:K,J:J,"NegK",H:H,H4096),"")</f>
        <v/>
      </c>
      <c r="N4096" s="61" t="str">
        <f aca="false">IF(J4096="PosK",SUMIFS(K:K,J:J,"eDNA",H:H,H4096),"")</f>
        <v/>
      </c>
      <c r="Q4096" s="62"/>
    </row>
    <row r="4097" customFormat="false" ht="14.25" hidden="false" customHeight="false" outlineLevel="0" collapsed="false">
      <c r="A4097" s="0" t="s">
        <v>800</v>
      </c>
      <c r="B4097" s="52" t="s">
        <v>1047</v>
      </c>
      <c r="C4097" s="52" t="s">
        <v>751</v>
      </c>
      <c r="D4097" s="53" t="n">
        <v>0.1</v>
      </c>
      <c r="E4097" s="53" t="s">
        <v>748</v>
      </c>
      <c r="F4097" s="0" t="s">
        <v>1385</v>
      </c>
      <c r="G4097" s="0" t="str">
        <f aca="false">LEFT(B4097,2)</f>
        <v>31</v>
      </c>
      <c r="H4097" s="0" t="str">
        <f aca="false">I4097&amp;"_"&amp;G4097&amp;"_"&amp;F4097</f>
        <v>Bjergsalamander_31_20181129_DL2018050_GlHellerupGym_koersel2</v>
      </c>
      <c r="I4097" s="61" t="str">
        <f aca="false">MID(RIGHT(B4097,LEN(B4097)-3),1,FIND("_",RIGHT(B4097,LEN(B4097)-3))-1)</f>
        <v>Bjergsalamander</v>
      </c>
      <c r="J4097" s="61" t="str">
        <f aca="false">TRIM(SUBSTITUTE(RIGHT(B4097,FIND(I4097,B4097)+1),"_",""))</f>
        <v>eDNA</v>
      </c>
      <c r="K4097" s="0" t="str">
        <f aca="false">IFERROR(VALUE(SUBSTITUTE(E4097,".",",")),E4097)</f>
        <v>No Ct</v>
      </c>
      <c r="L4097" s="61" t="str">
        <f aca="false">IF(J4097="PosK",SUMIFS(K:K,J:J,"PosK",H:H,H4097),"")</f>
        <v/>
      </c>
      <c r="M4097" s="61" t="str">
        <f aca="false">IF(J4097="PosK",SUMIFS(K:K,J:J,"NegK",H:H,H4097),"")</f>
        <v/>
      </c>
      <c r="N4097" s="61" t="str">
        <f aca="false">IF(J4097="PosK",SUMIFS(K:K,J:J,"eDNA",H:H,H4097),"")</f>
        <v/>
      </c>
      <c r="P4097" s="62"/>
      <c r="T4097" s="63"/>
      <c r="W4097" s="64"/>
    </row>
    <row r="4098" customFormat="false" ht="14.25" hidden="false" customHeight="false" outlineLevel="0" collapsed="false">
      <c r="A4098" s="0" t="s">
        <v>802</v>
      </c>
      <c r="B4098" s="52" t="s">
        <v>1049</v>
      </c>
      <c r="C4098" s="52" t="s">
        <v>743</v>
      </c>
      <c r="D4098" s="53" t="n">
        <v>0.1</v>
      </c>
      <c r="E4098" s="53" t="s">
        <v>748</v>
      </c>
      <c r="F4098" s="0" t="s">
        <v>1385</v>
      </c>
      <c r="G4098" s="0" t="str">
        <f aca="false">LEFT(B4098,2)</f>
        <v>32</v>
      </c>
      <c r="H4098" s="0" t="str">
        <f aca="false">I4098&amp;"_"&amp;G4098&amp;"_"&amp;F4098</f>
        <v>Latterfroe_32_20181129_DL2018050_GlHellerupGym_koersel2</v>
      </c>
      <c r="I4098" s="61" t="str">
        <f aca="false">MID(RIGHT(B4098,LEN(B4098)-3),1,FIND("_",RIGHT(B4098,LEN(B4098)-3))-1)</f>
        <v>Latterfroe</v>
      </c>
      <c r="J4098" s="61" t="str">
        <f aca="false">TRIM(SUBSTITUTE(RIGHT(B4098,FIND(I4098,B4098)+1),"_",""))</f>
        <v>PosK</v>
      </c>
      <c r="K4098" s="0" t="str">
        <f aca="false">IFERROR(VALUE(SUBSTITUTE(E4098,".",",")),E4098)</f>
        <v>No Ct</v>
      </c>
      <c r="L4098" s="61" t="n">
        <f aca="false">IF(J4098="PosK",SUMIFS(K:K,J:J,"PosK",H:H,H4098),"")</f>
        <v>0</v>
      </c>
      <c r="M4098" s="61" t="n">
        <f aca="false">IF(J4098="PosK",SUMIFS(K:K,J:J,"NegK",H:H,H4098),"")</f>
        <v>0</v>
      </c>
      <c r="N4098" s="61" t="n">
        <f aca="false">IF(J4098="PosK",SUMIFS(K:K,J:J,"eDNA",H:H,H4098),"")</f>
        <v>0</v>
      </c>
      <c r="P4098" s="62" t="n">
        <f aca="false">IF(K4100="No Ct",0,K4100)</f>
        <v>0</v>
      </c>
      <c r="Q4098" s="62" t="n">
        <f aca="false">IF(K4101="No Ct",0,K4101)</f>
        <v>0</v>
      </c>
      <c r="R4098" s="0" t="str">
        <f aca="false">IF(AND(L4098&gt;0,M4098=0),"Valid","Invalid")</f>
        <v>Invalid</v>
      </c>
      <c r="S4098" s="0" t="str">
        <f aca="false">IF(OR(P4098&gt;1,Q4098&gt;1),"Present","Absent")</f>
        <v>Absent</v>
      </c>
      <c r="T4098" s="63" t="str">
        <f aca="false">IF(OR(AND(P4098&gt;1,P4098&lt;41),AND(Q4098&gt;1,Q4098&lt;41)),"Ct&lt;41","Ct&gt;41")</f>
        <v>Ct&gt;41</v>
      </c>
      <c r="U4098" s="0" t="str">
        <f aca="false">I4098</f>
        <v>Latterfroe</v>
      </c>
      <c r="V4098" s="0" t="str">
        <f aca="false">MID(F4098,10,9)</f>
        <v>DL2018050</v>
      </c>
      <c r="W4098" s="64" t="str">
        <f aca="false">V4098&amp;"_"&amp;U4098&amp;"_"&amp;R4098&amp;"_"&amp;S4098&amp;"_"&amp;T4098</f>
        <v>DL2018050_Latterfroe_Invalid_Absent_Ct&gt;41</v>
      </c>
    </row>
    <row r="4099" customFormat="false" ht="14.25" hidden="false" customHeight="false" outlineLevel="0" collapsed="false">
      <c r="A4099" s="0" t="s">
        <v>804</v>
      </c>
      <c r="B4099" s="52" t="s">
        <v>1050</v>
      </c>
      <c r="C4099" s="52" t="s">
        <v>747</v>
      </c>
      <c r="D4099" s="53" t="n">
        <v>0.1</v>
      </c>
      <c r="E4099" s="53" t="s">
        <v>748</v>
      </c>
      <c r="F4099" s="0" t="s">
        <v>1385</v>
      </c>
      <c r="G4099" s="0" t="str">
        <f aca="false">LEFT(B4099,2)</f>
        <v>32</v>
      </c>
      <c r="H4099" s="0" t="str">
        <f aca="false">I4099&amp;"_"&amp;G4099&amp;"_"&amp;F4099</f>
        <v>Latterfroe_32_20181129_DL2018050_GlHellerupGym_koersel2</v>
      </c>
      <c r="I4099" s="61" t="str">
        <f aca="false">MID(RIGHT(B4099,LEN(B4099)-3),1,FIND("_",RIGHT(B4099,LEN(B4099)-3))-1)</f>
        <v>Latterfroe</v>
      </c>
      <c r="J4099" s="61" t="str">
        <f aca="false">TRIM(SUBSTITUTE(RIGHT(B4099,FIND(I4099,B4099)+1),"_",""))</f>
        <v>NegK</v>
      </c>
      <c r="K4099" s="0" t="str">
        <f aca="false">IFERROR(VALUE(SUBSTITUTE(E4099,".",",")),E4099)</f>
        <v>No Ct</v>
      </c>
      <c r="L4099" s="61" t="str">
        <f aca="false">IF(J4099="PosK",SUMIFS(K:K,J:J,"PosK",H:H,H4099),"")</f>
        <v/>
      </c>
      <c r="M4099" s="61" t="str">
        <f aca="false">IF(J4099="PosK",SUMIFS(K:K,J:J,"NegK",H:H,H4099),"")</f>
        <v/>
      </c>
      <c r="N4099" s="61" t="str">
        <f aca="false">IF(J4099="PosK",SUMIFS(K:K,J:J,"eDNA",H:H,H4099),"")</f>
        <v/>
      </c>
    </row>
    <row r="4100" customFormat="false" ht="14.25" hidden="false" customHeight="false" outlineLevel="0" collapsed="false">
      <c r="A4100" s="0" t="s">
        <v>806</v>
      </c>
      <c r="B4100" s="52" t="s">
        <v>1051</v>
      </c>
      <c r="C4100" s="52" t="s">
        <v>751</v>
      </c>
      <c r="D4100" s="53" t="n">
        <v>0.1</v>
      </c>
      <c r="E4100" s="53" t="s">
        <v>748</v>
      </c>
      <c r="F4100" s="0" t="s">
        <v>1385</v>
      </c>
      <c r="G4100" s="0" t="str">
        <f aca="false">LEFT(B4100,2)</f>
        <v>32</v>
      </c>
      <c r="H4100" s="0" t="str">
        <f aca="false">I4100&amp;"_"&amp;G4100&amp;"_"&amp;F4100</f>
        <v>Latterfroe_32_20181129_DL2018050_GlHellerupGym_koersel2</v>
      </c>
      <c r="I4100" s="61" t="str">
        <f aca="false">MID(RIGHT(B4100,LEN(B4100)-3),1,FIND("_",RIGHT(B4100,LEN(B4100)-3))-1)</f>
        <v>Latterfroe</v>
      </c>
      <c r="J4100" s="61" t="str">
        <f aca="false">TRIM(SUBSTITUTE(RIGHT(B4100,FIND(I4100,B4100)+1),"_",""))</f>
        <v>eDNA</v>
      </c>
      <c r="K4100" s="0" t="str">
        <f aca="false">IFERROR(VALUE(SUBSTITUTE(E4100,".",",")),E4100)</f>
        <v>No Ct</v>
      </c>
      <c r="L4100" s="61" t="str">
        <f aca="false">IF(J4100="PosK",SUMIFS(K:K,J:J,"PosK",H:H,H4100),"")</f>
        <v/>
      </c>
      <c r="M4100" s="61" t="str">
        <f aca="false">IF(J4100="PosK",SUMIFS(K:K,J:J,"NegK",H:H,H4100),"")</f>
        <v/>
      </c>
      <c r="N4100" s="61" t="str">
        <f aca="false">IF(J4100="PosK",SUMIFS(K:K,J:J,"eDNA",H:H,H4100),"")</f>
        <v/>
      </c>
      <c r="Q4100" s="62"/>
    </row>
    <row r="4101" customFormat="false" ht="14.25" hidden="false" customHeight="false" outlineLevel="0" collapsed="false">
      <c r="A4101" s="0" t="s">
        <v>808</v>
      </c>
      <c r="B4101" s="52" t="s">
        <v>1051</v>
      </c>
      <c r="C4101" s="52" t="s">
        <v>751</v>
      </c>
      <c r="D4101" s="53" t="n">
        <v>0.1</v>
      </c>
      <c r="E4101" s="53" t="s">
        <v>748</v>
      </c>
      <c r="F4101" s="0" t="s">
        <v>1385</v>
      </c>
      <c r="G4101" s="0" t="str">
        <f aca="false">LEFT(B4101,2)</f>
        <v>32</v>
      </c>
      <c r="H4101" s="0" t="str">
        <f aca="false">I4101&amp;"_"&amp;G4101&amp;"_"&amp;F4101</f>
        <v>Latterfroe_32_20181129_DL2018050_GlHellerupGym_koersel2</v>
      </c>
      <c r="I4101" s="61" t="str">
        <f aca="false">MID(RIGHT(B4101,LEN(B4101)-3),1,FIND("_",RIGHT(B4101,LEN(B4101)-3))-1)</f>
        <v>Latterfroe</v>
      </c>
      <c r="J4101" s="61" t="str">
        <f aca="false">TRIM(SUBSTITUTE(RIGHT(B4101,FIND(I4101,B4101)+1),"_",""))</f>
        <v>eDNA</v>
      </c>
      <c r="K4101" s="0" t="str">
        <f aca="false">IFERROR(VALUE(SUBSTITUTE(E4101,".",",")),E4101)</f>
        <v>No Ct</v>
      </c>
      <c r="L4101" s="61" t="str">
        <f aca="false">IF(J4101="PosK",SUMIFS(K:K,J:J,"PosK",H:H,H4101),"")</f>
        <v/>
      </c>
      <c r="M4101" s="61" t="str">
        <f aca="false">IF(J4101="PosK",SUMIFS(K:K,J:J,"NegK",H:H,H4101),"")</f>
        <v/>
      </c>
      <c r="N4101" s="61" t="str">
        <f aca="false">IF(J4101="PosK",SUMIFS(K:K,J:J,"eDNA",H:H,H4101),"")</f>
        <v/>
      </c>
      <c r="P4101" s="62"/>
      <c r="T4101" s="63"/>
      <c r="W4101" s="64"/>
    </row>
    <row r="4102" customFormat="false" ht="14.25" hidden="false" customHeight="false" outlineLevel="0" collapsed="false">
      <c r="A4102" s="0" t="s">
        <v>810</v>
      </c>
      <c r="B4102" s="52" t="s">
        <v>1366</v>
      </c>
      <c r="C4102" s="52" t="s">
        <v>743</v>
      </c>
      <c r="D4102" s="53" t="n">
        <v>0.1</v>
      </c>
      <c r="E4102" s="53" t="s">
        <v>748</v>
      </c>
      <c r="F4102" s="0" t="s">
        <v>1385</v>
      </c>
      <c r="G4102" s="0" t="str">
        <f aca="false">LEFT(B4102,2)</f>
        <v>09</v>
      </c>
      <c r="H4102" s="0" t="str">
        <f aca="false">I4102&amp;"_"&amp;G4102&amp;"_"&amp;F4102</f>
        <v>KortbenetGroenFroe_09_20181129_DL2018050_GlHellerupGym_koersel2</v>
      </c>
      <c r="I4102" s="61" t="str">
        <f aca="false">MID(RIGHT(B4102,LEN(B4102)-3),1,FIND("_",RIGHT(B4102,LEN(B4102)-3))-1)</f>
        <v>KortbenetGroenFroe</v>
      </c>
      <c r="J4102" s="61" t="str">
        <f aca="false">TRIM(SUBSTITUTE(RIGHT(B4102,FIND(I4102,B4102)+1),"_",""))</f>
        <v>PosK</v>
      </c>
      <c r="K4102" s="0" t="str">
        <f aca="false">IFERROR(VALUE(SUBSTITUTE(E4102,".",",")),E4102)</f>
        <v>No Ct</v>
      </c>
      <c r="L4102" s="61" t="n">
        <f aca="false">IF(J4102="PosK",SUMIFS(K:K,J:J,"PosK",H:H,H4102),"")</f>
        <v>0</v>
      </c>
      <c r="M4102" s="61" t="n">
        <f aca="false">IF(J4102="PosK",SUMIFS(K:K,J:J,"NegK",H:H,H4102),"")</f>
        <v>0</v>
      </c>
      <c r="N4102" s="61" t="n">
        <f aca="false">IF(J4102="PosK",SUMIFS(K:K,J:J,"eDNA",H:H,H4102),"")</f>
        <v>0</v>
      </c>
      <c r="P4102" s="62" t="n">
        <f aca="false">IF(K4104="No Ct",0,K4104)</f>
        <v>0</v>
      </c>
      <c r="Q4102" s="62" t="n">
        <f aca="false">IF(K4105="No Ct",0,K4105)</f>
        <v>0</v>
      </c>
      <c r="R4102" s="0" t="str">
        <f aca="false">IF(AND(L4102&gt;0,M4102=0),"Valid","Invalid")</f>
        <v>Invalid</v>
      </c>
      <c r="S4102" s="0" t="str">
        <f aca="false">IF(OR(P4102&gt;1,Q4102&gt;1),"Present","Absent")</f>
        <v>Absent</v>
      </c>
      <c r="T4102" s="63" t="str">
        <f aca="false">IF(OR(AND(P4102&gt;1,P4102&lt;41),AND(Q4102&gt;1,Q4102&lt;41)),"Ct&lt;41","Ct&gt;41")</f>
        <v>Ct&gt;41</v>
      </c>
      <c r="U4102" s="0" t="str">
        <f aca="false">I4102</f>
        <v>KortbenetGroenFroe</v>
      </c>
      <c r="V4102" s="0" t="str">
        <f aca="false">MID(F4102,10,9)</f>
        <v>DL2018050</v>
      </c>
      <c r="W4102" s="64" t="str">
        <f aca="false">V4102&amp;"_"&amp;U4102&amp;"_"&amp;R4102&amp;"_"&amp;S4102&amp;"_"&amp;T4102</f>
        <v>DL2018050_KortbenetGroenFroe_Invalid_Absent_Ct&gt;41</v>
      </c>
    </row>
    <row r="4103" customFormat="false" ht="14.25" hidden="false" customHeight="false" outlineLevel="0" collapsed="false">
      <c r="A4103" s="0" t="s">
        <v>812</v>
      </c>
      <c r="B4103" s="52" t="s">
        <v>1367</v>
      </c>
      <c r="C4103" s="52" t="s">
        <v>747</v>
      </c>
      <c r="D4103" s="53" t="n">
        <v>0.1</v>
      </c>
      <c r="E4103" s="53" t="s">
        <v>748</v>
      </c>
      <c r="F4103" s="0" t="s">
        <v>1385</v>
      </c>
      <c r="G4103" s="0" t="str">
        <f aca="false">LEFT(B4103,2)</f>
        <v>09</v>
      </c>
      <c r="H4103" s="0" t="str">
        <f aca="false">I4103&amp;"_"&amp;G4103&amp;"_"&amp;F4103</f>
        <v>KortbenetGroenFroe_09_20181129_DL2018050_GlHellerupGym_koersel2</v>
      </c>
      <c r="I4103" s="61" t="str">
        <f aca="false">MID(RIGHT(B4103,LEN(B4103)-3),1,FIND("_",RIGHT(B4103,LEN(B4103)-3))-1)</f>
        <v>KortbenetGroenFroe</v>
      </c>
      <c r="J4103" s="61" t="str">
        <f aca="false">TRIM(SUBSTITUTE(RIGHT(B4103,FIND(I4103,B4103)+1),"_",""))</f>
        <v>NegK</v>
      </c>
      <c r="K4103" s="0" t="str">
        <f aca="false">IFERROR(VALUE(SUBSTITUTE(E4103,".",",")),E4103)</f>
        <v>No Ct</v>
      </c>
      <c r="L4103" s="61" t="str">
        <f aca="false">IF(J4103="PosK",SUMIFS(K:K,J:J,"PosK",H:H,H4103),"")</f>
        <v/>
      </c>
      <c r="M4103" s="61" t="str">
        <f aca="false">IF(J4103="PosK",SUMIFS(K:K,J:J,"NegK",H:H,H4103),"")</f>
        <v/>
      </c>
      <c r="N4103" s="61" t="str">
        <f aca="false">IF(J4103="PosK",SUMIFS(K:K,J:J,"eDNA",H:H,H4103),"")</f>
        <v/>
      </c>
    </row>
    <row r="4104" customFormat="false" ht="14.25" hidden="false" customHeight="false" outlineLevel="0" collapsed="false">
      <c r="A4104" s="0" t="s">
        <v>814</v>
      </c>
      <c r="B4104" s="52" t="s">
        <v>1368</v>
      </c>
      <c r="C4104" s="52" t="s">
        <v>751</v>
      </c>
      <c r="D4104" s="53" t="n">
        <v>0.1</v>
      </c>
      <c r="E4104" s="53" t="s">
        <v>748</v>
      </c>
      <c r="F4104" s="0" t="s">
        <v>1385</v>
      </c>
      <c r="G4104" s="0" t="str">
        <f aca="false">LEFT(B4104,2)</f>
        <v>09</v>
      </c>
      <c r="H4104" s="0" t="str">
        <f aca="false">I4104&amp;"_"&amp;G4104&amp;"_"&amp;F4104</f>
        <v>KortbenetGroenFroe_09_20181129_DL2018050_GlHellerupGym_koersel2</v>
      </c>
      <c r="I4104" s="61" t="str">
        <f aca="false">MID(RIGHT(B4104,LEN(B4104)-3),1,FIND("_",RIGHT(B4104,LEN(B4104)-3))-1)</f>
        <v>KortbenetGroenFroe</v>
      </c>
      <c r="J4104" s="61" t="str">
        <f aca="false">TRIM(SUBSTITUTE(RIGHT(B4104,FIND(I4104,B4104)+1),"_",""))</f>
        <v>eDNA</v>
      </c>
      <c r="K4104" s="0" t="str">
        <f aca="false">IFERROR(VALUE(SUBSTITUTE(E4104,".",",")),E4104)</f>
        <v>No Ct</v>
      </c>
      <c r="L4104" s="61" t="str">
        <f aca="false">IF(J4104="PosK",SUMIFS(K:K,J:J,"PosK",H:H,H4104),"")</f>
        <v/>
      </c>
      <c r="M4104" s="61" t="str">
        <f aca="false">IF(J4104="PosK",SUMIFS(K:K,J:J,"NegK",H:H,H4104),"")</f>
        <v/>
      </c>
      <c r="N4104" s="61" t="str">
        <f aca="false">IF(J4104="PosK",SUMIFS(K:K,J:J,"eDNA",H:H,H4104),"")</f>
        <v/>
      </c>
      <c r="Q4104" s="62"/>
    </row>
    <row r="4105" customFormat="false" ht="14.25" hidden="false" customHeight="false" outlineLevel="0" collapsed="false">
      <c r="A4105" s="0" t="s">
        <v>816</v>
      </c>
      <c r="B4105" s="52" t="s">
        <v>1368</v>
      </c>
      <c r="C4105" s="52" t="s">
        <v>751</v>
      </c>
      <c r="D4105" s="53" t="n">
        <v>0.1</v>
      </c>
      <c r="E4105" s="53" t="s">
        <v>748</v>
      </c>
      <c r="F4105" s="0" t="s">
        <v>1385</v>
      </c>
      <c r="G4105" s="0" t="str">
        <f aca="false">LEFT(B4105,2)</f>
        <v>09</v>
      </c>
      <c r="H4105" s="0" t="str">
        <f aca="false">I4105&amp;"_"&amp;G4105&amp;"_"&amp;F4105</f>
        <v>KortbenetGroenFroe_09_20181129_DL2018050_GlHellerupGym_koersel2</v>
      </c>
      <c r="I4105" s="61" t="str">
        <f aca="false">MID(RIGHT(B4105,LEN(B4105)-3),1,FIND("_",RIGHT(B4105,LEN(B4105)-3))-1)</f>
        <v>KortbenetGroenFroe</v>
      </c>
      <c r="J4105" s="61" t="str">
        <f aca="false">TRIM(SUBSTITUTE(RIGHT(B4105,FIND(I4105,B4105)+1),"_",""))</f>
        <v>eDNA</v>
      </c>
      <c r="K4105" s="0" t="str">
        <f aca="false">IFERROR(VALUE(SUBSTITUTE(E4105,".",",")),E4105)</f>
        <v>No Ct</v>
      </c>
      <c r="L4105" s="61" t="str">
        <f aca="false">IF(J4105="PosK",SUMIFS(K:K,J:J,"PosK",H:H,H4105),"")</f>
        <v/>
      </c>
      <c r="M4105" s="61" t="str">
        <f aca="false">IF(J4105="PosK",SUMIFS(K:K,J:J,"NegK",H:H,H4105),"")</f>
        <v/>
      </c>
      <c r="N4105" s="61" t="str">
        <f aca="false">IF(J4105="PosK",SUMIFS(K:K,J:J,"eDNA",H:H,H4105),"")</f>
        <v/>
      </c>
      <c r="P4105" s="62"/>
      <c r="T4105" s="63"/>
      <c r="W4105" s="64"/>
    </row>
    <row r="4106" customFormat="false" ht="14.25" hidden="false" customHeight="false" outlineLevel="0" collapsed="false">
      <c r="A4106" s="0" t="s">
        <v>818</v>
      </c>
      <c r="B4106" s="52" t="s">
        <v>1369</v>
      </c>
      <c r="C4106" s="52" t="s">
        <v>743</v>
      </c>
      <c r="D4106" s="53" t="n">
        <v>0.1</v>
      </c>
      <c r="E4106" s="53" t="s">
        <v>748</v>
      </c>
      <c r="F4106" s="0" t="s">
        <v>1385</v>
      </c>
      <c r="G4106" s="0" t="str">
        <f aca="false">LEFT(B4106,2)</f>
        <v>10</v>
      </c>
      <c r="H4106" s="0" t="str">
        <f aca="false">I4106&amp;"_"&amp;G4106&amp;"_"&amp;F4106</f>
        <v>Soelvkarusse_10_20181129_DL2018050_GlHellerupGym_koersel2</v>
      </c>
      <c r="I4106" s="61" t="str">
        <f aca="false">MID(RIGHT(B4106,LEN(B4106)-3),1,FIND("_",RIGHT(B4106,LEN(B4106)-3))-1)</f>
        <v>Soelvkarusse</v>
      </c>
      <c r="J4106" s="61" t="str">
        <f aca="false">TRIM(SUBSTITUTE(RIGHT(B4106,FIND(I4106,B4106)+1),"_",""))</f>
        <v>PosK</v>
      </c>
      <c r="K4106" s="0" t="str">
        <f aca="false">IFERROR(VALUE(SUBSTITUTE(E4106,".",",")),E4106)</f>
        <v>No Ct</v>
      </c>
      <c r="L4106" s="61" t="n">
        <f aca="false">IF(J4106="PosK",SUMIFS(K:K,J:J,"PosK",H:H,H4106),"")</f>
        <v>0</v>
      </c>
      <c r="M4106" s="61" t="n">
        <f aca="false">IF(J4106="PosK",SUMIFS(K:K,J:J,"NegK",H:H,H4106),"")</f>
        <v>0</v>
      </c>
      <c r="N4106" s="61" t="n">
        <f aca="false">IF(J4106="PosK",SUMIFS(K:K,J:J,"eDNA",H:H,H4106),"")</f>
        <v>0</v>
      </c>
      <c r="P4106" s="62" t="n">
        <f aca="false">IF(K4108="No Ct",0,K4108)</f>
        <v>0</v>
      </c>
      <c r="Q4106" s="62" t="n">
        <f aca="false">IF(K4109="No Ct",0,K4109)</f>
        <v>0</v>
      </c>
      <c r="R4106" s="0" t="str">
        <f aca="false">IF(AND(L4106&gt;0,M4106=0),"Valid","Invalid")</f>
        <v>Invalid</v>
      </c>
      <c r="S4106" s="0" t="str">
        <f aca="false">IF(OR(P4106&gt;1,Q4106&gt;1),"Present","Absent")</f>
        <v>Absent</v>
      </c>
      <c r="T4106" s="63" t="str">
        <f aca="false">IF(OR(AND(P4106&gt;1,P4106&lt;41),AND(Q4106&gt;1,Q4106&lt;41)),"Ct&lt;41","Ct&gt;41")</f>
        <v>Ct&gt;41</v>
      </c>
      <c r="U4106" s="0" t="str">
        <f aca="false">I4106</f>
        <v>Soelvkarusse</v>
      </c>
      <c r="V4106" s="0" t="str">
        <f aca="false">MID(F4106,10,9)</f>
        <v>DL2018050</v>
      </c>
      <c r="W4106" s="64" t="str">
        <f aca="false">V4106&amp;"_"&amp;U4106&amp;"_"&amp;R4106&amp;"_"&amp;S4106&amp;"_"&amp;T4106</f>
        <v>DL2018050_Soelvkarusse_Invalid_Absent_Ct&gt;41</v>
      </c>
    </row>
    <row r="4107" customFormat="false" ht="14.25" hidden="false" customHeight="false" outlineLevel="0" collapsed="false">
      <c r="A4107" s="0" t="s">
        <v>820</v>
      </c>
      <c r="B4107" s="52" t="s">
        <v>1370</v>
      </c>
      <c r="C4107" s="52" t="s">
        <v>747</v>
      </c>
      <c r="D4107" s="53" t="n">
        <v>0.1</v>
      </c>
      <c r="E4107" s="53" t="s">
        <v>748</v>
      </c>
      <c r="F4107" s="0" t="s">
        <v>1385</v>
      </c>
      <c r="G4107" s="0" t="str">
        <f aca="false">LEFT(B4107,2)</f>
        <v>10</v>
      </c>
      <c r="H4107" s="0" t="str">
        <f aca="false">I4107&amp;"_"&amp;G4107&amp;"_"&amp;F4107</f>
        <v>Soelvkarusse_10_20181129_DL2018050_GlHellerupGym_koersel2</v>
      </c>
      <c r="I4107" s="61" t="str">
        <f aca="false">MID(RIGHT(B4107,LEN(B4107)-3),1,FIND("_",RIGHT(B4107,LEN(B4107)-3))-1)</f>
        <v>Soelvkarusse</v>
      </c>
      <c r="J4107" s="61" t="str">
        <f aca="false">TRIM(SUBSTITUTE(RIGHT(B4107,FIND(I4107,B4107)+1),"_",""))</f>
        <v>NegK</v>
      </c>
      <c r="K4107" s="0" t="str">
        <f aca="false">IFERROR(VALUE(SUBSTITUTE(E4107,".",",")),E4107)</f>
        <v>No Ct</v>
      </c>
      <c r="L4107" s="61" t="str">
        <f aca="false">IF(J4107="PosK",SUMIFS(K:K,J:J,"PosK",H:H,H4107),"")</f>
        <v/>
      </c>
      <c r="M4107" s="61" t="str">
        <f aca="false">IF(J4107="PosK",SUMIFS(K:K,J:J,"NegK",H:H,H4107),"")</f>
        <v/>
      </c>
      <c r="N4107" s="61" t="str">
        <f aca="false">IF(J4107="PosK",SUMIFS(K:K,J:J,"eDNA",H:H,H4107),"")</f>
        <v/>
      </c>
    </row>
    <row r="4108" customFormat="false" ht="14.25" hidden="false" customHeight="false" outlineLevel="0" collapsed="false">
      <c r="A4108" s="0" t="s">
        <v>822</v>
      </c>
      <c r="B4108" s="52" t="s">
        <v>1371</v>
      </c>
      <c r="C4108" s="52" t="s">
        <v>751</v>
      </c>
      <c r="D4108" s="53" t="n">
        <v>0.1</v>
      </c>
      <c r="E4108" s="53" t="s">
        <v>748</v>
      </c>
      <c r="F4108" s="0" t="s">
        <v>1385</v>
      </c>
      <c r="G4108" s="0" t="str">
        <f aca="false">LEFT(B4108,2)</f>
        <v>10</v>
      </c>
      <c r="H4108" s="0" t="str">
        <f aca="false">I4108&amp;"_"&amp;G4108&amp;"_"&amp;F4108</f>
        <v>Soelvkarusse_10_20181129_DL2018050_GlHellerupGym_koersel2</v>
      </c>
      <c r="I4108" s="61" t="str">
        <f aca="false">MID(RIGHT(B4108,LEN(B4108)-3),1,FIND("_",RIGHT(B4108,LEN(B4108)-3))-1)</f>
        <v>Soelvkarusse</v>
      </c>
      <c r="J4108" s="61" t="str">
        <f aca="false">TRIM(SUBSTITUTE(RIGHT(B4108,FIND(I4108,B4108)+1),"_",""))</f>
        <v>eDNA</v>
      </c>
      <c r="K4108" s="0" t="str">
        <f aca="false">IFERROR(VALUE(SUBSTITUTE(E4108,".",",")),E4108)</f>
        <v>No Ct</v>
      </c>
      <c r="L4108" s="61" t="str">
        <f aca="false">IF(J4108="PosK",SUMIFS(K:K,J:J,"PosK",H:H,H4108),"")</f>
        <v/>
      </c>
      <c r="M4108" s="61" t="str">
        <f aca="false">IF(J4108="PosK",SUMIFS(K:K,J:J,"NegK",H:H,H4108),"")</f>
        <v/>
      </c>
      <c r="N4108" s="61" t="str">
        <f aca="false">IF(J4108="PosK",SUMIFS(K:K,J:J,"eDNA",H:H,H4108),"")</f>
        <v/>
      </c>
      <c r="Q4108" s="62"/>
    </row>
    <row r="4109" customFormat="false" ht="14.25" hidden="false" customHeight="false" outlineLevel="0" collapsed="false">
      <c r="A4109" s="0" t="s">
        <v>824</v>
      </c>
      <c r="B4109" s="52" t="s">
        <v>1371</v>
      </c>
      <c r="C4109" s="52" t="s">
        <v>751</v>
      </c>
      <c r="D4109" s="53" t="n">
        <v>0.1</v>
      </c>
      <c r="E4109" s="53" t="s">
        <v>748</v>
      </c>
      <c r="F4109" s="0" t="s">
        <v>1385</v>
      </c>
      <c r="G4109" s="0" t="str">
        <f aca="false">LEFT(B4109,2)</f>
        <v>10</v>
      </c>
      <c r="H4109" s="0" t="str">
        <f aca="false">I4109&amp;"_"&amp;G4109&amp;"_"&amp;F4109</f>
        <v>Soelvkarusse_10_20181129_DL2018050_GlHellerupGym_koersel2</v>
      </c>
      <c r="I4109" s="61" t="str">
        <f aca="false">MID(RIGHT(B4109,LEN(B4109)-3),1,FIND("_",RIGHT(B4109,LEN(B4109)-3))-1)</f>
        <v>Soelvkarusse</v>
      </c>
      <c r="J4109" s="61" t="str">
        <f aca="false">TRIM(SUBSTITUTE(RIGHT(B4109,FIND(I4109,B4109)+1),"_",""))</f>
        <v>eDNA</v>
      </c>
      <c r="K4109" s="0" t="str">
        <f aca="false">IFERROR(VALUE(SUBSTITUTE(E4109,".",",")),E4109)</f>
        <v>No Ct</v>
      </c>
      <c r="L4109" s="61" t="str">
        <f aca="false">IF(J4109="PosK",SUMIFS(K:K,J:J,"PosK",H:H,H4109),"")</f>
        <v/>
      </c>
      <c r="M4109" s="61" t="str">
        <f aca="false">IF(J4109="PosK",SUMIFS(K:K,J:J,"NegK",H:H,H4109),"")</f>
        <v/>
      </c>
      <c r="N4109" s="61" t="str">
        <f aca="false">IF(J4109="PosK",SUMIFS(K:K,J:J,"eDNA",H:H,H4109),"")</f>
        <v/>
      </c>
      <c r="P4109" s="62"/>
      <c r="T4109" s="63"/>
      <c r="W4109" s="64"/>
    </row>
    <row r="4110" customFormat="false" ht="14.25" hidden="false" customHeight="false" outlineLevel="0" collapsed="false">
      <c r="A4110" s="0" t="s">
        <v>741</v>
      </c>
      <c r="B4110" s="52" t="s">
        <v>742</v>
      </c>
      <c r="C4110" s="52" t="s">
        <v>743</v>
      </c>
      <c r="D4110" s="53" t="n">
        <v>0.1</v>
      </c>
      <c r="E4110" s="53" t="n">
        <v>30.69</v>
      </c>
      <c r="F4110" s="0" t="s">
        <v>1386</v>
      </c>
      <c r="G4110" s="0" t="str">
        <f aca="false">LEFT(B4110,2)</f>
        <v>01</v>
      </c>
      <c r="H4110" s="0" t="str">
        <f aca="false">I4110&amp;"_"&amp;G4110&amp;"_"&amp;F4110</f>
        <v>Loegfroe_01_20181204_DL2018064_RysensteenGym_koersel1</v>
      </c>
      <c r="I4110" s="61" t="str">
        <f aca="false">MID(RIGHT(B4110,LEN(B4110)-3),1,FIND("_",RIGHT(B4110,LEN(B4110)-3))-1)</f>
        <v>Loegfroe</v>
      </c>
      <c r="J4110" s="61" t="str">
        <f aca="false">TRIM(SUBSTITUTE(RIGHT(B4110,FIND(I4110,B4110)+1),"_",""))</f>
        <v>PosK</v>
      </c>
      <c r="K4110" s="0" t="n">
        <f aca="false">IFERROR(VALUE(SUBSTITUTE(E4110,".",",")),E4110)</f>
        <v>30.69</v>
      </c>
      <c r="L4110" s="61" t="n">
        <f aca="false">IF(J4110="PosK",SUMIFS(K:K,J:J,"PosK",H:H,H4110),"")</f>
        <v>30.69</v>
      </c>
      <c r="M4110" s="61" t="n">
        <f aca="false">IF(J4110="PosK",SUMIFS(K:K,J:J,"NegK",H:H,H4110),"")</f>
        <v>0</v>
      </c>
      <c r="N4110" s="61" t="n">
        <f aca="false">IF(J4110="PosK",SUMIFS(K:K,J:J,"eDNA",H:H,H4110),"")</f>
        <v>0</v>
      </c>
      <c r="P4110" s="62" t="n">
        <f aca="false">IF(K4112="No Ct",0,K4112)</f>
        <v>0</v>
      </c>
      <c r="Q4110" s="62" t="n">
        <f aca="false">IF(K4113="No Ct",0,K4113)</f>
        <v>0</v>
      </c>
      <c r="R4110" s="0" t="str">
        <f aca="false">IF(AND(L4110&gt;0,M4110=0),"Valid","Invalid")</f>
        <v>Valid</v>
      </c>
      <c r="S4110" s="0" t="str">
        <f aca="false">IF(OR(P4110&gt;1,Q4110&gt;1),"Present","Absent")</f>
        <v>Absent</v>
      </c>
      <c r="T4110" s="63" t="str">
        <f aca="false">IF(OR(AND(P4110&gt;1,P4110&lt;41),AND(Q4110&gt;1,Q4110&lt;41)),"Ct&lt;41","Ct&gt;41")</f>
        <v>Ct&gt;41</v>
      </c>
      <c r="U4110" s="0" t="str">
        <f aca="false">I4110</f>
        <v>Loegfroe</v>
      </c>
      <c r="V4110" s="0" t="str">
        <f aca="false">MID(F4110,10,9)</f>
        <v>DL2018064</v>
      </c>
      <c r="W4110" s="64" t="str">
        <f aca="false">V4110&amp;"_"&amp;U4110&amp;"_"&amp;R4110&amp;"_"&amp;S4110&amp;"_"&amp;T4110</f>
        <v>DL2018064_Loegfroe_Valid_Absent_Ct&gt;41</v>
      </c>
    </row>
    <row r="4111" customFormat="false" ht="14.25" hidden="false" customHeight="false" outlineLevel="0" collapsed="false">
      <c r="A4111" s="0" t="s">
        <v>745</v>
      </c>
      <c r="B4111" s="52" t="s">
        <v>746</v>
      </c>
      <c r="C4111" s="52" t="s">
        <v>747</v>
      </c>
      <c r="D4111" s="53" t="n">
        <v>0.1</v>
      </c>
      <c r="E4111" s="53" t="s">
        <v>748</v>
      </c>
      <c r="F4111" s="0" t="s">
        <v>1386</v>
      </c>
      <c r="G4111" s="0" t="str">
        <f aca="false">LEFT(B4111,2)</f>
        <v>01</v>
      </c>
      <c r="H4111" s="0" t="str">
        <f aca="false">I4111&amp;"_"&amp;G4111&amp;"_"&amp;F4111</f>
        <v>Loegfroe_01_20181204_DL2018064_RysensteenGym_koersel1</v>
      </c>
      <c r="I4111" s="61" t="str">
        <f aca="false">MID(RIGHT(B4111,LEN(B4111)-3),1,FIND("_",RIGHT(B4111,LEN(B4111)-3))-1)</f>
        <v>Loegfroe</v>
      </c>
      <c r="J4111" s="61" t="str">
        <f aca="false">TRIM(SUBSTITUTE(RIGHT(B4111,FIND(I4111,B4111)+1),"_",""))</f>
        <v>NegK</v>
      </c>
      <c r="K4111" s="0" t="str">
        <f aca="false">IFERROR(VALUE(SUBSTITUTE(E4111,".",",")),E4111)</f>
        <v>No Ct</v>
      </c>
      <c r="L4111" s="61" t="str">
        <f aca="false">IF(J4111="PosK",SUMIFS(K:K,J:J,"PosK",H:H,H4111),"")</f>
        <v/>
      </c>
      <c r="M4111" s="61" t="str">
        <f aca="false">IF(J4111="PosK",SUMIFS(K:K,J:J,"NegK",H:H,H4111),"")</f>
        <v/>
      </c>
      <c r="N4111" s="61" t="str">
        <f aca="false">IF(J4111="PosK",SUMIFS(K:K,J:J,"eDNA",H:H,H4111),"")</f>
        <v/>
      </c>
    </row>
    <row r="4112" customFormat="false" ht="14.25" hidden="false" customHeight="false" outlineLevel="0" collapsed="false">
      <c r="A4112" s="0" t="s">
        <v>749</v>
      </c>
      <c r="B4112" s="52" t="s">
        <v>750</v>
      </c>
      <c r="C4112" s="52" t="s">
        <v>751</v>
      </c>
      <c r="D4112" s="53" t="n">
        <v>0.1</v>
      </c>
      <c r="E4112" s="53" t="s">
        <v>748</v>
      </c>
      <c r="F4112" s="0" t="s">
        <v>1386</v>
      </c>
      <c r="G4112" s="0" t="str">
        <f aca="false">LEFT(B4112,2)</f>
        <v>01</v>
      </c>
      <c r="H4112" s="0" t="str">
        <f aca="false">I4112&amp;"_"&amp;G4112&amp;"_"&amp;F4112</f>
        <v>Loegfroe_01_20181204_DL2018064_RysensteenGym_koersel1</v>
      </c>
      <c r="I4112" s="61" t="str">
        <f aca="false">MID(RIGHT(B4112,LEN(B4112)-3),1,FIND("_",RIGHT(B4112,LEN(B4112)-3))-1)</f>
        <v>Loegfroe</v>
      </c>
      <c r="J4112" s="61" t="str">
        <f aca="false">TRIM(SUBSTITUTE(RIGHT(B4112,FIND(I4112,B4112)+1),"_",""))</f>
        <v>eDNA</v>
      </c>
      <c r="K4112" s="0" t="str">
        <f aca="false">IFERROR(VALUE(SUBSTITUTE(E4112,".",",")),E4112)</f>
        <v>No Ct</v>
      </c>
      <c r="L4112" s="61" t="str">
        <f aca="false">IF(J4112="PosK",SUMIFS(K:K,J:J,"PosK",H:H,H4112),"")</f>
        <v/>
      </c>
      <c r="M4112" s="61" t="str">
        <f aca="false">IF(J4112="PosK",SUMIFS(K:K,J:J,"NegK",H:H,H4112),"")</f>
        <v/>
      </c>
      <c r="N4112" s="61" t="str">
        <f aca="false">IF(J4112="PosK",SUMIFS(K:K,J:J,"eDNA",H:H,H4112),"")</f>
        <v/>
      </c>
      <c r="Q4112" s="62"/>
    </row>
    <row r="4113" customFormat="false" ht="14.25" hidden="false" customHeight="false" outlineLevel="0" collapsed="false">
      <c r="A4113" s="0" t="s">
        <v>752</v>
      </c>
      <c r="B4113" s="52" t="s">
        <v>750</v>
      </c>
      <c r="C4113" s="52" t="s">
        <v>751</v>
      </c>
      <c r="D4113" s="53" t="n">
        <v>0.1</v>
      </c>
      <c r="E4113" s="53" t="s">
        <v>748</v>
      </c>
      <c r="F4113" s="0" t="s">
        <v>1386</v>
      </c>
      <c r="G4113" s="0" t="str">
        <f aca="false">LEFT(B4113,2)</f>
        <v>01</v>
      </c>
      <c r="H4113" s="0" t="str">
        <f aca="false">I4113&amp;"_"&amp;G4113&amp;"_"&amp;F4113</f>
        <v>Loegfroe_01_20181204_DL2018064_RysensteenGym_koersel1</v>
      </c>
      <c r="I4113" s="61" t="str">
        <f aca="false">MID(RIGHT(B4113,LEN(B4113)-3),1,FIND("_",RIGHT(B4113,LEN(B4113)-3))-1)</f>
        <v>Loegfroe</v>
      </c>
      <c r="J4113" s="61" t="str">
        <f aca="false">TRIM(SUBSTITUTE(RIGHT(B4113,FIND(I4113,B4113)+1),"_",""))</f>
        <v>eDNA</v>
      </c>
      <c r="K4113" s="0" t="str">
        <f aca="false">IFERROR(VALUE(SUBSTITUTE(E4113,".",",")),E4113)</f>
        <v>No Ct</v>
      </c>
      <c r="L4113" s="61" t="str">
        <f aca="false">IF(J4113="PosK",SUMIFS(K:K,J:J,"PosK",H:H,H4113),"")</f>
        <v/>
      </c>
      <c r="M4113" s="61" t="str">
        <f aca="false">IF(J4113="PosK",SUMIFS(K:K,J:J,"NegK",H:H,H4113),"")</f>
        <v/>
      </c>
      <c r="N4113" s="61" t="str">
        <f aca="false">IF(J4113="PosK",SUMIFS(K:K,J:J,"eDNA",H:H,H4113),"")</f>
        <v/>
      </c>
      <c r="P4113" s="62"/>
      <c r="T4113" s="63"/>
      <c r="W4113" s="64"/>
    </row>
    <row r="4114" customFormat="false" ht="14.25" hidden="false" customHeight="false" outlineLevel="0" collapsed="false">
      <c r="A4114" s="0" t="s">
        <v>754</v>
      </c>
      <c r="B4114" s="52" t="s">
        <v>755</v>
      </c>
      <c r="C4114" s="52" t="s">
        <v>743</v>
      </c>
      <c r="D4114" s="53" t="n">
        <v>0.1</v>
      </c>
      <c r="E4114" s="53" t="n">
        <v>31.11</v>
      </c>
      <c r="F4114" s="0" t="s">
        <v>1386</v>
      </c>
      <c r="G4114" s="0" t="str">
        <f aca="false">LEFT(B4114,2)</f>
        <v>02</v>
      </c>
      <c r="H4114" s="0" t="str">
        <f aca="false">I4114&amp;"_"&amp;G4114&amp;"_"&amp;F4114</f>
        <v>StorVandsalamander_02_20181204_DL2018064_RysensteenGym_koersel1</v>
      </c>
      <c r="I4114" s="61" t="str">
        <f aca="false">MID(RIGHT(B4114,LEN(B4114)-3),1,FIND("_",RIGHT(B4114,LEN(B4114)-3))-1)</f>
        <v>StorVandsalamander</v>
      </c>
      <c r="J4114" s="61" t="str">
        <f aca="false">TRIM(SUBSTITUTE(RIGHT(B4114,FIND(I4114,B4114)+1),"_",""))</f>
        <v>PosK</v>
      </c>
      <c r="K4114" s="0" t="n">
        <f aca="false">IFERROR(VALUE(SUBSTITUTE(E4114,".",",")),E4114)</f>
        <v>31.11</v>
      </c>
      <c r="L4114" s="61" t="n">
        <f aca="false">IF(J4114="PosK",SUMIFS(K:K,J:J,"PosK",H:H,H4114),"")</f>
        <v>31.11</v>
      </c>
      <c r="M4114" s="61" t="n">
        <f aca="false">IF(J4114="PosK",SUMIFS(K:K,J:J,"NegK",H:H,H4114),"")</f>
        <v>0</v>
      </c>
      <c r="N4114" s="61" t="n">
        <f aca="false">IF(J4114="PosK",SUMIFS(K:K,J:J,"eDNA",H:H,H4114),"")</f>
        <v>0</v>
      </c>
      <c r="P4114" s="62" t="n">
        <f aca="false">IF(K4116="No Ct",0,K4116)</f>
        <v>0</v>
      </c>
      <c r="Q4114" s="62" t="n">
        <f aca="false">IF(K4117="No Ct",0,K4117)</f>
        <v>0</v>
      </c>
      <c r="R4114" s="0" t="str">
        <f aca="false">IF(AND(L4114&gt;0,M4114=0),"Valid","Invalid")</f>
        <v>Valid</v>
      </c>
      <c r="S4114" s="0" t="str">
        <f aca="false">IF(OR(P4114&gt;1,Q4114&gt;1),"Present","Absent")</f>
        <v>Absent</v>
      </c>
      <c r="T4114" s="63" t="str">
        <f aca="false">IF(OR(AND(P4114&gt;1,P4114&lt;41),AND(Q4114&gt;1,Q4114&lt;41)),"Ct&lt;41","Ct&gt;41")</f>
        <v>Ct&gt;41</v>
      </c>
      <c r="U4114" s="0" t="str">
        <f aca="false">I4114</f>
        <v>StorVandsalamander</v>
      </c>
      <c r="V4114" s="0" t="str">
        <f aca="false">MID(F4114,10,9)</f>
        <v>DL2018064</v>
      </c>
      <c r="W4114" s="64" t="str">
        <f aca="false">V4114&amp;"_"&amp;U4114&amp;"_"&amp;R4114&amp;"_"&amp;S4114&amp;"_"&amp;T4114</f>
        <v>DL2018064_StorVandsalamander_Valid_Absent_Ct&gt;41</v>
      </c>
    </row>
    <row r="4115" customFormat="false" ht="14.25" hidden="false" customHeight="false" outlineLevel="0" collapsed="false">
      <c r="A4115" s="0" t="s">
        <v>756</v>
      </c>
      <c r="B4115" s="52" t="s">
        <v>757</v>
      </c>
      <c r="C4115" s="52" t="s">
        <v>747</v>
      </c>
      <c r="D4115" s="53" t="n">
        <v>0.1</v>
      </c>
      <c r="E4115" s="53" t="s">
        <v>748</v>
      </c>
      <c r="F4115" s="0" t="s">
        <v>1386</v>
      </c>
      <c r="G4115" s="0" t="str">
        <f aca="false">LEFT(B4115,2)</f>
        <v>02</v>
      </c>
      <c r="H4115" s="0" t="str">
        <f aca="false">I4115&amp;"_"&amp;G4115&amp;"_"&amp;F4115</f>
        <v>StorVandsalamander_02_20181204_DL2018064_RysensteenGym_koersel1</v>
      </c>
      <c r="I4115" s="61" t="str">
        <f aca="false">MID(RIGHT(B4115,LEN(B4115)-3),1,FIND("_",RIGHT(B4115,LEN(B4115)-3))-1)</f>
        <v>StorVandsalamander</v>
      </c>
      <c r="J4115" s="61" t="str">
        <f aca="false">TRIM(SUBSTITUTE(RIGHT(B4115,FIND(I4115,B4115)+1),"_",""))</f>
        <v>NegK</v>
      </c>
      <c r="K4115" s="0" t="str">
        <f aca="false">IFERROR(VALUE(SUBSTITUTE(E4115,".",",")),E4115)</f>
        <v>No Ct</v>
      </c>
      <c r="L4115" s="61" t="str">
        <f aca="false">IF(J4115="PosK",SUMIFS(K:K,J:J,"PosK",H:H,H4115),"")</f>
        <v/>
      </c>
      <c r="M4115" s="61" t="str">
        <f aca="false">IF(J4115="PosK",SUMIFS(K:K,J:J,"NegK",H:H,H4115),"")</f>
        <v/>
      </c>
      <c r="N4115" s="61" t="str">
        <f aca="false">IF(J4115="PosK",SUMIFS(K:K,J:J,"eDNA",H:H,H4115),"")</f>
        <v/>
      </c>
    </row>
    <row r="4116" customFormat="false" ht="14.25" hidden="false" customHeight="false" outlineLevel="0" collapsed="false">
      <c r="A4116" s="0" t="s">
        <v>758</v>
      </c>
      <c r="B4116" s="52" t="s">
        <v>759</v>
      </c>
      <c r="C4116" s="52" t="s">
        <v>751</v>
      </c>
      <c r="D4116" s="53" t="n">
        <v>0.1</v>
      </c>
      <c r="E4116" s="53" t="s">
        <v>748</v>
      </c>
      <c r="F4116" s="0" t="s">
        <v>1386</v>
      </c>
      <c r="G4116" s="0" t="str">
        <f aca="false">LEFT(B4116,2)</f>
        <v>02</v>
      </c>
      <c r="H4116" s="0" t="str">
        <f aca="false">I4116&amp;"_"&amp;G4116&amp;"_"&amp;F4116</f>
        <v>StorVandsalamander_02_20181204_DL2018064_RysensteenGym_koersel1</v>
      </c>
      <c r="I4116" s="61" t="str">
        <f aca="false">MID(RIGHT(B4116,LEN(B4116)-3),1,FIND("_",RIGHT(B4116,LEN(B4116)-3))-1)</f>
        <v>StorVandsalamander</v>
      </c>
      <c r="J4116" s="61" t="str">
        <f aca="false">TRIM(SUBSTITUTE(RIGHT(B4116,FIND(I4116,B4116)+1),"_",""))</f>
        <v>eDNA</v>
      </c>
      <c r="K4116" s="0" t="str">
        <f aca="false">IFERROR(VALUE(SUBSTITUTE(E4116,".",",")),E4116)</f>
        <v>No Ct</v>
      </c>
      <c r="L4116" s="61" t="str">
        <f aca="false">IF(J4116="PosK",SUMIFS(K:K,J:J,"PosK",H:H,H4116),"")</f>
        <v/>
      </c>
      <c r="M4116" s="61" t="str">
        <f aca="false">IF(J4116="PosK",SUMIFS(K:K,J:J,"NegK",H:H,H4116),"")</f>
        <v/>
      </c>
      <c r="N4116" s="61" t="str">
        <f aca="false">IF(J4116="PosK",SUMIFS(K:K,J:J,"eDNA",H:H,H4116),"")</f>
        <v/>
      </c>
      <c r="Q4116" s="62"/>
    </row>
    <row r="4117" customFormat="false" ht="14.25" hidden="false" customHeight="false" outlineLevel="0" collapsed="false">
      <c r="A4117" s="0" t="s">
        <v>760</v>
      </c>
      <c r="B4117" s="52" t="s">
        <v>759</v>
      </c>
      <c r="C4117" s="52" t="s">
        <v>751</v>
      </c>
      <c r="D4117" s="53" t="n">
        <v>0.1</v>
      </c>
      <c r="E4117" s="53" t="s">
        <v>748</v>
      </c>
      <c r="F4117" s="0" t="s">
        <v>1386</v>
      </c>
      <c r="G4117" s="0" t="str">
        <f aca="false">LEFT(B4117,2)</f>
        <v>02</v>
      </c>
      <c r="H4117" s="0" t="str">
        <f aca="false">I4117&amp;"_"&amp;G4117&amp;"_"&amp;F4117</f>
        <v>StorVandsalamander_02_20181204_DL2018064_RysensteenGym_koersel1</v>
      </c>
      <c r="I4117" s="61" t="str">
        <f aca="false">MID(RIGHT(B4117,LEN(B4117)-3),1,FIND("_",RIGHT(B4117,LEN(B4117)-3))-1)</f>
        <v>StorVandsalamander</v>
      </c>
      <c r="J4117" s="61" t="str">
        <f aca="false">TRIM(SUBSTITUTE(RIGHT(B4117,FIND(I4117,B4117)+1),"_",""))</f>
        <v>eDNA</v>
      </c>
      <c r="K4117" s="0" t="str">
        <f aca="false">IFERROR(VALUE(SUBSTITUTE(E4117,".",",")),E4117)</f>
        <v>No Ct</v>
      </c>
      <c r="L4117" s="61" t="str">
        <f aca="false">IF(J4117="PosK",SUMIFS(K:K,J:J,"PosK",H:H,H4117),"")</f>
        <v/>
      </c>
      <c r="M4117" s="61" t="str">
        <f aca="false">IF(J4117="PosK",SUMIFS(K:K,J:J,"NegK",H:H,H4117),"")</f>
        <v/>
      </c>
      <c r="N4117" s="61" t="str">
        <f aca="false">IF(J4117="PosK",SUMIFS(K:K,J:J,"eDNA",H:H,H4117),"")</f>
        <v/>
      </c>
      <c r="P4117" s="62"/>
      <c r="T4117" s="63"/>
      <c r="W4117" s="64"/>
    </row>
    <row r="4118" customFormat="false" ht="14.25" hidden="false" customHeight="false" outlineLevel="0" collapsed="false">
      <c r="A4118" s="0" t="s">
        <v>762</v>
      </c>
      <c r="B4118" s="52" t="s">
        <v>763</v>
      </c>
      <c r="C4118" s="52" t="s">
        <v>743</v>
      </c>
      <c r="D4118" s="53" t="n">
        <v>0.1</v>
      </c>
      <c r="E4118" s="53" t="n">
        <v>23.61</v>
      </c>
      <c r="F4118" s="0" t="s">
        <v>1386</v>
      </c>
      <c r="G4118" s="0" t="str">
        <f aca="false">LEFT(B4118,2)</f>
        <v>03</v>
      </c>
      <c r="H4118" s="0" t="str">
        <f aca="false">I4118&amp;"_"&amp;G4118&amp;"_"&amp;F4118</f>
        <v>Strandtudse_03_20181204_DL2018064_RysensteenGym_koersel1</v>
      </c>
      <c r="I4118" s="61" t="str">
        <f aca="false">MID(RIGHT(B4118,LEN(B4118)-3),1,FIND("_",RIGHT(B4118,LEN(B4118)-3))-1)</f>
        <v>Strandtudse</v>
      </c>
      <c r="J4118" s="61" t="str">
        <f aca="false">TRIM(SUBSTITUTE(RIGHT(B4118,FIND(I4118,B4118)+1),"_",""))</f>
        <v>PosK</v>
      </c>
      <c r="K4118" s="0" t="n">
        <f aca="false">IFERROR(VALUE(SUBSTITUTE(E4118,".",",")),E4118)</f>
        <v>23.61</v>
      </c>
      <c r="L4118" s="61" t="n">
        <f aca="false">IF(J4118="PosK",SUMIFS(K:K,J:J,"PosK",H:H,H4118),"")</f>
        <v>23.61</v>
      </c>
      <c r="M4118" s="61" t="n">
        <f aca="false">IF(J4118="PosK",SUMIFS(K:K,J:J,"NegK",H:H,H4118),"")</f>
        <v>0</v>
      </c>
      <c r="N4118" s="61" t="n">
        <f aca="false">IF(J4118="PosK",SUMIFS(K:K,J:J,"eDNA",H:H,H4118),"")</f>
        <v>0</v>
      </c>
      <c r="P4118" s="62" t="n">
        <f aca="false">IF(K4120="No Ct",0,K4120)</f>
        <v>0</v>
      </c>
      <c r="Q4118" s="62" t="n">
        <f aca="false">IF(K4121="No Ct",0,K4121)</f>
        <v>0</v>
      </c>
      <c r="R4118" s="0" t="str">
        <f aca="false">IF(AND(L4118&gt;0,M4118=0),"Valid","Invalid")</f>
        <v>Valid</v>
      </c>
      <c r="S4118" s="0" t="str">
        <f aca="false">IF(OR(P4118&gt;1,Q4118&gt;1),"Present","Absent")</f>
        <v>Absent</v>
      </c>
      <c r="T4118" s="63" t="str">
        <f aca="false">IF(OR(AND(P4118&gt;1,P4118&lt;41),AND(Q4118&gt;1,Q4118&lt;41)),"Ct&lt;41","Ct&gt;41")</f>
        <v>Ct&gt;41</v>
      </c>
      <c r="U4118" s="0" t="str">
        <f aca="false">I4118</f>
        <v>Strandtudse</v>
      </c>
      <c r="V4118" s="0" t="str">
        <f aca="false">MID(F4118,10,9)</f>
        <v>DL2018064</v>
      </c>
      <c r="W4118" s="64" t="str">
        <f aca="false">V4118&amp;"_"&amp;U4118&amp;"_"&amp;R4118&amp;"_"&amp;S4118&amp;"_"&amp;T4118</f>
        <v>DL2018064_Strandtudse_Valid_Absent_Ct&gt;41</v>
      </c>
    </row>
    <row r="4119" customFormat="false" ht="14.25" hidden="false" customHeight="false" outlineLevel="0" collapsed="false">
      <c r="A4119" s="0" t="s">
        <v>764</v>
      </c>
      <c r="B4119" s="52" t="s">
        <v>765</v>
      </c>
      <c r="C4119" s="52" t="s">
        <v>747</v>
      </c>
      <c r="D4119" s="53" t="n">
        <v>0.1</v>
      </c>
      <c r="E4119" s="53" t="s">
        <v>748</v>
      </c>
      <c r="F4119" s="0" t="s">
        <v>1386</v>
      </c>
      <c r="G4119" s="0" t="str">
        <f aca="false">LEFT(B4119,2)</f>
        <v>03</v>
      </c>
      <c r="H4119" s="0" t="str">
        <f aca="false">I4119&amp;"_"&amp;G4119&amp;"_"&amp;F4119</f>
        <v>Strandtudse_03_20181204_DL2018064_RysensteenGym_koersel1</v>
      </c>
      <c r="I4119" s="61" t="str">
        <f aca="false">MID(RIGHT(B4119,LEN(B4119)-3),1,FIND("_",RIGHT(B4119,LEN(B4119)-3))-1)</f>
        <v>Strandtudse</v>
      </c>
      <c r="J4119" s="61" t="str">
        <f aca="false">TRIM(SUBSTITUTE(RIGHT(B4119,FIND(I4119,B4119)+1),"_",""))</f>
        <v>NegK</v>
      </c>
      <c r="K4119" s="0" t="str">
        <f aca="false">IFERROR(VALUE(SUBSTITUTE(E4119,".",",")),E4119)</f>
        <v>No Ct</v>
      </c>
      <c r="L4119" s="61" t="str">
        <f aca="false">IF(J4119="PosK",SUMIFS(K:K,J:J,"PosK",H:H,H4119),"")</f>
        <v/>
      </c>
      <c r="M4119" s="61" t="str">
        <f aca="false">IF(J4119="PosK",SUMIFS(K:K,J:J,"NegK",H:H,H4119),"")</f>
        <v/>
      </c>
      <c r="N4119" s="61" t="str">
        <f aca="false">IF(J4119="PosK",SUMIFS(K:K,J:J,"eDNA",H:H,H4119),"")</f>
        <v/>
      </c>
    </row>
    <row r="4120" customFormat="false" ht="14.25" hidden="false" customHeight="false" outlineLevel="0" collapsed="false">
      <c r="A4120" s="0" t="s">
        <v>766</v>
      </c>
      <c r="B4120" s="52" t="s">
        <v>767</v>
      </c>
      <c r="C4120" s="52" t="s">
        <v>751</v>
      </c>
      <c r="D4120" s="53" t="n">
        <v>0.1</v>
      </c>
      <c r="E4120" s="53" t="s">
        <v>748</v>
      </c>
      <c r="F4120" s="0" t="s">
        <v>1386</v>
      </c>
      <c r="G4120" s="0" t="str">
        <f aca="false">LEFT(B4120,2)</f>
        <v>03</v>
      </c>
      <c r="H4120" s="0" t="str">
        <f aca="false">I4120&amp;"_"&amp;G4120&amp;"_"&amp;F4120</f>
        <v>Strandtudse_03_20181204_DL2018064_RysensteenGym_koersel1</v>
      </c>
      <c r="I4120" s="61" t="str">
        <f aca="false">MID(RIGHT(B4120,LEN(B4120)-3),1,FIND("_",RIGHT(B4120,LEN(B4120)-3))-1)</f>
        <v>Strandtudse</v>
      </c>
      <c r="J4120" s="61" t="str">
        <f aca="false">TRIM(SUBSTITUTE(RIGHT(B4120,FIND(I4120,B4120)+1),"_",""))</f>
        <v>eDNA</v>
      </c>
      <c r="K4120" s="0" t="str">
        <f aca="false">IFERROR(VALUE(SUBSTITUTE(E4120,".",",")),E4120)</f>
        <v>No Ct</v>
      </c>
      <c r="L4120" s="61" t="str">
        <f aca="false">IF(J4120="PosK",SUMIFS(K:K,J:J,"PosK",H:H,H4120),"")</f>
        <v/>
      </c>
      <c r="M4120" s="61" t="str">
        <f aca="false">IF(J4120="PosK",SUMIFS(K:K,J:J,"NegK",H:H,H4120),"")</f>
        <v/>
      </c>
      <c r="N4120" s="61" t="str">
        <f aca="false">IF(J4120="PosK",SUMIFS(K:K,J:J,"eDNA",H:H,H4120),"")</f>
        <v/>
      </c>
      <c r="Q4120" s="62"/>
    </row>
    <row r="4121" customFormat="false" ht="14.25" hidden="false" customHeight="false" outlineLevel="0" collapsed="false">
      <c r="A4121" s="0" t="s">
        <v>768</v>
      </c>
      <c r="B4121" s="52" t="s">
        <v>767</v>
      </c>
      <c r="C4121" s="52" t="s">
        <v>751</v>
      </c>
      <c r="D4121" s="53" t="n">
        <v>0.1</v>
      </c>
      <c r="E4121" s="53" t="s">
        <v>748</v>
      </c>
      <c r="F4121" s="0" t="s">
        <v>1386</v>
      </c>
      <c r="G4121" s="0" t="str">
        <f aca="false">LEFT(B4121,2)</f>
        <v>03</v>
      </c>
      <c r="H4121" s="0" t="str">
        <f aca="false">I4121&amp;"_"&amp;G4121&amp;"_"&amp;F4121</f>
        <v>Strandtudse_03_20181204_DL2018064_RysensteenGym_koersel1</v>
      </c>
      <c r="I4121" s="61" t="str">
        <f aca="false">MID(RIGHT(B4121,LEN(B4121)-3),1,FIND("_",RIGHT(B4121,LEN(B4121)-3))-1)</f>
        <v>Strandtudse</v>
      </c>
      <c r="J4121" s="61" t="str">
        <f aca="false">TRIM(SUBSTITUTE(RIGHT(B4121,FIND(I4121,B4121)+1),"_",""))</f>
        <v>eDNA</v>
      </c>
      <c r="K4121" s="0" t="str">
        <f aca="false">IFERROR(VALUE(SUBSTITUTE(E4121,".",",")),E4121)</f>
        <v>No Ct</v>
      </c>
      <c r="L4121" s="61" t="str">
        <f aca="false">IF(J4121="PosK",SUMIFS(K:K,J:J,"PosK",H:H,H4121),"")</f>
        <v/>
      </c>
      <c r="M4121" s="61" t="str">
        <f aca="false">IF(J4121="PosK",SUMIFS(K:K,J:J,"NegK",H:H,H4121),"")</f>
        <v/>
      </c>
      <c r="N4121" s="61" t="str">
        <f aca="false">IF(J4121="PosK",SUMIFS(K:K,J:J,"eDNA",H:H,H4121),"")</f>
        <v/>
      </c>
      <c r="P4121" s="62"/>
      <c r="T4121" s="63"/>
      <c r="W4121" s="64"/>
    </row>
    <row r="4122" customFormat="false" ht="14.25" hidden="false" customHeight="false" outlineLevel="0" collapsed="false">
      <c r="A4122" s="0" t="s">
        <v>770</v>
      </c>
      <c r="B4122" s="52" t="s">
        <v>771</v>
      </c>
      <c r="C4122" s="52" t="s">
        <v>743</v>
      </c>
      <c r="D4122" s="53" t="n">
        <v>0.1</v>
      </c>
      <c r="E4122" s="53" t="n">
        <v>37.07</v>
      </c>
      <c r="F4122" s="0" t="s">
        <v>1386</v>
      </c>
      <c r="G4122" s="0" t="str">
        <f aca="false">LEFT(B4122,2)</f>
        <v>04</v>
      </c>
      <c r="H4122" s="0" t="str">
        <f aca="false">I4122&amp;"_"&amp;G4122&amp;"_"&amp;F4122</f>
        <v>GroenbrogetTudse_04_20181204_DL2018064_RysensteenGym_koersel1</v>
      </c>
      <c r="I4122" s="61" t="str">
        <f aca="false">MID(RIGHT(B4122,LEN(B4122)-3),1,FIND("_",RIGHT(B4122,LEN(B4122)-3))-1)</f>
        <v>GroenbrogetTudse</v>
      </c>
      <c r="J4122" s="61" t="str">
        <f aca="false">TRIM(SUBSTITUTE(RIGHT(B4122,FIND(I4122,B4122)+1),"_",""))</f>
        <v>PosK</v>
      </c>
      <c r="K4122" s="0" t="n">
        <f aca="false">IFERROR(VALUE(SUBSTITUTE(E4122,".",",")),E4122)</f>
        <v>37.07</v>
      </c>
      <c r="L4122" s="61" t="n">
        <f aca="false">IF(J4122="PosK",SUMIFS(K:K,J:J,"PosK",H:H,H4122),"")</f>
        <v>37.07</v>
      </c>
      <c r="M4122" s="61" t="n">
        <f aca="false">IF(J4122="PosK",SUMIFS(K:K,J:J,"NegK",H:H,H4122),"")</f>
        <v>0</v>
      </c>
      <c r="N4122" s="61" t="n">
        <f aca="false">IF(J4122="PosK",SUMIFS(K:K,J:J,"eDNA",H:H,H4122),"")</f>
        <v>0</v>
      </c>
      <c r="P4122" s="62" t="n">
        <f aca="false">IF(K4124="No Ct",0,K4124)</f>
        <v>0</v>
      </c>
      <c r="Q4122" s="62" t="n">
        <f aca="false">IF(K4125="No Ct",0,K4125)</f>
        <v>0</v>
      </c>
      <c r="R4122" s="0" t="str">
        <f aca="false">IF(AND(L4122&gt;0,M4122=0),"Valid","Invalid")</f>
        <v>Valid</v>
      </c>
      <c r="S4122" s="0" t="str">
        <f aca="false">IF(OR(P4122&gt;1,Q4122&gt;1),"Present","Absent")</f>
        <v>Absent</v>
      </c>
      <c r="T4122" s="63" t="str">
        <f aca="false">IF(OR(AND(P4122&gt;1,P4122&lt;41),AND(Q4122&gt;1,Q4122&lt;41)),"Ct&lt;41","Ct&gt;41")</f>
        <v>Ct&gt;41</v>
      </c>
      <c r="U4122" s="0" t="str">
        <f aca="false">I4122</f>
        <v>GroenbrogetTudse</v>
      </c>
      <c r="V4122" s="0" t="str">
        <f aca="false">MID(F4122,10,9)</f>
        <v>DL2018064</v>
      </c>
      <c r="W4122" s="64" t="str">
        <f aca="false">V4122&amp;"_"&amp;U4122&amp;"_"&amp;R4122&amp;"_"&amp;S4122&amp;"_"&amp;T4122</f>
        <v>DL2018064_GroenbrogetTudse_Valid_Absent_Ct&gt;41</v>
      </c>
    </row>
    <row r="4123" customFormat="false" ht="14.25" hidden="false" customHeight="false" outlineLevel="0" collapsed="false">
      <c r="A4123" s="0" t="s">
        <v>772</v>
      </c>
      <c r="B4123" s="52" t="s">
        <v>773</v>
      </c>
      <c r="C4123" s="52" t="s">
        <v>747</v>
      </c>
      <c r="D4123" s="53" t="n">
        <v>0.1</v>
      </c>
      <c r="E4123" s="53" t="s">
        <v>748</v>
      </c>
      <c r="F4123" s="0" t="s">
        <v>1386</v>
      </c>
      <c r="G4123" s="0" t="str">
        <f aca="false">LEFT(B4123,2)</f>
        <v>04</v>
      </c>
      <c r="H4123" s="0" t="str">
        <f aca="false">I4123&amp;"_"&amp;G4123&amp;"_"&amp;F4123</f>
        <v>GroenbrogetTudse_04_20181204_DL2018064_RysensteenGym_koersel1</v>
      </c>
      <c r="I4123" s="61" t="str">
        <f aca="false">MID(RIGHT(B4123,LEN(B4123)-3),1,FIND("_",RIGHT(B4123,LEN(B4123)-3))-1)</f>
        <v>GroenbrogetTudse</v>
      </c>
      <c r="J4123" s="61" t="str">
        <f aca="false">TRIM(SUBSTITUTE(RIGHT(B4123,FIND(I4123,B4123)+1),"_",""))</f>
        <v>NegK</v>
      </c>
      <c r="K4123" s="0" t="str">
        <f aca="false">IFERROR(VALUE(SUBSTITUTE(E4123,".",",")),E4123)</f>
        <v>No Ct</v>
      </c>
      <c r="L4123" s="61" t="str">
        <f aca="false">IF(J4123="PosK",SUMIFS(K:K,J:J,"PosK",H:H,H4123),"")</f>
        <v/>
      </c>
      <c r="M4123" s="61" t="str">
        <f aca="false">IF(J4123="PosK",SUMIFS(K:K,J:J,"NegK",H:H,H4123),"")</f>
        <v/>
      </c>
      <c r="N4123" s="61" t="str">
        <f aca="false">IF(J4123="PosK",SUMIFS(K:K,J:J,"eDNA",H:H,H4123),"")</f>
        <v/>
      </c>
    </row>
    <row r="4124" customFormat="false" ht="14.25" hidden="false" customHeight="false" outlineLevel="0" collapsed="false">
      <c r="A4124" s="0" t="s">
        <v>774</v>
      </c>
      <c r="B4124" s="52" t="s">
        <v>775</v>
      </c>
      <c r="C4124" s="52" t="s">
        <v>751</v>
      </c>
      <c r="D4124" s="53" t="n">
        <v>0.1</v>
      </c>
      <c r="E4124" s="53" t="s">
        <v>748</v>
      </c>
      <c r="F4124" s="0" t="s">
        <v>1386</v>
      </c>
      <c r="G4124" s="0" t="str">
        <f aca="false">LEFT(B4124,2)</f>
        <v>04</v>
      </c>
      <c r="H4124" s="0" t="str">
        <f aca="false">I4124&amp;"_"&amp;G4124&amp;"_"&amp;F4124</f>
        <v>GroenbrogetTudse_04_20181204_DL2018064_RysensteenGym_koersel1</v>
      </c>
      <c r="I4124" s="61" t="str">
        <f aca="false">MID(RIGHT(B4124,LEN(B4124)-3),1,FIND("_",RIGHT(B4124,LEN(B4124)-3))-1)</f>
        <v>GroenbrogetTudse</v>
      </c>
      <c r="J4124" s="61" t="str">
        <f aca="false">TRIM(SUBSTITUTE(RIGHT(B4124,FIND(I4124,B4124)+1),"_",""))</f>
        <v>eDNA</v>
      </c>
      <c r="K4124" s="0" t="str">
        <f aca="false">IFERROR(VALUE(SUBSTITUTE(E4124,".",",")),E4124)</f>
        <v>No Ct</v>
      </c>
      <c r="L4124" s="61" t="str">
        <f aca="false">IF(J4124="PosK",SUMIFS(K:K,J:J,"PosK",H:H,H4124),"")</f>
        <v/>
      </c>
      <c r="M4124" s="61" t="str">
        <f aca="false">IF(J4124="PosK",SUMIFS(K:K,J:J,"NegK",H:H,H4124),"")</f>
        <v/>
      </c>
      <c r="N4124" s="61" t="str">
        <f aca="false">IF(J4124="PosK",SUMIFS(K:K,J:J,"eDNA",H:H,H4124),"")</f>
        <v/>
      </c>
      <c r="Q4124" s="62"/>
    </row>
    <row r="4125" customFormat="false" ht="14.25" hidden="false" customHeight="false" outlineLevel="0" collapsed="false">
      <c r="A4125" s="0" t="s">
        <v>776</v>
      </c>
      <c r="B4125" s="52" t="s">
        <v>775</v>
      </c>
      <c r="C4125" s="52" t="s">
        <v>751</v>
      </c>
      <c r="D4125" s="53" t="n">
        <v>0.1</v>
      </c>
      <c r="E4125" s="53" t="s">
        <v>748</v>
      </c>
      <c r="F4125" s="0" t="s">
        <v>1386</v>
      </c>
      <c r="G4125" s="0" t="str">
        <f aca="false">LEFT(B4125,2)</f>
        <v>04</v>
      </c>
      <c r="H4125" s="0" t="str">
        <f aca="false">I4125&amp;"_"&amp;G4125&amp;"_"&amp;F4125</f>
        <v>GroenbrogetTudse_04_20181204_DL2018064_RysensteenGym_koersel1</v>
      </c>
      <c r="I4125" s="61" t="str">
        <f aca="false">MID(RIGHT(B4125,LEN(B4125)-3),1,FIND("_",RIGHT(B4125,LEN(B4125)-3))-1)</f>
        <v>GroenbrogetTudse</v>
      </c>
      <c r="J4125" s="61" t="str">
        <f aca="false">TRIM(SUBSTITUTE(RIGHT(B4125,FIND(I4125,B4125)+1),"_",""))</f>
        <v>eDNA</v>
      </c>
      <c r="K4125" s="0" t="str">
        <f aca="false">IFERROR(VALUE(SUBSTITUTE(E4125,".",",")),E4125)</f>
        <v>No Ct</v>
      </c>
      <c r="L4125" s="61" t="str">
        <f aca="false">IF(J4125="PosK",SUMIFS(K:K,J:J,"PosK",H:H,H4125),"")</f>
        <v/>
      </c>
      <c r="M4125" s="61" t="str">
        <f aca="false">IF(J4125="PosK",SUMIFS(K:K,J:J,"NegK",H:H,H4125),"")</f>
        <v/>
      </c>
      <c r="N4125" s="61" t="str">
        <f aca="false">IF(J4125="PosK",SUMIFS(K:K,J:J,"eDNA",H:H,H4125),"")</f>
        <v/>
      </c>
      <c r="P4125" s="62"/>
      <c r="T4125" s="63"/>
      <c r="W4125" s="64"/>
    </row>
    <row r="4126" customFormat="false" ht="14.25" hidden="false" customHeight="false" outlineLevel="0" collapsed="false">
      <c r="A4126" s="0" t="s">
        <v>778</v>
      </c>
      <c r="B4126" s="52" t="s">
        <v>779</v>
      </c>
      <c r="C4126" s="52" t="s">
        <v>743</v>
      </c>
      <c r="D4126" s="53" t="n">
        <v>0.1</v>
      </c>
      <c r="E4126" s="53" t="n">
        <v>28.86</v>
      </c>
      <c r="F4126" s="0" t="s">
        <v>1386</v>
      </c>
      <c r="G4126" s="0" t="str">
        <f aca="false">LEFT(B4126,2)</f>
        <v>05</v>
      </c>
      <c r="H4126" s="0" t="str">
        <f aca="false">I4126&amp;"_"&amp;G4126&amp;"_"&amp;F4126</f>
        <v>Loevfroe_05_20181204_DL2018064_RysensteenGym_koersel1</v>
      </c>
      <c r="I4126" s="61" t="str">
        <f aca="false">MID(RIGHT(B4126,LEN(B4126)-3),1,FIND("_",RIGHT(B4126,LEN(B4126)-3))-1)</f>
        <v>Loevfroe</v>
      </c>
      <c r="J4126" s="61" t="str">
        <f aca="false">TRIM(SUBSTITUTE(RIGHT(B4126,FIND(I4126,B4126)+1),"_",""))</f>
        <v>PosK</v>
      </c>
      <c r="K4126" s="0" t="n">
        <f aca="false">IFERROR(VALUE(SUBSTITUTE(E4126,".",",")),E4126)</f>
        <v>28.86</v>
      </c>
      <c r="L4126" s="61" t="n">
        <f aca="false">IF(J4126="PosK",SUMIFS(K:K,J:J,"PosK",H:H,H4126),"")</f>
        <v>28.86</v>
      </c>
      <c r="M4126" s="61" t="n">
        <f aca="false">IF(J4126="PosK",SUMIFS(K:K,J:J,"NegK",H:H,H4126),"")</f>
        <v>0</v>
      </c>
      <c r="N4126" s="61" t="n">
        <f aca="false">IF(J4126="PosK",SUMIFS(K:K,J:J,"eDNA",H:H,H4126),"")</f>
        <v>0</v>
      </c>
      <c r="P4126" s="62" t="n">
        <f aca="false">IF(K4128="No Ct",0,K4128)</f>
        <v>0</v>
      </c>
      <c r="Q4126" s="62" t="n">
        <f aca="false">IF(K4129="No Ct",0,K4129)</f>
        <v>0</v>
      </c>
      <c r="R4126" s="0" t="str">
        <f aca="false">IF(AND(L4126&gt;0,M4126=0),"Valid","Invalid")</f>
        <v>Valid</v>
      </c>
      <c r="S4126" s="0" t="str">
        <f aca="false">IF(OR(P4126&gt;1,Q4126&gt;1),"Present","Absent")</f>
        <v>Absent</v>
      </c>
      <c r="T4126" s="63" t="str">
        <f aca="false">IF(OR(AND(P4126&gt;1,P4126&lt;41),AND(Q4126&gt;1,Q4126&lt;41)),"Ct&lt;41","Ct&gt;41")</f>
        <v>Ct&gt;41</v>
      </c>
      <c r="U4126" s="0" t="str">
        <f aca="false">I4126</f>
        <v>Loevfroe</v>
      </c>
      <c r="V4126" s="0" t="str">
        <f aca="false">MID(F4126,10,9)</f>
        <v>DL2018064</v>
      </c>
      <c r="W4126" s="64" t="str">
        <f aca="false">V4126&amp;"_"&amp;U4126&amp;"_"&amp;R4126&amp;"_"&amp;S4126&amp;"_"&amp;T4126</f>
        <v>DL2018064_Loevfroe_Valid_Absent_Ct&gt;41</v>
      </c>
    </row>
    <row r="4127" customFormat="false" ht="14.25" hidden="false" customHeight="false" outlineLevel="0" collapsed="false">
      <c r="A4127" s="0" t="s">
        <v>780</v>
      </c>
      <c r="B4127" s="52" t="s">
        <v>781</v>
      </c>
      <c r="C4127" s="52" t="s">
        <v>747</v>
      </c>
      <c r="D4127" s="53" t="n">
        <v>0.1</v>
      </c>
      <c r="E4127" s="53" t="s">
        <v>748</v>
      </c>
      <c r="F4127" s="0" t="s">
        <v>1386</v>
      </c>
      <c r="G4127" s="0" t="str">
        <f aca="false">LEFT(B4127,2)</f>
        <v>05</v>
      </c>
      <c r="H4127" s="0" t="str">
        <f aca="false">I4127&amp;"_"&amp;G4127&amp;"_"&amp;F4127</f>
        <v>Loevfroe_05_20181204_DL2018064_RysensteenGym_koersel1</v>
      </c>
      <c r="I4127" s="61" t="str">
        <f aca="false">MID(RIGHT(B4127,LEN(B4127)-3),1,FIND("_",RIGHT(B4127,LEN(B4127)-3))-1)</f>
        <v>Loevfroe</v>
      </c>
      <c r="J4127" s="61" t="str">
        <f aca="false">TRIM(SUBSTITUTE(RIGHT(B4127,FIND(I4127,B4127)+1),"_",""))</f>
        <v>NegK</v>
      </c>
      <c r="K4127" s="0" t="str">
        <f aca="false">IFERROR(VALUE(SUBSTITUTE(E4127,".",",")),E4127)</f>
        <v>No Ct</v>
      </c>
      <c r="L4127" s="61" t="str">
        <f aca="false">IF(J4127="PosK",SUMIFS(K:K,J:J,"PosK",H:H,H4127),"")</f>
        <v/>
      </c>
      <c r="M4127" s="61" t="str">
        <f aca="false">IF(J4127="PosK",SUMIFS(K:K,J:J,"NegK",H:H,H4127),"")</f>
        <v/>
      </c>
      <c r="N4127" s="61" t="str">
        <f aca="false">IF(J4127="PosK",SUMIFS(K:K,J:J,"eDNA",H:H,H4127),"")</f>
        <v/>
      </c>
    </row>
    <row r="4128" customFormat="false" ht="14.25" hidden="false" customHeight="false" outlineLevel="0" collapsed="false">
      <c r="A4128" s="0" t="s">
        <v>782</v>
      </c>
      <c r="B4128" s="52" t="s">
        <v>783</v>
      </c>
      <c r="C4128" s="52" t="s">
        <v>751</v>
      </c>
      <c r="D4128" s="53" t="n">
        <v>0.1</v>
      </c>
      <c r="E4128" s="53" t="s">
        <v>748</v>
      </c>
      <c r="F4128" s="0" t="s">
        <v>1386</v>
      </c>
      <c r="G4128" s="0" t="str">
        <f aca="false">LEFT(B4128,2)</f>
        <v>05</v>
      </c>
      <c r="H4128" s="0" t="str">
        <f aca="false">I4128&amp;"_"&amp;G4128&amp;"_"&amp;F4128</f>
        <v>Loevfroe_05_20181204_DL2018064_RysensteenGym_koersel1</v>
      </c>
      <c r="I4128" s="61" t="str">
        <f aca="false">MID(RIGHT(B4128,LEN(B4128)-3),1,FIND("_",RIGHT(B4128,LEN(B4128)-3))-1)</f>
        <v>Loevfroe</v>
      </c>
      <c r="J4128" s="61" t="str">
        <f aca="false">TRIM(SUBSTITUTE(RIGHT(B4128,FIND(I4128,B4128)+1),"_",""))</f>
        <v>eDNA</v>
      </c>
      <c r="K4128" s="0" t="str">
        <f aca="false">IFERROR(VALUE(SUBSTITUTE(E4128,".",",")),E4128)</f>
        <v>No Ct</v>
      </c>
      <c r="L4128" s="61" t="str">
        <f aca="false">IF(J4128="PosK",SUMIFS(K:K,J:J,"PosK",H:H,H4128),"")</f>
        <v/>
      </c>
      <c r="M4128" s="61" t="str">
        <f aca="false">IF(J4128="PosK",SUMIFS(K:K,J:J,"NegK",H:H,H4128),"")</f>
        <v/>
      </c>
      <c r="N4128" s="61" t="str">
        <f aca="false">IF(J4128="PosK",SUMIFS(K:K,J:J,"eDNA",H:H,H4128),"")</f>
        <v/>
      </c>
      <c r="Q4128" s="62"/>
    </row>
    <row r="4129" customFormat="false" ht="14.25" hidden="false" customHeight="false" outlineLevel="0" collapsed="false">
      <c r="A4129" s="0" t="s">
        <v>784</v>
      </c>
      <c r="B4129" s="52" t="s">
        <v>783</v>
      </c>
      <c r="C4129" s="52" t="s">
        <v>751</v>
      </c>
      <c r="D4129" s="53" t="n">
        <v>0.1</v>
      </c>
      <c r="E4129" s="53" t="s">
        <v>748</v>
      </c>
      <c r="F4129" s="0" t="s">
        <v>1386</v>
      </c>
      <c r="G4129" s="0" t="str">
        <f aca="false">LEFT(B4129,2)</f>
        <v>05</v>
      </c>
      <c r="H4129" s="0" t="str">
        <f aca="false">I4129&amp;"_"&amp;G4129&amp;"_"&amp;F4129</f>
        <v>Loevfroe_05_20181204_DL2018064_RysensteenGym_koersel1</v>
      </c>
      <c r="I4129" s="61" t="str">
        <f aca="false">MID(RIGHT(B4129,LEN(B4129)-3),1,FIND("_",RIGHT(B4129,LEN(B4129)-3))-1)</f>
        <v>Loevfroe</v>
      </c>
      <c r="J4129" s="61" t="str">
        <f aca="false">TRIM(SUBSTITUTE(RIGHT(B4129,FIND(I4129,B4129)+1),"_",""))</f>
        <v>eDNA</v>
      </c>
      <c r="K4129" s="0" t="str">
        <f aca="false">IFERROR(VALUE(SUBSTITUTE(E4129,".",",")),E4129)</f>
        <v>No Ct</v>
      </c>
      <c r="L4129" s="61" t="str">
        <f aca="false">IF(J4129="PosK",SUMIFS(K:K,J:J,"PosK",H:H,H4129),"")</f>
        <v/>
      </c>
      <c r="M4129" s="61" t="str">
        <f aca="false">IF(J4129="PosK",SUMIFS(K:K,J:J,"NegK",H:H,H4129),"")</f>
        <v/>
      </c>
      <c r="N4129" s="61" t="str">
        <f aca="false">IF(J4129="PosK",SUMIFS(K:K,J:J,"eDNA",H:H,H4129),"")</f>
        <v/>
      </c>
      <c r="P4129" s="62"/>
      <c r="T4129" s="63"/>
      <c r="W4129" s="64"/>
    </row>
    <row r="4130" customFormat="false" ht="14.25" hidden="false" customHeight="false" outlineLevel="0" collapsed="false">
      <c r="A4130" s="0" t="s">
        <v>786</v>
      </c>
      <c r="B4130" s="52" t="s">
        <v>787</v>
      </c>
      <c r="C4130" s="52" t="s">
        <v>743</v>
      </c>
      <c r="D4130" s="53" t="n">
        <v>0.1</v>
      </c>
      <c r="E4130" s="53" t="n">
        <v>32.57</v>
      </c>
      <c r="F4130" s="0" t="s">
        <v>1386</v>
      </c>
      <c r="G4130" s="0" t="str">
        <f aca="false">LEFT(B4130,2)</f>
        <v>06</v>
      </c>
      <c r="H4130" s="0" t="str">
        <f aca="false">I4130&amp;"_"&amp;G4130&amp;"_"&amp;F4130</f>
        <v>Springfroe_06_20181204_DL2018064_RysensteenGym_koersel1</v>
      </c>
      <c r="I4130" s="61" t="str">
        <f aca="false">MID(RIGHT(B4130,LEN(B4130)-3),1,FIND("_",RIGHT(B4130,LEN(B4130)-3))-1)</f>
        <v>Springfroe</v>
      </c>
      <c r="J4130" s="61" t="str">
        <f aca="false">TRIM(SUBSTITUTE(RIGHT(B4130,FIND(I4130,B4130)+1),"_",""))</f>
        <v>PosK</v>
      </c>
      <c r="K4130" s="0" t="n">
        <f aca="false">IFERROR(VALUE(SUBSTITUTE(E4130,".",",")),E4130)</f>
        <v>32.57</v>
      </c>
      <c r="L4130" s="61" t="n">
        <f aca="false">IF(J4130="PosK",SUMIFS(K:K,J:J,"PosK",H:H,H4130),"")</f>
        <v>32.57</v>
      </c>
      <c r="M4130" s="61" t="n">
        <f aca="false">IF(J4130="PosK",SUMIFS(K:K,J:J,"NegK",H:H,H4130),"")</f>
        <v>0</v>
      </c>
      <c r="N4130" s="61" t="n">
        <f aca="false">IF(J4130="PosK",SUMIFS(K:K,J:J,"eDNA",H:H,H4130),"")</f>
        <v>0</v>
      </c>
      <c r="P4130" s="62" t="n">
        <f aca="false">IF(K4132="No Ct",0,K4132)</f>
        <v>0</v>
      </c>
      <c r="Q4130" s="62" t="n">
        <f aca="false">IF(K4133="No Ct",0,K4133)</f>
        <v>0</v>
      </c>
      <c r="R4130" s="0" t="str">
        <f aca="false">IF(AND(L4130&gt;0,M4130=0),"Valid","Invalid")</f>
        <v>Valid</v>
      </c>
      <c r="S4130" s="0" t="str">
        <f aca="false">IF(OR(P4130&gt;1,Q4130&gt;1),"Present","Absent")</f>
        <v>Absent</v>
      </c>
      <c r="T4130" s="63" t="str">
        <f aca="false">IF(OR(AND(P4130&gt;1,P4130&lt;41),AND(Q4130&gt;1,Q4130&lt;41)),"Ct&lt;41","Ct&gt;41")</f>
        <v>Ct&gt;41</v>
      </c>
      <c r="U4130" s="0" t="str">
        <f aca="false">I4130</f>
        <v>Springfroe</v>
      </c>
      <c r="V4130" s="0" t="str">
        <f aca="false">MID(F4130,10,9)</f>
        <v>DL2018064</v>
      </c>
      <c r="W4130" s="64" t="str">
        <f aca="false">V4130&amp;"_"&amp;U4130&amp;"_"&amp;R4130&amp;"_"&amp;S4130&amp;"_"&amp;T4130</f>
        <v>DL2018064_Springfroe_Valid_Absent_Ct&gt;41</v>
      </c>
    </row>
    <row r="4131" customFormat="false" ht="14.25" hidden="false" customHeight="false" outlineLevel="0" collapsed="false">
      <c r="A4131" s="0" t="s">
        <v>788</v>
      </c>
      <c r="B4131" s="52" t="s">
        <v>789</v>
      </c>
      <c r="C4131" s="52" t="s">
        <v>747</v>
      </c>
      <c r="D4131" s="53" t="n">
        <v>0.1</v>
      </c>
      <c r="E4131" s="53" t="s">
        <v>748</v>
      </c>
      <c r="F4131" s="0" t="s">
        <v>1386</v>
      </c>
      <c r="G4131" s="0" t="str">
        <f aca="false">LEFT(B4131,2)</f>
        <v>06</v>
      </c>
      <c r="H4131" s="0" t="str">
        <f aca="false">I4131&amp;"_"&amp;G4131&amp;"_"&amp;F4131</f>
        <v>Springfroe_06_20181204_DL2018064_RysensteenGym_koersel1</v>
      </c>
      <c r="I4131" s="61" t="str">
        <f aca="false">MID(RIGHT(B4131,LEN(B4131)-3),1,FIND("_",RIGHT(B4131,LEN(B4131)-3))-1)</f>
        <v>Springfroe</v>
      </c>
      <c r="J4131" s="61" t="str">
        <f aca="false">TRIM(SUBSTITUTE(RIGHT(B4131,FIND(I4131,B4131)+1),"_",""))</f>
        <v>NegK</v>
      </c>
      <c r="K4131" s="0" t="str">
        <f aca="false">IFERROR(VALUE(SUBSTITUTE(E4131,".",",")),E4131)</f>
        <v>No Ct</v>
      </c>
      <c r="L4131" s="61" t="str">
        <f aca="false">IF(J4131="PosK",SUMIFS(K:K,J:J,"PosK",H:H,H4131),"")</f>
        <v/>
      </c>
      <c r="M4131" s="61" t="str">
        <f aca="false">IF(J4131="PosK",SUMIFS(K:K,J:J,"NegK",H:H,H4131),"")</f>
        <v/>
      </c>
      <c r="N4131" s="61" t="str">
        <f aca="false">IF(J4131="PosK",SUMIFS(K:K,J:J,"eDNA",H:H,H4131),"")</f>
        <v/>
      </c>
    </row>
    <row r="4132" customFormat="false" ht="14.25" hidden="false" customHeight="false" outlineLevel="0" collapsed="false">
      <c r="A4132" s="0" t="s">
        <v>790</v>
      </c>
      <c r="B4132" s="52" t="s">
        <v>791</v>
      </c>
      <c r="C4132" s="52" t="s">
        <v>751</v>
      </c>
      <c r="D4132" s="53" t="n">
        <v>0.1</v>
      </c>
      <c r="E4132" s="53" t="s">
        <v>748</v>
      </c>
      <c r="F4132" s="0" t="s">
        <v>1386</v>
      </c>
      <c r="G4132" s="0" t="str">
        <f aca="false">LEFT(B4132,2)</f>
        <v>06</v>
      </c>
      <c r="H4132" s="0" t="str">
        <f aca="false">I4132&amp;"_"&amp;G4132&amp;"_"&amp;F4132</f>
        <v>Springfroe_06_20181204_DL2018064_RysensteenGym_koersel1</v>
      </c>
      <c r="I4132" s="61" t="str">
        <f aca="false">MID(RIGHT(B4132,LEN(B4132)-3),1,FIND("_",RIGHT(B4132,LEN(B4132)-3))-1)</f>
        <v>Springfroe</v>
      </c>
      <c r="J4132" s="61" t="str">
        <f aca="false">TRIM(SUBSTITUTE(RIGHT(B4132,FIND(I4132,B4132)+1),"_",""))</f>
        <v>eDNA</v>
      </c>
      <c r="K4132" s="0" t="str">
        <f aca="false">IFERROR(VALUE(SUBSTITUTE(E4132,".",",")),E4132)</f>
        <v>No Ct</v>
      </c>
      <c r="L4132" s="61" t="str">
        <f aca="false">IF(J4132="PosK",SUMIFS(K:K,J:J,"PosK",H:H,H4132),"")</f>
        <v/>
      </c>
      <c r="M4132" s="61" t="str">
        <f aca="false">IF(J4132="PosK",SUMIFS(K:K,J:J,"NegK",H:H,H4132),"")</f>
        <v/>
      </c>
      <c r="N4132" s="61" t="str">
        <f aca="false">IF(J4132="PosK",SUMIFS(K:K,J:J,"eDNA",H:H,H4132),"")</f>
        <v/>
      </c>
      <c r="Q4132" s="62"/>
    </row>
    <row r="4133" customFormat="false" ht="14.25" hidden="false" customHeight="false" outlineLevel="0" collapsed="false">
      <c r="A4133" s="0" t="s">
        <v>792</v>
      </c>
      <c r="B4133" s="52" t="s">
        <v>791</v>
      </c>
      <c r="C4133" s="52" t="s">
        <v>751</v>
      </c>
      <c r="D4133" s="53" t="n">
        <v>0.1</v>
      </c>
      <c r="E4133" s="53" t="s">
        <v>748</v>
      </c>
      <c r="F4133" s="0" t="s">
        <v>1386</v>
      </c>
      <c r="G4133" s="0" t="str">
        <f aca="false">LEFT(B4133,2)</f>
        <v>06</v>
      </c>
      <c r="H4133" s="0" t="str">
        <f aca="false">I4133&amp;"_"&amp;G4133&amp;"_"&amp;F4133</f>
        <v>Springfroe_06_20181204_DL2018064_RysensteenGym_koersel1</v>
      </c>
      <c r="I4133" s="61" t="str">
        <f aca="false">MID(RIGHT(B4133,LEN(B4133)-3),1,FIND("_",RIGHT(B4133,LEN(B4133)-3))-1)</f>
        <v>Springfroe</v>
      </c>
      <c r="J4133" s="61" t="str">
        <f aca="false">TRIM(SUBSTITUTE(RIGHT(B4133,FIND(I4133,B4133)+1),"_",""))</f>
        <v>eDNA</v>
      </c>
      <c r="K4133" s="0" t="str">
        <f aca="false">IFERROR(VALUE(SUBSTITUTE(E4133,".",",")),E4133)</f>
        <v>No Ct</v>
      </c>
      <c r="L4133" s="61" t="str">
        <f aca="false">IF(J4133="PosK",SUMIFS(K:K,J:J,"PosK",H:H,H4133),"")</f>
        <v/>
      </c>
      <c r="M4133" s="61" t="str">
        <f aca="false">IF(J4133="PosK",SUMIFS(K:K,J:J,"NegK",H:H,H4133),"")</f>
        <v/>
      </c>
      <c r="N4133" s="61" t="str">
        <f aca="false">IF(J4133="PosK",SUMIFS(K:K,J:J,"eDNA",H:H,H4133),"")</f>
        <v/>
      </c>
      <c r="P4133" s="62"/>
      <c r="T4133" s="63"/>
      <c r="W4133" s="64"/>
    </row>
    <row r="4134" customFormat="false" ht="14.25" hidden="false" customHeight="false" outlineLevel="0" collapsed="false">
      <c r="A4134" s="0" t="s">
        <v>794</v>
      </c>
      <c r="B4134" s="52" t="s">
        <v>960</v>
      </c>
      <c r="C4134" s="52" t="s">
        <v>743</v>
      </c>
      <c r="D4134" s="53" t="n">
        <v>0.1</v>
      </c>
      <c r="E4134" s="53" t="n">
        <v>32.81</v>
      </c>
      <c r="F4134" s="0" t="s">
        <v>1386</v>
      </c>
      <c r="G4134" s="0" t="str">
        <f aca="false">LEFT(B4134,2)</f>
        <v>07</v>
      </c>
      <c r="H4134" s="0" t="str">
        <f aca="false">I4134&amp;"_"&amp;G4134&amp;"_"&amp;F4134</f>
        <v>Springfroe_07_20181204_DL2018064_RysensteenGym_koersel1</v>
      </c>
      <c r="I4134" s="61" t="str">
        <f aca="false">MID(RIGHT(B4134,LEN(B4134)-3),1,FIND("_",RIGHT(B4134,LEN(B4134)-3))-1)</f>
        <v>Springfroe</v>
      </c>
      <c r="J4134" s="61" t="str">
        <f aca="false">TRIM(SUBSTITUTE(RIGHT(B4134,FIND(I4134,B4134)+1),"_",""))</f>
        <v>PosK</v>
      </c>
      <c r="K4134" s="0" t="n">
        <f aca="false">IFERROR(VALUE(SUBSTITUTE(E4134,".",",")),E4134)</f>
        <v>32.81</v>
      </c>
      <c r="L4134" s="61" t="n">
        <f aca="false">IF(J4134="PosK",SUMIFS(K:K,J:J,"PosK",H:H,H4134),"")</f>
        <v>32.81</v>
      </c>
      <c r="M4134" s="61" t="n">
        <f aca="false">IF(J4134="PosK",SUMIFS(K:K,J:J,"NegK",H:H,H4134),"")</f>
        <v>0</v>
      </c>
      <c r="N4134" s="61" t="n">
        <f aca="false">IF(J4134="PosK",SUMIFS(K:K,J:J,"eDNA",H:H,H4134),"")</f>
        <v>0</v>
      </c>
      <c r="P4134" s="62" t="n">
        <f aca="false">IF(K4136="No Ct",0,K4136)</f>
        <v>0</v>
      </c>
      <c r="Q4134" s="62" t="n">
        <f aca="false">IF(K4137="No Ct",0,K4137)</f>
        <v>0</v>
      </c>
      <c r="R4134" s="0" t="str">
        <f aca="false">IF(AND(L4134&gt;0,M4134=0),"Valid","Invalid")</f>
        <v>Valid</v>
      </c>
      <c r="S4134" s="0" t="str">
        <f aca="false">IF(OR(P4134&gt;1,Q4134&gt;1),"Present","Absent")</f>
        <v>Absent</v>
      </c>
      <c r="T4134" s="63" t="str">
        <f aca="false">IF(OR(AND(P4134&gt;1,P4134&lt;41),AND(Q4134&gt;1,Q4134&lt;41)),"Ct&lt;41","Ct&gt;41")</f>
        <v>Ct&gt;41</v>
      </c>
      <c r="U4134" s="0" t="str">
        <f aca="false">I4134</f>
        <v>Springfroe</v>
      </c>
      <c r="V4134" s="0" t="str">
        <f aca="false">MID(F4134,10,9)</f>
        <v>DL2018064</v>
      </c>
      <c r="W4134" s="64" t="str">
        <f aca="false">V4134&amp;"_"&amp;U4134&amp;"_"&amp;R4134&amp;"_"&amp;S4134&amp;"_"&amp;T4134</f>
        <v>DL2018064_Springfroe_Valid_Absent_Ct&gt;41</v>
      </c>
    </row>
    <row r="4135" customFormat="false" ht="14.25" hidden="false" customHeight="false" outlineLevel="0" collapsed="false">
      <c r="A4135" s="0" t="s">
        <v>796</v>
      </c>
      <c r="B4135" s="52" t="s">
        <v>961</v>
      </c>
      <c r="C4135" s="52" t="s">
        <v>747</v>
      </c>
      <c r="D4135" s="53" t="n">
        <v>0.1</v>
      </c>
      <c r="E4135" s="53" t="s">
        <v>748</v>
      </c>
      <c r="F4135" s="0" t="s">
        <v>1386</v>
      </c>
      <c r="G4135" s="0" t="str">
        <f aca="false">LEFT(B4135,2)</f>
        <v>07</v>
      </c>
      <c r="H4135" s="0" t="str">
        <f aca="false">I4135&amp;"_"&amp;G4135&amp;"_"&amp;F4135</f>
        <v>Springfroe_07_20181204_DL2018064_RysensteenGym_koersel1</v>
      </c>
      <c r="I4135" s="61" t="str">
        <f aca="false">MID(RIGHT(B4135,LEN(B4135)-3),1,FIND("_",RIGHT(B4135,LEN(B4135)-3))-1)</f>
        <v>Springfroe</v>
      </c>
      <c r="J4135" s="61" t="str">
        <f aca="false">TRIM(SUBSTITUTE(RIGHT(B4135,FIND(I4135,B4135)+1),"_",""))</f>
        <v>NegK</v>
      </c>
      <c r="K4135" s="0" t="str">
        <f aca="false">IFERROR(VALUE(SUBSTITUTE(E4135,".",",")),E4135)</f>
        <v>No Ct</v>
      </c>
      <c r="L4135" s="61" t="str">
        <f aca="false">IF(J4135="PosK",SUMIFS(K:K,J:J,"PosK",H:H,H4135),"")</f>
        <v/>
      </c>
      <c r="M4135" s="61" t="str">
        <f aca="false">IF(J4135="PosK",SUMIFS(K:K,J:J,"NegK",H:H,H4135),"")</f>
        <v/>
      </c>
      <c r="N4135" s="61" t="str">
        <f aca="false">IF(J4135="PosK",SUMIFS(K:K,J:J,"eDNA",H:H,H4135),"")</f>
        <v/>
      </c>
    </row>
    <row r="4136" customFormat="false" ht="14.25" hidden="false" customHeight="false" outlineLevel="0" collapsed="false">
      <c r="A4136" s="0" t="s">
        <v>798</v>
      </c>
      <c r="B4136" s="52" t="s">
        <v>962</v>
      </c>
      <c r="C4136" s="52" t="s">
        <v>751</v>
      </c>
      <c r="D4136" s="53" t="n">
        <v>0.1</v>
      </c>
      <c r="E4136" s="53" t="s">
        <v>748</v>
      </c>
      <c r="F4136" s="0" t="s">
        <v>1386</v>
      </c>
      <c r="G4136" s="0" t="str">
        <f aca="false">LEFT(B4136,2)</f>
        <v>07</v>
      </c>
      <c r="H4136" s="0" t="str">
        <f aca="false">I4136&amp;"_"&amp;G4136&amp;"_"&amp;F4136</f>
        <v>Springfroe_07_20181204_DL2018064_RysensteenGym_koersel1</v>
      </c>
      <c r="I4136" s="61" t="str">
        <f aca="false">MID(RIGHT(B4136,LEN(B4136)-3),1,FIND("_",RIGHT(B4136,LEN(B4136)-3))-1)</f>
        <v>Springfroe</v>
      </c>
      <c r="J4136" s="61" t="str">
        <f aca="false">TRIM(SUBSTITUTE(RIGHT(B4136,FIND(I4136,B4136)+1),"_",""))</f>
        <v>eDNA</v>
      </c>
      <c r="K4136" s="0" t="str">
        <f aca="false">IFERROR(VALUE(SUBSTITUTE(E4136,".",",")),E4136)</f>
        <v>No Ct</v>
      </c>
      <c r="L4136" s="61" t="str">
        <f aca="false">IF(J4136="PosK",SUMIFS(K:K,J:J,"PosK",H:H,H4136),"")</f>
        <v/>
      </c>
      <c r="M4136" s="61" t="str">
        <f aca="false">IF(J4136="PosK",SUMIFS(K:K,J:J,"NegK",H:H,H4136),"")</f>
        <v/>
      </c>
      <c r="N4136" s="61" t="str">
        <f aca="false">IF(J4136="PosK",SUMIFS(K:K,J:J,"eDNA",H:H,H4136),"")</f>
        <v/>
      </c>
      <c r="Q4136" s="62"/>
    </row>
    <row r="4137" customFormat="false" ht="14.25" hidden="false" customHeight="false" outlineLevel="0" collapsed="false">
      <c r="A4137" s="0" t="s">
        <v>800</v>
      </c>
      <c r="B4137" s="52" t="s">
        <v>962</v>
      </c>
      <c r="C4137" s="52" t="s">
        <v>751</v>
      </c>
      <c r="D4137" s="53" t="n">
        <v>0.1</v>
      </c>
      <c r="E4137" s="53" t="s">
        <v>748</v>
      </c>
      <c r="F4137" s="0" t="s">
        <v>1386</v>
      </c>
      <c r="G4137" s="0" t="str">
        <f aca="false">LEFT(B4137,2)</f>
        <v>07</v>
      </c>
      <c r="H4137" s="0" t="str">
        <f aca="false">I4137&amp;"_"&amp;G4137&amp;"_"&amp;F4137</f>
        <v>Springfroe_07_20181204_DL2018064_RysensteenGym_koersel1</v>
      </c>
      <c r="I4137" s="61" t="str">
        <f aca="false">MID(RIGHT(B4137,LEN(B4137)-3),1,FIND("_",RIGHT(B4137,LEN(B4137)-3))-1)</f>
        <v>Springfroe</v>
      </c>
      <c r="J4137" s="61" t="str">
        <f aca="false">TRIM(SUBSTITUTE(RIGHT(B4137,FIND(I4137,B4137)+1),"_",""))</f>
        <v>eDNA</v>
      </c>
      <c r="K4137" s="0" t="str">
        <f aca="false">IFERROR(VALUE(SUBSTITUTE(E4137,".",",")),E4137)</f>
        <v>No Ct</v>
      </c>
      <c r="L4137" s="61" t="str">
        <f aca="false">IF(J4137="PosK",SUMIFS(K:K,J:J,"PosK",H:H,H4137),"")</f>
        <v/>
      </c>
      <c r="M4137" s="61" t="str">
        <f aca="false">IF(J4137="PosK",SUMIFS(K:K,J:J,"NegK",H:H,H4137),"")</f>
        <v/>
      </c>
      <c r="N4137" s="61" t="str">
        <f aca="false">IF(J4137="PosK",SUMIFS(K:K,J:J,"eDNA",H:H,H4137),"")</f>
        <v/>
      </c>
      <c r="P4137" s="62"/>
      <c r="T4137" s="63"/>
      <c r="W4137" s="64"/>
    </row>
    <row r="4138" customFormat="false" ht="14.25" hidden="false" customHeight="false" outlineLevel="0" collapsed="false">
      <c r="A4138" s="0" t="s">
        <v>802</v>
      </c>
      <c r="B4138" s="52" t="s">
        <v>964</v>
      </c>
      <c r="C4138" s="52" t="s">
        <v>743</v>
      </c>
      <c r="D4138" s="53" t="n">
        <v>0.1</v>
      </c>
      <c r="E4138" s="53" t="n">
        <v>28.26</v>
      </c>
      <c r="F4138" s="0" t="s">
        <v>1386</v>
      </c>
      <c r="G4138" s="0" t="str">
        <f aca="false">LEFT(B4138,2)</f>
        <v>08</v>
      </c>
      <c r="H4138" s="0" t="str">
        <f aca="false">I4138&amp;"_"&amp;G4138&amp;"_"&amp;F4138</f>
        <v>Klokkefroe_08_20181204_DL2018064_RysensteenGym_koersel1</v>
      </c>
      <c r="I4138" s="61" t="str">
        <f aca="false">MID(RIGHT(B4138,LEN(B4138)-3),1,FIND("_",RIGHT(B4138,LEN(B4138)-3))-1)</f>
        <v>Klokkefroe</v>
      </c>
      <c r="J4138" s="61" t="str">
        <f aca="false">TRIM(SUBSTITUTE(RIGHT(B4138,FIND(I4138,B4138)+1),"_",""))</f>
        <v>PosK</v>
      </c>
      <c r="K4138" s="0" t="n">
        <f aca="false">IFERROR(VALUE(SUBSTITUTE(E4138,".",",")),E4138)</f>
        <v>28.26</v>
      </c>
      <c r="L4138" s="61" t="n">
        <f aca="false">IF(J4138="PosK",SUMIFS(K:K,J:J,"PosK",H:H,H4138),"")</f>
        <v>28.26</v>
      </c>
      <c r="M4138" s="61" t="n">
        <f aca="false">IF(J4138="PosK",SUMIFS(K:K,J:J,"NegK",H:H,H4138),"")</f>
        <v>0</v>
      </c>
      <c r="N4138" s="61" t="n">
        <f aca="false">IF(J4138="PosK",SUMIFS(K:K,J:J,"eDNA",H:H,H4138),"")</f>
        <v>0</v>
      </c>
      <c r="P4138" s="62" t="n">
        <f aca="false">IF(K4140="No Ct",0,K4140)</f>
        <v>0</v>
      </c>
      <c r="Q4138" s="62" t="n">
        <f aca="false">IF(K4141="No Ct",0,K4141)</f>
        <v>0</v>
      </c>
      <c r="R4138" s="0" t="str">
        <f aca="false">IF(AND(L4138&gt;0,M4138=0),"Valid","Invalid")</f>
        <v>Valid</v>
      </c>
      <c r="S4138" s="0" t="str">
        <f aca="false">IF(OR(P4138&gt;1,Q4138&gt;1),"Present","Absent")</f>
        <v>Absent</v>
      </c>
      <c r="T4138" s="63" t="str">
        <f aca="false">IF(OR(AND(P4138&gt;1,P4138&lt;41),AND(Q4138&gt;1,Q4138&lt;41)),"Ct&lt;41","Ct&gt;41")</f>
        <v>Ct&gt;41</v>
      </c>
      <c r="U4138" s="0" t="str">
        <f aca="false">I4138</f>
        <v>Klokkefroe</v>
      </c>
      <c r="V4138" s="0" t="str">
        <f aca="false">MID(F4138,10,9)</f>
        <v>DL2018064</v>
      </c>
      <c r="W4138" s="64" t="str">
        <f aca="false">V4138&amp;"_"&amp;U4138&amp;"_"&amp;R4138&amp;"_"&amp;S4138&amp;"_"&amp;T4138</f>
        <v>DL2018064_Klokkefroe_Valid_Absent_Ct&gt;41</v>
      </c>
    </row>
    <row r="4139" customFormat="false" ht="14.25" hidden="false" customHeight="false" outlineLevel="0" collapsed="false">
      <c r="A4139" s="0" t="s">
        <v>804</v>
      </c>
      <c r="B4139" s="52" t="s">
        <v>965</v>
      </c>
      <c r="C4139" s="52" t="s">
        <v>747</v>
      </c>
      <c r="D4139" s="53" t="n">
        <v>0.1</v>
      </c>
      <c r="E4139" s="53" t="s">
        <v>748</v>
      </c>
      <c r="F4139" s="0" t="s">
        <v>1386</v>
      </c>
      <c r="G4139" s="0" t="str">
        <f aca="false">LEFT(B4139,2)</f>
        <v>08</v>
      </c>
      <c r="H4139" s="0" t="str">
        <f aca="false">I4139&amp;"_"&amp;G4139&amp;"_"&amp;F4139</f>
        <v>Klokkefroe_08_20181204_DL2018064_RysensteenGym_koersel1</v>
      </c>
      <c r="I4139" s="61" t="str">
        <f aca="false">MID(RIGHT(B4139,LEN(B4139)-3),1,FIND("_",RIGHT(B4139,LEN(B4139)-3))-1)</f>
        <v>Klokkefroe</v>
      </c>
      <c r="J4139" s="61" t="str">
        <f aca="false">TRIM(SUBSTITUTE(RIGHT(B4139,FIND(I4139,B4139)+1),"_",""))</f>
        <v>NegK</v>
      </c>
      <c r="K4139" s="0" t="str">
        <f aca="false">IFERROR(VALUE(SUBSTITUTE(E4139,".",",")),E4139)</f>
        <v>No Ct</v>
      </c>
      <c r="L4139" s="61" t="str">
        <f aca="false">IF(J4139="PosK",SUMIFS(K:K,J:J,"PosK",H:H,H4139),"")</f>
        <v/>
      </c>
      <c r="M4139" s="61" t="str">
        <f aca="false">IF(J4139="PosK",SUMIFS(K:K,J:J,"NegK",H:H,H4139),"")</f>
        <v/>
      </c>
      <c r="N4139" s="61" t="str">
        <f aca="false">IF(J4139="PosK",SUMIFS(K:K,J:J,"eDNA",H:H,H4139),"")</f>
        <v/>
      </c>
    </row>
    <row r="4140" customFormat="false" ht="14.25" hidden="false" customHeight="false" outlineLevel="0" collapsed="false">
      <c r="A4140" s="0" t="s">
        <v>806</v>
      </c>
      <c r="B4140" s="52" t="s">
        <v>966</v>
      </c>
      <c r="C4140" s="52" t="s">
        <v>751</v>
      </c>
      <c r="D4140" s="53" t="n">
        <v>0.1</v>
      </c>
      <c r="E4140" s="53" t="s">
        <v>748</v>
      </c>
      <c r="F4140" s="0" t="s">
        <v>1386</v>
      </c>
      <c r="G4140" s="0" t="str">
        <f aca="false">LEFT(B4140,2)</f>
        <v>08</v>
      </c>
      <c r="H4140" s="0" t="str">
        <f aca="false">I4140&amp;"_"&amp;G4140&amp;"_"&amp;F4140</f>
        <v>Klokkefroe_08_20181204_DL2018064_RysensteenGym_koersel1</v>
      </c>
      <c r="I4140" s="61" t="str">
        <f aca="false">MID(RIGHT(B4140,LEN(B4140)-3),1,FIND("_",RIGHT(B4140,LEN(B4140)-3))-1)</f>
        <v>Klokkefroe</v>
      </c>
      <c r="J4140" s="61" t="str">
        <f aca="false">TRIM(SUBSTITUTE(RIGHT(B4140,FIND(I4140,B4140)+1),"_",""))</f>
        <v>eDNA</v>
      </c>
      <c r="K4140" s="0" t="str">
        <f aca="false">IFERROR(VALUE(SUBSTITUTE(E4140,".",",")),E4140)</f>
        <v>No Ct</v>
      </c>
      <c r="L4140" s="61" t="str">
        <f aca="false">IF(J4140="PosK",SUMIFS(K:K,J:J,"PosK",H:H,H4140),"")</f>
        <v/>
      </c>
      <c r="M4140" s="61" t="str">
        <f aca="false">IF(J4140="PosK",SUMIFS(K:K,J:J,"NegK",H:H,H4140),"")</f>
        <v/>
      </c>
      <c r="N4140" s="61" t="str">
        <f aca="false">IF(J4140="PosK",SUMIFS(K:K,J:J,"eDNA",H:H,H4140),"")</f>
        <v/>
      </c>
      <c r="Q4140" s="62"/>
    </row>
    <row r="4141" customFormat="false" ht="14.25" hidden="false" customHeight="false" outlineLevel="0" collapsed="false">
      <c r="A4141" s="0" t="s">
        <v>808</v>
      </c>
      <c r="B4141" s="52" t="s">
        <v>966</v>
      </c>
      <c r="C4141" s="52" t="s">
        <v>751</v>
      </c>
      <c r="D4141" s="53" t="n">
        <v>0.1</v>
      </c>
      <c r="E4141" s="53" t="s">
        <v>748</v>
      </c>
      <c r="F4141" s="0" t="s">
        <v>1386</v>
      </c>
      <c r="G4141" s="0" t="str">
        <f aca="false">LEFT(B4141,2)</f>
        <v>08</v>
      </c>
      <c r="H4141" s="0" t="str">
        <f aca="false">I4141&amp;"_"&amp;G4141&amp;"_"&amp;F4141</f>
        <v>Klokkefroe_08_20181204_DL2018064_RysensteenGym_koersel1</v>
      </c>
      <c r="I4141" s="61" t="str">
        <f aca="false">MID(RIGHT(B4141,LEN(B4141)-3),1,FIND("_",RIGHT(B4141,LEN(B4141)-3))-1)</f>
        <v>Klokkefroe</v>
      </c>
      <c r="J4141" s="61" t="str">
        <f aca="false">TRIM(SUBSTITUTE(RIGHT(B4141,FIND(I4141,B4141)+1),"_",""))</f>
        <v>eDNA</v>
      </c>
      <c r="K4141" s="0" t="str">
        <f aca="false">IFERROR(VALUE(SUBSTITUTE(E4141,".",",")),E4141)</f>
        <v>No Ct</v>
      </c>
      <c r="L4141" s="61" t="str">
        <f aca="false">IF(J4141="PosK",SUMIFS(K:K,J:J,"PosK",H:H,H4141),"")</f>
        <v/>
      </c>
      <c r="M4141" s="61" t="str">
        <f aca="false">IF(J4141="PosK",SUMIFS(K:K,J:J,"NegK",H:H,H4141),"")</f>
        <v/>
      </c>
      <c r="N4141" s="61" t="str">
        <f aca="false">IF(J4141="PosK",SUMIFS(K:K,J:J,"eDNA",H:H,H4141),"")</f>
        <v/>
      </c>
      <c r="P4141" s="62"/>
      <c r="T4141" s="63"/>
      <c r="W4141" s="64"/>
    </row>
    <row r="4142" customFormat="false" ht="14.25" hidden="false" customHeight="false" outlineLevel="0" collapsed="false">
      <c r="A4142" s="0" t="s">
        <v>810</v>
      </c>
      <c r="B4142" s="52" t="s">
        <v>968</v>
      </c>
      <c r="C4142" s="52" t="s">
        <v>743</v>
      </c>
      <c r="D4142" s="53" t="n">
        <v>0.1</v>
      </c>
      <c r="E4142" s="53" t="s">
        <v>748</v>
      </c>
      <c r="F4142" s="0" t="s">
        <v>1386</v>
      </c>
      <c r="G4142" s="0" t="str">
        <f aca="false">LEFT(B4142,2)</f>
        <v>09</v>
      </c>
      <c r="H4142" s="0" t="str">
        <f aca="false">I4142&amp;"_"&amp;G4142&amp;"_"&amp;F4142</f>
        <v>Skrubtudse_09_20181204_DL2018064_RysensteenGym_koersel1</v>
      </c>
      <c r="I4142" s="61" t="str">
        <f aca="false">MID(RIGHT(B4142,LEN(B4142)-3),1,FIND("_",RIGHT(B4142,LEN(B4142)-3))-1)</f>
        <v>Skrubtudse</v>
      </c>
      <c r="J4142" s="61" t="str">
        <f aca="false">TRIM(SUBSTITUTE(RIGHT(B4142,FIND(I4142,B4142)+1),"_",""))</f>
        <v>PosK</v>
      </c>
      <c r="K4142" s="0" t="str">
        <f aca="false">IFERROR(VALUE(SUBSTITUTE(E4142,".",",")),E4142)</f>
        <v>No Ct</v>
      </c>
      <c r="L4142" s="61" t="n">
        <f aca="false">IF(J4142="PosK",SUMIFS(K:K,J:J,"PosK",H:H,H4142),"")</f>
        <v>0</v>
      </c>
      <c r="M4142" s="61" t="n">
        <f aca="false">IF(J4142="PosK",SUMIFS(K:K,J:J,"NegK",H:H,H4142),"")</f>
        <v>0</v>
      </c>
      <c r="N4142" s="61" t="n">
        <f aca="false">IF(J4142="PosK",SUMIFS(K:K,J:J,"eDNA",H:H,H4142),"")</f>
        <v>0</v>
      </c>
      <c r="P4142" s="62" t="n">
        <f aca="false">IF(K4144="No Ct",0,K4144)</f>
        <v>0</v>
      </c>
      <c r="Q4142" s="62" t="n">
        <f aca="false">IF(K4145="No Ct",0,K4145)</f>
        <v>0</v>
      </c>
      <c r="R4142" s="0" t="str">
        <f aca="false">IF(AND(L4142&gt;0,M4142=0),"Valid","Invalid")</f>
        <v>Invalid</v>
      </c>
      <c r="S4142" s="0" t="str">
        <f aca="false">IF(OR(P4142&gt;1,Q4142&gt;1),"Present","Absent")</f>
        <v>Absent</v>
      </c>
      <c r="T4142" s="63" t="str">
        <f aca="false">IF(OR(AND(P4142&gt;1,P4142&lt;41),AND(Q4142&gt;1,Q4142&lt;41)),"Ct&lt;41","Ct&gt;41")</f>
        <v>Ct&gt;41</v>
      </c>
      <c r="U4142" s="0" t="str">
        <f aca="false">I4142</f>
        <v>Skrubtudse</v>
      </c>
      <c r="V4142" s="0" t="str">
        <f aca="false">MID(F4142,10,9)</f>
        <v>DL2018064</v>
      </c>
      <c r="W4142" s="64" t="str">
        <f aca="false">V4142&amp;"_"&amp;U4142&amp;"_"&amp;R4142&amp;"_"&amp;S4142&amp;"_"&amp;T4142</f>
        <v>DL2018064_Skrubtudse_Invalid_Absent_Ct&gt;41</v>
      </c>
    </row>
    <row r="4143" customFormat="false" ht="14.25" hidden="false" customHeight="false" outlineLevel="0" collapsed="false">
      <c r="A4143" s="0" t="s">
        <v>812</v>
      </c>
      <c r="B4143" s="52" t="s">
        <v>969</v>
      </c>
      <c r="C4143" s="52" t="s">
        <v>747</v>
      </c>
      <c r="D4143" s="53" t="n">
        <v>0.1</v>
      </c>
      <c r="E4143" s="53" t="s">
        <v>748</v>
      </c>
      <c r="F4143" s="0" t="s">
        <v>1386</v>
      </c>
      <c r="G4143" s="0" t="str">
        <f aca="false">LEFT(B4143,2)</f>
        <v>09</v>
      </c>
      <c r="H4143" s="0" t="str">
        <f aca="false">I4143&amp;"_"&amp;G4143&amp;"_"&amp;F4143</f>
        <v>Skrubtudse_09_20181204_DL2018064_RysensteenGym_koersel1</v>
      </c>
      <c r="I4143" s="61" t="str">
        <f aca="false">MID(RIGHT(B4143,LEN(B4143)-3),1,FIND("_",RIGHT(B4143,LEN(B4143)-3))-1)</f>
        <v>Skrubtudse</v>
      </c>
      <c r="J4143" s="61" t="str">
        <f aca="false">TRIM(SUBSTITUTE(RIGHT(B4143,FIND(I4143,B4143)+1),"_",""))</f>
        <v>NegK</v>
      </c>
      <c r="K4143" s="0" t="str">
        <f aca="false">IFERROR(VALUE(SUBSTITUTE(E4143,".",",")),E4143)</f>
        <v>No Ct</v>
      </c>
      <c r="L4143" s="61" t="str">
        <f aca="false">IF(J4143="PosK",SUMIFS(K:K,J:J,"PosK",H:H,H4143),"")</f>
        <v/>
      </c>
      <c r="M4143" s="61" t="str">
        <f aca="false">IF(J4143="PosK",SUMIFS(K:K,J:J,"NegK",H:H,H4143),"")</f>
        <v/>
      </c>
      <c r="N4143" s="61" t="str">
        <f aca="false">IF(J4143="PosK",SUMIFS(K:K,J:J,"eDNA",H:H,H4143),"")</f>
        <v/>
      </c>
    </row>
    <row r="4144" customFormat="false" ht="14.25" hidden="false" customHeight="false" outlineLevel="0" collapsed="false">
      <c r="A4144" s="0" t="s">
        <v>814</v>
      </c>
      <c r="B4144" s="52" t="s">
        <v>970</v>
      </c>
      <c r="C4144" s="52" t="s">
        <v>751</v>
      </c>
      <c r="D4144" s="53" t="n">
        <v>0.1</v>
      </c>
      <c r="E4144" s="53" t="s">
        <v>748</v>
      </c>
      <c r="F4144" s="0" t="s">
        <v>1386</v>
      </c>
      <c r="G4144" s="0" t="str">
        <f aca="false">LEFT(B4144,2)</f>
        <v>09</v>
      </c>
      <c r="H4144" s="0" t="str">
        <f aca="false">I4144&amp;"_"&amp;G4144&amp;"_"&amp;F4144</f>
        <v>Skrubtudse_09_20181204_DL2018064_RysensteenGym_koersel1</v>
      </c>
      <c r="I4144" s="61" t="str">
        <f aca="false">MID(RIGHT(B4144,LEN(B4144)-3),1,FIND("_",RIGHT(B4144,LEN(B4144)-3))-1)</f>
        <v>Skrubtudse</v>
      </c>
      <c r="J4144" s="61" t="str">
        <f aca="false">TRIM(SUBSTITUTE(RIGHT(B4144,FIND(I4144,B4144)+1),"_",""))</f>
        <v>eDNA</v>
      </c>
      <c r="K4144" s="0" t="str">
        <f aca="false">IFERROR(VALUE(SUBSTITUTE(E4144,".",",")),E4144)</f>
        <v>No Ct</v>
      </c>
      <c r="L4144" s="61" t="str">
        <f aca="false">IF(J4144="PosK",SUMIFS(K:K,J:J,"PosK",H:H,H4144),"")</f>
        <v/>
      </c>
      <c r="M4144" s="61" t="str">
        <f aca="false">IF(J4144="PosK",SUMIFS(K:K,J:J,"NegK",H:H,H4144),"")</f>
        <v/>
      </c>
      <c r="N4144" s="61" t="str">
        <f aca="false">IF(J4144="PosK",SUMIFS(K:K,J:J,"eDNA",H:H,H4144),"")</f>
        <v/>
      </c>
      <c r="Q4144" s="62"/>
    </row>
    <row r="4145" customFormat="false" ht="14.25" hidden="false" customHeight="false" outlineLevel="0" collapsed="false">
      <c r="A4145" s="0" t="s">
        <v>816</v>
      </c>
      <c r="B4145" s="52" t="s">
        <v>970</v>
      </c>
      <c r="C4145" s="52" t="s">
        <v>751</v>
      </c>
      <c r="D4145" s="53" t="n">
        <v>0.1</v>
      </c>
      <c r="E4145" s="53" t="s">
        <v>748</v>
      </c>
      <c r="F4145" s="0" t="s">
        <v>1386</v>
      </c>
      <c r="G4145" s="0" t="str">
        <f aca="false">LEFT(B4145,2)</f>
        <v>09</v>
      </c>
      <c r="H4145" s="0" t="str">
        <f aca="false">I4145&amp;"_"&amp;G4145&amp;"_"&amp;F4145</f>
        <v>Skrubtudse_09_20181204_DL2018064_RysensteenGym_koersel1</v>
      </c>
      <c r="I4145" s="61" t="str">
        <f aca="false">MID(RIGHT(B4145,LEN(B4145)-3),1,FIND("_",RIGHT(B4145,LEN(B4145)-3))-1)</f>
        <v>Skrubtudse</v>
      </c>
      <c r="J4145" s="61" t="str">
        <f aca="false">TRIM(SUBSTITUTE(RIGHT(B4145,FIND(I4145,B4145)+1),"_",""))</f>
        <v>eDNA</v>
      </c>
      <c r="K4145" s="0" t="str">
        <f aca="false">IFERROR(VALUE(SUBSTITUTE(E4145,".",",")),E4145)</f>
        <v>No Ct</v>
      </c>
      <c r="L4145" s="61" t="str">
        <f aca="false">IF(J4145="PosK",SUMIFS(K:K,J:J,"PosK",H:H,H4145),"")</f>
        <v/>
      </c>
      <c r="M4145" s="61" t="str">
        <f aca="false">IF(J4145="PosK",SUMIFS(K:K,J:J,"NegK",H:H,H4145),"")</f>
        <v/>
      </c>
      <c r="N4145" s="61" t="str">
        <f aca="false">IF(J4145="PosK",SUMIFS(K:K,J:J,"eDNA",H:H,H4145),"")</f>
        <v/>
      </c>
      <c r="P4145" s="62"/>
      <c r="T4145" s="63"/>
      <c r="W4145" s="64"/>
    </row>
    <row r="4146" customFormat="false" ht="14.25" hidden="false" customHeight="false" outlineLevel="0" collapsed="false">
      <c r="A4146" s="0" t="s">
        <v>818</v>
      </c>
      <c r="B4146" s="52" t="s">
        <v>972</v>
      </c>
      <c r="C4146" s="52" t="s">
        <v>743</v>
      </c>
      <c r="D4146" s="53" t="n">
        <v>0.1</v>
      </c>
      <c r="E4146" s="53" t="s">
        <v>748</v>
      </c>
      <c r="F4146" s="0" t="s">
        <v>1386</v>
      </c>
      <c r="G4146" s="0" t="str">
        <f aca="false">LEFT(B4146,2)</f>
        <v>10</v>
      </c>
      <c r="H4146" s="0" t="str">
        <f aca="false">I4146&amp;"_"&amp;G4146&amp;"_"&amp;F4146</f>
        <v>Skrubtudse_10_20181204_DL2018064_RysensteenGym_koersel1</v>
      </c>
      <c r="I4146" s="61" t="str">
        <f aca="false">MID(RIGHT(B4146,LEN(B4146)-3),1,FIND("_",RIGHT(B4146,LEN(B4146)-3))-1)</f>
        <v>Skrubtudse</v>
      </c>
      <c r="J4146" s="61" t="str">
        <f aca="false">TRIM(SUBSTITUTE(RIGHT(B4146,FIND(I4146,B4146)+1),"_",""))</f>
        <v>PosK</v>
      </c>
      <c r="K4146" s="0" t="str">
        <f aca="false">IFERROR(VALUE(SUBSTITUTE(E4146,".",",")),E4146)</f>
        <v>No Ct</v>
      </c>
      <c r="L4146" s="61" t="n">
        <f aca="false">IF(J4146="PosK",SUMIFS(K:K,J:J,"PosK",H:H,H4146),"")</f>
        <v>0</v>
      </c>
      <c r="M4146" s="61" t="n">
        <f aca="false">IF(J4146="PosK",SUMIFS(K:K,J:J,"NegK",H:H,H4146),"")</f>
        <v>0</v>
      </c>
      <c r="N4146" s="61" t="n">
        <f aca="false">IF(J4146="PosK",SUMIFS(K:K,J:J,"eDNA",H:H,H4146),"")</f>
        <v>0</v>
      </c>
      <c r="P4146" s="62" t="n">
        <f aca="false">IF(K4148="No Ct",0,K4148)</f>
        <v>0</v>
      </c>
      <c r="Q4146" s="62" t="n">
        <f aca="false">IF(K4149="No Ct",0,K4149)</f>
        <v>0</v>
      </c>
      <c r="R4146" s="0" t="str">
        <f aca="false">IF(AND(L4146&gt;0,M4146=0),"Valid","Invalid")</f>
        <v>Invalid</v>
      </c>
      <c r="S4146" s="0" t="str">
        <f aca="false">IF(OR(P4146&gt;1,Q4146&gt;1),"Present","Absent")</f>
        <v>Absent</v>
      </c>
      <c r="T4146" s="63" t="str">
        <f aca="false">IF(OR(AND(P4146&gt;1,P4146&lt;41),AND(Q4146&gt;1,Q4146&lt;41)),"Ct&lt;41","Ct&gt;41")</f>
        <v>Ct&gt;41</v>
      </c>
      <c r="U4146" s="0" t="str">
        <f aca="false">I4146</f>
        <v>Skrubtudse</v>
      </c>
      <c r="V4146" s="0" t="str">
        <f aca="false">MID(F4146,10,9)</f>
        <v>DL2018064</v>
      </c>
      <c r="W4146" s="64" t="str">
        <f aca="false">V4146&amp;"_"&amp;U4146&amp;"_"&amp;R4146&amp;"_"&amp;S4146&amp;"_"&amp;T4146</f>
        <v>DL2018064_Skrubtudse_Invalid_Absent_Ct&gt;41</v>
      </c>
    </row>
    <row r="4147" customFormat="false" ht="14.25" hidden="false" customHeight="false" outlineLevel="0" collapsed="false">
      <c r="A4147" s="0" t="s">
        <v>820</v>
      </c>
      <c r="B4147" s="52" t="s">
        <v>973</v>
      </c>
      <c r="C4147" s="52" t="s">
        <v>747</v>
      </c>
      <c r="D4147" s="53" t="n">
        <v>0.1</v>
      </c>
      <c r="E4147" s="53" t="s">
        <v>748</v>
      </c>
      <c r="F4147" s="0" t="s">
        <v>1386</v>
      </c>
      <c r="G4147" s="0" t="str">
        <f aca="false">LEFT(B4147,2)</f>
        <v>10</v>
      </c>
      <c r="H4147" s="0" t="str">
        <f aca="false">I4147&amp;"_"&amp;G4147&amp;"_"&amp;F4147</f>
        <v>Skrubtudse_10_20181204_DL2018064_RysensteenGym_koersel1</v>
      </c>
      <c r="I4147" s="61" t="str">
        <f aca="false">MID(RIGHT(B4147,LEN(B4147)-3),1,FIND("_",RIGHT(B4147,LEN(B4147)-3))-1)</f>
        <v>Skrubtudse</v>
      </c>
      <c r="J4147" s="61" t="str">
        <f aca="false">TRIM(SUBSTITUTE(RIGHT(B4147,FIND(I4147,B4147)+1),"_",""))</f>
        <v>NegK</v>
      </c>
      <c r="K4147" s="0" t="str">
        <f aca="false">IFERROR(VALUE(SUBSTITUTE(E4147,".",",")),E4147)</f>
        <v>No Ct</v>
      </c>
      <c r="L4147" s="61" t="str">
        <f aca="false">IF(J4147="PosK",SUMIFS(K:K,J:J,"PosK",H:H,H4147),"")</f>
        <v/>
      </c>
      <c r="M4147" s="61" t="str">
        <f aca="false">IF(J4147="PosK",SUMIFS(K:K,J:J,"NegK",H:H,H4147),"")</f>
        <v/>
      </c>
      <c r="N4147" s="61" t="str">
        <f aca="false">IF(J4147="PosK",SUMIFS(K:K,J:J,"eDNA",H:H,H4147),"")</f>
        <v/>
      </c>
    </row>
    <row r="4148" customFormat="false" ht="14.25" hidden="false" customHeight="false" outlineLevel="0" collapsed="false">
      <c r="A4148" s="0" t="s">
        <v>822</v>
      </c>
      <c r="B4148" s="52" t="s">
        <v>974</v>
      </c>
      <c r="C4148" s="52" t="s">
        <v>751</v>
      </c>
      <c r="D4148" s="53" t="n">
        <v>0.1</v>
      </c>
      <c r="E4148" s="53" t="s">
        <v>748</v>
      </c>
      <c r="F4148" s="0" t="s">
        <v>1386</v>
      </c>
      <c r="G4148" s="0" t="str">
        <f aca="false">LEFT(B4148,2)</f>
        <v>10</v>
      </c>
      <c r="H4148" s="0" t="str">
        <f aca="false">I4148&amp;"_"&amp;G4148&amp;"_"&amp;F4148</f>
        <v>Skrubtudse_10_20181204_DL2018064_RysensteenGym_koersel1</v>
      </c>
      <c r="I4148" s="61" t="str">
        <f aca="false">MID(RIGHT(B4148,LEN(B4148)-3),1,FIND("_",RIGHT(B4148,LEN(B4148)-3))-1)</f>
        <v>Skrubtudse</v>
      </c>
      <c r="J4148" s="61" t="str">
        <f aca="false">TRIM(SUBSTITUTE(RIGHT(B4148,FIND(I4148,B4148)+1),"_",""))</f>
        <v>eDNA</v>
      </c>
      <c r="K4148" s="0" t="str">
        <f aca="false">IFERROR(VALUE(SUBSTITUTE(E4148,".",",")),E4148)</f>
        <v>No Ct</v>
      </c>
      <c r="L4148" s="61" t="str">
        <f aca="false">IF(J4148="PosK",SUMIFS(K:K,J:J,"PosK",H:H,H4148),"")</f>
        <v/>
      </c>
      <c r="M4148" s="61" t="str">
        <f aca="false">IF(J4148="PosK",SUMIFS(K:K,J:J,"NegK",H:H,H4148),"")</f>
        <v/>
      </c>
      <c r="N4148" s="61" t="str">
        <f aca="false">IF(J4148="PosK",SUMIFS(K:K,J:J,"eDNA",H:H,H4148),"")</f>
        <v/>
      </c>
      <c r="Q4148" s="62"/>
    </row>
    <row r="4149" customFormat="false" ht="14.25" hidden="false" customHeight="false" outlineLevel="0" collapsed="false">
      <c r="A4149" s="0" t="s">
        <v>824</v>
      </c>
      <c r="B4149" s="52" t="s">
        <v>974</v>
      </c>
      <c r="C4149" s="52" t="s">
        <v>751</v>
      </c>
      <c r="D4149" s="53" t="n">
        <v>0.1</v>
      </c>
      <c r="E4149" s="53" t="s">
        <v>748</v>
      </c>
      <c r="F4149" s="0" t="s">
        <v>1386</v>
      </c>
      <c r="G4149" s="0" t="str">
        <f aca="false">LEFT(B4149,2)</f>
        <v>10</v>
      </c>
      <c r="H4149" s="0" t="str">
        <f aca="false">I4149&amp;"_"&amp;G4149&amp;"_"&amp;F4149</f>
        <v>Skrubtudse_10_20181204_DL2018064_RysensteenGym_koersel1</v>
      </c>
      <c r="I4149" s="61" t="str">
        <f aca="false">MID(RIGHT(B4149,LEN(B4149)-3),1,FIND("_",RIGHT(B4149,LEN(B4149)-3))-1)</f>
        <v>Skrubtudse</v>
      </c>
      <c r="J4149" s="61" t="str">
        <f aca="false">TRIM(SUBSTITUTE(RIGHT(B4149,FIND(I4149,B4149)+1),"_",""))</f>
        <v>eDNA</v>
      </c>
      <c r="K4149" s="0" t="str">
        <f aca="false">IFERROR(VALUE(SUBSTITUTE(E4149,".",",")),E4149)</f>
        <v>No Ct</v>
      </c>
      <c r="L4149" s="61" t="str">
        <f aca="false">IF(J4149="PosK",SUMIFS(K:K,J:J,"PosK",H:H,H4149),"")</f>
        <v/>
      </c>
      <c r="M4149" s="61" t="str">
        <f aca="false">IF(J4149="PosK",SUMIFS(K:K,J:J,"NegK",H:H,H4149),"")</f>
        <v/>
      </c>
      <c r="N4149" s="61" t="str">
        <f aca="false">IF(J4149="PosK",SUMIFS(K:K,J:J,"eDNA",H:H,H4149),"")</f>
        <v/>
      </c>
      <c r="P4149" s="62"/>
      <c r="T4149" s="63"/>
      <c r="W4149" s="64"/>
    </row>
    <row r="4150" customFormat="false" ht="14.25" hidden="false" customHeight="false" outlineLevel="0" collapsed="false">
      <c r="A4150" s="0" t="s">
        <v>826</v>
      </c>
      <c r="B4150" s="52" t="s">
        <v>976</v>
      </c>
      <c r="C4150" s="52" t="s">
        <v>743</v>
      </c>
      <c r="D4150" s="53" t="n">
        <v>0.1</v>
      </c>
      <c r="E4150" s="53" t="s">
        <v>748</v>
      </c>
      <c r="F4150" s="0" t="s">
        <v>1386</v>
      </c>
      <c r="G4150" s="0" t="str">
        <f aca="false">LEFT(B4150,2)</f>
        <v>11</v>
      </c>
      <c r="H4150" s="0" t="str">
        <f aca="false">I4150&amp;"_"&amp;G4150&amp;"_"&amp;F4150</f>
        <v>Bjergsalamander_11_20181204_DL2018064_RysensteenGym_koersel1</v>
      </c>
      <c r="I4150" s="61" t="str">
        <f aca="false">MID(RIGHT(B4150,LEN(B4150)-3),1,FIND("_",RIGHT(B4150,LEN(B4150)-3))-1)</f>
        <v>Bjergsalamander</v>
      </c>
      <c r="J4150" s="61" t="str">
        <f aca="false">TRIM(SUBSTITUTE(RIGHT(B4150,FIND(I4150,B4150)+1),"_",""))</f>
        <v>PosK</v>
      </c>
      <c r="K4150" s="0" t="str">
        <f aca="false">IFERROR(VALUE(SUBSTITUTE(E4150,".",",")),E4150)</f>
        <v>No Ct</v>
      </c>
      <c r="L4150" s="61" t="n">
        <f aca="false">IF(J4150="PosK",SUMIFS(K:K,J:J,"PosK",H:H,H4150),"")</f>
        <v>0</v>
      </c>
      <c r="M4150" s="61" t="n">
        <f aca="false">IF(J4150="PosK",SUMIFS(K:K,J:J,"NegK",H:H,H4150),"")</f>
        <v>0</v>
      </c>
      <c r="N4150" s="61" t="n">
        <f aca="false">IF(J4150="PosK",SUMIFS(K:K,J:J,"eDNA",H:H,H4150),"")</f>
        <v>0</v>
      </c>
      <c r="P4150" s="62" t="n">
        <f aca="false">IF(K4152="No Ct",0,K4152)</f>
        <v>0</v>
      </c>
      <c r="Q4150" s="62" t="n">
        <f aca="false">IF(K4153="No Ct",0,K4153)</f>
        <v>0</v>
      </c>
      <c r="R4150" s="0" t="str">
        <f aca="false">IF(AND(L4150&gt;0,M4150=0),"Valid","Invalid")</f>
        <v>Invalid</v>
      </c>
      <c r="S4150" s="0" t="str">
        <f aca="false">IF(OR(P4150&gt;1,Q4150&gt;1),"Present","Absent")</f>
        <v>Absent</v>
      </c>
      <c r="T4150" s="63" t="str">
        <f aca="false">IF(OR(AND(P4150&gt;1,P4150&lt;41),AND(Q4150&gt;1,Q4150&lt;41)),"Ct&lt;41","Ct&gt;41")</f>
        <v>Ct&gt;41</v>
      </c>
      <c r="U4150" s="0" t="str">
        <f aca="false">I4150</f>
        <v>Bjergsalamander</v>
      </c>
      <c r="V4150" s="0" t="str">
        <f aca="false">MID(F4150,10,9)</f>
        <v>DL2018064</v>
      </c>
      <c r="W4150" s="64" t="str">
        <f aca="false">V4150&amp;"_"&amp;U4150&amp;"_"&amp;R4150&amp;"_"&amp;S4150&amp;"_"&amp;T4150</f>
        <v>DL2018064_Bjergsalamander_Invalid_Absent_Ct&gt;41</v>
      </c>
    </row>
    <row r="4151" customFormat="false" ht="14.25" hidden="false" customHeight="false" outlineLevel="0" collapsed="false">
      <c r="A4151" s="0" t="s">
        <v>828</v>
      </c>
      <c r="B4151" s="52" t="s">
        <v>977</v>
      </c>
      <c r="C4151" s="52" t="s">
        <v>747</v>
      </c>
      <c r="D4151" s="53" t="n">
        <v>0.1</v>
      </c>
      <c r="E4151" s="53" t="s">
        <v>748</v>
      </c>
      <c r="F4151" s="0" t="s">
        <v>1386</v>
      </c>
      <c r="G4151" s="0" t="str">
        <f aca="false">LEFT(B4151,2)</f>
        <v>11</v>
      </c>
      <c r="H4151" s="0" t="str">
        <f aca="false">I4151&amp;"_"&amp;G4151&amp;"_"&amp;F4151</f>
        <v>Bjergsalamander_11_20181204_DL2018064_RysensteenGym_koersel1</v>
      </c>
      <c r="I4151" s="61" t="str">
        <f aca="false">MID(RIGHT(B4151,LEN(B4151)-3),1,FIND("_",RIGHT(B4151,LEN(B4151)-3))-1)</f>
        <v>Bjergsalamander</v>
      </c>
      <c r="J4151" s="61" t="str">
        <f aca="false">TRIM(SUBSTITUTE(RIGHT(B4151,FIND(I4151,B4151)+1),"_",""))</f>
        <v>NegK</v>
      </c>
      <c r="K4151" s="0" t="str">
        <f aca="false">IFERROR(VALUE(SUBSTITUTE(E4151,".",",")),E4151)</f>
        <v>No Ct</v>
      </c>
      <c r="L4151" s="61" t="str">
        <f aca="false">IF(J4151="PosK",SUMIFS(K:K,J:J,"PosK",H:H,H4151),"")</f>
        <v/>
      </c>
      <c r="M4151" s="61" t="str">
        <f aca="false">IF(J4151="PosK",SUMIFS(K:K,J:J,"NegK",H:H,H4151),"")</f>
        <v/>
      </c>
      <c r="N4151" s="61" t="str">
        <f aca="false">IF(J4151="PosK",SUMIFS(K:K,J:J,"eDNA",H:H,H4151),"")</f>
        <v/>
      </c>
    </row>
    <row r="4152" customFormat="false" ht="14.25" hidden="false" customHeight="false" outlineLevel="0" collapsed="false">
      <c r="A4152" s="0" t="s">
        <v>830</v>
      </c>
      <c r="B4152" s="52" t="s">
        <v>978</v>
      </c>
      <c r="C4152" s="52" t="s">
        <v>751</v>
      </c>
      <c r="D4152" s="53" t="n">
        <v>0.1</v>
      </c>
      <c r="E4152" s="53" t="s">
        <v>748</v>
      </c>
      <c r="F4152" s="0" t="s">
        <v>1386</v>
      </c>
      <c r="G4152" s="0" t="str">
        <f aca="false">LEFT(B4152,2)</f>
        <v>11</v>
      </c>
      <c r="H4152" s="0" t="str">
        <f aca="false">I4152&amp;"_"&amp;G4152&amp;"_"&amp;F4152</f>
        <v>Bjergsalamander_11_20181204_DL2018064_RysensteenGym_koersel1</v>
      </c>
      <c r="I4152" s="61" t="str">
        <f aca="false">MID(RIGHT(B4152,LEN(B4152)-3),1,FIND("_",RIGHT(B4152,LEN(B4152)-3))-1)</f>
        <v>Bjergsalamander</v>
      </c>
      <c r="J4152" s="61" t="str">
        <f aca="false">TRIM(SUBSTITUTE(RIGHT(B4152,FIND(I4152,B4152)+1),"_",""))</f>
        <v>eDNA</v>
      </c>
      <c r="K4152" s="0" t="str">
        <f aca="false">IFERROR(VALUE(SUBSTITUTE(E4152,".",",")),E4152)</f>
        <v>No Ct</v>
      </c>
      <c r="L4152" s="61" t="str">
        <f aca="false">IF(J4152="PosK",SUMIFS(K:K,J:J,"PosK",H:H,H4152),"")</f>
        <v/>
      </c>
      <c r="M4152" s="61" t="str">
        <f aca="false">IF(J4152="PosK",SUMIFS(K:K,J:J,"NegK",H:H,H4152),"")</f>
        <v/>
      </c>
      <c r="N4152" s="61" t="str">
        <f aca="false">IF(J4152="PosK",SUMIFS(K:K,J:J,"eDNA",H:H,H4152),"")</f>
        <v/>
      </c>
      <c r="Q4152" s="62"/>
    </row>
    <row r="4153" customFormat="false" ht="14.25" hidden="false" customHeight="false" outlineLevel="0" collapsed="false">
      <c r="A4153" s="0" t="s">
        <v>832</v>
      </c>
      <c r="B4153" s="52" t="s">
        <v>978</v>
      </c>
      <c r="C4153" s="52" t="s">
        <v>751</v>
      </c>
      <c r="D4153" s="53" t="n">
        <v>0.1</v>
      </c>
      <c r="E4153" s="53" t="s">
        <v>748</v>
      </c>
      <c r="F4153" s="0" t="s">
        <v>1386</v>
      </c>
      <c r="G4153" s="0" t="str">
        <f aca="false">LEFT(B4153,2)</f>
        <v>11</v>
      </c>
      <c r="H4153" s="0" t="str">
        <f aca="false">I4153&amp;"_"&amp;G4153&amp;"_"&amp;F4153</f>
        <v>Bjergsalamander_11_20181204_DL2018064_RysensteenGym_koersel1</v>
      </c>
      <c r="I4153" s="61" t="str">
        <f aca="false">MID(RIGHT(B4153,LEN(B4153)-3),1,FIND("_",RIGHT(B4153,LEN(B4153)-3))-1)</f>
        <v>Bjergsalamander</v>
      </c>
      <c r="J4153" s="61" t="str">
        <f aca="false">TRIM(SUBSTITUTE(RIGHT(B4153,FIND(I4153,B4153)+1),"_",""))</f>
        <v>eDNA</v>
      </c>
      <c r="K4153" s="0" t="str">
        <f aca="false">IFERROR(VALUE(SUBSTITUTE(E4153,".",",")),E4153)</f>
        <v>No Ct</v>
      </c>
      <c r="L4153" s="61" t="str">
        <f aca="false">IF(J4153="PosK",SUMIFS(K:K,J:J,"PosK",H:H,H4153),"")</f>
        <v/>
      </c>
      <c r="M4153" s="61" t="str">
        <f aca="false">IF(J4153="PosK",SUMIFS(K:K,J:J,"NegK",H:H,H4153),"")</f>
        <v/>
      </c>
      <c r="N4153" s="61" t="str">
        <f aca="false">IF(J4153="PosK",SUMIFS(K:K,J:J,"eDNA",H:H,H4153),"")</f>
        <v/>
      </c>
      <c r="P4153" s="62"/>
      <c r="T4153" s="63"/>
      <c r="W4153" s="64"/>
    </row>
    <row r="4154" customFormat="false" ht="14.25" hidden="false" customHeight="false" outlineLevel="0" collapsed="false">
      <c r="A4154" s="0" t="s">
        <v>834</v>
      </c>
      <c r="B4154" s="52" t="s">
        <v>980</v>
      </c>
      <c r="C4154" s="52" t="s">
        <v>743</v>
      </c>
      <c r="D4154" s="53" t="n">
        <v>0.1</v>
      </c>
      <c r="E4154" s="53" t="n">
        <v>32.59</v>
      </c>
      <c r="F4154" s="0" t="s">
        <v>1386</v>
      </c>
      <c r="G4154" s="0" t="str">
        <f aca="false">LEFT(B4154,2)</f>
        <v>12</v>
      </c>
      <c r="H4154" s="0" t="str">
        <f aca="false">I4154&amp;"_"&amp;G4154&amp;"_"&amp;F4154</f>
        <v>Latterfroe_12_20181204_DL2018064_RysensteenGym_koersel1</v>
      </c>
      <c r="I4154" s="61" t="str">
        <f aca="false">MID(RIGHT(B4154,LEN(B4154)-3),1,FIND("_",RIGHT(B4154,LEN(B4154)-3))-1)</f>
        <v>Latterfroe</v>
      </c>
      <c r="J4154" s="61" t="str">
        <f aca="false">TRIM(SUBSTITUTE(RIGHT(B4154,FIND(I4154,B4154)+1),"_",""))</f>
        <v>PosK</v>
      </c>
      <c r="K4154" s="0" t="n">
        <f aca="false">IFERROR(VALUE(SUBSTITUTE(E4154,".",",")),E4154)</f>
        <v>32.59</v>
      </c>
      <c r="L4154" s="61" t="n">
        <f aca="false">IF(J4154="PosK",SUMIFS(K:K,J:J,"PosK",H:H,H4154),"")</f>
        <v>32.59</v>
      </c>
      <c r="M4154" s="61" t="n">
        <f aca="false">IF(J4154="PosK",SUMIFS(K:K,J:J,"NegK",H:H,H4154),"")</f>
        <v>0</v>
      </c>
      <c r="N4154" s="61" t="n">
        <f aca="false">IF(J4154="PosK",SUMIFS(K:K,J:J,"eDNA",H:H,H4154),"")</f>
        <v>0</v>
      </c>
      <c r="P4154" s="62" t="n">
        <f aca="false">IF(K4156="No Ct",0,K4156)</f>
        <v>0</v>
      </c>
      <c r="Q4154" s="62" t="n">
        <f aca="false">IF(K4157="No Ct",0,K4157)</f>
        <v>0</v>
      </c>
      <c r="R4154" s="0" t="str">
        <f aca="false">IF(AND(L4154&gt;0,M4154=0),"Valid","Invalid")</f>
        <v>Valid</v>
      </c>
      <c r="S4154" s="0" t="str">
        <f aca="false">IF(OR(P4154&gt;1,Q4154&gt;1),"Present","Absent")</f>
        <v>Absent</v>
      </c>
      <c r="T4154" s="63" t="str">
        <f aca="false">IF(OR(AND(P4154&gt;1,P4154&lt;41),AND(Q4154&gt;1,Q4154&lt;41)),"Ct&lt;41","Ct&gt;41")</f>
        <v>Ct&gt;41</v>
      </c>
      <c r="U4154" s="0" t="str">
        <f aca="false">I4154</f>
        <v>Latterfroe</v>
      </c>
      <c r="V4154" s="0" t="str">
        <f aca="false">MID(F4154,10,9)</f>
        <v>DL2018064</v>
      </c>
      <c r="W4154" s="64" t="str">
        <f aca="false">V4154&amp;"_"&amp;U4154&amp;"_"&amp;R4154&amp;"_"&amp;S4154&amp;"_"&amp;T4154</f>
        <v>DL2018064_Latterfroe_Valid_Absent_Ct&gt;41</v>
      </c>
    </row>
    <row r="4155" customFormat="false" ht="14.25" hidden="false" customHeight="false" outlineLevel="0" collapsed="false">
      <c r="A4155" s="0" t="s">
        <v>836</v>
      </c>
      <c r="B4155" s="52" t="s">
        <v>981</v>
      </c>
      <c r="C4155" s="52" t="s">
        <v>747</v>
      </c>
      <c r="D4155" s="53" t="n">
        <v>0.1</v>
      </c>
      <c r="E4155" s="53" t="s">
        <v>748</v>
      </c>
      <c r="F4155" s="0" t="s">
        <v>1386</v>
      </c>
      <c r="G4155" s="0" t="str">
        <f aca="false">LEFT(B4155,2)</f>
        <v>12</v>
      </c>
      <c r="H4155" s="0" t="str">
        <f aca="false">I4155&amp;"_"&amp;G4155&amp;"_"&amp;F4155</f>
        <v>Latterfroe_12_20181204_DL2018064_RysensteenGym_koersel1</v>
      </c>
      <c r="I4155" s="61" t="str">
        <f aca="false">MID(RIGHT(B4155,LEN(B4155)-3),1,FIND("_",RIGHT(B4155,LEN(B4155)-3))-1)</f>
        <v>Latterfroe</v>
      </c>
      <c r="J4155" s="61" t="str">
        <f aca="false">TRIM(SUBSTITUTE(RIGHT(B4155,FIND(I4155,B4155)+1),"_",""))</f>
        <v>NegK</v>
      </c>
      <c r="K4155" s="0" t="str">
        <f aca="false">IFERROR(VALUE(SUBSTITUTE(E4155,".",",")),E4155)</f>
        <v>No Ct</v>
      </c>
      <c r="L4155" s="61" t="str">
        <f aca="false">IF(J4155="PosK",SUMIFS(K:K,J:J,"PosK",H:H,H4155),"")</f>
        <v/>
      </c>
      <c r="M4155" s="61" t="str">
        <f aca="false">IF(J4155="PosK",SUMIFS(K:K,J:J,"NegK",H:H,H4155),"")</f>
        <v/>
      </c>
      <c r="N4155" s="61" t="str">
        <f aca="false">IF(J4155="PosK",SUMIFS(K:K,J:J,"eDNA",H:H,H4155),"")</f>
        <v/>
      </c>
    </row>
    <row r="4156" customFormat="false" ht="14.25" hidden="false" customHeight="false" outlineLevel="0" collapsed="false">
      <c r="A4156" s="0" t="s">
        <v>838</v>
      </c>
      <c r="B4156" s="52" t="s">
        <v>982</v>
      </c>
      <c r="C4156" s="52" t="s">
        <v>751</v>
      </c>
      <c r="D4156" s="53" t="n">
        <v>0.1</v>
      </c>
      <c r="E4156" s="53" t="s">
        <v>748</v>
      </c>
      <c r="F4156" s="0" t="s">
        <v>1386</v>
      </c>
      <c r="G4156" s="0" t="str">
        <f aca="false">LEFT(B4156,2)</f>
        <v>12</v>
      </c>
      <c r="H4156" s="0" t="str">
        <f aca="false">I4156&amp;"_"&amp;G4156&amp;"_"&amp;F4156</f>
        <v>Latterfroe_12_20181204_DL2018064_RysensteenGym_koersel1</v>
      </c>
      <c r="I4156" s="61" t="str">
        <f aca="false">MID(RIGHT(B4156,LEN(B4156)-3),1,FIND("_",RIGHT(B4156,LEN(B4156)-3))-1)</f>
        <v>Latterfroe</v>
      </c>
      <c r="J4156" s="61" t="str">
        <f aca="false">TRIM(SUBSTITUTE(RIGHT(B4156,FIND(I4156,B4156)+1),"_",""))</f>
        <v>eDNA</v>
      </c>
      <c r="K4156" s="0" t="str">
        <f aca="false">IFERROR(VALUE(SUBSTITUTE(E4156,".",",")),E4156)</f>
        <v>No Ct</v>
      </c>
      <c r="L4156" s="61" t="str">
        <f aca="false">IF(J4156="PosK",SUMIFS(K:K,J:J,"PosK",H:H,H4156),"")</f>
        <v/>
      </c>
      <c r="M4156" s="61" t="str">
        <f aca="false">IF(J4156="PosK",SUMIFS(K:K,J:J,"NegK",H:H,H4156),"")</f>
        <v/>
      </c>
      <c r="N4156" s="61" t="str">
        <f aca="false">IF(J4156="PosK",SUMIFS(K:K,J:J,"eDNA",H:H,H4156),"")</f>
        <v/>
      </c>
      <c r="Q4156" s="62"/>
    </row>
    <row r="4157" customFormat="false" ht="14.25" hidden="false" customHeight="false" outlineLevel="0" collapsed="false">
      <c r="A4157" s="0" t="s">
        <v>840</v>
      </c>
      <c r="B4157" s="52" t="s">
        <v>982</v>
      </c>
      <c r="C4157" s="52" t="s">
        <v>751</v>
      </c>
      <c r="D4157" s="53" t="n">
        <v>0.1</v>
      </c>
      <c r="E4157" s="53" t="s">
        <v>748</v>
      </c>
      <c r="F4157" s="0" t="s">
        <v>1386</v>
      </c>
      <c r="G4157" s="0" t="str">
        <f aca="false">LEFT(B4157,2)</f>
        <v>12</v>
      </c>
      <c r="H4157" s="0" t="str">
        <f aca="false">I4157&amp;"_"&amp;G4157&amp;"_"&amp;F4157</f>
        <v>Latterfroe_12_20181204_DL2018064_RysensteenGym_koersel1</v>
      </c>
      <c r="I4157" s="61" t="str">
        <f aca="false">MID(RIGHT(B4157,LEN(B4157)-3),1,FIND("_",RIGHT(B4157,LEN(B4157)-3))-1)</f>
        <v>Latterfroe</v>
      </c>
      <c r="J4157" s="61" t="str">
        <f aca="false">TRIM(SUBSTITUTE(RIGHT(B4157,FIND(I4157,B4157)+1),"_",""))</f>
        <v>eDNA</v>
      </c>
      <c r="K4157" s="0" t="str">
        <f aca="false">IFERROR(VALUE(SUBSTITUTE(E4157,".",",")),E4157)</f>
        <v>No Ct</v>
      </c>
      <c r="L4157" s="61" t="str">
        <f aca="false">IF(J4157="PosK",SUMIFS(K:K,J:J,"PosK",H:H,H4157),"")</f>
        <v/>
      </c>
      <c r="M4157" s="61" t="str">
        <f aca="false">IF(J4157="PosK",SUMIFS(K:K,J:J,"NegK",H:H,H4157),"")</f>
        <v/>
      </c>
      <c r="N4157" s="61" t="str">
        <f aca="false">IF(J4157="PosK",SUMIFS(K:K,J:J,"eDNA",H:H,H4157),"")</f>
        <v/>
      </c>
      <c r="P4157" s="62"/>
      <c r="T4157" s="63"/>
      <c r="W4157" s="64"/>
    </row>
    <row r="4158" customFormat="false" ht="14.25" hidden="false" customHeight="false" outlineLevel="0" collapsed="false">
      <c r="A4158" s="0" t="s">
        <v>842</v>
      </c>
      <c r="B4158" s="52" t="s">
        <v>984</v>
      </c>
      <c r="C4158" s="52" t="s">
        <v>743</v>
      </c>
      <c r="D4158" s="53" t="n">
        <v>0.1</v>
      </c>
      <c r="E4158" s="53" t="n">
        <v>32.69</v>
      </c>
      <c r="F4158" s="0" t="s">
        <v>1386</v>
      </c>
      <c r="G4158" s="0" t="str">
        <f aca="false">LEFT(B4158,2)</f>
        <v>13</v>
      </c>
      <c r="H4158" s="0" t="str">
        <f aca="false">I4158&amp;"_"&amp;G4158&amp;"_"&amp;F4158</f>
        <v>Spidssnudetfroe_13_20181204_DL2018064_RysensteenGym_koersel1</v>
      </c>
      <c r="I4158" s="61" t="str">
        <f aca="false">MID(RIGHT(B4158,LEN(B4158)-3),1,FIND("_",RIGHT(B4158,LEN(B4158)-3))-1)</f>
        <v>Spidssnudetfroe</v>
      </c>
      <c r="J4158" s="61" t="str">
        <f aca="false">TRIM(SUBSTITUTE(RIGHT(B4158,FIND(I4158,B4158)+1),"_",""))</f>
        <v>PosK</v>
      </c>
      <c r="K4158" s="0" t="n">
        <f aca="false">IFERROR(VALUE(SUBSTITUTE(E4158,".",",")),E4158)</f>
        <v>32.69</v>
      </c>
      <c r="L4158" s="61" t="n">
        <f aca="false">IF(J4158="PosK",SUMIFS(K:K,J:J,"PosK",H:H,H4158),"")</f>
        <v>32.69</v>
      </c>
      <c r="M4158" s="61" t="n">
        <f aca="false">IF(J4158="PosK",SUMIFS(K:K,J:J,"NegK",H:H,H4158),"")</f>
        <v>0</v>
      </c>
      <c r="N4158" s="61" t="n">
        <f aca="false">IF(J4158="PosK",SUMIFS(K:K,J:J,"eDNA",H:H,H4158),"")</f>
        <v>0</v>
      </c>
      <c r="P4158" s="62" t="n">
        <f aca="false">IF(K4160="No Ct",0,K4160)</f>
        <v>0</v>
      </c>
      <c r="Q4158" s="62" t="n">
        <f aca="false">IF(K4161="No Ct",0,K4161)</f>
        <v>0</v>
      </c>
      <c r="R4158" s="0" t="str">
        <f aca="false">IF(AND(L4158&gt;0,M4158=0),"Valid","Invalid")</f>
        <v>Valid</v>
      </c>
      <c r="S4158" s="0" t="str">
        <f aca="false">IF(OR(P4158&gt;1,Q4158&gt;1),"Present","Absent")</f>
        <v>Absent</v>
      </c>
      <c r="T4158" s="63" t="str">
        <f aca="false">IF(OR(AND(P4158&gt;1,P4158&lt;41),AND(Q4158&gt;1,Q4158&lt;41)),"Ct&lt;41","Ct&gt;41")</f>
        <v>Ct&gt;41</v>
      </c>
      <c r="U4158" s="0" t="str">
        <f aca="false">I4158</f>
        <v>Spidssnudetfroe</v>
      </c>
      <c r="V4158" s="0" t="str">
        <f aca="false">MID(F4158,10,9)</f>
        <v>DL2018064</v>
      </c>
      <c r="W4158" s="64" t="str">
        <f aca="false">V4158&amp;"_"&amp;U4158&amp;"_"&amp;R4158&amp;"_"&amp;S4158&amp;"_"&amp;T4158</f>
        <v>DL2018064_Spidssnudetfroe_Valid_Absent_Ct&gt;41</v>
      </c>
    </row>
    <row r="4159" customFormat="false" ht="14.25" hidden="false" customHeight="false" outlineLevel="0" collapsed="false">
      <c r="A4159" s="0" t="s">
        <v>844</v>
      </c>
      <c r="B4159" s="52" t="s">
        <v>985</v>
      </c>
      <c r="C4159" s="52" t="s">
        <v>747</v>
      </c>
      <c r="D4159" s="53" t="n">
        <v>0.1</v>
      </c>
      <c r="E4159" s="53" t="s">
        <v>748</v>
      </c>
      <c r="F4159" s="0" t="s">
        <v>1386</v>
      </c>
      <c r="G4159" s="0" t="str">
        <f aca="false">LEFT(B4159,2)</f>
        <v>13</v>
      </c>
      <c r="H4159" s="0" t="str">
        <f aca="false">I4159&amp;"_"&amp;G4159&amp;"_"&amp;F4159</f>
        <v>Spidssnudetfroe_13_20181204_DL2018064_RysensteenGym_koersel1</v>
      </c>
      <c r="I4159" s="61" t="str">
        <f aca="false">MID(RIGHT(B4159,LEN(B4159)-3),1,FIND("_",RIGHT(B4159,LEN(B4159)-3))-1)</f>
        <v>Spidssnudetfroe</v>
      </c>
      <c r="J4159" s="61" t="str">
        <f aca="false">TRIM(SUBSTITUTE(RIGHT(B4159,FIND(I4159,B4159)+1),"_",""))</f>
        <v>NegK</v>
      </c>
      <c r="K4159" s="0" t="str">
        <f aca="false">IFERROR(VALUE(SUBSTITUTE(E4159,".",",")),E4159)</f>
        <v>No Ct</v>
      </c>
      <c r="L4159" s="61" t="str">
        <f aca="false">IF(J4159="PosK",SUMIFS(K:K,J:J,"PosK",H:H,H4159),"")</f>
        <v/>
      </c>
      <c r="M4159" s="61" t="str">
        <f aca="false">IF(J4159="PosK",SUMIFS(K:K,J:J,"NegK",H:H,H4159),"")</f>
        <v/>
      </c>
      <c r="N4159" s="61" t="str">
        <f aca="false">IF(J4159="PosK",SUMIFS(K:K,J:J,"eDNA",H:H,H4159),"")</f>
        <v/>
      </c>
    </row>
    <row r="4160" customFormat="false" ht="14.25" hidden="false" customHeight="false" outlineLevel="0" collapsed="false">
      <c r="A4160" s="0" t="s">
        <v>846</v>
      </c>
      <c r="B4160" s="52" t="s">
        <v>986</v>
      </c>
      <c r="C4160" s="52" t="s">
        <v>751</v>
      </c>
      <c r="D4160" s="53" t="n">
        <v>0.1</v>
      </c>
      <c r="E4160" s="53" t="s">
        <v>748</v>
      </c>
      <c r="F4160" s="0" t="s">
        <v>1386</v>
      </c>
      <c r="G4160" s="0" t="str">
        <f aca="false">LEFT(B4160,2)</f>
        <v>13</v>
      </c>
      <c r="H4160" s="0" t="str">
        <f aca="false">I4160&amp;"_"&amp;G4160&amp;"_"&amp;F4160</f>
        <v>Spidssnudetfroe_13_20181204_DL2018064_RysensteenGym_koersel1</v>
      </c>
      <c r="I4160" s="61" t="str">
        <f aca="false">MID(RIGHT(B4160,LEN(B4160)-3),1,FIND("_",RIGHT(B4160,LEN(B4160)-3))-1)</f>
        <v>Spidssnudetfroe</v>
      </c>
      <c r="J4160" s="61" t="str">
        <f aca="false">TRIM(SUBSTITUTE(RIGHT(B4160,FIND(I4160,B4160)+1),"_",""))</f>
        <v>eDNA</v>
      </c>
      <c r="K4160" s="0" t="str">
        <f aca="false">IFERROR(VALUE(SUBSTITUTE(E4160,".",",")),E4160)</f>
        <v>No Ct</v>
      </c>
      <c r="L4160" s="61" t="str">
        <f aca="false">IF(J4160="PosK",SUMIFS(K:K,J:J,"PosK",H:H,H4160),"")</f>
        <v/>
      </c>
      <c r="M4160" s="61" t="str">
        <f aca="false">IF(J4160="PosK",SUMIFS(K:K,J:J,"NegK",H:H,H4160),"")</f>
        <v/>
      </c>
      <c r="N4160" s="61" t="str">
        <f aca="false">IF(J4160="PosK",SUMIFS(K:K,J:J,"eDNA",H:H,H4160),"")</f>
        <v/>
      </c>
      <c r="Q4160" s="62"/>
    </row>
    <row r="4161" customFormat="false" ht="14.25" hidden="false" customHeight="false" outlineLevel="0" collapsed="false">
      <c r="A4161" s="0" t="s">
        <v>848</v>
      </c>
      <c r="B4161" s="52" t="s">
        <v>986</v>
      </c>
      <c r="C4161" s="52" t="s">
        <v>751</v>
      </c>
      <c r="D4161" s="53" t="n">
        <v>0.1</v>
      </c>
      <c r="E4161" s="53" t="s">
        <v>748</v>
      </c>
      <c r="F4161" s="0" t="s">
        <v>1386</v>
      </c>
      <c r="G4161" s="0" t="str">
        <f aca="false">LEFT(B4161,2)</f>
        <v>13</v>
      </c>
      <c r="H4161" s="0" t="str">
        <f aca="false">I4161&amp;"_"&amp;G4161&amp;"_"&amp;F4161</f>
        <v>Spidssnudetfroe_13_20181204_DL2018064_RysensteenGym_koersel1</v>
      </c>
      <c r="I4161" s="61" t="str">
        <f aca="false">MID(RIGHT(B4161,LEN(B4161)-3),1,FIND("_",RIGHT(B4161,LEN(B4161)-3))-1)</f>
        <v>Spidssnudetfroe</v>
      </c>
      <c r="J4161" s="61" t="str">
        <f aca="false">TRIM(SUBSTITUTE(RIGHT(B4161,FIND(I4161,B4161)+1),"_",""))</f>
        <v>eDNA</v>
      </c>
      <c r="K4161" s="0" t="str">
        <f aca="false">IFERROR(VALUE(SUBSTITUTE(E4161,".",",")),E4161)</f>
        <v>No Ct</v>
      </c>
      <c r="L4161" s="61" t="str">
        <f aca="false">IF(J4161="PosK",SUMIFS(K:K,J:J,"PosK",H:H,H4161),"")</f>
        <v/>
      </c>
      <c r="M4161" s="61" t="str">
        <f aca="false">IF(J4161="PosK",SUMIFS(K:K,J:J,"NegK",H:H,H4161),"")</f>
        <v/>
      </c>
      <c r="N4161" s="61" t="str">
        <f aca="false">IF(J4161="PosK",SUMIFS(K:K,J:J,"eDNA",H:H,H4161),"")</f>
        <v/>
      </c>
      <c r="P4161" s="62"/>
      <c r="T4161" s="63"/>
      <c r="W4161" s="64"/>
    </row>
    <row r="4162" customFormat="false" ht="14.25" hidden="false" customHeight="false" outlineLevel="0" collapsed="false">
      <c r="A4162" s="0" t="s">
        <v>849</v>
      </c>
      <c r="B4162" s="52" t="s">
        <v>987</v>
      </c>
      <c r="C4162" s="52" t="s">
        <v>743</v>
      </c>
      <c r="D4162" s="53" t="n">
        <v>0.1</v>
      </c>
      <c r="E4162" s="53" t="n">
        <v>31.78</v>
      </c>
      <c r="F4162" s="0" t="s">
        <v>1386</v>
      </c>
      <c r="G4162" s="0" t="str">
        <f aca="false">LEFT(B4162,2)</f>
        <v>14</v>
      </c>
      <c r="H4162" s="0" t="str">
        <f aca="false">I4162&amp;"_"&amp;G4162&amp;"_"&amp;F4162</f>
        <v>Spidssnudetfroe_14_20181204_DL2018064_RysensteenGym_koersel1</v>
      </c>
      <c r="I4162" s="61" t="str">
        <f aca="false">MID(RIGHT(B4162,LEN(B4162)-3),1,FIND("_",RIGHT(B4162,LEN(B4162)-3))-1)</f>
        <v>Spidssnudetfroe</v>
      </c>
      <c r="J4162" s="61" t="str">
        <f aca="false">TRIM(SUBSTITUTE(RIGHT(B4162,FIND(I4162,B4162)+1),"_",""))</f>
        <v>PosK</v>
      </c>
      <c r="K4162" s="0" t="n">
        <f aca="false">IFERROR(VALUE(SUBSTITUTE(E4162,".",",")),E4162)</f>
        <v>31.78</v>
      </c>
      <c r="L4162" s="61" t="n">
        <f aca="false">IF(J4162="PosK",SUMIFS(K:K,J:J,"PosK",H:H,H4162),"")</f>
        <v>31.78</v>
      </c>
      <c r="M4162" s="61" t="n">
        <f aca="false">IF(J4162="PosK",SUMIFS(K:K,J:J,"NegK",H:H,H4162),"")</f>
        <v>0</v>
      </c>
      <c r="N4162" s="61" t="n">
        <f aca="false">IF(J4162="PosK",SUMIFS(K:K,J:J,"eDNA",H:H,H4162),"")</f>
        <v>0</v>
      </c>
      <c r="P4162" s="62" t="n">
        <f aca="false">IF(K4164="No Ct",0,K4164)</f>
        <v>0</v>
      </c>
      <c r="Q4162" s="62" t="n">
        <f aca="false">IF(K4165="No Ct",0,K4165)</f>
        <v>0</v>
      </c>
      <c r="R4162" s="0" t="str">
        <f aca="false">IF(AND(L4162&gt;0,M4162=0),"Valid","Invalid")</f>
        <v>Valid</v>
      </c>
      <c r="S4162" s="0" t="str">
        <f aca="false">IF(OR(P4162&gt;1,Q4162&gt;1),"Present","Absent")</f>
        <v>Absent</v>
      </c>
      <c r="T4162" s="63" t="str">
        <f aca="false">IF(OR(AND(P4162&gt;1,P4162&lt;41),AND(Q4162&gt;1,Q4162&lt;41)),"Ct&lt;41","Ct&gt;41")</f>
        <v>Ct&gt;41</v>
      </c>
      <c r="U4162" s="0" t="str">
        <f aca="false">I4162</f>
        <v>Spidssnudetfroe</v>
      </c>
      <c r="V4162" s="0" t="str">
        <f aca="false">MID(F4162,10,9)</f>
        <v>DL2018064</v>
      </c>
      <c r="W4162" s="64" t="str">
        <f aca="false">V4162&amp;"_"&amp;U4162&amp;"_"&amp;R4162&amp;"_"&amp;S4162&amp;"_"&amp;T4162</f>
        <v>DL2018064_Spidssnudetfroe_Valid_Absent_Ct&gt;41</v>
      </c>
    </row>
    <row r="4163" customFormat="false" ht="14.25" hidden="false" customHeight="false" outlineLevel="0" collapsed="false">
      <c r="A4163" s="0" t="s">
        <v>851</v>
      </c>
      <c r="B4163" s="52" t="s">
        <v>988</v>
      </c>
      <c r="C4163" s="52" t="s">
        <v>747</v>
      </c>
      <c r="D4163" s="53" t="n">
        <v>0.1</v>
      </c>
      <c r="E4163" s="53" t="s">
        <v>748</v>
      </c>
      <c r="F4163" s="0" t="s">
        <v>1386</v>
      </c>
      <c r="G4163" s="0" t="str">
        <f aca="false">LEFT(B4163,2)</f>
        <v>14</v>
      </c>
      <c r="H4163" s="0" t="str">
        <f aca="false">I4163&amp;"_"&amp;G4163&amp;"_"&amp;F4163</f>
        <v>Spidssnudetfroe_14_20181204_DL2018064_RysensteenGym_koersel1</v>
      </c>
      <c r="I4163" s="61" t="str">
        <f aca="false">MID(RIGHT(B4163,LEN(B4163)-3),1,FIND("_",RIGHT(B4163,LEN(B4163)-3))-1)</f>
        <v>Spidssnudetfroe</v>
      </c>
      <c r="J4163" s="61" t="str">
        <f aca="false">TRIM(SUBSTITUTE(RIGHT(B4163,FIND(I4163,B4163)+1),"_",""))</f>
        <v>NegK</v>
      </c>
      <c r="K4163" s="0" t="str">
        <f aca="false">IFERROR(VALUE(SUBSTITUTE(E4163,".",",")),E4163)</f>
        <v>No Ct</v>
      </c>
      <c r="L4163" s="61" t="str">
        <f aca="false">IF(J4163="PosK",SUMIFS(K:K,J:J,"PosK",H:H,H4163),"")</f>
        <v/>
      </c>
      <c r="M4163" s="61" t="str">
        <f aca="false">IF(J4163="PosK",SUMIFS(K:K,J:J,"NegK",H:H,H4163),"")</f>
        <v/>
      </c>
      <c r="N4163" s="61" t="str">
        <f aca="false">IF(J4163="PosK",SUMIFS(K:K,J:J,"eDNA",H:H,H4163),"")</f>
        <v/>
      </c>
    </row>
    <row r="4164" customFormat="false" ht="14.25" hidden="false" customHeight="false" outlineLevel="0" collapsed="false">
      <c r="A4164" s="0" t="s">
        <v>853</v>
      </c>
      <c r="B4164" s="52" t="s">
        <v>989</v>
      </c>
      <c r="C4164" s="52" t="s">
        <v>751</v>
      </c>
      <c r="D4164" s="53" t="n">
        <v>0.1</v>
      </c>
      <c r="E4164" s="53" t="s">
        <v>748</v>
      </c>
      <c r="F4164" s="0" t="s">
        <v>1386</v>
      </c>
      <c r="G4164" s="0" t="str">
        <f aca="false">LEFT(B4164,2)</f>
        <v>14</v>
      </c>
      <c r="H4164" s="0" t="str">
        <f aca="false">I4164&amp;"_"&amp;G4164&amp;"_"&amp;F4164</f>
        <v>Spidssnudetfroe_14_20181204_DL2018064_RysensteenGym_koersel1</v>
      </c>
      <c r="I4164" s="61" t="str">
        <f aca="false">MID(RIGHT(B4164,LEN(B4164)-3),1,FIND("_",RIGHT(B4164,LEN(B4164)-3))-1)</f>
        <v>Spidssnudetfroe</v>
      </c>
      <c r="J4164" s="61" t="str">
        <f aca="false">TRIM(SUBSTITUTE(RIGHT(B4164,FIND(I4164,B4164)+1),"_",""))</f>
        <v>eDNA</v>
      </c>
      <c r="K4164" s="0" t="str">
        <f aca="false">IFERROR(VALUE(SUBSTITUTE(E4164,".",",")),E4164)</f>
        <v>No Ct</v>
      </c>
      <c r="L4164" s="61" t="str">
        <f aca="false">IF(J4164="PosK",SUMIFS(K:K,J:J,"PosK",H:H,H4164),"")</f>
        <v/>
      </c>
      <c r="M4164" s="61" t="str">
        <f aca="false">IF(J4164="PosK",SUMIFS(K:K,J:J,"NegK",H:H,H4164),"")</f>
        <v/>
      </c>
      <c r="N4164" s="61" t="str">
        <f aca="false">IF(J4164="PosK",SUMIFS(K:K,J:J,"eDNA",H:H,H4164),"")</f>
        <v/>
      </c>
      <c r="Q4164" s="62"/>
    </row>
    <row r="4165" customFormat="false" ht="14.25" hidden="false" customHeight="false" outlineLevel="0" collapsed="false">
      <c r="A4165" s="0" t="s">
        <v>855</v>
      </c>
      <c r="B4165" s="52" t="s">
        <v>989</v>
      </c>
      <c r="C4165" s="52" t="s">
        <v>751</v>
      </c>
      <c r="D4165" s="53" t="n">
        <v>0.1</v>
      </c>
      <c r="E4165" s="53" t="s">
        <v>748</v>
      </c>
      <c r="F4165" s="0" t="s">
        <v>1386</v>
      </c>
      <c r="G4165" s="0" t="str">
        <f aca="false">LEFT(B4165,2)</f>
        <v>14</v>
      </c>
      <c r="H4165" s="0" t="str">
        <f aca="false">I4165&amp;"_"&amp;G4165&amp;"_"&amp;F4165</f>
        <v>Spidssnudetfroe_14_20181204_DL2018064_RysensteenGym_koersel1</v>
      </c>
      <c r="I4165" s="61" t="str">
        <f aca="false">MID(RIGHT(B4165,LEN(B4165)-3),1,FIND("_",RIGHT(B4165,LEN(B4165)-3))-1)</f>
        <v>Spidssnudetfroe</v>
      </c>
      <c r="J4165" s="61" t="str">
        <f aca="false">TRIM(SUBSTITUTE(RIGHT(B4165,FIND(I4165,B4165)+1),"_",""))</f>
        <v>eDNA</v>
      </c>
      <c r="K4165" s="0" t="str">
        <f aca="false">IFERROR(VALUE(SUBSTITUTE(E4165,".",",")),E4165)</f>
        <v>No Ct</v>
      </c>
      <c r="L4165" s="61" t="str">
        <f aca="false">IF(J4165="PosK",SUMIFS(K:K,J:J,"PosK",H:H,H4165),"")</f>
        <v/>
      </c>
      <c r="M4165" s="61" t="str">
        <f aca="false">IF(J4165="PosK",SUMIFS(K:K,J:J,"NegK",H:H,H4165),"")</f>
        <v/>
      </c>
      <c r="N4165" s="61" t="str">
        <f aca="false">IF(J4165="PosK",SUMIFS(K:K,J:J,"eDNA",H:H,H4165),"")</f>
        <v/>
      </c>
      <c r="P4165" s="62"/>
      <c r="T4165" s="63"/>
      <c r="W4165" s="64"/>
    </row>
    <row r="4166" customFormat="false" ht="14.25" hidden="false" customHeight="false" outlineLevel="0" collapsed="false">
      <c r="A4166" s="0" t="s">
        <v>856</v>
      </c>
      <c r="B4166" s="52" t="s">
        <v>990</v>
      </c>
      <c r="C4166" s="52" t="s">
        <v>743</v>
      </c>
      <c r="D4166" s="53" t="n">
        <v>0.1</v>
      </c>
      <c r="E4166" s="53" t="s">
        <v>748</v>
      </c>
      <c r="F4166" s="0" t="s">
        <v>1386</v>
      </c>
      <c r="G4166" s="0" t="str">
        <f aca="false">LEFT(B4166,2)</f>
        <v>15</v>
      </c>
      <c r="H4166" s="0" t="str">
        <f aca="false">I4166&amp;"_"&amp;G4166&amp;"_"&amp;F4166</f>
        <v>KortbenetGroenFroe_15_20181204_DL2018064_RysensteenGym_koersel1</v>
      </c>
      <c r="I4166" s="61" t="str">
        <f aca="false">MID(RIGHT(B4166,LEN(B4166)-3),1,FIND("_",RIGHT(B4166,LEN(B4166)-3))-1)</f>
        <v>KortbenetGroenFroe</v>
      </c>
      <c r="J4166" s="61" t="str">
        <f aca="false">TRIM(SUBSTITUTE(RIGHT(B4166,FIND(I4166,B4166)+1),"_",""))</f>
        <v>PosK</v>
      </c>
      <c r="K4166" s="0" t="str">
        <f aca="false">IFERROR(VALUE(SUBSTITUTE(E4166,".",",")),E4166)</f>
        <v>No Ct</v>
      </c>
      <c r="L4166" s="61" t="n">
        <f aca="false">IF(J4166="PosK",SUMIFS(K:K,J:J,"PosK",H:H,H4166),"")</f>
        <v>0</v>
      </c>
      <c r="M4166" s="61" t="n">
        <f aca="false">IF(J4166="PosK",SUMIFS(K:K,J:J,"NegK",H:H,H4166),"")</f>
        <v>0</v>
      </c>
      <c r="N4166" s="61" t="n">
        <f aca="false">IF(J4166="PosK",SUMIFS(K:K,J:J,"eDNA",H:H,H4166),"")</f>
        <v>0</v>
      </c>
      <c r="P4166" s="62" t="n">
        <f aca="false">IF(K4168="No Ct",0,K4168)</f>
        <v>0</v>
      </c>
      <c r="Q4166" s="62" t="n">
        <f aca="false">IF(K4169="No Ct",0,K4169)</f>
        <v>0</v>
      </c>
      <c r="R4166" s="0" t="str">
        <f aca="false">IF(AND(L4166&gt;0,M4166=0),"Valid","Invalid")</f>
        <v>Invalid</v>
      </c>
      <c r="S4166" s="0" t="str">
        <f aca="false">IF(OR(P4166&gt;1,Q4166&gt;1),"Present","Absent")</f>
        <v>Absent</v>
      </c>
      <c r="T4166" s="63" t="str">
        <f aca="false">IF(OR(AND(P4166&gt;1,P4166&lt;41),AND(Q4166&gt;1,Q4166&lt;41)),"Ct&lt;41","Ct&gt;41")</f>
        <v>Ct&gt;41</v>
      </c>
      <c r="U4166" s="0" t="str">
        <f aca="false">I4166</f>
        <v>KortbenetGroenFroe</v>
      </c>
      <c r="V4166" s="0" t="str">
        <f aca="false">MID(F4166,10,9)</f>
        <v>DL2018064</v>
      </c>
      <c r="W4166" s="64" t="str">
        <f aca="false">V4166&amp;"_"&amp;U4166&amp;"_"&amp;R4166&amp;"_"&amp;S4166&amp;"_"&amp;T4166</f>
        <v>DL2018064_KortbenetGroenFroe_Invalid_Absent_Ct&gt;41</v>
      </c>
    </row>
    <row r="4167" customFormat="false" ht="14.25" hidden="false" customHeight="false" outlineLevel="0" collapsed="false">
      <c r="A4167" s="0" t="s">
        <v>858</v>
      </c>
      <c r="B4167" s="52" t="s">
        <v>991</v>
      </c>
      <c r="C4167" s="52" t="s">
        <v>747</v>
      </c>
      <c r="D4167" s="53" t="n">
        <v>0.1</v>
      </c>
      <c r="E4167" s="53" t="s">
        <v>748</v>
      </c>
      <c r="F4167" s="0" t="s">
        <v>1386</v>
      </c>
      <c r="G4167" s="0" t="str">
        <f aca="false">LEFT(B4167,2)</f>
        <v>15</v>
      </c>
      <c r="H4167" s="0" t="str">
        <f aca="false">I4167&amp;"_"&amp;G4167&amp;"_"&amp;F4167</f>
        <v>KortbenetGroenFroe_15_20181204_DL2018064_RysensteenGym_koersel1</v>
      </c>
      <c r="I4167" s="61" t="str">
        <f aca="false">MID(RIGHT(B4167,LEN(B4167)-3),1,FIND("_",RIGHT(B4167,LEN(B4167)-3))-1)</f>
        <v>KortbenetGroenFroe</v>
      </c>
      <c r="J4167" s="61" t="str">
        <f aca="false">TRIM(SUBSTITUTE(RIGHT(B4167,FIND(I4167,B4167)+1),"_",""))</f>
        <v>NegK</v>
      </c>
      <c r="K4167" s="0" t="str">
        <f aca="false">IFERROR(VALUE(SUBSTITUTE(E4167,".",",")),E4167)</f>
        <v>No Ct</v>
      </c>
      <c r="L4167" s="61" t="str">
        <f aca="false">IF(J4167="PosK",SUMIFS(K:K,J:J,"PosK",H:H,H4167),"")</f>
        <v/>
      </c>
      <c r="M4167" s="61" t="str">
        <f aca="false">IF(J4167="PosK",SUMIFS(K:K,J:J,"NegK",H:H,H4167),"")</f>
        <v/>
      </c>
      <c r="N4167" s="61" t="str">
        <f aca="false">IF(J4167="PosK",SUMIFS(K:K,J:J,"eDNA",H:H,H4167),"")</f>
        <v/>
      </c>
    </row>
    <row r="4168" customFormat="false" ht="14.25" hidden="false" customHeight="false" outlineLevel="0" collapsed="false">
      <c r="A4168" s="0" t="s">
        <v>860</v>
      </c>
      <c r="B4168" s="52" t="s">
        <v>992</v>
      </c>
      <c r="C4168" s="52" t="s">
        <v>751</v>
      </c>
      <c r="D4168" s="53" t="n">
        <v>0.1</v>
      </c>
      <c r="E4168" s="53" t="s">
        <v>748</v>
      </c>
      <c r="F4168" s="0" t="s">
        <v>1386</v>
      </c>
      <c r="G4168" s="0" t="str">
        <f aca="false">LEFT(B4168,2)</f>
        <v>15</v>
      </c>
      <c r="H4168" s="0" t="str">
        <f aca="false">I4168&amp;"_"&amp;G4168&amp;"_"&amp;F4168</f>
        <v>KortbenetGroenFroe_15_20181204_DL2018064_RysensteenGym_koersel1</v>
      </c>
      <c r="I4168" s="61" t="str">
        <f aca="false">MID(RIGHT(B4168,LEN(B4168)-3),1,FIND("_",RIGHT(B4168,LEN(B4168)-3))-1)</f>
        <v>KortbenetGroenFroe</v>
      </c>
      <c r="J4168" s="61" t="str">
        <f aca="false">TRIM(SUBSTITUTE(RIGHT(B4168,FIND(I4168,B4168)+1),"_",""))</f>
        <v>eDNA</v>
      </c>
      <c r="K4168" s="0" t="str">
        <f aca="false">IFERROR(VALUE(SUBSTITUTE(E4168,".",",")),E4168)</f>
        <v>No Ct</v>
      </c>
      <c r="L4168" s="61" t="str">
        <f aca="false">IF(J4168="PosK",SUMIFS(K:K,J:J,"PosK",H:H,H4168),"")</f>
        <v/>
      </c>
      <c r="M4168" s="61" t="str">
        <f aca="false">IF(J4168="PosK",SUMIFS(K:K,J:J,"NegK",H:H,H4168),"")</f>
        <v/>
      </c>
      <c r="N4168" s="61" t="str">
        <f aca="false">IF(J4168="PosK",SUMIFS(K:K,J:J,"eDNA",H:H,H4168),"")</f>
        <v/>
      </c>
      <c r="Q4168" s="62"/>
    </row>
    <row r="4169" customFormat="false" ht="14.25" hidden="false" customHeight="false" outlineLevel="0" collapsed="false">
      <c r="A4169" s="0" t="s">
        <v>862</v>
      </c>
      <c r="B4169" s="52" t="s">
        <v>992</v>
      </c>
      <c r="C4169" s="52" t="s">
        <v>751</v>
      </c>
      <c r="D4169" s="53" t="n">
        <v>0.1</v>
      </c>
      <c r="E4169" s="53" t="s">
        <v>748</v>
      </c>
      <c r="F4169" s="0" t="s">
        <v>1386</v>
      </c>
      <c r="G4169" s="0" t="str">
        <f aca="false">LEFT(B4169,2)</f>
        <v>15</v>
      </c>
      <c r="H4169" s="0" t="str">
        <f aca="false">I4169&amp;"_"&amp;G4169&amp;"_"&amp;F4169</f>
        <v>KortbenetGroenFroe_15_20181204_DL2018064_RysensteenGym_koersel1</v>
      </c>
      <c r="I4169" s="61" t="str">
        <f aca="false">MID(RIGHT(B4169,LEN(B4169)-3),1,FIND("_",RIGHT(B4169,LEN(B4169)-3))-1)</f>
        <v>KortbenetGroenFroe</v>
      </c>
      <c r="J4169" s="61" t="str">
        <f aca="false">TRIM(SUBSTITUTE(RIGHT(B4169,FIND(I4169,B4169)+1),"_",""))</f>
        <v>eDNA</v>
      </c>
      <c r="K4169" s="0" t="str">
        <f aca="false">IFERROR(VALUE(SUBSTITUTE(E4169,".",",")),E4169)</f>
        <v>No Ct</v>
      </c>
      <c r="L4169" s="61" t="str">
        <f aca="false">IF(J4169="PosK",SUMIFS(K:K,J:J,"PosK",H:H,H4169),"")</f>
        <v/>
      </c>
      <c r="M4169" s="61" t="str">
        <f aca="false">IF(J4169="PosK",SUMIFS(K:K,J:J,"NegK",H:H,H4169),"")</f>
        <v/>
      </c>
      <c r="N4169" s="61" t="str">
        <f aca="false">IF(J4169="PosK",SUMIFS(K:K,J:J,"eDNA",H:H,H4169),"")</f>
        <v/>
      </c>
      <c r="P4169" s="62"/>
      <c r="T4169" s="63"/>
      <c r="W4169" s="64"/>
    </row>
    <row r="4170" customFormat="false" ht="14.25" hidden="false" customHeight="false" outlineLevel="0" collapsed="false">
      <c r="A4170" s="0" t="s">
        <v>863</v>
      </c>
      <c r="B4170" s="52" t="s">
        <v>1212</v>
      </c>
      <c r="C4170" s="52" t="s">
        <v>743</v>
      </c>
      <c r="D4170" s="53" t="n">
        <v>0.1</v>
      </c>
      <c r="E4170" s="53" t="s">
        <v>748</v>
      </c>
      <c r="F4170" s="0" t="s">
        <v>1386</v>
      </c>
      <c r="G4170" s="0" t="str">
        <f aca="false">LEFT(B4170,2)</f>
        <v>16</v>
      </c>
      <c r="H4170" s="0" t="str">
        <f aca="false">I4170&amp;"_"&amp;G4170&amp;"_"&amp;F4170</f>
        <v>ButsnudetFroe_16_20181204_DL2018064_RysensteenGym_koersel1</v>
      </c>
      <c r="I4170" s="61" t="str">
        <f aca="false">MID(RIGHT(B4170,LEN(B4170)-3),1,FIND("_",RIGHT(B4170,LEN(B4170)-3))-1)</f>
        <v>ButsnudetFroe</v>
      </c>
      <c r="J4170" s="61" t="str">
        <f aca="false">TRIM(SUBSTITUTE(RIGHT(B4170,FIND(I4170,B4170)+1),"_",""))</f>
        <v>PosK</v>
      </c>
      <c r="K4170" s="0" t="str">
        <f aca="false">IFERROR(VALUE(SUBSTITUTE(E4170,".",",")),E4170)</f>
        <v>No Ct</v>
      </c>
      <c r="L4170" s="61" t="n">
        <f aca="false">IF(J4170="PosK",SUMIFS(K:K,J:J,"PosK",H:H,H4170),"")</f>
        <v>0</v>
      </c>
      <c r="M4170" s="61" t="n">
        <f aca="false">IF(J4170="PosK",SUMIFS(K:K,J:J,"NegK",H:H,H4170),"")</f>
        <v>0</v>
      </c>
      <c r="N4170" s="61" t="n">
        <f aca="false">IF(J4170="PosK",SUMIFS(K:K,J:J,"eDNA",H:H,H4170),"")</f>
        <v>0</v>
      </c>
      <c r="P4170" s="62" t="n">
        <f aca="false">IF(K4172="No Ct",0,K4172)</f>
        <v>0</v>
      </c>
      <c r="Q4170" s="62" t="n">
        <f aca="false">IF(K4173="No Ct",0,K4173)</f>
        <v>0</v>
      </c>
      <c r="R4170" s="0" t="str">
        <f aca="false">IF(AND(L4170&gt;0,M4170=0),"Valid","Invalid")</f>
        <v>Invalid</v>
      </c>
      <c r="S4170" s="0" t="str">
        <f aca="false">IF(OR(P4170&gt;1,Q4170&gt;1),"Present","Absent")</f>
        <v>Absent</v>
      </c>
      <c r="T4170" s="63" t="str">
        <f aca="false">IF(OR(AND(P4170&gt;1,P4170&lt;41),AND(Q4170&gt;1,Q4170&lt;41)),"Ct&lt;41","Ct&gt;41")</f>
        <v>Ct&gt;41</v>
      </c>
      <c r="U4170" s="0" t="str">
        <f aca="false">I4170</f>
        <v>ButsnudetFroe</v>
      </c>
      <c r="V4170" s="0" t="str">
        <f aca="false">MID(F4170,10,9)</f>
        <v>DL2018064</v>
      </c>
      <c r="W4170" s="64" t="str">
        <f aca="false">V4170&amp;"_"&amp;U4170&amp;"_"&amp;R4170&amp;"_"&amp;S4170&amp;"_"&amp;T4170</f>
        <v>DL2018064_ButsnudetFroe_Invalid_Absent_Ct&gt;41</v>
      </c>
    </row>
    <row r="4171" customFormat="false" ht="14.25" hidden="false" customHeight="false" outlineLevel="0" collapsed="false">
      <c r="A4171" s="0" t="s">
        <v>865</v>
      </c>
      <c r="B4171" s="52" t="s">
        <v>1213</v>
      </c>
      <c r="C4171" s="52" t="s">
        <v>747</v>
      </c>
      <c r="D4171" s="53" t="n">
        <v>0.1</v>
      </c>
      <c r="E4171" s="53" t="s">
        <v>748</v>
      </c>
      <c r="F4171" s="0" t="s">
        <v>1386</v>
      </c>
      <c r="G4171" s="0" t="str">
        <f aca="false">LEFT(B4171,2)</f>
        <v>16</v>
      </c>
      <c r="H4171" s="0" t="str">
        <f aca="false">I4171&amp;"_"&amp;G4171&amp;"_"&amp;F4171</f>
        <v>ButsnudetFroe_16_20181204_DL2018064_RysensteenGym_koersel1</v>
      </c>
      <c r="I4171" s="61" t="str">
        <f aca="false">MID(RIGHT(B4171,LEN(B4171)-3),1,FIND("_",RIGHT(B4171,LEN(B4171)-3))-1)</f>
        <v>ButsnudetFroe</v>
      </c>
      <c r="J4171" s="61" t="str">
        <f aca="false">TRIM(SUBSTITUTE(RIGHT(B4171,FIND(I4171,B4171)+1),"_",""))</f>
        <v>NegK</v>
      </c>
      <c r="K4171" s="0" t="str">
        <f aca="false">IFERROR(VALUE(SUBSTITUTE(E4171,".",",")),E4171)</f>
        <v>No Ct</v>
      </c>
      <c r="L4171" s="61" t="str">
        <f aca="false">IF(J4171="PosK",SUMIFS(K:K,J:J,"PosK",H:H,H4171),"")</f>
        <v/>
      </c>
      <c r="M4171" s="61" t="str">
        <f aca="false">IF(J4171="PosK",SUMIFS(K:K,J:J,"NegK",H:H,H4171),"")</f>
        <v/>
      </c>
      <c r="N4171" s="61" t="str">
        <f aca="false">IF(J4171="PosK",SUMIFS(K:K,J:J,"eDNA",H:H,H4171),"")</f>
        <v/>
      </c>
    </row>
    <row r="4172" customFormat="false" ht="14.25" hidden="false" customHeight="false" outlineLevel="0" collapsed="false">
      <c r="A4172" s="0" t="s">
        <v>867</v>
      </c>
      <c r="B4172" s="52" t="s">
        <v>1214</v>
      </c>
      <c r="C4172" s="52" t="s">
        <v>751</v>
      </c>
      <c r="D4172" s="53" t="n">
        <v>0.1</v>
      </c>
      <c r="E4172" s="53" t="s">
        <v>748</v>
      </c>
      <c r="F4172" s="0" t="s">
        <v>1386</v>
      </c>
      <c r="G4172" s="0" t="str">
        <f aca="false">LEFT(B4172,2)</f>
        <v>16</v>
      </c>
      <c r="H4172" s="0" t="str">
        <f aca="false">I4172&amp;"_"&amp;G4172&amp;"_"&amp;F4172</f>
        <v>ButsnudetFroe_16_20181204_DL2018064_RysensteenGym_koersel1</v>
      </c>
      <c r="I4172" s="61" t="str">
        <f aca="false">MID(RIGHT(B4172,LEN(B4172)-3),1,FIND("_",RIGHT(B4172,LEN(B4172)-3))-1)</f>
        <v>ButsnudetFroe</v>
      </c>
      <c r="J4172" s="61" t="str">
        <f aca="false">TRIM(SUBSTITUTE(RIGHT(B4172,FIND(I4172,B4172)+1),"_",""))</f>
        <v>eDNA</v>
      </c>
      <c r="K4172" s="0" t="str">
        <f aca="false">IFERROR(VALUE(SUBSTITUTE(E4172,".",",")),E4172)</f>
        <v>No Ct</v>
      </c>
      <c r="L4172" s="61" t="str">
        <f aca="false">IF(J4172="PosK",SUMIFS(K:K,J:J,"PosK",H:H,H4172),"")</f>
        <v/>
      </c>
      <c r="M4172" s="61" t="str">
        <f aca="false">IF(J4172="PosK",SUMIFS(K:K,J:J,"NegK",H:H,H4172),"")</f>
        <v/>
      </c>
      <c r="N4172" s="61" t="str">
        <f aca="false">IF(J4172="PosK",SUMIFS(K:K,J:J,"eDNA",H:H,H4172),"")</f>
        <v/>
      </c>
      <c r="Q4172" s="62"/>
    </row>
    <row r="4173" customFormat="false" ht="14.25" hidden="false" customHeight="false" outlineLevel="0" collapsed="false">
      <c r="A4173" s="0" t="s">
        <v>869</v>
      </c>
      <c r="B4173" s="52" t="s">
        <v>1214</v>
      </c>
      <c r="C4173" s="52" t="s">
        <v>751</v>
      </c>
      <c r="D4173" s="53" t="n">
        <v>0.1</v>
      </c>
      <c r="E4173" s="53" t="s">
        <v>748</v>
      </c>
      <c r="F4173" s="0" t="s">
        <v>1386</v>
      </c>
      <c r="G4173" s="0" t="str">
        <f aca="false">LEFT(B4173,2)</f>
        <v>16</v>
      </c>
      <c r="H4173" s="0" t="str">
        <f aca="false">I4173&amp;"_"&amp;G4173&amp;"_"&amp;F4173</f>
        <v>ButsnudetFroe_16_20181204_DL2018064_RysensteenGym_koersel1</v>
      </c>
      <c r="I4173" s="61" t="str">
        <f aca="false">MID(RIGHT(B4173,LEN(B4173)-3),1,FIND("_",RIGHT(B4173,LEN(B4173)-3))-1)</f>
        <v>ButsnudetFroe</v>
      </c>
      <c r="J4173" s="61" t="str">
        <f aca="false">TRIM(SUBSTITUTE(RIGHT(B4173,FIND(I4173,B4173)+1),"_",""))</f>
        <v>eDNA</v>
      </c>
      <c r="K4173" s="0" t="str">
        <f aca="false">IFERROR(VALUE(SUBSTITUTE(E4173,".",",")),E4173)</f>
        <v>No Ct</v>
      </c>
      <c r="L4173" s="61" t="str">
        <f aca="false">IF(J4173="PosK",SUMIFS(K:K,J:J,"PosK",H:H,H4173),"")</f>
        <v/>
      </c>
      <c r="M4173" s="61" t="str">
        <f aca="false">IF(J4173="PosK",SUMIFS(K:K,J:J,"NegK",H:H,H4173),"")</f>
        <v/>
      </c>
      <c r="N4173" s="61" t="str">
        <f aca="false">IF(J4173="PosK",SUMIFS(K:K,J:J,"eDNA",H:H,H4173),"")</f>
        <v/>
      </c>
      <c r="P4173" s="62"/>
      <c r="T4173" s="63"/>
      <c r="W4173" s="64"/>
    </row>
    <row r="4174" customFormat="false" ht="14.25" hidden="false" customHeight="false" outlineLevel="0" collapsed="false">
      <c r="A4174" s="0" t="s">
        <v>870</v>
      </c>
      <c r="B4174" s="52" t="s">
        <v>996</v>
      </c>
      <c r="C4174" s="52" t="s">
        <v>743</v>
      </c>
      <c r="D4174" s="53" t="n">
        <v>0.1</v>
      </c>
      <c r="E4174" s="53" t="s">
        <v>748</v>
      </c>
      <c r="F4174" s="0" t="s">
        <v>1386</v>
      </c>
      <c r="G4174" s="0" t="str">
        <f aca="false">LEFT(B4174,2)</f>
        <v>17</v>
      </c>
      <c r="H4174" s="0" t="str">
        <f aca="false">I4174&amp;"_"&amp;G4174&amp;"_"&amp;F4174</f>
        <v>ButsnudetFroe_17_20181204_DL2018064_RysensteenGym_koersel1</v>
      </c>
      <c r="I4174" s="61" t="str">
        <f aca="false">MID(RIGHT(B4174,LEN(B4174)-3),1,FIND("_",RIGHT(B4174,LEN(B4174)-3))-1)</f>
        <v>ButsnudetFroe</v>
      </c>
      <c r="J4174" s="61" t="str">
        <f aca="false">TRIM(SUBSTITUTE(RIGHT(B4174,FIND(I4174,B4174)+1),"_",""))</f>
        <v>PosK</v>
      </c>
      <c r="K4174" s="0" t="str">
        <f aca="false">IFERROR(VALUE(SUBSTITUTE(E4174,".",",")),E4174)</f>
        <v>No Ct</v>
      </c>
      <c r="L4174" s="61" t="n">
        <f aca="false">IF(J4174="PosK",SUMIFS(K:K,J:J,"PosK",H:H,H4174),"")</f>
        <v>0</v>
      </c>
      <c r="M4174" s="61" t="n">
        <f aca="false">IF(J4174="PosK",SUMIFS(K:K,J:J,"NegK",H:H,H4174),"")</f>
        <v>0</v>
      </c>
      <c r="N4174" s="61" t="n">
        <f aca="false">IF(J4174="PosK",SUMIFS(K:K,J:J,"eDNA",H:H,H4174),"")</f>
        <v>0</v>
      </c>
      <c r="P4174" s="62" t="n">
        <f aca="false">IF(K4176="No Ct",0,K4176)</f>
        <v>0</v>
      </c>
      <c r="Q4174" s="62" t="n">
        <f aca="false">IF(K4177="No Ct",0,K4177)</f>
        <v>0</v>
      </c>
      <c r="R4174" s="0" t="str">
        <f aca="false">IF(AND(L4174&gt;0,M4174=0),"Valid","Invalid")</f>
        <v>Invalid</v>
      </c>
      <c r="S4174" s="0" t="str">
        <f aca="false">IF(OR(P4174&gt;1,Q4174&gt;1),"Present","Absent")</f>
        <v>Absent</v>
      </c>
      <c r="T4174" s="63" t="str">
        <f aca="false">IF(OR(AND(P4174&gt;1,P4174&lt;41),AND(Q4174&gt;1,Q4174&lt;41)),"Ct&lt;41","Ct&gt;41")</f>
        <v>Ct&gt;41</v>
      </c>
      <c r="U4174" s="0" t="str">
        <f aca="false">I4174</f>
        <v>ButsnudetFroe</v>
      </c>
      <c r="V4174" s="0" t="str">
        <f aca="false">MID(F4174,10,9)</f>
        <v>DL2018064</v>
      </c>
      <c r="W4174" s="64" t="str">
        <f aca="false">V4174&amp;"_"&amp;U4174&amp;"_"&amp;R4174&amp;"_"&amp;S4174&amp;"_"&amp;T4174</f>
        <v>DL2018064_ButsnudetFroe_Invalid_Absent_Ct&gt;41</v>
      </c>
    </row>
    <row r="4175" customFormat="false" ht="14.25" hidden="false" customHeight="false" outlineLevel="0" collapsed="false">
      <c r="A4175" s="0" t="s">
        <v>872</v>
      </c>
      <c r="B4175" s="52" t="s">
        <v>997</v>
      </c>
      <c r="C4175" s="52" t="s">
        <v>747</v>
      </c>
      <c r="D4175" s="53" t="n">
        <v>0.1</v>
      </c>
      <c r="E4175" s="53" t="s">
        <v>748</v>
      </c>
      <c r="F4175" s="0" t="s">
        <v>1386</v>
      </c>
      <c r="G4175" s="0" t="str">
        <f aca="false">LEFT(B4175,2)</f>
        <v>17</v>
      </c>
      <c r="H4175" s="0" t="str">
        <f aca="false">I4175&amp;"_"&amp;G4175&amp;"_"&amp;F4175</f>
        <v>ButsnudetFroe_17_20181204_DL2018064_RysensteenGym_koersel1</v>
      </c>
      <c r="I4175" s="61" t="str">
        <f aca="false">MID(RIGHT(B4175,LEN(B4175)-3),1,FIND("_",RIGHT(B4175,LEN(B4175)-3))-1)</f>
        <v>ButsnudetFroe</v>
      </c>
      <c r="J4175" s="61" t="str">
        <f aca="false">TRIM(SUBSTITUTE(RIGHT(B4175,FIND(I4175,B4175)+1),"_",""))</f>
        <v>NegK</v>
      </c>
      <c r="K4175" s="0" t="str">
        <f aca="false">IFERROR(VALUE(SUBSTITUTE(E4175,".",",")),E4175)</f>
        <v>No Ct</v>
      </c>
      <c r="L4175" s="61" t="str">
        <f aca="false">IF(J4175="PosK",SUMIFS(K:K,J:J,"PosK",H:H,H4175),"")</f>
        <v/>
      </c>
      <c r="M4175" s="61" t="str">
        <f aca="false">IF(J4175="PosK",SUMIFS(K:K,J:J,"NegK",H:H,H4175),"")</f>
        <v/>
      </c>
      <c r="N4175" s="61" t="str">
        <f aca="false">IF(J4175="PosK",SUMIFS(K:K,J:J,"eDNA",H:H,H4175),"")</f>
        <v/>
      </c>
    </row>
    <row r="4176" customFormat="false" ht="14.25" hidden="false" customHeight="false" outlineLevel="0" collapsed="false">
      <c r="A4176" s="0" t="s">
        <v>874</v>
      </c>
      <c r="B4176" s="52" t="s">
        <v>998</v>
      </c>
      <c r="C4176" s="52" t="s">
        <v>751</v>
      </c>
      <c r="D4176" s="53" t="n">
        <v>0.1</v>
      </c>
      <c r="E4176" s="53" t="s">
        <v>748</v>
      </c>
      <c r="F4176" s="0" t="s">
        <v>1386</v>
      </c>
      <c r="G4176" s="0" t="str">
        <f aca="false">LEFT(B4176,2)</f>
        <v>17</v>
      </c>
      <c r="H4176" s="0" t="str">
        <f aca="false">I4176&amp;"_"&amp;G4176&amp;"_"&amp;F4176</f>
        <v>ButsnudetFroe_17_20181204_DL2018064_RysensteenGym_koersel1</v>
      </c>
      <c r="I4176" s="61" t="str">
        <f aca="false">MID(RIGHT(B4176,LEN(B4176)-3),1,FIND("_",RIGHT(B4176,LEN(B4176)-3))-1)</f>
        <v>ButsnudetFroe</v>
      </c>
      <c r="J4176" s="61" t="str">
        <f aca="false">TRIM(SUBSTITUTE(RIGHT(B4176,FIND(I4176,B4176)+1),"_",""))</f>
        <v>eDNA</v>
      </c>
      <c r="K4176" s="0" t="str">
        <f aca="false">IFERROR(VALUE(SUBSTITUTE(E4176,".",",")),E4176)</f>
        <v>No Ct</v>
      </c>
      <c r="L4176" s="61" t="str">
        <f aca="false">IF(J4176="PosK",SUMIFS(K:K,J:J,"PosK",H:H,H4176),"")</f>
        <v/>
      </c>
      <c r="M4176" s="61" t="str">
        <f aca="false">IF(J4176="PosK",SUMIFS(K:K,J:J,"NegK",H:H,H4176),"")</f>
        <v/>
      </c>
      <c r="N4176" s="61" t="str">
        <f aca="false">IF(J4176="PosK",SUMIFS(K:K,J:J,"eDNA",H:H,H4176),"")</f>
        <v/>
      </c>
      <c r="Q4176" s="62"/>
    </row>
    <row r="4177" customFormat="false" ht="14.25" hidden="false" customHeight="false" outlineLevel="0" collapsed="false">
      <c r="A4177" s="0" t="s">
        <v>876</v>
      </c>
      <c r="B4177" s="52" t="s">
        <v>998</v>
      </c>
      <c r="C4177" s="52" t="s">
        <v>751</v>
      </c>
      <c r="D4177" s="53" t="n">
        <v>0.1</v>
      </c>
      <c r="E4177" s="53" t="s">
        <v>748</v>
      </c>
      <c r="F4177" s="0" t="s">
        <v>1386</v>
      </c>
      <c r="G4177" s="0" t="str">
        <f aca="false">LEFT(B4177,2)</f>
        <v>17</v>
      </c>
      <c r="H4177" s="0" t="str">
        <f aca="false">I4177&amp;"_"&amp;G4177&amp;"_"&amp;F4177</f>
        <v>ButsnudetFroe_17_20181204_DL2018064_RysensteenGym_koersel1</v>
      </c>
      <c r="I4177" s="61" t="str">
        <f aca="false">MID(RIGHT(B4177,LEN(B4177)-3),1,FIND("_",RIGHT(B4177,LEN(B4177)-3))-1)</f>
        <v>ButsnudetFroe</v>
      </c>
      <c r="J4177" s="61" t="str">
        <f aca="false">TRIM(SUBSTITUTE(RIGHT(B4177,FIND(I4177,B4177)+1),"_",""))</f>
        <v>eDNA</v>
      </c>
      <c r="K4177" s="0" t="str">
        <f aca="false">IFERROR(VALUE(SUBSTITUTE(E4177,".",",")),E4177)</f>
        <v>No Ct</v>
      </c>
      <c r="L4177" s="61" t="str">
        <f aca="false">IF(J4177="PosK",SUMIFS(K:K,J:J,"PosK",H:H,H4177),"")</f>
        <v/>
      </c>
      <c r="M4177" s="61" t="str">
        <f aca="false">IF(J4177="PosK",SUMIFS(K:K,J:J,"NegK",H:H,H4177),"")</f>
        <v/>
      </c>
      <c r="N4177" s="61" t="str">
        <f aca="false">IF(J4177="PosK",SUMIFS(K:K,J:J,"eDNA",H:H,H4177),"")</f>
        <v/>
      </c>
      <c r="P4177" s="62"/>
      <c r="T4177" s="63"/>
      <c r="W4177" s="64"/>
    </row>
    <row r="4178" customFormat="false" ht="14.25" hidden="false" customHeight="false" outlineLevel="0" collapsed="false">
      <c r="A4178" s="0" t="s">
        <v>877</v>
      </c>
      <c r="B4178" s="52" t="s">
        <v>1215</v>
      </c>
      <c r="C4178" s="52" t="s">
        <v>743</v>
      </c>
      <c r="D4178" s="53" t="n">
        <v>0.1</v>
      </c>
      <c r="E4178" s="53" t="n">
        <v>23.74</v>
      </c>
      <c r="F4178" s="0" t="s">
        <v>1386</v>
      </c>
      <c r="G4178" s="0" t="str">
        <f aca="false">LEFT(B4178,2)</f>
        <v>18</v>
      </c>
      <c r="H4178" s="0" t="str">
        <f aca="false">I4178&amp;"_"&amp;G4178&amp;"_"&amp;F4178</f>
        <v>LilleVandsalamander_18_20181204_DL2018064_RysensteenGym_koersel1</v>
      </c>
      <c r="I4178" s="61" t="str">
        <f aca="false">MID(RIGHT(B4178,LEN(B4178)-3),1,FIND("_",RIGHT(B4178,LEN(B4178)-3))-1)</f>
        <v>LilleVandsalamander</v>
      </c>
      <c r="J4178" s="61" t="str">
        <f aca="false">TRIM(SUBSTITUTE(RIGHT(B4178,FIND(I4178,B4178)+1),"_",""))</f>
        <v>PosK</v>
      </c>
      <c r="K4178" s="0" t="n">
        <f aca="false">IFERROR(VALUE(SUBSTITUTE(E4178,".",",")),E4178)</f>
        <v>23.74</v>
      </c>
      <c r="L4178" s="61" t="n">
        <f aca="false">IF(J4178="PosK",SUMIFS(K:K,J:J,"PosK",H:H,H4178),"")</f>
        <v>23.74</v>
      </c>
      <c r="M4178" s="61" t="n">
        <f aca="false">IF(J4178="PosK",SUMIFS(K:K,J:J,"NegK",H:H,H4178),"")</f>
        <v>0</v>
      </c>
      <c r="N4178" s="61" t="n">
        <f aca="false">IF(J4178="PosK",SUMIFS(K:K,J:J,"eDNA",H:H,H4178),"")</f>
        <v>0</v>
      </c>
      <c r="P4178" s="62" t="n">
        <f aca="false">IF(K4180="No Ct",0,K4180)</f>
        <v>0</v>
      </c>
      <c r="Q4178" s="62" t="n">
        <f aca="false">IF(K4181="No Ct",0,K4181)</f>
        <v>0</v>
      </c>
      <c r="R4178" s="0" t="str">
        <f aca="false">IF(AND(L4178&gt;0,M4178=0),"Valid","Invalid")</f>
        <v>Valid</v>
      </c>
      <c r="S4178" s="0" t="str">
        <f aca="false">IF(OR(P4178&gt;1,Q4178&gt;1),"Present","Absent")</f>
        <v>Absent</v>
      </c>
      <c r="T4178" s="63" t="str">
        <f aca="false">IF(OR(AND(P4178&gt;1,P4178&lt;41),AND(Q4178&gt;1,Q4178&lt;41)),"Ct&lt;41","Ct&gt;41")</f>
        <v>Ct&gt;41</v>
      </c>
      <c r="U4178" s="0" t="str">
        <f aca="false">I4178</f>
        <v>LilleVandsalamander</v>
      </c>
      <c r="V4178" s="0" t="str">
        <f aca="false">MID(F4178,10,9)</f>
        <v>DL2018064</v>
      </c>
      <c r="W4178" s="64" t="str">
        <f aca="false">V4178&amp;"_"&amp;U4178&amp;"_"&amp;R4178&amp;"_"&amp;S4178&amp;"_"&amp;T4178</f>
        <v>DL2018064_LilleVandsalamander_Valid_Absent_Ct&gt;41</v>
      </c>
    </row>
    <row r="4179" customFormat="false" ht="14.25" hidden="false" customHeight="false" outlineLevel="0" collapsed="false">
      <c r="A4179" s="0" t="s">
        <v>879</v>
      </c>
      <c r="B4179" s="52" t="s">
        <v>1216</v>
      </c>
      <c r="C4179" s="52" t="s">
        <v>747</v>
      </c>
      <c r="D4179" s="53" t="n">
        <v>0.1</v>
      </c>
      <c r="E4179" s="53" t="s">
        <v>748</v>
      </c>
      <c r="F4179" s="0" t="s">
        <v>1386</v>
      </c>
      <c r="G4179" s="0" t="str">
        <f aca="false">LEFT(B4179,2)</f>
        <v>18</v>
      </c>
      <c r="H4179" s="0" t="str">
        <f aca="false">I4179&amp;"_"&amp;G4179&amp;"_"&amp;F4179</f>
        <v>LilleVandsalamander_18_20181204_DL2018064_RysensteenGym_koersel1</v>
      </c>
      <c r="I4179" s="61" t="str">
        <f aca="false">MID(RIGHT(B4179,LEN(B4179)-3),1,FIND("_",RIGHT(B4179,LEN(B4179)-3))-1)</f>
        <v>LilleVandsalamander</v>
      </c>
      <c r="J4179" s="61" t="str">
        <f aca="false">TRIM(SUBSTITUTE(RIGHT(B4179,FIND(I4179,B4179)+1),"_",""))</f>
        <v>NegK</v>
      </c>
      <c r="K4179" s="0" t="str">
        <f aca="false">IFERROR(VALUE(SUBSTITUTE(E4179,".",",")),E4179)</f>
        <v>No Ct</v>
      </c>
      <c r="L4179" s="61" t="str">
        <f aca="false">IF(J4179="PosK",SUMIFS(K:K,J:J,"PosK",H:H,H4179),"")</f>
        <v/>
      </c>
      <c r="M4179" s="61" t="str">
        <f aca="false">IF(J4179="PosK",SUMIFS(K:K,J:J,"NegK",H:H,H4179),"")</f>
        <v/>
      </c>
      <c r="N4179" s="61" t="str">
        <f aca="false">IF(J4179="PosK",SUMIFS(K:K,J:J,"eDNA",H:H,H4179),"")</f>
        <v/>
      </c>
    </row>
    <row r="4180" customFormat="false" ht="14.25" hidden="false" customHeight="false" outlineLevel="0" collapsed="false">
      <c r="A4180" s="0" t="s">
        <v>881</v>
      </c>
      <c r="B4180" s="52" t="s">
        <v>1217</v>
      </c>
      <c r="C4180" s="52" t="s">
        <v>751</v>
      </c>
      <c r="D4180" s="53" t="n">
        <v>0.1</v>
      </c>
      <c r="E4180" s="53" t="s">
        <v>748</v>
      </c>
      <c r="F4180" s="0" t="s">
        <v>1386</v>
      </c>
      <c r="G4180" s="0" t="str">
        <f aca="false">LEFT(B4180,2)</f>
        <v>18</v>
      </c>
      <c r="H4180" s="0" t="str">
        <f aca="false">I4180&amp;"_"&amp;G4180&amp;"_"&amp;F4180</f>
        <v>LilleVandsalamander_18_20181204_DL2018064_RysensteenGym_koersel1</v>
      </c>
      <c r="I4180" s="61" t="str">
        <f aca="false">MID(RIGHT(B4180,LEN(B4180)-3),1,FIND("_",RIGHT(B4180,LEN(B4180)-3))-1)</f>
        <v>LilleVandsalamander</v>
      </c>
      <c r="J4180" s="61" t="str">
        <f aca="false">TRIM(SUBSTITUTE(RIGHT(B4180,FIND(I4180,B4180)+1),"_",""))</f>
        <v>eDNA</v>
      </c>
      <c r="K4180" s="0" t="str">
        <f aca="false">IFERROR(VALUE(SUBSTITUTE(E4180,".",",")),E4180)</f>
        <v>No Ct</v>
      </c>
      <c r="L4180" s="61" t="str">
        <f aca="false">IF(J4180="PosK",SUMIFS(K:K,J:J,"PosK",H:H,H4180),"")</f>
        <v/>
      </c>
      <c r="M4180" s="61" t="str">
        <f aca="false">IF(J4180="PosK",SUMIFS(K:K,J:J,"NegK",H:H,H4180),"")</f>
        <v/>
      </c>
      <c r="N4180" s="61" t="str">
        <f aca="false">IF(J4180="PosK",SUMIFS(K:K,J:J,"eDNA",H:H,H4180),"")</f>
        <v/>
      </c>
      <c r="Q4180" s="62"/>
    </row>
    <row r="4181" customFormat="false" ht="14.25" hidden="false" customHeight="false" outlineLevel="0" collapsed="false">
      <c r="A4181" s="0" t="s">
        <v>883</v>
      </c>
      <c r="B4181" s="52" t="s">
        <v>1217</v>
      </c>
      <c r="C4181" s="52" t="s">
        <v>751</v>
      </c>
      <c r="D4181" s="53" t="n">
        <v>0.1</v>
      </c>
      <c r="E4181" s="53" t="s">
        <v>748</v>
      </c>
      <c r="F4181" s="0" t="s">
        <v>1386</v>
      </c>
      <c r="G4181" s="0" t="str">
        <f aca="false">LEFT(B4181,2)</f>
        <v>18</v>
      </c>
      <c r="H4181" s="0" t="str">
        <f aca="false">I4181&amp;"_"&amp;G4181&amp;"_"&amp;F4181</f>
        <v>LilleVandsalamander_18_20181204_DL2018064_RysensteenGym_koersel1</v>
      </c>
      <c r="I4181" s="61" t="str">
        <f aca="false">MID(RIGHT(B4181,LEN(B4181)-3),1,FIND("_",RIGHT(B4181,LEN(B4181)-3))-1)</f>
        <v>LilleVandsalamander</v>
      </c>
      <c r="J4181" s="61" t="str">
        <f aca="false">TRIM(SUBSTITUTE(RIGHT(B4181,FIND(I4181,B4181)+1),"_",""))</f>
        <v>eDNA</v>
      </c>
      <c r="K4181" s="0" t="str">
        <f aca="false">IFERROR(VALUE(SUBSTITUTE(E4181,".",",")),E4181)</f>
        <v>No Ct</v>
      </c>
      <c r="L4181" s="61" t="str">
        <f aca="false">IF(J4181="PosK",SUMIFS(K:K,J:J,"PosK",H:H,H4181),"")</f>
        <v/>
      </c>
      <c r="M4181" s="61" t="str">
        <f aca="false">IF(J4181="PosK",SUMIFS(K:K,J:J,"NegK",H:H,H4181),"")</f>
        <v/>
      </c>
      <c r="N4181" s="61" t="str">
        <f aca="false">IF(J4181="PosK",SUMIFS(K:K,J:J,"eDNA",H:H,H4181),"")</f>
        <v/>
      </c>
      <c r="P4181" s="62"/>
      <c r="T4181" s="63"/>
      <c r="W4181" s="64"/>
    </row>
    <row r="4182" customFormat="false" ht="14.25" hidden="false" customHeight="false" outlineLevel="0" collapsed="false">
      <c r="A4182" s="0" t="s">
        <v>884</v>
      </c>
      <c r="B4182" s="52" t="s">
        <v>1002</v>
      </c>
      <c r="C4182" s="52" t="s">
        <v>743</v>
      </c>
      <c r="D4182" s="53" t="n">
        <v>0.1</v>
      </c>
      <c r="E4182" s="53" t="n">
        <v>23.12</v>
      </c>
      <c r="F4182" s="0" t="s">
        <v>1386</v>
      </c>
      <c r="G4182" s="0" t="str">
        <f aca="false">LEFT(B4182,2)</f>
        <v>19</v>
      </c>
      <c r="H4182" s="0" t="str">
        <f aca="false">I4182&amp;"_"&amp;G4182&amp;"_"&amp;F4182</f>
        <v>LilleVandsalamander_19_20181204_DL2018064_RysensteenGym_koersel1</v>
      </c>
      <c r="I4182" s="61" t="str">
        <f aca="false">MID(RIGHT(B4182,LEN(B4182)-3),1,FIND("_",RIGHT(B4182,LEN(B4182)-3))-1)</f>
        <v>LilleVandsalamander</v>
      </c>
      <c r="J4182" s="61" t="str">
        <f aca="false">TRIM(SUBSTITUTE(RIGHT(B4182,FIND(I4182,B4182)+1),"_",""))</f>
        <v>PosK</v>
      </c>
      <c r="K4182" s="0" t="n">
        <f aca="false">IFERROR(VALUE(SUBSTITUTE(E4182,".",",")),E4182)</f>
        <v>23.12</v>
      </c>
      <c r="L4182" s="61" t="n">
        <f aca="false">IF(J4182="PosK",SUMIFS(K:K,J:J,"PosK",H:H,H4182),"")</f>
        <v>23.12</v>
      </c>
      <c r="M4182" s="61" t="n">
        <f aca="false">IF(J4182="PosK",SUMIFS(K:K,J:J,"NegK",H:H,H4182),"")</f>
        <v>0</v>
      </c>
      <c r="N4182" s="61" t="n">
        <f aca="false">IF(J4182="PosK",SUMIFS(K:K,J:J,"eDNA",H:H,H4182),"")</f>
        <v>0</v>
      </c>
      <c r="P4182" s="62" t="n">
        <f aca="false">IF(K4184="No Ct",0,K4184)</f>
        <v>0</v>
      </c>
      <c r="Q4182" s="62" t="n">
        <f aca="false">IF(K4185="No Ct",0,K4185)</f>
        <v>0</v>
      </c>
      <c r="R4182" s="0" t="str">
        <f aca="false">IF(AND(L4182&gt;0,M4182=0),"Valid","Invalid")</f>
        <v>Valid</v>
      </c>
      <c r="S4182" s="0" t="str">
        <f aca="false">IF(OR(P4182&gt;1,Q4182&gt;1),"Present","Absent")</f>
        <v>Absent</v>
      </c>
      <c r="T4182" s="63" t="str">
        <f aca="false">IF(OR(AND(P4182&gt;1,P4182&lt;41),AND(Q4182&gt;1,Q4182&lt;41)),"Ct&lt;41","Ct&gt;41")</f>
        <v>Ct&gt;41</v>
      </c>
      <c r="U4182" s="0" t="str">
        <f aca="false">I4182</f>
        <v>LilleVandsalamander</v>
      </c>
      <c r="V4182" s="0" t="str">
        <f aca="false">MID(F4182,10,9)</f>
        <v>DL2018064</v>
      </c>
      <c r="W4182" s="64" t="str">
        <f aca="false">V4182&amp;"_"&amp;U4182&amp;"_"&amp;R4182&amp;"_"&amp;S4182&amp;"_"&amp;T4182</f>
        <v>DL2018064_LilleVandsalamander_Valid_Absent_Ct&gt;41</v>
      </c>
    </row>
    <row r="4183" customFormat="false" ht="14.25" hidden="false" customHeight="false" outlineLevel="0" collapsed="false">
      <c r="A4183" s="0" t="s">
        <v>886</v>
      </c>
      <c r="B4183" s="52" t="s">
        <v>1003</v>
      </c>
      <c r="C4183" s="52" t="s">
        <v>747</v>
      </c>
      <c r="D4183" s="53" t="n">
        <v>0.1</v>
      </c>
      <c r="E4183" s="53" t="s">
        <v>748</v>
      </c>
      <c r="F4183" s="0" t="s">
        <v>1386</v>
      </c>
      <c r="G4183" s="0" t="str">
        <f aca="false">LEFT(B4183,2)</f>
        <v>19</v>
      </c>
      <c r="H4183" s="0" t="str">
        <f aca="false">I4183&amp;"_"&amp;G4183&amp;"_"&amp;F4183</f>
        <v>LilleVandsalamander_19_20181204_DL2018064_RysensteenGym_koersel1</v>
      </c>
      <c r="I4183" s="61" t="str">
        <f aca="false">MID(RIGHT(B4183,LEN(B4183)-3),1,FIND("_",RIGHT(B4183,LEN(B4183)-3))-1)</f>
        <v>LilleVandsalamander</v>
      </c>
      <c r="J4183" s="61" t="str">
        <f aca="false">TRIM(SUBSTITUTE(RIGHT(B4183,FIND(I4183,B4183)+1),"_",""))</f>
        <v>NegK</v>
      </c>
      <c r="K4183" s="0" t="str">
        <f aca="false">IFERROR(VALUE(SUBSTITUTE(E4183,".",",")),E4183)</f>
        <v>No Ct</v>
      </c>
      <c r="L4183" s="61" t="str">
        <f aca="false">IF(J4183="PosK",SUMIFS(K:K,J:J,"PosK",H:H,H4183),"")</f>
        <v/>
      </c>
      <c r="M4183" s="61" t="str">
        <f aca="false">IF(J4183="PosK",SUMIFS(K:K,J:J,"NegK",H:H,H4183),"")</f>
        <v/>
      </c>
      <c r="N4183" s="61" t="str">
        <f aca="false">IF(J4183="PosK",SUMIFS(K:K,J:J,"eDNA",H:H,H4183),"")</f>
        <v/>
      </c>
    </row>
    <row r="4184" customFormat="false" ht="14.25" hidden="false" customHeight="false" outlineLevel="0" collapsed="false">
      <c r="A4184" s="0" t="s">
        <v>888</v>
      </c>
      <c r="B4184" s="52" t="s">
        <v>1004</v>
      </c>
      <c r="C4184" s="52" t="s">
        <v>751</v>
      </c>
      <c r="D4184" s="53" t="n">
        <v>0.1</v>
      </c>
      <c r="E4184" s="53" t="s">
        <v>748</v>
      </c>
      <c r="F4184" s="0" t="s">
        <v>1386</v>
      </c>
      <c r="G4184" s="0" t="str">
        <f aca="false">LEFT(B4184,2)</f>
        <v>19</v>
      </c>
      <c r="H4184" s="0" t="str">
        <f aca="false">I4184&amp;"_"&amp;G4184&amp;"_"&amp;F4184</f>
        <v>LilleVandsalamander_19_20181204_DL2018064_RysensteenGym_koersel1</v>
      </c>
      <c r="I4184" s="61" t="str">
        <f aca="false">MID(RIGHT(B4184,LEN(B4184)-3),1,FIND("_",RIGHT(B4184,LEN(B4184)-3))-1)</f>
        <v>LilleVandsalamander</v>
      </c>
      <c r="J4184" s="61" t="str">
        <f aca="false">TRIM(SUBSTITUTE(RIGHT(B4184,FIND(I4184,B4184)+1),"_",""))</f>
        <v>eDNA</v>
      </c>
      <c r="K4184" s="0" t="str">
        <f aca="false">IFERROR(VALUE(SUBSTITUTE(E4184,".",",")),E4184)</f>
        <v>No Ct</v>
      </c>
      <c r="L4184" s="61" t="str">
        <f aca="false">IF(J4184="PosK",SUMIFS(K:K,J:J,"PosK",H:H,H4184),"")</f>
        <v/>
      </c>
      <c r="M4184" s="61" t="str">
        <f aca="false">IF(J4184="PosK",SUMIFS(K:K,J:J,"NegK",H:H,H4184),"")</f>
        <v/>
      </c>
      <c r="N4184" s="61" t="str">
        <f aca="false">IF(J4184="PosK",SUMIFS(K:K,J:J,"eDNA",H:H,H4184),"")</f>
        <v/>
      </c>
      <c r="Q4184" s="62"/>
    </row>
    <row r="4185" customFormat="false" ht="14.25" hidden="false" customHeight="false" outlineLevel="0" collapsed="false">
      <c r="A4185" s="0" t="s">
        <v>890</v>
      </c>
      <c r="B4185" s="52" t="s">
        <v>1004</v>
      </c>
      <c r="C4185" s="52" t="s">
        <v>751</v>
      </c>
      <c r="D4185" s="53" t="n">
        <v>0.1</v>
      </c>
      <c r="E4185" s="53" t="s">
        <v>748</v>
      </c>
      <c r="F4185" s="0" t="s">
        <v>1386</v>
      </c>
      <c r="G4185" s="0" t="str">
        <f aca="false">LEFT(B4185,2)</f>
        <v>19</v>
      </c>
      <c r="H4185" s="0" t="str">
        <f aca="false">I4185&amp;"_"&amp;G4185&amp;"_"&amp;F4185</f>
        <v>LilleVandsalamander_19_20181204_DL2018064_RysensteenGym_koersel1</v>
      </c>
      <c r="I4185" s="61" t="str">
        <f aca="false">MID(RIGHT(B4185,LEN(B4185)-3),1,FIND("_",RIGHT(B4185,LEN(B4185)-3))-1)</f>
        <v>LilleVandsalamander</v>
      </c>
      <c r="J4185" s="61" t="str">
        <f aca="false">TRIM(SUBSTITUTE(RIGHT(B4185,FIND(I4185,B4185)+1),"_",""))</f>
        <v>eDNA</v>
      </c>
      <c r="K4185" s="0" t="str">
        <f aca="false">IFERROR(VALUE(SUBSTITUTE(E4185,".",",")),E4185)</f>
        <v>No Ct</v>
      </c>
      <c r="L4185" s="61" t="str">
        <f aca="false">IF(J4185="PosK",SUMIFS(K:K,J:J,"PosK",H:H,H4185),"")</f>
        <v/>
      </c>
      <c r="M4185" s="61" t="str">
        <f aca="false">IF(J4185="PosK",SUMIFS(K:K,J:J,"NegK",H:H,H4185),"")</f>
        <v/>
      </c>
      <c r="N4185" s="61" t="str">
        <f aca="false">IF(J4185="PosK",SUMIFS(K:K,J:J,"eDNA",H:H,H4185),"")</f>
        <v/>
      </c>
      <c r="P4185" s="62"/>
      <c r="T4185" s="63"/>
      <c r="W4185" s="64"/>
    </row>
    <row r="4186" customFormat="false" ht="14.25" hidden="false" customHeight="false" outlineLevel="0" collapsed="false">
      <c r="A4186" s="0" t="s">
        <v>891</v>
      </c>
      <c r="B4186" s="52" t="s">
        <v>1218</v>
      </c>
      <c r="C4186" s="52" t="s">
        <v>743</v>
      </c>
      <c r="D4186" s="53" t="n">
        <v>0.1</v>
      </c>
      <c r="E4186" s="53" t="n">
        <v>20.88</v>
      </c>
      <c r="F4186" s="0" t="s">
        <v>1386</v>
      </c>
      <c r="G4186" s="0" t="str">
        <f aca="false">LEFT(B4186,2)</f>
        <v>20</v>
      </c>
      <c r="H4186" s="0" t="str">
        <f aca="false">I4186&amp;"_"&amp;G4186&amp;"_"&amp;F4186</f>
        <v>Skalle_20_20181204_DL2018064_RysensteenGym_koersel1</v>
      </c>
      <c r="I4186" s="61" t="str">
        <f aca="false">MID(RIGHT(B4186,LEN(B4186)-3),1,FIND("_",RIGHT(B4186,LEN(B4186)-3))-1)</f>
        <v>Skalle</v>
      </c>
      <c r="J4186" s="61" t="str">
        <f aca="false">TRIM(SUBSTITUTE(RIGHT(B4186,FIND(I4186,B4186)+1),"_",""))</f>
        <v>PosK</v>
      </c>
      <c r="K4186" s="0" t="n">
        <f aca="false">IFERROR(VALUE(SUBSTITUTE(E4186,".",",")),E4186)</f>
        <v>20.88</v>
      </c>
      <c r="L4186" s="61" t="n">
        <f aca="false">IF(J4186="PosK",SUMIFS(K:K,J:J,"PosK",H:H,H4186),"")</f>
        <v>20.88</v>
      </c>
      <c r="M4186" s="61" t="n">
        <f aca="false">IF(J4186="PosK",SUMIFS(K:K,J:J,"NegK",H:H,H4186),"")</f>
        <v>0</v>
      </c>
      <c r="N4186" s="61" t="n">
        <f aca="false">IF(J4186="PosK",SUMIFS(K:K,J:J,"eDNA",H:H,H4186),"")</f>
        <v>76.28</v>
      </c>
      <c r="P4186" s="62" t="n">
        <f aca="false">IF(K4188="No Ct",0,K4188)</f>
        <v>38.77</v>
      </c>
      <c r="Q4186" s="62" t="n">
        <f aca="false">IF(K4189="No Ct",0,K4189)</f>
        <v>37.51</v>
      </c>
      <c r="R4186" s="0" t="str">
        <f aca="false">IF(AND(L4186&gt;0,M4186=0),"Valid","Invalid")</f>
        <v>Valid</v>
      </c>
      <c r="S4186" s="0" t="str">
        <f aca="false">IF(OR(P4186&gt;1,Q4186&gt;1),"Present","Absent")</f>
        <v>Present</v>
      </c>
      <c r="T4186" s="63" t="str">
        <f aca="false">IF(OR(AND(P4186&gt;1,P4186&lt;41),AND(Q4186&gt;1,Q4186&lt;41)),"Ct&lt;41","Ct&gt;41")</f>
        <v>Ct&lt;41</v>
      </c>
      <c r="U4186" s="0" t="str">
        <f aca="false">I4186</f>
        <v>Skalle</v>
      </c>
      <c r="V4186" s="0" t="str">
        <f aca="false">MID(F4186,10,9)</f>
        <v>DL2018064</v>
      </c>
      <c r="W4186" s="64" t="str">
        <f aca="false">V4186&amp;"_"&amp;U4186&amp;"_"&amp;R4186&amp;"_"&amp;S4186&amp;"_"&amp;T4186</f>
        <v>DL2018064_Skalle_Valid_Present_Ct&lt;41</v>
      </c>
    </row>
    <row r="4187" customFormat="false" ht="14.25" hidden="false" customHeight="false" outlineLevel="0" collapsed="false">
      <c r="A4187" s="0" t="s">
        <v>893</v>
      </c>
      <c r="B4187" s="52" t="s">
        <v>1219</v>
      </c>
      <c r="C4187" s="52" t="s">
        <v>747</v>
      </c>
      <c r="D4187" s="53" t="n">
        <v>0.1</v>
      </c>
      <c r="E4187" s="53" t="s">
        <v>748</v>
      </c>
      <c r="F4187" s="0" t="s">
        <v>1386</v>
      </c>
      <c r="G4187" s="0" t="str">
        <f aca="false">LEFT(B4187,2)</f>
        <v>20</v>
      </c>
      <c r="H4187" s="0" t="str">
        <f aca="false">I4187&amp;"_"&amp;G4187&amp;"_"&amp;F4187</f>
        <v>Skalle_20_20181204_DL2018064_RysensteenGym_koersel1</v>
      </c>
      <c r="I4187" s="61" t="str">
        <f aca="false">MID(RIGHT(B4187,LEN(B4187)-3),1,FIND("_",RIGHT(B4187,LEN(B4187)-3))-1)</f>
        <v>Skalle</v>
      </c>
      <c r="J4187" s="61" t="str">
        <f aca="false">TRIM(SUBSTITUTE(RIGHT(B4187,FIND(I4187,B4187)+1),"_",""))</f>
        <v>NegK</v>
      </c>
      <c r="K4187" s="0" t="str">
        <f aca="false">IFERROR(VALUE(SUBSTITUTE(E4187,".",",")),E4187)</f>
        <v>No Ct</v>
      </c>
      <c r="L4187" s="61" t="str">
        <f aca="false">IF(J4187="PosK",SUMIFS(K:K,J:J,"PosK",H:H,H4187),"")</f>
        <v/>
      </c>
      <c r="M4187" s="61" t="str">
        <f aca="false">IF(J4187="PosK",SUMIFS(K:K,J:J,"NegK",H:H,H4187),"")</f>
        <v/>
      </c>
      <c r="N4187" s="61" t="str">
        <f aca="false">IF(J4187="PosK",SUMIFS(K:K,J:J,"eDNA",H:H,H4187),"")</f>
        <v/>
      </c>
    </row>
    <row r="4188" customFormat="false" ht="14.25" hidden="false" customHeight="false" outlineLevel="0" collapsed="false">
      <c r="A4188" s="0" t="s">
        <v>895</v>
      </c>
      <c r="B4188" s="52" t="s">
        <v>1220</v>
      </c>
      <c r="C4188" s="52" t="s">
        <v>751</v>
      </c>
      <c r="D4188" s="53" t="n">
        <v>0.1</v>
      </c>
      <c r="E4188" s="53" t="n">
        <v>38.77</v>
      </c>
      <c r="F4188" s="0" t="s">
        <v>1386</v>
      </c>
      <c r="G4188" s="0" t="str">
        <f aca="false">LEFT(B4188,2)</f>
        <v>20</v>
      </c>
      <c r="H4188" s="0" t="str">
        <f aca="false">I4188&amp;"_"&amp;G4188&amp;"_"&amp;F4188</f>
        <v>Skalle_20_20181204_DL2018064_RysensteenGym_koersel1</v>
      </c>
      <c r="I4188" s="61" t="str">
        <f aca="false">MID(RIGHT(B4188,LEN(B4188)-3),1,FIND("_",RIGHT(B4188,LEN(B4188)-3))-1)</f>
        <v>Skalle</v>
      </c>
      <c r="J4188" s="61" t="str">
        <f aca="false">TRIM(SUBSTITUTE(RIGHT(B4188,FIND(I4188,B4188)+1),"_",""))</f>
        <v>eDNA</v>
      </c>
      <c r="K4188" s="0" t="n">
        <f aca="false">IFERROR(VALUE(SUBSTITUTE(E4188,".",",")),E4188)</f>
        <v>38.77</v>
      </c>
      <c r="L4188" s="61" t="str">
        <f aca="false">IF(J4188="PosK",SUMIFS(K:K,J:J,"PosK",H:H,H4188),"")</f>
        <v/>
      </c>
      <c r="M4188" s="61" t="str">
        <f aca="false">IF(J4188="PosK",SUMIFS(K:K,J:J,"NegK",H:H,H4188),"")</f>
        <v/>
      </c>
      <c r="N4188" s="61" t="str">
        <f aca="false">IF(J4188="PosK",SUMIFS(K:K,J:J,"eDNA",H:H,H4188),"")</f>
        <v/>
      </c>
      <c r="Q4188" s="62"/>
    </row>
    <row r="4189" customFormat="false" ht="14.25" hidden="false" customHeight="false" outlineLevel="0" collapsed="false">
      <c r="A4189" s="0" t="s">
        <v>897</v>
      </c>
      <c r="B4189" s="52" t="s">
        <v>1220</v>
      </c>
      <c r="C4189" s="52" t="s">
        <v>751</v>
      </c>
      <c r="D4189" s="53" t="n">
        <v>0.1</v>
      </c>
      <c r="E4189" s="53" t="n">
        <v>37.51</v>
      </c>
      <c r="F4189" s="0" t="s">
        <v>1386</v>
      </c>
      <c r="G4189" s="0" t="str">
        <f aca="false">LEFT(B4189,2)</f>
        <v>20</v>
      </c>
      <c r="H4189" s="0" t="str">
        <f aca="false">I4189&amp;"_"&amp;G4189&amp;"_"&amp;F4189</f>
        <v>Skalle_20_20181204_DL2018064_RysensteenGym_koersel1</v>
      </c>
      <c r="I4189" s="61" t="str">
        <f aca="false">MID(RIGHT(B4189,LEN(B4189)-3),1,FIND("_",RIGHT(B4189,LEN(B4189)-3))-1)</f>
        <v>Skalle</v>
      </c>
      <c r="J4189" s="61" t="str">
        <f aca="false">TRIM(SUBSTITUTE(RIGHT(B4189,FIND(I4189,B4189)+1),"_",""))</f>
        <v>eDNA</v>
      </c>
      <c r="K4189" s="0" t="n">
        <f aca="false">IFERROR(VALUE(SUBSTITUTE(E4189,".",",")),E4189)</f>
        <v>37.51</v>
      </c>
      <c r="L4189" s="61" t="str">
        <f aca="false">IF(J4189="PosK",SUMIFS(K:K,J:J,"PosK",H:H,H4189),"")</f>
        <v/>
      </c>
      <c r="M4189" s="61" t="str">
        <f aca="false">IF(J4189="PosK",SUMIFS(K:K,J:J,"NegK",H:H,H4189),"")</f>
        <v/>
      </c>
      <c r="N4189" s="61" t="str">
        <f aca="false">IF(J4189="PosK",SUMIFS(K:K,J:J,"eDNA",H:H,H4189),"")</f>
        <v/>
      </c>
      <c r="P4189" s="62"/>
      <c r="T4189" s="63"/>
      <c r="W4189" s="64"/>
    </row>
    <row r="4190" customFormat="false" ht="14.25" hidden="false" customHeight="false" outlineLevel="0" collapsed="false">
      <c r="A4190" s="0" t="s">
        <v>898</v>
      </c>
      <c r="B4190" s="52" t="s">
        <v>1008</v>
      </c>
      <c r="C4190" s="52" t="s">
        <v>743</v>
      </c>
      <c r="D4190" s="53" t="n">
        <v>0.1</v>
      </c>
      <c r="E4190" s="53" t="n">
        <v>21.1</v>
      </c>
      <c r="F4190" s="0" t="s">
        <v>1386</v>
      </c>
      <c r="G4190" s="0" t="str">
        <f aca="false">LEFT(B4190,2)</f>
        <v>21</v>
      </c>
      <c r="H4190" s="0" t="str">
        <f aca="false">I4190&amp;"_"&amp;G4190&amp;"_"&amp;F4190</f>
        <v>Skalle_21_20181204_DL2018064_RysensteenGym_koersel1</v>
      </c>
      <c r="I4190" s="61" t="str">
        <f aca="false">MID(RIGHT(B4190,LEN(B4190)-3),1,FIND("_",RIGHT(B4190,LEN(B4190)-3))-1)</f>
        <v>Skalle</v>
      </c>
      <c r="J4190" s="61" t="str">
        <f aca="false">TRIM(SUBSTITUTE(RIGHT(B4190,FIND(I4190,B4190)+1),"_",""))</f>
        <v>PosK</v>
      </c>
      <c r="K4190" s="0" t="n">
        <f aca="false">IFERROR(VALUE(SUBSTITUTE(E4190,".",",")),E4190)</f>
        <v>21.1</v>
      </c>
      <c r="L4190" s="61" t="n">
        <f aca="false">IF(J4190="PosK",SUMIFS(K:K,J:J,"PosK",H:H,H4190),"")</f>
        <v>21.1</v>
      </c>
      <c r="M4190" s="61" t="n">
        <f aca="false">IF(J4190="PosK",SUMIFS(K:K,J:J,"NegK",H:H,H4190),"")</f>
        <v>0</v>
      </c>
      <c r="N4190" s="61" t="n">
        <f aca="false">IF(J4190="PosK",SUMIFS(K:K,J:J,"eDNA",H:H,H4190),"")</f>
        <v>76.36</v>
      </c>
      <c r="P4190" s="62" t="n">
        <f aca="false">IF(K4192="No Ct",0,K4192)</f>
        <v>39.21</v>
      </c>
      <c r="Q4190" s="62" t="n">
        <f aca="false">IF(K4193="No Ct",0,K4193)</f>
        <v>37.15</v>
      </c>
      <c r="R4190" s="0" t="str">
        <f aca="false">IF(AND(L4190&gt;0,M4190=0),"Valid","Invalid")</f>
        <v>Valid</v>
      </c>
      <c r="S4190" s="0" t="str">
        <f aca="false">IF(OR(P4190&gt;1,Q4190&gt;1),"Present","Absent")</f>
        <v>Present</v>
      </c>
      <c r="T4190" s="63" t="str">
        <f aca="false">IF(OR(AND(P4190&gt;1,P4190&lt;41),AND(Q4190&gt;1,Q4190&lt;41)),"Ct&lt;41","Ct&gt;41")</f>
        <v>Ct&lt;41</v>
      </c>
      <c r="U4190" s="0" t="str">
        <f aca="false">I4190</f>
        <v>Skalle</v>
      </c>
      <c r="V4190" s="0" t="str">
        <f aca="false">MID(F4190,10,9)</f>
        <v>DL2018064</v>
      </c>
      <c r="W4190" s="64" t="str">
        <f aca="false">V4190&amp;"_"&amp;U4190&amp;"_"&amp;R4190&amp;"_"&amp;S4190&amp;"_"&amp;T4190</f>
        <v>DL2018064_Skalle_Valid_Present_Ct&lt;41</v>
      </c>
    </row>
    <row r="4191" customFormat="false" ht="14.25" hidden="false" customHeight="false" outlineLevel="0" collapsed="false">
      <c r="A4191" s="0" t="s">
        <v>900</v>
      </c>
      <c r="B4191" s="52" t="s">
        <v>1009</v>
      </c>
      <c r="C4191" s="52" t="s">
        <v>747</v>
      </c>
      <c r="D4191" s="53" t="n">
        <v>0.1</v>
      </c>
      <c r="E4191" s="53" t="s">
        <v>748</v>
      </c>
      <c r="F4191" s="0" t="s">
        <v>1386</v>
      </c>
      <c r="G4191" s="0" t="str">
        <f aca="false">LEFT(B4191,2)</f>
        <v>21</v>
      </c>
      <c r="H4191" s="0" t="str">
        <f aca="false">I4191&amp;"_"&amp;G4191&amp;"_"&amp;F4191</f>
        <v>Skalle_21_20181204_DL2018064_RysensteenGym_koersel1</v>
      </c>
      <c r="I4191" s="61" t="str">
        <f aca="false">MID(RIGHT(B4191,LEN(B4191)-3),1,FIND("_",RIGHT(B4191,LEN(B4191)-3))-1)</f>
        <v>Skalle</v>
      </c>
      <c r="J4191" s="61" t="str">
        <f aca="false">TRIM(SUBSTITUTE(RIGHT(B4191,FIND(I4191,B4191)+1),"_",""))</f>
        <v>NegK</v>
      </c>
      <c r="K4191" s="0" t="str">
        <f aca="false">IFERROR(VALUE(SUBSTITUTE(E4191,".",",")),E4191)</f>
        <v>No Ct</v>
      </c>
      <c r="L4191" s="61" t="str">
        <f aca="false">IF(J4191="PosK",SUMIFS(K:K,J:J,"PosK",H:H,H4191),"")</f>
        <v/>
      </c>
      <c r="M4191" s="61" t="str">
        <f aca="false">IF(J4191="PosK",SUMIFS(K:K,J:J,"NegK",H:H,H4191),"")</f>
        <v/>
      </c>
      <c r="N4191" s="61" t="str">
        <f aca="false">IF(J4191="PosK",SUMIFS(K:K,J:J,"eDNA",H:H,H4191),"")</f>
        <v/>
      </c>
    </row>
    <row r="4192" customFormat="false" ht="14.25" hidden="false" customHeight="false" outlineLevel="0" collapsed="false">
      <c r="A4192" s="0" t="s">
        <v>902</v>
      </c>
      <c r="B4192" s="52" t="s">
        <v>1010</v>
      </c>
      <c r="C4192" s="52" t="s">
        <v>751</v>
      </c>
      <c r="D4192" s="53" t="n">
        <v>0.1</v>
      </c>
      <c r="E4192" s="53" t="n">
        <v>39.21</v>
      </c>
      <c r="F4192" s="0" t="s">
        <v>1386</v>
      </c>
      <c r="G4192" s="0" t="str">
        <f aca="false">LEFT(B4192,2)</f>
        <v>21</v>
      </c>
      <c r="H4192" s="0" t="str">
        <f aca="false">I4192&amp;"_"&amp;G4192&amp;"_"&amp;F4192</f>
        <v>Skalle_21_20181204_DL2018064_RysensteenGym_koersel1</v>
      </c>
      <c r="I4192" s="61" t="str">
        <f aca="false">MID(RIGHT(B4192,LEN(B4192)-3),1,FIND("_",RIGHT(B4192,LEN(B4192)-3))-1)</f>
        <v>Skalle</v>
      </c>
      <c r="J4192" s="61" t="str">
        <f aca="false">TRIM(SUBSTITUTE(RIGHT(B4192,FIND(I4192,B4192)+1),"_",""))</f>
        <v>eDNA</v>
      </c>
      <c r="K4192" s="0" t="n">
        <f aca="false">IFERROR(VALUE(SUBSTITUTE(E4192,".",",")),E4192)</f>
        <v>39.21</v>
      </c>
      <c r="L4192" s="61" t="str">
        <f aca="false">IF(J4192="PosK",SUMIFS(K:K,J:J,"PosK",H:H,H4192),"")</f>
        <v/>
      </c>
      <c r="M4192" s="61" t="str">
        <f aca="false">IF(J4192="PosK",SUMIFS(K:K,J:J,"NegK",H:H,H4192),"")</f>
        <v/>
      </c>
      <c r="N4192" s="61" t="str">
        <f aca="false">IF(J4192="PosK",SUMIFS(K:K,J:J,"eDNA",H:H,H4192),"")</f>
        <v/>
      </c>
      <c r="Q4192" s="62"/>
    </row>
    <row r="4193" customFormat="false" ht="14.25" hidden="false" customHeight="false" outlineLevel="0" collapsed="false">
      <c r="A4193" s="0" t="s">
        <v>904</v>
      </c>
      <c r="B4193" s="52" t="s">
        <v>1010</v>
      </c>
      <c r="C4193" s="52" t="s">
        <v>751</v>
      </c>
      <c r="D4193" s="53" t="n">
        <v>0.1</v>
      </c>
      <c r="E4193" s="53" t="n">
        <v>37.15</v>
      </c>
      <c r="F4193" s="0" t="s">
        <v>1386</v>
      </c>
      <c r="G4193" s="0" t="str">
        <f aca="false">LEFT(B4193,2)</f>
        <v>21</v>
      </c>
      <c r="H4193" s="0" t="str">
        <f aca="false">I4193&amp;"_"&amp;G4193&amp;"_"&amp;F4193</f>
        <v>Skalle_21_20181204_DL2018064_RysensteenGym_koersel1</v>
      </c>
      <c r="I4193" s="61" t="str">
        <f aca="false">MID(RIGHT(B4193,LEN(B4193)-3),1,FIND("_",RIGHT(B4193,LEN(B4193)-3))-1)</f>
        <v>Skalle</v>
      </c>
      <c r="J4193" s="61" t="str">
        <f aca="false">TRIM(SUBSTITUTE(RIGHT(B4193,FIND(I4193,B4193)+1),"_",""))</f>
        <v>eDNA</v>
      </c>
      <c r="K4193" s="0" t="n">
        <f aca="false">IFERROR(VALUE(SUBSTITUTE(E4193,".",",")),E4193)</f>
        <v>37.15</v>
      </c>
      <c r="L4193" s="61" t="str">
        <f aca="false">IF(J4193="PosK",SUMIFS(K:K,J:J,"PosK",H:H,H4193),"")</f>
        <v/>
      </c>
      <c r="M4193" s="61" t="str">
        <f aca="false">IF(J4193="PosK",SUMIFS(K:K,J:J,"NegK",H:H,H4193),"")</f>
        <v/>
      </c>
      <c r="N4193" s="61" t="str">
        <f aca="false">IF(J4193="PosK",SUMIFS(K:K,J:J,"eDNA",H:H,H4193),"")</f>
        <v/>
      </c>
      <c r="P4193" s="62"/>
      <c r="T4193" s="63"/>
      <c r="W4193" s="64"/>
    </row>
    <row r="4194" customFormat="false" ht="14.25" hidden="false" customHeight="false" outlineLevel="0" collapsed="false">
      <c r="A4194" s="0" t="s">
        <v>905</v>
      </c>
      <c r="B4194" s="52" t="s">
        <v>1221</v>
      </c>
      <c r="C4194" s="52" t="s">
        <v>743</v>
      </c>
      <c r="D4194" s="53" t="n">
        <v>0.1</v>
      </c>
      <c r="E4194" s="53" t="n">
        <v>26.87</v>
      </c>
      <c r="F4194" s="0" t="s">
        <v>1386</v>
      </c>
      <c r="G4194" s="0" t="str">
        <f aca="false">LEFT(B4194,2)</f>
        <v>22</v>
      </c>
      <c r="H4194" s="0" t="str">
        <f aca="false">I4194&amp;"_"&amp;G4194&amp;"_"&amp;F4194</f>
        <v>Karusse_22_20181204_DL2018064_RysensteenGym_koersel1</v>
      </c>
      <c r="I4194" s="61" t="str">
        <f aca="false">MID(RIGHT(B4194,LEN(B4194)-3),1,FIND("_",RIGHT(B4194,LEN(B4194)-3))-1)</f>
        <v>Karusse</v>
      </c>
      <c r="J4194" s="61" t="str">
        <f aca="false">TRIM(SUBSTITUTE(RIGHT(B4194,FIND(I4194,B4194)+1),"_",""))</f>
        <v>PosK</v>
      </c>
      <c r="K4194" s="0" t="n">
        <f aca="false">IFERROR(VALUE(SUBSTITUTE(E4194,".",",")),E4194)</f>
        <v>26.87</v>
      </c>
      <c r="L4194" s="61" t="n">
        <f aca="false">IF(J4194="PosK",SUMIFS(K:K,J:J,"PosK",H:H,H4194),"")</f>
        <v>26.87</v>
      </c>
      <c r="M4194" s="61" t="n">
        <f aca="false">IF(J4194="PosK",SUMIFS(K:K,J:J,"NegK",H:H,H4194),"")</f>
        <v>0</v>
      </c>
      <c r="N4194" s="61" t="n">
        <f aca="false">IF(J4194="PosK",SUMIFS(K:K,J:J,"eDNA",H:H,H4194),"")</f>
        <v>38.28</v>
      </c>
      <c r="P4194" s="62" t="n">
        <f aca="false">IF(K4196="No Ct",0,K4196)</f>
        <v>38.28</v>
      </c>
      <c r="Q4194" s="62" t="n">
        <f aca="false">IF(K4197="No Ct",0,K4197)</f>
        <v>0</v>
      </c>
      <c r="R4194" s="0" t="str">
        <f aca="false">IF(AND(L4194&gt;0,M4194=0),"Valid","Invalid")</f>
        <v>Valid</v>
      </c>
      <c r="S4194" s="0" t="str">
        <f aca="false">IF(OR(P4194&gt;1,Q4194&gt;1),"Present","Absent")</f>
        <v>Present</v>
      </c>
      <c r="T4194" s="63" t="str">
        <f aca="false">IF(OR(AND(P4194&gt;1,P4194&lt;41),AND(Q4194&gt;1,Q4194&lt;41)),"Ct&lt;41","Ct&gt;41")</f>
        <v>Ct&lt;41</v>
      </c>
      <c r="U4194" s="0" t="str">
        <f aca="false">I4194</f>
        <v>Karusse</v>
      </c>
      <c r="V4194" s="0" t="str">
        <f aca="false">MID(F4194,10,9)</f>
        <v>DL2018064</v>
      </c>
      <c r="W4194" s="64" t="str">
        <f aca="false">V4194&amp;"_"&amp;U4194&amp;"_"&amp;R4194&amp;"_"&amp;S4194&amp;"_"&amp;T4194</f>
        <v>DL2018064_Karusse_Valid_Present_Ct&lt;41</v>
      </c>
    </row>
    <row r="4195" customFormat="false" ht="14.25" hidden="false" customHeight="false" outlineLevel="0" collapsed="false">
      <c r="A4195" s="0" t="s">
        <v>907</v>
      </c>
      <c r="B4195" s="52" t="s">
        <v>1222</v>
      </c>
      <c r="C4195" s="52" t="s">
        <v>747</v>
      </c>
      <c r="D4195" s="53" t="n">
        <v>0.1</v>
      </c>
      <c r="E4195" s="53" t="s">
        <v>748</v>
      </c>
      <c r="F4195" s="0" t="s">
        <v>1386</v>
      </c>
      <c r="G4195" s="0" t="str">
        <f aca="false">LEFT(B4195,2)</f>
        <v>22</v>
      </c>
      <c r="H4195" s="0" t="str">
        <f aca="false">I4195&amp;"_"&amp;G4195&amp;"_"&amp;F4195</f>
        <v>Karusse_22_20181204_DL2018064_RysensteenGym_koersel1</v>
      </c>
      <c r="I4195" s="61" t="str">
        <f aca="false">MID(RIGHT(B4195,LEN(B4195)-3),1,FIND("_",RIGHT(B4195,LEN(B4195)-3))-1)</f>
        <v>Karusse</v>
      </c>
      <c r="J4195" s="61" t="str">
        <f aca="false">TRIM(SUBSTITUTE(RIGHT(B4195,FIND(I4195,B4195)+1),"_",""))</f>
        <v>NegK</v>
      </c>
      <c r="K4195" s="0" t="str">
        <f aca="false">IFERROR(VALUE(SUBSTITUTE(E4195,".",",")),E4195)</f>
        <v>No Ct</v>
      </c>
      <c r="L4195" s="61" t="str">
        <f aca="false">IF(J4195="PosK",SUMIFS(K:K,J:J,"PosK",H:H,H4195),"")</f>
        <v/>
      </c>
      <c r="M4195" s="61" t="str">
        <f aca="false">IF(J4195="PosK",SUMIFS(K:K,J:J,"NegK",H:H,H4195),"")</f>
        <v/>
      </c>
      <c r="N4195" s="61" t="str">
        <f aca="false">IF(J4195="PosK",SUMIFS(K:K,J:J,"eDNA",H:H,H4195),"")</f>
        <v/>
      </c>
    </row>
    <row r="4196" customFormat="false" ht="14.25" hidden="false" customHeight="false" outlineLevel="0" collapsed="false">
      <c r="A4196" s="0" t="s">
        <v>909</v>
      </c>
      <c r="B4196" s="52" t="s">
        <v>1223</v>
      </c>
      <c r="C4196" s="52" t="s">
        <v>751</v>
      </c>
      <c r="D4196" s="53" t="n">
        <v>0.1</v>
      </c>
      <c r="E4196" s="53" t="n">
        <v>38.28</v>
      </c>
      <c r="F4196" s="0" t="s">
        <v>1386</v>
      </c>
      <c r="G4196" s="0" t="str">
        <f aca="false">LEFT(B4196,2)</f>
        <v>22</v>
      </c>
      <c r="H4196" s="0" t="str">
        <f aca="false">I4196&amp;"_"&amp;G4196&amp;"_"&amp;F4196</f>
        <v>Karusse_22_20181204_DL2018064_RysensteenGym_koersel1</v>
      </c>
      <c r="I4196" s="61" t="str">
        <f aca="false">MID(RIGHT(B4196,LEN(B4196)-3),1,FIND("_",RIGHT(B4196,LEN(B4196)-3))-1)</f>
        <v>Karusse</v>
      </c>
      <c r="J4196" s="61" t="str">
        <f aca="false">TRIM(SUBSTITUTE(RIGHT(B4196,FIND(I4196,B4196)+1),"_",""))</f>
        <v>eDNA</v>
      </c>
      <c r="K4196" s="0" t="n">
        <f aca="false">IFERROR(VALUE(SUBSTITUTE(E4196,".",",")),E4196)</f>
        <v>38.28</v>
      </c>
      <c r="L4196" s="61" t="str">
        <f aca="false">IF(J4196="PosK",SUMIFS(K:K,J:J,"PosK",H:H,H4196),"")</f>
        <v/>
      </c>
      <c r="M4196" s="61" t="str">
        <f aca="false">IF(J4196="PosK",SUMIFS(K:K,J:J,"NegK",H:H,H4196),"")</f>
        <v/>
      </c>
      <c r="N4196" s="61" t="str">
        <f aca="false">IF(J4196="PosK",SUMIFS(K:K,J:J,"eDNA",H:H,H4196),"")</f>
        <v/>
      </c>
      <c r="Q4196" s="62"/>
    </row>
    <row r="4197" customFormat="false" ht="14.25" hidden="false" customHeight="false" outlineLevel="0" collapsed="false">
      <c r="A4197" s="0" t="s">
        <v>911</v>
      </c>
      <c r="B4197" s="52" t="s">
        <v>1223</v>
      </c>
      <c r="C4197" s="52" t="s">
        <v>751</v>
      </c>
      <c r="D4197" s="53" t="n">
        <v>0.1</v>
      </c>
      <c r="E4197" s="53" t="s">
        <v>748</v>
      </c>
      <c r="F4197" s="0" t="s">
        <v>1386</v>
      </c>
      <c r="G4197" s="0" t="str">
        <f aca="false">LEFT(B4197,2)</f>
        <v>22</v>
      </c>
      <c r="H4197" s="0" t="str">
        <f aca="false">I4197&amp;"_"&amp;G4197&amp;"_"&amp;F4197</f>
        <v>Karusse_22_20181204_DL2018064_RysensteenGym_koersel1</v>
      </c>
      <c r="I4197" s="61" t="str">
        <f aca="false">MID(RIGHT(B4197,LEN(B4197)-3),1,FIND("_",RIGHT(B4197,LEN(B4197)-3))-1)</f>
        <v>Karusse</v>
      </c>
      <c r="J4197" s="61" t="str">
        <f aca="false">TRIM(SUBSTITUTE(RIGHT(B4197,FIND(I4197,B4197)+1),"_",""))</f>
        <v>eDNA</v>
      </c>
      <c r="K4197" s="0" t="str">
        <f aca="false">IFERROR(VALUE(SUBSTITUTE(E4197,".",",")),E4197)</f>
        <v>No Ct</v>
      </c>
      <c r="L4197" s="61" t="str">
        <f aca="false">IF(J4197="PosK",SUMIFS(K:K,J:J,"PosK",H:H,H4197),"")</f>
        <v/>
      </c>
      <c r="M4197" s="61" t="str">
        <f aca="false">IF(J4197="PosK",SUMIFS(K:K,J:J,"NegK",H:H,H4197),"")</f>
        <v/>
      </c>
      <c r="N4197" s="61" t="str">
        <f aca="false">IF(J4197="PosK",SUMIFS(K:K,J:J,"eDNA",H:H,H4197),"")</f>
        <v/>
      </c>
      <c r="P4197" s="62"/>
      <c r="T4197" s="63"/>
      <c r="W4197" s="64"/>
    </row>
    <row r="4198" customFormat="false" ht="14.25" hidden="false" customHeight="false" outlineLevel="0" collapsed="false">
      <c r="A4198" s="0" t="s">
        <v>912</v>
      </c>
      <c r="B4198" s="52" t="s">
        <v>1014</v>
      </c>
      <c r="C4198" s="52" t="s">
        <v>743</v>
      </c>
      <c r="D4198" s="53" t="n">
        <v>0.1</v>
      </c>
      <c r="E4198" s="53" t="n">
        <v>27.43</v>
      </c>
      <c r="F4198" s="0" t="s">
        <v>1386</v>
      </c>
      <c r="G4198" s="0" t="str">
        <f aca="false">LEFT(B4198,2)</f>
        <v>23</v>
      </c>
      <c r="H4198" s="0" t="str">
        <f aca="false">I4198&amp;"_"&amp;G4198&amp;"_"&amp;F4198</f>
        <v>Karusse_23_20181204_DL2018064_RysensteenGym_koersel1</v>
      </c>
      <c r="I4198" s="61" t="str">
        <f aca="false">MID(RIGHT(B4198,LEN(B4198)-3),1,FIND("_",RIGHT(B4198,LEN(B4198)-3))-1)</f>
        <v>Karusse</v>
      </c>
      <c r="J4198" s="61" t="str">
        <f aca="false">TRIM(SUBSTITUTE(RIGHT(B4198,FIND(I4198,B4198)+1),"_",""))</f>
        <v>PosK</v>
      </c>
      <c r="K4198" s="0" t="n">
        <f aca="false">IFERROR(VALUE(SUBSTITUTE(E4198,".",",")),E4198)</f>
        <v>27.43</v>
      </c>
      <c r="L4198" s="61" t="n">
        <f aca="false">IF(J4198="PosK",SUMIFS(K:K,J:J,"PosK",H:H,H4198),"")</f>
        <v>27.43</v>
      </c>
      <c r="M4198" s="61" t="n">
        <f aca="false">IF(J4198="PosK",SUMIFS(K:K,J:J,"NegK",H:H,H4198),"")</f>
        <v>0</v>
      </c>
      <c r="N4198" s="61" t="n">
        <f aca="false">IF(J4198="PosK",SUMIFS(K:K,J:J,"eDNA",H:H,H4198),"")</f>
        <v>0</v>
      </c>
      <c r="P4198" s="62" t="n">
        <f aca="false">IF(K4200="No Ct",0,K4200)</f>
        <v>0</v>
      </c>
      <c r="Q4198" s="62" t="n">
        <f aca="false">IF(K4201="No Ct",0,K4201)</f>
        <v>0</v>
      </c>
      <c r="R4198" s="0" t="str">
        <f aca="false">IF(AND(L4198&gt;0,M4198=0),"Valid","Invalid")</f>
        <v>Valid</v>
      </c>
      <c r="S4198" s="0" t="str">
        <f aca="false">IF(OR(P4198&gt;1,Q4198&gt;1),"Present","Absent")</f>
        <v>Absent</v>
      </c>
      <c r="T4198" s="63" t="str">
        <f aca="false">IF(OR(AND(P4198&gt;1,P4198&lt;41),AND(Q4198&gt;1,Q4198&lt;41)),"Ct&lt;41","Ct&gt;41")</f>
        <v>Ct&gt;41</v>
      </c>
      <c r="U4198" s="0" t="str">
        <f aca="false">I4198</f>
        <v>Karusse</v>
      </c>
      <c r="V4198" s="0" t="str">
        <f aca="false">MID(F4198,10,9)</f>
        <v>DL2018064</v>
      </c>
      <c r="W4198" s="64" t="str">
        <f aca="false">V4198&amp;"_"&amp;U4198&amp;"_"&amp;R4198&amp;"_"&amp;S4198&amp;"_"&amp;T4198</f>
        <v>DL2018064_Karusse_Valid_Absent_Ct&gt;41</v>
      </c>
    </row>
    <row r="4199" customFormat="false" ht="14.25" hidden="false" customHeight="false" outlineLevel="0" collapsed="false">
      <c r="A4199" s="0" t="s">
        <v>914</v>
      </c>
      <c r="B4199" s="52" t="s">
        <v>1015</v>
      </c>
      <c r="C4199" s="52" t="s">
        <v>747</v>
      </c>
      <c r="D4199" s="53" t="n">
        <v>0.1</v>
      </c>
      <c r="E4199" s="53" t="s">
        <v>748</v>
      </c>
      <c r="F4199" s="0" t="s">
        <v>1386</v>
      </c>
      <c r="G4199" s="0" t="str">
        <f aca="false">LEFT(B4199,2)</f>
        <v>23</v>
      </c>
      <c r="H4199" s="0" t="str">
        <f aca="false">I4199&amp;"_"&amp;G4199&amp;"_"&amp;F4199</f>
        <v>Karusse_23_20181204_DL2018064_RysensteenGym_koersel1</v>
      </c>
      <c r="I4199" s="61" t="str">
        <f aca="false">MID(RIGHT(B4199,LEN(B4199)-3),1,FIND("_",RIGHT(B4199,LEN(B4199)-3))-1)</f>
        <v>Karusse</v>
      </c>
      <c r="J4199" s="61" t="str">
        <f aca="false">TRIM(SUBSTITUTE(RIGHT(B4199,FIND(I4199,B4199)+1),"_",""))</f>
        <v>NegK</v>
      </c>
      <c r="K4199" s="0" t="str">
        <f aca="false">IFERROR(VALUE(SUBSTITUTE(E4199,".",",")),E4199)</f>
        <v>No Ct</v>
      </c>
      <c r="L4199" s="61" t="str">
        <f aca="false">IF(J4199="PosK",SUMIFS(K:K,J:J,"PosK",H:H,H4199),"")</f>
        <v/>
      </c>
      <c r="M4199" s="61" t="str">
        <f aca="false">IF(J4199="PosK",SUMIFS(K:K,J:J,"NegK",H:H,H4199),"")</f>
        <v/>
      </c>
      <c r="N4199" s="61" t="str">
        <f aca="false">IF(J4199="PosK",SUMIFS(K:K,J:J,"eDNA",H:H,H4199),"")</f>
        <v/>
      </c>
    </row>
    <row r="4200" customFormat="false" ht="14.25" hidden="false" customHeight="false" outlineLevel="0" collapsed="false">
      <c r="A4200" s="0" t="s">
        <v>916</v>
      </c>
      <c r="B4200" s="52" t="s">
        <v>1016</v>
      </c>
      <c r="C4200" s="52" t="s">
        <v>751</v>
      </c>
      <c r="D4200" s="53" t="n">
        <v>0.1</v>
      </c>
      <c r="E4200" s="53" t="s">
        <v>748</v>
      </c>
      <c r="F4200" s="0" t="s">
        <v>1386</v>
      </c>
      <c r="G4200" s="0" t="str">
        <f aca="false">LEFT(B4200,2)</f>
        <v>23</v>
      </c>
      <c r="H4200" s="0" t="str">
        <f aca="false">I4200&amp;"_"&amp;G4200&amp;"_"&amp;F4200</f>
        <v>Karusse_23_20181204_DL2018064_RysensteenGym_koersel1</v>
      </c>
      <c r="I4200" s="61" t="str">
        <f aca="false">MID(RIGHT(B4200,LEN(B4200)-3),1,FIND("_",RIGHT(B4200,LEN(B4200)-3))-1)</f>
        <v>Karusse</v>
      </c>
      <c r="J4200" s="61" t="str">
        <f aca="false">TRIM(SUBSTITUTE(RIGHT(B4200,FIND(I4200,B4200)+1),"_",""))</f>
        <v>eDNA</v>
      </c>
      <c r="K4200" s="0" t="str">
        <f aca="false">IFERROR(VALUE(SUBSTITUTE(E4200,".",",")),E4200)</f>
        <v>No Ct</v>
      </c>
      <c r="L4200" s="61" t="str">
        <f aca="false">IF(J4200="PosK",SUMIFS(K:K,J:J,"PosK",H:H,H4200),"")</f>
        <v/>
      </c>
      <c r="M4200" s="61" t="str">
        <f aca="false">IF(J4200="PosK",SUMIFS(K:K,J:J,"NegK",H:H,H4200),"")</f>
        <v/>
      </c>
      <c r="N4200" s="61" t="str">
        <f aca="false">IF(J4200="PosK",SUMIFS(K:K,J:J,"eDNA",H:H,H4200),"")</f>
        <v/>
      </c>
      <c r="Q4200" s="62"/>
    </row>
    <row r="4201" customFormat="false" ht="14.25" hidden="false" customHeight="false" outlineLevel="0" collapsed="false">
      <c r="A4201" s="0" t="s">
        <v>918</v>
      </c>
      <c r="B4201" s="52" t="s">
        <v>1016</v>
      </c>
      <c r="C4201" s="52" t="s">
        <v>751</v>
      </c>
      <c r="D4201" s="53" t="n">
        <v>0.1</v>
      </c>
      <c r="E4201" s="53" t="s">
        <v>748</v>
      </c>
      <c r="F4201" s="0" t="s">
        <v>1386</v>
      </c>
      <c r="G4201" s="0" t="str">
        <f aca="false">LEFT(B4201,2)</f>
        <v>23</v>
      </c>
      <c r="H4201" s="0" t="str">
        <f aca="false">I4201&amp;"_"&amp;G4201&amp;"_"&amp;F4201</f>
        <v>Karusse_23_20181204_DL2018064_RysensteenGym_koersel1</v>
      </c>
      <c r="I4201" s="61" t="str">
        <f aca="false">MID(RIGHT(B4201,LEN(B4201)-3),1,FIND("_",RIGHT(B4201,LEN(B4201)-3))-1)</f>
        <v>Karusse</v>
      </c>
      <c r="J4201" s="61" t="str">
        <f aca="false">TRIM(SUBSTITUTE(RIGHT(B4201,FIND(I4201,B4201)+1),"_",""))</f>
        <v>eDNA</v>
      </c>
      <c r="K4201" s="0" t="str">
        <f aca="false">IFERROR(VALUE(SUBSTITUTE(E4201,".",",")),E4201)</f>
        <v>No Ct</v>
      </c>
      <c r="L4201" s="61" t="str">
        <f aca="false">IF(J4201="PosK",SUMIFS(K:K,J:J,"PosK",H:H,H4201),"")</f>
        <v/>
      </c>
      <c r="M4201" s="61" t="str">
        <f aca="false">IF(J4201="PosK",SUMIFS(K:K,J:J,"NegK",H:H,H4201),"")</f>
        <v/>
      </c>
      <c r="N4201" s="61" t="str">
        <f aca="false">IF(J4201="PosK",SUMIFS(K:K,J:J,"eDNA",H:H,H4201),"")</f>
        <v/>
      </c>
      <c r="P4201" s="62"/>
      <c r="T4201" s="63"/>
      <c r="W4201" s="64"/>
    </row>
    <row r="4202" customFormat="false" ht="14.25" hidden="false" customHeight="false" outlineLevel="0" collapsed="false">
      <c r="A4202" s="0" t="s">
        <v>919</v>
      </c>
      <c r="B4202" s="52" t="s">
        <v>1224</v>
      </c>
      <c r="C4202" s="52" t="s">
        <v>743</v>
      </c>
      <c r="D4202" s="53" t="n">
        <v>0.1</v>
      </c>
      <c r="E4202" s="53" t="s">
        <v>748</v>
      </c>
      <c r="F4202" s="0" t="s">
        <v>1386</v>
      </c>
      <c r="G4202" s="0" t="str">
        <f aca="false">LEFT(B4202,2)</f>
        <v>24</v>
      </c>
      <c r="H4202" s="0" t="str">
        <f aca="false">I4202&amp;"_"&amp;G4202&amp;"_"&amp;F4202</f>
        <v>Soelvkarusse_24_20181204_DL2018064_RysensteenGym_koersel1</v>
      </c>
      <c r="I4202" s="61" t="str">
        <f aca="false">MID(RIGHT(B4202,LEN(B4202)-3),1,FIND("_",RIGHT(B4202,LEN(B4202)-3))-1)</f>
        <v>Soelvkarusse</v>
      </c>
      <c r="J4202" s="61" t="str">
        <f aca="false">TRIM(SUBSTITUTE(RIGHT(B4202,FIND(I4202,B4202)+1),"_",""))</f>
        <v>PosK</v>
      </c>
      <c r="K4202" s="0" t="str">
        <f aca="false">IFERROR(VALUE(SUBSTITUTE(E4202,".",",")),E4202)</f>
        <v>No Ct</v>
      </c>
      <c r="L4202" s="61" t="n">
        <f aca="false">IF(J4202="PosK",SUMIFS(K:K,J:J,"PosK",H:H,H4202),"")</f>
        <v>0</v>
      </c>
      <c r="M4202" s="61" t="n">
        <f aca="false">IF(J4202="PosK",SUMIFS(K:K,J:J,"NegK",H:H,H4202),"")</f>
        <v>0</v>
      </c>
      <c r="N4202" s="61" t="n">
        <f aca="false">IF(J4202="PosK",SUMIFS(K:K,J:J,"eDNA",H:H,H4202),"")</f>
        <v>0</v>
      </c>
      <c r="P4202" s="62" t="n">
        <f aca="false">IF(K4204="No Ct",0,K4204)</f>
        <v>0</v>
      </c>
      <c r="Q4202" s="62" t="n">
        <f aca="false">IF(K4205="No Ct",0,K4205)</f>
        <v>0</v>
      </c>
      <c r="R4202" s="0" t="str">
        <f aca="false">IF(AND(L4202&gt;0,M4202=0),"Valid","Invalid")</f>
        <v>Invalid</v>
      </c>
      <c r="S4202" s="0" t="str">
        <f aca="false">IF(OR(P4202&gt;1,Q4202&gt;1),"Present","Absent")</f>
        <v>Absent</v>
      </c>
      <c r="T4202" s="63" t="str">
        <f aca="false">IF(OR(AND(P4202&gt;1,P4202&lt;41),AND(Q4202&gt;1,Q4202&lt;41)),"Ct&lt;41","Ct&gt;41")</f>
        <v>Ct&gt;41</v>
      </c>
      <c r="U4202" s="0" t="str">
        <f aca="false">I4202</f>
        <v>Soelvkarusse</v>
      </c>
      <c r="V4202" s="0" t="str">
        <f aca="false">MID(F4202,10,9)</f>
        <v>DL2018064</v>
      </c>
      <c r="W4202" s="64" t="str">
        <f aca="false">V4202&amp;"_"&amp;U4202&amp;"_"&amp;R4202&amp;"_"&amp;S4202&amp;"_"&amp;T4202</f>
        <v>DL2018064_Soelvkarusse_Invalid_Absent_Ct&gt;41</v>
      </c>
    </row>
    <row r="4203" customFormat="false" ht="14.25" hidden="false" customHeight="false" outlineLevel="0" collapsed="false">
      <c r="A4203" s="0" t="s">
        <v>921</v>
      </c>
      <c r="B4203" s="52" t="s">
        <v>1225</v>
      </c>
      <c r="C4203" s="52" t="s">
        <v>747</v>
      </c>
      <c r="D4203" s="53" t="n">
        <v>0.1</v>
      </c>
      <c r="E4203" s="53" t="s">
        <v>748</v>
      </c>
      <c r="F4203" s="0" t="s">
        <v>1386</v>
      </c>
      <c r="G4203" s="0" t="str">
        <f aca="false">LEFT(B4203,2)</f>
        <v>24</v>
      </c>
      <c r="H4203" s="0" t="str">
        <f aca="false">I4203&amp;"_"&amp;G4203&amp;"_"&amp;F4203</f>
        <v>Soelvkarusse_24_20181204_DL2018064_RysensteenGym_koersel1</v>
      </c>
      <c r="I4203" s="61" t="str">
        <f aca="false">MID(RIGHT(B4203,LEN(B4203)-3),1,FIND("_",RIGHT(B4203,LEN(B4203)-3))-1)</f>
        <v>Soelvkarusse</v>
      </c>
      <c r="J4203" s="61" t="str">
        <f aca="false">TRIM(SUBSTITUTE(RIGHT(B4203,FIND(I4203,B4203)+1),"_",""))</f>
        <v>NegK</v>
      </c>
      <c r="K4203" s="0" t="str">
        <f aca="false">IFERROR(VALUE(SUBSTITUTE(E4203,".",",")),E4203)</f>
        <v>No Ct</v>
      </c>
      <c r="L4203" s="61" t="str">
        <f aca="false">IF(J4203="PosK",SUMIFS(K:K,J:J,"PosK",H:H,H4203),"")</f>
        <v/>
      </c>
      <c r="M4203" s="61" t="str">
        <f aca="false">IF(J4203="PosK",SUMIFS(K:K,J:J,"NegK",H:H,H4203),"")</f>
        <v/>
      </c>
      <c r="N4203" s="61" t="str">
        <f aca="false">IF(J4203="PosK",SUMIFS(K:K,J:J,"eDNA",H:H,H4203),"")</f>
        <v/>
      </c>
    </row>
    <row r="4204" customFormat="false" ht="14.25" hidden="false" customHeight="false" outlineLevel="0" collapsed="false">
      <c r="A4204" s="0" t="s">
        <v>923</v>
      </c>
      <c r="B4204" s="52" t="s">
        <v>1226</v>
      </c>
      <c r="C4204" s="52" t="s">
        <v>751</v>
      </c>
      <c r="D4204" s="53" t="n">
        <v>0.1</v>
      </c>
      <c r="E4204" s="53" t="s">
        <v>748</v>
      </c>
      <c r="F4204" s="0" t="s">
        <v>1386</v>
      </c>
      <c r="G4204" s="0" t="str">
        <f aca="false">LEFT(B4204,2)</f>
        <v>24</v>
      </c>
      <c r="H4204" s="0" t="str">
        <f aca="false">I4204&amp;"_"&amp;G4204&amp;"_"&amp;F4204</f>
        <v>Soelvkarusse_24_20181204_DL2018064_RysensteenGym_koersel1</v>
      </c>
      <c r="I4204" s="61" t="str">
        <f aca="false">MID(RIGHT(B4204,LEN(B4204)-3),1,FIND("_",RIGHT(B4204,LEN(B4204)-3))-1)</f>
        <v>Soelvkarusse</v>
      </c>
      <c r="J4204" s="61" t="str">
        <f aca="false">TRIM(SUBSTITUTE(RIGHT(B4204,FIND(I4204,B4204)+1),"_",""))</f>
        <v>eDNA</v>
      </c>
      <c r="K4204" s="0" t="str">
        <f aca="false">IFERROR(VALUE(SUBSTITUTE(E4204,".",",")),E4204)</f>
        <v>No Ct</v>
      </c>
      <c r="L4204" s="61" t="str">
        <f aca="false">IF(J4204="PosK",SUMIFS(K:K,J:J,"PosK",H:H,H4204),"")</f>
        <v/>
      </c>
      <c r="M4204" s="61" t="str">
        <f aca="false">IF(J4204="PosK",SUMIFS(K:K,J:J,"NegK",H:H,H4204),"")</f>
        <v/>
      </c>
      <c r="N4204" s="61" t="str">
        <f aca="false">IF(J4204="PosK",SUMIFS(K:K,J:J,"eDNA",H:H,H4204),"")</f>
        <v/>
      </c>
      <c r="Q4204" s="62"/>
    </row>
    <row r="4205" customFormat="false" ht="14.25" hidden="false" customHeight="false" outlineLevel="0" collapsed="false">
      <c r="A4205" s="0" t="s">
        <v>925</v>
      </c>
      <c r="B4205" s="52" t="s">
        <v>1226</v>
      </c>
      <c r="C4205" s="52" t="s">
        <v>751</v>
      </c>
      <c r="D4205" s="53" t="n">
        <v>0.1</v>
      </c>
      <c r="E4205" s="53" t="s">
        <v>748</v>
      </c>
      <c r="F4205" s="0" t="s">
        <v>1386</v>
      </c>
      <c r="G4205" s="0" t="str">
        <f aca="false">LEFT(B4205,2)</f>
        <v>24</v>
      </c>
      <c r="H4205" s="0" t="str">
        <f aca="false">I4205&amp;"_"&amp;G4205&amp;"_"&amp;F4205</f>
        <v>Soelvkarusse_24_20181204_DL2018064_RysensteenGym_koersel1</v>
      </c>
      <c r="I4205" s="61" t="str">
        <f aca="false">MID(RIGHT(B4205,LEN(B4205)-3),1,FIND("_",RIGHT(B4205,LEN(B4205)-3))-1)</f>
        <v>Soelvkarusse</v>
      </c>
      <c r="J4205" s="61" t="str">
        <f aca="false">TRIM(SUBSTITUTE(RIGHT(B4205,FIND(I4205,B4205)+1),"_",""))</f>
        <v>eDNA</v>
      </c>
      <c r="K4205" s="0" t="str">
        <f aca="false">IFERROR(VALUE(SUBSTITUTE(E4205,".",",")),E4205)</f>
        <v>No Ct</v>
      </c>
      <c r="L4205" s="61" t="str">
        <f aca="false">IF(J4205="PosK",SUMIFS(K:K,J:J,"PosK",H:H,H4205),"")</f>
        <v/>
      </c>
      <c r="M4205" s="61" t="str">
        <f aca="false">IF(J4205="PosK",SUMIFS(K:K,J:J,"NegK",H:H,H4205),"")</f>
        <v/>
      </c>
      <c r="N4205" s="61" t="str">
        <f aca="false">IF(J4205="PosK",SUMIFS(K:K,J:J,"eDNA",H:H,H4205),"")</f>
        <v/>
      </c>
      <c r="P4205" s="62"/>
      <c r="T4205" s="63"/>
      <c r="W4205" s="64"/>
    </row>
    <row r="4206" customFormat="false" ht="14.25" hidden="false" customHeight="false" outlineLevel="0" collapsed="false">
      <c r="A4206" s="0" t="s">
        <v>741</v>
      </c>
      <c r="B4206" s="52" t="s">
        <v>1020</v>
      </c>
      <c r="C4206" s="52" t="s">
        <v>743</v>
      </c>
      <c r="D4206" s="53" t="n">
        <v>0.1</v>
      </c>
      <c r="E4206" s="53" t="n">
        <v>35.47</v>
      </c>
      <c r="F4206" s="0" t="s">
        <v>1387</v>
      </c>
      <c r="G4206" s="0" t="str">
        <f aca="false">LEFT(B4206,2)</f>
        <v>25</v>
      </c>
      <c r="H4206" s="0" t="str">
        <f aca="false">I4206&amp;"_"&amp;G4206&amp;"_"&amp;F4206</f>
        <v>Loegfroe_25_20181204_DL2018064_RysensteenGym_koersel2</v>
      </c>
      <c r="I4206" s="61" t="str">
        <f aca="false">MID(RIGHT(B4206,LEN(B4206)-3),1,FIND("_",RIGHT(B4206,LEN(B4206)-3))-1)</f>
        <v>Loegfroe</v>
      </c>
      <c r="J4206" s="61" t="str">
        <f aca="false">TRIM(SUBSTITUTE(RIGHT(B4206,FIND(I4206,B4206)+1),"_",""))</f>
        <v>PosK</v>
      </c>
      <c r="K4206" s="0" t="n">
        <f aca="false">IFERROR(VALUE(SUBSTITUTE(E4206,".",",")),E4206)</f>
        <v>35.47</v>
      </c>
      <c r="L4206" s="61" t="n">
        <f aca="false">IF(J4206="PosK",SUMIFS(K:K,J:J,"PosK",H:H,H4206),"")</f>
        <v>35.47</v>
      </c>
      <c r="M4206" s="61" t="n">
        <f aca="false">IF(J4206="PosK",SUMIFS(K:K,J:J,"NegK",H:H,H4206),"")</f>
        <v>0</v>
      </c>
      <c r="N4206" s="61" t="n">
        <f aca="false">IF(J4206="PosK",SUMIFS(K:K,J:J,"eDNA",H:H,H4206),"")</f>
        <v>0</v>
      </c>
      <c r="P4206" s="62" t="n">
        <f aca="false">IF(K4208="No Ct",0,K4208)</f>
        <v>0</v>
      </c>
      <c r="Q4206" s="62" t="n">
        <f aca="false">IF(K4209="No Ct",0,K4209)</f>
        <v>0</v>
      </c>
      <c r="R4206" s="0" t="str">
        <f aca="false">IF(AND(L4206&gt;0,M4206=0),"Valid","Invalid")</f>
        <v>Valid</v>
      </c>
      <c r="S4206" s="0" t="str">
        <f aca="false">IF(OR(P4206&gt;1,Q4206&gt;1),"Present","Absent")</f>
        <v>Absent</v>
      </c>
      <c r="T4206" s="63" t="str">
        <f aca="false">IF(OR(AND(P4206&gt;1,P4206&lt;41),AND(Q4206&gt;1,Q4206&lt;41)),"Ct&lt;41","Ct&gt;41")</f>
        <v>Ct&gt;41</v>
      </c>
      <c r="U4206" s="0" t="str">
        <f aca="false">I4206</f>
        <v>Loegfroe</v>
      </c>
      <c r="V4206" s="0" t="str">
        <f aca="false">MID(F4206,10,9)</f>
        <v>DL2018064</v>
      </c>
      <c r="W4206" s="64" t="str">
        <f aca="false">V4206&amp;"_"&amp;U4206&amp;"_"&amp;R4206&amp;"_"&amp;S4206&amp;"_"&amp;T4206</f>
        <v>DL2018064_Loegfroe_Valid_Absent_Ct&gt;41</v>
      </c>
    </row>
    <row r="4207" customFormat="false" ht="14.25" hidden="false" customHeight="false" outlineLevel="0" collapsed="false">
      <c r="A4207" s="0" t="s">
        <v>745</v>
      </c>
      <c r="B4207" s="52" t="s">
        <v>1022</v>
      </c>
      <c r="C4207" s="52" t="s">
        <v>747</v>
      </c>
      <c r="D4207" s="53" t="n">
        <v>0.1</v>
      </c>
      <c r="E4207" s="53" t="s">
        <v>748</v>
      </c>
      <c r="F4207" s="0" t="s">
        <v>1387</v>
      </c>
      <c r="G4207" s="0" t="str">
        <f aca="false">LEFT(B4207,2)</f>
        <v>25</v>
      </c>
      <c r="H4207" s="0" t="str">
        <f aca="false">I4207&amp;"_"&amp;G4207&amp;"_"&amp;F4207</f>
        <v>Loegfroe_25_20181204_DL2018064_RysensteenGym_koersel2</v>
      </c>
      <c r="I4207" s="61" t="str">
        <f aca="false">MID(RIGHT(B4207,LEN(B4207)-3),1,FIND("_",RIGHT(B4207,LEN(B4207)-3))-1)</f>
        <v>Loegfroe</v>
      </c>
      <c r="J4207" s="61" t="str">
        <f aca="false">TRIM(SUBSTITUTE(RIGHT(B4207,FIND(I4207,B4207)+1),"_",""))</f>
        <v>NegK</v>
      </c>
      <c r="K4207" s="0" t="str">
        <f aca="false">IFERROR(VALUE(SUBSTITUTE(E4207,".",",")),E4207)</f>
        <v>No Ct</v>
      </c>
      <c r="L4207" s="61" t="str">
        <f aca="false">IF(J4207="PosK",SUMIFS(K:K,J:J,"PosK",H:H,H4207),"")</f>
        <v/>
      </c>
      <c r="M4207" s="61" t="str">
        <f aca="false">IF(J4207="PosK",SUMIFS(K:K,J:J,"NegK",H:H,H4207),"")</f>
        <v/>
      </c>
      <c r="N4207" s="61" t="str">
        <f aca="false">IF(J4207="PosK",SUMIFS(K:K,J:J,"eDNA",H:H,H4207),"")</f>
        <v/>
      </c>
    </row>
    <row r="4208" customFormat="false" ht="14.25" hidden="false" customHeight="false" outlineLevel="0" collapsed="false">
      <c r="A4208" s="0" t="s">
        <v>749</v>
      </c>
      <c r="B4208" s="52" t="s">
        <v>1023</v>
      </c>
      <c r="C4208" s="52" t="s">
        <v>751</v>
      </c>
      <c r="D4208" s="53" t="n">
        <v>0.1</v>
      </c>
      <c r="E4208" s="53" t="s">
        <v>748</v>
      </c>
      <c r="F4208" s="0" t="s">
        <v>1387</v>
      </c>
      <c r="G4208" s="0" t="str">
        <f aca="false">LEFT(B4208,2)</f>
        <v>25</v>
      </c>
      <c r="H4208" s="0" t="str">
        <f aca="false">I4208&amp;"_"&amp;G4208&amp;"_"&amp;F4208</f>
        <v>Loegfroe_25_20181204_DL2018064_RysensteenGym_koersel2</v>
      </c>
      <c r="I4208" s="61" t="str">
        <f aca="false">MID(RIGHT(B4208,LEN(B4208)-3),1,FIND("_",RIGHT(B4208,LEN(B4208)-3))-1)</f>
        <v>Loegfroe</v>
      </c>
      <c r="J4208" s="61" t="str">
        <f aca="false">TRIM(SUBSTITUTE(RIGHT(B4208,FIND(I4208,B4208)+1),"_",""))</f>
        <v>eDNA</v>
      </c>
      <c r="K4208" s="0" t="str">
        <f aca="false">IFERROR(VALUE(SUBSTITUTE(E4208,".",",")),E4208)</f>
        <v>No Ct</v>
      </c>
      <c r="L4208" s="61" t="str">
        <f aca="false">IF(J4208="PosK",SUMIFS(K:K,J:J,"PosK",H:H,H4208),"")</f>
        <v/>
      </c>
      <c r="M4208" s="61" t="str">
        <f aca="false">IF(J4208="PosK",SUMIFS(K:K,J:J,"NegK",H:H,H4208),"")</f>
        <v/>
      </c>
      <c r="N4208" s="61" t="str">
        <f aca="false">IF(J4208="PosK",SUMIFS(K:K,J:J,"eDNA",H:H,H4208),"")</f>
        <v/>
      </c>
      <c r="Q4208" s="62"/>
    </row>
    <row r="4209" customFormat="false" ht="14.25" hidden="false" customHeight="false" outlineLevel="0" collapsed="false">
      <c r="A4209" s="0" t="s">
        <v>752</v>
      </c>
      <c r="B4209" s="52" t="s">
        <v>1023</v>
      </c>
      <c r="C4209" s="52" t="s">
        <v>751</v>
      </c>
      <c r="D4209" s="53" t="n">
        <v>0.1</v>
      </c>
      <c r="E4209" s="53" t="s">
        <v>748</v>
      </c>
      <c r="F4209" s="0" t="s">
        <v>1387</v>
      </c>
      <c r="G4209" s="0" t="str">
        <f aca="false">LEFT(B4209,2)</f>
        <v>25</v>
      </c>
      <c r="H4209" s="0" t="str">
        <f aca="false">I4209&amp;"_"&amp;G4209&amp;"_"&amp;F4209</f>
        <v>Loegfroe_25_20181204_DL2018064_RysensteenGym_koersel2</v>
      </c>
      <c r="I4209" s="61" t="str">
        <f aca="false">MID(RIGHT(B4209,LEN(B4209)-3),1,FIND("_",RIGHT(B4209,LEN(B4209)-3))-1)</f>
        <v>Loegfroe</v>
      </c>
      <c r="J4209" s="61" t="str">
        <f aca="false">TRIM(SUBSTITUTE(RIGHT(B4209,FIND(I4209,B4209)+1),"_",""))</f>
        <v>eDNA</v>
      </c>
      <c r="K4209" s="0" t="str">
        <f aca="false">IFERROR(VALUE(SUBSTITUTE(E4209,".",",")),E4209)</f>
        <v>No Ct</v>
      </c>
      <c r="L4209" s="61" t="str">
        <f aca="false">IF(J4209="PosK",SUMIFS(K:K,J:J,"PosK",H:H,H4209),"")</f>
        <v/>
      </c>
      <c r="M4209" s="61" t="str">
        <f aca="false">IF(J4209="PosK",SUMIFS(K:K,J:J,"NegK",H:H,H4209),"")</f>
        <v/>
      </c>
      <c r="N4209" s="61" t="str">
        <f aca="false">IF(J4209="PosK",SUMIFS(K:K,J:J,"eDNA",H:H,H4209),"")</f>
        <v/>
      </c>
      <c r="P4209" s="62"/>
      <c r="T4209" s="63"/>
      <c r="W4209" s="64"/>
    </row>
    <row r="4210" customFormat="false" ht="14.25" hidden="false" customHeight="false" outlineLevel="0" collapsed="false">
      <c r="A4210" s="0" t="s">
        <v>754</v>
      </c>
      <c r="B4210" s="52" t="s">
        <v>1025</v>
      </c>
      <c r="C4210" s="52" t="s">
        <v>743</v>
      </c>
      <c r="D4210" s="53" t="n">
        <v>0.1</v>
      </c>
      <c r="E4210" s="53" t="n">
        <v>28.26</v>
      </c>
      <c r="F4210" s="0" t="s">
        <v>1387</v>
      </c>
      <c r="G4210" s="0" t="str">
        <f aca="false">LEFT(B4210,2)</f>
        <v>26</v>
      </c>
      <c r="H4210" s="0" t="str">
        <f aca="false">I4210&amp;"_"&amp;G4210&amp;"_"&amp;F4210</f>
        <v>StorVandsalamander_26_20181204_DL2018064_RysensteenGym_koersel2</v>
      </c>
      <c r="I4210" s="61" t="str">
        <f aca="false">MID(RIGHT(B4210,LEN(B4210)-3),1,FIND("_",RIGHT(B4210,LEN(B4210)-3))-1)</f>
        <v>StorVandsalamander</v>
      </c>
      <c r="J4210" s="61" t="str">
        <f aca="false">TRIM(SUBSTITUTE(RIGHT(B4210,FIND(I4210,B4210)+1),"_",""))</f>
        <v>PosK</v>
      </c>
      <c r="K4210" s="0" t="n">
        <f aca="false">IFERROR(VALUE(SUBSTITUTE(E4210,".",",")),E4210)</f>
        <v>28.26</v>
      </c>
      <c r="L4210" s="61" t="n">
        <f aca="false">IF(J4210="PosK",SUMIFS(K:K,J:J,"PosK",H:H,H4210),"")</f>
        <v>28.26</v>
      </c>
      <c r="M4210" s="61" t="n">
        <f aca="false">IF(J4210="PosK",SUMIFS(K:K,J:J,"NegK",H:H,H4210),"")</f>
        <v>0</v>
      </c>
      <c r="N4210" s="61" t="n">
        <f aca="false">IF(J4210="PosK",SUMIFS(K:K,J:J,"eDNA",H:H,H4210),"")</f>
        <v>0</v>
      </c>
      <c r="P4210" s="62" t="n">
        <f aca="false">IF(K4212="No Ct",0,K4212)</f>
        <v>0</v>
      </c>
      <c r="Q4210" s="62" t="n">
        <f aca="false">IF(K4213="No Ct",0,K4213)</f>
        <v>0</v>
      </c>
      <c r="R4210" s="0" t="str">
        <f aca="false">IF(AND(L4210&gt;0,M4210=0),"Valid","Invalid")</f>
        <v>Valid</v>
      </c>
      <c r="S4210" s="0" t="str">
        <f aca="false">IF(OR(P4210&gt;1,Q4210&gt;1),"Present","Absent")</f>
        <v>Absent</v>
      </c>
      <c r="T4210" s="63" t="str">
        <f aca="false">IF(OR(AND(P4210&gt;1,P4210&lt;41),AND(Q4210&gt;1,Q4210&lt;41)),"Ct&lt;41","Ct&gt;41")</f>
        <v>Ct&gt;41</v>
      </c>
      <c r="U4210" s="0" t="str">
        <f aca="false">I4210</f>
        <v>StorVandsalamander</v>
      </c>
      <c r="V4210" s="0" t="str">
        <f aca="false">MID(F4210,10,9)</f>
        <v>DL2018064</v>
      </c>
      <c r="W4210" s="64" t="str">
        <f aca="false">V4210&amp;"_"&amp;U4210&amp;"_"&amp;R4210&amp;"_"&amp;S4210&amp;"_"&amp;T4210</f>
        <v>DL2018064_StorVandsalamander_Valid_Absent_Ct&gt;41</v>
      </c>
    </row>
    <row r="4211" customFormat="false" ht="14.25" hidden="false" customHeight="false" outlineLevel="0" collapsed="false">
      <c r="A4211" s="0" t="s">
        <v>756</v>
      </c>
      <c r="B4211" s="52" t="s">
        <v>1026</v>
      </c>
      <c r="C4211" s="52" t="s">
        <v>747</v>
      </c>
      <c r="D4211" s="53" t="n">
        <v>0.1</v>
      </c>
      <c r="E4211" s="53" t="s">
        <v>748</v>
      </c>
      <c r="F4211" s="0" t="s">
        <v>1387</v>
      </c>
      <c r="G4211" s="0" t="str">
        <f aca="false">LEFT(B4211,2)</f>
        <v>26</v>
      </c>
      <c r="H4211" s="0" t="str">
        <f aca="false">I4211&amp;"_"&amp;G4211&amp;"_"&amp;F4211</f>
        <v>StorVandsalamander_26_20181204_DL2018064_RysensteenGym_koersel2</v>
      </c>
      <c r="I4211" s="61" t="str">
        <f aca="false">MID(RIGHT(B4211,LEN(B4211)-3),1,FIND("_",RIGHT(B4211,LEN(B4211)-3))-1)</f>
        <v>StorVandsalamander</v>
      </c>
      <c r="J4211" s="61" t="str">
        <f aca="false">TRIM(SUBSTITUTE(RIGHT(B4211,FIND(I4211,B4211)+1),"_",""))</f>
        <v>NegK</v>
      </c>
      <c r="K4211" s="0" t="str">
        <f aca="false">IFERROR(VALUE(SUBSTITUTE(E4211,".",",")),E4211)</f>
        <v>No Ct</v>
      </c>
      <c r="L4211" s="61" t="str">
        <f aca="false">IF(J4211="PosK",SUMIFS(K:K,J:J,"PosK",H:H,H4211),"")</f>
        <v/>
      </c>
      <c r="M4211" s="61" t="str">
        <f aca="false">IF(J4211="PosK",SUMIFS(K:K,J:J,"NegK",H:H,H4211),"")</f>
        <v/>
      </c>
      <c r="N4211" s="61" t="str">
        <f aca="false">IF(J4211="PosK",SUMIFS(K:K,J:J,"eDNA",H:H,H4211),"")</f>
        <v/>
      </c>
    </row>
    <row r="4212" customFormat="false" ht="14.25" hidden="false" customHeight="false" outlineLevel="0" collapsed="false">
      <c r="A4212" s="0" t="s">
        <v>758</v>
      </c>
      <c r="B4212" s="52" t="s">
        <v>1027</v>
      </c>
      <c r="C4212" s="52" t="s">
        <v>751</v>
      </c>
      <c r="D4212" s="53" t="n">
        <v>0.1</v>
      </c>
      <c r="E4212" s="53" t="s">
        <v>748</v>
      </c>
      <c r="F4212" s="0" t="s">
        <v>1387</v>
      </c>
      <c r="G4212" s="0" t="str">
        <f aca="false">LEFT(B4212,2)</f>
        <v>26</v>
      </c>
      <c r="H4212" s="0" t="str">
        <f aca="false">I4212&amp;"_"&amp;G4212&amp;"_"&amp;F4212</f>
        <v>StorVandsalamander_26_20181204_DL2018064_RysensteenGym_koersel2</v>
      </c>
      <c r="I4212" s="61" t="str">
        <f aca="false">MID(RIGHT(B4212,LEN(B4212)-3),1,FIND("_",RIGHT(B4212,LEN(B4212)-3))-1)</f>
        <v>StorVandsalamander</v>
      </c>
      <c r="J4212" s="61" t="str">
        <f aca="false">TRIM(SUBSTITUTE(RIGHT(B4212,FIND(I4212,B4212)+1),"_",""))</f>
        <v>eDNA</v>
      </c>
      <c r="K4212" s="0" t="str">
        <f aca="false">IFERROR(VALUE(SUBSTITUTE(E4212,".",",")),E4212)</f>
        <v>No Ct</v>
      </c>
      <c r="L4212" s="61" t="str">
        <f aca="false">IF(J4212="PosK",SUMIFS(K:K,J:J,"PosK",H:H,H4212),"")</f>
        <v/>
      </c>
      <c r="M4212" s="61" t="str">
        <f aca="false">IF(J4212="PosK",SUMIFS(K:K,J:J,"NegK",H:H,H4212),"")</f>
        <v/>
      </c>
      <c r="N4212" s="61" t="str">
        <f aca="false">IF(J4212="PosK",SUMIFS(K:K,J:J,"eDNA",H:H,H4212),"")</f>
        <v/>
      </c>
      <c r="Q4212" s="62"/>
    </row>
    <row r="4213" customFormat="false" ht="14.25" hidden="false" customHeight="false" outlineLevel="0" collapsed="false">
      <c r="A4213" s="0" t="s">
        <v>760</v>
      </c>
      <c r="B4213" s="52" t="s">
        <v>1027</v>
      </c>
      <c r="C4213" s="52" t="s">
        <v>751</v>
      </c>
      <c r="D4213" s="53" t="n">
        <v>0.1</v>
      </c>
      <c r="E4213" s="53" t="s">
        <v>748</v>
      </c>
      <c r="F4213" s="0" t="s">
        <v>1387</v>
      </c>
      <c r="G4213" s="0" t="str">
        <f aca="false">LEFT(B4213,2)</f>
        <v>26</v>
      </c>
      <c r="H4213" s="0" t="str">
        <f aca="false">I4213&amp;"_"&amp;G4213&amp;"_"&amp;F4213</f>
        <v>StorVandsalamander_26_20181204_DL2018064_RysensteenGym_koersel2</v>
      </c>
      <c r="I4213" s="61" t="str">
        <f aca="false">MID(RIGHT(B4213,LEN(B4213)-3),1,FIND("_",RIGHT(B4213,LEN(B4213)-3))-1)</f>
        <v>StorVandsalamander</v>
      </c>
      <c r="J4213" s="61" t="str">
        <f aca="false">TRIM(SUBSTITUTE(RIGHT(B4213,FIND(I4213,B4213)+1),"_",""))</f>
        <v>eDNA</v>
      </c>
      <c r="K4213" s="0" t="str">
        <f aca="false">IFERROR(VALUE(SUBSTITUTE(E4213,".",",")),E4213)</f>
        <v>No Ct</v>
      </c>
      <c r="L4213" s="61" t="str">
        <f aca="false">IF(J4213="PosK",SUMIFS(K:K,J:J,"PosK",H:H,H4213),"")</f>
        <v/>
      </c>
      <c r="M4213" s="61" t="str">
        <f aca="false">IF(J4213="PosK",SUMIFS(K:K,J:J,"NegK",H:H,H4213),"")</f>
        <v/>
      </c>
      <c r="N4213" s="61" t="str">
        <f aca="false">IF(J4213="PosK",SUMIFS(K:K,J:J,"eDNA",H:H,H4213),"")</f>
        <v/>
      </c>
      <c r="P4213" s="62"/>
      <c r="T4213" s="63"/>
      <c r="W4213" s="64"/>
    </row>
    <row r="4214" customFormat="false" ht="14.25" hidden="false" customHeight="false" outlineLevel="0" collapsed="false">
      <c r="A4214" s="0" t="s">
        <v>762</v>
      </c>
      <c r="B4214" s="52" t="s">
        <v>1029</v>
      </c>
      <c r="C4214" s="52" t="s">
        <v>743</v>
      </c>
      <c r="D4214" s="53" t="n">
        <v>0.1</v>
      </c>
      <c r="E4214" s="53" t="n">
        <v>34.46</v>
      </c>
      <c r="F4214" s="0" t="s">
        <v>1387</v>
      </c>
      <c r="G4214" s="0" t="str">
        <f aca="false">LEFT(B4214,2)</f>
        <v>27</v>
      </c>
      <c r="H4214" s="0" t="str">
        <f aca="false">I4214&amp;"_"&amp;G4214&amp;"_"&amp;F4214</f>
        <v>Strandtudse_27_20181204_DL2018064_RysensteenGym_koersel2</v>
      </c>
      <c r="I4214" s="61" t="str">
        <f aca="false">MID(RIGHT(B4214,LEN(B4214)-3),1,FIND("_",RIGHT(B4214,LEN(B4214)-3))-1)</f>
        <v>Strandtudse</v>
      </c>
      <c r="J4214" s="61" t="str">
        <f aca="false">TRIM(SUBSTITUTE(RIGHT(B4214,FIND(I4214,B4214)+1),"_",""))</f>
        <v>PosK</v>
      </c>
      <c r="K4214" s="0" t="n">
        <f aca="false">IFERROR(VALUE(SUBSTITUTE(E4214,".",",")),E4214)</f>
        <v>34.46</v>
      </c>
      <c r="L4214" s="61" t="n">
        <f aca="false">IF(J4214="PosK",SUMIFS(K:K,J:J,"PosK",H:H,H4214),"")</f>
        <v>34.46</v>
      </c>
      <c r="M4214" s="61" t="n">
        <f aca="false">IF(J4214="PosK",SUMIFS(K:K,J:J,"NegK",H:H,H4214),"")</f>
        <v>32.05</v>
      </c>
      <c r="N4214" s="61" t="n">
        <f aca="false">IF(J4214="PosK",SUMIFS(K:K,J:J,"eDNA",H:H,H4214),"")</f>
        <v>0</v>
      </c>
      <c r="P4214" s="62" t="n">
        <f aca="false">IF(K4216="No Ct",0,K4216)</f>
        <v>0</v>
      </c>
      <c r="Q4214" s="62" t="n">
        <f aca="false">IF(K4217="No Ct",0,K4217)</f>
        <v>0</v>
      </c>
      <c r="R4214" s="0" t="str">
        <f aca="false">IF(AND(L4214&gt;0,M4214=0),"Valid","Invalid")</f>
        <v>Invalid</v>
      </c>
      <c r="S4214" s="0" t="str">
        <f aca="false">IF(OR(P4214&gt;1,Q4214&gt;1),"Present","Absent")</f>
        <v>Absent</v>
      </c>
      <c r="T4214" s="63" t="str">
        <f aca="false">IF(OR(AND(P4214&gt;1,P4214&lt;41),AND(Q4214&gt;1,Q4214&lt;41)),"Ct&lt;41","Ct&gt;41")</f>
        <v>Ct&gt;41</v>
      </c>
      <c r="U4214" s="0" t="str">
        <f aca="false">I4214</f>
        <v>Strandtudse</v>
      </c>
      <c r="V4214" s="0" t="str">
        <f aca="false">MID(F4214,10,9)</f>
        <v>DL2018064</v>
      </c>
      <c r="W4214" s="64" t="str">
        <f aca="false">V4214&amp;"_"&amp;U4214&amp;"_"&amp;R4214&amp;"_"&amp;S4214&amp;"_"&amp;T4214</f>
        <v>DL2018064_Strandtudse_Invalid_Absent_Ct&gt;41</v>
      </c>
    </row>
    <row r="4215" customFormat="false" ht="14.25" hidden="false" customHeight="false" outlineLevel="0" collapsed="false">
      <c r="A4215" s="0" t="s">
        <v>764</v>
      </c>
      <c r="B4215" s="52" t="s">
        <v>1030</v>
      </c>
      <c r="C4215" s="52" t="s">
        <v>747</v>
      </c>
      <c r="D4215" s="53" t="n">
        <v>0.1</v>
      </c>
      <c r="E4215" s="53" t="n">
        <v>32.05</v>
      </c>
      <c r="F4215" s="0" t="s">
        <v>1387</v>
      </c>
      <c r="G4215" s="0" t="str">
        <f aca="false">LEFT(B4215,2)</f>
        <v>27</v>
      </c>
      <c r="H4215" s="0" t="str">
        <f aca="false">I4215&amp;"_"&amp;G4215&amp;"_"&amp;F4215</f>
        <v>Strandtudse_27_20181204_DL2018064_RysensteenGym_koersel2</v>
      </c>
      <c r="I4215" s="61" t="str">
        <f aca="false">MID(RIGHT(B4215,LEN(B4215)-3),1,FIND("_",RIGHT(B4215,LEN(B4215)-3))-1)</f>
        <v>Strandtudse</v>
      </c>
      <c r="J4215" s="61" t="str">
        <f aca="false">TRIM(SUBSTITUTE(RIGHT(B4215,FIND(I4215,B4215)+1),"_",""))</f>
        <v>NegK</v>
      </c>
      <c r="K4215" s="0" t="n">
        <f aca="false">IFERROR(VALUE(SUBSTITUTE(E4215,".",",")),E4215)</f>
        <v>32.05</v>
      </c>
      <c r="L4215" s="61" t="str">
        <f aca="false">IF(J4215="PosK",SUMIFS(K:K,J:J,"PosK",H:H,H4215),"")</f>
        <v/>
      </c>
      <c r="M4215" s="61" t="str">
        <f aca="false">IF(J4215="PosK",SUMIFS(K:K,J:J,"NegK",H:H,H4215),"")</f>
        <v/>
      </c>
      <c r="N4215" s="61" t="str">
        <f aca="false">IF(J4215="PosK",SUMIFS(K:K,J:J,"eDNA",H:H,H4215),"")</f>
        <v/>
      </c>
    </row>
    <row r="4216" customFormat="false" ht="14.25" hidden="false" customHeight="false" outlineLevel="0" collapsed="false">
      <c r="A4216" s="0" t="s">
        <v>766</v>
      </c>
      <c r="B4216" s="52" t="s">
        <v>1031</v>
      </c>
      <c r="C4216" s="52" t="s">
        <v>751</v>
      </c>
      <c r="D4216" s="53" t="n">
        <v>0.1</v>
      </c>
      <c r="E4216" s="53" t="s">
        <v>748</v>
      </c>
      <c r="F4216" s="0" t="s">
        <v>1387</v>
      </c>
      <c r="G4216" s="0" t="str">
        <f aca="false">LEFT(B4216,2)</f>
        <v>27</v>
      </c>
      <c r="H4216" s="0" t="str">
        <f aca="false">I4216&amp;"_"&amp;G4216&amp;"_"&amp;F4216</f>
        <v>Strandtudse_27_20181204_DL2018064_RysensteenGym_koersel2</v>
      </c>
      <c r="I4216" s="61" t="str">
        <f aca="false">MID(RIGHT(B4216,LEN(B4216)-3),1,FIND("_",RIGHT(B4216,LEN(B4216)-3))-1)</f>
        <v>Strandtudse</v>
      </c>
      <c r="J4216" s="61" t="str">
        <f aca="false">TRIM(SUBSTITUTE(RIGHT(B4216,FIND(I4216,B4216)+1),"_",""))</f>
        <v>eDNA</v>
      </c>
      <c r="K4216" s="0" t="str">
        <f aca="false">IFERROR(VALUE(SUBSTITUTE(E4216,".",",")),E4216)</f>
        <v>No Ct</v>
      </c>
      <c r="L4216" s="61" t="str">
        <f aca="false">IF(J4216="PosK",SUMIFS(K:K,J:J,"PosK",H:H,H4216),"")</f>
        <v/>
      </c>
      <c r="M4216" s="61" t="str">
        <f aca="false">IF(J4216="PosK",SUMIFS(K:K,J:J,"NegK",H:H,H4216),"")</f>
        <v/>
      </c>
      <c r="N4216" s="61" t="str">
        <f aca="false">IF(J4216="PosK",SUMIFS(K:K,J:J,"eDNA",H:H,H4216),"")</f>
        <v/>
      </c>
      <c r="Q4216" s="62"/>
    </row>
    <row r="4217" customFormat="false" ht="14.25" hidden="false" customHeight="false" outlineLevel="0" collapsed="false">
      <c r="A4217" s="0" t="s">
        <v>768</v>
      </c>
      <c r="B4217" s="52" t="s">
        <v>1031</v>
      </c>
      <c r="C4217" s="52" t="s">
        <v>751</v>
      </c>
      <c r="D4217" s="53" t="n">
        <v>0.1</v>
      </c>
      <c r="E4217" s="53" t="s">
        <v>748</v>
      </c>
      <c r="F4217" s="0" t="s">
        <v>1387</v>
      </c>
      <c r="G4217" s="0" t="str">
        <f aca="false">LEFT(B4217,2)</f>
        <v>27</v>
      </c>
      <c r="H4217" s="0" t="str">
        <f aca="false">I4217&amp;"_"&amp;G4217&amp;"_"&amp;F4217</f>
        <v>Strandtudse_27_20181204_DL2018064_RysensteenGym_koersel2</v>
      </c>
      <c r="I4217" s="61" t="str">
        <f aca="false">MID(RIGHT(B4217,LEN(B4217)-3),1,FIND("_",RIGHT(B4217,LEN(B4217)-3))-1)</f>
        <v>Strandtudse</v>
      </c>
      <c r="J4217" s="61" t="str">
        <f aca="false">TRIM(SUBSTITUTE(RIGHT(B4217,FIND(I4217,B4217)+1),"_",""))</f>
        <v>eDNA</v>
      </c>
      <c r="K4217" s="0" t="str">
        <f aca="false">IFERROR(VALUE(SUBSTITUTE(E4217,".",",")),E4217)</f>
        <v>No Ct</v>
      </c>
      <c r="L4217" s="61" t="str">
        <f aca="false">IF(J4217="PosK",SUMIFS(K:K,J:J,"PosK",H:H,H4217),"")</f>
        <v/>
      </c>
      <c r="M4217" s="61" t="str">
        <f aca="false">IF(J4217="PosK",SUMIFS(K:K,J:J,"NegK",H:H,H4217),"")</f>
        <v/>
      </c>
      <c r="N4217" s="61" t="str">
        <f aca="false">IF(J4217="PosK",SUMIFS(K:K,J:J,"eDNA",H:H,H4217),"")</f>
        <v/>
      </c>
      <c r="P4217" s="62"/>
      <c r="T4217" s="63"/>
      <c r="W4217" s="64"/>
    </row>
    <row r="4218" customFormat="false" ht="14.25" hidden="false" customHeight="false" outlineLevel="0" collapsed="false">
      <c r="A4218" s="0" t="s">
        <v>770</v>
      </c>
      <c r="B4218" s="52" t="s">
        <v>1033</v>
      </c>
      <c r="C4218" s="52" t="s">
        <v>743</v>
      </c>
      <c r="D4218" s="53" t="n">
        <v>0.1</v>
      </c>
      <c r="E4218" s="53" t="s">
        <v>748</v>
      </c>
      <c r="F4218" s="0" t="s">
        <v>1387</v>
      </c>
      <c r="G4218" s="0" t="str">
        <f aca="false">LEFT(B4218,2)</f>
        <v>28</v>
      </c>
      <c r="H4218" s="0" t="str">
        <f aca="false">I4218&amp;"_"&amp;G4218&amp;"_"&amp;F4218</f>
        <v>GroenbrogetTudse_28_20181204_DL2018064_RysensteenGym_koersel2</v>
      </c>
      <c r="I4218" s="61" t="str">
        <f aca="false">MID(RIGHT(B4218,LEN(B4218)-3),1,FIND("_",RIGHT(B4218,LEN(B4218)-3))-1)</f>
        <v>GroenbrogetTudse</v>
      </c>
      <c r="J4218" s="61" t="str">
        <f aca="false">TRIM(SUBSTITUTE(RIGHT(B4218,FIND(I4218,B4218)+1),"_",""))</f>
        <v>PosK</v>
      </c>
      <c r="K4218" s="0" t="str">
        <f aca="false">IFERROR(VALUE(SUBSTITUTE(E4218,".",",")),E4218)</f>
        <v>No Ct</v>
      </c>
      <c r="L4218" s="61" t="n">
        <f aca="false">IF(J4218="PosK",SUMIFS(K:K,J:J,"PosK",H:H,H4218),"")</f>
        <v>0</v>
      </c>
      <c r="M4218" s="61" t="n">
        <f aca="false">IF(J4218="PosK",SUMIFS(K:K,J:J,"NegK",H:H,H4218),"")</f>
        <v>0</v>
      </c>
      <c r="N4218" s="61" t="n">
        <f aca="false">IF(J4218="PosK",SUMIFS(K:K,J:J,"eDNA",H:H,H4218),"")</f>
        <v>0</v>
      </c>
      <c r="P4218" s="62" t="n">
        <f aca="false">IF(K4220="No Ct",0,K4220)</f>
        <v>0</v>
      </c>
      <c r="Q4218" s="62" t="n">
        <f aca="false">IF(K4221="No Ct",0,K4221)</f>
        <v>0</v>
      </c>
      <c r="R4218" s="0" t="str">
        <f aca="false">IF(AND(L4218&gt;0,M4218=0),"Valid","Invalid")</f>
        <v>Invalid</v>
      </c>
      <c r="S4218" s="0" t="str">
        <f aca="false">IF(OR(P4218&gt;1,Q4218&gt;1),"Present","Absent")</f>
        <v>Absent</v>
      </c>
      <c r="T4218" s="63" t="str">
        <f aca="false">IF(OR(AND(P4218&gt;1,P4218&lt;41),AND(Q4218&gt;1,Q4218&lt;41)),"Ct&lt;41","Ct&gt;41")</f>
        <v>Ct&gt;41</v>
      </c>
      <c r="U4218" s="0" t="str">
        <f aca="false">I4218</f>
        <v>GroenbrogetTudse</v>
      </c>
      <c r="V4218" s="0" t="str">
        <f aca="false">MID(F4218,10,9)</f>
        <v>DL2018064</v>
      </c>
      <c r="W4218" s="64" t="str">
        <f aca="false">V4218&amp;"_"&amp;U4218&amp;"_"&amp;R4218&amp;"_"&amp;S4218&amp;"_"&amp;T4218</f>
        <v>DL2018064_GroenbrogetTudse_Invalid_Absent_Ct&gt;41</v>
      </c>
    </row>
    <row r="4219" customFormat="false" ht="14.25" hidden="false" customHeight="false" outlineLevel="0" collapsed="false">
      <c r="A4219" s="0" t="s">
        <v>772</v>
      </c>
      <c r="B4219" s="52" t="s">
        <v>1034</v>
      </c>
      <c r="C4219" s="52" t="s">
        <v>747</v>
      </c>
      <c r="D4219" s="53" t="n">
        <v>0.1</v>
      </c>
      <c r="E4219" s="53" t="s">
        <v>748</v>
      </c>
      <c r="F4219" s="0" t="s">
        <v>1387</v>
      </c>
      <c r="G4219" s="0" t="str">
        <f aca="false">LEFT(B4219,2)</f>
        <v>28</v>
      </c>
      <c r="H4219" s="0" t="str">
        <f aca="false">I4219&amp;"_"&amp;G4219&amp;"_"&amp;F4219</f>
        <v>GroenbrogetTudse_28_20181204_DL2018064_RysensteenGym_koersel2</v>
      </c>
      <c r="I4219" s="61" t="str">
        <f aca="false">MID(RIGHT(B4219,LEN(B4219)-3),1,FIND("_",RIGHT(B4219,LEN(B4219)-3))-1)</f>
        <v>GroenbrogetTudse</v>
      </c>
      <c r="J4219" s="61" t="str">
        <f aca="false">TRIM(SUBSTITUTE(RIGHT(B4219,FIND(I4219,B4219)+1),"_",""))</f>
        <v>NegK</v>
      </c>
      <c r="K4219" s="0" t="str">
        <f aca="false">IFERROR(VALUE(SUBSTITUTE(E4219,".",",")),E4219)</f>
        <v>No Ct</v>
      </c>
      <c r="L4219" s="61" t="str">
        <f aca="false">IF(J4219="PosK",SUMIFS(K:K,J:J,"PosK",H:H,H4219),"")</f>
        <v/>
      </c>
      <c r="M4219" s="61" t="str">
        <f aca="false">IF(J4219="PosK",SUMIFS(K:K,J:J,"NegK",H:H,H4219),"")</f>
        <v/>
      </c>
      <c r="N4219" s="61" t="str">
        <f aca="false">IF(J4219="PosK",SUMIFS(K:K,J:J,"eDNA",H:H,H4219),"")</f>
        <v/>
      </c>
    </row>
    <row r="4220" customFormat="false" ht="14.25" hidden="false" customHeight="false" outlineLevel="0" collapsed="false">
      <c r="A4220" s="0" t="s">
        <v>774</v>
      </c>
      <c r="B4220" s="52" t="s">
        <v>1035</v>
      </c>
      <c r="C4220" s="52" t="s">
        <v>751</v>
      </c>
      <c r="D4220" s="53" t="n">
        <v>0.1</v>
      </c>
      <c r="E4220" s="53" t="s">
        <v>748</v>
      </c>
      <c r="F4220" s="0" t="s">
        <v>1387</v>
      </c>
      <c r="G4220" s="0" t="str">
        <f aca="false">LEFT(B4220,2)</f>
        <v>28</v>
      </c>
      <c r="H4220" s="0" t="str">
        <f aca="false">I4220&amp;"_"&amp;G4220&amp;"_"&amp;F4220</f>
        <v>GroenbrogetTudse_28_20181204_DL2018064_RysensteenGym_koersel2</v>
      </c>
      <c r="I4220" s="61" t="str">
        <f aca="false">MID(RIGHT(B4220,LEN(B4220)-3),1,FIND("_",RIGHT(B4220,LEN(B4220)-3))-1)</f>
        <v>GroenbrogetTudse</v>
      </c>
      <c r="J4220" s="61" t="str">
        <f aca="false">TRIM(SUBSTITUTE(RIGHT(B4220,FIND(I4220,B4220)+1),"_",""))</f>
        <v>eDNA</v>
      </c>
      <c r="K4220" s="0" t="str">
        <f aca="false">IFERROR(VALUE(SUBSTITUTE(E4220,".",",")),E4220)</f>
        <v>No Ct</v>
      </c>
      <c r="L4220" s="61" t="str">
        <f aca="false">IF(J4220="PosK",SUMIFS(K:K,J:J,"PosK",H:H,H4220),"")</f>
        <v/>
      </c>
      <c r="M4220" s="61" t="str">
        <f aca="false">IF(J4220="PosK",SUMIFS(K:K,J:J,"NegK",H:H,H4220),"")</f>
        <v/>
      </c>
      <c r="N4220" s="61" t="str">
        <f aca="false">IF(J4220="PosK",SUMIFS(K:K,J:J,"eDNA",H:H,H4220),"")</f>
        <v/>
      </c>
      <c r="Q4220" s="62"/>
    </row>
    <row r="4221" customFormat="false" ht="14.25" hidden="false" customHeight="false" outlineLevel="0" collapsed="false">
      <c r="A4221" s="0" t="s">
        <v>776</v>
      </c>
      <c r="B4221" s="52" t="s">
        <v>1035</v>
      </c>
      <c r="C4221" s="52" t="s">
        <v>751</v>
      </c>
      <c r="D4221" s="53" t="n">
        <v>0.1</v>
      </c>
      <c r="E4221" s="53" t="s">
        <v>748</v>
      </c>
      <c r="F4221" s="0" t="s">
        <v>1387</v>
      </c>
      <c r="G4221" s="0" t="str">
        <f aca="false">LEFT(B4221,2)</f>
        <v>28</v>
      </c>
      <c r="H4221" s="0" t="str">
        <f aca="false">I4221&amp;"_"&amp;G4221&amp;"_"&amp;F4221</f>
        <v>GroenbrogetTudse_28_20181204_DL2018064_RysensteenGym_koersel2</v>
      </c>
      <c r="I4221" s="61" t="str">
        <f aca="false">MID(RIGHT(B4221,LEN(B4221)-3),1,FIND("_",RIGHT(B4221,LEN(B4221)-3))-1)</f>
        <v>GroenbrogetTudse</v>
      </c>
      <c r="J4221" s="61" t="str">
        <f aca="false">TRIM(SUBSTITUTE(RIGHT(B4221,FIND(I4221,B4221)+1),"_",""))</f>
        <v>eDNA</v>
      </c>
      <c r="K4221" s="0" t="str">
        <f aca="false">IFERROR(VALUE(SUBSTITUTE(E4221,".",",")),E4221)</f>
        <v>No Ct</v>
      </c>
      <c r="L4221" s="61" t="str">
        <f aca="false">IF(J4221="PosK",SUMIFS(K:K,J:J,"PosK",H:H,H4221),"")</f>
        <v/>
      </c>
      <c r="M4221" s="61" t="str">
        <f aca="false">IF(J4221="PosK",SUMIFS(K:K,J:J,"NegK",H:H,H4221),"")</f>
        <v/>
      </c>
      <c r="N4221" s="61" t="str">
        <f aca="false">IF(J4221="PosK",SUMIFS(K:K,J:J,"eDNA",H:H,H4221),"")</f>
        <v/>
      </c>
      <c r="P4221" s="62"/>
      <c r="T4221" s="63"/>
      <c r="W4221" s="64"/>
    </row>
    <row r="4222" customFormat="false" ht="14.25" hidden="false" customHeight="false" outlineLevel="0" collapsed="false">
      <c r="A4222" s="0" t="s">
        <v>778</v>
      </c>
      <c r="B4222" s="52" t="s">
        <v>1037</v>
      </c>
      <c r="C4222" s="52" t="s">
        <v>743</v>
      </c>
      <c r="D4222" s="53" t="n">
        <v>0.1</v>
      </c>
      <c r="E4222" s="53" t="n">
        <v>29.52</v>
      </c>
      <c r="F4222" s="0" t="s">
        <v>1387</v>
      </c>
      <c r="G4222" s="0" t="str">
        <f aca="false">LEFT(B4222,2)</f>
        <v>29</v>
      </c>
      <c r="H4222" s="0" t="str">
        <f aca="false">I4222&amp;"_"&amp;G4222&amp;"_"&amp;F4222</f>
        <v>Loevfroe_29_20181204_DL2018064_RysensteenGym_koersel2</v>
      </c>
      <c r="I4222" s="61" t="str">
        <f aca="false">MID(RIGHT(B4222,LEN(B4222)-3),1,FIND("_",RIGHT(B4222,LEN(B4222)-3))-1)</f>
        <v>Loevfroe</v>
      </c>
      <c r="J4222" s="61" t="str">
        <f aca="false">TRIM(SUBSTITUTE(RIGHT(B4222,FIND(I4222,B4222)+1),"_",""))</f>
        <v>PosK</v>
      </c>
      <c r="K4222" s="0" t="n">
        <f aca="false">IFERROR(VALUE(SUBSTITUTE(E4222,".",",")),E4222)</f>
        <v>29.52</v>
      </c>
      <c r="L4222" s="61" t="n">
        <f aca="false">IF(J4222="PosK",SUMIFS(K:K,J:J,"PosK",H:H,H4222),"")</f>
        <v>29.52</v>
      </c>
      <c r="M4222" s="61" t="n">
        <f aca="false">IF(J4222="PosK",SUMIFS(K:K,J:J,"NegK",H:H,H4222),"")</f>
        <v>0</v>
      </c>
      <c r="N4222" s="61" t="n">
        <f aca="false">IF(J4222="PosK",SUMIFS(K:K,J:J,"eDNA",H:H,H4222),"")</f>
        <v>0</v>
      </c>
      <c r="P4222" s="62" t="n">
        <f aca="false">IF(K4224="No Ct",0,K4224)</f>
        <v>0</v>
      </c>
      <c r="Q4222" s="62" t="n">
        <f aca="false">IF(K4225="No Ct",0,K4225)</f>
        <v>0</v>
      </c>
      <c r="R4222" s="0" t="str">
        <f aca="false">IF(AND(L4222&gt;0,M4222=0),"Valid","Invalid")</f>
        <v>Valid</v>
      </c>
      <c r="S4222" s="0" t="str">
        <f aca="false">IF(OR(P4222&gt;1,Q4222&gt;1),"Present","Absent")</f>
        <v>Absent</v>
      </c>
      <c r="T4222" s="63" t="str">
        <f aca="false">IF(OR(AND(P4222&gt;1,P4222&lt;41),AND(Q4222&gt;1,Q4222&lt;41)),"Ct&lt;41","Ct&gt;41")</f>
        <v>Ct&gt;41</v>
      </c>
      <c r="U4222" s="0" t="str">
        <f aca="false">I4222</f>
        <v>Loevfroe</v>
      </c>
      <c r="V4222" s="0" t="str">
        <f aca="false">MID(F4222,10,9)</f>
        <v>DL2018064</v>
      </c>
      <c r="W4222" s="64" t="str">
        <f aca="false">V4222&amp;"_"&amp;U4222&amp;"_"&amp;R4222&amp;"_"&amp;S4222&amp;"_"&amp;T4222</f>
        <v>DL2018064_Loevfroe_Valid_Absent_Ct&gt;41</v>
      </c>
    </row>
    <row r="4223" customFormat="false" ht="14.25" hidden="false" customHeight="false" outlineLevel="0" collapsed="false">
      <c r="A4223" s="0" t="s">
        <v>780</v>
      </c>
      <c r="B4223" s="52" t="s">
        <v>1038</v>
      </c>
      <c r="C4223" s="52" t="s">
        <v>747</v>
      </c>
      <c r="D4223" s="53" t="n">
        <v>0.1</v>
      </c>
      <c r="E4223" s="53" t="s">
        <v>748</v>
      </c>
      <c r="F4223" s="0" t="s">
        <v>1387</v>
      </c>
      <c r="G4223" s="0" t="str">
        <f aca="false">LEFT(B4223,2)</f>
        <v>29</v>
      </c>
      <c r="H4223" s="0" t="str">
        <f aca="false">I4223&amp;"_"&amp;G4223&amp;"_"&amp;F4223</f>
        <v>Loevfroe_29_20181204_DL2018064_RysensteenGym_koersel2</v>
      </c>
      <c r="I4223" s="61" t="str">
        <f aca="false">MID(RIGHT(B4223,LEN(B4223)-3),1,FIND("_",RIGHT(B4223,LEN(B4223)-3))-1)</f>
        <v>Loevfroe</v>
      </c>
      <c r="J4223" s="61" t="str">
        <f aca="false">TRIM(SUBSTITUTE(RIGHT(B4223,FIND(I4223,B4223)+1),"_",""))</f>
        <v>NegK</v>
      </c>
      <c r="K4223" s="0" t="str">
        <f aca="false">IFERROR(VALUE(SUBSTITUTE(E4223,".",",")),E4223)</f>
        <v>No Ct</v>
      </c>
      <c r="L4223" s="61" t="str">
        <f aca="false">IF(J4223="PosK",SUMIFS(K:K,J:J,"PosK",H:H,H4223),"")</f>
        <v/>
      </c>
      <c r="M4223" s="61" t="str">
        <f aca="false">IF(J4223="PosK",SUMIFS(K:K,J:J,"NegK",H:H,H4223),"")</f>
        <v/>
      </c>
      <c r="N4223" s="61" t="str">
        <f aca="false">IF(J4223="PosK",SUMIFS(K:K,J:J,"eDNA",H:H,H4223),"")</f>
        <v/>
      </c>
    </row>
    <row r="4224" customFormat="false" ht="14.25" hidden="false" customHeight="false" outlineLevel="0" collapsed="false">
      <c r="A4224" s="0" t="s">
        <v>782</v>
      </c>
      <c r="B4224" s="52" t="s">
        <v>1039</v>
      </c>
      <c r="C4224" s="52" t="s">
        <v>751</v>
      </c>
      <c r="D4224" s="53" t="n">
        <v>0.1</v>
      </c>
      <c r="E4224" s="53" t="s">
        <v>748</v>
      </c>
      <c r="F4224" s="0" t="s">
        <v>1387</v>
      </c>
      <c r="G4224" s="0" t="str">
        <f aca="false">LEFT(B4224,2)</f>
        <v>29</v>
      </c>
      <c r="H4224" s="0" t="str">
        <f aca="false">I4224&amp;"_"&amp;G4224&amp;"_"&amp;F4224</f>
        <v>Loevfroe_29_20181204_DL2018064_RysensteenGym_koersel2</v>
      </c>
      <c r="I4224" s="61" t="str">
        <f aca="false">MID(RIGHT(B4224,LEN(B4224)-3),1,FIND("_",RIGHT(B4224,LEN(B4224)-3))-1)</f>
        <v>Loevfroe</v>
      </c>
      <c r="J4224" s="61" t="str">
        <f aca="false">TRIM(SUBSTITUTE(RIGHT(B4224,FIND(I4224,B4224)+1),"_",""))</f>
        <v>eDNA</v>
      </c>
      <c r="K4224" s="0" t="str">
        <f aca="false">IFERROR(VALUE(SUBSTITUTE(E4224,".",",")),E4224)</f>
        <v>No Ct</v>
      </c>
      <c r="L4224" s="61" t="str">
        <f aca="false">IF(J4224="PosK",SUMIFS(K:K,J:J,"PosK",H:H,H4224),"")</f>
        <v/>
      </c>
      <c r="M4224" s="61" t="str">
        <f aca="false">IF(J4224="PosK",SUMIFS(K:K,J:J,"NegK",H:H,H4224),"")</f>
        <v/>
      </c>
      <c r="N4224" s="61" t="str">
        <f aca="false">IF(J4224="PosK",SUMIFS(K:K,J:J,"eDNA",H:H,H4224),"")</f>
        <v/>
      </c>
      <c r="Q4224" s="62"/>
    </row>
    <row r="4225" customFormat="false" ht="14.25" hidden="false" customHeight="false" outlineLevel="0" collapsed="false">
      <c r="A4225" s="0" t="s">
        <v>784</v>
      </c>
      <c r="B4225" s="52" t="s">
        <v>1039</v>
      </c>
      <c r="C4225" s="52" t="s">
        <v>751</v>
      </c>
      <c r="D4225" s="53" t="n">
        <v>0.1</v>
      </c>
      <c r="E4225" s="53" t="s">
        <v>748</v>
      </c>
      <c r="F4225" s="0" t="s">
        <v>1387</v>
      </c>
      <c r="G4225" s="0" t="str">
        <f aca="false">LEFT(B4225,2)</f>
        <v>29</v>
      </c>
      <c r="H4225" s="0" t="str">
        <f aca="false">I4225&amp;"_"&amp;G4225&amp;"_"&amp;F4225</f>
        <v>Loevfroe_29_20181204_DL2018064_RysensteenGym_koersel2</v>
      </c>
      <c r="I4225" s="61" t="str">
        <f aca="false">MID(RIGHT(B4225,LEN(B4225)-3),1,FIND("_",RIGHT(B4225,LEN(B4225)-3))-1)</f>
        <v>Loevfroe</v>
      </c>
      <c r="J4225" s="61" t="str">
        <f aca="false">TRIM(SUBSTITUTE(RIGHT(B4225,FIND(I4225,B4225)+1),"_",""))</f>
        <v>eDNA</v>
      </c>
      <c r="K4225" s="0" t="str">
        <f aca="false">IFERROR(VALUE(SUBSTITUTE(E4225,".",",")),E4225)</f>
        <v>No Ct</v>
      </c>
      <c r="L4225" s="61" t="str">
        <f aca="false">IF(J4225="PosK",SUMIFS(K:K,J:J,"PosK",H:H,H4225),"")</f>
        <v/>
      </c>
      <c r="M4225" s="61" t="str">
        <f aca="false">IF(J4225="PosK",SUMIFS(K:K,J:J,"NegK",H:H,H4225),"")</f>
        <v/>
      </c>
      <c r="N4225" s="61" t="str">
        <f aca="false">IF(J4225="PosK",SUMIFS(K:K,J:J,"eDNA",H:H,H4225),"")</f>
        <v/>
      </c>
      <c r="P4225" s="62"/>
      <c r="T4225" s="63"/>
      <c r="W4225" s="64"/>
    </row>
    <row r="4226" customFormat="false" ht="14.25" hidden="false" customHeight="false" outlineLevel="0" collapsed="false">
      <c r="A4226" s="0" t="s">
        <v>786</v>
      </c>
      <c r="B4226" s="52" t="s">
        <v>1041</v>
      </c>
      <c r="C4226" s="52" t="s">
        <v>743</v>
      </c>
      <c r="D4226" s="53" t="n">
        <v>0.1</v>
      </c>
      <c r="E4226" s="53" t="n">
        <v>28.4</v>
      </c>
      <c r="F4226" s="0" t="s">
        <v>1387</v>
      </c>
      <c r="G4226" s="0" t="str">
        <f aca="false">LEFT(B4226,2)</f>
        <v>30</v>
      </c>
      <c r="H4226" s="0" t="str">
        <f aca="false">I4226&amp;"_"&amp;G4226&amp;"_"&amp;F4226</f>
        <v>Klokkefroe_30_20181204_DL2018064_RysensteenGym_koersel2</v>
      </c>
      <c r="I4226" s="61" t="str">
        <f aca="false">MID(RIGHT(B4226,LEN(B4226)-3),1,FIND("_",RIGHT(B4226,LEN(B4226)-3))-1)</f>
        <v>Klokkefroe</v>
      </c>
      <c r="J4226" s="61" t="str">
        <f aca="false">TRIM(SUBSTITUTE(RIGHT(B4226,FIND(I4226,B4226)+1),"_",""))</f>
        <v>PosK</v>
      </c>
      <c r="K4226" s="0" t="n">
        <f aca="false">IFERROR(VALUE(SUBSTITUTE(E4226,".",",")),E4226)</f>
        <v>28.4</v>
      </c>
      <c r="L4226" s="61" t="n">
        <f aca="false">IF(J4226="PosK",SUMIFS(K:K,J:J,"PosK",H:H,H4226),"")</f>
        <v>28.4</v>
      </c>
      <c r="M4226" s="61" t="n">
        <f aca="false">IF(J4226="PosK",SUMIFS(K:K,J:J,"NegK",H:H,H4226),"")</f>
        <v>0</v>
      </c>
      <c r="N4226" s="61" t="n">
        <f aca="false">IF(J4226="PosK",SUMIFS(K:K,J:J,"eDNA",H:H,H4226),"")</f>
        <v>0</v>
      </c>
      <c r="P4226" s="62" t="n">
        <f aca="false">IF(K4228="No Ct",0,K4228)</f>
        <v>0</v>
      </c>
      <c r="Q4226" s="62" t="n">
        <f aca="false">IF(K4229="No Ct",0,K4229)</f>
        <v>0</v>
      </c>
      <c r="R4226" s="0" t="str">
        <f aca="false">IF(AND(L4226&gt;0,M4226=0),"Valid","Invalid")</f>
        <v>Valid</v>
      </c>
      <c r="S4226" s="0" t="str">
        <f aca="false">IF(OR(P4226&gt;1,Q4226&gt;1),"Present","Absent")</f>
        <v>Absent</v>
      </c>
      <c r="T4226" s="63" t="str">
        <f aca="false">IF(OR(AND(P4226&gt;1,P4226&lt;41),AND(Q4226&gt;1,Q4226&lt;41)),"Ct&lt;41","Ct&gt;41")</f>
        <v>Ct&gt;41</v>
      </c>
      <c r="U4226" s="0" t="str">
        <f aca="false">I4226</f>
        <v>Klokkefroe</v>
      </c>
      <c r="V4226" s="0" t="str">
        <f aca="false">MID(F4226,10,9)</f>
        <v>DL2018064</v>
      </c>
      <c r="W4226" s="64" t="str">
        <f aca="false">V4226&amp;"_"&amp;U4226&amp;"_"&amp;R4226&amp;"_"&amp;S4226&amp;"_"&amp;T4226</f>
        <v>DL2018064_Klokkefroe_Valid_Absent_Ct&gt;41</v>
      </c>
    </row>
    <row r="4227" customFormat="false" ht="14.25" hidden="false" customHeight="false" outlineLevel="0" collapsed="false">
      <c r="A4227" s="0" t="s">
        <v>788</v>
      </c>
      <c r="B4227" s="52" t="s">
        <v>1042</v>
      </c>
      <c r="C4227" s="52" t="s">
        <v>747</v>
      </c>
      <c r="D4227" s="53" t="n">
        <v>0.1</v>
      </c>
      <c r="E4227" s="53" t="s">
        <v>748</v>
      </c>
      <c r="F4227" s="0" t="s">
        <v>1387</v>
      </c>
      <c r="G4227" s="0" t="str">
        <f aca="false">LEFT(B4227,2)</f>
        <v>30</v>
      </c>
      <c r="H4227" s="0" t="str">
        <f aca="false">I4227&amp;"_"&amp;G4227&amp;"_"&amp;F4227</f>
        <v>Klokkefroe_30_20181204_DL2018064_RysensteenGym_koersel2</v>
      </c>
      <c r="I4227" s="61" t="str">
        <f aca="false">MID(RIGHT(B4227,LEN(B4227)-3),1,FIND("_",RIGHT(B4227,LEN(B4227)-3))-1)</f>
        <v>Klokkefroe</v>
      </c>
      <c r="J4227" s="61" t="str">
        <f aca="false">TRIM(SUBSTITUTE(RIGHT(B4227,FIND(I4227,B4227)+1),"_",""))</f>
        <v>NegK</v>
      </c>
      <c r="K4227" s="0" t="str">
        <f aca="false">IFERROR(VALUE(SUBSTITUTE(E4227,".",",")),E4227)</f>
        <v>No Ct</v>
      </c>
      <c r="L4227" s="61" t="str">
        <f aca="false">IF(J4227="PosK",SUMIFS(K:K,J:J,"PosK",H:H,H4227),"")</f>
        <v/>
      </c>
      <c r="M4227" s="61" t="str">
        <f aca="false">IF(J4227="PosK",SUMIFS(K:K,J:J,"NegK",H:H,H4227),"")</f>
        <v/>
      </c>
      <c r="N4227" s="61" t="str">
        <f aca="false">IF(J4227="PosK",SUMIFS(K:K,J:J,"eDNA",H:H,H4227),"")</f>
        <v/>
      </c>
    </row>
    <row r="4228" customFormat="false" ht="14.25" hidden="false" customHeight="false" outlineLevel="0" collapsed="false">
      <c r="A4228" s="0" t="s">
        <v>790</v>
      </c>
      <c r="B4228" s="52" t="s">
        <v>1043</v>
      </c>
      <c r="C4228" s="52" t="s">
        <v>751</v>
      </c>
      <c r="D4228" s="53" t="n">
        <v>0.1</v>
      </c>
      <c r="E4228" s="53" t="s">
        <v>748</v>
      </c>
      <c r="F4228" s="0" t="s">
        <v>1387</v>
      </c>
      <c r="G4228" s="0" t="str">
        <f aca="false">LEFT(B4228,2)</f>
        <v>30</v>
      </c>
      <c r="H4228" s="0" t="str">
        <f aca="false">I4228&amp;"_"&amp;G4228&amp;"_"&amp;F4228</f>
        <v>Klokkefroe_30_20181204_DL2018064_RysensteenGym_koersel2</v>
      </c>
      <c r="I4228" s="61" t="str">
        <f aca="false">MID(RIGHT(B4228,LEN(B4228)-3),1,FIND("_",RIGHT(B4228,LEN(B4228)-3))-1)</f>
        <v>Klokkefroe</v>
      </c>
      <c r="J4228" s="61" t="str">
        <f aca="false">TRIM(SUBSTITUTE(RIGHT(B4228,FIND(I4228,B4228)+1),"_",""))</f>
        <v>eDNA</v>
      </c>
      <c r="K4228" s="0" t="str">
        <f aca="false">IFERROR(VALUE(SUBSTITUTE(E4228,".",",")),E4228)</f>
        <v>No Ct</v>
      </c>
      <c r="L4228" s="61" t="str">
        <f aca="false">IF(J4228="PosK",SUMIFS(K:K,J:J,"PosK",H:H,H4228),"")</f>
        <v/>
      </c>
      <c r="M4228" s="61" t="str">
        <f aca="false">IF(J4228="PosK",SUMIFS(K:K,J:J,"NegK",H:H,H4228),"")</f>
        <v/>
      </c>
      <c r="N4228" s="61" t="str">
        <f aca="false">IF(J4228="PosK",SUMIFS(K:K,J:J,"eDNA",H:H,H4228),"")</f>
        <v/>
      </c>
      <c r="Q4228" s="62"/>
    </row>
    <row r="4229" customFormat="false" ht="14.25" hidden="false" customHeight="false" outlineLevel="0" collapsed="false">
      <c r="A4229" s="0" t="s">
        <v>792</v>
      </c>
      <c r="B4229" s="52" t="s">
        <v>1043</v>
      </c>
      <c r="C4229" s="52" t="s">
        <v>751</v>
      </c>
      <c r="D4229" s="53" t="n">
        <v>0.1</v>
      </c>
      <c r="E4229" s="53" t="s">
        <v>748</v>
      </c>
      <c r="F4229" s="0" t="s">
        <v>1387</v>
      </c>
      <c r="G4229" s="0" t="str">
        <f aca="false">LEFT(B4229,2)</f>
        <v>30</v>
      </c>
      <c r="H4229" s="0" t="str">
        <f aca="false">I4229&amp;"_"&amp;G4229&amp;"_"&amp;F4229</f>
        <v>Klokkefroe_30_20181204_DL2018064_RysensteenGym_koersel2</v>
      </c>
      <c r="I4229" s="61" t="str">
        <f aca="false">MID(RIGHT(B4229,LEN(B4229)-3),1,FIND("_",RIGHT(B4229,LEN(B4229)-3))-1)</f>
        <v>Klokkefroe</v>
      </c>
      <c r="J4229" s="61" t="str">
        <f aca="false">TRIM(SUBSTITUTE(RIGHT(B4229,FIND(I4229,B4229)+1),"_",""))</f>
        <v>eDNA</v>
      </c>
      <c r="K4229" s="0" t="str">
        <f aca="false">IFERROR(VALUE(SUBSTITUTE(E4229,".",",")),E4229)</f>
        <v>No Ct</v>
      </c>
      <c r="L4229" s="61" t="str">
        <f aca="false">IF(J4229="PosK",SUMIFS(K:K,J:J,"PosK",H:H,H4229),"")</f>
        <v/>
      </c>
      <c r="M4229" s="61" t="str">
        <f aca="false">IF(J4229="PosK",SUMIFS(K:K,J:J,"NegK",H:H,H4229),"")</f>
        <v/>
      </c>
      <c r="N4229" s="61" t="str">
        <f aca="false">IF(J4229="PosK",SUMIFS(K:K,J:J,"eDNA",H:H,H4229),"")</f>
        <v/>
      </c>
      <c r="P4229" s="62"/>
      <c r="T4229" s="63"/>
      <c r="W4229" s="64"/>
    </row>
    <row r="4230" customFormat="false" ht="14.25" hidden="false" customHeight="false" outlineLevel="0" collapsed="false">
      <c r="A4230" s="0" t="s">
        <v>794</v>
      </c>
      <c r="B4230" s="52" t="s">
        <v>1045</v>
      </c>
      <c r="C4230" s="52" t="s">
        <v>743</v>
      </c>
      <c r="D4230" s="53" t="n">
        <v>0.1</v>
      </c>
      <c r="E4230" s="53" t="s">
        <v>748</v>
      </c>
      <c r="F4230" s="0" t="s">
        <v>1387</v>
      </c>
      <c r="G4230" s="0" t="str">
        <f aca="false">LEFT(B4230,2)</f>
        <v>31</v>
      </c>
      <c r="H4230" s="0" t="str">
        <f aca="false">I4230&amp;"_"&amp;G4230&amp;"_"&amp;F4230</f>
        <v>Bjergsalamander_31_20181204_DL2018064_RysensteenGym_koersel2</v>
      </c>
      <c r="I4230" s="61" t="str">
        <f aca="false">MID(RIGHT(B4230,LEN(B4230)-3),1,FIND("_",RIGHT(B4230,LEN(B4230)-3))-1)</f>
        <v>Bjergsalamander</v>
      </c>
      <c r="J4230" s="61" t="str">
        <f aca="false">TRIM(SUBSTITUTE(RIGHT(B4230,FIND(I4230,B4230)+1),"_",""))</f>
        <v>PosK</v>
      </c>
      <c r="K4230" s="0" t="str">
        <f aca="false">IFERROR(VALUE(SUBSTITUTE(E4230,".",",")),E4230)</f>
        <v>No Ct</v>
      </c>
      <c r="L4230" s="61" t="n">
        <f aca="false">IF(J4230="PosK",SUMIFS(K:K,J:J,"PosK",H:H,H4230),"")</f>
        <v>0</v>
      </c>
      <c r="M4230" s="61" t="n">
        <f aca="false">IF(J4230="PosK",SUMIFS(K:K,J:J,"NegK",H:H,H4230),"")</f>
        <v>0</v>
      </c>
      <c r="N4230" s="61" t="n">
        <f aca="false">IF(J4230="PosK",SUMIFS(K:K,J:J,"eDNA",H:H,H4230),"")</f>
        <v>0</v>
      </c>
      <c r="P4230" s="62" t="n">
        <f aca="false">IF(K4232="No Ct",0,K4232)</f>
        <v>0</v>
      </c>
      <c r="Q4230" s="62" t="n">
        <f aca="false">IF(K4233="No Ct",0,K4233)</f>
        <v>0</v>
      </c>
      <c r="R4230" s="0" t="str">
        <f aca="false">IF(AND(L4230&gt;0,M4230=0),"Valid","Invalid")</f>
        <v>Invalid</v>
      </c>
      <c r="S4230" s="0" t="str">
        <f aca="false">IF(OR(P4230&gt;1,Q4230&gt;1),"Present","Absent")</f>
        <v>Absent</v>
      </c>
      <c r="T4230" s="63" t="str">
        <f aca="false">IF(OR(AND(P4230&gt;1,P4230&lt;41),AND(Q4230&gt;1,Q4230&lt;41)),"Ct&lt;41","Ct&gt;41")</f>
        <v>Ct&gt;41</v>
      </c>
      <c r="U4230" s="0" t="str">
        <f aca="false">I4230</f>
        <v>Bjergsalamander</v>
      </c>
      <c r="V4230" s="0" t="str">
        <f aca="false">MID(F4230,10,9)</f>
        <v>DL2018064</v>
      </c>
      <c r="W4230" s="64" t="str">
        <f aca="false">V4230&amp;"_"&amp;U4230&amp;"_"&amp;R4230&amp;"_"&amp;S4230&amp;"_"&amp;T4230</f>
        <v>DL2018064_Bjergsalamander_Invalid_Absent_Ct&gt;41</v>
      </c>
    </row>
    <row r="4231" customFormat="false" ht="14.25" hidden="false" customHeight="false" outlineLevel="0" collapsed="false">
      <c r="A4231" s="0" t="s">
        <v>796</v>
      </c>
      <c r="B4231" s="52" t="s">
        <v>1046</v>
      </c>
      <c r="C4231" s="52" t="s">
        <v>747</v>
      </c>
      <c r="D4231" s="53" t="n">
        <v>0.1</v>
      </c>
      <c r="E4231" s="53" t="s">
        <v>748</v>
      </c>
      <c r="F4231" s="0" t="s">
        <v>1387</v>
      </c>
      <c r="G4231" s="0" t="str">
        <f aca="false">LEFT(B4231,2)</f>
        <v>31</v>
      </c>
      <c r="H4231" s="0" t="str">
        <f aca="false">I4231&amp;"_"&amp;G4231&amp;"_"&amp;F4231</f>
        <v>Bjergsalamander_31_20181204_DL2018064_RysensteenGym_koersel2</v>
      </c>
      <c r="I4231" s="61" t="str">
        <f aca="false">MID(RIGHT(B4231,LEN(B4231)-3),1,FIND("_",RIGHT(B4231,LEN(B4231)-3))-1)</f>
        <v>Bjergsalamander</v>
      </c>
      <c r="J4231" s="61" t="str">
        <f aca="false">TRIM(SUBSTITUTE(RIGHT(B4231,FIND(I4231,B4231)+1),"_",""))</f>
        <v>NegK</v>
      </c>
      <c r="K4231" s="0" t="str">
        <f aca="false">IFERROR(VALUE(SUBSTITUTE(E4231,".",",")),E4231)</f>
        <v>No Ct</v>
      </c>
      <c r="L4231" s="61" t="str">
        <f aca="false">IF(J4231="PosK",SUMIFS(K:K,J:J,"PosK",H:H,H4231),"")</f>
        <v/>
      </c>
      <c r="M4231" s="61" t="str">
        <f aca="false">IF(J4231="PosK",SUMIFS(K:K,J:J,"NegK",H:H,H4231),"")</f>
        <v/>
      </c>
      <c r="N4231" s="61" t="str">
        <f aca="false">IF(J4231="PosK",SUMIFS(K:K,J:J,"eDNA",H:H,H4231),"")</f>
        <v/>
      </c>
    </row>
    <row r="4232" customFormat="false" ht="14.25" hidden="false" customHeight="false" outlineLevel="0" collapsed="false">
      <c r="A4232" s="0" t="s">
        <v>798</v>
      </c>
      <c r="B4232" s="52" t="s">
        <v>1047</v>
      </c>
      <c r="C4232" s="52" t="s">
        <v>751</v>
      </c>
      <c r="D4232" s="53" t="n">
        <v>0.1</v>
      </c>
      <c r="E4232" s="53" t="s">
        <v>748</v>
      </c>
      <c r="F4232" s="0" t="s">
        <v>1387</v>
      </c>
      <c r="G4232" s="0" t="str">
        <f aca="false">LEFT(B4232,2)</f>
        <v>31</v>
      </c>
      <c r="H4232" s="0" t="str">
        <f aca="false">I4232&amp;"_"&amp;G4232&amp;"_"&amp;F4232</f>
        <v>Bjergsalamander_31_20181204_DL2018064_RysensteenGym_koersel2</v>
      </c>
      <c r="I4232" s="61" t="str">
        <f aca="false">MID(RIGHT(B4232,LEN(B4232)-3),1,FIND("_",RIGHT(B4232,LEN(B4232)-3))-1)</f>
        <v>Bjergsalamander</v>
      </c>
      <c r="J4232" s="61" t="str">
        <f aca="false">TRIM(SUBSTITUTE(RIGHT(B4232,FIND(I4232,B4232)+1),"_",""))</f>
        <v>eDNA</v>
      </c>
      <c r="K4232" s="0" t="str">
        <f aca="false">IFERROR(VALUE(SUBSTITUTE(E4232,".",",")),E4232)</f>
        <v>No Ct</v>
      </c>
      <c r="L4232" s="61" t="str">
        <f aca="false">IF(J4232="PosK",SUMIFS(K:K,J:J,"PosK",H:H,H4232),"")</f>
        <v/>
      </c>
      <c r="M4232" s="61" t="str">
        <f aca="false">IF(J4232="PosK",SUMIFS(K:K,J:J,"NegK",H:H,H4232),"")</f>
        <v/>
      </c>
      <c r="N4232" s="61" t="str">
        <f aca="false">IF(J4232="PosK",SUMIFS(K:K,J:J,"eDNA",H:H,H4232),"")</f>
        <v/>
      </c>
      <c r="Q4232" s="62"/>
    </row>
    <row r="4233" customFormat="false" ht="14.25" hidden="false" customHeight="false" outlineLevel="0" collapsed="false">
      <c r="A4233" s="0" t="s">
        <v>800</v>
      </c>
      <c r="B4233" s="52" t="s">
        <v>1047</v>
      </c>
      <c r="C4233" s="52" t="s">
        <v>751</v>
      </c>
      <c r="D4233" s="53" t="n">
        <v>0.1</v>
      </c>
      <c r="E4233" s="53" t="s">
        <v>748</v>
      </c>
      <c r="F4233" s="0" t="s">
        <v>1387</v>
      </c>
      <c r="G4233" s="0" t="str">
        <f aca="false">LEFT(B4233,2)</f>
        <v>31</v>
      </c>
      <c r="H4233" s="0" t="str">
        <f aca="false">I4233&amp;"_"&amp;G4233&amp;"_"&amp;F4233</f>
        <v>Bjergsalamander_31_20181204_DL2018064_RysensteenGym_koersel2</v>
      </c>
      <c r="I4233" s="61" t="str">
        <f aca="false">MID(RIGHT(B4233,LEN(B4233)-3),1,FIND("_",RIGHT(B4233,LEN(B4233)-3))-1)</f>
        <v>Bjergsalamander</v>
      </c>
      <c r="J4233" s="61" t="str">
        <f aca="false">TRIM(SUBSTITUTE(RIGHT(B4233,FIND(I4233,B4233)+1),"_",""))</f>
        <v>eDNA</v>
      </c>
      <c r="K4233" s="0" t="str">
        <f aca="false">IFERROR(VALUE(SUBSTITUTE(E4233,".",",")),E4233)</f>
        <v>No Ct</v>
      </c>
      <c r="L4233" s="61" t="str">
        <f aca="false">IF(J4233="PosK",SUMIFS(K:K,J:J,"PosK",H:H,H4233),"")</f>
        <v/>
      </c>
      <c r="M4233" s="61" t="str">
        <f aca="false">IF(J4233="PosK",SUMIFS(K:K,J:J,"NegK",H:H,H4233),"")</f>
        <v/>
      </c>
      <c r="N4233" s="61" t="str">
        <f aca="false">IF(J4233="PosK",SUMIFS(K:K,J:J,"eDNA",H:H,H4233),"")</f>
        <v/>
      </c>
      <c r="P4233" s="62"/>
      <c r="T4233" s="63"/>
      <c r="W4233" s="64"/>
    </row>
    <row r="4234" customFormat="false" ht="14.25" hidden="false" customHeight="false" outlineLevel="0" collapsed="false">
      <c r="A4234" s="0" t="s">
        <v>802</v>
      </c>
      <c r="B4234" s="52" t="s">
        <v>1049</v>
      </c>
      <c r="C4234" s="52" t="s">
        <v>743</v>
      </c>
      <c r="D4234" s="53" t="n">
        <v>0.1</v>
      </c>
      <c r="E4234" s="53" t="n">
        <v>31.57</v>
      </c>
      <c r="F4234" s="0" t="s">
        <v>1387</v>
      </c>
      <c r="G4234" s="0" t="str">
        <f aca="false">LEFT(B4234,2)</f>
        <v>32</v>
      </c>
      <c r="H4234" s="0" t="str">
        <f aca="false">I4234&amp;"_"&amp;G4234&amp;"_"&amp;F4234</f>
        <v>Latterfroe_32_20181204_DL2018064_RysensteenGym_koersel2</v>
      </c>
      <c r="I4234" s="61" t="str">
        <f aca="false">MID(RIGHT(B4234,LEN(B4234)-3),1,FIND("_",RIGHT(B4234,LEN(B4234)-3))-1)</f>
        <v>Latterfroe</v>
      </c>
      <c r="J4234" s="61" t="str">
        <f aca="false">TRIM(SUBSTITUTE(RIGHT(B4234,FIND(I4234,B4234)+1),"_",""))</f>
        <v>PosK</v>
      </c>
      <c r="K4234" s="0" t="n">
        <f aca="false">IFERROR(VALUE(SUBSTITUTE(E4234,".",",")),E4234)</f>
        <v>31.57</v>
      </c>
      <c r="L4234" s="61" t="n">
        <f aca="false">IF(J4234="PosK",SUMIFS(K:K,J:J,"PosK",H:H,H4234),"")</f>
        <v>31.57</v>
      </c>
      <c r="M4234" s="61" t="n">
        <f aca="false">IF(J4234="PosK",SUMIFS(K:K,J:J,"NegK",H:H,H4234),"")</f>
        <v>0</v>
      </c>
      <c r="N4234" s="61" t="n">
        <f aca="false">IF(J4234="PosK",SUMIFS(K:K,J:J,"eDNA",H:H,H4234),"")</f>
        <v>0</v>
      </c>
      <c r="P4234" s="62" t="n">
        <f aca="false">IF(K4236="No Ct",0,K4236)</f>
        <v>0</v>
      </c>
      <c r="Q4234" s="62" t="n">
        <f aca="false">IF(K4237="No Ct",0,K4237)</f>
        <v>0</v>
      </c>
      <c r="R4234" s="0" t="str">
        <f aca="false">IF(AND(L4234&gt;0,M4234=0),"Valid","Invalid")</f>
        <v>Valid</v>
      </c>
      <c r="S4234" s="0" t="str">
        <f aca="false">IF(OR(P4234&gt;1,Q4234&gt;1),"Present","Absent")</f>
        <v>Absent</v>
      </c>
      <c r="T4234" s="63" t="str">
        <f aca="false">IF(OR(AND(P4234&gt;1,P4234&lt;41),AND(Q4234&gt;1,Q4234&lt;41)),"Ct&lt;41","Ct&gt;41")</f>
        <v>Ct&gt;41</v>
      </c>
      <c r="U4234" s="0" t="str">
        <f aca="false">I4234</f>
        <v>Latterfroe</v>
      </c>
      <c r="V4234" s="0" t="str">
        <f aca="false">MID(F4234,10,9)</f>
        <v>DL2018064</v>
      </c>
      <c r="W4234" s="64" t="str">
        <f aca="false">V4234&amp;"_"&amp;U4234&amp;"_"&amp;R4234&amp;"_"&amp;S4234&amp;"_"&amp;T4234</f>
        <v>DL2018064_Latterfroe_Valid_Absent_Ct&gt;41</v>
      </c>
    </row>
    <row r="4235" customFormat="false" ht="14.25" hidden="false" customHeight="false" outlineLevel="0" collapsed="false">
      <c r="A4235" s="0" t="s">
        <v>804</v>
      </c>
      <c r="B4235" s="52" t="s">
        <v>1050</v>
      </c>
      <c r="C4235" s="52" t="s">
        <v>747</v>
      </c>
      <c r="D4235" s="53" t="n">
        <v>0.1</v>
      </c>
      <c r="E4235" s="53" t="s">
        <v>748</v>
      </c>
      <c r="F4235" s="0" t="s">
        <v>1387</v>
      </c>
      <c r="G4235" s="0" t="str">
        <f aca="false">LEFT(B4235,2)</f>
        <v>32</v>
      </c>
      <c r="H4235" s="0" t="str">
        <f aca="false">I4235&amp;"_"&amp;G4235&amp;"_"&amp;F4235</f>
        <v>Latterfroe_32_20181204_DL2018064_RysensteenGym_koersel2</v>
      </c>
      <c r="I4235" s="61" t="str">
        <f aca="false">MID(RIGHT(B4235,LEN(B4235)-3),1,FIND("_",RIGHT(B4235,LEN(B4235)-3))-1)</f>
        <v>Latterfroe</v>
      </c>
      <c r="J4235" s="61" t="str">
        <f aca="false">TRIM(SUBSTITUTE(RIGHT(B4235,FIND(I4235,B4235)+1),"_",""))</f>
        <v>NegK</v>
      </c>
      <c r="K4235" s="0" t="str">
        <f aca="false">IFERROR(VALUE(SUBSTITUTE(E4235,".",",")),E4235)</f>
        <v>No Ct</v>
      </c>
      <c r="L4235" s="61" t="str">
        <f aca="false">IF(J4235="PosK",SUMIFS(K:K,J:J,"PosK",H:H,H4235),"")</f>
        <v/>
      </c>
      <c r="M4235" s="61" t="str">
        <f aca="false">IF(J4235="PosK",SUMIFS(K:K,J:J,"NegK",H:H,H4235),"")</f>
        <v/>
      </c>
      <c r="N4235" s="61" t="str">
        <f aca="false">IF(J4235="PosK",SUMIFS(K:K,J:J,"eDNA",H:H,H4235),"")</f>
        <v/>
      </c>
    </row>
    <row r="4236" customFormat="false" ht="14.25" hidden="false" customHeight="false" outlineLevel="0" collapsed="false">
      <c r="A4236" s="0" t="s">
        <v>806</v>
      </c>
      <c r="B4236" s="52" t="s">
        <v>1051</v>
      </c>
      <c r="C4236" s="52" t="s">
        <v>751</v>
      </c>
      <c r="D4236" s="53" t="n">
        <v>0.1</v>
      </c>
      <c r="E4236" s="53" t="s">
        <v>748</v>
      </c>
      <c r="F4236" s="0" t="s">
        <v>1387</v>
      </c>
      <c r="G4236" s="0" t="str">
        <f aca="false">LEFT(B4236,2)</f>
        <v>32</v>
      </c>
      <c r="H4236" s="0" t="str">
        <f aca="false">I4236&amp;"_"&amp;G4236&amp;"_"&amp;F4236</f>
        <v>Latterfroe_32_20181204_DL2018064_RysensteenGym_koersel2</v>
      </c>
      <c r="I4236" s="61" t="str">
        <f aca="false">MID(RIGHT(B4236,LEN(B4236)-3),1,FIND("_",RIGHT(B4236,LEN(B4236)-3))-1)</f>
        <v>Latterfroe</v>
      </c>
      <c r="J4236" s="61" t="str">
        <f aca="false">TRIM(SUBSTITUTE(RIGHT(B4236,FIND(I4236,B4236)+1),"_",""))</f>
        <v>eDNA</v>
      </c>
      <c r="K4236" s="0" t="str">
        <f aca="false">IFERROR(VALUE(SUBSTITUTE(E4236,".",",")),E4236)</f>
        <v>No Ct</v>
      </c>
      <c r="L4236" s="61" t="str">
        <f aca="false">IF(J4236="PosK",SUMIFS(K:K,J:J,"PosK",H:H,H4236),"")</f>
        <v/>
      </c>
      <c r="M4236" s="61" t="str">
        <f aca="false">IF(J4236="PosK",SUMIFS(K:K,J:J,"NegK",H:H,H4236),"")</f>
        <v/>
      </c>
      <c r="N4236" s="61" t="str">
        <f aca="false">IF(J4236="PosK",SUMIFS(K:K,J:J,"eDNA",H:H,H4236),"")</f>
        <v/>
      </c>
      <c r="Q4236" s="62"/>
    </row>
    <row r="4237" customFormat="false" ht="14.25" hidden="false" customHeight="false" outlineLevel="0" collapsed="false">
      <c r="A4237" s="0" t="s">
        <v>808</v>
      </c>
      <c r="B4237" s="52" t="s">
        <v>1051</v>
      </c>
      <c r="C4237" s="52" t="s">
        <v>751</v>
      </c>
      <c r="D4237" s="53" t="n">
        <v>0.1</v>
      </c>
      <c r="E4237" s="53" t="s">
        <v>748</v>
      </c>
      <c r="F4237" s="0" t="s">
        <v>1387</v>
      </c>
      <c r="G4237" s="0" t="str">
        <f aca="false">LEFT(B4237,2)</f>
        <v>32</v>
      </c>
      <c r="H4237" s="0" t="str">
        <f aca="false">I4237&amp;"_"&amp;G4237&amp;"_"&amp;F4237</f>
        <v>Latterfroe_32_20181204_DL2018064_RysensteenGym_koersel2</v>
      </c>
      <c r="I4237" s="61" t="str">
        <f aca="false">MID(RIGHT(B4237,LEN(B4237)-3),1,FIND("_",RIGHT(B4237,LEN(B4237)-3))-1)</f>
        <v>Latterfroe</v>
      </c>
      <c r="J4237" s="61" t="str">
        <f aca="false">TRIM(SUBSTITUTE(RIGHT(B4237,FIND(I4237,B4237)+1),"_",""))</f>
        <v>eDNA</v>
      </c>
      <c r="K4237" s="0" t="str">
        <f aca="false">IFERROR(VALUE(SUBSTITUTE(E4237,".",",")),E4237)</f>
        <v>No Ct</v>
      </c>
      <c r="L4237" s="61" t="str">
        <f aca="false">IF(J4237="PosK",SUMIFS(K:K,J:J,"PosK",H:H,H4237),"")</f>
        <v/>
      </c>
      <c r="M4237" s="61" t="str">
        <f aca="false">IF(J4237="PosK",SUMIFS(K:K,J:J,"NegK",H:H,H4237),"")</f>
        <v/>
      </c>
      <c r="N4237" s="61" t="str">
        <f aca="false">IF(J4237="PosK",SUMIFS(K:K,J:J,"eDNA",H:H,H4237),"")</f>
        <v/>
      </c>
      <c r="P4237" s="62"/>
      <c r="T4237" s="63"/>
      <c r="W4237" s="64"/>
    </row>
    <row r="4238" customFormat="false" ht="14.25" hidden="false" customHeight="false" outlineLevel="0" collapsed="false">
      <c r="A4238" s="0" t="s">
        <v>810</v>
      </c>
      <c r="B4238" s="52" t="s">
        <v>1228</v>
      </c>
      <c r="C4238" s="52" t="s">
        <v>743</v>
      </c>
      <c r="D4238" s="53" t="n">
        <v>0.1</v>
      </c>
      <c r="E4238" s="53" t="s">
        <v>748</v>
      </c>
      <c r="F4238" s="0" t="s">
        <v>1387</v>
      </c>
      <c r="G4238" s="0" t="str">
        <f aca="false">LEFT(B4238,2)</f>
        <v>33</v>
      </c>
      <c r="H4238" s="0" t="str">
        <f aca="false">I4238&amp;"_"&amp;G4238&amp;"_"&amp;F4238</f>
        <v>KortbenetGroenFroe_33_20181204_DL2018064_RysensteenGym_koersel2</v>
      </c>
      <c r="I4238" s="61" t="str">
        <f aca="false">MID(RIGHT(B4238,LEN(B4238)-3),1,FIND("_",RIGHT(B4238,LEN(B4238)-3))-1)</f>
        <v>KortbenetGroenFroe</v>
      </c>
      <c r="J4238" s="61" t="str">
        <f aca="false">TRIM(SUBSTITUTE(RIGHT(B4238,FIND(I4238,B4238)+1),"_",""))</f>
        <v>PosK</v>
      </c>
      <c r="K4238" s="0" t="str">
        <f aca="false">IFERROR(VALUE(SUBSTITUTE(E4238,".",",")),E4238)</f>
        <v>No Ct</v>
      </c>
      <c r="L4238" s="61" t="n">
        <f aca="false">IF(J4238="PosK",SUMIFS(K:K,J:J,"PosK",H:H,H4238),"")</f>
        <v>0</v>
      </c>
      <c r="M4238" s="61" t="n">
        <f aca="false">IF(J4238="PosK",SUMIFS(K:K,J:J,"NegK",H:H,H4238),"")</f>
        <v>0</v>
      </c>
      <c r="N4238" s="61" t="n">
        <f aca="false">IF(J4238="PosK",SUMIFS(K:K,J:J,"eDNA",H:H,H4238),"")</f>
        <v>0</v>
      </c>
      <c r="P4238" s="62" t="n">
        <f aca="false">IF(K4240="No Ct",0,K4240)</f>
        <v>0</v>
      </c>
      <c r="Q4238" s="62" t="n">
        <f aca="false">IF(K4241="No Ct",0,K4241)</f>
        <v>0</v>
      </c>
      <c r="R4238" s="0" t="str">
        <f aca="false">IF(AND(L4238&gt;0,M4238=0),"Valid","Invalid")</f>
        <v>Invalid</v>
      </c>
      <c r="S4238" s="0" t="str">
        <f aca="false">IF(OR(P4238&gt;1,Q4238&gt;1),"Present","Absent")</f>
        <v>Absent</v>
      </c>
      <c r="T4238" s="63" t="str">
        <f aca="false">IF(OR(AND(P4238&gt;1,P4238&lt;41),AND(Q4238&gt;1,Q4238&lt;41)),"Ct&lt;41","Ct&gt;41")</f>
        <v>Ct&gt;41</v>
      </c>
      <c r="U4238" s="0" t="str">
        <f aca="false">I4238</f>
        <v>KortbenetGroenFroe</v>
      </c>
      <c r="V4238" s="0" t="str">
        <f aca="false">MID(F4238,10,9)</f>
        <v>DL2018064</v>
      </c>
      <c r="W4238" s="64" t="str">
        <f aca="false">V4238&amp;"_"&amp;U4238&amp;"_"&amp;R4238&amp;"_"&amp;S4238&amp;"_"&amp;T4238</f>
        <v>DL2018064_KortbenetGroenFroe_Invalid_Absent_Ct&gt;41</v>
      </c>
    </row>
    <row r="4239" customFormat="false" ht="14.25" hidden="false" customHeight="false" outlineLevel="0" collapsed="false">
      <c r="A4239" s="0" t="s">
        <v>812</v>
      </c>
      <c r="B4239" s="52" t="s">
        <v>1229</v>
      </c>
      <c r="C4239" s="52" t="s">
        <v>747</v>
      </c>
      <c r="D4239" s="53" t="n">
        <v>0.1</v>
      </c>
      <c r="E4239" s="53" t="s">
        <v>748</v>
      </c>
      <c r="F4239" s="0" t="s">
        <v>1387</v>
      </c>
      <c r="G4239" s="0" t="str">
        <f aca="false">LEFT(B4239,2)</f>
        <v>33</v>
      </c>
      <c r="H4239" s="0" t="str">
        <f aca="false">I4239&amp;"_"&amp;G4239&amp;"_"&amp;F4239</f>
        <v>KortbenetGroenFroe_33_20181204_DL2018064_RysensteenGym_koersel2</v>
      </c>
      <c r="I4239" s="61" t="str">
        <f aca="false">MID(RIGHT(B4239,LEN(B4239)-3),1,FIND("_",RIGHT(B4239,LEN(B4239)-3))-1)</f>
        <v>KortbenetGroenFroe</v>
      </c>
      <c r="J4239" s="61" t="str">
        <f aca="false">TRIM(SUBSTITUTE(RIGHT(B4239,FIND(I4239,B4239)+1),"_",""))</f>
        <v>NegK</v>
      </c>
      <c r="K4239" s="0" t="str">
        <f aca="false">IFERROR(VALUE(SUBSTITUTE(E4239,".",",")),E4239)</f>
        <v>No Ct</v>
      </c>
      <c r="L4239" s="61" t="str">
        <f aca="false">IF(J4239="PosK",SUMIFS(K:K,J:J,"PosK",H:H,H4239),"")</f>
        <v/>
      </c>
      <c r="M4239" s="61" t="str">
        <f aca="false">IF(J4239="PosK",SUMIFS(K:K,J:J,"NegK",H:H,H4239),"")</f>
        <v/>
      </c>
      <c r="N4239" s="61" t="str">
        <f aca="false">IF(J4239="PosK",SUMIFS(K:K,J:J,"eDNA",H:H,H4239),"")</f>
        <v/>
      </c>
    </row>
    <row r="4240" customFormat="false" ht="14.25" hidden="false" customHeight="false" outlineLevel="0" collapsed="false">
      <c r="A4240" s="0" t="s">
        <v>814</v>
      </c>
      <c r="B4240" s="52" t="s">
        <v>1230</v>
      </c>
      <c r="C4240" s="52" t="s">
        <v>751</v>
      </c>
      <c r="D4240" s="53" t="n">
        <v>0.1</v>
      </c>
      <c r="E4240" s="53" t="s">
        <v>748</v>
      </c>
      <c r="F4240" s="0" t="s">
        <v>1387</v>
      </c>
      <c r="G4240" s="0" t="str">
        <f aca="false">LEFT(B4240,2)</f>
        <v>33</v>
      </c>
      <c r="H4240" s="0" t="str">
        <f aca="false">I4240&amp;"_"&amp;G4240&amp;"_"&amp;F4240</f>
        <v>KortbenetGroenFroe_33_20181204_DL2018064_RysensteenGym_koersel2</v>
      </c>
      <c r="I4240" s="61" t="str">
        <f aca="false">MID(RIGHT(B4240,LEN(B4240)-3),1,FIND("_",RIGHT(B4240,LEN(B4240)-3))-1)</f>
        <v>KortbenetGroenFroe</v>
      </c>
      <c r="J4240" s="61" t="str">
        <f aca="false">TRIM(SUBSTITUTE(RIGHT(B4240,FIND(I4240,B4240)+1),"_",""))</f>
        <v>eDNA</v>
      </c>
      <c r="K4240" s="0" t="str">
        <f aca="false">IFERROR(VALUE(SUBSTITUTE(E4240,".",",")),E4240)</f>
        <v>No Ct</v>
      </c>
      <c r="L4240" s="61" t="str">
        <f aca="false">IF(J4240="PosK",SUMIFS(K:K,J:J,"PosK",H:H,H4240),"")</f>
        <v/>
      </c>
      <c r="M4240" s="61" t="str">
        <f aca="false">IF(J4240="PosK",SUMIFS(K:K,J:J,"NegK",H:H,H4240),"")</f>
        <v/>
      </c>
      <c r="N4240" s="61" t="str">
        <f aca="false">IF(J4240="PosK",SUMIFS(K:K,J:J,"eDNA",H:H,H4240),"")</f>
        <v/>
      </c>
      <c r="Q4240" s="62"/>
    </row>
    <row r="4241" customFormat="false" ht="14.25" hidden="false" customHeight="false" outlineLevel="0" collapsed="false">
      <c r="A4241" s="0" t="s">
        <v>816</v>
      </c>
      <c r="B4241" s="52" t="s">
        <v>1230</v>
      </c>
      <c r="C4241" s="52" t="s">
        <v>751</v>
      </c>
      <c r="D4241" s="53" t="n">
        <v>0.1</v>
      </c>
      <c r="E4241" s="53" t="s">
        <v>748</v>
      </c>
      <c r="F4241" s="0" t="s">
        <v>1387</v>
      </c>
      <c r="G4241" s="0" t="str">
        <f aca="false">LEFT(B4241,2)</f>
        <v>33</v>
      </c>
      <c r="H4241" s="0" t="str">
        <f aca="false">I4241&amp;"_"&amp;G4241&amp;"_"&amp;F4241</f>
        <v>KortbenetGroenFroe_33_20181204_DL2018064_RysensteenGym_koersel2</v>
      </c>
      <c r="I4241" s="61" t="str">
        <f aca="false">MID(RIGHT(B4241,LEN(B4241)-3),1,FIND("_",RIGHT(B4241,LEN(B4241)-3))-1)</f>
        <v>KortbenetGroenFroe</v>
      </c>
      <c r="J4241" s="61" t="str">
        <f aca="false">TRIM(SUBSTITUTE(RIGHT(B4241,FIND(I4241,B4241)+1),"_",""))</f>
        <v>eDNA</v>
      </c>
      <c r="K4241" s="0" t="str">
        <f aca="false">IFERROR(VALUE(SUBSTITUTE(E4241,".",",")),E4241)</f>
        <v>No Ct</v>
      </c>
      <c r="L4241" s="61" t="str">
        <f aca="false">IF(J4241="PosK",SUMIFS(K:K,J:J,"PosK",H:H,H4241),"")</f>
        <v/>
      </c>
      <c r="M4241" s="61" t="str">
        <f aca="false">IF(J4241="PosK",SUMIFS(K:K,J:J,"NegK",H:H,H4241),"")</f>
        <v/>
      </c>
      <c r="N4241" s="61" t="str">
        <f aca="false">IF(J4241="PosK",SUMIFS(K:K,J:J,"eDNA",H:H,H4241),"")</f>
        <v/>
      </c>
      <c r="P4241" s="62"/>
      <c r="T4241" s="63"/>
      <c r="W4241" s="64"/>
    </row>
    <row r="4242" customFormat="false" ht="14.25" hidden="false" customHeight="false" outlineLevel="0" collapsed="false">
      <c r="A4242" s="0" t="s">
        <v>818</v>
      </c>
      <c r="B4242" s="52" t="s">
        <v>1232</v>
      </c>
      <c r="C4242" s="52" t="s">
        <v>743</v>
      </c>
      <c r="D4242" s="53" t="n">
        <v>0.1</v>
      </c>
      <c r="E4242" s="53" t="s">
        <v>748</v>
      </c>
      <c r="F4242" s="0" t="s">
        <v>1387</v>
      </c>
      <c r="G4242" s="0" t="str">
        <f aca="false">LEFT(B4242,2)</f>
        <v>34</v>
      </c>
      <c r="H4242" s="0" t="str">
        <f aca="false">I4242&amp;"_"&amp;G4242&amp;"_"&amp;F4242</f>
        <v>Soelvkarusse_34_20181204_DL2018064_RysensteenGym_koersel2</v>
      </c>
      <c r="I4242" s="61" t="str">
        <f aca="false">MID(RIGHT(B4242,LEN(B4242)-3),1,FIND("_",RIGHT(B4242,LEN(B4242)-3))-1)</f>
        <v>Soelvkarusse</v>
      </c>
      <c r="J4242" s="61" t="str">
        <f aca="false">TRIM(SUBSTITUTE(RIGHT(B4242,FIND(I4242,B4242)+1),"_",""))</f>
        <v>PosK</v>
      </c>
      <c r="K4242" s="0" t="str">
        <f aca="false">IFERROR(VALUE(SUBSTITUTE(E4242,".",",")),E4242)</f>
        <v>No Ct</v>
      </c>
      <c r="L4242" s="61" t="n">
        <f aca="false">IF(J4242="PosK",SUMIFS(K:K,J:J,"PosK",H:H,H4242),"")</f>
        <v>0</v>
      </c>
      <c r="M4242" s="61" t="n">
        <f aca="false">IF(J4242="PosK",SUMIFS(K:K,J:J,"NegK",H:H,H4242),"")</f>
        <v>0</v>
      </c>
      <c r="N4242" s="61" t="n">
        <f aca="false">IF(J4242="PosK",SUMIFS(K:K,J:J,"eDNA",H:H,H4242),"")</f>
        <v>0</v>
      </c>
      <c r="P4242" s="62" t="n">
        <f aca="false">IF(K4244="No Ct",0,K4244)</f>
        <v>0</v>
      </c>
      <c r="Q4242" s="62" t="n">
        <f aca="false">IF(K4245="No Ct",0,K4245)</f>
        <v>0</v>
      </c>
      <c r="R4242" s="0" t="str">
        <f aca="false">IF(AND(L4242&gt;0,M4242=0),"Valid","Invalid")</f>
        <v>Invalid</v>
      </c>
      <c r="S4242" s="0" t="str">
        <f aca="false">IF(OR(P4242&gt;1,Q4242&gt;1),"Present","Absent")</f>
        <v>Absent</v>
      </c>
      <c r="T4242" s="63" t="str">
        <f aca="false">IF(OR(AND(P4242&gt;1,P4242&lt;41),AND(Q4242&gt;1,Q4242&lt;41)),"Ct&lt;41","Ct&gt;41")</f>
        <v>Ct&gt;41</v>
      </c>
      <c r="U4242" s="0" t="str">
        <f aca="false">I4242</f>
        <v>Soelvkarusse</v>
      </c>
      <c r="V4242" s="0" t="str">
        <f aca="false">MID(F4242,10,9)</f>
        <v>DL2018064</v>
      </c>
      <c r="W4242" s="64" t="str">
        <f aca="false">V4242&amp;"_"&amp;U4242&amp;"_"&amp;R4242&amp;"_"&amp;S4242&amp;"_"&amp;T4242</f>
        <v>DL2018064_Soelvkarusse_Invalid_Absent_Ct&gt;41</v>
      </c>
    </row>
    <row r="4243" customFormat="false" ht="14.25" hidden="false" customHeight="false" outlineLevel="0" collapsed="false">
      <c r="A4243" s="0" t="s">
        <v>820</v>
      </c>
      <c r="B4243" s="52" t="s">
        <v>1233</v>
      </c>
      <c r="C4243" s="52" t="s">
        <v>747</v>
      </c>
      <c r="D4243" s="53" t="n">
        <v>0.1</v>
      </c>
      <c r="E4243" s="53" t="s">
        <v>748</v>
      </c>
      <c r="F4243" s="0" t="s">
        <v>1387</v>
      </c>
      <c r="G4243" s="0" t="str">
        <f aca="false">LEFT(B4243,2)</f>
        <v>34</v>
      </c>
      <c r="H4243" s="0" t="str">
        <f aca="false">I4243&amp;"_"&amp;G4243&amp;"_"&amp;F4243</f>
        <v>Soelvkarusse_34_20181204_DL2018064_RysensteenGym_koersel2</v>
      </c>
      <c r="I4243" s="61" t="str">
        <f aca="false">MID(RIGHT(B4243,LEN(B4243)-3),1,FIND("_",RIGHT(B4243,LEN(B4243)-3))-1)</f>
        <v>Soelvkarusse</v>
      </c>
      <c r="J4243" s="61" t="str">
        <f aca="false">TRIM(SUBSTITUTE(RIGHT(B4243,FIND(I4243,B4243)+1),"_",""))</f>
        <v>NegK</v>
      </c>
      <c r="K4243" s="0" t="str">
        <f aca="false">IFERROR(VALUE(SUBSTITUTE(E4243,".",",")),E4243)</f>
        <v>No Ct</v>
      </c>
      <c r="L4243" s="61" t="str">
        <f aca="false">IF(J4243="PosK",SUMIFS(K:K,J:J,"PosK",H:H,H4243),"")</f>
        <v/>
      </c>
      <c r="M4243" s="61" t="str">
        <f aca="false">IF(J4243="PosK",SUMIFS(K:K,J:J,"NegK",H:H,H4243),"")</f>
        <v/>
      </c>
      <c r="N4243" s="61" t="str">
        <f aca="false">IF(J4243="PosK",SUMIFS(K:K,J:J,"eDNA",H:H,H4243),"")</f>
        <v/>
      </c>
    </row>
    <row r="4244" customFormat="false" ht="14.25" hidden="false" customHeight="false" outlineLevel="0" collapsed="false">
      <c r="A4244" s="0" t="s">
        <v>822</v>
      </c>
      <c r="B4244" s="52" t="s">
        <v>1234</v>
      </c>
      <c r="C4244" s="52" t="s">
        <v>751</v>
      </c>
      <c r="D4244" s="53" t="n">
        <v>0.1</v>
      </c>
      <c r="E4244" s="53" t="s">
        <v>748</v>
      </c>
      <c r="F4244" s="0" t="s">
        <v>1387</v>
      </c>
      <c r="G4244" s="0" t="str">
        <f aca="false">LEFT(B4244,2)</f>
        <v>34</v>
      </c>
      <c r="H4244" s="0" t="str">
        <f aca="false">I4244&amp;"_"&amp;G4244&amp;"_"&amp;F4244</f>
        <v>Soelvkarusse_34_20181204_DL2018064_RysensteenGym_koersel2</v>
      </c>
      <c r="I4244" s="61" t="str">
        <f aca="false">MID(RIGHT(B4244,LEN(B4244)-3),1,FIND("_",RIGHT(B4244,LEN(B4244)-3))-1)</f>
        <v>Soelvkarusse</v>
      </c>
      <c r="J4244" s="61" t="str">
        <f aca="false">TRIM(SUBSTITUTE(RIGHT(B4244,FIND(I4244,B4244)+1),"_",""))</f>
        <v>eDNA</v>
      </c>
      <c r="K4244" s="0" t="str">
        <f aca="false">IFERROR(VALUE(SUBSTITUTE(E4244,".",",")),E4244)</f>
        <v>No Ct</v>
      </c>
      <c r="L4244" s="61" t="str">
        <f aca="false">IF(J4244="PosK",SUMIFS(K:K,J:J,"PosK",H:H,H4244),"")</f>
        <v/>
      </c>
      <c r="M4244" s="61" t="str">
        <f aca="false">IF(J4244="PosK",SUMIFS(K:K,J:J,"NegK",H:H,H4244),"")</f>
        <v/>
      </c>
      <c r="N4244" s="61" t="str">
        <f aca="false">IF(J4244="PosK",SUMIFS(K:K,J:J,"eDNA",H:H,H4244),"")</f>
        <v/>
      </c>
      <c r="Q4244" s="62"/>
    </row>
    <row r="4245" customFormat="false" ht="14.25" hidden="false" customHeight="false" outlineLevel="0" collapsed="false">
      <c r="A4245" s="0" t="s">
        <v>824</v>
      </c>
      <c r="B4245" s="52" t="s">
        <v>1234</v>
      </c>
      <c r="C4245" s="52" t="s">
        <v>751</v>
      </c>
      <c r="D4245" s="53" t="n">
        <v>0.1</v>
      </c>
      <c r="E4245" s="53" t="s">
        <v>748</v>
      </c>
      <c r="F4245" s="0" t="s">
        <v>1387</v>
      </c>
      <c r="G4245" s="0" t="str">
        <f aca="false">LEFT(B4245,2)</f>
        <v>34</v>
      </c>
      <c r="H4245" s="0" t="str">
        <f aca="false">I4245&amp;"_"&amp;G4245&amp;"_"&amp;F4245</f>
        <v>Soelvkarusse_34_20181204_DL2018064_RysensteenGym_koersel2</v>
      </c>
      <c r="I4245" s="61" t="str">
        <f aca="false">MID(RIGHT(B4245,LEN(B4245)-3),1,FIND("_",RIGHT(B4245,LEN(B4245)-3))-1)</f>
        <v>Soelvkarusse</v>
      </c>
      <c r="J4245" s="61" t="str">
        <f aca="false">TRIM(SUBSTITUTE(RIGHT(B4245,FIND(I4245,B4245)+1),"_",""))</f>
        <v>eDNA</v>
      </c>
      <c r="K4245" s="0" t="str">
        <f aca="false">IFERROR(VALUE(SUBSTITUTE(E4245,".",",")),E4245)</f>
        <v>No Ct</v>
      </c>
      <c r="L4245" s="61" t="str">
        <f aca="false">IF(J4245="PosK",SUMIFS(K:K,J:J,"PosK",H:H,H4245),"")</f>
        <v/>
      </c>
      <c r="M4245" s="61" t="str">
        <f aca="false">IF(J4245="PosK",SUMIFS(K:K,J:J,"NegK",H:H,H4245),"")</f>
        <v/>
      </c>
      <c r="N4245" s="61" t="str">
        <f aca="false">IF(J4245="PosK",SUMIFS(K:K,J:J,"eDNA",H:H,H4245),"")</f>
        <v/>
      </c>
      <c r="P4245" s="62"/>
      <c r="T4245" s="63"/>
      <c r="W4245" s="64"/>
    </row>
    <row r="4246" customFormat="false" ht="14.25" hidden="false" customHeight="false" outlineLevel="0" collapsed="false">
      <c r="A4246" s="0" t="s">
        <v>741</v>
      </c>
      <c r="B4246" s="52" t="s">
        <v>742</v>
      </c>
      <c r="C4246" s="52" t="s">
        <v>743</v>
      </c>
      <c r="D4246" s="53" t="n">
        <v>0.1</v>
      </c>
      <c r="E4246" s="53" t="n">
        <v>30.02</v>
      </c>
      <c r="F4246" s="0" t="s">
        <v>1388</v>
      </c>
      <c r="G4246" s="0" t="str">
        <f aca="false">LEFT(B4246,2)</f>
        <v>01</v>
      </c>
      <c r="H4246" s="0" t="str">
        <f aca="false">I4246&amp;"_"&amp;G4246&amp;"_"&amp;F4246</f>
        <v>Loegfroe_01_20181205_DL2018078_HelsingoerGym_koersel1</v>
      </c>
      <c r="I4246" s="61" t="str">
        <f aca="false">MID(RIGHT(B4246,LEN(B4246)-3),1,FIND("_",RIGHT(B4246,LEN(B4246)-3))-1)</f>
        <v>Loegfroe</v>
      </c>
      <c r="J4246" s="61" t="str">
        <f aca="false">TRIM(SUBSTITUTE(RIGHT(B4246,FIND(I4246,B4246)+1),"_",""))</f>
        <v>PosK</v>
      </c>
      <c r="K4246" s="0" t="n">
        <f aca="false">IFERROR(VALUE(SUBSTITUTE(E4246,".",",")),E4246)</f>
        <v>30.02</v>
      </c>
      <c r="L4246" s="61" t="n">
        <f aca="false">IF(J4246="PosK",SUMIFS(K:K,J:J,"PosK",H:H,H4246),"")</f>
        <v>30.02</v>
      </c>
      <c r="M4246" s="61" t="n">
        <f aca="false">IF(J4246="PosK",SUMIFS(K:K,J:J,"NegK",H:H,H4246),"")</f>
        <v>0</v>
      </c>
      <c r="N4246" s="61" t="n">
        <f aca="false">IF(J4246="PosK",SUMIFS(K:K,J:J,"eDNA",H:H,H4246),"")</f>
        <v>0</v>
      </c>
      <c r="P4246" s="62" t="n">
        <f aca="false">IF(K4248="No Ct",0,K4248)</f>
        <v>0</v>
      </c>
      <c r="Q4246" s="62" t="n">
        <f aca="false">IF(K4249="No Ct",0,K4249)</f>
        <v>0</v>
      </c>
      <c r="R4246" s="0" t="str">
        <f aca="false">IF(AND(L4246&gt;0,M4246=0),"Valid","Invalid")</f>
        <v>Valid</v>
      </c>
      <c r="S4246" s="0" t="str">
        <f aca="false">IF(OR(P4246&gt;1,Q4246&gt;1),"Present","Absent")</f>
        <v>Absent</v>
      </c>
      <c r="T4246" s="63" t="str">
        <f aca="false">IF(OR(AND(P4246&gt;1,P4246&lt;41),AND(Q4246&gt;1,Q4246&lt;41)),"Ct&lt;41","Ct&gt;41")</f>
        <v>Ct&gt;41</v>
      </c>
      <c r="U4246" s="0" t="str">
        <f aca="false">I4246</f>
        <v>Loegfroe</v>
      </c>
      <c r="V4246" s="0" t="str">
        <f aca="false">MID(F4246,10,9)</f>
        <v>DL2018078</v>
      </c>
      <c r="W4246" s="64" t="str">
        <f aca="false">V4246&amp;"_"&amp;U4246&amp;"_"&amp;R4246&amp;"_"&amp;S4246&amp;"_"&amp;T4246</f>
        <v>DL2018078_Loegfroe_Valid_Absent_Ct&gt;41</v>
      </c>
    </row>
    <row r="4247" customFormat="false" ht="14.25" hidden="false" customHeight="false" outlineLevel="0" collapsed="false">
      <c r="A4247" s="0" t="s">
        <v>745</v>
      </c>
      <c r="B4247" s="52" t="s">
        <v>746</v>
      </c>
      <c r="C4247" s="52" t="s">
        <v>747</v>
      </c>
      <c r="D4247" s="53" t="n">
        <v>0.1</v>
      </c>
      <c r="E4247" s="53" t="s">
        <v>748</v>
      </c>
      <c r="F4247" s="0" t="s">
        <v>1388</v>
      </c>
      <c r="G4247" s="0" t="str">
        <f aca="false">LEFT(B4247,2)</f>
        <v>01</v>
      </c>
      <c r="H4247" s="0" t="str">
        <f aca="false">I4247&amp;"_"&amp;G4247&amp;"_"&amp;F4247</f>
        <v>Loegfroe_01_20181205_DL2018078_HelsingoerGym_koersel1</v>
      </c>
      <c r="I4247" s="61" t="str">
        <f aca="false">MID(RIGHT(B4247,LEN(B4247)-3),1,FIND("_",RIGHT(B4247,LEN(B4247)-3))-1)</f>
        <v>Loegfroe</v>
      </c>
      <c r="J4247" s="61" t="str">
        <f aca="false">TRIM(SUBSTITUTE(RIGHT(B4247,FIND(I4247,B4247)+1),"_",""))</f>
        <v>NegK</v>
      </c>
      <c r="K4247" s="0" t="str">
        <f aca="false">IFERROR(VALUE(SUBSTITUTE(E4247,".",",")),E4247)</f>
        <v>No Ct</v>
      </c>
      <c r="L4247" s="61" t="str">
        <f aca="false">IF(J4247="PosK",SUMIFS(K:K,J:J,"PosK",H:H,H4247),"")</f>
        <v/>
      </c>
      <c r="M4247" s="61" t="str">
        <f aca="false">IF(J4247="PosK",SUMIFS(K:K,J:J,"NegK",H:H,H4247),"")</f>
        <v/>
      </c>
      <c r="N4247" s="61" t="str">
        <f aca="false">IF(J4247="PosK",SUMIFS(K:K,J:J,"eDNA",H:H,H4247),"")</f>
        <v/>
      </c>
    </row>
    <row r="4248" customFormat="false" ht="14.25" hidden="false" customHeight="false" outlineLevel="0" collapsed="false">
      <c r="A4248" s="0" t="s">
        <v>749</v>
      </c>
      <c r="B4248" s="52" t="s">
        <v>750</v>
      </c>
      <c r="C4248" s="52" t="s">
        <v>751</v>
      </c>
      <c r="D4248" s="53" t="n">
        <v>0.1</v>
      </c>
      <c r="E4248" s="53" t="s">
        <v>748</v>
      </c>
      <c r="F4248" s="0" t="s">
        <v>1388</v>
      </c>
      <c r="G4248" s="0" t="str">
        <f aca="false">LEFT(B4248,2)</f>
        <v>01</v>
      </c>
      <c r="H4248" s="0" t="str">
        <f aca="false">I4248&amp;"_"&amp;G4248&amp;"_"&amp;F4248</f>
        <v>Loegfroe_01_20181205_DL2018078_HelsingoerGym_koersel1</v>
      </c>
      <c r="I4248" s="61" t="str">
        <f aca="false">MID(RIGHT(B4248,LEN(B4248)-3),1,FIND("_",RIGHT(B4248,LEN(B4248)-3))-1)</f>
        <v>Loegfroe</v>
      </c>
      <c r="J4248" s="61" t="str">
        <f aca="false">TRIM(SUBSTITUTE(RIGHT(B4248,FIND(I4248,B4248)+1),"_",""))</f>
        <v>eDNA</v>
      </c>
      <c r="K4248" s="0" t="str">
        <f aca="false">IFERROR(VALUE(SUBSTITUTE(E4248,".",",")),E4248)</f>
        <v>No Ct</v>
      </c>
      <c r="L4248" s="61" t="str">
        <f aca="false">IF(J4248="PosK",SUMIFS(K:K,J:J,"PosK",H:H,H4248),"")</f>
        <v/>
      </c>
      <c r="M4248" s="61" t="str">
        <f aca="false">IF(J4248="PosK",SUMIFS(K:K,J:J,"NegK",H:H,H4248),"")</f>
        <v/>
      </c>
      <c r="N4248" s="61" t="str">
        <f aca="false">IF(J4248="PosK",SUMIFS(K:K,J:J,"eDNA",H:H,H4248),"")</f>
        <v/>
      </c>
      <c r="Q4248" s="62"/>
    </row>
    <row r="4249" customFormat="false" ht="14.25" hidden="false" customHeight="false" outlineLevel="0" collapsed="false">
      <c r="A4249" s="0" t="s">
        <v>752</v>
      </c>
      <c r="B4249" s="52" t="s">
        <v>750</v>
      </c>
      <c r="C4249" s="52" t="s">
        <v>751</v>
      </c>
      <c r="D4249" s="53" t="n">
        <v>0.1</v>
      </c>
      <c r="E4249" s="53" t="s">
        <v>748</v>
      </c>
      <c r="F4249" s="0" t="s">
        <v>1388</v>
      </c>
      <c r="G4249" s="0" t="str">
        <f aca="false">LEFT(B4249,2)</f>
        <v>01</v>
      </c>
      <c r="H4249" s="0" t="str">
        <f aca="false">I4249&amp;"_"&amp;G4249&amp;"_"&amp;F4249</f>
        <v>Loegfroe_01_20181205_DL2018078_HelsingoerGym_koersel1</v>
      </c>
      <c r="I4249" s="61" t="str">
        <f aca="false">MID(RIGHT(B4249,LEN(B4249)-3),1,FIND("_",RIGHT(B4249,LEN(B4249)-3))-1)</f>
        <v>Loegfroe</v>
      </c>
      <c r="J4249" s="61" t="str">
        <f aca="false">TRIM(SUBSTITUTE(RIGHT(B4249,FIND(I4249,B4249)+1),"_",""))</f>
        <v>eDNA</v>
      </c>
      <c r="K4249" s="0" t="str">
        <f aca="false">IFERROR(VALUE(SUBSTITUTE(E4249,".",",")),E4249)</f>
        <v>No Ct</v>
      </c>
      <c r="L4249" s="61" t="str">
        <f aca="false">IF(J4249="PosK",SUMIFS(K:K,J:J,"PosK",H:H,H4249),"")</f>
        <v/>
      </c>
      <c r="M4249" s="61" t="str">
        <f aca="false">IF(J4249="PosK",SUMIFS(K:K,J:J,"NegK",H:H,H4249),"")</f>
        <v/>
      </c>
      <c r="N4249" s="61" t="str">
        <f aca="false">IF(J4249="PosK",SUMIFS(K:K,J:J,"eDNA",H:H,H4249),"")</f>
        <v/>
      </c>
      <c r="P4249" s="62"/>
      <c r="T4249" s="63"/>
      <c r="W4249" s="64"/>
    </row>
    <row r="4250" customFormat="false" ht="14.25" hidden="false" customHeight="false" outlineLevel="0" collapsed="false">
      <c r="A4250" s="0" t="s">
        <v>754</v>
      </c>
      <c r="B4250" s="52" t="s">
        <v>755</v>
      </c>
      <c r="C4250" s="52" t="s">
        <v>743</v>
      </c>
      <c r="D4250" s="53" t="n">
        <v>0.1</v>
      </c>
      <c r="E4250" s="53" t="n">
        <v>34.1</v>
      </c>
      <c r="F4250" s="0" t="s">
        <v>1388</v>
      </c>
      <c r="G4250" s="0" t="str">
        <f aca="false">LEFT(B4250,2)</f>
        <v>02</v>
      </c>
      <c r="H4250" s="0" t="str">
        <f aca="false">I4250&amp;"_"&amp;G4250&amp;"_"&amp;F4250</f>
        <v>StorVandsalamander_02_20181205_DL2018078_HelsingoerGym_koersel1</v>
      </c>
      <c r="I4250" s="61" t="str">
        <f aca="false">MID(RIGHT(B4250,LEN(B4250)-3),1,FIND("_",RIGHT(B4250,LEN(B4250)-3))-1)</f>
        <v>StorVandsalamander</v>
      </c>
      <c r="J4250" s="61" t="str">
        <f aca="false">TRIM(SUBSTITUTE(RIGHT(B4250,FIND(I4250,B4250)+1),"_",""))</f>
        <v>PosK</v>
      </c>
      <c r="K4250" s="0" t="n">
        <f aca="false">IFERROR(VALUE(SUBSTITUTE(E4250,".",",")),E4250)</f>
        <v>34.1</v>
      </c>
      <c r="L4250" s="61" t="n">
        <f aca="false">IF(J4250="PosK",SUMIFS(K:K,J:J,"PosK",H:H,H4250),"")</f>
        <v>34.1</v>
      </c>
      <c r="M4250" s="61" t="n">
        <f aca="false">IF(J4250="PosK",SUMIFS(K:K,J:J,"NegK",H:H,H4250),"")</f>
        <v>0</v>
      </c>
      <c r="N4250" s="61" t="n">
        <f aca="false">IF(J4250="PosK",SUMIFS(K:K,J:J,"eDNA",H:H,H4250),"")</f>
        <v>0</v>
      </c>
      <c r="P4250" s="62" t="n">
        <f aca="false">IF(K4252="No Ct",0,K4252)</f>
        <v>0</v>
      </c>
      <c r="Q4250" s="62" t="n">
        <f aca="false">IF(K4253="No Ct",0,K4253)</f>
        <v>0</v>
      </c>
      <c r="R4250" s="0" t="str">
        <f aca="false">IF(AND(L4250&gt;0,M4250=0),"Valid","Invalid")</f>
        <v>Valid</v>
      </c>
      <c r="S4250" s="0" t="str">
        <f aca="false">IF(OR(P4250&gt;1,Q4250&gt;1),"Present","Absent")</f>
        <v>Absent</v>
      </c>
      <c r="T4250" s="63" t="str">
        <f aca="false">IF(OR(AND(P4250&gt;1,P4250&lt;41),AND(Q4250&gt;1,Q4250&lt;41)),"Ct&lt;41","Ct&gt;41")</f>
        <v>Ct&gt;41</v>
      </c>
      <c r="U4250" s="0" t="str">
        <f aca="false">I4250</f>
        <v>StorVandsalamander</v>
      </c>
      <c r="V4250" s="0" t="str">
        <f aca="false">MID(F4250,10,9)</f>
        <v>DL2018078</v>
      </c>
      <c r="W4250" s="64" t="str">
        <f aca="false">V4250&amp;"_"&amp;U4250&amp;"_"&amp;R4250&amp;"_"&amp;S4250&amp;"_"&amp;T4250</f>
        <v>DL2018078_StorVandsalamander_Valid_Absent_Ct&gt;41</v>
      </c>
    </row>
    <row r="4251" customFormat="false" ht="14.25" hidden="false" customHeight="false" outlineLevel="0" collapsed="false">
      <c r="A4251" s="0" t="s">
        <v>756</v>
      </c>
      <c r="B4251" s="52" t="s">
        <v>757</v>
      </c>
      <c r="C4251" s="52" t="s">
        <v>747</v>
      </c>
      <c r="D4251" s="53" t="n">
        <v>0.1</v>
      </c>
      <c r="E4251" s="53" t="s">
        <v>748</v>
      </c>
      <c r="F4251" s="0" t="s">
        <v>1388</v>
      </c>
      <c r="G4251" s="0" t="str">
        <f aca="false">LEFT(B4251,2)</f>
        <v>02</v>
      </c>
      <c r="H4251" s="0" t="str">
        <f aca="false">I4251&amp;"_"&amp;G4251&amp;"_"&amp;F4251</f>
        <v>StorVandsalamander_02_20181205_DL2018078_HelsingoerGym_koersel1</v>
      </c>
      <c r="I4251" s="61" t="str">
        <f aca="false">MID(RIGHT(B4251,LEN(B4251)-3),1,FIND("_",RIGHT(B4251,LEN(B4251)-3))-1)</f>
        <v>StorVandsalamander</v>
      </c>
      <c r="J4251" s="61" t="str">
        <f aca="false">TRIM(SUBSTITUTE(RIGHT(B4251,FIND(I4251,B4251)+1),"_",""))</f>
        <v>NegK</v>
      </c>
      <c r="K4251" s="0" t="str">
        <f aca="false">IFERROR(VALUE(SUBSTITUTE(E4251,".",",")),E4251)</f>
        <v>No Ct</v>
      </c>
      <c r="L4251" s="61" t="str">
        <f aca="false">IF(J4251="PosK",SUMIFS(K:K,J:J,"PosK",H:H,H4251),"")</f>
        <v/>
      </c>
      <c r="M4251" s="61" t="str">
        <f aca="false">IF(J4251="PosK",SUMIFS(K:K,J:J,"NegK",H:H,H4251),"")</f>
        <v/>
      </c>
      <c r="N4251" s="61" t="str">
        <f aca="false">IF(J4251="PosK",SUMIFS(K:K,J:J,"eDNA",H:H,H4251),"")</f>
        <v/>
      </c>
    </row>
    <row r="4252" customFormat="false" ht="14.25" hidden="false" customHeight="false" outlineLevel="0" collapsed="false">
      <c r="A4252" s="0" t="s">
        <v>758</v>
      </c>
      <c r="B4252" s="52" t="s">
        <v>759</v>
      </c>
      <c r="C4252" s="52" t="s">
        <v>751</v>
      </c>
      <c r="D4252" s="53" t="n">
        <v>0.1</v>
      </c>
      <c r="E4252" s="53" t="s">
        <v>748</v>
      </c>
      <c r="F4252" s="0" t="s">
        <v>1388</v>
      </c>
      <c r="G4252" s="0" t="str">
        <f aca="false">LEFT(B4252,2)</f>
        <v>02</v>
      </c>
      <c r="H4252" s="0" t="str">
        <f aca="false">I4252&amp;"_"&amp;G4252&amp;"_"&amp;F4252</f>
        <v>StorVandsalamander_02_20181205_DL2018078_HelsingoerGym_koersel1</v>
      </c>
      <c r="I4252" s="61" t="str">
        <f aca="false">MID(RIGHT(B4252,LEN(B4252)-3),1,FIND("_",RIGHT(B4252,LEN(B4252)-3))-1)</f>
        <v>StorVandsalamander</v>
      </c>
      <c r="J4252" s="61" t="str">
        <f aca="false">TRIM(SUBSTITUTE(RIGHT(B4252,FIND(I4252,B4252)+1),"_",""))</f>
        <v>eDNA</v>
      </c>
      <c r="K4252" s="0" t="str">
        <f aca="false">IFERROR(VALUE(SUBSTITUTE(E4252,".",",")),E4252)</f>
        <v>No Ct</v>
      </c>
      <c r="L4252" s="61" t="str">
        <f aca="false">IF(J4252="PosK",SUMIFS(K:K,J:J,"PosK",H:H,H4252),"")</f>
        <v/>
      </c>
      <c r="M4252" s="61" t="str">
        <f aca="false">IF(J4252="PosK",SUMIFS(K:K,J:J,"NegK",H:H,H4252),"")</f>
        <v/>
      </c>
      <c r="N4252" s="61" t="str">
        <f aca="false">IF(J4252="PosK",SUMIFS(K:K,J:J,"eDNA",H:H,H4252),"")</f>
        <v/>
      </c>
      <c r="Q4252" s="62"/>
    </row>
    <row r="4253" customFormat="false" ht="14.25" hidden="false" customHeight="false" outlineLevel="0" collapsed="false">
      <c r="A4253" s="0" t="s">
        <v>760</v>
      </c>
      <c r="B4253" s="52" t="s">
        <v>759</v>
      </c>
      <c r="C4253" s="52" t="s">
        <v>751</v>
      </c>
      <c r="D4253" s="53" t="n">
        <v>0.1</v>
      </c>
      <c r="E4253" s="53" t="s">
        <v>748</v>
      </c>
      <c r="F4253" s="0" t="s">
        <v>1388</v>
      </c>
      <c r="G4253" s="0" t="str">
        <f aca="false">LEFT(B4253,2)</f>
        <v>02</v>
      </c>
      <c r="H4253" s="0" t="str">
        <f aca="false">I4253&amp;"_"&amp;G4253&amp;"_"&amp;F4253</f>
        <v>StorVandsalamander_02_20181205_DL2018078_HelsingoerGym_koersel1</v>
      </c>
      <c r="I4253" s="61" t="str">
        <f aca="false">MID(RIGHT(B4253,LEN(B4253)-3),1,FIND("_",RIGHT(B4253,LEN(B4253)-3))-1)</f>
        <v>StorVandsalamander</v>
      </c>
      <c r="J4253" s="61" t="str">
        <f aca="false">TRIM(SUBSTITUTE(RIGHT(B4253,FIND(I4253,B4253)+1),"_",""))</f>
        <v>eDNA</v>
      </c>
      <c r="K4253" s="0" t="str">
        <f aca="false">IFERROR(VALUE(SUBSTITUTE(E4253,".",",")),E4253)</f>
        <v>No Ct</v>
      </c>
      <c r="L4253" s="61" t="str">
        <f aca="false">IF(J4253="PosK",SUMIFS(K:K,J:J,"PosK",H:H,H4253),"")</f>
        <v/>
      </c>
      <c r="M4253" s="61" t="str">
        <f aca="false">IF(J4253="PosK",SUMIFS(K:K,J:J,"NegK",H:H,H4253),"")</f>
        <v/>
      </c>
      <c r="N4253" s="61" t="str">
        <f aca="false">IF(J4253="PosK",SUMIFS(K:K,J:J,"eDNA",H:H,H4253),"")</f>
        <v/>
      </c>
      <c r="P4253" s="62"/>
      <c r="T4253" s="63"/>
      <c r="W4253" s="64"/>
    </row>
    <row r="4254" customFormat="false" ht="14.25" hidden="false" customHeight="false" outlineLevel="0" collapsed="false">
      <c r="A4254" s="0" t="s">
        <v>762</v>
      </c>
      <c r="B4254" s="52" t="s">
        <v>763</v>
      </c>
      <c r="C4254" s="52" t="s">
        <v>743</v>
      </c>
      <c r="D4254" s="53" t="n">
        <v>0.1</v>
      </c>
      <c r="E4254" s="53" t="n">
        <v>23.8</v>
      </c>
      <c r="F4254" s="0" t="s">
        <v>1388</v>
      </c>
      <c r="G4254" s="0" t="str">
        <f aca="false">LEFT(B4254,2)</f>
        <v>03</v>
      </c>
      <c r="H4254" s="0" t="str">
        <f aca="false">I4254&amp;"_"&amp;G4254&amp;"_"&amp;F4254</f>
        <v>Strandtudse_03_20181205_DL2018078_HelsingoerGym_koersel1</v>
      </c>
      <c r="I4254" s="61" t="str">
        <f aca="false">MID(RIGHT(B4254,LEN(B4254)-3),1,FIND("_",RIGHT(B4254,LEN(B4254)-3))-1)</f>
        <v>Strandtudse</v>
      </c>
      <c r="J4254" s="61" t="str">
        <f aca="false">TRIM(SUBSTITUTE(RIGHT(B4254,FIND(I4254,B4254)+1),"_",""))</f>
        <v>PosK</v>
      </c>
      <c r="K4254" s="0" t="n">
        <f aca="false">IFERROR(VALUE(SUBSTITUTE(E4254,".",",")),E4254)</f>
        <v>23.8</v>
      </c>
      <c r="L4254" s="61" t="n">
        <f aca="false">IF(J4254="PosK",SUMIFS(K:K,J:J,"PosK",H:H,H4254),"")</f>
        <v>23.8</v>
      </c>
      <c r="M4254" s="61" t="n">
        <f aca="false">IF(J4254="PosK",SUMIFS(K:K,J:J,"NegK",H:H,H4254),"")</f>
        <v>0</v>
      </c>
      <c r="N4254" s="61" t="n">
        <f aca="false">IF(J4254="PosK",SUMIFS(K:K,J:J,"eDNA",H:H,H4254),"")</f>
        <v>0</v>
      </c>
      <c r="P4254" s="62" t="n">
        <f aca="false">IF(K4256="No Ct",0,K4256)</f>
        <v>0</v>
      </c>
      <c r="Q4254" s="62" t="n">
        <f aca="false">IF(K4257="No Ct",0,K4257)</f>
        <v>0</v>
      </c>
      <c r="R4254" s="0" t="str">
        <f aca="false">IF(AND(L4254&gt;0,M4254=0),"Valid","Invalid")</f>
        <v>Valid</v>
      </c>
      <c r="S4254" s="0" t="str">
        <f aca="false">IF(OR(P4254&gt;1,Q4254&gt;1),"Present","Absent")</f>
        <v>Absent</v>
      </c>
      <c r="T4254" s="63" t="str">
        <f aca="false">IF(OR(AND(P4254&gt;1,P4254&lt;41),AND(Q4254&gt;1,Q4254&lt;41)),"Ct&lt;41","Ct&gt;41")</f>
        <v>Ct&gt;41</v>
      </c>
      <c r="U4254" s="0" t="str">
        <f aca="false">I4254</f>
        <v>Strandtudse</v>
      </c>
      <c r="V4254" s="0" t="str">
        <f aca="false">MID(F4254,10,9)</f>
        <v>DL2018078</v>
      </c>
      <c r="W4254" s="64" t="str">
        <f aca="false">V4254&amp;"_"&amp;U4254&amp;"_"&amp;R4254&amp;"_"&amp;S4254&amp;"_"&amp;T4254</f>
        <v>DL2018078_Strandtudse_Valid_Absent_Ct&gt;41</v>
      </c>
    </row>
    <row r="4255" customFormat="false" ht="14.25" hidden="false" customHeight="false" outlineLevel="0" collapsed="false">
      <c r="A4255" s="0" t="s">
        <v>764</v>
      </c>
      <c r="B4255" s="52" t="s">
        <v>765</v>
      </c>
      <c r="C4255" s="52" t="s">
        <v>747</v>
      </c>
      <c r="D4255" s="53" t="n">
        <v>0.1</v>
      </c>
      <c r="E4255" s="53" t="s">
        <v>748</v>
      </c>
      <c r="F4255" s="0" t="s">
        <v>1388</v>
      </c>
      <c r="G4255" s="0" t="str">
        <f aca="false">LEFT(B4255,2)</f>
        <v>03</v>
      </c>
      <c r="H4255" s="0" t="str">
        <f aca="false">I4255&amp;"_"&amp;G4255&amp;"_"&amp;F4255</f>
        <v>Strandtudse_03_20181205_DL2018078_HelsingoerGym_koersel1</v>
      </c>
      <c r="I4255" s="61" t="str">
        <f aca="false">MID(RIGHT(B4255,LEN(B4255)-3),1,FIND("_",RIGHT(B4255,LEN(B4255)-3))-1)</f>
        <v>Strandtudse</v>
      </c>
      <c r="J4255" s="61" t="str">
        <f aca="false">TRIM(SUBSTITUTE(RIGHT(B4255,FIND(I4255,B4255)+1),"_",""))</f>
        <v>NegK</v>
      </c>
      <c r="K4255" s="0" t="str">
        <f aca="false">IFERROR(VALUE(SUBSTITUTE(E4255,".",",")),E4255)</f>
        <v>No Ct</v>
      </c>
      <c r="L4255" s="61" t="str">
        <f aca="false">IF(J4255="PosK",SUMIFS(K:K,J:J,"PosK",H:H,H4255),"")</f>
        <v/>
      </c>
      <c r="M4255" s="61" t="str">
        <f aca="false">IF(J4255="PosK",SUMIFS(K:K,J:J,"NegK",H:H,H4255),"")</f>
        <v/>
      </c>
      <c r="N4255" s="61" t="str">
        <f aca="false">IF(J4255="PosK",SUMIFS(K:K,J:J,"eDNA",H:H,H4255),"")</f>
        <v/>
      </c>
    </row>
    <row r="4256" customFormat="false" ht="14.25" hidden="false" customHeight="false" outlineLevel="0" collapsed="false">
      <c r="A4256" s="0" t="s">
        <v>766</v>
      </c>
      <c r="B4256" s="52" t="s">
        <v>767</v>
      </c>
      <c r="C4256" s="52" t="s">
        <v>751</v>
      </c>
      <c r="D4256" s="53" t="n">
        <v>0.1</v>
      </c>
      <c r="E4256" s="53" t="s">
        <v>748</v>
      </c>
      <c r="F4256" s="0" t="s">
        <v>1388</v>
      </c>
      <c r="G4256" s="0" t="str">
        <f aca="false">LEFT(B4256,2)</f>
        <v>03</v>
      </c>
      <c r="H4256" s="0" t="str">
        <f aca="false">I4256&amp;"_"&amp;G4256&amp;"_"&amp;F4256</f>
        <v>Strandtudse_03_20181205_DL2018078_HelsingoerGym_koersel1</v>
      </c>
      <c r="I4256" s="61" t="str">
        <f aca="false">MID(RIGHT(B4256,LEN(B4256)-3),1,FIND("_",RIGHT(B4256,LEN(B4256)-3))-1)</f>
        <v>Strandtudse</v>
      </c>
      <c r="J4256" s="61" t="str">
        <f aca="false">TRIM(SUBSTITUTE(RIGHT(B4256,FIND(I4256,B4256)+1),"_",""))</f>
        <v>eDNA</v>
      </c>
      <c r="K4256" s="0" t="str">
        <f aca="false">IFERROR(VALUE(SUBSTITUTE(E4256,".",",")),E4256)</f>
        <v>No Ct</v>
      </c>
      <c r="L4256" s="61" t="str">
        <f aca="false">IF(J4256="PosK",SUMIFS(K:K,J:J,"PosK",H:H,H4256),"")</f>
        <v/>
      </c>
      <c r="M4256" s="61" t="str">
        <f aca="false">IF(J4256="PosK",SUMIFS(K:K,J:J,"NegK",H:H,H4256),"")</f>
        <v/>
      </c>
      <c r="N4256" s="61" t="str">
        <f aca="false">IF(J4256="PosK",SUMIFS(K:K,J:J,"eDNA",H:H,H4256),"")</f>
        <v/>
      </c>
      <c r="Q4256" s="62"/>
    </row>
    <row r="4257" customFormat="false" ht="14.25" hidden="false" customHeight="false" outlineLevel="0" collapsed="false">
      <c r="A4257" s="0" t="s">
        <v>768</v>
      </c>
      <c r="B4257" s="52" t="s">
        <v>767</v>
      </c>
      <c r="C4257" s="52" t="s">
        <v>751</v>
      </c>
      <c r="D4257" s="53" t="n">
        <v>0.1</v>
      </c>
      <c r="E4257" s="53" t="s">
        <v>748</v>
      </c>
      <c r="F4257" s="0" t="s">
        <v>1388</v>
      </c>
      <c r="G4257" s="0" t="str">
        <f aca="false">LEFT(B4257,2)</f>
        <v>03</v>
      </c>
      <c r="H4257" s="0" t="str">
        <f aca="false">I4257&amp;"_"&amp;G4257&amp;"_"&amp;F4257</f>
        <v>Strandtudse_03_20181205_DL2018078_HelsingoerGym_koersel1</v>
      </c>
      <c r="I4257" s="61" t="str">
        <f aca="false">MID(RIGHT(B4257,LEN(B4257)-3),1,FIND("_",RIGHT(B4257,LEN(B4257)-3))-1)</f>
        <v>Strandtudse</v>
      </c>
      <c r="J4257" s="61" t="str">
        <f aca="false">TRIM(SUBSTITUTE(RIGHT(B4257,FIND(I4257,B4257)+1),"_",""))</f>
        <v>eDNA</v>
      </c>
      <c r="K4257" s="0" t="str">
        <f aca="false">IFERROR(VALUE(SUBSTITUTE(E4257,".",",")),E4257)</f>
        <v>No Ct</v>
      </c>
      <c r="L4257" s="61" t="str">
        <f aca="false">IF(J4257="PosK",SUMIFS(K:K,J:J,"PosK",H:H,H4257),"")</f>
        <v/>
      </c>
      <c r="M4257" s="61" t="str">
        <f aca="false">IF(J4257="PosK",SUMIFS(K:K,J:J,"NegK",H:H,H4257),"")</f>
        <v/>
      </c>
      <c r="N4257" s="61" t="str">
        <f aca="false">IF(J4257="PosK",SUMIFS(K:K,J:J,"eDNA",H:H,H4257),"")</f>
        <v/>
      </c>
      <c r="P4257" s="62"/>
      <c r="T4257" s="63"/>
      <c r="W4257" s="64"/>
    </row>
    <row r="4258" customFormat="false" ht="14.25" hidden="false" customHeight="false" outlineLevel="0" collapsed="false">
      <c r="A4258" s="0" t="s">
        <v>770</v>
      </c>
      <c r="B4258" s="52" t="s">
        <v>771</v>
      </c>
      <c r="C4258" s="52" t="s">
        <v>743</v>
      </c>
      <c r="D4258" s="53" t="n">
        <v>0.1</v>
      </c>
      <c r="E4258" s="53" t="n">
        <v>37.41</v>
      </c>
      <c r="F4258" s="0" t="s">
        <v>1388</v>
      </c>
      <c r="G4258" s="0" t="str">
        <f aca="false">LEFT(B4258,2)</f>
        <v>04</v>
      </c>
      <c r="H4258" s="0" t="str">
        <f aca="false">I4258&amp;"_"&amp;G4258&amp;"_"&amp;F4258</f>
        <v>GroenbrogetTudse_04_20181205_DL2018078_HelsingoerGym_koersel1</v>
      </c>
      <c r="I4258" s="61" t="str">
        <f aca="false">MID(RIGHT(B4258,LEN(B4258)-3),1,FIND("_",RIGHT(B4258,LEN(B4258)-3))-1)</f>
        <v>GroenbrogetTudse</v>
      </c>
      <c r="J4258" s="61" t="str">
        <f aca="false">TRIM(SUBSTITUTE(RIGHT(B4258,FIND(I4258,B4258)+1),"_",""))</f>
        <v>PosK</v>
      </c>
      <c r="K4258" s="0" t="n">
        <f aca="false">IFERROR(VALUE(SUBSTITUTE(E4258,".",",")),E4258)</f>
        <v>37.41</v>
      </c>
      <c r="L4258" s="61" t="n">
        <f aca="false">IF(J4258="PosK",SUMIFS(K:K,J:J,"PosK",H:H,H4258),"")</f>
        <v>37.41</v>
      </c>
      <c r="M4258" s="61" t="n">
        <f aca="false">IF(J4258="PosK",SUMIFS(K:K,J:J,"NegK",H:H,H4258),"")</f>
        <v>0</v>
      </c>
      <c r="N4258" s="61" t="n">
        <f aca="false">IF(J4258="PosK",SUMIFS(K:K,J:J,"eDNA",H:H,H4258),"")</f>
        <v>0</v>
      </c>
      <c r="P4258" s="62" t="n">
        <f aca="false">IF(K4260="No Ct",0,K4260)</f>
        <v>0</v>
      </c>
      <c r="Q4258" s="62" t="n">
        <f aca="false">IF(K4261="No Ct",0,K4261)</f>
        <v>0</v>
      </c>
      <c r="R4258" s="0" t="str">
        <f aca="false">IF(AND(L4258&gt;0,M4258=0),"Valid","Invalid")</f>
        <v>Valid</v>
      </c>
      <c r="S4258" s="0" t="str">
        <f aca="false">IF(OR(P4258&gt;1,Q4258&gt;1),"Present","Absent")</f>
        <v>Absent</v>
      </c>
      <c r="T4258" s="63" t="str">
        <f aca="false">IF(OR(AND(P4258&gt;1,P4258&lt;41),AND(Q4258&gt;1,Q4258&lt;41)),"Ct&lt;41","Ct&gt;41")</f>
        <v>Ct&gt;41</v>
      </c>
      <c r="U4258" s="0" t="str">
        <f aca="false">I4258</f>
        <v>GroenbrogetTudse</v>
      </c>
      <c r="V4258" s="0" t="str">
        <f aca="false">MID(F4258,10,9)</f>
        <v>DL2018078</v>
      </c>
      <c r="W4258" s="64" t="str">
        <f aca="false">V4258&amp;"_"&amp;U4258&amp;"_"&amp;R4258&amp;"_"&amp;S4258&amp;"_"&amp;T4258</f>
        <v>DL2018078_GroenbrogetTudse_Valid_Absent_Ct&gt;41</v>
      </c>
    </row>
    <row r="4259" customFormat="false" ht="14.25" hidden="false" customHeight="false" outlineLevel="0" collapsed="false">
      <c r="A4259" s="0" t="s">
        <v>772</v>
      </c>
      <c r="B4259" s="52" t="s">
        <v>773</v>
      </c>
      <c r="C4259" s="52" t="s">
        <v>747</v>
      </c>
      <c r="D4259" s="53" t="n">
        <v>0.1</v>
      </c>
      <c r="E4259" s="53" t="s">
        <v>748</v>
      </c>
      <c r="F4259" s="0" t="s">
        <v>1388</v>
      </c>
      <c r="G4259" s="0" t="str">
        <f aca="false">LEFT(B4259,2)</f>
        <v>04</v>
      </c>
      <c r="H4259" s="0" t="str">
        <f aca="false">I4259&amp;"_"&amp;G4259&amp;"_"&amp;F4259</f>
        <v>GroenbrogetTudse_04_20181205_DL2018078_HelsingoerGym_koersel1</v>
      </c>
      <c r="I4259" s="61" t="str">
        <f aca="false">MID(RIGHT(B4259,LEN(B4259)-3),1,FIND("_",RIGHT(B4259,LEN(B4259)-3))-1)</f>
        <v>GroenbrogetTudse</v>
      </c>
      <c r="J4259" s="61" t="str">
        <f aca="false">TRIM(SUBSTITUTE(RIGHT(B4259,FIND(I4259,B4259)+1),"_",""))</f>
        <v>NegK</v>
      </c>
      <c r="K4259" s="0" t="str">
        <f aca="false">IFERROR(VALUE(SUBSTITUTE(E4259,".",",")),E4259)</f>
        <v>No Ct</v>
      </c>
      <c r="L4259" s="61" t="str">
        <f aca="false">IF(J4259="PosK",SUMIFS(K:K,J:J,"PosK",H:H,H4259),"")</f>
        <v/>
      </c>
      <c r="M4259" s="61" t="str">
        <f aca="false">IF(J4259="PosK",SUMIFS(K:K,J:J,"NegK",H:H,H4259),"")</f>
        <v/>
      </c>
      <c r="N4259" s="61" t="str">
        <f aca="false">IF(J4259="PosK",SUMIFS(K:K,J:J,"eDNA",H:H,H4259),"")</f>
        <v/>
      </c>
    </row>
    <row r="4260" customFormat="false" ht="14.25" hidden="false" customHeight="false" outlineLevel="0" collapsed="false">
      <c r="A4260" s="0" t="s">
        <v>774</v>
      </c>
      <c r="B4260" s="52" t="s">
        <v>775</v>
      </c>
      <c r="C4260" s="52" t="s">
        <v>751</v>
      </c>
      <c r="D4260" s="53" t="n">
        <v>0.1</v>
      </c>
      <c r="E4260" s="53" t="s">
        <v>748</v>
      </c>
      <c r="F4260" s="0" t="s">
        <v>1388</v>
      </c>
      <c r="G4260" s="0" t="str">
        <f aca="false">LEFT(B4260,2)</f>
        <v>04</v>
      </c>
      <c r="H4260" s="0" t="str">
        <f aca="false">I4260&amp;"_"&amp;G4260&amp;"_"&amp;F4260</f>
        <v>GroenbrogetTudse_04_20181205_DL2018078_HelsingoerGym_koersel1</v>
      </c>
      <c r="I4260" s="61" t="str">
        <f aca="false">MID(RIGHT(B4260,LEN(B4260)-3),1,FIND("_",RIGHT(B4260,LEN(B4260)-3))-1)</f>
        <v>GroenbrogetTudse</v>
      </c>
      <c r="J4260" s="61" t="str">
        <f aca="false">TRIM(SUBSTITUTE(RIGHT(B4260,FIND(I4260,B4260)+1),"_",""))</f>
        <v>eDNA</v>
      </c>
      <c r="K4260" s="0" t="str">
        <f aca="false">IFERROR(VALUE(SUBSTITUTE(E4260,".",",")),E4260)</f>
        <v>No Ct</v>
      </c>
      <c r="L4260" s="61" t="str">
        <f aca="false">IF(J4260="PosK",SUMIFS(K:K,J:J,"PosK",H:H,H4260),"")</f>
        <v/>
      </c>
      <c r="M4260" s="61" t="str">
        <f aca="false">IF(J4260="PosK",SUMIFS(K:K,J:J,"NegK",H:H,H4260),"")</f>
        <v/>
      </c>
      <c r="N4260" s="61" t="str">
        <f aca="false">IF(J4260="PosK",SUMIFS(K:K,J:J,"eDNA",H:H,H4260),"")</f>
        <v/>
      </c>
      <c r="Q4260" s="62"/>
    </row>
    <row r="4261" customFormat="false" ht="14.25" hidden="false" customHeight="false" outlineLevel="0" collapsed="false">
      <c r="A4261" s="0" t="s">
        <v>776</v>
      </c>
      <c r="B4261" s="52" t="s">
        <v>775</v>
      </c>
      <c r="C4261" s="52" t="s">
        <v>751</v>
      </c>
      <c r="D4261" s="53" t="n">
        <v>0.1</v>
      </c>
      <c r="E4261" s="53" t="s">
        <v>748</v>
      </c>
      <c r="F4261" s="0" t="s">
        <v>1388</v>
      </c>
      <c r="G4261" s="0" t="str">
        <f aca="false">LEFT(B4261,2)</f>
        <v>04</v>
      </c>
      <c r="H4261" s="0" t="str">
        <f aca="false">I4261&amp;"_"&amp;G4261&amp;"_"&amp;F4261</f>
        <v>GroenbrogetTudse_04_20181205_DL2018078_HelsingoerGym_koersel1</v>
      </c>
      <c r="I4261" s="61" t="str">
        <f aca="false">MID(RIGHT(B4261,LEN(B4261)-3),1,FIND("_",RIGHT(B4261,LEN(B4261)-3))-1)</f>
        <v>GroenbrogetTudse</v>
      </c>
      <c r="J4261" s="61" t="str">
        <f aca="false">TRIM(SUBSTITUTE(RIGHT(B4261,FIND(I4261,B4261)+1),"_",""))</f>
        <v>eDNA</v>
      </c>
      <c r="K4261" s="0" t="str">
        <f aca="false">IFERROR(VALUE(SUBSTITUTE(E4261,".",",")),E4261)</f>
        <v>No Ct</v>
      </c>
      <c r="L4261" s="61" t="str">
        <f aca="false">IF(J4261="PosK",SUMIFS(K:K,J:J,"PosK",H:H,H4261),"")</f>
        <v/>
      </c>
      <c r="M4261" s="61" t="str">
        <f aca="false">IF(J4261="PosK",SUMIFS(K:K,J:J,"NegK",H:H,H4261),"")</f>
        <v/>
      </c>
      <c r="N4261" s="61" t="str">
        <f aca="false">IF(J4261="PosK",SUMIFS(K:K,J:J,"eDNA",H:H,H4261),"")</f>
        <v/>
      </c>
      <c r="P4261" s="62"/>
      <c r="T4261" s="63"/>
      <c r="W4261" s="64"/>
    </row>
    <row r="4262" customFormat="false" ht="14.25" hidden="false" customHeight="false" outlineLevel="0" collapsed="false">
      <c r="A4262" s="0" t="s">
        <v>778</v>
      </c>
      <c r="B4262" s="52" t="s">
        <v>779</v>
      </c>
      <c r="C4262" s="52" t="s">
        <v>743</v>
      </c>
      <c r="D4262" s="53" t="n">
        <v>0.1</v>
      </c>
      <c r="E4262" s="53" t="n">
        <v>28</v>
      </c>
      <c r="F4262" s="0" t="s">
        <v>1388</v>
      </c>
      <c r="G4262" s="0" t="str">
        <f aca="false">LEFT(B4262,2)</f>
        <v>05</v>
      </c>
      <c r="H4262" s="0" t="str">
        <f aca="false">I4262&amp;"_"&amp;G4262&amp;"_"&amp;F4262</f>
        <v>Loevfroe_05_20181205_DL2018078_HelsingoerGym_koersel1</v>
      </c>
      <c r="I4262" s="61" t="str">
        <f aca="false">MID(RIGHT(B4262,LEN(B4262)-3),1,FIND("_",RIGHT(B4262,LEN(B4262)-3))-1)</f>
        <v>Loevfroe</v>
      </c>
      <c r="J4262" s="61" t="str">
        <f aca="false">TRIM(SUBSTITUTE(RIGHT(B4262,FIND(I4262,B4262)+1),"_",""))</f>
        <v>PosK</v>
      </c>
      <c r="K4262" s="0" t="n">
        <f aca="false">IFERROR(VALUE(SUBSTITUTE(E4262,".",",")),E4262)</f>
        <v>28</v>
      </c>
      <c r="L4262" s="61" t="n">
        <f aca="false">IF(J4262="PosK",SUMIFS(K:K,J:J,"PosK",H:H,H4262),"")</f>
        <v>28</v>
      </c>
      <c r="M4262" s="61" t="n">
        <f aca="false">IF(J4262="PosK",SUMIFS(K:K,J:J,"NegK",H:H,H4262),"")</f>
        <v>0</v>
      </c>
      <c r="N4262" s="61" t="n">
        <f aca="false">IF(J4262="PosK",SUMIFS(K:K,J:J,"eDNA",H:H,H4262),"")</f>
        <v>0</v>
      </c>
      <c r="P4262" s="62" t="n">
        <f aca="false">IF(K4264="No Ct",0,K4264)</f>
        <v>0</v>
      </c>
      <c r="Q4262" s="62" t="n">
        <f aca="false">IF(K4265="No Ct",0,K4265)</f>
        <v>0</v>
      </c>
      <c r="R4262" s="0" t="str">
        <f aca="false">IF(AND(L4262&gt;0,M4262=0),"Valid","Invalid")</f>
        <v>Valid</v>
      </c>
      <c r="S4262" s="0" t="str">
        <f aca="false">IF(OR(P4262&gt;1,Q4262&gt;1),"Present","Absent")</f>
        <v>Absent</v>
      </c>
      <c r="T4262" s="63" t="str">
        <f aca="false">IF(OR(AND(P4262&gt;1,P4262&lt;41),AND(Q4262&gt;1,Q4262&lt;41)),"Ct&lt;41","Ct&gt;41")</f>
        <v>Ct&gt;41</v>
      </c>
      <c r="U4262" s="0" t="str">
        <f aca="false">I4262</f>
        <v>Loevfroe</v>
      </c>
      <c r="V4262" s="0" t="str">
        <f aca="false">MID(F4262,10,9)</f>
        <v>DL2018078</v>
      </c>
      <c r="W4262" s="64" t="str">
        <f aca="false">V4262&amp;"_"&amp;U4262&amp;"_"&amp;R4262&amp;"_"&amp;S4262&amp;"_"&amp;T4262</f>
        <v>DL2018078_Loevfroe_Valid_Absent_Ct&gt;41</v>
      </c>
    </row>
    <row r="4263" customFormat="false" ht="14.25" hidden="false" customHeight="false" outlineLevel="0" collapsed="false">
      <c r="A4263" s="0" t="s">
        <v>780</v>
      </c>
      <c r="B4263" s="52" t="s">
        <v>781</v>
      </c>
      <c r="C4263" s="52" t="s">
        <v>747</v>
      </c>
      <c r="D4263" s="53" t="n">
        <v>0.1</v>
      </c>
      <c r="E4263" s="53" t="s">
        <v>748</v>
      </c>
      <c r="F4263" s="0" t="s">
        <v>1388</v>
      </c>
      <c r="G4263" s="0" t="str">
        <f aca="false">LEFT(B4263,2)</f>
        <v>05</v>
      </c>
      <c r="H4263" s="0" t="str">
        <f aca="false">I4263&amp;"_"&amp;G4263&amp;"_"&amp;F4263</f>
        <v>Loevfroe_05_20181205_DL2018078_HelsingoerGym_koersel1</v>
      </c>
      <c r="I4263" s="61" t="str">
        <f aca="false">MID(RIGHT(B4263,LEN(B4263)-3),1,FIND("_",RIGHT(B4263,LEN(B4263)-3))-1)</f>
        <v>Loevfroe</v>
      </c>
      <c r="J4263" s="61" t="str">
        <f aca="false">TRIM(SUBSTITUTE(RIGHT(B4263,FIND(I4263,B4263)+1),"_",""))</f>
        <v>NegK</v>
      </c>
      <c r="K4263" s="0" t="str">
        <f aca="false">IFERROR(VALUE(SUBSTITUTE(E4263,".",",")),E4263)</f>
        <v>No Ct</v>
      </c>
      <c r="L4263" s="61" t="str">
        <f aca="false">IF(J4263="PosK",SUMIFS(K:K,J:J,"PosK",H:H,H4263),"")</f>
        <v/>
      </c>
      <c r="M4263" s="61" t="str">
        <f aca="false">IF(J4263="PosK",SUMIFS(K:K,J:J,"NegK",H:H,H4263),"")</f>
        <v/>
      </c>
      <c r="N4263" s="61" t="str">
        <f aca="false">IF(J4263="PosK",SUMIFS(K:K,J:J,"eDNA",H:H,H4263),"")</f>
        <v/>
      </c>
    </row>
    <row r="4264" customFormat="false" ht="14.25" hidden="false" customHeight="false" outlineLevel="0" collapsed="false">
      <c r="A4264" s="0" t="s">
        <v>782</v>
      </c>
      <c r="B4264" s="52" t="s">
        <v>783</v>
      </c>
      <c r="C4264" s="52" t="s">
        <v>751</v>
      </c>
      <c r="D4264" s="53" t="n">
        <v>0.1</v>
      </c>
      <c r="E4264" s="53" t="s">
        <v>748</v>
      </c>
      <c r="F4264" s="0" t="s">
        <v>1388</v>
      </c>
      <c r="G4264" s="0" t="str">
        <f aca="false">LEFT(B4264,2)</f>
        <v>05</v>
      </c>
      <c r="H4264" s="0" t="str">
        <f aca="false">I4264&amp;"_"&amp;G4264&amp;"_"&amp;F4264</f>
        <v>Loevfroe_05_20181205_DL2018078_HelsingoerGym_koersel1</v>
      </c>
      <c r="I4264" s="61" t="str">
        <f aca="false">MID(RIGHT(B4264,LEN(B4264)-3),1,FIND("_",RIGHT(B4264,LEN(B4264)-3))-1)</f>
        <v>Loevfroe</v>
      </c>
      <c r="J4264" s="61" t="str">
        <f aca="false">TRIM(SUBSTITUTE(RIGHT(B4264,FIND(I4264,B4264)+1),"_",""))</f>
        <v>eDNA</v>
      </c>
      <c r="K4264" s="0" t="str">
        <f aca="false">IFERROR(VALUE(SUBSTITUTE(E4264,".",",")),E4264)</f>
        <v>No Ct</v>
      </c>
      <c r="L4264" s="61" t="str">
        <f aca="false">IF(J4264="PosK",SUMIFS(K:K,J:J,"PosK",H:H,H4264),"")</f>
        <v/>
      </c>
      <c r="M4264" s="61" t="str">
        <f aca="false">IF(J4264="PosK",SUMIFS(K:K,J:J,"NegK",H:H,H4264),"")</f>
        <v/>
      </c>
      <c r="N4264" s="61" t="str">
        <f aca="false">IF(J4264="PosK",SUMIFS(K:K,J:J,"eDNA",H:H,H4264),"")</f>
        <v/>
      </c>
      <c r="Q4264" s="62"/>
    </row>
    <row r="4265" customFormat="false" ht="14.25" hidden="false" customHeight="false" outlineLevel="0" collapsed="false">
      <c r="A4265" s="0" t="s">
        <v>784</v>
      </c>
      <c r="B4265" s="52" t="s">
        <v>783</v>
      </c>
      <c r="C4265" s="52" t="s">
        <v>751</v>
      </c>
      <c r="D4265" s="53" t="n">
        <v>0.1</v>
      </c>
      <c r="E4265" s="53" t="s">
        <v>748</v>
      </c>
      <c r="F4265" s="0" t="s">
        <v>1388</v>
      </c>
      <c r="G4265" s="0" t="str">
        <f aca="false">LEFT(B4265,2)</f>
        <v>05</v>
      </c>
      <c r="H4265" s="0" t="str">
        <f aca="false">I4265&amp;"_"&amp;G4265&amp;"_"&amp;F4265</f>
        <v>Loevfroe_05_20181205_DL2018078_HelsingoerGym_koersel1</v>
      </c>
      <c r="I4265" s="61" t="str">
        <f aca="false">MID(RIGHT(B4265,LEN(B4265)-3),1,FIND("_",RIGHT(B4265,LEN(B4265)-3))-1)</f>
        <v>Loevfroe</v>
      </c>
      <c r="J4265" s="61" t="str">
        <f aca="false">TRIM(SUBSTITUTE(RIGHT(B4265,FIND(I4265,B4265)+1),"_",""))</f>
        <v>eDNA</v>
      </c>
      <c r="K4265" s="0" t="str">
        <f aca="false">IFERROR(VALUE(SUBSTITUTE(E4265,".",",")),E4265)</f>
        <v>No Ct</v>
      </c>
      <c r="L4265" s="61" t="str">
        <f aca="false">IF(J4265="PosK",SUMIFS(K:K,J:J,"PosK",H:H,H4265),"")</f>
        <v/>
      </c>
      <c r="M4265" s="61" t="str">
        <f aca="false">IF(J4265="PosK",SUMIFS(K:K,J:J,"NegK",H:H,H4265),"")</f>
        <v/>
      </c>
      <c r="N4265" s="61" t="str">
        <f aca="false">IF(J4265="PosK",SUMIFS(K:K,J:J,"eDNA",H:H,H4265),"")</f>
        <v/>
      </c>
      <c r="P4265" s="62"/>
      <c r="T4265" s="63"/>
      <c r="W4265" s="64"/>
    </row>
    <row r="4266" customFormat="false" ht="14.25" hidden="false" customHeight="false" outlineLevel="0" collapsed="false">
      <c r="A4266" s="0" t="s">
        <v>786</v>
      </c>
      <c r="B4266" s="52" t="s">
        <v>787</v>
      </c>
      <c r="C4266" s="52" t="s">
        <v>743</v>
      </c>
      <c r="D4266" s="53" t="n">
        <v>0.1</v>
      </c>
      <c r="E4266" s="53" t="s">
        <v>748</v>
      </c>
      <c r="F4266" s="0" t="s">
        <v>1388</v>
      </c>
      <c r="G4266" s="0" t="str">
        <f aca="false">LEFT(B4266,2)</f>
        <v>06</v>
      </c>
      <c r="H4266" s="0" t="str">
        <f aca="false">I4266&amp;"_"&amp;G4266&amp;"_"&amp;F4266</f>
        <v>Springfroe_06_20181205_DL2018078_HelsingoerGym_koersel1</v>
      </c>
      <c r="I4266" s="61" t="str">
        <f aca="false">MID(RIGHT(B4266,LEN(B4266)-3),1,FIND("_",RIGHT(B4266,LEN(B4266)-3))-1)</f>
        <v>Springfroe</v>
      </c>
      <c r="J4266" s="61" t="str">
        <f aca="false">TRIM(SUBSTITUTE(RIGHT(B4266,FIND(I4266,B4266)+1),"_",""))</f>
        <v>PosK</v>
      </c>
      <c r="K4266" s="0" t="str">
        <f aca="false">IFERROR(VALUE(SUBSTITUTE(E4266,".",",")),E4266)</f>
        <v>No Ct</v>
      </c>
      <c r="L4266" s="61" t="n">
        <f aca="false">IF(J4266="PosK",SUMIFS(K:K,J:J,"PosK",H:H,H4266),"")</f>
        <v>0</v>
      </c>
      <c r="M4266" s="61" t="n">
        <f aca="false">IF(J4266="PosK",SUMIFS(K:K,J:J,"NegK",H:H,H4266),"")</f>
        <v>0</v>
      </c>
      <c r="N4266" s="61" t="n">
        <f aca="false">IF(J4266="PosK",SUMIFS(K:K,J:J,"eDNA",H:H,H4266),"")</f>
        <v>55.73</v>
      </c>
      <c r="P4266" s="62" t="n">
        <f aca="false">IF(K4268="No Ct",0,K4268)</f>
        <v>27.94</v>
      </c>
      <c r="Q4266" s="62" t="n">
        <f aca="false">IF(K4269="No Ct",0,K4269)</f>
        <v>27.79</v>
      </c>
      <c r="R4266" s="0" t="str">
        <f aca="false">IF(AND(L4266&gt;0,M4266=0),"Valid","Invalid")</f>
        <v>Invalid</v>
      </c>
      <c r="S4266" s="0" t="str">
        <f aca="false">IF(OR(P4266&gt;1,Q4266&gt;1),"Present","Absent")</f>
        <v>Present</v>
      </c>
      <c r="T4266" s="63" t="str">
        <f aca="false">IF(OR(AND(P4266&gt;1,P4266&lt;41),AND(Q4266&gt;1,Q4266&lt;41)),"Ct&lt;41","Ct&gt;41")</f>
        <v>Ct&lt;41</v>
      </c>
      <c r="U4266" s="0" t="str">
        <f aca="false">I4266</f>
        <v>Springfroe</v>
      </c>
      <c r="V4266" s="0" t="str">
        <f aca="false">MID(F4266,10,9)</f>
        <v>DL2018078</v>
      </c>
      <c r="W4266" s="64" t="str">
        <f aca="false">V4266&amp;"_"&amp;U4266&amp;"_"&amp;R4266&amp;"_"&amp;S4266&amp;"_"&amp;T4266</f>
        <v>DL2018078_Springfroe_Invalid_Present_Ct&lt;41</v>
      </c>
    </row>
    <row r="4267" customFormat="false" ht="14.25" hidden="false" customHeight="false" outlineLevel="0" collapsed="false">
      <c r="A4267" s="0" t="s">
        <v>788</v>
      </c>
      <c r="B4267" s="52" t="s">
        <v>789</v>
      </c>
      <c r="C4267" s="52" t="s">
        <v>747</v>
      </c>
      <c r="D4267" s="53" t="n">
        <v>0.1</v>
      </c>
      <c r="E4267" s="53" t="s">
        <v>748</v>
      </c>
      <c r="F4267" s="0" t="s">
        <v>1388</v>
      </c>
      <c r="G4267" s="0" t="str">
        <f aca="false">LEFT(B4267,2)</f>
        <v>06</v>
      </c>
      <c r="H4267" s="0" t="str">
        <f aca="false">I4267&amp;"_"&amp;G4267&amp;"_"&amp;F4267</f>
        <v>Springfroe_06_20181205_DL2018078_HelsingoerGym_koersel1</v>
      </c>
      <c r="I4267" s="61" t="str">
        <f aca="false">MID(RIGHT(B4267,LEN(B4267)-3),1,FIND("_",RIGHT(B4267,LEN(B4267)-3))-1)</f>
        <v>Springfroe</v>
      </c>
      <c r="J4267" s="61" t="str">
        <f aca="false">TRIM(SUBSTITUTE(RIGHT(B4267,FIND(I4267,B4267)+1),"_",""))</f>
        <v>NegK</v>
      </c>
      <c r="K4267" s="0" t="str">
        <f aca="false">IFERROR(VALUE(SUBSTITUTE(E4267,".",",")),E4267)</f>
        <v>No Ct</v>
      </c>
      <c r="L4267" s="61" t="str">
        <f aca="false">IF(J4267="PosK",SUMIFS(K:K,J:J,"PosK",H:H,H4267),"")</f>
        <v/>
      </c>
      <c r="M4267" s="61" t="str">
        <f aca="false">IF(J4267="PosK",SUMIFS(K:K,J:J,"NegK",H:H,H4267),"")</f>
        <v/>
      </c>
      <c r="N4267" s="61" t="str">
        <f aca="false">IF(J4267="PosK",SUMIFS(K:K,J:J,"eDNA",H:H,H4267),"")</f>
        <v/>
      </c>
    </row>
    <row r="4268" customFormat="false" ht="14.25" hidden="false" customHeight="false" outlineLevel="0" collapsed="false">
      <c r="A4268" s="0" t="s">
        <v>790</v>
      </c>
      <c r="B4268" s="52" t="s">
        <v>791</v>
      </c>
      <c r="C4268" s="52" t="s">
        <v>751</v>
      </c>
      <c r="D4268" s="53" t="n">
        <v>0.1</v>
      </c>
      <c r="E4268" s="53" t="n">
        <v>27.94</v>
      </c>
      <c r="F4268" s="0" t="s">
        <v>1388</v>
      </c>
      <c r="G4268" s="0" t="str">
        <f aca="false">LEFT(B4268,2)</f>
        <v>06</v>
      </c>
      <c r="H4268" s="0" t="str">
        <f aca="false">I4268&amp;"_"&amp;G4268&amp;"_"&amp;F4268</f>
        <v>Springfroe_06_20181205_DL2018078_HelsingoerGym_koersel1</v>
      </c>
      <c r="I4268" s="61" t="str">
        <f aca="false">MID(RIGHT(B4268,LEN(B4268)-3),1,FIND("_",RIGHT(B4268,LEN(B4268)-3))-1)</f>
        <v>Springfroe</v>
      </c>
      <c r="J4268" s="61" t="str">
        <f aca="false">TRIM(SUBSTITUTE(RIGHT(B4268,FIND(I4268,B4268)+1),"_",""))</f>
        <v>eDNA</v>
      </c>
      <c r="K4268" s="0" t="n">
        <f aca="false">IFERROR(VALUE(SUBSTITUTE(E4268,".",",")),E4268)</f>
        <v>27.94</v>
      </c>
      <c r="L4268" s="61" t="str">
        <f aca="false">IF(J4268="PosK",SUMIFS(K:K,J:J,"PosK",H:H,H4268),"")</f>
        <v/>
      </c>
      <c r="M4268" s="61" t="str">
        <f aca="false">IF(J4268="PosK",SUMIFS(K:K,J:J,"NegK",H:H,H4268),"")</f>
        <v/>
      </c>
      <c r="N4268" s="61" t="str">
        <f aca="false">IF(J4268="PosK",SUMIFS(K:K,J:J,"eDNA",H:H,H4268),"")</f>
        <v/>
      </c>
      <c r="Q4268" s="62"/>
    </row>
    <row r="4269" customFormat="false" ht="14.25" hidden="false" customHeight="false" outlineLevel="0" collapsed="false">
      <c r="A4269" s="0" t="s">
        <v>792</v>
      </c>
      <c r="B4269" s="52" t="s">
        <v>791</v>
      </c>
      <c r="C4269" s="52" t="s">
        <v>751</v>
      </c>
      <c r="D4269" s="53" t="n">
        <v>0.1</v>
      </c>
      <c r="E4269" s="53" t="n">
        <v>27.79</v>
      </c>
      <c r="F4269" s="0" t="s">
        <v>1388</v>
      </c>
      <c r="G4269" s="0" t="str">
        <f aca="false">LEFT(B4269,2)</f>
        <v>06</v>
      </c>
      <c r="H4269" s="0" t="str">
        <f aca="false">I4269&amp;"_"&amp;G4269&amp;"_"&amp;F4269</f>
        <v>Springfroe_06_20181205_DL2018078_HelsingoerGym_koersel1</v>
      </c>
      <c r="I4269" s="61" t="str">
        <f aca="false">MID(RIGHT(B4269,LEN(B4269)-3),1,FIND("_",RIGHT(B4269,LEN(B4269)-3))-1)</f>
        <v>Springfroe</v>
      </c>
      <c r="J4269" s="61" t="str">
        <f aca="false">TRIM(SUBSTITUTE(RIGHT(B4269,FIND(I4269,B4269)+1),"_",""))</f>
        <v>eDNA</v>
      </c>
      <c r="K4269" s="0" t="n">
        <f aca="false">IFERROR(VALUE(SUBSTITUTE(E4269,".",",")),E4269)</f>
        <v>27.79</v>
      </c>
      <c r="L4269" s="61" t="str">
        <f aca="false">IF(J4269="PosK",SUMIFS(K:K,J:J,"PosK",H:H,H4269),"")</f>
        <v/>
      </c>
      <c r="M4269" s="61" t="str">
        <f aca="false">IF(J4269="PosK",SUMIFS(K:K,J:J,"NegK",H:H,H4269),"")</f>
        <v/>
      </c>
      <c r="N4269" s="61" t="str">
        <f aca="false">IF(J4269="PosK",SUMIFS(K:K,J:J,"eDNA",H:H,H4269),"")</f>
        <v/>
      </c>
      <c r="P4269" s="62"/>
      <c r="T4269" s="63"/>
      <c r="W4269" s="64"/>
    </row>
    <row r="4270" customFormat="false" ht="14.25" hidden="false" customHeight="false" outlineLevel="0" collapsed="false">
      <c r="A4270" s="0" t="s">
        <v>794</v>
      </c>
      <c r="B4270" s="52" t="s">
        <v>960</v>
      </c>
      <c r="C4270" s="52" t="s">
        <v>743</v>
      </c>
      <c r="D4270" s="53" t="n">
        <v>0.1</v>
      </c>
      <c r="E4270" s="53" t="s">
        <v>748</v>
      </c>
      <c r="F4270" s="0" t="s">
        <v>1388</v>
      </c>
      <c r="G4270" s="0" t="str">
        <f aca="false">LEFT(B4270,2)</f>
        <v>07</v>
      </c>
      <c r="H4270" s="0" t="str">
        <f aca="false">I4270&amp;"_"&amp;G4270&amp;"_"&amp;F4270</f>
        <v>Springfroe_07_20181205_DL2018078_HelsingoerGym_koersel1</v>
      </c>
      <c r="I4270" s="61" t="str">
        <f aca="false">MID(RIGHT(B4270,LEN(B4270)-3),1,FIND("_",RIGHT(B4270,LEN(B4270)-3))-1)</f>
        <v>Springfroe</v>
      </c>
      <c r="J4270" s="61" t="str">
        <f aca="false">TRIM(SUBSTITUTE(RIGHT(B4270,FIND(I4270,B4270)+1),"_",""))</f>
        <v>PosK</v>
      </c>
      <c r="K4270" s="0" t="str">
        <f aca="false">IFERROR(VALUE(SUBSTITUTE(E4270,".",",")),E4270)</f>
        <v>No Ct</v>
      </c>
      <c r="L4270" s="61" t="n">
        <f aca="false">IF(J4270="PosK",SUMIFS(K:K,J:J,"PosK",H:H,H4270),"")</f>
        <v>0</v>
      </c>
      <c r="M4270" s="61" t="n">
        <f aca="false">IF(J4270="PosK",SUMIFS(K:K,J:J,"NegK",H:H,H4270),"")</f>
        <v>0</v>
      </c>
      <c r="N4270" s="61" t="n">
        <f aca="false">IF(J4270="PosK",SUMIFS(K:K,J:J,"eDNA",H:H,H4270),"")</f>
        <v>0</v>
      </c>
      <c r="P4270" s="62" t="n">
        <f aca="false">IF(K4272="No Ct",0,K4272)</f>
        <v>0</v>
      </c>
      <c r="Q4270" s="62" t="n">
        <f aca="false">IF(K4273="No Ct",0,K4273)</f>
        <v>0</v>
      </c>
      <c r="R4270" s="0" t="str">
        <f aca="false">IF(AND(L4270&gt;0,M4270=0),"Valid","Invalid")</f>
        <v>Invalid</v>
      </c>
      <c r="S4270" s="0" t="str">
        <f aca="false">IF(OR(P4270&gt;1,Q4270&gt;1),"Present","Absent")</f>
        <v>Absent</v>
      </c>
      <c r="T4270" s="63" t="str">
        <f aca="false">IF(OR(AND(P4270&gt;1,P4270&lt;41),AND(Q4270&gt;1,Q4270&lt;41)),"Ct&lt;41","Ct&gt;41")</f>
        <v>Ct&gt;41</v>
      </c>
      <c r="U4270" s="0" t="str">
        <f aca="false">I4270</f>
        <v>Springfroe</v>
      </c>
      <c r="V4270" s="0" t="str">
        <f aca="false">MID(F4270,10,9)</f>
        <v>DL2018078</v>
      </c>
      <c r="W4270" s="64" t="str">
        <f aca="false">V4270&amp;"_"&amp;U4270&amp;"_"&amp;R4270&amp;"_"&amp;S4270&amp;"_"&amp;T4270</f>
        <v>DL2018078_Springfroe_Invalid_Absent_Ct&gt;41</v>
      </c>
    </row>
    <row r="4271" customFormat="false" ht="14.25" hidden="false" customHeight="false" outlineLevel="0" collapsed="false">
      <c r="A4271" s="0" t="s">
        <v>796</v>
      </c>
      <c r="B4271" s="52" t="s">
        <v>961</v>
      </c>
      <c r="C4271" s="52" t="s">
        <v>747</v>
      </c>
      <c r="D4271" s="53" t="n">
        <v>0.1</v>
      </c>
      <c r="E4271" s="53" t="s">
        <v>748</v>
      </c>
      <c r="F4271" s="0" t="s">
        <v>1388</v>
      </c>
      <c r="G4271" s="0" t="str">
        <f aca="false">LEFT(B4271,2)</f>
        <v>07</v>
      </c>
      <c r="H4271" s="0" t="str">
        <f aca="false">I4271&amp;"_"&amp;G4271&amp;"_"&amp;F4271</f>
        <v>Springfroe_07_20181205_DL2018078_HelsingoerGym_koersel1</v>
      </c>
      <c r="I4271" s="61" t="str">
        <f aca="false">MID(RIGHT(B4271,LEN(B4271)-3),1,FIND("_",RIGHT(B4271,LEN(B4271)-3))-1)</f>
        <v>Springfroe</v>
      </c>
      <c r="J4271" s="61" t="str">
        <f aca="false">TRIM(SUBSTITUTE(RIGHT(B4271,FIND(I4271,B4271)+1),"_",""))</f>
        <v>NegK</v>
      </c>
      <c r="K4271" s="0" t="str">
        <f aca="false">IFERROR(VALUE(SUBSTITUTE(E4271,".",",")),E4271)</f>
        <v>No Ct</v>
      </c>
      <c r="L4271" s="61" t="str">
        <f aca="false">IF(J4271="PosK",SUMIFS(K:K,J:J,"PosK",H:H,H4271),"")</f>
        <v/>
      </c>
      <c r="M4271" s="61" t="str">
        <f aca="false">IF(J4271="PosK",SUMIFS(K:K,J:J,"NegK",H:H,H4271),"")</f>
        <v/>
      </c>
      <c r="N4271" s="61" t="str">
        <f aca="false">IF(J4271="PosK",SUMIFS(K:K,J:J,"eDNA",H:H,H4271),"")</f>
        <v/>
      </c>
    </row>
    <row r="4272" customFormat="false" ht="14.25" hidden="false" customHeight="false" outlineLevel="0" collapsed="false">
      <c r="A4272" s="0" t="s">
        <v>798</v>
      </c>
      <c r="B4272" s="52" t="s">
        <v>962</v>
      </c>
      <c r="C4272" s="52" t="s">
        <v>751</v>
      </c>
      <c r="D4272" s="53" t="n">
        <v>0.1</v>
      </c>
      <c r="E4272" s="53" t="s">
        <v>748</v>
      </c>
      <c r="F4272" s="0" t="s">
        <v>1388</v>
      </c>
      <c r="G4272" s="0" t="str">
        <f aca="false">LEFT(B4272,2)</f>
        <v>07</v>
      </c>
      <c r="H4272" s="0" t="str">
        <f aca="false">I4272&amp;"_"&amp;G4272&amp;"_"&amp;F4272</f>
        <v>Springfroe_07_20181205_DL2018078_HelsingoerGym_koersel1</v>
      </c>
      <c r="I4272" s="61" t="str">
        <f aca="false">MID(RIGHT(B4272,LEN(B4272)-3),1,FIND("_",RIGHT(B4272,LEN(B4272)-3))-1)</f>
        <v>Springfroe</v>
      </c>
      <c r="J4272" s="61" t="str">
        <f aca="false">TRIM(SUBSTITUTE(RIGHT(B4272,FIND(I4272,B4272)+1),"_",""))</f>
        <v>eDNA</v>
      </c>
      <c r="K4272" s="0" t="str">
        <f aca="false">IFERROR(VALUE(SUBSTITUTE(E4272,".",",")),E4272)</f>
        <v>No Ct</v>
      </c>
      <c r="L4272" s="61" t="str">
        <f aca="false">IF(J4272="PosK",SUMIFS(K:K,J:J,"PosK",H:H,H4272),"")</f>
        <v/>
      </c>
      <c r="M4272" s="61" t="str">
        <f aca="false">IF(J4272="PosK",SUMIFS(K:K,J:J,"NegK",H:H,H4272),"")</f>
        <v/>
      </c>
      <c r="N4272" s="61" t="str">
        <f aca="false">IF(J4272="PosK",SUMIFS(K:K,J:J,"eDNA",H:H,H4272),"")</f>
        <v/>
      </c>
      <c r="Q4272" s="62"/>
    </row>
    <row r="4273" customFormat="false" ht="14.25" hidden="false" customHeight="false" outlineLevel="0" collapsed="false">
      <c r="A4273" s="0" t="s">
        <v>800</v>
      </c>
      <c r="B4273" s="52" t="s">
        <v>962</v>
      </c>
      <c r="C4273" s="52" t="s">
        <v>751</v>
      </c>
      <c r="D4273" s="53" t="n">
        <v>0.1</v>
      </c>
      <c r="E4273" s="53" t="s">
        <v>748</v>
      </c>
      <c r="F4273" s="0" t="s">
        <v>1388</v>
      </c>
      <c r="G4273" s="0" t="str">
        <f aca="false">LEFT(B4273,2)</f>
        <v>07</v>
      </c>
      <c r="H4273" s="0" t="str">
        <f aca="false">I4273&amp;"_"&amp;G4273&amp;"_"&amp;F4273</f>
        <v>Springfroe_07_20181205_DL2018078_HelsingoerGym_koersel1</v>
      </c>
      <c r="I4273" s="61" t="str">
        <f aca="false">MID(RIGHT(B4273,LEN(B4273)-3),1,FIND("_",RIGHT(B4273,LEN(B4273)-3))-1)</f>
        <v>Springfroe</v>
      </c>
      <c r="J4273" s="61" t="str">
        <f aca="false">TRIM(SUBSTITUTE(RIGHT(B4273,FIND(I4273,B4273)+1),"_",""))</f>
        <v>eDNA</v>
      </c>
      <c r="K4273" s="0" t="str">
        <f aca="false">IFERROR(VALUE(SUBSTITUTE(E4273,".",",")),E4273)</f>
        <v>No Ct</v>
      </c>
      <c r="L4273" s="61" t="str">
        <f aca="false">IF(J4273="PosK",SUMIFS(K:K,J:J,"PosK",H:H,H4273),"")</f>
        <v/>
      </c>
      <c r="M4273" s="61" t="str">
        <f aca="false">IF(J4273="PosK",SUMIFS(K:K,J:J,"NegK",H:H,H4273),"")</f>
        <v/>
      </c>
      <c r="N4273" s="61" t="str">
        <f aca="false">IF(J4273="PosK",SUMIFS(K:K,J:J,"eDNA",H:H,H4273),"")</f>
        <v/>
      </c>
      <c r="P4273" s="62"/>
      <c r="T4273" s="63"/>
      <c r="W4273" s="64"/>
    </row>
    <row r="4274" customFormat="false" ht="14.25" hidden="false" customHeight="false" outlineLevel="0" collapsed="false">
      <c r="A4274" s="0" t="s">
        <v>802</v>
      </c>
      <c r="B4274" s="52" t="s">
        <v>964</v>
      </c>
      <c r="C4274" s="52" t="s">
        <v>743</v>
      </c>
      <c r="D4274" s="53" t="n">
        <v>0.1</v>
      </c>
      <c r="E4274" s="53" t="n">
        <v>28.28</v>
      </c>
      <c r="F4274" s="0" t="s">
        <v>1388</v>
      </c>
      <c r="G4274" s="0" t="str">
        <f aca="false">LEFT(B4274,2)</f>
        <v>08</v>
      </c>
      <c r="H4274" s="0" t="str">
        <f aca="false">I4274&amp;"_"&amp;G4274&amp;"_"&amp;F4274</f>
        <v>Klokkefroe_08_20181205_DL2018078_HelsingoerGym_koersel1</v>
      </c>
      <c r="I4274" s="61" t="str">
        <f aca="false">MID(RIGHT(B4274,LEN(B4274)-3),1,FIND("_",RIGHT(B4274,LEN(B4274)-3))-1)</f>
        <v>Klokkefroe</v>
      </c>
      <c r="J4274" s="61" t="str">
        <f aca="false">TRIM(SUBSTITUTE(RIGHT(B4274,FIND(I4274,B4274)+1),"_",""))</f>
        <v>PosK</v>
      </c>
      <c r="K4274" s="0" t="n">
        <f aca="false">IFERROR(VALUE(SUBSTITUTE(E4274,".",",")),E4274)</f>
        <v>28.28</v>
      </c>
      <c r="L4274" s="61" t="n">
        <f aca="false">IF(J4274="PosK",SUMIFS(K:K,J:J,"PosK",H:H,H4274),"")</f>
        <v>28.28</v>
      </c>
      <c r="M4274" s="61" t="n">
        <f aca="false">IF(J4274="PosK",SUMIFS(K:K,J:J,"NegK",H:H,H4274),"")</f>
        <v>0</v>
      </c>
      <c r="N4274" s="61" t="n">
        <f aca="false">IF(J4274="PosK",SUMIFS(K:K,J:J,"eDNA",H:H,H4274),"")</f>
        <v>0</v>
      </c>
      <c r="P4274" s="62" t="n">
        <f aca="false">IF(K4276="No Ct",0,K4276)</f>
        <v>0</v>
      </c>
      <c r="Q4274" s="62" t="n">
        <f aca="false">IF(K4277="No Ct",0,K4277)</f>
        <v>0</v>
      </c>
      <c r="R4274" s="0" t="str">
        <f aca="false">IF(AND(L4274&gt;0,M4274=0),"Valid","Invalid")</f>
        <v>Valid</v>
      </c>
      <c r="S4274" s="0" t="str">
        <f aca="false">IF(OR(P4274&gt;1,Q4274&gt;1),"Present","Absent")</f>
        <v>Absent</v>
      </c>
      <c r="T4274" s="63" t="str">
        <f aca="false">IF(OR(AND(P4274&gt;1,P4274&lt;41),AND(Q4274&gt;1,Q4274&lt;41)),"Ct&lt;41","Ct&gt;41")</f>
        <v>Ct&gt;41</v>
      </c>
      <c r="U4274" s="0" t="str">
        <f aca="false">I4274</f>
        <v>Klokkefroe</v>
      </c>
      <c r="V4274" s="0" t="str">
        <f aca="false">MID(F4274,10,9)</f>
        <v>DL2018078</v>
      </c>
      <c r="W4274" s="64" t="str">
        <f aca="false">V4274&amp;"_"&amp;U4274&amp;"_"&amp;R4274&amp;"_"&amp;S4274&amp;"_"&amp;T4274</f>
        <v>DL2018078_Klokkefroe_Valid_Absent_Ct&gt;41</v>
      </c>
    </row>
    <row r="4275" customFormat="false" ht="14.25" hidden="false" customHeight="false" outlineLevel="0" collapsed="false">
      <c r="A4275" s="0" t="s">
        <v>804</v>
      </c>
      <c r="B4275" s="52" t="s">
        <v>965</v>
      </c>
      <c r="C4275" s="52" t="s">
        <v>747</v>
      </c>
      <c r="D4275" s="53" t="n">
        <v>0.1</v>
      </c>
      <c r="E4275" s="53" t="s">
        <v>748</v>
      </c>
      <c r="F4275" s="0" t="s">
        <v>1388</v>
      </c>
      <c r="G4275" s="0" t="str">
        <f aca="false">LEFT(B4275,2)</f>
        <v>08</v>
      </c>
      <c r="H4275" s="0" t="str">
        <f aca="false">I4275&amp;"_"&amp;G4275&amp;"_"&amp;F4275</f>
        <v>Klokkefroe_08_20181205_DL2018078_HelsingoerGym_koersel1</v>
      </c>
      <c r="I4275" s="61" t="str">
        <f aca="false">MID(RIGHT(B4275,LEN(B4275)-3),1,FIND("_",RIGHT(B4275,LEN(B4275)-3))-1)</f>
        <v>Klokkefroe</v>
      </c>
      <c r="J4275" s="61" t="str">
        <f aca="false">TRIM(SUBSTITUTE(RIGHT(B4275,FIND(I4275,B4275)+1),"_",""))</f>
        <v>NegK</v>
      </c>
      <c r="K4275" s="0" t="str">
        <f aca="false">IFERROR(VALUE(SUBSTITUTE(E4275,".",",")),E4275)</f>
        <v>No Ct</v>
      </c>
      <c r="L4275" s="61" t="str">
        <f aca="false">IF(J4275="PosK",SUMIFS(K:K,J:J,"PosK",H:H,H4275),"")</f>
        <v/>
      </c>
      <c r="M4275" s="61" t="str">
        <f aca="false">IF(J4275="PosK",SUMIFS(K:K,J:J,"NegK",H:H,H4275),"")</f>
        <v/>
      </c>
      <c r="N4275" s="61" t="str">
        <f aca="false">IF(J4275="PosK",SUMIFS(K:K,J:J,"eDNA",H:H,H4275),"")</f>
        <v/>
      </c>
    </row>
    <row r="4276" customFormat="false" ht="14.25" hidden="false" customHeight="false" outlineLevel="0" collapsed="false">
      <c r="A4276" s="0" t="s">
        <v>806</v>
      </c>
      <c r="B4276" s="52" t="s">
        <v>966</v>
      </c>
      <c r="C4276" s="52" t="s">
        <v>751</v>
      </c>
      <c r="D4276" s="53" t="n">
        <v>0.1</v>
      </c>
      <c r="E4276" s="53" t="s">
        <v>748</v>
      </c>
      <c r="F4276" s="0" t="s">
        <v>1388</v>
      </c>
      <c r="G4276" s="0" t="str">
        <f aca="false">LEFT(B4276,2)</f>
        <v>08</v>
      </c>
      <c r="H4276" s="0" t="str">
        <f aca="false">I4276&amp;"_"&amp;G4276&amp;"_"&amp;F4276</f>
        <v>Klokkefroe_08_20181205_DL2018078_HelsingoerGym_koersel1</v>
      </c>
      <c r="I4276" s="61" t="str">
        <f aca="false">MID(RIGHT(B4276,LEN(B4276)-3),1,FIND("_",RIGHT(B4276,LEN(B4276)-3))-1)</f>
        <v>Klokkefroe</v>
      </c>
      <c r="J4276" s="61" t="str">
        <f aca="false">TRIM(SUBSTITUTE(RIGHT(B4276,FIND(I4276,B4276)+1),"_",""))</f>
        <v>eDNA</v>
      </c>
      <c r="K4276" s="0" t="str">
        <f aca="false">IFERROR(VALUE(SUBSTITUTE(E4276,".",",")),E4276)</f>
        <v>No Ct</v>
      </c>
      <c r="L4276" s="61" t="str">
        <f aca="false">IF(J4276="PosK",SUMIFS(K:K,J:J,"PosK",H:H,H4276),"")</f>
        <v/>
      </c>
      <c r="M4276" s="61" t="str">
        <f aca="false">IF(J4276="PosK",SUMIFS(K:K,J:J,"NegK",H:H,H4276),"")</f>
        <v/>
      </c>
      <c r="N4276" s="61" t="str">
        <f aca="false">IF(J4276="PosK",SUMIFS(K:K,J:J,"eDNA",H:H,H4276),"")</f>
        <v/>
      </c>
      <c r="Q4276" s="62"/>
    </row>
    <row r="4277" customFormat="false" ht="14.25" hidden="false" customHeight="false" outlineLevel="0" collapsed="false">
      <c r="A4277" s="0" t="s">
        <v>808</v>
      </c>
      <c r="B4277" s="52" t="s">
        <v>966</v>
      </c>
      <c r="C4277" s="52" t="s">
        <v>751</v>
      </c>
      <c r="D4277" s="53" t="n">
        <v>0.1</v>
      </c>
      <c r="E4277" s="53" t="s">
        <v>748</v>
      </c>
      <c r="F4277" s="0" t="s">
        <v>1388</v>
      </c>
      <c r="G4277" s="0" t="str">
        <f aca="false">LEFT(B4277,2)</f>
        <v>08</v>
      </c>
      <c r="H4277" s="0" t="str">
        <f aca="false">I4277&amp;"_"&amp;G4277&amp;"_"&amp;F4277</f>
        <v>Klokkefroe_08_20181205_DL2018078_HelsingoerGym_koersel1</v>
      </c>
      <c r="I4277" s="61" t="str">
        <f aca="false">MID(RIGHT(B4277,LEN(B4277)-3),1,FIND("_",RIGHT(B4277,LEN(B4277)-3))-1)</f>
        <v>Klokkefroe</v>
      </c>
      <c r="J4277" s="61" t="str">
        <f aca="false">TRIM(SUBSTITUTE(RIGHT(B4277,FIND(I4277,B4277)+1),"_",""))</f>
        <v>eDNA</v>
      </c>
      <c r="K4277" s="0" t="str">
        <f aca="false">IFERROR(VALUE(SUBSTITUTE(E4277,".",",")),E4277)</f>
        <v>No Ct</v>
      </c>
      <c r="L4277" s="61" t="str">
        <f aca="false">IF(J4277="PosK",SUMIFS(K:K,J:J,"PosK",H:H,H4277),"")</f>
        <v/>
      </c>
      <c r="M4277" s="61" t="str">
        <f aca="false">IF(J4277="PosK",SUMIFS(K:K,J:J,"NegK",H:H,H4277),"")</f>
        <v/>
      </c>
      <c r="N4277" s="61" t="str">
        <f aca="false">IF(J4277="PosK",SUMIFS(K:K,J:J,"eDNA",H:H,H4277),"")</f>
        <v/>
      </c>
      <c r="P4277" s="62"/>
      <c r="T4277" s="63"/>
      <c r="W4277" s="64"/>
    </row>
    <row r="4278" customFormat="false" ht="14.25" hidden="false" customHeight="false" outlineLevel="0" collapsed="false">
      <c r="A4278" s="0" t="s">
        <v>810</v>
      </c>
      <c r="B4278" s="52" t="s">
        <v>968</v>
      </c>
      <c r="C4278" s="52" t="s">
        <v>743</v>
      </c>
      <c r="D4278" s="53" t="n">
        <v>0.1</v>
      </c>
      <c r="E4278" s="53" t="s">
        <v>748</v>
      </c>
      <c r="F4278" s="0" t="s">
        <v>1388</v>
      </c>
      <c r="G4278" s="0" t="str">
        <f aca="false">LEFT(B4278,2)</f>
        <v>09</v>
      </c>
      <c r="H4278" s="0" t="str">
        <f aca="false">I4278&amp;"_"&amp;G4278&amp;"_"&amp;F4278</f>
        <v>Skrubtudse_09_20181205_DL2018078_HelsingoerGym_koersel1</v>
      </c>
      <c r="I4278" s="61" t="str">
        <f aca="false">MID(RIGHT(B4278,LEN(B4278)-3),1,FIND("_",RIGHT(B4278,LEN(B4278)-3))-1)</f>
        <v>Skrubtudse</v>
      </c>
      <c r="J4278" s="61" t="str">
        <f aca="false">TRIM(SUBSTITUTE(RIGHT(B4278,FIND(I4278,B4278)+1),"_",""))</f>
        <v>PosK</v>
      </c>
      <c r="K4278" s="0" t="str">
        <f aca="false">IFERROR(VALUE(SUBSTITUTE(E4278,".",",")),E4278)</f>
        <v>No Ct</v>
      </c>
      <c r="L4278" s="61" t="n">
        <f aca="false">IF(J4278="PosK",SUMIFS(K:K,J:J,"PosK",H:H,H4278),"")</f>
        <v>0</v>
      </c>
      <c r="M4278" s="61" t="n">
        <f aca="false">IF(J4278="PosK",SUMIFS(K:K,J:J,"NegK",H:H,H4278),"")</f>
        <v>0</v>
      </c>
      <c r="N4278" s="61" t="n">
        <f aca="false">IF(J4278="PosK",SUMIFS(K:K,J:J,"eDNA",H:H,H4278),"")</f>
        <v>0</v>
      </c>
      <c r="P4278" s="62" t="n">
        <f aca="false">IF(K4280="No Ct",0,K4280)</f>
        <v>0</v>
      </c>
      <c r="Q4278" s="62" t="n">
        <f aca="false">IF(K4281="No Ct",0,K4281)</f>
        <v>0</v>
      </c>
      <c r="R4278" s="0" t="str">
        <f aca="false">IF(AND(L4278&gt;0,M4278=0),"Valid","Invalid")</f>
        <v>Invalid</v>
      </c>
      <c r="S4278" s="0" t="str">
        <f aca="false">IF(OR(P4278&gt;1,Q4278&gt;1),"Present","Absent")</f>
        <v>Absent</v>
      </c>
      <c r="T4278" s="63" t="str">
        <f aca="false">IF(OR(AND(P4278&gt;1,P4278&lt;41),AND(Q4278&gt;1,Q4278&lt;41)),"Ct&lt;41","Ct&gt;41")</f>
        <v>Ct&gt;41</v>
      </c>
      <c r="U4278" s="0" t="str">
        <f aca="false">I4278</f>
        <v>Skrubtudse</v>
      </c>
      <c r="V4278" s="0" t="str">
        <f aca="false">MID(F4278,10,9)</f>
        <v>DL2018078</v>
      </c>
      <c r="W4278" s="64" t="str">
        <f aca="false">V4278&amp;"_"&amp;U4278&amp;"_"&amp;R4278&amp;"_"&amp;S4278&amp;"_"&amp;T4278</f>
        <v>DL2018078_Skrubtudse_Invalid_Absent_Ct&gt;41</v>
      </c>
    </row>
    <row r="4279" customFormat="false" ht="14.25" hidden="false" customHeight="false" outlineLevel="0" collapsed="false">
      <c r="A4279" s="0" t="s">
        <v>812</v>
      </c>
      <c r="B4279" s="52" t="s">
        <v>969</v>
      </c>
      <c r="C4279" s="52" t="s">
        <v>747</v>
      </c>
      <c r="D4279" s="53" t="n">
        <v>0.1</v>
      </c>
      <c r="E4279" s="53" t="s">
        <v>748</v>
      </c>
      <c r="F4279" s="0" t="s">
        <v>1388</v>
      </c>
      <c r="G4279" s="0" t="str">
        <f aca="false">LEFT(B4279,2)</f>
        <v>09</v>
      </c>
      <c r="H4279" s="0" t="str">
        <f aca="false">I4279&amp;"_"&amp;G4279&amp;"_"&amp;F4279</f>
        <v>Skrubtudse_09_20181205_DL2018078_HelsingoerGym_koersel1</v>
      </c>
      <c r="I4279" s="61" t="str">
        <f aca="false">MID(RIGHT(B4279,LEN(B4279)-3),1,FIND("_",RIGHT(B4279,LEN(B4279)-3))-1)</f>
        <v>Skrubtudse</v>
      </c>
      <c r="J4279" s="61" t="str">
        <f aca="false">TRIM(SUBSTITUTE(RIGHT(B4279,FIND(I4279,B4279)+1),"_",""))</f>
        <v>NegK</v>
      </c>
      <c r="K4279" s="0" t="str">
        <f aca="false">IFERROR(VALUE(SUBSTITUTE(E4279,".",",")),E4279)</f>
        <v>No Ct</v>
      </c>
      <c r="L4279" s="61" t="str">
        <f aca="false">IF(J4279="PosK",SUMIFS(K:K,J:J,"PosK",H:H,H4279),"")</f>
        <v/>
      </c>
      <c r="M4279" s="61" t="str">
        <f aca="false">IF(J4279="PosK",SUMIFS(K:K,J:J,"NegK",H:H,H4279),"")</f>
        <v/>
      </c>
      <c r="N4279" s="61" t="str">
        <f aca="false">IF(J4279="PosK",SUMIFS(K:K,J:J,"eDNA",H:H,H4279),"")</f>
        <v/>
      </c>
    </row>
    <row r="4280" customFormat="false" ht="14.25" hidden="false" customHeight="false" outlineLevel="0" collapsed="false">
      <c r="A4280" s="0" t="s">
        <v>814</v>
      </c>
      <c r="B4280" s="52" t="s">
        <v>970</v>
      </c>
      <c r="C4280" s="52" t="s">
        <v>751</v>
      </c>
      <c r="D4280" s="53" t="n">
        <v>0.1</v>
      </c>
      <c r="E4280" s="53" t="s">
        <v>748</v>
      </c>
      <c r="F4280" s="0" t="s">
        <v>1388</v>
      </c>
      <c r="G4280" s="0" t="str">
        <f aca="false">LEFT(B4280,2)</f>
        <v>09</v>
      </c>
      <c r="H4280" s="0" t="str">
        <f aca="false">I4280&amp;"_"&amp;G4280&amp;"_"&amp;F4280</f>
        <v>Skrubtudse_09_20181205_DL2018078_HelsingoerGym_koersel1</v>
      </c>
      <c r="I4280" s="61" t="str">
        <f aca="false">MID(RIGHT(B4280,LEN(B4280)-3),1,FIND("_",RIGHT(B4280,LEN(B4280)-3))-1)</f>
        <v>Skrubtudse</v>
      </c>
      <c r="J4280" s="61" t="str">
        <f aca="false">TRIM(SUBSTITUTE(RIGHT(B4280,FIND(I4280,B4280)+1),"_",""))</f>
        <v>eDNA</v>
      </c>
      <c r="K4280" s="0" t="str">
        <f aca="false">IFERROR(VALUE(SUBSTITUTE(E4280,".",",")),E4280)</f>
        <v>No Ct</v>
      </c>
      <c r="L4280" s="61" t="str">
        <f aca="false">IF(J4280="PosK",SUMIFS(K:K,J:J,"PosK",H:H,H4280),"")</f>
        <v/>
      </c>
      <c r="M4280" s="61" t="str">
        <f aca="false">IF(J4280="PosK",SUMIFS(K:K,J:J,"NegK",H:H,H4280),"")</f>
        <v/>
      </c>
      <c r="N4280" s="61" t="str">
        <f aca="false">IF(J4280="PosK",SUMIFS(K:K,J:J,"eDNA",H:H,H4280),"")</f>
        <v/>
      </c>
      <c r="Q4280" s="62"/>
    </row>
    <row r="4281" customFormat="false" ht="14.25" hidden="false" customHeight="false" outlineLevel="0" collapsed="false">
      <c r="A4281" s="0" t="s">
        <v>816</v>
      </c>
      <c r="B4281" s="52" t="s">
        <v>970</v>
      </c>
      <c r="C4281" s="52" t="s">
        <v>751</v>
      </c>
      <c r="D4281" s="53" t="n">
        <v>0.1</v>
      </c>
      <c r="E4281" s="53" t="s">
        <v>748</v>
      </c>
      <c r="F4281" s="0" t="s">
        <v>1388</v>
      </c>
      <c r="G4281" s="0" t="str">
        <f aca="false">LEFT(B4281,2)</f>
        <v>09</v>
      </c>
      <c r="H4281" s="0" t="str">
        <f aca="false">I4281&amp;"_"&amp;G4281&amp;"_"&amp;F4281</f>
        <v>Skrubtudse_09_20181205_DL2018078_HelsingoerGym_koersel1</v>
      </c>
      <c r="I4281" s="61" t="str">
        <f aca="false">MID(RIGHT(B4281,LEN(B4281)-3),1,FIND("_",RIGHT(B4281,LEN(B4281)-3))-1)</f>
        <v>Skrubtudse</v>
      </c>
      <c r="J4281" s="61" t="str">
        <f aca="false">TRIM(SUBSTITUTE(RIGHT(B4281,FIND(I4281,B4281)+1),"_",""))</f>
        <v>eDNA</v>
      </c>
      <c r="K4281" s="0" t="str">
        <f aca="false">IFERROR(VALUE(SUBSTITUTE(E4281,".",",")),E4281)</f>
        <v>No Ct</v>
      </c>
      <c r="L4281" s="61" t="str">
        <f aca="false">IF(J4281="PosK",SUMIFS(K:K,J:J,"PosK",H:H,H4281),"")</f>
        <v/>
      </c>
      <c r="M4281" s="61" t="str">
        <f aca="false">IF(J4281="PosK",SUMIFS(K:K,J:J,"NegK",H:H,H4281),"")</f>
        <v/>
      </c>
      <c r="N4281" s="61" t="str">
        <f aca="false">IF(J4281="PosK",SUMIFS(K:K,J:J,"eDNA",H:H,H4281),"")</f>
        <v/>
      </c>
      <c r="P4281" s="62"/>
      <c r="T4281" s="63"/>
      <c r="W4281" s="64"/>
    </row>
    <row r="4282" customFormat="false" ht="14.25" hidden="false" customHeight="false" outlineLevel="0" collapsed="false">
      <c r="A4282" s="0" t="s">
        <v>818</v>
      </c>
      <c r="B4282" s="52" t="s">
        <v>972</v>
      </c>
      <c r="C4282" s="52" t="s">
        <v>743</v>
      </c>
      <c r="D4282" s="53" t="n">
        <v>0.1</v>
      </c>
      <c r="E4282" s="53" t="s">
        <v>748</v>
      </c>
      <c r="F4282" s="0" t="s">
        <v>1388</v>
      </c>
      <c r="G4282" s="0" t="str">
        <f aca="false">LEFT(B4282,2)</f>
        <v>10</v>
      </c>
      <c r="H4282" s="0" t="str">
        <f aca="false">I4282&amp;"_"&amp;G4282&amp;"_"&amp;F4282</f>
        <v>Skrubtudse_10_20181205_DL2018078_HelsingoerGym_koersel1</v>
      </c>
      <c r="I4282" s="61" t="str">
        <f aca="false">MID(RIGHT(B4282,LEN(B4282)-3),1,FIND("_",RIGHT(B4282,LEN(B4282)-3))-1)</f>
        <v>Skrubtudse</v>
      </c>
      <c r="J4282" s="61" t="str">
        <f aca="false">TRIM(SUBSTITUTE(RIGHT(B4282,FIND(I4282,B4282)+1),"_",""))</f>
        <v>PosK</v>
      </c>
      <c r="K4282" s="0" t="str">
        <f aca="false">IFERROR(VALUE(SUBSTITUTE(E4282,".",",")),E4282)</f>
        <v>No Ct</v>
      </c>
      <c r="L4282" s="61" t="n">
        <f aca="false">IF(J4282="PosK",SUMIFS(K:K,J:J,"PosK",H:H,H4282),"")</f>
        <v>0</v>
      </c>
      <c r="M4282" s="61" t="n">
        <f aca="false">IF(J4282="PosK",SUMIFS(K:K,J:J,"NegK",H:H,H4282),"")</f>
        <v>0</v>
      </c>
      <c r="N4282" s="61" t="n">
        <f aca="false">IF(J4282="PosK",SUMIFS(K:K,J:J,"eDNA",H:H,H4282),"")</f>
        <v>59.04</v>
      </c>
      <c r="P4282" s="62" t="n">
        <f aca="false">IF(K4284="No Ct",0,K4284)</f>
        <v>29.44</v>
      </c>
      <c r="Q4282" s="62" t="n">
        <f aca="false">IF(K4285="No Ct",0,K4285)</f>
        <v>29.6</v>
      </c>
      <c r="R4282" s="0" t="str">
        <f aca="false">IF(AND(L4282&gt;0,M4282=0),"Valid","Invalid")</f>
        <v>Invalid</v>
      </c>
      <c r="S4282" s="0" t="str">
        <f aca="false">IF(OR(P4282&gt;1,Q4282&gt;1),"Present","Absent")</f>
        <v>Present</v>
      </c>
      <c r="T4282" s="63" t="str">
        <f aca="false">IF(OR(AND(P4282&gt;1,P4282&lt;41),AND(Q4282&gt;1,Q4282&lt;41)),"Ct&lt;41","Ct&gt;41")</f>
        <v>Ct&lt;41</v>
      </c>
      <c r="U4282" s="0" t="str">
        <f aca="false">I4282</f>
        <v>Skrubtudse</v>
      </c>
      <c r="V4282" s="0" t="str">
        <f aca="false">MID(F4282,10,9)</f>
        <v>DL2018078</v>
      </c>
      <c r="W4282" s="64" t="str">
        <f aca="false">V4282&amp;"_"&amp;U4282&amp;"_"&amp;R4282&amp;"_"&amp;S4282&amp;"_"&amp;T4282</f>
        <v>DL2018078_Skrubtudse_Invalid_Present_Ct&lt;41</v>
      </c>
    </row>
    <row r="4283" customFormat="false" ht="14.25" hidden="false" customHeight="false" outlineLevel="0" collapsed="false">
      <c r="A4283" s="0" t="s">
        <v>820</v>
      </c>
      <c r="B4283" s="52" t="s">
        <v>973</v>
      </c>
      <c r="C4283" s="52" t="s">
        <v>747</v>
      </c>
      <c r="D4283" s="53" t="n">
        <v>0.1</v>
      </c>
      <c r="E4283" s="53" t="s">
        <v>748</v>
      </c>
      <c r="F4283" s="0" t="s">
        <v>1388</v>
      </c>
      <c r="G4283" s="0" t="str">
        <f aca="false">LEFT(B4283,2)</f>
        <v>10</v>
      </c>
      <c r="H4283" s="0" t="str">
        <f aca="false">I4283&amp;"_"&amp;G4283&amp;"_"&amp;F4283</f>
        <v>Skrubtudse_10_20181205_DL2018078_HelsingoerGym_koersel1</v>
      </c>
      <c r="I4283" s="61" t="str">
        <f aca="false">MID(RIGHT(B4283,LEN(B4283)-3),1,FIND("_",RIGHT(B4283,LEN(B4283)-3))-1)</f>
        <v>Skrubtudse</v>
      </c>
      <c r="J4283" s="61" t="str">
        <f aca="false">TRIM(SUBSTITUTE(RIGHT(B4283,FIND(I4283,B4283)+1),"_",""))</f>
        <v>NegK</v>
      </c>
      <c r="K4283" s="0" t="str">
        <f aca="false">IFERROR(VALUE(SUBSTITUTE(E4283,".",",")),E4283)</f>
        <v>No Ct</v>
      </c>
      <c r="L4283" s="61" t="str">
        <f aca="false">IF(J4283="PosK",SUMIFS(K:K,J:J,"PosK",H:H,H4283),"")</f>
        <v/>
      </c>
      <c r="M4283" s="61" t="str">
        <f aca="false">IF(J4283="PosK",SUMIFS(K:K,J:J,"NegK",H:H,H4283),"")</f>
        <v/>
      </c>
      <c r="N4283" s="61" t="str">
        <f aca="false">IF(J4283="PosK",SUMIFS(K:K,J:J,"eDNA",H:H,H4283),"")</f>
        <v/>
      </c>
    </row>
    <row r="4284" customFormat="false" ht="14.25" hidden="false" customHeight="false" outlineLevel="0" collapsed="false">
      <c r="A4284" s="0" t="s">
        <v>822</v>
      </c>
      <c r="B4284" s="52" t="s">
        <v>974</v>
      </c>
      <c r="C4284" s="52" t="s">
        <v>751</v>
      </c>
      <c r="D4284" s="53" t="n">
        <v>0.1</v>
      </c>
      <c r="E4284" s="53" t="n">
        <v>29.44</v>
      </c>
      <c r="F4284" s="0" t="s">
        <v>1388</v>
      </c>
      <c r="G4284" s="0" t="str">
        <f aca="false">LEFT(B4284,2)</f>
        <v>10</v>
      </c>
      <c r="H4284" s="0" t="str">
        <f aca="false">I4284&amp;"_"&amp;G4284&amp;"_"&amp;F4284</f>
        <v>Skrubtudse_10_20181205_DL2018078_HelsingoerGym_koersel1</v>
      </c>
      <c r="I4284" s="61" t="str">
        <f aca="false">MID(RIGHT(B4284,LEN(B4284)-3),1,FIND("_",RIGHT(B4284,LEN(B4284)-3))-1)</f>
        <v>Skrubtudse</v>
      </c>
      <c r="J4284" s="61" t="str">
        <f aca="false">TRIM(SUBSTITUTE(RIGHT(B4284,FIND(I4284,B4284)+1),"_",""))</f>
        <v>eDNA</v>
      </c>
      <c r="K4284" s="0" t="n">
        <f aca="false">IFERROR(VALUE(SUBSTITUTE(E4284,".",",")),E4284)</f>
        <v>29.44</v>
      </c>
      <c r="L4284" s="61" t="str">
        <f aca="false">IF(J4284="PosK",SUMIFS(K:K,J:J,"PosK",H:H,H4284),"")</f>
        <v/>
      </c>
      <c r="M4284" s="61" t="str">
        <f aca="false">IF(J4284="PosK",SUMIFS(K:K,J:J,"NegK",H:H,H4284),"")</f>
        <v/>
      </c>
      <c r="N4284" s="61" t="str">
        <f aca="false">IF(J4284="PosK",SUMIFS(K:K,J:J,"eDNA",H:H,H4284),"")</f>
        <v/>
      </c>
      <c r="Q4284" s="62"/>
    </row>
    <row r="4285" customFormat="false" ht="14.25" hidden="false" customHeight="false" outlineLevel="0" collapsed="false">
      <c r="A4285" s="0" t="s">
        <v>824</v>
      </c>
      <c r="B4285" s="52" t="s">
        <v>974</v>
      </c>
      <c r="C4285" s="52" t="s">
        <v>751</v>
      </c>
      <c r="D4285" s="53" t="n">
        <v>0.1</v>
      </c>
      <c r="E4285" s="53" t="n">
        <v>29.6</v>
      </c>
      <c r="F4285" s="0" t="s">
        <v>1388</v>
      </c>
      <c r="G4285" s="0" t="str">
        <f aca="false">LEFT(B4285,2)</f>
        <v>10</v>
      </c>
      <c r="H4285" s="0" t="str">
        <f aca="false">I4285&amp;"_"&amp;G4285&amp;"_"&amp;F4285</f>
        <v>Skrubtudse_10_20181205_DL2018078_HelsingoerGym_koersel1</v>
      </c>
      <c r="I4285" s="61" t="str">
        <f aca="false">MID(RIGHT(B4285,LEN(B4285)-3),1,FIND("_",RIGHT(B4285,LEN(B4285)-3))-1)</f>
        <v>Skrubtudse</v>
      </c>
      <c r="J4285" s="61" t="str">
        <f aca="false">TRIM(SUBSTITUTE(RIGHT(B4285,FIND(I4285,B4285)+1),"_",""))</f>
        <v>eDNA</v>
      </c>
      <c r="K4285" s="0" t="n">
        <f aca="false">IFERROR(VALUE(SUBSTITUTE(E4285,".",",")),E4285)</f>
        <v>29.6</v>
      </c>
      <c r="L4285" s="61" t="str">
        <f aca="false">IF(J4285="PosK",SUMIFS(K:K,J:J,"PosK",H:H,H4285),"")</f>
        <v/>
      </c>
      <c r="M4285" s="61" t="str">
        <f aca="false">IF(J4285="PosK",SUMIFS(K:K,J:J,"NegK",H:H,H4285),"")</f>
        <v/>
      </c>
      <c r="N4285" s="61" t="str">
        <f aca="false">IF(J4285="PosK",SUMIFS(K:K,J:J,"eDNA",H:H,H4285),"")</f>
        <v/>
      </c>
      <c r="P4285" s="62"/>
      <c r="T4285" s="63"/>
      <c r="W4285" s="64"/>
    </row>
    <row r="4286" customFormat="false" ht="14.25" hidden="false" customHeight="false" outlineLevel="0" collapsed="false">
      <c r="A4286" s="0" t="s">
        <v>826</v>
      </c>
      <c r="B4286" s="52" t="s">
        <v>976</v>
      </c>
      <c r="C4286" s="52" t="s">
        <v>743</v>
      </c>
      <c r="D4286" s="53" t="n">
        <v>0.1</v>
      </c>
      <c r="E4286" s="53" t="s">
        <v>748</v>
      </c>
      <c r="F4286" s="0" t="s">
        <v>1388</v>
      </c>
      <c r="G4286" s="0" t="str">
        <f aca="false">LEFT(B4286,2)</f>
        <v>11</v>
      </c>
      <c r="H4286" s="0" t="str">
        <f aca="false">I4286&amp;"_"&amp;G4286&amp;"_"&amp;F4286</f>
        <v>Bjergsalamander_11_20181205_DL2018078_HelsingoerGym_koersel1</v>
      </c>
      <c r="I4286" s="61" t="str">
        <f aca="false">MID(RIGHT(B4286,LEN(B4286)-3),1,FIND("_",RIGHT(B4286,LEN(B4286)-3))-1)</f>
        <v>Bjergsalamander</v>
      </c>
      <c r="J4286" s="61" t="str">
        <f aca="false">TRIM(SUBSTITUTE(RIGHT(B4286,FIND(I4286,B4286)+1),"_",""))</f>
        <v>PosK</v>
      </c>
      <c r="K4286" s="0" t="str">
        <f aca="false">IFERROR(VALUE(SUBSTITUTE(E4286,".",",")),E4286)</f>
        <v>No Ct</v>
      </c>
      <c r="L4286" s="61" t="n">
        <f aca="false">IF(J4286="PosK",SUMIFS(K:K,J:J,"PosK",H:H,H4286),"")</f>
        <v>0</v>
      </c>
      <c r="M4286" s="61" t="n">
        <f aca="false">IF(J4286="PosK",SUMIFS(K:K,J:J,"NegK",H:H,H4286),"")</f>
        <v>0</v>
      </c>
      <c r="N4286" s="61" t="n">
        <f aca="false">IF(J4286="PosK",SUMIFS(K:K,J:J,"eDNA",H:H,H4286),"")</f>
        <v>0</v>
      </c>
      <c r="P4286" s="62" t="n">
        <f aca="false">IF(K4288="No Ct",0,K4288)</f>
        <v>0</v>
      </c>
      <c r="Q4286" s="62" t="n">
        <f aca="false">IF(K4289="No Ct",0,K4289)</f>
        <v>0</v>
      </c>
      <c r="R4286" s="0" t="str">
        <f aca="false">IF(AND(L4286&gt;0,M4286=0),"Valid","Invalid")</f>
        <v>Invalid</v>
      </c>
      <c r="S4286" s="0" t="str">
        <f aca="false">IF(OR(P4286&gt;1,Q4286&gt;1),"Present","Absent")</f>
        <v>Absent</v>
      </c>
      <c r="T4286" s="63" t="str">
        <f aca="false">IF(OR(AND(P4286&gt;1,P4286&lt;41),AND(Q4286&gt;1,Q4286&lt;41)),"Ct&lt;41","Ct&gt;41")</f>
        <v>Ct&gt;41</v>
      </c>
      <c r="U4286" s="0" t="str">
        <f aca="false">I4286</f>
        <v>Bjergsalamander</v>
      </c>
      <c r="V4286" s="0" t="str">
        <f aca="false">MID(F4286,10,9)</f>
        <v>DL2018078</v>
      </c>
      <c r="W4286" s="64" t="str">
        <f aca="false">V4286&amp;"_"&amp;U4286&amp;"_"&amp;R4286&amp;"_"&amp;S4286&amp;"_"&amp;T4286</f>
        <v>DL2018078_Bjergsalamander_Invalid_Absent_Ct&gt;41</v>
      </c>
    </row>
    <row r="4287" customFormat="false" ht="14.25" hidden="false" customHeight="false" outlineLevel="0" collapsed="false">
      <c r="A4287" s="0" t="s">
        <v>828</v>
      </c>
      <c r="B4287" s="52" t="s">
        <v>977</v>
      </c>
      <c r="C4287" s="52" t="s">
        <v>747</v>
      </c>
      <c r="D4287" s="53" t="n">
        <v>0.1</v>
      </c>
      <c r="E4287" s="53" t="s">
        <v>748</v>
      </c>
      <c r="F4287" s="0" t="s">
        <v>1388</v>
      </c>
      <c r="G4287" s="0" t="str">
        <f aca="false">LEFT(B4287,2)</f>
        <v>11</v>
      </c>
      <c r="H4287" s="0" t="str">
        <f aca="false">I4287&amp;"_"&amp;G4287&amp;"_"&amp;F4287</f>
        <v>Bjergsalamander_11_20181205_DL2018078_HelsingoerGym_koersel1</v>
      </c>
      <c r="I4287" s="61" t="str">
        <f aca="false">MID(RIGHT(B4287,LEN(B4287)-3),1,FIND("_",RIGHT(B4287,LEN(B4287)-3))-1)</f>
        <v>Bjergsalamander</v>
      </c>
      <c r="J4287" s="61" t="str">
        <f aca="false">TRIM(SUBSTITUTE(RIGHT(B4287,FIND(I4287,B4287)+1),"_",""))</f>
        <v>NegK</v>
      </c>
      <c r="K4287" s="0" t="str">
        <f aca="false">IFERROR(VALUE(SUBSTITUTE(E4287,".",",")),E4287)</f>
        <v>No Ct</v>
      </c>
      <c r="L4287" s="61" t="str">
        <f aca="false">IF(J4287="PosK",SUMIFS(K:K,J:J,"PosK",H:H,H4287),"")</f>
        <v/>
      </c>
      <c r="M4287" s="61" t="str">
        <f aca="false">IF(J4287="PosK",SUMIFS(K:K,J:J,"NegK",H:H,H4287),"")</f>
        <v/>
      </c>
      <c r="N4287" s="61" t="str">
        <f aca="false">IF(J4287="PosK",SUMIFS(K:K,J:J,"eDNA",H:H,H4287),"")</f>
        <v/>
      </c>
    </row>
    <row r="4288" customFormat="false" ht="14.25" hidden="false" customHeight="false" outlineLevel="0" collapsed="false">
      <c r="A4288" s="0" t="s">
        <v>830</v>
      </c>
      <c r="B4288" s="52" t="s">
        <v>978</v>
      </c>
      <c r="C4288" s="52" t="s">
        <v>751</v>
      </c>
      <c r="D4288" s="53" t="n">
        <v>0.1</v>
      </c>
      <c r="E4288" s="53" t="s">
        <v>748</v>
      </c>
      <c r="F4288" s="0" t="s">
        <v>1388</v>
      </c>
      <c r="G4288" s="0" t="str">
        <f aca="false">LEFT(B4288,2)</f>
        <v>11</v>
      </c>
      <c r="H4288" s="0" t="str">
        <f aca="false">I4288&amp;"_"&amp;G4288&amp;"_"&amp;F4288</f>
        <v>Bjergsalamander_11_20181205_DL2018078_HelsingoerGym_koersel1</v>
      </c>
      <c r="I4288" s="61" t="str">
        <f aca="false">MID(RIGHT(B4288,LEN(B4288)-3),1,FIND("_",RIGHT(B4288,LEN(B4288)-3))-1)</f>
        <v>Bjergsalamander</v>
      </c>
      <c r="J4288" s="61" t="str">
        <f aca="false">TRIM(SUBSTITUTE(RIGHT(B4288,FIND(I4288,B4288)+1),"_",""))</f>
        <v>eDNA</v>
      </c>
      <c r="K4288" s="0" t="str">
        <f aca="false">IFERROR(VALUE(SUBSTITUTE(E4288,".",",")),E4288)</f>
        <v>No Ct</v>
      </c>
      <c r="L4288" s="61" t="str">
        <f aca="false">IF(J4288="PosK",SUMIFS(K:K,J:J,"PosK",H:H,H4288),"")</f>
        <v/>
      </c>
      <c r="M4288" s="61" t="str">
        <f aca="false">IF(J4288="PosK",SUMIFS(K:K,J:J,"NegK",H:H,H4288),"")</f>
        <v/>
      </c>
      <c r="N4288" s="61" t="str">
        <f aca="false">IF(J4288="PosK",SUMIFS(K:K,J:J,"eDNA",H:H,H4288),"")</f>
        <v/>
      </c>
      <c r="Q4288" s="62"/>
    </row>
    <row r="4289" customFormat="false" ht="14.25" hidden="false" customHeight="false" outlineLevel="0" collapsed="false">
      <c r="A4289" s="0" t="s">
        <v>832</v>
      </c>
      <c r="B4289" s="52" t="s">
        <v>978</v>
      </c>
      <c r="C4289" s="52" t="s">
        <v>751</v>
      </c>
      <c r="D4289" s="53" t="n">
        <v>0.1</v>
      </c>
      <c r="E4289" s="53" t="s">
        <v>748</v>
      </c>
      <c r="F4289" s="0" t="s">
        <v>1388</v>
      </c>
      <c r="G4289" s="0" t="str">
        <f aca="false">LEFT(B4289,2)</f>
        <v>11</v>
      </c>
      <c r="H4289" s="0" t="str">
        <f aca="false">I4289&amp;"_"&amp;G4289&amp;"_"&amp;F4289</f>
        <v>Bjergsalamander_11_20181205_DL2018078_HelsingoerGym_koersel1</v>
      </c>
      <c r="I4289" s="61" t="str">
        <f aca="false">MID(RIGHT(B4289,LEN(B4289)-3),1,FIND("_",RIGHT(B4289,LEN(B4289)-3))-1)</f>
        <v>Bjergsalamander</v>
      </c>
      <c r="J4289" s="61" t="str">
        <f aca="false">TRIM(SUBSTITUTE(RIGHT(B4289,FIND(I4289,B4289)+1),"_",""))</f>
        <v>eDNA</v>
      </c>
      <c r="K4289" s="0" t="str">
        <f aca="false">IFERROR(VALUE(SUBSTITUTE(E4289,".",",")),E4289)</f>
        <v>No Ct</v>
      </c>
      <c r="L4289" s="61" t="str">
        <f aca="false">IF(J4289="PosK",SUMIFS(K:K,J:J,"PosK",H:H,H4289),"")</f>
        <v/>
      </c>
      <c r="M4289" s="61" t="str">
        <f aca="false">IF(J4289="PosK",SUMIFS(K:K,J:J,"NegK",H:H,H4289),"")</f>
        <v/>
      </c>
      <c r="N4289" s="61" t="str">
        <f aca="false">IF(J4289="PosK",SUMIFS(K:K,J:J,"eDNA",H:H,H4289),"")</f>
        <v/>
      </c>
      <c r="P4289" s="62"/>
      <c r="T4289" s="63"/>
      <c r="W4289" s="64"/>
    </row>
    <row r="4290" customFormat="false" ht="14.25" hidden="false" customHeight="false" outlineLevel="0" collapsed="false">
      <c r="A4290" s="0" t="s">
        <v>834</v>
      </c>
      <c r="B4290" s="52" t="s">
        <v>980</v>
      </c>
      <c r="C4290" s="52" t="s">
        <v>743</v>
      </c>
      <c r="D4290" s="53" t="n">
        <v>0.1</v>
      </c>
      <c r="E4290" s="53" t="s">
        <v>748</v>
      </c>
      <c r="F4290" s="0" t="s">
        <v>1388</v>
      </c>
      <c r="G4290" s="0" t="str">
        <f aca="false">LEFT(B4290,2)</f>
        <v>12</v>
      </c>
      <c r="H4290" s="0" t="str">
        <f aca="false">I4290&amp;"_"&amp;G4290&amp;"_"&amp;F4290</f>
        <v>Latterfroe_12_20181205_DL2018078_HelsingoerGym_koersel1</v>
      </c>
      <c r="I4290" s="61" t="str">
        <f aca="false">MID(RIGHT(B4290,LEN(B4290)-3),1,FIND("_",RIGHT(B4290,LEN(B4290)-3))-1)</f>
        <v>Latterfroe</v>
      </c>
      <c r="J4290" s="61" t="str">
        <f aca="false">TRIM(SUBSTITUTE(RIGHT(B4290,FIND(I4290,B4290)+1),"_",""))</f>
        <v>PosK</v>
      </c>
      <c r="K4290" s="0" t="str">
        <f aca="false">IFERROR(VALUE(SUBSTITUTE(E4290,".",",")),E4290)</f>
        <v>No Ct</v>
      </c>
      <c r="L4290" s="61" t="n">
        <f aca="false">IF(J4290="PosK",SUMIFS(K:K,J:J,"PosK",H:H,H4290),"")</f>
        <v>0</v>
      </c>
      <c r="M4290" s="61" t="n">
        <f aca="false">IF(J4290="PosK",SUMIFS(K:K,J:J,"NegK",H:H,H4290),"")</f>
        <v>0</v>
      </c>
      <c r="N4290" s="61" t="n">
        <f aca="false">IF(J4290="PosK",SUMIFS(K:K,J:J,"eDNA",H:H,H4290),"")</f>
        <v>0</v>
      </c>
      <c r="P4290" s="62" t="n">
        <f aca="false">IF(K4292="No Ct",0,K4292)</f>
        <v>0</v>
      </c>
      <c r="Q4290" s="62" t="n">
        <f aca="false">IF(K4293="No Ct",0,K4293)</f>
        <v>0</v>
      </c>
      <c r="R4290" s="0" t="str">
        <f aca="false">IF(AND(L4290&gt;0,M4290=0),"Valid","Invalid")</f>
        <v>Invalid</v>
      </c>
      <c r="S4290" s="0" t="str">
        <f aca="false">IF(OR(P4290&gt;1,Q4290&gt;1),"Present","Absent")</f>
        <v>Absent</v>
      </c>
      <c r="T4290" s="63" t="str">
        <f aca="false">IF(OR(AND(P4290&gt;1,P4290&lt;41),AND(Q4290&gt;1,Q4290&lt;41)),"Ct&lt;41","Ct&gt;41")</f>
        <v>Ct&gt;41</v>
      </c>
      <c r="U4290" s="0" t="str">
        <f aca="false">I4290</f>
        <v>Latterfroe</v>
      </c>
      <c r="V4290" s="0" t="str">
        <f aca="false">MID(F4290,10,9)</f>
        <v>DL2018078</v>
      </c>
      <c r="W4290" s="64" t="str">
        <f aca="false">V4290&amp;"_"&amp;U4290&amp;"_"&amp;R4290&amp;"_"&amp;S4290&amp;"_"&amp;T4290</f>
        <v>DL2018078_Latterfroe_Invalid_Absent_Ct&gt;41</v>
      </c>
    </row>
    <row r="4291" customFormat="false" ht="14.25" hidden="false" customHeight="false" outlineLevel="0" collapsed="false">
      <c r="A4291" s="0" t="s">
        <v>836</v>
      </c>
      <c r="B4291" s="52" t="s">
        <v>981</v>
      </c>
      <c r="C4291" s="52" t="s">
        <v>747</v>
      </c>
      <c r="D4291" s="53" t="n">
        <v>0.1</v>
      </c>
      <c r="E4291" s="53" t="s">
        <v>748</v>
      </c>
      <c r="F4291" s="0" t="s">
        <v>1388</v>
      </c>
      <c r="G4291" s="0" t="str">
        <f aca="false">LEFT(B4291,2)</f>
        <v>12</v>
      </c>
      <c r="H4291" s="0" t="str">
        <f aca="false">I4291&amp;"_"&amp;G4291&amp;"_"&amp;F4291</f>
        <v>Latterfroe_12_20181205_DL2018078_HelsingoerGym_koersel1</v>
      </c>
      <c r="I4291" s="61" t="str">
        <f aca="false">MID(RIGHT(B4291,LEN(B4291)-3),1,FIND("_",RIGHT(B4291,LEN(B4291)-3))-1)</f>
        <v>Latterfroe</v>
      </c>
      <c r="J4291" s="61" t="str">
        <f aca="false">TRIM(SUBSTITUTE(RIGHT(B4291,FIND(I4291,B4291)+1),"_",""))</f>
        <v>NegK</v>
      </c>
      <c r="K4291" s="0" t="str">
        <f aca="false">IFERROR(VALUE(SUBSTITUTE(E4291,".",",")),E4291)</f>
        <v>No Ct</v>
      </c>
      <c r="L4291" s="61" t="str">
        <f aca="false">IF(J4291="PosK",SUMIFS(K:K,J:J,"PosK",H:H,H4291),"")</f>
        <v/>
      </c>
      <c r="M4291" s="61" t="str">
        <f aca="false">IF(J4291="PosK",SUMIFS(K:K,J:J,"NegK",H:H,H4291),"")</f>
        <v/>
      </c>
      <c r="N4291" s="61" t="str">
        <f aca="false">IF(J4291="PosK",SUMIFS(K:K,J:J,"eDNA",H:H,H4291),"")</f>
        <v/>
      </c>
    </row>
    <row r="4292" customFormat="false" ht="14.25" hidden="false" customHeight="false" outlineLevel="0" collapsed="false">
      <c r="A4292" s="0" t="s">
        <v>838</v>
      </c>
      <c r="B4292" s="52" t="s">
        <v>982</v>
      </c>
      <c r="C4292" s="52" t="s">
        <v>751</v>
      </c>
      <c r="D4292" s="53" t="n">
        <v>0.1</v>
      </c>
      <c r="E4292" s="53" t="s">
        <v>748</v>
      </c>
      <c r="F4292" s="0" t="s">
        <v>1388</v>
      </c>
      <c r="G4292" s="0" t="str">
        <f aca="false">LEFT(B4292,2)</f>
        <v>12</v>
      </c>
      <c r="H4292" s="0" t="str">
        <f aca="false">I4292&amp;"_"&amp;G4292&amp;"_"&amp;F4292</f>
        <v>Latterfroe_12_20181205_DL2018078_HelsingoerGym_koersel1</v>
      </c>
      <c r="I4292" s="61" t="str">
        <f aca="false">MID(RIGHT(B4292,LEN(B4292)-3),1,FIND("_",RIGHT(B4292,LEN(B4292)-3))-1)</f>
        <v>Latterfroe</v>
      </c>
      <c r="J4292" s="61" t="str">
        <f aca="false">TRIM(SUBSTITUTE(RIGHT(B4292,FIND(I4292,B4292)+1),"_",""))</f>
        <v>eDNA</v>
      </c>
      <c r="K4292" s="0" t="str">
        <f aca="false">IFERROR(VALUE(SUBSTITUTE(E4292,".",",")),E4292)</f>
        <v>No Ct</v>
      </c>
      <c r="L4292" s="61" t="str">
        <f aca="false">IF(J4292="PosK",SUMIFS(K:K,J:J,"PosK",H:H,H4292),"")</f>
        <v/>
      </c>
      <c r="M4292" s="61" t="str">
        <f aca="false">IF(J4292="PosK",SUMIFS(K:K,J:J,"NegK",H:H,H4292),"")</f>
        <v/>
      </c>
      <c r="N4292" s="61" t="str">
        <f aca="false">IF(J4292="PosK",SUMIFS(K:K,J:J,"eDNA",H:H,H4292),"")</f>
        <v/>
      </c>
      <c r="Q4292" s="62"/>
    </row>
    <row r="4293" customFormat="false" ht="14.25" hidden="false" customHeight="false" outlineLevel="0" collapsed="false">
      <c r="A4293" s="0" t="s">
        <v>840</v>
      </c>
      <c r="B4293" s="52" t="s">
        <v>982</v>
      </c>
      <c r="C4293" s="52" t="s">
        <v>751</v>
      </c>
      <c r="D4293" s="53" t="n">
        <v>0.1</v>
      </c>
      <c r="E4293" s="53" t="s">
        <v>748</v>
      </c>
      <c r="F4293" s="0" t="s">
        <v>1388</v>
      </c>
      <c r="G4293" s="0" t="str">
        <f aca="false">LEFT(B4293,2)</f>
        <v>12</v>
      </c>
      <c r="H4293" s="0" t="str">
        <f aca="false">I4293&amp;"_"&amp;G4293&amp;"_"&amp;F4293</f>
        <v>Latterfroe_12_20181205_DL2018078_HelsingoerGym_koersel1</v>
      </c>
      <c r="I4293" s="61" t="str">
        <f aca="false">MID(RIGHT(B4293,LEN(B4293)-3),1,FIND("_",RIGHT(B4293,LEN(B4293)-3))-1)</f>
        <v>Latterfroe</v>
      </c>
      <c r="J4293" s="61" t="str">
        <f aca="false">TRIM(SUBSTITUTE(RIGHT(B4293,FIND(I4293,B4293)+1),"_",""))</f>
        <v>eDNA</v>
      </c>
      <c r="K4293" s="0" t="str">
        <f aca="false">IFERROR(VALUE(SUBSTITUTE(E4293,".",",")),E4293)</f>
        <v>No Ct</v>
      </c>
      <c r="L4293" s="61" t="str">
        <f aca="false">IF(J4293="PosK",SUMIFS(K:K,J:J,"PosK",H:H,H4293),"")</f>
        <v/>
      </c>
      <c r="M4293" s="61" t="str">
        <f aca="false">IF(J4293="PosK",SUMIFS(K:K,J:J,"NegK",H:H,H4293),"")</f>
        <v/>
      </c>
      <c r="N4293" s="61" t="str">
        <f aca="false">IF(J4293="PosK",SUMIFS(K:K,J:J,"eDNA",H:H,H4293),"")</f>
        <v/>
      </c>
      <c r="P4293" s="62"/>
      <c r="T4293" s="63"/>
      <c r="W4293" s="64"/>
    </row>
    <row r="4294" customFormat="false" ht="14.25" hidden="false" customHeight="false" outlineLevel="0" collapsed="false">
      <c r="A4294" s="0" t="s">
        <v>842</v>
      </c>
      <c r="B4294" s="52" t="s">
        <v>984</v>
      </c>
      <c r="C4294" s="52" t="s">
        <v>743</v>
      </c>
      <c r="D4294" s="53" t="n">
        <v>0.1</v>
      </c>
      <c r="E4294" s="53" t="n">
        <v>32.8</v>
      </c>
      <c r="F4294" s="0" t="s">
        <v>1388</v>
      </c>
      <c r="G4294" s="0" t="str">
        <f aca="false">LEFT(B4294,2)</f>
        <v>13</v>
      </c>
      <c r="H4294" s="0" t="str">
        <f aca="false">I4294&amp;"_"&amp;G4294&amp;"_"&amp;F4294</f>
        <v>Spidssnudetfroe_13_20181205_DL2018078_HelsingoerGym_koersel1</v>
      </c>
      <c r="I4294" s="61" t="str">
        <f aca="false">MID(RIGHT(B4294,LEN(B4294)-3),1,FIND("_",RIGHT(B4294,LEN(B4294)-3))-1)</f>
        <v>Spidssnudetfroe</v>
      </c>
      <c r="J4294" s="61" t="str">
        <f aca="false">TRIM(SUBSTITUTE(RIGHT(B4294,FIND(I4294,B4294)+1),"_",""))</f>
        <v>PosK</v>
      </c>
      <c r="K4294" s="0" t="n">
        <f aca="false">IFERROR(VALUE(SUBSTITUTE(E4294,".",",")),E4294)</f>
        <v>32.8</v>
      </c>
      <c r="L4294" s="61" t="n">
        <f aca="false">IF(J4294="PosK",SUMIFS(K:K,J:J,"PosK",H:H,H4294),"")</f>
        <v>32.8</v>
      </c>
      <c r="M4294" s="61" t="n">
        <f aca="false">IF(J4294="PosK",SUMIFS(K:K,J:J,"NegK",H:H,H4294),"")</f>
        <v>0</v>
      </c>
      <c r="N4294" s="61" t="n">
        <f aca="false">IF(J4294="PosK",SUMIFS(K:K,J:J,"eDNA",H:H,H4294),"")</f>
        <v>0</v>
      </c>
      <c r="P4294" s="62" t="n">
        <f aca="false">IF(K4296="No Ct",0,K4296)</f>
        <v>0</v>
      </c>
      <c r="Q4294" s="62" t="n">
        <f aca="false">IF(K4297="No Ct",0,K4297)</f>
        <v>0</v>
      </c>
      <c r="R4294" s="0" t="str">
        <f aca="false">IF(AND(L4294&gt;0,M4294=0),"Valid","Invalid")</f>
        <v>Valid</v>
      </c>
      <c r="S4294" s="0" t="str">
        <f aca="false">IF(OR(P4294&gt;1,Q4294&gt;1),"Present","Absent")</f>
        <v>Absent</v>
      </c>
      <c r="T4294" s="63" t="str">
        <f aca="false">IF(OR(AND(P4294&gt;1,P4294&lt;41),AND(Q4294&gt;1,Q4294&lt;41)),"Ct&lt;41","Ct&gt;41")</f>
        <v>Ct&gt;41</v>
      </c>
      <c r="U4294" s="0" t="str">
        <f aca="false">I4294</f>
        <v>Spidssnudetfroe</v>
      </c>
      <c r="V4294" s="0" t="str">
        <f aca="false">MID(F4294,10,9)</f>
        <v>DL2018078</v>
      </c>
      <c r="W4294" s="64" t="str">
        <f aca="false">V4294&amp;"_"&amp;U4294&amp;"_"&amp;R4294&amp;"_"&amp;S4294&amp;"_"&amp;T4294</f>
        <v>DL2018078_Spidssnudetfroe_Valid_Absent_Ct&gt;41</v>
      </c>
    </row>
    <row r="4295" customFormat="false" ht="14.25" hidden="false" customHeight="false" outlineLevel="0" collapsed="false">
      <c r="A4295" s="0" t="s">
        <v>844</v>
      </c>
      <c r="B4295" s="52" t="s">
        <v>985</v>
      </c>
      <c r="C4295" s="52" t="s">
        <v>747</v>
      </c>
      <c r="D4295" s="53" t="n">
        <v>0.1</v>
      </c>
      <c r="E4295" s="53" t="s">
        <v>748</v>
      </c>
      <c r="F4295" s="0" t="s">
        <v>1388</v>
      </c>
      <c r="G4295" s="0" t="str">
        <f aca="false">LEFT(B4295,2)</f>
        <v>13</v>
      </c>
      <c r="H4295" s="0" t="str">
        <f aca="false">I4295&amp;"_"&amp;G4295&amp;"_"&amp;F4295</f>
        <v>Spidssnudetfroe_13_20181205_DL2018078_HelsingoerGym_koersel1</v>
      </c>
      <c r="I4295" s="61" t="str">
        <f aca="false">MID(RIGHT(B4295,LEN(B4295)-3),1,FIND("_",RIGHT(B4295,LEN(B4295)-3))-1)</f>
        <v>Spidssnudetfroe</v>
      </c>
      <c r="J4295" s="61" t="str">
        <f aca="false">TRIM(SUBSTITUTE(RIGHT(B4295,FIND(I4295,B4295)+1),"_",""))</f>
        <v>NegK</v>
      </c>
      <c r="K4295" s="0" t="str">
        <f aca="false">IFERROR(VALUE(SUBSTITUTE(E4295,".",",")),E4295)</f>
        <v>No Ct</v>
      </c>
      <c r="L4295" s="61" t="str">
        <f aca="false">IF(J4295="PosK",SUMIFS(K:K,J:J,"PosK",H:H,H4295),"")</f>
        <v/>
      </c>
      <c r="M4295" s="61" t="str">
        <f aca="false">IF(J4295="PosK",SUMIFS(K:K,J:J,"NegK",H:H,H4295),"")</f>
        <v/>
      </c>
      <c r="N4295" s="61" t="str">
        <f aca="false">IF(J4295="PosK",SUMIFS(K:K,J:J,"eDNA",H:H,H4295),"")</f>
        <v/>
      </c>
    </row>
    <row r="4296" customFormat="false" ht="14.25" hidden="false" customHeight="false" outlineLevel="0" collapsed="false">
      <c r="A4296" s="0" t="s">
        <v>846</v>
      </c>
      <c r="B4296" s="52" t="s">
        <v>986</v>
      </c>
      <c r="C4296" s="52" t="s">
        <v>751</v>
      </c>
      <c r="D4296" s="53" t="n">
        <v>0.1</v>
      </c>
      <c r="E4296" s="53" t="s">
        <v>748</v>
      </c>
      <c r="F4296" s="0" t="s">
        <v>1388</v>
      </c>
      <c r="G4296" s="0" t="str">
        <f aca="false">LEFT(B4296,2)</f>
        <v>13</v>
      </c>
      <c r="H4296" s="0" t="str">
        <f aca="false">I4296&amp;"_"&amp;G4296&amp;"_"&amp;F4296</f>
        <v>Spidssnudetfroe_13_20181205_DL2018078_HelsingoerGym_koersel1</v>
      </c>
      <c r="I4296" s="61" t="str">
        <f aca="false">MID(RIGHT(B4296,LEN(B4296)-3),1,FIND("_",RIGHT(B4296,LEN(B4296)-3))-1)</f>
        <v>Spidssnudetfroe</v>
      </c>
      <c r="J4296" s="61" t="str">
        <f aca="false">TRIM(SUBSTITUTE(RIGHT(B4296,FIND(I4296,B4296)+1),"_",""))</f>
        <v>eDNA</v>
      </c>
      <c r="K4296" s="0" t="str">
        <f aca="false">IFERROR(VALUE(SUBSTITUTE(E4296,".",",")),E4296)</f>
        <v>No Ct</v>
      </c>
      <c r="L4296" s="61" t="str">
        <f aca="false">IF(J4296="PosK",SUMIFS(K:K,J:J,"PosK",H:H,H4296),"")</f>
        <v/>
      </c>
      <c r="M4296" s="61" t="str">
        <f aca="false">IF(J4296="PosK",SUMIFS(K:K,J:J,"NegK",H:H,H4296),"")</f>
        <v/>
      </c>
      <c r="N4296" s="61" t="str">
        <f aca="false">IF(J4296="PosK",SUMIFS(K:K,J:J,"eDNA",H:H,H4296),"")</f>
        <v/>
      </c>
      <c r="Q4296" s="62"/>
    </row>
    <row r="4297" customFormat="false" ht="14.25" hidden="false" customHeight="false" outlineLevel="0" collapsed="false">
      <c r="A4297" s="0" t="s">
        <v>848</v>
      </c>
      <c r="B4297" s="52" t="s">
        <v>986</v>
      </c>
      <c r="C4297" s="52" t="s">
        <v>751</v>
      </c>
      <c r="D4297" s="53" t="n">
        <v>0.1</v>
      </c>
      <c r="E4297" s="53" t="s">
        <v>748</v>
      </c>
      <c r="F4297" s="0" t="s">
        <v>1388</v>
      </c>
      <c r="G4297" s="0" t="str">
        <f aca="false">LEFT(B4297,2)</f>
        <v>13</v>
      </c>
      <c r="H4297" s="0" t="str">
        <f aca="false">I4297&amp;"_"&amp;G4297&amp;"_"&amp;F4297</f>
        <v>Spidssnudetfroe_13_20181205_DL2018078_HelsingoerGym_koersel1</v>
      </c>
      <c r="I4297" s="61" t="str">
        <f aca="false">MID(RIGHT(B4297,LEN(B4297)-3),1,FIND("_",RIGHT(B4297,LEN(B4297)-3))-1)</f>
        <v>Spidssnudetfroe</v>
      </c>
      <c r="J4297" s="61" t="str">
        <f aca="false">TRIM(SUBSTITUTE(RIGHT(B4297,FIND(I4297,B4297)+1),"_",""))</f>
        <v>eDNA</v>
      </c>
      <c r="K4297" s="0" t="str">
        <f aca="false">IFERROR(VALUE(SUBSTITUTE(E4297,".",",")),E4297)</f>
        <v>No Ct</v>
      </c>
      <c r="L4297" s="61" t="str">
        <f aca="false">IF(J4297="PosK",SUMIFS(K:K,J:J,"PosK",H:H,H4297),"")</f>
        <v/>
      </c>
      <c r="M4297" s="61" t="str">
        <f aca="false">IF(J4297="PosK",SUMIFS(K:K,J:J,"NegK",H:H,H4297),"")</f>
        <v/>
      </c>
      <c r="N4297" s="61" t="str">
        <f aca="false">IF(J4297="PosK",SUMIFS(K:K,J:J,"eDNA",H:H,H4297),"")</f>
        <v/>
      </c>
      <c r="P4297" s="62"/>
      <c r="T4297" s="63"/>
      <c r="W4297" s="64"/>
    </row>
    <row r="4298" customFormat="false" ht="14.25" hidden="false" customHeight="false" outlineLevel="0" collapsed="false">
      <c r="A4298" s="0" t="s">
        <v>849</v>
      </c>
      <c r="B4298" s="52" t="s">
        <v>987</v>
      </c>
      <c r="C4298" s="52" t="s">
        <v>743</v>
      </c>
      <c r="D4298" s="53" t="n">
        <v>0.1</v>
      </c>
      <c r="E4298" s="53" t="n">
        <v>31.12</v>
      </c>
      <c r="F4298" s="0" t="s">
        <v>1388</v>
      </c>
      <c r="G4298" s="0" t="str">
        <f aca="false">LEFT(B4298,2)</f>
        <v>14</v>
      </c>
      <c r="H4298" s="0" t="str">
        <f aca="false">I4298&amp;"_"&amp;G4298&amp;"_"&amp;F4298</f>
        <v>Spidssnudetfroe_14_20181205_DL2018078_HelsingoerGym_koersel1</v>
      </c>
      <c r="I4298" s="61" t="str">
        <f aca="false">MID(RIGHT(B4298,LEN(B4298)-3),1,FIND("_",RIGHT(B4298,LEN(B4298)-3))-1)</f>
        <v>Spidssnudetfroe</v>
      </c>
      <c r="J4298" s="61" t="str">
        <f aca="false">TRIM(SUBSTITUTE(RIGHT(B4298,FIND(I4298,B4298)+1),"_",""))</f>
        <v>PosK</v>
      </c>
      <c r="K4298" s="0" t="n">
        <f aca="false">IFERROR(VALUE(SUBSTITUTE(E4298,".",",")),E4298)</f>
        <v>31.12</v>
      </c>
      <c r="L4298" s="61" t="n">
        <f aca="false">IF(J4298="PosK",SUMIFS(K:K,J:J,"PosK",H:H,H4298),"")</f>
        <v>31.12</v>
      </c>
      <c r="M4298" s="61" t="n">
        <f aca="false">IF(J4298="PosK",SUMIFS(K:K,J:J,"NegK",H:H,H4298),"")</f>
        <v>0</v>
      </c>
      <c r="N4298" s="61" t="n">
        <f aca="false">IF(J4298="PosK",SUMIFS(K:K,J:J,"eDNA",H:H,H4298),"")</f>
        <v>0</v>
      </c>
      <c r="P4298" s="62" t="n">
        <f aca="false">IF(K4300="No Ct",0,K4300)</f>
        <v>0</v>
      </c>
      <c r="Q4298" s="62" t="n">
        <f aca="false">IF(K4301="No Ct",0,K4301)</f>
        <v>0</v>
      </c>
      <c r="R4298" s="0" t="str">
        <f aca="false">IF(AND(L4298&gt;0,M4298=0),"Valid","Invalid")</f>
        <v>Valid</v>
      </c>
      <c r="S4298" s="0" t="str">
        <f aca="false">IF(OR(P4298&gt;1,Q4298&gt;1),"Present","Absent")</f>
        <v>Absent</v>
      </c>
      <c r="T4298" s="63" t="str">
        <f aca="false">IF(OR(AND(P4298&gt;1,P4298&lt;41),AND(Q4298&gt;1,Q4298&lt;41)),"Ct&lt;41","Ct&gt;41")</f>
        <v>Ct&gt;41</v>
      </c>
      <c r="U4298" s="0" t="str">
        <f aca="false">I4298</f>
        <v>Spidssnudetfroe</v>
      </c>
      <c r="V4298" s="0" t="str">
        <f aca="false">MID(F4298,10,9)</f>
        <v>DL2018078</v>
      </c>
      <c r="W4298" s="64" t="str">
        <f aca="false">V4298&amp;"_"&amp;U4298&amp;"_"&amp;R4298&amp;"_"&amp;S4298&amp;"_"&amp;T4298</f>
        <v>DL2018078_Spidssnudetfroe_Valid_Absent_Ct&gt;41</v>
      </c>
    </row>
    <row r="4299" customFormat="false" ht="14.25" hidden="false" customHeight="false" outlineLevel="0" collapsed="false">
      <c r="A4299" s="0" t="s">
        <v>851</v>
      </c>
      <c r="B4299" s="52" t="s">
        <v>988</v>
      </c>
      <c r="C4299" s="52" t="s">
        <v>747</v>
      </c>
      <c r="D4299" s="53" t="n">
        <v>0.1</v>
      </c>
      <c r="E4299" s="53" t="s">
        <v>748</v>
      </c>
      <c r="F4299" s="0" t="s">
        <v>1388</v>
      </c>
      <c r="G4299" s="0" t="str">
        <f aca="false">LEFT(B4299,2)</f>
        <v>14</v>
      </c>
      <c r="H4299" s="0" t="str">
        <f aca="false">I4299&amp;"_"&amp;G4299&amp;"_"&amp;F4299</f>
        <v>Spidssnudetfroe_14_20181205_DL2018078_HelsingoerGym_koersel1</v>
      </c>
      <c r="I4299" s="61" t="str">
        <f aca="false">MID(RIGHT(B4299,LEN(B4299)-3),1,FIND("_",RIGHT(B4299,LEN(B4299)-3))-1)</f>
        <v>Spidssnudetfroe</v>
      </c>
      <c r="J4299" s="61" t="str">
        <f aca="false">TRIM(SUBSTITUTE(RIGHT(B4299,FIND(I4299,B4299)+1),"_",""))</f>
        <v>NegK</v>
      </c>
      <c r="K4299" s="0" t="str">
        <f aca="false">IFERROR(VALUE(SUBSTITUTE(E4299,".",",")),E4299)</f>
        <v>No Ct</v>
      </c>
      <c r="L4299" s="61" t="str">
        <f aca="false">IF(J4299="PosK",SUMIFS(K:K,J:J,"PosK",H:H,H4299),"")</f>
        <v/>
      </c>
      <c r="M4299" s="61" t="str">
        <f aca="false">IF(J4299="PosK",SUMIFS(K:K,J:J,"NegK",H:H,H4299),"")</f>
        <v/>
      </c>
      <c r="N4299" s="61" t="str">
        <f aca="false">IF(J4299="PosK",SUMIFS(K:K,J:J,"eDNA",H:H,H4299),"")</f>
        <v/>
      </c>
    </row>
    <row r="4300" customFormat="false" ht="14.25" hidden="false" customHeight="false" outlineLevel="0" collapsed="false">
      <c r="A4300" s="0" t="s">
        <v>853</v>
      </c>
      <c r="B4300" s="52" t="s">
        <v>989</v>
      </c>
      <c r="C4300" s="52" t="s">
        <v>751</v>
      </c>
      <c r="D4300" s="53" t="n">
        <v>0.1</v>
      </c>
      <c r="E4300" s="53" t="s">
        <v>748</v>
      </c>
      <c r="F4300" s="0" t="s">
        <v>1388</v>
      </c>
      <c r="G4300" s="0" t="str">
        <f aca="false">LEFT(B4300,2)</f>
        <v>14</v>
      </c>
      <c r="H4300" s="0" t="str">
        <f aca="false">I4300&amp;"_"&amp;G4300&amp;"_"&amp;F4300</f>
        <v>Spidssnudetfroe_14_20181205_DL2018078_HelsingoerGym_koersel1</v>
      </c>
      <c r="I4300" s="61" t="str">
        <f aca="false">MID(RIGHT(B4300,LEN(B4300)-3),1,FIND("_",RIGHT(B4300,LEN(B4300)-3))-1)</f>
        <v>Spidssnudetfroe</v>
      </c>
      <c r="J4300" s="61" t="str">
        <f aca="false">TRIM(SUBSTITUTE(RIGHT(B4300,FIND(I4300,B4300)+1),"_",""))</f>
        <v>eDNA</v>
      </c>
      <c r="K4300" s="0" t="str">
        <f aca="false">IFERROR(VALUE(SUBSTITUTE(E4300,".",",")),E4300)</f>
        <v>No Ct</v>
      </c>
      <c r="L4300" s="61" t="str">
        <f aca="false">IF(J4300="PosK",SUMIFS(K:K,J:J,"PosK",H:H,H4300),"")</f>
        <v/>
      </c>
      <c r="M4300" s="61" t="str">
        <f aca="false">IF(J4300="PosK",SUMIFS(K:K,J:J,"NegK",H:H,H4300),"")</f>
        <v/>
      </c>
      <c r="N4300" s="61" t="str">
        <f aca="false">IF(J4300="PosK",SUMIFS(K:K,J:J,"eDNA",H:H,H4300),"")</f>
        <v/>
      </c>
      <c r="Q4300" s="62"/>
    </row>
    <row r="4301" customFormat="false" ht="14.25" hidden="false" customHeight="false" outlineLevel="0" collapsed="false">
      <c r="A4301" s="0" t="s">
        <v>855</v>
      </c>
      <c r="B4301" s="52" t="s">
        <v>989</v>
      </c>
      <c r="C4301" s="52" t="s">
        <v>751</v>
      </c>
      <c r="D4301" s="53" t="n">
        <v>0.1</v>
      </c>
      <c r="E4301" s="53" t="s">
        <v>748</v>
      </c>
      <c r="F4301" s="0" t="s">
        <v>1388</v>
      </c>
      <c r="G4301" s="0" t="str">
        <f aca="false">LEFT(B4301,2)</f>
        <v>14</v>
      </c>
      <c r="H4301" s="0" t="str">
        <f aca="false">I4301&amp;"_"&amp;G4301&amp;"_"&amp;F4301</f>
        <v>Spidssnudetfroe_14_20181205_DL2018078_HelsingoerGym_koersel1</v>
      </c>
      <c r="I4301" s="61" t="str">
        <f aca="false">MID(RIGHT(B4301,LEN(B4301)-3),1,FIND("_",RIGHT(B4301,LEN(B4301)-3))-1)</f>
        <v>Spidssnudetfroe</v>
      </c>
      <c r="J4301" s="61" t="str">
        <f aca="false">TRIM(SUBSTITUTE(RIGHT(B4301,FIND(I4301,B4301)+1),"_",""))</f>
        <v>eDNA</v>
      </c>
      <c r="K4301" s="0" t="str">
        <f aca="false">IFERROR(VALUE(SUBSTITUTE(E4301,".",",")),E4301)</f>
        <v>No Ct</v>
      </c>
      <c r="L4301" s="61" t="str">
        <f aca="false">IF(J4301="PosK",SUMIFS(K:K,J:J,"PosK",H:H,H4301),"")</f>
        <v/>
      </c>
      <c r="M4301" s="61" t="str">
        <f aca="false">IF(J4301="PosK",SUMIFS(K:K,J:J,"NegK",H:H,H4301),"")</f>
        <v/>
      </c>
      <c r="N4301" s="61" t="str">
        <f aca="false">IF(J4301="PosK",SUMIFS(K:K,J:J,"eDNA",H:H,H4301),"")</f>
        <v/>
      </c>
      <c r="P4301" s="62"/>
      <c r="T4301" s="63"/>
      <c r="W4301" s="64"/>
    </row>
    <row r="4302" customFormat="false" ht="14.25" hidden="false" customHeight="false" outlineLevel="0" collapsed="false">
      <c r="A4302" s="0" t="s">
        <v>856</v>
      </c>
      <c r="B4302" s="52" t="s">
        <v>990</v>
      </c>
      <c r="C4302" s="52" t="s">
        <v>743</v>
      </c>
      <c r="D4302" s="53" t="n">
        <v>0.1</v>
      </c>
      <c r="E4302" s="53" t="s">
        <v>748</v>
      </c>
      <c r="F4302" s="0" t="s">
        <v>1388</v>
      </c>
      <c r="G4302" s="0" t="str">
        <f aca="false">LEFT(B4302,2)</f>
        <v>15</v>
      </c>
      <c r="H4302" s="0" t="str">
        <f aca="false">I4302&amp;"_"&amp;G4302&amp;"_"&amp;F4302</f>
        <v>KortbenetGroenFroe_15_20181205_DL2018078_HelsingoerGym_koersel1</v>
      </c>
      <c r="I4302" s="61" t="str">
        <f aca="false">MID(RIGHT(B4302,LEN(B4302)-3),1,FIND("_",RIGHT(B4302,LEN(B4302)-3))-1)</f>
        <v>KortbenetGroenFroe</v>
      </c>
      <c r="J4302" s="61" t="str">
        <f aca="false">TRIM(SUBSTITUTE(RIGHT(B4302,FIND(I4302,B4302)+1),"_",""))</f>
        <v>PosK</v>
      </c>
      <c r="K4302" s="0" t="str">
        <f aca="false">IFERROR(VALUE(SUBSTITUTE(E4302,".",",")),E4302)</f>
        <v>No Ct</v>
      </c>
      <c r="L4302" s="61" t="n">
        <f aca="false">IF(J4302="PosK",SUMIFS(K:K,J:J,"PosK",H:H,H4302),"")</f>
        <v>0</v>
      </c>
      <c r="M4302" s="61" t="n">
        <f aca="false">IF(J4302="PosK",SUMIFS(K:K,J:J,"NegK",H:H,H4302),"")</f>
        <v>0</v>
      </c>
      <c r="N4302" s="61" t="n">
        <f aca="false">IF(J4302="PosK",SUMIFS(K:K,J:J,"eDNA",H:H,H4302),"")</f>
        <v>0</v>
      </c>
      <c r="P4302" s="62" t="n">
        <f aca="false">IF(K4304="No Ct",0,K4304)</f>
        <v>0</v>
      </c>
      <c r="Q4302" s="62" t="n">
        <f aca="false">IF(K4305="No Ct",0,K4305)</f>
        <v>0</v>
      </c>
      <c r="R4302" s="0" t="str">
        <f aca="false">IF(AND(L4302&gt;0,M4302=0),"Valid","Invalid")</f>
        <v>Invalid</v>
      </c>
      <c r="S4302" s="0" t="str">
        <f aca="false">IF(OR(P4302&gt;1,Q4302&gt;1),"Present","Absent")</f>
        <v>Absent</v>
      </c>
      <c r="T4302" s="63" t="str">
        <f aca="false">IF(OR(AND(P4302&gt;1,P4302&lt;41),AND(Q4302&gt;1,Q4302&lt;41)),"Ct&lt;41","Ct&gt;41")</f>
        <v>Ct&gt;41</v>
      </c>
      <c r="U4302" s="0" t="str">
        <f aca="false">I4302</f>
        <v>KortbenetGroenFroe</v>
      </c>
      <c r="V4302" s="0" t="str">
        <f aca="false">MID(F4302,10,9)</f>
        <v>DL2018078</v>
      </c>
      <c r="W4302" s="64" t="str">
        <f aca="false">V4302&amp;"_"&amp;U4302&amp;"_"&amp;R4302&amp;"_"&amp;S4302&amp;"_"&amp;T4302</f>
        <v>DL2018078_KortbenetGroenFroe_Invalid_Absent_Ct&gt;41</v>
      </c>
    </row>
    <row r="4303" customFormat="false" ht="14.25" hidden="false" customHeight="false" outlineLevel="0" collapsed="false">
      <c r="A4303" s="0" t="s">
        <v>858</v>
      </c>
      <c r="B4303" s="52" t="s">
        <v>991</v>
      </c>
      <c r="C4303" s="52" t="s">
        <v>747</v>
      </c>
      <c r="D4303" s="53" t="n">
        <v>0.1</v>
      </c>
      <c r="E4303" s="53" t="s">
        <v>748</v>
      </c>
      <c r="F4303" s="0" t="s">
        <v>1388</v>
      </c>
      <c r="G4303" s="0" t="str">
        <f aca="false">LEFT(B4303,2)</f>
        <v>15</v>
      </c>
      <c r="H4303" s="0" t="str">
        <f aca="false">I4303&amp;"_"&amp;G4303&amp;"_"&amp;F4303</f>
        <v>KortbenetGroenFroe_15_20181205_DL2018078_HelsingoerGym_koersel1</v>
      </c>
      <c r="I4303" s="61" t="str">
        <f aca="false">MID(RIGHT(B4303,LEN(B4303)-3),1,FIND("_",RIGHT(B4303,LEN(B4303)-3))-1)</f>
        <v>KortbenetGroenFroe</v>
      </c>
      <c r="J4303" s="61" t="str">
        <f aca="false">TRIM(SUBSTITUTE(RIGHT(B4303,FIND(I4303,B4303)+1),"_",""))</f>
        <v>NegK</v>
      </c>
      <c r="K4303" s="0" t="str">
        <f aca="false">IFERROR(VALUE(SUBSTITUTE(E4303,".",",")),E4303)</f>
        <v>No Ct</v>
      </c>
      <c r="L4303" s="61" t="str">
        <f aca="false">IF(J4303="PosK",SUMIFS(K:K,J:J,"PosK",H:H,H4303),"")</f>
        <v/>
      </c>
      <c r="M4303" s="61" t="str">
        <f aca="false">IF(J4303="PosK",SUMIFS(K:K,J:J,"NegK",H:H,H4303),"")</f>
        <v/>
      </c>
      <c r="N4303" s="61" t="str">
        <f aca="false">IF(J4303="PosK",SUMIFS(K:K,J:J,"eDNA",H:H,H4303),"")</f>
        <v/>
      </c>
    </row>
    <row r="4304" customFormat="false" ht="14.25" hidden="false" customHeight="false" outlineLevel="0" collapsed="false">
      <c r="A4304" s="0" t="s">
        <v>860</v>
      </c>
      <c r="B4304" s="52" t="s">
        <v>992</v>
      </c>
      <c r="C4304" s="52" t="s">
        <v>751</v>
      </c>
      <c r="D4304" s="53" t="n">
        <v>0.1</v>
      </c>
      <c r="E4304" s="53" t="s">
        <v>748</v>
      </c>
      <c r="F4304" s="0" t="s">
        <v>1388</v>
      </c>
      <c r="G4304" s="0" t="str">
        <f aca="false">LEFT(B4304,2)</f>
        <v>15</v>
      </c>
      <c r="H4304" s="0" t="str">
        <f aca="false">I4304&amp;"_"&amp;G4304&amp;"_"&amp;F4304</f>
        <v>KortbenetGroenFroe_15_20181205_DL2018078_HelsingoerGym_koersel1</v>
      </c>
      <c r="I4304" s="61" t="str">
        <f aca="false">MID(RIGHT(B4304,LEN(B4304)-3),1,FIND("_",RIGHT(B4304,LEN(B4304)-3))-1)</f>
        <v>KortbenetGroenFroe</v>
      </c>
      <c r="J4304" s="61" t="str">
        <f aca="false">TRIM(SUBSTITUTE(RIGHT(B4304,FIND(I4304,B4304)+1),"_",""))</f>
        <v>eDNA</v>
      </c>
      <c r="K4304" s="0" t="str">
        <f aca="false">IFERROR(VALUE(SUBSTITUTE(E4304,".",",")),E4304)</f>
        <v>No Ct</v>
      </c>
      <c r="L4304" s="61" t="str">
        <f aca="false">IF(J4304="PosK",SUMIFS(K:K,J:J,"PosK",H:H,H4304),"")</f>
        <v/>
      </c>
      <c r="M4304" s="61" t="str">
        <f aca="false">IF(J4304="PosK",SUMIFS(K:K,J:J,"NegK",H:H,H4304),"")</f>
        <v/>
      </c>
      <c r="N4304" s="61" t="str">
        <f aca="false">IF(J4304="PosK",SUMIFS(K:K,J:J,"eDNA",H:H,H4304),"")</f>
        <v/>
      </c>
      <c r="Q4304" s="62"/>
    </row>
    <row r="4305" customFormat="false" ht="14.25" hidden="false" customHeight="false" outlineLevel="0" collapsed="false">
      <c r="A4305" s="0" t="s">
        <v>862</v>
      </c>
      <c r="B4305" s="52" t="s">
        <v>992</v>
      </c>
      <c r="C4305" s="52" t="s">
        <v>751</v>
      </c>
      <c r="D4305" s="53" t="n">
        <v>0.1</v>
      </c>
      <c r="E4305" s="53" t="s">
        <v>748</v>
      </c>
      <c r="F4305" s="0" t="s">
        <v>1388</v>
      </c>
      <c r="G4305" s="0" t="str">
        <f aca="false">LEFT(B4305,2)</f>
        <v>15</v>
      </c>
      <c r="H4305" s="0" t="str">
        <f aca="false">I4305&amp;"_"&amp;G4305&amp;"_"&amp;F4305</f>
        <v>KortbenetGroenFroe_15_20181205_DL2018078_HelsingoerGym_koersel1</v>
      </c>
      <c r="I4305" s="61" t="str">
        <f aca="false">MID(RIGHT(B4305,LEN(B4305)-3),1,FIND("_",RIGHT(B4305,LEN(B4305)-3))-1)</f>
        <v>KortbenetGroenFroe</v>
      </c>
      <c r="J4305" s="61" t="str">
        <f aca="false">TRIM(SUBSTITUTE(RIGHT(B4305,FIND(I4305,B4305)+1),"_",""))</f>
        <v>eDNA</v>
      </c>
      <c r="K4305" s="0" t="str">
        <f aca="false">IFERROR(VALUE(SUBSTITUTE(E4305,".",",")),E4305)</f>
        <v>No Ct</v>
      </c>
      <c r="L4305" s="61" t="str">
        <f aca="false">IF(J4305="PosK",SUMIFS(K:K,J:J,"PosK",H:H,H4305),"")</f>
        <v/>
      </c>
      <c r="M4305" s="61" t="str">
        <f aca="false">IF(J4305="PosK",SUMIFS(K:K,J:J,"NegK",H:H,H4305),"")</f>
        <v/>
      </c>
      <c r="N4305" s="61" t="str">
        <f aca="false">IF(J4305="PosK",SUMIFS(K:K,J:J,"eDNA",H:H,H4305),"")</f>
        <v/>
      </c>
      <c r="P4305" s="62"/>
      <c r="T4305" s="63"/>
      <c r="W4305" s="64"/>
    </row>
    <row r="4306" customFormat="false" ht="14.25" hidden="false" customHeight="false" outlineLevel="0" collapsed="false">
      <c r="A4306" s="0" t="s">
        <v>863</v>
      </c>
      <c r="B4306" s="52" t="s">
        <v>1212</v>
      </c>
      <c r="C4306" s="52" t="s">
        <v>743</v>
      </c>
      <c r="D4306" s="53" t="n">
        <v>0.1</v>
      </c>
      <c r="E4306" s="53" t="n">
        <v>42.58</v>
      </c>
      <c r="F4306" s="0" t="s">
        <v>1388</v>
      </c>
      <c r="G4306" s="0" t="str">
        <f aca="false">LEFT(B4306,2)</f>
        <v>16</v>
      </c>
      <c r="H4306" s="0" t="str">
        <f aca="false">I4306&amp;"_"&amp;G4306&amp;"_"&amp;F4306</f>
        <v>ButsnudetFroe_16_20181205_DL2018078_HelsingoerGym_koersel1</v>
      </c>
      <c r="I4306" s="61" t="str">
        <f aca="false">MID(RIGHT(B4306,LEN(B4306)-3),1,FIND("_",RIGHT(B4306,LEN(B4306)-3))-1)</f>
        <v>ButsnudetFroe</v>
      </c>
      <c r="J4306" s="61" t="str">
        <f aca="false">TRIM(SUBSTITUTE(RIGHT(B4306,FIND(I4306,B4306)+1),"_",""))</f>
        <v>PosK</v>
      </c>
      <c r="K4306" s="0" t="n">
        <f aca="false">IFERROR(VALUE(SUBSTITUTE(E4306,".",",")),E4306)</f>
        <v>42.58</v>
      </c>
      <c r="L4306" s="61" t="n">
        <f aca="false">IF(J4306="PosK",SUMIFS(K:K,J:J,"PosK",H:H,H4306),"")</f>
        <v>42.58</v>
      </c>
      <c r="M4306" s="61" t="n">
        <f aca="false">IF(J4306="PosK",SUMIFS(K:K,J:J,"NegK",H:H,H4306),"")</f>
        <v>0</v>
      </c>
      <c r="N4306" s="61" t="n">
        <f aca="false">IF(J4306="PosK",SUMIFS(K:K,J:J,"eDNA",H:H,H4306),"")</f>
        <v>73.98</v>
      </c>
      <c r="P4306" s="62" t="n">
        <f aca="false">IF(K4308="No Ct",0,K4308)</f>
        <v>36.97</v>
      </c>
      <c r="Q4306" s="62" t="n">
        <f aca="false">IF(K4309="No Ct",0,K4309)</f>
        <v>37.01</v>
      </c>
      <c r="R4306" s="0" t="str">
        <f aca="false">IF(AND(L4306&gt;0,M4306=0),"Valid","Invalid")</f>
        <v>Valid</v>
      </c>
      <c r="S4306" s="0" t="str">
        <f aca="false">IF(OR(P4306&gt;1,Q4306&gt;1),"Present","Absent")</f>
        <v>Present</v>
      </c>
      <c r="T4306" s="63" t="str">
        <f aca="false">IF(OR(AND(P4306&gt;1,P4306&lt;41),AND(Q4306&gt;1,Q4306&lt;41)),"Ct&lt;41","Ct&gt;41")</f>
        <v>Ct&lt;41</v>
      </c>
      <c r="U4306" s="0" t="str">
        <f aca="false">I4306</f>
        <v>ButsnudetFroe</v>
      </c>
      <c r="V4306" s="0" t="str">
        <f aca="false">MID(F4306,10,9)</f>
        <v>DL2018078</v>
      </c>
      <c r="W4306" s="64" t="str">
        <f aca="false">V4306&amp;"_"&amp;U4306&amp;"_"&amp;R4306&amp;"_"&amp;S4306&amp;"_"&amp;T4306</f>
        <v>DL2018078_ButsnudetFroe_Valid_Present_Ct&lt;41</v>
      </c>
    </row>
    <row r="4307" customFormat="false" ht="14.25" hidden="false" customHeight="false" outlineLevel="0" collapsed="false">
      <c r="A4307" s="0" t="s">
        <v>865</v>
      </c>
      <c r="B4307" s="52" t="s">
        <v>1213</v>
      </c>
      <c r="C4307" s="52" t="s">
        <v>747</v>
      </c>
      <c r="D4307" s="53" t="n">
        <v>0.1</v>
      </c>
      <c r="E4307" s="53" t="s">
        <v>748</v>
      </c>
      <c r="F4307" s="0" t="s">
        <v>1388</v>
      </c>
      <c r="G4307" s="0" t="str">
        <f aca="false">LEFT(B4307,2)</f>
        <v>16</v>
      </c>
      <c r="H4307" s="0" t="str">
        <f aca="false">I4307&amp;"_"&amp;G4307&amp;"_"&amp;F4307</f>
        <v>ButsnudetFroe_16_20181205_DL2018078_HelsingoerGym_koersel1</v>
      </c>
      <c r="I4307" s="61" t="str">
        <f aca="false">MID(RIGHT(B4307,LEN(B4307)-3),1,FIND("_",RIGHT(B4307,LEN(B4307)-3))-1)</f>
        <v>ButsnudetFroe</v>
      </c>
      <c r="J4307" s="61" t="str">
        <f aca="false">TRIM(SUBSTITUTE(RIGHT(B4307,FIND(I4307,B4307)+1),"_",""))</f>
        <v>NegK</v>
      </c>
      <c r="K4307" s="0" t="str">
        <f aca="false">IFERROR(VALUE(SUBSTITUTE(E4307,".",",")),E4307)</f>
        <v>No Ct</v>
      </c>
      <c r="L4307" s="61" t="str">
        <f aca="false">IF(J4307="PosK",SUMIFS(K:K,J:J,"PosK",H:H,H4307),"")</f>
        <v/>
      </c>
      <c r="M4307" s="61" t="str">
        <f aca="false">IF(J4307="PosK",SUMIFS(K:K,J:J,"NegK",H:H,H4307),"")</f>
        <v/>
      </c>
      <c r="N4307" s="61" t="str">
        <f aca="false">IF(J4307="PosK",SUMIFS(K:K,J:J,"eDNA",H:H,H4307),"")</f>
        <v/>
      </c>
    </row>
    <row r="4308" customFormat="false" ht="14.25" hidden="false" customHeight="false" outlineLevel="0" collapsed="false">
      <c r="A4308" s="0" t="s">
        <v>867</v>
      </c>
      <c r="B4308" s="52" t="s">
        <v>1214</v>
      </c>
      <c r="C4308" s="52" t="s">
        <v>751</v>
      </c>
      <c r="D4308" s="53" t="n">
        <v>0.1</v>
      </c>
      <c r="E4308" s="53" t="n">
        <v>36.97</v>
      </c>
      <c r="F4308" s="0" t="s">
        <v>1388</v>
      </c>
      <c r="G4308" s="0" t="str">
        <f aca="false">LEFT(B4308,2)</f>
        <v>16</v>
      </c>
      <c r="H4308" s="0" t="str">
        <f aca="false">I4308&amp;"_"&amp;G4308&amp;"_"&amp;F4308</f>
        <v>ButsnudetFroe_16_20181205_DL2018078_HelsingoerGym_koersel1</v>
      </c>
      <c r="I4308" s="61" t="str">
        <f aca="false">MID(RIGHT(B4308,LEN(B4308)-3),1,FIND("_",RIGHT(B4308,LEN(B4308)-3))-1)</f>
        <v>ButsnudetFroe</v>
      </c>
      <c r="J4308" s="61" t="str">
        <f aca="false">TRIM(SUBSTITUTE(RIGHT(B4308,FIND(I4308,B4308)+1),"_",""))</f>
        <v>eDNA</v>
      </c>
      <c r="K4308" s="0" t="n">
        <f aca="false">IFERROR(VALUE(SUBSTITUTE(E4308,".",",")),E4308)</f>
        <v>36.97</v>
      </c>
      <c r="L4308" s="61" t="str">
        <f aca="false">IF(J4308="PosK",SUMIFS(K:K,J:J,"PosK",H:H,H4308),"")</f>
        <v/>
      </c>
      <c r="M4308" s="61" t="str">
        <f aca="false">IF(J4308="PosK",SUMIFS(K:K,J:J,"NegK",H:H,H4308),"")</f>
        <v/>
      </c>
      <c r="N4308" s="61" t="str">
        <f aca="false">IF(J4308="PosK",SUMIFS(K:K,J:J,"eDNA",H:H,H4308),"")</f>
        <v/>
      </c>
      <c r="Q4308" s="62"/>
    </row>
    <row r="4309" customFormat="false" ht="14.25" hidden="false" customHeight="false" outlineLevel="0" collapsed="false">
      <c r="A4309" s="0" t="s">
        <v>869</v>
      </c>
      <c r="B4309" s="52" t="s">
        <v>1214</v>
      </c>
      <c r="C4309" s="52" t="s">
        <v>751</v>
      </c>
      <c r="D4309" s="53" t="n">
        <v>0.1</v>
      </c>
      <c r="E4309" s="53" t="n">
        <v>37.01</v>
      </c>
      <c r="F4309" s="0" t="s">
        <v>1388</v>
      </c>
      <c r="G4309" s="0" t="str">
        <f aca="false">LEFT(B4309,2)</f>
        <v>16</v>
      </c>
      <c r="H4309" s="0" t="str">
        <f aca="false">I4309&amp;"_"&amp;G4309&amp;"_"&amp;F4309</f>
        <v>ButsnudetFroe_16_20181205_DL2018078_HelsingoerGym_koersel1</v>
      </c>
      <c r="I4309" s="61" t="str">
        <f aca="false">MID(RIGHT(B4309,LEN(B4309)-3),1,FIND("_",RIGHT(B4309,LEN(B4309)-3))-1)</f>
        <v>ButsnudetFroe</v>
      </c>
      <c r="J4309" s="61" t="str">
        <f aca="false">TRIM(SUBSTITUTE(RIGHT(B4309,FIND(I4309,B4309)+1),"_",""))</f>
        <v>eDNA</v>
      </c>
      <c r="K4309" s="0" t="n">
        <f aca="false">IFERROR(VALUE(SUBSTITUTE(E4309,".",",")),E4309)</f>
        <v>37.01</v>
      </c>
      <c r="L4309" s="61" t="str">
        <f aca="false">IF(J4309="PosK",SUMIFS(K:K,J:J,"PosK",H:H,H4309),"")</f>
        <v/>
      </c>
      <c r="M4309" s="61" t="str">
        <f aca="false">IF(J4309="PosK",SUMIFS(K:K,J:J,"NegK",H:H,H4309),"")</f>
        <v/>
      </c>
      <c r="N4309" s="61" t="str">
        <f aca="false">IF(J4309="PosK",SUMIFS(K:K,J:J,"eDNA",H:H,H4309),"")</f>
        <v/>
      </c>
      <c r="P4309" s="62"/>
      <c r="T4309" s="63"/>
      <c r="W4309" s="64"/>
    </row>
    <row r="4310" customFormat="false" ht="14.25" hidden="false" customHeight="false" outlineLevel="0" collapsed="false">
      <c r="A4310" s="0" t="s">
        <v>870</v>
      </c>
      <c r="B4310" s="52" t="s">
        <v>996</v>
      </c>
      <c r="C4310" s="52" t="s">
        <v>743</v>
      </c>
      <c r="D4310" s="53" t="n">
        <v>0.1</v>
      </c>
      <c r="E4310" s="53" t="n">
        <v>36.46</v>
      </c>
      <c r="F4310" s="0" t="s">
        <v>1388</v>
      </c>
      <c r="G4310" s="0" t="str">
        <f aca="false">LEFT(B4310,2)</f>
        <v>17</v>
      </c>
      <c r="H4310" s="0" t="str">
        <f aca="false">I4310&amp;"_"&amp;G4310&amp;"_"&amp;F4310</f>
        <v>ButsnudetFroe_17_20181205_DL2018078_HelsingoerGym_koersel1</v>
      </c>
      <c r="I4310" s="61" t="str">
        <f aca="false">MID(RIGHT(B4310,LEN(B4310)-3),1,FIND("_",RIGHT(B4310,LEN(B4310)-3))-1)</f>
        <v>ButsnudetFroe</v>
      </c>
      <c r="J4310" s="61" t="str">
        <f aca="false">TRIM(SUBSTITUTE(RIGHT(B4310,FIND(I4310,B4310)+1),"_",""))</f>
        <v>PosK</v>
      </c>
      <c r="K4310" s="0" t="n">
        <f aca="false">IFERROR(VALUE(SUBSTITUTE(E4310,".",",")),E4310)</f>
        <v>36.46</v>
      </c>
      <c r="L4310" s="61" t="n">
        <f aca="false">IF(J4310="PosK",SUMIFS(K:K,J:J,"PosK",H:H,H4310),"")</f>
        <v>36.46</v>
      </c>
      <c r="M4310" s="61" t="n">
        <f aca="false">IF(J4310="PosK",SUMIFS(K:K,J:J,"NegK",H:H,H4310),"")</f>
        <v>0</v>
      </c>
      <c r="N4310" s="61" t="n">
        <f aca="false">IF(J4310="PosK",SUMIFS(K:K,J:J,"eDNA",H:H,H4310),"")</f>
        <v>67.61</v>
      </c>
      <c r="P4310" s="62" t="n">
        <f aca="false">IF(K4312="No Ct",0,K4312)</f>
        <v>32.88</v>
      </c>
      <c r="Q4310" s="62" t="n">
        <f aca="false">IF(K4313="No Ct",0,K4313)</f>
        <v>34.73</v>
      </c>
      <c r="R4310" s="0" t="str">
        <f aca="false">IF(AND(L4310&gt;0,M4310=0),"Valid","Invalid")</f>
        <v>Valid</v>
      </c>
      <c r="S4310" s="0" t="str">
        <f aca="false">IF(OR(P4310&gt;1,Q4310&gt;1),"Present","Absent")</f>
        <v>Present</v>
      </c>
      <c r="T4310" s="63" t="str">
        <f aca="false">IF(OR(AND(P4310&gt;1,P4310&lt;41),AND(Q4310&gt;1,Q4310&lt;41)),"Ct&lt;41","Ct&gt;41")</f>
        <v>Ct&lt;41</v>
      </c>
      <c r="U4310" s="0" t="str">
        <f aca="false">I4310</f>
        <v>ButsnudetFroe</v>
      </c>
      <c r="V4310" s="0" t="str">
        <f aca="false">MID(F4310,10,9)</f>
        <v>DL2018078</v>
      </c>
      <c r="W4310" s="64" t="str">
        <f aca="false">V4310&amp;"_"&amp;U4310&amp;"_"&amp;R4310&amp;"_"&amp;S4310&amp;"_"&amp;T4310</f>
        <v>DL2018078_ButsnudetFroe_Valid_Present_Ct&lt;41</v>
      </c>
    </row>
    <row r="4311" customFormat="false" ht="14.25" hidden="false" customHeight="false" outlineLevel="0" collapsed="false">
      <c r="A4311" s="0" t="s">
        <v>872</v>
      </c>
      <c r="B4311" s="52" t="s">
        <v>997</v>
      </c>
      <c r="C4311" s="52" t="s">
        <v>747</v>
      </c>
      <c r="D4311" s="53" t="n">
        <v>0.1</v>
      </c>
      <c r="E4311" s="53" t="s">
        <v>748</v>
      </c>
      <c r="F4311" s="0" t="s">
        <v>1388</v>
      </c>
      <c r="G4311" s="0" t="str">
        <f aca="false">LEFT(B4311,2)</f>
        <v>17</v>
      </c>
      <c r="H4311" s="0" t="str">
        <f aca="false">I4311&amp;"_"&amp;G4311&amp;"_"&amp;F4311</f>
        <v>ButsnudetFroe_17_20181205_DL2018078_HelsingoerGym_koersel1</v>
      </c>
      <c r="I4311" s="61" t="str">
        <f aca="false">MID(RIGHT(B4311,LEN(B4311)-3),1,FIND("_",RIGHT(B4311,LEN(B4311)-3))-1)</f>
        <v>ButsnudetFroe</v>
      </c>
      <c r="J4311" s="61" t="str">
        <f aca="false">TRIM(SUBSTITUTE(RIGHT(B4311,FIND(I4311,B4311)+1),"_",""))</f>
        <v>NegK</v>
      </c>
      <c r="K4311" s="0" t="str">
        <f aca="false">IFERROR(VALUE(SUBSTITUTE(E4311,".",",")),E4311)</f>
        <v>No Ct</v>
      </c>
      <c r="L4311" s="61" t="str">
        <f aca="false">IF(J4311="PosK",SUMIFS(K:K,J:J,"PosK",H:H,H4311),"")</f>
        <v/>
      </c>
      <c r="M4311" s="61" t="str">
        <f aca="false">IF(J4311="PosK",SUMIFS(K:K,J:J,"NegK",H:H,H4311),"")</f>
        <v/>
      </c>
      <c r="N4311" s="61" t="str">
        <f aca="false">IF(J4311="PosK",SUMIFS(K:K,J:J,"eDNA",H:H,H4311),"")</f>
        <v/>
      </c>
    </row>
    <row r="4312" customFormat="false" ht="14.25" hidden="false" customHeight="false" outlineLevel="0" collapsed="false">
      <c r="A4312" s="0" t="s">
        <v>874</v>
      </c>
      <c r="B4312" s="52" t="s">
        <v>998</v>
      </c>
      <c r="C4312" s="52" t="s">
        <v>751</v>
      </c>
      <c r="D4312" s="53" t="n">
        <v>0.1</v>
      </c>
      <c r="E4312" s="53" t="n">
        <v>32.88</v>
      </c>
      <c r="F4312" s="0" t="s">
        <v>1388</v>
      </c>
      <c r="G4312" s="0" t="str">
        <f aca="false">LEFT(B4312,2)</f>
        <v>17</v>
      </c>
      <c r="H4312" s="0" t="str">
        <f aca="false">I4312&amp;"_"&amp;G4312&amp;"_"&amp;F4312</f>
        <v>ButsnudetFroe_17_20181205_DL2018078_HelsingoerGym_koersel1</v>
      </c>
      <c r="I4312" s="61" t="str">
        <f aca="false">MID(RIGHT(B4312,LEN(B4312)-3),1,FIND("_",RIGHT(B4312,LEN(B4312)-3))-1)</f>
        <v>ButsnudetFroe</v>
      </c>
      <c r="J4312" s="61" t="str">
        <f aca="false">TRIM(SUBSTITUTE(RIGHT(B4312,FIND(I4312,B4312)+1),"_",""))</f>
        <v>eDNA</v>
      </c>
      <c r="K4312" s="0" t="n">
        <f aca="false">IFERROR(VALUE(SUBSTITUTE(E4312,".",",")),E4312)</f>
        <v>32.88</v>
      </c>
      <c r="L4312" s="61" t="str">
        <f aca="false">IF(J4312="PosK",SUMIFS(K:K,J:J,"PosK",H:H,H4312),"")</f>
        <v/>
      </c>
      <c r="M4312" s="61" t="str">
        <f aca="false">IF(J4312="PosK",SUMIFS(K:K,J:J,"NegK",H:H,H4312),"")</f>
        <v/>
      </c>
      <c r="N4312" s="61" t="str">
        <f aca="false">IF(J4312="PosK",SUMIFS(K:K,J:J,"eDNA",H:H,H4312),"")</f>
        <v/>
      </c>
      <c r="Q4312" s="62"/>
    </row>
    <row r="4313" customFormat="false" ht="14.25" hidden="false" customHeight="false" outlineLevel="0" collapsed="false">
      <c r="A4313" s="0" t="s">
        <v>876</v>
      </c>
      <c r="B4313" s="52" t="s">
        <v>998</v>
      </c>
      <c r="C4313" s="52" t="s">
        <v>751</v>
      </c>
      <c r="D4313" s="53" t="n">
        <v>0.1</v>
      </c>
      <c r="E4313" s="53" t="n">
        <v>34.73</v>
      </c>
      <c r="F4313" s="0" t="s">
        <v>1388</v>
      </c>
      <c r="G4313" s="0" t="str">
        <f aca="false">LEFT(B4313,2)</f>
        <v>17</v>
      </c>
      <c r="H4313" s="0" t="str">
        <f aca="false">I4313&amp;"_"&amp;G4313&amp;"_"&amp;F4313</f>
        <v>ButsnudetFroe_17_20181205_DL2018078_HelsingoerGym_koersel1</v>
      </c>
      <c r="I4313" s="61" t="str">
        <f aca="false">MID(RIGHT(B4313,LEN(B4313)-3),1,FIND("_",RIGHT(B4313,LEN(B4313)-3))-1)</f>
        <v>ButsnudetFroe</v>
      </c>
      <c r="J4313" s="61" t="str">
        <f aca="false">TRIM(SUBSTITUTE(RIGHT(B4313,FIND(I4313,B4313)+1),"_",""))</f>
        <v>eDNA</v>
      </c>
      <c r="K4313" s="0" t="n">
        <f aca="false">IFERROR(VALUE(SUBSTITUTE(E4313,".",",")),E4313)</f>
        <v>34.73</v>
      </c>
      <c r="L4313" s="61" t="str">
        <f aca="false">IF(J4313="PosK",SUMIFS(K:K,J:J,"PosK",H:H,H4313),"")</f>
        <v/>
      </c>
      <c r="M4313" s="61" t="str">
        <f aca="false">IF(J4313="PosK",SUMIFS(K:K,J:J,"NegK",H:H,H4313),"")</f>
        <v/>
      </c>
      <c r="N4313" s="61" t="str">
        <f aca="false">IF(J4313="PosK",SUMIFS(K:K,J:J,"eDNA",H:H,H4313),"")</f>
        <v/>
      </c>
      <c r="P4313" s="62"/>
      <c r="T4313" s="63"/>
      <c r="W4313" s="64"/>
    </row>
    <row r="4314" customFormat="false" ht="14.25" hidden="false" customHeight="false" outlineLevel="0" collapsed="false">
      <c r="A4314" s="0" t="s">
        <v>877</v>
      </c>
      <c r="B4314" s="52" t="s">
        <v>1215</v>
      </c>
      <c r="C4314" s="52" t="s">
        <v>743</v>
      </c>
      <c r="D4314" s="53" t="n">
        <v>0.1</v>
      </c>
      <c r="E4314" s="53" t="n">
        <v>23.73</v>
      </c>
      <c r="F4314" s="0" t="s">
        <v>1388</v>
      </c>
      <c r="G4314" s="0" t="str">
        <f aca="false">LEFT(B4314,2)</f>
        <v>18</v>
      </c>
      <c r="H4314" s="0" t="str">
        <f aca="false">I4314&amp;"_"&amp;G4314&amp;"_"&amp;F4314</f>
        <v>LilleVandsalamander_18_20181205_DL2018078_HelsingoerGym_koersel1</v>
      </c>
      <c r="I4314" s="61" t="str">
        <f aca="false">MID(RIGHT(B4314,LEN(B4314)-3),1,FIND("_",RIGHT(B4314,LEN(B4314)-3))-1)</f>
        <v>LilleVandsalamander</v>
      </c>
      <c r="J4314" s="61" t="str">
        <f aca="false">TRIM(SUBSTITUTE(RIGHT(B4314,FIND(I4314,B4314)+1),"_",""))</f>
        <v>PosK</v>
      </c>
      <c r="K4314" s="0" t="n">
        <f aca="false">IFERROR(VALUE(SUBSTITUTE(E4314,".",",")),E4314)</f>
        <v>23.73</v>
      </c>
      <c r="L4314" s="61" t="n">
        <f aca="false">IF(J4314="PosK",SUMIFS(K:K,J:J,"PosK",H:H,H4314),"")</f>
        <v>23.73</v>
      </c>
      <c r="M4314" s="61" t="n">
        <f aca="false">IF(J4314="PosK",SUMIFS(K:K,J:J,"NegK",H:H,H4314),"")</f>
        <v>0</v>
      </c>
      <c r="N4314" s="61" t="n">
        <f aca="false">IF(J4314="PosK",SUMIFS(K:K,J:J,"eDNA",H:H,H4314),"")</f>
        <v>69.68</v>
      </c>
      <c r="P4314" s="62" t="n">
        <f aca="false">IF(K4316="No Ct",0,K4316)</f>
        <v>35.05</v>
      </c>
      <c r="Q4314" s="62" t="n">
        <f aca="false">IF(K4317="No Ct",0,K4317)</f>
        <v>34.63</v>
      </c>
      <c r="R4314" s="0" t="str">
        <f aca="false">IF(AND(L4314&gt;0,M4314=0),"Valid","Invalid")</f>
        <v>Valid</v>
      </c>
      <c r="S4314" s="0" t="str">
        <f aca="false">IF(OR(P4314&gt;1,Q4314&gt;1),"Present","Absent")</f>
        <v>Present</v>
      </c>
      <c r="T4314" s="63" t="str">
        <f aca="false">IF(OR(AND(P4314&gt;1,P4314&lt;41),AND(Q4314&gt;1,Q4314&lt;41)),"Ct&lt;41","Ct&gt;41")</f>
        <v>Ct&lt;41</v>
      </c>
      <c r="U4314" s="0" t="str">
        <f aca="false">I4314</f>
        <v>LilleVandsalamander</v>
      </c>
      <c r="V4314" s="0" t="str">
        <f aca="false">MID(F4314,10,9)</f>
        <v>DL2018078</v>
      </c>
      <c r="W4314" s="64" t="str">
        <f aca="false">V4314&amp;"_"&amp;U4314&amp;"_"&amp;R4314&amp;"_"&amp;S4314&amp;"_"&amp;T4314</f>
        <v>DL2018078_LilleVandsalamander_Valid_Present_Ct&lt;41</v>
      </c>
    </row>
    <row r="4315" customFormat="false" ht="14.25" hidden="false" customHeight="false" outlineLevel="0" collapsed="false">
      <c r="A4315" s="0" t="s">
        <v>879</v>
      </c>
      <c r="B4315" s="52" t="s">
        <v>1216</v>
      </c>
      <c r="C4315" s="52" t="s">
        <v>747</v>
      </c>
      <c r="D4315" s="53" t="n">
        <v>0.1</v>
      </c>
      <c r="E4315" s="53" t="s">
        <v>748</v>
      </c>
      <c r="F4315" s="0" t="s">
        <v>1388</v>
      </c>
      <c r="G4315" s="0" t="str">
        <f aca="false">LEFT(B4315,2)</f>
        <v>18</v>
      </c>
      <c r="H4315" s="0" t="str">
        <f aca="false">I4315&amp;"_"&amp;G4315&amp;"_"&amp;F4315</f>
        <v>LilleVandsalamander_18_20181205_DL2018078_HelsingoerGym_koersel1</v>
      </c>
      <c r="I4315" s="61" t="str">
        <f aca="false">MID(RIGHT(B4315,LEN(B4315)-3),1,FIND("_",RIGHT(B4315,LEN(B4315)-3))-1)</f>
        <v>LilleVandsalamander</v>
      </c>
      <c r="J4315" s="61" t="str">
        <f aca="false">TRIM(SUBSTITUTE(RIGHT(B4315,FIND(I4315,B4315)+1),"_",""))</f>
        <v>NegK</v>
      </c>
      <c r="K4315" s="0" t="str">
        <f aca="false">IFERROR(VALUE(SUBSTITUTE(E4315,".",",")),E4315)</f>
        <v>No Ct</v>
      </c>
      <c r="L4315" s="61" t="str">
        <f aca="false">IF(J4315="PosK",SUMIFS(K:K,J:J,"PosK",H:H,H4315),"")</f>
        <v/>
      </c>
      <c r="M4315" s="61" t="str">
        <f aca="false">IF(J4315="PosK",SUMIFS(K:K,J:J,"NegK",H:H,H4315),"")</f>
        <v/>
      </c>
      <c r="N4315" s="61" t="str">
        <f aca="false">IF(J4315="PosK",SUMIFS(K:K,J:J,"eDNA",H:H,H4315),"")</f>
        <v/>
      </c>
    </row>
    <row r="4316" customFormat="false" ht="14.25" hidden="false" customHeight="false" outlineLevel="0" collapsed="false">
      <c r="A4316" s="0" t="s">
        <v>881</v>
      </c>
      <c r="B4316" s="52" t="s">
        <v>1217</v>
      </c>
      <c r="C4316" s="52" t="s">
        <v>751</v>
      </c>
      <c r="D4316" s="53" t="n">
        <v>0.1</v>
      </c>
      <c r="E4316" s="53" t="n">
        <v>35.05</v>
      </c>
      <c r="F4316" s="0" t="s">
        <v>1388</v>
      </c>
      <c r="G4316" s="0" t="str">
        <f aca="false">LEFT(B4316,2)</f>
        <v>18</v>
      </c>
      <c r="H4316" s="0" t="str">
        <f aca="false">I4316&amp;"_"&amp;G4316&amp;"_"&amp;F4316</f>
        <v>LilleVandsalamander_18_20181205_DL2018078_HelsingoerGym_koersel1</v>
      </c>
      <c r="I4316" s="61" t="str">
        <f aca="false">MID(RIGHT(B4316,LEN(B4316)-3),1,FIND("_",RIGHT(B4316,LEN(B4316)-3))-1)</f>
        <v>LilleVandsalamander</v>
      </c>
      <c r="J4316" s="61" t="str">
        <f aca="false">TRIM(SUBSTITUTE(RIGHT(B4316,FIND(I4316,B4316)+1),"_",""))</f>
        <v>eDNA</v>
      </c>
      <c r="K4316" s="0" t="n">
        <f aca="false">IFERROR(VALUE(SUBSTITUTE(E4316,".",",")),E4316)</f>
        <v>35.05</v>
      </c>
      <c r="L4316" s="61" t="str">
        <f aca="false">IF(J4316="PosK",SUMIFS(K:K,J:J,"PosK",H:H,H4316),"")</f>
        <v/>
      </c>
      <c r="M4316" s="61" t="str">
        <f aca="false">IF(J4316="PosK",SUMIFS(K:K,J:J,"NegK",H:H,H4316),"")</f>
        <v/>
      </c>
      <c r="N4316" s="61" t="str">
        <f aca="false">IF(J4316="PosK",SUMIFS(K:K,J:J,"eDNA",H:H,H4316),"")</f>
        <v/>
      </c>
      <c r="Q4316" s="62"/>
    </row>
    <row r="4317" customFormat="false" ht="14.25" hidden="false" customHeight="false" outlineLevel="0" collapsed="false">
      <c r="A4317" s="0" t="s">
        <v>883</v>
      </c>
      <c r="B4317" s="52" t="s">
        <v>1217</v>
      </c>
      <c r="C4317" s="52" t="s">
        <v>751</v>
      </c>
      <c r="D4317" s="53" t="n">
        <v>0.1</v>
      </c>
      <c r="E4317" s="53" t="n">
        <v>34.63</v>
      </c>
      <c r="F4317" s="0" t="s">
        <v>1388</v>
      </c>
      <c r="G4317" s="0" t="str">
        <f aca="false">LEFT(B4317,2)</f>
        <v>18</v>
      </c>
      <c r="H4317" s="0" t="str">
        <f aca="false">I4317&amp;"_"&amp;G4317&amp;"_"&amp;F4317</f>
        <v>LilleVandsalamander_18_20181205_DL2018078_HelsingoerGym_koersel1</v>
      </c>
      <c r="I4317" s="61" t="str">
        <f aca="false">MID(RIGHT(B4317,LEN(B4317)-3),1,FIND("_",RIGHT(B4317,LEN(B4317)-3))-1)</f>
        <v>LilleVandsalamander</v>
      </c>
      <c r="J4317" s="61" t="str">
        <f aca="false">TRIM(SUBSTITUTE(RIGHT(B4317,FIND(I4317,B4317)+1),"_",""))</f>
        <v>eDNA</v>
      </c>
      <c r="K4317" s="0" t="n">
        <f aca="false">IFERROR(VALUE(SUBSTITUTE(E4317,".",",")),E4317)</f>
        <v>34.63</v>
      </c>
      <c r="L4317" s="61" t="str">
        <f aca="false">IF(J4317="PosK",SUMIFS(K:K,J:J,"PosK",H:H,H4317),"")</f>
        <v/>
      </c>
      <c r="M4317" s="61" t="str">
        <f aca="false">IF(J4317="PosK",SUMIFS(K:K,J:J,"NegK",H:H,H4317),"")</f>
        <v/>
      </c>
      <c r="N4317" s="61" t="str">
        <f aca="false">IF(J4317="PosK",SUMIFS(K:K,J:J,"eDNA",H:H,H4317),"")</f>
        <v/>
      </c>
      <c r="P4317" s="62"/>
      <c r="T4317" s="63"/>
      <c r="W4317" s="64"/>
    </row>
    <row r="4318" customFormat="false" ht="14.25" hidden="false" customHeight="false" outlineLevel="0" collapsed="false">
      <c r="A4318" s="0" t="s">
        <v>884</v>
      </c>
      <c r="B4318" s="52" t="s">
        <v>1002</v>
      </c>
      <c r="C4318" s="52" t="s">
        <v>743</v>
      </c>
      <c r="D4318" s="53" t="n">
        <v>0.1</v>
      </c>
      <c r="E4318" s="53" t="n">
        <v>23.85</v>
      </c>
      <c r="F4318" s="0" t="s">
        <v>1388</v>
      </c>
      <c r="G4318" s="0" t="str">
        <f aca="false">LEFT(B4318,2)</f>
        <v>19</v>
      </c>
      <c r="H4318" s="0" t="str">
        <f aca="false">I4318&amp;"_"&amp;G4318&amp;"_"&amp;F4318</f>
        <v>LilleVandsalamander_19_20181205_DL2018078_HelsingoerGym_koersel1</v>
      </c>
      <c r="I4318" s="61" t="str">
        <f aca="false">MID(RIGHT(B4318,LEN(B4318)-3),1,FIND("_",RIGHT(B4318,LEN(B4318)-3))-1)</f>
        <v>LilleVandsalamander</v>
      </c>
      <c r="J4318" s="61" t="str">
        <f aca="false">TRIM(SUBSTITUTE(RIGHT(B4318,FIND(I4318,B4318)+1),"_",""))</f>
        <v>PosK</v>
      </c>
      <c r="K4318" s="0" t="n">
        <f aca="false">IFERROR(VALUE(SUBSTITUTE(E4318,".",",")),E4318)</f>
        <v>23.85</v>
      </c>
      <c r="L4318" s="61" t="n">
        <f aca="false">IF(J4318="PosK",SUMIFS(K:K,J:J,"PosK",H:H,H4318),"")</f>
        <v>23.85</v>
      </c>
      <c r="M4318" s="61" t="n">
        <f aca="false">IF(J4318="PosK",SUMIFS(K:K,J:J,"NegK",H:H,H4318),"")</f>
        <v>0</v>
      </c>
      <c r="N4318" s="61" t="n">
        <f aca="false">IF(J4318="PosK",SUMIFS(K:K,J:J,"eDNA",H:H,H4318),"")</f>
        <v>71.35</v>
      </c>
      <c r="P4318" s="62" t="n">
        <f aca="false">IF(K4320="No Ct",0,K4320)</f>
        <v>35.15</v>
      </c>
      <c r="Q4318" s="62" t="n">
        <f aca="false">IF(K4321="No Ct",0,K4321)</f>
        <v>36.2</v>
      </c>
      <c r="R4318" s="0" t="str">
        <f aca="false">IF(AND(L4318&gt;0,M4318=0),"Valid","Invalid")</f>
        <v>Valid</v>
      </c>
      <c r="S4318" s="0" t="str">
        <f aca="false">IF(OR(P4318&gt;1,Q4318&gt;1),"Present","Absent")</f>
        <v>Present</v>
      </c>
      <c r="T4318" s="63" t="str">
        <f aca="false">IF(OR(AND(P4318&gt;1,P4318&lt;41),AND(Q4318&gt;1,Q4318&lt;41)),"Ct&lt;41","Ct&gt;41")</f>
        <v>Ct&lt;41</v>
      </c>
      <c r="U4318" s="0" t="str">
        <f aca="false">I4318</f>
        <v>LilleVandsalamander</v>
      </c>
      <c r="V4318" s="0" t="str">
        <f aca="false">MID(F4318,10,9)</f>
        <v>DL2018078</v>
      </c>
      <c r="W4318" s="64" t="str">
        <f aca="false">V4318&amp;"_"&amp;U4318&amp;"_"&amp;R4318&amp;"_"&amp;S4318&amp;"_"&amp;T4318</f>
        <v>DL2018078_LilleVandsalamander_Valid_Present_Ct&lt;41</v>
      </c>
    </row>
    <row r="4319" customFormat="false" ht="14.25" hidden="false" customHeight="false" outlineLevel="0" collapsed="false">
      <c r="A4319" s="0" t="s">
        <v>886</v>
      </c>
      <c r="B4319" s="52" t="s">
        <v>1003</v>
      </c>
      <c r="C4319" s="52" t="s">
        <v>747</v>
      </c>
      <c r="D4319" s="53" t="n">
        <v>0.1</v>
      </c>
      <c r="E4319" s="53" t="s">
        <v>748</v>
      </c>
      <c r="F4319" s="0" t="s">
        <v>1388</v>
      </c>
      <c r="G4319" s="0" t="str">
        <f aca="false">LEFT(B4319,2)</f>
        <v>19</v>
      </c>
      <c r="H4319" s="0" t="str">
        <f aca="false">I4319&amp;"_"&amp;G4319&amp;"_"&amp;F4319</f>
        <v>LilleVandsalamander_19_20181205_DL2018078_HelsingoerGym_koersel1</v>
      </c>
      <c r="I4319" s="61" t="str">
        <f aca="false">MID(RIGHT(B4319,LEN(B4319)-3),1,FIND("_",RIGHT(B4319,LEN(B4319)-3))-1)</f>
        <v>LilleVandsalamander</v>
      </c>
      <c r="J4319" s="61" t="str">
        <f aca="false">TRIM(SUBSTITUTE(RIGHT(B4319,FIND(I4319,B4319)+1),"_",""))</f>
        <v>NegK</v>
      </c>
      <c r="K4319" s="0" t="str">
        <f aca="false">IFERROR(VALUE(SUBSTITUTE(E4319,".",",")),E4319)</f>
        <v>No Ct</v>
      </c>
      <c r="L4319" s="61" t="str">
        <f aca="false">IF(J4319="PosK",SUMIFS(K:K,J:J,"PosK",H:H,H4319),"")</f>
        <v/>
      </c>
      <c r="M4319" s="61" t="str">
        <f aca="false">IF(J4319="PosK",SUMIFS(K:K,J:J,"NegK",H:H,H4319),"")</f>
        <v/>
      </c>
      <c r="N4319" s="61" t="str">
        <f aca="false">IF(J4319="PosK",SUMIFS(K:K,J:J,"eDNA",H:H,H4319),"")</f>
        <v/>
      </c>
    </row>
    <row r="4320" customFormat="false" ht="14.25" hidden="false" customHeight="false" outlineLevel="0" collapsed="false">
      <c r="A4320" s="0" t="s">
        <v>888</v>
      </c>
      <c r="B4320" s="52" t="s">
        <v>1004</v>
      </c>
      <c r="C4320" s="52" t="s">
        <v>751</v>
      </c>
      <c r="D4320" s="53" t="n">
        <v>0.1</v>
      </c>
      <c r="E4320" s="53" t="n">
        <v>35.15</v>
      </c>
      <c r="F4320" s="0" t="s">
        <v>1388</v>
      </c>
      <c r="G4320" s="0" t="str">
        <f aca="false">LEFT(B4320,2)</f>
        <v>19</v>
      </c>
      <c r="H4320" s="0" t="str">
        <f aca="false">I4320&amp;"_"&amp;G4320&amp;"_"&amp;F4320</f>
        <v>LilleVandsalamander_19_20181205_DL2018078_HelsingoerGym_koersel1</v>
      </c>
      <c r="I4320" s="61" t="str">
        <f aca="false">MID(RIGHT(B4320,LEN(B4320)-3),1,FIND("_",RIGHT(B4320,LEN(B4320)-3))-1)</f>
        <v>LilleVandsalamander</v>
      </c>
      <c r="J4320" s="61" t="str">
        <f aca="false">TRIM(SUBSTITUTE(RIGHT(B4320,FIND(I4320,B4320)+1),"_",""))</f>
        <v>eDNA</v>
      </c>
      <c r="K4320" s="0" t="n">
        <f aca="false">IFERROR(VALUE(SUBSTITUTE(E4320,".",",")),E4320)</f>
        <v>35.15</v>
      </c>
      <c r="L4320" s="61" t="str">
        <f aca="false">IF(J4320="PosK",SUMIFS(K:K,J:J,"PosK",H:H,H4320),"")</f>
        <v/>
      </c>
      <c r="M4320" s="61" t="str">
        <f aca="false">IF(J4320="PosK",SUMIFS(K:K,J:J,"NegK",H:H,H4320),"")</f>
        <v/>
      </c>
      <c r="N4320" s="61" t="str">
        <f aca="false">IF(J4320="PosK",SUMIFS(K:K,J:J,"eDNA",H:H,H4320),"")</f>
        <v/>
      </c>
      <c r="Q4320" s="62"/>
    </row>
    <row r="4321" customFormat="false" ht="14.25" hidden="false" customHeight="false" outlineLevel="0" collapsed="false">
      <c r="A4321" s="0" t="s">
        <v>890</v>
      </c>
      <c r="B4321" s="52" t="s">
        <v>1004</v>
      </c>
      <c r="C4321" s="52" t="s">
        <v>751</v>
      </c>
      <c r="D4321" s="53" t="n">
        <v>0.1</v>
      </c>
      <c r="E4321" s="53" t="n">
        <v>36.2</v>
      </c>
      <c r="F4321" s="0" t="s">
        <v>1388</v>
      </c>
      <c r="G4321" s="0" t="str">
        <f aca="false">LEFT(B4321,2)</f>
        <v>19</v>
      </c>
      <c r="H4321" s="0" t="str">
        <f aca="false">I4321&amp;"_"&amp;G4321&amp;"_"&amp;F4321</f>
        <v>LilleVandsalamander_19_20181205_DL2018078_HelsingoerGym_koersel1</v>
      </c>
      <c r="I4321" s="61" t="str">
        <f aca="false">MID(RIGHT(B4321,LEN(B4321)-3),1,FIND("_",RIGHT(B4321,LEN(B4321)-3))-1)</f>
        <v>LilleVandsalamander</v>
      </c>
      <c r="J4321" s="61" t="str">
        <f aca="false">TRIM(SUBSTITUTE(RIGHT(B4321,FIND(I4321,B4321)+1),"_",""))</f>
        <v>eDNA</v>
      </c>
      <c r="K4321" s="0" t="n">
        <f aca="false">IFERROR(VALUE(SUBSTITUTE(E4321,".",",")),E4321)</f>
        <v>36.2</v>
      </c>
      <c r="L4321" s="61" t="str">
        <f aca="false">IF(J4321="PosK",SUMIFS(K:K,J:J,"PosK",H:H,H4321),"")</f>
        <v/>
      </c>
      <c r="M4321" s="61" t="str">
        <f aca="false">IF(J4321="PosK",SUMIFS(K:K,J:J,"NegK",H:H,H4321),"")</f>
        <v/>
      </c>
      <c r="N4321" s="61" t="str">
        <f aca="false">IF(J4321="PosK",SUMIFS(K:K,J:J,"eDNA",H:H,H4321),"")</f>
        <v/>
      </c>
      <c r="P4321" s="62"/>
      <c r="T4321" s="63"/>
      <c r="W4321" s="64"/>
    </row>
    <row r="4322" customFormat="false" ht="14.25" hidden="false" customHeight="false" outlineLevel="0" collapsed="false">
      <c r="A4322" s="0" t="s">
        <v>891</v>
      </c>
      <c r="B4322" s="52" t="s">
        <v>1218</v>
      </c>
      <c r="C4322" s="52" t="s">
        <v>743</v>
      </c>
      <c r="D4322" s="53" t="n">
        <v>0.1</v>
      </c>
      <c r="E4322" s="53" t="n">
        <v>22.94</v>
      </c>
      <c r="F4322" s="0" t="s">
        <v>1388</v>
      </c>
      <c r="G4322" s="0" t="str">
        <f aca="false">LEFT(B4322,2)</f>
        <v>20</v>
      </c>
      <c r="H4322" s="0" t="str">
        <f aca="false">I4322&amp;"_"&amp;G4322&amp;"_"&amp;F4322</f>
        <v>Skalle_20_20181205_DL2018078_HelsingoerGym_koersel1</v>
      </c>
      <c r="I4322" s="61" t="str">
        <f aca="false">MID(RIGHT(B4322,LEN(B4322)-3),1,FIND("_",RIGHT(B4322,LEN(B4322)-3))-1)</f>
        <v>Skalle</v>
      </c>
      <c r="J4322" s="61" t="str">
        <f aca="false">TRIM(SUBSTITUTE(RIGHT(B4322,FIND(I4322,B4322)+1),"_",""))</f>
        <v>PosK</v>
      </c>
      <c r="K4322" s="0" t="n">
        <f aca="false">IFERROR(VALUE(SUBSTITUTE(E4322,".",",")),E4322)</f>
        <v>22.94</v>
      </c>
      <c r="L4322" s="61" t="n">
        <f aca="false">IF(J4322="PosK",SUMIFS(K:K,J:J,"PosK",H:H,H4322),"")</f>
        <v>22.94</v>
      </c>
      <c r="M4322" s="61" t="n">
        <f aca="false">IF(J4322="PosK",SUMIFS(K:K,J:J,"NegK",H:H,H4322),"")</f>
        <v>0</v>
      </c>
      <c r="N4322" s="61" t="n">
        <f aca="false">IF(J4322="PosK",SUMIFS(K:K,J:J,"eDNA",H:H,H4322),"")</f>
        <v>0</v>
      </c>
      <c r="P4322" s="62" t="n">
        <f aca="false">IF(K4324="No Ct",0,K4324)</f>
        <v>0</v>
      </c>
      <c r="Q4322" s="62" t="n">
        <f aca="false">IF(K4325="No Ct",0,K4325)</f>
        <v>0</v>
      </c>
      <c r="R4322" s="0" t="str">
        <f aca="false">IF(AND(L4322&gt;0,M4322=0),"Valid","Invalid")</f>
        <v>Valid</v>
      </c>
      <c r="S4322" s="0" t="str">
        <f aca="false">IF(OR(P4322&gt;1,Q4322&gt;1),"Present","Absent")</f>
        <v>Absent</v>
      </c>
      <c r="T4322" s="63" t="str">
        <f aca="false">IF(OR(AND(P4322&gt;1,P4322&lt;41),AND(Q4322&gt;1,Q4322&lt;41)),"Ct&lt;41","Ct&gt;41")</f>
        <v>Ct&gt;41</v>
      </c>
      <c r="U4322" s="0" t="str">
        <f aca="false">I4322</f>
        <v>Skalle</v>
      </c>
      <c r="V4322" s="0" t="str">
        <f aca="false">MID(F4322,10,9)</f>
        <v>DL2018078</v>
      </c>
      <c r="W4322" s="64" t="str">
        <f aca="false">V4322&amp;"_"&amp;U4322&amp;"_"&amp;R4322&amp;"_"&amp;S4322&amp;"_"&amp;T4322</f>
        <v>DL2018078_Skalle_Valid_Absent_Ct&gt;41</v>
      </c>
    </row>
    <row r="4323" customFormat="false" ht="14.25" hidden="false" customHeight="false" outlineLevel="0" collapsed="false">
      <c r="A4323" s="0" t="s">
        <v>893</v>
      </c>
      <c r="B4323" s="52" t="s">
        <v>1219</v>
      </c>
      <c r="C4323" s="52" t="s">
        <v>747</v>
      </c>
      <c r="D4323" s="53" t="n">
        <v>0.1</v>
      </c>
      <c r="E4323" s="53" t="s">
        <v>748</v>
      </c>
      <c r="F4323" s="0" t="s">
        <v>1388</v>
      </c>
      <c r="G4323" s="0" t="str">
        <f aca="false">LEFT(B4323,2)</f>
        <v>20</v>
      </c>
      <c r="H4323" s="0" t="str">
        <f aca="false">I4323&amp;"_"&amp;G4323&amp;"_"&amp;F4323</f>
        <v>Skalle_20_20181205_DL2018078_HelsingoerGym_koersel1</v>
      </c>
      <c r="I4323" s="61" t="str">
        <f aca="false">MID(RIGHT(B4323,LEN(B4323)-3),1,FIND("_",RIGHT(B4323,LEN(B4323)-3))-1)</f>
        <v>Skalle</v>
      </c>
      <c r="J4323" s="61" t="str">
        <f aca="false">TRIM(SUBSTITUTE(RIGHT(B4323,FIND(I4323,B4323)+1),"_",""))</f>
        <v>NegK</v>
      </c>
      <c r="K4323" s="0" t="str">
        <f aca="false">IFERROR(VALUE(SUBSTITUTE(E4323,".",",")),E4323)</f>
        <v>No Ct</v>
      </c>
      <c r="L4323" s="61" t="str">
        <f aca="false">IF(J4323="PosK",SUMIFS(K:K,J:J,"PosK",H:H,H4323),"")</f>
        <v/>
      </c>
      <c r="M4323" s="61" t="str">
        <f aca="false">IF(J4323="PosK",SUMIFS(K:K,J:J,"NegK",H:H,H4323),"")</f>
        <v/>
      </c>
      <c r="N4323" s="61" t="str">
        <f aca="false">IF(J4323="PosK",SUMIFS(K:K,J:J,"eDNA",H:H,H4323),"")</f>
        <v/>
      </c>
    </row>
    <row r="4324" customFormat="false" ht="14.25" hidden="false" customHeight="false" outlineLevel="0" collapsed="false">
      <c r="A4324" s="0" t="s">
        <v>895</v>
      </c>
      <c r="B4324" s="52" t="s">
        <v>1220</v>
      </c>
      <c r="C4324" s="52" t="s">
        <v>751</v>
      </c>
      <c r="D4324" s="53" t="n">
        <v>0.1</v>
      </c>
      <c r="E4324" s="53" t="s">
        <v>748</v>
      </c>
      <c r="F4324" s="0" t="s">
        <v>1388</v>
      </c>
      <c r="G4324" s="0" t="str">
        <f aca="false">LEFT(B4324,2)</f>
        <v>20</v>
      </c>
      <c r="H4324" s="0" t="str">
        <f aca="false">I4324&amp;"_"&amp;G4324&amp;"_"&amp;F4324</f>
        <v>Skalle_20_20181205_DL2018078_HelsingoerGym_koersel1</v>
      </c>
      <c r="I4324" s="61" t="str">
        <f aca="false">MID(RIGHT(B4324,LEN(B4324)-3),1,FIND("_",RIGHT(B4324,LEN(B4324)-3))-1)</f>
        <v>Skalle</v>
      </c>
      <c r="J4324" s="61" t="str">
        <f aca="false">TRIM(SUBSTITUTE(RIGHT(B4324,FIND(I4324,B4324)+1),"_",""))</f>
        <v>eDNA</v>
      </c>
      <c r="K4324" s="0" t="str">
        <f aca="false">IFERROR(VALUE(SUBSTITUTE(E4324,".",",")),E4324)</f>
        <v>No Ct</v>
      </c>
      <c r="L4324" s="61" t="str">
        <f aca="false">IF(J4324="PosK",SUMIFS(K:K,J:J,"PosK",H:H,H4324),"")</f>
        <v/>
      </c>
      <c r="M4324" s="61" t="str">
        <f aca="false">IF(J4324="PosK",SUMIFS(K:K,J:J,"NegK",H:H,H4324),"")</f>
        <v/>
      </c>
      <c r="N4324" s="61" t="str">
        <f aca="false">IF(J4324="PosK",SUMIFS(K:K,J:J,"eDNA",H:H,H4324),"")</f>
        <v/>
      </c>
      <c r="Q4324" s="62"/>
    </row>
    <row r="4325" customFormat="false" ht="14.25" hidden="false" customHeight="false" outlineLevel="0" collapsed="false">
      <c r="A4325" s="0" t="s">
        <v>897</v>
      </c>
      <c r="B4325" s="52" t="s">
        <v>1220</v>
      </c>
      <c r="C4325" s="52" t="s">
        <v>751</v>
      </c>
      <c r="D4325" s="53" t="n">
        <v>0.1</v>
      </c>
      <c r="E4325" s="53" t="s">
        <v>748</v>
      </c>
      <c r="F4325" s="0" t="s">
        <v>1388</v>
      </c>
      <c r="G4325" s="0" t="str">
        <f aca="false">LEFT(B4325,2)</f>
        <v>20</v>
      </c>
      <c r="H4325" s="0" t="str">
        <f aca="false">I4325&amp;"_"&amp;G4325&amp;"_"&amp;F4325</f>
        <v>Skalle_20_20181205_DL2018078_HelsingoerGym_koersel1</v>
      </c>
      <c r="I4325" s="61" t="str">
        <f aca="false">MID(RIGHT(B4325,LEN(B4325)-3),1,FIND("_",RIGHT(B4325,LEN(B4325)-3))-1)</f>
        <v>Skalle</v>
      </c>
      <c r="J4325" s="61" t="str">
        <f aca="false">TRIM(SUBSTITUTE(RIGHT(B4325,FIND(I4325,B4325)+1),"_",""))</f>
        <v>eDNA</v>
      </c>
      <c r="K4325" s="0" t="str">
        <f aca="false">IFERROR(VALUE(SUBSTITUTE(E4325,".",",")),E4325)</f>
        <v>No Ct</v>
      </c>
      <c r="L4325" s="61" t="str">
        <f aca="false">IF(J4325="PosK",SUMIFS(K:K,J:J,"PosK",H:H,H4325),"")</f>
        <v/>
      </c>
      <c r="M4325" s="61" t="str">
        <f aca="false">IF(J4325="PosK",SUMIFS(K:K,J:J,"NegK",H:H,H4325),"")</f>
        <v/>
      </c>
      <c r="N4325" s="61" t="str">
        <f aca="false">IF(J4325="PosK",SUMIFS(K:K,J:J,"eDNA",H:H,H4325),"")</f>
        <v/>
      </c>
      <c r="P4325" s="62"/>
      <c r="T4325" s="63"/>
      <c r="W4325" s="64"/>
    </row>
    <row r="4326" customFormat="false" ht="14.25" hidden="false" customHeight="false" outlineLevel="0" collapsed="false">
      <c r="A4326" s="0" t="s">
        <v>898</v>
      </c>
      <c r="B4326" s="52" t="s">
        <v>1008</v>
      </c>
      <c r="C4326" s="52" t="s">
        <v>743</v>
      </c>
      <c r="D4326" s="53" t="n">
        <v>0.1</v>
      </c>
      <c r="E4326" s="53" t="s">
        <v>748</v>
      </c>
      <c r="F4326" s="0" t="s">
        <v>1388</v>
      </c>
      <c r="G4326" s="0" t="str">
        <f aca="false">LEFT(B4326,2)</f>
        <v>21</v>
      </c>
      <c r="H4326" s="0" t="str">
        <f aca="false">I4326&amp;"_"&amp;G4326&amp;"_"&amp;F4326</f>
        <v>Skalle_21_20181205_DL2018078_HelsingoerGym_koersel1</v>
      </c>
      <c r="I4326" s="61" t="str">
        <f aca="false">MID(RIGHT(B4326,LEN(B4326)-3),1,FIND("_",RIGHT(B4326,LEN(B4326)-3))-1)</f>
        <v>Skalle</v>
      </c>
      <c r="J4326" s="61" t="str">
        <f aca="false">TRIM(SUBSTITUTE(RIGHT(B4326,FIND(I4326,B4326)+1),"_",""))</f>
        <v>PosK</v>
      </c>
      <c r="K4326" s="0" t="str">
        <f aca="false">IFERROR(VALUE(SUBSTITUTE(E4326,".",",")),E4326)</f>
        <v>No Ct</v>
      </c>
      <c r="L4326" s="61" t="n">
        <f aca="false">IF(J4326="PosK",SUMIFS(K:K,J:J,"PosK",H:H,H4326),"")</f>
        <v>0</v>
      </c>
      <c r="M4326" s="61" t="n">
        <f aca="false">IF(J4326="PosK",SUMIFS(K:K,J:J,"NegK",H:H,H4326),"")</f>
        <v>0</v>
      </c>
      <c r="N4326" s="61" t="n">
        <f aca="false">IF(J4326="PosK",SUMIFS(K:K,J:J,"eDNA",H:H,H4326),"")</f>
        <v>0</v>
      </c>
      <c r="P4326" s="62" t="n">
        <f aca="false">IF(K4328="No Ct",0,K4328)</f>
        <v>0</v>
      </c>
      <c r="Q4326" s="62" t="n">
        <f aca="false">IF(K4329="No Ct",0,K4329)</f>
        <v>0</v>
      </c>
      <c r="R4326" s="0" t="str">
        <f aca="false">IF(AND(L4326&gt;0,M4326=0),"Valid","Invalid")</f>
        <v>Invalid</v>
      </c>
      <c r="S4326" s="0" t="str">
        <f aca="false">IF(OR(P4326&gt;1,Q4326&gt;1),"Present","Absent")</f>
        <v>Absent</v>
      </c>
      <c r="T4326" s="63" t="str">
        <f aca="false">IF(OR(AND(P4326&gt;1,P4326&lt;41),AND(Q4326&gt;1,Q4326&lt;41)),"Ct&lt;41","Ct&gt;41")</f>
        <v>Ct&gt;41</v>
      </c>
      <c r="U4326" s="0" t="str">
        <f aca="false">I4326</f>
        <v>Skalle</v>
      </c>
      <c r="V4326" s="0" t="str">
        <f aca="false">MID(F4326,10,9)</f>
        <v>DL2018078</v>
      </c>
      <c r="W4326" s="64" t="str">
        <f aca="false">V4326&amp;"_"&amp;U4326&amp;"_"&amp;R4326&amp;"_"&amp;S4326&amp;"_"&amp;T4326</f>
        <v>DL2018078_Skalle_Invalid_Absent_Ct&gt;41</v>
      </c>
    </row>
    <row r="4327" customFormat="false" ht="14.25" hidden="false" customHeight="false" outlineLevel="0" collapsed="false">
      <c r="A4327" s="0" t="s">
        <v>900</v>
      </c>
      <c r="B4327" s="52" t="s">
        <v>1009</v>
      </c>
      <c r="C4327" s="52" t="s">
        <v>747</v>
      </c>
      <c r="D4327" s="53" t="n">
        <v>0.1</v>
      </c>
      <c r="E4327" s="53" t="s">
        <v>748</v>
      </c>
      <c r="F4327" s="0" t="s">
        <v>1388</v>
      </c>
      <c r="G4327" s="0" t="str">
        <f aca="false">LEFT(B4327,2)</f>
        <v>21</v>
      </c>
      <c r="H4327" s="0" t="str">
        <f aca="false">I4327&amp;"_"&amp;G4327&amp;"_"&amp;F4327</f>
        <v>Skalle_21_20181205_DL2018078_HelsingoerGym_koersel1</v>
      </c>
      <c r="I4327" s="61" t="str">
        <f aca="false">MID(RIGHT(B4327,LEN(B4327)-3),1,FIND("_",RIGHT(B4327,LEN(B4327)-3))-1)</f>
        <v>Skalle</v>
      </c>
      <c r="J4327" s="61" t="str">
        <f aca="false">TRIM(SUBSTITUTE(RIGHT(B4327,FIND(I4327,B4327)+1),"_",""))</f>
        <v>NegK</v>
      </c>
      <c r="K4327" s="0" t="str">
        <f aca="false">IFERROR(VALUE(SUBSTITUTE(E4327,".",",")),E4327)</f>
        <v>No Ct</v>
      </c>
      <c r="L4327" s="61" t="str">
        <f aca="false">IF(J4327="PosK",SUMIFS(K:K,J:J,"PosK",H:H,H4327),"")</f>
        <v/>
      </c>
      <c r="M4327" s="61" t="str">
        <f aca="false">IF(J4327="PosK",SUMIFS(K:K,J:J,"NegK",H:H,H4327),"")</f>
        <v/>
      </c>
      <c r="N4327" s="61" t="str">
        <f aca="false">IF(J4327="PosK",SUMIFS(K:K,J:J,"eDNA",H:H,H4327),"")</f>
        <v/>
      </c>
    </row>
    <row r="4328" customFormat="false" ht="14.25" hidden="false" customHeight="false" outlineLevel="0" collapsed="false">
      <c r="A4328" s="0" t="s">
        <v>902</v>
      </c>
      <c r="B4328" s="52" t="s">
        <v>1010</v>
      </c>
      <c r="C4328" s="52" t="s">
        <v>751</v>
      </c>
      <c r="D4328" s="53" t="n">
        <v>0.1</v>
      </c>
      <c r="E4328" s="53" t="s">
        <v>748</v>
      </c>
      <c r="F4328" s="0" t="s">
        <v>1388</v>
      </c>
      <c r="G4328" s="0" t="str">
        <f aca="false">LEFT(B4328,2)</f>
        <v>21</v>
      </c>
      <c r="H4328" s="0" t="str">
        <f aca="false">I4328&amp;"_"&amp;G4328&amp;"_"&amp;F4328</f>
        <v>Skalle_21_20181205_DL2018078_HelsingoerGym_koersel1</v>
      </c>
      <c r="I4328" s="61" t="str">
        <f aca="false">MID(RIGHT(B4328,LEN(B4328)-3),1,FIND("_",RIGHT(B4328,LEN(B4328)-3))-1)</f>
        <v>Skalle</v>
      </c>
      <c r="J4328" s="61" t="str">
        <f aca="false">TRIM(SUBSTITUTE(RIGHT(B4328,FIND(I4328,B4328)+1),"_",""))</f>
        <v>eDNA</v>
      </c>
      <c r="K4328" s="0" t="str">
        <f aca="false">IFERROR(VALUE(SUBSTITUTE(E4328,".",",")),E4328)</f>
        <v>No Ct</v>
      </c>
      <c r="L4328" s="61" t="str">
        <f aca="false">IF(J4328="PosK",SUMIFS(K:K,J:J,"PosK",H:H,H4328),"")</f>
        <v/>
      </c>
      <c r="M4328" s="61" t="str">
        <f aca="false">IF(J4328="PosK",SUMIFS(K:K,J:J,"NegK",H:H,H4328),"")</f>
        <v/>
      </c>
      <c r="N4328" s="61" t="str">
        <f aca="false">IF(J4328="PosK",SUMIFS(K:K,J:J,"eDNA",H:H,H4328),"")</f>
        <v/>
      </c>
      <c r="Q4328" s="62"/>
    </row>
    <row r="4329" customFormat="false" ht="14.25" hidden="false" customHeight="false" outlineLevel="0" collapsed="false">
      <c r="A4329" s="0" t="s">
        <v>904</v>
      </c>
      <c r="B4329" s="52" t="s">
        <v>1010</v>
      </c>
      <c r="C4329" s="52" t="s">
        <v>751</v>
      </c>
      <c r="D4329" s="53" t="n">
        <v>0.1</v>
      </c>
      <c r="E4329" s="53" t="s">
        <v>748</v>
      </c>
      <c r="F4329" s="0" t="s">
        <v>1388</v>
      </c>
      <c r="G4329" s="0" t="str">
        <f aca="false">LEFT(B4329,2)</f>
        <v>21</v>
      </c>
      <c r="H4329" s="0" t="str">
        <f aca="false">I4329&amp;"_"&amp;G4329&amp;"_"&amp;F4329</f>
        <v>Skalle_21_20181205_DL2018078_HelsingoerGym_koersel1</v>
      </c>
      <c r="I4329" s="61" t="str">
        <f aca="false">MID(RIGHT(B4329,LEN(B4329)-3),1,FIND("_",RIGHT(B4329,LEN(B4329)-3))-1)</f>
        <v>Skalle</v>
      </c>
      <c r="J4329" s="61" t="str">
        <f aca="false">TRIM(SUBSTITUTE(RIGHT(B4329,FIND(I4329,B4329)+1),"_",""))</f>
        <v>eDNA</v>
      </c>
      <c r="K4329" s="0" t="str">
        <f aca="false">IFERROR(VALUE(SUBSTITUTE(E4329,".",",")),E4329)</f>
        <v>No Ct</v>
      </c>
      <c r="L4329" s="61" t="str">
        <f aca="false">IF(J4329="PosK",SUMIFS(K:K,J:J,"PosK",H:H,H4329),"")</f>
        <v/>
      </c>
      <c r="M4329" s="61" t="str">
        <f aca="false">IF(J4329="PosK",SUMIFS(K:K,J:J,"NegK",H:H,H4329),"")</f>
        <v/>
      </c>
      <c r="N4329" s="61" t="str">
        <f aca="false">IF(J4329="PosK",SUMIFS(K:K,J:J,"eDNA",H:H,H4329),"")</f>
        <v/>
      </c>
      <c r="P4329" s="62"/>
      <c r="T4329" s="63"/>
      <c r="W4329" s="64"/>
    </row>
    <row r="4330" customFormat="false" ht="14.25" hidden="false" customHeight="false" outlineLevel="0" collapsed="false">
      <c r="A4330" s="0" t="s">
        <v>905</v>
      </c>
      <c r="B4330" s="52" t="s">
        <v>1221</v>
      </c>
      <c r="C4330" s="52" t="s">
        <v>743</v>
      </c>
      <c r="D4330" s="53" t="n">
        <v>0.1</v>
      </c>
      <c r="E4330" s="53" t="n">
        <v>26.96</v>
      </c>
      <c r="F4330" s="0" t="s">
        <v>1388</v>
      </c>
      <c r="G4330" s="0" t="str">
        <f aca="false">LEFT(B4330,2)</f>
        <v>22</v>
      </c>
      <c r="H4330" s="0" t="str">
        <f aca="false">I4330&amp;"_"&amp;G4330&amp;"_"&amp;F4330</f>
        <v>Karusse_22_20181205_DL2018078_HelsingoerGym_koersel1</v>
      </c>
      <c r="I4330" s="61" t="str">
        <f aca="false">MID(RIGHT(B4330,LEN(B4330)-3),1,FIND("_",RIGHT(B4330,LEN(B4330)-3))-1)</f>
        <v>Karusse</v>
      </c>
      <c r="J4330" s="61" t="str">
        <f aca="false">TRIM(SUBSTITUTE(RIGHT(B4330,FIND(I4330,B4330)+1),"_",""))</f>
        <v>PosK</v>
      </c>
      <c r="K4330" s="0" t="n">
        <f aca="false">IFERROR(VALUE(SUBSTITUTE(E4330,".",",")),E4330)</f>
        <v>26.96</v>
      </c>
      <c r="L4330" s="61" t="n">
        <f aca="false">IF(J4330="PosK",SUMIFS(K:K,J:J,"PosK",H:H,H4330),"")</f>
        <v>26.96</v>
      </c>
      <c r="M4330" s="61" t="n">
        <f aca="false">IF(J4330="PosK",SUMIFS(K:K,J:J,"NegK",H:H,H4330),"")</f>
        <v>0</v>
      </c>
      <c r="N4330" s="61" t="n">
        <f aca="false">IF(J4330="PosK",SUMIFS(K:K,J:J,"eDNA",H:H,H4330),"")</f>
        <v>0</v>
      </c>
      <c r="P4330" s="62" t="n">
        <f aca="false">IF(K4332="No Ct",0,K4332)</f>
        <v>0</v>
      </c>
      <c r="Q4330" s="62" t="n">
        <f aca="false">IF(K4333="No Ct",0,K4333)</f>
        <v>0</v>
      </c>
      <c r="R4330" s="0" t="str">
        <f aca="false">IF(AND(L4330&gt;0,M4330=0),"Valid","Invalid")</f>
        <v>Valid</v>
      </c>
      <c r="S4330" s="0" t="str">
        <f aca="false">IF(OR(P4330&gt;1,Q4330&gt;1),"Present","Absent")</f>
        <v>Absent</v>
      </c>
      <c r="T4330" s="63" t="str">
        <f aca="false">IF(OR(AND(P4330&gt;1,P4330&lt;41),AND(Q4330&gt;1,Q4330&lt;41)),"Ct&lt;41","Ct&gt;41")</f>
        <v>Ct&gt;41</v>
      </c>
      <c r="U4330" s="0" t="str">
        <f aca="false">I4330</f>
        <v>Karusse</v>
      </c>
      <c r="V4330" s="0" t="str">
        <f aca="false">MID(F4330,10,9)</f>
        <v>DL2018078</v>
      </c>
      <c r="W4330" s="64" t="str">
        <f aca="false">V4330&amp;"_"&amp;U4330&amp;"_"&amp;R4330&amp;"_"&amp;S4330&amp;"_"&amp;T4330</f>
        <v>DL2018078_Karusse_Valid_Absent_Ct&gt;41</v>
      </c>
    </row>
    <row r="4331" customFormat="false" ht="14.25" hidden="false" customHeight="false" outlineLevel="0" collapsed="false">
      <c r="A4331" s="0" t="s">
        <v>907</v>
      </c>
      <c r="B4331" s="52" t="s">
        <v>1222</v>
      </c>
      <c r="C4331" s="52" t="s">
        <v>747</v>
      </c>
      <c r="D4331" s="53" t="n">
        <v>0.1</v>
      </c>
      <c r="E4331" s="53" t="s">
        <v>748</v>
      </c>
      <c r="F4331" s="0" t="s">
        <v>1388</v>
      </c>
      <c r="G4331" s="0" t="str">
        <f aca="false">LEFT(B4331,2)</f>
        <v>22</v>
      </c>
      <c r="H4331" s="0" t="str">
        <f aca="false">I4331&amp;"_"&amp;G4331&amp;"_"&amp;F4331</f>
        <v>Karusse_22_20181205_DL2018078_HelsingoerGym_koersel1</v>
      </c>
      <c r="I4331" s="61" t="str">
        <f aca="false">MID(RIGHT(B4331,LEN(B4331)-3),1,FIND("_",RIGHT(B4331,LEN(B4331)-3))-1)</f>
        <v>Karusse</v>
      </c>
      <c r="J4331" s="61" t="str">
        <f aca="false">TRIM(SUBSTITUTE(RIGHT(B4331,FIND(I4331,B4331)+1),"_",""))</f>
        <v>NegK</v>
      </c>
      <c r="K4331" s="0" t="str">
        <f aca="false">IFERROR(VALUE(SUBSTITUTE(E4331,".",",")),E4331)</f>
        <v>No Ct</v>
      </c>
      <c r="L4331" s="61" t="str">
        <f aca="false">IF(J4331="PosK",SUMIFS(K:K,J:J,"PosK",H:H,H4331),"")</f>
        <v/>
      </c>
      <c r="M4331" s="61" t="str">
        <f aca="false">IF(J4331="PosK",SUMIFS(K:K,J:J,"NegK",H:H,H4331),"")</f>
        <v/>
      </c>
      <c r="N4331" s="61" t="str">
        <f aca="false">IF(J4331="PosK",SUMIFS(K:K,J:J,"eDNA",H:H,H4331),"")</f>
        <v/>
      </c>
    </row>
    <row r="4332" customFormat="false" ht="14.25" hidden="false" customHeight="false" outlineLevel="0" collapsed="false">
      <c r="A4332" s="0" t="s">
        <v>909</v>
      </c>
      <c r="B4332" s="52" t="s">
        <v>1223</v>
      </c>
      <c r="C4332" s="52" t="s">
        <v>751</v>
      </c>
      <c r="D4332" s="53" t="n">
        <v>0.1</v>
      </c>
      <c r="E4332" s="53" t="s">
        <v>748</v>
      </c>
      <c r="F4332" s="0" t="s">
        <v>1388</v>
      </c>
      <c r="G4332" s="0" t="str">
        <f aca="false">LEFT(B4332,2)</f>
        <v>22</v>
      </c>
      <c r="H4332" s="0" t="str">
        <f aca="false">I4332&amp;"_"&amp;G4332&amp;"_"&amp;F4332</f>
        <v>Karusse_22_20181205_DL2018078_HelsingoerGym_koersel1</v>
      </c>
      <c r="I4332" s="61" t="str">
        <f aca="false">MID(RIGHT(B4332,LEN(B4332)-3),1,FIND("_",RIGHT(B4332,LEN(B4332)-3))-1)</f>
        <v>Karusse</v>
      </c>
      <c r="J4332" s="61" t="str">
        <f aca="false">TRIM(SUBSTITUTE(RIGHT(B4332,FIND(I4332,B4332)+1),"_",""))</f>
        <v>eDNA</v>
      </c>
      <c r="K4332" s="0" t="str">
        <f aca="false">IFERROR(VALUE(SUBSTITUTE(E4332,".",",")),E4332)</f>
        <v>No Ct</v>
      </c>
      <c r="L4332" s="61" t="str">
        <f aca="false">IF(J4332="PosK",SUMIFS(K:K,J:J,"PosK",H:H,H4332),"")</f>
        <v/>
      </c>
      <c r="M4332" s="61" t="str">
        <f aca="false">IF(J4332="PosK",SUMIFS(K:K,J:J,"NegK",H:H,H4332),"")</f>
        <v/>
      </c>
      <c r="N4332" s="61" t="str">
        <f aca="false">IF(J4332="PosK",SUMIFS(K:K,J:J,"eDNA",H:H,H4332),"")</f>
        <v/>
      </c>
      <c r="Q4332" s="62"/>
    </row>
    <row r="4333" customFormat="false" ht="14.25" hidden="false" customHeight="false" outlineLevel="0" collapsed="false">
      <c r="A4333" s="0" t="s">
        <v>911</v>
      </c>
      <c r="B4333" s="52" t="s">
        <v>1223</v>
      </c>
      <c r="C4333" s="52" t="s">
        <v>751</v>
      </c>
      <c r="D4333" s="53" t="n">
        <v>0.1</v>
      </c>
      <c r="E4333" s="53" t="s">
        <v>748</v>
      </c>
      <c r="F4333" s="0" t="s">
        <v>1388</v>
      </c>
      <c r="G4333" s="0" t="str">
        <f aca="false">LEFT(B4333,2)</f>
        <v>22</v>
      </c>
      <c r="H4333" s="0" t="str">
        <f aca="false">I4333&amp;"_"&amp;G4333&amp;"_"&amp;F4333</f>
        <v>Karusse_22_20181205_DL2018078_HelsingoerGym_koersel1</v>
      </c>
      <c r="I4333" s="61" t="str">
        <f aca="false">MID(RIGHT(B4333,LEN(B4333)-3),1,FIND("_",RIGHT(B4333,LEN(B4333)-3))-1)</f>
        <v>Karusse</v>
      </c>
      <c r="J4333" s="61" t="str">
        <f aca="false">TRIM(SUBSTITUTE(RIGHT(B4333,FIND(I4333,B4333)+1),"_",""))</f>
        <v>eDNA</v>
      </c>
      <c r="K4333" s="0" t="str">
        <f aca="false">IFERROR(VALUE(SUBSTITUTE(E4333,".",",")),E4333)</f>
        <v>No Ct</v>
      </c>
      <c r="L4333" s="61" t="str">
        <f aca="false">IF(J4333="PosK",SUMIFS(K:K,J:J,"PosK",H:H,H4333),"")</f>
        <v/>
      </c>
      <c r="M4333" s="61" t="str">
        <f aca="false">IF(J4333="PosK",SUMIFS(K:K,J:J,"NegK",H:H,H4333),"")</f>
        <v/>
      </c>
      <c r="N4333" s="61" t="str">
        <f aca="false">IF(J4333="PosK",SUMIFS(K:K,J:J,"eDNA",H:H,H4333),"")</f>
        <v/>
      </c>
      <c r="P4333" s="62"/>
      <c r="T4333" s="63"/>
      <c r="W4333" s="64"/>
    </row>
    <row r="4334" customFormat="false" ht="14.25" hidden="false" customHeight="false" outlineLevel="0" collapsed="false">
      <c r="A4334" s="0" t="s">
        <v>912</v>
      </c>
      <c r="B4334" s="52" t="s">
        <v>1014</v>
      </c>
      <c r="C4334" s="52" t="s">
        <v>743</v>
      </c>
      <c r="D4334" s="53" t="n">
        <v>0.1</v>
      </c>
      <c r="E4334" s="53" t="n">
        <v>28.9</v>
      </c>
      <c r="F4334" s="0" t="s">
        <v>1388</v>
      </c>
      <c r="G4334" s="0" t="str">
        <f aca="false">LEFT(B4334,2)</f>
        <v>23</v>
      </c>
      <c r="H4334" s="0" t="str">
        <f aca="false">I4334&amp;"_"&amp;G4334&amp;"_"&amp;F4334</f>
        <v>Karusse_23_20181205_DL2018078_HelsingoerGym_koersel1</v>
      </c>
      <c r="I4334" s="61" t="str">
        <f aca="false">MID(RIGHT(B4334,LEN(B4334)-3),1,FIND("_",RIGHT(B4334,LEN(B4334)-3))-1)</f>
        <v>Karusse</v>
      </c>
      <c r="J4334" s="61" t="str">
        <f aca="false">TRIM(SUBSTITUTE(RIGHT(B4334,FIND(I4334,B4334)+1),"_",""))</f>
        <v>PosK</v>
      </c>
      <c r="K4334" s="0" t="n">
        <f aca="false">IFERROR(VALUE(SUBSTITUTE(E4334,".",",")),E4334)</f>
        <v>28.9</v>
      </c>
      <c r="L4334" s="61" t="n">
        <f aca="false">IF(J4334="PosK",SUMIFS(K:K,J:J,"PosK",H:H,H4334),"")</f>
        <v>28.9</v>
      </c>
      <c r="M4334" s="61" t="n">
        <f aca="false">IF(J4334="PosK",SUMIFS(K:K,J:J,"NegK",H:H,H4334),"")</f>
        <v>0</v>
      </c>
      <c r="N4334" s="61" t="n">
        <f aca="false">IF(J4334="PosK",SUMIFS(K:K,J:J,"eDNA",H:H,H4334),"")</f>
        <v>0</v>
      </c>
      <c r="P4334" s="62" t="n">
        <f aca="false">IF(K4336="No Ct",0,K4336)</f>
        <v>0</v>
      </c>
      <c r="Q4334" s="62" t="n">
        <f aca="false">IF(K4337="No Ct",0,K4337)</f>
        <v>0</v>
      </c>
      <c r="R4334" s="0" t="str">
        <f aca="false">IF(AND(L4334&gt;0,M4334=0),"Valid","Invalid")</f>
        <v>Valid</v>
      </c>
      <c r="S4334" s="0" t="str">
        <f aca="false">IF(OR(P4334&gt;1,Q4334&gt;1),"Present","Absent")</f>
        <v>Absent</v>
      </c>
      <c r="T4334" s="63" t="str">
        <f aca="false">IF(OR(AND(P4334&gt;1,P4334&lt;41),AND(Q4334&gt;1,Q4334&lt;41)),"Ct&lt;41","Ct&gt;41")</f>
        <v>Ct&gt;41</v>
      </c>
      <c r="U4334" s="0" t="str">
        <f aca="false">I4334</f>
        <v>Karusse</v>
      </c>
      <c r="V4334" s="0" t="str">
        <f aca="false">MID(F4334,10,9)</f>
        <v>DL2018078</v>
      </c>
      <c r="W4334" s="64" t="str">
        <f aca="false">V4334&amp;"_"&amp;U4334&amp;"_"&amp;R4334&amp;"_"&amp;S4334&amp;"_"&amp;T4334</f>
        <v>DL2018078_Karusse_Valid_Absent_Ct&gt;41</v>
      </c>
    </row>
    <row r="4335" customFormat="false" ht="14.25" hidden="false" customHeight="false" outlineLevel="0" collapsed="false">
      <c r="A4335" s="0" t="s">
        <v>914</v>
      </c>
      <c r="B4335" s="52" t="s">
        <v>1015</v>
      </c>
      <c r="C4335" s="52" t="s">
        <v>747</v>
      </c>
      <c r="D4335" s="53" t="n">
        <v>0.1</v>
      </c>
      <c r="E4335" s="53" t="s">
        <v>748</v>
      </c>
      <c r="F4335" s="0" t="s">
        <v>1388</v>
      </c>
      <c r="G4335" s="0" t="str">
        <f aca="false">LEFT(B4335,2)</f>
        <v>23</v>
      </c>
      <c r="H4335" s="0" t="str">
        <f aca="false">I4335&amp;"_"&amp;G4335&amp;"_"&amp;F4335</f>
        <v>Karusse_23_20181205_DL2018078_HelsingoerGym_koersel1</v>
      </c>
      <c r="I4335" s="61" t="str">
        <f aca="false">MID(RIGHT(B4335,LEN(B4335)-3),1,FIND("_",RIGHT(B4335,LEN(B4335)-3))-1)</f>
        <v>Karusse</v>
      </c>
      <c r="J4335" s="61" t="str">
        <f aca="false">TRIM(SUBSTITUTE(RIGHT(B4335,FIND(I4335,B4335)+1),"_",""))</f>
        <v>NegK</v>
      </c>
      <c r="K4335" s="0" t="str">
        <f aca="false">IFERROR(VALUE(SUBSTITUTE(E4335,".",",")),E4335)</f>
        <v>No Ct</v>
      </c>
      <c r="L4335" s="61" t="str">
        <f aca="false">IF(J4335="PosK",SUMIFS(K:K,J:J,"PosK",H:H,H4335),"")</f>
        <v/>
      </c>
      <c r="M4335" s="61" t="str">
        <f aca="false">IF(J4335="PosK",SUMIFS(K:K,J:J,"NegK",H:H,H4335),"")</f>
        <v/>
      </c>
      <c r="N4335" s="61" t="str">
        <f aca="false">IF(J4335="PosK",SUMIFS(K:K,J:J,"eDNA",H:H,H4335),"")</f>
        <v/>
      </c>
    </row>
    <row r="4336" customFormat="false" ht="14.25" hidden="false" customHeight="false" outlineLevel="0" collapsed="false">
      <c r="A4336" s="0" t="s">
        <v>916</v>
      </c>
      <c r="B4336" s="52" t="s">
        <v>1016</v>
      </c>
      <c r="C4336" s="52" t="s">
        <v>751</v>
      </c>
      <c r="D4336" s="53" t="n">
        <v>0.1</v>
      </c>
      <c r="E4336" s="53" t="s">
        <v>748</v>
      </c>
      <c r="F4336" s="0" t="s">
        <v>1388</v>
      </c>
      <c r="G4336" s="0" t="str">
        <f aca="false">LEFT(B4336,2)</f>
        <v>23</v>
      </c>
      <c r="H4336" s="0" t="str">
        <f aca="false">I4336&amp;"_"&amp;G4336&amp;"_"&amp;F4336</f>
        <v>Karusse_23_20181205_DL2018078_HelsingoerGym_koersel1</v>
      </c>
      <c r="I4336" s="61" t="str">
        <f aca="false">MID(RIGHT(B4336,LEN(B4336)-3),1,FIND("_",RIGHT(B4336,LEN(B4336)-3))-1)</f>
        <v>Karusse</v>
      </c>
      <c r="J4336" s="61" t="str">
        <f aca="false">TRIM(SUBSTITUTE(RIGHT(B4336,FIND(I4336,B4336)+1),"_",""))</f>
        <v>eDNA</v>
      </c>
      <c r="K4336" s="0" t="str">
        <f aca="false">IFERROR(VALUE(SUBSTITUTE(E4336,".",",")),E4336)</f>
        <v>No Ct</v>
      </c>
      <c r="L4336" s="61" t="str">
        <f aca="false">IF(J4336="PosK",SUMIFS(K:K,J:J,"PosK",H:H,H4336),"")</f>
        <v/>
      </c>
      <c r="M4336" s="61" t="str">
        <f aca="false">IF(J4336="PosK",SUMIFS(K:K,J:J,"NegK",H:H,H4336),"")</f>
        <v/>
      </c>
      <c r="N4336" s="61" t="str">
        <f aca="false">IF(J4336="PosK",SUMIFS(K:K,J:J,"eDNA",H:H,H4336),"")</f>
        <v/>
      </c>
      <c r="Q4336" s="62"/>
    </row>
    <row r="4337" customFormat="false" ht="14.25" hidden="false" customHeight="false" outlineLevel="0" collapsed="false">
      <c r="A4337" s="0" t="s">
        <v>918</v>
      </c>
      <c r="B4337" s="52" t="s">
        <v>1016</v>
      </c>
      <c r="C4337" s="52" t="s">
        <v>751</v>
      </c>
      <c r="D4337" s="53" t="n">
        <v>0.1</v>
      </c>
      <c r="E4337" s="53" t="s">
        <v>748</v>
      </c>
      <c r="F4337" s="0" t="s">
        <v>1388</v>
      </c>
      <c r="G4337" s="0" t="str">
        <f aca="false">LEFT(B4337,2)</f>
        <v>23</v>
      </c>
      <c r="H4337" s="0" t="str">
        <f aca="false">I4337&amp;"_"&amp;G4337&amp;"_"&amp;F4337</f>
        <v>Karusse_23_20181205_DL2018078_HelsingoerGym_koersel1</v>
      </c>
      <c r="I4337" s="61" t="str">
        <f aca="false">MID(RIGHT(B4337,LEN(B4337)-3),1,FIND("_",RIGHT(B4337,LEN(B4337)-3))-1)</f>
        <v>Karusse</v>
      </c>
      <c r="J4337" s="61" t="str">
        <f aca="false">TRIM(SUBSTITUTE(RIGHT(B4337,FIND(I4337,B4337)+1),"_",""))</f>
        <v>eDNA</v>
      </c>
      <c r="K4337" s="0" t="str">
        <f aca="false">IFERROR(VALUE(SUBSTITUTE(E4337,".",",")),E4337)</f>
        <v>No Ct</v>
      </c>
      <c r="L4337" s="61" t="str">
        <f aca="false">IF(J4337="PosK",SUMIFS(K:K,J:J,"PosK",H:H,H4337),"")</f>
        <v/>
      </c>
      <c r="M4337" s="61" t="str">
        <f aca="false">IF(J4337="PosK",SUMIFS(K:K,J:J,"NegK",H:H,H4337),"")</f>
        <v/>
      </c>
      <c r="N4337" s="61" t="str">
        <f aca="false">IF(J4337="PosK",SUMIFS(K:K,J:J,"eDNA",H:H,H4337),"")</f>
        <v/>
      </c>
      <c r="P4337" s="62"/>
      <c r="T4337" s="63"/>
      <c r="W4337" s="64"/>
    </row>
    <row r="4338" customFormat="false" ht="14.25" hidden="false" customHeight="false" outlineLevel="0" collapsed="false">
      <c r="A4338" s="0" t="s">
        <v>919</v>
      </c>
      <c r="B4338" s="52" t="s">
        <v>1224</v>
      </c>
      <c r="C4338" s="52" t="s">
        <v>743</v>
      </c>
      <c r="D4338" s="53" t="n">
        <v>0.1</v>
      </c>
      <c r="E4338" s="53" t="s">
        <v>748</v>
      </c>
      <c r="F4338" s="0" t="s">
        <v>1388</v>
      </c>
      <c r="G4338" s="0" t="str">
        <f aca="false">LEFT(B4338,2)</f>
        <v>24</v>
      </c>
      <c r="H4338" s="0" t="str">
        <f aca="false">I4338&amp;"_"&amp;G4338&amp;"_"&amp;F4338</f>
        <v>Soelvkarusse_24_20181205_DL2018078_HelsingoerGym_koersel1</v>
      </c>
      <c r="I4338" s="61" t="str">
        <f aca="false">MID(RIGHT(B4338,LEN(B4338)-3),1,FIND("_",RIGHT(B4338,LEN(B4338)-3))-1)</f>
        <v>Soelvkarusse</v>
      </c>
      <c r="J4338" s="61" t="str">
        <f aca="false">TRIM(SUBSTITUTE(RIGHT(B4338,FIND(I4338,B4338)+1),"_",""))</f>
        <v>PosK</v>
      </c>
      <c r="K4338" s="0" t="str">
        <f aca="false">IFERROR(VALUE(SUBSTITUTE(E4338,".",",")),E4338)</f>
        <v>No Ct</v>
      </c>
      <c r="L4338" s="61" t="n">
        <f aca="false">IF(J4338="PosK",SUMIFS(K:K,J:J,"PosK",H:H,H4338),"")</f>
        <v>0</v>
      </c>
      <c r="M4338" s="61" t="n">
        <f aca="false">IF(J4338="PosK",SUMIFS(K:K,J:J,"NegK",H:H,H4338),"")</f>
        <v>0</v>
      </c>
      <c r="N4338" s="61" t="n">
        <f aca="false">IF(J4338="PosK",SUMIFS(K:K,J:J,"eDNA",H:H,H4338),"")</f>
        <v>0</v>
      </c>
      <c r="P4338" s="62" t="n">
        <f aca="false">IF(K4340="No Ct",0,K4340)</f>
        <v>0</v>
      </c>
      <c r="Q4338" s="62" t="n">
        <f aca="false">IF(K4341="No Ct",0,K4341)</f>
        <v>0</v>
      </c>
      <c r="R4338" s="0" t="str">
        <f aca="false">IF(AND(L4338&gt;0,M4338=0),"Valid","Invalid")</f>
        <v>Invalid</v>
      </c>
      <c r="S4338" s="0" t="str">
        <f aca="false">IF(OR(P4338&gt;1,Q4338&gt;1),"Present","Absent")</f>
        <v>Absent</v>
      </c>
      <c r="T4338" s="63" t="str">
        <f aca="false">IF(OR(AND(P4338&gt;1,P4338&lt;41),AND(Q4338&gt;1,Q4338&lt;41)),"Ct&lt;41","Ct&gt;41")</f>
        <v>Ct&gt;41</v>
      </c>
      <c r="U4338" s="0" t="str">
        <f aca="false">I4338</f>
        <v>Soelvkarusse</v>
      </c>
      <c r="V4338" s="0" t="str">
        <f aca="false">MID(F4338,10,9)</f>
        <v>DL2018078</v>
      </c>
      <c r="W4338" s="64" t="str">
        <f aca="false">V4338&amp;"_"&amp;U4338&amp;"_"&amp;R4338&amp;"_"&amp;S4338&amp;"_"&amp;T4338</f>
        <v>DL2018078_Soelvkarusse_Invalid_Absent_Ct&gt;41</v>
      </c>
    </row>
    <row r="4339" customFormat="false" ht="14.25" hidden="false" customHeight="false" outlineLevel="0" collapsed="false">
      <c r="A4339" s="0" t="s">
        <v>921</v>
      </c>
      <c r="B4339" s="52" t="s">
        <v>1225</v>
      </c>
      <c r="C4339" s="52" t="s">
        <v>747</v>
      </c>
      <c r="D4339" s="53" t="n">
        <v>0.1</v>
      </c>
      <c r="E4339" s="53" t="s">
        <v>748</v>
      </c>
      <c r="F4339" s="0" t="s">
        <v>1388</v>
      </c>
      <c r="G4339" s="0" t="str">
        <f aca="false">LEFT(B4339,2)</f>
        <v>24</v>
      </c>
      <c r="H4339" s="0" t="str">
        <f aca="false">I4339&amp;"_"&amp;G4339&amp;"_"&amp;F4339</f>
        <v>Soelvkarusse_24_20181205_DL2018078_HelsingoerGym_koersel1</v>
      </c>
      <c r="I4339" s="61" t="str">
        <f aca="false">MID(RIGHT(B4339,LEN(B4339)-3),1,FIND("_",RIGHT(B4339,LEN(B4339)-3))-1)</f>
        <v>Soelvkarusse</v>
      </c>
      <c r="J4339" s="61" t="str">
        <f aca="false">TRIM(SUBSTITUTE(RIGHT(B4339,FIND(I4339,B4339)+1),"_",""))</f>
        <v>NegK</v>
      </c>
      <c r="K4339" s="0" t="str">
        <f aca="false">IFERROR(VALUE(SUBSTITUTE(E4339,".",",")),E4339)</f>
        <v>No Ct</v>
      </c>
      <c r="L4339" s="61" t="str">
        <f aca="false">IF(J4339="PosK",SUMIFS(K:K,J:J,"PosK",H:H,H4339),"")</f>
        <v/>
      </c>
      <c r="M4339" s="61" t="str">
        <f aca="false">IF(J4339="PosK",SUMIFS(K:K,J:J,"NegK",H:H,H4339),"")</f>
        <v/>
      </c>
      <c r="N4339" s="61" t="str">
        <f aca="false">IF(J4339="PosK",SUMIFS(K:K,J:J,"eDNA",H:H,H4339),"")</f>
        <v/>
      </c>
    </row>
    <row r="4340" customFormat="false" ht="14.25" hidden="false" customHeight="false" outlineLevel="0" collapsed="false">
      <c r="A4340" s="0" t="s">
        <v>923</v>
      </c>
      <c r="B4340" s="52" t="s">
        <v>1226</v>
      </c>
      <c r="C4340" s="52" t="s">
        <v>751</v>
      </c>
      <c r="D4340" s="53" t="n">
        <v>0.1</v>
      </c>
      <c r="E4340" s="53" t="s">
        <v>748</v>
      </c>
      <c r="F4340" s="0" t="s">
        <v>1388</v>
      </c>
      <c r="G4340" s="0" t="str">
        <f aca="false">LEFT(B4340,2)</f>
        <v>24</v>
      </c>
      <c r="H4340" s="0" t="str">
        <f aca="false">I4340&amp;"_"&amp;G4340&amp;"_"&amp;F4340</f>
        <v>Soelvkarusse_24_20181205_DL2018078_HelsingoerGym_koersel1</v>
      </c>
      <c r="I4340" s="61" t="str">
        <f aca="false">MID(RIGHT(B4340,LEN(B4340)-3),1,FIND("_",RIGHT(B4340,LEN(B4340)-3))-1)</f>
        <v>Soelvkarusse</v>
      </c>
      <c r="J4340" s="61" t="str">
        <f aca="false">TRIM(SUBSTITUTE(RIGHT(B4340,FIND(I4340,B4340)+1),"_",""))</f>
        <v>eDNA</v>
      </c>
      <c r="K4340" s="0" t="str">
        <f aca="false">IFERROR(VALUE(SUBSTITUTE(E4340,".",",")),E4340)</f>
        <v>No Ct</v>
      </c>
      <c r="L4340" s="61" t="str">
        <f aca="false">IF(J4340="PosK",SUMIFS(K:K,J:J,"PosK",H:H,H4340),"")</f>
        <v/>
      </c>
      <c r="M4340" s="61" t="str">
        <f aca="false">IF(J4340="PosK",SUMIFS(K:K,J:J,"NegK",H:H,H4340),"")</f>
        <v/>
      </c>
      <c r="N4340" s="61" t="str">
        <f aca="false">IF(J4340="PosK",SUMIFS(K:K,J:J,"eDNA",H:H,H4340),"")</f>
        <v/>
      </c>
      <c r="Q4340" s="62"/>
    </row>
    <row r="4341" customFormat="false" ht="14.25" hidden="false" customHeight="false" outlineLevel="0" collapsed="false">
      <c r="A4341" s="0" t="s">
        <v>925</v>
      </c>
      <c r="B4341" s="52" t="s">
        <v>1226</v>
      </c>
      <c r="C4341" s="52" t="s">
        <v>751</v>
      </c>
      <c r="D4341" s="53" t="n">
        <v>0.1</v>
      </c>
      <c r="E4341" s="53" t="s">
        <v>748</v>
      </c>
      <c r="F4341" s="0" t="s">
        <v>1388</v>
      </c>
      <c r="G4341" s="0" t="str">
        <f aca="false">LEFT(B4341,2)</f>
        <v>24</v>
      </c>
      <c r="H4341" s="0" t="str">
        <f aca="false">I4341&amp;"_"&amp;G4341&amp;"_"&amp;F4341</f>
        <v>Soelvkarusse_24_20181205_DL2018078_HelsingoerGym_koersel1</v>
      </c>
      <c r="I4341" s="61" t="str">
        <f aca="false">MID(RIGHT(B4341,LEN(B4341)-3),1,FIND("_",RIGHT(B4341,LEN(B4341)-3))-1)</f>
        <v>Soelvkarusse</v>
      </c>
      <c r="J4341" s="61" t="str">
        <f aca="false">TRIM(SUBSTITUTE(RIGHT(B4341,FIND(I4341,B4341)+1),"_",""))</f>
        <v>eDNA</v>
      </c>
      <c r="K4341" s="0" t="str">
        <f aca="false">IFERROR(VALUE(SUBSTITUTE(E4341,".",",")),E4341)</f>
        <v>No Ct</v>
      </c>
      <c r="L4341" s="61" t="str">
        <f aca="false">IF(J4341="PosK",SUMIFS(K:K,J:J,"PosK",H:H,H4341),"")</f>
        <v/>
      </c>
      <c r="M4341" s="61" t="str">
        <f aca="false">IF(J4341="PosK",SUMIFS(K:K,J:J,"NegK",H:H,H4341),"")</f>
        <v/>
      </c>
      <c r="N4341" s="61" t="str">
        <f aca="false">IF(J4341="PosK",SUMIFS(K:K,J:J,"eDNA",H:H,H4341),"")</f>
        <v/>
      </c>
      <c r="P4341" s="62"/>
      <c r="T4341" s="63"/>
      <c r="W4341" s="64"/>
    </row>
    <row r="4342" customFormat="false" ht="14.25" hidden="false" customHeight="false" outlineLevel="0" collapsed="false">
      <c r="A4342" s="0" t="s">
        <v>741</v>
      </c>
      <c r="B4342" s="52" t="s">
        <v>1020</v>
      </c>
      <c r="C4342" s="52" t="s">
        <v>743</v>
      </c>
      <c r="D4342" s="53" t="n">
        <v>0.1</v>
      </c>
      <c r="E4342" s="53" t="n">
        <v>30.36</v>
      </c>
      <c r="F4342" s="0" t="s">
        <v>1389</v>
      </c>
      <c r="G4342" s="0" t="str">
        <f aca="false">LEFT(B4342,2)</f>
        <v>25</v>
      </c>
      <c r="H4342" s="0" t="str">
        <f aca="false">I4342&amp;"_"&amp;G4342&amp;"_"&amp;F4342</f>
        <v>Loegfroe_25_20181205_DL2018078_HelsingoerGym_koersel2</v>
      </c>
      <c r="I4342" s="61" t="str">
        <f aca="false">MID(RIGHT(B4342,LEN(B4342)-3),1,FIND("_",RIGHT(B4342,LEN(B4342)-3))-1)</f>
        <v>Loegfroe</v>
      </c>
      <c r="J4342" s="61" t="str">
        <f aca="false">TRIM(SUBSTITUTE(RIGHT(B4342,FIND(I4342,B4342)+1),"_",""))</f>
        <v>PosK</v>
      </c>
      <c r="K4342" s="0" t="n">
        <f aca="false">IFERROR(VALUE(SUBSTITUTE(E4342,".",",")),E4342)</f>
        <v>30.36</v>
      </c>
      <c r="L4342" s="61" t="n">
        <f aca="false">IF(J4342="PosK",SUMIFS(K:K,J:J,"PosK",H:H,H4342),"")</f>
        <v>30.36</v>
      </c>
      <c r="M4342" s="61" t="n">
        <f aca="false">IF(J4342="PosK",SUMIFS(K:K,J:J,"NegK",H:H,H4342),"")</f>
        <v>0</v>
      </c>
      <c r="N4342" s="61" t="n">
        <f aca="false">IF(J4342="PosK",SUMIFS(K:K,J:J,"eDNA",H:H,H4342),"")</f>
        <v>0</v>
      </c>
      <c r="P4342" s="62" t="n">
        <f aca="false">IF(K4344="No Ct",0,K4344)</f>
        <v>0</v>
      </c>
      <c r="Q4342" s="62" t="n">
        <f aca="false">IF(K4345="No Ct",0,K4345)</f>
        <v>0</v>
      </c>
      <c r="R4342" s="0" t="str">
        <f aca="false">IF(AND(L4342&gt;0,M4342=0),"Valid","Invalid")</f>
        <v>Valid</v>
      </c>
      <c r="S4342" s="0" t="str">
        <f aca="false">IF(OR(P4342&gt;1,Q4342&gt;1),"Present","Absent")</f>
        <v>Absent</v>
      </c>
      <c r="T4342" s="63" t="str">
        <f aca="false">IF(OR(AND(P4342&gt;1,P4342&lt;41),AND(Q4342&gt;1,Q4342&lt;41)),"Ct&lt;41","Ct&gt;41")</f>
        <v>Ct&gt;41</v>
      </c>
      <c r="U4342" s="0" t="str">
        <f aca="false">I4342</f>
        <v>Loegfroe</v>
      </c>
      <c r="V4342" s="0" t="str">
        <f aca="false">MID(F4342,10,9)</f>
        <v>DL2018078</v>
      </c>
      <c r="W4342" s="64" t="str">
        <f aca="false">V4342&amp;"_"&amp;U4342&amp;"_"&amp;R4342&amp;"_"&amp;S4342&amp;"_"&amp;T4342</f>
        <v>DL2018078_Loegfroe_Valid_Absent_Ct&gt;41</v>
      </c>
    </row>
    <row r="4343" customFormat="false" ht="14.25" hidden="false" customHeight="false" outlineLevel="0" collapsed="false">
      <c r="A4343" s="0" t="s">
        <v>745</v>
      </c>
      <c r="B4343" s="52" t="s">
        <v>1022</v>
      </c>
      <c r="C4343" s="52" t="s">
        <v>747</v>
      </c>
      <c r="D4343" s="53" t="n">
        <v>0.1</v>
      </c>
      <c r="E4343" s="53" t="s">
        <v>748</v>
      </c>
      <c r="F4343" s="0" t="s">
        <v>1389</v>
      </c>
      <c r="G4343" s="0" t="str">
        <f aca="false">LEFT(B4343,2)</f>
        <v>25</v>
      </c>
      <c r="H4343" s="0" t="str">
        <f aca="false">I4343&amp;"_"&amp;G4343&amp;"_"&amp;F4343</f>
        <v>Loegfroe_25_20181205_DL2018078_HelsingoerGym_koersel2</v>
      </c>
      <c r="I4343" s="61" t="str">
        <f aca="false">MID(RIGHT(B4343,LEN(B4343)-3),1,FIND("_",RIGHT(B4343,LEN(B4343)-3))-1)</f>
        <v>Loegfroe</v>
      </c>
      <c r="J4343" s="61" t="str">
        <f aca="false">TRIM(SUBSTITUTE(RIGHT(B4343,FIND(I4343,B4343)+1),"_",""))</f>
        <v>NegK</v>
      </c>
      <c r="K4343" s="0" t="str">
        <f aca="false">IFERROR(VALUE(SUBSTITUTE(E4343,".",",")),E4343)</f>
        <v>No Ct</v>
      </c>
      <c r="L4343" s="61" t="str">
        <f aca="false">IF(J4343="PosK",SUMIFS(K:K,J:J,"PosK",H:H,H4343),"")</f>
        <v/>
      </c>
      <c r="M4343" s="61" t="str">
        <f aca="false">IF(J4343="PosK",SUMIFS(K:K,J:J,"NegK",H:H,H4343),"")</f>
        <v/>
      </c>
      <c r="N4343" s="61" t="str">
        <f aca="false">IF(J4343="PosK",SUMIFS(K:K,J:J,"eDNA",H:H,H4343),"")</f>
        <v/>
      </c>
    </row>
    <row r="4344" customFormat="false" ht="14.25" hidden="false" customHeight="false" outlineLevel="0" collapsed="false">
      <c r="A4344" s="0" t="s">
        <v>749</v>
      </c>
      <c r="B4344" s="52" t="s">
        <v>1023</v>
      </c>
      <c r="C4344" s="52" t="s">
        <v>751</v>
      </c>
      <c r="D4344" s="53" t="n">
        <v>0.1</v>
      </c>
      <c r="E4344" s="53" t="s">
        <v>748</v>
      </c>
      <c r="F4344" s="0" t="s">
        <v>1389</v>
      </c>
      <c r="G4344" s="0" t="str">
        <f aca="false">LEFT(B4344,2)</f>
        <v>25</v>
      </c>
      <c r="H4344" s="0" t="str">
        <f aca="false">I4344&amp;"_"&amp;G4344&amp;"_"&amp;F4344</f>
        <v>Loegfroe_25_20181205_DL2018078_HelsingoerGym_koersel2</v>
      </c>
      <c r="I4344" s="61" t="str">
        <f aca="false">MID(RIGHT(B4344,LEN(B4344)-3),1,FIND("_",RIGHT(B4344,LEN(B4344)-3))-1)</f>
        <v>Loegfroe</v>
      </c>
      <c r="J4344" s="61" t="str">
        <f aca="false">TRIM(SUBSTITUTE(RIGHT(B4344,FIND(I4344,B4344)+1),"_",""))</f>
        <v>eDNA</v>
      </c>
      <c r="K4344" s="0" t="str">
        <f aca="false">IFERROR(VALUE(SUBSTITUTE(E4344,".",",")),E4344)</f>
        <v>No Ct</v>
      </c>
      <c r="L4344" s="61" t="str">
        <f aca="false">IF(J4344="PosK",SUMIFS(K:K,J:J,"PosK",H:H,H4344),"")</f>
        <v/>
      </c>
      <c r="M4344" s="61" t="str">
        <f aca="false">IF(J4344="PosK",SUMIFS(K:K,J:J,"NegK",H:H,H4344),"")</f>
        <v/>
      </c>
      <c r="N4344" s="61" t="str">
        <f aca="false">IF(J4344="PosK",SUMIFS(K:K,J:J,"eDNA",H:H,H4344),"")</f>
        <v/>
      </c>
      <c r="Q4344" s="62"/>
    </row>
    <row r="4345" customFormat="false" ht="14.25" hidden="false" customHeight="false" outlineLevel="0" collapsed="false">
      <c r="A4345" s="0" t="s">
        <v>752</v>
      </c>
      <c r="B4345" s="52" t="s">
        <v>1023</v>
      </c>
      <c r="C4345" s="52" t="s">
        <v>751</v>
      </c>
      <c r="D4345" s="53" t="n">
        <v>0.1</v>
      </c>
      <c r="E4345" s="53" t="s">
        <v>748</v>
      </c>
      <c r="F4345" s="0" t="s">
        <v>1389</v>
      </c>
      <c r="G4345" s="0" t="str">
        <f aca="false">LEFT(B4345,2)</f>
        <v>25</v>
      </c>
      <c r="H4345" s="0" t="str">
        <f aca="false">I4345&amp;"_"&amp;G4345&amp;"_"&amp;F4345</f>
        <v>Loegfroe_25_20181205_DL2018078_HelsingoerGym_koersel2</v>
      </c>
      <c r="I4345" s="61" t="str">
        <f aca="false">MID(RIGHT(B4345,LEN(B4345)-3),1,FIND("_",RIGHT(B4345,LEN(B4345)-3))-1)</f>
        <v>Loegfroe</v>
      </c>
      <c r="J4345" s="61" t="str">
        <f aca="false">TRIM(SUBSTITUTE(RIGHT(B4345,FIND(I4345,B4345)+1),"_",""))</f>
        <v>eDNA</v>
      </c>
      <c r="K4345" s="0" t="str">
        <f aca="false">IFERROR(VALUE(SUBSTITUTE(E4345,".",",")),E4345)</f>
        <v>No Ct</v>
      </c>
      <c r="L4345" s="61" t="str">
        <f aca="false">IF(J4345="PosK",SUMIFS(K:K,J:J,"PosK",H:H,H4345),"")</f>
        <v/>
      </c>
      <c r="M4345" s="61" t="str">
        <f aca="false">IF(J4345="PosK",SUMIFS(K:K,J:J,"NegK",H:H,H4345),"")</f>
        <v/>
      </c>
      <c r="N4345" s="61" t="str">
        <f aca="false">IF(J4345="PosK",SUMIFS(K:K,J:J,"eDNA",H:H,H4345),"")</f>
        <v/>
      </c>
      <c r="P4345" s="62"/>
      <c r="T4345" s="63"/>
      <c r="W4345" s="64"/>
    </row>
    <row r="4346" customFormat="false" ht="14.25" hidden="false" customHeight="false" outlineLevel="0" collapsed="false">
      <c r="A4346" s="0" t="s">
        <v>754</v>
      </c>
      <c r="B4346" s="52" t="s">
        <v>1025</v>
      </c>
      <c r="C4346" s="52" t="s">
        <v>743</v>
      </c>
      <c r="D4346" s="53" t="n">
        <v>0.1</v>
      </c>
      <c r="E4346" s="53" t="n">
        <v>26.12</v>
      </c>
      <c r="F4346" s="0" t="s">
        <v>1389</v>
      </c>
      <c r="G4346" s="0" t="str">
        <f aca="false">LEFT(B4346,2)</f>
        <v>26</v>
      </c>
      <c r="H4346" s="0" t="str">
        <f aca="false">I4346&amp;"_"&amp;G4346&amp;"_"&amp;F4346</f>
        <v>StorVandsalamander_26_20181205_DL2018078_HelsingoerGym_koersel2</v>
      </c>
      <c r="I4346" s="61" t="str">
        <f aca="false">MID(RIGHT(B4346,LEN(B4346)-3),1,FIND("_",RIGHT(B4346,LEN(B4346)-3))-1)</f>
        <v>StorVandsalamander</v>
      </c>
      <c r="J4346" s="61" t="str">
        <f aca="false">TRIM(SUBSTITUTE(RIGHT(B4346,FIND(I4346,B4346)+1),"_",""))</f>
        <v>PosK</v>
      </c>
      <c r="K4346" s="0" t="n">
        <f aca="false">IFERROR(VALUE(SUBSTITUTE(E4346,".",",")),E4346)</f>
        <v>26.12</v>
      </c>
      <c r="L4346" s="61" t="n">
        <f aca="false">IF(J4346="PosK",SUMIFS(K:K,J:J,"PosK",H:H,H4346),"")</f>
        <v>26.12</v>
      </c>
      <c r="M4346" s="61" t="n">
        <f aca="false">IF(J4346="PosK",SUMIFS(K:K,J:J,"NegK",H:H,H4346),"")</f>
        <v>0</v>
      </c>
      <c r="N4346" s="61" t="n">
        <f aca="false">IF(J4346="PosK",SUMIFS(K:K,J:J,"eDNA",H:H,H4346),"")</f>
        <v>0</v>
      </c>
      <c r="P4346" s="62" t="n">
        <f aca="false">IF(K4348="No Ct",0,K4348)</f>
        <v>0</v>
      </c>
      <c r="Q4346" s="62" t="n">
        <f aca="false">IF(K4349="No Ct",0,K4349)</f>
        <v>0</v>
      </c>
      <c r="R4346" s="0" t="str">
        <f aca="false">IF(AND(L4346&gt;0,M4346=0),"Valid","Invalid")</f>
        <v>Valid</v>
      </c>
      <c r="S4346" s="0" t="str">
        <f aca="false">IF(OR(P4346&gt;1,Q4346&gt;1),"Present","Absent")</f>
        <v>Absent</v>
      </c>
      <c r="T4346" s="63" t="str">
        <f aca="false">IF(OR(AND(P4346&gt;1,P4346&lt;41),AND(Q4346&gt;1,Q4346&lt;41)),"Ct&lt;41","Ct&gt;41")</f>
        <v>Ct&gt;41</v>
      </c>
      <c r="U4346" s="0" t="str">
        <f aca="false">I4346</f>
        <v>StorVandsalamander</v>
      </c>
      <c r="V4346" s="0" t="str">
        <f aca="false">MID(F4346,10,9)</f>
        <v>DL2018078</v>
      </c>
      <c r="W4346" s="64" t="str">
        <f aca="false">V4346&amp;"_"&amp;U4346&amp;"_"&amp;R4346&amp;"_"&amp;S4346&amp;"_"&amp;T4346</f>
        <v>DL2018078_StorVandsalamander_Valid_Absent_Ct&gt;41</v>
      </c>
    </row>
    <row r="4347" customFormat="false" ht="14.25" hidden="false" customHeight="false" outlineLevel="0" collapsed="false">
      <c r="A4347" s="0" t="s">
        <v>756</v>
      </c>
      <c r="B4347" s="52" t="s">
        <v>1026</v>
      </c>
      <c r="C4347" s="52" t="s">
        <v>747</v>
      </c>
      <c r="D4347" s="53" t="n">
        <v>0.1</v>
      </c>
      <c r="E4347" s="53" t="s">
        <v>748</v>
      </c>
      <c r="F4347" s="0" t="s">
        <v>1389</v>
      </c>
      <c r="G4347" s="0" t="str">
        <f aca="false">LEFT(B4347,2)</f>
        <v>26</v>
      </c>
      <c r="H4347" s="0" t="str">
        <f aca="false">I4347&amp;"_"&amp;G4347&amp;"_"&amp;F4347</f>
        <v>StorVandsalamander_26_20181205_DL2018078_HelsingoerGym_koersel2</v>
      </c>
      <c r="I4347" s="61" t="str">
        <f aca="false">MID(RIGHT(B4347,LEN(B4347)-3),1,FIND("_",RIGHT(B4347,LEN(B4347)-3))-1)</f>
        <v>StorVandsalamander</v>
      </c>
      <c r="J4347" s="61" t="str">
        <f aca="false">TRIM(SUBSTITUTE(RIGHT(B4347,FIND(I4347,B4347)+1),"_",""))</f>
        <v>NegK</v>
      </c>
      <c r="K4347" s="0" t="str">
        <f aca="false">IFERROR(VALUE(SUBSTITUTE(E4347,".",",")),E4347)</f>
        <v>No Ct</v>
      </c>
      <c r="L4347" s="61" t="str">
        <f aca="false">IF(J4347="PosK",SUMIFS(K:K,J:J,"PosK",H:H,H4347),"")</f>
        <v/>
      </c>
      <c r="M4347" s="61" t="str">
        <f aca="false">IF(J4347="PosK",SUMIFS(K:K,J:J,"NegK",H:H,H4347),"")</f>
        <v/>
      </c>
      <c r="N4347" s="61" t="str">
        <f aca="false">IF(J4347="PosK",SUMIFS(K:K,J:J,"eDNA",H:H,H4347),"")</f>
        <v/>
      </c>
    </row>
    <row r="4348" customFormat="false" ht="14.25" hidden="false" customHeight="false" outlineLevel="0" collapsed="false">
      <c r="A4348" s="0" t="s">
        <v>758</v>
      </c>
      <c r="B4348" s="52" t="s">
        <v>1027</v>
      </c>
      <c r="C4348" s="52" t="s">
        <v>751</v>
      </c>
      <c r="D4348" s="53" t="n">
        <v>0.1</v>
      </c>
      <c r="E4348" s="53" t="s">
        <v>748</v>
      </c>
      <c r="F4348" s="0" t="s">
        <v>1389</v>
      </c>
      <c r="G4348" s="0" t="str">
        <f aca="false">LEFT(B4348,2)</f>
        <v>26</v>
      </c>
      <c r="H4348" s="0" t="str">
        <f aca="false">I4348&amp;"_"&amp;G4348&amp;"_"&amp;F4348</f>
        <v>StorVandsalamander_26_20181205_DL2018078_HelsingoerGym_koersel2</v>
      </c>
      <c r="I4348" s="61" t="str">
        <f aca="false">MID(RIGHT(B4348,LEN(B4348)-3),1,FIND("_",RIGHT(B4348,LEN(B4348)-3))-1)</f>
        <v>StorVandsalamander</v>
      </c>
      <c r="J4348" s="61" t="str">
        <f aca="false">TRIM(SUBSTITUTE(RIGHT(B4348,FIND(I4348,B4348)+1),"_",""))</f>
        <v>eDNA</v>
      </c>
      <c r="K4348" s="0" t="str">
        <f aca="false">IFERROR(VALUE(SUBSTITUTE(E4348,".",",")),E4348)</f>
        <v>No Ct</v>
      </c>
      <c r="L4348" s="61" t="str">
        <f aca="false">IF(J4348="PosK",SUMIFS(K:K,J:J,"PosK",H:H,H4348),"")</f>
        <v/>
      </c>
      <c r="M4348" s="61" t="str">
        <f aca="false">IF(J4348="PosK",SUMIFS(K:K,J:J,"NegK",H:H,H4348),"")</f>
        <v/>
      </c>
      <c r="N4348" s="61" t="str">
        <f aca="false">IF(J4348="PosK",SUMIFS(K:K,J:J,"eDNA",H:H,H4348),"")</f>
        <v/>
      </c>
      <c r="Q4348" s="62"/>
    </row>
    <row r="4349" customFormat="false" ht="14.25" hidden="false" customHeight="false" outlineLevel="0" collapsed="false">
      <c r="A4349" s="0" t="s">
        <v>760</v>
      </c>
      <c r="B4349" s="52" t="s">
        <v>1027</v>
      </c>
      <c r="C4349" s="52" t="s">
        <v>751</v>
      </c>
      <c r="D4349" s="53" t="n">
        <v>0.1</v>
      </c>
      <c r="E4349" s="53" t="s">
        <v>748</v>
      </c>
      <c r="F4349" s="0" t="s">
        <v>1389</v>
      </c>
      <c r="G4349" s="0" t="str">
        <f aca="false">LEFT(B4349,2)</f>
        <v>26</v>
      </c>
      <c r="H4349" s="0" t="str">
        <f aca="false">I4349&amp;"_"&amp;G4349&amp;"_"&amp;F4349</f>
        <v>StorVandsalamander_26_20181205_DL2018078_HelsingoerGym_koersel2</v>
      </c>
      <c r="I4349" s="61" t="str">
        <f aca="false">MID(RIGHT(B4349,LEN(B4349)-3),1,FIND("_",RIGHT(B4349,LEN(B4349)-3))-1)</f>
        <v>StorVandsalamander</v>
      </c>
      <c r="J4349" s="61" t="str">
        <f aca="false">TRIM(SUBSTITUTE(RIGHT(B4349,FIND(I4349,B4349)+1),"_",""))</f>
        <v>eDNA</v>
      </c>
      <c r="K4349" s="0" t="str">
        <f aca="false">IFERROR(VALUE(SUBSTITUTE(E4349,".",",")),E4349)</f>
        <v>No Ct</v>
      </c>
      <c r="L4349" s="61" t="str">
        <f aca="false">IF(J4349="PosK",SUMIFS(K:K,J:J,"PosK",H:H,H4349),"")</f>
        <v/>
      </c>
      <c r="M4349" s="61" t="str">
        <f aca="false">IF(J4349="PosK",SUMIFS(K:K,J:J,"NegK",H:H,H4349),"")</f>
        <v/>
      </c>
      <c r="N4349" s="61" t="str">
        <f aca="false">IF(J4349="PosK",SUMIFS(K:K,J:J,"eDNA",H:H,H4349),"")</f>
        <v/>
      </c>
      <c r="P4349" s="62"/>
      <c r="T4349" s="63"/>
      <c r="W4349" s="64"/>
    </row>
    <row r="4350" customFormat="false" ht="14.25" hidden="false" customHeight="false" outlineLevel="0" collapsed="false">
      <c r="A4350" s="0" t="s">
        <v>762</v>
      </c>
      <c r="B4350" s="52" t="s">
        <v>1029</v>
      </c>
      <c r="C4350" s="52" t="s">
        <v>743</v>
      </c>
      <c r="D4350" s="53" t="n">
        <v>0.1</v>
      </c>
      <c r="E4350" s="53" t="n">
        <v>23.3</v>
      </c>
      <c r="F4350" s="0" t="s">
        <v>1389</v>
      </c>
      <c r="G4350" s="0" t="str">
        <f aca="false">LEFT(B4350,2)</f>
        <v>27</v>
      </c>
      <c r="H4350" s="0" t="str">
        <f aca="false">I4350&amp;"_"&amp;G4350&amp;"_"&amp;F4350</f>
        <v>Strandtudse_27_20181205_DL2018078_HelsingoerGym_koersel2</v>
      </c>
      <c r="I4350" s="61" t="str">
        <f aca="false">MID(RIGHT(B4350,LEN(B4350)-3),1,FIND("_",RIGHT(B4350,LEN(B4350)-3))-1)</f>
        <v>Strandtudse</v>
      </c>
      <c r="J4350" s="61" t="str">
        <f aca="false">TRIM(SUBSTITUTE(RIGHT(B4350,FIND(I4350,B4350)+1),"_",""))</f>
        <v>PosK</v>
      </c>
      <c r="K4350" s="0" t="n">
        <f aca="false">IFERROR(VALUE(SUBSTITUTE(E4350,".",",")),E4350)</f>
        <v>23.3</v>
      </c>
      <c r="L4350" s="61" t="n">
        <f aca="false">IF(J4350="PosK",SUMIFS(K:K,J:J,"PosK",H:H,H4350),"")</f>
        <v>23.3</v>
      </c>
      <c r="M4350" s="61" t="n">
        <f aca="false">IF(J4350="PosK",SUMIFS(K:K,J:J,"NegK",H:H,H4350),"")</f>
        <v>0</v>
      </c>
      <c r="N4350" s="61" t="n">
        <f aca="false">IF(J4350="PosK",SUMIFS(K:K,J:J,"eDNA",H:H,H4350),"")</f>
        <v>0</v>
      </c>
      <c r="P4350" s="62" t="n">
        <f aca="false">IF(K4352="No Ct",0,K4352)</f>
        <v>0</v>
      </c>
      <c r="Q4350" s="62" t="n">
        <f aca="false">IF(K4353="No Ct",0,K4353)</f>
        <v>0</v>
      </c>
      <c r="R4350" s="0" t="str">
        <f aca="false">IF(AND(L4350&gt;0,M4350=0),"Valid","Invalid")</f>
        <v>Valid</v>
      </c>
      <c r="S4350" s="0" t="str">
        <f aca="false">IF(OR(P4350&gt;1,Q4350&gt;1),"Present","Absent")</f>
        <v>Absent</v>
      </c>
      <c r="T4350" s="63" t="str">
        <f aca="false">IF(OR(AND(P4350&gt;1,P4350&lt;41),AND(Q4350&gt;1,Q4350&lt;41)),"Ct&lt;41","Ct&gt;41")</f>
        <v>Ct&gt;41</v>
      </c>
      <c r="U4350" s="0" t="str">
        <f aca="false">I4350</f>
        <v>Strandtudse</v>
      </c>
      <c r="V4350" s="0" t="str">
        <f aca="false">MID(F4350,10,9)</f>
        <v>DL2018078</v>
      </c>
      <c r="W4350" s="64" t="str">
        <f aca="false">V4350&amp;"_"&amp;U4350&amp;"_"&amp;R4350&amp;"_"&amp;S4350&amp;"_"&amp;T4350</f>
        <v>DL2018078_Strandtudse_Valid_Absent_Ct&gt;41</v>
      </c>
    </row>
    <row r="4351" customFormat="false" ht="14.25" hidden="false" customHeight="false" outlineLevel="0" collapsed="false">
      <c r="A4351" s="0" t="s">
        <v>764</v>
      </c>
      <c r="B4351" s="52" t="s">
        <v>1030</v>
      </c>
      <c r="C4351" s="52" t="s">
        <v>747</v>
      </c>
      <c r="D4351" s="53" t="n">
        <v>0.1</v>
      </c>
      <c r="E4351" s="53" t="s">
        <v>748</v>
      </c>
      <c r="F4351" s="0" t="s">
        <v>1389</v>
      </c>
      <c r="G4351" s="0" t="str">
        <f aca="false">LEFT(B4351,2)</f>
        <v>27</v>
      </c>
      <c r="H4351" s="0" t="str">
        <f aca="false">I4351&amp;"_"&amp;G4351&amp;"_"&amp;F4351</f>
        <v>Strandtudse_27_20181205_DL2018078_HelsingoerGym_koersel2</v>
      </c>
      <c r="I4351" s="61" t="str">
        <f aca="false">MID(RIGHT(B4351,LEN(B4351)-3),1,FIND("_",RIGHT(B4351,LEN(B4351)-3))-1)</f>
        <v>Strandtudse</v>
      </c>
      <c r="J4351" s="61" t="str">
        <f aca="false">TRIM(SUBSTITUTE(RIGHT(B4351,FIND(I4351,B4351)+1),"_",""))</f>
        <v>NegK</v>
      </c>
      <c r="K4351" s="0" t="str">
        <f aca="false">IFERROR(VALUE(SUBSTITUTE(E4351,".",",")),E4351)</f>
        <v>No Ct</v>
      </c>
      <c r="L4351" s="61" t="str">
        <f aca="false">IF(J4351="PosK",SUMIFS(K:K,J:J,"PosK",H:H,H4351),"")</f>
        <v/>
      </c>
      <c r="M4351" s="61" t="str">
        <f aca="false">IF(J4351="PosK",SUMIFS(K:K,J:J,"NegK",H:H,H4351),"")</f>
        <v/>
      </c>
      <c r="N4351" s="61" t="str">
        <f aca="false">IF(J4351="PosK",SUMIFS(K:K,J:J,"eDNA",H:H,H4351),"")</f>
        <v/>
      </c>
    </row>
    <row r="4352" customFormat="false" ht="14.25" hidden="false" customHeight="false" outlineLevel="0" collapsed="false">
      <c r="A4352" s="0" t="s">
        <v>766</v>
      </c>
      <c r="B4352" s="52" t="s">
        <v>1031</v>
      </c>
      <c r="C4352" s="52" t="s">
        <v>751</v>
      </c>
      <c r="D4352" s="53" t="n">
        <v>0.1</v>
      </c>
      <c r="E4352" s="53" t="s">
        <v>748</v>
      </c>
      <c r="F4352" s="0" t="s">
        <v>1389</v>
      </c>
      <c r="G4352" s="0" t="str">
        <f aca="false">LEFT(B4352,2)</f>
        <v>27</v>
      </c>
      <c r="H4352" s="0" t="str">
        <f aca="false">I4352&amp;"_"&amp;G4352&amp;"_"&amp;F4352</f>
        <v>Strandtudse_27_20181205_DL2018078_HelsingoerGym_koersel2</v>
      </c>
      <c r="I4352" s="61" t="str">
        <f aca="false">MID(RIGHT(B4352,LEN(B4352)-3),1,FIND("_",RIGHT(B4352,LEN(B4352)-3))-1)</f>
        <v>Strandtudse</v>
      </c>
      <c r="J4352" s="61" t="str">
        <f aca="false">TRIM(SUBSTITUTE(RIGHT(B4352,FIND(I4352,B4352)+1),"_",""))</f>
        <v>eDNA</v>
      </c>
      <c r="K4352" s="0" t="str">
        <f aca="false">IFERROR(VALUE(SUBSTITUTE(E4352,".",",")),E4352)</f>
        <v>No Ct</v>
      </c>
      <c r="L4352" s="61" t="str">
        <f aca="false">IF(J4352="PosK",SUMIFS(K:K,J:J,"PosK",H:H,H4352),"")</f>
        <v/>
      </c>
      <c r="M4352" s="61" t="str">
        <f aca="false">IF(J4352="PosK",SUMIFS(K:K,J:J,"NegK",H:H,H4352),"")</f>
        <v/>
      </c>
      <c r="N4352" s="61" t="str">
        <f aca="false">IF(J4352="PosK",SUMIFS(K:K,J:J,"eDNA",H:H,H4352),"")</f>
        <v/>
      </c>
      <c r="Q4352" s="62"/>
    </row>
    <row r="4353" customFormat="false" ht="14.25" hidden="false" customHeight="false" outlineLevel="0" collapsed="false">
      <c r="A4353" s="0" t="s">
        <v>768</v>
      </c>
      <c r="B4353" s="52" t="s">
        <v>1031</v>
      </c>
      <c r="C4353" s="52" t="s">
        <v>751</v>
      </c>
      <c r="D4353" s="53" t="n">
        <v>0.1</v>
      </c>
      <c r="E4353" s="53" t="s">
        <v>748</v>
      </c>
      <c r="F4353" s="0" t="s">
        <v>1389</v>
      </c>
      <c r="G4353" s="0" t="str">
        <f aca="false">LEFT(B4353,2)</f>
        <v>27</v>
      </c>
      <c r="H4353" s="0" t="str">
        <f aca="false">I4353&amp;"_"&amp;G4353&amp;"_"&amp;F4353</f>
        <v>Strandtudse_27_20181205_DL2018078_HelsingoerGym_koersel2</v>
      </c>
      <c r="I4353" s="61" t="str">
        <f aca="false">MID(RIGHT(B4353,LEN(B4353)-3),1,FIND("_",RIGHT(B4353,LEN(B4353)-3))-1)</f>
        <v>Strandtudse</v>
      </c>
      <c r="J4353" s="61" t="str">
        <f aca="false">TRIM(SUBSTITUTE(RIGHT(B4353,FIND(I4353,B4353)+1),"_",""))</f>
        <v>eDNA</v>
      </c>
      <c r="K4353" s="0" t="str">
        <f aca="false">IFERROR(VALUE(SUBSTITUTE(E4353,".",",")),E4353)</f>
        <v>No Ct</v>
      </c>
      <c r="L4353" s="61" t="str">
        <f aca="false">IF(J4353="PosK",SUMIFS(K:K,J:J,"PosK",H:H,H4353),"")</f>
        <v/>
      </c>
      <c r="M4353" s="61" t="str">
        <f aca="false">IF(J4353="PosK",SUMIFS(K:K,J:J,"NegK",H:H,H4353),"")</f>
        <v/>
      </c>
      <c r="N4353" s="61" t="str">
        <f aca="false">IF(J4353="PosK",SUMIFS(K:K,J:J,"eDNA",H:H,H4353),"")</f>
        <v/>
      </c>
      <c r="P4353" s="62"/>
      <c r="T4353" s="63"/>
      <c r="W4353" s="64"/>
    </row>
    <row r="4354" customFormat="false" ht="14.25" hidden="false" customHeight="false" outlineLevel="0" collapsed="false">
      <c r="A4354" s="0" t="s">
        <v>770</v>
      </c>
      <c r="B4354" s="52" t="s">
        <v>1033</v>
      </c>
      <c r="C4354" s="52" t="s">
        <v>743</v>
      </c>
      <c r="D4354" s="53" t="n">
        <v>0.1</v>
      </c>
      <c r="E4354" s="53" t="n">
        <v>37.74</v>
      </c>
      <c r="F4354" s="0" t="s">
        <v>1389</v>
      </c>
      <c r="G4354" s="0" t="str">
        <f aca="false">LEFT(B4354,2)</f>
        <v>28</v>
      </c>
      <c r="H4354" s="0" t="str">
        <f aca="false">I4354&amp;"_"&amp;G4354&amp;"_"&amp;F4354</f>
        <v>GroenbrogetTudse_28_20181205_DL2018078_HelsingoerGym_koersel2</v>
      </c>
      <c r="I4354" s="61" t="str">
        <f aca="false">MID(RIGHT(B4354,LEN(B4354)-3),1,FIND("_",RIGHT(B4354,LEN(B4354)-3))-1)</f>
        <v>GroenbrogetTudse</v>
      </c>
      <c r="J4354" s="61" t="str">
        <f aca="false">TRIM(SUBSTITUTE(RIGHT(B4354,FIND(I4354,B4354)+1),"_",""))</f>
        <v>PosK</v>
      </c>
      <c r="K4354" s="0" t="n">
        <f aca="false">IFERROR(VALUE(SUBSTITUTE(E4354,".",",")),E4354)</f>
        <v>37.74</v>
      </c>
      <c r="L4354" s="61" t="n">
        <f aca="false">IF(J4354="PosK",SUMIFS(K:K,J:J,"PosK",H:H,H4354),"")</f>
        <v>37.74</v>
      </c>
      <c r="M4354" s="61" t="n">
        <f aca="false">IF(J4354="PosK",SUMIFS(K:K,J:J,"NegK",H:H,H4354),"")</f>
        <v>0</v>
      </c>
      <c r="N4354" s="61" t="n">
        <f aca="false">IF(J4354="PosK",SUMIFS(K:K,J:J,"eDNA",H:H,H4354),"")</f>
        <v>0</v>
      </c>
      <c r="P4354" s="62" t="n">
        <f aca="false">IF(K4356="No Ct",0,K4356)</f>
        <v>0</v>
      </c>
      <c r="Q4354" s="62" t="n">
        <f aca="false">IF(K4357="No Ct",0,K4357)</f>
        <v>0</v>
      </c>
      <c r="R4354" s="0" t="str">
        <f aca="false">IF(AND(L4354&gt;0,M4354=0),"Valid","Invalid")</f>
        <v>Valid</v>
      </c>
      <c r="S4354" s="0" t="str">
        <f aca="false">IF(OR(P4354&gt;1,Q4354&gt;1),"Present","Absent")</f>
        <v>Absent</v>
      </c>
      <c r="T4354" s="63" t="str">
        <f aca="false">IF(OR(AND(P4354&gt;1,P4354&lt;41),AND(Q4354&gt;1,Q4354&lt;41)),"Ct&lt;41","Ct&gt;41")</f>
        <v>Ct&gt;41</v>
      </c>
      <c r="U4354" s="0" t="str">
        <f aca="false">I4354</f>
        <v>GroenbrogetTudse</v>
      </c>
      <c r="V4354" s="0" t="str">
        <f aca="false">MID(F4354,10,9)</f>
        <v>DL2018078</v>
      </c>
      <c r="W4354" s="64" t="str">
        <f aca="false">V4354&amp;"_"&amp;U4354&amp;"_"&amp;R4354&amp;"_"&amp;S4354&amp;"_"&amp;T4354</f>
        <v>DL2018078_GroenbrogetTudse_Valid_Absent_Ct&gt;41</v>
      </c>
    </row>
    <row r="4355" customFormat="false" ht="14.25" hidden="false" customHeight="false" outlineLevel="0" collapsed="false">
      <c r="A4355" s="0" t="s">
        <v>772</v>
      </c>
      <c r="B4355" s="52" t="s">
        <v>1034</v>
      </c>
      <c r="C4355" s="52" t="s">
        <v>747</v>
      </c>
      <c r="D4355" s="53" t="n">
        <v>0.1</v>
      </c>
      <c r="E4355" s="53" t="s">
        <v>748</v>
      </c>
      <c r="F4355" s="0" t="s">
        <v>1389</v>
      </c>
      <c r="G4355" s="0" t="str">
        <f aca="false">LEFT(B4355,2)</f>
        <v>28</v>
      </c>
      <c r="H4355" s="0" t="str">
        <f aca="false">I4355&amp;"_"&amp;G4355&amp;"_"&amp;F4355</f>
        <v>GroenbrogetTudse_28_20181205_DL2018078_HelsingoerGym_koersel2</v>
      </c>
      <c r="I4355" s="61" t="str">
        <f aca="false">MID(RIGHT(B4355,LEN(B4355)-3),1,FIND("_",RIGHT(B4355,LEN(B4355)-3))-1)</f>
        <v>GroenbrogetTudse</v>
      </c>
      <c r="J4355" s="61" t="str">
        <f aca="false">TRIM(SUBSTITUTE(RIGHT(B4355,FIND(I4355,B4355)+1),"_",""))</f>
        <v>NegK</v>
      </c>
      <c r="K4355" s="0" t="str">
        <f aca="false">IFERROR(VALUE(SUBSTITUTE(E4355,".",",")),E4355)</f>
        <v>No Ct</v>
      </c>
      <c r="L4355" s="61" t="str">
        <f aca="false">IF(J4355="PosK",SUMIFS(K:K,J:J,"PosK",H:H,H4355),"")</f>
        <v/>
      </c>
      <c r="M4355" s="61" t="str">
        <f aca="false">IF(J4355="PosK",SUMIFS(K:K,J:J,"NegK",H:H,H4355),"")</f>
        <v/>
      </c>
      <c r="N4355" s="61" t="str">
        <f aca="false">IF(J4355="PosK",SUMIFS(K:K,J:J,"eDNA",H:H,H4355),"")</f>
        <v/>
      </c>
    </row>
    <row r="4356" customFormat="false" ht="14.25" hidden="false" customHeight="false" outlineLevel="0" collapsed="false">
      <c r="A4356" s="0" t="s">
        <v>774</v>
      </c>
      <c r="B4356" s="52" t="s">
        <v>1035</v>
      </c>
      <c r="C4356" s="52" t="s">
        <v>751</v>
      </c>
      <c r="D4356" s="53" t="n">
        <v>0.1</v>
      </c>
      <c r="E4356" s="53" t="s">
        <v>748</v>
      </c>
      <c r="F4356" s="0" t="s">
        <v>1389</v>
      </c>
      <c r="G4356" s="0" t="str">
        <f aca="false">LEFT(B4356,2)</f>
        <v>28</v>
      </c>
      <c r="H4356" s="0" t="str">
        <f aca="false">I4356&amp;"_"&amp;G4356&amp;"_"&amp;F4356</f>
        <v>GroenbrogetTudse_28_20181205_DL2018078_HelsingoerGym_koersel2</v>
      </c>
      <c r="I4356" s="61" t="str">
        <f aca="false">MID(RIGHT(B4356,LEN(B4356)-3),1,FIND("_",RIGHT(B4356,LEN(B4356)-3))-1)</f>
        <v>GroenbrogetTudse</v>
      </c>
      <c r="J4356" s="61" t="str">
        <f aca="false">TRIM(SUBSTITUTE(RIGHT(B4356,FIND(I4356,B4356)+1),"_",""))</f>
        <v>eDNA</v>
      </c>
      <c r="K4356" s="0" t="str">
        <f aca="false">IFERROR(VALUE(SUBSTITUTE(E4356,".",",")),E4356)</f>
        <v>No Ct</v>
      </c>
      <c r="L4356" s="61" t="str">
        <f aca="false">IF(J4356="PosK",SUMIFS(K:K,J:J,"PosK",H:H,H4356),"")</f>
        <v/>
      </c>
      <c r="M4356" s="61" t="str">
        <f aca="false">IF(J4356="PosK",SUMIFS(K:K,J:J,"NegK",H:H,H4356),"")</f>
        <v/>
      </c>
      <c r="N4356" s="61" t="str">
        <f aca="false">IF(J4356="PosK",SUMIFS(K:K,J:J,"eDNA",H:H,H4356),"")</f>
        <v/>
      </c>
      <c r="Q4356" s="62"/>
    </row>
    <row r="4357" customFormat="false" ht="14.25" hidden="false" customHeight="false" outlineLevel="0" collapsed="false">
      <c r="A4357" s="0" t="s">
        <v>776</v>
      </c>
      <c r="B4357" s="52" t="s">
        <v>1035</v>
      </c>
      <c r="C4357" s="52" t="s">
        <v>751</v>
      </c>
      <c r="D4357" s="53" t="n">
        <v>0.1</v>
      </c>
      <c r="E4357" s="53" t="s">
        <v>748</v>
      </c>
      <c r="F4357" s="0" t="s">
        <v>1389</v>
      </c>
      <c r="G4357" s="0" t="str">
        <f aca="false">LEFT(B4357,2)</f>
        <v>28</v>
      </c>
      <c r="H4357" s="0" t="str">
        <f aca="false">I4357&amp;"_"&amp;G4357&amp;"_"&amp;F4357</f>
        <v>GroenbrogetTudse_28_20181205_DL2018078_HelsingoerGym_koersel2</v>
      </c>
      <c r="I4357" s="61" t="str">
        <f aca="false">MID(RIGHT(B4357,LEN(B4357)-3),1,FIND("_",RIGHT(B4357,LEN(B4357)-3))-1)</f>
        <v>GroenbrogetTudse</v>
      </c>
      <c r="J4357" s="61" t="str">
        <f aca="false">TRIM(SUBSTITUTE(RIGHT(B4357,FIND(I4357,B4357)+1),"_",""))</f>
        <v>eDNA</v>
      </c>
      <c r="K4357" s="0" t="str">
        <f aca="false">IFERROR(VALUE(SUBSTITUTE(E4357,".",",")),E4357)</f>
        <v>No Ct</v>
      </c>
      <c r="L4357" s="61" t="str">
        <f aca="false">IF(J4357="PosK",SUMIFS(K:K,J:J,"PosK",H:H,H4357),"")</f>
        <v/>
      </c>
      <c r="M4357" s="61" t="str">
        <f aca="false">IF(J4357="PosK",SUMIFS(K:K,J:J,"NegK",H:H,H4357),"")</f>
        <v/>
      </c>
      <c r="N4357" s="61" t="str">
        <f aca="false">IF(J4357="PosK",SUMIFS(K:K,J:J,"eDNA",H:H,H4357),"")</f>
        <v/>
      </c>
      <c r="P4357" s="62"/>
      <c r="T4357" s="63"/>
      <c r="W4357" s="64"/>
    </row>
    <row r="4358" customFormat="false" ht="14.25" hidden="false" customHeight="false" outlineLevel="0" collapsed="false">
      <c r="A4358" s="0" t="s">
        <v>778</v>
      </c>
      <c r="B4358" s="52" t="s">
        <v>1037</v>
      </c>
      <c r="C4358" s="52" t="s">
        <v>743</v>
      </c>
      <c r="D4358" s="53" t="n">
        <v>0.1</v>
      </c>
      <c r="E4358" s="53" t="n">
        <v>27.35</v>
      </c>
      <c r="F4358" s="0" t="s">
        <v>1389</v>
      </c>
      <c r="G4358" s="0" t="str">
        <f aca="false">LEFT(B4358,2)</f>
        <v>29</v>
      </c>
      <c r="H4358" s="0" t="str">
        <f aca="false">I4358&amp;"_"&amp;G4358&amp;"_"&amp;F4358</f>
        <v>Loevfroe_29_20181205_DL2018078_HelsingoerGym_koersel2</v>
      </c>
      <c r="I4358" s="61" t="str">
        <f aca="false">MID(RIGHT(B4358,LEN(B4358)-3),1,FIND("_",RIGHT(B4358,LEN(B4358)-3))-1)</f>
        <v>Loevfroe</v>
      </c>
      <c r="J4358" s="61" t="str">
        <f aca="false">TRIM(SUBSTITUTE(RIGHT(B4358,FIND(I4358,B4358)+1),"_",""))</f>
        <v>PosK</v>
      </c>
      <c r="K4358" s="0" t="n">
        <f aca="false">IFERROR(VALUE(SUBSTITUTE(E4358,".",",")),E4358)</f>
        <v>27.35</v>
      </c>
      <c r="L4358" s="61" t="n">
        <f aca="false">IF(J4358="PosK",SUMIFS(K:K,J:J,"PosK",H:H,H4358),"")</f>
        <v>27.35</v>
      </c>
      <c r="M4358" s="61" t="n">
        <f aca="false">IF(J4358="PosK",SUMIFS(K:K,J:J,"NegK",H:H,H4358),"")</f>
        <v>0</v>
      </c>
      <c r="N4358" s="61" t="n">
        <f aca="false">IF(J4358="PosK",SUMIFS(K:K,J:J,"eDNA",H:H,H4358),"")</f>
        <v>0</v>
      </c>
      <c r="P4358" s="62" t="n">
        <f aca="false">IF(K4360="No Ct",0,K4360)</f>
        <v>0</v>
      </c>
      <c r="Q4358" s="62" t="n">
        <f aca="false">IF(K4361="No Ct",0,K4361)</f>
        <v>0</v>
      </c>
      <c r="R4358" s="0" t="str">
        <f aca="false">IF(AND(L4358&gt;0,M4358=0),"Valid","Invalid")</f>
        <v>Valid</v>
      </c>
      <c r="S4358" s="0" t="str">
        <f aca="false">IF(OR(P4358&gt;1,Q4358&gt;1),"Present","Absent")</f>
        <v>Absent</v>
      </c>
      <c r="T4358" s="63" t="str">
        <f aca="false">IF(OR(AND(P4358&gt;1,P4358&lt;41),AND(Q4358&gt;1,Q4358&lt;41)),"Ct&lt;41","Ct&gt;41")</f>
        <v>Ct&gt;41</v>
      </c>
      <c r="U4358" s="0" t="str">
        <f aca="false">I4358</f>
        <v>Loevfroe</v>
      </c>
      <c r="V4358" s="0" t="str">
        <f aca="false">MID(F4358,10,9)</f>
        <v>DL2018078</v>
      </c>
      <c r="W4358" s="64" t="str">
        <f aca="false">V4358&amp;"_"&amp;U4358&amp;"_"&amp;R4358&amp;"_"&amp;S4358&amp;"_"&amp;T4358</f>
        <v>DL2018078_Loevfroe_Valid_Absent_Ct&gt;41</v>
      </c>
    </row>
    <row r="4359" customFormat="false" ht="14.25" hidden="false" customHeight="false" outlineLevel="0" collapsed="false">
      <c r="A4359" s="0" t="s">
        <v>780</v>
      </c>
      <c r="B4359" s="52" t="s">
        <v>1038</v>
      </c>
      <c r="C4359" s="52" t="s">
        <v>747</v>
      </c>
      <c r="D4359" s="53" t="n">
        <v>0.1</v>
      </c>
      <c r="E4359" s="53" t="s">
        <v>748</v>
      </c>
      <c r="F4359" s="0" t="s">
        <v>1389</v>
      </c>
      <c r="G4359" s="0" t="str">
        <f aca="false">LEFT(B4359,2)</f>
        <v>29</v>
      </c>
      <c r="H4359" s="0" t="str">
        <f aca="false">I4359&amp;"_"&amp;G4359&amp;"_"&amp;F4359</f>
        <v>Loevfroe_29_20181205_DL2018078_HelsingoerGym_koersel2</v>
      </c>
      <c r="I4359" s="61" t="str">
        <f aca="false">MID(RIGHT(B4359,LEN(B4359)-3),1,FIND("_",RIGHT(B4359,LEN(B4359)-3))-1)</f>
        <v>Loevfroe</v>
      </c>
      <c r="J4359" s="61" t="str">
        <f aca="false">TRIM(SUBSTITUTE(RIGHT(B4359,FIND(I4359,B4359)+1),"_",""))</f>
        <v>NegK</v>
      </c>
      <c r="K4359" s="0" t="str">
        <f aca="false">IFERROR(VALUE(SUBSTITUTE(E4359,".",",")),E4359)</f>
        <v>No Ct</v>
      </c>
      <c r="L4359" s="61" t="str">
        <f aca="false">IF(J4359="PosK",SUMIFS(K:K,J:J,"PosK",H:H,H4359),"")</f>
        <v/>
      </c>
      <c r="M4359" s="61" t="str">
        <f aca="false">IF(J4359="PosK",SUMIFS(K:K,J:J,"NegK",H:H,H4359),"")</f>
        <v/>
      </c>
      <c r="N4359" s="61" t="str">
        <f aca="false">IF(J4359="PosK",SUMIFS(K:K,J:J,"eDNA",H:H,H4359),"")</f>
        <v/>
      </c>
    </row>
    <row r="4360" customFormat="false" ht="14.25" hidden="false" customHeight="false" outlineLevel="0" collapsed="false">
      <c r="A4360" s="0" t="s">
        <v>782</v>
      </c>
      <c r="B4360" s="52" t="s">
        <v>1039</v>
      </c>
      <c r="C4360" s="52" t="s">
        <v>751</v>
      </c>
      <c r="D4360" s="53" t="n">
        <v>0.1</v>
      </c>
      <c r="E4360" s="53" t="s">
        <v>748</v>
      </c>
      <c r="F4360" s="0" t="s">
        <v>1389</v>
      </c>
      <c r="G4360" s="0" t="str">
        <f aca="false">LEFT(B4360,2)</f>
        <v>29</v>
      </c>
      <c r="H4360" s="0" t="str">
        <f aca="false">I4360&amp;"_"&amp;G4360&amp;"_"&amp;F4360</f>
        <v>Loevfroe_29_20181205_DL2018078_HelsingoerGym_koersel2</v>
      </c>
      <c r="I4360" s="61" t="str">
        <f aca="false">MID(RIGHT(B4360,LEN(B4360)-3),1,FIND("_",RIGHT(B4360,LEN(B4360)-3))-1)</f>
        <v>Loevfroe</v>
      </c>
      <c r="J4360" s="61" t="str">
        <f aca="false">TRIM(SUBSTITUTE(RIGHT(B4360,FIND(I4360,B4360)+1),"_",""))</f>
        <v>eDNA</v>
      </c>
      <c r="K4360" s="0" t="str">
        <f aca="false">IFERROR(VALUE(SUBSTITUTE(E4360,".",",")),E4360)</f>
        <v>No Ct</v>
      </c>
      <c r="L4360" s="61" t="str">
        <f aca="false">IF(J4360="PosK",SUMIFS(K:K,J:J,"PosK",H:H,H4360),"")</f>
        <v/>
      </c>
      <c r="M4360" s="61" t="str">
        <f aca="false">IF(J4360="PosK",SUMIFS(K:K,J:J,"NegK",H:H,H4360),"")</f>
        <v/>
      </c>
      <c r="N4360" s="61" t="str">
        <f aca="false">IF(J4360="PosK",SUMIFS(K:K,J:J,"eDNA",H:H,H4360),"")</f>
        <v/>
      </c>
      <c r="Q4360" s="62"/>
    </row>
    <row r="4361" customFormat="false" ht="14.25" hidden="false" customHeight="false" outlineLevel="0" collapsed="false">
      <c r="A4361" s="0" t="s">
        <v>784</v>
      </c>
      <c r="B4361" s="52" t="s">
        <v>1039</v>
      </c>
      <c r="C4361" s="52" t="s">
        <v>751</v>
      </c>
      <c r="D4361" s="53" t="n">
        <v>0.1</v>
      </c>
      <c r="E4361" s="53" t="s">
        <v>748</v>
      </c>
      <c r="F4361" s="0" t="s">
        <v>1389</v>
      </c>
      <c r="G4361" s="0" t="str">
        <f aca="false">LEFT(B4361,2)</f>
        <v>29</v>
      </c>
      <c r="H4361" s="0" t="str">
        <f aca="false">I4361&amp;"_"&amp;G4361&amp;"_"&amp;F4361</f>
        <v>Loevfroe_29_20181205_DL2018078_HelsingoerGym_koersel2</v>
      </c>
      <c r="I4361" s="61" t="str">
        <f aca="false">MID(RIGHT(B4361,LEN(B4361)-3),1,FIND("_",RIGHT(B4361,LEN(B4361)-3))-1)</f>
        <v>Loevfroe</v>
      </c>
      <c r="J4361" s="61" t="str">
        <f aca="false">TRIM(SUBSTITUTE(RIGHT(B4361,FIND(I4361,B4361)+1),"_",""))</f>
        <v>eDNA</v>
      </c>
      <c r="K4361" s="0" t="str">
        <f aca="false">IFERROR(VALUE(SUBSTITUTE(E4361,".",",")),E4361)</f>
        <v>No Ct</v>
      </c>
      <c r="L4361" s="61" t="str">
        <f aca="false">IF(J4361="PosK",SUMIFS(K:K,J:J,"PosK",H:H,H4361),"")</f>
        <v/>
      </c>
      <c r="M4361" s="61" t="str">
        <f aca="false">IF(J4361="PosK",SUMIFS(K:K,J:J,"NegK",H:H,H4361),"")</f>
        <v/>
      </c>
      <c r="N4361" s="61" t="str">
        <f aca="false">IF(J4361="PosK",SUMIFS(K:K,J:J,"eDNA",H:H,H4361),"")</f>
        <v/>
      </c>
      <c r="P4361" s="62"/>
      <c r="T4361" s="63"/>
      <c r="W4361" s="64"/>
    </row>
    <row r="4362" customFormat="false" ht="14.25" hidden="false" customHeight="false" outlineLevel="0" collapsed="false">
      <c r="A4362" s="0" t="s">
        <v>786</v>
      </c>
      <c r="B4362" s="52" t="s">
        <v>1041</v>
      </c>
      <c r="C4362" s="52" t="s">
        <v>743</v>
      </c>
      <c r="D4362" s="53" t="n">
        <v>0.1</v>
      </c>
      <c r="E4362" s="53" t="n">
        <v>38.33</v>
      </c>
      <c r="F4362" s="0" t="s">
        <v>1389</v>
      </c>
      <c r="G4362" s="0" t="str">
        <f aca="false">LEFT(B4362,2)</f>
        <v>30</v>
      </c>
      <c r="H4362" s="0" t="str">
        <f aca="false">I4362&amp;"_"&amp;G4362&amp;"_"&amp;F4362</f>
        <v>Klokkefroe_30_20181205_DL2018078_HelsingoerGym_koersel2</v>
      </c>
      <c r="I4362" s="61" t="str">
        <f aca="false">MID(RIGHT(B4362,LEN(B4362)-3),1,FIND("_",RIGHT(B4362,LEN(B4362)-3))-1)</f>
        <v>Klokkefroe</v>
      </c>
      <c r="J4362" s="61" t="str">
        <f aca="false">TRIM(SUBSTITUTE(RIGHT(B4362,FIND(I4362,B4362)+1),"_",""))</f>
        <v>PosK</v>
      </c>
      <c r="K4362" s="0" t="n">
        <f aca="false">IFERROR(VALUE(SUBSTITUTE(E4362,".",",")),E4362)</f>
        <v>38.33</v>
      </c>
      <c r="L4362" s="61" t="n">
        <f aca="false">IF(J4362="PosK",SUMIFS(K:K,J:J,"PosK",H:H,H4362),"")</f>
        <v>38.33</v>
      </c>
      <c r="M4362" s="61" t="n">
        <f aca="false">IF(J4362="PosK",SUMIFS(K:K,J:J,"NegK",H:H,H4362),"")</f>
        <v>0</v>
      </c>
      <c r="N4362" s="61" t="n">
        <f aca="false">IF(J4362="PosK",SUMIFS(K:K,J:J,"eDNA",H:H,H4362),"")</f>
        <v>0</v>
      </c>
      <c r="P4362" s="62" t="n">
        <f aca="false">IF(K4364="No Ct",0,K4364)</f>
        <v>0</v>
      </c>
      <c r="Q4362" s="62" t="n">
        <f aca="false">IF(K4365="No Ct",0,K4365)</f>
        <v>0</v>
      </c>
      <c r="R4362" s="0" t="str">
        <f aca="false">IF(AND(L4362&gt;0,M4362=0),"Valid","Invalid")</f>
        <v>Valid</v>
      </c>
      <c r="S4362" s="0" t="str">
        <f aca="false">IF(OR(P4362&gt;1,Q4362&gt;1),"Present","Absent")</f>
        <v>Absent</v>
      </c>
      <c r="T4362" s="63" t="str">
        <f aca="false">IF(OR(AND(P4362&gt;1,P4362&lt;41),AND(Q4362&gt;1,Q4362&lt;41)),"Ct&lt;41","Ct&gt;41")</f>
        <v>Ct&gt;41</v>
      </c>
      <c r="U4362" s="0" t="str">
        <f aca="false">I4362</f>
        <v>Klokkefroe</v>
      </c>
      <c r="V4362" s="0" t="str">
        <f aca="false">MID(F4362,10,9)</f>
        <v>DL2018078</v>
      </c>
      <c r="W4362" s="64" t="str">
        <f aca="false">V4362&amp;"_"&amp;U4362&amp;"_"&amp;R4362&amp;"_"&amp;S4362&amp;"_"&amp;T4362</f>
        <v>DL2018078_Klokkefroe_Valid_Absent_Ct&gt;41</v>
      </c>
    </row>
    <row r="4363" customFormat="false" ht="14.25" hidden="false" customHeight="false" outlineLevel="0" collapsed="false">
      <c r="A4363" s="0" t="s">
        <v>788</v>
      </c>
      <c r="B4363" s="52" t="s">
        <v>1042</v>
      </c>
      <c r="C4363" s="52" t="s">
        <v>747</v>
      </c>
      <c r="D4363" s="53" t="n">
        <v>0.1</v>
      </c>
      <c r="E4363" s="53" t="s">
        <v>748</v>
      </c>
      <c r="F4363" s="0" t="s">
        <v>1389</v>
      </c>
      <c r="G4363" s="0" t="str">
        <f aca="false">LEFT(B4363,2)</f>
        <v>30</v>
      </c>
      <c r="H4363" s="0" t="str">
        <f aca="false">I4363&amp;"_"&amp;G4363&amp;"_"&amp;F4363</f>
        <v>Klokkefroe_30_20181205_DL2018078_HelsingoerGym_koersel2</v>
      </c>
      <c r="I4363" s="61" t="str">
        <f aca="false">MID(RIGHT(B4363,LEN(B4363)-3),1,FIND("_",RIGHT(B4363,LEN(B4363)-3))-1)</f>
        <v>Klokkefroe</v>
      </c>
      <c r="J4363" s="61" t="str">
        <f aca="false">TRIM(SUBSTITUTE(RIGHT(B4363,FIND(I4363,B4363)+1),"_",""))</f>
        <v>NegK</v>
      </c>
      <c r="K4363" s="0" t="str">
        <f aca="false">IFERROR(VALUE(SUBSTITUTE(E4363,".",",")),E4363)</f>
        <v>No Ct</v>
      </c>
      <c r="L4363" s="61" t="str">
        <f aca="false">IF(J4363="PosK",SUMIFS(K:K,J:J,"PosK",H:H,H4363),"")</f>
        <v/>
      </c>
      <c r="M4363" s="61" t="str">
        <f aca="false">IF(J4363="PosK",SUMIFS(K:K,J:J,"NegK",H:H,H4363),"")</f>
        <v/>
      </c>
      <c r="N4363" s="61" t="str">
        <f aca="false">IF(J4363="PosK",SUMIFS(K:K,J:J,"eDNA",H:H,H4363),"")</f>
        <v/>
      </c>
    </row>
    <row r="4364" customFormat="false" ht="14.25" hidden="false" customHeight="false" outlineLevel="0" collapsed="false">
      <c r="A4364" s="0" t="s">
        <v>790</v>
      </c>
      <c r="B4364" s="52" t="s">
        <v>1043</v>
      </c>
      <c r="C4364" s="52" t="s">
        <v>751</v>
      </c>
      <c r="D4364" s="53" t="n">
        <v>0.1</v>
      </c>
      <c r="E4364" s="53" t="s">
        <v>748</v>
      </c>
      <c r="F4364" s="0" t="s">
        <v>1389</v>
      </c>
      <c r="G4364" s="0" t="str">
        <f aca="false">LEFT(B4364,2)</f>
        <v>30</v>
      </c>
      <c r="H4364" s="0" t="str">
        <f aca="false">I4364&amp;"_"&amp;G4364&amp;"_"&amp;F4364</f>
        <v>Klokkefroe_30_20181205_DL2018078_HelsingoerGym_koersel2</v>
      </c>
      <c r="I4364" s="61" t="str">
        <f aca="false">MID(RIGHT(B4364,LEN(B4364)-3),1,FIND("_",RIGHT(B4364,LEN(B4364)-3))-1)</f>
        <v>Klokkefroe</v>
      </c>
      <c r="J4364" s="61" t="str">
        <f aca="false">TRIM(SUBSTITUTE(RIGHT(B4364,FIND(I4364,B4364)+1),"_",""))</f>
        <v>eDNA</v>
      </c>
      <c r="K4364" s="0" t="str">
        <f aca="false">IFERROR(VALUE(SUBSTITUTE(E4364,".",",")),E4364)</f>
        <v>No Ct</v>
      </c>
      <c r="L4364" s="61" t="str">
        <f aca="false">IF(J4364="PosK",SUMIFS(K:K,J:J,"PosK",H:H,H4364),"")</f>
        <v/>
      </c>
      <c r="M4364" s="61" t="str">
        <f aca="false">IF(J4364="PosK",SUMIFS(K:K,J:J,"NegK",H:H,H4364),"")</f>
        <v/>
      </c>
      <c r="N4364" s="61" t="str">
        <f aca="false">IF(J4364="PosK",SUMIFS(K:K,J:J,"eDNA",H:H,H4364),"")</f>
        <v/>
      </c>
      <c r="Q4364" s="62"/>
    </row>
    <row r="4365" customFormat="false" ht="14.25" hidden="false" customHeight="false" outlineLevel="0" collapsed="false">
      <c r="A4365" s="0" t="s">
        <v>792</v>
      </c>
      <c r="B4365" s="52" t="s">
        <v>1043</v>
      </c>
      <c r="C4365" s="52" t="s">
        <v>751</v>
      </c>
      <c r="D4365" s="53" t="n">
        <v>0.1</v>
      </c>
      <c r="E4365" s="53" t="s">
        <v>748</v>
      </c>
      <c r="F4365" s="0" t="s">
        <v>1389</v>
      </c>
      <c r="G4365" s="0" t="str">
        <f aca="false">LEFT(B4365,2)</f>
        <v>30</v>
      </c>
      <c r="H4365" s="0" t="str">
        <f aca="false">I4365&amp;"_"&amp;G4365&amp;"_"&amp;F4365</f>
        <v>Klokkefroe_30_20181205_DL2018078_HelsingoerGym_koersel2</v>
      </c>
      <c r="I4365" s="61" t="str">
        <f aca="false">MID(RIGHT(B4365,LEN(B4365)-3),1,FIND("_",RIGHT(B4365,LEN(B4365)-3))-1)</f>
        <v>Klokkefroe</v>
      </c>
      <c r="J4365" s="61" t="str">
        <f aca="false">TRIM(SUBSTITUTE(RIGHT(B4365,FIND(I4365,B4365)+1),"_",""))</f>
        <v>eDNA</v>
      </c>
      <c r="K4365" s="0" t="str">
        <f aca="false">IFERROR(VALUE(SUBSTITUTE(E4365,".",",")),E4365)</f>
        <v>No Ct</v>
      </c>
      <c r="L4365" s="61" t="str">
        <f aca="false">IF(J4365="PosK",SUMIFS(K:K,J:J,"PosK",H:H,H4365),"")</f>
        <v/>
      </c>
      <c r="M4365" s="61" t="str">
        <f aca="false">IF(J4365="PosK",SUMIFS(K:K,J:J,"NegK",H:H,H4365),"")</f>
        <v/>
      </c>
      <c r="N4365" s="61" t="str">
        <f aca="false">IF(J4365="PosK",SUMIFS(K:K,J:J,"eDNA",H:H,H4365),"")</f>
        <v/>
      </c>
      <c r="P4365" s="62"/>
      <c r="T4365" s="63"/>
      <c r="W4365" s="64"/>
    </row>
    <row r="4366" customFormat="false" ht="14.25" hidden="false" customHeight="false" outlineLevel="0" collapsed="false">
      <c r="A4366" s="0" t="s">
        <v>794</v>
      </c>
      <c r="B4366" s="52" t="s">
        <v>1045</v>
      </c>
      <c r="C4366" s="52" t="s">
        <v>743</v>
      </c>
      <c r="D4366" s="53" t="n">
        <v>0.1</v>
      </c>
      <c r="E4366" s="53" t="s">
        <v>748</v>
      </c>
      <c r="F4366" s="0" t="s">
        <v>1389</v>
      </c>
      <c r="G4366" s="0" t="str">
        <f aca="false">LEFT(B4366,2)</f>
        <v>31</v>
      </c>
      <c r="H4366" s="0" t="str">
        <f aca="false">I4366&amp;"_"&amp;G4366&amp;"_"&amp;F4366</f>
        <v>Bjergsalamander_31_20181205_DL2018078_HelsingoerGym_koersel2</v>
      </c>
      <c r="I4366" s="61" t="str">
        <f aca="false">MID(RIGHT(B4366,LEN(B4366)-3),1,FIND("_",RIGHT(B4366,LEN(B4366)-3))-1)</f>
        <v>Bjergsalamander</v>
      </c>
      <c r="J4366" s="61" t="str">
        <f aca="false">TRIM(SUBSTITUTE(RIGHT(B4366,FIND(I4366,B4366)+1),"_",""))</f>
        <v>PosK</v>
      </c>
      <c r="K4366" s="0" t="str">
        <f aca="false">IFERROR(VALUE(SUBSTITUTE(E4366,".",",")),E4366)</f>
        <v>No Ct</v>
      </c>
      <c r="L4366" s="61" t="n">
        <f aca="false">IF(J4366="PosK",SUMIFS(K:K,J:J,"PosK",H:H,H4366),"")</f>
        <v>0</v>
      </c>
      <c r="M4366" s="61" t="n">
        <f aca="false">IF(J4366="PosK",SUMIFS(K:K,J:J,"NegK",H:H,H4366),"")</f>
        <v>0</v>
      </c>
      <c r="N4366" s="61" t="n">
        <f aca="false">IF(J4366="PosK",SUMIFS(K:K,J:J,"eDNA",H:H,H4366),"")</f>
        <v>0</v>
      </c>
      <c r="P4366" s="62" t="n">
        <f aca="false">IF(K4368="No Ct",0,K4368)</f>
        <v>0</v>
      </c>
      <c r="Q4366" s="62" t="n">
        <f aca="false">IF(K4369="No Ct",0,K4369)</f>
        <v>0</v>
      </c>
      <c r="R4366" s="0" t="str">
        <f aca="false">IF(AND(L4366&gt;0,M4366=0),"Valid","Invalid")</f>
        <v>Invalid</v>
      </c>
      <c r="S4366" s="0" t="str">
        <f aca="false">IF(OR(P4366&gt;1,Q4366&gt;1),"Present","Absent")</f>
        <v>Absent</v>
      </c>
      <c r="T4366" s="63" t="str">
        <f aca="false">IF(OR(AND(P4366&gt;1,P4366&lt;41),AND(Q4366&gt;1,Q4366&lt;41)),"Ct&lt;41","Ct&gt;41")</f>
        <v>Ct&gt;41</v>
      </c>
      <c r="U4366" s="0" t="str">
        <f aca="false">I4366</f>
        <v>Bjergsalamander</v>
      </c>
      <c r="V4366" s="0" t="str">
        <f aca="false">MID(F4366,10,9)</f>
        <v>DL2018078</v>
      </c>
      <c r="W4366" s="64" t="str">
        <f aca="false">V4366&amp;"_"&amp;U4366&amp;"_"&amp;R4366&amp;"_"&amp;S4366&amp;"_"&amp;T4366</f>
        <v>DL2018078_Bjergsalamander_Invalid_Absent_Ct&gt;41</v>
      </c>
    </row>
    <row r="4367" customFormat="false" ht="14.25" hidden="false" customHeight="false" outlineLevel="0" collapsed="false">
      <c r="A4367" s="0" t="s">
        <v>796</v>
      </c>
      <c r="B4367" s="52" t="s">
        <v>1046</v>
      </c>
      <c r="C4367" s="52" t="s">
        <v>747</v>
      </c>
      <c r="D4367" s="53" t="n">
        <v>0.1</v>
      </c>
      <c r="E4367" s="53" t="s">
        <v>748</v>
      </c>
      <c r="F4367" s="0" t="s">
        <v>1389</v>
      </c>
      <c r="G4367" s="0" t="str">
        <f aca="false">LEFT(B4367,2)</f>
        <v>31</v>
      </c>
      <c r="H4367" s="0" t="str">
        <f aca="false">I4367&amp;"_"&amp;G4367&amp;"_"&amp;F4367</f>
        <v>Bjergsalamander_31_20181205_DL2018078_HelsingoerGym_koersel2</v>
      </c>
      <c r="I4367" s="61" t="str">
        <f aca="false">MID(RIGHT(B4367,LEN(B4367)-3),1,FIND("_",RIGHT(B4367,LEN(B4367)-3))-1)</f>
        <v>Bjergsalamander</v>
      </c>
      <c r="J4367" s="61" t="str">
        <f aca="false">TRIM(SUBSTITUTE(RIGHT(B4367,FIND(I4367,B4367)+1),"_",""))</f>
        <v>NegK</v>
      </c>
      <c r="K4367" s="0" t="str">
        <f aca="false">IFERROR(VALUE(SUBSTITUTE(E4367,".",",")),E4367)</f>
        <v>No Ct</v>
      </c>
      <c r="L4367" s="61" t="str">
        <f aca="false">IF(J4367="PosK",SUMIFS(K:K,J:J,"PosK",H:H,H4367),"")</f>
        <v/>
      </c>
      <c r="M4367" s="61" t="str">
        <f aca="false">IF(J4367="PosK",SUMIFS(K:K,J:J,"NegK",H:H,H4367),"")</f>
        <v/>
      </c>
      <c r="N4367" s="61" t="str">
        <f aca="false">IF(J4367="PosK",SUMIFS(K:K,J:J,"eDNA",H:H,H4367),"")</f>
        <v/>
      </c>
    </row>
    <row r="4368" customFormat="false" ht="14.25" hidden="false" customHeight="false" outlineLevel="0" collapsed="false">
      <c r="A4368" s="0" t="s">
        <v>798</v>
      </c>
      <c r="B4368" s="52" t="s">
        <v>1047</v>
      </c>
      <c r="C4368" s="52" t="s">
        <v>751</v>
      </c>
      <c r="D4368" s="53" t="n">
        <v>0.1</v>
      </c>
      <c r="E4368" s="53" t="s">
        <v>748</v>
      </c>
      <c r="F4368" s="0" t="s">
        <v>1389</v>
      </c>
      <c r="G4368" s="0" t="str">
        <f aca="false">LEFT(B4368,2)</f>
        <v>31</v>
      </c>
      <c r="H4368" s="0" t="str">
        <f aca="false">I4368&amp;"_"&amp;G4368&amp;"_"&amp;F4368</f>
        <v>Bjergsalamander_31_20181205_DL2018078_HelsingoerGym_koersel2</v>
      </c>
      <c r="I4368" s="61" t="str">
        <f aca="false">MID(RIGHT(B4368,LEN(B4368)-3),1,FIND("_",RIGHT(B4368,LEN(B4368)-3))-1)</f>
        <v>Bjergsalamander</v>
      </c>
      <c r="J4368" s="61" t="str">
        <f aca="false">TRIM(SUBSTITUTE(RIGHT(B4368,FIND(I4368,B4368)+1),"_",""))</f>
        <v>eDNA</v>
      </c>
      <c r="K4368" s="0" t="str">
        <f aca="false">IFERROR(VALUE(SUBSTITUTE(E4368,".",",")),E4368)</f>
        <v>No Ct</v>
      </c>
      <c r="L4368" s="61" t="str">
        <f aca="false">IF(J4368="PosK",SUMIFS(K:K,J:J,"PosK",H:H,H4368),"")</f>
        <v/>
      </c>
      <c r="M4368" s="61" t="str">
        <f aca="false">IF(J4368="PosK",SUMIFS(K:K,J:J,"NegK",H:H,H4368),"")</f>
        <v/>
      </c>
      <c r="N4368" s="61" t="str">
        <f aca="false">IF(J4368="PosK",SUMIFS(K:K,J:J,"eDNA",H:H,H4368),"")</f>
        <v/>
      </c>
      <c r="Q4368" s="62"/>
    </row>
    <row r="4369" customFormat="false" ht="14.25" hidden="false" customHeight="false" outlineLevel="0" collapsed="false">
      <c r="A4369" s="0" t="s">
        <v>800</v>
      </c>
      <c r="B4369" s="52" t="s">
        <v>1047</v>
      </c>
      <c r="C4369" s="52" t="s">
        <v>751</v>
      </c>
      <c r="D4369" s="53" t="n">
        <v>0.1</v>
      </c>
      <c r="E4369" s="53" t="s">
        <v>748</v>
      </c>
      <c r="F4369" s="0" t="s">
        <v>1389</v>
      </c>
      <c r="G4369" s="0" t="str">
        <f aca="false">LEFT(B4369,2)</f>
        <v>31</v>
      </c>
      <c r="H4369" s="0" t="str">
        <f aca="false">I4369&amp;"_"&amp;G4369&amp;"_"&amp;F4369</f>
        <v>Bjergsalamander_31_20181205_DL2018078_HelsingoerGym_koersel2</v>
      </c>
      <c r="I4369" s="61" t="str">
        <f aca="false">MID(RIGHT(B4369,LEN(B4369)-3),1,FIND("_",RIGHT(B4369,LEN(B4369)-3))-1)</f>
        <v>Bjergsalamander</v>
      </c>
      <c r="J4369" s="61" t="str">
        <f aca="false">TRIM(SUBSTITUTE(RIGHT(B4369,FIND(I4369,B4369)+1),"_",""))</f>
        <v>eDNA</v>
      </c>
      <c r="K4369" s="0" t="str">
        <f aca="false">IFERROR(VALUE(SUBSTITUTE(E4369,".",",")),E4369)</f>
        <v>No Ct</v>
      </c>
      <c r="L4369" s="61" t="str">
        <f aca="false">IF(J4369="PosK",SUMIFS(K:K,J:J,"PosK",H:H,H4369),"")</f>
        <v/>
      </c>
      <c r="M4369" s="61" t="str">
        <f aca="false">IF(J4369="PosK",SUMIFS(K:K,J:J,"NegK",H:H,H4369),"")</f>
        <v/>
      </c>
      <c r="N4369" s="61" t="str">
        <f aca="false">IF(J4369="PosK",SUMIFS(K:K,J:J,"eDNA",H:H,H4369),"")</f>
        <v/>
      </c>
      <c r="P4369" s="62"/>
      <c r="T4369" s="63"/>
      <c r="W4369" s="64"/>
    </row>
    <row r="4370" customFormat="false" ht="14.25" hidden="false" customHeight="false" outlineLevel="0" collapsed="false">
      <c r="A4370" s="0" t="s">
        <v>802</v>
      </c>
      <c r="B4370" s="52" t="s">
        <v>1049</v>
      </c>
      <c r="C4370" s="52" t="s">
        <v>743</v>
      </c>
      <c r="D4370" s="53" t="n">
        <v>0.1</v>
      </c>
      <c r="E4370" s="53" t="n">
        <v>28.87</v>
      </c>
      <c r="F4370" s="0" t="s">
        <v>1389</v>
      </c>
      <c r="G4370" s="0" t="str">
        <f aca="false">LEFT(B4370,2)</f>
        <v>32</v>
      </c>
      <c r="H4370" s="0" t="str">
        <f aca="false">I4370&amp;"_"&amp;G4370&amp;"_"&amp;F4370</f>
        <v>Latterfroe_32_20181205_DL2018078_HelsingoerGym_koersel2</v>
      </c>
      <c r="I4370" s="61" t="str">
        <f aca="false">MID(RIGHT(B4370,LEN(B4370)-3),1,FIND("_",RIGHT(B4370,LEN(B4370)-3))-1)</f>
        <v>Latterfroe</v>
      </c>
      <c r="J4370" s="61" t="str">
        <f aca="false">TRIM(SUBSTITUTE(RIGHT(B4370,FIND(I4370,B4370)+1),"_",""))</f>
        <v>PosK</v>
      </c>
      <c r="K4370" s="0" t="n">
        <f aca="false">IFERROR(VALUE(SUBSTITUTE(E4370,".",",")),E4370)</f>
        <v>28.87</v>
      </c>
      <c r="L4370" s="61" t="n">
        <f aca="false">IF(J4370="PosK",SUMIFS(K:K,J:J,"PosK",H:H,H4370),"")</f>
        <v>28.87</v>
      </c>
      <c r="M4370" s="61" t="n">
        <f aca="false">IF(J4370="PosK",SUMIFS(K:K,J:J,"NegK",H:H,H4370),"")</f>
        <v>0</v>
      </c>
      <c r="N4370" s="61" t="n">
        <f aca="false">IF(J4370="PosK",SUMIFS(K:K,J:J,"eDNA",H:H,H4370),"")</f>
        <v>0</v>
      </c>
      <c r="P4370" s="62" t="n">
        <f aca="false">IF(K4372="No Ct",0,K4372)</f>
        <v>0</v>
      </c>
      <c r="Q4370" s="62" t="n">
        <f aca="false">IF(K4373="No Ct",0,K4373)</f>
        <v>0</v>
      </c>
      <c r="R4370" s="0" t="str">
        <f aca="false">IF(AND(L4370&gt;0,M4370=0),"Valid","Invalid")</f>
        <v>Valid</v>
      </c>
      <c r="S4370" s="0" t="str">
        <f aca="false">IF(OR(P4370&gt;1,Q4370&gt;1),"Present","Absent")</f>
        <v>Absent</v>
      </c>
      <c r="T4370" s="63" t="str">
        <f aca="false">IF(OR(AND(P4370&gt;1,P4370&lt;41),AND(Q4370&gt;1,Q4370&lt;41)),"Ct&lt;41","Ct&gt;41")</f>
        <v>Ct&gt;41</v>
      </c>
      <c r="U4370" s="0" t="str">
        <f aca="false">I4370</f>
        <v>Latterfroe</v>
      </c>
      <c r="V4370" s="0" t="str">
        <f aca="false">MID(F4370,10,9)</f>
        <v>DL2018078</v>
      </c>
      <c r="W4370" s="64" t="str">
        <f aca="false">V4370&amp;"_"&amp;U4370&amp;"_"&amp;R4370&amp;"_"&amp;S4370&amp;"_"&amp;T4370</f>
        <v>DL2018078_Latterfroe_Valid_Absent_Ct&gt;41</v>
      </c>
    </row>
    <row r="4371" customFormat="false" ht="14.25" hidden="false" customHeight="false" outlineLevel="0" collapsed="false">
      <c r="A4371" s="0" t="s">
        <v>804</v>
      </c>
      <c r="B4371" s="52" t="s">
        <v>1050</v>
      </c>
      <c r="C4371" s="52" t="s">
        <v>747</v>
      </c>
      <c r="D4371" s="53" t="n">
        <v>0.1</v>
      </c>
      <c r="E4371" s="53" t="s">
        <v>748</v>
      </c>
      <c r="F4371" s="0" t="s">
        <v>1389</v>
      </c>
      <c r="G4371" s="0" t="str">
        <f aca="false">LEFT(B4371,2)</f>
        <v>32</v>
      </c>
      <c r="H4371" s="0" t="str">
        <f aca="false">I4371&amp;"_"&amp;G4371&amp;"_"&amp;F4371</f>
        <v>Latterfroe_32_20181205_DL2018078_HelsingoerGym_koersel2</v>
      </c>
      <c r="I4371" s="61" t="str">
        <f aca="false">MID(RIGHT(B4371,LEN(B4371)-3),1,FIND("_",RIGHT(B4371,LEN(B4371)-3))-1)</f>
        <v>Latterfroe</v>
      </c>
      <c r="J4371" s="61" t="str">
        <f aca="false">TRIM(SUBSTITUTE(RIGHT(B4371,FIND(I4371,B4371)+1),"_",""))</f>
        <v>NegK</v>
      </c>
      <c r="K4371" s="0" t="str">
        <f aca="false">IFERROR(VALUE(SUBSTITUTE(E4371,".",",")),E4371)</f>
        <v>No Ct</v>
      </c>
      <c r="L4371" s="61" t="str">
        <f aca="false">IF(J4371="PosK",SUMIFS(K:K,J:J,"PosK",H:H,H4371),"")</f>
        <v/>
      </c>
      <c r="M4371" s="61" t="str">
        <f aca="false">IF(J4371="PosK",SUMIFS(K:K,J:J,"NegK",H:H,H4371),"")</f>
        <v/>
      </c>
      <c r="N4371" s="61" t="str">
        <f aca="false">IF(J4371="PosK",SUMIFS(K:K,J:J,"eDNA",H:H,H4371),"")</f>
        <v/>
      </c>
    </row>
    <row r="4372" customFormat="false" ht="14.25" hidden="false" customHeight="false" outlineLevel="0" collapsed="false">
      <c r="A4372" s="0" t="s">
        <v>806</v>
      </c>
      <c r="B4372" s="52" t="s">
        <v>1051</v>
      </c>
      <c r="C4372" s="52" t="s">
        <v>751</v>
      </c>
      <c r="D4372" s="53" t="n">
        <v>0.1</v>
      </c>
      <c r="E4372" s="53" t="s">
        <v>748</v>
      </c>
      <c r="F4372" s="0" t="s">
        <v>1389</v>
      </c>
      <c r="G4372" s="0" t="str">
        <f aca="false">LEFT(B4372,2)</f>
        <v>32</v>
      </c>
      <c r="H4372" s="0" t="str">
        <f aca="false">I4372&amp;"_"&amp;G4372&amp;"_"&amp;F4372</f>
        <v>Latterfroe_32_20181205_DL2018078_HelsingoerGym_koersel2</v>
      </c>
      <c r="I4372" s="61" t="str">
        <f aca="false">MID(RIGHT(B4372,LEN(B4372)-3),1,FIND("_",RIGHT(B4372,LEN(B4372)-3))-1)</f>
        <v>Latterfroe</v>
      </c>
      <c r="J4372" s="61" t="str">
        <f aca="false">TRIM(SUBSTITUTE(RIGHT(B4372,FIND(I4372,B4372)+1),"_",""))</f>
        <v>eDNA</v>
      </c>
      <c r="K4372" s="0" t="str">
        <f aca="false">IFERROR(VALUE(SUBSTITUTE(E4372,".",",")),E4372)</f>
        <v>No Ct</v>
      </c>
      <c r="L4372" s="61" t="str">
        <f aca="false">IF(J4372="PosK",SUMIFS(K:K,J:J,"PosK",H:H,H4372),"")</f>
        <v/>
      </c>
      <c r="M4372" s="61" t="str">
        <f aca="false">IF(J4372="PosK",SUMIFS(K:K,J:J,"NegK",H:H,H4372),"")</f>
        <v/>
      </c>
      <c r="N4372" s="61" t="str">
        <f aca="false">IF(J4372="PosK",SUMIFS(K:K,J:J,"eDNA",H:H,H4372),"")</f>
        <v/>
      </c>
      <c r="Q4372" s="62"/>
    </row>
    <row r="4373" customFormat="false" ht="14.25" hidden="false" customHeight="false" outlineLevel="0" collapsed="false">
      <c r="A4373" s="0" t="s">
        <v>808</v>
      </c>
      <c r="B4373" s="52" t="s">
        <v>1051</v>
      </c>
      <c r="C4373" s="52" t="s">
        <v>751</v>
      </c>
      <c r="D4373" s="53" t="n">
        <v>0.1</v>
      </c>
      <c r="E4373" s="53" t="s">
        <v>748</v>
      </c>
      <c r="F4373" s="0" t="s">
        <v>1389</v>
      </c>
      <c r="G4373" s="0" t="str">
        <f aca="false">LEFT(B4373,2)</f>
        <v>32</v>
      </c>
      <c r="H4373" s="0" t="str">
        <f aca="false">I4373&amp;"_"&amp;G4373&amp;"_"&amp;F4373</f>
        <v>Latterfroe_32_20181205_DL2018078_HelsingoerGym_koersel2</v>
      </c>
      <c r="I4373" s="61" t="str">
        <f aca="false">MID(RIGHT(B4373,LEN(B4373)-3),1,FIND("_",RIGHT(B4373,LEN(B4373)-3))-1)</f>
        <v>Latterfroe</v>
      </c>
      <c r="J4373" s="61" t="str">
        <f aca="false">TRIM(SUBSTITUTE(RIGHT(B4373,FIND(I4373,B4373)+1),"_",""))</f>
        <v>eDNA</v>
      </c>
      <c r="K4373" s="0" t="str">
        <f aca="false">IFERROR(VALUE(SUBSTITUTE(E4373,".",",")),E4373)</f>
        <v>No Ct</v>
      </c>
      <c r="L4373" s="61" t="str">
        <f aca="false">IF(J4373="PosK",SUMIFS(K:K,J:J,"PosK",H:H,H4373),"")</f>
        <v/>
      </c>
      <c r="M4373" s="61" t="str">
        <f aca="false">IF(J4373="PosK",SUMIFS(K:K,J:J,"NegK",H:H,H4373),"")</f>
        <v/>
      </c>
      <c r="N4373" s="61" t="str">
        <f aca="false">IF(J4373="PosK",SUMIFS(K:K,J:J,"eDNA",H:H,H4373),"")</f>
        <v/>
      </c>
      <c r="P4373" s="62"/>
      <c r="T4373" s="63"/>
      <c r="W4373" s="64"/>
    </row>
    <row r="4374" customFormat="false" ht="14.25" hidden="false" customHeight="false" outlineLevel="0" collapsed="false">
      <c r="A4374" s="0" t="s">
        <v>810</v>
      </c>
      <c r="B4374" s="52" t="s">
        <v>1366</v>
      </c>
      <c r="C4374" s="52" t="s">
        <v>743</v>
      </c>
      <c r="D4374" s="53" t="n">
        <v>0.1</v>
      </c>
      <c r="E4374" s="53" t="s">
        <v>748</v>
      </c>
      <c r="F4374" s="0" t="s">
        <v>1389</v>
      </c>
      <c r="G4374" s="0" t="str">
        <f aca="false">LEFT(B4374,2)</f>
        <v>09</v>
      </c>
      <c r="H4374" s="0" t="str">
        <f aca="false">I4374&amp;"_"&amp;G4374&amp;"_"&amp;F4374</f>
        <v>KortbenetGroenFroe_09_20181205_DL2018078_HelsingoerGym_koersel2</v>
      </c>
      <c r="I4374" s="61" t="str">
        <f aca="false">MID(RIGHT(B4374,LEN(B4374)-3),1,FIND("_",RIGHT(B4374,LEN(B4374)-3))-1)</f>
        <v>KortbenetGroenFroe</v>
      </c>
      <c r="J4374" s="61" t="str">
        <f aca="false">TRIM(SUBSTITUTE(RIGHT(B4374,FIND(I4374,B4374)+1),"_",""))</f>
        <v>PosK</v>
      </c>
      <c r="K4374" s="0" t="str">
        <f aca="false">IFERROR(VALUE(SUBSTITUTE(E4374,".",",")),E4374)</f>
        <v>No Ct</v>
      </c>
      <c r="L4374" s="61" t="n">
        <f aca="false">IF(J4374="PosK",SUMIFS(K:K,J:J,"PosK",H:H,H4374),"")</f>
        <v>0</v>
      </c>
      <c r="M4374" s="61" t="n">
        <f aca="false">IF(J4374="PosK",SUMIFS(K:K,J:J,"NegK",H:H,H4374),"")</f>
        <v>0</v>
      </c>
      <c r="N4374" s="61" t="n">
        <f aca="false">IF(J4374="PosK",SUMIFS(K:K,J:J,"eDNA",H:H,H4374),"")</f>
        <v>0</v>
      </c>
      <c r="P4374" s="62" t="n">
        <f aca="false">IF(K4376="No Ct",0,K4376)</f>
        <v>0</v>
      </c>
      <c r="Q4374" s="62" t="n">
        <f aca="false">IF(K4377="No Ct",0,K4377)</f>
        <v>0</v>
      </c>
      <c r="R4374" s="0" t="str">
        <f aca="false">IF(AND(L4374&gt;0,M4374=0),"Valid","Invalid")</f>
        <v>Invalid</v>
      </c>
      <c r="S4374" s="0" t="str">
        <f aca="false">IF(OR(P4374&gt;1,Q4374&gt;1),"Present","Absent")</f>
        <v>Absent</v>
      </c>
      <c r="T4374" s="63" t="str">
        <f aca="false">IF(OR(AND(P4374&gt;1,P4374&lt;41),AND(Q4374&gt;1,Q4374&lt;41)),"Ct&lt;41","Ct&gt;41")</f>
        <v>Ct&gt;41</v>
      </c>
      <c r="U4374" s="0" t="str">
        <f aca="false">I4374</f>
        <v>KortbenetGroenFroe</v>
      </c>
      <c r="V4374" s="0" t="str">
        <f aca="false">MID(F4374,10,9)</f>
        <v>DL2018078</v>
      </c>
      <c r="W4374" s="64" t="str">
        <f aca="false">V4374&amp;"_"&amp;U4374&amp;"_"&amp;R4374&amp;"_"&amp;S4374&amp;"_"&amp;T4374</f>
        <v>DL2018078_KortbenetGroenFroe_Invalid_Absent_Ct&gt;41</v>
      </c>
    </row>
    <row r="4375" customFormat="false" ht="14.25" hidden="false" customHeight="false" outlineLevel="0" collapsed="false">
      <c r="A4375" s="0" t="s">
        <v>812</v>
      </c>
      <c r="B4375" s="52" t="s">
        <v>1367</v>
      </c>
      <c r="C4375" s="52" t="s">
        <v>747</v>
      </c>
      <c r="D4375" s="53" t="n">
        <v>0.1</v>
      </c>
      <c r="E4375" s="53" t="s">
        <v>748</v>
      </c>
      <c r="F4375" s="0" t="s">
        <v>1389</v>
      </c>
      <c r="G4375" s="0" t="str">
        <f aca="false">LEFT(B4375,2)</f>
        <v>09</v>
      </c>
      <c r="H4375" s="0" t="str">
        <f aca="false">I4375&amp;"_"&amp;G4375&amp;"_"&amp;F4375</f>
        <v>KortbenetGroenFroe_09_20181205_DL2018078_HelsingoerGym_koersel2</v>
      </c>
      <c r="I4375" s="61" t="str">
        <f aca="false">MID(RIGHT(B4375,LEN(B4375)-3),1,FIND("_",RIGHT(B4375,LEN(B4375)-3))-1)</f>
        <v>KortbenetGroenFroe</v>
      </c>
      <c r="J4375" s="61" t="str">
        <f aca="false">TRIM(SUBSTITUTE(RIGHT(B4375,FIND(I4375,B4375)+1),"_",""))</f>
        <v>NegK</v>
      </c>
      <c r="K4375" s="0" t="str">
        <f aca="false">IFERROR(VALUE(SUBSTITUTE(E4375,".",",")),E4375)</f>
        <v>No Ct</v>
      </c>
      <c r="L4375" s="61" t="str">
        <f aca="false">IF(J4375="PosK",SUMIFS(K:K,J:J,"PosK",H:H,H4375),"")</f>
        <v/>
      </c>
      <c r="M4375" s="61" t="str">
        <f aca="false">IF(J4375="PosK",SUMIFS(K:K,J:J,"NegK",H:H,H4375),"")</f>
        <v/>
      </c>
      <c r="N4375" s="61" t="str">
        <f aca="false">IF(J4375="PosK",SUMIFS(K:K,J:J,"eDNA",H:H,H4375),"")</f>
        <v/>
      </c>
    </row>
    <row r="4376" customFormat="false" ht="14.25" hidden="false" customHeight="false" outlineLevel="0" collapsed="false">
      <c r="A4376" s="0" t="s">
        <v>814</v>
      </c>
      <c r="B4376" s="52" t="s">
        <v>1368</v>
      </c>
      <c r="C4376" s="52" t="s">
        <v>751</v>
      </c>
      <c r="D4376" s="53" t="n">
        <v>0.1</v>
      </c>
      <c r="E4376" s="53" t="s">
        <v>748</v>
      </c>
      <c r="F4376" s="0" t="s">
        <v>1389</v>
      </c>
      <c r="G4376" s="0" t="str">
        <f aca="false">LEFT(B4376,2)</f>
        <v>09</v>
      </c>
      <c r="H4376" s="0" t="str">
        <f aca="false">I4376&amp;"_"&amp;G4376&amp;"_"&amp;F4376</f>
        <v>KortbenetGroenFroe_09_20181205_DL2018078_HelsingoerGym_koersel2</v>
      </c>
      <c r="I4376" s="61" t="str">
        <f aca="false">MID(RIGHT(B4376,LEN(B4376)-3),1,FIND("_",RIGHT(B4376,LEN(B4376)-3))-1)</f>
        <v>KortbenetGroenFroe</v>
      </c>
      <c r="J4376" s="61" t="str">
        <f aca="false">TRIM(SUBSTITUTE(RIGHT(B4376,FIND(I4376,B4376)+1),"_",""))</f>
        <v>eDNA</v>
      </c>
      <c r="K4376" s="0" t="str">
        <f aca="false">IFERROR(VALUE(SUBSTITUTE(E4376,".",",")),E4376)</f>
        <v>No Ct</v>
      </c>
      <c r="L4376" s="61" t="str">
        <f aca="false">IF(J4376="PosK",SUMIFS(K:K,J:J,"PosK",H:H,H4376),"")</f>
        <v/>
      </c>
      <c r="M4376" s="61" t="str">
        <f aca="false">IF(J4376="PosK",SUMIFS(K:K,J:J,"NegK",H:H,H4376),"")</f>
        <v/>
      </c>
      <c r="N4376" s="61" t="str">
        <f aca="false">IF(J4376="PosK",SUMIFS(K:K,J:J,"eDNA",H:H,H4376),"")</f>
        <v/>
      </c>
      <c r="Q4376" s="62"/>
    </row>
    <row r="4377" customFormat="false" ht="14.25" hidden="false" customHeight="false" outlineLevel="0" collapsed="false">
      <c r="A4377" s="0" t="s">
        <v>816</v>
      </c>
      <c r="B4377" s="52" t="s">
        <v>1368</v>
      </c>
      <c r="C4377" s="52" t="s">
        <v>751</v>
      </c>
      <c r="D4377" s="53" t="n">
        <v>0.1</v>
      </c>
      <c r="E4377" s="53" t="s">
        <v>748</v>
      </c>
      <c r="F4377" s="0" t="s">
        <v>1389</v>
      </c>
      <c r="G4377" s="0" t="str">
        <f aca="false">LEFT(B4377,2)</f>
        <v>09</v>
      </c>
      <c r="H4377" s="0" t="str">
        <f aca="false">I4377&amp;"_"&amp;G4377&amp;"_"&amp;F4377</f>
        <v>KortbenetGroenFroe_09_20181205_DL2018078_HelsingoerGym_koersel2</v>
      </c>
      <c r="I4377" s="61" t="str">
        <f aca="false">MID(RIGHT(B4377,LEN(B4377)-3),1,FIND("_",RIGHT(B4377,LEN(B4377)-3))-1)</f>
        <v>KortbenetGroenFroe</v>
      </c>
      <c r="J4377" s="61" t="str">
        <f aca="false">TRIM(SUBSTITUTE(RIGHT(B4377,FIND(I4377,B4377)+1),"_",""))</f>
        <v>eDNA</v>
      </c>
      <c r="K4377" s="0" t="str">
        <f aca="false">IFERROR(VALUE(SUBSTITUTE(E4377,".",",")),E4377)</f>
        <v>No Ct</v>
      </c>
      <c r="L4377" s="61" t="str">
        <f aca="false">IF(J4377="PosK",SUMIFS(K:K,J:J,"PosK",H:H,H4377),"")</f>
        <v/>
      </c>
      <c r="M4377" s="61" t="str">
        <f aca="false">IF(J4377="PosK",SUMIFS(K:K,J:J,"NegK",H:H,H4377),"")</f>
        <v/>
      </c>
      <c r="N4377" s="61" t="str">
        <f aca="false">IF(J4377="PosK",SUMIFS(K:K,J:J,"eDNA",H:H,H4377),"")</f>
        <v/>
      </c>
      <c r="P4377" s="62"/>
      <c r="T4377" s="63"/>
      <c r="W4377" s="64"/>
    </row>
    <row r="4378" customFormat="false" ht="14.25" hidden="false" customHeight="false" outlineLevel="0" collapsed="false">
      <c r="A4378" s="0" t="s">
        <v>818</v>
      </c>
      <c r="B4378" s="52" t="s">
        <v>1369</v>
      </c>
      <c r="C4378" s="52" t="s">
        <v>743</v>
      </c>
      <c r="D4378" s="53" t="n">
        <v>0.1</v>
      </c>
      <c r="E4378" s="53" t="s">
        <v>748</v>
      </c>
      <c r="F4378" s="0" t="s">
        <v>1389</v>
      </c>
      <c r="G4378" s="0" t="str">
        <f aca="false">LEFT(B4378,2)</f>
        <v>10</v>
      </c>
      <c r="H4378" s="0" t="str">
        <f aca="false">I4378&amp;"_"&amp;G4378&amp;"_"&amp;F4378</f>
        <v>Soelvkarusse_10_20181205_DL2018078_HelsingoerGym_koersel2</v>
      </c>
      <c r="I4378" s="61" t="str">
        <f aca="false">MID(RIGHT(B4378,LEN(B4378)-3),1,FIND("_",RIGHT(B4378,LEN(B4378)-3))-1)</f>
        <v>Soelvkarusse</v>
      </c>
      <c r="J4378" s="61" t="str">
        <f aca="false">TRIM(SUBSTITUTE(RIGHT(B4378,FIND(I4378,B4378)+1),"_",""))</f>
        <v>PosK</v>
      </c>
      <c r="K4378" s="0" t="str">
        <f aca="false">IFERROR(VALUE(SUBSTITUTE(E4378,".",",")),E4378)</f>
        <v>No Ct</v>
      </c>
      <c r="L4378" s="61" t="n">
        <f aca="false">IF(J4378="PosK",SUMIFS(K:K,J:J,"PosK",H:H,H4378),"")</f>
        <v>0</v>
      </c>
      <c r="M4378" s="61" t="n">
        <f aca="false">IF(J4378="PosK",SUMIFS(K:K,J:J,"NegK",H:H,H4378),"")</f>
        <v>0</v>
      </c>
      <c r="N4378" s="61" t="n">
        <f aca="false">IF(J4378="PosK",SUMIFS(K:K,J:J,"eDNA",H:H,H4378),"")</f>
        <v>0</v>
      </c>
      <c r="P4378" s="62" t="n">
        <f aca="false">IF(K4380="No Ct",0,K4380)</f>
        <v>0</v>
      </c>
      <c r="Q4378" s="62" t="n">
        <f aca="false">IF(K4381="No Ct",0,K4381)</f>
        <v>0</v>
      </c>
      <c r="R4378" s="0" t="str">
        <f aca="false">IF(AND(L4378&gt;0,M4378=0),"Valid","Invalid")</f>
        <v>Invalid</v>
      </c>
      <c r="S4378" s="0" t="str">
        <f aca="false">IF(OR(P4378&gt;1,Q4378&gt;1),"Present","Absent")</f>
        <v>Absent</v>
      </c>
      <c r="T4378" s="63" t="str">
        <f aca="false">IF(OR(AND(P4378&gt;1,P4378&lt;41),AND(Q4378&gt;1,Q4378&lt;41)),"Ct&lt;41","Ct&gt;41")</f>
        <v>Ct&gt;41</v>
      </c>
      <c r="U4378" s="0" t="str">
        <f aca="false">I4378</f>
        <v>Soelvkarusse</v>
      </c>
      <c r="V4378" s="0" t="str">
        <f aca="false">MID(F4378,10,9)</f>
        <v>DL2018078</v>
      </c>
      <c r="W4378" s="64" t="str">
        <f aca="false">V4378&amp;"_"&amp;U4378&amp;"_"&amp;R4378&amp;"_"&amp;S4378&amp;"_"&amp;T4378</f>
        <v>DL2018078_Soelvkarusse_Invalid_Absent_Ct&gt;41</v>
      </c>
    </row>
    <row r="4379" customFormat="false" ht="14.25" hidden="false" customHeight="false" outlineLevel="0" collapsed="false">
      <c r="A4379" s="0" t="s">
        <v>820</v>
      </c>
      <c r="B4379" s="52" t="s">
        <v>1370</v>
      </c>
      <c r="C4379" s="52" t="s">
        <v>747</v>
      </c>
      <c r="D4379" s="53" t="n">
        <v>0.1</v>
      </c>
      <c r="E4379" s="53" t="s">
        <v>748</v>
      </c>
      <c r="F4379" s="0" t="s">
        <v>1389</v>
      </c>
      <c r="G4379" s="0" t="str">
        <f aca="false">LEFT(B4379,2)</f>
        <v>10</v>
      </c>
      <c r="H4379" s="0" t="str">
        <f aca="false">I4379&amp;"_"&amp;G4379&amp;"_"&amp;F4379</f>
        <v>Soelvkarusse_10_20181205_DL2018078_HelsingoerGym_koersel2</v>
      </c>
      <c r="I4379" s="61" t="str">
        <f aca="false">MID(RIGHT(B4379,LEN(B4379)-3),1,FIND("_",RIGHT(B4379,LEN(B4379)-3))-1)</f>
        <v>Soelvkarusse</v>
      </c>
      <c r="J4379" s="61" t="str">
        <f aca="false">TRIM(SUBSTITUTE(RIGHT(B4379,FIND(I4379,B4379)+1),"_",""))</f>
        <v>NegK</v>
      </c>
      <c r="K4379" s="0" t="str">
        <f aca="false">IFERROR(VALUE(SUBSTITUTE(E4379,".",",")),E4379)</f>
        <v>No Ct</v>
      </c>
      <c r="L4379" s="61" t="str">
        <f aca="false">IF(J4379="PosK",SUMIFS(K:K,J:J,"PosK",H:H,H4379),"")</f>
        <v/>
      </c>
      <c r="M4379" s="61" t="str">
        <f aca="false">IF(J4379="PosK",SUMIFS(K:K,J:J,"NegK",H:H,H4379),"")</f>
        <v/>
      </c>
      <c r="N4379" s="61" t="str">
        <f aca="false">IF(J4379="PosK",SUMIFS(K:K,J:J,"eDNA",H:H,H4379),"")</f>
        <v/>
      </c>
    </row>
    <row r="4380" customFormat="false" ht="14.25" hidden="false" customHeight="false" outlineLevel="0" collapsed="false">
      <c r="A4380" s="0" t="s">
        <v>822</v>
      </c>
      <c r="B4380" s="52" t="s">
        <v>1371</v>
      </c>
      <c r="C4380" s="52" t="s">
        <v>751</v>
      </c>
      <c r="D4380" s="53" t="n">
        <v>0.1</v>
      </c>
      <c r="E4380" s="53" t="s">
        <v>748</v>
      </c>
      <c r="F4380" s="0" t="s">
        <v>1389</v>
      </c>
      <c r="G4380" s="0" t="str">
        <f aca="false">LEFT(B4380,2)</f>
        <v>10</v>
      </c>
      <c r="H4380" s="0" t="str">
        <f aca="false">I4380&amp;"_"&amp;G4380&amp;"_"&amp;F4380</f>
        <v>Soelvkarusse_10_20181205_DL2018078_HelsingoerGym_koersel2</v>
      </c>
      <c r="I4380" s="61" t="str">
        <f aca="false">MID(RIGHT(B4380,LEN(B4380)-3),1,FIND("_",RIGHT(B4380,LEN(B4380)-3))-1)</f>
        <v>Soelvkarusse</v>
      </c>
      <c r="J4380" s="61" t="str">
        <f aca="false">TRIM(SUBSTITUTE(RIGHT(B4380,FIND(I4380,B4380)+1),"_",""))</f>
        <v>eDNA</v>
      </c>
      <c r="K4380" s="0" t="str">
        <f aca="false">IFERROR(VALUE(SUBSTITUTE(E4380,".",",")),E4380)</f>
        <v>No Ct</v>
      </c>
      <c r="L4380" s="61" t="str">
        <f aca="false">IF(J4380="PosK",SUMIFS(K:K,J:J,"PosK",H:H,H4380),"")</f>
        <v/>
      </c>
      <c r="M4380" s="61" t="str">
        <f aca="false">IF(J4380="PosK",SUMIFS(K:K,J:J,"NegK",H:H,H4380),"")</f>
        <v/>
      </c>
      <c r="N4380" s="61" t="str">
        <f aca="false">IF(J4380="PosK",SUMIFS(K:K,J:J,"eDNA",H:H,H4380),"")</f>
        <v/>
      </c>
      <c r="Q4380" s="62"/>
    </row>
    <row r="4381" customFormat="false" ht="14.25" hidden="false" customHeight="false" outlineLevel="0" collapsed="false">
      <c r="A4381" s="0" t="s">
        <v>824</v>
      </c>
      <c r="B4381" s="52" t="s">
        <v>1371</v>
      </c>
      <c r="C4381" s="52" t="s">
        <v>751</v>
      </c>
      <c r="D4381" s="53" t="n">
        <v>0.1</v>
      </c>
      <c r="E4381" s="53" t="s">
        <v>748</v>
      </c>
      <c r="F4381" s="0" t="s">
        <v>1389</v>
      </c>
      <c r="G4381" s="0" t="str">
        <f aca="false">LEFT(B4381,2)</f>
        <v>10</v>
      </c>
      <c r="H4381" s="0" t="str">
        <f aca="false">I4381&amp;"_"&amp;G4381&amp;"_"&amp;F4381</f>
        <v>Soelvkarusse_10_20181205_DL2018078_HelsingoerGym_koersel2</v>
      </c>
      <c r="I4381" s="61" t="str">
        <f aca="false">MID(RIGHT(B4381,LEN(B4381)-3),1,FIND("_",RIGHT(B4381,LEN(B4381)-3))-1)</f>
        <v>Soelvkarusse</v>
      </c>
      <c r="J4381" s="61" t="str">
        <f aca="false">TRIM(SUBSTITUTE(RIGHT(B4381,FIND(I4381,B4381)+1),"_",""))</f>
        <v>eDNA</v>
      </c>
      <c r="K4381" s="0" t="str">
        <f aca="false">IFERROR(VALUE(SUBSTITUTE(E4381,".",",")),E4381)</f>
        <v>No Ct</v>
      </c>
      <c r="L4381" s="61" t="str">
        <f aca="false">IF(J4381="PosK",SUMIFS(K:K,J:J,"PosK",H:H,H4381),"")</f>
        <v/>
      </c>
      <c r="M4381" s="61" t="str">
        <f aca="false">IF(J4381="PosK",SUMIFS(K:K,J:J,"NegK",H:H,H4381),"")</f>
        <v/>
      </c>
      <c r="N4381" s="61" t="str">
        <f aca="false">IF(J4381="PosK",SUMIFS(K:K,J:J,"eDNA",H:H,H4381),"")</f>
        <v/>
      </c>
      <c r="P4381" s="62"/>
      <c r="T4381" s="63"/>
      <c r="W4381" s="64"/>
    </row>
    <row r="4382" customFormat="false" ht="14.25" hidden="false" customHeight="false" outlineLevel="0" collapsed="false">
      <c r="A4382" s="0" t="s">
        <v>741</v>
      </c>
      <c r="B4382" s="52" t="s">
        <v>742</v>
      </c>
      <c r="C4382" s="52" t="s">
        <v>743</v>
      </c>
      <c r="D4382" s="53" t="n">
        <v>0.1</v>
      </c>
      <c r="E4382" s="53" t="s">
        <v>748</v>
      </c>
      <c r="F4382" s="0" t="s">
        <v>1390</v>
      </c>
      <c r="G4382" s="0" t="str">
        <f aca="false">LEFT(B4382,2)</f>
        <v>01</v>
      </c>
      <c r="H4382" s="0" t="str">
        <f aca="false">I4382&amp;"_"&amp;G4382&amp;"_"&amp;F4382</f>
        <v>Loegfroe_01_20181206_DL2018067_RysensteenGym_koersel1</v>
      </c>
      <c r="I4382" s="61" t="str">
        <f aca="false">MID(RIGHT(B4382,LEN(B4382)-3),1,FIND("_",RIGHT(B4382,LEN(B4382)-3))-1)</f>
        <v>Loegfroe</v>
      </c>
      <c r="J4382" s="61" t="str">
        <f aca="false">TRIM(SUBSTITUTE(RIGHT(B4382,FIND(I4382,B4382)+1),"_",""))</f>
        <v>PosK</v>
      </c>
      <c r="K4382" s="0" t="str">
        <f aca="false">IFERROR(VALUE(SUBSTITUTE(E4382,".",",")),E4382)</f>
        <v>No Ct</v>
      </c>
      <c r="L4382" s="61" t="n">
        <f aca="false">IF(J4382="PosK",SUMIFS(K:K,J:J,"PosK",H:H,H4382),"")</f>
        <v>0</v>
      </c>
      <c r="M4382" s="61" t="n">
        <f aca="false">IF(J4382="PosK",SUMIFS(K:K,J:J,"NegK",H:H,H4382),"")</f>
        <v>0</v>
      </c>
      <c r="N4382" s="61" t="n">
        <f aca="false">IF(J4382="PosK",SUMIFS(K:K,J:J,"eDNA",H:H,H4382),"")</f>
        <v>0</v>
      </c>
      <c r="P4382" s="62" t="n">
        <f aca="false">IF(K4384="No Ct",0,K4384)</f>
        <v>0</v>
      </c>
      <c r="Q4382" s="62" t="n">
        <f aca="false">IF(K4385="No Ct",0,K4385)</f>
        <v>0</v>
      </c>
      <c r="R4382" s="0" t="str">
        <f aca="false">IF(AND(L4382&gt;0,M4382=0),"Valid","Invalid")</f>
        <v>Invalid</v>
      </c>
      <c r="S4382" s="0" t="str">
        <f aca="false">IF(OR(P4382&gt;1,Q4382&gt;1),"Present","Absent")</f>
        <v>Absent</v>
      </c>
      <c r="T4382" s="63" t="str">
        <f aca="false">IF(OR(AND(P4382&gt;1,P4382&lt;41),AND(Q4382&gt;1,Q4382&lt;41)),"Ct&lt;41","Ct&gt;41")</f>
        <v>Ct&gt;41</v>
      </c>
      <c r="U4382" s="0" t="str">
        <f aca="false">I4382</f>
        <v>Loegfroe</v>
      </c>
      <c r="V4382" s="0" t="str">
        <f aca="false">MID(F4382,10,9)</f>
        <v>DL2018067</v>
      </c>
      <c r="W4382" s="64" t="str">
        <f aca="false">V4382&amp;"_"&amp;U4382&amp;"_"&amp;R4382&amp;"_"&amp;S4382&amp;"_"&amp;T4382</f>
        <v>DL2018067_Loegfroe_Invalid_Absent_Ct&gt;41</v>
      </c>
    </row>
    <row r="4383" customFormat="false" ht="14.25" hidden="false" customHeight="false" outlineLevel="0" collapsed="false">
      <c r="A4383" s="0" t="s">
        <v>745</v>
      </c>
      <c r="B4383" s="52" t="s">
        <v>746</v>
      </c>
      <c r="C4383" s="52" t="s">
        <v>747</v>
      </c>
      <c r="D4383" s="53" t="n">
        <v>0.1</v>
      </c>
      <c r="E4383" s="53" t="s">
        <v>748</v>
      </c>
      <c r="F4383" s="0" t="s">
        <v>1390</v>
      </c>
      <c r="G4383" s="0" t="str">
        <f aca="false">LEFT(B4383,2)</f>
        <v>01</v>
      </c>
      <c r="H4383" s="0" t="str">
        <f aca="false">I4383&amp;"_"&amp;G4383&amp;"_"&amp;F4383</f>
        <v>Loegfroe_01_20181206_DL2018067_RysensteenGym_koersel1</v>
      </c>
      <c r="I4383" s="61" t="str">
        <f aca="false">MID(RIGHT(B4383,LEN(B4383)-3),1,FIND("_",RIGHT(B4383,LEN(B4383)-3))-1)</f>
        <v>Loegfroe</v>
      </c>
      <c r="J4383" s="61" t="str">
        <f aca="false">TRIM(SUBSTITUTE(RIGHT(B4383,FIND(I4383,B4383)+1),"_",""))</f>
        <v>NegK</v>
      </c>
      <c r="K4383" s="0" t="str">
        <f aca="false">IFERROR(VALUE(SUBSTITUTE(E4383,".",",")),E4383)</f>
        <v>No Ct</v>
      </c>
      <c r="L4383" s="61" t="str">
        <f aca="false">IF(J4383="PosK",SUMIFS(K:K,J:J,"PosK",H:H,H4383),"")</f>
        <v/>
      </c>
      <c r="M4383" s="61" t="str">
        <f aca="false">IF(J4383="PosK",SUMIFS(K:K,J:J,"NegK",H:H,H4383),"")</f>
        <v/>
      </c>
      <c r="N4383" s="61" t="str">
        <f aca="false">IF(J4383="PosK",SUMIFS(K:K,J:J,"eDNA",H:H,H4383),"")</f>
        <v/>
      </c>
    </row>
    <row r="4384" customFormat="false" ht="14.25" hidden="false" customHeight="false" outlineLevel="0" collapsed="false">
      <c r="A4384" s="0" t="s">
        <v>749</v>
      </c>
      <c r="B4384" s="52" t="s">
        <v>750</v>
      </c>
      <c r="C4384" s="52" t="s">
        <v>751</v>
      </c>
      <c r="D4384" s="53" t="n">
        <v>0.1</v>
      </c>
      <c r="E4384" s="53" t="s">
        <v>748</v>
      </c>
      <c r="F4384" s="0" t="s">
        <v>1390</v>
      </c>
      <c r="G4384" s="0" t="str">
        <f aca="false">LEFT(B4384,2)</f>
        <v>01</v>
      </c>
      <c r="H4384" s="0" t="str">
        <f aca="false">I4384&amp;"_"&amp;G4384&amp;"_"&amp;F4384</f>
        <v>Loegfroe_01_20181206_DL2018067_RysensteenGym_koersel1</v>
      </c>
      <c r="I4384" s="61" t="str">
        <f aca="false">MID(RIGHT(B4384,LEN(B4384)-3),1,FIND("_",RIGHT(B4384,LEN(B4384)-3))-1)</f>
        <v>Loegfroe</v>
      </c>
      <c r="J4384" s="61" t="str">
        <f aca="false">TRIM(SUBSTITUTE(RIGHT(B4384,FIND(I4384,B4384)+1),"_",""))</f>
        <v>eDNA</v>
      </c>
      <c r="K4384" s="0" t="str">
        <f aca="false">IFERROR(VALUE(SUBSTITUTE(E4384,".",",")),E4384)</f>
        <v>No Ct</v>
      </c>
      <c r="L4384" s="61" t="str">
        <f aca="false">IF(J4384="PosK",SUMIFS(K:K,J:J,"PosK",H:H,H4384),"")</f>
        <v/>
      </c>
      <c r="M4384" s="61" t="str">
        <f aca="false">IF(J4384="PosK",SUMIFS(K:K,J:J,"NegK",H:H,H4384),"")</f>
        <v/>
      </c>
      <c r="N4384" s="61" t="str">
        <f aca="false">IF(J4384="PosK",SUMIFS(K:K,J:J,"eDNA",H:H,H4384),"")</f>
        <v/>
      </c>
      <c r="Q4384" s="62"/>
    </row>
    <row r="4385" customFormat="false" ht="14.25" hidden="false" customHeight="false" outlineLevel="0" collapsed="false">
      <c r="A4385" s="0" t="s">
        <v>752</v>
      </c>
      <c r="B4385" s="52" t="s">
        <v>750</v>
      </c>
      <c r="C4385" s="52" t="s">
        <v>751</v>
      </c>
      <c r="D4385" s="53" t="n">
        <v>0.1</v>
      </c>
      <c r="E4385" s="53" t="s">
        <v>748</v>
      </c>
      <c r="F4385" s="0" t="s">
        <v>1390</v>
      </c>
      <c r="G4385" s="0" t="str">
        <f aca="false">LEFT(B4385,2)</f>
        <v>01</v>
      </c>
      <c r="H4385" s="0" t="str">
        <f aca="false">I4385&amp;"_"&amp;G4385&amp;"_"&amp;F4385</f>
        <v>Loegfroe_01_20181206_DL2018067_RysensteenGym_koersel1</v>
      </c>
      <c r="I4385" s="61" t="str">
        <f aca="false">MID(RIGHT(B4385,LEN(B4385)-3),1,FIND("_",RIGHT(B4385,LEN(B4385)-3))-1)</f>
        <v>Loegfroe</v>
      </c>
      <c r="J4385" s="61" t="str">
        <f aca="false">TRIM(SUBSTITUTE(RIGHT(B4385,FIND(I4385,B4385)+1),"_",""))</f>
        <v>eDNA</v>
      </c>
      <c r="K4385" s="0" t="str">
        <f aca="false">IFERROR(VALUE(SUBSTITUTE(E4385,".",",")),E4385)</f>
        <v>No Ct</v>
      </c>
      <c r="L4385" s="61" t="str">
        <f aca="false">IF(J4385="PosK",SUMIFS(K:K,J:J,"PosK",H:H,H4385),"")</f>
        <v/>
      </c>
      <c r="M4385" s="61" t="str">
        <f aca="false">IF(J4385="PosK",SUMIFS(K:K,J:J,"NegK",H:H,H4385),"")</f>
        <v/>
      </c>
      <c r="N4385" s="61" t="str">
        <f aca="false">IF(J4385="PosK",SUMIFS(K:K,J:J,"eDNA",H:H,H4385),"")</f>
        <v/>
      </c>
      <c r="P4385" s="62"/>
      <c r="T4385" s="63"/>
      <c r="W4385" s="64"/>
    </row>
    <row r="4386" customFormat="false" ht="14.25" hidden="false" customHeight="false" outlineLevel="0" collapsed="false">
      <c r="A4386" s="0" t="s">
        <v>754</v>
      </c>
      <c r="B4386" s="52" t="s">
        <v>755</v>
      </c>
      <c r="C4386" s="52" t="s">
        <v>743</v>
      </c>
      <c r="D4386" s="53" t="n">
        <v>0.1</v>
      </c>
      <c r="E4386" s="53" t="n">
        <v>30.3</v>
      </c>
      <c r="F4386" s="0" t="s">
        <v>1390</v>
      </c>
      <c r="G4386" s="0" t="str">
        <f aca="false">LEFT(B4386,2)</f>
        <v>02</v>
      </c>
      <c r="H4386" s="0" t="str">
        <f aca="false">I4386&amp;"_"&amp;G4386&amp;"_"&amp;F4386</f>
        <v>StorVandsalamander_02_20181206_DL2018067_RysensteenGym_koersel1</v>
      </c>
      <c r="I4386" s="61" t="str">
        <f aca="false">MID(RIGHT(B4386,LEN(B4386)-3),1,FIND("_",RIGHT(B4386,LEN(B4386)-3))-1)</f>
        <v>StorVandsalamander</v>
      </c>
      <c r="J4386" s="61" t="str">
        <f aca="false">TRIM(SUBSTITUTE(RIGHT(B4386,FIND(I4386,B4386)+1),"_",""))</f>
        <v>PosK</v>
      </c>
      <c r="K4386" s="0" t="n">
        <f aca="false">IFERROR(VALUE(SUBSTITUTE(E4386,".",",")),E4386)</f>
        <v>30.3</v>
      </c>
      <c r="L4386" s="61" t="n">
        <f aca="false">IF(J4386="PosK",SUMIFS(K:K,J:J,"PosK",H:H,H4386),"")</f>
        <v>30.3</v>
      </c>
      <c r="M4386" s="61" t="n">
        <f aca="false">IF(J4386="PosK",SUMIFS(K:K,J:J,"NegK",H:H,H4386),"")</f>
        <v>0</v>
      </c>
      <c r="N4386" s="61" t="n">
        <f aca="false">IF(J4386="PosK",SUMIFS(K:K,J:J,"eDNA",H:H,H4386),"")</f>
        <v>0</v>
      </c>
      <c r="P4386" s="62" t="n">
        <f aca="false">IF(K4388="No Ct",0,K4388)</f>
        <v>0</v>
      </c>
      <c r="Q4386" s="62" t="n">
        <f aca="false">IF(K4389="No Ct",0,K4389)</f>
        <v>0</v>
      </c>
      <c r="R4386" s="0" t="str">
        <f aca="false">IF(AND(L4386&gt;0,M4386=0),"Valid","Invalid")</f>
        <v>Valid</v>
      </c>
      <c r="S4386" s="0" t="str">
        <f aca="false">IF(OR(P4386&gt;1,Q4386&gt;1),"Present","Absent")</f>
        <v>Absent</v>
      </c>
      <c r="T4386" s="63" t="str">
        <f aca="false">IF(OR(AND(P4386&gt;1,P4386&lt;41),AND(Q4386&gt;1,Q4386&lt;41)),"Ct&lt;41","Ct&gt;41")</f>
        <v>Ct&gt;41</v>
      </c>
      <c r="U4386" s="0" t="str">
        <f aca="false">I4386</f>
        <v>StorVandsalamander</v>
      </c>
      <c r="V4386" s="0" t="str">
        <f aca="false">MID(F4386,10,9)</f>
        <v>DL2018067</v>
      </c>
      <c r="W4386" s="64" t="str">
        <f aca="false">V4386&amp;"_"&amp;U4386&amp;"_"&amp;R4386&amp;"_"&amp;S4386&amp;"_"&amp;T4386</f>
        <v>DL2018067_StorVandsalamander_Valid_Absent_Ct&gt;41</v>
      </c>
    </row>
    <row r="4387" customFormat="false" ht="14.25" hidden="false" customHeight="false" outlineLevel="0" collapsed="false">
      <c r="A4387" s="0" t="s">
        <v>756</v>
      </c>
      <c r="B4387" s="52" t="s">
        <v>757</v>
      </c>
      <c r="C4387" s="52" t="s">
        <v>747</v>
      </c>
      <c r="D4387" s="53" t="n">
        <v>0.1</v>
      </c>
      <c r="E4387" s="53" t="s">
        <v>748</v>
      </c>
      <c r="F4387" s="0" t="s">
        <v>1390</v>
      </c>
      <c r="G4387" s="0" t="str">
        <f aca="false">LEFT(B4387,2)</f>
        <v>02</v>
      </c>
      <c r="H4387" s="0" t="str">
        <f aca="false">I4387&amp;"_"&amp;G4387&amp;"_"&amp;F4387</f>
        <v>StorVandsalamander_02_20181206_DL2018067_RysensteenGym_koersel1</v>
      </c>
      <c r="I4387" s="61" t="str">
        <f aca="false">MID(RIGHT(B4387,LEN(B4387)-3),1,FIND("_",RIGHT(B4387,LEN(B4387)-3))-1)</f>
        <v>StorVandsalamander</v>
      </c>
      <c r="J4387" s="61" t="str">
        <f aca="false">TRIM(SUBSTITUTE(RIGHT(B4387,FIND(I4387,B4387)+1),"_",""))</f>
        <v>NegK</v>
      </c>
      <c r="K4387" s="0" t="str">
        <f aca="false">IFERROR(VALUE(SUBSTITUTE(E4387,".",",")),E4387)</f>
        <v>No Ct</v>
      </c>
      <c r="L4387" s="61" t="str">
        <f aca="false">IF(J4387="PosK",SUMIFS(K:K,J:J,"PosK",H:H,H4387),"")</f>
        <v/>
      </c>
      <c r="M4387" s="61" t="str">
        <f aca="false">IF(J4387="PosK",SUMIFS(K:K,J:J,"NegK",H:H,H4387),"")</f>
        <v/>
      </c>
      <c r="N4387" s="61" t="str">
        <f aca="false">IF(J4387="PosK",SUMIFS(K:K,J:J,"eDNA",H:H,H4387),"")</f>
        <v/>
      </c>
    </row>
    <row r="4388" customFormat="false" ht="14.25" hidden="false" customHeight="false" outlineLevel="0" collapsed="false">
      <c r="A4388" s="0" t="s">
        <v>758</v>
      </c>
      <c r="B4388" s="52" t="s">
        <v>759</v>
      </c>
      <c r="C4388" s="52" t="s">
        <v>751</v>
      </c>
      <c r="D4388" s="53" t="n">
        <v>0.1</v>
      </c>
      <c r="E4388" s="53" t="s">
        <v>748</v>
      </c>
      <c r="F4388" s="0" t="s">
        <v>1390</v>
      </c>
      <c r="G4388" s="0" t="str">
        <f aca="false">LEFT(B4388,2)</f>
        <v>02</v>
      </c>
      <c r="H4388" s="0" t="str">
        <f aca="false">I4388&amp;"_"&amp;G4388&amp;"_"&amp;F4388</f>
        <v>StorVandsalamander_02_20181206_DL2018067_RysensteenGym_koersel1</v>
      </c>
      <c r="I4388" s="61" t="str">
        <f aca="false">MID(RIGHT(B4388,LEN(B4388)-3),1,FIND("_",RIGHT(B4388,LEN(B4388)-3))-1)</f>
        <v>StorVandsalamander</v>
      </c>
      <c r="J4388" s="61" t="str">
        <f aca="false">TRIM(SUBSTITUTE(RIGHT(B4388,FIND(I4388,B4388)+1),"_",""))</f>
        <v>eDNA</v>
      </c>
      <c r="K4388" s="0" t="str">
        <f aca="false">IFERROR(VALUE(SUBSTITUTE(E4388,".",",")),E4388)</f>
        <v>No Ct</v>
      </c>
      <c r="L4388" s="61" t="str">
        <f aca="false">IF(J4388="PosK",SUMIFS(K:K,J:J,"PosK",H:H,H4388),"")</f>
        <v/>
      </c>
      <c r="M4388" s="61" t="str">
        <f aca="false">IF(J4388="PosK",SUMIFS(K:K,J:J,"NegK",H:H,H4388),"")</f>
        <v/>
      </c>
      <c r="N4388" s="61" t="str">
        <f aca="false">IF(J4388="PosK",SUMIFS(K:K,J:J,"eDNA",H:H,H4388),"")</f>
        <v/>
      </c>
      <c r="Q4388" s="62"/>
    </row>
    <row r="4389" customFormat="false" ht="14.25" hidden="false" customHeight="false" outlineLevel="0" collapsed="false">
      <c r="A4389" s="0" t="s">
        <v>760</v>
      </c>
      <c r="B4389" s="52" t="s">
        <v>759</v>
      </c>
      <c r="C4389" s="52" t="s">
        <v>751</v>
      </c>
      <c r="D4389" s="53" t="n">
        <v>0.1</v>
      </c>
      <c r="E4389" s="53" t="s">
        <v>748</v>
      </c>
      <c r="F4389" s="0" t="s">
        <v>1390</v>
      </c>
      <c r="G4389" s="0" t="str">
        <f aca="false">LEFT(B4389,2)</f>
        <v>02</v>
      </c>
      <c r="H4389" s="0" t="str">
        <f aca="false">I4389&amp;"_"&amp;G4389&amp;"_"&amp;F4389</f>
        <v>StorVandsalamander_02_20181206_DL2018067_RysensteenGym_koersel1</v>
      </c>
      <c r="I4389" s="61" t="str">
        <f aca="false">MID(RIGHT(B4389,LEN(B4389)-3),1,FIND("_",RIGHT(B4389,LEN(B4389)-3))-1)</f>
        <v>StorVandsalamander</v>
      </c>
      <c r="J4389" s="61" t="str">
        <f aca="false">TRIM(SUBSTITUTE(RIGHT(B4389,FIND(I4389,B4389)+1),"_",""))</f>
        <v>eDNA</v>
      </c>
      <c r="K4389" s="0" t="str">
        <f aca="false">IFERROR(VALUE(SUBSTITUTE(E4389,".",",")),E4389)</f>
        <v>No Ct</v>
      </c>
      <c r="L4389" s="61" t="str">
        <f aca="false">IF(J4389="PosK",SUMIFS(K:K,J:J,"PosK",H:H,H4389),"")</f>
        <v/>
      </c>
      <c r="M4389" s="61" t="str">
        <f aca="false">IF(J4389="PosK",SUMIFS(K:K,J:J,"NegK",H:H,H4389),"")</f>
        <v/>
      </c>
      <c r="N4389" s="61" t="str">
        <f aca="false">IF(J4389="PosK",SUMIFS(K:K,J:J,"eDNA",H:H,H4389),"")</f>
        <v/>
      </c>
      <c r="P4389" s="62"/>
      <c r="T4389" s="63"/>
      <c r="W4389" s="64"/>
    </row>
    <row r="4390" customFormat="false" ht="14.25" hidden="false" customHeight="false" outlineLevel="0" collapsed="false">
      <c r="A4390" s="0" t="s">
        <v>762</v>
      </c>
      <c r="B4390" s="52" t="s">
        <v>763</v>
      </c>
      <c r="C4390" s="52" t="s">
        <v>743</v>
      </c>
      <c r="D4390" s="53" t="n">
        <v>0.1</v>
      </c>
      <c r="E4390" s="53" t="s">
        <v>748</v>
      </c>
      <c r="F4390" s="0" t="s">
        <v>1390</v>
      </c>
      <c r="G4390" s="0" t="str">
        <f aca="false">LEFT(B4390,2)</f>
        <v>03</v>
      </c>
      <c r="H4390" s="0" t="str">
        <f aca="false">I4390&amp;"_"&amp;G4390&amp;"_"&amp;F4390</f>
        <v>Strandtudse_03_20181206_DL2018067_RysensteenGym_koersel1</v>
      </c>
      <c r="I4390" s="61" t="str">
        <f aca="false">MID(RIGHT(B4390,LEN(B4390)-3),1,FIND("_",RIGHT(B4390,LEN(B4390)-3))-1)</f>
        <v>Strandtudse</v>
      </c>
      <c r="J4390" s="61" t="str">
        <f aca="false">TRIM(SUBSTITUTE(RIGHT(B4390,FIND(I4390,B4390)+1),"_",""))</f>
        <v>PosK</v>
      </c>
      <c r="K4390" s="0" t="str">
        <f aca="false">IFERROR(VALUE(SUBSTITUTE(E4390,".",",")),E4390)</f>
        <v>No Ct</v>
      </c>
      <c r="L4390" s="61" t="n">
        <f aca="false">IF(J4390="PosK",SUMIFS(K:K,J:J,"PosK",H:H,H4390),"")</f>
        <v>0</v>
      </c>
      <c r="M4390" s="61" t="n">
        <f aca="false">IF(J4390="PosK",SUMIFS(K:K,J:J,"NegK",H:H,H4390),"")</f>
        <v>0</v>
      </c>
      <c r="N4390" s="61" t="n">
        <f aca="false">IF(J4390="PosK",SUMIFS(K:K,J:J,"eDNA",H:H,H4390),"")</f>
        <v>0</v>
      </c>
      <c r="P4390" s="62" t="n">
        <f aca="false">IF(K4392="No Ct",0,K4392)</f>
        <v>0</v>
      </c>
      <c r="Q4390" s="62" t="n">
        <f aca="false">IF(K4393="No Ct",0,K4393)</f>
        <v>0</v>
      </c>
      <c r="R4390" s="0" t="str">
        <f aca="false">IF(AND(L4390&gt;0,M4390=0),"Valid","Invalid")</f>
        <v>Invalid</v>
      </c>
      <c r="S4390" s="0" t="str">
        <f aca="false">IF(OR(P4390&gt;1,Q4390&gt;1),"Present","Absent")</f>
        <v>Absent</v>
      </c>
      <c r="T4390" s="63" t="str">
        <f aca="false">IF(OR(AND(P4390&gt;1,P4390&lt;41),AND(Q4390&gt;1,Q4390&lt;41)),"Ct&lt;41","Ct&gt;41")</f>
        <v>Ct&gt;41</v>
      </c>
      <c r="U4390" s="0" t="str">
        <f aca="false">I4390</f>
        <v>Strandtudse</v>
      </c>
      <c r="V4390" s="0" t="str">
        <f aca="false">MID(F4390,10,9)</f>
        <v>DL2018067</v>
      </c>
      <c r="W4390" s="64" t="str">
        <f aca="false">V4390&amp;"_"&amp;U4390&amp;"_"&amp;R4390&amp;"_"&amp;S4390&amp;"_"&amp;T4390</f>
        <v>DL2018067_Strandtudse_Invalid_Absent_Ct&gt;41</v>
      </c>
    </row>
    <row r="4391" customFormat="false" ht="14.25" hidden="false" customHeight="false" outlineLevel="0" collapsed="false">
      <c r="A4391" s="0" t="s">
        <v>764</v>
      </c>
      <c r="B4391" s="52" t="s">
        <v>765</v>
      </c>
      <c r="C4391" s="52" t="s">
        <v>747</v>
      </c>
      <c r="D4391" s="53" t="n">
        <v>0.1</v>
      </c>
      <c r="E4391" s="53" t="s">
        <v>748</v>
      </c>
      <c r="F4391" s="0" t="s">
        <v>1390</v>
      </c>
      <c r="G4391" s="0" t="str">
        <f aca="false">LEFT(B4391,2)</f>
        <v>03</v>
      </c>
      <c r="H4391" s="0" t="str">
        <f aca="false">I4391&amp;"_"&amp;G4391&amp;"_"&amp;F4391</f>
        <v>Strandtudse_03_20181206_DL2018067_RysensteenGym_koersel1</v>
      </c>
      <c r="I4391" s="61" t="str">
        <f aca="false">MID(RIGHT(B4391,LEN(B4391)-3),1,FIND("_",RIGHT(B4391,LEN(B4391)-3))-1)</f>
        <v>Strandtudse</v>
      </c>
      <c r="J4391" s="61" t="str">
        <f aca="false">TRIM(SUBSTITUTE(RIGHT(B4391,FIND(I4391,B4391)+1),"_",""))</f>
        <v>NegK</v>
      </c>
      <c r="K4391" s="0" t="str">
        <f aca="false">IFERROR(VALUE(SUBSTITUTE(E4391,".",",")),E4391)</f>
        <v>No Ct</v>
      </c>
      <c r="L4391" s="61" t="str">
        <f aca="false">IF(J4391="PosK",SUMIFS(K:K,J:J,"PosK",H:H,H4391),"")</f>
        <v/>
      </c>
      <c r="M4391" s="61" t="str">
        <f aca="false">IF(J4391="PosK",SUMIFS(K:K,J:J,"NegK",H:H,H4391),"")</f>
        <v/>
      </c>
      <c r="N4391" s="61" t="str">
        <f aca="false">IF(J4391="PosK",SUMIFS(K:K,J:J,"eDNA",H:H,H4391),"")</f>
        <v/>
      </c>
    </row>
    <row r="4392" customFormat="false" ht="14.25" hidden="false" customHeight="false" outlineLevel="0" collapsed="false">
      <c r="A4392" s="0" t="s">
        <v>766</v>
      </c>
      <c r="B4392" s="52" t="s">
        <v>767</v>
      </c>
      <c r="C4392" s="52" t="s">
        <v>751</v>
      </c>
      <c r="D4392" s="53" t="n">
        <v>0.1</v>
      </c>
      <c r="E4392" s="53" t="s">
        <v>748</v>
      </c>
      <c r="F4392" s="0" t="s">
        <v>1390</v>
      </c>
      <c r="G4392" s="0" t="str">
        <f aca="false">LEFT(B4392,2)</f>
        <v>03</v>
      </c>
      <c r="H4392" s="0" t="str">
        <f aca="false">I4392&amp;"_"&amp;G4392&amp;"_"&amp;F4392</f>
        <v>Strandtudse_03_20181206_DL2018067_RysensteenGym_koersel1</v>
      </c>
      <c r="I4392" s="61" t="str">
        <f aca="false">MID(RIGHT(B4392,LEN(B4392)-3),1,FIND("_",RIGHT(B4392,LEN(B4392)-3))-1)</f>
        <v>Strandtudse</v>
      </c>
      <c r="J4392" s="61" t="str">
        <f aca="false">TRIM(SUBSTITUTE(RIGHT(B4392,FIND(I4392,B4392)+1),"_",""))</f>
        <v>eDNA</v>
      </c>
      <c r="K4392" s="0" t="str">
        <f aca="false">IFERROR(VALUE(SUBSTITUTE(E4392,".",",")),E4392)</f>
        <v>No Ct</v>
      </c>
      <c r="L4392" s="61" t="str">
        <f aca="false">IF(J4392="PosK",SUMIFS(K:K,J:J,"PosK",H:H,H4392),"")</f>
        <v/>
      </c>
      <c r="M4392" s="61" t="str">
        <f aca="false">IF(J4392="PosK",SUMIFS(K:K,J:J,"NegK",H:H,H4392),"")</f>
        <v/>
      </c>
      <c r="N4392" s="61" t="str">
        <f aca="false">IF(J4392="PosK",SUMIFS(K:K,J:J,"eDNA",H:H,H4392),"")</f>
        <v/>
      </c>
      <c r="Q4392" s="62"/>
    </row>
    <row r="4393" customFormat="false" ht="14.25" hidden="false" customHeight="false" outlineLevel="0" collapsed="false">
      <c r="A4393" s="0" t="s">
        <v>768</v>
      </c>
      <c r="B4393" s="52" t="s">
        <v>767</v>
      </c>
      <c r="C4393" s="52" t="s">
        <v>751</v>
      </c>
      <c r="D4393" s="53" t="n">
        <v>0.1</v>
      </c>
      <c r="E4393" s="53" t="s">
        <v>748</v>
      </c>
      <c r="F4393" s="0" t="s">
        <v>1390</v>
      </c>
      <c r="G4393" s="0" t="str">
        <f aca="false">LEFT(B4393,2)</f>
        <v>03</v>
      </c>
      <c r="H4393" s="0" t="str">
        <f aca="false">I4393&amp;"_"&amp;G4393&amp;"_"&amp;F4393</f>
        <v>Strandtudse_03_20181206_DL2018067_RysensteenGym_koersel1</v>
      </c>
      <c r="I4393" s="61" t="str">
        <f aca="false">MID(RIGHT(B4393,LEN(B4393)-3),1,FIND("_",RIGHT(B4393,LEN(B4393)-3))-1)</f>
        <v>Strandtudse</v>
      </c>
      <c r="J4393" s="61" t="str">
        <f aca="false">TRIM(SUBSTITUTE(RIGHT(B4393,FIND(I4393,B4393)+1),"_",""))</f>
        <v>eDNA</v>
      </c>
      <c r="K4393" s="0" t="str">
        <f aca="false">IFERROR(VALUE(SUBSTITUTE(E4393,".",",")),E4393)</f>
        <v>No Ct</v>
      </c>
      <c r="L4393" s="61" t="str">
        <f aca="false">IF(J4393="PosK",SUMIFS(K:K,J:J,"PosK",H:H,H4393),"")</f>
        <v/>
      </c>
      <c r="M4393" s="61" t="str">
        <f aca="false">IF(J4393="PosK",SUMIFS(K:K,J:J,"NegK",H:H,H4393),"")</f>
        <v/>
      </c>
      <c r="N4393" s="61" t="str">
        <f aca="false">IF(J4393="PosK",SUMIFS(K:K,J:J,"eDNA",H:H,H4393),"")</f>
        <v/>
      </c>
      <c r="P4393" s="62"/>
      <c r="T4393" s="63"/>
      <c r="W4393" s="64"/>
    </row>
    <row r="4394" customFormat="false" ht="14.25" hidden="false" customHeight="false" outlineLevel="0" collapsed="false">
      <c r="A4394" s="0" t="s">
        <v>770</v>
      </c>
      <c r="B4394" s="52" t="s">
        <v>771</v>
      </c>
      <c r="C4394" s="52" t="s">
        <v>743</v>
      </c>
      <c r="D4394" s="53" t="n">
        <v>0.1</v>
      </c>
      <c r="E4394" s="53" t="n">
        <v>37.21</v>
      </c>
      <c r="F4394" s="0" t="s">
        <v>1390</v>
      </c>
      <c r="G4394" s="0" t="str">
        <f aca="false">LEFT(B4394,2)</f>
        <v>04</v>
      </c>
      <c r="H4394" s="0" t="str">
        <f aca="false">I4394&amp;"_"&amp;G4394&amp;"_"&amp;F4394</f>
        <v>GroenbrogetTudse_04_20181206_DL2018067_RysensteenGym_koersel1</v>
      </c>
      <c r="I4394" s="61" t="str">
        <f aca="false">MID(RIGHT(B4394,LEN(B4394)-3),1,FIND("_",RIGHT(B4394,LEN(B4394)-3))-1)</f>
        <v>GroenbrogetTudse</v>
      </c>
      <c r="J4394" s="61" t="str">
        <f aca="false">TRIM(SUBSTITUTE(RIGHT(B4394,FIND(I4394,B4394)+1),"_",""))</f>
        <v>PosK</v>
      </c>
      <c r="K4394" s="0" t="n">
        <f aca="false">IFERROR(VALUE(SUBSTITUTE(E4394,".",",")),E4394)</f>
        <v>37.21</v>
      </c>
      <c r="L4394" s="61" t="n">
        <f aca="false">IF(J4394="PosK",SUMIFS(K:K,J:J,"PosK",H:H,H4394),"")</f>
        <v>37.21</v>
      </c>
      <c r="M4394" s="61" t="n">
        <f aca="false">IF(J4394="PosK",SUMIFS(K:K,J:J,"NegK",H:H,H4394),"")</f>
        <v>0</v>
      </c>
      <c r="N4394" s="61" t="n">
        <f aca="false">IF(J4394="PosK",SUMIFS(K:K,J:J,"eDNA",H:H,H4394),"")</f>
        <v>0</v>
      </c>
      <c r="P4394" s="62" t="n">
        <f aca="false">IF(K4396="No Ct",0,K4396)</f>
        <v>0</v>
      </c>
      <c r="Q4394" s="62" t="n">
        <f aca="false">IF(K4397="No Ct",0,K4397)</f>
        <v>0</v>
      </c>
      <c r="R4394" s="0" t="str">
        <f aca="false">IF(AND(L4394&gt;0,M4394=0),"Valid","Invalid")</f>
        <v>Valid</v>
      </c>
      <c r="S4394" s="0" t="str">
        <f aca="false">IF(OR(P4394&gt;1,Q4394&gt;1),"Present","Absent")</f>
        <v>Absent</v>
      </c>
      <c r="T4394" s="63" t="str">
        <f aca="false">IF(OR(AND(P4394&gt;1,P4394&lt;41),AND(Q4394&gt;1,Q4394&lt;41)),"Ct&lt;41","Ct&gt;41")</f>
        <v>Ct&gt;41</v>
      </c>
      <c r="U4394" s="0" t="str">
        <f aca="false">I4394</f>
        <v>GroenbrogetTudse</v>
      </c>
      <c r="V4394" s="0" t="str">
        <f aca="false">MID(F4394,10,9)</f>
        <v>DL2018067</v>
      </c>
      <c r="W4394" s="64" t="str">
        <f aca="false">V4394&amp;"_"&amp;U4394&amp;"_"&amp;R4394&amp;"_"&amp;S4394&amp;"_"&amp;T4394</f>
        <v>DL2018067_GroenbrogetTudse_Valid_Absent_Ct&gt;41</v>
      </c>
    </row>
    <row r="4395" customFormat="false" ht="14.25" hidden="false" customHeight="false" outlineLevel="0" collapsed="false">
      <c r="A4395" s="0" t="s">
        <v>772</v>
      </c>
      <c r="B4395" s="52" t="s">
        <v>773</v>
      </c>
      <c r="C4395" s="52" t="s">
        <v>747</v>
      </c>
      <c r="D4395" s="53" t="n">
        <v>0.1</v>
      </c>
      <c r="E4395" s="53" t="s">
        <v>748</v>
      </c>
      <c r="F4395" s="0" t="s">
        <v>1390</v>
      </c>
      <c r="G4395" s="0" t="str">
        <f aca="false">LEFT(B4395,2)</f>
        <v>04</v>
      </c>
      <c r="H4395" s="0" t="str">
        <f aca="false">I4395&amp;"_"&amp;G4395&amp;"_"&amp;F4395</f>
        <v>GroenbrogetTudse_04_20181206_DL2018067_RysensteenGym_koersel1</v>
      </c>
      <c r="I4395" s="61" t="str">
        <f aca="false">MID(RIGHT(B4395,LEN(B4395)-3),1,FIND("_",RIGHT(B4395,LEN(B4395)-3))-1)</f>
        <v>GroenbrogetTudse</v>
      </c>
      <c r="J4395" s="61" t="str">
        <f aca="false">TRIM(SUBSTITUTE(RIGHT(B4395,FIND(I4395,B4395)+1),"_",""))</f>
        <v>NegK</v>
      </c>
      <c r="K4395" s="0" t="str">
        <f aca="false">IFERROR(VALUE(SUBSTITUTE(E4395,".",",")),E4395)</f>
        <v>No Ct</v>
      </c>
      <c r="L4395" s="61" t="str">
        <f aca="false">IF(J4395="PosK",SUMIFS(K:K,J:J,"PosK",H:H,H4395),"")</f>
        <v/>
      </c>
      <c r="M4395" s="61" t="str">
        <f aca="false">IF(J4395="PosK",SUMIFS(K:K,J:J,"NegK",H:H,H4395),"")</f>
        <v/>
      </c>
      <c r="N4395" s="61" t="str">
        <f aca="false">IF(J4395="PosK",SUMIFS(K:K,J:J,"eDNA",H:H,H4395),"")</f>
        <v/>
      </c>
    </row>
    <row r="4396" customFormat="false" ht="14.25" hidden="false" customHeight="false" outlineLevel="0" collapsed="false">
      <c r="A4396" s="0" t="s">
        <v>774</v>
      </c>
      <c r="B4396" s="52" t="s">
        <v>775</v>
      </c>
      <c r="C4396" s="52" t="s">
        <v>751</v>
      </c>
      <c r="D4396" s="53" t="n">
        <v>0.1</v>
      </c>
      <c r="E4396" s="53" t="s">
        <v>748</v>
      </c>
      <c r="F4396" s="0" t="s">
        <v>1390</v>
      </c>
      <c r="G4396" s="0" t="str">
        <f aca="false">LEFT(B4396,2)</f>
        <v>04</v>
      </c>
      <c r="H4396" s="0" t="str">
        <f aca="false">I4396&amp;"_"&amp;G4396&amp;"_"&amp;F4396</f>
        <v>GroenbrogetTudse_04_20181206_DL2018067_RysensteenGym_koersel1</v>
      </c>
      <c r="I4396" s="61" t="str">
        <f aca="false">MID(RIGHT(B4396,LEN(B4396)-3),1,FIND("_",RIGHT(B4396,LEN(B4396)-3))-1)</f>
        <v>GroenbrogetTudse</v>
      </c>
      <c r="J4396" s="61" t="str">
        <f aca="false">TRIM(SUBSTITUTE(RIGHT(B4396,FIND(I4396,B4396)+1),"_",""))</f>
        <v>eDNA</v>
      </c>
      <c r="K4396" s="0" t="str">
        <f aca="false">IFERROR(VALUE(SUBSTITUTE(E4396,".",",")),E4396)</f>
        <v>No Ct</v>
      </c>
      <c r="L4396" s="61" t="str">
        <f aca="false">IF(J4396="PosK",SUMIFS(K:K,J:J,"PosK",H:H,H4396),"")</f>
        <v/>
      </c>
      <c r="M4396" s="61" t="str">
        <f aca="false">IF(J4396="PosK",SUMIFS(K:K,J:J,"NegK",H:H,H4396),"")</f>
        <v/>
      </c>
      <c r="N4396" s="61" t="str">
        <f aca="false">IF(J4396="PosK",SUMIFS(K:K,J:J,"eDNA",H:H,H4396),"")</f>
        <v/>
      </c>
      <c r="Q4396" s="62"/>
    </row>
    <row r="4397" customFormat="false" ht="14.25" hidden="false" customHeight="false" outlineLevel="0" collapsed="false">
      <c r="A4397" s="0" t="s">
        <v>776</v>
      </c>
      <c r="B4397" s="52" t="s">
        <v>775</v>
      </c>
      <c r="C4397" s="52" t="s">
        <v>751</v>
      </c>
      <c r="D4397" s="53" t="n">
        <v>0.1</v>
      </c>
      <c r="E4397" s="53" t="s">
        <v>748</v>
      </c>
      <c r="F4397" s="0" t="s">
        <v>1390</v>
      </c>
      <c r="G4397" s="0" t="str">
        <f aca="false">LEFT(B4397,2)</f>
        <v>04</v>
      </c>
      <c r="H4397" s="0" t="str">
        <f aca="false">I4397&amp;"_"&amp;G4397&amp;"_"&amp;F4397</f>
        <v>GroenbrogetTudse_04_20181206_DL2018067_RysensteenGym_koersel1</v>
      </c>
      <c r="I4397" s="61" t="str">
        <f aca="false">MID(RIGHT(B4397,LEN(B4397)-3),1,FIND("_",RIGHT(B4397,LEN(B4397)-3))-1)</f>
        <v>GroenbrogetTudse</v>
      </c>
      <c r="J4397" s="61" t="str">
        <f aca="false">TRIM(SUBSTITUTE(RIGHT(B4397,FIND(I4397,B4397)+1),"_",""))</f>
        <v>eDNA</v>
      </c>
      <c r="K4397" s="0" t="str">
        <f aca="false">IFERROR(VALUE(SUBSTITUTE(E4397,".",",")),E4397)</f>
        <v>No Ct</v>
      </c>
      <c r="L4397" s="61" t="str">
        <f aca="false">IF(J4397="PosK",SUMIFS(K:K,J:J,"PosK",H:H,H4397),"")</f>
        <v/>
      </c>
      <c r="M4397" s="61" t="str">
        <f aca="false">IF(J4397="PosK",SUMIFS(K:K,J:J,"NegK",H:H,H4397),"")</f>
        <v/>
      </c>
      <c r="N4397" s="61" t="str">
        <f aca="false">IF(J4397="PosK",SUMIFS(K:K,J:J,"eDNA",H:H,H4397),"")</f>
        <v/>
      </c>
      <c r="P4397" s="62"/>
      <c r="T4397" s="63"/>
      <c r="W4397" s="64"/>
    </row>
    <row r="4398" customFormat="false" ht="14.25" hidden="false" customHeight="false" outlineLevel="0" collapsed="false">
      <c r="A4398" s="0" t="s">
        <v>778</v>
      </c>
      <c r="B4398" s="52" t="s">
        <v>779</v>
      </c>
      <c r="C4398" s="52" t="s">
        <v>743</v>
      </c>
      <c r="D4398" s="53" t="n">
        <v>0.1</v>
      </c>
      <c r="E4398" s="53" t="n">
        <v>28.8</v>
      </c>
      <c r="F4398" s="0" t="s">
        <v>1390</v>
      </c>
      <c r="G4398" s="0" t="str">
        <f aca="false">LEFT(B4398,2)</f>
        <v>05</v>
      </c>
      <c r="H4398" s="0" t="str">
        <f aca="false">I4398&amp;"_"&amp;G4398&amp;"_"&amp;F4398</f>
        <v>Loevfroe_05_20181206_DL2018067_RysensteenGym_koersel1</v>
      </c>
      <c r="I4398" s="61" t="str">
        <f aca="false">MID(RIGHT(B4398,LEN(B4398)-3),1,FIND("_",RIGHT(B4398,LEN(B4398)-3))-1)</f>
        <v>Loevfroe</v>
      </c>
      <c r="J4398" s="61" t="str">
        <f aca="false">TRIM(SUBSTITUTE(RIGHT(B4398,FIND(I4398,B4398)+1),"_",""))</f>
        <v>PosK</v>
      </c>
      <c r="K4398" s="0" t="n">
        <f aca="false">IFERROR(VALUE(SUBSTITUTE(E4398,".",",")),E4398)</f>
        <v>28.8</v>
      </c>
      <c r="L4398" s="61" t="n">
        <f aca="false">IF(J4398="PosK",SUMIFS(K:K,J:J,"PosK",H:H,H4398),"")</f>
        <v>28.8</v>
      </c>
      <c r="M4398" s="61" t="n">
        <f aca="false">IF(J4398="PosK",SUMIFS(K:K,J:J,"NegK",H:H,H4398),"")</f>
        <v>0</v>
      </c>
      <c r="N4398" s="61" t="n">
        <f aca="false">IF(J4398="PosK",SUMIFS(K:K,J:J,"eDNA",H:H,H4398),"")</f>
        <v>0</v>
      </c>
      <c r="P4398" s="62" t="n">
        <f aca="false">IF(K4400="No Ct",0,K4400)</f>
        <v>0</v>
      </c>
      <c r="Q4398" s="62" t="n">
        <f aca="false">IF(K4401="No Ct",0,K4401)</f>
        <v>0</v>
      </c>
      <c r="R4398" s="0" t="str">
        <f aca="false">IF(AND(L4398&gt;0,M4398=0),"Valid","Invalid")</f>
        <v>Valid</v>
      </c>
      <c r="S4398" s="0" t="str">
        <f aca="false">IF(OR(P4398&gt;1,Q4398&gt;1),"Present","Absent")</f>
        <v>Absent</v>
      </c>
      <c r="T4398" s="63" t="str">
        <f aca="false">IF(OR(AND(P4398&gt;1,P4398&lt;41),AND(Q4398&gt;1,Q4398&lt;41)),"Ct&lt;41","Ct&gt;41")</f>
        <v>Ct&gt;41</v>
      </c>
      <c r="U4398" s="0" t="str">
        <f aca="false">I4398</f>
        <v>Loevfroe</v>
      </c>
      <c r="V4398" s="0" t="str">
        <f aca="false">MID(F4398,10,9)</f>
        <v>DL2018067</v>
      </c>
      <c r="W4398" s="64" t="str">
        <f aca="false">V4398&amp;"_"&amp;U4398&amp;"_"&amp;R4398&amp;"_"&amp;S4398&amp;"_"&amp;T4398</f>
        <v>DL2018067_Loevfroe_Valid_Absent_Ct&gt;41</v>
      </c>
    </row>
    <row r="4399" customFormat="false" ht="14.25" hidden="false" customHeight="false" outlineLevel="0" collapsed="false">
      <c r="A4399" s="0" t="s">
        <v>780</v>
      </c>
      <c r="B4399" s="52" t="s">
        <v>781</v>
      </c>
      <c r="C4399" s="52" t="s">
        <v>747</v>
      </c>
      <c r="D4399" s="53" t="n">
        <v>0.1</v>
      </c>
      <c r="E4399" s="53" t="s">
        <v>748</v>
      </c>
      <c r="F4399" s="0" t="s">
        <v>1390</v>
      </c>
      <c r="G4399" s="0" t="str">
        <f aca="false">LEFT(B4399,2)</f>
        <v>05</v>
      </c>
      <c r="H4399" s="0" t="str">
        <f aca="false">I4399&amp;"_"&amp;G4399&amp;"_"&amp;F4399</f>
        <v>Loevfroe_05_20181206_DL2018067_RysensteenGym_koersel1</v>
      </c>
      <c r="I4399" s="61" t="str">
        <f aca="false">MID(RIGHT(B4399,LEN(B4399)-3),1,FIND("_",RIGHT(B4399,LEN(B4399)-3))-1)</f>
        <v>Loevfroe</v>
      </c>
      <c r="J4399" s="61" t="str">
        <f aca="false">TRIM(SUBSTITUTE(RIGHT(B4399,FIND(I4399,B4399)+1),"_",""))</f>
        <v>NegK</v>
      </c>
      <c r="K4399" s="0" t="str">
        <f aca="false">IFERROR(VALUE(SUBSTITUTE(E4399,".",",")),E4399)</f>
        <v>No Ct</v>
      </c>
      <c r="L4399" s="61" t="str">
        <f aca="false">IF(J4399="PosK",SUMIFS(K:K,J:J,"PosK",H:H,H4399),"")</f>
        <v/>
      </c>
      <c r="M4399" s="61" t="str">
        <f aca="false">IF(J4399="PosK",SUMIFS(K:K,J:J,"NegK",H:H,H4399),"")</f>
        <v/>
      </c>
      <c r="N4399" s="61" t="str">
        <f aca="false">IF(J4399="PosK",SUMIFS(K:K,J:J,"eDNA",H:H,H4399),"")</f>
        <v/>
      </c>
    </row>
    <row r="4400" customFormat="false" ht="14.25" hidden="false" customHeight="false" outlineLevel="0" collapsed="false">
      <c r="A4400" s="0" t="s">
        <v>782</v>
      </c>
      <c r="B4400" s="52" t="s">
        <v>783</v>
      </c>
      <c r="C4400" s="52" t="s">
        <v>751</v>
      </c>
      <c r="D4400" s="53" t="n">
        <v>0.1</v>
      </c>
      <c r="E4400" s="53" t="s">
        <v>748</v>
      </c>
      <c r="F4400" s="0" t="s">
        <v>1390</v>
      </c>
      <c r="G4400" s="0" t="str">
        <f aca="false">LEFT(B4400,2)</f>
        <v>05</v>
      </c>
      <c r="H4400" s="0" t="str">
        <f aca="false">I4400&amp;"_"&amp;G4400&amp;"_"&amp;F4400</f>
        <v>Loevfroe_05_20181206_DL2018067_RysensteenGym_koersel1</v>
      </c>
      <c r="I4400" s="61" t="str">
        <f aca="false">MID(RIGHT(B4400,LEN(B4400)-3),1,FIND("_",RIGHT(B4400,LEN(B4400)-3))-1)</f>
        <v>Loevfroe</v>
      </c>
      <c r="J4400" s="61" t="str">
        <f aca="false">TRIM(SUBSTITUTE(RIGHT(B4400,FIND(I4400,B4400)+1),"_",""))</f>
        <v>eDNA</v>
      </c>
      <c r="K4400" s="0" t="str">
        <f aca="false">IFERROR(VALUE(SUBSTITUTE(E4400,".",",")),E4400)</f>
        <v>No Ct</v>
      </c>
      <c r="L4400" s="61" t="str">
        <f aca="false">IF(J4400="PosK",SUMIFS(K:K,J:J,"PosK",H:H,H4400),"")</f>
        <v/>
      </c>
      <c r="M4400" s="61" t="str">
        <f aca="false">IF(J4400="PosK",SUMIFS(K:K,J:J,"NegK",H:H,H4400),"")</f>
        <v/>
      </c>
      <c r="N4400" s="61" t="str">
        <f aca="false">IF(J4400="PosK",SUMIFS(K:K,J:J,"eDNA",H:H,H4400),"")</f>
        <v/>
      </c>
      <c r="Q4400" s="62"/>
    </row>
    <row r="4401" customFormat="false" ht="14.25" hidden="false" customHeight="false" outlineLevel="0" collapsed="false">
      <c r="A4401" s="0" t="s">
        <v>784</v>
      </c>
      <c r="B4401" s="52" t="s">
        <v>783</v>
      </c>
      <c r="C4401" s="52" t="s">
        <v>751</v>
      </c>
      <c r="D4401" s="53" t="n">
        <v>0.1</v>
      </c>
      <c r="E4401" s="53" t="s">
        <v>748</v>
      </c>
      <c r="F4401" s="0" t="s">
        <v>1390</v>
      </c>
      <c r="G4401" s="0" t="str">
        <f aca="false">LEFT(B4401,2)</f>
        <v>05</v>
      </c>
      <c r="H4401" s="0" t="str">
        <f aca="false">I4401&amp;"_"&amp;G4401&amp;"_"&amp;F4401</f>
        <v>Loevfroe_05_20181206_DL2018067_RysensteenGym_koersel1</v>
      </c>
      <c r="I4401" s="61" t="str">
        <f aca="false">MID(RIGHT(B4401,LEN(B4401)-3),1,FIND("_",RIGHT(B4401,LEN(B4401)-3))-1)</f>
        <v>Loevfroe</v>
      </c>
      <c r="J4401" s="61" t="str">
        <f aca="false">TRIM(SUBSTITUTE(RIGHT(B4401,FIND(I4401,B4401)+1),"_",""))</f>
        <v>eDNA</v>
      </c>
      <c r="K4401" s="0" t="str">
        <f aca="false">IFERROR(VALUE(SUBSTITUTE(E4401,".",",")),E4401)</f>
        <v>No Ct</v>
      </c>
      <c r="L4401" s="61" t="str">
        <f aca="false">IF(J4401="PosK",SUMIFS(K:K,J:J,"PosK",H:H,H4401),"")</f>
        <v/>
      </c>
      <c r="M4401" s="61" t="str">
        <f aca="false">IF(J4401="PosK",SUMIFS(K:K,J:J,"NegK",H:H,H4401),"")</f>
        <v/>
      </c>
      <c r="N4401" s="61" t="str">
        <f aca="false">IF(J4401="PosK",SUMIFS(K:K,J:J,"eDNA",H:H,H4401),"")</f>
        <v/>
      </c>
      <c r="P4401" s="62"/>
      <c r="T4401" s="63"/>
      <c r="W4401" s="64"/>
    </row>
    <row r="4402" customFormat="false" ht="14.25" hidden="false" customHeight="false" outlineLevel="0" collapsed="false">
      <c r="A4402" s="0" t="s">
        <v>786</v>
      </c>
      <c r="B4402" s="52" t="s">
        <v>787</v>
      </c>
      <c r="C4402" s="52" t="s">
        <v>743</v>
      </c>
      <c r="D4402" s="53" t="n">
        <v>0.1</v>
      </c>
      <c r="E4402" s="53" t="s">
        <v>748</v>
      </c>
      <c r="F4402" s="0" t="s">
        <v>1390</v>
      </c>
      <c r="G4402" s="0" t="str">
        <f aca="false">LEFT(B4402,2)</f>
        <v>06</v>
      </c>
      <c r="H4402" s="0" t="str">
        <f aca="false">I4402&amp;"_"&amp;G4402&amp;"_"&amp;F4402</f>
        <v>Springfroe_06_20181206_DL2018067_RysensteenGym_koersel1</v>
      </c>
      <c r="I4402" s="61" t="str">
        <f aca="false">MID(RIGHT(B4402,LEN(B4402)-3),1,FIND("_",RIGHT(B4402,LEN(B4402)-3))-1)</f>
        <v>Springfroe</v>
      </c>
      <c r="J4402" s="61" t="str">
        <f aca="false">TRIM(SUBSTITUTE(RIGHT(B4402,FIND(I4402,B4402)+1),"_",""))</f>
        <v>PosK</v>
      </c>
      <c r="K4402" s="0" t="str">
        <f aca="false">IFERROR(VALUE(SUBSTITUTE(E4402,".",",")),E4402)</f>
        <v>No Ct</v>
      </c>
      <c r="L4402" s="61" t="n">
        <f aca="false">IF(J4402="PosK",SUMIFS(K:K,J:J,"PosK",H:H,H4402),"")</f>
        <v>0</v>
      </c>
      <c r="M4402" s="61" t="n">
        <f aca="false">IF(J4402="PosK",SUMIFS(K:K,J:J,"NegK",H:H,H4402),"")</f>
        <v>0</v>
      </c>
      <c r="N4402" s="61" t="n">
        <f aca="false">IF(J4402="PosK",SUMIFS(K:K,J:J,"eDNA",H:H,H4402),"")</f>
        <v>0</v>
      </c>
      <c r="P4402" s="62" t="n">
        <f aca="false">IF(K4404="No Ct",0,K4404)</f>
        <v>0</v>
      </c>
      <c r="Q4402" s="62" t="n">
        <f aca="false">IF(K4405="No Ct",0,K4405)</f>
        <v>0</v>
      </c>
      <c r="R4402" s="0" t="str">
        <f aca="false">IF(AND(L4402&gt;0,M4402=0),"Valid","Invalid")</f>
        <v>Invalid</v>
      </c>
      <c r="S4402" s="0" t="str">
        <f aca="false">IF(OR(P4402&gt;1,Q4402&gt;1),"Present","Absent")</f>
        <v>Absent</v>
      </c>
      <c r="T4402" s="63" t="str">
        <f aca="false">IF(OR(AND(P4402&gt;1,P4402&lt;41),AND(Q4402&gt;1,Q4402&lt;41)),"Ct&lt;41","Ct&gt;41")</f>
        <v>Ct&gt;41</v>
      </c>
      <c r="U4402" s="0" t="str">
        <f aca="false">I4402</f>
        <v>Springfroe</v>
      </c>
      <c r="V4402" s="0" t="str">
        <f aca="false">MID(F4402,10,9)</f>
        <v>DL2018067</v>
      </c>
      <c r="W4402" s="64" t="str">
        <f aca="false">V4402&amp;"_"&amp;U4402&amp;"_"&amp;R4402&amp;"_"&amp;S4402&amp;"_"&amp;T4402</f>
        <v>DL2018067_Springfroe_Invalid_Absent_Ct&gt;41</v>
      </c>
    </row>
    <row r="4403" customFormat="false" ht="14.25" hidden="false" customHeight="false" outlineLevel="0" collapsed="false">
      <c r="A4403" s="0" t="s">
        <v>788</v>
      </c>
      <c r="B4403" s="52" t="s">
        <v>789</v>
      </c>
      <c r="C4403" s="52" t="s">
        <v>747</v>
      </c>
      <c r="D4403" s="53" t="n">
        <v>0.1</v>
      </c>
      <c r="E4403" s="53" t="s">
        <v>748</v>
      </c>
      <c r="F4403" s="0" t="s">
        <v>1390</v>
      </c>
      <c r="G4403" s="0" t="str">
        <f aca="false">LEFT(B4403,2)</f>
        <v>06</v>
      </c>
      <c r="H4403" s="0" t="str">
        <f aca="false">I4403&amp;"_"&amp;G4403&amp;"_"&amp;F4403</f>
        <v>Springfroe_06_20181206_DL2018067_RysensteenGym_koersel1</v>
      </c>
      <c r="I4403" s="61" t="str">
        <f aca="false">MID(RIGHT(B4403,LEN(B4403)-3),1,FIND("_",RIGHT(B4403,LEN(B4403)-3))-1)</f>
        <v>Springfroe</v>
      </c>
      <c r="J4403" s="61" t="str">
        <f aca="false">TRIM(SUBSTITUTE(RIGHT(B4403,FIND(I4403,B4403)+1),"_",""))</f>
        <v>NegK</v>
      </c>
      <c r="K4403" s="0" t="str">
        <f aca="false">IFERROR(VALUE(SUBSTITUTE(E4403,".",",")),E4403)</f>
        <v>No Ct</v>
      </c>
      <c r="L4403" s="61" t="str">
        <f aca="false">IF(J4403="PosK",SUMIFS(K:K,J:J,"PosK",H:H,H4403),"")</f>
        <v/>
      </c>
      <c r="M4403" s="61" t="str">
        <f aca="false">IF(J4403="PosK",SUMIFS(K:K,J:J,"NegK",H:H,H4403),"")</f>
        <v/>
      </c>
      <c r="N4403" s="61" t="str">
        <f aca="false">IF(J4403="PosK",SUMIFS(K:K,J:J,"eDNA",H:H,H4403),"")</f>
        <v/>
      </c>
    </row>
    <row r="4404" customFormat="false" ht="14.25" hidden="false" customHeight="false" outlineLevel="0" collapsed="false">
      <c r="A4404" s="0" t="s">
        <v>790</v>
      </c>
      <c r="B4404" s="52" t="s">
        <v>791</v>
      </c>
      <c r="C4404" s="52" t="s">
        <v>751</v>
      </c>
      <c r="D4404" s="53" t="n">
        <v>0.1</v>
      </c>
      <c r="E4404" s="53" t="s">
        <v>748</v>
      </c>
      <c r="F4404" s="0" t="s">
        <v>1390</v>
      </c>
      <c r="G4404" s="0" t="str">
        <f aca="false">LEFT(B4404,2)</f>
        <v>06</v>
      </c>
      <c r="H4404" s="0" t="str">
        <f aca="false">I4404&amp;"_"&amp;G4404&amp;"_"&amp;F4404</f>
        <v>Springfroe_06_20181206_DL2018067_RysensteenGym_koersel1</v>
      </c>
      <c r="I4404" s="61" t="str">
        <f aca="false">MID(RIGHT(B4404,LEN(B4404)-3),1,FIND("_",RIGHT(B4404,LEN(B4404)-3))-1)</f>
        <v>Springfroe</v>
      </c>
      <c r="J4404" s="61" t="str">
        <f aca="false">TRIM(SUBSTITUTE(RIGHT(B4404,FIND(I4404,B4404)+1),"_",""))</f>
        <v>eDNA</v>
      </c>
      <c r="K4404" s="0" t="str">
        <f aca="false">IFERROR(VALUE(SUBSTITUTE(E4404,".",",")),E4404)</f>
        <v>No Ct</v>
      </c>
      <c r="L4404" s="61" t="str">
        <f aca="false">IF(J4404="PosK",SUMIFS(K:K,J:J,"PosK",H:H,H4404),"")</f>
        <v/>
      </c>
      <c r="M4404" s="61" t="str">
        <f aca="false">IF(J4404="PosK",SUMIFS(K:K,J:J,"NegK",H:H,H4404),"")</f>
        <v/>
      </c>
      <c r="N4404" s="61" t="str">
        <f aca="false">IF(J4404="PosK",SUMIFS(K:K,J:J,"eDNA",H:H,H4404),"")</f>
        <v/>
      </c>
      <c r="Q4404" s="62"/>
    </row>
    <row r="4405" customFormat="false" ht="14.25" hidden="false" customHeight="false" outlineLevel="0" collapsed="false">
      <c r="A4405" s="0" t="s">
        <v>792</v>
      </c>
      <c r="B4405" s="52" t="s">
        <v>791</v>
      </c>
      <c r="C4405" s="52" t="s">
        <v>751</v>
      </c>
      <c r="D4405" s="53" t="n">
        <v>0.1</v>
      </c>
      <c r="E4405" s="53" t="s">
        <v>748</v>
      </c>
      <c r="F4405" s="0" t="s">
        <v>1390</v>
      </c>
      <c r="G4405" s="0" t="str">
        <f aca="false">LEFT(B4405,2)</f>
        <v>06</v>
      </c>
      <c r="H4405" s="0" t="str">
        <f aca="false">I4405&amp;"_"&amp;G4405&amp;"_"&amp;F4405</f>
        <v>Springfroe_06_20181206_DL2018067_RysensteenGym_koersel1</v>
      </c>
      <c r="I4405" s="61" t="str">
        <f aca="false">MID(RIGHT(B4405,LEN(B4405)-3),1,FIND("_",RIGHT(B4405,LEN(B4405)-3))-1)</f>
        <v>Springfroe</v>
      </c>
      <c r="J4405" s="61" t="str">
        <f aca="false">TRIM(SUBSTITUTE(RIGHT(B4405,FIND(I4405,B4405)+1),"_",""))</f>
        <v>eDNA</v>
      </c>
      <c r="K4405" s="0" t="str">
        <f aca="false">IFERROR(VALUE(SUBSTITUTE(E4405,".",",")),E4405)</f>
        <v>No Ct</v>
      </c>
      <c r="L4405" s="61" t="str">
        <f aca="false">IF(J4405="PosK",SUMIFS(K:K,J:J,"PosK",H:H,H4405),"")</f>
        <v/>
      </c>
      <c r="M4405" s="61" t="str">
        <f aca="false">IF(J4405="PosK",SUMIFS(K:K,J:J,"NegK",H:H,H4405),"")</f>
        <v/>
      </c>
      <c r="N4405" s="61" t="str">
        <f aca="false">IF(J4405="PosK",SUMIFS(K:K,J:J,"eDNA",H:H,H4405),"")</f>
        <v/>
      </c>
      <c r="P4405" s="62"/>
      <c r="T4405" s="63"/>
      <c r="W4405" s="64"/>
    </row>
    <row r="4406" customFormat="false" ht="14.25" hidden="false" customHeight="false" outlineLevel="0" collapsed="false">
      <c r="A4406" s="0" t="s">
        <v>794</v>
      </c>
      <c r="B4406" s="52" t="s">
        <v>960</v>
      </c>
      <c r="C4406" s="52" t="s">
        <v>743</v>
      </c>
      <c r="D4406" s="53" t="n">
        <v>0.1</v>
      </c>
      <c r="E4406" s="53" t="s">
        <v>748</v>
      </c>
      <c r="F4406" s="0" t="s">
        <v>1390</v>
      </c>
      <c r="G4406" s="0" t="str">
        <f aca="false">LEFT(B4406,2)</f>
        <v>07</v>
      </c>
      <c r="H4406" s="0" t="str">
        <f aca="false">I4406&amp;"_"&amp;G4406&amp;"_"&amp;F4406</f>
        <v>Springfroe_07_20181206_DL2018067_RysensteenGym_koersel1</v>
      </c>
      <c r="I4406" s="61" t="str">
        <f aca="false">MID(RIGHT(B4406,LEN(B4406)-3),1,FIND("_",RIGHT(B4406,LEN(B4406)-3))-1)</f>
        <v>Springfroe</v>
      </c>
      <c r="J4406" s="61" t="str">
        <f aca="false">TRIM(SUBSTITUTE(RIGHT(B4406,FIND(I4406,B4406)+1),"_",""))</f>
        <v>PosK</v>
      </c>
      <c r="K4406" s="0" t="str">
        <f aca="false">IFERROR(VALUE(SUBSTITUTE(E4406,".",",")),E4406)</f>
        <v>No Ct</v>
      </c>
      <c r="L4406" s="61" t="n">
        <f aca="false">IF(J4406="PosK",SUMIFS(K:K,J:J,"PosK",H:H,H4406),"")</f>
        <v>0</v>
      </c>
      <c r="M4406" s="61" t="n">
        <f aca="false">IF(J4406="PosK",SUMIFS(K:K,J:J,"NegK",H:H,H4406),"")</f>
        <v>0</v>
      </c>
      <c r="N4406" s="61" t="n">
        <f aca="false">IF(J4406="PosK",SUMIFS(K:K,J:J,"eDNA",H:H,H4406),"")</f>
        <v>0</v>
      </c>
      <c r="P4406" s="62" t="n">
        <f aca="false">IF(K4408="No Ct",0,K4408)</f>
        <v>0</v>
      </c>
      <c r="Q4406" s="62" t="n">
        <f aca="false">IF(K4409="No Ct",0,K4409)</f>
        <v>0</v>
      </c>
      <c r="R4406" s="0" t="str">
        <f aca="false">IF(AND(L4406&gt;0,M4406=0),"Valid","Invalid")</f>
        <v>Invalid</v>
      </c>
      <c r="S4406" s="0" t="str">
        <f aca="false">IF(OR(P4406&gt;1,Q4406&gt;1),"Present","Absent")</f>
        <v>Absent</v>
      </c>
      <c r="T4406" s="63" t="str">
        <f aca="false">IF(OR(AND(P4406&gt;1,P4406&lt;41),AND(Q4406&gt;1,Q4406&lt;41)),"Ct&lt;41","Ct&gt;41")</f>
        <v>Ct&gt;41</v>
      </c>
      <c r="U4406" s="0" t="str">
        <f aca="false">I4406</f>
        <v>Springfroe</v>
      </c>
      <c r="V4406" s="0" t="str">
        <f aca="false">MID(F4406,10,9)</f>
        <v>DL2018067</v>
      </c>
      <c r="W4406" s="64" t="str">
        <f aca="false">V4406&amp;"_"&amp;U4406&amp;"_"&amp;R4406&amp;"_"&amp;S4406&amp;"_"&amp;T4406</f>
        <v>DL2018067_Springfroe_Invalid_Absent_Ct&gt;41</v>
      </c>
    </row>
    <row r="4407" customFormat="false" ht="14.25" hidden="false" customHeight="false" outlineLevel="0" collapsed="false">
      <c r="A4407" s="0" t="s">
        <v>796</v>
      </c>
      <c r="B4407" s="52" t="s">
        <v>961</v>
      </c>
      <c r="C4407" s="52" t="s">
        <v>747</v>
      </c>
      <c r="D4407" s="53" t="n">
        <v>0.1</v>
      </c>
      <c r="E4407" s="53" t="s">
        <v>748</v>
      </c>
      <c r="F4407" s="0" t="s">
        <v>1390</v>
      </c>
      <c r="G4407" s="0" t="str">
        <f aca="false">LEFT(B4407,2)</f>
        <v>07</v>
      </c>
      <c r="H4407" s="0" t="str">
        <f aca="false">I4407&amp;"_"&amp;G4407&amp;"_"&amp;F4407</f>
        <v>Springfroe_07_20181206_DL2018067_RysensteenGym_koersel1</v>
      </c>
      <c r="I4407" s="61" t="str">
        <f aca="false">MID(RIGHT(B4407,LEN(B4407)-3),1,FIND("_",RIGHT(B4407,LEN(B4407)-3))-1)</f>
        <v>Springfroe</v>
      </c>
      <c r="J4407" s="61" t="str">
        <f aca="false">TRIM(SUBSTITUTE(RIGHT(B4407,FIND(I4407,B4407)+1),"_",""))</f>
        <v>NegK</v>
      </c>
      <c r="K4407" s="0" t="str">
        <f aca="false">IFERROR(VALUE(SUBSTITUTE(E4407,".",",")),E4407)</f>
        <v>No Ct</v>
      </c>
      <c r="L4407" s="61" t="str">
        <f aca="false">IF(J4407="PosK",SUMIFS(K:K,J:J,"PosK",H:H,H4407),"")</f>
        <v/>
      </c>
      <c r="M4407" s="61" t="str">
        <f aca="false">IF(J4407="PosK",SUMIFS(K:K,J:J,"NegK",H:H,H4407),"")</f>
        <v/>
      </c>
      <c r="N4407" s="61" t="str">
        <f aca="false">IF(J4407="PosK",SUMIFS(K:K,J:J,"eDNA",H:H,H4407),"")</f>
        <v/>
      </c>
    </row>
    <row r="4408" customFormat="false" ht="14.25" hidden="false" customHeight="false" outlineLevel="0" collapsed="false">
      <c r="A4408" s="0" t="s">
        <v>798</v>
      </c>
      <c r="B4408" s="52" t="s">
        <v>962</v>
      </c>
      <c r="C4408" s="52" t="s">
        <v>751</v>
      </c>
      <c r="D4408" s="53" t="n">
        <v>0.1</v>
      </c>
      <c r="E4408" s="53" t="s">
        <v>748</v>
      </c>
      <c r="F4408" s="0" t="s">
        <v>1390</v>
      </c>
      <c r="G4408" s="0" t="str">
        <f aca="false">LEFT(B4408,2)</f>
        <v>07</v>
      </c>
      <c r="H4408" s="0" t="str">
        <f aca="false">I4408&amp;"_"&amp;G4408&amp;"_"&amp;F4408</f>
        <v>Springfroe_07_20181206_DL2018067_RysensteenGym_koersel1</v>
      </c>
      <c r="I4408" s="61" t="str">
        <f aca="false">MID(RIGHT(B4408,LEN(B4408)-3),1,FIND("_",RIGHT(B4408,LEN(B4408)-3))-1)</f>
        <v>Springfroe</v>
      </c>
      <c r="J4408" s="61" t="str">
        <f aca="false">TRIM(SUBSTITUTE(RIGHT(B4408,FIND(I4408,B4408)+1),"_",""))</f>
        <v>eDNA</v>
      </c>
      <c r="K4408" s="0" t="str">
        <f aca="false">IFERROR(VALUE(SUBSTITUTE(E4408,".",",")),E4408)</f>
        <v>No Ct</v>
      </c>
      <c r="L4408" s="61" t="str">
        <f aca="false">IF(J4408="PosK",SUMIFS(K:K,J:J,"PosK",H:H,H4408),"")</f>
        <v/>
      </c>
      <c r="M4408" s="61" t="str">
        <f aca="false">IF(J4408="PosK",SUMIFS(K:K,J:J,"NegK",H:H,H4408),"")</f>
        <v/>
      </c>
      <c r="N4408" s="61" t="str">
        <f aca="false">IF(J4408="PosK",SUMIFS(K:K,J:J,"eDNA",H:H,H4408),"")</f>
        <v/>
      </c>
      <c r="Q4408" s="62"/>
    </row>
    <row r="4409" customFormat="false" ht="14.25" hidden="false" customHeight="false" outlineLevel="0" collapsed="false">
      <c r="A4409" s="0" t="s">
        <v>800</v>
      </c>
      <c r="B4409" s="52" t="s">
        <v>962</v>
      </c>
      <c r="C4409" s="52" t="s">
        <v>751</v>
      </c>
      <c r="D4409" s="53" t="n">
        <v>0.1</v>
      </c>
      <c r="E4409" s="53" t="s">
        <v>748</v>
      </c>
      <c r="F4409" s="0" t="s">
        <v>1390</v>
      </c>
      <c r="G4409" s="0" t="str">
        <f aca="false">LEFT(B4409,2)</f>
        <v>07</v>
      </c>
      <c r="H4409" s="0" t="str">
        <f aca="false">I4409&amp;"_"&amp;G4409&amp;"_"&amp;F4409</f>
        <v>Springfroe_07_20181206_DL2018067_RysensteenGym_koersel1</v>
      </c>
      <c r="I4409" s="61" t="str">
        <f aca="false">MID(RIGHT(B4409,LEN(B4409)-3),1,FIND("_",RIGHT(B4409,LEN(B4409)-3))-1)</f>
        <v>Springfroe</v>
      </c>
      <c r="J4409" s="61" t="str">
        <f aca="false">TRIM(SUBSTITUTE(RIGHT(B4409,FIND(I4409,B4409)+1),"_",""))</f>
        <v>eDNA</v>
      </c>
      <c r="K4409" s="0" t="str">
        <f aca="false">IFERROR(VALUE(SUBSTITUTE(E4409,".",",")),E4409)</f>
        <v>No Ct</v>
      </c>
      <c r="L4409" s="61" t="str">
        <f aca="false">IF(J4409="PosK",SUMIFS(K:K,J:J,"PosK",H:H,H4409),"")</f>
        <v/>
      </c>
      <c r="M4409" s="61" t="str">
        <f aca="false">IF(J4409="PosK",SUMIFS(K:K,J:J,"NegK",H:H,H4409),"")</f>
        <v/>
      </c>
      <c r="N4409" s="61" t="str">
        <f aca="false">IF(J4409="PosK",SUMIFS(K:K,J:J,"eDNA",H:H,H4409),"")</f>
        <v/>
      </c>
      <c r="P4409" s="62"/>
      <c r="T4409" s="63"/>
      <c r="W4409" s="64"/>
    </row>
    <row r="4410" customFormat="false" ht="14.25" hidden="false" customHeight="false" outlineLevel="0" collapsed="false">
      <c r="A4410" s="0" t="s">
        <v>802</v>
      </c>
      <c r="B4410" s="52" t="s">
        <v>964</v>
      </c>
      <c r="C4410" s="52" t="s">
        <v>743</v>
      </c>
      <c r="D4410" s="53" t="n">
        <v>0.1</v>
      </c>
      <c r="E4410" s="53" t="n">
        <v>27.93</v>
      </c>
      <c r="F4410" s="0" t="s">
        <v>1390</v>
      </c>
      <c r="G4410" s="0" t="str">
        <f aca="false">LEFT(B4410,2)</f>
        <v>08</v>
      </c>
      <c r="H4410" s="0" t="str">
        <f aca="false">I4410&amp;"_"&amp;G4410&amp;"_"&amp;F4410</f>
        <v>Klokkefroe_08_20181206_DL2018067_RysensteenGym_koersel1</v>
      </c>
      <c r="I4410" s="61" t="str">
        <f aca="false">MID(RIGHT(B4410,LEN(B4410)-3),1,FIND("_",RIGHT(B4410,LEN(B4410)-3))-1)</f>
        <v>Klokkefroe</v>
      </c>
      <c r="J4410" s="61" t="str">
        <f aca="false">TRIM(SUBSTITUTE(RIGHT(B4410,FIND(I4410,B4410)+1),"_",""))</f>
        <v>PosK</v>
      </c>
      <c r="K4410" s="0" t="n">
        <f aca="false">IFERROR(VALUE(SUBSTITUTE(E4410,".",",")),E4410)</f>
        <v>27.93</v>
      </c>
      <c r="L4410" s="61" t="n">
        <f aca="false">IF(J4410="PosK",SUMIFS(K:K,J:J,"PosK",H:H,H4410),"")</f>
        <v>27.93</v>
      </c>
      <c r="M4410" s="61" t="n">
        <f aca="false">IF(J4410="PosK",SUMIFS(K:K,J:J,"NegK",H:H,H4410),"")</f>
        <v>0</v>
      </c>
      <c r="N4410" s="61" t="n">
        <f aca="false">IF(J4410="PosK",SUMIFS(K:K,J:J,"eDNA",H:H,H4410),"")</f>
        <v>0</v>
      </c>
      <c r="P4410" s="62" t="n">
        <f aca="false">IF(K4412="No Ct",0,K4412)</f>
        <v>0</v>
      </c>
      <c r="Q4410" s="62" t="n">
        <f aca="false">IF(K4413="No Ct",0,K4413)</f>
        <v>0</v>
      </c>
      <c r="R4410" s="0" t="str">
        <f aca="false">IF(AND(L4410&gt;0,M4410=0),"Valid","Invalid")</f>
        <v>Valid</v>
      </c>
      <c r="S4410" s="0" t="str">
        <f aca="false">IF(OR(P4410&gt;1,Q4410&gt;1),"Present","Absent")</f>
        <v>Absent</v>
      </c>
      <c r="T4410" s="63" t="str">
        <f aca="false">IF(OR(AND(P4410&gt;1,P4410&lt;41),AND(Q4410&gt;1,Q4410&lt;41)),"Ct&lt;41","Ct&gt;41")</f>
        <v>Ct&gt;41</v>
      </c>
      <c r="U4410" s="0" t="str">
        <f aca="false">I4410</f>
        <v>Klokkefroe</v>
      </c>
      <c r="V4410" s="0" t="str">
        <f aca="false">MID(F4410,10,9)</f>
        <v>DL2018067</v>
      </c>
      <c r="W4410" s="64" t="str">
        <f aca="false">V4410&amp;"_"&amp;U4410&amp;"_"&amp;R4410&amp;"_"&amp;S4410&amp;"_"&amp;T4410</f>
        <v>DL2018067_Klokkefroe_Valid_Absent_Ct&gt;41</v>
      </c>
    </row>
    <row r="4411" customFormat="false" ht="14.25" hidden="false" customHeight="false" outlineLevel="0" collapsed="false">
      <c r="A4411" s="0" t="s">
        <v>804</v>
      </c>
      <c r="B4411" s="52" t="s">
        <v>965</v>
      </c>
      <c r="C4411" s="52" t="s">
        <v>747</v>
      </c>
      <c r="D4411" s="53" t="n">
        <v>0.1</v>
      </c>
      <c r="E4411" s="53" t="s">
        <v>748</v>
      </c>
      <c r="F4411" s="0" t="s">
        <v>1390</v>
      </c>
      <c r="G4411" s="0" t="str">
        <f aca="false">LEFT(B4411,2)</f>
        <v>08</v>
      </c>
      <c r="H4411" s="0" t="str">
        <f aca="false">I4411&amp;"_"&amp;G4411&amp;"_"&amp;F4411</f>
        <v>Klokkefroe_08_20181206_DL2018067_RysensteenGym_koersel1</v>
      </c>
      <c r="I4411" s="61" t="str">
        <f aca="false">MID(RIGHT(B4411,LEN(B4411)-3),1,FIND("_",RIGHT(B4411,LEN(B4411)-3))-1)</f>
        <v>Klokkefroe</v>
      </c>
      <c r="J4411" s="61" t="str">
        <f aca="false">TRIM(SUBSTITUTE(RIGHT(B4411,FIND(I4411,B4411)+1),"_",""))</f>
        <v>NegK</v>
      </c>
      <c r="K4411" s="0" t="str">
        <f aca="false">IFERROR(VALUE(SUBSTITUTE(E4411,".",",")),E4411)</f>
        <v>No Ct</v>
      </c>
      <c r="L4411" s="61" t="str">
        <f aca="false">IF(J4411="PosK",SUMIFS(K:K,J:J,"PosK",H:H,H4411),"")</f>
        <v/>
      </c>
      <c r="M4411" s="61" t="str">
        <f aca="false">IF(J4411="PosK",SUMIFS(K:K,J:J,"NegK",H:H,H4411),"")</f>
        <v/>
      </c>
      <c r="N4411" s="61" t="str">
        <f aca="false">IF(J4411="PosK",SUMIFS(K:K,J:J,"eDNA",H:H,H4411),"")</f>
        <v/>
      </c>
    </row>
    <row r="4412" customFormat="false" ht="14.25" hidden="false" customHeight="false" outlineLevel="0" collapsed="false">
      <c r="A4412" s="0" t="s">
        <v>806</v>
      </c>
      <c r="B4412" s="52" t="s">
        <v>966</v>
      </c>
      <c r="C4412" s="52" t="s">
        <v>751</v>
      </c>
      <c r="D4412" s="53" t="n">
        <v>0.1</v>
      </c>
      <c r="E4412" s="53" t="s">
        <v>748</v>
      </c>
      <c r="F4412" s="0" t="s">
        <v>1390</v>
      </c>
      <c r="G4412" s="0" t="str">
        <f aca="false">LEFT(B4412,2)</f>
        <v>08</v>
      </c>
      <c r="H4412" s="0" t="str">
        <f aca="false">I4412&amp;"_"&amp;G4412&amp;"_"&amp;F4412</f>
        <v>Klokkefroe_08_20181206_DL2018067_RysensteenGym_koersel1</v>
      </c>
      <c r="I4412" s="61" t="str">
        <f aca="false">MID(RIGHT(B4412,LEN(B4412)-3),1,FIND("_",RIGHT(B4412,LEN(B4412)-3))-1)</f>
        <v>Klokkefroe</v>
      </c>
      <c r="J4412" s="61" t="str">
        <f aca="false">TRIM(SUBSTITUTE(RIGHT(B4412,FIND(I4412,B4412)+1),"_",""))</f>
        <v>eDNA</v>
      </c>
      <c r="K4412" s="0" t="str">
        <f aca="false">IFERROR(VALUE(SUBSTITUTE(E4412,".",",")),E4412)</f>
        <v>No Ct</v>
      </c>
      <c r="L4412" s="61" t="str">
        <f aca="false">IF(J4412="PosK",SUMIFS(K:K,J:J,"PosK",H:H,H4412),"")</f>
        <v/>
      </c>
      <c r="M4412" s="61" t="str">
        <f aca="false">IF(J4412="PosK",SUMIFS(K:K,J:J,"NegK",H:H,H4412),"")</f>
        <v/>
      </c>
      <c r="N4412" s="61" t="str">
        <f aca="false">IF(J4412="PosK",SUMIFS(K:K,J:J,"eDNA",H:H,H4412),"")</f>
        <v/>
      </c>
      <c r="Q4412" s="62"/>
    </row>
    <row r="4413" customFormat="false" ht="14.25" hidden="false" customHeight="false" outlineLevel="0" collapsed="false">
      <c r="A4413" s="0" t="s">
        <v>808</v>
      </c>
      <c r="B4413" s="52" t="s">
        <v>966</v>
      </c>
      <c r="C4413" s="52" t="s">
        <v>751</v>
      </c>
      <c r="D4413" s="53" t="n">
        <v>0.1</v>
      </c>
      <c r="E4413" s="53" t="s">
        <v>748</v>
      </c>
      <c r="F4413" s="0" t="s">
        <v>1390</v>
      </c>
      <c r="G4413" s="0" t="str">
        <f aca="false">LEFT(B4413,2)</f>
        <v>08</v>
      </c>
      <c r="H4413" s="0" t="str">
        <f aca="false">I4413&amp;"_"&amp;G4413&amp;"_"&amp;F4413</f>
        <v>Klokkefroe_08_20181206_DL2018067_RysensteenGym_koersel1</v>
      </c>
      <c r="I4413" s="61" t="str">
        <f aca="false">MID(RIGHT(B4413,LEN(B4413)-3),1,FIND("_",RIGHT(B4413,LEN(B4413)-3))-1)</f>
        <v>Klokkefroe</v>
      </c>
      <c r="J4413" s="61" t="str">
        <f aca="false">TRIM(SUBSTITUTE(RIGHT(B4413,FIND(I4413,B4413)+1),"_",""))</f>
        <v>eDNA</v>
      </c>
      <c r="K4413" s="0" t="str">
        <f aca="false">IFERROR(VALUE(SUBSTITUTE(E4413,".",",")),E4413)</f>
        <v>No Ct</v>
      </c>
      <c r="L4413" s="61" t="str">
        <f aca="false">IF(J4413="PosK",SUMIFS(K:K,J:J,"PosK",H:H,H4413),"")</f>
        <v/>
      </c>
      <c r="M4413" s="61" t="str">
        <f aca="false">IF(J4413="PosK",SUMIFS(K:K,J:J,"NegK",H:H,H4413),"")</f>
        <v/>
      </c>
      <c r="N4413" s="61" t="str">
        <f aca="false">IF(J4413="PosK",SUMIFS(K:K,J:J,"eDNA",H:H,H4413),"")</f>
        <v/>
      </c>
      <c r="P4413" s="62"/>
      <c r="T4413" s="63"/>
      <c r="W4413" s="64"/>
    </row>
    <row r="4414" customFormat="false" ht="14.25" hidden="false" customHeight="false" outlineLevel="0" collapsed="false">
      <c r="A4414" s="0" t="s">
        <v>810</v>
      </c>
      <c r="B4414" s="52" t="s">
        <v>968</v>
      </c>
      <c r="C4414" s="52" t="s">
        <v>743</v>
      </c>
      <c r="D4414" s="53" t="n">
        <v>0.1</v>
      </c>
      <c r="E4414" s="53" t="s">
        <v>748</v>
      </c>
      <c r="F4414" s="0" t="s">
        <v>1390</v>
      </c>
      <c r="G4414" s="0" t="str">
        <f aca="false">LEFT(B4414,2)</f>
        <v>09</v>
      </c>
      <c r="H4414" s="0" t="str">
        <f aca="false">I4414&amp;"_"&amp;G4414&amp;"_"&amp;F4414</f>
        <v>Skrubtudse_09_20181206_DL2018067_RysensteenGym_koersel1</v>
      </c>
      <c r="I4414" s="61" t="str">
        <f aca="false">MID(RIGHT(B4414,LEN(B4414)-3),1,FIND("_",RIGHT(B4414,LEN(B4414)-3))-1)</f>
        <v>Skrubtudse</v>
      </c>
      <c r="J4414" s="61" t="str">
        <f aca="false">TRIM(SUBSTITUTE(RIGHT(B4414,FIND(I4414,B4414)+1),"_",""))</f>
        <v>PosK</v>
      </c>
      <c r="K4414" s="0" t="str">
        <f aca="false">IFERROR(VALUE(SUBSTITUTE(E4414,".",",")),E4414)</f>
        <v>No Ct</v>
      </c>
      <c r="L4414" s="61" t="n">
        <f aca="false">IF(J4414="PosK",SUMIFS(K:K,J:J,"PosK",H:H,H4414),"")</f>
        <v>0</v>
      </c>
      <c r="M4414" s="61" t="n">
        <f aca="false">IF(J4414="PosK",SUMIFS(K:K,J:J,"NegK",H:H,H4414),"")</f>
        <v>0</v>
      </c>
      <c r="N4414" s="61" t="n">
        <f aca="false">IF(J4414="PosK",SUMIFS(K:K,J:J,"eDNA",H:H,H4414),"")</f>
        <v>66.88</v>
      </c>
      <c r="P4414" s="62" t="n">
        <f aca="false">IF(K4416="No Ct",0,K4416)</f>
        <v>33.38</v>
      </c>
      <c r="Q4414" s="62" t="n">
        <f aca="false">IF(K4417="No Ct",0,K4417)</f>
        <v>33.5</v>
      </c>
      <c r="R4414" s="0" t="str">
        <f aca="false">IF(AND(L4414&gt;0,M4414=0),"Valid","Invalid")</f>
        <v>Invalid</v>
      </c>
      <c r="S4414" s="0" t="str">
        <f aca="false">IF(OR(P4414&gt;1,Q4414&gt;1),"Present","Absent")</f>
        <v>Present</v>
      </c>
      <c r="T4414" s="63" t="str">
        <f aca="false">IF(OR(AND(P4414&gt;1,P4414&lt;41),AND(Q4414&gt;1,Q4414&lt;41)),"Ct&lt;41","Ct&gt;41")</f>
        <v>Ct&lt;41</v>
      </c>
      <c r="U4414" s="0" t="str">
        <f aca="false">I4414</f>
        <v>Skrubtudse</v>
      </c>
      <c r="V4414" s="0" t="str">
        <f aca="false">MID(F4414,10,9)</f>
        <v>DL2018067</v>
      </c>
      <c r="W4414" s="64" t="str">
        <f aca="false">V4414&amp;"_"&amp;U4414&amp;"_"&amp;R4414&amp;"_"&amp;S4414&amp;"_"&amp;T4414</f>
        <v>DL2018067_Skrubtudse_Invalid_Present_Ct&lt;41</v>
      </c>
    </row>
    <row r="4415" customFormat="false" ht="14.25" hidden="false" customHeight="false" outlineLevel="0" collapsed="false">
      <c r="A4415" s="0" t="s">
        <v>812</v>
      </c>
      <c r="B4415" s="52" t="s">
        <v>969</v>
      </c>
      <c r="C4415" s="52" t="s">
        <v>747</v>
      </c>
      <c r="D4415" s="53" t="n">
        <v>0.1</v>
      </c>
      <c r="E4415" s="53" t="s">
        <v>748</v>
      </c>
      <c r="F4415" s="0" t="s">
        <v>1390</v>
      </c>
      <c r="G4415" s="0" t="str">
        <f aca="false">LEFT(B4415,2)</f>
        <v>09</v>
      </c>
      <c r="H4415" s="0" t="str">
        <f aca="false">I4415&amp;"_"&amp;G4415&amp;"_"&amp;F4415</f>
        <v>Skrubtudse_09_20181206_DL2018067_RysensteenGym_koersel1</v>
      </c>
      <c r="I4415" s="61" t="str">
        <f aca="false">MID(RIGHT(B4415,LEN(B4415)-3),1,FIND("_",RIGHT(B4415,LEN(B4415)-3))-1)</f>
        <v>Skrubtudse</v>
      </c>
      <c r="J4415" s="61" t="str">
        <f aca="false">TRIM(SUBSTITUTE(RIGHT(B4415,FIND(I4415,B4415)+1),"_",""))</f>
        <v>NegK</v>
      </c>
      <c r="K4415" s="0" t="str">
        <f aca="false">IFERROR(VALUE(SUBSTITUTE(E4415,".",",")),E4415)</f>
        <v>No Ct</v>
      </c>
      <c r="L4415" s="61" t="str">
        <f aca="false">IF(J4415="PosK",SUMIFS(K:K,J:J,"PosK",H:H,H4415),"")</f>
        <v/>
      </c>
      <c r="M4415" s="61" t="str">
        <f aca="false">IF(J4415="PosK",SUMIFS(K:K,J:J,"NegK",H:H,H4415),"")</f>
        <v/>
      </c>
      <c r="N4415" s="61" t="str">
        <f aca="false">IF(J4415="PosK",SUMIFS(K:K,J:J,"eDNA",H:H,H4415),"")</f>
        <v/>
      </c>
    </row>
    <row r="4416" customFormat="false" ht="14.25" hidden="false" customHeight="false" outlineLevel="0" collapsed="false">
      <c r="A4416" s="0" t="s">
        <v>814</v>
      </c>
      <c r="B4416" s="52" t="s">
        <v>970</v>
      </c>
      <c r="C4416" s="52" t="s">
        <v>751</v>
      </c>
      <c r="D4416" s="53" t="n">
        <v>0.1</v>
      </c>
      <c r="E4416" s="53" t="n">
        <v>33.38</v>
      </c>
      <c r="F4416" s="0" t="s">
        <v>1390</v>
      </c>
      <c r="G4416" s="0" t="str">
        <f aca="false">LEFT(B4416,2)</f>
        <v>09</v>
      </c>
      <c r="H4416" s="0" t="str">
        <f aca="false">I4416&amp;"_"&amp;G4416&amp;"_"&amp;F4416</f>
        <v>Skrubtudse_09_20181206_DL2018067_RysensteenGym_koersel1</v>
      </c>
      <c r="I4416" s="61" t="str">
        <f aca="false">MID(RIGHT(B4416,LEN(B4416)-3),1,FIND("_",RIGHT(B4416,LEN(B4416)-3))-1)</f>
        <v>Skrubtudse</v>
      </c>
      <c r="J4416" s="61" t="str">
        <f aca="false">TRIM(SUBSTITUTE(RIGHT(B4416,FIND(I4416,B4416)+1),"_",""))</f>
        <v>eDNA</v>
      </c>
      <c r="K4416" s="0" t="n">
        <f aca="false">IFERROR(VALUE(SUBSTITUTE(E4416,".",",")),E4416)</f>
        <v>33.38</v>
      </c>
      <c r="L4416" s="61" t="str">
        <f aca="false">IF(J4416="PosK",SUMIFS(K:K,J:J,"PosK",H:H,H4416),"")</f>
        <v/>
      </c>
      <c r="M4416" s="61" t="str">
        <f aca="false">IF(J4416="PosK",SUMIFS(K:K,J:J,"NegK",H:H,H4416),"")</f>
        <v/>
      </c>
      <c r="N4416" s="61" t="str">
        <f aca="false">IF(J4416="PosK",SUMIFS(K:K,J:J,"eDNA",H:H,H4416),"")</f>
        <v/>
      </c>
      <c r="Q4416" s="62"/>
    </row>
    <row r="4417" customFormat="false" ht="14.25" hidden="false" customHeight="false" outlineLevel="0" collapsed="false">
      <c r="A4417" s="0" t="s">
        <v>816</v>
      </c>
      <c r="B4417" s="52" t="s">
        <v>970</v>
      </c>
      <c r="C4417" s="52" t="s">
        <v>751</v>
      </c>
      <c r="D4417" s="53" t="n">
        <v>0.1</v>
      </c>
      <c r="E4417" s="53" t="n">
        <v>33.5</v>
      </c>
      <c r="F4417" s="0" t="s">
        <v>1390</v>
      </c>
      <c r="G4417" s="0" t="str">
        <f aca="false">LEFT(B4417,2)</f>
        <v>09</v>
      </c>
      <c r="H4417" s="0" t="str">
        <f aca="false">I4417&amp;"_"&amp;G4417&amp;"_"&amp;F4417</f>
        <v>Skrubtudse_09_20181206_DL2018067_RysensteenGym_koersel1</v>
      </c>
      <c r="I4417" s="61" t="str">
        <f aca="false">MID(RIGHT(B4417,LEN(B4417)-3),1,FIND("_",RIGHT(B4417,LEN(B4417)-3))-1)</f>
        <v>Skrubtudse</v>
      </c>
      <c r="J4417" s="61" t="str">
        <f aca="false">TRIM(SUBSTITUTE(RIGHT(B4417,FIND(I4417,B4417)+1),"_",""))</f>
        <v>eDNA</v>
      </c>
      <c r="K4417" s="0" t="n">
        <f aca="false">IFERROR(VALUE(SUBSTITUTE(E4417,".",",")),E4417)</f>
        <v>33.5</v>
      </c>
      <c r="L4417" s="61" t="str">
        <f aca="false">IF(J4417="PosK",SUMIFS(K:K,J:J,"PosK",H:H,H4417),"")</f>
        <v/>
      </c>
      <c r="M4417" s="61" t="str">
        <f aca="false">IF(J4417="PosK",SUMIFS(K:K,J:J,"NegK",H:H,H4417),"")</f>
        <v/>
      </c>
      <c r="N4417" s="61" t="str">
        <f aca="false">IF(J4417="PosK",SUMIFS(K:K,J:J,"eDNA",H:H,H4417),"")</f>
        <v/>
      </c>
      <c r="P4417" s="62"/>
      <c r="T4417" s="63"/>
      <c r="W4417" s="64"/>
    </row>
    <row r="4418" customFormat="false" ht="14.25" hidden="false" customHeight="false" outlineLevel="0" collapsed="false">
      <c r="A4418" s="0" t="s">
        <v>818</v>
      </c>
      <c r="B4418" s="52" t="s">
        <v>972</v>
      </c>
      <c r="C4418" s="52" t="s">
        <v>743</v>
      </c>
      <c r="D4418" s="53" t="n">
        <v>0.1</v>
      </c>
      <c r="E4418" s="53" t="s">
        <v>748</v>
      </c>
      <c r="F4418" s="0" t="s">
        <v>1390</v>
      </c>
      <c r="G4418" s="0" t="str">
        <f aca="false">LEFT(B4418,2)</f>
        <v>10</v>
      </c>
      <c r="H4418" s="0" t="str">
        <f aca="false">I4418&amp;"_"&amp;G4418&amp;"_"&amp;F4418</f>
        <v>Skrubtudse_10_20181206_DL2018067_RysensteenGym_koersel1</v>
      </c>
      <c r="I4418" s="61" t="str">
        <f aca="false">MID(RIGHT(B4418,LEN(B4418)-3),1,FIND("_",RIGHT(B4418,LEN(B4418)-3))-1)</f>
        <v>Skrubtudse</v>
      </c>
      <c r="J4418" s="61" t="str">
        <f aca="false">TRIM(SUBSTITUTE(RIGHT(B4418,FIND(I4418,B4418)+1),"_",""))</f>
        <v>PosK</v>
      </c>
      <c r="K4418" s="0" t="str">
        <f aca="false">IFERROR(VALUE(SUBSTITUTE(E4418,".",",")),E4418)</f>
        <v>No Ct</v>
      </c>
      <c r="L4418" s="61" t="n">
        <f aca="false">IF(J4418="PosK",SUMIFS(K:K,J:J,"PosK",H:H,H4418),"")</f>
        <v>0</v>
      </c>
      <c r="M4418" s="61" t="n">
        <f aca="false">IF(J4418="PosK",SUMIFS(K:K,J:J,"NegK",H:H,H4418),"")</f>
        <v>0</v>
      </c>
      <c r="N4418" s="61" t="n">
        <f aca="false">IF(J4418="PosK",SUMIFS(K:K,J:J,"eDNA",H:H,H4418),"")</f>
        <v>67.92</v>
      </c>
      <c r="P4418" s="62" t="n">
        <f aca="false">IF(K4420="No Ct",0,K4420)</f>
        <v>34.05</v>
      </c>
      <c r="Q4418" s="62" t="n">
        <f aca="false">IF(K4421="No Ct",0,K4421)</f>
        <v>33.87</v>
      </c>
      <c r="R4418" s="0" t="str">
        <f aca="false">IF(AND(L4418&gt;0,M4418=0),"Valid","Invalid")</f>
        <v>Invalid</v>
      </c>
      <c r="S4418" s="0" t="str">
        <f aca="false">IF(OR(P4418&gt;1,Q4418&gt;1),"Present","Absent")</f>
        <v>Present</v>
      </c>
      <c r="T4418" s="63" t="str">
        <f aca="false">IF(OR(AND(P4418&gt;1,P4418&lt;41),AND(Q4418&gt;1,Q4418&lt;41)),"Ct&lt;41","Ct&gt;41")</f>
        <v>Ct&lt;41</v>
      </c>
      <c r="U4418" s="0" t="str">
        <f aca="false">I4418</f>
        <v>Skrubtudse</v>
      </c>
      <c r="V4418" s="0" t="str">
        <f aca="false">MID(F4418,10,9)</f>
        <v>DL2018067</v>
      </c>
      <c r="W4418" s="64" t="str">
        <f aca="false">V4418&amp;"_"&amp;U4418&amp;"_"&amp;R4418&amp;"_"&amp;S4418&amp;"_"&amp;T4418</f>
        <v>DL2018067_Skrubtudse_Invalid_Present_Ct&lt;41</v>
      </c>
    </row>
    <row r="4419" customFormat="false" ht="14.25" hidden="false" customHeight="false" outlineLevel="0" collapsed="false">
      <c r="A4419" s="0" t="s">
        <v>820</v>
      </c>
      <c r="B4419" s="52" t="s">
        <v>973</v>
      </c>
      <c r="C4419" s="52" t="s">
        <v>747</v>
      </c>
      <c r="D4419" s="53" t="n">
        <v>0.1</v>
      </c>
      <c r="E4419" s="53" t="s">
        <v>748</v>
      </c>
      <c r="F4419" s="0" t="s">
        <v>1390</v>
      </c>
      <c r="G4419" s="0" t="str">
        <f aca="false">LEFT(B4419,2)</f>
        <v>10</v>
      </c>
      <c r="H4419" s="0" t="str">
        <f aca="false">I4419&amp;"_"&amp;G4419&amp;"_"&amp;F4419</f>
        <v>Skrubtudse_10_20181206_DL2018067_RysensteenGym_koersel1</v>
      </c>
      <c r="I4419" s="61" t="str">
        <f aca="false">MID(RIGHT(B4419,LEN(B4419)-3),1,FIND("_",RIGHT(B4419,LEN(B4419)-3))-1)</f>
        <v>Skrubtudse</v>
      </c>
      <c r="J4419" s="61" t="str">
        <f aca="false">TRIM(SUBSTITUTE(RIGHT(B4419,FIND(I4419,B4419)+1),"_",""))</f>
        <v>NegK</v>
      </c>
      <c r="K4419" s="0" t="str">
        <f aca="false">IFERROR(VALUE(SUBSTITUTE(E4419,".",",")),E4419)</f>
        <v>No Ct</v>
      </c>
      <c r="L4419" s="61" t="str">
        <f aca="false">IF(J4419="PosK",SUMIFS(K:K,J:J,"PosK",H:H,H4419),"")</f>
        <v/>
      </c>
      <c r="M4419" s="61" t="str">
        <f aca="false">IF(J4419="PosK",SUMIFS(K:K,J:J,"NegK",H:H,H4419),"")</f>
        <v/>
      </c>
      <c r="N4419" s="61" t="str">
        <f aca="false">IF(J4419="PosK",SUMIFS(K:K,J:J,"eDNA",H:H,H4419),"")</f>
        <v/>
      </c>
    </row>
    <row r="4420" customFormat="false" ht="14.25" hidden="false" customHeight="false" outlineLevel="0" collapsed="false">
      <c r="A4420" s="0" t="s">
        <v>822</v>
      </c>
      <c r="B4420" s="52" t="s">
        <v>974</v>
      </c>
      <c r="C4420" s="52" t="s">
        <v>751</v>
      </c>
      <c r="D4420" s="53" t="n">
        <v>0.1</v>
      </c>
      <c r="E4420" s="53" t="n">
        <v>34.05</v>
      </c>
      <c r="F4420" s="0" t="s">
        <v>1390</v>
      </c>
      <c r="G4420" s="0" t="str">
        <f aca="false">LEFT(B4420,2)</f>
        <v>10</v>
      </c>
      <c r="H4420" s="0" t="str">
        <f aca="false">I4420&amp;"_"&amp;G4420&amp;"_"&amp;F4420</f>
        <v>Skrubtudse_10_20181206_DL2018067_RysensteenGym_koersel1</v>
      </c>
      <c r="I4420" s="61" t="str">
        <f aca="false">MID(RIGHT(B4420,LEN(B4420)-3),1,FIND("_",RIGHT(B4420,LEN(B4420)-3))-1)</f>
        <v>Skrubtudse</v>
      </c>
      <c r="J4420" s="61" t="str">
        <f aca="false">TRIM(SUBSTITUTE(RIGHT(B4420,FIND(I4420,B4420)+1),"_",""))</f>
        <v>eDNA</v>
      </c>
      <c r="K4420" s="0" t="n">
        <f aca="false">IFERROR(VALUE(SUBSTITUTE(E4420,".",",")),E4420)</f>
        <v>34.05</v>
      </c>
      <c r="L4420" s="61" t="str">
        <f aca="false">IF(J4420="PosK",SUMIFS(K:K,J:J,"PosK",H:H,H4420),"")</f>
        <v/>
      </c>
      <c r="M4420" s="61" t="str">
        <f aca="false">IF(J4420="PosK",SUMIFS(K:K,J:J,"NegK",H:H,H4420),"")</f>
        <v/>
      </c>
      <c r="N4420" s="61" t="str">
        <f aca="false">IF(J4420="PosK",SUMIFS(K:K,J:J,"eDNA",H:H,H4420),"")</f>
        <v/>
      </c>
      <c r="Q4420" s="62"/>
    </row>
    <row r="4421" customFormat="false" ht="14.25" hidden="false" customHeight="false" outlineLevel="0" collapsed="false">
      <c r="A4421" s="0" t="s">
        <v>824</v>
      </c>
      <c r="B4421" s="52" t="s">
        <v>974</v>
      </c>
      <c r="C4421" s="52" t="s">
        <v>751</v>
      </c>
      <c r="D4421" s="53" t="n">
        <v>0.1</v>
      </c>
      <c r="E4421" s="53" t="n">
        <v>33.87</v>
      </c>
      <c r="F4421" s="0" t="s">
        <v>1390</v>
      </c>
      <c r="G4421" s="0" t="str">
        <f aca="false">LEFT(B4421,2)</f>
        <v>10</v>
      </c>
      <c r="H4421" s="0" t="str">
        <f aca="false">I4421&amp;"_"&amp;G4421&amp;"_"&amp;F4421</f>
        <v>Skrubtudse_10_20181206_DL2018067_RysensteenGym_koersel1</v>
      </c>
      <c r="I4421" s="61" t="str">
        <f aca="false">MID(RIGHT(B4421,LEN(B4421)-3),1,FIND("_",RIGHT(B4421,LEN(B4421)-3))-1)</f>
        <v>Skrubtudse</v>
      </c>
      <c r="J4421" s="61" t="str">
        <f aca="false">TRIM(SUBSTITUTE(RIGHT(B4421,FIND(I4421,B4421)+1),"_",""))</f>
        <v>eDNA</v>
      </c>
      <c r="K4421" s="0" t="n">
        <f aca="false">IFERROR(VALUE(SUBSTITUTE(E4421,".",",")),E4421)</f>
        <v>33.87</v>
      </c>
      <c r="L4421" s="61" t="str">
        <f aca="false">IF(J4421="PosK",SUMIFS(K:K,J:J,"PosK",H:H,H4421),"")</f>
        <v/>
      </c>
      <c r="M4421" s="61" t="str">
        <f aca="false">IF(J4421="PosK",SUMIFS(K:K,J:J,"NegK",H:H,H4421),"")</f>
        <v/>
      </c>
      <c r="N4421" s="61" t="str">
        <f aca="false">IF(J4421="PosK",SUMIFS(K:K,J:J,"eDNA",H:H,H4421),"")</f>
        <v/>
      </c>
      <c r="P4421" s="62"/>
      <c r="T4421" s="63"/>
      <c r="W4421" s="64"/>
    </row>
    <row r="4422" customFormat="false" ht="14.25" hidden="false" customHeight="false" outlineLevel="0" collapsed="false">
      <c r="A4422" s="0" t="s">
        <v>826</v>
      </c>
      <c r="B4422" s="52" t="s">
        <v>976</v>
      </c>
      <c r="C4422" s="52" t="s">
        <v>743</v>
      </c>
      <c r="D4422" s="53" t="n">
        <v>0.1</v>
      </c>
      <c r="E4422" s="53" t="s">
        <v>748</v>
      </c>
      <c r="F4422" s="0" t="s">
        <v>1390</v>
      </c>
      <c r="G4422" s="0" t="str">
        <f aca="false">LEFT(B4422,2)</f>
        <v>11</v>
      </c>
      <c r="H4422" s="0" t="str">
        <f aca="false">I4422&amp;"_"&amp;G4422&amp;"_"&amp;F4422</f>
        <v>Bjergsalamander_11_20181206_DL2018067_RysensteenGym_koersel1</v>
      </c>
      <c r="I4422" s="61" t="str">
        <f aca="false">MID(RIGHT(B4422,LEN(B4422)-3),1,FIND("_",RIGHT(B4422,LEN(B4422)-3))-1)</f>
        <v>Bjergsalamander</v>
      </c>
      <c r="J4422" s="61" t="str">
        <f aca="false">TRIM(SUBSTITUTE(RIGHT(B4422,FIND(I4422,B4422)+1),"_",""))</f>
        <v>PosK</v>
      </c>
      <c r="K4422" s="0" t="str">
        <f aca="false">IFERROR(VALUE(SUBSTITUTE(E4422,".",",")),E4422)</f>
        <v>No Ct</v>
      </c>
      <c r="L4422" s="61" t="n">
        <f aca="false">IF(J4422="PosK",SUMIFS(K:K,J:J,"PosK",H:H,H4422),"")</f>
        <v>0</v>
      </c>
      <c r="M4422" s="61" t="n">
        <f aca="false">IF(J4422="PosK",SUMIFS(K:K,J:J,"NegK",H:H,H4422),"")</f>
        <v>0</v>
      </c>
      <c r="N4422" s="61" t="n">
        <f aca="false">IF(J4422="PosK",SUMIFS(K:K,J:J,"eDNA",H:H,H4422),"")</f>
        <v>0</v>
      </c>
      <c r="P4422" s="62" t="n">
        <f aca="false">IF(K4424="No Ct",0,K4424)</f>
        <v>0</v>
      </c>
      <c r="Q4422" s="62" t="n">
        <f aca="false">IF(K4425="No Ct",0,K4425)</f>
        <v>0</v>
      </c>
      <c r="R4422" s="0" t="str">
        <f aca="false">IF(AND(L4422&gt;0,M4422=0),"Valid","Invalid")</f>
        <v>Invalid</v>
      </c>
      <c r="S4422" s="0" t="str">
        <f aca="false">IF(OR(P4422&gt;1,Q4422&gt;1),"Present","Absent")</f>
        <v>Absent</v>
      </c>
      <c r="T4422" s="63" t="str">
        <f aca="false">IF(OR(AND(P4422&gt;1,P4422&lt;41),AND(Q4422&gt;1,Q4422&lt;41)),"Ct&lt;41","Ct&gt;41")</f>
        <v>Ct&gt;41</v>
      </c>
      <c r="U4422" s="0" t="str">
        <f aca="false">I4422</f>
        <v>Bjergsalamander</v>
      </c>
      <c r="V4422" s="0" t="str">
        <f aca="false">MID(F4422,10,9)</f>
        <v>DL2018067</v>
      </c>
      <c r="W4422" s="64" t="str">
        <f aca="false">V4422&amp;"_"&amp;U4422&amp;"_"&amp;R4422&amp;"_"&amp;S4422&amp;"_"&amp;T4422</f>
        <v>DL2018067_Bjergsalamander_Invalid_Absent_Ct&gt;41</v>
      </c>
    </row>
    <row r="4423" customFormat="false" ht="14.25" hidden="false" customHeight="false" outlineLevel="0" collapsed="false">
      <c r="A4423" s="0" t="s">
        <v>828</v>
      </c>
      <c r="B4423" s="52" t="s">
        <v>977</v>
      </c>
      <c r="C4423" s="52" t="s">
        <v>747</v>
      </c>
      <c r="D4423" s="53" t="n">
        <v>0.1</v>
      </c>
      <c r="E4423" s="53" t="s">
        <v>748</v>
      </c>
      <c r="F4423" s="0" t="s">
        <v>1390</v>
      </c>
      <c r="G4423" s="0" t="str">
        <f aca="false">LEFT(B4423,2)</f>
        <v>11</v>
      </c>
      <c r="H4423" s="0" t="str">
        <f aca="false">I4423&amp;"_"&amp;G4423&amp;"_"&amp;F4423</f>
        <v>Bjergsalamander_11_20181206_DL2018067_RysensteenGym_koersel1</v>
      </c>
      <c r="I4423" s="61" t="str">
        <f aca="false">MID(RIGHT(B4423,LEN(B4423)-3),1,FIND("_",RIGHT(B4423,LEN(B4423)-3))-1)</f>
        <v>Bjergsalamander</v>
      </c>
      <c r="J4423" s="61" t="str">
        <f aca="false">TRIM(SUBSTITUTE(RIGHT(B4423,FIND(I4423,B4423)+1),"_",""))</f>
        <v>NegK</v>
      </c>
      <c r="K4423" s="0" t="str">
        <f aca="false">IFERROR(VALUE(SUBSTITUTE(E4423,".",",")),E4423)</f>
        <v>No Ct</v>
      </c>
      <c r="L4423" s="61" t="str">
        <f aca="false">IF(J4423="PosK",SUMIFS(K:K,J:J,"PosK",H:H,H4423),"")</f>
        <v/>
      </c>
      <c r="M4423" s="61" t="str">
        <f aca="false">IF(J4423="PosK",SUMIFS(K:K,J:J,"NegK",H:H,H4423),"")</f>
        <v/>
      </c>
      <c r="N4423" s="61" t="str">
        <f aca="false">IF(J4423="PosK",SUMIFS(K:K,J:J,"eDNA",H:H,H4423),"")</f>
        <v/>
      </c>
    </row>
    <row r="4424" customFormat="false" ht="14.25" hidden="false" customHeight="false" outlineLevel="0" collapsed="false">
      <c r="A4424" s="0" t="s">
        <v>830</v>
      </c>
      <c r="B4424" s="52" t="s">
        <v>978</v>
      </c>
      <c r="C4424" s="52" t="s">
        <v>751</v>
      </c>
      <c r="D4424" s="53" t="n">
        <v>0.1</v>
      </c>
      <c r="E4424" s="53" t="s">
        <v>748</v>
      </c>
      <c r="F4424" s="0" t="s">
        <v>1390</v>
      </c>
      <c r="G4424" s="0" t="str">
        <f aca="false">LEFT(B4424,2)</f>
        <v>11</v>
      </c>
      <c r="H4424" s="0" t="str">
        <f aca="false">I4424&amp;"_"&amp;G4424&amp;"_"&amp;F4424</f>
        <v>Bjergsalamander_11_20181206_DL2018067_RysensteenGym_koersel1</v>
      </c>
      <c r="I4424" s="61" t="str">
        <f aca="false">MID(RIGHT(B4424,LEN(B4424)-3),1,FIND("_",RIGHT(B4424,LEN(B4424)-3))-1)</f>
        <v>Bjergsalamander</v>
      </c>
      <c r="J4424" s="61" t="str">
        <f aca="false">TRIM(SUBSTITUTE(RIGHT(B4424,FIND(I4424,B4424)+1),"_",""))</f>
        <v>eDNA</v>
      </c>
      <c r="K4424" s="0" t="str">
        <f aca="false">IFERROR(VALUE(SUBSTITUTE(E4424,".",",")),E4424)</f>
        <v>No Ct</v>
      </c>
      <c r="L4424" s="61" t="str">
        <f aca="false">IF(J4424="PosK",SUMIFS(K:K,J:J,"PosK",H:H,H4424),"")</f>
        <v/>
      </c>
      <c r="M4424" s="61" t="str">
        <f aca="false">IF(J4424="PosK",SUMIFS(K:K,J:J,"NegK",H:H,H4424),"")</f>
        <v/>
      </c>
      <c r="N4424" s="61" t="str">
        <f aca="false">IF(J4424="PosK",SUMIFS(K:K,J:J,"eDNA",H:H,H4424),"")</f>
        <v/>
      </c>
      <c r="Q4424" s="62"/>
    </row>
    <row r="4425" customFormat="false" ht="14.25" hidden="false" customHeight="false" outlineLevel="0" collapsed="false">
      <c r="A4425" s="0" t="s">
        <v>832</v>
      </c>
      <c r="B4425" s="52" t="s">
        <v>978</v>
      </c>
      <c r="C4425" s="52" t="s">
        <v>751</v>
      </c>
      <c r="D4425" s="53" t="n">
        <v>0.1</v>
      </c>
      <c r="E4425" s="53" t="s">
        <v>748</v>
      </c>
      <c r="F4425" s="0" t="s">
        <v>1390</v>
      </c>
      <c r="G4425" s="0" t="str">
        <f aca="false">LEFT(B4425,2)</f>
        <v>11</v>
      </c>
      <c r="H4425" s="0" t="str">
        <f aca="false">I4425&amp;"_"&amp;G4425&amp;"_"&amp;F4425</f>
        <v>Bjergsalamander_11_20181206_DL2018067_RysensteenGym_koersel1</v>
      </c>
      <c r="I4425" s="61" t="str">
        <f aca="false">MID(RIGHT(B4425,LEN(B4425)-3),1,FIND("_",RIGHT(B4425,LEN(B4425)-3))-1)</f>
        <v>Bjergsalamander</v>
      </c>
      <c r="J4425" s="61" t="str">
        <f aca="false">TRIM(SUBSTITUTE(RIGHT(B4425,FIND(I4425,B4425)+1),"_",""))</f>
        <v>eDNA</v>
      </c>
      <c r="K4425" s="0" t="str">
        <f aca="false">IFERROR(VALUE(SUBSTITUTE(E4425,".",",")),E4425)</f>
        <v>No Ct</v>
      </c>
      <c r="L4425" s="61" t="str">
        <f aca="false">IF(J4425="PosK",SUMIFS(K:K,J:J,"PosK",H:H,H4425),"")</f>
        <v/>
      </c>
      <c r="M4425" s="61" t="str">
        <f aca="false">IF(J4425="PosK",SUMIFS(K:K,J:J,"NegK",H:H,H4425),"")</f>
        <v/>
      </c>
      <c r="N4425" s="61" t="str">
        <f aca="false">IF(J4425="PosK",SUMIFS(K:K,J:J,"eDNA",H:H,H4425),"")</f>
        <v/>
      </c>
      <c r="P4425" s="62"/>
      <c r="T4425" s="63"/>
      <c r="W4425" s="64"/>
    </row>
    <row r="4426" customFormat="false" ht="14.25" hidden="false" customHeight="false" outlineLevel="0" collapsed="false">
      <c r="A4426" s="0" t="s">
        <v>834</v>
      </c>
      <c r="B4426" s="52" t="s">
        <v>980</v>
      </c>
      <c r="C4426" s="52" t="s">
        <v>743</v>
      </c>
      <c r="D4426" s="53" t="n">
        <v>0.1</v>
      </c>
      <c r="E4426" s="53" t="n">
        <v>34.58</v>
      </c>
      <c r="F4426" s="0" t="s">
        <v>1390</v>
      </c>
      <c r="G4426" s="0" t="str">
        <f aca="false">LEFT(B4426,2)</f>
        <v>12</v>
      </c>
      <c r="H4426" s="0" t="str">
        <f aca="false">I4426&amp;"_"&amp;G4426&amp;"_"&amp;F4426</f>
        <v>Latterfroe_12_20181206_DL2018067_RysensteenGym_koersel1</v>
      </c>
      <c r="I4426" s="61" t="str">
        <f aca="false">MID(RIGHT(B4426,LEN(B4426)-3),1,FIND("_",RIGHT(B4426,LEN(B4426)-3))-1)</f>
        <v>Latterfroe</v>
      </c>
      <c r="J4426" s="61" t="str">
        <f aca="false">TRIM(SUBSTITUTE(RIGHT(B4426,FIND(I4426,B4426)+1),"_",""))</f>
        <v>PosK</v>
      </c>
      <c r="K4426" s="0" t="n">
        <f aca="false">IFERROR(VALUE(SUBSTITUTE(E4426,".",",")),E4426)</f>
        <v>34.58</v>
      </c>
      <c r="L4426" s="61" t="n">
        <f aca="false">IF(J4426="PosK",SUMIFS(K:K,J:J,"PosK",H:H,H4426),"")</f>
        <v>34.58</v>
      </c>
      <c r="M4426" s="61" t="n">
        <f aca="false">IF(J4426="PosK",SUMIFS(K:K,J:J,"NegK",H:H,H4426),"")</f>
        <v>0</v>
      </c>
      <c r="N4426" s="61" t="n">
        <f aca="false">IF(J4426="PosK",SUMIFS(K:K,J:J,"eDNA",H:H,H4426),"")</f>
        <v>0</v>
      </c>
      <c r="P4426" s="62" t="n">
        <f aca="false">IF(K4428="No Ct",0,K4428)</f>
        <v>0</v>
      </c>
      <c r="Q4426" s="62" t="n">
        <f aca="false">IF(K4429="No Ct",0,K4429)</f>
        <v>0</v>
      </c>
      <c r="R4426" s="0" t="str">
        <f aca="false">IF(AND(L4426&gt;0,M4426=0),"Valid","Invalid")</f>
        <v>Valid</v>
      </c>
      <c r="S4426" s="0" t="str">
        <f aca="false">IF(OR(P4426&gt;1,Q4426&gt;1),"Present","Absent")</f>
        <v>Absent</v>
      </c>
      <c r="T4426" s="63" t="str">
        <f aca="false">IF(OR(AND(P4426&gt;1,P4426&lt;41),AND(Q4426&gt;1,Q4426&lt;41)),"Ct&lt;41","Ct&gt;41")</f>
        <v>Ct&gt;41</v>
      </c>
      <c r="U4426" s="0" t="str">
        <f aca="false">I4426</f>
        <v>Latterfroe</v>
      </c>
      <c r="V4426" s="0" t="str">
        <f aca="false">MID(F4426,10,9)</f>
        <v>DL2018067</v>
      </c>
      <c r="W4426" s="64" t="str">
        <f aca="false">V4426&amp;"_"&amp;U4426&amp;"_"&amp;R4426&amp;"_"&amp;S4426&amp;"_"&amp;T4426</f>
        <v>DL2018067_Latterfroe_Valid_Absent_Ct&gt;41</v>
      </c>
    </row>
    <row r="4427" customFormat="false" ht="14.25" hidden="false" customHeight="false" outlineLevel="0" collapsed="false">
      <c r="A4427" s="0" t="s">
        <v>836</v>
      </c>
      <c r="B4427" s="52" t="s">
        <v>981</v>
      </c>
      <c r="C4427" s="52" t="s">
        <v>747</v>
      </c>
      <c r="D4427" s="53" t="n">
        <v>0.1</v>
      </c>
      <c r="E4427" s="53" t="s">
        <v>748</v>
      </c>
      <c r="F4427" s="0" t="s">
        <v>1390</v>
      </c>
      <c r="G4427" s="0" t="str">
        <f aca="false">LEFT(B4427,2)</f>
        <v>12</v>
      </c>
      <c r="H4427" s="0" t="str">
        <f aca="false">I4427&amp;"_"&amp;G4427&amp;"_"&amp;F4427</f>
        <v>Latterfroe_12_20181206_DL2018067_RysensteenGym_koersel1</v>
      </c>
      <c r="I4427" s="61" t="str">
        <f aca="false">MID(RIGHT(B4427,LEN(B4427)-3),1,FIND("_",RIGHT(B4427,LEN(B4427)-3))-1)</f>
        <v>Latterfroe</v>
      </c>
      <c r="J4427" s="61" t="str">
        <f aca="false">TRIM(SUBSTITUTE(RIGHT(B4427,FIND(I4427,B4427)+1),"_",""))</f>
        <v>NegK</v>
      </c>
      <c r="K4427" s="0" t="str">
        <f aca="false">IFERROR(VALUE(SUBSTITUTE(E4427,".",",")),E4427)</f>
        <v>No Ct</v>
      </c>
      <c r="L4427" s="61" t="str">
        <f aca="false">IF(J4427="PosK",SUMIFS(K:K,J:J,"PosK",H:H,H4427),"")</f>
        <v/>
      </c>
      <c r="M4427" s="61" t="str">
        <f aca="false">IF(J4427="PosK",SUMIFS(K:K,J:J,"NegK",H:H,H4427),"")</f>
        <v/>
      </c>
      <c r="N4427" s="61" t="str">
        <f aca="false">IF(J4427="PosK",SUMIFS(K:K,J:J,"eDNA",H:H,H4427),"")</f>
        <v/>
      </c>
    </row>
    <row r="4428" customFormat="false" ht="14.25" hidden="false" customHeight="false" outlineLevel="0" collapsed="false">
      <c r="A4428" s="0" t="s">
        <v>838</v>
      </c>
      <c r="B4428" s="52" t="s">
        <v>982</v>
      </c>
      <c r="C4428" s="52" t="s">
        <v>751</v>
      </c>
      <c r="D4428" s="53" t="n">
        <v>0.1</v>
      </c>
      <c r="E4428" s="53" t="s">
        <v>748</v>
      </c>
      <c r="F4428" s="0" t="s">
        <v>1390</v>
      </c>
      <c r="G4428" s="0" t="str">
        <f aca="false">LEFT(B4428,2)</f>
        <v>12</v>
      </c>
      <c r="H4428" s="0" t="str">
        <f aca="false">I4428&amp;"_"&amp;G4428&amp;"_"&amp;F4428</f>
        <v>Latterfroe_12_20181206_DL2018067_RysensteenGym_koersel1</v>
      </c>
      <c r="I4428" s="61" t="str">
        <f aca="false">MID(RIGHT(B4428,LEN(B4428)-3),1,FIND("_",RIGHT(B4428,LEN(B4428)-3))-1)</f>
        <v>Latterfroe</v>
      </c>
      <c r="J4428" s="61" t="str">
        <f aca="false">TRIM(SUBSTITUTE(RIGHT(B4428,FIND(I4428,B4428)+1),"_",""))</f>
        <v>eDNA</v>
      </c>
      <c r="K4428" s="0" t="str">
        <f aca="false">IFERROR(VALUE(SUBSTITUTE(E4428,".",",")),E4428)</f>
        <v>No Ct</v>
      </c>
      <c r="L4428" s="61" t="str">
        <f aca="false">IF(J4428="PosK",SUMIFS(K:K,J:J,"PosK",H:H,H4428),"")</f>
        <v/>
      </c>
      <c r="M4428" s="61" t="str">
        <f aca="false">IF(J4428="PosK",SUMIFS(K:K,J:J,"NegK",H:H,H4428),"")</f>
        <v/>
      </c>
      <c r="N4428" s="61" t="str">
        <f aca="false">IF(J4428="PosK",SUMIFS(K:K,J:J,"eDNA",H:H,H4428),"")</f>
        <v/>
      </c>
      <c r="Q4428" s="62"/>
    </row>
    <row r="4429" customFormat="false" ht="14.25" hidden="false" customHeight="false" outlineLevel="0" collapsed="false">
      <c r="A4429" s="0" t="s">
        <v>840</v>
      </c>
      <c r="B4429" s="52" t="s">
        <v>982</v>
      </c>
      <c r="C4429" s="52" t="s">
        <v>751</v>
      </c>
      <c r="D4429" s="53" t="n">
        <v>0.1</v>
      </c>
      <c r="E4429" s="53" t="s">
        <v>748</v>
      </c>
      <c r="F4429" s="0" t="s">
        <v>1390</v>
      </c>
      <c r="G4429" s="0" t="str">
        <f aca="false">LEFT(B4429,2)</f>
        <v>12</v>
      </c>
      <c r="H4429" s="0" t="str">
        <f aca="false">I4429&amp;"_"&amp;G4429&amp;"_"&amp;F4429</f>
        <v>Latterfroe_12_20181206_DL2018067_RysensteenGym_koersel1</v>
      </c>
      <c r="I4429" s="61" t="str">
        <f aca="false">MID(RIGHT(B4429,LEN(B4429)-3),1,FIND("_",RIGHT(B4429,LEN(B4429)-3))-1)</f>
        <v>Latterfroe</v>
      </c>
      <c r="J4429" s="61" t="str">
        <f aca="false">TRIM(SUBSTITUTE(RIGHT(B4429,FIND(I4429,B4429)+1),"_",""))</f>
        <v>eDNA</v>
      </c>
      <c r="K4429" s="0" t="str">
        <f aca="false">IFERROR(VALUE(SUBSTITUTE(E4429,".",",")),E4429)</f>
        <v>No Ct</v>
      </c>
      <c r="L4429" s="61" t="str">
        <f aca="false">IF(J4429="PosK",SUMIFS(K:K,J:J,"PosK",H:H,H4429),"")</f>
        <v/>
      </c>
      <c r="M4429" s="61" t="str">
        <f aca="false">IF(J4429="PosK",SUMIFS(K:K,J:J,"NegK",H:H,H4429),"")</f>
        <v/>
      </c>
      <c r="N4429" s="61" t="str">
        <f aca="false">IF(J4429="PosK",SUMIFS(K:K,J:J,"eDNA",H:H,H4429),"")</f>
        <v/>
      </c>
      <c r="P4429" s="62"/>
      <c r="T4429" s="63"/>
      <c r="W4429" s="64"/>
    </row>
    <row r="4430" customFormat="false" ht="14.25" hidden="false" customHeight="false" outlineLevel="0" collapsed="false">
      <c r="A4430" s="0" t="s">
        <v>842</v>
      </c>
      <c r="B4430" s="52" t="s">
        <v>984</v>
      </c>
      <c r="C4430" s="52" t="s">
        <v>743</v>
      </c>
      <c r="D4430" s="53" t="n">
        <v>0.1</v>
      </c>
      <c r="E4430" s="53" t="s">
        <v>748</v>
      </c>
      <c r="F4430" s="0" t="s">
        <v>1390</v>
      </c>
      <c r="G4430" s="0" t="str">
        <f aca="false">LEFT(B4430,2)</f>
        <v>13</v>
      </c>
      <c r="H4430" s="0" t="str">
        <f aca="false">I4430&amp;"_"&amp;G4430&amp;"_"&amp;F4430</f>
        <v>Spidssnudetfroe_13_20181206_DL2018067_RysensteenGym_koersel1</v>
      </c>
      <c r="I4430" s="61" t="str">
        <f aca="false">MID(RIGHT(B4430,LEN(B4430)-3),1,FIND("_",RIGHT(B4430,LEN(B4430)-3))-1)</f>
        <v>Spidssnudetfroe</v>
      </c>
      <c r="J4430" s="61" t="str">
        <f aca="false">TRIM(SUBSTITUTE(RIGHT(B4430,FIND(I4430,B4430)+1),"_",""))</f>
        <v>PosK</v>
      </c>
      <c r="K4430" s="0" t="str">
        <f aca="false">IFERROR(VALUE(SUBSTITUTE(E4430,".",",")),E4430)</f>
        <v>No Ct</v>
      </c>
      <c r="L4430" s="61" t="n">
        <f aca="false">IF(J4430="PosK",SUMIFS(K:K,J:J,"PosK",H:H,H4430),"")</f>
        <v>0</v>
      </c>
      <c r="M4430" s="61" t="n">
        <f aca="false">IF(J4430="PosK",SUMIFS(K:K,J:J,"NegK",H:H,H4430),"")</f>
        <v>0</v>
      </c>
      <c r="N4430" s="61" t="n">
        <f aca="false">IF(J4430="PosK",SUMIFS(K:K,J:J,"eDNA",H:H,H4430),"")</f>
        <v>0</v>
      </c>
      <c r="P4430" s="62" t="n">
        <f aca="false">IF(K4432="No Ct",0,K4432)</f>
        <v>0</v>
      </c>
      <c r="Q4430" s="62" t="n">
        <f aca="false">IF(K4433="No Ct",0,K4433)</f>
        <v>0</v>
      </c>
      <c r="R4430" s="0" t="str">
        <f aca="false">IF(AND(L4430&gt;0,M4430=0),"Valid","Invalid")</f>
        <v>Invalid</v>
      </c>
      <c r="S4430" s="0" t="str">
        <f aca="false">IF(OR(P4430&gt;1,Q4430&gt;1),"Present","Absent")</f>
        <v>Absent</v>
      </c>
      <c r="T4430" s="63" t="str">
        <f aca="false">IF(OR(AND(P4430&gt;1,P4430&lt;41),AND(Q4430&gt;1,Q4430&lt;41)),"Ct&lt;41","Ct&gt;41")</f>
        <v>Ct&gt;41</v>
      </c>
      <c r="U4430" s="0" t="str">
        <f aca="false">I4430</f>
        <v>Spidssnudetfroe</v>
      </c>
      <c r="V4430" s="0" t="str">
        <f aca="false">MID(F4430,10,9)</f>
        <v>DL2018067</v>
      </c>
      <c r="W4430" s="64" t="str">
        <f aca="false">V4430&amp;"_"&amp;U4430&amp;"_"&amp;R4430&amp;"_"&amp;S4430&amp;"_"&amp;T4430</f>
        <v>DL2018067_Spidssnudetfroe_Invalid_Absent_Ct&gt;41</v>
      </c>
    </row>
    <row r="4431" customFormat="false" ht="14.25" hidden="false" customHeight="false" outlineLevel="0" collapsed="false">
      <c r="A4431" s="0" t="s">
        <v>844</v>
      </c>
      <c r="B4431" s="52" t="s">
        <v>985</v>
      </c>
      <c r="C4431" s="52" t="s">
        <v>747</v>
      </c>
      <c r="D4431" s="53" t="n">
        <v>0.1</v>
      </c>
      <c r="E4431" s="53" t="s">
        <v>748</v>
      </c>
      <c r="F4431" s="0" t="s">
        <v>1390</v>
      </c>
      <c r="G4431" s="0" t="str">
        <f aca="false">LEFT(B4431,2)</f>
        <v>13</v>
      </c>
      <c r="H4431" s="0" t="str">
        <f aca="false">I4431&amp;"_"&amp;G4431&amp;"_"&amp;F4431</f>
        <v>Spidssnudetfroe_13_20181206_DL2018067_RysensteenGym_koersel1</v>
      </c>
      <c r="I4431" s="61" t="str">
        <f aca="false">MID(RIGHT(B4431,LEN(B4431)-3),1,FIND("_",RIGHT(B4431,LEN(B4431)-3))-1)</f>
        <v>Spidssnudetfroe</v>
      </c>
      <c r="J4431" s="61" t="str">
        <f aca="false">TRIM(SUBSTITUTE(RIGHT(B4431,FIND(I4431,B4431)+1),"_",""))</f>
        <v>NegK</v>
      </c>
      <c r="K4431" s="0" t="str">
        <f aca="false">IFERROR(VALUE(SUBSTITUTE(E4431,".",",")),E4431)</f>
        <v>No Ct</v>
      </c>
      <c r="L4431" s="61" t="str">
        <f aca="false">IF(J4431="PosK",SUMIFS(K:K,J:J,"PosK",H:H,H4431),"")</f>
        <v/>
      </c>
      <c r="M4431" s="61" t="str">
        <f aca="false">IF(J4431="PosK",SUMIFS(K:K,J:J,"NegK",H:H,H4431),"")</f>
        <v/>
      </c>
      <c r="N4431" s="61" t="str">
        <f aca="false">IF(J4431="PosK",SUMIFS(K:K,J:J,"eDNA",H:H,H4431),"")</f>
        <v/>
      </c>
    </row>
    <row r="4432" customFormat="false" ht="14.25" hidden="false" customHeight="false" outlineLevel="0" collapsed="false">
      <c r="A4432" s="0" t="s">
        <v>846</v>
      </c>
      <c r="B4432" s="52" t="s">
        <v>986</v>
      </c>
      <c r="C4432" s="52" t="s">
        <v>751</v>
      </c>
      <c r="D4432" s="53" t="n">
        <v>0.1</v>
      </c>
      <c r="E4432" s="53" t="s">
        <v>748</v>
      </c>
      <c r="F4432" s="0" t="s">
        <v>1390</v>
      </c>
      <c r="G4432" s="0" t="str">
        <f aca="false">LEFT(B4432,2)</f>
        <v>13</v>
      </c>
      <c r="H4432" s="0" t="str">
        <f aca="false">I4432&amp;"_"&amp;G4432&amp;"_"&amp;F4432</f>
        <v>Spidssnudetfroe_13_20181206_DL2018067_RysensteenGym_koersel1</v>
      </c>
      <c r="I4432" s="61" t="str">
        <f aca="false">MID(RIGHT(B4432,LEN(B4432)-3),1,FIND("_",RIGHT(B4432,LEN(B4432)-3))-1)</f>
        <v>Spidssnudetfroe</v>
      </c>
      <c r="J4432" s="61" t="str">
        <f aca="false">TRIM(SUBSTITUTE(RIGHT(B4432,FIND(I4432,B4432)+1),"_",""))</f>
        <v>eDNA</v>
      </c>
      <c r="K4432" s="0" t="str">
        <f aca="false">IFERROR(VALUE(SUBSTITUTE(E4432,".",",")),E4432)</f>
        <v>No Ct</v>
      </c>
      <c r="L4432" s="61" t="str">
        <f aca="false">IF(J4432="PosK",SUMIFS(K:K,J:J,"PosK",H:H,H4432),"")</f>
        <v/>
      </c>
      <c r="M4432" s="61" t="str">
        <f aca="false">IF(J4432="PosK",SUMIFS(K:K,J:J,"NegK",H:H,H4432),"")</f>
        <v/>
      </c>
      <c r="N4432" s="61" t="str">
        <f aca="false">IF(J4432="PosK",SUMIFS(K:K,J:J,"eDNA",H:H,H4432),"")</f>
        <v/>
      </c>
      <c r="Q4432" s="62"/>
    </row>
    <row r="4433" customFormat="false" ht="14.25" hidden="false" customHeight="false" outlineLevel="0" collapsed="false">
      <c r="A4433" s="0" t="s">
        <v>848</v>
      </c>
      <c r="B4433" s="52" t="s">
        <v>986</v>
      </c>
      <c r="C4433" s="52" t="s">
        <v>751</v>
      </c>
      <c r="D4433" s="53" t="n">
        <v>0.1</v>
      </c>
      <c r="E4433" s="53" t="s">
        <v>748</v>
      </c>
      <c r="F4433" s="0" t="s">
        <v>1390</v>
      </c>
      <c r="G4433" s="0" t="str">
        <f aca="false">LEFT(B4433,2)</f>
        <v>13</v>
      </c>
      <c r="H4433" s="0" t="str">
        <f aca="false">I4433&amp;"_"&amp;G4433&amp;"_"&amp;F4433</f>
        <v>Spidssnudetfroe_13_20181206_DL2018067_RysensteenGym_koersel1</v>
      </c>
      <c r="I4433" s="61" t="str">
        <f aca="false">MID(RIGHT(B4433,LEN(B4433)-3),1,FIND("_",RIGHT(B4433,LEN(B4433)-3))-1)</f>
        <v>Spidssnudetfroe</v>
      </c>
      <c r="J4433" s="61" t="str">
        <f aca="false">TRIM(SUBSTITUTE(RIGHT(B4433,FIND(I4433,B4433)+1),"_",""))</f>
        <v>eDNA</v>
      </c>
      <c r="K4433" s="0" t="str">
        <f aca="false">IFERROR(VALUE(SUBSTITUTE(E4433,".",",")),E4433)</f>
        <v>No Ct</v>
      </c>
      <c r="L4433" s="61" t="str">
        <f aca="false">IF(J4433="PosK",SUMIFS(K:K,J:J,"PosK",H:H,H4433),"")</f>
        <v/>
      </c>
      <c r="M4433" s="61" t="str">
        <f aca="false">IF(J4433="PosK",SUMIFS(K:K,J:J,"NegK",H:H,H4433),"")</f>
        <v/>
      </c>
      <c r="N4433" s="61" t="str">
        <f aca="false">IF(J4433="PosK",SUMIFS(K:K,J:J,"eDNA",H:H,H4433),"")</f>
        <v/>
      </c>
      <c r="P4433" s="62"/>
      <c r="T4433" s="63"/>
      <c r="W4433" s="64"/>
    </row>
    <row r="4434" customFormat="false" ht="14.25" hidden="false" customHeight="false" outlineLevel="0" collapsed="false">
      <c r="A4434" s="0" t="s">
        <v>849</v>
      </c>
      <c r="B4434" s="52" t="s">
        <v>987</v>
      </c>
      <c r="C4434" s="52" t="s">
        <v>743</v>
      </c>
      <c r="D4434" s="53" t="n">
        <v>0.1</v>
      </c>
      <c r="E4434" s="53" t="s">
        <v>748</v>
      </c>
      <c r="F4434" s="0" t="s">
        <v>1390</v>
      </c>
      <c r="G4434" s="0" t="str">
        <f aca="false">LEFT(B4434,2)</f>
        <v>14</v>
      </c>
      <c r="H4434" s="0" t="str">
        <f aca="false">I4434&amp;"_"&amp;G4434&amp;"_"&amp;F4434</f>
        <v>Spidssnudetfroe_14_20181206_DL2018067_RysensteenGym_koersel1</v>
      </c>
      <c r="I4434" s="61" t="str">
        <f aca="false">MID(RIGHT(B4434,LEN(B4434)-3),1,FIND("_",RIGHT(B4434,LEN(B4434)-3))-1)</f>
        <v>Spidssnudetfroe</v>
      </c>
      <c r="J4434" s="61" t="str">
        <f aca="false">TRIM(SUBSTITUTE(RIGHT(B4434,FIND(I4434,B4434)+1),"_",""))</f>
        <v>PosK</v>
      </c>
      <c r="K4434" s="0" t="str">
        <f aca="false">IFERROR(VALUE(SUBSTITUTE(E4434,".",",")),E4434)</f>
        <v>No Ct</v>
      </c>
      <c r="L4434" s="61" t="n">
        <f aca="false">IF(J4434="PosK",SUMIFS(K:K,J:J,"PosK",H:H,H4434),"")</f>
        <v>0</v>
      </c>
      <c r="M4434" s="61" t="n">
        <f aca="false">IF(J4434="PosK",SUMIFS(K:K,J:J,"NegK",H:H,H4434),"")</f>
        <v>0</v>
      </c>
      <c r="N4434" s="61" t="n">
        <f aca="false">IF(J4434="PosK",SUMIFS(K:K,J:J,"eDNA",H:H,H4434),"")</f>
        <v>0</v>
      </c>
      <c r="P4434" s="62" t="n">
        <f aca="false">IF(K4436="No Ct",0,K4436)</f>
        <v>0</v>
      </c>
      <c r="Q4434" s="62" t="n">
        <f aca="false">IF(K4437="No Ct",0,K4437)</f>
        <v>0</v>
      </c>
      <c r="R4434" s="0" t="str">
        <f aca="false">IF(AND(L4434&gt;0,M4434=0),"Valid","Invalid")</f>
        <v>Invalid</v>
      </c>
      <c r="S4434" s="0" t="str">
        <f aca="false">IF(OR(P4434&gt;1,Q4434&gt;1),"Present","Absent")</f>
        <v>Absent</v>
      </c>
      <c r="T4434" s="63" t="str">
        <f aca="false">IF(OR(AND(P4434&gt;1,P4434&lt;41),AND(Q4434&gt;1,Q4434&lt;41)),"Ct&lt;41","Ct&gt;41")</f>
        <v>Ct&gt;41</v>
      </c>
      <c r="U4434" s="0" t="str">
        <f aca="false">I4434</f>
        <v>Spidssnudetfroe</v>
      </c>
      <c r="V4434" s="0" t="str">
        <f aca="false">MID(F4434,10,9)</f>
        <v>DL2018067</v>
      </c>
      <c r="W4434" s="64" t="str">
        <f aca="false">V4434&amp;"_"&amp;U4434&amp;"_"&amp;R4434&amp;"_"&amp;S4434&amp;"_"&amp;T4434</f>
        <v>DL2018067_Spidssnudetfroe_Invalid_Absent_Ct&gt;41</v>
      </c>
    </row>
    <row r="4435" customFormat="false" ht="14.25" hidden="false" customHeight="false" outlineLevel="0" collapsed="false">
      <c r="A4435" s="0" t="s">
        <v>851</v>
      </c>
      <c r="B4435" s="52" t="s">
        <v>988</v>
      </c>
      <c r="C4435" s="52" t="s">
        <v>747</v>
      </c>
      <c r="D4435" s="53" t="n">
        <v>0.1</v>
      </c>
      <c r="E4435" s="53" t="s">
        <v>748</v>
      </c>
      <c r="F4435" s="0" t="s">
        <v>1390</v>
      </c>
      <c r="G4435" s="0" t="str">
        <f aca="false">LEFT(B4435,2)</f>
        <v>14</v>
      </c>
      <c r="H4435" s="0" t="str">
        <f aca="false">I4435&amp;"_"&amp;G4435&amp;"_"&amp;F4435</f>
        <v>Spidssnudetfroe_14_20181206_DL2018067_RysensteenGym_koersel1</v>
      </c>
      <c r="I4435" s="61" t="str">
        <f aca="false">MID(RIGHT(B4435,LEN(B4435)-3),1,FIND("_",RIGHT(B4435,LEN(B4435)-3))-1)</f>
        <v>Spidssnudetfroe</v>
      </c>
      <c r="J4435" s="61" t="str">
        <f aca="false">TRIM(SUBSTITUTE(RIGHT(B4435,FIND(I4435,B4435)+1),"_",""))</f>
        <v>NegK</v>
      </c>
      <c r="K4435" s="0" t="str">
        <f aca="false">IFERROR(VALUE(SUBSTITUTE(E4435,".",",")),E4435)</f>
        <v>No Ct</v>
      </c>
      <c r="L4435" s="61" t="str">
        <f aca="false">IF(J4435="PosK",SUMIFS(K:K,J:J,"PosK",H:H,H4435),"")</f>
        <v/>
      </c>
      <c r="M4435" s="61" t="str">
        <f aca="false">IF(J4435="PosK",SUMIFS(K:K,J:J,"NegK",H:H,H4435),"")</f>
        <v/>
      </c>
      <c r="N4435" s="61" t="str">
        <f aca="false">IF(J4435="PosK",SUMIFS(K:K,J:J,"eDNA",H:H,H4435),"")</f>
        <v/>
      </c>
    </row>
    <row r="4436" customFormat="false" ht="14.25" hidden="false" customHeight="false" outlineLevel="0" collapsed="false">
      <c r="A4436" s="0" t="s">
        <v>853</v>
      </c>
      <c r="B4436" s="52" t="s">
        <v>989</v>
      </c>
      <c r="C4436" s="52" t="s">
        <v>751</v>
      </c>
      <c r="D4436" s="53" t="n">
        <v>0.1</v>
      </c>
      <c r="E4436" s="53" t="s">
        <v>748</v>
      </c>
      <c r="F4436" s="0" t="s">
        <v>1390</v>
      </c>
      <c r="G4436" s="0" t="str">
        <f aca="false">LEFT(B4436,2)</f>
        <v>14</v>
      </c>
      <c r="H4436" s="0" t="str">
        <f aca="false">I4436&amp;"_"&amp;G4436&amp;"_"&amp;F4436</f>
        <v>Spidssnudetfroe_14_20181206_DL2018067_RysensteenGym_koersel1</v>
      </c>
      <c r="I4436" s="61" t="str">
        <f aca="false">MID(RIGHT(B4436,LEN(B4436)-3),1,FIND("_",RIGHT(B4436,LEN(B4436)-3))-1)</f>
        <v>Spidssnudetfroe</v>
      </c>
      <c r="J4436" s="61" t="str">
        <f aca="false">TRIM(SUBSTITUTE(RIGHT(B4436,FIND(I4436,B4436)+1),"_",""))</f>
        <v>eDNA</v>
      </c>
      <c r="K4436" s="0" t="str">
        <f aca="false">IFERROR(VALUE(SUBSTITUTE(E4436,".",",")),E4436)</f>
        <v>No Ct</v>
      </c>
      <c r="L4436" s="61" t="str">
        <f aca="false">IF(J4436="PosK",SUMIFS(K:K,J:J,"PosK",H:H,H4436),"")</f>
        <v/>
      </c>
      <c r="M4436" s="61" t="str">
        <f aca="false">IF(J4436="PosK",SUMIFS(K:K,J:J,"NegK",H:H,H4436),"")</f>
        <v/>
      </c>
      <c r="N4436" s="61" t="str">
        <f aca="false">IF(J4436="PosK",SUMIFS(K:K,J:J,"eDNA",H:H,H4436),"")</f>
        <v/>
      </c>
      <c r="Q4436" s="62"/>
    </row>
    <row r="4437" customFormat="false" ht="14.25" hidden="false" customHeight="false" outlineLevel="0" collapsed="false">
      <c r="A4437" s="0" t="s">
        <v>855</v>
      </c>
      <c r="B4437" s="52" t="s">
        <v>989</v>
      </c>
      <c r="C4437" s="52" t="s">
        <v>751</v>
      </c>
      <c r="D4437" s="53" t="n">
        <v>0.1</v>
      </c>
      <c r="E4437" s="53" t="s">
        <v>748</v>
      </c>
      <c r="F4437" s="0" t="s">
        <v>1390</v>
      </c>
      <c r="G4437" s="0" t="str">
        <f aca="false">LEFT(B4437,2)</f>
        <v>14</v>
      </c>
      <c r="H4437" s="0" t="str">
        <f aca="false">I4437&amp;"_"&amp;G4437&amp;"_"&amp;F4437</f>
        <v>Spidssnudetfroe_14_20181206_DL2018067_RysensteenGym_koersel1</v>
      </c>
      <c r="I4437" s="61" t="str">
        <f aca="false">MID(RIGHT(B4437,LEN(B4437)-3),1,FIND("_",RIGHT(B4437,LEN(B4437)-3))-1)</f>
        <v>Spidssnudetfroe</v>
      </c>
      <c r="J4437" s="61" t="str">
        <f aca="false">TRIM(SUBSTITUTE(RIGHT(B4437,FIND(I4437,B4437)+1),"_",""))</f>
        <v>eDNA</v>
      </c>
      <c r="K4437" s="0" t="str">
        <f aca="false">IFERROR(VALUE(SUBSTITUTE(E4437,".",",")),E4437)</f>
        <v>No Ct</v>
      </c>
      <c r="L4437" s="61" t="str">
        <f aca="false">IF(J4437="PosK",SUMIFS(K:K,J:J,"PosK",H:H,H4437),"")</f>
        <v/>
      </c>
      <c r="M4437" s="61" t="str">
        <f aca="false">IF(J4437="PosK",SUMIFS(K:K,J:J,"NegK",H:H,H4437),"")</f>
        <v/>
      </c>
      <c r="N4437" s="61" t="str">
        <f aca="false">IF(J4437="PosK",SUMIFS(K:K,J:J,"eDNA",H:H,H4437),"")</f>
        <v/>
      </c>
      <c r="P4437" s="62"/>
      <c r="T4437" s="63"/>
      <c r="W4437" s="64"/>
    </row>
    <row r="4438" customFormat="false" ht="14.25" hidden="false" customHeight="false" outlineLevel="0" collapsed="false">
      <c r="A4438" s="0" t="s">
        <v>856</v>
      </c>
      <c r="B4438" s="52" t="s">
        <v>990</v>
      </c>
      <c r="C4438" s="52" t="s">
        <v>743</v>
      </c>
      <c r="D4438" s="53" t="n">
        <v>0.1</v>
      </c>
      <c r="E4438" s="53" t="s">
        <v>748</v>
      </c>
      <c r="F4438" s="0" t="s">
        <v>1390</v>
      </c>
      <c r="G4438" s="0" t="str">
        <f aca="false">LEFT(B4438,2)</f>
        <v>15</v>
      </c>
      <c r="H4438" s="0" t="str">
        <f aca="false">I4438&amp;"_"&amp;G4438&amp;"_"&amp;F4438</f>
        <v>KortbenetGroenFroe_15_20181206_DL2018067_RysensteenGym_koersel1</v>
      </c>
      <c r="I4438" s="61" t="str">
        <f aca="false">MID(RIGHT(B4438,LEN(B4438)-3),1,FIND("_",RIGHT(B4438,LEN(B4438)-3))-1)</f>
        <v>KortbenetGroenFroe</v>
      </c>
      <c r="J4438" s="61" t="str">
        <f aca="false">TRIM(SUBSTITUTE(RIGHT(B4438,FIND(I4438,B4438)+1),"_",""))</f>
        <v>PosK</v>
      </c>
      <c r="K4438" s="0" t="str">
        <f aca="false">IFERROR(VALUE(SUBSTITUTE(E4438,".",",")),E4438)</f>
        <v>No Ct</v>
      </c>
      <c r="L4438" s="61" t="n">
        <f aca="false">IF(J4438="PosK",SUMIFS(K:K,J:J,"PosK",H:H,H4438),"")</f>
        <v>0</v>
      </c>
      <c r="M4438" s="61" t="n">
        <f aca="false">IF(J4438="PosK",SUMIFS(K:K,J:J,"NegK",H:H,H4438),"")</f>
        <v>0</v>
      </c>
      <c r="N4438" s="61" t="n">
        <f aca="false">IF(J4438="PosK",SUMIFS(K:K,J:J,"eDNA",H:H,H4438),"")</f>
        <v>0</v>
      </c>
      <c r="P4438" s="62" t="n">
        <f aca="false">IF(K4440="No Ct",0,K4440)</f>
        <v>0</v>
      </c>
      <c r="Q4438" s="62" t="n">
        <f aca="false">IF(K4441="No Ct",0,K4441)</f>
        <v>0</v>
      </c>
      <c r="R4438" s="0" t="str">
        <f aca="false">IF(AND(L4438&gt;0,M4438=0),"Valid","Invalid")</f>
        <v>Invalid</v>
      </c>
      <c r="S4438" s="0" t="str">
        <f aca="false">IF(OR(P4438&gt;1,Q4438&gt;1),"Present","Absent")</f>
        <v>Absent</v>
      </c>
      <c r="T4438" s="63" t="str">
        <f aca="false">IF(OR(AND(P4438&gt;1,P4438&lt;41),AND(Q4438&gt;1,Q4438&lt;41)),"Ct&lt;41","Ct&gt;41")</f>
        <v>Ct&gt;41</v>
      </c>
      <c r="U4438" s="0" t="str">
        <f aca="false">I4438</f>
        <v>KortbenetGroenFroe</v>
      </c>
      <c r="V4438" s="0" t="str">
        <f aca="false">MID(F4438,10,9)</f>
        <v>DL2018067</v>
      </c>
      <c r="W4438" s="64" t="str">
        <f aca="false">V4438&amp;"_"&amp;U4438&amp;"_"&amp;R4438&amp;"_"&amp;S4438&amp;"_"&amp;T4438</f>
        <v>DL2018067_KortbenetGroenFroe_Invalid_Absent_Ct&gt;41</v>
      </c>
    </row>
    <row r="4439" customFormat="false" ht="14.25" hidden="false" customHeight="false" outlineLevel="0" collapsed="false">
      <c r="A4439" s="0" t="s">
        <v>858</v>
      </c>
      <c r="B4439" s="52" t="s">
        <v>991</v>
      </c>
      <c r="C4439" s="52" t="s">
        <v>747</v>
      </c>
      <c r="D4439" s="53" t="n">
        <v>0.1</v>
      </c>
      <c r="E4439" s="53" t="s">
        <v>748</v>
      </c>
      <c r="F4439" s="0" t="s">
        <v>1390</v>
      </c>
      <c r="G4439" s="0" t="str">
        <f aca="false">LEFT(B4439,2)</f>
        <v>15</v>
      </c>
      <c r="H4439" s="0" t="str">
        <f aca="false">I4439&amp;"_"&amp;G4439&amp;"_"&amp;F4439</f>
        <v>KortbenetGroenFroe_15_20181206_DL2018067_RysensteenGym_koersel1</v>
      </c>
      <c r="I4439" s="61" t="str">
        <f aca="false">MID(RIGHT(B4439,LEN(B4439)-3),1,FIND("_",RIGHT(B4439,LEN(B4439)-3))-1)</f>
        <v>KortbenetGroenFroe</v>
      </c>
      <c r="J4439" s="61" t="str">
        <f aca="false">TRIM(SUBSTITUTE(RIGHT(B4439,FIND(I4439,B4439)+1),"_",""))</f>
        <v>NegK</v>
      </c>
      <c r="K4439" s="0" t="str">
        <f aca="false">IFERROR(VALUE(SUBSTITUTE(E4439,".",",")),E4439)</f>
        <v>No Ct</v>
      </c>
      <c r="L4439" s="61" t="str">
        <f aca="false">IF(J4439="PosK",SUMIFS(K:K,J:J,"PosK",H:H,H4439),"")</f>
        <v/>
      </c>
      <c r="M4439" s="61" t="str">
        <f aca="false">IF(J4439="PosK",SUMIFS(K:K,J:J,"NegK",H:H,H4439),"")</f>
        <v/>
      </c>
      <c r="N4439" s="61" t="str">
        <f aca="false">IF(J4439="PosK",SUMIFS(K:K,J:J,"eDNA",H:H,H4439),"")</f>
        <v/>
      </c>
    </row>
    <row r="4440" customFormat="false" ht="14.25" hidden="false" customHeight="false" outlineLevel="0" collapsed="false">
      <c r="A4440" s="0" t="s">
        <v>860</v>
      </c>
      <c r="B4440" s="52" t="s">
        <v>992</v>
      </c>
      <c r="C4440" s="52" t="s">
        <v>751</v>
      </c>
      <c r="D4440" s="53" t="n">
        <v>0.1</v>
      </c>
      <c r="E4440" s="53" t="s">
        <v>748</v>
      </c>
      <c r="F4440" s="0" t="s">
        <v>1390</v>
      </c>
      <c r="G4440" s="0" t="str">
        <f aca="false">LEFT(B4440,2)</f>
        <v>15</v>
      </c>
      <c r="H4440" s="0" t="str">
        <f aca="false">I4440&amp;"_"&amp;G4440&amp;"_"&amp;F4440</f>
        <v>KortbenetGroenFroe_15_20181206_DL2018067_RysensteenGym_koersel1</v>
      </c>
      <c r="I4440" s="61" t="str">
        <f aca="false">MID(RIGHT(B4440,LEN(B4440)-3),1,FIND("_",RIGHT(B4440,LEN(B4440)-3))-1)</f>
        <v>KortbenetGroenFroe</v>
      </c>
      <c r="J4440" s="61" t="str">
        <f aca="false">TRIM(SUBSTITUTE(RIGHT(B4440,FIND(I4440,B4440)+1),"_",""))</f>
        <v>eDNA</v>
      </c>
      <c r="K4440" s="0" t="str">
        <f aca="false">IFERROR(VALUE(SUBSTITUTE(E4440,".",",")),E4440)</f>
        <v>No Ct</v>
      </c>
      <c r="L4440" s="61" t="str">
        <f aca="false">IF(J4440="PosK",SUMIFS(K:K,J:J,"PosK",H:H,H4440),"")</f>
        <v/>
      </c>
      <c r="M4440" s="61" t="str">
        <f aca="false">IF(J4440="PosK",SUMIFS(K:K,J:J,"NegK",H:H,H4440),"")</f>
        <v/>
      </c>
      <c r="N4440" s="61" t="str">
        <f aca="false">IF(J4440="PosK",SUMIFS(K:K,J:J,"eDNA",H:H,H4440),"")</f>
        <v/>
      </c>
      <c r="Q4440" s="62"/>
    </row>
    <row r="4441" customFormat="false" ht="14.25" hidden="false" customHeight="false" outlineLevel="0" collapsed="false">
      <c r="A4441" s="0" t="s">
        <v>862</v>
      </c>
      <c r="B4441" s="52" t="s">
        <v>992</v>
      </c>
      <c r="C4441" s="52" t="s">
        <v>751</v>
      </c>
      <c r="D4441" s="53" t="n">
        <v>0.1</v>
      </c>
      <c r="E4441" s="53" t="s">
        <v>748</v>
      </c>
      <c r="F4441" s="0" t="s">
        <v>1390</v>
      </c>
      <c r="G4441" s="0" t="str">
        <f aca="false">LEFT(B4441,2)</f>
        <v>15</v>
      </c>
      <c r="H4441" s="0" t="str">
        <f aca="false">I4441&amp;"_"&amp;G4441&amp;"_"&amp;F4441</f>
        <v>KortbenetGroenFroe_15_20181206_DL2018067_RysensteenGym_koersel1</v>
      </c>
      <c r="I4441" s="61" t="str">
        <f aca="false">MID(RIGHT(B4441,LEN(B4441)-3),1,FIND("_",RIGHT(B4441,LEN(B4441)-3))-1)</f>
        <v>KortbenetGroenFroe</v>
      </c>
      <c r="J4441" s="61" t="str">
        <f aca="false">TRIM(SUBSTITUTE(RIGHT(B4441,FIND(I4441,B4441)+1),"_",""))</f>
        <v>eDNA</v>
      </c>
      <c r="K4441" s="0" t="str">
        <f aca="false">IFERROR(VALUE(SUBSTITUTE(E4441,".",",")),E4441)</f>
        <v>No Ct</v>
      </c>
      <c r="L4441" s="61" t="str">
        <f aca="false">IF(J4441="PosK",SUMIFS(K:K,J:J,"PosK",H:H,H4441),"")</f>
        <v/>
      </c>
      <c r="M4441" s="61" t="str">
        <f aca="false">IF(J4441="PosK",SUMIFS(K:K,J:J,"NegK",H:H,H4441),"")</f>
        <v/>
      </c>
      <c r="N4441" s="61" t="str">
        <f aca="false">IF(J4441="PosK",SUMIFS(K:K,J:J,"eDNA",H:H,H4441),"")</f>
        <v/>
      </c>
      <c r="P4441" s="62"/>
      <c r="T4441" s="63"/>
      <c r="W4441" s="64"/>
    </row>
    <row r="4442" customFormat="false" ht="14.25" hidden="false" customHeight="false" outlineLevel="0" collapsed="false">
      <c r="A4442" s="0" t="s">
        <v>863</v>
      </c>
      <c r="B4442" s="52" t="s">
        <v>1212</v>
      </c>
      <c r="C4442" s="52" t="s">
        <v>743</v>
      </c>
      <c r="D4442" s="53" t="n">
        <v>0.1</v>
      </c>
      <c r="E4442" s="53" t="n">
        <v>46.87</v>
      </c>
      <c r="F4442" s="0" t="s">
        <v>1390</v>
      </c>
      <c r="G4442" s="0" t="str">
        <f aca="false">LEFT(B4442,2)</f>
        <v>16</v>
      </c>
      <c r="H4442" s="0" t="str">
        <f aca="false">I4442&amp;"_"&amp;G4442&amp;"_"&amp;F4442</f>
        <v>ButsnudetFroe_16_20181206_DL2018067_RysensteenGym_koersel1</v>
      </c>
      <c r="I4442" s="61" t="str">
        <f aca="false">MID(RIGHT(B4442,LEN(B4442)-3),1,FIND("_",RIGHT(B4442,LEN(B4442)-3))-1)</f>
        <v>ButsnudetFroe</v>
      </c>
      <c r="J4442" s="61" t="str">
        <f aca="false">TRIM(SUBSTITUTE(RIGHT(B4442,FIND(I4442,B4442)+1),"_",""))</f>
        <v>PosK</v>
      </c>
      <c r="K4442" s="0" t="n">
        <f aca="false">IFERROR(VALUE(SUBSTITUTE(E4442,".",",")),E4442)</f>
        <v>46.87</v>
      </c>
      <c r="L4442" s="61" t="n">
        <f aca="false">IF(J4442="PosK",SUMIFS(K:K,J:J,"PosK",H:H,H4442),"")</f>
        <v>46.87</v>
      </c>
      <c r="M4442" s="61" t="n">
        <f aca="false">IF(J4442="PosK",SUMIFS(K:K,J:J,"NegK",H:H,H4442),"")</f>
        <v>0</v>
      </c>
      <c r="N4442" s="61" t="n">
        <f aca="false">IF(J4442="PosK",SUMIFS(K:K,J:J,"eDNA",H:H,H4442),"")</f>
        <v>40.46</v>
      </c>
      <c r="P4442" s="62" t="n">
        <f aca="false">IF(K4444="No Ct",0,K4444)</f>
        <v>0</v>
      </c>
      <c r="Q4442" s="62" t="n">
        <f aca="false">IF(K4445="No Ct",0,K4445)</f>
        <v>40.46</v>
      </c>
      <c r="R4442" s="0" t="str">
        <f aca="false">IF(AND(L4442&gt;0,M4442=0),"Valid","Invalid")</f>
        <v>Valid</v>
      </c>
      <c r="S4442" s="0" t="str">
        <f aca="false">IF(OR(P4442&gt;1,Q4442&gt;1),"Present","Absent")</f>
        <v>Present</v>
      </c>
      <c r="T4442" s="63" t="str">
        <f aca="false">IF(OR(AND(P4442&gt;1,P4442&lt;41),AND(Q4442&gt;1,Q4442&lt;41)),"Ct&lt;41","Ct&gt;41")</f>
        <v>Ct&lt;41</v>
      </c>
      <c r="U4442" s="0" t="str">
        <f aca="false">I4442</f>
        <v>ButsnudetFroe</v>
      </c>
      <c r="V4442" s="0" t="str">
        <f aca="false">MID(F4442,10,9)</f>
        <v>DL2018067</v>
      </c>
      <c r="W4442" s="64" t="str">
        <f aca="false">V4442&amp;"_"&amp;U4442&amp;"_"&amp;R4442&amp;"_"&amp;S4442&amp;"_"&amp;T4442</f>
        <v>DL2018067_ButsnudetFroe_Valid_Present_Ct&lt;41</v>
      </c>
    </row>
    <row r="4443" customFormat="false" ht="14.25" hidden="false" customHeight="false" outlineLevel="0" collapsed="false">
      <c r="A4443" s="0" t="s">
        <v>865</v>
      </c>
      <c r="B4443" s="52" t="s">
        <v>1213</v>
      </c>
      <c r="C4443" s="52" t="s">
        <v>747</v>
      </c>
      <c r="D4443" s="53" t="n">
        <v>0.1</v>
      </c>
      <c r="E4443" s="53" t="s">
        <v>748</v>
      </c>
      <c r="F4443" s="0" t="s">
        <v>1390</v>
      </c>
      <c r="G4443" s="0" t="str">
        <f aca="false">LEFT(B4443,2)</f>
        <v>16</v>
      </c>
      <c r="H4443" s="0" t="str">
        <f aca="false">I4443&amp;"_"&amp;G4443&amp;"_"&amp;F4443</f>
        <v>ButsnudetFroe_16_20181206_DL2018067_RysensteenGym_koersel1</v>
      </c>
      <c r="I4443" s="61" t="str">
        <f aca="false">MID(RIGHT(B4443,LEN(B4443)-3),1,FIND("_",RIGHT(B4443,LEN(B4443)-3))-1)</f>
        <v>ButsnudetFroe</v>
      </c>
      <c r="J4443" s="61" t="str">
        <f aca="false">TRIM(SUBSTITUTE(RIGHT(B4443,FIND(I4443,B4443)+1),"_",""))</f>
        <v>NegK</v>
      </c>
      <c r="K4443" s="0" t="str">
        <f aca="false">IFERROR(VALUE(SUBSTITUTE(E4443,".",",")),E4443)</f>
        <v>No Ct</v>
      </c>
      <c r="L4443" s="61" t="str">
        <f aca="false">IF(J4443="PosK",SUMIFS(K:K,J:J,"PosK",H:H,H4443),"")</f>
        <v/>
      </c>
      <c r="M4443" s="61" t="str">
        <f aca="false">IF(J4443="PosK",SUMIFS(K:K,J:J,"NegK",H:H,H4443),"")</f>
        <v/>
      </c>
      <c r="N4443" s="61" t="str">
        <f aca="false">IF(J4443="PosK",SUMIFS(K:K,J:J,"eDNA",H:H,H4443),"")</f>
        <v/>
      </c>
    </row>
    <row r="4444" customFormat="false" ht="14.25" hidden="false" customHeight="false" outlineLevel="0" collapsed="false">
      <c r="A4444" s="0" t="s">
        <v>867</v>
      </c>
      <c r="B4444" s="52" t="s">
        <v>1214</v>
      </c>
      <c r="C4444" s="52" t="s">
        <v>751</v>
      </c>
      <c r="D4444" s="53" t="n">
        <v>0.1</v>
      </c>
      <c r="E4444" s="53" t="s">
        <v>748</v>
      </c>
      <c r="F4444" s="0" t="s">
        <v>1390</v>
      </c>
      <c r="G4444" s="0" t="str">
        <f aca="false">LEFT(B4444,2)</f>
        <v>16</v>
      </c>
      <c r="H4444" s="0" t="str">
        <f aca="false">I4444&amp;"_"&amp;G4444&amp;"_"&amp;F4444</f>
        <v>ButsnudetFroe_16_20181206_DL2018067_RysensteenGym_koersel1</v>
      </c>
      <c r="I4444" s="61" t="str">
        <f aca="false">MID(RIGHT(B4444,LEN(B4444)-3),1,FIND("_",RIGHT(B4444,LEN(B4444)-3))-1)</f>
        <v>ButsnudetFroe</v>
      </c>
      <c r="J4444" s="61" t="str">
        <f aca="false">TRIM(SUBSTITUTE(RIGHT(B4444,FIND(I4444,B4444)+1),"_",""))</f>
        <v>eDNA</v>
      </c>
      <c r="K4444" s="0" t="str">
        <f aca="false">IFERROR(VALUE(SUBSTITUTE(E4444,".",",")),E4444)</f>
        <v>No Ct</v>
      </c>
      <c r="L4444" s="61" t="str">
        <f aca="false">IF(J4444="PosK",SUMIFS(K:K,J:J,"PosK",H:H,H4444),"")</f>
        <v/>
      </c>
      <c r="M4444" s="61" t="str">
        <f aca="false">IF(J4444="PosK",SUMIFS(K:K,J:J,"NegK",H:H,H4444),"")</f>
        <v/>
      </c>
      <c r="N4444" s="61" t="str">
        <f aca="false">IF(J4444="PosK",SUMIFS(K:K,J:J,"eDNA",H:H,H4444),"")</f>
        <v/>
      </c>
      <c r="Q4444" s="62"/>
    </row>
    <row r="4445" customFormat="false" ht="14.25" hidden="false" customHeight="false" outlineLevel="0" collapsed="false">
      <c r="A4445" s="0" t="s">
        <v>869</v>
      </c>
      <c r="B4445" s="52" t="s">
        <v>1214</v>
      </c>
      <c r="C4445" s="52" t="s">
        <v>751</v>
      </c>
      <c r="D4445" s="53" t="n">
        <v>0.1</v>
      </c>
      <c r="E4445" s="53" t="n">
        <v>40.46</v>
      </c>
      <c r="F4445" s="0" t="s">
        <v>1390</v>
      </c>
      <c r="G4445" s="0" t="str">
        <f aca="false">LEFT(B4445,2)</f>
        <v>16</v>
      </c>
      <c r="H4445" s="0" t="str">
        <f aca="false">I4445&amp;"_"&amp;G4445&amp;"_"&amp;F4445</f>
        <v>ButsnudetFroe_16_20181206_DL2018067_RysensteenGym_koersel1</v>
      </c>
      <c r="I4445" s="61" t="str">
        <f aca="false">MID(RIGHT(B4445,LEN(B4445)-3),1,FIND("_",RIGHT(B4445,LEN(B4445)-3))-1)</f>
        <v>ButsnudetFroe</v>
      </c>
      <c r="J4445" s="61" t="str">
        <f aca="false">TRIM(SUBSTITUTE(RIGHT(B4445,FIND(I4445,B4445)+1),"_",""))</f>
        <v>eDNA</v>
      </c>
      <c r="K4445" s="0" t="n">
        <f aca="false">IFERROR(VALUE(SUBSTITUTE(E4445,".",",")),E4445)</f>
        <v>40.46</v>
      </c>
      <c r="L4445" s="61" t="str">
        <f aca="false">IF(J4445="PosK",SUMIFS(K:K,J:J,"PosK",H:H,H4445),"")</f>
        <v/>
      </c>
      <c r="M4445" s="61" t="str">
        <f aca="false">IF(J4445="PosK",SUMIFS(K:K,J:J,"NegK",H:H,H4445),"")</f>
        <v/>
      </c>
      <c r="N4445" s="61" t="str">
        <f aca="false">IF(J4445="PosK",SUMIFS(K:K,J:J,"eDNA",H:H,H4445),"")</f>
        <v/>
      </c>
      <c r="P4445" s="62"/>
      <c r="T4445" s="63"/>
      <c r="W4445" s="64"/>
    </row>
    <row r="4446" customFormat="false" ht="14.25" hidden="false" customHeight="false" outlineLevel="0" collapsed="false">
      <c r="A4446" s="0" t="s">
        <v>870</v>
      </c>
      <c r="B4446" s="52" t="s">
        <v>996</v>
      </c>
      <c r="C4446" s="52" t="s">
        <v>743</v>
      </c>
      <c r="D4446" s="53" t="n">
        <v>0.1</v>
      </c>
      <c r="E4446" s="53" t="n">
        <v>37.61</v>
      </c>
      <c r="F4446" s="0" t="s">
        <v>1390</v>
      </c>
      <c r="G4446" s="0" t="str">
        <f aca="false">LEFT(B4446,2)</f>
        <v>17</v>
      </c>
      <c r="H4446" s="0" t="str">
        <f aca="false">I4446&amp;"_"&amp;G4446&amp;"_"&amp;F4446</f>
        <v>ButsnudetFroe_17_20181206_DL2018067_RysensteenGym_koersel1</v>
      </c>
      <c r="I4446" s="61" t="str">
        <f aca="false">MID(RIGHT(B4446,LEN(B4446)-3),1,FIND("_",RIGHT(B4446,LEN(B4446)-3))-1)</f>
        <v>ButsnudetFroe</v>
      </c>
      <c r="J4446" s="61" t="str">
        <f aca="false">TRIM(SUBSTITUTE(RIGHT(B4446,FIND(I4446,B4446)+1),"_",""))</f>
        <v>PosK</v>
      </c>
      <c r="K4446" s="0" t="n">
        <f aca="false">IFERROR(VALUE(SUBSTITUTE(E4446,".",",")),E4446)</f>
        <v>37.61</v>
      </c>
      <c r="L4446" s="61" t="n">
        <f aca="false">IF(J4446="PosK",SUMIFS(K:K,J:J,"PosK",H:H,H4446),"")</f>
        <v>37.61</v>
      </c>
      <c r="M4446" s="61" t="n">
        <f aca="false">IF(J4446="PosK",SUMIFS(K:K,J:J,"NegK",H:H,H4446),"")</f>
        <v>0</v>
      </c>
      <c r="N4446" s="61" t="n">
        <f aca="false">IF(J4446="PosK",SUMIFS(K:K,J:J,"eDNA",H:H,H4446),"")</f>
        <v>87.31</v>
      </c>
      <c r="P4446" s="62" t="n">
        <f aca="false">IF(K4448="No Ct",0,K4448)</f>
        <v>44.62</v>
      </c>
      <c r="Q4446" s="62" t="n">
        <f aca="false">IF(K4449="No Ct",0,K4449)</f>
        <v>42.69</v>
      </c>
      <c r="R4446" s="0" t="str">
        <f aca="false">IF(AND(L4446&gt;0,M4446=0),"Valid","Invalid")</f>
        <v>Valid</v>
      </c>
      <c r="S4446" s="0" t="str">
        <f aca="false">IF(OR(P4446&gt;1,Q4446&gt;1),"Present","Absent")</f>
        <v>Present</v>
      </c>
      <c r="T4446" s="63" t="str">
        <f aca="false">IF(OR(AND(P4446&gt;1,P4446&lt;41),AND(Q4446&gt;1,Q4446&lt;41)),"Ct&lt;41","Ct&gt;41")</f>
        <v>Ct&gt;41</v>
      </c>
      <c r="U4446" s="0" t="str">
        <f aca="false">I4446</f>
        <v>ButsnudetFroe</v>
      </c>
      <c r="V4446" s="0" t="str">
        <f aca="false">MID(F4446,10,9)</f>
        <v>DL2018067</v>
      </c>
      <c r="W4446" s="64" t="str">
        <f aca="false">V4446&amp;"_"&amp;U4446&amp;"_"&amp;R4446&amp;"_"&amp;S4446&amp;"_"&amp;T4446</f>
        <v>DL2018067_ButsnudetFroe_Valid_Present_Ct&gt;41</v>
      </c>
    </row>
    <row r="4447" customFormat="false" ht="14.25" hidden="false" customHeight="false" outlineLevel="0" collapsed="false">
      <c r="A4447" s="0" t="s">
        <v>872</v>
      </c>
      <c r="B4447" s="52" t="s">
        <v>997</v>
      </c>
      <c r="C4447" s="52" t="s">
        <v>747</v>
      </c>
      <c r="D4447" s="53" t="n">
        <v>0.1</v>
      </c>
      <c r="E4447" s="53" t="s">
        <v>748</v>
      </c>
      <c r="F4447" s="0" t="s">
        <v>1390</v>
      </c>
      <c r="G4447" s="0" t="str">
        <f aca="false">LEFT(B4447,2)</f>
        <v>17</v>
      </c>
      <c r="H4447" s="0" t="str">
        <f aca="false">I4447&amp;"_"&amp;G4447&amp;"_"&amp;F4447</f>
        <v>ButsnudetFroe_17_20181206_DL2018067_RysensteenGym_koersel1</v>
      </c>
      <c r="I4447" s="61" t="str">
        <f aca="false">MID(RIGHT(B4447,LEN(B4447)-3),1,FIND("_",RIGHT(B4447,LEN(B4447)-3))-1)</f>
        <v>ButsnudetFroe</v>
      </c>
      <c r="J4447" s="61" t="str">
        <f aca="false">TRIM(SUBSTITUTE(RIGHT(B4447,FIND(I4447,B4447)+1),"_",""))</f>
        <v>NegK</v>
      </c>
      <c r="K4447" s="0" t="str">
        <f aca="false">IFERROR(VALUE(SUBSTITUTE(E4447,".",",")),E4447)</f>
        <v>No Ct</v>
      </c>
      <c r="L4447" s="61" t="str">
        <f aca="false">IF(J4447="PosK",SUMIFS(K:K,J:J,"PosK",H:H,H4447),"")</f>
        <v/>
      </c>
      <c r="M4447" s="61" t="str">
        <f aca="false">IF(J4447="PosK",SUMIFS(K:K,J:J,"NegK",H:H,H4447),"")</f>
        <v/>
      </c>
      <c r="N4447" s="61" t="str">
        <f aca="false">IF(J4447="PosK",SUMIFS(K:K,J:J,"eDNA",H:H,H4447),"")</f>
        <v/>
      </c>
    </row>
    <row r="4448" customFormat="false" ht="14.25" hidden="false" customHeight="false" outlineLevel="0" collapsed="false">
      <c r="A4448" s="0" t="s">
        <v>874</v>
      </c>
      <c r="B4448" s="52" t="s">
        <v>998</v>
      </c>
      <c r="C4448" s="52" t="s">
        <v>751</v>
      </c>
      <c r="D4448" s="53" t="n">
        <v>0.1</v>
      </c>
      <c r="E4448" s="53" t="n">
        <v>44.62</v>
      </c>
      <c r="F4448" s="0" t="s">
        <v>1390</v>
      </c>
      <c r="G4448" s="0" t="str">
        <f aca="false">LEFT(B4448,2)</f>
        <v>17</v>
      </c>
      <c r="H4448" s="0" t="str">
        <f aca="false">I4448&amp;"_"&amp;G4448&amp;"_"&amp;F4448</f>
        <v>ButsnudetFroe_17_20181206_DL2018067_RysensteenGym_koersel1</v>
      </c>
      <c r="I4448" s="61" t="str">
        <f aca="false">MID(RIGHT(B4448,LEN(B4448)-3),1,FIND("_",RIGHT(B4448,LEN(B4448)-3))-1)</f>
        <v>ButsnudetFroe</v>
      </c>
      <c r="J4448" s="61" t="str">
        <f aca="false">TRIM(SUBSTITUTE(RIGHT(B4448,FIND(I4448,B4448)+1),"_",""))</f>
        <v>eDNA</v>
      </c>
      <c r="K4448" s="0" t="n">
        <f aca="false">IFERROR(VALUE(SUBSTITUTE(E4448,".",",")),E4448)</f>
        <v>44.62</v>
      </c>
      <c r="L4448" s="61" t="str">
        <f aca="false">IF(J4448="PosK",SUMIFS(K:K,J:J,"PosK",H:H,H4448),"")</f>
        <v/>
      </c>
      <c r="M4448" s="61" t="str">
        <f aca="false">IF(J4448="PosK",SUMIFS(K:K,J:J,"NegK",H:H,H4448),"")</f>
        <v/>
      </c>
      <c r="N4448" s="61" t="str">
        <f aca="false">IF(J4448="PosK",SUMIFS(K:K,J:J,"eDNA",H:H,H4448),"")</f>
        <v/>
      </c>
      <c r="Q4448" s="62"/>
    </row>
    <row r="4449" customFormat="false" ht="14.25" hidden="false" customHeight="false" outlineLevel="0" collapsed="false">
      <c r="A4449" s="0" t="s">
        <v>876</v>
      </c>
      <c r="B4449" s="52" t="s">
        <v>998</v>
      </c>
      <c r="C4449" s="52" t="s">
        <v>751</v>
      </c>
      <c r="D4449" s="53" t="n">
        <v>0.1</v>
      </c>
      <c r="E4449" s="53" t="n">
        <v>42.69</v>
      </c>
      <c r="F4449" s="0" t="s">
        <v>1390</v>
      </c>
      <c r="G4449" s="0" t="str">
        <f aca="false">LEFT(B4449,2)</f>
        <v>17</v>
      </c>
      <c r="H4449" s="0" t="str">
        <f aca="false">I4449&amp;"_"&amp;G4449&amp;"_"&amp;F4449</f>
        <v>ButsnudetFroe_17_20181206_DL2018067_RysensteenGym_koersel1</v>
      </c>
      <c r="I4449" s="61" t="str">
        <f aca="false">MID(RIGHT(B4449,LEN(B4449)-3),1,FIND("_",RIGHT(B4449,LEN(B4449)-3))-1)</f>
        <v>ButsnudetFroe</v>
      </c>
      <c r="J4449" s="61" t="str">
        <f aca="false">TRIM(SUBSTITUTE(RIGHT(B4449,FIND(I4449,B4449)+1),"_",""))</f>
        <v>eDNA</v>
      </c>
      <c r="K4449" s="0" t="n">
        <f aca="false">IFERROR(VALUE(SUBSTITUTE(E4449,".",",")),E4449)</f>
        <v>42.69</v>
      </c>
      <c r="L4449" s="61" t="str">
        <f aca="false">IF(J4449="PosK",SUMIFS(K:K,J:J,"PosK",H:H,H4449),"")</f>
        <v/>
      </c>
      <c r="M4449" s="61" t="str">
        <f aca="false">IF(J4449="PosK",SUMIFS(K:K,J:J,"NegK",H:H,H4449),"")</f>
        <v/>
      </c>
      <c r="N4449" s="61" t="str">
        <f aca="false">IF(J4449="PosK",SUMIFS(K:K,J:J,"eDNA",H:H,H4449),"")</f>
        <v/>
      </c>
      <c r="P4449" s="62"/>
      <c r="T4449" s="63"/>
      <c r="W4449" s="64"/>
    </row>
    <row r="4450" customFormat="false" ht="14.25" hidden="false" customHeight="false" outlineLevel="0" collapsed="false">
      <c r="A4450" s="0" t="s">
        <v>877</v>
      </c>
      <c r="B4450" s="52" t="s">
        <v>1215</v>
      </c>
      <c r="C4450" s="52" t="s">
        <v>743</v>
      </c>
      <c r="D4450" s="53" t="n">
        <v>0.1</v>
      </c>
      <c r="E4450" s="53" t="n">
        <v>23.37</v>
      </c>
      <c r="F4450" s="0" t="s">
        <v>1390</v>
      </c>
      <c r="G4450" s="0" t="str">
        <f aca="false">LEFT(B4450,2)</f>
        <v>18</v>
      </c>
      <c r="H4450" s="0" t="str">
        <f aca="false">I4450&amp;"_"&amp;G4450&amp;"_"&amp;F4450</f>
        <v>LilleVandsalamander_18_20181206_DL2018067_RysensteenGym_koersel1</v>
      </c>
      <c r="I4450" s="61" t="str">
        <f aca="false">MID(RIGHT(B4450,LEN(B4450)-3),1,FIND("_",RIGHT(B4450,LEN(B4450)-3))-1)</f>
        <v>LilleVandsalamander</v>
      </c>
      <c r="J4450" s="61" t="str">
        <f aca="false">TRIM(SUBSTITUTE(RIGHT(B4450,FIND(I4450,B4450)+1),"_",""))</f>
        <v>PosK</v>
      </c>
      <c r="K4450" s="0" t="n">
        <f aca="false">IFERROR(VALUE(SUBSTITUTE(E4450,".",",")),E4450)</f>
        <v>23.37</v>
      </c>
      <c r="L4450" s="61" t="n">
        <f aca="false">IF(J4450="PosK",SUMIFS(K:K,J:J,"PosK",H:H,H4450),"")</f>
        <v>23.37</v>
      </c>
      <c r="M4450" s="61" t="n">
        <f aca="false">IF(J4450="PosK",SUMIFS(K:K,J:J,"NegK",H:H,H4450),"")</f>
        <v>0</v>
      </c>
      <c r="N4450" s="61" t="n">
        <f aca="false">IF(J4450="PosK",SUMIFS(K:K,J:J,"eDNA",H:H,H4450),"")</f>
        <v>0</v>
      </c>
      <c r="P4450" s="62" t="n">
        <f aca="false">IF(K4452="No Ct",0,K4452)</f>
        <v>0</v>
      </c>
      <c r="Q4450" s="62" t="n">
        <f aca="false">IF(K4453="No Ct",0,K4453)</f>
        <v>0</v>
      </c>
      <c r="R4450" s="0" t="str">
        <f aca="false">IF(AND(L4450&gt;0,M4450=0),"Valid","Invalid")</f>
        <v>Valid</v>
      </c>
      <c r="S4450" s="0" t="str">
        <f aca="false">IF(OR(P4450&gt;1,Q4450&gt;1),"Present","Absent")</f>
        <v>Absent</v>
      </c>
      <c r="T4450" s="63" t="str">
        <f aca="false">IF(OR(AND(P4450&gt;1,P4450&lt;41),AND(Q4450&gt;1,Q4450&lt;41)),"Ct&lt;41","Ct&gt;41")</f>
        <v>Ct&gt;41</v>
      </c>
      <c r="U4450" s="0" t="str">
        <f aca="false">I4450</f>
        <v>LilleVandsalamander</v>
      </c>
      <c r="V4450" s="0" t="str">
        <f aca="false">MID(F4450,10,9)</f>
        <v>DL2018067</v>
      </c>
      <c r="W4450" s="64" t="str">
        <f aca="false">V4450&amp;"_"&amp;U4450&amp;"_"&amp;R4450&amp;"_"&amp;S4450&amp;"_"&amp;T4450</f>
        <v>DL2018067_LilleVandsalamander_Valid_Absent_Ct&gt;41</v>
      </c>
    </row>
    <row r="4451" customFormat="false" ht="14.25" hidden="false" customHeight="false" outlineLevel="0" collapsed="false">
      <c r="A4451" s="0" t="s">
        <v>879</v>
      </c>
      <c r="B4451" s="52" t="s">
        <v>1216</v>
      </c>
      <c r="C4451" s="52" t="s">
        <v>747</v>
      </c>
      <c r="D4451" s="53" t="n">
        <v>0.1</v>
      </c>
      <c r="E4451" s="53" t="s">
        <v>748</v>
      </c>
      <c r="F4451" s="0" t="s">
        <v>1390</v>
      </c>
      <c r="G4451" s="0" t="str">
        <f aca="false">LEFT(B4451,2)</f>
        <v>18</v>
      </c>
      <c r="H4451" s="0" t="str">
        <f aca="false">I4451&amp;"_"&amp;G4451&amp;"_"&amp;F4451</f>
        <v>LilleVandsalamander_18_20181206_DL2018067_RysensteenGym_koersel1</v>
      </c>
      <c r="I4451" s="61" t="str">
        <f aca="false">MID(RIGHT(B4451,LEN(B4451)-3),1,FIND("_",RIGHT(B4451,LEN(B4451)-3))-1)</f>
        <v>LilleVandsalamander</v>
      </c>
      <c r="J4451" s="61" t="str">
        <f aca="false">TRIM(SUBSTITUTE(RIGHT(B4451,FIND(I4451,B4451)+1),"_",""))</f>
        <v>NegK</v>
      </c>
      <c r="K4451" s="0" t="str">
        <f aca="false">IFERROR(VALUE(SUBSTITUTE(E4451,".",",")),E4451)</f>
        <v>No Ct</v>
      </c>
      <c r="L4451" s="61" t="str">
        <f aca="false">IF(J4451="PosK",SUMIFS(K:K,J:J,"PosK",H:H,H4451),"")</f>
        <v/>
      </c>
      <c r="M4451" s="61" t="str">
        <f aca="false">IF(J4451="PosK",SUMIFS(K:K,J:J,"NegK",H:H,H4451),"")</f>
        <v/>
      </c>
      <c r="N4451" s="61" t="str">
        <f aca="false">IF(J4451="PosK",SUMIFS(K:K,J:J,"eDNA",H:H,H4451),"")</f>
        <v/>
      </c>
    </row>
    <row r="4452" customFormat="false" ht="14.25" hidden="false" customHeight="false" outlineLevel="0" collapsed="false">
      <c r="A4452" s="0" t="s">
        <v>881</v>
      </c>
      <c r="B4452" s="52" t="s">
        <v>1217</v>
      </c>
      <c r="C4452" s="52" t="s">
        <v>751</v>
      </c>
      <c r="D4452" s="53" t="n">
        <v>0.1</v>
      </c>
      <c r="E4452" s="53" t="s">
        <v>748</v>
      </c>
      <c r="F4452" s="0" t="s">
        <v>1390</v>
      </c>
      <c r="G4452" s="0" t="str">
        <f aca="false">LEFT(B4452,2)</f>
        <v>18</v>
      </c>
      <c r="H4452" s="0" t="str">
        <f aca="false">I4452&amp;"_"&amp;G4452&amp;"_"&amp;F4452</f>
        <v>LilleVandsalamander_18_20181206_DL2018067_RysensteenGym_koersel1</v>
      </c>
      <c r="I4452" s="61" t="str">
        <f aca="false">MID(RIGHT(B4452,LEN(B4452)-3),1,FIND("_",RIGHT(B4452,LEN(B4452)-3))-1)</f>
        <v>LilleVandsalamander</v>
      </c>
      <c r="J4452" s="61" t="str">
        <f aca="false">TRIM(SUBSTITUTE(RIGHT(B4452,FIND(I4452,B4452)+1),"_",""))</f>
        <v>eDNA</v>
      </c>
      <c r="K4452" s="0" t="str">
        <f aca="false">IFERROR(VALUE(SUBSTITUTE(E4452,".",",")),E4452)</f>
        <v>No Ct</v>
      </c>
      <c r="L4452" s="61" t="str">
        <f aca="false">IF(J4452="PosK",SUMIFS(K:K,J:J,"PosK",H:H,H4452),"")</f>
        <v/>
      </c>
      <c r="M4452" s="61" t="str">
        <f aca="false">IF(J4452="PosK",SUMIFS(K:K,J:J,"NegK",H:H,H4452),"")</f>
        <v/>
      </c>
      <c r="N4452" s="61" t="str">
        <f aca="false">IF(J4452="PosK",SUMIFS(K:K,J:J,"eDNA",H:H,H4452),"")</f>
        <v/>
      </c>
      <c r="Q4452" s="62"/>
    </row>
    <row r="4453" customFormat="false" ht="14.25" hidden="false" customHeight="false" outlineLevel="0" collapsed="false">
      <c r="A4453" s="0" t="s">
        <v>883</v>
      </c>
      <c r="B4453" s="52" t="s">
        <v>1217</v>
      </c>
      <c r="C4453" s="52" t="s">
        <v>751</v>
      </c>
      <c r="D4453" s="53" t="n">
        <v>0.1</v>
      </c>
      <c r="E4453" s="53" t="s">
        <v>748</v>
      </c>
      <c r="F4453" s="0" t="s">
        <v>1390</v>
      </c>
      <c r="G4453" s="0" t="str">
        <f aca="false">LEFT(B4453,2)</f>
        <v>18</v>
      </c>
      <c r="H4453" s="0" t="str">
        <f aca="false">I4453&amp;"_"&amp;G4453&amp;"_"&amp;F4453</f>
        <v>LilleVandsalamander_18_20181206_DL2018067_RysensteenGym_koersel1</v>
      </c>
      <c r="I4453" s="61" t="str">
        <f aca="false">MID(RIGHT(B4453,LEN(B4453)-3),1,FIND("_",RIGHT(B4453,LEN(B4453)-3))-1)</f>
        <v>LilleVandsalamander</v>
      </c>
      <c r="J4453" s="61" t="str">
        <f aca="false">TRIM(SUBSTITUTE(RIGHT(B4453,FIND(I4453,B4453)+1),"_",""))</f>
        <v>eDNA</v>
      </c>
      <c r="K4453" s="0" t="str">
        <f aca="false">IFERROR(VALUE(SUBSTITUTE(E4453,".",",")),E4453)</f>
        <v>No Ct</v>
      </c>
      <c r="L4453" s="61" t="str">
        <f aca="false">IF(J4453="PosK",SUMIFS(K:K,J:J,"PosK",H:H,H4453),"")</f>
        <v/>
      </c>
      <c r="M4453" s="61" t="str">
        <f aca="false">IF(J4453="PosK",SUMIFS(K:K,J:J,"NegK",H:H,H4453),"")</f>
        <v/>
      </c>
      <c r="N4453" s="61" t="str">
        <f aca="false">IF(J4453="PosK",SUMIFS(K:K,J:J,"eDNA",H:H,H4453),"")</f>
        <v/>
      </c>
      <c r="P4453" s="62"/>
      <c r="T4453" s="63"/>
      <c r="W4453" s="64"/>
    </row>
    <row r="4454" customFormat="false" ht="14.25" hidden="false" customHeight="false" outlineLevel="0" collapsed="false">
      <c r="A4454" s="0" t="s">
        <v>884</v>
      </c>
      <c r="B4454" s="52" t="s">
        <v>1002</v>
      </c>
      <c r="C4454" s="52" t="s">
        <v>743</v>
      </c>
      <c r="D4454" s="53" t="n">
        <v>0.1</v>
      </c>
      <c r="E4454" s="53" t="n">
        <v>23.89</v>
      </c>
      <c r="F4454" s="0" t="s">
        <v>1390</v>
      </c>
      <c r="G4454" s="0" t="str">
        <f aca="false">LEFT(B4454,2)</f>
        <v>19</v>
      </c>
      <c r="H4454" s="0" t="str">
        <f aca="false">I4454&amp;"_"&amp;G4454&amp;"_"&amp;F4454</f>
        <v>LilleVandsalamander_19_20181206_DL2018067_RysensteenGym_koersel1</v>
      </c>
      <c r="I4454" s="61" t="str">
        <f aca="false">MID(RIGHT(B4454,LEN(B4454)-3),1,FIND("_",RIGHT(B4454,LEN(B4454)-3))-1)</f>
        <v>LilleVandsalamander</v>
      </c>
      <c r="J4454" s="61" t="str">
        <f aca="false">TRIM(SUBSTITUTE(RIGHT(B4454,FIND(I4454,B4454)+1),"_",""))</f>
        <v>PosK</v>
      </c>
      <c r="K4454" s="0" t="n">
        <f aca="false">IFERROR(VALUE(SUBSTITUTE(E4454,".",",")),E4454)</f>
        <v>23.89</v>
      </c>
      <c r="L4454" s="61" t="n">
        <f aca="false">IF(J4454="PosK",SUMIFS(K:K,J:J,"PosK",H:H,H4454),"")</f>
        <v>23.89</v>
      </c>
      <c r="M4454" s="61" t="n">
        <f aca="false">IF(J4454="PosK",SUMIFS(K:K,J:J,"NegK",H:H,H4454),"")</f>
        <v>0</v>
      </c>
      <c r="N4454" s="61" t="n">
        <f aca="false">IF(J4454="PosK",SUMIFS(K:K,J:J,"eDNA",H:H,H4454),"")</f>
        <v>0</v>
      </c>
      <c r="P4454" s="62" t="n">
        <f aca="false">IF(K4456="No Ct",0,K4456)</f>
        <v>0</v>
      </c>
      <c r="Q4454" s="62" t="n">
        <f aca="false">IF(K4457="No Ct",0,K4457)</f>
        <v>0</v>
      </c>
      <c r="R4454" s="0" t="str">
        <f aca="false">IF(AND(L4454&gt;0,M4454=0),"Valid","Invalid")</f>
        <v>Valid</v>
      </c>
      <c r="S4454" s="0" t="str">
        <f aca="false">IF(OR(P4454&gt;1,Q4454&gt;1),"Present","Absent")</f>
        <v>Absent</v>
      </c>
      <c r="T4454" s="63" t="str">
        <f aca="false">IF(OR(AND(P4454&gt;1,P4454&lt;41),AND(Q4454&gt;1,Q4454&lt;41)),"Ct&lt;41","Ct&gt;41")</f>
        <v>Ct&gt;41</v>
      </c>
      <c r="U4454" s="0" t="str">
        <f aca="false">I4454</f>
        <v>LilleVandsalamander</v>
      </c>
      <c r="V4454" s="0" t="str">
        <f aca="false">MID(F4454,10,9)</f>
        <v>DL2018067</v>
      </c>
      <c r="W4454" s="64" t="str">
        <f aca="false">V4454&amp;"_"&amp;U4454&amp;"_"&amp;R4454&amp;"_"&amp;S4454&amp;"_"&amp;T4454</f>
        <v>DL2018067_LilleVandsalamander_Valid_Absent_Ct&gt;41</v>
      </c>
    </row>
    <row r="4455" customFormat="false" ht="14.25" hidden="false" customHeight="false" outlineLevel="0" collapsed="false">
      <c r="A4455" s="0" t="s">
        <v>886</v>
      </c>
      <c r="B4455" s="52" t="s">
        <v>1003</v>
      </c>
      <c r="C4455" s="52" t="s">
        <v>747</v>
      </c>
      <c r="D4455" s="53" t="n">
        <v>0.1</v>
      </c>
      <c r="E4455" s="53" t="s">
        <v>748</v>
      </c>
      <c r="F4455" s="0" t="s">
        <v>1390</v>
      </c>
      <c r="G4455" s="0" t="str">
        <f aca="false">LEFT(B4455,2)</f>
        <v>19</v>
      </c>
      <c r="H4455" s="0" t="str">
        <f aca="false">I4455&amp;"_"&amp;G4455&amp;"_"&amp;F4455</f>
        <v>LilleVandsalamander_19_20181206_DL2018067_RysensteenGym_koersel1</v>
      </c>
      <c r="I4455" s="61" t="str">
        <f aca="false">MID(RIGHT(B4455,LEN(B4455)-3),1,FIND("_",RIGHT(B4455,LEN(B4455)-3))-1)</f>
        <v>LilleVandsalamander</v>
      </c>
      <c r="J4455" s="61" t="str">
        <f aca="false">TRIM(SUBSTITUTE(RIGHT(B4455,FIND(I4455,B4455)+1),"_",""))</f>
        <v>NegK</v>
      </c>
      <c r="K4455" s="0" t="str">
        <f aca="false">IFERROR(VALUE(SUBSTITUTE(E4455,".",",")),E4455)</f>
        <v>No Ct</v>
      </c>
      <c r="L4455" s="61" t="str">
        <f aca="false">IF(J4455="PosK",SUMIFS(K:K,J:J,"PosK",H:H,H4455),"")</f>
        <v/>
      </c>
      <c r="M4455" s="61" t="str">
        <f aca="false">IF(J4455="PosK",SUMIFS(K:K,J:J,"NegK",H:H,H4455),"")</f>
        <v/>
      </c>
      <c r="N4455" s="61" t="str">
        <f aca="false">IF(J4455="PosK",SUMIFS(K:K,J:J,"eDNA",H:H,H4455),"")</f>
        <v/>
      </c>
    </row>
    <row r="4456" customFormat="false" ht="14.25" hidden="false" customHeight="false" outlineLevel="0" collapsed="false">
      <c r="A4456" s="0" t="s">
        <v>888</v>
      </c>
      <c r="B4456" s="52" t="s">
        <v>1004</v>
      </c>
      <c r="C4456" s="52" t="s">
        <v>751</v>
      </c>
      <c r="D4456" s="53" t="n">
        <v>0.1</v>
      </c>
      <c r="E4456" s="53" t="s">
        <v>748</v>
      </c>
      <c r="F4456" s="0" t="s">
        <v>1390</v>
      </c>
      <c r="G4456" s="0" t="str">
        <f aca="false">LEFT(B4456,2)</f>
        <v>19</v>
      </c>
      <c r="H4456" s="0" t="str">
        <f aca="false">I4456&amp;"_"&amp;G4456&amp;"_"&amp;F4456</f>
        <v>LilleVandsalamander_19_20181206_DL2018067_RysensteenGym_koersel1</v>
      </c>
      <c r="I4456" s="61" t="str">
        <f aca="false">MID(RIGHT(B4456,LEN(B4456)-3),1,FIND("_",RIGHT(B4456,LEN(B4456)-3))-1)</f>
        <v>LilleVandsalamander</v>
      </c>
      <c r="J4456" s="61" t="str">
        <f aca="false">TRIM(SUBSTITUTE(RIGHT(B4456,FIND(I4456,B4456)+1),"_",""))</f>
        <v>eDNA</v>
      </c>
      <c r="K4456" s="0" t="str">
        <f aca="false">IFERROR(VALUE(SUBSTITUTE(E4456,".",",")),E4456)</f>
        <v>No Ct</v>
      </c>
      <c r="L4456" s="61" t="str">
        <f aca="false">IF(J4456="PosK",SUMIFS(K:K,J:J,"PosK",H:H,H4456),"")</f>
        <v/>
      </c>
      <c r="M4456" s="61" t="str">
        <f aca="false">IF(J4456="PosK",SUMIFS(K:K,J:J,"NegK",H:H,H4456),"")</f>
        <v/>
      </c>
      <c r="N4456" s="61" t="str">
        <f aca="false">IF(J4456="PosK",SUMIFS(K:K,J:J,"eDNA",H:H,H4456),"")</f>
        <v/>
      </c>
      <c r="Q4456" s="62"/>
    </row>
    <row r="4457" customFormat="false" ht="14.25" hidden="false" customHeight="false" outlineLevel="0" collapsed="false">
      <c r="A4457" s="0" t="s">
        <v>890</v>
      </c>
      <c r="B4457" s="52" t="s">
        <v>1004</v>
      </c>
      <c r="C4457" s="52" t="s">
        <v>751</v>
      </c>
      <c r="D4457" s="53" t="n">
        <v>0.1</v>
      </c>
      <c r="E4457" s="53" t="s">
        <v>748</v>
      </c>
      <c r="F4457" s="0" t="s">
        <v>1390</v>
      </c>
      <c r="G4457" s="0" t="str">
        <f aca="false">LEFT(B4457,2)</f>
        <v>19</v>
      </c>
      <c r="H4457" s="0" t="str">
        <f aca="false">I4457&amp;"_"&amp;G4457&amp;"_"&amp;F4457</f>
        <v>LilleVandsalamander_19_20181206_DL2018067_RysensteenGym_koersel1</v>
      </c>
      <c r="I4457" s="61" t="str">
        <f aca="false">MID(RIGHT(B4457,LEN(B4457)-3),1,FIND("_",RIGHT(B4457,LEN(B4457)-3))-1)</f>
        <v>LilleVandsalamander</v>
      </c>
      <c r="J4457" s="61" t="str">
        <f aca="false">TRIM(SUBSTITUTE(RIGHT(B4457,FIND(I4457,B4457)+1),"_",""))</f>
        <v>eDNA</v>
      </c>
      <c r="K4457" s="0" t="str">
        <f aca="false">IFERROR(VALUE(SUBSTITUTE(E4457,".",",")),E4457)</f>
        <v>No Ct</v>
      </c>
      <c r="L4457" s="61" t="str">
        <f aca="false">IF(J4457="PosK",SUMIFS(K:K,J:J,"PosK",H:H,H4457),"")</f>
        <v/>
      </c>
      <c r="M4457" s="61" t="str">
        <f aca="false">IF(J4457="PosK",SUMIFS(K:K,J:J,"NegK",H:H,H4457),"")</f>
        <v/>
      </c>
      <c r="N4457" s="61" t="str">
        <f aca="false">IF(J4457="PosK",SUMIFS(K:K,J:J,"eDNA",H:H,H4457),"")</f>
        <v/>
      </c>
      <c r="P4457" s="62"/>
      <c r="T4457" s="63"/>
      <c r="W4457" s="64"/>
    </row>
    <row r="4458" customFormat="false" ht="14.25" hidden="false" customHeight="false" outlineLevel="0" collapsed="false">
      <c r="A4458" s="0" t="s">
        <v>891</v>
      </c>
      <c r="B4458" s="52" t="s">
        <v>1218</v>
      </c>
      <c r="C4458" s="52" t="s">
        <v>743</v>
      </c>
      <c r="D4458" s="53" t="n">
        <v>0.1</v>
      </c>
      <c r="E4458" s="53" t="n">
        <v>21.42</v>
      </c>
      <c r="F4458" s="0" t="s">
        <v>1390</v>
      </c>
      <c r="G4458" s="0" t="str">
        <f aca="false">LEFT(B4458,2)</f>
        <v>20</v>
      </c>
      <c r="H4458" s="0" t="str">
        <f aca="false">I4458&amp;"_"&amp;G4458&amp;"_"&amp;F4458</f>
        <v>Skalle_20_20181206_DL2018067_RysensteenGym_koersel1</v>
      </c>
      <c r="I4458" s="61" t="str">
        <f aca="false">MID(RIGHT(B4458,LEN(B4458)-3),1,FIND("_",RIGHT(B4458,LEN(B4458)-3))-1)</f>
        <v>Skalle</v>
      </c>
      <c r="J4458" s="61" t="str">
        <f aca="false">TRIM(SUBSTITUTE(RIGHT(B4458,FIND(I4458,B4458)+1),"_",""))</f>
        <v>PosK</v>
      </c>
      <c r="K4458" s="0" t="n">
        <f aca="false">IFERROR(VALUE(SUBSTITUTE(E4458,".",",")),E4458)</f>
        <v>21.42</v>
      </c>
      <c r="L4458" s="61" t="n">
        <f aca="false">IF(J4458="PosK",SUMIFS(K:K,J:J,"PosK",H:H,H4458),"")</f>
        <v>21.42</v>
      </c>
      <c r="M4458" s="61" t="n">
        <f aca="false">IF(J4458="PosK",SUMIFS(K:K,J:J,"NegK",H:H,H4458),"")</f>
        <v>0</v>
      </c>
      <c r="N4458" s="61" t="n">
        <f aca="false">IF(J4458="PosK",SUMIFS(K:K,J:J,"eDNA",H:H,H4458),"")</f>
        <v>71.58</v>
      </c>
      <c r="P4458" s="62" t="n">
        <f aca="false">IF(K4460="No Ct",0,K4460)</f>
        <v>35.64</v>
      </c>
      <c r="Q4458" s="62" t="n">
        <f aca="false">IF(K4461="No Ct",0,K4461)</f>
        <v>35.94</v>
      </c>
      <c r="R4458" s="0" t="str">
        <f aca="false">IF(AND(L4458&gt;0,M4458=0),"Valid","Invalid")</f>
        <v>Valid</v>
      </c>
      <c r="S4458" s="0" t="str">
        <f aca="false">IF(OR(P4458&gt;1,Q4458&gt;1),"Present","Absent")</f>
        <v>Present</v>
      </c>
      <c r="T4458" s="63" t="str">
        <f aca="false">IF(OR(AND(P4458&gt;1,P4458&lt;41),AND(Q4458&gt;1,Q4458&lt;41)),"Ct&lt;41","Ct&gt;41")</f>
        <v>Ct&lt;41</v>
      </c>
      <c r="U4458" s="0" t="str">
        <f aca="false">I4458</f>
        <v>Skalle</v>
      </c>
      <c r="V4458" s="0" t="str">
        <f aca="false">MID(F4458,10,9)</f>
        <v>DL2018067</v>
      </c>
      <c r="W4458" s="64" t="str">
        <f aca="false">V4458&amp;"_"&amp;U4458&amp;"_"&amp;R4458&amp;"_"&amp;S4458&amp;"_"&amp;T4458</f>
        <v>DL2018067_Skalle_Valid_Present_Ct&lt;41</v>
      </c>
    </row>
    <row r="4459" customFormat="false" ht="14.25" hidden="false" customHeight="false" outlineLevel="0" collapsed="false">
      <c r="A4459" s="0" t="s">
        <v>893</v>
      </c>
      <c r="B4459" s="52" t="s">
        <v>1219</v>
      </c>
      <c r="C4459" s="52" t="s">
        <v>747</v>
      </c>
      <c r="D4459" s="53" t="n">
        <v>0.1</v>
      </c>
      <c r="E4459" s="53" t="s">
        <v>748</v>
      </c>
      <c r="F4459" s="0" t="s">
        <v>1390</v>
      </c>
      <c r="G4459" s="0" t="str">
        <f aca="false">LEFT(B4459,2)</f>
        <v>20</v>
      </c>
      <c r="H4459" s="0" t="str">
        <f aca="false">I4459&amp;"_"&amp;G4459&amp;"_"&amp;F4459</f>
        <v>Skalle_20_20181206_DL2018067_RysensteenGym_koersel1</v>
      </c>
      <c r="I4459" s="61" t="str">
        <f aca="false">MID(RIGHT(B4459,LEN(B4459)-3),1,FIND("_",RIGHT(B4459,LEN(B4459)-3))-1)</f>
        <v>Skalle</v>
      </c>
      <c r="J4459" s="61" t="str">
        <f aca="false">TRIM(SUBSTITUTE(RIGHT(B4459,FIND(I4459,B4459)+1),"_",""))</f>
        <v>NegK</v>
      </c>
      <c r="K4459" s="0" t="str">
        <f aca="false">IFERROR(VALUE(SUBSTITUTE(E4459,".",",")),E4459)</f>
        <v>No Ct</v>
      </c>
      <c r="L4459" s="61" t="str">
        <f aca="false">IF(J4459="PosK",SUMIFS(K:K,J:J,"PosK",H:H,H4459),"")</f>
        <v/>
      </c>
      <c r="M4459" s="61" t="str">
        <f aca="false">IF(J4459="PosK",SUMIFS(K:K,J:J,"NegK",H:H,H4459),"")</f>
        <v/>
      </c>
      <c r="N4459" s="61" t="str">
        <f aca="false">IF(J4459="PosK",SUMIFS(K:K,J:J,"eDNA",H:H,H4459),"")</f>
        <v/>
      </c>
    </row>
    <row r="4460" customFormat="false" ht="14.25" hidden="false" customHeight="false" outlineLevel="0" collapsed="false">
      <c r="A4460" s="0" t="s">
        <v>895</v>
      </c>
      <c r="B4460" s="52" t="s">
        <v>1220</v>
      </c>
      <c r="C4460" s="52" t="s">
        <v>751</v>
      </c>
      <c r="D4460" s="53" t="n">
        <v>0.1</v>
      </c>
      <c r="E4460" s="53" t="n">
        <v>35.64</v>
      </c>
      <c r="F4460" s="0" t="s">
        <v>1390</v>
      </c>
      <c r="G4460" s="0" t="str">
        <f aca="false">LEFT(B4460,2)</f>
        <v>20</v>
      </c>
      <c r="H4460" s="0" t="str">
        <f aca="false">I4460&amp;"_"&amp;G4460&amp;"_"&amp;F4460</f>
        <v>Skalle_20_20181206_DL2018067_RysensteenGym_koersel1</v>
      </c>
      <c r="I4460" s="61" t="str">
        <f aca="false">MID(RIGHT(B4460,LEN(B4460)-3),1,FIND("_",RIGHT(B4460,LEN(B4460)-3))-1)</f>
        <v>Skalle</v>
      </c>
      <c r="J4460" s="61" t="str">
        <f aca="false">TRIM(SUBSTITUTE(RIGHT(B4460,FIND(I4460,B4460)+1),"_",""))</f>
        <v>eDNA</v>
      </c>
      <c r="K4460" s="0" t="n">
        <f aca="false">IFERROR(VALUE(SUBSTITUTE(E4460,".",",")),E4460)</f>
        <v>35.64</v>
      </c>
      <c r="L4460" s="61" t="str">
        <f aca="false">IF(J4460="PosK",SUMIFS(K:K,J:J,"PosK",H:H,H4460),"")</f>
        <v/>
      </c>
      <c r="M4460" s="61" t="str">
        <f aca="false">IF(J4460="PosK",SUMIFS(K:K,J:J,"NegK",H:H,H4460),"")</f>
        <v/>
      </c>
      <c r="N4460" s="61" t="str">
        <f aca="false">IF(J4460="PosK",SUMIFS(K:K,J:J,"eDNA",H:H,H4460),"")</f>
        <v/>
      </c>
      <c r="Q4460" s="62"/>
    </row>
    <row r="4461" customFormat="false" ht="14.25" hidden="false" customHeight="false" outlineLevel="0" collapsed="false">
      <c r="A4461" s="0" t="s">
        <v>897</v>
      </c>
      <c r="B4461" s="52" t="s">
        <v>1220</v>
      </c>
      <c r="C4461" s="52" t="s">
        <v>751</v>
      </c>
      <c r="D4461" s="53" t="n">
        <v>0.1</v>
      </c>
      <c r="E4461" s="53" t="n">
        <v>35.94</v>
      </c>
      <c r="F4461" s="0" t="s">
        <v>1390</v>
      </c>
      <c r="G4461" s="0" t="str">
        <f aca="false">LEFT(B4461,2)</f>
        <v>20</v>
      </c>
      <c r="H4461" s="0" t="str">
        <f aca="false">I4461&amp;"_"&amp;G4461&amp;"_"&amp;F4461</f>
        <v>Skalle_20_20181206_DL2018067_RysensteenGym_koersel1</v>
      </c>
      <c r="I4461" s="61" t="str">
        <f aca="false">MID(RIGHT(B4461,LEN(B4461)-3),1,FIND("_",RIGHT(B4461,LEN(B4461)-3))-1)</f>
        <v>Skalle</v>
      </c>
      <c r="J4461" s="61" t="str">
        <f aca="false">TRIM(SUBSTITUTE(RIGHT(B4461,FIND(I4461,B4461)+1),"_",""))</f>
        <v>eDNA</v>
      </c>
      <c r="K4461" s="0" t="n">
        <f aca="false">IFERROR(VALUE(SUBSTITUTE(E4461,".",",")),E4461)</f>
        <v>35.94</v>
      </c>
      <c r="L4461" s="61" t="str">
        <f aca="false">IF(J4461="PosK",SUMIFS(K:K,J:J,"PosK",H:H,H4461),"")</f>
        <v/>
      </c>
      <c r="M4461" s="61" t="str">
        <f aca="false">IF(J4461="PosK",SUMIFS(K:K,J:J,"NegK",H:H,H4461),"")</f>
        <v/>
      </c>
      <c r="N4461" s="61" t="str">
        <f aca="false">IF(J4461="PosK",SUMIFS(K:K,J:J,"eDNA",H:H,H4461),"")</f>
        <v/>
      </c>
      <c r="P4461" s="62"/>
      <c r="T4461" s="63"/>
      <c r="W4461" s="64"/>
    </row>
    <row r="4462" customFormat="false" ht="14.25" hidden="false" customHeight="false" outlineLevel="0" collapsed="false">
      <c r="A4462" s="0" t="s">
        <v>898</v>
      </c>
      <c r="B4462" s="52" t="s">
        <v>1008</v>
      </c>
      <c r="C4462" s="52" t="s">
        <v>743</v>
      </c>
      <c r="D4462" s="53" t="n">
        <v>0.1</v>
      </c>
      <c r="E4462" s="53" t="n">
        <v>20.9</v>
      </c>
      <c r="F4462" s="0" t="s">
        <v>1390</v>
      </c>
      <c r="G4462" s="0" t="str">
        <f aca="false">LEFT(B4462,2)</f>
        <v>21</v>
      </c>
      <c r="H4462" s="0" t="str">
        <f aca="false">I4462&amp;"_"&amp;G4462&amp;"_"&amp;F4462</f>
        <v>Skalle_21_20181206_DL2018067_RysensteenGym_koersel1</v>
      </c>
      <c r="I4462" s="61" t="str">
        <f aca="false">MID(RIGHT(B4462,LEN(B4462)-3),1,FIND("_",RIGHT(B4462,LEN(B4462)-3))-1)</f>
        <v>Skalle</v>
      </c>
      <c r="J4462" s="61" t="str">
        <f aca="false">TRIM(SUBSTITUTE(RIGHT(B4462,FIND(I4462,B4462)+1),"_",""))</f>
        <v>PosK</v>
      </c>
      <c r="K4462" s="0" t="n">
        <f aca="false">IFERROR(VALUE(SUBSTITUTE(E4462,".",",")),E4462)</f>
        <v>20.9</v>
      </c>
      <c r="L4462" s="61" t="n">
        <f aca="false">IF(J4462="PosK",SUMIFS(K:K,J:J,"PosK",H:H,H4462),"")</f>
        <v>20.9</v>
      </c>
      <c r="M4462" s="61" t="n">
        <f aca="false">IF(J4462="PosK",SUMIFS(K:K,J:J,"NegK",H:H,H4462),"")</f>
        <v>0</v>
      </c>
      <c r="N4462" s="61" t="n">
        <f aca="false">IF(J4462="PosK",SUMIFS(K:K,J:J,"eDNA",H:H,H4462),"")</f>
        <v>69.12</v>
      </c>
      <c r="P4462" s="62" t="n">
        <f aca="false">IF(K4464="No Ct",0,K4464)</f>
        <v>34.37</v>
      </c>
      <c r="Q4462" s="62" t="n">
        <f aca="false">IF(K4465="No Ct",0,K4465)</f>
        <v>34.75</v>
      </c>
      <c r="R4462" s="0" t="str">
        <f aca="false">IF(AND(L4462&gt;0,M4462=0),"Valid","Invalid")</f>
        <v>Valid</v>
      </c>
      <c r="S4462" s="0" t="str">
        <f aca="false">IF(OR(P4462&gt;1,Q4462&gt;1),"Present","Absent")</f>
        <v>Present</v>
      </c>
      <c r="T4462" s="63" t="str">
        <f aca="false">IF(OR(AND(P4462&gt;1,P4462&lt;41),AND(Q4462&gt;1,Q4462&lt;41)),"Ct&lt;41","Ct&gt;41")</f>
        <v>Ct&lt;41</v>
      </c>
      <c r="U4462" s="0" t="str">
        <f aca="false">I4462</f>
        <v>Skalle</v>
      </c>
      <c r="V4462" s="0" t="str">
        <f aca="false">MID(F4462,10,9)</f>
        <v>DL2018067</v>
      </c>
      <c r="W4462" s="64" t="str">
        <f aca="false">V4462&amp;"_"&amp;U4462&amp;"_"&amp;R4462&amp;"_"&amp;S4462&amp;"_"&amp;T4462</f>
        <v>DL2018067_Skalle_Valid_Present_Ct&lt;41</v>
      </c>
    </row>
    <row r="4463" customFormat="false" ht="14.25" hidden="false" customHeight="false" outlineLevel="0" collapsed="false">
      <c r="A4463" s="0" t="s">
        <v>900</v>
      </c>
      <c r="B4463" s="52" t="s">
        <v>1009</v>
      </c>
      <c r="C4463" s="52" t="s">
        <v>747</v>
      </c>
      <c r="D4463" s="53" t="n">
        <v>0.1</v>
      </c>
      <c r="E4463" s="53" t="s">
        <v>748</v>
      </c>
      <c r="F4463" s="0" t="s">
        <v>1390</v>
      </c>
      <c r="G4463" s="0" t="str">
        <f aca="false">LEFT(B4463,2)</f>
        <v>21</v>
      </c>
      <c r="H4463" s="0" t="str">
        <f aca="false">I4463&amp;"_"&amp;G4463&amp;"_"&amp;F4463</f>
        <v>Skalle_21_20181206_DL2018067_RysensteenGym_koersel1</v>
      </c>
      <c r="I4463" s="61" t="str">
        <f aca="false">MID(RIGHT(B4463,LEN(B4463)-3),1,FIND("_",RIGHT(B4463,LEN(B4463)-3))-1)</f>
        <v>Skalle</v>
      </c>
      <c r="J4463" s="61" t="str">
        <f aca="false">TRIM(SUBSTITUTE(RIGHT(B4463,FIND(I4463,B4463)+1),"_",""))</f>
        <v>NegK</v>
      </c>
      <c r="K4463" s="0" t="str">
        <f aca="false">IFERROR(VALUE(SUBSTITUTE(E4463,".",",")),E4463)</f>
        <v>No Ct</v>
      </c>
      <c r="L4463" s="61" t="str">
        <f aca="false">IF(J4463="PosK",SUMIFS(K:K,J:J,"PosK",H:H,H4463),"")</f>
        <v/>
      </c>
      <c r="M4463" s="61" t="str">
        <f aca="false">IF(J4463="PosK",SUMIFS(K:K,J:J,"NegK",H:H,H4463),"")</f>
        <v/>
      </c>
      <c r="N4463" s="61" t="str">
        <f aca="false">IF(J4463="PosK",SUMIFS(K:K,J:J,"eDNA",H:H,H4463),"")</f>
        <v/>
      </c>
    </row>
    <row r="4464" customFormat="false" ht="14.25" hidden="false" customHeight="false" outlineLevel="0" collapsed="false">
      <c r="A4464" s="0" t="s">
        <v>902</v>
      </c>
      <c r="B4464" s="52" t="s">
        <v>1010</v>
      </c>
      <c r="C4464" s="52" t="s">
        <v>751</v>
      </c>
      <c r="D4464" s="53" t="n">
        <v>0.1</v>
      </c>
      <c r="E4464" s="53" t="n">
        <v>34.37</v>
      </c>
      <c r="F4464" s="0" t="s">
        <v>1390</v>
      </c>
      <c r="G4464" s="0" t="str">
        <f aca="false">LEFT(B4464,2)</f>
        <v>21</v>
      </c>
      <c r="H4464" s="0" t="str">
        <f aca="false">I4464&amp;"_"&amp;G4464&amp;"_"&amp;F4464</f>
        <v>Skalle_21_20181206_DL2018067_RysensteenGym_koersel1</v>
      </c>
      <c r="I4464" s="61" t="str">
        <f aca="false">MID(RIGHT(B4464,LEN(B4464)-3),1,FIND("_",RIGHT(B4464,LEN(B4464)-3))-1)</f>
        <v>Skalle</v>
      </c>
      <c r="J4464" s="61" t="str">
        <f aca="false">TRIM(SUBSTITUTE(RIGHT(B4464,FIND(I4464,B4464)+1),"_",""))</f>
        <v>eDNA</v>
      </c>
      <c r="K4464" s="0" t="n">
        <f aca="false">IFERROR(VALUE(SUBSTITUTE(E4464,".",",")),E4464)</f>
        <v>34.37</v>
      </c>
      <c r="L4464" s="61" t="str">
        <f aca="false">IF(J4464="PosK",SUMIFS(K:K,J:J,"PosK",H:H,H4464),"")</f>
        <v/>
      </c>
      <c r="M4464" s="61" t="str">
        <f aca="false">IF(J4464="PosK",SUMIFS(K:K,J:J,"NegK",H:H,H4464),"")</f>
        <v/>
      </c>
      <c r="N4464" s="61" t="str">
        <f aca="false">IF(J4464="PosK",SUMIFS(K:K,J:J,"eDNA",H:H,H4464),"")</f>
        <v/>
      </c>
      <c r="Q4464" s="62"/>
    </row>
    <row r="4465" customFormat="false" ht="14.25" hidden="false" customHeight="false" outlineLevel="0" collapsed="false">
      <c r="A4465" s="0" t="s">
        <v>904</v>
      </c>
      <c r="B4465" s="52" t="s">
        <v>1010</v>
      </c>
      <c r="C4465" s="52" t="s">
        <v>751</v>
      </c>
      <c r="D4465" s="53" t="n">
        <v>0.1</v>
      </c>
      <c r="E4465" s="53" t="n">
        <v>34.75</v>
      </c>
      <c r="F4465" s="0" t="s">
        <v>1390</v>
      </c>
      <c r="G4465" s="0" t="str">
        <f aca="false">LEFT(B4465,2)</f>
        <v>21</v>
      </c>
      <c r="H4465" s="0" t="str">
        <f aca="false">I4465&amp;"_"&amp;G4465&amp;"_"&amp;F4465</f>
        <v>Skalle_21_20181206_DL2018067_RysensteenGym_koersel1</v>
      </c>
      <c r="I4465" s="61" t="str">
        <f aca="false">MID(RIGHT(B4465,LEN(B4465)-3),1,FIND("_",RIGHT(B4465,LEN(B4465)-3))-1)</f>
        <v>Skalle</v>
      </c>
      <c r="J4465" s="61" t="str">
        <f aca="false">TRIM(SUBSTITUTE(RIGHT(B4465,FIND(I4465,B4465)+1),"_",""))</f>
        <v>eDNA</v>
      </c>
      <c r="K4465" s="0" t="n">
        <f aca="false">IFERROR(VALUE(SUBSTITUTE(E4465,".",",")),E4465)</f>
        <v>34.75</v>
      </c>
      <c r="L4465" s="61" t="str">
        <f aca="false">IF(J4465="PosK",SUMIFS(K:K,J:J,"PosK",H:H,H4465),"")</f>
        <v/>
      </c>
      <c r="M4465" s="61" t="str">
        <f aca="false">IF(J4465="PosK",SUMIFS(K:K,J:J,"NegK",H:H,H4465),"")</f>
        <v/>
      </c>
      <c r="N4465" s="61" t="str">
        <f aca="false">IF(J4465="PosK",SUMIFS(K:K,J:J,"eDNA",H:H,H4465),"")</f>
        <v/>
      </c>
      <c r="P4465" s="62"/>
      <c r="T4465" s="63"/>
      <c r="W4465" s="64"/>
    </row>
    <row r="4466" customFormat="false" ht="14.25" hidden="false" customHeight="false" outlineLevel="0" collapsed="false">
      <c r="A4466" s="0" t="s">
        <v>905</v>
      </c>
      <c r="B4466" s="52" t="s">
        <v>1221</v>
      </c>
      <c r="C4466" s="52" t="s">
        <v>743</v>
      </c>
      <c r="D4466" s="53" t="n">
        <v>0.1</v>
      </c>
      <c r="E4466" s="53" t="s">
        <v>748</v>
      </c>
      <c r="F4466" s="0" t="s">
        <v>1390</v>
      </c>
      <c r="G4466" s="0" t="str">
        <f aca="false">LEFT(B4466,2)</f>
        <v>22</v>
      </c>
      <c r="H4466" s="0" t="str">
        <f aca="false">I4466&amp;"_"&amp;G4466&amp;"_"&amp;F4466</f>
        <v>Karusse_22_20181206_DL2018067_RysensteenGym_koersel1</v>
      </c>
      <c r="I4466" s="61" t="str">
        <f aca="false">MID(RIGHT(B4466,LEN(B4466)-3),1,FIND("_",RIGHT(B4466,LEN(B4466)-3))-1)</f>
        <v>Karusse</v>
      </c>
      <c r="J4466" s="61" t="str">
        <f aca="false">TRIM(SUBSTITUTE(RIGHT(B4466,FIND(I4466,B4466)+1),"_",""))</f>
        <v>PosK</v>
      </c>
      <c r="K4466" s="0" t="str">
        <f aca="false">IFERROR(VALUE(SUBSTITUTE(E4466,".",",")),E4466)</f>
        <v>No Ct</v>
      </c>
      <c r="L4466" s="61" t="n">
        <f aca="false">IF(J4466="PosK",SUMIFS(K:K,J:J,"PosK",H:H,H4466),"")</f>
        <v>0</v>
      </c>
      <c r="M4466" s="61" t="n">
        <f aca="false">IF(J4466="PosK",SUMIFS(K:K,J:J,"NegK",H:H,H4466),"")</f>
        <v>0</v>
      </c>
      <c r="N4466" s="61" t="n">
        <f aca="false">IF(J4466="PosK",SUMIFS(K:K,J:J,"eDNA",H:H,H4466),"")</f>
        <v>0</v>
      </c>
      <c r="P4466" s="62" t="n">
        <f aca="false">IF(K4468="No Ct",0,K4468)</f>
        <v>0</v>
      </c>
      <c r="Q4466" s="62" t="n">
        <f aca="false">IF(K4469="No Ct",0,K4469)</f>
        <v>0</v>
      </c>
      <c r="R4466" s="0" t="str">
        <f aca="false">IF(AND(L4466&gt;0,M4466=0),"Valid","Invalid")</f>
        <v>Invalid</v>
      </c>
      <c r="S4466" s="0" t="str">
        <f aca="false">IF(OR(P4466&gt;1,Q4466&gt;1),"Present","Absent")</f>
        <v>Absent</v>
      </c>
      <c r="T4466" s="63" t="str">
        <f aca="false">IF(OR(AND(P4466&gt;1,P4466&lt;41),AND(Q4466&gt;1,Q4466&lt;41)),"Ct&lt;41","Ct&gt;41")</f>
        <v>Ct&gt;41</v>
      </c>
      <c r="U4466" s="0" t="str">
        <f aca="false">I4466</f>
        <v>Karusse</v>
      </c>
      <c r="V4466" s="0" t="str">
        <f aca="false">MID(F4466,10,9)</f>
        <v>DL2018067</v>
      </c>
      <c r="W4466" s="64" t="str">
        <f aca="false">V4466&amp;"_"&amp;U4466&amp;"_"&amp;R4466&amp;"_"&amp;S4466&amp;"_"&amp;T4466</f>
        <v>DL2018067_Karusse_Invalid_Absent_Ct&gt;41</v>
      </c>
    </row>
    <row r="4467" customFormat="false" ht="14.25" hidden="false" customHeight="false" outlineLevel="0" collapsed="false">
      <c r="A4467" s="0" t="s">
        <v>907</v>
      </c>
      <c r="B4467" s="52" t="s">
        <v>1222</v>
      </c>
      <c r="C4467" s="52" t="s">
        <v>747</v>
      </c>
      <c r="D4467" s="53" t="n">
        <v>0.1</v>
      </c>
      <c r="E4467" s="53" t="s">
        <v>748</v>
      </c>
      <c r="F4467" s="0" t="s">
        <v>1390</v>
      </c>
      <c r="G4467" s="0" t="str">
        <f aca="false">LEFT(B4467,2)</f>
        <v>22</v>
      </c>
      <c r="H4467" s="0" t="str">
        <f aca="false">I4467&amp;"_"&amp;G4467&amp;"_"&amp;F4467</f>
        <v>Karusse_22_20181206_DL2018067_RysensteenGym_koersel1</v>
      </c>
      <c r="I4467" s="61" t="str">
        <f aca="false">MID(RIGHT(B4467,LEN(B4467)-3),1,FIND("_",RIGHT(B4467,LEN(B4467)-3))-1)</f>
        <v>Karusse</v>
      </c>
      <c r="J4467" s="61" t="str">
        <f aca="false">TRIM(SUBSTITUTE(RIGHT(B4467,FIND(I4467,B4467)+1),"_",""))</f>
        <v>NegK</v>
      </c>
      <c r="K4467" s="0" t="str">
        <f aca="false">IFERROR(VALUE(SUBSTITUTE(E4467,".",",")),E4467)</f>
        <v>No Ct</v>
      </c>
      <c r="L4467" s="61" t="str">
        <f aca="false">IF(J4467="PosK",SUMIFS(K:K,J:J,"PosK",H:H,H4467),"")</f>
        <v/>
      </c>
      <c r="M4467" s="61" t="str">
        <f aca="false">IF(J4467="PosK",SUMIFS(K:K,J:J,"NegK",H:H,H4467),"")</f>
        <v/>
      </c>
      <c r="N4467" s="61" t="str">
        <f aca="false">IF(J4467="PosK",SUMIFS(K:K,J:J,"eDNA",H:H,H4467),"")</f>
        <v/>
      </c>
    </row>
    <row r="4468" customFormat="false" ht="14.25" hidden="false" customHeight="false" outlineLevel="0" collapsed="false">
      <c r="A4468" s="0" t="s">
        <v>909</v>
      </c>
      <c r="B4468" s="52" t="s">
        <v>1223</v>
      </c>
      <c r="C4468" s="52" t="s">
        <v>751</v>
      </c>
      <c r="D4468" s="53" t="n">
        <v>0.1</v>
      </c>
      <c r="E4468" s="53" t="s">
        <v>748</v>
      </c>
      <c r="F4468" s="0" t="s">
        <v>1390</v>
      </c>
      <c r="G4468" s="0" t="str">
        <f aca="false">LEFT(B4468,2)</f>
        <v>22</v>
      </c>
      <c r="H4468" s="0" t="str">
        <f aca="false">I4468&amp;"_"&amp;G4468&amp;"_"&amp;F4468</f>
        <v>Karusse_22_20181206_DL2018067_RysensteenGym_koersel1</v>
      </c>
      <c r="I4468" s="61" t="str">
        <f aca="false">MID(RIGHT(B4468,LEN(B4468)-3),1,FIND("_",RIGHT(B4468,LEN(B4468)-3))-1)</f>
        <v>Karusse</v>
      </c>
      <c r="J4468" s="61" t="str">
        <f aca="false">TRIM(SUBSTITUTE(RIGHT(B4468,FIND(I4468,B4468)+1),"_",""))</f>
        <v>eDNA</v>
      </c>
      <c r="K4468" s="0" t="str">
        <f aca="false">IFERROR(VALUE(SUBSTITUTE(E4468,".",",")),E4468)</f>
        <v>No Ct</v>
      </c>
      <c r="L4468" s="61" t="str">
        <f aca="false">IF(J4468="PosK",SUMIFS(K:K,J:J,"PosK",H:H,H4468),"")</f>
        <v/>
      </c>
      <c r="M4468" s="61" t="str">
        <f aca="false">IF(J4468="PosK",SUMIFS(K:K,J:J,"NegK",H:H,H4468),"")</f>
        <v/>
      </c>
      <c r="N4468" s="61" t="str">
        <f aca="false">IF(J4468="PosK",SUMIFS(K:K,J:J,"eDNA",H:H,H4468),"")</f>
        <v/>
      </c>
      <c r="Q4468" s="62"/>
    </row>
    <row r="4469" customFormat="false" ht="14.25" hidden="false" customHeight="false" outlineLevel="0" collapsed="false">
      <c r="A4469" s="0" t="s">
        <v>911</v>
      </c>
      <c r="B4469" s="52" t="s">
        <v>1223</v>
      </c>
      <c r="C4469" s="52" t="s">
        <v>751</v>
      </c>
      <c r="D4469" s="53" t="n">
        <v>0.1</v>
      </c>
      <c r="E4469" s="53" t="s">
        <v>748</v>
      </c>
      <c r="F4469" s="0" t="s">
        <v>1390</v>
      </c>
      <c r="G4469" s="0" t="str">
        <f aca="false">LEFT(B4469,2)</f>
        <v>22</v>
      </c>
      <c r="H4469" s="0" t="str">
        <f aca="false">I4469&amp;"_"&amp;G4469&amp;"_"&amp;F4469</f>
        <v>Karusse_22_20181206_DL2018067_RysensteenGym_koersel1</v>
      </c>
      <c r="I4469" s="61" t="str">
        <f aca="false">MID(RIGHT(B4469,LEN(B4469)-3),1,FIND("_",RIGHT(B4469,LEN(B4469)-3))-1)</f>
        <v>Karusse</v>
      </c>
      <c r="J4469" s="61" t="str">
        <f aca="false">TRIM(SUBSTITUTE(RIGHT(B4469,FIND(I4469,B4469)+1),"_",""))</f>
        <v>eDNA</v>
      </c>
      <c r="K4469" s="0" t="str">
        <f aca="false">IFERROR(VALUE(SUBSTITUTE(E4469,".",",")),E4469)</f>
        <v>No Ct</v>
      </c>
      <c r="L4469" s="61" t="str">
        <f aca="false">IF(J4469="PosK",SUMIFS(K:K,J:J,"PosK",H:H,H4469),"")</f>
        <v/>
      </c>
      <c r="M4469" s="61" t="str">
        <f aca="false">IF(J4469="PosK",SUMIFS(K:K,J:J,"NegK",H:H,H4469),"")</f>
        <v/>
      </c>
      <c r="N4469" s="61" t="str">
        <f aca="false">IF(J4469="PosK",SUMIFS(K:K,J:J,"eDNA",H:H,H4469),"")</f>
        <v/>
      </c>
      <c r="P4469" s="62"/>
      <c r="T4469" s="63"/>
      <c r="W4469" s="64"/>
    </row>
    <row r="4470" customFormat="false" ht="14.25" hidden="false" customHeight="false" outlineLevel="0" collapsed="false">
      <c r="A4470" s="0" t="s">
        <v>912</v>
      </c>
      <c r="B4470" s="52" t="s">
        <v>1014</v>
      </c>
      <c r="C4470" s="52" t="s">
        <v>743</v>
      </c>
      <c r="D4470" s="53" t="n">
        <v>0.1</v>
      </c>
      <c r="E4470" s="53" t="s">
        <v>748</v>
      </c>
      <c r="F4470" s="0" t="s">
        <v>1390</v>
      </c>
      <c r="G4470" s="0" t="str">
        <f aca="false">LEFT(B4470,2)</f>
        <v>23</v>
      </c>
      <c r="H4470" s="0" t="str">
        <f aca="false">I4470&amp;"_"&amp;G4470&amp;"_"&amp;F4470</f>
        <v>Karusse_23_20181206_DL2018067_RysensteenGym_koersel1</v>
      </c>
      <c r="I4470" s="61" t="str">
        <f aca="false">MID(RIGHT(B4470,LEN(B4470)-3),1,FIND("_",RIGHT(B4470,LEN(B4470)-3))-1)</f>
        <v>Karusse</v>
      </c>
      <c r="J4470" s="61" t="str">
        <f aca="false">TRIM(SUBSTITUTE(RIGHT(B4470,FIND(I4470,B4470)+1),"_",""))</f>
        <v>PosK</v>
      </c>
      <c r="K4470" s="0" t="str">
        <f aca="false">IFERROR(VALUE(SUBSTITUTE(E4470,".",",")),E4470)</f>
        <v>No Ct</v>
      </c>
      <c r="L4470" s="61" t="n">
        <f aca="false">IF(J4470="PosK",SUMIFS(K:K,J:J,"PosK",H:H,H4470),"")</f>
        <v>0</v>
      </c>
      <c r="M4470" s="61" t="n">
        <f aca="false">IF(J4470="PosK",SUMIFS(K:K,J:J,"NegK",H:H,H4470),"")</f>
        <v>0</v>
      </c>
      <c r="N4470" s="61" t="n">
        <f aca="false">IF(J4470="PosK",SUMIFS(K:K,J:J,"eDNA",H:H,H4470),"")</f>
        <v>0</v>
      </c>
      <c r="P4470" s="62" t="n">
        <f aca="false">IF(K4472="No Ct",0,K4472)</f>
        <v>0</v>
      </c>
      <c r="Q4470" s="62" t="n">
        <f aca="false">IF(K4473="No Ct",0,K4473)</f>
        <v>0</v>
      </c>
      <c r="R4470" s="0" t="str">
        <f aca="false">IF(AND(L4470&gt;0,M4470=0),"Valid","Invalid")</f>
        <v>Invalid</v>
      </c>
      <c r="S4470" s="0" t="str">
        <f aca="false">IF(OR(P4470&gt;1,Q4470&gt;1),"Present","Absent")</f>
        <v>Absent</v>
      </c>
      <c r="T4470" s="63" t="str">
        <f aca="false">IF(OR(AND(P4470&gt;1,P4470&lt;41),AND(Q4470&gt;1,Q4470&lt;41)),"Ct&lt;41","Ct&gt;41")</f>
        <v>Ct&gt;41</v>
      </c>
      <c r="U4470" s="0" t="str">
        <f aca="false">I4470</f>
        <v>Karusse</v>
      </c>
      <c r="V4470" s="0" t="str">
        <f aca="false">MID(F4470,10,9)</f>
        <v>DL2018067</v>
      </c>
      <c r="W4470" s="64" t="str">
        <f aca="false">V4470&amp;"_"&amp;U4470&amp;"_"&amp;R4470&amp;"_"&amp;S4470&amp;"_"&amp;T4470</f>
        <v>DL2018067_Karusse_Invalid_Absent_Ct&gt;41</v>
      </c>
    </row>
    <row r="4471" customFormat="false" ht="14.25" hidden="false" customHeight="false" outlineLevel="0" collapsed="false">
      <c r="A4471" s="0" t="s">
        <v>914</v>
      </c>
      <c r="B4471" s="52" t="s">
        <v>1015</v>
      </c>
      <c r="C4471" s="52" t="s">
        <v>747</v>
      </c>
      <c r="D4471" s="53" t="n">
        <v>0.1</v>
      </c>
      <c r="E4471" s="53" t="s">
        <v>748</v>
      </c>
      <c r="F4471" s="0" t="s">
        <v>1390</v>
      </c>
      <c r="G4471" s="0" t="str">
        <f aca="false">LEFT(B4471,2)</f>
        <v>23</v>
      </c>
      <c r="H4471" s="0" t="str">
        <f aca="false">I4471&amp;"_"&amp;G4471&amp;"_"&amp;F4471</f>
        <v>Karusse_23_20181206_DL2018067_RysensteenGym_koersel1</v>
      </c>
      <c r="I4471" s="61" t="str">
        <f aca="false">MID(RIGHT(B4471,LEN(B4471)-3),1,FIND("_",RIGHT(B4471,LEN(B4471)-3))-1)</f>
        <v>Karusse</v>
      </c>
      <c r="J4471" s="61" t="str">
        <f aca="false">TRIM(SUBSTITUTE(RIGHT(B4471,FIND(I4471,B4471)+1),"_",""))</f>
        <v>NegK</v>
      </c>
      <c r="K4471" s="0" t="str">
        <f aca="false">IFERROR(VALUE(SUBSTITUTE(E4471,".",",")),E4471)</f>
        <v>No Ct</v>
      </c>
      <c r="L4471" s="61" t="str">
        <f aca="false">IF(J4471="PosK",SUMIFS(K:K,J:J,"PosK",H:H,H4471),"")</f>
        <v/>
      </c>
      <c r="M4471" s="61" t="str">
        <f aca="false">IF(J4471="PosK",SUMIFS(K:K,J:J,"NegK",H:H,H4471),"")</f>
        <v/>
      </c>
      <c r="N4471" s="61" t="str">
        <f aca="false">IF(J4471="PosK",SUMIFS(K:K,J:J,"eDNA",H:H,H4471),"")</f>
        <v/>
      </c>
    </row>
    <row r="4472" customFormat="false" ht="14.25" hidden="false" customHeight="false" outlineLevel="0" collapsed="false">
      <c r="A4472" s="0" t="s">
        <v>916</v>
      </c>
      <c r="B4472" s="52" t="s">
        <v>1016</v>
      </c>
      <c r="C4472" s="52" t="s">
        <v>751</v>
      </c>
      <c r="D4472" s="53" t="n">
        <v>0.1</v>
      </c>
      <c r="E4472" s="53" t="s">
        <v>748</v>
      </c>
      <c r="F4472" s="0" t="s">
        <v>1390</v>
      </c>
      <c r="G4472" s="0" t="str">
        <f aca="false">LEFT(B4472,2)</f>
        <v>23</v>
      </c>
      <c r="H4472" s="0" t="str">
        <f aca="false">I4472&amp;"_"&amp;G4472&amp;"_"&amp;F4472</f>
        <v>Karusse_23_20181206_DL2018067_RysensteenGym_koersel1</v>
      </c>
      <c r="I4472" s="61" t="str">
        <f aca="false">MID(RIGHT(B4472,LEN(B4472)-3),1,FIND("_",RIGHT(B4472,LEN(B4472)-3))-1)</f>
        <v>Karusse</v>
      </c>
      <c r="J4472" s="61" t="str">
        <f aca="false">TRIM(SUBSTITUTE(RIGHT(B4472,FIND(I4472,B4472)+1),"_",""))</f>
        <v>eDNA</v>
      </c>
      <c r="K4472" s="0" t="str">
        <f aca="false">IFERROR(VALUE(SUBSTITUTE(E4472,".",",")),E4472)</f>
        <v>No Ct</v>
      </c>
      <c r="L4472" s="61" t="str">
        <f aca="false">IF(J4472="PosK",SUMIFS(K:K,J:J,"PosK",H:H,H4472),"")</f>
        <v/>
      </c>
      <c r="M4472" s="61" t="str">
        <f aca="false">IF(J4472="PosK",SUMIFS(K:K,J:J,"NegK",H:H,H4472),"")</f>
        <v/>
      </c>
      <c r="N4472" s="61" t="str">
        <f aca="false">IF(J4472="PosK",SUMIFS(K:K,J:J,"eDNA",H:H,H4472),"")</f>
        <v/>
      </c>
      <c r="Q4472" s="62"/>
    </row>
    <row r="4473" customFormat="false" ht="14.25" hidden="false" customHeight="false" outlineLevel="0" collapsed="false">
      <c r="A4473" s="0" t="s">
        <v>918</v>
      </c>
      <c r="B4473" s="52" t="s">
        <v>1016</v>
      </c>
      <c r="C4473" s="52" t="s">
        <v>751</v>
      </c>
      <c r="D4473" s="53" t="n">
        <v>0.1</v>
      </c>
      <c r="E4473" s="53" t="s">
        <v>748</v>
      </c>
      <c r="F4473" s="0" t="s">
        <v>1390</v>
      </c>
      <c r="G4473" s="0" t="str">
        <f aca="false">LEFT(B4473,2)</f>
        <v>23</v>
      </c>
      <c r="H4473" s="0" t="str">
        <f aca="false">I4473&amp;"_"&amp;G4473&amp;"_"&amp;F4473</f>
        <v>Karusse_23_20181206_DL2018067_RysensteenGym_koersel1</v>
      </c>
      <c r="I4473" s="61" t="str">
        <f aca="false">MID(RIGHT(B4473,LEN(B4473)-3),1,FIND("_",RIGHT(B4473,LEN(B4473)-3))-1)</f>
        <v>Karusse</v>
      </c>
      <c r="J4473" s="61" t="str">
        <f aca="false">TRIM(SUBSTITUTE(RIGHT(B4473,FIND(I4473,B4473)+1),"_",""))</f>
        <v>eDNA</v>
      </c>
      <c r="K4473" s="0" t="str">
        <f aca="false">IFERROR(VALUE(SUBSTITUTE(E4473,".",",")),E4473)</f>
        <v>No Ct</v>
      </c>
      <c r="L4473" s="61" t="str">
        <f aca="false">IF(J4473="PosK",SUMIFS(K:K,J:J,"PosK",H:H,H4473),"")</f>
        <v/>
      </c>
      <c r="M4473" s="61" t="str">
        <f aca="false">IF(J4473="PosK",SUMIFS(K:K,J:J,"NegK",H:H,H4473),"")</f>
        <v/>
      </c>
      <c r="N4473" s="61" t="str">
        <f aca="false">IF(J4473="PosK",SUMIFS(K:K,J:J,"eDNA",H:H,H4473),"")</f>
        <v/>
      </c>
      <c r="P4473" s="62"/>
      <c r="T4473" s="63"/>
      <c r="W4473" s="64"/>
    </row>
    <row r="4474" customFormat="false" ht="14.25" hidden="false" customHeight="false" outlineLevel="0" collapsed="false">
      <c r="A4474" s="0" t="s">
        <v>919</v>
      </c>
      <c r="B4474" s="52" t="s">
        <v>1224</v>
      </c>
      <c r="C4474" s="52" t="s">
        <v>743</v>
      </c>
      <c r="D4474" s="53" t="n">
        <v>0.1</v>
      </c>
      <c r="E4474" s="53" t="s">
        <v>748</v>
      </c>
      <c r="F4474" s="0" t="s">
        <v>1390</v>
      </c>
      <c r="G4474" s="0" t="str">
        <f aca="false">LEFT(B4474,2)</f>
        <v>24</v>
      </c>
      <c r="H4474" s="0" t="str">
        <f aca="false">I4474&amp;"_"&amp;G4474&amp;"_"&amp;F4474</f>
        <v>Soelvkarusse_24_20181206_DL2018067_RysensteenGym_koersel1</v>
      </c>
      <c r="I4474" s="61" t="str">
        <f aca="false">MID(RIGHT(B4474,LEN(B4474)-3),1,FIND("_",RIGHT(B4474,LEN(B4474)-3))-1)</f>
        <v>Soelvkarusse</v>
      </c>
      <c r="J4474" s="61" t="str">
        <f aca="false">TRIM(SUBSTITUTE(RIGHT(B4474,FIND(I4474,B4474)+1),"_",""))</f>
        <v>PosK</v>
      </c>
      <c r="K4474" s="0" t="str">
        <f aca="false">IFERROR(VALUE(SUBSTITUTE(E4474,".",",")),E4474)</f>
        <v>No Ct</v>
      </c>
      <c r="L4474" s="61" t="n">
        <f aca="false">IF(J4474="PosK",SUMIFS(K:K,J:J,"PosK",H:H,H4474),"")</f>
        <v>0</v>
      </c>
      <c r="M4474" s="61" t="n">
        <f aca="false">IF(J4474="PosK",SUMIFS(K:K,J:J,"NegK",H:H,H4474),"")</f>
        <v>0</v>
      </c>
      <c r="N4474" s="61" t="n">
        <f aca="false">IF(J4474="PosK",SUMIFS(K:K,J:J,"eDNA",H:H,H4474),"")</f>
        <v>0</v>
      </c>
      <c r="P4474" s="62" t="n">
        <f aca="false">IF(K4476="No Ct",0,K4476)</f>
        <v>0</v>
      </c>
      <c r="Q4474" s="62" t="n">
        <f aca="false">IF(K4477="No Ct",0,K4477)</f>
        <v>0</v>
      </c>
      <c r="R4474" s="0" t="str">
        <f aca="false">IF(AND(L4474&gt;0,M4474=0),"Valid","Invalid")</f>
        <v>Invalid</v>
      </c>
      <c r="S4474" s="0" t="str">
        <f aca="false">IF(OR(P4474&gt;1,Q4474&gt;1),"Present","Absent")</f>
        <v>Absent</v>
      </c>
      <c r="T4474" s="63" t="str">
        <f aca="false">IF(OR(AND(P4474&gt;1,P4474&lt;41),AND(Q4474&gt;1,Q4474&lt;41)),"Ct&lt;41","Ct&gt;41")</f>
        <v>Ct&gt;41</v>
      </c>
      <c r="U4474" s="0" t="str">
        <f aca="false">I4474</f>
        <v>Soelvkarusse</v>
      </c>
      <c r="V4474" s="0" t="str">
        <f aca="false">MID(F4474,10,9)</f>
        <v>DL2018067</v>
      </c>
      <c r="W4474" s="64" t="str">
        <f aca="false">V4474&amp;"_"&amp;U4474&amp;"_"&amp;R4474&amp;"_"&amp;S4474&amp;"_"&amp;T4474</f>
        <v>DL2018067_Soelvkarusse_Invalid_Absent_Ct&gt;41</v>
      </c>
    </row>
    <row r="4475" customFormat="false" ht="14.25" hidden="false" customHeight="false" outlineLevel="0" collapsed="false">
      <c r="A4475" s="0" t="s">
        <v>921</v>
      </c>
      <c r="B4475" s="52" t="s">
        <v>1225</v>
      </c>
      <c r="C4475" s="52" t="s">
        <v>747</v>
      </c>
      <c r="D4475" s="53" t="n">
        <v>0.1</v>
      </c>
      <c r="E4475" s="53" t="s">
        <v>748</v>
      </c>
      <c r="F4475" s="0" t="s">
        <v>1390</v>
      </c>
      <c r="G4475" s="0" t="str">
        <f aca="false">LEFT(B4475,2)</f>
        <v>24</v>
      </c>
      <c r="H4475" s="0" t="str">
        <f aca="false">I4475&amp;"_"&amp;G4475&amp;"_"&amp;F4475</f>
        <v>Soelvkarusse_24_20181206_DL2018067_RysensteenGym_koersel1</v>
      </c>
      <c r="I4475" s="61" t="str">
        <f aca="false">MID(RIGHT(B4475,LEN(B4475)-3),1,FIND("_",RIGHT(B4475,LEN(B4475)-3))-1)</f>
        <v>Soelvkarusse</v>
      </c>
      <c r="J4475" s="61" t="str">
        <f aca="false">TRIM(SUBSTITUTE(RIGHT(B4475,FIND(I4475,B4475)+1),"_",""))</f>
        <v>NegK</v>
      </c>
      <c r="K4475" s="0" t="str">
        <f aca="false">IFERROR(VALUE(SUBSTITUTE(E4475,".",",")),E4475)</f>
        <v>No Ct</v>
      </c>
      <c r="L4475" s="61" t="str">
        <f aca="false">IF(J4475="PosK",SUMIFS(K:K,J:J,"PosK",H:H,H4475),"")</f>
        <v/>
      </c>
      <c r="M4475" s="61" t="str">
        <f aca="false">IF(J4475="PosK",SUMIFS(K:K,J:J,"NegK",H:H,H4475),"")</f>
        <v/>
      </c>
      <c r="N4475" s="61" t="str">
        <f aca="false">IF(J4475="PosK",SUMIFS(K:K,J:J,"eDNA",H:H,H4475),"")</f>
        <v/>
      </c>
    </row>
    <row r="4476" customFormat="false" ht="14.25" hidden="false" customHeight="false" outlineLevel="0" collapsed="false">
      <c r="A4476" s="0" t="s">
        <v>923</v>
      </c>
      <c r="B4476" s="52" t="s">
        <v>1226</v>
      </c>
      <c r="C4476" s="52" t="s">
        <v>751</v>
      </c>
      <c r="D4476" s="53" t="n">
        <v>0.1</v>
      </c>
      <c r="E4476" s="53" t="s">
        <v>748</v>
      </c>
      <c r="F4476" s="0" t="s">
        <v>1390</v>
      </c>
      <c r="G4476" s="0" t="str">
        <f aca="false">LEFT(B4476,2)</f>
        <v>24</v>
      </c>
      <c r="H4476" s="0" t="str">
        <f aca="false">I4476&amp;"_"&amp;G4476&amp;"_"&amp;F4476</f>
        <v>Soelvkarusse_24_20181206_DL2018067_RysensteenGym_koersel1</v>
      </c>
      <c r="I4476" s="61" t="str">
        <f aca="false">MID(RIGHT(B4476,LEN(B4476)-3),1,FIND("_",RIGHT(B4476,LEN(B4476)-3))-1)</f>
        <v>Soelvkarusse</v>
      </c>
      <c r="J4476" s="61" t="str">
        <f aca="false">TRIM(SUBSTITUTE(RIGHT(B4476,FIND(I4476,B4476)+1),"_",""))</f>
        <v>eDNA</v>
      </c>
      <c r="K4476" s="0" t="str">
        <f aca="false">IFERROR(VALUE(SUBSTITUTE(E4476,".",",")),E4476)</f>
        <v>No Ct</v>
      </c>
      <c r="L4476" s="61" t="str">
        <f aca="false">IF(J4476="PosK",SUMIFS(K:K,J:J,"PosK",H:H,H4476),"")</f>
        <v/>
      </c>
      <c r="M4476" s="61" t="str">
        <f aca="false">IF(J4476="PosK",SUMIFS(K:K,J:J,"NegK",H:H,H4476),"")</f>
        <v/>
      </c>
      <c r="N4476" s="61" t="str">
        <f aca="false">IF(J4476="PosK",SUMIFS(K:K,J:J,"eDNA",H:H,H4476),"")</f>
        <v/>
      </c>
      <c r="Q4476" s="62"/>
    </row>
    <row r="4477" customFormat="false" ht="14.25" hidden="false" customHeight="false" outlineLevel="0" collapsed="false">
      <c r="A4477" s="0" t="s">
        <v>925</v>
      </c>
      <c r="B4477" s="52" t="s">
        <v>1226</v>
      </c>
      <c r="C4477" s="52" t="s">
        <v>751</v>
      </c>
      <c r="D4477" s="53" t="n">
        <v>0.1</v>
      </c>
      <c r="E4477" s="53" t="s">
        <v>748</v>
      </c>
      <c r="F4477" s="0" t="s">
        <v>1390</v>
      </c>
      <c r="G4477" s="0" t="str">
        <f aca="false">LEFT(B4477,2)</f>
        <v>24</v>
      </c>
      <c r="H4477" s="0" t="str">
        <f aca="false">I4477&amp;"_"&amp;G4477&amp;"_"&amp;F4477</f>
        <v>Soelvkarusse_24_20181206_DL2018067_RysensteenGym_koersel1</v>
      </c>
      <c r="I4477" s="61" t="str">
        <f aca="false">MID(RIGHT(B4477,LEN(B4477)-3),1,FIND("_",RIGHT(B4477,LEN(B4477)-3))-1)</f>
        <v>Soelvkarusse</v>
      </c>
      <c r="J4477" s="61" t="str">
        <f aca="false">TRIM(SUBSTITUTE(RIGHT(B4477,FIND(I4477,B4477)+1),"_",""))</f>
        <v>eDNA</v>
      </c>
      <c r="K4477" s="0" t="str">
        <f aca="false">IFERROR(VALUE(SUBSTITUTE(E4477,".",",")),E4477)</f>
        <v>No Ct</v>
      </c>
      <c r="L4477" s="61" t="str">
        <f aca="false">IF(J4477="PosK",SUMIFS(K:K,J:J,"PosK",H:H,H4477),"")</f>
        <v/>
      </c>
      <c r="M4477" s="61" t="str">
        <f aca="false">IF(J4477="PosK",SUMIFS(K:K,J:J,"NegK",H:H,H4477),"")</f>
        <v/>
      </c>
      <c r="N4477" s="61" t="str">
        <f aca="false">IF(J4477="PosK",SUMIFS(K:K,J:J,"eDNA",H:H,H4477),"")</f>
        <v/>
      </c>
      <c r="P4477" s="62"/>
      <c r="T4477" s="63"/>
      <c r="W4477" s="64"/>
    </row>
    <row r="4478" customFormat="false" ht="14.25" hidden="false" customHeight="false" outlineLevel="0" collapsed="false">
      <c r="A4478" s="0" t="s">
        <v>741</v>
      </c>
      <c r="B4478" s="52" t="s">
        <v>1020</v>
      </c>
      <c r="C4478" s="52" t="s">
        <v>743</v>
      </c>
      <c r="D4478" s="53" t="n">
        <v>0.1</v>
      </c>
      <c r="E4478" s="53" t="n">
        <v>31.53</v>
      </c>
      <c r="F4478" s="0" t="s">
        <v>1391</v>
      </c>
      <c r="G4478" s="0" t="str">
        <f aca="false">LEFT(B4478,2)</f>
        <v>25</v>
      </c>
      <c r="H4478" s="0" t="str">
        <f aca="false">I4478&amp;"_"&amp;G4478&amp;"_"&amp;F4478</f>
        <v>Loegfroe_25_20181206_DL2018067_RysensteenGym_koersel2</v>
      </c>
      <c r="I4478" s="61" t="str">
        <f aca="false">MID(RIGHT(B4478,LEN(B4478)-3),1,FIND("_",RIGHT(B4478,LEN(B4478)-3))-1)</f>
        <v>Loegfroe</v>
      </c>
      <c r="J4478" s="61" t="str">
        <f aca="false">TRIM(SUBSTITUTE(RIGHT(B4478,FIND(I4478,B4478)+1),"_",""))</f>
        <v>PosK</v>
      </c>
      <c r="K4478" s="0" t="n">
        <f aca="false">IFERROR(VALUE(SUBSTITUTE(E4478,".",",")),E4478)</f>
        <v>31.53</v>
      </c>
      <c r="L4478" s="61" t="n">
        <f aca="false">IF(J4478="PosK",SUMIFS(K:K,J:J,"PosK",H:H,H4478),"")</f>
        <v>31.53</v>
      </c>
      <c r="M4478" s="61" t="n">
        <f aca="false">IF(J4478="PosK",SUMIFS(K:K,J:J,"NegK",H:H,H4478),"")</f>
        <v>0</v>
      </c>
      <c r="N4478" s="61" t="n">
        <f aca="false">IF(J4478="PosK",SUMIFS(K:K,J:J,"eDNA",H:H,H4478),"")</f>
        <v>0</v>
      </c>
      <c r="P4478" s="62" t="n">
        <f aca="false">IF(K4480="No Ct",0,K4480)</f>
        <v>0</v>
      </c>
      <c r="Q4478" s="62" t="n">
        <f aca="false">IF(K4481="No Ct",0,K4481)</f>
        <v>0</v>
      </c>
      <c r="R4478" s="0" t="str">
        <f aca="false">IF(AND(L4478&gt;0,M4478=0),"Valid","Invalid")</f>
        <v>Valid</v>
      </c>
      <c r="S4478" s="0" t="str">
        <f aca="false">IF(OR(P4478&gt;1,Q4478&gt;1),"Present","Absent")</f>
        <v>Absent</v>
      </c>
      <c r="T4478" s="63" t="str">
        <f aca="false">IF(OR(AND(P4478&gt;1,P4478&lt;41),AND(Q4478&gt;1,Q4478&lt;41)),"Ct&lt;41","Ct&gt;41")</f>
        <v>Ct&gt;41</v>
      </c>
      <c r="U4478" s="0" t="str">
        <f aca="false">I4478</f>
        <v>Loegfroe</v>
      </c>
      <c r="V4478" s="0" t="str">
        <f aca="false">MID(F4478,10,9)</f>
        <v>DL2018067</v>
      </c>
      <c r="W4478" s="64" t="str">
        <f aca="false">V4478&amp;"_"&amp;U4478&amp;"_"&amp;R4478&amp;"_"&amp;S4478&amp;"_"&amp;T4478</f>
        <v>DL2018067_Loegfroe_Valid_Absent_Ct&gt;41</v>
      </c>
    </row>
    <row r="4479" customFormat="false" ht="14.25" hidden="false" customHeight="false" outlineLevel="0" collapsed="false">
      <c r="A4479" s="0" t="s">
        <v>745</v>
      </c>
      <c r="B4479" s="52" t="s">
        <v>1022</v>
      </c>
      <c r="C4479" s="52" t="s">
        <v>747</v>
      </c>
      <c r="D4479" s="53" t="n">
        <v>0.1</v>
      </c>
      <c r="E4479" s="53" t="s">
        <v>748</v>
      </c>
      <c r="F4479" s="0" t="s">
        <v>1391</v>
      </c>
      <c r="G4479" s="0" t="str">
        <f aca="false">LEFT(B4479,2)</f>
        <v>25</v>
      </c>
      <c r="H4479" s="0" t="str">
        <f aca="false">I4479&amp;"_"&amp;G4479&amp;"_"&amp;F4479</f>
        <v>Loegfroe_25_20181206_DL2018067_RysensteenGym_koersel2</v>
      </c>
      <c r="I4479" s="61" t="str">
        <f aca="false">MID(RIGHT(B4479,LEN(B4479)-3),1,FIND("_",RIGHT(B4479,LEN(B4479)-3))-1)</f>
        <v>Loegfroe</v>
      </c>
      <c r="J4479" s="61" t="str">
        <f aca="false">TRIM(SUBSTITUTE(RIGHT(B4479,FIND(I4479,B4479)+1),"_",""))</f>
        <v>NegK</v>
      </c>
      <c r="K4479" s="0" t="str">
        <f aca="false">IFERROR(VALUE(SUBSTITUTE(E4479,".",",")),E4479)</f>
        <v>No Ct</v>
      </c>
      <c r="L4479" s="61" t="str">
        <f aca="false">IF(J4479="PosK",SUMIFS(K:K,J:J,"PosK",H:H,H4479),"")</f>
        <v/>
      </c>
      <c r="M4479" s="61" t="str">
        <f aca="false">IF(J4479="PosK",SUMIFS(K:K,J:J,"NegK",H:H,H4479),"")</f>
        <v/>
      </c>
      <c r="N4479" s="61" t="str">
        <f aca="false">IF(J4479="PosK",SUMIFS(K:K,J:J,"eDNA",H:H,H4479),"")</f>
        <v/>
      </c>
    </row>
    <row r="4480" customFormat="false" ht="14.25" hidden="false" customHeight="false" outlineLevel="0" collapsed="false">
      <c r="A4480" s="0" t="s">
        <v>749</v>
      </c>
      <c r="B4480" s="52" t="s">
        <v>1023</v>
      </c>
      <c r="C4480" s="52" t="s">
        <v>751</v>
      </c>
      <c r="D4480" s="53" t="n">
        <v>0.1</v>
      </c>
      <c r="E4480" s="53" t="s">
        <v>748</v>
      </c>
      <c r="F4480" s="0" t="s">
        <v>1391</v>
      </c>
      <c r="G4480" s="0" t="str">
        <f aca="false">LEFT(B4480,2)</f>
        <v>25</v>
      </c>
      <c r="H4480" s="0" t="str">
        <f aca="false">I4480&amp;"_"&amp;G4480&amp;"_"&amp;F4480</f>
        <v>Loegfroe_25_20181206_DL2018067_RysensteenGym_koersel2</v>
      </c>
      <c r="I4480" s="61" t="str">
        <f aca="false">MID(RIGHT(B4480,LEN(B4480)-3),1,FIND("_",RIGHT(B4480,LEN(B4480)-3))-1)</f>
        <v>Loegfroe</v>
      </c>
      <c r="J4480" s="61" t="str">
        <f aca="false">TRIM(SUBSTITUTE(RIGHT(B4480,FIND(I4480,B4480)+1),"_",""))</f>
        <v>eDNA</v>
      </c>
      <c r="K4480" s="0" t="str">
        <f aca="false">IFERROR(VALUE(SUBSTITUTE(E4480,".",",")),E4480)</f>
        <v>No Ct</v>
      </c>
      <c r="L4480" s="61" t="str">
        <f aca="false">IF(J4480="PosK",SUMIFS(K:K,J:J,"PosK",H:H,H4480),"")</f>
        <v/>
      </c>
      <c r="M4480" s="61" t="str">
        <f aca="false">IF(J4480="PosK",SUMIFS(K:K,J:J,"NegK",H:H,H4480),"")</f>
        <v/>
      </c>
      <c r="N4480" s="61" t="str">
        <f aca="false">IF(J4480="PosK",SUMIFS(K:K,J:J,"eDNA",H:H,H4480),"")</f>
        <v/>
      </c>
      <c r="Q4480" s="62"/>
    </row>
    <row r="4481" customFormat="false" ht="14.25" hidden="false" customHeight="false" outlineLevel="0" collapsed="false">
      <c r="A4481" s="0" t="s">
        <v>752</v>
      </c>
      <c r="B4481" s="52" t="s">
        <v>1023</v>
      </c>
      <c r="C4481" s="52" t="s">
        <v>751</v>
      </c>
      <c r="D4481" s="53" t="n">
        <v>0.1</v>
      </c>
      <c r="E4481" s="53" t="s">
        <v>748</v>
      </c>
      <c r="F4481" s="0" t="s">
        <v>1391</v>
      </c>
      <c r="G4481" s="0" t="str">
        <f aca="false">LEFT(B4481,2)</f>
        <v>25</v>
      </c>
      <c r="H4481" s="0" t="str">
        <f aca="false">I4481&amp;"_"&amp;G4481&amp;"_"&amp;F4481</f>
        <v>Loegfroe_25_20181206_DL2018067_RysensteenGym_koersel2</v>
      </c>
      <c r="I4481" s="61" t="str">
        <f aca="false">MID(RIGHT(B4481,LEN(B4481)-3),1,FIND("_",RIGHT(B4481,LEN(B4481)-3))-1)</f>
        <v>Loegfroe</v>
      </c>
      <c r="J4481" s="61" t="str">
        <f aca="false">TRIM(SUBSTITUTE(RIGHT(B4481,FIND(I4481,B4481)+1),"_",""))</f>
        <v>eDNA</v>
      </c>
      <c r="K4481" s="0" t="str">
        <f aca="false">IFERROR(VALUE(SUBSTITUTE(E4481,".",",")),E4481)</f>
        <v>No Ct</v>
      </c>
      <c r="L4481" s="61" t="str">
        <f aca="false">IF(J4481="PosK",SUMIFS(K:K,J:J,"PosK",H:H,H4481),"")</f>
        <v/>
      </c>
      <c r="M4481" s="61" t="str">
        <f aca="false">IF(J4481="PosK",SUMIFS(K:K,J:J,"NegK",H:H,H4481),"")</f>
        <v/>
      </c>
      <c r="N4481" s="61" t="str">
        <f aca="false">IF(J4481="PosK",SUMIFS(K:K,J:J,"eDNA",H:H,H4481),"")</f>
        <v/>
      </c>
      <c r="P4481" s="62"/>
      <c r="T4481" s="63"/>
      <c r="W4481" s="64"/>
    </row>
    <row r="4482" customFormat="false" ht="14.25" hidden="false" customHeight="false" outlineLevel="0" collapsed="false">
      <c r="A4482" s="0" t="s">
        <v>754</v>
      </c>
      <c r="B4482" s="52" t="s">
        <v>1025</v>
      </c>
      <c r="C4482" s="52" t="s">
        <v>743</v>
      </c>
      <c r="D4482" s="53" t="n">
        <v>0.1</v>
      </c>
      <c r="E4482" s="53" t="n">
        <v>31.1</v>
      </c>
      <c r="F4482" s="0" t="s">
        <v>1391</v>
      </c>
      <c r="G4482" s="0" t="str">
        <f aca="false">LEFT(B4482,2)</f>
        <v>26</v>
      </c>
      <c r="H4482" s="0" t="str">
        <f aca="false">I4482&amp;"_"&amp;G4482&amp;"_"&amp;F4482</f>
        <v>StorVandsalamander_26_20181206_DL2018067_RysensteenGym_koersel2</v>
      </c>
      <c r="I4482" s="61" t="str">
        <f aca="false">MID(RIGHT(B4482,LEN(B4482)-3),1,FIND("_",RIGHT(B4482,LEN(B4482)-3))-1)</f>
        <v>StorVandsalamander</v>
      </c>
      <c r="J4482" s="61" t="str">
        <f aca="false">TRIM(SUBSTITUTE(RIGHT(B4482,FIND(I4482,B4482)+1),"_",""))</f>
        <v>PosK</v>
      </c>
      <c r="K4482" s="0" t="n">
        <f aca="false">IFERROR(VALUE(SUBSTITUTE(E4482,".",",")),E4482)</f>
        <v>31.1</v>
      </c>
      <c r="L4482" s="61" t="n">
        <f aca="false">IF(J4482="PosK",SUMIFS(K:K,J:J,"PosK",H:H,H4482),"")</f>
        <v>31.1</v>
      </c>
      <c r="M4482" s="61" t="n">
        <f aca="false">IF(J4482="PosK",SUMIFS(K:K,J:J,"NegK",H:H,H4482),"")</f>
        <v>0</v>
      </c>
      <c r="N4482" s="61" t="n">
        <f aca="false">IF(J4482="PosK",SUMIFS(K:K,J:J,"eDNA",H:H,H4482),"")</f>
        <v>0</v>
      </c>
      <c r="P4482" s="62" t="n">
        <f aca="false">IF(K4484="No Ct",0,K4484)</f>
        <v>0</v>
      </c>
      <c r="Q4482" s="62" t="n">
        <f aca="false">IF(K4485="No Ct",0,K4485)</f>
        <v>0</v>
      </c>
      <c r="R4482" s="0" t="str">
        <f aca="false">IF(AND(L4482&gt;0,M4482=0),"Valid","Invalid")</f>
        <v>Valid</v>
      </c>
      <c r="S4482" s="0" t="str">
        <f aca="false">IF(OR(P4482&gt;1,Q4482&gt;1),"Present","Absent")</f>
        <v>Absent</v>
      </c>
      <c r="T4482" s="63" t="str">
        <f aca="false">IF(OR(AND(P4482&gt;1,P4482&lt;41),AND(Q4482&gt;1,Q4482&lt;41)),"Ct&lt;41","Ct&gt;41")</f>
        <v>Ct&gt;41</v>
      </c>
      <c r="U4482" s="0" t="str">
        <f aca="false">I4482</f>
        <v>StorVandsalamander</v>
      </c>
      <c r="V4482" s="0" t="str">
        <f aca="false">MID(F4482,10,9)</f>
        <v>DL2018067</v>
      </c>
      <c r="W4482" s="64" t="str">
        <f aca="false">V4482&amp;"_"&amp;U4482&amp;"_"&amp;R4482&amp;"_"&amp;S4482&amp;"_"&amp;T4482</f>
        <v>DL2018067_StorVandsalamander_Valid_Absent_Ct&gt;41</v>
      </c>
    </row>
    <row r="4483" customFormat="false" ht="14.25" hidden="false" customHeight="false" outlineLevel="0" collapsed="false">
      <c r="A4483" s="0" t="s">
        <v>756</v>
      </c>
      <c r="B4483" s="52" t="s">
        <v>1026</v>
      </c>
      <c r="C4483" s="52" t="s">
        <v>747</v>
      </c>
      <c r="D4483" s="53" t="n">
        <v>0.1</v>
      </c>
      <c r="E4483" s="53" t="s">
        <v>748</v>
      </c>
      <c r="F4483" s="0" t="s">
        <v>1391</v>
      </c>
      <c r="G4483" s="0" t="str">
        <f aca="false">LEFT(B4483,2)</f>
        <v>26</v>
      </c>
      <c r="H4483" s="0" t="str">
        <f aca="false">I4483&amp;"_"&amp;G4483&amp;"_"&amp;F4483</f>
        <v>StorVandsalamander_26_20181206_DL2018067_RysensteenGym_koersel2</v>
      </c>
      <c r="I4483" s="61" t="str">
        <f aca="false">MID(RIGHT(B4483,LEN(B4483)-3),1,FIND("_",RIGHT(B4483,LEN(B4483)-3))-1)</f>
        <v>StorVandsalamander</v>
      </c>
      <c r="J4483" s="61" t="str">
        <f aca="false">TRIM(SUBSTITUTE(RIGHT(B4483,FIND(I4483,B4483)+1),"_",""))</f>
        <v>NegK</v>
      </c>
      <c r="K4483" s="0" t="str">
        <f aca="false">IFERROR(VALUE(SUBSTITUTE(E4483,".",",")),E4483)</f>
        <v>No Ct</v>
      </c>
      <c r="L4483" s="61" t="str">
        <f aca="false">IF(J4483="PosK",SUMIFS(K:K,J:J,"PosK",H:H,H4483),"")</f>
        <v/>
      </c>
      <c r="M4483" s="61" t="str">
        <f aca="false">IF(J4483="PosK",SUMIFS(K:K,J:J,"NegK",H:H,H4483),"")</f>
        <v/>
      </c>
      <c r="N4483" s="61" t="str">
        <f aca="false">IF(J4483="PosK",SUMIFS(K:K,J:J,"eDNA",H:H,H4483),"")</f>
        <v/>
      </c>
    </row>
    <row r="4484" customFormat="false" ht="14.25" hidden="false" customHeight="false" outlineLevel="0" collapsed="false">
      <c r="A4484" s="0" t="s">
        <v>758</v>
      </c>
      <c r="B4484" s="52" t="s">
        <v>1027</v>
      </c>
      <c r="C4484" s="52" t="s">
        <v>751</v>
      </c>
      <c r="D4484" s="53" t="n">
        <v>0.1</v>
      </c>
      <c r="E4484" s="53" t="s">
        <v>748</v>
      </c>
      <c r="F4484" s="0" t="s">
        <v>1391</v>
      </c>
      <c r="G4484" s="0" t="str">
        <f aca="false">LEFT(B4484,2)</f>
        <v>26</v>
      </c>
      <c r="H4484" s="0" t="str">
        <f aca="false">I4484&amp;"_"&amp;G4484&amp;"_"&amp;F4484</f>
        <v>StorVandsalamander_26_20181206_DL2018067_RysensteenGym_koersel2</v>
      </c>
      <c r="I4484" s="61" t="str">
        <f aca="false">MID(RIGHT(B4484,LEN(B4484)-3),1,FIND("_",RIGHT(B4484,LEN(B4484)-3))-1)</f>
        <v>StorVandsalamander</v>
      </c>
      <c r="J4484" s="61" t="str">
        <f aca="false">TRIM(SUBSTITUTE(RIGHT(B4484,FIND(I4484,B4484)+1),"_",""))</f>
        <v>eDNA</v>
      </c>
      <c r="K4484" s="0" t="str">
        <f aca="false">IFERROR(VALUE(SUBSTITUTE(E4484,".",",")),E4484)</f>
        <v>No Ct</v>
      </c>
      <c r="L4484" s="61" t="str">
        <f aca="false">IF(J4484="PosK",SUMIFS(K:K,J:J,"PosK",H:H,H4484),"")</f>
        <v/>
      </c>
      <c r="M4484" s="61" t="str">
        <f aca="false">IF(J4484="PosK",SUMIFS(K:K,J:J,"NegK",H:H,H4484),"")</f>
        <v/>
      </c>
      <c r="N4484" s="61" t="str">
        <f aca="false">IF(J4484="PosK",SUMIFS(K:K,J:J,"eDNA",H:H,H4484),"")</f>
        <v/>
      </c>
      <c r="Q4484" s="62"/>
    </row>
    <row r="4485" customFormat="false" ht="14.25" hidden="false" customHeight="false" outlineLevel="0" collapsed="false">
      <c r="A4485" s="0" t="s">
        <v>760</v>
      </c>
      <c r="B4485" s="52" t="s">
        <v>1027</v>
      </c>
      <c r="C4485" s="52" t="s">
        <v>751</v>
      </c>
      <c r="D4485" s="53" t="n">
        <v>0.1</v>
      </c>
      <c r="E4485" s="53" t="s">
        <v>748</v>
      </c>
      <c r="F4485" s="0" t="s">
        <v>1391</v>
      </c>
      <c r="G4485" s="0" t="str">
        <f aca="false">LEFT(B4485,2)</f>
        <v>26</v>
      </c>
      <c r="H4485" s="0" t="str">
        <f aca="false">I4485&amp;"_"&amp;G4485&amp;"_"&amp;F4485</f>
        <v>StorVandsalamander_26_20181206_DL2018067_RysensteenGym_koersel2</v>
      </c>
      <c r="I4485" s="61" t="str">
        <f aca="false">MID(RIGHT(B4485,LEN(B4485)-3),1,FIND("_",RIGHT(B4485,LEN(B4485)-3))-1)</f>
        <v>StorVandsalamander</v>
      </c>
      <c r="J4485" s="61" t="str">
        <f aca="false">TRIM(SUBSTITUTE(RIGHT(B4485,FIND(I4485,B4485)+1),"_",""))</f>
        <v>eDNA</v>
      </c>
      <c r="K4485" s="0" t="str">
        <f aca="false">IFERROR(VALUE(SUBSTITUTE(E4485,".",",")),E4485)</f>
        <v>No Ct</v>
      </c>
      <c r="L4485" s="61" t="str">
        <f aca="false">IF(J4485="PosK",SUMIFS(K:K,J:J,"PosK",H:H,H4485),"")</f>
        <v/>
      </c>
      <c r="M4485" s="61" t="str">
        <f aca="false">IF(J4485="PosK",SUMIFS(K:K,J:J,"NegK",H:H,H4485),"")</f>
        <v/>
      </c>
      <c r="N4485" s="61" t="str">
        <f aca="false">IF(J4485="PosK",SUMIFS(K:K,J:J,"eDNA",H:H,H4485),"")</f>
        <v/>
      </c>
      <c r="P4485" s="62"/>
      <c r="T4485" s="63"/>
      <c r="W4485" s="64"/>
    </row>
    <row r="4486" customFormat="false" ht="14.25" hidden="false" customHeight="false" outlineLevel="0" collapsed="false">
      <c r="A4486" s="0" t="s">
        <v>762</v>
      </c>
      <c r="B4486" s="52" t="s">
        <v>1029</v>
      </c>
      <c r="C4486" s="52" t="s">
        <v>743</v>
      </c>
      <c r="D4486" s="53" t="n">
        <v>0.1</v>
      </c>
      <c r="E4486" s="53" t="s">
        <v>748</v>
      </c>
      <c r="F4486" s="0" t="s">
        <v>1391</v>
      </c>
      <c r="G4486" s="0" t="str">
        <f aca="false">LEFT(B4486,2)</f>
        <v>27</v>
      </c>
      <c r="H4486" s="0" t="str">
        <f aca="false">I4486&amp;"_"&amp;G4486&amp;"_"&amp;F4486</f>
        <v>Strandtudse_27_20181206_DL2018067_RysensteenGym_koersel2</v>
      </c>
      <c r="I4486" s="61" t="str">
        <f aca="false">MID(RIGHT(B4486,LEN(B4486)-3),1,FIND("_",RIGHT(B4486,LEN(B4486)-3))-1)</f>
        <v>Strandtudse</v>
      </c>
      <c r="J4486" s="61" t="str">
        <f aca="false">TRIM(SUBSTITUTE(RIGHT(B4486,FIND(I4486,B4486)+1),"_",""))</f>
        <v>PosK</v>
      </c>
      <c r="K4486" s="0" t="str">
        <f aca="false">IFERROR(VALUE(SUBSTITUTE(E4486,".",",")),E4486)</f>
        <v>No Ct</v>
      </c>
      <c r="L4486" s="61" t="n">
        <f aca="false">IF(J4486="PosK",SUMIFS(K:K,J:J,"PosK",H:H,H4486),"")</f>
        <v>0</v>
      </c>
      <c r="M4486" s="61" t="n">
        <f aca="false">IF(J4486="PosK",SUMIFS(K:K,J:J,"NegK",H:H,H4486),"")</f>
        <v>23.83</v>
      </c>
      <c r="N4486" s="61" t="n">
        <f aca="false">IF(J4486="PosK",SUMIFS(K:K,J:J,"eDNA",H:H,H4486),"")</f>
        <v>0</v>
      </c>
      <c r="P4486" s="62" t="n">
        <f aca="false">IF(K4488="No Ct",0,K4488)</f>
        <v>0</v>
      </c>
      <c r="Q4486" s="62" t="n">
        <f aca="false">IF(K4489="No Ct",0,K4489)</f>
        <v>0</v>
      </c>
      <c r="R4486" s="0" t="str">
        <f aca="false">IF(AND(L4486&gt;0,M4486=0),"Valid","Invalid")</f>
        <v>Invalid</v>
      </c>
      <c r="S4486" s="0" t="str">
        <f aca="false">IF(OR(P4486&gt;1,Q4486&gt;1),"Present","Absent")</f>
        <v>Absent</v>
      </c>
      <c r="T4486" s="63" t="str">
        <f aca="false">IF(OR(AND(P4486&gt;1,P4486&lt;41),AND(Q4486&gt;1,Q4486&lt;41)),"Ct&lt;41","Ct&gt;41")</f>
        <v>Ct&gt;41</v>
      </c>
      <c r="U4486" s="0" t="str">
        <f aca="false">I4486</f>
        <v>Strandtudse</v>
      </c>
      <c r="V4486" s="0" t="str">
        <f aca="false">MID(F4486,10,9)</f>
        <v>DL2018067</v>
      </c>
      <c r="W4486" s="64" t="str">
        <f aca="false">V4486&amp;"_"&amp;U4486&amp;"_"&amp;R4486&amp;"_"&amp;S4486&amp;"_"&amp;T4486</f>
        <v>DL2018067_Strandtudse_Invalid_Absent_Ct&gt;41</v>
      </c>
    </row>
    <row r="4487" customFormat="false" ht="14.25" hidden="false" customHeight="false" outlineLevel="0" collapsed="false">
      <c r="A4487" s="0" t="s">
        <v>764</v>
      </c>
      <c r="B4487" s="52" t="s">
        <v>1030</v>
      </c>
      <c r="C4487" s="52" t="s">
        <v>747</v>
      </c>
      <c r="D4487" s="53" t="n">
        <v>0.1</v>
      </c>
      <c r="E4487" s="53" t="n">
        <v>23.83</v>
      </c>
      <c r="F4487" s="0" t="s">
        <v>1391</v>
      </c>
      <c r="G4487" s="0" t="str">
        <f aca="false">LEFT(B4487,2)</f>
        <v>27</v>
      </c>
      <c r="H4487" s="0" t="str">
        <f aca="false">I4487&amp;"_"&amp;G4487&amp;"_"&amp;F4487</f>
        <v>Strandtudse_27_20181206_DL2018067_RysensteenGym_koersel2</v>
      </c>
      <c r="I4487" s="61" t="str">
        <f aca="false">MID(RIGHT(B4487,LEN(B4487)-3),1,FIND("_",RIGHT(B4487,LEN(B4487)-3))-1)</f>
        <v>Strandtudse</v>
      </c>
      <c r="J4487" s="61" t="str">
        <f aca="false">TRIM(SUBSTITUTE(RIGHT(B4487,FIND(I4487,B4487)+1),"_",""))</f>
        <v>NegK</v>
      </c>
      <c r="K4487" s="0" t="n">
        <f aca="false">IFERROR(VALUE(SUBSTITUTE(E4487,".",",")),E4487)</f>
        <v>23.83</v>
      </c>
      <c r="L4487" s="61" t="str">
        <f aca="false">IF(J4487="PosK",SUMIFS(K:K,J:J,"PosK",H:H,H4487),"")</f>
        <v/>
      </c>
      <c r="M4487" s="61" t="str">
        <f aca="false">IF(J4487="PosK",SUMIFS(K:K,J:J,"NegK",H:H,H4487),"")</f>
        <v/>
      </c>
      <c r="N4487" s="61" t="str">
        <f aca="false">IF(J4487="PosK",SUMIFS(K:K,J:J,"eDNA",H:H,H4487),"")</f>
        <v/>
      </c>
    </row>
    <row r="4488" customFormat="false" ht="14.25" hidden="false" customHeight="false" outlineLevel="0" collapsed="false">
      <c r="A4488" s="0" t="s">
        <v>766</v>
      </c>
      <c r="B4488" s="52" t="s">
        <v>1031</v>
      </c>
      <c r="C4488" s="52" t="s">
        <v>751</v>
      </c>
      <c r="D4488" s="53" t="n">
        <v>0.1</v>
      </c>
      <c r="E4488" s="53" t="s">
        <v>748</v>
      </c>
      <c r="F4488" s="0" t="s">
        <v>1391</v>
      </c>
      <c r="G4488" s="0" t="str">
        <f aca="false">LEFT(B4488,2)</f>
        <v>27</v>
      </c>
      <c r="H4488" s="0" t="str">
        <f aca="false">I4488&amp;"_"&amp;G4488&amp;"_"&amp;F4488</f>
        <v>Strandtudse_27_20181206_DL2018067_RysensteenGym_koersel2</v>
      </c>
      <c r="I4488" s="61" t="str">
        <f aca="false">MID(RIGHT(B4488,LEN(B4488)-3),1,FIND("_",RIGHT(B4488,LEN(B4488)-3))-1)</f>
        <v>Strandtudse</v>
      </c>
      <c r="J4488" s="61" t="str">
        <f aca="false">TRIM(SUBSTITUTE(RIGHT(B4488,FIND(I4488,B4488)+1),"_",""))</f>
        <v>eDNA</v>
      </c>
      <c r="K4488" s="0" t="str">
        <f aca="false">IFERROR(VALUE(SUBSTITUTE(E4488,".",",")),E4488)</f>
        <v>No Ct</v>
      </c>
      <c r="L4488" s="61" t="str">
        <f aca="false">IF(J4488="PosK",SUMIFS(K:K,J:J,"PosK",H:H,H4488),"")</f>
        <v/>
      </c>
      <c r="M4488" s="61" t="str">
        <f aca="false">IF(J4488="PosK",SUMIFS(K:K,J:J,"NegK",H:H,H4488),"")</f>
        <v/>
      </c>
      <c r="N4488" s="61" t="str">
        <f aca="false">IF(J4488="PosK",SUMIFS(K:K,J:J,"eDNA",H:H,H4488),"")</f>
        <v/>
      </c>
      <c r="Q4488" s="62"/>
    </row>
    <row r="4489" customFormat="false" ht="14.25" hidden="false" customHeight="false" outlineLevel="0" collapsed="false">
      <c r="A4489" s="0" t="s">
        <v>768</v>
      </c>
      <c r="B4489" s="52" t="s">
        <v>1031</v>
      </c>
      <c r="C4489" s="52" t="s">
        <v>751</v>
      </c>
      <c r="D4489" s="53" t="n">
        <v>0.1</v>
      </c>
      <c r="E4489" s="53" t="s">
        <v>748</v>
      </c>
      <c r="F4489" s="0" t="s">
        <v>1391</v>
      </c>
      <c r="G4489" s="0" t="str">
        <f aca="false">LEFT(B4489,2)</f>
        <v>27</v>
      </c>
      <c r="H4489" s="0" t="str">
        <f aca="false">I4489&amp;"_"&amp;G4489&amp;"_"&amp;F4489</f>
        <v>Strandtudse_27_20181206_DL2018067_RysensteenGym_koersel2</v>
      </c>
      <c r="I4489" s="61" t="str">
        <f aca="false">MID(RIGHT(B4489,LEN(B4489)-3),1,FIND("_",RIGHT(B4489,LEN(B4489)-3))-1)</f>
        <v>Strandtudse</v>
      </c>
      <c r="J4489" s="61" t="str">
        <f aca="false">TRIM(SUBSTITUTE(RIGHT(B4489,FIND(I4489,B4489)+1),"_",""))</f>
        <v>eDNA</v>
      </c>
      <c r="K4489" s="0" t="str">
        <f aca="false">IFERROR(VALUE(SUBSTITUTE(E4489,".",",")),E4489)</f>
        <v>No Ct</v>
      </c>
      <c r="L4489" s="61" t="str">
        <f aca="false">IF(J4489="PosK",SUMIFS(K:K,J:J,"PosK",H:H,H4489),"")</f>
        <v/>
      </c>
      <c r="M4489" s="61" t="str">
        <f aca="false">IF(J4489="PosK",SUMIFS(K:K,J:J,"NegK",H:H,H4489),"")</f>
        <v/>
      </c>
      <c r="N4489" s="61" t="str">
        <f aca="false">IF(J4489="PosK",SUMIFS(K:K,J:J,"eDNA",H:H,H4489),"")</f>
        <v/>
      </c>
      <c r="P4489" s="62"/>
      <c r="T4489" s="63"/>
      <c r="W4489" s="64"/>
    </row>
    <row r="4490" customFormat="false" ht="14.25" hidden="false" customHeight="false" outlineLevel="0" collapsed="false">
      <c r="A4490" s="0" t="s">
        <v>770</v>
      </c>
      <c r="B4490" s="52" t="s">
        <v>1033</v>
      </c>
      <c r="C4490" s="52" t="s">
        <v>743</v>
      </c>
      <c r="D4490" s="53" t="n">
        <v>0.1</v>
      </c>
      <c r="E4490" s="53" t="n">
        <v>36.92</v>
      </c>
      <c r="F4490" s="0" t="s">
        <v>1391</v>
      </c>
      <c r="G4490" s="0" t="str">
        <f aca="false">LEFT(B4490,2)</f>
        <v>28</v>
      </c>
      <c r="H4490" s="0" t="str">
        <f aca="false">I4490&amp;"_"&amp;G4490&amp;"_"&amp;F4490</f>
        <v>GroenbrogetTudse_28_20181206_DL2018067_RysensteenGym_koersel2</v>
      </c>
      <c r="I4490" s="61" t="str">
        <f aca="false">MID(RIGHT(B4490,LEN(B4490)-3),1,FIND("_",RIGHT(B4490,LEN(B4490)-3))-1)</f>
        <v>GroenbrogetTudse</v>
      </c>
      <c r="J4490" s="61" t="str">
        <f aca="false">TRIM(SUBSTITUTE(RIGHT(B4490,FIND(I4490,B4490)+1),"_",""))</f>
        <v>PosK</v>
      </c>
      <c r="K4490" s="0" t="n">
        <f aca="false">IFERROR(VALUE(SUBSTITUTE(E4490,".",",")),E4490)</f>
        <v>36.92</v>
      </c>
      <c r="L4490" s="61" t="n">
        <f aca="false">IF(J4490="PosK",SUMIFS(K:K,J:J,"PosK",H:H,H4490),"")</f>
        <v>36.92</v>
      </c>
      <c r="M4490" s="61" t="n">
        <f aca="false">IF(J4490="PosK",SUMIFS(K:K,J:J,"NegK",H:H,H4490),"")</f>
        <v>0</v>
      </c>
      <c r="N4490" s="61" t="n">
        <f aca="false">IF(J4490="PosK",SUMIFS(K:K,J:J,"eDNA",H:H,H4490),"")</f>
        <v>0</v>
      </c>
      <c r="P4490" s="62" t="n">
        <f aca="false">IF(K4492="No Ct",0,K4492)</f>
        <v>0</v>
      </c>
      <c r="Q4490" s="62" t="n">
        <f aca="false">IF(K4493="No Ct",0,K4493)</f>
        <v>0</v>
      </c>
      <c r="R4490" s="0" t="str">
        <f aca="false">IF(AND(L4490&gt;0,M4490=0),"Valid","Invalid")</f>
        <v>Valid</v>
      </c>
      <c r="S4490" s="0" t="str">
        <f aca="false">IF(OR(P4490&gt;1,Q4490&gt;1),"Present","Absent")</f>
        <v>Absent</v>
      </c>
      <c r="T4490" s="63" t="str">
        <f aca="false">IF(OR(AND(P4490&gt;1,P4490&lt;41),AND(Q4490&gt;1,Q4490&lt;41)),"Ct&lt;41","Ct&gt;41")</f>
        <v>Ct&gt;41</v>
      </c>
      <c r="U4490" s="0" t="str">
        <f aca="false">I4490</f>
        <v>GroenbrogetTudse</v>
      </c>
      <c r="V4490" s="0" t="str">
        <f aca="false">MID(F4490,10,9)</f>
        <v>DL2018067</v>
      </c>
      <c r="W4490" s="64" t="str">
        <f aca="false">V4490&amp;"_"&amp;U4490&amp;"_"&amp;R4490&amp;"_"&amp;S4490&amp;"_"&amp;T4490</f>
        <v>DL2018067_GroenbrogetTudse_Valid_Absent_Ct&gt;41</v>
      </c>
    </row>
    <row r="4491" customFormat="false" ht="14.25" hidden="false" customHeight="false" outlineLevel="0" collapsed="false">
      <c r="A4491" s="0" t="s">
        <v>772</v>
      </c>
      <c r="B4491" s="52" t="s">
        <v>1034</v>
      </c>
      <c r="C4491" s="52" t="s">
        <v>747</v>
      </c>
      <c r="D4491" s="53" t="n">
        <v>0.1</v>
      </c>
      <c r="E4491" s="53" t="s">
        <v>748</v>
      </c>
      <c r="F4491" s="0" t="s">
        <v>1391</v>
      </c>
      <c r="G4491" s="0" t="str">
        <f aca="false">LEFT(B4491,2)</f>
        <v>28</v>
      </c>
      <c r="H4491" s="0" t="str">
        <f aca="false">I4491&amp;"_"&amp;G4491&amp;"_"&amp;F4491</f>
        <v>GroenbrogetTudse_28_20181206_DL2018067_RysensteenGym_koersel2</v>
      </c>
      <c r="I4491" s="61" t="str">
        <f aca="false">MID(RIGHT(B4491,LEN(B4491)-3),1,FIND("_",RIGHT(B4491,LEN(B4491)-3))-1)</f>
        <v>GroenbrogetTudse</v>
      </c>
      <c r="J4491" s="61" t="str">
        <f aca="false">TRIM(SUBSTITUTE(RIGHT(B4491,FIND(I4491,B4491)+1),"_",""))</f>
        <v>NegK</v>
      </c>
      <c r="K4491" s="0" t="str">
        <f aca="false">IFERROR(VALUE(SUBSTITUTE(E4491,".",",")),E4491)</f>
        <v>No Ct</v>
      </c>
      <c r="L4491" s="61" t="str">
        <f aca="false">IF(J4491="PosK",SUMIFS(K:K,J:J,"PosK",H:H,H4491),"")</f>
        <v/>
      </c>
      <c r="M4491" s="61" t="str">
        <f aca="false">IF(J4491="PosK",SUMIFS(K:K,J:J,"NegK",H:H,H4491),"")</f>
        <v/>
      </c>
      <c r="N4491" s="61" t="str">
        <f aca="false">IF(J4491="PosK",SUMIFS(K:K,J:J,"eDNA",H:H,H4491),"")</f>
        <v/>
      </c>
    </row>
    <row r="4492" customFormat="false" ht="14.25" hidden="false" customHeight="false" outlineLevel="0" collapsed="false">
      <c r="A4492" s="0" t="s">
        <v>774</v>
      </c>
      <c r="B4492" s="52" t="s">
        <v>1035</v>
      </c>
      <c r="C4492" s="52" t="s">
        <v>751</v>
      </c>
      <c r="D4492" s="53" t="n">
        <v>0.1</v>
      </c>
      <c r="E4492" s="53" t="s">
        <v>748</v>
      </c>
      <c r="F4492" s="0" t="s">
        <v>1391</v>
      </c>
      <c r="G4492" s="0" t="str">
        <f aca="false">LEFT(B4492,2)</f>
        <v>28</v>
      </c>
      <c r="H4492" s="0" t="str">
        <f aca="false">I4492&amp;"_"&amp;G4492&amp;"_"&amp;F4492</f>
        <v>GroenbrogetTudse_28_20181206_DL2018067_RysensteenGym_koersel2</v>
      </c>
      <c r="I4492" s="61" t="str">
        <f aca="false">MID(RIGHT(B4492,LEN(B4492)-3),1,FIND("_",RIGHT(B4492,LEN(B4492)-3))-1)</f>
        <v>GroenbrogetTudse</v>
      </c>
      <c r="J4492" s="61" t="str">
        <f aca="false">TRIM(SUBSTITUTE(RIGHT(B4492,FIND(I4492,B4492)+1),"_",""))</f>
        <v>eDNA</v>
      </c>
      <c r="K4492" s="0" t="str">
        <f aca="false">IFERROR(VALUE(SUBSTITUTE(E4492,".",",")),E4492)</f>
        <v>No Ct</v>
      </c>
      <c r="L4492" s="61" t="str">
        <f aca="false">IF(J4492="PosK",SUMIFS(K:K,J:J,"PosK",H:H,H4492),"")</f>
        <v/>
      </c>
      <c r="M4492" s="61" t="str">
        <f aca="false">IF(J4492="PosK",SUMIFS(K:K,J:J,"NegK",H:H,H4492),"")</f>
        <v/>
      </c>
      <c r="N4492" s="61" t="str">
        <f aca="false">IF(J4492="PosK",SUMIFS(K:K,J:J,"eDNA",H:H,H4492),"")</f>
        <v/>
      </c>
      <c r="Q4492" s="62"/>
    </row>
    <row r="4493" customFormat="false" ht="14.25" hidden="false" customHeight="false" outlineLevel="0" collapsed="false">
      <c r="A4493" s="0" t="s">
        <v>776</v>
      </c>
      <c r="B4493" s="52" t="s">
        <v>1035</v>
      </c>
      <c r="C4493" s="52" t="s">
        <v>751</v>
      </c>
      <c r="D4493" s="53" t="n">
        <v>0.1</v>
      </c>
      <c r="E4493" s="53" t="s">
        <v>748</v>
      </c>
      <c r="F4493" s="0" t="s">
        <v>1391</v>
      </c>
      <c r="G4493" s="0" t="str">
        <f aca="false">LEFT(B4493,2)</f>
        <v>28</v>
      </c>
      <c r="H4493" s="0" t="str">
        <f aca="false">I4493&amp;"_"&amp;G4493&amp;"_"&amp;F4493</f>
        <v>GroenbrogetTudse_28_20181206_DL2018067_RysensteenGym_koersel2</v>
      </c>
      <c r="I4493" s="61" t="str">
        <f aca="false">MID(RIGHT(B4493,LEN(B4493)-3),1,FIND("_",RIGHT(B4493,LEN(B4493)-3))-1)</f>
        <v>GroenbrogetTudse</v>
      </c>
      <c r="J4493" s="61" t="str">
        <f aca="false">TRIM(SUBSTITUTE(RIGHT(B4493,FIND(I4493,B4493)+1),"_",""))</f>
        <v>eDNA</v>
      </c>
      <c r="K4493" s="0" t="str">
        <f aca="false">IFERROR(VALUE(SUBSTITUTE(E4493,".",",")),E4493)</f>
        <v>No Ct</v>
      </c>
      <c r="L4493" s="61" t="str">
        <f aca="false">IF(J4493="PosK",SUMIFS(K:K,J:J,"PosK",H:H,H4493),"")</f>
        <v/>
      </c>
      <c r="M4493" s="61" t="str">
        <f aca="false">IF(J4493="PosK",SUMIFS(K:K,J:J,"NegK",H:H,H4493),"")</f>
        <v/>
      </c>
      <c r="N4493" s="61" t="str">
        <f aca="false">IF(J4493="PosK",SUMIFS(K:K,J:J,"eDNA",H:H,H4493),"")</f>
        <v/>
      </c>
      <c r="P4493" s="62"/>
      <c r="T4493" s="63"/>
      <c r="W4493" s="64"/>
    </row>
    <row r="4494" customFormat="false" ht="14.25" hidden="false" customHeight="false" outlineLevel="0" collapsed="false">
      <c r="A4494" s="0" t="s">
        <v>778</v>
      </c>
      <c r="B4494" s="52" t="s">
        <v>1037</v>
      </c>
      <c r="C4494" s="52" t="s">
        <v>743</v>
      </c>
      <c r="D4494" s="53" t="n">
        <v>0.1</v>
      </c>
      <c r="E4494" s="53" t="n">
        <v>27.95</v>
      </c>
      <c r="F4494" s="0" t="s">
        <v>1391</v>
      </c>
      <c r="G4494" s="0" t="str">
        <f aca="false">LEFT(B4494,2)</f>
        <v>29</v>
      </c>
      <c r="H4494" s="0" t="str">
        <f aca="false">I4494&amp;"_"&amp;G4494&amp;"_"&amp;F4494</f>
        <v>Loevfroe_29_20181206_DL2018067_RysensteenGym_koersel2</v>
      </c>
      <c r="I4494" s="61" t="str">
        <f aca="false">MID(RIGHT(B4494,LEN(B4494)-3),1,FIND("_",RIGHT(B4494,LEN(B4494)-3))-1)</f>
        <v>Loevfroe</v>
      </c>
      <c r="J4494" s="61" t="str">
        <f aca="false">TRIM(SUBSTITUTE(RIGHT(B4494,FIND(I4494,B4494)+1),"_",""))</f>
        <v>PosK</v>
      </c>
      <c r="K4494" s="0" t="n">
        <f aca="false">IFERROR(VALUE(SUBSTITUTE(E4494,".",",")),E4494)</f>
        <v>27.95</v>
      </c>
      <c r="L4494" s="61" t="n">
        <f aca="false">IF(J4494="PosK",SUMIFS(K:K,J:J,"PosK",H:H,H4494),"")</f>
        <v>27.95</v>
      </c>
      <c r="M4494" s="61" t="n">
        <f aca="false">IF(J4494="PosK",SUMIFS(K:K,J:J,"NegK",H:H,H4494),"")</f>
        <v>0</v>
      </c>
      <c r="N4494" s="61" t="n">
        <f aca="false">IF(J4494="PosK",SUMIFS(K:K,J:J,"eDNA",H:H,H4494),"")</f>
        <v>0</v>
      </c>
      <c r="P4494" s="62" t="n">
        <f aca="false">IF(K4496="No Ct",0,K4496)</f>
        <v>0</v>
      </c>
      <c r="Q4494" s="62" t="n">
        <f aca="false">IF(K4497="No Ct",0,K4497)</f>
        <v>0</v>
      </c>
      <c r="R4494" s="0" t="str">
        <f aca="false">IF(AND(L4494&gt;0,M4494=0),"Valid","Invalid")</f>
        <v>Valid</v>
      </c>
      <c r="S4494" s="0" t="str">
        <f aca="false">IF(OR(P4494&gt;1,Q4494&gt;1),"Present","Absent")</f>
        <v>Absent</v>
      </c>
      <c r="T4494" s="63" t="str">
        <f aca="false">IF(OR(AND(P4494&gt;1,P4494&lt;41),AND(Q4494&gt;1,Q4494&lt;41)),"Ct&lt;41","Ct&gt;41")</f>
        <v>Ct&gt;41</v>
      </c>
      <c r="U4494" s="0" t="str">
        <f aca="false">I4494</f>
        <v>Loevfroe</v>
      </c>
      <c r="V4494" s="0" t="str">
        <f aca="false">MID(F4494,10,9)</f>
        <v>DL2018067</v>
      </c>
      <c r="W4494" s="64" t="str">
        <f aca="false">V4494&amp;"_"&amp;U4494&amp;"_"&amp;R4494&amp;"_"&amp;S4494&amp;"_"&amp;T4494</f>
        <v>DL2018067_Loevfroe_Valid_Absent_Ct&gt;41</v>
      </c>
    </row>
    <row r="4495" customFormat="false" ht="14.25" hidden="false" customHeight="false" outlineLevel="0" collapsed="false">
      <c r="A4495" s="0" t="s">
        <v>780</v>
      </c>
      <c r="B4495" s="52" t="s">
        <v>1038</v>
      </c>
      <c r="C4495" s="52" t="s">
        <v>747</v>
      </c>
      <c r="D4495" s="53" t="n">
        <v>0.1</v>
      </c>
      <c r="E4495" s="53" t="s">
        <v>748</v>
      </c>
      <c r="F4495" s="0" t="s">
        <v>1391</v>
      </c>
      <c r="G4495" s="0" t="str">
        <f aca="false">LEFT(B4495,2)</f>
        <v>29</v>
      </c>
      <c r="H4495" s="0" t="str">
        <f aca="false">I4495&amp;"_"&amp;G4495&amp;"_"&amp;F4495</f>
        <v>Loevfroe_29_20181206_DL2018067_RysensteenGym_koersel2</v>
      </c>
      <c r="I4495" s="61" t="str">
        <f aca="false">MID(RIGHT(B4495,LEN(B4495)-3),1,FIND("_",RIGHT(B4495,LEN(B4495)-3))-1)</f>
        <v>Loevfroe</v>
      </c>
      <c r="J4495" s="61" t="str">
        <f aca="false">TRIM(SUBSTITUTE(RIGHT(B4495,FIND(I4495,B4495)+1),"_",""))</f>
        <v>NegK</v>
      </c>
      <c r="K4495" s="0" t="str">
        <f aca="false">IFERROR(VALUE(SUBSTITUTE(E4495,".",",")),E4495)</f>
        <v>No Ct</v>
      </c>
      <c r="L4495" s="61" t="str">
        <f aca="false">IF(J4495="PosK",SUMIFS(K:K,J:J,"PosK",H:H,H4495),"")</f>
        <v/>
      </c>
      <c r="M4495" s="61" t="str">
        <f aca="false">IF(J4495="PosK",SUMIFS(K:K,J:J,"NegK",H:H,H4495),"")</f>
        <v/>
      </c>
      <c r="N4495" s="61" t="str">
        <f aca="false">IF(J4495="PosK",SUMIFS(K:K,J:J,"eDNA",H:H,H4495),"")</f>
        <v/>
      </c>
    </row>
    <row r="4496" customFormat="false" ht="14.25" hidden="false" customHeight="false" outlineLevel="0" collapsed="false">
      <c r="A4496" s="0" t="s">
        <v>782</v>
      </c>
      <c r="B4496" s="52" t="s">
        <v>1039</v>
      </c>
      <c r="C4496" s="52" t="s">
        <v>751</v>
      </c>
      <c r="D4496" s="53" t="n">
        <v>0.1</v>
      </c>
      <c r="E4496" s="53" t="s">
        <v>748</v>
      </c>
      <c r="F4496" s="0" t="s">
        <v>1391</v>
      </c>
      <c r="G4496" s="0" t="str">
        <f aca="false">LEFT(B4496,2)</f>
        <v>29</v>
      </c>
      <c r="H4496" s="0" t="str">
        <f aca="false">I4496&amp;"_"&amp;G4496&amp;"_"&amp;F4496</f>
        <v>Loevfroe_29_20181206_DL2018067_RysensteenGym_koersel2</v>
      </c>
      <c r="I4496" s="61" t="str">
        <f aca="false">MID(RIGHT(B4496,LEN(B4496)-3),1,FIND("_",RIGHT(B4496,LEN(B4496)-3))-1)</f>
        <v>Loevfroe</v>
      </c>
      <c r="J4496" s="61" t="str">
        <f aca="false">TRIM(SUBSTITUTE(RIGHT(B4496,FIND(I4496,B4496)+1),"_",""))</f>
        <v>eDNA</v>
      </c>
      <c r="K4496" s="0" t="str">
        <f aca="false">IFERROR(VALUE(SUBSTITUTE(E4496,".",",")),E4496)</f>
        <v>No Ct</v>
      </c>
      <c r="L4496" s="61" t="str">
        <f aca="false">IF(J4496="PosK",SUMIFS(K:K,J:J,"PosK",H:H,H4496),"")</f>
        <v/>
      </c>
      <c r="M4496" s="61" t="str">
        <f aca="false">IF(J4496="PosK",SUMIFS(K:K,J:J,"NegK",H:H,H4496),"")</f>
        <v/>
      </c>
      <c r="N4496" s="61" t="str">
        <f aca="false">IF(J4496="PosK",SUMIFS(K:K,J:J,"eDNA",H:H,H4496),"")</f>
        <v/>
      </c>
      <c r="Q4496" s="62"/>
    </row>
    <row r="4497" customFormat="false" ht="14.25" hidden="false" customHeight="false" outlineLevel="0" collapsed="false">
      <c r="A4497" s="0" t="s">
        <v>784</v>
      </c>
      <c r="B4497" s="52" t="s">
        <v>1039</v>
      </c>
      <c r="C4497" s="52" t="s">
        <v>751</v>
      </c>
      <c r="D4497" s="53" t="n">
        <v>0.1</v>
      </c>
      <c r="E4497" s="53" t="s">
        <v>748</v>
      </c>
      <c r="F4497" s="0" t="s">
        <v>1391</v>
      </c>
      <c r="G4497" s="0" t="str">
        <f aca="false">LEFT(B4497,2)</f>
        <v>29</v>
      </c>
      <c r="H4497" s="0" t="str">
        <f aca="false">I4497&amp;"_"&amp;G4497&amp;"_"&amp;F4497</f>
        <v>Loevfroe_29_20181206_DL2018067_RysensteenGym_koersel2</v>
      </c>
      <c r="I4497" s="61" t="str">
        <f aca="false">MID(RIGHT(B4497,LEN(B4497)-3),1,FIND("_",RIGHT(B4497,LEN(B4497)-3))-1)</f>
        <v>Loevfroe</v>
      </c>
      <c r="J4497" s="61" t="str">
        <f aca="false">TRIM(SUBSTITUTE(RIGHT(B4497,FIND(I4497,B4497)+1),"_",""))</f>
        <v>eDNA</v>
      </c>
      <c r="K4497" s="0" t="str">
        <f aca="false">IFERROR(VALUE(SUBSTITUTE(E4497,".",",")),E4497)</f>
        <v>No Ct</v>
      </c>
      <c r="L4497" s="61" t="str">
        <f aca="false">IF(J4497="PosK",SUMIFS(K:K,J:J,"PosK",H:H,H4497),"")</f>
        <v/>
      </c>
      <c r="M4497" s="61" t="str">
        <f aca="false">IF(J4497="PosK",SUMIFS(K:K,J:J,"NegK",H:H,H4497),"")</f>
        <v/>
      </c>
      <c r="N4497" s="61" t="str">
        <f aca="false">IF(J4497="PosK",SUMIFS(K:K,J:J,"eDNA",H:H,H4497),"")</f>
        <v/>
      </c>
      <c r="P4497" s="62"/>
      <c r="T4497" s="63"/>
      <c r="W4497" s="64"/>
    </row>
    <row r="4498" customFormat="false" ht="14.25" hidden="false" customHeight="false" outlineLevel="0" collapsed="false">
      <c r="A4498" s="0" t="s">
        <v>786</v>
      </c>
      <c r="B4498" s="52" t="s">
        <v>1041</v>
      </c>
      <c r="C4498" s="52" t="s">
        <v>743</v>
      </c>
      <c r="D4498" s="53" t="n">
        <v>0.1</v>
      </c>
      <c r="E4498" s="53" t="n">
        <v>28.68</v>
      </c>
      <c r="F4498" s="0" t="s">
        <v>1391</v>
      </c>
      <c r="G4498" s="0" t="str">
        <f aca="false">LEFT(B4498,2)</f>
        <v>30</v>
      </c>
      <c r="H4498" s="0" t="str">
        <f aca="false">I4498&amp;"_"&amp;G4498&amp;"_"&amp;F4498</f>
        <v>Klokkefroe_30_20181206_DL2018067_RysensteenGym_koersel2</v>
      </c>
      <c r="I4498" s="61" t="str">
        <f aca="false">MID(RIGHT(B4498,LEN(B4498)-3),1,FIND("_",RIGHT(B4498,LEN(B4498)-3))-1)</f>
        <v>Klokkefroe</v>
      </c>
      <c r="J4498" s="61" t="str">
        <f aca="false">TRIM(SUBSTITUTE(RIGHT(B4498,FIND(I4498,B4498)+1),"_",""))</f>
        <v>PosK</v>
      </c>
      <c r="K4498" s="0" t="n">
        <f aca="false">IFERROR(VALUE(SUBSTITUTE(E4498,".",",")),E4498)</f>
        <v>28.68</v>
      </c>
      <c r="L4498" s="61" t="n">
        <f aca="false">IF(J4498="PosK",SUMIFS(K:K,J:J,"PosK",H:H,H4498),"")</f>
        <v>28.68</v>
      </c>
      <c r="M4498" s="61" t="n">
        <f aca="false">IF(J4498="PosK",SUMIFS(K:K,J:J,"NegK",H:H,H4498),"")</f>
        <v>0</v>
      </c>
      <c r="N4498" s="61" t="n">
        <f aca="false">IF(J4498="PosK",SUMIFS(K:K,J:J,"eDNA",H:H,H4498),"")</f>
        <v>0</v>
      </c>
      <c r="P4498" s="62" t="n">
        <f aca="false">IF(K4500="No Ct",0,K4500)</f>
        <v>0</v>
      </c>
      <c r="Q4498" s="62" t="n">
        <f aca="false">IF(K4501="No Ct",0,K4501)</f>
        <v>0</v>
      </c>
      <c r="R4498" s="0" t="str">
        <f aca="false">IF(AND(L4498&gt;0,M4498=0),"Valid","Invalid")</f>
        <v>Valid</v>
      </c>
      <c r="S4498" s="0" t="str">
        <f aca="false">IF(OR(P4498&gt;1,Q4498&gt;1),"Present","Absent")</f>
        <v>Absent</v>
      </c>
      <c r="T4498" s="63" t="str">
        <f aca="false">IF(OR(AND(P4498&gt;1,P4498&lt;41),AND(Q4498&gt;1,Q4498&lt;41)),"Ct&lt;41","Ct&gt;41")</f>
        <v>Ct&gt;41</v>
      </c>
      <c r="U4498" s="0" t="str">
        <f aca="false">I4498</f>
        <v>Klokkefroe</v>
      </c>
      <c r="V4498" s="0" t="str">
        <f aca="false">MID(F4498,10,9)</f>
        <v>DL2018067</v>
      </c>
      <c r="W4498" s="64" t="str">
        <f aca="false">V4498&amp;"_"&amp;U4498&amp;"_"&amp;R4498&amp;"_"&amp;S4498&amp;"_"&amp;T4498</f>
        <v>DL2018067_Klokkefroe_Valid_Absent_Ct&gt;41</v>
      </c>
    </row>
    <row r="4499" customFormat="false" ht="14.25" hidden="false" customHeight="false" outlineLevel="0" collapsed="false">
      <c r="A4499" s="0" t="s">
        <v>788</v>
      </c>
      <c r="B4499" s="52" t="s">
        <v>1042</v>
      </c>
      <c r="C4499" s="52" t="s">
        <v>747</v>
      </c>
      <c r="D4499" s="53" t="n">
        <v>0.1</v>
      </c>
      <c r="E4499" s="53" t="s">
        <v>748</v>
      </c>
      <c r="F4499" s="0" t="s">
        <v>1391</v>
      </c>
      <c r="G4499" s="0" t="str">
        <f aca="false">LEFT(B4499,2)</f>
        <v>30</v>
      </c>
      <c r="H4499" s="0" t="str">
        <f aca="false">I4499&amp;"_"&amp;G4499&amp;"_"&amp;F4499</f>
        <v>Klokkefroe_30_20181206_DL2018067_RysensteenGym_koersel2</v>
      </c>
      <c r="I4499" s="61" t="str">
        <f aca="false">MID(RIGHT(B4499,LEN(B4499)-3),1,FIND("_",RIGHT(B4499,LEN(B4499)-3))-1)</f>
        <v>Klokkefroe</v>
      </c>
      <c r="J4499" s="61" t="str">
        <f aca="false">TRIM(SUBSTITUTE(RIGHT(B4499,FIND(I4499,B4499)+1),"_",""))</f>
        <v>NegK</v>
      </c>
      <c r="K4499" s="0" t="str">
        <f aca="false">IFERROR(VALUE(SUBSTITUTE(E4499,".",",")),E4499)</f>
        <v>No Ct</v>
      </c>
      <c r="L4499" s="61" t="str">
        <f aca="false">IF(J4499="PosK",SUMIFS(K:K,J:J,"PosK",H:H,H4499),"")</f>
        <v/>
      </c>
      <c r="M4499" s="61" t="str">
        <f aca="false">IF(J4499="PosK",SUMIFS(K:K,J:J,"NegK",H:H,H4499),"")</f>
        <v/>
      </c>
      <c r="N4499" s="61" t="str">
        <f aca="false">IF(J4499="PosK",SUMIFS(K:K,J:J,"eDNA",H:H,H4499),"")</f>
        <v/>
      </c>
    </row>
    <row r="4500" customFormat="false" ht="14.25" hidden="false" customHeight="false" outlineLevel="0" collapsed="false">
      <c r="A4500" s="0" t="s">
        <v>790</v>
      </c>
      <c r="B4500" s="52" t="s">
        <v>1043</v>
      </c>
      <c r="C4500" s="52" t="s">
        <v>751</v>
      </c>
      <c r="D4500" s="53" t="n">
        <v>0.1</v>
      </c>
      <c r="E4500" s="53" t="s">
        <v>748</v>
      </c>
      <c r="F4500" s="0" t="s">
        <v>1391</v>
      </c>
      <c r="G4500" s="0" t="str">
        <f aca="false">LEFT(B4500,2)</f>
        <v>30</v>
      </c>
      <c r="H4500" s="0" t="str">
        <f aca="false">I4500&amp;"_"&amp;G4500&amp;"_"&amp;F4500</f>
        <v>Klokkefroe_30_20181206_DL2018067_RysensteenGym_koersel2</v>
      </c>
      <c r="I4500" s="61" t="str">
        <f aca="false">MID(RIGHT(B4500,LEN(B4500)-3),1,FIND("_",RIGHT(B4500,LEN(B4500)-3))-1)</f>
        <v>Klokkefroe</v>
      </c>
      <c r="J4500" s="61" t="str">
        <f aca="false">TRIM(SUBSTITUTE(RIGHT(B4500,FIND(I4500,B4500)+1),"_",""))</f>
        <v>eDNA</v>
      </c>
      <c r="K4500" s="0" t="str">
        <f aca="false">IFERROR(VALUE(SUBSTITUTE(E4500,".",",")),E4500)</f>
        <v>No Ct</v>
      </c>
      <c r="L4500" s="61" t="str">
        <f aca="false">IF(J4500="PosK",SUMIFS(K:K,J:J,"PosK",H:H,H4500),"")</f>
        <v/>
      </c>
      <c r="M4500" s="61" t="str">
        <f aca="false">IF(J4500="PosK",SUMIFS(K:K,J:J,"NegK",H:H,H4500),"")</f>
        <v/>
      </c>
      <c r="N4500" s="61" t="str">
        <f aca="false">IF(J4500="PosK",SUMIFS(K:K,J:J,"eDNA",H:H,H4500),"")</f>
        <v/>
      </c>
      <c r="Q4500" s="62"/>
    </row>
    <row r="4501" customFormat="false" ht="14.25" hidden="false" customHeight="false" outlineLevel="0" collapsed="false">
      <c r="A4501" s="0" t="s">
        <v>792</v>
      </c>
      <c r="B4501" s="52" t="s">
        <v>1043</v>
      </c>
      <c r="C4501" s="52" t="s">
        <v>751</v>
      </c>
      <c r="D4501" s="53" t="n">
        <v>0.1</v>
      </c>
      <c r="E4501" s="53" t="s">
        <v>748</v>
      </c>
      <c r="F4501" s="0" t="s">
        <v>1391</v>
      </c>
      <c r="G4501" s="0" t="str">
        <f aca="false">LEFT(B4501,2)</f>
        <v>30</v>
      </c>
      <c r="H4501" s="0" t="str">
        <f aca="false">I4501&amp;"_"&amp;G4501&amp;"_"&amp;F4501</f>
        <v>Klokkefroe_30_20181206_DL2018067_RysensteenGym_koersel2</v>
      </c>
      <c r="I4501" s="61" t="str">
        <f aca="false">MID(RIGHT(B4501,LEN(B4501)-3),1,FIND("_",RIGHT(B4501,LEN(B4501)-3))-1)</f>
        <v>Klokkefroe</v>
      </c>
      <c r="J4501" s="61" t="str">
        <f aca="false">TRIM(SUBSTITUTE(RIGHT(B4501,FIND(I4501,B4501)+1),"_",""))</f>
        <v>eDNA</v>
      </c>
      <c r="K4501" s="0" t="str">
        <f aca="false">IFERROR(VALUE(SUBSTITUTE(E4501,".",",")),E4501)</f>
        <v>No Ct</v>
      </c>
      <c r="L4501" s="61" t="str">
        <f aca="false">IF(J4501="PosK",SUMIFS(K:K,J:J,"PosK",H:H,H4501),"")</f>
        <v/>
      </c>
      <c r="M4501" s="61" t="str">
        <f aca="false">IF(J4501="PosK",SUMIFS(K:K,J:J,"NegK",H:H,H4501),"")</f>
        <v/>
      </c>
      <c r="N4501" s="61" t="str">
        <f aca="false">IF(J4501="PosK",SUMIFS(K:K,J:J,"eDNA",H:H,H4501),"")</f>
        <v/>
      </c>
      <c r="P4501" s="62"/>
      <c r="T4501" s="63"/>
      <c r="W4501" s="64"/>
    </row>
    <row r="4502" customFormat="false" ht="14.25" hidden="false" customHeight="false" outlineLevel="0" collapsed="false">
      <c r="A4502" s="0" t="s">
        <v>794</v>
      </c>
      <c r="B4502" s="52" t="s">
        <v>1045</v>
      </c>
      <c r="C4502" s="52" t="s">
        <v>743</v>
      </c>
      <c r="D4502" s="53" t="n">
        <v>0.1</v>
      </c>
      <c r="E4502" s="53" t="s">
        <v>748</v>
      </c>
      <c r="F4502" s="0" t="s">
        <v>1391</v>
      </c>
      <c r="G4502" s="0" t="str">
        <f aca="false">LEFT(B4502,2)</f>
        <v>31</v>
      </c>
      <c r="H4502" s="0" t="str">
        <f aca="false">I4502&amp;"_"&amp;G4502&amp;"_"&amp;F4502</f>
        <v>Bjergsalamander_31_20181206_DL2018067_RysensteenGym_koersel2</v>
      </c>
      <c r="I4502" s="61" t="str">
        <f aca="false">MID(RIGHT(B4502,LEN(B4502)-3),1,FIND("_",RIGHT(B4502,LEN(B4502)-3))-1)</f>
        <v>Bjergsalamander</v>
      </c>
      <c r="J4502" s="61" t="str">
        <f aca="false">TRIM(SUBSTITUTE(RIGHT(B4502,FIND(I4502,B4502)+1),"_",""))</f>
        <v>PosK</v>
      </c>
      <c r="K4502" s="0" t="str">
        <f aca="false">IFERROR(VALUE(SUBSTITUTE(E4502,".",",")),E4502)</f>
        <v>No Ct</v>
      </c>
      <c r="L4502" s="61" t="n">
        <f aca="false">IF(J4502="PosK",SUMIFS(K:K,J:J,"PosK",H:H,H4502),"")</f>
        <v>0</v>
      </c>
      <c r="M4502" s="61" t="n">
        <f aca="false">IF(J4502="PosK",SUMIFS(K:K,J:J,"NegK",H:H,H4502),"")</f>
        <v>0</v>
      </c>
      <c r="N4502" s="61" t="n">
        <f aca="false">IF(J4502="PosK",SUMIFS(K:K,J:J,"eDNA",H:H,H4502),"")</f>
        <v>0</v>
      </c>
      <c r="P4502" s="62" t="n">
        <f aca="false">IF(K4504="No Ct",0,K4504)</f>
        <v>0</v>
      </c>
      <c r="Q4502" s="62" t="n">
        <f aca="false">IF(K4505="No Ct",0,K4505)</f>
        <v>0</v>
      </c>
      <c r="R4502" s="0" t="str">
        <f aca="false">IF(AND(L4502&gt;0,M4502=0),"Valid","Invalid")</f>
        <v>Invalid</v>
      </c>
      <c r="S4502" s="0" t="str">
        <f aca="false">IF(OR(P4502&gt;1,Q4502&gt;1),"Present","Absent")</f>
        <v>Absent</v>
      </c>
      <c r="T4502" s="63" t="str">
        <f aca="false">IF(OR(AND(P4502&gt;1,P4502&lt;41),AND(Q4502&gt;1,Q4502&lt;41)),"Ct&lt;41","Ct&gt;41")</f>
        <v>Ct&gt;41</v>
      </c>
      <c r="U4502" s="0" t="str">
        <f aca="false">I4502</f>
        <v>Bjergsalamander</v>
      </c>
      <c r="V4502" s="0" t="str">
        <f aca="false">MID(F4502,10,9)</f>
        <v>DL2018067</v>
      </c>
      <c r="W4502" s="64" t="str">
        <f aca="false">V4502&amp;"_"&amp;U4502&amp;"_"&amp;R4502&amp;"_"&amp;S4502&amp;"_"&amp;T4502</f>
        <v>DL2018067_Bjergsalamander_Invalid_Absent_Ct&gt;41</v>
      </c>
    </row>
    <row r="4503" customFormat="false" ht="14.25" hidden="false" customHeight="false" outlineLevel="0" collapsed="false">
      <c r="A4503" s="0" t="s">
        <v>796</v>
      </c>
      <c r="B4503" s="52" t="s">
        <v>1046</v>
      </c>
      <c r="C4503" s="52" t="s">
        <v>747</v>
      </c>
      <c r="D4503" s="53" t="n">
        <v>0.1</v>
      </c>
      <c r="E4503" s="53" t="s">
        <v>748</v>
      </c>
      <c r="F4503" s="0" t="s">
        <v>1391</v>
      </c>
      <c r="G4503" s="0" t="str">
        <f aca="false">LEFT(B4503,2)</f>
        <v>31</v>
      </c>
      <c r="H4503" s="0" t="str">
        <f aca="false">I4503&amp;"_"&amp;G4503&amp;"_"&amp;F4503</f>
        <v>Bjergsalamander_31_20181206_DL2018067_RysensteenGym_koersel2</v>
      </c>
      <c r="I4503" s="61" t="str">
        <f aca="false">MID(RIGHT(B4503,LEN(B4503)-3),1,FIND("_",RIGHT(B4503,LEN(B4503)-3))-1)</f>
        <v>Bjergsalamander</v>
      </c>
      <c r="J4503" s="61" t="str">
        <f aca="false">TRIM(SUBSTITUTE(RIGHT(B4503,FIND(I4503,B4503)+1),"_",""))</f>
        <v>NegK</v>
      </c>
      <c r="K4503" s="0" t="str">
        <f aca="false">IFERROR(VALUE(SUBSTITUTE(E4503,".",",")),E4503)</f>
        <v>No Ct</v>
      </c>
      <c r="L4503" s="61" t="str">
        <f aca="false">IF(J4503="PosK",SUMIFS(K:K,J:J,"PosK",H:H,H4503),"")</f>
        <v/>
      </c>
      <c r="M4503" s="61" t="str">
        <f aca="false">IF(J4503="PosK",SUMIFS(K:K,J:J,"NegK",H:H,H4503),"")</f>
        <v/>
      </c>
      <c r="N4503" s="61" t="str">
        <f aca="false">IF(J4503="PosK",SUMIFS(K:K,J:J,"eDNA",H:H,H4503),"")</f>
        <v/>
      </c>
    </row>
    <row r="4504" customFormat="false" ht="14.25" hidden="false" customHeight="false" outlineLevel="0" collapsed="false">
      <c r="A4504" s="0" t="s">
        <v>798</v>
      </c>
      <c r="B4504" s="52" t="s">
        <v>1047</v>
      </c>
      <c r="C4504" s="52" t="s">
        <v>751</v>
      </c>
      <c r="D4504" s="53" t="n">
        <v>0.1</v>
      </c>
      <c r="E4504" s="53" t="s">
        <v>748</v>
      </c>
      <c r="F4504" s="0" t="s">
        <v>1391</v>
      </c>
      <c r="G4504" s="0" t="str">
        <f aca="false">LEFT(B4504,2)</f>
        <v>31</v>
      </c>
      <c r="H4504" s="0" t="str">
        <f aca="false">I4504&amp;"_"&amp;G4504&amp;"_"&amp;F4504</f>
        <v>Bjergsalamander_31_20181206_DL2018067_RysensteenGym_koersel2</v>
      </c>
      <c r="I4504" s="61" t="str">
        <f aca="false">MID(RIGHT(B4504,LEN(B4504)-3),1,FIND("_",RIGHT(B4504,LEN(B4504)-3))-1)</f>
        <v>Bjergsalamander</v>
      </c>
      <c r="J4504" s="61" t="str">
        <f aca="false">TRIM(SUBSTITUTE(RIGHT(B4504,FIND(I4504,B4504)+1),"_",""))</f>
        <v>eDNA</v>
      </c>
      <c r="K4504" s="0" t="str">
        <f aca="false">IFERROR(VALUE(SUBSTITUTE(E4504,".",",")),E4504)</f>
        <v>No Ct</v>
      </c>
      <c r="L4504" s="61" t="str">
        <f aca="false">IF(J4504="PosK",SUMIFS(K:K,J:J,"PosK",H:H,H4504),"")</f>
        <v/>
      </c>
      <c r="M4504" s="61" t="str">
        <f aca="false">IF(J4504="PosK",SUMIFS(K:K,J:J,"NegK",H:H,H4504),"")</f>
        <v/>
      </c>
      <c r="N4504" s="61" t="str">
        <f aca="false">IF(J4504="PosK",SUMIFS(K:K,J:J,"eDNA",H:H,H4504),"")</f>
        <v/>
      </c>
      <c r="Q4504" s="62"/>
    </row>
    <row r="4505" customFormat="false" ht="14.25" hidden="false" customHeight="false" outlineLevel="0" collapsed="false">
      <c r="A4505" s="0" t="s">
        <v>800</v>
      </c>
      <c r="B4505" s="52" t="s">
        <v>1047</v>
      </c>
      <c r="C4505" s="52" t="s">
        <v>751</v>
      </c>
      <c r="D4505" s="53" t="n">
        <v>0.1</v>
      </c>
      <c r="E4505" s="53" t="s">
        <v>748</v>
      </c>
      <c r="F4505" s="0" t="s">
        <v>1391</v>
      </c>
      <c r="G4505" s="0" t="str">
        <f aca="false">LEFT(B4505,2)</f>
        <v>31</v>
      </c>
      <c r="H4505" s="0" t="str">
        <f aca="false">I4505&amp;"_"&amp;G4505&amp;"_"&amp;F4505</f>
        <v>Bjergsalamander_31_20181206_DL2018067_RysensteenGym_koersel2</v>
      </c>
      <c r="I4505" s="61" t="str">
        <f aca="false">MID(RIGHT(B4505,LEN(B4505)-3),1,FIND("_",RIGHT(B4505,LEN(B4505)-3))-1)</f>
        <v>Bjergsalamander</v>
      </c>
      <c r="J4505" s="61" t="str">
        <f aca="false">TRIM(SUBSTITUTE(RIGHT(B4505,FIND(I4505,B4505)+1),"_",""))</f>
        <v>eDNA</v>
      </c>
      <c r="K4505" s="0" t="str">
        <f aca="false">IFERROR(VALUE(SUBSTITUTE(E4505,".",",")),E4505)</f>
        <v>No Ct</v>
      </c>
      <c r="L4505" s="61" t="str">
        <f aca="false">IF(J4505="PosK",SUMIFS(K:K,J:J,"PosK",H:H,H4505),"")</f>
        <v/>
      </c>
      <c r="M4505" s="61" t="str">
        <f aca="false">IF(J4505="PosK",SUMIFS(K:K,J:J,"NegK",H:H,H4505),"")</f>
        <v/>
      </c>
      <c r="N4505" s="61" t="str">
        <f aca="false">IF(J4505="PosK",SUMIFS(K:K,J:J,"eDNA",H:H,H4505),"")</f>
        <v/>
      </c>
      <c r="P4505" s="62"/>
      <c r="T4505" s="63"/>
      <c r="W4505" s="64"/>
    </row>
    <row r="4506" customFormat="false" ht="14.25" hidden="false" customHeight="false" outlineLevel="0" collapsed="false">
      <c r="A4506" s="0" t="s">
        <v>802</v>
      </c>
      <c r="B4506" s="52" t="s">
        <v>1049</v>
      </c>
      <c r="C4506" s="52" t="s">
        <v>743</v>
      </c>
      <c r="D4506" s="53" t="n">
        <v>0.1</v>
      </c>
      <c r="E4506" s="53" t="n">
        <v>38.03</v>
      </c>
      <c r="F4506" s="0" t="s">
        <v>1391</v>
      </c>
      <c r="G4506" s="0" t="str">
        <f aca="false">LEFT(B4506,2)</f>
        <v>32</v>
      </c>
      <c r="H4506" s="0" t="str">
        <f aca="false">I4506&amp;"_"&amp;G4506&amp;"_"&amp;F4506</f>
        <v>Latterfroe_32_20181206_DL2018067_RysensteenGym_koersel2</v>
      </c>
      <c r="I4506" s="61" t="str">
        <f aca="false">MID(RIGHT(B4506,LEN(B4506)-3),1,FIND("_",RIGHT(B4506,LEN(B4506)-3))-1)</f>
        <v>Latterfroe</v>
      </c>
      <c r="J4506" s="61" t="str">
        <f aca="false">TRIM(SUBSTITUTE(RIGHT(B4506,FIND(I4506,B4506)+1),"_",""))</f>
        <v>PosK</v>
      </c>
      <c r="K4506" s="0" t="n">
        <f aca="false">IFERROR(VALUE(SUBSTITUTE(E4506,".",",")),E4506)</f>
        <v>38.03</v>
      </c>
      <c r="L4506" s="61" t="n">
        <f aca="false">IF(J4506="PosK",SUMIFS(K:K,J:J,"PosK",H:H,H4506),"")</f>
        <v>38.03</v>
      </c>
      <c r="M4506" s="61" t="n">
        <f aca="false">IF(J4506="PosK",SUMIFS(K:K,J:J,"NegK",H:H,H4506),"")</f>
        <v>0</v>
      </c>
      <c r="N4506" s="61" t="n">
        <f aca="false">IF(J4506="PosK",SUMIFS(K:K,J:J,"eDNA",H:H,H4506),"")</f>
        <v>0</v>
      </c>
      <c r="P4506" s="62" t="n">
        <f aca="false">IF(K4508="No Ct",0,K4508)</f>
        <v>0</v>
      </c>
      <c r="Q4506" s="62" t="n">
        <f aca="false">IF(K4509="No Ct",0,K4509)</f>
        <v>0</v>
      </c>
      <c r="R4506" s="0" t="str">
        <f aca="false">IF(AND(L4506&gt;0,M4506=0),"Valid","Invalid")</f>
        <v>Valid</v>
      </c>
      <c r="S4506" s="0" t="str">
        <f aca="false">IF(OR(P4506&gt;1,Q4506&gt;1),"Present","Absent")</f>
        <v>Absent</v>
      </c>
      <c r="T4506" s="63" t="str">
        <f aca="false">IF(OR(AND(P4506&gt;1,P4506&lt;41),AND(Q4506&gt;1,Q4506&lt;41)),"Ct&lt;41","Ct&gt;41")</f>
        <v>Ct&gt;41</v>
      </c>
      <c r="U4506" s="0" t="str">
        <f aca="false">I4506</f>
        <v>Latterfroe</v>
      </c>
      <c r="V4506" s="0" t="str">
        <f aca="false">MID(F4506,10,9)</f>
        <v>DL2018067</v>
      </c>
      <c r="W4506" s="64" t="str">
        <f aca="false">V4506&amp;"_"&amp;U4506&amp;"_"&amp;R4506&amp;"_"&amp;S4506&amp;"_"&amp;T4506</f>
        <v>DL2018067_Latterfroe_Valid_Absent_Ct&gt;41</v>
      </c>
    </row>
    <row r="4507" customFormat="false" ht="14.25" hidden="false" customHeight="false" outlineLevel="0" collapsed="false">
      <c r="A4507" s="0" t="s">
        <v>804</v>
      </c>
      <c r="B4507" s="52" t="s">
        <v>1050</v>
      </c>
      <c r="C4507" s="52" t="s">
        <v>747</v>
      </c>
      <c r="D4507" s="53" t="n">
        <v>0.1</v>
      </c>
      <c r="E4507" s="53" t="s">
        <v>748</v>
      </c>
      <c r="F4507" s="0" t="s">
        <v>1391</v>
      </c>
      <c r="G4507" s="0" t="str">
        <f aca="false">LEFT(B4507,2)</f>
        <v>32</v>
      </c>
      <c r="H4507" s="0" t="str">
        <f aca="false">I4507&amp;"_"&amp;G4507&amp;"_"&amp;F4507</f>
        <v>Latterfroe_32_20181206_DL2018067_RysensteenGym_koersel2</v>
      </c>
      <c r="I4507" s="61" t="str">
        <f aca="false">MID(RIGHT(B4507,LEN(B4507)-3),1,FIND("_",RIGHT(B4507,LEN(B4507)-3))-1)</f>
        <v>Latterfroe</v>
      </c>
      <c r="J4507" s="61" t="str">
        <f aca="false">TRIM(SUBSTITUTE(RIGHT(B4507,FIND(I4507,B4507)+1),"_",""))</f>
        <v>NegK</v>
      </c>
      <c r="K4507" s="0" t="str">
        <f aca="false">IFERROR(VALUE(SUBSTITUTE(E4507,".",",")),E4507)</f>
        <v>No Ct</v>
      </c>
      <c r="L4507" s="61" t="str">
        <f aca="false">IF(J4507="PosK",SUMIFS(K:K,J:J,"PosK",H:H,H4507),"")</f>
        <v/>
      </c>
      <c r="M4507" s="61" t="str">
        <f aca="false">IF(J4507="PosK",SUMIFS(K:K,J:J,"NegK",H:H,H4507),"")</f>
        <v/>
      </c>
      <c r="N4507" s="61" t="str">
        <f aca="false">IF(J4507="PosK",SUMIFS(K:K,J:J,"eDNA",H:H,H4507),"")</f>
        <v/>
      </c>
    </row>
    <row r="4508" customFormat="false" ht="14.25" hidden="false" customHeight="false" outlineLevel="0" collapsed="false">
      <c r="A4508" s="0" t="s">
        <v>806</v>
      </c>
      <c r="B4508" s="52" t="s">
        <v>1051</v>
      </c>
      <c r="C4508" s="52" t="s">
        <v>751</v>
      </c>
      <c r="D4508" s="53" t="n">
        <v>0.1</v>
      </c>
      <c r="E4508" s="53" t="s">
        <v>748</v>
      </c>
      <c r="F4508" s="0" t="s">
        <v>1391</v>
      </c>
      <c r="G4508" s="0" t="str">
        <f aca="false">LEFT(B4508,2)</f>
        <v>32</v>
      </c>
      <c r="H4508" s="0" t="str">
        <f aca="false">I4508&amp;"_"&amp;G4508&amp;"_"&amp;F4508</f>
        <v>Latterfroe_32_20181206_DL2018067_RysensteenGym_koersel2</v>
      </c>
      <c r="I4508" s="61" t="str">
        <f aca="false">MID(RIGHT(B4508,LEN(B4508)-3),1,FIND("_",RIGHT(B4508,LEN(B4508)-3))-1)</f>
        <v>Latterfroe</v>
      </c>
      <c r="J4508" s="61" t="str">
        <f aca="false">TRIM(SUBSTITUTE(RIGHT(B4508,FIND(I4508,B4508)+1),"_",""))</f>
        <v>eDNA</v>
      </c>
      <c r="K4508" s="0" t="str">
        <f aca="false">IFERROR(VALUE(SUBSTITUTE(E4508,".",",")),E4508)</f>
        <v>No Ct</v>
      </c>
      <c r="L4508" s="61" t="str">
        <f aca="false">IF(J4508="PosK",SUMIFS(K:K,J:J,"PosK",H:H,H4508),"")</f>
        <v/>
      </c>
      <c r="M4508" s="61" t="str">
        <f aca="false">IF(J4508="PosK",SUMIFS(K:K,J:J,"NegK",H:H,H4508),"")</f>
        <v/>
      </c>
      <c r="N4508" s="61" t="str">
        <f aca="false">IF(J4508="PosK",SUMIFS(K:K,J:J,"eDNA",H:H,H4508),"")</f>
        <v/>
      </c>
      <c r="Q4508" s="62"/>
    </row>
    <row r="4509" customFormat="false" ht="14.25" hidden="false" customHeight="false" outlineLevel="0" collapsed="false">
      <c r="A4509" s="0" t="s">
        <v>808</v>
      </c>
      <c r="B4509" s="52" t="s">
        <v>1051</v>
      </c>
      <c r="C4509" s="52" t="s">
        <v>751</v>
      </c>
      <c r="D4509" s="53" t="n">
        <v>0.1</v>
      </c>
      <c r="E4509" s="53" t="s">
        <v>748</v>
      </c>
      <c r="F4509" s="0" t="s">
        <v>1391</v>
      </c>
      <c r="G4509" s="0" t="str">
        <f aca="false">LEFT(B4509,2)</f>
        <v>32</v>
      </c>
      <c r="H4509" s="0" t="str">
        <f aca="false">I4509&amp;"_"&amp;G4509&amp;"_"&amp;F4509</f>
        <v>Latterfroe_32_20181206_DL2018067_RysensteenGym_koersel2</v>
      </c>
      <c r="I4509" s="61" t="str">
        <f aca="false">MID(RIGHT(B4509,LEN(B4509)-3),1,FIND("_",RIGHT(B4509,LEN(B4509)-3))-1)</f>
        <v>Latterfroe</v>
      </c>
      <c r="J4509" s="61" t="str">
        <f aca="false">TRIM(SUBSTITUTE(RIGHT(B4509,FIND(I4509,B4509)+1),"_",""))</f>
        <v>eDNA</v>
      </c>
      <c r="K4509" s="0" t="str">
        <f aca="false">IFERROR(VALUE(SUBSTITUTE(E4509,".",",")),E4509)</f>
        <v>No Ct</v>
      </c>
      <c r="L4509" s="61" t="str">
        <f aca="false">IF(J4509="PosK",SUMIFS(K:K,J:J,"PosK",H:H,H4509),"")</f>
        <v/>
      </c>
      <c r="M4509" s="61" t="str">
        <f aca="false">IF(J4509="PosK",SUMIFS(K:K,J:J,"NegK",H:H,H4509),"")</f>
        <v/>
      </c>
      <c r="N4509" s="61" t="str">
        <f aca="false">IF(J4509="PosK",SUMIFS(K:K,J:J,"eDNA",H:H,H4509),"")</f>
        <v/>
      </c>
      <c r="P4509" s="62"/>
      <c r="T4509" s="63"/>
      <c r="W4509" s="64"/>
    </row>
    <row r="4510" customFormat="false" ht="14.25" hidden="false" customHeight="false" outlineLevel="0" collapsed="false">
      <c r="A4510" s="0" t="s">
        <v>810</v>
      </c>
      <c r="B4510" s="52" t="s">
        <v>1366</v>
      </c>
      <c r="C4510" s="52" t="s">
        <v>743</v>
      </c>
      <c r="D4510" s="53" t="n">
        <v>0.1</v>
      </c>
      <c r="E4510" s="53" t="s">
        <v>748</v>
      </c>
      <c r="F4510" s="0" t="s">
        <v>1391</v>
      </c>
      <c r="G4510" s="0" t="str">
        <f aca="false">LEFT(B4510,2)</f>
        <v>09</v>
      </c>
      <c r="H4510" s="0" t="str">
        <f aca="false">I4510&amp;"_"&amp;G4510&amp;"_"&amp;F4510</f>
        <v>KortbenetGroenFroe_09_20181206_DL2018067_RysensteenGym_koersel2</v>
      </c>
      <c r="I4510" s="61" t="str">
        <f aca="false">MID(RIGHT(B4510,LEN(B4510)-3),1,FIND("_",RIGHT(B4510,LEN(B4510)-3))-1)</f>
        <v>KortbenetGroenFroe</v>
      </c>
      <c r="J4510" s="61" t="str">
        <f aca="false">TRIM(SUBSTITUTE(RIGHT(B4510,FIND(I4510,B4510)+1),"_",""))</f>
        <v>PosK</v>
      </c>
      <c r="K4510" s="0" t="str">
        <f aca="false">IFERROR(VALUE(SUBSTITUTE(E4510,".",",")),E4510)</f>
        <v>No Ct</v>
      </c>
      <c r="L4510" s="61" t="n">
        <f aca="false">IF(J4510="PosK",SUMIFS(K:K,J:J,"PosK",H:H,H4510),"")</f>
        <v>0</v>
      </c>
      <c r="M4510" s="61" t="n">
        <f aca="false">IF(J4510="PosK",SUMIFS(K:K,J:J,"NegK",H:H,H4510),"")</f>
        <v>0</v>
      </c>
      <c r="N4510" s="61" t="n">
        <f aca="false">IF(J4510="PosK",SUMIFS(K:K,J:J,"eDNA",H:H,H4510),"")</f>
        <v>0</v>
      </c>
      <c r="P4510" s="62" t="n">
        <f aca="false">IF(K4512="No Ct",0,K4512)</f>
        <v>0</v>
      </c>
      <c r="Q4510" s="62" t="n">
        <f aca="false">IF(K4513="No Ct",0,K4513)</f>
        <v>0</v>
      </c>
      <c r="R4510" s="0" t="str">
        <f aca="false">IF(AND(L4510&gt;0,M4510=0),"Valid","Invalid")</f>
        <v>Invalid</v>
      </c>
      <c r="S4510" s="0" t="str">
        <f aca="false">IF(OR(P4510&gt;1,Q4510&gt;1),"Present","Absent")</f>
        <v>Absent</v>
      </c>
      <c r="T4510" s="63" t="str">
        <f aca="false">IF(OR(AND(P4510&gt;1,P4510&lt;41),AND(Q4510&gt;1,Q4510&lt;41)),"Ct&lt;41","Ct&gt;41")</f>
        <v>Ct&gt;41</v>
      </c>
      <c r="U4510" s="0" t="str">
        <f aca="false">I4510</f>
        <v>KortbenetGroenFroe</v>
      </c>
      <c r="V4510" s="0" t="str">
        <f aca="false">MID(F4510,10,9)</f>
        <v>DL2018067</v>
      </c>
      <c r="W4510" s="64" t="str">
        <f aca="false">V4510&amp;"_"&amp;U4510&amp;"_"&amp;R4510&amp;"_"&amp;S4510&amp;"_"&amp;T4510</f>
        <v>DL2018067_KortbenetGroenFroe_Invalid_Absent_Ct&gt;41</v>
      </c>
    </row>
    <row r="4511" customFormat="false" ht="14.25" hidden="false" customHeight="false" outlineLevel="0" collapsed="false">
      <c r="A4511" s="0" t="s">
        <v>812</v>
      </c>
      <c r="B4511" s="52" t="s">
        <v>1367</v>
      </c>
      <c r="C4511" s="52" t="s">
        <v>747</v>
      </c>
      <c r="D4511" s="53" t="n">
        <v>0.1</v>
      </c>
      <c r="E4511" s="53" t="s">
        <v>748</v>
      </c>
      <c r="F4511" s="0" t="s">
        <v>1391</v>
      </c>
      <c r="G4511" s="0" t="str">
        <f aca="false">LEFT(B4511,2)</f>
        <v>09</v>
      </c>
      <c r="H4511" s="0" t="str">
        <f aca="false">I4511&amp;"_"&amp;G4511&amp;"_"&amp;F4511</f>
        <v>KortbenetGroenFroe_09_20181206_DL2018067_RysensteenGym_koersel2</v>
      </c>
      <c r="I4511" s="61" t="str">
        <f aca="false">MID(RIGHT(B4511,LEN(B4511)-3),1,FIND("_",RIGHT(B4511,LEN(B4511)-3))-1)</f>
        <v>KortbenetGroenFroe</v>
      </c>
      <c r="J4511" s="61" t="str">
        <f aca="false">TRIM(SUBSTITUTE(RIGHT(B4511,FIND(I4511,B4511)+1),"_",""))</f>
        <v>NegK</v>
      </c>
      <c r="K4511" s="0" t="str">
        <f aca="false">IFERROR(VALUE(SUBSTITUTE(E4511,".",",")),E4511)</f>
        <v>No Ct</v>
      </c>
      <c r="L4511" s="61" t="str">
        <f aca="false">IF(J4511="PosK",SUMIFS(K:K,J:J,"PosK",H:H,H4511),"")</f>
        <v/>
      </c>
      <c r="M4511" s="61" t="str">
        <f aca="false">IF(J4511="PosK",SUMIFS(K:K,J:J,"NegK",H:H,H4511),"")</f>
        <v/>
      </c>
      <c r="N4511" s="61" t="str">
        <f aca="false">IF(J4511="PosK",SUMIFS(K:K,J:J,"eDNA",H:H,H4511),"")</f>
        <v/>
      </c>
    </row>
    <row r="4512" customFormat="false" ht="14.25" hidden="false" customHeight="false" outlineLevel="0" collapsed="false">
      <c r="A4512" s="0" t="s">
        <v>814</v>
      </c>
      <c r="B4512" s="52" t="s">
        <v>1368</v>
      </c>
      <c r="C4512" s="52" t="s">
        <v>751</v>
      </c>
      <c r="D4512" s="53" t="n">
        <v>0.1</v>
      </c>
      <c r="E4512" s="53" t="s">
        <v>748</v>
      </c>
      <c r="F4512" s="0" t="s">
        <v>1391</v>
      </c>
      <c r="G4512" s="0" t="str">
        <f aca="false">LEFT(B4512,2)</f>
        <v>09</v>
      </c>
      <c r="H4512" s="0" t="str">
        <f aca="false">I4512&amp;"_"&amp;G4512&amp;"_"&amp;F4512</f>
        <v>KortbenetGroenFroe_09_20181206_DL2018067_RysensteenGym_koersel2</v>
      </c>
      <c r="I4512" s="61" t="str">
        <f aca="false">MID(RIGHT(B4512,LEN(B4512)-3),1,FIND("_",RIGHT(B4512,LEN(B4512)-3))-1)</f>
        <v>KortbenetGroenFroe</v>
      </c>
      <c r="J4512" s="61" t="str">
        <f aca="false">TRIM(SUBSTITUTE(RIGHT(B4512,FIND(I4512,B4512)+1),"_",""))</f>
        <v>eDNA</v>
      </c>
      <c r="K4512" s="0" t="str">
        <f aca="false">IFERROR(VALUE(SUBSTITUTE(E4512,".",",")),E4512)</f>
        <v>No Ct</v>
      </c>
      <c r="L4512" s="61" t="str">
        <f aca="false">IF(J4512="PosK",SUMIFS(K:K,J:J,"PosK",H:H,H4512),"")</f>
        <v/>
      </c>
      <c r="M4512" s="61" t="str">
        <f aca="false">IF(J4512="PosK",SUMIFS(K:K,J:J,"NegK",H:H,H4512),"")</f>
        <v/>
      </c>
      <c r="N4512" s="61" t="str">
        <f aca="false">IF(J4512="PosK",SUMIFS(K:K,J:J,"eDNA",H:H,H4512),"")</f>
        <v/>
      </c>
      <c r="Q4512" s="62"/>
    </row>
    <row r="4513" customFormat="false" ht="14.25" hidden="false" customHeight="false" outlineLevel="0" collapsed="false">
      <c r="A4513" s="0" t="s">
        <v>816</v>
      </c>
      <c r="B4513" s="52" t="s">
        <v>1368</v>
      </c>
      <c r="C4513" s="52" t="s">
        <v>751</v>
      </c>
      <c r="D4513" s="53" t="n">
        <v>0.1</v>
      </c>
      <c r="E4513" s="53" t="s">
        <v>748</v>
      </c>
      <c r="F4513" s="0" t="s">
        <v>1391</v>
      </c>
      <c r="G4513" s="0" t="str">
        <f aca="false">LEFT(B4513,2)</f>
        <v>09</v>
      </c>
      <c r="H4513" s="0" t="str">
        <f aca="false">I4513&amp;"_"&amp;G4513&amp;"_"&amp;F4513</f>
        <v>KortbenetGroenFroe_09_20181206_DL2018067_RysensteenGym_koersel2</v>
      </c>
      <c r="I4513" s="61" t="str">
        <f aca="false">MID(RIGHT(B4513,LEN(B4513)-3),1,FIND("_",RIGHT(B4513,LEN(B4513)-3))-1)</f>
        <v>KortbenetGroenFroe</v>
      </c>
      <c r="J4513" s="61" t="str">
        <f aca="false">TRIM(SUBSTITUTE(RIGHT(B4513,FIND(I4513,B4513)+1),"_",""))</f>
        <v>eDNA</v>
      </c>
      <c r="K4513" s="0" t="str">
        <f aca="false">IFERROR(VALUE(SUBSTITUTE(E4513,".",",")),E4513)</f>
        <v>No Ct</v>
      </c>
      <c r="L4513" s="61" t="str">
        <f aca="false">IF(J4513="PosK",SUMIFS(K:K,J:J,"PosK",H:H,H4513),"")</f>
        <v/>
      </c>
      <c r="M4513" s="61" t="str">
        <f aca="false">IF(J4513="PosK",SUMIFS(K:K,J:J,"NegK",H:H,H4513),"")</f>
        <v/>
      </c>
      <c r="N4513" s="61" t="str">
        <f aca="false">IF(J4513="PosK",SUMIFS(K:K,J:J,"eDNA",H:H,H4513),"")</f>
        <v/>
      </c>
      <c r="P4513" s="62"/>
      <c r="T4513" s="63"/>
      <c r="W4513" s="64"/>
    </row>
    <row r="4514" customFormat="false" ht="14.25" hidden="false" customHeight="false" outlineLevel="0" collapsed="false">
      <c r="A4514" s="0" t="s">
        <v>818</v>
      </c>
      <c r="B4514" s="52" t="s">
        <v>1369</v>
      </c>
      <c r="C4514" s="52" t="s">
        <v>743</v>
      </c>
      <c r="D4514" s="53" t="n">
        <v>0.1</v>
      </c>
      <c r="E4514" s="53" t="s">
        <v>748</v>
      </c>
      <c r="F4514" s="0" t="s">
        <v>1391</v>
      </c>
      <c r="G4514" s="0" t="str">
        <f aca="false">LEFT(B4514,2)</f>
        <v>10</v>
      </c>
      <c r="H4514" s="0" t="str">
        <f aca="false">I4514&amp;"_"&amp;G4514&amp;"_"&amp;F4514</f>
        <v>Soelvkarusse_10_20181206_DL2018067_RysensteenGym_koersel2</v>
      </c>
      <c r="I4514" s="61" t="str">
        <f aca="false">MID(RIGHT(B4514,LEN(B4514)-3),1,FIND("_",RIGHT(B4514,LEN(B4514)-3))-1)</f>
        <v>Soelvkarusse</v>
      </c>
      <c r="J4514" s="61" t="str">
        <f aca="false">TRIM(SUBSTITUTE(RIGHT(B4514,FIND(I4514,B4514)+1),"_",""))</f>
        <v>PosK</v>
      </c>
      <c r="K4514" s="0" t="str">
        <f aca="false">IFERROR(VALUE(SUBSTITUTE(E4514,".",",")),E4514)</f>
        <v>No Ct</v>
      </c>
      <c r="L4514" s="61" t="n">
        <f aca="false">IF(J4514="PosK",SUMIFS(K:K,J:J,"PosK",H:H,H4514),"")</f>
        <v>0</v>
      </c>
      <c r="M4514" s="61" t="n">
        <f aca="false">IF(J4514="PosK",SUMIFS(K:K,J:J,"NegK",H:H,H4514),"")</f>
        <v>0</v>
      </c>
      <c r="N4514" s="61" t="n">
        <f aca="false">IF(J4514="PosK",SUMIFS(K:K,J:J,"eDNA",H:H,H4514),"")</f>
        <v>0</v>
      </c>
      <c r="P4514" s="62" t="n">
        <f aca="false">IF(K4516="No Ct",0,K4516)</f>
        <v>0</v>
      </c>
      <c r="Q4514" s="62" t="n">
        <f aca="false">IF(K4517="No Ct",0,K4517)</f>
        <v>0</v>
      </c>
      <c r="R4514" s="0" t="str">
        <f aca="false">IF(AND(L4514&gt;0,M4514=0),"Valid","Invalid")</f>
        <v>Invalid</v>
      </c>
      <c r="S4514" s="0" t="str">
        <f aca="false">IF(OR(P4514&gt;1,Q4514&gt;1),"Present","Absent")</f>
        <v>Absent</v>
      </c>
      <c r="T4514" s="63" t="str">
        <f aca="false">IF(OR(AND(P4514&gt;1,P4514&lt;41),AND(Q4514&gt;1,Q4514&lt;41)),"Ct&lt;41","Ct&gt;41")</f>
        <v>Ct&gt;41</v>
      </c>
      <c r="U4514" s="0" t="str">
        <f aca="false">I4514</f>
        <v>Soelvkarusse</v>
      </c>
      <c r="V4514" s="0" t="str">
        <f aca="false">MID(F4514,10,9)</f>
        <v>DL2018067</v>
      </c>
      <c r="W4514" s="64" t="str">
        <f aca="false">V4514&amp;"_"&amp;U4514&amp;"_"&amp;R4514&amp;"_"&amp;S4514&amp;"_"&amp;T4514</f>
        <v>DL2018067_Soelvkarusse_Invalid_Absent_Ct&gt;41</v>
      </c>
    </row>
    <row r="4515" customFormat="false" ht="14.25" hidden="false" customHeight="false" outlineLevel="0" collapsed="false">
      <c r="A4515" s="0" t="s">
        <v>820</v>
      </c>
      <c r="B4515" s="52" t="s">
        <v>1370</v>
      </c>
      <c r="C4515" s="52" t="s">
        <v>747</v>
      </c>
      <c r="D4515" s="53" t="n">
        <v>0.1</v>
      </c>
      <c r="E4515" s="53" t="s">
        <v>748</v>
      </c>
      <c r="F4515" s="0" t="s">
        <v>1391</v>
      </c>
      <c r="G4515" s="0" t="str">
        <f aca="false">LEFT(B4515,2)</f>
        <v>10</v>
      </c>
      <c r="H4515" s="0" t="str">
        <f aca="false">I4515&amp;"_"&amp;G4515&amp;"_"&amp;F4515</f>
        <v>Soelvkarusse_10_20181206_DL2018067_RysensteenGym_koersel2</v>
      </c>
      <c r="I4515" s="61" t="str">
        <f aca="false">MID(RIGHT(B4515,LEN(B4515)-3),1,FIND("_",RIGHT(B4515,LEN(B4515)-3))-1)</f>
        <v>Soelvkarusse</v>
      </c>
      <c r="J4515" s="61" t="str">
        <f aca="false">TRIM(SUBSTITUTE(RIGHT(B4515,FIND(I4515,B4515)+1),"_",""))</f>
        <v>NegK</v>
      </c>
      <c r="K4515" s="0" t="str">
        <f aca="false">IFERROR(VALUE(SUBSTITUTE(E4515,".",",")),E4515)</f>
        <v>No Ct</v>
      </c>
      <c r="L4515" s="61" t="str">
        <f aca="false">IF(J4515="PosK",SUMIFS(K:K,J:J,"PosK",H:H,H4515),"")</f>
        <v/>
      </c>
      <c r="M4515" s="61" t="str">
        <f aca="false">IF(J4515="PosK",SUMIFS(K:K,J:J,"NegK",H:H,H4515),"")</f>
        <v/>
      </c>
      <c r="N4515" s="61" t="str">
        <f aca="false">IF(J4515="PosK",SUMIFS(K:K,J:J,"eDNA",H:H,H4515),"")</f>
        <v/>
      </c>
    </row>
    <row r="4516" customFormat="false" ht="14.25" hidden="false" customHeight="false" outlineLevel="0" collapsed="false">
      <c r="A4516" s="0" t="s">
        <v>822</v>
      </c>
      <c r="B4516" s="52" t="s">
        <v>1371</v>
      </c>
      <c r="C4516" s="52" t="s">
        <v>751</v>
      </c>
      <c r="D4516" s="53" t="n">
        <v>0.1</v>
      </c>
      <c r="E4516" s="53" t="s">
        <v>748</v>
      </c>
      <c r="F4516" s="0" t="s">
        <v>1391</v>
      </c>
      <c r="G4516" s="0" t="str">
        <f aca="false">LEFT(B4516,2)</f>
        <v>10</v>
      </c>
      <c r="H4516" s="0" t="str">
        <f aca="false">I4516&amp;"_"&amp;G4516&amp;"_"&amp;F4516</f>
        <v>Soelvkarusse_10_20181206_DL2018067_RysensteenGym_koersel2</v>
      </c>
      <c r="I4516" s="61" t="str">
        <f aca="false">MID(RIGHT(B4516,LEN(B4516)-3),1,FIND("_",RIGHT(B4516,LEN(B4516)-3))-1)</f>
        <v>Soelvkarusse</v>
      </c>
      <c r="J4516" s="61" t="str">
        <f aca="false">TRIM(SUBSTITUTE(RIGHT(B4516,FIND(I4516,B4516)+1),"_",""))</f>
        <v>eDNA</v>
      </c>
      <c r="K4516" s="0" t="str">
        <f aca="false">IFERROR(VALUE(SUBSTITUTE(E4516,".",",")),E4516)</f>
        <v>No Ct</v>
      </c>
      <c r="L4516" s="61" t="str">
        <f aca="false">IF(J4516="PosK",SUMIFS(K:K,J:J,"PosK",H:H,H4516),"")</f>
        <v/>
      </c>
      <c r="M4516" s="61" t="str">
        <f aca="false">IF(J4516="PosK",SUMIFS(K:K,J:J,"NegK",H:H,H4516),"")</f>
        <v/>
      </c>
      <c r="N4516" s="61" t="str">
        <f aca="false">IF(J4516="PosK",SUMIFS(K:K,J:J,"eDNA",H:H,H4516),"")</f>
        <v/>
      </c>
      <c r="Q4516" s="62"/>
    </row>
    <row r="4517" customFormat="false" ht="14.25" hidden="false" customHeight="false" outlineLevel="0" collapsed="false">
      <c r="A4517" s="0" t="s">
        <v>824</v>
      </c>
      <c r="B4517" s="52" t="s">
        <v>1371</v>
      </c>
      <c r="C4517" s="52" t="s">
        <v>751</v>
      </c>
      <c r="D4517" s="53" t="n">
        <v>0.1</v>
      </c>
      <c r="E4517" s="53" t="s">
        <v>748</v>
      </c>
      <c r="F4517" s="0" t="s">
        <v>1391</v>
      </c>
      <c r="G4517" s="0" t="str">
        <f aca="false">LEFT(B4517,2)</f>
        <v>10</v>
      </c>
      <c r="H4517" s="0" t="str">
        <f aca="false">I4517&amp;"_"&amp;G4517&amp;"_"&amp;F4517</f>
        <v>Soelvkarusse_10_20181206_DL2018067_RysensteenGym_koersel2</v>
      </c>
      <c r="I4517" s="61" t="str">
        <f aca="false">MID(RIGHT(B4517,LEN(B4517)-3),1,FIND("_",RIGHT(B4517,LEN(B4517)-3))-1)</f>
        <v>Soelvkarusse</v>
      </c>
      <c r="J4517" s="61" t="str">
        <f aca="false">TRIM(SUBSTITUTE(RIGHT(B4517,FIND(I4517,B4517)+1),"_",""))</f>
        <v>eDNA</v>
      </c>
      <c r="K4517" s="0" t="str">
        <f aca="false">IFERROR(VALUE(SUBSTITUTE(E4517,".",",")),E4517)</f>
        <v>No Ct</v>
      </c>
      <c r="L4517" s="61" t="str">
        <f aca="false">IF(J4517="PosK",SUMIFS(K:K,J:J,"PosK",H:H,H4517),"")</f>
        <v/>
      </c>
      <c r="M4517" s="61" t="str">
        <f aca="false">IF(J4517="PosK",SUMIFS(K:K,J:J,"NegK",H:H,H4517),"")</f>
        <v/>
      </c>
      <c r="N4517" s="61" t="str">
        <f aca="false">IF(J4517="PosK",SUMIFS(K:K,J:J,"eDNA",H:H,H4517),"")</f>
        <v/>
      </c>
      <c r="P4517" s="62"/>
      <c r="T4517" s="63"/>
      <c r="W4517" s="64"/>
    </row>
    <row r="4518" customFormat="false" ht="14.25" hidden="false" customHeight="false" outlineLevel="0" collapsed="false">
      <c r="A4518" s="0" t="s">
        <v>741</v>
      </c>
      <c r="B4518" s="52" t="s">
        <v>742</v>
      </c>
      <c r="C4518" s="52" t="s">
        <v>743</v>
      </c>
      <c r="D4518" s="53" t="n">
        <v>0.1</v>
      </c>
      <c r="E4518" s="53" t="n">
        <v>29.62</v>
      </c>
      <c r="F4518" s="0" t="s">
        <v>1392</v>
      </c>
      <c r="G4518" s="0" t="str">
        <f aca="false">LEFT(B4518,2)</f>
        <v>01</v>
      </c>
      <c r="H4518" s="0" t="str">
        <f aca="false">I4518&amp;"_"&amp;G4518&amp;"_"&amp;F4518</f>
        <v>Loegfroe_01_20181213_DL2018013_OerstadGym_koersel1</v>
      </c>
      <c r="I4518" s="61" t="str">
        <f aca="false">MID(RIGHT(B4518,LEN(B4518)-3),1,FIND("_",RIGHT(B4518,LEN(B4518)-3))-1)</f>
        <v>Loegfroe</v>
      </c>
      <c r="J4518" s="61" t="str">
        <f aca="false">TRIM(SUBSTITUTE(RIGHT(B4518,FIND(I4518,B4518)+1),"_",""))</f>
        <v>PosK</v>
      </c>
      <c r="K4518" s="0" t="n">
        <f aca="false">IFERROR(VALUE(SUBSTITUTE(E4518,".",",")),E4518)</f>
        <v>29.62</v>
      </c>
      <c r="L4518" s="61" t="n">
        <f aca="false">IF(J4518="PosK",SUMIFS(K:K,J:J,"PosK",H:H,H4518),"")</f>
        <v>29.62</v>
      </c>
      <c r="M4518" s="61" t="n">
        <f aca="false">IF(J4518="PosK",SUMIFS(K:K,J:J,"NegK",H:H,H4518),"")</f>
        <v>0</v>
      </c>
      <c r="N4518" s="61" t="n">
        <f aca="false">IF(J4518="PosK",SUMIFS(K:K,J:J,"eDNA",H:H,H4518),"")</f>
        <v>0</v>
      </c>
      <c r="P4518" s="62" t="n">
        <f aca="false">IF(K4520="No Ct",0,K4520)</f>
        <v>0</v>
      </c>
      <c r="Q4518" s="62" t="n">
        <f aca="false">IF(K4521="No Ct",0,K4521)</f>
        <v>0</v>
      </c>
      <c r="R4518" s="0" t="str">
        <f aca="false">IF(AND(L4518&gt;0,M4518=0),"Valid","Invalid")</f>
        <v>Valid</v>
      </c>
      <c r="S4518" s="0" t="str">
        <f aca="false">IF(OR(P4518&gt;1,Q4518&gt;1),"Present","Absent")</f>
        <v>Absent</v>
      </c>
      <c r="T4518" s="63" t="str">
        <f aca="false">IF(OR(AND(P4518&gt;1,P4518&lt;41),AND(Q4518&gt;1,Q4518&lt;41)),"Ct&lt;41","Ct&gt;41")</f>
        <v>Ct&gt;41</v>
      </c>
      <c r="U4518" s="0" t="str">
        <f aca="false">I4518</f>
        <v>Loegfroe</v>
      </c>
      <c r="V4518" s="0" t="str">
        <f aca="false">MID(F4518,10,9)</f>
        <v>DL2018013</v>
      </c>
      <c r="W4518" s="64" t="str">
        <f aca="false">V4518&amp;"_"&amp;U4518&amp;"_"&amp;R4518&amp;"_"&amp;S4518&amp;"_"&amp;T4518</f>
        <v>DL2018013_Loegfroe_Valid_Absent_Ct&gt;41</v>
      </c>
    </row>
    <row r="4519" customFormat="false" ht="14.25" hidden="false" customHeight="false" outlineLevel="0" collapsed="false">
      <c r="A4519" s="0" t="s">
        <v>745</v>
      </c>
      <c r="B4519" s="52" t="s">
        <v>746</v>
      </c>
      <c r="C4519" s="52" t="s">
        <v>747</v>
      </c>
      <c r="D4519" s="53" t="n">
        <v>0.1</v>
      </c>
      <c r="E4519" s="53" t="s">
        <v>748</v>
      </c>
      <c r="F4519" s="0" t="s">
        <v>1392</v>
      </c>
      <c r="G4519" s="0" t="str">
        <f aca="false">LEFT(B4519,2)</f>
        <v>01</v>
      </c>
      <c r="H4519" s="0" t="str">
        <f aca="false">I4519&amp;"_"&amp;G4519&amp;"_"&amp;F4519</f>
        <v>Loegfroe_01_20181213_DL2018013_OerstadGym_koersel1</v>
      </c>
      <c r="I4519" s="61" t="str">
        <f aca="false">MID(RIGHT(B4519,LEN(B4519)-3),1,FIND("_",RIGHT(B4519,LEN(B4519)-3))-1)</f>
        <v>Loegfroe</v>
      </c>
      <c r="J4519" s="61" t="str">
        <f aca="false">TRIM(SUBSTITUTE(RIGHT(B4519,FIND(I4519,B4519)+1),"_",""))</f>
        <v>NegK</v>
      </c>
      <c r="K4519" s="0" t="str">
        <f aca="false">IFERROR(VALUE(SUBSTITUTE(E4519,".",",")),E4519)</f>
        <v>No Ct</v>
      </c>
      <c r="L4519" s="61" t="str">
        <f aca="false">IF(J4519="PosK",SUMIFS(K:K,J:J,"PosK",H:H,H4519),"")</f>
        <v/>
      </c>
      <c r="M4519" s="61" t="str">
        <f aca="false">IF(J4519="PosK",SUMIFS(K:K,J:J,"NegK",H:H,H4519),"")</f>
        <v/>
      </c>
      <c r="N4519" s="61" t="str">
        <f aca="false">IF(J4519="PosK",SUMIFS(K:K,J:J,"eDNA",H:H,H4519),"")</f>
        <v/>
      </c>
    </row>
    <row r="4520" customFormat="false" ht="14.25" hidden="false" customHeight="false" outlineLevel="0" collapsed="false">
      <c r="A4520" s="0" t="s">
        <v>749</v>
      </c>
      <c r="B4520" s="52" t="s">
        <v>750</v>
      </c>
      <c r="C4520" s="52" t="s">
        <v>751</v>
      </c>
      <c r="D4520" s="53" t="n">
        <v>0.1</v>
      </c>
      <c r="E4520" s="53" t="s">
        <v>748</v>
      </c>
      <c r="F4520" s="0" t="s">
        <v>1392</v>
      </c>
      <c r="G4520" s="0" t="str">
        <f aca="false">LEFT(B4520,2)</f>
        <v>01</v>
      </c>
      <c r="H4520" s="0" t="str">
        <f aca="false">I4520&amp;"_"&amp;G4520&amp;"_"&amp;F4520</f>
        <v>Loegfroe_01_20181213_DL2018013_OerstadGym_koersel1</v>
      </c>
      <c r="I4520" s="61" t="str">
        <f aca="false">MID(RIGHT(B4520,LEN(B4520)-3),1,FIND("_",RIGHT(B4520,LEN(B4520)-3))-1)</f>
        <v>Loegfroe</v>
      </c>
      <c r="J4520" s="61" t="str">
        <f aca="false">TRIM(SUBSTITUTE(RIGHT(B4520,FIND(I4520,B4520)+1),"_",""))</f>
        <v>eDNA</v>
      </c>
      <c r="K4520" s="0" t="str">
        <f aca="false">IFERROR(VALUE(SUBSTITUTE(E4520,".",",")),E4520)</f>
        <v>No Ct</v>
      </c>
      <c r="L4520" s="61" t="str">
        <f aca="false">IF(J4520="PosK",SUMIFS(K:K,J:J,"PosK",H:H,H4520),"")</f>
        <v/>
      </c>
      <c r="M4520" s="61" t="str">
        <f aca="false">IF(J4520="PosK",SUMIFS(K:K,J:J,"NegK",H:H,H4520),"")</f>
        <v/>
      </c>
      <c r="N4520" s="61" t="str">
        <f aca="false">IF(J4520="PosK",SUMIFS(K:K,J:J,"eDNA",H:H,H4520),"")</f>
        <v/>
      </c>
      <c r="Q4520" s="62"/>
    </row>
    <row r="4521" customFormat="false" ht="14.25" hidden="false" customHeight="false" outlineLevel="0" collapsed="false">
      <c r="A4521" s="0" t="s">
        <v>752</v>
      </c>
      <c r="B4521" s="52" t="s">
        <v>750</v>
      </c>
      <c r="C4521" s="52" t="s">
        <v>751</v>
      </c>
      <c r="D4521" s="53" t="n">
        <v>0.1</v>
      </c>
      <c r="E4521" s="53" t="s">
        <v>748</v>
      </c>
      <c r="F4521" s="0" t="s">
        <v>1392</v>
      </c>
      <c r="G4521" s="0" t="str">
        <f aca="false">LEFT(B4521,2)</f>
        <v>01</v>
      </c>
      <c r="H4521" s="0" t="str">
        <f aca="false">I4521&amp;"_"&amp;G4521&amp;"_"&amp;F4521</f>
        <v>Loegfroe_01_20181213_DL2018013_OerstadGym_koersel1</v>
      </c>
      <c r="I4521" s="61" t="str">
        <f aca="false">MID(RIGHT(B4521,LEN(B4521)-3),1,FIND("_",RIGHT(B4521,LEN(B4521)-3))-1)</f>
        <v>Loegfroe</v>
      </c>
      <c r="J4521" s="61" t="str">
        <f aca="false">TRIM(SUBSTITUTE(RIGHT(B4521,FIND(I4521,B4521)+1),"_",""))</f>
        <v>eDNA</v>
      </c>
      <c r="K4521" s="0" t="str">
        <f aca="false">IFERROR(VALUE(SUBSTITUTE(E4521,".",",")),E4521)</f>
        <v>No Ct</v>
      </c>
      <c r="L4521" s="61" t="str">
        <f aca="false">IF(J4521="PosK",SUMIFS(K:K,J:J,"PosK",H:H,H4521),"")</f>
        <v/>
      </c>
      <c r="M4521" s="61" t="str">
        <f aca="false">IF(J4521="PosK",SUMIFS(K:K,J:J,"NegK",H:H,H4521),"")</f>
        <v/>
      </c>
      <c r="N4521" s="61" t="str">
        <f aca="false">IF(J4521="PosK",SUMIFS(K:K,J:J,"eDNA",H:H,H4521),"")</f>
        <v/>
      </c>
      <c r="P4521" s="62"/>
      <c r="T4521" s="63"/>
      <c r="W4521" s="64"/>
    </row>
    <row r="4522" customFormat="false" ht="14.25" hidden="false" customHeight="false" outlineLevel="0" collapsed="false">
      <c r="A4522" s="0" t="s">
        <v>754</v>
      </c>
      <c r="B4522" s="52" t="s">
        <v>755</v>
      </c>
      <c r="C4522" s="52" t="s">
        <v>743</v>
      </c>
      <c r="D4522" s="53" t="n">
        <v>0.1</v>
      </c>
      <c r="E4522" s="53" t="s">
        <v>748</v>
      </c>
      <c r="F4522" s="0" t="s">
        <v>1392</v>
      </c>
      <c r="G4522" s="0" t="str">
        <f aca="false">LEFT(B4522,2)</f>
        <v>02</v>
      </c>
      <c r="H4522" s="0" t="str">
        <f aca="false">I4522&amp;"_"&amp;G4522&amp;"_"&amp;F4522</f>
        <v>StorVandsalamander_02_20181213_DL2018013_OerstadGym_koersel1</v>
      </c>
      <c r="I4522" s="61" t="str">
        <f aca="false">MID(RIGHT(B4522,LEN(B4522)-3),1,FIND("_",RIGHT(B4522,LEN(B4522)-3))-1)</f>
        <v>StorVandsalamander</v>
      </c>
      <c r="J4522" s="61" t="str">
        <f aca="false">TRIM(SUBSTITUTE(RIGHT(B4522,FIND(I4522,B4522)+1),"_",""))</f>
        <v>PosK</v>
      </c>
      <c r="K4522" s="0" t="str">
        <f aca="false">IFERROR(VALUE(SUBSTITUTE(E4522,".",",")),E4522)</f>
        <v>No Ct</v>
      </c>
      <c r="L4522" s="61" t="n">
        <f aca="false">IF(J4522="PosK",SUMIFS(K:K,J:J,"PosK",H:H,H4522),"")</f>
        <v>0</v>
      </c>
      <c r="M4522" s="61" t="n">
        <f aca="false">IF(J4522="PosK",SUMIFS(K:K,J:J,"NegK",H:H,H4522),"")</f>
        <v>0</v>
      </c>
      <c r="N4522" s="61" t="n">
        <f aca="false">IF(J4522="PosK",SUMIFS(K:K,J:J,"eDNA",H:H,H4522),"")</f>
        <v>0</v>
      </c>
      <c r="P4522" s="62" t="n">
        <f aca="false">IF(K4524="No Ct",0,K4524)</f>
        <v>0</v>
      </c>
      <c r="Q4522" s="62" t="n">
        <f aca="false">IF(K4525="No Ct",0,K4525)</f>
        <v>0</v>
      </c>
      <c r="R4522" s="0" t="str">
        <f aca="false">IF(AND(L4522&gt;0,M4522=0),"Valid","Invalid")</f>
        <v>Invalid</v>
      </c>
      <c r="S4522" s="0" t="str">
        <f aca="false">IF(OR(P4522&gt;1,Q4522&gt;1),"Present","Absent")</f>
        <v>Absent</v>
      </c>
      <c r="T4522" s="63" t="str">
        <f aca="false">IF(OR(AND(P4522&gt;1,P4522&lt;41),AND(Q4522&gt;1,Q4522&lt;41)),"Ct&lt;41","Ct&gt;41")</f>
        <v>Ct&gt;41</v>
      </c>
      <c r="U4522" s="0" t="str">
        <f aca="false">I4522</f>
        <v>StorVandsalamander</v>
      </c>
      <c r="V4522" s="0" t="str">
        <f aca="false">MID(F4522,10,9)</f>
        <v>DL2018013</v>
      </c>
      <c r="W4522" s="64" t="str">
        <f aca="false">V4522&amp;"_"&amp;U4522&amp;"_"&amp;R4522&amp;"_"&amp;S4522&amp;"_"&amp;T4522</f>
        <v>DL2018013_StorVandsalamander_Invalid_Absent_Ct&gt;41</v>
      </c>
    </row>
    <row r="4523" customFormat="false" ht="14.25" hidden="false" customHeight="false" outlineLevel="0" collapsed="false">
      <c r="A4523" s="0" t="s">
        <v>756</v>
      </c>
      <c r="B4523" s="52" t="s">
        <v>757</v>
      </c>
      <c r="C4523" s="52" t="s">
        <v>747</v>
      </c>
      <c r="D4523" s="53" t="n">
        <v>0.1</v>
      </c>
      <c r="E4523" s="53" t="s">
        <v>748</v>
      </c>
      <c r="F4523" s="0" t="s">
        <v>1392</v>
      </c>
      <c r="G4523" s="0" t="str">
        <f aca="false">LEFT(B4523,2)</f>
        <v>02</v>
      </c>
      <c r="H4523" s="0" t="str">
        <f aca="false">I4523&amp;"_"&amp;G4523&amp;"_"&amp;F4523</f>
        <v>StorVandsalamander_02_20181213_DL2018013_OerstadGym_koersel1</v>
      </c>
      <c r="I4523" s="61" t="str">
        <f aca="false">MID(RIGHT(B4523,LEN(B4523)-3),1,FIND("_",RIGHT(B4523,LEN(B4523)-3))-1)</f>
        <v>StorVandsalamander</v>
      </c>
      <c r="J4523" s="61" t="str">
        <f aca="false">TRIM(SUBSTITUTE(RIGHT(B4523,FIND(I4523,B4523)+1),"_",""))</f>
        <v>NegK</v>
      </c>
      <c r="K4523" s="0" t="str">
        <f aca="false">IFERROR(VALUE(SUBSTITUTE(E4523,".",",")),E4523)</f>
        <v>No Ct</v>
      </c>
      <c r="L4523" s="61" t="str">
        <f aca="false">IF(J4523="PosK",SUMIFS(K:K,J:J,"PosK",H:H,H4523),"")</f>
        <v/>
      </c>
      <c r="M4523" s="61" t="str">
        <f aca="false">IF(J4523="PosK",SUMIFS(K:K,J:J,"NegK",H:H,H4523),"")</f>
        <v/>
      </c>
      <c r="N4523" s="61" t="str">
        <f aca="false">IF(J4523="PosK",SUMIFS(K:K,J:J,"eDNA",H:H,H4523),"")</f>
        <v/>
      </c>
    </row>
    <row r="4524" customFormat="false" ht="14.25" hidden="false" customHeight="false" outlineLevel="0" collapsed="false">
      <c r="A4524" s="0" t="s">
        <v>758</v>
      </c>
      <c r="B4524" s="52" t="s">
        <v>759</v>
      </c>
      <c r="C4524" s="52" t="s">
        <v>751</v>
      </c>
      <c r="D4524" s="53" t="n">
        <v>0.1</v>
      </c>
      <c r="E4524" s="53" t="s">
        <v>748</v>
      </c>
      <c r="F4524" s="0" t="s">
        <v>1392</v>
      </c>
      <c r="G4524" s="0" t="str">
        <f aca="false">LEFT(B4524,2)</f>
        <v>02</v>
      </c>
      <c r="H4524" s="0" t="str">
        <f aca="false">I4524&amp;"_"&amp;G4524&amp;"_"&amp;F4524</f>
        <v>StorVandsalamander_02_20181213_DL2018013_OerstadGym_koersel1</v>
      </c>
      <c r="I4524" s="61" t="str">
        <f aca="false">MID(RIGHT(B4524,LEN(B4524)-3),1,FIND("_",RIGHT(B4524,LEN(B4524)-3))-1)</f>
        <v>StorVandsalamander</v>
      </c>
      <c r="J4524" s="61" t="str">
        <f aca="false">TRIM(SUBSTITUTE(RIGHT(B4524,FIND(I4524,B4524)+1),"_",""))</f>
        <v>eDNA</v>
      </c>
      <c r="K4524" s="0" t="str">
        <f aca="false">IFERROR(VALUE(SUBSTITUTE(E4524,".",",")),E4524)</f>
        <v>No Ct</v>
      </c>
      <c r="L4524" s="61" t="str">
        <f aca="false">IF(J4524="PosK",SUMIFS(K:K,J:J,"PosK",H:H,H4524),"")</f>
        <v/>
      </c>
      <c r="M4524" s="61" t="str">
        <f aca="false">IF(J4524="PosK",SUMIFS(K:K,J:J,"NegK",H:H,H4524),"")</f>
        <v/>
      </c>
      <c r="N4524" s="61" t="str">
        <f aca="false">IF(J4524="PosK",SUMIFS(K:K,J:J,"eDNA",H:H,H4524),"")</f>
        <v/>
      </c>
      <c r="Q4524" s="62"/>
    </row>
    <row r="4525" customFormat="false" ht="14.25" hidden="false" customHeight="false" outlineLevel="0" collapsed="false">
      <c r="A4525" s="0" t="s">
        <v>760</v>
      </c>
      <c r="B4525" s="52" t="s">
        <v>759</v>
      </c>
      <c r="C4525" s="52" t="s">
        <v>751</v>
      </c>
      <c r="D4525" s="53" t="n">
        <v>0.1</v>
      </c>
      <c r="E4525" s="53" t="s">
        <v>748</v>
      </c>
      <c r="F4525" s="0" t="s">
        <v>1392</v>
      </c>
      <c r="G4525" s="0" t="str">
        <f aca="false">LEFT(B4525,2)</f>
        <v>02</v>
      </c>
      <c r="H4525" s="0" t="str">
        <f aca="false">I4525&amp;"_"&amp;G4525&amp;"_"&amp;F4525</f>
        <v>StorVandsalamander_02_20181213_DL2018013_OerstadGym_koersel1</v>
      </c>
      <c r="I4525" s="61" t="str">
        <f aca="false">MID(RIGHT(B4525,LEN(B4525)-3),1,FIND("_",RIGHT(B4525,LEN(B4525)-3))-1)</f>
        <v>StorVandsalamander</v>
      </c>
      <c r="J4525" s="61" t="str">
        <f aca="false">TRIM(SUBSTITUTE(RIGHT(B4525,FIND(I4525,B4525)+1),"_",""))</f>
        <v>eDNA</v>
      </c>
      <c r="K4525" s="0" t="str">
        <f aca="false">IFERROR(VALUE(SUBSTITUTE(E4525,".",",")),E4525)</f>
        <v>No Ct</v>
      </c>
      <c r="L4525" s="61" t="str">
        <f aca="false">IF(J4525="PosK",SUMIFS(K:K,J:J,"PosK",H:H,H4525),"")</f>
        <v/>
      </c>
      <c r="M4525" s="61" t="str">
        <f aca="false">IF(J4525="PosK",SUMIFS(K:K,J:J,"NegK",H:H,H4525),"")</f>
        <v/>
      </c>
      <c r="N4525" s="61" t="str">
        <f aca="false">IF(J4525="PosK",SUMIFS(K:K,J:J,"eDNA",H:H,H4525),"")</f>
        <v/>
      </c>
      <c r="P4525" s="62"/>
      <c r="T4525" s="63"/>
      <c r="W4525" s="64"/>
    </row>
    <row r="4526" customFormat="false" ht="14.25" hidden="false" customHeight="false" outlineLevel="0" collapsed="false">
      <c r="A4526" s="0" t="s">
        <v>762</v>
      </c>
      <c r="B4526" s="52" t="s">
        <v>763</v>
      </c>
      <c r="C4526" s="52" t="s">
        <v>743</v>
      </c>
      <c r="D4526" s="53" t="n">
        <v>0.1</v>
      </c>
      <c r="E4526" s="53" t="n">
        <v>36.7</v>
      </c>
      <c r="F4526" s="0" t="s">
        <v>1392</v>
      </c>
      <c r="G4526" s="0" t="str">
        <f aca="false">LEFT(B4526,2)</f>
        <v>03</v>
      </c>
      <c r="H4526" s="0" t="str">
        <f aca="false">I4526&amp;"_"&amp;G4526&amp;"_"&amp;F4526</f>
        <v>Strandtudse_03_20181213_DL2018013_OerstadGym_koersel1</v>
      </c>
      <c r="I4526" s="61" t="str">
        <f aca="false">MID(RIGHT(B4526,LEN(B4526)-3),1,FIND("_",RIGHT(B4526,LEN(B4526)-3))-1)</f>
        <v>Strandtudse</v>
      </c>
      <c r="J4526" s="61" t="str">
        <f aca="false">TRIM(SUBSTITUTE(RIGHT(B4526,FIND(I4526,B4526)+1),"_",""))</f>
        <v>PosK</v>
      </c>
      <c r="K4526" s="0" t="n">
        <f aca="false">IFERROR(VALUE(SUBSTITUTE(E4526,".",",")),E4526)</f>
        <v>36.7</v>
      </c>
      <c r="L4526" s="61" t="n">
        <f aca="false">IF(J4526="PosK",SUMIFS(K:K,J:J,"PosK",H:H,H4526),"")</f>
        <v>36.7</v>
      </c>
      <c r="M4526" s="61" t="n">
        <f aca="false">IF(J4526="PosK",SUMIFS(K:K,J:J,"NegK",H:H,H4526),"")</f>
        <v>0</v>
      </c>
      <c r="N4526" s="61" t="n">
        <f aca="false">IF(J4526="PosK",SUMIFS(K:K,J:J,"eDNA",H:H,H4526),"")</f>
        <v>0</v>
      </c>
      <c r="P4526" s="62" t="n">
        <f aca="false">IF(K4528="No Ct",0,K4528)</f>
        <v>0</v>
      </c>
      <c r="Q4526" s="62" t="n">
        <f aca="false">IF(K4529="No Ct",0,K4529)</f>
        <v>0</v>
      </c>
      <c r="R4526" s="0" t="str">
        <f aca="false">IF(AND(L4526&gt;0,M4526=0),"Valid","Invalid")</f>
        <v>Valid</v>
      </c>
      <c r="S4526" s="0" t="str">
        <f aca="false">IF(OR(P4526&gt;1,Q4526&gt;1),"Present","Absent")</f>
        <v>Absent</v>
      </c>
      <c r="T4526" s="63" t="str">
        <f aca="false">IF(OR(AND(P4526&gt;1,P4526&lt;41),AND(Q4526&gt;1,Q4526&lt;41)),"Ct&lt;41","Ct&gt;41")</f>
        <v>Ct&gt;41</v>
      </c>
      <c r="U4526" s="0" t="str">
        <f aca="false">I4526</f>
        <v>Strandtudse</v>
      </c>
      <c r="V4526" s="0" t="str">
        <f aca="false">MID(F4526,10,9)</f>
        <v>DL2018013</v>
      </c>
      <c r="W4526" s="64" t="str">
        <f aca="false">V4526&amp;"_"&amp;U4526&amp;"_"&amp;R4526&amp;"_"&amp;S4526&amp;"_"&amp;T4526</f>
        <v>DL2018013_Strandtudse_Valid_Absent_Ct&gt;41</v>
      </c>
    </row>
    <row r="4527" customFormat="false" ht="14.25" hidden="false" customHeight="false" outlineLevel="0" collapsed="false">
      <c r="A4527" s="0" t="s">
        <v>764</v>
      </c>
      <c r="B4527" s="52" t="s">
        <v>765</v>
      </c>
      <c r="C4527" s="52" t="s">
        <v>747</v>
      </c>
      <c r="D4527" s="53" t="n">
        <v>0.1</v>
      </c>
      <c r="E4527" s="53" t="s">
        <v>748</v>
      </c>
      <c r="F4527" s="0" t="s">
        <v>1392</v>
      </c>
      <c r="G4527" s="0" t="str">
        <f aca="false">LEFT(B4527,2)</f>
        <v>03</v>
      </c>
      <c r="H4527" s="0" t="str">
        <f aca="false">I4527&amp;"_"&amp;G4527&amp;"_"&amp;F4527</f>
        <v>Strandtudse_03_20181213_DL2018013_OerstadGym_koersel1</v>
      </c>
      <c r="I4527" s="61" t="str">
        <f aca="false">MID(RIGHT(B4527,LEN(B4527)-3),1,FIND("_",RIGHT(B4527,LEN(B4527)-3))-1)</f>
        <v>Strandtudse</v>
      </c>
      <c r="J4527" s="61" t="str">
        <f aca="false">TRIM(SUBSTITUTE(RIGHT(B4527,FIND(I4527,B4527)+1),"_",""))</f>
        <v>NegK</v>
      </c>
      <c r="K4527" s="0" t="str">
        <f aca="false">IFERROR(VALUE(SUBSTITUTE(E4527,".",",")),E4527)</f>
        <v>No Ct</v>
      </c>
      <c r="L4527" s="61" t="str">
        <f aca="false">IF(J4527="PosK",SUMIFS(K:K,J:J,"PosK",H:H,H4527),"")</f>
        <v/>
      </c>
      <c r="M4527" s="61" t="str">
        <f aca="false">IF(J4527="PosK",SUMIFS(K:K,J:J,"NegK",H:H,H4527),"")</f>
        <v/>
      </c>
      <c r="N4527" s="61" t="str">
        <f aca="false">IF(J4527="PosK",SUMIFS(K:K,J:J,"eDNA",H:H,H4527),"")</f>
        <v/>
      </c>
    </row>
    <row r="4528" customFormat="false" ht="14.25" hidden="false" customHeight="false" outlineLevel="0" collapsed="false">
      <c r="A4528" s="0" t="s">
        <v>766</v>
      </c>
      <c r="B4528" s="52" t="s">
        <v>767</v>
      </c>
      <c r="C4528" s="52" t="s">
        <v>751</v>
      </c>
      <c r="D4528" s="53" t="n">
        <v>0.1</v>
      </c>
      <c r="E4528" s="53" t="s">
        <v>748</v>
      </c>
      <c r="F4528" s="0" t="s">
        <v>1392</v>
      </c>
      <c r="G4528" s="0" t="str">
        <f aca="false">LEFT(B4528,2)</f>
        <v>03</v>
      </c>
      <c r="H4528" s="0" t="str">
        <f aca="false">I4528&amp;"_"&amp;G4528&amp;"_"&amp;F4528</f>
        <v>Strandtudse_03_20181213_DL2018013_OerstadGym_koersel1</v>
      </c>
      <c r="I4528" s="61" t="str">
        <f aca="false">MID(RIGHT(B4528,LEN(B4528)-3),1,FIND("_",RIGHT(B4528,LEN(B4528)-3))-1)</f>
        <v>Strandtudse</v>
      </c>
      <c r="J4528" s="61" t="str">
        <f aca="false">TRIM(SUBSTITUTE(RIGHT(B4528,FIND(I4528,B4528)+1),"_",""))</f>
        <v>eDNA</v>
      </c>
      <c r="K4528" s="0" t="str">
        <f aca="false">IFERROR(VALUE(SUBSTITUTE(E4528,".",",")),E4528)</f>
        <v>No Ct</v>
      </c>
      <c r="L4528" s="61" t="str">
        <f aca="false">IF(J4528="PosK",SUMIFS(K:K,J:J,"PosK",H:H,H4528),"")</f>
        <v/>
      </c>
      <c r="M4528" s="61" t="str">
        <f aca="false">IF(J4528="PosK",SUMIFS(K:K,J:J,"NegK",H:H,H4528),"")</f>
        <v/>
      </c>
      <c r="N4528" s="61" t="str">
        <f aca="false">IF(J4528="PosK",SUMIFS(K:K,J:J,"eDNA",H:H,H4528),"")</f>
        <v/>
      </c>
      <c r="Q4528" s="62"/>
    </row>
    <row r="4529" customFormat="false" ht="14.25" hidden="false" customHeight="false" outlineLevel="0" collapsed="false">
      <c r="A4529" s="0" t="s">
        <v>768</v>
      </c>
      <c r="B4529" s="52" t="s">
        <v>767</v>
      </c>
      <c r="C4529" s="52" t="s">
        <v>751</v>
      </c>
      <c r="D4529" s="53" t="n">
        <v>0.1</v>
      </c>
      <c r="E4529" s="53" t="s">
        <v>748</v>
      </c>
      <c r="F4529" s="0" t="s">
        <v>1392</v>
      </c>
      <c r="G4529" s="0" t="str">
        <f aca="false">LEFT(B4529,2)</f>
        <v>03</v>
      </c>
      <c r="H4529" s="0" t="str">
        <f aca="false">I4529&amp;"_"&amp;G4529&amp;"_"&amp;F4529</f>
        <v>Strandtudse_03_20181213_DL2018013_OerstadGym_koersel1</v>
      </c>
      <c r="I4529" s="61" t="str">
        <f aca="false">MID(RIGHT(B4529,LEN(B4529)-3),1,FIND("_",RIGHT(B4529,LEN(B4529)-3))-1)</f>
        <v>Strandtudse</v>
      </c>
      <c r="J4529" s="61" t="str">
        <f aca="false">TRIM(SUBSTITUTE(RIGHT(B4529,FIND(I4529,B4529)+1),"_",""))</f>
        <v>eDNA</v>
      </c>
      <c r="K4529" s="0" t="str">
        <f aca="false">IFERROR(VALUE(SUBSTITUTE(E4529,".",",")),E4529)</f>
        <v>No Ct</v>
      </c>
      <c r="L4529" s="61" t="str">
        <f aca="false">IF(J4529="PosK",SUMIFS(K:K,J:J,"PosK",H:H,H4529),"")</f>
        <v/>
      </c>
      <c r="M4529" s="61" t="str">
        <f aca="false">IF(J4529="PosK",SUMIFS(K:K,J:J,"NegK",H:H,H4529),"")</f>
        <v/>
      </c>
      <c r="N4529" s="61" t="str">
        <f aca="false">IF(J4529="PosK",SUMIFS(K:K,J:J,"eDNA",H:H,H4529),"")</f>
        <v/>
      </c>
      <c r="P4529" s="62"/>
      <c r="T4529" s="63"/>
      <c r="W4529" s="64"/>
    </row>
    <row r="4530" customFormat="false" ht="14.25" hidden="false" customHeight="false" outlineLevel="0" collapsed="false">
      <c r="A4530" s="0" t="s">
        <v>770</v>
      </c>
      <c r="B4530" s="52" t="s">
        <v>771</v>
      </c>
      <c r="C4530" s="52" t="s">
        <v>743</v>
      </c>
      <c r="D4530" s="53" t="n">
        <v>0.1</v>
      </c>
      <c r="E4530" s="53" t="n">
        <v>36.94</v>
      </c>
      <c r="F4530" s="0" t="s">
        <v>1392</v>
      </c>
      <c r="G4530" s="0" t="str">
        <f aca="false">LEFT(B4530,2)</f>
        <v>04</v>
      </c>
      <c r="H4530" s="0" t="str">
        <f aca="false">I4530&amp;"_"&amp;G4530&amp;"_"&amp;F4530</f>
        <v>GroenbrogetTudse_04_20181213_DL2018013_OerstadGym_koersel1</v>
      </c>
      <c r="I4530" s="61" t="str">
        <f aca="false">MID(RIGHT(B4530,LEN(B4530)-3),1,FIND("_",RIGHT(B4530,LEN(B4530)-3))-1)</f>
        <v>GroenbrogetTudse</v>
      </c>
      <c r="J4530" s="61" t="str">
        <f aca="false">TRIM(SUBSTITUTE(RIGHT(B4530,FIND(I4530,B4530)+1),"_",""))</f>
        <v>PosK</v>
      </c>
      <c r="K4530" s="0" t="n">
        <f aca="false">IFERROR(VALUE(SUBSTITUTE(E4530,".",",")),E4530)</f>
        <v>36.94</v>
      </c>
      <c r="L4530" s="61" t="n">
        <f aca="false">IF(J4530="PosK",SUMIFS(K:K,J:J,"PosK",H:H,H4530),"")</f>
        <v>36.94</v>
      </c>
      <c r="M4530" s="61" t="n">
        <f aca="false">IF(J4530="PosK",SUMIFS(K:K,J:J,"NegK",H:H,H4530),"")</f>
        <v>0</v>
      </c>
      <c r="N4530" s="61" t="n">
        <f aca="false">IF(J4530="PosK",SUMIFS(K:K,J:J,"eDNA",H:H,H4530),"")</f>
        <v>0</v>
      </c>
      <c r="P4530" s="62" t="n">
        <f aca="false">IF(K4532="No Ct",0,K4532)</f>
        <v>0</v>
      </c>
      <c r="Q4530" s="62" t="n">
        <f aca="false">IF(K4533="No Ct",0,K4533)</f>
        <v>0</v>
      </c>
      <c r="R4530" s="0" t="str">
        <f aca="false">IF(AND(L4530&gt;0,M4530=0),"Valid","Invalid")</f>
        <v>Valid</v>
      </c>
      <c r="S4530" s="0" t="str">
        <f aca="false">IF(OR(P4530&gt;1,Q4530&gt;1),"Present","Absent")</f>
        <v>Absent</v>
      </c>
      <c r="T4530" s="63" t="str">
        <f aca="false">IF(OR(AND(P4530&gt;1,P4530&lt;41),AND(Q4530&gt;1,Q4530&lt;41)),"Ct&lt;41","Ct&gt;41")</f>
        <v>Ct&gt;41</v>
      </c>
      <c r="U4530" s="0" t="str">
        <f aca="false">I4530</f>
        <v>GroenbrogetTudse</v>
      </c>
      <c r="V4530" s="0" t="str">
        <f aca="false">MID(F4530,10,9)</f>
        <v>DL2018013</v>
      </c>
      <c r="W4530" s="64" t="str">
        <f aca="false">V4530&amp;"_"&amp;U4530&amp;"_"&amp;R4530&amp;"_"&amp;S4530&amp;"_"&amp;T4530</f>
        <v>DL2018013_GroenbrogetTudse_Valid_Absent_Ct&gt;41</v>
      </c>
    </row>
    <row r="4531" customFormat="false" ht="14.25" hidden="false" customHeight="false" outlineLevel="0" collapsed="false">
      <c r="A4531" s="0" t="s">
        <v>772</v>
      </c>
      <c r="B4531" s="52" t="s">
        <v>773</v>
      </c>
      <c r="C4531" s="52" t="s">
        <v>747</v>
      </c>
      <c r="D4531" s="53" t="n">
        <v>0.1</v>
      </c>
      <c r="E4531" s="53" t="s">
        <v>748</v>
      </c>
      <c r="F4531" s="0" t="s">
        <v>1392</v>
      </c>
      <c r="G4531" s="0" t="str">
        <f aca="false">LEFT(B4531,2)</f>
        <v>04</v>
      </c>
      <c r="H4531" s="0" t="str">
        <f aca="false">I4531&amp;"_"&amp;G4531&amp;"_"&amp;F4531</f>
        <v>GroenbrogetTudse_04_20181213_DL2018013_OerstadGym_koersel1</v>
      </c>
      <c r="I4531" s="61" t="str">
        <f aca="false">MID(RIGHT(B4531,LEN(B4531)-3),1,FIND("_",RIGHT(B4531,LEN(B4531)-3))-1)</f>
        <v>GroenbrogetTudse</v>
      </c>
      <c r="J4531" s="61" t="str">
        <f aca="false">TRIM(SUBSTITUTE(RIGHT(B4531,FIND(I4531,B4531)+1),"_",""))</f>
        <v>NegK</v>
      </c>
      <c r="K4531" s="0" t="str">
        <f aca="false">IFERROR(VALUE(SUBSTITUTE(E4531,".",",")),E4531)</f>
        <v>No Ct</v>
      </c>
      <c r="L4531" s="61" t="str">
        <f aca="false">IF(J4531="PosK",SUMIFS(K:K,J:J,"PosK",H:H,H4531),"")</f>
        <v/>
      </c>
      <c r="M4531" s="61" t="str">
        <f aca="false">IF(J4531="PosK",SUMIFS(K:K,J:J,"NegK",H:H,H4531),"")</f>
        <v/>
      </c>
      <c r="N4531" s="61" t="str">
        <f aca="false">IF(J4531="PosK",SUMIFS(K:K,J:J,"eDNA",H:H,H4531),"")</f>
        <v/>
      </c>
    </row>
    <row r="4532" customFormat="false" ht="14.25" hidden="false" customHeight="false" outlineLevel="0" collapsed="false">
      <c r="A4532" s="0" t="s">
        <v>774</v>
      </c>
      <c r="B4532" s="52" t="s">
        <v>775</v>
      </c>
      <c r="C4532" s="52" t="s">
        <v>751</v>
      </c>
      <c r="D4532" s="53" t="n">
        <v>0.1</v>
      </c>
      <c r="E4532" s="53" t="s">
        <v>748</v>
      </c>
      <c r="F4532" s="0" t="s">
        <v>1392</v>
      </c>
      <c r="G4532" s="0" t="str">
        <f aca="false">LEFT(B4532,2)</f>
        <v>04</v>
      </c>
      <c r="H4532" s="0" t="str">
        <f aca="false">I4532&amp;"_"&amp;G4532&amp;"_"&amp;F4532</f>
        <v>GroenbrogetTudse_04_20181213_DL2018013_OerstadGym_koersel1</v>
      </c>
      <c r="I4532" s="61" t="str">
        <f aca="false">MID(RIGHT(B4532,LEN(B4532)-3),1,FIND("_",RIGHT(B4532,LEN(B4532)-3))-1)</f>
        <v>GroenbrogetTudse</v>
      </c>
      <c r="J4532" s="61" t="str">
        <f aca="false">TRIM(SUBSTITUTE(RIGHT(B4532,FIND(I4532,B4532)+1),"_",""))</f>
        <v>eDNA</v>
      </c>
      <c r="K4532" s="0" t="str">
        <f aca="false">IFERROR(VALUE(SUBSTITUTE(E4532,".",",")),E4532)</f>
        <v>No Ct</v>
      </c>
      <c r="L4532" s="61" t="str">
        <f aca="false">IF(J4532="PosK",SUMIFS(K:K,J:J,"PosK",H:H,H4532),"")</f>
        <v/>
      </c>
      <c r="M4532" s="61" t="str">
        <f aca="false">IF(J4532="PosK",SUMIFS(K:K,J:J,"NegK",H:H,H4532),"")</f>
        <v/>
      </c>
      <c r="N4532" s="61" t="str">
        <f aca="false">IF(J4532="PosK",SUMIFS(K:K,J:J,"eDNA",H:H,H4532),"")</f>
        <v/>
      </c>
      <c r="Q4532" s="62"/>
    </row>
    <row r="4533" customFormat="false" ht="14.25" hidden="false" customHeight="false" outlineLevel="0" collapsed="false">
      <c r="A4533" s="0" t="s">
        <v>776</v>
      </c>
      <c r="B4533" s="52" t="s">
        <v>775</v>
      </c>
      <c r="C4533" s="52" t="s">
        <v>751</v>
      </c>
      <c r="D4533" s="53" t="n">
        <v>0.1</v>
      </c>
      <c r="E4533" s="53" t="s">
        <v>748</v>
      </c>
      <c r="F4533" s="0" t="s">
        <v>1392</v>
      </c>
      <c r="G4533" s="0" t="str">
        <f aca="false">LEFT(B4533,2)</f>
        <v>04</v>
      </c>
      <c r="H4533" s="0" t="str">
        <f aca="false">I4533&amp;"_"&amp;G4533&amp;"_"&amp;F4533</f>
        <v>GroenbrogetTudse_04_20181213_DL2018013_OerstadGym_koersel1</v>
      </c>
      <c r="I4533" s="61" t="str">
        <f aca="false">MID(RIGHT(B4533,LEN(B4533)-3),1,FIND("_",RIGHT(B4533,LEN(B4533)-3))-1)</f>
        <v>GroenbrogetTudse</v>
      </c>
      <c r="J4533" s="61" t="str">
        <f aca="false">TRIM(SUBSTITUTE(RIGHT(B4533,FIND(I4533,B4533)+1),"_",""))</f>
        <v>eDNA</v>
      </c>
      <c r="K4533" s="0" t="str">
        <f aca="false">IFERROR(VALUE(SUBSTITUTE(E4533,".",",")),E4533)</f>
        <v>No Ct</v>
      </c>
      <c r="L4533" s="61" t="str">
        <f aca="false">IF(J4533="PosK",SUMIFS(K:K,J:J,"PosK",H:H,H4533),"")</f>
        <v/>
      </c>
      <c r="M4533" s="61" t="str">
        <f aca="false">IF(J4533="PosK",SUMIFS(K:K,J:J,"NegK",H:H,H4533),"")</f>
        <v/>
      </c>
      <c r="N4533" s="61" t="str">
        <f aca="false">IF(J4533="PosK",SUMIFS(K:K,J:J,"eDNA",H:H,H4533),"")</f>
        <v/>
      </c>
      <c r="P4533" s="62"/>
      <c r="T4533" s="63"/>
      <c r="W4533" s="64"/>
    </row>
    <row r="4534" customFormat="false" ht="14.25" hidden="false" customHeight="false" outlineLevel="0" collapsed="false">
      <c r="A4534" s="0" t="s">
        <v>778</v>
      </c>
      <c r="B4534" s="52" t="s">
        <v>779</v>
      </c>
      <c r="C4534" s="52" t="s">
        <v>743</v>
      </c>
      <c r="D4534" s="53" t="n">
        <v>0.1</v>
      </c>
      <c r="E4534" s="53" t="n">
        <v>27.94</v>
      </c>
      <c r="F4534" s="0" t="s">
        <v>1392</v>
      </c>
      <c r="G4534" s="0" t="str">
        <f aca="false">LEFT(B4534,2)</f>
        <v>05</v>
      </c>
      <c r="H4534" s="0" t="str">
        <f aca="false">I4534&amp;"_"&amp;G4534&amp;"_"&amp;F4534</f>
        <v>Loevfroe_05_20181213_DL2018013_OerstadGym_koersel1</v>
      </c>
      <c r="I4534" s="61" t="str">
        <f aca="false">MID(RIGHT(B4534,LEN(B4534)-3),1,FIND("_",RIGHT(B4534,LEN(B4534)-3))-1)</f>
        <v>Loevfroe</v>
      </c>
      <c r="J4534" s="61" t="str">
        <f aca="false">TRIM(SUBSTITUTE(RIGHT(B4534,FIND(I4534,B4534)+1),"_",""))</f>
        <v>PosK</v>
      </c>
      <c r="K4534" s="0" t="n">
        <f aca="false">IFERROR(VALUE(SUBSTITUTE(E4534,".",",")),E4534)</f>
        <v>27.94</v>
      </c>
      <c r="L4534" s="61" t="n">
        <f aca="false">IF(J4534="PosK",SUMIFS(K:K,J:J,"PosK",H:H,H4534),"")</f>
        <v>27.94</v>
      </c>
      <c r="M4534" s="61" t="n">
        <f aca="false">IF(J4534="PosK",SUMIFS(K:K,J:J,"NegK",H:H,H4534),"")</f>
        <v>0</v>
      </c>
      <c r="N4534" s="61" t="n">
        <f aca="false">IF(J4534="PosK",SUMIFS(K:K,J:J,"eDNA",H:H,H4534),"")</f>
        <v>0</v>
      </c>
      <c r="P4534" s="62" t="n">
        <f aca="false">IF(K4536="No Ct",0,K4536)</f>
        <v>0</v>
      </c>
      <c r="Q4534" s="62" t="n">
        <f aca="false">IF(K4537="No Ct",0,K4537)</f>
        <v>0</v>
      </c>
      <c r="R4534" s="0" t="str">
        <f aca="false">IF(AND(L4534&gt;0,M4534=0),"Valid","Invalid")</f>
        <v>Valid</v>
      </c>
      <c r="S4534" s="0" t="str">
        <f aca="false">IF(OR(P4534&gt;1,Q4534&gt;1),"Present","Absent")</f>
        <v>Absent</v>
      </c>
      <c r="T4534" s="63" t="str">
        <f aca="false">IF(OR(AND(P4534&gt;1,P4534&lt;41),AND(Q4534&gt;1,Q4534&lt;41)),"Ct&lt;41","Ct&gt;41")</f>
        <v>Ct&gt;41</v>
      </c>
      <c r="U4534" s="0" t="str">
        <f aca="false">I4534</f>
        <v>Loevfroe</v>
      </c>
      <c r="V4534" s="0" t="str">
        <f aca="false">MID(F4534,10,9)</f>
        <v>DL2018013</v>
      </c>
      <c r="W4534" s="64" t="str">
        <f aca="false">V4534&amp;"_"&amp;U4534&amp;"_"&amp;R4534&amp;"_"&amp;S4534&amp;"_"&amp;T4534</f>
        <v>DL2018013_Loevfroe_Valid_Absent_Ct&gt;41</v>
      </c>
    </row>
    <row r="4535" customFormat="false" ht="14.25" hidden="false" customHeight="false" outlineLevel="0" collapsed="false">
      <c r="A4535" s="0" t="s">
        <v>780</v>
      </c>
      <c r="B4535" s="52" t="s">
        <v>781</v>
      </c>
      <c r="C4535" s="52" t="s">
        <v>747</v>
      </c>
      <c r="D4535" s="53" t="n">
        <v>0.1</v>
      </c>
      <c r="E4535" s="53" t="s">
        <v>748</v>
      </c>
      <c r="F4535" s="0" t="s">
        <v>1392</v>
      </c>
      <c r="G4535" s="0" t="str">
        <f aca="false">LEFT(B4535,2)</f>
        <v>05</v>
      </c>
      <c r="H4535" s="0" t="str">
        <f aca="false">I4535&amp;"_"&amp;G4535&amp;"_"&amp;F4535</f>
        <v>Loevfroe_05_20181213_DL2018013_OerstadGym_koersel1</v>
      </c>
      <c r="I4535" s="61" t="str">
        <f aca="false">MID(RIGHT(B4535,LEN(B4535)-3),1,FIND("_",RIGHT(B4535,LEN(B4535)-3))-1)</f>
        <v>Loevfroe</v>
      </c>
      <c r="J4535" s="61" t="str">
        <f aca="false">TRIM(SUBSTITUTE(RIGHT(B4535,FIND(I4535,B4535)+1),"_",""))</f>
        <v>NegK</v>
      </c>
      <c r="K4535" s="0" t="str">
        <f aca="false">IFERROR(VALUE(SUBSTITUTE(E4535,".",",")),E4535)</f>
        <v>No Ct</v>
      </c>
      <c r="L4535" s="61" t="str">
        <f aca="false">IF(J4535="PosK",SUMIFS(K:K,J:J,"PosK",H:H,H4535),"")</f>
        <v/>
      </c>
      <c r="M4535" s="61" t="str">
        <f aca="false">IF(J4535="PosK",SUMIFS(K:K,J:J,"NegK",H:H,H4535),"")</f>
        <v/>
      </c>
      <c r="N4535" s="61" t="str">
        <f aca="false">IF(J4535="PosK",SUMIFS(K:K,J:J,"eDNA",H:H,H4535),"")</f>
        <v/>
      </c>
    </row>
    <row r="4536" customFormat="false" ht="14.25" hidden="false" customHeight="false" outlineLevel="0" collapsed="false">
      <c r="A4536" s="0" t="s">
        <v>782</v>
      </c>
      <c r="B4536" s="52" t="s">
        <v>783</v>
      </c>
      <c r="C4536" s="52" t="s">
        <v>751</v>
      </c>
      <c r="D4536" s="53" t="n">
        <v>0.1</v>
      </c>
      <c r="E4536" s="53" t="s">
        <v>748</v>
      </c>
      <c r="F4536" s="0" t="s">
        <v>1392</v>
      </c>
      <c r="G4536" s="0" t="str">
        <f aca="false">LEFT(B4536,2)</f>
        <v>05</v>
      </c>
      <c r="H4536" s="0" t="str">
        <f aca="false">I4536&amp;"_"&amp;G4536&amp;"_"&amp;F4536</f>
        <v>Loevfroe_05_20181213_DL2018013_OerstadGym_koersel1</v>
      </c>
      <c r="I4536" s="61" t="str">
        <f aca="false">MID(RIGHT(B4536,LEN(B4536)-3),1,FIND("_",RIGHT(B4536,LEN(B4536)-3))-1)</f>
        <v>Loevfroe</v>
      </c>
      <c r="J4536" s="61" t="str">
        <f aca="false">TRIM(SUBSTITUTE(RIGHT(B4536,FIND(I4536,B4536)+1),"_",""))</f>
        <v>eDNA</v>
      </c>
      <c r="K4536" s="0" t="str">
        <f aca="false">IFERROR(VALUE(SUBSTITUTE(E4536,".",",")),E4536)</f>
        <v>No Ct</v>
      </c>
      <c r="L4536" s="61" t="str">
        <f aca="false">IF(J4536="PosK",SUMIFS(K:K,J:J,"PosK",H:H,H4536),"")</f>
        <v/>
      </c>
      <c r="M4536" s="61" t="str">
        <f aca="false">IF(J4536="PosK",SUMIFS(K:K,J:J,"NegK",H:H,H4536),"")</f>
        <v/>
      </c>
      <c r="N4536" s="61" t="str">
        <f aca="false">IF(J4536="PosK",SUMIFS(K:K,J:J,"eDNA",H:H,H4536),"")</f>
        <v/>
      </c>
      <c r="Q4536" s="62"/>
    </row>
    <row r="4537" customFormat="false" ht="14.25" hidden="false" customHeight="false" outlineLevel="0" collapsed="false">
      <c r="A4537" s="0" t="s">
        <v>784</v>
      </c>
      <c r="B4537" s="52" t="s">
        <v>783</v>
      </c>
      <c r="C4537" s="52" t="s">
        <v>751</v>
      </c>
      <c r="D4537" s="53" t="n">
        <v>0.1</v>
      </c>
      <c r="E4537" s="53" t="s">
        <v>748</v>
      </c>
      <c r="F4537" s="0" t="s">
        <v>1392</v>
      </c>
      <c r="G4537" s="0" t="str">
        <f aca="false">LEFT(B4537,2)</f>
        <v>05</v>
      </c>
      <c r="H4537" s="0" t="str">
        <f aca="false">I4537&amp;"_"&amp;G4537&amp;"_"&amp;F4537</f>
        <v>Loevfroe_05_20181213_DL2018013_OerstadGym_koersel1</v>
      </c>
      <c r="I4537" s="61" t="str">
        <f aca="false">MID(RIGHT(B4537,LEN(B4537)-3),1,FIND("_",RIGHT(B4537,LEN(B4537)-3))-1)</f>
        <v>Loevfroe</v>
      </c>
      <c r="J4537" s="61" t="str">
        <f aca="false">TRIM(SUBSTITUTE(RIGHT(B4537,FIND(I4537,B4537)+1),"_",""))</f>
        <v>eDNA</v>
      </c>
      <c r="K4537" s="0" t="str">
        <f aca="false">IFERROR(VALUE(SUBSTITUTE(E4537,".",",")),E4537)</f>
        <v>No Ct</v>
      </c>
      <c r="L4537" s="61" t="str">
        <f aca="false">IF(J4537="PosK",SUMIFS(K:K,J:J,"PosK",H:H,H4537),"")</f>
        <v/>
      </c>
      <c r="M4537" s="61" t="str">
        <f aca="false">IF(J4537="PosK",SUMIFS(K:K,J:J,"NegK",H:H,H4537),"")</f>
        <v/>
      </c>
      <c r="N4537" s="61" t="str">
        <f aca="false">IF(J4537="PosK",SUMIFS(K:K,J:J,"eDNA",H:H,H4537),"")</f>
        <v/>
      </c>
      <c r="P4537" s="62"/>
      <c r="T4537" s="63"/>
      <c r="W4537" s="64"/>
    </row>
    <row r="4538" customFormat="false" ht="14.25" hidden="false" customHeight="false" outlineLevel="0" collapsed="false">
      <c r="A4538" s="0" t="s">
        <v>792</v>
      </c>
      <c r="B4538" s="52" t="s">
        <v>787</v>
      </c>
      <c r="C4538" s="52" t="s">
        <v>743</v>
      </c>
      <c r="D4538" s="53" t="n">
        <v>0.1</v>
      </c>
      <c r="E4538" s="53" t="s">
        <v>748</v>
      </c>
      <c r="F4538" s="0" t="s">
        <v>1392</v>
      </c>
      <c r="G4538" s="0" t="str">
        <f aca="false">LEFT(B4538,2)</f>
        <v>06</v>
      </c>
      <c r="H4538" s="0" t="str">
        <f aca="false">I4538&amp;"_"&amp;G4538&amp;"_"&amp;F4538</f>
        <v>Springfroe_06_20181213_DL2018013_OerstadGym_koersel1</v>
      </c>
      <c r="I4538" s="61" t="str">
        <f aca="false">MID(RIGHT(B4538,LEN(B4538)-3),1,FIND("_",RIGHT(B4538,LEN(B4538)-3))-1)</f>
        <v>Springfroe</v>
      </c>
      <c r="J4538" s="61" t="str">
        <f aca="false">TRIM(SUBSTITUTE(RIGHT(B4538,FIND(I4538,B4538)+1),"_",""))</f>
        <v>PosK</v>
      </c>
      <c r="K4538" s="0" t="str">
        <f aca="false">IFERROR(VALUE(SUBSTITUTE(E4538,".",",")),E4538)</f>
        <v>No Ct</v>
      </c>
      <c r="L4538" s="61" t="n">
        <f aca="false">IF(J4538="PosK",SUMIFS(K:K,J:J,"PosK",H:H,H4538),"")</f>
        <v>0</v>
      </c>
      <c r="M4538" s="61" t="n">
        <f aca="false">IF(J4538="PosK",SUMIFS(K:K,J:J,"NegK",H:H,H4538),"")</f>
        <v>0</v>
      </c>
      <c r="N4538" s="61" t="n">
        <f aca="false">IF(J4538="PosK",SUMIFS(K:K,J:J,"eDNA",H:H,H4538),"")</f>
        <v>0</v>
      </c>
      <c r="P4538" s="62" t="n">
        <f aca="false">IF(K4540="No Ct",0,K4540)</f>
        <v>0</v>
      </c>
      <c r="Q4538" s="62" t="n">
        <f aca="false">IF(K4541="No Ct",0,K4541)</f>
        <v>0</v>
      </c>
      <c r="R4538" s="0" t="str">
        <f aca="false">IF(AND(L4538&gt;0,M4538=0),"Valid","Invalid")</f>
        <v>Invalid</v>
      </c>
      <c r="S4538" s="0" t="str">
        <f aca="false">IF(OR(P4538&gt;1,Q4538&gt;1),"Present","Absent")</f>
        <v>Absent</v>
      </c>
      <c r="T4538" s="63" t="str">
        <f aca="false">IF(OR(AND(P4538&gt;1,P4538&lt;41),AND(Q4538&gt;1,Q4538&lt;41)),"Ct&lt;41","Ct&gt;41")</f>
        <v>Ct&gt;41</v>
      </c>
      <c r="U4538" s="0" t="str">
        <f aca="false">I4538</f>
        <v>Springfroe</v>
      </c>
      <c r="V4538" s="0" t="str">
        <f aca="false">MID(F4538,10,9)</f>
        <v>DL2018013</v>
      </c>
      <c r="W4538" s="64" t="str">
        <f aca="false">V4538&amp;"_"&amp;U4538&amp;"_"&amp;R4538&amp;"_"&amp;S4538&amp;"_"&amp;T4538</f>
        <v>DL2018013_Springfroe_Invalid_Absent_Ct&gt;41</v>
      </c>
    </row>
    <row r="4539" customFormat="false" ht="14.25" hidden="false" customHeight="false" outlineLevel="0" collapsed="false">
      <c r="A4539" s="0" t="s">
        <v>790</v>
      </c>
      <c r="B4539" s="52" t="s">
        <v>789</v>
      </c>
      <c r="C4539" s="52" t="s">
        <v>747</v>
      </c>
      <c r="D4539" s="53" t="n">
        <v>0.1</v>
      </c>
      <c r="E4539" s="53" t="s">
        <v>748</v>
      </c>
      <c r="F4539" s="0" t="s">
        <v>1392</v>
      </c>
      <c r="G4539" s="0" t="str">
        <f aca="false">LEFT(B4539,2)</f>
        <v>06</v>
      </c>
      <c r="H4539" s="0" t="str">
        <f aca="false">I4539&amp;"_"&amp;G4539&amp;"_"&amp;F4539</f>
        <v>Springfroe_06_20181213_DL2018013_OerstadGym_koersel1</v>
      </c>
      <c r="I4539" s="61" t="str">
        <f aca="false">MID(RIGHT(B4539,LEN(B4539)-3),1,FIND("_",RIGHT(B4539,LEN(B4539)-3))-1)</f>
        <v>Springfroe</v>
      </c>
      <c r="J4539" s="61" t="str">
        <f aca="false">TRIM(SUBSTITUTE(RIGHT(B4539,FIND(I4539,B4539)+1),"_",""))</f>
        <v>NegK</v>
      </c>
      <c r="K4539" s="0" t="str">
        <f aca="false">IFERROR(VALUE(SUBSTITUTE(E4539,".",",")),E4539)</f>
        <v>No Ct</v>
      </c>
      <c r="L4539" s="61" t="str">
        <f aca="false">IF(J4539="PosK",SUMIFS(K:K,J:J,"PosK",H:H,H4539),"")</f>
        <v/>
      </c>
      <c r="M4539" s="61" t="str">
        <f aca="false">IF(J4539="PosK",SUMIFS(K:K,J:J,"NegK",H:H,H4539),"")</f>
        <v/>
      </c>
      <c r="N4539" s="61" t="str">
        <f aca="false">IF(J4539="PosK",SUMIFS(K:K,J:J,"eDNA",H:H,H4539),"")</f>
        <v/>
      </c>
    </row>
    <row r="4540" customFormat="false" ht="14.25" hidden="false" customHeight="false" outlineLevel="0" collapsed="false">
      <c r="A4540" s="0" t="s">
        <v>786</v>
      </c>
      <c r="B4540" s="52" t="s">
        <v>791</v>
      </c>
      <c r="C4540" s="52" t="s">
        <v>751</v>
      </c>
      <c r="D4540" s="53" t="n">
        <v>0.1</v>
      </c>
      <c r="E4540" s="53" t="s">
        <v>748</v>
      </c>
      <c r="F4540" s="0" t="s">
        <v>1392</v>
      </c>
      <c r="G4540" s="0" t="str">
        <f aca="false">LEFT(B4540,2)</f>
        <v>06</v>
      </c>
      <c r="H4540" s="0" t="str">
        <f aca="false">I4540&amp;"_"&amp;G4540&amp;"_"&amp;F4540</f>
        <v>Springfroe_06_20181213_DL2018013_OerstadGym_koersel1</v>
      </c>
      <c r="I4540" s="61" t="str">
        <f aca="false">MID(RIGHT(B4540,LEN(B4540)-3),1,FIND("_",RIGHT(B4540,LEN(B4540)-3))-1)</f>
        <v>Springfroe</v>
      </c>
      <c r="J4540" s="61" t="str">
        <f aca="false">TRIM(SUBSTITUTE(RIGHT(B4540,FIND(I4540,B4540)+1),"_",""))</f>
        <v>eDNA</v>
      </c>
      <c r="K4540" s="0" t="str">
        <f aca="false">IFERROR(VALUE(SUBSTITUTE(E4540,".",",")),E4540)</f>
        <v>No Ct</v>
      </c>
      <c r="L4540" s="61" t="str">
        <f aca="false">IF(J4540="PosK",SUMIFS(K:K,J:J,"PosK",H:H,H4540),"")</f>
        <v/>
      </c>
      <c r="M4540" s="61" t="str">
        <f aca="false">IF(J4540="PosK",SUMIFS(K:K,J:J,"NegK",H:H,H4540),"")</f>
        <v/>
      </c>
      <c r="N4540" s="61" t="str">
        <f aca="false">IF(J4540="PosK",SUMIFS(K:K,J:J,"eDNA",H:H,H4540),"")</f>
        <v/>
      </c>
      <c r="Q4540" s="62"/>
    </row>
    <row r="4541" customFormat="false" ht="14.25" hidden="false" customHeight="false" outlineLevel="0" collapsed="false">
      <c r="A4541" s="0" t="s">
        <v>788</v>
      </c>
      <c r="B4541" s="52" t="s">
        <v>791</v>
      </c>
      <c r="C4541" s="52" t="s">
        <v>751</v>
      </c>
      <c r="D4541" s="53" t="n">
        <v>0.1</v>
      </c>
      <c r="E4541" s="53" t="s">
        <v>748</v>
      </c>
      <c r="F4541" s="0" t="s">
        <v>1392</v>
      </c>
      <c r="G4541" s="0" t="str">
        <f aca="false">LEFT(B4541,2)</f>
        <v>06</v>
      </c>
      <c r="H4541" s="0" t="str">
        <f aca="false">I4541&amp;"_"&amp;G4541&amp;"_"&amp;F4541</f>
        <v>Springfroe_06_20181213_DL2018013_OerstadGym_koersel1</v>
      </c>
      <c r="I4541" s="61" t="str">
        <f aca="false">MID(RIGHT(B4541,LEN(B4541)-3),1,FIND("_",RIGHT(B4541,LEN(B4541)-3))-1)</f>
        <v>Springfroe</v>
      </c>
      <c r="J4541" s="61" t="str">
        <f aca="false">TRIM(SUBSTITUTE(RIGHT(B4541,FIND(I4541,B4541)+1),"_",""))</f>
        <v>eDNA</v>
      </c>
      <c r="K4541" s="0" t="str">
        <f aca="false">IFERROR(VALUE(SUBSTITUTE(E4541,".",",")),E4541)</f>
        <v>No Ct</v>
      </c>
      <c r="L4541" s="61" t="str">
        <f aca="false">IF(J4541="PosK",SUMIFS(K:K,J:J,"PosK",H:H,H4541),"")</f>
        <v/>
      </c>
      <c r="M4541" s="61" t="str">
        <f aca="false">IF(J4541="PosK",SUMIFS(K:K,J:J,"NegK",H:H,H4541),"")</f>
        <v/>
      </c>
      <c r="N4541" s="61" t="str">
        <f aca="false">IF(J4541="PosK",SUMIFS(K:K,J:J,"eDNA",H:H,H4541),"")</f>
        <v/>
      </c>
      <c r="P4541" s="62"/>
      <c r="T4541" s="63"/>
      <c r="W4541" s="64"/>
    </row>
    <row r="4542" customFormat="false" ht="14.25" hidden="false" customHeight="false" outlineLevel="0" collapsed="false">
      <c r="A4542" s="0" t="s">
        <v>794</v>
      </c>
      <c r="B4542" s="52" t="s">
        <v>960</v>
      </c>
      <c r="C4542" s="52" t="s">
        <v>743</v>
      </c>
      <c r="D4542" s="53" t="n">
        <v>0.1</v>
      </c>
      <c r="E4542" s="53" t="s">
        <v>748</v>
      </c>
      <c r="F4542" s="0" t="s">
        <v>1392</v>
      </c>
      <c r="G4542" s="0" t="str">
        <f aca="false">LEFT(B4542,2)</f>
        <v>07</v>
      </c>
      <c r="H4542" s="0" t="str">
        <f aca="false">I4542&amp;"_"&amp;G4542&amp;"_"&amp;F4542</f>
        <v>Springfroe_07_20181213_DL2018013_OerstadGym_koersel1</v>
      </c>
      <c r="I4542" s="61" t="str">
        <f aca="false">MID(RIGHT(B4542,LEN(B4542)-3),1,FIND("_",RIGHT(B4542,LEN(B4542)-3))-1)</f>
        <v>Springfroe</v>
      </c>
      <c r="J4542" s="61" t="str">
        <f aca="false">TRIM(SUBSTITUTE(RIGHT(B4542,FIND(I4542,B4542)+1),"_",""))</f>
        <v>PosK</v>
      </c>
      <c r="K4542" s="0" t="str">
        <f aca="false">IFERROR(VALUE(SUBSTITUTE(E4542,".",",")),E4542)</f>
        <v>No Ct</v>
      </c>
      <c r="L4542" s="61" t="n">
        <f aca="false">IF(J4542="PosK",SUMIFS(K:K,J:J,"PosK",H:H,H4542),"")</f>
        <v>0</v>
      </c>
      <c r="M4542" s="61" t="n">
        <f aca="false">IF(J4542="PosK",SUMIFS(K:K,J:J,"NegK",H:H,H4542),"")</f>
        <v>0</v>
      </c>
      <c r="N4542" s="61" t="n">
        <f aca="false">IF(J4542="PosK",SUMIFS(K:K,J:J,"eDNA",H:H,H4542),"")</f>
        <v>26.41</v>
      </c>
      <c r="P4542" s="62" t="n">
        <f aca="false">IF(K4544="No Ct",0,K4544)</f>
        <v>0</v>
      </c>
      <c r="Q4542" s="62" t="n">
        <f aca="false">IF(K4545="No Ct",0,K4545)</f>
        <v>26.41</v>
      </c>
      <c r="R4542" s="0" t="str">
        <f aca="false">IF(AND(L4542&gt;0,M4542=0),"Valid","Invalid")</f>
        <v>Invalid</v>
      </c>
      <c r="S4542" s="0" t="str">
        <f aca="false">IF(OR(P4542&gt;1,Q4542&gt;1),"Present","Absent")</f>
        <v>Present</v>
      </c>
      <c r="T4542" s="63" t="str">
        <f aca="false">IF(OR(AND(P4542&gt;1,P4542&lt;41),AND(Q4542&gt;1,Q4542&lt;41)),"Ct&lt;41","Ct&gt;41")</f>
        <v>Ct&lt;41</v>
      </c>
      <c r="U4542" s="0" t="str">
        <f aca="false">I4542</f>
        <v>Springfroe</v>
      </c>
      <c r="V4542" s="0" t="str">
        <f aca="false">MID(F4542,10,9)</f>
        <v>DL2018013</v>
      </c>
      <c r="W4542" s="64" t="str">
        <f aca="false">V4542&amp;"_"&amp;U4542&amp;"_"&amp;R4542&amp;"_"&amp;S4542&amp;"_"&amp;T4542</f>
        <v>DL2018013_Springfroe_Invalid_Present_Ct&lt;41</v>
      </c>
    </row>
    <row r="4543" customFormat="false" ht="14.25" hidden="false" customHeight="false" outlineLevel="0" collapsed="false">
      <c r="A4543" s="0" t="s">
        <v>796</v>
      </c>
      <c r="B4543" s="52" t="s">
        <v>961</v>
      </c>
      <c r="C4543" s="52" t="s">
        <v>747</v>
      </c>
      <c r="D4543" s="53" t="n">
        <v>0.1</v>
      </c>
      <c r="E4543" s="53" t="s">
        <v>748</v>
      </c>
      <c r="F4543" s="0" t="s">
        <v>1392</v>
      </c>
      <c r="G4543" s="0" t="str">
        <f aca="false">LEFT(B4543,2)</f>
        <v>07</v>
      </c>
      <c r="H4543" s="0" t="str">
        <f aca="false">I4543&amp;"_"&amp;G4543&amp;"_"&amp;F4543</f>
        <v>Springfroe_07_20181213_DL2018013_OerstadGym_koersel1</v>
      </c>
      <c r="I4543" s="61" t="str">
        <f aca="false">MID(RIGHT(B4543,LEN(B4543)-3),1,FIND("_",RIGHT(B4543,LEN(B4543)-3))-1)</f>
        <v>Springfroe</v>
      </c>
      <c r="J4543" s="61" t="str">
        <f aca="false">TRIM(SUBSTITUTE(RIGHT(B4543,FIND(I4543,B4543)+1),"_",""))</f>
        <v>NegK</v>
      </c>
      <c r="K4543" s="0" t="str">
        <f aca="false">IFERROR(VALUE(SUBSTITUTE(E4543,".",",")),E4543)</f>
        <v>No Ct</v>
      </c>
      <c r="L4543" s="61" t="str">
        <f aca="false">IF(J4543="PosK",SUMIFS(K:K,J:J,"PosK",H:H,H4543),"")</f>
        <v/>
      </c>
      <c r="M4543" s="61" t="str">
        <f aca="false">IF(J4543="PosK",SUMIFS(K:K,J:J,"NegK",H:H,H4543),"")</f>
        <v/>
      </c>
      <c r="N4543" s="61" t="str">
        <f aca="false">IF(J4543="PosK",SUMIFS(K:K,J:J,"eDNA",H:H,H4543),"")</f>
        <v/>
      </c>
    </row>
    <row r="4544" customFormat="false" ht="14.25" hidden="false" customHeight="false" outlineLevel="0" collapsed="false">
      <c r="A4544" s="0" t="s">
        <v>798</v>
      </c>
      <c r="B4544" s="52" t="s">
        <v>962</v>
      </c>
      <c r="C4544" s="52" t="s">
        <v>751</v>
      </c>
      <c r="D4544" s="53" t="n">
        <v>0.1</v>
      </c>
      <c r="E4544" s="53" t="s">
        <v>748</v>
      </c>
      <c r="F4544" s="0" t="s">
        <v>1392</v>
      </c>
      <c r="G4544" s="0" t="str">
        <f aca="false">LEFT(B4544,2)</f>
        <v>07</v>
      </c>
      <c r="H4544" s="0" t="str">
        <f aca="false">I4544&amp;"_"&amp;G4544&amp;"_"&amp;F4544</f>
        <v>Springfroe_07_20181213_DL2018013_OerstadGym_koersel1</v>
      </c>
      <c r="I4544" s="61" t="str">
        <f aca="false">MID(RIGHT(B4544,LEN(B4544)-3),1,FIND("_",RIGHT(B4544,LEN(B4544)-3))-1)</f>
        <v>Springfroe</v>
      </c>
      <c r="J4544" s="61" t="str">
        <f aca="false">TRIM(SUBSTITUTE(RIGHT(B4544,FIND(I4544,B4544)+1),"_",""))</f>
        <v>eDNA</v>
      </c>
      <c r="K4544" s="0" t="str">
        <f aca="false">IFERROR(VALUE(SUBSTITUTE(E4544,".",",")),E4544)</f>
        <v>No Ct</v>
      </c>
      <c r="L4544" s="61" t="str">
        <f aca="false">IF(J4544="PosK",SUMIFS(K:K,J:J,"PosK",H:H,H4544),"")</f>
        <v/>
      </c>
      <c r="M4544" s="61" t="str">
        <f aca="false">IF(J4544="PosK",SUMIFS(K:K,J:J,"NegK",H:H,H4544),"")</f>
        <v/>
      </c>
      <c r="N4544" s="61" t="str">
        <f aca="false">IF(J4544="PosK",SUMIFS(K:K,J:J,"eDNA",H:H,H4544),"")</f>
        <v/>
      </c>
      <c r="Q4544" s="62"/>
    </row>
    <row r="4545" customFormat="false" ht="14.25" hidden="false" customHeight="false" outlineLevel="0" collapsed="false">
      <c r="A4545" s="0" t="s">
        <v>800</v>
      </c>
      <c r="B4545" s="52" t="s">
        <v>962</v>
      </c>
      <c r="C4545" s="52" t="s">
        <v>751</v>
      </c>
      <c r="D4545" s="53" t="n">
        <v>0.1</v>
      </c>
      <c r="E4545" s="53" t="n">
        <v>26.41</v>
      </c>
      <c r="F4545" s="0" t="s">
        <v>1392</v>
      </c>
      <c r="G4545" s="0" t="str">
        <f aca="false">LEFT(B4545,2)</f>
        <v>07</v>
      </c>
      <c r="H4545" s="0" t="str">
        <f aca="false">I4545&amp;"_"&amp;G4545&amp;"_"&amp;F4545</f>
        <v>Springfroe_07_20181213_DL2018013_OerstadGym_koersel1</v>
      </c>
      <c r="I4545" s="61" t="str">
        <f aca="false">MID(RIGHT(B4545,LEN(B4545)-3),1,FIND("_",RIGHT(B4545,LEN(B4545)-3))-1)</f>
        <v>Springfroe</v>
      </c>
      <c r="J4545" s="61" t="str">
        <f aca="false">TRIM(SUBSTITUTE(RIGHT(B4545,FIND(I4545,B4545)+1),"_",""))</f>
        <v>eDNA</v>
      </c>
      <c r="K4545" s="0" t="n">
        <f aca="false">IFERROR(VALUE(SUBSTITUTE(E4545,".",",")),E4545)</f>
        <v>26.41</v>
      </c>
      <c r="L4545" s="61" t="str">
        <f aca="false">IF(J4545="PosK",SUMIFS(K:K,J:J,"PosK",H:H,H4545),"")</f>
        <v/>
      </c>
      <c r="M4545" s="61" t="str">
        <f aca="false">IF(J4545="PosK",SUMIFS(K:K,J:J,"NegK",H:H,H4545),"")</f>
        <v/>
      </c>
      <c r="N4545" s="61" t="str">
        <f aca="false">IF(J4545="PosK",SUMIFS(K:K,J:J,"eDNA",H:H,H4545),"")</f>
        <v/>
      </c>
      <c r="P4545" s="62"/>
      <c r="T4545" s="63"/>
      <c r="W4545" s="64"/>
    </row>
    <row r="4546" customFormat="false" ht="14.25" hidden="false" customHeight="false" outlineLevel="0" collapsed="false">
      <c r="A4546" s="0" t="s">
        <v>804</v>
      </c>
      <c r="B4546" s="52" t="s">
        <v>964</v>
      </c>
      <c r="C4546" s="52" t="s">
        <v>743</v>
      </c>
      <c r="D4546" s="53" t="n">
        <v>0.1</v>
      </c>
      <c r="E4546" s="53" t="n">
        <v>29.4</v>
      </c>
      <c r="F4546" s="0" t="s">
        <v>1392</v>
      </c>
      <c r="G4546" s="0" t="str">
        <f aca="false">LEFT(B4546,2)</f>
        <v>08</v>
      </c>
      <c r="H4546" s="0" t="str">
        <f aca="false">I4546&amp;"_"&amp;G4546&amp;"_"&amp;F4546</f>
        <v>Klokkefroe_08_20181213_DL2018013_OerstadGym_koersel1</v>
      </c>
      <c r="I4546" s="61" t="str">
        <f aca="false">MID(RIGHT(B4546,LEN(B4546)-3),1,FIND("_",RIGHT(B4546,LEN(B4546)-3))-1)</f>
        <v>Klokkefroe</v>
      </c>
      <c r="J4546" s="61" t="str">
        <f aca="false">TRIM(SUBSTITUTE(RIGHT(B4546,FIND(I4546,B4546)+1),"_",""))</f>
        <v>PosK</v>
      </c>
      <c r="K4546" s="0" t="n">
        <f aca="false">IFERROR(VALUE(SUBSTITUTE(E4546,".",",")),E4546)</f>
        <v>29.4</v>
      </c>
      <c r="L4546" s="61" t="n">
        <f aca="false">IF(J4546="PosK",SUMIFS(K:K,J:J,"PosK",H:H,H4546),"")</f>
        <v>29.4</v>
      </c>
      <c r="M4546" s="61" t="n">
        <f aca="false">IF(J4546="PosK",SUMIFS(K:K,J:J,"NegK",H:H,H4546),"")</f>
        <v>0</v>
      </c>
      <c r="N4546" s="61" t="n">
        <f aca="false">IF(J4546="PosK",SUMIFS(K:K,J:J,"eDNA",H:H,H4546),"")</f>
        <v>0</v>
      </c>
      <c r="P4546" s="62" t="n">
        <f aca="false">IF(K4548="No Ct",0,K4548)</f>
        <v>0</v>
      </c>
      <c r="Q4546" s="62" t="n">
        <f aca="false">IF(K4549="No Ct",0,K4549)</f>
        <v>0</v>
      </c>
      <c r="R4546" s="0" t="str">
        <f aca="false">IF(AND(L4546&gt;0,M4546=0),"Valid","Invalid")</f>
        <v>Valid</v>
      </c>
      <c r="S4546" s="0" t="str">
        <f aca="false">IF(OR(P4546&gt;1,Q4546&gt;1),"Present","Absent")</f>
        <v>Absent</v>
      </c>
      <c r="T4546" s="63" t="str">
        <f aca="false">IF(OR(AND(P4546&gt;1,P4546&lt;41),AND(Q4546&gt;1,Q4546&lt;41)),"Ct&lt;41","Ct&gt;41")</f>
        <v>Ct&gt;41</v>
      </c>
      <c r="U4546" s="0" t="str">
        <f aca="false">I4546</f>
        <v>Klokkefroe</v>
      </c>
      <c r="V4546" s="0" t="str">
        <f aca="false">MID(F4546,10,9)</f>
        <v>DL2018013</v>
      </c>
      <c r="W4546" s="64" t="str">
        <f aca="false">V4546&amp;"_"&amp;U4546&amp;"_"&amp;R4546&amp;"_"&amp;S4546&amp;"_"&amp;T4546</f>
        <v>DL2018013_Klokkefroe_Valid_Absent_Ct&gt;41</v>
      </c>
    </row>
    <row r="4547" customFormat="false" ht="14.25" hidden="false" customHeight="false" outlineLevel="0" collapsed="false">
      <c r="A4547" s="0" t="s">
        <v>802</v>
      </c>
      <c r="B4547" s="52" t="s">
        <v>965</v>
      </c>
      <c r="C4547" s="52" t="s">
        <v>747</v>
      </c>
      <c r="D4547" s="53" t="n">
        <v>0.1</v>
      </c>
      <c r="E4547" s="53" t="s">
        <v>748</v>
      </c>
      <c r="F4547" s="0" t="s">
        <v>1392</v>
      </c>
      <c r="G4547" s="0" t="str">
        <f aca="false">LEFT(B4547,2)</f>
        <v>08</v>
      </c>
      <c r="H4547" s="0" t="str">
        <f aca="false">I4547&amp;"_"&amp;G4547&amp;"_"&amp;F4547</f>
        <v>Klokkefroe_08_20181213_DL2018013_OerstadGym_koersel1</v>
      </c>
      <c r="I4547" s="61" t="str">
        <f aca="false">MID(RIGHT(B4547,LEN(B4547)-3),1,FIND("_",RIGHT(B4547,LEN(B4547)-3))-1)</f>
        <v>Klokkefroe</v>
      </c>
      <c r="J4547" s="61" t="str">
        <f aca="false">TRIM(SUBSTITUTE(RIGHT(B4547,FIND(I4547,B4547)+1),"_",""))</f>
        <v>NegK</v>
      </c>
      <c r="K4547" s="0" t="str">
        <f aca="false">IFERROR(VALUE(SUBSTITUTE(E4547,".",",")),E4547)</f>
        <v>No Ct</v>
      </c>
      <c r="L4547" s="61" t="str">
        <f aca="false">IF(J4547="PosK",SUMIFS(K:K,J:J,"PosK",H:H,H4547),"")</f>
        <v/>
      </c>
      <c r="M4547" s="61" t="str">
        <f aca="false">IF(J4547="PosK",SUMIFS(K:K,J:J,"NegK",H:H,H4547),"")</f>
        <v/>
      </c>
      <c r="N4547" s="61" t="str">
        <f aca="false">IF(J4547="PosK",SUMIFS(K:K,J:J,"eDNA",H:H,H4547),"")</f>
        <v/>
      </c>
    </row>
    <row r="4548" customFormat="false" ht="14.25" hidden="false" customHeight="false" outlineLevel="0" collapsed="false">
      <c r="A4548" s="0" t="s">
        <v>806</v>
      </c>
      <c r="B4548" s="52" t="s">
        <v>966</v>
      </c>
      <c r="C4548" s="52" t="s">
        <v>751</v>
      </c>
      <c r="D4548" s="53" t="n">
        <v>0.1</v>
      </c>
      <c r="E4548" s="53" t="s">
        <v>748</v>
      </c>
      <c r="F4548" s="0" t="s">
        <v>1392</v>
      </c>
      <c r="G4548" s="0" t="str">
        <f aca="false">LEFT(B4548,2)</f>
        <v>08</v>
      </c>
      <c r="H4548" s="0" t="str">
        <f aca="false">I4548&amp;"_"&amp;G4548&amp;"_"&amp;F4548</f>
        <v>Klokkefroe_08_20181213_DL2018013_OerstadGym_koersel1</v>
      </c>
      <c r="I4548" s="61" t="str">
        <f aca="false">MID(RIGHT(B4548,LEN(B4548)-3),1,FIND("_",RIGHT(B4548,LEN(B4548)-3))-1)</f>
        <v>Klokkefroe</v>
      </c>
      <c r="J4548" s="61" t="str">
        <f aca="false">TRIM(SUBSTITUTE(RIGHT(B4548,FIND(I4548,B4548)+1),"_",""))</f>
        <v>eDNA</v>
      </c>
      <c r="K4548" s="0" t="str">
        <f aca="false">IFERROR(VALUE(SUBSTITUTE(E4548,".",",")),E4548)</f>
        <v>No Ct</v>
      </c>
      <c r="L4548" s="61" t="str">
        <f aca="false">IF(J4548="PosK",SUMIFS(K:K,J:J,"PosK",H:H,H4548),"")</f>
        <v/>
      </c>
      <c r="M4548" s="61" t="str">
        <f aca="false">IF(J4548="PosK",SUMIFS(K:K,J:J,"NegK",H:H,H4548),"")</f>
        <v/>
      </c>
      <c r="N4548" s="61" t="str">
        <f aca="false">IF(J4548="PosK",SUMIFS(K:K,J:J,"eDNA",H:H,H4548),"")</f>
        <v/>
      </c>
      <c r="Q4548" s="62"/>
    </row>
    <row r="4549" customFormat="false" ht="14.25" hidden="false" customHeight="false" outlineLevel="0" collapsed="false">
      <c r="A4549" s="0" t="s">
        <v>808</v>
      </c>
      <c r="B4549" s="52" t="s">
        <v>966</v>
      </c>
      <c r="C4549" s="52" t="s">
        <v>751</v>
      </c>
      <c r="D4549" s="53" t="n">
        <v>0.1</v>
      </c>
      <c r="E4549" s="53" t="s">
        <v>748</v>
      </c>
      <c r="F4549" s="0" t="s">
        <v>1392</v>
      </c>
      <c r="G4549" s="0" t="str">
        <f aca="false">LEFT(B4549,2)</f>
        <v>08</v>
      </c>
      <c r="H4549" s="0" t="str">
        <f aca="false">I4549&amp;"_"&amp;G4549&amp;"_"&amp;F4549</f>
        <v>Klokkefroe_08_20181213_DL2018013_OerstadGym_koersel1</v>
      </c>
      <c r="I4549" s="61" t="str">
        <f aca="false">MID(RIGHT(B4549,LEN(B4549)-3),1,FIND("_",RIGHT(B4549,LEN(B4549)-3))-1)</f>
        <v>Klokkefroe</v>
      </c>
      <c r="J4549" s="61" t="str">
        <f aca="false">TRIM(SUBSTITUTE(RIGHT(B4549,FIND(I4549,B4549)+1),"_",""))</f>
        <v>eDNA</v>
      </c>
      <c r="K4549" s="0" t="str">
        <f aca="false">IFERROR(VALUE(SUBSTITUTE(E4549,".",",")),E4549)</f>
        <v>No Ct</v>
      </c>
      <c r="L4549" s="61" t="str">
        <f aca="false">IF(J4549="PosK",SUMIFS(K:K,J:J,"PosK",H:H,H4549),"")</f>
        <v/>
      </c>
      <c r="M4549" s="61" t="str">
        <f aca="false">IF(J4549="PosK",SUMIFS(K:K,J:J,"NegK",H:H,H4549),"")</f>
        <v/>
      </c>
      <c r="N4549" s="61" t="str">
        <f aca="false">IF(J4549="PosK",SUMIFS(K:K,J:J,"eDNA",H:H,H4549),"")</f>
        <v/>
      </c>
      <c r="P4549" s="62"/>
      <c r="T4549" s="63"/>
      <c r="W4549" s="64"/>
    </row>
    <row r="4550" customFormat="false" ht="14.25" hidden="false" customHeight="false" outlineLevel="0" collapsed="false">
      <c r="A4550" s="0" t="s">
        <v>810</v>
      </c>
      <c r="B4550" s="52" t="s">
        <v>968</v>
      </c>
      <c r="C4550" s="52" t="s">
        <v>743</v>
      </c>
      <c r="D4550" s="53" t="n">
        <v>0.1</v>
      </c>
      <c r="E4550" s="53" t="s">
        <v>748</v>
      </c>
      <c r="F4550" s="0" t="s">
        <v>1392</v>
      </c>
      <c r="G4550" s="0" t="str">
        <f aca="false">LEFT(B4550,2)</f>
        <v>09</v>
      </c>
      <c r="H4550" s="0" t="str">
        <f aca="false">I4550&amp;"_"&amp;G4550&amp;"_"&amp;F4550</f>
        <v>Skrubtudse_09_20181213_DL2018013_OerstadGym_koersel1</v>
      </c>
      <c r="I4550" s="61" t="str">
        <f aca="false">MID(RIGHT(B4550,LEN(B4550)-3),1,FIND("_",RIGHT(B4550,LEN(B4550)-3))-1)</f>
        <v>Skrubtudse</v>
      </c>
      <c r="J4550" s="61" t="str">
        <f aca="false">TRIM(SUBSTITUTE(RIGHT(B4550,FIND(I4550,B4550)+1),"_",""))</f>
        <v>PosK</v>
      </c>
      <c r="K4550" s="0" t="str">
        <f aca="false">IFERROR(VALUE(SUBSTITUTE(E4550,".",",")),E4550)</f>
        <v>No Ct</v>
      </c>
      <c r="L4550" s="61" t="n">
        <f aca="false">IF(J4550="PosK",SUMIFS(K:K,J:J,"PosK",H:H,H4550),"")</f>
        <v>0</v>
      </c>
      <c r="M4550" s="61" t="n">
        <f aca="false">IF(J4550="PosK",SUMIFS(K:K,J:J,"NegK",H:H,H4550),"")</f>
        <v>0</v>
      </c>
      <c r="N4550" s="61" t="n">
        <f aca="false">IF(J4550="PosK",SUMIFS(K:K,J:J,"eDNA",H:H,H4550),"")</f>
        <v>0</v>
      </c>
      <c r="P4550" s="62" t="n">
        <f aca="false">IF(K4552="No Ct",0,K4552)</f>
        <v>0</v>
      </c>
      <c r="Q4550" s="62" t="n">
        <f aca="false">IF(K4553="No Ct",0,K4553)</f>
        <v>0</v>
      </c>
      <c r="R4550" s="0" t="str">
        <f aca="false">IF(AND(L4550&gt;0,M4550=0),"Valid","Invalid")</f>
        <v>Invalid</v>
      </c>
      <c r="S4550" s="0" t="str">
        <f aca="false">IF(OR(P4550&gt;1,Q4550&gt;1),"Present","Absent")</f>
        <v>Absent</v>
      </c>
      <c r="T4550" s="63" t="str">
        <f aca="false">IF(OR(AND(P4550&gt;1,P4550&lt;41),AND(Q4550&gt;1,Q4550&lt;41)),"Ct&lt;41","Ct&gt;41")</f>
        <v>Ct&gt;41</v>
      </c>
      <c r="U4550" s="0" t="str">
        <f aca="false">I4550</f>
        <v>Skrubtudse</v>
      </c>
      <c r="V4550" s="0" t="str">
        <f aca="false">MID(F4550,10,9)</f>
        <v>DL2018013</v>
      </c>
      <c r="W4550" s="64" t="str">
        <f aca="false">V4550&amp;"_"&amp;U4550&amp;"_"&amp;R4550&amp;"_"&amp;S4550&amp;"_"&amp;T4550</f>
        <v>DL2018013_Skrubtudse_Invalid_Absent_Ct&gt;41</v>
      </c>
    </row>
    <row r="4551" customFormat="false" ht="14.25" hidden="false" customHeight="false" outlineLevel="0" collapsed="false">
      <c r="A4551" s="0" t="s">
        <v>812</v>
      </c>
      <c r="B4551" s="52" t="s">
        <v>969</v>
      </c>
      <c r="C4551" s="52" t="s">
        <v>747</v>
      </c>
      <c r="D4551" s="53" t="n">
        <v>0.1</v>
      </c>
      <c r="E4551" s="53" t="s">
        <v>748</v>
      </c>
      <c r="F4551" s="0" t="s">
        <v>1392</v>
      </c>
      <c r="G4551" s="0" t="str">
        <f aca="false">LEFT(B4551,2)</f>
        <v>09</v>
      </c>
      <c r="H4551" s="0" t="str">
        <f aca="false">I4551&amp;"_"&amp;G4551&amp;"_"&amp;F4551</f>
        <v>Skrubtudse_09_20181213_DL2018013_OerstadGym_koersel1</v>
      </c>
      <c r="I4551" s="61" t="str">
        <f aca="false">MID(RIGHT(B4551,LEN(B4551)-3),1,FIND("_",RIGHT(B4551,LEN(B4551)-3))-1)</f>
        <v>Skrubtudse</v>
      </c>
      <c r="J4551" s="61" t="str">
        <f aca="false">TRIM(SUBSTITUTE(RIGHT(B4551,FIND(I4551,B4551)+1),"_",""))</f>
        <v>NegK</v>
      </c>
      <c r="K4551" s="0" t="str">
        <f aca="false">IFERROR(VALUE(SUBSTITUTE(E4551,".",",")),E4551)</f>
        <v>No Ct</v>
      </c>
      <c r="L4551" s="61" t="str">
        <f aca="false">IF(J4551="PosK",SUMIFS(K:K,J:J,"PosK",H:H,H4551),"")</f>
        <v/>
      </c>
      <c r="M4551" s="61" t="str">
        <f aca="false">IF(J4551="PosK",SUMIFS(K:K,J:J,"NegK",H:H,H4551),"")</f>
        <v/>
      </c>
      <c r="N4551" s="61" t="str">
        <f aca="false">IF(J4551="PosK",SUMIFS(K:K,J:J,"eDNA",H:H,H4551),"")</f>
        <v/>
      </c>
    </row>
    <row r="4552" customFormat="false" ht="14.25" hidden="false" customHeight="false" outlineLevel="0" collapsed="false">
      <c r="A4552" s="0" t="s">
        <v>814</v>
      </c>
      <c r="B4552" s="52" t="s">
        <v>970</v>
      </c>
      <c r="C4552" s="52" t="s">
        <v>751</v>
      </c>
      <c r="D4552" s="53" t="n">
        <v>0.1</v>
      </c>
      <c r="E4552" s="53" t="s">
        <v>748</v>
      </c>
      <c r="F4552" s="0" t="s">
        <v>1392</v>
      </c>
      <c r="G4552" s="0" t="str">
        <f aca="false">LEFT(B4552,2)</f>
        <v>09</v>
      </c>
      <c r="H4552" s="0" t="str">
        <f aca="false">I4552&amp;"_"&amp;G4552&amp;"_"&amp;F4552</f>
        <v>Skrubtudse_09_20181213_DL2018013_OerstadGym_koersel1</v>
      </c>
      <c r="I4552" s="61" t="str">
        <f aca="false">MID(RIGHT(B4552,LEN(B4552)-3),1,FIND("_",RIGHT(B4552,LEN(B4552)-3))-1)</f>
        <v>Skrubtudse</v>
      </c>
      <c r="J4552" s="61" t="str">
        <f aca="false">TRIM(SUBSTITUTE(RIGHT(B4552,FIND(I4552,B4552)+1),"_",""))</f>
        <v>eDNA</v>
      </c>
      <c r="K4552" s="0" t="str">
        <f aca="false">IFERROR(VALUE(SUBSTITUTE(E4552,".",",")),E4552)</f>
        <v>No Ct</v>
      </c>
      <c r="L4552" s="61" t="str">
        <f aca="false">IF(J4552="PosK",SUMIFS(K:K,J:J,"PosK",H:H,H4552),"")</f>
        <v/>
      </c>
      <c r="M4552" s="61" t="str">
        <f aca="false">IF(J4552="PosK",SUMIFS(K:K,J:J,"NegK",H:H,H4552),"")</f>
        <v/>
      </c>
      <c r="N4552" s="61" t="str">
        <f aca="false">IF(J4552="PosK",SUMIFS(K:K,J:J,"eDNA",H:H,H4552),"")</f>
        <v/>
      </c>
      <c r="Q4552" s="62"/>
    </row>
    <row r="4553" customFormat="false" ht="14.25" hidden="false" customHeight="false" outlineLevel="0" collapsed="false">
      <c r="A4553" s="0" t="s">
        <v>816</v>
      </c>
      <c r="B4553" s="52" t="s">
        <v>970</v>
      </c>
      <c r="C4553" s="52" t="s">
        <v>751</v>
      </c>
      <c r="D4553" s="53" t="n">
        <v>0.1</v>
      </c>
      <c r="E4553" s="53" t="s">
        <v>748</v>
      </c>
      <c r="F4553" s="0" t="s">
        <v>1392</v>
      </c>
      <c r="G4553" s="0" t="str">
        <f aca="false">LEFT(B4553,2)</f>
        <v>09</v>
      </c>
      <c r="H4553" s="0" t="str">
        <f aca="false">I4553&amp;"_"&amp;G4553&amp;"_"&amp;F4553</f>
        <v>Skrubtudse_09_20181213_DL2018013_OerstadGym_koersel1</v>
      </c>
      <c r="I4553" s="61" t="str">
        <f aca="false">MID(RIGHT(B4553,LEN(B4553)-3),1,FIND("_",RIGHT(B4553,LEN(B4553)-3))-1)</f>
        <v>Skrubtudse</v>
      </c>
      <c r="J4553" s="61" t="str">
        <f aca="false">TRIM(SUBSTITUTE(RIGHT(B4553,FIND(I4553,B4553)+1),"_",""))</f>
        <v>eDNA</v>
      </c>
      <c r="K4553" s="0" t="str">
        <f aca="false">IFERROR(VALUE(SUBSTITUTE(E4553,".",",")),E4553)</f>
        <v>No Ct</v>
      </c>
      <c r="L4553" s="61" t="str">
        <f aca="false">IF(J4553="PosK",SUMIFS(K:K,J:J,"PosK",H:H,H4553),"")</f>
        <v/>
      </c>
      <c r="M4553" s="61" t="str">
        <f aca="false">IF(J4553="PosK",SUMIFS(K:K,J:J,"NegK",H:H,H4553),"")</f>
        <v/>
      </c>
      <c r="N4553" s="61" t="str">
        <f aca="false">IF(J4553="PosK",SUMIFS(K:K,J:J,"eDNA",H:H,H4553),"")</f>
        <v/>
      </c>
      <c r="P4553" s="62"/>
      <c r="T4553" s="63"/>
      <c r="W4553" s="64"/>
    </row>
    <row r="4554" customFormat="false" ht="14.25" hidden="false" customHeight="false" outlineLevel="0" collapsed="false">
      <c r="A4554" s="0" t="s">
        <v>818</v>
      </c>
      <c r="B4554" s="52" t="s">
        <v>972</v>
      </c>
      <c r="C4554" s="52" t="s">
        <v>743</v>
      </c>
      <c r="D4554" s="53" t="n">
        <v>0.1</v>
      </c>
      <c r="E4554" s="53" t="s">
        <v>748</v>
      </c>
      <c r="F4554" s="0" t="s">
        <v>1392</v>
      </c>
      <c r="G4554" s="0" t="str">
        <f aca="false">LEFT(B4554,2)</f>
        <v>10</v>
      </c>
      <c r="H4554" s="0" t="str">
        <f aca="false">I4554&amp;"_"&amp;G4554&amp;"_"&amp;F4554</f>
        <v>Skrubtudse_10_20181213_DL2018013_OerstadGym_koersel1</v>
      </c>
      <c r="I4554" s="61" t="str">
        <f aca="false">MID(RIGHT(B4554,LEN(B4554)-3),1,FIND("_",RIGHT(B4554,LEN(B4554)-3))-1)</f>
        <v>Skrubtudse</v>
      </c>
      <c r="J4554" s="61" t="str">
        <f aca="false">TRIM(SUBSTITUTE(RIGHT(B4554,FIND(I4554,B4554)+1),"_",""))</f>
        <v>PosK</v>
      </c>
      <c r="K4554" s="0" t="str">
        <f aca="false">IFERROR(VALUE(SUBSTITUTE(E4554,".",",")),E4554)</f>
        <v>No Ct</v>
      </c>
      <c r="L4554" s="61" t="n">
        <f aca="false">IF(J4554="PosK",SUMIFS(K:K,J:J,"PosK",H:H,H4554),"")</f>
        <v>0</v>
      </c>
      <c r="M4554" s="61" t="n">
        <f aca="false">IF(J4554="PosK",SUMIFS(K:K,J:J,"NegK",H:H,H4554),"")</f>
        <v>0</v>
      </c>
      <c r="N4554" s="61" t="n">
        <f aca="false">IF(J4554="PosK",SUMIFS(K:K,J:J,"eDNA",H:H,H4554),"")</f>
        <v>36.81</v>
      </c>
      <c r="P4554" s="62" t="n">
        <f aca="false">IF(K4556="No Ct",0,K4556)</f>
        <v>36.81</v>
      </c>
      <c r="Q4554" s="62" t="n">
        <f aca="false">IF(K4557="No Ct",0,K4557)</f>
        <v>0</v>
      </c>
      <c r="R4554" s="0" t="str">
        <f aca="false">IF(AND(L4554&gt;0,M4554=0),"Valid","Invalid")</f>
        <v>Invalid</v>
      </c>
      <c r="S4554" s="0" t="str">
        <f aca="false">IF(OR(P4554&gt;1,Q4554&gt;1),"Present","Absent")</f>
        <v>Present</v>
      </c>
      <c r="T4554" s="63" t="str">
        <f aca="false">IF(OR(AND(P4554&gt;1,P4554&lt;41),AND(Q4554&gt;1,Q4554&lt;41)),"Ct&lt;41","Ct&gt;41")</f>
        <v>Ct&lt;41</v>
      </c>
      <c r="U4554" s="0" t="str">
        <f aca="false">I4554</f>
        <v>Skrubtudse</v>
      </c>
      <c r="V4554" s="0" t="str">
        <f aca="false">MID(F4554,10,9)</f>
        <v>DL2018013</v>
      </c>
      <c r="W4554" s="64" t="str">
        <f aca="false">V4554&amp;"_"&amp;U4554&amp;"_"&amp;R4554&amp;"_"&amp;S4554&amp;"_"&amp;T4554</f>
        <v>DL2018013_Skrubtudse_Invalid_Present_Ct&lt;41</v>
      </c>
    </row>
    <row r="4555" customFormat="false" ht="14.25" hidden="false" customHeight="false" outlineLevel="0" collapsed="false">
      <c r="A4555" s="0" t="s">
        <v>820</v>
      </c>
      <c r="B4555" s="52" t="s">
        <v>973</v>
      </c>
      <c r="C4555" s="52" t="s">
        <v>747</v>
      </c>
      <c r="D4555" s="53" t="n">
        <v>0.1</v>
      </c>
      <c r="E4555" s="53" t="s">
        <v>748</v>
      </c>
      <c r="F4555" s="0" t="s">
        <v>1392</v>
      </c>
      <c r="G4555" s="0" t="str">
        <f aca="false">LEFT(B4555,2)</f>
        <v>10</v>
      </c>
      <c r="H4555" s="0" t="str">
        <f aca="false">I4555&amp;"_"&amp;G4555&amp;"_"&amp;F4555</f>
        <v>Skrubtudse_10_20181213_DL2018013_OerstadGym_koersel1</v>
      </c>
      <c r="I4555" s="61" t="str">
        <f aca="false">MID(RIGHT(B4555,LEN(B4555)-3),1,FIND("_",RIGHT(B4555,LEN(B4555)-3))-1)</f>
        <v>Skrubtudse</v>
      </c>
      <c r="J4555" s="61" t="str">
        <f aca="false">TRIM(SUBSTITUTE(RIGHT(B4555,FIND(I4555,B4555)+1),"_",""))</f>
        <v>NegK</v>
      </c>
      <c r="K4555" s="0" t="str">
        <f aca="false">IFERROR(VALUE(SUBSTITUTE(E4555,".",",")),E4555)</f>
        <v>No Ct</v>
      </c>
      <c r="L4555" s="61" t="str">
        <f aca="false">IF(J4555="PosK",SUMIFS(K:K,J:J,"PosK",H:H,H4555),"")</f>
        <v/>
      </c>
      <c r="M4555" s="61" t="str">
        <f aca="false">IF(J4555="PosK",SUMIFS(K:K,J:J,"NegK",H:H,H4555),"")</f>
        <v/>
      </c>
      <c r="N4555" s="61" t="str">
        <f aca="false">IF(J4555="PosK",SUMIFS(K:K,J:J,"eDNA",H:H,H4555),"")</f>
        <v/>
      </c>
    </row>
    <row r="4556" customFormat="false" ht="14.25" hidden="false" customHeight="false" outlineLevel="0" collapsed="false">
      <c r="A4556" s="0" t="s">
        <v>822</v>
      </c>
      <c r="B4556" s="52" t="s">
        <v>974</v>
      </c>
      <c r="C4556" s="52" t="s">
        <v>751</v>
      </c>
      <c r="D4556" s="53" t="n">
        <v>0.1</v>
      </c>
      <c r="E4556" s="53" t="n">
        <v>36.81</v>
      </c>
      <c r="F4556" s="0" t="s">
        <v>1392</v>
      </c>
      <c r="G4556" s="0" t="str">
        <f aca="false">LEFT(B4556,2)</f>
        <v>10</v>
      </c>
      <c r="H4556" s="0" t="str">
        <f aca="false">I4556&amp;"_"&amp;G4556&amp;"_"&amp;F4556</f>
        <v>Skrubtudse_10_20181213_DL2018013_OerstadGym_koersel1</v>
      </c>
      <c r="I4556" s="61" t="str">
        <f aca="false">MID(RIGHT(B4556,LEN(B4556)-3),1,FIND("_",RIGHT(B4556,LEN(B4556)-3))-1)</f>
        <v>Skrubtudse</v>
      </c>
      <c r="J4556" s="61" t="str">
        <f aca="false">TRIM(SUBSTITUTE(RIGHT(B4556,FIND(I4556,B4556)+1),"_",""))</f>
        <v>eDNA</v>
      </c>
      <c r="K4556" s="0" t="n">
        <f aca="false">IFERROR(VALUE(SUBSTITUTE(E4556,".",",")),E4556)</f>
        <v>36.81</v>
      </c>
      <c r="L4556" s="61" t="str">
        <f aca="false">IF(J4556="PosK",SUMIFS(K:K,J:J,"PosK",H:H,H4556),"")</f>
        <v/>
      </c>
      <c r="M4556" s="61" t="str">
        <f aca="false">IF(J4556="PosK",SUMIFS(K:K,J:J,"NegK",H:H,H4556),"")</f>
        <v/>
      </c>
      <c r="N4556" s="61" t="str">
        <f aca="false">IF(J4556="PosK",SUMIFS(K:K,J:J,"eDNA",H:H,H4556),"")</f>
        <v/>
      </c>
      <c r="Q4556" s="62"/>
    </row>
    <row r="4557" customFormat="false" ht="14.25" hidden="false" customHeight="false" outlineLevel="0" collapsed="false">
      <c r="A4557" s="0" t="s">
        <v>824</v>
      </c>
      <c r="B4557" s="52" t="s">
        <v>974</v>
      </c>
      <c r="C4557" s="52" t="s">
        <v>751</v>
      </c>
      <c r="D4557" s="53" t="n">
        <v>0.1</v>
      </c>
      <c r="E4557" s="53" t="s">
        <v>748</v>
      </c>
      <c r="F4557" s="0" t="s">
        <v>1392</v>
      </c>
      <c r="G4557" s="0" t="str">
        <f aca="false">LEFT(B4557,2)</f>
        <v>10</v>
      </c>
      <c r="H4557" s="0" t="str">
        <f aca="false">I4557&amp;"_"&amp;G4557&amp;"_"&amp;F4557</f>
        <v>Skrubtudse_10_20181213_DL2018013_OerstadGym_koersel1</v>
      </c>
      <c r="I4557" s="61" t="str">
        <f aca="false">MID(RIGHT(B4557,LEN(B4557)-3),1,FIND("_",RIGHT(B4557,LEN(B4557)-3))-1)</f>
        <v>Skrubtudse</v>
      </c>
      <c r="J4557" s="61" t="str">
        <f aca="false">TRIM(SUBSTITUTE(RIGHT(B4557,FIND(I4557,B4557)+1),"_",""))</f>
        <v>eDNA</v>
      </c>
      <c r="K4557" s="0" t="str">
        <f aca="false">IFERROR(VALUE(SUBSTITUTE(E4557,".",",")),E4557)</f>
        <v>No Ct</v>
      </c>
      <c r="L4557" s="61" t="str">
        <f aca="false">IF(J4557="PosK",SUMIFS(K:K,J:J,"PosK",H:H,H4557),"")</f>
        <v/>
      </c>
      <c r="M4557" s="61" t="str">
        <f aca="false">IF(J4557="PosK",SUMIFS(K:K,J:J,"NegK",H:H,H4557),"")</f>
        <v/>
      </c>
      <c r="N4557" s="61" t="str">
        <f aca="false">IF(J4557="PosK",SUMIFS(K:K,J:J,"eDNA",H:H,H4557),"")</f>
        <v/>
      </c>
      <c r="P4557" s="62"/>
      <c r="T4557" s="63"/>
      <c r="W4557" s="64"/>
    </row>
    <row r="4558" customFormat="false" ht="14.25" hidden="false" customHeight="false" outlineLevel="0" collapsed="false">
      <c r="A4558" s="0" t="s">
        <v>826</v>
      </c>
      <c r="B4558" s="52" t="s">
        <v>976</v>
      </c>
      <c r="C4558" s="52" t="s">
        <v>743</v>
      </c>
      <c r="D4558" s="53" t="n">
        <v>0.1</v>
      </c>
      <c r="E4558" s="53" t="s">
        <v>748</v>
      </c>
      <c r="F4558" s="0" t="s">
        <v>1392</v>
      </c>
      <c r="G4558" s="0" t="str">
        <f aca="false">LEFT(B4558,2)</f>
        <v>11</v>
      </c>
      <c r="H4558" s="0" t="str">
        <f aca="false">I4558&amp;"_"&amp;G4558&amp;"_"&amp;F4558</f>
        <v>Bjergsalamander_11_20181213_DL2018013_OerstadGym_koersel1</v>
      </c>
      <c r="I4558" s="61" t="str">
        <f aca="false">MID(RIGHT(B4558,LEN(B4558)-3),1,FIND("_",RIGHT(B4558,LEN(B4558)-3))-1)</f>
        <v>Bjergsalamander</v>
      </c>
      <c r="J4558" s="61" t="str">
        <f aca="false">TRIM(SUBSTITUTE(RIGHT(B4558,FIND(I4558,B4558)+1),"_",""))</f>
        <v>PosK</v>
      </c>
      <c r="K4558" s="0" t="str">
        <f aca="false">IFERROR(VALUE(SUBSTITUTE(E4558,".",",")),E4558)</f>
        <v>No Ct</v>
      </c>
      <c r="L4558" s="61" t="n">
        <f aca="false">IF(J4558="PosK",SUMIFS(K:K,J:J,"PosK",H:H,H4558),"")</f>
        <v>0</v>
      </c>
      <c r="M4558" s="61" t="n">
        <f aca="false">IF(J4558="PosK",SUMIFS(K:K,J:J,"NegK",H:H,H4558),"")</f>
        <v>0</v>
      </c>
      <c r="N4558" s="61" t="n">
        <f aca="false">IF(J4558="PosK",SUMIFS(K:K,J:J,"eDNA",H:H,H4558),"")</f>
        <v>0</v>
      </c>
      <c r="P4558" s="62" t="n">
        <f aca="false">IF(K4560="No Ct",0,K4560)</f>
        <v>0</v>
      </c>
      <c r="Q4558" s="62" t="n">
        <f aca="false">IF(K4561="No Ct",0,K4561)</f>
        <v>0</v>
      </c>
      <c r="R4558" s="0" t="str">
        <f aca="false">IF(AND(L4558&gt;0,M4558=0),"Valid","Invalid")</f>
        <v>Invalid</v>
      </c>
      <c r="S4558" s="0" t="str">
        <f aca="false">IF(OR(P4558&gt;1,Q4558&gt;1),"Present","Absent")</f>
        <v>Absent</v>
      </c>
      <c r="T4558" s="63" t="str">
        <f aca="false">IF(OR(AND(P4558&gt;1,P4558&lt;41),AND(Q4558&gt;1,Q4558&lt;41)),"Ct&lt;41","Ct&gt;41")</f>
        <v>Ct&gt;41</v>
      </c>
      <c r="U4558" s="0" t="str">
        <f aca="false">I4558</f>
        <v>Bjergsalamander</v>
      </c>
      <c r="V4558" s="0" t="str">
        <f aca="false">MID(F4558,10,9)</f>
        <v>DL2018013</v>
      </c>
      <c r="W4558" s="64" t="str">
        <f aca="false">V4558&amp;"_"&amp;U4558&amp;"_"&amp;R4558&amp;"_"&amp;S4558&amp;"_"&amp;T4558</f>
        <v>DL2018013_Bjergsalamander_Invalid_Absent_Ct&gt;41</v>
      </c>
    </row>
    <row r="4559" customFormat="false" ht="14.25" hidden="false" customHeight="false" outlineLevel="0" collapsed="false">
      <c r="A4559" s="0" t="s">
        <v>828</v>
      </c>
      <c r="B4559" s="52" t="s">
        <v>977</v>
      </c>
      <c r="C4559" s="52" t="s">
        <v>747</v>
      </c>
      <c r="D4559" s="53" t="n">
        <v>0.1</v>
      </c>
      <c r="E4559" s="53" t="s">
        <v>748</v>
      </c>
      <c r="F4559" s="0" t="s">
        <v>1392</v>
      </c>
      <c r="G4559" s="0" t="str">
        <f aca="false">LEFT(B4559,2)</f>
        <v>11</v>
      </c>
      <c r="H4559" s="0" t="str">
        <f aca="false">I4559&amp;"_"&amp;G4559&amp;"_"&amp;F4559</f>
        <v>Bjergsalamander_11_20181213_DL2018013_OerstadGym_koersel1</v>
      </c>
      <c r="I4559" s="61" t="str">
        <f aca="false">MID(RIGHT(B4559,LEN(B4559)-3),1,FIND("_",RIGHT(B4559,LEN(B4559)-3))-1)</f>
        <v>Bjergsalamander</v>
      </c>
      <c r="J4559" s="61" t="str">
        <f aca="false">TRIM(SUBSTITUTE(RIGHT(B4559,FIND(I4559,B4559)+1),"_",""))</f>
        <v>NegK</v>
      </c>
      <c r="K4559" s="0" t="str">
        <f aca="false">IFERROR(VALUE(SUBSTITUTE(E4559,".",",")),E4559)</f>
        <v>No Ct</v>
      </c>
      <c r="L4559" s="61" t="str">
        <f aca="false">IF(J4559="PosK",SUMIFS(K:K,J:J,"PosK",H:H,H4559),"")</f>
        <v/>
      </c>
      <c r="M4559" s="61" t="str">
        <f aca="false">IF(J4559="PosK",SUMIFS(K:K,J:J,"NegK",H:H,H4559),"")</f>
        <v/>
      </c>
      <c r="N4559" s="61" t="str">
        <f aca="false">IF(J4559="PosK",SUMIFS(K:K,J:J,"eDNA",H:H,H4559),"")</f>
        <v/>
      </c>
    </row>
    <row r="4560" customFormat="false" ht="14.25" hidden="false" customHeight="false" outlineLevel="0" collapsed="false">
      <c r="A4560" s="0" t="s">
        <v>830</v>
      </c>
      <c r="B4560" s="52" t="s">
        <v>978</v>
      </c>
      <c r="C4560" s="52" t="s">
        <v>751</v>
      </c>
      <c r="D4560" s="53" t="n">
        <v>0.1</v>
      </c>
      <c r="E4560" s="53" t="s">
        <v>748</v>
      </c>
      <c r="F4560" s="0" t="s">
        <v>1392</v>
      </c>
      <c r="G4560" s="0" t="str">
        <f aca="false">LEFT(B4560,2)</f>
        <v>11</v>
      </c>
      <c r="H4560" s="0" t="str">
        <f aca="false">I4560&amp;"_"&amp;G4560&amp;"_"&amp;F4560</f>
        <v>Bjergsalamander_11_20181213_DL2018013_OerstadGym_koersel1</v>
      </c>
      <c r="I4560" s="61" t="str">
        <f aca="false">MID(RIGHT(B4560,LEN(B4560)-3),1,FIND("_",RIGHT(B4560,LEN(B4560)-3))-1)</f>
        <v>Bjergsalamander</v>
      </c>
      <c r="J4560" s="61" t="str">
        <f aca="false">TRIM(SUBSTITUTE(RIGHT(B4560,FIND(I4560,B4560)+1),"_",""))</f>
        <v>eDNA</v>
      </c>
      <c r="K4560" s="0" t="str">
        <f aca="false">IFERROR(VALUE(SUBSTITUTE(E4560,".",",")),E4560)</f>
        <v>No Ct</v>
      </c>
      <c r="L4560" s="61" t="str">
        <f aca="false">IF(J4560="PosK",SUMIFS(K:K,J:J,"PosK",H:H,H4560),"")</f>
        <v/>
      </c>
      <c r="M4560" s="61" t="str">
        <f aca="false">IF(J4560="PosK",SUMIFS(K:K,J:J,"NegK",H:H,H4560),"")</f>
        <v/>
      </c>
      <c r="N4560" s="61" t="str">
        <f aca="false">IF(J4560="PosK",SUMIFS(K:K,J:J,"eDNA",H:H,H4560),"")</f>
        <v/>
      </c>
      <c r="Q4560" s="62"/>
    </row>
    <row r="4561" customFormat="false" ht="14.25" hidden="false" customHeight="false" outlineLevel="0" collapsed="false">
      <c r="A4561" s="0" t="s">
        <v>832</v>
      </c>
      <c r="B4561" s="52" t="s">
        <v>978</v>
      </c>
      <c r="C4561" s="52" t="s">
        <v>751</v>
      </c>
      <c r="D4561" s="53" t="n">
        <v>0.1</v>
      </c>
      <c r="E4561" s="53" t="s">
        <v>748</v>
      </c>
      <c r="F4561" s="0" t="s">
        <v>1392</v>
      </c>
      <c r="G4561" s="0" t="str">
        <f aca="false">LEFT(B4561,2)</f>
        <v>11</v>
      </c>
      <c r="H4561" s="0" t="str">
        <f aca="false">I4561&amp;"_"&amp;G4561&amp;"_"&amp;F4561</f>
        <v>Bjergsalamander_11_20181213_DL2018013_OerstadGym_koersel1</v>
      </c>
      <c r="I4561" s="61" t="str">
        <f aca="false">MID(RIGHT(B4561,LEN(B4561)-3),1,FIND("_",RIGHT(B4561,LEN(B4561)-3))-1)</f>
        <v>Bjergsalamander</v>
      </c>
      <c r="J4561" s="61" t="str">
        <f aca="false">TRIM(SUBSTITUTE(RIGHT(B4561,FIND(I4561,B4561)+1),"_",""))</f>
        <v>eDNA</v>
      </c>
      <c r="K4561" s="0" t="str">
        <f aca="false">IFERROR(VALUE(SUBSTITUTE(E4561,".",",")),E4561)</f>
        <v>No Ct</v>
      </c>
      <c r="L4561" s="61" t="str">
        <f aca="false">IF(J4561="PosK",SUMIFS(K:K,J:J,"PosK",H:H,H4561),"")</f>
        <v/>
      </c>
      <c r="M4561" s="61" t="str">
        <f aca="false">IF(J4561="PosK",SUMIFS(K:K,J:J,"NegK",H:H,H4561),"")</f>
        <v/>
      </c>
      <c r="N4561" s="61" t="str">
        <f aca="false">IF(J4561="PosK",SUMIFS(K:K,J:J,"eDNA",H:H,H4561),"")</f>
        <v/>
      </c>
      <c r="P4561" s="62"/>
      <c r="T4561" s="63"/>
      <c r="W4561" s="64"/>
    </row>
    <row r="4562" customFormat="false" ht="14.25" hidden="false" customHeight="false" outlineLevel="0" collapsed="false">
      <c r="A4562" s="0" t="s">
        <v>834</v>
      </c>
      <c r="B4562" s="52" t="s">
        <v>980</v>
      </c>
      <c r="C4562" s="52" t="s">
        <v>743</v>
      </c>
      <c r="D4562" s="53" t="n">
        <v>0.1</v>
      </c>
      <c r="E4562" s="53" t="n">
        <v>33.86</v>
      </c>
      <c r="F4562" s="0" t="s">
        <v>1392</v>
      </c>
      <c r="G4562" s="0" t="str">
        <f aca="false">LEFT(B4562,2)</f>
        <v>12</v>
      </c>
      <c r="H4562" s="0" t="str">
        <f aca="false">I4562&amp;"_"&amp;G4562&amp;"_"&amp;F4562</f>
        <v>Latterfroe_12_20181213_DL2018013_OerstadGym_koersel1</v>
      </c>
      <c r="I4562" s="61" t="str">
        <f aca="false">MID(RIGHT(B4562,LEN(B4562)-3),1,FIND("_",RIGHT(B4562,LEN(B4562)-3))-1)</f>
        <v>Latterfroe</v>
      </c>
      <c r="J4562" s="61" t="str">
        <f aca="false">TRIM(SUBSTITUTE(RIGHT(B4562,FIND(I4562,B4562)+1),"_",""))</f>
        <v>PosK</v>
      </c>
      <c r="K4562" s="0" t="n">
        <f aca="false">IFERROR(VALUE(SUBSTITUTE(E4562,".",",")),E4562)</f>
        <v>33.86</v>
      </c>
      <c r="L4562" s="61" t="n">
        <f aca="false">IF(J4562="PosK",SUMIFS(K:K,J:J,"PosK",H:H,H4562),"")</f>
        <v>33.86</v>
      </c>
      <c r="M4562" s="61" t="n">
        <f aca="false">IF(J4562="PosK",SUMIFS(K:K,J:J,"NegK",H:H,H4562),"")</f>
        <v>0</v>
      </c>
      <c r="N4562" s="61" t="n">
        <f aca="false">IF(J4562="PosK",SUMIFS(K:K,J:J,"eDNA",H:H,H4562),"")</f>
        <v>0</v>
      </c>
      <c r="P4562" s="62" t="n">
        <f aca="false">IF(K4564="No Ct",0,K4564)</f>
        <v>0</v>
      </c>
      <c r="Q4562" s="62" t="n">
        <f aca="false">IF(K4565="No Ct",0,K4565)</f>
        <v>0</v>
      </c>
      <c r="R4562" s="0" t="str">
        <f aca="false">IF(AND(L4562&gt;0,M4562=0),"Valid","Invalid")</f>
        <v>Valid</v>
      </c>
      <c r="S4562" s="0" t="str">
        <f aca="false">IF(OR(P4562&gt;1,Q4562&gt;1),"Present","Absent")</f>
        <v>Absent</v>
      </c>
      <c r="T4562" s="63" t="str">
        <f aca="false">IF(OR(AND(P4562&gt;1,P4562&lt;41),AND(Q4562&gt;1,Q4562&lt;41)),"Ct&lt;41","Ct&gt;41")</f>
        <v>Ct&gt;41</v>
      </c>
      <c r="U4562" s="0" t="str">
        <f aca="false">I4562</f>
        <v>Latterfroe</v>
      </c>
      <c r="V4562" s="0" t="str">
        <f aca="false">MID(F4562,10,9)</f>
        <v>DL2018013</v>
      </c>
      <c r="W4562" s="64" t="str">
        <f aca="false">V4562&amp;"_"&amp;U4562&amp;"_"&amp;R4562&amp;"_"&amp;S4562&amp;"_"&amp;T4562</f>
        <v>DL2018013_Latterfroe_Valid_Absent_Ct&gt;41</v>
      </c>
    </row>
    <row r="4563" customFormat="false" ht="14.25" hidden="false" customHeight="false" outlineLevel="0" collapsed="false">
      <c r="A4563" s="0" t="s">
        <v>836</v>
      </c>
      <c r="B4563" s="52" t="s">
        <v>981</v>
      </c>
      <c r="C4563" s="52" t="s">
        <v>747</v>
      </c>
      <c r="D4563" s="53" t="n">
        <v>0.1</v>
      </c>
      <c r="E4563" s="53" t="s">
        <v>748</v>
      </c>
      <c r="F4563" s="0" t="s">
        <v>1392</v>
      </c>
      <c r="G4563" s="0" t="str">
        <f aca="false">LEFT(B4563,2)</f>
        <v>12</v>
      </c>
      <c r="H4563" s="0" t="str">
        <f aca="false">I4563&amp;"_"&amp;G4563&amp;"_"&amp;F4563</f>
        <v>Latterfroe_12_20181213_DL2018013_OerstadGym_koersel1</v>
      </c>
      <c r="I4563" s="61" t="str">
        <f aca="false">MID(RIGHT(B4563,LEN(B4563)-3),1,FIND("_",RIGHT(B4563,LEN(B4563)-3))-1)</f>
        <v>Latterfroe</v>
      </c>
      <c r="J4563" s="61" t="str">
        <f aca="false">TRIM(SUBSTITUTE(RIGHT(B4563,FIND(I4563,B4563)+1),"_",""))</f>
        <v>NegK</v>
      </c>
      <c r="K4563" s="0" t="str">
        <f aca="false">IFERROR(VALUE(SUBSTITUTE(E4563,".",",")),E4563)</f>
        <v>No Ct</v>
      </c>
      <c r="L4563" s="61" t="str">
        <f aca="false">IF(J4563="PosK",SUMIFS(K:K,J:J,"PosK",H:H,H4563),"")</f>
        <v/>
      </c>
      <c r="M4563" s="61" t="str">
        <f aca="false">IF(J4563="PosK",SUMIFS(K:K,J:J,"NegK",H:H,H4563),"")</f>
        <v/>
      </c>
      <c r="N4563" s="61" t="str">
        <f aca="false">IF(J4563="PosK",SUMIFS(K:K,J:J,"eDNA",H:H,H4563),"")</f>
        <v/>
      </c>
    </row>
    <row r="4564" customFormat="false" ht="14.25" hidden="false" customHeight="false" outlineLevel="0" collapsed="false">
      <c r="A4564" s="0" t="s">
        <v>838</v>
      </c>
      <c r="B4564" s="52" t="s">
        <v>982</v>
      </c>
      <c r="C4564" s="52" t="s">
        <v>751</v>
      </c>
      <c r="D4564" s="53" t="n">
        <v>0.1</v>
      </c>
      <c r="E4564" s="53" t="s">
        <v>748</v>
      </c>
      <c r="F4564" s="0" t="s">
        <v>1392</v>
      </c>
      <c r="G4564" s="0" t="str">
        <f aca="false">LEFT(B4564,2)</f>
        <v>12</v>
      </c>
      <c r="H4564" s="0" t="str">
        <f aca="false">I4564&amp;"_"&amp;G4564&amp;"_"&amp;F4564</f>
        <v>Latterfroe_12_20181213_DL2018013_OerstadGym_koersel1</v>
      </c>
      <c r="I4564" s="61" t="str">
        <f aca="false">MID(RIGHT(B4564,LEN(B4564)-3),1,FIND("_",RIGHT(B4564,LEN(B4564)-3))-1)</f>
        <v>Latterfroe</v>
      </c>
      <c r="J4564" s="61" t="str">
        <f aca="false">TRIM(SUBSTITUTE(RIGHT(B4564,FIND(I4564,B4564)+1),"_",""))</f>
        <v>eDNA</v>
      </c>
      <c r="K4564" s="0" t="str">
        <f aca="false">IFERROR(VALUE(SUBSTITUTE(E4564,".",",")),E4564)</f>
        <v>No Ct</v>
      </c>
      <c r="L4564" s="61" t="str">
        <f aca="false">IF(J4564="PosK",SUMIFS(K:K,J:J,"PosK",H:H,H4564),"")</f>
        <v/>
      </c>
      <c r="M4564" s="61" t="str">
        <f aca="false">IF(J4564="PosK",SUMIFS(K:K,J:J,"NegK",H:H,H4564),"")</f>
        <v/>
      </c>
      <c r="N4564" s="61" t="str">
        <f aca="false">IF(J4564="PosK",SUMIFS(K:K,J:J,"eDNA",H:H,H4564),"")</f>
        <v/>
      </c>
      <c r="Q4564" s="62"/>
    </row>
    <row r="4565" customFormat="false" ht="14.25" hidden="false" customHeight="false" outlineLevel="0" collapsed="false">
      <c r="A4565" s="0" t="s">
        <v>840</v>
      </c>
      <c r="B4565" s="52" t="s">
        <v>982</v>
      </c>
      <c r="C4565" s="52" t="s">
        <v>751</v>
      </c>
      <c r="D4565" s="53" t="n">
        <v>0.1</v>
      </c>
      <c r="E4565" s="53" t="s">
        <v>748</v>
      </c>
      <c r="F4565" s="0" t="s">
        <v>1392</v>
      </c>
      <c r="G4565" s="0" t="str">
        <f aca="false">LEFT(B4565,2)</f>
        <v>12</v>
      </c>
      <c r="H4565" s="0" t="str">
        <f aca="false">I4565&amp;"_"&amp;G4565&amp;"_"&amp;F4565</f>
        <v>Latterfroe_12_20181213_DL2018013_OerstadGym_koersel1</v>
      </c>
      <c r="I4565" s="61" t="str">
        <f aca="false">MID(RIGHT(B4565,LEN(B4565)-3),1,FIND("_",RIGHT(B4565,LEN(B4565)-3))-1)</f>
        <v>Latterfroe</v>
      </c>
      <c r="J4565" s="61" t="str">
        <f aca="false">TRIM(SUBSTITUTE(RIGHT(B4565,FIND(I4565,B4565)+1),"_",""))</f>
        <v>eDNA</v>
      </c>
      <c r="K4565" s="0" t="str">
        <f aca="false">IFERROR(VALUE(SUBSTITUTE(E4565,".",",")),E4565)</f>
        <v>No Ct</v>
      </c>
      <c r="L4565" s="61" t="str">
        <f aca="false">IF(J4565="PosK",SUMIFS(K:K,J:J,"PosK",H:H,H4565),"")</f>
        <v/>
      </c>
      <c r="M4565" s="61" t="str">
        <f aca="false">IF(J4565="PosK",SUMIFS(K:K,J:J,"NegK",H:H,H4565),"")</f>
        <v/>
      </c>
      <c r="N4565" s="61" t="str">
        <f aca="false">IF(J4565="PosK",SUMIFS(K:K,J:J,"eDNA",H:H,H4565),"")</f>
        <v/>
      </c>
      <c r="P4565" s="62"/>
      <c r="T4565" s="63"/>
      <c r="W4565" s="64"/>
    </row>
    <row r="4566" customFormat="false" ht="14.25" hidden="false" customHeight="false" outlineLevel="0" collapsed="false">
      <c r="A4566" s="0" t="s">
        <v>842</v>
      </c>
      <c r="B4566" s="52" t="s">
        <v>984</v>
      </c>
      <c r="C4566" s="52" t="s">
        <v>743</v>
      </c>
      <c r="D4566" s="53" t="n">
        <v>0.1</v>
      </c>
      <c r="E4566" s="53" t="n">
        <v>44.21</v>
      </c>
      <c r="F4566" s="0" t="s">
        <v>1392</v>
      </c>
      <c r="G4566" s="0" t="str">
        <f aca="false">LEFT(B4566,2)</f>
        <v>13</v>
      </c>
      <c r="H4566" s="0" t="str">
        <f aca="false">I4566&amp;"_"&amp;G4566&amp;"_"&amp;F4566</f>
        <v>Spidssnudetfroe_13_20181213_DL2018013_OerstadGym_koersel1</v>
      </c>
      <c r="I4566" s="61" t="str">
        <f aca="false">MID(RIGHT(B4566,LEN(B4566)-3),1,FIND("_",RIGHT(B4566,LEN(B4566)-3))-1)</f>
        <v>Spidssnudetfroe</v>
      </c>
      <c r="J4566" s="61" t="str">
        <f aca="false">TRIM(SUBSTITUTE(RIGHT(B4566,FIND(I4566,B4566)+1),"_",""))</f>
        <v>PosK</v>
      </c>
      <c r="K4566" s="0" t="n">
        <f aca="false">IFERROR(VALUE(SUBSTITUTE(E4566,".",",")),E4566)</f>
        <v>44.21</v>
      </c>
      <c r="L4566" s="61" t="n">
        <f aca="false">IF(J4566="PosK",SUMIFS(K:K,J:J,"PosK",H:H,H4566),"")</f>
        <v>44.21</v>
      </c>
      <c r="M4566" s="61" t="n">
        <f aca="false">IF(J4566="PosK",SUMIFS(K:K,J:J,"NegK",H:H,H4566),"")</f>
        <v>0</v>
      </c>
      <c r="N4566" s="61" t="n">
        <f aca="false">IF(J4566="PosK",SUMIFS(K:K,J:J,"eDNA",H:H,H4566),"")</f>
        <v>0</v>
      </c>
      <c r="P4566" s="62" t="n">
        <f aca="false">IF(K4568="No Ct",0,K4568)</f>
        <v>0</v>
      </c>
      <c r="Q4566" s="62" t="n">
        <f aca="false">IF(K4569="No Ct",0,K4569)</f>
        <v>0</v>
      </c>
      <c r="R4566" s="0" t="str">
        <f aca="false">IF(AND(L4566&gt;0,M4566=0),"Valid","Invalid")</f>
        <v>Valid</v>
      </c>
      <c r="S4566" s="0" t="str">
        <f aca="false">IF(OR(P4566&gt;1,Q4566&gt;1),"Present","Absent")</f>
        <v>Absent</v>
      </c>
      <c r="T4566" s="63" t="str">
        <f aca="false">IF(OR(AND(P4566&gt;1,P4566&lt;41),AND(Q4566&gt;1,Q4566&lt;41)),"Ct&lt;41","Ct&gt;41")</f>
        <v>Ct&gt;41</v>
      </c>
      <c r="U4566" s="0" t="str">
        <f aca="false">I4566</f>
        <v>Spidssnudetfroe</v>
      </c>
      <c r="V4566" s="0" t="str">
        <f aca="false">MID(F4566,10,9)</f>
        <v>DL2018013</v>
      </c>
      <c r="W4566" s="64" t="str">
        <f aca="false">V4566&amp;"_"&amp;U4566&amp;"_"&amp;R4566&amp;"_"&amp;S4566&amp;"_"&amp;T4566</f>
        <v>DL2018013_Spidssnudetfroe_Valid_Absent_Ct&gt;41</v>
      </c>
    </row>
    <row r="4567" customFormat="false" ht="14.25" hidden="false" customHeight="false" outlineLevel="0" collapsed="false">
      <c r="A4567" s="0" t="s">
        <v>844</v>
      </c>
      <c r="B4567" s="52" t="s">
        <v>985</v>
      </c>
      <c r="C4567" s="52" t="s">
        <v>747</v>
      </c>
      <c r="D4567" s="53" t="n">
        <v>0.1</v>
      </c>
      <c r="E4567" s="53" t="s">
        <v>748</v>
      </c>
      <c r="F4567" s="0" t="s">
        <v>1392</v>
      </c>
      <c r="G4567" s="0" t="str">
        <f aca="false">LEFT(B4567,2)</f>
        <v>13</v>
      </c>
      <c r="H4567" s="0" t="str">
        <f aca="false">I4567&amp;"_"&amp;G4567&amp;"_"&amp;F4567</f>
        <v>Spidssnudetfroe_13_20181213_DL2018013_OerstadGym_koersel1</v>
      </c>
      <c r="I4567" s="61" t="str">
        <f aca="false">MID(RIGHT(B4567,LEN(B4567)-3),1,FIND("_",RIGHT(B4567,LEN(B4567)-3))-1)</f>
        <v>Spidssnudetfroe</v>
      </c>
      <c r="J4567" s="61" t="str">
        <f aca="false">TRIM(SUBSTITUTE(RIGHT(B4567,FIND(I4567,B4567)+1),"_",""))</f>
        <v>NegK</v>
      </c>
      <c r="K4567" s="0" t="str">
        <f aca="false">IFERROR(VALUE(SUBSTITUTE(E4567,".",",")),E4567)</f>
        <v>No Ct</v>
      </c>
      <c r="L4567" s="61" t="str">
        <f aca="false">IF(J4567="PosK",SUMIFS(K:K,J:J,"PosK",H:H,H4567),"")</f>
        <v/>
      </c>
      <c r="M4567" s="61" t="str">
        <f aca="false">IF(J4567="PosK",SUMIFS(K:K,J:J,"NegK",H:H,H4567),"")</f>
        <v/>
      </c>
      <c r="N4567" s="61" t="str">
        <f aca="false">IF(J4567="PosK",SUMIFS(K:K,J:J,"eDNA",H:H,H4567),"")</f>
        <v/>
      </c>
    </row>
    <row r="4568" customFormat="false" ht="14.25" hidden="false" customHeight="false" outlineLevel="0" collapsed="false">
      <c r="A4568" s="0" t="s">
        <v>846</v>
      </c>
      <c r="B4568" s="52" t="s">
        <v>986</v>
      </c>
      <c r="C4568" s="52" t="s">
        <v>751</v>
      </c>
      <c r="D4568" s="53" t="n">
        <v>0.1</v>
      </c>
      <c r="E4568" s="53" t="s">
        <v>748</v>
      </c>
      <c r="F4568" s="0" t="s">
        <v>1392</v>
      </c>
      <c r="G4568" s="0" t="str">
        <f aca="false">LEFT(B4568,2)</f>
        <v>13</v>
      </c>
      <c r="H4568" s="0" t="str">
        <f aca="false">I4568&amp;"_"&amp;G4568&amp;"_"&amp;F4568</f>
        <v>Spidssnudetfroe_13_20181213_DL2018013_OerstadGym_koersel1</v>
      </c>
      <c r="I4568" s="61" t="str">
        <f aca="false">MID(RIGHT(B4568,LEN(B4568)-3),1,FIND("_",RIGHT(B4568,LEN(B4568)-3))-1)</f>
        <v>Spidssnudetfroe</v>
      </c>
      <c r="J4568" s="61" t="str">
        <f aca="false">TRIM(SUBSTITUTE(RIGHT(B4568,FIND(I4568,B4568)+1),"_",""))</f>
        <v>eDNA</v>
      </c>
      <c r="K4568" s="0" t="str">
        <f aca="false">IFERROR(VALUE(SUBSTITUTE(E4568,".",",")),E4568)</f>
        <v>No Ct</v>
      </c>
      <c r="L4568" s="61" t="str">
        <f aca="false">IF(J4568="PosK",SUMIFS(K:K,J:J,"PosK",H:H,H4568),"")</f>
        <v/>
      </c>
      <c r="M4568" s="61" t="str">
        <f aca="false">IF(J4568="PosK",SUMIFS(K:K,J:J,"NegK",H:H,H4568),"")</f>
        <v/>
      </c>
      <c r="N4568" s="61" t="str">
        <f aca="false">IF(J4568="PosK",SUMIFS(K:K,J:J,"eDNA",H:H,H4568),"")</f>
        <v/>
      </c>
      <c r="Q4568" s="62"/>
    </row>
    <row r="4569" customFormat="false" ht="14.25" hidden="false" customHeight="false" outlineLevel="0" collapsed="false">
      <c r="A4569" s="0" t="s">
        <v>848</v>
      </c>
      <c r="B4569" s="52" t="s">
        <v>986</v>
      </c>
      <c r="C4569" s="52" t="s">
        <v>751</v>
      </c>
      <c r="D4569" s="53" t="n">
        <v>0.1</v>
      </c>
      <c r="E4569" s="53" t="s">
        <v>748</v>
      </c>
      <c r="F4569" s="0" t="s">
        <v>1392</v>
      </c>
      <c r="G4569" s="0" t="str">
        <f aca="false">LEFT(B4569,2)</f>
        <v>13</v>
      </c>
      <c r="H4569" s="0" t="str">
        <f aca="false">I4569&amp;"_"&amp;G4569&amp;"_"&amp;F4569</f>
        <v>Spidssnudetfroe_13_20181213_DL2018013_OerstadGym_koersel1</v>
      </c>
      <c r="I4569" s="61" t="str">
        <f aca="false">MID(RIGHT(B4569,LEN(B4569)-3),1,FIND("_",RIGHT(B4569,LEN(B4569)-3))-1)</f>
        <v>Spidssnudetfroe</v>
      </c>
      <c r="J4569" s="61" t="str">
        <f aca="false">TRIM(SUBSTITUTE(RIGHT(B4569,FIND(I4569,B4569)+1),"_",""))</f>
        <v>eDNA</v>
      </c>
      <c r="K4569" s="0" t="str">
        <f aca="false">IFERROR(VALUE(SUBSTITUTE(E4569,".",",")),E4569)</f>
        <v>No Ct</v>
      </c>
      <c r="L4569" s="61" t="str">
        <f aca="false">IF(J4569="PosK",SUMIFS(K:K,J:J,"PosK",H:H,H4569),"")</f>
        <v/>
      </c>
      <c r="M4569" s="61" t="str">
        <f aca="false">IF(J4569="PosK",SUMIFS(K:K,J:J,"NegK",H:H,H4569),"")</f>
        <v/>
      </c>
      <c r="N4569" s="61" t="str">
        <f aca="false">IF(J4569="PosK",SUMIFS(K:K,J:J,"eDNA",H:H,H4569),"")</f>
        <v/>
      </c>
      <c r="P4569" s="62"/>
      <c r="T4569" s="63"/>
      <c r="W4569" s="64"/>
    </row>
    <row r="4570" customFormat="false" ht="14.25" hidden="false" customHeight="false" outlineLevel="0" collapsed="false">
      <c r="A4570" s="0" t="s">
        <v>849</v>
      </c>
      <c r="B4570" s="52" t="s">
        <v>987</v>
      </c>
      <c r="C4570" s="52" t="s">
        <v>743</v>
      </c>
      <c r="D4570" s="53" t="n">
        <v>0.1</v>
      </c>
      <c r="E4570" s="53" t="s">
        <v>748</v>
      </c>
      <c r="F4570" s="0" t="s">
        <v>1392</v>
      </c>
      <c r="G4570" s="0" t="str">
        <f aca="false">LEFT(B4570,2)</f>
        <v>14</v>
      </c>
      <c r="H4570" s="0" t="str">
        <f aca="false">I4570&amp;"_"&amp;G4570&amp;"_"&amp;F4570</f>
        <v>Spidssnudetfroe_14_20181213_DL2018013_OerstadGym_koersel1</v>
      </c>
      <c r="I4570" s="61" t="str">
        <f aca="false">MID(RIGHT(B4570,LEN(B4570)-3),1,FIND("_",RIGHT(B4570,LEN(B4570)-3))-1)</f>
        <v>Spidssnudetfroe</v>
      </c>
      <c r="J4570" s="61" t="str">
        <f aca="false">TRIM(SUBSTITUTE(RIGHT(B4570,FIND(I4570,B4570)+1),"_",""))</f>
        <v>PosK</v>
      </c>
      <c r="K4570" s="0" t="str">
        <f aca="false">IFERROR(VALUE(SUBSTITUTE(E4570,".",",")),E4570)</f>
        <v>No Ct</v>
      </c>
      <c r="L4570" s="61" t="n">
        <f aca="false">IF(J4570="PosK",SUMIFS(K:K,J:J,"PosK",H:H,H4570),"")</f>
        <v>0</v>
      </c>
      <c r="M4570" s="61" t="n">
        <f aca="false">IF(J4570="PosK",SUMIFS(K:K,J:J,"NegK",H:H,H4570),"")</f>
        <v>0</v>
      </c>
      <c r="N4570" s="61" t="n">
        <f aca="false">IF(J4570="PosK",SUMIFS(K:K,J:J,"eDNA",H:H,H4570),"")</f>
        <v>0</v>
      </c>
      <c r="P4570" s="62" t="n">
        <f aca="false">IF(K4572="No Ct",0,K4572)</f>
        <v>0</v>
      </c>
      <c r="Q4570" s="62" t="n">
        <f aca="false">IF(K4573="No Ct",0,K4573)</f>
        <v>0</v>
      </c>
      <c r="R4570" s="0" t="str">
        <f aca="false">IF(AND(L4570&gt;0,M4570=0),"Valid","Invalid")</f>
        <v>Invalid</v>
      </c>
      <c r="S4570" s="0" t="str">
        <f aca="false">IF(OR(P4570&gt;1,Q4570&gt;1),"Present","Absent")</f>
        <v>Absent</v>
      </c>
      <c r="T4570" s="63" t="str">
        <f aca="false">IF(OR(AND(P4570&gt;1,P4570&lt;41),AND(Q4570&gt;1,Q4570&lt;41)),"Ct&lt;41","Ct&gt;41")</f>
        <v>Ct&gt;41</v>
      </c>
      <c r="U4570" s="0" t="str">
        <f aca="false">I4570</f>
        <v>Spidssnudetfroe</v>
      </c>
      <c r="V4570" s="0" t="str">
        <f aca="false">MID(F4570,10,9)</f>
        <v>DL2018013</v>
      </c>
      <c r="W4570" s="64" t="str">
        <f aca="false">V4570&amp;"_"&amp;U4570&amp;"_"&amp;R4570&amp;"_"&amp;S4570&amp;"_"&amp;T4570</f>
        <v>DL2018013_Spidssnudetfroe_Invalid_Absent_Ct&gt;41</v>
      </c>
    </row>
    <row r="4571" customFormat="false" ht="14.25" hidden="false" customHeight="false" outlineLevel="0" collapsed="false">
      <c r="A4571" s="0" t="s">
        <v>851</v>
      </c>
      <c r="B4571" s="52" t="s">
        <v>988</v>
      </c>
      <c r="C4571" s="52" t="s">
        <v>747</v>
      </c>
      <c r="D4571" s="53" t="n">
        <v>0.1</v>
      </c>
      <c r="E4571" s="53" t="s">
        <v>748</v>
      </c>
      <c r="F4571" s="0" t="s">
        <v>1392</v>
      </c>
      <c r="G4571" s="0" t="str">
        <f aca="false">LEFT(B4571,2)</f>
        <v>14</v>
      </c>
      <c r="H4571" s="0" t="str">
        <f aca="false">I4571&amp;"_"&amp;G4571&amp;"_"&amp;F4571</f>
        <v>Spidssnudetfroe_14_20181213_DL2018013_OerstadGym_koersel1</v>
      </c>
      <c r="I4571" s="61" t="str">
        <f aca="false">MID(RIGHT(B4571,LEN(B4571)-3),1,FIND("_",RIGHT(B4571,LEN(B4571)-3))-1)</f>
        <v>Spidssnudetfroe</v>
      </c>
      <c r="J4571" s="61" t="str">
        <f aca="false">TRIM(SUBSTITUTE(RIGHT(B4571,FIND(I4571,B4571)+1),"_",""))</f>
        <v>NegK</v>
      </c>
      <c r="K4571" s="0" t="str">
        <f aca="false">IFERROR(VALUE(SUBSTITUTE(E4571,".",",")),E4571)</f>
        <v>No Ct</v>
      </c>
      <c r="L4571" s="61" t="str">
        <f aca="false">IF(J4571="PosK",SUMIFS(K:K,J:J,"PosK",H:H,H4571),"")</f>
        <v/>
      </c>
      <c r="M4571" s="61" t="str">
        <f aca="false">IF(J4571="PosK",SUMIFS(K:K,J:J,"NegK",H:H,H4571),"")</f>
        <v/>
      </c>
      <c r="N4571" s="61" t="str">
        <f aca="false">IF(J4571="PosK",SUMIFS(K:K,J:J,"eDNA",H:H,H4571),"")</f>
        <v/>
      </c>
    </row>
    <row r="4572" customFormat="false" ht="14.25" hidden="false" customHeight="false" outlineLevel="0" collapsed="false">
      <c r="A4572" s="0" t="s">
        <v>853</v>
      </c>
      <c r="B4572" s="52" t="s">
        <v>989</v>
      </c>
      <c r="C4572" s="52" t="s">
        <v>751</v>
      </c>
      <c r="D4572" s="53" t="n">
        <v>0.1</v>
      </c>
      <c r="E4572" s="53" t="s">
        <v>748</v>
      </c>
      <c r="F4572" s="0" t="s">
        <v>1392</v>
      </c>
      <c r="G4572" s="0" t="str">
        <f aca="false">LEFT(B4572,2)</f>
        <v>14</v>
      </c>
      <c r="H4572" s="0" t="str">
        <f aca="false">I4572&amp;"_"&amp;G4572&amp;"_"&amp;F4572</f>
        <v>Spidssnudetfroe_14_20181213_DL2018013_OerstadGym_koersel1</v>
      </c>
      <c r="I4572" s="61" t="str">
        <f aca="false">MID(RIGHT(B4572,LEN(B4572)-3),1,FIND("_",RIGHT(B4572,LEN(B4572)-3))-1)</f>
        <v>Spidssnudetfroe</v>
      </c>
      <c r="J4572" s="61" t="str">
        <f aca="false">TRIM(SUBSTITUTE(RIGHT(B4572,FIND(I4572,B4572)+1),"_",""))</f>
        <v>eDNA</v>
      </c>
      <c r="K4572" s="0" t="str">
        <f aca="false">IFERROR(VALUE(SUBSTITUTE(E4572,".",",")),E4572)</f>
        <v>No Ct</v>
      </c>
      <c r="L4572" s="61" t="str">
        <f aca="false">IF(J4572="PosK",SUMIFS(K:K,J:J,"PosK",H:H,H4572),"")</f>
        <v/>
      </c>
      <c r="M4572" s="61" t="str">
        <f aca="false">IF(J4572="PosK",SUMIFS(K:K,J:J,"NegK",H:H,H4572),"")</f>
        <v/>
      </c>
      <c r="N4572" s="61" t="str">
        <f aca="false">IF(J4572="PosK",SUMIFS(K:K,J:J,"eDNA",H:H,H4572),"")</f>
        <v/>
      </c>
      <c r="Q4572" s="62"/>
    </row>
    <row r="4573" customFormat="false" ht="14.25" hidden="false" customHeight="false" outlineLevel="0" collapsed="false">
      <c r="A4573" s="0" t="s">
        <v>855</v>
      </c>
      <c r="B4573" s="52" t="s">
        <v>989</v>
      </c>
      <c r="C4573" s="52" t="s">
        <v>751</v>
      </c>
      <c r="D4573" s="53" t="n">
        <v>0.1</v>
      </c>
      <c r="E4573" s="53" t="s">
        <v>748</v>
      </c>
      <c r="F4573" s="0" t="s">
        <v>1392</v>
      </c>
      <c r="G4573" s="0" t="str">
        <f aca="false">LEFT(B4573,2)</f>
        <v>14</v>
      </c>
      <c r="H4573" s="0" t="str">
        <f aca="false">I4573&amp;"_"&amp;G4573&amp;"_"&amp;F4573</f>
        <v>Spidssnudetfroe_14_20181213_DL2018013_OerstadGym_koersel1</v>
      </c>
      <c r="I4573" s="61" t="str">
        <f aca="false">MID(RIGHT(B4573,LEN(B4573)-3),1,FIND("_",RIGHT(B4573,LEN(B4573)-3))-1)</f>
        <v>Spidssnudetfroe</v>
      </c>
      <c r="J4573" s="61" t="str">
        <f aca="false">TRIM(SUBSTITUTE(RIGHT(B4573,FIND(I4573,B4573)+1),"_",""))</f>
        <v>eDNA</v>
      </c>
      <c r="K4573" s="0" t="str">
        <f aca="false">IFERROR(VALUE(SUBSTITUTE(E4573,".",",")),E4573)</f>
        <v>No Ct</v>
      </c>
      <c r="L4573" s="61" t="str">
        <f aca="false">IF(J4573="PosK",SUMIFS(K:K,J:J,"PosK",H:H,H4573),"")</f>
        <v/>
      </c>
      <c r="M4573" s="61" t="str">
        <f aca="false">IF(J4573="PosK",SUMIFS(K:K,J:J,"NegK",H:H,H4573),"")</f>
        <v/>
      </c>
      <c r="N4573" s="61" t="str">
        <f aca="false">IF(J4573="PosK",SUMIFS(K:K,J:J,"eDNA",H:H,H4573),"")</f>
        <v/>
      </c>
      <c r="P4573" s="62"/>
      <c r="T4573" s="63"/>
      <c r="W4573" s="64"/>
    </row>
    <row r="4574" customFormat="false" ht="14.25" hidden="false" customHeight="false" outlineLevel="0" collapsed="false">
      <c r="A4574" s="0" t="s">
        <v>856</v>
      </c>
      <c r="B4574" s="52" t="s">
        <v>990</v>
      </c>
      <c r="C4574" s="52" t="s">
        <v>743</v>
      </c>
      <c r="D4574" s="53" t="n">
        <v>0.1</v>
      </c>
      <c r="E4574" s="53" t="s">
        <v>748</v>
      </c>
      <c r="F4574" s="0" t="s">
        <v>1392</v>
      </c>
      <c r="G4574" s="0" t="str">
        <f aca="false">LEFT(B4574,2)</f>
        <v>15</v>
      </c>
      <c r="H4574" s="0" t="str">
        <f aca="false">I4574&amp;"_"&amp;G4574&amp;"_"&amp;F4574</f>
        <v>KortbenetGroenFroe_15_20181213_DL2018013_OerstadGym_koersel1</v>
      </c>
      <c r="I4574" s="61" t="str">
        <f aca="false">MID(RIGHT(B4574,LEN(B4574)-3),1,FIND("_",RIGHT(B4574,LEN(B4574)-3))-1)</f>
        <v>KortbenetGroenFroe</v>
      </c>
      <c r="J4574" s="61" t="str">
        <f aca="false">TRIM(SUBSTITUTE(RIGHT(B4574,FIND(I4574,B4574)+1),"_",""))</f>
        <v>PosK</v>
      </c>
      <c r="K4574" s="0" t="str">
        <f aca="false">IFERROR(VALUE(SUBSTITUTE(E4574,".",",")),E4574)</f>
        <v>No Ct</v>
      </c>
      <c r="L4574" s="61" t="n">
        <f aca="false">IF(J4574="PosK",SUMIFS(K:K,J:J,"PosK",H:H,H4574),"")</f>
        <v>0</v>
      </c>
      <c r="M4574" s="61" t="n">
        <f aca="false">IF(J4574="PosK",SUMIFS(K:K,J:J,"NegK",H:H,H4574),"")</f>
        <v>0</v>
      </c>
      <c r="N4574" s="61" t="n">
        <f aca="false">IF(J4574="PosK",SUMIFS(K:K,J:J,"eDNA",H:H,H4574),"")</f>
        <v>0</v>
      </c>
      <c r="P4574" s="62" t="n">
        <f aca="false">IF(K4576="No Ct",0,K4576)</f>
        <v>0</v>
      </c>
      <c r="Q4574" s="62" t="n">
        <f aca="false">IF(K4577="No Ct",0,K4577)</f>
        <v>0</v>
      </c>
      <c r="R4574" s="0" t="str">
        <f aca="false">IF(AND(L4574&gt;0,M4574=0),"Valid","Invalid")</f>
        <v>Invalid</v>
      </c>
      <c r="S4574" s="0" t="str">
        <f aca="false">IF(OR(P4574&gt;1,Q4574&gt;1),"Present","Absent")</f>
        <v>Absent</v>
      </c>
      <c r="T4574" s="63" t="str">
        <f aca="false">IF(OR(AND(P4574&gt;1,P4574&lt;41),AND(Q4574&gt;1,Q4574&lt;41)),"Ct&lt;41","Ct&gt;41")</f>
        <v>Ct&gt;41</v>
      </c>
      <c r="U4574" s="0" t="str">
        <f aca="false">I4574</f>
        <v>KortbenetGroenFroe</v>
      </c>
      <c r="V4574" s="0" t="str">
        <f aca="false">MID(F4574,10,9)</f>
        <v>DL2018013</v>
      </c>
      <c r="W4574" s="64" t="str">
        <f aca="false">V4574&amp;"_"&amp;U4574&amp;"_"&amp;R4574&amp;"_"&amp;S4574&amp;"_"&amp;T4574</f>
        <v>DL2018013_KortbenetGroenFroe_Invalid_Absent_Ct&gt;41</v>
      </c>
    </row>
    <row r="4575" customFormat="false" ht="14.25" hidden="false" customHeight="false" outlineLevel="0" collapsed="false">
      <c r="A4575" s="0" t="s">
        <v>858</v>
      </c>
      <c r="B4575" s="52" t="s">
        <v>991</v>
      </c>
      <c r="C4575" s="52" t="s">
        <v>747</v>
      </c>
      <c r="D4575" s="53" t="n">
        <v>0.1</v>
      </c>
      <c r="E4575" s="53" t="s">
        <v>748</v>
      </c>
      <c r="F4575" s="0" t="s">
        <v>1392</v>
      </c>
      <c r="G4575" s="0" t="str">
        <f aca="false">LEFT(B4575,2)</f>
        <v>15</v>
      </c>
      <c r="H4575" s="0" t="str">
        <f aca="false">I4575&amp;"_"&amp;G4575&amp;"_"&amp;F4575</f>
        <v>KortbenetGroenFroe_15_20181213_DL2018013_OerstadGym_koersel1</v>
      </c>
      <c r="I4575" s="61" t="str">
        <f aca="false">MID(RIGHT(B4575,LEN(B4575)-3),1,FIND("_",RIGHT(B4575,LEN(B4575)-3))-1)</f>
        <v>KortbenetGroenFroe</v>
      </c>
      <c r="J4575" s="61" t="str">
        <f aca="false">TRIM(SUBSTITUTE(RIGHT(B4575,FIND(I4575,B4575)+1),"_",""))</f>
        <v>NegK</v>
      </c>
      <c r="K4575" s="0" t="str">
        <f aca="false">IFERROR(VALUE(SUBSTITUTE(E4575,".",",")),E4575)</f>
        <v>No Ct</v>
      </c>
      <c r="L4575" s="61" t="str">
        <f aca="false">IF(J4575="PosK",SUMIFS(K:K,J:J,"PosK",H:H,H4575),"")</f>
        <v/>
      </c>
      <c r="M4575" s="61" t="str">
        <f aca="false">IF(J4575="PosK",SUMIFS(K:K,J:J,"NegK",H:H,H4575),"")</f>
        <v/>
      </c>
      <c r="N4575" s="61" t="str">
        <f aca="false">IF(J4575="PosK",SUMIFS(K:K,J:J,"eDNA",H:H,H4575),"")</f>
        <v/>
      </c>
    </row>
    <row r="4576" customFormat="false" ht="14.25" hidden="false" customHeight="false" outlineLevel="0" collapsed="false">
      <c r="A4576" s="0" t="s">
        <v>860</v>
      </c>
      <c r="B4576" s="52" t="s">
        <v>992</v>
      </c>
      <c r="C4576" s="52" t="s">
        <v>751</v>
      </c>
      <c r="D4576" s="53" t="n">
        <v>0.1</v>
      </c>
      <c r="E4576" s="53" t="s">
        <v>748</v>
      </c>
      <c r="F4576" s="0" t="s">
        <v>1392</v>
      </c>
      <c r="G4576" s="0" t="str">
        <f aca="false">LEFT(B4576,2)</f>
        <v>15</v>
      </c>
      <c r="H4576" s="0" t="str">
        <f aca="false">I4576&amp;"_"&amp;G4576&amp;"_"&amp;F4576</f>
        <v>KortbenetGroenFroe_15_20181213_DL2018013_OerstadGym_koersel1</v>
      </c>
      <c r="I4576" s="61" t="str">
        <f aca="false">MID(RIGHT(B4576,LEN(B4576)-3),1,FIND("_",RIGHT(B4576,LEN(B4576)-3))-1)</f>
        <v>KortbenetGroenFroe</v>
      </c>
      <c r="J4576" s="61" t="str">
        <f aca="false">TRIM(SUBSTITUTE(RIGHT(B4576,FIND(I4576,B4576)+1),"_",""))</f>
        <v>eDNA</v>
      </c>
      <c r="K4576" s="0" t="str">
        <f aca="false">IFERROR(VALUE(SUBSTITUTE(E4576,".",",")),E4576)</f>
        <v>No Ct</v>
      </c>
      <c r="L4576" s="61" t="str">
        <f aca="false">IF(J4576="PosK",SUMIFS(K:K,J:J,"PosK",H:H,H4576),"")</f>
        <v/>
      </c>
      <c r="M4576" s="61" t="str">
        <f aca="false">IF(J4576="PosK",SUMIFS(K:K,J:J,"NegK",H:H,H4576),"")</f>
        <v/>
      </c>
      <c r="N4576" s="61" t="str">
        <f aca="false">IF(J4576="PosK",SUMIFS(K:K,J:J,"eDNA",H:H,H4576),"")</f>
        <v/>
      </c>
      <c r="Q4576" s="62"/>
    </row>
    <row r="4577" customFormat="false" ht="14.25" hidden="false" customHeight="false" outlineLevel="0" collapsed="false">
      <c r="A4577" s="0" t="s">
        <v>862</v>
      </c>
      <c r="B4577" s="52" t="s">
        <v>992</v>
      </c>
      <c r="C4577" s="52" t="s">
        <v>751</v>
      </c>
      <c r="D4577" s="53" t="n">
        <v>0.1</v>
      </c>
      <c r="E4577" s="53" t="s">
        <v>748</v>
      </c>
      <c r="F4577" s="0" t="s">
        <v>1392</v>
      </c>
      <c r="G4577" s="0" t="str">
        <f aca="false">LEFT(B4577,2)</f>
        <v>15</v>
      </c>
      <c r="H4577" s="0" t="str">
        <f aca="false">I4577&amp;"_"&amp;G4577&amp;"_"&amp;F4577</f>
        <v>KortbenetGroenFroe_15_20181213_DL2018013_OerstadGym_koersel1</v>
      </c>
      <c r="I4577" s="61" t="str">
        <f aca="false">MID(RIGHT(B4577,LEN(B4577)-3),1,FIND("_",RIGHT(B4577,LEN(B4577)-3))-1)</f>
        <v>KortbenetGroenFroe</v>
      </c>
      <c r="J4577" s="61" t="str">
        <f aca="false">TRIM(SUBSTITUTE(RIGHT(B4577,FIND(I4577,B4577)+1),"_",""))</f>
        <v>eDNA</v>
      </c>
      <c r="K4577" s="0" t="str">
        <f aca="false">IFERROR(VALUE(SUBSTITUTE(E4577,".",",")),E4577)</f>
        <v>No Ct</v>
      </c>
      <c r="L4577" s="61" t="str">
        <f aca="false">IF(J4577="PosK",SUMIFS(K:K,J:J,"PosK",H:H,H4577),"")</f>
        <v/>
      </c>
      <c r="M4577" s="61" t="str">
        <f aca="false">IF(J4577="PosK",SUMIFS(K:K,J:J,"NegK",H:H,H4577),"")</f>
        <v/>
      </c>
      <c r="N4577" s="61" t="str">
        <f aca="false">IF(J4577="PosK",SUMIFS(K:K,J:J,"eDNA",H:H,H4577),"")</f>
        <v/>
      </c>
      <c r="P4577" s="62"/>
      <c r="T4577" s="63"/>
      <c r="W4577" s="64"/>
    </row>
    <row r="4578" customFormat="false" ht="14.25" hidden="false" customHeight="false" outlineLevel="0" collapsed="false">
      <c r="A4578" s="0" t="s">
        <v>863</v>
      </c>
      <c r="B4578" s="52" t="s">
        <v>1212</v>
      </c>
      <c r="C4578" s="52" t="s">
        <v>743</v>
      </c>
      <c r="D4578" s="53" t="n">
        <v>0.1</v>
      </c>
      <c r="E4578" s="53" t="n">
        <v>43.5</v>
      </c>
      <c r="F4578" s="0" t="s">
        <v>1392</v>
      </c>
      <c r="G4578" s="0" t="str">
        <f aca="false">LEFT(B4578,2)</f>
        <v>16</v>
      </c>
      <c r="H4578" s="0" t="str">
        <f aca="false">I4578&amp;"_"&amp;G4578&amp;"_"&amp;F4578</f>
        <v>ButsnudetFroe_16_20181213_DL2018013_OerstadGym_koersel1</v>
      </c>
      <c r="I4578" s="61" t="str">
        <f aca="false">MID(RIGHT(B4578,LEN(B4578)-3),1,FIND("_",RIGHT(B4578,LEN(B4578)-3))-1)</f>
        <v>ButsnudetFroe</v>
      </c>
      <c r="J4578" s="61" t="str">
        <f aca="false">TRIM(SUBSTITUTE(RIGHT(B4578,FIND(I4578,B4578)+1),"_",""))</f>
        <v>PosK</v>
      </c>
      <c r="K4578" s="0" t="n">
        <f aca="false">IFERROR(VALUE(SUBSTITUTE(E4578,".",",")),E4578)</f>
        <v>43.5</v>
      </c>
      <c r="L4578" s="61" t="n">
        <f aca="false">IF(J4578="PosK",SUMIFS(K:K,J:J,"PosK",H:H,H4578),"")</f>
        <v>43.5</v>
      </c>
      <c r="M4578" s="61" t="n">
        <f aca="false">IF(J4578="PosK",SUMIFS(K:K,J:J,"NegK",H:H,H4578),"")</f>
        <v>0</v>
      </c>
      <c r="N4578" s="61" t="n">
        <f aca="false">IF(J4578="PosK",SUMIFS(K:K,J:J,"eDNA",H:H,H4578),"")</f>
        <v>0</v>
      </c>
      <c r="P4578" s="62" t="n">
        <f aca="false">IF(K4580="No Ct",0,K4580)</f>
        <v>0</v>
      </c>
      <c r="Q4578" s="62" t="n">
        <f aca="false">IF(K4581="No Ct",0,K4581)</f>
        <v>0</v>
      </c>
      <c r="R4578" s="0" t="str">
        <f aca="false">IF(AND(L4578&gt;0,M4578=0),"Valid","Invalid")</f>
        <v>Valid</v>
      </c>
      <c r="S4578" s="0" t="str">
        <f aca="false">IF(OR(P4578&gt;1,Q4578&gt;1),"Present","Absent")</f>
        <v>Absent</v>
      </c>
      <c r="T4578" s="63" t="str">
        <f aca="false">IF(OR(AND(P4578&gt;1,P4578&lt;41),AND(Q4578&gt;1,Q4578&lt;41)),"Ct&lt;41","Ct&gt;41")</f>
        <v>Ct&gt;41</v>
      </c>
      <c r="U4578" s="0" t="str">
        <f aca="false">I4578</f>
        <v>ButsnudetFroe</v>
      </c>
      <c r="V4578" s="0" t="str">
        <f aca="false">MID(F4578,10,9)</f>
        <v>DL2018013</v>
      </c>
      <c r="W4578" s="64" t="str">
        <f aca="false">V4578&amp;"_"&amp;U4578&amp;"_"&amp;R4578&amp;"_"&amp;S4578&amp;"_"&amp;T4578</f>
        <v>DL2018013_ButsnudetFroe_Valid_Absent_Ct&gt;41</v>
      </c>
    </row>
    <row r="4579" customFormat="false" ht="14.25" hidden="false" customHeight="false" outlineLevel="0" collapsed="false">
      <c r="A4579" s="0" t="s">
        <v>865</v>
      </c>
      <c r="B4579" s="52" t="s">
        <v>1213</v>
      </c>
      <c r="C4579" s="52" t="s">
        <v>747</v>
      </c>
      <c r="D4579" s="53" t="n">
        <v>0.1</v>
      </c>
      <c r="E4579" s="53" t="s">
        <v>748</v>
      </c>
      <c r="F4579" s="0" t="s">
        <v>1392</v>
      </c>
      <c r="G4579" s="0" t="str">
        <f aca="false">LEFT(B4579,2)</f>
        <v>16</v>
      </c>
      <c r="H4579" s="0" t="str">
        <f aca="false">I4579&amp;"_"&amp;G4579&amp;"_"&amp;F4579</f>
        <v>ButsnudetFroe_16_20181213_DL2018013_OerstadGym_koersel1</v>
      </c>
      <c r="I4579" s="61" t="str">
        <f aca="false">MID(RIGHT(B4579,LEN(B4579)-3),1,FIND("_",RIGHT(B4579,LEN(B4579)-3))-1)</f>
        <v>ButsnudetFroe</v>
      </c>
      <c r="J4579" s="61" t="str">
        <f aca="false">TRIM(SUBSTITUTE(RIGHT(B4579,FIND(I4579,B4579)+1),"_",""))</f>
        <v>NegK</v>
      </c>
      <c r="K4579" s="0" t="str">
        <f aca="false">IFERROR(VALUE(SUBSTITUTE(E4579,".",",")),E4579)</f>
        <v>No Ct</v>
      </c>
      <c r="L4579" s="61" t="str">
        <f aca="false">IF(J4579="PosK",SUMIFS(K:K,J:J,"PosK",H:H,H4579),"")</f>
        <v/>
      </c>
      <c r="M4579" s="61" t="str">
        <f aca="false">IF(J4579="PosK",SUMIFS(K:K,J:J,"NegK",H:H,H4579),"")</f>
        <v/>
      </c>
      <c r="N4579" s="61" t="str">
        <f aca="false">IF(J4579="PosK",SUMIFS(K:K,J:J,"eDNA",H:H,H4579),"")</f>
        <v/>
      </c>
    </row>
    <row r="4580" customFormat="false" ht="14.25" hidden="false" customHeight="false" outlineLevel="0" collapsed="false">
      <c r="A4580" s="0" t="s">
        <v>867</v>
      </c>
      <c r="B4580" s="52" t="s">
        <v>1214</v>
      </c>
      <c r="C4580" s="52" t="s">
        <v>751</v>
      </c>
      <c r="D4580" s="53" t="n">
        <v>0.1</v>
      </c>
      <c r="E4580" s="53" t="s">
        <v>748</v>
      </c>
      <c r="F4580" s="0" t="s">
        <v>1392</v>
      </c>
      <c r="G4580" s="0" t="str">
        <f aca="false">LEFT(B4580,2)</f>
        <v>16</v>
      </c>
      <c r="H4580" s="0" t="str">
        <f aca="false">I4580&amp;"_"&amp;G4580&amp;"_"&amp;F4580</f>
        <v>ButsnudetFroe_16_20181213_DL2018013_OerstadGym_koersel1</v>
      </c>
      <c r="I4580" s="61" t="str">
        <f aca="false">MID(RIGHT(B4580,LEN(B4580)-3),1,FIND("_",RIGHT(B4580,LEN(B4580)-3))-1)</f>
        <v>ButsnudetFroe</v>
      </c>
      <c r="J4580" s="61" t="str">
        <f aca="false">TRIM(SUBSTITUTE(RIGHT(B4580,FIND(I4580,B4580)+1),"_",""))</f>
        <v>eDNA</v>
      </c>
      <c r="K4580" s="0" t="str">
        <f aca="false">IFERROR(VALUE(SUBSTITUTE(E4580,".",",")),E4580)</f>
        <v>No Ct</v>
      </c>
      <c r="L4580" s="61" t="str">
        <f aca="false">IF(J4580="PosK",SUMIFS(K:K,J:J,"PosK",H:H,H4580),"")</f>
        <v/>
      </c>
      <c r="M4580" s="61" t="str">
        <f aca="false">IF(J4580="PosK",SUMIFS(K:K,J:J,"NegK",H:H,H4580),"")</f>
        <v/>
      </c>
      <c r="N4580" s="61" t="str">
        <f aca="false">IF(J4580="PosK",SUMIFS(K:K,J:J,"eDNA",H:H,H4580),"")</f>
        <v/>
      </c>
      <c r="Q4580" s="62"/>
    </row>
    <row r="4581" customFormat="false" ht="14.25" hidden="false" customHeight="false" outlineLevel="0" collapsed="false">
      <c r="A4581" s="0" t="s">
        <v>869</v>
      </c>
      <c r="B4581" s="52" t="s">
        <v>1214</v>
      </c>
      <c r="C4581" s="52" t="s">
        <v>751</v>
      </c>
      <c r="D4581" s="53" t="n">
        <v>0.1</v>
      </c>
      <c r="E4581" s="53" t="s">
        <v>748</v>
      </c>
      <c r="F4581" s="0" t="s">
        <v>1392</v>
      </c>
      <c r="G4581" s="0" t="str">
        <f aca="false">LEFT(B4581,2)</f>
        <v>16</v>
      </c>
      <c r="H4581" s="0" t="str">
        <f aca="false">I4581&amp;"_"&amp;G4581&amp;"_"&amp;F4581</f>
        <v>ButsnudetFroe_16_20181213_DL2018013_OerstadGym_koersel1</v>
      </c>
      <c r="I4581" s="61" t="str">
        <f aca="false">MID(RIGHT(B4581,LEN(B4581)-3),1,FIND("_",RIGHT(B4581,LEN(B4581)-3))-1)</f>
        <v>ButsnudetFroe</v>
      </c>
      <c r="J4581" s="61" t="str">
        <f aca="false">TRIM(SUBSTITUTE(RIGHT(B4581,FIND(I4581,B4581)+1),"_",""))</f>
        <v>eDNA</v>
      </c>
      <c r="K4581" s="0" t="str">
        <f aca="false">IFERROR(VALUE(SUBSTITUTE(E4581,".",",")),E4581)</f>
        <v>No Ct</v>
      </c>
      <c r="L4581" s="61" t="str">
        <f aca="false">IF(J4581="PosK",SUMIFS(K:K,J:J,"PosK",H:H,H4581),"")</f>
        <v/>
      </c>
      <c r="M4581" s="61" t="str">
        <f aca="false">IF(J4581="PosK",SUMIFS(K:K,J:J,"NegK",H:H,H4581),"")</f>
        <v/>
      </c>
      <c r="N4581" s="61" t="str">
        <f aca="false">IF(J4581="PosK",SUMIFS(K:K,J:J,"eDNA",H:H,H4581),"")</f>
        <v/>
      </c>
      <c r="P4581" s="62"/>
      <c r="T4581" s="63"/>
      <c r="W4581" s="64"/>
    </row>
    <row r="4582" customFormat="false" ht="14.25" hidden="false" customHeight="false" outlineLevel="0" collapsed="false">
      <c r="A4582" s="0" t="s">
        <v>870</v>
      </c>
      <c r="B4582" s="52" t="s">
        <v>996</v>
      </c>
      <c r="C4582" s="52" t="s">
        <v>743</v>
      </c>
      <c r="D4582" s="53" t="n">
        <v>0.1</v>
      </c>
      <c r="E4582" s="53" t="n">
        <v>39.93</v>
      </c>
      <c r="F4582" s="0" t="s">
        <v>1392</v>
      </c>
      <c r="G4582" s="0" t="str">
        <f aca="false">LEFT(B4582,2)</f>
        <v>17</v>
      </c>
      <c r="H4582" s="0" t="str">
        <f aca="false">I4582&amp;"_"&amp;G4582&amp;"_"&amp;F4582</f>
        <v>ButsnudetFroe_17_20181213_DL2018013_OerstadGym_koersel1</v>
      </c>
      <c r="I4582" s="61" t="str">
        <f aca="false">MID(RIGHT(B4582,LEN(B4582)-3),1,FIND("_",RIGHT(B4582,LEN(B4582)-3))-1)</f>
        <v>ButsnudetFroe</v>
      </c>
      <c r="J4582" s="61" t="str">
        <f aca="false">TRIM(SUBSTITUTE(RIGHT(B4582,FIND(I4582,B4582)+1),"_",""))</f>
        <v>PosK</v>
      </c>
      <c r="K4582" s="0" t="n">
        <f aca="false">IFERROR(VALUE(SUBSTITUTE(E4582,".",",")),E4582)</f>
        <v>39.93</v>
      </c>
      <c r="L4582" s="61" t="n">
        <f aca="false">IF(J4582="PosK",SUMIFS(K:K,J:J,"PosK",H:H,H4582),"")</f>
        <v>39.93</v>
      </c>
      <c r="M4582" s="61" t="n">
        <f aca="false">IF(J4582="PosK",SUMIFS(K:K,J:J,"NegK",H:H,H4582),"")</f>
        <v>0</v>
      </c>
      <c r="N4582" s="61" t="n">
        <f aca="false">IF(J4582="PosK",SUMIFS(K:K,J:J,"eDNA",H:H,H4582),"")</f>
        <v>0</v>
      </c>
      <c r="P4582" s="62" t="n">
        <f aca="false">IF(K4584="No Ct",0,K4584)</f>
        <v>0</v>
      </c>
      <c r="Q4582" s="62" t="n">
        <f aca="false">IF(K4585="No Ct",0,K4585)</f>
        <v>0</v>
      </c>
      <c r="R4582" s="0" t="str">
        <f aca="false">IF(AND(L4582&gt;0,M4582=0),"Valid","Invalid")</f>
        <v>Valid</v>
      </c>
      <c r="S4582" s="0" t="str">
        <f aca="false">IF(OR(P4582&gt;1,Q4582&gt;1),"Present","Absent")</f>
        <v>Absent</v>
      </c>
      <c r="T4582" s="63" t="str">
        <f aca="false">IF(OR(AND(P4582&gt;1,P4582&lt;41),AND(Q4582&gt;1,Q4582&lt;41)),"Ct&lt;41","Ct&gt;41")</f>
        <v>Ct&gt;41</v>
      </c>
      <c r="U4582" s="0" t="str">
        <f aca="false">I4582</f>
        <v>ButsnudetFroe</v>
      </c>
      <c r="V4582" s="0" t="str">
        <f aca="false">MID(F4582,10,9)</f>
        <v>DL2018013</v>
      </c>
      <c r="W4582" s="64" t="str">
        <f aca="false">V4582&amp;"_"&amp;U4582&amp;"_"&amp;R4582&amp;"_"&amp;S4582&amp;"_"&amp;T4582</f>
        <v>DL2018013_ButsnudetFroe_Valid_Absent_Ct&gt;41</v>
      </c>
    </row>
    <row r="4583" customFormat="false" ht="14.25" hidden="false" customHeight="false" outlineLevel="0" collapsed="false">
      <c r="A4583" s="0" t="s">
        <v>872</v>
      </c>
      <c r="B4583" s="52" t="s">
        <v>997</v>
      </c>
      <c r="C4583" s="52" t="s">
        <v>747</v>
      </c>
      <c r="D4583" s="53" t="n">
        <v>0.1</v>
      </c>
      <c r="E4583" s="53" t="s">
        <v>748</v>
      </c>
      <c r="F4583" s="0" t="s">
        <v>1392</v>
      </c>
      <c r="G4583" s="0" t="str">
        <f aca="false">LEFT(B4583,2)</f>
        <v>17</v>
      </c>
      <c r="H4583" s="0" t="str">
        <f aca="false">I4583&amp;"_"&amp;G4583&amp;"_"&amp;F4583</f>
        <v>ButsnudetFroe_17_20181213_DL2018013_OerstadGym_koersel1</v>
      </c>
      <c r="I4583" s="61" t="str">
        <f aca="false">MID(RIGHT(B4583,LEN(B4583)-3),1,FIND("_",RIGHT(B4583,LEN(B4583)-3))-1)</f>
        <v>ButsnudetFroe</v>
      </c>
      <c r="J4583" s="61" t="str">
        <f aca="false">TRIM(SUBSTITUTE(RIGHT(B4583,FIND(I4583,B4583)+1),"_",""))</f>
        <v>NegK</v>
      </c>
      <c r="K4583" s="0" t="str">
        <f aca="false">IFERROR(VALUE(SUBSTITUTE(E4583,".",",")),E4583)</f>
        <v>No Ct</v>
      </c>
      <c r="L4583" s="61" t="str">
        <f aca="false">IF(J4583="PosK",SUMIFS(K:K,J:J,"PosK",H:H,H4583),"")</f>
        <v/>
      </c>
      <c r="M4583" s="61" t="str">
        <f aca="false">IF(J4583="PosK",SUMIFS(K:K,J:J,"NegK",H:H,H4583),"")</f>
        <v/>
      </c>
      <c r="N4583" s="61" t="str">
        <f aca="false">IF(J4583="PosK",SUMIFS(K:K,J:J,"eDNA",H:H,H4583),"")</f>
        <v/>
      </c>
    </row>
    <row r="4584" customFormat="false" ht="14.25" hidden="false" customHeight="false" outlineLevel="0" collapsed="false">
      <c r="A4584" s="0" t="s">
        <v>874</v>
      </c>
      <c r="B4584" s="52" t="s">
        <v>998</v>
      </c>
      <c r="C4584" s="52" t="s">
        <v>751</v>
      </c>
      <c r="D4584" s="53" t="n">
        <v>0.1</v>
      </c>
      <c r="E4584" s="53" t="s">
        <v>748</v>
      </c>
      <c r="F4584" s="0" t="s">
        <v>1392</v>
      </c>
      <c r="G4584" s="0" t="str">
        <f aca="false">LEFT(B4584,2)</f>
        <v>17</v>
      </c>
      <c r="H4584" s="0" t="str">
        <f aca="false">I4584&amp;"_"&amp;G4584&amp;"_"&amp;F4584</f>
        <v>ButsnudetFroe_17_20181213_DL2018013_OerstadGym_koersel1</v>
      </c>
      <c r="I4584" s="61" t="str">
        <f aca="false">MID(RIGHT(B4584,LEN(B4584)-3),1,FIND("_",RIGHT(B4584,LEN(B4584)-3))-1)</f>
        <v>ButsnudetFroe</v>
      </c>
      <c r="J4584" s="61" t="str">
        <f aca="false">TRIM(SUBSTITUTE(RIGHT(B4584,FIND(I4584,B4584)+1),"_",""))</f>
        <v>eDNA</v>
      </c>
      <c r="K4584" s="0" t="str">
        <f aca="false">IFERROR(VALUE(SUBSTITUTE(E4584,".",",")),E4584)</f>
        <v>No Ct</v>
      </c>
      <c r="L4584" s="61" t="str">
        <f aca="false">IF(J4584="PosK",SUMIFS(K:K,J:J,"PosK",H:H,H4584),"")</f>
        <v/>
      </c>
      <c r="M4584" s="61" t="str">
        <f aca="false">IF(J4584="PosK",SUMIFS(K:K,J:J,"NegK",H:H,H4584),"")</f>
        <v/>
      </c>
      <c r="N4584" s="61" t="str">
        <f aca="false">IF(J4584="PosK",SUMIFS(K:K,J:J,"eDNA",H:H,H4584),"")</f>
        <v/>
      </c>
      <c r="Q4584" s="62"/>
    </row>
    <row r="4585" customFormat="false" ht="14.25" hidden="false" customHeight="false" outlineLevel="0" collapsed="false">
      <c r="A4585" s="0" t="s">
        <v>876</v>
      </c>
      <c r="B4585" s="52" t="s">
        <v>998</v>
      </c>
      <c r="C4585" s="52" t="s">
        <v>751</v>
      </c>
      <c r="D4585" s="53" t="n">
        <v>0.1</v>
      </c>
      <c r="E4585" s="53" t="s">
        <v>748</v>
      </c>
      <c r="F4585" s="0" t="s">
        <v>1392</v>
      </c>
      <c r="G4585" s="0" t="str">
        <f aca="false">LEFT(B4585,2)</f>
        <v>17</v>
      </c>
      <c r="H4585" s="0" t="str">
        <f aca="false">I4585&amp;"_"&amp;G4585&amp;"_"&amp;F4585</f>
        <v>ButsnudetFroe_17_20181213_DL2018013_OerstadGym_koersel1</v>
      </c>
      <c r="I4585" s="61" t="str">
        <f aca="false">MID(RIGHT(B4585,LEN(B4585)-3),1,FIND("_",RIGHT(B4585,LEN(B4585)-3))-1)</f>
        <v>ButsnudetFroe</v>
      </c>
      <c r="J4585" s="61" t="str">
        <f aca="false">TRIM(SUBSTITUTE(RIGHT(B4585,FIND(I4585,B4585)+1),"_",""))</f>
        <v>eDNA</v>
      </c>
      <c r="K4585" s="0" t="str">
        <f aca="false">IFERROR(VALUE(SUBSTITUTE(E4585,".",",")),E4585)</f>
        <v>No Ct</v>
      </c>
      <c r="L4585" s="61" t="str">
        <f aca="false">IF(J4585="PosK",SUMIFS(K:K,J:J,"PosK",H:H,H4585),"")</f>
        <v/>
      </c>
      <c r="M4585" s="61" t="str">
        <f aca="false">IF(J4585="PosK",SUMIFS(K:K,J:J,"NegK",H:H,H4585),"")</f>
        <v/>
      </c>
      <c r="N4585" s="61" t="str">
        <f aca="false">IF(J4585="PosK",SUMIFS(K:K,J:J,"eDNA",H:H,H4585),"")</f>
        <v/>
      </c>
      <c r="P4585" s="62"/>
      <c r="T4585" s="63"/>
      <c r="W4585" s="64"/>
    </row>
    <row r="4586" customFormat="false" ht="14.25" hidden="false" customHeight="false" outlineLevel="0" collapsed="false">
      <c r="A4586" s="0" t="s">
        <v>877</v>
      </c>
      <c r="B4586" s="52" t="s">
        <v>1215</v>
      </c>
      <c r="C4586" s="52" t="s">
        <v>743</v>
      </c>
      <c r="D4586" s="53" t="n">
        <v>0.1</v>
      </c>
      <c r="E4586" s="53" t="n">
        <v>24.06</v>
      </c>
      <c r="F4586" s="0" t="s">
        <v>1392</v>
      </c>
      <c r="G4586" s="0" t="str">
        <f aca="false">LEFT(B4586,2)</f>
        <v>18</v>
      </c>
      <c r="H4586" s="0" t="str">
        <f aca="false">I4586&amp;"_"&amp;G4586&amp;"_"&amp;F4586</f>
        <v>LilleVandsalamander_18_20181213_DL2018013_OerstadGym_koersel1</v>
      </c>
      <c r="I4586" s="61" t="str">
        <f aca="false">MID(RIGHT(B4586,LEN(B4586)-3),1,FIND("_",RIGHT(B4586,LEN(B4586)-3))-1)</f>
        <v>LilleVandsalamander</v>
      </c>
      <c r="J4586" s="61" t="str">
        <f aca="false">TRIM(SUBSTITUTE(RIGHT(B4586,FIND(I4586,B4586)+1),"_",""))</f>
        <v>PosK</v>
      </c>
      <c r="K4586" s="0" t="n">
        <f aca="false">IFERROR(VALUE(SUBSTITUTE(E4586,".",",")),E4586)</f>
        <v>24.06</v>
      </c>
      <c r="L4586" s="61" t="n">
        <f aca="false">IF(J4586="PosK",SUMIFS(K:K,J:J,"PosK",H:H,H4586),"")</f>
        <v>24.06</v>
      </c>
      <c r="M4586" s="61" t="n">
        <f aca="false">IF(J4586="PosK",SUMIFS(K:K,J:J,"NegK",H:H,H4586),"")</f>
        <v>0</v>
      </c>
      <c r="N4586" s="61" t="n">
        <f aca="false">IF(J4586="PosK",SUMIFS(K:K,J:J,"eDNA",H:H,H4586),"")</f>
        <v>0</v>
      </c>
      <c r="P4586" s="62" t="n">
        <f aca="false">IF(K4588="No Ct",0,K4588)</f>
        <v>0</v>
      </c>
      <c r="Q4586" s="62" t="n">
        <f aca="false">IF(K4589="No Ct",0,K4589)</f>
        <v>0</v>
      </c>
      <c r="R4586" s="0" t="str">
        <f aca="false">IF(AND(L4586&gt;0,M4586=0),"Valid","Invalid")</f>
        <v>Valid</v>
      </c>
      <c r="S4586" s="0" t="str">
        <f aca="false">IF(OR(P4586&gt;1,Q4586&gt;1),"Present","Absent")</f>
        <v>Absent</v>
      </c>
      <c r="T4586" s="63" t="str">
        <f aca="false">IF(OR(AND(P4586&gt;1,P4586&lt;41),AND(Q4586&gt;1,Q4586&lt;41)),"Ct&lt;41","Ct&gt;41")</f>
        <v>Ct&gt;41</v>
      </c>
      <c r="U4586" s="0" t="str">
        <f aca="false">I4586</f>
        <v>LilleVandsalamander</v>
      </c>
      <c r="V4586" s="0" t="str">
        <f aca="false">MID(F4586,10,9)</f>
        <v>DL2018013</v>
      </c>
      <c r="W4586" s="64" t="str">
        <f aca="false">V4586&amp;"_"&amp;U4586&amp;"_"&amp;R4586&amp;"_"&amp;S4586&amp;"_"&amp;T4586</f>
        <v>DL2018013_LilleVandsalamander_Valid_Absent_Ct&gt;41</v>
      </c>
    </row>
    <row r="4587" customFormat="false" ht="14.25" hidden="false" customHeight="false" outlineLevel="0" collapsed="false">
      <c r="A4587" s="0" t="s">
        <v>879</v>
      </c>
      <c r="B4587" s="52" t="s">
        <v>1216</v>
      </c>
      <c r="C4587" s="52" t="s">
        <v>747</v>
      </c>
      <c r="D4587" s="53" t="n">
        <v>0.1</v>
      </c>
      <c r="E4587" s="53" t="s">
        <v>748</v>
      </c>
      <c r="F4587" s="0" t="s">
        <v>1392</v>
      </c>
      <c r="G4587" s="0" t="str">
        <f aca="false">LEFT(B4587,2)</f>
        <v>18</v>
      </c>
      <c r="H4587" s="0" t="str">
        <f aca="false">I4587&amp;"_"&amp;G4587&amp;"_"&amp;F4587</f>
        <v>LilleVandsalamander_18_20181213_DL2018013_OerstadGym_koersel1</v>
      </c>
      <c r="I4587" s="61" t="str">
        <f aca="false">MID(RIGHT(B4587,LEN(B4587)-3),1,FIND("_",RIGHT(B4587,LEN(B4587)-3))-1)</f>
        <v>LilleVandsalamander</v>
      </c>
      <c r="J4587" s="61" t="str">
        <f aca="false">TRIM(SUBSTITUTE(RIGHT(B4587,FIND(I4587,B4587)+1),"_",""))</f>
        <v>NegK</v>
      </c>
      <c r="K4587" s="0" t="str">
        <f aca="false">IFERROR(VALUE(SUBSTITUTE(E4587,".",",")),E4587)</f>
        <v>No Ct</v>
      </c>
      <c r="L4587" s="61" t="str">
        <f aca="false">IF(J4587="PosK",SUMIFS(K:K,J:J,"PosK",H:H,H4587),"")</f>
        <v/>
      </c>
      <c r="M4587" s="61" t="str">
        <f aca="false">IF(J4587="PosK",SUMIFS(K:K,J:J,"NegK",H:H,H4587),"")</f>
        <v/>
      </c>
      <c r="N4587" s="61" t="str">
        <f aca="false">IF(J4587="PosK",SUMIFS(K:K,J:J,"eDNA",H:H,H4587),"")</f>
        <v/>
      </c>
    </row>
    <row r="4588" customFormat="false" ht="14.25" hidden="false" customHeight="false" outlineLevel="0" collapsed="false">
      <c r="A4588" s="0" t="s">
        <v>881</v>
      </c>
      <c r="B4588" s="52" t="s">
        <v>1217</v>
      </c>
      <c r="C4588" s="52" t="s">
        <v>751</v>
      </c>
      <c r="D4588" s="53" t="n">
        <v>0.1</v>
      </c>
      <c r="E4588" s="53" t="s">
        <v>748</v>
      </c>
      <c r="F4588" s="0" t="s">
        <v>1392</v>
      </c>
      <c r="G4588" s="0" t="str">
        <f aca="false">LEFT(B4588,2)</f>
        <v>18</v>
      </c>
      <c r="H4588" s="0" t="str">
        <f aca="false">I4588&amp;"_"&amp;G4588&amp;"_"&amp;F4588</f>
        <v>LilleVandsalamander_18_20181213_DL2018013_OerstadGym_koersel1</v>
      </c>
      <c r="I4588" s="61" t="str">
        <f aca="false">MID(RIGHT(B4588,LEN(B4588)-3),1,FIND("_",RIGHT(B4588,LEN(B4588)-3))-1)</f>
        <v>LilleVandsalamander</v>
      </c>
      <c r="J4588" s="61" t="str">
        <f aca="false">TRIM(SUBSTITUTE(RIGHT(B4588,FIND(I4588,B4588)+1),"_",""))</f>
        <v>eDNA</v>
      </c>
      <c r="K4588" s="0" t="str">
        <f aca="false">IFERROR(VALUE(SUBSTITUTE(E4588,".",",")),E4588)</f>
        <v>No Ct</v>
      </c>
      <c r="L4588" s="61" t="str">
        <f aca="false">IF(J4588="PosK",SUMIFS(K:K,J:J,"PosK",H:H,H4588),"")</f>
        <v/>
      </c>
      <c r="M4588" s="61" t="str">
        <f aca="false">IF(J4588="PosK",SUMIFS(K:K,J:J,"NegK",H:H,H4588),"")</f>
        <v/>
      </c>
      <c r="N4588" s="61" t="str">
        <f aca="false">IF(J4588="PosK",SUMIFS(K:K,J:J,"eDNA",H:H,H4588),"")</f>
        <v/>
      </c>
      <c r="Q4588" s="62"/>
    </row>
    <row r="4589" customFormat="false" ht="14.25" hidden="false" customHeight="false" outlineLevel="0" collapsed="false">
      <c r="A4589" s="0" t="s">
        <v>883</v>
      </c>
      <c r="B4589" s="52" t="s">
        <v>1217</v>
      </c>
      <c r="C4589" s="52" t="s">
        <v>751</v>
      </c>
      <c r="D4589" s="53" t="n">
        <v>0.1</v>
      </c>
      <c r="E4589" s="53" t="s">
        <v>748</v>
      </c>
      <c r="F4589" s="0" t="s">
        <v>1392</v>
      </c>
      <c r="G4589" s="0" t="str">
        <f aca="false">LEFT(B4589,2)</f>
        <v>18</v>
      </c>
      <c r="H4589" s="0" t="str">
        <f aca="false">I4589&amp;"_"&amp;G4589&amp;"_"&amp;F4589</f>
        <v>LilleVandsalamander_18_20181213_DL2018013_OerstadGym_koersel1</v>
      </c>
      <c r="I4589" s="61" t="str">
        <f aca="false">MID(RIGHT(B4589,LEN(B4589)-3),1,FIND("_",RIGHT(B4589,LEN(B4589)-3))-1)</f>
        <v>LilleVandsalamander</v>
      </c>
      <c r="J4589" s="61" t="str">
        <f aca="false">TRIM(SUBSTITUTE(RIGHT(B4589,FIND(I4589,B4589)+1),"_",""))</f>
        <v>eDNA</v>
      </c>
      <c r="K4589" s="0" t="str">
        <f aca="false">IFERROR(VALUE(SUBSTITUTE(E4589,".",",")),E4589)</f>
        <v>No Ct</v>
      </c>
      <c r="L4589" s="61" t="str">
        <f aca="false">IF(J4589="PosK",SUMIFS(K:K,J:J,"PosK",H:H,H4589),"")</f>
        <v/>
      </c>
      <c r="M4589" s="61" t="str">
        <f aca="false">IF(J4589="PosK",SUMIFS(K:K,J:J,"NegK",H:H,H4589),"")</f>
        <v/>
      </c>
      <c r="N4589" s="61" t="str">
        <f aca="false">IF(J4589="PosK",SUMIFS(K:K,J:J,"eDNA",H:H,H4589),"")</f>
        <v/>
      </c>
      <c r="P4589" s="62"/>
      <c r="T4589" s="63"/>
      <c r="W4589" s="64"/>
    </row>
    <row r="4590" customFormat="false" ht="14.25" hidden="false" customHeight="false" outlineLevel="0" collapsed="false">
      <c r="A4590" s="0" t="s">
        <v>884</v>
      </c>
      <c r="B4590" s="52" t="s">
        <v>1002</v>
      </c>
      <c r="C4590" s="52" t="s">
        <v>743</v>
      </c>
      <c r="D4590" s="53" t="n">
        <v>0.1</v>
      </c>
      <c r="E4590" s="53" t="n">
        <v>24.35</v>
      </c>
      <c r="F4590" s="0" t="s">
        <v>1392</v>
      </c>
      <c r="G4590" s="0" t="str">
        <f aca="false">LEFT(B4590,2)</f>
        <v>19</v>
      </c>
      <c r="H4590" s="0" t="str">
        <f aca="false">I4590&amp;"_"&amp;G4590&amp;"_"&amp;F4590</f>
        <v>LilleVandsalamander_19_20181213_DL2018013_OerstadGym_koersel1</v>
      </c>
      <c r="I4590" s="61" t="str">
        <f aca="false">MID(RIGHT(B4590,LEN(B4590)-3),1,FIND("_",RIGHT(B4590,LEN(B4590)-3))-1)</f>
        <v>LilleVandsalamander</v>
      </c>
      <c r="J4590" s="61" t="str">
        <f aca="false">TRIM(SUBSTITUTE(RIGHT(B4590,FIND(I4590,B4590)+1),"_",""))</f>
        <v>PosK</v>
      </c>
      <c r="K4590" s="0" t="n">
        <f aca="false">IFERROR(VALUE(SUBSTITUTE(E4590,".",",")),E4590)</f>
        <v>24.35</v>
      </c>
      <c r="L4590" s="61" t="n">
        <f aca="false">IF(J4590="PosK",SUMIFS(K:K,J:J,"PosK",H:H,H4590),"")</f>
        <v>24.35</v>
      </c>
      <c r="M4590" s="61" t="n">
        <f aca="false">IF(J4590="PosK",SUMIFS(K:K,J:J,"NegK",H:H,H4590),"")</f>
        <v>0</v>
      </c>
      <c r="N4590" s="61" t="n">
        <f aca="false">IF(J4590="PosK",SUMIFS(K:K,J:J,"eDNA",H:H,H4590),"")</f>
        <v>0</v>
      </c>
      <c r="P4590" s="62" t="n">
        <f aca="false">IF(K4592="No Ct",0,K4592)</f>
        <v>0</v>
      </c>
      <c r="Q4590" s="62" t="n">
        <f aca="false">IF(K4593="No Ct",0,K4593)</f>
        <v>0</v>
      </c>
      <c r="R4590" s="0" t="str">
        <f aca="false">IF(AND(L4590&gt;0,M4590=0),"Valid","Invalid")</f>
        <v>Valid</v>
      </c>
      <c r="S4590" s="0" t="str">
        <f aca="false">IF(OR(P4590&gt;1,Q4590&gt;1),"Present","Absent")</f>
        <v>Absent</v>
      </c>
      <c r="T4590" s="63" t="str">
        <f aca="false">IF(OR(AND(P4590&gt;1,P4590&lt;41),AND(Q4590&gt;1,Q4590&lt;41)),"Ct&lt;41","Ct&gt;41")</f>
        <v>Ct&gt;41</v>
      </c>
      <c r="U4590" s="0" t="str">
        <f aca="false">I4590</f>
        <v>LilleVandsalamander</v>
      </c>
      <c r="V4590" s="0" t="str">
        <f aca="false">MID(F4590,10,9)</f>
        <v>DL2018013</v>
      </c>
      <c r="W4590" s="64" t="str">
        <f aca="false">V4590&amp;"_"&amp;U4590&amp;"_"&amp;R4590&amp;"_"&amp;S4590&amp;"_"&amp;T4590</f>
        <v>DL2018013_LilleVandsalamander_Valid_Absent_Ct&gt;41</v>
      </c>
    </row>
    <row r="4591" customFormat="false" ht="14.25" hidden="false" customHeight="false" outlineLevel="0" collapsed="false">
      <c r="A4591" s="0" t="s">
        <v>886</v>
      </c>
      <c r="B4591" s="52" t="s">
        <v>1003</v>
      </c>
      <c r="C4591" s="52" t="s">
        <v>747</v>
      </c>
      <c r="D4591" s="53" t="n">
        <v>0.1</v>
      </c>
      <c r="E4591" s="53" t="s">
        <v>748</v>
      </c>
      <c r="F4591" s="0" t="s">
        <v>1392</v>
      </c>
      <c r="G4591" s="0" t="str">
        <f aca="false">LEFT(B4591,2)</f>
        <v>19</v>
      </c>
      <c r="H4591" s="0" t="str">
        <f aca="false">I4591&amp;"_"&amp;G4591&amp;"_"&amp;F4591</f>
        <v>LilleVandsalamander_19_20181213_DL2018013_OerstadGym_koersel1</v>
      </c>
      <c r="I4591" s="61" t="str">
        <f aca="false">MID(RIGHT(B4591,LEN(B4591)-3),1,FIND("_",RIGHT(B4591,LEN(B4591)-3))-1)</f>
        <v>LilleVandsalamander</v>
      </c>
      <c r="J4591" s="61" t="str">
        <f aca="false">TRIM(SUBSTITUTE(RIGHT(B4591,FIND(I4591,B4591)+1),"_",""))</f>
        <v>NegK</v>
      </c>
      <c r="K4591" s="0" t="str">
        <f aca="false">IFERROR(VALUE(SUBSTITUTE(E4591,".",",")),E4591)</f>
        <v>No Ct</v>
      </c>
      <c r="L4591" s="61" t="str">
        <f aca="false">IF(J4591="PosK",SUMIFS(K:K,J:J,"PosK",H:H,H4591),"")</f>
        <v/>
      </c>
      <c r="M4591" s="61" t="str">
        <f aca="false">IF(J4591="PosK",SUMIFS(K:K,J:J,"NegK",H:H,H4591),"")</f>
        <v/>
      </c>
      <c r="N4591" s="61" t="str">
        <f aca="false">IF(J4591="PosK",SUMIFS(K:K,J:J,"eDNA",H:H,H4591),"")</f>
        <v/>
      </c>
    </row>
    <row r="4592" customFormat="false" ht="14.25" hidden="false" customHeight="false" outlineLevel="0" collapsed="false">
      <c r="A4592" s="0" t="s">
        <v>888</v>
      </c>
      <c r="B4592" s="52" t="s">
        <v>1004</v>
      </c>
      <c r="C4592" s="52" t="s">
        <v>751</v>
      </c>
      <c r="D4592" s="53" t="n">
        <v>0.1</v>
      </c>
      <c r="E4592" s="53" t="s">
        <v>748</v>
      </c>
      <c r="F4592" s="0" t="s">
        <v>1392</v>
      </c>
      <c r="G4592" s="0" t="str">
        <f aca="false">LEFT(B4592,2)</f>
        <v>19</v>
      </c>
      <c r="H4592" s="0" t="str">
        <f aca="false">I4592&amp;"_"&amp;G4592&amp;"_"&amp;F4592</f>
        <v>LilleVandsalamander_19_20181213_DL2018013_OerstadGym_koersel1</v>
      </c>
      <c r="I4592" s="61" t="str">
        <f aca="false">MID(RIGHT(B4592,LEN(B4592)-3),1,FIND("_",RIGHT(B4592,LEN(B4592)-3))-1)</f>
        <v>LilleVandsalamander</v>
      </c>
      <c r="J4592" s="61" t="str">
        <f aca="false">TRIM(SUBSTITUTE(RIGHT(B4592,FIND(I4592,B4592)+1),"_",""))</f>
        <v>eDNA</v>
      </c>
      <c r="K4592" s="0" t="str">
        <f aca="false">IFERROR(VALUE(SUBSTITUTE(E4592,".",",")),E4592)</f>
        <v>No Ct</v>
      </c>
      <c r="L4592" s="61" t="str">
        <f aca="false">IF(J4592="PosK",SUMIFS(K:K,J:J,"PosK",H:H,H4592),"")</f>
        <v/>
      </c>
      <c r="M4592" s="61" t="str">
        <f aca="false">IF(J4592="PosK",SUMIFS(K:K,J:J,"NegK",H:H,H4592),"")</f>
        <v/>
      </c>
      <c r="N4592" s="61" t="str">
        <f aca="false">IF(J4592="PosK",SUMIFS(K:K,J:J,"eDNA",H:H,H4592),"")</f>
        <v/>
      </c>
      <c r="Q4592" s="62"/>
    </row>
    <row r="4593" customFormat="false" ht="14.25" hidden="false" customHeight="false" outlineLevel="0" collapsed="false">
      <c r="A4593" s="0" t="s">
        <v>890</v>
      </c>
      <c r="B4593" s="52" t="s">
        <v>1004</v>
      </c>
      <c r="C4593" s="52" t="s">
        <v>751</v>
      </c>
      <c r="D4593" s="53" t="n">
        <v>0.1</v>
      </c>
      <c r="E4593" s="53" t="s">
        <v>748</v>
      </c>
      <c r="F4593" s="0" t="s">
        <v>1392</v>
      </c>
      <c r="G4593" s="0" t="str">
        <f aca="false">LEFT(B4593,2)</f>
        <v>19</v>
      </c>
      <c r="H4593" s="0" t="str">
        <f aca="false">I4593&amp;"_"&amp;G4593&amp;"_"&amp;F4593</f>
        <v>LilleVandsalamander_19_20181213_DL2018013_OerstadGym_koersel1</v>
      </c>
      <c r="I4593" s="61" t="str">
        <f aca="false">MID(RIGHT(B4593,LEN(B4593)-3),1,FIND("_",RIGHT(B4593,LEN(B4593)-3))-1)</f>
        <v>LilleVandsalamander</v>
      </c>
      <c r="J4593" s="61" t="str">
        <f aca="false">TRIM(SUBSTITUTE(RIGHT(B4593,FIND(I4593,B4593)+1),"_",""))</f>
        <v>eDNA</v>
      </c>
      <c r="K4593" s="0" t="str">
        <f aca="false">IFERROR(VALUE(SUBSTITUTE(E4593,".",",")),E4593)</f>
        <v>No Ct</v>
      </c>
      <c r="L4593" s="61" t="str">
        <f aca="false">IF(J4593="PosK",SUMIFS(K:K,J:J,"PosK",H:H,H4593),"")</f>
        <v/>
      </c>
      <c r="M4593" s="61" t="str">
        <f aca="false">IF(J4593="PosK",SUMIFS(K:K,J:J,"NegK",H:H,H4593),"")</f>
        <v/>
      </c>
      <c r="N4593" s="61" t="str">
        <f aca="false">IF(J4593="PosK",SUMIFS(K:K,J:J,"eDNA",H:H,H4593),"")</f>
        <v/>
      </c>
      <c r="P4593" s="62"/>
      <c r="T4593" s="63"/>
      <c r="W4593" s="64"/>
    </row>
    <row r="4594" customFormat="false" ht="14.25" hidden="false" customHeight="false" outlineLevel="0" collapsed="false">
      <c r="A4594" s="0" t="s">
        <v>891</v>
      </c>
      <c r="B4594" s="52" t="s">
        <v>1218</v>
      </c>
      <c r="C4594" s="52" t="s">
        <v>743</v>
      </c>
      <c r="D4594" s="53" t="n">
        <v>0.1</v>
      </c>
      <c r="E4594" s="53" t="s">
        <v>748</v>
      </c>
      <c r="F4594" s="0" t="s">
        <v>1392</v>
      </c>
      <c r="G4594" s="0" t="str">
        <f aca="false">LEFT(B4594,2)</f>
        <v>20</v>
      </c>
      <c r="H4594" s="0" t="str">
        <f aca="false">I4594&amp;"_"&amp;G4594&amp;"_"&amp;F4594</f>
        <v>Skalle_20_20181213_DL2018013_OerstadGym_koersel1</v>
      </c>
      <c r="I4594" s="61" t="str">
        <f aca="false">MID(RIGHT(B4594,LEN(B4594)-3),1,FIND("_",RIGHT(B4594,LEN(B4594)-3))-1)</f>
        <v>Skalle</v>
      </c>
      <c r="J4594" s="61" t="str">
        <f aca="false">TRIM(SUBSTITUTE(RIGHT(B4594,FIND(I4594,B4594)+1),"_",""))</f>
        <v>PosK</v>
      </c>
      <c r="K4594" s="0" t="str">
        <f aca="false">IFERROR(VALUE(SUBSTITUTE(E4594,".",",")),E4594)</f>
        <v>No Ct</v>
      </c>
      <c r="L4594" s="61" t="n">
        <f aca="false">IF(J4594="PosK",SUMIFS(K:K,J:J,"PosK",H:H,H4594),"")</f>
        <v>0</v>
      </c>
      <c r="M4594" s="61" t="n">
        <f aca="false">IF(J4594="PosK",SUMIFS(K:K,J:J,"NegK",H:H,H4594),"")</f>
        <v>21.31</v>
      </c>
      <c r="N4594" s="61" t="n">
        <f aca="false">IF(J4594="PosK",SUMIFS(K:K,J:J,"eDNA",H:H,H4594),"")</f>
        <v>35.76</v>
      </c>
      <c r="P4594" s="62" t="n">
        <f aca="false">IF(K4596="No Ct",0,K4596)</f>
        <v>35.76</v>
      </c>
      <c r="Q4594" s="62" t="n">
        <f aca="false">IF(K4597="No Ct",0,K4597)</f>
        <v>0</v>
      </c>
      <c r="R4594" s="0" t="str">
        <f aca="false">IF(AND(L4594&gt;0,M4594=0),"Valid","Invalid")</f>
        <v>Invalid</v>
      </c>
      <c r="S4594" s="0" t="str">
        <f aca="false">IF(OR(P4594&gt;1,Q4594&gt;1),"Present","Absent")</f>
        <v>Present</v>
      </c>
      <c r="T4594" s="63" t="str">
        <f aca="false">IF(OR(AND(P4594&gt;1,P4594&lt;41),AND(Q4594&gt;1,Q4594&lt;41)),"Ct&lt;41","Ct&gt;41")</f>
        <v>Ct&lt;41</v>
      </c>
      <c r="U4594" s="0" t="str">
        <f aca="false">I4594</f>
        <v>Skalle</v>
      </c>
      <c r="V4594" s="0" t="str">
        <f aca="false">MID(F4594,10,9)</f>
        <v>DL2018013</v>
      </c>
      <c r="W4594" s="64" t="str">
        <f aca="false">V4594&amp;"_"&amp;U4594&amp;"_"&amp;R4594&amp;"_"&amp;S4594&amp;"_"&amp;T4594</f>
        <v>DL2018013_Skalle_Invalid_Present_Ct&lt;41</v>
      </c>
    </row>
    <row r="4595" customFormat="false" ht="14.25" hidden="false" customHeight="false" outlineLevel="0" collapsed="false">
      <c r="A4595" s="0" t="s">
        <v>893</v>
      </c>
      <c r="B4595" s="52" t="s">
        <v>1219</v>
      </c>
      <c r="C4595" s="52" t="s">
        <v>747</v>
      </c>
      <c r="D4595" s="53" t="n">
        <v>0.1</v>
      </c>
      <c r="E4595" s="53" t="n">
        <v>21.31</v>
      </c>
      <c r="F4595" s="0" t="s">
        <v>1392</v>
      </c>
      <c r="G4595" s="0" t="str">
        <f aca="false">LEFT(B4595,2)</f>
        <v>20</v>
      </c>
      <c r="H4595" s="0" t="str">
        <f aca="false">I4595&amp;"_"&amp;G4595&amp;"_"&amp;F4595</f>
        <v>Skalle_20_20181213_DL2018013_OerstadGym_koersel1</v>
      </c>
      <c r="I4595" s="61" t="str">
        <f aca="false">MID(RIGHT(B4595,LEN(B4595)-3),1,FIND("_",RIGHT(B4595,LEN(B4595)-3))-1)</f>
        <v>Skalle</v>
      </c>
      <c r="J4595" s="61" t="str">
        <f aca="false">TRIM(SUBSTITUTE(RIGHT(B4595,FIND(I4595,B4595)+1),"_",""))</f>
        <v>NegK</v>
      </c>
      <c r="K4595" s="0" t="n">
        <f aca="false">IFERROR(VALUE(SUBSTITUTE(E4595,".",",")),E4595)</f>
        <v>21.31</v>
      </c>
      <c r="L4595" s="61" t="str">
        <f aca="false">IF(J4595="PosK",SUMIFS(K:K,J:J,"PosK",H:H,H4595),"")</f>
        <v/>
      </c>
      <c r="M4595" s="61" t="str">
        <f aca="false">IF(J4595="PosK",SUMIFS(K:K,J:J,"NegK",H:H,H4595),"")</f>
        <v/>
      </c>
      <c r="N4595" s="61" t="str">
        <f aca="false">IF(J4595="PosK",SUMIFS(K:K,J:J,"eDNA",H:H,H4595),"")</f>
        <v/>
      </c>
    </row>
    <row r="4596" customFormat="false" ht="14.25" hidden="false" customHeight="false" outlineLevel="0" collapsed="false">
      <c r="A4596" s="0" t="s">
        <v>895</v>
      </c>
      <c r="B4596" s="52" t="s">
        <v>1220</v>
      </c>
      <c r="C4596" s="52" t="s">
        <v>751</v>
      </c>
      <c r="D4596" s="53" t="n">
        <v>0.1</v>
      </c>
      <c r="E4596" s="53" t="n">
        <v>35.76</v>
      </c>
      <c r="F4596" s="0" t="s">
        <v>1392</v>
      </c>
      <c r="G4596" s="0" t="str">
        <f aca="false">LEFT(B4596,2)</f>
        <v>20</v>
      </c>
      <c r="H4596" s="0" t="str">
        <f aca="false">I4596&amp;"_"&amp;G4596&amp;"_"&amp;F4596</f>
        <v>Skalle_20_20181213_DL2018013_OerstadGym_koersel1</v>
      </c>
      <c r="I4596" s="61" t="str">
        <f aca="false">MID(RIGHT(B4596,LEN(B4596)-3),1,FIND("_",RIGHT(B4596,LEN(B4596)-3))-1)</f>
        <v>Skalle</v>
      </c>
      <c r="J4596" s="61" t="str">
        <f aca="false">TRIM(SUBSTITUTE(RIGHT(B4596,FIND(I4596,B4596)+1),"_",""))</f>
        <v>eDNA</v>
      </c>
      <c r="K4596" s="0" t="n">
        <f aca="false">IFERROR(VALUE(SUBSTITUTE(E4596,".",",")),E4596)</f>
        <v>35.76</v>
      </c>
      <c r="L4596" s="61" t="str">
        <f aca="false">IF(J4596="PosK",SUMIFS(K:K,J:J,"PosK",H:H,H4596),"")</f>
        <v/>
      </c>
      <c r="M4596" s="61" t="str">
        <f aca="false">IF(J4596="PosK",SUMIFS(K:K,J:J,"NegK",H:H,H4596),"")</f>
        <v/>
      </c>
      <c r="N4596" s="61" t="str">
        <f aca="false">IF(J4596="PosK",SUMIFS(K:K,J:J,"eDNA",H:H,H4596),"")</f>
        <v/>
      </c>
      <c r="Q4596" s="62"/>
    </row>
    <row r="4597" customFormat="false" ht="14.25" hidden="false" customHeight="false" outlineLevel="0" collapsed="false">
      <c r="A4597" s="0" t="s">
        <v>897</v>
      </c>
      <c r="B4597" s="52" t="s">
        <v>1220</v>
      </c>
      <c r="C4597" s="52" t="s">
        <v>751</v>
      </c>
      <c r="D4597" s="53" t="n">
        <v>0.1</v>
      </c>
      <c r="E4597" s="53" t="s">
        <v>748</v>
      </c>
      <c r="F4597" s="0" t="s">
        <v>1392</v>
      </c>
      <c r="G4597" s="0" t="str">
        <f aca="false">LEFT(B4597,2)</f>
        <v>20</v>
      </c>
      <c r="H4597" s="0" t="str">
        <f aca="false">I4597&amp;"_"&amp;G4597&amp;"_"&amp;F4597</f>
        <v>Skalle_20_20181213_DL2018013_OerstadGym_koersel1</v>
      </c>
      <c r="I4597" s="61" t="str">
        <f aca="false">MID(RIGHT(B4597,LEN(B4597)-3),1,FIND("_",RIGHT(B4597,LEN(B4597)-3))-1)</f>
        <v>Skalle</v>
      </c>
      <c r="J4597" s="61" t="str">
        <f aca="false">TRIM(SUBSTITUTE(RIGHT(B4597,FIND(I4597,B4597)+1),"_",""))</f>
        <v>eDNA</v>
      </c>
      <c r="K4597" s="0" t="str">
        <f aca="false">IFERROR(VALUE(SUBSTITUTE(E4597,".",",")),E4597)</f>
        <v>No Ct</v>
      </c>
      <c r="L4597" s="61" t="str">
        <f aca="false">IF(J4597="PosK",SUMIFS(K:K,J:J,"PosK",H:H,H4597),"")</f>
        <v/>
      </c>
      <c r="M4597" s="61" t="str">
        <f aca="false">IF(J4597="PosK",SUMIFS(K:K,J:J,"NegK",H:H,H4597),"")</f>
        <v/>
      </c>
      <c r="N4597" s="61" t="str">
        <f aca="false">IF(J4597="PosK",SUMIFS(K:K,J:J,"eDNA",H:H,H4597),"")</f>
        <v/>
      </c>
      <c r="P4597" s="62"/>
      <c r="T4597" s="63"/>
      <c r="W4597" s="64"/>
    </row>
    <row r="4598" customFormat="false" ht="14.25" hidden="false" customHeight="false" outlineLevel="0" collapsed="false">
      <c r="A4598" s="0" t="s">
        <v>898</v>
      </c>
      <c r="B4598" s="52" t="s">
        <v>1008</v>
      </c>
      <c r="C4598" s="52" t="s">
        <v>743</v>
      </c>
      <c r="D4598" s="53" t="n">
        <v>0.1</v>
      </c>
      <c r="E4598" s="53" t="n">
        <v>22.47</v>
      </c>
      <c r="F4598" s="0" t="s">
        <v>1392</v>
      </c>
      <c r="G4598" s="0" t="str">
        <f aca="false">LEFT(B4598,2)</f>
        <v>21</v>
      </c>
      <c r="H4598" s="0" t="str">
        <f aca="false">I4598&amp;"_"&amp;G4598&amp;"_"&amp;F4598</f>
        <v>Skalle_21_20181213_DL2018013_OerstadGym_koersel1</v>
      </c>
      <c r="I4598" s="61" t="str">
        <f aca="false">MID(RIGHT(B4598,LEN(B4598)-3),1,FIND("_",RIGHT(B4598,LEN(B4598)-3))-1)</f>
        <v>Skalle</v>
      </c>
      <c r="J4598" s="61" t="str">
        <f aca="false">TRIM(SUBSTITUTE(RIGHT(B4598,FIND(I4598,B4598)+1),"_",""))</f>
        <v>PosK</v>
      </c>
      <c r="K4598" s="0" t="n">
        <f aca="false">IFERROR(VALUE(SUBSTITUTE(E4598,".",",")),E4598)</f>
        <v>22.47</v>
      </c>
      <c r="L4598" s="61" t="n">
        <f aca="false">IF(J4598="PosK",SUMIFS(K:K,J:J,"PosK",H:H,H4598),"")</f>
        <v>22.47</v>
      </c>
      <c r="M4598" s="61" t="n">
        <f aca="false">IF(J4598="PosK",SUMIFS(K:K,J:J,"NegK",H:H,H4598),"")</f>
        <v>0</v>
      </c>
      <c r="N4598" s="61" t="n">
        <f aca="false">IF(J4598="PosK",SUMIFS(K:K,J:J,"eDNA",H:H,H4598),"")</f>
        <v>84.24</v>
      </c>
      <c r="P4598" s="62" t="n">
        <f aca="false">IF(K4600="No Ct",0,K4600)</f>
        <v>43.6</v>
      </c>
      <c r="Q4598" s="62" t="n">
        <f aca="false">IF(K4601="No Ct",0,K4601)</f>
        <v>40.64</v>
      </c>
      <c r="R4598" s="0" t="str">
        <f aca="false">IF(AND(L4598&gt;0,M4598=0),"Valid","Invalid")</f>
        <v>Valid</v>
      </c>
      <c r="S4598" s="0" t="str">
        <f aca="false">IF(OR(P4598&gt;1,Q4598&gt;1),"Present","Absent")</f>
        <v>Present</v>
      </c>
      <c r="T4598" s="63" t="str">
        <f aca="false">IF(OR(AND(P4598&gt;1,P4598&lt;41),AND(Q4598&gt;1,Q4598&lt;41)),"Ct&lt;41","Ct&gt;41")</f>
        <v>Ct&lt;41</v>
      </c>
      <c r="U4598" s="0" t="str">
        <f aca="false">I4598</f>
        <v>Skalle</v>
      </c>
      <c r="V4598" s="0" t="str">
        <f aca="false">MID(F4598,10,9)</f>
        <v>DL2018013</v>
      </c>
      <c r="W4598" s="64" t="str">
        <f aca="false">V4598&amp;"_"&amp;U4598&amp;"_"&amp;R4598&amp;"_"&amp;S4598&amp;"_"&amp;T4598</f>
        <v>DL2018013_Skalle_Valid_Present_Ct&lt;41</v>
      </c>
    </row>
    <row r="4599" customFormat="false" ht="14.25" hidden="false" customHeight="false" outlineLevel="0" collapsed="false">
      <c r="A4599" s="0" t="s">
        <v>900</v>
      </c>
      <c r="B4599" s="52" t="s">
        <v>1009</v>
      </c>
      <c r="C4599" s="52" t="s">
        <v>747</v>
      </c>
      <c r="D4599" s="53" t="n">
        <v>0.1</v>
      </c>
      <c r="E4599" s="53" t="s">
        <v>748</v>
      </c>
      <c r="F4599" s="0" t="s">
        <v>1392</v>
      </c>
      <c r="G4599" s="0" t="str">
        <f aca="false">LEFT(B4599,2)</f>
        <v>21</v>
      </c>
      <c r="H4599" s="0" t="str">
        <f aca="false">I4599&amp;"_"&amp;G4599&amp;"_"&amp;F4599</f>
        <v>Skalle_21_20181213_DL2018013_OerstadGym_koersel1</v>
      </c>
      <c r="I4599" s="61" t="str">
        <f aca="false">MID(RIGHT(B4599,LEN(B4599)-3),1,FIND("_",RIGHT(B4599,LEN(B4599)-3))-1)</f>
        <v>Skalle</v>
      </c>
      <c r="J4599" s="61" t="str">
        <f aca="false">TRIM(SUBSTITUTE(RIGHT(B4599,FIND(I4599,B4599)+1),"_",""))</f>
        <v>NegK</v>
      </c>
      <c r="K4599" s="0" t="str">
        <f aca="false">IFERROR(VALUE(SUBSTITUTE(E4599,".",",")),E4599)</f>
        <v>No Ct</v>
      </c>
      <c r="L4599" s="61" t="str">
        <f aca="false">IF(J4599="PosK",SUMIFS(K:K,J:J,"PosK",H:H,H4599),"")</f>
        <v/>
      </c>
      <c r="M4599" s="61" t="str">
        <f aca="false">IF(J4599="PosK",SUMIFS(K:K,J:J,"NegK",H:H,H4599),"")</f>
        <v/>
      </c>
      <c r="N4599" s="61" t="str">
        <f aca="false">IF(J4599="PosK",SUMIFS(K:K,J:J,"eDNA",H:H,H4599),"")</f>
        <v/>
      </c>
    </row>
    <row r="4600" customFormat="false" ht="14.25" hidden="false" customHeight="false" outlineLevel="0" collapsed="false">
      <c r="A4600" s="0" t="s">
        <v>902</v>
      </c>
      <c r="B4600" s="52" t="s">
        <v>1010</v>
      </c>
      <c r="C4600" s="52" t="s">
        <v>751</v>
      </c>
      <c r="D4600" s="53" t="n">
        <v>0.1</v>
      </c>
      <c r="E4600" s="53" t="n">
        <v>43.6</v>
      </c>
      <c r="F4600" s="0" t="s">
        <v>1392</v>
      </c>
      <c r="G4600" s="0" t="str">
        <f aca="false">LEFT(B4600,2)</f>
        <v>21</v>
      </c>
      <c r="H4600" s="0" t="str">
        <f aca="false">I4600&amp;"_"&amp;G4600&amp;"_"&amp;F4600</f>
        <v>Skalle_21_20181213_DL2018013_OerstadGym_koersel1</v>
      </c>
      <c r="I4600" s="61" t="str">
        <f aca="false">MID(RIGHT(B4600,LEN(B4600)-3),1,FIND("_",RIGHT(B4600,LEN(B4600)-3))-1)</f>
        <v>Skalle</v>
      </c>
      <c r="J4600" s="61" t="str">
        <f aca="false">TRIM(SUBSTITUTE(RIGHT(B4600,FIND(I4600,B4600)+1),"_",""))</f>
        <v>eDNA</v>
      </c>
      <c r="K4600" s="0" t="n">
        <f aca="false">IFERROR(VALUE(SUBSTITUTE(E4600,".",",")),E4600)</f>
        <v>43.6</v>
      </c>
      <c r="L4600" s="61" t="str">
        <f aca="false">IF(J4600="PosK",SUMIFS(K:K,J:J,"PosK",H:H,H4600),"")</f>
        <v/>
      </c>
      <c r="M4600" s="61" t="str">
        <f aca="false">IF(J4600="PosK",SUMIFS(K:K,J:J,"NegK",H:H,H4600),"")</f>
        <v/>
      </c>
      <c r="N4600" s="61" t="str">
        <f aca="false">IF(J4600="PosK",SUMIFS(K:K,J:J,"eDNA",H:H,H4600),"")</f>
        <v/>
      </c>
      <c r="Q4600" s="62"/>
    </row>
    <row r="4601" customFormat="false" ht="14.25" hidden="false" customHeight="false" outlineLevel="0" collapsed="false">
      <c r="A4601" s="0" t="s">
        <v>904</v>
      </c>
      <c r="B4601" s="52" t="s">
        <v>1010</v>
      </c>
      <c r="C4601" s="52" t="s">
        <v>751</v>
      </c>
      <c r="D4601" s="53" t="n">
        <v>0.1</v>
      </c>
      <c r="E4601" s="53" t="n">
        <v>40.64</v>
      </c>
      <c r="F4601" s="0" t="s">
        <v>1392</v>
      </c>
      <c r="G4601" s="0" t="str">
        <f aca="false">LEFT(B4601,2)</f>
        <v>21</v>
      </c>
      <c r="H4601" s="0" t="str">
        <f aca="false">I4601&amp;"_"&amp;G4601&amp;"_"&amp;F4601</f>
        <v>Skalle_21_20181213_DL2018013_OerstadGym_koersel1</v>
      </c>
      <c r="I4601" s="61" t="str">
        <f aca="false">MID(RIGHT(B4601,LEN(B4601)-3),1,FIND("_",RIGHT(B4601,LEN(B4601)-3))-1)</f>
        <v>Skalle</v>
      </c>
      <c r="J4601" s="61" t="str">
        <f aca="false">TRIM(SUBSTITUTE(RIGHT(B4601,FIND(I4601,B4601)+1),"_",""))</f>
        <v>eDNA</v>
      </c>
      <c r="K4601" s="0" t="n">
        <f aca="false">IFERROR(VALUE(SUBSTITUTE(E4601,".",",")),E4601)</f>
        <v>40.64</v>
      </c>
      <c r="L4601" s="61" t="str">
        <f aca="false">IF(J4601="PosK",SUMIFS(K:K,J:J,"PosK",H:H,H4601),"")</f>
        <v/>
      </c>
      <c r="M4601" s="61" t="str">
        <f aca="false">IF(J4601="PosK",SUMIFS(K:K,J:J,"NegK",H:H,H4601),"")</f>
        <v/>
      </c>
      <c r="N4601" s="61" t="str">
        <f aca="false">IF(J4601="PosK",SUMIFS(K:K,J:J,"eDNA",H:H,H4601),"")</f>
        <v/>
      </c>
      <c r="P4601" s="62"/>
      <c r="T4601" s="63"/>
      <c r="W4601" s="64"/>
    </row>
    <row r="4602" customFormat="false" ht="14.25" hidden="false" customHeight="false" outlineLevel="0" collapsed="false">
      <c r="A4602" s="0" t="s">
        <v>905</v>
      </c>
      <c r="B4602" s="52" t="s">
        <v>1221</v>
      </c>
      <c r="C4602" s="52" t="s">
        <v>743</v>
      </c>
      <c r="D4602" s="53" t="n">
        <v>0.1</v>
      </c>
      <c r="E4602" s="53" t="n">
        <v>28.48</v>
      </c>
      <c r="F4602" s="0" t="s">
        <v>1392</v>
      </c>
      <c r="G4602" s="0" t="str">
        <f aca="false">LEFT(B4602,2)</f>
        <v>22</v>
      </c>
      <c r="H4602" s="0" t="str">
        <f aca="false">I4602&amp;"_"&amp;G4602&amp;"_"&amp;F4602</f>
        <v>Karusse_22_20181213_DL2018013_OerstadGym_koersel1</v>
      </c>
      <c r="I4602" s="61" t="str">
        <f aca="false">MID(RIGHT(B4602,LEN(B4602)-3),1,FIND("_",RIGHT(B4602,LEN(B4602)-3))-1)</f>
        <v>Karusse</v>
      </c>
      <c r="J4602" s="61" t="str">
        <f aca="false">TRIM(SUBSTITUTE(RIGHT(B4602,FIND(I4602,B4602)+1),"_",""))</f>
        <v>PosK</v>
      </c>
      <c r="K4602" s="0" t="n">
        <f aca="false">IFERROR(VALUE(SUBSTITUTE(E4602,".",",")),E4602)</f>
        <v>28.48</v>
      </c>
      <c r="L4602" s="61" t="n">
        <f aca="false">IF(J4602="PosK",SUMIFS(K:K,J:J,"PosK",H:H,H4602),"")</f>
        <v>28.48</v>
      </c>
      <c r="M4602" s="61" t="n">
        <f aca="false">IF(J4602="PosK",SUMIFS(K:K,J:J,"NegK",H:H,H4602),"")</f>
        <v>0</v>
      </c>
      <c r="N4602" s="61" t="n">
        <f aca="false">IF(J4602="PosK",SUMIFS(K:K,J:J,"eDNA",H:H,H4602),"")</f>
        <v>62.32</v>
      </c>
      <c r="P4602" s="62" t="n">
        <f aca="false">IF(K4604="No Ct",0,K4604)</f>
        <v>31.19</v>
      </c>
      <c r="Q4602" s="62" t="n">
        <f aca="false">IF(K4605="No Ct",0,K4605)</f>
        <v>31.13</v>
      </c>
      <c r="R4602" s="0" t="str">
        <f aca="false">IF(AND(L4602&gt;0,M4602=0),"Valid","Invalid")</f>
        <v>Valid</v>
      </c>
      <c r="S4602" s="0" t="str">
        <f aca="false">IF(OR(P4602&gt;1,Q4602&gt;1),"Present","Absent")</f>
        <v>Present</v>
      </c>
      <c r="T4602" s="63" t="str">
        <f aca="false">IF(OR(AND(P4602&gt;1,P4602&lt;41),AND(Q4602&gt;1,Q4602&lt;41)),"Ct&lt;41","Ct&gt;41")</f>
        <v>Ct&lt;41</v>
      </c>
      <c r="U4602" s="0" t="str">
        <f aca="false">I4602</f>
        <v>Karusse</v>
      </c>
      <c r="V4602" s="0" t="str">
        <f aca="false">MID(F4602,10,9)</f>
        <v>DL2018013</v>
      </c>
      <c r="W4602" s="64" t="str">
        <f aca="false">V4602&amp;"_"&amp;U4602&amp;"_"&amp;R4602&amp;"_"&amp;S4602&amp;"_"&amp;T4602</f>
        <v>DL2018013_Karusse_Valid_Present_Ct&lt;41</v>
      </c>
    </row>
    <row r="4603" customFormat="false" ht="14.25" hidden="false" customHeight="false" outlineLevel="0" collapsed="false">
      <c r="A4603" s="0" t="s">
        <v>907</v>
      </c>
      <c r="B4603" s="52" t="s">
        <v>1222</v>
      </c>
      <c r="C4603" s="52" t="s">
        <v>747</v>
      </c>
      <c r="D4603" s="53" t="n">
        <v>0.1</v>
      </c>
      <c r="E4603" s="53" t="s">
        <v>748</v>
      </c>
      <c r="F4603" s="0" t="s">
        <v>1392</v>
      </c>
      <c r="G4603" s="0" t="str">
        <f aca="false">LEFT(B4603,2)</f>
        <v>22</v>
      </c>
      <c r="H4603" s="0" t="str">
        <f aca="false">I4603&amp;"_"&amp;G4603&amp;"_"&amp;F4603</f>
        <v>Karusse_22_20181213_DL2018013_OerstadGym_koersel1</v>
      </c>
      <c r="I4603" s="61" t="str">
        <f aca="false">MID(RIGHT(B4603,LEN(B4603)-3),1,FIND("_",RIGHT(B4603,LEN(B4603)-3))-1)</f>
        <v>Karusse</v>
      </c>
      <c r="J4603" s="61" t="str">
        <f aca="false">TRIM(SUBSTITUTE(RIGHT(B4603,FIND(I4603,B4603)+1),"_",""))</f>
        <v>NegK</v>
      </c>
      <c r="K4603" s="0" t="str">
        <f aca="false">IFERROR(VALUE(SUBSTITUTE(E4603,".",",")),E4603)</f>
        <v>No Ct</v>
      </c>
      <c r="L4603" s="61" t="str">
        <f aca="false">IF(J4603="PosK",SUMIFS(K:K,J:J,"PosK",H:H,H4603),"")</f>
        <v/>
      </c>
      <c r="M4603" s="61" t="str">
        <f aca="false">IF(J4603="PosK",SUMIFS(K:K,J:J,"NegK",H:H,H4603),"")</f>
        <v/>
      </c>
      <c r="N4603" s="61" t="str">
        <f aca="false">IF(J4603="PosK",SUMIFS(K:K,J:J,"eDNA",H:H,H4603),"")</f>
        <v/>
      </c>
    </row>
    <row r="4604" customFormat="false" ht="14.25" hidden="false" customHeight="false" outlineLevel="0" collapsed="false">
      <c r="A4604" s="0" t="s">
        <v>909</v>
      </c>
      <c r="B4604" s="52" t="s">
        <v>1223</v>
      </c>
      <c r="C4604" s="52" t="s">
        <v>751</v>
      </c>
      <c r="D4604" s="53" t="n">
        <v>0.1</v>
      </c>
      <c r="E4604" s="53" t="n">
        <v>31.19</v>
      </c>
      <c r="F4604" s="0" t="s">
        <v>1392</v>
      </c>
      <c r="G4604" s="0" t="str">
        <f aca="false">LEFT(B4604,2)</f>
        <v>22</v>
      </c>
      <c r="H4604" s="0" t="str">
        <f aca="false">I4604&amp;"_"&amp;G4604&amp;"_"&amp;F4604</f>
        <v>Karusse_22_20181213_DL2018013_OerstadGym_koersel1</v>
      </c>
      <c r="I4604" s="61" t="str">
        <f aca="false">MID(RIGHT(B4604,LEN(B4604)-3),1,FIND("_",RIGHT(B4604,LEN(B4604)-3))-1)</f>
        <v>Karusse</v>
      </c>
      <c r="J4604" s="61" t="str">
        <f aca="false">TRIM(SUBSTITUTE(RIGHT(B4604,FIND(I4604,B4604)+1),"_",""))</f>
        <v>eDNA</v>
      </c>
      <c r="K4604" s="0" t="n">
        <f aca="false">IFERROR(VALUE(SUBSTITUTE(E4604,".",",")),E4604)</f>
        <v>31.19</v>
      </c>
      <c r="L4604" s="61" t="str">
        <f aca="false">IF(J4604="PosK",SUMIFS(K:K,J:J,"PosK",H:H,H4604),"")</f>
        <v/>
      </c>
      <c r="M4604" s="61" t="str">
        <f aca="false">IF(J4604="PosK",SUMIFS(K:K,J:J,"NegK",H:H,H4604),"")</f>
        <v/>
      </c>
      <c r="N4604" s="61" t="str">
        <f aca="false">IF(J4604="PosK",SUMIFS(K:K,J:J,"eDNA",H:H,H4604),"")</f>
        <v/>
      </c>
      <c r="Q4604" s="62"/>
    </row>
    <row r="4605" customFormat="false" ht="14.25" hidden="false" customHeight="false" outlineLevel="0" collapsed="false">
      <c r="A4605" s="0" t="s">
        <v>911</v>
      </c>
      <c r="B4605" s="52" t="s">
        <v>1223</v>
      </c>
      <c r="C4605" s="52" t="s">
        <v>751</v>
      </c>
      <c r="D4605" s="53" t="n">
        <v>0.1</v>
      </c>
      <c r="E4605" s="53" t="n">
        <v>31.13</v>
      </c>
      <c r="F4605" s="0" t="s">
        <v>1392</v>
      </c>
      <c r="G4605" s="0" t="str">
        <f aca="false">LEFT(B4605,2)</f>
        <v>22</v>
      </c>
      <c r="H4605" s="0" t="str">
        <f aca="false">I4605&amp;"_"&amp;G4605&amp;"_"&amp;F4605</f>
        <v>Karusse_22_20181213_DL2018013_OerstadGym_koersel1</v>
      </c>
      <c r="I4605" s="61" t="str">
        <f aca="false">MID(RIGHT(B4605,LEN(B4605)-3),1,FIND("_",RIGHT(B4605,LEN(B4605)-3))-1)</f>
        <v>Karusse</v>
      </c>
      <c r="J4605" s="61" t="str">
        <f aca="false">TRIM(SUBSTITUTE(RIGHT(B4605,FIND(I4605,B4605)+1),"_",""))</f>
        <v>eDNA</v>
      </c>
      <c r="K4605" s="0" t="n">
        <f aca="false">IFERROR(VALUE(SUBSTITUTE(E4605,".",",")),E4605)</f>
        <v>31.13</v>
      </c>
      <c r="L4605" s="61" t="str">
        <f aca="false">IF(J4605="PosK",SUMIFS(K:K,J:J,"PosK",H:H,H4605),"")</f>
        <v/>
      </c>
      <c r="M4605" s="61" t="str">
        <f aca="false">IF(J4605="PosK",SUMIFS(K:K,J:J,"NegK",H:H,H4605),"")</f>
        <v/>
      </c>
      <c r="N4605" s="61" t="str">
        <f aca="false">IF(J4605="PosK",SUMIFS(K:K,J:J,"eDNA",H:H,H4605),"")</f>
        <v/>
      </c>
      <c r="P4605" s="62"/>
      <c r="T4605" s="63"/>
      <c r="W4605" s="64"/>
    </row>
    <row r="4606" customFormat="false" ht="14.25" hidden="false" customHeight="false" outlineLevel="0" collapsed="false">
      <c r="A4606" s="0" t="s">
        <v>912</v>
      </c>
      <c r="B4606" s="52" t="s">
        <v>1014</v>
      </c>
      <c r="C4606" s="52" t="s">
        <v>743</v>
      </c>
      <c r="D4606" s="53" t="n">
        <v>0.1</v>
      </c>
      <c r="E4606" s="53" t="n">
        <v>28.64</v>
      </c>
      <c r="F4606" s="0" t="s">
        <v>1392</v>
      </c>
      <c r="G4606" s="0" t="str">
        <f aca="false">LEFT(B4606,2)</f>
        <v>23</v>
      </c>
      <c r="H4606" s="0" t="str">
        <f aca="false">I4606&amp;"_"&amp;G4606&amp;"_"&amp;F4606</f>
        <v>Karusse_23_20181213_DL2018013_OerstadGym_koersel1</v>
      </c>
      <c r="I4606" s="61" t="str">
        <f aca="false">MID(RIGHT(B4606,LEN(B4606)-3),1,FIND("_",RIGHT(B4606,LEN(B4606)-3))-1)</f>
        <v>Karusse</v>
      </c>
      <c r="J4606" s="61" t="str">
        <f aca="false">TRIM(SUBSTITUTE(RIGHT(B4606,FIND(I4606,B4606)+1),"_",""))</f>
        <v>PosK</v>
      </c>
      <c r="K4606" s="0" t="n">
        <f aca="false">IFERROR(VALUE(SUBSTITUTE(E4606,".",",")),E4606)</f>
        <v>28.64</v>
      </c>
      <c r="L4606" s="61" t="n">
        <f aca="false">IF(J4606="PosK",SUMIFS(K:K,J:J,"PosK",H:H,H4606),"")</f>
        <v>28.64</v>
      </c>
      <c r="M4606" s="61" t="n">
        <f aca="false">IF(J4606="PosK",SUMIFS(K:K,J:J,"NegK",H:H,H4606),"")</f>
        <v>0</v>
      </c>
      <c r="N4606" s="61" t="n">
        <f aca="false">IF(J4606="PosK",SUMIFS(K:K,J:J,"eDNA",H:H,H4606),"")</f>
        <v>63.12</v>
      </c>
      <c r="P4606" s="62" t="n">
        <f aca="false">IF(K4608="No Ct",0,K4608)</f>
        <v>31.4</v>
      </c>
      <c r="Q4606" s="62" t="n">
        <f aca="false">IF(K4609="No Ct",0,K4609)</f>
        <v>31.72</v>
      </c>
      <c r="R4606" s="0" t="str">
        <f aca="false">IF(AND(L4606&gt;0,M4606=0),"Valid","Invalid")</f>
        <v>Valid</v>
      </c>
      <c r="S4606" s="0" t="str">
        <f aca="false">IF(OR(P4606&gt;1,Q4606&gt;1),"Present","Absent")</f>
        <v>Present</v>
      </c>
      <c r="T4606" s="63" t="str">
        <f aca="false">IF(OR(AND(P4606&gt;1,P4606&lt;41),AND(Q4606&gt;1,Q4606&lt;41)),"Ct&lt;41","Ct&gt;41")</f>
        <v>Ct&lt;41</v>
      </c>
      <c r="U4606" s="0" t="str">
        <f aca="false">I4606</f>
        <v>Karusse</v>
      </c>
      <c r="V4606" s="0" t="str">
        <f aca="false">MID(F4606,10,9)</f>
        <v>DL2018013</v>
      </c>
      <c r="W4606" s="64" t="str">
        <f aca="false">V4606&amp;"_"&amp;U4606&amp;"_"&amp;R4606&amp;"_"&amp;S4606&amp;"_"&amp;T4606</f>
        <v>DL2018013_Karusse_Valid_Present_Ct&lt;41</v>
      </c>
    </row>
    <row r="4607" customFormat="false" ht="14.25" hidden="false" customHeight="false" outlineLevel="0" collapsed="false">
      <c r="A4607" s="0" t="s">
        <v>914</v>
      </c>
      <c r="B4607" s="52" t="s">
        <v>1015</v>
      </c>
      <c r="C4607" s="52" t="s">
        <v>747</v>
      </c>
      <c r="D4607" s="53" t="n">
        <v>0.1</v>
      </c>
      <c r="E4607" s="53" t="s">
        <v>748</v>
      </c>
      <c r="F4607" s="0" t="s">
        <v>1392</v>
      </c>
      <c r="G4607" s="0" t="str">
        <f aca="false">LEFT(B4607,2)</f>
        <v>23</v>
      </c>
      <c r="H4607" s="0" t="str">
        <f aca="false">I4607&amp;"_"&amp;G4607&amp;"_"&amp;F4607</f>
        <v>Karusse_23_20181213_DL2018013_OerstadGym_koersel1</v>
      </c>
      <c r="I4607" s="61" t="str">
        <f aca="false">MID(RIGHT(B4607,LEN(B4607)-3),1,FIND("_",RIGHT(B4607,LEN(B4607)-3))-1)</f>
        <v>Karusse</v>
      </c>
      <c r="J4607" s="61" t="str">
        <f aca="false">TRIM(SUBSTITUTE(RIGHT(B4607,FIND(I4607,B4607)+1),"_",""))</f>
        <v>NegK</v>
      </c>
      <c r="K4607" s="0" t="str">
        <f aca="false">IFERROR(VALUE(SUBSTITUTE(E4607,".",",")),E4607)</f>
        <v>No Ct</v>
      </c>
      <c r="L4607" s="61" t="str">
        <f aca="false">IF(J4607="PosK",SUMIFS(K:K,J:J,"PosK",H:H,H4607),"")</f>
        <v/>
      </c>
      <c r="M4607" s="61" t="str">
        <f aca="false">IF(J4607="PosK",SUMIFS(K:K,J:J,"NegK",H:H,H4607),"")</f>
        <v/>
      </c>
      <c r="N4607" s="61" t="str">
        <f aca="false">IF(J4607="PosK",SUMIFS(K:K,J:J,"eDNA",H:H,H4607),"")</f>
        <v/>
      </c>
    </row>
    <row r="4608" customFormat="false" ht="14.25" hidden="false" customHeight="false" outlineLevel="0" collapsed="false">
      <c r="A4608" s="0" t="s">
        <v>916</v>
      </c>
      <c r="B4608" s="52" t="s">
        <v>1016</v>
      </c>
      <c r="C4608" s="52" t="s">
        <v>751</v>
      </c>
      <c r="D4608" s="53" t="n">
        <v>0.1</v>
      </c>
      <c r="E4608" s="53" t="n">
        <v>31.4</v>
      </c>
      <c r="F4608" s="0" t="s">
        <v>1392</v>
      </c>
      <c r="G4608" s="0" t="str">
        <f aca="false">LEFT(B4608,2)</f>
        <v>23</v>
      </c>
      <c r="H4608" s="0" t="str">
        <f aca="false">I4608&amp;"_"&amp;G4608&amp;"_"&amp;F4608</f>
        <v>Karusse_23_20181213_DL2018013_OerstadGym_koersel1</v>
      </c>
      <c r="I4608" s="61" t="str">
        <f aca="false">MID(RIGHT(B4608,LEN(B4608)-3),1,FIND("_",RIGHT(B4608,LEN(B4608)-3))-1)</f>
        <v>Karusse</v>
      </c>
      <c r="J4608" s="61" t="str">
        <f aca="false">TRIM(SUBSTITUTE(RIGHT(B4608,FIND(I4608,B4608)+1),"_",""))</f>
        <v>eDNA</v>
      </c>
      <c r="K4608" s="0" t="n">
        <f aca="false">IFERROR(VALUE(SUBSTITUTE(E4608,".",",")),E4608)</f>
        <v>31.4</v>
      </c>
      <c r="L4608" s="61" t="str">
        <f aca="false">IF(J4608="PosK",SUMIFS(K:K,J:J,"PosK",H:H,H4608),"")</f>
        <v/>
      </c>
      <c r="M4608" s="61" t="str">
        <f aca="false">IF(J4608="PosK",SUMIFS(K:K,J:J,"NegK",H:H,H4608),"")</f>
        <v/>
      </c>
      <c r="N4608" s="61" t="str">
        <f aca="false">IF(J4608="PosK",SUMIFS(K:K,J:J,"eDNA",H:H,H4608),"")</f>
        <v/>
      </c>
      <c r="Q4608" s="62"/>
    </row>
    <row r="4609" customFormat="false" ht="14.25" hidden="false" customHeight="false" outlineLevel="0" collapsed="false">
      <c r="A4609" s="0" t="s">
        <v>918</v>
      </c>
      <c r="B4609" s="52" t="s">
        <v>1016</v>
      </c>
      <c r="C4609" s="52" t="s">
        <v>751</v>
      </c>
      <c r="D4609" s="53" t="n">
        <v>0.1</v>
      </c>
      <c r="E4609" s="53" t="n">
        <v>31.72</v>
      </c>
      <c r="F4609" s="0" t="s">
        <v>1392</v>
      </c>
      <c r="G4609" s="0" t="str">
        <f aca="false">LEFT(B4609,2)</f>
        <v>23</v>
      </c>
      <c r="H4609" s="0" t="str">
        <f aca="false">I4609&amp;"_"&amp;G4609&amp;"_"&amp;F4609</f>
        <v>Karusse_23_20181213_DL2018013_OerstadGym_koersel1</v>
      </c>
      <c r="I4609" s="61" t="str">
        <f aca="false">MID(RIGHT(B4609,LEN(B4609)-3),1,FIND("_",RIGHT(B4609,LEN(B4609)-3))-1)</f>
        <v>Karusse</v>
      </c>
      <c r="J4609" s="61" t="str">
        <f aca="false">TRIM(SUBSTITUTE(RIGHT(B4609,FIND(I4609,B4609)+1),"_",""))</f>
        <v>eDNA</v>
      </c>
      <c r="K4609" s="0" t="n">
        <f aca="false">IFERROR(VALUE(SUBSTITUTE(E4609,".",",")),E4609)</f>
        <v>31.72</v>
      </c>
      <c r="L4609" s="61" t="str">
        <f aca="false">IF(J4609="PosK",SUMIFS(K:K,J:J,"PosK",H:H,H4609),"")</f>
        <v/>
      </c>
      <c r="M4609" s="61" t="str">
        <f aca="false">IF(J4609="PosK",SUMIFS(K:K,J:J,"NegK",H:H,H4609),"")</f>
        <v/>
      </c>
      <c r="N4609" s="61" t="str">
        <f aca="false">IF(J4609="PosK",SUMIFS(K:K,J:J,"eDNA",H:H,H4609),"")</f>
        <v/>
      </c>
      <c r="P4609" s="62"/>
      <c r="T4609" s="63"/>
      <c r="W4609" s="64"/>
    </row>
    <row r="4610" customFormat="false" ht="14.25" hidden="false" customHeight="false" outlineLevel="0" collapsed="false">
      <c r="A4610" s="0" t="s">
        <v>919</v>
      </c>
      <c r="B4610" s="52" t="s">
        <v>1224</v>
      </c>
      <c r="C4610" s="52" t="s">
        <v>743</v>
      </c>
      <c r="D4610" s="53" t="n">
        <v>0.1</v>
      </c>
      <c r="E4610" s="53" t="s">
        <v>748</v>
      </c>
      <c r="F4610" s="0" t="s">
        <v>1392</v>
      </c>
      <c r="G4610" s="0" t="str">
        <f aca="false">LEFT(B4610,2)</f>
        <v>24</v>
      </c>
      <c r="H4610" s="0" t="str">
        <f aca="false">I4610&amp;"_"&amp;G4610&amp;"_"&amp;F4610</f>
        <v>Soelvkarusse_24_20181213_DL2018013_OerstadGym_koersel1</v>
      </c>
      <c r="I4610" s="61" t="str">
        <f aca="false">MID(RIGHT(B4610,LEN(B4610)-3),1,FIND("_",RIGHT(B4610,LEN(B4610)-3))-1)</f>
        <v>Soelvkarusse</v>
      </c>
      <c r="J4610" s="61" t="str">
        <f aca="false">TRIM(SUBSTITUTE(RIGHT(B4610,FIND(I4610,B4610)+1),"_",""))</f>
        <v>PosK</v>
      </c>
      <c r="K4610" s="0" t="str">
        <f aca="false">IFERROR(VALUE(SUBSTITUTE(E4610,".",",")),E4610)</f>
        <v>No Ct</v>
      </c>
      <c r="L4610" s="61" t="n">
        <f aca="false">IF(J4610="PosK",SUMIFS(K:K,J:J,"PosK",H:H,H4610),"")</f>
        <v>0</v>
      </c>
      <c r="M4610" s="61" t="n">
        <f aca="false">IF(J4610="PosK",SUMIFS(K:K,J:J,"NegK",H:H,H4610),"")</f>
        <v>0</v>
      </c>
      <c r="N4610" s="61" t="n">
        <f aca="false">IF(J4610="PosK",SUMIFS(K:K,J:J,"eDNA",H:H,H4610),"")</f>
        <v>0</v>
      </c>
      <c r="P4610" s="62" t="n">
        <f aca="false">IF(K4612="No Ct",0,K4612)</f>
        <v>0</v>
      </c>
      <c r="Q4610" s="62" t="n">
        <f aca="false">IF(K4613="No Ct",0,K4613)</f>
        <v>0</v>
      </c>
      <c r="R4610" s="0" t="str">
        <f aca="false">IF(AND(L4610&gt;0,M4610=0),"Valid","Invalid")</f>
        <v>Invalid</v>
      </c>
      <c r="S4610" s="0" t="str">
        <f aca="false">IF(OR(P4610&gt;1,Q4610&gt;1),"Present","Absent")</f>
        <v>Absent</v>
      </c>
      <c r="T4610" s="63" t="str">
        <f aca="false">IF(OR(AND(P4610&gt;1,P4610&lt;41),AND(Q4610&gt;1,Q4610&lt;41)),"Ct&lt;41","Ct&gt;41")</f>
        <v>Ct&gt;41</v>
      </c>
      <c r="U4610" s="0" t="str">
        <f aca="false">I4610</f>
        <v>Soelvkarusse</v>
      </c>
      <c r="V4610" s="0" t="str">
        <f aca="false">MID(F4610,10,9)</f>
        <v>DL2018013</v>
      </c>
      <c r="W4610" s="64" t="str">
        <f aca="false">V4610&amp;"_"&amp;U4610&amp;"_"&amp;R4610&amp;"_"&amp;S4610&amp;"_"&amp;T4610</f>
        <v>DL2018013_Soelvkarusse_Invalid_Absent_Ct&gt;41</v>
      </c>
    </row>
    <row r="4611" customFormat="false" ht="14.25" hidden="false" customHeight="false" outlineLevel="0" collapsed="false">
      <c r="A4611" s="0" t="s">
        <v>921</v>
      </c>
      <c r="B4611" s="52" t="s">
        <v>1225</v>
      </c>
      <c r="C4611" s="52" t="s">
        <v>747</v>
      </c>
      <c r="D4611" s="53" t="n">
        <v>0.1</v>
      </c>
      <c r="E4611" s="53" t="s">
        <v>748</v>
      </c>
      <c r="F4611" s="0" t="s">
        <v>1392</v>
      </c>
      <c r="G4611" s="0" t="str">
        <f aca="false">LEFT(B4611,2)</f>
        <v>24</v>
      </c>
      <c r="H4611" s="0" t="str">
        <f aca="false">I4611&amp;"_"&amp;G4611&amp;"_"&amp;F4611</f>
        <v>Soelvkarusse_24_20181213_DL2018013_OerstadGym_koersel1</v>
      </c>
      <c r="I4611" s="61" t="str">
        <f aca="false">MID(RIGHT(B4611,LEN(B4611)-3),1,FIND("_",RIGHT(B4611,LEN(B4611)-3))-1)</f>
        <v>Soelvkarusse</v>
      </c>
      <c r="J4611" s="61" t="str">
        <f aca="false">TRIM(SUBSTITUTE(RIGHT(B4611,FIND(I4611,B4611)+1),"_",""))</f>
        <v>NegK</v>
      </c>
      <c r="K4611" s="0" t="str">
        <f aca="false">IFERROR(VALUE(SUBSTITUTE(E4611,".",",")),E4611)</f>
        <v>No Ct</v>
      </c>
      <c r="L4611" s="61" t="str">
        <f aca="false">IF(J4611="PosK",SUMIFS(K:K,J:J,"PosK",H:H,H4611),"")</f>
        <v/>
      </c>
      <c r="M4611" s="61" t="str">
        <f aca="false">IF(J4611="PosK",SUMIFS(K:K,J:J,"NegK",H:H,H4611),"")</f>
        <v/>
      </c>
      <c r="N4611" s="61" t="str">
        <f aca="false">IF(J4611="PosK",SUMIFS(K:K,J:J,"eDNA",H:H,H4611),"")</f>
        <v/>
      </c>
    </row>
    <row r="4612" customFormat="false" ht="14.25" hidden="false" customHeight="false" outlineLevel="0" collapsed="false">
      <c r="A4612" s="0" t="s">
        <v>923</v>
      </c>
      <c r="B4612" s="52" t="s">
        <v>1226</v>
      </c>
      <c r="C4612" s="52" t="s">
        <v>751</v>
      </c>
      <c r="D4612" s="53" t="n">
        <v>0.1</v>
      </c>
      <c r="E4612" s="53" t="s">
        <v>748</v>
      </c>
      <c r="F4612" s="0" t="s">
        <v>1392</v>
      </c>
      <c r="G4612" s="0" t="str">
        <f aca="false">LEFT(B4612,2)</f>
        <v>24</v>
      </c>
      <c r="H4612" s="0" t="str">
        <f aca="false">I4612&amp;"_"&amp;G4612&amp;"_"&amp;F4612</f>
        <v>Soelvkarusse_24_20181213_DL2018013_OerstadGym_koersel1</v>
      </c>
      <c r="I4612" s="61" t="str">
        <f aca="false">MID(RIGHT(B4612,LEN(B4612)-3),1,FIND("_",RIGHT(B4612,LEN(B4612)-3))-1)</f>
        <v>Soelvkarusse</v>
      </c>
      <c r="J4612" s="61" t="str">
        <f aca="false">TRIM(SUBSTITUTE(RIGHT(B4612,FIND(I4612,B4612)+1),"_",""))</f>
        <v>eDNA</v>
      </c>
      <c r="K4612" s="0" t="str">
        <f aca="false">IFERROR(VALUE(SUBSTITUTE(E4612,".",",")),E4612)</f>
        <v>No Ct</v>
      </c>
      <c r="L4612" s="61" t="str">
        <f aca="false">IF(J4612="PosK",SUMIFS(K:K,J:J,"PosK",H:H,H4612),"")</f>
        <v/>
      </c>
      <c r="M4612" s="61" t="str">
        <f aca="false">IF(J4612="PosK",SUMIFS(K:K,J:J,"NegK",H:H,H4612),"")</f>
        <v/>
      </c>
      <c r="N4612" s="61" t="str">
        <f aca="false">IF(J4612="PosK",SUMIFS(K:K,J:J,"eDNA",H:H,H4612),"")</f>
        <v/>
      </c>
      <c r="Q4612" s="62"/>
    </row>
    <row r="4613" customFormat="false" ht="14.25" hidden="false" customHeight="false" outlineLevel="0" collapsed="false">
      <c r="A4613" s="0" t="s">
        <v>925</v>
      </c>
      <c r="B4613" s="52" t="s">
        <v>1226</v>
      </c>
      <c r="C4613" s="52" t="s">
        <v>751</v>
      </c>
      <c r="D4613" s="53" t="n">
        <v>0.1</v>
      </c>
      <c r="E4613" s="53" t="s">
        <v>748</v>
      </c>
      <c r="F4613" s="0" t="s">
        <v>1392</v>
      </c>
      <c r="G4613" s="0" t="str">
        <f aca="false">LEFT(B4613,2)</f>
        <v>24</v>
      </c>
      <c r="H4613" s="0" t="str">
        <f aca="false">I4613&amp;"_"&amp;G4613&amp;"_"&amp;F4613</f>
        <v>Soelvkarusse_24_20181213_DL2018013_OerstadGym_koersel1</v>
      </c>
      <c r="I4613" s="61" t="str">
        <f aca="false">MID(RIGHT(B4613,LEN(B4613)-3),1,FIND("_",RIGHT(B4613,LEN(B4613)-3))-1)</f>
        <v>Soelvkarusse</v>
      </c>
      <c r="J4613" s="61" t="str">
        <f aca="false">TRIM(SUBSTITUTE(RIGHT(B4613,FIND(I4613,B4613)+1),"_",""))</f>
        <v>eDNA</v>
      </c>
      <c r="K4613" s="0" t="str">
        <f aca="false">IFERROR(VALUE(SUBSTITUTE(E4613,".",",")),E4613)</f>
        <v>No Ct</v>
      </c>
      <c r="L4613" s="61" t="str">
        <f aca="false">IF(J4613="PosK",SUMIFS(K:K,J:J,"PosK",H:H,H4613),"")</f>
        <v/>
      </c>
      <c r="M4613" s="61" t="str">
        <f aca="false">IF(J4613="PosK",SUMIFS(K:K,J:J,"NegK",H:H,H4613),"")</f>
        <v/>
      </c>
      <c r="N4613" s="61" t="str">
        <f aca="false">IF(J4613="PosK",SUMIFS(K:K,J:J,"eDNA",H:H,H4613),"")</f>
        <v/>
      </c>
      <c r="P4613" s="62"/>
      <c r="T4613" s="63"/>
      <c r="W4613" s="64"/>
    </row>
    <row r="4614" customFormat="false" ht="14.25" hidden="false" customHeight="false" outlineLevel="0" collapsed="false">
      <c r="A4614" s="0" t="s">
        <v>741</v>
      </c>
      <c r="B4614" s="52" t="s">
        <v>1020</v>
      </c>
      <c r="C4614" s="52" t="s">
        <v>743</v>
      </c>
      <c r="D4614" s="53" t="n">
        <v>0.1</v>
      </c>
      <c r="E4614" s="53" t="n">
        <v>31.9</v>
      </c>
      <c r="F4614" s="0" t="s">
        <v>1393</v>
      </c>
      <c r="G4614" s="0" t="str">
        <f aca="false">LEFT(B4614,2)</f>
        <v>25</v>
      </c>
      <c r="H4614" s="0" t="str">
        <f aca="false">I4614&amp;"_"&amp;G4614&amp;"_"&amp;F4614</f>
        <v>Loegfroe_25_20181213_DL2018013_OerstadGym_koersel2</v>
      </c>
      <c r="I4614" s="61" t="str">
        <f aca="false">MID(RIGHT(B4614,LEN(B4614)-3),1,FIND("_",RIGHT(B4614,LEN(B4614)-3))-1)</f>
        <v>Loegfroe</v>
      </c>
      <c r="J4614" s="61" t="str">
        <f aca="false">TRIM(SUBSTITUTE(RIGHT(B4614,FIND(I4614,B4614)+1),"_",""))</f>
        <v>PosK</v>
      </c>
      <c r="K4614" s="0" t="n">
        <f aca="false">IFERROR(VALUE(SUBSTITUTE(E4614,".",",")),E4614)</f>
        <v>31.9</v>
      </c>
      <c r="L4614" s="61" t="n">
        <f aca="false">IF(J4614="PosK",SUMIFS(K:K,J:J,"PosK",H:H,H4614),"")</f>
        <v>31.9</v>
      </c>
      <c r="M4614" s="61" t="n">
        <f aca="false">IF(J4614="PosK",SUMIFS(K:K,J:J,"NegK",H:H,H4614),"")</f>
        <v>0</v>
      </c>
      <c r="N4614" s="61" t="n">
        <f aca="false">IF(J4614="PosK",SUMIFS(K:K,J:J,"eDNA",H:H,H4614),"")</f>
        <v>0</v>
      </c>
      <c r="P4614" s="62" t="n">
        <f aca="false">IF(K4616="No Ct",0,K4616)</f>
        <v>0</v>
      </c>
      <c r="Q4614" s="62" t="n">
        <f aca="false">IF(K4617="No Ct",0,K4617)</f>
        <v>0</v>
      </c>
      <c r="R4614" s="0" t="str">
        <f aca="false">IF(AND(L4614&gt;0,M4614=0),"Valid","Invalid")</f>
        <v>Valid</v>
      </c>
      <c r="S4614" s="0" t="str">
        <f aca="false">IF(OR(P4614&gt;1,Q4614&gt;1),"Present","Absent")</f>
        <v>Absent</v>
      </c>
      <c r="T4614" s="63" t="str">
        <f aca="false">IF(OR(AND(P4614&gt;1,P4614&lt;41),AND(Q4614&gt;1,Q4614&lt;41)),"Ct&lt;41","Ct&gt;41")</f>
        <v>Ct&gt;41</v>
      </c>
      <c r="U4614" s="0" t="str">
        <f aca="false">I4614</f>
        <v>Loegfroe</v>
      </c>
      <c r="V4614" s="0" t="str">
        <f aca="false">MID(F4614,10,9)</f>
        <v>DL2018013</v>
      </c>
      <c r="W4614" s="64" t="str">
        <f aca="false">V4614&amp;"_"&amp;U4614&amp;"_"&amp;R4614&amp;"_"&amp;S4614&amp;"_"&amp;T4614</f>
        <v>DL2018013_Loegfroe_Valid_Absent_Ct&gt;41</v>
      </c>
    </row>
    <row r="4615" customFormat="false" ht="14.25" hidden="false" customHeight="false" outlineLevel="0" collapsed="false">
      <c r="A4615" s="0" t="s">
        <v>745</v>
      </c>
      <c r="B4615" s="52" t="s">
        <v>1022</v>
      </c>
      <c r="C4615" s="52" t="s">
        <v>747</v>
      </c>
      <c r="D4615" s="53" t="n">
        <v>0.1</v>
      </c>
      <c r="E4615" s="53" t="s">
        <v>748</v>
      </c>
      <c r="F4615" s="0" t="s">
        <v>1393</v>
      </c>
      <c r="G4615" s="0" t="str">
        <f aca="false">LEFT(B4615,2)</f>
        <v>25</v>
      </c>
      <c r="H4615" s="0" t="str">
        <f aca="false">I4615&amp;"_"&amp;G4615&amp;"_"&amp;F4615</f>
        <v>Loegfroe_25_20181213_DL2018013_OerstadGym_koersel2</v>
      </c>
      <c r="I4615" s="61" t="str">
        <f aca="false">MID(RIGHT(B4615,LEN(B4615)-3),1,FIND("_",RIGHT(B4615,LEN(B4615)-3))-1)</f>
        <v>Loegfroe</v>
      </c>
      <c r="J4615" s="61" t="str">
        <f aca="false">TRIM(SUBSTITUTE(RIGHT(B4615,FIND(I4615,B4615)+1),"_",""))</f>
        <v>NegK</v>
      </c>
      <c r="K4615" s="0" t="str">
        <f aca="false">IFERROR(VALUE(SUBSTITUTE(E4615,".",",")),E4615)</f>
        <v>No Ct</v>
      </c>
      <c r="L4615" s="61" t="str">
        <f aca="false">IF(J4615="PosK",SUMIFS(K:K,J:J,"PosK",H:H,H4615),"")</f>
        <v/>
      </c>
      <c r="M4615" s="61" t="str">
        <f aca="false">IF(J4615="PosK",SUMIFS(K:K,J:J,"NegK",H:H,H4615),"")</f>
        <v/>
      </c>
      <c r="N4615" s="61" t="str">
        <f aca="false">IF(J4615="PosK",SUMIFS(K:K,J:J,"eDNA",H:H,H4615),"")</f>
        <v/>
      </c>
    </row>
    <row r="4616" customFormat="false" ht="14.25" hidden="false" customHeight="false" outlineLevel="0" collapsed="false">
      <c r="A4616" s="0" t="s">
        <v>749</v>
      </c>
      <c r="B4616" s="52" t="s">
        <v>1023</v>
      </c>
      <c r="C4616" s="52" t="s">
        <v>751</v>
      </c>
      <c r="D4616" s="53" t="n">
        <v>0.1</v>
      </c>
      <c r="E4616" s="53" t="s">
        <v>748</v>
      </c>
      <c r="F4616" s="0" t="s">
        <v>1393</v>
      </c>
      <c r="G4616" s="0" t="str">
        <f aca="false">LEFT(B4616,2)</f>
        <v>25</v>
      </c>
      <c r="H4616" s="0" t="str">
        <f aca="false">I4616&amp;"_"&amp;G4616&amp;"_"&amp;F4616</f>
        <v>Loegfroe_25_20181213_DL2018013_OerstadGym_koersel2</v>
      </c>
      <c r="I4616" s="61" t="str">
        <f aca="false">MID(RIGHT(B4616,LEN(B4616)-3),1,FIND("_",RIGHT(B4616,LEN(B4616)-3))-1)</f>
        <v>Loegfroe</v>
      </c>
      <c r="J4616" s="61" t="str">
        <f aca="false">TRIM(SUBSTITUTE(RIGHT(B4616,FIND(I4616,B4616)+1),"_",""))</f>
        <v>eDNA</v>
      </c>
      <c r="K4616" s="0" t="str">
        <f aca="false">IFERROR(VALUE(SUBSTITUTE(E4616,".",",")),E4616)</f>
        <v>No Ct</v>
      </c>
      <c r="L4616" s="61" t="str">
        <f aca="false">IF(J4616="PosK",SUMIFS(K:K,J:J,"PosK",H:H,H4616),"")</f>
        <v/>
      </c>
      <c r="M4616" s="61" t="str">
        <f aca="false">IF(J4616="PosK",SUMIFS(K:K,J:J,"NegK",H:H,H4616),"")</f>
        <v/>
      </c>
      <c r="N4616" s="61" t="str">
        <f aca="false">IF(J4616="PosK",SUMIFS(K:K,J:J,"eDNA",H:H,H4616),"")</f>
        <v/>
      </c>
      <c r="Q4616" s="62"/>
    </row>
    <row r="4617" customFormat="false" ht="14.25" hidden="false" customHeight="false" outlineLevel="0" collapsed="false">
      <c r="A4617" s="0" t="s">
        <v>752</v>
      </c>
      <c r="B4617" s="52" t="s">
        <v>1023</v>
      </c>
      <c r="C4617" s="52" t="s">
        <v>751</v>
      </c>
      <c r="D4617" s="53" t="n">
        <v>0.1</v>
      </c>
      <c r="E4617" s="53" t="s">
        <v>748</v>
      </c>
      <c r="F4617" s="0" t="s">
        <v>1393</v>
      </c>
      <c r="G4617" s="0" t="str">
        <f aca="false">LEFT(B4617,2)</f>
        <v>25</v>
      </c>
      <c r="H4617" s="0" t="str">
        <f aca="false">I4617&amp;"_"&amp;G4617&amp;"_"&amp;F4617</f>
        <v>Loegfroe_25_20181213_DL2018013_OerstadGym_koersel2</v>
      </c>
      <c r="I4617" s="61" t="str">
        <f aca="false">MID(RIGHT(B4617,LEN(B4617)-3),1,FIND("_",RIGHT(B4617,LEN(B4617)-3))-1)</f>
        <v>Loegfroe</v>
      </c>
      <c r="J4617" s="61" t="str">
        <f aca="false">TRIM(SUBSTITUTE(RIGHT(B4617,FIND(I4617,B4617)+1),"_",""))</f>
        <v>eDNA</v>
      </c>
      <c r="K4617" s="0" t="str">
        <f aca="false">IFERROR(VALUE(SUBSTITUTE(E4617,".",",")),E4617)</f>
        <v>No Ct</v>
      </c>
      <c r="L4617" s="61" t="str">
        <f aca="false">IF(J4617="PosK",SUMIFS(K:K,J:J,"PosK",H:H,H4617),"")</f>
        <v/>
      </c>
      <c r="M4617" s="61" t="str">
        <f aca="false">IF(J4617="PosK",SUMIFS(K:K,J:J,"NegK",H:H,H4617),"")</f>
        <v/>
      </c>
      <c r="N4617" s="61" t="str">
        <f aca="false">IF(J4617="PosK",SUMIFS(K:K,J:J,"eDNA",H:H,H4617),"")</f>
        <v/>
      </c>
      <c r="P4617" s="62"/>
      <c r="T4617" s="63"/>
      <c r="W4617" s="64"/>
    </row>
    <row r="4618" customFormat="false" ht="14.25" hidden="false" customHeight="false" outlineLevel="0" collapsed="false">
      <c r="A4618" s="0" t="s">
        <v>754</v>
      </c>
      <c r="B4618" s="52" t="s">
        <v>1025</v>
      </c>
      <c r="C4618" s="52" t="s">
        <v>743</v>
      </c>
      <c r="D4618" s="53" t="n">
        <v>0.1</v>
      </c>
      <c r="E4618" s="53" t="n">
        <v>39.28</v>
      </c>
      <c r="F4618" s="0" t="s">
        <v>1393</v>
      </c>
      <c r="G4618" s="0" t="str">
        <f aca="false">LEFT(B4618,2)</f>
        <v>26</v>
      </c>
      <c r="H4618" s="0" t="str">
        <f aca="false">I4618&amp;"_"&amp;G4618&amp;"_"&amp;F4618</f>
        <v>StorVandsalamander_26_20181213_DL2018013_OerstadGym_koersel2</v>
      </c>
      <c r="I4618" s="61" t="str">
        <f aca="false">MID(RIGHT(B4618,LEN(B4618)-3),1,FIND("_",RIGHT(B4618,LEN(B4618)-3))-1)</f>
        <v>StorVandsalamander</v>
      </c>
      <c r="J4618" s="61" t="str">
        <f aca="false">TRIM(SUBSTITUTE(RIGHT(B4618,FIND(I4618,B4618)+1),"_",""))</f>
        <v>PosK</v>
      </c>
      <c r="K4618" s="0" t="n">
        <f aca="false">IFERROR(VALUE(SUBSTITUTE(E4618,".",",")),E4618)</f>
        <v>39.28</v>
      </c>
      <c r="L4618" s="61" t="n">
        <f aca="false">IF(J4618="PosK",SUMIFS(K:K,J:J,"PosK",H:H,H4618),"")</f>
        <v>39.28</v>
      </c>
      <c r="M4618" s="61" t="n">
        <f aca="false">IF(J4618="PosK",SUMIFS(K:K,J:J,"NegK",H:H,H4618),"")</f>
        <v>0</v>
      </c>
      <c r="N4618" s="61" t="n">
        <f aca="false">IF(J4618="PosK",SUMIFS(K:K,J:J,"eDNA",H:H,H4618),"")</f>
        <v>0</v>
      </c>
      <c r="P4618" s="62" t="n">
        <f aca="false">IF(K4620="No Ct",0,K4620)</f>
        <v>0</v>
      </c>
      <c r="Q4618" s="62" t="n">
        <f aca="false">IF(K4621="No Ct",0,K4621)</f>
        <v>0</v>
      </c>
      <c r="R4618" s="0" t="str">
        <f aca="false">IF(AND(L4618&gt;0,M4618=0),"Valid","Invalid")</f>
        <v>Valid</v>
      </c>
      <c r="S4618" s="0" t="str">
        <f aca="false">IF(OR(P4618&gt;1,Q4618&gt;1),"Present","Absent")</f>
        <v>Absent</v>
      </c>
      <c r="T4618" s="63" t="str">
        <f aca="false">IF(OR(AND(P4618&gt;1,P4618&lt;41),AND(Q4618&gt;1,Q4618&lt;41)),"Ct&lt;41","Ct&gt;41")</f>
        <v>Ct&gt;41</v>
      </c>
      <c r="U4618" s="0" t="str">
        <f aca="false">I4618</f>
        <v>StorVandsalamander</v>
      </c>
      <c r="V4618" s="0" t="str">
        <f aca="false">MID(F4618,10,9)</f>
        <v>DL2018013</v>
      </c>
      <c r="W4618" s="64" t="str">
        <f aca="false">V4618&amp;"_"&amp;U4618&amp;"_"&amp;R4618&amp;"_"&amp;S4618&amp;"_"&amp;T4618</f>
        <v>DL2018013_StorVandsalamander_Valid_Absent_Ct&gt;41</v>
      </c>
    </row>
    <row r="4619" customFormat="false" ht="14.25" hidden="false" customHeight="false" outlineLevel="0" collapsed="false">
      <c r="A4619" s="0" t="s">
        <v>756</v>
      </c>
      <c r="B4619" s="52" t="s">
        <v>1026</v>
      </c>
      <c r="C4619" s="52" t="s">
        <v>747</v>
      </c>
      <c r="D4619" s="53" t="n">
        <v>0.1</v>
      </c>
      <c r="E4619" s="53" t="s">
        <v>748</v>
      </c>
      <c r="F4619" s="0" t="s">
        <v>1393</v>
      </c>
      <c r="G4619" s="0" t="str">
        <f aca="false">LEFT(B4619,2)</f>
        <v>26</v>
      </c>
      <c r="H4619" s="0" t="str">
        <f aca="false">I4619&amp;"_"&amp;G4619&amp;"_"&amp;F4619</f>
        <v>StorVandsalamander_26_20181213_DL2018013_OerstadGym_koersel2</v>
      </c>
      <c r="I4619" s="61" t="str">
        <f aca="false">MID(RIGHT(B4619,LEN(B4619)-3),1,FIND("_",RIGHT(B4619,LEN(B4619)-3))-1)</f>
        <v>StorVandsalamander</v>
      </c>
      <c r="J4619" s="61" t="str">
        <f aca="false">TRIM(SUBSTITUTE(RIGHT(B4619,FIND(I4619,B4619)+1),"_",""))</f>
        <v>NegK</v>
      </c>
      <c r="K4619" s="0" t="str">
        <f aca="false">IFERROR(VALUE(SUBSTITUTE(E4619,".",",")),E4619)</f>
        <v>No Ct</v>
      </c>
      <c r="L4619" s="61" t="str">
        <f aca="false">IF(J4619="PosK",SUMIFS(K:K,J:J,"PosK",H:H,H4619),"")</f>
        <v/>
      </c>
      <c r="M4619" s="61" t="str">
        <f aca="false">IF(J4619="PosK",SUMIFS(K:K,J:J,"NegK",H:H,H4619),"")</f>
        <v/>
      </c>
      <c r="N4619" s="61" t="str">
        <f aca="false">IF(J4619="PosK",SUMIFS(K:K,J:J,"eDNA",H:H,H4619),"")</f>
        <v/>
      </c>
    </row>
    <row r="4620" customFormat="false" ht="14.25" hidden="false" customHeight="false" outlineLevel="0" collapsed="false">
      <c r="A4620" s="0" t="s">
        <v>758</v>
      </c>
      <c r="B4620" s="52" t="s">
        <v>1027</v>
      </c>
      <c r="C4620" s="52" t="s">
        <v>751</v>
      </c>
      <c r="D4620" s="53" t="n">
        <v>0.1</v>
      </c>
      <c r="E4620" s="53" t="s">
        <v>748</v>
      </c>
      <c r="F4620" s="0" t="s">
        <v>1393</v>
      </c>
      <c r="G4620" s="0" t="str">
        <f aca="false">LEFT(B4620,2)</f>
        <v>26</v>
      </c>
      <c r="H4620" s="0" t="str">
        <f aca="false">I4620&amp;"_"&amp;G4620&amp;"_"&amp;F4620</f>
        <v>StorVandsalamander_26_20181213_DL2018013_OerstadGym_koersel2</v>
      </c>
      <c r="I4620" s="61" t="str">
        <f aca="false">MID(RIGHT(B4620,LEN(B4620)-3),1,FIND("_",RIGHT(B4620,LEN(B4620)-3))-1)</f>
        <v>StorVandsalamander</v>
      </c>
      <c r="J4620" s="61" t="str">
        <f aca="false">TRIM(SUBSTITUTE(RIGHT(B4620,FIND(I4620,B4620)+1),"_",""))</f>
        <v>eDNA</v>
      </c>
      <c r="K4620" s="0" t="str">
        <f aca="false">IFERROR(VALUE(SUBSTITUTE(E4620,".",",")),E4620)</f>
        <v>No Ct</v>
      </c>
      <c r="L4620" s="61" t="str">
        <f aca="false">IF(J4620="PosK",SUMIFS(K:K,J:J,"PosK",H:H,H4620),"")</f>
        <v/>
      </c>
      <c r="M4620" s="61" t="str">
        <f aca="false">IF(J4620="PosK",SUMIFS(K:K,J:J,"NegK",H:H,H4620),"")</f>
        <v/>
      </c>
      <c r="N4620" s="61" t="str">
        <f aca="false">IF(J4620="PosK",SUMIFS(K:K,J:J,"eDNA",H:H,H4620),"")</f>
        <v/>
      </c>
      <c r="Q4620" s="62"/>
    </row>
    <row r="4621" customFormat="false" ht="14.25" hidden="false" customHeight="false" outlineLevel="0" collapsed="false">
      <c r="A4621" s="0" t="s">
        <v>760</v>
      </c>
      <c r="B4621" s="52" t="s">
        <v>1027</v>
      </c>
      <c r="C4621" s="52" t="s">
        <v>751</v>
      </c>
      <c r="D4621" s="53" t="n">
        <v>0.1</v>
      </c>
      <c r="E4621" s="53" t="s">
        <v>748</v>
      </c>
      <c r="F4621" s="0" t="s">
        <v>1393</v>
      </c>
      <c r="G4621" s="0" t="str">
        <f aca="false">LEFT(B4621,2)</f>
        <v>26</v>
      </c>
      <c r="H4621" s="0" t="str">
        <f aca="false">I4621&amp;"_"&amp;G4621&amp;"_"&amp;F4621</f>
        <v>StorVandsalamander_26_20181213_DL2018013_OerstadGym_koersel2</v>
      </c>
      <c r="I4621" s="61" t="str">
        <f aca="false">MID(RIGHT(B4621,LEN(B4621)-3),1,FIND("_",RIGHT(B4621,LEN(B4621)-3))-1)</f>
        <v>StorVandsalamander</v>
      </c>
      <c r="J4621" s="61" t="str">
        <f aca="false">TRIM(SUBSTITUTE(RIGHT(B4621,FIND(I4621,B4621)+1),"_",""))</f>
        <v>eDNA</v>
      </c>
      <c r="K4621" s="0" t="str">
        <f aca="false">IFERROR(VALUE(SUBSTITUTE(E4621,".",",")),E4621)</f>
        <v>No Ct</v>
      </c>
      <c r="L4621" s="61" t="str">
        <f aca="false">IF(J4621="PosK",SUMIFS(K:K,J:J,"PosK",H:H,H4621),"")</f>
        <v/>
      </c>
      <c r="M4621" s="61" t="str">
        <f aca="false">IF(J4621="PosK",SUMIFS(K:K,J:J,"NegK",H:H,H4621),"")</f>
        <v/>
      </c>
      <c r="N4621" s="61" t="str">
        <f aca="false">IF(J4621="PosK",SUMIFS(K:K,J:J,"eDNA",H:H,H4621),"")</f>
        <v/>
      </c>
      <c r="P4621" s="62"/>
      <c r="T4621" s="63"/>
      <c r="W4621" s="64"/>
    </row>
    <row r="4622" customFormat="false" ht="14.25" hidden="false" customHeight="false" outlineLevel="0" collapsed="false">
      <c r="A4622" s="0" t="s">
        <v>762</v>
      </c>
      <c r="B4622" s="52" t="s">
        <v>1029</v>
      </c>
      <c r="C4622" s="52" t="s">
        <v>743</v>
      </c>
      <c r="D4622" s="53" t="n">
        <v>0.1</v>
      </c>
      <c r="E4622" s="53" t="n">
        <v>23.36</v>
      </c>
      <c r="F4622" s="0" t="s">
        <v>1393</v>
      </c>
      <c r="G4622" s="0" t="str">
        <f aca="false">LEFT(B4622,2)</f>
        <v>27</v>
      </c>
      <c r="H4622" s="0" t="str">
        <f aca="false">I4622&amp;"_"&amp;G4622&amp;"_"&amp;F4622</f>
        <v>Strandtudse_27_20181213_DL2018013_OerstadGym_koersel2</v>
      </c>
      <c r="I4622" s="61" t="str">
        <f aca="false">MID(RIGHT(B4622,LEN(B4622)-3),1,FIND("_",RIGHT(B4622,LEN(B4622)-3))-1)</f>
        <v>Strandtudse</v>
      </c>
      <c r="J4622" s="61" t="str">
        <f aca="false">TRIM(SUBSTITUTE(RIGHT(B4622,FIND(I4622,B4622)+1),"_",""))</f>
        <v>PosK</v>
      </c>
      <c r="K4622" s="0" t="n">
        <f aca="false">IFERROR(VALUE(SUBSTITUTE(E4622,".",",")),E4622)</f>
        <v>23.36</v>
      </c>
      <c r="L4622" s="61" t="n">
        <f aca="false">IF(J4622="PosK",SUMIFS(K:K,J:J,"PosK",H:H,H4622),"")</f>
        <v>23.36</v>
      </c>
      <c r="M4622" s="61" t="n">
        <f aca="false">IF(J4622="PosK",SUMIFS(K:K,J:J,"NegK",H:H,H4622),"")</f>
        <v>0</v>
      </c>
      <c r="N4622" s="61" t="n">
        <f aca="false">IF(J4622="PosK",SUMIFS(K:K,J:J,"eDNA",H:H,H4622),"")</f>
        <v>0</v>
      </c>
      <c r="P4622" s="62" t="n">
        <f aca="false">IF(K4624="No Ct",0,K4624)</f>
        <v>0</v>
      </c>
      <c r="Q4622" s="62" t="n">
        <f aca="false">IF(K4625="No Ct",0,K4625)</f>
        <v>0</v>
      </c>
      <c r="R4622" s="0" t="str">
        <f aca="false">IF(AND(L4622&gt;0,M4622=0),"Valid","Invalid")</f>
        <v>Valid</v>
      </c>
      <c r="S4622" s="0" t="str">
        <f aca="false">IF(OR(P4622&gt;1,Q4622&gt;1),"Present","Absent")</f>
        <v>Absent</v>
      </c>
      <c r="T4622" s="63" t="str">
        <f aca="false">IF(OR(AND(P4622&gt;1,P4622&lt;41),AND(Q4622&gt;1,Q4622&lt;41)),"Ct&lt;41","Ct&gt;41")</f>
        <v>Ct&gt;41</v>
      </c>
      <c r="U4622" s="0" t="str">
        <f aca="false">I4622</f>
        <v>Strandtudse</v>
      </c>
      <c r="V4622" s="0" t="str">
        <f aca="false">MID(F4622,10,9)</f>
        <v>DL2018013</v>
      </c>
      <c r="W4622" s="64" t="str">
        <f aca="false">V4622&amp;"_"&amp;U4622&amp;"_"&amp;R4622&amp;"_"&amp;S4622&amp;"_"&amp;T4622</f>
        <v>DL2018013_Strandtudse_Valid_Absent_Ct&gt;41</v>
      </c>
    </row>
    <row r="4623" customFormat="false" ht="14.25" hidden="false" customHeight="false" outlineLevel="0" collapsed="false">
      <c r="A4623" s="0" t="s">
        <v>764</v>
      </c>
      <c r="B4623" s="52" t="s">
        <v>1030</v>
      </c>
      <c r="C4623" s="52" t="s">
        <v>747</v>
      </c>
      <c r="D4623" s="53" t="n">
        <v>0.1</v>
      </c>
      <c r="E4623" s="53" t="s">
        <v>748</v>
      </c>
      <c r="F4623" s="0" t="s">
        <v>1393</v>
      </c>
      <c r="G4623" s="0" t="str">
        <f aca="false">LEFT(B4623,2)</f>
        <v>27</v>
      </c>
      <c r="H4623" s="0" t="str">
        <f aca="false">I4623&amp;"_"&amp;G4623&amp;"_"&amp;F4623</f>
        <v>Strandtudse_27_20181213_DL2018013_OerstadGym_koersel2</v>
      </c>
      <c r="I4623" s="61" t="str">
        <f aca="false">MID(RIGHT(B4623,LEN(B4623)-3),1,FIND("_",RIGHT(B4623,LEN(B4623)-3))-1)</f>
        <v>Strandtudse</v>
      </c>
      <c r="J4623" s="61" t="str">
        <f aca="false">TRIM(SUBSTITUTE(RIGHT(B4623,FIND(I4623,B4623)+1),"_",""))</f>
        <v>NegK</v>
      </c>
      <c r="K4623" s="0" t="str">
        <f aca="false">IFERROR(VALUE(SUBSTITUTE(E4623,".",",")),E4623)</f>
        <v>No Ct</v>
      </c>
      <c r="L4623" s="61" t="str">
        <f aca="false">IF(J4623="PosK",SUMIFS(K:K,J:J,"PosK",H:H,H4623),"")</f>
        <v/>
      </c>
      <c r="M4623" s="61" t="str">
        <f aca="false">IF(J4623="PosK",SUMIFS(K:K,J:J,"NegK",H:H,H4623),"")</f>
        <v/>
      </c>
      <c r="N4623" s="61" t="str">
        <f aca="false">IF(J4623="PosK",SUMIFS(K:K,J:J,"eDNA",H:H,H4623),"")</f>
        <v/>
      </c>
    </row>
    <row r="4624" customFormat="false" ht="14.25" hidden="false" customHeight="false" outlineLevel="0" collapsed="false">
      <c r="A4624" s="0" t="s">
        <v>766</v>
      </c>
      <c r="B4624" s="52" t="s">
        <v>1031</v>
      </c>
      <c r="C4624" s="52" t="s">
        <v>751</v>
      </c>
      <c r="D4624" s="53" t="n">
        <v>0.1</v>
      </c>
      <c r="E4624" s="53" t="s">
        <v>748</v>
      </c>
      <c r="F4624" s="0" t="s">
        <v>1393</v>
      </c>
      <c r="G4624" s="0" t="str">
        <f aca="false">LEFT(B4624,2)</f>
        <v>27</v>
      </c>
      <c r="H4624" s="0" t="str">
        <f aca="false">I4624&amp;"_"&amp;G4624&amp;"_"&amp;F4624</f>
        <v>Strandtudse_27_20181213_DL2018013_OerstadGym_koersel2</v>
      </c>
      <c r="I4624" s="61" t="str">
        <f aca="false">MID(RIGHT(B4624,LEN(B4624)-3),1,FIND("_",RIGHT(B4624,LEN(B4624)-3))-1)</f>
        <v>Strandtudse</v>
      </c>
      <c r="J4624" s="61" t="str">
        <f aca="false">TRIM(SUBSTITUTE(RIGHT(B4624,FIND(I4624,B4624)+1),"_",""))</f>
        <v>eDNA</v>
      </c>
      <c r="K4624" s="0" t="str">
        <f aca="false">IFERROR(VALUE(SUBSTITUTE(E4624,".",",")),E4624)</f>
        <v>No Ct</v>
      </c>
      <c r="L4624" s="61" t="str">
        <f aca="false">IF(J4624="PosK",SUMIFS(K:K,J:J,"PosK",H:H,H4624),"")</f>
        <v/>
      </c>
      <c r="M4624" s="61" t="str">
        <f aca="false">IF(J4624="PosK",SUMIFS(K:K,J:J,"NegK",H:H,H4624),"")</f>
        <v/>
      </c>
      <c r="N4624" s="61" t="str">
        <f aca="false">IF(J4624="PosK",SUMIFS(K:K,J:J,"eDNA",H:H,H4624),"")</f>
        <v/>
      </c>
      <c r="Q4624" s="62"/>
    </row>
    <row r="4625" customFormat="false" ht="14.25" hidden="false" customHeight="false" outlineLevel="0" collapsed="false">
      <c r="A4625" s="0" t="s">
        <v>768</v>
      </c>
      <c r="B4625" s="52" t="s">
        <v>1031</v>
      </c>
      <c r="C4625" s="52" t="s">
        <v>751</v>
      </c>
      <c r="D4625" s="53" t="n">
        <v>0.1</v>
      </c>
      <c r="E4625" s="53" t="s">
        <v>748</v>
      </c>
      <c r="F4625" s="0" t="s">
        <v>1393</v>
      </c>
      <c r="G4625" s="0" t="str">
        <f aca="false">LEFT(B4625,2)</f>
        <v>27</v>
      </c>
      <c r="H4625" s="0" t="str">
        <f aca="false">I4625&amp;"_"&amp;G4625&amp;"_"&amp;F4625</f>
        <v>Strandtudse_27_20181213_DL2018013_OerstadGym_koersel2</v>
      </c>
      <c r="I4625" s="61" t="str">
        <f aca="false">MID(RIGHT(B4625,LEN(B4625)-3),1,FIND("_",RIGHT(B4625,LEN(B4625)-3))-1)</f>
        <v>Strandtudse</v>
      </c>
      <c r="J4625" s="61" t="str">
        <f aca="false">TRIM(SUBSTITUTE(RIGHT(B4625,FIND(I4625,B4625)+1),"_",""))</f>
        <v>eDNA</v>
      </c>
      <c r="K4625" s="0" t="str">
        <f aca="false">IFERROR(VALUE(SUBSTITUTE(E4625,".",",")),E4625)</f>
        <v>No Ct</v>
      </c>
      <c r="L4625" s="61" t="str">
        <f aca="false">IF(J4625="PosK",SUMIFS(K:K,J:J,"PosK",H:H,H4625),"")</f>
        <v/>
      </c>
      <c r="M4625" s="61" t="str">
        <f aca="false">IF(J4625="PosK",SUMIFS(K:K,J:J,"NegK",H:H,H4625),"")</f>
        <v/>
      </c>
      <c r="N4625" s="61" t="str">
        <f aca="false">IF(J4625="PosK",SUMIFS(K:K,J:J,"eDNA",H:H,H4625),"")</f>
        <v/>
      </c>
      <c r="P4625" s="62"/>
      <c r="T4625" s="63"/>
      <c r="W4625" s="64"/>
    </row>
    <row r="4626" customFormat="false" ht="14.25" hidden="false" customHeight="false" outlineLevel="0" collapsed="false">
      <c r="A4626" s="0" t="s">
        <v>770</v>
      </c>
      <c r="B4626" s="52" t="s">
        <v>1033</v>
      </c>
      <c r="C4626" s="52" t="s">
        <v>743</v>
      </c>
      <c r="D4626" s="53" t="n">
        <v>0.1</v>
      </c>
      <c r="E4626" s="53" t="s">
        <v>748</v>
      </c>
      <c r="F4626" s="0" t="s">
        <v>1393</v>
      </c>
      <c r="G4626" s="0" t="str">
        <f aca="false">LEFT(B4626,2)</f>
        <v>28</v>
      </c>
      <c r="H4626" s="0" t="str">
        <f aca="false">I4626&amp;"_"&amp;G4626&amp;"_"&amp;F4626</f>
        <v>GroenbrogetTudse_28_20181213_DL2018013_OerstadGym_koersel2</v>
      </c>
      <c r="I4626" s="61" t="str">
        <f aca="false">MID(RIGHT(B4626,LEN(B4626)-3),1,FIND("_",RIGHT(B4626,LEN(B4626)-3))-1)</f>
        <v>GroenbrogetTudse</v>
      </c>
      <c r="J4626" s="61" t="str">
        <f aca="false">TRIM(SUBSTITUTE(RIGHT(B4626,FIND(I4626,B4626)+1),"_",""))</f>
        <v>PosK</v>
      </c>
      <c r="K4626" s="0" t="str">
        <f aca="false">IFERROR(VALUE(SUBSTITUTE(E4626,".",",")),E4626)</f>
        <v>No Ct</v>
      </c>
      <c r="L4626" s="61" t="n">
        <f aca="false">IF(J4626="PosK",SUMIFS(K:K,J:J,"PosK",H:H,H4626),"")</f>
        <v>0</v>
      </c>
      <c r="M4626" s="61" t="n">
        <f aca="false">IF(J4626="PosK",SUMIFS(K:K,J:J,"NegK",H:H,H4626),"")</f>
        <v>0</v>
      </c>
      <c r="N4626" s="61" t="n">
        <f aca="false">IF(J4626="PosK",SUMIFS(K:K,J:J,"eDNA",H:H,H4626),"")</f>
        <v>0</v>
      </c>
      <c r="P4626" s="62" t="n">
        <f aca="false">IF(K4628="No Ct",0,K4628)</f>
        <v>0</v>
      </c>
      <c r="Q4626" s="62" t="n">
        <f aca="false">IF(K4629="No Ct",0,K4629)</f>
        <v>0</v>
      </c>
      <c r="R4626" s="0" t="str">
        <f aca="false">IF(AND(L4626&gt;0,M4626=0),"Valid","Invalid")</f>
        <v>Invalid</v>
      </c>
      <c r="S4626" s="0" t="str">
        <f aca="false">IF(OR(P4626&gt;1,Q4626&gt;1),"Present","Absent")</f>
        <v>Absent</v>
      </c>
      <c r="T4626" s="63" t="str">
        <f aca="false">IF(OR(AND(P4626&gt;1,P4626&lt;41),AND(Q4626&gt;1,Q4626&lt;41)),"Ct&lt;41","Ct&gt;41")</f>
        <v>Ct&gt;41</v>
      </c>
      <c r="U4626" s="0" t="str">
        <f aca="false">I4626</f>
        <v>GroenbrogetTudse</v>
      </c>
      <c r="V4626" s="0" t="str">
        <f aca="false">MID(F4626,10,9)</f>
        <v>DL2018013</v>
      </c>
      <c r="W4626" s="64" t="str">
        <f aca="false">V4626&amp;"_"&amp;U4626&amp;"_"&amp;R4626&amp;"_"&amp;S4626&amp;"_"&amp;T4626</f>
        <v>DL2018013_GroenbrogetTudse_Invalid_Absent_Ct&gt;41</v>
      </c>
    </row>
    <row r="4627" customFormat="false" ht="14.25" hidden="false" customHeight="false" outlineLevel="0" collapsed="false">
      <c r="A4627" s="0" t="s">
        <v>772</v>
      </c>
      <c r="B4627" s="52" t="s">
        <v>1034</v>
      </c>
      <c r="C4627" s="52" t="s">
        <v>747</v>
      </c>
      <c r="D4627" s="53" t="n">
        <v>0.1</v>
      </c>
      <c r="E4627" s="53" t="s">
        <v>748</v>
      </c>
      <c r="F4627" s="0" t="s">
        <v>1393</v>
      </c>
      <c r="G4627" s="0" t="str">
        <f aca="false">LEFT(B4627,2)</f>
        <v>28</v>
      </c>
      <c r="H4627" s="0" t="str">
        <f aca="false">I4627&amp;"_"&amp;G4627&amp;"_"&amp;F4627</f>
        <v>GroenbrogetTudse_28_20181213_DL2018013_OerstadGym_koersel2</v>
      </c>
      <c r="I4627" s="61" t="str">
        <f aca="false">MID(RIGHT(B4627,LEN(B4627)-3),1,FIND("_",RIGHT(B4627,LEN(B4627)-3))-1)</f>
        <v>GroenbrogetTudse</v>
      </c>
      <c r="J4627" s="61" t="str">
        <f aca="false">TRIM(SUBSTITUTE(RIGHT(B4627,FIND(I4627,B4627)+1),"_",""))</f>
        <v>NegK</v>
      </c>
      <c r="K4627" s="0" t="str">
        <f aca="false">IFERROR(VALUE(SUBSTITUTE(E4627,".",",")),E4627)</f>
        <v>No Ct</v>
      </c>
      <c r="L4627" s="61" t="str">
        <f aca="false">IF(J4627="PosK",SUMIFS(K:K,J:J,"PosK",H:H,H4627),"")</f>
        <v/>
      </c>
      <c r="M4627" s="61" t="str">
        <f aca="false">IF(J4627="PosK",SUMIFS(K:K,J:J,"NegK",H:H,H4627),"")</f>
        <v/>
      </c>
      <c r="N4627" s="61" t="str">
        <f aca="false">IF(J4627="PosK",SUMIFS(K:K,J:J,"eDNA",H:H,H4627),"")</f>
        <v/>
      </c>
    </row>
    <row r="4628" customFormat="false" ht="14.25" hidden="false" customHeight="false" outlineLevel="0" collapsed="false">
      <c r="A4628" s="0" t="s">
        <v>774</v>
      </c>
      <c r="B4628" s="52" t="s">
        <v>1035</v>
      </c>
      <c r="C4628" s="52" t="s">
        <v>751</v>
      </c>
      <c r="D4628" s="53" t="n">
        <v>0.1</v>
      </c>
      <c r="E4628" s="53" t="s">
        <v>748</v>
      </c>
      <c r="F4628" s="0" t="s">
        <v>1393</v>
      </c>
      <c r="G4628" s="0" t="str">
        <f aca="false">LEFT(B4628,2)</f>
        <v>28</v>
      </c>
      <c r="H4628" s="0" t="str">
        <f aca="false">I4628&amp;"_"&amp;G4628&amp;"_"&amp;F4628</f>
        <v>GroenbrogetTudse_28_20181213_DL2018013_OerstadGym_koersel2</v>
      </c>
      <c r="I4628" s="61" t="str">
        <f aca="false">MID(RIGHT(B4628,LEN(B4628)-3),1,FIND("_",RIGHT(B4628,LEN(B4628)-3))-1)</f>
        <v>GroenbrogetTudse</v>
      </c>
      <c r="J4628" s="61" t="str">
        <f aca="false">TRIM(SUBSTITUTE(RIGHT(B4628,FIND(I4628,B4628)+1),"_",""))</f>
        <v>eDNA</v>
      </c>
      <c r="K4628" s="0" t="str">
        <f aca="false">IFERROR(VALUE(SUBSTITUTE(E4628,".",",")),E4628)</f>
        <v>No Ct</v>
      </c>
      <c r="L4628" s="61" t="str">
        <f aca="false">IF(J4628="PosK",SUMIFS(K:K,J:J,"PosK",H:H,H4628),"")</f>
        <v/>
      </c>
      <c r="M4628" s="61" t="str">
        <f aca="false">IF(J4628="PosK",SUMIFS(K:K,J:J,"NegK",H:H,H4628),"")</f>
        <v/>
      </c>
      <c r="N4628" s="61" t="str">
        <f aca="false">IF(J4628="PosK",SUMIFS(K:K,J:J,"eDNA",H:H,H4628),"")</f>
        <v/>
      </c>
      <c r="Q4628" s="62"/>
    </row>
    <row r="4629" customFormat="false" ht="14.25" hidden="false" customHeight="false" outlineLevel="0" collapsed="false">
      <c r="A4629" s="0" t="s">
        <v>776</v>
      </c>
      <c r="B4629" s="52" t="s">
        <v>1035</v>
      </c>
      <c r="C4629" s="52" t="s">
        <v>751</v>
      </c>
      <c r="D4629" s="53" t="n">
        <v>0.1</v>
      </c>
      <c r="E4629" s="53" t="s">
        <v>748</v>
      </c>
      <c r="F4629" s="0" t="s">
        <v>1393</v>
      </c>
      <c r="G4629" s="0" t="str">
        <f aca="false">LEFT(B4629,2)</f>
        <v>28</v>
      </c>
      <c r="H4629" s="0" t="str">
        <f aca="false">I4629&amp;"_"&amp;G4629&amp;"_"&amp;F4629</f>
        <v>GroenbrogetTudse_28_20181213_DL2018013_OerstadGym_koersel2</v>
      </c>
      <c r="I4629" s="61" t="str">
        <f aca="false">MID(RIGHT(B4629,LEN(B4629)-3),1,FIND("_",RIGHT(B4629,LEN(B4629)-3))-1)</f>
        <v>GroenbrogetTudse</v>
      </c>
      <c r="J4629" s="61" t="str">
        <f aca="false">TRIM(SUBSTITUTE(RIGHT(B4629,FIND(I4629,B4629)+1),"_",""))</f>
        <v>eDNA</v>
      </c>
      <c r="K4629" s="0" t="str">
        <f aca="false">IFERROR(VALUE(SUBSTITUTE(E4629,".",",")),E4629)</f>
        <v>No Ct</v>
      </c>
      <c r="L4629" s="61" t="str">
        <f aca="false">IF(J4629="PosK",SUMIFS(K:K,J:J,"PosK",H:H,H4629),"")</f>
        <v/>
      </c>
      <c r="M4629" s="61" t="str">
        <f aca="false">IF(J4629="PosK",SUMIFS(K:K,J:J,"NegK",H:H,H4629),"")</f>
        <v/>
      </c>
      <c r="N4629" s="61" t="str">
        <f aca="false">IF(J4629="PosK",SUMIFS(K:K,J:J,"eDNA",H:H,H4629),"")</f>
        <v/>
      </c>
      <c r="P4629" s="62"/>
      <c r="T4629" s="63"/>
      <c r="W4629" s="64"/>
    </row>
    <row r="4630" customFormat="false" ht="14.25" hidden="false" customHeight="false" outlineLevel="0" collapsed="false">
      <c r="A4630" s="0" t="s">
        <v>778</v>
      </c>
      <c r="B4630" s="52" t="s">
        <v>1037</v>
      </c>
      <c r="C4630" s="52" t="s">
        <v>743</v>
      </c>
      <c r="D4630" s="53" t="n">
        <v>0.1</v>
      </c>
      <c r="E4630" s="53" t="n">
        <v>28.04</v>
      </c>
      <c r="F4630" s="0" t="s">
        <v>1393</v>
      </c>
      <c r="G4630" s="0" t="str">
        <f aca="false">LEFT(B4630,2)</f>
        <v>29</v>
      </c>
      <c r="H4630" s="0" t="str">
        <f aca="false">I4630&amp;"_"&amp;G4630&amp;"_"&amp;F4630</f>
        <v>Loevfroe_29_20181213_DL2018013_OerstadGym_koersel2</v>
      </c>
      <c r="I4630" s="61" t="str">
        <f aca="false">MID(RIGHT(B4630,LEN(B4630)-3),1,FIND("_",RIGHT(B4630,LEN(B4630)-3))-1)</f>
        <v>Loevfroe</v>
      </c>
      <c r="J4630" s="61" t="str">
        <f aca="false">TRIM(SUBSTITUTE(RIGHT(B4630,FIND(I4630,B4630)+1),"_",""))</f>
        <v>PosK</v>
      </c>
      <c r="K4630" s="0" t="n">
        <f aca="false">IFERROR(VALUE(SUBSTITUTE(E4630,".",",")),E4630)</f>
        <v>28.04</v>
      </c>
      <c r="L4630" s="61" t="n">
        <f aca="false">IF(J4630="PosK",SUMIFS(K:K,J:J,"PosK",H:H,H4630),"")</f>
        <v>28.04</v>
      </c>
      <c r="M4630" s="61" t="n">
        <f aca="false">IF(J4630="PosK",SUMIFS(K:K,J:J,"NegK",H:H,H4630),"")</f>
        <v>0</v>
      </c>
      <c r="N4630" s="61" t="n">
        <f aca="false">IF(J4630="PosK",SUMIFS(K:K,J:J,"eDNA",H:H,H4630),"")</f>
        <v>0</v>
      </c>
      <c r="P4630" s="62" t="n">
        <f aca="false">IF(K4632="No Ct",0,K4632)</f>
        <v>0</v>
      </c>
      <c r="Q4630" s="62" t="n">
        <f aca="false">IF(K4633="No Ct",0,K4633)</f>
        <v>0</v>
      </c>
      <c r="R4630" s="0" t="str">
        <f aca="false">IF(AND(L4630&gt;0,M4630=0),"Valid","Invalid")</f>
        <v>Valid</v>
      </c>
      <c r="S4630" s="0" t="str">
        <f aca="false">IF(OR(P4630&gt;1,Q4630&gt;1),"Present","Absent")</f>
        <v>Absent</v>
      </c>
      <c r="T4630" s="63" t="str">
        <f aca="false">IF(OR(AND(P4630&gt;1,P4630&lt;41),AND(Q4630&gt;1,Q4630&lt;41)),"Ct&lt;41","Ct&gt;41")</f>
        <v>Ct&gt;41</v>
      </c>
      <c r="U4630" s="0" t="str">
        <f aca="false">I4630</f>
        <v>Loevfroe</v>
      </c>
      <c r="V4630" s="0" t="str">
        <f aca="false">MID(F4630,10,9)</f>
        <v>DL2018013</v>
      </c>
      <c r="W4630" s="64" t="str">
        <f aca="false">V4630&amp;"_"&amp;U4630&amp;"_"&amp;R4630&amp;"_"&amp;S4630&amp;"_"&amp;T4630</f>
        <v>DL2018013_Loevfroe_Valid_Absent_Ct&gt;41</v>
      </c>
    </row>
    <row r="4631" customFormat="false" ht="14.25" hidden="false" customHeight="false" outlineLevel="0" collapsed="false">
      <c r="A4631" s="0" t="s">
        <v>780</v>
      </c>
      <c r="B4631" s="52" t="s">
        <v>1038</v>
      </c>
      <c r="C4631" s="52" t="s">
        <v>747</v>
      </c>
      <c r="D4631" s="53" t="n">
        <v>0.1</v>
      </c>
      <c r="E4631" s="53" t="s">
        <v>748</v>
      </c>
      <c r="F4631" s="0" t="s">
        <v>1393</v>
      </c>
      <c r="G4631" s="0" t="str">
        <f aca="false">LEFT(B4631,2)</f>
        <v>29</v>
      </c>
      <c r="H4631" s="0" t="str">
        <f aca="false">I4631&amp;"_"&amp;G4631&amp;"_"&amp;F4631</f>
        <v>Loevfroe_29_20181213_DL2018013_OerstadGym_koersel2</v>
      </c>
      <c r="I4631" s="61" t="str">
        <f aca="false">MID(RIGHT(B4631,LEN(B4631)-3),1,FIND("_",RIGHT(B4631,LEN(B4631)-3))-1)</f>
        <v>Loevfroe</v>
      </c>
      <c r="J4631" s="61" t="str">
        <f aca="false">TRIM(SUBSTITUTE(RIGHT(B4631,FIND(I4631,B4631)+1),"_",""))</f>
        <v>NegK</v>
      </c>
      <c r="K4631" s="0" t="str">
        <f aca="false">IFERROR(VALUE(SUBSTITUTE(E4631,".",",")),E4631)</f>
        <v>No Ct</v>
      </c>
      <c r="L4631" s="61" t="str">
        <f aca="false">IF(J4631="PosK",SUMIFS(K:K,J:J,"PosK",H:H,H4631),"")</f>
        <v/>
      </c>
      <c r="M4631" s="61" t="str">
        <f aca="false">IF(J4631="PosK",SUMIFS(K:K,J:J,"NegK",H:H,H4631),"")</f>
        <v/>
      </c>
      <c r="N4631" s="61" t="str">
        <f aca="false">IF(J4631="PosK",SUMIFS(K:K,J:J,"eDNA",H:H,H4631),"")</f>
        <v/>
      </c>
    </row>
    <row r="4632" customFormat="false" ht="14.25" hidden="false" customHeight="false" outlineLevel="0" collapsed="false">
      <c r="A4632" s="0" t="s">
        <v>782</v>
      </c>
      <c r="B4632" s="52" t="s">
        <v>1039</v>
      </c>
      <c r="C4632" s="52" t="s">
        <v>751</v>
      </c>
      <c r="D4632" s="53" t="n">
        <v>0.1</v>
      </c>
      <c r="E4632" s="53" t="s">
        <v>748</v>
      </c>
      <c r="F4632" s="0" t="s">
        <v>1393</v>
      </c>
      <c r="G4632" s="0" t="str">
        <f aca="false">LEFT(B4632,2)</f>
        <v>29</v>
      </c>
      <c r="H4632" s="0" t="str">
        <f aca="false">I4632&amp;"_"&amp;G4632&amp;"_"&amp;F4632</f>
        <v>Loevfroe_29_20181213_DL2018013_OerstadGym_koersel2</v>
      </c>
      <c r="I4632" s="61" t="str">
        <f aca="false">MID(RIGHT(B4632,LEN(B4632)-3),1,FIND("_",RIGHT(B4632,LEN(B4632)-3))-1)</f>
        <v>Loevfroe</v>
      </c>
      <c r="J4632" s="61" t="str">
        <f aca="false">TRIM(SUBSTITUTE(RIGHT(B4632,FIND(I4632,B4632)+1),"_",""))</f>
        <v>eDNA</v>
      </c>
      <c r="K4632" s="0" t="str">
        <f aca="false">IFERROR(VALUE(SUBSTITUTE(E4632,".",",")),E4632)</f>
        <v>No Ct</v>
      </c>
      <c r="L4632" s="61" t="str">
        <f aca="false">IF(J4632="PosK",SUMIFS(K:K,J:J,"PosK",H:H,H4632),"")</f>
        <v/>
      </c>
      <c r="M4632" s="61" t="str">
        <f aca="false">IF(J4632="PosK",SUMIFS(K:K,J:J,"NegK",H:H,H4632),"")</f>
        <v/>
      </c>
      <c r="N4632" s="61" t="str">
        <f aca="false">IF(J4632="PosK",SUMIFS(K:K,J:J,"eDNA",H:H,H4632),"")</f>
        <v/>
      </c>
      <c r="Q4632" s="62"/>
    </row>
    <row r="4633" customFormat="false" ht="14.25" hidden="false" customHeight="false" outlineLevel="0" collapsed="false">
      <c r="A4633" s="0" t="s">
        <v>784</v>
      </c>
      <c r="B4633" s="52" t="s">
        <v>1039</v>
      </c>
      <c r="C4633" s="52" t="s">
        <v>751</v>
      </c>
      <c r="D4633" s="53" t="n">
        <v>0.1</v>
      </c>
      <c r="E4633" s="53" t="s">
        <v>748</v>
      </c>
      <c r="F4633" s="0" t="s">
        <v>1393</v>
      </c>
      <c r="G4633" s="0" t="str">
        <f aca="false">LEFT(B4633,2)</f>
        <v>29</v>
      </c>
      <c r="H4633" s="0" t="str">
        <f aca="false">I4633&amp;"_"&amp;G4633&amp;"_"&amp;F4633</f>
        <v>Loevfroe_29_20181213_DL2018013_OerstadGym_koersel2</v>
      </c>
      <c r="I4633" s="61" t="str">
        <f aca="false">MID(RIGHT(B4633,LEN(B4633)-3),1,FIND("_",RIGHT(B4633,LEN(B4633)-3))-1)</f>
        <v>Loevfroe</v>
      </c>
      <c r="J4633" s="61" t="str">
        <f aca="false">TRIM(SUBSTITUTE(RIGHT(B4633,FIND(I4633,B4633)+1),"_",""))</f>
        <v>eDNA</v>
      </c>
      <c r="K4633" s="0" t="str">
        <f aca="false">IFERROR(VALUE(SUBSTITUTE(E4633,".",",")),E4633)</f>
        <v>No Ct</v>
      </c>
      <c r="L4633" s="61" t="str">
        <f aca="false">IF(J4633="PosK",SUMIFS(K:K,J:J,"PosK",H:H,H4633),"")</f>
        <v/>
      </c>
      <c r="M4633" s="61" t="str">
        <f aca="false">IF(J4633="PosK",SUMIFS(K:K,J:J,"NegK",H:H,H4633),"")</f>
        <v/>
      </c>
      <c r="N4633" s="61" t="str">
        <f aca="false">IF(J4633="PosK",SUMIFS(K:K,J:J,"eDNA",H:H,H4633),"")</f>
        <v/>
      </c>
      <c r="P4633" s="62"/>
      <c r="T4633" s="63"/>
      <c r="W4633" s="64"/>
    </row>
    <row r="4634" customFormat="false" ht="14.25" hidden="false" customHeight="false" outlineLevel="0" collapsed="false">
      <c r="A4634" s="0" t="s">
        <v>786</v>
      </c>
      <c r="B4634" s="52" t="s">
        <v>1041</v>
      </c>
      <c r="C4634" s="52" t="s">
        <v>743</v>
      </c>
      <c r="D4634" s="53" t="n">
        <v>0.1</v>
      </c>
      <c r="E4634" s="53" t="n">
        <v>28.86</v>
      </c>
      <c r="F4634" s="0" t="s">
        <v>1393</v>
      </c>
      <c r="G4634" s="0" t="str">
        <f aca="false">LEFT(B4634,2)</f>
        <v>30</v>
      </c>
      <c r="H4634" s="0" t="str">
        <f aca="false">I4634&amp;"_"&amp;G4634&amp;"_"&amp;F4634</f>
        <v>Klokkefroe_30_20181213_DL2018013_OerstadGym_koersel2</v>
      </c>
      <c r="I4634" s="61" t="str">
        <f aca="false">MID(RIGHT(B4634,LEN(B4634)-3),1,FIND("_",RIGHT(B4634,LEN(B4634)-3))-1)</f>
        <v>Klokkefroe</v>
      </c>
      <c r="J4634" s="61" t="str">
        <f aca="false">TRIM(SUBSTITUTE(RIGHT(B4634,FIND(I4634,B4634)+1),"_",""))</f>
        <v>PosK</v>
      </c>
      <c r="K4634" s="0" t="n">
        <f aca="false">IFERROR(VALUE(SUBSTITUTE(E4634,".",",")),E4634)</f>
        <v>28.86</v>
      </c>
      <c r="L4634" s="61" t="n">
        <f aca="false">IF(J4634="PosK",SUMIFS(K:K,J:J,"PosK",H:H,H4634),"")</f>
        <v>28.86</v>
      </c>
      <c r="M4634" s="61" t="n">
        <f aca="false">IF(J4634="PosK",SUMIFS(K:K,J:J,"NegK",H:H,H4634),"")</f>
        <v>0</v>
      </c>
      <c r="N4634" s="61" t="n">
        <f aca="false">IF(J4634="PosK",SUMIFS(K:K,J:J,"eDNA",H:H,H4634),"")</f>
        <v>0</v>
      </c>
      <c r="P4634" s="62" t="n">
        <f aca="false">IF(K4636="No Ct",0,K4636)</f>
        <v>0</v>
      </c>
      <c r="Q4634" s="62" t="n">
        <f aca="false">IF(K4637="No Ct",0,K4637)</f>
        <v>0</v>
      </c>
      <c r="R4634" s="0" t="str">
        <f aca="false">IF(AND(L4634&gt;0,M4634=0),"Valid","Invalid")</f>
        <v>Valid</v>
      </c>
      <c r="S4634" s="0" t="str">
        <f aca="false">IF(OR(P4634&gt;1,Q4634&gt;1),"Present","Absent")</f>
        <v>Absent</v>
      </c>
      <c r="T4634" s="63" t="str">
        <f aca="false">IF(OR(AND(P4634&gt;1,P4634&lt;41),AND(Q4634&gt;1,Q4634&lt;41)),"Ct&lt;41","Ct&gt;41")</f>
        <v>Ct&gt;41</v>
      </c>
      <c r="U4634" s="0" t="str">
        <f aca="false">I4634</f>
        <v>Klokkefroe</v>
      </c>
      <c r="V4634" s="0" t="str">
        <f aca="false">MID(F4634,10,9)</f>
        <v>DL2018013</v>
      </c>
      <c r="W4634" s="64" t="str">
        <f aca="false">V4634&amp;"_"&amp;U4634&amp;"_"&amp;R4634&amp;"_"&amp;S4634&amp;"_"&amp;T4634</f>
        <v>DL2018013_Klokkefroe_Valid_Absent_Ct&gt;41</v>
      </c>
    </row>
    <row r="4635" customFormat="false" ht="14.25" hidden="false" customHeight="false" outlineLevel="0" collapsed="false">
      <c r="A4635" s="0" t="s">
        <v>788</v>
      </c>
      <c r="B4635" s="52" t="s">
        <v>1042</v>
      </c>
      <c r="C4635" s="52" t="s">
        <v>747</v>
      </c>
      <c r="D4635" s="53" t="n">
        <v>0.1</v>
      </c>
      <c r="E4635" s="53" t="s">
        <v>748</v>
      </c>
      <c r="F4635" s="0" t="s">
        <v>1393</v>
      </c>
      <c r="G4635" s="0" t="str">
        <f aca="false">LEFT(B4635,2)</f>
        <v>30</v>
      </c>
      <c r="H4635" s="0" t="str">
        <f aca="false">I4635&amp;"_"&amp;G4635&amp;"_"&amp;F4635</f>
        <v>Klokkefroe_30_20181213_DL2018013_OerstadGym_koersel2</v>
      </c>
      <c r="I4635" s="61" t="str">
        <f aca="false">MID(RIGHT(B4635,LEN(B4635)-3),1,FIND("_",RIGHT(B4635,LEN(B4635)-3))-1)</f>
        <v>Klokkefroe</v>
      </c>
      <c r="J4635" s="61" t="str">
        <f aca="false">TRIM(SUBSTITUTE(RIGHT(B4635,FIND(I4635,B4635)+1),"_",""))</f>
        <v>NegK</v>
      </c>
      <c r="K4635" s="0" t="str">
        <f aca="false">IFERROR(VALUE(SUBSTITUTE(E4635,".",",")),E4635)</f>
        <v>No Ct</v>
      </c>
      <c r="L4635" s="61" t="str">
        <f aca="false">IF(J4635="PosK",SUMIFS(K:K,J:J,"PosK",H:H,H4635),"")</f>
        <v/>
      </c>
      <c r="M4635" s="61" t="str">
        <f aca="false">IF(J4635="PosK",SUMIFS(K:K,J:J,"NegK",H:H,H4635),"")</f>
        <v/>
      </c>
      <c r="N4635" s="61" t="str">
        <f aca="false">IF(J4635="PosK",SUMIFS(K:K,J:J,"eDNA",H:H,H4635),"")</f>
        <v/>
      </c>
    </row>
    <row r="4636" customFormat="false" ht="14.25" hidden="false" customHeight="false" outlineLevel="0" collapsed="false">
      <c r="A4636" s="0" t="s">
        <v>790</v>
      </c>
      <c r="B4636" s="52" t="s">
        <v>1043</v>
      </c>
      <c r="C4636" s="52" t="s">
        <v>751</v>
      </c>
      <c r="D4636" s="53" t="n">
        <v>0.1</v>
      </c>
      <c r="E4636" s="53" t="s">
        <v>748</v>
      </c>
      <c r="F4636" s="0" t="s">
        <v>1393</v>
      </c>
      <c r="G4636" s="0" t="str">
        <f aca="false">LEFT(B4636,2)</f>
        <v>30</v>
      </c>
      <c r="H4636" s="0" t="str">
        <f aca="false">I4636&amp;"_"&amp;G4636&amp;"_"&amp;F4636</f>
        <v>Klokkefroe_30_20181213_DL2018013_OerstadGym_koersel2</v>
      </c>
      <c r="I4636" s="61" t="str">
        <f aca="false">MID(RIGHT(B4636,LEN(B4636)-3),1,FIND("_",RIGHT(B4636,LEN(B4636)-3))-1)</f>
        <v>Klokkefroe</v>
      </c>
      <c r="J4636" s="61" t="str">
        <f aca="false">TRIM(SUBSTITUTE(RIGHT(B4636,FIND(I4636,B4636)+1),"_",""))</f>
        <v>eDNA</v>
      </c>
      <c r="K4636" s="0" t="str">
        <f aca="false">IFERROR(VALUE(SUBSTITUTE(E4636,".",",")),E4636)</f>
        <v>No Ct</v>
      </c>
      <c r="L4636" s="61" t="str">
        <f aca="false">IF(J4636="PosK",SUMIFS(K:K,J:J,"PosK",H:H,H4636),"")</f>
        <v/>
      </c>
      <c r="M4636" s="61" t="str">
        <f aca="false">IF(J4636="PosK",SUMIFS(K:K,J:J,"NegK",H:H,H4636),"")</f>
        <v/>
      </c>
      <c r="N4636" s="61" t="str">
        <f aca="false">IF(J4636="PosK",SUMIFS(K:K,J:J,"eDNA",H:H,H4636),"")</f>
        <v/>
      </c>
      <c r="Q4636" s="62"/>
    </row>
    <row r="4637" customFormat="false" ht="14.25" hidden="false" customHeight="false" outlineLevel="0" collapsed="false">
      <c r="A4637" s="0" t="s">
        <v>792</v>
      </c>
      <c r="B4637" s="52" t="s">
        <v>1043</v>
      </c>
      <c r="C4637" s="52" t="s">
        <v>751</v>
      </c>
      <c r="D4637" s="53" t="n">
        <v>0.1</v>
      </c>
      <c r="E4637" s="53" t="s">
        <v>748</v>
      </c>
      <c r="F4637" s="0" t="s">
        <v>1393</v>
      </c>
      <c r="G4637" s="0" t="str">
        <f aca="false">LEFT(B4637,2)</f>
        <v>30</v>
      </c>
      <c r="H4637" s="0" t="str">
        <f aca="false">I4637&amp;"_"&amp;G4637&amp;"_"&amp;F4637</f>
        <v>Klokkefroe_30_20181213_DL2018013_OerstadGym_koersel2</v>
      </c>
      <c r="I4637" s="61" t="str">
        <f aca="false">MID(RIGHT(B4637,LEN(B4637)-3),1,FIND("_",RIGHT(B4637,LEN(B4637)-3))-1)</f>
        <v>Klokkefroe</v>
      </c>
      <c r="J4637" s="61" t="str">
        <f aca="false">TRIM(SUBSTITUTE(RIGHT(B4637,FIND(I4637,B4637)+1),"_",""))</f>
        <v>eDNA</v>
      </c>
      <c r="K4637" s="0" t="str">
        <f aca="false">IFERROR(VALUE(SUBSTITUTE(E4637,".",",")),E4637)</f>
        <v>No Ct</v>
      </c>
      <c r="L4637" s="61" t="str">
        <f aca="false">IF(J4637="PosK",SUMIFS(K:K,J:J,"PosK",H:H,H4637),"")</f>
        <v/>
      </c>
      <c r="M4637" s="61" t="str">
        <f aca="false">IF(J4637="PosK",SUMIFS(K:K,J:J,"NegK",H:H,H4637),"")</f>
        <v/>
      </c>
      <c r="N4637" s="61" t="str">
        <f aca="false">IF(J4637="PosK",SUMIFS(K:K,J:J,"eDNA",H:H,H4637),"")</f>
        <v/>
      </c>
      <c r="P4637" s="62"/>
      <c r="T4637" s="63"/>
      <c r="W4637" s="64"/>
    </row>
    <row r="4638" customFormat="false" ht="14.25" hidden="false" customHeight="false" outlineLevel="0" collapsed="false">
      <c r="A4638" s="0" t="s">
        <v>794</v>
      </c>
      <c r="B4638" s="52" t="s">
        <v>1045</v>
      </c>
      <c r="C4638" s="52" t="s">
        <v>743</v>
      </c>
      <c r="D4638" s="53" t="n">
        <v>0.1</v>
      </c>
      <c r="E4638" s="53" t="s">
        <v>748</v>
      </c>
      <c r="F4638" s="0" t="s">
        <v>1393</v>
      </c>
      <c r="G4638" s="0" t="str">
        <f aca="false">LEFT(B4638,2)</f>
        <v>31</v>
      </c>
      <c r="H4638" s="0" t="str">
        <f aca="false">I4638&amp;"_"&amp;G4638&amp;"_"&amp;F4638</f>
        <v>Bjergsalamander_31_20181213_DL2018013_OerstadGym_koersel2</v>
      </c>
      <c r="I4638" s="61" t="str">
        <f aca="false">MID(RIGHT(B4638,LEN(B4638)-3),1,FIND("_",RIGHT(B4638,LEN(B4638)-3))-1)</f>
        <v>Bjergsalamander</v>
      </c>
      <c r="J4638" s="61" t="str">
        <f aca="false">TRIM(SUBSTITUTE(RIGHT(B4638,FIND(I4638,B4638)+1),"_",""))</f>
        <v>PosK</v>
      </c>
      <c r="K4638" s="0" t="str">
        <f aca="false">IFERROR(VALUE(SUBSTITUTE(E4638,".",",")),E4638)</f>
        <v>No Ct</v>
      </c>
      <c r="L4638" s="61" t="n">
        <f aca="false">IF(J4638="PosK",SUMIFS(K:K,J:J,"PosK",H:H,H4638),"")</f>
        <v>0</v>
      </c>
      <c r="M4638" s="61" t="n">
        <f aca="false">IF(J4638="PosK",SUMIFS(K:K,J:J,"NegK",H:H,H4638),"")</f>
        <v>0</v>
      </c>
      <c r="N4638" s="61" t="n">
        <f aca="false">IF(J4638="PosK",SUMIFS(K:K,J:J,"eDNA",H:H,H4638),"")</f>
        <v>0</v>
      </c>
      <c r="P4638" s="62" t="n">
        <f aca="false">IF(K4640="No Ct",0,K4640)</f>
        <v>0</v>
      </c>
      <c r="Q4638" s="62" t="n">
        <f aca="false">IF(K4641="No Ct",0,K4641)</f>
        <v>0</v>
      </c>
      <c r="R4638" s="0" t="str">
        <f aca="false">IF(AND(L4638&gt;0,M4638=0),"Valid","Invalid")</f>
        <v>Invalid</v>
      </c>
      <c r="S4638" s="0" t="str">
        <f aca="false">IF(OR(P4638&gt;1,Q4638&gt;1),"Present","Absent")</f>
        <v>Absent</v>
      </c>
      <c r="T4638" s="63" t="str">
        <f aca="false">IF(OR(AND(P4638&gt;1,P4638&lt;41),AND(Q4638&gt;1,Q4638&lt;41)),"Ct&lt;41","Ct&gt;41")</f>
        <v>Ct&gt;41</v>
      </c>
      <c r="U4638" s="0" t="str">
        <f aca="false">I4638</f>
        <v>Bjergsalamander</v>
      </c>
      <c r="V4638" s="0" t="str">
        <f aca="false">MID(F4638,10,9)</f>
        <v>DL2018013</v>
      </c>
      <c r="W4638" s="64" t="str">
        <f aca="false">V4638&amp;"_"&amp;U4638&amp;"_"&amp;R4638&amp;"_"&amp;S4638&amp;"_"&amp;T4638</f>
        <v>DL2018013_Bjergsalamander_Invalid_Absent_Ct&gt;41</v>
      </c>
    </row>
    <row r="4639" customFormat="false" ht="14.25" hidden="false" customHeight="false" outlineLevel="0" collapsed="false">
      <c r="A4639" s="0" t="s">
        <v>796</v>
      </c>
      <c r="B4639" s="52" t="s">
        <v>1046</v>
      </c>
      <c r="C4639" s="52" t="s">
        <v>747</v>
      </c>
      <c r="D4639" s="53" t="n">
        <v>0.1</v>
      </c>
      <c r="E4639" s="53" t="s">
        <v>748</v>
      </c>
      <c r="F4639" s="0" t="s">
        <v>1393</v>
      </c>
      <c r="G4639" s="0" t="str">
        <f aca="false">LEFT(B4639,2)</f>
        <v>31</v>
      </c>
      <c r="H4639" s="0" t="str">
        <f aca="false">I4639&amp;"_"&amp;G4639&amp;"_"&amp;F4639</f>
        <v>Bjergsalamander_31_20181213_DL2018013_OerstadGym_koersel2</v>
      </c>
      <c r="I4639" s="61" t="str">
        <f aca="false">MID(RIGHT(B4639,LEN(B4639)-3),1,FIND("_",RIGHT(B4639,LEN(B4639)-3))-1)</f>
        <v>Bjergsalamander</v>
      </c>
      <c r="J4639" s="61" t="str">
        <f aca="false">TRIM(SUBSTITUTE(RIGHT(B4639,FIND(I4639,B4639)+1),"_",""))</f>
        <v>NegK</v>
      </c>
      <c r="K4639" s="0" t="str">
        <f aca="false">IFERROR(VALUE(SUBSTITUTE(E4639,".",",")),E4639)</f>
        <v>No Ct</v>
      </c>
      <c r="L4639" s="61" t="str">
        <f aca="false">IF(J4639="PosK",SUMIFS(K:K,J:J,"PosK",H:H,H4639),"")</f>
        <v/>
      </c>
      <c r="M4639" s="61" t="str">
        <f aca="false">IF(J4639="PosK",SUMIFS(K:K,J:J,"NegK",H:H,H4639),"")</f>
        <v/>
      </c>
      <c r="N4639" s="61" t="str">
        <f aca="false">IF(J4639="PosK",SUMIFS(K:K,J:J,"eDNA",H:H,H4639),"")</f>
        <v/>
      </c>
    </row>
    <row r="4640" customFormat="false" ht="14.25" hidden="false" customHeight="false" outlineLevel="0" collapsed="false">
      <c r="A4640" s="0" t="s">
        <v>798</v>
      </c>
      <c r="B4640" s="52" t="s">
        <v>1047</v>
      </c>
      <c r="C4640" s="52" t="s">
        <v>751</v>
      </c>
      <c r="D4640" s="53" t="n">
        <v>0.1</v>
      </c>
      <c r="E4640" s="53" t="s">
        <v>748</v>
      </c>
      <c r="F4640" s="0" t="s">
        <v>1393</v>
      </c>
      <c r="G4640" s="0" t="str">
        <f aca="false">LEFT(B4640,2)</f>
        <v>31</v>
      </c>
      <c r="H4640" s="0" t="str">
        <f aca="false">I4640&amp;"_"&amp;G4640&amp;"_"&amp;F4640</f>
        <v>Bjergsalamander_31_20181213_DL2018013_OerstadGym_koersel2</v>
      </c>
      <c r="I4640" s="61" t="str">
        <f aca="false">MID(RIGHT(B4640,LEN(B4640)-3),1,FIND("_",RIGHT(B4640,LEN(B4640)-3))-1)</f>
        <v>Bjergsalamander</v>
      </c>
      <c r="J4640" s="61" t="str">
        <f aca="false">TRIM(SUBSTITUTE(RIGHT(B4640,FIND(I4640,B4640)+1),"_",""))</f>
        <v>eDNA</v>
      </c>
      <c r="K4640" s="0" t="str">
        <f aca="false">IFERROR(VALUE(SUBSTITUTE(E4640,".",",")),E4640)</f>
        <v>No Ct</v>
      </c>
      <c r="L4640" s="61" t="str">
        <f aca="false">IF(J4640="PosK",SUMIFS(K:K,J:J,"PosK",H:H,H4640),"")</f>
        <v/>
      </c>
      <c r="M4640" s="61" t="str">
        <f aca="false">IF(J4640="PosK",SUMIFS(K:K,J:J,"NegK",H:H,H4640),"")</f>
        <v/>
      </c>
      <c r="N4640" s="61" t="str">
        <f aca="false">IF(J4640="PosK",SUMIFS(K:K,J:J,"eDNA",H:H,H4640),"")</f>
        <v/>
      </c>
      <c r="Q4640" s="62"/>
    </row>
    <row r="4641" customFormat="false" ht="14.25" hidden="false" customHeight="false" outlineLevel="0" collapsed="false">
      <c r="A4641" s="0" t="s">
        <v>800</v>
      </c>
      <c r="B4641" s="52" t="s">
        <v>1047</v>
      </c>
      <c r="C4641" s="52" t="s">
        <v>751</v>
      </c>
      <c r="D4641" s="53" t="n">
        <v>0.1</v>
      </c>
      <c r="E4641" s="53" t="s">
        <v>748</v>
      </c>
      <c r="F4641" s="0" t="s">
        <v>1393</v>
      </c>
      <c r="G4641" s="0" t="str">
        <f aca="false">LEFT(B4641,2)</f>
        <v>31</v>
      </c>
      <c r="H4641" s="0" t="str">
        <f aca="false">I4641&amp;"_"&amp;G4641&amp;"_"&amp;F4641</f>
        <v>Bjergsalamander_31_20181213_DL2018013_OerstadGym_koersel2</v>
      </c>
      <c r="I4641" s="61" t="str">
        <f aca="false">MID(RIGHT(B4641,LEN(B4641)-3),1,FIND("_",RIGHT(B4641,LEN(B4641)-3))-1)</f>
        <v>Bjergsalamander</v>
      </c>
      <c r="J4641" s="61" t="str">
        <f aca="false">TRIM(SUBSTITUTE(RIGHT(B4641,FIND(I4641,B4641)+1),"_",""))</f>
        <v>eDNA</v>
      </c>
      <c r="K4641" s="0" t="str">
        <f aca="false">IFERROR(VALUE(SUBSTITUTE(E4641,".",",")),E4641)</f>
        <v>No Ct</v>
      </c>
      <c r="L4641" s="61" t="str">
        <f aca="false">IF(J4641="PosK",SUMIFS(K:K,J:J,"PosK",H:H,H4641),"")</f>
        <v/>
      </c>
      <c r="M4641" s="61" t="str">
        <f aca="false">IF(J4641="PosK",SUMIFS(K:K,J:J,"NegK",H:H,H4641),"")</f>
        <v/>
      </c>
      <c r="N4641" s="61" t="str">
        <f aca="false">IF(J4641="PosK",SUMIFS(K:K,J:J,"eDNA",H:H,H4641),"")</f>
        <v/>
      </c>
      <c r="P4641" s="62"/>
      <c r="T4641" s="63"/>
      <c r="W4641" s="64"/>
    </row>
    <row r="4642" customFormat="false" ht="14.25" hidden="false" customHeight="false" outlineLevel="0" collapsed="false">
      <c r="A4642" s="0" t="s">
        <v>802</v>
      </c>
      <c r="B4642" s="52" t="s">
        <v>1049</v>
      </c>
      <c r="C4642" s="52" t="s">
        <v>743</v>
      </c>
      <c r="D4642" s="53" t="n">
        <v>0.1</v>
      </c>
      <c r="E4642" s="53" t="s">
        <v>748</v>
      </c>
      <c r="F4642" s="0" t="s">
        <v>1393</v>
      </c>
      <c r="G4642" s="0" t="str">
        <f aca="false">LEFT(B4642,2)</f>
        <v>32</v>
      </c>
      <c r="H4642" s="0" t="str">
        <f aca="false">I4642&amp;"_"&amp;G4642&amp;"_"&amp;F4642</f>
        <v>Latterfroe_32_20181213_DL2018013_OerstadGym_koersel2</v>
      </c>
      <c r="I4642" s="61" t="str">
        <f aca="false">MID(RIGHT(B4642,LEN(B4642)-3),1,FIND("_",RIGHT(B4642,LEN(B4642)-3))-1)</f>
        <v>Latterfroe</v>
      </c>
      <c r="J4642" s="61" t="str">
        <f aca="false">TRIM(SUBSTITUTE(RIGHT(B4642,FIND(I4642,B4642)+1),"_",""))</f>
        <v>PosK</v>
      </c>
      <c r="K4642" s="0" t="str">
        <f aca="false">IFERROR(VALUE(SUBSTITUTE(E4642,".",",")),E4642)</f>
        <v>No Ct</v>
      </c>
      <c r="L4642" s="61" t="n">
        <f aca="false">IF(J4642="PosK",SUMIFS(K:K,J:J,"PosK",H:H,H4642),"")</f>
        <v>0</v>
      </c>
      <c r="M4642" s="61" t="n">
        <f aca="false">IF(J4642="PosK",SUMIFS(K:K,J:J,"NegK",H:H,H4642),"")</f>
        <v>0</v>
      </c>
      <c r="N4642" s="61" t="n">
        <f aca="false">IF(J4642="PosK",SUMIFS(K:K,J:J,"eDNA",H:H,H4642),"")</f>
        <v>0</v>
      </c>
      <c r="P4642" s="62" t="n">
        <f aca="false">IF(K4644="No Ct",0,K4644)</f>
        <v>0</v>
      </c>
      <c r="Q4642" s="62" t="n">
        <f aca="false">IF(K4645="No Ct",0,K4645)</f>
        <v>0</v>
      </c>
      <c r="R4642" s="0" t="str">
        <f aca="false">IF(AND(L4642&gt;0,M4642=0),"Valid","Invalid")</f>
        <v>Invalid</v>
      </c>
      <c r="S4642" s="0" t="str">
        <f aca="false">IF(OR(P4642&gt;1,Q4642&gt;1),"Present","Absent")</f>
        <v>Absent</v>
      </c>
      <c r="T4642" s="63" t="str">
        <f aca="false">IF(OR(AND(P4642&gt;1,P4642&lt;41),AND(Q4642&gt;1,Q4642&lt;41)),"Ct&lt;41","Ct&gt;41")</f>
        <v>Ct&gt;41</v>
      </c>
      <c r="U4642" s="0" t="str">
        <f aca="false">I4642</f>
        <v>Latterfroe</v>
      </c>
      <c r="V4642" s="0" t="str">
        <f aca="false">MID(F4642,10,9)</f>
        <v>DL2018013</v>
      </c>
      <c r="W4642" s="64" t="str">
        <f aca="false">V4642&amp;"_"&amp;U4642&amp;"_"&amp;R4642&amp;"_"&amp;S4642&amp;"_"&amp;T4642</f>
        <v>DL2018013_Latterfroe_Invalid_Absent_Ct&gt;41</v>
      </c>
    </row>
    <row r="4643" customFormat="false" ht="14.25" hidden="false" customHeight="false" outlineLevel="0" collapsed="false">
      <c r="A4643" s="0" t="s">
        <v>804</v>
      </c>
      <c r="B4643" s="52" t="s">
        <v>1050</v>
      </c>
      <c r="C4643" s="52" t="s">
        <v>747</v>
      </c>
      <c r="D4643" s="53" t="n">
        <v>0.1</v>
      </c>
      <c r="E4643" s="53" t="s">
        <v>748</v>
      </c>
      <c r="F4643" s="0" t="s">
        <v>1393</v>
      </c>
      <c r="G4643" s="0" t="str">
        <f aca="false">LEFT(B4643,2)</f>
        <v>32</v>
      </c>
      <c r="H4643" s="0" t="str">
        <f aca="false">I4643&amp;"_"&amp;G4643&amp;"_"&amp;F4643</f>
        <v>Latterfroe_32_20181213_DL2018013_OerstadGym_koersel2</v>
      </c>
      <c r="I4643" s="61" t="str">
        <f aca="false">MID(RIGHT(B4643,LEN(B4643)-3),1,FIND("_",RIGHT(B4643,LEN(B4643)-3))-1)</f>
        <v>Latterfroe</v>
      </c>
      <c r="J4643" s="61" t="str">
        <f aca="false">TRIM(SUBSTITUTE(RIGHT(B4643,FIND(I4643,B4643)+1),"_",""))</f>
        <v>NegK</v>
      </c>
      <c r="K4643" s="0" t="str">
        <f aca="false">IFERROR(VALUE(SUBSTITUTE(E4643,".",",")),E4643)</f>
        <v>No Ct</v>
      </c>
      <c r="L4643" s="61" t="str">
        <f aca="false">IF(J4643="PosK",SUMIFS(K:K,J:J,"PosK",H:H,H4643),"")</f>
        <v/>
      </c>
      <c r="M4643" s="61" t="str">
        <f aca="false">IF(J4643="PosK",SUMIFS(K:K,J:J,"NegK",H:H,H4643),"")</f>
        <v/>
      </c>
      <c r="N4643" s="61" t="str">
        <f aca="false">IF(J4643="PosK",SUMIFS(K:K,J:J,"eDNA",H:H,H4643),"")</f>
        <v/>
      </c>
    </row>
    <row r="4644" customFormat="false" ht="14.25" hidden="false" customHeight="false" outlineLevel="0" collapsed="false">
      <c r="A4644" s="0" t="s">
        <v>806</v>
      </c>
      <c r="B4644" s="52" t="s">
        <v>1051</v>
      </c>
      <c r="C4644" s="52" t="s">
        <v>751</v>
      </c>
      <c r="D4644" s="53" t="n">
        <v>0.1</v>
      </c>
      <c r="E4644" s="53" t="s">
        <v>748</v>
      </c>
      <c r="F4644" s="0" t="s">
        <v>1393</v>
      </c>
      <c r="G4644" s="0" t="str">
        <f aca="false">LEFT(B4644,2)</f>
        <v>32</v>
      </c>
      <c r="H4644" s="0" t="str">
        <f aca="false">I4644&amp;"_"&amp;G4644&amp;"_"&amp;F4644</f>
        <v>Latterfroe_32_20181213_DL2018013_OerstadGym_koersel2</v>
      </c>
      <c r="I4644" s="61" t="str">
        <f aca="false">MID(RIGHT(B4644,LEN(B4644)-3),1,FIND("_",RIGHT(B4644,LEN(B4644)-3))-1)</f>
        <v>Latterfroe</v>
      </c>
      <c r="J4644" s="61" t="str">
        <f aca="false">TRIM(SUBSTITUTE(RIGHT(B4644,FIND(I4644,B4644)+1),"_",""))</f>
        <v>eDNA</v>
      </c>
      <c r="K4644" s="0" t="str">
        <f aca="false">IFERROR(VALUE(SUBSTITUTE(E4644,".",",")),E4644)</f>
        <v>No Ct</v>
      </c>
      <c r="L4644" s="61" t="str">
        <f aca="false">IF(J4644="PosK",SUMIFS(K:K,J:J,"PosK",H:H,H4644),"")</f>
        <v/>
      </c>
      <c r="M4644" s="61" t="str">
        <f aca="false">IF(J4644="PosK",SUMIFS(K:K,J:J,"NegK",H:H,H4644),"")</f>
        <v/>
      </c>
      <c r="N4644" s="61" t="str">
        <f aca="false">IF(J4644="PosK",SUMIFS(K:K,J:J,"eDNA",H:H,H4644),"")</f>
        <v/>
      </c>
      <c r="Q4644" s="62"/>
    </row>
    <row r="4645" customFormat="false" ht="14.25" hidden="false" customHeight="false" outlineLevel="0" collapsed="false">
      <c r="A4645" s="0" t="s">
        <v>808</v>
      </c>
      <c r="B4645" s="52" t="s">
        <v>1051</v>
      </c>
      <c r="C4645" s="52" t="s">
        <v>751</v>
      </c>
      <c r="D4645" s="53" t="n">
        <v>0.1</v>
      </c>
      <c r="E4645" s="53" t="s">
        <v>748</v>
      </c>
      <c r="F4645" s="0" t="s">
        <v>1393</v>
      </c>
      <c r="G4645" s="0" t="str">
        <f aca="false">LEFT(B4645,2)</f>
        <v>32</v>
      </c>
      <c r="H4645" s="0" t="str">
        <f aca="false">I4645&amp;"_"&amp;G4645&amp;"_"&amp;F4645</f>
        <v>Latterfroe_32_20181213_DL2018013_OerstadGym_koersel2</v>
      </c>
      <c r="I4645" s="61" t="str">
        <f aca="false">MID(RIGHT(B4645,LEN(B4645)-3),1,FIND("_",RIGHT(B4645,LEN(B4645)-3))-1)</f>
        <v>Latterfroe</v>
      </c>
      <c r="J4645" s="61" t="str">
        <f aca="false">TRIM(SUBSTITUTE(RIGHT(B4645,FIND(I4645,B4645)+1),"_",""))</f>
        <v>eDNA</v>
      </c>
      <c r="K4645" s="0" t="str">
        <f aca="false">IFERROR(VALUE(SUBSTITUTE(E4645,".",",")),E4645)</f>
        <v>No Ct</v>
      </c>
      <c r="L4645" s="61" t="str">
        <f aca="false">IF(J4645="PosK",SUMIFS(K:K,J:J,"PosK",H:H,H4645),"")</f>
        <v/>
      </c>
      <c r="M4645" s="61" t="str">
        <f aca="false">IF(J4645="PosK",SUMIFS(K:K,J:J,"NegK",H:H,H4645),"")</f>
        <v/>
      </c>
      <c r="N4645" s="61" t="str">
        <f aca="false">IF(J4645="PosK",SUMIFS(K:K,J:J,"eDNA",H:H,H4645),"")</f>
        <v/>
      </c>
      <c r="P4645" s="62"/>
      <c r="T4645" s="63"/>
      <c r="W4645" s="64"/>
    </row>
    <row r="4646" customFormat="false" ht="14.25" hidden="false" customHeight="false" outlineLevel="0" collapsed="false">
      <c r="A4646" s="0" t="s">
        <v>810</v>
      </c>
      <c r="B4646" s="52" t="s">
        <v>1228</v>
      </c>
      <c r="C4646" s="52" t="s">
        <v>743</v>
      </c>
      <c r="D4646" s="53" t="n">
        <v>0.1</v>
      </c>
      <c r="E4646" s="53" t="s">
        <v>748</v>
      </c>
      <c r="F4646" s="0" t="s">
        <v>1393</v>
      </c>
      <c r="G4646" s="0" t="str">
        <f aca="false">LEFT(B4646,2)</f>
        <v>33</v>
      </c>
      <c r="H4646" s="0" t="str">
        <f aca="false">I4646&amp;"_"&amp;G4646&amp;"_"&amp;F4646</f>
        <v>KortbenetGroenFroe_33_20181213_DL2018013_OerstadGym_koersel2</v>
      </c>
      <c r="I4646" s="61" t="str">
        <f aca="false">MID(RIGHT(B4646,LEN(B4646)-3),1,FIND("_",RIGHT(B4646,LEN(B4646)-3))-1)</f>
        <v>KortbenetGroenFroe</v>
      </c>
      <c r="J4646" s="61" t="str">
        <f aca="false">TRIM(SUBSTITUTE(RIGHT(B4646,FIND(I4646,B4646)+1),"_",""))</f>
        <v>PosK</v>
      </c>
      <c r="K4646" s="0" t="str">
        <f aca="false">IFERROR(VALUE(SUBSTITUTE(E4646,".",",")),E4646)</f>
        <v>No Ct</v>
      </c>
      <c r="L4646" s="61" t="n">
        <f aca="false">IF(J4646="PosK",SUMIFS(K:K,J:J,"PosK",H:H,H4646),"")</f>
        <v>0</v>
      </c>
      <c r="M4646" s="61" t="n">
        <f aca="false">IF(J4646="PosK",SUMIFS(K:K,J:J,"NegK",H:H,H4646),"")</f>
        <v>0</v>
      </c>
      <c r="N4646" s="61" t="n">
        <f aca="false">IF(J4646="PosK",SUMIFS(K:K,J:J,"eDNA",H:H,H4646),"")</f>
        <v>0</v>
      </c>
      <c r="P4646" s="62" t="n">
        <f aca="false">IF(K4648="No Ct",0,K4648)</f>
        <v>0</v>
      </c>
      <c r="Q4646" s="62" t="n">
        <f aca="false">IF(K4649="No Ct",0,K4649)</f>
        <v>0</v>
      </c>
      <c r="R4646" s="0" t="str">
        <f aca="false">IF(AND(L4646&gt;0,M4646=0),"Valid","Invalid")</f>
        <v>Invalid</v>
      </c>
      <c r="S4646" s="0" t="str">
        <f aca="false">IF(OR(P4646&gt;1,Q4646&gt;1),"Present","Absent")</f>
        <v>Absent</v>
      </c>
      <c r="T4646" s="63" t="str">
        <f aca="false">IF(OR(AND(P4646&gt;1,P4646&lt;41),AND(Q4646&gt;1,Q4646&lt;41)),"Ct&lt;41","Ct&gt;41")</f>
        <v>Ct&gt;41</v>
      </c>
      <c r="U4646" s="0" t="str">
        <f aca="false">I4646</f>
        <v>KortbenetGroenFroe</v>
      </c>
      <c r="V4646" s="0" t="str">
        <f aca="false">MID(F4646,10,9)</f>
        <v>DL2018013</v>
      </c>
      <c r="W4646" s="64" t="str">
        <f aca="false">V4646&amp;"_"&amp;U4646&amp;"_"&amp;R4646&amp;"_"&amp;S4646&amp;"_"&amp;T4646</f>
        <v>DL2018013_KortbenetGroenFroe_Invalid_Absent_Ct&gt;41</v>
      </c>
    </row>
    <row r="4647" customFormat="false" ht="14.25" hidden="false" customHeight="false" outlineLevel="0" collapsed="false">
      <c r="A4647" s="0" t="s">
        <v>812</v>
      </c>
      <c r="B4647" s="52" t="s">
        <v>1229</v>
      </c>
      <c r="C4647" s="52" t="s">
        <v>747</v>
      </c>
      <c r="D4647" s="53" t="n">
        <v>0.1</v>
      </c>
      <c r="E4647" s="53" t="s">
        <v>748</v>
      </c>
      <c r="F4647" s="0" t="s">
        <v>1393</v>
      </c>
      <c r="G4647" s="0" t="str">
        <f aca="false">LEFT(B4647,2)</f>
        <v>33</v>
      </c>
      <c r="H4647" s="0" t="str">
        <f aca="false">I4647&amp;"_"&amp;G4647&amp;"_"&amp;F4647</f>
        <v>KortbenetGroenFroe_33_20181213_DL2018013_OerstadGym_koersel2</v>
      </c>
      <c r="I4647" s="61" t="str">
        <f aca="false">MID(RIGHT(B4647,LEN(B4647)-3),1,FIND("_",RIGHT(B4647,LEN(B4647)-3))-1)</f>
        <v>KortbenetGroenFroe</v>
      </c>
      <c r="J4647" s="61" t="str">
        <f aca="false">TRIM(SUBSTITUTE(RIGHT(B4647,FIND(I4647,B4647)+1),"_",""))</f>
        <v>NegK</v>
      </c>
      <c r="K4647" s="0" t="str">
        <f aca="false">IFERROR(VALUE(SUBSTITUTE(E4647,".",",")),E4647)</f>
        <v>No Ct</v>
      </c>
      <c r="L4647" s="61" t="str">
        <f aca="false">IF(J4647="PosK",SUMIFS(K:K,J:J,"PosK",H:H,H4647),"")</f>
        <v/>
      </c>
      <c r="M4647" s="61" t="str">
        <f aca="false">IF(J4647="PosK",SUMIFS(K:K,J:J,"NegK",H:H,H4647),"")</f>
        <v/>
      </c>
      <c r="N4647" s="61" t="str">
        <f aca="false">IF(J4647="PosK",SUMIFS(K:K,J:J,"eDNA",H:H,H4647),"")</f>
        <v/>
      </c>
    </row>
    <row r="4648" customFormat="false" ht="14.25" hidden="false" customHeight="false" outlineLevel="0" collapsed="false">
      <c r="A4648" s="0" t="s">
        <v>814</v>
      </c>
      <c r="B4648" s="52" t="s">
        <v>1230</v>
      </c>
      <c r="C4648" s="52" t="s">
        <v>751</v>
      </c>
      <c r="D4648" s="53" t="n">
        <v>0.1</v>
      </c>
      <c r="E4648" s="53" t="s">
        <v>748</v>
      </c>
      <c r="F4648" s="0" t="s">
        <v>1393</v>
      </c>
      <c r="G4648" s="0" t="str">
        <f aca="false">LEFT(B4648,2)</f>
        <v>33</v>
      </c>
      <c r="H4648" s="0" t="str">
        <f aca="false">I4648&amp;"_"&amp;G4648&amp;"_"&amp;F4648</f>
        <v>KortbenetGroenFroe_33_20181213_DL2018013_OerstadGym_koersel2</v>
      </c>
      <c r="I4648" s="61" t="str">
        <f aca="false">MID(RIGHT(B4648,LEN(B4648)-3),1,FIND("_",RIGHT(B4648,LEN(B4648)-3))-1)</f>
        <v>KortbenetGroenFroe</v>
      </c>
      <c r="J4648" s="61" t="str">
        <f aca="false">TRIM(SUBSTITUTE(RIGHT(B4648,FIND(I4648,B4648)+1),"_",""))</f>
        <v>eDNA</v>
      </c>
      <c r="K4648" s="0" t="str">
        <f aca="false">IFERROR(VALUE(SUBSTITUTE(E4648,".",",")),E4648)</f>
        <v>No Ct</v>
      </c>
      <c r="L4648" s="61" t="str">
        <f aca="false">IF(J4648="PosK",SUMIFS(K:K,J:J,"PosK",H:H,H4648),"")</f>
        <v/>
      </c>
      <c r="M4648" s="61" t="str">
        <f aca="false">IF(J4648="PosK",SUMIFS(K:K,J:J,"NegK",H:H,H4648),"")</f>
        <v/>
      </c>
      <c r="N4648" s="61" t="str">
        <f aca="false">IF(J4648="PosK",SUMIFS(K:K,J:J,"eDNA",H:H,H4648),"")</f>
        <v/>
      </c>
      <c r="Q4648" s="62"/>
    </row>
    <row r="4649" customFormat="false" ht="14.25" hidden="false" customHeight="false" outlineLevel="0" collapsed="false">
      <c r="A4649" s="0" t="s">
        <v>816</v>
      </c>
      <c r="B4649" s="52" t="s">
        <v>1230</v>
      </c>
      <c r="C4649" s="52" t="s">
        <v>751</v>
      </c>
      <c r="D4649" s="53" t="n">
        <v>0.1</v>
      </c>
      <c r="E4649" s="53" t="s">
        <v>748</v>
      </c>
      <c r="F4649" s="0" t="s">
        <v>1393</v>
      </c>
      <c r="G4649" s="0" t="str">
        <f aca="false">LEFT(B4649,2)</f>
        <v>33</v>
      </c>
      <c r="H4649" s="0" t="str">
        <f aca="false">I4649&amp;"_"&amp;G4649&amp;"_"&amp;F4649</f>
        <v>KortbenetGroenFroe_33_20181213_DL2018013_OerstadGym_koersel2</v>
      </c>
      <c r="I4649" s="61" t="str">
        <f aca="false">MID(RIGHT(B4649,LEN(B4649)-3),1,FIND("_",RIGHT(B4649,LEN(B4649)-3))-1)</f>
        <v>KortbenetGroenFroe</v>
      </c>
      <c r="J4649" s="61" t="str">
        <f aca="false">TRIM(SUBSTITUTE(RIGHT(B4649,FIND(I4649,B4649)+1),"_",""))</f>
        <v>eDNA</v>
      </c>
      <c r="K4649" s="0" t="str">
        <f aca="false">IFERROR(VALUE(SUBSTITUTE(E4649,".",",")),E4649)</f>
        <v>No Ct</v>
      </c>
      <c r="L4649" s="61" t="str">
        <f aca="false">IF(J4649="PosK",SUMIFS(K:K,J:J,"PosK",H:H,H4649),"")</f>
        <v/>
      </c>
      <c r="M4649" s="61" t="str">
        <f aca="false">IF(J4649="PosK",SUMIFS(K:K,J:J,"NegK",H:H,H4649),"")</f>
        <v/>
      </c>
      <c r="N4649" s="61" t="str">
        <f aca="false">IF(J4649="PosK",SUMIFS(K:K,J:J,"eDNA",H:H,H4649),"")</f>
        <v/>
      </c>
      <c r="P4649" s="62"/>
      <c r="T4649" s="63"/>
      <c r="W4649" s="64"/>
    </row>
    <row r="4650" customFormat="false" ht="14.25" hidden="false" customHeight="false" outlineLevel="0" collapsed="false">
      <c r="A4650" s="0" t="s">
        <v>818</v>
      </c>
      <c r="B4650" s="52" t="s">
        <v>1232</v>
      </c>
      <c r="C4650" s="52" t="s">
        <v>743</v>
      </c>
      <c r="D4650" s="53" t="n">
        <v>0.1</v>
      </c>
      <c r="E4650" s="53" t="s">
        <v>748</v>
      </c>
      <c r="F4650" s="0" t="s">
        <v>1393</v>
      </c>
      <c r="G4650" s="0" t="str">
        <f aca="false">LEFT(B4650,2)</f>
        <v>34</v>
      </c>
      <c r="H4650" s="0" t="str">
        <f aca="false">I4650&amp;"_"&amp;G4650&amp;"_"&amp;F4650</f>
        <v>Soelvkarusse_34_20181213_DL2018013_OerstadGym_koersel2</v>
      </c>
      <c r="I4650" s="61" t="str">
        <f aca="false">MID(RIGHT(B4650,LEN(B4650)-3),1,FIND("_",RIGHT(B4650,LEN(B4650)-3))-1)</f>
        <v>Soelvkarusse</v>
      </c>
      <c r="J4650" s="61" t="str">
        <f aca="false">TRIM(SUBSTITUTE(RIGHT(B4650,FIND(I4650,B4650)+1),"_",""))</f>
        <v>PosK</v>
      </c>
      <c r="K4650" s="0" t="str">
        <f aca="false">IFERROR(VALUE(SUBSTITUTE(E4650,".",",")),E4650)</f>
        <v>No Ct</v>
      </c>
      <c r="L4650" s="61" t="n">
        <f aca="false">IF(J4650="PosK",SUMIFS(K:K,J:J,"PosK",H:H,H4650),"")</f>
        <v>0</v>
      </c>
      <c r="M4650" s="61" t="n">
        <f aca="false">IF(J4650="PosK",SUMIFS(K:K,J:J,"NegK",H:H,H4650),"")</f>
        <v>0</v>
      </c>
      <c r="N4650" s="61" t="n">
        <f aca="false">IF(J4650="PosK",SUMIFS(K:K,J:J,"eDNA",H:H,H4650),"")</f>
        <v>0</v>
      </c>
      <c r="P4650" s="62" t="n">
        <f aca="false">IF(K4652="No Ct",0,K4652)</f>
        <v>0</v>
      </c>
      <c r="Q4650" s="62" t="n">
        <f aca="false">IF(K4653="No Ct",0,K4653)</f>
        <v>0</v>
      </c>
      <c r="R4650" s="0" t="str">
        <f aca="false">IF(AND(L4650&gt;0,M4650=0),"Valid","Invalid")</f>
        <v>Invalid</v>
      </c>
      <c r="S4650" s="0" t="str">
        <f aca="false">IF(OR(P4650&gt;1,Q4650&gt;1),"Present","Absent")</f>
        <v>Absent</v>
      </c>
      <c r="T4650" s="63" t="str">
        <f aca="false">IF(OR(AND(P4650&gt;1,P4650&lt;41),AND(Q4650&gt;1,Q4650&lt;41)),"Ct&lt;41","Ct&gt;41")</f>
        <v>Ct&gt;41</v>
      </c>
      <c r="U4650" s="0" t="str">
        <f aca="false">I4650</f>
        <v>Soelvkarusse</v>
      </c>
      <c r="V4650" s="0" t="str">
        <f aca="false">MID(F4650,10,9)</f>
        <v>DL2018013</v>
      </c>
      <c r="W4650" s="64" t="str">
        <f aca="false">V4650&amp;"_"&amp;U4650&amp;"_"&amp;R4650&amp;"_"&amp;S4650&amp;"_"&amp;T4650</f>
        <v>DL2018013_Soelvkarusse_Invalid_Absent_Ct&gt;41</v>
      </c>
    </row>
    <row r="4651" customFormat="false" ht="14.25" hidden="false" customHeight="false" outlineLevel="0" collapsed="false">
      <c r="A4651" s="0" t="s">
        <v>820</v>
      </c>
      <c r="B4651" s="52" t="s">
        <v>1233</v>
      </c>
      <c r="C4651" s="52" t="s">
        <v>747</v>
      </c>
      <c r="D4651" s="53" t="n">
        <v>0.1</v>
      </c>
      <c r="E4651" s="53" t="s">
        <v>748</v>
      </c>
      <c r="F4651" s="0" t="s">
        <v>1393</v>
      </c>
      <c r="G4651" s="0" t="str">
        <f aca="false">LEFT(B4651,2)</f>
        <v>34</v>
      </c>
      <c r="H4651" s="0" t="str">
        <f aca="false">I4651&amp;"_"&amp;G4651&amp;"_"&amp;F4651</f>
        <v>Soelvkarusse_34_20181213_DL2018013_OerstadGym_koersel2</v>
      </c>
      <c r="I4651" s="61" t="str">
        <f aca="false">MID(RIGHT(B4651,LEN(B4651)-3),1,FIND("_",RIGHT(B4651,LEN(B4651)-3))-1)</f>
        <v>Soelvkarusse</v>
      </c>
      <c r="J4651" s="61" t="str">
        <f aca="false">TRIM(SUBSTITUTE(RIGHT(B4651,FIND(I4651,B4651)+1),"_",""))</f>
        <v>NegK</v>
      </c>
      <c r="K4651" s="0" t="str">
        <f aca="false">IFERROR(VALUE(SUBSTITUTE(E4651,".",",")),E4651)</f>
        <v>No Ct</v>
      </c>
      <c r="L4651" s="61" t="str">
        <f aca="false">IF(J4651="PosK",SUMIFS(K:K,J:J,"PosK",H:H,H4651),"")</f>
        <v/>
      </c>
      <c r="M4651" s="61" t="str">
        <f aca="false">IF(J4651="PosK",SUMIFS(K:K,J:J,"NegK",H:H,H4651),"")</f>
        <v/>
      </c>
      <c r="N4651" s="61" t="str">
        <f aca="false">IF(J4651="PosK",SUMIFS(K:K,J:J,"eDNA",H:H,H4651),"")</f>
        <v/>
      </c>
    </row>
    <row r="4652" customFormat="false" ht="14.25" hidden="false" customHeight="false" outlineLevel="0" collapsed="false">
      <c r="A4652" s="0" t="s">
        <v>822</v>
      </c>
      <c r="B4652" s="52" t="s">
        <v>1234</v>
      </c>
      <c r="C4652" s="52" t="s">
        <v>751</v>
      </c>
      <c r="D4652" s="53" t="n">
        <v>0.1</v>
      </c>
      <c r="E4652" s="53" t="s">
        <v>748</v>
      </c>
      <c r="F4652" s="0" t="s">
        <v>1393</v>
      </c>
      <c r="G4652" s="0" t="str">
        <f aca="false">LEFT(B4652,2)</f>
        <v>34</v>
      </c>
      <c r="H4652" s="0" t="str">
        <f aca="false">I4652&amp;"_"&amp;G4652&amp;"_"&amp;F4652</f>
        <v>Soelvkarusse_34_20181213_DL2018013_OerstadGym_koersel2</v>
      </c>
      <c r="I4652" s="61" t="str">
        <f aca="false">MID(RIGHT(B4652,LEN(B4652)-3),1,FIND("_",RIGHT(B4652,LEN(B4652)-3))-1)</f>
        <v>Soelvkarusse</v>
      </c>
      <c r="J4652" s="61" t="str">
        <f aca="false">TRIM(SUBSTITUTE(RIGHT(B4652,FIND(I4652,B4652)+1),"_",""))</f>
        <v>eDNA</v>
      </c>
      <c r="K4652" s="0" t="str">
        <f aca="false">IFERROR(VALUE(SUBSTITUTE(E4652,".",",")),E4652)</f>
        <v>No Ct</v>
      </c>
      <c r="L4652" s="61" t="str">
        <f aca="false">IF(J4652="PosK",SUMIFS(K:K,J:J,"PosK",H:H,H4652),"")</f>
        <v/>
      </c>
      <c r="M4652" s="61" t="str">
        <f aca="false">IF(J4652="PosK",SUMIFS(K:K,J:J,"NegK",H:H,H4652),"")</f>
        <v/>
      </c>
      <c r="N4652" s="61" t="str">
        <f aca="false">IF(J4652="PosK",SUMIFS(K:K,J:J,"eDNA",H:H,H4652),"")</f>
        <v/>
      </c>
      <c r="Q4652" s="62"/>
    </row>
    <row r="4653" customFormat="false" ht="14.25" hidden="false" customHeight="false" outlineLevel="0" collapsed="false">
      <c r="A4653" s="0" t="s">
        <v>824</v>
      </c>
      <c r="B4653" s="52" t="s">
        <v>1234</v>
      </c>
      <c r="C4653" s="52" t="s">
        <v>751</v>
      </c>
      <c r="D4653" s="53" t="n">
        <v>0.1</v>
      </c>
      <c r="E4653" s="53" t="s">
        <v>748</v>
      </c>
      <c r="F4653" s="0" t="s">
        <v>1393</v>
      </c>
      <c r="G4653" s="0" t="str">
        <f aca="false">LEFT(B4653,2)</f>
        <v>34</v>
      </c>
      <c r="H4653" s="0" t="str">
        <f aca="false">I4653&amp;"_"&amp;G4653&amp;"_"&amp;F4653</f>
        <v>Soelvkarusse_34_20181213_DL2018013_OerstadGym_koersel2</v>
      </c>
      <c r="I4653" s="61" t="str">
        <f aca="false">MID(RIGHT(B4653,LEN(B4653)-3),1,FIND("_",RIGHT(B4653,LEN(B4653)-3))-1)</f>
        <v>Soelvkarusse</v>
      </c>
      <c r="J4653" s="61" t="str">
        <f aca="false">TRIM(SUBSTITUTE(RIGHT(B4653,FIND(I4653,B4653)+1),"_",""))</f>
        <v>eDNA</v>
      </c>
      <c r="K4653" s="0" t="str">
        <f aca="false">IFERROR(VALUE(SUBSTITUTE(E4653,".",",")),E4653)</f>
        <v>No Ct</v>
      </c>
      <c r="L4653" s="61" t="str">
        <f aca="false">IF(J4653="PosK",SUMIFS(K:K,J:J,"PosK",H:H,H4653),"")</f>
        <v/>
      </c>
      <c r="M4653" s="61" t="str">
        <f aca="false">IF(J4653="PosK",SUMIFS(K:K,J:J,"NegK",H:H,H4653),"")</f>
        <v/>
      </c>
      <c r="N4653" s="61" t="str">
        <f aca="false">IF(J4653="PosK",SUMIFS(K:K,J:J,"eDNA",H:H,H4653),"")</f>
        <v/>
      </c>
      <c r="P4653" s="62"/>
      <c r="T4653" s="63"/>
      <c r="W4653" s="64"/>
    </row>
    <row r="4654" customFormat="false" ht="14.25" hidden="false" customHeight="false" outlineLevel="0" collapsed="false">
      <c r="A4654" s="0" t="s">
        <v>741</v>
      </c>
      <c r="B4654" s="52" t="s">
        <v>742</v>
      </c>
      <c r="C4654" s="52" t="s">
        <v>743</v>
      </c>
      <c r="D4654" s="53" t="n">
        <v>0.1</v>
      </c>
      <c r="E4654" s="53" t="n">
        <v>29.44</v>
      </c>
      <c r="F4654" s="0" t="s">
        <v>1394</v>
      </c>
      <c r="G4654" s="0" t="str">
        <f aca="false">LEFT(B4654,2)</f>
        <v>01</v>
      </c>
      <c r="H4654" s="0" t="str">
        <f aca="false">I4654&amp;"_"&amp;G4654&amp;"_"&amp;F4654</f>
        <v>Loegfroe_01_20181218_DL2018106_ZahlesGym_koersel1</v>
      </c>
      <c r="I4654" s="61" t="str">
        <f aca="false">MID(RIGHT(B4654,LEN(B4654)-3),1,FIND("_",RIGHT(B4654,LEN(B4654)-3))-1)</f>
        <v>Loegfroe</v>
      </c>
      <c r="J4654" s="61" t="str">
        <f aca="false">TRIM(SUBSTITUTE(RIGHT(B4654,FIND(I4654,B4654)+1),"_",""))</f>
        <v>PosK</v>
      </c>
      <c r="K4654" s="0" t="n">
        <f aca="false">IFERROR(VALUE(SUBSTITUTE(E4654,".",",")),E4654)</f>
        <v>29.44</v>
      </c>
      <c r="L4654" s="61" t="n">
        <f aca="false">IF(J4654="PosK",SUMIFS(K:K,J:J,"PosK",H:H,H4654),"")</f>
        <v>29.44</v>
      </c>
      <c r="M4654" s="61" t="n">
        <f aca="false">IF(J4654="PosK",SUMIFS(K:K,J:J,"NegK",H:H,H4654),"")</f>
        <v>0</v>
      </c>
      <c r="N4654" s="61" t="n">
        <f aca="false">IF(J4654="PosK",SUMIFS(K:K,J:J,"eDNA",H:H,H4654),"")</f>
        <v>0</v>
      </c>
      <c r="P4654" s="62" t="n">
        <f aca="false">IF(K4656="No Ct",0,K4656)</f>
        <v>0</v>
      </c>
      <c r="Q4654" s="62" t="n">
        <f aca="false">IF(K4657="No Ct",0,K4657)</f>
        <v>0</v>
      </c>
      <c r="R4654" s="0" t="str">
        <f aca="false">IF(AND(L4654&gt;0,M4654=0),"Valid","Invalid")</f>
        <v>Valid</v>
      </c>
      <c r="S4654" s="0" t="str">
        <f aca="false">IF(OR(P4654&gt;1,Q4654&gt;1),"Present","Absent")</f>
        <v>Absent</v>
      </c>
      <c r="T4654" s="63" t="str">
        <f aca="false">IF(OR(AND(P4654&gt;1,P4654&lt;41),AND(Q4654&gt;1,Q4654&lt;41)),"Ct&lt;41","Ct&gt;41")</f>
        <v>Ct&gt;41</v>
      </c>
      <c r="U4654" s="0" t="str">
        <f aca="false">I4654</f>
        <v>Loegfroe</v>
      </c>
      <c r="V4654" s="0" t="str">
        <f aca="false">MID(F4654,10,9)</f>
        <v>DL2018106</v>
      </c>
      <c r="W4654" s="64" t="str">
        <f aca="false">V4654&amp;"_"&amp;U4654&amp;"_"&amp;R4654&amp;"_"&amp;S4654&amp;"_"&amp;T4654</f>
        <v>DL2018106_Loegfroe_Valid_Absent_Ct&gt;41</v>
      </c>
    </row>
    <row r="4655" customFormat="false" ht="14.25" hidden="false" customHeight="false" outlineLevel="0" collapsed="false">
      <c r="A4655" s="0" t="s">
        <v>745</v>
      </c>
      <c r="B4655" s="52" t="s">
        <v>746</v>
      </c>
      <c r="C4655" s="52" t="s">
        <v>747</v>
      </c>
      <c r="D4655" s="53" t="n">
        <v>0.1</v>
      </c>
      <c r="E4655" s="53" t="s">
        <v>748</v>
      </c>
      <c r="F4655" s="0" t="s">
        <v>1394</v>
      </c>
      <c r="G4655" s="0" t="str">
        <f aca="false">LEFT(B4655,2)</f>
        <v>01</v>
      </c>
      <c r="H4655" s="0" t="str">
        <f aca="false">I4655&amp;"_"&amp;G4655&amp;"_"&amp;F4655</f>
        <v>Loegfroe_01_20181218_DL2018106_ZahlesGym_koersel1</v>
      </c>
      <c r="I4655" s="61" t="str">
        <f aca="false">MID(RIGHT(B4655,LEN(B4655)-3),1,FIND("_",RIGHT(B4655,LEN(B4655)-3))-1)</f>
        <v>Loegfroe</v>
      </c>
      <c r="J4655" s="61" t="str">
        <f aca="false">TRIM(SUBSTITUTE(RIGHT(B4655,FIND(I4655,B4655)+1),"_",""))</f>
        <v>NegK</v>
      </c>
      <c r="K4655" s="0" t="str">
        <f aca="false">IFERROR(VALUE(SUBSTITUTE(E4655,".",",")),E4655)</f>
        <v>No Ct</v>
      </c>
      <c r="L4655" s="61" t="str">
        <f aca="false">IF(J4655="PosK",SUMIFS(K:K,J:J,"PosK",H:H,H4655),"")</f>
        <v/>
      </c>
      <c r="M4655" s="61" t="str">
        <f aca="false">IF(J4655="PosK",SUMIFS(K:K,J:J,"NegK",H:H,H4655),"")</f>
        <v/>
      </c>
      <c r="N4655" s="61" t="str">
        <f aca="false">IF(J4655="PosK",SUMIFS(K:K,J:J,"eDNA",H:H,H4655),"")</f>
        <v/>
      </c>
    </row>
    <row r="4656" customFormat="false" ht="14.25" hidden="false" customHeight="false" outlineLevel="0" collapsed="false">
      <c r="A4656" s="0" t="s">
        <v>749</v>
      </c>
      <c r="B4656" s="52" t="s">
        <v>750</v>
      </c>
      <c r="C4656" s="52" t="s">
        <v>751</v>
      </c>
      <c r="D4656" s="53" t="n">
        <v>0.1</v>
      </c>
      <c r="E4656" s="53" t="s">
        <v>748</v>
      </c>
      <c r="F4656" s="0" t="s">
        <v>1394</v>
      </c>
      <c r="G4656" s="0" t="str">
        <f aca="false">LEFT(B4656,2)</f>
        <v>01</v>
      </c>
      <c r="H4656" s="0" t="str">
        <f aca="false">I4656&amp;"_"&amp;G4656&amp;"_"&amp;F4656</f>
        <v>Loegfroe_01_20181218_DL2018106_ZahlesGym_koersel1</v>
      </c>
      <c r="I4656" s="61" t="str">
        <f aca="false">MID(RIGHT(B4656,LEN(B4656)-3),1,FIND("_",RIGHT(B4656,LEN(B4656)-3))-1)</f>
        <v>Loegfroe</v>
      </c>
      <c r="J4656" s="61" t="str">
        <f aca="false">TRIM(SUBSTITUTE(RIGHT(B4656,FIND(I4656,B4656)+1),"_",""))</f>
        <v>eDNA</v>
      </c>
      <c r="K4656" s="0" t="str">
        <f aca="false">IFERROR(VALUE(SUBSTITUTE(E4656,".",",")),E4656)</f>
        <v>No Ct</v>
      </c>
      <c r="L4656" s="61" t="str">
        <f aca="false">IF(J4656="PosK",SUMIFS(K:K,J:J,"PosK",H:H,H4656),"")</f>
        <v/>
      </c>
      <c r="M4656" s="61" t="str">
        <f aca="false">IF(J4656="PosK",SUMIFS(K:K,J:J,"NegK",H:H,H4656),"")</f>
        <v/>
      </c>
      <c r="N4656" s="61" t="str">
        <f aca="false">IF(J4656="PosK",SUMIFS(K:K,J:J,"eDNA",H:H,H4656),"")</f>
        <v/>
      </c>
      <c r="Q4656" s="62"/>
    </row>
    <row r="4657" customFormat="false" ht="14.25" hidden="false" customHeight="false" outlineLevel="0" collapsed="false">
      <c r="A4657" s="0" t="s">
        <v>752</v>
      </c>
      <c r="B4657" s="52" t="s">
        <v>750</v>
      </c>
      <c r="C4657" s="52" t="s">
        <v>751</v>
      </c>
      <c r="D4657" s="53" t="n">
        <v>0.1</v>
      </c>
      <c r="E4657" s="53" t="s">
        <v>748</v>
      </c>
      <c r="F4657" s="0" t="s">
        <v>1394</v>
      </c>
      <c r="G4657" s="0" t="str">
        <f aca="false">LEFT(B4657,2)</f>
        <v>01</v>
      </c>
      <c r="H4657" s="0" t="str">
        <f aca="false">I4657&amp;"_"&amp;G4657&amp;"_"&amp;F4657</f>
        <v>Loegfroe_01_20181218_DL2018106_ZahlesGym_koersel1</v>
      </c>
      <c r="I4657" s="61" t="str">
        <f aca="false">MID(RIGHT(B4657,LEN(B4657)-3),1,FIND("_",RIGHT(B4657,LEN(B4657)-3))-1)</f>
        <v>Loegfroe</v>
      </c>
      <c r="J4657" s="61" t="str">
        <f aca="false">TRIM(SUBSTITUTE(RIGHT(B4657,FIND(I4657,B4657)+1),"_",""))</f>
        <v>eDNA</v>
      </c>
      <c r="K4657" s="0" t="str">
        <f aca="false">IFERROR(VALUE(SUBSTITUTE(E4657,".",",")),E4657)</f>
        <v>No Ct</v>
      </c>
      <c r="L4657" s="61" t="str">
        <f aca="false">IF(J4657="PosK",SUMIFS(K:K,J:J,"PosK",H:H,H4657),"")</f>
        <v/>
      </c>
      <c r="M4657" s="61" t="str">
        <f aca="false">IF(J4657="PosK",SUMIFS(K:K,J:J,"NegK",H:H,H4657),"")</f>
        <v/>
      </c>
      <c r="N4657" s="61" t="str">
        <f aca="false">IF(J4657="PosK",SUMIFS(K:K,J:J,"eDNA",H:H,H4657),"")</f>
        <v/>
      </c>
      <c r="P4657" s="62"/>
      <c r="T4657" s="63"/>
      <c r="W4657" s="64"/>
    </row>
    <row r="4658" customFormat="false" ht="14.25" hidden="false" customHeight="false" outlineLevel="0" collapsed="false">
      <c r="A4658" s="0" t="s">
        <v>754</v>
      </c>
      <c r="B4658" s="52" t="s">
        <v>755</v>
      </c>
      <c r="C4658" s="52" t="s">
        <v>743</v>
      </c>
      <c r="D4658" s="53" t="n">
        <v>0.1</v>
      </c>
      <c r="E4658" s="53" t="n">
        <v>32.33</v>
      </c>
      <c r="F4658" s="0" t="s">
        <v>1394</v>
      </c>
      <c r="G4658" s="0" t="str">
        <f aca="false">LEFT(B4658,2)</f>
        <v>02</v>
      </c>
      <c r="H4658" s="0" t="str">
        <f aca="false">I4658&amp;"_"&amp;G4658&amp;"_"&amp;F4658</f>
        <v>StorVandsalamander_02_20181218_DL2018106_ZahlesGym_koersel1</v>
      </c>
      <c r="I4658" s="61" t="str">
        <f aca="false">MID(RIGHT(B4658,LEN(B4658)-3),1,FIND("_",RIGHT(B4658,LEN(B4658)-3))-1)</f>
        <v>StorVandsalamander</v>
      </c>
      <c r="J4658" s="61" t="str">
        <f aca="false">TRIM(SUBSTITUTE(RIGHT(B4658,FIND(I4658,B4658)+1),"_",""))</f>
        <v>PosK</v>
      </c>
      <c r="K4658" s="0" t="n">
        <f aca="false">IFERROR(VALUE(SUBSTITUTE(E4658,".",",")),E4658)</f>
        <v>32.33</v>
      </c>
      <c r="L4658" s="61" t="n">
        <f aca="false">IF(J4658="PosK",SUMIFS(K:K,J:J,"PosK",H:H,H4658),"")</f>
        <v>32.33</v>
      </c>
      <c r="M4658" s="61" t="n">
        <f aca="false">IF(J4658="PosK",SUMIFS(K:K,J:J,"NegK",H:H,H4658),"")</f>
        <v>0</v>
      </c>
      <c r="N4658" s="61" t="n">
        <f aca="false">IF(J4658="PosK",SUMIFS(K:K,J:J,"eDNA",H:H,H4658),"")</f>
        <v>0</v>
      </c>
      <c r="P4658" s="62" t="n">
        <f aca="false">IF(K4660="No Ct",0,K4660)</f>
        <v>0</v>
      </c>
      <c r="Q4658" s="62" t="n">
        <f aca="false">IF(K4661="No Ct",0,K4661)</f>
        <v>0</v>
      </c>
      <c r="R4658" s="0" t="str">
        <f aca="false">IF(AND(L4658&gt;0,M4658=0),"Valid","Invalid")</f>
        <v>Valid</v>
      </c>
      <c r="S4658" s="0" t="str">
        <f aca="false">IF(OR(P4658&gt;1,Q4658&gt;1),"Present","Absent")</f>
        <v>Absent</v>
      </c>
      <c r="T4658" s="63" t="str">
        <f aca="false">IF(OR(AND(P4658&gt;1,P4658&lt;41),AND(Q4658&gt;1,Q4658&lt;41)),"Ct&lt;41","Ct&gt;41")</f>
        <v>Ct&gt;41</v>
      </c>
      <c r="U4658" s="0" t="str">
        <f aca="false">I4658</f>
        <v>StorVandsalamander</v>
      </c>
      <c r="V4658" s="0" t="str">
        <f aca="false">MID(F4658,10,9)</f>
        <v>DL2018106</v>
      </c>
      <c r="W4658" s="64" t="str">
        <f aca="false">V4658&amp;"_"&amp;U4658&amp;"_"&amp;R4658&amp;"_"&amp;S4658&amp;"_"&amp;T4658</f>
        <v>DL2018106_StorVandsalamander_Valid_Absent_Ct&gt;41</v>
      </c>
    </row>
    <row r="4659" customFormat="false" ht="14.25" hidden="false" customHeight="false" outlineLevel="0" collapsed="false">
      <c r="A4659" s="0" t="s">
        <v>756</v>
      </c>
      <c r="B4659" s="52" t="s">
        <v>757</v>
      </c>
      <c r="C4659" s="52" t="s">
        <v>747</v>
      </c>
      <c r="D4659" s="53" t="n">
        <v>0.1</v>
      </c>
      <c r="E4659" s="53" t="s">
        <v>748</v>
      </c>
      <c r="F4659" s="0" t="s">
        <v>1394</v>
      </c>
      <c r="G4659" s="0" t="str">
        <f aca="false">LEFT(B4659,2)</f>
        <v>02</v>
      </c>
      <c r="H4659" s="0" t="str">
        <f aca="false">I4659&amp;"_"&amp;G4659&amp;"_"&amp;F4659</f>
        <v>StorVandsalamander_02_20181218_DL2018106_ZahlesGym_koersel1</v>
      </c>
      <c r="I4659" s="61" t="str">
        <f aca="false">MID(RIGHT(B4659,LEN(B4659)-3),1,FIND("_",RIGHT(B4659,LEN(B4659)-3))-1)</f>
        <v>StorVandsalamander</v>
      </c>
      <c r="J4659" s="61" t="str">
        <f aca="false">TRIM(SUBSTITUTE(RIGHT(B4659,FIND(I4659,B4659)+1),"_",""))</f>
        <v>NegK</v>
      </c>
      <c r="K4659" s="0" t="str">
        <f aca="false">IFERROR(VALUE(SUBSTITUTE(E4659,".",",")),E4659)</f>
        <v>No Ct</v>
      </c>
      <c r="L4659" s="61" t="str">
        <f aca="false">IF(J4659="PosK",SUMIFS(K:K,J:J,"PosK",H:H,H4659),"")</f>
        <v/>
      </c>
      <c r="M4659" s="61" t="str">
        <f aca="false">IF(J4659="PosK",SUMIFS(K:K,J:J,"NegK",H:H,H4659),"")</f>
        <v/>
      </c>
      <c r="N4659" s="61" t="str">
        <f aca="false">IF(J4659="PosK",SUMIFS(K:K,J:J,"eDNA",H:H,H4659),"")</f>
        <v/>
      </c>
    </row>
    <row r="4660" customFormat="false" ht="14.25" hidden="false" customHeight="false" outlineLevel="0" collapsed="false">
      <c r="A4660" s="0" t="s">
        <v>758</v>
      </c>
      <c r="B4660" s="52" t="s">
        <v>759</v>
      </c>
      <c r="C4660" s="52" t="s">
        <v>751</v>
      </c>
      <c r="D4660" s="53" t="n">
        <v>0.1</v>
      </c>
      <c r="E4660" s="53" t="s">
        <v>748</v>
      </c>
      <c r="F4660" s="0" t="s">
        <v>1394</v>
      </c>
      <c r="G4660" s="0" t="str">
        <f aca="false">LEFT(B4660,2)</f>
        <v>02</v>
      </c>
      <c r="H4660" s="0" t="str">
        <f aca="false">I4660&amp;"_"&amp;G4660&amp;"_"&amp;F4660</f>
        <v>StorVandsalamander_02_20181218_DL2018106_ZahlesGym_koersel1</v>
      </c>
      <c r="I4660" s="61" t="str">
        <f aca="false">MID(RIGHT(B4660,LEN(B4660)-3),1,FIND("_",RIGHT(B4660,LEN(B4660)-3))-1)</f>
        <v>StorVandsalamander</v>
      </c>
      <c r="J4660" s="61" t="str">
        <f aca="false">TRIM(SUBSTITUTE(RIGHT(B4660,FIND(I4660,B4660)+1),"_",""))</f>
        <v>eDNA</v>
      </c>
      <c r="K4660" s="0" t="str">
        <f aca="false">IFERROR(VALUE(SUBSTITUTE(E4660,".",",")),E4660)</f>
        <v>No Ct</v>
      </c>
      <c r="L4660" s="61" t="str">
        <f aca="false">IF(J4660="PosK",SUMIFS(K:K,J:J,"PosK",H:H,H4660),"")</f>
        <v/>
      </c>
      <c r="M4660" s="61" t="str">
        <f aca="false">IF(J4660="PosK",SUMIFS(K:K,J:J,"NegK",H:H,H4660),"")</f>
        <v/>
      </c>
      <c r="N4660" s="61" t="str">
        <f aca="false">IF(J4660="PosK",SUMIFS(K:K,J:J,"eDNA",H:H,H4660),"")</f>
        <v/>
      </c>
      <c r="Q4660" s="62"/>
    </row>
    <row r="4661" customFormat="false" ht="14.25" hidden="false" customHeight="false" outlineLevel="0" collapsed="false">
      <c r="A4661" s="0" t="s">
        <v>760</v>
      </c>
      <c r="B4661" s="52" t="s">
        <v>759</v>
      </c>
      <c r="C4661" s="52" t="s">
        <v>751</v>
      </c>
      <c r="D4661" s="53" t="n">
        <v>0.1</v>
      </c>
      <c r="E4661" s="53" t="s">
        <v>748</v>
      </c>
      <c r="F4661" s="0" t="s">
        <v>1394</v>
      </c>
      <c r="G4661" s="0" t="str">
        <f aca="false">LEFT(B4661,2)</f>
        <v>02</v>
      </c>
      <c r="H4661" s="0" t="str">
        <f aca="false">I4661&amp;"_"&amp;G4661&amp;"_"&amp;F4661</f>
        <v>StorVandsalamander_02_20181218_DL2018106_ZahlesGym_koersel1</v>
      </c>
      <c r="I4661" s="61" t="str">
        <f aca="false">MID(RIGHT(B4661,LEN(B4661)-3),1,FIND("_",RIGHT(B4661,LEN(B4661)-3))-1)</f>
        <v>StorVandsalamander</v>
      </c>
      <c r="J4661" s="61" t="str">
        <f aca="false">TRIM(SUBSTITUTE(RIGHT(B4661,FIND(I4661,B4661)+1),"_",""))</f>
        <v>eDNA</v>
      </c>
      <c r="K4661" s="0" t="str">
        <f aca="false">IFERROR(VALUE(SUBSTITUTE(E4661,".",",")),E4661)</f>
        <v>No Ct</v>
      </c>
      <c r="L4661" s="61" t="str">
        <f aca="false">IF(J4661="PosK",SUMIFS(K:K,J:J,"PosK",H:H,H4661),"")</f>
        <v/>
      </c>
      <c r="M4661" s="61" t="str">
        <f aca="false">IF(J4661="PosK",SUMIFS(K:K,J:J,"NegK",H:H,H4661),"")</f>
        <v/>
      </c>
      <c r="N4661" s="61" t="str">
        <f aca="false">IF(J4661="PosK",SUMIFS(K:K,J:J,"eDNA",H:H,H4661),"")</f>
        <v/>
      </c>
      <c r="P4661" s="62"/>
      <c r="T4661" s="63"/>
      <c r="W4661" s="64"/>
    </row>
    <row r="4662" customFormat="false" ht="14.25" hidden="false" customHeight="false" outlineLevel="0" collapsed="false">
      <c r="A4662" s="0" t="s">
        <v>762</v>
      </c>
      <c r="B4662" s="52" t="s">
        <v>763</v>
      </c>
      <c r="C4662" s="52" t="s">
        <v>743</v>
      </c>
      <c r="D4662" s="53" t="n">
        <v>0.1</v>
      </c>
      <c r="E4662" s="53" t="s">
        <v>748</v>
      </c>
      <c r="F4662" s="0" t="s">
        <v>1394</v>
      </c>
      <c r="G4662" s="0" t="str">
        <f aca="false">LEFT(B4662,2)</f>
        <v>03</v>
      </c>
      <c r="H4662" s="0" t="str">
        <f aca="false">I4662&amp;"_"&amp;G4662&amp;"_"&amp;F4662</f>
        <v>Strandtudse_03_20181218_DL2018106_ZahlesGym_koersel1</v>
      </c>
      <c r="I4662" s="61" t="str">
        <f aca="false">MID(RIGHT(B4662,LEN(B4662)-3),1,FIND("_",RIGHT(B4662,LEN(B4662)-3))-1)</f>
        <v>Strandtudse</v>
      </c>
      <c r="J4662" s="61" t="str">
        <f aca="false">TRIM(SUBSTITUTE(RIGHT(B4662,FIND(I4662,B4662)+1),"_",""))</f>
        <v>PosK</v>
      </c>
      <c r="K4662" s="0" t="str">
        <f aca="false">IFERROR(VALUE(SUBSTITUTE(E4662,".",",")),E4662)</f>
        <v>No Ct</v>
      </c>
      <c r="L4662" s="61" t="n">
        <f aca="false">IF(J4662="PosK",SUMIFS(K:K,J:J,"PosK",H:H,H4662),"")</f>
        <v>0</v>
      </c>
      <c r="M4662" s="61" t="n">
        <f aca="false">IF(J4662="PosK",SUMIFS(K:K,J:J,"NegK",H:H,H4662),"")</f>
        <v>0</v>
      </c>
      <c r="N4662" s="61" t="n">
        <f aca="false">IF(J4662="PosK",SUMIFS(K:K,J:J,"eDNA",H:H,H4662),"")</f>
        <v>0</v>
      </c>
      <c r="P4662" s="62" t="n">
        <f aca="false">IF(K4664="No Ct",0,K4664)</f>
        <v>0</v>
      </c>
      <c r="Q4662" s="62" t="n">
        <f aca="false">IF(K4665="No Ct",0,K4665)</f>
        <v>0</v>
      </c>
      <c r="R4662" s="0" t="str">
        <f aca="false">IF(AND(L4662&gt;0,M4662=0),"Valid","Invalid")</f>
        <v>Invalid</v>
      </c>
      <c r="S4662" s="0" t="str">
        <f aca="false">IF(OR(P4662&gt;1,Q4662&gt;1),"Present","Absent")</f>
        <v>Absent</v>
      </c>
      <c r="T4662" s="63" t="str">
        <f aca="false">IF(OR(AND(P4662&gt;1,P4662&lt;41),AND(Q4662&gt;1,Q4662&lt;41)),"Ct&lt;41","Ct&gt;41")</f>
        <v>Ct&gt;41</v>
      </c>
      <c r="U4662" s="0" t="str">
        <f aca="false">I4662</f>
        <v>Strandtudse</v>
      </c>
      <c r="V4662" s="0" t="str">
        <f aca="false">MID(F4662,10,9)</f>
        <v>DL2018106</v>
      </c>
      <c r="W4662" s="64" t="str">
        <f aca="false">V4662&amp;"_"&amp;U4662&amp;"_"&amp;R4662&amp;"_"&amp;S4662&amp;"_"&amp;T4662</f>
        <v>DL2018106_Strandtudse_Invalid_Absent_Ct&gt;41</v>
      </c>
    </row>
    <row r="4663" customFormat="false" ht="14.25" hidden="false" customHeight="false" outlineLevel="0" collapsed="false">
      <c r="A4663" s="0" t="s">
        <v>764</v>
      </c>
      <c r="B4663" s="52" t="s">
        <v>765</v>
      </c>
      <c r="C4663" s="52" t="s">
        <v>747</v>
      </c>
      <c r="D4663" s="53" t="n">
        <v>0.1</v>
      </c>
      <c r="E4663" s="53" t="s">
        <v>748</v>
      </c>
      <c r="F4663" s="0" t="s">
        <v>1394</v>
      </c>
      <c r="G4663" s="0" t="str">
        <f aca="false">LEFT(B4663,2)</f>
        <v>03</v>
      </c>
      <c r="H4663" s="0" t="str">
        <f aca="false">I4663&amp;"_"&amp;G4663&amp;"_"&amp;F4663</f>
        <v>Strandtudse_03_20181218_DL2018106_ZahlesGym_koersel1</v>
      </c>
      <c r="I4663" s="61" t="str">
        <f aca="false">MID(RIGHT(B4663,LEN(B4663)-3),1,FIND("_",RIGHT(B4663,LEN(B4663)-3))-1)</f>
        <v>Strandtudse</v>
      </c>
      <c r="J4663" s="61" t="str">
        <f aca="false">TRIM(SUBSTITUTE(RIGHT(B4663,FIND(I4663,B4663)+1),"_",""))</f>
        <v>NegK</v>
      </c>
      <c r="K4663" s="0" t="str">
        <f aca="false">IFERROR(VALUE(SUBSTITUTE(E4663,".",",")),E4663)</f>
        <v>No Ct</v>
      </c>
      <c r="L4663" s="61" t="str">
        <f aca="false">IF(J4663="PosK",SUMIFS(K:K,J:J,"PosK",H:H,H4663),"")</f>
        <v/>
      </c>
      <c r="M4663" s="61" t="str">
        <f aca="false">IF(J4663="PosK",SUMIFS(K:K,J:J,"NegK",H:H,H4663),"")</f>
        <v/>
      </c>
      <c r="N4663" s="61" t="str">
        <f aca="false">IF(J4663="PosK",SUMIFS(K:K,J:J,"eDNA",H:H,H4663),"")</f>
        <v/>
      </c>
    </row>
    <row r="4664" customFormat="false" ht="14.25" hidden="false" customHeight="false" outlineLevel="0" collapsed="false">
      <c r="A4664" s="0" t="s">
        <v>766</v>
      </c>
      <c r="B4664" s="52" t="s">
        <v>767</v>
      </c>
      <c r="C4664" s="52" t="s">
        <v>751</v>
      </c>
      <c r="D4664" s="53" t="n">
        <v>0.1</v>
      </c>
      <c r="E4664" s="53" t="s">
        <v>748</v>
      </c>
      <c r="F4664" s="0" t="s">
        <v>1394</v>
      </c>
      <c r="G4664" s="0" t="str">
        <f aca="false">LEFT(B4664,2)</f>
        <v>03</v>
      </c>
      <c r="H4664" s="0" t="str">
        <f aca="false">I4664&amp;"_"&amp;G4664&amp;"_"&amp;F4664</f>
        <v>Strandtudse_03_20181218_DL2018106_ZahlesGym_koersel1</v>
      </c>
      <c r="I4664" s="61" t="str">
        <f aca="false">MID(RIGHT(B4664,LEN(B4664)-3),1,FIND("_",RIGHT(B4664,LEN(B4664)-3))-1)</f>
        <v>Strandtudse</v>
      </c>
      <c r="J4664" s="61" t="str">
        <f aca="false">TRIM(SUBSTITUTE(RIGHT(B4664,FIND(I4664,B4664)+1),"_",""))</f>
        <v>eDNA</v>
      </c>
      <c r="K4664" s="0" t="str">
        <f aca="false">IFERROR(VALUE(SUBSTITUTE(E4664,".",",")),E4664)</f>
        <v>No Ct</v>
      </c>
      <c r="L4664" s="61" t="str">
        <f aca="false">IF(J4664="PosK",SUMIFS(K:K,J:J,"PosK",H:H,H4664),"")</f>
        <v/>
      </c>
      <c r="M4664" s="61" t="str">
        <f aca="false">IF(J4664="PosK",SUMIFS(K:K,J:J,"NegK",H:H,H4664),"")</f>
        <v/>
      </c>
      <c r="N4664" s="61" t="str">
        <f aca="false">IF(J4664="PosK",SUMIFS(K:K,J:J,"eDNA",H:H,H4664),"")</f>
        <v/>
      </c>
      <c r="Q4664" s="62"/>
    </row>
    <row r="4665" customFormat="false" ht="14.25" hidden="false" customHeight="false" outlineLevel="0" collapsed="false">
      <c r="A4665" s="0" t="s">
        <v>768</v>
      </c>
      <c r="B4665" s="52" t="s">
        <v>767</v>
      </c>
      <c r="C4665" s="52" t="s">
        <v>751</v>
      </c>
      <c r="D4665" s="53" t="n">
        <v>0.1</v>
      </c>
      <c r="E4665" s="53" t="s">
        <v>748</v>
      </c>
      <c r="F4665" s="0" t="s">
        <v>1394</v>
      </c>
      <c r="G4665" s="0" t="str">
        <f aca="false">LEFT(B4665,2)</f>
        <v>03</v>
      </c>
      <c r="H4665" s="0" t="str">
        <f aca="false">I4665&amp;"_"&amp;G4665&amp;"_"&amp;F4665</f>
        <v>Strandtudse_03_20181218_DL2018106_ZahlesGym_koersel1</v>
      </c>
      <c r="I4665" s="61" t="str">
        <f aca="false">MID(RIGHT(B4665,LEN(B4665)-3),1,FIND("_",RIGHT(B4665,LEN(B4665)-3))-1)</f>
        <v>Strandtudse</v>
      </c>
      <c r="J4665" s="61" t="str">
        <f aca="false">TRIM(SUBSTITUTE(RIGHT(B4665,FIND(I4665,B4665)+1),"_",""))</f>
        <v>eDNA</v>
      </c>
      <c r="K4665" s="0" t="str">
        <f aca="false">IFERROR(VALUE(SUBSTITUTE(E4665,".",",")),E4665)</f>
        <v>No Ct</v>
      </c>
      <c r="L4665" s="61" t="str">
        <f aca="false">IF(J4665="PosK",SUMIFS(K:K,J:J,"PosK",H:H,H4665),"")</f>
        <v/>
      </c>
      <c r="M4665" s="61" t="str">
        <f aca="false">IF(J4665="PosK",SUMIFS(K:K,J:J,"NegK",H:H,H4665),"")</f>
        <v/>
      </c>
      <c r="N4665" s="61" t="str">
        <f aca="false">IF(J4665="PosK",SUMIFS(K:K,J:J,"eDNA",H:H,H4665),"")</f>
        <v/>
      </c>
      <c r="P4665" s="62"/>
      <c r="T4665" s="63"/>
      <c r="W4665" s="64"/>
    </row>
    <row r="4666" customFormat="false" ht="14.25" hidden="false" customHeight="false" outlineLevel="0" collapsed="false">
      <c r="A4666" s="0" t="s">
        <v>770</v>
      </c>
      <c r="B4666" s="52" t="s">
        <v>771</v>
      </c>
      <c r="C4666" s="52" t="s">
        <v>743</v>
      </c>
      <c r="D4666" s="53" t="n">
        <v>0.1</v>
      </c>
      <c r="E4666" s="53" t="s">
        <v>748</v>
      </c>
      <c r="F4666" s="0" t="s">
        <v>1394</v>
      </c>
      <c r="G4666" s="0" t="str">
        <f aca="false">LEFT(B4666,2)</f>
        <v>04</v>
      </c>
      <c r="H4666" s="0" t="str">
        <f aca="false">I4666&amp;"_"&amp;G4666&amp;"_"&amp;F4666</f>
        <v>GroenbrogetTudse_04_20181218_DL2018106_ZahlesGym_koersel1</v>
      </c>
      <c r="I4666" s="61" t="str">
        <f aca="false">MID(RIGHT(B4666,LEN(B4666)-3),1,FIND("_",RIGHT(B4666,LEN(B4666)-3))-1)</f>
        <v>GroenbrogetTudse</v>
      </c>
      <c r="J4666" s="61" t="str">
        <f aca="false">TRIM(SUBSTITUTE(RIGHT(B4666,FIND(I4666,B4666)+1),"_",""))</f>
        <v>PosK</v>
      </c>
      <c r="K4666" s="0" t="str">
        <f aca="false">IFERROR(VALUE(SUBSTITUTE(E4666,".",",")),E4666)</f>
        <v>No Ct</v>
      </c>
      <c r="L4666" s="61" t="n">
        <f aca="false">IF(J4666="PosK",SUMIFS(K:K,J:J,"PosK",H:H,H4666),"")</f>
        <v>0</v>
      </c>
      <c r="M4666" s="61" t="n">
        <f aca="false">IF(J4666="PosK",SUMIFS(K:K,J:J,"NegK",H:H,H4666),"")</f>
        <v>0</v>
      </c>
      <c r="N4666" s="61" t="n">
        <f aca="false">IF(J4666="PosK",SUMIFS(K:K,J:J,"eDNA",H:H,H4666),"")</f>
        <v>0</v>
      </c>
      <c r="P4666" s="62" t="n">
        <f aca="false">IF(K4668="No Ct",0,K4668)</f>
        <v>0</v>
      </c>
      <c r="Q4666" s="62" t="n">
        <f aca="false">IF(K4669="No Ct",0,K4669)</f>
        <v>0</v>
      </c>
      <c r="R4666" s="0" t="str">
        <f aca="false">IF(AND(L4666&gt;0,M4666=0),"Valid","Invalid")</f>
        <v>Invalid</v>
      </c>
      <c r="S4666" s="0" t="str">
        <f aca="false">IF(OR(P4666&gt;1,Q4666&gt;1),"Present","Absent")</f>
        <v>Absent</v>
      </c>
      <c r="T4666" s="63" t="str">
        <f aca="false">IF(OR(AND(P4666&gt;1,P4666&lt;41),AND(Q4666&gt;1,Q4666&lt;41)),"Ct&lt;41","Ct&gt;41")</f>
        <v>Ct&gt;41</v>
      </c>
      <c r="U4666" s="0" t="str">
        <f aca="false">I4666</f>
        <v>GroenbrogetTudse</v>
      </c>
      <c r="V4666" s="0" t="str">
        <f aca="false">MID(F4666,10,9)</f>
        <v>DL2018106</v>
      </c>
      <c r="W4666" s="64" t="str">
        <f aca="false">V4666&amp;"_"&amp;U4666&amp;"_"&amp;R4666&amp;"_"&amp;S4666&amp;"_"&amp;T4666</f>
        <v>DL2018106_GroenbrogetTudse_Invalid_Absent_Ct&gt;41</v>
      </c>
    </row>
    <row r="4667" customFormat="false" ht="14.25" hidden="false" customHeight="false" outlineLevel="0" collapsed="false">
      <c r="A4667" s="0" t="s">
        <v>772</v>
      </c>
      <c r="B4667" s="52" t="s">
        <v>773</v>
      </c>
      <c r="C4667" s="52" t="s">
        <v>747</v>
      </c>
      <c r="D4667" s="53" t="n">
        <v>0.1</v>
      </c>
      <c r="E4667" s="53" t="s">
        <v>748</v>
      </c>
      <c r="F4667" s="0" t="s">
        <v>1394</v>
      </c>
      <c r="G4667" s="0" t="str">
        <f aca="false">LEFT(B4667,2)</f>
        <v>04</v>
      </c>
      <c r="H4667" s="0" t="str">
        <f aca="false">I4667&amp;"_"&amp;G4667&amp;"_"&amp;F4667</f>
        <v>GroenbrogetTudse_04_20181218_DL2018106_ZahlesGym_koersel1</v>
      </c>
      <c r="I4667" s="61" t="str">
        <f aca="false">MID(RIGHT(B4667,LEN(B4667)-3),1,FIND("_",RIGHT(B4667,LEN(B4667)-3))-1)</f>
        <v>GroenbrogetTudse</v>
      </c>
      <c r="J4667" s="61" t="str">
        <f aca="false">TRIM(SUBSTITUTE(RIGHT(B4667,FIND(I4667,B4667)+1),"_",""))</f>
        <v>NegK</v>
      </c>
      <c r="K4667" s="0" t="str">
        <f aca="false">IFERROR(VALUE(SUBSTITUTE(E4667,".",",")),E4667)</f>
        <v>No Ct</v>
      </c>
      <c r="L4667" s="61" t="str">
        <f aca="false">IF(J4667="PosK",SUMIFS(K:K,J:J,"PosK",H:H,H4667),"")</f>
        <v/>
      </c>
      <c r="M4667" s="61" t="str">
        <f aca="false">IF(J4667="PosK",SUMIFS(K:K,J:J,"NegK",H:H,H4667),"")</f>
        <v/>
      </c>
      <c r="N4667" s="61" t="str">
        <f aca="false">IF(J4667="PosK",SUMIFS(K:K,J:J,"eDNA",H:H,H4667),"")</f>
        <v/>
      </c>
    </row>
    <row r="4668" customFormat="false" ht="14.25" hidden="false" customHeight="false" outlineLevel="0" collapsed="false">
      <c r="A4668" s="0" t="s">
        <v>774</v>
      </c>
      <c r="B4668" s="52" t="s">
        <v>775</v>
      </c>
      <c r="C4668" s="52" t="s">
        <v>751</v>
      </c>
      <c r="D4668" s="53" t="n">
        <v>0.1</v>
      </c>
      <c r="E4668" s="53" t="s">
        <v>748</v>
      </c>
      <c r="F4668" s="0" t="s">
        <v>1394</v>
      </c>
      <c r="G4668" s="0" t="str">
        <f aca="false">LEFT(B4668,2)</f>
        <v>04</v>
      </c>
      <c r="H4668" s="0" t="str">
        <f aca="false">I4668&amp;"_"&amp;G4668&amp;"_"&amp;F4668</f>
        <v>GroenbrogetTudse_04_20181218_DL2018106_ZahlesGym_koersel1</v>
      </c>
      <c r="I4668" s="61" t="str">
        <f aca="false">MID(RIGHT(B4668,LEN(B4668)-3),1,FIND("_",RIGHT(B4668,LEN(B4668)-3))-1)</f>
        <v>GroenbrogetTudse</v>
      </c>
      <c r="J4668" s="61" t="str">
        <f aca="false">TRIM(SUBSTITUTE(RIGHT(B4668,FIND(I4668,B4668)+1),"_",""))</f>
        <v>eDNA</v>
      </c>
      <c r="K4668" s="0" t="str">
        <f aca="false">IFERROR(VALUE(SUBSTITUTE(E4668,".",",")),E4668)</f>
        <v>No Ct</v>
      </c>
      <c r="L4668" s="61" t="str">
        <f aca="false">IF(J4668="PosK",SUMIFS(K:K,J:J,"PosK",H:H,H4668),"")</f>
        <v/>
      </c>
      <c r="M4668" s="61" t="str">
        <f aca="false">IF(J4668="PosK",SUMIFS(K:K,J:J,"NegK",H:H,H4668),"")</f>
        <v/>
      </c>
      <c r="N4668" s="61" t="str">
        <f aca="false">IF(J4668="PosK",SUMIFS(K:K,J:J,"eDNA",H:H,H4668),"")</f>
        <v/>
      </c>
      <c r="Q4668" s="62"/>
    </row>
    <row r="4669" customFormat="false" ht="14.25" hidden="false" customHeight="false" outlineLevel="0" collapsed="false">
      <c r="A4669" s="0" t="s">
        <v>776</v>
      </c>
      <c r="B4669" s="52" t="s">
        <v>775</v>
      </c>
      <c r="C4669" s="52" t="s">
        <v>751</v>
      </c>
      <c r="D4669" s="53" t="n">
        <v>0.1</v>
      </c>
      <c r="E4669" s="53" t="s">
        <v>748</v>
      </c>
      <c r="F4669" s="0" t="s">
        <v>1394</v>
      </c>
      <c r="G4669" s="0" t="str">
        <f aca="false">LEFT(B4669,2)</f>
        <v>04</v>
      </c>
      <c r="H4669" s="0" t="str">
        <f aca="false">I4669&amp;"_"&amp;G4669&amp;"_"&amp;F4669</f>
        <v>GroenbrogetTudse_04_20181218_DL2018106_ZahlesGym_koersel1</v>
      </c>
      <c r="I4669" s="61" t="str">
        <f aca="false">MID(RIGHT(B4669,LEN(B4669)-3),1,FIND("_",RIGHT(B4669,LEN(B4669)-3))-1)</f>
        <v>GroenbrogetTudse</v>
      </c>
      <c r="J4669" s="61" t="str">
        <f aca="false">TRIM(SUBSTITUTE(RIGHT(B4669,FIND(I4669,B4669)+1),"_",""))</f>
        <v>eDNA</v>
      </c>
      <c r="K4669" s="0" t="str">
        <f aca="false">IFERROR(VALUE(SUBSTITUTE(E4669,".",",")),E4669)</f>
        <v>No Ct</v>
      </c>
      <c r="L4669" s="61" t="str">
        <f aca="false">IF(J4669="PosK",SUMIFS(K:K,J:J,"PosK",H:H,H4669),"")</f>
        <v/>
      </c>
      <c r="M4669" s="61" t="str">
        <f aca="false">IF(J4669="PosK",SUMIFS(K:K,J:J,"NegK",H:H,H4669),"")</f>
        <v/>
      </c>
      <c r="N4669" s="61" t="str">
        <f aca="false">IF(J4669="PosK",SUMIFS(K:K,J:J,"eDNA",H:H,H4669),"")</f>
        <v/>
      </c>
      <c r="P4669" s="62"/>
      <c r="T4669" s="63"/>
      <c r="W4669" s="64"/>
    </row>
    <row r="4670" customFormat="false" ht="14.25" hidden="false" customHeight="false" outlineLevel="0" collapsed="false">
      <c r="A4670" s="0" t="s">
        <v>778</v>
      </c>
      <c r="B4670" s="52" t="s">
        <v>779</v>
      </c>
      <c r="C4670" s="52" t="s">
        <v>743</v>
      </c>
      <c r="D4670" s="53" t="n">
        <v>0.1</v>
      </c>
      <c r="E4670" s="53" t="n">
        <v>28.45</v>
      </c>
      <c r="F4670" s="0" t="s">
        <v>1394</v>
      </c>
      <c r="G4670" s="0" t="str">
        <f aca="false">LEFT(B4670,2)</f>
        <v>05</v>
      </c>
      <c r="H4670" s="0" t="str">
        <f aca="false">I4670&amp;"_"&amp;G4670&amp;"_"&amp;F4670</f>
        <v>Loevfroe_05_20181218_DL2018106_ZahlesGym_koersel1</v>
      </c>
      <c r="I4670" s="61" t="str">
        <f aca="false">MID(RIGHT(B4670,LEN(B4670)-3),1,FIND("_",RIGHT(B4670,LEN(B4670)-3))-1)</f>
        <v>Loevfroe</v>
      </c>
      <c r="J4670" s="61" t="str">
        <f aca="false">TRIM(SUBSTITUTE(RIGHT(B4670,FIND(I4670,B4670)+1),"_",""))</f>
        <v>PosK</v>
      </c>
      <c r="K4670" s="0" t="n">
        <f aca="false">IFERROR(VALUE(SUBSTITUTE(E4670,".",",")),E4670)</f>
        <v>28.45</v>
      </c>
      <c r="L4670" s="61" t="n">
        <f aca="false">IF(J4670="PosK",SUMIFS(K:K,J:J,"PosK",H:H,H4670),"")</f>
        <v>28.45</v>
      </c>
      <c r="M4670" s="61" t="n">
        <f aca="false">IF(J4670="PosK",SUMIFS(K:K,J:J,"NegK",H:H,H4670),"")</f>
        <v>0</v>
      </c>
      <c r="N4670" s="61" t="n">
        <f aca="false">IF(J4670="PosK",SUMIFS(K:K,J:J,"eDNA",H:H,H4670),"")</f>
        <v>0</v>
      </c>
      <c r="P4670" s="62" t="n">
        <f aca="false">IF(K4672="No Ct",0,K4672)</f>
        <v>0</v>
      </c>
      <c r="Q4670" s="62" t="n">
        <f aca="false">IF(K4673="No Ct",0,K4673)</f>
        <v>0</v>
      </c>
      <c r="R4670" s="0" t="str">
        <f aca="false">IF(AND(L4670&gt;0,M4670=0),"Valid","Invalid")</f>
        <v>Valid</v>
      </c>
      <c r="S4670" s="0" t="str">
        <f aca="false">IF(OR(P4670&gt;1,Q4670&gt;1),"Present","Absent")</f>
        <v>Absent</v>
      </c>
      <c r="T4670" s="63" t="str">
        <f aca="false">IF(OR(AND(P4670&gt;1,P4670&lt;41),AND(Q4670&gt;1,Q4670&lt;41)),"Ct&lt;41","Ct&gt;41")</f>
        <v>Ct&gt;41</v>
      </c>
      <c r="U4670" s="0" t="str">
        <f aca="false">I4670</f>
        <v>Loevfroe</v>
      </c>
      <c r="V4670" s="0" t="str">
        <f aca="false">MID(F4670,10,9)</f>
        <v>DL2018106</v>
      </c>
      <c r="W4670" s="64" t="str">
        <f aca="false">V4670&amp;"_"&amp;U4670&amp;"_"&amp;R4670&amp;"_"&amp;S4670&amp;"_"&amp;T4670</f>
        <v>DL2018106_Loevfroe_Valid_Absent_Ct&gt;41</v>
      </c>
    </row>
    <row r="4671" customFormat="false" ht="14.25" hidden="false" customHeight="false" outlineLevel="0" collapsed="false">
      <c r="A4671" s="0" t="s">
        <v>780</v>
      </c>
      <c r="B4671" s="52" t="s">
        <v>781</v>
      </c>
      <c r="C4671" s="52" t="s">
        <v>747</v>
      </c>
      <c r="D4671" s="53" t="n">
        <v>0.1</v>
      </c>
      <c r="E4671" s="53" t="s">
        <v>748</v>
      </c>
      <c r="F4671" s="0" t="s">
        <v>1394</v>
      </c>
      <c r="G4671" s="0" t="str">
        <f aca="false">LEFT(B4671,2)</f>
        <v>05</v>
      </c>
      <c r="H4671" s="0" t="str">
        <f aca="false">I4671&amp;"_"&amp;G4671&amp;"_"&amp;F4671</f>
        <v>Loevfroe_05_20181218_DL2018106_ZahlesGym_koersel1</v>
      </c>
      <c r="I4671" s="61" t="str">
        <f aca="false">MID(RIGHT(B4671,LEN(B4671)-3),1,FIND("_",RIGHT(B4671,LEN(B4671)-3))-1)</f>
        <v>Loevfroe</v>
      </c>
      <c r="J4671" s="61" t="str">
        <f aca="false">TRIM(SUBSTITUTE(RIGHT(B4671,FIND(I4671,B4671)+1),"_",""))</f>
        <v>NegK</v>
      </c>
      <c r="K4671" s="0" t="str">
        <f aca="false">IFERROR(VALUE(SUBSTITUTE(E4671,".",",")),E4671)</f>
        <v>No Ct</v>
      </c>
      <c r="L4671" s="61" t="str">
        <f aca="false">IF(J4671="PosK",SUMIFS(K:K,J:J,"PosK",H:H,H4671),"")</f>
        <v/>
      </c>
      <c r="M4671" s="61" t="str">
        <f aca="false">IF(J4671="PosK",SUMIFS(K:K,J:J,"NegK",H:H,H4671),"")</f>
        <v/>
      </c>
      <c r="N4671" s="61" t="str">
        <f aca="false">IF(J4671="PosK",SUMIFS(K:K,J:J,"eDNA",H:H,H4671),"")</f>
        <v/>
      </c>
    </row>
    <row r="4672" customFormat="false" ht="14.25" hidden="false" customHeight="false" outlineLevel="0" collapsed="false">
      <c r="A4672" s="0" t="s">
        <v>782</v>
      </c>
      <c r="B4672" s="52" t="s">
        <v>783</v>
      </c>
      <c r="C4672" s="52" t="s">
        <v>751</v>
      </c>
      <c r="D4672" s="53" t="n">
        <v>0.1</v>
      </c>
      <c r="E4672" s="53" t="s">
        <v>748</v>
      </c>
      <c r="F4672" s="0" t="s">
        <v>1394</v>
      </c>
      <c r="G4672" s="0" t="str">
        <f aca="false">LEFT(B4672,2)</f>
        <v>05</v>
      </c>
      <c r="H4672" s="0" t="str">
        <f aca="false">I4672&amp;"_"&amp;G4672&amp;"_"&amp;F4672</f>
        <v>Loevfroe_05_20181218_DL2018106_ZahlesGym_koersel1</v>
      </c>
      <c r="I4672" s="61" t="str">
        <f aca="false">MID(RIGHT(B4672,LEN(B4672)-3),1,FIND("_",RIGHT(B4672,LEN(B4672)-3))-1)</f>
        <v>Loevfroe</v>
      </c>
      <c r="J4672" s="61" t="str">
        <f aca="false">TRIM(SUBSTITUTE(RIGHT(B4672,FIND(I4672,B4672)+1),"_",""))</f>
        <v>eDNA</v>
      </c>
      <c r="K4672" s="0" t="str">
        <f aca="false">IFERROR(VALUE(SUBSTITUTE(E4672,".",",")),E4672)</f>
        <v>No Ct</v>
      </c>
      <c r="L4672" s="61" t="str">
        <f aca="false">IF(J4672="PosK",SUMIFS(K:K,J:J,"PosK",H:H,H4672),"")</f>
        <v/>
      </c>
      <c r="M4672" s="61" t="str">
        <f aca="false">IF(J4672="PosK",SUMIFS(K:K,J:J,"NegK",H:H,H4672),"")</f>
        <v/>
      </c>
      <c r="N4672" s="61" t="str">
        <f aca="false">IF(J4672="PosK",SUMIFS(K:K,J:J,"eDNA",H:H,H4672),"")</f>
        <v/>
      </c>
      <c r="Q4672" s="62"/>
    </row>
    <row r="4673" customFormat="false" ht="14.25" hidden="false" customHeight="false" outlineLevel="0" collapsed="false">
      <c r="A4673" s="0" t="s">
        <v>784</v>
      </c>
      <c r="B4673" s="52" t="s">
        <v>783</v>
      </c>
      <c r="C4673" s="52" t="s">
        <v>751</v>
      </c>
      <c r="D4673" s="53" t="n">
        <v>0.1</v>
      </c>
      <c r="E4673" s="53" t="s">
        <v>748</v>
      </c>
      <c r="F4673" s="0" t="s">
        <v>1394</v>
      </c>
      <c r="G4673" s="0" t="str">
        <f aca="false">LEFT(B4673,2)</f>
        <v>05</v>
      </c>
      <c r="H4673" s="0" t="str">
        <f aca="false">I4673&amp;"_"&amp;G4673&amp;"_"&amp;F4673</f>
        <v>Loevfroe_05_20181218_DL2018106_ZahlesGym_koersel1</v>
      </c>
      <c r="I4673" s="61" t="str">
        <f aca="false">MID(RIGHT(B4673,LEN(B4673)-3),1,FIND("_",RIGHT(B4673,LEN(B4673)-3))-1)</f>
        <v>Loevfroe</v>
      </c>
      <c r="J4673" s="61" t="str">
        <f aca="false">TRIM(SUBSTITUTE(RIGHT(B4673,FIND(I4673,B4673)+1),"_",""))</f>
        <v>eDNA</v>
      </c>
      <c r="K4673" s="0" t="str">
        <f aca="false">IFERROR(VALUE(SUBSTITUTE(E4673,".",",")),E4673)</f>
        <v>No Ct</v>
      </c>
      <c r="L4673" s="61" t="str">
        <f aca="false">IF(J4673="PosK",SUMIFS(K:K,J:J,"PosK",H:H,H4673),"")</f>
        <v/>
      </c>
      <c r="M4673" s="61" t="str">
        <f aca="false">IF(J4673="PosK",SUMIFS(K:K,J:J,"NegK",H:H,H4673),"")</f>
        <v/>
      </c>
      <c r="N4673" s="61" t="str">
        <f aca="false">IF(J4673="PosK",SUMIFS(K:K,J:J,"eDNA",H:H,H4673),"")</f>
        <v/>
      </c>
      <c r="P4673" s="62"/>
      <c r="T4673" s="63"/>
      <c r="W4673" s="64"/>
    </row>
    <row r="4674" customFormat="false" ht="14.25" hidden="false" customHeight="false" outlineLevel="0" collapsed="false">
      <c r="A4674" s="0" t="s">
        <v>786</v>
      </c>
      <c r="B4674" s="52" t="s">
        <v>787</v>
      </c>
      <c r="C4674" s="52" t="s">
        <v>743</v>
      </c>
      <c r="D4674" s="53" t="n">
        <v>0.1</v>
      </c>
      <c r="E4674" s="53" t="n">
        <v>35.5</v>
      </c>
      <c r="F4674" s="0" t="s">
        <v>1394</v>
      </c>
      <c r="G4674" s="0" t="str">
        <f aca="false">LEFT(B4674,2)</f>
        <v>06</v>
      </c>
      <c r="H4674" s="0" t="str">
        <f aca="false">I4674&amp;"_"&amp;G4674&amp;"_"&amp;F4674</f>
        <v>Springfroe_06_20181218_DL2018106_ZahlesGym_koersel1</v>
      </c>
      <c r="I4674" s="61" t="str">
        <f aca="false">MID(RIGHT(B4674,LEN(B4674)-3),1,FIND("_",RIGHT(B4674,LEN(B4674)-3))-1)</f>
        <v>Springfroe</v>
      </c>
      <c r="J4674" s="61" t="str">
        <f aca="false">TRIM(SUBSTITUTE(RIGHT(B4674,FIND(I4674,B4674)+1),"_",""))</f>
        <v>PosK</v>
      </c>
      <c r="K4674" s="0" t="n">
        <f aca="false">IFERROR(VALUE(SUBSTITUTE(E4674,".",",")),E4674)</f>
        <v>35.5</v>
      </c>
      <c r="L4674" s="61" t="n">
        <f aca="false">IF(J4674="PosK",SUMIFS(K:K,J:J,"PosK",H:H,H4674),"")</f>
        <v>35.5</v>
      </c>
      <c r="M4674" s="61" t="n">
        <f aca="false">IF(J4674="PosK",SUMIFS(K:K,J:J,"NegK",H:H,H4674),"")</f>
        <v>0</v>
      </c>
      <c r="N4674" s="61" t="n">
        <f aca="false">IF(J4674="PosK",SUMIFS(K:K,J:J,"eDNA",H:H,H4674),"")</f>
        <v>0</v>
      </c>
      <c r="P4674" s="62" t="n">
        <f aca="false">IF(K4676="No Ct",0,K4676)</f>
        <v>0</v>
      </c>
      <c r="Q4674" s="62" t="n">
        <f aca="false">IF(K4677="No Ct",0,K4677)</f>
        <v>0</v>
      </c>
      <c r="R4674" s="0" t="str">
        <f aca="false">IF(AND(L4674&gt;0,M4674=0),"Valid","Invalid")</f>
        <v>Valid</v>
      </c>
      <c r="S4674" s="0" t="str">
        <f aca="false">IF(OR(P4674&gt;1,Q4674&gt;1),"Present","Absent")</f>
        <v>Absent</v>
      </c>
      <c r="T4674" s="63" t="str">
        <f aca="false">IF(OR(AND(P4674&gt;1,P4674&lt;41),AND(Q4674&gt;1,Q4674&lt;41)),"Ct&lt;41","Ct&gt;41")</f>
        <v>Ct&gt;41</v>
      </c>
      <c r="U4674" s="0" t="str">
        <f aca="false">I4674</f>
        <v>Springfroe</v>
      </c>
      <c r="V4674" s="0" t="str">
        <f aca="false">MID(F4674,10,9)</f>
        <v>DL2018106</v>
      </c>
      <c r="W4674" s="64" t="str">
        <f aca="false">V4674&amp;"_"&amp;U4674&amp;"_"&amp;R4674&amp;"_"&amp;S4674&amp;"_"&amp;T4674</f>
        <v>DL2018106_Springfroe_Valid_Absent_Ct&gt;41</v>
      </c>
    </row>
    <row r="4675" customFormat="false" ht="14.25" hidden="false" customHeight="false" outlineLevel="0" collapsed="false">
      <c r="A4675" s="0" t="s">
        <v>788</v>
      </c>
      <c r="B4675" s="52" t="s">
        <v>789</v>
      </c>
      <c r="C4675" s="52" t="s">
        <v>747</v>
      </c>
      <c r="D4675" s="53" t="n">
        <v>0.1</v>
      </c>
      <c r="E4675" s="53" t="s">
        <v>748</v>
      </c>
      <c r="F4675" s="0" t="s">
        <v>1394</v>
      </c>
      <c r="G4675" s="0" t="str">
        <f aca="false">LEFT(B4675,2)</f>
        <v>06</v>
      </c>
      <c r="H4675" s="0" t="str">
        <f aca="false">I4675&amp;"_"&amp;G4675&amp;"_"&amp;F4675</f>
        <v>Springfroe_06_20181218_DL2018106_ZahlesGym_koersel1</v>
      </c>
      <c r="I4675" s="61" t="str">
        <f aca="false">MID(RIGHT(B4675,LEN(B4675)-3),1,FIND("_",RIGHT(B4675,LEN(B4675)-3))-1)</f>
        <v>Springfroe</v>
      </c>
      <c r="J4675" s="61" t="str">
        <f aca="false">TRIM(SUBSTITUTE(RIGHT(B4675,FIND(I4675,B4675)+1),"_",""))</f>
        <v>NegK</v>
      </c>
      <c r="K4675" s="0" t="str">
        <f aca="false">IFERROR(VALUE(SUBSTITUTE(E4675,".",",")),E4675)</f>
        <v>No Ct</v>
      </c>
      <c r="L4675" s="61" t="str">
        <f aca="false">IF(J4675="PosK",SUMIFS(K:K,J:J,"PosK",H:H,H4675),"")</f>
        <v/>
      </c>
      <c r="M4675" s="61" t="str">
        <f aca="false">IF(J4675="PosK",SUMIFS(K:K,J:J,"NegK",H:H,H4675),"")</f>
        <v/>
      </c>
      <c r="N4675" s="61" t="str">
        <f aca="false">IF(J4675="PosK",SUMIFS(K:K,J:J,"eDNA",H:H,H4675),"")</f>
        <v/>
      </c>
    </row>
    <row r="4676" customFormat="false" ht="14.25" hidden="false" customHeight="false" outlineLevel="0" collapsed="false">
      <c r="A4676" s="0" t="s">
        <v>790</v>
      </c>
      <c r="B4676" s="52" t="s">
        <v>791</v>
      </c>
      <c r="C4676" s="52" t="s">
        <v>751</v>
      </c>
      <c r="D4676" s="53" t="n">
        <v>0.1</v>
      </c>
      <c r="E4676" s="53" t="s">
        <v>748</v>
      </c>
      <c r="F4676" s="0" t="s">
        <v>1394</v>
      </c>
      <c r="G4676" s="0" t="str">
        <f aca="false">LEFT(B4676,2)</f>
        <v>06</v>
      </c>
      <c r="H4676" s="0" t="str">
        <f aca="false">I4676&amp;"_"&amp;G4676&amp;"_"&amp;F4676</f>
        <v>Springfroe_06_20181218_DL2018106_ZahlesGym_koersel1</v>
      </c>
      <c r="I4676" s="61" t="str">
        <f aca="false">MID(RIGHT(B4676,LEN(B4676)-3),1,FIND("_",RIGHT(B4676,LEN(B4676)-3))-1)</f>
        <v>Springfroe</v>
      </c>
      <c r="J4676" s="61" t="str">
        <f aca="false">TRIM(SUBSTITUTE(RIGHT(B4676,FIND(I4676,B4676)+1),"_",""))</f>
        <v>eDNA</v>
      </c>
      <c r="K4676" s="0" t="str">
        <f aca="false">IFERROR(VALUE(SUBSTITUTE(E4676,".",",")),E4676)</f>
        <v>No Ct</v>
      </c>
      <c r="L4676" s="61" t="str">
        <f aca="false">IF(J4676="PosK",SUMIFS(K:K,J:J,"PosK",H:H,H4676),"")</f>
        <v/>
      </c>
      <c r="M4676" s="61" t="str">
        <f aca="false">IF(J4676="PosK",SUMIFS(K:K,J:J,"NegK",H:H,H4676),"")</f>
        <v/>
      </c>
      <c r="N4676" s="61" t="str">
        <f aca="false">IF(J4676="PosK",SUMIFS(K:K,J:J,"eDNA",H:H,H4676),"")</f>
        <v/>
      </c>
      <c r="Q4676" s="62"/>
    </row>
    <row r="4677" customFormat="false" ht="14.25" hidden="false" customHeight="false" outlineLevel="0" collapsed="false">
      <c r="A4677" s="0" t="s">
        <v>792</v>
      </c>
      <c r="B4677" s="52" t="s">
        <v>791</v>
      </c>
      <c r="C4677" s="52" t="s">
        <v>751</v>
      </c>
      <c r="D4677" s="53" t="n">
        <v>0.1</v>
      </c>
      <c r="E4677" s="53" t="s">
        <v>748</v>
      </c>
      <c r="F4677" s="0" t="s">
        <v>1394</v>
      </c>
      <c r="G4677" s="0" t="str">
        <f aca="false">LEFT(B4677,2)</f>
        <v>06</v>
      </c>
      <c r="H4677" s="0" t="str">
        <f aca="false">I4677&amp;"_"&amp;G4677&amp;"_"&amp;F4677</f>
        <v>Springfroe_06_20181218_DL2018106_ZahlesGym_koersel1</v>
      </c>
      <c r="I4677" s="61" t="str">
        <f aca="false">MID(RIGHT(B4677,LEN(B4677)-3),1,FIND("_",RIGHT(B4677,LEN(B4677)-3))-1)</f>
        <v>Springfroe</v>
      </c>
      <c r="J4677" s="61" t="str">
        <f aca="false">TRIM(SUBSTITUTE(RIGHT(B4677,FIND(I4677,B4677)+1),"_",""))</f>
        <v>eDNA</v>
      </c>
      <c r="K4677" s="0" t="str">
        <f aca="false">IFERROR(VALUE(SUBSTITUTE(E4677,".",",")),E4677)</f>
        <v>No Ct</v>
      </c>
      <c r="L4677" s="61" t="str">
        <f aca="false">IF(J4677="PosK",SUMIFS(K:K,J:J,"PosK",H:H,H4677),"")</f>
        <v/>
      </c>
      <c r="M4677" s="61" t="str">
        <f aca="false">IF(J4677="PosK",SUMIFS(K:K,J:J,"NegK",H:H,H4677),"")</f>
        <v/>
      </c>
      <c r="N4677" s="61" t="str">
        <f aca="false">IF(J4677="PosK",SUMIFS(K:K,J:J,"eDNA",H:H,H4677),"")</f>
        <v/>
      </c>
      <c r="P4677" s="62"/>
      <c r="T4677" s="63"/>
      <c r="W4677" s="64"/>
    </row>
    <row r="4678" customFormat="false" ht="14.25" hidden="false" customHeight="false" outlineLevel="0" collapsed="false">
      <c r="A4678" s="0" t="s">
        <v>794</v>
      </c>
      <c r="B4678" s="52" t="s">
        <v>960</v>
      </c>
      <c r="C4678" s="52" t="s">
        <v>743</v>
      </c>
      <c r="D4678" s="53" t="n">
        <v>0.1</v>
      </c>
      <c r="E4678" s="53" t="s">
        <v>748</v>
      </c>
      <c r="F4678" s="0" t="s">
        <v>1394</v>
      </c>
      <c r="G4678" s="0" t="str">
        <f aca="false">LEFT(B4678,2)</f>
        <v>07</v>
      </c>
      <c r="H4678" s="0" t="str">
        <f aca="false">I4678&amp;"_"&amp;G4678&amp;"_"&amp;F4678</f>
        <v>Springfroe_07_20181218_DL2018106_ZahlesGym_koersel1</v>
      </c>
      <c r="I4678" s="61" t="str">
        <f aca="false">MID(RIGHT(B4678,LEN(B4678)-3),1,FIND("_",RIGHT(B4678,LEN(B4678)-3))-1)</f>
        <v>Springfroe</v>
      </c>
      <c r="J4678" s="61" t="str">
        <f aca="false">TRIM(SUBSTITUTE(RIGHT(B4678,FIND(I4678,B4678)+1),"_",""))</f>
        <v>PosK</v>
      </c>
      <c r="K4678" s="0" t="str">
        <f aca="false">IFERROR(VALUE(SUBSTITUTE(E4678,".",",")),E4678)</f>
        <v>No Ct</v>
      </c>
      <c r="L4678" s="61" t="n">
        <f aca="false">IF(J4678="PosK",SUMIFS(K:K,J:J,"PosK",H:H,H4678),"")</f>
        <v>0</v>
      </c>
      <c r="M4678" s="61" t="n">
        <f aca="false">IF(J4678="PosK",SUMIFS(K:K,J:J,"NegK",H:H,H4678),"")</f>
        <v>0</v>
      </c>
      <c r="N4678" s="61" t="n">
        <f aca="false">IF(J4678="PosK",SUMIFS(K:K,J:J,"eDNA",H:H,H4678),"")</f>
        <v>0</v>
      </c>
      <c r="P4678" s="62" t="n">
        <f aca="false">IF(K4680="No Ct",0,K4680)</f>
        <v>0</v>
      </c>
      <c r="Q4678" s="62" t="n">
        <f aca="false">IF(K4681="No Ct",0,K4681)</f>
        <v>0</v>
      </c>
      <c r="R4678" s="0" t="str">
        <f aca="false">IF(AND(L4678&gt;0,M4678=0),"Valid","Invalid")</f>
        <v>Invalid</v>
      </c>
      <c r="S4678" s="0" t="str">
        <f aca="false">IF(OR(P4678&gt;1,Q4678&gt;1),"Present","Absent")</f>
        <v>Absent</v>
      </c>
      <c r="T4678" s="63" t="str">
        <f aca="false">IF(OR(AND(P4678&gt;1,P4678&lt;41),AND(Q4678&gt;1,Q4678&lt;41)),"Ct&lt;41","Ct&gt;41")</f>
        <v>Ct&gt;41</v>
      </c>
      <c r="U4678" s="0" t="str">
        <f aca="false">I4678</f>
        <v>Springfroe</v>
      </c>
      <c r="V4678" s="0" t="str">
        <f aca="false">MID(F4678,10,9)</f>
        <v>DL2018106</v>
      </c>
      <c r="W4678" s="64" t="str">
        <f aca="false">V4678&amp;"_"&amp;U4678&amp;"_"&amp;R4678&amp;"_"&amp;S4678&amp;"_"&amp;T4678</f>
        <v>DL2018106_Springfroe_Invalid_Absent_Ct&gt;41</v>
      </c>
    </row>
    <row r="4679" customFormat="false" ht="14.25" hidden="false" customHeight="false" outlineLevel="0" collapsed="false">
      <c r="A4679" s="0" t="s">
        <v>796</v>
      </c>
      <c r="B4679" s="52" t="s">
        <v>961</v>
      </c>
      <c r="C4679" s="52" t="s">
        <v>747</v>
      </c>
      <c r="D4679" s="53" t="n">
        <v>0.1</v>
      </c>
      <c r="E4679" s="53" t="s">
        <v>748</v>
      </c>
      <c r="F4679" s="0" t="s">
        <v>1394</v>
      </c>
      <c r="G4679" s="0" t="str">
        <f aca="false">LEFT(B4679,2)</f>
        <v>07</v>
      </c>
      <c r="H4679" s="0" t="str">
        <f aca="false">I4679&amp;"_"&amp;G4679&amp;"_"&amp;F4679</f>
        <v>Springfroe_07_20181218_DL2018106_ZahlesGym_koersel1</v>
      </c>
      <c r="I4679" s="61" t="str">
        <f aca="false">MID(RIGHT(B4679,LEN(B4679)-3),1,FIND("_",RIGHT(B4679,LEN(B4679)-3))-1)</f>
        <v>Springfroe</v>
      </c>
      <c r="J4679" s="61" t="str">
        <f aca="false">TRIM(SUBSTITUTE(RIGHT(B4679,FIND(I4679,B4679)+1),"_",""))</f>
        <v>NegK</v>
      </c>
      <c r="K4679" s="0" t="str">
        <f aca="false">IFERROR(VALUE(SUBSTITUTE(E4679,".",",")),E4679)</f>
        <v>No Ct</v>
      </c>
      <c r="L4679" s="61" t="str">
        <f aca="false">IF(J4679="PosK",SUMIFS(K:K,J:J,"PosK",H:H,H4679),"")</f>
        <v/>
      </c>
      <c r="M4679" s="61" t="str">
        <f aca="false">IF(J4679="PosK",SUMIFS(K:K,J:J,"NegK",H:H,H4679),"")</f>
        <v/>
      </c>
      <c r="N4679" s="61" t="str">
        <f aca="false">IF(J4679="PosK",SUMIFS(K:K,J:J,"eDNA",H:H,H4679),"")</f>
        <v/>
      </c>
    </row>
    <row r="4680" customFormat="false" ht="14.25" hidden="false" customHeight="false" outlineLevel="0" collapsed="false">
      <c r="A4680" s="0" t="s">
        <v>798</v>
      </c>
      <c r="B4680" s="52" t="s">
        <v>962</v>
      </c>
      <c r="C4680" s="52" t="s">
        <v>751</v>
      </c>
      <c r="D4680" s="53" t="n">
        <v>0.1</v>
      </c>
      <c r="E4680" s="53" t="s">
        <v>748</v>
      </c>
      <c r="F4680" s="0" t="s">
        <v>1394</v>
      </c>
      <c r="G4680" s="0" t="str">
        <f aca="false">LEFT(B4680,2)</f>
        <v>07</v>
      </c>
      <c r="H4680" s="0" t="str">
        <f aca="false">I4680&amp;"_"&amp;G4680&amp;"_"&amp;F4680</f>
        <v>Springfroe_07_20181218_DL2018106_ZahlesGym_koersel1</v>
      </c>
      <c r="I4680" s="61" t="str">
        <f aca="false">MID(RIGHT(B4680,LEN(B4680)-3),1,FIND("_",RIGHT(B4680,LEN(B4680)-3))-1)</f>
        <v>Springfroe</v>
      </c>
      <c r="J4680" s="61" t="str">
        <f aca="false">TRIM(SUBSTITUTE(RIGHT(B4680,FIND(I4680,B4680)+1),"_",""))</f>
        <v>eDNA</v>
      </c>
      <c r="K4680" s="0" t="str">
        <f aca="false">IFERROR(VALUE(SUBSTITUTE(E4680,".",",")),E4680)</f>
        <v>No Ct</v>
      </c>
      <c r="L4680" s="61" t="str">
        <f aca="false">IF(J4680="PosK",SUMIFS(K:K,J:J,"PosK",H:H,H4680),"")</f>
        <v/>
      </c>
      <c r="M4680" s="61" t="str">
        <f aca="false">IF(J4680="PosK",SUMIFS(K:K,J:J,"NegK",H:H,H4680),"")</f>
        <v/>
      </c>
      <c r="N4680" s="61" t="str">
        <f aca="false">IF(J4680="PosK",SUMIFS(K:K,J:J,"eDNA",H:H,H4680),"")</f>
        <v/>
      </c>
      <c r="Q4680" s="62"/>
    </row>
    <row r="4681" customFormat="false" ht="14.25" hidden="false" customHeight="false" outlineLevel="0" collapsed="false">
      <c r="A4681" s="0" t="s">
        <v>800</v>
      </c>
      <c r="B4681" s="52" t="s">
        <v>962</v>
      </c>
      <c r="C4681" s="52" t="s">
        <v>751</v>
      </c>
      <c r="D4681" s="53" t="n">
        <v>0.1</v>
      </c>
      <c r="E4681" s="53" t="s">
        <v>748</v>
      </c>
      <c r="F4681" s="0" t="s">
        <v>1394</v>
      </c>
      <c r="G4681" s="0" t="str">
        <f aca="false">LEFT(B4681,2)</f>
        <v>07</v>
      </c>
      <c r="H4681" s="0" t="str">
        <f aca="false">I4681&amp;"_"&amp;G4681&amp;"_"&amp;F4681</f>
        <v>Springfroe_07_20181218_DL2018106_ZahlesGym_koersel1</v>
      </c>
      <c r="I4681" s="61" t="str">
        <f aca="false">MID(RIGHT(B4681,LEN(B4681)-3),1,FIND("_",RIGHT(B4681,LEN(B4681)-3))-1)</f>
        <v>Springfroe</v>
      </c>
      <c r="J4681" s="61" t="str">
        <f aca="false">TRIM(SUBSTITUTE(RIGHT(B4681,FIND(I4681,B4681)+1),"_",""))</f>
        <v>eDNA</v>
      </c>
      <c r="K4681" s="0" t="str">
        <f aca="false">IFERROR(VALUE(SUBSTITUTE(E4681,".",",")),E4681)</f>
        <v>No Ct</v>
      </c>
      <c r="L4681" s="61" t="str">
        <f aca="false">IF(J4681="PosK",SUMIFS(K:K,J:J,"PosK",H:H,H4681),"")</f>
        <v/>
      </c>
      <c r="M4681" s="61" t="str">
        <f aca="false">IF(J4681="PosK",SUMIFS(K:K,J:J,"NegK",H:H,H4681),"")</f>
        <v/>
      </c>
      <c r="N4681" s="61" t="str">
        <f aca="false">IF(J4681="PosK",SUMIFS(K:K,J:J,"eDNA",H:H,H4681),"")</f>
        <v/>
      </c>
      <c r="P4681" s="62"/>
      <c r="T4681" s="63"/>
      <c r="W4681" s="64"/>
    </row>
    <row r="4682" customFormat="false" ht="14.25" hidden="false" customHeight="false" outlineLevel="0" collapsed="false">
      <c r="A4682" s="0" t="s">
        <v>802</v>
      </c>
      <c r="B4682" s="52" t="s">
        <v>964</v>
      </c>
      <c r="C4682" s="52" t="s">
        <v>743</v>
      </c>
      <c r="D4682" s="53" t="n">
        <v>0.1</v>
      </c>
      <c r="E4682" s="53" t="n">
        <v>28.39</v>
      </c>
      <c r="F4682" s="0" t="s">
        <v>1394</v>
      </c>
      <c r="G4682" s="0" t="str">
        <f aca="false">LEFT(B4682,2)</f>
        <v>08</v>
      </c>
      <c r="H4682" s="0" t="str">
        <f aca="false">I4682&amp;"_"&amp;G4682&amp;"_"&amp;F4682</f>
        <v>Klokkefroe_08_20181218_DL2018106_ZahlesGym_koersel1</v>
      </c>
      <c r="I4682" s="61" t="str">
        <f aca="false">MID(RIGHT(B4682,LEN(B4682)-3),1,FIND("_",RIGHT(B4682,LEN(B4682)-3))-1)</f>
        <v>Klokkefroe</v>
      </c>
      <c r="J4682" s="61" t="str">
        <f aca="false">TRIM(SUBSTITUTE(RIGHT(B4682,FIND(I4682,B4682)+1),"_",""))</f>
        <v>PosK</v>
      </c>
      <c r="K4682" s="0" t="n">
        <f aca="false">IFERROR(VALUE(SUBSTITUTE(E4682,".",",")),E4682)</f>
        <v>28.39</v>
      </c>
      <c r="L4682" s="61" t="n">
        <f aca="false">IF(J4682="PosK",SUMIFS(K:K,J:J,"PosK",H:H,H4682),"")</f>
        <v>28.39</v>
      </c>
      <c r="M4682" s="61" t="n">
        <f aca="false">IF(J4682="PosK",SUMIFS(K:K,J:J,"NegK",H:H,H4682),"")</f>
        <v>0</v>
      </c>
      <c r="N4682" s="61" t="n">
        <f aca="false">IF(J4682="PosK",SUMIFS(K:K,J:J,"eDNA",H:H,H4682),"")</f>
        <v>0</v>
      </c>
      <c r="P4682" s="62" t="n">
        <f aca="false">IF(K4684="No Ct",0,K4684)</f>
        <v>0</v>
      </c>
      <c r="Q4682" s="62" t="n">
        <f aca="false">IF(K4685="No Ct",0,K4685)</f>
        <v>0</v>
      </c>
      <c r="R4682" s="0" t="str">
        <f aca="false">IF(AND(L4682&gt;0,M4682=0),"Valid","Invalid")</f>
        <v>Valid</v>
      </c>
      <c r="S4682" s="0" t="str">
        <f aca="false">IF(OR(P4682&gt;1,Q4682&gt;1),"Present","Absent")</f>
        <v>Absent</v>
      </c>
      <c r="T4682" s="63" t="str">
        <f aca="false">IF(OR(AND(P4682&gt;1,P4682&lt;41),AND(Q4682&gt;1,Q4682&lt;41)),"Ct&lt;41","Ct&gt;41")</f>
        <v>Ct&gt;41</v>
      </c>
      <c r="U4682" s="0" t="str">
        <f aca="false">I4682</f>
        <v>Klokkefroe</v>
      </c>
      <c r="V4682" s="0" t="str">
        <f aca="false">MID(F4682,10,9)</f>
        <v>DL2018106</v>
      </c>
      <c r="W4682" s="64" t="str">
        <f aca="false">V4682&amp;"_"&amp;U4682&amp;"_"&amp;R4682&amp;"_"&amp;S4682&amp;"_"&amp;T4682</f>
        <v>DL2018106_Klokkefroe_Valid_Absent_Ct&gt;41</v>
      </c>
    </row>
    <row r="4683" customFormat="false" ht="14.25" hidden="false" customHeight="false" outlineLevel="0" collapsed="false">
      <c r="A4683" s="0" t="s">
        <v>804</v>
      </c>
      <c r="B4683" s="52" t="s">
        <v>965</v>
      </c>
      <c r="C4683" s="52" t="s">
        <v>747</v>
      </c>
      <c r="D4683" s="53" t="n">
        <v>0.1</v>
      </c>
      <c r="E4683" s="53" t="s">
        <v>748</v>
      </c>
      <c r="F4683" s="0" t="s">
        <v>1394</v>
      </c>
      <c r="G4683" s="0" t="str">
        <f aca="false">LEFT(B4683,2)</f>
        <v>08</v>
      </c>
      <c r="H4683" s="0" t="str">
        <f aca="false">I4683&amp;"_"&amp;G4683&amp;"_"&amp;F4683</f>
        <v>Klokkefroe_08_20181218_DL2018106_ZahlesGym_koersel1</v>
      </c>
      <c r="I4683" s="61" t="str">
        <f aca="false">MID(RIGHT(B4683,LEN(B4683)-3),1,FIND("_",RIGHT(B4683,LEN(B4683)-3))-1)</f>
        <v>Klokkefroe</v>
      </c>
      <c r="J4683" s="61" t="str">
        <f aca="false">TRIM(SUBSTITUTE(RIGHT(B4683,FIND(I4683,B4683)+1),"_",""))</f>
        <v>NegK</v>
      </c>
      <c r="K4683" s="0" t="str">
        <f aca="false">IFERROR(VALUE(SUBSTITUTE(E4683,".",",")),E4683)</f>
        <v>No Ct</v>
      </c>
      <c r="L4683" s="61" t="str">
        <f aca="false">IF(J4683="PosK",SUMIFS(K:K,J:J,"PosK",H:H,H4683),"")</f>
        <v/>
      </c>
      <c r="M4683" s="61" t="str">
        <f aca="false">IF(J4683="PosK",SUMIFS(K:K,J:J,"NegK",H:H,H4683),"")</f>
        <v/>
      </c>
      <c r="N4683" s="61" t="str">
        <f aca="false">IF(J4683="PosK",SUMIFS(K:K,J:J,"eDNA",H:H,H4683),"")</f>
        <v/>
      </c>
    </row>
    <row r="4684" customFormat="false" ht="14.25" hidden="false" customHeight="false" outlineLevel="0" collapsed="false">
      <c r="A4684" s="0" t="s">
        <v>806</v>
      </c>
      <c r="B4684" s="52" t="s">
        <v>966</v>
      </c>
      <c r="C4684" s="52" t="s">
        <v>751</v>
      </c>
      <c r="D4684" s="53" t="n">
        <v>0.1</v>
      </c>
      <c r="E4684" s="53" t="s">
        <v>748</v>
      </c>
      <c r="F4684" s="0" t="s">
        <v>1394</v>
      </c>
      <c r="G4684" s="0" t="str">
        <f aca="false">LEFT(B4684,2)</f>
        <v>08</v>
      </c>
      <c r="H4684" s="0" t="str">
        <f aca="false">I4684&amp;"_"&amp;G4684&amp;"_"&amp;F4684</f>
        <v>Klokkefroe_08_20181218_DL2018106_ZahlesGym_koersel1</v>
      </c>
      <c r="I4684" s="61" t="str">
        <f aca="false">MID(RIGHT(B4684,LEN(B4684)-3),1,FIND("_",RIGHT(B4684,LEN(B4684)-3))-1)</f>
        <v>Klokkefroe</v>
      </c>
      <c r="J4684" s="61" t="str">
        <f aca="false">TRIM(SUBSTITUTE(RIGHT(B4684,FIND(I4684,B4684)+1),"_",""))</f>
        <v>eDNA</v>
      </c>
      <c r="K4684" s="0" t="str">
        <f aca="false">IFERROR(VALUE(SUBSTITUTE(E4684,".",",")),E4684)</f>
        <v>No Ct</v>
      </c>
      <c r="L4684" s="61" t="str">
        <f aca="false">IF(J4684="PosK",SUMIFS(K:K,J:J,"PosK",H:H,H4684),"")</f>
        <v/>
      </c>
      <c r="M4684" s="61" t="str">
        <f aca="false">IF(J4684="PosK",SUMIFS(K:K,J:J,"NegK",H:H,H4684),"")</f>
        <v/>
      </c>
      <c r="N4684" s="61" t="str">
        <f aca="false">IF(J4684="PosK",SUMIFS(K:K,J:J,"eDNA",H:H,H4684),"")</f>
        <v/>
      </c>
      <c r="Q4684" s="62"/>
    </row>
    <row r="4685" customFormat="false" ht="14.25" hidden="false" customHeight="false" outlineLevel="0" collapsed="false">
      <c r="A4685" s="0" t="s">
        <v>808</v>
      </c>
      <c r="B4685" s="52" t="s">
        <v>966</v>
      </c>
      <c r="C4685" s="52" t="s">
        <v>751</v>
      </c>
      <c r="D4685" s="53" t="n">
        <v>0.1</v>
      </c>
      <c r="E4685" s="53" t="s">
        <v>748</v>
      </c>
      <c r="F4685" s="0" t="s">
        <v>1394</v>
      </c>
      <c r="G4685" s="0" t="str">
        <f aca="false">LEFT(B4685,2)</f>
        <v>08</v>
      </c>
      <c r="H4685" s="0" t="str">
        <f aca="false">I4685&amp;"_"&amp;G4685&amp;"_"&amp;F4685</f>
        <v>Klokkefroe_08_20181218_DL2018106_ZahlesGym_koersel1</v>
      </c>
      <c r="I4685" s="61" t="str">
        <f aca="false">MID(RIGHT(B4685,LEN(B4685)-3),1,FIND("_",RIGHT(B4685,LEN(B4685)-3))-1)</f>
        <v>Klokkefroe</v>
      </c>
      <c r="J4685" s="61" t="str">
        <f aca="false">TRIM(SUBSTITUTE(RIGHT(B4685,FIND(I4685,B4685)+1),"_",""))</f>
        <v>eDNA</v>
      </c>
      <c r="K4685" s="0" t="str">
        <f aca="false">IFERROR(VALUE(SUBSTITUTE(E4685,".",",")),E4685)</f>
        <v>No Ct</v>
      </c>
      <c r="L4685" s="61" t="str">
        <f aca="false">IF(J4685="PosK",SUMIFS(K:K,J:J,"PosK",H:H,H4685),"")</f>
        <v/>
      </c>
      <c r="M4685" s="61" t="str">
        <f aca="false">IF(J4685="PosK",SUMIFS(K:K,J:J,"NegK",H:H,H4685),"")</f>
        <v/>
      </c>
      <c r="N4685" s="61" t="str">
        <f aca="false">IF(J4685="PosK",SUMIFS(K:K,J:J,"eDNA",H:H,H4685),"")</f>
        <v/>
      </c>
      <c r="P4685" s="62"/>
      <c r="T4685" s="63"/>
      <c r="W4685" s="64"/>
    </row>
    <row r="4686" customFormat="false" ht="14.25" hidden="false" customHeight="false" outlineLevel="0" collapsed="false">
      <c r="A4686" s="0" t="s">
        <v>810</v>
      </c>
      <c r="B4686" s="52" t="s">
        <v>968</v>
      </c>
      <c r="C4686" s="52" t="s">
        <v>743</v>
      </c>
      <c r="D4686" s="53" t="n">
        <v>0.1</v>
      </c>
      <c r="E4686" s="53" t="s">
        <v>748</v>
      </c>
      <c r="F4686" s="0" t="s">
        <v>1394</v>
      </c>
      <c r="G4686" s="0" t="str">
        <f aca="false">LEFT(B4686,2)</f>
        <v>09</v>
      </c>
      <c r="H4686" s="0" t="str">
        <f aca="false">I4686&amp;"_"&amp;G4686&amp;"_"&amp;F4686</f>
        <v>Skrubtudse_09_20181218_DL2018106_ZahlesGym_koersel1</v>
      </c>
      <c r="I4686" s="61" t="str">
        <f aca="false">MID(RIGHT(B4686,LEN(B4686)-3),1,FIND("_",RIGHT(B4686,LEN(B4686)-3))-1)</f>
        <v>Skrubtudse</v>
      </c>
      <c r="J4686" s="61" t="str">
        <f aca="false">TRIM(SUBSTITUTE(RIGHT(B4686,FIND(I4686,B4686)+1),"_",""))</f>
        <v>PosK</v>
      </c>
      <c r="K4686" s="0" t="str">
        <f aca="false">IFERROR(VALUE(SUBSTITUTE(E4686,".",",")),E4686)</f>
        <v>No Ct</v>
      </c>
      <c r="L4686" s="61" t="n">
        <f aca="false">IF(J4686="PosK",SUMIFS(K:K,J:J,"PosK",H:H,H4686),"")</f>
        <v>0</v>
      </c>
      <c r="M4686" s="61" t="n">
        <f aca="false">IF(J4686="PosK",SUMIFS(K:K,J:J,"NegK",H:H,H4686),"")</f>
        <v>0</v>
      </c>
      <c r="N4686" s="61" t="n">
        <f aca="false">IF(J4686="PosK",SUMIFS(K:K,J:J,"eDNA",H:H,H4686),"")</f>
        <v>0</v>
      </c>
      <c r="P4686" s="62" t="n">
        <f aca="false">IF(K4688="No Ct",0,K4688)</f>
        <v>0</v>
      </c>
      <c r="Q4686" s="62" t="n">
        <f aca="false">IF(K4689="No Ct",0,K4689)</f>
        <v>0</v>
      </c>
      <c r="R4686" s="0" t="str">
        <f aca="false">IF(AND(L4686&gt;0,M4686=0),"Valid","Invalid")</f>
        <v>Invalid</v>
      </c>
      <c r="S4686" s="0" t="str">
        <f aca="false">IF(OR(P4686&gt;1,Q4686&gt;1),"Present","Absent")</f>
        <v>Absent</v>
      </c>
      <c r="T4686" s="63" t="str">
        <f aca="false">IF(OR(AND(P4686&gt;1,P4686&lt;41),AND(Q4686&gt;1,Q4686&lt;41)),"Ct&lt;41","Ct&gt;41")</f>
        <v>Ct&gt;41</v>
      </c>
      <c r="U4686" s="0" t="str">
        <f aca="false">I4686</f>
        <v>Skrubtudse</v>
      </c>
      <c r="V4686" s="0" t="str">
        <f aca="false">MID(F4686,10,9)</f>
        <v>DL2018106</v>
      </c>
      <c r="W4686" s="64" t="str">
        <f aca="false">V4686&amp;"_"&amp;U4686&amp;"_"&amp;R4686&amp;"_"&amp;S4686&amp;"_"&amp;T4686</f>
        <v>DL2018106_Skrubtudse_Invalid_Absent_Ct&gt;41</v>
      </c>
    </row>
    <row r="4687" customFormat="false" ht="14.25" hidden="false" customHeight="false" outlineLevel="0" collapsed="false">
      <c r="A4687" s="0" t="s">
        <v>812</v>
      </c>
      <c r="B4687" s="52" t="s">
        <v>969</v>
      </c>
      <c r="C4687" s="52" t="s">
        <v>747</v>
      </c>
      <c r="D4687" s="53" t="n">
        <v>0.1</v>
      </c>
      <c r="E4687" s="53" t="s">
        <v>748</v>
      </c>
      <c r="F4687" s="0" t="s">
        <v>1394</v>
      </c>
      <c r="G4687" s="0" t="str">
        <f aca="false">LEFT(B4687,2)</f>
        <v>09</v>
      </c>
      <c r="H4687" s="0" t="str">
        <f aca="false">I4687&amp;"_"&amp;G4687&amp;"_"&amp;F4687</f>
        <v>Skrubtudse_09_20181218_DL2018106_ZahlesGym_koersel1</v>
      </c>
      <c r="I4687" s="61" t="str">
        <f aca="false">MID(RIGHT(B4687,LEN(B4687)-3),1,FIND("_",RIGHT(B4687,LEN(B4687)-3))-1)</f>
        <v>Skrubtudse</v>
      </c>
      <c r="J4687" s="61" t="str">
        <f aca="false">TRIM(SUBSTITUTE(RIGHT(B4687,FIND(I4687,B4687)+1),"_",""))</f>
        <v>NegK</v>
      </c>
      <c r="K4687" s="0" t="str">
        <f aca="false">IFERROR(VALUE(SUBSTITUTE(E4687,".",",")),E4687)</f>
        <v>No Ct</v>
      </c>
      <c r="L4687" s="61" t="str">
        <f aca="false">IF(J4687="PosK",SUMIFS(K:K,J:J,"PosK",H:H,H4687),"")</f>
        <v/>
      </c>
      <c r="M4687" s="61" t="str">
        <f aca="false">IF(J4687="PosK",SUMIFS(K:K,J:J,"NegK",H:H,H4687),"")</f>
        <v/>
      </c>
      <c r="N4687" s="61" t="str">
        <f aca="false">IF(J4687="PosK",SUMIFS(K:K,J:J,"eDNA",H:H,H4687),"")</f>
        <v/>
      </c>
    </row>
    <row r="4688" customFormat="false" ht="14.25" hidden="false" customHeight="false" outlineLevel="0" collapsed="false">
      <c r="A4688" s="0" t="s">
        <v>814</v>
      </c>
      <c r="B4688" s="52" t="s">
        <v>970</v>
      </c>
      <c r="C4688" s="52" t="s">
        <v>751</v>
      </c>
      <c r="D4688" s="53" t="n">
        <v>0.1</v>
      </c>
      <c r="E4688" s="53" t="s">
        <v>748</v>
      </c>
      <c r="F4688" s="0" t="s">
        <v>1394</v>
      </c>
      <c r="G4688" s="0" t="str">
        <f aca="false">LEFT(B4688,2)</f>
        <v>09</v>
      </c>
      <c r="H4688" s="0" t="str">
        <f aca="false">I4688&amp;"_"&amp;G4688&amp;"_"&amp;F4688</f>
        <v>Skrubtudse_09_20181218_DL2018106_ZahlesGym_koersel1</v>
      </c>
      <c r="I4688" s="61" t="str">
        <f aca="false">MID(RIGHT(B4688,LEN(B4688)-3),1,FIND("_",RIGHT(B4688,LEN(B4688)-3))-1)</f>
        <v>Skrubtudse</v>
      </c>
      <c r="J4688" s="61" t="str">
        <f aca="false">TRIM(SUBSTITUTE(RIGHT(B4688,FIND(I4688,B4688)+1),"_",""))</f>
        <v>eDNA</v>
      </c>
      <c r="K4688" s="0" t="str">
        <f aca="false">IFERROR(VALUE(SUBSTITUTE(E4688,".",",")),E4688)</f>
        <v>No Ct</v>
      </c>
      <c r="L4688" s="61" t="str">
        <f aca="false">IF(J4688="PosK",SUMIFS(K:K,J:J,"PosK",H:H,H4688),"")</f>
        <v/>
      </c>
      <c r="M4688" s="61" t="str">
        <f aca="false">IF(J4688="PosK",SUMIFS(K:K,J:J,"NegK",H:H,H4688),"")</f>
        <v/>
      </c>
      <c r="N4688" s="61" t="str">
        <f aca="false">IF(J4688="PosK",SUMIFS(K:K,J:J,"eDNA",H:H,H4688),"")</f>
        <v/>
      </c>
      <c r="Q4688" s="62"/>
    </row>
    <row r="4689" customFormat="false" ht="14.25" hidden="false" customHeight="false" outlineLevel="0" collapsed="false">
      <c r="A4689" s="0" t="s">
        <v>816</v>
      </c>
      <c r="B4689" s="52" t="s">
        <v>970</v>
      </c>
      <c r="C4689" s="52" t="s">
        <v>751</v>
      </c>
      <c r="D4689" s="53" t="n">
        <v>0.1</v>
      </c>
      <c r="E4689" s="53" t="s">
        <v>748</v>
      </c>
      <c r="F4689" s="0" t="s">
        <v>1394</v>
      </c>
      <c r="G4689" s="0" t="str">
        <f aca="false">LEFT(B4689,2)</f>
        <v>09</v>
      </c>
      <c r="H4689" s="0" t="str">
        <f aca="false">I4689&amp;"_"&amp;G4689&amp;"_"&amp;F4689</f>
        <v>Skrubtudse_09_20181218_DL2018106_ZahlesGym_koersel1</v>
      </c>
      <c r="I4689" s="61" t="str">
        <f aca="false">MID(RIGHT(B4689,LEN(B4689)-3),1,FIND("_",RIGHT(B4689,LEN(B4689)-3))-1)</f>
        <v>Skrubtudse</v>
      </c>
      <c r="J4689" s="61" t="str">
        <f aca="false">TRIM(SUBSTITUTE(RIGHT(B4689,FIND(I4689,B4689)+1),"_",""))</f>
        <v>eDNA</v>
      </c>
      <c r="K4689" s="0" t="str">
        <f aca="false">IFERROR(VALUE(SUBSTITUTE(E4689,".",",")),E4689)</f>
        <v>No Ct</v>
      </c>
      <c r="L4689" s="61" t="str">
        <f aca="false">IF(J4689="PosK",SUMIFS(K:K,J:J,"PosK",H:H,H4689),"")</f>
        <v/>
      </c>
      <c r="M4689" s="61" t="str">
        <f aca="false">IF(J4689="PosK",SUMIFS(K:K,J:J,"NegK",H:H,H4689),"")</f>
        <v/>
      </c>
      <c r="N4689" s="61" t="str">
        <f aca="false">IF(J4689="PosK",SUMIFS(K:K,J:J,"eDNA",H:H,H4689),"")</f>
        <v/>
      </c>
      <c r="P4689" s="62"/>
      <c r="T4689" s="63"/>
      <c r="W4689" s="64"/>
    </row>
    <row r="4690" customFormat="false" ht="14.25" hidden="false" customHeight="false" outlineLevel="0" collapsed="false">
      <c r="A4690" s="0" t="s">
        <v>818</v>
      </c>
      <c r="B4690" s="52" t="s">
        <v>972</v>
      </c>
      <c r="C4690" s="52" t="s">
        <v>743</v>
      </c>
      <c r="D4690" s="53" t="n">
        <v>0.1</v>
      </c>
      <c r="E4690" s="53" t="s">
        <v>748</v>
      </c>
      <c r="F4690" s="0" t="s">
        <v>1394</v>
      </c>
      <c r="G4690" s="0" t="str">
        <f aca="false">LEFT(B4690,2)</f>
        <v>10</v>
      </c>
      <c r="H4690" s="0" t="str">
        <f aca="false">I4690&amp;"_"&amp;G4690&amp;"_"&amp;F4690</f>
        <v>Skrubtudse_10_20181218_DL2018106_ZahlesGym_koersel1</v>
      </c>
      <c r="I4690" s="61" t="str">
        <f aca="false">MID(RIGHT(B4690,LEN(B4690)-3),1,FIND("_",RIGHT(B4690,LEN(B4690)-3))-1)</f>
        <v>Skrubtudse</v>
      </c>
      <c r="J4690" s="61" t="str">
        <f aca="false">TRIM(SUBSTITUTE(RIGHT(B4690,FIND(I4690,B4690)+1),"_",""))</f>
        <v>PosK</v>
      </c>
      <c r="K4690" s="0" t="str">
        <f aca="false">IFERROR(VALUE(SUBSTITUTE(E4690,".",",")),E4690)</f>
        <v>No Ct</v>
      </c>
      <c r="L4690" s="61" t="n">
        <f aca="false">IF(J4690="PosK",SUMIFS(K:K,J:J,"PosK",H:H,H4690),"")</f>
        <v>0</v>
      </c>
      <c r="M4690" s="61" t="n">
        <f aca="false">IF(J4690="PosK",SUMIFS(K:K,J:J,"NegK",H:H,H4690),"")</f>
        <v>0</v>
      </c>
      <c r="N4690" s="61" t="n">
        <f aca="false">IF(J4690="PosK",SUMIFS(K:K,J:J,"eDNA",H:H,H4690),"")</f>
        <v>0</v>
      </c>
      <c r="P4690" s="62" t="n">
        <f aca="false">IF(K4692="No Ct",0,K4692)</f>
        <v>0</v>
      </c>
      <c r="Q4690" s="62" t="n">
        <f aca="false">IF(K4693="No Ct",0,K4693)</f>
        <v>0</v>
      </c>
      <c r="R4690" s="0" t="str">
        <f aca="false">IF(AND(L4690&gt;0,M4690=0),"Valid","Invalid")</f>
        <v>Invalid</v>
      </c>
      <c r="S4690" s="0" t="str">
        <f aca="false">IF(OR(P4690&gt;1,Q4690&gt;1),"Present","Absent")</f>
        <v>Absent</v>
      </c>
      <c r="T4690" s="63" t="str">
        <f aca="false">IF(OR(AND(P4690&gt;1,P4690&lt;41),AND(Q4690&gt;1,Q4690&lt;41)),"Ct&lt;41","Ct&gt;41")</f>
        <v>Ct&gt;41</v>
      </c>
      <c r="U4690" s="0" t="str">
        <f aca="false">I4690</f>
        <v>Skrubtudse</v>
      </c>
      <c r="V4690" s="0" t="str">
        <f aca="false">MID(F4690,10,9)</f>
        <v>DL2018106</v>
      </c>
      <c r="W4690" s="64" t="str">
        <f aca="false">V4690&amp;"_"&amp;U4690&amp;"_"&amp;R4690&amp;"_"&amp;S4690&amp;"_"&amp;T4690</f>
        <v>DL2018106_Skrubtudse_Invalid_Absent_Ct&gt;41</v>
      </c>
    </row>
    <row r="4691" customFormat="false" ht="14.25" hidden="false" customHeight="false" outlineLevel="0" collapsed="false">
      <c r="A4691" s="0" t="s">
        <v>820</v>
      </c>
      <c r="B4691" s="52" t="s">
        <v>973</v>
      </c>
      <c r="C4691" s="52" t="s">
        <v>747</v>
      </c>
      <c r="D4691" s="53" t="n">
        <v>0.1</v>
      </c>
      <c r="E4691" s="53" t="s">
        <v>748</v>
      </c>
      <c r="F4691" s="0" t="s">
        <v>1394</v>
      </c>
      <c r="G4691" s="0" t="str">
        <f aca="false">LEFT(B4691,2)</f>
        <v>10</v>
      </c>
      <c r="H4691" s="0" t="str">
        <f aca="false">I4691&amp;"_"&amp;G4691&amp;"_"&amp;F4691</f>
        <v>Skrubtudse_10_20181218_DL2018106_ZahlesGym_koersel1</v>
      </c>
      <c r="I4691" s="61" t="str">
        <f aca="false">MID(RIGHT(B4691,LEN(B4691)-3),1,FIND("_",RIGHT(B4691,LEN(B4691)-3))-1)</f>
        <v>Skrubtudse</v>
      </c>
      <c r="J4691" s="61" t="str">
        <f aca="false">TRIM(SUBSTITUTE(RIGHT(B4691,FIND(I4691,B4691)+1),"_",""))</f>
        <v>NegK</v>
      </c>
      <c r="K4691" s="0" t="str">
        <f aca="false">IFERROR(VALUE(SUBSTITUTE(E4691,".",",")),E4691)</f>
        <v>No Ct</v>
      </c>
      <c r="L4691" s="61" t="str">
        <f aca="false">IF(J4691="PosK",SUMIFS(K:K,J:J,"PosK",H:H,H4691),"")</f>
        <v/>
      </c>
      <c r="M4691" s="61" t="str">
        <f aca="false">IF(J4691="PosK",SUMIFS(K:K,J:J,"NegK",H:H,H4691),"")</f>
        <v/>
      </c>
      <c r="N4691" s="61" t="str">
        <f aca="false">IF(J4691="PosK",SUMIFS(K:K,J:J,"eDNA",H:H,H4691),"")</f>
        <v/>
      </c>
    </row>
    <row r="4692" customFormat="false" ht="14.25" hidden="false" customHeight="false" outlineLevel="0" collapsed="false">
      <c r="A4692" s="0" t="s">
        <v>822</v>
      </c>
      <c r="B4692" s="52" t="s">
        <v>974</v>
      </c>
      <c r="C4692" s="52" t="s">
        <v>751</v>
      </c>
      <c r="D4692" s="53" t="n">
        <v>0.1</v>
      </c>
      <c r="E4692" s="53" t="s">
        <v>748</v>
      </c>
      <c r="F4692" s="0" t="s">
        <v>1394</v>
      </c>
      <c r="G4692" s="0" t="str">
        <f aca="false">LEFT(B4692,2)</f>
        <v>10</v>
      </c>
      <c r="H4692" s="0" t="str">
        <f aca="false">I4692&amp;"_"&amp;G4692&amp;"_"&amp;F4692</f>
        <v>Skrubtudse_10_20181218_DL2018106_ZahlesGym_koersel1</v>
      </c>
      <c r="I4692" s="61" t="str">
        <f aca="false">MID(RIGHT(B4692,LEN(B4692)-3),1,FIND("_",RIGHT(B4692,LEN(B4692)-3))-1)</f>
        <v>Skrubtudse</v>
      </c>
      <c r="J4692" s="61" t="str">
        <f aca="false">TRIM(SUBSTITUTE(RIGHT(B4692,FIND(I4692,B4692)+1),"_",""))</f>
        <v>eDNA</v>
      </c>
      <c r="K4692" s="0" t="str">
        <f aca="false">IFERROR(VALUE(SUBSTITUTE(E4692,".",",")),E4692)</f>
        <v>No Ct</v>
      </c>
      <c r="L4692" s="61" t="str">
        <f aca="false">IF(J4692="PosK",SUMIFS(K:K,J:J,"PosK",H:H,H4692),"")</f>
        <v/>
      </c>
      <c r="M4692" s="61" t="str">
        <f aca="false">IF(J4692="PosK",SUMIFS(K:K,J:J,"NegK",H:H,H4692),"")</f>
        <v/>
      </c>
      <c r="N4692" s="61" t="str">
        <f aca="false">IF(J4692="PosK",SUMIFS(K:K,J:J,"eDNA",H:H,H4692),"")</f>
        <v/>
      </c>
      <c r="Q4692" s="62"/>
    </row>
    <row r="4693" customFormat="false" ht="14.25" hidden="false" customHeight="false" outlineLevel="0" collapsed="false">
      <c r="A4693" s="0" t="s">
        <v>824</v>
      </c>
      <c r="B4693" s="52" t="s">
        <v>974</v>
      </c>
      <c r="C4693" s="52" t="s">
        <v>751</v>
      </c>
      <c r="D4693" s="53" t="n">
        <v>0.1</v>
      </c>
      <c r="E4693" s="53" t="s">
        <v>748</v>
      </c>
      <c r="F4693" s="0" t="s">
        <v>1394</v>
      </c>
      <c r="G4693" s="0" t="str">
        <f aca="false">LEFT(B4693,2)</f>
        <v>10</v>
      </c>
      <c r="H4693" s="0" t="str">
        <f aca="false">I4693&amp;"_"&amp;G4693&amp;"_"&amp;F4693</f>
        <v>Skrubtudse_10_20181218_DL2018106_ZahlesGym_koersel1</v>
      </c>
      <c r="I4693" s="61" t="str">
        <f aca="false">MID(RIGHT(B4693,LEN(B4693)-3),1,FIND("_",RIGHT(B4693,LEN(B4693)-3))-1)</f>
        <v>Skrubtudse</v>
      </c>
      <c r="J4693" s="61" t="str">
        <f aca="false">TRIM(SUBSTITUTE(RIGHT(B4693,FIND(I4693,B4693)+1),"_",""))</f>
        <v>eDNA</v>
      </c>
      <c r="K4693" s="0" t="str">
        <f aca="false">IFERROR(VALUE(SUBSTITUTE(E4693,".",",")),E4693)</f>
        <v>No Ct</v>
      </c>
      <c r="L4693" s="61" t="str">
        <f aca="false">IF(J4693="PosK",SUMIFS(K:K,J:J,"PosK",H:H,H4693),"")</f>
        <v/>
      </c>
      <c r="M4693" s="61" t="str">
        <f aca="false">IF(J4693="PosK",SUMIFS(K:K,J:J,"NegK",H:H,H4693),"")</f>
        <v/>
      </c>
      <c r="N4693" s="61" t="str">
        <f aca="false">IF(J4693="PosK",SUMIFS(K:K,J:J,"eDNA",H:H,H4693),"")</f>
        <v/>
      </c>
      <c r="P4693" s="62"/>
      <c r="T4693" s="63"/>
      <c r="W4693" s="64"/>
    </row>
    <row r="4694" customFormat="false" ht="14.25" hidden="false" customHeight="false" outlineLevel="0" collapsed="false">
      <c r="A4694" s="0" t="s">
        <v>826</v>
      </c>
      <c r="B4694" s="52" t="s">
        <v>976</v>
      </c>
      <c r="C4694" s="52" t="s">
        <v>743</v>
      </c>
      <c r="D4694" s="53" t="n">
        <v>0.1</v>
      </c>
      <c r="E4694" s="53" t="s">
        <v>748</v>
      </c>
      <c r="F4694" s="0" t="s">
        <v>1394</v>
      </c>
      <c r="G4694" s="0" t="str">
        <f aca="false">LEFT(B4694,2)</f>
        <v>11</v>
      </c>
      <c r="H4694" s="0" t="str">
        <f aca="false">I4694&amp;"_"&amp;G4694&amp;"_"&amp;F4694</f>
        <v>Bjergsalamander_11_20181218_DL2018106_ZahlesGym_koersel1</v>
      </c>
      <c r="I4694" s="61" t="str">
        <f aca="false">MID(RIGHT(B4694,LEN(B4694)-3),1,FIND("_",RIGHT(B4694,LEN(B4694)-3))-1)</f>
        <v>Bjergsalamander</v>
      </c>
      <c r="J4694" s="61" t="str">
        <f aca="false">TRIM(SUBSTITUTE(RIGHT(B4694,FIND(I4694,B4694)+1),"_",""))</f>
        <v>PosK</v>
      </c>
      <c r="K4694" s="0" t="str">
        <f aca="false">IFERROR(VALUE(SUBSTITUTE(E4694,".",",")),E4694)</f>
        <v>No Ct</v>
      </c>
      <c r="L4694" s="61" t="n">
        <f aca="false">IF(J4694="PosK",SUMIFS(K:K,J:J,"PosK",H:H,H4694),"")</f>
        <v>0</v>
      </c>
      <c r="M4694" s="61" t="n">
        <f aca="false">IF(J4694="PosK",SUMIFS(K:K,J:J,"NegK",H:H,H4694),"")</f>
        <v>0</v>
      </c>
      <c r="N4694" s="61" t="n">
        <f aca="false">IF(J4694="PosK",SUMIFS(K:K,J:J,"eDNA",H:H,H4694),"")</f>
        <v>0</v>
      </c>
      <c r="P4694" s="62" t="n">
        <f aca="false">IF(K4696="No Ct",0,K4696)</f>
        <v>0</v>
      </c>
      <c r="Q4694" s="62" t="n">
        <f aca="false">IF(K4697="No Ct",0,K4697)</f>
        <v>0</v>
      </c>
      <c r="R4694" s="0" t="str">
        <f aca="false">IF(AND(L4694&gt;0,M4694=0),"Valid","Invalid")</f>
        <v>Invalid</v>
      </c>
      <c r="S4694" s="0" t="str">
        <f aca="false">IF(OR(P4694&gt;1,Q4694&gt;1),"Present","Absent")</f>
        <v>Absent</v>
      </c>
      <c r="T4694" s="63" t="str">
        <f aca="false">IF(OR(AND(P4694&gt;1,P4694&lt;41),AND(Q4694&gt;1,Q4694&lt;41)),"Ct&lt;41","Ct&gt;41")</f>
        <v>Ct&gt;41</v>
      </c>
      <c r="U4694" s="0" t="str">
        <f aca="false">I4694</f>
        <v>Bjergsalamander</v>
      </c>
      <c r="V4694" s="0" t="str">
        <f aca="false">MID(F4694,10,9)</f>
        <v>DL2018106</v>
      </c>
      <c r="W4694" s="64" t="str">
        <f aca="false">V4694&amp;"_"&amp;U4694&amp;"_"&amp;R4694&amp;"_"&amp;S4694&amp;"_"&amp;T4694</f>
        <v>DL2018106_Bjergsalamander_Invalid_Absent_Ct&gt;41</v>
      </c>
    </row>
    <row r="4695" customFormat="false" ht="14.25" hidden="false" customHeight="false" outlineLevel="0" collapsed="false">
      <c r="A4695" s="0" t="s">
        <v>828</v>
      </c>
      <c r="B4695" s="52" t="s">
        <v>977</v>
      </c>
      <c r="C4695" s="52" t="s">
        <v>747</v>
      </c>
      <c r="D4695" s="53" t="n">
        <v>0.1</v>
      </c>
      <c r="E4695" s="53" t="s">
        <v>748</v>
      </c>
      <c r="F4695" s="0" t="s">
        <v>1394</v>
      </c>
      <c r="G4695" s="0" t="str">
        <f aca="false">LEFT(B4695,2)</f>
        <v>11</v>
      </c>
      <c r="H4695" s="0" t="str">
        <f aca="false">I4695&amp;"_"&amp;G4695&amp;"_"&amp;F4695</f>
        <v>Bjergsalamander_11_20181218_DL2018106_ZahlesGym_koersel1</v>
      </c>
      <c r="I4695" s="61" t="str">
        <f aca="false">MID(RIGHT(B4695,LEN(B4695)-3),1,FIND("_",RIGHT(B4695,LEN(B4695)-3))-1)</f>
        <v>Bjergsalamander</v>
      </c>
      <c r="J4695" s="61" t="str">
        <f aca="false">TRIM(SUBSTITUTE(RIGHT(B4695,FIND(I4695,B4695)+1),"_",""))</f>
        <v>NegK</v>
      </c>
      <c r="K4695" s="0" t="str">
        <f aca="false">IFERROR(VALUE(SUBSTITUTE(E4695,".",",")),E4695)</f>
        <v>No Ct</v>
      </c>
      <c r="L4695" s="61" t="str">
        <f aca="false">IF(J4695="PosK",SUMIFS(K:K,J:J,"PosK",H:H,H4695),"")</f>
        <v/>
      </c>
      <c r="M4695" s="61" t="str">
        <f aca="false">IF(J4695="PosK",SUMIFS(K:K,J:J,"NegK",H:H,H4695),"")</f>
        <v/>
      </c>
      <c r="N4695" s="61" t="str">
        <f aca="false">IF(J4695="PosK",SUMIFS(K:K,J:J,"eDNA",H:H,H4695),"")</f>
        <v/>
      </c>
    </row>
    <row r="4696" customFormat="false" ht="14.25" hidden="false" customHeight="false" outlineLevel="0" collapsed="false">
      <c r="A4696" s="0" t="s">
        <v>830</v>
      </c>
      <c r="B4696" s="52" t="s">
        <v>978</v>
      </c>
      <c r="C4696" s="52" t="s">
        <v>751</v>
      </c>
      <c r="D4696" s="53" t="n">
        <v>0.1</v>
      </c>
      <c r="E4696" s="53" t="s">
        <v>748</v>
      </c>
      <c r="F4696" s="0" t="s">
        <v>1394</v>
      </c>
      <c r="G4696" s="0" t="str">
        <f aca="false">LEFT(B4696,2)</f>
        <v>11</v>
      </c>
      <c r="H4696" s="0" t="str">
        <f aca="false">I4696&amp;"_"&amp;G4696&amp;"_"&amp;F4696</f>
        <v>Bjergsalamander_11_20181218_DL2018106_ZahlesGym_koersel1</v>
      </c>
      <c r="I4696" s="61" t="str">
        <f aca="false">MID(RIGHT(B4696,LEN(B4696)-3),1,FIND("_",RIGHT(B4696,LEN(B4696)-3))-1)</f>
        <v>Bjergsalamander</v>
      </c>
      <c r="J4696" s="61" t="str">
        <f aca="false">TRIM(SUBSTITUTE(RIGHT(B4696,FIND(I4696,B4696)+1),"_",""))</f>
        <v>eDNA</v>
      </c>
      <c r="K4696" s="0" t="str">
        <f aca="false">IFERROR(VALUE(SUBSTITUTE(E4696,".",",")),E4696)</f>
        <v>No Ct</v>
      </c>
      <c r="L4696" s="61" t="str">
        <f aca="false">IF(J4696="PosK",SUMIFS(K:K,J:J,"PosK",H:H,H4696),"")</f>
        <v/>
      </c>
      <c r="M4696" s="61" t="str">
        <f aca="false">IF(J4696="PosK",SUMIFS(K:K,J:J,"NegK",H:H,H4696),"")</f>
        <v/>
      </c>
      <c r="N4696" s="61" t="str">
        <f aca="false">IF(J4696="PosK",SUMIFS(K:K,J:J,"eDNA",H:H,H4696),"")</f>
        <v/>
      </c>
      <c r="Q4696" s="62"/>
    </row>
    <row r="4697" customFormat="false" ht="14.25" hidden="false" customHeight="false" outlineLevel="0" collapsed="false">
      <c r="A4697" s="0" t="s">
        <v>832</v>
      </c>
      <c r="B4697" s="52" t="s">
        <v>978</v>
      </c>
      <c r="C4697" s="52" t="s">
        <v>751</v>
      </c>
      <c r="D4697" s="53" t="n">
        <v>0.1</v>
      </c>
      <c r="E4697" s="53" t="s">
        <v>748</v>
      </c>
      <c r="F4697" s="0" t="s">
        <v>1394</v>
      </c>
      <c r="G4697" s="0" t="str">
        <f aca="false">LEFT(B4697,2)</f>
        <v>11</v>
      </c>
      <c r="H4697" s="0" t="str">
        <f aca="false">I4697&amp;"_"&amp;G4697&amp;"_"&amp;F4697</f>
        <v>Bjergsalamander_11_20181218_DL2018106_ZahlesGym_koersel1</v>
      </c>
      <c r="I4697" s="61" t="str">
        <f aca="false">MID(RIGHT(B4697,LEN(B4697)-3),1,FIND("_",RIGHT(B4697,LEN(B4697)-3))-1)</f>
        <v>Bjergsalamander</v>
      </c>
      <c r="J4697" s="61" t="str">
        <f aca="false">TRIM(SUBSTITUTE(RIGHT(B4697,FIND(I4697,B4697)+1),"_",""))</f>
        <v>eDNA</v>
      </c>
      <c r="K4697" s="0" t="str">
        <f aca="false">IFERROR(VALUE(SUBSTITUTE(E4697,".",",")),E4697)</f>
        <v>No Ct</v>
      </c>
      <c r="L4697" s="61" t="str">
        <f aca="false">IF(J4697="PosK",SUMIFS(K:K,J:J,"PosK",H:H,H4697),"")</f>
        <v/>
      </c>
      <c r="M4697" s="61" t="str">
        <f aca="false">IF(J4697="PosK",SUMIFS(K:K,J:J,"NegK",H:H,H4697),"")</f>
        <v/>
      </c>
      <c r="N4697" s="61" t="str">
        <f aca="false">IF(J4697="PosK",SUMIFS(K:K,J:J,"eDNA",H:H,H4697),"")</f>
        <v/>
      </c>
      <c r="P4697" s="62"/>
      <c r="T4697" s="63"/>
      <c r="W4697" s="64"/>
    </row>
    <row r="4698" customFormat="false" ht="14.25" hidden="false" customHeight="false" outlineLevel="0" collapsed="false">
      <c r="A4698" s="0" t="s">
        <v>834</v>
      </c>
      <c r="B4698" s="52" t="s">
        <v>980</v>
      </c>
      <c r="C4698" s="52" t="s">
        <v>743</v>
      </c>
      <c r="D4698" s="53" t="n">
        <v>0.1</v>
      </c>
      <c r="E4698" s="53" t="n">
        <v>38.62</v>
      </c>
      <c r="F4698" s="0" t="s">
        <v>1394</v>
      </c>
      <c r="G4698" s="0" t="str">
        <f aca="false">LEFT(B4698,2)</f>
        <v>12</v>
      </c>
      <c r="H4698" s="0" t="str">
        <f aca="false">I4698&amp;"_"&amp;G4698&amp;"_"&amp;F4698</f>
        <v>Latterfroe_12_20181218_DL2018106_ZahlesGym_koersel1</v>
      </c>
      <c r="I4698" s="61" t="str">
        <f aca="false">MID(RIGHT(B4698,LEN(B4698)-3),1,FIND("_",RIGHT(B4698,LEN(B4698)-3))-1)</f>
        <v>Latterfroe</v>
      </c>
      <c r="J4698" s="61" t="str">
        <f aca="false">TRIM(SUBSTITUTE(RIGHT(B4698,FIND(I4698,B4698)+1),"_",""))</f>
        <v>PosK</v>
      </c>
      <c r="K4698" s="0" t="n">
        <f aca="false">IFERROR(VALUE(SUBSTITUTE(E4698,".",",")),E4698)</f>
        <v>38.62</v>
      </c>
      <c r="L4698" s="61" t="n">
        <f aca="false">IF(J4698="PosK",SUMIFS(K:K,J:J,"PosK",H:H,H4698),"")</f>
        <v>38.62</v>
      </c>
      <c r="M4698" s="61" t="n">
        <f aca="false">IF(J4698="PosK",SUMIFS(K:K,J:J,"NegK",H:H,H4698),"")</f>
        <v>0</v>
      </c>
      <c r="N4698" s="61" t="n">
        <f aca="false">IF(J4698="PosK",SUMIFS(K:K,J:J,"eDNA",H:H,H4698),"")</f>
        <v>0</v>
      </c>
      <c r="P4698" s="62" t="n">
        <f aca="false">IF(K4700="No Ct",0,K4700)</f>
        <v>0</v>
      </c>
      <c r="Q4698" s="62" t="n">
        <f aca="false">IF(K4701="No Ct",0,K4701)</f>
        <v>0</v>
      </c>
      <c r="R4698" s="0" t="str">
        <f aca="false">IF(AND(L4698&gt;0,M4698=0),"Valid","Invalid")</f>
        <v>Valid</v>
      </c>
      <c r="S4698" s="0" t="str">
        <f aca="false">IF(OR(P4698&gt;1,Q4698&gt;1),"Present","Absent")</f>
        <v>Absent</v>
      </c>
      <c r="T4698" s="63" t="str">
        <f aca="false">IF(OR(AND(P4698&gt;1,P4698&lt;41),AND(Q4698&gt;1,Q4698&lt;41)),"Ct&lt;41","Ct&gt;41")</f>
        <v>Ct&gt;41</v>
      </c>
      <c r="U4698" s="0" t="str">
        <f aca="false">I4698</f>
        <v>Latterfroe</v>
      </c>
      <c r="V4698" s="0" t="str">
        <f aca="false">MID(F4698,10,9)</f>
        <v>DL2018106</v>
      </c>
      <c r="W4698" s="64" t="str">
        <f aca="false">V4698&amp;"_"&amp;U4698&amp;"_"&amp;R4698&amp;"_"&amp;S4698&amp;"_"&amp;T4698</f>
        <v>DL2018106_Latterfroe_Valid_Absent_Ct&gt;41</v>
      </c>
    </row>
    <row r="4699" customFormat="false" ht="14.25" hidden="false" customHeight="false" outlineLevel="0" collapsed="false">
      <c r="A4699" s="0" t="s">
        <v>836</v>
      </c>
      <c r="B4699" s="52" t="s">
        <v>981</v>
      </c>
      <c r="C4699" s="52" t="s">
        <v>747</v>
      </c>
      <c r="D4699" s="53" t="n">
        <v>0.1</v>
      </c>
      <c r="E4699" s="53" t="s">
        <v>748</v>
      </c>
      <c r="F4699" s="0" t="s">
        <v>1394</v>
      </c>
      <c r="G4699" s="0" t="str">
        <f aca="false">LEFT(B4699,2)</f>
        <v>12</v>
      </c>
      <c r="H4699" s="0" t="str">
        <f aca="false">I4699&amp;"_"&amp;G4699&amp;"_"&amp;F4699</f>
        <v>Latterfroe_12_20181218_DL2018106_ZahlesGym_koersel1</v>
      </c>
      <c r="I4699" s="61" t="str">
        <f aca="false">MID(RIGHT(B4699,LEN(B4699)-3),1,FIND("_",RIGHT(B4699,LEN(B4699)-3))-1)</f>
        <v>Latterfroe</v>
      </c>
      <c r="J4699" s="61" t="str">
        <f aca="false">TRIM(SUBSTITUTE(RIGHT(B4699,FIND(I4699,B4699)+1),"_",""))</f>
        <v>NegK</v>
      </c>
      <c r="K4699" s="0" t="str">
        <f aca="false">IFERROR(VALUE(SUBSTITUTE(E4699,".",",")),E4699)</f>
        <v>No Ct</v>
      </c>
      <c r="L4699" s="61" t="str">
        <f aca="false">IF(J4699="PosK",SUMIFS(K:K,J:J,"PosK",H:H,H4699),"")</f>
        <v/>
      </c>
      <c r="M4699" s="61" t="str">
        <f aca="false">IF(J4699="PosK",SUMIFS(K:K,J:J,"NegK",H:H,H4699),"")</f>
        <v/>
      </c>
      <c r="N4699" s="61" t="str">
        <f aca="false">IF(J4699="PosK",SUMIFS(K:K,J:J,"eDNA",H:H,H4699),"")</f>
        <v/>
      </c>
    </row>
    <row r="4700" customFormat="false" ht="14.25" hidden="false" customHeight="false" outlineLevel="0" collapsed="false">
      <c r="A4700" s="0" t="s">
        <v>838</v>
      </c>
      <c r="B4700" s="52" t="s">
        <v>982</v>
      </c>
      <c r="C4700" s="52" t="s">
        <v>751</v>
      </c>
      <c r="D4700" s="53" t="n">
        <v>0.1</v>
      </c>
      <c r="E4700" s="53" t="s">
        <v>748</v>
      </c>
      <c r="F4700" s="0" t="s">
        <v>1394</v>
      </c>
      <c r="G4700" s="0" t="str">
        <f aca="false">LEFT(B4700,2)</f>
        <v>12</v>
      </c>
      <c r="H4700" s="0" t="str">
        <f aca="false">I4700&amp;"_"&amp;G4700&amp;"_"&amp;F4700</f>
        <v>Latterfroe_12_20181218_DL2018106_ZahlesGym_koersel1</v>
      </c>
      <c r="I4700" s="61" t="str">
        <f aca="false">MID(RIGHT(B4700,LEN(B4700)-3),1,FIND("_",RIGHT(B4700,LEN(B4700)-3))-1)</f>
        <v>Latterfroe</v>
      </c>
      <c r="J4700" s="61" t="str">
        <f aca="false">TRIM(SUBSTITUTE(RIGHT(B4700,FIND(I4700,B4700)+1),"_",""))</f>
        <v>eDNA</v>
      </c>
      <c r="K4700" s="0" t="str">
        <f aca="false">IFERROR(VALUE(SUBSTITUTE(E4700,".",",")),E4700)</f>
        <v>No Ct</v>
      </c>
      <c r="L4700" s="61" t="str">
        <f aca="false">IF(J4700="PosK",SUMIFS(K:K,J:J,"PosK",H:H,H4700),"")</f>
        <v/>
      </c>
      <c r="M4700" s="61" t="str">
        <f aca="false">IF(J4700="PosK",SUMIFS(K:K,J:J,"NegK",H:H,H4700),"")</f>
        <v/>
      </c>
      <c r="N4700" s="61" t="str">
        <f aca="false">IF(J4700="PosK",SUMIFS(K:K,J:J,"eDNA",H:H,H4700),"")</f>
        <v/>
      </c>
      <c r="Q4700" s="62"/>
    </row>
    <row r="4701" customFormat="false" ht="14.25" hidden="false" customHeight="false" outlineLevel="0" collapsed="false">
      <c r="A4701" s="0" t="s">
        <v>840</v>
      </c>
      <c r="B4701" s="52" t="s">
        <v>982</v>
      </c>
      <c r="C4701" s="52" t="s">
        <v>751</v>
      </c>
      <c r="D4701" s="53" t="n">
        <v>0.1</v>
      </c>
      <c r="E4701" s="53" t="s">
        <v>748</v>
      </c>
      <c r="F4701" s="0" t="s">
        <v>1394</v>
      </c>
      <c r="G4701" s="0" t="str">
        <f aca="false">LEFT(B4701,2)</f>
        <v>12</v>
      </c>
      <c r="H4701" s="0" t="str">
        <f aca="false">I4701&amp;"_"&amp;G4701&amp;"_"&amp;F4701</f>
        <v>Latterfroe_12_20181218_DL2018106_ZahlesGym_koersel1</v>
      </c>
      <c r="I4701" s="61" t="str">
        <f aca="false">MID(RIGHT(B4701,LEN(B4701)-3),1,FIND("_",RIGHT(B4701,LEN(B4701)-3))-1)</f>
        <v>Latterfroe</v>
      </c>
      <c r="J4701" s="61" t="str">
        <f aca="false">TRIM(SUBSTITUTE(RIGHT(B4701,FIND(I4701,B4701)+1),"_",""))</f>
        <v>eDNA</v>
      </c>
      <c r="K4701" s="0" t="str">
        <f aca="false">IFERROR(VALUE(SUBSTITUTE(E4701,".",",")),E4701)</f>
        <v>No Ct</v>
      </c>
      <c r="L4701" s="61" t="str">
        <f aca="false">IF(J4701="PosK",SUMIFS(K:K,J:J,"PosK",H:H,H4701),"")</f>
        <v/>
      </c>
      <c r="M4701" s="61" t="str">
        <f aca="false">IF(J4701="PosK",SUMIFS(K:K,J:J,"NegK",H:H,H4701),"")</f>
        <v/>
      </c>
      <c r="N4701" s="61" t="str">
        <f aca="false">IF(J4701="PosK",SUMIFS(K:K,J:J,"eDNA",H:H,H4701),"")</f>
        <v/>
      </c>
      <c r="P4701" s="62"/>
      <c r="T4701" s="63"/>
      <c r="W4701" s="64"/>
    </row>
    <row r="4702" customFormat="false" ht="14.25" hidden="false" customHeight="false" outlineLevel="0" collapsed="false">
      <c r="A4702" s="0" t="s">
        <v>842</v>
      </c>
      <c r="B4702" s="52" t="s">
        <v>984</v>
      </c>
      <c r="C4702" s="52" t="s">
        <v>743</v>
      </c>
      <c r="D4702" s="53" t="n">
        <v>0.1</v>
      </c>
      <c r="E4702" s="53" t="n">
        <v>31.69</v>
      </c>
      <c r="F4702" s="0" t="s">
        <v>1394</v>
      </c>
      <c r="G4702" s="0" t="str">
        <f aca="false">LEFT(B4702,2)</f>
        <v>13</v>
      </c>
      <c r="H4702" s="0" t="str">
        <f aca="false">I4702&amp;"_"&amp;G4702&amp;"_"&amp;F4702</f>
        <v>Spidssnudetfroe_13_20181218_DL2018106_ZahlesGym_koersel1</v>
      </c>
      <c r="I4702" s="61" t="str">
        <f aca="false">MID(RIGHT(B4702,LEN(B4702)-3),1,FIND("_",RIGHT(B4702,LEN(B4702)-3))-1)</f>
        <v>Spidssnudetfroe</v>
      </c>
      <c r="J4702" s="61" t="str">
        <f aca="false">TRIM(SUBSTITUTE(RIGHT(B4702,FIND(I4702,B4702)+1),"_",""))</f>
        <v>PosK</v>
      </c>
      <c r="K4702" s="0" t="n">
        <f aca="false">IFERROR(VALUE(SUBSTITUTE(E4702,".",",")),E4702)</f>
        <v>31.69</v>
      </c>
      <c r="L4702" s="61" t="n">
        <f aca="false">IF(J4702="PosK",SUMIFS(K:K,J:J,"PosK",H:H,H4702),"")</f>
        <v>31.69</v>
      </c>
      <c r="M4702" s="61" t="n">
        <f aca="false">IF(J4702="PosK",SUMIFS(K:K,J:J,"NegK",H:H,H4702),"")</f>
        <v>0</v>
      </c>
      <c r="N4702" s="61" t="n">
        <f aca="false">IF(J4702="PosK",SUMIFS(K:K,J:J,"eDNA",H:H,H4702),"")</f>
        <v>0</v>
      </c>
      <c r="P4702" s="62" t="n">
        <f aca="false">IF(K4704="No Ct",0,K4704)</f>
        <v>0</v>
      </c>
      <c r="Q4702" s="62" t="n">
        <f aca="false">IF(K4705="No Ct",0,K4705)</f>
        <v>0</v>
      </c>
      <c r="R4702" s="0" t="str">
        <f aca="false">IF(AND(L4702&gt;0,M4702=0),"Valid","Invalid")</f>
        <v>Valid</v>
      </c>
      <c r="S4702" s="0" t="str">
        <f aca="false">IF(OR(P4702&gt;1,Q4702&gt;1),"Present","Absent")</f>
        <v>Absent</v>
      </c>
      <c r="T4702" s="63" t="str">
        <f aca="false">IF(OR(AND(P4702&gt;1,P4702&lt;41),AND(Q4702&gt;1,Q4702&lt;41)),"Ct&lt;41","Ct&gt;41")</f>
        <v>Ct&gt;41</v>
      </c>
      <c r="U4702" s="0" t="str">
        <f aca="false">I4702</f>
        <v>Spidssnudetfroe</v>
      </c>
      <c r="V4702" s="0" t="str">
        <f aca="false">MID(F4702,10,9)</f>
        <v>DL2018106</v>
      </c>
      <c r="W4702" s="64" t="str">
        <f aca="false">V4702&amp;"_"&amp;U4702&amp;"_"&amp;R4702&amp;"_"&amp;S4702&amp;"_"&amp;T4702</f>
        <v>DL2018106_Spidssnudetfroe_Valid_Absent_Ct&gt;41</v>
      </c>
    </row>
    <row r="4703" customFormat="false" ht="14.25" hidden="false" customHeight="false" outlineLevel="0" collapsed="false">
      <c r="A4703" s="0" t="s">
        <v>844</v>
      </c>
      <c r="B4703" s="52" t="s">
        <v>985</v>
      </c>
      <c r="C4703" s="52" t="s">
        <v>747</v>
      </c>
      <c r="D4703" s="53" t="n">
        <v>0.1</v>
      </c>
      <c r="E4703" s="53" t="s">
        <v>748</v>
      </c>
      <c r="F4703" s="0" t="s">
        <v>1394</v>
      </c>
      <c r="G4703" s="0" t="str">
        <f aca="false">LEFT(B4703,2)</f>
        <v>13</v>
      </c>
      <c r="H4703" s="0" t="str">
        <f aca="false">I4703&amp;"_"&amp;G4703&amp;"_"&amp;F4703</f>
        <v>Spidssnudetfroe_13_20181218_DL2018106_ZahlesGym_koersel1</v>
      </c>
      <c r="I4703" s="61" t="str">
        <f aca="false">MID(RIGHT(B4703,LEN(B4703)-3),1,FIND("_",RIGHT(B4703,LEN(B4703)-3))-1)</f>
        <v>Spidssnudetfroe</v>
      </c>
      <c r="J4703" s="61" t="str">
        <f aca="false">TRIM(SUBSTITUTE(RIGHT(B4703,FIND(I4703,B4703)+1),"_",""))</f>
        <v>NegK</v>
      </c>
      <c r="K4703" s="0" t="str">
        <f aca="false">IFERROR(VALUE(SUBSTITUTE(E4703,".",",")),E4703)</f>
        <v>No Ct</v>
      </c>
      <c r="L4703" s="61" t="str">
        <f aca="false">IF(J4703="PosK",SUMIFS(K:K,J:J,"PosK",H:H,H4703),"")</f>
        <v/>
      </c>
      <c r="M4703" s="61" t="str">
        <f aca="false">IF(J4703="PosK",SUMIFS(K:K,J:J,"NegK",H:H,H4703),"")</f>
        <v/>
      </c>
      <c r="N4703" s="61" t="str">
        <f aca="false">IF(J4703="PosK",SUMIFS(K:K,J:J,"eDNA",H:H,H4703),"")</f>
        <v/>
      </c>
    </row>
    <row r="4704" customFormat="false" ht="14.25" hidden="false" customHeight="false" outlineLevel="0" collapsed="false">
      <c r="A4704" s="0" t="s">
        <v>846</v>
      </c>
      <c r="B4704" s="52" t="s">
        <v>986</v>
      </c>
      <c r="C4704" s="52" t="s">
        <v>751</v>
      </c>
      <c r="D4704" s="53" t="n">
        <v>0.1</v>
      </c>
      <c r="E4704" s="53" t="s">
        <v>748</v>
      </c>
      <c r="F4704" s="0" t="s">
        <v>1394</v>
      </c>
      <c r="G4704" s="0" t="str">
        <f aca="false">LEFT(B4704,2)</f>
        <v>13</v>
      </c>
      <c r="H4704" s="0" t="str">
        <f aca="false">I4704&amp;"_"&amp;G4704&amp;"_"&amp;F4704</f>
        <v>Spidssnudetfroe_13_20181218_DL2018106_ZahlesGym_koersel1</v>
      </c>
      <c r="I4704" s="61" t="str">
        <f aca="false">MID(RIGHT(B4704,LEN(B4704)-3),1,FIND("_",RIGHT(B4704,LEN(B4704)-3))-1)</f>
        <v>Spidssnudetfroe</v>
      </c>
      <c r="J4704" s="61" t="str">
        <f aca="false">TRIM(SUBSTITUTE(RIGHT(B4704,FIND(I4704,B4704)+1),"_",""))</f>
        <v>eDNA</v>
      </c>
      <c r="K4704" s="0" t="str">
        <f aca="false">IFERROR(VALUE(SUBSTITUTE(E4704,".",",")),E4704)</f>
        <v>No Ct</v>
      </c>
      <c r="L4704" s="61" t="str">
        <f aca="false">IF(J4704="PosK",SUMIFS(K:K,J:J,"PosK",H:H,H4704),"")</f>
        <v/>
      </c>
      <c r="M4704" s="61" t="str">
        <f aca="false">IF(J4704="PosK",SUMIFS(K:K,J:J,"NegK",H:H,H4704),"")</f>
        <v/>
      </c>
      <c r="N4704" s="61" t="str">
        <f aca="false">IF(J4704="PosK",SUMIFS(K:K,J:J,"eDNA",H:H,H4704),"")</f>
        <v/>
      </c>
      <c r="Q4704" s="62"/>
    </row>
    <row r="4705" customFormat="false" ht="14.25" hidden="false" customHeight="false" outlineLevel="0" collapsed="false">
      <c r="A4705" s="0" t="s">
        <v>848</v>
      </c>
      <c r="B4705" s="52" t="s">
        <v>986</v>
      </c>
      <c r="C4705" s="52" t="s">
        <v>751</v>
      </c>
      <c r="D4705" s="53" t="n">
        <v>0.1</v>
      </c>
      <c r="E4705" s="53" t="s">
        <v>748</v>
      </c>
      <c r="F4705" s="0" t="s">
        <v>1394</v>
      </c>
      <c r="G4705" s="0" t="str">
        <f aca="false">LEFT(B4705,2)</f>
        <v>13</v>
      </c>
      <c r="H4705" s="0" t="str">
        <f aca="false">I4705&amp;"_"&amp;G4705&amp;"_"&amp;F4705</f>
        <v>Spidssnudetfroe_13_20181218_DL2018106_ZahlesGym_koersel1</v>
      </c>
      <c r="I4705" s="61" t="str">
        <f aca="false">MID(RIGHT(B4705,LEN(B4705)-3),1,FIND("_",RIGHT(B4705,LEN(B4705)-3))-1)</f>
        <v>Spidssnudetfroe</v>
      </c>
      <c r="J4705" s="61" t="str">
        <f aca="false">TRIM(SUBSTITUTE(RIGHT(B4705,FIND(I4705,B4705)+1),"_",""))</f>
        <v>eDNA</v>
      </c>
      <c r="K4705" s="0" t="str">
        <f aca="false">IFERROR(VALUE(SUBSTITUTE(E4705,".",",")),E4705)</f>
        <v>No Ct</v>
      </c>
      <c r="L4705" s="61" t="str">
        <f aca="false">IF(J4705="PosK",SUMIFS(K:K,J:J,"PosK",H:H,H4705),"")</f>
        <v/>
      </c>
      <c r="M4705" s="61" t="str">
        <f aca="false">IF(J4705="PosK",SUMIFS(K:K,J:J,"NegK",H:H,H4705),"")</f>
        <v/>
      </c>
      <c r="N4705" s="61" t="str">
        <f aca="false">IF(J4705="PosK",SUMIFS(K:K,J:J,"eDNA",H:H,H4705),"")</f>
        <v/>
      </c>
      <c r="P4705" s="62"/>
      <c r="T4705" s="63"/>
      <c r="W4705" s="64"/>
    </row>
    <row r="4706" customFormat="false" ht="14.25" hidden="false" customHeight="false" outlineLevel="0" collapsed="false">
      <c r="A4706" s="0" t="s">
        <v>849</v>
      </c>
      <c r="B4706" s="52" t="s">
        <v>987</v>
      </c>
      <c r="C4706" s="52" t="s">
        <v>743</v>
      </c>
      <c r="D4706" s="53" t="n">
        <v>0.1</v>
      </c>
      <c r="E4706" s="53" t="n">
        <v>29.75</v>
      </c>
      <c r="F4706" s="0" t="s">
        <v>1394</v>
      </c>
      <c r="G4706" s="0" t="str">
        <f aca="false">LEFT(B4706,2)</f>
        <v>14</v>
      </c>
      <c r="H4706" s="0" t="str">
        <f aca="false">I4706&amp;"_"&amp;G4706&amp;"_"&amp;F4706</f>
        <v>Spidssnudetfroe_14_20181218_DL2018106_ZahlesGym_koersel1</v>
      </c>
      <c r="I4706" s="61" t="str">
        <f aca="false">MID(RIGHT(B4706,LEN(B4706)-3),1,FIND("_",RIGHT(B4706,LEN(B4706)-3))-1)</f>
        <v>Spidssnudetfroe</v>
      </c>
      <c r="J4706" s="61" t="str">
        <f aca="false">TRIM(SUBSTITUTE(RIGHT(B4706,FIND(I4706,B4706)+1),"_",""))</f>
        <v>PosK</v>
      </c>
      <c r="K4706" s="0" t="n">
        <f aca="false">IFERROR(VALUE(SUBSTITUTE(E4706,".",",")),E4706)</f>
        <v>29.75</v>
      </c>
      <c r="L4706" s="61" t="n">
        <f aca="false">IF(J4706="PosK",SUMIFS(K:K,J:J,"PosK",H:H,H4706),"")</f>
        <v>29.75</v>
      </c>
      <c r="M4706" s="61" t="n">
        <f aca="false">IF(J4706="PosK",SUMIFS(K:K,J:J,"NegK",H:H,H4706),"")</f>
        <v>0</v>
      </c>
      <c r="N4706" s="61" t="n">
        <f aca="false">IF(J4706="PosK",SUMIFS(K:K,J:J,"eDNA",H:H,H4706),"")</f>
        <v>0</v>
      </c>
      <c r="P4706" s="62" t="n">
        <f aca="false">IF(K4708="No Ct",0,K4708)</f>
        <v>0</v>
      </c>
      <c r="Q4706" s="62" t="n">
        <f aca="false">IF(K4709="No Ct",0,K4709)</f>
        <v>0</v>
      </c>
      <c r="R4706" s="0" t="str">
        <f aca="false">IF(AND(L4706&gt;0,M4706=0),"Valid","Invalid")</f>
        <v>Valid</v>
      </c>
      <c r="S4706" s="0" t="str">
        <f aca="false">IF(OR(P4706&gt;1,Q4706&gt;1),"Present","Absent")</f>
        <v>Absent</v>
      </c>
      <c r="T4706" s="63" t="str">
        <f aca="false">IF(OR(AND(P4706&gt;1,P4706&lt;41),AND(Q4706&gt;1,Q4706&lt;41)),"Ct&lt;41","Ct&gt;41")</f>
        <v>Ct&gt;41</v>
      </c>
      <c r="U4706" s="0" t="str">
        <f aca="false">I4706</f>
        <v>Spidssnudetfroe</v>
      </c>
      <c r="V4706" s="0" t="str">
        <f aca="false">MID(F4706,10,9)</f>
        <v>DL2018106</v>
      </c>
      <c r="W4706" s="64" t="str">
        <f aca="false">V4706&amp;"_"&amp;U4706&amp;"_"&amp;R4706&amp;"_"&amp;S4706&amp;"_"&amp;T4706</f>
        <v>DL2018106_Spidssnudetfroe_Valid_Absent_Ct&gt;41</v>
      </c>
    </row>
    <row r="4707" customFormat="false" ht="14.25" hidden="false" customHeight="false" outlineLevel="0" collapsed="false">
      <c r="A4707" s="0" t="s">
        <v>851</v>
      </c>
      <c r="B4707" s="52" t="s">
        <v>988</v>
      </c>
      <c r="C4707" s="52" t="s">
        <v>747</v>
      </c>
      <c r="D4707" s="53" t="n">
        <v>0.1</v>
      </c>
      <c r="E4707" s="53" t="s">
        <v>748</v>
      </c>
      <c r="F4707" s="0" t="s">
        <v>1394</v>
      </c>
      <c r="G4707" s="0" t="str">
        <f aca="false">LEFT(B4707,2)</f>
        <v>14</v>
      </c>
      <c r="H4707" s="0" t="str">
        <f aca="false">I4707&amp;"_"&amp;G4707&amp;"_"&amp;F4707</f>
        <v>Spidssnudetfroe_14_20181218_DL2018106_ZahlesGym_koersel1</v>
      </c>
      <c r="I4707" s="61" t="str">
        <f aca="false">MID(RIGHT(B4707,LEN(B4707)-3),1,FIND("_",RIGHT(B4707,LEN(B4707)-3))-1)</f>
        <v>Spidssnudetfroe</v>
      </c>
      <c r="J4707" s="61" t="str">
        <f aca="false">TRIM(SUBSTITUTE(RIGHT(B4707,FIND(I4707,B4707)+1),"_",""))</f>
        <v>NegK</v>
      </c>
      <c r="K4707" s="0" t="str">
        <f aca="false">IFERROR(VALUE(SUBSTITUTE(E4707,".",",")),E4707)</f>
        <v>No Ct</v>
      </c>
      <c r="L4707" s="61" t="str">
        <f aca="false">IF(J4707="PosK",SUMIFS(K:K,J:J,"PosK",H:H,H4707),"")</f>
        <v/>
      </c>
      <c r="M4707" s="61" t="str">
        <f aca="false">IF(J4707="PosK",SUMIFS(K:K,J:J,"NegK",H:H,H4707),"")</f>
        <v/>
      </c>
      <c r="N4707" s="61" t="str">
        <f aca="false">IF(J4707="PosK",SUMIFS(K:K,J:J,"eDNA",H:H,H4707),"")</f>
        <v/>
      </c>
    </row>
    <row r="4708" customFormat="false" ht="14.25" hidden="false" customHeight="false" outlineLevel="0" collapsed="false">
      <c r="A4708" s="0" t="s">
        <v>853</v>
      </c>
      <c r="B4708" s="52" t="s">
        <v>989</v>
      </c>
      <c r="C4708" s="52" t="s">
        <v>751</v>
      </c>
      <c r="D4708" s="53" t="n">
        <v>0.1</v>
      </c>
      <c r="E4708" s="53" t="s">
        <v>748</v>
      </c>
      <c r="F4708" s="0" t="s">
        <v>1394</v>
      </c>
      <c r="G4708" s="0" t="str">
        <f aca="false">LEFT(B4708,2)</f>
        <v>14</v>
      </c>
      <c r="H4708" s="0" t="str">
        <f aca="false">I4708&amp;"_"&amp;G4708&amp;"_"&amp;F4708</f>
        <v>Spidssnudetfroe_14_20181218_DL2018106_ZahlesGym_koersel1</v>
      </c>
      <c r="I4708" s="61" t="str">
        <f aca="false">MID(RIGHT(B4708,LEN(B4708)-3),1,FIND("_",RIGHT(B4708,LEN(B4708)-3))-1)</f>
        <v>Spidssnudetfroe</v>
      </c>
      <c r="J4708" s="61" t="str">
        <f aca="false">TRIM(SUBSTITUTE(RIGHT(B4708,FIND(I4708,B4708)+1),"_",""))</f>
        <v>eDNA</v>
      </c>
      <c r="K4708" s="0" t="str">
        <f aca="false">IFERROR(VALUE(SUBSTITUTE(E4708,".",",")),E4708)</f>
        <v>No Ct</v>
      </c>
      <c r="L4708" s="61" t="str">
        <f aca="false">IF(J4708="PosK",SUMIFS(K:K,J:J,"PosK",H:H,H4708),"")</f>
        <v/>
      </c>
      <c r="M4708" s="61" t="str">
        <f aca="false">IF(J4708="PosK",SUMIFS(K:K,J:J,"NegK",H:H,H4708),"")</f>
        <v/>
      </c>
      <c r="N4708" s="61" t="str">
        <f aca="false">IF(J4708="PosK",SUMIFS(K:K,J:J,"eDNA",H:H,H4708),"")</f>
        <v/>
      </c>
      <c r="Q4708" s="62"/>
    </row>
    <row r="4709" customFormat="false" ht="14.25" hidden="false" customHeight="false" outlineLevel="0" collapsed="false">
      <c r="A4709" s="0" t="s">
        <v>855</v>
      </c>
      <c r="B4709" s="52" t="s">
        <v>989</v>
      </c>
      <c r="C4709" s="52" t="s">
        <v>751</v>
      </c>
      <c r="D4709" s="53" t="n">
        <v>0.1</v>
      </c>
      <c r="E4709" s="53" t="s">
        <v>748</v>
      </c>
      <c r="F4709" s="0" t="s">
        <v>1394</v>
      </c>
      <c r="G4709" s="0" t="str">
        <f aca="false">LEFT(B4709,2)</f>
        <v>14</v>
      </c>
      <c r="H4709" s="0" t="str">
        <f aca="false">I4709&amp;"_"&amp;G4709&amp;"_"&amp;F4709</f>
        <v>Spidssnudetfroe_14_20181218_DL2018106_ZahlesGym_koersel1</v>
      </c>
      <c r="I4709" s="61" t="str">
        <f aca="false">MID(RIGHT(B4709,LEN(B4709)-3),1,FIND("_",RIGHT(B4709,LEN(B4709)-3))-1)</f>
        <v>Spidssnudetfroe</v>
      </c>
      <c r="J4709" s="61" t="str">
        <f aca="false">TRIM(SUBSTITUTE(RIGHT(B4709,FIND(I4709,B4709)+1),"_",""))</f>
        <v>eDNA</v>
      </c>
      <c r="K4709" s="0" t="str">
        <f aca="false">IFERROR(VALUE(SUBSTITUTE(E4709,".",",")),E4709)</f>
        <v>No Ct</v>
      </c>
      <c r="L4709" s="61" t="str">
        <f aca="false">IF(J4709="PosK",SUMIFS(K:K,J:J,"PosK",H:H,H4709),"")</f>
        <v/>
      </c>
      <c r="M4709" s="61" t="str">
        <f aca="false">IF(J4709="PosK",SUMIFS(K:K,J:J,"NegK",H:H,H4709),"")</f>
        <v/>
      </c>
      <c r="N4709" s="61" t="str">
        <f aca="false">IF(J4709="PosK",SUMIFS(K:K,J:J,"eDNA",H:H,H4709),"")</f>
        <v/>
      </c>
      <c r="P4709" s="62"/>
      <c r="T4709" s="63"/>
      <c r="W4709" s="64"/>
    </row>
    <row r="4710" customFormat="false" ht="14.25" hidden="false" customHeight="false" outlineLevel="0" collapsed="false">
      <c r="A4710" s="0" t="s">
        <v>856</v>
      </c>
      <c r="B4710" s="52" t="s">
        <v>990</v>
      </c>
      <c r="C4710" s="52" t="s">
        <v>743</v>
      </c>
      <c r="D4710" s="53" t="n">
        <v>0.1</v>
      </c>
      <c r="E4710" s="53" t="s">
        <v>748</v>
      </c>
      <c r="F4710" s="0" t="s">
        <v>1394</v>
      </c>
      <c r="G4710" s="0" t="str">
        <f aca="false">LEFT(B4710,2)</f>
        <v>15</v>
      </c>
      <c r="H4710" s="0" t="str">
        <f aca="false">I4710&amp;"_"&amp;G4710&amp;"_"&amp;F4710</f>
        <v>KortbenetGroenFroe_15_20181218_DL2018106_ZahlesGym_koersel1</v>
      </c>
      <c r="I4710" s="61" t="str">
        <f aca="false">MID(RIGHT(B4710,LEN(B4710)-3),1,FIND("_",RIGHT(B4710,LEN(B4710)-3))-1)</f>
        <v>KortbenetGroenFroe</v>
      </c>
      <c r="J4710" s="61" t="str">
        <f aca="false">TRIM(SUBSTITUTE(RIGHT(B4710,FIND(I4710,B4710)+1),"_",""))</f>
        <v>PosK</v>
      </c>
      <c r="K4710" s="0" t="str">
        <f aca="false">IFERROR(VALUE(SUBSTITUTE(E4710,".",",")),E4710)</f>
        <v>No Ct</v>
      </c>
      <c r="L4710" s="61" t="n">
        <f aca="false">IF(J4710="PosK",SUMIFS(K:K,J:J,"PosK",H:H,H4710),"")</f>
        <v>0</v>
      </c>
      <c r="M4710" s="61" t="n">
        <f aca="false">IF(J4710="PosK",SUMIFS(K:K,J:J,"NegK",H:H,H4710),"")</f>
        <v>0</v>
      </c>
      <c r="N4710" s="61" t="n">
        <f aca="false">IF(J4710="PosK",SUMIFS(K:K,J:J,"eDNA",H:H,H4710),"")</f>
        <v>0</v>
      </c>
      <c r="P4710" s="62" t="n">
        <f aca="false">IF(K4712="No Ct",0,K4712)</f>
        <v>0</v>
      </c>
      <c r="Q4710" s="62" t="n">
        <f aca="false">IF(K4713="No Ct",0,K4713)</f>
        <v>0</v>
      </c>
      <c r="R4710" s="0" t="str">
        <f aca="false">IF(AND(L4710&gt;0,M4710=0),"Valid","Invalid")</f>
        <v>Invalid</v>
      </c>
      <c r="S4710" s="0" t="str">
        <f aca="false">IF(OR(P4710&gt;1,Q4710&gt;1),"Present","Absent")</f>
        <v>Absent</v>
      </c>
      <c r="T4710" s="63" t="str">
        <f aca="false">IF(OR(AND(P4710&gt;1,P4710&lt;41),AND(Q4710&gt;1,Q4710&lt;41)),"Ct&lt;41","Ct&gt;41")</f>
        <v>Ct&gt;41</v>
      </c>
      <c r="U4710" s="0" t="str">
        <f aca="false">I4710</f>
        <v>KortbenetGroenFroe</v>
      </c>
      <c r="V4710" s="0" t="str">
        <f aca="false">MID(F4710,10,9)</f>
        <v>DL2018106</v>
      </c>
      <c r="W4710" s="64" t="str">
        <f aca="false">V4710&amp;"_"&amp;U4710&amp;"_"&amp;R4710&amp;"_"&amp;S4710&amp;"_"&amp;T4710</f>
        <v>DL2018106_KortbenetGroenFroe_Invalid_Absent_Ct&gt;41</v>
      </c>
    </row>
    <row r="4711" customFormat="false" ht="14.25" hidden="false" customHeight="false" outlineLevel="0" collapsed="false">
      <c r="A4711" s="0" t="s">
        <v>858</v>
      </c>
      <c r="B4711" s="52" t="s">
        <v>991</v>
      </c>
      <c r="C4711" s="52" t="s">
        <v>747</v>
      </c>
      <c r="D4711" s="53" t="n">
        <v>0.1</v>
      </c>
      <c r="E4711" s="53" t="s">
        <v>748</v>
      </c>
      <c r="F4711" s="0" t="s">
        <v>1394</v>
      </c>
      <c r="G4711" s="0" t="str">
        <f aca="false">LEFT(B4711,2)</f>
        <v>15</v>
      </c>
      <c r="H4711" s="0" t="str">
        <f aca="false">I4711&amp;"_"&amp;G4711&amp;"_"&amp;F4711</f>
        <v>KortbenetGroenFroe_15_20181218_DL2018106_ZahlesGym_koersel1</v>
      </c>
      <c r="I4711" s="61" t="str">
        <f aca="false">MID(RIGHT(B4711,LEN(B4711)-3),1,FIND("_",RIGHT(B4711,LEN(B4711)-3))-1)</f>
        <v>KortbenetGroenFroe</v>
      </c>
      <c r="J4711" s="61" t="str">
        <f aca="false">TRIM(SUBSTITUTE(RIGHT(B4711,FIND(I4711,B4711)+1),"_",""))</f>
        <v>NegK</v>
      </c>
      <c r="K4711" s="0" t="str">
        <f aca="false">IFERROR(VALUE(SUBSTITUTE(E4711,".",",")),E4711)</f>
        <v>No Ct</v>
      </c>
      <c r="L4711" s="61" t="str">
        <f aca="false">IF(J4711="PosK",SUMIFS(K:K,J:J,"PosK",H:H,H4711),"")</f>
        <v/>
      </c>
      <c r="M4711" s="61" t="str">
        <f aca="false">IF(J4711="PosK",SUMIFS(K:K,J:J,"NegK",H:H,H4711),"")</f>
        <v/>
      </c>
      <c r="N4711" s="61" t="str">
        <f aca="false">IF(J4711="PosK",SUMIFS(K:K,J:J,"eDNA",H:H,H4711),"")</f>
        <v/>
      </c>
    </row>
    <row r="4712" customFormat="false" ht="14.25" hidden="false" customHeight="false" outlineLevel="0" collapsed="false">
      <c r="A4712" s="0" t="s">
        <v>860</v>
      </c>
      <c r="B4712" s="52" t="s">
        <v>992</v>
      </c>
      <c r="C4712" s="52" t="s">
        <v>751</v>
      </c>
      <c r="D4712" s="53" t="n">
        <v>0.1</v>
      </c>
      <c r="E4712" s="53" t="s">
        <v>748</v>
      </c>
      <c r="F4712" s="0" t="s">
        <v>1394</v>
      </c>
      <c r="G4712" s="0" t="str">
        <f aca="false">LEFT(B4712,2)</f>
        <v>15</v>
      </c>
      <c r="H4712" s="0" t="str">
        <f aca="false">I4712&amp;"_"&amp;G4712&amp;"_"&amp;F4712</f>
        <v>KortbenetGroenFroe_15_20181218_DL2018106_ZahlesGym_koersel1</v>
      </c>
      <c r="I4712" s="61" t="str">
        <f aca="false">MID(RIGHT(B4712,LEN(B4712)-3),1,FIND("_",RIGHT(B4712,LEN(B4712)-3))-1)</f>
        <v>KortbenetGroenFroe</v>
      </c>
      <c r="J4712" s="61" t="str">
        <f aca="false">TRIM(SUBSTITUTE(RIGHT(B4712,FIND(I4712,B4712)+1),"_",""))</f>
        <v>eDNA</v>
      </c>
      <c r="K4712" s="0" t="str">
        <f aca="false">IFERROR(VALUE(SUBSTITUTE(E4712,".",",")),E4712)</f>
        <v>No Ct</v>
      </c>
      <c r="L4712" s="61" t="str">
        <f aca="false">IF(J4712="PosK",SUMIFS(K:K,J:J,"PosK",H:H,H4712),"")</f>
        <v/>
      </c>
      <c r="M4712" s="61" t="str">
        <f aca="false">IF(J4712="PosK",SUMIFS(K:K,J:J,"NegK",H:H,H4712),"")</f>
        <v/>
      </c>
      <c r="N4712" s="61" t="str">
        <f aca="false">IF(J4712="PosK",SUMIFS(K:K,J:J,"eDNA",H:H,H4712),"")</f>
        <v/>
      </c>
      <c r="Q4712" s="62"/>
    </row>
    <row r="4713" customFormat="false" ht="14.25" hidden="false" customHeight="false" outlineLevel="0" collapsed="false">
      <c r="A4713" s="0" t="s">
        <v>862</v>
      </c>
      <c r="B4713" s="52" t="s">
        <v>992</v>
      </c>
      <c r="C4713" s="52" t="s">
        <v>751</v>
      </c>
      <c r="D4713" s="53" t="n">
        <v>0.1</v>
      </c>
      <c r="E4713" s="53" t="s">
        <v>748</v>
      </c>
      <c r="F4713" s="0" t="s">
        <v>1394</v>
      </c>
      <c r="G4713" s="0" t="str">
        <f aca="false">LEFT(B4713,2)</f>
        <v>15</v>
      </c>
      <c r="H4713" s="0" t="str">
        <f aca="false">I4713&amp;"_"&amp;G4713&amp;"_"&amp;F4713</f>
        <v>KortbenetGroenFroe_15_20181218_DL2018106_ZahlesGym_koersel1</v>
      </c>
      <c r="I4713" s="61" t="str">
        <f aca="false">MID(RIGHT(B4713,LEN(B4713)-3),1,FIND("_",RIGHT(B4713,LEN(B4713)-3))-1)</f>
        <v>KortbenetGroenFroe</v>
      </c>
      <c r="J4713" s="61" t="str">
        <f aca="false">TRIM(SUBSTITUTE(RIGHT(B4713,FIND(I4713,B4713)+1),"_",""))</f>
        <v>eDNA</v>
      </c>
      <c r="K4713" s="0" t="str">
        <f aca="false">IFERROR(VALUE(SUBSTITUTE(E4713,".",",")),E4713)</f>
        <v>No Ct</v>
      </c>
      <c r="L4713" s="61" t="str">
        <f aca="false">IF(J4713="PosK",SUMIFS(K:K,J:J,"PosK",H:H,H4713),"")</f>
        <v/>
      </c>
      <c r="M4713" s="61" t="str">
        <f aca="false">IF(J4713="PosK",SUMIFS(K:K,J:J,"NegK",H:H,H4713),"")</f>
        <v/>
      </c>
      <c r="N4713" s="61" t="str">
        <f aca="false">IF(J4713="PosK",SUMIFS(K:K,J:J,"eDNA",H:H,H4713),"")</f>
        <v/>
      </c>
      <c r="P4713" s="62"/>
      <c r="T4713" s="63"/>
      <c r="W4713" s="64"/>
    </row>
    <row r="4714" customFormat="false" ht="14.25" hidden="false" customHeight="false" outlineLevel="0" collapsed="false">
      <c r="A4714" s="0" t="s">
        <v>863</v>
      </c>
      <c r="B4714" s="52" t="s">
        <v>1212</v>
      </c>
      <c r="C4714" s="52" t="s">
        <v>743</v>
      </c>
      <c r="D4714" s="53" t="n">
        <v>0.1</v>
      </c>
      <c r="E4714" s="53" t="n">
        <v>39.11</v>
      </c>
      <c r="F4714" s="0" t="s">
        <v>1394</v>
      </c>
      <c r="G4714" s="0" t="str">
        <f aca="false">LEFT(B4714,2)</f>
        <v>16</v>
      </c>
      <c r="H4714" s="0" t="str">
        <f aca="false">I4714&amp;"_"&amp;G4714&amp;"_"&amp;F4714</f>
        <v>ButsnudetFroe_16_20181218_DL2018106_ZahlesGym_koersel1</v>
      </c>
      <c r="I4714" s="61" t="str">
        <f aca="false">MID(RIGHT(B4714,LEN(B4714)-3),1,FIND("_",RIGHT(B4714,LEN(B4714)-3))-1)</f>
        <v>ButsnudetFroe</v>
      </c>
      <c r="J4714" s="61" t="str">
        <f aca="false">TRIM(SUBSTITUTE(RIGHT(B4714,FIND(I4714,B4714)+1),"_",""))</f>
        <v>PosK</v>
      </c>
      <c r="K4714" s="0" t="n">
        <f aca="false">IFERROR(VALUE(SUBSTITUTE(E4714,".",",")),E4714)</f>
        <v>39.11</v>
      </c>
      <c r="L4714" s="61" t="n">
        <f aca="false">IF(J4714="PosK",SUMIFS(K:K,J:J,"PosK",H:H,H4714),"")</f>
        <v>39.11</v>
      </c>
      <c r="M4714" s="61" t="n">
        <f aca="false">IF(J4714="PosK",SUMIFS(K:K,J:J,"NegK",H:H,H4714),"")</f>
        <v>0</v>
      </c>
      <c r="N4714" s="61" t="n">
        <f aca="false">IF(J4714="PosK",SUMIFS(K:K,J:J,"eDNA",H:H,H4714),"")</f>
        <v>0</v>
      </c>
      <c r="P4714" s="62" t="n">
        <f aca="false">IF(K4716="No Ct",0,K4716)</f>
        <v>0</v>
      </c>
      <c r="Q4714" s="62" t="n">
        <f aca="false">IF(K4717="No Ct",0,K4717)</f>
        <v>0</v>
      </c>
      <c r="R4714" s="0" t="str">
        <f aca="false">IF(AND(L4714&gt;0,M4714=0),"Valid","Invalid")</f>
        <v>Valid</v>
      </c>
      <c r="S4714" s="0" t="str">
        <f aca="false">IF(OR(P4714&gt;1,Q4714&gt;1),"Present","Absent")</f>
        <v>Absent</v>
      </c>
      <c r="T4714" s="63" t="str">
        <f aca="false">IF(OR(AND(P4714&gt;1,P4714&lt;41),AND(Q4714&gt;1,Q4714&lt;41)),"Ct&lt;41","Ct&gt;41")</f>
        <v>Ct&gt;41</v>
      </c>
      <c r="U4714" s="0" t="str">
        <f aca="false">I4714</f>
        <v>ButsnudetFroe</v>
      </c>
      <c r="V4714" s="0" t="str">
        <f aca="false">MID(F4714,10,9)</f>
        <v>DL2018106</v>
      </c>
      <c r="W4714" s="64" t="str">
        <f aca="false">V4714&amp;"_"&amp;U4714&amp;"_"&amp;R4714&amp;"_"&amp;S4714&amp;"_"&amp;T4714</f>
        <v>DL2018106_ButsnudetFroe_Valid_Absent_Ct&gt;41</v>
      </c>
    </row>
    <row r="4715" customFormat="false" ht="14.25" hidden="false" customHeight="false" outlineLevel="0" collapsed="false">
      <c r="A4715" s="0" t="s">
        <v>865</v>
      </c>
      <c r="B4715" s="52" t="s">
        <v>1213</v>
      </c>
      <c r="C4715" s="52" t="s">
        <v>747</v>
      </c>
      <c r="D4715" s="53" t="n">
        <v>0.1</v>
      </c>
      <c r="E4715" s="53" t="s">
        <v>748</v>
      </c>
      <c r="F4715" s="0" t="s">
        <v>1394</v>
      </c>
      <c r="G4715" s="0" t="str">
        <f aca="false">LEFT(B4715,2)</f>
        <v>16</v>
      </c>
      <c r="H4715" s="0" t="str">
        <f aca="false">I4715&amp;"_"&amp;G4715&amp;"_"&amp;F4715</f>
        <v>ButsnudetFroe_16_20181218_DL2018106_ZahlesGym_koersel1</v>
      </c>
      <c r="I4715" s="61" t="str">
        <f aca="false">MID(RIGHT(B4715,LEN(B4715)-3),1,FIND("_",RIGHT(B4715,LEN(B4715)-3))-1)</f>
        <v>ButsnudetFroe</v>
      </c>
      <c r="J4715" s="61" t="str">
        <f aca="false">TRIM(SUBSTITUTE(RIGHT(B4715,FIND(I4715,B4715)+1),"_",""))</f>
        <v>NegK</v>
      </c>
      <c r="K4715" s="0" t="str">
        <f aca="false">IFERROR(VALUE(SUBSTITUTE(E4715,".",",")),E4715)</f>
        <v>No Ct</v>
      </c>
      <c r="L4715" s="61" t="str">
        <f aca="false">IF(J4715="PosK",SUMIFS(K:K,J:J,"PosK",H:H,H4715),"")</f>
        <v/>
      </c>
      <c r="M4715" s="61" t="str">
        <f aca="false">IF(J4715="PosK",SUMIFS(K:K,J:J,"NegK",H:H,H4715),"")</f>
        <v/>
      </c>
      <c r="N4715" s="61" t="str">
        <f aca="false">IF(J4715="PosK",SUMIFS(K:K,J:J,"eDNA",H:H,H4715),"")</f>
        <v/>
      </c>
    </row>
    <row r="4716" customFormat="false" ht="14.25" hidden="false" customHeight="false" outlineLevel="0" collapsed="false">
      <c r="A4716" s="0" t="s">
        <v>867</v>
      </c>
      <c r="B4716" s="52" t="s">
        <v>1214</v>
      </c>
      <c r="C4716" s="52" t="s">
        <v>751</v>
      </c>
      <c r="D4716" s="53" t="n">
        <v>0.1</v>
      </c>
      <c r="E4716" s="53" t="s">
        <v>748</v>
      </c>
      <c r="F4716" s="0" t="s">
        <v>1394</v>
      </c>
      <c r="G4716" s="0" t="str">
        <f aca="false">LEFT(B4716,2)</f>
        <v>16</v>
      </c>
      <c r="H4716" s="0" t="str">
        <f aca="false">I4716&amp;"_"&amp;G4716&amp;"_"&amp;F4716</f>
        <v>ButsnudetFroe_16_20181218_DL2018106_ZahlesGym_koersel1</v>
      </c>
      <c r="I4716" s="61" t="str">
        <f aca="false">MID(RIGHT(B4716,LEN(B4716)-3),1,FIND("_",RIGHT(B4716,LEN(B4716)-3))-1)</f>
        <v>ButsnudetFroe</v>
      </c>
      <c r="J4716" s="61" t="str">
        <f aca="false">TRIM(SUBSTITUTE(RIGHT(B4716,FIND(I4716,B4716)+1),"_",""))</f>
        <v>eDNA</v>
      </c>
      <c r="K4716" s="0" t="str">
        <f aca="false">IFERROR(VALUE(SUBSTITUTE(E4716,".",",")),E4716)</f>
        <v>No Ct</v>
      </c>
      <c r="L4716" s="61" t="str">
        <f aca="false">IF(J4716="PosK",SUMIFS(K:K,J:J,"PosK",H:H,H4716),"")</f>
        <v/>
      </c>
      <c r="M4716" s="61" t="str">
        <f aca="false">IF(J4716="PosK",SUMIFS(K:K,J:J,"NegK",H:H,H4716),"")</f>
        <v/>
      </c>
      <c r="N4716" s="61" t="str">
        <f aca="false">IF(J4716="PosK",SUMIFS(K:K,J:J,"eDNA",H:H,H4716),"")</f>
        <v/>
      </c>
      <c r="Q4716" s="62"/>
    </row>
    <row r="4717" customFormat="false" ht="14.25" hidden="false" customHeight="false" outlineLevel="0" collapsed="false">
      <c r="A4717" s="0" t="s">
        <v>869</v>
      </c>
      <c r="B4717" s="52" t="s">
        <v>1214</v>
      </c>
      <c r="C4717" s="52" t="s">
        <v>751</v>
      </c>
      <c r="D4717" s="53" t="n">
        <v>0.1</v>
      </c>
      <c r="E4717" s="53" t="s">
        <v>748</v>
      </c>
      <c r="F4717" s="0" t="s">
        <v>1394</v>
      </c>
      <c r="G4717" s="0" t="str">
        <f aca="false">LEFT(B4717,2)</f>
        <v>16</v>
      </c>
      <c r="H4717" s="0" t="str">
        <f aca="false">I4717&amp;"_"&amp;G4717&amp;"_"&amp;F4717</f>
        <v>ButsnudetFroe_16_20181218_DL2018106_ZahlesGym_koersel1</v>
      </c>
      <c r="I4717" s="61" t="str">
        <f aca="false">MID(RIGHT(B4717,LEN(B4717)-3),1,FIND("_",RIGHT(B4717,LEN(B4717)-3))-1)</f>
        <v>ButsnudetFroe</v>
      </c>
      <c r="J4717" s="61" t="str">
        <f aca="false">TRIM(SUBSTITUTE(RIGHT(B4717,FIND(I4717,B4717)+1),"_",""))</f>
        <v>eDNA</v>
      </c>
      <c r="K4717" s="0" t="str">
        <f aca="false">IFERROR(VALUE(SUBSTITUTE(E4717,".",",")),E4717)</f>
        <v>No Ct</v>
      </c>
      <c r="L4717" s="61" t="str">
        <f aca="false">IF(J4717="PosK",SUMIFS(K:K,J:J,"PosK",H:H,H4717),"")</f>
        <v/>
      </c>
      <c r="M4717" s="61" t="str">
        <f aca="false">IF(J4717="PosK",SUMIFS(K:K,J:J,"NegK",H:H,H4717),"")</f>
        <v/>
      </c>
      <c r="N4717" s="61" t="str">
        <f aca="false">IF(J4717="PosK",SUMIFS(K:K,J:J,"eDNA",H:H,H4717),"")</f>
        <v/>
      </c>
      <c r="P4717" s="62"/>
      <c r="T4717" s="63"/>
      <c r="W4717" s="64"/>
    </row>
    <row r="4718" customFormat="false" ht="14.25" hidden="false" customHeight="false" outlineLevel="0" collapsed="false">
      <c r="A4718" s="0" t="s">
        <v>870</v>
      </c>
      <c r="B4718" s="52" t="s">
        <v>996</v>
      </c>
      <c r="C4718" s="52" t="s">
        <v>743</v>
      </c>
      <c r="D4718" s="53" t="n">
        <v>0.1</v>
      </c>
      <c r="E4718" s="53" t="n">
        <v>35.31</v>
      </c>
      <c r="F4718" s="0" t="s">
        <v>1394</v>
      </c>
      <c r="G4718" s="0" t="str">
        <f aca="false">LEFT(B4718,2)</f>
        <v>17</v>
      </c>
      <c r="H4718" s="0" t="str">
        <f aca="false">I4718&amp;"_"&amp;G4718&amp;"_"&amp;F4718</f>
        <v>ButsnudetFroe_17_20181218_DL2018106_ZahlesGym_koersel1</v>
      </c>
      <c r="I4718" s="61" t="str">
        <f aca="false">MID(RIGHT(B4718,LEN(B4718)-3),1,FIND("_",RIGHT(B4718,LEN(B4718)-3))-1)</f>
        <v>ButsnudetFroe</v>
      </c>
      <c r="J4718" s="61" t="str">
        <f aca="false">TRIM(SUBSTITUTE(RIGHT(B4718,FIND(I4718,B4718)+1),"_",""))</f>
        <v>PosK</v>
      </c>
      <c r="K4718" s="0" t="n">
        <f aca="false">IFERROR(VALUE(SUBSTITUTE(E4718,".",",")),E4718)</f>
        <v>35.31</v>
      </c>
      <c r="L4718" s="61" t="n">
        <f aca="false">IF(J4718="PosK",SUMIFS(K:K,J:J,"PosK",H:H,H4718),"")</f>
        <v>35.31</v>
      </c>
      <c r="M4718" s="61" t="n">
        <f aca="false">IF(J4718="PosK",SUMIFS(K:K,J:J,"NegK",H:H,H4718),"")</f>
        <v>0</v>
      </c>
      <c r="N4718" s="61" t="n">
        <f aca="false">IF(J4718="PosK",SUMIFS(K:K,J:J,"eDNA",H:H,H4718),"")</f>
        <v>0</v>
      </c>
      <c r="P4718" s="62" t="n">
        <f aca="false">IF(K4720="No Ct",0,K4720)</f>
        <v>0</v>
      </c>
      <c r="Q4718" s="62" t="n">
        <f aca="false">IF(K4721="No Ct",0,K4721)</f>
        <v>0</v>
      </c>
      <c r="R4718" s="0" t="str">
        <f aca="false">IF(AND(L4718&gt;0,M4718=0),"Valid","Invalid")</f>
        <v>Valid</v>
      </c>
      <c r="S4718" s="0" t="str">
        <f aca="false">IF(OR(P4718&gt;1,Q4718&gt;1),"Present","Absent")</f>
        <v>Absent</v>
      </c>
      <c r="T4718" s="63" t="str">
        <f aca="false">IF(OR(AND(P4718&gt;1,P4718&lt;41),AND(Q4718&gt;1,Q4718&lt;41)),"Ct&lt;41","Ct&gt;41")</f>
        <v>Ct&gt;41</v>
      </c>
      <c r="U4718" s="0" t="str">
        <f aca="false">I4718</f>
        <v>ButsnudetFroe</v>
      </c>
      <c r="V4718" s="0" t="str">
        <f aca="false">MID(F4718,10,9)</f>
        <v>DL2018106</v>
      </c>
      <c r="W4718" s="64" t="str">
        <f aca="false">V4718&amp;"_"&amp;U4718&amp;"_"&amp;R4718&amp;"_"&amp;S4718&amp;"_"&amp;T4718</f>
        <v>DL2018106_ButsnudetFroe_Valid_Absent_Ct&gt;41</v>
      </c>
    </row>
    <row r="4719" customFormat="false" ht="14.25" hidden="false" customHeight="false" outlineLevel="0" collapsed="false">
      <c r="A4719" s="0" t="s">
        <v>872</v>
      </c>
      <c r="B4719" s="52" t="s">
        <v>997</v>
      </c>
      <c r="C4719" s="52" t="s">
        <v>747</v>
      </c>
      <c r="D4719" s="53" t="n">
        <v>0.1</v>
      </c>
      <c r="E4719" s="53" t="s">
        <v>748</v>
      </c>
      <c r="F4719" s="0" t="s">
        <v>1394</v>
      </c>
      <c r="G4719" s="0" t="str">
        <f aca="false">LEFT(B4719,2)</f>
        <v>17</v>
      </c>
      <c r="H4719" s="0" t="str">
        <f aca="false">I4719&amp;"_"&amp;G4719&amp;"_"&amp;F4719</f>
        <v>ButsnudetFroe_17_20181218_DL2018106_ZahlesGym_koersel1</v>
      </c>
      <c r="I4719" s="61" t="str">
        <f aca="false">MID(RIGHT(B4719,LEN(B4719)-3),1,FIND("_",RIGHT(B4719,LEN(B4719)-3))-1)</f>
        <v>ButsnudetFroe</v>
      </c>
      <c r="J4719" s="61" t="str">
        <f aca="false">TRIM(SUBSTITUTE(RIGHT(B4719,FIND(I4719,B4719)+1),"_",""))</f>
        <v>NegK</v>
      </c>
      <c r="K4719" s="0" t="str">
        <f aca="false">IFERROR(VALUE(SUBSTITUTE(E4719,".",",")),E4719)</f>
        <v>No Ct</v>
      </c>
      <c r="L4719" s="61" t="str">
        <f aca="false">IF(J4719="PosK",SUMIFS(K:K,J:J,"PosK",H:H,H4719),"")</f>
        <v/>
      </c>
      <c r="M4719" s="61" t="str">
        <f aca="false">IF(J4719="PosK",SUMIFS(K:K,J:J,"NegK",H:H,H4719),"")</f>
        <v/>
      </c>
      <c r="N4719" s="61" t="str">
        <f aca="false">IF(J4719="PosK",SUMIFS(K:K,J:J,"eDNA",H:H,H4719),"")</f>
        <v/>
      </c>
    </row>
    <row r="4720" customFormat="false" ht="14.25" hidden="false" customHeight="false" outlineLevel="0" collapsed="false">
      <c r="A4720" s="0" t="s">
        <v>874</v>
      </c>
      <c r="B4720" s="52" t="s">
        <v>998</v>
      </c>
      <c r="C4720" s="52" t="s">
        <v>751</v>
      </c>
      <c r="D4720" s="53" t="n">
        <v>0.1</v>
      </c>
      <c r="E4720" s="53" t="s">
        <v>748</v>
      </c>
      <c r="F4720" s="0" t="s">
        <v>1394</v>
      </c>
      <c r="G4720" s="0" t="str">
        <f aca="false">LEFT(B4720,2)</f>
        <v>17</v>
      </c>
      <c r="H4720" s="0" t="str">
        <f aca="false">I4720&amp;"_"&amp;G4720&amp;"_"&amp;F4720</f>
        <v>ButsnudetFroe_17_20181218_DL2018106_ZahlesGym_koersel1</v>
      </c>
      <c r="I4720" s="61" t="str">
        <f aca="false">MID(RIGHT(B4720,LEN(B4720)-3),1,FIND("_",RIGHT(B4720,LEN(B4720)-3))-1)</f>
        <v>ButsnudetFroe</v>
      </c>
      <c r="J4720" s="61" t="str">
        <f aca="false">TRIM(SUBSTITUTE(RIGHT(B4720,FIND(I4720,B4720)+1),"_",""))</f>
        <v>eDNA</v>
      </c>
      <c r="K4720" s="0" t="str">
        <f aca="false">IFERROR(VALUE(SUBSTITUTE(E4720,".",",")),E4720)</f>
        <v>No Ct</v>
      </c>
      <c r="L4720" s="61" t="str">
        <f aca="false">IF(J4720="PosK",SUMIFS(K:K,J:J,"PosK",H:H,H4720),"")</f>
        <v/>
      </c>
      <c r="M4720" s="61" t="str">
        <f aca="false">IF(J4720="PosK",SUMIFS(K:K,J:J,"NegK",H:H,H4720),"")</f>
        <v/>
      </c>
      <c r="N4720" s="61" t="str">
        <f aca="false">IF(J4720="PosK",SUMIFS(K:K,J:J,"eDNA",H:H,H4720),"")</f>
        <v/>
      </c>
      <c r="Q4720" s="62"/>
    </row>
    <row r="4721" customFormat="false" ht="14.25" hidden="false" customHeight="false" outlineLevel="0" collapsed="false">
      <c r="A4721" s="0" t="s">
        <v>876</v>
      </c>
      <c r="B4721" s="52" t="s">
        <v>998</v>
      </c>
      <c r="C4721" s="52" t="s">
        <v>751</v>
      </c>
      <c r="D4721" s="53" t="n">
        <v>0.1</v>
      </c>
      <c r="E4721" s="53" t="s">
        <v>748</v>
      </c>
      <c r="F4721" s="0" t="s">
        <v>1394</v>
      </c>
      <c r="G4721" s="0" t="str">
        <f aca="false">LEFT(B4721,2)</f>
        <v>17</v>
      </c>
      <c r="H4721" s="0" t="str">
        <f aca="false">I4721&amp;"_"&amp;G4721&amp;"_"&amp;F4721</f>
        <v>ButsnudetFroe_17_20181218_DL2018106_ZahlesGym_koersel1</v>
      </c>
      <c r="I4721" s="61" t="str">
        <f aca="false">MID(RIGHT(B4721,LEN(B4721)-3),1,FIND("_",RIGHT(B4721,LEN(B4721)-3))-1)</f>
        <v>ButsnudetFroe</v>
      </c>
      <c r="J4721" s="61" t="str">
        <f aca="false">TRIM(SUBSTITUTE(RIGHT(B4721,FIND(I4721,B4721)+1),"_",""))</f>
        <v>eDNA</v>
      </c>
      <c r="K4721" s="0" t="str">
        <f aca="false">IFERROR(VALUE(SUBSTITUTE(E4721,".",",")),E4721)</f>
        <v>No Ct</v>
      </c>
      <c r="L4721" s="61" t="str">
        <f aca="false">IF(J4721="PosK",SUMIFS(K:K,J:J,"PosK",H:H,H4721),"")</f>
        <v/>
      </c>
      <c r="M4721" s="61" t="str">
        <f aca="false">IF(J4721="PosK",SUMIFS(K:K,J:J,"NegK",H:H,H4721),"")</f>
        <v/>
      </c>
      <c r="N4721" s="61" t="str">
        <f aca="false">IF(J4721="PosK",SUMIFS(K:K,J:J,"eDNA",H:H,H4721),"")</f>
        <v/>
      </c>
      <c r="P4721" s="62"/>
      <c r="T4721" s="63"/>
      <c r="W4721" s="64"/>
    </row>
    <row r="4722" customFormat="false" ht="14.25" hidden="false" customHeight="false" outlineLevel="0" collapsed="false">
      <c r="A4722" s="0" t="s">
        <v>877</v>
      </c>
      <c r="B4722" s="52" t="s">
        <v>1215</v>
      </c>
      <c r="C4722" s="52" t="s">
        <v>743</v>
      </c>
      <c r="D4722" s="53" t="n">
        <v>0.1</v>
      </c>
      <c r="E4722" s="53" t="n">
        <v>25.85</v>
      </c>
      <c r="F4722" s="0" t="s">
        <v>1394</v>
      </c>
      <c r="G4722" s="0" t="str">
        <f aca="false">LEFT(B4722,2)</f>
        <v>18</v>
      </c>
      <c r="H4722" s="0" t="str">
        <f aca="false">I4722&amp;"_"&amp;G4722&amp;"_"&amp;F4722</f>
        <v>LilleVandsalamander_18_20181218_DL2018106_ZahlesGym_koersel1</v>
      </c>
      <c r="I4722" s="61" t="str">
        <f aca="false">MID(RIGHT(B4722,LEN(B4722)-3),1,FIND("_",RIGHT(B4722,LEN(B4722)-3))-1)</f>
        <v>LilleVandsalamander</v>
      </c>
      <c r="J4722" s="61" t="str">
        <f aca="false">TRIM(SUBSTITUTE(RIGHT(B4722,FIND(I4722,B4722)+1),"_",""))</f>
        <v>PosK</v>
      </c>
      <c r="K4722" s="0" t="n">
        <f aca="false">IFERROR(VALUE(SUBSTITUTE(E4722,".",",")),E4722)</f>
        <v>25.85</v>
      </c>
      <c r="L4722" s="61" t="n">
        <f aca="false">IF(J4722="PosK",SUMIFS(K:K,J:J,"PosK",H:H,H4722),"")</f>
        <v>25.85</v>
      </c>
      <c r="M4722" s="61" t="n">
        <f aca="false">IF(J4722="PosK",SUMIFS(K:K,J:J,"NegK",H:H,H4722),"")</f>
        <v>0</v>
      </c>
      <c r="N4722" s="61" t="n">
        <f aca="false">IF(J4722="PosK",SUMIFS(K:K,J:J,"eDNA",H:H,H4722),"")</f>
        <v>38.54</v>
      </c>
      <c r="P4722" s="62" t="n">
        <f aca="false">IF(K4724="No Ct",0,K4724)</f>
        <v>0</v>
      </c>
      <c r="Q4722" s="62" t="n">
        <f aca="false">IF(K4725="No Ct",0,K4725)</f>
        <v>38.54</v>
      </c>
      <c r="R4722" s="0" t="str">
        <f aca="false">IF(AND(L4722&gt;0,M4722=0),"Valid","Invalid")</f>
        <v>Valid</v>
      </c>
      <c r="S4722" s="0" t="str">
        <f aca="false">IF(OR(P4722&gt;1,Q4722&gt;1),"Present","Absent")</f>
        <v>Present</v>
      </c>
      <c r="T4722" s="63" t="str">
        <f aca="false">IF(OR(AND(P4722&gt;1,P4722&lt;41),AND(Q4722&gt;1,Q4722&lt;41)),"Ct&lt;41","Ct&gt;41")</f>
        <v>Ct&lt;41</v>
      </c>
      <c r="U4722" s="0" t="str">
        <f aca="false">I4722</f>
        <v>LilleVandsalamander</v>
      </c>
      <c r="V4722" s="0" t="str">
        <f aca="false">MID(F4722,10,9)</f>
        <v>DL2018106</v>
      </c>
      <c r="W4722" s="64" t="str">
        <f aca="false">V4722&amp;"_"&amp;U4722&amp;"_"&amp;R4722&amp;"_"&amp;S4722&amp;"_"&amp;T4722</f>
        <v>DL2018106_LilleVandsalamander_Valid_Present_Ct&lt;41</v>
      </c>
    </row>
    <row r="4723" customFormat="false" ht="14.25" hidden="false" customHeight="false" outlineLevel="0" collapsed="false">
      <c r="A4723" s="0" t="s">
        <v>879</v>
      </c>
      <c r="B4723" s="52" t="s">
        <v>1216</v>
      </c>
      <c r="C4723" s="52" t="s">
        <v>747</v>
      </c>
      <c r="D4723" s="53" t="n">
        <v>0.1</v>
      </c>
      <c r="E4723" s="53" t="s">
        <v>748</v>
      </c>
      <c r="F4723" s="0" t="s">
        <v>1394</v>
      </c>
      <c r="G4723" s="0" t="str">
        <f aca="false">LEFT(B4723,2)</f>
        <v>18</v>
      </c>
      <c r="H4723" s="0" t="str">
        <f aca="false">I4723&amp;"_"&amp;G4723&amp;"_"&amp;F4723</f>
        <v>LilleVandsalamander_18_20181218_DL2018106_ZahlesGym_koersel1</v>
      </c>
      <c r="I4723" s="61" t="str">
        <f aca="false">MID(RIGHT(B4723,LEN(B4723)-3),1,FIND("_",RIGHT(B4723,LEN(B4723)-3))-1)</f>
        <v>LilleVandsalamander</v>
      </c>
      <c r="J4723" s="61" t="str">
        <f aca="false">TRIM(SUBSTITUTE(RIGHT(B4723,FIND(I4723,B4723)+1),"_",""))</f>
        <v>NegK</v>
      </c>
      <c r="K4723" s="0" t="str">
        <f aca="false">IFERROR(VALUE(SUBSTITUTE(E4723,".",",")),E4723)</f>
        <v>No Ct</v>
      </c>
      <c r="L4723" s="61" t="str">
        <f aca="false">IF(J4723="PosK",SUMIFS(K:K,J:J,"PosK",H:H,H4723),"")</f>
        <v/>
      </c>
      <c r="M4723" s="61" t="str">
        <f aca="false">IF(J4723="PosK",SUMIFS(K:K,J:J,"NegK",H:H,H4723),"")</f>
        <v/>
      </c>
      <c r="N4723" s="61" t="str">
        <f aca="false">IF(J4723="PosK",SUMIFS(K:K,J:J,"eDNA",H:H,H4723),"")</f>
        <v/>
      </c>
    </row>
    <row r="4724" customFormat="false" ht="14.25" hidden="false" customHeight="false" outlineLevel="0" collapsed="false">
      <c r="A4724" s="0" t="s">
        <v>881</v>
      </c>
      <c r="B4724" s="52" t="s">
        <v>1217</v>
      </c>
      <c r="C4724" s="52" t="s">
        <v>751</v>
      </c>
      <c r="D4724" s="53" t="n">
        <v>0.1</v>
      </c>
      <c r="E4724" s="53" t="s">
        <v>748</v>
      </c>
      <c r="F4724" s="0" t="s">
        <v>1394</v>
      </c>
      <c r="G4724" s="0" t="str">
        <f aca="false">LEFT(B4724,2)</f>
        <v>18</v>
      </c>
      <c r="H4724" s="0" t="str">
        <f aca="false">I4724&amp;"_"&amp;G4724&amp;"_"&amp;F4724</f>
        <v>LilleVandsalamander_18_20181218_DL2018106_ZahlesGym_koersel1</v>
      </c>
      <c r="I4724" s="61" t="str">
        <f aca="false">MID(RIGHT(B4724,LEN(B4724)-3),1,FIND("_",RIGHT(B4724,LEN(B4724)-3))-1)</f>
        <v>LilleVandsalamander</v>
      </c>
      <c r="J4724" s="61" t="str">
        <f aca="false">TRIM(SUBSTITUTE(RIGHT(B4724,FIND(I4724,B4724)+1),"_",""))</f>
        <v>eDNA</v>
      </c>
      <c r="K4724" s="0" t="str">
        <f aca="false">IFERROR(VALUE(SUBSTITUTE(E4724,".",",")),E4724)</f>
        <v>No Ct</v>
      </c>
      <c r="L4724" s="61" t="str">
        <f aca="false">IF(J4724="PosK",SUMIFS(K:K,J:J,"PosK",H:H,H4724),"")</f>
        <v/>
      </c>
      <c r="M4724" s="61" t="str">
        <f aca="false">IF(J4724="PosK",SUMIFS(K:K,J:J,"NegK",H:H,H4724),"")</f>
        <v/>
      </c>
      <c r="N4724" s="61" t="str">
        <f aca="false">IF(J4724="PosK",SUMIFS(K:K,J:J,"eDNA",H:H,H4724),"")</f>
        <v/>
      </c>
      <c r="Q4724" s="62"/>
    </row>
    <row r="4725" customFormat="false" ht="14.25" hidden="false" customHeight="false" outlineLevel="0" collapsed="false">
      <c r="A4725" s="0" t="s">
        <v>883</v>
      </c>
      <c r="B4725" s="52" t="s">
        <v>1217</v>
      </c>
      <c r="C4725" s="52" t="s">
        <v>751</v>
      </c>
      <c r="D4725" s="53" t="n">
        <v>0.1</v>
      </c>
      <c r="E4725" s="53" t="n">
        <v>38.54</v>
      </c>
      <c r="F4725" s="0" t="s">
        <v>1394</v>
      </c>
      <c r="G4725" s="0" t="str">
        <f aca="false">LEFT(B4725,2)</f>
        <v>18</v>
      </c>
      <c r="H4725" s="0" t="str">
        <f aca="false">I4725&amp;"_"&amp;G4725&amp;"_"&amp;F4725</f>
        <v>LilleVandsalamander_18_20181218_DL2018106_ZahlesGym_koersel1</v>
      </c>
      <c r="I4725" s="61" t="str">
        <f aca="false">MID(RIGHT(B4725,LEN(B4725)-3),1,FIND("_",RIGHT(B4725,LEN(B4725)-3))-1)</f>
        <v>LilleVandsalamander</v>
      </c>
      <c r="J4725" s="61" t="str">
        <f aca="false">TRIM(SUBSTITUTE(RIGHT(B4725,FIND(I4725,B4725)+1),"_",""))</f>
        <v>eDNA</v>
      </c>
      <c r="K4725" s="0" t="n">
        <f aca="false">IFERROR(VALUE(SUBSTITUTE(E4725,".",",")),E4725)</f>
        <v>38.54</v>
      </c>
      <c r="L4725" s="61" t="str">
        <f aca="false">IF(J4725="PosK",SUMIFS(K:K,J:J,"PosK",H:H,H4725),"")</f>
        <v/>
      </c>
      <c r="M4725" s="61" t="str">
        <f aca="false">IF(J4725="PosK",SUMIFS(K:K,J:J,"NegK",H:H,H4725),"")</f>
        <v/>
      </c>
      <c r="N4725" s="61" t="str">
        <f aca="false">IF(J4725="PosK",SUMIFS(K:K,J:J,"eDNA",H:H,H4725),"")</f>
        <v/>
      </c>
      <c r="P4725" s="62"/>
      <c r="T4725" s="63"/>
      <c r="W4725" s="64"/>
    </row>
    <row r="4726" customFormat="false" ht="14.25" hidden="false" customHeight="false" outlineLevel="0" collapsed="false">
      <c r="A4726" s="0" t="s">
        <v>884</v>
      </c>
      <c r="B4726" s="52" t="s">
        <v>1002</v>
      </c>
      <c r="C4726" s="52" t="s">
        <v>743</v>
      </c>
      <c r="D4726" s="53" t="n">
        <v>0.1</v>
      </c>
      <c r="E4726" s="53" t="n">
        <v>26.58</v>
      </c>
      <c r="F4726" s="0" t="s">
        <v>1394</v>
      </c>
      <c r="G4726" s="0" t="str">
        <f aca="false">LEFT(B4726,2)</f>
        <v>19</v>
      </c>
      <c r="H4726" s="0" t="str">
        <f aca="false">I4726&amp;"_"&amp;G4726&amp;"_"&amp;F4726</f>
        <v>LilleVandsalamander_19_20181218_DL2018106_ZahlesGym_koersel1</v>
      </c>
      <c r="I4726" s="61" t="str">
        <f aca="false">MID(RIGHT(B4726,LEN(B4726)-3),1,FIND("_",RIGHT(B4726,LEN(B4726)-3))-1)</f>
        <v>LilleVandsalamander</v>
      </c>
      <c r="J4726" s="61" t="str">
        <f aca="false">TRIM(SUBSTITUTE(RIGHT(B4726,FIND(I4726,B4726)+1),"_",""))</f>
        <v>PosK</v>
      </c>
      <c r="K4726" s="0" t="n">
        <f aca="false">IFERROR(VALUE(SUBSTITUTE(E4726,".",",")),E4726)</f>
        <v>26.58</v>
      </c>
      <c r="L4726" s="61" t="n">
        <f aca="false">IF(J4726="PosK",SUMIFS(K:K,J:J,"PosK",H:H,H4726),"")</f>
        <v>26.58</v>
      </c>
      <c r="M4726" s="61" t="n">
        <f aca="false">IF(J4726="PosK",SUMIFS(K:K,J:J,"NegK",H:H,H4726),"")</f>
        <v>0</v>
      </c>
      <c r="N4726" s="61" t="n">
        <f aca="false">IF(J4726="PosK",SUMIFS(K:K,J:J,"eDNA",H:H,H4726),"")</f>
        <v>71.93</v>
      </c>
      <c r="P4726" s="62" t="n">
        <f aca="false">IF(K4728="No Ct",0,K4728)</f>
        <v>35.69</v>
      </c>
      <c r="Q4726" s="62" t="n">
        <f aca="false">IF(K4729="No Ct",0,K4729)</f>
        <v>36.24</v>
      </c>
      <c r="R4726" s="0" t="str">
        <f aca="false">IF(AND(L4726&gt;0,M4726=0),"Valid","Invalid")</f>
        <v>Valid</v>
      </c>
      <c r="S4726" s="0" t="str">
        <f aca="false">IF(OR(P4726&gt;1,Q4726&gt;1),"Present","Absent")</f>
        <v>Present</v>
      </c>
      <c r="T4726" s="63" t="str">
        <f aca="false">IF(OR(AND(P4726&gt;1,P4726&lt;41),AND(Q4726&gt;1,Q4726&lt;41)),"Ct&lt;41","Ct&gt;41")</f>
        <v>Ct&lt;41</v>
      </c>
      <c r="U4726" s="0" t="str">
        <f aca="false">I4726</f>
        <v>LilleVandsalamander</v>
      </c>
      <c r="V4726" s="0" t="str">
        <f aca="false">MID(F4726,10,9)</f>
        <v>DL2018106</v>
      </c>
      <c r="W4726" s="64" t="str">
        <f aca="false">V4726&amp;"_"&amp;U4726&amp;"_"&amp;R4726&amp;"_"&amp;S4726&amp;"_"&amp;T4726</f>
        <v>DL2018106_LilleVandsalamander_Valid_Present_Ct&lt;41</v>
      </c>
    </row>
    <row r="4727" customFormat="false" ht="14.25" hidden="false" customHeight="false" outlineLevel="0" collapsed="false">
      <c r="A4727" s="0" t="s">
        <v>886</v>
      </c>
      <c r="B4727" s="52" t="s">
        <v>1003</v>
      </c>
      <c r="C4727" s="52" t="s">
        <v>747</v>
      </c>
      <c r="D4727" s="53" t="n">
        <v>0.1</v>
      </c>
      <c r="E4727" s="53" t="s">
        <v>748</v>
      </c>
      <c r="F4727" s="0" t="s">
        <v>1394</v>
      </c>
      <c r="G4727" s="0" t="str">
        <f aca="false">LEFT(B4727,2)</f>
        <v>19</v>
      </c>
      <c r="H4727" s="0" t="str">
        <f aca="false">I4727&amp;"_"&amp;G4727&amp;"_"&amp;F4727</f>
        <v>LilleVandsalamander_19_20181218_DL2018106_ZahlesGym_koersel1</v>
      </c>
      <c r="I4727" s="61" t="str">
        <f aca="false">MID(RIGHT(B4727,LEN(B4727)-3),1,FIND("_",RIGHT(B4727,LEN(B4727)-3))-1)</f>
        <v>LilleVandsalamander</v>
      </c>
      <c r="J4727" s="61" t="str">
        <f aca="false">TRIM(SUBSTITUTE(RIGHT(B4727,FIND(I4727,B4727)+1),"_",""))</f>
        <v>NegK</v>
      </c>
      <c r="K4727" s="0" t="str">
        <f aca="false">IFERROR(VALUE(SUBSTITUTE(E4727,".",",")),E4727)</f>
        <v>No Ct</v>
      </c>
      <c r="L4727" s="61" t="str">
        <f aca="false">IF(J4727="PosK",SUMIFS(K:K,J:J,"PosK",H:H,H4727),"")</f>
        <v/>
      </c>
      <c r="M4727" s="61" t="str">
        <f aca="false">IF(J4727="PosK",SUMIFS(K:K,J:J,"NegK",H:H,H4727),"")</f>
        <v/>
      </c>
      <c r="N4727" s="61" t="str">
        <f aca="false">IF(J4727="PosK",SUMIFS(K:K,J:J,"eDNA",H:H,H4727),"")</f>
        <v/>
      </c>
    </row>
    <row r="4728" customFormat="false" ht="14.25" hidden="false" customHeight="false" outlineLevel="0" collapsed="false">
      <c r="A4728" s="0" t="s">
        <v>888</v>
      </c>
      <c r="B4728" s="52" t="s">
        <v>1004</v>
      </c>
      <c r="C4728" s="52" t="s">
        <v>751</v>
      </c>
      <c r="D4728" s="53" t="n">
        <v>0.1</v>
      </c>
      <c r="E4728" s="53" t="n">
        <v>35.69</v>
      </c>
      <c r="F4728" s="0" t="s">
        <v>1394</v>
      </c>
      <c r="G4728" s="0" t="str">
        <f aca="false">LEFT(B4728,2)</f>
        <v>19</v>
      </c>
      <c r="H4728" s="0" t="str">
        <f aca="false">I4728&amp;"_"&amp;G4728&amp;"_"&amp;F4728</f>
        <v>LilleVandsalamander_19_20181218_DL2018106_ZahlesGym_koersel1</v>
      </c>
      <c r="I4728" s="61" t="str">
        <f aca="false">MID(RIGHT(B4728,LEN(B4728)-3),1,FIND("_",RIGHT(B4728,LEN(B4728)-3))-1)</f>
        <v>LilleVandsalamander</v>
      </c>
      <c r="J4728" s="61" t="str">
        <f aca="false">TRIM(SUBSTITUTE(RIGHT(B4728,FIND(I4728,B4728)+1),"_",""))</f>
        <v>eDNA</v>
      </c>
      <c r="K4728" s="0" t="n">
        <f aca="false">IFERROR(VALUE(SUBSTITUTE(E4728,".",",")),E4728)</f>
        <v>35.69</v>
      </c>
      <c r="L4728" s="61" t="str">
        <f aca="false">IF(J4728="PosK",SUMIFS(K:K,J:J,"PosK",H:H,H4728),"")</f>
        <v/>
      </c>
      <c r="M4728" s="61" t="str">
        <f aca="false">IF(J4728="PosK",SUMIFS(K:K,J:J,"NegK",H:H,H4728),"")</f>
        <v/>
      </c>
      <c r="N4728" s="61" t="str">
        <f aca="false">IF(J4728="PosK",SUMIFS(K:K,J:J,"eDNA",H:H,H4728),"")</f>
        <v/>
      </c>
      <c r="Q4728" s="62"/>
    </row>
    <row r="4729" customFormat="false" ht="14.25" hidden="false" customHeight="false" outlineLevel="0" collapsed="false">
      <c r="A4729" s="0" t="s">
        <v>890</v>
      </c>
      <c r="B4729" s="52" t="s">
        <v>1004</v>
      </c>
      <c r="C4729" s="52" t="s">
        <v>751</v>
      </c>
      <c r="D4729" s="53" t="n">
        <v>0.1</v>
      </c>
      <c r="E4729" s="53" t="n">
        <v>36.24</v>
      </c>
      <c r="F4729" s="0" t="s">
        <v>1394</v>
      </c>
      <c r="G4729" s="0" t="str">
        <f aca="false">LEFT(B4729,2)</f>
        <v>19</v>
      </c>
      <c r="H4729" s="0" t="str">
        <f aca="false">I4729&amp;"_"&amp;G4729&amp;"_"&amp;F4729</f>
        <v>LilleVandsalamander_19_20181218_DL2018106_ZahlesGym_koersel1</v>
      </c>
      <c r="I4729" s="61" t="str">
        <f aca="false">MID(RIGHT(B4729,LEN(B4729)-3),1,FIND("_",RIGHT(B4729,LEN(B4729)-3))-1)</f>
        <v>LilleVandsalamander</v>
      </c>
      <c r="J4729" s="61" t="str">
        <f aca="false">TRIM(SUBSTITUTE(RIGHT(B4729,FIND(I4729,B4729)+1),"_",""))</f>
        <v>eDNA</v>
      </c>
      <c r="K4729" s="0" t="n">
        <f aca="false">IFERROR(VALUE(SUBSTITUTE(E4729,".",",")),E4729)</f>
        <v>36.24</v>
      </c>
      <c r="L4729" s="61" t="str">
        <f aca="false">IF(J4729="PosK",SUMIFS(K:K,J:J,"PosK",H:H,H4729),"")</f>
        <v/>
      </c>
      <c r="M4729" s="61" t="str">
        <f aca="false">IF(J4729="PosK",SUMIFS(K:K,J:J,"NegK",H:H,H4729),"")</f>
        <v/>
      </c>
      <c r="N4729" s="61" t="str">
        <f aca="false">IF(J4729="PosK",SUMIFS(K:K,J:J,"eDNA",H:H,H4729),"")</f>
        <v/>
      </c>
      <c r="P4729" s="62"/>
      <c r="T4729" s="63"/>
      <c r="W4729" s="64"/>
    </row>
    <row r="4730" customFormat="false" ht="14.25" hidden="false" customHeight="false" outlineLevel="0" collapsed="false">
      <c r="A4730" s="0" t="s">
        <v>891</v>
      </c>
      <c r="B4730" s="52" t="s">
        <v>1218</v>
      </c>
      <c r="C4730" s="52" t="s">
        <v>743</v>
      </c>
      <c r="D4730" s="53" t="n">
        <v>0.1</v>
      </c>
      <c r="E4730" s="53" t="n">
        <v>20.52</v>
      </c>
      <c r="F4730" s="0" t="s">
        <v>1394</v>
      </c>
      <c r="G4730" s="0" t="str">
        <f aca="false">LEFT(B4730,2)</f>
        <v>20</v>
      </c>
      <c r="H4730" s="0" t="str">
        <f aca="false">I4730&amp;"_"&amp;G4730&amp;"_"&amp;F4730</f>
        <v>Skalle_20_20181218_DL2018106_ZahlesGym_koersel1</v>
      </c>
      <c r="I4730" s="61" t="str">
        <f aca="false">MID(RIGHT(B4730,LEN(B4730)-3),1,FIND("_",RIGHT(B4730,LEN(B4730)-3))-1)</f>
        <v>Skalle</v>
      </c>
      <c r="J4730" s="61" t="str">
        <f aca="false">TRIM(SUBSTITUTE(RIGHT(B4730,FIND(I4730,B4730)+1),"_",""))</f>
        <v>PosK</v>
      </c>
      <c r="K4730" s="0" t="n">
        <f aca="false">IFERROR(VALUE(SUBSTITUTE(E4730,".",",")),E4730)</f>
        <v>20.52</v>
      </c>
      <c r="L4730" s="61" t="n">
        <f aca="false">IF(J4730="PosK",SUMIFS(K:K,J:J,"PosK",H:H,H4730),"")</f>
        <v>20.52</v>
      </c>
      <c r="M4730" s="61" t="n">
        <f aca="false">IF(J4730="PosK",SUMIFS(K:K,J:J,"NegK",H:H,H4730),"")</f>
        <v>0</v>
      </c>
      <c r="N4730" s="61" t="n">
        <f aca="false">IF(J4730="PosK",SUMIFS(K:K,J:J,"eDNA",H:H,H4730),"")</f>
        <v>0</v>
      </c>
      <c r="P4730" s="62" t="n">
        <f aca="false">IF(K4732="No Ct",0,K4732)</f>
        <v>0</v>
      </c>
      <c r="Q4730" s="62" t="n">
        <f aca="false">IF(K4733="No Ct",0,K4733)</f>
        <v>0</v>
      </c>
      <c r="R4730" s="0" t="str">
        <f aca="false">IF(AND(L4730&gt;0,M4730=0),"Valid","Invalid")</f>
        <v>Valid</v>
      </c>
      <c r="S4730" s="0" t="str">
        <f aca="false">IF(OR(P4730&gt;1,Q4730&gt;1),"Present","Absent")</f>
        <v>Absent</v>
      </c>
      <c r="T4730" s="63" t="str">
        <f aca="false">IF(OR(AND(P4730&gt;1,P4730&lt;41),AND(Q4730&gt;1,Q4730&lt;41)),"Ct&lt;41","Ct&gt;41")</f>
        <v>Ct&gt;41</v>
      </c>
      <c r="U4730" s="0" t="str">
        <f aca="false">I4730</f>
        <v>Skalle</v>
      </c>
      <c r="V4730" s="0" t="str">
        <f aca="false">MID(F4730,10,9)</f>
        <v>DL2018106</v>
      </c>
      <c r="W4730" s="64" t="str">
        <f aca="false">V4730&amp;"_"&amp;U4730&amp;"_"&amp;R4730&amp;"_"&amp;S4730&amp;"_"&amp;T4730</f>
        <v>DL2018106_Skalle_Valid_Absent_Ct&gt;41</v>
      </c>
    </row>
    <row r="4731" customFormat="false" ht="14.25" hidden="false" customHeight="false" outlineLevel="0" collapsed="false">
      <c r="A4731" s="0" t="s">
        <v>893</v>
      </c>
      <c r="B4731" s="52" t="s">
        <v>1219</v>
      </c>
      <c r="C4731" s="52" t="s">
        <v>747</v>
      </c>
      <c r="D4731" s="53" t="n">
        <v>0.1</v>
      </c>
      <c r="E4731" s="53" t="s">
        <v>748</v>
      </c>
      <c r="F4731" s="0" t="s">
        <v>1394</v>
      </c>
      <c r="G4731" s="0" t="str">
        <f aca="false">LEFT(B4731,2)</f>
        <v>20</v>
      </c>
      <c r="H4731" s="0" t="str">
        <f aca="false">I4731&amp;"_"&amp;G4731&amp;"_"&amp;F4731</f>
        <v>Skalle_20_20181218_DL2018106_ZahlesGym_koersel1</v>
      </c>
      <c r="I4731" s="61" t="str">
        <f aca="false">MID(RIGHT(B4731,LEN(B4731)-3),1,FIND("_",RIGHT(B4731,LEN(B4731)-3))-1)</f>
        <v>Skalle</v>
      </c>
      <c r="J4731" s="61" t="str">
        <f aca="false">TRIM(SUBSTITUTE(RIGHT(B4731,FIND(I4731,B4731)+1),"_",""))</f>
        <v>NegK</v>
      </c>
      <c r="K4731" s="0" t="str">
        <f aca="false">IFERROR(VALUE(SUBSTITUTE(E4731,".",",")),E4731)</f>
        <v>No Ct</v>
      </c>
      <c r="L4731" s="61" t="str">
        <f aca="false">IF(J4731="PosK",SUMIFS(K:K,J:J,"PosK",H:H,H4731),"")</f>
        <v/>
      </c>
      <c r="M4731" s="61" t="str">
        <f aca="false">IF(J4731="PosK",SUMIFS(K:K,J:J,"NegK",H:H,H4731),"")</f>
        <v/>
      </c>
      <c r="N4731" s="61" t="str">
        <f aca="false">IF(J4731="PosK",SUMIFS(K:K,J:J,"eDNA",H:H,H4731),"")</f>
        <v/>
      </c>
    </row>
    <row r="4732" customFormat="false" ht="14.25" hidden="false" customHeight="false" outlineLevel="0" collapsed="false">
      <c r="A4732" s="0" t="s">
        <v>895</v>
      </c>
      <c r="B4732" s="52" t="s">
        <v>1220</v>
      </c>
      <c r="C4732" s="52" t="s">
        <v>751</v>
      </c>
      <c r="D4732" s="53" t="n">
        <v>0.1</v>
      </c>
      <c r="E4732" s="53" t="s">
        <v>748</v>
      </c>
      <c r="F4732" s="0" t="s">
        <v>1394</v>
      </c>
      <c r="G4732" s="0" t="str">
        <f aca="false">LEFT(B4732,2)</f>
        <v>20</v>
      </c>
      <c r="H4732" s="0" t="str">
        <f aca="false">I4732&amp;"_"&amp;G4732&amp;"_"&amp;F4732</f>
        <v>Skalle_20_20181218_DL2018106_ZahlesGym_koersel1</v>
      </c>
      <c r="I4732" s="61" t="str">
        <f aca="false">MID(RIGHT(B4732,LEN(B4732)-3),1,FIND("_",RIGHT(B4732,LEN(B4732)-3))-1)</f>
        <v>Skalle</v>
      </c>
      <c r="J4732" s="61" t="str">
        <f aca="false">TRIM(SUBSTITUTE(RIGHT(B4732,FIND(I4732,B4732)+1),"_",""))</f>
        <v>eDNA</v>
      </c>
      <c r="K4732" s="0" t="str">
        <f aca="false">IFERROR(VALUE(SUBSTITUTE(E4732,".",",")),E4732)</f>
        <v>No Ct</v>
      </c>
      <c r="L4732" s="61" t="str">
        <f aca="false">IF(J4732="PosK",SUMIFS(K:K,J:J,"PosK",H:H,H4732),"")</f>
        <v/>
      </c>
      <c r="M4732" s="61" t="str">
        <f aca="false">IF(J4732="PosK",SUMIFS(K:K,J:J,"NegK",H:H,H4732),"")</f>
        <v/>
      </c>
      <c r="N4732" s="61" t="str">
        <f aca="false">IF(J4732="PosK",SUMIFS(K:K,J:J,"eDNA",H:H,H4732),"")</f>
        <v/>
      </c>
      <c r="Q4732" s="62"/>
    </row>
    <row r="4733" customFormat="false" ht="14.25" hidden="false" customHeight="false" outlineLevel="0" collapsed="false">
      <c r="A4733" s="0" t="s">
        <v>897</v>
      </c>
      <c r="B4733" s="52" t="s">
        <v>1220</v>
      </c>
      <c r="C4733" s="52" t="s">
        <v>751</v>
      </c>
      <c r="D4733" s="53" t="n">
        <v>0.1</v>
      </c>
      <c r="E4733" s="53" t="s">
        <v>748</v>
      </c>
      <c r="F4733" s="0" t="s">
        <v>1394</v>
      </c>
      <c r="G4733" s="0" t="str">
        <f aca="false">LEFT(B4733,2)</f>
        <v>20</v>
      </c>
      <c r="H4733" s="0" t="str">
        <f aca="false">I4733&amp;"_"&amp;G4733&amp;"_"&amp;F4733</f>
        <v>Skalle_20_20181218_DL2018106_ZahlesGym_koersel1</v>
      </c>
      <c r="I4733" s="61" t="str">
        <f aca="false">MID(RIGHT(B4733,LEN(B4733)-3),1,FIND("_",RIGHT(B4733,LEN(B4733)-3))-1)</f>
        <v>Skalle</v>
      </c>
      <c r="J4733" s="61" t="str">
        <f aca="false">TRIM(SUBSTITUTE(RIGHT(B4733,FIND(I4733,B4733)+1),"_",""))</f>
        <v>eDNA</v>
      </c>
      <c r="K4733" s="0" t="str">
        <f aca="false">IFERROR(VALUE(SUBSTITUTE(E4733,".",",")),E4733)</f>
        <v>No Ct</v>
      </c>
      <c r="L4733" s="61" t="str">
        <f aca="false">IF(J4733="PosK",SUMIFS(K:K,J:J,"PosK",H:H,H4733),"")</f>
        <v/>
      </c>
      <c r="M4733" s="61" t="str">
        <f aca="false">IF(J4733="PosK",SUMIFS(K:K,J:J,"NegK",H:H,H4733),"")</f>
        <v/>
      </c>
      <c r="N4733" s="61" t="str">
        <f aca="false">IF(J4733="PosK",SUMIFS(K:K,J:J,"eDNA",H:H,H4733),"")</f>
        <v/>
      </c>
      <c r="P4733" s="62"/>
      <c r="T4733" s="63"/>
      <c r="W4733" s="64"/>
    </row>
    <row r="4734" customFormat="false" ht="14.25" hidden="false" customHeight="false" outlineLevel="0" collapsed="false">
      <c r="A4734" s="0" t="s">
        <v>898</v>
      </c>
      <c r="B4734" s="52" t="s">
        <v>1008</v>
      </c>
      <c r="C4734" s="52" t="s">
        <v>743</v>
      </c>
      <c r="D4734" s="53" t="n">
        <v>0.1</v>
      </c>
      <c r="E4734" s="53" t="n">
        <v>20.73</v>
      </c>
      <c r="F4734" s="0" t="s">
        <v>1394</v>
      </c>
      <c r="G4734" s="0" t="str">
        <f aca="false">LEFT(B4734,2)</f>
        <v>21</v>
      </c>
      <c r="H4734" s="0" t="str">
        <f aca="false">I4734&amp;"_"&amp;G4734&amp;"_"&amp;F4734</f>
        <v>Skalle_21_20181218_DL2018106_ZahlesGym_koersel1</v>
      </c>
      <c r="I4734" s="61" t="str">
        <f aca="false">MID(RIGHT(B4734,LEN(B4734)-3),1,FIND("_",RIGHT(B4734,LEN(B4734)-3))-1)</f>
        <v>Skalle</v>
      </c>
      <c r="J4734" s="61" t="str">
        <f aca="false">TRIM(SUBSTITUTE(RIGHT(B4734,FIND(I4734,B4734)+1),"_",""))</f>
        <v>PosK</v>
      </c>
      <c r="K4734" s="0" t="n">
        <f aca="false">IFERROR(VALUE(SUBSTITUTE(E4734,".",",")),E4734)</f>
        <v>20.73</v>
      </c>
      <c r="L4734" s="61" t="n">
        <f aca="false">IF(J4734="PosK",SUMIFS(K:K,J:J,"PosK",H:H,H4734),"")</f>
        <v>20.73</v>
      </c>
      <c r="M4734" s="61" t="n">
        <f aca="false">IF(J4734="PosK",SUMIFS(K:K,J:J,"NegK",H:H,H4734),"")</f>
        <v>0</v>
      </c>
      <c r="N4734" s="61" t="n">
        <f aca="false">IF(J4734="PosK",SUMIFS(K:K,J:J,"eDNA",H:H,H4734),"")</f>
        <v>0</v>
      </c>
      <c r="P4734" s="62" t="n">
        <f aca="false">IF(K4736="No Ct",0,K4736)</f>
        <v>0</v>
      </c>
      <c r="Q4734" s="62" t="n">
        <f aca="false">IF(K4737="No Ct",0,K4737)</f>
        <v>0</v>
      </c>
      <c r="R4734" s="0" t="str">
        <f aca="false">IF(AND(L4734&gt;0,M4734=0),"Valid","Invalid")</f>
        <v>Valid</v>
      </c>
      <c r="S4734" s="0" t="str">
        <f aca="false">IF(OR(P4734&gt;1,Q4734&gt;1),"Present","Absent")</f>
        <v>Absent</v>
      </c>
      <c r="T4734" s="63" t="str">
        <f aca="false">IF(OR(AND(P4734&gt;1,P4734&lt;41),AND(Q4734&gt;1,Q4734&lt;41)),"Ct&lt;41","Ct&gt;41")</f>
        <v>Ct&gt;41</v>
      </c>
      <c r="U4734" s="0" t="str">
        <f aca="false">I4734</f>
        <v>Skalle</v>
      </c>
      <c r="V4734" s="0" t="str">
        <f aca="false">MID(F4734,10,9)</f>
        <v>DL2018106</v>
      </c>
      <c r="W4734" s="64" t="str">
        <f aca="false">V4734&amp;"_"&amp;U4734&amp;"_"&amp;R4734&amp;"_"&amp;S4734&amp;"_"&amp;T4734</f>
        <v>DL2018106_Skalle_Valid_Absent_Ct&gt;41</v>
      </c>
    </row>
    <row r="4735" customFormat="false" ht="14.25" hidden="false" customHeight="false" outlineLevel="0" collapsed="false">
      <c r="A4735" s="0" t="s">
        <v>900</v>
      </c>
      <c r="B4735" s="52" t="s">
        <v>1009</v>
      </c>
      <c r="C4735" s="52" t="s">
        <v>747</v>
      </c>
      <c r="D4735" s="53" t="n">
        <v>0.1</v>
      </c>
      <c r="E4735" s="53" t="s">
        <v>748</v>
      </c>
      <c r="F4735" s="0" t="s">
        <v>1394</v>
      </c>
      <c r="G4735" s="0" t="str">
        <f aca="false">LEFT(B4735,2)</f>
        <v>21</v>
      </c>
      <c r="H4735" s="0" t="str">
        <f aca="false">I4735&amp;"_"&amp;G4735&amp;"_"&amp;F4735</f>
        <v>Skalle_21_20181218_DL2018106_ZahlesGym_koersel1</v>
      </c>
      <c r="I4735" s="61" t="str">
        <f aca="false">MID(RIGHT(B4735,LEN(B4735)-3),1,FIND("_",RIGHT(B4735,LEN(B4735)-3))-1)</f>
        <v>Skalle</v>
      </c>
      <c r="J4735" s="61" t="str">
        <f aca="false">TRIM(SUBSTITUTE(RIGHT(B4735,FIND(I4735,B4735)+1),"_",""))</f>
        <v>NegK</v>
      </c>
      <c r="K4735" s="0" t="str">
        <f aca="false">IFERROR(VALUE(SUBSTITUTE(E4735,".",",")),E4735)</f>
        <v>No Ct</v>
      </c>
      <c r="L4735" s="61" t="str">
        <f aca="false">IF(J4735="PosK",SUMIFS(K:K,J:J,"PosK",H:H,H4735),"")</f>
        <v/>
      </c>
      <c r="M4735" s="61" t="str">
        <f aca="false">IF(J4735="PosK",SUMIFS(K:K,J:J,"NegK",H:H,H4735),"")</f>
        <v/>
      </c>
      <c r="N4735" s="61" t="str">
        <f aca="false">IF(J4735="PosK",SUMIFS(K:K,J:J,"eDNA",H:H,H4735),"")</f>
        <v/>
      </c>
    </row>
    <row r="4736" customFormat="false" ht="14.25" hidden="false" customHeight="false" outlineLevel="0" collapsed="false">
      <c r="A4736" s="0" t="s">
        <v>902</v>
      </c>
      <c r="B4736" s="52" t="s">
        <v>1010</v>
      </c>
      <c r="C4736" s="52" t="s">
        <v>751</v>
      </c>
      <c r="D4736" s="53" t="n">
        <v>0.1</v>
      </c>
      <c r="E4736" s="53" t="s">
        <v>748</v>
      </c>
      <c r="F4736" s="0" t="s">
        <v>1394</v>
      </c>
      <c r="G4736" s="0" t="str">
        <f aca="false">LEFT(B4736,2)</f>
        <v>21</v>
      </c>
      <c r="H4736" s="0" t="str">
        <f aca="false">I4736&amp;"_"&amp;G4736&amp;"_"&amp;F4736</f>
        <v>Skalle_21_20181218_DL2018106_ZahlesGym_koersel1</v>
      </c>
      <c r="I4736" s="61" t="str">
        <f aca="false">MID(RIGHT(B4736,LEN(B4736)-3),1,FIND("_",RIGHT(B4736,LEN(B4736)-3))-1)</f>
        <v>Skalle</v>
      </c>
      <c r="J4736" s="61" t="str">
        <f aca="false">TRIM(SUBSTITUTE(RIGHT(B4736,FIND(I4736,B4736)+1),"_",""))</f>
        <v>eDNA</v>
      </c>
      <c r="K4736" s="0" t="str">
        <f aca="false">IFERROR(VALUE(SUBSTITUTE(E4736,".",",")),E4736)</f>
        <v>No Ct</v>
      </c>
      <c r="L4736" s="61" t="str">
        <f aca="false">IF(J4736="PosK",SUMIFS(K:K,J:J,"PosK",H:H,H4736),"")</f>
        <v/>
      </c>
      <c r="M4736" s="61" t="str">
        <f aca="false">IF(J4736="PosK",SUMIFS(K:K,J:J,"NegK",H:H,H4736),"")</f>
        <v/>
      </c>
      <c r="N4736" s="61" t="str">
        <f aca="false">IF(J4736="PosK",SUMIFS(K:K,J:J,"eDNA",H:H,H4736),"")</f>
        <v/>
      </c>
      <c r="Q4736" s="62"/>
    </row>
    <row r="4737" customFormat="false" ht="14.25" hidden="false" customHeight="false" outlineLevel="0" collapsed="false">
      <c r="A4737" s="0" t="s">
        <v>904</v>
      </c>
      <c r="B4737" s="52" t="s">
        <v>1010</v>
      </c>
      <c r="C4737" s="52" t="s">
        <v>751</v>
      </c>
      <c r="D4737" s="53" t="n">
        <v>0.1</v>
      </c>
      <c r="E4737" s="53" t="s">
        <v>748</v>
      </c>
      <c r="F4737" s="0" t="s">
        <v>1394</v>
      </c>
      <c r="G4737" s="0" t="str">
        <f aca="false">LEFT(B4737,2)</f>
        <v>21</v>
      </c>
      <c r="H4737" s="0" t="str">
        <f aca="false">I4737&amp;"_"&amp;G4737&amp;"_"&amp;F4737</f>
        <v>Skalle_21_20181218_DL2018106_ZahlesGym_koersel1</v>
      </c>
      <c r="I4737" s="61" t="str">
        <f aca="false">MID(RIGHT(B4737,LEN(B4737)-3),1,FIND("_",RIGHT(B4737,LEN(B4737)-3))-1)</f>
        <v>Skalle</v>
      </c>
      <c r="J4737" s="61" t="str">
        <f aca="false">TRIM(SUBSTITUTE(RIGHT(B4737,FIND(I4737,B4737)+1),"_",""))</f>
        <v>eDNA</v>
      </c>
      <c r="K4737" s="0" t="str">
        <f aca="false">IFERROR(VALUE(SUBSTITUTE(E4737,".",",")),E4737)</f>
        <v>No Ct</v>
      </c>
      <c r="L4737" s="61" t="str">
        <f aca="false">IF(J4737="PosK",SUMIFS(K:K,J:J,"PosK",H:H,H4737),"")</f>
        <v/>
      </c>
      <c r="M4737" s="61" t="str">
        <f aca="false">IF(J4737="PosK",SUMIFS(K:K,J:J,"NegK",H:H,H4737),"")</f>
        <v/>
      </c>
      <c r="N4737" s="61" t="str">
        <f aca="false">IF(J4737="PosK",SUMIFS(K:K,J:J,"eDNA",H:H,H4737),"")</f>
        <v/>
      </c>
      <c r="P4737" s="62"/>
      <c r="T4737" s="63"/>
      <c r="W4737" s="64"/>
    </row>
    <row r="4738" customFormat="false" ht="14.25" hidden="false" customHeight="false" outlineLevel="0" collapsed="false">
      <c r="A4738" s="0" t="s">
        <v>905</v>
      </c>
      <c r="B4738" s="52" t="s">
        <v>1221</v>
      </c>
      <c r="C4738" s="52" t="s">
        <v>743</v>
      </c>
      <c r="D4738" s="53" t="n">
        <v>0.1</v>
      </c>
      <c r="E4738" s="53" t="n">
        <v>26.9</v>
      </c>
      <c r="F4738" s="0" t="s">
        <v>1394</v>
      </c>
      <c r="G4738" s="0" t="str">
        <f aca="false">LEFT(B4738,2)</f>
        <v>22</v>
      </c>
      <c r="H4738" s="0" t="str">
        <f aca="false">I4738&amp;"_"&amp;G4738&amp;"_"&amp;F4738</f>
        <v>Karusse_22_20181218_DL2018106_ZahlesGym_koersel1</v>
      </c>
      <c r="I4738" s="61" t="str">
        <f aca="false">MID(RIGHT(B4738,LEN(B4738)-3),1,FIND("_",RIGHT(B4738,LEN(B4738)-3))-1)</f>
        <v>Karusse</v>
      </c>
      <c r="J4738" s="61" t="str">
        <f aca="false">TRIM(SUBSTITUTE(RIGHT(B4738,FIND(I4738,B4738)+1),"_",""))</f>
        <v>PosK</v>
      </c>
      <c r="K4738" s="0" t="n">
        <f aca="false">IFERROR(VALUE(SUBSTITUTE(E4738,".",",")),E4738)</f>
        <v>26.9</v>
      </c>
      <c r="L4738" s="61" t="n">
        <f aca="false">IF(J4738="PosK",SUMIFS(K:K,J:J,"PosK",H:H,H4738),"")</f>
        <v>26.9</v>
      </c>
      <c r="M4738" s="61" t="n">
        <f aca="false">IF(J4738="PosK",SUMIFS(K:K,J:J,"NegK",H:H,H4738),"")</f>
        <v>0</v>
      </c>
      <c r="N4738" s="61" t="n">
        <f aca="false">IF(J4738="PosK",SUMIFS(K:K,J:J,"eDNA",H:H,H4738),"")</f>
        <v>0</v>
      </c>
      <c r="P4738" s="62" t="n">
        <f aca="false">IF(K4740="No Ct",0,K4740)</f>
        <v>0</v>
      </c>
      <c r="Q4738" s="62" t="n">
        <f aca="false">IF(K4741="No Ct",0,K4741)</f>
        <v>0</v>
      </c>
      <c r="R4738" s="0" t="str">
        <f aca="false">IF(AND(L4738&gt;0,M4738=0),"Valid","Invalid")</f>
        <v>Valid</v>
      </c>
      <c r="S4738" s="0" t="str">
        <f aca="false">IF(OR(P4738&gt;1,Q4738&gt;1),"Present","Absent")</f>
        <v>Absent</v>
      </c>
      <c r="T4738" s="63" t="str">
        <f aca="false">IF(OR(AND(P4738&gt;1,P4738&lt;41),AND(Q4738&gt;1,Q4738&lt;41)),"Ct&lt;41","Ct&gt;41")</f>
        <v>Ct&gt;41</v>
      </c>
      <c r="U4738" s="0" t="str">
        <f aca="false">I4738</f>
        <v>Karusse</v>
      </c>
      <c r="V4738" s="0" t="str">
        <f aca="false">MID(F4738,10,9)</f>
        <v>DL2018106</v>
      </c>
      <c r="W4738" s="64" t="str">
        <f aca="false">V4738&amp;"_"&amp;U4738&amp;"_"&amp;R4738&amp;"_"&amp;S4738&amp;"_"&amp;T4738</f>
        <v>DL2018106_Karusse_Valid_Absent_Ct&gt;41</v>
      </c>
    </row>
    <row r="4739" customFormat="false" ht="14.25" hidden="false" customHeight="false" outlineLevel="0" collapsed="false">
      <c r="A4739" s="0" t="s">
        <v>907</v>
      </c>
      <c r="B4739" s="52" t="s">
        <v>1222</v>
      </c>
      <c r="C4739" s="52" t="s">
        <v>747</v>
      </c>
      <c r="D4739" s="53" t="n">
        <v>0.1</v>
      </c>
      <c r="E4739" s="53" t="s">
        <v>748</v>
      </c>
      <c r="F4739" s="0" t="s">
        <v>1394</v>
      </c>
      <c r="G4739" s="0" t="str">
        <f aca="false">LEFT(B4739,2)</f>
        <v>22</v>
      </c>
      <c r="H4739" s="0" t="str">
        <f aca="false">I4739&amp;"_"&amp;G4739&amp;"_"&amp;F4739</f>
        <v>Karusse_22_20181218_DL2018106_ZahlesGym_koersel1</v>
      </c>
      <c r="I4739" s="61" t="str">
        <f aca="false">MID(RIGHT(B4739,LEN(B4739)-3),1,FIND("_",RIGHT(B4739,LEN(B4739)-3))-1)</f>
        <v>Karusse</v>
      </c>
      <c r="J4739" s="61" t="str">
        <f aca="false">TRIM(SUBSTITUTE(RIGHT(B4739,FIND(I4739,B4739)+1),"_",""))</f>
        <v>NegK</v>
      </c>
      <c r="K4739" s="0" t="str">
        <f aca="false">IFERROR(VALUE(SUBSTITUTE(E4739,".",",")),E4739)</f>
        <v>No Ct</v>
      </c>
      <c r="L4739" s="61" t="str">
        <f aca="false">IF(J4739="PosK",SUMIFS(K:K,J:J,"PosK",H:H,H4739),"")</f>
        <v/>
      </c>
      <c r="M4739" s="61" t="str">
        <f aca="false">IF(J4739="PosK",SUMIFS(K:K,J:J,"NegK",H:H,H4739),"")</f>
        <v/>
      </c>
      <c r="N4739" s="61" t="str">
        <f aca="false">IF(J4739="PosK",SUMIFS(K:K,J:J,"eDNA",H:H,H4739),"")</f>
        <v/>
      </c>
    </row>
    <row r="4740" customFormat="false" ht="14.25" hidden="false" customHeight="false" outlineLevel="0" collapsed="false">
      <c r="A4740" s="0" t="s">
        <v>909</v>
      </c>
      <c r="B4740" s="52" t="s">
        <v>1223</v>
      </c>
      <c r="C4740" s="52" t="s">
        <v>751</v>
      </c>
      <c r="D4740" s="53" t="n">
        <v>0.1</v>
      </c>
      <c r="E4740" s="53" t="s">
        <v>748</v>
      </c>
      <c r="F4740" s="0" t="s">
        <v>1394</v>
      </c>
      <c r="G4740" s="0" t="str">
        <f aca="false">LEFT(B4740,2)</f>
        <v>22</v>
      </c>
      <c r="H4740" s="0" t="str">
        <f aca="false">I4740&amp;"_"&amp;G4740&amp;"_"&amp;F4740</f>
        <v>Karusse_22_20181218_DL2018106_ZahlesGym_koersel1</v>
      </c>
      <c r="I4740" s="61" t="str">
        <f aca="false">MID(RIGHT(B4740,LEN(B4740)-3),1,FIND("_",RIGHT(B4740,LEN(B4740)-3))-1)</f>
        <v>Karusse</v>
      </c>
      <c r="J4740" s="61" t="str">
        <f aca="false">TRIM(SUBSTITUTE(RIGHT(B4740,FIND(I4740,B4740)+1),"_",""))</f>
        <v>eDNA</v>
      </c>
      <c r="K4740" s="0" t="str">
        <f aca="false">IFERROR(VALUE(SUBSTITUTE(E4740,".",",")),E4740)</f>
        <v>No Ct</v>
      </c>
      <c r="L4740" s="61" t="str">
        <f aca="false">IF(J4740="PosK",SUMIFS(K:K,J:J,"PosK",H:H,H4740),"")</f>
        <v/>
      </c>
      <c r="M4740" s="61" t="str">
        <f aca="false">IF(J4740="PosK",SUMIFS(K:K,J:J,"NegK",H:H,H4740),"")</f>
        <v/>
      </c>
      <c r="N4740" s="61" t="str">
        <f aca="false">IF(J4740="PosK",SUMIFS(K:K,J:J,"eDNA",H:H,H4740),"")</f>
        <v/>
      </c>
      <c r="Q4740" s="62"/>
    </row>
    <row r="4741" customFormat="false" ht="14.25" hidden="false" customHeight="false" outlineLevel="0" collapsed="false">
      <c r="A4741" s="0" t="s">
        <v>911</v>
      </c>
      <c r="B4741" s="52" t="s">
        <v>1223</v>
      </c>
      <c r="C4741" s="52" t="s">
        <v>751</v>
      </c>
      <c r="D4741" s="53" t="n">
        <v>0.1</v>
      </c>
      <c r="E4741" s="53" t="s">
        <v>748</v>
      </c>
      <c r="F4741" s="0" t="s">
        <v>1394</v>
      </c>
      <c r="G4741" s="0" t="str">
        <f aca="false">LEFT(B4741,2)</f>
        <v>22</v>
      </c>
      <c r="H4741" s="0" t="str">
        <f aca="false">I4741&amp;"_"&amp;G4741&amp;"_"&amp;F4741</f>
        <v>Karusse_22_20181218_DL2018106_ZahlesGym_koersel1</v>
      </c>
      <c r="I4741" s="61" t="str">
        <f aca="false">MID(RIGHT(B4741,LEN(B4741)-3),1,FIND("_",RIGHT(B4741,LEN(B4741)-3))-1)</f>
        <v>Karusse</v>
      </c>
      <c r="J4741" s="61" t="str">
        <f aca="false">TRIM(SUBSTITUTE(RIGHT(B4741,FIND(I4741,B4741)+1),"_",""))</f>
        <v>eDNA</v>
      </c>
      <c r="K4741" s="0" t="str">
        <f aca="false">IFERROR(VALUE(SUBSTITUTE(E4741,".",",")),E4741)</f>
        <v>No Ct</v>
      </c>
      <c r="L4741" s="61" t="str">
        <f aca="false">IF(J4741="PosK",SUMIFS(K:K,J:J,"PosK",H:H,H4741),"")</f>
        <v/>
      </c>
      <c r="M4741" s="61" t="str">
        <f aca="false">IF(J4741="PosK",SUMIFS(K:K,J:J,"NegK",H:H,H4741),"")</f>
        <v/>
      </c>
      <c r="N4741" s="61" t="str">
        <f aca="false">IF(J4741="PosK",SUMIFS(K:K,J:J,"eDNA",H:H,H4741),"")</f>
        <v/>
      </c>
      <c r="P4741" s="62"/>
      <c r="T4741" s="63"/>
      <c r="W4741" s="64"/>
    </row>
    <row r="4742" customFormat="false" ht="14.25" hidden="false" customHeight="false" outlineLevel="0" collapsed="false">
      <c r="A4742" s="0" t="s">
        <v>912</v>
      </c>
      <c r="B4742" s="52" t="s">
        <v>1014</v>
      </c>
      <c r="C4742" s="52" t="s">
        <v>743</v>
      </c>
      <c r="D4742" s="53" t="n">
        <v>0.1</v>
      </c>
      <c r="E4742" s="53" t="n">
        <v>27.86</v>
      </c>
      <c r="F4742" s="0" t="s">
        <v>1394</v>
      </c>
      <c r="G4742" s="0" t="str">
        <f aca="false">LEFT(B4742,2)</f>
        <v>23</v>
      </c>
      <c r="H4742" s="0" t="str">
        <f aca="false">I4742&amp;"_"&amp;G4742&amp;"_"&amp;F4742</f>
        <v>Karusse_23_20181218_DL2018106_ZahlesGym_koersel1</v>
      </c>
      <c r="I4742" s="61" t="str">
        <f aca="false">MID(RIGHT(B4742,LEN(B4742)-3),1,FIND("_",RIGHT(B4742,LEN(B4742)-3))-1)</f>
        <v>Karusse</v>
      </c>
      <c r="J4742" s="61" t="str">
        <f aca="false">TRIM(SUBSTITUTE(RIGHT(B4742,FIND(I4742,B4742)+1),"_",""))</f>
        <v>PosK</v>
      </c>
      <c r="K4742" s="0" t="n">
        <f aca="false">IFERROR(VALUE(SUBSTITUTE(E4742,".",",")),E4742)</f>
        <v>27.86</v>
      </c>
      <c r="L4742" s="61" t="n">
        <f aca="false">IF(J4742="PosK",SUMIFS(K:K,J:J,"PosK",H:H,H4742),"")</f>
        <v>27.86</v>
      </c>
      <c r="M4742" s="61" t="n">
        <f aca="false">IF(J4742="PosK",SUMIFS(K:K,J:J,"NegK",H:H,H4742),"")</f>
        <v>0</v>
      </c>
      <c r="N4742" s="61" t="n">
        <f aca="false">IF(J4742="PosK",SUMIFS(K:K,J:J,"eDNA",H:H,H4742),"")</f>
        <v>0</v>
      </c>
      <c r="P4742" s="62" t="n">
        <f aca="false">IF(K4744="No Ct",0,K4744)</f>
        <v>0</v>
      </c>
      <c r="Q4742" s="62" t="n">
        <f aca="false">IF(K4745="No Ct",0,K4745)</f>
        <v>0</v>
      </c>
      <c r="R4742" s="0" t="str">
        <f aca="false">IF(AND(L4742&gt;0,M4742=0),"Valid","Invalid")</f>
        <v>Valid</v>
      </c>
      <c r="S4742" s="0" t="str">
        <f aca="false">IF(OR(P4742&gt;1,Q4742&gt;1),"Present","Absent")</f>
        <v>Absent</v>
      </c>
      <c r="T4742" s="63" t="str">
        <f aca="false">IF(OR(AND(P4742&gt;1,P4742&lt;41),AND(Q4742&gt;1,Q4742&lt;41)),"Ct&lt;41","Ct&gt;41")</f>
        <v>Ct&gt;41</v>
      </c>
      <c r="U4742" s="0" t="str">
        <f aca="false">I4742</f>
        <v>Karusse</v>
      </c>
      <c r="V4742" s="0" t="str">
        <f aca="false">MID(F4742,10,9)</f>
        <v>DL2018106</v>
      </c>
      <c r="W4742" s="64" t="str">
        <f aca="false">V4742&amp;"_"&amp;U4742&amp;"_"&amp;R4742&amp;"_"&amp;S4742&amp;"_"&amp;T4742</f>
        <v>DL2018106_Karusse_Valid_Absent_Ct&gt;41</v>
      </c>
    </row>
    <row r="4743" customFormat="false" ht="14.25" hidden="false" customHeight="false" outlineLevel="0" collapsed="false">
      <c r="A4743" s="0" t="s">
        <v>914</v>
      </c>
      <c r="B4743" s="52" t="s">
        <v>1015</v>
      </c>
      <c r="C4743" s="52" t="s">
        <v>747</v>
      </c>
      <c r="D4743" s="53" t="n">
        <v>0.1</v>
      </c>
      <c r="E4743" s="53" t="s">
        <v>748</v>
      </c>
      <c r="F4743" s="0" t="s">
        <v>1394</v>
      </c>
      <c r="G4743" s="0" t="str">
        <f aca="false">LEFT(B4743,2)</f>
        <v>23</v>
      </c>
      <c r="H4743" s="0" t="str">
        <f aca="false">I4743&amp;"_"&amp;G4743&amp;"_"&amp;F4743</f>
        <v>Karusse_23_20181218_DL2018106_ZahlesGym_koersel1</v>
      </c>
      <c r="I4743" s="61" t="str">
        <f aca="false">MID(RIGHT(B4743,LEN(B4743)-3),1,FIND("_",RIGHT(B4743,LEN(B4743)-3))-1)</f>
        <v>Karusse</v>
      </c>
      <c r="J4743" s="61" t="str">
        <f aca="false">TRIM(SUBSTITUTE(RIGHT(B4743,FIND(I4743,B4743)+1),"_",""))</f>
        <v>NegK</v>
      </c>
      <c r="K4743" s="0" t="str">
        <f aca="false">IFERROR(VALUE(SUBSTITUTE(E4743,".",",")),E4743)</f>
        <v>No Ct</v>
      </c>
      <c r="L4743" s="61" t="str">
        <f aca="false">IF(J4743="PosK",SUMIFS(K:K,J:J,"PosK",H:H,H4743),"")</f>
        <v/>
      </c>
      <c r="M4743" s="61" t="str">
        <f aca="false">IF(J4743="PosK",SUMIFS(K:K,J:J,"NegK",H:H,H4743),"")</f>
        <v/>
      </c>
      <c r="N4743" s="61" t="str">
        <f aca="false">IF(J4743="PosK",SUMIFS(K:K,J:J,"eDNA",H:H,H4743),"")</f>
        <v/>
      </c>
    </row>
    <row r="4744" customFormat="false" ht="14.25" hidden="false" customHeight="false" outlineLevel="0" collapsed="false">
      <c r="A4744" s="0" t="s">
        <v>916</v>
      </c>
      <c r="B4744" s="52" t="s">
        <v>1016</v>
      </c>
      <c r="C4744" s="52" t="s">
        <v>751</v>
      </c>
      <c r="D4744" s="53" t="n">
        <v>0.1</v>
      </c>
      <c r="E4744" s="53" t="s">
        <v>748</v>
      </c>
      <c r="F4744" s="0" t="s">
        <v>1394</v>
      </c>
      <c r="G4744" s="0" t="str">
        <f aca="false">LEFT(B4744,2)</f>
        <v>23</v>
      </c>
      <c r="H4744" s="0" t="str">
        <f aca="false">I4744&amp;"_"&amp;G4744&amp;"_"&amp;F4744</f>
        <v>Karusse_23_20181218_DL2018106_ZahlesGym_koersel1</v>
      </c>
      <c r="I4744" s="61" t="str">
        <f aca="false">MID(RIGHT(B4744,LEN(B4744)-3),1,FIND("_",RIGHT(B4744,LEN(B4744)-3))-1)</f>
        <v>Karusse</v>
      </c>
      <c r="J4744" s="61" t="str">
        <f aca="false">TRIM(SUBSTITUTE(RIGHT(B4744,FIND(I4744,B4744)+1),"_",""))</f>
        <v>eDNA</v>
      </c>
      <c r="K4744" s="0" t="str">
        <f aca="false">IFERROR(VALUE(SUBSTITUTE(E4744,".",",")),E4744)</f>
        <v>No Ct</v>
      </c>
      <c r="L4744" s="61" t="str">
        <f aca="false">IF(J4744="PosK",SUMIFS(K:K,J:J,"PosK",H:H,H4744),"")</f>
        <v/>
      </c>
      <c r="M4744" s="61" t="str">
        <f aca="false">IF(J4744="PosK",SUMIFS(K:K,J:J,"NegK",H:H,H4744),"")</f>
        <v/>
      </c>
      <c r="N4744" s="61" t="str">
        <f aca="false">IF(J4744="PosK",SUMIFS(K:K,J:J,"eDNA",H:H,H4744),"")</f>
        <v/>
      </c>
      <c r="Q4744" s="62"/>
    </row>
    <row r="4745" customFormat="false" ht="14.25" hidden="false" customHeight="false" outlineLevel="0" collapsed="false">
      <c r="A4745" s="0" t="s">
        <v>918</v>
      </c>
      <c r="B4745" s="52" t="s">
        <v>1016</v>
      </c>
      <c r="C4745" s="52" t="s">
        <v>751</v>
      </c>
      <c r="D4745" s="53" t="n">
        <v>0.1</v>
      </c>
      <c r="E4745" s="53" t="s">
        <v>748</v>
      </c>
      <c r="F4745" s="0" t="s">
        <v>1394</v>
      </c>
      <c r="G4745" s="0" t="str">
        <f aca="false">LEFT(B4745,2)</f>
        <v>23</v>
      </c>
      <c r="H4745" s="0" t="str">
        <f aca="false">I4745&amp;"_"&amp;G4745&amp;"_"&amp;F4745</f>
        <v>Karusse_23_20181218_DL2018106_ZahlesGym_koersel1</v>
      </c>
      <c r="I4745" s="61" t="str">
        <f aca="false">MID(RIGHT(B4745,LEN(B4745)-3),1,FIND("_",RIGHT(B4745,LEN(B4745)-3))-1)</f>
        <v>Karusse</v>
      </c>
      <c r="J4745" s="61" t="str">
        <f aca="false">TRIM(SUBSTITUTE(RIGHT(B4745,FIND(I4745,B4745)+1),"_",""))</f>
        <v>eDNA</v>
      </c>
      <c r="K4745" s="0" t="str">
        <f aca="false">IFERROR(VALUE(SUBSTITUTE(E4745,".",",")),E4745)</f>
        <v>No Ct</v>
      </c>
      <c r="L4745" s="61" t="str">
        <f aca="false">IF(J4745="PosK",SUMIFS(K:K,J:J,"PosK",H:H,H4745),"")</f>
        <v/>
      </c>
      <c r="M4745" s="61" t="str">
        <f aca="false">IF(J4745="PosK",SUMIFS(K:K,J:J,"NegK",H:H,H4745),"")</f>
        <v/>
      </c>
      <c r="N4745" s="61" t="str">
        <f aca="false">IF(J4745="PosK",SUMIFS(K:K,J:J,"eDNA",H:H,H4745),"")</f>
        <v/>
      </c>
      <c r="P4745" s="62"/>
      <c r="T4745" s="63"/>
      <c r="W4745" s="64"/>
    </row>
    <row r="4746" customFormat="false" ht="14.25" hidden="false" customHeight="false" outlineLevel="0" collapsed="false">
      <c r="A4746" s="0" t="s">
        <v>919</v>
      </c>
      <c r="B4746" s="52" t="s">
        <v>1224</v>
      </c>
      <c r="C4746" s="52" t="s">
        <v>743</v>
      </c>
      <c r="D4746" s="53" t="n">
        <v>0.1</v>
      </c>
      <c r="E4746" s="53" t="s">
        <v>748</v>
      </c>
      <c r="F4746" s="0" t="s">
        <v>1394</v>
      </c>
      <c r="G4746" s="0" t="str">
        <f aca="false">LEFT(B4746,2)</f>
        <v>24</v>
      </c>
      <c r="H4746" s="0" t="str">
        <f aca="false">I4746&amp;"_"&amp;G4746&amp;"_"&amp;F4746</f>
        <v>Soelvkarusse_24_20181218_DL2018106_ZahlesGym_koersel1</v>
      </c>
      <c r="I4746" s="61" t="str">
        <f aca="false">MID(RIGHT(B4746,LEN(B4746)-3),1,FIND("_",RIGHT(B4746,LEN(B4746)-3))-1)</f>
        <v>Soelvkarusse</v>
      </c>
      <c r="J4746" s="61" t="str">
        <f aca="false">TRIM(SUBSTITUTE(RIGHT(B4746,FIND(I4746,B4746)+1),"_",""))</f>
        <v>PosK</v>
      </c>
      <c r="K4746" s="0" t="str">
        <f aca="false">IFERROR(VALUE(SUBSTITUTE(E4746,".",",")),E4746)</f>
        <v>No Ct</v>
      </c>
      <c r="L4746" s="61" t="n">
        <f aca="false">IF(J4746="PosK",SUMIFS(K:K,J:J,"PosK",H:H,H4746),"")</f>
        <v>0</v>
      </c>
      <c r="M4746" s="61" t="n">
        <f aca="false">IF(J4746="PosK",SUMIFS(K:K,J:J,"NegK",H:H,H4746),"")</f>
        <v>0</v>
      </c>
      <c r="N4746" s="61" t="n">
        <f aca="false">IF(J4746="PosK",SUMIFS(K:K,J:J,"eDNA",H:H,H4746),"")</f>
        <v>0</v>
      </c>
      <c r="P4746" s="62" t="n">
        <f aca="false">IF(K4748="No Ct",0,K4748)</f>
        <v>0</v>
      </c>
      <c r="Q4746" s="62" t="n">
        <f aca="false">IF(K4749="No Ct",0,K4749)</f>
        <v>0</v>
      </c>
      <c r="R4746" s="0" t="str">
        <f aca="false">IF(AND(L4746&gt;0,M4746=0),"Valid","Invalid")</f>
        <v>Invalid</v>
      </c>
      <c r="S4746" s="0" t="str">
        <f aca="false">IF(OR(P4746&gt;1,Q4746&gt;1),"Present","Absent")</f>
        <v>Absent</v>
      </c>
      <c r="T4746" s="63" t="str">
        <f aca="false">IF(OR(AND(P4746&gt;1,P4746&lt;41),AND(Q4746&gt;1,Q4746&lt;41)),"Ct&lt;41","Ct&gt;41")</f>
        <v>Ct&gt;41</v>
      </c>
      <c r="U4746" s="0" t="str">
        <f aca="false">I4746</f>
        <v>Soelvkarusse</v>
      </c>
      <c r="V4746" s="0" t="str">
        <f aca="false">MID(F4746,10,9)</f>
        <v>DL2018106</v>
      </c>
      <c r="W4746" s="64" t="str">
        <f aca="false">V4746&amp;"_"&amp;U4746&amp;"_"&amp;R4746&amp;"_"&amp;S4746&amp;"_"&amp;T4746</f>
        <v>DL2018106_Soelvkarusse_Invalid_Absent_Ct&gt;41</v>
      </c>
    </row>
    <row r="4747" customFormat="false" ht="14.25" hidden="false" customHeight="false" outlineLevel="0" collapsed="false">
      <c r="A4747" s="0" t="s">
        <v>921</v>
      </c>
      <c r="B4747" s="52" t="s">
        <v>1225</v>
      </c>
      <c r="C4747" s="52" t="s">
        <v>747</v>
      </c>
      <c r="D4747" s="53" t="n">
        <v>0.1</v>
      </c>
      <c r="E4747" s="53" t="s">
        <v>748</v>
      </c>
      <c r="F4747" s="0" t="s">
        <v>1394</v>
      </c>
      <c r="G4747" s="0" t="str">
        <f aca="false">LEFT(B4747,2)</f>
        <v>24</v>
      </c>
      <c r="H4747" s="0" t="str">
        <f aca="false">I4747&amp;"_"&amp;G4747&amp;"_"&amp;F4747</f>
        <v>Soelvkarusse_24_20181218_DL2018106_ZahlesGym_koersel1</v>
      </c>
      <c r="I4747" s="61" t="str">
        <f aca="false">MID(RIGHT(B4747,LEN(B4747)-3),1,FIND("_",RIGHT(B4747,LEN(B4747)-3))-1)</f>
        <v>Soelvkarusse</v>
      </c>
      <c r="J4747" s="61" t="str">
        <f aca="false">TRIM(SUBSTITUTE(RIGHT(B4747,FIND(I4747,B4747)+1),"_",""))</f>
        <v>NegK</v>
      </c>
      <c r="K4747" s="0" t="str">
        <f aca="false">IFERROR(VALUE(SUBSTITUTE(E4747,".",",")),E4747)</f>
        <v>No Ct</v>
      </c>
      <c r="L4747" s="61" t="str">
        <f aca="false">IF(J4747="PosK",SUMIFS(K:K,J:J,"PosK",H:H,H4747),"")</f>
        <v/>
      </c>
      <c r="M4747" s="61" t="str">
        <f aca="false">IF(J4747="PosK",SUMIFS(K:K,J:J,"NegK",H:H,H4747),"")</f>
        <v/>
      </c>
      <c r="N4747" s="61" t="str">
        <f aca="false">IF(J4747="PosK",SUMIFS(K:K,J:J,"eDNA",H:H,H4747),"")</f>
        <v/>
      </c>
    </row>
    <row r="4748" customFormat="false" ht="14.25" hidden="false" customHeight="false" outlineLevel="0" collapsed="false">
      <c r="A4748" s="0" t="s">
        <v>923</v>
      </c>
      <c r="B4748" s="52" t="s">
        <v>1226</v>
      </c>
      <c r="C4748" s="52" t="s">
        <v>751</v>
      </c>
      <c r="D4748" s="53" t="n">
        <v>0.1</v>
      </c>
      <c r="E4748" s="53" t="s">
        <v>748</v>
      </c>
      <c r="F4748" s="0" t="s">
        <v>1394</v>
      </c>
      <c r="G4748" s="0" t="str">
        <f aca="false">LEFT(B4748,2)</f>
        <v>24</v>
      </c>
      <c r="H4748" s="0" t="str">
        <f aca="false">I4748&amp;"_"&amp;G4748&amp;"_"&amp;F4748</f>
        <v>Soelvkarusse_24_20181218_DL2018106_ZahlesGym_koersel1</v>
      </c>
      <c r="I4748" s="61" t="str">
        <f aca="false">MID(RIGHT(B4748,LEN(B4748)-3),1,FIND("_",RIGHT(B4748,LEN(B4748)-3))-1)</f>
        <v>Soelvkarusse</v>
      </c>
      <c r="J4748" s="61" t="str">
        <f aca="false">TRIM(SUBSTITUTE(RIGHT(B4748,FIND(I4748,B4748)+1),"_",""))</f>
        <v>eDNA</v>
      </c>
      <c r="K4748" s="0" t="str">
        <f aca="false">IFERROR(VALUE(SUBSTITUTE(E4748,".",",")),E4748)</f>
        <v>No Ct</v>
      </c>
      <c r="L4748" s="61" t="str">
        <f aca="false">IF(J4748="PosK",SUMIFS(K:K,J:J,"PosK",H:H,H4748),"")</f>
        <v/>
      </c>
      <c r="M4748" s="61" t="str">
        <f aca="false">IF(J4748="PosK",SUMIFS(K:K,J:J,"NegK",H:H,H4748),"")</f>
        <v/>
      </c>
      <c r="N4748" s="61" t="str">
        <f aca="false">IF(J4748="PosK",SUMIFS(K:K,J:J,"eDNA",H:H,H4748),"")</f>
        <v/>
      </c>
      <c r="Q4748" s="62"/>
    </row>
    <row r="4749" customFormat="false" ht="14.25" hidden="false" customHeight="false" outlineLevel="0" collapsed="false">
      <c r="A4749" s="0" t="s">
        <v>925</v>
      </c>
      <c r="B4749" s="52" t="s">
        <v>1226</v>
      </c>
      <c r="C4749" s="52" t="s">
        <v>751</v>
      </c>
      <c r="D4749" s="53" t="n">
        <v>0.1</v>
      </c>
      <c r="E4749" s="53" t="s">
        <v>748</v>
      </c>
      <c r="F4749" s="0" t="s">
        <v>1394</v>
      </c>
      <c r="G4749" s="0" t="str">
        <f aca="false">LEFT(B4749,2)</f>
        <v>24</v>
      </c>
      <c r="H4749" s="0" t="str">
        <f aca="false">I4749&amp;"_"&amp;G4749&amp;"_"&amp;F4749</f>
        <v>Soelvkarusse_24_20181218_DL2018106_ZahlesGym_koersel1</v>
      </c>
      <c r="I4749" s="61" t="str">
        <f aca="false">MID(RIGHT(B4749,LEN(B4749)-3),1,FIND("_",RIGHT(B4749,LEN(B4749)-3))-1)</f>
        <v>Soelvkarusse</v>
      </c>
      <c r="J4749" s="61" t="str">
        <f aca="false">TRIM(SUBSTITUTE(RIGHT(B4749,FIND(I4749,B4749)+1),"_",""))</f>
        <v>eDNA</v>
      </c>
      <c r="K4749" s="0" t="str">
        <f aca="false">IFERROR(VALUE(SUBSTITUTE(E4749,".",",")),E4749)</f>
        <v>No Ct</v>
      </c>
      <c r="L4749" s="61" t="str">
        <f aca="false">IF(J4749="PosK",SUMIFS(K:K,J:J,"PosK",H:H,H4749),"")</f>
        <v/>
      </c>
      <c r="M4749" s="61" t="str">
        <f aca="false">IF(J4749="PosK",SUMIFS(K:K,J:J,"NegK",H:H,H4749),"")</f>
        <v/>
      </c>
      <c r="N4749" s="61" t="str">
        <f aca="false">IF(J4749="PosK",SUMIFS(K:K,J:J,"eDNA",H:H,H4749),"")</f>
        <v/>
      </c>
      <c r="P4749" s="62"/>
      <c r="T4749" s="63"/>
      <c r="W4749" s="64"/>
    </row>
    <row r="4750" customFormat="false" ht="14.25" hidden="false" customHeight="false" outlineLevel="0" collapsed="false">
      <c r="A4750" s="0" t="s">
        <v>741</v>
      </c>
      <c r="B4750" s="52" t="s">
        <v>1020</v>
      </c>
      <c r="C4750" s="52" t="s">
        <v>743</v>
      </c>
      <c r="D4750" s="53" t="n">
        <v>0.1</v>
      </c>
      <c r="E4750" s="53" t="s">
        <v>748</v>
      </c>
      <c r="F4750" s="0" t="s">
        <v>1395</v>
      </c>
      <c r="G4750" s="0" t="str">
        <f aca="false">LEFT(B4750,2)</f>
        <v>25</v>
      </c>
      <c r="H4750" s="0" t="str">
        <f aca="false">I4750&amp;"_"&amp;G4750&amp;"_"&amp;F4750</f>
        <v>Loegfroe_25_20181218_DL2018106_ZahlesGym_koersel2</v>
      </c>
      <c r="I4750" s="61" t="str">
        <f aca="false">MID(RIGHT(B4750,LEN(B4750)-3),1,FIND("_",RIGHT(B4750,LEN(B4750)-3))-1)</f>
        <v>Loegfroe</v>
      </c>
      <c r="J4750" s="61" t="str">
        <f aca="false">TRIM(SUBSTITUTE(RIGHT(B4750,FIND(I4750,B4750)+1),"_",""))</f>
        <v>PosK</v>
      </c>
      <c r="K4750" s="0" t="str">
        <f aca="false">IFERROR(VALUE(SUBSTITUTE(E4750,".",",")),E4750)</f>
        <v>No Ct</v>
      </c>
      <c r="L4750" s="61" t="n">
        <f aca="false">IF(J4750="PosK",SUMIFS(K:K,J:J,"PosK",H:H,H4750),"")</f>
        <v>0</v>
      </c>
      <c r="M4750" s="61" t="n">
        <f aca="false">IF(J4750="PosK",SUMIFS(K:K,J:J,"NegK",H:H,H4750),"")</f>
        <v>0</v>
      </c>
      <c r="N4750" s="61" t="n">
        <f aca="false">IF(J4750="PosK",SUMIFS(K:K,J:J,"eDNA",H:H,H4750),"")</f>
        <v>0</v>
      </c>
      <c r="P4750" s="62" t="n">
        <f aca="false">IF(K4752="No Ct",0,K4752)</f>
        <v>0</v>
      </c>
      <c r="Q4750" s="62" t="n">
        <f aca="false">IF(K4753="No Ct",0,K4753)</f>
        <v>0</v>
      </c>
      <c r="R4750" s="0" t="str">
        <f aca="false">IF(AND(L4750&gt;0,M4750=0),"Valid","Invalid")</f>
        <v>Invalid</v>
      </c>
      <c r="S4750" s="0" t="str">
        <f aca="false">IF(OR(P4750&gt;1,Q4750&gt;1),"Present","Absent")</f>
        <v>Absent</v>
      </c>
      <c r="T4750" s="63" t="str">
        <f aca="false">IF(OR(AND(P4750&gt;1,P4750&lt;41),AND(Q4750&gt;1,Q4750&lt;41)),"Ct&lt;41","Ct&gt;41")</f>
        <v>Ct&gt;41</v>
      </c>
      <c r="U4750" s="0" t="str">
        <f aca="false">I4750</f>
        <v>Loegfroe</v>
      </c>
      <c r="V4750" s="0" t="str">
        <f aca="false">MID(F4750,10,9)</f>
        <v>DL2018106</v>
      </c>
      <c r="W4750" s="64" t="str">
        <f aca="false">V4750&amp;"_"&amp;U4750&amp;"_"&amp;R4750&amp;"_"&amp;S4750&amp;"_"&amp;T4750</f>
        <v>DL2018106_Loegfroe_Invalid_Absent_Ct&gt;41</v>
      </c>
    </row>
    <row r="4751" customFormat="false" ht="14.25" hidden="false" customHeight="false" outlineLevel="0" collapsed="false">
      <c r="A4751" s="0" t="s">
        <v>745</v>
      </c>
      <c r="B4751" s="52" t="s">
        <v>1022</v>
      </c>
      <c r="C4751" s="52" t="s">
        <v>747</v>
      </c>
      <c r="D4751" s="53" t="n">
        <v>0.1</v>
      </c>
      <c r="E4751" s="53" t="s">
        <v>748</v>
      </c>
      <c r="F4751" s="0" t="s">
        <v>1395</v>
      </c>
      <c r="G4751" s="0" t="str">
        <f aca="false">LEFT(B4751,2)</f>
        <v>25</v>
      </c>
      <c r="H4751" s="0" t="str">
        <f aca="false">I4751&amp;"_"&amp;G4751&amp;"_"&amp;F4751</f>
        <v>Loegfroe_25_20181218_DL2018106_ZahlesGym_koersel2</v>
      </c>
      <c r="I4751" s="61" t="str">
        <f aca="false">MID(RIGHT(B4751,LEN(B4751)-3),1,FIND("_",RIGHT(B4751,LEN(B4751)-3))-1)</f>
        <v>Loegfroe</v>
      </c>
      <c r="J4751" s="61" t="str">
        <f aca="false">TRIM(SUBSTITUTE(RIGHT(B4751,FIND(I4751,B4751)+1),"_",""))</f>
        <v>NegK</v>
      </c>
      <c r="K4751" s="0" t="str">
        <f aca="false">IFERROR(VALUE(SUBSTITUTE(E4751,".",",")),E4751)</f>
        <v>No Ct</v>
      </c>
      <c r="L4751" s="61" t="str">
        <f aca="false">IF(J4751="PosK",SUMIFS(K:K,J:J,"PosK",H:H,H4751),"")</f>
        <v/>
      </c>
      <c r="M4751" s="61" t="str">
        <f aca="false">IF(J4751="PosK",SUMIFS(K:K,J:J,"NegK",H:H,H4751),"")</f>
        <v/>
      </c>
      <c r="N4751" s="61" t="str">
        <f aca="false">IF(J4751="PosK",SUMIFS(K:K,J:J,"eDNA",H:H,H4751),"")</f>
        <v/>
      </c>
    </row>
    <row r="4752" customFormat="false" ht="14.25" hidden="false" customHeight="false" outlineLevel="0" collapsed="false">
      <c r="A4752" s="0" t="s">
        <v>749</v>
      </c>
      <c r="B4752" s="52" t="s">
        <v>1023</v>
      </c>
      <c r="C4752" s="52" t="s">
        <v>751</v>
      </c>
      <c r="D4752" s="53" t="n">
        <v>0.1</v>
      </c>
      <c r="E4752" s="53" t="s">
        <v>748</v>
      </c>
      <c r="F4752" s="0" t="s">
        <v>1395</v>
      </c>
      <c r="G4752" s="0" t="str">
        <f aca="false">LEFT(B4752,2)</f>
        <v>25</v>
      </c>
      <c r="H4752" s="0" t="str">
        <f aca="false">I4752&amp;"_"&amp;G4752&amp;"_"&amp;F4752</f>
        <v>Loegfroe_25_20181218_DL2018106_ZahlesGym_koersel2</v>
      </c>
      <c r="I4752" s="61" t="str">
        <f aca="false">MID(RIGHT(B4752,LEN(B4752)-3),1,FIND("_",RIGHT(B4752,LEN(B4752)-3))-1)</f>
        <v>Loegfroe</v>
      </c>
      <c r="J4752" s="61" t="str">
        <f aca="false">TRIM(SUBSTITUTE(RIGHT(B4752,FIND(I4752,B4752)+1),"_",""))</f>
        <v>eDNA</v>
      </c>
      <c r="K4752" s="0" t="str">
        <f aca="false">IFERROR(VALUE(SUBSTITUTE(E4752,".",",")),E4752)</f>
        <v>No Ct</v>
      </c>
      <c r="L4752" s="61" t="str">
        <f aca="false">IF(J4752="PosK",SUMIFS(K:K,J:J,"PosK",H:H,H4752),"")</f>
        <v/>
      </c>
      <c r="M4752" s="61" t="str">
        <f aca="false">IF(J4752="PosK",SUMIFS(K:K,J:J,"NegK",H:H,H4752),"")</f>
        <v/>
      </c>
      <c r="N4752" s="61" t="str">
        <f aca="false">IF(J4752="PosK",SUMIFS(K:K,J:J,"eDNA",H:H,H4752),"")</f>
        <v/>
      </c>
      <c r="Q4752" s="62"/>
    </row>
    <row r="4753" customFormat="false" ht="14.25" hidden="false" customHeight="false" outlineLevel="0" collapsed="false">
      <c r="A4753" s="0" t="s">
        <v>752</v>
      </c>
      <c r="B4753" s="52" t="s">
        <v>1023</v>
      </c>
      <c r="C4753" s="52" t="s">
        <v>751</v>
      </c>
      <c r="D4753" s="53" t="n">
        <v>0.1</v>
      </c>
      <c r="E4753" s="53" t="s">
        <v>748</v>
      </c>
      <c r="F4753" s="0" t="s">
        <v>1395</v>
      </c>
      <c r="G4753" s="0" t="str">
        <f aca="false">LEFT(B4753,2)</f>
        <v>25</v>
      </c>
      <c r="H4753" s="0" t="str">
        <f aca="false">I4753&amp;"_"&amp;G4753&amp;"_"&amp;F4753</f>
        <v>Loegfroe_25_20181218_DL2018106_ZahlesGym_koersel2</v>
      </c>
      <c r="I4753" s="61" t="str">
        <f aca="false">MID(RIGHT(B4753,LEN(B4753)-3),1,FIND("_",RIGHT(B4753,LEN(B4753)-3))-1)</f>
        <v>Loegfroe</v>
      </c>
      <c r="J4753" s="61" t="str">
        <f aca="false">TRIM(SUBSTITUTE(RIGHT(B4753,FIND(I4753,B4753)+1),"_",""))</f>
        <v>eDNA</v>
      </c>
      <c r="K4753" s="0" t="str">
        <f aca="false">IFERROR(VALUE(SUBSTITUTE(E4753,".",",")),E4753)</f>
        <v>No Ct</v>
      </c>
      <c r="L4753" s="61" t="str">
        <f aca="false">IF(J4753="PosK",SUMIFS(K:K,J:J,"PosK",H:H,H4753),"")</f>
        <v/>
      </c>
      <c r="M4753" s="61" t="str">
        <f aca="false">IF(J4753="PosK",SUMIFS(K:K,J:J,"NegK",H:H,H4753),"")</f>
        <v/>
      </c>
      <c r="N4753" s="61" t="str">
        <f aca="false">IF(J4753="PosK",SUMIFS(K:K,J:J,"eDNA",H:H,H4753),"")</f>
        <v/>
      </c>
      <c r="P4753" s="62"/>
      <c r="T4753" s="63"/>
      <c r="W4753" s="64"/>
    </row>
    <row r="4754" customFormat="false" ht="14.25" hidden="false" customHeight="false" outlineLevel="0" collapsed="false">
      <c r="A4754" s="0" t="s">
        <v>754</v>
      </c>
      <c r="B4754" s="52" t="s">
        <v>1025</v>
      </c>
      <c r="C4754" s="52" t="s">
        <v>743</v>
      </c>
      <c r="D4754" s="53" t="n">
        <v>0.1</v>
      </c>
      <c r="E4754" s="53" t="n">
        <v>35.21</v>
      </c>
      <c r="F4754" s="0" t="s">
        <v>1395</v>
      </c>
      <c r="G4754" s="0" t="str">
        <f aca="false">LEFT(B4754,2)</f>
        <v>26</v>
      </c>
      <c r="H4754" s="0" t="str">
        <f aca="false">I4754&amp;"_"&amp;G4754&amp;"_"&amp;F4754</f>
        <v>StorVandsalamander_26_20181218_DL2018106_ZahlesGym_koersel2</v>
      </c>
      <c r="I4754" s="61" t="str">
        <f aca="false">MID(RIGHT(B4754,LEN(B4754)-3),1,FIND("_",RIGHT(B4754,LEN(B4754)-3))-1)</f>
        <v>StorVandsalamander</v>
      </c>
      <c r="J4754" s="61" t="str">
        <f aca="false">TRIM(SUBSTITUTE(RIGHT(B4754,FIND(I4754,B4754)+1),"_",""))</f>
        <v>PosK</v>
      </c>
      <c r="K4754" s="0" t="n">
        <f aca="false">IFERROR(VALUE(SUBSTITUTE(E4754,".",",")),E4754)</f>
        <v>35.21</v>
      </c>
      <c r="L4754" s="61" t="n">
        <f aca="false">IF(J4754="PosK",SUMIFS(K:K,J:J,"PosK",H:H,H4754),"")</f>
        <v>35.21</v>
      </c>
      <c r="M4754" s="61" t="n">
        <f aca="false">IF(J4754="PosK",SUMIFS(K:K,J:J,"NegK",H:H,H4754),"")</f>
        <v>0</v>
      </c>
      <c r="N4754" s="61" t="n">
        <f aca="false">IF(J4754="PosK",SUMIFS(K:K,J:J,"eDNA",H:H,H4754),"")</f>
        <v>0</v>
      </c>
      <c r="P4754" s="62" t="n">
        <f aca="false">IF(K4756="No Ct",0,K4756)</f>
        <v>0</v>
      </c>
      <c r="Q4754" s="62" t="n">
        <f aca="false">IF(K4757="No Ct",0,K4757)</f>
        <v>0</v>
      </c>
      <c r="R4754" s="0" t="str">
        <f aca="false">IF(AND(L4754&gt;0,M4754=0),"Valid","Invalid")</f>
        <v>Valid</v>
      </c>
      <c r="S4754" s="0" t="str">
        <f aca="false">IF(OR(P4754&gt;1,Q4754&gt;1),"Present","Absent")</f>
        <v>Absent</v>
      </c>
      <c r="T4754" s="63" t="str">
        <f aca="false">IF(OR(AND(P4754&gt;1,P4754&lt;41),AND(Q4754&gt;1,Q4754&lt;41)),"Ct&lt;41","Ct&gt;41")</f>
        <v>Ct&gt;41</v>
      </c>
      <c r="U4754" s="0" t="str">
        <f aca="false">I4754</f>
        <v>StorVandsalamander</v>
      </c>
      <c r="V4754" s="0" t="str">
        <f aca="false">MID(F4754,10,9)</f>
        <v>DL2018106</v>
      </c>
      <c r="W4754" s="64" t="str">
        <f aca="false">V4754&amp;"_"&amp;U4754&amp;"_"&amp;R4754&amp;"_"&amp;S4754&amp;"_"&amp;T4754</f>
        <v>DL2018106_StorVandsalamander_Valid_Absent_Ct&gt;41</v>
      </c>
    </row>
    <row r="4755" customFormat="false" ht="14.25" hidden="false" customHeight="false" outlineLevel="0" collapsed="false">
      <c r="A4755" s="0" t="s">
        <v>756</v>
      </c>
      <c r="B4755" s="52" t="s">
        <v>1026</v>
      </c>
      <c r="C4755" s="52" t="s">
        <v>747</v>
      </c>
      <c r="D4755" s="53" t="n">
        <v>0.1</v>
      </c>
      <c r="E4755" s="53" t="s">
        <v>748</v>
      </c>
      <c r="F4755" s="0" t="s">
        <v>1395</v>
      </c>
      <c r="G4755" s="0" t="str">
        <f aca="false">LEFT(B4755,2)</f>
        <v>26</v>
      </c>
      <c r="H4755" s="0" t="str">
        <f aca="false">I4755&amp;"_"&amp;G4755&amp;"_"&amp;F4755</f>
        <v>StorVandsalamander_26_20181218_DL2018106_ZahlesGym_koersel2</v>
      </c>
      <c r="I4755" s="61" t="str">
        <f aca="false">MID(RIGHT(B4755,LEN(B4755)-3),1,FIND("_",RIGHT(B4755,LEN(B4755)-3))-1)</f>
        <v>StorVandsalamander</v>
      </c>
      <c r="J4755" s="61" t="str">
        <f aca="false">TRIM(SUBSTITUTE(RIGHT(B4755,FIND(I4755,B4755)+1),"_",""))</f>
        <v>NegK</v>
      </c>
      <c r="K4755" s="0" t="str">
        <f aca="false">IFERROR(VALUE(SUBSTITUTE(E4755,".",",")),E4755)</f>
        <v>No Ct</v>
      </c>
      <c r="L4755" s="61" t="str">
        <f aca="false">IF(J4755="PosK",SUMIFS(K:K,J:J,"PosK",H:H,H4755),"")</f>
        <v/>
      </c>
      <c r="M4755" s="61" t="str">
        <f aca="false">IF(J4755="PosK",SUMIFS(K:K,J:J,"NegK",H:H,H4755),"")</f>
        <v/>
      </c>
      <c r="N4755" s="61" t="str">
        <f aca="false">IF(J4755="PosK",SUMIFS(K:K,J:J,"eDNA",H:H,H4755),"")</f>
        <v/>
      </c>
    </row>
    <row r="4756" customFormat="false" ht="14.25" hidden="false" customHeight="false" outlineLevel="0" collapsed="false">
      <c r="A4756" s="0" t="s">
        <v>758</v>
      </c>
      <c r="B4756" s="52" t="s">
        <v>1027</v>
      </c>
      <c r="C4756" s="52" t="s">
        <v>751</v>
      </c>
      <c r="D4756" s="53" t="n">
        <v>0.1</v>
      </c>
      <c r="E4756" s="53" t="s">
        <v>748</v>
      </c>
      <c r="F4756" s="0" t="s">
        <v>1395</v>
      </c>
      <c r="G4756" s="0" t="str">
        <f aca="false">LEFT(B4756,2)</f>
        <v>26</v>
      </c>
      <c r="H4756" s="0" t="str">
        <f aca="false">I4756&amp;"_"&amp;G4756&amp;"_"&amp;F4756</f>
        <v>StorVandsalamander_26_20181218_DL2018106_ZahlesGym_koersel2</v>
      </c>
      <c r="I4756" s="61" t="str">
        <f aca="false">MID(RIGHT(B4756,LEN(B4756)-3),1,FIND("_",RIGHT(B4756,LEN(B4756)-3))-1)</f>
        <v>StorVandsalamander</v>
      </c>
      <c r="J4756" s="61" t="str">
        <f aca="false">TRIM(SUBSTITUTE(RIGHT(B4756,FIND(I4756,B4756)+1),"_",""))</f>
        <v>eDNA</v>
      </c>
      <c r="K4756" s="0" t="str">
        <f aca="false">IFERROR(VALUE(SUBSTITUTE(E4756,".",",")),E4756)</f>
        <v>No Ct</v>
      </c>
      <c r="L4756" s="61" t="str">
        <f aca="false">IF(J4756="PosK",SUMIFS(K:K,J:J,"PosK",H:H,H4756),"")</f>
        <v/>
      </c>
      <c r="M4756" s="61" t="str">
        <f aca="false">IF(J4756="PosK",SUMIFS(K:K,J:J,"NegK",H:H,H4756),"")</f>
        <v/>
      </c>
      <c r="N4756" s="61" t="str">
        <f aca="false">IF(J4756="PosK",SUMIFS(K:K,J:J,"eDNA",H:H,H4756),"")</f>
        <v/>
      </c>
      <c r="Q4756" s="62"/>
    </row>
    <row r="4757" customFormat="false" ht="14.25" hidden="false" customHeight="false" outlineLevel="0" collapsed="false">
      <c r="A4757" s="0" t="s">
        <v>760</v>
      </c>
      <c r="B4757" s="52" t="s">
        <v>1027</v>
      </c>
      <c r="C4757" s="52" t="s">
        <v>751</v>
      </c>
      <c r="D4757" s="53" t="n">
        <v>0.1</v>
      </c>
      <c r="E4757" s="53" t="s">
        <v>748</v>
      </c>
      <c r="F4757" s="0" t="s">
        <v>1395</v>
      </c>
      <c r="G4757" s="0" t="str">
        <f aca="false">LEFT(B4757,2)</f>
        <v>26</v>
      </c>
      <c r="H4757" s="0" t="str">
        <f aca="false">I4757&amp;"_"&amp;G4757&amp;"_"&amp;F4757</f>
        <v>StorVandsalamander_26_20181218_DL2018106_ZahlesGym_koersel2</v>
      </c>
      <c r="I4757" s="61" t="str">
        <f aca="false">MID(RIGHT(B4757,LEN(B4757)-3),1,FIND("_",RIGHT(B4757,LEN(B4757)-3))-1)</f>
        <v>StorVandsalamander</v>
      </c>
      <c r="J4757" s="61" t="str">
        <f aca="false">TRIM(SUBSTITUTE(RIGHT(B4757,FIND(I4757,B4757)+1),"_",""))</f>
        <v>eDNA</v>
      </c>
      <c r="K4757" s="0" t="str">
        <f aca="false">IFERROR(VALUE(SUBSTITUTE(E4757,".",",")),E4757)</f>
        <v>No Ct</v>
      </c>
      <c r="L4757" s="61" t="str">
        <f aca="false">IF(J4757="PosK",SUMIFS(K:K,J:J,"PosK",H:H,H4757),"")</f>
        <v/>
      </c>
      <c r="M4757" s="61" t="str">
        <f aca="false">IF(J4757="PosK",SUMIFS(K:K,J:J,"NegK",H:H,H4757),"")</f>
        <v/>
      </c>
      <c r="N4757" s="61" t="str">
        <f aca="false">IF(J4757="PosK",SUMIFS(K:K,J:J,"eDNA",H:H,H4757),"")</f>
        <v/>
      </c>
      <c r="P4757" s="62"/>
      <c r="T4757" s="63"/>
      <c r="W4757" s="64"/>
    </row>
    <row r="4758" customFormat="false" ht="14.25" hidden="false" customHeight="false" outlineLevel="0" collapsed="false">
      <c r="A4758" s="0" t="s">
        <v>762</v>
      </c>
      <c r="B4758" s="52" t="s">
        <v>1029</v>
      </c>
      <c r="C4758" s="52" t="s">
        <v>743</v>
      </c>
      <c r="D4758" s="53" t="n">
        <v>0.1</v>
      </c>
      <c r="E4758" s="53" t="n">
        <v>23.27</v>
      </c>
      <c r="F4758" s="0" t="s">
        <v>1395</v>
      </c>
      <c r="G4758" s="0" t="str">
        <f aca="false">LEFT(B4758,2)</f>
        <v>27</v>
      </c>
      <c r="H4758" s="0" t="str">
        <f aca="false">I4758&amp;"_"&amp;G4758&amp;"_"&amp;F4758</f>
        <v>Strandtudse_27_20181218_DL2018106_ZahlesGym_koersel2</v>
      </c>
      <c r="I4758" s="61" t="str">
        <f aca="false">MID(RIGHT(B4758,LEN(B4758)-3),1,FIND("_",RIGHT(B4758,LEN(B4758)-3))-1)</f>
        <v>Strandtudse</v>
      </c>
      <c r="J4758" s="61" t="str">
        <f aca="false">TRIM(SUBSTITUTE(RIGHT(B4758,FIND(I4758,B4758)+1),"_",""))</f>
        <v>PosK</v>
      </c>
      <c r="K4758" s="0" t="n">
        <f aca="false">IFERROR(VALUE(SUBSTITUTE(E4758,".",",")),E4758)</f>
        <v>23.27</v>
      </c>
      <c r="L4758" s="61" t="n">
        <f aca="false">IF(J4758="PosK",SUMIFS(K:K,J:J,"PosK",H:H,H4758),"")</f>
        <v>23.27</v>
      </c>
      <c r="M4758" s="61" t="n">
        <f aca="false">IF(J4758="PosK",SUMIFS(K:K,J:J,"NegK",H:H,H4758),"")</f>
        <v>0</v>
      </c>
      <c r="N4758" s="61" t="n">
        <f aca="false">IF(J4758="PosK",SUMIFS(K:K,J:J,"eDNA",H:H,H4758),"")</f>
        <v>0</v>
      </c>
      <c r="P4758" s="62" t="n">
        <f aca="false">IF(K4760="No Ct",0,K4760)</f>
        <v>0</v>
      </c>
      <c r="Q4758" s="62" t="n">
        <f aca="false">IF(K4761="No Ct",0,K4761)</f>
        <v>0</v>
      </c>
      <c r="R4758" s="0" t="str">
        <f aca="false">IF(AND(L4758&gt;0,M4758=0),"Valid","Invalid")</f>
        <v>Valid</v>
      </c>
      <c r="S4758" s="0" t="str">
        <f aca="false">IF(OR(P4758&gt;1,Q4758&gt;1),"Present","Absent")</f>
        <v>Absent</v>
      </c>
      <c r="T4758" s="63" t="str">
        <f aca="false">IF(OR(AND(P4758&gt;1,P4758&lt;41),AND(Q4758&gt;1,Q4758&lt;41)),"Ct&lt;41","Ct&gt;41")</f>
        <v>Ct&gt;41</v>
      </c>
      <c r="U4758" s="0" t="str">
        <f aca="false">I4758</f>
        <v>Strandtudse</v>
      </c>
      <c r="V4758" s="0" t="str">
        <f aca="false">MID(F4758,10,9)</f>
        <v>DL2018106</v>
      </c>
      <c r="W4758" s="64" t="str">
        <f aca="false">V4758&amp;"_"&amp;U4758&amp;"_"&amp;R4758&amp;"_"&amp;S4758&amp;"_"&amp;T4758</f>
        <v>DL2018106_Strandtudse_Valid_Absent_Ct&gt;41</v>
      </c>
    </row>
    <row r="4759" customFormat="false" ht="14.25" hidden="false" customHeight="false" outlineLevel="0" collapsed="false">
      <c r="A4759" s="0" t="s">
        <v>764</v>
      </c>
      <c r="B4759" s="52" t="s">
        <v>1030</v>
      </c>
      <c r="C4759" s="52" t="s">
        <v>747</v>
      </c>
      <c r="D4759" s="53" t="n">
        <v>0.1</v>
      </c>
      <c r="E4759" s="53" t="s">
        <v>748</v>
      </c>
      <c r="F4759" s="0" t="s">
        <v>1395</v>
      </c>
      <c r="G4759" s="0" t="str">
        <f aca="false">LEFT(B4759,2)</f>
        <v>27</v>
      </c>
      <c r="H4759" s="0" t="str">
        <f aca="false">I4759&amp;"_"&amp;G4759&amp;"_"&amp;F4759</f>
        <v>Strandtudse_27_20181218_DL2018106_ZahlesGym_koersel2</v>
      </c>
      <c r="I4759" s="61" t="str">
        <f aca="false">MID(RIGHT(B4759,LEN(B4759)-3),1,FIND("_",RIGHT(B4759,LEN(B4759)-3))-1)</f>
        <v>Strandtudse</v>
      </c>
      <c r="J4759" s="61" t="str">
        <f aca="false">TRIM(SUBSTITUTE(RIGHT(B4759,FIND(I4759,B4759)+1),"_",""))</f>
        <v>NegK</v>
      </c>
      <c r="K4759" s="0" t="str">
        <f aca="false">IFERROR(VALUE(SUBSTITUTE(E4759,".",",")),E4759)</f>
        <v>No Ct</v>
      </c>
      <c r="L4759" s="61" t="str">
        <f aca="false">IF(J4759="PosK",SUMIFS(K:K,J:J,"PosK",H:H,H4759),"")</f>
        <v/>
      </c>
      <c r="M4759" s="61" t="str">
        <f aca="false">IF(J4759="PosK",SUMIFS(K:K,J:J,"NegK",H:H,H4759),"")</f>
        <v/>
      </c>
      <c r="N4759" s="61" t="str">
        <f aca="false">IF(J4759="PosK",SUMIFS(K:K,J:J,"eDNA",H:H,H4759),"")</f>
        <v/>
      </c>
    </row>
    <row r="4760" customFormat="false" ht="14.25" hidden="false" customHeight="false" outlineLevel="0" collapsed="false">
      <c r="A4760" s="0" t="s">
        <v>766</v>
      </c>
      <c r="B4760" s="52" t="s">
        <v>1031</v>
      </c>
      <c r="C4760" s="52" t="s">
        <v>751</v>
      </c>
      <c r="D4760" s="53" t="n">
        <v>0.1</v>
      </c>
      <c r="E4760" s="53" t="s">
        <v>748</v>
      </c>
      <c r="F4760" s="0" t="s">
        <v>1395</v>
      </c>
      <c r="G4760" s="0" t="str">
        <f aca="false">LEFT(B4760,2)</f>
        <v>27</v>
      </c>
      <c r="H4760" s="0" t="str">
        <f aca="false">I4760&amp;"_"&amp;G4760&amp;"_"&amp;F4760</f>
        <v>Strandtudse_27_20181218_DL2018106_ZahlesGym_koersel2</v>
      </c>
      <c r="I4760" s="61" t="str">
        <f aca="false">MID(RIGHT(B4760,LEN(B4760)-3),1,FIND("_",RIGHT(B4760,LEN(B4760)-3))-1)</f>
        <v>Strandtudse</v>
      </c>
      <c r="J4760" s="61" t="str">
        <f aca="false">TRIM(SUBSTITUTE(RIGHT(B4760,FIND(I4760,B4760)+1),"_",""))</f>
        <v>eDNA</v>
      </c>
      <c r="K4760" s="0" t="str">
        <f aca="false">IFERROR(VALUE(SUBSTITUTE(E4760,".",",")),E4760)</f>
        <v>No Ct</v>
      </c>
      <c r="L4760" s="61" t="str">
        <f aca="false">IF(J4760="PosK",SUMIFS(K:K,J:J,"PosK",H:H,H4760),"")</f>
        <v/>
      </c>
      <c r="M4760" s="61" t="str">
        <f aca="false">IF(J4760="PosK",SUMIFS(K:K,J:J,"NegK",H:H,H4760),"")</f>
        <v/>
      </c>
      <c r="N4760" s="61" t="str">
        <f aca="false">IF(J4760="PosK",SUMIFS(K:K,J:J,"eDNA",H:H,H4760),"")</f>
        <v/>
      </c>
      <c r="Q4760" s="62"/>
    </row>
    <row r="4761" customFormat="false" ht="14.25" hidden="false" customHeight="false" outlineLevel="0" collapsed="false">
      <c r="A4761" s="0" t="s">
        <v>768</v>
      </c>
      <c r="B4761" s="52" t="s">
        <v>1031</v>
      </c>
      <c r="C4761" s="52" t="s">
        <v>751</v>
      </c>
      <c r="D4761" s="53" t="n">
        <v>0.1</v>
      </c>
      <c r="E4761" s="53" t="s">
        <v>748</v>
      </c>
      <c r="F4761" s="0" t="s">
        <v>1395</v>
      </c>
      <c r="G4761" s="0" t="str">
        <f aca="false">LEFT(B4761,2)</f>
        <v>27</v>
      </c>
      <c r="H4761" s="0" t="str">
        <f aca="false">I4761&amp;"_"&amp;G4761&amp;"_"&amp;F4761</f>
        <v>Strandtudse_27_20181218_DL2018106_ZahlesGym_koersel2</v>
      </c>
      <c r="I4761" s="61" t="str">
        <f aca="false">MID(RIGHT(B4761,LEN(B4761)-3),1,FIND("_",RIGHT(B4761,LEN(B4761)-3))-1)</f>
        <v>Strandtudse</v>
      </c>
      <c r="J4761" s="61" t="str">
        <f aca="false">TRIM(SUBSTITUTE(RIGHT(B4761,FIND(I4761,B4761)+1),"_",""))</f>
        <v>eDNA</v>
      </c>
      <c r="K4761" s="0" t="str">
        <f aca="false">IFERROR(VALUE(SUBSTITUTE(E4761,".",",")),E4761)</f>
        <v>No Ct</v>
      </c>
      <c r="L4761" s="61" t="str">
        <f aca="false">IF(J4761="PosK",SUMIFS(K:K,J:J,"PosK",H:H,H4761),"")</f>
        <v/>
      </c>
      <c r="M4761" s="61" t="str">
        <f aca="false">IF(J4761="PosK",SUMIFS(K:K,J:J,"NegK",H:H,H4761),"")</f>
        <v/>
      </c>
      <c r="N4761" s="61" t="str">
        <f aca="false">IF(J4761="PosK",SUMIFS(K:K,J:J,"eDNA",H:H,H4761),"")</f>
        <v/>
      </c>
      <c r="P4761" s="62"/>
      <c r="T4761" s="63"/>
      <c r="W4761" s="64"/>
    </row>
    <row r="4762" customFormat="false" ht="14.25" hidden="false" customHeight="false" outlineLevel="0" collapsed="false">
      <c r="A4762" s="0" t="s">
        <v>770</v>
      </c>
      <c r="B4762" s="52" t="s">
        <v>1033</v>
      </c>
      <c r="C4762" s="52" t="s">
        <v>743</v>
      </c>
      <c r="D4762" s="53" t="n">
        <v>0.1</v>
      </c>
      <c r="E4762" s="53" t="n">
        <v>38.69</v>
      </c>
      <c r="F4762" s="0" t="s">
        <v>1395</v>
      </c>
      <c r="G4762" s="0" t="str">
        <f aca="false">LEFT(B4762,2)</f>
        <v>28</v>
      </c>
      <c r="H4762" s="0" t="str">
        <f aca="false">I4762&amp;"_"&amp;G4762&amp;"_"&amp;F4762</f>
        <v>GroenbrogetTudse_28_20181218_DL2018106_ZahlesGym_koersel2</v>
      </c>
      <c r="I4762" s="61" t="str">
        <f aca="false">MID(RIGHT(B4762,LEN(B4762)-3),1,FIND("_",RIGHT(B4762,LEN(B4762)-3))-1)</f>
        <v>GroenbrogetTudse</v>
      </c>
      <c r="J4762" s="61" t="str">
        <f aca="false">TRIM(SUBSTITUTE(RIGHT(B4762,FIND(I4762,B4762)+1),"_",""))</f>
        <v>PosK</v>
      </c>
      <c r="K4762" s="0" t="n">
        <f aca="false">IFERROR(VALUE(SUBSTITUTE(E4762,".",",")),E4762)</f>
        <v>38.69</v>
      </c>
      <c r="L4762" s="61" t="n">
        <f aca="false">IF(J4762="PosK",SUMIFS(K:K,J:J,"PosK",H:H,H4762),"")</f>
        <v>38.69</v>
      </c>
      <c r="M4762" s="61" t="n">
        <f aca="false">IF(J4762="PosK",SUMIFS(K:K,J:J,"NegK",H:H,H4762),"")</f>
        <v>0</v>
      </c>
      <c r="N4762" s="61" t="n">
        <f aca="false">IF(J4762="PosK",SUMIFS(K:K,J:J,"eDNA",H:H,H4762),"")</f>
        <v>0</v>
      </c>
      <c r="P4762" s="62" t="n">
        <f aca="false">IF(K4764="No Ct",0,K4764)</f>
        <v>0</v>
      </c>
      <c r="Q4762" s="62" t="n">
        <f aca="false">IF(K4765="No Ct",0,K4765)</f>
        <v>0</v>
      </c>
      <c r="R4762" s="0" t="str">
        <f aca="false">IF(AND(L4762&gt;0,M4762=0),"Valid","Invalid")</f>
        <v>Valid</v>
      </c>
      <c r="S4762" s="0" t="str">
        <f aca="false">IF(OR(P4762&gt;1,Q4762&gt;1),"Present","Absent")</f>
        <v>Absent</v>
      </c>
      <c r="T4762" s="63" t="str">
        <f aca="false">IF(OR(AND(P4762&gt;1,P4762&lt;41),AND(Q4762&gt;1,Q4762&lt;41)),"Ct&lt;41","Ct&gt;41")</f>
        <v>Ct&gt;41</v>
      </c>
      <c r="U4762" s="0" t="str">
        <f aca="false">I4762</f>
        <v>GroenbrogetTudse</v>
      </c>
      <c r="V4762" s="0" t="str">
        <f aca="false">MID(F4762,10,9)</f>
        <v>DL2018106</v>
      </c>
      <c r="W4762" s="64" t="str">
        <f aca="false">V4762&amp;"_"&amp;U4762&amp;"_"&amp;R4762&amp;"_"&amp;S4762&amp;"_"&amp;T4762</f>
        <v>DL2018106_GroenbrogetTudse_Valid_Absent_Ct&gt;41</v>
      </c>
    </row>
    <row r="4763" customFormat="false" ht="14.25" hidden="false" customHeight="false" outlineLevel="0" collapsed="false">
      <c r="A4763" s="0" t="s">
        <v>772</v>
      </c>
      <c r="B4763" s="52" t="s">
        <v>1034</v>
      </c>
      <c r="C4763" s="52" t="s">
        <v>747</v>
      </c>
      <c r="D4763" s="53" t="n">
        <v>0.1</v>
      </c>
      <c r="E4763" s="53" t="s">
        <v>748</v>
      </c>
      <c r="F4763" s="0" t="s">
        <v>1395</v>
      </c>
      <c r="G4763" s="0" t="str">
        <f aca="false">LEFT(B4763,2)</f>
        <v>28</v>
      </c>
      <c r="H4763" s="0" t="str">
        <f aca="false">I4763&amp;"_"&amp;G4763&amp;"_"&amp;F4763</f>
        <v>GroenbrogetTudse_28_20181218_DL2018106_ZahlesGym_koersel2</v>
      </c>
      <c r="I4763" s="61" t="str">
        <f aca="false">MID(RIGHT(B4763,LEN(B4763)-3),1,FIND("_",RIGHT(B4763,LEN(B4763)-3))-1)</f>
        <v>GroenbrogetTudse</v>
      </c>
      <c r="J4763" s="61" t="str">
        <f aca="false">TRIM(SUBSTITUTE(RIGHT(B4763,FIND(I4763,B4763)+1),"_",""))</f>
        <v>NegK</v>
      </c>
      <c r="K4763" s="0" t="str">
        <f aca="false">IFERROR(VALUE(SUBSTITUTE(E4763,".",",")),E4763)</f>
        <v>No Ct</v>
      </c>
      <c r="L4763" s="61" t="str">
        <f aca="false">IF(J4763="PosK",SUMIFS(K:K,J:J,"PosK",H:H,H4763),"")</f>
        <v/>
      </c>
      <c r="M4763" s="61" t="str">
        <f aca="false">IF(J4763="PosK",SUMIFS(K:K,J:J,"NegK",H:H,H4763),"")</f>
        <v/>
      </c>
      <c r="N4763" s="61" t="str">
        <f aca="false">IF(J4763="PosK",SUMIFS(K:K,J:J,"eDNA",H:H,H4763),"")</f>
        <v/>
      </c>
    </row>
    <row r="4764" customFormat="false" ht="14.25" hidden="false" customHeight="false" outlineLevel="0" collapsed="false">
      <c r="A4764" s="0" t="s">
        <v>774</v>
      </c>
      <c r="B4764" s="52" t="s">
        <v>1035</v>
      </c>
      <c r="C4764" s="52" t="s">
        <v>751</v>
      </c>
      <c r="D4764" s="53" t="n">
        <v>0.1</v>
      </c>
      <c r="E4764" s="53" t="s">
        <v>748</v>
      </c>
      <c r="F4764" s="0" t="s">
        <v>1395</v>
      </c>
      <c r="G4764" s="0" t="str">
        <f aca="false">LEFT(B4764,2)</f>
        <v>28</v>
      </c>
      <c r="H4764" s="0" t="str">
        <f aca="false">I4764&amp;"_"&amp;G4764&amp;"_"&amp;F4764</f>
        <v>GroenbrogetTudse_28_20181218_DL2018106_ZahlesGym_koersel2</v>
      </c>
      <c r="I4764" s="61" t="str">
        <f aca="false">MID(RIGHT(B4764,LEN(B4764)-3),1,FIND("_",RIGHT(B4764,LEN(B4764)-3))-1)</f>
        <v>GroenbrogetTudse</v>
      </c>
      <c r="J4764" s="61" t="str">
        <f aca="false">TRIM(SUBSTITUTE(RIGHT(B4764,FIND(I4764,B4764)+1),"_",""))</f>
        <v>eDNA</v>
      </c>
      <c r="K4764" s="0" t="str">
        <f aca="false">IFERROR(VALUE(SUBSTITUTE(E4764,".",",")),E4764)</f>
        <v>No Ct</v>
      </c>
      <c r="L4764" s="61" t="str">
        <f aca="false">IF(J4764="PosK",SUMIFS(K:K,J:J,"PosK",H:H,H4764),"")</f>
        <v/>
      </c>
      <c r="M4764" s="61" t="str">
        <f aca="false">IF(J4764="PosK",SUMIFS(K:K,J:J,"NegK",H:H,H4764),"")</f>
        <v/>
      </c>
      <c r="N4764" s="61" t="str">
        <f aca="false">IF(J4764="PosK",SUMIFS(K:K,J:J,"eDNA",H:H,H4764),"")</f>
        <v/>
      </c>
      <c r="Q4764" s="62"/>
    </row>
    <row r="4765" customFormat="false" ht="14.25" hidden="false" customHeight="false" outlineLevel="0" collapsed="false">
      <c r="A4765" s="0" t="s">
        <v>776</v>
      </c>
      <c r="B4765" s="52" t="s">
        <v>1035</v>
      </c>
      <c r="C4765" s="52" t="s">
        <v>751</v>
      </c>
      <c r="D4765" s="53" t="n">
        <v>0.1</v>
      </c>
      <c r="E4765" s="53" t="s">
        <v>748</v>
      </c>
      <c r="F4765" s="0" t="s">
        <v>1395</v>
      </c>
      <c r="G4765" s="0" t="str">
        <f aca="false">LEFT(B4765,2)</f>
        <v>28</v>
      </c>
      <c r="H4765" s="0" t="str">
        <f aca="false">I4765&amp;"_"&amp;G4765&amp;"_"&amp;F4765</f>
        <v>GroenbrogetTudse_28_20181218_DL2018106_ZahlesGym_koersel2</v>
      </c>
      <c r="I4765" s="61" t="str">
        <f aca="false">MID(RIGHT(B4765,LEN(B4765)-3),1,FIND("_",RIGHT(B4765,LEN(B4765)-3))-1)</f>
        <v>GroenbrogetTudse</v>
      </c>
      <c r="J4765" s="61" t="str">
        <f aca="false">TRIM(SUBSTITUTE(RIGHT(B4765,FIND(I4765,B4765)+1),"_",""))</f>
        <v>eDNA</v>
      </c>
      <c r="K4765" s="0" t="str">
        <f aca="false">IFERROR(VALUE(SUBSTITUTE(E4765,".",",")),E4765)</f>
        <v>No Ct</v>
      </c>
      <c r="L4765" s="61" t="str">
        <f aca="false">IF(J4765="PosK",SUMIFS(K:K,J:J,"PosK",H:H,H4765),"")</f>
        <v/>
      </c>
      <c r="M4765" s="61" t="str">
        <f aca="false">IF(J4765="PosK",SUMIFS(K:K,J:J,"NegK",H:H,H4765),"")</f>
        <v/>
      </c>
      <c r="N4765" s="61" t="str">
        <f aca="false">IF(J4765="PosK",SUMIFS(K:K,J:J,"eDNA",H:H,H4765),"")</f>
        <v/>
      </c>
      <c r="P4765" s="62"/>
      <c r="T4765" s="63"/>
      <c r="W4765" s="64"/>
    </row>
    <row r="4766" customFormat="false" ht="14.25" hidden="false" customHeight="false" outlineLevel="0" collapsed="false">
      <c r="A4766" s="0" t="s">
        <v>778</v>
      </c>
      <c r="B4766" s="52" t="s">
        <v>1037</v>
      </c>
      <c r="C4766" s="52" t="s">
        <v>743</v>
      </c>
      <c r="D4766" s="53" t="n">
        <v>0.1</v>
      </c>
      <c r="E4766" s="53" t="s">
        <v>748</v>
      </c>
      <c r="F4766" s="0" t="s">
        <v>1395</v>
      </c>
      <c r="G4766" s="0" t="str">
        <f aca="false">LEFT(B4766,2)</f>
        <v>29</v>
      </c>
      <c r="H4766" s="0" t="str">
        <f aca="false">I4766&amp;"_"&amp;G4766&amp;"_"&amp;F4766</f>
        <v>Loevfroe_29_20181218_DL2018106_ZahlesGym_koersel2</v>
      </c>
      <c r="I4766" s="61" t="str">
        <f aca="false">MID(RIGHT(B4766,LEN(B4766)-3),1,FIND("_",RIGHT(B4766,LEN(B4766)-3))-1)</f>
        <v>Loevfroe</v>
      </c>
      <c r="J4766" s="61" t="str">
        <f aca="false">TRIM(SUBSTITUTE(RIGHT(B4766,FIND(I4766,B4766)+1),"_",""))</f>
        <v>PosK</v>
      </c>
      <c r="K4766" s="0" t="str">
        <f aca="false">IFERROR(VALUE(SUBSTITUTE(E4766,".",",")),E4766)</f>
        <v>No Ct</v>
      </c>
      <c r="L4766" s="61" t="n">
        <f aca="false">IF(J4766="PosK",SUMIFS(K:K,J:J,"PosK",H:H,H4766),"")</f>
        <v>0</v>
      </c>
      <c r="M4766" s="61" t="n">
        <f aca="false">IF(J4766="PosK",SUMIFS(K:K,J:J,"NegK",H:H,H4766),"")</f>
        <v>0</v>
      </c>
      <c r="N4766" s="61" t="n">
        <f aca="false">IF(J4766="PosK",SUMIFS(K:K,J:J,"eDNA",H:H,H4766),"")</f>
        <v>0</v>
      </c>
      <c r="P4766" s="62" t="n">
        <f aca="false">IF(K4768="No Ct",0,K4768)</f>
        <v>0</v>
      </c>
      <c r="Q4766" s="62" t="n">
        <f aca="false">IF(K4769="No Ct",0,K4769)</f>
        <v>0</v>
      </c>
      <c r="R4766" s="0" t="str">
        <f aca="false">IF(AND(L4766&gt;0,M4766=0),"Valid","Invalid")</f>
        <v>Invalid</v>
      </c>
      <c r="S4766" s="0" t="str">
        <f aca="false">IF(OR(P4766&gt;1,Q4766&gt;1),"Present","Absent")</f>
        <v>Absent</v>
      </c>
      <c r="T4766" s="63" t="str">
        <f aca="false">IF(OR(AND(P4766&gt;1,P4766&lt;41),AND(Q4766&gt;1,Q4766&lt;41)),"Ct&lt;41","Ct&gt;41")</f>
        <v>Ct&gt;41</v>
      </c>
      <c r="U4766" s="0" t="str">
        <f aca="false">I4766</f>
        <v>Loevfroe</v>
      </c>
      <c r="V4766" s="0" t="str">
        <f aca="false">MID(F4766,10,9)</f>
        <v>DL2018106</v>
      </c>
      <c r="W4766" s="64" t="str">
        <f aca="false">V4766&amp;"_"&amp;U4766&amp;"_"&amp;R4766&amp;"_"&amp;S4766&amp;"_"&amp;T4766</f>
        <v>DL2018106_Loevfroe_Invalid_Absent_Ct&gt;41</v>
      </c>
    </row>
    <row r="4767" customFormat="false" ht="14.25" hidden="false" customHeight="false" outlineLevel="0" collapsed="false">
      <c r="A4767" s="0" t="s">
        <v>780</v>
      </c>
      <c r="B4767" s="52" t="s">
        <v>1038</v>
      </c>
      <c r="C4767" s="52" t="s">
        <v>747</v>
      </c>
      <c r="D4767" s="53" t="n">
        <v>0.1</v>
      </c>
      <c r="E4767" s="53" t="s">
        <v>748</v>
      </c>
      <c r="F4767" s="0" t="s">
        <v>1395</v>
      </c>
      <c r="G4767" s="0" t="str">
        <f aca="false">LEFT(B4767,2)</f>
        <v>29</v>
      </c>
      <c r="H4767" s="0" t="str">
        <f aca="false">I4767&amp;"_"&amp;G4767&amp;"_"&amp;F4767</f>
        <v>Loevfroe_29_20181218_DL2018106_ZahlesGym_koersel2</v>
      </c>
      <c r="I4767" s="61" t="str">
        <f aca="false">MID(RIGHT(B4767,LEN(B4767)-3),1,FIND("_",RIGHT(B4767,LEN(B4767)-3))-1)</f>
        <v>Loevfroe</v>
      </c>
      <c r="J4767" s="61" t="str">
        <f aca="false">TRIM(SUBSTITUTE(RIGHT(B4767,FIND(I4767,B4767)+1),"_",""))</f>
        <v>NegK</v>
      </c>
      <c r="K4767" s="0" t="str">
        <f aca="false">IFERROR(VALUE(SUBSTITUTE(E4767,".",",")),E4767)</f>
        <v>No Ct</v>
      </c>
      <c r="L4767" s="61" t="str">
        <f aca="false">IF(J4767="PosK",SUMIFS(K:K,J:J,"PosK",H:H,H4767),"")</f>
        <v/>
      </c>
      <c r="M4767" s="61" t="str">
        <f aca="false">IF(J4767="PosK",SUMIFS(K:K,J:J,"NegK",H:H,H4767),"")</f>
        <v/>
      </c>
      <c r="N4767" s="61" t="str">
        <f aca="false">IF(J4767="PosK",SUMIFS(K:K,J:J,"eDNA",H:H,H4767),"")</f>
        <v/>
      </c>
    </row>
    <row r="4768" customFormat="false" ht="14.25" hidden="false" customHeight="false" outlineLevel="0" collapsed="false">
      <c r="A4768" s="0" t="s">
        <v>782</v>
      </c>
      <c r="B4768" s="52" t="s">
        <v>1039</v>
      </c>
      <c r="C4768" s="52" t="s">
        <v>751</v>
      </c>
      <c r="D4768" s="53" t="n">
        <v>0.1</v>
      </c>
      <c r="E4768" s="53" t="s">
        <v>748</v>
      </c>
      <c r="F4768" s="0" t="s">
        <v>1395</v>
      </c>
      <c r="G4768" s="0" t="str">
        <f aca="false">LEFT(B4768,2)</f>
        <v>29</v>
      </c>
      <c r="H4768" s="0" t="str">
        <f aca="false">I4768&amp;"_"&amp;G4768&amp;"_"&amp;F4768</f>
        <v>Loevfroe_29_20181218_DL2018106_ZahlesGym_koersel2</v>
      </c>
      <c r="I4768" s="61" t="str">
        <f aca="false">MID(RIGHT(B4768,LEN(B4768)-3),1,FIND("_",RIGHT(B4768,LEN(B4768)-3))-1)</f>
        <v>Loevfroe</v>
      </c>
      <c r="J4768" s="61" t="str">
        <f aca="false">TRIM(SUBSTITUTE(RIGHT(B4768,FIND(I4768,B4768)+1),"_",""))</f>
        <v>eDNA</v>
      </c>
      <c r="K4768" s="0" t="str">
        <f aca="false">IFERROR(VALUE(SUBSTITUTE(E4768,".",",")),E4768)</f>
        <v>No Ct</v>
      </c>
      <c r="L4768" s="61" t="str">
        <f aca="false">IF(J4768="PosK",SUMIFS(K:K,J:J,"PosK",H:H,H4768),"")</f>
        <v/>
      </c>
      <c r="M4768" s="61" t="str">
        <f aca="false">IF(J4768="PosK",SUMIFS(K:K,J:J,"NegK",H:H,H4768),"")</f>
        <v/>
      </c>
      <c r="N4768" s="61" t="str">
        <f aca="false">IF(J4768="PosK",SUMIFS(K:K,J:J,"eDNA",H:H,H4768),"")</f>
        <v/>
      </c>
      <c r="Q4768" s="62"/>
    </row>
    <row r="4769" customFormat="false" ht="14.25" hidden="false" customHeight="false" outlineLevel="0" collapsed="false">
      <c r="A4769" s="0" t="s">
        <v>784</v>
      </c>
      <c r="B4769" s="52" t="s">
        <v>1039</v>
      </c>
      <c r="C4769" s="52" t="s">
        <v>751</v>
      </c>
      <c r="D4769" s="53" t="n">
        <v>0.1</v>
      </c>
      <c r="E4769" s="53" t="s">
        <v>748</v>
      </c>
      <c r="F4769" s="0" t="s">
        <v>1395</v>
      </c>
      <c r="G4769" s="0" t="str">
        <f aca="false">LEFT(B4769,2)</f>
        <v>29</v>
      </c>
      <c r="H4769" s="0" t="str">
        <f aca="false">I4769&amp;"_"&amp;G4769&amp;"_"&amp;F4769</f>
        <v>Loevfroe_29_20181218_DL2018106_ZahlesGym_koersel2</v>
      </c>
      <c r="I4769" s="61" t="str">
        <f aca="false">MID(RIGHT(B4769,LEN(B4769)-3),1,FIND("_",RIGHT(B4769,LEN(B4769)-3))-1)</f>
        <v>Loevfroe</v>
      </c>
      <c r="J4769" s="61" t="str">
        <f aca="false">TRIM(SUBSTITUTE(RIGHT(B4769,FIND(I4769,B4769)+1),"_",""))</f>
        <v>eDNA</v>
      </c>
      <c r="K4769" s="0" t="str">
        <f aca="false">IFERROR(VALUE(SUBSTITUTE(E4769,".",",")),E4769)</f>
        <v>No Ct</v>
      </c>
      <c r="L4769" s="61" t="str">
        <f aca="false">IF(J4769="PosK",SUMIFS(K:K,J:J,"PosK",H:H,H4769),"")</f>
        <v/>
      </c>
      <c r="M4769" s="61" t="str">
        <f aca="false">IF(J4769="PosK",SUMIFS(K:K,J:J,"NegK",H:H,H4769),"")</f>
        <v/>
      </c>
      <c r="N4769" s="61" t="str">
        <f aca="false">IF(J4769="PosK",SUMIFS(K:K,J:J,"eDNA",H:H,H4769),"")</f>
        <v/>
      </c>
      <c r="P4769" s="62"/>
      <c r="T4769" s="63"/>
      <c r="W4769" s="64"/>
    </row>
    <row r="4770" customFormat="false" ht="14.25" hidden="false" customHeight="false" outlineLevel="0" collapsed="false">
      <c r="A4770" s="0" t="s">
        <v>786</v>
      </c>
      <c r="B4770" s="52" t="s">
        <v>1041</v>
      </c>
      <c r="C4770" s="52" t="s">
        <v>743</v>
      </c>
      <c r="D4770" s="53" t="n">
        <v>0.1</v>
      </c>
      <c r="E4770" s="53" t="n">
        <v>28.75</v>
      </c>
      <c r="F4770" s="0" t="s">
        <v>1395</v>
      </c>
      <c r="G4770" s="0" t="str">
        <f aca="false">LEFT(B4770,2)</f>
        <v>30</v>
      </c>
      <c r="H4770" s="0" t="str">
        <f aca="false">I4770&amp;"_"&amp;G4770&amp;"_"&amp;F4770</f>
        <v>Klokkefroe_30_20181218_DL2018106_ZahlesGym_koersel2</v>
      </c>
      <c r="I4770" s="61" t="str">
        <f aca="false">MID(RIGHT(B4770,LEN(B4770)-3),1,FIND("_",RIGHT(B4770,LEN(B4770)-3))-1)</f>
        <v>Klokkefroe</v>
      </c>
      <c r="J4770" s="61" t="str">
        <f aca="false">TRIM(SUBSTITUTE(RIGHT(B4770,FIND(I4770,B4770)+1),"_",""))</f>
        <v>PosK</v>
      </c>
      <c r="K4770" s="0" t="n">
        <f aca="false">IFERROR(VALUE(SUBSTITUTE(E4770,".",",")),E4770)</f>
        <v>28.75</v>
      </c>
      <c r="L4770" s="61" t="n">
        <f aca="false">IF(J4770="PosK",SUMIFS(K:K,J:J,"PosK",H:H,H4770),"")</f>
        <v>28.75</v>
      </c>
      <c r="M4770" s="61" t="n">
        <f aca="false">IF(J4770="PosK",SUMIFS(K:K,J:J,"NegK",H:H,H4770),"")</f>
        <v>0</v>
      </c>
      <c r="N4770" s="61" t="n">
        <f aca="false">IF(J4770="PosK",SUMIFS(K:K,J:J,"eDNA",H:H,H4770),"")</f>
        <v>0</v>
      </c>
      <c r="P4770" s="62" t="n">
        <f aca="false">IF(K4772="No Ct",0,K4772)</f>
        <v>0</v>
      </c>
      <c r="Q4770" s="62" t="n">
        <f aca="false">IF(K4773="No Ct",0,K4773)</f>
        <v>0</v>
      </c>
      <c r="R4770" s="0" t="str">
        <f aca="false">IF(AND(L4770&gt;0,M4770=0),"Valid","Invalid")</f>
        <v>Valid</v>
      </c>
      <c r="S4770" s="0" t="str">
        <f aca="false">IF(OR(P4770&gt;1,Q4770&gt;1),"Present","Absent")</f>
        <v>Absent</v>
      </c>
      <c r="T4770" s="63" t="str">
        <f aca="false">IF(OR(AND(P4770&gt;1,P4770&lt;41),AND(Q4770&gt;1,Q4770&lt;41)),"Ct&lt;41","Ct&gt;41")</f>
        <v>Ct&gt;41</v>
      </c>
      <c r="U4770" s="0" t="str">
        <f aca="false">I4770</f>
        <v>Klokkefroe</v>
      </c>
      <c r="V4770" s="0" t="str">
        <f aca="false">MID(F4770,10,9)</f>
        <v>DL2018106</v>
      </c>
      <c r="W4770" s="64" t="str">
        <f aca="false">V4770&amp;"_"&amp;U4770&amp;"_"&amp;R4770&amp;"_"&amp;S4770&amp;"_"&amp;T4770</f>
        <v>DL2018106_Klokkefroe_Valid_Absent_Ct&gt;41</v>
      </c>
    </row>
    <row r="4771" customFormat="false" ht="14.25" hidden="false" customHeight="false" outlineLevel="0" collapsed="false">
      <c r="A4771" s="0" t="s">
        <v>788</v>
      </c>
      <c r="B4771" s="52" t="s">
        <v>1042</v>
      </c>
      <c r="C4771" s="52" t="s">
        <v>747</v>
      </c>
      <c r="D4771" s="53" t="n">
        <v>0.1</v>
      </c>
      <c r="E4771" s="53" t="s">
        <v>748</v>
      </c>
      <c r="F4771" s="0" t="s">
        <v>1395</v>
      </c>
      <c r="G4771" s="0" t="str">
        <f aca="false">LEFT(B4771,2)</f>
        <v>30</v>
      </c>
      <c r="H4771" s="0" t="str">
        <f aca="false">I4771&amp;"_"&amp;G4771&amp;"_"&amp;F4771</f>
        <v>Klokkefroe_30_20181218_DL2018106_ZahlesGym_koersel2</v>
      </c>
      <c r="I4771" s="61" t="str">
        <f aca="false">MID(RIGHT(B4771,LEN(B4771)-3),1,FIND("_",RIGHT(B4771,LEN(B4771)-3))-1)</f>
        <v>Klokkefroe</v>
      </c>
      <c r="J4771" s="61" t="str">
        <f aca="false">TRIM(SUBSTITUTE(RIGHT(B4771,FIND(I4771,B4771)+1),"_",""))</f>
        <v>NegK</v>
      </c>
      <c r="K4771" s="0" t="str">
        <f aca="false">IFERROR(VALUE(SUBSTITUTE(E4771,".",",")),E4771)</f>
        <v>No Ct</v>
      </c>
      <c r="L4771" s="61" t="str">
        <f aca="false">IF(J4771="PosK",SUMIFS(K:K,J:J,"PosK",H:H,H4771),"")</f>
        <v/>
      </c>
      <c r="M4771" s="61" t="str">
        <f aca="false">IF(J4771="PosK",SUMIFS(K:K,J:J,"NegK",H:H,H4771),"")</f>
        <v/>
      </c>
      <c r="N4771" s="61" t="str">
        <f aca="false">IF(J4771="PosK",SUMIFS(K:K,J:J,"eDNA",H:H,H4771),"")</f>
        <v/>
      </c>
    </row>
    <row r="4772" customFormat="false" ht="14.25" hidden="false" customHeight="false" outlineLevel="0" collapsed="false">
      <c r="A4772" s="0" t="s">
        <v>790</v>
      </c>
      <c r="B4772" s="52" t="s">
        <v>1043</v>
      </c>
      <c r="C4772" s="52" t="s">
        <v>751</v>
      </c>
      <c r="D4772" s="53" t="n">
        <v>0.1</v>
      </c>
      <c r="E4772" s="53" t="s">
        <v>748</v>
      </c>
      <c r="F4772" s="0" t="s">
        <v>1395</v>
      </c>
      <c r="G4772" s="0" t="str">
        <f aca="false">LEFT(B4772,2)</f>
        <v>30</v>
      </c>
      <c r="H4772" s="0" t="str">
        <f aca="false">I4772&amp;"_"&amp;G4772&amp;"_"&amp;F4772</f>
        <v>Klokkefroe_30_20181218_DL2018106_ZahlesGym_koersel2</v>
      </c>
      <c r="I4772" s="61" t="str">
        <f aca="false">MID(RIGHT(B4772,LEN(B4772)-3),1,FIND("_",RIGHT(B4772,LEN(B4772)-3))-1)</f>
        <v>Klokkefroe</v>
      </c>
      <c r="J4772" s="61" t="str">
        <f aca="false">TRIM(SUBSTITUTE(RIGHT(B4772,FIND(I4772,B4772)+1),"_",""))</f>
        <v>eDNA</v>
      </c>
      <c r="K4772" s="0" t="str">
        <f aca="false">IFERROR(VALUE(SUBSTITUTE(E4772,".",",")),E4772)</f>
        <v>No Ct</v>
      </c>
      <c r="L4772" s="61" t="str">
        <f aca="false">IF(J4772="PosK",SUMIFS(K:K,J:J,"PosK",H:H,H4772),"")</f>
        <v/>
      </c>
      <c r="M4772" s="61" t="str">
        <f aca="false">IF(J4772="PosK",SUMIFS(K:K,J:J,"NegK",H:H,H4772),"")</f>
        <v/>
      </c>
      <c r="N4772" s="61" t="str">
        <f aca="false">IF(J4772="PosK",SUMIFS(K:K,J:J,"eDNA",H:H,H4772),"")</f>
        <v/>
      </c>
      <c r="Q4772" s="62"/>
    </row>
    <row r="4773" customFormat="false" ht="14.25" hidden="false" customHeight="false" outlineLevel="0" collapsed="false">
      <c r="A4773" s="0" t="s">
        <v>792</v>
      </c>
      <c r="B4773" s="52" t="s">
        <v>1043</v>
      </c>
      <c r="C4773" s="52" t="s">
        <v>751</v>
      </c>
      <c r="D4773" s="53" t="n">
        <v>0.1</v>
      </c>
      <c r="E4773" s="53" t="s">
        <v>748</v>
      </c>
      <c r="F4773" s="0" t="s">
        <v>1395</v>
      </c>
      <c r="G4773" s="0" t="str">
        <f aca="false">LEFT(B4773,2)</f>
        <v>30</v>
      </c>
      <c r="H4773" s="0" t="str">
        <f aca="false">I4773&amp;"_"&amp;G4773&amp;"_"&amp;F4773</f>
        <v>Klokkefroe_30_20181218_DL2018106_ZahlesGym_koersel2</v>
      </c>
      <c r="I4773" s="61" t="str">
        <f aca="false">MID(RIGHT(B4773,LEN(B4773)-3),1,FIND("_",RIGHT(B4773,LEN(B4773)-3))-1)</f>
        <v>Klokkefroe</v>
      </c>
      <c r="J4773" s="61" t="str">
        <f aca="false">TRIM(SUBSTITUTE(RIGHT(B4773,FIND(I4773,B4773)+1),"_",""))</f>
        <v>eDNA</v>
      </c>
      <c r="K4773" s="0" t="str">
        <f aca="false">IFERROR(VALUE(SUBSTITUTE(E4773,".",",")),E4773)</f>
        <v>No Ct</v>
      </c>
      <c r="L4773" s="61" t="str">
        <f aca="false">IF(J4773="PosK",SUMIFS(K:K,J:J,"PosK",H:H,H4773),"")</f>
        <v/>
      </c>
      <c r="M4773" s="61" t="str">
        <f aca="false">IF(J4773="PosK",SUMIFS(K:K,J:J,"NegK",H:H,H4773),"")</f>
        <v/>
      </c>
      <c r="N4773" s="61" t="str">
        <f aca="false">IF(J4773="PosK",SUMIFS(K:K,J:J,"eDNA",H:H,H4773),"")</f>
        <v/>
      </c>
      <c r="P4773" s="62"/>
      <c r="T4773" s="63"/>
      <c r="W4773" s="64"/>
    </row>
    <row r="4774" customFormat="false" ht="14.25" hidden="false" customHeight="false" outlineLevel="0" collapsed="false">
      <c r="A4774" s="0" t="s">
        <v>794</v>
      </c>
      <c r="B4774" s="52" t="s">
        <v>1045</v>
      </c>
      <c r="C4774" s="52" t="s">
        <v>743</v>
      </c>
      <c r="D4774" s="53" t="n">
        <v>0.1</v>
      </c>
      <c r="E4774" s="53" t="s">
        <v>748</v>
      </c>
      <c r="F4774" s="0" t="s">
        <v>1395</v>
      </c>
      <c r="G4774" s="0" t="str">
        <f aca="false">LEFT(B4774,2)</f>
        <v>31</v>
      </c>
      <c r="H4774" s="0" t="str">
        <f aca="false">I4774&amp;"_"&amp;G4774&amp;"_"&amp;F4774</f>
        <v>Bjergsalamander_31_20181218_DL2018106_ZahlesGym_koersel2</v>
      </c>
      <c r="I4774" s="61" t="str">
        <f aca="false">MID(RIGHT(B4774,LEN(B4774)-3),1,FIND("_",RIGHT(B4774,LEN(B4774)-3))-1)</f>
        <v>Bjergsalamander</v>
      </c>
      <c r="J4774" s="61" t="str">
        <f aca="false">TRIM(SUBSTITUTE(RIGHT(B4774,FIND(I4774,B4774)+1),"_",""))</f>
        <v>PosK</v>
      </c>
      <c r="K4774" s="0" t="str">
        <f aca="false">IFERROR(VALUE(SUBSTITUTE(E4774,".",",")),E4774)</f>
        <v>No Ct</v>
      </c>
      <c r="L4774" s="61" t="n">
        <f aca="false">IF(J4774="PosK",SUMIFS(K:K,J:J,"PosK",H:H,H4774),"")</f>
        <v>0</v>
      </c>
      <c r="M4774" s="61" t="n">
        <f aca="false">IF(J4774="PosK",SUMIFS(K:K,J:J,"NegK",H:H,H4774),"")</f>
        <v>0</v>
      </c>
      <c r="N4774" s="61" t="n">
        <f aca="false">IF(J4774="PosK",SUMIFS(K:K,J:J,"eDNA",H:H,H4774),"")</f>
        <v>0</v>
      </c>
      <c r="P4774" s="62" t="n">
        <f aca="false">IF(K4776="No Ct",0,K4776)</f>
        <v>0</v>
      </c>
      <c r="Q4774" s="62" t="n">
        <f aca="false">IF(K4777="No Ct",0,K4777)</f>
        <v>0</v>
      </c>
      <c r="R4774" s="0" t="str">
        <f aca="false">IF(AND(L4774&gt;0,M4774=0),"Valid","Invalid")</f>
        <v>Invalid</v>
      </c>
      <c r="S4774" s="0" t="str">
        <f aca="false">IF(OR(P4774&gt;1,Q4774&gt;1),"Present","Absent")</f>
        <v>Absent</v>
      </c>
      <c r="T4774" s="63" t="str">
        <f aca="false">IF(OR(AND(P4774&gt;1,P4774&lt;41),AND(Q4774&gt;1,Q4774&lt;41)),"Ct&lt;41","Ct&gt;41")</f>
        <v>Ct&gt;41</v>
      </c>
      <c r="U4774" s="0" t="str">
        <f aca="false">I4774</f>
        <v>Bjergsalamander</v>
      </c>
      <c r="V4774" s="0" t="str">
        <f aca="false">MID(F4774,10,9)</f>
        <v>DL2018106</v>
      </c>
      <c r="W4774" s="64" t="str">
        <f aca="false">V4774&amp;"_"&amp;U4774&amp;"_"&amp;R4774&amp;"_"&amp;S4774&amp;"_"&amp;T4774</f>
        <v>DL2018106_Bjergsalamander_Invalid_Absent_Ct&gt;41</v>
      </c>
    </row>
    <row r="4775" customFormat="false" ht="14.25" hidden="false" customHeight="false" outlineLevel="0" collapsed="false">
      <c r="A4775" s="0" t="s">
        <v>796</v>
      </c>
      <c r="B4775" s="52" t="s">
        <v>1046</v>
      </c>
      <c r="C4775" s="52" t="s">
        <v>747</v>
      </c>
      <c r="D4775" s="53" t="n">
        <v>0.1</v>
      </c>
      <c r="E4775" s="53" t="s">
        <v>748</v>
      </c>
      <c r="F4775" s="0" t="s">
        <v>1395</v>
      </c>
      <c r="G4775" s="0" t="str">
        <f aca="false">LEFT(B4775,2)</f>
        <v>31</v>
      </c>
      <c r="H4775" s="0" t="str">
        <f aca="false">I4775&amp;"_"&amp;G4775&amp;"_"&amp;F4775</f>
        <v>Bjergsalamander_31_20181218_DL2018106_ZahlesGym_koersel2</v>
      </c>
      <c r="I4775" s="61" t="str">
        <f aca="false">MID(RIGHT(B4775,LEN(B4775)-3),1,FIND("_",RIGHT(B4775,LEN(B4775)-3))-1)</f>
        <v>Bjergsalamander</v>
      </c>
      <c r="J4775" s="61" t="str">
        <f aca="false">TRIM(SUBSTITUTE(RIGHT(B4775,FIND(I4775,B4775)+1),"_",""))</f>
        <v>NegK</v>
      </c>
      <c r="K4775" s="0" t="str">
        <f aca="false">IFERROR(VALUE(SUBSTITUTE(E4775,".",",")),E4775)</f>
        <v>No Ct</v>
      </c>
      <c r="L4775" s="61" t="str">
        <f aca="false">IF(J4775="PosK",SUMIFS(K:K,J:J,"PosK",H:H,H4775),"")</f>
        <v/>
      </c>
      <c r="M4775" s="61" t="str">
        <f aca="false">IF(J4775="PosK",SUMIFS(K:K,J:J,"NegK",H:H,H4775),"")</f>
        <v/>
      </c>
      <c r="N4775" s="61" t="str">
        <f aca="false">IF(J4775="PosK",SUMIFS(K:K,J:J,"eDNA",H:H,H4775),"")</f>
        <v/>
      </c>
    </row>
    <row r="4776" customFormat="false" ht="14.25" hidden="false" customHeight="false" outlineLevel="0" collapsed="false">
      <c r="A4776" s="0" t="s">
        <v>798</v>
      </c>
      <c r="B4776" s="52" t="s">
        <v>1047</v>
      </c>
      <c r="C4776" s="52" t="s">
        <v>751</v>
      </c>
      <c r="D4776" s="53" t="n">
        <v>0.1</v>
      </c>
      <c r="E4776" s="53" t="s">
        <v>748</v>
      </c>
      <c r="F4776" s="0" t="s">
        <v>1395</v>
      </c>
      <c r="G4776" s="0" t="str">
        <f aca="false">LEFT(B4776,2)</f>
        <v>31</v>
      </c>
      <c r="H4776" s="0" t="str">
        <f aca="false">I4776&amp;"_"&amp;G4776&amp;"_"&amp;F4776</f>
        <v>Bjergsalamander_31_20181218_DL2018106_ZahlesGym_koersel2</v>
      </c>
      <c r="I4776" s="61" t="str">
        <f aca="false">MID(RIGHT(B4776,LEN(B4776)-3),1,FIND("_",RIGHT(B4776,LEN(B4776)-3))-1)</f>
        <v>Bjergsalamander</v>
      </c>
      <c r="J4776" s="61" t="str">
        <f aca="false">TRIM(SUBSTITUTE(RIGHT(B4776,FIND(I4776,B4776)+1),"_",""))</f>
        <v>eDNA</v>
      </c>
      <c r="K4776" s="0" t="str">
        <f aca="false">IFERROR(VALUE(SUBSTITUTE(E4776,".",",")),E4776)</f>
        <v>No Ct</v>
      </c>
      <c r="L4776" s="61" t="str">
        <f aca="false">IF(J4776="PosK",SUMIFS(K:K,J:J,"PosK",H:H,H4776),"")</f>
        <v/>
      </c>
      <c r="M4776" s="61" t="str">
        <f aca="false">IF(J4776="PosK",SUMIFS(K:K,J:J,"NegK",H:H,H4776),"")</f>
        <v/>
      </c>
      <c r="N4776" s="61" t="str">
        <f aca="false">IF(J4776="PosK",SUMIFS(K:K,J:J,"eDNA",H:H,H4776),"")</f>
        <v/>
      </c>
      <c r="Q4776" s="62"/>
    </row>
    <row r="4777" customFormat="false" ht="14.25" hidden="false" customHeight="false" outlineLevel="0" collapsed="false">
      <c r="A4777" s="0" t="s">
        <v>800</v>
      </c>
      <c r="B4777" s="52" t="s">
        <v>1047</v>
      </c>
      <c r="C4777" s="52" t="s">
        <v>751</v>
      </c>
      <c r="D4777" s="53" t="n">
        <v>0.1</v>
      </c>
      <c r="E4777" s="53" t="s">
        <v>748</v>
      </c>
      <c r="F4777" s="0" t="s">
        <v>1395</v>
      </c>
      <c r="G4777" s="0" t="str">
        <f aca="false">LEFT(B4777,2)</f>
        <v>31</v>
      </c>
      <c r="H4777" s="0" t="str">
        <f aca="false">I4777&amp;"_"&amp;G4777&amp;"_"&amp;F4777</f>
        <v>Bjergsalamander_31_20181218_DL2018106_ZahlesGym_koersel2</v>
      </c>
      <c r="I4777" s="61" t="str">
        <f aca="false">MID(RIGHT(B4777,LEN(B4777)-3),1,FIND("_",RIGHT(B4777,LEN(B4777)-3))-1)</f>
        <v>Bjergsalamander</v>
      </c>
      <c r="J4777" s="61" t="str">
        <f aca="false">TRIM(SUBSTITUTE(RIGHT(B4777,FIND(I4777,B4777)+1),"_",""))</f>
        <v>eDNA</v>
      </c>
      <c r="K4777" s="0" t="str">
        <f aca="false">IFERROR(VALUE(SUBSTITUTE(E4777,".",",")),E4777)</f>
        <v>No Ct</v>
      </c>
      <c r="L4777" s="61" t="str">
        <f aca="false">IF(J4777="PosK",SUMIFS(K:K,J:J,"PosK",H:H,H4777),"")</f>
        <v/>
      </c>
      <c r="M4777" s="61" t="str">
        <f aca="false">IF(J4777="PosK",SUMIFS(K:K,J:J,"NegK",H:H,H4777),"")</f>
        <v/>
      </c>
      <c r="N4777" s="61" t="str">
        <f aca="false">IF(J4777="PosK",SUMIFS(K:K,J:J,"eDNA",H:H,H4777),"")</f>
        <v/>
      </c>
      <c r="P4777" s="62"/>
      <c r="T4777" s="63"/>
      <c r="W4777" s="64"/>
    </row>
    <row r="4778" customFormat="false" ht="14.25" hidden="false" customHeight="false" outlineLevel="0" collapsed="false">
      <c r="A4778" s="0" t="s">
        <v>802</v>
      </c>
      <c r="B4778" s="52" t="s">
        <v>1049</v>
      </c>
      <c r="C4778" s="52" t="s">
        <v>743</v>
      </c>
      <c r="D4778" s="53" t="n">
        <v>0.1</v>
      </c>
      <c r="E4778" s="53" t="s">
        <v>748</v>
      </c>
      <c r="F4778" s="0" t="s">
        <v>1395</v>
      </c>
      <c r="G4778" s="0" t="str">
        <f aca="false">LEFT(B4778,2)</f>
        <v>32</v>
      </c>
      <c r="H4778" s="0" t="str">
        <f aca="false">I4778&amp;"_"&amp;G4778&amp;"_"&amp;F4778</f>
        <v>Latterfroe_32_20181218_DL2018106_ZahlesGym_koersel2</v>
      </c>
      <c r="I4778" s="61" t="str">
        <f aca="false">MID(RIGHT(B4778,LEN(B4778)-3),1,FIND("_",RIGHT(B4778,LEN(B4778)-3))-1)</f>
        <v>Latterfroe</v>
      </c>
      <c r="J4778" s="61" t="str">
        <f aca="false">TRIM(SUBSTITUTE(RIGHT(B4778,FIND(I4778,B4778)+1),"_",""))</f>
        <v>PosK</v>
      </c>
      <c r="K4778" s="0" t="str">
        <f aca="false">IFERROR(VALUE(SUBSTITUTE(E4778,".",",")),E4778)</f>
        <v>No Ct</v>
      </c>
      <c r="L4778" s="61" t="n">
        <f aca="false">IF(J4778="PosK",SUMIFS(K:K,J:J,"PosK",H:H,H4778),"")</f>
        <v>0</v>
      </c>
      <c r="M4778" s="61" t="n">
        <f aca="false">IF(J4778="PosK",SUMIFS(K:K,J:J,"NegK",H:H,H4778),"")</f>
        <v>0</v>
      </c>
      <c r="N4778" s="61" t="n">
        <f aca="false">IF(J4778="PosK",SUMIFS(K:K,J:J,"eDNA",H:H,H4778),"")</f>
        <v>0</v>
      </c>
      <c r="P4778" s="62" t="n">
        <f aca="false">IF(K4780="No Ct",0,K4780)</f>
        <v>0</v>
      </c>
      <c r="Q4778" s="62" t="n">
        <f aca="false">IF(K4781="No Ct",0,K4781)</f>
        <v>0</v>
      </c>
      <c r="R4778" s="0" t="str">
        <f aca="false">IF(AND(L4778&gt;0,M4778=0),"Valid","Invalid")</f>
        <v>Invalid</v>
      </c>
      <c r="S4778" s="0" t="str">
        <f aca="false">IF(OR(P4778&gt;1,Q4778&gt;1),"Present","Absent")</f>
        <v>Absent</v>
      </c>
      <c r="T4778" s="63" t="str">
        <f aca="false">IF(OR(AND(P4778&gt;1,P4778&lt;41),AND(Q4778&gt;1,Q4778&lt;41)),"Ct&lt;41","Ct&gt;41")</f>
        <v>Ct&gt;41</v>
      </c>
      <c r="U4778" s="0" t="str">
        <f aca="false">I4778</f>
        <v>Latterfroe</v>
      </c>
      <c r="V4778" s="0" t="str">
        <f aca="false">MID(F4778,10,9)</f>
        <v>DL2018106</v>
      </c>
      <c r="W4778" s="64" t="str">
        <f aca="false">V4778&amp;"_"&amp;U4778&amp;"_"&amp;R4778&amp;"_"&amp;S4778&amp;"_"&amp;T4778</f>
        <v>DL2018106_Latterfroe_Invalid_Absent_Ct&gt;41</v>
      </c>
    </row>
    <row r="4779" customFormat="false" ht="14.25" hidden="false" customHeight="false" outlineLevel="0" collapsed="false">
      <c r="A4779" s="0" t="s">
        <v>804</v>
      </c>
      <c r="B4779" s="52" t="s">
        <v>1050</v>
      </c>
      <c r="C4779" s="52" t="s">
        <v>747</v>
      </c>
      <c r="D4779" s="53" t="n">
        <v>0.1</v>
      </c>
      <c r="E4779" s="53" t="s">
        <v>748</v>
      </c>
      <c r="F4779" s="0" t="s">
        <v>1395</v>
      </c>
      <c r="G4779" s="0" t="str">
        <f aca="false">LEFT(B4779,2)</f>
        <v>32</v>
      </c>
      <c r="H4779" s="0" t="str">
        <f aca="false">I4779&amp;"_"&amp;G4779&amp;"_"&amp;F4779</f>
        <v>Latterfroe_32_20181218_DL2018106_ZahlesGym_koersel2</v>
      </c>
      <c r="I4779" s="61" t="str">
        <f aca="false">MID(RIGHT(B4779,LEN(B4779)-3),1,FIND("_",RIGHT(B4779,LEN(B4779)-3))-1)</f>
        <v>Latterfroe</v>
      </c>
      <c r="J4779" s="61" t="str">
        <f aca="false">TRIM(SUBSTITUTE(RIGHT(B4779,FIND(I4779,B4779)+1),"_",""))</f>
        <v>NegK</v>
      </c>
      <c r="K4779" s="0" t="str">
        <f aca="false">IFERROR(VALUE(SUBSTITUTE(E4779,".",",")),E4779)</f>
        <v>No Ct</v>
      </c>
      <c r="L4779" s="61" t="str">
        <f aca="false">IF(J4779="PosK",SUMIFS(K:K,J:J,"PosK",H:H,H4779),"")</f>
        <v/>
      </c>
      <c r="M4779" s="61" t="str">
        <f aca="false">IF(J4779="PosK",SUMIFS(K:K,J:J,"NegK",H:H,H4779),"")</f>
        <v/>
      </c>
      <c r="N4779" s="61" t="str">
        <f aca="false">IF(J4779="PosK",SUMIFS(K:K,J:J,"eDNA",H:H,H4779),"")</f>
        <v/>
      </c>
    </row>
    <row r="4780" customFormat="false" ht="14.25" hidden="false" customHeight="false" outlineLevel="0" collapsed="false">
      <c r="A4780" s="0" t="s">
        <v>806</v>
      </c>
      <c r="B4780" s="52" t="s">
        <v>1051</v>
      </c>
      <c r="C4780" s="52" t="s">
        <v>751</v>
      </c>
      <c r="D4780" s="53" t="n">
        <v>0.1</v>
      </c>
      <c r="E4780" s="53" t="s">
        <v>748</v>
      </c>
      <c r="F4780" s="0" t="s">
        <v>1395</v>
      </c>
      <c r="G4780" s="0" t="str">
        <f aca="false">LEFT(B4780,2)</f>
        <v>32</v>
      </c>
      <c r="H4780" s="0" t="str">
        <f aca="false">I4780&amp;"_"&amp;G4780&amp;"_"&amp;F4780</f>
        <v>Latterfroe_32_20181218_DL2018106_ZahlesGym_koersel2</v>
      </c>
      <c r="I4780" s="61" t="str">
        <f aca="false">MID(RIGHT(B4780,LEN(B4780)-3),1,FIND("_",RIGHT(B4780,LEN(B4780)-3))-1)</f>
        <v>Latterfroe</v>
      </c>
      <c r="J4780" s="61" t="str">
        <f aca="false">TRIM(SUBSTITUTE(RIGHT(B4780,FIND(I4780,B4780)+1),"_",""))</f>
        <v>eDNA</v>
      </c>
      <c r="K4780" s="0" t="str">
        <f aca="false">IFERROR(VALUE(SUBSTITUTE(E4780,".",",")),E4780)</f>
        <v>No Ct</v>
      </c>
      <c r="L4780" s="61" t="str">
        <f aca="false">IF(J4780="PosK",SUMIFS(K:K,J:J,"PosK",H:H,H4780),"")</f>
        <v/>
      </c>
      <c r="M4780" s="61" t="str">
        <f aca="false">IF(J4780="PosK",SUMIFS(K:K,J:J,"NegK",H:H,H4780),"")</f>
        <v/>
      </c>
      <c r="N4780" s="61" t="str">
        <f aca="false">IF(J4780="PosK",SUMIFS(K:K,J:J,"eDNA",H:H,H4780),"")</f>
        <v/>
      </c>
      <c r="Q4780" s="62"/>
    </row>
    <row r="4781" customFormat="false" ht="14.25" hidden="false" customHeight="false" outlineLevel="0" collapsed="false">
      <c r="A4781" s="0" t="s">
        <v>808</v>
      </c>
      <c r="B4781" s="52" t="s">
        <v>1051</v>
      </c>
      <c r="C4781" s="52" t="s">
        <v>751</v>
      </c>
      <c r="D4781" s="53" t="n">
        <v>0.1</v>
      </c>
      <c r="E4781" s="53" t="s">
        <v>748</v>
      </c>
      <c r="F4781" s="0" t="s">
        <v>1395</v>
      </c>
      <c r="G4781" s="0" t="str">
        <f aca="false">LEFT(B4781,2)</f>
        <v>32</v>
      </c>
      <c r="H4781" s="0" t="str">
        <f aca="false">I4781&amp;"_"&amp;G4781&amp;"_"&amp;F4781</f>
        <v>Latterfroe_32_20181218_DL2018106_ZahlesGym_koersel2</v>
      </c>
      <c r="I4781" s="61" t="str">
        <f aca="false">MID(RIGHT(B4781,LEN(B4781)-3),1,FIND("_",RIGHT(B4781,LEN(B4781)-3))-1)</f>
        <v>Latterfroe</v>
      </c>
      <c r="J4781" s="61" t="str">
        <f aca="false">TRIM(SUBSTITUTE(RIGHT(B4781,FIND(I4781,B4781)+1),"_",""))</f>
        <v>eDNA</v>
      </c>
      <c r="K4781" s="0" t="str">
        <f aca="false">IFERROR(VALUE(SUBSTITUTE(E4781,".",",")),E4781)</f>
        <v>No Ct</v>
      </c>
      <c r="L4781" s="61" t="str">
        <f aca="false">IF(J4781="PosK",SUMIFS(K:K,J:J,"PosK",H:H,H4781),"")</f>
        <v/>
      </c>
      <c r="M4781" s="61" t="str">
        <f aca="false">IF(J4781="PosK",SUMIFS(K:K,J:J,"NegK",H:H,H4781),"")</f>
        <v/>
      </c>
      <c r="N4781" s="61" t="str">
        <f aca="false">IF(J4781="PosK",SUMIFS(K:K,J:J,"eDNA",H:H,H4781),"")</f>
        <v/>
      </c>
      <c r="P4781" s="62"/>
      <c r="T4781" s="63"/>
      <c r="W4781" s="64"/>
    </row>
    <row r="4782" customFormat="false" ht="14.25" hidden="false" customHeight="false" outlineLevel="0" collapsed="false">
      <c r="A4782" s="0" t="s">
        <v>810</v>
      </c>
      <c r="B4782" s="52" t="s">
        <v>1228</v>
      </c>
      <c r="C4782" s="52" t="s">
        <v>743</v>
      </c>
      <c r="D4782" s="53" t="n">
        <v>0.1</v>
      </c>
      <c r="E4782" s="53" t="s">
        <v>748</v>
      </c>
      <c r="F4782" s="0" t="s">
        <v>1395</v>
      </c>
      <c r="G4782" s="0" t="str">
        <f aca="false">LEFT(B4782,2)</f>
        <v>33</v>
      </c>
      <c r="H4782" s="0" t="str">
        <f aca="false">I4782&amp;"_"&amp;G4782&amp;"_"&amp;F4782</f>
        <v>KortbenetGroenFroe_33_20181218_DL2018106_ZahlesGym_koersel2</v>
      </c>
      <c r="I4782" s="61" t="str">
        <f aca="false">MID(RIGHT(B4782,LEN(B4782)-3),1,FIND("_",RIGHT(B4782,LEN(B4782)-3))-1)</f>
        <v>KortbenetGroenFroe</v>
      </c>
      <c r="J4782" s="61" t="str">
        <f aca="false">TRIM(SUBSTITUTE(RIGHT(B4782,FIND(I4782,B4782)+1),"_",""))</f>
        <v>PosK</v>
      </c>
      <c r="K4782" s="0" t="str">
        <f aca="false">IFERROR(VALUE(SUBSTITUTE(E4782,".",",")),E4782)</f>
        <v>No Ct</v>
      </c>
      <c r="L4782" s="61" t="n">
        <f aca="false">IF(J4782="PosK",SUMIFS(K:K,J:J,"PosK",H:H,H4782),"")</f>
        <v>0</v>
      </c>
      <c r="M4782" s="61" t="n">
        <f aca="false">IF(J4782="PosK",SUMIFS(K:K,J:J,"NegK",H:H,H4782),"")</f>
        <v>0</v>
      </c>
      <c r="N4782" s="61" t="n">
        <f aca="false">IF(J4782="PosK",SUMIFS(K:K,J:J,"eDNA",H:H,H4782),"")</f>
        <v>0</v>
      </c>
      <c r="P4782" s="62" t="n">
        <f aca="false">IF(K4784="No Ct",0,K4784)</f>
        <v>0</v>
      </c>
      <c r="Q4782" s="62" t="n">
        <f aca="false">IF(K4785="No Ct",0,K4785)</f>
        <v>0</v>
      </c>
      <c r="R4782" s="0" t="str">
        <f aca="false">IF(AND(L4782&gt;0,M4782=0),"Valid","Invalid")</f>
        <v>Invalid</v>
      </c>
      <c r="S4782" s="0" t="str">
        <f aca="false">IF(OR(P4782&gt;1,Q4782&gt;1),"Present","Absent")</f>
        <v>Absent</v>
      </c>
      <c r="T4782" s="63" t="str">
        <f aca="false">IF(OR(AND(P4782&gt;1,P4782&lt;41),AND(Q4782&gt;1,Q4782&lt;41)),"Ct&lt;41","Ct&gt;41")</f>
        <v>Ct&gt;41</v>
      </c>
      <c r="U4782" s="0" t="str">
        <f aca="false">I4782</f>
        <v>KortbenetGroenFroe</v>
      </c>
      <c r="V4782" s="0" t="str">
        <f aca="false">MID(F4782,10,9)</f>
        <v>DL2018106</v>
      </c>
      <c r="W4782" s="64" t="str">
        <f aca="false">V4782&amp;"_"&amp;U4782&amp;"_"&amp;R4782&amp;"_"&amp;S4782&amp;"_"&amp;T4782</f>
        <v>DL2018106_KortbenetGroenFroe_Invalid_Absent_Ct&gt;41</v>
      </c>
    </row>
    <row r="4783" customFormat="false" ht="14.25" hidden="false" customHeight="false" outlineLevel="0" collapsed="false">
      <c r="A4783" s="0" t="s">
        <v>812</v>
      </c>
      <c r="B4783" s="52" t="s">
        <v>1229</v>
      </c>
      <c r="C4783" s="52" t="s">
        <v>747</v>
      </c>
      <c r="D4783" s="53" t="n">
        <v>0.1</v>
      </c>
      <c r="E4783" s="53" t="s">
        <v>748</v>
      </c>
      <c r="F4783" s="0" t="s">
        <v>1395</v>
      </c>
      <c r="G4783" s="0" t="str">
        <f aca="false">LEFT(B4783,2)</f>
        <v>33</v>
      </c>
      <c r="H4783" s="0" t="str">
        <f aca="false">I4783&amp;"_"&amp;G4783&amp;"_"&amp;F4783</f>
        <v>KortbenetGroenFroe_33_20181218_DL2018106_ZahlesGym_koersel2</v>
      </c>
      <c r="I4783" s="61" t="str">
        <f aca="false">MID(RIGHT(B4783,LEN(B4783)-3),1,FIND("_",RIGHT(B4783,LEN(B4783)-3))-1)</f>
        <v>KortbenetGroenFroe</v>
      </c>
      <c r="J4783" s="61" t="str">
        <f aca="false">TRIM(SUBSTITUTE(RIGHT(B4783,FIND(I4783,B4783)+1),"_",""))</f>
        <v>NegK</v>
      </c>
      <c r="K4783" s="0" t="str">
        <f aca="false">IFERROR(VALUE(SUBSTITUTE(E4783,".",",")),E4783)</f>
        <v>No Ct</v>
      </c>
      <c r="L4783" s="61" t="str">
        <f aca="false">IF(J4783="PosK",SUMIFS(K:K,J:J,"PosK",H:H,H4783),"")</f>
        <v/>
      </c>
      <c r="M4783" s="61" t="str">
        <f aca="false">IF(J4783="PosK",SUMIFS(K:K,J:J,"NegK",H:H,H4783),"")</f>
        <v/>
      </c>
      <c r="N4783" s="61" t="str">
        <f aca="false">IF(J4783="PosK",SUMIFS(K:K,J:J,"eDNA",H:H,H4783),"")</f>
        <v/>
      </c>
    </row>
    <row r="4784" customFormat="false" ht="14.25" hidden="false" customHeight="false" outlineLevel="0" collapsed="false">
      <c r="A4784" s="0" t="s">
        <v>814</v>
      </c>
      <c r="B4784" s="52" t="s">
        <v>1230</v>
      </c>
      <c r="C4784" s="52" t="s">
        <v>751</v>
      </c>
      <c r="D4784" s="53" t="n">
        <v>0.1</v>
      </c>
      <c r="E4784" s="53" t="s">
        <v>748</v>
      </c>
      <c r="F4784" s="0" t="s">
        <v>1395</v>
      </c>
      <c r="G4784" s="0" t="str">
        <f aca="false">LEFT(B4784,2)</f>
        <v>33</v>
      </c>
      <c r="H4784" s="0" t="str">
        <f aca="false">I4784&amp;"_"&amp;G4784&amp;"_"&amp;F4784</f>
        <v>KortbenetGroenFroe_33_20181218_DL2018106_ZahlesGym_koersel2</v>
      </c>
      <c r="I4784" s="61" t="str">
        <f aca="false">MID(RIGHT(B4784,LEN(B4784)-3),1,FIND("_",RIGHT(B4784,LEN(B4784)-3))-1)</f>
        <v>KortbenetGroenFroe</v>
      </c>
      <c r="J4784" s="61" t="str">
        <f aca="false">TRIM(SUBSTITUTE(RIGHT(B4784,FIND(I4784,B4784)+1),"_",""))</f>
        <v>eDNA</v>
      </c>
      <c r="K4784" s="0" t="str">
        <f aca="false">IFERROR(VALUE(SUBSTITUTE(E4784,".",",")),E4784)</f>
        <v>No Ct</v>
      </c>
      <c r="L4784" s="61" t="str">
        <f aca="false">IF(J4784="PosK",SUMIFS(K:K,J:J,"PosK",H:H,H4784),"")</f>
        <v/>
      </c>
      <c r="M4784" s="61" t="str">
        <f aca="false">IF(J4784="PosK",SUMIFS(K:K,J:J,"NegK",H:H,H4784),"")</f>
        <v/>
      </c>
      <c r="N4784" s="61" t="str">
        <f aca="false">IF(J4784="PosK",SUMIFS(K:K,J:J,"eDNA",H:H,H4784),"")</f>
        <v/>
      </c>
      <c r="Q4784" s="62"/>
    </row>
    <row r="4785" customFormat="false" ht="14.25" hidden="false" customHeight="false" outlineLevel="0" collapsed="false">
      <c r="A4785" s="0" t="s">
        <v>816</v>
      </c>
      <c r="B4785" s="52" t="s">
        <v>1230</v>
      </c>
      <c r="C4785" s="52" t="s">
        <v>751</v>
      </c>
      <c r="D4785" s="53" t="n">
        <v>0.1</v>
      </c>
      <c r="E4785" s="53" t="s">
        <v>748</v>
      </c>
      <c r="F4785" s="0" t="s">
        <v>1395</v>
      </c>
      <c r="G4785" s="0" t="str">
        <f aca="false">LEFT(B4785,2)</f>
        <v>33</v>
      </c>
      <c r="H4785" s="0" t="str">
        <f aca="false">I4785&amp;"_"&amp;G4785&amp;"_"&amp;F4785</f>
        <v>KortbenetGroenFroe_33_20181218_DL2018106_ZahlesGym_koersel2</v>
      </c>
      <c r="I4785" s="61" t="str">
        <f aca="false">MID(RIGHT(B4785,LEN(B4785)-3),1,FIND("_",RIGHT(B4785,LEN(B4785)-3))-1)</f>
        <v>KortbenetGroenFroe</v>
      </c>
      <c r="J4785" s="61" t="str">
        <f aca="false">TRIM(SUBSTITUTE(RIGHT(B4785,FIND(I4785,B4785)+1),"_",""))</f>
        <v>eDNA</v>
      </c>
      <c r="K4785" s="0" t="str">
        <f aca="false">IFERROR(VALUE(SUBSTITUTE(E4785,".",",")),E4785)</f>
        <v>No Ct</v>
      </c>
      <c r="L4785" s="61" t="str">
        <f aca="false">IF(J4785="PosK",SUMIFS(K:K,J:J,"PosK",H:H,H4785),"")</f>
        <v/>
      </c>
      <c r="M4785" s="61" t="str">
        <f aca="false">IF(J4785="PosK",SUMIFS(K:K,J:J,"NegK",H:H,H4785),"")</f>
        <v/>
      </c>
      <c r="N4785" s="61" t="str">
        <f aca="false">IF(J4785="PosK",SUMIFS(K:K,J:J,"eDNA",H:H,H4785),"")</f>
        <v/>
      </c>
      <c r="P4785" s="62"/>
      <c r="T4785" s="63"/>
      <c r="W4785" s="64"/>
    </row>
    <row r="4786" customFormat="false" ht="14.25" hidden="false" customHeight="false" outlineLevel="0" collapsed="false">
      <c r="A4786" s="0" t="s">
        <v>818</v>
      </c>
      <c r="B4786" s="52" t="s">
        <v>1232</v>
      </c>
      <c r="C4786" s="52" t="s">
        <v>743</v>
      </c>
      <c r="D4786" s="53" t="n">
        <v>0.1</v>
      </c>
      <c r="E4786" s="53" t="s">
        <v>748</v>
      </c>
      <c r="F4786" s="0" t="s">
        <v>1395</v>
      </c>
      <c r="G4786" s="0" t="str">
        <f aca="false">LEFT(B4786,2)</f>
        <v>34</v>
      </c>
      <c r="H4786" s="0" t="str">
        <f aca="false">I4786&amp;"_"&amp;G4786&amp;"_"&amp;F4786</f>
        <v>Soelvkarusse_34_20181218_DL2018106_ZahlesGym_koersel2</v>
      </c>
      <c r="I4786" s="61" t="str">
        <f aca="false">MID(RIGHT(B4786,LEN(B4786)-3),1,FIND("_",RIGHT(B4786,LEN(B4786)-3))-1)</f>
        <v>Soelvkarusse</v>
      </c>
      <c r="J4786" s="61" t="str">
        <f aca="false">TRIM(SUBSTITUTE(RIGHT(B4786,FIND(I4786,B4786)+1),"_",""))</f>
        <v>PosK</v>
      </c>
      <c r="K4786" s="0" t="str">
        <f aca="false">IFERROR(VALUE(SUBSTITUTE(E4786,".",",")),E4786)</f>
        <v>No Ct</v>
      </c>
      <c r="L4786" s="61" t="n">
        <f aca="false">IF(J4786="PosK",SUMIFS(K:K,J:J,"PosK",H:H,H4786),"")</f>
        <v>0</v>
      </c>
      <c r="M4786" s="61" t="n">
        <f aca="false">IF(J4786="PosK",SUMIFS(K:K,J:J,"NegK",H:H,H4786),"")</f>
        <v>0</v>
      </c>
      <c r="N4786" s="61" t="n">
        <f aca="false">IF(J4786="PosK",SUMIFS(K:K,J:J,"eDNA",H:H,H4786),"")</f>
        <v>0</v>
      </c>
      <c r="P4786" s="62" t="n">
        <f aca="false">IF(K4788="No Ct",0,K4788)</f>
        <v>0</v>
      </c>
      <c r="Q4786" s="62" t="n">
        <f aca="false">IF(K4789="No Ct",0,K4789)</f>
        <v>0</v>
      </c>
      <c r="R4786" s="0" t="str">
        <f aca="false">IF(AND(L4786&gt;0,M4786=0),"Valid","Invalid")</f>
        <v>Invalid</v>
      </c>
      <c r="S4786" s="0" t="str">
        <f aca="false">IF(OR(P4786&gt;1,Q4786&gt;1),"Present","Absent")</f>
        <v>Absent</v>
      </c>
      <c r="T4786" s="63" t="str">
        <f aca="false">IF(OR(AND(P4786&gt;1,P4786&lt;41),AND(Q4786&gt;1,Q4786&lt;41)),"Ct&lt;41","Ct&gt;41")</f>
        <v>Ct&gt;41</v>
      </c>
      <c r="U4786" s="0" t="str">
        <f aca="false">I4786</f>
        <v>Soelvkarusse</v>
      </c>
      <c r="V4786" s="0" t="str">
        <f aca="false">MID(F4786,10,9)</f>
        <v>DL2018106</v>
      </c>
      <c r="W4786" s="64" t="str">
        <f aca="false">V4786&amp;"_"&amp;U4786&amp;"_"&amp;R4786&amp;"_"&amp;S4786&amp;"_"&amp;T4786</f>
        <v>DL2018106_Soelvkarusse_Invalid_Absent_Ct&gt;41</v>
      </c>
    </row>
    <row r="4787" customFormat="false" ht="14.25" hidden="false" customHeight="false" outlineLevel="0" collapsed="false">
      <c r="A4787" s="0" t="s">
        <v>820</v>
      </c>
      <c r="B4787" s="52" t="s">
        <v>1233</v>
      </c>
      <c r="C4787" s="52" t="s">
        <v>747</v>
      </c>
      <c r="D4787" s="53" t="n">
        <v>0.1</v>
      </c>
      <c r="E4787" s="53" t="s">
        <v>748</v>
      </c>
      <c r="F4787" s="0" t="s">
        <v>1395</v>
      </c>
      <c r="G4787" s="0" t="str">
        <f aca="false">LEFT(B4787,2)</f>
        <v>34</v>
      </c>
      <c r="H4787" s="0" t="str">
        <f aca="false">I4787&amp;"_"&amp;G4787&amp;"_"&amp;F4787</f>
        <v>Soelvkarusse_34_20181218_DL2018106_ZahlesGym_koersel2</v>
      </c>
      <c r="I4787" s="61" t="str">
        <f aca="false">MID(RIGHT(B4787,LEN(B4787)-3),1,FIND("_",RIGHT(B4787,LEN(B4787)-3))-1)</f>
        <v>Soelvkarusse</v>
      </c>
      <c r="J4787" s="61" t="str">
        <f aca="false">TRIM(SUBSTITUTE(RIGHT(B4787,FIND(I4787,B4787)+1),"_",""))</f>
        <v>NegK</v>
      </c>
      <c r="K4787" s="0" t="str">
        <f aca="false">IFERROR(VALUE(SUBSTITUTE(E4787,".",",")),E4787)</f>
        <v>No Ct</v>
      </c>
      <c r="L4787" s="61" t="str">
        <f aca="false">IF(J4787="PosK",SUMIFS(K:K,J:J,"PosK",H:H,H4787),"")</f>
        <v/>
      </c>
      <c r="M4787" s="61" t="str">
        <f aca="false">IF(J4787="PosK",SUMIFS(K:K,J:J,"NegK",H:H,H4787),"")</f>
        <v/>
      </c>
      <c r="N4787" s="61" t="str">
        <f aca="false">IF(J4787="PosK",SUMIFS(K:K,J:J,"eDNA",H:H,H4787),"")</f>
        <v/>
      </c>
    </row>
    <row r="4788" customFormat="false" ht="14.25" hidden="false" customHeight="false" outlineLevel="0" collapsed="false">
      <c r="A4788" s="0" t="s">
        <v>822</v>
      </c>
      <c r="B4788" s="52" t="s">
        <v>1234</v>
      </c>
      <c r="C4788" s="52" t="s">
        <v>751</v>
      </c>
      <c r="D4788" s="53" t="n">
        <v>0.1</v>
      </c>
      <c r="E4788" s="53" t="s">
        <v>748</v>
      </c>
      <c r="F4788" s="0" t="s">
        <v>1395</v>
      </c>
      <c r="G4788" s="0" t="str">
        <f aca="false">LEFT(B4788,2)</f>
        <v>34</v>
      </c>
      <c r="H4788" s="0" t="str">
        <f aca="false">I4788&amp;"_"&amp;G4788&amp;"_"&amp;F4788</f>
        <v>Soelvkarusse_34_20181218_DL2018106_ZahlesGym_koersel2</v>
      </c>
      <c r="I4788" s="61" t="str">
        <f aca="false">MID(RIGHT(B4788,LEN(B4788)-3),1,FIND("_",RIGHT(B4788,LEN(B4788)-3))-1)</f>
        <v>Soelvkarusse</v>
      </c>
      <c r="J4788" s="61" t="str">
        <f aca="false">TRIM(SUBSTITUTE(RIGHT(B4788,FIND(I4788,B4788)+1),"_",""))</f>
        <v>eDNA</v>
      </c>
      <c r="K4788" s="0" t="str">
        <f aca="false">IFERROR(VALUE(SUBSTITUTE(E4788,".",",")),E4788)</f>
        <v>No Ct</v>
      </c>
      <c r="L4788" s="61" t="str">
        <f aca="false">IF(J4788="PosK",SUMIFS(K:K,J:J,"PosK",H:H,H4788),"")</f>
        <v/>
      </c>
      <c r="M4788" s="61" t="str">
        <f aca="false">IF(J4788="PosK",SUMIFS(K:K,J:J,"NegK",H:H,H4788),"")</f>
        <v/>
      </c>
      <c r="N4788" s="61" t="str">
        <f aca="false">IF(J4788="PosK",SUMIFS(K:K,J:J,"eDNA",H:H,H4788),"")</f>
        <v/>
      </c>
      <c r="Q4788" s="62"/>
    </row>
    <row r="4789" customFormat="false" ht="14.25" hidden="false" customHeight="false" outlineLevel="0" collapsed="false">
      <c r="A4789" s="0" t="s">
        <v>824</v>
      </c>
      <c r="B4789" s="52" t="s">
        <v>1234</v>
      </c>
      <c r="C4789" s="52" t="s">
        <v>751</v>
      </c>
      <c r="D4789" s="53" t="n">
        <v>0.1</v>
      </c>
      <c r="E4789" s="53" t="s">
        <v>748</v>
      </c>
      <c r="F4789" s="0" t="s">
        <v>1395</v>
      </c>
      <c r="G4789" s="0" t="str">
        <f aca="false">LEFT(B4789,2)</f>
        <v>34</v>
      </c>
      <c r="H4789" s="0" t="str">
        <f aca="false">I4789&amp;"_"&amp;G4789&amp;"_"&amp;F4789</f>
        <v>Soelvkarusse_34_20181218_DL2018106_ZahlesGym_koersel2</v>
      </c>
      <c r="I4789" s="61" t="str">
        <f aca="false">MID(RIGHT(B4789,LEN(B4789)-3),1,FIND("_",RIGHT(B4789,LEN(B4789)-3))-1)</f>
        <v>Soelvkarusse</v>
      </c>
      <c r="J4789" s="61" t="str">
        <f aca="false">TRIM(SUBSTITUTE(RIGHT(B4789,FIND(I4789,B4789)+1),"_",""))</f>
        <v>eDNA</v>
      </c>
      <c r="K4789" s="0" t="str">
        <f aca="false">IFERROR(VALUE(SUBSTITUTE(E4789,".",",")),E4789)</f>
        <v>No Ct</v>
      </c>
      <c r="L4789" s="61" t="str">
        <f aca="false">IF(J4789="PosK",SUMIFS(K:K,J:J,"PosK",H:H,H4789),"")</f>
        <v/>
      </c>
      <c r="M4789" s="61" t="str">
        <f aca="false">IF(J4789="PosK",SUMIFS(K:K,J:J,"NegK",H:H,H4789),"")</f>
        <v/>
      </c>
      <c r="N4789" s="61" t="str">
        <f aca="false">IF(J4789="PosK",SUMIFS(K:K,J:J,"eDNA",H:H,H4789),"")</f>
        <v/>
      </c>
      <c r="P4789" s="62"/>
      <c r="T4789" s="63"/>
      <c r="W4789" s="64"/>
    </row>
    <row r="4790" customFormat="false" ht="14.25" hidden="false" customHeight="false" outlineLevel="0" collapsed="false">
      <c r="A4790" s="0" t="s">
        <v>741</v>
      </c>
      <c r="B4790" s="52" t="s">
        <v>742</v>
      </c>
      <c r="C4790" s="52" t="s">
        <v>743</v>
      </c>
      <c r="D4790" s="53" t="n">
        <v>0.1</v>
      </c>
      <c r="E4790" s="53" t="n">
        <v>27.54</v>
      </c>
      <c r="F4790" s="0" t="s">
        <v>1396</v>
      </c>
      <c r="G4790" s="0" t="str">
        <f aca="false">LEFT(B4790,2)</f>
        <v>01</v>
      </c>
      <c r="H4790" s="0" t="str">
        <f aca="false">I4790&amp;"_"&amp;G4790&amp;"_"&amp;F4790</f>
        <v>Loegfroe_01_20190109_DL2018073_VUCNordsj_koersel1</v>
      </c>
      <c r="I4790" s="61" t="str">
        <f aca="false">MID(RIGHT(B4790,LEN(B4790)-3),1,FIND("_",RIGHT(B4790,LEN(B4790)-3))-1)</f>
        <v>Loegfroe</v>
      </c>
      <c r="J4790" s="61" t="str">
        <f aca="false">TRIM(SUBSTITUTE(RIGHT(B4790,FIND(I4790,B4790)+1),"_",""))</f>
        <v>PosK</v>
      </c>
      <c r="K4790" s="0" t="n">
        <f aca="false">IFERROR(VALUE(SUBSTITUTE(E4790,".",",")),E4790)</f>
        <v>27.54</v>
      </c>
      <c r="L4790" s="61" t="n">
        <f aca="false">IF(J4790="PosK",SUMIFS(K:K,J:J,"PosK",H:H,H4790),"")</f>
        <v>27.54</v>
      </c>
      <c r="M4790" s="61" t="n">
        <f aca="false">IF(J4790="PosK",SUMIFS(K:K,J:J,"NegK",H:H,H4790),"")</f>
        <v>0</v>
      </c>
      <c r="N4790" s="61" t="n">
        <f aca="false">IF(J4790="PosK",SUMIFS(K:K,J:J,"eDNA",H:H,H4790),"")</f>
        <v>0</v>
      </c>
      <c r="P4790" s="62" t="n">
        <f aca="false">IF(K4792="No Ct",0,K4792)</f>
        <v>0</v>
      </c>
      <c r="Q4790" s="62" t="n">
        <f aca="false">IF(K4793="No Ct",0,K4793)</f>
        <v>0</v>
      </c>
      <c r="R4790" s="0" t="str">
        <f aca="false">IF(AND(L4790&gt;0,M4790=0),"Valid","Invalid")</f>
        <v>Valid</v>
      </c>
      <c r="S4790" s="0" t="str">
        <f aca="false">IF(OR(P4790&gt;1,Q4790&gt;1),"Present","Absent")</f>
        <v>Absent</v>
      </c>
      <c r="T4790" s="63" t="str">
        <f aca="false">IF(OR(AND(P4790&gt;1,P4790&lt;41),AND(Q4790&gt;1,Q4790&lt;41)),"Ct&lt;41","Ct&gt;41")</f>
        <v>Ct&gt;41</v>
      </c>
      <c r="U4790" s="0" t="str">
        <f aca="false">I4790</f>
        <v>Loegfroe</v>
      </c>
      <c r="V4790" s="0" t="str">
        <f aca="false">MID(F4790,10,9)</f>
        <v>DL2018073</v>
      </c>
      <c r="W4790" s="64" t="str">
        <f aca="false">V4790&amp;"_"&amp;U4790&amp;"_"&amp;R4790&amp;"_"&amp;S4790&amp;"_"&amp;T4790</f>
        <v>DL2018073_Loegfroe_Valid_Absent_Ct&gt;41</v>
      </c>
    </row>
    <row r="4791" customFormat="false" ht="14.25" hidden="false" customHeight="false" outlineLevel="0" collapsed="false">
      <c r="A4791" s="0" t="s">
        <v>745</v>
      </c>
      <c r="B4791" s="52" t="s">
        <v>746</v>
      </c>
      <c r="C4791" s="52" t="s">
        <v>747</v>
      </c>
      <c r="D4791" s="53" t="n">
        <v>0.1</v>
      </c>
      <c r="E4791" s="53" t="s">
        <v>748</v>
      </c>
      <c r="F4791" s="0" t="s">
        <v>1396</v>
      </c>
      <c r="G4791" s="0" t="str">
        <f aca="false">LEFT(B4791,2)</f>
        <v>01</v>
      </c>
      <c r="H4791" s="0" t="str">
        <f aca="false">I4791&amp;"_"&amp;G4791&amp;"_"&amp;F4791</f>
        <v>Loegfroe_01_20190109_DL2018073_VUCNordsj_koersel1</v>
      </c>
      <c r="I4791" s="61" t="str">
        <f aca="false">MID(RIGHT(B4791,LEN(B4791)-3),1,FIND("_",RIGHT(B4791,LEN(B4791)-3))-1)</f>
        <v>Loegfroe</v>
      </c>
      <c r="J4791" s="61" t="str">
        <f aca="false">TRIM(SUBSTITUTE(RIGHT(B4791,FIND(I4791,B4791)+1),"_",""))</f>
        <v>NegK</v>
      </c>
      <c r="K4791" s="0" t="str">
        <f aca="false">IFERROR(VALUE(SUBSTITUTE(E4791,".",",")),E4791)</f>
        <v>No Ct</v>
      </c>
      <c r="L4791" s="61" t="str">
        <f aca="false">IF(J4791="PosK",SUMIFS(K:K,J:J,"PosK",H:H,H4791),"")</f>
        <v/>
      </c>
      <c r="M4791" s="61" t="str">
        <f aca="false">IF(J4791="PosK",SUMIFS(K:K,J:J,"NegK",H:H,H4791),"")</f>
        <v/>
      </c>
      <c r="N4791" s="61" t="str">
        <f aca="false">IF(J4791="PosK",SUMIFS(K:K,J:J,"eDNA",H:H,H4791),"")</f>
        <v/>
      </c>
    </row>
    <row r="4792" customFormat="false" ht="14.25" hidden="false" customHeight="false" outlineLevel="0" collapsed="false">
      <c r="A4792" s="0" t="s">
        <v>749</v>
      </c>
      <c r="B4792" s="52" t="s">
        <v>750</v>
      </c>
      <c r="C4792" s="52" t="s">
        <v>751</v>
      </c>
      <c r="D4792" s="53" t="n">
        <v>0.1</v>
      </c>
      <c r="E4792" s="53" t="s">
        <v>748</v>
      </c>
      <c r="F4792" s="0" t="s">
        <v>1396</v>
      </c>
      <c r="G4792" s="0" t="str">
        <f aca="false">LEFT(B4792,2)</f>
        <v>01</v>
      </c>
      <c r="H4792" s="0" t="str">
        <f aca="false">I4792&amp;"_"&amp;G4792&amp;"_"&amp;F4792</f>
        <v>Loegfroe_01_20190109_DL2018073_VUCNordsj_koersel1</v>
      </c>
      <c r="I4792" s="61" t="str">
        <f aca="false">MID(RIGHT(B4792,LEN(B4792)-3),1,FIND("_",RIGHT(B4792,LEN(B4792)-3))-1)</f>
        <v>Loegfroe</v>
      </c>
      <c r="J4792" s="61" t="str">
        <f aca="false">TRIM(SUBSTITUTE(RIGHT(B4792,FIND(I4792,B4792)+1),"_",""))</f>
        <v>eDNA</v>
      </c>
      <c r="K4792" s="0" t="str">
        <f aca="false">IFERROR(VALUE(SUBSTITUTE(E4792,".",",")),E4792)</f>
        <v>No Ct</v>
      </c>
      <c r="L4792" s="61" t="str">
        <f aca="false">IF(J4792="PosK",SUMIFS(K:K,J:J,"PosK",H:H,H4792),"")</f>
        <v/>
      </c>
      <c r="M4792" s="61" t="str">
        <f aca="false">IF(J4792="PosK",SUMIFS(K:K,J:J,"NegK",H:H,H4792),"")</f>
        <v/>
      </c>
      <c r="N4792" s="61" t="str">
        <f aca="false">IF(J4792="PosK",SUMIFS(K:K,J:J,"eDNA",H:H,H4792),"")</f>
        <v/>
      </c>
      <c r="Q4792" s="62"/>
    </row>
    <row r="4793" customFormat="false" ht="14.25" hidden="false" customHeight="false" outlineLevel="0" collapsed="false">
      <c r="A4793" s="0" t="s">
        <v>752</v>
      </c>
      <c r="B4793" s="52" t="s">
        <v>750</v>
      </c>
      <c r="C4793" s="52" t="s">
        <v>751</v>
      </c>
      <c r="D4793" s="53" t="n">
        <v>0.1</v>
      </c>
      <c r="E4793" s="53" t="s">
        <v>748</v>
      </c>
      <c r="F4793" s="0" t="s">
        <v>1396</v>
      </c>
      <c r="G4793" s="0" t="str">
        <f aca="false">LEFT(B4793,2)</f>
        <v>01</v>
      </c>
      <c r="H4793" s="0" t="str">
        <f aca="false">I4793&amp;"_"&amp;G4793&amp;"_"&amp;F4793</f>
        <v>Loegfroe_01_20190109_DL2018073_VUCNordsj_koersel1</v>
      </c>
      <c r="I4793" s="61" t="str">
        <f aca="false">MID(RIGHT(B4793,LEN(B4793)-3),1,FIND("_",RIGHT(B4793,LEN(B4793)-3))-1)</f>
        <v>Loegfroe</v>
      </c>
      <c r="J4793" s="61" t="str">
        <f aca="false">TRIM(SUBSTITUTE(RIGHT(B4793,FIND(I4793,B4793)+1),"_",""))</f>
        <v>eDNA</v>
      </c>
      <c r="K4793" s="0" t="str">
        <f aca="false">IFERROR(VALUE(SUBSTITUTE(E4793,".",",")),E4793)</f>
        <v>No Ct</v>
      </c>
      <c r="L4793" s="61" t="str">
        <f aca="false">IF(J4793="PosK",SUMIFS(K:K,J:J,"PosK",H:H,H4793),"")</f>
        <v/>
      </c>
      <c r="M4793" s="61" t="str">
        <f aca="false">IF(J4793="PosK",SUMIFS(K:K,J:J,"NegK",H:H,H4793),"")</f>
        <v/>
      </c>
      <c r="N4793" s="61" t="str">
        <f aca="false">IF(J4793="PosK",SUMIFS(K:K,J:J,"eDNA",H:H,H4793),"")</f>
        <v/>
      </c>
      <c r="P4793" s="62"/>
      <c r="T4793" s="63"/>
      <c r="W4793" s="64"/>
    </row>
    <row r="4794" customFormat="false" ht="14.25" hidden="false" customHeight="false" outlineLevel="0" collapsed="false">
      <c r="A4794" s="0" t="s">
        <v>754</v>
      </c>
      <c r="B4794" s="52" t="s">
        <v>755</v>
      </c>
      <c r="C4794" s="52" t="s">
        <v>743</v>
      </c>
      <c r="D4794" s="53" t="n">
        <v>0.1</v>
      </c>
      <c r="E4794" s="53" t="n">
        <v>37.02</v>
      </c>
      <c r="F4794" s="0" t="s">
        <v>1396</v>
      </c>
      <c r="G4794" s="0" t="str">
        <f aca="false">LEFT(B4794,2)</f>
        <v>02</v>
      </c>
      <c r="H4794" s="0" t="str">
        <f aca="false">I4794&amp;"_"&amp;G4794&amp;"_"&amp;F4794</f>
        <v>StorVandsalamander_02_20190109_DL2018073_VUCNordsj_koersel1</v>
      </c>
      <c r="I4794" s="61" t="str">
        <f aca="false">MID(RIGHT(B4794,LEN(B4794)-3),1,FIND("_",RIGHT(B4794,LEN(B4794)-3))-1)</f>
        <v>StorVandsalamander</v>
      </c>
      <c r="J4794" s="61" t="str">
        <f aca="false">TRIM(SUBSTITUTE(RIGHT(B4794,FIND(I4794,B4794)+1),"_",""))</f>
        <v>PosK</v>
      </c>
      <c r="K4794" s="0" t="n">
        <f aca="false">IFERROR(VALUE(SUBSTITUTE(E4794,".",",")),E4794)</f>
        <v>37.02</v>
      </c>
      <c r="L4794" s="61" t="n">
        <f aca="false">IF(J4794="PosK",SUMIFS(K:K,J:J,"PosK",H:H,H4794),"")</f>
        <v>37.02</v>
      </c>
      <c r="M4794" s="61" t="n">
        <f aca="false">IF(J4794="PosK",SUMIFS(K:K,J:J,"NegK",H:H,H4794),"")</f>
        <v>0</v>
      </c>
      <c r="N4794" s="61" t="n">
        <f aca="false">IF(J4794="PosK",SUMIFS(K:K,J:J,"eDNA",H:H,H4794),"")</f>
        <v>0</v>
      </c>
      <c r="P4794" s="62" t="n">
        <f aca="false">IF(K4796="No Ct",0,K4796)</f>
        <v>0</v>
      </c>
      <c r="Q4794" s="62" t="n">
        <f aca="false">IF(K4797="No Ct",0,K4797)</f>
        <v>0</v>
      </c>
      <c r="R4794" s="0" t="str">
        <f aca="false">IF(AND(L4794&gt;0,M4794=0),"Valid","Invalid")</f>
        <v>Valid</v>
      </c>
      <c r="S4794" s="0" t="str">
        <f aca="false">IF(OR(P4794&gt;1,Q4794&gt;1),"Present","Absent")</f>
        <v>Absent</v>
      </c>
      <c r="T4794" s="63" t="str">
        <f aca="false">IF(OR(AND(P4794&gt;1,P4794&lt;41),AND(Q4794&gt;1,Q4794&lt;41)),"Ct&lt;41","Ct&gt;41")</f>
        <v>Ct&gt;41</v>
      </c>
      <c r="U4794" s="0" t="str">
        <f aca="false">I4794</f>
        <v>StorVandsalamander</v>
      </c>
      <c r="V4794" s="0" t="str">
        <f aca="false">MID(F4794,10,9)</f>
        <v>DL2018073</v>
      </c>
      <c r="W4794" s="64" t="str">
        <f aca="false">V4794&amp;"_"&amp;U4794&amp;"_"&amp;R4794&amp;"_"&amp;S4794&amp;"_"&amp;T4794</f>
        <v>DL2018073_StorVandsalamander_Valid_Absent_Ct&gt;41</v>
      </c>
    </row>
    <row r="4795" customFormat="false" ht="14.25" hidden="false" customHeight="false" outlineLevel="0" collapsed="false">
      <c r="A4795" s="0" t="s">
        <v>756</v>
      </c>
      <c r="B4795" s="52" t="s">
        <v>757</v>
      </c>
      <c r="C4795" s="52" t="s">
        <v>747</v>
      </c>
      <c r="D4795" s="53" t="n">
        <v>0.1</v>
      </c>
      <c r="E4795" s="53" t="s">
        <v>748</v>
      </c>
      <c r="F4795" s="0" t="s">
        <v>1396</v>
      </c>
      <c r="G4795" s="0" t="str">
        <f aca="false">LEFT(B4795,2)</f>
        <v>02</v>
      </c>
      <c r="H4795" s="0" t="str">
        <f aca="false">I4795&amp;"_"&amp;G4795&amp;"_"&amp;F4795</f>
        <v>StorVandsalamander_02_20190109_DL2018073_VUCNordsj_koersel1</v>
      </c>
      <c r="I4795" s="61" t="str">
        <f aca="false">MID(RIGHT(B4795,LEN(B4795)-3),1,FIND("_",RIGHT(B4795,LEN(B4795)-3))-1)</f>
        <v>StorVandsalamander</v>
      </c>
      <c r="J4795" s="61" t="str">
        <f aca="false">TRIM(SUBSTITUTE(RIGHT(B4795,FIND(I4795,B4795)+1),"_",""))</f>
        <v>NegK</v>
      </c>
      <c r="K4795" s="0" t="str">
        <f aca="false">IFERROR(VALUE(SUBSTITUTE(E4795,".",",")),E4795)</f>
        <v>No Ct</v>
      </c>
      <c r="L4795" s="61" t="str">
        <f aca="false">IF(J4795="PosK",SUMIFS(K:K,J:J,"PosK",H:H,H4795),"")</f>
        <v/>
      </c>
      <c r="M4795" s="61" t="str">
        <f aca="false">IF(J4795="PosK",SUMIFS(K:K,J:J,"NegK",H:H,H4795),"")</f>
        <v/>
      </c>
      <c r="N4795" s="61" t="str">
        <f aca="false">IF(J4795="PosK",SUMIFS(K:K,J:J,"eDNA",H:H,H4795),"")</f>
        <v/>
      </c>
    </row>
    <row r="4796" customFormat="false" ht="14.25" hidden="false" customHeight="false" outlineLevel="0" collapsed="false">
      <c r="A4796" s="0" t="s">
        <v>758</v>
      </c>
      <c r="B4796" s="52" t="s">
        <v>759</v>
      </c>
      <c r="C4796" s="52" t="s">
        <v>751</v>
      </c>
      <c r="D4796" s="53" t="n">
        <v>0.1</v>
      </c>
      <c r="E4796" s="53" t="s">
        <v>748</v>
      </c>
      <c r="F4796" s="0" t="s">
        <v>1396</v>
      </c>
      <c r="G4796" s="0" t="str">
        <f aca="false">LEFT(B4796,2)</f>
        <v>02</v>
      </c>
      <c r="H4796" s="0" t="str">
        <f aca="false">I4796&amp;"_"&amp;G4796&amp;"_"&amp;F4796</f>
        <v>StorVandsalamander_02_20190109_DL2018073_VUCNordsj_koersel1</v>
      </c>
      <c r="I4796" s="61" t="str">
        <f aca="false">MID(RIGHT(B4796,LEN(B4796)-3),1,FIND("_",RIGHT(B4796,LEN(B4796)-3))-1)</f>
        <v>StorVandsalamander</v>
      </c>
      <c r="J4796" s="61" t="str">
        <f aca="false">TRIM(SUBSTITUTE(RIGHT(B4796,FIND(I4796,B4796)+1),"_",""))</f>
        <v>eDNA</v>
      </c>
      <c r="K4796" s="0" t="str">
        <f aca="false">IFERROR(VALUE(SUBSTITUTE(E4796,".",",")),E4796)</f>
        <v>No Ct</v>
      </c>
      <c r="L4796" s="61" t="str">
        <f aca="false">IF(J4796="PosK",SUMIFS(K:K,J:J,"PosK",H:H,H4796),"")</f>
        <v/>
      </c>
      <c r="M4796" s="61" t="str">
        <f aca="false">IF(J4796="PosK",SUMIFS(K:K,J:J,"NegK",H:H,H4796),"")</f>
        <v/>
      </c>
      <c r="N4796" s="61" t="str">
        <f aca="false">IF(J4796="PosK",SUMIFS(K:K,J:J,"eDNA",H:H,H4796),"")</f>
        <v/>
      </c>
      <c r="Q4796" s="62"/>
    </row>
    <row r="4797" customFormat="false" ht="14.25" hidden="false" customHeight="false" outlineLevel="0" collapsed="false">
      <c r="A4797" s="0" t="s">
        <v>760</v>
      </c>
      <c r="B4797" s="52" t="s">
        <v>759</v>
      </c>
      <c r="C4797" s="52" t="s">
        <v>751</v>
      </c>
      <c r="D4797" s="53" t="n">
        <v>0.1</v>
      </c>
      <c r="E4797" s="53" t="s">
        <v>748</v>
      </c>
      <c r="F4797" s="0" t="s">
        <v>1396</v>
      </c>
      <c r="G4797" s="0" t="str">
        <f aca="false">LEFT(B4797,2)</f>
        <v>02</v>
      </c>
      <c r="H4797" s="0" t="str">
        <f aca="false">I4797&amp;"_"&amp;G4797&amp;"_"&amp;F4797</f>
        <v>StorVandsalamander_02_20190109_DL2018073_VUCNordsj_koersel1</v>
      </c>
      <c r="I4797" s="61" t="str">
        <f aca="false">MID(RIGHT(B4797,LEN(B4797)-3),1,FIND("_",RIGHT(B4797,LEN(B4797)-3))-1)</f>
        <v>StorVandsalamander</v>
      </c>
      <c r="J4797" s="61" t="str">
        <f aca="false">TRIM(SUBSTITUTE(RIGHT(B4797,FIND(I4797,B4797)+1),"_",""))</f>
        <v>eDNA</v>
      </c>
      <c r="K4797" s="0" t="str">
        <f aca="false">IFERROR(VALUE(SUBSTITUTE(E4797,".",",")),E4797)</f>
        <v>No Ct</v>
      </c>
      <c r="L4797" s="61" t="str">
        <f aca="false">IF(J4797="PosK",SUMIFS(K:K,J:J,"PosK",H:H,H4797),"")</f>
        <v/>
      </c>
      <c r="M4797" s="61" t="str">
        <f aca="false">IF(J4797="PosK",SUMIFS(K:K,J:J,"NegK",H:H,H4797),"")</f>
        <v/>
      </c>
      <c r="N4797" s="61" t="str">
        <f aca="false">IF(J4797="PosK",SUMIFS(K:K,J:J,"eDNA",H:H,H4797),"")</f>
        <v/>
      </c>
      <c r="P4797" s="62"/>
      <c r="T4797" s="63"/>
      <c r="W4797" s="64"/>
    </row>
    <row r="4798" customFormat="false" ht="14.25" hidden="false" customHeight="false" outlineLevel="0" collapsed="false">
      <c r="A4798" s="0" t="s">
        <v>762</v>
      </c>
      <c r="B4798" s="52" t="s">
        <v>763</v>
      </c>
      <c r="C4798" s="52" t="s">
        <v>743</v>
      </c>
      <c r="D4798" s="53" t="n">
        <v>0.1</v>
      </c>
      <c r="E4798" s="53" t="n">
        <v>30.45</v>
      </c>
      <c r="F4798" s="0" t="s">
        <v>1396</v>
      </c>
      <c r="G4798" s="0" t="str">
        <f aca="false">LEFT(B4798,2)</f>
        <v>03</v>
      </c>
      <c r="H4798" s="0" t="str">
        <f aca="false">I4798&amp;"_"&amp;G4798&amp;"_"&amp;F4798</f>
        <v>Strandtudse_03_20190109_DL2018073_VUCNordsj_koersel1</v>
      </c>
      <c r="I4798" s="61" t="str">
        <f aca="false">MID(RIGHT(B4798,LEN(B4798)-3),1,FIND("_",RIGHT(B4798,LEN(B4798)-3))-1)</f>
        <v>Strandtudse</v>
      </c>
      <c r="J4798" s="61" t="str">
        <f aca="false">TRIM(SUBSTITUTE(RIGHT(B4798,FIND(I4798,B4798)+1),"_",""))</f>
        <v>PosK</v>
      </c>
      <c r="K4798" s="0" t="n">
        <f aca="false">IFERROR(VALUE(SUBSTITUTE(E4798,".",",")),E4798)</f>
        <v>30.45</v>
      </c>
      <c r="L4798" s="61" t="n">
        <f aca="false">IF(J4798="PosK",SUMIFS(K:K,J:J,"PosK",H:H,H4798),"")</f>
        <v>30.45</v>
      </c>
      <c r="M4798" s="61" t="n">
        <f aca="false">IF(J4798="PosK",SUMIFS(K:K,J:J,"NegK",H:H,H4798),"")</f>
        <v>0</v>
      </c>
      <c r="N4798" s="61" t="n">
        <f aca="false">IF(J4798="PosK",SUMIFS(K:K,J:J,"eDNA",H:H,H4798),"")</f>
        <v>0</v>
      </c>
      <c r="P4798" s="62" t="n">
        <f aca="false">IF(K4800="No Ct",0,K4800)</f>
        <v>0</v>
      </c>
      <c r="Q4798" s="62" t="n">
        <f aca="false">IF(K4801="No Ct",0,K4801)</f>
        <v>0</v>
      </c>
      <c r="R4798" s="0" t="str">
        <f aca="false">IF(AND(L4798&gt;0,M4798=0),"Valid","Invalid")</f>
        <v>Valid</v>
      </c>
      <c r="S4798" s="0" t="str">
        <f aca="false">IF(OR(P4798&gt;1,Q4798&gt;1),"Present","Absent")</f>
        <v>Absent</v>
      </c>
      <c r="T4798" s="63" t="str">
        <f aca="false">IF(OR(AND(P4798&gt;1,P4798&lt;41),AND(Q4798&gt;1,Q4798&lt;41)),"Ct&lt;41","Ct&gt;41")</f>
        <v>Ct&gt;41</v>
      </c>
      <c r="U4798" s="0" t="str">
        <f aca="false">I4798</f>
        <v>Strandtudse</v>
      </c>
      <c r="V4798" s="0" t="str">
        <f aca="false">MID(F4798,10,9)</f>
        <v>DL2018073</v>
      </c>
      <c r="W4798" s="64" t="str">
        <f aca="false">V4798&amp;"_"&amp;U4798&amp;"_"&amp;R4798&amp;"_"&amp;S4798&amp;"_"&amp;T4798</f>
        <v>DL2018073_Strandtudse_Valid_Absent_Ct&gt;41</v>
      </c>
    </row>
    <row r="4799" customFormat="false" ht="14.25" hidden="false" customHeight="false" outlineLevel="0" collapsed="false">
      <c r="A4799" s="0" t="s">
        <v>764</v>
      </c>
      <c r="B4799" s="52" t="s">
        <v>765</v>
      </c>
      <c r="C4799" s="52" t="s">
        <v>747</v>
      </c>
      <c r="D4799" s="53" t="n">
        <v>0.1</v>
      </c>
      <c r="E4799" s="53" t="s">
        <v>748</v>
      </c>
      <c r="F4799" s="0" t="s">
        <v>1396</v>
      </c>
      <c r="G4799" s="0" t="str">
        <f aca="false">LEFT(B4799,2)</f>
        <v>03</v>
      </c>
      <c r="H4799" s="0" t="str">
        <f aca="false">I4799&amp;"_"&amp;G4799&amp;"_"&amp;F4799</f>
        <v>Strandtudse_03_20190109_DL2018073_VUCNordsj_koersel1</v>
      </c>
      <c r="I4799" s="61" t="str">
        <f aca="false">MID(RIGHT(B4799,LEN(B4799)-3),1,FIND("_",RIGHT(B4799,LEN(B4799)-3))-1)</f>
        <v>Strandtudse</v>
      </c>
      <c r="J4799" s="61" t="str">
        <f aca="false">TRIM(SUBSTITUTE(RIGHT(B4799,FIND(I4799,B4799)+1),"_",""))</f>
        <v>NegK</v>
      </c>
      <c r="K4799" s="0" t="str">
        <f aca="false">IFERROR(VALUE(SUBSTITUTE(E4799,".",",")),E4799)</f>
        <v>No Ct</v>
      </c>
      <c r="L4799" s="61" t="str">
        <f aca="false">IF(J4799="PosK",SUMIFS(K:K,J:J,"PosK",H:H,H4799),"")</f>
        <v/>
      </c>
      <c r="M4799" s="61" t="str">
        <f aca="false">IF(J4799="PosK",SUMIFS(K:K,J:J,"NegK",H:H,H4799),"")</f>
        <v/>
      </c>
      <c r="N4799" s="61" t="str">
        <f aca="false">IF(J4799="PosK",SUMIFS(K:K,J:J,"eDNA",H:H,H4799),"")</f>
        <v/>
      </c>
    </row>
    <row r="4800" customFormat="false" ht="14.25" hidden="false" customHeight="false" outlineLevel="0" collapsed="false">
      <c r="A4800" s="0" t="s">
        <v>766</v>
      </c>
      <c r="B4800" s="52" t="s">
        <v>767</v>
      </c>
      <c r="C4800" s="52" t="s">
        <v>751</v>
      </c>
      <c r="D4800" s="53" t="n">
        <v>0.1</v>
      </c>
      <c r="E4800" s="53" t="s">
        <v>748</v>
      </c>
      <c r="F4800" s="0" t="s">
        <v>1396</v>
      </c>
      <c r="G4800" s="0" t="str">
        <f aca="false">LEFT(B4800,2)</f>
        <v>03</v>
      </c>
      <c r="H4800" s="0" t="str">
        <f aca="false">I4800&amp;"_"&amp;G4800&amp;"_"&amp;F4800</f>
        <v>Strandtudse_03_20190109_DL2018073_VUCNordsj_koersel1</v>
      </c>
      <c r="I4800" s="61" t="str">
        <f aca="false">MID(RIGHT(B4800,LEN(B4800)-3),1,FIND("_",RIGHT(B4800,LEN(B4800)-3))-1)</f>
        <v>Strandtudse</v>
      </c>
      <c r="J4800" s="61" t="str">
        <f aca="false">TRIM(SUBSTITUTE(RIGHT(B4800,FIND(I4800,B4800)+1),"_",""))</f>
        <v>eDNA</v>
      </c>
      <c r="K4800" s="0" t="str">
        <f aca="false">IFERROR(VALUE(SUBSTITUTE(E4800,".",",")),E4800)</f>
        <v>No Ct</v>
      </c>
      <c r="L4800" s="61" t="str">
        <f aca="false">IF(J4800="PosK",SUMIFS(K:K,J:J,"PosK",H:H,H4800),"")</f>
        <v/>
      </c>
      <c r="M4800" s="61" t="str">
        <f aca="false">IF(J4800="PosK",SUMIFS(K:K,J:J,"NegK",H:H,H4800),"")</f>
        <v/>
      </c>
      <c r="N4800" s="61" t="str">
        <f aca="false">IF(J4800="PosK",SUMIFS(K:K,J:J,"eDNA",H:H,H4800),"")</f>
        <v/>
      </c>
      <c r="Q4800" s="62"/>
    </row>
    <row r="4801" customFormat="false" ht="14.25" hidden="false" customHeight="false" outlineLevel="0" collapsed="false">
      <c r="A4801" s="0" t="s">
        <v>768</v>
      </c>
      <c r="B4801" s="52" t="s">
        <v>767</v>
      </c>
      <c r="C4801" s="52" t="s">
        <v>751</v>
      </c>
      <c r="D4801" s="53" t="n">
        <v>0.1</v>
      </c>
      <c r="E4801" s="53" t="s">
        <v>748</v>
      </c>
      <c r="F4801" s="0" t="s">
        <v>1396</v>
      </c>
      <c r="G4801" s="0" t="str">
        <f aca="false">LEFT(B4801,2)</f>
        <v>03</v>
      </c>
      <c r="H4801" s="0" t="str">
        <f aca="false">I4801&amp;"_"&amp;G4801&amp;"_"&amp;F4801</f>
        <v>Strandtudse_03_20190109_DL2018073_VUCNordsj_koersel1</v>
      </c>
      <c r="I4801" s="61" t="str">
        <f aca="false">MID(RIGHT(B4801,LEN(B4801)-3),1,FIND("_",RIGHT(B4801,LEN(B4801)-3))-1)</f>
        <v>Strandtudse</v>
      </c>
      <c r="J4801" s="61" t="str">
        <f aca="false">TRIM(SUBSTITUTE(RIGHT(B4801,FIND(I4801,B4801)+1),"_",""))</f>
        <v>eDNA</v>
      </c>
      <c r="K4801" s="0" t="str">
        <f aca="false">IFERROR(VALUE(SUBSTITUTE(E4801,".",",")),E4801)</f>
        <v>No Ct</v>
      </c>
      <c r="L4801" s="61" t="str">
        <f aca="false">IF(J4801="PosK",SUMIFS(K:K,J:J,"PosK",H:H,H4801),"")</f>
        <v/>
      </c>
      <c r="M4801" s="61" t="str">
        <f aca="false">IF(J4801="PosK",SUMIFS(K:K,J:J,"NegK",H:H,H4801),"")</f>
        <v/>
      </c>
      <c r="N4801" s="61" t="str">
        <f aca="false">IF(J4801="PosK",SUMIFS(K:K,J:J,"eDNA",H:H,H4801),"")</f>
        <v/>
      </c>
      <c r="P4801" s="62"/>
      <c r="T4801" s="63"/>
      <c r="W4801" s="64"/>
    </row>
    <row r="4802" customFormat="false" ht="14.25" hidden="false" customHeight="false" outlineLevel="0" collapsed="false">
      <c r="A4802" s="0" t="s">
        <v>770</v>
      </c>
      <c r="B4802" s="52" t="s">
        <v>771</v>
      </c>
      <c r="C4802" s="52" t="s">
        <v>743</v>
      </c>
      <c r="D4802" s="53" t="n">
        <v>0.1</v>
      </c>
      <c r="E4802" s="53" t="s">
        <v>748</v>
      </c>
      <c r="F4802" s="0" t="s">
        <v>1396</v>
      </c>
      <c r="G4802" s="0" t="str">
        <f aca="false">LEFT(B4802,2)</f>
        <v>04</v>
      </c>
      <c r="H4802" s="0" t="str">
        <f aca="false">I4802&amp;"_"&amp;G4802&amp;"_"&amp;F4802</f>
        <v>GroenbrogetTudse_04_20190109_DL2018073_VUCNordsj_koersel1</v>
      </c>
      <c r="I4802" s="61" t="str">
        <f aca="false">MID(RIGHT(B4802,LEN(B4802)-3),1,FIND("_",RIGHT(B4802,LEN(B4802)-3))-1)</f>
        <v>GroenbrogetTudse</v>
      </c>
      <c r="J4802" s="61" t="str">
        <f aca="false">TRIM(SUBSTITUTE(RIGHT(B4802,FIND(I4802,B4802)+1),"_",""))</f>
        <v>PosK</v>
      </c>
      <c r="K4802" s="0" t="str">
        <f aca="false">IFERROR(VALUE(SUBSTITUTE(E4802,".",",")),E4802)</f>
        <v>No Ct</v>
      </c>
      <c r="L4802" s="61" t="n">
        <f aca="false">IF(J4802="PosK",SUMIFS(K:K,J:J,"PosK",H:H,H4802),"")</f>
        <v>0</v>
      </c>
      <c r="M4802" s="61" t="n">
        <f aca="false">IF(J4802="PosK",SUMIFS(K:K,J:J,"NegK",H:H,H4802),"")</f>
        <v>0</v>
      </c>
      <c r="N4802" s="61" t="n">
        <f aca="false">IF(J4802="PosK",SUMIFS(K:K,J:J,"eDNA",H:H,H4802),"")</f>
        <v>0</v>
      </c>
      <c r="P4802" s="62" t="n">
        <f aca="false">IF(K4804="No Ct",0,K4804)</f>
        <v>0</v>
      </c>
      <c r="Q4802" s="62" t="n">
        <f aca="false">IF(K4805="No Ct",0,K4805)</f>
        <v>0</v>
      </c>
      <c r="R4802" s="0" t="str">
        <f aca="false">IF(AND(L4802&gt;0,M4802=0),"Valid","Invalid")</f>
        <v>Invalid</v>
      </c>
      <c r="S4802" s="0" t="str">
        <f aca="false">IF(OR(P4802&gt;1,Q4802&gt;1),"Present","Absent")</f>
        <v>Absent</v>
      </c>
      <c r="T4802" s="63" t="str">
        <f aca="false">IF(OR(AND(P4802&gt;1,P4802&lt;41),AND(Q4802&gt;1,Q4802&lt;41)),"Ct&lt;41","Ct&gt;41")</f>
        <v>Ct&gt;41</v>
      </c>
      <c r="U4802" s="0" t="str">
        <f aca="false">I4802</f>
        <v>GroenbrogetTudse</v>
      </c>
      <c r="V4802" s="0" t="str">
        <f aca="false">MID(F4802,10,9)</f>
        <v>DL2018073</v>
      </c>
      <c r="W4802" s="64" t="str">
        <f aca="false">V4802&amp;"_"&amp;U4802&amp;"_"&amp;R4802&amp;"_"&amp;S4802&amp;"_"&amp;T4802</f>
        <v>DL2018073_GroenbrogetTudse_Invalid_Absent_Ct&gt;41</v>
      </c>
    </row>
    <row r="4803" customFormat="false" ht="14.25" hidden="false" customHeight="false" outlineLevel="0" collapsed="false">
      <c r="A4803" s="0" t="s">
        <v>772</v>
      </c>
      <c r="B4803" s="52" t="s">
        <v>773</v>
      </c>
      <c r="C4803" s="52" t="s">
        <v>747</v>
      </c>
      <c r="D4803" s="53" t="n">
        <v>0.1</v>
      </c>
      <c r="E4803" s="53" t="s">
        <v>748</v>
      </c>
      <c r="F4803" s="0" t="s">
        <v>1396</v>
      </c>
      <c r="G4803" s="0" t="str">
        <f aca="false">LEFT(B4803,2)</f>
        <v>04</v>
      </c>
      <c r="H4803" s="0" t="str">
        <f aca="false">I4803&amp;"_"&amp;G4803&amp;"_"&amp;F4803</f>
        <v>GroenbrogetTudse_04_20190109_DL2018073_VUCNordsj_koersel1</v>
      </c>
      <c r="I4803" s="61" t="str">
        <f aca="false">MID(RIGHT(B4803,LEN(B4803)-3),1,FIND("_",RIGHT(B4803,LEN(B4803)-3))-1)</f>
        <v>GroenbrogetTudse</v>
      </c>
      <c r="J4803" s="61" t="str">
        <f aca="false">TRIM(SUBSTITUTE(RIGHT(B4803,FIND(I4803,B4803)+1),"_",""))</f>
        <v>NegK</v>
      </c>
      <c r="K4803" s="0" t="str">
        <f aca="false">IFERROR(VALUE(SUBSTITUTE(E4803,".",",")),E4803)</f>
        <v>No Ct</v>
      </c>
      <c r="L4803" s="61" t="str">
        <f aca="false">IF(J4803="PosK",SUMIFS(K:K,J:J,"PosK",H:H,H4803),"")</f>
        <v/>
      </c>
      <c r="M4803" s="61" t="str">
        <f aca="false">IF(J4803="PosK",SUMIFS(K:K,J:J,"NegK",H:H,H4803),"")</f>
        <v/>
      </c>
      <c r="N4803" s="61" t="str">
        <f aca="false">IF(J4803="PosK",SUMIFS(K:K,J:J,"eDNA",H:H,H4803),"")</f>
        <v/>
      </c>
    </row>
    <row r="4804" customFormat="false" ht="14.25" hidden="false" customHeight="false" outlineLevel="0" collapsed="false">
      <c r="A4804" s="0" t="s">
        <v>774</v>
      </c>
      <c r="B4804" s="52" t="s">
        <v>775</v>
      </c>
      <c r="C4804" s="52" t="s">
        <v>751</v>
      </c>
      <c r="D4804" s="53" t="n">
        <v>0.1</v>
      </c>
      <c r="E4804" s="53" t="s">
        <v>748</v>
      </c>
      <c r="F4804" s="0" t="s">
        <v>1396</v>
      </c>
      <c r="G4804" s="0" t="str">
        <f aca="false">LEFT(B4804,2)</f>
        <v>04</v>
      </c>
      <c r="H4804" s="0" t="str">
        <f aca="false">I4804&amp;"_"&amp;G4804&amp;"_"&amp;F4804</f>
        <v>GroenbrogetTudse_04_20190109_DL2018073_VUCNordsj_koersel1</v>
      </c>
      <c r="I4804" s="61" t="str">
        <f aca="false">MID(RIGHT(B4804,LEN(B4804)-3),1,FIND("_",RIGHT(B4804,LEN(B4804)-3))-1)</f>
        <v>GroenbrogetTudse</v>
      </c>
      <c r="J4804" s="61" t="str">
        <f aca="false">TRIM(SUBSTITUTE(RIGHT(B4804,FIND(I4804,B4804)+1),"_",""))</f>
        <v>eDNA</v>
      </c>
      <c r="K4804" s="0" t="str">
        <f aca="false">IFERROR(VALUE(SUBSTITUTE(E4804,".",",")),E4804)</f>
        <v>No Ct</v>
      </c>
      <c r="L4804" s="61" t="str">
        <f aca="false">IF(J4804="PosK",SUMIFS(K:K,J:J,"PosK",H:H,H4804),"")</f>
        <v/>
      </c>
      <c r="M4804" s="61" t="str">
        <f aca="false">IF(J4804="PosK",SUMIFS(K:K,J:J,"NegK",H:H,H4804),"")</f>
        <v/>
      </c>
      <c r="N4804" s="61" t="str">
        <f aca="false">IF(J4804="PosK",SUMIFS(K:K,J:J,"eDNA",H:H,H4804),"")</f>
        <v/>
      </c>
      <c r="Q4804" s="62"/>
    </row>
    <row r="4805" customFormat="false" ht="14.25" hidden="false" customHeight="false" outlineLevel="0" collapsed="false">
      <c r="A4805" s="0" t="s">
        <v>776</v>
      </c>
      <c r="B4805" s="52" t="s">
        <v>775</v>
      </c>
      <c r="C4805" s="52" t="s">
        <v>751</v>
      </c>
      <c r="D4805" s="53" t="n">
        <v>0.1</v>
      </c>
      <c r="E4805" s="53" t="s">
        <v>748</v>
      </c>
      <c r="F4805" s="0" t="s">
        <v>1396</v>
      </c>
      <c r="G4805" s="0" t="str">
        <f aca="false">LEFT(B4805,2)</f>
        <v>04</v>
      </c>
      <c r="H4805" s="0" t="str">
        <f aca="false">I4805&amp;"_"&amp;G4805&amp;"_"&amp;F4805</f>
        <v>GroenbrogetTudse_04_20190109_DL2018073_VUCNordsj_koersel1</v>
      </c>
      <c r="I4805" s="61" t="str">
        <f aca="false">MID(RIGHT(B4805,LEN(B4805)-3),1,FIND("_",RIGHT(B4805,LEN(B4805)-3))-1)</f>
        <v>GroenbrogetTudse</v>
      </c>
      <c r="J4805" s="61" t="str">
        <f aca="false">TRIM(SUBSTITUTE(RIGHT(B4805,FIND(I4805,B4805)+1),"_",""))</f>
        <v>eDNA</v>
      </c>
      <c r="K4805" s="0" t="str">
        <f aca="false">IFERROR(VALUE(SUBSTITUTE(E4805,".",",")),E4805)</f>
        <v>No Ct</v>
      </c>
      <c r="L4805" s="61" t="str">
        <f aca="false">IF(J4805="PosK",SUMIFS(K:K,J:J,"PosK",H:H,H4805),"")</f>
        <v/>
      </c>
      <c r="M4805" s="61" t="str">
        <f aca="false">IF(J4805="PosK",SUMIFS(K:K,J:J,"NegK",H:H,H4805),"")</f>
        <v/>
      </c>
      <c r="N4805" s="61" t="str">
        <f aca="false">IF(J4805="PosK",SUMIFS(K:K,J:J,"eDNA",H:H,H4805),"")</f>
        <v/>
      </c>
      <c r="P4805" s="62"/>
      <c r="T4805" s="63"/>
      <c r="W4805" s="64"/>
    </row>
    <row r="4806" customFormat="false" ht="14.25" hidden="false" customHeight="false" outlineLevel="0" collapsed="false">
      <c r="A4806" s="0" t="s">
        <v>778</v>
      </c>
      <c r="B4806" s="52" t="s">
        <v>779</v>
      </c>
      <c r="C4806" s="52" t="s">
        <v>743</v>
      </c>
      <c r="D4806" s="53" t="n">
        <v>0.1</v>
      </c>
      <c r="E4806" s="53" t="n">
        <v>28.66</v>
      </c>
      <c r="F4806" s="0" t="s">
        <v>1396</v>
      </c>
      <c r="G4806" s="0" t="str">
        <f aca="false">LEFT(B4806,2)</f>
        <v>05</v>
      </c>
      <c r="H4806" s="0" t="str">
        <f aca="false">I4806&amp;"_"&amp;G4806&amp;"_"&amp;F4806</f>
        <v>Loevfroe_05_20190109_DL2018073_VUCNordsj_koersel1</v>
      </c>
      <c r="I4806" s="61" t="str">
        <f aca="false">MID(RIGHT(B4806,LEN(B4806)-3),1,FIND("_",RIGHT(B4806,LEN(B4806)-3))-1)</f>
        <v>Loevfroe</v>
      </c>
      <c r="J4806" s="61" t="str">
        <f aca="false">TRIM(SUBSTITUTE(RIGHT(B4806,FIND(I4806,B4806)+1),"_",""))</f>
        <v>PosK</v>
      </c>
      <c r="K4806" s="0" t="n">
        <f aca="false">IFERROR(VALUE(SUBSTITUTE(E4806,".",",")),E4806)</f>
        <v>28.66</v>
      </c>
      <c r="L4806" s="61" t="n">
        <f aca="false">IF(J4806="PosK",SUMIFS(K:K,J:J,"PosK",H:H,H4806),"")</f>
        <v>28.66</v>
      </c>
      <c r="M4806" s="61" t="n">
        <f aca="false">IF(J4806="PosK",SUMIFS(K:K,J:J,"NegK",H:H,H4806),"")</f>
        <v>0</v>
      </c>
      <c r="N4806" s="61" t="n">
        <f aca="false">IF(J4806="PosK",SUMIFS(K:K,J:J,"eDNA",H:H,H4806),"")</f>
        <v>0</v>
      </c>
      <c r="P4806" s="62" t="n">
        <f aca="false">IF(K4808="No Ct",0,K4808)</f>
        <v>0</v>
      </c>
      <c r="Q4806" s="62" t="n">
        <f aca="false">IF(K4809="No Ct",0,K4809)</f>
        <v>0</v>
      </c>
      <c r="R4806" s="0" t="str">
        <f aca="false">IF(AND(L4806&gt;0,M4806=0),"Valid","Invalid")</f>
        <v>Valid</v>
      </c>
      <c r="S4806" s="0" t="str">
        <f aca="false">IF(OR(P4806&gt;1,Q4806&gt;1),"Present","Absent")</f>
        <v>Absent</v>
      </c>
      <c r="T4806" s="63" t="str">
        <f aca="false">IF(OR(AND(P4806&gt;1,P4806&lt;41),AND(Q4806&gt;1,Q4806&lt;41)),"Ct&lt;41","Ct&gt;41")</f>
        <v>Ct&gt;41</v>
      </c>
      <c r="U4806" s="0" t="str">
        <f aca="false">I4806</f>
        <v>Loevfroe</v>
      </c>
      <c r="V4806" s="0" t="str">
        <f aca="false">MID(F4806,10,9)</f>
        <v>DL2018073</v>
      </c>
      <c r="W4806" s="64" t="str">
        <f aca="false">V4806&amp;"_"&amp;U4806&amp;"_"&amp;R4806&amp;"_"&amp;S4806&amp;"_"&amp;T4806</f>
        <v>DL2018073_Loevfroe_Valid_Absent_Ct&gt;41</v>
      </c>
    </row>
    <row r="4807" customFormat="false" ht="14.25" hidden="false" customHeight="false" outlineLevel="0" collapsed="false">
      <c r="A4807" s="0" t="s">
        <v>780</v>
      </c>
      <c r="B4807" s="52" t="s">
        <v>781</v>
      </c>
      <c r="C4807" s="52" t="s">
        <v>747</v>
      </c>
      <c r="D4807" s="53" t="n">
        <v>0.1</v>
      </c>
      <c r="E4807" s="53" t="s">
        <v>748</v>
      </c>
      <c r="F4807" s="0" t="s">
        <v>1396</v>
      </c>
      <c r="G4807" s="0" t="str">
        <f aca="false">LEFT(B4807,2)</f>
        <v>05</v>
      </c>
      <c r="H4807" s="0" t="str">
        <f aca="false">I4807&amp;"_"&amp;G4807&amp;"_"&amp;F4807</f>
        <v>Loevfroe_05_20190109_DL2018073_VUCNordsj_koersel1</v>
      </c>
      <c r="I4807" s="61" t="str">
        <f aca="false">MID(RIGHT(B4807,LEN(B4807)-3),1,FIND("_",RIGHT(B4807,LEN(B4807)-3))-1)</f>
        <v>Loevfroe</v>
      </c>
      <c r="J4807" s="61" t="str">
        <f aca="false">TRIM(SUBSTITUTE(RIGHT(B4807,FIND(I4807,B4807)+1),"_",""))</f>
        <v>NegK</v>
      </c>
      <c r="K4807" s="0" t="str">
        <f aca="false">IFERROR(VALUE(SUBSTITUTE(E4807,".",",")),E4807)</f>
        <v>No Ct</v>
      </c>
      <c r="L4807" s="61" t="str">
        <f aca="false">IF(J4807="PosK",SUMIFS(K:K,J:J,"PosK",H:H,H4807),"")</f>
        <v/>
      </c>
      <c r="M4807" s="61" t="str">
        <f aca="false">IF(J4807="PosK",SUMIFS(K:K,J:J,"NegK",H:H,H4807),"")</f>
        <v/>
      </c>
      <c r="N4807" s="61" t="str">
        <f aca="false">IF(J4807="PosK",SUMIFS(K:K,J:J,"eDNA",H:H,H4807),"")</f>
        <v/>
      </c>
    </row>
    <row r="4808" customFormat="false" ht="14.25" hidden="false" customHeight="false" outlineLevel="0" collapsed="false">
      <c r="A4808" s="0" t="s">
        <v>782</v>
      </c>
      <c r="B4808" s="52" t="s">
        <v>783</v>
      </c>
      <c r="C4808" s="52" t="s">
        <v>751</v>
      </c>
      <c r="D4808" s="53" t="n">
        <v>0.1</v>
      </c>
      <c r="E4808" s="53" t="s">
        <v>748</v>
      </c>
      <c r="F4808" s="0" t="s">
        <v>1396</v>
      </c>
      <c r="G4808" s="0" t="str">
        <f aca="false">LEFT(B4808,2)</f>
        <v>05</v>
      </c>
      <c r="H4808" s="0" t="str">
        <f aca="false">I4808&amp;"_"&amp;G4808&amp;"_"&amp;F4808</f>
        <v>Loevfroe_05_20190109_DL2018073_VUCNordsj_koersel1</v>
      </c>
      <c r="I4808" s="61" t="str">
        <f aca="false">MID(RIGHT(B4808,LEN(B4808)-3),1,FIND("_",RIGHT(B4808,LEN(B4808)-3))-1)</f>
        <v>Loevfroe</v>
      </c>
      <c r="J4808" s="61" t="str">
        <f aca="false">TRIM(SUBSTITUTE(RIGHT(B4808,FIND(I4808,B4808)+1),"_",""))</f>
        <v>eDNA</v>
      </c>
      <c r="K4808" s="0" t="str">
        <f aca="false">IFERROR(VALUE(SUBSTITUTE(E4808,".",",")),E4808)</f>
        <v>No Ct</v>
      </c>
      <c r="L4808" s="61" t="str">
        <f aca="false">IF(J4808="PosK",SUMIFS(K:K,J:J,"PosK",H:H,H4808),"")</f>
        <v/>
      </c>
      <c r="M4808" s="61" t="str">
        <f aca="false">IF(J4808="PosK",SUMIFS(K:K,J:J,"NegK",H:H,H4808),"")</f>
        <v/>
      </c>
      <c r="N4808" s="61" t="str">
        <f aca="false">IF(J4808="PosK",SUMIFS(K:K,J:J,"eDNA",H:H,H4808),"")</f>
        <v/>
      </c>
      <c r="Q4808" s="62"/>
    </row>
    <row r="4809" customFormat="false" ht="14.25" hidden="false" customHeight="false" outlineLevel="0" collapsed="false">
      <c r="A4809" s="0" t="s">
        <v>784</v>
      </c>
      <c r="B4809" s="52" t="s">
        <v>783</v>
      </c>
      <c r="C4809" s="52" t="s">
        <v>751</v>
      </c>
      <c r="D4809" s="53" t="n">
        <v>0.1</v>
      </c>
      <c r="E4809" s="53" t="s">
        <v>748</v>
      </c>
      <c r="F4809" s="0" t="s">
        <v>1396</v>
      </c>
      <c r="G4809" s="0" t="str">
        <f aca="false">LEFT(B4809,2)</f>
        <v>05</v>
      </c>
      <c r="H4809" s="0" t="str">
        <f aca="false">I4809&amp;"_"&amp;G4809&amp;"_"&amp;F4809</f>
        <v>Loevfroe_05_20190109_DL2018073_VUCNordsj_koersel1</v>
      </c>
      <c r="I4809" s="61" t="str">
        <f aca="false">MID(RIGHT(B4809,LEN(B4809)-3),1,FIND("_",RIGHT(B4809,LEN(B4809)-3))-1)</f>
        <v>Loevfroe</v>
      </c>
      <c r="J4809" s="61" t="str">
        <f aca="false">TRIM(SUBSTITUTE(RIGHT(B4809,FIND(I4809,B4809)+1),"_",""))</f>
        <v>eDNA</v>
      </c>
      <c r="K4809" s="0" t="str">
        <f aca="false">IFERROR(VALUE(SUBSTITUTE(E4809,".",",")),E4809)</f>
        <v>No Ct</v>
      </c>
      <c r="L4809" s="61" t="str">
        <f aca="false">IF(J4809="PosK",SUMIFS(K:K,J:J,"PosK",H:H,H4809),"")</f>
        <v/>
      </c>
      <c r="M4809" s="61" t="str">
        <f aca="false">IF(J4809="PosK",SUMIFS(K:K,J:J,"NegK",H:H,H4809),"")</f>
        <v/>
      </c>
      <c r="N4809" s="61" t="str">
        <f aca="false">IF(J4809="PosK",SUMIFS(K:K,J:J,"eDNA",H:H,H4809),"")</f>
        <v/>
      </c>
      <c r="P4809" s="62"/>
      <c r="T4809" s="63"/>
      <c r="W4809" s="64"/>
    </row>
    <row r="4810" customFormat="false" ht="14.25" hidden="false" customHeight="false" outlineLevel="0" collapsed="false">
      <c r="A4810" s="0" t="s">
        <v>786</v>
      </c>
      <c r="B4810" s="52" t="s">
        <v>787</v>
      </c>
      <c r="C4810" s="52" t="s">
        <v>743</v>
      </c>
      <c r="D4810" s="53" t="n">
        <v>0.1</v>
      </c>
      <c r="E4810" s="53" t="n">
        <v>31.46</v>
      </c>
      <c r="F4810" s="0" t="s">
        <v>1396</v>
      </c>
      <c r="G4810" s="0" t="str">
        <f aca="false">LEFT(B4810,2)</f>
        <v>06</v>
      </c>
      <c r="H4810" s="0" t="str">
        <f aca="false">I4810&amp;"_"&amp;G4810&amp;"_"&amp;F4810</f>
        <v>Springfroe_06_20190109_DL2018073_VUCNordsj_koersel1</v>
      </c>
      <c r="I4810" s="61" t="str">
        <f aca="false">MID(RIGHT(B4810,LEN(B4810)-3),1,FIND("_",RIGHT(B4810,LEN(B4810)-3))-1)</f>
        <v>Springfroe</v>
      </c>
      <c r="J4810" s="61" t="str">
        <f aca="false">TRIM(SUBSTITUTE(RIGHT(B4810,FIND(I4810,B4810)+1),"_",""))</f>
        <v>PosK</v>
      </c>
      <c r="K4810" s="0" t="n">
        <f aca="false">IFERROR(VALUE(SUBSTITUTE(E4810,".",",")),E4810)</f>
        <v>31.46</v>
      </c>
      <c r="L4810" s="61" t="n">
        <f aca="false">IF(J4810="PosK",SUMIFS(K:K,J:J,"PosK",H:H,H4810),"")</f>
        <v>31.46</v>
      </c>
      <c r="M4810" s="61" t="n">
        <f aca="false">IF(J4810="PosK",SUMIFS(K:K,J:J,"NegK",H:H,H4810),"")</f>
        <v>0</v>
      </c>
      <c r="N4810" s="61" t="n">
        <f aca="false">IF(J4810="PosK",SUMIFS(K:K,J:J,"eDNA",H:H,H4810),"")</f>
        <v>0</v>
      </c>
      <c r="P4810" s="62" t="n">
        <f aca="false">IF(K4812="No Ct",0,K4812)</f>
        <v>0</v>
      </c>
      <c r="Q4810" s="62" t="n">
        <f aca="false">IF(K4813="No Ct",0,K4813)</f>
        <v>0</v>
      </c>
      <c r="R4810" s="0" t="str">
        <f aca="false">IF(AND(L4810&gt;0,M4810=0),"Valid","Invalid")</f>
        <v>Valid</v>
      </c>
      <c r="S4810" s="0" t="str">
        <f aca="false">IF(OR(P4810&gt;1,Q4810&gt;1),"Present","Absent")</f>
        <v>Absent</v>
      </c>
      <c r="T4810" s="63" t="str">
        <f aca="false">IF(OR(AND(P4810&gt;1,P4810&lt;41),AND(Q4810&gt;1,Q4810&lt;41)),"Ct&lt;41","Ct&gt;41")</f>
        <v>Ct&gt;41</v>
      </c>
      <c r="U4810" s="0" t="str">
        <f aca="false">I4810</f>
        <v>Springfroe</v>
      </c>
      <c r="V4810" s="0" t="str">
        <f aca="false">MID(F4810,10,9)</f>
        <v>DL2018073</v>
      </c>
      <c r="W4810" s="64" t="str">
        <f aca="false">V4810&amp;"_"&amp;U4810&amp;"_"&amp;R4810&amp;"_"&amp;S4810&amp;"_"&amp;T4810</f>
        <v>DL2018073_Springfroe_Valid_Absent_Ct&gt;41</v>
      </c>
    </row>
    <row r="4811" customFormat="false" ht="14.25" hidden="false" customHeight="false" outlineLevel="0" collapsed="false">
      <c r="A4811" s="0" t="s">
        <v>788</v>
      </c>
      <c r="B4811" s="52" t="s">
        <v>789</v>
      </c>
      <c r="C4811" s="52" t="s">
        <v>747</v>
      </c>
      <c r="D4811" s="53" t="n">
        <v>0.1</v>
      </c>
      <c r="E4811" s="53" t="s">
        <v>748</v>
      </c>
      <c r="F4811" s="0" t="s">
        <v>1396</v>
      </c>
      <c r="G4811" s="0" t="str">
        <f aca="false">LEFT(B4811,2)</f>
        <v>06</v>
      </c>
      <c r="H4811" s="0" t="str">
        <f aca="false">I4811&amp;"_"&amp;G4811&amp;"_"&amp;F4811</f>
        <v>Springfroe_06_20190109_DL2018073_VUCNordsj_koersel1</v>
      </c>
      <c r="I4811" s="61" t="str">
        <f aca="false">MID(RIGHT(B4811,LEN(B4811)-3),1,FIND("_",RIGHT(B4811,LEN(B4811)-3))-1)</f>
        <v>Springfroe</v>
      </c>
      <c r="J4811" s="61" t="str">
        <f aca="false">TRIM(SUBSTITUTE(RIGHT(B4811,FIND(I4811,B4811)+1),"_",""))</f>
        <v>NegK</v>
      </c>
      <c r="K4811" s="0" t="str">
        <f aca="false">IFERROR(VALUE(SUBSTITUTE(E4811,".",",")),E4811)</f>
        <v>No Ct</v>
      </c>
      <c r="L4811" s="61" t="str">
        <f aca="false">IF(J4811="PosK",SUMIFS(K:K,J:J,"PosK",H:H,H4811),"")</f>
        <v/>
      </c>
      <c r="M4811" s="61" t="str">
        <f aca="false">IF(J4811="PosK",SUMIFS(K:K,J:J,"NegK",H:H,H4811),"")</f>
        <v/>
      </c>
      <c r="N4811" s="61" t="str">
        <f aca="false">IF(J4811="PosK",SUMIFS(K:K,J:J,"eDNA",H:H,H4811),"")</f>
        <v/>
      </c>
    </row>
    <row r="4812" customFormat="false" ht="14.25" hidden="false" customHeight="false" outlineLevel="0" collapsed="false">
      <c r="A4812" s="0" t="s">
        <v>790</v>
      </c>
      <c r="B4812" s="52" t="s">
        <v>791</v>
      </c>
      <c r="C4812" s="52" t="s">
        <v>751</v>
      </c>
      <c r="D4812" s="53" t="n">
        <v>0.1</v>
      </c>
      <c r="E4812" s="53" t="s">
        <v>748</v>
      </c>
      <c r="F4812" s="0" t="s">
        <v>1396</v>
      </c>
      <c r="G4812" s="0" t="str">
        <f aca="false">LEFT(B4812,2)</f>
        <v>06</v>
      </c>
      <c r="H4812" s="0" t="str">
        <f aca="false">I4812&amp;"_"&amp;G4812&amp;"_"&amp;F4812</f>
        <v>Springfroe_06_20190109_DL2018073_VUCNordsj_koersel1</v>
      </c>
      <c r="I4812" s="61" t="str">
        <f aca="false">MID(RIGHT(B4812,LEN(B4812)-3),1,FIND("_",RIGHT(B4812,LEN(B4812)-3))-1)</f>
        <v>Springfroe</v>
      </c>
      <c r="J4812" s="61" t="str">
        <f aca="false">TRIM(SUBSTITUTE(RIGHT(B4812,FIND(I4812,B4812)+1),"_",""))</f>
        <v>eDNA</v>
      </c>
      <c r="K4812" s="0" t="str">
        <f aca="false">IFERROR(VALUE(SUBSTITUTE(E4812,".",",")),E4812)</f>
        <v>No Ct</v>
      </c>
      <c r="L4812" s="61" t="str">
        <f aca="false">IF(J4812="PosK",SUMIFS(K:K,J:J,"PosK",H:H,H4812),"")</f>
        <v/>
      </c>
      <c r="M4812" s="61" t="str">
        <f aca="false">IF(J4812="PosK",SUMIFS(K:K,J:J,"NegK",H:H,H4812),"")</f>
        <v/>
      </c>
      <c r="N4812" s="61" t="str">
        <f aca="false">IF(J4812="PosK",SUMIFS(K:K,J:J,"eDNA",H:H,H4812),"")</f>
        <v/>
      </c>
      <c r="Q4812" s="62"/>
    </row>
    <row r="4813" customFormat="false" ht="14.25" hidden="false" customHeight="false" outlineLevel="0" collapsed="false">
      <c r="A4813" s="0" t="s">
        <v>792</v>
      </c>
      <c r="B4813" s="52" t="s">
        <v>791</v>
      </c>
      <c r="C4813" s="52" t="s">
        <v>751</v>
      </c>
      <c r="D4813" s="53" t="n">
        <v>0.1</v>
      </c>
      <c r="E4813" s="53" t="s">
        <v>748</v>
      </c>
      <c r="F4813" s="0" t="s">
        <v>1396</v>
      </c>
      <c r="G4813" s="0" t="str">
        <f aca="false">LEFT(B4813,2)</f>
        <v>06</v>
      </c>
      <c r="H4813" s="0" t="str">
        <f aca="false">I4813&amp;"_"&amp;G4813&amp;"_"&amp;F4813</f>
        <v>Springfroe_06_20190109_DL2018073_VUCNordsj_koersel1</v>
      </c>
      <c r="I4813" s="61" t="str">
        <f aca="false">MID(RIGHT(B4813,LEN(B4813)-3),1,FIND("_",RIGHT(B4813,LEN(B4813)-3))-1)</f>
        <v>Springfroe</v>
      </c>
      <c r="J4813" s="61" t="str">
        <f aca="false">TRIM(SUBSTITUTE(RIGHT(B4813,FIND(I4813,B4813)+1),"_",""))</f>
        <v>eDNA</v>
      </c>
      <c r="K4813" s="0" t="str">
        <f aca="false">IFERROR(VALUE(SUBSTITUTE(E4813,".",",")),E4813)</f>
        <v>No Ct</v>
      </c>
      <c r="L4813" s="61" t="str">
        <f aca="false">IF(J4813="PosK",SUMIFS(K:K,J:J,"PosK",H:H,H4813),"")</f>
        <v/>
      </c>
      <c r="M4813" s="61" t="str">
        <f aca="false">IF(J4813="PosK",SUMIFS(K:K,J:J,"NegK",H:H,H4813),"")</f>
        <v/>
      </c>
      <c r="N4813" s="61" t="str">
        <f aca="false">IF(J4813="PosK",SUMIFS(K:K,J:J,"eDNA",H:H,H4813),"")</f>
        <v/>
      </c>
      <c r="P4813" s="62"/>
      <c r="T4813" s="63"/>
      <c r="W4813" s="64"/>
    </row>
    <row r="4814" customFormat="false" ht="14.25" hidden="false" customHeight="false" outlineLevel="0" collapsed="false">
      <c r="A4814" s="0" t="s">
        <v>794</v>
      </c>
      <c r="B4814" s="52" t="s">
        <v>960</v>
      </c>
      <c r="C4814" s="52" t="s">
        <v>743</v>
      </c>
      <c r="D4814" s="53" t="n">
        <v>0.1</v>
      </c>
      <c r="E4814" s="53" t="n">
        <v>29.05</v>
      </c>
      <c r="F4814" s="0" t="s">
        <v>1396</v>
      </c>
      <c r="G4814" s="0" t="str">
        <f aca="false">LEFT(B4814,2)</f>
        <v>07</v>
      </c>
      <c r="H4814" s="0" t="str">
        <f aca="false">I4814&amp;"_"&amp;G4814&amp;"_"&amp;F4814</f>
        <v>Springfroe_07_20190109_DL2018073_VUCNordsj_koersel1</v>
      </c>
      <c r="I4814" s="61" t="str">
        <f aca="false">MID(RIGHT(B4814,LEN(B4814)-3),1,FIND("_",RIGHT(B4814,LEN(B4814)-3))-1)</f>
        <v>Springfroe</v>
      </c>
      <c r="J4814" s="61" t="str">
        <f aca="false">TRIM(SUBSTITUTE(RIGHT(B4814,FIND(I4814,B4814)+1),"_",""))</f>
        <v>PosK</v>
      </c>
      <c r="K4814" s="0" t="n">
        <f aca="false">IFERROR(VALUE(SUBSTITUTE(E4814,".",",")),E4814)</f>
        <v>29.05</v>
      </c>
      <c r="L4814" s="61" t="n">
        <f aca="false">IF(J4814="PosK",SUMIFS(K:K,J:J,"PosK",H:H,H4814),"")</f>
        <v>29.05</v>
      </c>
      <c r="M4814" s="61" t="n">
        <f aca="false">IF(J4814="PosK",SUMIFS(K:K,J:J,"NegK",H:H,H4814),"")</f>
        <v>0</v>
      </c>
      <c r="N4814" s="61" t="n">
        <f aca="false">IF(J4814="PosK",SUMIFS(K:K,J:J,"eDNA",H:H,H4814),"")</f>
        <v>0</v>
      </c>
      <c r="P4814" s="62" t="n">
        <f aca="false">IF(K4816="No Ct",0,K4816)</f>
        <v>0</v>
      </c>
      <c r="Q4814" s="62" t="n">
        <f aca="false">IF(K4817="No Ct",0,K4817)</f>
        <v>0</v>
      </c>
      <c r="R4814" s="0" t="str">
        <f aca="false">IF(AND(L4814&gt;0,M4814=0),"Valid","Invalid")</f>
        <v>Valid</v>
      </c>
      <c r="S4814" s="0" t="str">
        <f aca="false">IF(OR(P4814&gt;1,Q4814&gt;1),"Present","Absent")</f>
        <v>Absent</v>
      </c>
      <c r="T4814" s="63" t="str">
        <f aca="false">IF(OR(AND(P4814&gt;1,P4814&lt;41),AND(Q4814&gt;1,Q4814&lt;41)),"Ct&lt;41","Ct&gt;41")</f>
        <v>Ct&gt;41</v>
      </c>
      <c r="U4814" s="0" t="str">
        <f aca="false">I4814</f>
        <v>Springfroe</v>
      </c>
      <c r="V4814" s="0" t="str">
        <f aca="false">MID(F4814,10,9)</f>
        <v>DL2018073</v>
      </c>
      <c r="W4814" s="64" t="str">
        <f aca="false">V4814&amp;"_"&amp;U4814&amp;"_"&amp;R4814&amp;"_"&amp;S4814&amp;"_"&amp;T4814</f>
        <v>DL2018073_Springfroe_Valid_Absent_Ct&gt;41</v>
      </c>
    </row>
    <row r="4815" customFormat="false" ht="14.25" hidden="false" customHeight="false" outlineLevel="0" collapsed="false">
      <c r="A4815" s="0" t="s">
        <v>796</v>
      </c>
      <c r="B4815" s="52" t="s">
        <v>961</v>
      </c>
      <c r="C4815" s="52" t="s">
        <v>747</v>
      </c>
      <c r="D4815" s="53" t="n">
        <v>0.1</v>
      </c>
      <c r="E4815" s="53" t="s">
        <v>748</v>
      </c>
      <c r="F4815" s="0" t="s">
        <v>1396</v>
      </c>
      <c r="G4815" s="0" t="str">
        <f aca="false">LEFT(B4815,2)</f>
        <v>07</v>
      </c>
      <c r="H4815" s="0" t="str">
        <f aca="false">I4815&amp;"_"&amp;G4815&amp;"_"&amp;F4815</f>
        <v>Springfroe_07_20190109_DL2018073_VUCNordsj_koersel1</v>
      </c>
      <c r="I4815" s="61" t="str">
        <f aca="false">MID(RIGHT(B4815,LEN(B4815)-3),1,FIND("_",RIGHT(B4815,LEN(B4815)-3))-1)</f>
        <v>Springfroe</v>
      </c>
      <c r="J4815" s="61" t="str">
        <f aca="false">TRIM(SUBSTITUTE(RIGHT(B4815,FIND(I4815,B4815)+1),"_",""))</f>
        <v>NegK</v>
      </c>
      <c r="K4815" s="0" t="str">
        <f aca="false">IFERROR(VALUE(SUBSTITUTE(E4815,".",",")),E4815)</f>
        <v>No Ct</v>
      </c>
      <c r="L4815" s="61" t="str">
        <f aca="false">IF(J4815="PosK",SUMIFS(K:K,J:J,"PosK",H:H,H4815),"")</f>
        <v/>
      </c>
      <c r="M4815" s="61" t="str">
        <f aca="false">IF(J4815="PosK",SUMIFS(K:K,J:J,"NegK",H:H,H4815),"")</f>
        <v/>
      </c>
      <c r="N4815" s="61" t="str">
        <f aca="false">IF(J4815="PosK",SUMIFS(K:K,J:J,"eDNA",H:H,H4815),"")</f>
        <v/>
      </c>
    </row>
    <row r="4816" customFormat="false" ht="14.25" hidden="false" customHeight="false" outlineLevel="0" collapsed="false">
      <c r="A4816" s="0" t="s">
        <v>798</v>
      </c>
      <c r="B4816" s="52" t="s">
        <v>962</v>
      </c>
      <c r="C4816" s="52" t="s">
        <v>751</v>
      </c>
      <c r="D4816" s="53" t="n">
        <v>0.1</v>
      </c>
      <c r="E4816" s="53" t="s">
        <v>748</v>
      </c>
      <c r="F4816" s="0" t="s">
        <v>1396</v>
      </c>
      <c r="G4816" s="0" t="str">
        <f aca="false">LEFT(B4816,2)</f>
        <v>07</v>
      </c>
      <c r="H4816" s="0" t="str">
        <f aca="false">I4816&amp;"_"&amp;G4816&amp;"_"&amp;F4816</f>
        <v>Springfroe_07_20190109_DL2018073_VUCNordsj_koersel1</v>
      </c>
      <c r="I4816" s="61" t="str">
        <f aca="false">MID(RIGHT(B4816,LEN(B4816)-3),1,FIND("_",RIGHT(B4816,LEN(B4816)-3))-1)</f>
        <v>Springfroe</v>
      </c>
      <c r="J4816" s="61" t="str">
        <f aca="false">TRIM(SUBSTITUTE(RIGHT(B4816,FIND(I4816,B4816)+1),"_",""))</f>
        <v>eDNA</v>
      </c>
      <c r="K4816" s="0" t="str">
        <f aca="false">IFERROR(VALUE(SUBSTITUTE(E4816,".",",")),E4816)</f>
        <v>No Ct</v>
      </c>
      <c r="L4816" s="61" t="str">
        <f aca="false">IF(J4816="PosK",SUMIFS(K:K,J:J,"PosK",H:H,H4816),"")</f>
        <v/>
      </c>
      <c r="M4816" s="61" t="str">
        <f aca="false">IF(J4816="PosK",SUMIFS(K:K,J:J,"NegK",H:H,H4816),"")</f>
        <v/>
      </c>
      <c r="N4816" s="61" t="str">
        <f aca="false">IF(J4816="PosK",SUMIFS(K:K,J:J,"eDNA",H:H,H4816),"")</f>
        <v/>
      </c>
      <c r="Q4816" s="62"/>
    </row>
    <row r="4817" customFormat="false" ht="14.25" hidden="false" customHeight="false" outlineLevel="0" collapsed="false">
      <c r="A4817" s="0" t="s">
        <v>800</v>
      </c>
      <c r="B4817" s="52" t="s">
        <v>962</v>
      </c>
      <c r="C4817" s="52" t="s">
        <v>751</v>
      </c>
      <c r="D4817" s="53" t="n">
        <v>0.1</v>
      </c>
      <c r="E4817" s="53" t="s">
        <v>748</v>
      </c>
      <c r="F4817" s="0" t="s">
        <v>1396</v>
      </c>
      <c r="G4817" s="0" t="str">
        <f aca="false">LEFT(B4817,2)</f>
        <v>07</v>
      </c>
      <c r="H4817" s="0" t="str">
        <f aca="false">I4817&amp;"_"&amp;G4817&amp;"_"&amp;F4817</f>
        <v>Springfroe_07_20190109_DL2018073_VUCNordsj_koersel1</v>
      </c>
      <c r="I4817" s="61" t="str">
        <f aca="false">MID(RIGHT(B4817,LEN(B4817)-3),1,FIND("_",RIGHT(B4817,LEN(B4817)-3))-1)</f>
        <v>Springfroe</v>
      </c>
      <c r="J4817" s="61" t="str">
        <f aca="false">TRIM(SUBSTITUTE(RIGHT(B4817,FIND(I4817,B4817)+1),"_",""))</f>
        <v>eDNA</v>
      </c>
      <c r="K4817" s="0" t="str">
        <f aca="false">IFERROR(VALUE(SUBSTITUTE(E4817,".",",")),E4817)</f>
        <v>No Ct</v>
      </c>
      <c r="L4817" s="61" t="str">
        <f aca="false">IF(J4817="PosK",SUMIFS(K:K,J:J,"PosK",H:H,H4817),"")</f>
        <v/>
      </c>
      <c r="M4817" s="61" t="str">
        <f aca="false">IF(J4817="PosK",SUMIFS(K:K,J:J,"NegK",H:H,H4817),"")</f>
        <v/>
      </c>
      <c r="N4817" s="61" t="str">
        <f aca="false">IF(J4817="PosK",SUMIFS(K:K,J:J,"eDNA",H:H,H4817),"")</f>
        <v/>
      </c>
      <c r="P4817" s="62"/>
      <c r="T4817" s="63"/>
      <c r="W4817" s="64"/>
    </row>
    <row r="4818" customFormat="false" ht="14.25" hidden="false" customHeight="false" outlineLevel="0" collapsed="false">
      <c r="A4818" s="0" t="s">
        <v>802</v>
      </c>
      <c r="B4818" s="52" t="s">
        <v>964</v>
      </c>
      <c r="C4818" s="52" t="s">
        <v>743</v>
      </c>
      <c r="D4818" s="53" t="n">
        <v>0.1</v>
      </c>
      <c r="E4818" s="53" t="s">
        <v>748</v>
      </c>
      <c r="F4818" s="0" t="s">
        <v>1396</v>
      </c>
      <c r="G4818" s="0" t="str">
        <f aca="false">LEFT(B4818,2)</f>
        <v>08</v>
      </c>
      <c r="H4818" s="0" t="str">
        <f aca="false">I4818&amp;"_"&amp;G4818&amp;"_"&amp;F4818</f>
        <v>Klokkefroe_08_20190109_DL2018073_VUCNordsj_koersel1</v>
      </c>
      <c r="I4818" s="61" t="str">
        <f aca="false">MID(RIGHT(B4818,LEN(B4818)-3),1,FIND("_",RIGHT(B4818,LEN(B4818)-3))-1)</f>
        <v>Klokkefroe</v>
      </c>
      <c r="J4818" s="61" t="str">
        <f aca="false">TRIM(SUBSTITUTE(RIGHT(B4818,FIND(I4818,B4818)+1),"_",""))</f>
        <v>PosK</v>
      </c>
      <c r="K4818" s="0" t="str">
        <f aca="false">IFERROR(VALUE(SUBSTITUTE(E4818,".",",")),E4818)</f>
        <v>No Ct</v>
      </c>
      <c r="L4818" s="61" t="n">
        <f aca="false">IF(J4818="PosK",SUMIFS(K:K,J:J,"PosK",H:H,H4818),"")</f>
        <v>0</v>
      </c>
      <c r="M4818" s="61" t="n">
        <f aca="false">IF(J4818="PosK",SUMIFS(K:K,J:J,"NegK",H:H,H4818),"")</f>
        <v>0</v>
      </c>
      <c r="N4818" s="61" t="n">
        <f aca="false">IF(J4818="PosK",SUMIFS(K:K,J:J,"eDNA",H:H,H4818),"")</f>
        <v>0</v>
      </c>
      <c r="P4818" s="62" t="n">
        <f aca="false">IF(K4820="No Ct",0,K4820)</f>
        <v>0</v>
      </c>
      <c r="Q4818" s="62" t="n">
        <f aca="false">IF(K4821="No Ct",0,K4821)</f>
        <v>0</v>
      </c>
      <c r="R4818" s="0" t="str">
        <f aca="false">IF(AND(L4818&gt;0,M4818=0),"Valid","Invalid")</f>
        <v>Invalid</v>
      </c>
      <c r="S4818" s="0" t="str">
        <f aca="false">IF(OR(P4818&gt;1,Q4818&gt;1),"Present","Absent")</f>
        <v>Absent</v>
      </c>
      <c r="T4818" s="63" t="str">
        <f aca="false">IF(OR(AND(P4818&gt;1,P4818&lt;41),AND(Q4818&gt;1,Q4818&lt;41)),"Ct&lt;41","Ct&gt;41")</f>
        <v>Ct&gt;41</v>
      </c>
      <c r="U4818" s="0" t="str">
        <f aca="false">I4818</f>
        <v>Klokkefroe</v>
      </c>
      <c r="V4818" s="0" t="str">
        <f aca="false">MID(F4818,10,9)</f>
        <v>DL2018073</v>
      </c>
      <c r="W4818" s="64" t="str">
        <f aca="false">V4818&amp;"_"&amp;U4818&amp;"_"&amp;R4818&amp;"_"&amp;S4818&amp;"_"&amp;T4818</f>
        <v>DL2018073_Klokkefroe_Invalid_Absent_Ct&gt;41</v>
      </c>
    </row>
    <row r="4819" customFormat="false" ht="14.25" hidden="false" customHeight="false" outlineLevel="0" collapsed="false">
      <c r="A4819" s="0" t="s">
        <v>804</v>
      </c>
      <c r="B4819" s="52" t="s">
        <v>965</v>
      </c>
      <c r="C4819" s="52" t="s">
        <v>747</v>
      </c>
      <c r="D4819" s="53" t="n">
        <v>0.1</v>
      </c>
      <c r="E4819" s="53" t="s">
        <v>748</v>
      </c>
      <c r="F4819" s="0" t="s">
        <v>1396</v>
      </c>
      <c r="G4819" s="0" t="str">
        <f aca="false">LEFT(B4819,2)</f>
        <v>08</v>
      </c>
      <c r="H4819" s="0" t="str">
        <f aca="false">I4819&amp;"_"&amp;G4819&amp;"_"&amp;F4819</f>
        <v>Klokkefroe_08_20190109_DL2018073_VUCNordsj_koersel1</v>
      </c>
      <c r="I4819" s="61" t="str">
        <f aca="false">MID(RIGHT(B4819,LEN(B4819)-3),1,FIND("_",RIGHT(B4819,LEN(B4819)-3))-1)</f>
        <v>Klokkefroe</v>
      </c>
      <c r="J4819" s="61" t="str">
        <f aca="false">TRIM(SUBSTITUTE(RIGHT(B4819,FIND(I4819,B4819)+1),"_",""))</f>
        <v>NegK</v>
      </c>
      <c r="K4819" s="0" t="str">
        <f aca="false">IFERROR(VALUE(SUBSTITUTE(E4819,".",",")),E4819)</f>
        <v>No Ct</v>
      </c>
      <c r="L4819" s="61" t="str">
        <f aca="false">IF(J4819="PosK",SUMIFS(K:K,J:J,"PosK",H:H,H4819),"")</f>
        <v/>
      </c>
      <c r="M4819" s="61" t="str">
        <f aca="false">IF(J4819="PosK",SUMIFS(K:K,J:J,"NegK",H:H,H4819),"")</f>
        <v/>
      </c>
      <c r="N4819" s="61" t="str">
        <f aca="false">IF(J4819="PosK",SUMIFS(K:K,J:J,"eDNA",H:H,H4819),"")</f>
        <v/>
      </c>
    </row>
    <row r="4820" customFormat="false" ht="14.25" hidden="false" customHeight="false" outlineLevel="0" collapsed="false">
      <c r="A4820" s="0" t="s">
        <v>806</v>
      </c>
      <c r="B4820" s="52" t="s">
        <v>966</v>
      </c>
      <c r="C4820" s="52" t="s">
        <v>751</v>
      </c>
      <c r="D4820" s="53" t="n">
        <v>0.1</v>
      </c>
      <c r="E4820" s="53" t="s">
        <v>748</v>
      </c>
      <c r="F4820" s="0" t="s">
        <v>1396</v>
      </c>
      <c r="G4820" s="0" t="str">
        <f aca="false">LEFT(B4820,2)</f>
        <v>08</v>
      </c>
      <c r="H4820" s="0" t="str">
        <f aca="false">I4820&amp;"_"&amp;G4820&amp;"_"&amp;F4820</f>
        <v>Klokkefroe_08_20190109_DL2018073_VUCNordsj_koersel1</v>
      </c>
      <c r="I4820" s="61" t="str">
        <f aca="false">MID(RIGHT(B4820,LEN(B4820)-3),1,FIND("_",RIGHT(B4820,LEN(B4820)-3))-1)</f>
        <v>Klokkefroe</v>
      </c>
      <c r="J4820" s="61" t="str">
        <f aca="false">TRIM(SUBSTITUTE(RIGHT(B4820,FIND(I4820,B4820)+1),"_",""))</f>
        <v>eDNA</v>
      </c>
      <c r="K4820" s="0" t="str">
        <f aca="false">IFERROR(VALUE(SUBSTITUTE(E4820,".",",")),E4820)</f>
        <v>No Ct</v>
      </c>
      <c r="L4820" s="61" t="str">
        <f aca="false">IF(J4820="PosK",SUMIFS(K:K,J:J,"PosK",H:H,H4820),"")</f>
        <v/>
      </c>
      <c r="M4820" s="61" t="str">
        <f aca="false">IF(J4820="PosK",SUMIFS(K:K,J:J,"NegK",H:H,H4820),"")</f>
        <v/>
      </c>
      <c r="N4820" s="61" t="str">
        <f aca="false">IF(J4820="PosK",SUMIFS(K:K,J:J,"eDNA",H:H,H4820),"")</f>
        <v/>
      </c>
      <c r="Q4820" s="62"/>
    </row>
    <row r="4821" customFormat="false" ht="14.25" hidden="false" customHeight="false" outlineLevel="0" collapsed="false">
      <c r="A4821" s="0" t="s">
        <v>808</v>
      </c>
      <c r="B4821" s="52" t="s">
        <v>966</v>
      </c>
      <c r="C4821" s="52" t="s">
        <v>751</v>
      </c>
      <c r="D4821" s="53" t="n">
        <v>0.1</v>
      </c>
      <c r="E4821" s="53" t="s">
        <v>748</v>
      </c>
      <c r="F4821" s="0" t="s">
        <v>1396</v>
      </c>
      <c r="G4821" s="0" t="str">
        <f aca="false">LEFT(B4821,2)</f>
        <v>08</v>
      </c>
      <c r="H4821" s="0" t="str">
        <f aca="false">I4821&amp;"_"&amp;G4821&amp;"_"&amp;F4821</f>
        <v>Klokkefroe_08_20190109_DL2018073_VUCNordsj_koersel1</v>
      </c>
      <c r="I4821" s="61" t="str">
        <f aca="false">MID(RIGHT(B4821,LEN(B4821)-3),1,FIND("_",RIGHT(B4821,LEN(B4821)-3))-1)</f>
        <v>Klokkefroe</v>
      </c>
      <c r="J4821" s="61" t="str">
        <f aca="false">TRIM(SUBSTITUTE(RIGHT(B4821,FIND(I4821,B4821)+1),"_",""))</f>
        <v>eDNA</v>
      </c>
      <c r="K4821" s="0" t="str">
        <f aca="false">IFERROR(VALUE(SUBSTITUTE(E4821,".",",")),E4821)</f>
        <v>No Ct</v>
      </c>
      <c r="L4821" s="61" t="str">
        <f aca="false">IF(J4821="PosK",SUMIFS(K:K,J:J,"PosK",H:H,H4821),"")</f>
        <v/>
      </c>
      <c r="M4821" s="61" t="str">
        <f aca="false">IF(J4821="PosK",SUMIFS(K:K,J:J,"NegK",H:H,H4821),"")</f>
        <v/>
      </c>
      <c r="N4821" s="61" t="str">
        <f aca="false">IF(J4821="PosK",SUMIFS(K:K,J:J,"eDNA",H:H,H4821),"")</f>
        <v/>
      </c>
      <c r="P4821" s="62"/>
      <c r="T4821" s="63"/>
      <c r="W4821" s="64"/>
    </row>
    <row r="4822" customFormat="false" ht="14.25" hidden="false" customHeight="false" outlineLevel="0" collapsed="false">
      <c r="A4822" s="0" t="s">
        <v>810</v>
      </c>
      <c r="B4822" s="52" t="s">
        <v>968</v>
      </c>
      <c r="C4822" s="52" t="s">
        <v>743</v>
      </c>
      <c r="D4822" s="53" t="n">
        <v>0.1</v>
      </c>
      <c r="E4822" s="53" t="s">
        <v>748</v>
      </c>
      <c r="F4822" s="0" t="s">
        <v>1396</v>
      </c>
      <c r="G4822" s="0" t="str">
        <f aca="false">LEFT(B4822,2)</f>
        <v>09</v>
      </c>
      <c r="H4822" s="0" t="str">
        <f aca="false">I4822&amp;"_"&amp;G4822&amp;"_"&amp;F4822</f>
        <v>Skrubtudse_09_20190109_DL2018073_VUCNordsj_koersel1</v>
      </c>
      <c r="I4822" s="61" t="str">
        <f aca="false">MID(RIGHT(B4822,LEN(B4822)-3),1,FIND("_",RIGHT(B4822,LEN(B4822)-3))-1)</f>
        <v>Skrubtudse</v>
      </c>
      <c r="J4822" s="61" t="str">
        <f aca="false">TRIM(SUBSTITUTE(RIGHT(B4822,FIND(I4822,B4822)+1),"_",""))</f>
        <v>PosK</v>
      </c>
      <c r="K4822" s="0" t="str">
        <f aca="false">IFERROR(VALUE(SUBSTITUTE(E4822,".",",")),E4822)</f>
        <v>No Ct</v>
      </c>
      <c r="L4822" s="61" t="n">
        <f aca="false">IF(J4822="PosK",SUMIFS(K:K,J:J,"PosK",H:H,H4822),"")</f>
        <v>0</v>
      </c>
      <c r="M4822" s="61" t="n">
        <f aca="false">IF(J4822="PosK",SUMIFS(K:K,J:J,"NegK",H:H,H4822),"")</f>
        <v>0</v>
      </c>
      <c r="N4822" s="61" t="n">
        <f aca="false">IF(J4822="PosK",SUMIFS(K:K,J:J,"eDNA",H:H,H4822),"")</f>
        <v>0</v>
      </c>
      <c r="P4822" s="62" t="n">
        <f aca="false">IF(K4824="No Ct",0,K4824)</f>
        <v>0</v>
      </c>
      <c r="Q4822" s="62" t="n">
        <f aca="false">IF(K4825="No Ct",0,K4825)</f>
        <v>0</v>
      </c>
      <c r="R4822" s="0" t="str">
        <f aca="false">IF(AND(L4822&gt;0,M4822=0),"Valid","Invalid")</f>
        <v>Invalid</v>
      </c>
      <c r="S4822" s="0" t="str">
        <f aca="false">IF(OR(P4822&gt;1,Q4822&gt;1),"Present","Absent")</f>
        <v>Absent</v>
      </c>
      <c r="T4822" s="63" t="str">
        <f aca="false">IF(OR(AND(P4822&gt;1,P4822&lt;41),AND(Q4822&gt;1,Q4822&lt;41)),"Ct&lt;41","Ct&gt;41")</f>
        <v>Ct&gt;41</v>
      </c>
      <c r="U4822" s="0" t="str">
        <f aca="false">I4822</f>
        <v>Skrubtudse</v>
      </c>
      <c r="V4822" s="0" t="str">
        <f aca="false">MID(F4822,10,9)</f>
        <v>DL2018073</v>
      </c>
      <c r="W4822" s="64" t="str">
        <f aca="false">V4822&amp;"_"&amp;U4822&amp;"_"&amp;R4822&amp;"_"&amp;S4822&amp;"_"&amp;T4822</f>
        <v>DL2018073_Skrubtudse_Invalid_Absent_Ct&gt;41</v>
      </c>
    </row>
    <row r="4823" customFormat="false" ht="14.25" hidden="false" customHeight="false" outlineLevel="0" collapsed="false">
      <c r="A4823" s="0" t="s">
        <v>812</v>
      </c>
      <c r="B4823" s="52" t="s">
        <v>969</v>
      </c>
      <c r="C4823" s="52" t="s">
        <v>747</v>
      </c>
      <c r="D4823" s="53" t="n">
        <v>0.1</v>
      </c>
      <c r="E4823" s="53" t="s">
        <v>748</v>
      </c>
      <c r="F4823" s="0" t="s">
        <v>1396</v>
      </c>
      <c r="G4823" s="0" t="str">
        <f aca="false">LEFT(B4823,2)</f>
        <v>09</v>
      </c>
      <c r="H4823" s="0" t="str">
        <f aca="false">I4823&amp;"_"&amp;G4823&amp;"_"&amp;F4823</f>
        <v>Skrubtudse_09_20190109_DL2018073_VUCNordsj_koersel1</v>
      </c>
      <c r="I4823" s="61" t="str">
        <f aca="false">MID(RIGHT(B4823,LEN(B4823)-3),1,FIND("_",RIGHT(B4823,LEN(B4823)-3))-1)</f>
        <v>Skrubtudse</v>
      </c>
      <c r="J4823" s="61" t="str">
        <f aca="false">TRIM(SUBSTITUTE(RIGHT(B4823,FIND(I4823,B4823)+1),"_",""))</f>
        <v>NegK</v>
      </c>
      <c r="K4823" s="0" t="str">
        <f aca="false">IFERROR(VALUE(SUBSTITUTE(E4823,".",",")),E4823)</f>
        <v>No Ct</v>
      </c>
      <c r="L4823" s="61" t="str">
        <f aca="false">IF(J4823="PosK",SUMIFS(K:K,J:J,"PosK",H:H,H4823),"")</f>
        <v/>
      </c>
      <c r="M4823" s="61" t="str">
        <f aca="false">IF(J4823="PosK",SUMIFS(K:K,J:J,"NegK",H:H,H4823),"")</f>
        <v/>
      </c>
      <c r="N4823" s="61" t="str">
        <f aca="false">IF(J4823="PosK",SUMIFS(K:K,J:J,"eDNA",H:H,H4823),"")</f>
        <v/>
      </c>
    </row>
    <row r="4824" customFormat="false" ht="14.25" hidden="false" customHeight="false" outlineLevel="0" collapsed="false">
      <c r="A4824" s="0" t="s">
        <v>814</v>
      </c>
      <c r="B4824" s="52" t="s">
        <v>970</v>
      </c>
      <c r="C4824" s="52" t="s">
        <v>751</v>
      </c>
      <c r="D4824" s="53" t="n">
        <v>0.1</v>
      </c>
      <c r="E4824" s="53" t="s">
        <v>748</v>
      </c>
      <c r="F4824" s="0" t="s">
        <v>1396</v>
      </c>
      <c r="G4824" s="0" t="str">
        <f aca="false">LEFT(B4824,2)</f>
        <v>09</v>
      </c>
      <c r="H4824" s="0" t="str">
        <f aca="false">I4824&amp;"_"&amp;G4824&amp;"_"&amp;F4824</f>
        <v>Skrubtudse_09_20190109_DL2018073_VUCNordsj_koersel1</v>
      </c>
      <c r="I4824" s="61" t="str">
        <f aca="false">MID(RIGHT(B4824,LEN(B4824)-3),1,FIND("_",RIGHT(B4824,LEN(B4824)-3))-1)</f>
        <v>Skrubtudse</v>
      </c>
      <c r="J4824" s="61" t="str">
        <f aca="false">TRIM(SUBSTITUTE(RIGHT(B4824,FIND(I4824,B4824)+1),"_",""))</f>
        <v>eDNA</v>
      </c>
      <c r="K4824" s="0" t="str">
        <f aca="false">IFERROR(VALUE(SUBSTITUTE(E4824,".",",")),E4824)</f>
        <v>No Ct</v>
      </c>
      <c r="L4824" s="61" t="str">
        <f aca="false">IF(J4824="PosK",SUMIFS(K:K,J:J,"PosK",H:H,H4824),"")</f>
        <v/>
      </c>
      <c r="M4824" s="61" t="str">
        <f aca="false">IF(J4824="PosK",SUMIFS(K:K,J:J,"NegK",H:H,H4824),"")</f>
        <v/>
      </c>
      <c r="N4824" s="61" t="str">
        <f aca="false">IF(J4824="PosK",SUMIFS(K:K,J:J,"eDNA",H:H,H4824),"")</f>
        <v/>
      </c>
      <c r="Q4824" s="62"/>
    </row>
    <row r="4825" customFormat="false" ht="14.25" hidden="false" customHeight="false" outlineLevel="0" collapsed="false">
      <c r="A4825" s="0" t="s">
        <v>816</v>
      </c>
      <c r="B4825" s="52" t="s">
        <v>970</v>
      </c>
      <c r="C4825" s="52" t="s">
        <v>751</v>
      </c>
      <c r="D4825" s="53" t="n">
        <v>0.1</v>
      </c>
      <c r="E4825" s="53" t="s">
        <v>748</v>
      </c>
      <c r="F4825" s="0" t="s">
        <v>1396</v>
      </c>
      <c r="G4825" s="0" t="str">
        <f aca="false">LEFT(B4825,2)</f>
        <v>09</v>
      </c>
      <c r="H4825" s="0" t="str">
        <f aca="false">I4825&amp;"_"&amp;G4825&amp;"_"&amp;F4825</f>
        <v>Skrubtudse_09_20190109_DL2018073_VUCNordsj_koersel1</v>
      </c>
      <c r="I4825" s="61" t="str">
        <f aca="false">MID(RIGHT(B4825,LEN(B4825)-3),1,FIND("_",RIGHT(B4825,LEN(B4825)-3))-1)</f>
        <v>Skrubtudse</v>
      </c>
      <c r="J4825" s="61" t="str">
        <f aca="false">TRIM(SUBSTITUTE(RIGHT(B4825,FIND(I4825,B4825)+1),"_",""))</f>
        <v>eDNA</v>
      </c>
      <c r="K4825" s="0" t="str">
        <f aca="false">IFERROR(VALUE(SUBSTITUTE(E4825,".",",")),E4825)</f>
        <v>No Ct</v>
      </c>
      <c r="L4825" s="61" t="str">
        <f aca="false">IF(J4825="PosK",SUMIFS(K:K,J:J,"PosK",H:H,H4825),"")</f>
        <v/>
      </c>
      <c r="M4825" s="61" t="str">
        <f aca="false">IF(J4825="PosK",SUMIFS(K:K,J:J,"NegK",H:H,H4825),"")</f>
        <v/>
      </c>
      <c r="N4825" s="61" t="str">
        <f aca="false">IF(J4825="PosK",SUMIFS(K:K,J:J,"eDNA",H:H,H4825),"")</f>
        <v/>
      </c>
      <c r="P4825" s="62"/>
      <c r="T4825" s="63"/>
      <c r="W4825" s="64"/>
    </row>
    <row r="4826" customFormat="false" ht="14.25" hidden="false" customHeight="false" outlineLevel="0" collapsed="false">
      <c r="A4826" s="0" t="s">
        <v>818</v>
      </c>
      <c r="B4826" s="52" t="s">
        <v>972</v>
      </c>
      <c r="C4826" s="52" t="s">
        <v>743</v>
      </c>
      <c r="D4826" s="53" t="n">
        <v>0.1</v>
      </c>
      <c r="E4826" s="53" t="s">
        <v>748</v>
      </c>
      <c r="F4826" s="0" t="s">
        <v>1396</v>
      </c>
      <c r="G4826" s="0" t="str">
        <f aca="false">LEFT(B4826,2)</f>
        <v>10</v>
      </c>
      <c r="H4826" s="0" t="str">
        <f aca="false">I4826&amp;"_"&amp;G4826&amp;"_"&amp;F4826</f>
        <v>Skrubtudse_10_20190109_DL2018073_VUCNordsj_koersel1</v>
      </c>
      <c r="I4826" s="61" t="str">
        <f aca="false">MID(RIGHT(B4826,LEN(B4826)-3),1,FIND("_",RIGHT(B4826,LEN(B4826)-3))-1)</f>
        <v>Skrubtudse</v>
      </c>
      <c r="J4826" s="61" t="str">
        <f aca="false">TRIM(SUBSTITUTE(RIGHT(B4826,FIND(I4826,B4826)+1),"_",""))</f>
        <v>PosK</v>
      </c>
      <c r="K4826" s="0" t="str">
        <f aca="false">IFERROR(VALUE(SUBSTITUTE(E4826,".",",")),E4826)</f>
        <v>No Ct</v>
      </c>
      <c r="L4826" s="61" t="n">
        <f aca="false">IF(J4826="PosK",SUMIFS(K:K,J:J,"PosK",H:H,H4826),"")</f>
        <v>0</v>
      </c>
      <c r="M4826" s="61" t="n">
        <f aca="false">IF(J4826="PosK",SUMIFS(K:K,J:J,"NegK",H:H,H4826),"")</f>
        <v>0</v>
      </c>
      <c r="N4826" s="61" t="n">
        <f aca="false">IF(J4826="PosK",SUMIFS(K:K,J:J,"eDNA",H:H,H4826),"")</f>
        <v>0</v>
      </c>
      <c r="P4826" s="62" t="n">
        <f aca="false">IF(K4828="No Ct",0,K4828)</f>
        <v>0</v>
      </c>
      <c r="Q4826" s="62" t="n">
        <f aca="false">IF(K4829="No Ct",0,K4829)</f>
        <v>0</v>
      </c>
      <c r="R4826" s="0" t="str">
        <f aca="false">IF(AND(L4826&gt;0,M4826=0),"Valid","Invalid")</f>
        <v>Invalid</v>
      </c>
      <c r="S4826" s="0" t="str">
        <f aca="false">IF(OR(P4826&gt;1,Q4826&gt;1),"Present","Absent")</f>
        <v>Absent</v>
      </c>
      <c r="T4826" s="63" t="str">
        <f aca="false">IF(OR(AND(P4826&gt;1,P4826&lt;41),AND(Q4826&gt;1,Q4826&lt;41)),"Ct&lt;41","Ct&gt;41")</f>
        <v>Ct&gt;41</v>
      </c>
      <c r="U4826" s="0" t="str">
        <f aca="false">I4826</f>
        <v>Skrubtudse</v>
      </c>
      <c r="V4826" s="0" t="str">
        <f aca="false">MID(F4826,10,9)</f>
        <v>DL2018073</v>
      </c>
      <c r="W4826" s="64" t="str">
        <f aca="false">V4826&amp;"_"&amp;U4826&amp;"_"&amp;R4826&amp;"_"&amp;S4826&amp;"_"&amp;T4826</f>
        <v>DL2018073_Skrubtudse_Invalid_Absent_Ct&gt;41</v>
      </c>
    </row>
    <row r="4827" customFormat="false" ht="14.25" hidden="false" customHeight="false" outlineLevel="0" collapsed="false">
      <c r="A4827" s="0" t="s">
        <v>820</v>
      </c>
      <c r="B4827" s="52" t="s">
        <v>973</v>
      </c>
      <c r="C4827" s="52" t="s">
        <v>747</v>
      </c>
      <c r="D4827" s="53" t="n">
        <v>0.1</v>
      </c>
      <c r="E4827" s="53" t="s">
        <v>748</v>
      </c>
      <c r="F4827" s="0" t="s">
        <v>1396</v>
      </c>
      <c r="G4827" s="0" t="str">
        <f aca="false">LEFT(B4827,2)</f>
        <v>10</v>
      </c>
      <c r="H4827" s="0" t="str">
        <f aca="false">I4827&amp;"_"&amp;G4827&amp;"_"&amp;F4827</f>
        <v>Skrubtudse_10_20190109_DL2018073_VUCNordsj_koersel1</v>
      </c>
      <c r="I4827" s="61" t="str">
        <f aca="false">MID(RIGHT(B4827,LEN(B4827)-3),1,FIND("_",RIGHT(B4827,LEN(B4827)-3))-1)</f>
        <v>Skrubtudse</v>
      </c>
      <c r="J4827" s="61" t="str">
        <f aca="false">TRIM(SUBSTITUTE(RIGHT(B4827,FIND(I4827,B4827)+1),"_",""))</f>
        <v>NegK</v>
      </c>
      <c r="K4827" s="0" t="str">
        <f aca="false">IFERROR(VALUE(SUBSTITUTE(E4827,".",",")),E4827)</f>
        <v>No Ct</v>
      </c>
      <c r="L4827" s="61" t="str">
        <f aca="false">IF(J4827="PosK",SUMIFS(K:K,J:J,"PosK",H:H,H4827),"")</f>
        <v/>
      </c>
      <c r="M4827" s="61" t="str">
        <f aca="false">IF(J4827="PosK",SUMIFS(K:K,J:J,"NegK",H:H,H4827),"")</f>
        <v/>
      </c>
      <c r="N4827" s="61" t="str">
        <f aca="false">IF(J4827="PosK",SUMIFS(K:K,J:J,"eDNA",H:H,H4827),"")</f>
        <v/>
      </c>
    </row>
    <row r="4828" customFormat="false" ht="14.25" hidden="false" customHeight="false" outlineLevel="0" collapsed="false">
      <c r="A4828" s="0" t="s">
        <v>822</v>
      </c>
      <c r="B4828" s="52" t="s">
        <v>974</v>
      </c>
      <c r="C4828" s="52" t="s">
        <v>751</v>
      </c>
      <c r="D4828" s="53" t="n">
        <v>0.1</v>
      </c>
      <c r="E4828" s="53" t="s">
        <v>748</v>
      </c>
      <c r="F4828" s="0" t="s">
        <v>1396</v>
      </c>
      <c r="G4828" s="0" t="str">
        <f aca="false">LEFT(B4828,2)</f>
        <v>10</v>
      </c>
      <c r="H4828" s="0" t="str">
        <f aca="false">I4828&amp;"_"&amp;G4828&amp;"_"&amp;F4828</f>
        <v>Skrubtudse_10_20190109_DL2018073_VUCNordsj_koersel1</v>
      </c>
      <c r="I4828" s="61" t="str">
        <f aca="false">MID(RIGHT(B4828,LEN(B4828)-3),1,FIND("_",RIGHT(B4828,LEN(B4828)-3))-1)</f>
        <v>Skrubtudse</v>
      </c>
      <c r="J4828" s="61" t="str">
        <f aca="false">TRIM(SUBSTITUTE(RIGHT(B4828,FIND(I4828,B4828)+1),"_",""))</f>
        <v>eDNA</v>
      </c>
      <c r="K4828" s="0" t="str">
        <f aca="false">IFERROR(VALUE(SUBSTITUTE(E4828,".",",")),E4828)</f>
        <v>No Ct</v>
      </c>
      <c r="L4828" s="61" t="str">
        <f aca="false">IF(J4828="PosK",SUMIFS(K:K,J:J,"PosK",H:H,H4828),"")</f>
        <v/>
      </c>
      <c r="M4828" s="61" t="str">
        <f aca="false">IF(J4828="PosK",SUMIFS(K:K,J:J,"NegK",H:H,H4828),"")</f>
        <v/>
      </c>
      <c r="N4828" s="61" t="str">
        <f aca="false">IF(J4828="PosK",SUMIFS(K:K,J:J,"eDNA",H:H,H4828),"")</f>
        <v/>
      </c>
      <c r="Q4828" s="62"/>
    </row>
    <row r="4829" customFormat="false" ht="14.25" hidden="false" customHeight="false" outlineLevel="0" collapsed="false">
      <c r="A4829" s="0" t="s">
        <v>824</v>
      </c>
      <c r="B4829" s="52" t="s">
        <v>974</v>
      </c>
      <c r="C4829" s="52" t="s">
        <v>751</v>
      </c>
      <c r="D4829" s="53" t="n">
        <v>0.1</v>
      </c>
      <c r="E4829" s="53" t="s">
        <v>748</v>
      </c>
      <c r="F4829" s="0" t="s">
        <v>1396</v>
      </c>
      <c r="G4829" s="0" t="str">
        <f aca="false">LEFT(B4829,2)</f>
        <v>10</v>
      </c>
      <c r="H4829" s="0" t="str">
        <f aca="false">I4829&amp;"_"&amp;G4829&amp;"_"&amp;F4829</f>
        <v>Skrubtudse_10_20190109_DL2018073_VUCNordsj_koersel1</v>
      </c>
      <c r="I4829" s="61" t="str">
        <f aca="false">MID(RIGHT(B4829,LEN(B4829)-3),1,FIND("_",RIGHT(B4829,LEN(B4829)-3))-1)</f>
        <v>Skrubtudse</v>
      </c>
      <c r="J4829" s="61" t="str">
        <f aca="false">TRIM(SUBSTITUTE(RIGHT(B4829,FIND(I4829,B4829)+1),"_",""))</f>
        <v>eDNA</v>
      </c>
      <c r="K4829" s="0" t="str">
        <f aca="false">IFERROR(VALUE(SUBSTITUTE(E4829,".",",")),E4829)</f>
        <v>No Ct</v>
      </c>
      <c r="L4829" s="61" t="str">
        <f aca="false">IF(J4829="PosK",SUMIFS(K:K,J:J,"PosK",H:H,H4829),"")</f>
        <v/>
      </c>
      <c r="M4829" s="61" t="str">
        <f aca="false">IF(J4829="PosK",SUMIFS(K:K,J:J,"NegK",H:H,H4829),"")</f>
        <v/>
      </c>
      <c r="N4829" s="61" t="str">
        <f aca="false">IF(J4829="PosK",SUMIFS(K:K,J:J,"eDNA",H:H,H4829),"")</f>
        <v/>
      </c>
      <c r="P4829" s="62"/>
      <c r="T4829" s="63"/>
      <c r="W4829" s="64"/>
    </row>
    <row r="4830" customFormat="false" ht="14.25" hidden="false" customHeight="false" outlineLevel="0" collapsed="false">
      <c r="A4830" s="0" t="s">
        <v>826</v>
      </c>
      <c r="B4830" s="52" t="s">
        <v>976</v>
      </c>
      <c r="C4830" s="52" t="s">
        <v>743</v>
      </c>
      <c r="D4830" s="53" t="n">
        <v>0.1</v>
      </c>
      <c r="E4830" s="53" t="s">
        <v>748</v>
      </c>
      <c r="F4830" s="0" t="s">
        <v>1396</v>
      </c>
      <c r="G4830" s="0" t="str">
        <f aca="false">LEFT(B4830,2)</f>
        <v>11</v>
      </c>
      <c r="H4830" s="0" t="str">
        <f aca="false">I4830&amp;"_"&amp;G4830&amp;"_"&amp;F4830</f>
        <v>Bjergsalamander_11_20190109_DL2018073_VUCNordsj_koersel1</v>
      </c>
      <c r="I4830" s="61" t="str">
        <f aca="false">MID(RIGHT(B4830,LEN(B4830)-3),1,FIND("_",RIGHT(B4830,LEN(B4830)-3))-1)</f>
        <v>Bjergsalamander</v>
      </c>
      <c r="J4830" s="61" t="str">
        <f aca="false">TRIM(SUBSTITUTE(RIGHT(B4830,FIND(I4830,B4830)+1),"_",""))</f>
        <v>PosK</v>
      </c>
      <c r="K4830" s="0" t="str">
        <f aca="false">IFERROR(VALUE(SUBSTITUTE(E4830,".",",")),E4830)</f>
        <v>No Ct</v>
      </c>
      <c r="L4830" s="61" t="n">
        <f aca="false">IF(J4830="PosK",SUMIFS(K:K,J:J,"PosK",H:H,H4830),"")</f>
        <v>0</v>
      </c>
      <c r="M4830" s="61" t="n">
        <f aca="false">IF(J4830="PosK",SUMIFS(K:K,J:J,"NegK",H:H,H4830),"")</f>
        <v>0</v>
      </c>
      <c r="N4830" s="61" t="n">
        <f aca="false">IF(J4830="PosK",SUMIFS(K:K,J:J,"eDNA",H:H,H4830),"")</f>
        <v>0</v>
      </c>
      <c r="P4830" s="62" t="n">
        <f aca="false">IF(K4832="No Ct",0,K4832)</f>
        <v>0</v>
      </c>
      <c r="Q4830" s="62" t="n">
        <f aca="false">IF(K4833="No Ct",0,K4833)</f>
        <v>0</v>
      </c>
      <c r="R4830" s="0" t="str">
        <f aca="false">IF(AND(L4830&gt;0,M4830=0),"Valid","Invalid")</f>
        <v>Invalid</v>
      </c>
      <c r="S4830" s="0" t="str">
        <f aca="false">IF(OR(P4830&gt;1,Q4830&gt;1),"Present","Absent")</f>
        <v>Absent</v>
      </c>
      <c r="T4830" s="63" t="str">
        <f aca="false">IF(OR(AND(P4830&gt;1,P4830&lt;41),AND(Q4830&gt;1,Q4830&lt;41)),"Ct&lt;41","Ct&gt;41")</f>
        <v>Ct&gt;41</v>
      </c>
      <c r="U4830" s="0" t="str">
        <f aca="false">I4830</f>
        <v>Bjergsalamander</v>
      </c>
      <c r="V4830" s="0" t="str">
        <f aca="false">MID(F4830,10,9)</f>
        <v>DL2018073</v>
      </c>
      <c r="W4830" s="64" t="str">
        <f aca="false">V4830&amp;"_"&amp;U4830&amp;"_"&amp;R4830&amp;"_"&amp;S4830&amp;"_"&amp;T4830</f>
        <v>DL2018073_Bjergsalamander_Invalid_Absent_Ct&gt;41</v>
      </c>
    </row>
    <row r="4831" customFormat="false" ht="14.25" hidden="false" customHeight="false" outlineLevel="0" collapsed="false">
      <c r="A4831" s="0" t="s">
        <v>828</v>
      </c>
      <c r="B4831" s="52" t="s">
        <v>977</v>
      </c>
      <c r="C4831" s="52" t="s">
        <v>747</v>
      </c>
      <c r="D4831" s="53" t="n">
        <v>0.1</v>
      </c>
      <c r="E4831" s="53" t="s">
        <v>748</v>
      </c>
      <c r="F4831" s="0" t="s">
        <v>1396</v>
      </c>
      <c r="G4831" s="0" t="str">
        <f aca="false">LEFT(B4831,2)</f>
        <v>11</v>
      </c>
      <c r="H4831" s="0" t="str">
        <f aca="false">I4831&amp;"_"&amp;G4831&amp;"_"&amp;F4831</f>
        <v>Bjergsalamander_11_20190109_DL2018073_VUCNordsj_koersel1</v>
      </c>
      <c r="I4831" s="61" t="str">
        <f aca="false">MID(RIGHT(B4831,LEN(B4831)-3),1,FIND("_",RIGHT(B4831,LEN(B4831)-3))-1)</f>
        <v>Bjergsalamander</v>
      </c>
      <c r="J4831" s="61" t="str">
        <f aca="false">TRIM(SUBSTITUTE(RIGHT(B4831,FIND(I4831,B4831)+1),"_",""))</f>
        <v>NegK</v>
      </c>
      <c r="K4831" s="0" t="str">
        <f aca="false">IFERROR(VALUE(SUBSTITUTE(E4831,".",",")),E4831)</f>
        <v>No Ct</v>
      </c>
      <c r="L4831" s="61" t="str">
        <f aca="false">IF(J4831="PosK",SUMIFS(K:K,J:J,"PosK",H:H,H4831),"")</f>
        <v/>
      </c>
      <c r="M4831" s="61" t="str">
        <f aca="false">IF(J4831="PosK",SUMIFS(K:K,J:J,"NegK",H:H,H4831),"")</f>
        <v/>
      </c>
      <c r="N4831" s="61" t="str">
        <f aca="false">IF(J4831="PosK",SUMIFS(K:K,J:J,"eDNA",H:H,H4831),"")</f>
        <v/>
      </c>
    </row>
    <row r="4832" customFormat="false" ht="14.25" hidden="false" customHeight="false" outlineLevel="0" collapsed="false">
      <c r="A4832" s="0" t="s">
        <v>830</v>
      </c>
      <c r="B4832" s="52" t="s">
        <v>978</v>
      </c>
      <c r="C4832" s="52" t="s">
        <v>751</v>
      </c>
      <c r="D4832" s="53" t="n">
        <v>0.1</v>
      </c>
      <c r="E4832" s="53" t="s">
        <v>748</v>
      </c>
      <c r="F4832" s="0" t="s">
        <v>1396</v>
      </c>
      <c r="G4832" s="0" t="str">
        <f aca="false">LEFT(B4832,2)</f>
        <v>11</v>
      </c>
      <c r="H4832" s="0" t="str">
        <f aca="false">I4832&amp;"_"&amp;G4832&amp;"_"&amp;F4832</f>
        <v>Bjergsalamander_11_20190109_DL2018073_VUCNordsj_koersel1</v>
      </c>
      <c r="I4832" s="61" t="str">
        <f aca="false">MID(RIGHT(B4832,LEN(B4832)-3),1,FIND("_",RIGHT(B4832,LEN(B4832)-3))-1)</f>
        <v>Bjergsalamander</v>
      </c>
      <c r="J4832" s="61" t="str">
        <f aca="false">TRIM(SUBSTITUTE(RIGHT(B4832,FIND(I4832,B4832)+1),"_",""))</f>
        <v>eDNA</v>
      </c>
      <c r="K4832" s="0" t="str">
        <f aca="false">IFERROR(VALUE(SUBSTITUTE(E4832,".",",")),E4832)</f>
        <v>No Ct</v>
      </c>
      <c r="L4832" s="61" t="str">
        <f aca="false">IF(J4832="PosK",SUMIFS(K:K,J:J,"PosK",H:H,H4832),"")</f>
        <v/>
      </c>
      <c r="M4832" s="61" t="str">
        <f aca="false">IF(J4832="PosK",SUMIFS(K:K,J:J,"NegK",H:H,H4832),"")</f>
        <v/>
      </c>
      <c r="N4832" s="61" t="str">
        <f aca="false">IF(J4832="PosK",SUMIFS(K:K,J:J,"eDNA",H:H,H4832),"")</f>
        <v/>
      </c>
      <c r="Q4832" s="62"/>
    </row>
    <row r="4833" customFormat="false" ht="14.25" hidden="false" customHeight="false" outlineLevel="0" collapsed="false">
      <c r="A4833" s="0" t="s">
        <v>832</v>
      </c>
      <c r="B4833" s="52" t="s">
        <v>978</v>
      </c>
      <c r="C4833" s="52" t="s">
        <v>751</v>
      </c>
      <c r="D4833" s="53" t="n">
        <v>0.1</v>
      </c>
      <c r="E4833" s="53" t="s">
        <v>748</v>
      </c>
      <c r="F4833" s="0" t="s">
        <v>1396</v>
      </c>
      <c r="G4833" s="0" t="str">
        <f aca="false">LEFT(B4833,2)</f>
        <v>11</v>
      </c>
      <c r="H4833" s="0" t="str">
        <f aca="false">I4833&amp;"_"&amp;G4833&amp;"_"&amp;F4833</f>
        <v>Bjergsalamander_11_20190109_DL2018073_VUCNordsj_koersel1</v>
      </c>
      <c r="I4833" s="61" t="str">
        <f aca="false">MID(RIGHT(B4833,LEN(B4833)-3),1,FIND("_",RIGHT(B4833,LEN(B4833)-3))-1)</f>
        <v>Bjergsalamander</v>
      </c>
      <c r="J4833" s="61" t="str">
        <f aca="false">TRIM(SUBSTITUTE(RIGHT(B4833,FIND(I4833,B4833)+1),"_",""))</f>
        <v>eDNA</v>
      </c>
      <c r="K4833" s="0" t="str">
        <f aca="false">IFERROR(VALUE(SUBSTITUTE(E4833,".",",")),E4833)</f>
        <v>No Ct</v>
      </c>
      <c r="L4833" s="61" t="str">
        <f aca="false">IF(J4833="PosK",SUMIFS(K:K,J:J,"PosK",H:H,H4833),"")</f>
        <v/>
      </c>
      <c r="M4833" s="61" t="str">
        <f aca="false">IF(J4833="PosK",SUMIFS(K:K,J:J,"NegK",H:H,H4833),"")</f>
        <v/>
      </c>
      <c r="N4833" s="61" t="str">
        <f aca="false">IF(J4833="PosK",SUMIFS(K:K,J:J,"eDNA",H:H,H4833),"")</f>
        <v/>
      </c>
      <c r="P4833" s="62"/>
      <c r="T4833" s="63"/>
      <c r="W4833" s="64"/>
    </row>
    <row r="4834" customFormat="false" ht="14.25" hidden="false" customHeight="false" outlineLevel="0" collapsed="false">
      <c r="A4834" s="0" t="s">
        <v>834</v>
      </c>
      <c r="B4834" s="52" t="s">
        <v>980</v>
      </c>
      <c r="C4834" s="52" t="s">
        <v>743</v>
      </c>
      <c r="D4834" s="53" t="n">
        <v>0.1</v>
      </c>
      <c r="E4834" s="53" t="n">
        <v>41.14</v>
      </c>
      <c r="F4834" s="0" t="s">
        <v>1396</v>
      </c>
      <c r="G4834" s="0" t="str">
        <f aca="false">LEFT(B4834,2)</f>
        <v>12</v>
      </c>
      <c r="H4834" s="0" t="str">
        <f aca="false">I4834&amp;"_"&amp;G4834&amp;"_"&amp;F4834</f>
        <v>Latterfroe_12_20190109_DL2018073_VUCNordsj_koersel1</v>
      </c>
      <c r="I4834" s="61" t="str">
        <f aca="false">MID(RIGHT(B4834,LEN(B4834)-3),1,FIND("_",RIGHT(B4834,LEN(B4834)-3))-1)</f>
        <v>Latterfroe</v>
      </c>
      <c r="J4834" s="61" t="str">
        <f aca="false">TRIM(SUBSTITUTE(RIGHT(B4834,FIND(I4834,B4834)+1),"_",""))</f>
        <v>PosK</v>
      </c>
      <c r="K4834" s="0" t="n">
        <f aca="false">IFERROR(VALUE(SUBSTITUTE(E4834,".",",")),E4834)</f>
        <v>41.14</v>
      </c>
      <c r="L4834" s="61" t="n">
        <f aca="false">IF(J4834="PosK",SUMIFS(K:K,J:J,"PosK",H:H,H4834),"")</f>
        <v>41.14</v>
      </c>
      <c r="M4834" s="61" t="n">
        <f aca="false">IF(J4834="PosK",SUMIFS(K:K,J:J,"NegK",H:H,H4834),"")</f>
        <v>0</v>
      </c>
      <c r="N4834" s="61" t="n">
        <f aca="false">IF(J4834="PosK",SUMIFS(K:K,J:J,"eDNA",H:H,H4834),"")</f>
        <v>0</v>
      </c>
      <c r="P4834" s="62" t="n">
        <f aca="false">IF(K4836="No Ct",0,K4836)</f>
        <v>0</v>
      </c>
      <c r="Q4834" s="62" t="n">
        <f aca="false">IF(K4837="No Ct",0,K4837)</f>
        <v>0</v>
      </c>
      <c r="R4834" s="0" t="str">
        <f aca="false">IF(AND(L4834&gt;0,M4834=0),"Valid","Invalid")</f>
        <v>Valid</v>
      </c>
      <c r="S4834" s="0" t="str">
        <f aca="false">IF(OR(P4834&gt;1,Q4834&gt;1),"Present","Absent")</f>
        <v>Absent</v>
      </c>
      <c r="T4834" s="63" t="str">
        <f aca="false">IF(OR(AND(P4834&gt;1,P4834&lt;41),AND(Q4834&gt;1,Q4834&lt;41)),"Ct&lt;41","Ct&gt;41")</f>
        <v>Ct&gt;41</v>
      </c>
      <c r="U4834" s="0" t="str">
        <f aca="false">I4834</f>
        <v>Latterfroe</v>
      </c>
      <c r="V4834" s="0" t="str">
        <f aca="false">MID(F4834,10,9)</f>
        <v>DL2018073</v>
      </c>
      <c r="W4834" s="64" t="str">
        <f aca="false">V4834&amp;"_"&amp;U4834&amp;"_"&amp;R4834&amp;"_"&amp;S4834&amp;"_"&amp;T4834</f>
        <v>DL2018073_Latterfroe_Valid_Absent_Ct&gt;41</v>
      </c>
    </row>
    <row r="4835" customFormat="false" ht="14.25" hidden="false" customHeight="false" outlineLevel="0" collapsed="false">
      <c r="A4835" s="0" t="s">
        <v>836</v>
      </c>
      <c r="B4835" s="52" t="s">
        <v>981</v>
      </c>
      <c r="C4835" s="52" t="s">
        <v>747</v>
      </c>
      <c r="D4835" s="53" t="n">
        <v>0.1</v>
      </c>
      <c r="E4835" s="53" t="s">
        <v>748</v>
      </c>
      <c r="F4835" s="0" t="s">
        <v>1396</v>
      </c>
      <c r="G4835" s="0" t="str">
        <f aca="false">LEFT(B4835,2)</f>
        <v>12</v>
      </c>
      <c r="H4835" s="0" t="str">
        <f aca="false">I4835&amp;"_"&amp;G4835&amp;"_"&amp;F4835</f>
        <v>Latterfroe_12_20190109_DL2018073_VUCNordsj_koersel1</v>
      </c>
      <c r="I4835" s="61" t="str">
        <f aca="false">MID(RIGHT(B4835,LEN(B4835)-3),1,FIND("_",RIGHT(B4835,LEN(B4835)-3))-1)</f>
        <v>Latterfroe</v>
      </c>
      <c r="J4835" s="61" t="str">
        <f aca="false">TRIM(SUBSTITUTE(RIGHT(B4835,FIND(I4835,B4835)+1),"_",""))</f>
        <v>NegK</v>
      </c>
      <c r="K4835" s="0" t="str">
        <f aca="false">IFERROR(VALUE(SUBSTITUTE(E4835,".",",")),E4835)</f>
        <v>No Ct</v>
      </c>
      <c r="L4835" s="61" t="str">
        <f aca="false">IF(J4835="PosK",SUMIFS(K:K,J:J,"PosK",H:H,H4835),"")</f>
        <v/>
      </c>
      <c r="M4835" s="61" t="str">
        <f aca="false">IF(J4835="PosK",SUMIFS(K:K,J:J,"NegK",H:H,H4835),"")</f>
        <v/>
      </c>
      <c r="N4835" s="61" t="str">
        <f aca="false">IF(J4835="PosK",SUMIFS(K:K,J:J,"eDNA",H:H,H4835),"")</f>
        <v/>
      </c>
    </row>
    <row r="4836" customFormat="false" ht="14.25" hidden="false" customHeight="false" outlineLevel="0" collapsed="false">
      <c r="A4836" s="0" t="s">
        <v>838</v>
      </c>
      <c r="B4836" s="52" t="s">
        <v>982</v>
      </c>
      <c r="C4836" s="52" t="s">
        <v>751</v>
      </c>
      <c r="D4836" s="53" t="n">
        <v>0.1</v>
      </c>
      <c r="E4836" s="53" t="s">
        <v>748</v>
      </c>
      <c r="F4836" s="0" t="s">
        <v>1396</v>
      </c>
      <c r="G4836" s="0" t="str">
        <f aca="false">LEFT(B4836,2)</f>
        <v>12</v>
      </c>
      <c r="H4836" s="0" t="str">
        <f aca="false">I4836&amp;"_"&amp;G4836&amp;"_"&amp;F4836</f>
        <v>Latterfroe_12_20190109_DL2018073_VUCNordsj_koersel1</v>
      </c>
      <c r="I4836" s="61" t="str">
        <f aca="false">MID(RIGHT(B4836,LEN(B4836)-3),1,FIND("_",RIGHT(B4836,LEN(B4836)-3))-1)</f>
        <v>Latterfroe</v>
      </c>
      <c r="J4836" s="61" t="str">
        <f aca="false">TRIM(SUBSTITUTE(RIGHT(B4836,FIND(I4836,B4836)+1),"_",""))</f>
        <v>eDNA</v>
      </c>
      <c r="K4836" s="0" t="str">
        <f aca="false">IFERROR(VALUE(SUBSTITUTE(E4836,".",",")),E4836)</f>
        <v>No Ct</v>
      </c>
      <c r="L4836" s="61" t="str">
        <f aca="false">IF(J4836="PosK",SUMIFS(K:K,J:J,"PosK",H:H,H4836),"")</f>
        <v/>
      </c>
      <c r="M4836" s="61" t="str">
        <f aca="false">IF(J4836="PosK",SUMIFS(K:K,J:J,"NegK",H:H,H4836),"")</f>
        <v/>
      </c>
      <c r="N4836" s="61" t="str">
        <f aca="false">IF(J4836="PosK",SUMIFS(K:K,J:J,"eDNA",H:H,H4836),"")</f>
        <v/>
      </c>
      <c r="Q4836" s="62"/>
    </row>
    <row r="4837" customFormat="false" ht="14.25" hidden="false" customHeight="false" outlineLevel="0" collapsed="false">
      <c r="A4837" s="0" t="s">
        <v>840</v>
      </c>
      <c r="B4837" s="52" t="s">
        <v>982</v>
      </c>
      <c r="C4837" s="52" t="s">
        <v>751</v>
      </c>
      <c r="D4837" s="53" t="n">
        <v>0.1</v>
      </c>
      <c r="E4837" s="53" t="s">
        <v>748</v>
      </c>
      <c r="F4837" s="0" t="s">
        <v>1396</v>
      </c>
      <c r="G4837" s="0" t="str">
        <f aca="false">LEFT(B4837,2)</f>
        <v>12</v>
      </c>
      <c r="H4837" s="0" t="str">
        <f aca="false">I4837&amp;"_"&amp;G4837&amp;"_"&amp;F4837</f>
        <v>Latterfroe_12_20190109_DL2018073_VUCNordsj_koersel1</v>
      </c>
      <c r="I4837" s="61" t="str">
        <f aca="false">MID(RIGHT(B4837,LEN(B4837)-3),1,FIND("_",RIGHT(B4837,LEN(B4837)-3))-1)</f>
        <v>Latterfroe</v>
      </c>
      <c r="J4837" s="61" t="str">
        <f aca="false">TRIM(SUBSTITUTE(RIGHT(B4837,FIND(I4837,B4837)+1),"_",""))</f>
        <v>eDNA</v>
      </c>
      <c r="K4837" s="0" t="str">
        <f aca="false">IFERROR(VALUE(SUBSTITUTE(E4837,".",",")),E4837)</f>
        <v>No Ct</v>
      </c>
      <c r="L4837" s="61" t="str">
        <f aca="false">IF(J4837="PosK",SUMIFS(K:K,J:J,"PosK",H:H,H4837),"")</f>
        <v/>
      </c>
      <c r="M4837" s="61" t="str">
        <f aca="false">IF(J4837="PosK",SUMIFS(K:K,J:J,"NegK",H:H,H4837),"")</f>
        <v/>
      </c>
      <c r="N4837" s="61" t="str">
        <f aca="false">IF(J4837="PosK",SUMIFS(K:K,J:J,"eDNA",H:H,H4837),"")</f>
        <v/>
      </c>
      <c r="P4837" s="62"/>
      <c r="T4837" s="63"/>
      <c r="W4837" s="64"/>
    </row>
    <row r="4838" customFormat="false" ht="14.25" hidden="false" customHeight="false" outlineLevel="0" collapsed="false">
      <c r="A4838" s="0" t="s">
        <v>842</v>
      </c>
      <c r="B4838" s="52" t="s">
        <v>984</v>
      </c>
      <c r="C4838" s="52" t="s">
        <v>743</v>
      </c>
      <c r="D4838" s="53" t="n">
        <v>0.1</v>
      </c>
      <c r="E4838" s="53" t="s">
        <v>748</v>
      </c>
      <c r="F4838" s="0" t="s">
        <v>1396</v>
      </c>
      <c r="G4838" s="0" t="str">
        <f aca="false">LEFT(B4838,2)</f>
        <v>13</v>
      </c>
      <c r="H4838" s="0" t="str">
        <f aca="false">I4838&amp;"_"&amp;G4838&amp;"_"&amp;F4838</f>
        <v>Spidssnudetfroe_13_20190109_DL2018073_VUCNordsj_koersel1</v>
      </c>
      <c r="I4838" s="61" t="str">
        <f aca="false">MID(RIGHT(B4838,LEN(B4838)-3),1,FIND("_",RIGHT(B4838,LEN(B4838)-3))-1)</f>
        <v>Spidssnudetfroe</v>
      </c>
      <c r="J4838" s="61" t="str">
        <f aca="false">TRIM(SUBSTITUTE(RIGHT(B4838,FIND(I4838,B4838)+1),"_",""))</f>
        <v>PosK</v>
      </c>
      <c r="K4838" s="0" t="str">
        <f aca="false">IFERROR(VALUE(SUBSTITUTE(E4838,".",",")),E4838)</f>
        <v>No Ct</v>
      </c>
      <c r="L4838" s="61" t="n">
        <f aca="false">IF(J4838="PosK",SUMIFS(K:K,J:J,"PosK",H:H,H4838),"")</f>
        <v>0</v>
      </c>
      <c r="M4838" s="61" t="n">
        <f aca="false">IF(J4838="PosK",SUMIFS(K:K,J:J,"NegK",H:H,H4838),"")</f>
        <v>0</v>
      </c>
      <c r="N4838" s="61" t="n">
        <f aca="false">IF(J4838="PosK",SUMIFS(K:K,J:J,"eDNA",H:H,H4838),"")</f>
        <v>0</v>
      </c>
      <c r="P4838" s="62" t="n">
        <f aca="false">IF(K4840="No Ct",0,K4840)</f>
        <v>0</v>
      </c>
      <c r="Q4838" s="62" t="n">
        <f aca="false">IF(K4841="No Ct",0,K4841)</f>
        <v>0</v>
      </c>
      <c r="R4838" s="0" t="str">
        <f aca="false">IF(AND(L4838&gt;0,M4838=0),"Valid","Invalid")</f>
        <v>Invalid</v>
      </c>
      <c r="S4838" s="0" t="str">
        <f aca="false">IF(OR(P4838&gt;1,Q4838&gt;1),"Present","Absent")</f>
        <v>Absent</v>
      </c>
      <c r="T4838" s="63" t="str">
        <f aca="false">IF(OR(AND(P4838&gt;1,P4838&lt;41),AND(Q4838&gt;1,Q4838&lt;41)),"Ct&lt;41","Ct&gt;41")</f>
        <v>Ct&gt;41</v>
      </c>
      <c r="U4838" s="0" t="str">
        <f aca="false">I4838</f>
        <v>Spidssnudetfroe</v>
      </c>
      <c r="V4838" s="0" t="str">
        <f aca="false">MID(F4838,10,9)</f>
        <v>DL2018073</v>
      </c>
      <c r="W4838" s="64" t="str">
        <f aca="false">V4838&amp;"_"&amp;U4838&amp;"_"&amp;R4838&amp;"_"&amp;S4838&amp;"_"&amp;T4838</f>
        <v>DL2018073_Spidssnudetfroe_Invalid_Absent_Ct&gt;41</v>
      </c>
    </row>
    <row r="4839" customFormat="false" ht="14.25" hidden="false" customHeight="false" outlineLevel="0" collapsed="false">
      <c r="A4839" s="0" t="s">
        <v>844</v>
      </c>
      <c r="B4839" s="52" t="s">
        <v>985</v>
      </c>
      <c r="C4839" s="52" t="s">
        <v>747</v>
      </c>
      <c r="D4839" s="53" t="n">
        <v>0.1</v>
      </c>
      <c r="E4839" s="53" t="s">
        <v>748</v>
      </c>
      <c r="F4839" s="0" t="s">
        <v>1396</v>
      </c>
      <c r="G4839" s="0" t="str">
        <f aca="false">LEFT(B4839,2)</f>
        <v>13</v>
      </c>
      <c r="H4839" s="0" t="str">
        <f aca="false">I4839&amp;"_"&amp;G4839&amp;"_"&amp;F4839</f>
        <v>Spidssnudetfroe_13_20190109_DL2018073_VUCNordsj_koersel1</v>
      </c>
      <c r="I4839" s="61" t="str">
        <f aca="false">MID(RIGHT(B4839,LEN(B4839)-3),1,FIND("_",RIGHT(B4839,LEN(B4839)-3))-1)</f>
        <v>Spidssnudetfroe</v>
      </c>
      <c r="J4839" s="61" t="str">
        <f aca="false">TRIM(SUBSTITUTE(RIGHT(B4839,FIND(I4839,B4839)+1),"_",""))</f>
        <v>NegK</v>
      </c>
      <c r="K4839" s="0" t="str">
        <f aca="false">IFERROR(VALUE(SUBSTITUTE(E4839,".",",")),E4839)</f>
        <v>No Ct</v>
      </c>
      <c r="L4839" s="61" t="str">
        <f aca="false">IF(J4839="PosK",SUMIFS(K:K,J:J,"PosK",H:H,H4839),"")</f>
        <v/>
      </c>
      <c r="M4839" s="61" t="str">
        <f aca="false">IF(J4839="PosK",SUMIFS(K:K,J:J,"NegK",H:H,H4839),"")</f>
        <v/>
      </c>
      <c r="N4839" s="61" t="str">
        <f aca="false">IF(J4839="PosK",SUMIFS(K:K,J:J,"eDNA",H:H,H4839),"")</f>
        <v/>
      </c>
    </row>
    <row r="4840" customFormat="false" ht="14.25" hidden="false" customHeight="false" outlineLevel="0" collapsed="false">
      <c r="A4840" s="0" t="s">
        <v>846</v>
      </c>
      <c r="B4840" s="52" t="s">
        <v>986</v>
      </c>
      <c r="C4840" s="52" t="s">
        <v>751</v>
      </c>
      <c r="D4840" s="53" t="n">
        <v>0.1</v>
      </c>
      <c r="E4840" s="53" t="s">
        <v>748</v>
      </c>
      <c r="F4840" s="0" t="s">
        <v>1396</v>
      </c>
      <c r="G4840" s="0" t="str">
        <f aca="false">LEFT(B4840,2)</f>
        <v>13</v>
      </c>
      <c r="H4840" s="0" t="str">
        <f aca="false">I4840&amp;"_"&amp;G4840&amp;"_"&amp;F4840</f>
        <v>Spidssnudetfroe_13_20190109_DL2018073_VUCNordsj_koersel1</v>
      </c>
      <c r="I4840" s="61" t="str">
        <f aca="false">MID(RIGHT(B4840,LEN(B4840)-3),1,FIND("_",RIGHT(B4840,LEN(B4840)-3))-1)</f>
        <v>Spidssnudetfroe</v>
      </c>
      <c r="J4840" s="61" t="str">
        <f aca="false">TRIM(SUBSTITUTE(RIGHT(B4840,FIND(I4840,B4840)+1),"_",""))</f>
        <v>eDNA</v>
      </c>
      <c r="K4840" s="0" t="str">
        <f aca="false">IFERROR(VALUE(SUBSTITUTE(E4840,".",",")),E4840)</f>
        <v>No Ct</v>
      </c>
      <c r="L4840" s="61" t="str">
        <f aca="false">IF(J4840="PosK",SUMIFS(K:K,J:J,"PosK",H:H,H4840),"")</f>
        <v/>
      </c>
      <c r="M4840" s="61" t="str">
        <f aca="false">IF(J4840="PosK",SUMIFS(K:K,J:J,"NegK",H:H,H4840),"")</f>
        <v/>
      </c>
      <c r="N4840" s="61" t="str">
        <f aca="false">IF(J4840="PosK",SUMIFS(K:K,J:J,"eDNA",H:H,H4840),"")</f>
        <v/>
      </c>
      <c r="Q4840" s="62"/>
    </row>
    <row r="4841" customFormat="false" ht="14.25" hidden="false" customHeight="false" outlineLevel="0" collapsed="false">
      <c r="A4841" s="0" t="s">
        <v>848</v>
      </c>
      <c r="B4841" s="52" t="s">
        <v>986</v>
      </c>
      <c r="C4841" s="52" t="s">
        <v>751</v>
      </c>
      <c r="D4841" s="53" t="n">
        <v>0.1</v>
      </c>
      <c r="E4841" s="53" t="s">
        <v>748</v>
      </c>
      <c r="F4841" s="0" t="s">
        <v>1396</v>
      </c>
      <c r="G4841" s="0" t="str">
        <f aca="false">LEFT(B4841,2)</f>
        <v>13</v>
      </c>
      <c r="H4841" s="0" t="str">
        <f aca="false">I4841&amp;"_"&amp;G4841&amp;"_"&amp;F4841</f>
        <v>Spidssnudetfroe_13_20190109_DL2018073_VUCNordsj_koersel1</v>
      </c>
      <c r="I4841" s="61" t="str">
        <f aca="false">MID(RIGHT(B4841,LEN(B4841)-3),1,FIND("_",RIGHT(B4841,LEN(B4841)-3))-1)</f>
        <v>Spidssnudetfroe</v>
      </c>
      <c r="J4841" s="61" t="str">
        <f aca="false">TRIM(SUBSTITUTE(RIGHT(B4841,FIND(I4841,B4841)+1),"_",""))</f>
        <v>eDNA</v>
      </c>
      <c r="K4841" s="0" t="str">
        <f aca="false">IFERROR(VALUE(SUBSTITUTE(E4841,".",",")),E4841)</f>
        <v>No Ct</v>
      </c>
      <c r="L4841" s="61" t="str">
        <f aca="false">IF(J4841="PosK",SUMIFS(K:K,J:J,"PosK",H:H,H4841),"")</f>
        <v/>
      </c>
      <c r="M4841" s="61" t="str">
        <f aca="false">IF(J4841="PosK",SUMIFS(K:K,J:J,"NegK",H:H,H4841),"")</f>
        <v/>
      </c>
      <c r="N4841" s="61" t="str">
        <f aca="false">IF(J4841="PosK",SUMIFS(K:K,J:J,"eDNA",H:H,H4841),"")</f>
        <v/>
      </c>
      <c r="P4841" s="62"/>
      <c r="T4841" s="63"/>
      <c r="W4841" s="64"/>
    </row>
    <row r="4842" customFormat="false" ht="14.25" hidden="false" customHeight="false" outlineLevel="0" collapsed="false">
      <c r="A4842" s="0" t="s">
        <v>849</v>
      </c>
      <c r="B4842" s="52" t="s">
        <v>987</v>
      </c>
      <c r="C4842" s="52" t="s">
        <v>743</v>
      </c>
      <c r="D4842" s="53" t="n">
        <v>0.1</v>
      </c>
      <c r="E4842" s="53" t="s">
        <v>748</v>
      </c>
      <c r="F4842" s="0" t="s">
        <v>1396</v>
      </c>
      <c r="G4842" s="0" t="str">
        <f aca="false">LEFT(B4842,2)</f>
        <v>14</v>
      </c>
      <c r="H4842" s="0" t="str">
        <f aca="false">I4842&amp;"_"&amp;G4842&amp;"_"&amp;F4842</f>
        <v>Spidssnudetfroe_14_20190109_DL2018073_VUCNordsj_koersel1</v>
      </c>
      <c r="I4842" s="61" t="str">
        <f aca="false">MID(RIGHT(B4842,LEN(B4842)-3),1,FIND("_",RIGHT(B4842,LEN(B4842)-3))-1)</f>
        <v>Spidssnudetfroe</v>
      </c>
      <c r="J4842" s="61" t="str">
        <f aca="false">TRIM(SUBSTITUTE(RIGHT(B4842,FIND(I4842,B4842)+1),"_",""))</f>
        <v>PosK</v>
      </c>
      <c r="K4842" s="0" t="str">
        <f aca="false">IFERROR(VALUE(SUBSTITUTE(E4842,".",",")),E4842)</f>
        <v>No Ct</v>
      </c>
      <c r="L4842" s="61" t="n">
        <f aca="false">IF(J4842="PosK",SUMIFS(K:K,J:J,"PosK",H:H,H4842),"")</f>
        <v>0</v>
      </c>
      <c r="M4842" s="61" t="n">
        <f aca="false">IF(J4842="PosK",SUMIFS(K:K,J:J,"NegK",H:H,H4842),"")</f>
        <v>0</v>
      </c>
      <c r="N4842" s="61" t="n">
        <f aca="false">IF(J4842="PosK",SUMIFS(K:K,J:J,"eDNA",H:H,H4842),"")</f>
        <v>0</v>
      </c>
      <c r="P4842" s="62" t="n">
        <f aca="false">IF(K4844="No Ct",0,K4844)</f>
        <v>0</v>
      </c>
      <c r="Q4842" s="62" t="n">
        <f aca="false">IF(K4845="No Ct",0,K4845)</f>
        <v>0</v>
      </c>
      <c r="R4842" s="0" t="str">
        <f aca="false">IF(AND(L4842&gt;0,M4842=0),"Valid","Invalid")</f>
        <v>Invalid</v>
      </c>
      <c r="S4842" s="0" t="str">
        <f aca="false">IF(OR(P4842&gt;1,Q4842&gt;1),"Present","Absent")</f>
        <v>Absent</v>
      </c>
      <c r="T4842" s="63" t="str">
        <f aca="false">IF(OR(AND(P4842&gt;1,P4842&lt;41),AND(Q4842&gt;1,Q4842&lt;41)),"Ct&lt;41","Ct&gt;41")</f>
        <v>Ct&gt;41</v>
      </c>
      <c r="U4842" s="0" t="str">
        <f aca="false">I4842</f>
        <v>Spidssnudetfroe</v>
      </c>
      <c r="V4842" s="0" t="str">
        <f aca="false">MID(F4842,10,9)</f>
        <v>DL2018073</v>
      </c>
      <c r="W4842" s="64" t="str">
        <f aca="false">V4842&amp;"_"&amp;U4842&amp;"_"&amp;R4842&amp;"_"&amp;S4842&amp;"_"&amp;T4842</f>
        <v>DL2018073_Spidssnudetfroe_Invalid_Absent_Ct&gt;41</v>
      </c>
    </row>
    <row r="4843" customFormat="false" ht="14.25" hidden="false" customHeight="false" outlineLevel="0" collapsed="false">
      <c r="A4843" s="0" t="s">
        <v>851</v>
      </c>
      <c r="B4843" s="52" t="s">
        <v>988</v>
      </c>
      <c r="C4843" s="52" t="s">
        <v>747</v>
      </c>
      <c r="D4843" s="53" t="n">
        <v>0.1</v>
      </c>
      <c r="E4843" s="53" t="s">
        <v>748</v>
      </c>
      <c r="F4843" s="0" t="s">
        <v>1396</v>
      </c>
      <c r="G4843" s="0" t="str">
        <f aca="false">LEFT(B4843,2)</f>
        <v>14</v>
      </c>
      <c r="H4843" s="0" t="str">
        <f aca="false">I4843&amp;"_"&amp;G4843&amp;"_"&amp;F4843</f>
        <v>Spidssnudetfroe_14_20190109_DL2018073_VUCNordsj_koersel1</v>
      </c>
      <c r="I4843" s="61" t="str">
        <f aca="false">MID(RIGHT(B4843,LEN(B4843)-3),1,FIND("_",RIGHT(B4843,LEN(B4843)-3))-1)</f>
        <v>Spidssnudetfroe</v>
      </c>
      <c r="J4843" s="61" t="str">
        <f aca="false">TRIM(SUBSTITUTE(RIGHT(B4843,FIND(I4843,B4843)+1),"_",""))</f>
        <v>NegK</v>
      </c>
      <c r="K4843" s="0" t="str">
        <f aca="false">IFERROR(VALUE(SUBSTITUTE(E4843,".",",")),E4843)</f>
        <v>No Ct</v>
      </c>
      <c r="L4843" s="61" t="str">
        <f aca="false">IF(J4843="PosK",SUMIFS(K:K,J:J,"PosK",H:H,H4843),"")</f>
        <v/>
      </c>
      <c r="M4843" s="61" t="str">
        <f aca="false">IF(J4843="PosK",SUMIFS(K:K,J:J,"NegK",H:H,H4843),"")</f>
        <v/>
      </c>
      <c r="N4843" s="61" t="str">
        <f aca="false">IF(J4843="PosK",SUMIFS(K:K,J:J,"eDNA",H:H,H4843),"")</f>
        <v/>
      </c>
    </row>
    <row r="4844" customFormat="false" ht="14.25" hidden="false" customHeight="false" outlineLevel="0" collapsed="false">
      <c r="A4844" s="0" t="s">
        <v>853</v>
      </c>
      <c r="B4844" s="52" t="s">
        <v>989</v>
      </c>
      <c r="C4844" s="52" t="s">
        <v>751</v>
      </c>
      <c r="D4844" s="53" t="n">
        <v>0.1</v>
      </c>
      <c r="E4844" s="53" t="s">
        <v>748</v>
      </c>
      <c r="F4844" s="0" t="s">
        <v>1396</v>
      </c>
      <c r="G4844" s="0" t="str">
        <f aca="false">LEFT(B4844,2)</f>
        <v>14</v>
      </c>
      <c r="H4844" s="0" t="str">
        <f aca="false">I4844&amp;"_"&amp;G4844&amp;"_"&amp;F4844</f>
        <v>Spidssnudetfroe_14_20190109_DL2018073_VUCNordsj_koersel1</v>
      </c>
      <c r="I4844" s="61" t="str">
        <f aca="false">MID(RIGHT(B4844,LEN(B4844)-3),1,FIND("_",RIGHT(B4844,LEN(B4844)-3))-1)</f>
        <v>Spidssnudetfroe</v>
      </c>
      <c r="J4844" s="61" t="str">
        <f aca="false">TRIM(SUBSTITUTE(RIGHT(B4844,FIND(I4844,B4844)+1),"_",""))</f>
        <v>eDNA</v>
      </c>
      <c r="K4844" s="0" t="str">
        <f aca="false">IFERROR(VALUE(SUBSTITUTE(E4844,".",",")),E4844)</f>
        <v>No Ct</v>
      </c>
      <c r="L4844" s="61" t="str">
        <f aca="false">IF(J4844="PosK",SUMIFS(K:K,J:J,"PosK",H:H,H4844),"")</f>
        <v/>
      </c>
      <c r="M4844" s="61" t="str">
        <f aca="false">IF(J4844="PosK",SUMIFS(K:K,J:J,"NegK",H:H,H4844),"")</f>
        <v/>
      </c>
      <c r="N4844" s="61" t="str">
        <f aca="false">IF(J4844="PosK",SUMIFS(K:K,J:J,"eDNA",H:H,H4844),"")</f>
        <v/>
      </c>
      <c r="Q4844" s="62"/>
    </row>
    <row r="4845" customFormat="false" ht="14.25" hidden="false" customHeight="false" outlineLevel="0" collapsed="false">
      <c r="A4845" s="0" t="s">
        <v>855</v>
      </c>
      <c r="B4845" s="52" t="s">
        <v>989</v>
      </c>
      <c r="C4845" s="52" t="s">
        <v>751</v>
      </c>
      <c r="D4845" s="53" t="n">
        <v>0.1</v>
      </c>
      <c r="E4845" s="53" t="s">
        <v>748</v>
      </c>
      <c r="F4845" s="0" t="s">
        <v>1396</v>
      </c>
      <c r="G4845" s="0" t="str">
        <f aca="false">LEFT(B4845,2)</f>
        <v>14</v>
      </c>
      <c r="H4845" s="0" t="str">
        <f aca="false">I4845&amp;"_"&amp;G4845&amp;"_"&amp;F4845</f>
        <v>Spidssnudetfroe_14_20190109_DL2018073_VUCNordsj_koersel1</v>
      </c>
      <c r="I4845" s="61" t="str">
        <f aca="false">MID(RIGHT(B4845,LEN(B4845)-3),1,FIND("_",RIGHT(B4845,LEN(B4845)-3))-1)</f>
        <v>Spidssnudetfroe</v>
      </c>
      <c r="J4845" s="61" t="str">
        <f aca="false">TRIM(SUBSTITUTE(RIGHT(B4845,FIND(I4845,B4845)+1),"_",""))</f>
        <v>eDNA</v>
      </c>
      <c r="K4845" s="0" t="str">
        <f aca="false">IFERROR(VALUE(SUBSTITUTE(E4845,".",",")),E4845)</f>
        <v>No Ct</v>
      </c>
      <c r="L4845" s="61" t="str">
        <f aca="false">IF(J4845="PosK",SUMIFS(K:K,J:J,"PosK",H:H,H4845),"")</f>
        <v/>
      </c>
      <c r="M4845" s="61" t="str">
        <f aca="false">IF(J4845="PosK",SUMIFS(K:K,J:J,"NegK",H:H,H4845),"")</f>
        <v/>
      </c>
      <c r="N4845" s="61" t="str">
        <f aca="false">IF(J4845="PosK",SUMIFS(K:K,J:J,"eDNA",H:H,H4845),"")</f>
        <v/>
      </c>
      <c r="P4845" s="62"/>
      <c r="T4845" s="63"/>
      <c r="W4845" s="64"/>
    </row>
    <row r="4846" customFormat="false" ht="14.25" hidden="false" customHeight="false" outlineLevel="0" collapsed="false">
      <c r="A4846" s="0" t="s">
        <v>856</v>
      </c>
      <c r="B4846" s="52" t="s">
        <v>990</v>
      </c>
      <c r="C4846" s="52" t="s">
        <v>743</v>
      </c>
      <c r="D4846" s="53" t="n">
        <v>0.1</v>
      </c>
      <c r="E4846" s="53" t="s">
        <v>748</v>
      </c>
      <c r="F4846" s="0" t="s">
        <v>1396</v>
      </c>
      <c r="G4846" s="0" t="str">
        <f aca="false">LEFT(B4846,2)</f>
        <v>15</v>
      </c>
      <c r="H4846" s="0" t="str">
        <f aca="false">I4846&amp;"_"&amp;G4846&amp;"_"&amp;F4846</f>
        <v>KortbenetGroenFroe_15_20190109_DL2018073_VUCNordsj_koersel1</v>
      </c>
      <c r="I4846" s="61" t="str">
        <f aca="false">MID(RIGHT(B4846,LEN(B4846)-3),1,FIND("_",RIGHT(B4846,LEN(B4846)-3))-1)</f>
        <v>KortbenetGroenFroe</v>
      </c>
      <c r="J4846" s="61" t="str">
        <f aca="false">TRIM(SUBSTITUTE(RIGHT(B4846,FIND(I4846,B4846)+1),"_",""))</f>
        <v>PosK</v>
      </c>
      <c r="K4846" s="0" t="str">
        <f aca="false">IFERROR(VALUE(SUBSTITUTE(E4846,".",",")),E4846)</f>
        <v>No Ct</v>
      </c>
      <c r="L4846" s="61" t="n">
        <f aca="false">IF(J4846="PosK",SUMIFS(K:K,J:J,"PosK",H:H,H4846),"")</f>
        <v>0</v>
      </c>
      <c r="M4846" s="61" t="n">
        <f aca="false">IF(J4846="PosK",SUMIFS(K:K,J:J,"NegK",H:H,H4846),"")</f>
        <v>0</v>
      </c>
      <c r="N4846" s="61" t="n">
        <f aca="false">IF(J4846="PosK",SUMIFS(K:K,J:J,"eDNA",H:H,H4846),"")</f>
        <v>40.34</v>
      </c>
      <c r="P4846" s="62" t="n">
        <f aca="false">IF(K4848="No Ct",0,K4848)</f>
        <v>0</v>
      </c>
      <c r="Q4846" s="62" t="n">
        <f aca="false">IF(K4849="No Ct",0,K4849)</f>
        <v>40.34</v>
      </c>
      <c r="R4846" s="0" t="str">
        <f aca="false">IF(AND(L4846&gt;0,M4846=0),"Valid","Invalid")</f>
        <v>Invalid</v>
      </c>
      <c r="S4846" s="0" t="str">
        <f aca="false">IF(OR(P4846&gt;1,Q4846&gt;1),"Present","Absent")</f>
        <v>Present</v>
      </c>
      <c r="T4846" s="63" t="str">
        <f aca="false">IF(OR(AND(P4846&gt;1,P4846&lt;41),AND(Q4846&gt;1,Q4846&lt;41)),"Ct&lt;41","Ct&gt;41")</f>
        <v>Ct&lt;41</v>
      </c>
      <c r="U4846" s="0" t="str">
        <f aca="false">I4846</f>
        <v>KortbenetGroenFroe</v>
      </c>
      <c r="V4846" s="0" t="str">
        <f aca="false">MID(F4846,10,9)</f>
        <v>DL2018073</v>
      </c>
      <c r="W4846" s="64" t="str">
        <f aca="false">V4846&amp;"_"&amp;U4846&amp;"_"&amp;R4846&amp;"_"&amp;S4846&amp;"_"&amp;T4846</f>
        <v>DL2018073_KortbenetGroenFroe_Invalid_Present_Ct&lt;41</v>
      </c>
    </row>
    <row r="4847" customFormat="false" ht="14.25" hidden="false" customHeight="false" outlineLevel="0" collapsed="false">
      <c r="A4847" s="0" t="s">
        <v>858</v>
      </c>
      <c r="B4847" s="52" t="s">
        <v>991</v>
      </c>
      <c r="C4847" s="52" t="s">
        <v>747</v>
      </c>
      <c r="D4847" s="53" t="n">
        <v>0.1</v>
      </c>
      <c r="E4847" s="53" t="s">
        <v>748</v>
      </c>
      <c r="F4847" s="0" t="s">
        <v>1396</v>
      </c>
      <c r="G4847" s="0" t="str">
        <f aca="false">LEFT(B4847,2)</f>
        <v>15</v>
      </c>
      <c r="H4847" s="0" t="str">
        <f aca="false">I4847&amp;"_"&amp;G4847&amp;"_"&amp;F4847</f>
        <v>KortbenetGroenFroe_15_20190109_DL2018073_VUCNordsj_koersel1</v>
      </c>
      <c r="I4847" s="61" t="str">
        <f aca="false">MID(RIGHT(B4847,LEN(B4847)-3),1,FIND("_",RIGHT(B4847,LEN(B4847)-3))-1)</f>
        <v>KortbenetGroenFroe</v>
      </c>
      <c r="J4847" s="61" t="str">
        <f aca="false">TRIM(SUBSTITUTE(RIGHT(B4847,FIND(I4847,B4847)+1),"_",""))</f>
        <v>NegK</v>
      </c>
      <c r="K4847" s="0" t="str">
        <f aca="false">IFERROR(VALUE(SUBSTITUTE(E4847,".",",")),E4847)</f>
        <v>No Ct</v>
      </c>
      <c r="L4847" s="61" t="str">
        <f aca="false">IF(J4847="PosK",SUMIFS(K:K,J:J,"PosK",H:H,H4847),"")</f>
        <v/>
      </c>
      <c r="M4847" s="61" t="str">
        <f aca="false">IF(J4847="PosK",SUMIFS(K:K,J:J,"NegK",H:H,H4847),"")</f>
        <v/>
      </c>
      <c r="N4847" s="61" t="str">
        <f aca="false">IF(J4847="PosK",SUMIFS(K:K,J:J,"eDNA",H:H,H4847),"")</f>
        <v/>
      </c>
    </row>
    <row r="4848" customFormat="false" ht="14.25" hidden="false" customHeight="false" outlineLevel="0" collapsed="false">
      <c r="A4848" s="0" t="s">
        <v>860</v>
      </c>
      <c r="B4848" s="52" t="s">
        <v>992</v>
      </c>
      <c r="C4848" s="52" t="s">
        <v>751</v>
      </c>
      <c r="D4848" s="53" t="n">
        <v>0.1</v>
      </c>
      <c r="E4848" s="53" t="s">
        <v>748</v>
      </c>
      <c r="F4848" s="0" t="s">
        <v>1396</v>
      </c>
      <c r="G4848" s="0" t="str">
        <f aca="false">LEFT(B4848,2)</f>
        <v>15</v>
      </c>
      <c r="H4848" s="0" t="str">
        <f aca="false">I4848&amp;"_"&amp;G4848&amp;"_"&amp;F4848</f>
        <v>KortbenetGroenFroe_15_20190109_DL2018073_VUCNordsj_koersel1</v>
      </c>
      <c r="I4848" s="61" t="str">
        <f aca="false">MID(RIGHT(B4848,LEN(B4848)-3),1,FIND("_",RIGHT(B4848,LEN(B4848)-3))-1)</f>
        <v>KortbenetGroenFroe</v>
      </c>
      <c r="J4848" s="61" t="str">
        <f aca="false">TRIM(SUBSTITUTE(RIGHT(B4848,FIND(I4848,B4848)+1),"_",""))</f>
        <v>eDNA</v>
      </c>
      <c r="K4848" s="0" t="str">
        <f aca="false">IFERROR(VALUE(SUBSTITUTE(E4848,".",",")),E4848)</f>
        <v>No Ct</v>
      </c>
      <c r="L4848" s="61" t="str">
        <f aca="false">IF(J4848="PosK",SUMIFS(K:K,J:J,"PosK",H:H,H4848),"")</f>
        <v/>
      </c>
      <c r="M4848" s="61" t="str">
        <f aca="false">IF(J4848="PosK",SUMIFS(K:K,J:J,"NegK",H:H,H4848),"")</f>
        <v/>
      </c>
      <c r="N4848" s="61" t="str">
        <f aca="false">IF(J4848="PosK",SUMIFS(K:K,J:J,"eDNA",H:H,H4848),"")</f>
        <v/>
      </c>
      <c r="Q4848" s="62"/>
    </row>
    <row r="4849" customFormat="false" ht="14.25" hidden="false" customHeight="false" outlineLevel="0" collapsed="false">
      <c r="A4849" s="0" t="s">
        <v>862</v>
      </c>
      <c r="B4849" s="52" t="s">
        <v>992</v>
      </c>
      <c r="C4849" s="52" t="s">
        <v>751</v>
      </c>
      <c r="D4849" s="53" t="n">
        <v>0.1</v>
      </c>
      <c r="E4849" s="53" t="n">
        <v>40.34</v>
      </c>
      <c r="F4849" s="0" t="s">
        <v>1396</v>
      </c>
      <c r="G4849" s="0" t="str">
        <f aca="false">LEFT(B4849,2)</f>
        <v>15</v>
      </c>
      <c r="H4849" s="0" t="str">
        <f aca="false">I4849&amp;"_"&amp;G4849&amp;"_"&amp;F4849</f>
        <v>KortbenetGroenFroe_15_20190109_DL2018073_VUCNordsj_koersel1</v>
      </c>
      <c r="I4849" s="61" t="str">
        <f aca="false">MID(RIGHT(B4849,LEN(B4849)-3),1,FIND("_",RIGHT(B4849,LEN(B4849)-3))-1)</f>
        <v>KortbenetGroenFroe</v>
      </c>
      <c r="J4849" s="61" t="str">
        <f aca="false">TRIM(SUBSTITUTE(RIGHT(B4849,FIND(I4849,B4849)+1),"_",""))</f>
        <v>eDNA</v>
      </c>
      <c r="K4849" s="0" t="n">
        <f aca="false">IFERROR(VALUE(SUBSTITUTE(E4849,".",",")),E4849)</f>
        <v>40.34</v>
      </c>
      <c r="L4849" s="61" t="str">
        <f aca="false">IF(J4849="PosK",SUMIFS(K:K,J:J,"PosK",H:H,H4849),"")</f>
        <v/>
      </c>
      <c r="M4849" s="61" t="str">
        <f aca="false">IF(J4849="PosK",SUMIFS(K:K,J:J,"NegK",H:H,H4849),"")</f>
        <v/>
      </c>
      <c r="N4849" s="61" t="str">
        <f aca="false">IF(J4849="PosK",SUMIFS(K:K,J:J,"eDNA",H:H,H4849),"")</f>
        <v/>
      </c>
      <c r="P4849" s="62"/>
      <c r="T4849" s="63"/>
      <c r="W4849" s="64"/>
    </row>
    <row r="4850" customFormat="false" ht="14.25" hidden="false" customHeight="false" outlineLevel="0" collapsed="false">
      <c r="A4850" s="0" t="s">
        <v>863</v>
      </c>
      <c r="B4850" s="52" t="s">
        <v>1212</v>
      </c>
      <c r="C4850" s="52" t="s">
        <v>743</v>
      </c>
      <c r="D4850" s="53" t="n">
        <v>0.1</v>
      </c>
      <c r="E4850" s="53" t="s">
        <v>748</v>
      </c>
      <c r="F4850" s="0" t="s">
        <v>1396</v>
      </c>
      <c r="G4850" s="0" t="str">
        <f aca="false">LEFT(B4850,2)</f>
        <v>16</v>
      </c>
      <c r="H4850" s="0" t="str">
        <f aca="false">I4850&amp;"_"&amp;G4850&amp;"_"&amp;F4850</f>
        <v>ButsnudetFroe_16_20190109_DL2018073_VUCNordsj_koersel1</v>
      </c>
      <c r="I4850" s="61" t="str">
        <f aca="false">MID(RIGHT(B4850,LEN(B4850)-3),1,FIND("_",RIGHT(B4850,LEN(B4850)-3))-1)</f>
        <v>ButsnudetFroe</v>
      </c>
      <c r="J4850" s="61" t="str">
        <f aca="false">TRIM(SUBSTITUTE(RIGHT(B4850,FIND(I4850,B4850)+1),"_",""))</f>
        <v>PosK</v>
      </c>
      <c r="K4850" s="0" t="str">
        <f aca="false">IFERROR(VALUE(SUBSTITUTE(E4850,".",",")),E4850)</f>
        <v>No Ct</v>
      </c>
      <c r="L4850" s="61" t="n">
        <f aca="false">IF(J4850="PosK",SUMIFS(K:K,J:J,"PosK",H:H,H4850),"")</f>
        <v>0</v>
      </c>
      <c r="M4850" s="61" t="n">
        <f aca="false">IF(J4850="PosK",SUMIFS(K:K,J:J,"NegK",H:H,H4850),"")</f>
        <v>0</v>
      </c>
      <c r="N4850" s="61" t="n">
        <f aca="false">IF(J4850="PosK",SUMIFS(K:K,J:J,"eDNA",H:H,H4850),"")</f>
        <v>0</v>
      </c>
      <c r="P4850" s="62" t="n">
        <f aca="false">IF(K4852="No Ct",0,K4852)</f>
        <v>0</v>
      </c>
      <c r="Q4850" s="62" t="n">
        <f aca="false">IF(K4853="No Ct",0,K4853)</f>
        <v>0</v>
      </c>
      <c r="R4850" s="0" t="str">
        <f aca="false">IF(AND(L4850&gt;0,M4850=0),"Valid","Invalid")</f>
        <v>Invalid</v>
      </c>
      <c r="S4850" s="0" t="str">
        <f aca="false">IF(OR(P4850&gt;1,Q4850&gt;1),"Present","Absent")</f>
        <v>Absent</v>
      </c>
      <c r="T4850" s="63" t="str">
        <f aca="false">IF(OR(AND(P4850&gt;1,P4850&lt;41),AND(Q4850&gt;1,Q4850&lt;41)),"Ct&lt;41","Ct&gt;41")</f>
        <v>Ct&gt;41</v>
      </c>
      <c r="U4850" s="0" t="str">
        <f aca="false">I4850</f>
        <v>ButsnudetFroe</v>
      </c>
      <c r="V4850" s="0" t="str">
        <f aca="false">MID(F4850,10,9)</f>
        <v>DL2018073</v>
      </c>
      <c r="W4850" s="64" t="str">
        <f aca="false">V4850&amp;"_"&amp;U4850&amp;"_"&amp;R4850&amp;"_"&amp;S4850&amp;"_"&amp;T4850</f>
        <v>DL2018073_ButsnudetFroe_Invalid_Absent_Ct&gt;41</v>
      </c>
    </row>
    <row r="4851" customFormat="false" ht="14.25" hidden="false" customHeight="false" outlineLevel="0" collapsed="false">
      <c r="A4851" s="0" t="s">
        <v>865</v>
      </c>
      <c r="B4851" s="52" t="s">
        <v>1213</v>
      </c>
      <c r="C4851" s="52" t="s">
        <v>747</v>
      </c>
      <c r="D4851" s="53" t="n">
        <v>0.1</v>
      </c>
      <c r="E4851" s="53" t="s">
        <v>748</v>
      </c>
      <c r="F4851" s="0" t="s">
        <v>1396</v>
      </c>
      <c r="G4851" s="0" t="str">
        <f aca="false">LEFT(B4851,2)</f>
        <v>16</v>
      </c>
      <c r="H4851" s="0" t="str">
        <f aca="false">I4851&amp;"_"&amp;G4851&amp;"_"&amp;F4851</f>
        <v>ButsnudetFroe_16_20190109_DL2018073_VUCNordsj_koersel1</v>
      </c>
      <c r="I4851" s="61" t="str">
        <f aca="false">MID(RIGHT(B4851,LEN(B4851)-3),1,FIND("_",RIGHT(B4851,LEN(B4851)-3))-1)</f>
        <v>ButsnudetFroe</v>
      </c>
      <c r="J4851" s="61" t="str">
        <f aca="false">TRIM(SUBSTITUTE(RIGHT(B4851,FIND(I4851,B4851)+1),"_",""))</f>
        <v>NegK</v>
      </c>
      <c r="K4851" s="0" t="str">
        <f aca="false">IFERROR(VALUE(SUBSTITUTE(E4851,".",",")),E4851)</f>
        <v>No Ct</v>
      </c>
      <c r="L4851" s="61" t="str">
        <f aca="false">IF(J4851="PosK",SUMIFS(K:K,J:J,"PosK",H:H,H4851),"")</f>
        <v/>
      </c>
      <c r="M4851" s="61" t="str">
        <f aca="false">IF(J4851="PosK",SUMIFS(K:K,J:J,"NegK",H:H,H4851),"")</f>
        <v/>
      </c>
      <c r="N4851" s="61" t="str">
        <f aca="false">IF(J4851="PosK",SUMIFS(K:K,J:J,"eDNA",H:H,H4851),"")</f>
        <v/>
      </c>
    </row>
    <row r="4852" customFormat="false" ht="14.25" hidden="false" customHeight="false" outlineLevel="0" collapsed="false">
      <c r="A4852" s="0" t="s">
        <v>867</v>
      </c>
      <c r="B4852" s="52" t="s">
        <v>1214</v>
      </c>
      <c r="C4852" s="52" t="s">
        <v>751</v>
      </c>
      <c r="D4852" s="53" t="n">
        <v>0.1</v>
      </c>
      <c r="E4852" s="53" t="s">
        <v>748</v>
      </c>
      <c r="F4852" s="0" t="s">
        <v>1396</v>
      </c>
      <c r="G4852" s="0" t="str">
        <f aca="false">LEFT(B4852,2)</f>
        <v>16</v>
      </c>
      <c r="H4852" s="0" t="str">
        <f aca="false">I4852&amp;"_"&amp;G4852&amp;"_"&amp;F4852</f>
        <v>ButsnudetFroe_16_20190109_DL2018073_VUCNordsj_koersel1</v>
      </c>
      <c r="I4852" s="61" t="str">
        <f aca="false">MID(RIGHT(B4852,LEN(B4852)-3),1,FIND("_",RIGHT(B4852,LEN(B4852)-3))-1)</f>
        <v>ButsnudetFroe</v>
      </c>
      <c r="J4852" s="61" t="str">
        <f aca="false">TRIM(SUBSTITUTE(RIGHT(B4852,FIND(I4852,B4852)+1),"_",""))</f>
        <v>eDNA</v>
      </c>
      <c r="K4852" s="0" t="str">
        <f aca="false">IFERROR(VALUE(SUBSTITUTE(E4852,".",",")),E4852)</f>
        <v>No Ct</v>
      </c>
      <c r="L4852" s="61" t="str">
        <f aca="false">IF(J4852="PosK",SUMIFS(K:K,J:J,"PosK",H:H,H4852),"")</f>
        <v/>
      </c>
      <c r="M4852" s="61" t="str">
        <f aca="false">IF(J4852="PosK",SUMIFS(K:K,J:J,"NegK",H:H,H4852),"")</f>
        <v/>
      </c>
      <c r="N4852" s="61" t="str">
        <f aca="false">IF(J4852="PosK",SUMIFS(K:K,J:J,"eDNA",H:H,H4852),"")</f>
        <v/>
      </c>
      <c r="Q4852" s="62"/>
    </row>
    <row r="4853" customFormat="false" ht="14.25" hidden="false" customHeight="false" outlineLevel="0" collapsed="false">
      <c r="A4853" s="0" t="s">
        <v>869</v>
      </c>
      <c r="B4853" s="52" t="s">
        <v>1214</v>
      </c>
      <c r="C4853" s="52" t="s">
        <v>751</v>
      </c>
      <c r="D4853" s="53" t="n">
        <v>0.1</v>
      </c>
      <c r="E4853" s="53" t="s">
        <v>748</v>
      </c>
      <c r="F4853" s="0" t="s">
        <v>1396</v>
      </c>
      <c r="G4853" s="0" t="str">
        <f aca="false">LEFT(B4853,2)</f>
        <v>16</v>
      </c>
      <c r="H4853" s="0" t="str">
        <f aca="false">I4853&amp;"_"&amp;G4853&amp;"_"&amp;F4853</f>
        <v>ButsnudetFroe_16_20190109_DL2018073_VUCNordsj_koersel1</v>
      </c>
      <c r="I4853" s="61" t="str">
        <f aca="false">MID(RIGHT(B4853,LEN(B4853)-3),1,FIND("_",RIGHT(B4853,LEN(B4853)-3))-1)</f>
        <v>ButsnudetFroe</v>
      </c>
      <c r="J4853" s="61" t="str">
        <f aca="false">TRIM(SUBSTITUTE(RIGHT(B4853,FIND(I4853,B4853)+1),"_",""))</f>
        <v>eDNA</v>
      </c>
      <c r="K4853" s="0" t="str">
        <f aca="false">IFERROR(VALUE(SUBSTITUTE(E4853,".",",")),E4853)</f>
        <v>No Ct</v>
      </c>
      <c r="L4853" s="61" t="str">
        <f aca="false">IF(J4853="PosK",SUMIFS(K:K,J:J,"PosK",H:H,H4853),"")</f>
        <v/>
      </c>
      <c r="M4853" s="61" t="str">
        <f aca="false">IF(J4853="PosK",SUMIFS(K:K,J:J,"NegK",H:H,H4853),"")</f>
        <v/>
      </c>
      <c r="N4853" s="61" t="str">
        <f aca="false">IF(J4853="PosK",SUMIFS(K:K,J:J,"eDNA",H:H,H4853),"")</f>
        <v/>
      </c>
      <c r="P4853" s="62"/>
      <c r="T4853" s="63"/>
      <c r="W4853" s="64"/>
    </row>
    <row r="4854" customFormat="false" ht="14.25" hidden="false" customHeight="false" outlineLevel="0" collapsed="false">
      <c r="A4854" s="0" t="s">
        <v>870</v>
      </c>
      <c r="B4854" s="52" t="s">
        <v>996</v>
      </c>
      <c r="C4854" s="52" t="s">
        <v>743</v>
      </c>
      <c r="D4854" s="53" t="n">
        <v>0.1</v>
      </c>
      <c r="E4854" s="53" t="s">
        <v>748</v>
      </c>
      <c r="F4854" s="0" t="s">
        <v>1396</v>
      </c>
      <c r="G4854" s="0" t="str">
        <f aca="false">LEFT(B4854,2)</f>
        <v>17</v>
      </c>
      <c r="H4854" s="0" t="str">
        <f aca="false">I4854&amp;"_"&amp;G4854&amp;"_"&amp;F4854</f>
        <v>ButsnudetFroe_17_20190109_DL2018073_VUCNordsj_koersel1</v>
      </c>
      <c r="I4854" s="61" t="str">
        <f aca="false">MID(RIGHT(B4854,LEN(B4854)-3),1,FIND("_",RIGHT(B4854,LEN(B4854)-3))-1)</f>
        <v>ButsnudetFroe</v>
      </c>
      <c r="J4854" s="61" t="str">
        <f aca="false">TRIM(SUBSTITUTE(RIGHT(B4854,FIND(I4854,B4854)+1),"_",""))</f>
        <v>PosK</v>
      </c>
      <c r="K4854" s="0" t="str">
        <f aca="false">IFERROR(VALUE(SUBSTITUTE(E4854,".",",")),E4854)</f>
        <v>No Ct</v>
      </c>
      <c r="L4854" s="61" t="n">
        <f aca="false">IF(J4854="PosK",SUMIFS(K:K,J:J,"PosK",H:H,H4854),"")</f>
        <v>0</v>
      </c>
      <c r="M4854" s="61" t="n">
        <f aca="false">IF(J4854="PosK",SUMIFS(K:K,J:J,"NegK",H:H,H4854),"")</f>
        <v>0</v>
      </c>
      <c r="N4854" s="61" t="n">
        <f aca="false">IF(J4854="PosK",SUMIFS(K:K,J:J,"eDNA",H:H,H4854),"")</f>
        <v>0</v>
      </c>
      <c r="P4854" s="62" t="n">
        <f aca="false">IF(K4856="No Ct",0,K4856)</f>
        <v>0</v>
      </c>
      <c r="Q4854" s="62" t="n">
        <f aca="false">IF(K4857="No Ct",0,K4857)</f>
        <v>0</v>
      </c>
      <c r="R4854" s="0" t="str">
        <f aca="false">IF(AND(L4854&gt;0,M4854=0),"Valid","Invalid")</f>
        <v>Invalid</v>
      </c>
      <c r="S4854" s="0" t="str">
        <f aca="false">IF(OR(P4854&gt;1,Q4854&gt;1),"Present","Absent")</f>
        <v>Absent</v>
      </c>
      <c r="T4854" s="63" t="str">
        <f aca="false">IF(OR(AND(P4854&gt;1,P4854&lt;41),AND(Q4854&gt;1,Q4854&lt;41)),"Ct&lt;41","Ct&gt;41")</f>
        <v>Ct&gt;41</v>
      </c>
      <c r="U4854" s="0" t="str">
        <f aca="false">I4854</f>
        <v>ButsnudetFroe</v>
      </c>
      <c r="V4854" s="0" t="str">
        <f aca="false">MID(F4854,10,9)</f>
        <v>DL2018073</v>
      </c>
      <c r="W4854" s="64" t="str">
        <f aca="false">V4854&amp;"_"&amp;U4854&amp;"_"&amp;R4854&amp;"_"&amp;S4854&amp;"_"&amp;T4854</f>
        <v>DL2018073_ButsnudetFroe_Invalid_Absent_Ct&gt;41</v>
      </c>
    </row>
    <row r="4855" customFormat="false" ht="14.25" hidden="false" customHeight="false" outlineLevel="0" collapsed="false">
      <c r="A4855" s="0" t="s">
        <v>872</v>
      </c>
      <c r="B4855" s="52" t="s">
        <v>997</v>
      </c>
      <c r="C4855" s="52" t="s">
        <v>747</v>
      </c>
      <c r="D4855" s="53" t="n">
        <v>0.1</v>
      </c>
      <c r="E4855" s="53" t="s">
        <v>748</v>
      </c>
      <c r="F4855" s="0" t="s">
        <v>1396</v>
      </c>
      <c r="G4855" s="0" t="str">
        <f aca="false">LEFT(B4855,2)</f>
        <v>17</v>
      </c>
      <c r="H4855" s="0" t="str">
        <f aca="false">I4855&amp;"_"&amp;G4855&amp;"_"&amp;F4855</f>
        <v>ButsnudetFroe_17_20190109_DL2018073_VUCNordsj_koersel1</v>
      </c>
      <c r="I4855" s="61" t="str">
        <f aca="false">MID(RIGHT(B4855,LEN(B4855)-3),1,FIND("_",RIGHT(B4855,LEN(B4855)-3))-1)</f>
        <v>ButsnudetFroe</v>
      </c>
      <c r="J4855" s="61" t="str">
        <f aca="false">TRIM(SUBSTITUTE(RIGHT(B4855,FIND(I4855,B4855)+1),"_",""))</f>
        <v>NegK</v>
      </c>
      <c r="K4855" s="0" t="str">
        <f aca="false">IFERROR(VALUE(SUBSTITUTE(E4855,".",",")),E4855)</f>
        <v>No Ct</v>
      </c>
      <c r="L4855" s="61" t="str">
        <f aca="false">IF(J4855="PosK",SUMIFS(K:K,J:J,"PosK",H:H,H4855),"")</f>
        <v/>
      </c>
      <c r="M4855" s="61" t="str">
        <f aca="false">IF(J4855="PosK",SUMIFS(K:K,J:J,"NegK",H:H,H4855),"")</f>
        <v/>
      </c>
      <c r="N4855" s="61" t="str">
        <f aca="false">IF(J4855="PosK",SUMIFS(K:K,J:J,"eDNA",H:H,H4855),"")</f>
        <v/>
      </c>
    </row>
    <row r="4856" customFormat="false" ht="14.25" hidden="false" customHeight="false" outlineLevel="0" collapsed="false">
      <c r="A4856" s="0" t="s">
        <v>874</v>
      </c>
      <c r="B4856" s="52" t="s">
        <v>998</v>
      </c>
      <c r="C4856" s="52" t="s">
        <v>751</v>
      </c>
      <c r="D4856" s="53" t="n">
        <v>0.1</v>
      </c>
      <c r="E4856" s="53" t="s">
        <v>748</v>
      </c>
      <c r="F4856" s="0" t="s">
        <v>1396</v>
      </c>
      <c r="G4856" s="0" t="str">
        <f aca="false">LEFT(B4856,2)</f>
        <v>17</v>
      </c>
      <c r="H4856" s="0" t="str">
        <f aca="false">I4856&amp;"_"&amp;G4856&amp;"_"&amp;F4856</f>
        <v>ButsnudetFroe_17_20190109_DL2018073_VUCNordsj_koersel1</v>
      </c>
      <c r="I4856" s="61" t="str">
        <f aca="false">MID(RIGHT(B4856,LEN(B4856)-3),1,FIND("_",RIGHT(B4856,LEN(B4856)-3))-1)</f>
        <v>ButsnudetFroe</v>
      </c>
      <c r="J4856" s="61" t="str">
        <f aca="false">TRIM(SUBSTITUTE(RIGHT(B4856,FIND(I4856,B4856)+1),"_",""))</f>
        <v>eDNA</v>
      </c>
      <c r="K4856" s="0" t="str">
        <f aca="false">IFERROR(VALUE(SUBSTITUTE(E4856,".",",")),E4856)</f>
        <v>No Ct</v>
      </c>
      <c r="L4856" s="61" t="str">
        <f aca="false">IF(J4856="PosK",SUMIFS(K:K,J:J,"PosK",H:H,H4856),"")</f>
        <v/>
      </c>
      <c r="M4856" s="61" t="str">
        <f aca="false">IF(J4856="PosK",SUMIFS(K:K,J:J,"NegK",H:H,H4856),"")</f>
        <v/>
      </c>
      <c r="N4856" s="61" t="str">
        <f aca="false">IF(J4856="PosK",SUMIFS(K:K,J:J,"eDNA",H:H,H4856),"")</f>
        <v/>
      </c>
      <c r="Q4856" s="62"/>
    </row>
    <row r="4857" customFormat="false" ht="14.25" hidden="false" customHeight="false" outlineLevel="0" collapsed="false">
      <c r="A4857" s="0" t="s">
        <v>876</v>
      </c>
      <c r="B4857" s="52" t="s">
        <v>998</v>
      </c>
      <c r="C4857" s="52" t="s">
        <v>751</v>
      </c>
      <c r="D4857" s="53" t="n">
        <v>0.1</v>
      </c>
      <c r="E4857" s="53" t="s">
        <v>748</v>
      </c>
      <c r="F4857" s="0" t="s">
        <v>1396</v>
      </c>
      <c r="G4857" s="0" t="str">
        <f aca="false">LEFT(B4857,2)</f>
        <v>17</v>
      </c>
      <c r="H4857" s="0" t="str">
        <f aca="false">I4857&amp;"_"&amp;G4857&amp;"_"&amp;F4857</f>
        <v>ButsnudetFroe_17_20190109_DL2018073_VUCNordsj_koersel1</v>
      </c>
      <c r="I4857" s="61" t="str">
        <f aca="false">MID(RIGHT(B4857,LEN(B4857)-3),1,FIND("_",RIGHT(B4857,LEN(B4857)-3))-1)</f>
        <v>ButsnudetFroe</v>
      </c>
      <c r="J4857" s="61" t="str">
        <f aca="false">TRIM(SUBSTITUTE(RIGHT(B4857,FIND(I4857,B4857)+1),"_",""))</f>
        <v>eDNA</v>
      </c>
      <c r="K4857" s="0" t="str">
        <f aca="false">IFERROR(VALUE(SUBSTITUTE(E4857,".",",")),E4857)</f>
        <v>No Ct</v>
      </c>
      <c r="L4857" s="61" t="str">
        <f aca="false">IF(J4857="PosK",SUMIFS(K:K,J:J,"PosK",H:H,H4857),"")</f>
        <v/>
      </c>
      <c r="M4857" s="61" t="str">
        <f aca="false">IF(J4857="PosK",SUMIFS(K:K,J:J,"NegK",H:H,H4857),"")</f>
        <v/>
      </c>
      <c r="N4857" s="61" t="str">
        <f aca="false">IF(J4857="PosK",SUMIFS(K:K,J:J,"eDNA",H:H,H4857),"")</f>
        <v/>
      </c>
      <c r="P4857" s="62"/>
      <c r="T4857" s="63"/>
      <c r="W4857" s="64"/>
    </row>
    <row r="4858" customFormat="false" ht="14.25" hidden="false" customHeight="false" outlineLevel="0" collapsed="false">
      <c r="A4858" s="0" t="s">
        <v>877</v>
      </c>
      <c r="B4858" s="52" t="s">
        <v>1215</v>
      </c>
      <c r="C4858" s="52" t="s">
        <v>743</v>
      </c>
      <c r="D4858" s="53" t="n">
        <v>0.1</v>
      </c>
      <c r="E4858" s="53" t="s">
        <v>748</v>
      </c>
      <c r="F4858" s="0" t="s">
        <v>1396</v>
      </c>
      <c r="G4858" s="0" t="str">
        <f aca="false">LEFT(B4858,2)</f>
        <v>18</v>
      </c>
      <c r="H4858" s="0" t="str">
        <f aca="false">I4858&amp;"_"&amp;G4858&amp;"_"&amp;F4858</f>
        <v>LilleVandsalamander_18_20190109_DL2018073_VUCNordsj_koersel1</v>
      </c>
      <c r="I4858" s="61" t="str">
        <f aca="false">MID(RIGHT(B4858,LEN(B4858)-3),1,FIND("_",RIGHT(B4858,LEN(B4858)-3))-1)</f>
        <v>LilleVandsalamander</v>
      </c>
      <c r="J4858" s="61" t="str">
        <f aca="false">TRIM(SUBSTITUTE(RIGHT(B4858,FIND(I4858,B4858)+1),"_",""))</f>
        <v>PosK</v>
      </c>
      <c r="K4858" s="0" t="str">
        <f aca="false">IFERROR(VALUE(SUBSTITUTE(E4858,".",",")),E4858)</f>
        <v>No Ct</v>
      </c>
      <c r="L4858" s="61" t="n">
        <f aca="false">IF(J4858="PosK",SUMIFS(K:K,J:J,"PosK",H:H,H4858),"")</f>
        <v>0</v>
      </c>
      <c r="M4858" s="61" t="n">
        <f aca="false">IF(J4858="PosK",SUMIFS(K:K,J:J,"NegK",H:H,H4858),"")</f>
        <v>0</v>
      </c>
      <c r="N4858" s="61" t="n">
        <f aca="false">IF(J4858="PosK",SUMIFS(K:K,J:J,"eDNA",H:H,H4858),"")</f>
        <v>76.43</v>
      </c>
      <c r="P4858" s="62" t="n">
        <f aca="false">IF(K4860="No Ct",0,K4860)</f>
        <v>37.1</v>
      </c>
      <c r="Q4858" s="62" t="n">
        <f aca="false">IF(K4861="No Ct",0,K4861)</f>
        <v>39.33</v>
      </c>
      <c r="R4858" s="0" t="str">
        <f aca="false">IF(AND(L4858&gt;0,M4858=0),"Valid","Invalid")</f>
        <v>Invalid</v>
      </c>
      <c r="S4858" s="0" t="str">
        <f aca="false">IF(OR(P4858&gt;1,Q4858&gt;1),"Present","Absent")</f>
        <v>Present</v>
      </c>
      <c r="T4858" s="63" t="str">
        <f aca="false">IF(OR(AND(P4858&gt;1,P4858&lt;41),AND(Q4858&gt;1,Q4858&lt;41)),"Ct&lt;41","Ct&gt;41")</f>
        <v>Ct&lt;41</v>
      </c>
      <c r="U4858" s="0" t="str">
        <f aca="false">I4858</f>
        <v>LilleVandsalamander</v>
      </c>
      <c r="V4858" s="0" t="str">
        <f aca="false">MID(F4858,10,9)</f>
        <v>DL2018073</v>
      </c>
      <c r="W4858" s="64" t="str">
        <f aca="false">V4858&amp;"_"&amp;U4858&amp;"_"&amp;R4858&amp;"_"&amp;S4858&amp;"_"&amp;T4858</f>
        <v>DL2018073_LilleVandsalamander_Invalid_Present_Ct&lt;41</v>
      </c>
    </row>
    <row r="4859" customFormat="false" ht="14.25" hidden="false" customHeight="false" outlineLevel="0" collapsed="false">
      <c r="A4859" s="0" t="s">
        <v>879</v>
      </c>
      <c r="B4859" s="52" t="s">
        <v>1216</v>
      </c>
      <c r="C4859" s="52" t="s">
        <v>747</v>
      </c>
      <c r="D4859" s="53" t="n">
        <v>0.1</v>
      </c>
      <c r="E4859" s="53" t="s">
        <v>748</v>
      </c>
      <c r="F4859" s="0" t="s">
        <v>1396</v>
      </c>
      <c r="G4859" s="0" t="str">
        <f aca="false">LEFT(B4859,2)</f>
        <v>18</v>
      </c>
      <c r="H4859" s="0" t="str">
        <f aca="false">I4859&amp;"_"&amp;G4859&amp;"_"&amp;F4859</f>
        <v>LilleVandsalamander_18_20190109_DL2018073_VUCNordsj_koersel1</v>
      </c>
      <c r="I4859" s="61" t="str">
        <f aca="false">MID(RIGHT(B4859,LEN(B4859)-3),1,FIND("_",RIGHT(B4859,LEN(B4859)-3))-1)</f>
        <v>LilleVandsalamander</v>
      </c>
      <c r="J4859" s="61" t="str">
        <f aca="false">TRIM(SUBSTITUTE(RIGHT(B4859,FIND(I4859,B4859)+1),"_",""))</f>
        <v>NegK</v>
      </c>
      <c r="K4859" s="0" t="str">
        <f aca="false">IFERROR(VALUE(SUBSTITUTE(E4859,".",",")),E4859)</f>
        <v>No Ct</v>
      </c>
      <c r="L4859" s="61" t="str">
        <f aca="false">IF(J4859="PosK",SUMIFS(K:K,J:J,"PosK",H:H,H4859),"")</f>
        <v/>
      </c>
      <c r="M4859" s="61" t="str">
        <f aca="false">IF(J4859="PosK",SUMIFS(K:K,J:J,"NegK",H:H,H4859),"")</f>
        <v/>
      </c>
      <c r="N4859" s="61" t="str">
        <f aca="false">IF(J4859="PosK",SUMIFS(K:K,J:J,"eDNA",H:H,H4859),"")</f>
        <v/>
      </c>
    </row>
    <row r="4860" customFormat="false" ht="14.25" hidden="false" customHeight="false" outlineLevel="0" collapsed="false">
      <c r="A4860" s="0" t="s">
        <v>881</v>
      </c>
      <c r="B4860" s="52" t="s">
        <v>1217</v>
      </c>
      <c r="C4860" s="52" t="s">
        <v>751</v>
      </c>
      <c r="D4860" s="53" t="n">
        <v>0.1</v>
      </c>
      <c r="E4860" s="53" t="n">
        <v>37.1</v>
      </c>
      <c r="F4860" s="0" t="s">
        <v>1396</v>
      </c>
      <c r="G4860" s="0" t="str">
        <f aca="false">LEFT(B4860,2)</f>
        <v>18</v>
      </c>
      <c r="H4860" s="0" t="str">
        <f aca="false">I4860&amp;"_"&amp;G4860&amp;"_"&amp;F4860</f>
        <v>LilleVandsalamander_18_20190109_DL2018073_VUCNordsj_koersel1</v>
      </c>
      <c r="I4860" s="61" t="str">
        <f aca="false">MID(RIGHT(B4860,LEN(B4860)-3),1,FIND("_",RIGHT(B4860,LEN(B4860)-3))-1)</f>
        <v>LilleVandsalamander</v>
      </c>
      <c r="J4860" s="61" t="str">
        <f aca="false">TRIM(SUBSTITUTE(RIGHT(B4860,FIND(I4860,B4860)+1),"_",""))</f>
        <v>eDNA</v>
      </c>
      <c r="K4860" s="0" t="n">
        <f aca="false">IFERROR(VALUE(SUBSTITUTE(E4860,".",",")),E4860)</f>
        <v>37.1</v>
      </c>
      <c r="L4860" s="61" t="str">
        <f aca="false">IF(J4860="PosK",SUMIFS(K:K,J:J,"PosK",H:H,H4860),"")</f>
        <v/>
      </c>
      <c r="M4860" s="61" t="str">
        <f aca="false">IF(J4860="PosK",SUMIFS(K:K,J:J,"NegK",H:H,H4860),"")</f>
        <v/>
      </c>
      <c r="N4860" s="61" t="str">
        <f aca="false">IF(J4860="PosK",SUMIFS(K:K,J:J,"eDNA",H:H,H4860),"")</f>
        <v/>
      </c>
      <c r="Q4860" s="62"/>
    </row>
    <row r="4861" customFormat="false" ht="14.25" hidden="false" customHeight="false" outlineLevel="0" collapsed="false">
      <c r="A4861" s="0" t="s">
        <v>883</v>
      </c>
      <c r="B4861" s="52" t="s">
        <v>1217</v>
      </c>
      <c r="C4861" s="52" t="s">
        <v>751</v>
      </c>
      <c r="D4861" s="53" t="n">
        <v>0.1</v>
      </c>
      <c r="E4861" s="53" t="n">
        <v>39.33</v>
      </c>
      <c r="F4861" s="0" t="s">
        <v>1396</v>
      </c>
      <c r="G4861" s="0" t="str">
        <f aca="false">LEFT(B4861,2)</f>
        <v>18</v>
      </c>
      <c r="H4861" s="0" t="str">
        <f aca="false">I4861&amp;"_"&amp;G4861&amp;"_"&amp;F4861</f>
        <v>LilleVandsalamander_18_20190109_DL2018073_VUCNordsj_koersel1</v>
      </c>
      <c r="I4861" s="61" t="str">
        <f aca="false">MID(RIGHT(B4861,LEN(B4861)-3),1,FIND("_",RIGHT(B4861,LEN(B4861)-3))-1)</f>
        <v>LilleVandsalamander</v>
      </c>
      <c r="J4861" s="61" t="str">
        <f aca="false">TRIM(SUBSTITUTE(RIGHT(B4861,FIND(I4861,B4861)+1),"_",""))</f>
        <v>eDNA</v>
      </c>
      <c r="K4861" s="0" t="n">
        <f aca="false">IFERROR(VALUE(SUBSTITUTE(E4861,".",",")),E4861)</f>
        <v>39.33</v>
      </c>
      <c r="L4861" s="61" t="str">
        <f aca="false">IF(J4861="PosK",SUMIFS(K:K,J:J,"PosK",H:H,H4861),"")</f>
        <v/>
      </c>
      <c r="M4861" s="61" t="str">
        <f aca="false">IF(J4861="PosK",SUMIFS(K:K,J:J,"NegK",H:H,H4861),"")</f>
        <v/>
      </c>
      <c r="N4861" s="61" t="str">
        <f aca="false">IF(J4861="PosK",SUMIFS(K:K,J:J,"eDNA",H:H,H4861),"")</f>
        <v/>
      </c>
      <c r="P4861" s="62"/>
      <c r="T4861" s="63"/>
      <c r="W4861" s="64"/>
    </row>
    <row r="4862" customFormat="false" ht="14.25" hidden="false" customHeight="false" outlineLevel="0" collapsed="false">
      <c r="A4862" s="0" t="s">
        <v>884</v>
      </c>
      <c r="B4862" s="52" t="s">
        <v>1002</v>
      </c>
      <c r="C4862" s="52" t="s">
        <v>743</v>
      </c>
      <c r="D4862" s="53" t="n">
        <v>0.1</v>
      </c>
      <c r="E4862" s="53" t="n">
        <v>38.95</v>
      </c>
      <c r="F4862" s="0" t="s">
        <v>1396</v>
      </c>
      <c r="G4862" s="0" t="str">
        <f aca="false">LEFT(B4862,2)</f>
        <v>19</v>
      </c>
      <c r="H4862" s="0" t="str">
        <f aca="false">I4862&amp;"_"&amp;G4862&amp;"_"&amp;F4862</f>
        <v>LilleVandsalamander_19_20190109_DL2018073_VUCNordsj_koersel1</v>
      </c>
      <c r="I4862" s="61" t="str">
        <f aca="false">MID(RIGHT(B4862,LEN(B4862)-3),1,FIND("_",RIGHT(B4862,LEN(B4862)-3))-1)</f>
        <v>LilleVandsalamander</v>
      </c>
      <c r="J4862" s="61" t="str">
        <f aca="false">TRIM(SUBSTITUTE(RIGHT(B4862,FIND(I4862,B4862)+1),"_",""))</f>
        <v>PosK</v>
      </c>
      <c r="K4862" s="0" t="n">
        <f aca="false">IFERROR(VALUE(SUBSTITUTE(E4862,".",",")),E4862)</f>
        <v>38.95</v>
      </c>
      <c r="L4862" s="61" t="n">
        <f aca="false">IF(J4862="PosK",SUMIFS(K:K,J:J,"PosK",H:H,H4862),"")</f>
        <v>38.95</v>
      </c>
      <c r="M4862" s="61" t="n">
        <f aca="false">IF(J4862="PosK",SUMIFS(K:K,J:J,"NegK",H:H,H4862),"")</f>
        <v>0</v>
      </c>
      <c r="N4862" s="61" t="n">
        <f aca="false">IF(J4862="PosK",SUMIFS(K:K,J:J,"eDNA",H:H,H4862),"")</f>
        <v>75.63</v>
      </c>
      <c r="P4862" s="62" t="n">
        <f aca="false">IF(K4864="No Ct",0,K4864)</f>
        <v>37.6</v>
      </c>
      <c r="Q4862" s="62" t="n">
        <f aca="false">IF(K4865="No Ct",0,K4865)</f>
        <v>38.03</v>
      </c>
      <c r="R4862" s="0" t="str">
        <f aca="false">IF(AND(L4862&gt;0,M4862=0),"Valid","Invalid")</f>
        <v>Valid</v>
      </c>
      <c r="S4862" s="0" t="str">
        <f aca="false">IF(OR(P4862&gt;1,Q4862&gt;1),"Present","Absent")</f>
        <v>Present</v>
      </c>
      <c r="T4862" s="63" t="str">
        <f aca="false">IF(OR(AND(P4862&gt;1,P4862&lt;41),AND(Q4862&gt;1,Q4862&lt;41)),"Ct&lt;41","Ct&gt;41")</f>
        <v>Ct&lt;41</v>
      </c>
      <c r="U4862" s="0" t="str">
        <f aca="false">I4862</f>
        <v>LilleVandsalamander</v>
      </c>
      <c r="V4862" s="0" t="str">
        <f aca="false">MID(F4862,10,9)</f>
        <v>DL2018073</v>
      </c>
      <c r="W4862" s="64" t="str">
        <f aca="false">V4862&amp;"_"&amp;U4862&amp;"_"&amp;R4862&amp;"_"&amp;S4862&amp;"_"&amp;T4862</f>
        <v>DL2018073_LilleVandsalamander_Valid_Present_Ct&lt;41</v>
      </c>
    </row>
    <row r="4863" customFormat="false" ht="14.25" hidden="false" customHeight="false" outlineLevel="0" collapsed="false">
      <c r="A4863" s="0" t="s">
        <v>886</v>
      </c>
      <c r="B4863" s="52" t="s">
        <v>1003</v>
      </c>
      <c r="C4863" s="52" t="s">
        <v>747</v>
      </c>
      <c r="D4863" s="53" t="n">
        <v>0.1</v>
      </c>
      <c r="E4863" s="53" t="s">
        <v>748</v>
      </c>
      <c r="F4863" s="0" t="s">
        <v>1396</v>
      </c>
      <c r="G4863" s="0" t="str">
        <f aca="false">LEFT(B4863,2)</f>
        <v>19</v>
      </c>
      <c r="H4863" s="0" t="str">
        <f aca="false">I4863&amp;"_"&amp;G4863&amp;"_"&amp;F4863</f>
        <v>LilleVandsalamander_19_20190109_DL2018073_VUCNordsj_koersel1</v>
      </c>
      <c r="I4863" s="61" t="str">
        <f aca="false">MID(RIGHT(B4863,LEN(B4863)-3),1,FIND("_",RIGHT(B4863,LEN(B4863)-3))-1)</f>
        <v>LilleVandsalamander</v>
      </c>
      <c r="J4863" s="61" t="str">
        <f aca="false">TRIM(SUBSTITUTE(RIGHT(B4863,FIND(I4863,B4863)+1),"_",""))</f>
        <v>NegK</v>
      </c>
      <c r="K4863" s="0" t="str">
        <f aca="false">IFERROR(VALUE(SUBSTITUTE(E4863,".",",")),E4863)</f>
        <v>No Ct</v>
      </c>
      <c r="L4863" s="61" t="str">
        <f aca="false">IF(J4863="PosK",SUMIFS(K:K,J:J,"PosK",H:H,H4863),"")</f>
        <v/>
      </c>
      <c r="M4863" s="61" t="str">
        <f aca="false">IF(J4863="PosK",SUMIFS(K:K,J:J,"NegK",H:H,H4863),"")</f>
        <v/>
      </c>
      <c r="N4863" s="61" t="str">
        <f aca="false">IF(J4863="PosK",SUMIFS(K:K,J:J,"eDNA",H:H,H4863),"")</f>
        <v/>
      </c>
    </row>
    <row r="4864" customFormat="false" ht="14.25" hidden="false" customHeight="false" outlineLevel="0" collapsed="false">
      <c r="A4864" s="0" t="s">
        <v>888</v>
      </c>
      <c r="B4864" s="52" t="s">
        <v>1004</v>
      </c>
      <c r="C4864" s="52" t="s">
        <v>751</v>
      </c>
      <c r="D4864" s="53" t="n">
        <v>0.1</v>
      </c>
      <c r="E4864" s="53" t="n">
        <v>37.6</v>
      </c>
      <c r="F4864" s="0" t="s">
        <v>1396</v>
      </c>
      <c r="G4864" s="0" t="str">
        <f aca="false">LEFT(B4864,2)</f>
        <v>19</v>
      </c>
      <c r="H4864" s="0" t="str">
        <f aca="false">I4864&amp;"_"&amp;G4864&amp;"_"&amp;F4864</f>
        <v>LilleVandsalamander_19_20190109_DL2018073_VUCNordsj_koersel1</v>
      </c>
      <c r="I4864" s="61" t="str">
        <f aca="false">MID(RIGHT(B4864,LEN(B4864)-3),1,FIND("_",RIGHT(B4864,LEN(B4864)-3))-1)</f>
        <v>LilleVandsalamander</v>
      </c>
      <c r="J4864" s="61" t="str">
        <f aca="false">TRIM(SUBSTITUTE(RIGHT(B4864,FIND(I4864,B4864)+1),"_",""))</f>
        <v>eDNA</v>
      </c>
      <c r="K4864" s="0" t="n">
        <f aca="false">IFERROR(VALUE(SUBSTITUTE(E4864,".",",")),E4864)</f>
        <v>37.6</v>
      </c>
      <c r="L4864" s="61" t="str">
        <f aca="false">IF(J4864="PosK",SUMIFS(K:K,J:J,"PosK",H:H,H4864),"")</f>
        <v/>
      </c>
      <c r="M4864" s="61" t="str">
        <f aca="false">IF(J4864="PosK",SUMIFS(K:K,J:J,"NegK",H:H,H4864),"")</f>
        <v/>
      </c>
      <c r="N4864" s="61" t="str">
        <f aca="false">IF(J4864="PosK",SUMIFS(K:K,J:J,"eDNA",H:H,H4864),"")</f>
        <v/>
      </c>
      <c r="Q4864" s="62"/>
    </row>
    <row r="4865" customFormat="false" ht="14.25" hidden="false" customHeight="false" outlineLevel="0" collapsed="false">
      <c r="A4865" s="0" t="s">
        <v>890</v>
      </c>
      <c r="B4865" s="52" t="s">
        <v>1004</v>
      </c>
      <c r="C4865" s="52" t="s">
        <v>751</v>
      </c>
      <c r="D4865" s="53" t="n">
        <v>0.1</v>
      </c>
      <c r="E4865" s="53" t="n">
        <v>38.03</v>
      </c>
      <c r="F4865" s="0" t="s">
        <v>1396</v>
      </c>
      <c r="G4865" s="0" t="str">
        <f aca="false">LEFT(B4865,2)</f>
        <v>19</v>
      </c>
      <c r="H4865" s="0" t="str">
        <f aca="false">I4865&amp;"_"&amp;G4865&amp;"_"&amp;F4865</f>
        <v>LilleVandsalamander_19_20190109_DL2018073_VUCNordsj_koersel1</v>
      </c>
      <c r="I4865" s="61" t="str">
        <f aca="false">MID(RIGHT(B4865,LEN(B4865)-3),1,FIND("_",RIGHT(B4865,LEN(B4865)-3))-1)</f>
        <v>LilleVandsalamander</v>
      </c>
      <c r="J4865" s="61" t="str">
        <f aca="false">TRIM(SUBSTITUTE(RIGHT(B4865,FIND(I4865,B4865)+1),"_",""))</f>
        <v>eDNA</v>
      </c>
      <c r="K4865" s="0" t="n">
        <f aca="false">IFERROR(VALUE(SUBSTITUTE(E4865,".",",")),E4865)</f>
        <v>38.03</v>
      </c>
      <c r="L4865" s="61" t="str">
        <f aca="false">IF(J4865="PosK",SUMIFS(K:K,J:J,"PosK",H:H,H4865),"")</f>
        <v/>
      </c>
      <c r="M4865" s="61" t="str">
        <f aca="false">IF(J4865="PosK",SUMIFS(K:K,J:J,"NegK",H:H,H4865),"")</f>
        <v/>
      </c>
      <c r="N4865" s="61" t="str">
        <f aca="false">IF(J4865="PosK",SUMIFS(K:K,J:J,"eDNA",H:H,H4865),"")</f>
        <v/>
      </c>
      <c r="P4865" s="62"/>
      <c r="T4865" s="63"/>
      <c r="W4865" s="64"/>
    </row>
    <row r="4866" customFormat="false" ht="14.25" hidden="false" customHeight="false" outlineLevel="0" collapsed="false">
      <c r="A4866" s="0" t="s">
        <v>891</v>
      </c>
      <c r="B4866" s="52" t="s">
        <v>1218</v>
      </c>
      <c r="C4866" s="52" t="s">
        <v>743</v>
      </c>
      <c r="D4866" s="53" t="n">
        <v>0.1</v>
      </c>
      <c r="E4866" s="53" t="n">
        <v>30.52</v>
      </c>
      <c r="F4866" s="0" t="s">
        <v>1396</v>
      </c>
      <c r="G4866" s="0" t="str">
        <f aca="false">LEFT(B4866,2)</f>
        <v>20</v>
      </c>
      <c r="H4866" s="0" t="str">
        <f aca="false">I4866&amp;"_"&amp;G4866&amp;"_"&amp;F4866</f>
        <v>Skalle_20_20190109_DL2018073_VUCNordsj_koersel1</v>
      </c>
      <c r="I4866" s="61" t="str">
        <f aca="false">MID(RIGHT(B4866,LEN(B4866)-3),1,FIND("_",RIGHT(B4866,LEN(B4866)-3))-1)</f>
        <v>Skalle</v>
      </c>
      <c r="J4866" s="61" t="str">
        <f aca="false">TRIM(SUBSTITUTE(RIGHT(B4866,FIND(I4866,B4866)+1),"_",""))</f>
        <v>PosK</v>
      </c>
      <c r="K4866" s="0" t="n">
        <f aca="false">IFERROR(VALUE(SUBSTITUTE(E4866,".",",")),E4866)</f>
        <v>30.52</v>
      </c>
      <c r="L4866" s="61" t="n">
        <f aca="false">IF(J4866="PosK",SUMIFS(K:K,J:J,"PosK",H:H,H4866),"")</f>
        <v>30.52</v>
      </c>
      <c r="M4866" s="61" t="n">
        <f aca="false">IF(J4866="PosK",SUMIFS(K:K,J:J,"NegK",H:H,H4866),"")</f>
        <v>0</v>
      </c>
      <c r="N4866" s="61" t="n">
        <f aca="false">IF(J4866="PosK",SUMIFS(K:K,J:J,"eDNA",H:H,H4866),"")</f>
        <v>0</v>
      </c>
      <c r="P4866" s="62" t="n">
        <f aca="false">IF(K4868="No Ct",0,K4868)</f>
        <v>0</v>
      </c>
      <c r="Q4866" s="62" t="n">
        <f aca="false">IF(K4869="No Ct",0,K4869)</f>
        <v>0</v>
      </c>
      <c r="R4866" s="0" t="str">
        <f aca="false">IF(AND(L4866&gt;0,M4866=0),"Valid","Invalid")</f>
        <v>Valid</v>
      </c>
      <c r="S4866" s="0" t="str">
        <f aca="false">IF(OR(P4866&gt;1,Q4866&gt;1),"Present","Absent")</f>
        <v>Absent</v>
      </c>
      <c r="T4866" s="63" t="str">
        <f aca="false">IF(OR(AND(P4866&gt;1,P4866&lt;41),AND(Q4866&gt;1,Q4866&lt;41)),"Ct&lt;41","Ct&gt;41")</f>
        <v>Ct&gt;41</v>
      </c>
      <c r="U4866" s="0" t="str">
        <f aca="false">I4866</f>
        <v>Skalle</v>
      </c>
      <c r="V4866" s="0" t="str">
        <f aca="false">MID(F4866,10,9)</f>
        <v>DL2018073</v>
      </c>
      <c r="W4866" s="64" t="str">
        <f aca="false">V4866&amp;"_"&amp;U4866&amp;"_"&amp;R4866&amp;"_"&amp;S4866&amp;"_"&amp;T4866</f>
        <v>DL2018073_Skalle_Valid_Absent_Ct&gt;41</v>
      </c>
    </row>
    <row r="4867" customFormat="false" ht="14.25" hidden="false" customHeight="false" outlineLevel="0" collapsed="false">
      <c r="A4867" s="0" t="s">
        <v>893</v>
      </c>
      <c r="B4867" s="52" t="s">
        <v>1219</v>
      </c>
      <c r="C4867" s="52" t="s">
        <v>747</v>
      </c>
      <c r="D4867" s="53" t="n">
        <v>0.1</v>
      </c>
      <c r="E4867" s="53" t="s">
        <v>748</v>
      </c>
      <c r="F4867" s="0" t="s">
        <v>1396</v>
      </c>
      <c r="G4867" s="0" t="str">
        <f aca="false">LEFT(B4867,2)</f>
        <v>20</v>
      </c>
      <c r="H4867" s="0" t="str">
        <f aca="false">I4867&amp;"_"&amp;G4867&amp;"_"&amp;F4867</f>
        <v>Skalle_20_20190109_DL2018073_VUCNordsj_koersel1</v>
      </c>
      <c r="I4867" s="61" t="str">
        <f aca="false">MID(RIGHT(B4867,LEN(B4867)-3),1,FIND("_",RIGHT(B4867,LEN(B4867)-3))-1)</f>
        <v>Skalle</v>
      </c>
      <c r="J4867" s="61" t="str">
        <f aca="false">TRIM(SUBSTITUTE(RIGHT(B4867,FIND(I4867,B4867)+1),"_",""))</f>
        <v>NegK</v>
      </c>
      <c r="K4867" s="0" t="str">
        <f aca="false">IFERROR(VALUE(SUBSTITUTE(E4867,".",",")),E4867)</f>
        <v>No Ct</v>
      </c>
      <c r="L4867" s="61" t="str">
        <f aca="false">IF(J4867="PosK",SUMIFS(K:K,J:J,"PosK",H:H,H4867),"")</f>
        <v/>
      </c>
      <c r="M4867" s="61" t="str">
        <f aca="false">IF(J4867="PosK",SUMIFS(K:K,J:J,"NegK",H:H,H4867),"")</f>
        <v/>
      </c>
      <c r="N4867" s="61" t="str">
        <f aca="false">IF(J4867="PosK",SUMIFS(K:K,J:J,"eDNA",H:H,H4867),"")</f>
        <v/>
      </c>
    </row>
    <row r="4868" customFormat="false" ht="14.25" hidden="false" customHeight="false" outlineLevel="0" collapsed="false">
      <c r="A4868" s="0" t="s">
        <v>895</v>
      </c>
      <c r="B4868" s="52" t="s">
        <v>1220</v>
      </c>
      <c r="C4868" s="52" t="s">
        <v>751</v>
      </c>
      <c r="D4868" s="53" t="n">
        <v>0.1</v>
      </c>
      <c r="E4868" s="53" t="s">
        <v>748</v>
      </c>
      <c r="F4868" s="0" t="s">
        <v>1396</v>
      </c>
      <c r="G4868" s="0" t="str">
        <f aca="false">LEFT(B4868,2)</f>
        <v>20</v>
      </c>
      <c r="H4868" s="0" t="str">
        <f aca="false">I4868&amp;"_"&amp;G4868&amp;"_"&amp;F4868</f>
        <v>Skalle_20_20190109_DL2018073_VUCNordsj_koersel1</v>
      </c>
      <c r="I4868" s="61" t="str">
        <f aca="false">MID(RIGHT(B4868,LEN(B4868)-3),1,FIND("_",RIGHT(B4868,LEN(B4868)-3))-1)</f>
        <v>Skalle</v>
      </c>
      <c r="J4868" s="61" t="str">
        <f aca="false">TRIM(SUBSTITUTE(RIGHT(B4868,FIND(I4868,B4868)+1),"_",""))</f>
        <v>eDNA</v>
      </c>
      <c r="K4868" s="0" t="str">
        <f aca="false">IFERROR(VALUE(SUBSTITUTE(E4868,".",",")),E4868)</f>
        <v>No Ct</v>
      </c>
      <c r="L4868" s="61" t="str">
        <f aca="false">IF(J4868="PosK",SUMIFS(K:K,J:J,"PosK",H:H,H4868),"")</f>
        <v/>
      </c>
      <c r="M4868" s="61" t="str">
        <f aca="false">IF(J4868="PosK",SUMIFS(K:K,J:J,"NegK",H:H,H4868),"")</f>
        <v/>
      </c>
      <c r="N4868" s="61" t="str">
        <f aca="false">IF(J4868="PosK",SUMIFS(K:K,J:J,"eDNA",H:H,H4868),"")</f>
        <v/>
      </c>
      <c r="Q4868" s="62"/>
    </row>
    <row r="4869" customFormat="false" ht="14.25" hidden="false" customHeight="false" outlineLevel="0" collapsed="false">
      <c r="A4869" s="0" t="s">
        <v>897</v>
      </c>
      <c r="B4869" s="52" t="s">
        <v>1220</v>
      </c>
      <c r="C4869" s="52" t="s">
        <v>751</v>
      </c>
      <c r="D4869" s="53" t="n">
        <v>0.1</v>
      </c>
      <c r="E4869" s="53" t="s">
        <v>748</v>
      </c>
      <c r="F4869" s="0" t="s">
        <v>1396</v>
      </c>
      <c r="G4869" s="0" t="str">
        <f aca="false">LEFT(B4869,2)</f>
        <v>20</v>
      </c>
      <c r="H4869" s="0" t="str">
        <f aca="false">I4869&amp;"_"&amp;G4869&amp;"_"&amp;F4869</f>
        <v>Skalle_20_20190109_DL2018073_VUCNordsj_koersel1</v>
      </c>
      <c r="I4869" s="61" t="str">
        <f aca="false">MID(RIGHT(B4869,LEN(B4869)-3),1,FIND("_",RIGHT(B4869,LEN(B4869)-3))-1)</f>
        <v>Skalle</v>
      </c>
      <c r="J4869" s="61" t="str">
        <f aca="false">TRIM(SUBSTITUTE(RIGHT(B4869,FIND(I4869,B4869)+1),"_",""))</f>
        <v>eDNA</v>
      </c>
      <c r="K4869" s="0" t="str">
        <f aca="false">IFERROR(VALUE(SUBSTITUTE(E4869,".",",")),E4869)</f>
        <v>No Ct</v>
      </c>
      <c r="L4869" s="61" t="str">
        <f aca="false">IF(J4869="PosK",SUMIFS(K:K,J:J,"PosK",H:H,H4869),"")</f>
        <v/>
      </c>
      <c r="M4869" s="61" t="str">
        <f aca="false">IF(J4869="PosK",SUMIFS(K:K,J:J,"NegK",H:H,H4869),"")</f>
        <v/>
      </c>
      <c r="N4869" s="61" t="str">
        <f aca="false">IF(J4869="PosK",SUMIFS(K:K,J:J,"eDNA",H:H,H4869),"")</f>
        <v/>
      </c>
      <c r="P4869" s="62"/>
      <c r="T4869" s="63"/>
      <c r="W4869" s="64"/>
    </row>
    <row r="4870" customFormat="false" ht="14.25" hidden="false" customHeight="false" outlineLevel="0" collapsed="false">
      <c r="A4870" s="0" t="s">
        <v>898</v>
      </c>
      <c r="B4870" s="52" t="s">
        <v>1008</v>
      </c>
      <c r="C4870" s="52" t="s">
        <v>743</v>
      </c>
      <c r="D4870" s="53" t="n">
        <v>0.1</v>
      </c>
      <c r="E4870" s="53" t="s">
        <v>748</v>
      </c>
      <c r="F4870" s="0" t="s">
        <v>1396</v>
      </c>
      <c r="G4870" s="0" t="str">
        <f aca="false">LEFT(B4870,2)</f>
        <v>21</v>
      </c>
      <c r="H4870" s="0" t="str">
        <f aca="false">I4870&amp;"_"&amp;G4870&amp;"_"&amp;F4870</f>
        <v>Skalle_21_20190109_DL2018073_VUCNordsj_koersel1</v>
      </c>
      <c r="I4870" s="61" t="str">
        <f aca="false">MID(RIGHT(B4870,LEN(B4870)-3),1,FIND("_",RIGHT(B4870,LEN(B4870)-3))-1)</f>
        <v>Skalle</v>
      </c>
      <c r="J4870" s="61" t="str">
        <f aca="false">TRIM(SUBSTITUTE(RIGHT(B4870,FIND(I4870,B4870)+1),"_",""))</f>
        <v>PosK</v>
      </c>
      <c r="K4870" s="0" t="str">
        <f aca="false">IFERROR(VALUE(SUBSTITUTE(E4870,".",",")),E4870)</f>
        <v>No Ct</v>
      </c>
      <c r="L4870" s="61" t="n">
        <f aca="false">IF(J4870="PosK",SUMIFS(K:K,J:J,"PosK",H:H,H4870),"")</f>
        <v>0</v>
      </c>
      <c r="M4870" s="61" t="n">
        <f aca="false">IF(J4870="PosK",SUMIFS(K:K,J:J,"NegK",H:H,H4870),"")</f>
        <v>0</v>
      </c>
      <c r="N4870" s="61" t="n">
        <f aca="false">IF(J4870="PosK",SUMIFS(K:K,J:J,"eDNA",H:H,H4870),"")</f>
        <v>0</v>
      </c>
      <c r="P4870" s="62" t="n">
        <f aca="false">IF(K4872="No Ct",0,K4872)</f>
        <v>0</v>
      </c>
      <c r="Q4870" s="62" t="n">
        <f aca="false">IF(K4873="No Ct",0,K4873)</f>
        <v>0</v>
      </c>
      <c r="R4870" s="0" t="str">
        <f aca="false">IF(AND(L4870&gt;0,M4870=0),"Valid","Invalid")</f>
        <v>Invalid</v>
      </c>
      <c r="S4870" s="0" t="str">
        <f aca="false">IF(OR(P4870&gt;1,Q4870&gt;1),"Present","Absent")</f>
        <v>Absent</v>
      </c>
      <c r="T4870" s="63" t="str">
        <f aca="false">IF(OR(AND(P4870&gt;1,P4870&lt;41),AND(Q4870&gt;1,Q4870&lt;41)),"Ct&lt;41","Ct&gt;41")</f>
        <v>Ct&gt;41</v>
      </c>
      <c r="U4870" s="0" t="str">
        <f aca="false">I4870</f>
        <v>Skalle</v>
      </c>
      <c r="V4870" s="0" t="str">
        <f aca="false">MID(F4870,10,9)</f>
        <v>DL2018073</v>
      </c>
      <c r="W4870" s="64" t="str">
        <f aca="false">V4870&amp;"_"&amp;U4870&amp;"_"&amp;R4870&amp;"_"&amp;S4870&amp;"_"&amp;T4870</f>
        <v>DL2018073_Skalle_Invalid_Absent_Ct&gt;41</v>
      </c>
    </row>
    <row r="4871" customFormat="false" ht="14.25" hidden="false" customHeight="false" outlineLevel="0" collapsed="false">
      <c r="A4871" s="0" t="s">
        <v>900</v>
      </c>
      <c r="B4871" s="52" t="s">
        <v>1009</v>
      </c>
      <c r="C4871" s="52" t="s">
        <v>747</v>
      </c>
      <c r="D4871" s="53" t="n">
        <v>0.1</v>
      </c>
      <c r="E4871" s="53" t="s">
        <v>748</v>
      </c>
      <c r="F4871" s="0" t="s">
        <v>1396</v>
      </c>
      <c r="G4871" s="0" t="str">
        <f aca="false">LEFT(B4871,2)</f>
        <v>21</v>
      </c>
      <c r="H4871" s="0" t="str">
        <f aca="false">I4871&amp;"_"&amp;G4871&amp;"_"&amp;F4871</f>
        <v>Skalle_21_20190109_DL2018073_VUCNordsj_koersel1</v>
      </c>
      <c r="I4871" s="61" t="str">
        <f aca="false">MID(RIGHT(B4871,LEN(B4871)-3),1,FIND("_",RIGHT(B4871,LEN(B4871)-3))-1)</f>
        <v>Skalle</v>
      </c>
      <c r="J4871" s="61" t="str">
        <f aca="false">TRIM(SUBSTITUTE(RIGHT(B4871,FIND(I4871,B4871)+1),"_",""))</f>
        <v>NegK</v>
      </c>
      <c r="K4871" s="0" t="str">
        <f aca="false">IFERROR(VALUE(SUBSTITUTE(E4871,".",",")),E4871)</f>
        <v>No Ct</v>
      </c>
      <c r="L4871" s="61" t="str">
        <f aca="false">IF(J4871="PosK",SUMIFS(K:K,J:J,"PosK",H:H,H4871),"")</f>
        <v/>
      </c>
      <c r="M4871" s="61" t="str">
        <f aca="false">IF(J4871="PosK",SUMIFS(K:K,J:J,"NegK",H:H,H4871),"")</f>
        <v/>
      </c>
      <c r="N4871" s="61" t="str">
        <f aca="false">IF(J4871="PosK",SUMIFS(K:K,J:J,"eDNA",H:H,H4871),"")</f>
        <v/>
      </c>
    </row>
    <row r="4872" customFormat="false" ht="14.25" hidden="false" customHeight="false" outlineLevel="0" collapsed="false">
      <c r="A4872" s="0" t="s">
        <v>902</v>
      </c>
      <c r="B4872" s="52" t="s">
        <v>1010</v>
      </c>
      <c r="C4872" s="52" t="s">
        <v>751</v>
      </c>
      <c r="D4872" s="53" t="n">
        <v>0.1</v>
      </c>
      <c r="E4872" s="53" t="s">
        <v>748</v>
      </c>
      <c r="F4872" s="0" t="s">
        <v>1396</v>
      </c>
      <c r="G4872" s="0" t="str">
        <f aca="false">LEFT(B4872,2)</f>
        <v>21</v>
      </c>
      <c r="H4872" s="0" t="str">
        <f aca="false">I4872&amp;"_"&amp;G4872&amp;"_"&amp;F4872</f>
        <v>Skalle_21_20190109_DL2018073_VUCNordsj_koersel1</v>
      </c>
      <c r="I4872" s="61" t="str">
        <f aca="false">MID(RIGHT(B4872,LEN(B4872)-3),1,FIND("_",RIGHT(B4872,LEN(B4872)-3))-1)</f>
        <v>Skalle</v>
      </c>
      <c r="J4872" s="61" t="str">
        <f aca="false">TRIM(SUBSTITUTE(RIGHT(B4872,FIND(I4872,B4872)+1),"_",""))</f>
        <v>eDNA</v>
      </c>
      <c r="K4872" s="0" t="str">
        <f aca="false">IFERROR(VALUE(SUBSTITUTE(E4872,".",",")),E4872)</f>
        <v>No Ct</v>
      </c>
      <c r="L4872" s="61" t="str">
        <f aca="false">IF(J4872="PosK",SUMIFS(K:K,J:J,"PosK",H:H,H4872),"")</f>
        <v/>
      </c>
      <c r="M4872" s="61" t="str">
        <f aca="false">IF(J4872="PosK",SUMIFS(K:K,J:J,"NegK",H:H,H4872),"")</f>
        <v/>
      </c>
      <c r="N4872" s="61" t="str">
        <f aca="false">IF(J4872="PosK",SUMIFS(K:K,J:J,"eDNA",H:H,H4872),"")</f>
        <v/>
      </c>
      <c r="Q4872" s="62"/>
    </row>
    <row r="4873" customFormat="false" ht="14.25" hidden="false" customHeight="false" outlineLevel="0" collapsed="false">
      <c r="A4873" s="0" t="s">
        <v>904</v>
      </c>
      <c r="B4873" s="52" t="s">
        <v>1010</v>
      </c>
      <c r="C4873" s="52" t="s">
        <v>751</v>
      </c>
      <c r="D4873" s="53" t="n">
        <v>0.1</v>
      </c>
      <c r="E4873" s="53" t="s">
        <v>748</v>
      </c>
      <c r="F4873" s="0" t="s">
        <v>1396</v>
      </c>
      <c r="G4873" s="0" t="str">
        <f aca="false">LEFT(B4873,2)</f>
        <v>21</v>
      </c>
      <c r="H4873" s="0" t="str">
        <f aca="false">I4873&amp;"_"&amp;G4873&amp;"_"&amp;F4873</f>
        <v>Skalle_21_20190109_DL2018073_VUCNordsj_koersel1</v>
      </c>
      <c r="I4873" s="61" t="str">
        <f aca="false">MID(RIGHT(B4873,LEN(B4873)-3),1,FIND("_",RIGHT(B4873,LEN(B4873)-3))-1)</f>
        <v>Skalle</v>
      </c>
      <c r="J4873" s="61" t="str">
        <f aca="false">TRIM(SUBSTITUTE(RIGHT(B4873,FIND(I4873,B4873)+1),"_",""))</f>
        <v>eDNA</v>
      </c>
      <c r="K4873" s="0" t="str">
        <f aca="false">IFERROR(VALUE(SUBSTITUTE(E4873,".",",")),E4873)</f>
        <v>No Ct</v>
      </c>
      <c r="L4873" s="61" t="str">
        <f aca="false">IF(J4873="PosK",SUMIFS(K:K,J:J,"PosK",H:H,H4873),"")</f>
        <v/>
      </c>
      <c r="M4873" s="61" t="str">
        <f aca="false">IF(J4873="PosK",SUMIFS(K:K,J:J,"NegK",H:H,H4873),"")</f>
        <v/>
      </c>
      <c r="N4873" s="61" t="str">
        <f aca="false">IF(J4873="PosK",SUMIFS(K:K,J:J,"eDNA",H:H,H4873),"")</f>
        <v/>
      </c>
      <c r="P4873" s="62"/>
      <c r="T4873" s="63"/>
      <c r="W4873" s="64"/>
    </row>
    <row r="4874" customFormat="false" ht="14.25" hidden="false" customHeight="false" outlineLevel="0" collapsed="false">
      <c r="A4874" s="0" t="s">
        <v>905</v>
      </c>
      <c r="B4874" s="52" t="s">
        <v>1221</v>
      </c>
      <c r="C4874" s="52" t="s">
        <v>743</v>
      </c>
      <c r="D4874" s="53" t="n">
        <v>0.1</v>
      </c>
      <c r="E4874" s="53" t="n">
        <v>35.35</v>
      </c>
      <c r="F4874" s="0" t="s">
        <v>1396</v>
      </c>
      <c r="G4874" s="0" t="str">
        <f aca="false">LEFT(B4874,2)</f>
        <v>22</v>
      </c>
      <c r="H4874" s="0" t="str">
        <f aca="false">I4874&amp;"_"&amp;G4874&amp;"_"&amp;F4874</f>
        <v>Karusse_22_20190109_DL2018073_VUCNordsj_koersel1</v>
      </c>
      <c r="I4874" s="61" t="str">
        <f aca="false">MID(RIGHT(B4874,LEN(B4874)-3),1,FIND("_",RIGHT(B4874,LEN(B4874)-3))-1)</f>
        <v>Karusse</v>
      </c>
      <c r="J4874" s="61" t="str">
        <f aca="false">TRIM(SUBSTITUTE(RIGHT(B4874,FIND(I4874,B4874)+1),"_",""))</f>
        <v>PosK</v>
      </c>
      <c r="K4874" s="0" t="n">
        <f aca="false">IFERROR(VALUE(SUBSTITUTE(E4874,".",",")),E4874)</f>
        <v>35.35</v>
      </c>
      <c r="L4874" s="61" t="n">
        <f aca="false">IF(J4874="PosK",SUMIFS(K:K,J:J,"PosK",H:H,H4874),"")</f>
        <v>35.35</v>
      </c>
      <c r="M4874" s="61" t="n">
        <f aca="false">IF(J4874="PosK",SUMIFS(K:K,J:J,"NegK",H:H,H4874),"")</f>
        <v>0</v>
      </c>
      <c r="N4874" s="61" t="n">
        <f aca="false">IF(J4874="PosK",SUMIFS(K:K,J:J,"eDNA",H:H,H4874),"")</f>
        <v>64.04</v>
      </c>
      <c r="P4874" s="62" t="n">
        <f aca="false">IF(K4876="No Ct",0,K4876)</f>
        <v>31.95</v>
      </c>
      <c r="Q4874" s="62" t="n">
        <f aca="false">IF(K4877="No Ct",0,K4877)</f>
        <v>32.09</v>
      </c>
      <c r="R4874" s="0" t="str">
        <f aca="false">IF(AND(L4874&gt;0,M4874=0),"Valid","Invalid")</f>
        <v>Valid</v>
      </c>
      <c r="S4874" s="0" t="str">
        <f aca="false">IF(OR(P4874&gt;1,Q4874&gt;1),"Present","Absent")</f>
        <v>Present</v>
      </c>
      <c r="T4874" s="63" t="str">
        <f aca="false">IF(OR(AND(P4874&gt;1,P4874&lt;41),AND(Q4874&gt;1,Q4874&lt;41)),"Ct&lt;41","Ct&gt;41")</f>
        <v>Ct&lt;41</v>
      </c>
      <c r="U4874" s="0" t="str">
        <f aca="false">I4874</f>
        <v>Karusse</v>
      </c>
      <c r="V4874" s="0" t="str">
        <f aca="false">MID(F4874,10,9)</f>
        <v>DL2018073</v>
      </c>
      <c r="W4874" s="64" t="str">
        <f aca="false">V4874&amp;"_"&amp;U4874&amp;"_"&amp;R4874&amp;"_"&amp;S4874&amp;"_"&amp;T4874</f>
        <v>DL2018073_Karusse_Valid_Present_Ct&lt;41</v>
      </c>
    </row>
    <row r="4875" customFormat="false" ht="14.25" hidden="false" customHeight="false" outlineLevel="0" collapsed="false">
      <c r="A4875" s="0" t="s">
        <v>907</v>
      </c>
      <c r="B4875" s="52" t="s">
        <v>1222</v>
      </c>
      <c r="C4875" s="52" t="s">
        <v>747</v>
      </c>
      <c r="D4875" s="53" t="n">
        <v>0.1</v>
      </c>
      <c r="E4875" s="53" t="s">
        <v>748</v>
      </c>
      <c r="F4875" s="0" t="s">
        <v>1396</v>
      </c>
      <c r="G4875" s="0" t="str">
        <f aca="false">LEFT(B4875,2)</f>
        <v>22</v>
      </c>
      <c r="H4875" s="0" t="str">
        <f aca="false">I4875&amp;"_"&amp;G4875&amp;"_"&amp;F4875</f>
        <v>Karusse_22_20190109_DL2018073_VUCNordsj_koersel1</v>
      </c>
      <c r="I4875" s="61" t="str">
        <f aca="false">MID(RIGHT(B4875,LEN(B4875)-3),1,FIND("_",RIGHT(B4875,LEN(B4875)-3))-1)</f>
        <v>Karusse</v>
      </c>
      <c r="J4875" s="61" t="str">
        <f aca="false">TRIM(SUBSTITUTE(RIGHT(B4875,FIND(I4875,B4875)+1),"_",""))</f>
        <v>NegK</v>
      </c>
      <c r="K4875" s="0" t="str">
        <f aca="false">IFERROR(VALUE(SUBSTITUTE(E4875,".",",")),E4875)</f>
        <v>No Ct</v>
      </c>
      <c r="L4875" s="61" t="str">
        <f aca="false">IF(J4875="PosK",SUMIFS(K:K,J:J,"PosK",H:H,H4875),"")</f>
        <v/>
      </c>
      <c r="M4875" s="61" t="str">
        <f aca="false">IF(J4875="PosK",SUMIFS(K:K,J:J,"NegK",H:H,H4875),"")</f>
        <v/>
      </c>
      <c r="N4875" s="61" t="str">
        <f aca="false">IF(J4875="PosK",SUMIFS(K:K,J:J,"eDNA",H:H,H4875),"")</f>
        <v/>
      </c>
    </row>
    <row r="4876" customFormat="false" ht="14.25" hidden="false" customHeight="false" outlineLevel="0" collapsed="false">
      <c r="A4876" s="0" t="s">
        <v>909</v>
      </c>
      <c r="B4876" s="52" t="s">
        <v>1223</v>
      </c>
      <c r="C4876" s="52" t="s">
        <v>751</v>
      </c>
      <c r="D4876" s="53" t="n">
        <v>0.1</v>
      </c>
      <c r="E4876" s="53" t="n">
        <v>31.95</v>
      </c>
      <c r="F4876" s="0" t="s">
        <v>1396</v>
      </c>
      <c r="G4876" s="0" t="str">
        <f aca="false">LEFT(B4876,2)</f>
        <v>22</v>
      </c>
      <c r="H4876" s="0" t="str">
        <f aca="false">I4876&amp;"_"&amp;G4876&amp;"_"&amp;F4876</f>
        <v>Karusse_22_20190109_DL2018073_VUCNordsj_koersel1</v>
      </c>
      <c r="I4876" s="61" t="str">
        <f aca="false">MID(RIGHT(B4876,LEN(B4876)-3),1,FIND("_",RIGHT(B4876,LEN(B4876)-3))-1)</f>
        <v>Karusse</v>
      </c>
      <c r="J4876" s="61" t="str">
        <f aca="false">TRIM(SUBSTITUTE(RIGHT(B4876,FIND(I4876,B4876)+1),"_",""))</f>
        <v>eDNA</v>
      </c>
      <c r="K4876" s="0" t="n">
        <f aca="false">IFERROR(VALUE(SUBSTITUTE(E4876,".",",")),E4876)</f>
        <v>31.95</v>
      </c>
      <c r="L4876" s="61" t="str">
        <f aca="false">IF(J4876="PosK",SUMIFS(K:K,J:J,"PosK",H:H,H4876),"")</f>
        <v/>
      </c>
      <c r="M4876" s="61" t="str">
        <f aca="false">IF(J4876="PosK",SUMIFS(K:K,J:J,"NegK",H:H,H4876),"")</f>
        <v/>
      </c>
      <c r="N4876" s="61" t="str">
        <f aca="false">IF(J4876="PosK",SUMIFS(K:K,J:J,"eDNA",H:H,H4876),"")</f>
        <v/>
      </c>
      <c r="Q4876" s="62"/>
    </row>
    <row r="4877" customFormat="false" ht="14.25" hidden="false" customHeight="false" outlineLevel="0" collapsed="false">
      <c r="A4877" s="0" t="s">
        <v>911</v>
      </c>
      <c r="B4877" s="52" t="s">
        <v>1223</v>
      </c>
      <c r="C4877" s="52" t="s">
        <v>751</v>
      </c>
      <c r="D4877" s="53" t="n">
        <v>0.1</v>
      </c>
      <c r="E4877" s="53" t="n">
        <v>32.09</v>
      </c>
      <c r="F4877" s="0" t="s">
        <v>1396</v>
      </c>
      <c r="G4877" s="0" t="str">
        <f aca="false">LEFT(B4877,2)</f>
        <v>22</v>
      </c>
      <c r="H4877" s="0" t="str">
        <f aca="false">I4877&amp;"_"&amp;G4877&amp;"_"&amp;F4877</f>
        <v>Karusse_22_20190109_DL2018073_VUCNordsj_koersel1</v>
      </c>
      <c r="I4877" s="61" t="str">
        <f aca="false">MID(RIGHT(B4877,LEN(B4877)-3),1,FIND("_",RIGHT(B4877,LEN(B4877)-3))-1)</f>
        <v>Karusse</v>
      </c>
      <c r="J4877" s="61" t="str">
        <f aca="false">TRIM(SUBSTITUTE(RIGHT(B4877,FIND(I4877,B4877)+1),"_",""))</f>
        <v>eDNA</v>
      </c>
      <c r="K4877" s="0" t="n">
        <f aca="false">IFERROR(VALUE(SUBSTITUTE(E4877,".",",")),E4877)</f>
        <v>32.09</v>
      </c>
      <c r="L4877" s="61" t="str">
        <f aca="false">IF(J4877="PosK",SUMIFS(K:K,J:J,"PosK",H:H,H4877),"")</f>
        <v/>
      </c>
      <c r="M4877" s="61" t="str">
        <f aca="false">IF(J4877="PosK",SUMIFS(K:K,J:J,"NegK",H:H,H4877),"")</f>
        <v/>
      </c>
      <c r="N4877" s="61" t="str">
        <f aca="false">IF(J4877="PosK",SUMIFS(K:K,J:J,"eDNA",H:H,H4877),"")</f>
        <v/>
      </c>
      <c r="P4877" s="62"/>
      <c r="T4877" s="63"/>
      <c r="W4877" s="64"/>
    </row>
    <row r="4878" customFormat="false" ht="14.25" hidden="false" customHeight="false" outlineLevel="0" collapsed="false">
      <c r="A4878" s="0" t="s">
        <v>912</v>
      </c>
      <c r="B4878" s="52" t="s">
        <v>1014</v>
      </c>
      <c r="C4878" s="52" t="s">
        <v>743</v>
      </c>
      <c r="D4878" s="53" t="n">
        <v>0.1</v>
      </c>
      <c r="E4878" s="53" t="n">
        <v>25.09</v>
      </c>
      <c r="F4878" s="0" t="s">
        <v>1396</v>
      </c>
      <c r="G4878" s="0" t="str">
        <f aca="false">LEFT(B4878,2)</f>
        <v>23</v>
      </c>
      <c r="H4878" s="0" t="str">
        <f aca="false">I4878&amp;"_"&amp;G4878&amp;"_"&amp;F4878</f>
        <v>Karusse_23_20190109_DL2018073_VUCNordsj_koersel1</v>
      </c>
      <c r="I4878" s="61" t="str">
        <f aca="false">MID(RIGHT(B4878,LEN(B4878)-3),1,FIND("_",RIGHT(B4878,LEN(B4878)-3))-1)</f>
        <v>Karusse</v>
      </c>
      <c r="J4878" s="61" t="str">
        <f aca="false">TRIM(SUBSTITUTE(RIGHT(B4878,FIND(I4878,B4878)+1),"_",""))</f>
        <v>PosK</v>
      </c>
      <c r="K4878" s="0" t="n">
        <f aca="false">IFERROR(VALUE(SUBSTITUTE(E4878,".",",")),E4878)</f>
        <v>25.09</v>
      </c>
      <c r="L4878" s="61" t="n">
        <f aca="false">IF(J4878="PosK",SUMIFS(K:K,J:J,"PosK",H:H,H4878),"")</f>
        <v>25.09</v>
      </c>
      <c r="M4878" s="61" t="n">
        <f aca="false">IF(J4878="PosK",SUMIFS(K:K,J:J,"NegK",H:H,H4878),"")</f>
        <v>0</v>
      </c>
      <c r="N4878" s="61" t="n">
        <f aca="false">IF(J4878="PosK",SUMIFS(K:K,J:J,"eDNA",H:H,H4878),"")</f>
        <v>30.83</v>
      </c>
      <c r="P4878" s="62" t="n">
        <f aca="false">IF(K4880="No Ct",0,K4880)</f>
        <v>0</v>
      </c>
      <c r="Q4878" s="62" t="n">
        <f aca="false">IF(K4881="No Ct",0,K4881)</f>
        <v>30.83</v>
      </c>
      <c r="R4878" s="0" t="str">
        <f aca="false">IF(AND(L4878&gt;0,M4878=0),"Valid","Invalid")</f>
        <v>Valid</v>
      </c>
      <c r="S4878" s="0" t="str">
        <f aca="false">IF(OR(P4878&gt;1,Q4878&gt;1),"Present","Absent")</f>
        <v>Present</v>
      </c>
      <c r="T4878" s="63" t="str">
        <f aca="false">IF(OR(AND(P4878&gt;1,P4878&lt;41),AND(Q4878&gt;1,Q4878&lt;41)),"Ct&lt;41","Ct&gt;41")</f>
        <v>Ct&lt;41</v>
      </c>
      <c r="U4878" s="0" t="str">
        <f aca="false">I4878</f>
        <v>Karusse</v>
      </c>
      <c r="V4878" s="0" t="str">
        <f aca="false">MID(F4878,10,9)</f>
        <v>DL2018073</v>
      </c>
      <c r="W4878" s="64" t="str">
        <f aca="false">V4878&amp;"_"&amp;U4878&amp;"_"&amp;R4878&amp;"_"&amp;S4878&amp;"_"&amp;T4878</f>
        <v>DL2018073_Karusse_Valid_Present_Ct&lt;41</v>
      </c>
    </row>
    <row r="4879" customFormat="false" ht="14.25" hidden="false" customHeight="false" outlineLevel="0" collapsed="false">
      <c r="A4879" s="0" t="s">
        <v>914</v>
      </c>
      <c r="B4879" s="52" t="s">
        <v>1015</v>
      </c>
      <c r="C4879" s="52" t="s">
        <v>747</v>
      </c>
      <c r="D4879" s="53" t="n">
        <v>0.1</v>
      </c>
      <c r="E4879" s="53" t="s">
        <v>748</v>
      </c>
      <c r="F4879" s="0" t="s">
        <v>1396</v>
      </c>
      <c r="G4879" s="0" t="str">
        <f aca="false">LEFT(B4879,2)</f>
        <v>23</v>
      </c>
      <c r="H4879" s="0" t="str">
        <f aca="false">I4879&amp;"_"&amp;G4879&amp;"_"&amp;F4879</f>
        <v>Karusse_23_20190109_DL2018073_VUCNordsj_koersel1</v>
      </c>
      <c r="I4879" s="61" t="str">
        <f aca="false">MID(RIGHT(B4879,LEN(B4879)-3),1,FIND("_",RIGHT(B4879,LEN(B4879)-3))-1)</f>
        <v>Karusse</v>
      </c>
      <c r="J4879" s="61" t="str">
        <f aca="false">TRIM(SUBSTITUTE(RIGHT(B4879,FIND(I4879,B4879)+1),"_",""))</f>
        <v>NegK</v>
      </c>
      <c r="K4879" s="0" t="str">
        <f aca="false">IFERROR(VALUE(SUBSTITUTE(E4879,".",",")),E4879)</f>
        <v>No Ct</v>
      </c>
      <c r="L4879" s="61" t="str">
        <f aca="false">IF(J4879="PosK",SUMIFS(K:K,J:J,"PosK",H:H,H4879),"")</f>
        <v/>
      </c>
      <c r="M4879" s="61" t="str">
        <f aca="false">IF(J4879="PosK",SUMIFS(K:K,J:J,"NegK",H:H,H4879),"")</f>
        <v/>
      </c>
      <c r="N4879" s="61" t="str">
        <f aca="false">IF(J4879="PosK",SUMIFS(K:K,J:J,"eDNA",H:H,H4879),"")</f>
        <v/>
      </c>
    </row>
    <row r="4880" customFormat="false" ht="14.25" hidden="false" customHeight="false" outlineLevel="0" collapsed="false">
      <c r="A4880" s="0" t="s">
        <v>916</v>
      </c>
      <c r="B4880" s="52" t="s">
        <v>1016</v>
      </c>
      <c r="C4880" s="52" t="s">
        <v>751</v>
      </c>
      <c r="D4880" s="53" t="n">
        <v>0.1</v>
      </c>
      <c r="E4880" s="53" t="s">
        <v>748</v>
      </c>
      <c r="F4880" s="0" t="s">
        <v>1396</v>
      </c>
      <c r="G4880" s="0" t="str">
        <f aca="false">LEFT(B4880,2)</f>
        <v>23</v>
      </c>
      <c r="H4880" s="0" t="str">
        <f aca="false">I4880&amp;"_"&amp;G4880&amp;"_"&amp;F4880</f>
        <v>Karusse_23_20190109_DL2018073_VUCNordsj_koersel1</v>
      </c>
      <c r="I4880" s="61" t="str">
        <f aca="false">MID(RIGHT(B4880,LEN(B4880)-3),1,FIND("_",RIGHT(B4880,LEN(B4880)-3))-1)</f>
        <v>Karusse</v>
      </c>
      <c r="J4880" s="61" t="str">
        <f aca="false">TRIM(SUBSTITUTE(RIGHT(B4880,FIND(I4880,B4880)+1),"_",""))</f>
        <v>eDNA</v>
      </c>
      <c r="K4880" s="0" t="str">
        <f aca="false">IFERROR(VALUE(SUBSTITUTE(E4880,".",",")),E4880)</f>
        <v>No Ct</v>
      </c>
      <c r="L4880" s="61" t="str">
        <f aca="false">IF(J4880="PosK",SUMIFS(K:K,J:J,"PosK",H:H,H4880),"")</f>
        <v/>
      </c>
      <c r="M4880" s="61" t="str">
        <f aca="false">IF(J4880="PosK",SUMIFS(K:K,J:J,"NegK",H:H,H4880),"")</f>
        <v/>
      </c>
      <c r="N4880" s="61" t="str">
        <f aca="false">IF(J4880="PosK",SUMIFS(K:K,J:J,"eDNA",H:H,H4880),"")</f>
        <v/>
      </c>
      <c r="Q4880" s="62"/>
    </row>
    <row r="4881" customFormat="false" ht="14.25" hidden="false" customHeight="false" outlineLevel="0" collapsed="false">
      <c r="A4881" s="0" t="s">
        <v>918</v>
      </c>
      <c r="B4881" s="52" t="s">
        <v>1016</v>
      </c>
      <c r="C4881" s="52" t="s">
        <v>751</v>
      </c>
      <c r="D4881" s="53" t="n">
        <v>0.1</v>
      </c>
      <c r="E4881" s="53" t="n">
        <v>30.83</v>
      </c>
      <c r="F4881" s="0" t="s">
        <v>1396</v>
      </c>
      <c r="G4881" s="0" t="str">
        <f aca="false">LEFT(B4881,2)</f>
        <v>23</v>
      </c>
      <c r="H4881" s="0" t="str">
        <f aca="false">I4881&amp;"_"&amp;G4881&amp;"_"&amp;F4881</f>
        <v>Karusse_23_20190109_DL2018073_VUCNordsj_koersel1</v>
      </c>
      <c r="I4881" s="61" t="str">
        <f aca="false">MID(RIGHT(B4881,LEN(B4881)-3),1,FIND("_",RIGHT(B4881,LEN(B4881)-3))-1)</f>
        <v>Karusse</v>
      </c>
      <c r="J4881" s="61" t="str">
        <f aca="false">TRIM(SUBSTITUTE(RIGHT(B4881,FIND(I4881,B4881)+1),"_",""))</f>
        <v>eDNA</v>
      </c>
      <c r="K4881" s="0" t="n">
        <f aca="false">IFERROR(VALUE(SUBSTITUTE(E4881,".",",")),E4881)</f>
        <v>30.83</v>
      </c>
      <c r="L4881" s="61" t="str">
        <f aca="false">IF(J4881="PosK",SUMIFS(K:K,J:J,"PosK",H:H,H4881),"")</f>
        <v/>
      </c>
      <c r="M4881" s="61" t="str">
        <f aca="false">IF(J4881="PosK",SUMIFS(K:K,J:J,"NegK",H:H,H4881),"")</f>
        <v/>
      </c>
      <c r="N4881" s="61" t="str">
        <f aca="false">IF(J4881="PosK",SUMIFS(K:K,J:J,"eDNA",H:H,H4881),"")</f>
        <v/>
      </c>
      <c r="P4881" s="62"/>
      <c r="T4881" s="63"/>
      <c r="W4881" s="64"/>
    </row>
    <row r="4882" customFormat="false" ht="14.25" hidden="false" customHeight="false" outlineLevel="0" collapsed="false">
      <c r="A4882" s="0" t="s">
        <v>919</v>
      </c>
      <c r="B4882" s="52" t="s">
        <v>1224</v>
      </c>
      <c r="C4882" s="52" t="s">
        <v>743</v>
      </c>
      <c r="D4882" s="53" t="n">
        <v>0.1</v>
      </c>
      <c r="E4882" s="53" t="s">
        <v>748</v>
      </c>
      <c r="F4882" s="0" t="s">
        <v>1396</v>
      </c>
      <c r="G4882" s="0" t="str">
        <f aca="false">LEFT(B4882,2)</f>
        <v>24</v>
      </c>
      <c r="H4882" s="0" t="str">
        <f aca="false">I4882&amp;"_"&amp;G4882&amp;"_"&amp;F4882</f>
        <v>Soelvkarusse_24_20190109_DL2018073_VUCNordsj_koersel1</v>
      </c>
      <c r="I4882" s="61" t="str">
        <f aca="false">MID(RIGHT(B4882,LEN(B4882)-3),1,FIND("_",RIGHT(B4882,LEN(B4882)-3))-1)</f>
        <v>Soelvkarusse</v>
      </c>
      <c r="J4882" s="61" t="str">
        <f aca="false">TRIM(SUBSTITUTE(RIGHT(B4882,FIND(I4882,B4882)+1),"_",""))</f>
        <v>PosK</v>
      </c>
      <c r="K4882" s="0" t="str">
        <f aca="false">IFERROR(VALUE(SUBSTITUTE(E4882,".",",")),E4882)</f>
        <v>No Ct</v>
      </c>
      <c r="L4882" s="61" t="n">
        <f aca="false">IF(J4882="PosK",SUMIFS(K:K,J:J,"PosK",H:H,H4882),"")</f>
        <v>0</v>
      </c>
      <c r="M4882" s="61" t="n">
        <f aca="false">IF(J4882="PosK",SUMIFS(K:K,J:J,"NegK",H:H,H4882),"")</f>
        <v>0</v>
      </c>
      <c r="N4882" s="61" t="n">
        <f aca="false">IF(J4882="PosK",SUMIFS(K:K,J:J,"eDNA",H:H,H4882),"")</f>
        <v>0</v>
      </c>
      <c r="P4882" s="62" t="n">
        <f aca="false">IF(K4884="No Ct",0,K4884)</f>
        <v>0</v>
      </c>
      <c r="Q4882" s="62" t="n">
        <f aca="false">IF(K4885="No Ct",0,K4885)</f>
        <v>0</v>
      </c>
      <c r="R4882" s="0" t="str">
        <f aca="false">IF(AND(L4882&gt;0,M4882=0),"Valid","Invalid")</f>
        <v>Invalid</v>
      </c>
      <c r="S4882" s="0" t="str">
        <f aca="false">IF(OR(P4882&gt;1,Q4882&gt;1),"Present","Absent")</f>
        <v>Absent</v>
      </c>
      <c r="T4882" s="63" t="str">
        <f aca="false">IF(OR(AND(P4882&gt;1,P4882&lt;41),AND(Q4882&gt;1,Q4882&lt;41)),"Ct&lt;41","Ct&gt;41")</f>
        <v>Ct&gt;41</v>
      </c>
      <c r="U4882" s="0" t="str">
        <f aca="false">I4882</f>
        <v>Soelvkarusse</v>
      </c>
      <c r="V4882" s="0" t="str">
        <f aca="false">MID(F4882,10,9)</f>
        <v>DL2018073</v>
      </c>
      <c r="W4882" s="64" t="str">
        <f aca="false">V4882&amp;"_"&amp;U4882&amp;"_"&amp;R4882&amp;"_"&amp;S4882&amp;"_"&amp;T4882</f>
        <v>DL2018073_Soelvkarusse_Invalid_Absent_Ct&gt;41</v>
      </c>
    </row>
    <row r="4883" customFormat="false" ht="14.25" hidden="false" customHeight="false" outlineLevel="0" collapsed="false">
      <c r="A4883" s="0" t="s">
        <v>921</v>
      </c>
      <c r="B4883" s="52" t="s">
        <v>1225</v>
      </c>
      <c r="C4883" s="52" t="s">
        <v>747</v>
      </c>
      <c r="D4883" s="53" t="n">
        <v>0.1</v>
      </c>
      <c r="E4883" s="53" t="s">
        <v>748</v>
      </c>
      <c r="F4883" s="0" t="s">
        <v>1396</v>
      </c>
      <c r="G4883" s="0" t="str">
        <f aca="false">LEFT(B4883,2)</f>
        <v>24</v>
      </c>
      <c r="H4883" s="0" t="str">
        <f aca="false">I4883&amp;"_"&amp;G4883&amp;"_"&amp;F4883</f>
        <v>Soelvkarusse_24_20190109_DL2018073_VUCNordsj_koersel1</v>
      </c>
      <c r="I4883" s="61" t="str">
        <f aca="false">MID(RIGHT(B4883,LEN(B4883)-3),1,FIND("_",RIGHT(B4883,LEN(B4883)-3))-1)</f>
        <v>Soelvkarusse</v>
      </c>
      <c r="J4883" s="61" t="str">
        <f aca="false">TRIM(SUBSTITUTE(RIGHT(B4883,FIND(I4883,B4883)+1),"_",""))</f>
        <v>NegK</v>
      </c>
      <c r="K4883" s="0" t="str">
        <f aca="false">IFERROR(VALUE(SUBSTITUTE(E4883,".",",")),E4883)</f>
        <v>No Ct</v>
      </c>
      <c r="L4883" s="61" t="str">
        <f aca="false">IF(J4883="PosK",SUMIFS(K:K,J:J,"PosK",H:H,H4883),"")</f>
        <v/>
      </c>
      <c r="M4883" s="61" t="str">
        <f aca="false">IF(J4883="PosK",SUMIFS(K:K,J:J,"NegK",H:H,H4883),"")</f>
        <v/>
      </c>
      <c r="N4883" s="61" t="str">
        <f aca="false">IF(J4883="PosK",SUMIFS(K:K,J:J,"eDNA",H:H,H4883),"")</f>
        <v/>
      </c>
    </row>
    <row r="4884" customFormat="false" ht="14.25" hidden="false" customHeight="false" outlineLevel="0" collapsed="false">
      <c r="A4884" s="0" t="s">
        <v>923</v>
      </c>
      <c r="B4884" s="52" t="s">
        <v>1226</v>
      </c>
      <c r="C4884" s="52" t="s">
        <v>751</v>
      </c>
      <c r="D4884" s="53" t="n">
        <v>0.1</v>
      </c>
      <c r="E4884" s="53" t="s">
        <v>748</v>
      </c>
      <c r="F4884" s="0" t="s">
        <v>1396</v>
      </c>
      <c r="G4884" s="0" t="str">
        <f aca="false">LEFT(B4884,2)</f>
        <v>24</v>
      </c>
      <c r="H4884" s="0" t="str">
        <f aca="false">I4884&amp;"_"&amp;G4884&amp;"_"&amp;F4884</f>
        <v>Soelvkarusse_24_20190109_DL2018073_VUCNordsj_koersel1</v>
      </c>
      <c r="I4884" s="61" t="str">
        <f aca="false">MID(RIGHT(B4884,LEN(B4884)-3),1,FIND("_",RIGHT(B4884,LEN(B4884)-3))-1)</f>
        <v>Soelvkarusse</v>
      </c>
      <c r="J4884" s="61" t="str">
        <f aca="false">TRIM(SUBSTITUTE(RIGHT(B4884,FIND(I4884,B4884)+1),"_",""))</f>
        <v>eDNA</v>
      </c>
      <c r="K4884" s="0" t="str">
        <f aca="false">IFERROR(VALUE(SUBSTITUTE(E4884,".",",")),E4884)</f>
        <v>No Ct</v>
      </c>
      <c r="L4884" s="61" t="str">
        <f aca="false">IF(J4884="PosK",SUMIFS(K:K,J:J,"PosK",H:H,H4884),"")</f>
        <v/>
      </c>
      <c r="M4884" s="61" t="str">
        <f aca="false">IF(J4884="PosK",SUMIFS(K:K,J:J,"NegK",H:H,H4884),"")</f>
        <v/>
      </c>
      <c r="N4884" s="61" t="str">
        <f aca="false">IF(J4884="PosK",SUMIFS(K:K,J:J,"eDNA",H:H,H4884),"")</f>
        <v/>
      </c>
      <c r="Q4884" s="62"/>
    </row>
    <row r="4885" customFormat="false" ht="14.25" hidden="false" customHeight="false" outlineLevel="0" collapsed="false">
      <c r="A4885" s="0" t="s">
        <v>925</v>
      </c>
      <c r="B4885" s="52" t="s">
        <v>1226</v>
      </c>
      <c r="C4885" s="52" t="s">
        <v>751</v>
      </c>
      <c r="D4885" s="53" t="n">
        <v>0.1</v>
      </c>
      <c r="E4885" s="53" t="s">
        <v>748</v>
      </c>
      <c r="F4885" s="0" t="s">
        <v>1396</v>
      </c>
      <c r="G4885" s="0" t="str">
        <f aca="false">LEFT(B4885,2)</f>
        <v>24</v>
      </c>
      <c r="H4885" s="0" t="str">
        <f aca="false">I4885&amp;"_"&amp;G4885&amp;"_"&amp;F4885</f>
        <v>Soelvkarusse_24_20190109_DL2018073_VUCNordsj_koersel1</v>
      </c>
      <c r="I4885" s="61" t="str">
        <f aca="false">MID(RIGHT(B4885,LEN(B4885)-3),1,FIND("_",RIGHT(B4885,LEN(B4885)-3))-1)</f>
        <v>Soelvkarusse</v>
      </c>
      <c r="J4885" s="61" t="str">
        <f aca="false">TRIM(SUBSTITUTE(RIGHT(B4885,FIND(I4885,B4885)+1),"_",""))</f>
        <v>eDNA</v>
      </c>
      <c r="K4885" s="0" t="str">
        <f aca="false">IFERROR(VALUE(SUBSTITUTE(E4885,".",",")),E4885)</f>
        <v>No Ct</v>
      </c>
      <c r="L4885" s="61" t="str">
        <f aca="false">IF(J4885="PosK",SUMIFS(K:K,J:J,"PosK",H:H,H4885),"")</f>
        <v/>
      </c>
      <c r="M4885" s="61" t="str">
        <f aca="false">IF(J4885="PosK",SUMIFS(K:K,J:J,"NegK",H:H,H4885),"")</f>
        <v/>
      </c>
      <c r="N4885" s="61" t="str">
        <f aca="false">IF(J4885="PosK",SUMIFS(K:K,J:J,"eDNA",H:H,H4885),"")</f>
        <v/>
      </c>
      <c r="P4885" s="62"/>
      <c r="T4885" s="63"/>
      <c r="W4885" s="64"/>
    </row>
    <row r="4886" customFormat="false" ht="14.25" hidden="false" customHeight="false" outlineLevel="0" collapsed="false">
      <c r="A4886" s="0" t="s">
        <v>741</v>
      </c>
      <c r="B4886" s="52" t="s">
        <v>1020</v>
      </c>
      <c r="C4886" s="52" t="s">
        <v>743</v>
      </c>
      <c r="D4886" s="53" t="n">
        <v>0.1</v>
      </c>
      <c r="E4886" s="53" t="s">
        <v>748</v>
      </c>
      <c r="F4886" s="0" t="s">
        <v>1397</v>
      </c>
      <c r="G4886" s="0" t="str">
        <f aca="false">LEFT(B4886,2)</f>
        <v>25</v>
      </c>
      <c r="H4886" s="0" t="str">
        <f aca="false">I4886&amp;"_"&amp;G4886&amp;"_"&amp;F4886</f>
        <v>Loegfroe_25_20190109_DL2018073_VUCNordsj_koersel2</v>
      </c>
      <c r="I4886" s="61" t="str">
        <f aca="false">MID(RIGHT(B4886,LEN(B4886)-3),1,FIND("_",RIGHT(B4886,LEN(B4886)-3))-1)</f>
        <v>Loegfroe</v>
      </c>
      <c r="J4886" s="61" t="str">
        <f aca="false">TRIM(SUBSTITUTE(RIGHT(B4886,FIND(I4886,B4886)+1),"_",""))</f>
        <v>PosK</v>
      </c>
      <c r="K4886" s="0" t="str">
        <f aca="false">IFERROR(VALUE(SUBSTITUTE(E4886,".",",")),E4886)</f>
        <v>No Ct</v>
      </c>
      <c r="L4886" s="61" t="n">
        <f aca="false">IF(J4886="PosK",SUMIFS(K:K,J:J,"PosK",H:H,H4886),"")</f>
        <v>0</v>
      </c>
      <c r="M4886" s="61" t="n">
        <f aca="false">IF(J4886="PosK",SUMIFS(K:K,J:J,"NegK",H:H,H4886),"")</f>
        <v>0</v>
      </c>
      <c r="N4886" s="61" t="n">
        <f aca="false">IF(J4886="PosK",SUMIFS(K:K,J:J,"eDNA",H:H,H4886),"")</f>
        <v>0</v>
      </c>
      <c r="P4886" s="62" t="n">
        <f aca="false">IF(K4888="No Ct",0,K4888)</f>
        <v>0</v>
      </c>
      <c r="Q4886" s="62" t="n">
        <f aca="false">IF(K4889="No Ct",0,K4889)</f>
        <v>0</v>
      </c>
      <c r="R4886" s="0" t="str">
        <f aca="false">IF(AND(L4886&gt;0,M4886=0),"Valid","Invalid")</f>
        <v>Invalid</v>
      </c>
      <c r="S4886" s="0" t="str">
        <f aca="false">IF(OR(P4886&gt;1,Q4886&gt;1),"Present","Absent")</f>
        <v>Absent</v>
      </c>
      <c r="T4886" s="63" t="str">
        <f aca="false">IF(OR(AND(P4886&gt;1,P4886&lt;41),AND(Q4886&gt;1,Q4886&lt;41)),"Ct&lt;41","Ct&gt;41")</f>
        <v>Ct&gt;41</v>
      </c>
      <c r="U4886" s="0" t="str">
        <f aca="false">I4886</f>
        <v>Loegfroe</v>
      </c>
      <c r="V4886" s="0" t="str">
        <f aca="false">MID(F4886,10,9)</f>
        <v>DL2018073</v>
      </c>
      <c r="W4886" s="64" t="str">
        <f aca="false">V4886&amp;"_"&amp;U4886&amp;"_"&amp;R4886&amp;"_"&amp;S4886&amp;"_"&amp;T4886</f>
        <v>DL2018073_Loegfroe_Invalid_Absent_Ct&gt;41</v>
      </c>
    </row>
    <row r="4887" customFormat="false" ht="14.25" hidden="false" customHeight="false" outlineLevel="0" collapsed="false">
      <c r="A4887" s="0" t="s">
        <v>745</v>
      </c>
      <c r="B4887" s="52" t="s">
        <v>1022</v>
      </c>
      <c r="C4887" s="52" t="s">
        <v>747</v>
      </c>
      <c r="D4887" s="53" t="n">
        <v>0.1</v>
      </c>
      <c r="E4887" s="53" t="s">
        <v>748</v>
      </c>
      <c r="F4887" s="0" t="s">
        <v>1397</v>
      </c>
      <c r="G4887" s="0" t="str">
        <f aca="false">LEFT(B4887,2)</f>
        <v>25</v>
      </c>
      <c r="H4887" s="0" t="str">
        <f aca="false">I4887&amp;"_"&amp;G4887&amp;"_"&amp;F4887</f>
        <v>Loegfroe_25_20190109_DL2018073_VUCNordsj_koersel2</v>
      </c>
      <c r="I4887" s="61" t="str">
        <f aca="false">MID(RIGHT(B4887,LEN(B4887)-3),1,FIND("_",RIGHT(B4887,LEN(B4887)-3))-1)</f>
        <v>Loegfroe</v>
      </c>
      <c r="J4887" s="61" t="str">
        <f aca="false">TRIM(SUBSTITUTE(RIGHT(B4887,FIND(I4887,B4887)+1),"_",""))</f>
        <v>NegK</v>
      </c>
      <c r="K4887" s="0" t="str">
        <f aca="false">IFERROR(VALUE(SUBSTITUTE(E4887,".",",")),E4887)</f>
        <v>No Ct</v>
      </c>
      <c r="L4887" s="61" t="str">
        <f aca="false">IF(J4887="PosK",SUMIFS(K:K,J:J,"PosK",H:H,H4887),"")</f>
        <v/>
      </c>
      <c r="M4887" s="61" t="str">
        <f aca="false">IF(J4887="PosK",SUMIFS(K:K,J:J,"NegK",H:H,H4887),"")</f>
        <v/>
      </c>
      <c r="N4887" s="61" t="str">
        <f aca="false">IF(J4887="PosK",SUMIFS(K:K,J:J,"eDNA",H:H,H4887),"")</f>
        <v/>
      </c>
    </row>
    <row r="4888" customFormat="false" ht="14.25" hidden="false" customHeight="false" outlineLevel="0" collapsed="false">
      <c r="A4888" s="0" t="s">
        <v>749</v>
      </c>
      <c r="B4888" s="52" t="s">
        <v>1023</v>
      </c>
      <c r="C4888" s="52" t="s">
        <v>751</v>
      </c>
      <c r="D4888" s="53" t="n">
        <v>0.1</v>
      </c>
      <c r="E4888" s="53" t="s">
        <v>748</v>
      </c>
      <c r="F4888" s="0" t="s">
        <v>1397</v>
      </c>
      <c r="G4888" s="0" t="str">
        <f aca="false">LEFT(B4888,2)</f>
        <v>25</v>
      </c>
      <c r="H4888" s="0" t="str">
        <f aca="false">I4888&amp;"_"&amp;G4888&amp;"_"&amp;F4888</f>
        <v>Loegfroe_25_20190109_DL2018073_VUCNordsj_koersel2</v>
      </c>
      <c r="I4888" s="61" t="str">
        <f aca="false">MID(RIGHT(B4888,LEN(B4888)-3),1,FIND("_",RIGHT(B4888,LEN(B4888)-3))-1)</f>
        <v>Loegfroe</v>
      </c>
      <c r="J4888" s="61" t="str">
        <f aca="false">TRIM(SUBSTITUTE(RIGHT(B4888,FIND(I4888,B4888)+1),"_",""))</f>
        <v>eDNA</v>
      </c>
      <c r="K4888" s="0" t="str">
        <f aca="false">IFERROR(VALUE(SUBSTITUTE(E4888,".",",")),E4888)</f>
        <v>No Ct</v>
      </c>
      <c r="L4888" s="61" t="str">
        <f aca="false">IF(J4888="PosK",SUMIFS(K:K,J:J,"PosK",H:H,H4888),"")</f>
        <v/>
      </c>
      <c r="M4888" s="61" t="str">
        <f aca="false">IF(J4888="PosK",SUMIFS(K:K,J:J,"NegK",H:H,H4888),"")</f>
        <v/>
      </c>
      <c r="N4888" s="61" t="str">
        <f aca="false">IF(J4888="PosK",SUMIFS(K:K,J:J,"eDNA",H:H,H4888),"")</f>
        <v/>
      </c>
      <c r="Q4888" s="62"/>
    </row>
    <row r="4889" customFormat="false" ht="14.25" hidden="false" customHeight="false" outlineLevel="0" collapsed="false">
      <c r="A4889" s="0" t="s">
        <v>752</v>
      </c>
      <c r="B4889" s="52" t="s">
        <v>1023</v>
      </c>
      <c r="C4889" s="52" t="s">
        <v>751</v>
      </c>
      <c r="D4889" s="53" t="n">
        <v>0.1</v>
      </c>
      <c r="E4889" s="53" t="s">
        <v>748</v>
      </c>
      <c r="F4889" s="0" t="s">
        <v>1397</v>
      </c>
      <c r="G4889" s="0" t="str">
        <f aca="false">LEFT(B4889,2)</f>
        <v>25</v>
      </c>
      <c r="H4889" s="0" t="str">
        <f aca="false">I4889&amp;"_"&amp;G4889&amp;"_"&amp;F4889</f>
        <v>Loegfroe_25_20190109_DL2018073_VUCNordsj_koersel2</v>
      </c>
      <c r="I4889" s="61" t="str">
        <f aca="false">MID(RIGHT(B4889,LEN(B4889)-3),1,FIND("_",RIGHT(B4889,LEN(B4889)-3))-1)</f>
        <v>Loegfroe</v>
      </c>
      <c r="J4889" s="61" t="str">
        <f aca="false">TRIM(SUBSTITUTE(RIGHT(B4889,FIND(I4889,B4889)+1),"_",""))</f>
        <v>eDNA</v>
      </c>
      <c r="K4889" s="0" t="str">
        <f aca="false">IFERROR(VALUE(SUBSTITUTE(E4889,".",",")),E4889)</f>
        <v>No Ct</v>
      </c>
      <c r="L4889" s="61" t="str">
        <f aca="false">IF(J4889="PosK",SUMIFS(K:K,J:J,"PosK",H:H,H4889),"")</f>
        <v/>
      </c>
      <c r="M4889" s="61" t="str">
        <f aca="false">IF(J4889="PosK",SUMIFS(K:K,J:J,"NegK",H:H,H4889),"")</f>
        <v/>
      </c>
      <c r="N4889" s="61" t="str">
        <f aca="false">IF(J4889="PosK",SUMIFS(K:K,J:J,"eDNA",H:H,H4889),"")</f>
        <v/>
      </c>
      <c r="P4889" s="62"/>
      <c r="T4889" s="63"/>
      <c r="W4889" s="64"/>
    </row>
    <row r="4890" customFormat="false" ht="14.25" hidden="false" customHeight="false" outlineLevel="0" collapsed="false">
      <c r="A4890" s="0" t="s">
        <v>754</v>
      </c>
      <c r="B4890" s="52" t="s">
        <v>1025</v>
      </c>
      <c r="C4890" s="52" t="s">
        <v>743</v>
      </c>
      <c r="D4890" s="53" t="n">
        <v>0.1</v>
      </c>
      <c r="E4890" s="53" t="s">
        <v>748</v>
      </c>
      <c r="F4890" s="0" t="s">
        <v>1397</v>
      </c>
      <c r="G4890" s="0" t="str">
        <f aca="false">LEFT(B4890,2)</f>
        <v>26</v>
      </c>
      <c r="H4890" s="0" t="str">
        <f aca="false">I4890&amp;"_"&amp;G4890&amp;"_"&amp;F4890</f>
        <v>StorVandsalamander_26_20190109_DL2018073_VUCNordsj_koersel2</v>
      </c>
      <c r="I4890" s="61" t="str">
        <f aca="false">MID(RIGHT(B4890,LEN(B4890)-3),1,FIND("_",RIGHT(B4890,LEN(B4890)-3))-1)</f>
        <v>StorVandsalamander</v>
      </c>
      <c r="J4890" s="61" t="str">
        <f aca="false">TRIM(SUBSTITUTE(RIGHT(B4890,FIND(I4890,B4890)+1),"_",""))</f>
        <v>PosK</v>
      </c>
      <c r="K4890" s="0" t="str">
        <f aca="false">IFERROR(VALUE(SUBSTITUTE(E4890,".",",")),E4890)</f>
        <v>No Ct</v>
      </c>
      <c r="L4890" s="61" t="n">
        <f aca="false">IF(J4890="PosK",SUMIFS(K:K,J:J,"PosK",H:H,H4890),"")</f>
        <v>0</v>
      </c>
      <c r="M4890" s="61" t="n">
        <f aca="false">IF(J4890="PosK",SUMIFS(K:K,J:J,"NegK",H:H,H4890),"")</f>
        <v>0</v>
      </c>
      <c r="N4890" s="61" t="n">
        <f aca="false">IF(J4890="PosK",SUMIFS(K:K,J:J,"eDNA",H:H,H4890),"")</f>
        <v>0</v>
      </c>
      <c r="P4890" s="62" t="n">
        <f aca="false">IF(K4892="No Ct",0,K4892)</f>
        <v>0</v>
      </c>
      <c r="Q4890" s="62" t="n">
        <f aca="false">IF(K4893="No Ct",0,K4893)</f>
        <v>0</v>
      </c>
      <c r="R4890" s="0" t="str">
        <f aca="false">IF(AND(L4890&gt;0,M4890=0),"Valid","Invalid")</f>
        <v>Invalid</v>
      </c>
      <c r="S4890" s="0" t="str">
        <f aca="false">IF(OR(P4890&gt;1,Q4890&gt;1),"Present","Absent")</f>
        <v>Absent</v>
      </c>
      <c r="T4890" s="63" t="str">
        <f aca="false">IF(OR(AND(P4890&gt;1,P4890&lt;41),AND(Q4890&gt;1,Q4890&lt;41)),"Ct&lt;41","Ct&gt;41")</f>
        <v>Ct&gt;41</v>
      </c>
      <c r="U4890" s="0" t="str">
        <f aca="false">I4890</f>
        <v>StorVandsalamander</v>
      </c>
      <c r="V4890" s="0" t="str">
        <f aca="false">MID(F4890,10,9)</f>
        <v>DL2018073</v>
      </c>
      <c r="W4890" s="64" t="str">
        <f aca="false">V4890&amp;"_"&amp;U4890&amp;"_"&amp;R4890&amp;"_"&amp;S4890&amp;"_"&amp;T4890</f>
        <v>DL2018073_StorVandsalamander_Invalid_Absent_Ct&gt;41</v>
      </c>
    </row>
    <row r="4891" customFormat="false" ht="14.25" hidden="false" customHeight="false" outlineLevel="0" collapsed="false">
      <c r="A4891" s="0" t="s">
        <v>756</v>
      </c>
      <c r="B4891" s="52" t="s">
        <v>1026</v>
      </c>
      <c r="C4891" s="52" t="s">
        <v>747</v>
      </c>
      <c r="D4891" s="53" t="n">
        <v>0.1</v>
      </c>
      <c r="E4891" s="53" t="s">
        <v>748</v>
      </c>
      <c r="F4891" s="0" t="s">
        <v>1397</v>
      </c>
      <c r="G4891" s="0" t="str">
        <f aca="false">LEFT(B4891,2)</f>
        <v>26</v>
      </c>
      <c r="H4891" s="0" t="str">
        <f aca="false">I4891&amp;"_"&amp;G4891&amp;"_"&amp;F4891</f>
        <v>StorVandsalamander_26_20190109_DL2018073_VUCNordsj_koersel2</v>
      </c>
      <c r="I4891" s="61" t="str">
        <f aca="false">MID(RIGHT(B4891,LEN(B4891)-3),1,FIND("_",RIGHT(B4891,LEN(B4891)-3))-1)</f>
        <v>StorVandsalamander</v>
      </c>
      <c r="J4891" s="61" t="str">
        <f aca="false">TRIM(SUBSTITUTE(RIGHT(B4891,FIND(I4891,B4891)+1),"_",""))</f>
        <v>NegK</v>
      </c>
      <c r="K4891" s="0" t="str">
        <f aca="false">IFERROR(VALUE(SUBSTITUTE(E4891,".",",")),E4891)</f>
        <v>No Ct</v>
      </c>
      <c r="L4891" s="61" t="str">
        <f aca="false">IF(J4891="PosK",SUMIFS(K:K,J:J,"PosK",H:H,H4891),"")</f>
        <v/>
      </c>
      <c r="M4891" s="61" t="str">
        <f aca="false">IF(J4891="PosK",SUMIFS(K:K,J:J,"NegK",H:H,H4891),"")</f>
        <v/>
      </c>
      <c r="N4891" s="61" t="str">
        <f aca="false">IF(J4891="PosK",SUMIFS(K:K,J:J,"eDNA",H:H,H4891),"")</f>
        <v/>
      </c>
    </row>
    <row r="4892" customFormat="false" ht="14.25" hidden="false" customHeight="false" outlineLevel="0" collapsed="false">
      <c r="A4892" s="0" t="s">
        <v>758</v>
      </c>
      <c r="B4892" s="52" t="s">
        <v>1027</v>
      </c>
      <c r="C4892" s="52" t="s">
        <v>751</v>
      </c>
      <c r="D4892" s="53" t="n">
        <v>0.1</v>
      </c>
      <c r="E4892" s="53" t="s">
        <v>748</v>
      </c>
      <c r="F4892" s="0" t="s">
        <v>1397</v>
      </c>
      <c r="G4892" s="0" t="str">
        <f aca="false">LEFT(B4892,2)</f>
        <v>26</v>
      </c>
      <c r="H4892" s="0" t="str">
        <f aca="false">I4892&amp;"_"&amp;G4892&amp;"_"&amp;F4892</f>
        <v>StorVandsalamander_26_20190109_DL2018073_VUCNordsj_koersel2</v>
      </c>
      <c r="I4892" s="61" t="str">
        <f aca="false">MID(RIGHT(B4892,LEN(B4892)-3),1,FIND("_",RIGHT(B4892,LEN(B4892)-3))-1)</f>
        <v>StorVandsalamander</v>
      </c>
      <c r="J4892" s="61" t="str">
        <f aca="false">TRIM(SUBSTITUTE(RIGHT(B4892,FIND(I4892,B4892)+1),"_",""))</f>
        <v>eDNA</v>
      </c>
      <c r="K4892" s="0" t="str">
        <f aca="false">IFERROR(VALUE(SUBSTITUTE(E4892,".",",")),E4892)</f>
        <v>No Ct</v>
      </c>
      <c r="L4892" s="61" t="str">
        <f aca="false">IF(J4892="PosK",SUMIFS(K:K,J:J,"PosK",H:H,H4892),"")</f>
        <v/>
      </c>
      <c r="M4892" s="61" t="str">
        <f aca="false">IF(J4892="PosK",SUMIFS(K:K,J:J,"NegK",H:H,H4892),"")</f>
        <v/>
      </c>
      <c r="N4892" s="61" t="str">
        <f aca="false">IF(J4892="PosK",SUMIFS(K:K,J:J,"eDNA",H:H,H4892),"")</f>
        <v/>
      </c>
      <c r="Q4892" s="62"/>
    </row>
    <row r="4893" customFormat="false" ht="14.25" hidden="false" customHeight="false" outlineLevel="0" collapsed="false">
      <c r="A4893" s="0" t="s">
        <v>760</v>
      </c>
      <c r="B4893" s="52" t="s">
        <v>1027</v>
      </c>
      <c r="C4893" s="52" t="s">
        <v>751</v>
      </c>
      <c r="D4893" s="53" t="n">
        <v>0.1</v>
      </c>
      <c r="E4893" s="53" t="s">
        <v>748</v>
      </c>
      <c r="F4893" s="0" t="s">
        <v>1397</v>
      </c>
      <c r="G4893" s="0" t="str">
        <f aca="false">LEFT(B4893,2)</f>
        <v>26</v>
      </c>
      <c r="H4893" s="0" t="str">
        <f aca="false">I4893&amp;"_"&amp;G4893&amp;"_"&amp;F4893</f>
        <v>StorVandsalamander_26_20190109_DL2018073_VUCNordsj_koersel2</v>
      </c>
      <c r="I4893" s="61" t="str">
        <f aca="false">MID(RIGHT(B4893,LEN(B4893)-3),1,FIND("_",RIGHT(B4893,LEN(B4893)-3))-1)</f>
        <v>StorVandsalamander</v>
      </c>
      <c r="J4893" s="61" t="str">
        <f aca="false">TRIM(SUBSTITUTE(RIGHT(B4893,FIND(I4893,B4893)+1),"_",""))</f>
        <v>eDNA</v>
      </c>
      <c r="K4893" s="0" t="str">
        <f aca="false">IFERROR(VALUE(SUBSTITUTE(E4893,".",",")),E4893)</f>
        <v>No Ct</v>
      </c>
      <c r="L4893" s="61" t="str">
        <f aca="false">IF(J4893="PosK",SUMIFS(K:K,J:J,"PosK",H:H,H4893),"")</f>
        <v/>
      </c>
      <c r="M4893" s="61" t="str">
        <f aca="false">IF(J4893="PosK",SUMIFS(K:K,J:J,"NegK",H:H,H4893),"")</f>
        <v/>
      </c>
      <c r="N4893" s="61" t="str">
        <f aca="false">IF(J4893="PosK",SUMIFS(K:K,J:J,"eDNA",H:H,H4893),"")</f>
        <v/>
      </c>
      <c r="P4893" s="62"/>
      <c r="T4893" s="63"/>
      <c r="W4893" s="64"/>
    </row>
    <row r="4894" customFormat="false" ht="14.25" hidden="false" customHeight="false" outlineLevel="0" collapsed="false">
      <c r="A4894" s="0" t="s">
        <v>762</v>
      </c>
      <c r="B4894" s="52" t="s">
        <v>1029</v>
      </c>
      <c r="C4894" s="52" t="s">
        <v>743</v>
      </c>
      <c r="D4894" s="53" t="n">
        <v>0.1</v>
      </c>
      <c r="E4894" s="53" t="n">
        <v>28.74</v>
      </c>
      <c r="F4894" s="0" t="s">
        <v>1397</v>
      </c>
      <c r="G4894" s="0" t="str">
        <f aca="false">LEFT(B4894,2)</f>
        <v>27</v>
      </c>
      <c r="H4894" s="0" t="str">
        <f aca="false">I4894&amp;"_"&amp;G4894&amp;"_"&amp;F4894</f>
        <v>Strandtudse_27_20190109_DL2018073_VUCNordsj_koersel2</v>
      </c>
      <c r="I4894" s="61" t="str">
        <f aca="false">MID(RIGHT(B4894,LEN(B4894)-3),1,FIND("_",RIGHT(B4894,LEN(B4894)-3))-1)</f>
        <v>Strandtudse</v>
      </c>
      <c r="J4894" s="61" t="str">
        <f aca="false">TRIM(SUBSTITUTE(RIGHT(B4894,FIND(I4894,B4894)+1),"_",""))</f>
        <v>PosK</v>
      </c>
      <c r="K4894" s="0" t="n">
        <f aca="false">IFERROR(VALUE(SUBSTITUTE(E4894,".",",")),E4894)</f>
        <v>28.74</v>
      </c>
      <c r="L4894" s="61" t="n">
        <f aca="false">IF(J4894="PosK",SUMIFS(K:K,J:J,"PosK",H:H,H4894),"")</f>
        <v>28.74</v>
      </c>
      <c r="M4894" s="61" t="n">
        <f aca="false">IF(J4894="PosK",SUMIFS(K:K,J:J,"NegK",H:H,H4894),"")</f>
        <v>0</v>
      </c>
      <c r="N4894" s="61" t="n">
        <f aca="false">IF(J4894="PosK",SUMIFS(K:K,J:J,"eDNA",H:H,H4894),"")</f>
        <v>0</v>
      </c>
      <c r="P4894" s="62" t="n">
        <f aca="false">IF(K4896="No Ct",0,K4896)</f>
        <v>0</v>
      </c>
      <c r="Q4894" s="62" t="n">
        <f aca="false">IF(K4897="No Ct",0,K4897)</f>
        <v>0</v>
      </c>
      <c r="R4894" s="0" t="str">
        <f aca="false">IF(AND(L4894&gt;0,M4894=0),"Valid","Invalid")</f>
        <v>Valid</v>
      </c>
      <c r="S4894" s="0" t="str">
        <f aca="false">IF(OR(P4894&gt;1,Q4894&gt;1),"Present","Absent")</f>
        <v>Absent</v>
      </c>
      <c r="T4894" s="63" t="str">
        <f aca="false">IF(OR(AND(P4894&gt;1,P4894&lt;41),AND(Q4894&gt;1,Q4894&lt;41)),"Ct&lt;41","Ct&gt;41")</f>
        <v>Ct&gt;41</v>
      </c>
      <c r="U4894" s="0" t="str">
        <f aca="false">I4894</f>
        <v>Strandtudse</v>
      </c>
      <c r="V4894" s="0" t="str">
        <f aca="false">MID(F4894,10,9)</f>
        <v>DL2018073</v>
      </c>
      <c r="W4894" s="64" t="str">
        <f aca="false">V4894&amp;"_"&amp;U4894&amp;"_"&amp;R4894&amp;"_"&amp;S4894&amp;"_"&amp;T4894</f>
        <v>DL2018073_Strandtudse_Valid_Absent_Ct&gt;41</v>
      </c>
    </row>
    <row r="4895" customFormat="false" ht="14.25" hidden="false" customHeight="false" outlineLevel="0" collapsed="false">
      <c r="A4895" s="0" t="s">
        <v>764</v>
      </c>
      <c r="B4895" s="52" t="s">
        <v>1030</v>
      </c>
      <c r="C4895" s="52" t="s">
        <v>747</v>
      </c>
      <c r="D4895" s="53" t="n">
        <v>0.1</v>
      </c>
      <c r="E4895" s="53" t="s">
        <v>748</v>
      </c>
      <c r="F4895" s="0" t="s">
        <v>1397</v>
      </c>
      <c r="G4895" s="0" t="str">
        <f aca="false">LEFT(B4895,2)</f>
        <v>27</v>
      </c>
      <c r="H4895" s="0" t="str">
        <f aca="false">I4895&amp;"_"&amp;G4895&amp;"_"&amp;F4895</f>
        <v>Strandtudse_27_20190109_DL2018073_VUCNordsj_koersel2</v>
      </c>
      <c r="I4895" s="61" t="str">
        <f aca="false">MID(RIGHT(B4895,LEN(B4895)-3),1,FIND("_",RIGHT(B4895,LEN(B4895)-3))-1)</f>
        <v>Strandtudse</v>
      </c>
      <c r="J4895" s="61" t="str">
        <f aca="false">TRIM(SUBSTITUTE(RIGHT(B4895,FIND(I4895,B4895)+1),"_",""))</f>
        <v>NegK</v>
      </c>
      <c r="K4895" s="0" t="str">
        <f aca="false">IFERROR(VALUE(SUBSTITUTE(E4895,".",",")),E4895)</f>
        <v>No Ct</v>
      </c>
      <c r="L4895" s="61" t="str">
        <f aca="false">IF(J4895="PosK",SUMIFS(K:K,J:J,"PosK",H:H,H4895),"")</f>
        <v/>
      </c>
      <c r="M4895" s="61" t="str">
        <f aca="false">IF(J4895="PosK",SUMIFS(K:K,J:J,"NegK",H:H,H4895),"")</f>
        <v/>
      </c>
      <c r="N4895" s="61" t="str">
        <f aca="false">IF(J4895="PosK",SUMIFS(K:K,J:J,"eDNA",H:H,H4895),"")</f>
        <v/>
      </c>
    </row>
    <row r="4896" customFormat="false" ht="14.25" hidden="false" customHeight="false" outlineLevel="0" collapsed="false">
      <c r="A4896" s="0" t="s">
        <v>766</v>
      </c>
      <c r="B4896" s="52" t="s">
        <v>1031</v>
      </c>
      <c r="C4896" s="52" t="s">
        <v>751</v>
      </c>
      <c r="D4896" s="53" t="n">
        <v>0.1</v>
      </c>
      <c r="E4896" s="53" t="s">
        <v>748</v>
      </c>
      <c r="F4896" s="0" t="s">
        <v>1397</v>
      </c>
      <c r="G4896" s="0" t="str">
        <f aca="false">LEFT(B4896,2)</f>
        <v>27</v>
      </c>
      <c r="H4896" s="0" t="str">
        <f aca="false">I4896&amp;"_"&amp;G4896&amp;"_"&amp;F4896</f>
        <v>Strandtudse_27_20190109_DL2018073_VUCNordsj_koersel2</v>
      </c>
      <c r="I4896" s="61" t="str">
        <f aca="false">MID(RIGHT(B4896,LEN(B4896)-3),1,FIND("_",RIGHT(B4896,LEN(B4896)-3))-1)</f>
        <v>Strandtudse</v>
      </c>
      <c r="J4896" s="61" t="str">
        <f aca="false">TRIM(SUBSTITUTE(RIGHT(B4896,FIND(I4896,B4896)+1),"_",""))</f>
        <v>eDNA</v>
      </c>
      <c r="K4896" s="0" t="str">
        <f aca="false">IFERROR(VALUE(SUBSTITUTE(E4896,".",",")),E4896)</f>
        <v>No Ct</v>
      </c>
      <c r="L4896" s="61" t="str">
        <f aca="false">IF(J4896="PosK",SUMIFS(K:K,J:J,"PosK",H:H,H4896),"")</f>
        <v/>
      </c>
      <c r="M4896" s="61" t="str">
        <f aca="false">IF(J4896="PosK",SUMIFS(K:K,J:J,"NegK",H:H,H4896),"")</f>
        <v/>
      </c>
      <c r="N4896" s="61" t="str">
        <f aca="false">IF(J4896="PosK",SUMIFS(K:K,J:J,"eDNA",H:H,H4896),"")</f>
        <v/>
      </c>
      <c r="Q4896" s="62"/>
    </row>
    <row r="4897" customFormat="false" ht="14.25" hidden="false" customHeight="false" outlineLevel="0" collapsed="false">
      <c r="A4897" s="0" t="s">
        <v>768</v>
      </c>
      <c r="B4897" s="52" t="s">
        <v>1031</v>
      </c>
      <c r="C4897" s="52" t="s">
        <v>751</v>
      </c>
      <c r="D4897" s="53" t="n">
        <v>0.1</v>
      </c>
      <c r="E4897" s="53" t="s">
        <v>748</v>
      </c>
      <c r="F4897" s="0" t="s">
        <v>1397</v>
      </c>
      <c r="G4897" s="0" t="str">
        <f aca="false">LEFT(B4897,2)</f>
        <v>27</v>
      </c>
      <c r="H4897" s="0" t="str">
        <f aca="false">I4897&amp;"_"&amp;G4897&amp;"_"&amp;F4897</f>
        <v>Strandtudse_27_20190109_DL2018073_VUCNordsj_koersel2</v>
      </c>
      <c r="I4897" s="61" t="str">
        <f aca="false">MID(RIGHT(B4897,LEN(B4897)-3),1,FIND("_",RIGHT(B4897,LEN(B4897)-3))-1)</f>
        <v>Strandtudse</v>
      </c>
      <c r="J4897" s="61" t="str">
        <f aca="false">TRIM(SUBSTITUTE(RIGHT(B4897,FIND(I4897,B4897)+1),"_",""))</f>
        <v>eDNA</v>
      </c>
      <c r="K4897" s="0" t="str">
        <f aca="false">IFERROR(VALUE(SUBSTITUTE(E4897,".",",")),E4897)</f>
        <v>No Ct</v>
      </c>
      <c r="L4897" s="61" t="str">
        <f aca="false">IF(J4897="PosK",SUMIFS(K:K,J:J,"PosK",H:H,H4897),"")</f>
        <v/>
      </c>
      <c r="M4897" s="61" t="str">
        <f aca="false">IF(J4897="PosK",SUMIFS(K:K,J:J,"NegK",H:H,H4897),"")</f>
        <v/>
      </c>
      <c r="N4897" s="61" t="str">
        <f aca="false">IF(J4897="PosK",SUMIFS(K:K,J:J,"eDNA",H:H,H4897),"")</f>
        <v/>
      </c>
      <c r="P4897" s="62"/>
      <c r="T4897" s="63"/>
      <c r="W4897" s="64"/>
    </row>
    <row r="4898" customFormat="false" ht="14.25" hidden="false" customHeight="false" outlineLevel="0" collapsed="false">
      <c r="A4898" s="0" t="s">
        <v>770</v>
      </c>
      <c r="B4898" s="52" t="s">
        <v>1033</v>
      </c>
      <c r="C4898" s="52" t="s">
        <v>743</v>
      </c>
      <c r="D4898" s="53" t="n">
        <v>0.1</v>
      </c>
      <c r="E4898" s="53" t="n">
        <v>35.7</v>
      </c>
      <c r="F4898" s="0" t="s">
        <v>1397</v>
      </c>
      <c r="G4898" s="0" t="str">
        <f aca="false">LEFT(B4898,2)</f>
        <v>28</v>
      </c>
      <c r="H4898" s="0" t="str">
        <f aca="false">I4898&amp;"_"&amp;G4898&amp;"_"&amp;F4898</f>
        <v>GroenbrogetTudse_28_20190109_DL2018073_VUCNordsj_koersel2</v>
      </c>
      <c r="I4898" s="61" t="str">
        <f aca="false">MID(RIGHT(B4898,LEN(B4898)-3),1,FIND("_",RIGHT(B4898,LEN(B4898)-3))-1)</f>
        <v>GroenbrogetTudse</v>
      </c>
      <c r="J4898" s="61" t="str">
        <f aca="false">TRIM(SUBSTITUTE(RIGHT(B4898,FIND(I4898,B4898)+1),"_",""))</f>
        <v>PosK</v>
      </c>
      <c r="K4898" s="0" t="n">
        <f aca="false">IFERROR(VALUE(SUBSTITUTE(E4898,".",",")),E4898)</f>
        <v>35.7</v>
      </c>
      <c r="L4898" s="61" t="n">
        <f aca="false">IF(J4898="PosK",SUMIFS(K:K,J:J,"PosK",H:H,H4898),"")</f>
        <v>35.7</v>
      </c>
      <c r="M4898" s="61" t="n">
        <f aca="false">IF(J4898="PosK",SUMIFS(K:K,J:J,"NegK",H:H,H4898),"")</f>
        <v>0</v>
      </c>
      <c r="N4898" s="61" t="n">
        <f aca="false">IF(J4898="PosK",SUMIFS(K:K,J:J,"eDNA",H:H,H4898),"")</f>
        <v>0</v>
      </c>
      <c r="P4898" s="62" t="n">
        <f aca="false">IF(K4900="No Ct",0,K4900)</f>
        <v>0</v>
      </c>
      <c r="Q4898" s="62" t="n">
        <f aca="false">IF(K4901="No Ct",0,K4901)</f>
        <v>0</v>
      </c>
      <c r="R4898" s="0" t="str">
        <f aca="false">IF(AND(L4898&gt;0,M4898=0),"Valid","Invalid")</f>
        <v>Valid</v>
      </c>
      <c r="S4898" s="0" t="str">
        <f aca="false">IF(OR(P4898&gt;1,Q4898&gt;1),"Present","Absent")</f>
        <v>Absent</v>
      </c>
      <c r="T4898" s="63" t="str">
        <f aca="false">IF(OR(AND(P4898&gt;1,P4898&lt;41),AND(Q4898&gt;1,Q4898&lt;41)),"Ct&lt;41","Ct&gt;41")</f>
        <v>Ct&gt;41</v>
      </c>
      <c r="U4898" s="0" t="str">
        <f aca="false">I4898</f>
        <v>GroenbrogetTudse</v>
      </c>
      <c r="V4898" s="0" t="str">
        <f aca="false">MID(F4898,10,9)</f>
        <v>DL2018073</v>
      </c>
      <c r="W4898" s="64" t="str">
        <f aca="false">V4898&amp;"_"&amp;U4898&amp;"_"&amp;R4898&amp;"_"&amp;S4898&amp;"_"&amp;T4898</f>
        <v>DL2018073_GroenbrogetTudse_Valid_Absent_Ct&gt;41</v>
      </c>
    </row>
    <row r="4899" customFormat="false" ht="14.25" hidden="false" customHeight="false" outlineLevel="0" collapsed="false">
      <c r="A4899" s="0" t="s">
        <v>772</v>
      </c>
      <c r="B4899" s="52" t="s">
        <v>1034</v>
      </c>
      <c r="C4899" s="52" t="s">
        <v>747</v>
      </c>
      <c r="D4899" s="53" t="n">
        <v>0.1</v>
      </c>
      <c r="E4899" s="53" t="s">
        <v>748</v>
      </c>
      <c r="F4899" s="0" t="s">
        <v>1397</v>
      </c>
      <c r="G4899" s="0" t="str">
        <f aca="false">LEFT(B4899,2)</f>
        <v>28</v>
      </c>
      <c r="H4899" s="0" t="str">
        <f aca="false">I4899&amp;"_"&amp;G4899&amp;"_"&amp;F4899</f>
        <v>GroenbrogetTudse_28_20190109_DL2018073_VUCNordsj_koersel2</v>
      </c>
      <c r="I4899" s="61" t="str">
        <f aca="false">MID(RIGHT(B4899,LEN(B4899)-3),1,FIND("_",RIGHT(B4899,LEN(B4899)-3))-1)</f>
        <v>GroenbrogetTudse</v>
      </c>
      <c r="J4899" s="61" t="str">
        <f aca="false">TRIM(SUBSTITUTE(RIGHT(B4899,FIND(I4899,B4899)+1),"_",""))</f>
        <v>NegK</v>
      </c>
      <c r="K4899" s="0" t="str">
        <f aca="false">IFERROR(VALUE(SUBSTITUTE(E4899,".",",")),E4899)</f>
        <v>No Ct</v>
      </c>
      <c r="L4899" s="61" t="str">
        <f aca="false">IF(J4899="PosK",SUMIFS(K:K,J:J,"PosK",H:H,H4899),"")</f>
        <v/>
      </c>
      <c r="M4899" s="61" t="str">
        <f aca="false">IF(J4899="PosK",SUMIFS(K:K,J:J,"NegK",H:H,H4899),"")</f>
        <v/>
      </c>
      <c r="N4899" s="61" t="str">
        <f aca="false">IF(J4899="PosK",SUMIFS(K:K,J:J,"eDNA",H:H,H4899),"")</f>
        <v/>
      </c>
    </row>
    <row r="4900" customFormat="false" ht="14.25" hidden="false" customHeight="false" outlineLevel="0" collapsed="false">
      <c r="A4900" s="0" t="s">
        <v>774</v>
      </c>
      <c r="B4900" s="52" t="s">
        <v>1035</v>
      </c>
      <c r="C4900" s="52" t="s">
        <v>751</v>
      </c>
      <c r="D4900" s="53" t="n">
        <v>0.1</v>
      </c>
      <c r="E4900" s="53" t="s">
        <v>748</v>
      </c>
      <c r="F4900" s="0" t="s">
        <v>1397</v>
      </c>
      <c r="G4900" s="0" t="str">
        <f aca="false">LEFT(B4900,2)</f>
        <v>28</v>
      </c>
      <c r="H4900" s="0" t="str">
        <f aca="false">I4900&amp;"_"&amp;G4900&amp;"_"&amp;F4900</f>
        <v>GroenbrogetTudse_28_20190109_DL2018073_VUCNordsj_koersel2</v>
      </c>
      <c r="I4900" s="61" t="str">
        <f aca="false">MID(RIGHT(B4900,LEN(B4900)-3),1,FIND("_",RIGHT(B4900,LEN(B4900)-3))-1)</f>
        <v>GroenbrogetTudse</v>
      </c>
      <c r="J4900" s="61" t="str">
        <f aca="false">TRIM(SUBSTITUTE(RIGHT(B4900,FIND(I4900,B4900)+1),"_",""))</f>
        <v>eDNA</v>
      </c>
      <c r="K4900" s="0" t="str">
        <f aca="false">IFERROR(VALUE(SUBSTITUTE(E4900,".",",")),E4900)</f>
        <v>No Ct</v>
      </c>
      <c r="L4900" s="61" t="str">
        <f aca="false">IF(J4900="PosK",SUMIFS(K:K,J:J,"PosK",H:H,H4900),"")</f>
        <v/>
      </c>
      <c r="M4900" s="61" t="str">
        <f aca="false">IF(J4900="PosK",SUMIFS(K:K,J:J,"NegK",H:H,H4900),"")</f>
        <v/>
      </c>
      <c r="N4900" s="61" t="str">
        <f aca="false">IF(J4900="PosK",SUMIFS(K:K,J:J,"eDNA",H:H,H4900),"")</f>
        <v/>
      </c>
      <c r="Q4900" s="62"/>
    </row>
    <row r="4901" customFormat="false" ht="14.25" hidden="false" customHeight="false" outlineLevel="0" collapsed="false">
      <c r="A4901" s="0" t="s">
        <v>776</v>
      </c>
      <c r="B4901" s="52" t="s">
        <v>1035</v>
      </c>
      <c r="C4901" s="52" t="s">
        <v>751</v>
      </c>
      <c r="D4901" s="53" t="n">
        <v>0.1</v>
      </c>
      <c r="E4901" s="53" t="s">
        <v>748</v>
      </c>
      <c r="F4901" s="0" t="s">
        <v>1397</v>
      </c>
      <c r="G4901" s="0" t="str">
        <f aca="false">LEFT(B4901,2)</f>
        <v>28</v>
      </c>
      <c r="H4901" s="0" t="str">
        <f aca="false">I4901&amp;"_"&amp;G4901&amp;"_"&amp;F4901</f>
        <v>GroenbrogetTudse_28_20190109_DL2018073_VUCNordsj_koersel2</v>
      </c>
      <c r="I4901" s="61" t="str">
        <f aca="false">MID(RIGHT(B4901,LEN(B4901)-3),1,FIND("_",RIGHT(B4901,LEN(B4901)-3))-1)</f>
        <v>GroenbrogetTudse</v>
      </c>
      <c r="J4901" s="61" t="str">
        <f aca="false">TRIM(SUBSTITUTE(RIGHT(B4901,FIND(I4901,B4901)+1),"_",""))</f>
        <v>eDNA</v>
      </c>
      <c r="K4901" s="0" t="str">
        <f aca="false">IFERROR(VALUE(SUBSTITUTE(E4901,".",",")),E4901)</f>
        <v>No Ct</v>
      </c>
      <c r="L4901" s="61" t="str">
        <f aca="false">IF(J4901="PosK",SUMIFS(K:K,J:J,"PosK",H:H,H4901),"")</f>
        <v/>
      </c>
      <c r="M4901" s="61" t="str">
        <f aca="false">IF(J4901="PosK",SUMIFS(K:K,J:J,"NegK",H:H,H4901),"")</f>
        <v/>
      </c>
      <c r="N4901" s="61" t="str">
        <f aca="false">IF(J4901="PosK",SUMIFS(K:K,J:J,"eDNA",H:H,H4901),"")</f>
        <v/>
      </c>
      <c r="P4901" s="62"/>
      <c r="T4901" s="63"/>
      <c r="W4901" s="64"/>
    </row>
    <row r="4902" customFormat="false" ht="14.25" hidden="false" customHeight="false" outlineLevel="0" collapsed="false">
      <c r="A4902" s="0" t="s">
        <v>778</v>
      </c>
      <c r="B4902" s="52" t="s">
        <v>1037</v>
      </c>
      <c r="C4902" s="52" t="s">
        <v>743</v>
      </c>
      <c r="D4902" s="53" t="n">
        <v>0.1</v>
      </c>
      <c r="E4902" s="53" t="n">
        <v>27.9</v>
      </c>
      <c r="F4902" s="0" t="s">
        <v>1397</v>
      </c>
      <c r="G4902" s="0" t="str">
        <f aca="false">LEFT(B4902,2)</f>
        <v>29</v>
      </c>
      <c r="H4902" s="0" t="str">
        <f aca="false">I4902&amp;"_"&amp;G4902&amp;"_"&amp;F4902</f>
        <v>Loevfroe_29_20190109_DL2018073_VUCNordsj_koersel2</v>
      </c>
      <c r="I4902" s="61" t="str">
        <f aca="false">MID(RIGHT(B4902,LEN(B4902)-3),1,FIND("_",RIGHT(B4902,LEN(B4902)-3))-1)</f>
        <v>Loevfroe</v>
      </c>
      <c r="J4902" s="61" t="str">
        <f aca="false">TRIM(SUBSTITUTE(RIGHT(B4902,FIND(I4902,B4902)+1),"_",""))</f>
        <v>PosK</v>
      </c>
      <c r="K4902" s="0" t="n">
        <f aca="false">IFERROR(VALUE(SUBSTITUTE(E4902,".",",")),E4902)</f>
        <v>27.9</v>
      </c>
      <c r="L4902" s="61" t="n">
        <f aca="false">IF(J4902="PosK",SUMIFS(K:K,J:J,"PosK",H:H,H4902),"")</f>
        <v>27.9</v>
      </c>
      <c r="M4902" s="61" t="n">
        <f aca="false">IF(J4902="PosK",SUMIFS(K:K,J:J,"NegK",H:H,H4902),"")</f>
        <v>0</v>
      </c>
      <c r="N4902" s="61" t="n">
        <f aca="false">IF(J4902="PosK",SUMIFS(K:K,J:J,"eDNA",H:H,H4902),"")</f>
        <v>0</v>
      </c>
      <c r="P4902" s="62" t="n">
        <f aca="false">IF(K4904="No Ct",0,K4904)</f>
        <v>0</v>
      </c>
      <c r="Q4902" s="62" t="n">
        <f aca="false">IF(K4905="No Ct",0,K4905)</f>
        <v>0</v>
      </c>
      <c r="R4902" s="0" t="str">
        <f aca="false">IF(AND(L4902&gt;0,M4902=0),"Valid","Invalid")</f>
        <v>Valid</v>
      </c>
      <c r="S4902" s="0" t="str">
        <f aca="false">IF(OR(P4902&gt;1,Q4902&gt;1),"Present","Absent")</f>
        <v>Absent</v>
      </c>
      <c r="T4902" s="63" t="str">
        <f aca="false">IF(OR(AND(P4902&gt;1,P4902&lt;41),AND(Q4902&gt;1,Q4902&lt;41)),"Ct&lt;41","Ct&gt;41")</f>
        <v>Ct&gt;41</v>
      </c>
      <c r="U4902" s="0" t="str">
        <f aca="false">I4902</f>
        <v>Loevfroe</v>
      </c>
      <c r="V4902" s="0" t="str">
        <f aca="false">MID(F4902,10,9)</f>
        <v>DL2018073</v>
      </c>
      <c r="W4902" s="64" t="str">
        <f aca="false">V4902&amp;"_"&amp;U4902&amp;"_"&amp;R4902&amp;"_"&amp;S4902&amp;"_"&amp;T4902</f>
        <v>DL2018073_Loevfroe_Valid_Absent_Ct&gt;41</v>
      </c>
    </row>
    <row r="4903" customFormat="false" ht="14.25" hidden="false" customHeight="false" outlineLevel="0" collapsed="false">
      <c r="A4903" s="0" t="s">
        <v>780</v>
      </c>
      <c r="B4903" s="52" t="s">
        <v>1038</v>
      </c>
      <c r="C4903" s="52" t="s">
        <v>747</v>
      </c>
      <c r="D4903" s="53" t="n">
        <v>0.1</v>
      </c>
      <c r="E4903" s="53" t="s">
        <v>748</v>
      </c>
      <c r="F4903" s="0" t="s">
        <v>1397</v>
      </c>
      <c r="G4903" s="0" t="str">
        <f aca="false">LEFT(B4903,2)</f>
        <v>29</v>
      </c>
      <c r="H4903" s="0" t="str">
        <f aca="false">I4903&amp;"_"&amp;G4903&amp;"_"&amp;F4903</f>
        <v>Loevfroe_29_20190109_DL2018073_VUCNordsj_koersel2</v>
      </c>
      <c r="I4903" s="61" t="str">
        <f aca="false">MID(RIGHT(B4903,LEN(B4903)-3),1,FIND("_",RIGHT(B4903,LEN(B4903)-3))-1)</f>
        <v>Loevfroe</v>
      </c>
      <c r="J4903" s="61" t="str">
        <f aca="false">TRIM(SUBSTITUTE(RIGHT(B4903,FIND(I4903,B4903)+1),"_",""))</f>
        <v>NegK</v>
      </c>
      <c r="K4903" s="0" t="str">
        <f aca="false">IFERROR(VALUE(SUBSTITUTE(E4903,".",",")),E4903)</f>
        <v>No Ct</v>
      </c>
      <c r="L4903" s="61" t="str">
        <f aca="false">IF(J4903="PosK",SUMIFS(K:K,J:J,"PosK",H:H,H4903),"")</f>
        <v/>
      </c>
      <c r="M4903" s="61" t="str">
        <f aca="false">IF(J4903="PosK",SUMIFS(K:K,J:J,"NegK",H:H,H4903),"")</f>
        <v/>
      </c>
      <c r="N4903" s="61" t="str">
        <f aca="false">IF(J4903="PosK",SUMIFS(K:K,J:J,"eDNA",H:H,H4903),"")</f>
        <v/>
      </c>
    </row>
    <row r="4904" customFormat="false" ht="14.25" hidden="false" customHeight="false" outlineLevel="0" collapsed="false">
      <c r="A4904" s="0" t="s">
        <v>782</v>
      </c>
      <c r="B4904" s="52" t="s">
        <v>1039</v>
      </c>
      <c r="C4904" s="52" t="s">
        <v>751</v>
      </c>
      <c r="D4904" s="53" t="n">
        <v>0.1</v>
      </c>
      <c r="E4904" s="53" t="s">
        <v>748</v>
      </c>
      <c r="F4904" s="0" t="s">
        <v>1397</v>
      </c>
      <c r="G4904" s="0" t="str">
        <f aca="false">LEFT(B4904,2)</f>
        <v>29</v>
      </c>
      <c r="H4904" s="0" t="str">
        <f aca="false">I4904&amp;"_"&amp;G4904&amp;"_"&amp;F4904</f>
        <v>Loevfroe_29_20190109_DL2018073_VUCNordsj_koersel2</v>
      </c>
      <c r="I4904" s="61" t="str">
        <f aca="false">MID(RIGHT(B4904,LEN(B4904)-3),1,FIND("_",RIGHT(B4904,LEN(B4904)-3))-1)</f>
        <v>Loevfroe</v>
      </c>
      <c r="J4904" s="61" t="str">
        <f aca="false">TRIM(SUBSTITUTE(RIGHT(B4904,FIND(I4904,B4904)+1),"_",""))</f>
        <v>eDNA</v>
      </c>
      <c r="K4904" s="0" t="str">
        <f aca="false">IFERROR(VALUE(SUBSTITUTE(E4904,".",",")),E4904)</f>
        <v>No Ct</v>
      </c>
      <c r="L4904" s="61" t="str">
        <f aca="false">IF(J4904="PosK",SUMIFS(K:K,J:J,"PosK",H:H,H4904),"")</f>
        <v/>
      </c>
      <c r="M4904" s="61" t="str">
        <f aca="false">IF(J4904="PosK",SUMIFS(K:K,J:J,"NegK",H:H,H4904),"")</f>
        <v/>
      </c>
      <c r="N4904" s="61" t="str">
        <f aca="false">IF(J4904="PosK",SUMIFS(K:K,J:J,"eDNA",H:H,H4904),"")</f>
        <v/>
      </c>
      <c r="Q4904" s="62"/>
    </row>
    <row r="4905" customFormat="false" ht="14.25" hidden="false" customHeight="false" outlineLevel="0" collapsed="false">
      <c r="A4905" s="0" t="s">
        <v>784</v>
      </c>
      <c r="B4905" s="52" t="s">
        <v>1039</v>
      </c>
      <c r="C4905" s="52" t="s">
        <v>751</v>
      </c>
      <c r="D4905" s="53" t="n">
        <v>0.1</v>
      </c>
      <c r="E4905" s="53" t="s">
        <v>748</v>
      </c>
      <c r="F4905" s="0" t="s">
        <v>1397</v>
      </c>
      <c r="G4905" s="0" t="str">
        <f aca="false">LEFT(B4905,2)</f>
        <v>29</v>
      </c>
      <c r="H4905" s="0" t="str">
        <f aca="false">I4905&amp;"_"&amp;G4905&amp;"_"&amp;F4905</f>
        <v>Loevfroe_29_20190109_DL2018073_VUCNordsj_koersel2</v>
      </c>
      <c r="I4905" s="61" t="str">
        <f aca="false">MID(RIGHT(B4905,LEN(B4905)-3),1,FIND("_",RIGHT(B4905,LEN(B4905)-3))-1)</f>
        <v>Loevfroe</v>
      </c>
      <c r="J4905" s="61" t="str">
        <f aca="false">TRIM(SUBSTITUTE(RIGHT(B4905,FIND(I4905,B4905)+1),"_",""))</f>
        <v>eDNA</v>
      </c>
      <c r="K4905" s="0" t="str">
        <f aca="false">IFERROR(VALUE(SUBSTITUTE(E4905,".",",")),E4905)</f>
        <v>No Ct</v>
      </c>
      <c r="L4905" s="61" t="str">
        <f aca="false">IF(J4905="PosK",SUMIFS(K:K,J:J,"PosK",H:H,H4905),"")</f>
        <v/>
      </c>
      <c r="M4905" s="61" t="str">
        <f aca="false">IF(J4905="PosK",SUMIFS(K:K,J:J,"NegK",H:H,H4905),"")</f>
        <v/>
      </c>
      <c r="N4905" s="61" t="str">
        <f aca="false">IF(J4905="PosK",SUMIFS(K:K,J:J,"eDNA",H:H,H4905),"")</f>
        <v/>
      </c>
      <c r="P4905" s="62"/>
      <c r="T4905" s="63"/>
      <c r="W4905" s="64"/>
    </row>
    <row r="4906" customFormat="false" ht="14.25" hidden="false" customHeight="false" outlineLevel="0" collapsed="false">
      <c r="A4906" s="0" t="s">
        <v>786</v>
      </c>
      <c r="B4906" s="52" t="s">
        <v>1041</v>
      </c>
      <c r="C4906" s="52" t="s">
        <v>743</v>
      </c>
      <c r="D4906" s="53" t="n">
        <v>0.1</v>
      </c>
      <c r="E4906" s="53" t="s">
        <v>748</v>
      </c>
      <c r="F4906" s="0" t="s">
        <v>1397</v>
      </c>
      <c r="G4906" s="0" t="str">
        <f aca="false">LEFT(B4906,2)</f>
        <v>30</v>
      </c>
      <c r="H4906" s="0" t="str">
        <f aca="false">I4906&amp;"_"&amp;G4906&amp;"_"&amp;F4906</f>
        <v>Klokkefroe_30_20190109_DL2018073_VUCNordsj_koersel2</v>
      </c>
      <c r="I4906" s="61" t="str">
        <f aca="false">MID(RIGHT(B4906,LEN(B4906)-3),1,FIND("_",RIGHT(B4906,LEN(B4906)-3))-1)</f>
        <v>Klokkefroe</v>
      </c>
      <c r="J4906" s="61" t="str">
        <f aca="false">TRIM(SUBSTITUTE(RIGHT(B4906,FIND(I4906,B4906)+1),"_",""))</f>
        <v>PosK</v>
      </c>
      <c r="K4906" s="0" t="str">
        <f aca="false">IFERROR(VALUE(SUBSTITUTE(E4906,".",",")),E4906)</f>
        <v>No Ct</v>
      </c>
      <c r="L4906" s="61" t="n">
        <f aca="false">IF(J4906="PosK",SUMIFS(K:K,J:J,"PosK",H:H,H4906),"")</f>
        <v>0</v>
      </c>
      <c r="M4906" s="61" t="n">
        <f aca="false">IF(J4906="PosK",SUMIFS(K:K,J:J,"NegK",H:H,H4906),"")</f>
        <v>0</v>
      </c>
      <c r="N4906" s="61" t="n">
        <f aca="false">IF(J4906="PosK",SUMIFS(K:K,J:J,"eDNA",H:H,H4906),"")</f>
        <v>0</v>
      </c>
      <c r="P4906" s="62" t="n">
        <f aca="false">IF(K4908="No Ct",0,K4908)</f>
        <v>0</v>
      </c>
      <c r="Q4906" s="62" t="n">
        <f aca="false">IF(K4909="No Ct",0,K4909)</f>
        <v>0</v>
      </c>
      <c r="R4906" s="0" t="str">
        <f aca="false">IF(AND(L4906&gt;0,M4906=0),"Valid","Invalid")</f>
        <v>Invalid</v>
      </c>
      <c r="S4906" s="0" t="str">
        <f aca="false">IF(OR(P4906&gt;1,Q4906&gt;1),"Present","Absent")</f>
        <v>Absent</v>
      </c>
      <c r="T4906" s="63" t="str">
        <f aca="false">IF(OR(AND(P4906&gt;1,P4906&lt;41),AND(Q4906&gt;1,Q4906&lt;41)),"Ct&lt;41","Ct&gt;41")</f>
        <v>Ct&gt;41</v>
      </c>
      <c r="U4906" s="0" t="str">
        <f aca="false">I4906</f>
        <v>Klokkefroe</v>
      </c>
      <c r="V4906" s="0" t="str">
        <f aca="false">MID(F4906,10,9)</f>
        <v>DL2018073</v>
      </c>
      <c r="W4906" s="64" t="str">
        <f aca="false">V4906&amp;"_"&amp;U4906&amp;"_"&amp;R4906&amp;"_"&amp;S4906&amp;"_"&amp;T4906</f>
        <v>DL2018073_Klokkefroe_Invalid_Absent_Ct&gt;41</v>
      </c>
    </row>
    <row r="4907" customFormat="false" ht="14.25" hidden="false" customHeight="false" outlineLevel="0" collapsed="false">
      <c r="A4907" s="0" t="s">
        <v>788</v>
      </c>
      <c r="B4907" s="52" t="s">
        <v>1042</v>
      </c>
      <c r="C4907" s="52" t="s">
        <v>747</v>
      </c>
      <c r="D4907" s="53" t="n">
        <v>0.1</v>
      </c>
      <c r="E4907" s="53" t="s">
        <v>748</v>
      </c>
      <c r="F4907" s="0" t="s">
        <v>1397</v>
      </c>
      <c r="G4907" s="0" t="str">
        <f aca="false">LEFT(B4907,2)</f>
        <v>30</v>
      </c>
      <c r="H4907" s="0" t="str">
        <f aca="false">I4907&amp;"_"&amp;G4907&amp;"_"&amp;F4907</f>
        <v>Klokkefroe_30_20190109_DL2018073_VUCNordsj_koersel2</v>
      </c>
      <c r="I4907" s="61" t="str">
        <f aca="false">MID(RIGHT(B4907,LEN(B4907)-3),1,FIND("_",RIGHT(B4907,LEN(B4907)-3))-1)</f>
        <v>Klokkefroe</v>
      </c>
      <c r="J4907" s="61" t="str">
        <f aca="false">TRIM(SUBSTITUTE(RIGHT(B4907,FIND(I4907,B4907)+1),"_",""))</f>
        <v>NegK</v>
      </c>
      <c r="K4907" s="0" t="str">
        <f aca="false">IFERROR(VALUE(SUBSTITUTE(E4907,".",",")),E4907)</f>
        <v>No Ct</v>
      </c>
      <c r="L4907" s="61" t="str">
        <f aca="false">IF(J4907="PosK",SUMIFS(K:K,J:J,"PosK",H:H,H4907),"")</f>
        <v/>
      </c>
      <c r="M4907" s="61" t="str">
        <f aca="false">IF(J4907="PosK",SUMIFS(K:K,J:J,"NegK",H:H,H4907),"")</f>
        <v/>
      </c>
      <c r="N4907" s="61" t="str">
        <f aca="false">IF(J4907="PosK",SUMIFS(K:K,J:J,"eDNA",H:H,H4907),"")</f>
        <v/>
      </c>
    </row>
    <row r="4908" customFormat="false" ht="14.25" hidden="false" customHeight="false" outlineLevel="0" collapsed="false">
      <c r="A4908" s="0" t="s">
        <v>790</v>
      </c>
      <c r="B4908" s="52" t="s">
        <v>1043</v>
      </c>
      <c r="C4908" s="52" t="s">
        <v>751</v>
      </c>
      <c r="D4908" s="53" t="n">
        <v>0.1</v>
      </c>
      <c r="E4908" s="53" t="s">
        <v>748</v>
      </c>
      <c r="F4908" s="0" t="s">
        <v>1397</v>
      </c>
      <c r="G4908" s="0" t="str">
        <f aca="false">LEFT(B4908,2)</f>
        <v>30</v>
      </c>
      <c r="H4908" s="0" t="str">
        <f aca="false">I4908&amp;"_"&amp;G4908&amp;"_"&amp;F4908</f>
        <v>Klokkefroe_30_20190109_DL2018073_VUCNordsj_koersel2</v>
      </c>
      <c r="I4908" s="61" t="str">
        <f aca="false">MID(RIGHT(B4908,LEN(B4908)-3),1,FIND("_",RIGHT(B4908,LEN(B4908)-3))-1)</f>
        <v>Klokkefroe</v>
      </c>
      <c r="J4908" s="61" t="str">
        <f aca="false">TRIM(SUBSTITUTE(RIGHT(B4908,FIND(I4908,B4908)+1),"_",""))</f>
        <v>eDNA</v>
      </c>
      <c r="K4908" s="0" t="str">
        <f aca="false">IFERROR(VALUE(SUBSTITUTE(E4908,".",",")),E4908)</f>
        <v>No Ct</v>
      </c>
      <c r="L4908" s="61" t="str">
        <f aca="false">IF(J4908="PosK",SUMIFS(K:K,J:J,"PosK",H:H,H4908),"")</f>
        <v/>
      </c>
      <c r="M4908" s="61" t="str">
        <f aca="false">IF(J4908="PosK",SUMIFS(K:K,J:J,"NegK",H:H,H4908),"")</f>
        <v/>
      </c>
      <c r="N4908" s="61" t="str">
        <f aca="false">IF(J4908="PosK",SUMIFS(K:K,J:J,"eDNA",H:H,H4908),"")</f>
        <v/>
      </c>
      <c r="Q4908" s="62"/>
    </row>
    <row r="4909" customFormat="false" ht="14.25" hidden="false" customHeight="false" outlineLevel="0" collapsed="false">
      <c r="A4909" s="0" t="s">
        <v>792</v>
      </c>
      <c r="B4909" s="52" t="s">
        <v>1043</v>
      </c>
      <c r="C4909" s="52" t="s">
        <v>751</v>
      </c>
      <c r="D4909" s="53" t="n">
        <v>0.1</v>
      </c>
      <c r="E4909" s="53" t="s">
        <v>748</v>
      </c>
      <c r="F4909" s="0" t="s">
        <v>1397</v>
      </c>
      <c r="G4909" s="0" t="str">
        <f aca="false">LEFT(B4909,2)</f>
        <v>30</v>
      </c>
      <c r="H4909" s="0" t="str">
        <f aca="false">I4909&amp;"_"&amp;G4909&amp;"_"&amp;F4909</f>
        <v>Klokkefroe_30_20190109_DL2018073_VUCNordsj_koersel2</v>
      </c>
      <c r="I4909" s="61" t="str">
        <f aca="false">MID(RIGHT(B4909,LEN(B4909)-3),1,FIND("_",RIGHT(B4909,LEN(B4909)-3))-1)</f>
        <v>Klokkefroe</v>
      </c>
      <c r="J4909" s="61" t="str">
        <f aca="false">TRIM(SUBSTITUTE(RIGHT(B4909,FIND(I4909,B4909)+1),"_",""))</f>
        <v>eDNA</v>
      </c>
      <c r="K4909" s="0" t="str">
        <f aca="false">IFERROR(VALUE(SUBSTITUTE(E4909,".",",")),E4909)</f>
        <v>No Ct</v>
      </c>
      <c r="L4909" s="61" t="str">
        <f aca="false">IF(J4909="PosK",SUMIFS(K:K,J:J,"PosK",H:H,H4909),"")</f>
        <v/>
      </c>
      <c r="M4909" s="61" t="str">
        <f aca="false">IF(J4909="PosK",SUMIFS(K:K,J:J,"NegK",H:H,H4909),"")</f>
        <v/>
      </c>
      <c r="N4909" s="61" t="str">
        <f aca="false">IF(J4909="PosK",SUMIFS(K:K,J:J,"eDNA",H:H,H4909),"")</f>
        <v/>
      </c>
      <c r="P4909" s="62"/>
      <c r="T4909" s="63"/>
      <c r="W4909" s="64"/>
    </row>
    <row r="4910" customFormat="false" ht="14.25" hidden="false" customHeight="false" outlineLevel="0" collapsed="false">
      <c r="A4910" s="0" t="s">
        <v>794</v>
      </c>
      <c r="B4910" s="52" t="s">
        <v>1045</v>
      </c>
      <c r="C4910" s="52" t="s">
        <v>743</v>
      </c>
      <c r="D4910" s="53" t="n">
        <v>0.1</v>
      </c>
      <c r="E4910" s="53" t="s">
        <v>748</v>
      </c>
      <c r="F4910" s="0" t="s">
        <v>1397</v>
      </c>
      <c r="G4910" s="0" t="str">
        <f aca="false">LEFT(B4910,2)</f>
        <v>31</v>
      </c>
      <c r="H4910" s="0" t="str">
        <f aca="false">I4910&amp;"_"&amp;G4910&amp;"_"&amp;F4910</f>
        <v>Bjergsalamander_31_20190109_DL2018073_VUCNordsj_koersel2</v>
      </c>
      <c r="I4910" s="61" t="str">
        <f aca="false">MID(RIGHT(B4910,LEN(B4910)-3),1,FIND("_",RIGHT(B4910,LEN(B4910)-3))-1)</f>
        <v>Bjergsalamander</v>
      </c>
      <c r="J4910" s="61" t="str">
        <f aca="false">TRIM(SUBSTITUTE(RIGHT(B4910,FIND(I4910,B4910)+1),"_",""))</f>
        <v>PosK</v>
      </c>
      <c r="K4910" s="0" t="str">
        <f aca="false">IFERROR(VALUE(SUBSTITUTE(E4910,".",",")),E4910)</f>
        <v>No Ct</v>
      </c>
      <c r="L4910" s="61" t="n">
        <f aca="false">IF(J4910="PosK",SUMIFS(K:K,J:J,"PosK",H:H,H4910),"")</f>
        <v>0</v>
      </c>
      <c r="M4910" s="61" t="n">
        <f aca="false">IF(J4910="PosK",SUMIFS(K:K,J:J,"NegK",H:H,H4910),"")</f>
        <v>0</v>
      </c>
      <c r="N4910" s="61" t="n">
        <f aca="false">IF(J4910="PosK",SUMIFS(K:K,J:J,"eDNA",H:H,H4910),"")</f>
        <v>0</v>
      </c>
      <c r="P4910" s="62" t="n">
        <f aca="false">IF(K4912="No Ct",0,K4912)</f>
        <v>0</v>
      </c>
      <c r="Q4910" s="62" t="n">
        <f aca="false">IF(K4913="No Ct",0,K4913)</f>
        <v>0</v>
      </c>
      <c r="R4910" s="0" t="str">
        <f aca="false">IF(AND(L4910&gt;0,M4910=0),"Valid","Invalid")</f>
        <v>Invalid</v>
      </c>
      <c r="S4910" s="0" t="str">
        <f aca="false">IF(OR(P4910&gt;1,Q4910&gt;1),"Present","Absent")</f>
        <v>Absent</v>
      </c>
      <c r="T4910" s="63" t="str">
        <f aca="false">IF(OR(AND(P4910&gt;1,P4910&lt;41),AND(Q4910&gt;1,Q4910&lt;41)),"Ct&lt;41","Ct&gt;41")</f>
        <v>Ct&gt;41</v>
      </c>
      <c r="U4910" s="0" t="str">
        <f aca="false">I4910</f>
        <v>Bjergsalamander</v>
      </c>
      <c r="V4910" s="0" t="str">
        <f aca="false">MID(F4910,10,9)</f>
        <v>DL2018073</v>
      </c>
      <c r="W4910" s="64" t="str">
        <f aca="false">V4910&amp;"_"&amp;U4910&amp;"_"&amp;R4910&amp;"_"&amp;S4910&amp;"_"&amp;T4910</f>
        <v>DL2018073_Bjergsalamander_Invalid_Absent_Ct&gt;41</v>
      </c>
    </row>
    <row r="4911" customFormat="false" ht="14.25" hidden="false" customHeight="false" outlineLevel="0" collapsed="false">
      <c r="A4911" s="0" t="s">
        <v>796</v>
      </c>
      <c r="B4911" s="52" t="s">
        <v>1046</v>
      </c>
      <c r="C4911" s="52" t="s">
        <v>747</v>
      </c>
      <c r="D4911" s="53" t="n">
        <v>0.1</v>
      </c>
      <c r="E4911" s="53" t="s">
        <v>748</v>
      </c>
      <c r="F4911" s="0" t="s">
        <v>1397</v>
      </c>
      <c r="G4911" s="0" t="str">
        <f aca="false">LEFT(B4911,2)</f>
        <v>31</v>
      </c>
      <c r="H4911" s="0" t="str">
        <f aca="false">I4911&amp;"_"&amp;G4911&amp;"_"&amp;F4911</f>
        <v>Bjergsalamander_31_20190109_DL2018073_VUCNordsj_koersel2</v>
      </c>
      <c r="I4911" s="61" t="str">
        <f aca="false">MID(RIGHT(B4911,LEN(B4911)-3),1,FIND("_",RIGHT(B4911,LEN(B4911)-3))-1)</f>
        <v>Bjergsalamander</v>
      </c>
      <c r="J4911" s="61" t="str">
        <f aca="false">TRIM(SUBSTITUTE(RIGHT(B4911,FIND(I4911,B4911)+1),"_",""))</f>
        <v>NegK</v>
      </c>
      <c r="K4911" s="0" t="str">
        <f aca="false">IFERROR(VALUE(SUBSTITUTE(E4911,".",",")),E4911)</f>
        <v>No Ct</v>
      </c>
      <c r="L4911" s="61" t="str">
        <f aca="false">IF(J4911="PosK",SUMIFS(K:K,J:J,"PosK",H:H,H4911),"")</f>
        <v/>
      </c>
      <c r="M4911" s="61" t="str">
        <f aca="false">IF(J4911="PosK",SUMIFS(K:K,J:J,"NegK",H:H,H4911),"")</f>
        <v/>
      </c>
      <c r="N4911" s="61" t="str">
        <f aca="false">IF(J4911="PosK",SUMIFS(K:K,J:J,"eDNA",H:H,H4911),"")</f>
        <v/>
      </c>
    </row>
    <row r="4912" customFormat="false" ht="14.25" hidden="false" customHeight="false" outlineLevel="0" collapsed="false">
      <c r="A4912" s="0" t="s">
        <v>798</v>
      </c>
      <c r="B4912" s="52" t="s">
        <v>1047</v>
      </c>
      <c r="C4912" s="52" t="s">
        <v>751</v>
      </c>
      <c r="D4912" s="53" t="n">
        <v>0.1</v>
      </c>
      <c r="E4912" s="53" t="s">
        <v>748</v>
      </c>
      <c r="F4912" s="0" t="s">
        <v>1397</v>
      </c>
      <c r="G4912" s="0" t="str">
        <f aca="false">LEFT(B4912,2)</f>
        <v>31</v>
      </c>
      <c r="H4912" s="0" t="str">
        <f aca="false">I4912&amp;"_"&amp;G4912&amp;"_"&amp;F4912</f>
        <v>Bjergsalamander_31_20190109_DL2018073_VUCNordsj_koersel2</v>
      </c>
      <c r="I4912" s="61" t="str">
        <f aca="false">MID(RIGHT(B4912,LEN(B4912)-3),1,FIND("_",RIGHT(B4912,LEN(B4912)-3))-1)</f>
        <v>Bjergsalamander</v>
      </c>
      <c r="J4912" s="61" t="str">
        <f aca="false">TRIM(SUBSTITUTE(RIGHT(B4912,FIND(I4912,B4912)+1),"_",""))</f>
        <v>eDNA</v>
      </c>
      <c r="K4912" s="0" t="str">
        <f aca="false">IFERROR(VALUE(SUBSTITUTE(E4912,".",",")),E4912)</f>
        <v>No Ct</v>
      </c>
      <c r="L4912" s="61" t="str">
        <f aca="false">IF(J4912="PosK",SUMIFS(K:K,J:J,"PosK",H:H,H4912),"")</f>
        <v/>
      </c>
      <c r="M4912" s="61" t="str">
        <f aca="false">IF(J4912="PosK",SUMIFS(K:K,J:J,"NegK",H:H,H4912),"")</f>
        <v/>
      </c>
      <c r="N4912" s="61" t="str">
        <f aca="false">IF(J4912="PosK",SUMIFS(K:K,J:J,"eDNA",H:H,H4912),"")</f>
        <v/>
      </c>
      <c r="Q4912" s="62"/>
    </row>
    <row r="4913" customFormat="false" ht="14.25" hidden="false" customHeight="false" outlineLevel="0" collapsed="false">
      <c r="A4913" s="0" t="s">
        <v>800</v>
      </c>
      <c r="B4913" s="52" t="s">
        <v>1047</v>
      </c>
      <c r="C4913" s="52" t="s">
        <v>751</v>
      </c>
      <c r="D4913" s="53" t="n">
        <v>0.1</v>
      </c>
      <c r="E4913" s="53" t="s">
        <v>748</v>
      </c>
      <c r="F4913" s="0" t="s">
        <v>1397</v>
      </c>
      <c r="G4913" s="0" t="str">
        <f aca="false">LEFT(B4913,2)</f>
        <v>31</v>
      </c>
      <c r="H4913" s="0" t="str">
        <f aca="false">I4913&amp;"_"&amp;G4913&amp;"_"&amp;F4913</f>
        <v>Bjergsalamander_31_20190109_DL2018073_VUCNordsj_koersel2</v>
      </c>
      <c r="I4913" s="61" t="str">
        <f aca="false">MID(RIGHT(B4913,LEN(B4913)-3),1,FIND("_",RIGHT(B4913,LEN(B4913)-3))-1)</f>
        <v>Bjergsalamander</v>
      </c>
      <c r="J4913" s="61" t="str">
        <f aca="false">TRIM(SUBSTITUTE(RIGHT(B4913,FIND(I4913,B4913)+1),"_",""))</f>
        <v>eDNA</v>
      </c>
      <c r="K4913" s="0" t="str">
        <f aca="false">IFERROR(VALUE(SUBSTITUTE(E4913,".",",")),E4913)</f>
        <v>No Ct</v>
      </c>
      <c r="L4913" s="61" t="str">
        <f aca="false">IF(J4913="PosK",SUMIFS(K:K,J:J,"PosK",H:H,H4913),"")</f>
        <v/>
      </c>
      <c r="M4913" s="61" t="str">
        <f aca="false">IF(J4913="PosK",SUMIFS(K:K,J:J,"NegK",H:H,H4913),"")</f>
        <v/>
      </c>
      <c r="N4913" s="61" t="str">
        <f aca="false">IF(J4913="PosK",SUMIFS(K:K,J:J,"eDNA",H:H,H4913),"")</f>
        <v/>
      </c>
      <c r="P4913" s="62"/>
      <c r="T4913" s="63"/>
      <c r="W4913" s="64"/>
    </row>
    <row r="4914" customFormat="false" ht="14.25" hidden="false" customHeight="false" outlineLevel="0" collapsed="false">
      <c r="A4914" s="0" t="s">
        <v>802</v>
      </c>
      <c r="B4914" s="52" t="s">
        <v>1049</v>
      </c>
      <c r="C4914" s="52" t="s">
        <v>743</v>
      </c>
      <c r="D4914" s="53" t="n">
        <v>0.1</v>
      </c>
      <c r="E4914" s="53" t="n">
        <v>37.76</v>
      </c>
      <c r="F4914" s="0" t="s">
        <v>1397</v>
      </c>
      <c r="G4914" s="0" t="str">
        <f aca="false">LEFT(B4914,2)</f>
        <v>32</v>
      </c>
      <c r="H4914" s="0" t="str">
        <f aca="false">I4914&amp;"_"&amp;G4914&amp;"_"&amp;F4914</f>
        <v>Latterfroe_32_20190109_DL2018073_VUCNordsj_koersel2</v>
      </c>
      <c r="I4914" s="61" t="str">
        <f aca="false">MID(RIGHT(B4914,LEN(B4914)-3),1,FIND("_",RIGHT(B4914,LEN(B4914)-3))-1)</f>
        <v>Latterfroe</v>
      </c>
      <c r="J4914" s="61" t="str">
        <f aca="false">TRIM(SUBSTITUTE(RIGHT(B4914,FIND(I4914,B4914)+1),"_",""))</f>
        <v>PosK</v>
      </c>
      <c r="K4914" s="0" t="n">
        <f aca="false">IFERROR(VALUE(SUBSTITUTE(E4914,".",",")),E4914)</f>
        <v>37.76</v>
      </c>
      <c r="L4914" s="61" t="n">
        <f aca="false">IF(J4914="PosK",SUMIFS(K:K,J:J,"PosK",H:H,H4914),"")</f>
        <v>37.76</v>
      </c>
      <c r="M4914" s="61" t="n">
        <f aca="false">IF(J4914="PosK",SUMIFS(K:K,J:J,"NegK",H:H,H4914),"")</f>
        <v>0</v>
      </c>
      <c r="N4914" s="61" t="n">
        <f aca="false">IF(J4914="PosK",SUMIFS(K:K,J:J,"eDNA",H:H,H4914),"")</f>
        <v>0</v>
      </c>
      <c r="P4914" s="62" t="n">
        <f aca="false">IF(K4916="No Ct",0,K4916)</f>
        <v>0</v>
      </c>
      <c r="Q4914" s="62" t="n">
        <f aca="false">IF(K4917="No Ct",0,K4917)</f>
        <v>0</v>
      </c>
      <c r="R4914" s="0" t="str">
        <f aca="false">IF(AND(L4914&gt;0,M4914=0),"Valid","Invalid")</f>
        <v>Valid</v>
      </c>
      <c r="S4914" s="0" t="str">
        <f aca="false">IF(OR(P4914&gt;1,Q4914&gt;1),"Present","Absent")</f>
        <v>Absent</v>
      </c>
      <c r="T4914" s="63" t="str">
        <f aca="false">IF(OR(AND(P4914&gt;1,P4914&lt;41),AND(Q4914&gt;1,Q4914&lt;41)),"Ct&lt;41","Ct&gt;41")</f>
        <v>Ct&gt;41</v>
      </c>
      <c r="U4914" s="0" t="str">
        <f aca="false">I4914</f>
        <v>Latterfroe</v>
      </c>
      <c r="V4914" s="0" t="str">
        <f aca="false">MID(F4914,10,9)</f>
        <v>DL2018073</v>
      </c>
      <c r="W4914" s="64" t="str">
        <f aca="false">V4914&amp;"_"&amp;U4914&amp;"_"&amp;R4914&amp;"_"&amp;S4914&amp;"_"&amp;T4914</f>
        <v>DL2018073_Latterfroe_Valid_Absent_Ct&gt;41</v>
      </c>
    </row>
    <row r="4915" customFormat="false" ht="14.25" hidden="false" customHeight="false" outlineLevel="0" collapsed="false">
      <c r="A4915" s="0" t="s">
        <v>804</v>
      </c>
      <c r="B4915" s="52" t="s">
        <v>1050</v>
      </c>
      <c r="C4915" s="52" t="s">
        <v>747</v>
      </c>
      <c r="D4915" s="53" t="n">
        <v>0.1</v>
      </c>
      <c r="E4915" s="53" t="s">
        <v>748</v>
      </c>
      <c r="F4915" s="0" t="s">
        <v>1397</v>
      </c>
      <c r="G4915" s="0" t="str">
        <f aca="false">LEFT(B4915,2)</f>
        <v>32</v>
      </c>
      <c r="H4915" s="0" t="str">
        <f aca="false">I4915&amp;"_"&amp;G4915&amp;"_"&amp;F4915</f>
        <v>Latterfroe_32_20190109_DL2018073_VUCNordsj_koersel2</v>
      </c>
      <c r="I4915" s="61" t="str">
        <f aca="false">MID(RIGHT(B4915,LEN(B4915)-3),1,FIND("_",RIGHT(B4915,LEN(B4915)-3))-1)</f>
        <v>Latterfroe</v>
      </c>
      <c r="J4915" s="61" t="str">
        <f aca="false">TRIM(SUBSTITUTE(RIGHT(B4915,FIND(I4915,B4915)+1),"_",""))</f>
        <v>NegK</v>
      </c>
      <c r="K4915" s="0" t="str">
        <f aca="false">IFERROR(VALUE(SUBSTITUTE(E4915,".",",")),E4915)</f>
        <v>No Ct</v>
      </c>
      <c r="L4915" s="61" t="str">
        <f aca="false">IF(J4915="PosK",SUMIFS(K:K,J:J,"PosK",H:H,H4915),"")</f>
        <v/>
      </c>
      <c r="M4915" s="61" t="str">
        <f aca="false">IF(J4915="PosK",SUMIFS(K:K,J:J,"NegK",H:H,H4915),"")</f>
        <v/>
      </c>
      <c r="N4915" s="61" t="str">
        <f aca="false">IF(J4915="PosK",SUMIFS(K:K,J:J,"eDNA",H:H,H4915),"")</f>
        <v/>
      </c>
    </row>
    <row r="4916" customFormat="false" ht="14.25" hidden="false" customHeight="false" outlineLevel="0" collapsed="false">
      <c r="A4916" s="0" t="s">
        <v>806</v>
      </c>
      <c r="B4916" s="52" t="s">
        <v>1051</v>
      </c>
      <c r="C4916" s="52" t="s">
        <v>751</v>
      </c>
      <c r="D4916" s="53" t="n">
        <v>0.1</v>
      </c>
      <c r="E4916" s="53" t="s">
        <v>748</v>
      </c>
      <c r="F4916" s="0" t="s">
        <v>1397</v>
      </c>
      <c r="G4916" s="0" t="str">
        <f aca="false">LEFT(B4916,2)</f>
        <v>32</v>
      </c>
      <c r="H4916" s="0" t="str">
        <f aca="false">I4916&amp;"_"&amp;G4916&amp;"_"&amp;F4916</f>
        <v>Latterfroe_32_20190109_DL2018073_VUCNordsj_koersel2</v>
      </c>
      <c r="I4916" s="61" t="str">
        <f aca="false">MID(RIGHT(B4916,LEN(B4916)-3),1,FIND("_",RIGHT(B4916,LEN(B4916)-3))-1)</f>
        <v>Latterfroe</v>
      </c>
      <c r="J4916" s="61" t="str">
        <f aca="false">TRIM(SUBSTITUTE(RIGHT(B4916,FIND(I4916,B4916)+1),"_",""))</f>
        <v>eDNA</v>
      </c>
      <c r="K4916" s="0" t="str">
        <f aca="false">IFERROR(VALUE(SUBSTITUTE(E4916,".",",")),E4916)</f>
        <v>No Ct</v>
      </c>
      <c r="L4916" s="61" t="str">
        <f aca="false">IF(J4916="PosK",SUMIFS(K:K,J:J,"PosK",H:H,H4916),"")</f>
        <v/>
      </c>
      <c r="M4916" s="61" t="str">
        <f aca="false">IF(J4916="PosK",SUMIFS(K:K,J:J,"NegK",H:H,H4916),"")</f>
        <v/>
      </c>
      <c r="N4916" s="61" t="str">
        <f aca="false">IF(J4916="PosK",SUMIFS(K:K,J:J,"eDNA",H:H,H4916),"")</f>
        <v/>
      </c>
      <c r="Q4916" s="62"/>
    </row>
    <row r="4917" customFormat="false" ht="14.25" hidden="false" customHeight="false" outlineLevel="0" collapsed="false">
      <c r="A4917" s="0" t="s">
        <v>808</v>
      </c>
      <c r="B4917" s="52" t="s">
        <v>1051</v>
      </c>
      <c r="C4917" s="52" t="s">
        <v>751</v>
      </c>
      <c r="D4917" s="53" t="n">
        <v>0.1</v>
      </c>
      <c r="E4917" s="53" t="s">
        <v>748</v>
      </c>
      <c r="F4917" s="0" t="s">
        <v>1397</v>
      </c>
      <c r="G4917" s="0" t="str">
        <f aca="false">LEFT(B4917,2)</f>
        <v>32</v>
      </c>
      <c r="H4917" s="0" t="str">
        <f aca="false">I4917&amp;"_"&amp;G4917&amp;"_"&amp;F4917</f>
        <v>Latterfroe_32_20190109_DL2018073_VUCNordsj_koersel2</v>
      </c>
      <c r="I4917" s="61" t="str">
        <f aca="false">MID(RIGHT(B4917,LEN(B4917)-3),1,FIND("_",RIGHT(B4917,LEN(B4917)-3))-1)</f>
        <v>Latterfroe</v>
      </c>
      <c r="J4917" s="61" t="str">
        <f aca="false">TRIM(SUBSTITUTE(RIGHT(B4917,FIND(I4917,B4917)+1),"_",""))</f>
        <v>eDNA</v>
      </c>
      <c r="K4917" s="0" t="str">
        <f aca="false">IFERROR(VALUE(SUBSTITUTE(E4917,".",",")),E4917)</f>
        <v>No Ct</v>
      </c>
      <c r="L4917" s="61" t="str">
        <f aca="false">IF(J4917="PosK",SUMIFS(K:K,J:J,"PosK",H:H,H4917),"")</f>
        <v/>
      </c>
      <c r="M4917" s="61" t="str">
        <f aca="false">IF(J4917="PosK",SUMIFS(K:K,J:J,"NegK",H:H,H4917),"")</f>
        <v/>
      </c>
      <c r="N4917" s="61" t="str">
        <f aca="false">IF(J4917="PosK",SUMIFS(K:K,J:J,"eDNA",H:H,H4917),"")</f>
        <v/>
      </c>
      <c r="P4917" s="62"/>
      <c r="T4917" s="63"/>
      <c r="W4917" s="64"/>
    </row>
    <row r="4918" customFormat="false" ht="14.25" hidden="false" customHeight="false" outlineLevel="0" collapsed="false">
      <c r="A4918" s="0" t="s">
        <v>810</v>
      </c>
      <c r="B4918" s="52" t="s">
        <v>1228</v>
      </c>
      <c r="C4918" s="52" t="s">
        <v>743</v>
      </c>
      <c r="D4918" s="53" t="n">
        <v>0.1</v>
      </c>
      <c r="E4918" s="53" t="s">
        <v>748</v>
      </c>
      <c r="F4918" s="0" t="s">
        <v>1397</v>
      </c>
      <c r="G4918" s="0" t="str">
        <f aca="false">LEFT(B4918,2)</f>
        <v>33</v>
      </c>
      <c r="H4918" s="0" t="str">
        <f aca="false">I4918&amp;"_"&amp;G4918&amp;"_"&amp;F4918</f>
        <v>KortbenetGroenFroe_33_20190109_DL2018073_VUCNordsj_koersel2</v>
      </c>
      <c r="I4918" s="61" t="str">
        <f aca="false">MID(RIGHT(B4918,LEN(B4918)-3),1,FIND("_",RIGHT(B4918,LEN(B4918)-3))-1)</f>
        <v>KortbenetGroenFroe</v>
      </c>
      <c r="J4918" s="61" t="str">
        <f aca="false">TRIM(SUBSTITUTE(RIGHT(B4918,FIND(I4918,B4918)+1),"_",""))</f>
        <v>PosK</v>
      </c>
      <c r="K4918" s="0" t="str">
        <f aca="false">IFERROR(VALUE(SUBSTITUTE(E4918,".",",")),E4918)</f>
        <v>No Ct</v>
      </c>
      <c r="L4918" s="61" t="n">
        <f aca="false">IF(J4918="PosK",SUMIFS(K:K,J:J,"PosK",H:H,H4918),"")</f>
        <v>0</v>
      </c>
      <c r="M4918" s="61" t="n">
        <f aca="false">IF(J4918="PosK",SUMIFS(K:K,J:J,"NegK",H:H,H4918),"")</f>
        <v>0</v>
      </c>
      <c r="N4918" s="61" t="n">
        <f aca="false">IF(J4918="PosK",SUMIFS(K:K,J:J,"eDNA",H:H,H4918),"")</f>
        <v>0</v>
      </c>
      <c r="P4918" s="62" t="n">
        <f aca="false">IF(K4920="No Ct",0,K4920)</f>
        <v>0</v>
      </c>
      <c r="Q4918" s="62" t="n">
        <f aca="false">IF(K4921="No Ct",0,K4921)</f>
        <v>0</v>
      </c>
      <c r="R4918" s="0" t="str">
        <f aca="false">IF(AND(L4918&gt;0,M4918=0),"Valid","Invalid")</f>
        <v>Invalid</v>
      </c>
      <c r="S4918" s="0" t="str">
        <f aca="false">IF(OR(P4918&gt;1,Q4918&gt;1),"Present","Absent")</f>
        <v>Absent</v>
      </c>
      <c r="T4918" s="63" t="str">
        <f aca="false">IF(OR(AND(P4918&gt;1,P4918&lt;41),AND(Q4918&gt;1,Q4918&lt;41)),"Ct&lt;41","Ct&gt;41")</f>
        <v>Ct&gt;41</v>
      </c>
      <c r="U4918" s="0" t="str">
        <f aca="false">I4918</f>
        <v>KortbenetGroenFroe</v>
      </c>
      <c r="V4918" s="0" t="str">
        <f aca="false">MID(F4918,10,9)</f>
        <v>DL2018073</v>
      </c>
      <c r="W4918" s="64" t="str">
        <f aca="false">V4918&amp;"_"&amp;U4918&amp;"_"&amp;R4918&amp;"_"&amp;S4918&amp;"_"&amp;T4918</f>
        <v>DL2018073_KortbenetGroenFroe_Invalid_Absent_Ct&gt;41</v>
      </c>
    </row>
    <row r="4919" customFormat="false" ht="14.25" hidden="false" customHeight="false" outlineLevel="0" collapsed="false">
      <c r="A4919" s="0" t="s">
        <v>812</v>
      </c>
      <c r="B4919" s="52" t="s">
        <v>1229</v>
      </c>
      <c r="C4919" s="52" t="s">
        <v>747</v>
      </c>
      <c r="D4919" s="53" t="n">
        <v>0.1</v>
      </c>
      <c r="E4919" s="53" t="s">
        <v>748</v>
      </c>
      <c r="F4919" s="0" t="s">
        <v>1397</v>
      </c>
      <c r="G4919" s="0" t="str">
        <f aca="false">LEFT(B4919,2)</f>
        <v>33</v>
      </c>
      <c r="H4919" s="0" t="str">
        <f aca="false">I4919&amp;"_"&amp;G4919&amp;"_"&amp;F4919</f>
        <v>KortbenetGroenFroe_33_20190109_DL2018073_VUCNordsj_koersel2</v>
      </c>
      <c r="I4919" s="61" t="str">
        <f aca="false">MID(RIGHT(B4919,LEN(B4919)-3),1,FIND("_",RIGHT(B4919,LEN(B4919)-3))-1)</f>
        <v>KortbenetGroenFroe</v>
      </c>
      <c r="J4919" s="61" t="str">
        <f aca="false">TRIM(SUBSTITUTE(RIGHT(B4919,FIND(I4919,B4919)+1),"_",""))</f>
        <v>NegK</v>
      </c>
      <c r="K4919" s="0" t="str">
        <f aca="false">IFERROR(VALUE(SUBSTITUTE(E4919,".",",")),E4919)</f>
        <v>No Ct</v>
      </c>
      <c r="L4919" s="61" t="str">
        <f aca="false">IF(J4919="PosK",SUMIFS(K:K,J:J,"PosK",H:H,H4919),"")</f>
        <v/>
      </c>
      <c r="M4919" s="61" t="str">
        <f aca="false">IF(J4919="PosK",SUMIFS(K:K,J:J,"NegK",H:H,H4919),"")</f>
        <v/>
      </c>
      <c r="N4919" s="61" t="str">
        <f aca="false">IF(J4919="PosK",SUMIFS(K:K,J:J,"eDNA",H:H,H4919),"")</f>
        <v/>
      </c>
    </row>
    <row r="4920" customFormat="false" ht="14.25" hidden="false" customHeight="false" outlineLevel="0" collapsed="false">
      <c r="A4920" s="0" t="s">
        <v>814</v>
      </c>
      <c r="B4920" s="52" t="s">
        <v>1230</v>
      </c>
      <c r="C4920" s="52" t="s">
        <v>751</v>
      </c>
      <c r="D4920" s="53" t="n">
        <v>0.1</v>
      </c>
      <c r="E4920" s="53" t="s">
        <v>748</v>
      </c>
      <c r="F4920" s="0" t="s">
        <v>1397</v>
      </c>
      <c r="G4920" s="0" t="str">
        <f aca="false">LEFT(B4920,2)</f>
        <v>33</v>
      </c>
      <c r="H4920" s="0" t="str">
        <f aca="false">I4920&amp;"_"&amp;G4920&amp;"_"&amp;F4920</f>
        <v>KortbenetGroenFroe_33_20190109_DL2018073_VUCNordsj_koersel2</v>
      </c>
      <c r="I4920" s="61" t="str">
        <f aca="false">MID(RIGHT(B4920,LEN(B4920)-3),1,FIND("_",RIGHT(B4920,LEN(B4920)-3))-1)</f>
        <v>KortbenetGroenFroe</v>
      </c>
      <c r="J4920" s="61" t="str">
        <f aca="false">TRIM(SUBSTITUTE(RIGHT(B4920,FIND(I4920,B4920)+1),"_",""))</f>
        <v>eDNA</v>
      </c>
      <c r="K4920" s="0" t="str">
        <f aca="false">IFERROR(VALUE(SUBSTITUTE(E4920,".",",")),E4920)</f>
        <v>No Ct</v>
      </c>
      <c r="L4920" s="61" t="str">
        <f aca="false">IF(J4920="PosK",SUMIFS(K:K,J:J,"PosK",H:H,H4920),"")</f>
        <v/>
      </c>
      <c r="M4920" s="61" t="str">
        <f aca="false">IF(J4920="PosK",SUMIFS(K:K,J:J,"NegK",H:H,H4920),"")</f>
        <v/>
      </c>
      <c r="N4920" s="61" t="str">
        <f aca="false">IF(J4920="PosK",SUMIFS(K:K,J:J,"eDNA",H:H,H4920),"")</f>
        <v/>
      </c>
      <c r="Q4920" s="62"/>
    </row>
    <row r="4921" customFormat="false" ht="14.25" hidden="false" customHeight="false" outlineLevel="0" collapsed="false">
      <c r="A4921" s="0" t="s">
        <v>816</v>
      </c>
      <c r="B4921" s="52" t="s">
        <v>1230</v>
      </c>
      <c r="C4921" s="52" t="s">
        <v>751</v>
      </c>
      <c r="D4921" s="53" t="n">
        <v>0.1</v>
      </c>
      <c r="E4921" s="53" t="s">
        <v>748</v>
      </c>
      <c r="F4921" s="0" t="s">
        <v>1397</v>
      </c>
      <c r="G4921" s="0" t="str">
        <f aca="false">LEFT(B4921,2)</f>
        <v>33</v>
      </c>
      <c r="H4921" s="0" t="str">
        <f aca="false">I4921&amp;"_"&amp;G4921&amp;"_"&amp;F4921</f>
        <v>KortbenetGroenFroe_33_20190109_DL2018073_VUCNordsj_koersel2</v>
      </c>
      <c r="I4921" s="61" t="str">
        <f aca="false">MID(RIGHT(B4921,LEN(B4921)-3),1,FIND("_",RIGHT(B4921,LEN(B4921)-3))-1)</f>
        <v>KortbenetGroenFroe</v>
      </c>
      <c r="J4921" s="61" t="str">
        <f aca="false">TRIM(SUBSTITUTE(RIGHT(B4921,FIND(I4921,B4921)+1),"_",""))</f>
        <v>eDNA</v>
      </c>
      <c r="K4921" s="0" t="str">
        <f aca="false">IFERROR(VALUE(SUBSTITUTE(E4921,".",",")),E4921)</f>
        <v>No Ct</v>
      </c>
      <c r="L4921" s="61" t="str">
        <f aca="false">IF(J4921="PosK",SUMIFS(K:K,J:J,"PosK",H:H,H4921),"")</f>
        <v/>
      </c>
      <c r="M4921" s="61" t="str">
        <f aca="false">IF(J4921="PosK",SUMIFS(K:K,J:J,"NegK",H:H,H4921),"")</f>
        <v/>
      </c>
      <c r="N4921" s="61" t="str">
        <f aca="false">IF(J4921="PosK",SUMIFS(K:K,J:J,"eDNA",H:H,H4921),"")</f>
        <v/>
      </c>
      <c r="P4921" s="62"/>
      <c r="T4921" s="63"/>
      <c r="W4921" s="64"/>
    </row>
    <row r="4922" customFormat="false" ht="14.25" hidden="false" customHeight="false" outlineLevel="0" collapsed="false">
      <c r="A4922" s="0" t="s">
        <v>818</v>
      </c>
      <c r="B4922" s="52" t="s">
        <v>1232</v>
      </c>
      <c r="C4922" s="52" t="s">
        <v>743</v>
      </c>
      <c r="D4922" s="53" t="n">
        <v>0.1</v>
      </c>
      <c r="E4922" s="53" t="s">
        <v>748</v>
      </c>
      <c r="F4922" s="0" t="s">
        <v>1397</v>
      </c>
      <c r="G4922" s="0" t="str">
        <f aca="false">LEFT(B4922,2)</f>
        <v>34</v>
      </c>
      <c r="H4922" s="0" t="str">
        <f aca="false">I4922&amp;"_"&amp;G4922&amp;"_"&amp;F4922</f>
        <v>Soelvkarusse_34_20190109_DL2018073_VUCNordsj_koersel2</v>
      </c>
      <c r="I4922" s="61" t="str">
        <f aca="false">MID(RIGHT(B4922,LEN(B4922)-3),1,FIND("_",RIGHT(B4922,LEN(B4922)-3))-1)</f>
        <v>Soelvkarusse</v>
      </c>
      <c r="J4922" s="61" t="str">
        <f aca="false">TRIM(SUBSTITUTE(RIGHT(B4922,FIND(I4922,B4922)+1),"_",""))</f>
        <v>PosK</v>
      </c>
      <c r="K4922" s="0" t="str">
        <f aca="false">IFERROR(VALUE(SUBSTITUTE(E4922,".",",")),E4922)</f>
        <v>No Ct</v>
      </c>
      <c r="L4922" s="61" t="n">
        <f aca="false">IF(J4922="PosK",SUMIFS(K:K,J:J,"PosK",H:H,H4922),"")</f>
        <v>0</v>
      </c>
      <c r="M4922" s="61" t="n">
        <f aca="false">IF(J4922="PosK",SUMIFS(K:K,J:J,"NegK",H:H,H4922),"")</f>
        <v>0</v>
      </c>
      <c r="N4922" s="61" t="n">
        <f aca="false">IF(J4922="PosK",SUMIFS(K:K,J:J,"eDNA",H:H,H4922),"")</f>
        <v>0</v>
      </c>
      <c r="P4922" s="62" t="n">
        <f aca="false">IF(K4924="No Ct",0,K4924)</f>
        <v>0</v>
      </c>
      <c r="Q4922" s="62" t="n">
        <f aca="false">IF(K4925="No Ct",0,K4925)</f>
        <v>0</v>
      </c>
      <c r="R4922" s="0" t="str">
        <f aca="false">IF(AND(L4922&gt;0,M4922=0),"Valid","Invalid")</f>
        <v>Invalid</v>
      </c>
      <c r="S4922" s="0" t="str">
        <f aca="false">IF(OR(P4922&gt;1,Q4922&gt;1),"Present","Absent")</f>
        <v>Absent</v>
      </c>
      <c r="T4922" s="63" t="str">
        <f aca="false">IF(OR(AND(P4922&gt;1,P4922&lt;41),AND(Q4922&gt;1,Q4922&lt;41)),"Ct&lt;41","Ct&gt;41")</f>
        <v>Ct&gt;41</v>
      </c>
      <c r="U4922" s="0" t="str">
        <f aca="false">I4922</f>
        <v>Soelvkarusse</v>
      </c>
      <c r="V4922" s="0" t="str">
        <f aca="false">MID(F4922,10,9)</f>
        <v>DL2018073</v>
      </c>
      <c r="W4922" s="64" t="str">
        <f aca="false">V4922&amp;"_"&amp;U4922&amp;"_"&amp;R4922&amp;"_"&amp;S4922&amp;"_"&amp;T4922</f>
        <v>DL2018073_Soelvkarusse_Invalid_Absent_Ct&gt;41</v>
      </c>
    </row>
    <row r="4923" customFormat="false" ht="14.25" hidden="false" customHeight="false" outlineLevel="0" collapsed="false">
      <c r="A4923" s="0" t="s">
        <v>820</v>
      </c>
      <c r="B4923" s="52" t="s">
        <v>1233</v>
      </c>
      <c r="C4923" s="52" t="s">
        <v>747</v>
      </c>
      <c r="D4923" s="53" t="n">
        <v>0.1</v>
      </c>
      <c r="E4923" s="53" t="s">
        <v>748</v>
      </c>
      <c r="F4923" s="0" t="s">
        <v>1397</v>
      </c>
      <c r="G4923" s="0" t="str">
        <f aca="false">LEFT(B4923,2)</f>
        <v>34</v>
      </c>
      <c r="H4923" s="0" t="str">
        <f aca="false">I4923&amp;"_"&amp;G4923&amp;"_"&amp;F4923</f>
        <v>Soelvkarusse_34_20190109_DL2018073_VUCNordsj_koersel2</v>
      </c>
      <c r="I4923" s="61" t="str">
        <f aca="false">MID(RIGHT(B4923,LEN(B4923)-3),1,FIND("_",RIGHT(B4923,LEN(B4923)-3))-1)</f>
        <v>Soelvkarusse</v>
      </c>
      <c r="J4923" s="61" t="str">
        <f aca="false">TRIM(SUBSTITUTE(RIGHT(B4923,FIND(I4923,B4923)+1),"_",""))</f>
        <v>NegK</v>
      </c>
      <c r="K4923" s="0" t="str">
        <f aca="false">IFERROR(VALUE(SUBSTITUTE(E4923,".",",")),E4923)</f>
        <v>No Ct</v>
      </c>
      <c r="L4923" s="61" t="str">
        <f aca="false">IF(J4923="PosK",SUMIFS(K:K,J:J,"PosK",H:H,H4923),"")</f>
        <v/>
      </c>
      <c r="M4923" s="61" t="str">
        <f aca="false">IF(J4923="PosK",SUMIFS(K:K,J:J,"NegK",H:H,H4923),"")</f>
        <v/>
      </c>
      <c r="N4923" s="61" t="str">
        <f aca="false">IF(J4923="PosK",SUMIFS(K:K,J:J,"eDNA",H:H,H4923),"")</f>
        <v/>
      </c>
    </row>
    <row r="4924" customFormat="false" ht="14.25" hidden="false" customHeight="false" outlineLevel="0" collapsed="false">
      <c r="A4924" s="0" t="s">
        <v>822</v>
      </c>
      <c r="B4924" s="52" t="s">
        <v>1234</v>
      </c>
      <c r="C4924" s="52" t="s">
        <v>751</v>
      </c>
      <c r="D4924" s="53" t="n">
        <v>0.1</v>
      </c>
      <c r="E4924" s="53" t="s">
        <v>748</v>
      </c>
      <c r="F4924" s="0" t="s">
        <v>1397</v>
      </c>
      <c r="G4924" s="0" t="str">
        <f aca="false">LEFT(B4924,2)</f>
        <v>34</v>
      </c>
      <c r="H4924" s="0" t="str">
        <f aca="false">I4924&amp;"_"&amp;G4924&amp;"_"&amp;F4924</f>
        <v>Soelvkarusse_34_20190109_DL2018073_VUCNordsj_koersel2</v>
      </c>
      <c r="I4924" s="61" t="str">
        <f aca="false">MID(RIGHT(B4924,LEN(B4924)-3),1,FIND("_",RIGHT(B4924,LEN(B4924)-3))-1)</f>
        <v>Soelvkarusse</v>
      </c>
      <c r="J4924" s="61" t="str">
        <f aca="false">TRIM(SUBSTITUTE(RIGHT(B4924,FIND(I4924,B4924)+1),"_",""))</f>
        <v>eDNA</v>
      </c>
      <c r="K4924" s="0" t="str">
        <f aca="false">IFERROR(VALUE(SUBSTITUTE(E4924,".",",")),E4924)</f>
        <v>No Ct</v>
      </c>
      <c r="L4924" s="61" t="str">
        <f aca="false">IF(J4924="PosK",SUMIFS(K:K,J:J,"PosK",H:H,H4924),"")</f>
        <v/>
      </c>
      <c r="M4924" s="61" t="str">
        <f aca="false">IF(J4924="PosK",SUMIFS(K:K,J:J,"NegK",H:H,H4924),"")</f>
        <v/>
      </c>
      <c r="N4924" s="61" t="str">
        <f aca="false">IF(J4924="PosK",SUMIFS(K:K,J:J,"eDNA",H:H,H4924),"")</f>
        <v/>
      </c>
      <c r="Q4924" s="62"/>
    </row>
    <row r="4925" customFormat="false" ht="14.25" hidden="false" customHeight="false" outlineLevel="0" collapsed="false">
      <c r="A4925" s="0" t="s">
        <v>824</v>
      </c>
      <c r="B4925" s="52" t="s">
        <v>1234</v>
      </c>
      <c r="C4925" s="52" t="s">
        <v>751</v>
      </c>
      <c r="D4925" s="53" t="n">
        <v>0.1</v>
      </c>
      <c r="E4925" s="53" t="s">
        <v>748</v>
      </c>
      <c r="F4925" s="0" t="s">
        <v>1397</v>
      </c>
      <c r="G4925" s="0" t="str">
        <f aca="false">LEFT(B4925,2)</f>
        <v>34</v>
      </c>
      <c r="H4925" s="0" t="str">
        <f aca="false">I4925&amp;"_"&amp;G4925&amp;"_"&amp;F4925</f>
        <v>Soelvkarusse_34_20190109_DL2018073_VUCNordsj_koersel2</v>
      </c>
      <c r="I4925" s="61" t="str">
        <f aca="false">MID(RIGHT(B4925,LEN(B4925)-3),1,FIND("_",RIGHT(B4925,LEN(B4925)-3))-1)</f>
        <v>Soelvkarusse</v>
      </c>
      <c r="J4925" s="61" t="str">
        <f aca="false">TRIM(SUBSTITUTE(RIGHT(B4925,FIND(I4925,B4925)+1),"_",""))</f>
        <v>eDNA</v>
      </c>
      <c r="K4925" s="0" t="str">
        <f aca="false">IFERROR(VALUE(SUBSTITUTE(E4925,".",",")),E4925)</f>
        <v>No Ct</v>
      </c>
      <c r="L4925" s="61" t="str">
        <f aca="false">IF(J4925="PosK",SUMIFS(K:K,J:J,"PosK",H:H,H4925),"")</f>
        <v/>
      </c>
      <c r="M4925" s="61" t="str">
        <f aca="false">IF(J4925="PosK",SUMIFS(K:K,J:J,"NegK",H:H,H4925),"")</f>
        <v/>
      </c>
      <c r="N4925" s="61" t="str">
        <f aca="false">IF(J4925="PosK",SUMIFS(K:K,J:J,"eDNA",H:H,H4925),"")</f>
        <v/>
      </c>
      <c r="P4925" s="62"/>
      <c r="T4925" s="63"/>
      <c r="W4925" s="64"/>
    </row>
    <row r="4926" customFormat="false" ht="14.25" hidden="false" customHeight="false" outlineLevel="0" collapsed="false">
      <c r="A4926" s="0" t="s">
        <v>741</v>
      </c>
      <c r="B4926" s="52" t="s">
        <v>742</v>
      </c>
      <c r="C4926" s="52" t="s">
        <v>743</v>
      </c>
      <c r="D4926" s="53" t="n">
        <v>0.1</v>
      </c>
      <c r="E4926" s="53" t="n">
        <v>29.27</v>
      </c>
      <c r="F4926" s="0" t="s">
        <v>1398</v>
      </c>
      <c r="G4926" s="0" t="str">
        <f aca="false">LEFT(B4926,2)</f>
        <v>01</v>
      </c>
      <c r="H4926" s="0" t="str">
        <f aca="false">I4926&amp;"_"&amp;G4926&amp;"_"&amp;F4926</f>
        <v>Loegfroe_01_20190110_DL2018102_KalundborgGymOgHF_koersel1</v>
      </c>
      <c r="I4926" s="61" t="str">
        <f aca="false">MID(RIGHT(B4926,LEN(B4926)-3),1,FIND("_",RIGHT(B4926,LEN(B4926)-3))-1)</f>
        <v>Loegfroe</v>
      </c>
      <c r="J4926" s="61" t="str">
        <f aca="false">TRIM(SUBSTITUTE(RIGHT(B4926,FIND(I4926,B4926)+1),"_",""))</f>
        <v>PosK</v>
      </c>
      <c r="K4926" s="0" t="n">
        <f aca="false">IFERROR(VALUE(SUBSTITUTE(E4926,".",",")),E4926)</f>
        <v>29.27</v>
      </c>
      <c r="L4926" s="61" t="n">
        <f aca="false">IF(J4926="PosK",SUMIFS(K:K,J:J,"PosK",H:H,H4926),"")</f>
        <v>29.27</v>
      </c>
      <c r="M4926" s="61" t="n">
        <f aca="false">IF(J4926="PosK",SUMIFS(K:K,J:J,"NegK",H:H,H4926),"")</f>
        <v>0</v>
      </c>
      <c r="N4926" s="61" t="n">
        <f aca="false">IF(J4926="PosK",SUMIFS(K:K,J:J,"eDNA",H:H,H4926),"")</f>
        <v>0</v>
      </c>
      <c r="P4926" s="62" t="n">
        <f aca="false">IF(K4928="No Ct",0,K4928)</f>
        <v>0</v>
      </c>
      <c r="Q4926" s="62" t="n">
        <f aca="false">IF(K4929="No Ct",0,K4929)</f>
        <v>0</v>
      </c>
      <c r="R4926" s="0" t="str">
        <f aca="false">IF(AND(L4926&gt;0,M4926=0),"Valid","Invalid")</f>
        <v>Valid</v>
      </c>
      <c r="S4926" s="0" t="str">
        <f aca="false">IF(OR(P4926&gt;1,Q4926&gt;1),"Present","Absent")</f>
        <v>Absent</v>
      </c>
      <c r="T4926" s="63" t="str">
        <f aca="false">IF(OR(AND(P4926&gt;1,P4926&lt;41),AND(Q4926&gt;1,Q4926&lt;41)),"Ct&lt;41","Ct&gt;41")</f>
        <v>Ct&gt;41</v>
      </c>
      <c r="U4926" s="0" t="str">
        <f aca="false">I4926</f>
        <v>Loegfroe</v>
      </c>
      <c r="V4926" s="0" t="str">
        <f aca="false">MID(F4926,10,9)</f>
        <v>DL2018102</v>
      </c>
      <c r="W4926" s="64" t="str">
        <f aca="false">V4926&amp;"_"&amp;U4926&amp;"_"&amp;R4926&amp;"_"&amp;S4926&amp;"_"&amp;T4926</f>
        <v>DL2018102_Loegfroe_Valid_Absent_Ct&gt;41</v>
      </c>
    </row>
    <row r="4927" customFormat="false" ht="14.25" hidden="false" customHeight="false" outlineLevel="0" collapsed="false">
      <c r="A4927" s="0" t="s">
        <v>745</v>
      </c>
      <c r="B4927" s="52" t="s">
        <v>746</v>
      </c>
      <c r="C4927" s="52" t="s">
        <v>747</v>
      </c>
      <c r="D4927" s="53" t="n">
        <v>0.1</v>
      </c>
      <c r="E4927" s="53" t="s">
        <v>748</v>
      </c>
      <c r="F4927" s="0" t="s">
        <v>1398</v>
      </c>
      <c r="G4927" s="0" t="str">
        <f aca="false">LEFT(B4927,2)</f>
        <v>01</v>
      </c>
      <c r="H4927" s="0" t="str">
        <f aca="false">I4927&amp;"_"&amp;G4927&amp;"_"&amp;F4927</f>
        <v>Loegfroe_01_20190110_DL2018102_KalundborgGymOgHF_koersel1</v>
      </c>
      <c r="I4927" s="61" t="str">
        <f aca="false">MID(RIGHT(B4927,LEN(B4927)-3),1,FIND("_",RIGHT(B4927,LEN(B4927)-3))-1)</f>
        <v>Loegfroe</v>
      </c>
      <c r="J4927" s="61" t="str">
        <f aca="false">TRIM(SUBSTITUTE(RIGHT(B4927,FIND(I4927,B4927)+1),"_",""))</f>
        <v>NegK</v>
      </c>
      <c r="K4927" s="0" t="str">
        <f aca="false">IFERROR(VALUE(SUBSTITUTE(E4927,".",",")),E4927)</f>
        <v>No Ct</v>
      </c>
      <c r="L4927" s="61" t="str">
        <f aca="false">IF(J4927="PosK",SUMIFS(K:K,J:J,"PosK",H:H,H4927),"")</f>
        <v/>
      </c>
      <c r="M4927" s="61" t="str">
        <f aca="false">IF(J4927="PosK",SUMIFS(K:K,J:J,"NegK",H:H,H4927),"")</f>
        <v/>
      </c>
      <c r="N4927" s="61" t="str">
        <f aca="false">IF(J4927="PosK",SUMIFS(K:K,J:J,"eDNA",H:H,H4927),"")</f>
        <v/>
      </c>
    </row>
    <row r="4928" customFormat="false" ht="14.25" hidden="false" customHeight="false" outlineLevel="0" collapsed="false">
      <c r="A4928" s="0" t="s">
        <v>749</v>
      </c>
      <c r="B4928" s="52" t="s">
        <v>750</v>
      </c>
      <c r="C4928" s="52" t="s">
        <v>751</v>
      </c>
      <c r="D4928" s="53" t="n">
        <v>0.1</v>
      </c>
      <c r="E4928" s="53" t="s">
        <v>748</v>
      </c>
      <c r="F4928" s="0" t="s">
        <v>1398</v>
      </c>
      <c r="G4928" s="0" t="str">
        <f aca="false">LEFT(B4928,2)</f>
        <v>01</v>
      </c>
      <c r="H4928" s="0" t="str">
        <f aca="false">I4928&amp;"_"&amp;G4928&amp;"_"&amp;F4928</f>
        <v>Loegfroe_01_20190110_DL2018102_KalundborgGymOgHF_koersel1</v>
      </c>
      <c r="I4928" s="61" t="str">
        <f aca="false">MID(RIGHT(B4928,LEN(B4928)-3),1,FIND("_",RIGHT(B4928,LEN(B4928)-3))-1)</f>
        <v>Loegfroe</v>
      </c>
      <c r="J4928" s="61" t="str">
        <f aca="false">TRIM(SUBSTITUTE(RIGHT(B4928,FIND(I4928,B4928)+1),"_",""))</f>
        <v>eDNA</v>
      </c>
      <c r="K4928" s="0" t="str">
        <f aca="false">IFERROR(VALUE(SUBSTITUTE(E4928,".",",")),E4928)</f>
        <v>No Ct</v>
      </c>
      <c r="L4928" s="61" t="str">
        <f aca="false">IF(J4928="PosK",SUMIFS(K:K,J:J,"PosK",H:H,H4928),"")</f>
        <v/>
      </c>
      <c r="M4928" s="61" t="str">
        <f aca="false">IF(J4928="PosK",SUMIFS(K:K,J:J,"NegK",H:H,H4928),"")</f>
        <v/>
      </c>
      <c r="N4928" s="61" t="str">
        <f aca="false">IF(J4928="PosK",SUMIFS(K:K,J:J,"eDNA",H:H,H4928),"")</f>
        <v/>
      </c>
      <c r="Q4928" s="62"/>
    </row>
    <row r="4929" customFormat="false" ht="14.25" hidden="false" customHeight="false" outlineLevel="0" collapsed="false">
      <c r="A4929" s="0" t="s">
        <v>752</v>
      </c>
      <c r="B4929" s="52" t="s">
        <v>750</v>
      </c>
      <c r="C4929" s="52" t="s">
        <v>751</v>
      </c>
      <c r="D4929" s="53" t="n">
        <v>0.1</v>
      </c>
      <c r="E4929" s="53" t="s">
        <v>748</v>
      </c>
      <c r="F4929" s="0" t="s">
        <v>1398</v>
      </c>
      <c r="G4929" s="0" t="str">
        <f aca="false">LEFT(B4929,2)</f>
        <v>01</v>
      </c>
      <c r="H4929" s="0" t="str">
        <f aca="false">I4929&amp;"_"&amp;G4929&amp;"_"&amp;F4929</f>
        <v>Loegfroe_01_20190110_DL2018102_KalundborgGymOgHF_koersel1</v>
      </c>
      <c r="I4929" s="61" t="str">
        <f aca="false">MID(RIGHT(B4929,LEN(B4929)-3),1,FIND("_",RIGHT(B4929,LEN(B4929)-3))-1)</f>
        <v>Loegfroe</v>
      </c>
      <c r="J4929" s="61" t="str">
        <f aca="false">TRIM(SUBSTITUTE(RIGHT(B4929,FIND(I4929,B4929)+1),"_",""))</f>
        <v>eDNA</v>
      </c>
      <c r="K4929" s="0" t="str">
        <f aca="false">IFERROR(VALUE(SUBSTITUTE(E4929,".",",")),E4929)</f>
        <v>No Ct</v>
      </c>
      <c r="L4929" s="61" t="str">
        <f aca="false">IF(J4929="PosK",SUMIFS(K:K,J:J,"PosK",H:H,H4929),"")</f>
        <v/>
      </c>
      <c r="M4929" s="61" t="str">
        <f aca="false">IF(J4929="PosK",SUMIFS(K:K,J:J,"NegK",H:H,H4929),"")</f>
        <v/>
      </c>
      <c r="N4929" s="61" t="str">
        <f aca="false">IF(J4929="PosK",SUMIFS(K:K,J:J,"eDNA",H:H,H4929),"")</f>
        <v/>
      </c>
      <c r="P4929" s="62"/>
      <c r="T4929" s="63"/>
      <c r="W4929" s="64"/>
    </row>
    <row r="4930" customFormat="false" ht="14.25" hidden="false" customHeight="false" outlineLevel="0" collapsed="false">
      <c r="A4930" s="0" t="s">
        <v>754</v>
      </c>
      <c r="B4930" s="52" t="s">
        <v>755</v>
      </c>
      <c r="C4930" s="52" t="s">
        <v>743</v>
      </c>
      <c r="D4930" s="53" t="n">
        <v>0.1</v>
      </c>
      <c r="E4930" s="53" t="s">
        <v>748</v>
      </c>
      <c r="F4930" s="0" t="s">
        <v>1398</v>
      </c>
      <c r="G4930" s="0" t="str">
        <f aca="false">LEFT(B4930,2)</f>
        <v>02</v>
      </c>
      <c r="H4930" s="0" t="str">
        <f aca="false">I4930&amp;"_"&amp;G4930&amp;"_"&amp;F4930</f>
        <v>StorVandsalamander_02_20190110_DL2018102_KalundborgGymOgHF_koersel1</v>
      </c>
      <c r="I4930" s="61" t="str">
        <f aca="false">MID(RIGHT(B4930,LEN(B4930)-3),1,FIND("_",RIGHT(B4930,LEN(B4930)-3))-1)</f>
        <v>StorVandsalamander</v>
      </c>
      <c r="J4930" s="61" t="str">
        <f aca="false">TRIM(SUBSTITUTE(RIGHT(B4930,FIND(I4930,B4930)+1),"_",""))</f>
        <v>PosK</v>
      </c>
      <c r="K4930" s="0" t="str">
        <f aca="false">IFERROR(VALUE(SUBSTITUTE(E4930,".",",")),E4930)</f>
        <v>No Ct</v>
      </c>
      <c r="L4930" s="61" t="n">
        <f aca="false">IF(J4930="PosK",SUMIFS(K:K,J:J,"PosK",H:H,H4930),"")</f>
        <v>0</v>
      </c>
      <c r="M4930" s="61" t="n">
        <f aca="false">IF(J4930="PosK",SUMIFS(K:K,J:J,"NegK",H:H,H4930),"")</f>
        <v>0</v>
      </c>
      <c r="N4930" s="61" t="n">
        <f aca="false">IF(J4930="PosK",SUMIFS(K:K,J:J,"eDNA",H:H,H4930),"")</f>
        <v>0</v>
      </c>
      <c r="P4930" s="62" t="n">
        <f aca="false">IF(K4932="No Ct",0,K4932)</f>
        <v>0</v>
      </c>
      <c r="Q4930" s="62" t="n">
        <f aca="false">IF(K4933="No Ct",0,K4933)</f>
        <v>0</v>
      </c>
      <c r="R4930" s="0" t="str">
        <f aca="false">IF(AND(L4930&gt;0,M4930=0),"Valid","Invalid")</f>
        <v>Invalid</v>
      </c>
      <c r="S4930" s="0" t="str">
        <f aca="false">IF(OR(P4930&gt;1,Q4930&gt;1),"Present","Absent")</f>
        <v>Absent</v>
      </c>
      <c r="T4930" s="63" t="str">
        <f aca="false">IF(OR(AND(P4930&gt;1,P4930&lt;41),AND(Q4930&gt;1,Q4930&lt;41)),"Ct&lt;41","Ct&gt;41")</f>
        <v>Ct&gt;41</v>
      </c>
      <c r="U4930" s="0" t="str">
        <f aca="false">I4930</f>
        <v>StorVandsalamander</v>
      </c>
      <c r="V4930" s="0" t="str">
        <f aca="false">MID(F4930,10,9)</f>
        <v>DL2018102</v>
      </c>
      <c r="W4930" s="64" t="str">
        <f aca="false">V4930&amp;"_"&amp;U4930&amp;"_"&amp;R4930&amp;"_"&amp;S4930&amp;"_"&amp;T4930</f>
        <v>DL2018102_StorVandsalamander_Invalid_Absent_Ct&gt;41</v>
      </c>
    </row>
    <row r="4931" customFormat="false" ht="14.25" hidden="false" customHeight="false" outlineLevel="0" collapsed="false">
      <c r="A4931" s="0" t="s">
        <v>756</v>
      </c>
      <c r="B4931" s="52" t="s">
        <v>757</v>
      </c>
      <c r="C4931" s="52" t="s">
        <v>747</v>
      </c>
      <c r="D4931" s="53" t="n">
        <v>0.1</v>
      </c>
      <c r="E4931" s="53" t="s">
        <v>748</v>
      </c>
      <c r="F4931" s="0" t="s">
        <v>1398</v>
      </c>
      <c r="G4931" s="0" t="str">
        <f aca="false">LEFT(B4931,2)</f>
        <v>02</v>
      </c>
      <c r="H4931" s="0" t="str">
        <f aca="false">I4931&amp;"_"&amp;G4931&amp;"_"&amp;F4931</f>
        <v>StorVandsalamander_02_20190110_DL2018102_KalundborgGymOgHF_koersel1</v>
      </c>
      <c r="I4931" s="61" t="str">
        <f aca="false">MID(RIGHT(B4931,LEN(B4931)-3),1,FIND("_",RIGHT(B4931,LEN(B4931)-3))-1)</f>
        <v>StorVandsalamander</v>
      </c>
      <c r="J4931" s="61" t="str">
        <f aca="false">TRIM(SUBSTITUTE(RIGHT(B4931,FIND(I4931,B4931)+1),"_",""))</f>
        <v>NegK</v>
      </c>
      <c r="K4931" s="0" t="str">
        <f aca="false">IFERROR(VALUE(SUBSTITUTE(E4931,".",",")),E4931)</f>
        <v>No Ct</v>
      </c>
      <c r="L4931" s="61" t="str">
        <f aca="false">IF(J4931="PosK",SUMIFS(K:K,J:J,"PosK",H:H,H4931),"")</f>
        <v/>
      </c>
      <c r="M4931" s="61" t="str">
        <f aca="false">IF(J4931="PosK",SUMIFS(K:K,J:J,"NegK",H:H,H4931),"")</f>
        <v/>
      </c>
      <c r="N4931" s="61" t="str">
        <f aca="false">IF(J4931="PosK",SUMIFS(K:K,J:J,"eDNA",H:H,H4931),"")</f>
        <v/>
      </c>
    </row>
    <row r="4932" customFormat="false" ht="14.25" hidden="false" customHeight="false" outlineLevel="0" collapsed="false">
      <c r="A4932" s="0" t="s">
        <v>758</v>
      </c>
      <c r="B4932" s="52" t="s">
        <v>759</v>
      </c>
      <c r="C4932" s="52" t="s">
        <v>751</v>
      </c>
      <c r="D4932" s="53" t="n">
        <v>0.1</v>
      </c>
      <c r="E4932" s="53" t="s">
        <v>748</v>
      </c>
      <c r="F4932" s="0" t="s">
        <v>1398</v>
      </c>
      <c r="G4932" s="0" t="str">
        <f aca="false">LEFT(B4932,2)</f>
        <v>02</v>
      </c>
      <c r="H4932" s="0" t="str">
        <f aca="false">I4932&amp;"_"&amp;G4932&amp;"_"&amp;F4932</f>
        <v>StorVandsalamander_02_20190110_DL2018102_KalundborgGymOgHF_koersel1</v>
      </c>
      <c r="I4932" s="61" t="str">
        <f aca="false">MID(RIGHT(B4932,LEN(B4932)-3),1,FIND("_",RIGHT(B4932,LEN(B4932)-3))-1)</f>
        <v>StorVandsalamander</v>
      </c>
      <c r="J4932" s="61" t="str">
        <f aca="false">TRIM(SUBSTITUTE(RIGHT(B4932,FIND(I4932,B4932)+1),"_",""))</f>
        <v>eDNA</v>
      </c>
      <c r="K4932" s="0" t="str">
        <f aca="false">IFERROR(VALUE(SUBSTITUTE(E4932,".",",")),E4932)</f>
        <v>No Ct</v>
      </c>
      <c r="L4932" s="61" t="str">
        <f aca="false">IF(J4932="PosK",SUMIFS(K:K,J:J,"PosK",H:H,H4932),"")</f>
        <v/>
      </c>
      <c r="M4932" s="61" t="str">
        <f aca="false">IF(J4932="PosK",SUMIFS(K:K,J:J,"NegK",H:H,H4932),"")</f>
        <v/>
      </c>
      <c r="N4932" s="61" t="str">
        <f aca="false">IF(J4932="PosK",SUMIFS(K:K,J:J,"eDNA",H:H,H4932),"")</f>
        <v/>
      </c>
      <c r="Q4932" s="62"/>
    </row>
    <row r="4933" customFormat="false" ht="14.25" hidden="false" customHeight="false" outlineLevel="0" collapsed="false">
      <c r="A4933" s="0" t="s">
        <v>760</v>
      </c>
      <c r="B4933" s="52" t="s">
        <v>759</v>
      </c>
      <c r="C4933" s="52" t="s">
        <v>751</v>
      </c>
      <c r="D4933" s="53" t="n">
        <v>0.1</v>
      </c>
      <c r="E4933" s="53" t="s">
        <v>748</v>
      </c>
      <c r="F4933" s="0" t="s">
        <v>1398</v>
      </c>
      <c r="G4933" s="0" t="str">
        <f aca="false">LEFT(B4933,2)</f>
        <v>02</v>
      </c>
      <c r="H4933" s="0" t="str">
        <f aca="false">I4933&amp;"_"&amp;G4933&amp;"_"&amp;F4933</f>
        <v>StorVandsalamander_02_20190110_DL2018102_KalundborgGymOgHF_koersel1</v>
      </c>
      <c r="I4933" s="61" t="str">
        <f aca="false">MID(RIGHT(B4933,LEN(B4933)-3),1,FIND("_",RIGHT(B4933,LEN(B4933)-3))-1)</f>
        <v>StorVandsalamander</v>
      </c>
      <c r="J4933" s="61" t="str">
        <f aca="false">TRIM(SUBSTITUTE(RIGHT(B4933,FIND(I4933,B4933)+1),"_",""))</f>
        <v>eDNA</v>
      </c>
      <c r="K4933" s="0" t="str">
        <f aca="false">IFERROR(VALUE(SUBSTITUTE(E4933,".",",")),E4933)</f>
        <v>No Ct</v>
      </c>
      <c r="L4933" s="61" t="str">
        <f aca="false">IF(J4933="PosK",SUMIFS(K:K,J:J,"PosK",H:H,H4933),"")</f>
        <v/>
      </c>
      <c r="M4933" s="61" t="str">
        <f aca="false">IF(J4933="PosK",SUMIFS(K:K,J:J,"NegK",H:H,H4933),"")</f>
        <v/>
      </c>
      <c r="N4933" s="61" t="str">
        <f aca="false">IF(J4933="PosK",SUMIFS(K:K,J:J,"eDNA",H:H,H4933),"")</f>
        <v/>
      </c>
      <c r="P4933" s="62"/>
      <c r="T4933" s="63"/>
      <c r="W4933" s="64"/>
    </row>
    <row r="4934" customFormat="false" ht="14.25" hidden="false" customHeight="false" outlineLevel="0" collapsed="false">
      <c r="A4934" s="0" t="s">
        <v>762</v>
      </c>
      <c r="B4934" s="52" t="s">
        <v>763</v>
      </c>
      <c r="C4934" s="52" t="s">
        <v>743</v>
      </c>
      <c r="D4934" s="53" t="n">
        <v>0.1</v>
      </c>
      <c r="E4934" s="53" t="n">
        <v>27.4</v>
      </c>
      <c r="F4934" s="0" t="s">
        <v>1398</v>
      </c>
      <c r="G4934" s="0" t="str">
        <f aca="false">LEFT(B4934,2)</f>
        <v>03</v>
      </c>
      <c r="H4934" s="0" t="str">
        <f aca="false">I4934&amp;"_"&amp;G4934&amp;"_"&amp;F4934</f>
        <v>Strandtudse_03_20190110_DL2018102_KalundborgGymOgHF_koersel1</v>
      </c>
      <c r="I4934" s="61" t="str">
        <f aca="false">MID(RIGHT(B4934,LEN(B4934)-3),1,FIND("_",RIGHT(B4934,LEN(B4934)-3))-1)</f>
        <v>Strandtudse</v>
      </c>
      <c r="J4934" s="61" t="str">
        <f aca="false">TRIM(SUBSTITUTE(RIGHT(B4934,FIND(I4934,B4934)+1),"_",""))</f>
        <v>PosK</v>
      </c>
      <c r="K4934" s="0" t="n">
        <f aca="false">IFERROR(VALUE(SUBSTITUTE(E4934,".",",")),E4934)</f>
        <v>27.4</v>
      </c>
      <c r="L4934" s="61" t="n">
        <f aca="false">IF(J4934="PosK",SUMIFS(K:K,J:J,"PosK",H:H,H4934),"")</f>
        <v>27.4</v>
      </c>
      <c r="M4934" s="61" t="n">
        <f aca="false">IF(J4934="PosK",SUMIFS(K:K,J:J,"NegK",H:H,H4934),"")</f>
        <v>0</v>
      </c>
      <c r="N4934" s="61" t="n">
        <f aca="false">IF(J4934="PosK",SUMIFS(K:K,J:J,"eDNA",H:H,H4934),"")</f>
        <v>0</v>
      </c>
      <c r="P4934" s="62" t="n">
        <f aca="false">IF(K4936="No Ct",0,K4936)</f>
        <v>0</v>
      </c>
      <c r="Q4934" s="62" t="n">
        <f aca="false">IF(K4937="No Ct",0,K4937)</f>
        <v>0</v>
      </c>
      <c r="R4934" s="0" t="str">
        <f aca="false">IF(AND(L4934&gt;0,M4934=0),"Valid","Invalid")</f>
        <v>Valid</v>
      </c>
      <c r="S4934" s="0" t="str">
        <f aca="false">IF(OR(P4934&gt;1,Q4934&gt;1),"Present","Absent")</f>
        <v>Absent</v>
      </c>
      <c r="T4934" s="63" t="str">
        <f aca="false">IF(OR(AND(P4934&gt;1,P4934&lt;41),AND(Q4934&gt;1,Q4934&lt;41)),"Ct&lt;41","Ct&gt;41")</f>
        <v>Ct&gt;41</v>
      </c>
      <c r="U4934" s="0" t="str">
        <f aca="false">I4934</f>
        <v>Strandtudse</v>
      </c>
      <c r="V4934" s="0" t="str">
        <f aca="false">MID(F4934,10,9)</f>
        <v>DL2018102</v>
      </c>
      <c r="W4934" s="64" t="str">
        <f aca="false">V4934&amp;"_"&amp;U4934&amp;"_"&amp;R4934&amp;"_"&amp;S4934&amp;"_"&amp;T4934</f>
        <v>DL2018102_Strandtudse_Valid_Absent_Ct&gt;41</v>
      </c>
    </row>
    <row r="4935" customFormat="false" ht="14.25" hidden="false" customHeight="false" outlineLevel="0" collapsed="false">
      <c r="A4935" s="0" t="s">
        <v>764</v>
      </c>
      <c r="B4935" s="52" t="s">
        <v>765</v>
      </c>
      <c r="C4935" s="52" t="s">
        <v>747</v>
      </c>
      <c r="D4935" s="53" t="n">
        <v>0.1</v>
      </c>
      <c r="E4935" s="53" t="s">
        <v>748</v>
      </c>
      <c r="F4935" s="0" t="s">
        <v>1398</v>
      </c>
      <c r="G4935" s="0" t="str">
        <f aca="false">LEFT(B4935,2)</f>
        <v>03</v>
      </c>
      <c r="H4935" s="0" t="str">
        <f aca="false">I4935&amp;"_"&amp;G4935&amp;"_"&amp;F4935</f>
        <v>Strandtudse_03_20190110_DL2018102_KalundborgGymOgHF_koersel1</v>
      </c>
      <c r="I4935" s="61" t="str">
        <f aca="false">MID(RIGHT(B4935,LEN(B4935)-3),1,FIND("_",RIGHT(B4935,LEN(B4935)-3))-1)</f>
        <v>Strandtudse</v>
      </c>
      <c r="J4935" s="61" t="str">
        <f aca="false">TRIM(SUBSTITUTE(RIGHT(B4935,FIND(I4935,B4935)+1),"_",""))</f>
        <v>NegK</v>
      </c>
      <c r="K4935" s="0" t="str">
        <f aca="false">IFERROR(VALUE(SUBSTITUTE(E4935,".",",")),E4935)</f>
        <v>No Ct</v>
      </c>
      <c r="L4935" s="61" t="str">
        <f aca="false">IF(J4935="PosK",SUMIFS(K:K,J:J,"PosK",H:H,H4935),"")</f>
        <v/>
      </c>
      <c r="M4935" s="61" t="str">
        <f aca="false">IF(J4935="PosK",SUMIFS(K:K,J:J,"NegK",H:H,H4935),"")</f>
        <v/>
      </c>
      <c r="N4935" s="61" t="str">
        <f aca="false">IF(J4935="PosK",SUMIFS(K:K,J:J,"eDNA",H:H,H4935),"")</f>
        <v/>
      </c>
    </row>
    <row r="4936" customFormat="false" ht="14.25" hidden="false" customHeight="false" outlineLevel="0" collapsed="false">
      <c r="A4936" s="0" t="s">
        <v>766</v>
      </c>
      <c r="B4936" s="52" t="s">
        <v>767</v>
      </c>
      <c r="C4936" s="52" t="s">
        <v>751</v>
      </c>
      <c r="D4936" s="53" t="n">
        <v>0.1</v>
      </c>
      <c r="E4936" s="53" t="s">
        <v>748</v>
      </c>
      <c r="F4936" s="0" t="s">
        <v>1398</v>
      </c>
      <c r="G4936" s="0" t="str">
        <f aca="false">LEFT(B4936,2)</f>
        <v>03</v>
      </c>
      <c r="H4936" s="0" t="str">
        <f aca="false">I4936&amp;"_"&amp;G4936&amp;"_"&amp;F4936</f>
        <v>Strandtudse_03_20190110_DL2018102_KalundborgGymOgHF_koersel1</v>
      </c>
      <c r="I4936" s="61" t="str">
        <f aca="false">MID(RIGHT(B4936,LEN(B4936)-3),1,FIND("_",RIGHT(B4936,LEN(B4936)-3))-1)</f>
        <v>Strandtudse</v>
      </c>
      <c r="J4936" s="61" t="str">
        <f aca="false">TRIM(SUBSTITUTE(RIGHT(B4936,FIND(I4936,B4936)+1),"_",""))</f>
        <v>eDNA</v>
      </c>
      <c r="K4936" s="0" t="str">
        <f aca="false">IFERROR(VALUE(SUBSTITUTE(E4936,".",",")),E4936)</f>
        <v>No Ct</v>
      </c>
      <c r="L4936" s="61" t="str">
        <f aca="false">IF(J4936="PosK",SUMIFS(K:K,J:J,"PosK",H:H,H4936),"")</f>
        <v/>
      </c>
      <c r="M4936" s="61" t="str">
        <f aca="false">IF(J4936="PosK",SUMIFS(K:K,J:J,"NegK",H:H,H4936),"")</f>
        <v/>
      </c>
      <c r="N4936" s="61" t="str">
        <f aca="false">IF(J4936="PosK",SUMIFS(K:K,J:J,"eDNA",H:H,H4936),"")</f>
        <v/>
      </c>
      <c r="Q4936" s="62"/>
    </row>
    <row r="4937" customFormat="false" ht="14.25" hidden="false" customHeight="false" outlineLevel="0" collapsed="false">
      <c r="A4937" s="0" t="s">
        <v>768</v>
      </c>
      <c r="B4937" s="52" t="s">
        <v>767</v>
      </c>
      <c r="C4937" s="52" t="s">
        <v>751</v>
      </c>
      <c r="D4937" s="53" t="n">
        <v>0.1</v>
      </c>
      <c r="E4937" s="53" t="s">
        <v>748</v>
      </c>
      <c r="F4937" s="0" t="s">
        <v>1398</v>
      </c>
      <c r="G4937" s="0" t="str">
        <f aca="false">LEFT(B4937,2)</f>
        <v>03</v>
      </c>
      <c r="H4937" s="0" t="str">
        <f aca="false">I4937&amp;"_"&amp;G4937&amp;"_"&amp;F4937</f>
        <v>Strandtudse_03_20190110_DL2018102_KalundborgGymOgHF_koersel1</v>
      </c>
      <c r="I4937" s="61" t="str">
        <f aca="false">MID(RIGHT(B4937,LEN(B4937)-3),1,FIND("_",RIGHT(B4937,LEN(B4937)-3))-1)</f>
        <v>Strandtudse</v>
      </c>
      <c r="J4937" s="61" t="str">
        <f aca="false">TRIM(SUBSTITUTE(RIGHT(B4937,FIND(I4937,B4937)+1),"_",""))</f>
        <v>eDNA</v>
      </c>
      <c r="K4937" s="0" t="str">
        <f aca="false">IFERROR(VALUE(SUBSTITUTE(E4937,".",",")),E4937)</f>
        <v>No Ct</v>
      </c>
      <c r="L4937" s="61" t="str">
        <f aca="false">IF(J4937="PosK",SUMIFS(K:K,J:J,"PosK",H:H,H4937),"")</f>
        <v/>
      </c>
      <c r="M4937" s="61" t="str">
        <f aca="false">IF(J4937="PosK",SUMIFS(K:K,J:J,"NegK",H:H,H4937),"")</f>
        <v/>
      </c>
      <c r="N4937" s="61" t="str">
        <f aca="false">IF(J4937="PosK",SUMIFS(K:K,J:J,"eDNA",H:H,H4937),"")</f>
        <v/>
      </c>
      <c r="P4937" s="62"/>
      <c r="T4937" s="63"/>
      <c r="W4937" s="64"/>
    </row>
    <row r="4938" customFormat="false" ht="14.25" hidden="false" customHeight="false" outlineLevel="0" collapsed="false">
      <c r="A4938" s="0" t="s">
        <v>770</v>
      </c>
      <c r="B4938" s="52" t="s">
        <v>771</v>
      </c>
      <c r="C4938" s="52" t="s">
        <v>743</v>
      </c>
      <c r="D4938" s="53" t="n">
        <v>0.1</v>
      </c>
      <c r="E4938" s="53" t="n">
        <v>42.19</v>
      </c>
      <c r="F4938" s="0" t="s">
        <v>1398</v>
      </c>
      <c r="G4938" s="0" t="str">
        <f aca="false">LEFT(B4938,2)</f>
        <v>04</v>
      </c>
      <c r="H4938" s="0" t="str">
        <f aca="false">I4938&amp;"_"&amp;G4938&amp;"_"&amp;F4938</f>
        <v>GroenbrogetTudse_04_20190110_DL2018102_KalundborgGymOgHF_koersel1</v>
      </c>
      <c r="I4938" s="61" t="str">
        <f aca="false">MID(RIGHT(B4938,LEN(B4938)-3),1,FIND("_",RIGHT(B4938,LEN(B4938)-3))-1)</f>
        <v>GroenbrogetTudse</v>
      </c>
      <c r="J4938" s="61" t="str">
        <f aca="false">TRIM(SUBSTITUTE(RIGHT(B4938,FIND(I4938,B4938)+1),"_",""))</f>
        <v>PosK</v>
      </c>
      <c r="K4938" s="0" t="n">
        <f aca="false">IFERROR(VALUE(SUBSTITUTE(E4938,".",",")),E4938)</f>
        <v>42.19</v>
      </c>
      <c r="L4938" s="61" t="n">
        <f aca="false">IF(J4938="PosK",SUMIFS(K:K,J:J,"PosK",H:H,H4938),"")</f>
        <v>42.19</v>
      </c>
      <c r="M4938" s="61" t="n">
        <f aca="false">IF(J4938="PosK",SUMIFS(K:K,J:J,"NegK",H:H,H4938),"")</f>
        <v>0</v>
      </c>
      <c r="N4938" s="61" t="n">
        <f aca="false">IF(J4938="PosK",SUMIFS(K:K,J:J,"eDNA",H:H,H4938),"")</f>
        <v>0</v>
      </c>
      <c r="P4938" s="62" t="n">
        <f aca="false">IF(K4940="No Ct",0,K4940)</f>
        <v>0</v>
      </c>
      <c r="Q4938" s="62" t="n">
        <f aca="false">IF(K4941="No Ct",0,K4941)</f>
        <v>0</v>
      </c>
      <c r="R4938" s="0" t="str">
        <f aca="false">IF(AND(L4938&gt;0,M4938=0),"Valid","Invalid")</f>
        <v>Valid</v>
      </c>
      <c r="S4938" s="0" t="str">
        <f aca="false">IF(OR(P4938&gt;1,Q4938&gt;1),"Present","Absent")</f>
        <v>Absent</v>
      </c>
      <c r="T4938" s="63" t="str">
        <f aca="false">IF(OR(AND(P4938&gt;1,P4938&lt;41),AND(Q4938&gt;1,Q4938&lt;41)),"Ct&lt;41","Ct&gt;41")</f>
        <v>Ct&gt;41</v>
      </c>
      <c r="U4938" s="0" t="str">
        <f aca="false">I4938</f>
        <v>GroenbrogetTudse</v>
      </c>
      <c r="V4938" s="0" t="str">
        <f aca="false">MID(F4938,10,9)</f>
        <v>DL2018102</v>
      </c>
      <c r="W4938" s="64" t="str">
        <f aca="false">V4938&amp;"_"&amp;U4938&amp;"_"&amp;R4938&amp;"_"&amp;S4938&amp;"_"&amp;T4938</f>
        <v>DL2018102_GroenbrogetTudse_Valid_Absent_Ct&gt;41</v>
      </c>
    </row>
    <row r="4939" customFormat="false" ht="14.25" hidden="false" customHeight="false" outlineLevel="0" collapsed="false">
      <c r="A4939" s="0" t="s">
        <v>772</v>
      </c>
      <c r="B4939" s="52" t="s">
        <v>773</v>
      </c>
      <c r="C4939" s="52" t="s">
        <v>747</v>
      </c>
      <c r="D4939" s="53" t="n">
        <v>0.1</v>
      </c>
      <c r="E4939" s="53" t="s">
        <v>748</v>
      </c>
      <c r="F4939" s="0" t="s">
        <v>1398</v>
      </c>
      <c r="G4939" s="0" t="str">
        <f aca="false">LEFT(B4939,2)</f>
        <v>04</v>
      </c>
      <c r="H4939" s="0" t="str">
        <f aca="false">I4939&amp;"_"&amp;G4939&amp;"_"&amp;F4939</f>
        <v>GroenbrogetTudse_04_20190110_DL2018102_KalundborgGymOgHF_koersel1</v>
      </c>
      <c r="I4939" s="61" t="str">
        <f aca="false">MID(RIGHT(B4939,LEN(B4939)-3),1,FIND("_",RIGHT(B4939,LEN(B4939)-3))-1)</f>
        <v>GroenbrogetTudse</v>
      </c>
      <c r="J4939" s="61" t="str">
        <f aca="false">TRIM(SUBSTITUTE(RIGHT(B4939,FIND(I4939,B4939)+1),"_",""))</f>
        <v>NegK</v>
      </c>
      <c r="K4939" s="0" t="str">
        <f aca="false">IFERROR(VALUE(SUBSTITUTE(E4939,".",",")),E4939)</f>
        <v>No Ct</v>
      </c>
      <c r="L4939" s="61" t="str">
        <f aca="false">IF(J4939="PosK",SUMIFS(K:K,J:J,"PosK",H:H,H4939),"")</f>
        <v/>
      </c>
      <c r="M4939" s="61" t="str">
        <f aca="false">IF(J4939="PosK",SUMIFS(K:K,J:J,"NegK",H:H,H4939),"")</f>
        <v/>
      </c>
      <c r="N4939" s="61" t="str">
        <f aca="false">IF(J4939="PosK",SUMIFS(K:K,J:J,"eDNA",H:H,H4939),"")</f>
        <v/>
      </c>
    </row>
    <row r="4940" customFormat="false" ht="14.25" hidden="false" customHeight="false" outlineLevel="0" collapsed="false">
      <c r="A4940" s="0" t="s">
        <v>774</v>
      </c>
      <c r="B4940" s="52" t="s">
        <v>775</v>
      </c>
      <c r="C4940" s="52" t="s">
        <v>751</v>
      </c>
      <c r="D4940" s="53" t="n">
        <v>0.1</v>
      </c>
      <c r="E4940" s="53" t="s">
        <v>748</v>
      </c>
      <c r="F4940" s="0" t="s">
        <v>1398</v>
      </c>
      <c r="G4940" s="0" t="str">
        <f aca="false">LEFT(B4940,2)</f>
        <v>04</v>
      </c>
      <c r="H4940" s="0" t="str">
        <f aca="false">I4940&amp;"_"&amp;G4940&amp;"_"&amp;F4940</f>
        <v>GroenbrogetTudse_04_20190110_DL2018102_KalundborgGymOgHF_koersel1</v>
      </c>
      <c r="I4940" s="61" t="str">
        <f aca="false">MID(RIGHT(B4940,LEN(B4940)-3),1,FIND("_",RIGHT(B4940,LEN(B4940)-3))-1)</f>
        <v>GroenbrogetTudse</v>
      </c>
      <c r="J4940" s="61" t="str">
        <f aca="false">TRIM(SUBSTITUTE(RIGHT(B4940,FIND(I4940,B4940)+1),"_",""))</f>
        <v>eDNA</v>
      </c>
      <c r="K4940" s="0" t="str">
        <f aca="false">IFERROR(VALUE(SUBSTITUTE(E4940,".",",")),E4940)</f>
        <v>No Ct</v>
      </c>
      <c r="L4940" s="61" t="str">
        <f aca="false">IF(J4940="PosK",SUMIFS(K:K,J:J,"PosK",H:H,H4940),"")</f>
        <v/>
      </c>
      <c r="M4940" s="61" t="str">
        <f aca="false">IF(J4940="PosK",SUMIFS(K:K,J:J,"NegK",H:H,H4940),"")</f>
        <v/>
      </c>
      <c r="N4940" s="61" t="str">
        <f aca="false">IF(J4940="PosK",SUMIFS(K:K,J:J,"eDNA",H:H,H4940),"")</f>
        <v/>
      </c>
      <c r="Q4940" s="62"/>
    </row>
    <row r="4941" customFormat="false" ht="14.25" hidden="false" customHeight="false" outlineLevel="0" collapsed="false">
      <c r="A4941" s="0" t="s">
        <v>776</v>
      </c>
      <c r="B4941" s="52" t="s">
        <v>775</v>
      </c>
      <c r="C4941" s="52" t="s">
        <v>751</v>
      </c>
      <c r="D4941" s="53" t="n">
        <v>0.1</v>
      </c>
      <c r="E4941" s="53" t="s">
        <v>748</v>
      </c>
      <c r="F4941" s="0" t="s">
        <v>1398</v>
      </c>
      <c r="G4941" s="0" t="str">
        <f aca="false">LEFT(B4941,2)</f>
        <v>04</v>
      </c>
      <c r="H4941" s="0" t="str">
        <f aca="false">I4941&amp;"_"&amp;G4941&amp;"_"&amp;F4941</f>
        <v>GroenbrogetTudse_04_20190110_DL2018102_KalundborgGymOgHF_koersel1</v>
      </c>
      <c r="I4941" s="61" t="str">
        <f aca="false">MID(RIGHT(B4941,LEN(B4941)-3),1,FIND("_",RIGHT(B4941,LEN(B4941)-3))-1)</f>
        <v>GroenbrogetTudse</v>
      </c>
      <c r="J4941" s="61" t="str">
        <f aca="false">TRIM(SUBSTITUTE(RIGHT(B4941,FIND(I4941,B4941)+1),"_",""))</f>
        <v>eDNA</v>
      </c>
      <c r="K4941" s="0" t="str">
        <f aca="false">IFERROR(VALUE(SUBSTITUTE(E4941,".",",")),E4941)</f>
        <v>No Ct</v>
      </c>
      <c r="L4941" s="61" t="str">
        <f aca="false">IF(J4941="PosK",SUMIFS(K:K,J:J,"PosK",H:H,H4941),"")</f>
        <v/>
      </c>
      <c r="M4941" s="61" t="str">
        <f aca="false">IF(J4941="PosK",SUMIFS(K:K,J:J,"NegK",H:H,H4941),"")</f>
        <v/>
      </c>
      <c r="N4941" s="61" t="str">
        <f aca="false">IF(J4941="PosK",SUMIFS(K:K,J:J,"eDNA",H:H,H4941),"")</f>
        <v/>
      </c>
      <c r="P4941" s="62"/>
      <c r="T4941" s="63"/>
      <c r="W4941" s="64"/>
    </row>
    <row r="4942" customFormat="false" ht="14.25" hidden="false" customHeight="false" outlineLevel="0" collapsed="false">
      <c r="A4942" s="0" t="s">
        <v>778</v>
      </c>
      <c r="B4942" s="52" t="s">
        <v>779</v>
      </c>
      <c r="C4942" s="52" t="s">
        <v>743</v>
      </c>
      <c r="D4942" s="53" t="n">
        <v>0.1</v>
      </c>
      <c r="E4942" s="53" t="n">
        <v>30.24</v>
      </c>
      <c r="F4942" s="0" t="s">
        <v>1398</v>
      </c>
      <c r="G4942" s="0" t="str">
        <f aca="false">LEFT(B4942,2)</f>
        <v>05</v>
      </c>
      <c r="H4942" s="0" t="str">
        <f aca="false">I4942&amp;"_"&amp;G4942&amp;"_"&amp;F4942</f>
        <v>Loevfroe_05_20190110_DL2018102_KalundborgGymOgHF_koersel1</v>
      </c>
      <c r="I4942" s="61" t="str">
        <f aca="false">MID(RIGHT(B4942,LEN(B4942)-3),1,FIND("_",RIGHT(B4942,LEN(B4942)-3))-1)</f>
        <v>Loevfroe</v>
      </c>
      <c r="J4942" s="61" t="str">
        <f aca="false">TRIM(SUBSTITUTE(RIGHT(B4942,FIND(I4942,B4942)+1),"_",""))</f>
        <v>PosK</v>
      </c>
      <c r="K4942" s="0" t="n">
        <f aca="false">IFERROR(VALUE(SUBSTITUTE(E4942,".",",")),E4942)</f>
        <v>30.24</v>
      </c>
      <c r="L4942" s="61" t="n">
        <f aca="false">IF(J4942="PosK",SUMIFS(K:K,J:J,"PosK",H:H,H4942),"")</f>
        <v>30.24</v>
      </c>
      <c r="M4942" s="61" t="n">
        <f aca="false">IF(J4942="PosK",SUMIFS(K:K,J:J,"NegK",H:H,H4942),"")</f>
        <v>0</v>
      </c>
      <c r="N4942" s="61" t="n">
        <f aca="false">IF(J4942="PosK",SUMIFS(K:K,J:J,"eDNA",H:H,H4942),"")</f>
        <v>0</v>
      </c>
      <c r="P4942" s="62" t="n">
        <f aca="false">IF(K4944="No Ct",0,K4944)</f>
        <v>0</v>
      </c>
      <c r="Q4942" s="62" t="n">
        <f aca="false">IF(K4945="No Ct",0,K4945)</f>
        <v>0</v>
      </c>
      <c r="R4942" s="0" t="str">
        <f aca="false">IF(AND(L4942&gt;0,M4942=0),"Valid","Invalid")</f>
        <v>Valid</v>
      </c>
      <c r="S4942" s="0" t="str">
        <f aca="false">IF(OR(P4942&gt;1,Q4942&gt;1),"Present","Absent")</f>
        <v>Absent</v>
      </c>
      <c r="T4942" s="63" t="str">
        <f aca="false">IF(OR(AND(P4942&gt;1,P4942&lt;41),AND(Q4942&gt;1,Q4942&lt;41)),"Ct&lt;41","Ct&gt;41")</f>
        <v>Ct&gt;41</v>
      </c>
      <c r="U4942" s="0" t="str">
        <f aca="false">I4942</f>
        <v>Loevfroe</v>
      </c>
      <c r="V4942" s="0" t="str">
        <f aca="false">MID(F4942,10,9)</f>
        <v>DL2018102</v>
      </c>
      <c r="W4942" s="64" t="str">
        <f aca="false">V4942&amp;"_"&amp;U4942&amp;"_"&amp;R4942&amp;"_"&amp;S4942&amp;"_"&amp;T4942</f>
        <v>DL2018102_Loevfroe_Valid_Absent_Ct&gt;41</v>
      </c>
    </row>
    <row r="4943" customFormat="false" ht="14.25" hidden="false" customHeight="false" outlineLevel="0" collapsed="false">
      <c r="A4943" s="0" t="s">
        <v>780</v>
      </c>
      <c r="B4943" s="52" t="s">
        <v>781</v>
      </c>
      <c r="C4943" s="52" t="s">
        <v>747</v>
      </c>
      <c r="D4943" s="53" t="n">
        <v>0.1</v>
      </c>
      <c r="E4943" s="53" t="s">
        <v>748</v>
      </c>
      <c r="F4943" s="0" t="s">
        <v>1398</v>
      </c>
      <c r="G4943" s="0" t="str">
        <f aca="false">LEFT(B4943,2)</f>
        <v>05</v>
      </c>
      <c r="H4943" s="0" t="str">
        <f aca="false">I4943&amp;"_"&amp;G4943&amp;"_"&amp;F4943</f>
        <v>Loevfroe_05_20190110_DL2018102_KalundborgGymOgHF_koersel1</v>
      </c>
      <c r="I4943" s="61" t="str">
        <f aca="false">MID(RIGHT(B4943,LEN(B4943)-3),1,FIND("_",RIGHT(B4943,LEN(B4943)-3))-1)</f>
        <v>Loevfroe</v>
      </c>
      <c r="J4943" s="61" t="str">
        <f aca="false">TRIM(SUBSTITUTE(RIGHT(B4943,FIND(I4943,B4943)+1),"_",""))</f>
        <v>NegK</v>
      </c>
      <c r="K4943" s="0" t="str">
        <f aca="false">IFERROR(VALUE(SUBSTITUTE(E4943,".",",")),E4943)</f>
        <v>No Ct</v>
      </c>
      <c r="L4943" s="61" t="str">
        <f aca="false">IF(J4943="PosK",SUMIFS(K:K,J:J,"PosK",H:H,H4943),"")</f>
        <v/>
      </c>
      <c r="M4943" s="61" t="str">
        <f aca="false">IF(J4943="PosK",SUMIFS(K:K,J:J,"NegK",H:H,H4943),"")</f>
        <v/>
      </c>
      <c r="N4943" s="61" t="str">
        <f aca="false">IF(J4943="PosK",SUMIFS(K:K,J:J,"eDNA",H:H,H4943),"")</f>
        <v/>
      </c>
    </row>
    <row r="4944" customFormat="false" ht="14.25" hidden="false" customHeight="false" outlineLevel="0" collapsed="false">
      <c r="A4944" s="0" t="s">
        <v>782</v>
      </c>
      <c r="B4944" s="52" t="s">
        <v>783</v>
      </c>
      <c r="C4944" s="52" t="s">
        <v>751</v>
      </c>
      <c r="D4944" s="53" t="n">
        <v>0.1</v>
      </c>
      <c r="E4944" s="53" t="s">
        <v>748</v>
      </c>
      <c r="F4944" s="0" t="s">
        <v>1398</v>
      </c>
      <c r="G4944" s="0" t="str">
        <f aca="false">LEFT(B4944,2)</f>
        <v>05</v>
      </c>
      <c r="H4944" s="0" t="str">
        <f aca="false">I4944&amp;"_"&amp;G4944&amp;"_"&amp;F4944</f>
        <v>Loevfroe_05_20190110_DL2018102_KalundborgGymOgHF_koersel1</v>
      </c>
      <c r="I4944" s="61" t="str">
        <f aca="false">MID(RIGHT(B4944,LEN(B4944)-3),1,FIND("_",RIGHT(B4944,LEN(B4944)-3))-1)</f>
        <v>Loevfroe</v>
      </c>
      <c r="J4944" s="61" t="str">
        <f aca="false">TRIM(SUBSTITUTE(RIGHT(B4944,FIND(I4944,B4944)+1),"_",""))</f>
        <v>eDNA</v>
      </c>
      <c r="K4944" s="0" t="str">
        <f aca="false">IFERROR(VALUE(SUBSTITUTE(E4944,".",",")),E4944)</f>
        <v>No Ct</v>
      </c>
      <c r="L4944" s="61" t="str">
        <f aca="false">IF(J4944="PosK",SUMIFS(K:K,J:J,"PosK",H:H,H4944),"")</f>
        <v/>
      </c>
      <c r="M4944" s="61" t="str">
        <f aca="false">IF(J4944="PosK",SUMIFS(K:K,J:J,"NegK",H:H,H4944),"")</f>
        <v/>
      </c>
      <c r="N4944" s="61" t="str">
        <f aca="false">IF(J4944="PosK",SUMIFS(K:K,J:J,"eDNA",H:H,H4944),"")</f>
        <v/>
      </c>
      <c r="Q4944" s="62"/>
    </row>
    <row r="4945" customFormat="false" ht="14.25" hidden="false" customHeight="false" outlineLevel="0" collapsed="false">
      <c r="A4945" s="0" t="s">
        <v>784</v>
      </c>
      <c r="B4945" s="52" t="s">
        <v>783</v>
      </c>
      <c r="C4945" s="52" t="s">
        <v>751</v>
      </c>
      <c r="D4945" s="53" t="n">
        <v>0.1</v>
      </c>
      <c r="E4945" s="53" t="s">
        <v>748</v>
      </c>
      <c r="F4945" s="0" t="s">
        <v>1398</v>
      </c>
      <c r="G4945" s="0" t="str">
        <f aca="false">LEFT(B4945,2)</f>
        <v>05</v>
      </c>
      <c r="H4945" s="0" t="str">
        <f aca="false">I4945&amp;"_"&amp;G4945&amp;"_"&amp;F4945</f>
        <v>Loevfroe_05_20190110_DL2018102_KalundborgGymOgHF_koersel1</v>
      </c>
      <c r="I4945" s="61" t="str">
        <f aca="false">MID(RIGHT(B4945,LEN(B4945)-3),1,FIND("_",RIGHT(B4945,LEN(B4945)-3))-1)</f>
        <v>Loevfroe</v>
      </c>
      <c r="J4945" s="61" t="str">
        <f aca="false">TRIM(SUBSTITUTE(RIGHT(B4945,FIND(I4945,B4945)+1),"_",""))</f>
        <v>eDNA</v>
      </c>
      <c r="K4945" s="0" t="str">
        <f aca="false">IFERROR(VALUE(SUBSTITUTE(E4945,".",",")),E4945)</f>
        <v>No Ct</v>
      </c>
      <c r="L4945" s="61" t="str">
        <f aca="false">IF(J4945="PosK",SUMIFS(K:K,J:J,"PosK",H:H,H4945),"")</f>
        <v/>
      </c>
      <c r="M4945" s="61" t="str">
        <f aca="false">IF(J4945="PosK",SUMIFS(K:K,J:J,"NegK",H:H,H4945),"")</f>
        <v/>
      </c>
      <c r="N4945" s="61" t="str">
        <f aca="false">IF(J4945="PosK",SUMIFS(K:K,J:J,"eDNA",H:H,H4945),"")</f>
        <v/>
      </c>
      <c r="P4945" s="62"/>
      <c r="T4945" s="63"/>
      <c r="W4945" s="64"/>
    </row>
    <row r="4946" customFormat="false" ht="14.25" hidden="false" customHeight="false" outlineLevel="0" collapsed="false">
      <c r="A4946" s="0" t="s">
        <v>786</v>
      </c>
      <c r="B4946" s="52" t="s">
        <v>787</v>
      </c>
      <c r="C4946" s="52" t="s">
        <v>743</v>
      </c>
      <c r="D4946" s="53" t="n">
        <v>0.1</v>
      </c>
      <c r="E4946" s="53" t="n">
        <v>26.55</v>
      </c>
      <c r="F4946" s="0" t="s">
        <v>1398</v>
      </c>
      <c r="G4946" s="0" t="str">
        <f aca="false">LEFT(B4946,2)</f>
        <v>06</v>
      </c>
      <c r="H4946" s="0" t="str">
        <f aca="false">I4946&amp;"_"&amp;G4946&amp;"_"&amp;F4946</f>
        <v>Springfroe_06_20190110_DL2018102_KalundborgGymOgHF_koersel1</v>
      </c>
      <c r="I4946" s="61" t="str">
        <f aca="false">MID(RIGHT(B4946,LEN(B4946)-3),1,FIND("_",RIGHT(B4946,LEN(B4946)-3))-1)</f>
        <v>Springfroe</v>
      </c>
      <c r="J4946" s="61" t="str">
        <f aca="false">TRIM(SUBSTITUTE(RIGHT(B4946,FIND(I4946,B4946)+1),"_",""))</f>
        <v>PosK</v>
      </c>
      <c r="K4946" s="0" t="n">
        <f aca="false">IFERROR(VALUE(SUBSTITUTE(E4946,".",",")),E4946)</f>
        <v>26.55</v>
      </c>
      <c r="L4946" s="61" t="n">
        <f aca="false">IF(J4946="PosK",SUMIFS(K:K,J:J,"PosK",H:H,H4946),"")</f>
        <v>26.55</v>
      </c>
      <c r="M4946" s="61" t="n">
        <f aca="false">IF(J4946="PosK",SUMIFS(K:K,J:J,"NegK",H:H,H4946),"")</f>
        <v>0</v>
      </c>
      <c r="N4946" s="61" t="n">
        <f aca="false">IF(J4946="PosK",SUMIFS(K:K,J:J,"eDNA",H:H,H4946),"")</f>
        <v>0</v>
      </c>
      <c r="P4946" s="62" t="n">
        <f aca="false">IF(K4948="No Ct",0,K4948)</f>
        <v>0</v>
      </c>
      <c r="Q4946" s="62" t="n">
        <f aca="false">IF(K4949="No Ct",0,K4949)</f>
        <v>0</v>
      </c>
      <c r="R4946" s="0" t="str">
        <f aca="false">IF(AND(L4946&gt;0,M4946=0),"Valid","Invalid")</f>
        <v>Valid</v>
      </c>
      <c r="S4946" s="0" t="str">
        <f aca="false">IF(OR(P4946&gt;1,Q4946&gt;1),"Present","Absent")</f>
        <v>Absent</v>
      </c>
      <c r="T4946" s="63" t="str">
        <f aca="false">IF(OR(AND(P4946&gt;1,P4946&lt;41),AND(Q4946&gt;1,Q4946&lt;41)),"Ct&lt;41","Ct&gt;41")</f>
        <v>Ct&gt;41</v>
      </c>
      <c r="U4946" s="0" t="str">
        <f aca="false">I4946</f>
        <v>Springfroe</v>
      </c>
      <c r="V4946" s="0" t="str">
        <f aca="false">MID(F4946,10,9)</f>
        <v>DL2018102</v>
      </c>
      <c r="W4946" s="64" t="str">
        <f aca="false">V4946&amp;"_"&amp;U4946&amp;"_"&amp;R4946&amp;"_"&amp;S4946&amp;"_"&amp;T4946</f>
        <v>DL2018102_Springfroe_Valid_Absent_Ct&gt;41</v>
      </c>
    </row>
    <row r="4947" customFormat="false" ht="14.25" hidden="false" customHeight="false" outlineLevel="0" collapsed="false">
      <c r="A4947" s="0" t="s">
        <v>788</v>
      </c>
      <c r="B4947" s="52" t="s">
        <v>789</v>
      </c>
      <c r="C4947" s="52" t="s">
        <v>747</v>
      </c>
      <c r="D4947" s="53" t="n">
        <v>0.1</v>
      </c>
      <c r="E4947" s="53" t="s">
        <v>748</v>
      </c>
      <c r="F4947" s="0" t="s">
        <v>1398</v>
      </c>
      <c r="G4947" s="0" t="str">
        <f aca="false">LEFT(B4947,2)</f>
        <v>06</v>
      </c>
      <c r="H4947" s="0" t="str">
        <f aca="false">I4947&amp;"_"&amp;G4947&amp;"_"&amp;F4947</f>
        <v>Springfroe_06_20190110_DL2018102_KalundborgGymOgHF_koersel1</v>
      </c>
      <c r="I4947" s="61" t="str">
        <f aca="false">MID(RIGHT(B4947,LEN(B4947)-3),1,FIND("_",RIGHT(B4947,LEN(B4947)-3))-1)</f>
        <v>Springfroe</v>
      </c>
      <c r="J4947" s="61" t="str">
        <f aca="false">TRIM(SUBSTITUTE(RIGHT(B4947,FIND(I4947,B4947)+1),"_",""))</f>
        <v>NegK</v>
      </c>
      <c r="K4947" s="0" t="str">
        <f aca="false">IFERROR(VALUE(SUBSTITUTE(E4947,".",",")),E4947)</f>
        <v>No Ct</v>
      </c>
      <c r="L4947" s="61" t="str">
        <f aca="false">IF(J4947="PosK",SUMIFS(K:K,J:J,"PosK",H:H,H4947),"")</f>
        <v/>
      </c>
      <c r="M4947" s="61" t="str">
        <f aca="false">IF(J4947="PosK",SUMIFS(K:K,J:J,"NegK",H:H,H4947),"")</f>
        <v/>
      </c>
      <c r="N4947" s="61" t="str">
        <f aca="false">IF(J4947="PosK",SUMIFS(K:K,J:J,"eDNA",H:H,H4947),"")</f>
        <v/>
      </c>
    </row>
    <row r="4948" customFormat="false" ht="14.25" hidden="false" customHeight="false" outlineLevel="0" collapsed="false">
      <c r="A4948" s="0" t="s">
        <v>790</v>
      </c>
      <c r="B4948" s="52" t="s">
        <v>791</v>
      </c>
      <c r="C4948" s="52" t="s">
        <v>751</v>
      </c>
      <c r="D4948" s="53" t="n">
        <v>0.1</v>
      </c>
      <c r="E4948" s="53" t="s">
        <v>748</v>
      </c>
      <c r="F4948" s="0" t="s">
        <v>1398</v>
      </c>
      <c r="G4948" s="0" t="str">
        <f aca="false">LEFT(B4948,2)</f>
        <v>06</v>
      </c>
      <c r="H4948" s="0" t="str">
        <f aca="false">I4948&amp;"_"&amp;G4948&amp;"_"&amp;F4948</f>
        <v>Springfroe_06_20190110_DL2018102_KalundborgGymOgHF_koersel1</v>
      </c>
      <c r="I4948" s="61" t="str">
        <f aca="false">MID(RIGHT(B4948,LEN(B4948)-3),1,FIND("_",RIGHT(B4948,LEN(B4948)-3))-1)</f>
        <v>Springfroe</v>
      </c>
      <c r="J4948" s="61" t="str">
        <f aca="false">TRIM(SUBSTITUTE(RIGHT(B4948,FIND(I4948,B4948)+1),"_",""))</f>
        <v>eDNA</v>
      </c>
      <c r="K4948" s="0" t="str">
        <f aca="false">IFERROR(VALUE(SUBSTITUTE(E4948,".",",")),E4948)</f>
        <v>No Ct</v>
      </c>
      <c r="L4948" s="61" t="str">
        <f aca="false">IF(J4948="PosK",SUMIFS(K:K,J:J,"PosK",H:H,H4948),"")</f>
        <v/>
      </c>
      <c r="M4948" s="61" t="str">
        <f aca="false">IF(J4948="PosK",SUMIFS(K:K,J:J,"NegK",H:H,H4948),"")</f>
        <v/>
      </c>
      <c r="N4948" s="61" t="str">
        <f aca="false">IF(J4948="PosK",SUMIFS(K:K,J:J,"eDNA",H:H,H4948),"")</f>
        <v/>
      </c>
      <c r="Q4948" s="62"/>
    </row>
    <row r="4949" customFormat="false" ht="14.25" hidden="false" customHeight="false" outlineLevel="0" collapsed="false">
      <c r="A4949" s="0" t="s">
        <v>792</v>
      </c>
      <c r="B4949" s="52" t="s">
        <v>791</v>
      </c>
      <c r="C4949" s="52" t="s">
        <v>751</v>
      </c>
      <c r="D4949" s="53" t="n">
        <v>0.1</v>
      </c>
      <c r="E4949" s="53" t="s">
        <v>748</v>
      </c>
      <c r="F4949" s="0" t="s">
        <v>1398</v>
      </c>
      <c r="G4949" s="0" t="str">
        <f aca="false">LEFT(B4949,2)</f>
        <v>06</v>
      </c>
      <c r="H4949" s="0" t="str">
        <f aca="false">I4949&amp;"_"&amp;G4949&amp;"_"&amp;F4949</f>
        <v>Springfroe_06_20190110_DL2018102_KalundborgGymOgHF_koersel1</v>
      </c>
      <c r="I4949" s="61" t="str">
        <f aca="false">MID(RIGHT(B4949,LEN(B4949)-3),1,FIND("_",RIGHT(B4949,LEN(B4949)-3))-1)</f>
        <v>Springfroe</v>
      </c>
      <c r="J4949" s="61" t="str">
        <f aca="false">TRIM(SUBSTITUTE(RIGHT(B4949,FIND(I4949,B4949)+1),"_",""))</f>
        <v>eDNA</v>
      </c>
      <c r="K4949" s="0" t="str">
        <f aca="false">IFERROR(VALUE(SUBSTITUTE(E4949,".",",")),E4949)</f>
        <v>No Ct</v>
      </c>
      <c r="L4949" s="61" t="str">
        <f aca="false">IF(J4949="PosK",SUMIFS(K:K,J:J,"PosK",H:H,H4949),"")</f>
        <v/>
      </c>
      <c r="M4949" s="61" t="str">
        <f aca="false">IF(J4949="PosK",SUMIFS(K:K,J:J,"NegK",H:H,H4949),"")</f>
        <v/>
      </c>
      <c r="N4949" s="61" t="str">
        <f aca="false">IF(J4949="PosK",SUMIFS(K:K,J:J,"eDNA",H:H,H4949),"")</f>
        <v/>
      </c>
      <c r="P4949" s="62"/>
      <c r="T4949" s="63"/>
      <c r="W4949" s="64"/>
    </row>
    <row r="4950" customFormat="false" ht="14.25" hidden="false" customHeight="false" outlineLevel="0" collapsed="false">
      <c r="A4950" s="0" t="s">
        <v>794</v>
      </c>
      <c r="B4950" s="52" t="s">
        <v>960</v>
      </c>
      <c r="C4950" s="52" t="s">
        <v>743</v>
      </c>
      <c r="D4950" s="53" t="n">
        <v>0.1</v>
      </c>
      <c r="E4950" s="53" t="n">
        <v>28.11</v>
      </c>
      <c r="F4950" s="0" t="s">
        <v>1398</v>
      </c>
      <c r="G4950" s="0" t="str">
        <f aca="false">LEFT(B4950,2)</f>
        <v>07</v>
      </c>
      <c r="H4950" s="0" t="str">
        <f aca="false">I4950&amp;"_"&amp;G4950&amp;"_"&amp;F4950</f>
        <v>Springfroe_07_20190110_DL2018102_KalundborgGymOgHF_koersel1</v>
      </c>
      <c r="I4950" s="61" t="str">
        <f aca="false">MID(RIGHT(B4950,LEN(B4950)-3),1,FIND("_",RIGHT(B4950,LEN(B4950)-3))-1)</f>
        <v>Springfroe</v>
      </c>
      <c r="J4950" s="61" t="str">
        <f aca="false">TRIM(SUBSTITUTE(RIGHT(B4950,FIND(I4950,B4950)+1),"_",""))</f>
        <v>PosK</v>
      </c>
      <c r="K4950" s="0" t="n">
        <f aca="false">IFERROR(VALUE(SUBSTITUTE(E4950,".",",")),E4950)</f>
        <v>28.11</v>
      </c>
      <c r="L4950" s="61" t="n">
        <f aca="false">IF(J4950="PosK",SUMIFS(K:K,J:J,"PosK",H:H,H4950),"")</f>
        <v>28.11</v>
      </c>
      <c r="M4950" s="61" t="n">
        <f aca="false">IF(J4950="PosK",SUMIFS(K:K,J:J,"NegK",H:H,H4950),"")</f>
        <v>0</v>
      </c>
      <c r="N4950" s="61" t="n">
        <f aca="false">IF(J4950="PosK",SUMIFS(K:K,J:J,"eDNA",H:H,H4950),"")</f>
        <v>0</v>
      </c>
      <c r="P4950" s="62" t="n">
        <f aca="false">IF(K4952="No Ct",0,K4952)</f>
        <v>0</v>
      </c>
      <c r="Q4950" s="62" t="n">
        <f aca="false">IF(K4953="No Ct",0,K4953)</f>
        <v>0</v>
      </c>
      <c r="R4950" s="0" t="str">
        <f aca="false">IF(AND(L4950&gt;0,M4950=0),"Valid","Invalid")</f>
        <v>Valid</v>
      </c>
      <c r="S4950" s="0" t="str">
        <f aca="false">IF(OR(P4950&gt;1,Q4950&gt;1),"Present","Absent")</f>
        <v>Absent</v>
      </c>
      <c r="T4950" s="63" t="str">
        <f aca="false">IF(OR(AND(P4950&gt;1,P4950&lt;41),AND(Q4950&gt;1,Q4950&lt;41)),"Ct&lt;41","Ct&gt;41")</f>
        <v>Ct&gt;41</v>
      </c>
      <c r="U4950" s="0" t="str">
        <f aca="false">I4950</f>
        <v>Springfroe</v>
      </c>
      <c r="V4950" s="0" t="str">
        <f aca="false">MID(F4950,10,9)</f>
        <v>DL2018102</v>
      </c>
      <c r="W4950" s="64" t="str">
        <f aca="false">V4950&amp;"_"&amp;U4950&amp;"_"&amp;R4950&amp;"_"&amp;S4950&amp;"_"&amp;T4950</f>
        <v>DL2018102_Springfroe_Valid_Absent_Ct&gt;41</v>
      </c>
    </row>
    <row r="4951" customFormat="false" ht="14.25" hidden="false" customHeight="false" outlineLevel="0" collapsed="false">
      <c r="A4951" s="0" t="s">
        <v>796</v>
      </c>
      <c r="B4951" s="52" t="s">
        <v>961</v>
      </c>
      <c r="C4951" s="52" t="s">
        <v>747</v>
      </c>
      <c r="D4951" s="53" t="n">
        <v>0.1</v>
      </c>
      <c r="E4951" s="53" t="s">
        <v>748</v>
      </c>
      <c r="F4951" s="0" t="s">
        <v>1398</v>
      </c>
      <c r="G4951" s="0" t="str">
        <f aca="false">LEFT(B4951,2)</f>
        <v>07</v>
      </c>
      <c r="H4951" s="0" t="str">
        <f aca="false">I4951&amp;"_"&amp;G4951&amp;"_"&amp;F4951</f>
        <v>Springfroe_07_20190110_DL2018102_KalundborgGymOgHF_koersel1</v>
      </c>
      <c r="I4951" s="61" t="str">
        <f aca="false">MID(RIGHT(B4951,LEN(B4951)-3),1,FIND("_",RIGHT(B4951,LEN(B4951)-3))-1)</f>
        <v>Springfroe</v>
      </c>
      <c r="J4951" s="61" t="str">
        <f aca="false">TRIM(SUBSTITUTE(RIGHT(B4951,FIND(I4951,B4951)+1),"_",""))</f>
        <v>NegK</v>
      </c>
      <c r="K4951" s="0" t="str">
        <f aca="false">IFERROR(VALUE(SUBSTITUTE(E4951,".",",")),E4951)</f>
        <v>No Ct</v>
      </c>
      <c r="L4951" s="61" t="str">
        <f aca="false">IF(J4951="PosK",SUMIFS(K:K,J:J,"PosK",H:H,H4951),"")</f>
        <v/>
      </c>
      <c r="M4951" s="61" t="str">
        <f aca="false">IF(J4951="PosK",SUMIFS(K:K,J:J,"NegK",H:H,H4951),"")</f>
        <v/>
      </c>
      <c r="N4951" s="61" t="str">
        <f aca="false">IF(J4951="PosK",SUMIFS(K:K,J:J,"eDNA",H:H,H4951),"")</f>
        <v/>
      </c>
    </row>
    <row r="4952" customFormat="false" ht="14.25" hidden="false" customHeight="false" outlineLevel="0" collapsed="false">
      <c r="A4952" s="0" t="s">
        <v>798</v>
      </c>
      <c r="B4952" s="52" t="s">
        <v>962</v>
      </c>
      <c r="C4952" s="52" t="s">
        <v>751</v>
      </c>
      <c r="D4952" s="53" t="n">
        <v>0.1</v>
      </c>
      <c r="E4952" s="53" t="s">
        <v>748</v>
      </c>
      <c r="F4952" s="0" t="s">
        <v>1398</v>
      </c>
      <c r="G4952" s="0" t="str">
        <f aca="false">LEFT(B4952,2)</f>
        <v>07</v>
      </c>
      <c r="H4952" s="0" t="str">
        <f aca="false">I4952&amp;"_"&amp;G4952&amp;"_"&amp;F4952</f>
        <v>Springfroe_07_20190110_DL2018102_KalundborgGymOgHF_koersel1</v>
      </c>
      <c r="I4952" s="61" t="str">
        <f aca="false">MID(RIGHT(B4952,LEN(B4952)-3),1,FIND("_",RIGHT(B4952,LEN(B4952)-3))-1)</f>
        <v>Springfroe</v>
      </c>
      <c r="J4952" s="61" t="str">
        <f aca="false">TRIM(SUBSTITUTE(RIGHT(B4952,FIND(I4952,B4952)+1),"_",""))</f>
        <v>eDNA</v>
      </c>
      <c r="K4952" s="0" t="str">
        <f aca="false">IFERROR(VALUE(SUBSTITUTE(E4952,".",",")),E4952)</f>
        <v>No Ct</v>
      </c>
      <c r="L4952" s="61" t="str">
        <f aca="false">IF(J4952="PosK",SUMIFS(K:K,J:J,"PosK",H:H,H4952),"")</f>
        <v/>
      </c>
      <c r="M4952" s="61" t="str">
        <f aca="false">IF(J4952="PosK",SUMIFS(K:K,J:J,"NegK",H:H,H4952),"")</f>
        <v/>
      </c>
      <c r="N4952" s="61" t="str">
        <f aca="false">IF(J4952="PosK",SUMIFS(K:K,J:J,"eDNA",H:H,H4952),"")</f>
        <v/>
      </c>
      <c r="Q4952" s="62"/>
    </row>
    <row r="4953" customFormat="false" ht="14.25" hidden="false" customHeight="false" outlineLevel="0" collapsed="false">
      <c r="A4953" s="0" t="s">
        <v>800</v>
      </c>
      <c r="B4953" s="52" t="s">
        <v>962</v>
      </c>
      <c r="C4953" s="52" t="s">
        <v>751</v>
      </c>
      <c r="D4953" s="53" t="n">
        <v>0.1</v>
      </c>
      <c r="E4953" s="53" t="s">
        <v>748</v>
      </c>
      <c r="F4953" s="0" t="s">
        <v>1398</v>
      </c>
      <c r="G4953" s="0" t="str">
        <f aca="false">LEFT(B4953,2)</f>
        <v>07</v>
      </c>
      <c r="H4953" s="0" t="str">
        <f aca="false">I4953&amp;"_"&amp;G4953&amp;"_"&amp;F4953</f>
        <v>Springfroe_07_20190110_DL2018102_KalundborgGymOgHF_koersel1</v>
      </c>
      <c r="I4953" s="61" t="str">
        <f aca="false">MID(RIGHT(B4953,LEN(B4953)-3),1,FIND("_",RIGHT(B4953,LEN(B4953)-3))-1)</f>
        <v>Springfroe</v>
      </c>
      <c r="J4953" s="61" t="str">
        <f aca="false">TRIM(SUBSTITUTE(RIGHT(B4953,FIND(I4953,B4953)+1),"_",""))</f>
        <v>eDNA</v>
      </c>
      <c r="K4953" s="0" t="str">
        <f aca="false">IFERROR(VALUE(SUBSTITUTE(E4953,".",",")),E4953)</f>
        <v>No Ct</v>
      </c>
      <c r="L4953" s="61" t="str">
        <f aca="false">IF(J4953="PosK",SUMIFS(K:K,J:J,"PosK",H:H,H4953),"")</f>
        <v/>
      </c>
      <c r="M4953" s="61" t="str">
        <f aca="false">IF(J4953="PosK",SUMIFS(K:K,J:J,"NegK",H:H,H4953),"")</f>
        <v/>
      </c>
      <c r="N4953" s="61" t="str">
        <f aca="false">IF(J4953="PosK",SUMIFS(K:K,J:J,"eDNA",H:H,H4953),"")</f>
        <v/>
      </c>
      <c r="P4953" s="62"/>
      <c r="T4953" s="63"/>
      <c r="W4953" s="64"/>
    </row>
    <row r="4954" customFormat="false" ht="14.25" hidden="false" customHeight="false" outlineLevel="0" collapsed="false">
      <c r="A4954" s="0" t="s">
        <v>802</v>
      </c>
      <c r="B4954" s="52" t="s">
        <v>964</v>
      </c>
      <c r="C4954" s="52" t="s">
        <v>743</v>
      </c>
      <c r="D4954" s="53" t="n">
        <v>0.1</v>
      </c>
      <c r="E4954" s="53" t="s">
        <v>748</v>
      </c>
      <c r="F4954" s="0" t="s">
        <v>1398</v>
      </c>
      <c r="G4954" s="0" t="str">
        <f aca="false">LEFT(B4954,2)</f>
        <v>08</v>
      </c>
      <c r="H4954" s="0" t="str">
        <f aca="false">I4954&amp;"_"&amp;G4954&amp;"_"&amp;F4954</f>
        <v>Klokkefroe_08_20190110_DL2018102_KalundborgGymOgHF_koersel1</v>
      </c>
      <c r="I4954" s="61" t="str">
        <f aca="false">MID(RIGHT(B4954,LEN(B4954)-3),1,FIND("_",RIGHT(B4954,LEN(B4954)-3))-1)</f>
        <v>Klokkefroe</v>
      </c>
      <c r="J4954" s="61" t="str">
        <f aca="false">TRIM(SUBSTITUTE(RIGHT(B4954,FIND(I4954,B4954)+1),"_",""))</f>
        <v>PosK</v>
      </c>
      <c r="K4954" s="0" t="str">
        <f aca="false">IFERROR(VALUE(SUBSTITUTE(E4954,".",",")),E4954)</f>
        <v>No Ct</v>
      </c>
      <c r="L4954" s="61" t="n">
        <f aca="false">IF(J4954="PosK",SUMIFS(K:K,J:J,"PosK",H:H,H4954),"")</f>
        <v>0</v>
      </c>
      <c r="M4954" s="61" t="n">
        <f aca="false">IF(J4954="PosK",SUMIFS(K:K,J:J,"NegK",H:H,H4954),"")</f>
        <v>0</v>
      </c>
      <c r="N4954" s="61" t="n">
        <f aca="false">IF(J4954="PosK",SUMIFS(K:K,J:J,"eDNA",H:H,H4954),"")</f>
        <v>0</v>
      </c>
      <c r="P4954" s="62" t="n">
        <f aca="false">IF(K4956="No Ct",0,K4956)</f>
        <v>0</v>
      </c>
      <c r="Q4954" s="62" t="n">
        <f aca="false">IF(K4957="No Ct",0,K4957)</f>
        <v>0</v>
      </c>
      <c r="R4954" s="0" t="str">
        <f aca="false">IF(AND(L4954&gt;0,M4954=0),"Valid","Invalid")</f>
        <v>Invalid</v>
      </c>
      <c r="S4954" s="0" t="str">
        <f aca="false">IF(OR(P4954&gt;1,Q4954&gt;1),"Present","Absent")</f>
        <v>Absent</v>
      </c>
      <c r="T4954" s="63" t="str">
        <f aca="false">IF(OR(AND(P4954&gt;1,P4954&lt;41),AND(Q4954&gt;1,Q4954&lt;41)),"Ct&lt;41","Ct&gt;41")</f>
        <v>Ct&gt;41</v>
      </c>
      <c r="U4954" s="0" t="str">
        <f aca="false">I4954</f>
        <v>Klokkefroe</v>
      </c>
      <c r="V4954" s="0" t="str">
        <f aca="false">MID(F4954,10,9)</f>
        <v>DL2018102</v>
      </c>
      <c r="W4954" s="64" t="str">
        <f aca="false">V4954&amp;"_"&amp;U4954&amp;"_"&amp;R4954&amp;"_"&amp;S4954&amp;"_"&amp;T4954</f>
        <v>DL2018102_Klokkefroe_Invalid_Absent_Ct&gt;41</v>
      </c>
    </row>
    <row r="4955" customFormat="false" ht="14.25" hidden="false" customHeight="false" outlineLevel="0" collapsed="false">
      <c r="A4955" s="0" t="s">
        <v>804</v>
      </c>
      <c r="B4955" s="52" t="s">
        <v>965</v>
      </c>
      <c r="C4955" s="52" t="s">
        <v>747</v>
      </c>
      <c r="D4955" s="53" t="n">
        <v>0.1</v>
      </c>
      <c r="E4955" s="53" t="s">
        <v>748</v>
      </c>
      <c r="F4955" s="0" t="s">
        <v>1398</v>
      </c>
      <c r="G4955" s="0" t="str">
        <f aca="false">LEFT(B4955,2)</f>
        <v>08</v>
      </c>
      <c r="H4955" s="0" t="str">
        <f aca="false">I4955&amp;"_"&amp;G4955&amp;"_"&amp;F4955</f>
        <v>Klokkefroe_08_20190110_DL2018102_KalundborgGymOgHF_koersel1</v>
      </c>
      <c r="I4955" s="61" t="str">
        <f aca="false">MID(RIGHT(B4955,LEN(B4955)-3),1,FIND("_",RIGHT(B4955,LEN(B4955)-3))-1)</f>
        <v>Klokkefroe</v>
      </c>
      <c r="J4955" s="61" t="str">
        <f aca="false">TRIM(SUBSTITUTE(RIGHT(B4955,FIND(I4955,B4955)+1),"_",""))</f>
        <v>NegK</v>
      </c>
      <c r="K4955" s="0" t="str">
        <f aca="false">IFERROR(VALUE(SUBSTITUTE(E4955,".",",")),E4955)</f>
        <v>No Ct</v>
      </c>
      <c r="L4955" s="61" t="str">
        <f aca="false">IF(J4955="PosK",SUMIFS(K:K,J:J,"PosK",H:H,H4955),"")</f>
        <v/>
      </c>
      <c r="M4955" s="61" t="str">
        <f aca="false">IF(J4955="PosK",SUMIFS(K:K,J:J,"NegK",H:H,H4955),"")</f>
        <v/>
      </c>
      <c r="N4955" s="61" t="str">
        <f aca="false">IF(J4955="PosK",SUMIFS(K:K,J:J,"eDNA",H:H,H4955),"")</f>
        <v/>
      </c>
    </row>
    <row r="4956" customFormat="false" ht="14.25" hidden="false" customHeight="false" outlineLevel="0" collapsed="false">
      <c r="A4956" s="0" t="s">
        <v>806</v>
      </c>
      <c r="B4956" s="52" t="s">
        <v>966</v>
      </c>
      <c r="C4956" s="52" t="s">
        <v>751</v>
      </c>
      <c r="D4956" s="53" t="n">
        <v>0.1</v>
      </c>
      <c r="E4956" s="53" t="s">
        <v>748</v>
      </c>
      <c r="F4956" s="0" t="s">
        <v>1398</v>
      </c>
      <c r="G4956" s="0" t="str">
        <f aca="false">LEFT(B4956,2)</f>
        <v>08</v>
      </c>
      <c r="H4956" s="0" t="str">
        <f aca="false">I4956&amp;"_"&amp;G4956&amp;"_"&amp;F4956</f>
        <v>Klokkefroe_08_20190110_DL2018102_KalundborgGymOgHF_koersel1</v>
      </c>
      <c r="I4956" s="61" t="str">
        <f aca="false">MID(RIGHT(B4956,LEN(B4956)-3),1,FIND("_",RIGHT(B4956,LEN(B4956)-3))-1)</f>
        <v>Klokkefroe</v>
      </c>
      <c r="J4956" s="61" t="str">
        <f aca="false">TRIM(SUBSTITUTE(RIGHT(B4956,FIND(I4956,B4956)+1),"_",""))</f>
        <v>eDNA</v>
      </c>
      <c r="K4956" s="0" t="str">
        <f aca="false">IFERROR(VALUE(SUBSTITUTE(E4956,".",",")),E4956)</f>
        <v>No Ct</v>
      </c>
      <c r="L4956" s="61" t="str">
        <f aca="false">IF(J4956="PosK",SUMIFS(K:K,J:J,"PosK",H:H,H4956),"")</f>
        <v/>
      </c>
      <c r="M4956" s="61" t="str">
        <f aca="false">IF(J4956="PosK",SUMIFS(K:K,J:J,"NegK",H:H,H4956),"")</f>
        <v/>
      </c>
      <c r="N4956" s="61" t="str">
        <f aca="false">IF(J4956="PosK",SUMIFS(K:K,J:J,"eDNA",H:H,H4956),"")</f>
        <v/>
      </c>
      <c r="Q4956" s="62"/>
    </row>
    <row r="4957" customFormat="false" ht="14.25" hidden="false" customHeight="false" outlineLevel="0" collapsed="false">
      <c r="A4957" s="0" t="s">
        <v>808</v>
      </c>
      <c r="B4957" s="52" t="s">
        <v>966</v>
      </c>
      <c r="C4957" s="52" t="s">
        <v>751</v>
      </c>
      <c r="D4957" s="53" t="n">
        <v>0.1</v>
      </c>
      <c r="E4957" s="53" t="s">
        <v>748</v>
      </c>
      <c r="F4957" s="0" t="s">
        <v>1398</v>
      </c>
      <c r="G4957" s="0" t="str">
        <f aca="false">LEFT(B4957,2)</f>
        <v>08</v>
      </c>
      <c r="H4957" s="0" t="str">
        <f aca="false">I4957&amp;"_"&amp;G4957&amp;"_"&amp;F4957</f>
        <v>Klokkefroe_08_20190110_DL2018102_KalundborgGymOgHF_koersel1</v>
      </c>
      <c r="I4957" s="61" t="str">
        <f aca="false">MID(RIGHT(B4957,LEN(B4957)-3),1,FIND("_",RIGHT(B4957,LEN(B4957)-3))-1)</f>
        <v>Klokkefroe</v>
      </c>
      <c r="J4957" s="61" t="str">
        <f aca="false">TRIM(SUBSTITUTE(RIGHT(B4957,FIND(I4957,B4957)+1),"_",""))</f>
        <v>eDNA</v>
      </c>
      <c r="K4957" s="0" t="str">
        <f aca="false">IFERROR(VALUE(SUBSTITUTE(E4957,".",",")),E4957)</f>
        <v>No Ct</v>
      </c>
      <c r="L4957" s="61" t="str">
        <f aca="false">IF(J4957="PosK",SUMIFS(K:K,J:J,"PosK",H:H,H4957),"")</f>
        <v/>
      </c>
      <c r="M4957" s="61" t="str">
        <f aca="false">IF(J4957="PosK",SUMIFS(K:K,J:J,"NegK",H:H,H4957),"")</f>
        <v/>
      </c>
      <c r="N4957" s="61" t="str">
        <f aca="false">IF(J4957="PosK",SUMIFS(K:K,J:J,"eDNA",H:H,H4957),"")</f>
        <v/>
      </c>
      <c r="P4957" s="62"/>
      <c r="T4957" s="63"/>
      <c r="W4957" s="64"/>
    </row>
    <row r="4958" customFormat="false" ht="14.25" hidden="false" customHeight="false" outlineLevel="0" collapsed="false">
      <c r="A4958" s="0" t="s">
        <v>810</v>
      </c>
      <c r="B4958" s="52" t="s">
        <v>968</v>
      </c>
      <c r="C4958" s="52" t="s">
        <v>743</v>
      </c>
      <c r="D4958" s="53" t="n">
        <v>0.1</v>
      </c>
      <c r="E4958" s="53" t="s">
        <v>748</v>
      </c>
      <c r="F4958" s="0" t="s">
        <v>1398</v>
      </c>
      <c r="G4958" s="0" t="str">
        <f aca="false">LEFT(B4958,2)</f>
        <v>09</v>
      </c>
      <c r="H4958" s="0" t="str">
        <f aca="false">I4958&amp;"_"&amp;G4958&amp;"_"&amp;F4958</f>
        <v>Skrubtudse_09_20190110_DL2018102_KalundborgGymOgHF_koersel1</v>
      </c>
      <c r="I4958" s="61" t="str">
        <f aca="false">MID(RIGHT(B4958,LEN(B4958)-3),1,FIND("_",RIGHT(B4958,LEN(B4958)-3))-1)</f>
        <v>Skrubtudse</v>
      </c>
      <c r="J4958" s="61" t="str">
        <f aca="false">TRIM(SUBSTITUTE(RIGHT(B4958,FIND(I4958,B4958)+1),"_",""))</f>
        <v>PosK</v>
      </c>
      <c r="K4958" s="0" t="str">
        <f aca="false">IFERROR(VALUE(SUBSTITUTE(E4958,".",",")),E4958)</f>
        <v>No Ct</v>
      </c>
      <c r="L4958" s="61" t="n">
        <f aca="false">IF(J4958="PosK",SUMIFS(K:K,J:J,"PosK",H:H,H4958),"")</f>
        <v>0</v>
      </c>
      <c r="M4958" s="61" t="n">
        <f aca="false">IF(J4958="PosK",SUMIFS(K:K,J:J,"NegK",H:H,H4958),"")</f>
        <v>0</v>
      </c>
      <c r="N4958" s="61" t="n">
        <f aca="false">IF(J4958="PosK",SUMIFS(K:K,J:J,"eDNA",H:H,H4958),"")</f>
        <v>0</v>
      </c>
      <c r="P4958" s="62" t="n">
        <f aca="false">IF(K4960="No Ct",0,K4960)</f>
        <v>0</v>
      </c>
      <c r="Q4958" s="62" t="n">
        <f aca="false">IF(K4961="No Ct",0,K4961)</f>
        <v>0</v>
      </c>
      <c r="R4958" s="0" t="str">
        <f aca="false">IF(AND(L4958&gt;0,M4958=0),"Valid","Invalid")</f>
        <v>Invalid</v>
      </c>
      <c r="S4958" s="0" t="str">
        <f aca="false">IF(OR(P4958&gt;1,Q4958&gt;1),"Present","Absent")</f>
        <v>Absent</v>
      </c>
      <c r="T4958" s="63" t="str">
        <f aca="false">IF(OR(AND(P4958&gt;1,P4958&lt;41),AND(Q4958&gt;1,Q4958&lt;41)),"Ct&lt;41","Ct&gt;41")</f>
        <v>Ct&gt;41</v>
      </c>
      <c r="U4958" s="0" t="str">
        <f aca="false">I4958</f>
        <v>Skrubtudse</v>
      </c>
      <c r="V4958" s="0" t="str">
        <f aca="false">MID(F4958,10,9)</f>
        <v>DL2018102</v>
      </c>
      <c r="W4958" s="64" t="str">
        <f aca="false">V4958&amp;"_"&amp;U4958&amp;"_"&amp;R4958&amp;"_"&amp;S4958&amp;"_"&amp;T4958</f>
        <v>DL2018102_Skrubtudse_Invalid_Absent_Ct&gt;41</v>
      </c>
    </row>
    <row r="4959" customFormat="false" ht="14.25" hidden="false" customHeight="false" outlineLevel="0" collapsed="false">
      <c r="A4959" s="0" t="s">
        <v>812</v>
      </c>
      <c r="B4959" s="52" t="s">
        <v>969</v>
      </c>
      <c r="C4959" s="52" t="s">
        <v>747</v>
      </c>
      <c r="D4959" s="53" t="n">
        <v>0.1</v>
      </c>
      <c r="E4959" s="53" t="s">
        <v>748</v>
      </c>
      <c r="F4959" s="0" t="s">
        <v>1398</v>
      </c>
      <c r="G4959" s="0" t="str">
        <f aca="false">LEFT(B4959,2)</f>
        <v>09</v>
      </c>
      <c r="H4959" s="0" t="str">
        <f aca="false">I4959&amp;"_"&amp;G4959&amp;"_"&amp;F4959</f>
        <v>Skrubtudse_09_20190110_DL2018102_KalundborgGymOgHF_koersel1</v>
      </c>
      <c r="I4959" s="61" t="str">
        <f aca="false">MID(RIGHT(B4959,LEN(B4959)-3),1,FIND("_",RIGHT(B4959,LEN(B4959)-3))-1)</f>
        <v>Skrubtudse</v>
      </c>
      <c r="J4959" s="61" t="str">
        <f aca="false">TRIM(SUBSTITUTE(RIGHT(B4959,FIND(I4959,B4959)+1),"_",""))</f>
        <v>NegK</v>
      </c>
      <c r="K4959" s="0" t="str">
        <f aca="false">IFERROR(VALUE(SUBSTITUTE(E4959,".",",")),E4959)</f>
        <v>No Ct</v>
      </c>
      <c r="L4959" s="61" t="str">
        <f aca="false">IF(J4959="PosK",SUMIFS(K:K,J:J,"PosK",H:H,H4959),"")</f>
        <v/>
      </c>
      <c r="M4959" s="61" t="str">
        <f aca="false">IF(J4959="PosK",SUMIFS(K:K,J:J,"NegK",H:H,H4959),"")</f>
        <v/>
      </c>
      <c r="N4959" s="61" t="str">
        <f aca="false">IF(J4959="PosK",SUMIFS(K:K,J:J,"eDNA",H:H,H4959),"")</f>
        <v/>
      </c>
    </row>
    <row r="4960" customFormat="false" ht="14.25" hidden="false" customHeight="false" outlineLevel="0" collapsed="false">
      <c r="A4960" s="0" t="s">
        <v>814</v>
      </c>
      <c r="B4960" s="52" t="s">
        <v>970</v>
      </c>
      <c r="C4960" s="52" t="s">
        <v>751</v>
      </c>
      <c r="D4960" s="53" t="n">
        <v>0.1</v>
      </c>
      <c r="E4960" s="53" t="s">
        <v>748</v>
      </c>
      <c r="F4960" s="0" t="s">
        <v>1398</v>
      </c>
      <c r="G4960" s="0" t="str">
        <f aca="false">LEFT(B4960,2)</f>
        <v>09</v>
      </c>
      <c r="H4960" s="0" t="str">
        <f aca="false">I4960&amp;"_"&amp;G4960&amp;"_"&amp;F4960</f>
        <v>Skrubtudse_09_20190110_DL2018102_KalundborgGymOgHF_koersel1</v>
      </c>
      <c r="I4960" s="61" t="str">
        <f aca="false">MID(RIGHT(B4960,LEN(B4960)-3),1,FIND("_",RIGHT(B4960,LEN(B4960)-3))-1)</f>
        <v>Skrubtudse</v>
      </c>
      <c r="J4960" s="61" t="str">
        <f aca="false">TRIM(SUBSTITUTE(RIGHT(B4960,FIND(I4960,B4960)+1),"_",""))</f>
        <v>eDNA</v>
      </c>
      <c r="K4960" s="0" t="str">
        <f aca="false">IFERROR(VALUE(SUBSTITUTE(E4960,".",",")),E4960)</f>
        <v>No Ct</v>
      </c>
      <c r="L4960" s="61" t="str">
        <f aca="false">IF(J4960="PosK",SUMIFS(K:K,J:J,"PosK",H:H,H4960),"")</f>
        <v/>
      </c>
      <c r="M4960" s="61" t="str">
        <f aca="false">IF(J4960="PosK",SUMIFS(K:K,J:J,"NegK",H:H,H4960),"")</f>
        <v/>
      </c>
      <c r="N4960" s="61" t="str">
        <f aca="false">IF(J4960="PosK",SUMIFS(K:K,J:J,"eDNA",H:H,H4960),"")</f>
        <v/>
      </c>
      <c r="Q4960" s="62"/>
    </row>
    <row r="4961" customFormat="false" ht="14.25" hidden="false" customHeight="false" outlineLevel="0" collapsed="false">
      <c r="A4961" s="0" t="s">
        <v>816</v>
      </c>
      <c r="B4961" s="52" t="s">
        <v>970</v>
      </c>
      <c r="C4961" s="52" t="s">
        <v>751</v>
      </c>
      <c r="D4961" s="53" t="n">
        <v>0.1</v>
      </c>
      <c r="E4961" s="53" t="s">
        <v>748</v>
      </c>
      <c r="F4961" s="0" t="s">
        <v>1398</v>
      </c>
      <c r="G4961" s="0" t="str">
        <f aca="false">LEFT(B4961,2)</f>
        <v>09</v>
      </c>
      <c r="H4961" s="0" t="str">
        <f aca="false">I4961&amp;"_"&amp;G4961&amp;"_"&amp;F4961</f>
        <v>Skrubtudse_09_20190110_DL2018102_KalundborgGymOgHF_koersel1</v>
      </c>
      <c r="I4961" s="61" t="str">
        <f aca="false">MID(RIGHT(B4961,LEN(B4961)-3),1,FIND("_",RIGHT(B4961,LEN(B4961)-3))-1)</f>
        <v>Skrubtudse</v>
      </c>
      <c r="J4961" s="61" t="str">
        <f aca="false">TRIM(SUBSTITUTE(RIGHT(B4961,FIND(I4961,B4961)+1),"_",""))</f>
        <v>eDNA</v>
      </c>
      <c r="K4961" s="0" t="str">
        <f aca="false">IFERROR(VALUE(SUBSTITUTE(E4961,".",",")),E4961)</f>
        <v>No Ct</v>
      </c>
      <c r="L4961" s="61" t="str">
        <f aca="false">IF(J4961="PosK",SUMIFS(K:K,J:J,"PosK",H:H,H4961),"")</f>
        <v/>
      </c>
      <c r="M4961" s="61" t="str">
        <f aca="false">IF(J4961="PosK",SUMIFS(K:K,J:J,"NegK",H:H,H4961),"")</f>
        <v/>
      </c>
      <c r="N4961" s="61" t="str">
        <f aca="false">IF(J4961="PosK",SUMIFS(K:K,J:J,"eDNA",H:H,H4961),"")</f>
        <v/>
      </c>
      <c r="P4961" s="62"/>
      <c r="T4961" s="63"/>
      <c r="W4961" s="64"/>
    </row>
    <row r="4962" customFormat="false" ht="14.25" hidden="false" customHeight="false" outlineLevel="0" collapsed="false">
      <c r="A4962" s="0" t="s">
        <v>818</v>
      </c>
      <c r="B4962" s="52" t="s">
        <v>972</v>
      </c>
      <c r="C4962" s="52" t="s">
        <v>743</v>
      </c>
      <c r="D4962" s="53" t="n">
        <v>0.1</v>
      </c>
      <c r="E4962" s="53" t="s">
        <v>748</v>
      </c>
      <c r="F4962" s="0" t="s">
        <v>1398</v>
      </c>
      <c r="G4962" s="0" t="str">
        <f aca="false">LEFT(B4962,2)</f>
        <v>10</v>
      </c>
      <c r="H4962" s="0" t="str">
        <f aca="false">I4962&amp;"_"&amp;G4962&amp;"_"&amp;F4962</f>
        <v>Skrubtudse_10_20190110_DL2018102_KalundborgGymOgHF_koersel1</v>
      </c>
      <c r="I4962" s="61" t="str">
        <f aca="false">MID(RIGHT(B4962,LEN(B4962)-3),1,FIND("_",RIGHT(B4962,LEN(B4962)-3))-1)</f>
        <v>Skrubtudse</v>
      </c>
      <c r="J4962" s="61" t="str">
        <f aca="false">TRIM(SUBSTITUTE(RIGHT(B4962,FIND(I4962,B4962)+1),"_",""))</f>
        <v>PosK</v>
      </c>
      <c r="K4962" s="0" t="str">
        <f aca="false">IFERROR(VALUE(SUBSTITUTE(E4962,".",",")),E4962)</f>
        <v>No Ct</v>
      </c>
      <c r="L4962" s="61" t="n">
        <f aca="false">IF(J4962="PosK",SUMIFS(K:K,J:J,"PosK",H:H,H4962),"")</f>
        <v>0</v>
      </c>
      <c r="M4962" s="61" t="n">
        <f aca="false">IF(J4962="PosK",SUMIFS(K:K,J:J,"NegK",H:H,H4962),"")</f>
        <v>0</v>
      </c>
      <c r="N4962" s="61" t="n">
        <f aca="false">IF(J4962="PosK",SUMIFS(K:K,J:J,"eDNA",H:H,H4962),"")</f>
        <v>0</v>
      </c>
      <c r="P4962" s="62" t="n">
        <f aca="false">IF(K4964="No Ct",0,K4964)</f>
        <v>0</v>
      </c>
      <c r="Q4962" s="62" t="n">
        <f aca="false">IF(K4965="No Ct",0,K4965)</f>
        <v>0</v>
      </c>
      <c r="R4962" s="0" t="str">
        <f aca="false">IF(AND(L4962&gt;0,M4962=0),"Valid","Invalid")</f>
        <v>Invalid</v>
      </c>
      <c r="S4962" s="0" t="str">
        <f aca="false">IF(OR(P4962&gt;1,Q4962&gt;1),"Present","Absent")</f>
        <v>Absent</v>
      </c>
      <c r="T4962" s="63" t="str">
        <f aca="false">IF(OR(AND(P4962&gt;1,P4962&lt;41),AND(Q4962&gt;1,Q4962&lt;41)),"Ct&lt;41","Ct&gt;41")</f>
        <v>Ct&gt;41</v>
      </c>
      <c r="U4962" s="0" t="str">
        <f aca="false">I4962</f>
        <v>Skrubtudse</v>
      </c>
      <c r="V4962" s="0" t="str">
        <f aca="false">MID(F4962,10,9)</f>
        <v>DL2018102</v>
      </c>
      <c r="W4962" s="64" t="str">
        <f aca="false">V4962&amp;"_"&amp;U4962&amp;"_"&amp;R4962&amp;"_"&amp;S4962&amp;"_"&amp;T4962</f>
        <v>DL2018102_Skrubtudse_Invalid_Absent_Ct&gt;41</v>
      </c>
    </row>
    <row r="4963" customFormat="false" ht="14.25" hidden="false" customHeight="false" outlineLevel="0" collapsed="false">
      <c r="A4963" s="0" t="s">
        <v>820</v>
      </c>
      <c r="B4963" s="52" t="s">
        <v>973</v>
      </c>
      <c r="C4963" s="52" t="s">
        <v>747</v>
      </c>
      <c r="D4963" s="53" t="n">
        <v>0.1</v>
      </c>
      <c r="E4963" s="53" t="s">
        <v>748</v>
      </c>
      <c r="F4963" s="0" t="s">
        <v>1398</v>
      </c>
      <c r="G4963" s="0" t="str">
        <f aca="false">LEFT(B4963,2)</f>
        <v>10</v>
      </c>
      <c r="H4963" s="0" t="str">
        <f aca="false">I4963&amp;"_"&amp;G4963&amp;"_"&amp;F4963</f>
        <v>Skrubtudse_10_20190110_DL2018102_KalundborgGymOgHF_koersel1</v>
      </c>
      <c r="I4963" s="61" t="str">
        <f aca="false">MID(RIGHT(B4963,LEN(B4963)-3),1,FIND("_",RIGHT(B4963,LEN(B4963)-3))-1)</f>
        <v>Skrubtudse</v>
      </c>
      <c r="J4963" s="61" t="str">
        <f aca="false">TRIM(SUBSTITUTE(RIGHT(B4963,FIND(I4963,B4963)+1),"_",""))</f>
        <v>NegK</v>
      </c>
      <c r="K4963" s="0" t="str">
        <f aca="false">IFERROR(VALUE(SUBSTITUTE(E4963,".",",")),E4963)</f>
        <v>No Ct</v>
      </c>
      <c r="L4963" s="61" t="str">
        <f aca="false">IF(J4963="PosK",SUMIFS(K:K,J:J,"PosK",H:H,H4963),"")</f>
        <v/>
      </c>
      <c r="M4963" s="61" t="str">
        <f aca="false">IF(J4963="PosK",SUMIFS(K:K,J:J,"NegK",H:H,H4963),"")</f>
        <v/>
      </c>
      <c r="N4963" s="61" t="str">
        <f aca="false">IF(J4963="PosK",SUMIFS(K:K,J:J,"eDNA",H:H,H4963),"")</f>
        <v/>
      </c>
    </row>
    <row r="4964" customFormat="false" ht="14.25" hidden="false" customHeight="false" outlineLevel="0" collapsed="false">
      <c r="A4964" s="0" t="s">
        <v>822</v>
      </c>
      <c r="B4964" s="52" t="s">
        <v>974</v>
      </c>
      <c r="C4964" s="52" t="s">
        <v>751</v>
      </c>
      <c r="D4964" s="53" t="n">
        <v>0.1</v>
      </c>
      <c r="E4964" s="53" t="s">
        <v>748</v>
      </c>
      <c r="F4964" s="0" t="s">
        <v>1398</v>
      </c>
      <c r="G4964" s="0" t="str">
        <f aca="false">LEFT(B4964,2)</f>
        <v>10</v>
      </c>
      <c r="H4964" s="0" t="str">
        <f aca="false">I4964&amp;"_"&amp;G4964&amp;"_"&amp;F4964</f>
        <v>Skrubtudse_10_20190110_DL2018102_KalundborgGymOgHF_koersel1</v>
      </c>
      <c r="I4964" s="61" t="str">
        <f aca="false">MID(RIGHT(B4964,LEN(B4964)-3),1,FIND("_",RIGHT(B4964,LEN(B4964)-3))-1)</f>
        <v>Skrubtudse</v>
      </c>
      <c r="J4964" s="61" t="str">
        <f aca="false">TRIM(SUBSTITUTE(RIGHT(B4964,FIND(I4964,B4964)+1),"_",""))</f>
        <v>eDNA</v>
      </c>
      <c r="K4964" s="0" t="str">
        <f aca="false">IFERROR(VALUE(SUBSTITUTE(E4964,".",",")),E4964)</f>
        <v>No Ct</v>
      </c>
      <c r="L4964" s="61" t="str">
        <f aca="false">IF(J4964="PosK",SUMIFS(K:K,J:J,"PosK",H:H,H4964),"")</f>
        <v/>
      </c>
      <c r="M4964" s="61" t="str">
        <f aca="false">IF(J4964="PosK",SUMIFS(K:K,J:J,"NegK",H:H,H4964),"")</f>
        <v/>
      </c>
      <c r="N4964" s="61" t="str">
        <f aca="false">IF(J4964="PosK",SUMIFS(K:K,J:J,"eDNA",H:H,H4964),"")</f>
        <v/>
      </c>
      <c r="Q4964" s="62"/>
    </row>
    <row r="4965" customFormat="false" ht="14.25" hidden="false" customHeight="false" outlineLevel="0" collapsed="false">
      <c r="A4965" s="0" t="s">
        <v>824</v>
      </c>
      <c r="B4965" s="52" t="s">
        <v>974</v>
      </c>
      <c r="C4965" s="52" t="s">
        <v>751</v>
      </c>
      <c r="D4965" s="53" t="n">
        <v>0.1</v>
      </c>
      <c r="E4965" s="53" t="s">
        <v>748</v>
      </c>
      <c r="F4965" s="0" t="s">
        <v>1398</v>
      </c>
      <c r="G4965" s="0" t="str">
        <f aca="false">LEFT(B4965,2)</f>
        <v>10</v>
      </c>
      <c r="H4965" s="0" t="str">
        <f aca="false">I4965&amp;"_"&amp;G4965&amp;"_"&amp;F4965</f>
        <v>Skrubtudse_10_20190110_DL2018102_KalundborgGymOgHF_koersel1</v>
      </c>
      <c r="I4965" s="61" t="str">
        <f aca="false">MID(RIGHT(B4965,LEN(B4965)-3),1,FIND("_",RIGHT(B4965,LEN(B4965)-3))-1)</f>
        <v>Skrubtudse</v>
      </c>
      <c r="J4965" s="61" t="str">
        <f aca="false">TRIM(SUBSTITUTE(RIGHT(B4965,FIND(I4965,B4965)+1),"_",""))</f>
        <v>eDNA</v>
      </c>
      <c r="K4965" s="0" t="str">
        <f aca="false">IFERROR(VALUE(SUBSTITUTE(E4965,".",",")),E4965)</f>
        <v>No Ct</v>
      </c>
      <c r="L4965" s="61" t="str">
        <f aca="false">IF(J4965="PosK",SUMIFS(K:K,J:J,"PosK",H:H,H4965),"")</f>
        <v/>
      </c>
      <c r="M4965" s="61" t="str">
        <f aca="false">IF(J4965="PosK",SUMIFS(K:K,J:J,"NegK",H:H,H4965),"")</f>
        <v/>
      </c>
      <c r="N4965" s="61" t="str">
        <f aca="false">IF(J4965="PosK",SUMIFS(K:K,J:J,"eDNA",H:H,H4965),"")</f>
        <v/>
      </c>
      <c r="P4965" s="62"/>
      <c r="T4965" s="63"/>
      <c r="W4965" s="64"/>
    </row>
    <row r="4966" customFormat="false" ht="14.25" hidden="false" customHeight="false" outlineLevel="0" collapsed="false">
      <c r="A4966" s="0" t="s">
        <v>826</v>
      </c>
      <c r="B4966" s="52" t="s">
        <v>976</v>
      </c>
      <c r="C4966" s="52" t="s">
        <v>743</v>
      </c>
      <c r="D4966" s="53" t="n">
        <v>0.1</v>
      </c>
      <c r="E4966" s="53" t="s">
        <v>748</v>
      </c>
      <c r="F4966" s="0" t="s">
        <v>1398</v>
      </c>
      <c r="G4966" s="0" t="str">
        <f aca="false">LEFT(B4966,2)</f>
        <v>11</v>
      </c>
      <c r="H4966" s="0" t="str">
        <f aca="false">I4966&amp;"_"&amp;G4966&amp;"_"&amp;F4966</f>
        <v>Bjergsalamander_11_20190110_DL2018102_KalundborgGymOgHF_koersel1</v>
      </c>
      <c r="I4966" s="61" t="str">
        <f aca="false">MID(RIGHT(B4966,LEN(B4966)-3),1,FIND("_",RIGHT(B4966,LEN(B4966)-3))-1)</f>
        <v>Bjergsalamander</v>
      </c>
      <c r="J4966" s="61" t="str">
        <f aca="false">TRIM(SUBSTITUTE(RIGHT(B4966,FIND(I4966,B4966)+1),"_",""))</f>
        <v>PosK</v>
      </c>
      <c r="K4966" s="0" t="str">
        <f aca="false">IFERROR(VALUE(SUBSTITUTE(E4966,".",",")),E4966)</f>
        <v>No Ct</v>
      </c>
      <c r="L4966" s="61" t="n">
        <f aca="false">IF(J4966="PosK",SUMIFS(K:K,J:J,"PosK",H:H,H4966),"")</f>
        <v>0</v>
      </c>
      <c r="M4966" s="61" t="n">
        <f aca="false">IF(J4966="PosK",SUMIFS(K:K,J:J,"NegK",H:H,H4966),"")</f>
        <v>0</v>
      </c>
      <c r="N4966" s="61" t="n">
        <f aca="false">IF(J4966="PosK",SUMIFS(K:K,J:J,"eDNA",H:H,H4966),"")</f>
        <v>0</v>
      </c>
      <c r="P4966" s="62" t="n">
        <f aca="false">IF(K4968="No Ct",0,K4968)</f>
        <v>0</v>
      </c>
      <c r="Q4966" s="62" t="n">
        <f aca="false">IF(K4969="No Ct",0,K4969)</f>
        <v>0</v>
      </c>
      <c r="R4966" s="0" t="str">
        <f aca="false">IF(AND(L4966&gt;0,M4966=0),"Valid","Invalid")</f>
        <v>Invalid</v>
      </c>
      <c r="S4966" s="0" t="str">
        <f aca="false">IF(OR(P4966&gt;1,Q4966&gt;1),"Present","Absent")</f>
        <v>Absent</v>
      </c>
      <c r="T4966" s="63" t="str">
        <f aca="false">IF(OR(AND(P4966&gt;1,P4966&lt;41),AND(Q4966&gt;1,Q4966&lt;41)),"Ct&lt;41","Ct&gt;41")</f>
        <v>Ct&gt;41</v>
      </c>
      <c r="U4966" s="0" t="str">
        <f aca="false">I4966</f>
        <v>Bjergsalamander</v>
      </c>
      <c r="V4966" s="0" t="str">
        <f aca="false">MID(F4966,10,9)</f>
        <v>DL2018102</v>
      </c>
      <c r="W4966" s="64" t="str">
        <f aca="false">V4966&amp;"_"&amp;U4966&amp;"_"&amp;R4966&amp;"_"&amp;S4966&amp;"_"&amp;T4966</f>
        <v>DL2018102_Bjergsalamander_Invalid_Absent_Ct&gt;41</v>
      </c>
    </row>
    <row r="4967" customFormat="false" ht="14.25" hidden="false" customHeight="false" outlineLevel="0" collapsed="false">
      <c r="A4967" s="0" t="s">
        <v>828</v>
      </c>
      <c r="B4967" s="52" t="s">
        <v>977</v>
      </c>
      <c r="C4967" s="52" t="s">
        <v>747</v>
      </c>
      <c r="D4967" s="53" t="n">
        <v>0.1</v>
      </c>
      <c r="E4967" s="53" t="s">
        <v>748</v>
      </c>
      <c r="F4967" s="0" t="s">
        <v>1398</v>
      </c>
      <c r="G4967" s="0" t="str">
        <f aca="false">LEFT(B4967,2)</f>
        <v>11</v>
      </c>
      <c r="H4967" s="0" t="str">
        <f aca="false">I4967&amp;"_"&amp;G4967&amp;"_"&amp;F4967</f>
        <v>Bjergsalamander_11_20190110_DL2018102_KalundborgGymOgHF_koersel1</v>
      </c>
      <c r="I4967" s="61" t="str">
        <f aca="false">MID(RIGHT(B4967,LEN(B4967)-3),1,FIND("_",RIGHT(B4967,LEN(B4967)-3))-1)</f>
        <v>Bjergsalamander</v>
      </c>
      <c r="J4967" s="61" t="str">
        <f aca="false">TRIM(SUBSTITUTE(RIGHT(B4967,FIND(I4967,B4967)+1),"_",""))</f>
        <v>NegK</v>
      </c>
      <c r="K4967" s="0" t="str">
        <f aca="false">IFERROR(VALUE(SUBSTITUTE(E4967,".",",")),E4967)</f>
        <v>No Ct</v>
      </c>
      <c r="L4967" s="61" t="str">
        <f aca="false">IF(J4967="PosK",SUMIFS(K:K,J:J,"PosK",H:H,H4967),"")</f>
        <v/>
      </c>
      <c r="M4967" s="61" t="str">
        <f aca="false">IF(J4967="PosK",SUMIFS(K:K,J:J,"NegK",H:H,H4967),"")</f>
        <v/>
      </c>
      <c r="N4967" s="61" t="str">
        <f aca="false">IF(J4967="PosK",SUMIFS(K:K,J:J,"eDNA",H:H,H4967),"")</f>
        <v/>
      </c>
    </row>
    <row r="4968" customFormat="false" ht="14.25" hidden="false" customHeight="false" outlineLevel="0" collapsed="false">
      <c r="A4968" s="0" t="s">
        <v>830</v>
      </c>
      <c r="B4968" s="52" t="s">
        <v>978</v>
      </c>
      <c r="C4968" s="52" t="s">
        <v>751</v>
      </c>
      <c r="D4968" s="53" t="n">
        <v>0.1</v>
      </c>
      <c r="E4968" s="53" t="s">
        <v>748</v>
      </c>
      <c r="F4968" s="0" t="s">
        <v>1398</v>
      </c>
      <c r="G4968" s="0" t="str">
        <f aca="false">LEFT(B4968,2)</f>
        <v>11</v>
      </c>
      <c r="H4968" s="0" t="str">
        <f aca="false">I4968&amp;"_"&amp;G4968&amp;"_"&amp;F4968</f>
        <v>Bjergsalamander_11_20190110_DL2018102_KalundborgGymOgHF_koersel1</v>
      </c>
      <c r="I4968" s="61" t="str">
        <f aca="false">MID(RIGHT(B4968,LEN(B4968)-3),1,FIND("_",RIGHT(B4968,LEN(B4968)-3))-1)</f>
        <v>Bjergsalamander</v>
      </c>
      <c r="J4968" s="61" t="str">
        <f aca="false">TRIM(SUBSTITUTE(RIGHT(B4968,FIND(I4968,B4968)+1),"_",""))</f>
        <v>eDNA</v>
      </c>
      <c r="K4968" s="0" t="str">
        <f aca="false">IFERROR(VALUE(SUBSTITUTE(E4968,".",",")),E4968)</f>
        <v>No Ct</v>
      </c>
      <c r="L4968" s="61" t="str">
        <f aca="false">IF(J4968="PosK",SUMIFS(K:K,J:J,"PosK",H:H,H4968),"")</f>
        <v/>
      </c>
      <c r="M4968" s="61" t="str">
        <f aca="false">IF(J4968="PosK",SUMIFS(K:K,J:J,"NegK",H:H,H4968),"")</f>
        <v/>
      </c>
      <c r="N4968" s="61" t="str">
        <f aca="false">IF(J4968="PosK",SUMIFS(K:K,J:J,"eDNA",H:H,H4968),"")</f>
        <v/>
      </c>
      <c r="Q4968" s="62"/>
    </row>
    <row r="4969" customFormat="false" ht="14.25" hidden="false" customHeight="false" outlineLevel="0" collapsed="false">
      <c r="A4969" s="0" t="s">
        <v>832</v>
      </c>
      <c r="B4969" s="52" t="s">
        <v>978</v>
      </c>
      <c r="C4969" s="52" t="s">
        <v>751</v>
      </c>
      <c r="D4969" s="53" t="n">
        <v>0.1</v>
      </c>
      <c r="E4969" s="53" t="s">
        <v>748</v>
      </c>
      <c r="F4969" s="0" t="s">
        <v>1398</v>
      </c>
      <c r="G4969" s="0" t="str">
        <f aca="false">LEFT(B4969,2)</f>
        <v>11</v>
      </c>
      <c r="H4969" s="0" t="str">
        <f aca="false">I4969&amp;"_"&amp;G4969&amp;"_"&amp;F4969</f>
        <v>Bjergsalamander_11_20190110_DL2018102_KalundborgGymOgHF_koersel1</v>
      </c>
      <c r="I4969" s="61" t="str">
        <f aca="false">MID(RIGHT(B4969,LEN(B4969)-3),1,FIND("_",RIGHT(B4969,LEN(B4969)-3))-1)</f>
        <v>Bjergsalamander</v>
      </c>
      <c r="J4969" s="61" t="str">
        <f aca="false">TRIM(SUBSTITUTE(RIGHT(B4969,FIND(I4969,B4969)+1),"_",""))</f>
        <v>eDNA</v>
      </c>
      <c r="K4969" s="0" t="str">
        <f aca="false">IFERROR(VALUE(SUBSTITUTE(E4969,".",",")),E4969)</f>
        <v>No Ct</v>
      </c>
      <c r="L4969" s="61" t="str">
        <f aca="false">IF(J4969="PosK",SUMIFS(K:K,J:J,"PosK",H:H,H4969),"")</f>
        <v/>
      </c>
      <c r="M4969" s="61" t="str">
        <f aca="false">IF(J4969="PosK",SUMIFS(K:K,J:J,"NegK",H:H,H4969),"")</f>
        <v/>
      </c>
      <c r="N4969" s="61" t="str">
        <f aca="false">IF(J4969="PosK",SUMIFS(K:K,J:J,"eDNA",H:H,H4969),"")</f>
        <v/>
      </c>
      <c r="P4969" s="62"/>
      <c r="T4969" s="63"/>
      <c r="W4969" s="64"/>
    </row>
    <row r="4970" customFormat="false" ht="14.25" hidden="false" customHeight="false" outlineLevel="0" collapsed="false">
      <c r="A4970" s="0" t="s">
        <v>834</v>
      </c>
      <c r="B4970" s="52" t="s">
        <v>980</v>
      </c>
      <c r="C4970" s="52" t="s">
        <v>743</v>
      </c>
      <c r="D4970" s="53" t="n">
        <v>0.1</v>
      </c>
      <c r="E4970" s="53" t="s">
        <v>748</v>
      </c>
      <c r="F4970" s="0" t="s">
        <v>1398</v>
      </c>
      <c r="G4970" s="0" t="str">
        <f aca="false">LEFT(B4970,2)</f>
        <v>12</v>
      </c>
      <c r="H4970" s="0" t="str">
        <f aca="false">I4970&amp;"_"&amp;G4970&amp;"_"&amp;F4970</f>
        <v>Latterfroe_12_20190110_DL2018102_KalundborgGymOgHF_koersel1</v>
      </c>
      <c r="I4970" s="61" t="str">
        <f aca="false">MID(RIGHT(B4970,LEN(B4970)-3),1,FIND("_",RIGHT(B4970,LEN(B4970)-3))-1)</f>
        <v>Latterfroe</v>
      </c>
      <c r="J4970" s="61" t="str">
        <f aca="false">TRIM(SUBSTITUTE(RIGHT(B4970,FIND(I4970,B4970)+1),"_",""))</f>
        <v>PosK</v>
      </c>
      <c r="K4970" s="0" t="str">
        <f aca="false">IFERROR(VALUE(SUBSTITUTE(E4970,".",",")),E4970)</f>
        <v>No Ct</v>
      </c>
      <c r="L4970" s="61" t="n">
        <f aca="false">IF(J4970="PosK",SUMIFS(K:K,J:J,"PosK",H:H,H4970),"")</f>
        <v>0</v>
      </c>
      <c r="M4970" s="61" t="n">
        <f aca="false">IF(J4970="PosK",SUMIFS(K:K,J:J,"NegK",H:H,H4970),"")</f>
        <v>0</v>
      </c>
      <c r="N4970" s="61" t="n">
        <f aca="false">IF(J4970="PosK",SUMIFS(K:K,J:J,"eDNA",H:H,H4970),"")</f>
        <v>0</v>
      </c>
      <c r="P4970" s="62" t="n">
        <f aca="false">IF(K4972="No Ct",0,K4972)</f>
        <v>0</v>
      </c>
      <c r="Q4970" s="62" t="n">
        <f aca="false">IF(K4973="No Ct",0,K4973)</f>
        <v>0</v>
      </c>
      <c r="R4970" s="0" t="str">
        <f aca="false">IF(AND(L4970&gt;0,M4970=0),"Valid","Invalid")</f>
        <v>Invalid</v>
      </c>
      <c r="S4970" s="0" t="str">
        <f aca="false">IF(OR(P4970&gt;1,Q4970&gt;1),"Present","Absent")</f>
        <v>Absent</v>
      </c>
      <c r="T4970" s="63" t="str">
        <f aca="false">IF(OR(AND(P4970&gt;1,P4970&lt;41),AND(Q4970&gt;1,Q4970&lt;41)),"Ct&lt;41","Ct&gt;41")</f>
        <v>Ct&gt;41</v>
      </c>
      <c r="U4970" s="0" t="str">
        <f aca="false">I4970</f>
        <v>Latterfroe</v>
      </c>
      <c r="V4970" s="0" t="str">
        <f aca="false">MID(F4970,10,9)</f>
        <v>DL2018102</v>
      </c>
      <c r="W4970" s="64" t="str">
        <f aca="false">V4970&amp;"_"&amp;U4970&amp;"_"&amp;R4970&amp;"_"&amp;S4970&amp;"_"&amp;T4970</f>
        <v>DL2018102_Latterfroe_Invalid_Absent_Ct&gt;41</v>
      </c>
    </row>
    <row r="4971" customFormat="false" ht="14.25" hidden="false" customHeight="false" outlineLevel="0" collapsed="false">
      <c r="A4971" s="0" t="s">
        <v>836</v>
      </c>
      <c r="B4971" s="52" t="s">
        <v>981</v>
      </c>
      <c r="C4971" s="52" t="s">
        <v>747</v>
      </c>
      <c r="D4971" s="53" t="n">
        <v>0.1</v>
      </c>
      <c r="E4971" s="53" t="s">
        <v>748</v>
      </c>
      <c r="F4971" s="0" t="s">
        <v>1398</v>
      </c>
      <c r="G4971" s="0" t="str">
        <f aca="false">LEFT(B4971,2)</f>
        <v>12</v>
      </c>
      <c r="H4971" s="0" t="str">
        <f aca="false">I4971&amp;"_"&amp;G4971&amp;"_"&amp;F4971</f>
        <v>Latterfroe_12_20190110_DL2018102_KalundborgGymOgHF_koersel1</v>
      </c>
      <c r="I4971" s="61" t="str">
        <f aca="false">MID(RIGHT(B4971,LEN(B4971)-3),1,FIND("_",RIGHT(B4971,LEN(B4971)-3))-1)</f>
        <v>Latterfroe</v>
      </c>
      <c r="J4971" s="61" t="str">
        <f aca="false">TRIM(SUBSTITUTE(RIGHT(B4971,FIND(I4971,B4971)+1),"_",""))</f>
        <v>NegK</v>
      </c>
      <c r="K4971" s="0" t="str">
        <f aca="false">IFERROR(VALUE(SUBSTITUTE(E4971,".",",")),E4971)</f>
        <v>No Ct</v>
      </c>
      <c r="L4971" s="61" t="str">
        <f aca="false">IF(J4971="PosK",SUMIFS(K:K,J:J,"PosK",H:H,H4971),"")</f>
        <v/>
      </c>
      <c r="M4971" s="61" t="str">
        <f aca="false">IF(J4971="PosK",SUMIFS(K:K,J:J,"NegK",H:H,H4971),"")</f>
        <v/>
      </c>
      <c r="N4971" s="61" t="str">
        <f aca="false">IF(J4971="PosK",SUMIFS(K:K,J:J,"eDNA",H:H,H4971),"")</f>
        <v/>
      </c>
    </row>
    <row r="4972" customFormat="false" ht="14.25" hidden="false" customHeight="false" outlineLevel="0" collapsed="false">
      <c r="A4972" s="0" t="s">
        <v>838</v>
      </c>
      <c r="B4972" s="52" t="s">
        <v>982</v>
      </c>
      <c r="C4972" s="52" t="s">
        <v>751</v>
      </c>
      <c r="D4972" s="53" t="n">
        <v>0.1</v>
      </c>
      <c r="E4972" s="53" t="s">
        <v>748</v>
      </c>
      <c r="F4972" s="0" t="s">
        <v>1398</v>
      </c>
      <c r="G4972" s="0" t="str">
        <f aca="false">LEFT(B4972,2)</f>
        <v>12</v>
      </c>
      <c r="H4972" s="0" t="str">
        <f aca="false">I4972&amp;"_"&amp;G4972&amp;"_"&amp;F4972</f>
        <v>Latterfroe_12_20190110_DL2018102_KalundborgGymOgHF_koersel1</v>
      </c>
      <c r="I4972" s="61" t="str">
        <f aca="false">MID(RIGHT(B4972,LEN(B4972)-3),1,FIND("_",RIGHT(B4972,LEN(B4972)-3))-1)</f>
        <v>Latterfroe</v>
      </c>
      <c r="J4972" s="61" t="str">
        <f aca="false">TRIM(SUBSTITUTE(RIGHT(B4972,FIND(I4972,B4972)+1),"_",""))</f>
        <v>eDNA</v>
      </c>
      <c r="K4972" s="0" t="str">
        <f aca="false">IFERROR(VALUE(SUBSTITUTE(E4972,".",",")),E4972)</f>
        <v>No Ct</v>
      </c>
      <c r="L4972" s="61" t="str">
        <f aca="false">IF(J4972="PosK",SUMIFS(K:K,J:J,"PosK",H:H,H4972),"")</f>
        <v/>
      </c>
      <c r="M4972" s="61" t="str">
        <f aca="false">IF(J4972="PosK",SUMIFS(K:K,J:J,"NegK",H:H,H4972),"")</f>
        <v/>
      </c>
      <c r="N4972" s="61" t="str">
        <f aca="false">IF(J4972="PosK",SUMIFS(K:K,J:J,"eDNA",H:H,H4972),"")</f>
        <v/>
      </c>
      <c r="Q4972" s="62"/>
    </row>
    <row r="4973" customFormat="false" ht="14.25" hidden="false" customHeight="false" outlineLevel="0" collapsed="false">
      <c r="A4973" s="0" t="s">
        <v>840</v>
      </c>
      <c r="B4973" s="52" t="s">
        <v>982</v>
      </c>
      <c r="C4973" s="52" t="s">
        <v>751</v>
      </c>
      <c r="D4973" s="53" t="n">
        <v>0.1</v>
      </c>
      <c r="E4973" s="53" t="s">
        <v>748</v>
      </c>
      <c r="F4973" s="0" t="s">
        <v>1398</v>
      </c>
      <c r="G4973" s="0" t="str">
        <f aca="false">LEFT(B4973,2)</f>
        <v>12</v>
      </c>
      <c r="H4973" s="0" t="str">
        <f aca="false">I4973&amp;"_"&amp;G4973&amp;"_"&amp;F4973</f>
        <v>Latterfroe_12_20190110_DL2018102_KalundborgGymOgHF_koersel1</v>
      </c>
      <c r="I4973" s="61" t="str">
        <f aca="false">MID(RIGHT(B4973,LEN(B4973)-3),1,FIND("_",RIGHT(B4973,LEN(B4973)-3))-1)</f>
        <v>Latterfroe</v>
      </c>
      <c r="J4973" s="61" t="str">
        <f aca="false">TRIM(SUBSTITUTE(RIGHT(B4973,FIND(I4973,B4973)+1),"_",""))</f>
        <v>eDNA</v>
      </c>
      <c r="K4973" s="0" t="str">
        <f aca="false">IFERROR(VALUE(SUBSTITUTE(E4973,".",",")),E4973)</f>
        <v>No Ct</v>
      </c>
      <c r="L4973" s="61" t="str">
        <f aca="false">IF(J4973="PosK",SUMIFS(K:K,J:J,"PosK",H:H,H4973),"")</f>
        <v/>
      </c>
      <c r="M4973" s="61" t="str">
        <f aca="false">IF(J4973="PosK",SUMIFS(K:K,J:J,"NegK",H:H,H4973),"")</f>
        <v/>
      </c>
      <c r="N4973" s="61" t="str">
        <f aca="false">IF(J4973="PosK",SUMIFS(K:K,J:J,"eDNA",H:H,H4973),"")</f>
        <v/>
      </c>
      <c r="P4973" s="62"/>
      <c r="T4973" s="63"/>
      <c r="W4973" s="64"/>
    </row>
    <row r="4974" customFormat="false" ht="14.25" hidden="false" customHeight="false" outlineLevel="0" collapsed="false">
      <c r="A4974" s="0" t="s">
        <v>842</v>
      </c>
      <c r="B4974" s="52" t="s">
        <v>984</v>
      </c>
      <c r="C4974" s="52" t="s">
        <v>743</v>
      </c>
      <c r="D4974" s="53" t="n">
        <v>0.1</v>
      </c>
      <c r="E4974" s="53" t="s">
        <v>748</v>
      </c>
      <c r="F4974" s="0" t="s">
        <v>1398</v>
      </c>
      <c r="G4974" s="0" t="str">
        <f aca="false">LEFT(B4974,2)</f>
        <v>13</v>
      </c>
      <c r="H4974" s="0" t="str">
        <f aca="false">I4974&amp;"_"&amp;G4974&amp;"_"&amp;F4974</f>
        <v>Spidssnudetfroe_13_20190110_DL2018102_KalundborgGymOgHF_koersel1</v>
      </c>
      <c r="I4974" s="61" t="str">
        <f aca="false">MID(RIGHT(B4974,LEN(B4974)-3),1,FIND("_",RIGHT(B4974,LEN(B4974)-3))-1)</f>
        <v>Spidssnudetfroe</v>
      </c>
      <c r="J4974" s="61" t="str">
        <f aca="false">TRIM(SUBSTITUTE(RIGHT(B4974,FIND(I4974,B4974)+1),"_",""))</f>
        <v>PosK</v>
      </c>
      <c r="K4974" s="0" t="str">
        <f aca="false">IFERROR(VALUE(SUBSTITUTE(E4974,".",",")),E4974)</f>
        <v>No Ct</v>
      </c>
      <c r="L4974" s="61" t="n">
        <f aca="false">IF(J4974="PosK",SUMIFS(K:K,J:J,"PosK",H:H,H4974),"")</f>
        <v>0</v>
      </c>
      <c r="M4974" s="61" t="n">
        <f aca="false">IF(J4974="PosK",SUMIFS(K:K,J:J,"NegK",H:H,H4974),"")</f>
        <v>0</v>
      </c>
      <c r="N4974" s="61" t="n">
        <f aca="false">IF(J4974="PosK",SUMIFS(K:K,J:J,"eDNA",H:H,H4974),"")</f>
        <v>0</v>
      </c>
      <c r="P4974" s="62" t="n">
        <f aca="false">IF(K4976="No Ct",0,K4976)</f>
        <v>0</v>
      </c>
      <c r="Q4974" s="62" t="n">
        <f aca="false">IF(K4977="No Ct",0,K4977)</f>
        <v>0</v>
      </c>
      <c r="R4974" s="0" t="str">
        <f aca="false">IF(AND(L4974&gt;0,M4974=0),"Valid","Invalid")</f>
        <v>Invalid</v>
      </c>
      <c r="S4974" s="0" t="str">
        <f aca="false">IF(OR(P4974&gt;1,Q4974&gt;1),"Present","Absent")</f>
        <v>Absent</v>
      </c>
      <c r="T4974" s="63" t="str">
        <f aca="false">IF(OR(AND(P4974&gt;1,P4974&lt;41),AND(Q4974&gt;1,Q4974&lt;41)),"Ct&lt;41","Ct&gt;41")</f>
        <v>Ct&gt;41</v>
      </c>
      <c r="U4974" s="0" t="str">
        <f aca="false">I4974</f>
        <v>Spidssnudetfroe</v>
      </c>
      <c r="V4974" s="0" t="str">
        <f aca="false">MID(F4974,10,9)</f>
        <v>DL2018102</v>
      </c>
      <c r="W4974" s="64" t="str">
        <f aca="false">V4974&amp;"_"&amp;U4974&amp;"_"&amp;R4974&amp;"_"&amp;S4974&amp;"_"&amp;T4974</f>
        <v>DL2018102_Spidssnudetfroe_Invalid_Absent_Ct&gt;41</v>
      </c>
    </row>
    <row r="4975" customFormat="false" ht="14.25" hidden="false" customHeight="false" outlineLevel="0" collapsed="false">
      <c r="A4975" s="0" t="s">
        <v>844</v>
      </c>
      <c r="B4975" s="52" t="s">
        <v>985</v>
      </c>
      <c r="C4975" s="52" t="s">
        <v>747</v>
      </c>
      <c r="D4975" s="53" t="n">
        <v>0.1</v>
      </c>
      <c r="E4975" s="53" t="s">
        <v>748</v>
      </c>
      <c r="F4975" s="0" t="s">
        <v>1398</v>
      </c>
      <c r="G4975" s="0" t="str">
        <f aca="false">LEFT(B4975,2)</f>
        <v>13</v>
      </c>
      <c r="H4975" s="0" t="str">
        <f aca="false">I4975&amp;"_"&amp;G4975&amp;"_"&amp;F4975</f>
        <v>Spidssnudetfroe_13_20190110_DL2018102_KalundborgGymOgHF_koersel1</v>
      </c>
      <c r="I4975" s="61" t="str">
        <f aca="false">MID(RIGHT(B4975,LEN(B4975)-3),1,FIND("_",RIGHT(B4975,LEN(B4975)-3))-1)</f>
        <v>Spidssnudetfroe</v>
      </c>
      <c r="J4975" s="61" t="str">
        <f aca="false">TRIM(SUBSTITUTE(RIGHT(B4975,FIND(I4975,B4975)+1),"_",""))</f>
        <v>NegK</v>
      </c>
      <c r="K4975" s="0" t="str">
        <f aca="false">IFERROR(VALUE(SUBSTITUTE(E4975,".",",")),E4975)</f>
        <v>No Ct</v>
      </c>
      <c r="L4975" s="61" t="str">
        <f aca="false">IF(J4975="PosK",SUMIFS(K:K,J:J,"PosK",H:H,H4975),"")</f>
        <v/>
      </c>
      <c r="M4975" s="61" t="str">
        <f aca="false">IF(J4975="PosK",SUMIFS(K:K,J:J,"NegK",H:H,H4975),"")</f>
        <v/>
      </c>
      <c r="N4975" s="61" t="str">
        <f aca="false">IF(J4975="PosK",SUMIFS(K:K,J:J,"eDNA",H:H,H4975),"")</f>
        <v/>
      </c>
    </row>
    <row r="4976" customFormat="false" ht="14.25" hidden="false" customHeight="false" outlineLevel="0" collapsed="false">
      <c r="A4976" s="0" t="s">
        <v>846</v>
      </c>
      <c r="B4976" s="52" t="s">
        <v>986</v>
      </c>
      <c r="C4976" s="52" t="s">
        <v>751</v>
      </c>
      <c r="D4976" s="53" t="n">
        <v>0.1</v>
      </c>
      <c r="E4976" s="53" t="s">
        <v>748</v>
      </c>
      <c r="F4976" s="0" t="s">
        <v>1398</v>
      </c>
      <c r="G4976" s="0" t="str">
        <f aca="false">LEFT(B4976,2)</f>
        <v>13</v>
      </c>
      <c r="H4976" s="0" t="str">
        <f aca="false">I4976&amp;"_"&amp;G4976&amp;"_"&amp;F4976</f>
        <v>Spidssnudetfroe_13_20190110_DL2018102_KalundborgGymOgHF_koersel1</v>
      </c>
      <c r="I4976" s="61" t="str">
        <f aca="false">MID(RIGHT(B4976,LEN(B4976)-3),1,FIND("_",RIGHT(B4976,LEN(B4976)-3))-1)</f>
        <v>Spidssnudetfroe</v>
      </c>
      <c r="J4976" s="61" t="str">
        <f aca="false">TRIM(SUBSTITUTE(RIGHT(B4976,FIND(I4976,B4976)+1),"_",""))</f>
        <v>eDNA</v>
      </c>
      <c r="K4976" s="0" t="str">
        <f aca="false">IFERROR(VALUE(SUBSTITUTE(E4976,".",",")),E4976)</f>
        <v>No Ct</v>
      </c>
      <c r="L4976" s="61" t="str">
        <f aca="false">IF(J4976="PosK",SUMIFS(K:K,J:J,"PosK",H:H,H4976),"")</f>
        <v/>
      </c>
      <c r="M4976" s="61" t="str">
        <f aca="false">IF(J4976="PosK",SUMIFS(K:K,J:J,"NegK",H:H,H4976),"")</f>
        <v/>
      </c>
      <c r="N4976" s="61" t="str">
        <f aca="false">IF(J4976="PosK",SUMIFS(K:K,J:J,"eDNA",H:H,H4976),"")</f>
        <v/>
      </c>
      <c r="Q4976" s="62"/>
    </row>
    <row r="4977" customFormat="false" ht="14.25" hidden="false" customHeight="false" outlineLevel="0" collapsed="false">
      <c r="A4977" s="0" t="s">
        <v>848</v>
      </c>
      <c r="B4977" s="52" t="s">
        <v>986</v>
      </c>
      <c r="C4977" s="52" t="s">
        <v>751</v>
      </c>
      <c r="D4977" s="53" t="n">
        <v>0.1</v>
      </c>
      <c r="E4977" s="53" t="s">
        <v>748</v>
      </c>
      <c r="F4977" s="0" t="s">
        <v>1398</v>
      </c>
      <c r="G4977" s="0" t="str">
        <f aca="false">LEFT(B4977,2)</f>
        <v>13</v>
      </c>
      <c r="H4977" s="0" t="str">
        <f aca="false">I4977&amp;"_"&amp;G4977&amp;"_"&amp;F4977</f>
        <v>Spidssnudetfroe_13_20190110_DL2018102_KalundborgGymOgHF_koersel1</v>
      </c>
      <c r="I4977" s="61" t="str">
        <f aca="false">MID(RIGHT(B4977,LEN(B4977)-3),1,FIND("_",RIGHT(B4977,LEN(B4977)-3))-1)</f>
        <v>Spidssnudetfroe</v>
      </c>
      <c r="J4977" s="61" t="str">
        <f aca="false">TRIM(SUBSTITUTE(RIGHT(B4977,FIND(I4977,B4977)+1),"_",""))</f>
        <v>eDNA</v>
      </c>
      <c r="K4977" s="0" t="str">
        <f aca="false">IFERROR(VALUE(SUBSTITUTE(E4977,".",",")),E4977)</f>
        <v>No Ct</v>
      </c>
      <c r="L4977" s="61" t="str">
        <f aca="false">IF(J4977="PosK",SUMIFS(K:K,J:J,"PosK",H:H,H4977),"")</f>
        <v/>
      </c>
      <c r="M4977" s="61" t="str">
        <f aca="false">IF(J4977="PosK",SUMIFS(K:K,J:J,"NegK",H:H,H4977),"")</f>
        <v/>
      </c>
      <c r="N4977" s="61" t="str">
        <f aca="false">IF(J4977="PosK",SUMIFS(K:K,J:J,"eDNA",H:H,H4977),"")</f>
        <v/>
      </c>
      <c r="P4977" s="62"/>
      <c r="T4977" s="63"/>
      <c r="W4977" s="64"/>
    </row>
    <row r="4978" customFormat="false" ht="14.25" hidden="false" customHeight="false" outlineLevel="0" collapsed="false">
      <c r="A4978" s="0" t="s">
        <v>849</v>
      </c>
      <c r="B4978" s="52" t="s">
        <v>987</v>
      </c>
      <c r="C4978" s="52" t="s">
        <v>743</v>
      </c>
      <c r="D4978" s="53" t="n">
        <v>0.1</v>
      </c>
      <c r="E4978" s="53" t="s">
        <v>748</v>
      </c>
      <c r="F4978" s="0" t="s">
        <v>1398</v>
      </c>
      <c r="G4978" s="0" t="str">
        <f aca="false">LEFT(B4978,2)</f>
        <v>14</v>
      </c>
      <c r="H4978" s="0" t="str">
        <f aca="false">I4978&amp;"_"&amp;G4978&amp;"_"&amp;F4978</f>
        <v>Spidssnudetfroe_14_20190110_DL2018102_KalundborgGymOgHF_koersel1</v>
      </c>
      <c r="I4978" s="61" t="str">
        <f aca="false">MID(RIGHT(B4978,LEN(B4978)-3),1,FIND("_",RIGHT(B4978,LEN(B4978)-3))-1)</f>
        <v>Spidssnudetfroe</v>
      </c>
      <c r="J4978" s="61" t="str">
        <f aca="false">TRIM(SUBSTITUTE(RIGHT(B4978,FIND(I4978,B4978)+1),"_",""))</f>
        <v>PosK</v>
      </c>
      <c r="K4978" s="0" t="str">
        <f aca="false">IFERROR(VALUE(SUBSTITUTE(E4978,".",",")),E4978)</f>
        <v>No Ct</v>
      </c>
      <c r="L4978" s="61" t="n">
        <f aca="false">IF(J4978="PosK",SUMIFS(K:K,J:J,"PosK",H:H,H4978),"")</f>
        <v>0</v>
      </c>
      <c r="M4978" s="61" t="n">
        <f aca="false">IF(J4978="PosK",SUMIFS(K:K,J:J,"NegK",H:H,H4978),"")</f>
        <v>0</v>
      </c>
      <c r="N4978" s="61" t="n">
        <f aca="false">IF(J4978="PosK",SUMIFS(K:K,J:J,"eDNA",H:H,H4978),"")</f>
        <v>0</v>
      </c>
      <c r="P4978" s="62" t="n">
        <f aca="false">IF(K4980="No Ct",0,K4980)</f>
        <v>0</v>
      </c>
      <c r="Q4978" s="62" t="n">
        <f aca="false">IF(K4981="No Ct",0,K4981)</f>
        <v>0</v>
      </c>
      <c r="R4978" s="0" t="str">
        <f aca="false">IF(AND(L4978&gt;0,M4978=0),"Valid","Invalid")</f>
        <v>Invalid</v>
      </c>
      <c r="S4978" s="0" t="str">
        <f aca="false">IF(OR(P4978&gt;1,Q4978&gt;1),"Present","Absent")</f>
        <v>Absent</v>
      </c>
      <c r="T4978" s="63" t="str">
        <f aca="false">IF(OR(AND(P4978&gt;1,P4978&lt;41),AND(Q4978&gt;1,Q4978&lt;41)),"Ct&lt;41","Ct&gt;41")</f>
        <v>Ct&gt;41</v>
      </c>
      <c r="U4978" s="0" t="str">
        <f aca="false">I4978</f>
        <v>Spidssnudetfroe</v>
      </c>
      <c r="V4978" s="0" t="str">
        <f aca="false">MID(F4978,10,9)</f>
        <v>DL2018102</v>
      </c>
      <c r="W4978" s="64" t="str">
        <f aca="false">V4978&amp;"_"&amp;U4978&amp;"_"&amp;R4978&amp;"_"&amp;S4978&amp;"_"&amp;T4978</f>
        <v>DL2018102_Spidssnudetfroe_Invalid_Absent_Ct&gt;41</v>
      </c>
    </row>
    <row r="4979" customFormat="false" ht="14.25" hidden="false" customHeight="false" outlineLevel="0" collapsed="false">
      <c r="A4979" s="0" t="s">
        <v>851</v>
      </c>
      <c r="B4979" s="52" t="s">
        <v>988</v>
      </c>
      <c r="C4979" s="52" t="s">
        <v>747</v>
      </c>
      <c r="D4979" s="53" t="n">
        <v>0.1</v>
      </c>
      <c r="E4979" s="53" t="s">
        <v>748</v>
      </c>
      <c r="F4979" s="0" t="s">
        <v>1398</v>
      </c>
      <c r="G4979" s="0" t="str">
        <f aca="false">LEFT(B4979,2)</f>
        <v>14</v>
      </c>
      <c r="H4979" s="0" t="str">
        <f aca="false">I4979&amp;"_"&amp;G4979&amp;"_"&amp;F4979</f>
        <v>Spidssnudetfroe_14_20190110_DL2018102_KalundborgGymOgHF_koersel1</v>
      </c>
      <c r="I4979" s="61" t="str">
        <f aca="false">MID(RIGHT(B4979,LEN(B4979)-3),1,FIND("_",RIGHT(B4979,LEN(B4979)-3))-1)</f>
        <v>Spidssnudetfroe</v>
      </c>
      <c r="J4979" s="61" t="str">
        <f aca="false">TRIM(SUBSTITUTE(RIGHT(B4979,FIND(I4979,B4979)+1),"_",""))</f>
        <v>NegK</v>
      </c>
      <c r="K4979" s="0" t="str">
        <f aca="false">IFERROR(VALUE(SUBSTITUTE(E4979,".",",")),E4979)</f>
        <v>No Ct</v>
      </c>
      <c r="L4979" s="61" t="str">
        <f aca="false">IF(J4979="PosK",SUMIFS(K:K,J:J,"PosK",H:H,H4979),"")</f>
        <v/>
      </c>
      <c r="M4979" s="61" t="str">
        <f aca="false">IF(J4979="PosK",SUMIFS(K:K,J:J,"NegK",H:H,H4979),"")</f>
        <v/>
      </c>
      <c r="N4979" s="61" t="str">
        <f aca="false">IF(J4979="PosK",SUMIFS(K:K,J:J,"eDNA",H:H,H4979),"")</f>
        <v/>
      </c>
    </row>
    <row r="4980" customFormat="false" ht="14.25" hidden="false" customHeight="false" outlineLevel="0" collapsed="false">
      <c r="A4980" s="0" t="s">
        <v>853</v>
      </c>
      <c r="B4980" s="52" t="s">
        <v>989</v>
      </c>
      <c r="C4980" s="52" t="s">
        <v>751</v>
      </c>
      <c r="D4980" s="53" t="n">
        <v>0.1</v>
      </c>
      <c r="E4980" s="53" t="s">
        <v>748</v>
      </c>
      <c r="F4980" s="0" t="s">
        <v>1398</v>
      </c>
      <c r="G4980" s="0" t="str">
        <f aca="false">LEFT(B4980,2)</f>
        <v>14</v>
      </c>
      <c r="H4980" s="0" t="str">
        <f aca="false">I4980&amp;"_"&amp;G4980&amp;"_"&amp;F4980</f>
        <v>Spidssnudetfroe_14_20190110_DL2018102_KalundborgGymOgHF_koersel1</v>
      </c>
      <c r="I4980" s="61" t="str">
        <f aca="false">MID(RIGHT(B4980,LEN(B4980)-3),1,FIND("_",RIGHT(B4980,LEN(B4980)-3))-1)</f>
        <v>Spidssnudetfroe</v>
      </c>
      <c r="J4980" s="61" t="str">
        <f aca="false">TRIM(SUBSTITUTE(RIGHT(B4980,FIND(I4980,B4980)+1),"_",""))</f>
        <v>eDNA</v>
      </c>
      <c r="K4980" s="0" t="str">
        <f aca="false">IFERROR(VALUE(SUBSTITUTE(E4980,".",",")),E4980)</f>
        <v>No Ct</v>
      </c>
      <c r="L4980" s="61" t="str">
        <f aca="false">IF(J4980="PosK",SUMIFS(K:K,J:J,"PosK",H:H,H4980),"")</f>
        <v/>
      </c>
      <c r="M4980" s="61" t="str">
        <f aca="false">IF(J4980="PosK",SUMIFS(K:K,J:J,"NegK",H:H,H4980),"")</f>
        <v/>
      </c>
      <c r="N4980" s="61" t="str">
        <f aca="false">IF(J4980="PosK",SUMIFS(K:K,J:J,"eDNA",H:H,H4980),"")</f>
        <v/>
      </c>
      <c r="Q4980" s="62"/>
    </row>
    <row r="4981" customFormat="false" ht="14.25" hidden="false" customHeight="false" outlineLevel="0" collapsed="false">
      <c r="A4981" s="0" t="s">
        <v>855</v>
      </c>
      <c r="B4981" s="52" t="s">
        <v>989</v>
      </c>
      <c r="C4981" s="52" t="s">
        <v>751</v>
      </c>
      <c r="D4981" s="53" t="n">
        <v>0.1</v>
      </c>
      <c r="E4981" s="53" t="s">
        <v>748</v>
      </c>
      <c r="F4981" s="0" t="s">
        <v>1398</v>
      </c>
      <c r="G4981" s="0" t="str">
        <f aca="false">LEFT(B4981,2)</f>
        <v>14</v>
      </c>
      <c r="H4981" s="0" t="str">
        <f aca="false">I4981&amp;"_"&amp;G4981&amp;"_"&amp;F4981</f>
        <v>Spidssnudetfroe_14_20190110_DL2018102_KalundborgGymOgHF_koersel1</v>
      </c>
      <c r="I4981" s="61" t="str">
        <f aca="false">MID(RIGHT(B4981,LEN(B4981)-3),1,FIND("_",RIGHT(B4981,LEN(B4981)-3))-1)</f>
        <v>Spidssnudetfroe</v>
      </c>
      <c r="J4981" s="61" t="str">
        <f aca="false">TRIM(SUBSTITUTE(RIGHT(B4981,FIND(I4981,B4981)+1),"_",""))</f>
        <v>eDNA</v>
      </c>
      <c r="K4981" s="0" t="str">
        <f aca="false">IFERROR(VALUE(SUBSTITUTE(E4981,".",",")),E4981)</f>
        <v>No Ct</v>
      </c>
      <c r="L4981" s="61" t="str">
        <f aca="false">IF(J4981="PosK",SUMIFS(K:K,J:J,"PosK",H:H,H4981),"")</f>
        <v/>
      </c>
      <c r="M4981" s="61" t="str">
        <f aca="false">IF(J4981="PosK",SUMIFS(K:K,J:J,"NegK",H:H,H4981),"")</f>
        <v/>
      </c>
      <c r="N4981" s="61" t="str">
        <f aca="false">IF(J4981="PosK",SUMIFS(K:K,J:J,"eDNA",H:H,H4981),"")</f>
        <v/>
      </c>
      <c r="P4981" s="62"/>
      <c r="T4981" s="63"/>
      <c r="W4981" s="64"/>
    </row>
    <row r="4982" customFormat="false" ht="14.25" hidden="false" customHeight="false" outlineLevel="0" collapsed="false">
      <c r="A4982" s="0" t="s">
        <v>856</v>
      </c>
      <c r="B4982" s="52" t="s">
        <v>990</v>
      </c>
      <c r="C4982" s="52" t="s">
        <v>743</v>
      </c>
      <c r="D4982" s="53" t="n">
        <v>0.1</v>
      </c>
      <c r="E4982" s="53" t="s">
        <v>748</v>
      </c>
      <c r="F4982" s="0" t="s">
        <v>1398</v>
      </c>
      <c r="G4982" s="0" t="str">
        <f aca="false">LEFT(B4982,2)</f>
        <v>15</v>
      </c>
      <c r="H4982" s="0" t="str">
        <f aca="false">I4982&amp;"_"&amp;G4982&amp;"_"&amp;F4982</f>
        <v>KortbenetGroenFroe_15_20190110_DL2018102_KalundborgGymOgHF_koersel1</v>
      </c>
      <c r="I4982" s="61" t="str">
        <f aca="false">MID(RIGHT(B4982,LEN(B4982)-3),1,FIND("_",RIGHT(B4982,LEN(B4982)-3))-1)</f>
        <v>KortbenetGroenFroe</v>
      </c>
      <c r="J4982" s="61" t="str">
        <f aca="false">TRIM(SUBSTITUTE(RIGHT(B4982,FIND(I4982,B4982)+1),"_",""))</f>
        <v>PosK</v>
      </c>
      <c r="K4982" s="0" t="str">
        <f aca="false">IFERROR(VALUE(SUBSTITUTE(E4982,".",",")),E4982)</f>
        <v>No Ct</v>
      </c>
      <c r="L4982" s="61" t="n">
        <f aca="false">IF(J4982="PosK",SUMIFS(K:K,J:J,"PosK",H:H,H4982),"")</f>
        <v>0</v>
      </c>
      <c r="M4982" s="61" t="n">
        <f aca="false">IF(J4982="PosK",SUMIFS(K:K,J:J,"NegK",H:H,H4982),"")</f>
        <v>0</v>
      </c>
      <c r="N4982" s="61" t="n">
        <f aca="false">IF(J4982="PosK",SUMIFS(K:K,J:J,"eDNA",H:H,H4982),"")</f>
        <v>71.1</v>
      </c>
      <c r="P4982" s="62" t="n">
        <f aca="false">IF(K4984="No Ct",0,K4984)</f>
        <v>36.3</v>
      </c>
      <c r="Q4982" s="62" t="n">
        <f aca="false">IF(K4985="No Ct",0,K4985)</f>
        <v>34.8</v>
      </c>
      <c r="R4982" s="0" t="str">
        <f aca="false">IF(AND(L4982&gt;0,M4982=0),"Valid","Invalid")</f>
        <v>Invalid</v>
      </c>
      <c r="S4982" s="0" t="str">
        <f aca="false">IF(OR(P4982&gt;1,Q4982&gt;1),"Present","Absent")</f>
        <v>Present</v>
      </c>
      <c r="T4982" s="63" t="str">
        <f aca="false">IF(OR(AND(P4982&gt;1,P4982&lt;41),AND(Q4982&gt;1,Q4982&lt;41)),"Ct&lt;41","Ct&gt;41")</f>
        <v>Ct&lt;41</v>
      </c>
      <c r="U4982" s="0" t="str">
        <f aca="false">I4982</f>
        <v>KortbenetGroenFroe</v>
      </c>
      <c r="V4982" s="0" t="str">
        <f aca="false">MID(F4982,10,9)</f>
        <v>DL2018102</v>
      </c>
      <c r="W4982" s="64" t="str">
        <f aca="false">V4982&amp;"_"&amp;U4982&amp;"_"&amp;R4982&amp;"_"&amp;S4982&amp;"_"&amp;T4982</f>
        <v>DL2018102_KortbenetGroenFroe_Invalid_Present_Ct&lt;41</v>
      </c>
    </row>
    <row r="4983" customFormat="false" ht="14.25" hidden="false" customHeight="false" outlineLevel="0" collapsed="false">
      <c r="A4983" s="0" t="s">
        <v>858</v>
      </c>
      <c r="B4983" s="52" t="s">
        <v>991</v>
      </c>
      <c r="C4983" s="52" t="s">
        <v>747</v>
      </c>
      <c r="D4983" s="53" t="n">
        <v>0.1</v>
      </c>
      <c r="E4983" s="53" t="s">
        <v>748</v>
      </c>
      <c r="F4983" s="0" t="s">
        <v>1398</v>
      </c>
      <c r="G4983" s="0" t="str">
        <f aca="false">LEFT(B4983,2)</f>
        <v>15</v>
      </c>
      <c r="H4983" s="0" t="str">
        <f aca="false">I4983&amp;"_"&amp;G4983&amp;"_"&amp;F4983</f>
        <v>KortbenetGroenFroe_15_20190110_DL2018102_KalundborgGymOgHF_koersel1</v>
      </c>
      <c r="I4983" s="61" t="str">
        <f aca="false">MID(RIGHT(B4983,LEN(B4983)-3),1,FIND("_",RIGHT(B4983,LEN(B4983)-3))-1)</f>
        <v>KortbenetGroenFroe</v>
      </c>
      <c r="J4983" s="61" t="str">
        <f aca="false">TRIM(SUBSTITUTE(RIGHT(B4983,FIND(I4983,B4983)+1),"_",""))</f>
        <v>NegK</v>
      </c>
      <c r="K4983" s="0" t="str">
        <f aca="false">IFERROR(VALUE(SUBSTITUTE(E4983,".",",")),E4983)</f>
        <v>No Ct</v>
      </c>
      <c r="L4983" s="61" t="str">
        <f aca="false">IF(J4983="PosK",SUMIFS(K:K,J:J,"PosK",H:H,H4983),"")</f>
        <v/>
      </c>
      <c r="M4983" s="61" t="str">
        <f aca="false">IF(J4983="PosK",SUMIFS(K:K,J:J,"NegK",H:H,H4983),"")</f>
        <v/>
      </c>
      <c r="N4983" s="61" t="str">
        <f aca="false">IF(J4983="PosK",SUMIFS(K:K,J:J,"eDNA",H:H,H4983),"")</f>
        <v/>
      </c>
    </row>
    <row r="4984" customFormat="false" ht="14.25" hidden="false" customHeight="false" outlineLevel="0" collapsed="false">
      <c r="A4984" s="0" t="s">
        <v>860</v>
      </c>
      <c r="B4984" s="52" t="s">
        <v>992</v>
      </c>
      <c r="C4984" s="52" t="s">
        <v>751</v>
      </c>
      <c r="D4984" s="53" t="n">
        <v>0.1</v>
      </c>
      <c r="E4984" s="53" t="n">
        <v>36.3</v>
      </c>
      <c r="F4984" s="0" t="s">
        <v>1398</v>
      </c>
      <c r="G4984" s="0" t="str">
        <f aca="false">LEFT(B4984,2)</f>
        <v>15</v>
      </c>
      <c r="H4984" s="0" t="str">
        <f aca="false">I4984&amp;"_"&amp;G4984&amp;"_"&amp;F4984</f>
        <v>KortbenetGroenFroe_15_20190110_DL2018102_KalundborgGymOgHF_koersel1</v>
      </c>
      <c r="I4984" s="61" t="str">
        <f aca="false">MID(RIGHT(B4984,LEN(B4984)-3),1,FIND("_",RIGHT(B4984,LEN(B4984)-3))-1)</f>
        <v>KortbenetGroenFroe</v>
      </c>
      <c r="J4984" s="61" t="str">
        <f aca="false">TRIM(SUBSTITUTE(RIGHT(B4984,FIND(I4984,B4984)+1),"_",""))</f>
        <v>eDNA</v>
      </c>
      <c r="K4984" s="0" t="n">
        <f aca="false">IFERROR(VALUE(SUBSTITUTE(E4984,".",",")),E4984)</f>
        <v>36.3</v>
      </c>
      <c r="L4984" s="61" t="str">
        <f aca="false">IF(J4984="PosK",SUMIFS(K:K,J:J,"PosK",H:H,H4984),"")</f>
        <v/>
      </c>
      <c r="M4984" s="61" t="str">
        <f aca="false">IF(J4984="PosK",SUMIFS(K:K,J:J,"NegK",H:H,H4984),"")</f>
        <v/>
      </c>
      <c r="N4984" s="61" t="str">
        <f aca="false">IF(J4984="PosK",SUMIFS(K:K,J:J,"eDNA",H:H,H4984),"")</f>
        <v/>
      </c>
      <c r="Q4984" s="62"/>
    </row>
    <row r="4985" customFormat="false" ht="14.25" hidden="false" customHeight="false" outlineLevel="0" collapsed="false">
      <c r="A4985" s="0" t="s">
        <v>862</v>
      </c>
      <c r="B4985" s="52" t="s">
        <v>992</v>
      </c>
      <c r="C4985" s="52" t="s">
        <v>751</v>
      </c>
      <c r="D4985" s="53" t="n">
        <v>0.1</v>
      </c>
      <c r="E4985" s="53" t="n">
        <v>34.8</v>
      </c>
      <c r="F4985" s="0" t="s">
        <v>1398</v>
      </c>
      <c r="G4985" s="0" t="str">
        <f aca="false">LEFT(B4985,2)</f>
        <v>15</v>
      </c>
      <c r="H4985" s="0" t="str">
        <f aca="false">I4985&amp;"_"&amp;G4985&amp;"_"&amp;F4985</f>
        <v>KortbenetGroenFroe_15_20190110_DL2018102_KalundborgGymOgHF_koersel1</v>
      </c>
      <c r="I4985" s="61" t="str">
        <f aca="false">MID(RIGHT(B4985,LEN(B4985)-3),1,FIND("_",RIGHT(B4985,LEN(B4985)-3))-1)</f>
        <v>KortbenetGroenFroe</v>
      </c>
      <c r="J4985" s="61" t="str">
        <f aca="false">TRIM(SUBSTITUTE(RIGHT(B4985,FIND(I4985,B4985)+1),"_",""))</f>
        <v>eDNA</v>
      </c>
      <c r="K4985" s="0" t="n">
        <f aca="false">IFERROR(VALUE(SUBSTITUTE(E4985,".",",")),E4985)</f>
        <v>34.8</v>
      </c>
      <c r="L4985" s="61" t="str">
        <f aca="false">IF(J4985="PosK",SUMIFS(K:K,J:J,"PosK",H:H,H4985),"")</f>
        <v/>
      </c>
      <c r="M4985" s="61" t="str">
        <f aca="false">IF(J4985="PosK",SUMIFS(K:K,J:J,"NegK",H:H,H4985),"")</f>
        <v/>
      </c>
      <c r="N4985" s="61" t="str">
        <f aca="false">IF(J4985="PosK",SUMIFS(K:K,J:J,"eDNA",H:H,H4985),"")</f>
        <v/>
      </c>
      <c r="P4985" s="62"/>
      <c r="T4985" s="63"/>
      <c r="W4985" s="64"/>
    </row>
    <row r="4986" customFormat="false" ht="14.25" hidden="false" customHeight="false" outlineLevel="0" collapsed="false">
      <c r="A4986" s="0" t="s">
        <v>863</v>
      </c>
      <c r="B4986" s="52" t="s">
        <v>1212</v>
      </c>
      <c r="C4986" s="52" t="s">
        <v>743</v>
      </c>
      <c r="D4986" s="53" t="n">
        <v>0.1</v>
      </c>
      <c r="E4986" s="53" t="s">
        <v>748</v>
      </c>
      <c r="F4986" s="0" t="s">
        <v>1398</v>
      </c>
      <c r="G4986" s="0" t="str">
        <f aca="false">LEFT(B4986,2)</f>
        <v>16</v>
      </c>
      <c r="H4986" s="0" t="str">
        <f aca="false">I4986&amp;"_"&amp;G4986&amp;"_"&amp;F4986</f>
        <v>ButsnudetFroe_16_20190110_DL2018102_KalundborgGymOgHF_koersel1</v>
      </c>
      <c r="I4986" s="61" t="str">
        <f aca="false">MID(RIGHT(B4986,LEN(B4986)-3),1,FIND("_",RIGHT(B4986,LEN(B4986)-3))-1)</f>
        <v>ButsnudetFroe</v>
      </c>
      <c r="J4986" s="61" t="str">
        <f aca="false">TRIM(SUBSTITUTE(RIGHT(B4986,FIND(I4986,B4986)+1),"_",""))</f>
        <v>PosK</v>
      </c>
      <c r="K4986" s="0" t="str">
        <f aca="false">IFERROR(VALUE(SUBSTITUTE(E4986,".",",")),E4986)</f>
        <v>No Ct</v>
      </c>
      <c r="L4986" s="61" t="n">
        <f aca="false">IF(J4986="PosK",SUMIFS(K:K,J:J,"PosK",H:H,H4986),"")</f>
        <v>0</v>
      </c>
      <c r="M4986" s="61" t="n">
        <f aca="false">IF(J4986="PosK",SUMIFS(K:K,J:J,"NegK",H:H,H4986),"")</f>
        <v>0</v>
      </c>
      <c r="N4986" s="61" t="n">
        <f aca="false">IF(J4986="PosK",SUMIFS(K:K,J:J,"eDNA",H:H,H4986),"")</f>
        <v>0</v>
      </c>
      <c r="P4986" s="62" t="n">
        <f aca="false">IF(K4988="No Ct",0,K4988)</f>
        <v>0</v>
      </c>
      <c r="Q4986" s="62" t="n">
        <f aca="false">IF(K4989="No Ct",0,K4989)</f>
        <v>0</v>
      </c>
      <c r="R4986" s="0" t="str">
        <f aca="false">IF(AND(L4986&gt;0,M4986=0),"Valid","Invalid")</f>
        <v>Invalid</v>
      </c>
      <c r="S4986" s="0" t="str">
        <f aca="false">IF(OR(P4986&gt;1,Q4986&gt;1),"Present","Absent")</f>
        <v>Absent</v>
      </c>
      <c r="T4986" s="63" t="str">
        <f aca="false">IF(OR(AND(P4986&gt;1,P4986&lt;41),AND(Q4986&gt;1,Q4986&lt;41)),"Ct&lt;41","Ct&gt;41")</f>
        <v>Ct&gt;41</v>
      </c>
      <c r="U4986" s="0" t="str">
        <f aca="false">I4986</f>
        <v>ButsnudetFroe</v>
      </c>
      <c r="V4986" s="0" t="str">
        <f aca="false">MID(F4986,10,9)</f>
        <v>DL2018102</v>
      </c>
      <c r="W4986" s="64" t="str">
        <f aca="false">V4986&amp;"_"&amp;U4986&amp;"_"&amp;R4986&amp;"_"&amp;S4986&amp;"_"&amp;T4986</f>
        <v>DL2018102_ButsnudetFroe_Invalid_Absent_Ct&gt;41</v>
      </c>
    </row>
    <row r="4987" customFormat="false" ht="14.25" hidden="false" customHeight="false" outlineLevel="0" collapsed="false">
      <c r="A4987" s="0" t="s">
        <v>865</v>
      </c>
      <c r="B4987" s="52" t="s">
        <v>1213</v>
      </c>
      <c r="C4987" s="52" t="s">
        <v>747</v>
      </c>
      <c r="D4987" s="53" t="n">
        <v>0.1</v>
      </c>
      <c r="E4987" s="53" t="s">
        <v>748</v>
      </c>
      <c r="F4987" s="0" t="s">
        <v>1398</v>
      </c>
      <c r="G4987" s="0" t="str">
        <f aca="false">LEFT(B4987,2)</f>
        <v>16</v>
      </c>
      <c r="H4987" s="0" t="str">
        <f aca="false">I4987&amp;"_"&amp;G4987&amp;"_"&amp;F4987</f>
        <v>ButsnudetFroe_16_20190110_DL2018102_KalundborgGymOgHF_koersel1</v>
      </c>
      <c r="I4987" s="61" t="str">
        <f aca="false">MID(RIGHT(B4987,LEN(B4987)-3),1,FIND("_",RIGHT(B4987,LEN(B4987)-3))-1)</f>
        <v>ButsnudetFroe</v>
      </c>
      <c r="J4987" s="61" t="str">
        <f aca="false">TRIM(SUBSTITUTE(RIGHT(B4987,FIND(I4987,B4987)+1),"_",""))</f>
        <v>NegK</v>
      </c>
      <c r="K4987" s="0" t="str">
        <f aca="false">IFERROR(VALUE(SUBSTITUTE(E4987,".",",")),E4987)</f>
        <v>No Ct</v>
      </c>
      <c r="L4987" s="61" t="str">
        <f aca="false">IF(J4987="PosK",SUMIFS(K:K,J:J,"PosK",H:H,H4987),"")</f>
        <v/>
      </c>
      <c r="M4987" s="61" t="str">
        <f aca="false">IF(J4987="PosK",SUMIFS(K:K,J:J,"NegK",H:H,H4987),"")</f>
        <v/>
      </c>
      <c r="N4987" s="61" t="str">
        <f aca="false">IF(J4987="PosK",SUMIFS(K:K,J:J,"eDNA",H:H,H4987),"")</f>
        <v/>
      </c>
    </row>
    <row r="4988" customFormat="false" ht="14.25" hidden="false" customHeight="false" outlineLevel="0" collapsed="false">
      <c r="A4988" s="0" t="s">
        <v>867</v>
      </c>
      <c r="B4988" s="52" t="s">
        <v>1214</v>
      </c>
      <c r="C4988" s="52" t="s">
        <v>751</v>
      </c>
      <c r="D4988" s="53" t="n">
        <v>0.1</v>
      </c>
      <c r="E4988" s="53" t="s">
        <v>748</v>
      </c>
      <c r="F4988" s="0" t="s">
        <v>1398</v>
      </c>
      <c r="G4988" s="0" t="str">
        <f aca="false">LEFT(B4988,2)</f>
        <v>16</v>
      </c>
      <c r="H4988" s="0" t="str">
        <f aca="false">I4988&amp;"_"&amp;G4988&amp;"_"&amp;F4988</f>
        <v>ButsnudetFroe_16_20190110_DL2018102_KalundborgGymOgHF_koersel1</v>
      </c>
      <c r="I4988" s="61" t="str">
        <f aca="false">MID(RIGHT(B4988,LEN(B4988)-3),1,FIND("_",RIGHT(B4988,LEN(B4988)-3))-1)</f>
        <v>ButsnudetFroe</v>
      </c>
      <c r="J4988" s="61" t="str">
        <f aca="false">TRIM(SUBSTITUTE(RIGHT(B4988,FIND(I4988,B4988)+1),"_",""))</f>
        <v>eDNA</v>
      </c>
      <c r="K4988" s="0" t="str">
        <f aca="false">IFERROR(VALUE(SUBSTITUTE(E4988,".",",")),E4988)</f>
        <v>No Ct</v>
      </c>
      <c r="L4988" s="61" t="str">
        <f aca="false">IF(J4988="PosK",SUMIFS(K:K,J:J,"PosK",H:H,H4988),"")</f>
        <v/>
      </c>
      <c r="M4988" s="61" t="str">
        <f aca="false">IF(J4988="PosK",SUMIFS(K:K,J:J,"NegK",H:H,H4988),"")</f>
        <v/>
      </c>
      <c r="N4988" s="61" t="str">
        <f aca="false">IF(J4988="PosK",SUMIFS(K:K,J:J,"eDNA",H:H,H4988),"")</f>
        <v/>
      </c>
      <c r="Q4988" s="62"/>
    </row>
    <row r="4989" customFormat="false" ht="14.25" hidden="false" customHeight="false" outlineLevel="0" collapsed="false">
      <c r="A4989" s="0" t="s">
        <v>869</v>
      </c>
      <c r="B4989" s="52" t="s">
        <v>1214</v>
      </c>
      <c r="C4989" s="52" t="s">
        <v>751</v>
      </c>
      <c r="D4989" s="53" t="n">
        <v>0.1</v>
      </c>
      <c r="E4989" s="53" t="s">
        <v>748</v>
      </c>
      <c r="F4989" s="0" t="s">
        <v>1398</v>
      </c>
      <c r="G4989" s="0" t="str">
        <f aca="false">LEFT(B4989,2)</f>
        <v>16</v>
      </c>
      <c r="H4989" s="0" t="str">
        <f aca="false">I4989&amp;"_"&amp;G4989&amp;"_"&amp;F4989</f>
        <v>ButsnudetFroe_16_20190110_DL2018102_KalundborgGymOgHF_koersel1</v>
      </c>
      <c r="I4989" s="61" t="str">
        <f aca="false">MID(RIGHT(B4989,LEN(B4989)-3),1,FIND("_",RIGHT(B4989,LEN(B4989)-3))-1)</f>
        <v>ButsnudetFroe</v>
      </c>
      <c r="J4989" s="61" t="str">
        <f aca="false">TRIM(SUBSTITUTE(RIGHT(B4989,FIND(I4989,B4989)+1),"_",""))</f>
        <v>eDNA</v>
      </c>
      <c r="K4989" s="0" t="str">
        <f aca="false">IFERROR(VALUE(SUBSTITUTE(E4989,".",",")),E4989)</f>
        <v>No Ct</v>
      </c>
      <c r="L4989" s="61" t="str">
        <f aca="false">IF(J4989="PosK",SUMIFS(K:K,J:J,"PosK",H:H,H4989),"")</f>
        <v/>
      </c>
      <c r="M4989" s="61" t="str">
        <f aca="false">IF(J4989="PosK",SUMIFS(K:K,J:J,"NegK",H:H,H4989),"")</f>
        <v/>
      </c>
      <c r="N4989" s="61" t="str">
        <f aca="false">IF(J4989="PosK",SUMIFS(K:K,J:J,"eDNA",H:H,H4989),"")</f>
        <v/>
      </c>
      <c r="P4989" s="62"/>
      <c r="T4989" s="63"/>
      <c r="W4989" s="64"/>
    </row>
    <row r="4990" customFormat="false" ht="14.25" hidden="false" customHeight="false" outlineLevel="0" collapsed="false">
      <c r="A4990" s="0" t="s">
        <v>870</v>
      </c>
      <c r="B4990" s="52" t="s">
        <v>996</v>
      </c>
      <c r="C4990" s="52" t="s">
        <v>743</v>
      </c>
      <c r="D4990" s="53" t="n">
        <v>0.1</v>
      </c>
      <c r="E4990" s="53" t="s">
        <v>748</v>
      </c>
      <c r="F4990" s="0" t="s">
        <v>1398</v>
      </c>
      <c r="G4990" s="0" t="str">
        <f aca="false">LEFT(B4990,2)</f>
        <v>17</v>
      </c>
      <c r="H4990" s="0" t="str">
        <f aca="false">I4990&amp;"_"&amp;G4990&amp;"_"&amp;F4990</f>
        <v>ButsnudetFroe_17_20190110_DL2018102_KalundborgGymOgHF_koersel1</v>
      </c>
      <c r="I4990" s="61" t="str">
        <f aca="false">MID(RIGHT(B4990,LEN(B4990)-3),1,FIND("_",RIGHT(B4990,LEN(B4990)-3))-1)</f>
        <v>ButsnudetFroe</v>
      </c>
      <c r="J4990" s="61" t="str">
        <f aca="false">TRIM(SUBSTITUTE(RIGHT(B4990,FIND(I4990,B4990)+1),"_",""))</f>
        <v>PosK</v>
      </c>
      <c r="K4990" s="0" t="str">
        <f aca="false">IFERROR(VALUE(SUBSTITUTE(E4990,".",",")),E4990)</f>
        <v>No Ct</v>
      </c>
      <c r="L4990" s="61" t="n">
        <f aca="false">IF(J4990="PosK",SUMIFS(K:K,J:J,"PosK",H:H,H4990),"")</f>
        <v>0</v>
      </c>
      <c r="M4990" s="61" t="n">
        <f aca="false">IF(J4990="PosK",SUMIFS(K:K,J:J,"NegK",H:H,H4990),"")</f>
        <v>0</v>
      </c>
      <c r="N4990" s="61" t="n">
        <f aca="false">IF(J4990="PosK",SUMIFS(K:K,J:J,"eDNA",H:H,H4990),"")</f>
        <v>0</v>
      </c>
      <c r="P4990" s="62" t="n">
        <f aca="false">IF(K4992="No Ct",0,K4992)</f>
        <v>0</v>
      </c>
      <c r="Q4990" s="62" t="n">
        <f aca="false">IF(K4993="No Ct",0,K4993)</f>
        <v>0</v>
      </c>
      <c r="R4990" s="0" t="str">
        <f aca="false">IF(AND(L4990&gt;0,M4990=0),"Valid","Invalid")</f>
        <v>Invalid</v>
      </c>
      <c r="S4990" s="0" t="str">
        <f aca="false">IF(OR(P4990&gt;1,Q4990&gt;1),"Present","Absent")</f>
        <v>Absent</v>
      </c>
      <c r="T4990" s="63" t="str">
        <f aca="false">IF(OR(AND(P4990&gt;1,P4990&lt;41),AND(Q4990&gt;1,Q4990&lt;41)),"Ct&lt;41","Ct&gt;41")</f>
        <v>Ct&gt;41</v>
      </c>
      <c r="U4990" s="0" t="str">
        <f aca="false">I4990</f>
        <v>ButsnudetFroe</v>
      </c>
      <c r="V4990" s="0" t="str">
        <f aca="false">MID(F4990,10,9)</f>
        <v>DL2018102</v>
      </c>
      <c r="W4990" s="64" t="str">
        <f aca="false">V4990&amp;"_"&amp;U4990&amp;"_"&amp;R4990&amp;"_"&amp;S4990&amp;"_"&amp;T4990</f>
        <v>DL2018102_ButsnudetFroe_Invalid_Absent_Ct&gt;41</v>
      </c>
    </row>
    <row r="4991" customFormat="false" ht="14.25" hidden="false" customHeight="false" outlineLevel="0" collapsed="false">
      <c r="A4991" s="0" t="s">
        <v>872</v>
      </c>
      <c r="B4991" s="52" t="s">
        <v>997</v>
      </c>
      <c r="C4991" s="52" t="s">
        <v>747</v>
      </c>
      <c r="D4991" s="53" t="n">
        <v>0.1</v>
      </c>
      <c r="E4991" s="53" t="s">
        <v>748</v>
      </c>
      <c r="F4991" s="0" t="s">
        <v>1398</v>
      </c>
      <c r="G4991" s="0" t="str">
        <f aca="false">LEFT(B4991,2)</f>
        <v>17</v>
      </c>
      <c r="H4991" s="0" t="str">
        <f aca="false">I4991&amp;"_"&amp;G4991&amp;"_"&amp;F4991</f>
        <v>ButsnudetFroe_17_20190110_DL2018102_KalundborgGymOgHF_koersel1</v>
      </c>
      <c r="I4991" s="61" t="str">
        <f aca="false">MID(RIGHT(B4991,LEN(B4991)-3),1,FIND("_",RIGHT(B4991,LEN(B4991)-3))-1)</f>
        <v>ButsnudetFroe</v>
      </c>
      <c r="J4991" s="61" t="str">
        <f aca="false">TRIM(SUBSTITUTE(RIGHT(B4991,FIND(I4991,B4991)+1),"_",""))</f>
        <v>NegK</v>
      </c>
      <c r="K4991" s="0" t="str">
        <f aca="false">IFERROR(VALUE(SUBSTITUTE(E4991,".",",")),E4991)</f>
        <v>No Ct</v>
      </c>
      <c r="L4991" s="61" t="str">
        <f aca="false">IF(J4991="PosK",SUMIFS(K:K,J:J,"PosK",H:H,H4991),"")</f>
        <v/>
      </c>
      <c r="M4991" s="61" t="str">
        <f aca="false">IF(J4991="PosK",SUMIFS(K:K,J:J,"NegK",H:H,H4991),"")</f>
        <v/>
      </c>
      <c r="N4991" s="61" t="str">
        <f aca="false">IF(J4991="PosK",SUMIFS(K:K,J:J,"eDNA",H:H,H4991),"")</f>
        <v/>
      </c>
    </row>
    <row r="4992" customFormat="false" ht="14.25" hidden="false" customHeight="false" outlineLevel="0" collapsed="false">
      <c r="A4992" s="0" t="s">
        <v>874</v>
      </c>
      <c r="B4992" s="52" t="s">
        <v>998</v>
      </c>
      <c r="C4992" s="52" t="s">
        <v>751</v>
      </c>
      <c r="D4992" s="53" t="n">
        <v>0.1</v>
      </c>
      <c r="E4992" s="53" t="s">
        <v>748</v>
      </c>
      <c r="F4992" s="0" t="s">
        <v>1398</v>
      </c>
      <c r="G4992" s="0" t="str">
        <f aca="false">LEFT(B4992,2)</f>
        <v>17</v>
      </c>
      <c r="H4992" s="0" t="str">
        <f aca="false">I4992&amp;"_"&amp;G4992&amp;"_"&amp;F4992</f>
        <v>ButsnudetFroe_17_20190110_DL2018102_KalundborgGymOgHF_koersel1</v>
      </c>
      <c r="I4992" s="61" t="str">
        <f aca="false">MID(RIGHT(B4992,LEN(B4992)-3),1,FIND("_",RIGHT(B4992,LEN(B4992)-3))-1)</f>
        <v>ButsnudetFroe</v>
      </c>
      <c r="J4992" s="61" t="str">
        <f aca="false">TRIM(SUBSTITUTE(RIGHT(B4992,FIND(I4992,B4992)+1),"_",""))</f>
        <v>eDNA</v>
      </c>
      <c r="K4992" s="0" t="str">
        <f aca="false">IFERROR(VALUE(SUBSTITUTE(E4992,".",",")),E4992)</f>
        <v>No Ct</v>
      </c>
      <c r="L4992" s="61" t="str">
        <f aca="false">IF(J4992="PosK",SUMIFS(K:K,J:J,"PosK",H:H,H4992),"")</f>
        <v/>
      </c>
      <c r="M4992" s="61" t="str">
        <f aca="false">IF(J4992="PosK",SUMIFS(K:K,J:J,"NegK",H:H,H4992),"")</f>
        <v/>
      </c>
      <c r="N4992" s="61" t="str">
        <f aca="false">IF(J4992="PosK",SUMIFS(K:K,J:J,"eDNA",H:H,H4992),"")</f>
        <v/>
      </c>
      <c r="Q4992" s="62"/>
    </row>
    <row r="4993" customFormat="false" ht="14.25" hidden="false" customHeight="false" outlineLevel="0" collapsed="false">
      <c r="A4993" s="0" t="s">
        <v>876</v>
      </c>
      <c r="B4993" s="52" t="s">
        <v>998</v>
      </c>
      <c r="C4993" s="52" t="s">
        <v>751</v>
      </c>
      <c r="D4993" s="53" t="n">
        <v>0.1</v>
      </c>
      <c r="E4993" s="53" t="s">
        <v>748</v>
      </c>
      <c r="F4993" s="0" t="s">
        <v>1398</v>
      </c>
      <c r="G4993" s="0" t="str">
        <f aca="false">LEFT(B4993,2)</f>
        <v>17</v>
      </c>
      <c r="H4993" s="0" t="str">
        <f aca="false">I4993&amp;"_"&amp;G4993&amp;"_"&amp;F4993</f>
        <v>ButsnudetFroe_17_20190110_DL2018102_KalundborgGymOgHF_koersel1</v>
      </c>
      <c r="I4993" s="61" t="str">
        <f aca="false">MID(RIGHT(B4993,LEN(B4993)-3),1,FIND("_",RIGHT(B4993,LEN(B4993)-3))-1)</f>
        <v>ButsnudetFroe</v>
      </c>
      <c r="J4993" s="61" t="str">
        <f aca="false">TRIM(SUBSTITUTE(RIGHT(B4993,FIND(I4993,B4993)+1),"_",""))</f>
        <v>eDNA</v>
      </c>
      <c r="K4993" s="0" t="str">
        <f aca="false">IFERROR(VALUE(SUBSTITUTE(E4993,".",",")),E4993)</f>
        <v>No Ct</v>
      </c>
      <c r="L4993" s="61" t="str">
        <f aca="false">IF(J4993="PosK",SUMIFS(K:K,J:J,"PosK",H:H,H4993),"")</f>
        <v/>
      </c>
      <c r="M4993" s="61" t="str">
        <f aca="false">IF(J4993="PosK",SUMIFS(K:K,J:J,"NegK",H:H,H4993),"")</f>
        <v/>
      </c>
      <c r="N4993" s="61" t="str">
        <f aca="false">IF(J4993="PosK",SUMIFS(K:K,J:J,"eDNA",H:H,H4993),"")</f>
        <v/>
      </c>
      <c r="P4993" s="62"/>
      <c r="T4993" s="63"/>
      <c r="W4993" s="64"/>
    </row>
    <row r="4994" customFormat="false" ht="14.25" hidden="false" customHeight="false" outlineLevel="0" collapsed="false">
      <c r="A4994" s="0" t="s">
        <v>877</v>
      </c>
      <c r="B4994" s="52" t="s">
        <v>1215</v>
      </c>
      <c r="C4994" s="52" t="s">
        <v>743</v>
      </c>
      <c r="D4994" s="53" t="n">
        <v>0.1</v>
      </c>
      <c r="E4994" s="53" t="s">
        <v>748</v>
      </c>
      <c r="F4994" s="0" t="s">
        <v>1398</v>
      </c>
      <c r="G4994" s="0" t="str">
        <f aca="false">LEFT(B4994,2)</f>
        <v>18</v>
      </c>
      <c r="H4994" s="0" t="str">
        <f aca="false">I4994&amp;"_"&amp;G4994&amp;"_"&amp;F4994</f>
        <v>LilleVandsalamander_18_20190110_DL2018102_KalundborgGymOgHF_koersel1</v>
      </c>
      <c r="I4994" s="61" t="str">
        <f aca="false">MID(RIGHT(B4994,LEN(B4994)-3),1,FIND("_",RIGHT(B4994,LEN(B4994)-3))-1)</f>
        <v>LilleVandsalamander</v>
      </c>
      <c r="J4994" s="61" t="str">
        <f aca="false">TRIM(SUBSTITUTE(RIGHT(B4994,FIND(I4994,B4994)+1),"_",""))</f>
        <v>PosK</v>
      </c>
      <c r="K4994" s="0" t="str">
        <f aca="false">IFERROR(VALUE(SUBSTITUTE(E4994,".",",")),E4994)</f>
        <v>No Ct</v>
      </c>
      <c r="L4994" s="61" t="n">
        <f aca="false">IF(J4994="PosK",SUMIFS(K:K,J:J,"PosK",H:H,H4994),"")</f>
        <v>0</v>
      </c>
      <c r="M4994" s="61" t="n">
        <f aca="false">IF(J4994="PosK",SUMIFS(K:K,J:J,"NegK",H:H,H4994),"")</f>
        <v>0</v>
      </c>
      <c r="N4994" s="61" t="n">
        <f aca="false">IF(J4994="PosK",SUMIFS(K:K,J:J,"eDNA",H:H,H4994),"")</f>
        <v>69.04</v>
      </c>
      <c r="P4994" s="62" t="n">
        <f aca="false">IF(K4996="No Ct",0,K4996)</f>
        <v>37.24</v>
      </c>
      <c r="Q4994" s="62" t="n">
        <f aca="false">IF(K4997="No Ct",0,K4997)</f>
        <v>31.8</v>
      </c>
      <c r="R4994" s="0" t="str">
        <f aca="false">IF(AND(L4994&gt;0,M4994=0),"Valid","Invalid")</f>
        <v>Invalid</v>
      </c>
      <c r="S4994" s="0" t="str">
        <f aca="false">IF(OR(P4994&gt;1,Q4994&gt;1),"Present","Absent")</f>
        <v>Present</v>
      </c>
      <c r="T4994" s="63" t="str">
        <f aca="false">IF(OR(AND(P4994&gt;1,P4994&lt;41),AND(Q4994&gt;1,Q4994&lt;41)),"Ct&lt;41","Ct&gt;41")</f>
        <v>Ct&lt;41</v>
      </c>
      <c r="U4994" s="0" t="str">
        <f aca="false">I4994</f>
        <v>LilleVandsalamander</v>
      </c>
      <c r="V4994" s="0" t="str">
        <f aca="false">MID(F4994,10,9)</f>
        <v>DL2018102</v>
      </c>
      <c r="W4994" s="64" t="str">
        <f aca="false">V4994&amp;"_"&amp;U4994&amp;"_"&amp;R4994&amp;"_"&amp;S4994&amp;"_"&amp;T4994</f>
        <v>DL2018102_LilleVandsalamander_Invalid_Present_Ct&lt;41</v>
      </c>
    </row>
    <row r="4995" customFormat="false" ht="14.25" hidden="false" customHeight="false" outlineLevel="0" collapsed="false">
      <c r="A4995" s="0" t="s">
        <v>879</v>
      </c>
      <c r="B4995" s="52" t="s">
        <v>1216</v>
      </c>
      <c r="C4995" s="52" t="s">
        <v>747</v>
      </c>
      <c r="D4995" s="53" t="n">
        <v>0.1</v>
      </c>
      <c r="E4995" s="53" t="s">
        <v>748</v>
      </c>
      <c r="F4995" s="0" t="s">
        <v>1398</v>
      </c>
      <c r="G4995" s="0" t="str">
        <f aca="false">LEFT(B4995,2)</f>
        <v>18</v>
      </c>
      <c r="H4995" s="0" t="str">
        <f aca="false">I4995&amp;"_"&amp;G4995&amp;"_"&amp;F4995</f>
        <v>LilleVandsalamander_18_20190110_DL2018102_KalundborgGymOgHF_koersel1</v>
      </c>
      <c r="I4995" s="61" t="str">
        <f aca="false">MID(RIGHT(B4995,LEN(B4995)-3),1,FIND("_",RIGHT(B4995,LEN(B4995)-3))-1)</f>
        <v>LilleVandsalamander</v>
      </c>
      <c r="J4995" s="61" t="str">
        <f aca="false">TRIM(SUBSTITUTE(RIGHT(B4995,FIND(I4995,B4995)+1),"_",""))</f>
        <v>NegK</v>
      </c>
      <c r="K4995" s="0" t="str">
        <f aca="false">IFERROR(VALUE(SUBSTITUTE(E4995,".",",")),E4995)</f>
        <v>No Ct</v>
      </c>
      <c r="L4995" s="61" t="str">
        <f aca="false">IF(J4995="PosK",SUMIFS(K:K,J:J,"PosK",H:H,H4995),"")</f>
        <v/>
      </c>
      <c r="M4995" s="61" t="str">
        <f aca="false">IF(J4995="PosK",SUMIFS(K:K,J:J,"NegK",H:H,H4995),"")</f>
        <v/>
      </c>
      <c r="N4995" s="61" t="str">
        <f aca="false">IF(J4995="PosK",SUMIFS(K:K,J:J,"eDNA",H:H,H4995),"")</f>
        <v/>
      </c>
    </row>
    <row r="4996" customFormat="false" ht="14.25" hidden="false" customHeight="false" outlineLevel="0" collapsed="false">
      <c r="A4996" s="0" t="s">
        <v>881</v>
      </c>
      <c r="B4996" s="52" t="s">
        <v>1217</v>
      </c>
      <c r="C4996" s="52" t="s">
        <v>751</v>
      </c>
      <c r="D4996" s="53" t="n">
        <v>0.1</v>
      </c>
      <c r="E4996" s="53" t="n">
        <v>37.24</v>
      </c>
      <c r="F4996" s="0" t="s">
        <v>1398</v>
      </c>
      <c r="G4996" s="0" t="str">
        <f aca="false">LEFT(B4996,2)</f>
        <v>18</v>
      </c>
      <c r="H4996" s="0" t="str">
        <f aca="false">I4996&amp;"_"&amp;G4996&amp;"_"&amp;F4996</f>
        <v>LilleVandsalamander_18_20190110_DL2018102_KalundborgGymOgHF_koersel1</v>
      </c>
      <c r="I4996" s="61" t="str">
        <f aca="false">MID(RIGHT(B4996,LEN(B4996)-3),1,FIND("_",RIGHT(B4996,LEN(B4996)-3))-1)</f>
        <v>LilleVandsalamander</v>
      </c>
      <c r="J4996" s="61" t="str">
        <f aca="false">TRIM(SUBSTITUTE(RIGHT(B4996,FIND(I4996,B4996)+1),"_",""))</f>
        <v>eDNA</v>
      </c>
      <c r="K4996" s="0" t="n">
        <f aca="false">IFERROR(VALUE(SUBSTITUTE(E4996,".",",")),E4996)</f>
        <v>37.24</v>
      </c>
      <c r="L4996" s="61" t="str">
        <f aca="false">IF(J4996="PosK",SUMIFS(K:K,J:J,"PosK",H:H,H4996),"")</f>
        <v/>
      </c>
      <c r="M4996" s="61" t="str">
        <f aca="false">IF(J4996="PosK",SUMIFS(K:K,J:J,"NegK",H:H,H4996),"")</f>
        <v/>
      </c>
      <c r="N4996" s="61" t="str">
        <f aca="false">IF(J4996="PosK",SUMIFS(K:K,J:J,"eDNA",H:H,H4996),"")</f>
        <v/>
      </c>
      <c r="Q4996" s="62"/>
    </row>
    <row r="4997" customFormat="false" ht="14.25" hidden="false" customHeight="false" outlineLevel="0" collapsed="false">
      <c r="A4997" s="0" t="s">
        <v>883</v>
      </c>
      <c r="B4997" s="52" t="s">
        <v>1217</v>
      </c>
      <c r="C4997" s="52" t="s">
        <v>751</v>
      </c>
      <c r="D4997" s="53" t="n">
        <v>0.1</v>
      </c>
      <c r="E4997" s="53" t="n">
        <v>31.8</v>
      </c>
      <c r="F4997" s="0" t="s">
        <v>1398</v>
      </c>
      <c r="G4997" s="0" t="str">
        <f aca="false">LEFT(B4997,2)</f>
        <v>18</v>
      </c>
      <c r="H4997" s="0" t="str">
        <f aca="false">I4997&amp;"_"&amp;G4997&amp;"_"&amp;F4997</f>
        <v>LilleVandsalamander_18_20190110_DL2018102_KalundborgGymOgHF_koersel1</v>
      </c>
      <c r="I4997" s="61" t="str">
        <f aca="false">MID(RIGHT(B4997,LEN(B4997)-3),1,FIND("_",RIGHT(B4997,LEN(B4997)-3))-1)</f>
        <v>LilleVandsalamander</v>
      </c>
      <c r="J4997" s="61" t="str">
        <f aca="false">TRIM(SUBSTITUTE(RIGHT(B4997,FIND(I4997,B4997)+1),"_",""))</f>
        <v>eDNA</v>
      </c>
      <c r="K4997" s="0" t="n">
        <f aca="false">IFERROR(VALUE(SUBSTITUTE(E4997,".",",")),E4997)</f>
        <v>31.8</v>
      </c>
      <c r="L4997" s="61" t="str">
        <f aca="false">IF(J4997="PosK",SUMIFS(K:K,J:J,"PosK",H:H,H4997),"")</f>
        <v/>
      </c>
      <c r="M4997" s="61" t="str">
        <f aca="false">IF(J4997="PosK",SUMIFS(K:K,J:J,"NegK",H:H,H4997),"")</f>
        <v/>
      </c>
      <c r="N4997" s="61" t="str">
        <f aca="false">IF(J4997="PosK",SUMIFS(K:K,J:J,"eDNA",H:H,H4997),"")</f>
        <v/>
      </c>
      <c r="P4997" s="62"/>
      <c r="T4997" s="63"/>
      <c r="W4997" s="64"/>
    </row>
    <row r="4998" customFormat="false" ht="14.25" hidden="false" customHeight="false" outlineLevel="0" collapsed="false">
      <c r="A4998" s="0" t="s">
        <v>884</v>
      </c>
      <c r="B4998" s="52" t="s">
        <v>1002</v>
      </c>
      <c r="C4998" s="52" t="s">
        <v>743</v>
      </c>
      <c r="D4998" s="53" t="n">
        <v>0.1</v>
      </c>
      <c r="E4998" s="53" t="s">
        <v>748</v>
      </c>
      <c r="F4998" s="0" t="s">
        <v>1398</v>
      </c>
      <c r="G4998" s="0" t="str">
        <f aca="false">LEFT(B4998,2)</f>
        <v>19</v>
      </c>
      <c r="H4998" s="0" t="str">
        <f aca="false">I4998&amp;"_"&amp;G4998&amp;"_"&amp;F4998</f>
        <v>LilleVandsalamander_19_20190110_DL2018102_KalundborgGymOgHF_koersel1</v>
      </c>
      <c r="I4998" s="61" t="str">
        <f aca="false">MID(RIGHT(B4998,LEN(B4998)-3),1,FIND("_",RIGHT(B4998,LEN(B4998)-3))-1)</f>
        <v>LilleVandsalamander</v>
      </c>
      <c r="J4998" s="61" t="str">
        <f aca="false">TRIM(SUBSTITUTE(RIGHT(B4998,FIND(I4998,B4998)+1),"_",""))</f>
        <v>PosK</v>
      </c>
      <c r="K4998" s="0" t="str">
        <f aca="false">IFERROR(VALUE(SUBSTITUTE(E4998,".",",")),E4998)</f>
        <v>No Ct</v>
      </c>
      <c r="L4998" s="61" t="n">
        <f aca="false">IF(J4998="PosK",SUMIFS(K:K,J:J,"PosK",H:H,H4998),"")</f>
        <v>0</v>
      </c>
      <c r="M4998" s="61" t="n">
        <f aca="false">IF(J4998="PosK",SUMIFS(K:K,J:J,"NegK",H:H,H4998),"")</f>
        <v>0</v>
      </c>
      <c r="N4998" s="61" t="n">
        <f aca="false">IF(J4998="PosK",SUMIFS(K:K,J:J,"eDNA",H:H,H4998),"")</f>
        <v>64.81</v>
      </c>
      <c r="P4998" s="62" t="n">
        <f aca="false">IF(K5000="No Ct",0,K5000)</f>
        <v>31.96</v>
      </c>
      <c r="Q4998" s="62" t="n">
        <f aca="false">IF(K5001="No Ct",0,K5001)</f>
        <v>32.85</v>
      </c>
      <c r="R4998" s="0" t="str">
        <f aca="false">IF(AND(L4998&gt;0,M4998=0),"Valid","Invalid")</f>
        <v>Invalid</v>
      </c>
      <c r="S4998" s="0" t="str">
        <f aca="false">IF(OR(P4998&gt;1,Q4998&gt;1),"Present","Absent")</f>
        <v>Present</v>
      </c>
      <c r="T4998" s="63" t="str">
        <f aca="false">IF(OR(AND(P4998&gt;1,P4998&lt;41),AND(Q4998&gt;1,Q4998&lt;41)),"Ct&lt;41","Ct&gt;41")</f>
        <v>Ct&lt;41</v>
      </c>
      <c r="U4998" s="0" t="str">
        <f aca="false">I4998</f>
        <v>LilleVandsalamander</v>
      </c>
      <c r="V4998" s="0" t="str">
        <f aca="false">MID(F4998,10,9)</f>
        <v>DL2018102</v>
      </c>
      <c r="W4998" s="64" t="str">
        <f aca="false">V4998&amp;"_"&amp;U4998&amp;"_"&amp;R4998&amp;"_"&amp;S4998&amp;"_"&amp;T4998</f>
        <v>DL2018102_LilleVandsalamander_Invalid_Present_Ct&lt;41</v>
      </c>
    </row>
    <row r="4999" customFormat="false" ht="14.25" hidden="false" customHeight="false" outlineLevel="0" collapsed="false">
      <c r="A4999" s="0" t="s">
        <v>886</v>
      </c>
      <c r="B4999" s="52" t="s">
        <v>1003</v>
      </c>
      <c r="C4999" s="52" t="s">
        <v>747</v>
      </c>
      <c r="D4999" s="53" t="n">
        <v>0.1</v>
      </c>
      <c r="E4999" s="53" t="s">
        <v>748</v>
      </c>
      <c r="F4999" s="0" t="s">
        <v>1398</v>
      </c>
      <c r="G4999" s="0" t="str">
        <f aca="false">LEFT(B4999,2)</f>
        <v>19</v>
      </c>
      <c r="H4999" s="0" t="str">
        <f aca="false">I4999&amp;"_"&amp;G4999&amp;"_"&amp;F4999</f>
        <v>LilleVandsalamander_19_20190110_DL2018102_KalundborgGymOgHF_koersel1</v>
      </c>
      <c r="I4999" s="61" t="str">
        <f aca="false">MID(RIGHT(B4999,LEN(B4999)-3),1,FIND("_",RIGHT(B4999,LEN(B4999)-3))-1)</f>
        <v>LilleVandsalamander</v>
      </c>
      <c r="J4999" s="61" t="str">
        <f aca="false">TRIM(SUBSTITUTE(RIGHT(B4999,FIND(I4999,B4999)+1),"_",""))</f>
        <v>NegK</v>
      </c>
      <c r="K4999" s="0" t="str">
        <f aca="false">IFERROR(VALUE(SUBSTITUTE(E4999,".",",")),E4999)</f>
        <v>No Ct</v>
      </c>
      <c r="L4999" s="61" t="str">
        <f aca="false">IF(J4999="PosK",SUMIFS(K:K,J:J,"PosK",H:H,H4999),"")</f>
        <v/>
      </c>
      <c r="M4999" s="61" t="str">
        <f aca="false">IF(J4999="PosK",SUMIFS(K:K,J:J,"NegK",H:H,H4999),"")</f>
        <v/>
      </c>
      <c r="N4999" s="61" t="str">
        <f aca="false">IF(J4999="PosK",SUMIFS(K:K,J:J,"eDNA",H:H,H4999),"")</f>
        <v/>
      </c>
    </row>
    <row r="5000" customFormat="false" ht="14.25" hidden="false" customHeight="false" outlineLevel="0" collapsed="false">
      <c r="A5000" s="0" t="s">
        <v>888</v>
      </c>
      <c r="B5000" s="52" t="s">
        <v>1004</v>
      </c>
      <c r="C5000" s="52" t="s">
        <v>751</v>
      </c>
      <c r="D5000" s="53" t="n">
        <v>0.1</v>
      </c>
      <c r="E5000" s="53" t="n">
        <v>31.96</v>
      </c>
      <c r="F5000" s="0" t="s">
        <v>1398</v>
      </c>
      <c r="G5000" s="0" t="str">
        <f aca="false">LEFT(B5000,2)</f>
        <v>19</v>
      </c>
      <c r="H5000" s="0" t="str">
        <f aca="false">I5000&amp;"_"&amp;G5000&amp;"_"&amp;F5000</f>
        <v>LilleVandsalamander_19_20190110_DL2018102_KalundborgGymOgHF_koersel1</v>
      </c>
      <c r="I5000" s="61" t="str">
        <f aca="false">MID(RIGHT(B5000,LEN(B5000)-3),1,FIND("_",RIGHT(B5000,LEN(B5000)-3))-1)</f>
        <v>LilleVandsalamander</v>
      </c>
      <c r="J5000" s="61" t="str">
        <f aca="false">TRIM(SUBSTITUTE(RIGHT(B5000,FIND(I5000,B5000)+1),"_",""))</f>
        <v>eDNA</v>
      </c>
      <c r="K5000" s="0" t="n">
        <f aca="false">IFERROR(VALUE(SUBSTITUTE(E5000,".",",")),E5000)</f>
        <v>31.96</v>
      </c>
      <c r="L5000" s="61" t="str">
        <f aca="false">IF(J5000="PosK",SUMIFS(K:K,J:J,"PosK",H:H,H5000),"")</f>
        <v/>
      </c>
      <c r="M5000" s="61" t="str">
        <f aca="false">IF(J5000="PosK",SUMIFS(K:K,J:J,"NegK",H:H,H5000),"")</f>
        <v/>
      </c>
      <c r="N5000" s="61" t="str">
        <f aca="false">IF(J5000="PosK",SUMIFS(K:K,J:J,"eDNA",H:H,H5000),"")</f>
        <v/>
      </c>
      <c r="Q5000" s="62"/>
    </row>
    <row r="5001" customFormat="false" ht="14.25" hidden="false" customHeight="false" outlineLevel="0" collapsed="false">
      <c r="A5001" s="0" t="s">
        <v>890</v>
      </c>
      <c r="B5001" s="52" t="s">
        <v>1004</v>
      </c>
      <c r="C5001" s="52" t="s">
        <v>751</v>
      </c>
      <c r="D5001" s="53" t="n">
        <v>0.1</v>
      </c>
      <c r="E5001" s="53" t="n">
        <v>32.85</v>
      </c>
      <c r="F5001" s="0" t="s">
        <v>1398</v>
      </c>
      <c r="G5001" s="0" t="str">
        <f aca="false">LEFT(B5001,2)</f>
        <v>19</v>
      </c>
      <c r="H5001" s="0" t="str">
        <f aca="false">I5001&amp;"_"&amp;G5001&amp;"_"&amp;F5001</f>
        <v>LilleVandsalamander_19_20190110_DL2018102_KalundborgGymOgHF_koersel1</v>
      </c>
      <c r="I5001" s="61" t="str">
        <f aca="false">MID(RIGHT(B5001,LEN(B5001)-3),1,FIND("_",RIGHT(B5001,LEN(B5001)-3))-1)</f>
        <v>LilleVandsalamander</v>
      </c>
      <c r="J5001" s="61" t="str">
        <f aca="false">TRIM(SUBSTITUTE(RIGHT(B5001,FIND(I5001,B5001)+1),"_",""))</f>
        <v>eDNA</v>
      </c>
      <c r="K5001" s="0" t="n">
        <f aca="false">IFERROR(VALUE(SUBSTITUTE(E5001,".",",")),E5001)</f>
        <v>32.85</v>
      </c>
      <c r="L5001" s="61" t="str">
        <f aca="false">IF(J5001="PosK",SUMIFS(K:K,J:J,"PosK",H:H,H5001),"")</f>
        <v/>
      </c>
      <c r="M5001" s="61" t="str">
        <f aca="false">IF(J5001="PosK",SUMIFS(K:K,J:J,"NegK",H:H,H5001),"")</f>
        <v/>
      </c>
      <c r="N5001" s="61" t="str">
        <f aca="false">IF(J5001="PosK",SUMIFS(K:K,J:J,"eDNA",H:H,H5001),"")</f>
        <v/>
      </c>
      <c r="P5001" s="62"/>
      <c r="T5001" s="63"/>
      <c r="W5001" s="64"/>
    </row>
    <row r="5002" customFormat="false" ht="14.25" hidden="false" customHeight="false" outlineLevel="0" collapsed="false">
      <c r="A5002" s="0" t="s">
        <v>895</v>
      </c>
      <c r="B5002" s="52" t="s">
        <v>1220</v>
      </c>
      <c r="C5002" s="52" t="s">
        <v>743</v>
      </c>
      <c r="D5002" s="53" t="n">
        <v>0.1</v>
      </c>
      <c r="E5002" s="53" t="n">
        <v>30.76</v>
      </c>
      <c r="F5002" s="0" t="s">
        <v>1398</v>
      </c>
      <c r="G5002" s="0" t="str">
        <f aca="false">LEFT(B5002,2)</f>
        <v>20</v>
      </c>
      <c r="H5002" s="0" t="str">
        <f aca="false">I5002&amp;"_"&amp;G5002&amp;"_"&amp;F5002</f>
        <v>Skalle_20_20190110_DL2018102_KalundborgGymOgHF_koersel1</v>
      </c>
      <c r="I5002" s="61" t="str">
        <f aca="false">MID(RIGHT(B5002,LEN(B5002)-3),1,FIND("_",RIGHT(B5002,LEN(B5002)-3))-1)</f>
        <v>Skalle</v>
      </c>
      <c r="J5002" s="61" t="str">
        <f aca="false">TRIM(SUBSTITUTE(RIGHT(B5002,FIND(I5002,B5002)+1),"_",""))</f>
        <v>eDNA</v>
      </c>
      <c r="K5002" s="0" t="n">
        <f aca="false">IFERROR(VALUE(SUBSTITUTE(E5002,".",",")),E5002)</f>
        <v>30.76</v>
      </c>
      <c r="L5002" s="61" t="str">
        <f aca="false">IF(J5002="PosK",SUMIFS(K:K,J:J,"PosK",H:H,H5002),"")</f>
        <v/>
      </c>
      <c r="M5002" s="61" t="str">
        <f aca="false">IF(J5002="PosK",SUMIFS(K:K,J:J,"NegK",H:H,H5002),"")</f>
        <v/>
      </c>
      <c r="N5002" s="61" t="str">
        <f aca="false">IF(J5002="PosK",SUMIFS(K:K,J:J,"eDNA",H:H,H5002),"")</f>
        <v/>
      </c>
      <c r="P5002" s="62" t="n">
        <f aca="false">IF(K5004="No Ct",0,K5004)</f>
        <v>0</v>
      </c>
      <c r="Q5002" s="62" t="n">
        <f aca="false">IF(K5005="No Ct",0,K5005)</f>
        <v>0</v>
      </c>
      <c r="R5002" s="0" t="str">
        <f aca="false">IF(AND(L5002&gt;0,M5002=0),"Valid","Invalid")</f>
        <v>Invalid</v>
      </c>
      <c r="S5002" s="0" t="str">
        <f aca="false">IF(OR(P5002&gt;1,Q5002&gt;1),"Present","Absent")</f>
        <v>Absent</v>
      </c>
      <c r="T5002" s="63" t="str">
        <f aca="false">IF(OR(AND(P5002&gt;1,P5002&lt;41),AND(Q5002&gt;1,Q5002&lt;41)),"Ct&lt;41","Ct&gt;41")</f>
        <v>Ct&gt;41</v>
      </c>
      <c r="U5002" s="0" t="str">
        <f aca="false">I5002</f>
        <v>Skalle</v>
      </c>
      <c r="V5002" s="0" t="str">
        <f aca="false">MID(F5002,10,9)</f>
        <v>DL2018102</v>
      </c>
      <c r="W5002" s="64" t="str">
        <f aca="false">V5002&amp;"_"&amp;U5002&amp;"_"&amp;R5002&amp;"_"&amp;S5002&amp;"_"&amp;T5002</f>
        <v>DL2018102_Skalle_Invalid_Absent_Ct&gt;41</v>
      </c>
    </row>
    <row r="5003" customFormat="false" ht="14.25" hidden="false" customHeight="false" outlineLevel="0" collapsed="false">
      <c r="A5003" s="0" t="s">
        <v>897</v>
      </c>
      <c r="B5003" s="52" t="s">
        <v>1220</v>
      </c>
      <c r="C5003" s="52" t="s">
        <v>747</v>
      </c>
      <c r="D5003" s="53" t="n">
        <v>0.1</v>
      </c>
      <c r="E5003" s="53" t="s">
        <v>748</v>
      </c>
      <c r="F5003" s="0" t="s">
        <v>1398</v>
      </c>
      <c r="G5003" s="0" t="str">
        <f aca="false">LEFT(B5003,2)</f>
        <v>20</v>
      </c>
      <c r="H5003" s="0" t="str">
        <f aca="false">I5003&amp;"_"&amp;G5003&amp;"_"&amp;F5003</f>
        <v>Skalle_20_20190110_DL2018102_KalundborgGymOgHF_koersel1</v>
      </c>
      <c r="I5003" s="61" t="str">
        <f aca="false">MID(RIGHT(B5003,LEN(B5003)-3),1,FIND("_",RIGHT(B5003,LEN(B5003)-3))-1)</f>
        <v>Skalle</v>
      </c>
      <c r="J5003" s="61" t="str">
        <f aca="false">TRIM(SUBSTITUTE(RIGHT(B5003,FIND(I5003,B5003)+1),"_",""))</f>
        <v>eDNA</v>
      </c>
      <c r="K5003" s="0" t="str">
        <f aca="false">IFERROR(VALUE(SUBSTITUTE(E5003,".",",")),E5003)</f>
        <v>No Ct</v>
      </c>
      <c r="L5003" s="61" t="str">
        <f aca="false">IF(J5003="PosK",SUMIFS(K:K,J:J,"PosK",H:H,H5003),"")</f>
        <v/>
      </c>
      <c r="M5003" s="61" t="str">
        <f aca="false">IF(J5003="PosK",SUMIFS(K:K,J:J,"NegK",H:H,H5003),"")</f>
        <v/>
      </c>
      <c r="N5003" s="61" t="str">
        <f aca="false">IF(J5003="PosK",SUMIFS(K:K,J:J,"eDNA",H:H,H5003),"")</f>
        <v/>
      </c>
    </row>
    <row r="5004" customFormat="false" ht="14.25" hidden="false" customHeight="false" outlineLevel="0" collapsed="false">
      <c r="A5004" s="0" t="s">
        <v>893</v>
      </c>
      <c r="B5004" s="52" t="s">
        <v>1219</v>
      </c>
      <c r="C5004" s="52" t="s">
        <v>751</v>
      </c>
      <c r="D5004" s="53" t="n">
        <v>0.1</v>
      </c>
      <c r="E5004" s="53" t="s">
        <v>748</v>
      </c>
      <c r="F5004" s="0" t="s">
        <v>1398</v>
      </c>
      <c r="G5004" s="0" t="str">
        <f aca="false">LEFT(B5004,2)</f>
        <v>20</v>
      </c>
      <c r="H5004" s="0" t="str">
        <f aca="false">I5004&amp;"_"&amp;G5004&amp;"_"&amp;F5004</f>
        <v>Skalle_20_20190110_DL2018102_KalundborgGymOgHF_koersel1</v>
      </c>
      <c r="I5004" s="61" t="str">
        <f aca="false">MID(RIGHT(B5004,LEN(B5004)-3),1,FIND("_",RIGHT(B5004,LEN(B5004)-3))-1)</f>
        <v>Skalle</v>
      </c>
      <c r="J5004" s="61" t="str">
        <f aca="false">TRIM(SUBSTITUTE(RIGHT(B5004,FIND(I5004,B5004)+1),"_",""))</f>
        <v>NegK</v>
      </c>
      <c r="K5004" s="0" t="str">
        <f aca="false">IFERROR(VALUE(SUBSTITUTE(E5004,".",",")),E5004)</f>
        <v>No Ct</v>
      </c>
      <c r="L5004" s="61" t="str">
        <f aca="false">IF(J5004="PosK",SUMIFS(K:K,J:J,"PosK",H:H,H5004),"")</f>
        <v/>
      </c>
      <c r="M5004" s="61" t="str">
        <f aca="false">IF(J5004="PosK",SUMIFS(K:K,J:J,"NegK",H:H,H5004),"")</f>
        <v/>
      </c>
      <c r="N5004" s="61" t="str">
        <f aca="false">IF(J5004="PosK",SUMIFS(K:K,J:J,"eDNA",H:H,H5004),"")</f>
        <v/>
      </c>
      <c r="Q5004" s="62"/>
    </row>
    <row r="5005" customFormat="false" ht="14.25" hidden="false" customHeight="false" outlineLevel="0" collapsed="false">
      <c r="A5005" s="0" t="s">
        <v>891</v>
      </c>
      <c r="B5005" s="52" t="s">
        <v>1218</v>
      </c>
      <c r="C5005" s="52" t="s">
        <v>751</v>
      </c>
      <c r="D5005" s="53" t="n">
        <v>0.1</v>
      </c>
      <c r="E5005" s="53" t="s">
        <v>748</v>
      </c>
      <c r="F5005" s="0" t="s">
        <v>1398</v>
      </c>
      <c r="G5005" s="0" t="str">
        <f aca="false">LEFT(B5005,2)</f>
        <v>20</v>
      </c>
      <c r="H5005" s="0" t="str">
        <f aca="false">I5005&amp;"_"&amp;G5005&amp;"_"&amp;F5005</f>
        <v>Skalle_20_20190110_DL2018102_KalundborgGymOgHF_koersel1</v>
      </c>
      <c r="I5005" s="61" t="str">
        <f aca="false">MID(RIGHT(B5005,LEN(B5005)-3),1,FIND("_",RIGHT(B5005,LEN(B5005)-3))-1)</f>
        <v>Skalle</v>
      </c>
      <c r="J5005" s="61" t="str">
        <f aca="false">TRIM(SUBSTITUTE(RIGHT(B5005,FIND(I5005,B5005)+1),"_",""))</f>
        <v>PosK</v>
      </c>
      <c r="K5005" s="0" t="str">
        <f aca="false">IFERROR(VALUE(SUBSTITUTE(E5005,".",",")),E5005)</f>
        <v>No Ct</v>
      </c>
      <c r="L5005" s="61" t="n">
        <f aca="false">IF(J5005="PosK",SUMIFS(K:K,J:J,"PosK",H:H,H5005),"")</f>
        <v>0</v>
      </c>
      <c r="M5005" s="61" t="n">
        <f aca="false">IF(J5005="PosK",SUMIFS(K:K,J:J,"NegK",H:H,H5005),"")</f>
        <v>0</v>
      </c>
      <c r="N5005" s="61" t="n">
        <f aca="false">IF(J5005="PosK",SUMIFS(K:K,J:J,"eDNA",H:H,H5005),"")</f>
        <v>30.76</v>
      </c>
      <c r="P5005" s="62"/>
      <c r="T5005" s="63"/>
      <c r="W5005" s="64"/>
    </row>
    <row r="5006" customFormat="false" ht="14.25" hidden="false" customHeight="false" outlineLevel="0" collapsed="false">
      <c r="A5006" s="0" t="s">
        <v>898</v>
      </c>
      <c r="B5006" s="52" t="s">
        <v>1008</v>
      </c>
      <c r="C5006" s="52" t="s">
        <v>743</v>
      </c>
      <c r="D5006" s="53" t="n">
        <v>0.1</v>
      </c>
      <c r="E5006" s="53" t="n">
        <v>34.76</v>
      </c>
      <c r="F5006" s="0" t="s">
        <v>1398</v>
      </c>
      <c r="G5006" s="0" t="str">
        <f aca="false">LEFT(B5006,2)</f>
        <v>21</v>
      </c>
      <c r="H5006" s="0" t="str">
        <f aca="false">I5006&amp;"_"&amp;G5006&amp;"_"&amp;F5006</f>
        <v>Skalle_21_20190110_DL2018102_KalundborgGymOgHF_koersel1</v>
      </c>
      <c r="I5006" s="61" t="str">
        <f aca="false">MID(RIGHT(B5006,LEN(B5006)-3),1,FIND("_",RIGHT(B5006,LEN(B5006)-3))-1)</f>
        <v>Skalle</v>
      </c>
      <c r="J5006" s="61" t="str">
        <f aca="false">TRIM(SUBSTITUTE(RIGHT(B5006,FIND(I5006,B5006)+1),"_",""))</f>
        <v>PosK</v>
      </c>
      <c r="K5006" s="0" t="n">
        <f aca="false">IFERROR(VALUE(SUBSTITUTE(E5006,".",",")),E5006)</f>
        <v>34.76</v>
      </c>
      <c r="L5006" s="61" t="n">
        <f aca="false">IF(J5006="PosK",SUMIFS(K:K,J:J,"PosK",H:H,H5006),"")</f>
        <v>34.76</v>
      </c>
      <c r="M5006" s="61" t="n">
        <f aca="false">IF(J5006="PosK",SUMIFS(K:K,J:J,"NegK",H:H,H5006),"")</f>
        <v>0</v>
      </c>
      <c r="N5006" s="61" t="n">
        <f aca="false">IF(J5006="PosK",SUMIFS(K:K,J:J,"eDNA",H:H,H5006),"")</f>
        <v>0</v>
      </c>
      <c r="P5006" s="62" t="n">
        <f aca="false">IF(K5008="No Ct",0,K5008)</f>
        <v>0</v>
      </c>
      <c r="Q5006" s="62" t="n">
        <f aca="false">IF(K5009="No Ct",0,K5009)</f>
        <v>0</v>
      </c>
      <c r="R5006" s="0" t="str">
        <f aca="false">IF(AND(L5006&gt;0,M5006=0),"Valid","Invalid")</f>
        <v>Valid</v>
      </c>
      <c r="S5006" s="0" t="str">
        <f aca="false">IF(OR(P5006&gt;1,Q5006&gt;1),"Present","Absent")</f>
        <v>Absent</v>
      </c>
      <c r="T5006" s="63" t="str">
        <f aca="false">IF(OR(AND(P5006&gt;1,P5006&lt;41),AND(Q5006&gt;1,Q5006&lt;41)),"Ct&lt;41","Ct&gt;41")</f>
        <v>Ct&gt;41</v>
      </c>
      <c r="U5006" s="0" t="str">
        <f aca="false">I5006</f>
        <v>Skalle</v>
      </c>
      <c r="V5006" s="0" t="str">
        <f aca="false">MID(F5006,10,9)</f>
        <v>DL2018102</v>
      </c>
      <c r="W5006" s="64" t="str">
        <f aca="false">V5006&amp;"_"&amp;U5006&amp;"_"&amp;R5006&amp;"_"&amp;S5006&amp;"_"&amp;T5006</f>
        <v>DL2018102_Skalle_Valid_Absent_Ct&gt;41</v>
      </c>
    </row>
    <row r="5007" customFormat="false" ht="14.25" hidden="false" customHeight="false" outlineLevel="0" collapsed="false">
      <c r="A5007" s="0" t="s">
        <v>900</v>
      </c>
      <c r="B5007" s="52" t="s">
        <v>1009</v>
      </c>
      <c r="C5007" s="52" t="s">
        <v>747</v>
      </c>
      <c r="D5007" s="53" t="n">
        <v>0.1</v>
      </c>
      <c r="E5007" s="53" t="s">
        <v>748</v>
      </c>
      <c r="F5007" s="0" t="s">
        <v>1398</v>
      </c>
      <c r="G5007" s="0" t="str">
        <f aca="false">LEFT(B5007,2)</f>
        <v>21</v>
      </c>
      <c r="H5007" s="0" t="str">
        <f aca="false">I5007&amp;"_"&amp;G5007&amp;"_"&amp;F5007</f>
        <v>Skalle_21_20190110_DL2018102_KalundborgGymOgHF_koersel1</v>
      </c>
      <c r="I5007" s="61" t="str">
        <f aca="false">MID(RIGHT(B5007,LEN(B5007)-3),1,FIND("_",RIGHT(B5007,LEN(B5007)-3))-1)</f>
        <v>Skalle</v>
      </c>
      <c r="J5007" s="61" t="str">
        <f aca="false">TRIM(SUBSTITUTE(RIGHT(B5007,FIND(I5007,B5007)+1),"_",""))</f>
        <v>NegK</v>
      </c>
      <c r="K5007" s="0" t="str">
        <f aca="false">IFERROR(VALUE(SUBSTITUTE(E5007,".",",")),E5007)</f>
        <v>No Ct</v>
      </c>
      <c r="L5007" s="61" t="str">
        <f aca="false">IF(J5007="PosK",SUMIFS(K:K,J:J,"PosK",H:H,H5007),"")</f>
        <v/>
      </c>
      <c r="M5007" s="61" t="str">
        <f aca="false">IF(J5007="PosK",SUMIFS(K:K,J:J,"NegK",H:H,H5007),"")</f>
        <v/>
      </c>
      <c r="N5007" s="61" t="str">
        <f aca="false">IF(J5007="PosK",SUMIFS(K:K,J:J,"eDNA",H:H,H5007),"")</f>
        <v/>
      </c>
    </row>
    <row r="5008" customFormat="false" ht="14.25" hidden="false" customHeight="false" outlineLevel="0" collapsed="false">
      <c r="A5008" s="0" t="s">
        <v>902</v>
      </c>
      <c r="B5008" s="52" t="s">
        <v>1010</v>
      </c>
      <c r="C5008" s="52" t="s">
        <v>751</v>
      </c>
      <c r="D5008" s="53" t="n">
        <v>0.1</v>
      </c>
      <c r="E5008" s="53" t="s">
        <v>748</v>
      </c>
      <c r="F5008" s="0" t="s">
        <v>1398</v>
      </c>
      <c r="G5008" s="0" t="str">
        <f aca="false">LEFT(B5008,2)</f>
        <v>21</v>
      </c>
      <c r="H5008" s="0" t="str">
        <f aca="false">I5008&amp;"_"&amp;G5008&amp;"_"&amp;F5008</f>
        <v>Skalle_21_20190110_DL2018102_KalundborgGymOgHF_koersel1</v>
      </c>
      <c r="I5008" s="61" t="str">
        <f aca="false">MID(RIGHT(B5008,LEN(B5008)-3),1,FIND("_",RIGHT(B5008,LEN(B5008)-3))-1)</f>
        <v>Skalle</v>
      </c>
      <c r="J5008" s="61" t="str">
        <f aca="false">TRIM(SUBSTITUTE(RIGHT(B5008,FIND(I5008,B5008)+1),"_",""))</f>
        <v>eDNA</v>
      </c>
      <c r="K5008" s="0" t="str">
        <f aca="false">IFERROR(VALUE(SUBSTITUTE(E5008,".",",")),E5008)</f>
        <v>No Ct</v>
      </c>
      <c r="L5008" s="61" t="str">
        <f aca="false">IF(J5008="PosK",SUMIFS(K:K,J:J,"PosK",H:H,H5008),"")</f>
        <v/>
      </c>
      <c r="M5008" s="61" t="str">
        <f aca="false">IF(J5008="PosK",SUMIFS(K:K,J:J,"NegK",H:H,H5008),"")</f>
        <v/>
      </c>
      <c r="N5008" s="61" t="str">
        <f aca="false">IF(J5008="PosK",SUMIFS(K:K,J:J,"eDNA",H:H,H5008),"")</f>
        <v/>
      </c>
      <c r="Q5008" s="62"/>
    </row>
    <row r="5009" customFormat="false" ht="14.25" hidden="false" customHeight="false" outlineLevel="0" collapsed="false">
      <c r="A5009" s="0" t="s">
        <v>904</v>
      </c>
      <c r="B5009" s="52" t="s">
        <v>1010</v>
      </c>
      <c r="C5009" s="52" t="s">
        <v>751</v>
      </c>
      <c r="D5009" s="53" t="n">
        <v>0.1</v>
      </c>
      <c r="E5009" s="53" t="s">
        <v>748</v>
      </c>
      <c r="F5009" s="0" t="s">
        <v>1398</v>
      </c>
      <c r="G5009" s="0" t="str">
        <f aca="false">LEFT(B5009,2)</f>
        <v>21</v>
      </c>
      <c r="H5009" s="0" t="str">
        <f aca="false">I5009&amp;"_"&amp;G5009&amp;"_"&amp;F5009</f>
        <v>Skalle_21_20190110_DL2018102_KalundborgGymOgHF_koersel1</v>
      </c>
      <c r="I5009" s="61" t="str">
        <f aca="false">MID(RIGHT(B5009,LEN(B5009)-3),1,FIND("_",RIGHT(B5009,LEN(B5009)-3))-1)</f>
        <v>Skalle</v>
      </c>
      <c r="J5009" s="61" t="str">
        <f aca="false">TRIM(SUBSTITUTE(RIGHT(B5009,FIND(I5009,B5009)+1),"_",""))</f>
        <v>eDNA</v>
      </c>
      <c r="K5009" s="0" t="str">
        <f aca="false">IFERROR(VALUE(SUBSTITUTE(E5009,".",",")),E5009)</f>
        <v>No Ct</v>
      </c>
      <c r="L5009" s="61" t="str">
        <f aca="false">IF(J5009="PosK",SUMIFS(K:K,J:J,"PosK",H:H,H5009),"")</f>
        <v/>
      </c>
      <c r="M5009" s="61" t="str">
        <f aca="false">IF(J5009="PosK",SUMIFS(K:K,J:J,"NegK",H:H,H5009),"")</f>
        <v/>
      </c>
      <c r="N5009" s="61" t="str">
        <f aca="false">IF(J5009="PosK",SUMIFS(K:K,J:J,"eDNA",H:H,H5009),"")</f>
        <v/>
      </c>
      <c r="P5009" s="62"/>
      <c r="T5009" s="63"/>
      <c r="W5009" s="64"/>
    </row>
    <row r="5010" customFormat="false" ht="14.25" hidden="false" customHeight="false" outlineLevel="0" collapsed="false">
      <c r="A5010" s="0" t="s">
        <v>905</v>
      </c>
      <c r="B5010" s="52" t="s">
        <v>1221</v>
      </c>
      <c r="C5010" s="52" t="s">
        <v>743</v>
      </c>
      <c r="D5010" s="53" t="n">
        <v>0.1</v>
      </c>
      <c r="E5010" s="53" t="n">
        <v>22.32</v>
      </c>
      <c r="F5010" s="0" t="s">
        <v>1398</v>
      </c>
      <c r="G5010" s="0" t="str">
        <f aca="false">LEFT(B5010,2)</f>
        <v>22</v>
      </c>
      <c r="H5010" s="0" t="str">
        <f aca="false">I5010&amp;"_"&amp;G5010&amp;"_"&amp;F5010</f>
        <v>Karusse_22_20190110_DL2018102_KalundborgGymOgHF_koersel1</v>
      </c>
      <c r="I5010" s="61" t="str">
        <f aca="false">MID(RIGHT(B5010,LEN(B5010)-3),1,FIND("_",RIGHT(B5010,LEN(B5010)-3))-1)</f>
        <v>Karusse</v>
      </c>
      <c r="J5010" s="61" t="str">
        <f aca="false">TRIM(SUBSTITUTE(RIGHT(B5010,FIND(I5010,B5010)+1),"_",""))</f>
        <v>PosK</v>
      </c>
      <c r="K5010" s="0" t="n">
        <f aca="false">IFERROR(VALUE(SUBSTITUTE(E5010,".",",")),E5010)</f>
        <v>22.32</v>
      </c>
      <c r="L5010" s="61" t="n">
        <f aca="false">IF(J5010="PosK",SUMIFS(K:K,J:J,"PosK",H:H,H5010),"")</f>
        <v>22.32</v>
      </c>
      <c r="M5010" s="61" t="n">
        <f aca="false">IF(J5010="PosK",SUMIFS(K:K,J:J,"NegK",H:H,H5010),"")</f>
        <v>0</v>
      </c>
      <c r="N5010" s="61" t="n">
        <f aca="false">IF(J5010="PosK",SUMIFS(K:K,J:J,"eDNA",H:H,H5010),"")</f>
        <v>0</v>
      </c>
      <c r="P5010" s="62" t="n">
        <f aca="false">IF(K5012="No Ct",0,K5012)</f>
        <v>0</v>
      </c>
      <c r="Q5010" s="62" t="n">
        <f aca="false">IF(K5013="No Ct",0,K5013)</f>
        <v>0</v>
      </c>
      <c r="R5010" s="0" t="str">
        <f aca="false">IF(AND(L5010&gt;0,M5010=0),"Valid","Invalid")</f>
        <v>Valid</v>
      </c>
      <c r="S5010" s="0" t="str">
        <f aca="false">IF(OR(P5010&gt;1,Q5010&gt;1),"Present","Absent")</f>
        <v>Absent</v>
      </c>
      <c r="T5010" s="63" t="str">
        <f aca="false">IF(OR(AND(P5010&gt;1,P5010&lt;41),AND(Q5010&gt;1,Q5010&lt;41)),"Ct&lt;41","Ct&gt;41")</f>
        <v>Ct&gt;41</v>
      </c>
      <c r="U5010" s="0" t="str">
        <f aca="false">I5010</f>
        <v>Karusse</v>
      </c>
      <c r="V5010" s="0" t="str">
        <f aca="false">MID(F5010,10,9)</f>
        <v>DL2018102</v>
      </c>
      <c r="W5010" s="64" t="str">
        <f aca="false">V5010&amp;"_"&amp;U5010&amp;"_"&amp;R5010&amp;"_"&amp;S5010&amp;"_"&amp;T5010</f>
        <v>DL2018102_Karusse_Valid_Absent_Ct&gt;41</v>
      </c>
    </row>
    <row r="5011" customFormat="false" ht="14.25" hidden="false" customHeight="false" outlineLevel="0" collapsed="false">
      <c r="A5011" s="0" t="s">
        <v>907</v>
      </c>
      <c r="B5011" s="52" t="s">
        <v>1222</v>
      </c>
      <c r="C5011" s="52" t="s">
        <v>747</v>
      </c>
      <c r="D5011" s="53" t="n">
        <v>0.1</v>
      </c>
      <c r="E5011" s="53" t="s">
        <v>748</v>
      </c>
      <c r="F5011" s="0" t="s">
        <v>1398</v>
      </c>
      <c r="G5011" s="0" t="str">
        <f aca="false">LEFT(B5011,2)</f>
        <v>22</v>
      </c>
      <c r="H5011" s="0" t="str">
        <f aca="false">I5011&amp;"_"&amp;G5011&amp;"_"&amp;F5011</f>
        <v>Karusse_22_20190110_DL2018102_KalundborgGymOgHF_koersel1</v>
      </c>
      <c r="I5011" s="61" t="str">
        <f aca="false">MID(RIGHT(B5011,LEN(B5011)-3),1,FIND("_",RIGHT(B5011,LEN(B5011)-3))-1)</f>
        <v>Karusse</v>
      </c>
      <c r="J5011" s="61" t="str">
        <f aca="false">TRIM(SUBSTITUTE(RIGHT(B5011,FIND(I5011,B5011)+1),"_",""))</f>
        <v>NegK</v>
      </c>
      <c r="K5011" s="0" t="str">
        <f aca="false">IFERROR(VALUE(SUBSTITUTE(E5011,".",",")),E5011)</f>
        <v>No Ct</v>
      </c>
      <c r="L5011" s="61" t="str">
        <f aca="false">IF(J5011="PosK",SUMIFS(K:K,J:J,"PosK",H:H,H5011),"")</f>
        <v/>
      </c>
      <c r="M5011" s="61" t="str">
        <f aca="false">IF(J5011="PosK",SUMIFS(K:K,J:J,"NegK",H:H,H5011),"")</f>
        <v/>
      </c>
      <c r="N5011" s="61" t="str">
        <f aca="false">IF(J5011="PosK",SUMIFS(K:K,J:J,"eDNA",H:H,H5011),"")</f>
        <v/>
      </c>
    </row>
    <row r="5012" customFormat="false" ht="14.25" hidden="false" customHeight="false" outlineLevel="0" collapsed="false">
      <c r="A5012" s="0" t="s">
        <v>909</v>
      </c>
      <c r="B5012" s="52" t="s">
        <v>1223</v>
      </c>
      <c r="C5012" s="52" t="s">
        <v>751</v>
      </c>
      <c r="D5012" s="53" t="n">
        <v>0.1</v>
      </c>
      <c r="E5012" s="53" t="s">
        <v>748</v>
      </c>
      <c r="F5012" s="0" t="s">
        <v>1398</v>
      </c>
      <c r="G5012" s="0" t="str">
        <f aca="false">LEFT(B5012,2)</f>
        <v>22</v>
      </c>
      <c r="H5012" s="0" t="str">
        <f aca="false">I5012&amp;"_"&amp;G5012&amp;"_"&amp;F5012</f>
        <v>Karusse_22_20190110_DL2018102_KalundborgGymOgHF_koersel1</v>
      </c>
      <c r="I5012" s="61" t="str">
        <f aca="false">MID(RIGHT(B5012,LEN(B5012)-3),1,FIND("_",RIGHT(B5012,LEN(B5012)-3))-1)</f>
        <v>Karusse</v>
      </c>
      <c r="J5012" s="61" t="str">
        <f aca="false">TRIM(SUBSTITUTE(RIGHT(B5012,FIND(I5012,B5012)+1),"_",""))</f>
        <v>eDNA</v>
      </c>
      <c r="K5012" s="0" t="str">
        <f aca="false">IFERROR(VALUE(SUBSTITUTE(E5012,".",",")),E5012)</f>
        <v>No Ct</v>
      </c>
      <c r="L5012" s="61" t="str">
        <f aca="false">IF(J5012="PosK",SUMIFS(K:K,J:J,"PosK",H:H,H5012),"")</f>
        <v/>
      </c>
      <c r="M5012" s="61" t="str">
        <f aca="false">IF(J5012="PosK",SUMIFS(K:K,J:J,"NegK",H:H,H5012),"")</f>
        <v/>
      </c>
      <c r="N5012" s="61" t="str">
        <f aca="false">IF(J5012="PosK",SUMIFS(K:K,J:J,"eDNA",H:H,H5012),"")</f>
        <v/>
      </c>
      <c r="Q5012" s="62"/>
    </row>
    <row r="5013" customFormat="false" ht="14.25" hidden="false" customHeight="false" outlineLevel="0" collapsed="false">
      <c r="A5013" s="0" t="s">
        <v>911</v>
      </c>
      <c r="B5013" s="52" t="s">
        <v>1223</v>
      </c>
      <c r="C5013" s="52" t="s">
        <v>751</v>
      </c>
      <c r="D5013" s="53" t="n">
        <v>0.1</v>
      </c>
      <c r="E5013" s="53" t="s">
        <v>748</v>
      </c>
      <c r="F5013" s="0" t="s">
        <v>1398</v>
      </c>
      <c r="G5013" s="0" t="str">
        <f aca="false">LEFT(B5013,2)</f>
        <v>22</v>
      </c>
      <c r="H5013" s="0" t="str">
        <f aca="false">I5013&amp;"_"&amp;G5013&amp;"_"&amp;F5013</f>
        <v>Karusse_22_20190110_DL2018102_KalundborgGymOgHF_koersel1</v>
      </c>
      <c r="I5013" s="61" t="str">
        <f aca="false">MID(RIGHT(B5013,LEN(B5013)-3),1,FIND("_",RIGHT(B5013,LEN(B5013)-3))-1)</f>
        <v>Karusse</v>
      </c>
      <c r="J5013" s="61" t="str">
        <f aca="false">TRIM(SUBSTITUTE(RIGHT(B5013,FIND(I5013,B5013)+1),"_",""))</f>
        <v>eDNA</v>
      </c>
      <c r="K5013" s="0" t="str">
        <f aca="false">IFERROR(VALUE(SUBSTITUTE(E5013,".",",")),E5013)</f>
        <v>No Ct</v>
      </c>
      <c r="L5013" s="61" t="str">
        <f aca="false">IF(J5013="PosK",SUMIFS(K:K,J:J,"PosK",H:H,H5013),"")</f>
        <v/>
      </c>
      <c r="M5013" s="61" t="str">
        <f aca="false">IF(J5013="PosK",SUMIFS(K:K,J:J,"NegK",H:H,H5013),"")</f>
        <v/>
      </c>
      <c r="N5013" s="61" t="str">
        <f aca="false">IF(J5013="PosK",SUMIFS(K:K,J:J,"eDNA",H:H,H5013),"")</f>
        <v/>
      </c>
      <c r="P5013" s="62"/>
      <c r="T5013" s="63"/>
      <c r="W5013" s="64"/>
    </row>
    <row r="5014" customFormat="false" ht="14.25" hidden="false" customHeight="false" outlineLevel="0" collapsed="false">
      <c r="A5014" s="0" t="s">
        <v>912</v>
      </c>
      <c r="B5014" s="52" t="s">
        <v>1014</v>
      </c>
      <c r="C5014" s="52" t="s">
        <v>743</v>
      </c>
      <c r="D5014" s="53" t="n">
        <v>0.1</v>
      </c>
      <c r="E5014" s="53" t="n">
        <v>36.85</v>
      </c>
      <c r="F5014" s="0" t="s">
        <v>1398</v>
      </c>
      <c r="G5014" s="0" t="str">
        <f aca="false">LEFT(B5014,2)</f>
        <v>23</v>
      </c>
      <c r="H5014" s="0" t="str">
        <f aca="false">I5014&amp;"_"&amp;G5014&amp;"_"&amp;F5014</f>
        <v>Karusse_23_20190110_DL2018102_KalundborgGymOgHF_koersel1</v>
      </c>
      <c r="I5014" s="61" t="str">
        <f aca="false">MID(RIGHT(B5014,LEN(B5014)-3),1,FIND("_",RIGHT(B5014,LEN(B5014)-3))-1)</f>
        <v>Karusse</v>
      </c>
      <c r="J5014" s="61" t="str">
        <f aca="false">TRIM(SUBSTITUTE(RIGHT(B5014,FIND(I5014,B5014)+1),"_",""))</f>
        <v>PosK</v>
      </c>
      <c r="K5014" s="0" t="n">
        <f aca="false">IFERROR(VALUE(SUBSTITUTE(E5014,".",",")),E5014)</f>
        <v>36.85</v>
      </c>
      <c r="L5014" s="61" t="n">
        <f aca="false">IF(J5014="PosK",SUMIFS(K:K,J:J,"PosK",H:H,H5014),"")</f>
        <v>36.85</v>
      </c>
      <c r="M5014" s="61" t="n">
        <f aca="false">IF(J5014="PosK",SUMIFS(K:K,J:J,"NegK",H:H,H5014),"")</f>
        <v>0</v>
      </c>
      <c r="N5014" s="61" t="n">
        <f aca="false">IF(J5014="PosK",SUMIFS(K:K,J:J,"eDNA",H:H,H5014),"")</f>
        <v>0</v>
      </c>
      <c r="P5014" s="62" t="n">
        <f aca="false">IF(K5016="No Ct",0,K5016)</f>
        <v>0</v>
      </c>
      <c r="Q5014" s="62" t="n">
        <f aca="false">IF(K5017="No Ct",0,K5017)</f>
        <v>0</v>
      </c>
      <c r="R5014" s="0" t="str">
        <f aca="false">IF(AND(L5014&gt;0,M5014=0),"Valid","Invalid")</f>
        <v>Valid</v>
      </c>
      <c r="S5014" s="0" t="str">
        <f aca="false">IF(OR(P5014&gt;1,Q5014&gt;1),"Present","Absent")</f>
        <v>Absent</v>
      </c>
      <c r="T5014" s="63" t="str">
        <f aca="false">IF(OR(AND(P5014&gt;1,P5014&lt;41),AND(Q5014&gt;1,Q5014&lt;41)),"Ct&lt;41","Ct&gt;41")</f>
        <v>Ct&gt;41</v>
      </c>
      <c r="U5014" s="0" t="str">
        <f aca="false">I5014</f>
        <v>Karusse</v>
      </c>
      <c r="V5014" s="0" t="str">
        <f aca="false">MID(F5014,10,9)</f>
        <v>DL2018102</v>
      </c>
      <c r="W5014" s="64" t="str">
        <f aca="false">V5014&amp;"_"&amp;U5014&amp;"_"&amp;R5014&amp;"_"&amp;S5014&amp;"_"&amp;T5014</f>
        <v>DL2018102_Karusse_Valid_Absent_Ct&gt;41</v>
      </c>
    </row>
    <row r="5015" customFormat="false" ht="14.25" hidden="false" customHeight="false" outlineLevel="0" collapsed="false">
      <c r="A5015" s="0" t="s">
        <v>916</v>
      </c>
      <c r="B5015" s="52" t="s">
        <v>1016</v>
      </c>
      <c r="C5015" s="52" t="s">
        <v>747</v>
      </c>
      <c r="D5015" s="53" t="n">
        <v>0.1</v>
      </c>
      <c r="E5015" s="53" t="s">
        <v>748</v>
      </c>
      <c r="F5015" s="0" t="s">
        <v>1398</v>
      </c>
      <c r="G5015" s="0" t="str">
        <f aca="false">LEFT(B5015,2)</f>
        <v>23</v>
      </c>
      <c r="H5015" s="0" t="str">
        <f aca="false">I5015&amp;"_"&amp;G5015&amp;"_"&amp;F5015</f>
        <v>Karusse_23_20190110_DL2018102_KalundborgGymOgHF_koersel1</v>
      </c>
      <c r="I5015" s="61" t="str">
        <f aca="false">MID(RIGHT(B5015,LEN(B5015)-3),1,FIND("_",RIGHT(B5015,LEN(B5015)-3))-1)</f>
        <v>Karusse</v>
      </c>
      <c r="J5015" s="61" t="str">
        <f aca="false">TRIM(SUBSTITUTE(RIGHT(B5015,FIND(I5015,B5015)+1),"_",""))</f>
        <v>eDNA</v>
      </c>
      <c r="K5015" s="0" t="str">
        <f aca="false">IFERROR(VALUE(SUBSTITUTE(E5015,".",",")),E5015)</f>
        <v>No Ct</v>
      </c>
      <c r="L5015" s="61" t="str">
        <f aca="false">IF(J5015="PosK",SUMIFS(K:K,J:J,"PosK",H:H,H5015),"")</f>
        <v/>
      </c>
      <c r="M5015" s="61" t="str">
        <f aca="false">IF(J5015="PosK",SUMIFS(K:K,J:J,"NegK",H:H,H5015),"")</f>
        <v/>
      </c>
      <c r="N5015" s="61" t="str">
        <f aca="false">IF(J5015="PosK",SUMIFS(K:K,J:J,"eDNA",H:H,H5015),"")</f>
        <v/>
      </c>
    </row>
    <row r="5016" customFormat="false" ht="14.25" hidden="false" customHeight="false" outlineLevel="0" collapsed="false">
      <c r="A5016" s="0" t="s">
        <v>918</v>
      </c>
      <c r="B5016" s="52" t="s">
        <v>1016</v>
      </c>
      <c r="C5016" s="52" t="s">
        <v>751</v>
      </c>
      <c r="D5016" s="53" t="n">
        <v>0.1</v>
      </c>
      <c r="E5016" s="53" t="s">
        <v>748</v>
      </c>
      <c r="F5016" s="0" t="s">
        <v>1398</v>
      </c>
      <c r="G5016" s="0" t="str">
        <f aca="false">LEFT(B5016,2)</f>
        <v>23</v>
      </c>
      <c r="H5016" s="0" t="str">
        <f aca="false">I5016&amp;"_"&amp;G5016&amp;"_"&amp;F5016</f>
        <v>Karusse_23_20190110_DL2018102_KalundborgGymOgHF_koersel1</v>
      </c>
      <c r="I5016" s="61" t="str">
        <f aca="false">MID(RIGHT(B5016,LEN(B5016)-3),1,FIND("_",RIGHT(B5016,LEN(B5016)-3))-1)</f>
        <v>Karusse</v>
      </c>
      <c r="J5016" s="61" t="str">
        <f aca="false">TRIM(SUBSTITUTE(RIGHT(B5016,FIND(I5016,B5016)+1),"_",""))</f>
        <v>eDNA</v>
      </c>
      <c r="K5016" s="0" t="str">
        <f aca="false">IFERROR(VALUE(SUBSTITUTE(E5016,".",",")),E5016)</f>
        <v>No Ct</v>
      </c>
      <c r="L5016" s="61" t="str">
        <f aca="false">IF(J5016="PosK",SUMIFS(K:K,J:J,"PosK",H:H,H5016),"")</f>
        <v/>
      </c>
      <c r="M5016" s="61" t="str">
        <f aca="false">IF(J5016="PosK",SUMIFS(K:K,J:J,"NegK",H:H,H5016),"")</f>
        <v/>
      </c>
      <c r="N5016" s="61" t="str">
        <f aca="false">IF(J5016="PosK",SUMIFS(K:K,J:J,"eDNA",H:H,H5016),"")</f>
        <v/>
      </c>
      <c r="Q5016" s="62"/>
    </row>
    <row r="5017" customFormat="false" ht="14.25" hidden="false" customHeight="false" outlineLevel="0" collapsed="false">
      <c r="A5017" s="0" t="s">
        <v>914</v>
      </c>
      <c r="B5017" s="52" t="s">
        <v>1015</v>
      </c>
      <c r="C5017" s="52" t="s">
        <v>751</v>
      </c>
      <c r="D5017" s="53" t="n">
        <v>0.1</v>
      </c>
      <c r="E5017" s="53" t="s">
        <v>748</v>
      </c>
      <c r="F5017" s="0" t="s">
        <v>1398</v>
      </c>
      <c r="G5017" s="0" t="str">
        <f aca="false">LEFT(B5017,2)</f>
        <v>23</v>
      </c>
      <c r="H5017" s="0" t="str">
        <f aca="false">I5017&amp;"_"&amp;G5017&amp;"_"&amp;F5017</f>
        <v>Karusse_23_20190110_DL2018102_KalundborgGymOgHF_koersel1</v>
      </c>
      <c r="I5017" s="61" t="str">
        <f aca="false">MID(RIGHT(B5017,LEN(B5017)-3),1,FIND("_",RIGHT(B5017,LEN(B5017)-3))-1)</f>
        <v>Karusse</v>
      </c>
      <c r="J5017" s="61" t="str">
        <f aca="false">TRIM(SUBSTITUTE(RIGHT(B5017,FIND(I5017,B5017)+1),"_",""))</f>
        <v>NegK</v>
      </c>
      <c r="K5017" s="0" t="str">
        <f aca="false">IFERROR(VALUE(SUBSTITUTE(E5017,".",",")),E5017)</f>
        <v>No Ct</v>
      </c>
      <c r="L5017" s="61" t="str">
        <f aca="false">IF(J5017="PosK",SUMIFS(K:K,J:J,"PosK",H:H,H5017),"")</f>
        <v/>
      </c>
      <c r="M5017" s="61" t="str">
        <f aca="false">IF(J5017="PosK",SUMIFS(K:K,J:J,"NegK",H:H,H5017),"")</f>
        <v/>
      </c>
      <c r="N5017" s="61" t="str">
        <f aca="false">IF(J5017="PosK",SUMIFS(K:K,J:J,"eDNA",H:H,H5017),"")</f>
        <v/>
      </c>
      <c r="P5017" s="62"/>
      <c r="T5017" s="63"/>
      <c r="W5017" s="64"/>
    </row>
    <row r="5018" customFormat="false" ht="14.25" hidden="false" customHeight="false" outlineLevel="0" collapsed="false">
      <c r="A5018" s="0" t="s">
        <v>919</v>
      </c>
      <c r="B5018" s="52" t="s">
        <v>1224</v>
      </c>
      <c r="C5018" s="52" t="s">
        <v>743</v>
      </c>
      <c r="D5018" s="53" t="n">
        <v>0.1</v>
      </c>
      <c r="E5018" s="53" t="s">
        <v>748</v>
      </c>
      <c r="F5018" s="0" t="s">
        <v>1398</v>
      </c>
      <c r="G5018" s="0" t="str">
        <f aca="false">LEFT(B5018,2)</f>
        <v>24</v>
      </c>
      <c r="H5018" s="0" t="str">
        <f aca="false">I5018&amp;"_"&amp;G5018&amp;"_"&amp;F5018</f>
        <v>Soelvkarusse_24_20190110_DL2018102_KalundborgGymOgHF_koersel1</v>
      </c>
      <c r="I5018" s="61" t="str">
        <f aca="false">MID(RIGHT(B5018,LEN(B5018)-3),1,FIND("_",RIGHT(B5018,LEN(B5018)-3))-1)</f>
        <v>Soelvkarusse</v>
      </c>
      <c r="J5018" s="61" t="str">
        <f aca="false">TRIM(SUBSTITUTE(RIGHT(B5018,FIND(I5018,B5018)+1),"_",""))</f>
        <v>PosK</v>
      </c>
      <c r="K5018" s="0" t="str">
        <f aca="false">IFERROR(VALUE(SUBSTITUTE(E5018,".",",")),E5018)</f>
        <v>No Ct</v>
      </c>
      <c r="L5018" s="61" t="n">
        <f aca="false">IF(J5018="PosK",SUMIFS(K:K,J:J,"PosK",H:H,H5018),"")</f>
        <v>0</v>
      </c>
      <c r="M5018" s="61" t="n">
        <f aca="false">IF(J5018="PosK",SUMIFS(K:K,J:J,"NegK",H:H,H5018),"")</f>
        <v>0</v>
      </c>
      <c r="N5018" s="61" t="n">
        <f aca="false">IF(J5018="PosK",SUMIFS(K:K,J:J,"eDNA",H:H,H5018),"")</f>
        <v>0</v>
      </c>
      <c r="P5018" s="62" t="n">
        <f aca="false">IF(K5020="No Ct",0,K5020)</f>
        <v>0</v>
      </c>
      <c r="Q5018" s="62" t="n">
        <f aca="false">IF(K5021="No Ct",0,K5021)</f>
        <v>0</v>
      </c>
      <c r="R5018" s="0" t="str">
        <f aca="false">IF(AND(L5018&gt;0,M5018=0),"Valid","Invalid")</f>
        <v>Invalid</v>
      </c>
      <c r="S5018" s="0" t="str">
        <f aca="false">IF(OR(P5018&gt;1,Q5018&gt;1),"Present","Absent")</f>
        <v>Absent</v>
      </c>
      <c r="T5018" s="63" t="str">
        <f aca="false">IF(OR(AND(P5018&gt;1,P5018&lt;41),AND(Q5018&gt;1,Q5018&lt;41)),"Ct&lt;41","Ct&gt;41")</f>
        <v>Ct&gt;41</v>
      </c>
      <c r="U5018" s="0" t="str">
        <f aca="false">I5018</f>
        <v>Soelvkarusse</v>
      </c>
      <c r="V5018" s="0" t="str">
        <f aca="false">MID(F5018,10,9)</f>
        <v>DL2018102</v>
      </c>
      <c r="W5018" s="64" t="str">
        <f aca="false">V5018&amp;"_"&amp;U5018&amp;"_"&amp;R5018&amp;"_"&amp;S5018&amp;"_"&amp;T5018</f>
        <v>DL2018102_Soelvkarusse_Invalid_Absent_Ct&gt;41</v>
      </c>
    </row>
    <row r="5019" customFormat="false" ht="14.25" hidden="false" customHeight="false" outlineLevel="0" collapsed="false">
      <c r="A5019" s="0" t="s">
        <v>921</v>
      </c>
      <c r="B5019" s="52" t="s">
        <v>1225</v>
      </c>
      <c r="C5019" s="52" t="s">
        <v>747</v>
      </c>
      <c r="D5019" s="53" t="n">
        <v>0.1</v>
      </c>
      <c r="E5019" s="53" t="s">
        <v>748</v>
      </c>
      <c r="F5019" s="0" t="s">
        <v>1398</v>
      </c>
      <c r="G5019" s="0" t="str">
        <f aca="false">LEFT(B5019,2)</f>
        <v>24</v>
      </c>
      <c r="H5019" s="0" t="str">
        <f aca="false">I5019&amp;"_"&amp;G5019&amp;"_"&amp;F5019</f>
        <v>Soelvkarusse_24_20190110_DL2018102_KalundborgGymOgHF_koersel1</v>
      </c>
      <c r="I5019" s="61" t="str">
        <f aca="false">MID(RIGHT(B5019,LEN(B5019)-3),1,FIND("_",RIGHT(B5019,LEN(B5019)-3))-1)</f>
        <v>Soelvkarusse</v>
      </c>
      <c r="J5019" s="61" t="str">
        <f aca="false">TRIM(SUBSTITUTE(RIGHT(B5019,FIND(I5019,B5019)+1),"_",""))</f>
        <v>NegK</v>
      </c>
      <c r="K5019" s="0" t="str">
        <f aca="false">IFERROR(VALUE(SUBSTITUTE(E5019,".",",")),E5019)</f>
        <v>No Ct</v>
      </c>
      <c r="L5019" s="61" t="str">
        <f aca="false">IF(J5019="PosK",SUMIFS(K:K,J:J,"PosK",H:H,H5019),"")</f>
        <v/>
      </c>
      <c r="M5019" s="61" t="str">
        <f aca="false">IF(J5019="PosK",SUMIFS(K:K,J:J,"NegK",H:H,H5019),"")</f>
        <v/>
      </c>
      <c r="N5019" s="61" t="str">
        <f aca="false">IF(J5019="PosK",SUMIFS(K:K,J:J,"eDNA",H:H,H5019),"")</f>
        <v/>
      </c>
    </row>
    <row r="5020" customFormat="false" ht="14.25" hidden="false" customHeight="false" outlineLevel="0" collapsed="false">
      <c r="A5020" s="0" t="s">
        <v>923</v>
      </c>
      <c r="B5020" s="52" t="s">
        <v>1226</v>
      </c>
      <c r="C5020" s="52" t="s">
        <v>751</v>
      </c>
      <c r="D5020" s="53" t="n">
        <v>0.1</v>
      </c>
      <c r="E5020" s="53" t="s">
        <v>748</v>
      </c>
      <c r="F5020" s="0" t="s">
        <v>1398</v>
      </c>
      <c r="G5020" s="0" t="str">
        <f aca="false">LEFT(B5020,2)</f>
        <v>24</v>
      </c>
      <c r="H5020" s="0" t="str">
        <f aca="false">I5020&amp;"_"&amp;G5020&amp;"_"&amp;F5020</f>
        <v>Soelvkarusse_24_20190110_DL2018102_KalundborgGymOgHF_koersel1</v>
      </c>
      <c r="I5020" s="61" t="str">
        <f aca="false">MID(RIGHT(B5020,LEN(B5020)-3),1,FIND("_",RIGHT(B5020,LEN(B5020)-3))-1)</f>
        <v>Soelvkarusse</v>
      </c>
      <c r="J5020" s="61" t="str">
        <f aca="false">TRIM(SUBSTITUTE(RIGHT(B5020,FIND(I5020,B5020)+1),"_",""))</f>
        <v>eDNA</v>
      </c>
      <c r="K5020" s="0" t="str">
        <f aca="false">IFERROR(VALUE(SUBSTITUTE(E5020,".",",")),E5020)</f>
        <v>No Ct</v>
      </c>
      <c r="L5020" s="61" t="str">
        <f aca="false">IF(J5020="PosK",SUMIFS(K:K,J:J,"PosK",H:H,H5020),"")</f>
        <v/>
      </c>
      <c r="M5020" s="61" t="str">
        <f aca="false">IF(J5020="PosK",SUMIFS(K:K,J:J,"NegK",H:H,H5020),"")</f>
        <v/>
      </c>
      <c r="N5020" s="61" t="str">
        <f aca="false">IF(J5020="PosK",SUMIFS(K:K,J:J,"eDNA",H:H,H5020),"")</f>
        <v/>
      </c>
      <c r="Q5020" s="62"/>
    </row>
    <row r="5021" customFormat="false" ht="14.25" hidden="false" customHeight="false" outlineLevel="0" collapsed="false">
      <c r="A5021" s="0" t="s">
        <v>925</v>
      </c>
      <c r="B5021" s="52" t="s">
        <v>1226</v>
      </c>
      <c r="C5021" s="52" t="s">
        <v>751</v>
      </c>
      <c r="D5021" s="53" t="n">
        <v>0.1</v>
      </c>
      <c r="E5021" s="53" t="s">
        <v>748</v>
      </c>
      <c r="F5021" s="0" t="s">
        <v>1398</v>
      </c>
      <c r="G5021" s="0" t="str">
        <f aca="false">LEFT(B5021,2)</f>
        <v>24</v>
      </c>
      <c r="H5021" s="0" t="str">
        <f aca="false">I5021&amp;"_"&amp;G5021&amp;"_"&amp;F5021</f>
        <v>Soelvkarusse_24_20190110_DL2018102_KalundborgGymOgHF_koersel1</v>
      </c>
      <c r="I5021" s="61" t="str">
        <f aca="false">MID(RIGHT(B5021,LEN(B5021)-3),1,FIND("_",RIGHT(B5021,LEN(B5021)-3))-1)</f>
        <v>Soelvkarusse</v>
      </c>
      <c r="J5021" s="61" t="str">
        <f aca="false">TRIM(SUBSTITUTE(RIGHT(B5021,FIND(I5021,B5021)+1),"_",""))</f>
        <v>eDNA</v>
      </c>
      <c r="K5021" s="0" t="str">
        <f aca="false">IFERROR(VALUE(SUBSTITUTE(E5021,".",",")),E5021)</f>
        <v>No Ct</v>
      </c>
      <c r="L5021" s="61" t="str">
        <f aca="false">IF(J5021="PosK",SUMIFS(K:K,J:J,"PosK",H:H,H5021),"")</f>
        <v/>
      </c>
      <c r="M5021" s="61" t="str">
        <f aca="false">IF(J5021="PosK",SUMIFS(K:K,J:J,"NegK",H:H,H5021),"")</f>
        <v/>
      </c>
      <c r="N5021" s="61" t="str">
        <f aca="false">IF(J5021="PosK",SUMIFS(K:K,J:J,"eDNA",H:H,H5021),"")</f>
        <v/>
      </c>
      <c r="P5021" s="62"/>
      <c r="T5021" s="63"/>
      <c r="W5021" s="64"/>
    </row>
    <row r="5022" customFormat="false" ht="14.25" hidden="false" customHeight="false" outlineLevel="0" collapsed="false">
      <c r="A5022" s="0" t="s">
        <v>741</v>
      </c>
      <c r="B5022" s="52" t="s">
        <v>1020</v>
      </c>
      <c r="C5022" s="52" t="s">
        <v>743</v>
      </c>
      <c r="D5022" s="53" t="n">
        <v>0.1</v>
      </c>
      <c r="E5022" s="53" t="s">
        <v>748</v>
      </c>
      <c r="F5022" s="0" t="s">
        <v>1399</v>
      </c>
      <c r="G5022" s="0" t="str">
        <f aca="false">LEFT(B5022,2)</f>
        <v>25</v>
      </c>
      <c r="H5022" s="0" t="str">
        <f aca="false">I5022&amp;"_"&amp;G5022&amp;"_"&amp;F5022</f>
        <v>Loegfroe_25_20190110_DL2018102_KalundborgGymOgHF_koersel2</v>
      </c>
      <c r="I5022" s="61" t="str">
        <f aca="false">MID(RIGHT(B5022,LEN(B5022)-3),1,FIND("_",RIGHT(B5022,LEN(B5022)-3))-1)</f>
        <v>Loegfroe</v>
      </c>
      <c r="J5022" s="61" t="str">
        <f aca="false">TRIM(SUBSTITUTE(RIGHT(B5022,FIND(I5022,B5022)+1),"_",""))</f>
        <v>PosK</v>
      </c>
      <c r="K5022" s="0" t="str">
        <f aca="false">IFERROR(VALUE(SUBSTITUTE(E5022,".",",")),E5022)</f>
        <v>No Ct</v>
      </c>
      <c r="L5022" s="61" t="n">
        <f aca="false">IF(J5022="PosK",SUMIFS(K:K,J:J,"PosK",H:H,H5022),"")</f>
        <v>0</v>
      </c>
      <c r="M5022" s="61" t="n">
        <f aca="false">IF(J5022="PosK",SUMIFS(K:K,J:J,"NegK",H:H,H5022),"")</f>
        <v>0</v>
      </c>
      <c r="N5022" s="61" t="n">
        <f aca="false">IF(J5022="PosK",SUMIFS(K:K,J:J,"eDNA",H:H,H5022),"")</f>
        <v>0</v>
      </c>
      <c r="P5022" s="62" t="n">
        <f aca="false">IF(K5024="No Ct",0,K5024)</f>
        <v>0</v>
      </c>
      <c r="Q5022" s="62" t="n">
        <f aca="false">IF(K5025="No Ct",0,K5025)</f>
        <v>0</v>
      </c>
      <c r="R5022" s="0" t="str">
        <f aca="false">IF(AND(L5022&gt;0,M5022=0),"Valid","Invalid")</f>
        <v>Invalid</v>
      </c>
      <c r="S5022" s="0" t="str">
        <f aca="false">IF(OR(P5022&gt;1,Q5022&gt;1),"Present","Absent")</f>
        <v>Absent</v>
      </c>
      <c r="T5022" s="63" t="str">
        <f aca="false">IF(OR(AND(P5022&gt;1,P5022&lt;41),AND(Q5022&gt;1,Q5022&lt;41)),"Ct&lt;41","Ct&gt;41")</f>
        <v>Ct&gt;41</v>
      </c>
      <c r="U5022" s="0" t="str">
        <f aca="false">I5022</f>
        <v>Loegfroe</v>
      </c>
      <c r="V5022" s="0" t="str">
        <f aca="false">MID(F5022,10,9)</f>
        <v>DL2018102</v>
      </c>
      <c r="W5022" s="64" t="str">
        <f aca="false">V5022&amp;"_"&amp;U5022&amp;"_"&amp;R5022&amp;"_"&amp;S5022&amp;"_"&amp;T5022</f>
        <v>DL2018102_Loegfroe_Invalid_Absent_Ct&gt;41</v>
      </c>
    </row>
    <row r="5023" customFormat="false" ht="14.25" hidden="false" customHeight="false" outlineLevel="0" collapsed="false">
      <c r="A5023" s="0" t="s">
        <v>745</v>
      </c>
      <c r="B5023" s="52" t="s">
        <v>1022</v>
      </c>
      <c r="C5023" s="52" t="s">
        <v>747</v>
      </c>
      <c r="D5023" s="53" t="n">
        <v>0.1</v>
      </c>
      <c r="E5023" s="53" t="s">
        <v>748</v>
      </c>
      <c r="F5023" s="0" t="s">
        <v>1399</v>
      </c>
      <c r="G5023" s="0" t="str">
        <f aca="false">LEFT(B5023,2)</f>
        <v>25</v>
      </c>
      <c r="H5023" s="0" t="str">
        <f aca="false">I5023&amp;"_"&amp;G5023&amp;"_"&amp;F5023</f>
        <v>Loegfroe_25_20190110_DL2018102_KalundborgGymOgHF_koersel2</v>
      </c>
      <c r="I5023" s="61" t="str">
        <f aca="false">MID(RIGHT(B5023,LEN(B5023)-3),1,FIND("_",RIGHT(B5023,LEN(B5023)-3))-1)</f>
        <v>Loegfroe</v>
      </c>
      <c r="J5023" s="61" t="str">
        <f aca="false">TRIM(SUBSTITUTE(RIGHT(B5023,FIND(I5023,B5023)+1),"_",""))</f>
        <v>NegK</v>
      </c>
      <c r="K5023" s="0" t="str">
        <f aca="false">IFERROR(VALUE(SUBSTITUTE(E5023,".",",")),E5023)</f>
        <v>No Ct</v>
      </c>
      <c r="L5023" s="61" t="str">
        <f aca="false">IF(J5023="PosK",SUMIFS(K:K,J:J,"PosK",H:H,H5023),"")</f>
        <v/>
      </c>
      <c r="M5023" s="61" t="str">
        <f aca="false">IF(J5023="PosK",SUMIFS(K:K,J:J,"NegK",H:H,H5023),"")</f>
        <v/>
      </c>
      <c r="N5023" s="61" t="str">
        <f aca="false">IF(J5023="PosK",SUMIFS(K:K,J:J,"eDNA",H:H,H5023),"")</f>
        <v/>
      </c>
    </row>
    <row r="5024" customFormat="false" ht="14.25" hidden="false" customHeight="false" outlineLevel="0" collapsed="false">
      <c r="A5024" s="0" t="s">
        <v>749</v>
      </c>
      <c r="B5024" s="52" t="s">
        <v>1023</v>
      </c>
      <c r="C5024" s="52" t="s">
        <v>751</v>
      </c>
      <c r="D5024" s="53" t="n">
        <v>0.1</v>
      </c>
      <c r="E5024" s="53" t="s">
        <v>748</v>
      </c>
      <c r="F5024" s="0" t="s">
        <v>1399</v>
      </c>
      <c r="G5024" s="0" t="str">
        <f aca="false">LEFT(B5024,2)</f>
        <v>25</v>
      </c>
      <c r="H5024" s="0" t="str">
        <f aca="false">I5024&amp;"_"&amp;G5024&amp;"_"&amp;F5024</f>
        <v>Loegfroe_25_20190110_DL2018102_KalundborgGymOgHF_koersel2</v>
      </c>
      <c r="I5024" s="61" t="str">
        <f aca="false">MID(RIGHT(B5024,LEN(B5024)-3),1,FIND("_",RIGHT(B5024,LEN(B5024)-3))-1)</f>
        <v>Loegfroe</v>
      </c>
      <c r="J5024" s="61" t="str">
        <f aca="false">TRIM(SUBSTITUTE(RIGHT(B5024,FIND(I5024,B5024)+1),"_",""))</f>
        <v>eDNA</v>
      </c>
      <c r="K5024" s="0" t="str">
        <f aca="false">IFERROR(VALUE(SUBSTITUTE(E5024,".",",")),E5024)</f>
        <v>No Ct</v>
      </c>
      <c r="L5024" s="61" t="str">
        <f aca="false">IF(J5024="PosK",SUMIFS(K:K,J:J,"PosK",H:H,H5024),"")</f>
        <v/>
      </c>
      <c r="M5024" s="61" t="str">
        <f aca="false">IF(J5024="PosK",SUMIFS(K:K,J:J,"NegK",H:H,H5024),"")</f>
        <v/>
      </c>
      <c r="N5024" s="61" t="str">
        <f aca="false">IF(J5024="PosK",SUMIFS(K:K,J:J,"eDNA",H:H,H5024),"")</f>
        <v/>
      </c>
      <c r="Q5024" s="62"/>
    </row>
    <row r="5025" customFormat="false" ht="14.25" hidden="false" customHeight="false" outlineLevel="0" collapsed="false">
      <c r="A5025" s="0" t="s">
        <v>752</v>
      </c>
      <c r="B5025" s="52" t="s">
        <v>1023</v>
      </c>
      <c r="C5025" s="52" t="s">
        <v>751</v>
      </c>
      <c r="D5025" s="53" t="n">
        <v>0.1</v>
      </c>
      <c r="E5025" s="53" t="s">
        <v>748</v>
      </c>
      <c r="F5025" s="0" t="s">
        <v>1399</v>
      </c>
      <c r="G5025" s="0" t="str">
        <f aca="false">LEFT(B5025,2)</f>
        <v>25</v>
      </c>
      <c r="H5025" s="0" t="str">
        <f aca="false">I5025&amp;"_"&amp;G5025&amp;"_"&amp;F5025</f>
        <v>Loegfroe_25_20190110_DL2018102_KalundborgGymOgHF_koersel2</v>
      </c>
      <c r="I5025" s="61" t="str">
        <f aca="false">MID(RIGHT(B5025,LEN(B5025)-3),1,FIND("_",RIGHT(B5025,LEN(B5025)-3))-1)</f>
        <v>Loegfroe</v>
      </c>
      <c r="J5025" s="61" t="str">
        <f aca="false">TRIM(SUBSTITUTE(RIGHT(B5025,FIND(I5025,B5025)+1),"_",""))</f>
        <v>eDNA</v>
      </c>
      <c r="K5025" s="0" t="str">
        <f aca="false">IFERROR(VALUE(SUBSTITUTE(E5025,".",",")),E5025)</f>
        <v>No Ct</v>
      </c>
      <c r="L5025" s="61" t="str">
        <f aca="false">IF(J5025="PosK",SUMIFS(K:K,J:J,"PosK",H:H,H5025),"")</f>
        <v/>
      </c>
      <c r="M5025" s="61" t="str">
        <f aca="false">IF(J5025="PosK",SUMIFS(K:K,J:J,"NegK",H:H,H5025),"")</f>
        <v/>
      </c>
      <c r="N5025" s="61" t="str">
        <f aca="false">IF(J5025="PosK",SUMIFS(K:K,J:J,"eDNA",H:H,H5025),"")</f>
        <v/>
      </c>
      <c r="P5025" s="62"/>
      <c r="T5025" s="63"/>
      <c r="W5025" s="64"/>
    </row>
    <row r="5026" customFormat="false" ht="14.25" hidden="false" customHeight="false" outlineLevel="0" collapsed="false">
      <c r="A5026" s="0" t="s">
        <v>754</v>
      </c>
      <c r="B5026" s="52" t="s">
        <v>1025</v>
      </c>
      <c r="C5026" s="52" t="s">
        <v>743</v>
      </c>
      <c r="D5026" s="53" t="n">
        <v>0.1</v>
      </c>
      <c r="E5026" s="53" t="s">
        <v>748</v>
      </c>
      <c r="F5026" s="0" t="s">
        <v>1399</v>
      </c>
      <c r="G5026" s="0" t="str">
        <f aca="false">LEFT(B5026,2)</f>
        <v>26</v>
      </c>
      <c r="H5026" s="0" t="str">
        <f aca="false">I5026&amp;"_"&amp;G5026&amp;"_"&amp;F5026</f>
        <v>StorVandsalamander_26_20190110_DL2018102_KalundborgGymOgHF_koersel2</v>
      </c>
      <c r="I5026" s="61" t="str">
        <f aca="false">MID(RIGHT(B5026,LEN(B5026)-3),1,FIND("_",RIGHT(B5026,LEN(B5026)-3))-1)</f>
        <v>StorVandsalamander</v>
      </c>
      <c r="J5026" s="61" t="str">
        <f aca="false">TRIM(SUBSTITUTE(RIGHT(B5026,FIND(I5026,B5026)+1),"_",""))</f>
        <v>PosK</v>
      </c>
      <c r="K5026" s="0" t="str">
        <f aca="false">IFERROR(VALUE(SUBSTITUTE(E5026,".",",")),E5026)</f>
        <v>No Ct</v>
      </c>
      <c r="L5026" s="61" t="n">
        <f aca="false">IF(J5026="PosK",SUMIFS(K:K,J:J,"PosK",H:H,H5026),"")</f>
        <v>0</v>
      </c>
      <c r="M5026" s="61" t="n">
        <f aca="false">IF(J5026="PosK",SUMIFS(K:K,J:J,"NegK",H:H,H5026),"")</f>
        <v>0</v>
      </c>
      <c r="N5026" s="61" t="n">
        <f aca="false">IF(J5026="PosK",SUMIFS(K:K,J:J,"eDNA",H:H,H5026),"")</f>
        <v>38.01</v>
      </c>
      <c r="P5026" s="62" t="n">
        <f aca="false">IF(K5028="No Ct",0,K5028)</f>
        <v>38.01</v>
      </c>
      <c r="Q5026" s="62" t="n">
        <f aca="false">IF(K5029="No Ct",0,K5029)</f>
        <v>0</v>
      </c>
      <c r="R5026" s="0" t="str">
        <f aca="false">IF(AND(L5026&gt;0,M5026=0),"Valid","Invalid")</f>
        <v>Invalid</v>
      </c>
      <c r="S5026" s="0" t="str">
        <f aca="false">IF(OR(P5026&gt;1,Q5026&gt;1),"Present","Absent")</f>
        <v>Present</v>
      </c>
      <c r="T5026" s="63" t="str">
        <f aca="false">IF(OR(AND(P5026&gt;1,P5026&lt;41),AND(Q5026&gt;1,Q5026&lt;41)),"Ct&lt;41","Ct&gt;41")</f>
        <v>Ct&lt;41</v>
      </c>
      <c r="U5026" s="0" t="str">
        <f aca="false">I5026</f>
        <v>StorVandsalamander</v>
      </c>
      <c r="V5026" s="0" t="str">
        <f aca="false">MID(F5026,10,9)</f>
        <v>DL2018102</v>
      </c>
      <c r="W5026" s="64" t="str">
        <f aca="false">V5026&amp;"_"&amp;U5026&amp;"_"&amp;R5026&amp;"_"&amp;S5026&amp;"_"&amp;T5026</f>
        <v>DL2018102_StorVandsalamander_Invalid_Present_Ct&lt;41</v>
      </c>
    </row>
    <row r="5027" customFormat="false" ht="14.25" hidden="false" customHeight="false" outlineLevel="0" collapsed="false">
      <c r="A5027" s="0" t="s">
        <v>756</v>
      </c>
      <c r="B5027" s="52" t="s">
        <v>1026</v>
      </c>
      <c r="C5027" s="52" t="s">
        <v>747</v>
      </c>
      <c r="D5027" s="53" t="n">
        <v>0.1</v>
      </c>
      <c r="E5027" s="53" t="s">
        <v>748</v>
      </c>
      <c r="F5027" s="0" t="s">
        <v>1399</v>
      </c>
      <c r="G5027" s="0" t="str">
        <f aca="false">LEFT(B5027,2)</f>
        <v>26</v>
      </c>
      <c r="H5027" s="0" t="str">
        <f aca="false">I5027&amp;"_"&amp;G5027&amp;"_"&amp;F5027</f>
        <v>StorVandsalamander_26_20190110_DL2018102_KalundborgGymOgHF_koersel2</v>
      </c>
      <c r="I5027" s="61" t="str">
        <f aca="false">MID(RIGHT(B5027,LEN(B5027)-3),1,FIND("_",RIGHT(B5027,LEN(B5027)-3))-1)</f>
        <v>StorVandsalamander</v>
      </c>
      <c r="J5027" s="61" t="str">
        <f aca="false">TRIM(SUBSTITUTE(RIGHT(B5027,FIND(I5027,B5027)+1),"_",""))</f>
        <v>NegK</v>
      </c>
      <c r="K5027" s="0" t="str">
        <f aca="false">IFERROR(VALUE(SUBSTITUTE(E5027,".",",")),E5027)</f>
        <v>No Ct</v>
      </c>
      <c r="L5027" s="61" t="str">
        <f aca="false">IF(J5027="PosK",SUMIFS(K:K,J:J,"PosK",H:H,H5027),"")</f>
        <v/>
      </c>
      <c r="M5027" s="61" t="str">
        <f aca="false">IF(J5027="PosK",SUMIFS(K:K,J:J,"NegK",H:H,H5027),"")</f>
        <v/>
      </c>
      <c r="N5027" s="61" t="str">
        <f aca="false">IF(J5027="PosK",SUMIFS(K:K,J:J,"eDNA",H:H,H5027),"")</f>
        <v/>
      </c>
    </row>
    <row r="5028" customFormat="false" ht="14.25" hidden="false" customHeight="false" outlineLevel="0" collapsed="false">
      <c r="A5028" s="0" t="s">
        <v>758</v>
      </c>
      <c r="B5028" s="52" t="s">
        <v>1027</v>
      </c>
      <c r="C5028" s="52" t="s">
        <v>751</v>
      </c>
      <c r="D5028" s="53" t="n">
        <v>0.1</v>
      </c>
      <c r="E5028" s="53" t="n">
        <v>38.01</v>
      </c>
      <c r="F5028" s="0" t="s">
        <v>1399</v>
      </c>
      <c r="G5028" s="0" t="str">
        <f aca="false">LEFT(B5028,2)</f>
        <v>26</v>
      </c>
      <c r="H5028" s="0" t="str">
        <f aca="false">I5028&amp;"_"&amp;G5028&amp;"_"&amp;F5028</f>
        <v>StorVandsalamander_26_20190110_DL2018102_KalundborgGymOgHF_koersel2</v>
      </c>
      <c r="I5028" s="61" t="str">
        <f aca="false">MID(RIGHT(B5028,LEN(B5028)-3),1,FIND("_",RIGHT(B5028,LEN(B5028)-3))-1)</f>
        <v>StorVandsalamander</v>
      </c>
      <c r="J5028" s="61" t="str">
        <f aca="false">TRIM(SUBSTITUTE(RIGHT(B5028,FIND(I5028,B5028)+1),"_",""))</f>
        <v>eDNA</v>
      </c>
      <c r="K5028" s="0" t="n">
        <f aca="false">IFERROR(VALUE(SUBSTITUTE(E5028,".",",")),E5028)</f>
        <v>38.01</v>
      </c>
      <c r="L5028" s="61" t="str">
        <f aca="false">IF(J5028="PosK",SUMIFS(K:K,J:J,"PosK",H:H,H5028),"")</f>
        <v/>
      </c>
      <c r="M5028" s="61" t="str">
        <f aca="false">IF(J5028="PosK",SUMIFS(K:K,J:J,"NegK",H:H,H5028),"")</f>
        <v/>
      </c>
      <c r="N5028" s="61" t="str">
        <f aca="false">IF(J5028="PosK",SUMIFS(K:K,J:J,"eDNA",H:H,H5028),"")</f>
        <v/>
      </c>
      <c r="Q5028" s="62"/>
    </row>
    <row r="5029" customFormat="false" ht="14.25" hidden="false" customHeight="false" outlineLevel="0" collapsed="false">
      <c r="A5029" s="0" t="s">
        <v>760</v>
      </c>
      <c r="B5029" s="52" t="s">
        <v>1027</v>
      </c>
      <c r="C5029" s="52" t="s">
        <v>751</v>
      </c>
      <c r="D5029" s="53" t="n">
        <v>0.1</v>
      </c>
      <c r="E5029" s="53" t="s">
        <v>748</v>
      </c>
      <c r="F5029" s="0" t="s">
        <v>1399</v>
      </c>
      <c r="G5029" s="0" t="str">
        <f aca="false">LEFT(B5029,2)</f>
        <v>26</v>
      </c>
      <c r="H5029" s="0" t="str">
        <f aca="false">I5029&amp;"_"&amp;G5029&amp;"_"&amp;F5029</f>
        <v>StorVandsalamander_26_20190110_DL2018102_KalundborgGymOgHF_koersel2</v>
      </c>
      <c r="I5029" s="61" t="str">
        <f aca="false">MID(RIGHT(B5029,LEN(B5029)-3),1,FIND("_",RIGHT(B5029,LEN(B5029)-3))-1)</f>
        <v>StorVandsalamander</v>
      </c>
      <c r="J5029" s="61" t="str">
        <f aca="false">TRIM(SUBSTITUTE(RIGHT(B5029,FIND(I5029,B5029)+1),"_",""))</f>
        <v>eDNA</v>
      </c>
      <c r="K5029" s="0" t="str">
        <f aca="false">IFERROR(VALUE(SUBSTITUTE(E5029,".",",")),E5029)</f>
        <v>No Ct</v>
      </c>
      <c r="L5029" s="61" t="str">
        <f aca="false">IF(J5029="PosK",SUMIFS(K:K,J:J,"PosK",H:H,H5029),"")</f>
        <v/>
      </c>
      <c r="M5029" s="61" t="str">
        <f aca="false">IF(J5029="PosK",SUMIFS(K:K,J:J,"NegK",H:H,H5029),"")</f>
        <v/>
      </c>
      <c r="N5029" s="61" t="str">
        <f aca="false">IF(J5029="PosK",SUMIFS(K:K,J:J,"eDNA",H:H,H5029),"")</f>
        <v/>
      </c>
      <c r="P5029" s="62"/>
      <c r="T5029" s="63"/>
      <c r="W5029" s="64"/>
    </row>
    <row r="5030" customFormat="false" ht="14.25" hidden="false" customHeight="false" outlineLevel="0" collapsed="false">
      <c r="A5030" s="0" t="s">
        <v>762</v>
      </c>
      <c r="B5030" s="52" t="s">
        <v>1029</v>
      </c>
      <c r="C5030" s="52" t="s">
        <v>743</v>
      </c>
      <c r="D5030" s="53" t="n">
        <v>0.1</v>
      </c>
      <c r="E5030" s="53" t="s">
        <v>748</v>
      </c>
      <c r="F5030" s="0" t="s">
        <v>1399</v>
      </c>
      <c r="G5030" s="0" t="str">
        <f aca="false">LEFT(B5030,2)</f>
        <v>27</v>
      </c>
      <c r="H5030" s="0" t="str">
        <f aca="false">I5030&amp;"_"&amp;G5030&amp;"_"&amp;F5030</f>
        <v>Strandtudse_27_20190110_DL2018102_KalundborgGymOgHF_koersel2</v>
      </c>
      <c r="I5030" s="61" t="str">
        <f aca="false">MID(RIGHT(B5030,LEN(B5030)-3),1,FIND("_",RIGHT(B5030,LEN(B5030)-3))-1)</f>
        <v>Strandtudse</v>
      </c>
      <c r="J5030" s="61" t="str">
        <f aca="false">TRIM(SUBSTITUTE(RIGHT(B5030,FIND(I5030,B5030)+1),"_",""))</f>
        <v>PosK</v>
      </c>
      <c r="K5030" s="0" t="str">
        <f aca="false">IFERROR(VALUE(SUBSTITUTE(E5030,".",",")),E5030)</f>
        <v>No Ct</v>
      </c>
      <c r="L5030" s="61" t="n">
        <f aca="false">IF(J5030="PosK",SUMIFS(K:K,J:J,"PosK",H:H,H5030),"")</f>
        <v>0</v>
      </c>
      <c r="M5030" s="61" t="n">
        <f aca="false">IF(J5030="PosK",SUMIFS(K:K,J:J,"NegK",H:H,H5030),"")</f>
        <v>0</v>
      </c>
      <c r="N5030" s="61" t="n">
        <f aca="false">IF(J5030="PosK",SUMIFS(K:K,J:J,"eDNA",H:H,H5030),"")</f>
        <v>0</v>
      </c>
      <c r="P5030" s="62" t="n">
        <f aca="false">IF(K5032="No Ct",0,K5032)</f>
        <v>0</v>
      </c>
      <c r="Q5030" s="62" t="n">
        <f aca="false">IF(K5033="No Ct",0,K5033)</f>
        <v>0</v>
      </c>
      <c r="R5030" s="0" t="str">
        <f aca="false">IF(AND(L5030&gt;0,M5030=0),"Valid","Invalid")</f>
        <v>Invalid</v>
      </c>
      <c r="S5030" s="0" t="str">
        <f aca="false">IF(OR(P5030&gt;1,Q5030&gt;1),"Present","Absent")</f>
        <v>Absent</v>
      </c>
      <c r="T5030" s="63" t="str">
        <f aca="false">IF(OR(AND(P5030&gt;1,P5030&lt;41),AND(Q5030&gt;1,Q5030&lt;41)),"Ct&lt;41","Ct&gt;41")</f>
        <v>Ct&gt;41</v>
      </c>
      <c r="U5030" s="0" t="str">
        <f aca="false">I5030</f>
        <v>Strandtudse</v>
      </c>
      <c r="V5030" s="0" t="str">
        <f aca="false">MID(F5030,10,9)</f>
        <v>DL2018102</v>
      </c>
      <c r="W5030" s="64" t="str">
        <f aca="false">V5030&amp;"_"&amp;U5030&amp;"_"&amp;R5030&amp;"_"&amp;S5030&amp;"_"&amp;T5030</f>
        <v>DL2018102_Strandtudse_Invalid_Absent_Ct&gt;41</v>
      </c>
    </row>
    <row r="5031" customFormat="false" ht="14.25" hidden="false" customHeight="false" outlineLevel="0" collapsed="false">
      <c r="A5031" s="0" t="s">
        <v>764</v>
      </c>
      <c r="B5031" s="52" t="s">
        <v>1030</v>
      </c>
      <c r="C5031" s="52" t="s">
        <v>747</v>
      </c>
      <c r="D5031" s="53" t="n">
        <v>0.1</v>
      </c>
      <c r="E5031" s="53" t="s">
        <v>748</v>
      </c>
      <c r="F5031" s="0" t="s">
        <v>1399</v>
      </c>
      <c r="G5031" s="0" t="str">
        <f aca="false">LEFT(B5031,2)</f>
        <v>27</v>
      </c>
      <c r="H5031" s="0" t="str">
        <f aca="false">I5031&amp;"_"&amp;G5031&amp;"_"&amp;F5031</f>
        <v>Strandtudse_27_20190110_DL2018102_KalundborgGymOgHF_koersel2</v>
      </c>
      <c r="I5031" s="61" t="str">
        <f aca="false">MID(RIGHT(B5031,LEN(B5031)-3),1,FIND("_",RIGHT(B5031,LEN(B5031)-3))-1)</f>
        <v>Strandtudse</v>
      </c>
      <c r="J5031" s="61" t="str">
        <f aca="false">TRIM(SUBSTITUTE(RIGHT(B5031,FIND(I5031,B5031)+1),"_",""))</f>
        <v>NegK</v>
      </c>
      <c r="K5031" s="0" t="str">
        <f aca="false">IFERROR(VALUE(SUBSTITUTE(E5031,".",",")),E5031)</f>
        <v>No Ct</v>
      </c>
      <c r="L5031" s="61" t="str">
        <f aca="false">IF(J5031="PosK",SUMIFS(K:K,J:J,"PosK",H:H,H5031),"")</f>
        <v/>
      </c>
      <c r="M5031" s="61" t="str">
        <f aca="false">IF(J5031="PosK",SUMIFS(K:K,J:J,"NegK",H:H,H5031),"")</f>
        <v/>
      </c>
      <c r="N5031" s="61" t="str">
        <f aca="false">IF(J5031="PosK",SUMIFS(K:K,J:J,"eDNA",H:H,H5031),"")</f>
        <v/>
      </c>
    </row>
    <row r="5032" customFormat="false" ht="14.25" hidden="false" customHeight="false" outlineLevel="0" collapsed="false">
      <c r="A5032" s="0" t="s">
        <v>766</v>
      </c>
      <c r="B5032" s="52" t="s">
        <v>1031</v>
      </c>
      <c r="C5032" s="52" t="s">
        <v>751</v>
      </c>
      <c r="D5032" s="53" t="n">
        <v>0.1</v>
      </c>
      <c r="E5032" s="53" t="s">
        <v>748</v>
      </c>
      <c r="F5032" s="0" t="s">
        <v>1399</v>
      </c>
      <c r="G5032" s="0" t="str">
        <f aca="false">LEFT(B5032,2)</f>
        <v>27</v>
      </c>
      <c r="H5032" s="0" t="str">
        <f aca="false">I5032&amp;"_"&amp;G5032&amp;"_"&amp;F5032</f>
        <v>Strandtudse_27_20190110_DL2018102_KalundborgGymOgHF_koersel2</v>
      </c>
      <c r="I5032" s="61" t="str">
        <f aca="false">MID(RIGHT(B5032,LEN(B5032)-3),1,FIND("_",RIGHT(B5032,LEN(B5032)-3))-1)</f>
        <v>Strandtudse</v>
      </c>
      <c r="J5032" s="61" t="str">
        <f aca="false">TRIM(SUBSTITUTE(RIGHT(B5032,FIND(I5032,B5032)+1),"_",""))</f>
        <v>eDNA</v>
      </c>
      <c r="K5032" s="0" t="str">
        <f aca="false">IFERROR(VALUE(SUBSTITUTE(E5032,".",",")),E5032)</f>
        <v>No Ct</v>
      </c>
      <c r="L5032" s="61" t="str">
        <f aca="false">IF(J5032="PosK",SUMIFS(K:K,J:J,"PosK",H:H,H5032),"")</f>
        <v/>
      </c>
      <c r="M5032" s="61" t="str">
        <f aca="false">IF(J5032="PosK",SUMIFS(K:K,J:J,"NegK",H:H,H5032),"")</f>
        <v/>
      </c>
      <c r="N5032" s="61" t="str">
        <f aca="false">IF(J5032="PosK",SUMIFS(K:K,J:J,"eDNA",H:H,H5032),"")</f>
        <v/>
      </c>
      <c r="Q5032" s="62"/>
    </row>
    <row r="5033" customFormat="false" ht="14.25" hidden="false" customHeight="false" outlineLevel="0" collapsed="false">
      <c r="A5033" s="0" t="s">
        <v>768</v>
      </c>
      <c r="B5033" s="52" t="s">
        <v>1031</v>
      </c>
      <c r="C5033" s="52" t="s">
        <v>751</v>
      </c>
      <c r="D5033" s="53" t="n">
        <v>0.1</v>
      </c>
      <c r="E5033" s="53" t="s">
        <v>748</v>
      </c>
      <c r="F5033" s="0" t="s">
        <v>1399</v>
      </c>
      <c r="G5033" s="0" t="str">
        <f aca="false">LEFT(B5033,2)</f>
        <v>27</v>
      </c>
      <c r="H5033" s="0" t="str">
        <f aca="false">I5033&amp;"_"&amp;G5033&amp;"_"&amp;F5033</f>
        <v>Strandtudse_27_20190110_DL2018102_KalundborgGymOgHF_koersel2</v>
      </c>
      <c r="I5033" s="61" t="str">
        <f aca="false">MID(RIGHT(B5033,LEN(B5033)-3),1,FIND("_",RIGHT(B5033,LEN(B5033)-3))-1)</f>
        <v>Strandtudse</v>
      </c>
      <c r="J5033" s="61" t="str">
        <f aca="false">TRIM(SUBSTITUTE(RIGHT(B5033,FIND(I5033,B5033)+1),"_",""))</f>
        <v>eDNA</v>
      </c>
      <c r="K5033" s="0" t="str">
        <f aca="false">IFERROR(VALUE(SUBSTITUTE(E5033,".",",")),E5033)</f>
        <v>No Ct</v>
      </c>
      <c r="L5033" s="61" t="str">
        <f aca="false">IF(J5033="PosK",SUMIFS(K:K,J:J,"PosK",H:H,H5033),"")</f>
        <v/>
      </c>
      <c r="M5033" s="61" t="str">
        <f aca="false">IF(J5033="PosK",SUMIFS(K:K,J:J,"NegK",H:H,H5033),"")</f>
        <v/>
      </c>
      <c r="N5033" s="61" t="str">
        <f aca="false">IF(J5033="PosK",SUMIFS(K:K,J:J,"eDNA",H:H,H5033),"")</f>
        <v/>
      </c>
      <c r="P5033" s="62"/>
      <c r="T5033" s="63"/>
      <c r="W5033" s="64"/>
    </row>
    <row r="5034" customFormat="false" ht="14.25" hidden="false" customHeight="false" outlineLevel="0" collapsed="false">
      <c r="A5034" s="0" t="s">
        <v>770</v>
      </c>
      <c r="B5034" s="52" t="s">
        <v>1033</v>
      </c>
      <c r="C5034" s="52" t="s">
        <v>743</v>
      </c>
      <c r="D5034" s="53" t="n">
        <v>0.1</v>
      </c>
      <c r="E5034" s="53" t="n">
        <v>36.01</v>
      </c>
      <c r="F5034" s="0" t="s">
        <v>1399</v>
      </c>
      <c r="G5034" s="0" t="str">
        <f aca="false">LEFT(B5034,2)</f>
        <v>28</v>
      </c>
      <c r="H5034" s="0" t="str">
        <f aca="false">I5034&amp;"_"&amp;G5034&amp;"_"&amp;F5034</f>
        <v>GroenbrogetTudse_28_20190110_DL2018102_KalundborgGymOgHF_koersel2</v>
      </c>
      <c r="I5034" s="61" t="str">
        <f aca="false">MID(RIGHT(B5034,LEN(B5034)-3),1,FIND("_",RIGHT(B5034,LEN(B5034)-3))-1)</f>
        <v>GroenbrogetTudse</v>
      </c>
      <c r="J5034" s="61" t="str">
        <f aca="false">TRIM(SUBSTITUTE(RIGHT(B5034,FIND(I5034,B5034)+1),"_",""))</f>
        <v>PosK</v>
      </c>
      <c r="K5034" s="0" t="n">
        <f aca="false">IFERROR(VALUE(SUBSTITUTE(E5034,".",",")),E5034)</f>
        <v>36.01</v>
      </c>
      <c r="L5034" s="61" t="n">
        <f aca="false">IF(J5034="PosK",SUMIFS(K:K,J:J,"PosK",H:H,H5034),"")</f>
        <v>36.01</v>
      </c>
      <c r="M5034" s="61" t="n">
        <f aca="false">IF(J5034="PosK",SUMIFS(K:K,J:J,"NegK",H:H,H5034),"")</f>
        <v>0</v>
      </c>
      <c r="N5034" s="61" t="n">
        <f aca="false">IF(J5034="PosK",SUMIFS(K:K,J:J,"eDNA",H:H,H5034),"")</f>
        <v>0</v>
      </c>
      <c r="P5034" s="62" t="n">
        <f aca="false">IF(K5036="No Ct",0,K5036)</f>
        <v>0</v>
      </c>
      <c r="Q5034" s="62" t="n">
        <f aca="false">IF(K5037="No Ct",0,K5037)</f>
        <v>0</v>
      </c>
      <c r="R5034" s="0" t="str">
        <f aca="false">IF(AND(L5034&gt;0,M5034=0),"Valid","Invalid")</f>
        <v>Valid</v>
      </c>
      <c r="S5034" s="0" t="str">
        <f aca="false">IF(OR(P5034&gt;1,Q5034&gt;1),"Present","Absent")</f>
        <v>Absent</v>
      </c>
      <c r="T5034" s="63" t="str">
        <f aca="false">IF(OR(AND(P5034&gt;1,P5034&lt;41),AND(Q5034&gt;1,Q5034&lt;41)),"Ct&lt;41","Ct&gt;41")</f>
        <v>Ct&gt;41</v>
      </c>
      <c r="U5034" s="0" t="str">
        <f aca="false">I5034</f>
        <v>GroenbrogetTudse</v>
      </c>
      <c r="V5034" s="0" t="str">
        <f aca="false">MID(F5034,10,9)</f>
        <v>DL2018102</v>
      </c>
      <c r="W5034" s="64" t="str">
        <f aca="false">V5034&amp;"_"&amp;U5034&amp;"_"&amp;R5034&amp;"_"&amp;S5034&amp;"_"&amp;T5034</f>
        <v>DL2018102_GroenbrogetTudse_Valid_Absent_Ct&gt;41</v>
      </c>
    </row>
    <row r="5035" customFormat="false" ht="14.25" hidden="false" customHeight="false" outlineLevel="0" collapsed="false">
      <c r="A5035" s="0" t="s">
        <v>772</v>
      </c>
      <c r="B5035" s="52" t="s">
        <v>1034</v>
      </c>
      <c r="C5035" s="52" t="s">
        <v>747</v>
      </c>
      <c r="D5035" s="53" t="n">
        <v>0.1</v>
      </c>
      <c r="E5035" s="53" t="s">
        <v>748</v>
      </c>
      <c r="F5035" s="0" t="s">
        <v>1399</v>
      </c>
      <c r="G5035" s="0" t="str">
        <f aca="false">LEFT(B5035,2)</f>
        <v>28</v>
      </c>
      <c r="H5035" s="0" t="str">
        <f aca="false">I5035&amp;"_"&amp;G5035&amp;"_"&amp;F5035</f>
        <v>GroenbrogetTudse_28_20190110_DL2018102_KalundborgGymOgHF_koersel2</v>
      </c>
      <c r="I5035" s="61" t="str">
        <f aca="false">MID(RIGHT(B5035,LEN(B5035)-3),1,FIND("_",RIGHT(B5035,LEN(B5035)-3))-1)</f>
        <v>GroenbrogetTudse</v>
      </c>
      <c r="J5035" s="61" t="str">
        <f aca="false">TRIM(SUBSTITUTE(RIGHT(B5035,FIND(I5035,B5035)+1),"_",""))</f>
        <v>NegK</v>
      </c>
      <c r="K5035" s="0" t="str">
        <f aca="false">IFERROR(VALUE(SUBSTITUTE(E5035,".",",")),E5035)</f>
        <v>No Ct</v>
      </c>
      <c r="L5035" s="61" t="str">
        <f aca="false">IF(J5035="PosK",SUMIFS(K:K,J:J,"PosK",H:H,H5035),"")</f>
        <v/>
      </c>
      <c r="M5035" s="61" t="str">
        <f aca="false">IF(J5035="PosK",SUMIFS(K:K,J:J,"NegK",H:H,H5035),"")</f>
        <v/>
      </c>
      <c r="N5035" s="61" t="str">
        <f aca="false">IF(J5035="PosK",SUMIFS(K:K,J:J,"eDNA",H:H,H5035),"")</f>
        <v/>
      </c>
    </row>
    <row r="5036" customFormat="false" ht="14.25" hidden="false" customHeight="false" outlineLevel="0" collapsed="false">
      <c r="A5036" s="0" t="s">
        <v>774</v>
      </c>
      <c r="B5036" s="52" t="s">
        <v>1035</v>
      </c>
      <c r="C5036" s="52" t="s">
        <v>751</v>
      </c>
      <c r="D5036" s="53" t="n">
        <v>0.1</v>
      </c>
      <c r="E5036" s="53" t="s">
        <v>748</v>
      </c>
      <c r="F5036" s="0" t="s">
        <v>1399</v>
      </c>
      <c r="G5036" s="0" t="str">
        <f aca="false">LEFT(B5036,2)</f>
        <v>28</v>
      </c>
      <c r="H5036" s="0" t="str">
        <f aca="false">I5036&amp;"_"&amp;G5036&amp;"_"&amp;F5036</f>
        <v>GroenbrogetTudse_28_20190110_DL2018102_KalundborgGymOgHF_koersel2</v>
      </c>
      <c r="I5036" s="61" t="str">
        <f aca="false">MID(RIGHT(B5036,LEN(B5036)-3),1,FIND("_",RIGHT(B5036,LEN(B5036)-3))-1)</f>
        <v>GroenbrogetTudse</v>
      </c>
      <c r="J5036" s="61" t="str">
        <f aca="false">TRIM(SUBSTITUTE(RIGHT(B5036,FIND(I5036,B5036)+1),"_",""))</f>
        <v>eDNA</v>
      </c>
      <c r="K5036" s="0" t="str">
        <f aca="false">IFERROR(VALUE(SUBSTITUTE(E5036,".",",")),E5036)</f>
        <v>No Ct</v>
      </c>
      <c r="L5036" s="61" t="str">
        <f aca="false">IF(J5036="PosK",SUMIFS(K:K,J:J,"PosK",H:H,H5036),"")</f>
        <v/>
      </c>
      <c r="M5036" s="61" t="str">
        <f aca="false">IF(J5036="PosK",SUMIFS(K:K,J:J,"NegK",H:H,H5036),"")</f>
        <v/>
      </c>
      <c r="N5036" s="61" t="str">
        <f aca="false">IF(J5036="PosK",SUMIFS(K:K,J:J,"eDNA",H:H,H5036),"")</f>
        <v/>
      </c>
      <c r="Q5036" s="62"/>
    </row>
    <row r="5037" customFormat="false" ht="14.25" hidden="false" customHeight="false" outlineLevel="0" collapsed="false">
      <c r="A5037" s="0" t="s">
        <v>776</v>
      </c>
      <c r="B5037" s="52" t="s">
        <v>1035</v>
      </c>
      <c r="C5037" s="52" t="s">
        <v>751</v>
      </c>
      <c r="D5037" s="53" t="n">
        <v>0.1</v>
      </c>
      <c r="E5037" s="53" t="s">
        <v>748</v>
      </c>
      <c r="F5037" s="0" t="s">
        <v>1399</v>
      </c>
      <c r="G5037" s="0" t="str">
        <f aca="false">LEFT(B5037,2)</f>
        <v>28</v>
      </c>
      <c r="H5037" s="0" t="str">
        <f aca="false">I5037&amp;"_"&amp;G5037&amp;"_"&amp;F5037</f>
        <v>GroenbrogetTudse_28_20190110_DL2018102_KalundborgGymOgHF_koersel2</v>
      </c>
      <c r="I5037" s="61" t="str">
        <f aca="false">MID(RIGHT(B5037,LEN(B5037)-3),1,FIND("_",RIGHT(B5037,LEN(B5037)-3))-1)</f>
        <v>GroenbrogetTudse</v>
      </c>
      <c r="J5037" s="61" t="str">
        <f aca="false">TRIM(SUBSTITUTE(RIGHT(B5037,FIND(I5037,B5037)+1),"_",""))</f>
        <v>eDNA</v>
      </c>
      <c r="K5037" s="0" t="str">
        <f aca="false">IFERROR(VALUE(SUBSTITUTE(E5037,".",",")),E5037)</f>
        <v>No Ct</v>
      </c>
      <c r="L5037" s="61" t="str">
        <f aca="false">IF(J5037="PosK",SUMIFS(K:K,J:J,"PosK",H:H,H5037),"")</f>
        <v/>
      </c>
      <c r="M5037" s="61" t="str">
        <f aca="false">IF(J5037="PosK",SUMIFS(K:K,J:J,"NegK",H:H,H5037),"")</f>
        <v/>
      </c>
      <c r="N5037" s="61" t="str">
        <f aca="false">IF(J5037="PosK",SUMIFS(K:K,J:J,"eDNA",H:H,H5037),"")</f>
        <v/>
      </c>
      <c r="P5037" s="62"/>
      <c r="T5037" s="63"/>
      <c r="W5037" s="64"/>
    </row>
    <row r="5038" customFormat="false" ht="14.25" hidden="false" customHeight="false" outlineLevel="0" collapsed="false">
      <c r="A5038" s="0" t="s">
        <v>778</v>
      </c>
      <c r="B5038" s="52" t="s">
        <v>1037</v>
      </c>
      <c r="C5038" s="52" t="s">
        <v>743</v>
      </c>
      <c r="D5038" s="53" t="n">
        <v>0.1</v>
      </c>
      <c r="E5038" s="53" t="s">
        <v>748</v>
      </c>
      <c r="F5038" s="0" t="s">
        <v>1399</v>
      </c>
      <c r="G5038" s="0" t="str">
        <f aca="false">LEFT(B5038,2)</f>
        <v>29</v>
      </c>
      <c r="H5038" s="0" t="str">
        <f aca="false">I5038&amp;"_"&amp;G5038&amp;"_"&amp;F5038</f>
        <v>Loevfroe_29_20190110_DL2018102_KalundborgGymOgHF_koersel2</v>
      </c>
      <c r="I5038" s="61" t="str">
        <f aca="false">MID(RIGHT(B5038,LEN(B5038)-3),1,FIND("_",RIGHT(B5038,LEN(B5038)-3))-1)</f>
        <v>Loevfroe</v>
      </c>
      <c r="J5038" s="61" t="str">
        <f aca="false">TRIM(SUBSTITUTE(RIGHT(B5038,FIND(I5038,B5038)+1),"_",""))</f>
        <v>PosK</v>
      </c>
      <c r="K5038" s="0" t="str">
        <f aca="false">IFERROR(VALUE(SUBSTITUTE(E5038,".",",")),E5038)</f>
        <v>No Ct</v>
      </c>
      <c r="L5038" s="61" t="n">
        <f aca="false">IF(J5038="PosK",SUMIFS(K:K,J:J,"PosK",H:H,H5038),"")</f>
        <v>0</v>
      </c>
      <c r="M5038" s="61" t="n">
        <f aca="false">IF(J5038="PosK",SUMIFS(K:K,J:J,"NegK",H:H,H5038),"")</f>
        <v>0</v>
      </c>
      <c r="N5038" s="61" t="n">
        <f aca="false">IF(J5038="PosK",SUMIFS(K:K,J:J,"eDNA",H:H,H5038),"")</f>
        <v>0</v>
      </c>
      <c r="P5038" s="62" t="n">
        <f aca="false">IF(K5040="No Ct",0,K5040)</f>
        <v>0</v>
      </c>
      <c r="Q5038" s="62" t="n">
        <f aca="false">IF(K5041="No Ct",0,K5041)</f>
        <v>0</v>
      </c>
      <c r="R5038" s="0" t="str">
        <f aca="false">IF(AND(L5038&gt;0,M5038=0),"Valid","Invalid")</f>
        <v>Invalid</v>
      </c>
      <c r="S5038" s="0" t="str">
        <f aca="false">IF(OR(P5038&gt;1,Q5038&gt;1),"Present","Absent")</f>
        <v>Absent</v>
      </c>
      <c r="T5038" s="63" t="str">
        <f aca="false">IF(OR(AND(P5038&gt;1,P5038&lt;41),AND(Q5038&gt;1,Q5038&lt;41)),"Ct&lt;41","Ct&gt;41")</f>
        <v>Ct&gt;41</v>
      </c>
      <c r="U5038" s="0" t="str">
        <f aca="false">I5038</f>
        <v>Loevfroe</v>
      </c>
      <c r="V5038" s="0" t="str">
        <f aca="false">MID(F5038,10,9)</f>
        <v>DL2018102</v>
      </c>
      <c r="W5038" s="64" t="str">
        <f aca="false">V5038&amp;"_"&amp;U5038&amp;"_"&amp;R5038&amp;"_"&amp;S5038&amp;"_"&amp;T5038</f>
        <v>DL2018102_Loevfroe_Invalid_Absent_Ct&gt;41</v>
      </c>
    </row>
    <row r="5039" customFormat="false" ht="14.25" hidden="false" customHeight="false" outlineLevel="0" collapsed="false">
      <c r="A5039" s="0" t="s">
        <v>780</v>
      </c>
      <c r="B5039" s="52" t="s">
        <v>1038</v>
      </c>
      <c r="C5039" s="52" t="s">
        <v>747</v>
      </c>
      <c r="D5039" s="53" t="n">
        <v>0.1</v>
      </c>
      <c r="E5039" s="53" t="s">
        <v>748</v>
      </c>
      <c r="F5039" s="0" t="s">
        <v>1399</v>
      </c>
      <c r="G5039" s="0" t="str">
        <f aca="false">LEFT(B5039,2)</f>
        <v>29</v>
      </c>
      <c r="H5039" s="0" t="str">
        <f aca="false">I5039&amp;"_"&amp;G5039&amp;"_"&amp;F5039</f>
        <v>Loevfroe_29_20190110_DL2018102_KalundborgGymOgHF_koersel2</v>
      </c>
      <c r="I5039" s="61" t="str">
        <f aca="false">MID(RIGHT(B5039,LEN(B5039)-3),1,FIND("_",RIGHT(B5039,LEN(B5039)-3))-1)</f>
        <v>Loevfroe</v>
      </c>
      <c r="J5039" s="61" t="str">
        <f aca="false">TRIM(SUBSTITUTE(RIGHT(B5039,FIND(I5039,B5039)+1),"_",""))</f>
        <v>NegK</v>
      </c>
      <c r="K5039" s="0" t="str">
        <f aca="false">IFERROR(VALUE(SUBSTITUTE(E5039,".",",")),E5039)</f>
        <v>No Ct</v>
      </c>
      <c r="L5039" s="61" t="str">
        <f aca="false">IF(J5039="PosK",SUMIFS(K:K,J:J,"PosK",H:H,H5039),"")</f>
        <v/>
      </c>
      <c r="M5039" s="61" t="str">
        <f aca="false">IF(J5039="PosK",SUMIFS(K:K,J:J,"NegK",H:H,H5039),"")</f>
        <v/>
      </c>
      <c r="N5039" s="61" t="str">
        <f aca="false">IF(J5039="PosK",SUMIFS(K:K,J:J,"eDNA",H:H,H5039),"")</f>
        <v/>
      </c>
    </row>
    <row r="5040" customFormat="false" ht="14.25" hidden="false" customHeight="false" outlineLevel="0" collapsed="false">
      <c r="A5040" s="0" t="s">
        <v>782</v>
      </c>
      <c r="B5040" s="52" t="s">
        <v>1039</v>
      </c>
      <c r="C5040" s="52" t="s">
        <v>751</v>
      </c>
      <c r="D5040" s="53" t="n">
        <v>0.1</v>
      </c>
      <c r="E5040" s="53" t="s">
        <v>748</v>
      </c>
      <c r="F5040" s="0" t="s">
        <v>1399</v>
      </c>
      <c r="G5040" s="0" t="str">
        <f aca="false">LEFT(B5040,2)</f>
        <v>29</v>
      </c>
      <c r="H5040" s="0" t="str">
        <f aca="false">I5040&amp;"_"&amp;G5040&amp;"_"&amp;F5040</f>
        <v>Loevfroe_29_20190110_DL2018102_KalundborgGymOgHF_koersel2</v>
      </c>
      <c r="I5040" s="61" t="str">
        <f aca="false">MID(RIGHT(B5040,LEN(B5040)-3),1,FIND("_",RIGHT(B5040,LEN(B5040)-3))-1)</f>
        <v>Loevfroe</v>
      </c>
      <c r="J5040" s="61" t="str">
        <f aca="false">TRIM(SUBSTITUTE(RIGHT(B5040,FIND(I5040,B5040)+1),"_",""))</f>
        <v>eDNA</v>
      </c>
      <c r="K5040" s="0" t="str">
        <f aca="false">IFERROR(VALUE(SUBSTITUTE(E5040,".",",")),E5040)</f>
        <v>No Ct</v>
      </c>
      <c r="L5040" s="61" t="str">
        <f aca="false">IF(J5040="PosK",SUMIFS(K:K,J:J,"PosK",H:H,H5040),"")</f>
        <v/>
      </c>
      <c r="M5040" s="61" t="str">
        <f aca="false">IF(J5040="PosK",SUMIFS(K:K,J:J,"NegK",H:H,H5040),"")</f>
        <v/>
      </c>
      <c r="N5040" s="61" t="str">
        <f aca="false">IF(J5040="PosK",SUMIFS(K:K,J:J,"eDNA",H:H,H5040),"")</f>
        <v/>
      </c>
      <c r="Q5040" s="62"/>
    </row>
    <row r="5041" customFormat="false" ht="14.25" hidden="false" customHeight="false" outlineLevel="0" collapsed="false">
      <c r="A5041" s="0" t="s">
        <v>784</v>
      </c>
      <c r="B5041" s="52" t="s">
        <v>1039</v>
      </c>
      <c r="C5041" s="52" t="s">
        <v>751</v>
      </c>
      <c r="D5041" s="53" t="n">
        <v>0.1</v>
      </c>
      <c r="E5041" s="53" t="s">
        <v>748</v>
      </c>
      <c r="F5041" s="0" t="s">
        <v>1399</v>
      </c>
      <c r="G5041" s="0" t="str">
        <f aca="false">LEFT(B5041,2)</f>
        <v>29</v>
      </c>
      <c r="H5041" s="0" t="str">
        <f aca="false">I5041&amp;"_"&amp;G5041&amp;"_"&amp;F5041</f>
        <v>Loevfroe_29_20190110_DL2018102_KalundborgGymOgHF_koersel2</v>
      </c>
      <c r="I5041" s="61" t="str">
        <f aca="false">MID(RIGHT(B5041,LEN(B5041)-3),1,FIND("_",RIGHT(B5041,LEN(B5041)-3))-1)</f>
        <v>Loevfroe</v>
      </c>
      <c r="J5041" s="61" t="str">
        <f aca="false">TRIM(SUBSTITUTE(RIGHT(B5041,FIND(I5041,B5041)+1),"_",""))</f>
        <v>eDNA</v>
      </c>
      <c r="K5041" s="0" t="str">
        <f aca="false">IFERROR(VALUE(SUBSTITUTE(E5041,".",",")),E5041)</f>
        <v>No Ct</v>
      </c>
      <c r="L5041" s="61" t="str">
        <f aca="false">IF(J5041="PosK",SUMIFS(K:K,J:J,"PosK",H:H,H5041),"")</f>
        <v/>
      </c>
      <c r="M5041" s="61" t="str">
        <f aca="false">IF(J5041="PosK",SUMIFS(K:K,J:J,"NegK",H:H,H5041),"")</f>
        <v/>
      </c>
      <c r="N5041" s="61" t="str">
        <f aca="false">IF(J5041="PosK",SUMIFS(K:K,J:J,"eDNA",H:H,H5041),"")</f>
        <v/>
      </c>
      <c r="P5041" s="62"/>
      <c r="T5041" s="63"/>
      <c r="W5041" s="64"/>
    </row>
    <row r="5042" customFormat="false" ht="14.25" hidden="false" customHeight="false" outlineLevel="0" collapsed="false">
      <c r="A5042" s="0" t="s">
        <v>786</v>
      </c>
      <c r="B5042" s="52" t="s">
        <v>1041</v>
      </c>
      <c r="C5042" s="52" t="s">
        <v>743</v>
      </c>
      <c r="D5042" s="53" t="n">
        <v>0.1</v>
      </c>
      <c r="E5042" s="53" t="s">
        <v>748</v>
      </c>
      <c r="F5042" s="0" t="s">
        <v>1399</v>
      </c>
      <c r="G5042" s="0" t="str">
        <f aca="false">LEFT(B5042,2)</f>
        <v>30</v>
      </c>
      <c r="H5042" s="0" t="str">
        <f aca="false">I5042&amp;"_"&amp;G5042&amp;"_"&amp;F5042</f>
        <v>Klokkefroe_30_20190110_DL2018102_KalundborgGymOgHF_koersel2</v>
      </c>
      <c r="I5042" s="61" t="str">
        <f aca="false">MID(RIGHT(B5042,LEN(B5042)-3),1,FIND("_",RIGHT(B5042,LEN(B5042)-3))-1)</f>
        <v>Klokkefroe</v>
      </c>
      <c r="J5042" s="61" t="str">
        <f aca="false">TRIM(SUBSTITUTE(RIGHT(B5042,FIND(I5042,B5042)+1),"_",""))</f>
        <v>PosK</v>
      </c>
      <c r="K5042" s="0" t="str">
        <f aca="false">IFERROR(VALUE(SUBSTITUTE(E5042,".",",")),E5042)</f>
        <v>No Ct</v>
      </c>
      <c r="L5042" s="61" t="n">
        <f aca="false">IF(J5042="PosK",SUMIFS(K:K,J:J,"PosK",H:H,H5042),"")</f>
        <v>0</v>
      </c>
      <c r="M5042" s="61" t="n">
        <f aca="false">IF(J5042="PosK",SUMIFS(K:K,J:J,"NegK",H:H,H5042),"")</f>
        <v>0</v>
      </c>
      <c r="N5042" s="61" t="n">
        <f aca="false">IF(J5042="PosK",SUMIFS(K:K,J:J,"eDNA",H:H,H5042),"")</f>
        <v>0</v>
      </c>
      <c r="P5042" s="62" t="n">
        <f aca="false">IF(K5044="No Ct",0,K5044)</f>
        <v>0</v>
      </c>
      <c r="Q5042" s="62" t="n">
        <f aca="false">IF(K5045="No Ct",0,K5045)</f>
        <v>0</v>
      </c>
      <c r="R5042" s="0" t="str">
        <f aca="false">IF(AND(L5042&gt;0,M5042=0),"Valid","Invalid")</f>
        <v>Invalid</v>
      </c>
      <c r="S5042" s="0" t="str">
        <f aca="false">IF(OR(P5042&gt;1,Q5042&gt;1),"Present","Absent")</f>
        <v>Absent</v>
      </c>
      <c r="T5042" s="63" t="str">
        <f aca="false">IF(OR(AND(P5042&gt;1,P5042&lt;41),AND(Q5042&gt;1,Q5042&lt;41)),"Ct&lt;41","Ct&gt;41")</f>
        <v>Ct&gt;41</v>
      </c>
      <c r="U5042" s="0" t="str">
        <f aca="false">I5042</f>
        <v>Klokkefroe</v>
      </c>
      <c r="V5042" s="0" t="str">
        <f aca="false">MID(F5042,10,9)</f>
        <v>DL2018102</v>
      </c>
      <c r="W5042" s="64" t="str">
        <f aca="false">V5042&amp;"_"&amp;U5042&amp;"_"&amp;R5042&amp;"_"&amp;S5042&amp;"_"&amp;T5042</f>
        <v>DL2018102_Klokkefroe_Invalid_Absent_Ct&gt;41</v>
      </c>
    </row>
    <row r="5043" customFormat="false" ht="14.25" hidden="false" customHeight="false" outlineLevel="0" collapsed="false">
      <c r="A5043" s="0" t="s">
        <v>788</v>
      </c>
      <c r="B5043" s="52" t="s">
        <v>1042</v>
      </c>
      <c r="C5043" s="52" t="s">
        <v>747</v>
      </c>
      <c r="D5043" s="53" t="n">
        <v>0.1</v>
      </c>
      <c r="E5043" s="53" t="s">
        <v>748</v>
      </c>
      <c r="F5043" s="0" t="s">
        <v>1399</v>
      </c>
      <c r="G5043" s="0" t="str">
        <f aca="false">LEFT(B5043,2)</f>
        <v>30</v>
      </c>
      <c r="H5043" s="0" t="str">
        <f aca="false">I5043&amp;"_"&amp;G5043&amp;"_"&amp;F5043</f>
        <v>Klokkefroe_30_20190110_DL2018102_KalundborgGymOgHF_koersel2</v>
      </c>
      <c r="I5043" s="61" t="str">
        <f aca="false">MID(RIGHT(B5043,LEN(B5043)-3),1,FIND("_",RIGHT(B5043,LEN(B5043)-3))-1)</f>
        <v>Klokkefroe</v>
      </c>
      <c r="J5043" s="61" t="str">
        <f aca="false">TRIM(SUBSTITUTE(RIGHT(B5043,FIND(I5043,B5043)+1),"_",""))</f>
        <v>NegK</v>
      </c>
      <c r="K5043" s="0" t="str">
        <f aca="false">IFERROR(VALUE(SUBSTITUTE(E5043,".",",")),E5043)</f>
        <v>No Ct</v>
      </c>
      <c r="L5043" s="61" t="str">
        <f aca="false">IF(J5043="PosK",SUMIFS(K:K,J:J,"PosK",H:H,H5043),"")</f>
        <v/>
      </c>
      <c r="M5043" s="61" t="str">
        <f aca="false">IF(J5043="PosK",SUMIFS(K:K,J:J,"NegK",H:H,H5043),"")</f>
        <v/>
      </c>
      <c r="N5043" s="61" t="str">
        <f aca="false">IF(J5043="PosK",SUMIFS(K:K,J:J,"eDNA",H:H,H5043),"")</f>
        <v/>
      </c>
    </row>
    <row r="5044" customFormat="false" ht="14.25" hidden="false" customHeight="false" outlineLevel="0" collapsed="false">
      <c r="A5044" s="0" t="s">
        <v>790</v>
      </c>
      <c r="B5044" s="52" t="s">
        <v>1043</v>
      </c>
      <c r="C5044" s="52" t="s">
        <v>751</v>
      </c>
      <c r="D5044" s="53" t="n">
        <v>0.1</v>
      </c>
      <c r="E5044" s="53" t="s">
        <v>748</v>
      </c>
      <c r="F5044" s="0" t="s">
        <v>1399</v>
      </c>
      <c r="G5044" s="0" t="str">
        <f aca="false">LEFT(B5044,2)</f>
        <v>30</v>
      </c>
      <c r="H5044" s="0" t="str">
        <f aca="false">I5044&amp;"_"&amp;G5044&amp;"_"&amp;F5044</f>
        <v>Klokkefroe_30_20190110_DL2018102_KalundborgGymOgHF_koersel2</v>
      </c>
      <c r="I5044" s="61" t="str">
        <f aca="false">MID(RIGHT(B5044,LEN(B5044)-3),1,FIND("_",RIGHT(B5044,LEN(B5044)-3))-1)</f>
        <v>Klokkefroe</v>
      </c>
      <c r="J5044" s="61" t="str">
        <f aca="false">TRIM(SUBSTITUTE(RIGHT(B5044,FIND(I5044,B5044)+1),"_",""))</f>
        <v>eDNA</v>
      </c>
      <c r="K5044" s="0" t="str">
        <f aca="false">IFERROR(VALUE(SUBSTITUTE(E5044,".",",")),E5044)</f>
        <v>No Ct</v>
      </c>
      <c r="L5044" s="61" t="str">
        <f aca="false">IF(J5044="PosK",SUMIFS(K:K,J:J,"PosK",H:H,H5044),"")</f>
        <v/>
      </c>
      <c r="M5044" s="61" t="str">
        <f aca="false">IF(J5044="PosK",SUMIFS(K:K,J:J,"NegK",H:H,H5044),"")</f>
        <v/>
      </c>
      <c r="N5044" s="61" t="str">
        <f aca="false">IF(J5044="PosK",SUMIFS(K:K,J:J,"eDNA",H:H,H5044),"")</f>
        <v/>
      </c>
      <c r="Q5044" s="62"/>
    </row>
    <row r="5045" customFormat="false" ht="14.25" hidden="false" customHeight="false" outlineLevel="0" collapsed="false">
      <c r="A5045" s="0" t="s">
        <v>792</v>
      </c>
      <c r="B5045" s="52" t="s">
        <v>1043</v>
      </c>
      <c r="C5045" s="52" t="s">
        <v>751</v>
      </c>
      <c r="D5045" s="53" t="n">
        <v>0.1</v>
      </c>
      <c r="E5045" s="53" t="s">
        <v>748</v>
      </c>
      <c r="F5045" s="0" t="s">
        <v>1399</v>
      </c>
      <c r="G5045" s="0" t="str">
        <f aca="false">LEFT(B5045,2)</f>
        <v>30</v>
      </c>
      <c r="H5045" s="0" t="str">
        <f aca="false">I5045&amp;"_"&amp;G5045&amp;"_"&amp;F5045</f>
        <v>Klokkefroe_30_20190110_DL2018102_KalundborgGymOgHF_koersel2</v>
      </c>
      <c r="I5045" s="61" t="str">
        <f aca="false">MID(RIGHT(B5045,LEN(B5045)-3),1,FIND("_",RIGHT(B5045,LEN(B5045)-3))-1)</f>
        <v>Klokkefroe</v>
      </c>
      <c r="J5045" s="61" t="str">
        <f aca="false">TRIM(SUBSTITUTE(RIGHT(B5045,FIND(I5045,B5045)+1),"_",""))</f>
        <v>eDNA</v>
      </c>
      <c r="K5045" s="0" t="str">
        <f aca="false">IFERROR(VALUE(SUBSTITUTE(E5045,".",",")),E5045)</f>
        <v>No Ct</v>
      </c>
      <c r="L5045" s="61" t="str">
        <f aca="false">IF(J5045="PosK",SUMIFS(K:K,J:J,"PosK",H:H,H5045),"")</f>
        <v/>
      </c>
      <c r="M5045" s="61" t="str">
        <f aca="false">IF(J5045="PosK",SUMIFS(K:K,J:J,"NegK",H:H,H5045),"")</f>
        <v/>
      </c>
      <c r="N5045" s="61" t="str">
        <f aca="false">IF(J5045="PosK",SUMIFS(K:K,J:J,"eDNA",H:H,H5045),"")</f>
        <v/>
      </c>
      <c r="P5045" s="62"/>
      <c r="T5045" s="63"/>
      <c r="W5045" s="64"/>
    </row>
    <row r="5046" customFormat="false" ht="14.25" hidden="false" customHeight="false" outlineLevel="0" collapsed="false">
      <c r="A5046" s="0" t="s">
        <v>794</v>
      </c>
      <c r="B5046" s="52" t="s">
        <v>1045</v>
      </c>
      <c r="C5046" s="52" t="s">
        <v>743</v>
      </c>
      <c r="D5046" s="53" t="n">
        <v>0.1</v>
      </c>
      <c r="E5046" s="53" t="s">
        <v>748</v>
      </c>
      <c r="F5046" s="0" t="s">
        <v>1399</v>
      </c>
      <c r="G5046" s="0" t="str">
        <f aca="false">LEFT(B5046,2)</f>
        <v>31</v>
      </c>
      <c r="H5046" s="0" t="str">
        <f aca="false">I5046&amp;"_"&amp;G5046&amp;"_"&amp;F5046</f>
        <v>Bjergsalamander_31_20190110_DL2018102_KalundborgGymOgHF_koersel2</v>
      </c>
      <c r="I5046" s="61" t="str">
        <f aca="false">MID(RIGHT(B5046,LEN(B5046)-3),1,FIND("_",RIGHT(B5046,LEN(B5046)-3))-1)</f>
        <v>Bjergsalamander</v>
      </c>
      <c r="J5046" s="61" t="str">
        <f aca="false">TRIM(SUBSTITUTE(RIGHT(B5046,FIND(I5046,B5046)+1),"_",""))</f>
        <v>PosK</v>
      </c>
      <c r="K5046" s="0" t="str">
        <f aca="false">IFERROR(VALUE(SUBSTITUTE(E5046,".",",")),E5046)</f>
        <v>No Ct</v>
      </c>
      <c r="L5046" s="61" t="n">
        <f aca="false">IF(J5046="PosK",SUMIFS(K:K,J:J,"PosK",H:H,H5046),"")</f>
        <v>0</v>
      </c>
      <c r="M5046" s="61" t="n">
        <f aca="false">IF(J5046="PosK",SUMIFS(K:K,J:J,"NegK",H:H,H5046),"")</f>
        <v>0</v>
      </c>
      <c r="N5046" s="61" t="n">
        <f aca="false">IF(J5046="PosK",SUMIFS(K:K,J:J,"eDNA",H:H,H5046),"")</f>
        <v>0</v>
      </c>
      <c r="P5046" s="62" t="n">
        <f aca="false">IF(K5048="No Ct",0,K5048)</f>
        <v>0</v>
      </c>
      <c r="Q5046" s="62" t="n">
        <f aca="false">IF(K5049="No Ct",0,K5049)</f>
        <v>0</v>
      </c>
      <c r="R5046" s="0" t="str">
        <f aca="false">IF(AND(L5046&gt;0,M5046=0),"Valid","Invalid")</f>
        <v>Invalid</v>
      </c>
      <c r="S5046" s="0" t="str">
        <f aca="false">IF(OR(P5046&gt;1,Q5046&gt;1),"Present","Absent")</f>
        <v>Absent</v>
      </c>
      <c r="T5046" s="63" t="str">
        <f aca="false">IF(OR(AND(P5046&gt;1,P5046&lt;41),AND(Q5046&gt;1,Q5046&lt;41)),"Ct&lt;41","Ct&gt;41")</f>
        <v>Ct&gt;41</v>
      </c>
      <c r="U5046" s="0" t="str">
        <f aca="false">I5046</f>
        <v>Bjergsalamander</v>
      </c>
      <c r="V5046" s="0" t="str">
        <f aca="false">MID(F5046,10,9)</f>
        <v>DL2018102</v>
      </c>
      <c r="W5046" s="64" t="str">
        <f aca="false">V5046&amp;"_"&amp;U5046&amp;"_"&amp;R5046&amp;"_"&amp;S5046&amp;"_"&amp;T5046</f>
        <v>DL2018102_Bjergsalamander_Invalid_Absent_Ct&gt;41</v>
      </c>
    </row>
    <row r="5047" customFormat="false" ht="14.25" hidden="false" customHeight="false" outlineLevel="0" collapsed="false">
      <c r="A5047" s="0" t="s">
        <v>796</v>
      </c>
      <c r="B5047" s="52" t="s">
        <v>1046</v>
      </c>
      <c r="C5047" s="52" t="s">
        <v>747</v>
      </c>
      <c r="D5047" s="53" t="n">
        <v>0.1</v>
      </c>
      <c r="E5047" s="53" t="s">
        <v>748</v>
      </c>
      <c r="F5047" s="0" t="s">
        <v>1399</v>
      </c>
      <c r="G5047" s="0" t="str">
        <f aca="false">LEFT(B5047,2)</f>
        <v>31</v>
      </c>
      <c r="H5047" s="0" t="str">
        <f aca="false">I5047&amp;"_"&amp;G5047&amp;"_"&amp;F5047</f>
        <v>Bjergsalamander_31_20190110_DL2018102_KalundborgGymOgHF_koersel2</v>
      </c>
      <c r="I5047" s="61" t="str">
        <f aca="false">MID(RIGHT(B5047,LEN(B5047)-3),1,FIND("_",RIGHT(B5047,LEN(B5047)-3))-1)</f>
        <v>Bjergsalamander</v>
      </c>
      <c r="J5047" s="61" t="str">
        <f aca="false">TRIM(SUBSTITUTE(RIGHT(B5047,FIND(I5047,B5047)+1),"_",""))</f>
        <v>NegK</v>
      </c>
      <c r="K5047" s="0" t="str">
        <f aca="false">IFERROR(VALUE(SUBSTITUTE(E5047,".",",")),E5047)</f>
        <v>No Ct</v>
      </c>
      <c r="L5047" s="61" t="str">
        <f aca="false">IF(J5047="PosK",SUMIFS(K:K,J:J,"PosK",H:H,H5047),"")</f>
        <v/>
      </c>
      <c r="M5047" s="61" t="str">
        <f aca="false">IF(J5047="PosK",SUMIFS(K:K,J:J,"NegK",H:H,H5047),"")</f>
        <v/>
      </c>
      <c r="N5047" s="61" t="str">
        <f aca="false">IF(J5047="PosK",SUMIFS(K:K,J:J,"eDNA",H:H,H5047),"")</f>
        <v/>
      </c>
    </row>
    <row r="5048" customFormat="false" ht="14.25" hidden="false" customHeight="false" outlineLevel="0" collapsed="false">
      <c r="A5048" s="0" t="s">
        <v>798</v>
      </c>
      <c r="B5048" s="52" t="s">
        <v>1047</v>
      </c>
      <c r="C5048" s="52" t="s">
        <v>751</v>
      </c>
      <c r="D5048" s="53" t="n">
        <v>0.1</v>
      </c>
      <c r="E5048" s="53" t="s">
        <v>748</v>
      </c>
      <c r="F5048" s="0" t="s">
        <v>1399</v>
      </c>
      <c r="G5048" s="0" t="str">
        <f aca="false">LEFT(B5048,2)</f>
        <v>31</v>
      </c>
      <c r="H5048" s="0" t="str">
        <f aca="false">I5048&amp;"_"&amp;G5048&amp;"_"&amp;F5048</f>
        <v>Bjergsalamander_31_20190110_DL2018102_KalundborgGymOgHF_koersel2</v>
      </c>
      <c r="I5048" s="61" t="str">
        <f aca="false">MID(RIGHT(B5048,LEN(B5048)-3),1,FIND("_",RIGHT(B5048,LEN(B5048)-3))-1)</f>
        <v>Bjergsalamander</v>
      </c>
      <c r="J5048" s="61" t="str">
        <f aca="false">TRIM(SUBSTITUTE(RIGHT(B5048,FIND(I5048,B5048)+1),"_",""))</f>
        <v>eDNA</v>
      </c>
      <c r="K5048" s="0" t="str">
        <f aca="false">IFERROR(VALUE(SUBSTITUTE(E5048,".",",")),E5048)</f>
        <v>No Ct</v>
      </c>
      <c r="L5048" s="61" t="str">
        <f aca="false">IF(J5048="PosK",SUMIFS(K:K,J:J,"PosK",H:H,H5048),"")</f>
        <v/>
      </c>
      <c r="M5048" s="61" t="str">
        <f aca="false">IF(J5048="PosK",SUMIFS(K:K,J:J,"NegK",H:H,H5048),"")</f>
        <v/>
      </c>
      <c r="N5048" s="61" t="str">
        <f aca="false">IF(J5048="PosK",SUMIFS(K:K,J:J,"eDNA",H:H,H5048),"")</f>
        <v/>
      </c>
      <c r="Q5048" s="62"/>
    </row>
    <row r="5049" customFormat="false" ht="14.25" hidden="false" customHeight="false" outlineLevel="0" collapsed="false">
      <c r="A5049" s="0" t="s">
        <v>800</v>
      </c>
      <c r="B5049" s="52" t="s">
        <v>1047</v>
      </c>
      <c r="C5049" s="52" t="s">
        <v>751</v>
      </c>
      <c r="D5049" s="53" t="n">
        <v>0.1</v>
      </c>
      <c r="E5049" s="53" t="s">
        <v>748</v>
      </c>
      <c r="F5049" s="0" t="s">
        <v>1399</v>
      </c>
      <c r="G5049" s="0" t="str">
        <f aca="false">LEFT(B5049,2)</f>
        <v>31</v>
      </c>
      <c r="H5049" s="0" t="str">
        <f aca="false">I5049&amp;"_"&amp;G5049&amp;"_"&amp;F5049</f>
        <v>Bjergsalamander_31_20190110_DL2018102_KalundborgGymOgHF_koersel2</v>
      </c>
      <c r="I5049" s="61" t="str">
        <f aca="false">MID(RIGHT(B5049,LEN(B5049)-3),1,FIND("_",RIGHT(B5049,LEN(B5049)-3))-1)</f>
        <v>Bjergsalamander</v>
      </c>
      <c r="J5049" s="61" t="str">
        <f aca="false">TRIM(SUBSTITUTE(RIGHT(B5049,FIND(I5049,B5049)+1),"_",""))</f>
        <v>eDNA</v>
      </c>
      <c r="K5049" s="0" t="str">
        <f aca="false">IFERROR(VALUE(SUBSTITUTE(E5049,".",",")),E5049)</f>
        <v>No Ct</v>
      </c>
      <c r="L5049" s="61" t="str">
        <f aca="false">IF(J5049="PosK",SUMIFS(K:K,J:J,"PosK",H:H,H5049),"")</f>
        <v/>
      </c>
      <c r="M5049" s="61" t="str">
        <f aca="false">IF(J5049="PosK",SUMIFS(K:K,J:J,"NegK",H:H,H5049),"")</f>
        <v/>
      </c>
      <c r="N5049" s="61" t="str">
        <f aca="false">IF(J5049="PosK",SUMIFS(K:K,J:J,"eDNA",H:H,H5049),"")</f>
        <v/>
      </c>
      <c r="P5049" s="62"/>
      <c r="T5049" s="63"/>
      <c r="W5049" s="64"/>
    </row>
    <row r="5050" customFormat="false" ht="14.25" hidden="false" customHeight="false" outlineLevel="0" collapsed="false">
      <c r="A5050" s="0" t="s">
        <v>802</v>
      </c>
      <c r="B5050" s="52" t="s">
        <v>1049</v>
      </c>
      <c r="C5050" s="52" t="s">
        <v>743</v>
      </c>
      <c r="D5050" s="53" t="n">
        <v>0.1</v>
      </c>
      <c r="E5050" s="53" t="s">
        <v>748</v>
      </c>
      <c r="F5050" s="0" t="s">
        <v>1399</v>
      </c>
      <c r="G5050" s="0" t="str">
        <f aca="false">LEFT(B5050,2)</f>
        <v>32</v>
      </c>
      <c r="H5050" s="0" t="str">
        <f aca="false">I5050&amp;"_"&amp;G5050&amp;"_"&amp;F5050</f>
        <v>Latterfroe_32_20190110_DL2018102_KalundborgGymOgHF_koersel2</v>
      </c>
      <c r="I5050" s="61" t="str">
        <f aca="false">MID(RIGHT(B5050,LEN(B5050)-3),1,FIND("_",RIGHT(B5050,LEN(B5050)-3))-1)</f>
        <v>Latterfroe</v>
      </c>
      <c r="J5050" s="61" t="str">
        <f aca="false">TRIM(SUBSTITUTE(RIGHT(B5050,FIND(I5050,B5050)+1),"_",""))</f>
        <v>PosK</v>
      </c>
      <c r="K5050" s="0" t="str">
        <f aca="false">IFERROR(VALUE(SUBSTITUTE(E5050,".",",")),E5050)</f>
        <v>No Ct</v>
      </c>
      <c r="L5050" s="61" t="n">
        <f aca="false">IF(J5050="PosK",SUMIFS(K:K,J:J,"PosK",H:H,H5050),"")</f>
        <v>0</v>
      </c>
      <c r="M5050" s="61" t="n">
        <f aca="false">IF(J5050="PosK",SUMIFS(K:K,J:J,"NegK",H:H,H5050),"")</f>
        <v>0</v>
      </c>
      <c r="N5050" s="61" t="n">
        <f aca="false">IF(J5050="PosK",SUMIFS(K:K,J:J,"eDNA",H:H,H5050),"")</f>
        <v>43.58</v>
      </c>
      <c r="P5050" s="62" t="n">
        <f aca="false">IF(K5052="No Ct",0,K5052)</f>
        <v>43.58</v>
      </c>
      <c r="Q5050" s="62" t="n">
        <f aca="false">IF(K5053="No Ct",0,K5053)</f>
        <v>0</v>
      </c>
      <c r="R5050" s="0" t="str">
        <f aca="false">IF(AND(L5050&gt;0,M5050=0),"Valid","Invalid")</f>
        <v>Invalid</v>
      </c>
      <c r="S5050" s="0" t="str">
        <f aca="false">IF(OR(P5050&gt;1,Q5050&gt;1),"Present","Absent")</f>
        <v>Present</v>
      </c>
      <c r="T5050" s="63" t="str">
        <f aca="false">IF(OR(AND(P5050&gt;1,P5050&lt;41),AND(Q5050&gt;1,Q5050&lt;41)),"Ct&lt;41","Ct&gt;41")</f>
        <v>Ct&gt;41</v>
      </c>
      <c r="U5050" s="0" t="str">
        <f aca="false">I5050</f>
        <v>Latterfroe</v>
      </c>
      <c r="V5050" s="0" t="str">
        <f aca="false">MID(F5050,10,9)</f>
        <v>DL2018102</v>
      </c>
      <c r="W5050" s="64" t="str">
        <f aca="false">V5050&amp;"_"&amp;U5050&amp;"_"&amp;R5050&amp;"_"&amp;S5050&amp;"_"&amp;T5050</f>
        <v>DL2018102_Latterfroe_Invalid_Present_Ct&gt;41</v>
      </c>
    </row>
    <row r="5051" customFormat="false" ht="14.25" hidden="false" customHeight="false" outlineLevel="0" collapsed="false">
      <c r="A5051" s="0" t="s">
        <v>804</v>
      </c>
      <c r="B5051" s="52" t="s">
        <v>1050</v>
      </c>
      <c r="C5051" s="52" t="s">
        <v>747</v>
      </c>
      <c r="D5051" s="53" t="n">
        <v>0.1</v>
      </c>
      <c r="E5051" s="53" t="s">
        <v>748</v>
      </c>
      <c r="F5051" s="0" t="s">
        <v>1399</v>
      </c>
      <c r="G5051" s="0" t="str">
        <f aca="false">LEFT(B5051,2)</f>
        <v>32</v>
      </c>
      <c r="H5051" s="0" t="str">
        <f aca="false">I5051&amp;"_"&amp;G5051&amp;"_"&amp;F5051</f>
        <v>Latterfroe_32_20190110_DL2018102_KalundborgGymOgHF_koersel2</v>
      </c>
      <c r="I5051" s="61" t="str">
        <f aca="false">MID(RIGHT(B5051,LEN(B5051)-3),1,FIND("_",RIGHT(B5051,LEN(B5051)-3))-1)</f>
        <v>Latterfroe</v>
      </c>
      <c r="J5051" s="61" t="str">
        <f aca="false">TRIM(SUBSTITUTE(RIGHT(B5051,FIND(I5051,B5051)+1),"_",""))</f>
        <v>NegK</v>
      </c>
      <c r="K5051" s="0" t="str">
        <f aca="false">IFERROR(VALUE(SUBSTITUTE(E5051,".",",")),E5051)</f>
        <v>No Ct</v>
      </c>
      <c r="L5051" s="61" t="str">
        <f aca="false">IF(J5051="PosK",SUMIFS(K:K,J:J,"PosK",H:H,H5051),"")</f>
        <v/>
      </c>
      <c r="M5051" s="61" t="str">
        <f aca="false">IF(J5051="PosK",SUMIFS(K:K,J:J,"NegK",H:H,H5051),"")</f>
        <v/>
      </c>
      <c r="N5051" s="61" t="str">
        <f aca="false">IF(J5051="PosK",SUMIFS(K:K,J:J,"eDNA",H:H,H5051),"")</f>
        <v/>
      </c>
    </row>
    <row r="5052" customFormat="false" ht="14.25" hidden="false" customHeight="false" outlineLevel="0" collapsed="false">
      <c r="A5052" s="0" t="s">
        <v>806</v>
      </c>
      <c r="B5052" s="52" t="s">
        <v>1051</v>
      </c>
      <c r="C5052" s="52" t="s">
        <v>751</v>
      </c>
      <c r="D5052" s="53" t="n">
        <v>0.1</v>
      </c>
      <c r="E5052" s="53" t="n">
        <v>43.58</v>
      </c>
      <c r="F5052" s="0" t="s">
        <v>1399</v>
      </c>
      <c r="G5052" s="0" t="str">
        <f aca="false">LEFT(B5052,2)</f>
        <v>32</v>
      </c>
      <c r="H5052" s="0" t="str">
        <f aca="false">I5052&amp;"_"&amp;G5052&amp;"_"&amp;F5052</f>
        <v>Latterfroe_32_20190110_DL2018102_KalundborgGymOgHF_koersel2</v>
      </c>
      <c r="I5052" s="61" t="str">
        <f aca="false">MID(RIGHT(B5052,LEN(B5052)-3),1,FIND("_",RIGHT(B5052,LEN(B5052)-3))-1)</f>
        <v>Latterfroe</v>
      </c>
      <c r="J5052" s="61" t="str">
        <f aca="false">TRIM(SUBSTITUTE(RIGHT(B5052,FIND(I5052,B5052)+1),"_",""))</f>
        <v>eDNA</v>
      </c>
      <c r="K5052" s="0" t="n">
        <f aca="false">IFERROR(VALUE(SUBSTITUTE(E5052,".",",")),E5052)</f>
        <v>43.58</v>
      </c>
      <c r="L5052" s="61" t="str">
        <f aca="false">IF(J5052="PosK",SUMIFS(K:K,J:J,"PosK",H:H,H5052),"")</f>
        <v/>
      </c>
      <c r="M5052" s="61" t="str">
        <f aca="false">IF(J5052="PosK",SUMIFS(K:K,J:J,"NegK",H:H,H5052),"")</f>
        <v/>
      </c>
      <c r="N5052" s="61" t="str">
        <f aca="false">IF(J5052="PosK",SUMIFS(K:K,J:J,"eDNA",H:H,H5052),"")</f>
        <v/>
      </c>
      <c r="Q5052" s="62"/>
    </row>
    <row r="5053" customFormat="false" ht="14.25" hidden="false" customHeight="false" outlineLevel="0" collapsed="false">
      <c r="A5053" s="0" t="s">
        <v>808</v>
      </c>
      <c r="B5053" s="52" t="s">
        <v>1051</v>
      </c>
      <c r="C5053" s="52" t="s">
        <v>751</v>
      </c>
      <c r="D5053" s="53" t="n">
        <v>0.1</v>
      </c>
      <c r="E5053" s="53" t="s">
        <v>748</v>
      </c>
      <c r="F5053" s="0" t="s">
        <v>1399</v>
      </c>
      <c r="G5053" s="0" t="str">
        <f aca="false">LEFT(B5053,2)</f>
        <v>32</v>
      </c>
      <c r="H5053" s="0" t="str">
        <f aca="false">I5053&amp;"_"&amp;G5053&amp;"_"&amp;F5053</f>
        <v>Latterfroe_32_20190110_DL2018102_KalundborgGymOgHF_koersel2</v>
      </c>
      <c r="I5053" s="61" t="str">
        <f aca="false">MID(RIGHT(B5053,LEN(B5053)-3),1,FIND("_",RIGHT(B5053,LEN(B5053)-3))-1)</f>
        <v>Latterfroe</v>
      </c>
      <c r="J5053" s="61" t="str">
        <f aca="false">TRIM(SUBSTITUTE(RIGHT(B5053,FIND(I5053,B5053)+1),"_",""))</f>
        <v>eDNA</v>
      </c>
      <c r="K5053" s="0" t="str">
        <f aca="false">IFERROR(VALUE(SUBSTITUTE(E5053,".",",")),E5053)</f>
        <v>No Ct</v>
      </c>
      <c r="L5053" s="61" t="str">
        <f aca="false">IF(J5053="PosK",SUMIFS(K:K,J:J,"PosK",H:H,H5053),"")</f>
        <v/>
      </c>
      <c r="M5053" s="61" t="str">
        <f aca="false">IF(J5053="PosK",SUMIFS(K:K,J:J,"NegK",H:H,H5053),"")</f>
        <v/>
      </c>
      <c r="N5053" s="61" t="str">
        <f aca="false">IF(J5053="PosK",SUMIFS(K:K,J:J,"eDNA",H:H,H5053),"")</f>
        <v/>
      </c>
      <c r="P5053" s="62"/>
      <c r="T5053" s="63"/>
      <c r="W5053" s="64"/>
    </row>
    <row r="5054" customFormat="false" ht="14.25" hidden="false" customHeight="false" outlineLevel="0" collapsed="false">
      <c r="A5054" s="0" t="s">
        <v>810</v>
      </c>
      <c r="B5054" s="52" t="s">
        <v>1228</v>
      </c>
      <c r="C5054" s="52" t="s">
        <v>743</v>
      </c>
      <c r="D5054" s="53" t="n">
        <v>0.1</v>
      </c>
      <c r="E5054" s="53" t="s">
        <v>748</v>
      </c>
      <c r="F5054" s="0" t="s">
        <v>1399</v>
      </c>
      <c r="G5054" s="0" t="str">
        <f aca="false">LEFT(B5054,2)</f>
        <v>33</v>
      </c>
      <c r="H5054" s="0" t="str">
        <f aca="false">I5054&amp;"_"&amp;G5054&amp;"_"&amp;F5054</f>
        <v>KortbenetGroenFroe_33_20190110_DL2018102_KalundborgGymOgHF_koersel2</v>
      </c>
      <c r="I5054" s="61" t="str">
        <f aca="false">MID(RIGHT(B5054,LEN(B5054)-3),1,FIND("_",RIGHT(B5054,LEN(B5054)-3))-1)</f>
        <v>KortbenetGroenFroe</v>
      </c>
      <c r="J5054" s="61" t="str">
        <f aca="false">TRIM(SUBSTITUTE(RIGHT(B5054,FIND(I5054,B5054)+1),"_",""))</f>
        <v>PosK</v>
      </c>
      <c r="K5054" s="0" t="str">
        <f aca="false">IFERROR(VALUE(SUBSTITUTE(E5054,".",",")),E5054)</f>
        <v>No Ct</v>
      </c>
      <c r="L5054" s="61" t="n">
        <f aca="false">IF(J5054="PosK",SUMIFS(K:K,J:J,"PosK",H:H,H5054),"")</f>
        <v>0</v>
      </c>
      <c r="M5054" s="61" t="n">
        <f aca="false">IF(J5054="PosK",SUMIFS(K:K,J:J,"NegK",H:H,H5054),"")</f>
        <v>0</v>
      </c>
      <c r="N5054" s="61" t="n">
        <f aca="false">IF(J5054="PosK",SUMIFS(K:K,J:J,"eDNA",H:H,H5054),"")</f>
        <v>0</v>
      </c>
      <c r="P5054" s="62" t="n">
        <f aca="false">IF(K5056="No Ct",0,K5056)</f>
        <v>0</v>
      </c>
      <c r="Q5054" s="62" t="n">
        <f aca="false">IF(K5057="No Ct",0,K5057)</f>
        <v>0</v>
      </c>
      <c r="R5054" s="0" t="str">
        <f aca="false">IF(AND(L5054&gt;0,M5054=0),"Valid","Invalid")</f>
        <v>Invalid</v>
      </c>
      <c r="S5054" s="0" t="str">
        <f aca="false">IF(OR(P5054&gt;1,Q5054&gt;1),"Present","Absent")</f>
        <v>Absent</v>
      </c>
      <c r="T5054" s="63" t="str">
        <f aca="false">IF(OR(AND(P5054&gt;1,P5054&lt;41),AND(Q5054&gt;1,Q5054&lt;41)),"Ct&lt;41","Ct&gt;41")</f>
        <v>Ct&gt;41</v>
      </c>
      <c r="U5054" s="0" t="str">
        <f aca="false">I5054</f>
        <v>KortbenetGroenFroe</v>
      </c>
      <c r="V5054" s="0" t="str">
        <f aca="false">MID(F5054,10,9)</f>
        <v>DL2018102</v>
      </c>
      <c r="W5054" s="64" t="str">
        <f aca="false">V5054&amp;"_"&amp;U5054&amp;"_"&amp;R5054&amp;"_"&amp;S5054&amp;"_"&amp;T5054</f>
        <v>DL2018102_KortbenetGroenFroe_Invalid_Absent_Ct&gt;41</v>
      </c>
    </row>
    <row r="5055" customFormat="false" ht="14.25" hidden="false" customHeight="false" outlineLevel="0" collapsed="false">
      <c r="A5055" s="0" t="s">
        <v>812</v>
      </c>
      <c r="B5055" s="52" t="s">
        <v>1229</v>
      </c>
      <c r="C5055" s="52" t="s">
        <v>747</v>
      </c>
      <c r="D5055" s="53" t="n">
        <v>0.1</v>
      </c>
      <c r="E5055" s="53" t="s">
        <v>748</v>
      </c>
      <c r="F5055" s="0" t="s">
        <v>1399</v>
      </c>
      <c r="G5055" s="0" t="str">
        <f aca="false">LEFT(B5055,2)</f>
        <v>33</v>
      </c>
      <c r="H5055" s="0" t="str">
        <f aca="false">I5055&amp;"_"&amp;G5055&amp;"_"&amp;F5055</f>
        <v>KortbenetGroenFroe_33_20190110_DL2018102_KalundborgGymOgHF_koersel2</v>
      </c>
      <c r="I5055" s="61" t="str">
        <f aca="false">MID(RIGHT(B5055,LEN(B5055)-3),1,FIND("_",RIGHT(B5055,LEN(B5055)-3))-1)</f>
        <v>KortbenetGroenFroe</v>
      </c>
      <c r="J5055" s="61" t="str">
        <f aca="false">TRIM(SUBSTITUTE(RIGHT(B5055,FIND(I5055,B5055)+1),"_",""))</f>
        <v>NegK</v>
      </c>
      <c r="K5055" s="0" t="str">
        <f aca="false">IFERROR(VALUE(SUBSTITUTE(E5055,".",",")),E5055)</f>
        <v>No Ct</v>
      </c>
      <c r="L5055" s="61" t="str">
        <f aca="false">IF(J5055="PosK",SUMIFS(K:K,J:J,"PosK",H:H,H5055),"")</f>
        <v/>
      </c>
      <c r="M5055" s="61" t="str">
        <f aca="false">IF(J5055="PosK",SUMIFS(K:K,J:J,"NegK",H:H,H5055),"")</f>
        <v/>
      </c>
      <c r="N5055" s="61" t="str">
        <f aca="false">IF(J5055="PosK",SUMIFS(K:K,J:J,"eDNA",H:H,H5055),"")</f>
        <v/>
      </c>
    </row>
    <row r="5056" customFormat="false" ht="14.25" hidden="false" customHeight="false" outlineLevel="0" collapsed="false">
      <c r="A5056" s="0" t="s">
        <v>814</v>
      </c>
      <c r="B5056" s="52" t="s">
        <v>1230</v>
      </c>
      <c r="C5056" s="52" t="s">
        <v>751</v>
      </c>
      <c r="D5056" s="53" t="n">
        <v>0.1</v>
      </c>
      <c r="E5056" s="53" t="s">
        <v>748</v>
      </c>
      <c r="F5056" s="0" t="s">
        <v>1399</v>
      </c>
      <c r="G5056" s="0" t="str">
        <f aca="false">LEFT(B5056,2)</f>
        <v>33</v>
      </c>
      <c r="H5056" s="0" t="str">
        <f aca="false">I5056&amp;"_"&amp;G5056&amp;"_"&amp;F5056</f>
        <v>KortbenetGroenFroe_33_20190110_DL2018102_KalundborgGymOgHF_koersel2</v>
      </c>
      <c r="I5056" s="61" t="str">
        <f aca="false">MID(RIGHT(B5056,LEN(B5056)-3),1,FIND("_",RIGHT(B5056,LEN(B5056)-3))-1)</f>
        <v>KortbenetGroenFroe</v>
      </c>
      <c r="J5056" s="61" t="str">
        <f aca="false">TRIM(SUBSTITUTE(RIGHT(B5056,FIND(I5056,B5056)+1),"_",""))</f>
        <v>eDNA</v>
      </c>
      <c r="K5056" s="0" t="str">
        <f aca="false">IFERROR(VALUE(SUBSTITUTE(E5056,".",",")),E5056)</f>
        <v>No Ct</v>
      </c>
      <c r="L5056" s="61" t="str">
        <f aca="false">IF(J5056="PosK",SUMIFS(K:K,J:J,"PosK",H:H,H5056),"")</f>
        <v/>
      </c>
      <c r="M5056" s="61" t="str">
        <f aca="false">IF(J5056="PosK",SUMIFS(K:K,J:J,"NegK",H:H,H5056),"")</f>
        <v/>
      </c>
      <c r="N5056" s="61" t="str">
        <f aca="false">IF(J5056="PosK",SUMIFS(K:K,J:J,"eDNA",H:H,H5056),"")</f>
        <v/>
      </c>
      <c r="Q5056" s="62"/>
    </row>
    <row r="5057" customFormat="false" ht="14.25" hidden="false" customHeight="false" outlineLevel="0" collapsed="false">
      <c r="A5057" s="0" t="s">
        <v>816</v>
      </c>
      <c r="B5057" s="52" t="s">
        <v>1230</v>
      </c>
      <c r="C5057" s="52" t="s">
        <v>751</v>
      </c>
      <c r="D5057" s="53" t="n">
        <v>0.1</v>
      </c>
      <c r="E5057" s="53" t="s">
        <v>748</v>
      </c>
      <c r="F5057" s="0" t="s">
        <v>1399</v>
      </c>
      <c r="G5057" s="0" t="str">
        <f aca="false">LEFT(B5057,2)</f>
        <v>33</v>
      </c>
      <c r="H5057" s="0" t="str">
        <f aca="false">I5057&amp;"_"&amp;G5057&amp;"_"&amp;F5057</f>
        <v>KortbenetGroenFroe_33_20190110_DL2018102_KalundborgGymOgHF_koersel2</v>
      </c>
      <c r="I5057" s="61" t="str">
        <f aca="false">MID(RIGHT(B5057,LEN(B5057)-3),1,FIND("_",RIGHT(B5057,LEN(B5057)-3))-1)</f>
        <v>KortbenetGroenFroe</v>
      </c>
      <c r="J5057" s="61" t="str">
        <f aca="false">TRIM(SUBSTITUTE(RIGHT(B5057,FIND(I5057,B5057)+1),"_",""))</f>
        <v>eDNA</v>
      </c>
      <c r="K5057" s="0" t="str">
        <f aca="false">IFERROR(VALUE(SUBSTITUTE(E5057,".",",")),E5057)</f>
        <v>No Ct</v>
      </c>
      <c r="L5057" s="61" t="str">
        <f aca="false">IF(J5057="PosK",SUMIFS(K:K,J:J,"PosK",H:H,H5057),"")</f>
        <v/>
      </c>
      <c r="M5057" s="61" t="str">
        <f aca="false">IF(J5057="PosK",SUMIFS(K:K,J:J,"NegK",H:H,H5057),"")</f>
        <v/>
      </c>
      <c r="N5057" s="61" t="str">
        <f aca="false">IF(J5057="PosK",SUMIFS(K:K,J:J,"eDNA",H:H,H5057),"")</f>
        <v/>
      </c>
      <c r="P5057" s="62"/>
      <c r="T5057" s="63"/>
      <c r="W5057" s="64"/>
    </row>
    <row r="5058" customFormat="false" ht="14.25" hidden="false" customHeight="false" outlineLevel="0" collapsed="false">
      <c r="A5058" s="0" t="s">
        <v>818</v>
      </c>
      <c r="B5058" s="52" t="s">
        <v>1232</v>
      </c>
      <c r="C5058" s="52" t="s">
        <v>743</v>
      </c>
      <c r="D5058" s="53" t="n">
        <v>0.1</v>
      </c>
      <c r="E5058" s="53" t="s">
        <v>748</v>
      </c>
      <c r="F5058" s="0" t="s">
        <v>1399</v>
      </c>
      <c r="G5058" s="0" t="str">
        <f aca="false">LEFT(B5058,2)</f>
        <v>34</v>
      </c>
      <c r="H5058" s="0" t="str">
        <f aca="false">I5058&amp;"_"&amp;G5058&amp;"_"&amp;F5058</f>
        <v>Soelvkarusse_34_20190110_DL2018102_KalundborgGymOgHF_koersel2</v>
      </c>
      <c r="I5058" s="61" t="str">
        <f aca="false">MID(RIGHT(B5058,LEN(B5058)-3),1,FIND("_",RIGHT(B5058,LEN(B5058)-3))-1)</f>
        <v>Soelvkarusse</v>
      </c>
      <c r="J5058" s="61" t="str">
        <f aca="false">TRIM(SUBSTITUTE(RIGHT(B5058,FIND(I5058,B5058)+1),"_",""))</f>
        <v>PosK</v>
      </c>
      <c r="K5058" s="0" t="str">
        <f aca="false">IFERROR(VALUE(SUBSTITUTE(E5058,".",",")),E5058)</f>
        <v>No Ct</v>
      </c>
      <c r="L5058" s="61" t="n">
        <f aca="false">IF(J5058="PosK",SUMIFS(K:K,J:J,"PosK",H:H,H5058),"")</f>
        <v>0</v>
      </c>
      <c r="M5058" s="61" t="n">
        <f aca="false">IF(J5058="PosK",SUMIFS(K:K,J:J,"NegK",H:H,H5058),"")</f>
        <v>0</v>
      </c>
      <c r="N5058" s="61" t="n">
        <f aca="false">IF(J5058="PosK",SUMIFS(K:K,J:J,"eDNA",H:H,H5058),"")</f>
        <v>0</v>
      </c>
      <c r="P5058" s="62" t="n">
        <f aca="false">IF(K5060="No Ct",0,K5060)</f>
        <v>0</v>
      </c>
      <c r="Q5058" s="62" t="n">
        <f aca="false">IF(K5061="No Ct",0,K5061)</f>
        <v>0</v>
      </c>
      <c r="R5058" s="0" t="str">
        <f aca="false">IF(AND(L5058&gt;0,M5058=0),"Valid","Invalid")</f>
        <v>Invalid</v>
      </c>
      <c r="S5058" s="0" t="str">
        <f aca="false">IF(OR(P5058&gt;1,Q5058&gt;1),"Present","Absent")</f>
        <v>Absent</v>
      </c>
      <c r="T5058" s="63" t="str">
        <f aca="false">IF(OR(AND(P5058&gt;1,P5058&lt;41),AND(Q5058&gt;1,Q5058&lt;41)),"Ct&lt;41","Ct&gt;41")</f>
        <v>Ct&gt;41</v>
      </c>
      <c r="U5058" s="0" t="str">
        <f aca="false">I5058</f>
        <v>Soelvkarusse</v>
      </c>
      <c r="V5058" s="0" t="str">
        <f aca="false">MID(F5058,10,9)</f>
        <v>DL2018102</v>
      </c>
      <c r="W5058" s="64" t="str">
        <f aca="false">V5058&amp;"_"&amp;U5058&amp;"_"&amp;R5058&amp;"_"&amp;S5058&amp;"_"&amp;T5058</f>
        <v>DL2018102_Soelvkarusse_Invalid_Absent_Ct&gt;41</v>
      </c>
    </row>
    <row r="5059" customFormat="false" ht="14.25" hidden="false" customHeight="false" outlineLevel="0" collapsed="false">
      <c r="A5059" s="0" t="s">
        <v>820</v>
      </c>
      <c r="B5059" s="52" t="s">
        <v>1233</v>
      </c>
      <c r="C5059" s="52" t="s">
        <v>747</v>
      </c>
      <c r="D5059" s="53" t="n">
        <v>0.1</v>
      </c>
      <c r="E5059" s="53" t="s">
        <v>748</v>
      </c>
      <c r="F5059" s="0" t="s">
        <v>1399</v>
      </c>
      <c r="G5059" s="0" t="str">
        <f aca="false">LEFT(B5059,2)</f>
        <v>34</v>
      </c>
      <c r="H5059" s="0" t="str">
        <f aca="false">I5059&amp;"_"&amp;G5059&amp;"_"&amp;F5059</f>
        <v>Soelvkarusse_34_20190110_DL2018102_KalundborgGymOgHF_koersel2</v>
      </c>
      <c r="I5059" s="61" t="str">
        <f aca="false">MID(RIGHT(B5059,LEN(B5059)-3),1,FIND("_",RIGHT(B5059,LEN(B5059)-3))-1)</f>
        <v>Soelvkarusse</v>
      </c>
      <c r="J5059" s="61" t="str">
        <f aca="false">TRIM(SUBSTITUTE(RIGHT(B5059,FIND(I5059,B5059)+1),"_",""))</f>
        <v>NegK</v>
      </c>
      <c r="K5059" s="0" t="str">
        <f aca="false">IFERROR(VALUE(SUBSTITUTE(E5059,".",",")),E5059)</f>
        <v>No Ct</v>
      </c>
      <c r="L5059" s="61" t="str">
        <f aca="false">IF(J5059="PosK",SUMIFS(K:K,J:J,"PosK",H:H,H5059),"")</f>
        <v/>
      </c>
      <c r="M5059" s="61" t="str">
        <f aca="false">IF(J5059="PosK",SUMIFS(K:K,J:J,"NegK",H:H,H5059),"")</f>
        <v/>
      </c>
      <c r="N5059" s="61" t="str">
        <f aca="false">IF(J5059="PosK",SUMIFS(K:K,J:J,"eDNA",H:H,H5059),"")</f>
        <v/>
      </c>
    </row>
    <row r="5060" customFormat="false" ht="14.25" hidden="false" customHeight="false" outlineLevel="0" collapsed="false">
      <c r="A5060" s="0" t="s">
        <v>822</v>
      </c>
      <c r="B5060" s="52" t="s">
        <v>1234</v>
      </c>
      <c r="C5060" s="52" t="s">
        <v>751</v>
      </c>
      <c r="D5060" s="53" t="n">
        <v>0.1</v>
      </c>
      <c r="E5060" s="53" t="s">
        <v>748</v>
      </c>
      <c r="F5060" s="0" t="s">
        <v>1399</v>
      </c>
      <c r="G5060" s="0" t="str">
        <f aca="false">LEFT(B5060,2)</f>
        <v>34</v>
      </c>
      <c r="H5060" s="0" t="str">
        <f aca="false">I5060&amp;"_"&amp;G5060&amp;"_"&amp;F5060</f>
        <v>Soelvkarusse_34_20190110_DL2018102_KalundborgGymOgHF_koersel2</v>
      </c>
      <c r="I5060" s="61" t="str">
        <f aca="false">MID(RIGHT(B5060,LEN(B5060)-3),1,FIND("_",RIGHT(B5060,LEN(B5060)-3))-1)</f>
        <v>Soelvkarusse</v>
      </c>
      <c r="J5060" s="61" t="str">
        <f aca="false">TRIM(SUBSTITUTE(RIGHT(B5060,FIND(I5060,B5060)+1),"_",""))</f>
        <v>eDNA</v>
      </c>
      <c r="K5060" s="0" t="str">
        <f aca="false">IFERROR(VALUE(SUBSTITUTE(E5060,".",",")),E5060)</f>
        <v>No Ct</v>
      </c>
      <c r="L5060" s="61" t="str">
        <f aca="false">IF(J5060="PosK",SUMIFS(K:K,J:J,"PosK",H:H,H5060),"")</f>
        <v/>
      </c>
      <c r="M5060" s="61" t="str">
        <f aca="false">IF(J5060="PosK",SUMIFS(K:K,J:J,"NegK",H:H,H5060),"")</f>
        <v/>
      </c>
      <c r="N5060" s="61" t="str">
        <f aca="false">IF(J5060="PosK",SUMIFS(K:K,J:J,"eDNA",H:H,H5060),"")</f>
        <v/>
      </c>
      <c r="Q5060" s="62"/>
    </row>
    <row r="5061" customFormat="false" ht="14.25" hidden="false" customHeight="false" outlineLevel="0" collapsed="false">
      <c r="A5061" s="0" t="s">
        <v>824</v>
      </c>
      <c r="B5061" s="52" t="s">
        <v>1234</v>
      </c>
      <c r="C5061" s="52" t="s">
        <v>751</v>
      </c>
      <c r="D5061" s="53" t="n">
        <v>0.1</v>
      </c>
      <c r="E5061" s="53" t="s">
        <v>748</v>
      </c>
      <c r="F5061" s="0" t="s">
        <v>1399</v>
      </c>
      <c r="G5061" s="0" t="str">
        <f aca="false">LEFT(B5061,2)</f>
        <v>34</v>
      </c>
      <c r="H5061" s="0" t="str">
        <f aca="false">I5061&amp;"_"&amp;G5061&amp;"_"&amp;F5061</f>
        <v>Soelvkarusse_34_20190110_DL2018102_KalundborgGymOgHF_koersel2</v>
      </c>
      <c r="I5061" s="61" t="str">
        <f aca="false">MID(RIGHT(B5061,LEN(B5061)-3),1,FIND("_",RIGHT(B5061,LEN(B5061)-3))-1)</f>
        <v>Soelvkarusse</v>
      </c>
      <c r="J5061" s="61" t="str">
        <f aca="false">TRIM(SUBSTITUTE(RIGHT(B5061,FIND(I5061,B5061)+1),"_",""))</f>
        <v>eDNA</v>
      </c>
      <c r="K5061" s="0" t="str">
        <f aca="false">IFERROR(VALUE(SUBSTITUTE(E5061,".",",")),E5061)</f>
        <v>No Ct</v>
      </c>
      <c r="L5061" s="61" t="str">
        <f aca="false">IF(J5061="PosK",SUMIFS(K:K,J:J,"PosK",H:H,H5061),"")</f>
        <v/>
      </c>
      <c r="M5061" s="61" t="str">
        <f aca="false">IF(J5061="PosK",SUMIFS(K:K,J:J,"NegK",H:H,H5061),"")</f>
        <v/>
      </c>
      <c r="N5061" s="61" t="str">
        <f aca="false">IF(J5061="PosK",SUMIFS(K:K,J:J,"eDNA",H:H,H5061),"")</f>
        <v/>
      </c>
      <c r="P5061" s="62"/>
      <c r="T5061" s="63"/>
      <c r="W5061" s="64"/>
    </row>
    <row r="5062" customFormat="false" ht="14.25" hidden="false" customHeight="false" outlineLevel="0" collapsed="false">
      <c r="A5062" s="0" t="s">
        <v>741</v>
      </c>
      <c r="B5062" s="52" t="s">
        <v>742</v>
      </c>
      <c r="C5062" s="52" t="s">
        <v>743</v>
      </c>
      <c r="D5062" s="53" t="n">
        <v>0.1</v>
      </c>
      <c r="E5062" s="53" t="s">
        <v>748</v>
      </c>
      <c r="F5062" s="0" t="s">
        <v>1400</v>
      </c>
      <c r="G5062" s="0" t="str">
        <f aca="false">LEFT(B5062,2)</f>
        <v>01</v>
      </c>
      <c r="H5062" s="0" t="str">
        <f aca="false">I5062&amp;"_"&amp;G5062&amp;"_"&amp;F5062</f>
        <v>Loegfroe_01_20190115_DL2018031_RysensteenGym_koersel1</v>
      </c>
      <c r="I5062" s="61" t="str">
        <f aca="false">MID(RIGHT(B5062,LEN(B5062)-3),1,FIND("_",RIGHT(B5062,LEN(B5062)-3))-1)</f>
        <v>Loegfroe</v>
      </c>
      <c r="J5062" s="61" t="str">
        <f aca="false">TRIM(SUBSTITUTE(RIGHT(B5062,FIND(I5062,B5062)+1),"_",""))</f>
        <v>PosK</v>
      </c>
      <c r="K5062" s="0" t="str">
        <f aca="false">IFERROR(VALUE(SUBSTITUTE(E5062,".",",")),E5062)</f>
        <v>No Ct</v>
      </c>
      <c r="L5062" s="61" t="n">
        <f aca="false">IF(J5062="PosK",SUMIFS(K:K,J:J,"PosK",H:H,H5062),"")</f>
        <v>0</v>
      </c>
      <c r="M5062" s="61" t="n">
        <f aca="false">IF(J5062="PosK",SUMIFS(K:K,J:J,"NegK",H:H,H5062),"")</f>
        <v>0</v>
      </c>
      <c r="N5062" s="61" t="n">
        <f aca="false">IF(J5062="PosK",SUMIFS(K:K,J:J,"eDNA",H:H,H5062),"")</f>
        <v>0</v>
      </c>
      <c r="P5062" s="62" t="n">
        <f aca="false">IF(K5064="No Ct",0,K5064)</f>
        <v>0</v>
      </c>
      <c r="Q5062" s="62" t="n">
        <f aca="false">IF(K5065="No Ct",0,K5065)</f>
        <v>0</v>
      </c>
      <c r="R5062" s="0" t="str">
        <f aca="false">IF(AND(L5062&gt;0,M5062=0),"Valid","Invalid")</f>
        <v>Invalid</v>
      </c>
      <c r="S5062" s="0" t="str">
        <f aca="false">IF(OR(P5062&gt;1,Q5062&gt;1),"Present","Absent")</f>
        <v>Absent</v>
      </c>
      <c r="T5062" s="63" t="str">
        <f aca="false">IF(OR(AND(P5062&gt;1,P5062&lt;41),AND(Q5062&gt;1,Q5062&lt;41)),"Ct&lt;41","Ct&gt;41")</f>
        <v>Ct&gt;41</v>
      </c>
      <c r="U5062" s="0" t="str">
        <f aca="false">I5062</f>
        <v>Loegfroe</v>
      </c>
      <c r="V5062" s="0" t="str">
        <f aca="false">MID(F5062,10,9)</f>
        <v>DL2018031</v>
      </c>
      <c r="W5062" s="64" t="str">
        <f aca="false">V5062&amp;"_"&amp;U5062&amp;"_"&amp;R5062&amp;"_"&amp;S5062&amp;"_"&amp;T5062</f>
        <v>DL2018031_Loegfroe_Invalid_Absent_Ct&gt;41</v>
      </c>
    </row>
    <row r="5063" customFormat="false" ht="14.25" hidden="false" customHeight="false" outlineLevel="0" collapsed="false">
      <c r="A5063" s="0" t="s">
        <v>745</v>
      </c>
      <c r="B5063" s="52" t="s">
        <v>746</v>
      </c>
      <c r="C5063" s="52" t="s">
        <v>747</v>
      </c>
      <c r="D5063" s="53" t="n">
        <v>0.1</v>
      </c>
      <c r="E5063" s="53" t="s">
        <v>748</v>
      </c>
      <c r="F5063" s="0" t="s">
        <v>1400</v>
      </c>
      <c r="G5063" s="0" t="str">
        <f aca="false">LEFT(B5063,2)</f>
        <v>01</v>
      </c>
      <c r="H5063" s="0" t="str">
        <f aca="false">I5063&amp;"_"&amp;G5063&amp;"_"&amp;F5063</f>
        <v>Loegfroe_01_20190115_DL2018031_RysensteenGym_koersel1</v>
      </c>
      <c r="I5063" s="61" t="str">
        <f aca="false">MID(RIGHT(B5063,LEN(B5063)-3),1,FIND("_",RIGHT(B5063,LEN(B5063)-3))-1)</f>
        <v>Loegfroe</v>
      </c>
      <c r="J5063" s="61" t="str">
        <f aca="false">TRIM(SUBSTITUTE(RIGHT(B5063,FIND(I5063,B5063)+1),"_",""))</f>
        <v>NegK</v>
      </c>
      <c r="K5063" s="0" t="str">
        <f aca="false">IFERROR(VALUE(SUBSTITUTE(E5063,".",",")),E5063)</f>
        <v>No Ct</v>
      </c>
      <c r="L5063" s="61" t="str">
        <f aca="false">IF(J5063="PosK",SUMIFS(K:K,J:J,"PosK",H:H,H5063),"")</f>
        <v/>
      </c>
      <c r="M5063" s="61" t="str">
        <f aca="false">IF(J5063="PosK",SUMIFS(K:K,J:J,"NegK",H:H,H5063),"")</f>
        <v/>
      </c>
      <c r="N5063" s="61" t="str">
        <f aca="false">IF(J5063="PosK",SUMIFS(K:K,J:J,"eDNA",H:H,H5063),"")</f>
        <v/>
      </c>
    </row>
    <row r="5064" customFormat="false" ht="14.25" hidden="false" customHeight="false" outlineLevel="0" collapsed="false">
      <c r="A5064" s="0" t="s">
        <v>749</v>
      </c>
      <c r="B5064" s="52" t="s">
        <v>750</v>
      </c>
      <c r="C5064" s="52" t="s">
        <v>751</v>
      </c>
      <c r="D5064" s="53" t="n">
        <v>0.1</v>
      </c>
      <c r="E5064" s="53" t="s">
        <v>748</v>
      </c>
      <c r="F5064" s="0" t="s">
        <v>1400</v>
      </c>
      <c r="G5064" s="0" t="str">
        <f aca="false">LEFT(B5064,2)</f>
        <v>01</v>
      </c>
      <c r="H5064" s="0" t="str">
        <f aca="false">I5064&amp;"_"&amp;G5064&amp;"_"&amp;F5064</f>
        <v>Loegfroe_01_20190115_DL2018031_RysensteenGym_koersel1</v>
      </c>
      <c r="I5064" s="61" t="str">
        <f aca="false">MID(RIGHT(B5064,LEN(B5064)-3),1,FIND("_",RIGHT(B5064,LEN(B5064)-3))-1)</f>
        <v>Loegfroe</v>
      </c>
      <c r="J5064" s="61" t="str">
        <f aca="false">TRIM(SUBSTITUTE(RIGHT(B5064,FIND(I5064,B5064)+1),"_",""))</f>
        <v>eDNA</v>
      </c>
      <c r="K5064" s="0" t="str">
        <f aca="false">IFERROR(VALUE(SUBSTITUTE(E5064,".",",")),E5064)</f>
        <v>No Ct</v>
      </c>
      <c r="L5064" s="61" t="str">
        <f aca="false">IF(J5064="PosK",SUMIFS(K:K,J:J,"PosK",H:H,H5064),"")</f>
        <v/>
      </c>
      <c r="M5064" s="61" t="str">
        <f aca="false">IF(J5064="PosK",SUMIFS(K:K,J:J,"NegK",H:H,H5064),"")</f>
        <v/>
      </c>
      <c r="N5064" s="61" t="str">
        <f aca="false">IF(J5064="PosK",SUMIFS(K:K,J:J,"eDNA",H:H,H5064),"")</f>
        <v/>
      </c>
      <c r="Q5064" s="62"/>
    </row>
    <row r="5065" customFormat="false" ht="14.25" hidden="false" customHeight="false" outlineLevel="0" collapsed="false">
      <c r="A5065" s="0" t="s">
        <v>752</v>
      </c>
      <c r="B5065" s="52" t="s">
        <v>750</v>
      </c>
      <c r="C5065" s="52" t="s">
        <v>751</v>
      </c>
      <c r="D5065" s="53" t="n">
        <v>0.1</v>
      </c>
      <c r="E5065" s="53" t="s">
        <v>748</v>
      </c>
      <c r="F5065" s="0" t="s">
        <v>1400</v>
      </c>
      <c r="G5065" s="0" t="str">
        <f aca="false">LEFT(B5065,2)</f>
        <v>01</v>
      </c>
      <c r="H5065" s="0" t="str">
        <f aca="false">I5065&amp;"_"&amp;G5065&amp;"_"&amp;F5065</f>
        <v>Loegfroe_01_20190115_DL2018031_RysensteenGym_koersel1</v>
      </c>
      <c r="I5065" s="61" t="str">
        <f aca="false">MID(RIGHT(B5065,LEN(B5065)-3),1,FIND("_",RIGHT(B5065,LEN(B5065)-3))-1)</f>
        <v>Loegfroe</v>
      </c>
      <c r="J5065" s="61" t="str">
        <f aca="false">TRIM(SUBSTITUTE(RIGHT(B5065,FIND(I5065,B5065)+1),"_",""))</f>
        <v>eDNA</v>
      </c>
      <c r="K5065" s="0" t="str">
        <f aca="false">IFERROR(VALUE(SUBSTITUTE(E5065,".",",")),E5065)</f>
        <v>No Ct</v>
      </c>
      <c r="L5065" s="61" t="str">
        <f aca="false">IF(J5065="PosK",SUMIFS(K:K,J:J,"PosK",H:H,H5065),"")</f>
        <v/>
      </c>
      <c r="M5065" s="61" t="str">
        <f aca="false">IF(J5065="PosK",SUMIFS(K:K,J:J,"NegK",H:H,H5065),"")</f>
        <v/>
      </c>
      <c r="N5065" s="61" t="str">
        <f aca="false">IF(J5065="PosK",SUMIFS(K:K,J:J,"eDNA",H:H,H5065),"")</f>
        <v/>
      </c>
      <c r="P5065" s="62"/>
      <c r="T5065" s="63"/>
      <c r="W5065" s="64"/>
    </row>
    <row r="5066" customFormat="false" ht="14.25" hidden="false" customHeight="false" outlineLevel="0" collapsed="false">
      <c r="A5066" s="0" t="s">
        <v>754</v>
      </c>
      <c r="B5066" s="52" t="s">
        <v>755</v>
      </c>
      <c r="C5066" s="52" t="s">
        <v>743</v>
      </c>
      <c r="D5066" s="53" t="n">
        <v>0.1</v>
      </c>
      <c r="E5066" s="53" t="n">
        <v>35.31</v>
      </c>
      <c r="F5066" s="0" t="s">
        <v>1400</v>
      </c>
      <c r="G5066" s="0" t="str">
        <f aca="false">LEFT(B5066,2)</f>
        <v>02</v>
      </c>
      <c r="H5066" s="0" t="str">
        <f aca="false">I5066&amp;"_"&amp;G5066&amp;"_"&amp;F5066</f>
        <v>StorVandsalamander_02_20190115_DL2018031_RysensteenGym_koersel1</v>
      </c>
      <c r="I5066" s="61" t="str">
        <f aca="false">MID(RIGHT(B5066,LEN(B5066)-3),1,FIND("_",RIGHT(B5066,LEN(B5066)-3))-1)</f>
        <v>StorVandsalamander</v>
      </c>
      <c r="J5066" s="61" t="str">
        <f aca="false">TRIM(SUBSTITUTE(RIGHT(B5066,FIND(I5066,B5066)+1),"_",""))</f>
        <v>PosK</v>
      </c>
      <c r="K5066" s="0" t="n">
        <f aca="false">IFERROR(VALUE(SUBSTITUTE(E5066,".",",")),E5066)</f>
        <v>35.31</v>
      </c>
      <c r="L5066" s="61" t="n">
        <f aca="false">IF(J5066="PosK",SUMIFS(K:K,J:J,"PosK",H:H,H5066),"")</f>
        <v>35.31</v>
      </c>
      <c r="M5066" s="61" t="n">
        <f aca="false">IF(J5066="PosK",SUMIFS(K:K,J:J,"NegK",H:H,H5066),"")</f>
        <v>0</v>
      </c>
      <c r="N5066" s="61" t="n">
        <f aca="false">IF(J5066="PosK",SUMIFS(K:K,J:J,"eDNA",H:H,H5066),"")</f>
        <v>0</v>
      </c>
      <c r="P5066" s="62" t="n">
        <f aca="false">IF(K5068="No Ct",0,K5068)</f>
        <v>0</v>
      </c>
      <c r="Q5066" s="62" t="n">
        <f aca="false">IF(K5069="No Ct",0,K5069)</f>
        <v>0</v>
      </c>
      <c r="R5066" s="0" t="str">
        <f aca="false">IF(AND(L5066&gt;0,M5066=0),"Valid","Invalid")</f>
        <v>Valid</v>
      </c>
      <c r="S5066" s="0" t="str">
        <f aca="false">IF(OR(P5066&gt;1,Q5066&gt;1),"Present","Absent")</f>
        <v>Absent</v>
      </c>
      <c r="T5066" s="63" t="str">
        <f aca="false">IF(OR(AND(P5066&gt;1,P5066&lt;41),AND(Q5066&gt;1,Q5066&lt;41)),"Ct&lt;41","Ct&gt;41")</f>
        <v>Ct&gt;41</v>
      </c>
      <c r="U5066" s="0" t="str">
        <f aca="false">I5066</f>
        <v>StorVandsalamander</v>
      </c>
      <c r="V5066" s="0" t="str">
        <f aca="false">MID(F5066,10,9)</f>
        <v>DL2018031</v>
      </c>
      <c r="W5066" s="64" t="str">
        <f aca="false">V5066&amp;"_"&amp;U5066&amp;"_"&amp;R5066&amp;"_"&amp;S5066&amp;"_"&amp;T5066</f>
        <v>DL2018031_StorVandsalamander_Valid_Absent_Ct&gt;41</v>
      </c>
    </row>
    <row r="5067" customFormat="false" ht="14.25" hidden="false" customHeight="false" outlineLevel="0" collapsed="false">
      <c r="A5067" s="0" t="s">
        <v>756</v>
      </c>
      <c r="B5067" s="52" t="s">
        <v>757</v>
      </c>
      <c r="C5067" s="52" t="s">
        <v>747</v>
      </c>
      <c r="D5067" s="53" t="n">
        <v>0.1</v>
      </c>
      <c r="E5067" s="53" t="s">
        <v>748</v>
      </c>
      <c r="F5067" s="0" t="s">
        <v>1400</v>
      </c>
      <c r="G5067" s="0" t="str">
        <f aca="false">LEFT(B5067,2)</f>
        <v>02</v>
      </c>
      <c r="H5067" s="0" t="str">
        <f aca="false">I5067&amp;"_"&amp;G5067&amp;"_"&amp;F5067</f>
        <v>StorVandsalamander_02_20190115_DL2018031_RysensteenGym_koersel1</v>
      </c>
      <c r="I5067" s="61" t="str">
        <f aca="false">MID(RIGHT(B5067,LEN(B5067)-3),1,FIND("_",RIGHT(B5067,LEN(B5067)-3))-1)</f>
        <v>StorVandsalamander</v>
      </c>
      <c r="J5067" s="61" t="str">
        <f aca="false">TRIM(SUBSTITUTE(RIGHT(B5067,FIND(I5067,B5067)+1),"_",""))</f>
        <v>NegK</v>
      </c>
      <c r="K5067" s="0" t="str">
        <f aca="false">IFERROR(VALUE(SUBSTITUTE(E5067,".",",")),E5067)</f>
        <v>No Ct</v>
      </c>
      <c r="L5067" s="61" t="str">
        <f aca="false">IF(J5067="PosK",SUMIFS(K:K,J:J,"PosK",H:H,H5067),"")</f>
        <v/>
      </c>
      <c r="M5067" s="61" t="str">
        <f aca="false">IF(J5067="PosK",SUMIFS(K:K,J:J,"NegK",H:H,H5067),"")</f>
        <v/>
      </c>
      <c r="N5067" s="61" t="str">
        <f aca="false">IF(J5067="PosK",SUMIFS(K:K,J:J,"eDNA",H:H,H5067),"")</f>
        <v/>
      </c>
    </row>
    <row r="5068" customFormat="false" ht="14.25" hidden="false" customHeight="false" outlineLevel="0" collapsed="false">
      <c r="A5068" s="0" t="s">
        <v>758</v>
      </c>
      <c r="B5068" s="52" t="s">
        <v>759</v>
      </c>
      <c r="C5068" s="52" t="s">
        <v>751</v>
      </c>
      <c r="D5068" s="53" t="n">
        <v>0.1</v>
      </c>
      <c r="E5068" s="53" t="s">
        <v>748</v>
      </c>
      <c r="F5068" s="0" t="s">
        <v>1400</v>
      </c>
      <c r="G5068" s="0" t="str">
        <f aca="false">LEFT(B5068,2)</f>
        <v>02</v>
      </c>
      <c r="H5068" s="0" t="str">
        <f aca="false">I5068&amp;"_"&amp;G5068&amp;"_"&amp;F5068</f>
        <v>StorVandsalamander_02_20190115_DL2018031_RysensteenGym_koersel1</v>
      </c>
      <c r="I5068" s="61" t="str">
        <f aca="false">MID(RIGHT(B5068,LEN(B5068)-3),1,FIND("_",RIGHT(B5068,LEN(B5068)-3))-1)</f>
        <v>StorVandsalamander</v>
      </c>
      <c r="J5068" s="61" t="str">
        <f aca="false">TRIM(SUBSTITUTE(RIGHT(B5068,FIND(I5068,B5068)+1),"_",""))</f>
        <v>eDNA</v>
      </c>
      <c r="K5068" s="0" t="str">
        <f aca="false">IFERROR(VALUE(SUBSTITUTE(E5068,".",",")),E5068)</f>
        <v>No Ct</v>
      </c>
      <c r="L5068" s="61" t="str">
        <f aca="false">IF(J5068="PosK",SUMIFS(K:K,J:J,"PosK",H:H,H5068),"")</f>
        <v/>
      </c>
      <c r="M5068" s="61" t="str">
        <f aca="false">IF(J5068="PosK",SUMIFS(K:K,J:J,"NegK",H:H,H5068),"")</f>
        <v/>
      </c>
      <c r="N5068" s="61" t="str">
        <f aca="false">IF(J5068="PosK",SUMIFS(K:K,J:J,"eDNA",H:H,H5068),"")</f>
        <v/>
      </c>
      <c r="Q5068" s="62"/>
    </row>
    <row r="5069" customFormat="false" ht="14.25" hidden="false" customHeight="false" outlineLevel="0" collapsed="false">
      <c r="A5069" s="0" t="s">
        <v>760</v>
      </c>
      <c r="B5069" s="52" t="s">
        <v>759</v>
      </c>
      <c r="C5069" s="52" t="s">
        <v>751</v>
      </c>
      <c r="D5069" s="53" t="n">
        <v>0.1</v>
      </c>
      <c r="E5069" s="53" t="s">
        <v>748</v>
      </c>
      <c r="F5069" s="0" t="s">
        <v>1400</v>
      </c>
      <c r="G5069" s="0" t="str">
        <f aca="false">LEFT(B5069,2)</f>
        <v>02</v>
      </c>
      <c r="H5069" s="0" t="str">
        <f aca="false">I5069&amp;"_"&amp;G5069&amp;"_"&amp;F5069</f>
        <v>StorVandsalamander_02_20190115_DL2018031_RysensteenGym_koersel1</v>
      </c>
      <c r="I5069" s="61" t="str">
        <f aca="false">MID(RIGHT(B5069,LEN(B5069)-3),1,FIND("_",RIGHT(B5069,LEN(B5069)-3))-1)</f>
        <v>StorVandsalamander</v>
      </c>
      <c r="J5069" s="61" t="str">
        <f aca="false">TRIM(SUBSTITUTE(RIGHT(B5069,FIND(I5069,B5069)+1),"_",""))</f>
        <v>eDNA</v>
      </c>
      <c r="K5069" s="0" t="str">
        <f aca="false">IFERROR(VALUE(SUBSTITUTE(E5069,".",",")),E5069)</f>
        <v>No Ct</v>
      </c>
      <c r="L5069" s="61" t="str">
        <f aca="false">IF(J5069="PosK",SUMIFS(K:K,J:J,"PosK",H:H,H5069),"")</f>
        <v/>
      </c>
      <c r="M5069" s="61" t="str">
        <f aca="false">IF(J5069="PosK",SUMIFS(K:K,J:J,"NegK",H:H,H5069),"")</f>
        <v/>
      </c>
      <c r="N5069" s="61" t="str">
        <f aca="false">IF(J5069="PosK",SUMIFS(K:K,J:J,"eDNA",H:H,H5069),"")</f>
        <v/>
      </c>
      <c r="P5069" s="62"/>
      <c r="T5069" s="63"/>
      <c r="W5069" s="64"/>
    </row>
    <row r="5070" customFormat="false" ht="14.25" hidden="false" customHeight="false" outlineLevel="0" collapsed="false">
      <c r="A5070" s="0" t="s">
        <v>762</v>
      </c>
      <c r="B5070" s="52" t="s">
        <v>763</v>
      </c>
      <c r="C5070" s="52" t="s">
        <v>743</v>
      </c>
      <c r="D5070" s="53" t="n">
        <v>0.1</v>
      </c>
      <c r="E5070" s="53" t="n">
        <v>24.7</v>
      </c>
      <c r="F5070" s="0" t="s">
        <v>1400</v>
      </c>
      <c r="G5070" s="0" t="str">
        <f aca="false">LEFT(B5070,2)</f>
        <v>03</v>
      </c>
      <c r="H5070" s="0" t="str">
        <f aca="false">I5070&amp;"_"&amp;G5070&amp;"_"&amp;F5070</f>
        <v>Strandtudse_03_20190115_DL2018031_RysensteenGym_koersel1</v>
      </c>
      <c r="I5070" s="61" t="str">
        <f aca="false">MID(RIGHT(B5070,LEN(B5070)-3),1,FIND("_",RIGHT(B5070,LEN(B5070)-3))-1)</f>
        <v>Strandtudse</v>
      </c>
      <c r="J5070" s="61" t="str">
        <f aca="false">TRIM(SUBSTITUTE(RIGHT(B5070,FIND(I5070,B5070)+1),"_",""))</f>
        <v>PosK</v>
      </c>
      <c r="K5070" s="0" t="n">
        <f aca="false">IFERROR(VALUE(SUBSTITUTE(E5070,".",",")),E5070)</f>
        <v>24.7</v>
      </c>
      <c r="L5070" s="61" t="n">
        <f aca="false">IF(J5070="PosK",SUMIFS(K:K,J:J,"PosK",H:H,H5070),"")</f>
        <v>24.7</v>
      </c>
      <c r="M5070" s="61" t="n">
        <f aca="false">IF(J5070="PosK",SUMIFS(K:K,J:J,"NegK",H:H,H5070),"")</f>
        <v>0</v>
      </c>
      <c r="N5070" s="61" t="n">
        <f aca="false">IF(J5070="PosK",SUMIFS(K:K,J:J,"eDNA",H:H,H5070),"")</f>
        <v>0</v>
      </c>
      <c r="P5070" s="62" t="n">
        <f aca="false">IF(K5072="No Ct",0,K5072)</f>
        <v>0</v>
      </c>
      <c r="Q5070" s="62" t="n">
        <f aca="false">IF(K5073="No Ct",0,K5073)</f>
        <v>0</v>
      </c>
      <c r="R5070" s="0" t="str">
        <f aca="false">IF(AND(L5070&gt;0,M5070=0),"Valid","Invalid")</f>
        <v>Valid</v>
      </c>
      <c r="S5070" s="0" t="str">
        <f aca="false">IF(OR(P5070&gt;1,Q5070&gt;1),"Present","Absent")</f>
        <v>Absent</v>
      </c>
      <c r="T5070" s="63" t="str">
        <f aca="false">IF(OR(AND(P5070&gt;1,P5070&lt;41),AND(Q5070&gt;1,Q5070&lt;41)),"Ct&lt;41","Ct&gt;41")</f>
        <v>Ct&gt;41</v>
      </c>
      <c r="U5070" s="0" t="str">
        <f aca="false">I5070</f>
        <v>Strandtudse</v>
      </c>
      <c r="V5070" s="0" t="str">
        <f aca="false">MID(F5070,10,9)</f>
        <v>DL2018031</v>
      </c>
      <c r="W5070" s="64" t="str">
        <f aca="false">V5070&amp;"_"&amp;U5070&amp;"_"&amp;R5070&amp;"_"&amp;S5070&amp;"_"&amp;T5070</f>
        <v>DL2018031_Strandtudse_Valid_Absent_Ct&gt;41</v>
      </c>
    </row>
    <row r="5071" customFormat="false" ht="14.25" hidden="false" customHeight="false" outlineLevel="0" collapsed="false">
      <c r="A5071" s="0" t="s">
        <v>764</v>
      </c>
      <c r="B5071" s="52" t="s">
        <v>765</v>
      </c>
      <c r="C5071" s="52" t="s">
        <v>747</v>
      </c>
      <c r="D5071" s="53" t="n">
        <v>0.1</v>
      </c>
      <c r="E5071" s="53" t="s">
        <v>748</v>
      </c>
      <c r="F5071" s="0" t="s">
        <v>1400</v>
      </c>
      <c r="G5071" s="0" t="str">
        <f aca="false">LEFT(B5071,2)</f>
        <v>03</v>
      </c>
      <c r="H5071" s="0" t="str">
        <f aca="false">I5071&amp;"_"&amp;G5071&amp;"_"&amp;F5071</f>
        <v>Strandtudse_03_20190115_DL2018031_RysensteenGym_koersel1</v>
      </c>
      <c r="I5071" s="61" t="str">
        <f aca="false">MID(RIGHT(B5071,LEN(B5071)-3),1,FIND("_",RIGHT(B5071,LEN(B5071)-3))-1)</f>
        <v>Strandtudse</v>
      </c>
      <c r="J5071" s="61" t="str">
        <f aca="false">TRIM(SUBSTITUTE(RIGHT(B5071,FIND(I5071,B5071)+1),"_",""))</f>
        <v>NegK</v>
      </c>
      <c r="K5071" s="0" t="str">
        <f aca="false">IFERROR(VALUE(SUBSTITUTE(E5071,".",",")),E5071)</f>
        <v>No Ct</v>
      </c>
      <c r="L5071" s="61" t="str">
        <f aca="false">IF(J5071="PosK",SUMIFS(K:K,J:J,"PosK",H:H,H5071),"")</f>
        <v/>
      </c>
      <c r="M5071" s="61" t="str">
        <f aca="false">IF(J5071="PosK",SUMIFS(K:K,J:J,"NegK",H:H,H5071),"")</f>
        <v/>
      </c>
      <c r="N5071" s="61" t="str">
        <f aca="false">IF(J5071="PosK",SUMIFS(K:K,J:J,"eDNA",H:H,H5071),"")</f>
        <v/>
      </c>
    </row>
    <row r="5072" customFormat="false" ht="14.25" hidden="false" customHeight="false" outlineLevel="0" collapsed="false">
      <c r="A5072" s="0" t="s">
        <v>766</v>
      </c>
      <c r="B5072" s="52" t="s">
        <v>767</v>
      </c>
      <c r="C5072" s="52" t="s">
        <v>751</v>
      </c>
      <c r="D5072" s="53" t="n">
        <v>0.1</v>
      </c>
      <c r="E5072" s="53" t="s">
        <v>748</v>
      </c>
      <c r="F5072" s="0" t="s">
        <v>1400</v>
      </c>
      <c r="G5072" s="0" t="str">
        <f aca="false">LEFT(B5072,2)</f>
        <v>03</v>
      </c>
      <c r="H5072" s="0" t="str">
        <f aca="false">I5072&amp;"_"&amp;G5072&amp;"_"&amp;F5072</f>
        <v>Strandtudse_03_20190115_DL2018031_RysensteenGym_koersel1</v>
      </c>
      <c r="I5072" s="61" t="str">
        <f aca="false">MID(RIGHT(B5072,LEN(B5072)-3),1,FIND("_",RIGHT(B5072,LEN(B5072)-3))-1)</f>
        <v>Strandtudse</v>
      </c>
      <c r="J5072" s="61" t="str">
        <f aca="false">TRIM(SUBSTITUTE(RIGHT(B5072,FIND(I5072,B5072)+1),"_",""))</f>
        <v>eDNA</v>
      </c>
      <c r="K5072" s="0" t="str">
        <f aca="false">IFERROR(VALUE(SUBSTITUTE(E5072,".",",")),E5072)</f>
        <v>No Ct</v>
      </c>
      <c r="L5072" s="61" t="str">
        <f aca="false">IF(J5072="PosK",SUMIFS(K:K,J:J,"PosK",H:H,H5072),"")</f>
        <v/>
      </c>
      <c r="M5072" s="61" t="str">
        <f aca="false">IF(J5072="PosK",SUMIFS(K:K,J:J,"NegK",H:H,H5072),"")</f>
        <v/>
      </c>
      <c r="N5072" s="61" t="str">
        <f aca="false">IF(J5072="PosK",SUMIFS(K:K,J:J,"eDNA",H:H,H5072),"")</f>
        <v/>
      </c>
      <c r="Q5072" s="62"/>
    </row>
    <row r="5073" customFormat="false" ht="14.25" hidden="false" customHeight="false" outlineLevel="0" collapsed="false">
      <c r="A5073" s="0" t="s">
        <v>768</v>
      </c>
      <c r="B5073" s="52" t="s">
        <v>767</v>
      </c>
      <c r="C5073" s="52" t="s">
        <v>751</v>
      </c>
      <c r="D5073" s="53" t="n">
        <v>0.1</v>
      </c>
      <c r="E5073" s="53" t="s">
        <v>748</v>
      </c>
      <c r="F5073" s="0" t="s">
        <v>1400</v>
      </c>
      <c r="G5073" s="0" t="str">
        <f aca="false">LEFT(B5073,2)</f>
        <v>03</v>
      </c>
      <c r="H5073" s="0" t="str">
        <f aca="false">I5073&amp;"_"&amp;G5073&amp;"_"&amp;F5073</f>
        <v>Strandtudse_03_20190115_DL2018031_RysensteenGym_koersel1</v>
      </c>
      <c r="I5073" s="61" t="str">
        <f aca="false">MID(RIGHT(B5073,LEN(B5073)-3),1,FIND("_",RIGHT(B5073,LEN(B5073)-3))-1)</f>
        <v>Strandtudse</v>
      </c>
      <c r="J5073" s="61" t="str">
        <f aca="false">TRIM(SUBSTITUTE(RIGHT(B5073,FIND(I5073,B5073)+1),"_",""))</f>
        <v>eDNA</v>
      </c>
      <c r="K5073" s="0" t="str">
        <f aca="false">IFERROR(VALUE(SUBSTITUTE(E5073,".",",")),E5073)</f>
        <v>No Ct</v>
      </c>
      <c r="L5073" s="61" t="str">
        <f aca="false">IF(J5073="PosK",SUMIFS(K:K,J:J,"PosK",H:H,H5073),"")</f>
        <v/>
      </c>
      <c r="M5073" s="61" t="str">
        <f aca="false">IF(J5073="PosK",SUMIFS(K:K,J:J,"NegK",H:H,H5073),"")</f>
        <v/>
      </c>
      <c r="N5073" s="61" t="str">
        <f aca="false">IF(J5073="PosK",SUMIFS(K:K,J:J,"eDNA",H:H,H5073),"")</f>
        <v/>
      </c>
      <c r="P5073" s="62"/>
      <c r="T5073" s="63"/>
      <c r="W5073" s="64"/>
    </row>
    <row r="5074" customFormat="false" ht="14.25" hidden="false" customHeight="false" outlineLevel="0" collapsed="false">
      <c r="A5074" s="0" t="s">
        <v>770</v>
      </c>
      <c r="B5074" s="52" t="s">
        <v>771</v>
      </c>
      <c r="C5074" s="52" t="s">
        <v>743</v>
      </c>
      <c r="D5074" s="53" t="n">
        <v>0.1</v>
      </c>
      <c r="E5074" s="53" t="s">
        <v>748</v>
      </c>
      <c r="F5074" s="0" t="s">
        <v>1400</v>
      </c>
      <c r="G5074" s="0" t="str">
        <f aca="false">LEFT(B5074,2)</f>
        <v>04</v>
      </c>
      <c r="H5074" s="0" t="str">
        <f aca="false">I5074&amp;"_"&amp;G5074&amp;"_"&amp;F5074</f>
        <v>GroenbrogetTudse_04_20190115_DL2018031_RysensteenGym_koersel1</v>
      </c>
      <c r="I5074" s="61" t="str">
        <f aca="false">MID(RIGHT(B5074,LEN(B5074)-3),1,FIND("_",RIGHT(B5074,LEN(B5074)-3))-1)</f>
        <v>GroenbrogetTudse</v>
      </c>
      <c r="J5074" s="61" t="str">
        <f aca="false">TRIM(SUBSTITUTE(RIGHT(B5074,FIND(I5074,B5074)+1),"_",""))</f>
        <v>PosK</v>
      </c>
      <c r="K5074" s="0" t="str">
        <f aca="false">IFERROR(VALUE(SUBSTITUTE(E5074,".",",")),E5074)</f>
        <v>No Ct</v>
      </c>
      <c r="L5074" s="61" t="n">
        <f aca="false">IF(J5074="PosK",SUMIFS(K:K,J:J,"PosK",H:H,H5074),"")</f>
        <v>0</v>
      </c>
      <c r="M5074" s="61" t="n">
        <f aca="false">IF(J5074="PosK",SUMIFS(K:K,J:J,"NegK",H:H,H5074),"")</f>
        <v>0</v>
      </c>
      <c r="N5074" s="61" t="n">
        <f aca="false">IF(J5074="PosK",SUMIFS(K:K,J:J,"eDNA",H:H,H5074),"")</f>
        <v>0</v>
      </c>
      <c r="P5074" s="62" t="n">
        <f aca="false">IF(K5076="No Ct",0,K5076)</f>
        <v>0</v>
      </c>
      <c r="Q5074" s="62" t="n">
        <f aca="false">IF(K5077="No Ct",0,K5077)</f>
        <v>0</v>
      </c>
      <c r="R5074" s="0" t="str">
        <f aca="false">IF(AND(L5074&gt;0,M5074=0),"Valid","Invalid")</f>
        <v>Invalid</v>
      </c>
      <c r="S5074" s="0" t="str">
        <f aca="false">IF(OR(P5074&gt;1,Q5074&gt;1),"Present","Absent")</f>
        <v>Absent</v>
      </c>
      <c r="T5074" s="63" t="str">
        <f aca="false">IF(OR(AND(P5074&gt;1,P5074&lt;41),AND(Q5074&gt;1,Q5074&lt;41)),"Ct&lt;41","Ct&gt;41")</f>
        <v>Ct&gt;41</v>
      </c>
      <c r="U5074" s="0" t="str">
        <f aca="false">I5074</f>
        <v>GroenbrogetTudse</v>
      </c>
      <c r="V5074" s="0" t="str">
        <f aca="false">MID(F5074,10,9)</f>
        <v>DL2018031</v>
      </c>
      <c r="W5074" s="64" t="str">
        <f aca="false">V5074&amp;"_"&amp;U5074&amp;"_"&amp;R5074&amp;"_"&amp;S5074&amp;"_"&amp;T5074</f>
        <v>DL2018031_GroenbrogetTudse_Invalid_Absent_Ct&gt;41</v>
      </c>
    </row>
    <row r="5075" customFormat="false" ht="14.25" hidden="false" customHeight="false" outlineLevel="0" collapsed="false">
      <c r="A5075" s="0" t="s">
        <v>772</v>
      </c>
      <c r="B5075" s="52" t="s">
        <v>773</v>
      </c>
      <c r="C5075" s="52" t="s">
        <v>747</v>
      </c>
      <c r="D5075" s="53" t="n">
        <v>0.1</v>
      </c>
      <c r="E5075" s="53" t="s">
        <v>748</v>
      </c>
      <c r="F5075" s="0" t="s">
        <v>1400</v>
      </c>
      <c r="G5075" s="0" t="str">
        <f aca="false">LEFT(B5075,2)</f>
        <v>04</v>
      </c>
      <c r="H5075" s="0" t="str">
        <f aca="false">I5075&amp;"_"&amp;G5075&amp;"_"&amp;F5075</f>
        <v>GroenbrogetTudse_04_20190115_DL2018031_RysensteenGym_koersel1</v>
      </c>
      <c r="I5075" s="61" t="str">
        <f aca="false">MID(RIGHT(B5075,LEN(B5075)-3),1,FIND("_",RIGHT(B5075,LEN(B5075)-3))-1)</f>
        <v>GroenbrogetTudse</v>
      </c>
      <c r="J5075" s="61" t="str">
        <f aca="false">TRIM(SUBSTITUTE(RIGHT(B5075,FIND(I5075,B5075)+1),"_",""))</f>
        <v>NegK</v>
      </c>
      <c r="K5075" s="0" t="str">
        <f aca="false">IFERROR(VALUE(SUBSTITUTE(E5075,".",",")),E5075)</f>
        <v>No Ct</v>
      </c>
      <c r="L5075" s="61" t="str">
        <f aca="false">IF(J5075="PosK",SUMIFS(K:K,J:J,"PosK",H:H,H5075),"")</f>
        <v/>
      </c>
      <c r="M5075" s="61" t="str">
        <f aca="false">IF(J5075="PosK",SUMIFS(K:K,J:J,"NegK",H:H,H5075),"")</f>
        <v/>
      </c>
      <c r="N5075" s="61" t="str">
        <f aca="false">IF(J5075="PosK",SUMIFS(K:K,J:J,"eDNA",H:H,H5075),"")</f>
        <v/>
      </c>
    </row>
    <row r="5076" customFormat="false" ht="14.25" hidden="false" customHeight="false" outlineLevel="0" collapsed="false">
      <c r="A5076" s="0" t="s">
        <v>774</v>
      </c>
      <c r="B5076" s="52" t="s">
        <v>775</v>
      </c>
      <c r="C5076" s="52" t="s">
        <v>751</v>
      </c>
      <c r="D5076" s="53" t="n">
        <v>0.1</v>
      </c>
      <c r="E5076" s="53" t="s">
        <v>748</v>
      </c>
      <c r="F5076" s="0" t="s">
        <v>1400</v>
      </c>
      <c r="G5076" s="0" t="str">
        <f aca="false">LEFT(B5076,2)</f>
        <v>04</v>
      </c>
      <c r="H5076" s="0" t="str">
        <f aca="false">I5076&amp;"_"&amp;G5076&amp;"_"&amp;F5076</f>
        <v>GroenbrogetTudse_04_20190115_DL2018031_RysensteenGym_koersel1</v>
      </c>
      <c r="I5076" s="61" t="str">
        <f aca="false">MID(RIGHT(B5076,LEN(B5076)-3),1,FIND("_",RIGHT(B5076,LEN(B5076)-3))-1)</f>
        <v>GroenbrogetTudse</v>
      </c>
      <c r="J5076" s="61" t="str">
        <f aca="false">TRIM(SUBSTITUTE(RIGHT(B5076,FIND(I5076,B5076)+1),"_",""))</f>
        <v>eDNA</v>
      </c>
      <c r="K5076" s="0" t="str">
        <f aca="false">IFERROR(VALUE(SUBSTITUTE(E5076,".",",")),E5076)</f>
        <v>No Ct</v>
      </c>
      <c r="L5076" s="61" t="str">
        <f aca="false">IF(J5076="PosK",SUMIFS(K:K,J:J,"PosK",H:H,H5076),"")</f>
        <v/>
      </c>
      <c r="M5076" s="61" t="str">
        <f aca="false">IF(J5076="PosK",SUMIFS(K:K,J:J,"NegK",H:H,H5076),"")</f>
        <v/>
      </c>
      <c r="N5076" s="61" t="str">
        <f aca="false">IF(J5076="PosK",SUMIFS(K:K,J:J,"eDNA",H:H,H5076),"")</f>
        <v/>
      </c>
      <c r="Q5076" s="62"/>
    </row>
    <row r="5077" customFormat="false" ht="14.25" hidden="false" customHeight="false" outlineLevel="0" collapsed="false">
      <c r="A5077" s="0" t="s">
        <v>776</v>
      </c>
      <c r="B5077" s="52" t="s">
        <v>775</v>
      </c>
      <c r="C5077" s="52" t="s">
        <v>751</v>
      </c>
      <c r="D5077" s="53" t="n">
        <v>0.1</v>
      </c>
      <c r="E5077" s="53" t="s">
        <v>748</v>
      </c>
      <c r="F5077" s="0" t="s">
        <v>1400</v>
      </c>
      <c r="G5077" s="0" t="str">
        <f aca="false">LEFT(B5077,2)</f>
        <v>04</v>
      </c>
      <c r="H5077" s="0" t="str">
        <f aca="false">I5077&amp;"_"&amp;G5077&amp;"_"&amp;F5077</f>
        <v>GroenbrogetTudse_04_20190115_DL2018031_RysensteenGym_koersel1</v>
      </c>
      <c r="I5077" s="61" t="str">
        <f aca="false">MID(RIGHT(B5077,LEN(B5077)-3),1,FIND("_",RIGHT(B5077,LEN(B5077)-3))-1)</f>
        <v>GroenbrogetTudse</v>
      </c>
      <c r="J5077" s="61" t="str">
        <f aca="false">TRIM(SUBSTITUTE(RIGHT(B5077,FIND(I5077,B5077)+1),"_",""))</f>
        <v>eDNA</v>
      </c>
      <c r="K5077" s="0" t="str">
        <f aca="false">IFERROR(VALUE(SUBSTITUTE(E5077,".",",")),E5077)</f>
        <v>No Ct</v>
      </c>
      <c r="L5077" s="61" t="str">
        <f aca="false">IF(J5077="PosK",SUMIFS(K:K,J:J,"PosK",H:H,H5077),"")</f>
        <v/>
      </c>
      <c r="M5077" s="61" t="str">
        <f aca="false">IF(J5077="PosK",SUMIFS(K:K,J:J,"NegK",H:H,H5077),"")</f>
        <v/>
      </c>
      <c r="N5077" s="61" t="str">
        <f aca="false">IF(J5077="PosK",SUMIFS(K:K,J:J,"eDNA",H:H,H5077),"")</f>
        <v/>
      </c>
      <c r="P5077" s="62"/>
      <c r="T5077" s="63"/>
      <c r="W5077" s="64"/>
    </row>
    <row r="5078" customFormat="false" ht="14.25" hidden="false" customHeight="false" outlineLevel="0" collapsed="false">
      <c r="A5078" s="0" t="s">
        <v>778</v>
      </c>
      <c r="B5078" s="52" t="s">
        <v>779</v>
      </c>
      <c r="C5078" s="52" t="s">
        <v>743</v>
      </c>
      <c r="D5078" s="53" t="n">
        <v>0.1</v>
      </c>
      <c r="E5078" s="53" t="s">
        <v>748</v>
      </c>
      <c r="F5078" s="0" t="s">
        <v>1400</v>
      </c>
      <c r="G5078" s="0" t="str">
        <f aca="false">LEFT(B5078,2)</f>
        <v>05</v>
      </c>
      <c r="H5078" s="0" t="str">
        <f aca="false">I5078&amp;"_"&amp;G5078&amp;"_"&amp;F5078</f>
        <v>Loevfroe_05_20190115_DL2018031_RysensteenGym_koersel1</v>
      </c>
      <c r="I5078" s="61" t="str">
        <f aca="false">MID(RIGHT(B5078,LEN(B5078)-3),1,FIND("_",RIGHT(B5078,LEN(B5078)-3))-1)</f>
        <v>Loevfroe</v>
      </c>
      <c r="J5078" s="61" t="str">
        <f aca="false">TRIM(SUBSTITUTE(RIGHT(B5078,FIND(I5078,B5078)+1),"_",""))</f>
        <v>PosK</v>
      </c>
      <c r="K5078" s="0" t="str">
        <f aca="false">IFERROR(VALUE(SUBSTITUTE(E5078,".",",")),E5078)</f>
        <v>No Ct</v>
      </c>
      <c r="L5078" s="61" t="n">
        <f aca="false">IF(J5078="PosK",SUMIFS(K:K,J:J,"PosK",H:H,H5078),"")</f>
        <v>0</v>
      </c>
      <c r="M5078" s="61" t="n">
        <f aca="false">IF(J5078="PosK",SUMIFS(K:K,J:J,"NegK",H:H,H5078),"")</f>
        <v>0</v>
      </c>
      <c r="N5078" s="61" t="n">
        <f aca="false">IF(J5078="PosK",SUMIFS(K:K,J:J,"eDNA",H:H,H5078),"")</f>
        <v>34.56</v>
      </c>
      <c r="P5078" s="62" t="n">
        <f aca="false">IF(K5080="No Ct",0,K5080)</f>
        <v>0</v>
      </c>
      <c r="Q5078" s="62" t="n">
        <f aca="false">IF(K5081="No Ct",0,K5081)</f>
        <v>34.56</v>
      </c>
      <c r="R5078" s="0" t="str">
        <f aca="false">IF(AND(L5078&gt;0,M5078=0),"Valid","Invalid")</f>
        <v>Invalid</v>
      </c>
      <c r="S5078" s="0" t="str">
        <f aca="false">IF(OR(P5078&gt;1,Q5078&gt;1),"Present","Absent")</f>
        <v>Present</v>
      </c>
      <c r="T5078" s="63" t="str">
        <f aca="false">IF(OR(AND(P5078&gt;1,P5078&lt;41),AND(Q5078&gt;1,Q5078&lt;41)),"Ct&lt;41","Ct&gt;41")</f>
        <v>Ct&lt;41</v>
      </c>
      <c r="U5078" s="0" t="str">
        <f aca="false">I5078</f>
        <v>Loevfroe</v>
      </c>
      <c r="V5078" s="0" t="str">
        <f aca="false">MID(F5078,10,9)</f>
        <v>DL2018031</v>
      </c>
      <c r="W5078" s="64" t="str">
        <f aca="false">V5078&amp;"_"&amp;U5078&amp;"_"&amp;R5078&amp;"_"&amp;S5078&amp;"_"&amp;T5078</f>
        <v>DL2018031_Loevfroe_Invalid_Present_Ct&lt;41</v>
      </c>
    </row>
    <row r="5079" customFormat="false" ht="14.25" hidden="false" customHeight="false" outlineLevel="0" collapsed="false">
      <c r="A5079" s="0" t="s">
        <v>780</v>
      </c>
      <c r="B5079" s="52" t="s">
        <v>781</v>
      </c>
      <c r="C5079" s="52" t="s">
        <v>747</v>
      </c>
      <c r="D5079" s="53" t="n">
        <v>0.1</v>
      </c>
      <c r="E5079" s="53" t="s">
        <v>748</v>
      </c>
      <c r="F5079" s="0" t="s">
        <v>1400</v>
      </c>
      <c r="G5079" s="0" t="str">
        <f aca="false">LEFT(B5079,2)</f>
        <v>05</v>
      </c>
      <c r="H5079" s="0" t="str">
        <f aca="false">I5079&amp;"_"&amp;G5079&amp;"_"&amp;F5079</f>
        <v>Loevfroe_05_20190115_DL2018031_RysensteenGym_koersel1</v>
      </c>
      <c r="I5079" s="61" t="str">
        <f aca="false">MID(RIGHT(B5079,LEN(B5079)-3),1,FIND("_",RIGHT(B5079,LEN(B5079)-3))-1)</f>
        <v>Loevfroe</v>
      </c>
      <c r="J5079" s="61" t="str">
        <f aca="false">TRIM(SUBSTITUTE(RIGHT(B5079,FIND(I5079,B5079)+1),"_",""))</f>
        <v>NegK</v>
      </c>
      <c r="K5079" s="0" t="str">
        <f aca="false">IFERROR(VALUE(SUBSTITUTE(E5079,".",",")),E5079)</f>
        <v>No Ct</v>
      </c>
      <c r="L5079" s="61" t="str">
        <f aca="false">IF(J5079="PosK",SUMIFS(K:K,J:J,"PosK",H:H,H5079),"")</f>
        <v/>
      </c>
      <c r="M5079" s="61" t="str">
        <f aca="false">IF(J5079="PosK",SUMIFS(K:K,J:J,"NegK",H:H,H5079),"")</f>
        <v/>
      </c>
      <c r="N5079" s="61" t="str">
        <f aca="false">IF(J5079="PosK",SUMIFS(K:K,J:J,"eDNA",H:H,H5079),"")</f>
        <v/>
      </c>
    </row>
    <row r="5080" customFormat="false" ht="14.25" hidden="false" customHeight="false" outlineLevel="0" collapsed="false">
      <c r="A5080" s="0" t="s">
        <v>782</v>
      </c>
      <c r="B5080" s="52" t="s">
        <v>783</v>
      </c>
      <c r="C5080" s="52" t="s">
        <v>751</v>
      </c>
      <c r="D5080" s="53" t="n">
        <v>0.1</v>
      </c>
      <c r="E5080" s="53" t="s">
        <v>748</v>
      </c>
      <c r="F5080" s="0" t="s">
        <v>1400</v>
      </c>
      <c r="G5080" s="0" t="str">
        <f aca="false">LEFT(B5080,2)</f>
        <v>05</v>
      </c>
      <c r="H5080" s="0" t="str">
        <f aca="false">I5080&amp;"_"&amp;G5080&amp;"_"&amp;F5080</f>
        <v>Loevfroe_05_20190115_DL2018031_RysensteenGym_koersel1</v>
      </c>
      <c r="I5080" s="61" t="str">
        <f aca="false">MID(RIGHT(B5080,LEN(B5080)-3),1,FIND("_",RIGHT(B5080,LEN(B5080)-3))-1)</f>
        <v>Loevfroe</v>
      </c>
      <c r="J5080" s="61" t="str">
        <f aca="false">TRIM(SUBSTITUTE(RIGHT(B5080,FIND(I5080,B5080)+1),"_",""))</f>
        <v>eDNA</v>
      </c>
      <c r="K5080" s="0" t="str">
        <f aca="false">IFERROR(VALUE(SUBSTITUTE(E5080,".",",")),E5080)</f>
        <v>No Ct</v>
      </c>
      <c r="L5080" s="61" t="str">
        <f aca="false">IF(J5080="PosK",SUMIFS(K:K,J:J,"PosK",H:H,H5080),"")</f>
        <v/>
      </c>
      <c r="M5080" s="61" t="str">
        <f aca="false">IF(J5080="PosK",SUMIFS(K:K,J:J,"NegK",H:H,H5080),"")</f>
        <v/>
      </c>
      <c r="N5080" s="61" t="str">
        <f aca="false">IF(J5080="PosK",SUMIFS(K:K,J:J,"eDNA",H:H,H5080),"")</f>
        <v/>
      </c>
      <c r="Q5080" s="62"/>
    </row>
    <row r="5081" customFormat="false" ht="14.25" hidden="false" customHeight="false" outlineLevel="0" collapsed="false">
      <c r="A5081" s="0" t="s">
        <v>784</v>
      </c>
      <c r="B5081" s="52" t="s">
        <v>783</v>
      </c>
      <c r="C5081" s="52" t="s">
        <v>751</v>
      </c>
      <c r="D5081" s="53" t="n">
        <v>0.1</v>
      </c>
      <c r="E5081" s="53" t="n">
        <v>34.56</v>
      </c>
      <c r="F5081" s="0" t="s">
        <v>1400</v>
      </c>
      <c r="G5081" s="0" t="str">
        <f aca="false">LEFT(B5081,2)</f>
        <v>05</v>
      </c>
      <c r="H5081" s="0" t="str">
        <f aca="false">I5081&amp;"_"&amp;G5081&amp;"_"&amp;F5081</f>
        <v>Loevfroe_05_20190115_DL2018031_RysensteenGym_koersel1</v>
      </c>
      <c r="I5081" s="61" t="str">
        <f aca="false">MID(RIGHT(B5081,LEN(B5081)-3),1,FIND("_",RIGHT(B5081,LEN(B5081)-3))-1)</f>
        <v>Loevfroe</v>
      </c>
      <c r="J5081" s="61" t="str">
        <f aca="false">TRIM(SUBSTITUTE(RIGHT(B5081,FIND(I5081,B5081)+1),"_",""))</f>
        <v>eDNA</v>
      </c>
      <c r="K5081" s="0" t="n">
        <f aca="false">IFERROR(VALUE(SUBSTITUTE(E5081,".",",")),E5081)</f>
        <v>34.56</v>
      </c>
      <c r="L5081" s="61" t="str">
        <f aca="false">IF(J5081="PosK",SUMIFS(K:K,J:J,"PosK",H:H,H5081),"")</f>
        <v/>
      </c>
      <c r="M5081" s="61" t="str">
        <f aca="false">IF(J5081="PosK",SUMIFS(K:K,J:J,"NegK",H:H,H5081),"")</f>
        <v/>
      </c>
      <c r="N5081" s="61" t="str">
        <f aca="false">IF(J5081="PosK",SUMIFS(K:K,J:J,"eDNA",H:H,H5081),"")</f>
        <v/>
      </c>
      <c r="P5081" s="62"/>
      <c r="T5081" s="63"/>
      <c r="W5081" s="64"/>
    </row>
    <row r="5082" customFormat="false" ht="14.25" hidden="false" customHeight="false" outlineLevel="0" collapsed="false">
      <c r="A5082" s="0" t="s">
        <v>786</v>
      </c>
      <c r="B5082" s="52" t="s">
        <v>787</v>
      </c>
      <c r="C5082" s="52" t="s">
        <v>743</v>
      </c>
      <c r="D5082" s="53" t="n">
        <v>0.1</v>
      </c>
      <c r="E5082" s="53" t="n">
        <v>27.98</v>
      </c>
      <c r="F5082" s="0" t="s">
        <v>1400</v>
      </c>
      <c r="G5082" s="0" t="str">
        <f aca="false">LEFT(B5082,2)</f>
        <v>06</v>
      </c>
      <c r="H5082" s="0" t="str">
        <f aca="false">I5082&amp;"_"&amp;G5082&amp;"_"&amp;F5082</f>
        <v>Springfroe_06_20190115_DL2018031_RysensteenGym_koersel1</v>
      </c>
      <c r="I5082" s="61" t="str">
        <f aca="false">MID(RIGHT(B5082,LEN(B5082)-3),1,FIND("_",RIGHT(B5082,LEN(B5082)-3))-1)</f>
        <v>Springfroe</v>
      </c>
      <c r="J5082" s="61" t="str">
        <f aca="false">TRIM(SUBSTITUTE(RIGHT(B5082,FIND(I5082,B5082)+1),"_",""))</f>
        <v>PosK</v>
      </c>
      <c r="K5082" s="0" t="n">
        <f aca="false">IFERROR(VALUE(SUBSTITUTE(E5082,".",",")),E5082)</f>
        <v>27.98</v>
      </c>
      <c r="L5082" s="61" t="n">
        <f aca="false">IF(J5082="PosK",SUMIFS(K:K,J:J,"PosK",H:H,H5082),"")</f>
        <v>27.98</v>
      </c>
      <c r="M5082" s="61" t="n">
        <f aca="false">IF(J5082="PosK",SUMIFS(K:K,J:J,"NegK",H:H,H5082),"")</f>
        <v>0</v>
      </c>
      <c r="N5082" s="61" t="n">
        <f aca="false">IF(J5082="PosK",SUMIFS(K:K,J:J,"eDNA",H:H,H5082),"")</f>
        <v>0</v>
      </c>
      <c r="P5082" s="62" t="n">
        <f aca="false">IF(K5084="No Ct",0,K5084)</f>
        <v>0</v>
      </c>
      <c r="Q5082" s="62" t="n">
        <f aca="false">IF(K5085="No Ct",0,K5085)</f>
        <v>0</v>
      </c>
      <c r="R5082" s="0" t="str">
        <f aca="false">IF(AND(L5082&gt;0,M5082=0),"Valid","Invalid")</f>
        <v>Valid</v>
      </c>
      <c r="S5082" s="0" t="str">
        <f aca="false">IF(OR(P5082&gt;1,Q5082&gt;1),"Present","Absent")</f>
        <v>Absent</v>
      </c>
      <c r="T5082" s="63" t="str">
        <f aca="false">IF(OR(AND(P5082&gt;1,P5082&lt;41),AND(Q5082&gt;1,Q5082&lt;41)),"Ct&lt;41","Ct&gt;41")</f>
        <v>Ct&gt;41</v>
      </c>
      <c r="U5082" s="0" t="str">
        <f aca="false">I5082</f>
        <v>Springfroe</v>
      </c>
      <c r="V5082" s="0" t="str">
        <f aca="false">MID(F5082,10,9)</f>
        <v>DL2018031</v>
      </c>
      <c r="W5082" s="64" t="str">
        <f aca="false">V5082&amp;"_"&amp;U5082&amp;"_"&amp;R5082&amp;"_"&amp;S5082&amp;"_"&amp;T5082</f>
        <v>DL2018031_Springfroe_Valid_Absent_Ct&gt;41</v>
      </c>
    </row>
    <row r="5083" customFormat="false" ht="14.25" hidden="false" customHeight="false" outlineLevel="0" collapsed="false">
      <c r="A5083" s="0" t="s">
        <v>788</v>
      </c>
      <c r="B5083" s="52" t="s">
        <v>789</v>
      </c>
      <c r="C5083" s="52" t="s">
        <v>747</v>
      </c>
      <c r="D5083" s="53" t="n">
        <v>0.1</v>
      </c>
      <c r="E5083" s="53" t="s">
        <v>748</v>
      </c>
      <c r="F5083" s="0" t="s">
        <v>1400</v>
      </c>
      <c r="G5083" s="0" t="str">
        <f aca="false">LEFT(B5083,2)</f>
        <v>06</v>
      </c>
      <c r="H5083" s="0" t="str">
        <f aca="false">I5083&amp;"_"&amp;G5083&amp;"_"&amp;F5083</f>
        <v>Springfroe_06_20190115_DL2018031_RysensteenGym_koersel1</v>
      </c>
      <c r="I5083" s="61" t="str">
        <f aca="false">MID(RIGHT(B5083,LEN(B5083)-3),1,FIND("_",RIGHT(B5083,LEN(B5083)-3))-1)</f>
        <v>Springfroe</v>
      </c>
      <c r="J5083" s="61" t="str">
        <f aca="false">TRIM(SUBSTITUTE(RIGHT(B5083,FIND(I5083,B5083)+1),"_",""))</f>
        <v>NegK</v>
      </c>
      <c r="K5083" s="0" t="str">
        <f aca="false">IFERROR(VALUE(SUBSTITUTE(E5083,".",",")),E5083)</f>
        <v>No Ct</v>
      </c>
      <c r="L5083" s="61" t="str">
        <f aca="false">IF(J5083="PosK",SUMIFS(K:K,J:J,"PosK",H:H,H5083),"")</f>
        <v/>
      </c>
      <c r="M5083" s="61" t="str">
        <f aca="false">IF(J5083="PosK",SUMIFS(K:K,J:J,"NegK",H:H,H5083),"")</f>
        <v/>
      </c>
      <c r="N5083" s="61" t="str">
        <f aca="false">IF(J5083="PosK",SUMIFS(K:K,J:J,"eDNA",H:H,H5083),"")</f>
        <v/>
      </c>
    </row>
    <row r="5084" customFormat="false" ht="14.25" hidden="false" customHeight="false" outlineLevel="0" collapsed="false">
      <c r="A5084" s="0" t="s">
        <v>790</v>
      </c>
      <c r="B5084" s="52" t="s">
        <v>791</v>
      </c>
      <c r="C5084" s="52" t="s">
        <v>751</v>
      </c>
      <c r="D5084" s="53" t="n">
        <v>0.1</v>
      </c>
      <c r="E5084" s="53" t="s">
        <v>748</v>
      </c>
      <c r="F5084" s="0" t="s">
        <v>1400</v>
      </c>
      <c r="G5084" s="0" t="str">
        <f aca="false">LEFT(B5084,2)</f>
        <v>06</v>
      </c>
      <c r="H5084" s="0" t="str">
        <f aca="false">I5084&amp;"_"&amp;G5084&amp;"_"&amp;F5084</f>
        <v>Springfroe_06_20190115_DL2018031_RysensteenGym_koersel1</v>
      </c>
      <c r="I5084" s="61" t="str">
        <f aca="false">MID(RIGHT(B5084,LEN(B5084)-3),1,FIND("_",RIGHT(B5084,LEN(B5084)-3))-1)</f>
        <v>Springfroe</v>
      </c>
      <c r="J5084" s="61" t="str">
        <f aca="false">TRIM(SUBSTITUTE(RIGHT(B5084,FIND(I5084,B5084)+1),"_",""))</f>
        <v>eDNA</v>
      </c>
      <c r="K5084" s="0" t="str">
        <f aca="false">IFERROR(VALUE(SUBSTITUTE(E5084,".",",")),E5084)</f>
        <v>No Ct</v>
      </c>
      <c r="L5084" s="61" t="str">
        <f aca="false">IF(J5084="PosK",SUMIFS(K:K,J:J,"PosK",H:H,H5084),"")</f>
        <v/>
      </c>
      <c r="M5084" s="61" t="str">
        <f aca="false">IF(J5084="PosK",SUMIFS(K:K,J:J,"NegK",H:H,H5084),"")</f>
        <v/>
      </c>
      <c r="N5084" s="61" t="str">
        <f aca="false">IF(J5084="PosK",SUMIFS(K:K,J:J,"eDNA",H:H,H5084),"")</f>
        <v/>
      </c>
      <c r="Q5084" s="62"/>
    </row>
    <row r="5085" customFormat="false" ht="14.25" hidden="false" customHeight="false" outlineLevel="0" collapsed="false">
      <c r="A5085" s="0" t="s">
        <v>792</v>
      </c>
      <c r="B5085" s="52" t="s">
        <v>791</v>
      </c>
      <c r="C5085" s="52" t="s">
        <v>751</v>
      </c>
      <c r="D5085" s="53" t="n">
        <v>0.1</v>
      </c>
      <c r="E5085" s="53" t="s">
        <v>748</v>
      </c>
      <c r="F5085" s="0" t="s">
        <v>1400</v>
      </c>
      <c r="G5085" s="0" t="str">
        <f aca="false">LEFT(B5085,2)</f>
        <v>06</v>
      </c>
      <c r="H5085" s="0" t="str">
        <f aca="false">I5085&amp;"_"&amp;G5085&amp;"_"&amp;F5085</f>
        <v>Springfroe_06_20190115_DL2018031_RysensteenGym_koersel1</v>
      </c>
      <c r="I5085" s="61" t="str">
        <f aca="false">MID(RIGHT(B5085,LEN(B5085)-3),1,FIND("_",RIGHT(B5085,LEN(B5085)-3))-1)</f>
        <v>Springfroe</v>
      </c>
      <c r="J5085" s="61" t="str">
        <f aca="false">TRIM(SUBSTITUTE(RIGHT(B5085,FIND(I5085,B5085)+1),"_",""))</f>
        <v>eDNA</v>
      </c>
      <c r="K5085" s="0" t="str">
        <f aca="false">IFERROR(VALUE(SUBSTITUTE(E5085,".",",")),E5085)</f>
        <v>No Ct</v>
      </c>
      <c r="L5085" s="61" t="str">
        <f aca="false">IF(J5085="PosK",SUMIFS(K:K,J:J,"PosK",H:H,H5085),"")</f>
        <v/>
      </c>
      <c r="M5085" s="61" t="str">
        <f aca="false">IF(J5085="PosK",SUMIFS(K:K,J:J,"NegK",H:H,H5085),"")</f>
        <v/>
      </c>
      <c r="N5085" s="61" t="str">
        <f aca="false">IF(J5085="PosK",SUMIFS(K:K,J:J,"eDNA",H:H,H5085),"")</f>
        <v/>
      </c>
      <c r="P5085" s="62"/>
      <c r="T5085" s="63"/>
      <c r="W5085" s="64"/>
    </row>
    <row r="5086" customFormat="false" ht="14.25" hidden="false" customHeight="false" outlineLevel="0" collapsed="false">
      <c r="A5086" s="0" t="s">
        <v>794</v>
      </c>
      <c r="B5086" s="52" t="s">
        <v>960</v>
      </c>
      <c r="C5086" s="52" t="s">
        <v>743</v>
      </c>
      <c r="D5086" s="53" t="n">
        <v>0.1</v>
      </c>
      <c r="E5086" s="53" t="n">
        <v>27.78</v>
      </c>
      <c r="F5086" s="0" t="s">
        <v>1400</v>
      </c>
      <c r="G5086" s="0" t="str">
        <f aca="false">LEFT(B5086,2)</f>
        <v>07</v>
      </c>
      <c r="H5086" s="0" t="str">
        <f aca="false">I5086&amp;"_"&amp;G5086&amp;"_"&amp;F5086</f>
        <v>Springfroe_07_20190115_DL2018031_RysensteenGym_koersel1</v>
      </c>
      <c r="I5086" s="61" t="str">
        <f aca="false">MID(RIGHT(B5086,LEN(B5086)-3),1,FIND("_",RIGHT(B5086,LEN(B5086)-3))-1)</f>
        <v>Springfroe</v>
      </c>
      <c r="J5086" s="61" t="str">
        <f aca="false">TRIM(SUBSTITUTE(RIGHT(B5086,FIND(I5086,B5086)+1),"_",""))</f>
        <v>PosK</v>
      </c>
      <c r="K5086" s="0" t="n">
        <f aca="false">IFERROR(VALUE(SUBSTITUTE(E5086,".",",")),E5086)</f>
        <v>27.78</v>
      </c>
      <c r="L5086" s="61" t="n">
        <f aca="false">IF(J5086="PosK",SUMIFS(K:K,J:J,"PosK",H:H,H5086),"")</f>
        <v>27.78</v>
      </c>
      <c r="M5086" s="61" t="n">
        <f aca="false">IF(J5086="PosK",SUMIFS(K:K,J:J,"NegK",H:H,H5086),"")</f>
        <v>0</v>
      </c>
      <c r="N5086" s="61" t="n">
        <f aca="false">IF(J5086="PosK",SUMIFS(K:K,J:J,"eDNA",H:H,H5086),"")</f>
        <v>0</v>
      </c>
      <c r="P5086" s="62" t="n">
        <f aca="false">IF(K5088="No Ct",0,K5088)</f>
        <v>0</v>
      </c>
      <c r="Q5086" s="62" t="n">
        <f aca="false">IF(K5089="No Ct",0,K5089)</f>
        <v>0</v>
      </c>
      <c r="R5086" s="0" t="str">
        <f aca="false">IF(AND(L5086&gt;0,M5086=0),"Valid","Invalid")</f>
        <v>Valid</v>
      </c>
      <c r="S5086" s="0" t="str">
        <f aca="false">IF(OR(P5086&gt;1,Q5086&gt;1),"Present","Absent")</f>
        <v>Absent</v>
      </c>
      <c r="T5086" s="63" t="str">
        <f aca="false">IF(OR(AND(P5086&gt;1,P5086&lt;41),AND(Q5086&gt;1,Q5086&lt;41)),"Ct&lt;41","Ct&gt;41")</f>
        <v>Ct&gt;41</v>
      </c>
      <c r="U5086" s="0" t="str">
        <f aca="false">I5086</f>
        <v>Springfroe</v>
      </c>
      <c r="V5086" s="0" t="str">
        <f aca="false">MID(F5086,10,9)</f>
        <v>DL2018031</v>
      </c>
      <c r="W5086" s="64" t="str">
        <f aca="false">V5086&amp;"_"&amp;U5086&amp;"_"&amp;R5086&amp;"_"&amp;S5086&amp;"_"&amp;T5086</f>
        <v>DL2018031_Springfroe_Valid_Absent_Ct&gt;41</v>
      </c>
    </row>
    <row r="5087" customFormat="false" ht="14.25" hidden="false" customHeight="false" outlineLevel="0" collapsed="false">
      <c r="A5087" s="0" t="s">
        <v>796</v>
      </c>
      <c r="B5087" s="52" t="s">
        <v>961</v>
      </c>
      <c r="C5087" s="52" t="s">
        <v>747</v>
      </c>
      <c r="D5087" s="53" t="n">
        <v>0.1</v>
      </c>
      <c r="E5087" s="53" t="s">
        <v>748</v>
      </c>
      <c r="F5087" s="0" t="s">
        <v>1400</v>
      </c>
      <c r="G5087" s="0" t="str">
        <f aca="false">LEFT(B5087,2)</f>
        <v>07</v>
      </c>
      <c r="H5087" s="0" t="str">
        <f aca="false">I5087&amp;"_"&amp;G5087&amp;"_"&amp;F5087</f>
        <v>Springfroe_07_20190115_DL2018031_RysensteenGym_koersel1</v>
      </c>
      <c r="I5087" s="61" t="str">
        <f aca="false">MID(RIGHT(B5087,LEN(B5087)-3),1,FIND("_",RIGHT(B5087,LEN(B5087)-3))-1)</f>
        <v>Springfroe</v>
      </c>
      <c r="J5087" s="61" t="str">
        <f aca="false">TRIM(SUBSTITUTE(RIGHT(B5087,FIND(I5087,B5087)+1),"_",""))</f>
        <v>NegK</v>
      </c>
      <c r="K5087" s="0" t="str">
        <f aca="false">IFERROR(VALUE(SUBSTITUTE(E5087,".",",")),E5087)</f>
        <v>No Ct</v>
      </c>
      <c r="L5087" s="61" t="str">
        <f aca="false">IF(J5087="PosK",SUMIFS(K:K,J:J,"PosK",H:H,H5087),"")</f>
        <v/>
      </c>
      <c r="M5087" s="61" t="str">
        <f aca="false">IF(J5087="PosK",SUMIFS(K:K,J:J,"NegK",H:H,H5087),"")</f>
        <v/>
      </c>
      <c r="N5087" s="61" t="str">
        <f aca="false">IF(J5087="PosK",SUMIFS(K:K,J:J,"eDNA",H:H,H5087),"")</f>
        <v/>
      </c>
    </row>
    <row r="5088" customFormat="false" ht="14.25" hidden="false" customHeight="false" outlineLevel="0" collapsed="false">
      <c r="A5088" s="0" t="s">
        <v>798</v>
      </c>
      <c r="B5088" s="52" t="s">
        <v>962</v>
      </c>
      <c r="C5088" s="52" t="s">
        <v>751</v>
      </c>
      <c r="D5088" s="53" t="n">
        <v>0.1</v>
      </c>
      <c r="E5088" s="53" t="s">
        <v>748</v>
      </c>
      <c r="F5088" s="0" t="s">
        <v>1400</v>
      </c>
      <c r="G5088" s="0" t="str">
        <f aca="false">LEFT(B5088,2)</f>
        <v>07</v>
      </c>
      <c r="H5088" s="0" t="str">
        <f aca="false">I5088&amp;"_"&amp;G5088&amp;"_"&amp;F5088</f>
        <v>Springfroe_07_20190115_DL2018031_RysensteenGym_koersel1</v>
      </c>
      <c r="I5088" s="61" t="str">
        <f aca="false">MID(RIGHT(B5088,LEN(B5088)-3),1,FIND("_",RIGHT(B5088,LEN(B5088)-3))-1)</f>
        <v>Springfroe</v>
      </c>
      <c r="J5088" s="61" t="str">
        <f aca="false">TRIM(SUBSTITUTE(RIGHT(B5088,FIND(I5088,B5088)+1),"_",""))</f>
        <v>eDNA</v>
      </c>
      <c r="K5088" s="0" t="str">
        <f aca="false">IFERROR(VALUE(SUBSTITUTE(E5088,".",",")),E5088)</f>
        <v>No Ct</v>
      </c>
      <c r="L5088" s="61" t="str">
        <f aca="false">IF(J5088="PosK",SUMIFS(K:K,J:J,"PosK",H:H,H5088),"")</f>
        <v/>
      </c>
      <c r="M5088" s="61" t="str">
        <f aca="false">IF(J5088="PosK",SUMIFS(K:K,J:J,"NegK",H:H,H5088),"")</f>
        <v/>
      </c>
      <c r="N5088" s="61" t="str">
        <f aca="false">IF(J5088="PosK",SUMIFS(K:K,J:J,"eDNA",H:H,H5088),"")</f>
        <v/>
      </c>
      <c r="Q5088" s="62"/>
    </row>
    <row r="5089" customFormat="false" ht="14.25" hidden="false" customHeight="false" outlineLevel="0" collapsed="false">
      <c r="A5089" s="0" t="s">
        <v>800</v>
      </c>
      <c r="B5089" s="52" t="s">
        <v>962</v>
      </c>
      <c r="C5089" s="52" t="s">
        <v>751</v>
      </c>
      <c r="D5089" s="53" t="n">
        <v>0.1</v>
      </c>
      <c r="E5089" s="53" t="s">
        <v>748</v>
      </c>
      <c r="F5089" s="0" t="s">
        <v>1400</v>
      </c>
      <c r="G5089" s="0" t="str">
        <f aca="false">LEFT(B5089,2)</f>
        <v>07</v>
      </c>
      <c r="H5089" s="0" t="str">
        <f aca="false">I5089&amp;"_"&amp;G5089&amp;"_"&amp;F5089</f>
        <v>Springfroe_07_20190115_DL2018031_RysensteenGym_koersel1</v>
      </c>
      <c r="I5089" s="61" t="str">
        <f aca="false">MID(RIGHT(B5089,LEN(B5089)-3),1,FIND("_",RIGHT(B5089,LEN(B5089)-3))-1)</f>
        <v>Springfroe</v>
      </c>
      <c r="J5089" s="61" t="str">
        <f aca="false">TRIM(SUBSTITUTE(RIGHT(B5089,FIND(I5089,B5089)+1),"_",""))</f>
        <v>eDNA</v>
      </c>
      <c r="K5089" s="0" t="str">
        <f aca="false">IFERROR(VALUE(SUBSTITUTE(E5089,".",",")),E5089)</f>
        <v>No Ct</v>
      </c>
      <c r="L5089" s="61" t="str">
        <f aca="false">IF(J5089="PosK",SUMIFS(K:K,J:J,"PosK",H:H,H5089),"")</f>
        <v/>
      </c>
      <c r="M5089" s="61" t="str">
        <f aca="false">IF(J5089="PosK",SUMIFS(K:K,J:J,"NegK",H:H,H5089),"")</f>
        <v/>
      </c>
      <c r="N5089" s="61" t="str">
        <f aca="false">IF(J5089="PosK",SUMIFS(K:K,J:J,"eDNA",H:H,H5089),"")</f>
        <v/>
      </c>
      <c r="P5089" s="62"/>
      <c r="T5089" s="63"/>
      <c r="W5089" s="64"/>
    </row>
    <row r="5090" customFormat="false" ht="14.25" hidden="false" customHeight="false" outlineLevel="0" collapsed="false">
      <c r="A5090" s="0" t="s">
        <v>802</v>
      </c>
      <c r="B5090" s="52" t="s">
        <v>964</v>
      </c>
      <c r="C5090" s="52" t="s">
        <v>743</v>
      </c>
      <c r="D5090" s="53" t="n">
        <v>0.1</v>
      </c>
      <c r="E5090" s="53" t="s">
        <v>748</v>
      </c>
      <c r="F5090" s="0" t="s">
        <v>1400</v>
      </c>
      <c r="G5090" s="0" t="str">
        <f aca="false">LEFT(B5090,2)</f>
        <v>08</v>
      </c>
      <c r="H5090" s="0" t="str">
        <f aca="false">I5090&amp;"_"&amp;G5090&amp;"_"&amp;F5090</f>
        <v>Klokkefroe_08_20190115_DL2018031_RysensteenGym_koersel1</v>
      </c>
      <c r="I5090" s="61" t="str">
        <f aca="false">MID(RIGHT(B5090,LEN(B5090)-3),1,FIND("_",RIGHT(B5090,LEN(B5090)-3))-1)</f>
        <v>Klokkefroe</v>
      </c>
      <c r="J5090" s="61" t="str">
        <f aca="false">TRIM(SUBSTITUTE(RIGHT(B5090,FIND(I5090,B5090)+1),"_",""))</f>
        <v>PosK</v>
      </c>
      <c r="K5090" s="0" t="str">
        <f aca="false">IFERROR(VALUE(SUBSTITUTE(E5090,".",",")),E5090)</f>
        <v>No Ct</v>
      </c>
      <c r="L5090" s="61" t="n">
        <f aca="false">IF(J5090="PosK",SUMIFS(K:K,J:J,"PosK",H:H,H5090),"")</f>
        <v>0</v>
      </c>
      <c r="M5090" s="61" t="n">
        <f aca="false">IF(J5090="PosK",SUMIFS(K:K,J:J,"NegK",H:H,H5090),"")</f>
        <v>0</v>
      </c>
      <c r="N5090" s="61" t="n">
        <f aca="false">IF(J5090="PosK",SUMIFS(K:K,J:J,"eDNA",H:H,H5090),"")</f>
        <v>0</v>
      </c>
      <c r="P5090" s="62" t="n">
        <f aca="false">IF(K5092="No Ct",0,K5092)</f>
        <v>0</v>
      </c>
      <c r="Q5090" s="62" t="n">
        <f aca="false">IF(K5093="No Ct",0,K5093)</f>
        <v>0</v>
      </c>
      <c r="R5090" s="0" t="str">
        <f aca="false">IF(AND(L5090&gt;0,M5090=0),"Valid","Invalid")</f>
        <v>Invalid</v>
      </c>
      <c r="S5090" s="0" t="str">
        <f aca="false">IF(OR(P5090&gt;1,Q5090&gt;1),"Present","Absent")</f>
        <v>Absent</v>
      </c>
      <c r="T5090" s="63" t="str">
        <f aca="false">IF(OR(AND(P5090&gt;1,P5090&lt;41),AND(Q5090&gt;1,Q5090&lt;41)),"Ct&lt;41","Ct&gt;41")</f>
        <v>Ct&gt;41</v>
      </c>
      <c r="U5090" s="0" t="str">
        <f aca="false">I5090</f>
        <v>Klokkefroe</v>
      </c>
      <c r="V5090" s="0" t="str">
        <f aca="false">MID(F5090,10,9)</f>
        <v>DL2018031</v>
      </c>
      <c r="W5090" s="64" t="str">
        <f aca="false">V5090&amp;"_"&amp;U5090&amp;"_"&amp;R5090&amp;"_"&amp;S5090&amp;"_"&amp;T5090</f>
        <v>DL2018031_Klokkefroe_Invalid_Absent_Ct&gt;41</v>
      </c>
    </row>
    <row r="5091" customFormat="false" ht="14.25" hidden="false" customHeight="false" outlineLevel="0" collapsed="false">
      <c r="A5091" s="0" t="s">
        <v>804</v>
      </c>
      <c r="B5091" s="52" t="s">
        <v>965</v>
      </c>
      <c r="C5091" s="52" t="s">
        <v>747</v>
      </c>
      <c r="D5091" s="53" t="n">
        <v>0.1</v>
      </c>
      <c r="E5091" s="53" t="s">
        <v>748</v>
      </c>
      <c r="F5091" s="0" t="s">
        <v>1400</v>
      </c>
      <c r="G5091" s="0" t="str">
        <f aca="false">LEFT(B5091,2)</f>
        <v>08</v>
      </c>
      <c r="H5091" s="0" t="str">
        <f aca="false">I5091&amp;"_"&amp;G5091&amp;"_"&amp;F5091</f>
        <v>Klokkefroe_08_20190115_DL2018031_RysensteenGym_koersel1</v>
      </c>
      <c r="I5091" s="61" t="str">
        <f aca="false">MID(RIGHT(B5091,LEN(B5091)-3),1,FIND("_",RIGHT(B5091,LEN(B5091)-3))-1)</f>
        <v>Klokkefroe</v>
      </c>
      <c r="J5091" s="61" t="str">
        <f aca="false">TRIM(SUBSTITUTE(RIGHT(B5091,FIND(I5091,B5091)+1),"_",""))</f>
        <v>NegK</v>
      </c>
      <c r="K5091" s="0" t="str">
        <f aca="false">IFERROR(VALUE(SUBSTITUTE(E5091,".",",")),E5091)</f>
        <v>No Ct</v>
      </c>
      <c r="L5091" s="61" t="str">
        <f aca="false">IF(J5091="PosK",SUMIFS(K:K,J:J,"PosK",H:H,H5091),"")</f>
        <v/>
      </c>
      <c r="M5091" s="61" t="str">
        <f aca="false">IF(J5091="PosK",SUMIFS(K:K,J:J,"NegK",H:H,H5091),"")</f>
        <v/>
      </c>
      <c r="N5091" s="61" t="str">
        <f aca="false">IF(J5091="PosK",SUMIFS(K:K,J:J,"eDNA",H:H,H5091),"")</f>
        <v/>
      </c>
    </row>
    <row r="5092" customFormat="false" ht="14.25" hidden="false" customHeight="false" outlineLevel="0" collapsed="false">
      <c r="A5092" s="0" t="s">
        <v>806</v>
      </c>
      <c r="B5092" s="52" t="s">
        <v>966</v>
      </c>
      <c r="C5092" s="52" t="s">
        <v>751</v>
      </c>
      <c r="D5092" s="53" t="n">
        <v>0.1</v>
      </c>
      <c r="E5092" s="53" t="s">
        <v>748</v>
      </c>
      <c r="F5092" s="0" t="s">
        <v>1400</v>
      </c>
      <c r="G5092" s="0" t="str">
        <f aca="false">LEFT(B5092,2)</f>
        <v>08</v>
      </c>
      <c r="H5092" s="0" t="str">
        <f aca="false">I5092&amp;"_"&amp;G5092&amp;"_"&amp;F5092</f>
        <v>Klokkefroe_08_20190115_DL2018031_RysensteenGym_koersel1</v>
      </c>
      <c r="I5092" s="61" t="str">
        <f aca="false">MID(RIGHT(B5092,LEN(B5092)-3),1,FIND("_",RIGHT(B5092,LEN(B5092)-3))-1)</f>
        <v>Klokkefroe</v>
      </c>
      <c r="J5092" s="61" t="str">
        <f aca="false">TRIM(SUBSTITUTE(RIGHT(B5092,FIND(I5092,B5092)+1),"_",""))</f>
        <v>eDNA</v>
      </c>
      <c r="K5092" s="0" t="str">
        <f aca="false">IFERROR(VALUE(SUBSTITUTE(E5092,".",",")),E5092)</f>
        <v>No Ct</v>
      </c>
      <c r="L5092" s="61" t="str">
        <f aca="false">IF(J5092="PosK",SUMIFS(K:K,J:J,"PosK",H:H,H5092),"")</f>
        <v/>
      </c>
      <c r="M5092" s="61" t="str">
        <f aca="false">IF(J5092="PosK",SUMIFS(K:K,J:J,"NegK",H:H,H5092),"")</f>
        <v/>
      </c>
      <c r="N5092" s="61" t="str">
        <f aca="false">IF(J5092="PosK",SUMIFS(K:K,J:J,"eDNA",H:H,H5092),"")</f>
        <v/>
      </c>
      <c r="Q5092" s="62"/>
    </row>
    <row r="5093" customFormat="false" ht="14.25" hidden="false" customHeight="false" outlineLevel="0" collapsed="false">
      <c r="A5093" s="0" t="s">
        <v>808</v>
      </c>
      <c r="B5093" s="52" t="s">
        <v>966</v>
      </c>
      <c r="C5093" s="52" t="s">
        <v>751</v>
      </c>
      <c r="D5093" s="53" t="n">
        <v>0.1</v>
      </c>
      <c r="E5093" s="53" t="s">
        <v>748</v>
      </c>
      <c r="F5093" s="0" t="s">
        <v>1400</v>
      </c>
      <c r="G5093" s="0" t="str">
        <f aca="false">LEFT(B5093,2)</f>
        <v>08</v>
      </c>
      <c r="H5093" s="0" t="str">
        <f aca="false">I5093&amp;"_"&amp;G5093&amp;"_"&amp;F5093</f>
        <v>Klokkefroe_08_20190115_DL2018031_RysensteenGym_koersel1</v>
      </c>
      <c r="I5093" s="61" t="str">
        <f aca="false">MID(RIGHT(B5093,LEN(B5093)-3),1,FIND("_",RIGHT(B5093,LEN(B5093)-3))-1)</f>
        <v>Klokkefroe</v>
      </c>
      <c r="J5093" s="61" t="str">
        <f aca="false">TRIM(SUBSTITUTE(RIGHT(B5093,FIND(I5093,B5093)+1),"_",""))</f>
        <v>eDNA</v>
      </c>
      <c r="K5093" s="0" t="str">
        <f aca="false">IFERROR(VALUE(SUBSTITUTE(E5093,".",",")),E5093)</f>
        <v>No Ct</v>
      </c>
      <c r="L5093" s="61" t="str">
        <f aca="false">IF(J5093="PosK",SUMIFS(K:K,J:J,"PosK",H:H,H5093),"")</f>
        <v/>
      </c>
      <c r="M5093" s="61" t="str">
        <f aca="false">IF(J5093="PosK",SUMIFS(K:K,J:J,"NegK",H:H,H5093),"")</f>
        <v/>
      </c>
      <c r="N5093" s="61" t="str">
        <f aca="false">IF(J5093="PosK",SUMIFS(K:K,J:J,"eDNA",H:H,H5093),"")</f>
        <v/>
      </c>
      <c r="P5093" s="62"/>
      <c r="T5093" s="63"/>
      <c r="W5093" s="64"/>
    </row>
    <row r="5094" customFormat="false" ht="14.25" hidden="false" customHeight="false" outlineLevel="0" collapsed="false">
      <c r="A5094" s="0" t="s">
        <v>810</v>
      </c>
      <c r="B5094" s="52" t="s">
        <v>968</v>
      </c>
      <c r="C5094" s="52" t="s">
        <v>743</v>
      </c>
      <c r="D5094" s="53" t="n">
        <v>0.1</v>
      </c>
      <c r="E5094" s="53" t="s">
        <v>748</v>
      </c>
      <c r="F5094" s="0" t="s">
        <v>1400</v>
      </c>
      <c r="G5094" s="0" t="str">
        <f aca="false">LEFT(B5094,2)</f>
        <v>09</v>
      </c>
      <c r="H5094" s="0" t="str">
        <f aca="false">I5094&amp;"_"&amp;G5094&amp;"_"&amp;F5094</f>
        <v>Skrubtudse_09_20190115_DL2018031_RysensteenGym_koersel1</v>
      </c>
      <c r="I5094" s="61" t="str">
        <f aca="false">MID(RIGHT(B5094,LEN(B5094)-3),1,FIND("_",RIGHT(B5094,LEN(B5094)-3))-1)</f>
        <v>Skrubtudse</v>
      </c>
      <c r="J5094" s="61" t="str">
        <f aca="false">TRIM(SUBSTITUTE(RIGHT(B5094,FIND(I5094,B5094)+1),"_",""))</f>
        <v>PosK</v>
      </c>
      <c r="K5094" s="0" t="str">
        <f aca="false">IFERROR(VALUE(SUBSTITUTE(E5094,".",",")),E5094)</f>
        <v>No Ct</v>
      </c>
      <c r="L5094" s="61" t="n">
        <f aca="false">IF(J5094="PosK",SUMIFS(K:K,J:J,"PosK",H:H,H5094),"")</f>
        <v>0</v>
      </c>
      <c r="M5094" s="61" t="n">
        <f aca="false">IF(J5094="PosK",SUMIFS(K:K,J:J,"NegK",H:H,H5094),"")</f>
        <v>0</v>
      </c>
      <c r="N5094" s="61" t="n">
        <f aca="false">IF(J5094="PosK",SUMIFS(K:K,J:J,"eDNA",H:H,H5094),"")</f>
        <v>0</v>
      </c>
      <c r="P5094" s="62" t="n">
        <f aca="false">IF(K5096="No Ct",0,K5096)</f>
        <v>0</v>
      </c>
      <c r="Q5094" s="62" t="n">
        <f aca="false">IF(K5097="No Ct",0,K5097)</f>
        <v>0</v>
      </c>
      <c r="R5094" s="0" t="str">
        <f aca="false">IF(AND(L5094&gt;0,M5094=0),"Valid","Invalid")</f>
        <v>Invalid</v>
      </c>
      <c r="S5094" s="0" t="str">
        <f aca="false">IF(OR(P5094&gt;1,Q5094&gt;1),"Present","Absent")</f>
        <v>Absent</v>
      </c>
      <c r="T5094" s="63" t="str">
        <f aca="false">IF(OR(AND(P5094&gt;1,P5094&lt;41),AND(Q5094&gt;1,Q5094&lt;41)),"Ct&lt;41","Ct&gt;41")</f>
        <v>Ct&gt;41</v>
      </c>
      <c r="U5094" s="0" t="str">
        <f aca="false">I5094</f>
        <v>Skrubtudse</v>
      </c>
      <c r="V5094" s="0" t="str">
        <f aca="false">MID(F5094,10,9)</f>
        <v>DL2018031</v>
      </c>
      <c r="W5094" s="64" t="str">
        <f aca="false">V5094&amp;"_"&amp;U5094&amp;"_"&amp;R5094&amp;"_"&amp;S5094&amp;"_"&amp;T5094</f>
        <v>DL2018031_Skrubtudse_Invalid_Absent_Ct&gt;41</v>
      </c>
    </row>
    <row r="5095" customFormat="false" ht="14.25" hidden="false" customHeight="false" outlineLevel="0" collapsed="false">
      <c r="A5095" s="0" t="s">
        <v>812</v>
      </c>
      <c r="B5095" s="52" t="s">
        <v>969</v>
      </c>
      <c r="C5095" s="52" t="s">
        <v>747</v>
      </c>
      <c r="D5095" s="53" t="n">
        <v>0.1</v>
      </c>
      <c r="E5095" s="53" t="s">
        <v>748</v>
      </c>
      <c r="F5095" s="0" t="s">
        <v>1400</v>
      </c>
      <c r="G5095" s="0" t="str">
        <f aca="false">LEFT(B5095,2)</f>
        <v>09</v>
      </c>
      <c r="H5095" s="0" t="str">
        <f aca="false">I5095&amp;"_"&amp;G5095&amp;"_"&amp;F5095</f>
        <v>Skrubtudse_09_20190115_DL2018031_RysensteenGym_koersel1</v>
      </c>
      <c r="I5095" s="61" t="str">
        <f aca="false">MID(RIGHT(B5095,LEN(B5095)-3),1,FIND("_",RIGHT(B5095,LEN(B5095)-3))-1)</f>
        <v>Skrubtudse</v>
      </c>
      <c r="J5095" s="61" t="str">
        <f aca="false">TRIM(SUBSTITUTE(RIGHT(B5095,FIND(I5095,B5095)+1),"_",""))</f>
        <v>NegK</v>
      </c>
      <c r="K5095" s="0" t="str">
        <f aca="false">IFERROR(VALUE(SUBSTITUTE(E5095,".",",")),E5095)</f>
        <v>No Ct</v>
      </c>
      <c r="L5095" s="61" t="str">
        <f aca="false">IF(J5095="PosK",SUMIFS(K:K,J:J,"PosK",H:H,H5095),"")</f>
        <v/>
      </c>
      <c r="M5095" s="61" t="str">
        <f aca="false">IF(J5095="PosK",SUMIFS(K:K,J:J,"NegK",H:H,H5095),"")</f>
        <v/>
      </c>
      <c r="N5095" s="61" t="str">
        <f aca="false">IF(J5095="PosK",SUMIFS(K:K,J:J,"eDNA",H:H,H5095),"")</f>
        <v/>
      </c>
    </row>
    <row r="5096" customFormat="false" ht="14.25" hidden="false" customHeight="false" outlineLevel="0" collapsed="false">
      <c r="A5096" s="0" t="s">
        <v>814</v>
      </c>
      <c r="B5096" s="52" t="s">
        <v>970</v>
      </c>
      <c r="C5096" s="52" t="s">
        <v>751</v>
      </c>
      <c r="D5096" s="53" t="n">
        <v>0.1</v>
      </c>
      <c r="E5096" s="53" t="s">
        <v>748</v>
      </c>
      <c r="F5096" s="0" t="s">
        <v>1400</v>
      </c>
      <c r="G5096" s="0" t="str">
        <f aca="false">LEFT(B5096,2)</f>
        <v>09</v>
      </c>
      <c r="H5096" s="0" t="str">
        <f aca="false">I5096&amp;"_"&amp;G5096&amp;"_"&amp;F5096</f>
        <v>Skrubtudse_09_20190115_DL2018031_RysensteenGym_koersel1</v>
      </c>
      <c r="I5096" s="61" t="str">
        <f aca="false">MID(RIGHT(B5096,LEN(B5096)-3),1,FIND("_",RIGHT(B5096,LEN(B5096)-3))-1)</f>
        <v>Skrubtudse</v>
      </c>
      <c r="J5096" s="61" t="str">
        <f aca="false">TRIM(SUBSTITUTE(RIGHT(B5096,FIND(I5096,B5096)+1),"_",""))</f>
        <v>eDNA</v>
      </c>
      <c r="K5096" s="0" t="str">
        <f aca="false">IFERROR(VALUE(SUBSTITUTE(E5096,".",",")),E5096)</f>
        <v>No Ct</v>
      </c>
      <c r="L5096" s="61" t="str">
        <f aca="false">IF(J5096="PosK",SUMIFS(K:K,J:J,"PosK",H:H,H5096),"")</f>
        <v/>
      </c>
      <c r="M5096" s="61" t="str">
        <f aca="false">IF(J5096="PosK",SUMIFS(K:K,J:J,"NegK",H:H,H5096),"")</f>
        <v/>
      </c>
      <c r="N5096" s="61" t="str">
        <f aca="false">IF(J5096="PosK",SUMIFS(K:K,J:J,"eDNA",H:H,H5096),"")</f>
        <v/>
      </c>
      <c r="Q5096" s="62"/>
    </row>
    <row r="5097" customFormat="false" ht="14.25" hidden="false" customHeight="false" outlineLevel="0" collapsed="false">
      <c r="A5097" s="0" t="s">
        <v>816</v>
      </c>
      <c r="B5097" s="52" t="s">
        <v>970</v>
      </c>
      <c r="C5097" s="52" t="s">
        <v>751</v>
      </c>
      <c r="D5097" s="53" t="n">
        <v>0.1</v>
      </c>
      <c r="E5097" s="53" t="s">
        <v>748</v>
      </c>
      <c r="F5097" s="0" t="s">
        <v>1400</v>
      </c>
      <c r="G5097" s="0" t="str">
        <f aca="false">LEFT(B5097,2)</f>
        <v>09</v>
      </c>
      <c r="H5097" s="0" t="str">
        <f aca="false">I5097&amp;"_"&amp;G5097&amp;"_"&amp;F5097</f>
        <v>Skrubtudse_09_20190115_DL2018031_RysensteenGym_koersel1</v>
      </c>
      <c r="I5097" s="61" t="str">
        <f aca="false">MID(RIGHT(B5097,LEN(B5097)-3),1,FIND("_",RIGHT(B5097,LEN(B5097)-3))-1)</f>
        <v>Skrubtudse</v>
      </c>
      <c r="J5097" s="61" t="str">
        <f aca="false">TRIM(SUBSTITUTE(RIGHT(B5097,FIND(I5097,B5097)+1),"_",""))</f>
        <v>eDNA</v>
      </c>
      <c r="K5097" s="0" t="str">
        <f aca="false">IFERROR(VALUE(SUBSTITUTE(E5097,".",",")),E5097)</f>
        <v>No Ct</v>
      </c>
      <c r="L5097" s="61" t="str">
        <f aca="false">IF(J5097="PosK",SUMIFS(K:K,J:J,"PosK",H:H,H5097),"")</f>
        <v/>
      </c>
      <c r="M5097" s="61" t="str">
        <f aca="false">IF(J5097="PosK",SUMIFS(K:K,J:J,"NegK",H:H,H5097),"")</f>
        <v/>
      </c>
      <c r="N5097" s="61" t="str">
        <f aca="false">IF(J5097="PosK",SUMIFS(K:K,J:J,"eDNA",H:H,H5097),"")</f>
        <v/>
      </c>
      <c r="P5097" s="62"/>
      <c r="T5097" s="63"/>
      <c r="W5097" s="64"/>
    </row>
    <row r="5098" customFormat="false" ht="14.25" hidden="false" customHeight="false" outlineLevel="0" collapsed="false">
      <c r="A5098" s="0" t="s">
        <v>818</v>
      </c>
      <c r="B5098" s="52" t="s">
        <v>972</v>
      </c>
      <c r="C5098" s="52" t="s">
        <v>743</v>
      </c>
      <c r="D5098" s="53" t="n">
        <v>0.1</v>
      </c>
      <c r="E5098" s="53" t="s">
        <v>748</v>
      </c>
      <c r="F5098" s="0" t="s">
        <v>1400</v>
      </c>
      <c r="G5098" s="0" t="str">
        <f aca="false">LEFT(B5098,2)</f>
        <v>10</v>
      </c>
      <c r="H5098" s="0" t="str">
        <f aca="false">I5098&amp;"_"&amp;G5098&amp;"_"&amp;F5098</f>
        <v>Skrubtudse_10_20190115_DL2018031_RysensteenGym_koersel1</v>
      </c>
      <c r="I5098" s="61" t="str">
        <f aca="false">MID(RIGHT(B5098,LEN(B5098)-3),1,FIND("_",RIGHT(B5098,LEN(B5098)-3))-1)</f>
        <v>Skrubtudse</v>
      </c>
      <c r="J5098" s="61" t="str">
        <f aca="false">TRIM(SUBSTITUTE(RIGHT(B5098,FIND(I5098,B5098)+1),"_",""))</f>
        <v>PosK</v>
      </c>
      <c r="K5098" s="0" t="str">
        <f aca="false">IFERROR(VALUE(SUBSTITUTE(E5098,".",",")),E5098)</f>
        <v>No Ct</v>
      </c>
      <c r="L5098" s="61" t="n">
        <f aca="false">IF(J5098="PosK",SUMIFS(K:K,J:J,"PosK",H:H,H5098),"")</f>
        <v>0</v>
      </c>
      <c r="M5098" s="61" t="n">
        <f aca="false">IF(J5098="PosK",SUMIFS(K:K,J:J,"NegK",H:H,H5098),"")</f>
        <v>0</v>
      </c>
      <c r="N5098" s="61" t="n">
        <f aca="false">IF(J5098="PosK",SUMIFS(K:K,J:J,"eDNA",H:H,H5098),"")</f>
        <v>0</v>
      </c>
      <c r="P5098" s="62" t="n">
        <f aca="false">IF(K5100="No Ct",0,K5100)</f>
        <v>0</v>
      </c>
      <c r="Q5098" s="62" t="n">
        <f aca="false">IF(K5101="No Ct",0,K5101)</f>
        <v>0</v>
      </c>
      <c r="R5098" s="0" t="str">
        <f aca="false">IF(AND(L5098&gt;0,M5098=0),"Valid","Invalid")</f>
        <v>Invalid</v>
      </c>
      <c r="S5098" s="0" t="str">
        <f aca="false">IF(OR(P5098&gt;1,Q5098&gt;1),"Present","Absent")</f>
        <v>Absent</v>
      </c>
      <c r="T5098" s="63" t="str">
        <f aca="false">IF(OR(AND(P5098&gt;1,P5098&lt;41),AND(Q5098&gt;1,Q5098&lt;41)),"Ct&lt;41","Ct&gt;41")</f>
        <v>Ct&gt;41</v>
      </c>
      <c r="U5098" s="0" t="str">
        <f aca="false">I5098</f>
        <v>Skrubtudse</v>
      </c>
      <c r="V5098" s="0" t="str">
        <f aca="false">MID(F5098,10,9)</f>
        <v>DL2018031</v>
      </c>
      <c r="W5098" s="64" t="str">
        <f aca="false">V5098&amp;"_"&amp;U5098&amp;"_"&amp;R5098&amp;"_"&amp;S5098&amp;"_"&amp;T5098</f>
        <v>DL2018031_Skrubtudse_Invalid_Absent_Ct&gt;41</v>
      </c>
    </row>
    <row r="5099" customFormat="false" ht="14.25" hidden="false" customHeight="false" outlineLevel="0" collapsed="false">
      <c r="A5099" s="0" t="s">
        <v>820</v>
      </c>
      <c r="B5099" s="52" t="s">
        <v>973</v>
      </c>
      <c r="C5099" s="52" t="s">
        <v>747</v>
      </c>
      <c r="D5099" s="53" t="n">
        <v>0.1</v>
      </c>
      <c r="E5099" s="53" t="s">
        <v>748</v>
      </c>
      <c r="F5099" s="0" t="s">
        <v>1400</v>
      </c>
      <c r="G5099" s="0" t="str">
        <f aca="false">LEFT(B5099,2)</f>
        <v>10</v>
      </c>
      <c r="H5099" s="0" t="str">
        <f aca="false">I5099&amp;"_"&amp;G5099&amp;"_"&amp;F5099</f>
        <v>Skrubtudse_10_20190115_DL2018031_RysensteenGym_koersel1</v>
      </c>
      <c r="I5099" s="61" t="str">
        <f aca="false">MID(RIGHT(B5099,LEN(B5099)-3),1,FIND("_",RIGHT(B5099,LEN(B5099)-3))-1)</f>
        <v>Skrubtudse</v>
      </c>
      <c r="J5099" s="61" t="str">
        <f aca="false">TRIM(SUBSTITUTE(RIGHT(B5099,FIND(I5099,B5099)+1),"_",""))</f>
        <v>NegK</v>
      </c>
      <c r="K5099" s="0" t="str">
        <f aca="false">IFERROR(VALUE(SUBSTITUTE(E5099,".",",")),E5099)</f>
        <v>No Ct</v>
      </c>
      <c r="L5099" s="61" t="str">
        <f aca="false">IF(J5099="PosK",SUMIFS(K:K,J:J,"PosK",H:H,H5099),"")</f>
        <v/>
      </c>
      <c r="M5099" s="61" t="str">
        <f aca="false">IF(J5099="PosK",SUMIFS(K:K,J:J,"NegK",H:H,H5099),"")</f>
        <v/>
      </c>
      <c r="N5099" s="61" t="str">
        <f aca="false">IF(J5099="PosK",SUMIFS(K:K,J:J,"eDNA",H:H,H5099),"")</f>
        <v/>
      </c>
    </row>
    <row r="5100" customFormat="false" ht="14.25" hidden="false" customHeight="false" outlineLevel="0" collapsed="false">
      <c r="A5100" s="0" t="s">
        <v>822</v>
      </c>
      <c r="B5100" s="52" t="s">
        <v>974</v>
      </c>
      <c r="C5100" s="52" t="s">
        <v>751</v>
      </c>
      <c r="D5100" s="53" t="n">
        <v>0.1</v>
      </c>
      <c r="E5100" s="53" t="s">
        <v>748</v>
      </c>
      <c r="F5100" s="0" t="s">
        <v>1400</v>
      </c>
      <c r="G5100" s="0" t="str">
        <f aca="false">LEFT(B5100,2)</f>
        <v>10</v>
      </c>
      <c r="H5100" s="0" t="str">
        <f aca="false">I5100&amp;"_"&amp;G5100&amp;"_"&amp;F5100</f>
        <v>Skrubtudse_10_20190115_DL2018031_RysensteenGym_koersel1</v>
      </c>
      <c r="I5100" s="61" t="str">
        <f aca="false">MID(RIGHT(B5100,LEN(B5100)-3),1,FIND("_",RIGHT(B5100,LEN(B5100)-3))-1)</f>
        <v>Skrubtudse</v>
      </c>
      <c r="J5100" s="61" t="str">
        <f aca="false">TRIM(SUBSTITUTE(RIGHT(B5100,FIND(I5100,B5100)+1),"_",""))</f>
        <v>eDNA</v>
      </c>
      <c r="K5100" s="0" t="str">
        <f aca="false">IFERROR(VALUE(SUBSTITUTE(E5100,".",",")),E5100)</f>
        <v>No Ct</v>
      </c>
      <c r="L5100" s="61" t="str">
        <f aca="false">IF(J5100="PosK",SUMIFS(K:K,J:J,"PosK",H:H,H5100),"")</f>
        <v/>
      </c>
      <c r="M5100" s="61" t="str">
        <f aca="false">IF(J5100="PosK",SUMIFS(K:K,J:J,"NegK",H:H,H5100),"")</f>
        <v/>
      </c>
      <c r="N5100" s="61" t="str">
        <f aca="false">IF(J5100="PosK",SUMIFS(K:K,J:J,"eDNA",H:H,H5100),"")</f>
        <v/>
      </c>
      <c r="Q5100" s="62"/>
    </row>
    <row r="5101" customFormat="false" ht="14.25" hidden="false" customHeight="false" outlineLevel="0" collapsed="false">
      <c r="A5101" s="0" t="s">
        <v>824</v>
      </c>
      <c r="B5101" s="52" t="s">
        <v>974</v>
      </c>
      <c r="C5101" s="52" t="s">
        <v>751</v>
      </c>
      <c r="D5101" s="53" t="n">
        <v>0.1</v>
      </c>
      <c r="E5101" s="53" t="s">
        <v>748</v>
      </c>
      <c r="F5101" s="0" t="s">
        <v>1400</v>
      </c>
      <c r="G5101" s="0" t="str">
        <f aca="false">LEFT(B5101,2)</f>
        <v>10</v>
      </c>
      <c r="H5101" s="0" t="str">
        <f aca="false">I5101&amp;"_"&amp;G5101&amp;"_"&amp;F5101</f>
        <v>Skrubtudse_10_20190115_DL2018031_RysensteenGym_koersel1</v>
      </c>
      <c r="I5101" s="61" t="str">
        <f aca="false">MID(RIGHT(B5101,LEN(B5101)-3),1,FIND("_",RIGHT(B5101,LEN(B5101)-3))-1)</f>
        <v>Skrubtudse</v>
      </c>
      <c r="J5101" s="61" t="str">
        <f aca="false">TRIM(SUBSTITUTE(RIGHT(B5101,FIND(I5101,B5101)+1),"_",""))</f>
        <v>eDNA</v>
      </c>
      <c r="K5101" s="0" t="str">
        <f aca="false">IFERROR(VALUE(SUBSTITUTE(E5101,".",",")),E5101)</f>
        <v>No Ct</v>
      </c>
      <c r="L5101" s="61" t="str">
        <f aca="false">IF(J5101="PosK",SUMIFS(K:K,J:J,"PosK",H:H,H5101),"")</f>
        <v/>
      </c>
      <c r="M5101" s="61" t="str">
        <f aca="false">IF(J5101="PosK",SUMIFS(K:K,J:J,"NegK",H:H,H5101),"")</f>
        <v/>
      </c>
      <c r="N5101" s="61" t="str">
        <f aca="false">IF(J5101="PosK",SUMIFS(K:K,J:J,"eDNA",H:H,H5101),"")</f>
        <v/>
      </c>
      <c r="P5101" s="62"/>
      <c r="T5101" s="63"/>
      <c r="W5101" s="64"/>
    </row>
    <row r="5102" customFormat="false" ht="14.25" hidden="false" customHeight="false" outlineLevel="0" collapsed="false">
      <c r="A5102" s="0" t="s">
        <v>826</v>
      </c>
      <c r="B5102" s="52" t="s">
        <v>976</v>
      </c>
      <c r="C5102" s="52" t="s">
        <v>743</v>
      </c>
      <c r="D5102" s="53" t="n">
        <v>0.1</v>
      </c>
      <c r="E5102" s="53" t="s">
        <v>748</v>
      </c>
      <c r="F5102" s="0" t="s">
        <v>1400</v>
      </c>
      <c r="G5102" s="0" t="str">
        <f aca="false">LEFT(B5102,2)</f>
        <v>11</v>
      </c>
      <c r="H5102" s="0" t="str">
        <f aca="false">I5102&amp;"_"&amp;G5102&amp;"_"&amp;F5102</f>
        <v>Bjergsalamander_11_20190115_DL2018031_RysensteenGym_koersel1</v>
      </c>
      <c r="I5102" s="61" t="str">
        <f aca="false">MID(RIGHT(B5102,LEN(B5102)-3),1,FIND("_",RIGHT(B5102,LEN(B5102)-3))-1)</f>
        <v>Bjergsalamander</v>
      </c>
      <c r="J5102" s="61" t="str">
        <f aca="false">TRIM(SUBSTITUTE(RIGHT(B5102,FIND(I5102,B5102)+1),"_",""))</f>
        <v>PosK</v>
      </c>
      <c r="K5102" s="0" t="str">
        <f aca="false">IFERROR(VALUE(SUBSTITUTE(E5102,".",",")),E5102)</f>
        <v>No Ct</v>
      </c>
      <c r="L5102" s="61" t="n">
        <f aca="false">IF(J5102="PosK",SUMIFS(K:K,J:J,"PosK",H:H,H5102),"")</f>
        <v>0</v>
      </c>
      <c r="M5102" s="61" t="n">
        <f aca="false">IF(J5102="PosK",SUMIFS(K:K,J:J,"NegK",H:H,H5102),"")</f>
        <v>0</v>
      </c>
      <c r="N5102" s="61" t="n">
        <f aca="false">IF(J5102="PosK",SUMIFS(K:K,J:J,"eDNA",H:H,H5102),"")</f>
        <v>0</v>
      </c>
      <c r="P5102" s="62" t="n">
        <f aca="false">IF(K5104="No Ct",0,K5104)</f>
        <v>0</v>
      </c>
      <c r="Q5102" s="62" t="n">
        <f aca="false">IF(K5105="No Ct",0,K5105)</f>
        <v>0</v>
      </c>
      <c r="R5102" s="0" t="str">
        <f aca="false">IF(AND(L5102&gt;0,M5102=0),"Valid","Invalid")</f>
        <v>Invalid</v>
      </c>
      <c r="S5102" s="0" t="str">
        <f aca="false">IF(OR(P5102&gt;1,Q5102&gt;1),"Present","Absent")</f>
        <v>Absent</v>
      </c>
      <c r="T5102" s="63" t="str">
        <f aca="false">IF(OR(AND(P5102&gt;1,P5102&lt;41),AND(Q5102&gt;1,Q5102&lt;41)),"Ct&lt;41","Ct&gt;41")</f>
        <v>Ct&gt;41</v>
      </c>
      <c r="U5102" s="0" t="str">
        <f aca="false">I5102</f>
        <v>Bjergsalamander</v>
      </c>
      <c r="V5102" s="0" t="str">
        <f aca="false">MID(F5102,10,9)</f>
        <v>DL2018031</v>
      </c>
      <c r="W5102" s="64" t="str">
        <f aca="false">V5102&amp;"_"&amp;U5102&amp;"_"&amp;R5102&amp;"_"&amp;S5102&amp;"_"&amp;T5102</f>
        <v>DL2018031_Bjergsalamander_Invalid_Absent_Ct&gt;41</v>
      </c>
    </row>
    <row r="5103" customFormat="false" ht="14.25" hidden="false" customHeight="false" outlineLevel="0" collapsed="false">
      <c r="A5103" s="0" t="s">
        <v>828</v>
      </c>
      <c r="B5103" s="52" t="s">
        <v>977</v>
      </c>
      <c r="C5103" s="52" t="s">
        <v>747</v>
      </c>
      <c r="D5103" s="53" t="n">
        <v>0.1</v>
      </c>
      <c r="E5103" s="53" t="s">
        <v>748</v>
      </c>
      <c r="F5103" s="0" t="s">
        <v>1400</v>
      </c>
      <c r="G5103" s="0" t="str">
        <f aca="false">LEFT(B5103,2)</f>
        <v>11</v>
      </c>
      <c r="H5103" s="0" t="str">
        <f aca="false">I5103&amp;"_"&amp;G5103&amp;"_"&amp;F5103</f>
        <v>Bjergsalamander_11_20190115_DL2018031_RysensteenGym_koersel1</v>
      </c>
      <c r="I5103" s="61" t="str">
        <f aca="false">MID(RIGHT(B5103,LEN(B5103)-3),1,FIND("_",RIGHT(B5103,LEN(B5103)-3))-1)</f>
        <v>Bjergsalamander</v>
      </c>
      <c r="J5103" s="61" t="str">
        <f aca="false">TRIM(SUBSTITUTE(RIGHT(B5103,FIND(I5103,B5103)+1),"_",""))</f>
        <v>NegK</v>
      </c>
      <c r="K5103" s="0" t="str">
        <f aca="false">IFERROR(VALUE(SUBSTITUTE(E5103,".",",")),E5103)</f>
        <v>No Ct</v>
      </c>
      <c r="L5103" s="61" t="str">
        <f aca="false">IF(J5103="PosK",SUMIFS(K:K,J:J,"PosK",H:H,H5103),"")</f>
        <v/>
      </c>
      <c r="M5103" s="61" t="str">
        <f aca="false">IF(J5103="PosK",SUMIFS(K:K,J:J,"NegK",H:H,H5103),"")</f>
        <v/>
      </c>
      <c r="N5103" s="61" t="str">
        <f aca="false">IF(J5103="PosK",SUMIFS(K:K,J:J,"eDNA",H:H,H5103),"")</f>
        <v/>
      </c>
    </row>
    <row r="5104" customFormat="false" ht="14.25" hidden="false" customHeight="false" outlineLevel="0" collapsed="false">
      <c r="A5104" s="0" t="s">
        <v>830</v>
      </c>
      <c r="B5104" s="52" t="s">
        <v>978</v>
      </c>
      <c r="C5104" s="52" t="s">
        <v>751</v>
      </c>
      <c r="D5104" s="53" t="n">
        <v>0.1</v>
      </c>
      <c r="E5104" s="53" t="s">
        <v>748</v>
      </c>
      <c r="F5104" s="0" t="s">
        <v>1400</v>
      </c>
      <c r="G5104" s="0" t="str">
        <f aca="false">LEFT(B5104,2)</f>
        <v>11</v>
      </c>
      <c r="H5104" s="0" t="str">
        <f aca="false">I5104&amp;"_"&amp;G5104&amp;"_"&amp;F5104</f>
        <v>Bjergsalamander_11_20190115_DL2018031_RysensteenGym_koersel1</v>
      </c>
      <c r="I5104" s="61" t="str">
        <f aca="false">MID(RIGHT(B5104,LEN(B5104)-3),1,FIND("_",RIGHT(B5104,LEN(B5104)-3))-1)</f>
        <v>Bjergsalamander</v>
      </c>
      <c r="J5104" s="61" t="str">
        <f aca="false">TRIM(SUBSTITUTE(RIGHT(B5104,FIND(I5104,B5104)+1),"_",""))</f>
        <v>eDNA</v>
      </c>
      <c r="K5104" s="0" t="str">
        <f aca="false">IFERROR(VALUE(SUBSTITUTE(E5104,".",",")),E5104)</f>
        <v>No Ct</v>
      </c>
      <c r="L5104" s="61" t="str">
        <f aca="false">IF(J5104="PosK",SUMIFS(K:K,J:J,"PosK",H:H,H5104),"")</f>
        <v/>
      </c>
      <c r="M5104" s="61" t="str">
        <f aca="false">IF(J5104="PosK",SUMIFS(K:K,J:J,"NegK",H:H,H5104),"")</f>
        <v/>
      </c>
      <c r="N5104" s="61" t="str">
        <f aca="false">IF(J5104="PosK",SUMIFS(K:K,J:J,"eDNA",H:H,H5104),"")</f>
        <v/>
      </c>
      <c r="Q5104" s="62"/>
    </row>
    <row r="5105" customFormat="false" ht="14.25" hidden="false" customHeight="false" outlineLevel="0" collapsed="false">
      <c r="A5105" s="0" t="s">
        <v>832</v>
      </c>
      <c r="B5105" s="52" t="s">
        <v>978</v>
      </c>
      <c r="C5105" s="52" t="s">
        <v>751</v>
      </c>
      <c r="D5105" s="53" t="n">
        <v>0.1</v>
      </c>
      <c r="E5105" s="53" t="s">
        <v>748</v>
      </c>
      <c r="F5105" s="0" t="s">
        <v>1400</v>
      </c>
      <c r="G5105" s="0" t="str">
        <f aca="false">LEFT(B5105,2)</f>
        <v>11</v>
      </c>
      <c r="H5105" s="0" t="str">
        <f aca="false">I5105&amp;"_"&amp;G5105&amp;"_"&amp;F5105</f>
        <v>Bjergsalamander_11_20190115_DL2018031_RysensteenGym_koersel1</v>
      </c>
      <c r="I5105" s="61" t="str">
        <f aca="false">MID(RIGHT(B5105,LEN(B5105)-3),1,FIND("_",RIGHT(B5105,LEN(B5105)-3))-1)</f>
        <v>Bjergsalamander</v>
      </c>
      <c r="J5105" s="61" t="str">
        <f aca="false">TRIM(SUBSTITUTE(RIGHT(B5105,FIND(I5105,B5105)+1),"_",""))</f>
        <v>eDNA</v>
      </c>
      <c r="K5105" s="0" t="str">
        <f aca="false">IFERROR(VALUE(SUBSTITUTE(E5105,".",",")),E5105)</f>
        <v>No Ct</v>
      </c>
      <c r="L5105" s="61" t="str">
        <f aca="false">IF(J5105="PosK",SUMIFS(K:K,J:J,"PosK",H:H,H5105),"")</f>
        <v/>
      </c>
      <c r="M5105" s="61" t="str">
        <f aca="false">IF(J5105="PosK",SUMIFS(K:K,J:J,"NegK",H:H,H5105),"")</f>
        <v/>
      </c>
      <c r="N5105" s="61" t="str">
        <f aca="false">IF(J5105="PosK",SUMIFS(K:K,J:J,"eDNA",H:H,H5105),"")</f>
        <v/>
      </c>
      <c r="P5105" s="62"/>
      <c r="T5105" s="63"/>
      <c r="W5105" s="64"/>
    </row>
    <row r="5106" customFormat="false" ht="14.25" hidden="false" customHeight="false" outlineLevel="0" collapsed="false">
      <c r="A5106" s="0" t="s">
        <v>834</v>
      </c>
      <c r="B5106" s="52" t="s">
        <v>980</v>
      </c>
      <c r="C5106" s="52" t="s">
        <v>743</v>
      </c>
      <c r="D5106" s="53" t="n">
        <v>0.1</v>
      </c>
      <c r="E5106" s="53" t="s">
        <v>748</v>
      </c>
      <c r="F5106" s="0" t="s">
        <v>1400</v>
      </c>
      <c r="G5106" s="0" t="str">
        <f aca="false">LEFT(B5106,2)</f>
        <v>12</v>
      </c>
      <c r="H5106" s="0" t="str">
        <f aca="false">I5106&amp;"_"&amp;G5106&amp;"_"&amp;F5106</f>
        <v>Latterfroe_12_20190115_DL2018031_RysensteenGym_koersel1</v>
      </c>
      <c r="I5106" s="61" t="str">
        <f aca="false">MID(RIGHT(B5106,LEN(B5106)-3),1,FIND("_",RIGHT(B5106,LEN(B5106)-3))-1)</f>
        <v>Latterfroe</v>
      </c>
      <c r="J5106" s="61" t="str">
        <f aca="false">TRIM(SUBSTITUTE(RIGHT(B5106,FIND(I5106,B5106)+1),"_",""))</f>
        <v>PosK</v>
      </c>
      <c r="K5106" s="0" t="str">
        <f aca="false">IFERROR(VALUE(SUBSTITUTE(E5106,".",",")),E5106)</f>
        <v>No Ct</v>
      </c>
      <c r="L5106" s="61" t="n">
        <f aca="false">IF(J5106="PosK",SUMIFS(K:K,J:J,"PosK",H:H,H5106),"")</f>
        <v>0</v>
      </c>
      <c r="M5106" s="61" t="n">
        <f aca="false">IF(J5106="PosK",SUMIFS(K:K,J:J,"NegK",H:H,H5106),"")</f>
        <v>0</v>
      </c>
      <c r="N5106" s="61" t="n">
        <f aca="false">IF(J5106="PosK",SUMIFS(K:K,J:J,"eDNA",H:H,H5106),"")</f>
        <v>0</v>
      </c>
      <c r="P5106" s="62" t="n">
        <f aca="false">IF(K5108="No Ct",0,K5108)</f>
        <v>0</v>
      </c>
      <c r="Q5106" s="62" t="n">
        <f aca="false">IF(K5109="No Ct",0,K5109)</f>
        <v>0</v>
      </c>
      <c r="R5106" s="0" t="str">
        <f aca="false">IF(AND(L5106&gt;0,M5106=0),"Valid","Invalid")</f>
        <v>Invalid</v>
      </c>
      <c r="S5106" s="0" t="str">
        <f aca="false">IF(OR(P5106&gt;1,Q5106&gt;1),"Present","Absent")</f>
        <v>Absent</v>
      </c>
      <c r="T5106" s="63" t="str">
        <f aca="false">IF(OR(AND(P5106&gt;1,P5106&lt;41),AND(Q5106&gt;1,Q5106&lt;41)),"Ct&lt;41","Ct&gt;41")</f>
        <v>Ct&gt;41</v>
      </c>
      <c r="U5106" s="0" t="str">
        <f aca="false">I5106</f>
        <v>Latterfroe</v>
      </c>
      <c r="V5106" s="0" t="str">
        <f aca="false">MID(F5106,10,9)</f>
        <v>DL2018031</v>
      </c>
      <c r="W5106" s="64" t="str">
        <f aca="false">V5106&amp;"_"&amp;U5106&amp;"_"&amp;R5106&amp;"_"&amp;S5106&amp;"_"&amp;T5106</f>
        <v>DL2018031_Latterfroe_Invalid_Absent_Ct&gt;41</v>
      </c>
    </row>
    <row r="5107" customFormat="false" ht="14.25" hidden="false" customHeight="false" outlineLevel="0" collapsed="false">
      <c r="A5107" s="0" t="s">
        <v>836</v>
      </c>
      <c r="B5107" s="52" t="s">
        <v>981</v>
      </c>
      <c r="C5107" s="52" t="s">
        <v>747</v>
      </c>
      <c r="D5107" s="53" t="n">
        <v>0.1</v>
      </c>
      <c r="E5107" s="53" t="s">
        <v>748</v>
      </c>
      <c r="F5107" s="0" t="s">
        <v>1400</v>
      </c>
      <c r="G5107" s="0" t="str">
        <f aca="false">LEFT(B5107,2)</f>
        <v>12</v>
      </c>
      <c r="H5107" s="0" t="str">
        <f aca="false">I5107&amp;"_"&amp;G5107&amp;"_"&amp;F5107</f>
        <v>Latterfroe_12_20190115_DL2018031_RysensteenGym_koersel1</v>
      </c>
      <c r="I5107" s="61" t="str">
        <f aca="false">MID(RIGHT(B5107,LEN(B5107)-3),1,FIND("_",RIGHT(B5107,LEN(B5107)-3))-1)</f>
        <v>Latterfroe</v>
      </c>
      <c r="J5107" s="61" t="str">
        <f aca="false">TRIM(SUBSTITUTE(RIGHT(B5107,FIND(I5107,B5107)+1),"_",""))</f>
        <v>NegK</v>
      </c>
      <c r="K5107" s="0" t="str">
        <f aca="false">IFERROR(VALUE(SUBSTITUTE(E5107,".",",")),E5107)</f>
        <v>No Ct</v>
      </c>
      <c r="L5107" s="61" t="str">
        <f aca="false">IF(J5107="PosK",SUMIFS(K:K,J:J,"PosK",H:H,H5107),"")</f>
        <v/>
      </c>
      <c r="M5107" s="61" t="str">
        <f aca="false">IF(J5107="PosK",SUMIFS(K:K,J:J,"NegK",H:H,H5107),"")</f>
        <v/>
      </c>
      <c r="N5107" s="61" t="str">
        <f aca="false">IF(J5107="PosK",SUMIFS(K:K,J:J,"eDNA",H:H,H5107),"")</f>
        <v/>
      </c>
    </row>
    <row r="5108" customFormat="false" ht="14.25" hidden="false" customHeight="false" outlineLevel="0" collapsed="false">
      <c r="A5108" s="0" t="s">
        <v>838</v>
      </c>
      <c r="B5108" s="52" t="s">
        <v>982</v>
      </c>
      <c r="C5108" s="52" t="s">
        <v>751</v>
      </c>
      <c r="D5108" s="53" t="n">
        <v>0.1</v>
      </c>
      <c r="E5108" s="53" t="s">
        <v>748</v>
      </c>
      <c r="F5108" s="0" t="s">
        <v>1400</v>
      </c>
      <c r="G5108" s="0" t="str">
        <f aca="false">LEFT(B5108,2)</f>
        <v>12</v>
      </c>
      <c r="H5108" s="0" t="str">
        <f aca="false">I5108&amp;"_"&amp;G5108&amp;"_"&amp;F5108</f>
        <v>Latterfroe_12_20190115_DL2018031_RysensteenGym_koersel1</v>
      </c>
      <c r="I5108" s="61" t="str">
        <f aca="false">MID(RIGHT(B5108,LEN(B5108)-3),1,FIND("_",RIGHT(B5108,LEN(B5108)-3))-1)</f>
        <v>Latterfroe</v>
      </c>
      <c r="J5108" s="61" t="str">
        <f aca="false">TRIM(SUBSTITUTE(RIGHT(B5108,FIND(I5108,B5108)+1),"_",""))</f>
        <v>eDNA</v>
      </c>
      <c r="K5108" s="0" t="str">
        <f aca="false">IFERROR(VALUE(SUBSTITUTE(E5108,".",",")),E5108)</f>
        <v>No Ct</v>
      </c>
      <c r="L5108" s="61" t="str">
        <f aca="false">IF(J5108="PosK",SUMIFS(K:K,J:J,"PosK",H:H,H5108),"")</f>
        <v/>
      </c>
      <c r="M5108" s="61" t="str">
        <f aca="false">IF(J5108="PosK",SUMIFS(K:K,J:J,"NegK",H:H,H5108),"")</f>
        <v/>
      </c>
      <c r="N5108" s="61" t="str">
        <f aca="false">IF(J5108="PosK",SUMIFS(K:K,J:J,"eDNA",H:H,H5108),"")</f>
        <v/>
      </c>
      <c r="Q5108" s="62"/>
    </row>
    <row r="5109" customFormat="false" ht="14.25" hidden="false" customHeight="false" outlineLevel="0" collapsed="false">
      <c r="A5109" s="0" t="s">
        <v>840</v>
      </c>
      <c r="B5109" s="52" t="s">
        <v>982</v>
      </c>
      <c r="C5109" s="52" t="s">
        <v>751</v>
      </c>
      <c r="D5109" s="53" t="n">
        <v>0.1</v>
      </c>
      <c r="E5109" s="53" t="s">
        <v>748</v>
      </c>
      <c r="F5109" s="0" t="s">
        <v>1400</v>
      </c>
      <c r="G5109" s="0" t="str">
        <f aca="false">LEFT(B5109,2)</f>
        <v>12</v>
      </c>
      <c r="H5109" s="0" t="str">
        <f aca="false">I5109&amp;"_"&amp;G5109&amp;"_"&amp;F5109</f>
        <v>Latterfroe_12_20190115_DL2018031_RysensteenGym_koersel1</v>
      </c>
      <c r="I5109" s="61" t="str">
        <f aca="false">MID(RIGHT(B5109,LEN(B5109)-3),1,FIND("_",RIGHT(B5109,LEN(B5109)-3))-1)</f>
        <v>Latterfroe</v>
      </c>
      <c r="J5109" s="61" t="str">
        <f aca="false">TRIM(SUBSTITUTE(RIGHT(B5109,FIND(I5109,B5109)+1),"_",""))</f>
        <v>eDNA</v>
      </c>
      <c r="K5109" s="0" t="str">
        <f aca="false">IFERROR(VALUE(SUBSTITUTE(E5109,".",",")),E5109)</f>
        <v>No Ct</v>
      </c>
      <c r="L5109" s="61" t="str">
        <f aca="false">IF(J5109="PosK",SUMIFS(K:K,J:J,"PosK",H:H,H5109),"")</f>
        <v/>
      </c>
      <c r="M5109" s="61" t="str">
        <f aca="false">IF(J5109="PosK",SUMIFS(K:K,J:J,"NegK",H:H,H5109),"")</f>
        <v/>
      </c>
      <c r="N5109" s="61" t="str">
        <f aca="false">IF(J5109="PosK",SUMIFS(K:K,J:J,"eDNA",H:H,H5109),"")</f>
        <v/>
      </c>
      <c r="P5109" s="62"/>
      <c r="T5109" s="63"/>
      <c r="W5109" s="64"/>
    </row>
    <row r="5110" customFormat="false" ht="14.25" hidden="false" customHeight="false" outlineLevel="0" collapsed="false">
      <c r="A5110" s="0" t="s">
        <v>842</v>
      </c>
      <c r="B5110" s="52" t="s">
        <v>984</v>
      </c>
      <c r="C5110" s="52" t="s">
        <v>743</v>
      </c>
      <c r="D5110" s="53" t="n">
        <v>0.1</v>
      </c>
      <c r="E5110" s="53" t="s">
        <v>748</v>
      </c>
      <c r="F5110" s="0" t="s">
        <v>1400</v>
      </c>
      <c r="G5110" s="0" t="str">
        <f aca="false">LEFT(B5110,2)</f>
        <v>13</v>
      </c>
      <c r="H5110" s="0" t="str">
        <f aca="false">I5110&amp;"_"&amp;G5110&amp;"_"&amp;F5110</f>
        <v>Spidssnudetfroe_13_20190115_DL2018031_RysensteenGym_koersel1</v>
      </c>
      <c r="I5110" s="61" t="str">
        <f aca="false">MID(RIGHT(B5110,LEN(B5110)-3),1,FIND("_",RIGHT(B5110,LEN(B5110)-3))-1)</f>
        <v>Spidssnudetfroe</v>
      </c>
      <c r="J5110" s="61" t="str">
        <f aca="false">TRIM(SUBSTITUTE(RIGHT(B5110,FIND(I5110,B5110)+1),"_",""))</f>
        <v>PosK</v>
      </c>
      <c r="K5110" s="0" t="str">
        <f aca="false">IFERROR(VALUE(SUBSTITUTE(E5110,".",",")),E5110)</f>
        <v>No Ct</v>
      </c>
      <c r="L5110" s="61" t="n">
        <f aca="false">IF(J5110="PosK",SUMIFS(K:K,J:J,"PosK",H:H,H5110),"")</f>
        <v>0</v>
      </c>
      <c r="M5110" s="61" t="n">
        <f aca="false">IF(J5110="PosK",SUMIFS(K:K,J:J,"NegK",H:H,H5110),"")</f>
        <v>0</v>
      </c>
      <c r="N5110" s="61" t="n">
        <f aca="false">IF(J5110="PosK",SUMIFS(K:K,J:J,"eDNA",H:H,H5110),"")</f>
        <v>0</v>
      </c>
      <c r="P5110" s="62" t="n">
        <f aca="false">IF(K5112="No Ct",0,K5112)</f>
        <v>0</v>
      </c>
      <c r="Q5110" s="62" t="n">
        <f aca="false">IF(K5113="No Ct",0,K5113)</f>
        <v>0</v>
      </c>
      <c r="R5110" s="0" t="str">
        <f aca="false">IF(AND(L5110&gt;0,M5110=0),"Valid","Invalid")</f>
        <v>Invalid</v>
      </c>
      <c r="S5110" s="0" t="str">
        <f aca="false">IF(OR(P5110&gt;1,Q5110&gt;1),"Present","Absent")</f>
        <v>Absent</v>
      </c>
      <c r="T5110" s="63" t="str">
        <f aca="false">IF(OR(AND(P5110&gt;1,P5110&lt;41),AND(Q5110&gt;1,Q5110&lt;41)),"Ct&lt;41","Ct&gt;41")</f>
        <v>Ct&gt;41</v>
      </c>
      <c r="U5110" s="0" t="str">
        <f aca="false">I5110</f>
        <v>Spidssnudetfroe</v>
      </c>
      <c r="V5110" s="0" t="str">
        <f aca="false">MID(F5110,10,9)</f>
        <v>DL2018031</v>
      </c>
      <c r="W5110" s="64" t="str">
        <f aca="false">V5110&amp;"_"&amp;U5110&amp;"_"&amp;R5110&amp;"_"&amp;S5110&amp;"_"&amp;T5110</f>
        <v>DL2018031_Spidssnudetfroe_Invalid_Absent_Ct&gt;41</v>
      </c>
    </row>
    <row r="5111" customFormat="false" ht="14.25" hidden="false" customHeight="false" outlineLevel="0" collapsed="false">
      <c r="A5111" s="0" t="s">
        <v>844</v>
      </c>
      <c r="B5111" s="52" t="s">
        <v>985</v>
      </c>
      <c r="C5111" s="52" t="s">
        <v>747</v>
      </c>
      <c r="D5111" s="53" t="n">
        <v>0.1</v>
      </c>
      <c r="E5111" s="53" t="s">
        <v>748</v>
      </c>
      <c r="F5111" s="0" t="s">
        <v>1400</v>
      </c>
      <c r="G5111" s="0" t="str">
        <f aca="false">LEFT(B5111,2)</f>
        <v>13</v>
      </c>
      <c r="H5111" s="0" t="str">
        <f aca="false">I5111&amp;"_"&amp;G5111&amp;"_"&amp;F5111</f>
        <v>Spidssnudetfroe_13_20190115_DL2018031_RysensteenGym_koersel1</v>
      </c>
      <c r="I5111" s="61" t="str">
        <f aca="false">MID(RIGHT(B5111,LEN(B5111)-3),1,FIND("_",RIGHT(B5111,LEN(B5111)-3))-1)</f>
        <v>Spidssnudetfroe</v>
      </c>
      <c r="J5111" s="61" t="str">
        <f aca="false">TRIM(SUBSTITUTE(RIGHT(B5111,FIND(I5111,B5111)+1),"_",""))</f>
        <v>NegK</v>
      </c>
      <c r="K5111" s="0" t="str">
        <f aca="false">IFERROR(VALUE(SUBSTITUTE(E5111,".",",")),E5111)</f>
        <v>No Ct</v>
      </c>
      <c r="L5111" s="61" t="str">
        <f aca="false">IF(J5111="PosK",SUMIFS(K:K,J:J,"PosK",H:H,H5111),"")</f>
        <v/>
      </c>
      <c r="M5111" s="61" t="str">
        <f aca="false">IF(J5111="PosK",SUMIFS(K:K,J:J,"NegK",H:H,H5111),"")</f>
        <v/>
      </c>
      <c r="N5111" s="61" t="str">
        <f aca="false">IF(J5111="PosK",SUMIFS(K:K,J:J,"eDNA",H:H,H5111),"")</f>
        <v/>
      </c>
    </row>
    <row r="5112" customFormat="false" ht="14.25" hidden="false" customHeight="false" outlineLevel="0" collapsed="false">
      <c r="A5112" s="0" t="s">
        <v>846</v>
      </c>
      <c r="B5112" s="52" t="s">
        <v>986</v>
      </c>
      <c r="C5112" s="52" t="s">
        <v>751</v>
      </c>
      <c r="D5112" s="53" t="n">
        <v>0.1</v>
      </c>
      <c r="E5112" s="53" t="s">
        <v>748</v>
      </c>
      <c r="F5112" s="0" t="s">
        <v>1400</v>
      </c>
      <c r="G5112" s="0" t="str">
        <f aca="false">LEFT(B5112,2)</f>
        <v>13</v>
      </c>
      <c r="H5112" s="0" t="str">
        <f aca="false">I5112&amp;"_"&amp;G5112&amp;"_"&amp;F5112</f>
        <v>Spidssnudetfroe_13_20190115_DL2018031_RysensteenGym_koersel1</v>
      </c>
      <c r="I5112" s="61" t="str">
        <f aca="false">MID(RIGHT(B5112,LEN(B5112)-3),1,FIND("_",RIGHT(B5112,LEN(B5112)-3))-1)</f>
        <v>Spidssnudetfroe</v>
      </c>
      <c r="J5112" s="61" t="str">
        <f aca="false">TRIM(SUBSTITUTE(RIGHT(B5112,FIND(I5112,B5112)+1),"_",""))</f>
        <v>eDNA</v>
      </c>
      <c r="K5112" s="0" t="str">
        <f aca="false">IFERROR(VALUE(SUBSTITUTE(E5112,".",",")),E5112)</f>
        <v>No Ct</v>
      </c>
      <c r="L5112" s="61" t="str">
        <f aca="false">IF(J5112="PosK",SUMIFS(K:K,J:J,"PosK",H:H,H5112),"")</f>
        <v/>
      </c>
      <c r="M5112" s="61" t="str">
        <f aca="false">IF(J5112="PosK",SUMIFS(K:K,J:J,"NegK",H:H,H5112),"")</f>
        <v/>
      </c>
      <c r="N5112" s="61" t="str">
        <f aca="false">IF(J5112="PosK",SUMIFS(K:K,J:J,"eDNA",H:H,H5112),"")</f>
        <v/>
      </c>
      <c r="Q5112" s="62"/>
    </row>
    <row r="5113" customFormat="false" ht="14.25" hidden="false" customHeight="false" outlineLevel="0" collapsed="false">
      <c r="A5113" s="0" t="s">
        <v>848</v>
      </c>
      <c r="B5113" s="52" t="s">
        <v>986</v>
      </c>
      <c r="C5113" s="52" t="s">
        <v>751</v>
      </c>
      <c r="D5113" s="53" t="n">
        <v>0.1</v>
      </c>
      <c r="E5113" s="53" t="s">
        <v>748</v>
      </c>
      <c r="F5113" s="0" t="s">
        <v>1400</v>
      </c>
      <c r="G5113" s="0" t="str">
        <f aca="false">LEFT(B5113,2)</f>
        <v>13</v>
      </c>
      <c r="H5113" s="0" t="str">
        <f aca="false">I5113&amp;"_"&amp;G5113&amp;"_"&amp;F5113</f>
        <v>Spidssnudetfroe_13_20190115_DL2018031_RysensteenGym_koersel1</v>
      </c>
      <c r="I5113" s="61" t="str">
        <f aca="false">MID(RIGHT(B5113,LEN(B5113)-3),1,FIND("_",RIGHT(B5113,LEN(B5113)-3))-1)</f>
        <v>Spidssnudetfroe</v>
      </c>
      <c r="J5113" s="61" t="str">
        <f aca="false">TRIM(SUBSTITUTE(RIGHT(B5113,FIND(I5113,B5113)+1),"_",""))</f>
        <v>eDNA</v>
      </c>
      <c r="K5113" s="0" t="str">
        <f aca="false">IFERROR(VALUE(SUBSTITUTE(E5113,".",",")),E5113)</f>
        <v>No Ct</v>
      </c>
      <c r="L5113" s="61" t="str">
        <f aca="false">IF(J5113="PosK",SUMIFS(K:K,J:J,"PosK",H:H,H5113),"")</f>
        <v/>
      </c>
      <c r="M5113" s="61" t="str">
        <f aca="false">IF(J5113="PosK",SUMIFS(K:K,J:J,"NegK",H:H,H5113),"")</f>
        <v/>
      </c>
      <c r="N5113" s="61" t="str">
        <f aca="false">IF(J5113="PosK",SUMIFS(K:K,J:J,"eDNA",H:H,H5113),"")</f>
        <v/>
      </c>
      <c r="P5113" s="62"/>
      <c r="T5113" s="63"/>
      <c r="W5113" s="64"/>
    </row>
    <row r="5114" customFormat="false" ht="14.25" hidden="false" customHeight="false" outlineLevel="0" collapsed="false">
      <c r="A5114" s="0" t="s">
        <v>849</v>
      </c>
      <c r="B5114" s="52" t="s">
        <v>987</v>
      </c>
      <c r="C5114" s="52" t="s">
        <v>743</v>
      </c>
      <c r="D5114" s="53" t="n">
        <v>0.1</v>
      </c>
      <c r="E5114" s="53" t="s">
        <v>748</v>
      </c>
      <c r="F5114" s="0" t="s">
        <v>1400</v>
      </c>
      <c r="G5114" s="0" t="str">
        <f aca="false">LEFT(B5114,2)</f>
        <v>14</v>
      </c>
      <c r="H5114" s="0" t="str">
        <f aca="false">I5114&amp;"_"&amp;G5114&amp;"_"&amp;F5114</f>
        <v>Spidssnudetfroe_14_20190115_DL2018031_RysensteenGym_koersel1</v>
      </c>
      <c r="I5114" s="61" t="str">
        <f aca="false">MID(RIGHT(B5114,LEN(B5114)-3),1,FIND("_",RIGHT(B5114,LEN(B5114)-3))-1)</f>
        <v>Spidssnudetfroe</v>
      </c>
      <c r="J5114" s="61" t="str">
        <f aca="false">TRIM(SUBSTITUTE(RIGHT(B5114,FIND(I5114,B5114)+1),"_",""))</f>
        <v>PosK</v>
      </c>
      <c r="K5114" s="0" t="str">
        <f aca="false">IFERROR(VALUE(SUBSTITUTE(E5114,".",",")),E5114)</f>
        <v>No Ct</v>
      </c>
      <c r="L5114" s="61" t="n">
        <f aca="false">IF(J5114="PosK",SUMIFS(K:K,J:J,"PosK",H:H,H5114),"")</f>
        <v>0</v>
      </c>
      <c r="M5114" s="61" t="n">
        <f aca="false">IF(J5114="PosK",SUMIFS(K:K,J:J,"NegK",H:H,H5114),"")</f>
        <v>0</v>
      </c>
      <c r="N5114" s="61" t="n">
        <f aca="false">IF(J5114="PosK",SUMIFS(K:K,J:J,"eDNA",H:H,H5114),"")</f>
        <v>0</v>
      </c>
      <c r="P5114" s="62" t="n">
        <f aca="false">IF(K5116="No Ct",0,K5116)</f>
        <v>0</v>
      </c>
      <c r="Q5114" s="62" t="n">
        <f aca="false">IF(K5117="No Ct",0,K5117)</f>
        <v>0</v>
      </c>
      <c r="R5114" s="0" t="str">
        <f aca="false">IF(AND(L5114&gt;0,M5114=0),"Valid","Invalid")</f>
        <v>Invalid</v>
      </c>
      <c r="S5114" s="0" t="str">
        <f aca="false">IF(OR(P5114&gt;1,Q5114&gt;1),"Present","Absent")</f>
        <v>Absent</v>
      </c>
      <c r="T5114" s="63" t="str">
        <f aca="false">IF(OR(AND(P5114&gt;1,P5114&lt;41),AND(Q5114&gt;1,Q5114&lt;41)),"Ct&lt;41","Ct&gt;41")</f>
        <v>Ct&gt;41</v>
      </c>
      <c r="U5114" s="0" t="str">
        <f aca="false">I5114</f>
        <v>Spidssnudetfroe</v>
      </c>
      <c r="V5114" s="0" t="str">
        <f aca="false">MID(F5114,10,9)</f>
        <v>DL2018031</v>
      </c>
      <c r="W5114" s="64" t="str">
        <f aca="false">V5114&amp;"_"&amp;U5114&amp;"_"&amp;R5114&amp;"_"&amp;S5114&amp;"_"&amp;T5114</f>
        <v>DL2018031_Spidssnudetfroe_Invalid_Absent_Ct&gt;41</v>
      </c>
    </row>
    <row r="5115" customFormat="false" ht="14.25" hidden="false" customHeight="false" outlineLevel="0" collapsed="false">
      <c r="A5115" s="0" t="s">
        <v>851</v>
      </c>
      <c r="B5115" s="52" t="s">
        <v>988</v>
      </c>
      <c r="C5115" s="52" t="s">
        <v>747</v>
      </c>
      <c r="D5115" s="53" t="n">
        <v>0.1</v>
      </c>
      <c r="E5115" s="53" t="s">
        <v>748</v>
      </c>
      <c r="F5115" s="0" t="s">
        <v>1400</v>
      </c>
      <c r="G5115" s="0" t="str">
        <f aca="false">LEFT(B5115,2)</f>
        <v>14</v>
      </c>
      <c r="H5115" s="0" t="str">
        <f aca="false">I5115&amp;"_"&amp;G5115&amp;"_"&amp;F5115</f>
        <v>Spidssnudetfroe_14_20190115_DL2018031_RysensteenGym_koersel1</v>
      </c>
      <c r="I5115" s="61" t="str">
        <f aca="false">MID(RIGHT(B5115,LEN(B5115)-3),1,FIND("_",RIGHT(B5115,LEN(B5115)-3))-1)</f>
        <v>Spidssnudetfroe</v>
      </c>
      <c r="J5115" s="61" t="str">
        <f aca="false">TRIM(SUBSTITUTE(RIGHT(B5115,FIND(I5115,B5115)+1),"_",""))</f>
        <v>NegK</v>
      </c>
      <c r="K5115" s="0" t="str">
        <f aca="false">IFERROR(VALUE(SUBSTITUTE(E5115,".",",")),E5115)</f>
        <v>No Ct</v>
      </c>
      <c r="L5115" s="61" t="str">
        <f aca="false">IF(J5115="PosK",SUMIFS(K:K,J:J,"PosK",H:H,H5115),"")</f>
        <v/>
      </c>
      <c r="M5115" s="61" t="str">
        <f aca="false">IF(J5115="PosK",SUMIFS(K:K,J:J,"NegK",H:H,H5115),"")</f>
        <v/>
      </c>
      <c r="N5115" s="61" t="str">
        <f aca="false">IF(J5115="PosK",SUMIFS(K:K,J:J,"eDNA",H:H,H5115),"")</f>
        <v/>
      </c>
    </row>
    <row r="5116" customFormat="false" ht="14.25" hidden="false" customHeight="false" outlineLevel="0" collapsed="false">
      <c r="A5116" s="0" t="s">
        <v>853</v>
      </c>
      <c r="B5116" s="52" t="s">
        <v>989</v>
      </c>
      <c r="C5116" s="52" t="s">
        <v>751</v>
      </c>
      <c r="D5116" s="53" t="n">
        <v>0.1</v>
      </c>
      <c r="E5116" s="53" t="s">
        <v>748</v>
      </c>
      <c r="F5116" s="0" t="s">
        <v>1400</v>
      </c>
      <c r="G5116" s="0" t="str">
        <f aca="false">LEFT(B5116,2)</f>
        <v>14</v>
      </c>
      <c r="H5116" s="0" t="str">
        <f aca="false">I5116&amp;"_"&amp;G5116&amp;"_"&amp;F5116</f>
        <v>Spidssnudetfroe_14_20190115_DL2018031_RysensteenGym_koersel1</v>
      </c>
      <c r="I5116" s="61" t="str">
        <f aca="false">MID(RIGHT(B5116,LEN(B5116)-3),1,FIND("_",RIGHT(B5116,LEN(B5116)-3))-1)</f>
        <v>Spidssnudetfroe</v>
      </c>
      <c r="J5116" s="61" t="str">
        <f aca="false">TRIM(SUBSTITUTE(RIGHT(B5116,FIND(I5116,B5116)+1),"_",""))</f>
        <v>eDNA</v>
      </c>
      <c r="K5116" s="0" t="str">
        <f aca="false">IFERROR(VALUE(SUBSTITUTE(E5116,".",",")),E5116)</f>
        <v>No Ct</v>
      </c>
      <c r="L5116" s="61" t="str">
        <f aca="false">IF(J5116="PosK",SUMIFS(K:K,J:J,"PosK",H:H,H5116),"")</f>
        <v/>
      </c>
      <c r="M5116" s="61" t="str">
        <f aca="false">IF(J5116="PosK",SUMIFS(K:K,J:J,"NegK",H:H,H5116),"")</f>
        <v/>
      </c>
      <c r="N5116" s="61" t="str">
        <f aca="false">IF(J5116="PosK",SUMIFS(K:K,J:J,"eDNA",H:H,H5116),"")</f>
        <v/>
      </c>
      <c r="Q5116" s="62"/>
    </row>
    <row r="5117" customFormat="false" ht="14.25" hidden="false" customHeight="false" outlineLevel="0" collapsed="false">
      <c r="A5117" s="0" t="s">
        <v>855</v>
      </c>
      <c r="B5117" s="52" t="s">
        <v>989</v>
      </c>
      <c r="C5117" s="52" t="s">
        <v>751</v>
      </c>
      <c r="D5117" s="53" t="n">
        <v>0.1</v>
      </c>
      <c r="E5117" s="53" t="s">
        <v>748</v>
      </c>
      <c r="F5117" s="0" t="s">
        <v>1400</v>
      </c>
      <c r="G5117" s="0" t="str">
        <f aca="false">LEFT(B5117,2)</f>
        <v>14</v>
      </c>
      <c r="H5117" s="0" t="str">
        <f aca="false">I5117&amp;"_"&amp;G5117&amp;"_"&amp;F5117</f>
        <v>Spidssnudetfroe_14_20190115_DL2018031_RysensteenGym_koersel1</v>
      </c>
      <c r="I5117" s="61" t="str">
        <f aca="false">MID(RIGHT(B5117,LEN(B5117)-3),1,FIND("_",RIGHT(B5117,LEN(B5117)-3))-1)</f>
        <v>Spidssnudetfroe</v>
      </c>
      <c r="J5117" s="61" t="str">
        <f aca="false">TRIM(SUBSTITUTE(RIGHT(B5117,FIND(I5117,B5117)+1),"_",""))</f>
        <v>eDNA</v>
      </c>
      <c r="K5117" s="0" t="str">
        <f aca="false">IFERROR(VALUE(SUBSTITUTE(E5117,".",",")),E5117)</f>
        <v>No Ct</v>
      </c>
      <c r="L5117" s="61" t="str">
        <f aca="false">IF(J5117="PosK",SUMIFS(K:K,J:J,"PosK",H:H,H5117),"")</f>
        <v/>
      </c>
      <c r="M5117" s="61" t="str">
        <f aca="false">IF(J5117="PosK",SUMIFS(K:K,J:J,"NegK",H:H,H5117),"")</f>
        <v/>
      </c>
      <c r="N5117" s="61" t="str">
        <f aca="false">IF(J5117="PosK",SUMIFS(K:K,J:J,"eDNA",H:H,H5117),"")</f>
        <v/>
      </c>
      <c r="P5117" s="62"/>
      <c r="T5117" s="63"/>
      <c r="W5117" s="64"/>
    </row>
    <row r="5118" customFormat="false" ht="14.25" hidden="false" customHeight="false" outlineLevel="0" collapsed="false">
      <c r="A5118" s="0" t="s">
        <v>856</v>
      </c>
      <c r="B5118" s="52" t="s">
        <v>990</v>
      </c>
      <c r="C5118" s="52" t="s">
        <v>743</v>
      </c>
      <c r="D5118" s="53" t="n">
        <v>0.1</v>
      </c>
      <c r="E5118" s="53" t="s">
        <v>748</v>
      </c>
      <c r="F5118" s="0" t="s">
        <v>1400</v>
      </c>
      <c r="G5118" s="0" t="str">
        <f aca="false">LEFT(B5118,2)</f>
        <v>15</v>
      </c>
      <c r="H5118" s="0" t="str">
        <f aca="false">I5118&amp;"_"&amp;G5118&amp;"_"&amp;F5118</f>
        <v>KortbenetGroenFroe_15_20190115_DL2018031_RysensteenGym_koersel1</v>
      </c>
      <c r="I5118" s="61" t="str">
        <f aca="false">MID(RIGHT(B5118,LEN(B5118)-3),1,FIND("_",RIGHT(B5118,LEN(B5118)-3))-1)</f>
        <v>KortbenetGroenFroe</v>
      </c>
      <c r="J5118" s="61" t="str">
        <f aca="false">TRIM(SUBSTITUTE(RIGHT(B5118,FIND(I5118,B5118)+1),"_",""))</f>
        <v>PosK</v>
      </c>
      <c r="K5118" s="0" t="str">
        <f aca="false">IFERROR(VALUE(SUBSTITUTE(E5118,".",",")),E5118)</f>
        <v>No Ct</v>
      </c>
      <c r="L5118" s="61" t="n">
        <f aca="false">IF(J5118="PosK",SUMIFS(K:K,J:J,"PosK",H:H,H5118),"")</f>
        <v>0</v>
      </c>
      <c r="M5118" s="61" t="n">
        <f aca="false">IF(J5118="PosK",SUMIFS(K:K,J:J,"NegK",H:H,H5118),"")</f>
        <v>0</v>
      </c>
      <c r="N5118" s="61" t="n">
        <f aca="false">IF(J5118="PosK",SUMIFS(K:K,J:J,"eDNA",H:H,H5118),"")</f>
        <v>0</v>
      </c>
      <c r="P5118" s="62" t="n">
        <f aca="false">IF(K5120="No Ct",0,K5120)</f>
        <v>0</v>
      </c>
      <c r="Q5118" s="62" t="n">
        <f aca="false">IF(K5121="No Ct",0,K5121)</f>
        <v>0</v>
      </c>
      <c r="R5118" s="0" t="str">
        <f aca="false">IF(AND(L5118&gt;0,M5118=0),"Valid","Invalid")</f>
        <v>Invalid</v>
      </c>
      <c r="S5118" s="0" t="str">
        <f aca="false">IF(OR(P5118&gt;1,Q5118&gt;1),"Present","Absent")</f>
        <v>Absent</v>
      </c>
      <c r="T5118" s="63" t="str">
        <f aca="false">IF(OR(AND(P5118&gt;1,P5118&lt;41),AND(Q5118&gt;1,Q5118&lt;41)),"Ct&lt;41","Ct&gt;41")</f>
        <v>Ct&gt;41</v>
      </c>
      <c r="U5118" s="0" t="str">
        <f aca="false">I5118</f>
        <v>KortbenetGroenFroe</v>
      </c>
      <c r="V5118" s="0" t="str">
        <f aca="false">MID(F5118,10,9)</f>
        <v>DL2018031</v>
      </c>
      <c r="W5118" s="64" t="str">
        <f aca="false">V5118&amp;"_"&amp;U5118&amp;"_"&amp;R5118&amp;"_"&amp;S5118&amp;"_"&amp;T5118</f>
        <v>DL2018031_KortbenetGroenFroe_Invalid_Absent_Ct&gt;41</v>
      </c>
    </row>
    <row r="5119" customFormat="false" ht="14.25" hidden="false" customHeight="false" outlineLevel="0" collapsed="false">
      <c r="A5119" s="0" t="s">
        <v>858</v>
      </c>
      <c r="B5119" s="52" t="s">
        <v>991</v>
      </c>
      <c r="C5119" s="52" t="s">
        <v>747</v>
      </c>
      <c r="D5119" s="53" t="n">
        <v>0.1</v>
      </c>
      <c r="E5119" s="53" t="s">
        <v>748</v>
      </c>
      <c r="F5119" s="0" t="s">
        <v>1400</v>
      </c>
      <c r="G5119" s="0" t="str">
        <f aca="false">LEFT(B5119,2)</f>
        <v>15</v>
      </c>
      <c r="H5119" s="0" t="str">
        <f aca="false">I5119&amp;"_"&amp;G5119&amp;"_"&amp;F5119</f>
        <v>KortbenetGroenFroe_15_20190115_DL2018031_RysensteenGym_koersel1</v>
      </c>
      <c r="I5119" s="61" t="str">
        <f aca="false">MID(RIGHT(B5119,LEN(B5119)-3),1,FIND("_",RIGHT(B5119,LEN(B5119)-3))-1)</f>
        <v>KortbenetGroenFroe</v>
      </c>
      <c r="J5119" s="61" t="str">
        <f aca="false">TRIM(SUBSTITUTE(RIGHT(B5119,FIND(I5119,B5119)+1),"_",""))</f>
        <v>NegK</v>
      </c>
      <c r="K5119" s="0" t="str">
        <f aca="false">IFERROR(VALUE(SUBSTITUTE(E5119,".",",")),E5119)</f>
        <v>No Ct</v>
      </c>
      <c r="L5119" s="61" t="str">
        <f aca="false">IF(J5119="PosK",SUMIFS(K:K,J:J,"PosK",H:H,H5119),"")</f>
        <v/>
      </c>
      <c r="M5119" s="61" t="str">
        <f aca="false">IF(J5119="PosK",SUMIFS(K:K,J:J,"NegK",H:H,H5119),"")</f>
        <v/>
      </c>
      <c r="N5119" s="61" t="str">
        <f aca="false">IF(J5119="PosK",SUMIFS(K:K,J:J,"eDNA",H:H,H5119),"")</f>
        <v/>
      </c>
    </row>
    <row r="5120" customFormat="false" ht="14.25" hidden="false" customHeight="false" outlineLevel="0" collapsed="false">
      <c r="A5120" s="0" t="s">
        <v>860</v>
      </c>
      <c r="B5120" s="52" t="s">
        <v>992</v>
      </c>
      <c r="C5120" s="52" t="s">
        <v>751</v>
      </c>
      <c r="D5120" s="53" t="n">
        <v>0.1</v>
      </c>
      <c r="E5120" s="53" t="s">
        <v>748</v>
      </c>
      <c r="F5120" s="0" t="s">
        <v>1400</v>
      </c>
      <c r="G5120" s="0" t="str">
        <f aca="false">LEFT(B5120,2)</f>
        <v>15</v>
      </c>
      <c r="H5120" s="0" t="str">
        <f aca="false">I5120&amp;"_"&amp;G5120&amp;"_"&amp;F5120</f>
        <v>KortbenetGroenFroe_15_20190115_DL2018031_RysensteenGym_koersel1</v>
      </c>
      <c r="I5120" s="61" t="str">
        <f aca="false">MID(RIGHT(B5120,LEN(B5120)-3),1,FIND("_",RIGHT(B5120,LEN(B5120)-3))-1)</f>
        <v>KortbenetGroenFroe</v>
      </c>
      <c r="J5120" s="61" t="str">
        <f aca="false">TRIM(SUBSTITUTE(RIGHT(B5120,FIND(I5120,B5120)+1),"_",""))</f>
        <v>eDNA</v>
      </c>
      <c r="K5120" s="0" t="str">
        <f aca="false">IFERROR(VALUE(SUBSTITUTE(E5120,".",",")),E5120)</f>
        <v>No Ct</v>
      </c>
      <c r="L5120" s="61" t="str">
        <f aca="false">IF(J5120="PosK",SUMIFS(K:K,J:J,"PosK",H:H,H5120),"")</f>
        <v/>
      </c>
      <c r="M5120" s="61" t="str">
        <f aca="false">IF(J5120="PosK",SUMIFS(K:K,J:J,"NegK",H:H,H5120),"")</f>
        <v/>
      </c>
      <c r="N5120" s="61" t="str">
        <f aca="false">IF(J5120="PosK",SUMIFS(K:K,J:J,"eDNA",H:H,H5120),"")</f>
        <v/>
      </c>
      <c r="Q5120" s="62"/>
    </row>
    <row r="5121" customFormat="false" ht="14.25" hidden="false" customHeight="false" outlineLevel="0" collapsed="false">
      <c r="A5121" s="0" t="s">
        <v>862</v>
      </c>
      <c r="B5121" s="52" t="s">
        <v>992</v>
      </c>
      <c r="C5121" s="52" t="s">
        <v>751</v>
      </c>
      <c r="D5121" s="53" t="n">
        <v>0.1</v>
      </c>
      <c r="E5121" s="53" t="s">
        <v>748</v>
      </c>
      <c r="F5121" s="0" t="s">
        <v>1400</v>
      </c>
      <c r="G5121" s="0" t="str">
        <f aca="false">LEFT(B5121,2)</f>
        <v>15</v>
      </c>
      <c r="H5121" s="0" t="str">
        <f aca="false">I5121&amp;"_"&amp;G5121&amp;"_"&amp;F5121</f>
        <v>KortbenetGroenFroe_15_20190115_DL2018031_RysensteenGym_koersel1</v>
      </c>
      <c r="I5121" s="61" t="str">
        <f aca="false">MID(RIGHT(B5121,LEN(B5121)-3),1,FIND("_",RIGHT(B5121,LEN(B5121)-3))-1)</f>
        <v>KortbenetGroenFroe</v>
      </c>
      <c r="J5121" s="61" t="str">
        <f aca="false">TRIM(SUBSTITUTE(RIGHT(B5121,FIND(I5121,B5121)+1),"_",""))</f>
        <v>eDNA</v>
      </c>
      <c r="K5121" s="0" t="str">
        <f aca="false">IFERROR(VALUE(SUBSTITUTE(E5121,".",",")),E5121)</f>
        <v>No Ct</v>
      </c>
      <c r="L5121" s="61" t="str">
        <f aca="false">IF(J5121="PosK",SUMIFS(K:K,J:J,"PosK",H:H,H5121),"")</f>
        <v/>
      </c>
      <c r="M5121" s="61" t="str">
        <f aca="false">IF(J5121="PosK",SUMIFS(K:K,J:J,"NegK",H:H,H5121),"")</f>
        <v/>
      </c>
      <c r="N5121" s="61" t="str">
        <f aca="false">IF(J5121="PosK",SUMIFS(K:K,J:J,"eDNA",H:H,H5121),"")</f>
        <v/>
      </c>
      <c r="P5121" s="62"/>
      <c r="T5121" s="63"/>
      <c r="W5121" s="64"/>
    </row>
    <row r="5122" customFormat="false" ht="14.25" hidden="false" customHeight="false" outlineLevel="0" collapsed="false">
      <c r="A5122" s="0" t="s">
        <v>863</v>
      </c>
      <c r="B5122" s="52" t="s">
        <v>1212</v>
      </c>
      <c r="C5122" s="52" t="s">
        <v>743</v>
      </c>
      <c r="D5122" s="53" t="n">
        <v>0.1</v>
      </c>
      <c r="E5122" s="53" t="n">
        <v>34.64</v>
      </c>
      <c r="F5122" s="0" t="s">
        <v>1400</v>
      </c>
      <c r="G5122" s="0" t="str">
        <f aca="false">LEFT(B5122,2)</f>
        <v>16</v>
      </c>
      <c r="H5122" s="0" t="str">
        <f aca="false">I5122&amp;"_"&amp;G5122&amp;"_"&amp;F5122</f>
        <v>ButsnudetFroe_16_20190115_DL2018031_RysensteenGym_koersel1</v>
      </c>
      <c r="I5122" s="61" t="str">
        <f aca="false">MID(RIGHT(B5122,LEN(B5122)-3),1,FIND("_",RIGHT(B5122,LEN(B5122)-3))-1)</f>
        <v>ButsnudetFroe</v>
      </c>
      <c r="J5122" s="61" t="str">
        <f aca="false">TRIM(SUBSTITUTE(RIGHT(B5122,FIND(I5122,B5122)+1),"_",""))</f>
        <v>PosK</v>
      </c>
      <c r="K5122" s="0" t="n">
        <f aca="false">IFERROR(VALUE(SUBSTITUTE(E5122,".",",")),E5122)</f>
        <v>34.64</v>
      </c>
      <c r="L5122" s="61" t="n">
        <f aca="false">IF(J5122="PosK",SUMIFS(K:K,J:J,"PosK",H:H,H5122),"")</f>
        <v>34.64</v>
      </c>
      <c r="M5122" s="61" t="n">
        <f aca="false">IF(J5122="PosK",SUMIFS(K:K,J:J,"NegK",H:H,H5122),"")</f>
        <v>0</v>
      </c>
      <c r="N5122" s="61" t="n">
        <f aca="false">IF(J5122="PosK",SUMIFS(K:K,J:J,"eDNA",H:H,H5122),"")</f>
        <v>0</v>
      </c>
      <c r="P5122" s="62" t="n">
        <f aca="false">IF(K5124="No Ct",0,K5124)</f>
        <v>0</v>
      </c>
      <c r="Q5122" s="62" t="n">
        <f aca="false">IF(K5125="No Ct",0,K5125)</f>
        <v>0</v>
      </c>
      <c r="R5122" s="0" t="str">
        <f aca="false">IF(AND(L5122&gt;0,M5122=0),"Valid","Invalid")</f>
        <v>Valid</v>
      </c>
      <c r="S5122" s="0" t="str">
        <f aca="false">IF(OR(P5122&gt;1,Q5122&gt;1),"Present","Absent")</f>
        <v>Absent</v>
      </c>
      <c r="T5122" s="63" t="str">
        <f aca="false">IF(OR(AND(P5122&gt;1,P5122&lt;41),AND(Q5122&gt;1,Q5122&lt;41)),"Ct&lt;41","Ct&gt;41")</f>
        <v>Ct&gt;41</v>
      </c>
      <c r="U5122" s="0" t="str">
        <f aca="false">I5122</f>
        <v>ButsnudetFroe</v>
      </c>
      <c r="V5122" s="0" t="str">
        <f aca="false">MID(F5122,10,9)</f>
        <v>DL2018031</v>
      </c>
      <c r="W5122" s="64" t="str">
        <f aca="false">V5122&amp;"_"&amp;U5122&amp;"_"&amp;R5122&amp;"_"&amp;S5122&amp;"_"&amp;T5122</f>
        <v>DL2018031_ButsnudetFroe_Valid_Absent_Ct&gt;41</v>
      </c>
    </row>
    <row r="5123" customFormat="false" ht="14.25" hidden="false" customHeight="false" outlineLevel="0" collapsed="false">
      <c r="A5123" s="0" t="s">
        <v>865</v>
      </c>
      <c r="B5123" s="52" t="s">
        <v>1213</v>
      </c>
      <c r="C5123" s="52" t="s">
        <v>747</v>
      </c>
      <c r="D5123" s="53" t="n">
        <v>0.1</v>
      </c>
      <c r="E5123" s="53" t="s">
        <v>748</v>
      </c>
      <c r="F5123" s="0" t="s">
        <v>1400</v>
      </c>
      <c r="G5123" s="0" t="str">
        <f aca="false">LEFT(B5123,2)</f>
        <v>16</v>
      </c>
      <c r="H5123" s="0" t="str">
        <f aca="false">I5123&amp;"_"&amp;G5123&amp;"_"&amp;F5123</f>
        <v>ButsnudetFroe_16_20190115_DL2018031_RysensteenGym_koersel1</v>
      </c>
      <c r="I5123" s="61" t="str">
        <f aca="false">MID(RIGHT(B5123,LEN(B5123)-3),1,FIND("_",RIGHT(B5123,LEN(B5123)-3))-1)</f>
        <v>ButsnudetFroe</v>
      </c>
      <c r="J5123" s="61" t="str">
        <f aca="false">TRIM(SUBSTITUTE(RIGHT(B5123,FIND(I5123,B5123)+1),"_",""))</f>
        <v>NegK</v>
      </c>
      <c r="K5123" s="0" t="str">
        <f aca="false">IFERROR(VALUE(SUBSTITUTE(E5123,".",",")),E5123)</f>
        <v>No Ct</v>
      </c>
      <c r="L5123" s="61" t="str">
        <f aca="false">IF(J5123="PosK",SUMIFS(K:K,J:J,"PosK",H:H,H5123),"")</f>
        <v/>
      </c>
      <c r="M5123" s="61" t="str">
        <f aca="false">IF(J5123="PosK",SUMIFS(K:K,J:J,"NegK",H:H,H5123),"")</f>
        <v/>
      </c>
      <c r="N5123" s="61" t="str">
        <f aca="false">IF(J5123="PosK",SUMIFS(K:K,J:J,"eDNA",H:H,H5123),"")</f>
        <v/>
      </c>
    </row>
    <row r="5124" customFormat="false" ht="14.25" hidden="false" customHeight="false" outlineLevel="0" collapsed="false">
      <c r="A5124" s="0" t="s">
        <v>867</v>
      </c>
      <c r="B5124" s="52" t="s">
        <v>1214</v>
      </c>
      <c r="C5124" s="52" t="s">
        <v>751</v>
      </c>
      <c r="D5124" s="53" t="n">
        <v>0.1</v>
      </c>
      <c r="E5124" s="53" t="s">
        <v>748</v>
      </c>
      <c r="F5124" s="0" t="s">
        <v>1400</v>
      </c>
      <c r="G5124" s="0" t="str">
        <f aca="false">LEFT(B5124,2)</f>
        <v>16</v>
      </c>
      <c r="H5124" s="0" t="str">
        <f aca="false">I5124&amp;"_"&amp;G5124&amp;"_"&amp;F5124</f>
        <v>ButsnudetFroe_16_20190115_DL2018031_RysensteenGym_koersel1</v>
      </c>
      <c r="I5124" s="61" t="str">
        <f aca="false">MID(RIGHT(B5124,LEN(B5124)-3),1,FIND("_",RIGHT(B5124,LEN(B5124)-3))-1)</f>
        <v>ButsnudetFroe</v>
      </c>
      <c r="J5124" s="61" t="str">
        <f aca="false">TRIM(SUBSTITUTE(RIGHT(B5124,FIND(I5124,B5124)+1),"_",""))</f>
        <v>eDNA</v>
      </c>
      <c r="K5124" s="0" t="str">
        <f aca="false">IFERROR(VALUE(SUBSTITUTE(E5124,".",",")),E5124)</f>
        <v>No Ct</v>
      </c>
      <c r="L5124" s="61" t="str">
        <f aca="false">IF(J5124="PosK",SUMIFS(K:K,J:J,"PosK",H:H,H5124),"")</f>
        <v/>
      </c>
      <c r="M5124" s="61" t="str">
        <f aca="false">IF(J5124="PosK",SUMIFS(K:K,J:J,"NegK",H:H,H5124),"")</f>
        <v/>
      </c>
      <c r="N5124" s="61" t="str">
        <f aca="false">IF(J5124="PosK",SUMIFS(K:K,J:J,"eDNA",H:H,H5124),"")</f>
        <v/>
      </c>
      <c r="Q5124" s="62"/>
    </row>
    <row r="5125" customFormat="false" ht="14.25" hidden="false" customHeight="false" outlineLevel="0" collapsed="false">
      <c r="A5125" s="0" t="s">
        <v>869</v>
      </c>
      <c r="B5125" s="52" t="s">
        <v>1214</v>
      </c>
      <c r="C5125" s="52" t="s">
        <v>751</v>
      </c>
      <c r="D5125" s="53" t="n">
        <v>0.1</v>
      </c>
      <c r="E5125" s="53" t="s">
        <v>748</v>
      </c>
      <c r="F5125" s="0" t="s">
        <v>1400</v>
      </c>
      <c r="G5125" s="0" t="str">
        <f aca="false">LEFT(B5125,2)</f>
        <v>16</v>
      </c>
      <c r="H5125" s="0" t="str">
        <f aca="false">I5125&amp;"_"&amp;G5125&amp;"_"&amp;F5125</f>
        <v>ButsnudetFroe_16_20190115_DL2018031_RysensteenGym_koersel1</v>
      </c>
      <c r="I5125" s="61" t="str">
        <f aca="false">MID(RIGHT(B5125,LEN(B5125)-3),1,FIND("_",RIGHT(B5125,LEN(B5125)-3))-1)</f>
        <v>ButsnudetFroe</v>
      </c>
      <c r="J5125" s="61" t="str">
        <f aca="false">TRIM(SUBSTITUTE(RIGHT(B5125,FIND(I5125,B5125)+1),"_",""))</f>
        <v>eDNA</v>
      </c>
      <c r="K5125" s="0" t="str">
        <f aca="false">IFERROR(VALUE(SUBSTITUTE(E5125,".",",")),E5125)</f>
        <v>No Ct</v>
      </c>
      <c r="L5125" s="61" t="str">
        <f aca="false">IF(J5125="PosK",SUMIFS(K:K,J:J,"PosK",H:H,H5125),"")</f>
        <v/>
      </c>
      <c r="M5125" s="61" t="str">
        <f aca="false">IF(J5125="PosK",SUMIFS(K:K,J:J,"NegK",H:H,H5125),"")</f>
        <v/>
      </c>
      <c r="N5125" s="61" t="str">
        <f aca="false">IF(J5125="PosK",SUMIFS(K:K,J:J,"eDNA",H:H,H5125),"")</f>
        <v/>
      </c>
      <c r="P5125" s="62"/>
      <c r="T5125" s="63"/>
      <c r="W5125" s="64"/>
    </row>
    <row r="5126" customFormat="false" ht="14.25" hidden="false" customHeight="false" outlineLevel="0" collapsed="false">
      <c r="A5126" s="0" t="s">
        <v>870</v>
      </c>
      <c r="B5126" s="52" t="s">
        <v>996</v>
      </c>
      <c r="C5126" s="52" t="s">
        <v>743</v>
      </c>
      <c r="D5126" s="53" t="n">
        <v>0.1</v>
      </c>
      <c r="E5126" s="53" t="s">
        <v>748</v>
      </c>
      <c r="F5126" s="0" t="s">
        <v>1400</v>
      </c>
      <c r="G5126" s="0" t="str">
        <f aca="false">LEFT(B5126,2)</f>
        <v>17</v>
      </c>
      <c r="H5126" s="0" t="str">
        <f aca="false">I5126&amp;"_"&amp;G5126&amp;"_"&amp;F5126</f>
        <v>ButsnudetFroe_17_20190115_DL2018031_RysensteenGym_koersel1</v>
      </c>
      <c r="I5126" s="61" t="str">
        <f aca="false">MID(RIGHT(B5126,LEN(B5126)-3),1,FIND("_",RIGHT(B5126,LEN(B5126)-3))-1)</f>
        <v>ButsnudetFroe</v>
      </c>
      <c r="J5126" s="61" t="str">
        <f aca="false">TRIM(SUBSTITUTE(RIGHT(B5126,FIND(I5126,B5126)+1),"_",""))</f>
        <v>PosK</v>
      </c>
      <c r="K5126" s="0" t="str">
        <f aca="false">IFERROR(VALUE(SUBSTITUTE(E5126,".",",")),E5126)</f>
        <v>No Ct</v>
      </c>
      <c r="L5126" s="61" t="n">
        <f aca="false">IF(J5126="PosK",SUMIFS(K:K,J:J,"PosK",H:H,H5126),"")</f>
        <v>0</v>
      </c>
      <c r="M5126" s="61" t="n">
        <f aca="false">IF(J5126="PosK",SUMIFS(K:K,J:J,"NegK",H:H,H5126),"")</f>
        <v>0</v>
      </c>
      <c r="N5126" s="61" t="n">
        <f aca="false">IF(J5126="PosK",SUMIFS(K:K,J:J,"eDNA",H:H,H5126),"")</f>
        <v>0</v>
      </c>
      <c r="P5126" s="62" t="n">
        <f aca="false">IF(K5128="No Ct",0,K5128)</f>
        <v>0</v>
      </c>
      <c r="Q5126" s="62" t="n">
        <f aca="false">IF(K5129="No Ct",0,K5129)</f>
        <v>0</v>
      </c>
      <c r="R5126" s="0" t="str">
        <f aca="false">IF(AND(L5126&gt;0,M5126=0),"Valid","Invalid")</f>
        <v>Invalid</v>
      </c>
      <c r="S5126" s="0" t="str">
        <f aca="false">IF(OR(P5126&gt;1,Q5126&gt;1),"Present","Absent")</f>
        <v>Absent</v>
      </c>
      <c r="T5126" s="63" t="str">
        <f aca="false">IF(OR(AND(P5126&gt;1,P5126&lt;41),AND(Q5126&gt;1,Q5126&lt;41)),"Ct&lt;41","Ct&gt;41")</f>
        <v>Ct&gt;41</v>
      </c>
      <c r="U5126" s="0" t="str">
        <f aca="false">I5126</f>
        <v>ButsnudetFroe</v>
      </c>
      <c r="V5126" s="0" t="str">
        <f aca="false">MID(F5126,10,9)</f>
        <v>DL2018031</v>
      </c>
      <c r="W5126" s="64" t="str">
        <f aca="false">V5126&amp;"_"&amp;U5126&amp;"_"&amp;R5126&amp;"_"&amp;S5126&amp;"_"&amp;T5126</f>
        <v>DL2018031_ButsnudetFroe_Invalid_Absent_Ct&gt;41</v>
      </c>
    </row>
    <row r="5127" customFormat="false" ht="14.25" hidden="false" customHeight="false" outlineLevel="0" collapsed="false">
      <c r="A5127" s="0" t="s">
        <v>872</v>
      </c>
      <c r="B5127" s="52" t="s">
        <v>997</v>
      </c>
      <c r="C5127" s="52" t="s">
        <v>747</v>
      </c>
      <c r="D5127" s="53" t="n">
        <v>0.1</v>
      </c>
      <c r="E5127" s="53" t="s">
        <v>748</v>
      </c>
      <c r="F5127" s="0" t="s">
        <v>1400</v>
      </c>
      <c r="G5127" s="0" t="str">
        <f aca="false">LEFT(B5127,2)</f>
        <v>17</v>
      </c>
      <c r="H5127" s="0" t="str">
        <f aca="false">I5127&amp;"_"&amp;G5127&amp;"_"&amp;F5127</f>
        <v>ButsnudetFroe_17_20190115_DL2018031_RysensteenGym_koersel1</v>
      </c>
      <c r="I5127" s="61" t="str">
        <f aca="false">MID(RIGHT(B5127,LEN(B5127)-3),1,FIND("_",RIGHT(B5127,LEN(B5127)-3))-1)</f>
        <v>ButsnudetFroe</v>
      </c>
      <c r="J5127" s="61" t="str">
        <f aca="false">TRIM(SUBSTITUTE(RIGHT(B5127,FIND(I5127,B5127)+1),"_",""))</f>
        <v>NegK</v>
      </c>
      <c r="K5127" s="0" t="str">
        <f aca="false">IFERROR(VALUE(SUBSTITUTE(E5127,".",",")),E5127)</f>
        <v>No Ct</v>
      </c>
      <c r="L5127" s="61" t="str">
        <f aca="false">IF(J5127="PosK",SUMIFS(K:K,J:J,"PosK",H:H,H5127),"")</f>
        <v/>
      </c>
      <c r="M5127" s="61" t="str">
        <f aca="false">IF(J5127="PosK",SUMIFS(K:K,J:J,"NegK",H:H,H5127),"")</f>
        <v/>
      </c>
      <c r="N5127" s="61" t="str">
        <f aca="false">IF(J5127="PosK",SUMIFS(K:K,J:J,"eDNA",H:H,H5127),"")</f>
        <v/>
      </c>
    </row>
    <row r="5128" customFormat="false" ht="14.25" hidden="false" customHeight="false" outlineLevel="0" collapsed="false">
      <c r="A5128" s="0" t="s">
        <v>874</v>
      </c>
      <c r="B5128" s="52" t="s">
        <v>998</v>
      </c>
      <c r="C5128" s="52" t="s">
        <v>751</v>
      </c>
      <c r="D5128" s="53" t="n">
        <v>0.1</v>
      </c>
      <c r="E5128" s="53" t="s">
        <v>748</v>
      </c>
      <c r="F5128" s="0" t="s">
        <v>1400</v>
      </c>
      <c r="G5128" s="0" t="str">
        <f aca="false">LEFT(B5128,2)</f>
        <v>17</v>
      </c>
      <c r="H5128" s="0" t="str">
        <f aca="false">I5128&amp;"_"&amp;G5128&amp;"_"&amp;F5128</f>
        <v>ButsnudetFroe_17_20190115_DL2018031_RysensteenGym_koersel1</v>
      </c>
      <c r="I5128" s="61" t="str">
        <f aca="false">MID(RIGHT(B5128,LEN(B5128)-3),1,FIND("_",RIGHT(B5128,LEN(B5128)-3))-1)</f>
        <v>ButsnudetFroe</v>
      </c>
      <c r="J5128" s="61" t="str">
        <f aca="false">TRIM(SUBSTITUTE(RIGHT(B5128,FIND(I5128,B5128)+1),"_",""))</f>
        <v>eDNA</v>
      </c>
      <c r="K5128" s="0" t="str">
        <f aca="false">IFERROR(VALUE(SUBSTITUTE(E5128,".",",")),E5128)</f>
        <v>No Ct</v>
      </c>
      <c r="L5128" s="61" t="str">
        <f aca="false">IF(J5128="PosK",SUMIFS(K:K,J:J,"PosK",H:H,H5128),"")</f>
        <v/>
      </c>
      <c r="M5128" s="61" t="str">
        <f aca="false">IF(J5128="PosK",SUMIFS(K:K,J:J,"NegK",H:H,H5128),"")</f>
        <v/>
      </c>
      <c r="N5128" s="61" t="str">
        <f aca="false">IF(J5128="PosK",SUMIFS(K:K,J:J,"eDNA",H:H,H5128),"")</f>
        <v/>
      </c>
      <c r="Q5128" s="62"/>
    </row>
    <row r="5129" customFormat="false" ht="14.25" hidden="false" customHeight="false" outlineLevel="0" collapsed="false">
      <c r="A5129" s="0" t="s">
        <v>876</v>
      </c>
      <c r="B5129" s="52" t="s">
        <v>998</v>
      </c>
      <c r="C5129" s="52" t="s">
        <v>751</v>
      </c>
      <c r="D5129" s="53" t="n">
        <v>0.1</v>
      </c>
      <c r="E5129" s="53" t="s">
        <v>748</v>
      </c>
      <c r="F5129" s="0" t="s">
        <v>1400</v>
      </c>
      <c r="G5129" s="0" t="str">
        <f aca="false">LEFT(B5129,2)</f>
        <v>17</v>
      </c>
      <c r="H5129" s="0" t="str">
        <f aca="false">I5129&amp;"_"&amp;G5129&amp;"_"&amp;F5129</f>
        <v>ButsnudetFroe_17_20190115_DL2018031_RysensteenGym_koersel1</v>
      </c>
      <c r="I5129" s="61" t="str">
        <f aca="false">MID(RIGHT(B5129,LEN(B5129)-3),1,FIND("_",RIGHT(B5129,LEN(B5129)-3))-1)</f>
        <v>ButsnudetFroe</v>
      </c>
      <c r="J5129" s="61" t="str">
        <f aca="false">TRIM(SUBSTITUTE(RIGHT(B5129,FIND(I5129,B5129)+1),"_",""))</f>
        <v>eDNA</v>
      </c>
      <c r="K5129" s="0" t="str">
        <f aca="false">IFERROR(VALUE(SUBSTITUTE(E5129,".",",")),E5129)</f>
        <v>No Ct</v>
      </c>
      <c r="L5129" s="61" t="str">
        <f aca="false">IF(J5129="PosK",SUMIFS(K:K,J:J,"PosK",H:H,H5129),"")</f>
        <v/>
      </c>
      <c r="M5129" s="61" t="str">
        <f aca="false">IF(J5129="PosK",SUMIFS(K:K,J:J,"NegK",H:H,H5129),"")</f>
        <v/>
      </c>
      <c r="N5129" s="61" t="str">
        <f aca="false">IF(J5129="PosK",SUMIFS(K:K,J:J,"eDNA",H:H,H5129),"")</f>
        <v/>
      </c>
      <c r="P5129" s="62"/>
      <c r="T5129" s="63"/>
      <c r="W5129" s="64"/>
    </row>
    <row r="5130" customFormat="false" ht="14.25" hidden="false" customHeight="false" outlineLevel="0" collapsed="false">
      <c r="A5130" s="0" t="s">
        <v>877</v>
      </c>
      <c r="B5130" s="52" t="s">
        <v>1215</v>
      </c>
      <c r="C5130" s="52" t="s">
        <v>743</v>
      </c>
      <c r="D5130" s="53" t="n">
        <v>0.1</v>
      </c>
      <c r="E5130" s="53" t="n">
        <v>23.86</v>
      </c>
      <c r="F5130" s="0" t="s">
        <v>1400</v>
      </c>
      <c r="G5130" s="0" t="str">
        <f aca="false">LEFT(B5130,2)</f>
        <v>18</v>
      </c>
      <c r="H5130" s="0" t="str">
        <f aca="false">I5130&amp;"_"&amp;G5130&amp;"_"&amp;F5130</f>
        <v>LilleVandsalamander_18_20190115_DL2018031_RysensteenGym_koersel1</v>
      </c>
      <c r="I5130" s="61" t="str">
        <f aca="false">MID(RIGHT(B5130,LEN(B5130)-3),1,FIND("_",RIGHT(B5130,LEN(B5130)-3))-1)</f>
        <v>LilleVandsalamander</v>
      </c>
      <c r="J5130" s="61" t="str">
        <f aca="false">TRIM(SUBSTITUTE(RIGHT(B5130,FIND(I5130,B5130)+1),"_",""))</f>
        <v>PosK</v>
      </c>
      <c r="K5130" s="0" t="n">
        <f aca="false">IFERROR(VALUE(SUBSTITUTE(E5130,".",",")),E5130)</f>
        <v>23.86</v>
      </c>
      <c r="L5130" s="61" t="n">
        <f aca="false">IF(J5130="PosK",SUMIFS(K:K,J:J,"PosK",H:H,H5130),"")</f>
        <v>23.86</v>
      </c>
      <c r="M5130" s="61" t="n">
        <f aca="false">IF(J5130="PosK",SUMIFS(K:K,J:J,"NegK",H:H,H5130),"")</f>
        <v>0</v>
      </c>
      <c r="N5130" s="61" t="n">
        <f aca="false">IF(J5130="PosK",SUMIFS(K:K,J:J,"eDNA",H:H,H5130),"")</f>
        <v>71.43</v>
      </c>
      <c r="P5130" s="62" t="n">
        <f aca="false">IF(K5132="No Ct",0,K5132)</f>
        <v>36.17</v>
      </c>
      <c r="Q5130" s="62" t="n">
        <f aca="false">IF(K5133="No Ct",0,K5133)</f>
        <v>35.26</v>
      </c>
      <c r="R5130" s="0" t="str">
        <f aca="false">IF(AND(L5130&gt;0,M5130=0),"Valid","Invalid")</f>
        <v>Valid</v>
      </c>
      <c r="S5130" s="0" t="str">
        <f aca="false">IF(OR(P5130&gt;1,Q5130&gt;1),"Present","Absent")</f>
        <v>Present</v>
      </c>
      <c r="T5130" s="63" t="str">
        <f aca="false">IF(OR(AND(P5130&gt;1,P5130&lt;41),AND(Q5130&gt;1,Q5130&lt;41)),"Ct&lt;41","Ct&gt;41")</f>
        <v>Ct&lt;41</v>
      </c>
      <c r="U5130" s="0" t="str">
        <f aca="false">I5130</f>
        <v>LilleVandsalamander</v>
      </c>
      <c r="V5130" s="0" t="str">
        <f aca="false">MID(F5130,10,9)</f>
        <v>DL2018031</v>
      </c>
      <c r="W5130" s="64" t="str">
        <f aca="false">V5130&amp;"_"&amp;U5130&amp;"_"&amp;R5130&amp;"_"&amp;S5130&amp;"_"&amp;T5130</f>
        <v>DL2018031_LilleVandsalamander_Valid_Present_Ct&lt;41</v>
      </c>
    </row>
    <row r="5131" customFormat="false" ht="14.25" hidden="false" customHeight="false" outlineLevel="0" collapsed="false">
      <c r="A5131" s="0" t="s">
        <v>879</v>
      </c>
      <c r="B5131" s="52" t="s">
        <v>1216</v>
      </c>
      <c r="C5131" s="52" t="s">
        <v>747</v>
      </c>
      <c r="D5131" s="53" t="n">
        <v>0.1</v>
      </c>
      <c r="E5131" s="53" t="s">
        <v>748</v>
      </c>
      <c r="F5131" s="0" t="s">
        <v>1400</v>
      </c>
      <c r="G5131" s="0" t="str">
        <f aca="false">LEFT(B5131,2)</f>
        <v>18</v>
      </c>
      <c r="H5131" s="0" t="str">
        <f aca="false">I5131&amp;"_"&amp;G5131&amp;"_"&amp;F5131</f>
        <v>LilleVandsalamander_18_20190115_DL2018031_RysensteenGym_koersel1</v>
      </c>
      <c r="I5131" s="61" t="str">
        <f aca="false">MID(RIGHT(B5131,LEN(B5131)-3),1,FIND("_",RIGHT(B5131,LEN(B5131)-3))-1)</f>
        <v>LilleVandsalamander</v>
      </c>
      <c r="J5131" s="61" t="str">
        <f aca="false">TRIM(SUBSTITUTE(RIGHT(B5131,FIND(I5131,B5131)+1),"_",""))</f>
        <v>NegK</v>
      </c>
      <c r="K5131" s="0" t="str">
        <f aca="false">IFERROR(VALUE(SUBSTITUTE(E5131,".",",")),E5131)</f>
        <v>No Ct</v>
      </c>
      <c r="L5131" s="61" t="str">
        <f aca="false">IF(J5131="PosK",SUMIFS(K:K,J:J,"PosK",H:H,H5131),"")</f>
        <v/>
      </c>
      <c r="M5131" s="61" t="str">
        <f aca="false">IF(J5131="PosK",SUMIFS(K:K,J:J,"NegK",H:H,H5131),"")</f>
        <v/>
      </c>
      <c r="N5131" s="61" t="str">
        <f aca="false">IF(J5131="PosK",SUMIFS(K:K,J:J,"eDNA",H:H,H5131),"")</f>
        <v/>
      </c>
    </row>
    <row r="5132" customFormat="false" ht="14.25" hidden="false" customHeight="false" outlineLevel="0" collapsed="false">
      <c r="A5132" s="0" t="s">
        <v>881</v>
      </c>
      <c r="B5132" s="52" t="s">
        <v>1217</v>
      </c>
      <c r="C5132" s="52" t="s">
        <v>751</v>
      </c>
      <c r="D5132" s="53" t="n">
        <v>0.1</v>
      </c>
      <c r="E5132" s="53" t="n">
        <v>36.17</v>
      </c>
      <c r="F5132" s="0" t="s">
        <v>1400</v>
      </c>
      <c r="G5132" s="0" t="str">
        <f aca="false">LEFT(B5132,2)</f>
        <v>18</v>
      </c>
      <c r="H5132" s="0" t="str">
        <f aca="false">I5132&amp;"_"&amp;G5132&amp;"_"&amp;F5132</f>
        <v>LilleVandsalamander_18_20190115_DL2018031_RysensteenGym_koersel1</v>
      </c>
      <c r="I5132" s="61" t="str">
        <f aca="false">MID(RIGHT(B5132,LEN(B5132)-3),1,FIND("_",RIGHT(B5132,LEN(B5132)-3))-1)</f>
        <v>LilleVandsalamander</v>
      </c>
      <c r="J5132" s="61" t="str">
        <f aca="false">TRIM(SUBSTITUTE(RIGHT(B5132,FIND(I5132,B5132)+1),"_",""))</f>
        <v>eDNA</v>
      </c>
      <c r="K5132" s="0" t="n">
        <f aca="false">IFERROR(VALUE(SUBSTITUTE(E5132,".",",")),E5132)</f>
        <v>36.17</v>
      </c>
      <c r="L5132" s="61" t="str">
        <f aca="false">IF(J5132="PosK",SUMIFS(K:K,J:J,"PosK",H:H,H5132),"")</f>
        <v/>
      </c>
      <c r="M5132" s="61" t="str">
        <f aca="false">IF(J5132="PosK",SUMIFS(K:K,J:J,"NegK",H:H,H5132),"")</f>
        <v/>
      </c>
      <c r="N5132" s="61" t="str">
        <f aca="false">IF(J5132="PosK",SUMIFS(K:K,J:J,"eDNA",H:H,H5132),"")</f>
        <v/>
      </c>
      <c r="Q5132" s="62"/>
    </row>
    <row r="5133" customFormat="false" ht="14.25" hidden="false" customHeight="false" outlineLevel="0" collapsed="false">
      <c r="A5133" s="0" t="s">
        <v>883</v>
      </c>
      <c r="B5133" s="52" t="s">
        <v>1217</v>
      </c>
      <c r="C5133" s="52" t="s">
        <v>751</v>
      </c>
      <c r="D5133" s="53" t="n">
        <v>0.1</v>
      </c>
      <c r="E5133" s="53" t="n">
        <v>35.26</v>
      </c>
      <c r="F5133" s="0" t="s">
        <v>1400</v>
      </c>
      <c r="G5133" s="0" t="str">
        <f aca="false">LEFT(B5133,2)</f>
        <v>18</v>
      </c>
      <c r="H5133" s="0" t="str">
        <f aca="false">I5133&amp;"_"&amp;G5133&amp;"_"&amp;F5133</f>
        <v>LilleVandsalamander_18_20190115_DL2018031_RysensteenGym_koersel1</v>
      </c>
      <c r="I5133" s="61" t="str">
        <f aca="false">MID(RIGHT(B5133,LEN(B5133)-3),1,FIND("_",RIGHT(B5133,LEN(B5133)-3))-1)</f>
        <v>LilleVandsalamander</v>
      </c>
      <c r="J5133" s="61" t="str">
        <f aca="false">TRIM(SUBSTITUTE(RIGHT(B5133,FIND(I5133,B5133)+1),"_",""))</f>
        <v>eDNA</v>
      </c>
      <c r="K5133" s="0" t="n">
        <f aca="false">IFERROR(VALUE(SUBSTITUTE(E5133,".",",")),E5133)</f>
        <v>35.26</v>
      </c>
      <c r="L5133" s="61" t="str">
        <f aca="false">IF(J5133="PosK",SUMIFS(K:K,J:J,"PosK",H:H,H5133),"")</f>
        <v/>
      </c>
      <c r="M5133" s="61" t="str">
        <f aca="false">IF(J5133="PosK",SUMIFS(K:K,J:J,"NegK",H:H,H5133),"")</f>
        <v/>
      </c>
      <c r="N5133" s="61" t="str">
        <f aca="false">IF(J5133="PosK",SUMIFS(K:K,J:J,"eDNA",H:H,H5133),"")</f>
        <v/>
      </c>
      <c r="P5133" s="62"/>
      <c r="T5133" s="63"/>
      <c r="W5133" s="64"/>
    </row>
    <row r="5134" customFormat="false" ht="14.25" hidden="false" customHeight="false" outlineLevel="0" collapsed="false">
      <c r="A5134" s="0" t="s">
        <v>884</v>
      </c>
      <c r="B5134" s="52" t="s">
        <v>1002</v>
      </c>
      <c r="C5134" s="52" t="s">
        <v>743</v>
      </c>
      <c r="D5134" s="53" t="n">
        <v>0.1</v>
      </c>
      <c r="E5134" s="53" t="n">
        <v>24.91</v>
      </c>
      <c r="F5134" s="0" t="s">
        <v>1400</v>
      </c>
      <c r="G5134" s="0" t="str">
        <f aca="false">LEFT(B5134,2)</f>
        <v>19</v>
      </c>
      <c r="H5134" s="0" t="str">
        <f aca="false">I5134&amp;"_"&amp;G5134&amp;"_"&amp;F5134</f>
        <v>LilleVandsalamander_19_20190115_DL2018031_RysensteenGym_koersel1</v>
      </c>
      <c r="I5134" s="61" t="str">
        <f aca="false">MID(RIGHT(B5134,LEN(B5134)-3),1,FIND("_",RIGHT(B5134,LEN(B5134)-3))-1)</f>
        <v>LilleVandsalamander</v>
      </c>
      <c r="J5134" s="61" t="str">
        <f aca="false">TRIM(SUBSTITUTE(RIGHT(B5134,FIND(I5134,B5134)+1),"_",""))</f>
        <v>PosK</v>
      </c>
      <c r="K5134" s="0" t="n">
        <f aca="false">IFERROR(VALUE(SUBSTITUTE(E5134,".",",")),E5134)</f>
        <v>24.91</v>
      </c>
      <c r="L5134" s="61" t="n">
        <f aca="false">IF(J5134="PosK",SUMIFS(K:K,J:J,"PosK",H:H,H5134),"")</f>
        <v>24.91</v>
      </c>
      <c r="M5134" s="61" t="n">
        <f aca="false">IF(J5134="PosK",SUMIFS(K:K,J:J,"NegK",H:H,H5134),"")</f>
        <v>0</v>
      </c>
      <c r="N5134" s="61" t="n">
        <f aca="false">IF(J5134="PosK",SUMIFS(K:K,J:J,"eDNA",H:H,H5134),"")</f>
        <v>81.47</v>
      </c>
      <c r="P5134" s="62" t="n">
        <f aca="false">IF(K5136="No Ct",0,K5136)</f>
        <v>40.06</v>
      </c>
      <c r="Q5134" s="62" t="n">
        <f aca="false">IF(K5137="No Ct",0,K5137)</f>
        <v>41.41</v>
      </c>
      <c r="R5134" s="0" t="str">
        <f aca="false">IF(AND(L5134&gt;0,M5134=0),"Valid","Invalid")</f>
        <v>Valid</v>
      </c>
      <c r="S5134" s="0" t="str">
        <f aca="false">IF(OR(P5134&gt;1,Q5134&gt;1),"Present","Absent")</f>
        <v>Present</v>
      </c>
      <c r="T5134" s="63" t="str">
        <f aca="false">IF(OR(AND(P5134&gt;1,P5134&lt;41),AND(Q5134&gt;1,Q5134&lt;41)),"Ct&lt;41","Ct&gt;41")</f>
        <v>Ct&lt;41</v>
      </c>
      <c r="U5134" s="0" t="str">
        <f aca="false">I5134</f>
        <v>LilleVandsalamander</v>
      </c>
      <c r="V5134" s="0" t="str">
        <f aca="false">MID(F5134,10,9)</f>
        <v>DL2018031</v>
      </c>
      <c r="W5134" s="64" t="str">
        <f aca="false">V5134&amp;"_"&amp;U5134&amp;"_"&amp;R5134&amp;"_"&amp;S5134&amp;"_"&amp;T5134</f>
        <v>DL2018031_LilleVandsalamander_Valid_Present_Ct&lt;41</v>
      </c>
    </row>
    <row r="5135" customFormat="false" ht="14.25" hidden="false" customHeight="false" outlineLevel="0" collapsed="false">
      <c r="A5135" s="0" t="s">
        <v>886</v>
      </c>
      <c r="B5135" s="52" t="s">
        <v>1003</v>
      </c>
      <c r="C5135" s="52" t="s">
        <v>747</v>
      </c>
      <c r="D5135" s="53" t="n">
        <v>0.1</v>
      </c>
      <c r="E5135" s="53" t="s">
        <v>748</v>
      </c>
      <c r="F5135" s="0" t="s">
        <v>1400</v>
      </c>
      <c r="G5135" s="0" t="str">
        <f aca="false">LEFT(B5135,2)</f>
        <v>19</v>
      </c>
      <c r="H5135" s="0" t="str">
        <f aca="false">I5135&amp;"_"&amp;G5135&amp;"_"&amp;F5135</f>
        <v>LilleVandsalamander_19_20190115_DL2018031_RysensteenGym_koersel1</v>
      </c>
      <c r="I5135" s="61" t="str">
        <f aca="false">MID(RIGHT(B5135,LEN(B5135)-3),1,FIND("_",RIGHT(B5135,LEN(B5135)-3))-1)</f>
        <v>LilleVandsalamander</v>
      </c>
      <c r="J5135" s="61" t="str">
        <f aca="false">TRIM(SUBSTITUTE(RIGHT(B5135,FIND(I5135,B5135)+1),"_",""))</f>
        <v>NegK</v>
      </c>
      <c r="K5135" s="0" t="str">
        <f aca="false">IFERROR(VALUE(SUBSTITUTE(E5135,".",",")),E5135)</f>
        <v>No Ct</v>
      </c>
      <c r="L5135" s="61" t="str">
        <f aca="false">IF(J5135="PosK",SUMIFS(K:K,J:J,"PosK",H:H,H5135),"")</f>
        <v/>
      </c>
      <c r="M5135" s="61" t="str">
        <f aca="false">IF(J5135="PosK",SUMIFS(K:K,J:J,"NegK",H:H,H5135),"")</f>
        <v/>
      </c>
      <c r="N5135" s="61" t="str">
        <f aca="false">IF(J5135="PosK",SUMIFS(K:K,J:J,"eDNA",H:H,H5135),"")</f>
        <v/>
      </c>
    </row>
    <row r="5136" customFormat="false" ht="14.25" hidden="false" customHeight="false" outlineLevel="0" collapsed="false">
      <c r="A5136" s="0" t="s">
        <v>888</v>
      </c>
      <c r="B5136" s="52" t="s">
        <v>1004</v>
      </c>
      <c r="C5136" s="52" t="s">
        <v>751</v>
      </c>
      <c r="D5136" s="53" t="n">
        <v>0.1</v>
      </c>
      <c r="E5136" s="53" t="n">
        <v>40.06</v>
      </c>
      <c r="F5136" s="0" t="s">
        <v>1400</v>
      </c>
      <c r="G5136" s="0" t="str">
        <f aca="false">LEFT(B5136,2)</f>
        <v>19</v>
      </c>
      <c r="H5136" s="0" t="str">
        <f aca="false">I5136&amp;"_"&amp;G5136&amp;"_"&amp;F5136</f>
        <v>LilleVandsalamander_19_20190115_DL2018031_RysensteenGym_koersel1</v>
      </c>
      <c r="I5136" s="61" t="str">
        <f aca="false">MID(RIGHT(B5136,LEN(B5136)-3),1,FIND("_",RIGHT(B5136,LEN(B5136)-3))-1)</f>
        <v>LilleVandsalamander</v>
      </c>
      <c r="J5136" s="61" t="str">
        <f aca="false">TRIM(SUBSTITUTE(RIGHT(B5136,FIND(I5136,B5136)+1),"_",""))</f>
        <v>eDNA</v>
      </c>
      <c r="K5136" s="0" t="n">
        <f aca="false">IFERROR(VALUE(SUBSTITUTE(E5136,".",",")),E5136)</f>
        <v>40.06</v>
      </c>
      <c r="L5136" s="61" t="str">
        <f aca="false">IF(J5136="PosK",SUMIFS(K:K,J:J,"PosK",H:H,H5136),"")</f>
        <v/>
      </c>
      <c r="M5136" s="61" t="str">
        <f aca="false">IF(J5136="PosK",SUMIFS(K:K,J:J,"NegK",H:H,H5136),"")</f>
        <v/>
      </c>
      <c r="N5136" s="61" t="str">
        <f aca="false">IF(J5136="PosK",SUMIFS(K:K,J:J,"eDNA",H:H,H5136),"")</f>
        <v/>
      </c>
      <c r="Q5136" s="62"/>
    </row>
    <row r="5137" customFormat="false" ht="14.25" hidden="false" customHeight="false" outlineLevel="0" collapsed="false">
      <c r="A5137" s="0" t="s">
        <v>890</v>
      </c>
      <c r="B5137" s="52" t="s">
        <v>1004</v>
      </c>
      <c r="C5137" s="52" t="s">
        <v>751</v>
      </c>
      <c r="D5137" s="53" t="n">
        <v>0.1</v>
      </c>
      <c r="E5137" s="53" t="n">
        <v>41.41</v>
      </c>
      <c r="F5137" s="0" t="s">
        <v>1400</v>
      </c>
      <c r="G5137" s="0" t="str">
        <f aca="false">LEFT(B5137,2)</f>
        <v>19</v>
      </c>
      <c r="H5137" s="0" t="str">
        <f aca="false">I5137&amp;"_"&amp;G5137&amp;"_"&amp;F5137</f>
        <v>LilleVandsalamander_19_20190115_DL2018031_RysensteenGym_koersel1</v>
      </c>
      <c r="I5137" s="61" t="str">
        <f aca="false">MID(RIGHT(B5137,LEN(B5137)-3),1,FIND("_",RIGHT(B5137,LEN(B5137)-3))-1)</f>
        <v>LilleVandsalamander</v>
      </c>
      <c r="J5137" s="61" t="str">
        <f aca="false">TRIM(SUBSTITUTE(RIGHT(B5137,FIND(I5137,B5137)+1),"_",""))</f>
        <v>eDNA</v>
      </c>
      <c r="K5137" s="0" t="n">
        <f aca="false">IFERROR(VALUE(SUBSTITUTE(E5137,".",",")),E5137)</f>
        <v>41.41</v>
      </c>
      <c r="L5137" s="61" t="str">
        <f aca="false">IF(J5137="PosK",SUMIFS(K:K,J:J,"PosK",H:H,H5137),"")</f>
        <v/>
      </c>
      <c r="M5137" s="61" t="str">
        <f aca="false">IF(J5137="PosK",SUMIFS(K:K,J:J,"NegK",H:H,H5137),"")</f>
        <v/>
      </c>
      <c r="N5137" s="61" t="str">
        <f aca="false">IF(J5137="PosK",SUMIFS(K:K,J:J,"eDNA",H:H,H5137),"")</f>
        <v/>
      </c>
      <c r="P5137" s="62"/>
      <c r="T5137" s="63"/>
      <c r="W5137" s="64"/>
    </row>
    <row r="5138" customFormat="false" ht="14.25" hidden="false" customHeight="false" outlineLevel="0" collapsed="false">
      <c r="A5138" s="0" t="s">
        <v>891</v>
      </c>
      <c r="B5138" s="52" t="s">
        <v>1218</v>
      </c>
      <c r="C5138" s="52" t="s">
        <v>743</v>
      </c>
      <c r="D5138" s="53" t="n">
        <v>0.1</v>
      </c>
      <c r="E5138" s="53" t="s">
        <v>748</v>
      </c>
      <c r="F5138" s="0" t="s">
        <v>1400</v>
      </c>
      <c r="G5138" s="0" t="str">
        <f aca="false">LEFT(B5138,2)</f>
        <v>20</v>
      </c>
      <c r="H5138" s="0" t="str">
        <f aca="false">I5138&amp;"_"&amp;G5138&amp;"_"&amp;F5138</f>
        <v>Skalle_20_20190115_DL2018031_RysensteenGym_koersel1</v>
      </c>
      <c r="I5138" s="61" t="str">
        <f aca="false">MID(RIGHT(B5138,LEN(B5138)-3),1,FIND("_",RIGHT(B5138,LEN(B5138)-3))-1)</f>
        <v>Skalle</v>
      </c>
      <c r="J5138" s="61" t="str">
        <f aca="false">TRIM(SUBSTITUTE(RIGHT(B5138,FIND(I5138,B5138)+1),"_",""))</f>
        <v>PosK</v>
      </c>
      <c r="K5138" s="0" t="str">
        <f aca="false">IFERROR(VALUE(SUBSTITUTE(E5138,".",",")),E5138)</f>
        <v>No Ct</v>
      </c>
      <c r="L5138" s="61" t="n">
        <f aca="false">IF(J5138="PosK",SUMIFS(K:K,J:J,"PosK",H:H,H5138),"")</f>
        <v>0</v>
      </c>
      <c r="M5138" s="61" t="n">
        <f aca="false">IF(J5138="PosK",SUMIFS(K:K,J:J,"NegK",H:H,H5138),"")</f>
        <v>0</v>
      </c>
      <c r="N5138" s="61" t="n">
        <f aca="false">IF(J5138="PosK",SUMIFS(K:K,J:J,"eDNA",H:H,H5138),"")</f>
        <v>0</v>
      </c>
      <c r="P5138" s="62" t="n">
        <f aca="false">IF(K5140="No Ct",0,K5140)</f>
        <v>0</v>
      </c>
      <c r="Q5138" s="62" t="n">
        <f aca="false">IF(K5141="No Ct",0,K5141)</f>
        <v>0</v>
      </c>
      <c r="R5138" s="0" t="str">
        <f aca="false">IF(AND(L5138&gt;0,M5138=0),"Valid","Invalid")</f>
        <v>Invalid</v>
      </c>
      <c r="S5138" s="0" t="str">
        <f aca="false">IF(OR(P5138&gt;1,Q5138&gt;1),"Present","Absent")</f>
        <v>Absent</v>
      </c>
      <c r="T5138" s="63" t="str">
        <f aca="false">IF(OR(AND(P5138&gt;1,P5138&lt;41),AND(Q5138&gt;1,Q5138&lt;41)),"Ct&lt;41","Ct&gt;41")</f>
        <v>Ct&gt;41</v>
      </c>
      <c r="U5138" s="0" t="str">
        <f aca="false">I5138</f>
        <v>Skalle</v>
      </c>
      <c r="V5138" s="0" t="str">
        <f aca="false">MID(F5138,10,9)</f>
        <v>DL2018031</v>
      </c>
      <c r="W5138" s="64" t="str">
        <f aca="false">V5138&amp;"_"&amp;U5138&amp;"_"&amp;R5138&amp;"_"&amp;S5138&amp;"_"&amp;T5138</f>
        <v>DL2018031_Skalle_Invalid_Absent_Ct&gt;41</v>
      </c>
    </row>
    <row r="5139" customFormat="false" ht="14.25" hidden="false" customHeight="false" outlineLevel="0" collapsed="false">
      <c r="A5139" s="0" t="s">
        <v>893</v>
      </c>
      <c r="B5139" s="52" t="s">
        <v>1219</v>
      </c>
      <c r="C5139" s="52" t="s">
        <v>747</v>
      </c>
      <c r="D5139" s="53" t="n">
        <v>0.1</v>
      </c>
      <c r="E5139" s="53" t="s">
        <v>748</v>
      </c>
      <c r="F5139" s="0" t="s">
        <v>1400</v>
      </c>
      <c r="G5139" s="0" t="str">
        <f aca="false">LEFT(B5139,2)</f>
        <v>20</v>
      </c>
      <c r="H5139" s="0" t="str">
        <f aca="false">I5139&amp;"_"&amp;G5139&amp;"_"&amp;F5139</f>
        <v>Skalle_20_20190115_DL2018031_RysensteenGym_koersel1</v>
      </c>
      <c r="I5139" s="61" t="str">
        <f aca="false">MID(RIGHT(B5139,LEN(B5139)-3),1,FIND("_",RIGHT(B5139,LEN(B5139)-3))-1)</f>
        <v>Skalle</v>
      </c>
      <c r="J5139" s="61" t="str">
        <f aca="false">TRIM(SUBSTITUTE(RIGHT(B5139,FIND(I5139,B5139)+1),"_",""))</f>
        <v>NegK</v>
      </c>
      <c r="K5139" s="0" t="str">
        <f aca="false">IFERROR(VALUE(SUBSTITUTE(E5139,".",",")),E5139)</f>
        <v>No Ct</v>
      </c>
      <c r="L5139" s="61" t="str">
        <f aca="false">IF(J5139="PosK",SUMIFS(K:K,J:J,"PosK",H:H,H5139),"")</f>
        <v/>
      </c>
      <c r="M5139" s="61" t="str">
        <f aca="false">IF(J5139="PosK",SUMIFS(K:K,J:J,"NegK",H:H,H5139),"")</f>
        <v/>
      </c>
      <c r="N5139" s="61" t="str">
        <f aca="false">IF(J5139="PosK",SUMIFS(K:K,J:J,"eDNA",H:H,H5139),"")</f>
        <v/>
      </c>
    </row>
    <row r="5140" customFormat="false" ht="14.25" hidden="false" customHeight="false" outlineLevel="0" collapsed="false">
      <c r="A5140" s="0" t="s">
        <v>895</v>
      </c>
      <c r="B5140" s="52" t="s">
        <v>1220</v>
      </c>
      <c r="C5140" s="52" t="s">
        <v>751</v>
      </c>
      <c r="D5140" s="53" t="n">
        <v>0.1</v>
      </c>
      <c r="E5140" s="53" t="s">
        <v>748</v>
      </c>
      <c r="F5140" s="0" t="s">
        <v>1400</v>
      </c>
      <c r="G5140" s="0" t="str">
        <f aca="false">LEFT(B5140,2)</f>
        <v>20</v>
      </c>
      <c r="H5140" s="0" t="str">
        <f aca="false">I5140&amp;"_"&amp;G5140&amp;"_"&amp;F5140</f>
        <v>Skalle_20_20190115_DL2018031_RysensteenGym_koersel1</v>
      </c>
      <c r="I5140" s="61" t="str">
        <f aca="false">MID(RIGHT(B5140,LEN(B5140)-3),1,FIND("_",RIGHT(B5140,LEN(B5140)-3))-1)</f>
        <v>Skalle</v>
      </c>
      <c r="J5140" s="61" t="str">
        <f aca="false">TRIM(SUBSTITUTE(RIGHT(B5140,FIND(I5140,B5140)+1),"_",""))</f>
        <v>eDNA</v>
      </c>
      <c r="K5140" s="0" t="str">
        <f aca="false">IFERROR(VALUE(SUBSTITUTE(E5140,".",",")),E5140)</f>
        <v>No Ct</v>
      </c>
      <c r="L5140" s="61" t="str">
        <f aca="false">IF(J5140="PosK",SUMIFS(K:K,J:J,"PosK",H:H,H5140),"")</f>
        <v/>
      </c>
      <c r="M5140" s="61" t="str">
        <f aca="false">IF(J5140="PosK",SUMIFS(K:K,J:J,"NegK",H:H,H5140),"")</f>
        <v/>
      </c>
      <c r="N5140" s="61" t="str">
        <f aca="false">IF(J5140="PosK",SUMIFS(K:K,J:J,"eDNA",H:H,H5140),"")</f>
        <v/>
      </c>
      <c r="Q5140" s="62"/>
    </row>
    <row r="5141" customFormat="false" ht="14.25" hidden="false" customHeight="false" outlineLevel="0" collapsed="false">
      <c r="A5141" s="0" t="s">
        <v>897</v>
      </c>
      <c r="B5141" s="52" t="s">
        <v>1220</v>
      </c>
      <c r="C5141" s="52" t="s">
        <v>751</v>
      </c>
      <c r="D5141" s="53" t="n">
        <v>0.1</v>
      </c>
      <c r="E5141" s="53" t="s">
        <v>748</v>
      </c>
      <c r="F5141" s="0" t="s">
        <v>1400</v>
      </c>
      <c r="G5141" s="0" t="str">
        <f aca="false">LEFT(B5141,2)</f>
        <v>20</v>
      </c>
      <c r="H5141" s="0" t="str">
        <f aca="false">I5141&amp;"_"&amp;G5141&amp;"_"&amp;F5141</f>
        <v>Skalle_20_20190115_DL2018031_RysensteenGym_koersel1</v>
      </c>
      <c r="I5141" s="61" t="str">
        <f aca="false">MID(RIGHT(B5141,LEN(B5141)-3),1,FIND("_",RIGHT(B5141,LEN(B5141)-3))-1)</f>
        <v>Skalle</v>
      </c>
      <c r="J5141" s="61" t="str">
        <f aca="false">TRIM(SUBSTITUTE(RIGHT(B5141,FIND(I5141,B5141)+1),"_",""))</f>
        <v>eDNA</v>
      </c>
      <c r="K5141" s="0" t="str">
        <f aca="false">IFERROR(VALUE(SUBSTITUTE(E5141,".",",")),E5141)</f>
        <v>No Ct</v>
      </c>
      <c r="L5141" s="61" t="str">
        <f aca="false">IF(J5141="PosK",SUMIFS(K:K,J:J,"PosK",H:H,H5141),"")</f>
        <v/>
      </c>
      <c r="M5141" s="61" t="str">
        <f aca="false">IF(J5141="PosK",SUMIFS(K:K,J:J,"NegK",H:H,H5141),"")</f>
        <v/>
      </c>
      <c r="N5141" s="61" t="str">
        <f aca="false">IF(J5141="PosK",SUMIFS(K:K,J:J,"eDNA",H:H,H5141),"")</f>
        <v/>
      </c>
      <c r="P5141" s="62"/>
      <c r="T5141" s="63"/>
      <c r="W5141" s="64"/>
    </row>
    <row r="5142" customFormat="false" ht="14.25" hidden="false" customHeight="false" outlineLevel="0" collapsed="false">
      <c r="A5142" s="0" t="s">
        <v>898</v>
      </c>
      <c r="B5142" s="52" t="s">
        <v>1008</v>
      </c>
      <c r="C5142" s="52" t="s">
        <v>743</v>
      </c>
      <c r="D5142" s="53" t="n">
        <v>0.1</v>
      </c>
      <c r="E5142" s="53" t="n">
        <v>30.39</v>
      </c>
      <c r="F5142" s="0" t="s">
        <v>1400</v>
      </c>
      <c r="G5142" s="0" t="str">
        <f aca="false">LEFT(B5142,2)</f>
        <v>21</v>
      </c>
      <c r="H5142" s="0" t="str">
        <f aca="false">I5142&amp;"_"&amp;G5142&amp;"_"&amp;F5142</f>
        <v>Skalle_21_20190115_DL2018031_RysensteenGym_koersel1</v>
      </c>
      <c r="I5142" s="61" t="str">
        <f aca="false">MID(RIGHT(B5142,LEN(B5142)-3),1,FIND("_",RIGHT(B5142,LEN(B5142)-3))-1)</f>
        <v>Skalle</v>
      </c>
      <c r="J5142" s="61" t="str">
        <f aca="false">TRIM(SUBSTITUTE(RIGHT(B5142,FIND(I5142,B5142)+1),"_",""))</f>
        <v>PosK</v>
      </c>
      <c r="K5142" s="0" t="n">
        <f aca="false">IFERROR(VALUE(SUBSTITUTE(E5142,".",",")),E5142)</f>
        <v>30.39</v>
      </c>
      <c r="L5142" s="61" t="n">
        <f aca="false">IF(J5142="PosK",SUMIFS(K:K,J:J,"PosK",H:H,H5142),"")</f>
        <v>30.39</v>
      </c>
      <c r="M5142" s="61" t="n">
        <f aca="false">IF(J5142="PosK",SUMIFS(K:K,J:J,"NegK",H:H,H5142),"")</f>
        <v>0</v>
      </c>
      <c r="N5142" s="61" t="n">
        <f aca="false">IF(J5142="PosK",SUMIFS(K:K,J:J,"eDNA",H:H,H5142),"")</f>
        <v>0</v>
      </c>
      <c r="P5142" s="62" t="n">
        <f aca="false">IF(K5144="No Ct",0,K5144)</f>
        <v>0</v>
      </c>
      <c r="Q5142" s="62" t="n">
        <f aca="false">IF(K5145="No Ct",0,K5145)</f>
        <v>0</v>
      </c>
      <c r="R5142" s="0" t="str">
        <f aca="false">IF(AND(L5142&gt;0,M5142=0),"Valid","Invalid")</f>
        <v>Valid</v>
      </c>
      <c r="S5142" s="0" t="str">
        <f aca="false">IF(OR(P5142&gt;1,Q5142&gt;1),"Present","Absent")</f>
        <v>Absent</v>
      </c>
      <c r="T5142" s="63" t="str">
        <f aca="false">IF(OR(AND(P5142&gt;1,P5142&lt;41),AND(Q5142&gt;1,Q5142&lt;41)),"Ct&lt;41","Ct&gt;41")</f>
        <v>Ct&gt;41</v>
      </c>
      <c r="U5142" s="0" t="str">
        <f aca="false">I5142</f>
        <v>Skalle</v>
      </c>
      <c r="V5142" s="0" t="str">
        <f aca="false">MID(F5142,10,9)</f>
        <v>DL2018031</v>
      </c>
      <c r="W5142" s="64" t="str">
        <f aca="false">V5142&amp;"_"&amp;U5142&amp;"_"&amp;R5142&amp;"_"&amp;S5142&amp;"_"&amp;T5142</f>
        <v>DL2018031_Skalle_Valid_Absent_Ct&gt;41</v>
      </c>
    </row>
    <row r="5143" customFormat="false" ht="14.25" hidden="false" customHeight="false" outlineLevel="0" collapsed="false">
      <c r="A5143" s="0" t="s">
        <v>900</v>
      </c>
      <c r="B5143" s="52" t="s">
        <v>1009</v>
      </c>
      <c r="C5143" s="52" t="s">
        <v>747</v>
      </c>
      <c r="D5143" s="53" t="n">
        <v>0.1</v>
      </c>
      <c r="E5143" s="53" t="s">
        <v>748</v>
      </c>
      <c r="F5143" s="0" t="s">
        <v>1400</v>
      </c>
      <c r="G5143" s="0" t="str">
        <f aca="false">LEFT(B5143,2)</f>
        <v>21</v>
      </c>
      <c r="H5143" s="0" t="str">
        <f aca="false">I5143&amp;"_"&amp;G5143&amp;"_"&amp;F5143</f>
        <v>Skalle_21_20190115_DL2018031_RysensteenGym_koersel1</v>
      </c>
      <c r="I5143" s="61" t="str">
        <f aca="false">MID(RIGHT(B5143,LEN(B5143)-3),1,FIND("_",RIGHT(B5143,LEN(B5143)-3))-1)</f>
        <v>Skalle</v>
      </c>
      <c r="J5143" s="61" t="str">
        <f aca="false">TRIM(SUBSTITUTE(RIGHT(B5143,FIND(I5143,B5143)+1),"_",""))</f>
        <v>NegK</v>
      </c>
      <c r="K5143" s="0" t="str">
        <f aca="false">IFERROR(VALUE(SUBSTITUTE(E5143,".",",")),E5143)</f>
        <v>No Ct</v>
      </c>
      <c r="L5143" s="61" t="str">
        <f aca="false">IF(J5143="PosK",SUMIFS(K:K,J:J,"PosK",H:H,H5143),"")</f>
        <v/>
      </c>
      <c r="M5143" s="61" t="str">
        <f aca="false">IF(J5143="PosK",SUMIFS(K:K,J:J,"NegK",H:H,H5143),"")</f>
        <v/>
      </c>
      <c r="N5143" s="61" t="str">
        <f aca="false">IF(J5143="PosK",SUMIFS(K:K,J:J,"eDNA",H:H,H5143),"")</f>
        <v/>
      </c>
    </row>
    <row r="5144" customFormat="false" ht="14.25" hidden="false" customHeight="false" outlineLevel="0" collapsed="false">
      <c r="A5144" s="0" t="s">
        <v>902</v>
      </c>
      <c r="B5144" s="52" t="s">
        <v>1010</v>
      </c>
      <c r="C5144" s="52" t="s">
        <v>751</v>
      </c>
      <c r="D5144" s="53" t="n">
        <v>0.1</v>
      </c>
      <c r="E5144" s="53" t="s">
        <v>748</v>
      </c>
      <c r="F5144" s="0" t="s">
        <v>1400</v>
      </c>
      <c r="G5144" s="0" t="str">
        <f aca="false">LEFT(B5144,2)</f>
        <v>21</v>
      </c>
      <c r="H5144" s="0" t="str">
        <f aca="false">I5144&amp;"_"&amp;G5144&amp;"_"&amp;F5144</f>
        <v>Skalle_21_20190115_DL2018031_RysensteenGym_koersel1</v>
      </c>
      <c r="I5144" s="61" t="str">
        <f aca="false">MID(RIGHT(B5144,LEN(B5144)-3),1,FIND("_",RIGHT(B5144,LEN(B5144)-3))-1)</f>
        <v>Skalle</v>
      </c>
      <c r="J5144" s="61" t="str">
        <f aca="false">TRIM(SUBSTITUTE(RIGHT(B5144,FIND(I5144,B5144)+1),"_",""))</f>
        <v>eDNA</v>
      </c>
      <c r="K5144" s="0" t="str">
        <f aca="false">IFERROR(VALUE(SUBSTITUTE(E5144,".",",")),E5144)</f>
        <v>No Ct</v>
      </c>
      <c r="L5144" s="61" t="str">
        <f aca="false">IF(J5144="PosK",SUMIFS(K:K,J:J,"PosK",H:H,H5144),"")</f>
        <v/>
      </c>
      <c r="M5144" s="61" t="str">
        <f aca="false">IF(J5144="PosK",SUMIFS(K:K,J:J,"NegK",H:H,H5144),"")</f>
        <v/>
      </c>
      <c r="N5144" s="61" t="str">
        <f aca="false">IF(J5144="PosK",SUMIFS(K:K,J:J,"eDNA",H:H,H5144),"")</f>
        <v/>
      </c>
      <c r="Q5144" s="62"/>
    </row>
    <row r="5145" customFormat="false" ht="14.25" hidden="false" customHeight="false" outlineLevel="0" collapsed="false">
      <c r="A5145" s="0" t="s">
        <v>904</v>
      </c>
      <c r="B5145" s="52" t="s">
        <v>1010</v>
      </c>
      <c r="C5145" s="52" t="s">
        <v>751</v>
      </c>
      <c r="D5145" s="53" t="n">
        <v>0.1</v>
      </c>
      <c r="E5145" s="53" t="s">
        <v>748</v>
      </c>
      <c r="F5145" s="0" t="s">
        <v>1400</v>
      </c>
      <c r="G5145" s="0" t="str">
        <f aca="false">LEFT(B5145,2)</f>
        <v>21</v>
      </c>
      <c r="H5145" s="0" t="str">
        <f aca="false">I5145&amp;"_"&amp;G5145&amp;"_"&amp;F5145</f>
        <v>Skalle_21_20190115_DL2018031_RysensteenGym_koersel1</v>
      </c>
      <c r="I5145" s="61" t="str">
        <f aca="false">MID(RIGHT(B5145,LEN(B5145)-3),1,FIND("_",RIGHT(B5145,LEN(B5145)-3))-1)</f>
        <v>Skalle</v>
      </c>
      <c r="J5145" s="61" t="str">
        <f aca="false">TRIM(SUBSTITUTE(RIGHT(B5145,FIND(I5145,B5145)+1),"_",""))</f>
        <v>eDNA</v>
      </c>
      <c r="K5145" s="0" t="str">
        <f aca="false">IFERROR(VALUE(SUBSTITUTE(E5145,".",",")),E5145)</f>
        <v>No Ct</v>
      </c>
      <c r="L5145" s="61" t="str">
        <f aca="false">IF(J5145="PosK",SUMIFS(K:K,J:J,"PosK",H:H,H5145),"")</f>
        <v/>
      </c>
      <c r="M5145" s="61" t="str">
        <f aca="false">IF(J5145="PosK",SUMIFS(K:K,J:J,"NegK",H:H,H5145),"")</f>
        <v/>
      </c>
      <c r="N5145" s="61" t="str">
        <f aca="false">IF(J5145="PosK",SUMIFS(K:K,J:J,"eDNA",H:H,H5145),"")</f>
        <v/>
      </c>
      <c r="P5145" s="62"/>
      <c r="T5145" s="63"/>
      <c r="W5145" s="64"/>
    </row>
    <row r="5146" customFormat="false" ht="14.25" hidden="false" customHeight="false" outlineLevel="0" collapsed="false">
      <c r="A5146" s="0" t="s">
        <v>905</v>
      </c>
      <c r="B5146" s="52" t="s">
        <v>1221</v>
      </c>
      <c r="C5146" s="52" t="s">
        <v>743</v>
      </c>
      <c r="D5146" s="53" t="n">
        <v>0.1</v>
      </c>
      <c r="E5146" s="53" t="n">
        <v>31.21</v>
      </c>
      <c r="F5146" s="0" t="s">
        <v>1400</v>
      </c>
      <c r="G5146" s="0" t="str">
        <f aca="false">LEFT(B5146,2)</f>
        <v>22</v>
      </c>
      <c r="H5146" s="0" t="str">
        <f aca="false">I5146&amp;"_"&amp;G5146&amp;"_"&amp;F5146</f>
        <v>Karusse_22_20190115_DL2018031_RysensteenGym_koersel1</v>
      </c>
      <c r="I5146" s="61" t="str">
        <f aca="false">MID(RIGHT(B5146,LEN(B5146)-3),1,FIND("_",RIGHT(B5146,LEN(B5146)-3))-1)</f>
        <v>Karusse</v>
      </c>
      <c r="J5146" s="61" t="str">
        <f aca="false">TRIM(SUBSTITUTE(RIGHT(B5146,FIND(I5146,B5146)+1),"_",""))</f>
        <v>PosK</v>
      </c>
      <c r="K5146" s="0" t="n">
        <f aca="false">IFERROR(VALUE(SUBSTITUTE(E5146,".",",")),E5146)</f>
        <v>31.21</v>
      </c>
      <c r="L5146" s="61" t="n">
        <f aca="false">IF(J5146="PosK",SUMIFS(K:K,J:J,"PosK",H:H,H5146),"")</f>
        <v>31.21</v>
      </c>
      <c r="M5146" s="61" t="n">
        <f aca="false">IF(J5146="PosK",SUMIFS(K:K,J:J,"NegK",H:H,H5146),"")</f>
        <v>0</v>
      </c>
      <c r="N5146" s="61" t="n">
        <f aca="false">IF(J5146="PosK",SUMIFS(K:K,J:J,"eDNA",H:H,H5146),"")</f>
        <v>0</v>
      </c>
      <c r="P5146" s="62" t="n">
        <f aca="false">IF(K5148="No Ct",0,K5148)</f>
        <v>0</v>
      </c>
      <c r="Q5146" s="62" t="n">
        <f aca="false">IF(K5149="No Ct",0,K5149)</f>
        <v>0</v>
      </c>
      <c r="R5146" s="0" t="str">
        <f aca="false">IF(AND(L5146&gt;0,M5146=0),"Valid","Invalid")</f>
        <v>Valid</v>
      </c>
      <c r="S5146" s="0" t="str">
        <f aca="false">IF(OR(P5146&gt;1,Q5146&gt;1),"Present","Absent")</f>
        <v>Absent</v>
      </c>
      <c r="T5146" s="63" t="str">
        <f aca="false">IF(OR(AND(P5146&gt;1,P5146&lt;41),AND(Q5146&gt;1,Q5146&lt;41)),"Ct&lt;41","Ct&gt;41")</f>
        <v>Ct&gt;41</v>
      </c>
      <c r="U5146" s="0" t="str">
        <f aca="false">I5146</f>
        <v>Karusse</v>
      </c>
      <c r="V5146" s="0" t="str">
        <f aca="false">MID(F5146,10,9)</f>
        <v>DL2018031</v>
      </c>
      <c r="W5146" s="64" t="str">
        <f aca="false">V5146&amp;"_"&amp;U5146&amp;"_"&amp;R5146&amp;"_"&amp;S5146&amp;"_"&amp;T5146</f>
        <v>DL2018031_Karusse_Valid_Absent_Ct&gt;41</v>
      </c>
    </row>
    <row r="5147" customFormat="false" ht="14.25" hidden="false" customHeight="false" outlineLevel="0" collapsed="false">
      <c r="A5147" s="0" t="s">
        <v>907</v>
      </c>
      <c r="B5147" s="52" t="s">
        <v>1222</v>
      </c>
      <c r="C5147" s="52" t="s">
        <v>747</v>
      </c>
      <c r="D5147" s="53" t="n">
        <v>0.1</v>
      </c>
      <c r="E5147" s="53" t="s">
        <v>748</v>
      </c>
      <c r="F5147" s="0" t="s">
        <v>1400</v>
      </c>
      <c r="G5147" s="0" t="str">
        <f aca="false">LEFT(B5147,2)</f>
        <v>22</v>
      </c>
      <c r="H5147" s="0" t="str">
        <f aca="false">I5147&amp;"_"&amp;G5147&amp;"_"&amp;F5147</f>
        <v>Karusse_22_20190115_DL2018031_RysensteenGym_koersel1</v>
      </c>
      <c r="I5147" s="61" t="str">
        <f aca="false">MID(RIGHT(B5147,LEN(B5147)-3),1,FIND("_",RIGHT(B5147,LEN(B5147)-3))-1)</f>
        <v>Karusse</v>
      </c>
      <c r="J5147" s="61" t="str">
        <f aca="false">TRIM(SUBSTITUTE(RIGHT(B5147,FIND(I5147,B5147)+1),"_",""))</f>
        <v>NegK</v>
      </c>
      <c r="K5147" s="0" t="str">
        <f aca="false">IFERROR(VALUE(SUBSTITUTE(E5147,".",",")),E5147)</f>
        <v>No Ct</v>
      </c>
      <c r="L5147" s="61" t="str">
        <f aca="false">IF(J5147="PosK",SUMIFS(K:K,J:J,"PosK",H:H,H5147),"")</f>
        <v/>
      </c>
      <c r="M5147" s="61" t="str">
        <f aca="false">IF(J5147="PosK",SUMIFS(K:K,J:J,"NegK",H:H,H5147),"")</f>
        <v/>
      </c>
      <c r="N5147" s="61" t="str">
        <f aca="false">IF(J5147="PosK",SUMIFS(K:K,J:J,"eDNA",H:H,H5147),"")</f>
        <v/>
      </c>
    </row>
    <row r="5148" customFormat="false" ht="14.25" hidden="false" customHeight="false" outlineLevel="0" collapsed="false">
      <c r="A5148" s="0" t="s">
        <v>909</v>
      </c>
      <c r="B5148" s="52" t="s">
        <v>1223</v>
      </c>
      <c r="C5148" s="52" t="s">
        <v>751</v>
      </c>
      <c r="D5148" s="53" t="n">
        <v>0.1</v>
      </c>
      <c r="E5148" s="53" t="s">
        <v>748</v>
      </c>
      <c r="F5148" s="0" t="s">
        <v>1400</v>
      </c>
      <c r="G5148" s="0" t="str">
        <f aca="false">LEFT(B5148,2)</f>
        <v>22</v>
      </c>
      <c r="H5148" s="0" t="str">
        <f aca="false">I5148&amp;"_"&amp;G5148&amp;"_"&amp;F5148</f>
        <v>Karusse_22_20190115_DL2018031_RysensteenGym_koersel1</v>
      </c>
      <c r="I5148" s="61" t="str">
        <f aca="false">MID(RIGHT(B5148,LEN(B5148)-3),1,FIND("_",RIGHT(B5148,LEN(B5148)-3))-1)</f>
        <v>Karusse</v>
      </c>
      <c r="J5148" s="61" t="str">
        <f aca="false">TRIM(SUBSTITUTE(RIGHT(B5148,FIND(I5148,B5148)+1),"_",""))</f>
        <v>eDNA</v>
      </c>
      <c r="K5148" s="0" t="str">
        <f aca="false">IFERROR(VALUE(SUBSTITUTE(E5148,".",",")),E5148)</f>
        <v>No Ct</v>
      </c>
      <c r="L5148" s="61" t="str">
        <f aca="false">IF(J5148="PosK",SUMIFS(K:K,J:J,"PosK",H:H,H5148),"")</f>
        <v/>
      </c>
      <c r="M5148" s="61" t="str">
        <f aca="false">IF(J5148="PosK",SUMIFS(K:K,J:J,"NegK",H:H,H5148),"")</f>
        <v/>
      </c>
      <c r="N5148" s="61" t="str">
        <f aca="false">IF(J5148="PosK",SUMIFS(K:K,J:J,"eDNA",H:H,H5148),"")</f>
        <v/>
      </c>
      <c r="Q5148" s="62"/>
    </row>
    <row r="5149" customFormat="false" ht="14.25" hidden="false" customHeight="false" outlineLevel="0" collapsed="false">
      <c r="A5149" s="0" t="s">
        <v>911</v>
      </c>
      <c r="B5149" s="52" t="s">
        <v>1223</v>
      </c>
      <c r="C5149" s="52" t="s">
        <v>751</v>
      </c>
      <c r="D5149" s="53" t="n">
        <v>0.1</v>
      </c>
      <c r="E5149" s="53" t="s">
        <v>748</v>
      </c>
      <c r="F5149" s="0" t="s">
        <v>1400</v>
      </c>
      <c r="G5149" s="0" t="str">
        <f aca="false">LEFT(B5149,2)</f>
        <v>22</v>
      </c>
      <c r="H5149" s="0" t="str">
        <f aca="false">I5149&amp;"_"&amp;G5149&amp;"_"&amp;F5149</f>
        <v>Karusse_22_20190115_DL2018031_RysensteenGym_koersel1</v>
      </c>
      <c r="I5149" s="61" t="str">
        <f aca="false">MID(RIGHT(B5149,LEN(B5149)-3),1,FIND("_",RIGHT(B5149,LEN(B5149)-3))-1)</f>
        <v>Karusse</v>
      </c>
      <c r="J5149" s="61" t="str">
        <f aca="false">TRIM(SUBSTITUTE(RIGHT(B5149,FIND(I5149,B5149)+1),"_",""))</f>
        <v>eDNA</v>
      </c>
      <c r="K5149" s="0" t="str">
        <f aca="false">IFERROR(VALUE(SUBSTITUTE(E5149,".",",")),E5149)</f>
        <v>No Ct</v>
      </c>
      <c r="L5149" s="61" t="str">
        <f aca="false">IF(J5149="PosK",SUMIFS(K:K,J:J,"PosK",H:H,H5149),"")</f>
        <v/>
      </c>
      <c r="M5149" s="61" t="str">
        <f aca="false">IF(J5149="PosK",SUMIFS(K:K,J:J,"NegK",H:H,H5149),"")</f>
        <v/>
      </c>
      <c r="N5149" s="61" t="str">
        <f aca="false">IF(J5149="PosK",SUMIFS(K:K,J:J,"eDNA",H:H,H5149),"")</f>
        <v/>
      </c>
      <c r="P5149" s="62"/>
      <c r="T5149" s="63"/>
      <c r="W5149" s="64"/>
    </row>
    <row r="5150" customFormat="false" ht="14.25" hidden="false" customHeight="false" outlineLevel="0" collapsed="false">
      <c r="A5150" s="0" t="s">
        <v>912</v>
      </c>
      <c r="B5150" s="52" t="s">
        <v>1014</v>
      </c>
      <c r="C5150" s="52" t="s">
        <v>743</v>
      </c>
      <c r="D5150" s="53" t="n">
        <v>0.1</v>
      </c>
      <c r="E5150" s="53" t="n">
        <v>31.73</v>
      </c>
      <c r="F5150" s="0" t="s">
        <v>1400</v>
      </c>
      <c r="G5150" s="0" t="str">
        <f aca="false">LEFT(B5150,2)</f>
        <v>23</v>
      </c>
      <c r="H5150" s="0" t="str">
        <f aca="false">I5150&amp;"_"&amp;G5150&amp;"_"&amp;F5150</f>
        <v>Karusse_23_20190115_DL2018031_RysensteenGym_koersel1</v>
      </c>
      <c r="I5150" s="61" t="str">
        <f aca="false">MID(RIGHT(B5150,LEN(B5150)-3),1,FIND("_",RIGHT(B5150,LEN(B5150)-3))-1)</f>
        <v>Karusse</v>
      </c>
      <c r="J5150" s="61" t="str">
        <f aca="false">TRIM(SUBSTITUTE(RIGHT(B5150,FIND(I5150,B5150)+1),"_",""))</f>
        <v>PosK</v>
      </c>
      <c r="K5150" s="0" t="n">
        <f aca="false">IFERROR(VALUE(SUBSTITUTE(E5150,".",",")),E5150)</f>
        <v>31.73</v>
      </c>
      <c r="L5150" s="61" t="n">
        <f aca="false">IF(J5150="PosK",SUMIFS(K:K,J:J,"PosK",H:H,H5150),"")</f>
        <v>31.73</v>
      </c>
      <c r="M5150" s="61" t="n">
        <f aca="false">IF(J5150="PosK",SUMIFS(K:K,J:J,"NegK",H:H,H5150),"")</f>
        <v>0</v>
      </c>
      <c r="N5150" s="61" t="n">
        <f aca="false">IF(J5150="PosK",SUMIFS(K:K,J:J,"eDNA",H:H,H5150),"")</f>
        <v>0</v>
      </c>
      <c r="P5150" s="62" t="n">
        <f aca="false">IF(K5152="No Ct",0,K5152)</f>
        <v>0</v>
      </c>
      <c r="Q5150" s="62" t="n">
        <f aca="false">IF(K5153="No Ct",0,K5153)</f>
        <v>0</v>
      </c>
      <c r="R5150" s="0" t="str">
        <f aca="false">IF(AND(L5150&gt;0,M5150=0),"Valid","Invalid")</f>
        <v>Valid</v>
      </c>
      <c r="S5150" s="0" t="str">
        <f aca="false">IF(OR(P5150&gt;1,Q5150&gt;1),"Present","Absent")</f>
        <v>Absent</v>
      </c>
      <c r="T5150" s="63" t="str">
        <f aca="false">IF(OR(AND(P5150&gt;1,P5150&lt;41),AND(Q5150&gt;1,Q5150&lt;41)),"Ct&lt;41","Ct&gt;41")</f>
        <v>Ct&gt;41</v>
      </c>
      <c r="U5150" s="0" t="str">
        <f aca="false">I5150</f>
        <v>Karusse</v>
      </c>
      <c r="V5150" s="0" t="str">
        <f aca="false">MID(F5150,10,9)</f>
        <v>DL2018031</v>
      </c>
      <c r="W5150" s="64" t="str">
        <f aca="false">V5150&amp;"_"&amp;U5150&amp;"_"&amp;R5150&amp;"_"&amp;S5150&amp;"_"&amp;T5150</f>
        <v>DL2018031_Karusse_Valid_Absent_Ct&gt;41</v>
      </c>
    </row>
    <row r="5151" customFormat="false" ht="14.25" hidden="false" customHeight="false" outlineLevel="0" collapsed="false">
      <c r="A5151" s="0" t="s">
        <v>914</v>
      </c>
      <c r="B5151" s="52" t="s">
        <v>1015</v>
      </c>
      <c r="C5151" s="52" t="s">
        <v>747</v>
      </c>
      <c r="D5151" s="53" t="n">
        <v>0.1</v>
      </c>
      <c r="E5151" s="53" t="s">
        <v>748</v>
      </c>
      <c r="F5151" s="0" t="s">
        <v>1400</v>
      </c>
      <c r="G5151" s="0" t="str">
        <f aca="false">LEFT(B5151,2)</f>
        <v>23</v>
      </c>
      <c r="H5151" s="0" t="str">
        <f aca="false">I5151&amp;"_"&amp;G5151&amp;"_"&amp;F5151</f>
        <v>Karusse_23_20190115_DL2018031_RysensteenGym_koersel1</v>
      </c>
      <c r="I5151" s="61" t="str">
        <f aca="false">MID(RIGHT(B5151,LEN(B5151)-3),1,FIND("_",RIGHT(B5151,LEN(B5151)-3))-1)</f>
        <v>Karusse</v>
      </c>
      <c r="J5151" s="61" t="str">
        <f aca="false">TRIM(SUBSTITUTE(RIGHT(B5151,FIND(I5151,B5151)+1),"_",""))</f>
        <v>NegK</v>
      </c>
      <c r="K5151" s="0" t="str">
        <f aca="false">IFERROR(VALUE(SUBSTITUTE(E5151,".",",")),E5151)</f>
        <v>No Ct</v>
      </c>
      <c r="L5151" s="61" t="str">
        <f aca="false">IF(J5151="PosK",SUMIFS(K:K,J:J,"PosK",H:H,H5151),"")</f>
        <v/>
      </c>
      <c r="M5151" s="61" t="str">
        <f aca="false">IF(J5151="PosK",SUMIFS(K:K,J:J,"NegK",H:H,H5151),"")</f>
        <v/>
      </c>
      <c r="N5151" s="61" t="str">
        <f aca="false">IF(J5151="PosK",SUMIFS(K:K,J:J,"eDNA",H:H,H5151),"")</f>
        <v/>
      </c>
    </row>
    <row r="5152" customFormat="false" ht="14.25" hidden="false" customHeight="false" outlineLevel="0" collapsed="false">
      <c r="A5152" s="0" t="s">
        <v>916</v>
      </c>
      <c r="B5152" s="52" t="s">
        <v>1016</v>
      </c>
      <c r="C5152" s="52" t="s">
        <v>751</v>
      </c>
      <c r="D5152" s="53" t="n">
        <v>0.1</v>
      </c>
      <c r="E5152" s="53" t="s">
        <v>748</v>
      </c>
      <c r="F5152" s="0" t="s">
        <v>1400</v>
      </c>
      <c r="G5152" s="0" t="str">
        <f aca="false">LEFT(B5152,2)</f>
        <v>23</v>
      </c>
      <c r="H5152" s="0" t="str">
        <f aca="false">I5152&amp;"_"&amp;G5152&amp;"_"&amp;F5152</f>
        <v>Karusse_23_20190115_DL2018031_RysensteenGym_koersel1</v>
      </c>
      <c r="I5152" s="61" t="str">
        <f aca="false">MID(RIGHT(B5152,LEN(B5152)-3),1,FIND("_",RIGHT(B5152,LEN(B5152)-3))-1)</f>
        <v>Karusse</v>
      </c>
      <c r="J5152" s="61" t="str">
        <f aca="false">TRIM(SUBSTITUTE(RIGHT(B5152,FIND(I5152,B5152)+1),"_",""))</f>
        <v>eDNA</v>
      </c>
      <c r="K5152" s="0" t="str">
        <f aca="false">IFERROR(VALUE(SUBSTITUTE(E5152,".",",")),E5152)</f>
        <v>No Ct</v>
      </c>
      <c r="L5152" s="61" t="str">
        <f aca="false">IF(J5152="PosK",SUMIFS(K:K,J:J,"PosK",H:H,H5152),"")</f>
        <v/>
      </c>
      <c r="M5152" s="61" t="str">
        <f aca="false">IF(J5152="PosK",SUMIFS(K:K,J:J,"NegK",H:H,H5152),"")</f>
        <v/>
      </c>
      <c r="N5152" s="61" t="str">
        <f aca="false">IF(J5152="PosK",SUMIFS(K:K,J:J,"eDNA",H:H,H5152),"")</f>
        <v/>
      </c>
      <c r="Q5152" s="62"/>
    </row>
    <row r="5153" customFormat="false" ht="14.25" hidden="false" customHeight="false" outlineLevel="0" collapsed="false">
      <c r="A5153" s="0" t="s">
        <v>918</v>
      </c>
      <c r="B5153" s="52" t="s">
        <v>1016</v>
      </c>
      <c r="C5153" s="52" t="s">
        <v>751</v>
      </c>
      <c r="D5153" s="53" t="n">
        <v>0.1</v>
      </c>
      <c r="E5153" s="53" t="s">
        <v>748</v>
      </c>
      <c r="F5153" s="0" t="s">
        <v>1400</v>
      </c>
      <c r="G5153" s="0" t="str">
        <f aca="false">LEFT(B5153,2)</f>
        <v>23</v>
      </c>
      <c r="H5153" s="0" t="str">
        <f aca="false">I5153&amp;"_"&amp;G5153&amp;"_"&amp;F5153</f>
        <v>Karusse_23_20190115_DL2018031_RysensteenGym_koersel1</v>
      </c>
      <c r="I5153" s="61" t="str">
        <f aca="false">MID(RIGHT(B5153,LEN(B5153)-3),1,FIND("_",RIGHT(B5153,LEN(B5153)-3))-1)</f>
        <v>Karusse</v>
      </c>
      <c r="J5153" s="61" t="str">
        <f aca="false">TRIM(SUBSTITUTE(RIGHT(B5153,FIND(I5153,B5153)+1),"_",""))</f>
        <v>eDNA</v>
      </c>
      <c r="K5153" s="0" t="str">
        <f aca="false">IFERROR(VALUE(SUBSTITUTE(E5153,".",",")),E5153)</f>
        <v>No Ct</v>
      </c>
      <c r="L5153" s="61" t="str">
        <f aca="false">IF(J5153="PosK",SUMIFS(K:K,J:J,"PosK",H:H,H5153),"")</f>
        <v/>
      </c>
      <c r="M5153" s="61" t="str">
        <f aca="false">IF(J5153="PosK",SUMIFS(K:K,J:J,"NegK",H:H,H5153),"")</f>
        <v/>
      </c>
      <c r="N5153" s="61" t="str">
        <f aca="false">IF(J5153="PosK",SUMIFS(K:K,J:J,"eDNA",H:H,H5153),"")</f>
        <v/>
      </c>
      <c r="P5153" s="62"/>
      <c r="T5153" s="63"/>
      <c r="W5153" s="64"/>
    </row>
    <row r="5154" customFormat="false" ht="14.25" hidden="false" customHeight="false" outlineLevel="0" collapsed="false">
      <c r="A5154" s="0" t="s">
        <v>919</v>
      </c>
      <c r="B5154" s="52" t="s">
        <v>1224</v>
      </c>
      <c r="C5154" s="52" t="s">
        <v>743</v>
      </c>
      <c r="D5154" s="53" t="n">
        <v>0.1</v>
      </c>
      <c r="E5154" s="53" t="s">
        <v>748</v>
      </c>
      <c r="F5154" s="0" t="s">
        <v>1400</v>
      </c>
      <c r="G5154" s="0" t="str">
        <f aca="false">LEFT(B5154,2)</f>
        <v>24</v>
      </c>
      <c r="H5154" s="0" t="str">
        <f aca="false">I5154&amp;"_"&amp;G5154&amp;"_"&amp;F5154</f>
        <v>Soelvkarusse_24_20190115_DL2018031_RysensteenGym_koersel1</v>
      </c>
      <c r="I5154" s="61" t="str">
        <f aca="false">MID(RIGHT(B5154,LEN(B5154)-3),1,FIND("_",RIGHT(B5154,LEN(B5154)-3))-1)</f>
        <v>Soelvkarusse</v>
      </c>
      <c r="J5154" s="61" t="str">
        <f aca="false">TRIM(SUBSTITUTE(RIGHT(B5154,FIND(I5154,B5154)+1),"_",""))</f>
        <v>PosK</v>
      </c>
      <c r="K5154" s="0" t="str">
        <f aca="false">IFERROR(VALUE(SUBSTITUTE(E5154,".",",")),E5154)</f>
        <v>No Ct</v>
      </c>
      <c r="L5154" s="61" t="n">
        <f aca="false">IF(J5154="PosK",SUMIFS(K:K,J:J,"PosK",H:H,H5154),"")</f>
        <v>0</v>
      </c>
      <c r="M5154" s="61" t="n">
        <f aca="false">IF(J5154="PosK",SUMIFS(K:K,J:J,"NegK",H:H,H5154),"")</f>
        <v>0</v>
      </c>
      <c r="N5154" s="61" t="n">
        <f aca="false">IF(J5154="PosK",SUMIFS(K:K,J:J,"eDNA",H:H,H5154),"")</f>
        <v>0</v>
      </c>
      <c r="P5154" s="62" t="n">
        <f aca="false">IF(K5156="No Ct",0,K5156)</f>
        <v>0</v>
      </c>
      <c r="Q5154" s="62" t="n">
        <f aca="false">IF(K5157="No Ct",0,K5157)</f>
        <v>0</v>
      </c>
      <c r="R5154" s="0" t="str">
        <f aca="false">IF(AND(L5154&gt;0,M5154=0),"Valid","Invalid")</f>
        <v>Invalid</v>
      </c>
      <c r="S5154" s="0" t="str">
        <f aca="false">IF(OR(P5154&gt;1,Q5154&gt;1),"Present","Absent")</f>
        <v>Absent</v>
      </c>
      <c r="T5154" s="63" t="str">
        <f aca="false">IF(OR(AND(P5154&gt;1,P5154&lt;41),AND(Q5154&gt;1,Q5154&lt;41)),"Ct&lt;41","Ct&gt;41")</f>
        <v>Ct&gt;41</v>
      </c>
      <c r="U5154" s="0" t="str">
        <f aca="false">I5154</f>
        <v>Soelvkarusse</v>
      </c>
      <c r="V5154" s="0" t="str">
        <f aca="false">MID(F5154,10,9)</f>
        <v>DL2018031</v>
      </c>
      <c r="W5154" s="64" t="str">
        <f aca="false">V5154&amp;"_"&amp;U5154&amp;"_"&amp;R5154&amp;"_"&amp;S5154&amp;"_"&amp;T5154</f>
        <v>DL2018031_Soelvkarusse_Invalid_Absent_Ct&gt;41</v>
      </c>
    </row>
    <row r="5155" customFormat="false" ht="14.25" hidden="false" customHeight="false" outlineLevel="0" collapsed="false">
      <c r="A5155" s="0" t="s">
        <v>921</v>
      </c>
      <c r="B5155" s="52" t="s">
        <v>1225</v>
      </c>
      <c r="C5155" s="52" t="s">
        <v>747</v>
      </c>
      <c r="D5155" s="53" t="n">
        <v>0.1</v>
      </c>
      <c r="E5155" s="53" t="s">
        <v>748</v>
      </c>
      <c r="F5155" s="0" t="s">
        <v>1400</v>
      </c>
      <c r="G5155" s="0" t="str">
        <f aca="false">LEFT(B5155,2)</f>
        <v>24</v>
      </c>
      <c r="H5155" s="0" t="str">
        <f aca="false">I5155&amp;"_"&amp;G5155&amp;"_"&amp;F5155</f>
        <v>Soelvkarusse_24_20190115_DL2018031_RysensteenGym_koersel1</v>
      </c>
      <c r="I5155" s="61" t="str">
        <f aca="false">MID(RIGHT(B5155,LEN(B5155)-3),1,FIND("_",RIGHT(B5155,LEN(B5155)-3))-1)</f>
        <v>Soelvkarusse</v>
      </c>
      <c r="J5155" s="61" t="str">
        <f aca="false">TRIM(SUBSTITUTE(RIGHT(B5155,FIND(I5155,B5155)+1),"_",""))</f>
        <v>NegK</v>
      </c>
      <c r="K5155" s="0" t="str">
        <f aca="false">IFERROR(VALUE(SUBSTITUTE(E5155,".",",")),E5155)</f>
        <v>No Ct</v>
      </c>
      <c r="L5155" s="61" t="str">
        <f aca="false">IF(J5155="PosK",SUMIFS(K:K,J:J,"PosK",H:H,H5155),"")</f>
        <v/>
      </c>
      <c r="M5155" s="61" t="str">
        <f aca="false">IF(J5155="PosK",SUMIFS(K:K,J:J,"NegK",H:H,H5155),"")</f>
        <v/>
      </c>
      <c r="N5155" s="61" t="str">
        <f aca="false">IF(J5155="PosK",SUMIFS(K:K,J:J,"eDNA",H:H,H5155),"")</f>
        <v/>
      </c>
    </row>
    <row r="5156" customFormat="false" ht="14.25" hidden="false" customHeight="false" outlineLevel="0" collapsed="false">
      <c r="A5156" s="0" t="s">
        <v>923</v>
      </c>
      <c r="B5156" s="52" t="s">
        <v>1226</v>
      </c>
      <c r="C5156" s="52" t="s">
        <v>751</v>
      </c>
      <c r="D5156" s="53" t="n">
        <v>0.1</v>
      </c>
      <c r="E5156" s="53" t="s">
        <v>748</v>
      </c>
      <c r="F5156" s="0" t="s">
        <v>1400</v>
      </c>
      <c r="G5156" s="0" t="str">
        <f aca="false">LEFT(B5156,2)</f>
        <v>24</v>
      </c>
      <c r="H5156" s="0" t="str">
        <f aca="false">I5156&amp;"_"&amp;G5156&amp;"_"&amp;F5156</f>
        <v>Soelvkarusse_24_20190115_DL2018031_RysensteenGym_koersel1</v>
      </c>
      <c r="I5156" s="61" t="str">
        <f aca="false">MID(RIGHT(B5156,LEN(B5156)-3),1,FIND("_",RIGHT(B5156,LEN(B5156)-3))-1)</f>
        <v>Soelvkarusse</v>
      </c>
      <c r="J5156" s="61" t="str">
        <f aca="false">TRIM(SUBSTITUTE(RIGHT(B5156,FIND(I5156,B5156)+1),"_",""))</f>
        <v>eDNA</v>
      </c>
      <c r="K5156" s="0" t="str">
        <f aca="false">IFERROR(VALUE(SUBSTITUTE(E5156,".",",")),E5156)</f>
        <v>No Ct</v>
      </c>
      <c r="L5156" s="61" t="str">
        <f aca="false">IF(J5156="PosK",SUMIFS(K:K,J:J,"PosK",H:H,H5156),"")</f>
        <v/>
      </c>
      <c r="M5156" s="61" t="str">
        <f aca="false">IF(J5156="PosK",SUMIFS(K:K,J:J,"NegK",H:H,H5156),"")</f>
        <v/>
      </c>
      <c r="N5156" s="61" t="str">
        <f aca="false">IF(J5156="PosK",SUMIFS(K:K,J:J,"eDNA",H:H,H5156),"")</f>
        <v/>
      </c>
      <c r="Q5156" s="62"/>
    </row>
    <row r="5157" customFormat="false" ht="14.25" hidden="false" customHeight="false" outlineLevel="0" collapsed="false">
      <c r="A5157" s="0" t="s">
        <v>925</v>
      </c>
      <c r="B5157" s="52" t="s">
        <v>1226</v>
      </c>
      <c r="C5157" s="52" t="s">
        <v>751</v>
      </c>
      <c r="D5157" s="53" t="n">
        <v>0.1</v>
      </c>
      <c r="E5157" s="53" t="s">
        <v>748</v>
      </c>
      <c r="F5157" s="0" t="s">
        <v>1400</v>
      </c>
      <c r="G5157" s="0" t="str">
        <f aca="false">LEFT(B5157,2)</f>
        <v>24</v>
      </c>
      <c r="H5157" s="0" t="str">
        <f aca="false">I5157&amp;"_"&amp;G5157&amp;"_"&amp;F5157</f>
        <v>Soelvkarusse_24_20190115_DL2018031_RysensteenGym_koersel1</v>
      </c>
      <c r="I5157" s="61" t="str">
        <f aca="false">MID(RIGHT(B5157,LEN(B5157)-3),1,FIND("_",RIGHT(B5157,LEN(B5157)-3))-1)</f>
        <v>Soelvkarusse</v>
      </c>
      <c r="J5157" s="61" t="str">
        <f aca="false">TRIM(SUBSTITUTE(RIGHT(B5157,FIND(I5157,B5157)+1),"_",""))</f>
        <v>eDNA</v>
      </c>
      <c r="K5157" s="0" t="str">
        <f aca="false">IFERROR(VALUE(SUBSTITUTE(E5157,".",",")),E5157)</f>
        <v>No Ct</v>
      </c>
      <c r="L5157" s="61" t="str">
        <f aca="false">IF(J5157="PosK",SUMIFS(K:K,J:J,"PosK",H:H,H5157),"")</f>
        <v/>
      </c>
      <c r="M5157" s="61" t="str">
        <f aca="false">IF(J5157="PosK",SUMIFS(K:K,J:J,"NegK",H:H,H5157),"")</f>
        <v/>
      </c>
      <c r="N5157" s="61" t="str">
        <f aca="false">IF(J5157="PosK",SUMIFS(K:K,J:J,"eDNA",H:H,H5157),"")</f>
        <v/>
      </c>
      <c r="P5157" s="62"/>
      <c r="T5157" s="63"/>
      <c r="W5157" s="64"/>
    </row>
    <row r="5158" customFormat="false" ht="14.25" hidden="false" customHeight="false" outlineLevel="0" collapsed="false">
      <c r="A5158" s="0" t="s">
        <v>741</v>
      </c>
      <c r="B5158" s="52" t="s">
        <v>1020</v>
      </c>
      <c r="C5158" s="52" t="s">
        <v>743</v>
      </c>
      <c r="D5158" s="53" t="n">
        <v>0.1</v>
      </c>
      <c r="E5158" s="53" t="n">
        <v>27.14</v>
      </c>
      <c r="F5158" s="0" t="s">
        <v>1401</v>
      </c>
      <c r="G5158" s="0" t="str">
        <f aca="false">LEFT(B5158,2)</f>
        <v>25</v>
      </c>
      <c r="H5158" s="0" t="str">
        <f aca="false">I5158&amp;"_"&amp;G5158&amp;"_"&amp;F5158</f>
        <v>Loegfroe_25_20190115_DL2018031_RysensteenGym_koersel2</v>
      </c>
      <c r="I5158" s="61" t="str">
        <f aca="false">MID(RIGHT(B5158,LEN(B5158)-3),1,FIND("_",RIGHT(B5158,LEN(B5158)-3))-1)</f>
        <v>Loegfroe</v>
      </c>
      <c r="J5158" s="61" t="str">
        <f aca="false">TRIM(SUBSTITUTE(RIGHT(B5158,FIND(I5158,B5158)+1),"_",""))</f>
        <v>PosK</v>
      </c>
      <c r="K5158" s="0" t="n">
        <f aca="false">IFERROR(VALUE(SUBSTITUTE(E5158,".",",")),E5158)</f>
        <v>27.14</v>
      </c>
      <c r="L5158" s="61" t="n">
        <f aca="false">IF(J5158="PosK",SUMIFS(K:K,J:J,"PosK",H:H,H5158),"")</f>
        <v>27.14</v>
      </c>
      <c r="M5158" s="61" t="n">
        <f aca="false">IF(J5158="PosK",SUMIFS(K:K,J:J,"NegK",H:H,H5158),"")</f>
        <v>0</v>
      </c>
      <c r="N5158" s="61" t="n">
        <f aca="false">IF(J5158="PosK",SUMIFS(K:K,J:J,"eDNA",H:H,H5158),"")</f>
        <v>0</v>
      </c>
      <c r="P5158" s="62" t="n">
        <f aca="false">IF(K5160="No Ct",0,K5160)</f>
        <v>0</v>
      </c>
      <c r="Q5158" s="62" t="n">
        <f aca="false">IF(K5161="No Ct",0,K5161)</f>
        <v>0</v>
      </c>
      <c r="R5158" s="0" t="str">
        <f aca="false">IF(AND(L5158&gt;0,M5158=0),"Valid","Invalid")</f>
        <v>Valid</v>
      </c>
      <c r="S5158" s="0" t="str">
        <f aca="false">IF(OR(P5158&gt;1,Q5158&gt;1),"Present","Absent")</f>
        <v>Absent</v>
      </c>
      <c r="T5158" s="63" t="str">
        <f aca="false">IF(OR(AND(P5158&gt;1,P5158&lt;41),AND(Q5158&gt;1,Q5158&lt;41)),"Ct&lt;41","Ct&gt;41")</f>
        <v>Ct&gt;41</v>
      </c>
      <c r="U5158" s="0" t="str">
        <f aca="false">I5158</f>
        <v>Loegfroe</v>
      </c>
      <c r="V5158" s="0" t="str">
        <f aca="false">MID(F5158,10,9)</f>
        <v>DL2018031</v>
      </c>
      <c r="W5158" s="64" t="str">
        <f aca="false">V5158&amp;"_"&amp;U5158&amp;"_"&amp;R5158&amp;"_"&amp;S5158&amp;"_"&amp;T5158</f>
        <v>DL2018031_Loegfroe_Valid_Absent_Ct&gt;41</v>
      </c>
    </row>
    <row r="5159" customFormat="false" ht="14.25" hidden="false" customHeight="false" outlineLevel="0" collapsed="false">
      <c r="A5159" s="0" t="s">
        <v>745</v>
      </c>
      <c r="B5159" s="52" t="s">
        <v>1022</v>
      </c>
      <c r="C5159" s="52" t="s">
        <v>747</v>
      </c>
      <c r="D5159" s="53" t="n">
        <v>0.1</v>
      </c>
      <c r="E5159" s="53" t="s">
        <v>748</v>
      </c>
      <c r="F5159" s="0" t="s">
        <v>1401</v>
      </c>
      <c r="G5159" s="0" t="str">
        <f aca="false">LEFT(B5159,2)</f>
        <v>25</v>
      </c>
      <c r="H5159" s="0" t="str">
        <f aca="false">I5159&amp;"_"&amp;G5159&amp;"_"&amp;F5159</f>
        <v>Loegfroe_25_20190115_DL2018031_RysensteenGym_koersel2</v>
      </c>
      <c r="I5159" s="61" t="str">
        <f aca="false">MID(RIGHT(B5159,LEN(B5159)-3),1,FIND("_",RIGHT(B5159,LEN(B5159)-3))-1)</f>
        <v>Loegfroe</v>
      </c>
      <c r="J5159" s="61" t="str">
        <f aca="false">TRIM(SUBSTITUTE(RIGHT(B5159,FIND(I5159,B5159)+1),"_",""))</f>
        <v>NegK</v>
      </c>
      <c r="K5159" s="0" t="str">
        <f aca="false">IFERROR(VALUE(SUBSTITUTE(E5159,".",",")),E5159)</f>
        <v>No Ct</v>
      </c>
      <c r="L5159" s="61" t="str">
        <f aca="false">IF(J5159="PosK",SUMIFS(K:K,J:J,"PosK",H:H,H5159),"")</f>
        <v/>
      </c>
      <c r="M5159" s="61" t="str">
        <f aca="false">IF(J5159="PosK",SUMIFS(K:K,J:J,"NegK",H:H,H5159),"")</f>
        <v/>
      </c>
      <c r="N5159" s="61" t="str">
        <f aca="false">IF(J5159="PosK",SUMIFS(K:K,J:J,"eDNA",H:H,H5159),"")</f>
        <v/>
      </c>
    </row>
    <row r="5160" customFormat="false" ht="14.25" hidden="false" customHeight="false" outlineLevel="0" collapsed="false">
      <c r="A5160" s="0" t="s">
        <v>749</v>
      </c>
      <c r="B5160" s="52" t="s">
        <v>1023</v>
      </c>
      <c r="C5160" s="52" t="s">
        <v>751</v>
      </c>
      <c r="D5160" s="53" t="n">
        <v>0.1</v>
      </c>
      <c r="E5160" s="53" t="s">
        <v>748</v>
      </c>
      <c r="F5160" s="0" t="s">
        <v>1401</v>
      </c>
      <c r="G5160" s="0" t="str">
        <f aca="false">LEFT(B5160,2)</f>
        <v>25</v>
      </c>
      <c r="H5160" s="0" t="str">
        <f aca="false">I5160&amp;"_"&amp;G5160&amp;"_"&amp;F5160</f>
        <v>Loegfroe_25_20190115_DL2018031_RysensteenGym_koersel2</v>
      </c>
      <c r="I5160" s="61" t="str">
        <f aca="false">MID(RIGHT(B5160,LEN(B5160)-3),1,FIND("_",RIGHT(B5160,LEN(B5160)-3))-1)</f>
        <v>Loegfroe</v>
      </c>
      <c r="J5160" s="61" t="str">
        <f aca="false">TRIM(SUBSTITUTE(RIGHT(B5160,FIND(I5160,B5160)+1),"_",""))</f>
        <v>eDNA</v>
      </c>
      <c r="K5160" s="0" t="str">
        <f aca="false">IFERROR(VALUE(SUBSTITUTE(E5160,".",",")),E5160)</f>
        <v>No Ct</v>
      </c>
      <c r="L5160" s="61" t="str">
        <f aca="false">IF(J5160="PosK",SUMIFS(K:K,J:J,"PosK",H:H,H5160),"")</f>
        <v/>
      </c>
      <c r="M5160" s="61" t="str">
        <f aca="false">IF(J5160="PosK",SUMIFS(K:K,J:J,"NegK",H:H,H5160),"")</f>
        <v/>
      </c>
      <c r="N5160" s="61" t="str">
        <f aca="false">IF(J5160="PosK",SUMIFS(K:K,J:J,"eDNA",H:H,H5160),"")</f>
        <v/>
      </c>
      <c r="Q5160" s="62"/>
    </row>
    <row r="5161" customFormat="false" ht="14.25" hidden="false" customHeight="false" outlineLevel="0" collapsed="false">
      <c r="A5161" s="0" t="s">
        <v>752</v>
      </c>
      <c r="B5161" s="52" t="s">
        <v>1023</v>
      </c>
      <c r="C5161" s="52" t="s">
        <v>751</v>
      </c>
      <c r="D5161" s="53" t="n">
        <v>0.1</v>
      </c>
      <c r="E5161" s="53" t="s">
        <v>748</v>
      </c>
      <c r="F5161" s="0" t="s">
        <v>1401</v>
      </c>
      <c r="G5161" s="0" t="str">
        <f aca="false">LEFT(B5161,2)</f>
        <v>25</v>
      </c>
      <c r="H5161" s="0" t="str">
        <f aca="false">I5161&amp;"_"&amp;G5161&amp;"_"&amp;F5161</f>
        <v>Loegfroe_25_20190115_DL2018031_RysensteenGym_koersel2</v>
      </c>
      <c r="I5161" s="61" t="str">
        <f aca="false">MID(RIGHT(B5161,LEN(B5161)-3),1,FIND("_",RIGHT(B5161,LEN(B5161)-3))-1)</f>
        <v>Loegfroe</v>
      </c>
      <c r="J5161" s="61" t="str">
        <f aca="false">TRIM(SUBSTITUTE(RIGHT(B5161,FIND(I5161,B5161)+1),"_",""))</f>
        <v>eDNA</v>
      </c>
      <c r="K5161" s="0" t="str">
        <f aca="false">IFERROR(VALUE(SUBSTITUTE(E5161,".",",")),E5161)</f>
        <v>No Ct</v>
      </c>
      <c r="L5161" s="61" t="str">
        <f aca="false">IF(J5161="PosK",SUMIFS(K:K,J:J,"PosK",H:H,H5161),"")</f>
        <v/>
      </c>
      <c r="M5161" s="61" t="str">
        <f aca="false">IF(J5161="PosK",SUMIFS(K:K,J:J,"NegK",H:H,H5161),"")</f>
        <v/>
      </c>
      <c r="N5161" s="61" t="str">
        <f aca="false">IF(J5161="PosK",SUMIFS(K:K,J:J,"eDNA",H:H,H5161),"")</f>
        <v/>
      </c>
      <c r="P5161" s="62"/>
      <c r="T5161" s="63"/>
      <c r="W5161" s="64"/>
    </row>
    <row r="5162" customFormat="false" ht="14.25" hidden="false" customHeight="false" outlineLevel="0" collapsed="false">
      <c r="A5162" s="0" t="s">
        <v>754</v>
      </c>
      <c r="B5162" s="52" t="s">
        <v>1025</v>
      </c>
      <c r="C5162" s="52" t="s">
        <v>743</v>
      </c>
      <c r="D5162" s="53" t="n">
        <v>0.1</v>
      </c>
      <c r="E5162" s="53" t="n">
        <v>32.8</v>
      </c>
      <c r="F5162" s="0" t="s">
        <v>1401</v>
      </c>
      <c r="G5162" s="0" t="str">
        <f aca="false">LEFT(B5162,2)</f>
        <v>26</v>
      </c>
      <c r="H5162" s="0" t="str">
        <f aca="false">I5162&amp;"_"&amp;G5162&amp;"_"&amp;F5162</f>
        <v>StorVandsalamander_26_20190115_DL2018031_RysensteenGym_koersel2</v>
      </c>
      <c r="I5162" s="61" t="str">
        <f aca="false">MID(RIGHT(B5162,LEN(B5162)-3),1,FIND("_",RIGHT(B5162,LEN(B5162)-3))-1)</f>
        <v>StorVandsalamander</v>
      </c>
      <c r="J5162" s="61" t="str">
        <f aca="false">TRIM(SUBSTITUTE(RIGHT(B5162,FIND(I5162,B5162)+1),"_",""))</f>
        <v>PosK</v>
      </c>
      <c r="K5162" s="0" t="n">
        <f aca="false">IFERROR(VALUE(SUBSTITUTE(E5162,".",",")),E5162)</f>
        <v>32.8</v>
      </c>
      <c r="L5162" s="61" t="n">
        <f aca="false">IF(J5162="PosK",SUMIFS(K:K,J:J,"PosK",H:H,H5162),"")</f>
        <v>32.8</v>
      </c>
      <c r="M5162" s="61" t="n">
        <f aca="false">IF(J5162="PosK",SUMIFS(K:K,J:J,"NegK",H:H,H5162),"")</f>
        <v>0</v>
      </c>
      <c r="N5162" s="61" t="n">
        <f aca="false">IF(J5162="PosK",SUMIFS(K:K,J:J,"eDNA",H:H,H5162),"")</f>
        <v>0</v>
      </c>
      <c r="P5162" s="62" t="n">
        <f aca="false">IF(K5164="No Ct",0,K5164)</f>
        <v>0</v>
      </c>
      <c r="Q5162" s="62" t="n">
        <f aca="false">IF(K5165="No Ct",0,K5165)</f>
        <v>0</v>
      </c>
      <c r="R5162" s="0" t="str">
        <f aca="false">IF(AND(L5162&gt;0,M5162=0),"Valid","Invalid")</f>
        <v>Valid</v>
      </c>
      <c r="S5162" s="0" t="str">
        <f aca="false">IF(OR(P5162&gt;1,Q5162&gt;1),"Present","Absent")</f>
        <v>Absent</v>
      </c>
      <c r="T5162" s="63" t="str">
        <f aca="false">IF(OR(AND(P5162&gt;1,P5162&lt;41),AND(Q5162&gt;1,Q5162&lt;41)),"Ct&lt;41","Ct&gt;41")</f>
        <v>Ct&gt;41</v>
      </c>
      <c r="U5162" s="0" t="str">
        <f aca="false">I5162</f>
        <v>StorVandsalamander</v>
      </c>
      <c r="V5162" s="0" t="str">
        <f aca="false">MID(F5162,10,9)</f>
        <v>DL2018031</v>
      </c>
      <c r="W5162" s="64" t="str">
        <f aca="false">V5162&amp;"_"&amp;U5162&amp;"_"&amp;R5162&amp;"_"&amp;S5162&amp;"_"&amp;T5162</f>
        <v>DL2018031_StorVandsalamander_Valid_Absent_Ct&gt;41</v>
      </c>
    </row>
    <row r="5163" customFormat="false" ht="14.25" hidden="false" customHeight="false" outlineLevel="0" collapsed="false">
      <c r="A5163" s="0" t="s">
        <v>756</v>
      </c>
      <c r="B5163" s="52" t="s">
        <v>1026</v>
      </c>
      <c r="C5163" s="52" t="s">
        <v>747</v>
      </c>
      <c r="D5163" s="53" t="n">
        <v>0.1</v>
      </c>
      <c r="E5163" s="53" t="s">
        <v>748</v>
      </c>
      <c r="F5163" s="0" t="s">
        <v>1401</v>
      </c>
      <c r="G5163" s="0" t="str">
        <f aca="false">LEFT(B5163,2)</f>
        <v>26</v>
      </c>
      <c r="H5163" s="0" t="str">
        <f aca="false">I5163&amp;"_"&amp;G5163&amp;"_"&amp;F5163</f>
        <v>StorVandsalamander_26_20190115_DL2018031_RysensteenGym_koersel2</v>
      </c>
      <c r="I5163" s="61" t="str">
        <f aca="false">MID(RIGHT(B5163,LEN(B5163)-3),1,FIND("_",RIGHT(B5163,LEN(B5163)-3))-1)</f>
        <v>StorVandsalamander</v>
      </c>
      <c r="J5163" s="61" t="str">
        <f aca="false">TRIM(SUBSTITUTE(RIGHT(B5163,FIND(I5163,B5163)+1),"_",""))</f>
        <v>NegK</v>
      </c>
      <c r="K5163" s="0" t="str">
        <f aca="false">IFERROR(VALUE(SUBSTITUTE(E5163,".",",")),E5163)</f>
        <v>No Ct</v>
      </c>
      <c r="L5163" s="61" t="str">
        <f aca="false">IF(J5163="PosK",SUMIFS(K:K,J:J,"PosK",H:H,H5163),"")</f>
        <v/>
      </c>
      <c r="M5163" s="61" t="str">
        <f aca="false">IF(J5163="PosK",SUMIFS(K:K,J:J,"NegK",H:H,H5163),"")</f>
        <v/>
      </c>
      <c r="N5163" s="61" t="str">
        <f aca="false">IF(J5163="PosK",SUMIFS(K:K,J:J,"eDNA",H:H,H5163),"")</f>
        <v/>
      </c>
    </row>
    <row r="5164" customFormat="false" ht="14.25" hidden="false" customHeight="false" outlineLevel="0" collapsed="false">
      <c r="A5164" s="0" t="s">
        <v>758</v>
      </c>
      <c r="B5164" s="52" t="s">
        <v>1027</v>
      </c>
      <c r="C5164" s="52" t="s">
        <v>751</v>
      </c>
      <c r="D5164" s="53" t="n">
        <v>0.1</v>
      </c>
      <c r="E5164" s="53" t="s">
        <v>748</v>
      </c>
      <c r="F5164" s="0" t="s">
        <v>1401</v>
      </c>
      <c r="G5164" s="0" t="str">
        <f aca="false">LEFT(B5164,2)</f>
        <v>26</v>
      </c>
      <c r="H5164" s="0" t="str">
        <f aca="false">I5164&amp;"_"&amp;G5164&amp;"_"&amp;F5164</f>
        <v>StorVandsalamander_26_20190115_DL2018031_RysensteenGym_koersel2</v>
      </c>
      <c r="I5164" s="61" t="str">
        <f aca="false">MID(RIGHT(B5164,LEN(B5164)-3),1,FIND("_",RIGHT(B5164,LEN(B5164)-3))-1)</f>
        <v>StorVandsalamander</v>
      </c>
      <c r="J5164" s="61" t="str">
        <f aca="false">TRIM(SUBSTITUTE(RIGHT(B5164,FIND(I5164,B5164)+1),"_",""))</f>
        <v>eDNA</v>
      </c>
      <c r="K5164" s="0" t="str">
        <f aca="false">IFERROR(VALUE(SUBSTITUTE(E5164,".",",")),E5164)</f>
        <v>No Ct</v>
      </c>
      <c r="L5164" s="61" t="str">
        <f aca="false">IF(J5164="PosK",SUMIFS(K:K,J:J,"PosK",H:H,H5164),"")</f>
        <v/>
      </c>
      <c r="M5164" s="61" t="str">
        <f aca="false">IF(J5164="PosK",SUMIFS(K:K,J:J,"NegK",H:H,H5164),"")</f>
        <v/>
      </c>
      <c r="N5164" s="61" t="str">
        <f aca="false">IF(J5164="PosK",SUMIFS(K:K,J:J,"eDNA",H:H,H5164),"")</f>
        <v/>
      </c>
      <c r="Q5164" s="62"/>
    </row>
    <row r="5165" customFormat="false" ht="14.25" hidden="false" customHeight="false" outlineLevel="0" collapsed="false">
      <c r="A5165" s="0" t="s">
        <v>760</v>
      </c>
      <c r="B5165" s="52" t="s">
        <v>1027</v>
      </c>
      <c r="C5165" s="52" t="s">
        <v>751</v>
      </c>
      <c r="D5165" s="53" t="n">
        <v>0.1</v>
      </c>
      <c r="E5165" s="53" t="s">
        <v>748</v>
      </c>
      <c r="F5165" s="0" t="s">
        <v>1401</v>
      </c>
      <c r="G5165" s="0" t="str">
        <f aca="false">LEFT(B5165,2)</f>
        <v>26</v>
      </c>
      <c r="H5165" s="0" t="str">
        <f aca="false">I5165&amp;"_"&amp;G5165&amp;"_"&amp;F5165</f>
        <v>StorVandsalamander_26_20190115_DL2018031_RysensteenGym_koersel2</v>
      </c>
      <c r="I5165" s="61" t="str">
        <f aca="false">MID(RIGHT(B5165,LEN(B5165)-3),1,FIND("_",RIGHT(B5165,LEN(B5165)-3))-1)</f>
        <v>StorVandsalamander</v>
      </c>
      <c r="J5165" s="61" t="str">
        <f aca="false">TRIM(SUBSTITUTE(RIGHT(B5165,FIND(I5165,B5165)+1),"_",""))</f>
        <v>eDNA</v>
      </c>
      <c r="K5165" s="0" t="str">
        <f aca="false">IFERROR(VALUE(SUBSTITUTE(E5165,".",",")),E5165)</f>
        <v>No Ct</v>
      </c>
      <c r="L5165" s="61" t="str">
        <f aca="false">IF(J5165="PosK",SUMIFS(K:K,J:J,"PosK",H:H,H5165),"")</f>
        <v/>
      </c>
      <c r="M5165" s="61" t="str">
        <f aca="false">IF(J5165="PosK",SUMIFS(K:K,J:J,"NegK",H:H,H5165),"")</f>
        <v/>
      </c>
      <c r="N5165" s="61" t="str">
        <f aca="false">IF(J5165="PosK",SUMIFS(K:K,J:J,"eDNA",H:H,H5165),"")</f>
        <v/>
      </c>
      <c r="P5165" s="62"/>
      <c r="T5165" s="63"/>
      <c r="W5165" s="64"/>
    </row>
    <row r="5166" customFormat="false" ht="14.25" hidden="false" customHeight="false" outlineLevel="0" collapsed="false">
      <c r="A5166" s="0" t="s">
        <v>762</v>
      </c>
      <c r="B5166" s="52" t="s">
        <v>1029</v>
      </c>
      <c r="C5166" s="52" t="s">
        <v>743</v>
      </c>
      <c r="D5166" s="53" t="n">
        <v>0.1</v>
      </c>
      <c r="E5166" s="53" t="n">
        <v>23.41</v>
      </c>
      <c r="F5166" s="0" t="s">
        <v>1401</v>
      </c>
      <c r="G5166" s="0" t="str">
        <f aca="false">LEFT(B5166,2)</f>
        <v>27</v>
      </c>
      <c r="H5166" s="0" t="str">
        <f aca="false">I5166&amp;"_"&amp;G5166&amp;"_"&amp;F5166</f>
        <v>Strandtudse_27_20190115_DL2018031_RysensteenGym_koersel2</v>
      </c>
      <c r="I5166" s="61" t="str">
        <f aca="false">MID(RIGHT(B5166,LEN(B5166)-3),1,FIND("_",RIGHT(B5166,LEN(B5166)-3))-1)</f>
        <v>Strandtudse</v>
      </c>
      <c r="J5166" s="61" t="str">
        <f aca="false">TRIM(SUBSTITUTE(RIGHT(B5166,FIND(I5166,B5166)+1),"_",""))</f>
        <v>PosK</v>
      </c>
      <c r="K5166" s="0" t="n">
        <f aca="false">IFERROR(VALUE(SUBSTITUTE(E5166,".",",")),E5166)</f>
        <v>23.41</v>
      </c>
      <c r="L5166" s="61" t="n">
        <f aca="false">IF(J5166="PosK",SUMIFS(K:K,J:J,"PosK",H:H,H5166),"")</f>
        <v>23.41</v>
      </c>
      <c r="M5166" s="61" t="n">
        <f aca="false">IF(J5166="PosK",SUMIFS(K:K,J:J,"NegK",H:H,H5166),"")</f>
        <v>0</v>
      </c>
      <c r="N5166" s="61" t="n">
        <f aca="false">IF(J5166="PosK",SUMIFS(K:K,J:J,"eDNA",H:H,H5166),"")</f>
        <v>0</v>
      </c>
      <c r="P5166" s="62" t="n">
        <f aca="false">IF(K5168="No Ct",0,K5168)</f>
        <v>0</v>
      </c>
      <c r="Q5166" s="62" t="n">
        <f aca="false">IF(K5169="No Ct",0,K5169)</f>
        <v>0</v>
      </c>
      <c r="R5166" s="0" t="str">
        <f aca="false">IF(AND(L5166&gt;0,M5166=0),"Valid","Invalid")</f>
        <v>Valid</v>
      </c>
      <c r="S5166" s="0" t="str">
        <f aca="false">IF(OR(P5166&gt;1,Q5166&gt;1),"Present","Absent")</f>
        <v>Absent</v>
      </c>
      <c r="T5166" s="63" t="str">
        <f aca="false">IF(OR(AND(P5166&gt;1,P5166&lt;41),AND(Q5166&gt;1,Q5166&lt;41)),"Ct&lt;41","Ct&gt;41")</f>
        <v>Ct&gt;41</v>
      </c>
      <c r="U5166" s="0" t="str">
        <f aca="false">I5166</f>
        <v>Strandtudse</v>
      </c>
      <c r="V5166" s="0" t="str">
        <f aca="false">MID(F5166,10,9)</f>
        <v>DL2018031</v>
      </c>
      <c r="W5166" s="64" t="str">
        <f aca="false">V5166&amp;"_"&amp;U5166&amp;"_"&amp;R5166&amp;"_"&amp;S5166&amp;"_"&amp;T5166</f>
        <v>DL2018031_Strandtudse_Valid_Absent_Ct&gt;41</v>
      </c>
    </row>
    <row r="5167" customFormat="false" ht="14.25" hidden="false" customHeight="false" outlineLevel="0" collapsed="false">
      <c r="A5167" s="0" t="s">
        <v>764</v>
      </c>
      <c r="B5167" s="52" t="s">
        <v>1030</v>
      </c>
      <c r="C5167" s="52" t="s">
        <v>747</v>
      </c>
      <c r="D5167" s="53" t="n">
        <v>0.1</v>
      </c>
      <c r="E5167" s="53" t="s">
        <v>748</v>
      </c>
      <c r="F5167" s="0" t="s">
        <v>1401</v>
      </c>
      <c r="G5167" s="0" t="str">
        <f aca="false">LEFT(B5167,2)</f>
        <v>27</v>
      </c>
      <c r="H5167" s="0" t="str">
        <f aca="false">I5167&amp;"_"&amp;G5167&amp;"_"&amp;F5167</f>
        <v>Strandtudse_27_20190115_DL2018031_RysensteenGym_koersel2</v>
      </c>
      <c r="I5167" s="61" t="str">
        <f aca="false">MID(RIGHT(B5167,LEN(B5167)-3),1,FIND("_",RIGHT(B5167,LEN(B5167)-3))-1)</f>
        <v>Strandtudse</v>
      </c>
      <c r="J5167" s="61" t="str">
        <f aca="false">TRIM(SUBSTITUTE(RIGHT(B5167,FIND(I5167,B5167)+1),"_",""))</f>
        <v>NegK</v>
      </c>
      <c r="K5167" s="0" t="str">
        <f aca="false">IFERROR(VALUE(SUBSTITUTE(E5167,".",",")),E5167)</f>
        <v>No Ct</v>
      </c>
      <c r="L5167" s="61" t="str">
        <f aca="false">IF(J5167="PosK",SUMIFS(K:K,J:J,"PosK",H:H,H5167),"")</f>
        <v/>
      </c>
      <c r="M5167" s="61" t="str">
        <f aca="false">IF(J5167="PosK",SUMIFS(K:K,J:J,"NegK",H:H,H5167),"")</f>
        <v/>
      </c>
      <c r="N5167" s="61" t="str">
        <f aca="false">IF(J5167="PosK",SUMIFS(K:K,J:J,"eDNA",H:H,H5167),"")</f>
        <v/>
      </c>
    </row>
    <row r="5168" customFormat="false" ht="14.25" hidden="false" customHeight="false" outlineLevel="0" collapsed="false">
      <c r="A5168" s="0" t="s">
        <v>766</v>
      </c>
      <c r="B5168" s="52" t="s">
        <v>1031</v>
      </c>
      <c r="C5168" s="52" t="s">
        <v>751</v>
      </c>
      <c r="D5168" s="53" t="n">
        <v>0.1</v>
      </c>
      <c r="E5168" s="53" t="s">
        <v>748</v>
      </c>
      <c r="F5168" s="0" t="s">
        <v>1401</v>
      </c>
      <c r="G5168" s="0" t="str">
        <f aca="false">LEFT(B5168,2)</f>
        <v>27</v>
      </c>
      <c r="H5168" s="0" t="str">
        <f aca="false">I5168&amp;"_"&amp;G5168&amp;"_"&amp;F5168</f>
        <v>Strandtudse_27_20190115_DL2018031_RysensteenGym_koersel2</v>
      </c>
      <c r="I5168" s="61" t="str">
        <f aca="false">MID(RIGHT(B5168,LEN(B5168)-3),1,FIND("_",RIGHT(B5168,LEN(B5168)-3))-1)</f>
        <v>Strandtudse</v>
      </c>
      <c r="J5168" s="61" t="str">
        <f aca="false">TRIM(SUBSTITUTE(RIGHT(B5168,FIND(I5168,B5168)+1),"_",""))</f>
        <v>eDNA</v>
      </c>
      <c r="K5168" s="0" t="str">
        <f aca="false">IFERROR(VALUE(SUBSTITUTE(E5168,".",",")),E5168)</f>
        <v>No Ct</v>
      </c>
      <c r="L5168" s="61" t="str">
        <f aca="false">IF(J5168="PosK",SUMIFS(K:K,J:J,"PosK",H:H,H5168),"")</f>
        <v/>
      </c>
      <c r="M5168" s="61" t="str">
        <f aca="false">IF(J5168="PosK",SUMIFS(K:K,J:J,"NegK",H:H,H5168),"")</f>
        <v/>
      </c>
      <c r="N5168" s="61" t="str">
        <f aca="false">IF(J5168="PosK",SUMIFS(K:K,J:J,"eDNA",H:H,H5168),"")</f>
        <v/>
      </c>
      <c r="Q5168" s="62"/>
    </row>
    <row r="5169" customFormat="false" ht="14.25" hidden="false" customHeight="false" outlineLevel="0" collapsed="false">
      <c r="A5169" s="0" t="s">
        <v>768</v>
      </c>
      <c r="B5169" s="52" t="s">
        <v>1031</v>
      </c>
      <c r="C5169" s="52" t="s">
        <v>751</v>
      </c>
      <c r="D5169" s="53" t="n">
        <v>0.1</v>
      </c>
      <c r="E5169" s="53" t="s">
        <v>748</v>
      </c>
      <c r="F5169" s="0" t="s">
        <v>1401</v>
      </c>
      <c r="G5169" s="0" t="str">
        <f aca="false">LEFT(B5169,2)</f>
        <v>27</v>
      </c>
      <c r="H5169" s="0" t="str">
        <f aca="false">I5169&amp;"_"&amp;G5169&amp;"_"&amp;F5169</f>
        <v>Strandtudse_27_20190115_DL2018031_RysensteenGym_koersel2</v>
      </c>
      <c r="I5169" s="61" t="str">
        <f aca="false">MID(RIGHT(B5169,LEN(B5169)-3),1,FIND("_",RIGHT(B5169,LEN(B5169)-3))-1)</f>
        <v>Strandtudse</v>
      </c>
      <c r="J5169" s="61" t="str">
        <f aca="false">TRIM(SUBSTITUTE(RIGHT(B5169,FIND(I5169,B5169)+1),"_",""))</f>
        <v>eDNA</v>
      </c>
      <c r="K5169" s="0" t="str">
        <f aca="false">IFERROR(VALUE(SUBSTITUTE(E5169,".",",")),E5169)</f>
        <v>No Ct</v>
      </c>
      <c r="L5169" s="61" t="str">
        <f aca="false">IF(J5169="PosK",SUMIFS(K:K,J:J,"PosK",H:H,H5169),"")</f>
        <v/>
      </c>
      <c r="M5169" s="61" t="str">
        <f aca="false">IF(J5169="PosK",SUMIFS(K:K,J:J,"NegK",H:H,H5169),"")</f>
        <v/>
      </c>
      <c r="N5169" s="61" t="str">
        <f aca="false">IF(J5169="PosK",SUMIFS(K:K,J:J,"eDNA",H:H,H5169),"")</f>
        <v/>
      </c>
      <c r="P5169" s="62"/>
      <c r="T5169" s="63"/>
      <c r="W5169" s="64"/>
    </row>
    <row r="5170" customFormat="false" ht="14.25" hidden="false" customHeight="false" outlineLevel="0" collapsed="false">
      <c r="A5170" s="0" t="s">
        <v>770</v>
      </c>
      <c r="B5170" s="52" t="s">
        <v>1033</v>
      </c>
      <c r="C5170" s="52" t="s">
        <v>743</v>
      </c>
      <c r="D5170" s="53" t="n">
        <v>0.1</v>
      </c>
      <c r="E5170" s="53" t="n">
        <v>38.38</v>
      </c>
      <c r="F5170" s="0" t="s">
        <v>1401</v>
      </c>
      <c r="G5170" s="0" t="str">
        <f aca="false">LEFT(B5170,2)</f>
        <v>28</v>
      </c>
      <c r="H5170" s="0" t="str">
        <f aca="false">I5170&amp;"_"&amp;G5170&amp;"_"&amp;F5170</f>
        <v>GroenbrogetTudse_28_20190115_DL2018031_RysensteenGym_koersel2</v>
      </c>
      <c r="I5170" s="61" t="str">
        <f aca="false">MID(RIGHT(B5170,LEN(B5170)-3),1,FIND("_",RIGHT(B5170,LEN(B5170)-3))-1)</f>
        <v>GroenbrogetTudse</v>
      </c>
      <c r="J5170" s="61" t="str">
        <f aca="false">TRIM(SUBSTITUTE(RIGHT(B5170,FIND(I5170,B5170)+1),"_",""))</f>
        <v>PosK</v>
      </c>
      <c r="K5170" s="0" t="n">
        <f aca="false">IFERROR(VALUE(SUBSTITUTE(E5170,".",",")),E5170)</f>
        <v>38.38</v>
      </c>
      <c r="L5170" s="61" t="n">
        <f aca="false">IF(J5170="PosK",SUMIFS(K:K,J:J,"PosK",H:H,H5170),"")</f>
        <v>38.38</v>
      </c>
      <c r="M5170" s="61" t="n">
        <f aca="false">IF(J5170="PosK",SUMIFS(K:K,J:J,"NegK",H:H,H5170),"")</f>
        <v>0</v>
      </c>
      <c r="N5170" s="61" t="n">
        <f aca="false">IF(J5170="PosK",SUMIFS(K:K,J:J,"eDNA",H:H,H5170),"")</f>
        <v>0</v>
      </c>
      <c r="P5170" s="62" t="n">
        <f aca="false">IF(K5172="No Ct",0,K5172)</f>
        <v>0</v>
      </c>
      <c r="Q5170" s="62" t="n">
        <f aca="false">IF(K5173="No Ct",0,K5173)</f>
        <v>0</v>
      </c>
      <c r="R5170" s="0" t="str">
        <f aca="false">IF(AND(L5170&gt;0,M5170=0),"Valid","Invalid")</f>
        <v>Valid</v>
      </c>
      <c r="S5170" s="0" t="str">
        <f aca="false">IF(OR(P5170&gt;1,Q5170&gt;1),"Present","Absent")</f>
        <v>Absent</v>
      </c>
      <c r="T5170" s="63" t="str">
        <f aca="false">IF(OR(AND(P5170&gt;1,P5170&lt;41),AND(Q5170&gt;1,Q5170&lt;41)),"Ct&lt;41","Ct&gt;41")</f>
        <v>Ct&gt;41</v>
      </c>
      <c r="U5170" s="0" t="str">
        <f aca="false">I5170</f>
        <v>GroenbrogetTudse</v>
      </c>
      <c r="V5170" s="0" t="str">
        <f aca="false">MID(F5170,10,9)</f>
        <v>DL2018031</v>
      </c>
      <c r="W5170" s="64" t="str">
        <f aca="false">V5170&amp;"_"&amp;U5170&amp;"_"&amp;R5170&amp;"_"&amp;S5170&amp;"_"&amp;T5170</f>
        <v>DL2018031_GroenbrogetTudse_Valid_Absent_Ct&gt;41</v>
      </c>
    </row>
    <row r="5171" customFormat="false" ht="14.25" hidden="false" customHeight="false" outlineLevel="0" collapsed="false">
      <c r="A5171" s="0" t="s">
        <v>772</v>
      </c>
      <c r="B5171" s="52" t="s">
        <v>1034</v>
      </c>
      <c r="C5171" s="52" t="s">
        <v>747</v>
      </c>
      <c r="D5171" s="53" t="n">
        <v>0.1</v>
      </c>
      <c r="E5171" s="53" t="s">
        <v>748</v>
      </c>
      <c r="F5171" s="0" t="s">
        <v>1401</v>
      </c>
      <c r="G5171" s="0" t="str">
        <f aca="false">LEFT(B5171,2)</f>
        <v>28</v>
      </c>
      <c r="H5171" s="0" t="str">
        <f aca="false">I5171&amp;"_"&amp;G5171&amp;"_"&amp;F5171</f>
        <v>GroenbrogetTudse_28_20190115_DL2018031_RysensteenGym_koersel2</v>
      </c>
      <c r="I5171" s="61" t="str">
        <f aca="false">MID(RIGHT(B5171,LEN(B5171)-3),1,FIND("_",RIGHT(B5171,LEN(B5171)-3))-1)</f>
        <v>GroenbrogetTudse</v>
      </c>
      <c r="J5171" s="61" t="str">
        <f aca="false">TRIM(SUBSTITUTE(RIGHT(B5171,FIND(I5171,B5171)+1),"_",""))</f>
        <v>NegK</v>
      </c>
      <c r="K5171" s="0" t="str">
        <f aca="false">IFERROR(VALUE(SUBSTITUTE(E5171,".",",")),E5171)</f>
        <v>No Ct</v>
      </c>
      <c r="L5171" s="61" t="str">
        <f aca="false">IF(J5171="PosK",SUMIFS(K:K,J:J,"PosK",H:H,H5171),"")</f>
        <v/>
      </c>
      <c r="M5171" s="61" t="str">
        <f aca="false">IF(J5171="PosK",SUMIFS(K:K,J:J,"NegK",H:H,H5171),"")</f>
        <v/>
      </c>
      <c r="N5171" s="61" t="str">
        <f aca="false">IF(J5171="PosK",SUMIFS(K:K,J:J,"eDNA",H:H,H5171),"")</f>
        <v/>
      </c>
    </row>
    <row r="5172" customFormat="false" ht="14.25" hidden="false" customHeight="false" outlineLevel="0" collapsed="false">
      <c r="A5172" s="0" t="s">
        <v>774</v>
      </c>
      <c r="B5172" s="52" t="s">
        <v>1035</v>
      </c>
      <c r="C5172" s="52" t="s">
        <v>751</v>
      </c>
      <c r="D5172" s="53" t="n">
        <v>0.1</v>
      </c>
      <c r="E5172" s="53" t="s">
        <v>748</v>
      </c>
      <c r="F5172" s="0" t="s">
        <v>1401</v>
      </c>
      <c r="G5172" s="0" t="str">
        <f aca="false">LEFT(B5172,2)</f>
        <v>28</v>
      </c>
      <c r="H5172" s="0" t="str">
        <f aca="false">I5172&amp;"_"&amp;G5172&amp;"_"&amp;F5172</f>
        <v>GroenbrogetTudse_28_20190115_DL2018031_RysensteenGym_koersel2</v>
      </c>
      <c r="I5172" s="61" t="str">
        <f aca="false">MID(RIGHT(B5172,LEN(B5172)-3),1,FIND("_",RIGHT(B5172,LEN(B5172)-3))-1)</f>
        <v>GroenbrogetTudse</v>
      </c>
      <c r="J5172" s="61" t="str">
        <f aca="false">TRIM(SUBSTITUTE(RIGHT(B5172,FIND(I5172,B5172)+1),"_",""))</f>
        <v>eDNA</v>
      </c>
      <c r="K5172" s="0" t="str">
        <f aca="false">IFERROR(VALUE(SUBSTITUTE(E5172,".",",")),E5172)</f>
        <v>No Ct</v>
      </c>
      <c r="L5172" s="61" t="str">
        <f aca="false">IF(J5172="PosK",SUMIFS(K:K,J:J,"PosK",H:H,H5172),"")</f>
        <v/>
      </c>
      <c r="M5172" s="61" t="str">
        <f aca="false">IF(J5172="PosK",SUMIFS(K:K,J:J,"NegK",H:H,H5172),"")</f>
        <v/>
      </c>
      <c r="N5172" s="61" t="str">
        <f aca="false">IF(J5172="PosK",SUMIFS(K:K,J:J,"eDNA",H:H,H5172),"")</f>
        <v/>
      </c>
      <c r="Q5172" s="62"/>
    </row>
    <row r="5173" customFormat="false" ht="14.25" hidden="false" customHeight="false" outlineLevel="0" collapsed="false">
      <c r="A5173" s="0" t="s">
        <v>776</v>
      </c>
      <c r="B5173" s="52" t="s">
        <v>1035</v>
      </c>
      <c r="C5173" s="52" t="s">
        <v>751</v>
      </c>
      <c r="D5173" s="53" t="n">
        <v>0.1</v>
      </c>
      <c r="E5173" s="53" t="s">
        <v>748</v>
      </c>
      <c r="F5173" s="0" t="s">
        <v>1401</v>
      </c>
      <c r="G5173" s="0" t="str">
        <f aca="false">LEFT(B5173,2)</f>
        <v>28</v>
      </c>
      <c r="H5173" s="0" t="str">
        <f aca="false">I5173&amp;"_"&amp;G5173&amp;"_"&amp;F5173</f>
        <v>GroenbrogetTudse_28_20190115_DL2018031_RysensteenGym_koersel2</v>
      </c>
      <c r="I5173" s="61" t="str">
        <f aca="false">MID(RIGHT(B5173,LEN(B5173)-3),1,FIND("_",RIGHT(B5173,LEN(B5173)-3))-1)</f>
        <v>GroenbrogetTudse</v>
      </c>
      <c r="J5173" s="61" t="str">
        <f aca="false">TRIM(SUBSTITUTE(RIGHT(B5173,FIND(I5173,B5173)+1),"_",""))</f>
        <v>eDNA</v>
      </c>
      <c r="K5173" s="0" t="str">
        <f aca="false">IFERROR(VALUE(SUBSTITUTE(E5173,".",",")),E5173)</f>
        <v>No Ct</v>
      </c>
      <c r="L5173" s="61" t="str">
        <f aca="false">IF(J5173="PosK",SUMIFS(K:K,J:J,"PosK",H:H,H5173),"")</f>
        <v/>
      </c>
      <c r="M5173" s="61" t="str">
        <f aca="false">IF(J5173="PosK",SUMIFS(K:K,J:J,"NegK",H:H,H5173),"")</f>
        <v/>
      </c>
      <c r="N5173" s="61" t="str">
        <f aca="false">IF(J5173="PosK",SUMIFS(K:K,J:J,"eDNA",H:H,H5173),"")</f>
        <v/>
      </c>
      <c r="P5173" s="62"/>
      <c r="T5173" s="63"/>
      <c r="W5173" s="64"/>
    </row>
    <row r="5174" customFormat="false" ht="14.25" hidden="false" customHeight="false" outlineLevel="0" collapsed="false">
      <c r="A5174" s="0" t="s">
        <v>778</v>
      </c>
      <c r="B5174" s="52" t="s">
        <v>1037</v>
      </c>
      <c r="C5174" s="52" t="s">
        <v>743</v>
      </c>
      <c r="D5174" s="53" t="n">
        <v>0.1</v>
      </c>
      <c r="E5174" s="53" t="n">
        <v>34.26</v>
      </c>
      <c r="F5174" s="0" t="s">
        <v>1401</v>
      </c>
      <c r="G5174" s="0" t="str">
        <f aca="false">LEFT(B5174,2)</f>
        <v>29</v>
      </c>
      <c r="H5174" s="0" t="str">
        <f aca="false">I5174&amp;"_"&amp;G5174&amp;"_"&amp;F5174</f>
        <v>Loevfroe_29_20190115_DL2018031_RysensteenGym_koersel2</v>
      </c>
      <c r="I5174" s="61" t="str">
        <f aca="false">MID(RIGHT(B5174,LEN(B5174)-3),1,FIND("_",RIGHT(B5174,LEN(B5174)-3))-1)</f>
        <v>Loevfroe</v>
      </c>
      <c r="J5174" s="61" t="str">
        <f aca="false">TRIM(SUBSTITUTE(RIGHT(B5174,FIND(I5174,B5174)+1),"_",""))</f>
        <v>PosK</v>
      </c>
      <c r="K5174" s="0" t="n">
        <f aca="false">IFERROR(VALUE(SUBSTITUTE(E5174,".",",")),E5174)</f>
        <v>34.26</v>
      </c>
      <c r="L5174" s="61" t="n">
        <f aca="false">IF(J5174="PosK",SUMIFS(K:K,J:J,"PosK",H:H,H5174),"")</f>
        <v>34.26</v>
      </c>
      <c r="M5174" s="61" t="n">
        <f aca="false">IF(J5174="PosK",SUMIFS(K:K,J:J,"NegK",H:H,H5174),"")</f>
        <v>0</v>
      </c>
      <c r="N5174" s="61" t="n">
        <f aca="false">IF(J5174="PosK",SUMIFS(K:K,J:J,"eDNA",H:H,H5174),"")</f>
        <v>0</v>
      </c>
      <c r="P5174" s="62" t="n">
        <f aca="false">IF(K5176="No Ct",0,K5176)</f>
        <v>0</v>
      </c>
      <c r="Q5174" s="62" t="n">
        <f aca="false">IF(K5177="No Ct",0,K5177)</f>
        <v>0</v>
      </c>
      <c r="R5174" s="0" t="str">
        <f aca="false">IF(AND(L5174&gt;0,M5174=0),"Valid","Invalid")</f>
        <v>Valid</v>
      </c>
      <c r="S5174" s="0" t="str">
        <f aca="false">IF(OR(P5174&gt;1,Q5174&gt;1),"Present","Absent")</f>
        <v>Absent</v>
      </c>
      <c r="T5174" s="63" t="str">
        <f aca="false">IF(OR(AND(P5174&gt;1,P5174&lt;41),AND(Q5174&gt;1,Q5174&lt;41)),"Ct&lt;41","Ct&gt;41")</f>
        <v>Ct&gt;41</v>
      </c>
      <c r="U5174" s="0" t="str">
        <f aca="false">I5174</f>
        <v>Loevfroe</v>
      </c>
      <c r="V5174" s="0" t="str">
        <f aca="false">MID(F5174,10,9)</f>
        <v>DL2018031</v>
      </c>
      <c r="W5174" s="64" t="str">
        <f aca="false">V5174&amp;"_"&amp;U5174&amp;"_"&amp;R5174&amp;"_"&amp;S5174&amp;"_"&amp;T5174</f>
        <v>DL2018031_Loevfroe_Valid_Absent_Ct&gt;41</v>
      </c>
    </row>
    <row r="5175" customFormat="false" ht="14.25" hidden="false" customHeight="false" outlineLevel="0" collapsed="false">
      <c r="A5175" s="0" t="s">
        <v>780</v>
      </c>
      <c r="B5175" s="52" t="s">
        <v>1038</v>
      </c>
      <c r="C5175" s="52" t="s">
        <v>747</v>
      </c>
      <c r="D5175" s="53" t="n">
        <v>0.1</v>
      </c>
      <c r="E5175" s="53" t="s">
        <v>748</v>
      </c>
      <c r="F5175" s="0" t="s">
        <v>1401</v>
      </c>
      <c r="G5175" s="0" t="str">
        <f aca="false">LEFT(B5175,2)</f>
        <v>29</v>
      </c>
      <c r="H5175" s="0" t="str">
        <f aca="false">I5175&amp;"_"&amp;G5175&amp;"_"&amp;F5175</f>
        <v>Loevfroe_29_20190115_DL2018031_RysensteenGym_koersel2</v>
      </c>
      <c r="I5175" s="61" t="str">
        <f aca="false">MID(RIGHT(B5175,LEN(B5175)-3),1,FIND("_",RIGHT(B5175,LEN(B5175)-3))-1)</f>
        <v>Loevfroe</v>
      </c>
      <c r="J5175" s="61" t="str">
        <f aca="false">TRIM(SUBSTITUTE(RIGHT(B5175,FIND(I5175,B5175)+1),"_",""))</f>
        <v>NegK</v>
      </c>
      <c r="K5175" s="0" t="str">
        <f aca="false">IFERROR(VALUE(SUBSTITUTE(E5175,".",",")),E5175)</f>
        <v>No Ct</v>
      </c>
      <c r="L5175" s="61" t="str">
        <f aca="false">IF(J5175="PosK",SUMIFS(K:K,J:J,"PosK",H:H,H5175),"")</f>
        <v/>
      </c>
      <c r="M5175" s="61" t="str">
        <f aca="false">IF(J5175="PosK",SUMIFS(K:K,J:J,"NegK",H:H,H5175),"")</f>
        <v/>
      </c>
      <c r="N5175" s="61" t="str">
        <f aca="false">IF(J5175="PosK",SUMIFS(K:K,J:J,"eDNA",H:H,H5175),"")</f>
        <v/>
      </c>
    </row>
    <row r="5176" customFormat="false" ht="14.25" hidden="false" customHeight="false" outlineLevel="0" collapsed="false">
      <c r="A5176" s="0" t="s">
        <v>782</v>
      </c>
      <c r="B5176" s="52" t="s">
        <v>1039</v>
      </c>
      <c r="C5176" s="52" t="s">
        <v>751</v>
      </c>
      <c r="D5176" s="53" t="n">
        <v>0.1</v>
      </c>
      <c r="E5176" s="53" t="s">
        <v>748</v>
      </c>
      <c r="F5176" s="0" t="s">
        <v>1401</v>
      </c>
      <c r="G5176" s="0" t="str">
        <f aca="false">LEFT(B5176,2)</f>
        <v>29</v>
      </c>
      <c r="H5176" s="0" t="str">
        <f aca="false">I5176&amp;"_"&amp;G5176&amp;"_"&amp;F5176</f>
        <v>Loevfroe_29_20190115_DL2018031_RysensteenGym_koersel2</v>
      </c>
      <c r="I5176" s="61" t="str">
        <f aca="false">MID(RIGHT(B5176,LEN(B5176)-3),1,FIND("_",RIGHT(B5176,LEN(B5176)-3))-1)</f>
        <v>Loevfroe</v>
      </c>
      <c r="J5176" s="61" t="str">
        <f aca="false">TRIM(SUBSTITUTE(RIGHT(B5176,FIND(I5176,B5176)+1),"_",""))</f>
        <v>eDNA</v>
      </c>
      <c r="K5176" s="0" t="str">
        <f aca="false">IFERROR(VALUE(SUBSTITUTE(E5176,".",",")),E5176)</f>
        <v>No Ct</v>
      </c>
      <c r="L5176" s="61" t="str">
        <f aca="false">IF(J5176="PosK",SUMIFS(K:K,J:J,"PosK",H:H,H5176),"")</f>
        <v/>
      </c>
      <c r="M5176" s="61" t="str">
        <f aca="false">IF(J5176="PosK",SUMIFS(K:K,J:J,"NegK",H:H,H5176),"")</f>
        <v/>
      </c>
      <c r="N5176" s="61" t="str">
        <f aca="false">IF(J5176="PosK",SUMIFS(K:K,J:J,"eDNA",H:H,H5176),"")</f>
        <v/>
      </c>
      <c r="Q5176" s="62"/>
    </row>
    <row r="5177" customFormat="false" ht="14.25" hidden="false" customHeight="false" outlineLevel="0" collapsed="false">
      <c r="A5177" s="0" t="s">
        <v>784</v>
      </c>
      <c r="B5177" s="52" t="s">
        <v>1039</v>
      </c>
      <c r="C5177" s="52" t="s">
        <v>751</v>
      </c>
      <c r="D5177" s="53" t="n">
        <v>0.1</v>
      </c>
      <c r="E5177" s="53" t="s">
        <v>748</v>
      </c>
      <c r="F5177" s="0" t="s">
        <v>1401</v>
      </c>
      <c r="G5177" s="0" t="str">
        <f aca="false">LEFT(B5177,2)</f>
        <v>29</v>
      </c>
      <c r="H5177" s="0" t="str">
        <f aca="false">I5177&amp;"_"&amp;G5177&amp;"_"&amp;F5177</f>
        <v>Loevfroe_29_20190115_DL2018031_RysensteenGym_koersel2</v>
      </c>
      <c r="I5177" s="61" t="str">
        <f aca="false">MID(RIGHT(B5177,LEN(B5177)-3),1,FIND("_",RIGHT(B5177,LEN(B5177)-3))-1)</f>
        <v>Loevfroe</v>
      </c>
      <c r="J5177" s="61" t="str">
        <f aca="false">TRIM(SUBSTITUTE(RIGHT(B5177,FIND(I5177,B5177)+1),"_",""))</f>
        <v>eDNA</v>
      </c>
      <c r="K5177" s="0" t="str">
        <f aca="false">IFERROR(VALUE(SUBSTITUTE(E5177,".",",")),E5177)</f>
        <v>No Ct</v>
      </c>
      <c r="L5177" s="61" t="str">
        <f aca="false">IF(J5177="PosK",SUMIFS(K:K,J:J,"PosK",H:H,H5177),"")</f>
        <v/>
      </c>
      <c r="M5177" s="61" t="str">
        <f aca="false">IF(J5177="PosK",SUMIFS(K:K,J:J,"NegK",H:H,H5177),"")</f>
        <v/>
      </c>
      <c r="N5177" s="61" t="str">
        <f aca="false">IF(J5177="PosK",SUMIFS(K:K,J:J,"eDNA",H:H,H5177),"")</f>
        <v/>
      </c>
      <c r="P5177" s="62"/>
      <c r="T5177" s="63"/>
      <c r="W5177" s="64"/>
    </row>
    <row r="5178" customFormat="false" ht="14.25" hidden="false" customHeight="false" outlineLevel="0" collapsed="false">
      <c r="A5178" s="0" t="s">
        <v>786</v>
      </c>
      <c r="B5178" s="52" t="s">
        <v>1041</v>
      </c>
      <c r="C5178" s="52" t="s">
        <v>743</v>
      </c>
      <c r="D5178" s="53" t="n">
        <v>0.1</v>
      </c>
      <c r="E5178" s="53" t="s">
        <v>748</v>
      </c>
      <c r="F5178" s="0" t="s">
        <v>1401</v>
      </c>
      <c r="G5178" s="0" t="str">
        <f aca="false">LEFT(B5178,2)</f>
        <v>30</v>
      </c>
      <c r="H5178" s="0" t="str">
        <f aca="false">I5178&amp;"_"&amp;G5178&amp;"_"&amp;F5178</f>
        <v>Klokkefroe_30_20190115_DL2018031_RysensteenGym_koersel2</v>
      </c>
      <c r="I5178" s="61" t="str">
        <f aca="false">MID(RIGHT(B5178,LEN(B5178)-3),1,FIND("_",RIGHT(B5178,LEN(B5178)-3))-1)</f>
        <v>Klokkefroe</v>
      </c>
      <c r="J5178" s="61" t="str">
        <f aca="false">TRIM(SUBSTITUTE(RIGHT(B5178,FIND(I5178,B5178)+1),"_",""))</f>
        <v>PosK</v>
      </c>
      <c r="K5178" s="0" t="str">
        <f aca="false">IFERROR(VALUE(SUBSTITUTE(E5178,".",",")),E5178)</f>
        <v>No Ct</v>
      </c>
      <c r="L5178" s="61" t="n">
        <f aca="false">IF(J5178="PosK",SUMIFS(K:K,J:J,"PosK",H:H,H5178),"")</f>
        <v>0</v>
      </c>
      <c r="M5178" s="61" t="n">
        <f aca="false">IF(J5178="PosK",SUMIFS(K:K,J:J,"NegK",H:H,H5178),"")</f>
        <v>0</v>
      </c>
      <c r="N5178" s="61" t="n">
        <f aca="false">IF(J5178="PosK",SUMIFS(K:K,J:J,"eDNA",H:H,H5178),"")</f>
        <v>0</v>
      </c>
      <c r="P5178" s="62" t="n">
        <f aca="false">IF(K5180="No Ct",0,K5180)</f>
        <v>0</v>
      </c>
      <c r="Q5178" s="62" t="n">
        <f aca="false">IF(K5181="No Ct",0,K5181)</f>
        <v>0</v>
      </c>
      <c r="R5178" s="0" t="str">
        <f aca="false">IF(AND(L5178&gt;0,M5178=0),"Valid","Invalid")</f>
        <v>Invalid</v>
      </c>
      <c r="S5178" s="0" t="str">
        <f aca="false">IF(OR(P5178&gt;1,Q5178&gt;1),"Present","Absent")</f>
        <v>Absent</v>
      </c>
      <c r="T5178" s="63" t="str">
        <f aca="false">IF(OR(AND(P5178&gt;1,P5178&lt;41),AND(Q5178&gt;1,Q5178&lt;41)),"Ct&lt;41","Ct&gt;41")</f>
        <v>Ct&gt;41</v>
      </c>
      <c r="U5178" s="0" t="str">
        <f aca="false">I5178</f>
        <v>Klokkefroe</v>
      </c>
      <c r="V5178" s="0" t="str">
        <f aca="false">MID(F5178,10,9)</f>
        <v>DL2018031</v>
      </c>
      <c r="W5178" s="64" t="str">
        <f aca="false">V5178&amp;"_"&amp;U5178&amp;"_"&amp;R5178&amp;"_"&amp;S5178&amp;"_"&amp;T5178</f>
        <v>DL2018031_Klokkefroe_Invalid_Absent_Ct&gt;41</v>
      </c>
    </row>
    <row r="5179" customFormat="false" ht="14.25" hidden="false" customHeight="false" outlineLevel="0" collapsed="false">
      <c r="A5179" s="0" t="s">
        <v>788</v>
      </c>
      <c r="B5179" s="52" t="s">
        <v>1042</v>
      </c>
      <c r="C5179" s="52" t="s">
        <v>747</v>
      </c>
      <c r="D5179" s="53" t="n">
        <v>0.1</v>
      </c>
      <c r="E5179" s="53" t="s">
        <v>748</v>
      </c>
      <c r="F5179" s="0" t="s">
        <v>1401</v>
      </c>
      <c r="G5179" s="0" t="str">
        <f aca="false">LEFT(B5179,2)</f>
        <v>30</v>
      </c>
      <c r="H5179" s="0" t="str">
        <f aca="false">I5179&amp;"_"&amp;G5179&amp;"_"&amp;F5179</f>
        <v>Klokkefroe_30_20190115_DL2018031_RysensteenGym_koersel2</v>
      </c>
      <c r="I5179" s="61" t="str">
        <f aca="false">MID(RIGHT(B5179,LEN(B5179)-3),1,FIND("_",RIGHT(B5179,LEN(B5179)-3))-1)</f>
        <v>Klokkefroe</v>
      </c>
      <c r="J5179" s="61" t="str">
        <f aca="false">TRIM(SUBSTITUTE(RIGHT(B5179,FIND(I5179,B5179)+1),"_",""))</f>
        <v>NegK</v>
      </c>
      <c r="K5179" s="0" t="str">
        <f aca="false">IFERROR(VALUE(SUBSTITUTE(E5179,".",",")),E5179)</f>
        <v>No Ct</v>
      </c>
      <c r="L5179" s="61" t="str">
        <f aca="false">IF(J5179="PosK",SUMIFS(K:K,J:J,"PosK",H:H,H5179),"")</f>
        <v/>
      </c>
      <c r="M5179" s="61" t="str">
        <f aca="false">IF(J5179="PosK",SUMIFS(K:K,J:J,"NegK",H:H,H5179),"")</f>
        <v/>
      </c>
      <c r="N5179" s="61" t="str">
        <f aca="false">IF(J5179="PosK",SUMIFS(K:K,J:J,"eDNA",H:H,H5179),"")</f>
        <v/>
      </c>
    </row>
    <row r="5180" customFormat="false" ht="14.25" hidden="false" customHeight="false" outlineLevel="0" collapsed="false">
      <c r="A5180" s="0" t="s">
        <v>790</v>
      </c>
      <c r="B5180" s="52" t="s">
        <v>1043</v>
      </c>
      <c r="C5180" s="52" t="s">
        <v>751</v>
      </c>
      <c r="D5180" s="53" t="n">
        <v>0.1</v>
      </c>
      <c r="E5180" s="53" t="s">
        <v>748</v>
      </c>
      <c r="F5180" s="0" t="s">
        <v>1401</v>
      </c>
      <c r="G5180" s="0" t="str">
        <f aca="false">LEFT(B5180,2)</f>
        <v>30</v>
      </c>
      <c r="H5180" s="0" t="str">
        <f aca="false">I5180&amp;"_"&amp;G5180&amp;"_"&amp;F5180</f>
        <v>Klokkefroe_30_20190115_DL2018031_RysensteenGym_koersel2</v>
      </c>
      <c r="I5180" s="61" t="str">
        <f aca="false">MID(RIGHT(B5180,LEN(B5180)-3),1,FIND("_",RIGHT(B5180,LEN(B5180)-3))-1)</f>
        <v>Klokkefroe</v>
      </c>
      <c r="J5180" s="61" t="str">
        <f aca="false">TRIM(SUBSTITUTE(RIGHT(B5180,FIND(I5180,B5180)+1),"_",""))</f>
        <v>eDNA</v>
      </c>
      <c r="K5180" s="0" t="str">
        <f aca="false">IFERROR(VALUE(SUBSTITUTE(E5180,".",",")),E5180)</f>
        <v>No Ct</v>
      </c>
      <c r="L5180" s="61" t="str">
        <f aca="false">IF(J5180="PosK",SUMIFS(K:K,J:J,"PosK",H:H,H5180),"")</f>
        <v/>
      </c>
      <c r="M5180" s="61" t="str">
        <f aca="false">IF(J5180="PosK",SUMIFS(K:K,J:J,"NegK",H:H,H5180),"")</f>
        <v/>
      </c>
      <c r="N5180" s="61" t="str">
        <f aca="false">IF(J5180="PosK",SUMIFS(K:K,J:J,"eDNA",H:H,H5180),"")</f>
        <v/>
      </c>
      <c r="Q5180" s="62"/>
    </row>
    <row r="5181" customFormat="false" ht="14.25" hidden="false" customHeight="false" outlineLevel="0" collapsed="false">
      <c r="A5181" s="0" t="s">
        <v>792</v>
      </c>
      <c r="B5181" s="52" t="s">
        <v>1043</v>
      </c>
      <c r="C5181" s="52" t="s">
        <v>751</v>
      </c>
      <c r="D5181" s="53" t="n">
        <v>0.1</v>
      </c>
      <c r="E5181" s="53" t="s">
        <v>748</v>
      </c>
      <c r="F5181" s="0" t="s">
        <v>1401</v>
      </c>
      <c r="G5181" s="0" t="str">
        <f aca="false">LEFT(B5181,2)</f>
        <v>30</v>
      </c>
      <c r="H5181" s="0" t="str">
        <f aca="false">I5181&amp;"_"&amp;G5181&amp;"_"&amp;F5181</f>
        <v>Klokkefroe_30_20190115_DL2018031_RysensteenGym_koersel2</v>
      </c>
      <c r="I5181" s="61" t="str">
        <f aca="false">MID(RIGHT(B5181,LEN(B5181)-3),1,FIND("_",RIGHT(B5181,LEN(B5181)-3))-1)</f>
        <v>Klokkefroe</v>
      </c>
      <c r="J5181" s="61" t="str">
        <f aca="false">TRIM(SUBSTITUTE(RIGHT(B5181,FIND(I5181,B5181)+1),"_",""))</f>
        <v>eDNA</v>
      </c>
      <c r="K5181" s="0" t="str">
        <f aca="false">IFERROR(VALUE(SUBSTITUTE(E5181,".",",")),E5181)</f>
        <v>No Ct</v>
      </c>
      <c r="L5181" s="61" t="str">
        <f aca="false">IF(J5181="PosK",SUMIFS(K:K,J:J,"PosK",H:H,H5181),"")</f>
        <v/>
      </c>
      <c r="M5181" s="61" t="str">
        <f aca="false">IF(J5181="PosK",SUMIFS(K:K,J:J,"NegK",H:H,H5181),"")</f>
        <v/>
      </c>
      <c r="N5181" s="61" t="str">
        <f aca="false">IF(J5181="PosK",SUMIFS(K:K,J:J,"eDNA",H:H,H5181),"")</f>
        <v/>
      </c>
      <c r="P5181" s="62"/>
      <c r="T5181" s="63"/>
      <c r="W5181" s="64"/>
    </row>
    <row r="5182" customFormat="false" ht="14.25" hidden="false" customHeight="false" outlineLevel="0" collapsed="false">
      <c r="A5182" s="0" t="s">
        <v>794</v>
      </c>
      <c r="B5182" s="52" t="s">
        <v>1045</v>
      </c>
      <c r="C5182" s="52" t="s">
        <v>743</v>
      </c>
      <c r="D5182" s="53" t="n">
        <v>0.1</v>
      </c>
      <c r="E5182" s="53" t="s">
        <v>748</v>
      </c>
      <c r="F5182" s="0" t="s">
        <v>1401</v>
      </c>
      <c r="G5182" s="0" t="str">
        <f aca="false">LEFT(B5182,2)</f>
        <v>31</v>
      </c>
      <c r="H5182" s="0" t="str">
        <f aca="false">I5182&amp;"_"&amp;G5182&amp;"_"&amp;F5182</f>
        <v>Bjergsalamander_31_20190115_DL2018031_RysensteenGym_koersel2</v>
      </c>
      <c r="I5182" s="61" t="str">
        <f aca="false">MID(RIGHT(B5182,LEN(B5182)-3),1,FIND("_",RIGHT(B5182,LEN(B5182)-3))-1)</f>
        <v>Bjergsalamander</v>
      </c>
      <c r="J5182" s="61" t="str">
        <f aca="false">TRIM(SUBSTITUTE(RIGHT(B5182,FIND(I5182,B5182)+1),"_",""))</f>
        <v>PosK</v>
      </c>
      <c r="K5182" s="0" t="str">
        <f aca="false">IFERROR(VALUE(SUBSTITUTE(E5182,".",",")),E5182)</f>
        <v>No Ct</v>
      </c>
      <c r="L5182" s="61" t="n">
        <f aca="false">IF(J5182="PosK",SUMIFS(K:K,J:J,"PosK",H:H,H5182),"")</f>
        <v>0</v>
      </c>
      <c r="M5182" s="61" t="n">
        <f aca="false">IF(J5182="PosK",SUMIFS(K:K,J:J,"NegK",H:H,H5182),"")</f>
        <v>0</v>
      </c>
      <c r="N5182" s="61" t="n">
        <f aca="false">IF(J5182="PosK",SUMIFS(K:K,J:J,"eDNA",H:H,H5182),"")</f>
        <v>0</v>
      </c>
      <c r="P5182" s="62" t="n">
        <f aca="false">IF(K5184="No Ct",0,K5184)</f>
        <v>0</v>
      </c>
      <c r="Q5182" s="62" t="n">
        <f aca="false">IF(K5185="No Ct",0,K5185)</f>
        <v>0</v>
      </c>
      <c r="R5182" s="0" t="str">
        <f aca="false">IF(AND(L5182&gt;0,M5182=0),"Valid","Invalid")</f>
        <v>Invalid</v>
      </c>
      <c r="S5182" s="0" t="str">
        <f aca="false">IF(OR(P5182&gt;1,Q5182&gt;1),"Present","Absent")</f>
        <v>Absent</v>
      </c>
      <c r="T5182" s="63" t="str">
        <f aca="false">IF(OR(AND(P5182&gt;1,P5182&lt;41),AND(Q5182&gt;1,Q5182&lt;41)),"Ct&lt;41","Ct&gt;41")</f>
        <v>Ct&gt;41</v>
      </c>
      <c r="U5182" s="0" t="str">
        <f aca="false">I5182</f>
        <v>Bjergsalamander</v>
      </c>
      <c r="V5182" s="0" t="str">
        <f aca="false">MID(F5182,10,9)</f>
        <v>DL2018031</v>
      </c>
      <c r="W5182" s="64" t="str">
        <f aca="false">V5182&amp;"_"&amp;U5182&amp;"_"&amp;R5182&amp;"_"&amp;S5182&amp;"_"&amp;T5182</f>
        <v>DL2018031_Bjergsalamander_Invalid_Absent_Ct&gt;41</v>
      </c>
    </row>
    <row r="5183" customFormat="false" ht="14.25" hidden="false" customHeight="false" outlineLevel="0" collapsed="false">
      <c r="A5183" s="0" t="s">
        <v>796</v>
      </c>
      <c r="B5183" s="52" t="s">
        <v>1046</v>
      </c>
      <c r="C5183" s="52" t="s">
        <v>747</v>
      </c>
      <c r="D5183" s="53" t="n">
        <v>0.1</v>
      </c>
      <c r="E5183" s="53" t="s">
        <v>748</v>
      </c>
      <c r="F5183" s="0" t="s">
        <v>1401</v>
      </c>
      <c r="G5183" s="0" t="str">
        <f aca="false">LEFT(B5183,2)</f>
        <v>31</v>
      </c>
      <c r="H5183" s="0" t="str">
        <f aca="false">I5183&amp;"_"&amp;G5183&amp;"_"&amp;F5183</f>
        <v>Bjergsalamander_31_20190115_DL2018031_RysensteenGym_koersel2</v>
      </c>
      <c r="I5183" s="61" t="str">
        <f aca="false">MID(RIGHT(B5183,LEN(B5183)-3),1,FIND("_",RIGHT(B5183,LEN(B5183)-3))-1)</f>
        <v>Bjergsalamander</v>
      </c>
      <c r="J5183" s="61" t="str">
        <f aca="false">TRIM(SUBSTITUTE(RIGHT(B5183,FIND(I5183,B5183)+1),"_",""))</f>
        <v>NegK</v>
      </c>
      <c r="K5183" s="0" t="str">
        <f aca="false">IFERROR(VALUE(SUBSTITUTE(E5183,".",",")),E5183)</f>
        <v>No Ct</v>
      </c>
      <c r="L5183" s="61" t="str">
        <f aca="false">IF(J5183="PosK",SUMIFS(K:K,J:J,"PosK",H:H,H5183),"")</f>
        <v/>
      </c>
      <c r="M5183" s="61" t="str">
        <f aca="false">IF(J5183="PosK",SUMIFS(K:K,J:J,"NegK",H:H,H5183),"")</f>
        <v/>
      </c>
      <c r="N5183" s="61" t="str">
        <f aca="false">IF(J5183="PosK",SUMIFS(K:K,J:J,"eDNA",H:H,H5183),"")</f>
        <v/>
      </c>
    </row>
    <row r="5184" customFormat="false" ht="14.25" hidden="false" customHeight="false" outlineLevel="0" collapsed="false">
      <c r="A5184" s="0" t="s">
        <v>798</v>
      </c>
      <c r="B5184" s="52" t="s">
        <v>1047</v>
      </c>
      <c r="C5184" s="52" t="s">
        <v>751</v>
      </c>
      <c r="D5184" s="53" t="n">
        <v>0.1</v>
      </c>
      <c r="E5184" s="53" t="s">
        <v>748</v>
      </c>
      <c r="F5184" s="0" t="s">
        <v>1401</v>
      </c>
      <c r="G5184" s="0" t="str">
        <f aca="false">LEFT(B5184,2)</f>
        <v>31</v>
      </c>
      <c r="H5184" s="0" t="str">
        <f aca="false">I5184&amp;"_"&amp;G5184&amp;"_"&amp;F5184</f>
        <v>Bjergsalamander_31_20190115_DL2018031_RysensteenGym_koersel2</v>
      </c>
      <c r="I5184" s="61" t="str">
        <f aca="false">MID(RIGHT(B5184,LEN(B5184)-3),1,FIND("_",RIGHT(B5184,LEN(B5184)-3))-1)</f>
        <v>Bjergsalamander</v>
      </c>
      <c r="J5184" s="61" t="str">
        <f aca="false">TRIM(SUBSTITUTE(RIGHT(B5184,FIND(I5184,B5184)+1),"_",""))</f>
        <v>eDNA</v>
      </c>
      <c r="K5184" s="0" t="str">
        <f aca="false">IFERROR(VALUE(SUBSTITUTE(E5184,".",",")),E5184)</f>
        <v>No Ct</v>
      </c>
      <c r="L5184" s="61" t="str">
        <f aca="false">IF(J5184="PosK",SUMIFS(K:K,J:J,"PosK",H:H,H5184),"")</f>
        <v/>
      </c>
      <c r="M5184" s="61" t="str">
        <f aca="false">IF(J5184="PosK",SUMIFS(K:K,J:J,"NegK",H:H,H5184),"")</f>
        <v/>
      </c>
      <c r="N5184" s="61" t="str">
        <f aca="false">IF(J5184="PosK",SUMIFS(K:K,J:J,"eDNA",H:H,H5184),"")</f>
        <v/>
      </c>
      <c r="Q5184" s="62"/>
    </row>
    <row r="5185" customFormat="false" ht="14.25" hidden="false" customHeight="false" outlineLevel="0" collapsed="false">
      <c r="A5185" s="0" t="s">
        <v>800</v>
      </c>
      <c r="B5185" s="52" t="s">
        <v>1047</v>
      </c>
      <c r="C5185" s="52" t="s">
        <v>751</v>
      </c>
      <c r="D5185" s="53" t="n">
        <v>0.1</v>
      </c>
      <c r="E5185" s="53" t="s">
        <v>748</v>
      </c>
      <c r="F5185" s="0" t="s">
        <v>1401</v>
      </c>
      <c r="G5185" s="0" t="str">
        <f aca="false">LEFT(B5185,2)</f>
        <v>31</v>
      </c>
      <c r="H5185" s="0" t="str">
        <f aca="false">I5185&amp;"_"&amp;G5185&amp;"_"&amp;F5185</f>
        <v>Bjergsalamander_31_20190115_DL2018031_RysensteenGym_koersel2</v>
      </c>
      <c r="I5185" s="61" t="str">
        <f aca="false">MID(RIGHT(B5185,LEN(B5185)-3),1,FIND("_",RIGHT(B5185,LEN(B5185)-3))-1)</f>
        <v>Bjergsalamander</v>
      </c>
      <c r="J5185" s="61" t="str">
        <f aca="false">TRIM(SUBSTITUTE(RIGHT(B5185,FIND(I5185,B5185)+1),"_",""))</f>
        <v>eDNA</v>
      </c>
      <c r="K5185" s="0" t="str">
        <f aca="false">IFERROR(VALUE(SUBSTITUTE(E5185,".",",")),E5185)</f>
        <v>No Ct</v>
      </c>
      <c r="L5185" s="61" t="str">
        <f aca="false">IF(J5185="PosK",SUMIFS(K:K,J:J,"PosK",H:H,H5185),"")</f>
        <v/>
      </c>
      <c r="M5185" s="61" t="str">
        <f aca="false">IF(J5185="PosK",SUMIFS(K:K,J:J,"NegK",H:H,H5185),"")</f>
        <v/>
      </c>
      <c r="N5185" s="61" t="str">
        <f aca="false">IF(J5185="PosK",SUMIFS(K:K,J:J,"eDNA",H:H,H5185),"")</f>
        <v/>
      </c>
      <c r="P5185" s="62"/>
      <c r="T5185" s="63"/>
      <c r="W5185" s="64"/>
    </row>
    <row r="5186" customFormat="false" ht="14.25" hidden="false" customHeight="false" outlineLevel="0" collapsed="false">
      <c r="A5186" s="0" t="s">
        <v>802</v>
      </c>
      <c r="B5186" s="52" t="s">
        <v>1049</v>
      </c>
      <c r="C5186" s="52" t="s">
        <v>743</v>
      </c>
      <c r="D5186" s="53" t="n">
        <v>0.1</v>
      </c>
      <c r="E5186" s="53" t="s">
        <v>748</v>
      </c>
      <c r="F5186" s="0" t="s">
        <v>1401</v>
      </c>
      <c r="G5186" s="0" t="str">
        <f aca="false">LEFT(B5186,2)</f>
        <v>32</v>
      </c>
      <c r="H5186" s="0" t="str">
        <f aca="false">I5186&amp;"_"&amp;G5186&amp;"_"&amp;F5186</f>
        <v>Latterfroe_32_20190115_DL2018031_RysensteenGym_koersel2</v>
      </c>
      <c r="I5186" s="61" t="str">
        <f aca="false">MID(RIGHT(B5186,LEN(B5186)-3),1,FIND("_",RIGHT(B5186,LEN(B5186)-3))-1)</f>
        <v>Latterfroe</v>
      </c>
      <c r="J5186" s="61" t="str">
        <f aca="false">TRIM(SUBSTITUTE(RIGHT(B5186,FIND(I5186,B5186)+1),"_",""))</f>
        <v>PosK</v>
      </c>
      <c r="K5186" s="0" t="str">
        <f aca="false">IFERROR(VALUE(SUBSTITUTE(E5186,".",",")),E5186)</f>
        <v>No Ct</v>
      </c>
      <c r="L5186" s="61" t="n">
        <f aca="false">IF(J5186="PosK",SUMIFS(K:K,J:J,"PosK",H:H,H5186),"")</f>
        <v>0</v>
      </c>
      <c r="M5186" s="61" t="n">
        <f aca="false">IF(J5186="PosK",SUMIFS(K:K,J:J,"NegK",H:H,H5186),"")</f>
        <v>0</v>
      </c>
      <c r="N5186" s="61" t="n">
        <f aca="false">IF(J5186="PosK",SUMIFS(K:K,J:J,"eDNA",H:H,H5186),"")</f>
        <v>0</v>
      </c>
      <c r="P5186" s="62" t="n">
        <f aca="false">IF(K5188="No Ct",0,K5188)</f>
        <v>0</v>
      </c>
      <c r="Q5186" s="62" t="n">
        <f aca="false">IF(K5189="No Ct",0,K5189)</f>
        <v>0</v>
      </c>
      <c r="R5186" s="0" t="str">
        <f aca="false">IF(AND(L5186&gt;0,M5186=0),"Valid","Invalid")</f>
        <v>Invalid</v>
      </c>
      <c r="S5186" s="0" t="str">
        <f aca="false">IF(OR(P5186&gt;1,Q5186&gt;1),"Present","Absent")</f>
        <v>Absent</v>
      </c>
      <c r="T5186" s="63" t="str">
        <f aca="false">IF(OR(AND(P5186&gt;1,P5186&lt;41),AND(Q5186&gt;1,Q5186&lt;41)),"Ct&lt;41","Ct&gt;41")</f>
        <v>Ct&gt;41</v>
      </c>
      <c r="U5186" s="0" t="str">
        <f aca="false">I5186</f>
        <v>Latterfroe</v>
      </c>
      <c r="V5186" s="0" t="str">
        <f aca="false">MID(F5186,10,9)</f>
        <v>DL2018031</v>
      </c>
      <c r="W5186" s="64" t="str">
        <f aca="false">V5186&amp;"_"&amp;U5186&amp;"_"&amp;R5186&amp;"_"&amp;S5186&amp;"_"&amp;T5186</f>
        <v>DL2018031_Latterfroe_Invalid_Absent_Ct&gt;41</v>
      </c>
    </row>
    <row r="5187" customFormat="false" ht="14.25" hidden="false" customHeight="false" outlineLevel="0" collapsed="false">
      <c r="A5187" s="0" t="s">
        <v>804</v>
      </c>
      <c r="B5187" s="52" t="s">
        <v>1050</v>
      </c>
      <c r="C5187" s="52" t="s">
        <v>747</v>
      </c>
      <c r="D5187" s="53" t="n">
        <v>0.1</v>
      </c>
      <c r="E5187" s="53" t="s">
        <v>748</v>
      </c>
      <c r="F5187" s="0" t="s">
        <v>1401</v>
      </c>
      <c r="G5187" s="0" t="str">
        <f aca="false">LEFT(B5187,2)</f>
        <v>32</v>
      </c>
      <c r="H5187" s="0" t="str">
        <f aca="false">I5187&amp;"_"&amp;G5187&amp;"_"&amp;F5187</f>
        <v>Latterfroe_32_20190115_DL2018031_RysensteenGym_koersel2</v>
      </c>
      <c r="I5187" s="61" t="str">
        <f aca="false">MID(RIGHT(B5187,LEN(B5187)-3),1,FIND("_",RIGHT(B5187,LEN(B5187)-3))-1)</f>
        <v>Latterfroe</v>
      </c>
      <c r="J5187" s="61" t="str">
        <f aca="false">TRIM(SUBSTITUTE(RIGHT(B5187,FIND(I5187,B5187)+1),"_",""))</f>
        <v>NegK</v>
      </c>
      <c r="K5187" s="0" t="str">
        <f aca="false">IFERROR(VALUE(SUBSTITUTE(E5187,".",",")),E5187)</f>
        <v>No Ct</v>
      </c>
      <c r="L5187" s="61" t="str">
        <f aca="false">IF(J5187="PosK",SUMIFS(K:K,J:J,"PosK",H:H,H5187),"")</f>
        <v/>
      </c>
      <c r="M5187" s="61" t="str">
        <f aca="false">IF(J5187="PosK",SUMIFS(K:K,J:J,"NegK",H:H,H5187),"")</f>
        <v/>
      </c>
      <c r="N5187" s="61" t="str">
        <f aca="false">IF(J5187="PosK",SUMIFS(K:K,J:J,"eDNA",H:H,H5187),"")</f>
        <v/>
      </c>
    </row>
    <row r="5188" customFormat="false" ht="14.25" hidden="false" customHeight="false" outlineLevel="0" collapsed="false">
      <c r="A5188" s="0" t="s">
        <v>806</v>
      </c>
      <c r="B5188" s="52" t="s">
        <v>1051</v>
      </c>
      <c r="C5188" s="52" t="s">
        <v>751</v>
      </c>
      <c r="D5188" s="53" t="n">
        <v>0.1</v>
      </c>
      <c r="E5188" s="53" t="s">
        <v>748</v>
      </c>
      <c r="F5188" s="0" t="s">
        <v>1401</v>
      </c>
      <c r="G5188" s="0" t="str">
        <f aca="false">LEFT(B5188,2)</f>
        <v>32</v>
      </c>
      <c r="H5188" s="0" t="str">
        <f aca="false">I5188&amp;"_"&amp;G5188&amp;"_"&amp;F5188</f>
        <v>Latterfroe_32_20190115_DL2018031_RysensteenGym_koersel2</v>
      </c>
      <c r="I5188" s="61" t="str">
        <f aca="false">MID(RIGHT(B5188,LEN(B5188)-3),1,FIND("_",RIGHT(B5188,LEN(B5188)-3))-1)</f>
        <v>Latterfroe</v>
      </c>
      <c r="J5188" s="61" t="str">
        <f aca="false">TRIM(SUBSTITUTE(RIGHT(B5188,FIND(I5188,B5188)+1),"_",""))</f>
        <v>eDNA</v>
      </c>
      <c r="K5188" s="0" t="str">
        <f aca="false">IFERROR(VALUE(SUBSTITUTE(E5188,".",",")),E5188)</f>
        <v>No Ct</v>
      </c>
      <c r="L5188" s="61" t="str">
        <f aca="false">IF(J5188="PosK",SUMIFS(K:K,J:J,"PosK",H:H,H5188),"")</f>
        <v/>
      </c>
      <c r="M5188" s="61" t="str">
        <f aca="false">IF(J5188="PosK",SUMIFS(K:K,J:J,"NegK",H:H,H5188),"")</f>
        <v/>
      </c>
      <c r="N5188" s="61" t="str">
        <f aca="false">IF(J5188="PosK",SUMIFS(K:K,J:J,"eDNA",H:H,H5188),"")</f>
        <v/>
      </c>
      <c r="Q5188" s="62"/>
    </row>
    <row r="5189" customFormat="false" ht="14.25" hidden="false" customHeight="false" outlineLevel="0" collapsed="false">
      <c r="A5189" s="0" t="s">
        <v>808</v>
      </c>
      <c r="B5189" s="52" t="s">
        <v>1051</v>
      </c>
      <c r="C5189" s="52" t="s">
        <v>751</v>
      </c>
      <c r="D5189" s="53" t="n">
        <v>0.1</v>
      </c>
      <c r="E5189" s="53" t="s">
        <v>748</v>
      </c>
      <c r="F5189" s="0" t="s">
        <v>1401</v>
      </c>
      <c r="G5189" s="0" t="str">
        <f aca="false">LEFT(B5189,2)</f>
        <v>32</v>
      </c>
      <c r="H5189" s="0" t="str">
        <f aca="false">I5189&amp;"_"&amp;G5189&amp;"_"&amp;F5189</f>
        <v>Latterfroe_32_20190115_DL2018031_RysensteenGym_koersel2</v>
      </c>
      <c r="I5189" s="61" t="str">
        <f aca="false">MID(RIGHT(B5189,LEN(B5189)-3),1,FIND("_",RIGHT(B5189,LEN(B5189)-3))-1)</f>
        <v>Latterfroe</v>
      </c>
      <c r="J5189" s="61" t="str">
        <f aca="false">TRIM(SUBSTITUTE(RIGHT(B5189,FIND(I5189,B5189)+1),"_",""))</f>
        <v>eDNA</v>
      </c>
      <c r="K5189" s="0" t="str">
        <f aca="false">IFERROR(VALUE(SUBSTITUTE(E5189,".",",")),E5189)</f>
        <v>No Ct</v>
      </c>
      <c r="L5189" s="61" t="str">
        <f aca="false">IF(J5189="PosK",SUMIFS(K:K,J:J,"PosK",H:H,H5189),"")</f>
        <v/>
      </c>
      <c r="M5189" s="61" t="str">
        <f aca="false">IF(J5189="PosK",SUMIFS(K:K,J:J,"NegK",H:H,H5189),"")</f>
        <v/>
      </c>
      <c r="N5189" s="61" t="str">
        <f aca="false">IF(J5189="PosK",SUMIFS(K:K,J:J,"eDNA",H:H,H5189),"")</f>
        <v/>
      </c>
      <c r="P5189" s="62"/>
      <c r="T5189" s="63"/>
      <c r="W5189" s="64"/>
    </row>
    <row r="5190" customFormat="false" ht="14.25" hidden="false" customHeight="false" outlineLevel="0" collapsed="false">
      <c r="A5190" s="0" t="s">
        <v>810</v>
      </c>
      <c r="B5190" s="52" t="s">
        <v>1228</v>
      </c>
      <c r="C5190" s="52" t="s">
        <v>743</v>
      </c>
      <c r="D5190" s="53" t="n">
        <v>0.1</v>
      </c>
      <c r="E5190" s="53" t="s">
        <v>748</v>
      </c>
      <c r="F5190" s="0" t="s">
        <v>1401</v>
      </c>
      <c r="G5190" s="0" t="str">
        <f aca="false">LEFT(B5190,2)</f>
        <v>33</v>
      </c>
      <c r="H5190" s="0" t="str">
        <f aca="false">I5190&amp;"_"&amp;G5190&amp;"_"&amp;F5190</f>
        <v>KortbenetGroenFroe_33_20190115_DL2018031_RysensteenGym_koersel2</v>
      </c>
      <c r="I5190" s="61" t="str">
        <f aca="false">MID(RIGHT(B5190,LEN(B5190)-3),1,FIND("_",RIGHT(B5190,LEN(B5190)-3))-1)</f>
        <v>KortbenetGroenFroe</v>
      </c>
      <c r="J5190" s="61" t="str">
        <f aca="false">TRIM(SUBSTITUTE(RIGHT(B5190,FIND(I5190,B5190)+1),"_",""))</f>
        <v>PosK</v>
      </c>
      <c r="K5190" s="0" t="str">
        <f aca="false">IFERROR(VALUE(SUBSTITUTE(E5190,".",",")),E5190)</f>
        <v>No Ct</v>
      </c>
      <c r="L5190" s="61" t="n">
        <f aca="false">IF(J5190="PosK",SUMIFS(K:K,J:J,"PosK",H:H,H5190),"")</f>
        <v>0</v>
      </c>
      <c r="M5190" s="61" t="n">
        <f aca="false">IF(J5190="PosK",SUMIFS(K:K,J:J,"NegK",H:H,H5190),"")</f>
        <v>0</v>
      </c>
      <c r="N5190" s="61" t="n">
        <f aca="false">IF(J5190="PosK",SUMIFS(K:K,J:J,"eDNA",H:H,H5190),"")</f>
        <v>0</v>
      </c>
      <c r="P5190" s="62" t="n">
        <f aca="false">IF(K5192="No Ct",0,K5192)</f>
        <v>0</v>
      </c>
      <c r="Q5190" s="62" t="n">
        <f aca="false">IF(K5193="No Ct",0,K5193)</f>
        <v>0</v>
      </c>
      <c r="R5190" s="0" t="str">
        <f aca="false">IF(AND(L5190&gt;0,M5190=0),"Valid","Invalid")</f>
        <v>Invalid</v>
      </c>
      <c r="S5190" s="0" t="str">
        <f aca="false">IF(OR(P5190&gt;1,Q5190&gt;1),"Present","Absent")</f>
        <v>Absent</v>
      </c>
      <c r="T5190" s="63" t="str">
        <f aca="false">IF(OR(AND(P5190&gt;1,P5190&lt;41),AND(Q5190&gt;1,Q5190&lt;41)),"Ct&lt;41","Ct&gt;41")</f>
        <v>Ct&gt;41</v>
      </c>
      <c r="U5190" s="0" t="str">
        <f aca="false">I5190</f>
        <v>KortbenetGroenFroe</v>
      </c>
      <c r="V5190" s="0" t="str">
        <f aca="false">MID(F5190,10,9)</f>
        <v>DL2018031</v>
      </c>
      <c r="W5190" s="64" t="str">
        <f aca="false">V5190&amp;"_"&amp;U5190&amp;"_"&amp;R5190&amp;"_"&amp;S5190&amp;"_"&amp;T5190</f>
        <v>DL2018031_KortbenetGroenFroe_Invalid_Absent_Ct&gt;41</v>
      </c>
    </row>
    <row r="5191" customFormat="false" ht="14.25" hidden="false" customHeight="false" outlineLevel="0" collapsed="false">
      <c r="A5191" s="0" t="s">
        <v>812</v>
      </c>
      <c r="B5191" s="52" t="s">
        <v>1229</v>
      </c>
      <c r="C5191" s="52" t="s">
        <v>747</v>
      </c>
      <c r="D5191" s="53" t="n">
        <v>0.1</v>
      </c>
      <c r="E5191" s="53" t="s">
        <v>748</v>
      </c>
      <c r="F5191" s="0" t="s">
        <v>1401</v>
      </c>
      <c r="G5191" s="0" t="str">
        <f aca="false">LEFT(B5191,2)</f>
        <v>33</v>
      </c>
      <c r="H5191" s="0" t="str">
        <f aca="false">I5191&amp;"_"&amp;G5191&amp;"_"&amp;F5191</f>
        <v>KortbenetGroenFroe_33_20190115_DL2018031_RysensteenGym_koersel2</v>
      </c>
      <c r="I5191" s="61" t="str">
        <f aca="false">MID(RIGHT(B5191,LEN(B5191)-3),1,FIND("_",RIGHT(B5191,LEN(B5191)-3))-1)</f>
        <v>KortbenetGroenFroe</v>
      </c>
      <c r="J5191" s="61" t="str">
        <f aca="false">TRIM(SUBSTITUTE(RIGHT(B5191,FIND(I5191,B5191)+1),"_",""))</f>
        <v>NegK</v>
      </c>
      <c r="K5191" s="0" t="str">
        <f aca="false">IFERROR(VALUE(SUBSTITUTE(E5191,".",",")),E5191)</f>
        <v>No Ct</v>
      </c>
      <c r="L5191" s="61" t="str">
        <f aca="false">IF(J5191="PosK",SUMIFS(K:K,J:J,"PosK",H:H,H5191),"")</f>
        <v/>
      </c>
      <c r="M5191" s="61" t="str">
        <f aca="false">IF(J5191="PosK",SUMIFS(K:K,J:J,"NegK",H:H,H5191),"")</f>
        <v/>
      </c>
      <c r="N5191" s="61" t="str">
        <f aca="false">IF(J5191="PosK",SUMIFS(K:K,J:J,"eDNA",H:H,H5191),"")</f>
        <v/>
      </c>
    </row>
    <row r="5192" customFormat="false" ht="14.25" hidden="false" customHeight="false" outlineLevel="0" collapsed="false">
      <c r="A5192" s="0" t="s">
        <v>814</v>
      </c>
      <c r="B5192" s="52" t="s">
        <v>1230</v>
      </c>
      <c r="C5192" s="52" t="s">
        <v>751</v>
      </c>
      <c r="D5192" s="53" t="n">
        <v>0.1</v>
      </c>
      <c r="E5192" s="53" t="s">
        <v>748</v>
      </c>
      <c r="F5192" s="0" t="s">
        <v>1401</v>
      </c>
      <c r="G5192" s="0" t="str">
        <f aca="false">LEFT(B5192,2)</f>
        <v>33</v>
      </c>
      <c r="H5192" s="0" t="str">
        <f aca="false">I5192&amp;"_"&amp;G5192&amp;"_"&amp;F5192</f>
        <v>KortbenetGroenFroe_33_20190115_DL2018031_RysensteenGym_koersel2</v>
      </c>
      <c r="I5192" s="61" t="str">
        <f aca="false">MID(RIGHT(B5192,LEN(B5192)-3),1,FIND("_",RIGHT(B5192,LEN(B5192)-3))-1)</f>
        <v>KortbenetGroenFroe</v>
      </c>
      <c r="J5192" s="61" t="str">
        <f aca="false">TRIM(SUBSTITUTE(RIGHT(B5192,FIND(I5192,B5192)+1),"_",""))</f>
        <v>eDNA</v>
      </c>
      <c r="K5192" s="0" t="str">
        <f aca="false">IFERROR(VALUE(SUBSTITUTE(E5192,".",",")),E5192)</f>
        <v>No Ct</v>
      </c>
      <c r="L5192" s="61" t="str">
        <f aca="false">IF(J5192="PosK",SUMIFS(K:K,J:J,"PosK",H:H,H5192),"")</f>
        <v/>
      </c>
      <c r="M5192" s="61" t="str">
        <f aca="false">IF(J5192="PosK",SUMIFS(K:K,J:J,"NegK",H:H,H5192),"")</f>
        <v/>
      </c>
      <c r="N5192" s="61" t="str">
        <f aca="false">IF(J5192="PosK",SUMIFS(K:K,J:J,"eDNA",H:H,H5192),"")</f>
        <v/>
      </c>
      <c r="Q5192" s="62"/>
    </row>
    <row r="5193" customFormat="false" ht="14.25" hidden="false" customHeight="false" outlineLevel="0" collapsed="false">
      <c r="A5193" s="0" t="s">
        <v>816</v>
      </c>
      <c r="B5193" s="52" t="s">
        <v>1230</v>
      </c>
      <c r="C5193" s="52" t="s">
        <v>751</v>
      </c>
      <c r="D5193" s="53" t="n">
        <v>0.1</v>
      </c>
      <c r="E5193" s="53" t="s">
        <v>748</v>
      </c>
      <c r="F5193" s="0" t="s">
        <v>1401</v>
      </c>
      <c r="G5193" s="0" t="str">
        <f aca="false">LEFT(B5193,2)</f>
        <v>33</v>
      </c>
      <c r="H5193" s="0" t="str">
        <f aca="false">I5193&amp;"_"&amp;G5193&amp;"_"&amp;F5193</f>
        <v>KortbenetGroenFroe_33_20190115_DL2018031_RysensteenGym_koersel2</v>
      </c>
      <c r="I5193" s="61" t="str">
        <f aca="false">MID(RIGHT(B5193,LEN(B5193)-3),1,FIND("_",RIGHT(B5193,LEN(B5193)-3))-1)</f>
        <v>KortbenetGroenFroe</v>
      </c>
      <c r="J5193" s="61" t="str">
        <f aca="false">TRIM(SUBSTITUTE(RIGHT(B5193,FIND(I5193,B5193)+1),"_",""))</f>
        <v>eDNA</v>
      </c>
      <c r="K5193" s="0" t="str">
        <f aca="false">IFERROR(VALUE(SUBSTITUTE(E5193,".",",")),E5193)</f>
        <v>No Ct</v>
      </c>
      <c r="L5193" s="61" t="str">
        <f aca="false">IF(J5193="PosK",SUMIFS(K:K,J:J,"PosK",H:H,H5193),"")</f>
        <v/>
      </c>
      <c r="M5193" s="61" t="str">
        <f aca="false">IF(J5193="PosK",SUMIFS(K:K,J:J,"NegK",H:H,H5193),"")</f>
        <v/>
      </c>
      <c r="N5193" s="61" t="str">
        <f aca="false">IF(J5193="PosK",SUMIFS(K:K,J:J,"eDNA",H:H,H5193),"")</f>
        <v/>
      </c>
      <c r="P5193" s="62"/>
      <c r="T5193" s="63"/>
      <c r="W5193" s="64"/>
    </row>
    <row r="5194" customFormat="false" ht="14.25" hidden="false" customHeight="false" outlineLevel="0" collapsed="false">
      <c r="A5194" s="0" t="s">
        <v>741</v>
      </c>
      <c r="B5194" s="52" t="s">
        <v>742</v>
      </c>
      <c r="C5194" s="52" t="s">
        <v>743</v>
      </c>
      <c r="D5194" s="53" t="n">
        <v>0.1</v>
      </c>
      <c r="E5194" s="53" t="n">
        <v>29.53</v>
      </c>
      <c r="F5194" s="0" t="s">
        <v>1402</v>
      </c>
      <c r="G5194" s="0" t="str">
        <f aca="false">LEFT(B5194,2)</f>
        <v>01</v>
      </c>
      <c r="H5194" s="0" t="str">
        <f aca="false">I5194&amp;"_"&amp;G5194&amp;"_"&amp;F5194</f>
        <v>Loegfroe_01_20190116_DL2018086_NielsSteensenGym_koersel1</v>
      </c>
      <c r="I5194" s="61" t="str">
        <f aca="false">MID(RIGHT(B5194,LEN(B5194)-3),1,FIND("_",RIGHT(B5194,LEN(B5194)-3))-1)</f>
        <v>Loegfroe</v>
      </c>
      <c r="J5194" s="61" t="str">
        <f aca="false">TRIM(SUBSTITUTE(RIGHT(B5194,FIND(I5194,B5194)+1),"_",""))</f>
        <v>PosK</v>
      </c>
      <c r="K5194" s="0" t="n">
        <f aca="false">IFERROR(VALUE(SUBSTITUTE(E5194,".",",")),E5194)</f>
        <v>29.53</v>
      </c>
      <c r="L5194" s="61" t="n">
        <f aca="false">IF(J5194="PosK",SUMIFS(K:K,J:J,"PosK",H:H,H5194),"")</f>
        <v>29.53</v>
      </c>
      <c r="M5194" s="61" t="n">
        <f aca="false">IF(J5194="PosK",SUMIFS(K:K,J:J,"NegK",H:H,H5194),"")</f>
        <v>0</v>
      </c>
      <c r="N5194" s="61" t="n">
        <f aca="false">IF(J5194="PosK",SUMIFS(K:K,J:J,"eDNA",H:H,H5194),"")</f>
        <v>0</v>
      </c>
      <c r="P5194" s="62" t="n">
        <f aca="false">IF(K5196="No Ct",0,K5196)</f>
        <v>0</v>
      </c>
      <c r="Q5194" s="62" t="n">
        <f aca="false">IF(K5197="No Ct",0,K5197)</f>
        <v>0</v>
      </c>
      <c r="R5194" s="0" t="str">
        <f aca="false">IF(AND(L5194&gt;0,M5194=0),"Valid","Invalid")</f>
        <v>Valid</v>
      </c>
      <c r="S5194" s="0" t="str">
        <f aca="false">IF(OR(P5194&gt;1,Q5194&gt;1),"Present","Absent")</f>
        <v>Absent</v>
      </c>
      <c r="T5194" s="63" t="str">
        <f aca="false">IF(OR(AND(P5194&gt;1,P5194&lt;41),AND(Q5194&gt;1,Q5194&lt;41)),"Ct&lt;41","Ct&gt;41")</f>
        <v>Ct&gt;41</v>
      </c>
      <c r="U5194" s="0" t="str">
        <f aca="false">I5194</f>
        <v>Loegfroe</v>
      </c>
      <c r="V5194" s="0" t="str">
        <f aca="false">MID(F5194,10,9)</f>
        <v>DL2018086</v>
      </c>
      <c r="W5194" s="64" t="str">
        <f aca="false">V5194&amp;"_"&amp;U5194&amp;"_"&amp;R5194&amp;"_"&amp;S5194&amp;"_"&amp;T5194</f>
        <v>DL2018086_Loegfroe_Valid_Absent_Ct&gt;41</v>
      </c>
    </row>
    <row r="5195" customFormat="false" ht="14.25" hidden="false" customHeight="false" outlineLevel="0" collapsed="false">
      <c r="A5195" s="0" t="s">
        <v>745</v>
      </c>
      <c r="B5195" s="52" t="s">
        <v>746</v>
      </c>
      <c r="C5195" s="52" t="s">
        <v>747</v>
      </c>
      <c r="D5195" s="53" t="n">
        <v>0.1</v>
      </c>
      <c r="E5195" s="53" t="s">
        <v>748</v>
      </c>
      <c r="F5195" s="0" t="s">
        <v>1402</v>
      </c>
      <c r="G5195" s="0" t="str">
        <f aca="false">LEFT(B5195,2)</f>
        <v>01</v>
      </c>
      <c r="H5195" s="0" t="str">
        <f aca="false">I5195&amp;"_"&amp;G5195&amp;"_"&amp;F5195</f>
        <v>Loegfroe_01_20190116_DL2018086_NielsSteensenGym_koersel1</v>
      </c>
      <c r="I5195" s="61" t="str">
        <f aca="false">MID(RIGHT(B5195,LEN(B5195)-3),1,FIND("_",RIGHT(B5195,LEN(B5195)-3))-1)</f>
        <v>Loegfroe</v>
      </c>
      <c r="J5195" s="61" t="str">
        <f aca="false">TRIM(SUBSTITUTE(RIGHT(B5195,FIND(I5195,B5195)+1),"_",""))</f>
        <v>NegK</v>
      </c>
      <c r="K5195" s="0" t="str">
        <f aca="false">IFERROR(VALUE(SUBSTITUTE(E5195,".",",")),E5195)</f>
        <v>No Ct</v>
      </c>
      <c r="L5195" s="61" t="str">
        <f aca="false">IF(J5195="PosK",SUMIFS(K:K,J:J,"PosK",H:H,H5195),"")</f>
        <v/>
      </c>
      <c r="M5195" s="61" t="str">
        <f aca="false">IF(J5195="PosK",SUMIFS(K:K,J:J,"NegK",H:H,H5195),"")</f>
        <v/>
      </c>
      <c r="N5195" s="61" t="str">
        <f aca="false">IF(J5195="PosK",SUMIFS(K:K,J:J,"eDNA",H:H,H5195),"")</f>
        <v/>
      </c>
    </row>
    <row r="5196" customFormat="false" ht="14.25" hidden="false" customHeight="false" outlineLevel="0" collapsed="false">
      <c r="A5196" s="0" t="s">
        <v>749</v>
      </c>
      <c r="B5196" s="52" t="s">
        <v>750</v>
      </c>
      <c r="C5196" s="52" t="s">
        <v>751</v>
      </c>
      <c r="D5196" s="53" t="n">
        <v>0.1</v>
      </c>
      <c r="E5196" s="53" t="s">
        <v>748</v>
      </c>
      <c r="F5196" s="0" t="s">
        <v>1402</v>
      </c>
      <c r="G5196" s="0" t="str">
        <f aca="false">LEFT(B5196,2)</f>
        <v>01</v>
      </c>
      <c r="H5196" s="0" t="str">
        <f aca="false">I5196&amp;"_"&amp;G5196&amp;"_"&amp;F5196</f>
        <v>Loegfroe_01_20190116_DL2018086_NielsSteensenGym_koersel1</v>
      </c>
      <c r="I5196" s="61" t="str">
        <f aca="false">MID(RIGHT(B5196,LEN(B5196)-3),1,FIND("_",RIGHT(B5196,LEN(B5196)-3))-1)</f>
        <v>Loegfroe</v>
      </c>
      <c r="J5196" s="61" t="str">
        <f aca="false">TRIM(SUBSTITUTE(RIGHT(B5196,FIND(I5196,B5196)+1),"_",""))</f>
        <v>eDNA</v>
      </c>
      <c r="K5196" s="0" t="str">
        <f aca="false">IFERROR(VALUE(SUBSTITUTE(E5196,".",",")),E5196)</f>
        <v>No Ct</v>
      </c>
      <c r="L5196" s="61" t="str">
        <f aca="false">IF(J5196="PosK",SUMIFS(K:K,J:J,"PosK",H:H,H5196),"")</f>
        <v/>
      </c>
      <c r="M5196" s="61" t="str">
        <f aca="false">IF(J5196="PosK",SUMIFS(K:K,J:J,"NegK",H:H,H5196),"")</f>
        <v/>
      </c>
      <c r="N5196" s="61" t="str">
        <f aca="false">IF(J5196="PosK",SUMIFS(K:K,J:J,"eDNA",H:H,H5196),"")</f>
        <v/>
      </c>
      <c r="Q5196" s="62"/>
    </row>
    <row r="5197" customFormat="false" ht="14.25" hidden="false" customHeight="false" outlineLevel="0" collapsed="false">
      <c r="A5197" s="0" t="s">
        <v>752</v>
      </c>
      <c r="B5197" s="52" t="s">
        <v>750</v>
      </c>
      <c r="C5197" s="52" t="s">
        <v>751</v>
      </c>
      <c r="D5197" s="53" t="n">
        <v>0.1</v>
      </c>
      <c r="E5197" s="53" t="s">
        <v>748</v>
      </c>
      <c r="F5197" s="0" t="s">
        <v>1402</v>
      </c>
      <c r="G5197" s="0" t="str">
        <f aca="false">LEFT(B5197,2)</f>
        <v>01</v>
      </c>
      <c r="H5197" s="0" t="str">
        <f aca="false">I5197&amp;"_"&amp;G5197&amp;"_"&amp;F5197</f>
        <v>Loegfroe_01_20190116_DL2018086_NielsSteensenGym_koersel1</v>
      </c>
      <c r="I5197" s="61" t="str">
        <f aca="false">MID(RIGHT(B5197,LEN(B5197)-3),1,FIND("_",RIGHT(B5197,LEN(B5197)-3))-1)</f>
        <v>Loegfroe</v>
      </c>
      <c r="J5197" s="61" t="str">
        <f aca="false">TRIM(SUBSTITUTE(RIGHT(B5197,FIND(I5197,B5197)+1),"_",""))</f>
        <v>eDNA</v>
      </c>
      <c r="K5197" s="0" t="str">
        <f aca="false">IFERROR(VALUE(SUBSTITUTE(E5197,".",",")),E5197)</f>
        <v>No Ct</v>
      </c>
      <c r="L5197" s="61" t="str">
        <f aca="false">IF(J5197="PosK",SUMIFS(K:K,J:J,"PosK",H:H,H5197),"")</f>
        <v/>
      </c>
      <c r="M5197" s="61" t="str">
        <f aca="false">IF(J5197="PosK",SUMIFS(K:K,J:J,"NegK",H:H,H5197),"")</f>
        <v/>
      </c>
      <c r="N5197" s="61" t="str">
        <f aca="false">IF(J5197="PosK",SUMIFS(K:K,J:J,"eDNA",H:H,H5197),"")</f>
        <v/>
      </c>
      <c r="P5197" s="62"/>
      <c r="T5197" s="63"/>
      <c r="W5197" s="64"/>
    </row>
    <row r="5198" customFormat="false" ht="14.25" hidden="false" customHeight="false" outlineLevel="0" collapsed="false">
      <c r="A5198" s="0" t="s">
        <v>754</v>
      </c>
      <c r="B5198" s="52" t="s">
        <v>755</v>
      </c>
      <c r="C5198" s="52" t="s">
        <v>743</v>
      </c>
      <c r="D5198" s="53" t="n">
        <v>0.1</v>
      </c>
      <c r="E5198" s="53" t="n">
        <v>34.22</v>
      </c>
      <c r="F5198" s="0" t="s">
        <v>1402</v>
      </c>
      <c r="G5198" s="0" t="str">
        <f aca="false">LEFT(B5198,2)</f>
        <v>02</v>
      </c>
      <c r="H5198" s="0" t="str">
        <f aca="false">I5198&amp;"_"&amp;G5198&amp;"_"&amp;F5198</f>
        <v>StorVandsalamander_02_20190116_DL2018086_NielsSteensenGym_koersel1</v>
      </c>
      <c r="I5198" s="61" t="str">
        <f aca="false">MID(RIGHT(B5198,LEN(B5198)-3),1,FIND("_",RIGHT(B5198,LEN(B5198)-3))-1)</f>
        <v>StorVandsalamander</v>
      </c>
      <c r="J5198" s="61" t="str">
        <f aca="false">TRIM(SUBSTITUTE(RIGHT(B5198,FIND(I5198,B5198)+1),"_",""))</f>
        <v>PosK</v>
      </c>
      <c r="K5198" s="0" t="n">
        <f aca="false">IFERROR(VALUE(SUBSTITUTE(E5198,".",",")),E5198)</f>
        <v>34.22</v>
      </c>
      <c r="L5198" s="61" t="n">
        <f aca="false">IF(J5198="PosK",SUMIFS(K:K,J:J,"PosK",H:H,H5198),"")</f>
        <v>34.22</v>
      </c>
      <c r="M5198" s="61" t="n">
        <f aca="false">IF(J5198="PosK",SUMIFS(K:K,J:J,"NegK",H:H,H5198),"")</f>
        <v>0</v>
      </c>
      <c r="N5198" s="61" t="n">
        <f aca="false">IF(J5198="PosK",SUMIFS(K:K,J:J,"eDNA",H:H,H5198),"")</f>
        <v>0</v>
      </c>
      <c r="P5198" s="62" t="n">
        <f aca="false">IF(K5200="No Ct",0,K5200)</f>
        <v>0</v>
      </c>
      <c r="Q5198" s="62" t="n">
        <f aca="false">IF(K5201="No Ct",0,K5201)</f>
        <v>0</v>
      </c>
      <c r="R5198" s="0" t="str">
        <f aca="false">IF(AND(L5198&gt;0,M5198=0),"Valid","Invalid")</f>
        <v>Valid</v>
      </c>
      <c r="S5198" s="0" t="str">
        <f aca="false">IF(OR(P5198&gt;1,Q5198&gt;1),"Present","Absent")</f>
        <v>Absent</v>
      </c>
      <c r="T5198" s="63" t="str">
        <f aca="false">IF(OR(AND(P5198&gt;1,P5198&lt;41),AND(Q5198&gt;1,Q5198&lt;41)),"Ct&lt;41","Ct&gt;41")</f>
        <v>Ct&gt;41</v>
      </c>
      <c r="U5198" s="0" t="str">
        <f aca="false">I5198</f>
        <v>StorVandsalamander</v>
      </c>
      <c r="V5198" s="0" t="str">
        <f aca="false">MID(F5198,10,9)</f>
        <v>DL2018086</v>
      </c>
      <c r="W5198" s="64" t="str">
        <f aca="false">V5198&amp;"_"&amp;U5198&amp;"_"&amp;R5198&amp;"_"&amp;S5198&amp;"_"&amp;T5198</f>
        <v>DL2018086_StorVandsalamander_Valid_Absent_Ct&gt;41</v>
      </c>
    </row>
    <row r="5199" customFormat="false" ht="14.25" hidden="false" customHeight="false" outlineLevel="0" collapsed="false">
      <c r="A5199" s="0" t="s">
        <v>756</v>
      </c>
      <c r="B5199" s="52" t="s">
        <v>757</v>
      </c>
      <c r="C5199" s="52" t="s">
        <v>747</v>
      </c>
      <c r="D5199" s="53" t="n">
        <v>0.1</v>
      </c>
      <c r="E5199" s="53" t="s">
        <v>748</v>
      </c>
      <c r="F5199" s="0" t="s">
        <v>1402</v>
      </c>
      <c r="G5199" s="0" t="str">
        <f aca="false">LEFT(B5199,2)</f>
        <v>02</v>
      </c>
      <c r="H5199" s="0" t="str">
        <f aca="false">I5199&amp;"_"&amp;G5199&amp;"_"&amp;F5199</f>
        <v>StorVandsalamander_02_20190116_DL2018086_NielsSteensenGym_koersel1</v>
      </c>
      <c r="I5199" s="61" t="str">
        <f aca="false">MID(RIGHT(B5199,LEN(B5199)-3),1,FIND("_",RIGHT(B5199,LEN(B5199)-3))-1)</f>
        <v>StorVandsalamander</v>
      </c>
      <c r="J5199" s="61" t="str">
        <f aca="false">TRIM(SUBSTITUTE(RIGHT(B5199,FIND(I5199,B5199)+1),"_",""))</f>
        <v>NegK</v>
      </c>
      <c r="K5199" s="0" t="str">
        <f aca="false">IFERROR(VALUE(SUBSTITUTE(E5199,".",",")),E5199)</f>
        <v>No Ct</v>
      </c>
      <c r="L5199" s="61" t="str">
        <f aca="false">IF(J5199="PosK",SUMIFS(K:K,J:J,"PosK",H:H,H5199),"")</f>
        <v/>
      </c>
      <c r="M5199" s="61" t="str">
        <f aca="false">IF(J5199="PosK",SUMIFS(K:K,J:J,"NegK",H:H,H5199),"")</f>
        <v/>
      </c>
      <c r="N5199" s="61" t="str">
        <f aca="false">IF(J5199="PosK",SUMIFS(K:K,J:J,"eDNA",H:H,H5199),"")</f>
        <v/>
      </c>
    </row>
    <row r="5200" customFormat="false" ht="14.25" hidden="false" customHeight="false" outlineLevel="0" collapsed="false">
      <c r="A5200" s="0" t="s">
        <v>758</v>
      </c>
      <c r="B5200" s="52" t="s">
        <v>759</v>
      </c>
      <c r="C5200" s="52" t="s">
        <v>751</v>
      </c>
      <c r="D5200" s="53" t="n">
        <v>0.1</v>
      </c>
      <c r="E5200" s="53" t="s">
        <v>748</v>
      </c>
      <c r="F5200" s="0" t="s">
        <v>1402</v>
      </c>
      <c r="G5200" s="0" t="str">
        <f aca="false">LEFT(B5200,2)</f>
        <v>02</v>
      </c>
      <c r="H5200" s="0" t="str">
        <f aca="false">I5200&amp;"_"&amp;G5200&amp;"_"&amp;F5200</f>
        <v>StorVandsalamander_02_20190116_DL2018086_NielsSteensenGym_koersel1</v>
      </c>
      <c r="I5200" s="61" t="str">
        <f aca="false">MID(RIGHT(B5200,LEN(B5200)-3),1,FIND("_",RIGHT(B5200,LEN(B5200)-3))-1)</f>
        <v>StorVandsalamander</v>
      </c>
      <c r="J5200" s="61" t="str">
        <f aca="false">TRIM(SUBSTITUTE(RIGHT(B5200,FIND(I5200,B5200)+1),"_",""))</f>
        <v>eDNA</v>
      </c>
      <c r="K5200" s="0" t="str">
        <f aca="false">IFERROR(VALUE(SUBSTITUTE(E5200,".",",")),E5200)</f>
        <v>No Ct</v>
      </c>
      <c r="L5200" s="61" t="str">
        <f aca="false">IF(J5200="PosK",SUMIFS(K:K,J:J,"PosK",H:H,H5200),"")</f>
        <v/>
      </c>
      <c r="M5200" s="61" t="str">
        <f aca="false">IF(J5200="PosK",SUMIFS(K:K,J:J,"NegK",H:H,H5200),"")</f>
        <v/>
      </c>
      <c r="N5200" s="61" t="str">
        <f aca="false">IF(J5200="PosK",SUMIFS(K:K,J:J,"eDNA",H:H,H5200),"")</f>
        <v/>
      </c>
      <c r="Q5200" s="62"/>
    </row>
    <row r="5201" customFormat="false" ht="14.25" hidden="false" customHeight="false" outlineLevel="0" collapsed="false">
      <c r="A5201" s="0" t="s">
        <v>760</v>
      </c>
      <c r="B5201" s="52" t="s">
        <v>759</v>
      </c>
      <c r="C5201" s="52" t="s">
        <v>751</v>
      </c>
      <c r="D5201" s="53" t="n">
        <v>0.1</v>
      </c>
      <c r="E5201" s="53" t="s">
        <v>748</v>
      </c>
      <c r="F5201" s="0" t="s">
        <v>1402</v>
      </c>
      <c r="G5201" s="0" t="str">
        <f aca="false">LEFT(B5201,2)</f>
        <v>02</v>
      </c>
      <c r="H5201" s="0" t="str">
        <f aca="false">I5201&amp;"_"&amp;G5201&amp;"_"&amp;F5201</f>
        <v>StorVandsalamander_02_20190116_DL2018086_NielsSteensenGym_koersel1</v>
      </c>
      <c r="I5201" s="61" t="str">
        <f aca="false">MID(RIGHT(B5201,LEN(B5201)-3),1,FIND("_",RIGHT(B5201,LEN(B5201)-3))-1)</f>
        <v>StorVandsalamander</v>
      </c>
      <c r="J5201" s="61" t="str">
        <f aca="false">TRIM(SUBSTITUTE(RIGHT(B5201,FIND(I5201,B5201)+1),"_",""))</f>
        <v>eDNA</v>
      </c>
      <c r="K5201" s="0" t="str">
        <f aca="false">IFERROR(VALUE(SUBSTITUTE(E5201,".",",")),E5201)</f>
        <v>No Ct</v>
      </c>
      <c r="L5201" s="61" t="str">
        <f aca="false">IF(J5201="PosK",SUMIFS(K:K,J:J,"PosK",H:H,H5201),"")</f>
        <v/>
      </c>
      <c r="M5201" s="61" t="str">
        <f aca="false">IF(J5201="PosK",SUMIFS(K:K,J:J,"NegK",H:H,H5201),"")</f>
        <v/>
      </c>
      <c r="N5201" s="61" t="str">
        <f aca="false">IF(J5201="PosK",SUMIFS(K:K,J:J,"eDNA",H:H,H5201),"")</f>
        <v/>
      </c>
      <c r="P5201" s="62"/>
      <c r="T5201" s="63"/>
      <c r="W5201" s="64"/>
    </row>
    <row r="5202" customFormat="false" ht="14.25" hidden="false" customHeight="false" outlineLevel="0" collapsed="false">
      <c r="A5202" s="0" t="s">
        <v>762</v>
      </c>
      <c r="B5202" s="52" t="s">
        <v>763</v>
      </c>
      <c r="C5202" s="52" t="s">
        <v>743</v>
      </c>
      <c r="D5202" s="53" t="n">
        <v>0.1</v>
      </c>
      <c r="E5202" s="53" t="n">
        <v>27.51</v>
      </c>
      <c r="F5202" s="0" t="s">
        <v>1402</v>
      </c>
      <c r="G5202" s="0" t="str">
        <f aca="false">LEFT(B5202,2)</f>
        <v>03</v>
      </c>
      <c r="H5202" s="0" t="str">
        <f aca="false">I5202&amp;"_"&amp;G5202&amp;"_"&amp;F5202</f>
        <v>Strandtudse_03_20190116_DL2018086_NielsSteensenGym_koersel1</v>
      </c>
      <c r="I5202" s="61" t="str">
        <f aca="false">MID(RIGHT(B5202,LEN(B5202)-3),1,FIND("_",RIGHT(B5202,LEN(B5202)-3))-1)</f>
        <v>Strandtudse</v>
      </c>
      <c r="J5202" s="61" t="str">
        <f aca="false">TRIM(SUBSTITUTE(RIGHT(B5202,FIND(I5202,B5202)+1),"_",""))</f>
        <v>PosK</v>
      </c>
      <c r="K5202" s="0" t="n">
        <f aca="false">IFERROR(VALUE(SUBSTITUTE(E5202,".",",")),E5202)</f>
        <v>27.51</v>
      </c>
      <c r="L5202" s="61" t="n">
        <f aca="false">IF(J5202="PosK",SUMIFS(K:K,J:J,"PosK",H:H,H5202),"")</f>
        <v>27.51</v>
      </c>
      <c r="M5202" s="61" t="n">
        <f aca="false">IF(J5202="PosK",SUMIFS(K:K,J:J,"NegK",H:H,H5202),"")</f>
        <v>0</v>
      </c>
      <c r="N5202" s="61" t="n">
        <f aca="false">IF(J5202="PosK",SUMIFS(K:K,J:J,"eDNA",H:H,H5202),"")</f>
        <v>0</v>
      </c>
      <c r="P5202" s="62" t="n">
        <f aca="false">IF(K5204="No Ct",0,K5204)</f>
        <v>0</v>
      </c>
      <c r="Q5202" s="62" t="n">
        <f aca="false">IF(K5205="No Ct",0,K5205)</f>
        <v>0</v>
      </c>
      <c r="R5202" s="0" t="str">
        <f aca="false">IF(AND(L5202&gt;0,M5202=0),"Valid","Invalid")</f>
        <v>Valid</v>
      </c>
      <c r="S5202" s="0" t="str">
        <f aca="false">IF(OR(P5202&gt;1,Q5202&gt;1),"Present","Absent")</f>
        <v>Absent</v>
      </c>
      <c r="T5202" s="63" t="str">
        <f aca="false">IF(OR(AND(P5202&gt;1,P5202&lt;41),AND(Q5202&gt;1,Q5202&lt;41)),"Ct&lt;41","Ct&gt;41")</f>
        <v>Ct&gt;41</v>
      </c>
      <c r="U5202" s="0" t="str">
        <f aca="false">I5202</f>
        <v>Strandtudse</v>
      </c>
      <c r="V5202" s="0" t="str">
        <f aca="false">MID(F5202,10,9)</f>
        <v>DL2018086</v>
      </c>
      <c r="W5202" s="64" t="str">
        <f aca="false">V5202&amp;"_"&amp;U5202&amp;"_"&amp;R5202&amp;"_"&amp;S5202&amp;"_"&amp;T5202</f>
        <v>DL2018086_Strandtudse_Valid_Absent_Ct&gt;41</v>
      </c>
    </row>
    <row r="5203" customFormat="false" ht="14.25" hidden="false" customHeight="false" outlineLevel="0" collapsed="false">
      <c r="A5203" s="0" t="s">
        <v>764</v>
      </c>
      <c r="B5203" s="52" t="s">
        <v>765</v>
      </c>
      <c r="C5203" s="52" t="s">
        <v>747</v>
      </c>
      <c r="D5203" s="53" t="n">
        <v>0.1</v>
      </c>
      <c r="E5203" s="53" t="s">
        <v>748</v>
      </c>
      <c r="F5203" s="0" t="s">
        <v>1402</v>
      </c>
      <c r="G5203" s="0" t="str">
        <f aca="false">LEFT(B5203,2)</f>
        <v>03</v>
      </c>
      <c r="H5203" s="0" t="str">
        <f aca="false">I5203&amp;"_"&amp;G5203&amp;"_"&amp;F5203</f>
        <v>Strandtudse_03_20190116_DL2018086_NielsSteensenGym_koersel1</v>
      </c>
      <c r="I5203" s="61" t="str">
        <f aca="false">MID(RIGHT(B5203,LEN(B5203)-3),1,FIND("_",RIGHT(B5203,LEN(B5203)-3))-1)</f>
        <v>Strandtudse</v>
      </c>
      <c r="J5203" s="61" t="str">
        <f aca="false">TRIM(SUBSTITUTE(RIGHT(B5203,FIND(I5203,B5203)+1),"_",""))</f>
        <v>NegK</v>
      </c>
      <c r="K5203" s="0" t="str">
        <f aca="false">IFERROR(VALUE(SUBSTITUTE(E5203,".",",")),E5203)</f>
        <v>No Ct</v>
      </c>
      <c r="L5203" s="61" t="str">
        <f aca="false">IF(J5203="PosK",SUMIFS(K:K,J:J,"PosK",H:H,H5203),"")</f>
        <v/>
      </c>
      <c r="M5203" s="61" t="str">
        <f aca="false">IF(J5203="PosK",SUMIFS(K:K,J:J,"NegK",H:H,H5203),"")</f>
        <v/>
      </c>
      <c r="N5203" s="61" t="str">
        <f aca="false">IF(J5203="PosK",SUMIFS(K:K,J:J,"eDNA",H:H,H5203),"")</f>
        <v/>
      </c>
    </row>
    <row r="5204" customFormat="false" ht="14.25" hidden="false" customHeight="false" outlineLevel="0" collapsed="false">
      <c r="A5204" s="0" t="s">
        <v>766</v>
      </c>
      <c r="B5204" s="52" t="s">
        <v>767</v>
      </c>
      <c r="C5204" s="52" t="s">
        <v>751</v>
      </c>
      <c r="D5204" s="53" t="n">
        <v>0.1</v>
      </c>
      <c r="E5204" s="53" t="s">
        <v>748</v>
      </c>
      <c r="F5204" s="0" t="s">
        <v>1402</v>
      </c>
      <c r="G5204" s="0" t="str">
        <f aca="false">LEFT(B5204,2)</f>
        <v>03</v>
      </c>
      <c r="H5204" s="0" t="str">
        <f aca="false">I5204&amp;"_"&amp;G5204&amp;"_"&amp;F5204</f>
        <v>Strandtudse_03_20190116_DL2018086_NielsSteensenGym_koersel1</v>
      </c>
      <c r="I5204" s="61" t="str">
        <f aca="false">MID(RIGHT(B5204,LEN(B5204)-3),1,FIND("_",RIGHT(B5204,LEN(B5204)-3))-1)</f>
        <v>Strandtudse</v>
      </c>
      <c r="J5204" s="61" t="str">
        <f aca="false">TRIM(SUBSTITUTE(RIGHT(B5204,FIND(I5204,B5204)+1),"_",""))</f>
        <v>eDNA</v>
      </c>
      <c r="K5204" s="0" t="str">
        <f aca="false">IFERROR(VALUE(SUBSTITUTE(E5204,".",",")),E5204)</f>
        <v>No Ct</v>
      </c>
      <c r="L5204" s="61" t="str">
        <f aca="false">IF(J5204="PosK",SUMIFS(K:K,J:J,"PosK",H:H,H5204),"")</f>
        <v/>
      </c>
      <c r="M5204" s="61" t="str">
        <f aca="false">IF(J5204="PosK",SUMIFS(K:K,J:J,"NegK",H:H,H5204),"")</f>
        <v/>
      </c>
      <c r="N5204" s="61" t="str">
        <f aca="false">IF(J5204="PosK",SUMIFS(K:K,J:J,"eDNA",H:H,H5204),"")</f>
        <v/>
      </c>
      <c r="Q5204" s="62"/>
    </row>
    <row r="5205" customFormat="false" ht="14.25" hidden="false" customHeight="false" outlineLevel="0" collapsed="false">
      <c r="A5205" s="0" t="s">
        <v>768</v>
      </c>
      <c r="B5205" s="52" t="s">
        <v>767</v>
      </c>
      <c r="C5205" s="52" t="s">
        <v>751</v>
      </c>
      <c r="D5205" s="53" t="n">
        <v>0.1</v>
      </c>
      <c r="E5205" s="53" t="s">
        <v>748</v>
      </c>
      <c r="F5205" s="0" t="s">
        <v>1402</v>
      </c>
      <c r="G5205" s="0" t="str">
        <f aca="false">LEFT(B5205,2)</f>
        <v>03</v>
      </c>
      <c r="H5205" s="0" t="str">
        <f aca="false">I5205&amp;"_"&amp;G5205&amp;"_"&amp;F5205</f>
        <v>Strandtudse_03_20190116_DL2018086_NielsSteensenGym_koersel1</v>
      </c>
      <c r="I5205" s="61" t="str">
        <f aca="false">MID(RIGHT(B5205,LEN(B5205)-3),1,FIND("_",RIGHT(B5205,LEN(B5205)-3))-1)</f>
        <v>Strandtudse</v>
      </c>
      <c r="J5205" s="61" t="str">
        <f aca="false">TRIM(SUBSTITUTE(RIGHT(B5205,FIND(I5205,B5205)+1),"_",""))</f>
        <v>eDNA</v>
      </c>
      <c r="K5205" s="0" t="str">
        <f aca="false">IFERROR(VALUE(SUBSTITUTE(E5205,".",",")),E5205)</f>
        <v>No Ct</v>
      </c>
      <c r="L5205" s="61" t="str">
        <f aca="false">IF(J5205="PosK",SUMIFS(K:K,J:J,"PosK",H:H,H5205),"")</f>
        <v/>
      </c>
      <c r="M5205" s="61" t="str">
        <f aca="false">IF(J5205="PosK",SUMIFS(K:K,J:J,"NegK",H:H,H5205),"")</f>
        <v/>
      </c>
      <c r="N5205" s="61" t="str">
        <f aca="false">IF(J5205="PosK",SUMIFS(K:K,J:J,"eDNA",H:H,H5205),"")</f>
        <v/>
      </c>
      <c r="P5205" s="62"/>
      <c r="T5205" s="63"/>
      <c r="W5205" s="64"/>
    </row>
    <row r="5206" customFormat="false" ht="14.25" hidden="false" customHeight="false" outlineLevel="0" collapsed="false">
      <c r="A5206" s="0" t="s">
        <v>770</v>
      </c>
      <c r="B5206" s="52" t="s">
        <v>771</v>
      </c>
      <c r="C5206" s="52" t="s">
        <v>743</v>
      </c>
      <c r="D5206" s="53" t="n">
        <v>0.1</v>
      </c>
      <c r="E5206" s="53" t="n">
        <v>39.85</v>
      </c>
      <c r="F5206" s="0" t="s">
        <v>1402</v>
      </c>
      <c r="G5206" s="0" t="str">
        <f aca="false">LEFT(B5206,2)</f>
        <v>04</v>
      </c>
      <c r="H5206" s="0" t="str">
        <f aca="false">I5206&amp;"_"&amp;G5206&amp;"_"&amp;F5206</f>
        <v>GroenbrogetTudse_04_20190116_DL2018086_NielsSteensenGym_koersel1</v>
      </c>
      <c r="I5206" s="61" t="str">
        <f aca="false">MID(RIGHT(B5206,LEN(B5206)-3),1,FIND("_",RIGHT(B5206,LEN(B5206)-3))-1)</f>
        <v>GroenbrogetTudse</v>
      </c>
      <c r="J5206" s="61" t="str">
        <f aca="false">TRIM(SUBSTITUTE(RIGHT(B5206,FIND(I5206,B5206)+1),"_",""))</f>
        <v>PosK</v>
      </c>
      <c r="K5206" s="0" t="n">
        <f aca="false">IFERROR(VALUE(SUBSTITUTE(E5206,".",",")),E5206)</f>
        <v>39.85</v>
      </c>
      <c r="L5206" s="61" t="n">
        <f aca="false">IF(J5206="PosK",SUMIFS(K:K,J:J,"PosK",H:H,H5206),"")</f>
        <v>39.85</v>
      </c>
      <c r="M5206" s="61" t="n">
        <f aca="false">IF(J5206="PosK",SUMIFS(K:K,J:J,"NegK",H:H,H5206),"")</f>
        <v>0</v>
      </c>
      <c r="N5206" s="61" t="n">
        <f aca="false">IF(J5206="PosK",SUMIFS(K:K,J:J,"eDNA",H:H,H5206),"")</f>
        <v>0</v>
      </c>
      <c r="P5206" s="62" t="n">
        <f aca="false">IF(K5208="No Ct",0,K5208)</f>
        <v>0</v>
      </c>
      <c r="Q5206" s="62" t="n">
        <f aca="false">IF(K5209="No Ct",0,K5209)</f>
        <v>0</v>
      </c>
      <c r="R5206" s="0" t="str">
        <f aca="false">IF(AND(L5206&gt;0,M5206=0),"Valid","Invalid")</f>
        <v>Valid</v>
      </c>
      <c r="S5206" s="0" t="str">
        <f aca="false">IF(OR(P5206&gt;1,Q5206&gt;1),"Present","Absent")</f>
        <v>Absent</v>
      </c>
      <c r="T5206" s="63" t="str">
        <f aca="false">IF(OR(AND(P5206&gt;1,P5206&lt;41),AND(Q5206&gt;1,Q5206&lt;41)),"Ct&lt;41","Ct&gt;41")</f>
        <v>Ct&gt;41</v>
      </c>
      <c r="U5206" s="0" t="str">
        <f aca="false">I5206</f>
        <v>GroenbrogetTudse</v>
      </c>
      <c r="V5206" s="0" t="str">
        <f aca="false">MID(F5206,10,9)</f>
        <v>DL2018086</v>
      </c>
      <c r="W5206" s="64" t="str">
        <f aca="false">V5206&amp;"_"&amp;U5206&amp;"_"&amp;R5206&amp;"_"&amp;S5206&amp;"_"&amp;T5206</f>
        <v>DL2018086_GroenbrogetTudse_Valid_Absent_Ct&gt;41</v>
      </c>
    </row>
    <row r="5207" customFormat="false" ht="14.25" hidden="false" customHeight="false" outlineLevel="0" collapsed="false">
      <c r="A5207" s="0" t="s">
        <v>772</v>
      </c>
      <c r="B5207" s="52" t="s">
        <v>773</v>
      </c>
      <c r="C5207" s="52" t="s">
        <v>747</v>
      </c>
      <c r="D5207" s="53" t="n">
        <v>0.1</v>
      </c>
      <c r="E5207" s="53" t="s">
        <v>748</v>
      </c>
      <c r="F5207" s="0" t="s">
        <v>1402</v>
      </c>
      <c r="G5207" s="0" t="str">
        <f aca="false">LEFT(B5207,2)</f>
        <v>04</v>
      </c>
      <c r="H5207" s="0" t="str">
        <f aca="false">I5207&amp;"_"&amp;G5207&amp;"_"&amp;F5207</f>
        <v>GroenbrogetTudse_04_20190116_DL2018086_NielsSteensenGym_koersel1</v>
      </c>
      <c r="I5207" s="61" t="str">
        <f aca="false">MID(RIGHT(B5207,LEN(B5207)-3),1,FIND("_",RIGHT(B5207,LEN(B5207)-3))-1)</f>
        <v>GroenbrogetTudse</v>
      </c>
      <c r="J5207" s="61" t="str">
        <f aca="false">TRIM(SUBSTITUTE(RIGHT(B5207,FIND(I5207,B5207)+1),"_",""))</f>
        <v>NegK</v>
      </c>
      <c r="K5207" s="0" t="str">
        <f aca="false">IFERROR(VALUE(SUBSTITUTE(E5207,".",",")),E5207)</f>
        <v>No Ct</v>
      </c>
      <c r="L5207" s="61" t="str">
        <f aca="false">IF(J5207="PosK",SUMIFS(K:K,J:J,"PosK",H:H,H5207),"")</f>
        <v/>
      </c>
      <c r="M5207" s="61" t="str">
        <f aca="false">IF(J5207="PosK",SUMIFS(K:K,J:J,"NegK",H:H,H5207),"")</f>
        <v/>
      </c>
      <c r="N5207" s="61" t="str">
        <f aca="false">IF(J5207="PosK",SUMIFS(K:K,J:J,"eDNA",H:H,H5207),"")</f>
        <v/>
      </c>
    </row>
    <row r="5208" customFormat="false" ht="14.25" hidden="false" customHeight="false" outlineLevel="0" collapsed="false">
      <c r="A5208" s="0" t="s">
        <v>774</v>
      </c>
      <c r="B5208" s="52" t="s">
        <v>775</v>
      </c>
      <c r="C5208" s="52" t="s">
        <v>751</v>
      </c>
      <c r="D5208" s="53" t="n">
        <v>0.1</v>
      </c>
      <c r="E5208" s="53" t="s">
        <v>748</v>
      </c>
      <c r="F5208" s="0" t="s">
        <v>1402</v>
      </c>
      <c r="G5208" s="0" t="str">
        <f aca="false">LEFT(B5208,2)</f>
        <v>04</v>
      </c>
      <c r="H5208" s="0" t="str">
        <f aca="false">I5208&amp;"_"&amp;G5208&amp;"_"&amp;F5208</f>
        <v>GroenbrogetTudse_04_20190116_DL2018086_NielsSteensenGym_koersel1</v>
      </c>
      <c r="I5208" s="61" t="str">
        <f aca="false">MID(RIGHT(B5208,LEN(B5208)-3),1,FIND("_",RIGHT(B5208,LEN(B5208)-3))-1)</f>
        <v>GroenbrogetTudse</v>
      </c>
      <c r="J5208" s="61" t="str">
        <f aca="false">TRIM(SUBSTITUTE(RIGHT(B5208,FIND(I5208,B5208)+1),"_",""))</f>
        <v>eDNA</v>
      </c>
      <c r="K5208" s="0" t="str">
        <f aca="false">IFERROR(VALUE(SUBSTITUTE(E5208,".",",")),E5208)</f>
        <v>No Ct</v>
      </c>
      <c r="L5208" s="61" t="str">
        <f aca="false">IF(J5208="PosK",SUMIFS(K:K,J:J,"PosK",H:H,H5208),"")</f>
        <v/>
      </c>
      <c r="M5208" s="61" t="str">
        <f aca="false">IF(J5208="PosK",SUMIFS(K:K,J:J,"NegK",H:H,H5208),"")</f>
        <v/>
      </c>
      <c r="N5208" s="61" t="str">
        <f aca="false">IF(J5208="PosK",SUMIFS(K:K,J:J,"eDNA",H:H,H5208),"")</f>
        <v/>
      </c>
      <c r="Q5208" s="62"/>
    </row>
    <row r="5209" customFormat="false" ht="14.25" hidden="false" customHeight="false" outlineLevel="0" collapsed="false">
      <c r="A5209" s="0" t="s">
        <v>776</v>
      </c>
      <c r="B5209" s="52" t="s">
        <v>775</v>
      </c>
      <c r="C5209" s="52" t="s">
        <v>751</v>
      </c>
      <c r="D5209" s="53" t="n">
        <v>0.1</v>
      </c>
      <c r="E5209" s="53" t="s">
        <v>748</v>
      </c>
      <c r="F5209" s="0" t="s">
        <v>1402</v>
      </c>
      <c r="G5209" s="0" t="str">
        <f aca="false">LEFT(B5209,2)</f>
        <v>04</v>
      </c>
      <c r="H5209" s="0" t="str">
        <f aca="false">I5209&amp;"_"&amp;G5209&amp;"_"&amp;F5209</f>
        <v>GroenbrogetTudse_04_20190116_DL2018086_NielsSteensenGym_koersel1</v>
      </c>
      <c r="I5209" s="61" t="str">
        <f aca="false">MID(RIGHT(B5209,LEN(B5209)-3),1,FIND("_",RIGHT(B5209,LEN(B5209)-3))-1)</f>
        <v>GroenbrogetTudse</v>
      </c>
      <c r="J5209" s="61" t="str">
        <f aca="false">TRIM(SUBSTITUTE(RIGHT(B5209,FIND(I5209,B5209)+1),"_",""))</f>
        <v>eDNA</v>
      </c>
      <c r="K5209" s="0" t="str">
        <f aca="false">IFERROR(VALUE(SUBSTITUTE(E5209,".",",")),E5209)</f>
        <v>No Ct</v>
      </c>
      <c r="L5209" s="61" t="str">
        <f aca="false">IF(J5209="PosK",SUMIFS(K:K,J:J,"PosK",H:H,H5209),"")</f>
        <v/>
      </c>
      <c r="M5209" s="61" t="str">
        <f aca="false">IF(J5209="PosK",SUMIFS(K:K,J:J,"NegK",H:H,H5209),"")</f>
        <v/>
      </c>
      <c r="N5209" s="61" t="str">
        <f aca="false">IF(J5209="PosK",SUMIFS(K:K,J:J,"eDNA",H:H,H5209),"")</f>
        <v/>
      </c>
      <c r="P5209" s="62"/>
      <c r="T5209" s="63"/>
      <c r="W5209" s="64"/>
    </row>
    <row r="5210" customFormat="false" ht="14.25" hidden="false" customHeight="false" outlineLevel="0" collapsed="false">
      <c r="A5210" s="0" t="s">
        <v>778</v>
      </c>
      <c r="B5210" s="52" t="s">
        <v>779</v>
      </c>
      <c r="C5210" s="52" t="s">
        <v>743</v>
      </c>
      <c r="D5210" s="53" t="n">
        <v>0.1</v>
      </c>
      <c r="E5210" s="53" t="n">
        <v>30.97</v>
      </c>
      <c r="F5210" s="0" t="s">
        <v>1402</v>
      </c>
      <c r="G5210" s="0" t="str">
        <f aca="false">LEFT(B5210,2)</f>
        <v>05</v>
      </c>
      <c r="H5210" s="0" t="str">
        <f aca="false">I5210&amp;"_"&amp;G5210&amp;"_"&amp;F5210</f>
        <v>Loevfroe_05_20190116_DL2018086_NielsSteensenGym_koersel1</v>
      </c>
      <c r="I5210" s="61" t="str">
        <f aca="false">MID(RIGHT(B5210,LEN(B5210)-3),1,FIND("_",RIGHT(B5210,LEN(B5210)-3))-1)</f>
        <v>Loevfroe</v>
      </c>
      <c r="J5210" s="61" t="str">
        <f aca="false">TRIM(SUBSTITUTE(RIGHT(B5210,FIND(I5210,B5210)+1),"_",""))</f>
        <v>PosK</v>
      </c>
      <c r="K5210" s="0" t="n">
        <f aca="false">IFERROR(VALUE(SUBSTITUTE(E5210,".",",")),E5210)</f>
        <v>30.97</v>
      </c>
      <c r="L5210" s="61" t="n">
        <f aca="false">IF(J5210="PosK",SUMIFS(K:K,J:J,"PosK",H:H,H5210),"")</f>
        <v>30.97</v>
      </c>
      <c r="M5210" s="61" t="n">
        <f aca="false">IF(J5210="PosK",SUMIFS(K:K,J:J,"NegK",H:H,H5210),"")</f>
        <v>0</v>
      </c>
      <c r="N5210" s="61" t="n">
        <f aca="false">IF(J5210="PosK",SUMIFS(K:K,J:J,"eDNA",H:H,H5210),"")</f>
        <v>0</v>
      </c>
      <c r="P5210" s="62" t="n">
        <f aca="false">IF(K5212="No Ct",0,K5212)</f>
        <v>0</v>
      </c>
      <c r="Q5210" s="62" t="n">
        <f aca="false">IF(K5213="No Ct",0,K5213)</f>
        <v>0</v>
      </c>
      <c r="R5210" s="0" t="str">
        <f aca="false">IF(AND(L5210&gt;0,M5210=0),"Valid","Invalid")</f>
        <v>Valid</v>
      </c>
      <c r="S5210" s="0" t="str">
        <f aca="false">IF(OR(P5210&gt;1,Q5210&gt;1),"Present","Absent")</f>
        <v>Absent</v>
      </c>
      <c r="T5210" s="63" t="str">
        <f aca="false">IF(OR(AND(P5210&gt;1,P5210&lt;41),AND(Q5210&gt;1,Q5210&lt;41)),"Ct&lt;41","Ct&gt;41")</f>
        <v>Ct&gt;41</v>
      </c>
      <c r="U5210" s="0" t="str">
        <f aca="false">I5210</f>
        <v>Loevfroe</v>
      </c>
      <c r="V5210" s="0" t="str">
        <f aca="false">MID(F5210,10,9)</f>
        <v>DL2018086</v>
      </c>
      <c r="W5210" s="64" t="str">
        <f aca="false">V5210&amp;"_"&amp;U5210&amp;"_"&amp;R5210&amp;"_"&amp;S5210&amp;"_"&amp;T5210</f>
        <v>DL2018086_Loevfroe_Valid_Absent_Ct&gt;41</v>
      </c>
    </row>
    <row r="5211" customFormat="false" ht="14.25" hidden="false" customHeight="false" outlineLevel="0" collapsed="false">
      <c r="A5211" s="0" t="s">
        <v>780</v>
      </c>
      <c r="B5211" s="52" t="s">
        <v>781</v>
      </c>
      <c r="C5211" s="52" t="s">
        <v>747</v>
      </c>
      <c r="D5211" s="53" t="n">
        <v>0.1</v>
      </c>
      <c r="E5211" s="53" t="s">
        <v>748</v>
      </c>
      <c r="F5211" s="0" t="s">
        <v>1402</v>
      </c>
      <c r="G5211" s="0" t="str">
        <f aca="false">LEFT(B5211,2)</f>
        <v>05</v>
      </c>
      <c r="H5211" s="0" t="str">
        <f aca="false">I5211&amp;"_"&amp;G5211&amp;"_"&amp;F5211</f>
        <v>Loevfroe_05_20190116_DL2018086_NielsSteensenGym_koersel1</v>
      </c>
      <c r="I5211" s="61" t="str">
        <f aca="false">MID(RIGHT(B5211,LEN(B5211)-3),1,FIND("_",RIGHT(B5211,LEN(B5211)-3))-1)</f>
        <v>Loevfroe</v>
      </c>
      <c r="J5211" s="61" t="str">
        <f aca="false">TRIM(SUBSTITUTE(RIGHT(B5211,FIND(I5211,B5211)+1),"_",""))</f>
        <v>NegK</v>
      </c>
      <c r="K5211" s="0" t="str">
        <f aca="false">IFERROR(VALUE(SUBSTITUTE(E5211,".",",")),E5211)</f>
        <v>No Ct</v>
      </c>
      <c r="L5211" s="61" t="str">
        <f aca="false">IF(J5211="PosK",SUMIFS(K:K,J:J,"PosK",H:H,H5211),"")</f>
        <v/>
      </c>
      <c r="M5211" s="61" t="str">
        <f aca="false">IF(J5211="PosK",SUMIFS(K:K,J:J,"NegK",H:H,H5211),"")</f>
        <v/>
      </c>
      <c r="N5211" s="61" t="str">
        <f aca="false">IF(J5211="PosK",SUMIFS(K:K,J:J,"eDNA",H:H,H5211),"")</f>
        <v/>
      </c>
    </row>
    <row r="5212" customFormat="false" ht="14.25" hidden="false" customHeight="false" outlineLevel="0" collapsed="false">
      <c r="A5212" s="0" t="s">
        <v>782</v>
      </c>
      <c r="B5212" s="52" t="s">
        <v>783</v>
      </c>
      <c r="C5212" s="52" t="s">
        <v>751</v>
      </c>
      <c r="D5212" s="53" t="n">
        <v>0.1</v>
      </c>
      <c r="E5212" s="53" t="s">
        <v>748</v>
      </c>
      <c r="F5212" s="0" t="s">
        <v>1402</v>
      </c>
      <c r="G5212" s="0" t="str">
        <f aca="false">LEFT(B5212,2)</f>
        <v>05</v>
      </c>
      <c r="H5212" s="0" t="str">
        <f aca="false">I5212&amp;"_"&amp;G5212&amp;"_"&amp;F5212</f>
        <v>Loevfroe_05_20190116_DL2018086_NielsSteensenGym_koersel1</v>
      </c>
      <c r="I5212" s="61" t="str">
        <f aca="false">MID(RIGHT(B5212,LEN(B5212)-3),1,FIND("_",RIGHT(B5212,LEN(B5212)-3))-1)</f>
        <v>Loevfroe</v>
      </c>
      <c r="J5212" s="61" t="str">
        <f aca="false">TRIM(SUBSTITUTE(RIGHT(B5212,FIND(I5212,B5212)+1),"_",""))</f>
        <v>eDNA</v>
      </c>
      <c r="K5212" s="0" t="str">
        <f aca="false">IFERROR(VALUE(SUBSTITUTE(E5212,".",",")),E5212)</f>
        <v>No Ct</v>
      </c>
      <c r="L5212" s="61" t="str">
        <f aca="false">IF(J5212="PosK",SUMIFS(K:K,J:J,"PosK",H:H,H5212),"")</f>
        <v/>
      </c>
      <c r="M5212" s="61" t="str">
        <f aca="false">IF(J5212="PosK",SUMIFS(K:K,J:J,"NegK",H:H,H5212),"")</f>
        <v/>
      </c>
      <c r="N5212" s="61" t="str">
        <f aca="false">IF(J5212="PosK",SUMIFS(K:K,J:J,"eDNA",H:H,H5212),"")</f>
        <v/>
      </c>
      <c r="Q5212" s="62"/>
    </row>
    <row r="5213" customFormat="false" ht="14.25" hidden="false" customHeight="false" outlineLevel="0" collapsed="false">
      <c r="A5213" s="0" t="s">
        <v>784</v>
      </c>
      <c r="B5213" s="52" t="s">
        <v>783</v>
      </c>
      <c r="C5213" s="52" t="s">
        <v>751</v>
      </c>
      <c r="D5213" s="53" t="n">
        <v>0.1</v>
      </c>
      <c r="E5213" s="53" t="s">
        <v>748</v>
      </c>
      <c r="F5213" s="0" t="s">
        <v>1402</v>
      </c>
      <c r="G5213" s="0" t="str">
        <f aca="false">LEFT(B5213,2)</f>
        <v>05</v>
      </c>
      <c r="H5213" s="0" t="str">
        <f aca="false">I5213&amp;"_"&amp;G5213&amp;"_"&amp;F5213</f>
        <v>Loevfroe_05_20190116_DL2018086_NielsSteensenGym_koersel1</v>
      </c>
      <c r="I5213" s="61" t="str">
        <f aca="false">MID(RIGHT(B5213,LEN(B5213)-3),1,FIND("_",RIGHT(B5213,LEN(B5213)-3))-1)</f>
        <v>Loevfroe</v>
      </c>
      <c r="J5213" s="61" t="str">
        <f aca="false">TRIM(SUBSTITUTE(RIGHT(B5213,FIND(I5213,B5213)+1),"_",""))</f>
        <v>eDNA</v>
      </c>
      <c r="K5213" s="0" t="str">
        <f aca="false">IFERROR(VALUE(SUBSTITUTE(E5213,".",",")),E5213)</f>
        <v>No Ct</v>
      </c>
      <c r="L5213" s="61" t="str">
        <f aca="false">IF(J5213="PosK",SUMIFS(K:K,J:J,"PosK",H:H,H5213),"")</f>
        <v/>
      </c>
      <c r="M5213" s="61" t="str">
        <f aca="false">IF(J5213="PosK",SUMIFS(K:K,J:J,"NegK",H:H,H5213),"")</f>
        <v/>
      </c>
      <c r="N5213" s="61" t="str">
        <f aca="false">IF(J5213="PosK",SUMIFS(K:K,J:J,"eDNA",H:H,H5213),"")</f>
        <v/>
      </c>
      <c r="P5213" s="62"/>
      <c r="T5213" s="63"/>
      <c r="W5213" s="64"/>
    </row>
    <row r="5214" customFormat="false" ht="14.25" hidden="false" customHeight="false" outlineLevel="0" collapsed="false">
      <c r="A5214" s="0" t="s">
        <v>786</v>
      </c>
      <c r="B5214" s="52" t="s">
        <v>787</v>
      </c>
      <c r="C5214" s="52" t="s">
        <v>743</v>
      </c>
      <c r="D5214" s="53" t="n">
        <v>0.1</v>
      </c>
      <c r="E5214" s="53" t="n">
        <v>29.4</v>
      </c>
      <c r="F5214" s="0" t="s">
        <v>1402</v>
      </c>
      <c r="G5214" s="0" t="str">
        <f aca="false">LEFT(B5214,2)</f>
        <v>06</v>
      </c>
      <c r="H5214" s="0" t="str">
        <f aca="false">I5214&amp;"_"&amp;G5214&amp;"_"&amp;F5214</f>
        <v>Springfroe_06_20190116_DL2018086_NielsSteensenGym_koersel1</v>
      </c>
      <c r="I5214" s="61" t="str">
        <f aca="false">MID(RIGHT(B5214,LEN(B5214)-3),1,FIND("_",RIGHT(B5214,LEN(B5214)-3))-1)</f>
        <v>Springfroe</v>
      </c>
      <c r="J5214" s="61" t="str">
        <f aca="false">TRIM(SUBSTITUTE(RIGHT(B5214,FIND(I5214,B5214)+1),"_",""))</f>
        <v>PosK</v>
      </c>
      <c r="K5214" s="0" t="n">
        <f aca="false">IFERROR(VALUE(SUBSTITUTE(E5214,".",",")),E5214)</f>
        <v>29.4</v>
      </c>
      <c r="L5214" s="61" t="n">
        <f aca="false">IF(J5214="PosK",SUMIFS(K:K,J:J,"PosK",H:H,H5214),"")</f>
        <v>29.4</v>
      </c>
      <c r="M5214" s="61" t="n">
        <f aca="false">IF(J5214="PosK",SUMIFS(K:K,J:J,"NegK",H:H,H5214),"")</f>
        <v>0</v>
      </c>
      <c r="N5214" s="61" t="n">
        <f aca="false">IF(J5214="PosK",SUMIFS(K:K,J:J,"eDNA",H:H,H5214),"")</f>
        <v>0</v>
      </c>
      <c r="P5214" s="62" t="n">
        <f aca="false">IF(K5216="No Ct",0,K5216)</f>
        <v>0</v>
      </c>
      <c r="Q5214" s="62" t="n">
        <f aca="false">IF(K5217="No Ct",0,K5217)</f>
        <v>0</v>
      </c>
      <c r="R5214" s="0" t="str">
        <f aca="false">IF(AND(L5214&gt;0,M5214=0),"Valid","Invalid")</f>
        <v>Valid</v>
      </c>
      <c r="S5214" s="0" t="str">
        <f aca="false">IF(OR(P5214&gt;1,Q5214&gt;1),"Present","Absent")</f>
        <v>Absent</v>
      </c>
      <c r="T5214" s="63" t="str">
        <f aca="false">IF(OR(AND(P5214&gt;1,P5214&lt;41),AND(Q5214&gt;1,Q5214&lt;41)),"Ct&lt;41","Ct&gt;41")</f>
        <v>Ct&gt;41</v>
      </c>
      <c r="U5214" s="0" t="str">
        <f aca="false">I5214</f>
        <v>Springfroe</v>
      </c>
      <c r="V5214" s="0" t="str">
        <f aca="false">MID(F5214,10,9)</f>
        <v>DL2018086</v>
      </c>
      <c r="W5214" s="64" t="str">
        <f aca="false">V5214&amp;"_"&amp;U5214&amp;"_"&amp;R5214&amp;"_"&amp;S5214&amp;"_"&amp;T5214</f>
        <v>DL2018086_Springfroe_Valid_Absent_Ct&gt;41</v>
      </c>
    </row>
    <row r="5215" customFormat="false" ht="14.25" hidden="false" customHeight="false" outlineLevel="0" collapsed="false">
      <c r="A5215" s="0" t="s">
        <v>788</v>
      </c>
      <c r="B5215" s="52" t="s">
        <v>789</v>
      </c>
      <c r="C5215" s="52" t="s">
        <v>747</v>
      </c>
      <c r="D5215" s="53" t="n">
        <v>0.1</v>
      </c>
      <c r="E5215" s="53" t="s">
        <v>748</v>
      </c>
      <c r="F5215" s="0" t="s">
        <v>1402</v>
      </c>
      <c r="G5215" s="0" t="str">
        <f aca="false">LEFT(B5215,2)</f>
        <v>06</v>
      </c>
      <c r="H5215" s="0" t="str">
        <f aca="false">I5215&amp;"_"&amp;G5215&amp;"_"&amp;F5215</f>
        <v>Springfroe_06_20190116_DL2018086_NielsSteensenGym_koersel1</v>
      </c>
      <c r="I5215" s="61" t="str">
        <f aca="false">MID(RIGHT(B5215,LEN(B5215)-3),1,FIND("_",RIGHT(B5215,LEN(B5215)-3))-1)</f>
        <v>Springfroe</v>
      </c>
      <c r="J5215" s="61" t="str">
        <f aca="false">TRIM(SUBSTITUTE(RIGHT(B5215,FIND(I5215,B5215)+1),"_",""))</f>
        <v>NegK</v>
      </c>
      <c r="K5215" s="0" t="str">
        <f aca="false">IFERROR(VALUE(SUBSTITUTE(E5215,".",",")),E5215)</f>
        <v>No Ct</v>
      </c>
      <c r="L5215" s="61" t="str">
        <f aca="false">IF(J5215="PosK",SUMIFS(K:K,J:J,"PosK",H:H,H5215),"")</f>
        <v/>
      </c>
      <c r="M5215" s="61" t="str">
        <f aca="false">IF(J5215="PosK",SUMIFS(K:K,J:J,"NegK",H:H,H5215),"")</f>
        <v/>
      </c>
      <c r="N5215" s="61" t="str">
        <f aca="false">IF(J5215="PosK",SUMIFS(K:K,J:J,"eDNA",H:H,H5215),"")</f>
        <v/>
      </c>
    </row>
    <row r="5216" customFormat="false" ht="14.25" hidden="false" customHeight="false" outlineLevel="0" collapsed="false">
      <c r="A5216" s="0" t="s">
        <v>790</v>
      </c>
      <c r="B5216" s="52" t="s">
        <v>791</v>
      </c>
      <c r="C5216" s="52" t="s">
        <v>751</v>
      </c>
      <c r="D5216" s="53" t="n">
        <v>0.1</v>
      </c>
      <c r="E5216" s="53" t="s">
        <v>748</v>
      </c>
      <c r="F5216" s="0" t="s">
        <v>1402</v>
      </c>
      <c r="G5216" s="0" t="str">
        <f aca="false">LEFT(B5216,2)</f>
        <v>06</v>
      </c>
      <c r="H5216" s="0" t="str">
        <f aca="false">I5216&amp;"_"&amp;G5216&amp;"_"&amp;F5216</f>
        <v>Springfroe_06_20190116_DL2018086_NielsSteensenGym_koersel1</v>
      </c>
      <c r="I5216" s="61" t="str">
        <f aca="false">MID(RIGHT(B5216,LEN(B5216)-3),1,FIND("_",RIGHT(B5216,LEN(B5216)-3))-1)</f>
        <v>Springfroe</v>
      </c>
      <c r="J5216" s="61" t="str">
        <f aca="false">TRIM(SUBSTITUTE(RIGHT(B5216,FIND(I5216,B5216)+1),"_",""))</f>
        <v>eDNA</v>
      </c>
      <c r="K5216" s="0" t="str">
        <f aca="false">IFERROR(VALUE(SUBSTITUTE(E5216,".",",")),E5216)</f>
        <v>No Ct</v>
      </c>
      <c r="L5216" s="61" t="str">
        <f aca="false">IF(J5216="PosK",SUMIFS(K:K,J:J,"PosK",H:H,H5216),"")</f>
        <v/>
      </c>
      <c r="M5216" s="61" t="str">
        <f aca="false">IF(J5216="PosK",SUMIFS(K:K,J:J,"NegK",H:H,H5216),"")</f>
        <v/>
      </c>
      <c r="N5216" s="61" t="str">
        <f aca="false">IF(J5216="PosK",SUMIFS(K:K,J:J,"eDNA",H:H,H5216),"")</f>
        <v/>
      </c>
      <c r="Q5216" s="62"/>
    </row>
    <row r="5217" customFormat="false" ht="14.25" hidden="false" customHeight="false" outlineLevel="0" collapsed="false">
      <c r="A5217" s="0" t="s">
        <v>792</v>
      </c>
      <c r="B5217" s="52" t="s">
        <v>791</v>
      </c>
      <c r="C5217" s="52" t="s">
        <v>751</v>
      </c>
      <c r="D5217" s="53" t="n">
        <v>0.1</v>
      </c>
      <c r="E5217" s="53" t="s">
        <v>748</v>
      </c>
      <c r="F5217" s="0" t="s">
        <v>1402</v>
      </c>
      <c r="G5217" s="0" t="str">
        <f aca="false">LEFT(B5217,2)</f>
        <v>06</v>
      </c>
      <c r="H5217" s="0" t="str">
        <f aca="false">I5217&amp;"_"&amp;G5217&amp;"_"&amp;F5217</f>
        <v>Springfroe_06_20190116_DL2018086_NielsSteensenGym_koersel1</v>
      </c>
      <c r="I5217" s="61" t="str">
        <f aca="false">MID(RIGHT(B5217,LEN(B5217)-3),1,FIND("_",RIGHT(B5217,LEN(B5217)-3))-1)</f>
        <v>Springfroe</v>
      </c>
      <c r="J5217" s="61" t="str">
        <f aca="false">TRIM(SUBSTITUTE(RIGHT(B5217,FIND(I5217,B5217)+1),"_",""))</f>
        <v>eDNA</v>
      </c>
      <c r="K5217" s="0" t="str">
        <f aca="false">IFERROR(VALUE(SUBSTITUTE(E5217,".",",")),E5217)</f>
        <v>No Ct</v>
      </c>
      <c r="L5217" s="61" t="str">
        <f aca="false">IF(J5217="PosK",SUMIFS(K:K,J:J,"PosK",H:H,H5217),"")</f>
        <v/>
      </c>
      <c r="M5217" s="61" t="str">
        <f aca="false">IF(J5217="PosK",SUMIFS(K:K,J:J,"NegK",H:H,H5217),"")</f>
        <v/>
      </c>
      <c r="N5217" s="61" t="str">
        <f aca="false">IF(J5217="PosK",SUMIFS(K:K,J:J,"eDNA",H:H,H5217),"")</f>
        <v/>
      </c>
      <c r="P5217" s="62"/>
      <c r="T5217" s="63"/>
      <c r="W5217" s="64"/>
    </row>
    <row r="5218" customFormat="false" ht="14.25" hidden="false" customHeight="false" outlineLevel="0" collapsed="false">
      <c r="A5218" s="0" t="s">
        <v>794</v>
      </c>
      <c r="B5218" s="52" t="s">
        <v>960</v>
      </c>
      <c r="C5218" s="52" t="s">
        <v>743</v>
      </c>
      <c r="D5218" s="53" t="n">
        <v>0.1</v>
      </c>
      <c r="E5218" s="53" t="n">
        <v>26.57</v>
      </c>
      <c r="F5218" s="0" t="s">
        <v>1402</v>
      </c>
      <c r="G5218" s="0" t="str">
        <f aca="false">LEFT(B5218,2)</f>
        <v>07</v>
      </c>
      <c r="H5218" s="0" t="str">
        <f aca="false">I5218&amp;"_"&amp;G5218&amp;"_"&amp;F5218</f>
        <v>Springfroe_07_20190116_DL2018086_NielsSteensenGym_koersel1</v>
      </c>
      <c r="I5218" s="61" t="str">
        <f aca="false">MID(RIGHT(B5218,LEN(B5218)-3),1,FIND("_",RIGHT(B5218,LEN(B5218)-3))-1)</f>
        <v>Springfroe</v>
      </c>
      <c r="J5218" s="61" t="str">
        <f aca="false">TRIM(SUBSTITUTE(RIGHT(B5218,FIND(I5218,B5218)+1),"_",""))</f>
        <v>PosK</v>
      </c>
      <c r="K5218" s="0" t="n">
        <f aca="false">IFERROR(VALUE(SUBSTITUTE(E5218,".",",")),E5218)</f>
        <v>26.57</v>
      </c>
      <c r="L5218" s="61" t="n">
        <f aca="false">IF(J5218="PosK",SUMIFS(K:K,J:J,"PosK",H:H,H5218),"")</f>
        <v>26.57</v>
      </c>
      <c r="M5218" s="61" t="n">
        <f aca="false">IF(J5218="PosK",SUMIFS(K:K,J:J,"NegK",H:H,H5218),"")</f>
        <v>0</v>
      </c>
      <c r="N5218" s="61" t="n">
        <f aca="false">IF(J5218="PosK",SUMIFS(K:K,J:J,"eDNA",H:H,H5218),"")</f>
        <v>0</v>
      </c>
      <c r="P5218" s="62" t="n">
        <f aca="false">IF(K5220="No Ct",0,K5220)</f>
        <v>0</v>
      </c>
      <c r="Q5218" s="62" t="n">
        <f aca="false">IF(K5221="No Ct",0,K5221)</f>
        <v>0</v>
      </c>
      <c r="R5218" s="0" t="str">
        <f aca="false">IF(AND(L5218&gt;0,M5218=0),"Valid","Invalid")</f>
        <v>Valid</v>
      </c>
      <c r="S5218" s="0" t="str">
        <f aca="false">IF(OR(P5218&gt;1,Q5218&gt;1),"Present","Absent")</f>
        <v>Absent</v>
      </c>
      <c r="T5218" s="63" t="str">
        <f aca="false">IF(OR(AND(P5218&gt;1,P5218&lt;41),AND(Q5218&gt;1,Q5218&lt;41)),"Ct&lt;41","Ct&gt;41")</f>
        <v>Ct&gt;41</v>
      </c>
      <c r="U5218" s="0" t="str">
        <f aca="false">I5218</f>
        <v>Springfroe</v>
      </c>
      <c r="V5218" s="0" t="str">
        <f aca="false">MID(F5218,10,9)</f>
        <v>DL2018086</v>
      </c>
      <c r="W5218" s="64" t="str">
        <f aca="false">V5218&amp;"_"&amp;U5218&amp;"_"&amp;R5218&amp;"_"&amp;S5218&amp;"_"&amp;T5218</f>
        <v>DL2018086_Springfroe_Valid_Absent_Ct&gt;41</v>
      </c>
    </row>
    <row r="5219" customFormat="false" ht="14.25" hidden="false" customHeight="false" outlineLevel="0" collapsed="false">
      <c r="A5219" s="0" t="s">
        <v>796</v>
      </c>
      <c r="B5219" s="52" t="s">
        <v>961</v>
      </c>
      <c r="C5219" s="52" t="s">
        <v>747</v>
      </c>
      <c r="D5219" s="53" t="n">
        <v>0.1</v>
      </c>
      <c r="E5219" s="53" t="s">
        <v>748</v>
      </c>
      <c r="F5219" s="0" t="s">
        <v>1402</v>
      </c>
      <c r="G5219" s="0" t="str">
        <f aca="false">LEFT(B5219,2)</f>
        <v>07</v>
      </c>
      <c r="H5219" s="0" t="str">
        <f aca="false">I5219&amp;"_"&amp;G5219&amp;"_"&amp;F5219</f>
        <v>Springfroe_07_20190116_DL2018086_NielsSteensenGym_koersel1</v>
      </c>
      <c r="I5219" s="61" t="str">
        <f aca="false">MID(RIGHT(B5219,LEN(B5219)-3),1,FIND("_",RIGHT(B5219,LEN(B5219)-3))-1)</f>
        <v>Springfroe</v>
      </c>
      <c r="J5219" s="61" t="str">
        <f aca="false">TRIM(SUBSTITUTE(RIGHT(B5219,FIND(I5219,B5219)+1),"_",""))</f>
        <v>NegK</v>
      </c>
      <c r="K5219" s="0" t="str">
        <f aca="false">IFERROR(VALUE(SUBSTITUTE(E5219,".",",")),E5219)</f>
        <v>No Ct</v>
      </c>
      <c r="L5219" s="61" t="str">
        <f aca="false">IF(J5219="PosK",SUMIFS(K:K,J:J,"PosK",H:H,H5219),"")</f>
        <v/>
      </c>
      <c r="M5219" s="61" t="str">
        <f aca="false">IF(J5219="PosK",SUMIFS(K:K,J:J,"NegK",H:H,H5219),"")</f>
        <v/>
      </c>
      <c r="N5219" s="61" t="str">
        <f aca="false">IF(J5219="PosK",SUMIFS(K:K,J:J,"eDNA",H:H,H5219),"")</f>
        <v/>
      </c>
    </row>
    <row r="5220" customFormat="false" ht="14.25" hidden="false" customHeight="false" outlineLevel="0" collapsed="false">
      <c r="A5220" s="0" t="s">
        <v>798</v>
      </c>
      <c r="B5220" s="52" t="s">
        <v>962</v>
      </c>
      <c r="C5220" s="52" t="s">
        <v>751</v>
      </c>
      <c r="D5220" s="53" t="n">
        <v>0.1</v>
      </c>
      <c r="E5220" s="53" t="s">
        <v>748</v>
      </c>
      <c r="F5220" s="0" t="s">
        <v>1402</v>
      </c>
      <c r="G5220" s="0" t="str">
        <f aca="false">LEFT(B5220,2)</f>
        <v>07</v>
      </c>
      <c r="H5220" s="0" t="str">
        <f aca="false">I5220&amp;"_"&amp;G5220&amp;"_"&amp;F5220</f>
        <v>Springfroe_07_20190116_DL2018086_NielsSteensenGym_koersel1</v>
      </c>
      <c r="I5220" s="61" t="str">
        <f aca="false">MID(RIGHT(B5220,LEN(B5220)-3),1,FIND("_",RIGHT(B5220,LEN(B5220)-3))-1)</f>
        <v>Springfroe</v>
      </c>
      <c r="J5220" s="61" t="str">
        <f aca="false">TRIM(SUBSTITUTE(RIGHT(B5220,FIND(I5220,B5220)+1),"_",""))</f>
        <v>eDNA</v>
      </c>
      <c r="K5220" s="0" t="str">
        <f aca="false">IFERROR(VALUE(SUBSTITUTE(E5220,".",",")),E5220)</f>
        <v>No Ct</v>
      </c>
      <c r="L5220" s="61" t="str">
        <f aca="false">IF(J5220="PosK",SUMIFS(K:K,J:J,"PosK",H:H,H5220),"")</f>
        <v/>
      </c>
      <c r="M5220" s="61" t="str">
        <f aca="false">IF(J5220="PosK",SUMIFS(K:K,J:J,"NegK",H:H,H5220),"")</f>
        <v/>
      </c>
      <c r="N5220" s="61" t="str">
        <f aca="false">IF(J5220="PosK",SUMIFS(K:K,J:J,"eDNA",H:H,H5220),"")</f>
        <v/>
      </c>
      <c r="Q5220" s="62"/>
    </row>
    <row r="5221" customFormat="false" ht="14.25" hidden="false" customHeight="false" outlineLevel="0" collapsed="false">
      <c r="A5221" s="0" t="s">
        <v>800</v>
      </c>
      <c r="B5221" s="52" t="s">
        <v>962</v>
      </c>
      <c r="C5221" s="52" t="s">
        <v>751</v>
      </c>
      <c r="D5221" s="53" t="n">
        <v>0.1</v>
      </c>
      <c r="E5221" s="53" t="s">
        <v>748</v>
      </c>
      <c r="F5221" s="0" t="s">
        <v>1402</v>
      </c>
      <c r="G5221" s="0" t="str">
        <f aca="false">LEFT(B5221,2)</f>
        <v>07</v>
      </c>
      <c r="H5221" s="0" t="str">
        <f aca="false">I5221&amp;"_"&amp;G5221&amp;"_"&amp;F5221</f>
        <v>Springfroe_07_20190116_DL2018086_NielsSteensenGym_koersel1</v>
      </c>
      <c r="I5221" s="61" t="str">
        <f aca="false">MID(RIGHT(B5221,LEN(B5221)-3),1,FIND("_",RIGHT(B5221,LEN(B5221)-3))-1)</f>
        <v>Springfroe</v>
      </c>
      <c r="J5221" s="61" t="str">
        <f aca="false">TRIM(SUBSTITUTE(RIGHT(B5221,FIND(I5221,B5221)+1),"_",""))</f>
        <v>eDNA</v>
      </c>
      <c r="K5221" s="0" t="str">
        <f aca="false">IFERROR(VALUE(SUBSTITUTE(E5221,".",",")),E5221)</f>
        <v>No Ct</v>
      </c>
      <c r="L5221" s="61" t="str">
        <f aca="false">IF(J5221="PosK",SUMIFS(K:K,J:J,"PosK",H:H,H5221),"")</f>
        <v/>
      </c>
      <c r="M5221" s="61" t="str">
        <f aca="false">IF(J5221="PosK",SUMIFS(K:K,J:J,"NegK",H:H,H5221),"")</f>
        <v/>
      </c>
      <c r="N5221" s="61" t="str">
        <f aca="false">IF(J5221="PosK",SUMIFS(K:K,J:J,"eDNA",H:H,H5221),"")</f>
        <v/>
      </c>
      <c r="P5221" s="62"/>
      <c r="T5221" s="63"/>
      <c r="W5221" s="64"/>
    </row>
    <row r="5222" customFormat="false" ht="14.25" hidden="false" customHeight="false" outlineLevel="0" collapsed="false">
      <c r="A5222" s="0" t="s">
        <v>802</v>
      </c>
      <c r="B5222" s="52" t="s">
        <v>964</v>
      </c>
      <c r="C5222" s="52" t="s">
        <v>743</v>
      </c>
      <c r="D5222" s="53" t="n">
        <v>0.1</v>
      </c>
      <c r="E5222" s="53" t="s">
        <v>748</v>
      </c>
      <c r="F5222" s="0" t="s">
        <v>1402</v>
      </c>
      <c r="G5222" s="0" t="str">
        <f aca="false">LEFT(B5222,2)</f>
        <v>08</v>
      </c>
      <c r="H5222" s="0" t="str">
        <f aca="false">I5222&amp;"_"&amp;G5222&amp;"_"&amp;F5222</f>
        <v>Klokkefroe_08_20190116_DL2018086_NielsSteensenGym_koersel1</v>
      </c>
      <c r="I5222" s="61" t="str">
        <f aca="false">MID(RIGHT(B5222,LEN(B5222)-3),1,FIND("_",RIGHT(B5222,LEN(B5222)-3))-1)</f>
        <v>Klokkefroe</v>
      </c>
      <c r="J5222" s="61" t="str">
        <f aca="false">TRIM(SUBSTITUTE(RIGHT(B5222,FIND(I5222,B5222)+1),"_",""))</f>
        <v>PosK</v>
      </c>
      <c r="K5222" s="0" t="str">
        <f aca="false">IFERROR(VALUE(SUBSTITUTE(E5222,".",",")),E5222)</f>
        <v>No Ct</v>
      </c>
      <c r="L5222" s="61" t="n">
        <f aca="false">IF(J5222="PosK",SUMIFS(K:K,J:J,"PosK",H:H,H5222),"")</f>
        <v>0</v>
      </c>
      <c r="M5222" s="61" t="n">
        <f aca="false">IF(J5222="PosK",SUMIFS(K:K,J:J,"NegK",H:H,H5222),"")</f>
        <v>0</v>
      </c>
      <c r="N5222" s="61" t="n">
        <f aca="false">IF(J5222="PosK",SUMIFS(K:K,J:J,"eDNA",H:H,H5222),"")</f>
        <v>0</v>
      </c>
      <c r="P5222" s="62" t="n">
        <f aca="false">IF(K5224="No Ct",0,K5224)</f>
        <v>0</v>
      </c>
      <c r="Q5222" s="62" t="n">
        <f aca="false">IF(K5225="No Ct",0,K5225)</f>
        <v>0</v>
      </c>
      <c r="R5222" s="0" t="str">
        <f aca="false">IF(AND(L5222&gt;0,M5222=0),"Valid","Invalid")</f>
        <v>Invalid</v>
      </c>
      <c r="S5222" s="0" t="str">
        <f aca="false">IF(OR(P5222&gt;1,Q5222&gt;1),"Present","Absent")</f>
        <v>Absent</v>
      </c>
      <c r="T5222" s="63" t="str">
        <f aca="false">IF(OR(AND(P5222&gt;1,P5222&lt;41),AND(Q5222&gt;1,Q5222&lt;41)),"Ct&lt;41","Ct&gt;41")</f>
        <v>Ct&gt;41</v>
      </c>
      <c r="U5222" s="0" t="str">
        <f aca="false">I5222</f>
        <v>Klokkefroe</v>
      </c>
      <c r="V5222" s="0" t="str">
        <f aca="false">MID(F5222,10,9)</f>
        <v>DL2018086</v>
      </c>
      <c r="W5222" s="64" t="str">
        <f aca="false">V5222&amp;"_"&amp;U5222&amp;"_"&amp;R5222&amp;"_"&amp;S5222&amp;"_"&amp;T5222</f>
        <v>DL2018086_Klokkefroe_Invalid_Absent_Ct&gt;41</v>
      </c>
    </row>
    <row r="5223" customFormat="false" ht="14.25" hidden="false" customHeight="false" outlineLevel="0" collapsed="false">
      <c r="A5223" s="0" t="s">
        <v>804</v>
      </c>
      <c r="B5223" s="52" t="s">
        <v>965</v>
      </c>
      <c r="C5223" s="52" t="s">
        <v>747</v>
      </c>
      <c r="D5223" s="53" t="n">
        <v>0.1</v>
      </c>
      <c r="E5223" s="53" t="s">
        <v>748</v>
      </c>
      <c r="F5223" s="0" t="s">
        <v>1402</v>
      </c>
      <c r="G5223" s="0" t="str">
        <f aca="false">LEFT(B5223,2)</f>
        <v>08</v>
      </c>
      <c r="H5223" s="0" t="str">
        <f aca="false">I5223&amp;"_"&amp;G5223&amp;"_"&amp;F5223</f>
        <v>Klokkefroe_08_20190116_DL2018086_NielsSteensenGym_koersel1</v>
      </c>
      <c r="I5223" s="61" t="str">
        <f aca="false">MID(RIGHT(B5223,LEN(B5223)-3),1,FIND("_",RIGHT(B5223,LEN(B5223)-3))-1)</f>
        <v>Klokkefroe</v>
      </c>
      <c r="J5223" s="61" t="str">
        <f aca="false">TRIM(SUBSTITUTE(RIGHT(B5223,FIND(I5223,B5223)+1),"_",""))</f>
        <v>NegK</v>
      </c>
      <c r="K5223" s="0" t="str">
        <f aca="false">IFERROR(VALUE(SUBSTITUTE(E5223,".",",")),E5223)</f>
        <v>No Ct</v>
      </c>
      <c r="L5223" s="61" t="str">
        <f aca="false">IF(J5223="PosK",SUMIFS(K:K,J:J,"PosK",H:H,H5223),"")</f>
        <v/>
      </c>
      <c r="M5223" s="61" t="str">
        <f aca="false">IF(J5223="PosK",SUMIFS(K:K,J:J,"NegK",H:H,H5223),"")</f>
        <v/>
      </c>
      <c r="N5223" s="61" t="str">
        <f aca="false">IF(J5223="PosK",SUMIFS(K:K,J:J,"eDNA",H:H,H5223),"")</f>
        <v/>
      </c>
    </row>
    <row r="5224" customFormat="false" ht="14.25" hidden="false" customHeight="false" outlineLevel="0" collapsed="false">
      <c r="A5224" s="0" t="s">
        <v>806</v>
      </c>
      <c r="B5224" s="52" t="s">
        <v>966</v>
      </c>
      <c r="C5224" s="52" t="s">
        <v>751</v>
      </c>
      <c r="D5224" s="53" t="n">
        <v>0.1</v>
      </c>
      <c r="E5224" s="53" t="s">
        <v>748</v>
      </c>
      <c r="F5224" s="0" t="s">
        <v>1402</v>
      </c>
      <c r="G5224" s="0" t="str">
        <f aca="false">LEFT(B5224,2)</f>
        <v>08</v>
      </c>
      <c r="H5224" s="0" t="str">
        <f aca="false">I5224&amp;"_"&amp;G5224&amp;"_"&amp;F5224</f>
        <v>Klokkefroe_08_20190116_DL2018086_NielsSteensenGym_koersel1</v>
      </c>
      <c r="I5224" s="61" t="str">
        <f aca="false">MID(RIGHT(B5224,LEN(B5224)-3),1,FIND("_",RIGHT(B5224,LEN(B5224)-3))-1)</f>
        <v>Klokkefroe</v>
      </c>
      <c r="J5224" s="61" t="str">
        <f aca="false">TRIM(SUBSTITUTE(RIGHT(B5224,FIND(I5224,B5224)+1),"_",""))</f>
        <v>eDNA</v>
      </c>
      <c r="K5224" s="0" t="str">
        <f aca="false">IFERROR(VALUE(SUBSTITUTE(E5224,".",",")),E5224)</f>
        <v>No Ct</v>
      </c>
      <c r="L5224" s="61" t="str">
        <f aca="false">IF(J5224="PosK",SUMIFS(K:K,J:J,"PosK",H:H,H5224),"")</f>
        <v/>
      </c>
      <c r="M5224" s="61" t="str">
        <f aca="false">IF(J5224="PosK",SUMIFS(K:K,J:J,"NegK",H:H,H5224),"")</f>
        <v/>
      </c>
      <c r="N5224" s="61" t="str">
        <f aca="false">IF(J5224="PosK",SUMIFS(K:K,J:J,"eDNA",H:H,H5224),"")</f>
        <v/>
      </c>
      <c r="Q5224" s="62"/>
    </row>
    <row r="5225" customFormat="false" ht="14.25" hidden="false" customHeight="false" outlineLevel="0" collapsed="false">
      <c r="A5225" s="0" t="s">
        <v>808</v>
      </c>
      <c r="B5225" s="52" t="s">
        <v>966</v>
      </c>
      <c r="C5225" s="52" t="s">
        <v>751</v>
      </c>
      <c r="D5225" s="53" t="n">
        <v>0.1</v>
      </c>
      <c r="E5225" s="53" t="s">
        <v>748</v>
      </c>
      <c r="F5225" s="0" t="s">
        <v>1402</v>
      </c>
      <c r="G5225" s="0" t="str">
        <f aca="false">LEFT(B5225,2)</f>
        <v>08</v>
      </c>
      <c r="H5225" s="0" t="str">
        <f aca="false">I5225&amp;"_"&amp;G5225&amp;"_"&amp;F5225</f>
        <v>Klokkefroe_08_20190116_DL2018086_NielsSteensenGym_koersel1</v>
      </c>
      <c r="I5225" s="61" t="str">
        <f aca="false">MID(RIGHT(B5225,LEN(B5225)-3),1,FIND("_",RIGHT(B5225,LEN(B5225)-3))-1)</f>
        <v>Klokkefroe</v>
      </c>
      <c r="J5225" s="61" t="str">
        <f aca="false">TRIM(SUBSTITUTE(RIGHT(B5225,FIND(I5225,B5225)+1),"_",""))</f>
        <v>eDNA</v>
      </c>
      <c r="K5225" s="0" t="str">
        <f aca="false">IFERROR(VALUE(SUBSTITUTE(E5225,".",",")),E5225)</f>
        <v>No Ct</v>
      </c>
      <c r="L5225" s="61" t="str">
        <f aca="false">IF(J5225="PosK",SUMIFS(K:K,J:J,"PosK",H:H,H5225),"")</f>
        <v/>
      </c>
      <c r="M5225" s="61" t="str">
        <f aca="false">IF(J5225="PosK",SUMIFS(K:K,J:J,"NegK",H:H,H5225),"")</f>
        <v/>
      </c>
      <c r="N5225" s="61" t="str">
        <f aca="false">IF(J5225="PosK",SUMIFS(K:K,J:J,"eDNA",H:H,H5225),"")</f>
        <v/>
      </c>
      <c r="P5225" s="62"/>
      <c r="T5225" s="63"/>
      <c r="W5225" s="64"/>
    </row>
    <row r="5226" customFormat="false" ht="14.25" hidden="false" customHeight="false" outlineLevel="0" collapsed="false">
      <c r="A5226" s="0" t="s">
        <v>810</v>
      </c>
      <c r="B5226" s="52" t="s">
        <v>968</v>
      </c>
      <c r="C5226" s="52" t="s">
        <v>743</v>
      </c>
      <c r="D5226" s="53" t="n">
        <v>0.1</v>
      </c>
      <c r="E5226" s="53" t="s">
        <v>748</v>
      </c>
      <c r="F5226" s="0" t="s">
        <v>1402</v>
      </c>
      <c r="G5226" s="0" t="str">
        <f aca="false">LEFT(B5226,2)</f>
        <v>09</v>
      </c>
      <c r="H5226" s="0" t="str">
        <f aca="false">I5226&amp;"_"&amp;G5226&amp;"_"&amp;F5226</f>
        <v>Skrubtudse_09_20190116_DL2018086_NielsSteensenGym_koersel1</v>
      </c>
      <c r="I5226" s="61" t="str">
        <f aca="false">MID(RIGHT(B5226,LEN(B5226)-3),1,FIND("_",RIGHT(B5226,LEN(B5226)-3))-1)</f>
        <v>Skrubtudse</v>
      </c>
      <c r="J5226" s="61" t="str">
        <f aca="false">TRIM(SUBSTITUTE(RIGHT(B5226,FIND(I5226,B5226)+1),"_",""))</f>
        <v>PosK</v>
      </c>
      <c r="K5226" s="0" t="str">
        <f aca="false">IFERROR(VALUE(SUBSTITUTE(E5226,".",",")),E5226)</f>
        <v>No Ct</v>
      </c>
      <c r="L5226" s="61" t="n">
        <f aca="false">IF(J5226="PosK",SUMIFS(K:K,J:J,"PosK",H:H,H5226),"")</f>
        <v>0</v>
      </c>
      <c r="M5226" s="61" t="n">
        <f aca="false">IF(J5226="PosK",SUMIFS(K:K,J:J,"NegK",H:H,H5226),"")</f>
        <v>0</v>
      </c>
      <c r="N5226" s="61" t="n">
        <f aca="false">IF(J5226="PosK",SUMIFS(K:K,J:J,"eDNA",H:H,H5226),"")</f>
        <v>67.15</v>
      </c>
      <c r="P5226" s="62" t="n">
        <f aca="false">IF(K5228="No Ct",0,K5228)</f>
        <v>33.52</v>
      </c>
      <c r="Q5226" s="62" t="n">
        <f aca="false">IF(K5229="No Ct",0,K5229)</f>
        <v>33.63</v>
      </c>
      <c r="R5226" s="0" t="str">
        <f aca="false">IF(AND(L5226&gt;0,M5226=0),"Valid","Invalid")</f>
        <v>Invalid</v>
      </c>
      <c r="S5226" s="0" t="str">
        <f aca="false">IF(OR(P5226&gt;1,Q5226&gt;1),"Present","Absent")</f>
        <v>Present</v>
      </c>
      <c r="T5226" s="63" t="str">
        <f aca="false">IF(OR(AND(P5226&gt;1,P5226&lt;41),AND(Q5226&gt;1,Q5226&lt;41)),"Ct&lt;41","Ct&gt;41")</f>
        <v>Ct&lt;41</v>
      </c>
      <c r="U5226" s="0" t="str">
        <f aca="false">I5226</f>
        <v>Skrubtudse</v>
      </c>
      <c r="V5226" s="0" t="str">
        <f aca="false">MID(F5226,10,9)</f>
        <v>DL2018086</v>
      </c>
      <c r="W5226" s="64" t="str">
        <f aca="false">V5226&amp;"_"&amp;U5226&amp;"_"&amp;R5226&amp;"_"&amp;S5226&amp;"_"&amp;T5226</f>
        <v>DL2018086_Skrubtudse_Invalid_Present_Ct&lt;41</v>
      </c>
    </row>
    <row r="5227" customFormat="false" ht="14.25" hidden="false" customHeight="false" outlineLevel="0" collapsed="false">
      <c r="A5227" s="0" t="s">
        <v>812</v>
      </c>
      <c r="B5227" s="52" t="s">
        <v>969</v>
      </c>
      <c r="C5227" s="52" t="s">
        <v>747</v>
      </c>
      <c r="D5227" s="53" t="n">
        <v>0.1</v>
      </c>
      <c r="E5227" s="53" t="s">
        <v>748</v>
      </c>
      <c r="F5227" s="0" t="s">
        <v>1402</v>
      </c>
      <c r="G5227" s="0" t="str">
        <f aca="false">LEFT(B5227,2)</f>
        <v>09</v>
      </c>
      <c r="H5227" s="0" t="str">
        <f aca="false">I5227&amp;"_"&amp;G5227&amp;"_"&amp;F5227</f>
        <v>Skrubtudse_09_20190116_DL2018086_NielsSteensenGym_koersel1</v>
      </c>
      <c r="I5227" s="61" t="str">
        <f aca="false">MID(RIGHT(B5227,LEN(B5227)-3),1,FIND("_",RIGHT(B5227,LEN(B5227)-3))-1)</f>
        <v>Skrubtudse</v>
      </c>
      <c r="J5227" s="61" t="str">
        <f aca="false">TRIM(SUBSTITUTE(RIGHT(B5227,FIND(I5227,B5227)+1),"_",""))</f>
        <v>NegK</v>
      </c>
      <c r="K5227" s="0" t="str">
        <f aca="false">IFERROR(VALUE(SUBSTITUTE(E5227,".",",")),E5227)</f>
        <v>No Ct</v>
      </c>
      <c r="L5227" s="61" t="str">
        <f aca="false">IF(J5227="PosK",SUMIFS(K:K,J:J,"PosK",H:H,H5227),"")</f>
        <v/>
      </c>
      <c r="M5227" s="61" t="str">
        <f aca="false">IF(J5227="PosK",SUMIFS(K:K,J:J,"NegK",H:H,H5227),"")</f>
        <v/>
      </c>
      <c r="N5227" s="61" t="str">
        <f aca="false">IF(J5227="PosK",SUMIFS(K:K,J:J,"eDNA",H:H,H5227),"")</f>
        <v/>
      </c>
    </row>
    <row r="5228" customFormat="false" ht="14.25" hidden="false" customHeight="false" outlineLevel="0" collapsed="false">
      <c r="A5228" s="0" t="s">
        <v>814</v>
      </c>
      <c r="B5228" s="52" t="s">
        <v>970</v>
      </c>
      <c r="C5228" s="52" t="s">
        <v>751</v>
      </c>
      <c r="D5228" s="53" t="n">
        <v>0.1</v>
      </c>
      <c r="E5228" s="53" t="n">
        <v>33.52</v>
      </c>
      <c r="F5228" s="0" t="s">
        <v>1402</v>
      </c>
      <c r="G5228" s="0" t="str">
        <f aca="false">LEFT(B5228,2)</f>
        <v>09</v>
      </c>
      <c r="H5228" s="0" t="str">
        <f aca="false">I5228&amp;"_"&amp;G5228&amp;"_"&amp;F5228</f>
        <v>Skrubtudse_09_20190116_DL2018086_NielsSteensenGym_koersel1</v>
      </c>
      <c r="I5228" s="61" t="str">
        <f aca="false">MID(RIGHT(B5228,LEN(B5228)-3),1,FIND("_",RIGHT(B5228,LEN(B5228)-3))-1)</f>
        <v>Skrubtudse</v>
      </c>
      <c r="J5228" s="61" t="str">
        <f aca="false">TRIM(SUBSTITUTE(RIGHT(B5228,FIND(I5228,B5228)+1),"_",""))</f>
        <v>eDNA</v>
      </c>
      <c r="K5228" s="0" t="n">
        <f aca="false">IFERROR(VALUE(SUBSTITUTE(E5228,".",",")),E5228)</f>
        <v>33.52</v>
      </c>
      <c r="L5228" s="61" t="str">
        <f aca="false">IF(J5228="PosK",SUMIFS(K:K,J:J,"PosK",H:H,H5228),"")</f>
        <v/>
      </c>
      <c r="M5228" s="61" t="str">
        <f aca="false">IF(J5228="PosK",SUMIFS(K:K,J:J,"NegK",H:H,H5228),"")</f>
        <v/>
      </c>
      <c r="N5228" s="61" t="str">
        <f aca="false">IF(J5228="PosK",SUMIFS(K:K,J:J,"eDNA",H:H,H5228),"")</f>
        <v/>
      </c>
      <c r="Q5228" s="62"/>
    </row>
    <row r="5229" customFormat="false" ht="14.25" hidden="false" customHeight="false" outlineLevel="0" collapsed="false">
      <c r="A5229" s="0" t="s">
        <v>816</v>
      </c>
      <c r="B5229" s="52" t="s">
        <v>970</v>
      </c>
      <c r="C5229" s="52" t="s">
        <v>751</v>
      </c>
      <c r="D5229" s="53" t="n">
        <v>0.1</v>
      </c>
      <c r="E5229" s="53" t="n">
        <v>33.63</v>
      </c>
      <c r="F5229" s="0" t="s">
        <v>1402</v>
      </c>
      <c r="G5229" s="0" t="str">
        <f aca="false">LEFT(B5229,2)</f>
        <v>09</v>
      </c>
      <c r="H5229" s="0" t="str">
        <f aca="false">I5229&amp;"_"&amp;G5229&amp;"_"&amp;F5229</f>
        <v>Skrubtudse_09_20190116_DL2018086_NielsSteensenGym_koersel1</v>
      </c>
      <c r="I5229" s="61" t="str">
        <f aca="false">MID(RIGHT(B5229,LEN(B5229)-3),1,FIND("_",RIGHT(B5229,LEN(B5229)-3))-1)</f>
        <v>Skrubtudse</v>
      </c>
      <c r="J5229" s="61" t="str">
        <f aca="false">TRIM(SUBSTITUTE(RIGHT(B5229,FIND(I5229,B5229)+1),"_",""))</f>
        <v>eDNA</v>
      </c>
      <c r="K5229" s="0" t="n">
        <f aca="false">IFERROR(VALUE(SUBSTITUTE(E5229,".",",")),E5229)</f>
        <v>33.63</v>
      </c>
      <c r="L5229" s="61" t="str">
        <f aca="false">IF(J5229="PosK",SUMIFS(K:K,J:J,"PosK",H:H,H5229),"")</f>
        <v/>
      </c>
      <c r="M5229" s="61" t="str">
        <f aca="false">IF(J5229="PosK",SUMIFS(K:K,J:J,"NegK",H:H,H5229),"")</f>
        <v/>
      </c>
      <c r="N5229" s="61" t="str">
        <f aca="false">IF(J5229="PosK",SUMIFS(K:K,J:J,"eDNA",H:H,H5229),"")</f>
        <v/>
      </c>
      <c r="P5229" s="62"/>
      <c r="T5229" s="63"/>
      <c r="W5229" s="64"/>
    </row>
    <row r="5230" customFormat="false" ht="14.25" hidden="false" customHeight="false" outlineLevel="0" collapsed="false">
      <c r="A5230" s="0" t="s">
        <v>818</v>
      </c>
      <c r="B5230" s="52" t="s">
        <v>972</v>
      </c>
      <c r="C5230" s="52" t="s">
        <v>743</v>
      </c>
      <c r="D5230" s="53" t="n">
        <v>0.1</v>
      </c>
      <c r="E5230" s="53" t="s">
        <v>748</v>
      </c>
      <c r="F5230" s="0" t="s">
        <v>1402</v>
      </c>
      <c r="G5230" s="0" t="str">
        <f aca="false">LEFT(B5230,2)</f>
        <v>10</v>
      </c>
      <c r="H5230" s="0" t="str">
        <f aca="false">I5230&amp;"_"&amp;G5230&amp;"_"&amp;F5230</f>
        <v>Skrubtudse_10_20190116_DL2018086_NielsSteensenGym_koersel1</v>
      </c>
      <c r="I5230" s="61" t="str">
        <f aca="false">MID(RIGHT(B5230,LEN(B5230)-3),1,FIND("_",RIGHT(B5230,LEN(B5230)-3))-1)</f>
        <v>Skrubtudse</v>
      </c>
      <c r="J5230" s="61" t="str">
        <f aca="false">TRIM(SUBSTITUTE(RIGHT(B5230,FIND(I5230,B5230)+1),"_",""))</f>
        <v>PosK</v>
      </c>
      <c r="K5230" s="0" t="str">
        <f aca="false">IFERROR(VALUE(SUBSTITUTE(E5230,".",",")),E5230)</f>
        <v>No Ct</v>
      </c>
      <c r="L5230" s="61" t="n">
        <f aca="false">IF(J5230="PosK",SUMIFS(K:K,J:J,"PosK",H:H,H5230),"")</f>
        <v>0</v>
      </c>
      <c r="M5230" s="61" t="n">
        <f aca="false">IF(J5230="PosK",SUMIFS(K:K,J:J,"NegK",H:H,H5230),"")</f>
        <v>0</v>
      </c>
      <c r="N5230" s="61" t="n">
        <f aca="false">IF(J5230="PosK",SUMIFS(K:K,J:J,"eDNA",H:H,H5230),"")</f>
        <v>69.01</v>
      </c>
      <c r="P5230" s="62" t="n">
        <f aca="false">IF(K5232="No Ct",0,K5232)</f>
        <v>34.79</v>
      </c>
      <c r="Q5230" s="62" t="n">
        <f aca="false">IF(K5233="No Ct",0,K5233)</f>
        <v>34.22</v>
      </c>
      <c r="R5230" s="0" t="str">
        <f aca="false">IF(AND(L5230&gt;0,M5230=0),"Valid","Invalid")</f>
        <v>Invalid</v>
      </c>
      <c r="S5230" s="0" t="str">
        <f aca="false">IF(OR(P5230&gt;1,Q5230&gt;1),"Present","Absent")</f>
        <v>Present</v>
      </c>
      <c r="T5230" s="63" t="str">
        <f aca="false">IF(OR(AND(P5230&gt;1,P5230&lt;41),AND(Q5230&gt;1,Q5230&lt;41)),"Ct&lt;41","Ct&gt;41")</f>
        <v>Ct&lt;41</v>
      </c>
      <c r="U5230" s="0" t="str">
        <f aca="false">I5230</f>
        <v>Skrubtudse</v>
      </c>
      <c r="V5230" s="0" t="str">
        <f aca="false">MID(F5230,10,9)</f>
        <v>DL2018086</v>
      </c>
      <c r="W5230" s="64" t="str">
        <f aca="false">V5230&amp;"_"&amp;U5230&amp;"_"&amp;R5230&amp;"_"&amp;S5230&amp;"_"&amp;T5230</f>
        <v>DL2018086_Skrubtudse_Invalid_Present_Ct&lt;41</v>
      </c>
    </row>
    <row r="5231" customFormat="false" ht="14.25" hidden="false" customHeight="false" outlineLevel="0" collapsed="false">
      <c r="A5231" s="0" t="s">
        <v>820</v>
      </c>
      <c r="B5231" s="52" t="s">
        <v>973</v>
      </c>
      <c r="C5231" s="52" t="s">
        <v>747</v>
      </c>
      <c r="D5231" s="53" t="n">
        <v>0.1</v>
      </c>
      <c r="E5231" s="53" t="s">
        <v>748</v>
      </c>
      <c r="F5231" s="0" t="s">
        <v>1402</v>
      </c>
      <c r="G5231" s="0" t="str">
        <f aca="false">LEFT(B5231,2)</f>
        <v>10</v>
      </c>
      <c r="H5231" s="0" t="str">
        <f aca="false">I5231&amp;"_"&amp;G5231&amp;"_"&amp;F5231</f>
        <v>Skrubtudse_10_20190116_DL2018086_NielsSteensenGym_koersel1</v>
      </c>
      <c r="I5231" s="61" t="str">
        <f aca="false">MID(RIGHT(B5231,LEN(B5231)-3),1,FIND("_",RIGHT(B5231,LEN(B5231)-3))-1)</f>
        <v>Skrubtudse</v>
      </c>
      <c r="J5231" s="61" t="str">
        <f aca="false">TRIM(SUBSTITUTE(RIGHT(B5231,FIND(I5231,B5231)+1),"_",""))</f>
        <v>NegK</v>
      </c>
      <c r="K5231" s="0" t="str">
        <f aca="false">IFERROR(VALUE(SUBSTITUTE(E5231,".",",")),E5231)</f>
        <v>No Ct</v>
      </c>
      <c r="L5231" s="61" t="str">
        <f aca="false">IF(J5231="PosK",SUMIFS(K:K,J:J,"PosK",H:H,H5231),"")</f>
        <v/>
      </c>
      <c r="M5231" s="61" t="str">
        <f aca="false">IF(J5231="PosK",SUMIFS(K:K,J:J,"NegK",H:H,H5231),"")</f>
        <v/>
      </c>
      <c r="N5231" s="61" t="str">
        <f aca="false">IF(J5231="PosK",SUMIFS(K:K,J:J,"eDNA",H:H,H5231),"")</f>
        <v/>
      </c>
    </row>
    <row r="5232" customFormat="false" ht="14.25" hidden="false" customHeight="false" outlineLevel="0" collapsed="false">
      <c r="A5232" s="0" t="s">
        <v>822</v>
      </c>
      <c r="B5232" s="52" t="s">
        <v>974</v>
      </c>
      <c r="C5232" s="52" t="s">
        <v>751</v>
      </c>
      <c r="D5232" s="53" t="n">
        <v>0.1</v>
      </c>
      <c r="E5232" s="53" t="n">
        <v>34.79</v>
      </c>
      <c r="F5232" s="0" t="s">
        <v>1402</v>
      </c>
      <c r="G5232" s="0" t="str">
        <f aca="false">LEFT(B5232,2)</f>
        <v>10</v>
      </c>
      <c r="H5232" s="0" t="str">
        <f aca="false">I5232&amp;"_"&amp;G5232&amp;"_"&amp;F5232</f>
        <v>Skrubtudse_10_20190116_DL2018086_NielsSteensenGym_koersel1</v>
      </c>
      <c r="I5232" s="61" t="str">
        <f aca="false">MID(RIGHT(B5232,LEN(B5232)-3),1,FIND("_",RIGHT(B5232,LEN(B5232)-3))-1)</f>
        <v>Skrubtudse</v>
      </c>
      <c r="J5232" s="61" t="str">
        <f aca="false">TRIM(SUBSTITUTE(RIGHT(B5232,FIND(I5232,B5232)+1),"_",""))</f>
        <v>eDNA</v>
      </c>
      <c r="K5232" s="0" t="n">
        <f aca="false">IFERROR(VALUE(SUBSTITUTE(E5232,".",",")),E5232)</f>
        <v>34.79</v>
      </c>
      <c r="L5232" s="61" t="str">
        <f aca="false">IF(J5232="PosK",SUMIFS(K:K,J:J,"PosK",H:H,H5232),"")</f>
        <v/>
      </c>
      <c r="M5232" s="61" t="str">
        <f aca="false">IF(J5232="PosK",SUMIFS(K:K,J:J,"NegK",H:H,H5232),"")</f>
        <v/>
      </c>
      <c r="N5232" s="61" t="str">
        <f aca="false">IF(J5232="PosK",SUMIFS(K:K,J:J,"eDNA",H:H,H5232),"")</f>
        <v/>
      </c>
      <c r="Q5232" s="62"/>
    </row>
    <row r="5233" customFormat="false" ht="14.25" hidden="false" customHeight="false" outlineLevel="0" collapsed="false">
      <c r="A5233" s="0" t="s">
        <v>824</v>
      </c>
      <c r="B5233" s="52" t="s">
        <v>974</v>
      </c>
      <c r="C5233" s="52" t="s">
        <v>751</v>
      </c>
      <c r="D5233" s="53" t="n">
        <v>0.1</v>
      </c>
      <c r="E5233" s="53" t="n">
        <v>34.22</v>
      </c>
      <c r="F5233" s="0" t="s">
        <v>1402</v>
      </c>
      <c r="G5233" s="0" t="str">
        <f aca="false">LEFT(B5233,2)</f>
        <v>10</v>
      </c>
      <c r="H5233" s="0" t="str">
        <f aca="false">I5233&amp;"_"&amp;G5233&amp;"_"&amp;F5233</f>
        <v>Skrubtudse_10_20190116_DL2018086_NielsSteensenGym_koersel1</v>
      </c>
      <c r="I5233" s="61" t="str">
        <f aca="false">MID(RIGHT(B5233,LEN(B5233)-3),1,FIND("_",RIGHT(B5233,LEN(B5233)-3))-1)</f>
        <v>Skrubtudse</v>
      </c>
      <c r="J5233" s="61" t="str">
        <f aca="false">TRIM(SUBSTITUTE(RIGHT(B5233,FIND(I5233,B5233)+1),"_",""))</f>
        <v>eDNA</v>
      </c>
      <c r="K5233" s="0" t="n">
        <f aca="false">IFERROR(VALUE(SUBSTITUTE(E5233,".",",")),E5233)</f>
        <v>34.22</v>
      </c>
      <c r="L5233" s="61" t="str">
        <f aca="false">IF(J5233="PosK",SUMIFS(K:K,J:J,"PosK",H:H,H5233),"")</f>
        <v/>
      </c>
      <c r="M5233" s="61" t="str">
        <f aca="false">IF(J5233="PosK",SUMIFS(K:K,J:J,"NegK",H:H,H5233),"")</f>
        <v/>
      </c>
      <c r="N5233" s="61" t="str">
        <f aca="false">IF(J5233="PosK",SUMIFS(K:K,J:J,"eDNA",H:H,H5233),"")</f>
        <v/>
      </c>
      <c r="P5233" s="62"/>
      <c r="T5233" s="63"/>
      <c r="W5233" s="64"/>
    </row>
    <row r="5234" customFormat="false" ht="14.25" hidden="false" customHeight="false" outlineLevel="0" collapsed="false">
      <c r="A5234" s="0" t="s">
        <v>826</v>
      </c>
      <c r="B5234" s="52" t="s">
        <v>976</v>
      </c>
      <c r="C5234" s="52" t="s">
        <v>743</v>
      </c>
      <c r="D5234" s="53" t="n">
        <v>0.1</v>
      </c>
      <c r="E5234" s="53" t="n">
        <v>44.86</v>
      </c>
      <c r="F5234" s="0" t="s">
        <v>1402</v>
      </c>
      <c r="G5234" s="0" t="str">
        <f aca="false">LEFT(B5234,2)</f>
        <v>11</v>
      </c>
      <c r="H5234" s="0" t="str">
        <f aca="false">I5234&amp;"_"&amp;G5234&amp;"_"&amp;F5234</f>
        <v>Bjergsalamander_11_20190116_DL2018086_NielsSteensenGym_koersel1</v>
      </c>
      <c r="I5234" s="61" t="str">
        <f aca="false">MID(RIGHT(B5234,LEN(B5234)-3),1,FIND("_",RIGHT(B5234,LEN(B5234)-3))-1)</f>
        <v>Bjergsalamander</v>
      </c>
      <c r="J5234" s="61" t="str">
        <f aca="false">TRIM(SUBSTITUTE(RIGHT(B5234,FIND(I5234,B5234)+1),"_",""))</f>
        <v>PosK</v>
      </c>
      <c r="K5234" s="0" t="n">
        <f aca="false">IFERROR(VALUE(SUBSTITUTE(E5234,".",",")),E5234)</f>
        <v>44.86</v>
      </c>
      <c r="L5234" s="61" t="n">
        <f aca="false">IF(J5234="PosK",SUMIFS(K:K,J:J,"PosK",H:H,H5234),"")</f>
        <v>44.86</v>
      </c>
      <c r="M5234" s="61" t="n">
        <f aca="false">IF(J5234="PosK",SUMIFS(K:K,J:J,"NegK",H:H,H5234),"")</f>
        <v>0</v>
      </c>
      <c r="N5234" s="61" t="n">
        <f aca="false">IF(J5234="PosK",SUMIFS(K:K,J:J,"eDNA",H:H,H5234),"")</f>
        <v>0</v>
      </c>
      <c r="P5234" s="62" t="n">
        <f aca="false">IF(K5236="No Ct",0,K5236)</f>
        <v>0</v>
      </c>
      <c r="Q5234" s="62" t="n">
        <f aca="false">IF(K5237="No Ct",0,K5237)</f>
        <v>0</v>
      </c>
      <c r="R5234" s="0" t="str">
        <f aca="false">IF(AND(L5234&gt;0,M5234=0),"Valid","Invalid")</f>
        <v>Valid</v>
      </c>
      <c r="S5234" s="0" t="str">
        <f aca="false">IF(OR(P5234&gt;1,Q5234&gt;1),"Present","Absent")</f>
        <v>Absent</v>
      </c>
      <c r="T5234" s="63" t="str">
        <f aca="false">IF(OR(AND(P5234&gt;1,P5234&lt;41),AND(Q5234&gt;1,Q5234&lt;41)),"Ct&lt;41","Ct&gt;41")</f>
        <v>Ct&gt;41</v>
      </c>
      <c r="U5234" s="0" t="str">
        <f aca="false">I5234</f>
        <v>Bjergsalamander</v>
      </c>
      <c r="V5234" s="0" t="str">
        <f aca="false">MID(F5234,10,9)</f>
        <v>DL2018086</v>
      </c>
      <c r="W5234" s="64" t="str">
        <f aca="false">V5234&amp;"_"&amp;U5234&amp;"_"&amp;R5234&amp;"_"&amp;S5234&amp;"_"&amp;T5234</f>
        <v>DL2018086_Bjergsalamander_Valid_Absent_Ct&gt;41</v>
      </c>
    </row>
    <row r="5235" customFormat="false" ht="14.25" hidden="false" customHeight="false" outlineLevel="0" collapsed="false">
      <c r="A5235" s="0" t="s">
        <v>828</v>
      </c>
      <c r="B5235" s="52" t="s">
        <v>977</v>
      </c>
      <c r="C5235" s="52" t="s">
        <v>747</v>
      </c>
      <c r="D5235" s="53" t="n">
        <v>0.1</v>
      </c>
      <c r="E5235" s="53" t="s">
        <v>748</v>
      </c>
      <c r="F5235" s="0" t="s">
        <v>1402</v>
      </c>
      <c r="G5235" s="0" t="str">
        <f aca="false">LEFT(B5235,2)</f>
        <v>11</v>
      </c>
      <c r="H5235" s="0" t="str">
        <f aca="false">I5235&amp;"_"&amp;G5235&amp;"_"&amp;F5235</f>
        <v>Bjergsalamander_11_20190116_DL2018086_NielsSteensenGym_koersel1</v>
      </c>
      <c r="I5235" s="61" t="str">
        <f aca="false">MID(RIGHT(B5235,LEN(B5235)-3),1,FIND("_",RIGHT(B5235,LEN(B5235)-3))-1)</f>
        <v>Bjergsalamander</v>
      </c>
      <c r="J5235" s="61" t="str">
        <f aca="false">TRIM(SUBSTITUTE(RIGHT(B5235,FIND(I5235,B5235)+1),"_",""))</f>
        <v>NegK</v>
      </c>
      <c r="K5235" s="0" t="str">
        <f aca="false">IFERROR(VALUE(SUBSTITUTE(E5235,".",",")),E5235)</f>
        <v>No Ct</v>
      </c>
      <c r="L5235" s="61" t="str">
        <f aca="false">IF(J5235="PosK",SUMIFS(K:K,J:J,"PosK",H:H,H5235),"")</f>
        <v/>
      </c>
      <c r="M5235" s="61" t="str">
        <f aca="false">IF(J5235="PosK",SUMIFS(K:K,J:J,"NegK",H:H,H5235),"")</f>
        <v/>
      </c>
      <c r="N5235" s="61" t="str">
        <f aca="false">IF(J5235="PosK",SUMIFS(K:K,J:J,"eDNA",H:H,H5235),"")</f>
        <v/>
      </c>
    </row>
    <row r="5236" customFormat="false" ht="14.25" hidden="false" customHeight="false" outlineLevel="0" collapsed="false">
      <c r="A5236" s="0" t="s">
        <v>830</v>
      </c>
      <c r="B5236" s="52" t="s">
        <v>978</v>
      </c>
      <c r="C5236" s="52" t="s">
        <v>751</v>
      </c>
      <c r="D5236" s="53" t="n">
        <v>0.1</v>
      </c>
      <c r="E5236" s="53" t="s">
        <v>748</v>
      </c>
      <c r="F5236" s="0" t="s">
        <v>1402</v>
      </c>
      <c r="G5236" s="0" t="str">
        <f aca="false">LEFT(B5236,2)</f>
        <v>11</v>
      </c>
      <c r="H5236" s="0" t="str">
        <f aca="false">I5236&amp;"_"&amp;G5236&amp;"_"&amp;F5236</f>
        <v>Bjergsalamander_11_20190116_DL2018086_NielsSteensenGym_koersel1</v>
      </c>
      <c r="I5236" s="61" t="str">
        <f aca="false">MID(RIGHT(B5236,LEN(B5236)-3),1,FIND("_",RIGHT(B5236,LEN(B5236)-3))-1)</f>
        <v>Bjergsalamander</v>
      </c>
      <c r="J5236" s="61" t="str">
        <f aca="false">TRIM(SUBSTITUTE(RIGHT(B5236,FIND(I5236,B5236)+1),"_",""))</f>
        <v>eDNA</v>
      </c>
      <c r="K5236" s="0" t="str">
        <f aca="false">IFERROR(VALUE(SUBSTITUTE(E5236,".",",")),E5236)</f>
        <v>No Ct</v>
      </c>
      <c r="L5236" s="61" t="str">
        <f aca="false">IF(J5236="PosK",SUMIFS(K:K,J:J,"PosK",H:H,H5236),"")</f>
        <v/>
      </c>
      <c r="M5236" s="61" t="str">
        <f aca="false">IF(J5236="PosK",SUMIFS(K:K,J:J,"NegK",H:H,H5236),"")</f>
        <v/>
      </c>
      <c r="N5236" s="61" t="str">
        <f aca="false">IF(J5236="PosK",SUMIFS(K:K,J:J,"eDNA",H:H,H5236),"")</f>
        <v/>
      </c>
      <c r="Q5236" s="62"/>
    </row>
    <row r="5237" customFormat="false" ht="14.25" hidden="false" customHeight="false" outlineLevel="0" collapsed="false">
      <c r="A5237" s="0" t="s">
        <v>832</v>
      </c>
      <c r="B5237" s="52" t="s">
        <v>978</v>
      </c>
      <c r="C5237" s="52" t="s">
        <v>751</v>
      </c>
      <c r="D5237" s="53" t="n">
        <v>0.1</v>
      </c>
      <c r="E5237" s="53" t="s">
        <v>748</v>
      </c>
      <c r="F5237" s="0" t="s">
        <v>1402</v>
      </c>
      <c r="G5237" s="0" t="str">
        <f aca="false">LEFT(B5237,2)</f>
        <v>11</v>
      </c>
      <c r="H5237" s="0" t="str">
        <f aca="false">I5237&amp;"_"&amp;G5237&amp;"_"&amp;F5237</f>
        <v>Bjergsalamander_11_20190116_DL2018086_NielsSteensenGym_koersel1</v>
      </c>
      <c r="I5237" s="61" t="str">
        <f aca="false">MID(RIGHT(B5237,LEN(B5237)-3),1,FIND("_",RIGHT(B5237,LEN(B5237)-3))-1)</f>
        <v>Bjergsalamander</v>
      </c>
      <c r="J5237" s="61" t="str">
        <f aca="false">TRIM(SUBSTITUTE(RIGHT(B5237,FIND(I5237,B5237)+1),"_",""))</f>
        <v>eDNA</v>
      </c>
      <c r="K5237" s="0" t="str">
        <f aca="false">IFERROR(VALUE(SUBSTITUTE(E5237,".",",")),E5237)</f>
        <v>No Ct</v>
      </c>
      <c r="L5237" s="61" t="str">
        <f aca="false">IF(J5237="PosK",SUMIFS(K:K,J:J,"PosK",H:H,H5237),"")</f>
        <v/>
      </c>
      <c r="M5237" s="61" t="str">
        <f aca="false">IF(J5237="PosK",SUMIFS(K:K,J:J,"NegK",H:H,H5237),"")</f>
        <v/>
      </c>
      <c r="N5237" s="61" t="str">
        <f aca="false">IF(J5237="PosK",SUMIFS(K:K,J:J,"eDNA",H:H,H5237),"")</f>
        <v/>
      </c>
      <c r="P5237" s="62"/>
      <c r="T5237" s="63"/>
      <c r="W5237" s="64"/>
    </row>
    <row r="5238" customFormat="false" ht="14.25" hidden="false" customHeight="false" outlineLevel="0" collapsed="false">
      <c r="A5238" s="0" t="s">
        <v>834</v>
      </c>
      <c r="B5238" s="52" t="s">
        <v>980</v>
      </c>
      <c r="C5238" s="52" t="s">
        <v>743</v>
      </c>
      <c r="D5238" s="53" t="n">
        <v>0.1</v>
      </c>
      <c r="E5238" s="53" t="s">
        <v>748</v>
      </c>
      <c r="F5238" s="0" t="s">
        <v>1402</v>
      </c>
      <c r="G5238" s="0" t="str">
        <f aca="false">LEFT(B5238,2)</f>
        <v>12</v>
      </c>
      <c r="H5238" s="0" t="str">
        <f aca="false">I5238&amp;"_"&amp;G5238&amp;"_"&amp;F5238</f>
        <v>Latterfroe_12_20190116_DL2018086_NielsSteensenGym_koersel1</v>
      </c>
      <c r="I5238" s="61" t="str">
        <f aca="false">MID(RIGHT(B5238,LEN(B5238)-3),1,FIND("_",RIGHT(B5238,LEN(B5238)-3))-1)</f>
        <v>Latterfroe</v>
      </c>
      <c r="J5238" s="61" t="str">
        <f aca="false">TRIM(SUBSTITUTE(RIGHT(B5238,FIND(I5238,B5238)+1),"_",""))</f>
        <v>PosK</v>
      </c>
      <c r="K5238" s="0" t="str">
        <f aca="false">IFERROR(VALUE(SUBSTITUTE(E5238,".",",")),E5238)</f>
        <v>No Ct</v>
      </c>
      <c r="L5238" s="61" t="n">
        <f aca="false">IF(J5238="PosK",SUMIFS(K:K,J:J,"PosK",H:H,H5238),"")</f>
        <v>0</v>
      </c>
      <c r="M5238" s="61" t="n">
        <f aca="false">IF(J5238="PosK",SUMIFS(K:K,J:J,"NegK",H:H,H5238),"")</f>
        <v>0</v>
      </c>
      <c r="N5238" s="61" t="n">
        <f aca="false">IF(J5238="PosK",SUMIFS(K:K,J:J,"eDNA",H:H,H5238),"")</f>
        <v>0</v>
      </c>
      <c r="P5238" s="62" t="n">
        <f aca="false">IF(K5240="No Ct",0,K5240)</f>
        <v>0</v>
      </c>
      <c r="Q5238" s="62" t="n">
        <f aca="false">IF(K5241="No Ct",0,K5241)</f>
        <v>0</v>
      </c>
      <c r="R5238" s="0" t="str">
        <f aca="false">IF(AND(L5238&gt;0,M5238=0),"Valid","Invalid")</f>
        <v>Invalid</v>
      </c>
      <c r="S5238" s="0" t="str">
        <f aca="false">IF(OR(P5238&gt;1,Q5238&gt;1),"Present","Absent")</f>
        <v>Absent</v>
      </c>
      <c r="T5238" s="63" t="str">
        <f aca="false">IF(OR(AND(P5238&gt;1,P5238&lt;41),AND(Q5238&gt;1,Q5238&lt;41)),"Ct&lt;41","Ct&gt;41")</f>
        <v>Ct&gt;41</v>
      </c>
      <c r="U5238" s="0" t="str">
        <f aca="false">I5238</f>
        <v>Latterfroe</v>
      </c>
      <c r="V5238" s="0" t="str">
        <f aca="false">MID(F5238,10,9)</f>
        <v>DL2018086</v>
      </c>
      <c r="W5238" s="64" t="str">
        <f aca="false">V5238&amp;"_"&amp;U5238&amp;"_"&amp;R5238&amp;"_"&amp;S5238&amp;"_"&amp;T5238</f>
        <v>DL2018086_Latterfroe_Invalid_Absent_Ct&gt;41</v>
      </c>
    </row>
    <row r="5239" customFormat="false" ht="14.25" hidden="false" customHeight="false" outlineLevel="0" collapsed="false">
      <c r="A5239" s="0" t="s">
        <v>836</v>
      </c>
      <c r="B5239" s="52" t="s">
        <v>981</v>
      </c>
      <c r="C5239" s="52" t="s">
        <v>747</v>
      </c>
      <c r="D5239" s="53" t="n">
        <v>0.1</v>
      </c>
      <c r="E5239" s="53" t="s">
        <v>748</v>
      </c>
      <c r="F5239" s="0" t="s">
        <v>1402</v>
      </c>
      <c r="G5239" s="0" t="str">
        <f aca="false">LEFT(B5239,2)</f>
        <v>12</v>
      </c>
      <c r="H5239" s="0" t="str">
        <f aca="false">I5239&amp;"_"&amp;G5239&amp;"_"&amp;F5239</f>
        <v>Latterfroe_12_20190116_DL2018086_NielsSteensenGym_koersel1</v>
      </c>
      <c r="I5239" s="61" t="str">
        <f aca="false">MID(RIGHT(B5239,LEN(B5239)-3),1,FIND("_",RIGHT(B5239,LEN(B5239)-3))-1)</f>
        <v>Latterfroe</v>
      </c>
      <c r="J5239" s="61" t="str">
        <f aca="false">TRIM(SUBSTITUTE(RIGHT(B5239,FIND(I5239,B5239)+1),"_",""))</f>
        <v>NegK</v>
      </c>
      <c r="K5239" s="0" t="str">
        <f aca="false">IFERROR(VALUE(SUBSTITUTE(E5239,".",",")),E5239)</f>
        <v>No Ct</v>
      </c>
      <c r="L5239" s="61" t="str">
        <f aca="false">IF(J5239="PosK",SUMIFS(K:K,J:J,"PosK",H:H,H5239),"")</f>
        <v/>
      </c>
      <c r="M5239" s="61" t="str">
        <f aca="false">IF(J5239="PosK",SUMIFS(K:K,J:J,"NegK",H:H,H5239),"")</f>
        <v/>
      </c>
      <c r="N5239" s="61" t="str">
        <f aca="false">IF(J5239="PosK",SUMIFS(K:K,J:J,"eDNA",H:H,H5239),"")</f>
        <v/>
      </c>
    </row>
    <row r="5240" customFormat="false" ht="14.25" hidden="false" customHeight="false" outlineLevel="0" collapsed="false">
      <c r="A5240" s="0" t="s">
        <v>838</v>
      </c>
      <c r="B5240" s="52" t="s">
        <v>982</v>
      </c>
      <c r="C5240" s="52" t="s">
        <v>751</v>
      </c>
      <c r="D5240" s="53" t="n">
        <v>0.1</v>
      </c>
      <c r="E5240" s="53" t="s">
        <v>748</v>
      </c>
      <c r="F5240" s="0" t="s">
        <v>1402</v>
      </c>
      <c r="G5240" s="0" t="str">
        <f aca="false">LEFT(B5240,2)</f>
        <v>12</v>
      </c>
      <c r="H5240" s="0" t="str">
        <f aca="false">I5240&amp;"_"&amp;G5240&amp;"_"&amp;F5240</f>
        <v>Latterfroe_12_20190116_DL2018086_NielsSteensenGym_koersel1</v>
      </c>
      <c r="I5240" s="61" t="str">
        <f aca="false">MID(RIGHT(B5240,LEN(B5240)-3),1,FIND("_",RIGHT(B5240,LEN(B5240)-3))-1)</f>
        <v>Latterfroe</v>
      </c>
      <c r="J5240" s="61" t="str">
        <f aca="false">TRIM(SUBSTITUTE(RIGHT(B5240,FIND(I5240,B5240)+1),"_",""))</f>
        <v>eDNA</v>
      </c>
      <c r="K5240" s="0" t="str">
        <f aca="false">IFERROR(VALUE(SUBSTITUTE(E5240,".",",")),E5240)</f>
        <v>No Ct</v>
      </c>
      <c r="L5240" s="61" t="str">
        <f aca="false">IF(J5240="PosK",SUMIFS(K:K,J:J,"PosK",H:H,H5240),"")</f>
        <v/>
      </c>
      <c r="M5240" s="61" t="str">
        <f aca="false">IF(J5240="PosK",SUMIFS(K:K,J:J,"NegK",H:H,H5240),"")</f>
        <v/>
      </c>
      <c r="N5240" s="61" t="str">
        <f aca="false">IF(J5240="PosK",SUMIFS(K:K,J:J,"eDNA",H:H,H5240),"")</f>
        <v/>
      </c>
      <c r="Q5240" s="62"/>
    </row>
    <row r="5241" customFormat="false" ht="14.25" hidden="false" customHeight="false" outlineLevel="0" collapsed="false">
      <c r="A5241" s="0" t="s">
        <v>840</v>
      </c>
      <c r="B5241" s="52" t="s">
        <v>982</v>
      </c>
      <c r="C5241" s="52" t="s">
        <v>751</v>
      </c>
      <c r="D5241" s="53" t="n">
        <v>0.1</v>
      </c>
      <c r="E5241" s="53" t="s">
        <v>748</v>
      </c>
      <c r="F5241" s="0" t="s">
        <v>1402</v>
      </c>
      <c r="G5241" s="0" t="str">
        <f aca="false">LEFT(B5241,2)</f>
        <v>12</v>
      </c>
      <c r="H5241" s="0" t="str">
        <f aca="false">I5241&amp;"_"&amp;G5241&amp;"_"&amp;F5241</f>
        <v>Latterfroe_12_20190116_DL2018086_NielsSteensenGym_koersel1</v>
      </c>
      <c r="I5241" s="61" t="str">
        <f aca="false">MID(RIGHT(B5241,LEN(B5241)-3),1,FIND("_",RIGHT(B5241,LEN(B5241)-3))-1)</f>
        <v>Latterfroe</v>
      </c>
      <c r="J5241" s="61" t="str">
        <f aca="false">TRIM(SUBSTITUTE(RIGHT(B5241,FIND(I5241,B5241)+1),"_",""))</f>
        <v>eDNA</v>
      </c>
      <c r="K5241" s="0" t="str">
        <f aca="false">IFERROR(VALUE(SUBSTITUTE(E5241,".",",")),E5241)</f>
        <v>No Ct</v>
      </c>
      <c r="L5241" s="61" t="str">
        <f aca="false">IF(J5241="PosK",SUMIFS(K:K,J:J,"PosK",H:H,H5241),"")</f>
        <v/>
      </c>
      <c r="M5241" s="61" t="str">
        <f aca="false">IF(J5241="PosK",SUMIFS(K:K,J:J,"NegK",H:H,H5241),"")</f>
        <v/>
      </c>
      <c r="N5241" s="61" t="str">
        <f aca="false">IF(J5241="PosK",SUMIFS(K:K,J:J,"eDNA",H:H,H5241),"")</f>
        <v/>
      </c>
      <c r="P5241" s="62"/>
      <c r="T5241" s="63"/>
      <c r="W5241" s="64"/>
    </row>
    <row r="5242" customFormat="false" ht="14.25" hidden="false" customHeight="false" outlineLevel="0" collapsed="false">
      <c r="A5242" s="0" t="s">
        <v>842</v>
      </c>
      <c r="B5242" s="52" t="s">
        <v>984</v>
      </c>
      <c r="C5242" s="52" t="s">
        <v>743</v>
      </c>
      <c r="D5242" s="53" t="n">
        <v>0.1</v>
      </c>
      <c r="E5242" s="53" t="s">
        <v>748</v>
      </c>
      <c r="F5242" s="0" t="s">
        <v>1402</v>
      </c>
      <c r="G5242" s="0" t="str">
        <f aca="false">LEFT(B5242,2)</f>
        <v>13</v>
      </c>
      <c r="H5242" s="0" t="str">
        <f aca="false">I5242&amp;"_"&amp;G5242&amp;"_"&amp;F5242</f>
        <v>Spidssnudetfroe_13_20190116_DL2018086_NielsSteensenGym_koersel1</v>
      </c>
      <c r="I5242" s="61" t="str">
        <f aca="false">MID(RIGHT(B5242,LEN(B5242)-3),1,FIND("_",RIGHT(B5242,LEN(B5242)-3))-1)</f>
        <v>Spidssnudetfroe</v>
      </c>
      <c r="J5242" s="61" t="str">
        <f aca="false">TRIM(SUBSTITUTE(RIGHT(B5242,FIND(I5242,B5242)+1),"_",""))</f>
        <v>PosK</v>
      </c>
      <c r="K5242" s="0" t="str">
        <f aca="false">IFERROR(VALUE(SUBSTITUTE(E5242,".",",")),E5242)</f>
        <v>No Ct</v>
      </c>
      <c r="L5242" s="61" t="n">
        <f aca="false">IF(J5242="PosK",SUMIFS(K:K,J:J,"PosK",H:H,H5242),"")</f>
        <v>0</v>
      </c>
      <c r="M5242" s="61" t="n">
        <f aca="false">IF(J5242="PosK",SUMIFS(K:K,J:J,"NegK",H:H,H5242),"")</f>
        <v>0</v>
      </c>
      <c r="N5242" s="61" t="n">
        <f aca="false">IF(J5242="PosK",SUMIFS(K:K,J:J,"eDNA",H:H,H5242),"")</f>
        <v>0</v>
      </c>
      <c r="P5242" s="62" t="n">
        <f aca="false">IF(K5244="No Ct",0,K5244)</f>
        <v>0</v>
      </c>
      <c r="Q5242" s="62" t="n">
        <f aca="false">IF(K5245="No Ct",0,K5245)</f>
        <v>0</v>
      </c>
      <c r="R5242" s="0" t="str">
        <f aca="false">IF(AND(L5242&gt;0,M5242=0),"Valid","Invalid")</f>
        <v>Invalid</v>
      </c>
      <c r="S5242" s="0" t="str">
        <f aca="false">IF(OR(P5242&gt;1,Q5242&gt;1),"Present","Absent")</f>
        <v>Absent</v>
      </c>
      <c r="T5242" s="63" t="str">
        <f aca="false">IF(OR(AND(P5242&gt;1,P5242&lt;41),AND(Q5242&gt;1,Q5242&lt;41)),"Ct&lt;41","Ct&gt;41")</f>
        <v>Ct&gt;41</v>
      </c>
      <c r="U5242" s="0" t="str">
        <f aca="false">I5242</f>
        <v>Spidssnudetfroe</v>
      </c>
      <c r="V5242" s="0" t="str">
        <f aca="false">MID(F5242,10,9)</f>
        <v>DL2018086</v>
      </c>
      <c r="W5242" s="64" t="str">
        <f aca="false">V5242&amp;"_"&amp;U5242&amp;"_"&amp;R5242&amp;"_"&amp;S5242&amp;"_"&amp;T5242</f>
        <v>DL2018086_Spidssnudetfroe_Invalid_Absent_Ct&gt;41</v>
      </c>
    </row>
    <row r="5243" customFormat="false" ht="14.25" hidden="false" customHeight="false" outlineLevel="0" collapsed="false">
      <c r="A5243" s="0" t="s">
        <v>844</v>
      </c>
      <c r="B5243" s="52" t="s">
        <v>985</v>
      </c>
      <c r="C5243" s="52" t="s">
        <v>747</v>
      </c>
      <c r="D5243" s="53" t="n">
        <v>0.1</v>
      </c>
      <c r="E5243" s="53" t="s">
        <v>748</v>
      </c>
      <c r="F5243" s="0" t="s">
        <v>1402</v>
      </c>
      <c r="G5243" s="0" t="str">
        <f aca="false">LEFT(B5243,2)</f>
        <v>13</v>
      </c>
      <c r="H5243" s="0" t="str">
        <f aca="false">I5243&amp;"_"&amp;G5243&amp;"_"&amp;F5243</f>
        <v>Spidssnudetfroe_13_20190116_DL2018086_NielsSteensenGym_koersel1</v>
      </c>
      <c r="I5243" s="61" t="str">
        <f aca="false">MID(RIGHT(B5243,LEN(B5243)-3),1,FIND("_",RIGHT(B5243,LEN(B5243)-3))-1)</f>
        <v>Spidssnudetfroe</v>
      </c>
      <c r="J5243" s="61" t="str">
        <f aca="false">TRIM(SUBSTITUTE(RIGHT(B5243,FIND(I5243,B5243)+1),"_",""))</f>
        <v>NegK</v>
      </c>
      <c r="K5243" s="0" t="str">
        <f aca="false">IFERROR(VALUE(SUBSTITUTE(E5243,".",",")),E5243)</f>
        <v>No Ct</v>
      </c>
      <c r="L5243" s="61" t="str">
        <f aca="false">IF(J5243="PosK",SUMIFS(K:K,J:J,"PosK",H:H,H5243),"")</f>
        <v/>
      </c>
      <c r="M5243" s="61" t="str">
        <f aca="false">IF(J5243="PosK",SUMIFS(K:K,J:J,"NegK",H:H,H5243),"")</f>
        <v/>
      </c>
      <c r="N5243" s="61" t="str">
        <f aca="false">IF(J5243="PosK",SUMIFS(K:K,J:J,"eDNA",H:H,H5243),"")</f>
        <v/>
      </c>
    </row>
    <row r="5244" customFormat="false" ht="14.25" hidden="false" customHeight="false" outlineLevel="0" collapsed="false">
      <c r="A5244" s="0" t="s">
        <v>846</v>
      </c>
      <c r="B5244" s="52" t="s">
        <v>986</v>
      </c>
      <c r="C5244" s="52" t="s">
        <v>751</v>
      </c>
      <c r="D5244" s="53" t="n">
        <v>0.1</v>
      </c>
      <c r="E5244" s="53" t="s">
        <v>748</v>
      </c>
      <c r="F5244" s="0" t="s">
        <v>1402</v>
      </c>
      <c r="G5244" s="0" t="str">
        <f aca="false">LEFT(B5244,2)</f>
        <v>13</v>
      </c>
      <c r="H5244" s="0" t="str">
        <f aca="false">I5244&amp;"_"&amp;G5244&amp;"_"&amp;F5244</f>
        <v>Spidssnudetfroe_13_20190116_DL2018086_NielsSteensenGym_koersel1</v>
      </c>
      <c r="I5244" s="61" t="str">
        <f aca="false">MID(RIGHT(B5244,LEN(B5244)-3),1,FIND("_",RIGHT(B5244,LEN(B5244)-3))-1)</f>
        <v>Spidssnudetfroe</v>
      </c>
      <c r="J5244" s="61" t="str">
        <f aca="false">TRIM(SUBSTITUTE(RIGHT(B5244,FIND(I5244,B5244)+1),"_",""))</f>
        <v>eDNA</v>
      </c>
      <c r="K5244" s="0" t="str">
        <f aca="false">IFERROR(VALUE(SUBSTITUTE(E5244,".",",")),E5244)</f>
        <v>No Ct</v>
      </c>
      <c r="L5244" s="61" t="str">
        <f aca="false">IF(J5244="PosK",SUMIFS(K:K,J:J,"PosK",H:H,H5244),"")</f>
        <v/>
      </c>
      <c r="M5244" s="61" t="str">
        <f aca="false">IF(J5244="PosK",SUMIFS(K:K,J:J,"NegK",H:H,H5244),"")</f>
        <v/>
      </c>
      <c r="N5244" s="61" t="str">
        <f aca="false">IF(J5244="PosK",SUMIFS(K:K,J:J,"eDNA",H:H,H5244),"")</f>
        <v/>
      </c>
      <c r="Q5244" s="62"/>
    </row>
    <row r="5245" customFormat="false" ht="14.25" hidden="false" customHeight="false" outlineLevel="0" collapsed="false">
      <c r="A5245" s="0" t="s">
        <v>848</v>
      </c>
      <c r="B5245" s="52" t="s">
        <v>986</v>
      </c>
      <c r="C5245" s="52" t="s">
        <v>751</v>
      </c>
      <c r="D5245" s="53" t="n">
        <v>0.1</v>
      </c>
      <c r="E5245" s="53" t="s">
        <v>748</v>
      </c>
      <c r="F5245" s="0" t="s">
        <v>1402</v>
      </c>
      <c r="G5245" s="0" t="str">
        <f aca="false">LEFT(B5245,2)</f>
        <v>13</v>
      </c>
      <c r="H5245" s="0" t="str">
        <f aca="false">I5245&amp;"_"&amp;G5245&amp;"_"&amp;F5245</f>
        <v>Spidssnudetfroe_13_20190116_DL2018086_NielsSteensenGym_koersel1</v>
      </c>
      <c r="I5245" s="61" t="str">
        <f aca="false">MID(RIGHT(B5245,LEN(B5245)-3),1,FIND("_",RIGHT(B5245,LEN(B5245)-3))-1)</f>
        <v>Spidssnudetfroe</v>
      </c>
      <c r="J5245" s="61" t="str">
        <f aca="false">TRIM(SUBSTITUTE(RIGHT(B5245,FIND(I5245,B5245)+1),"_",""))</f>
        <v>eDNA</v>
      </c>
      <c r="K5245" s="0" t="str">
        <f aca="false">IFERROR(VALUE(SUBSTITUTE(E5245,".",",")),E5245)</f>
        <v>No Ct</v>
      </c>
      <c r="L5245" s="61" t="str">
        <f aca="false">IF(J5245="PosK",SUMIFS(K:K,J:J,"PosK",H:H,H5245),"")</f>
        <v/>
      </c>
      <c r="M5245" s="61" t="str">
        <f aca="false">IF(J5245="PosK",SUMIFS(K:K,J:J,"NegK",H:H,H5245),"")</f>
        <v/>
      </c>
      <c r="N5245" s="61" t="str">
        <f aca="false">IF(J5245="PosK",SUMIFS(K:K,J:J,"eDNA",H:H,H5245),"")</f>
        <v/>
      </c>
      <c r="P5245" s="62"/>
      <c r="T5245" s="63"/>
      <c r="W5245" s="64"/>
    </row>
    <row r="5246" customFormat="false" ht="14.25" hidden="false" customHeight="false" outlineLevel="0" collapsed="false">
      <c r="A5246" s="0" t="s">
        <v>849</v>
      </c>
      <c r="B5246" s="52" t="s">
        <v>987</v>
      </c>
      <c r="C5246" s="52" t="s">
        <v>743</v>
      </c>
      <c r="D5246" s="53" t="n">
        <v>0.1</v>
      </c>
      <c r="E5246" s="53" t="s">
        <v>748</v>
      </c>
      <c r="F5246" s="0" t="s">
        <v>1402</v>
      </c>
      <c r="G5246" s="0" t="str">
        <f aca="false">LEFT(B5246,2)</f>
        <v>14</v>
      </c>
      <c r="H5246" s="0" t="str">
        <f aca="false">I5246&amp;"_"&amp;G5246&amp;"_"&amp;F5246</f>
        <v>Spidssnudetfroe_14_20190116_DL2018086_NielsSteensenGym_koersel1</v>
      </c>
      <c r="I5246" s="61" t="str">
        <f aca="false">MID(RIGHT(B5246,LEN(B5246)-3),1,FIND("_",RIGHT(B5246,LEN(B5246)-3))-1)</f>
        <v>Spidssnudetfroe</v>
      </c>
      <c r="J5246" s="61" t="str">
        <f aca="false">TRIM(SUBSTITUTE(RIGHT(B5246,FIND(I5246,B5246)+1),"_",""))</f>
        <v>PosK</v>
      </c>
      <c r="K5246" s="0" t="str">
        <f aca="false">IFERROR(VALUE(SUBSTITUTE(E5246,".",",")),E5246)</f>
        <v>No Ct</v>
      </c>
      <c r="L5246" s="61" t="n">
        <f aca="false">IF(J5246="PosK",SUMIFS(K:K,J:J,"PosK",H:H,H5246),"")</f>
        <v>0</v>
      </c>
      <c r="M5246" s="61" t="n">
        <f aca="false">IF(J5246="PosK",SUMIFS(K:K,J:J,"NegK",H:H,H5246),"")</f>
        <v>9.85</v>
      </c>
      <c r="N5246" s="61" t="n">
        <f aca="false">IF(J5246="PosK",SUMIFS(K:K,J:J,"eDNA",H:H,H5246),"")</f>
        <v>0</v>
      </c>
      <c r="P5246" s="62" t="n">
        <f aca="false">IF(K5248="No Ct",0,K5248)</f>
        <v>0</v>
      </c>
      <c r="Q5246" s="62" t="n">
        <f aca="false">IF(K5249="No Ct",0,K5249)</f>
        <v>0</v>
      </c>
      <c r="R5246" s="0" t="str">
        <f aca="false">IF(AND(L5246&gt;0,M5246=0),"Valid","Invalid")</f>
        <v>Invalid</v>
      </c>
      <c r="S5246" s="0" t="str">
        <f aca="false">IF(OR(P5246&gt;1,Q5246&gt;1),"Present","Absent")</f>
        <v>Absent</v>
      </c>
      <c r="T5246" s="63" t="str">
        <f aca="false">IF(OR(AND(P5246&gt;1,P5246&lt;41),AND(Q5246&gt;1,Q5246&lt;41)),"Ct&lt;41","Ct&gt;41")</f>
        <v>Ct&gt;41</v>
      </c>
      <c r="U5246" s="0" t="str">
        <f aca="false">I5246</f>
        <v>Spidssnudetfroe</v>
      </c>
      <c r="V5246" s="0" t="str">
        <f aca="false">MID(F5246,10,9)</f>
        <v>DL2018086</v>
      </c>
      <c r="W5246" s="64" t="str">
        <f aca="false">V5246&amp;"_"&amp;U5246&amp;"_"&amp;R5246&amp;"_"&amp;S5246&amp;"_"&amp;T5246</f>
        <v>DL2018086_Spidssnudetfroe_Invalid_Absent_Ct&gt;41</v>
      </c>
    </row>
    <row r="5247" customFormat="false" ht="14.25" hidden="false" customHeight="false" outlineLevel="0" collapsed="false">
      <c r="A5247" s="0" t="s">
        <v>851</v>
      </c>
      <c r="B5247" s="52" t="s">
        <v>988</v>
      </c>
      <c r="C5247" s="52" t="s">
        <v>747</v>
      </c>
      <c r="D5247" s="53" t="n">
        <v>0.1</v>
      </c>
      <c r="E5247" s="53" t="n">
        <v>9.85</v>
      </c>
      <c r="F5247" s="0" t="s">
        <v>1402</v>
      </c>
      <c r="G5247" s="0" t="str">
        <f aca="false">LEFT(B5247,2)</f>
        <v>14</v>
      </c>
      <c r="H5247" s="0" t="str">
        <f aca="false">I5247&amp;"_"&amp;G5247&amp;"_"&amp;F5247</f>
        <v>Spidssnudetfroe_14_20190116_DL2018086_NielsSteensenGym_koersel1</v>
      </c>
      <c r="I5247" s="61" t="str">
        <f aca="false">MID(RIGHT(B5247,LEN(B5247)-3),1,FIND("_",RIGHT(B5247,LEN(B5247)-3))-1)</f>
        <v>Spidssnudetfroe</v>
      </c>
      <c r="J5247" s="61" t="str">
        <f aca="false">TRIM(SUBSTITUTE(RIGHT(B5247,FIND(I5247,B5247)+1),"_",""))</f>
        <v>NegK</v>
      </c>
      <c r="K5247" s="0" t="n">
        <f aca="false">IFERROR(VALUE(SUBSTITUTE(E5247,".",",")),E5247)</f>
        <v>9.85</v>
      </c>
      <c r="L5247" s="61" t="str">
        <f aca="false">IF(J5247="PosK",SUMIFS(K:K,J:J,"PosK",H:H,H5247),"")</f>
        <v/>
      </c>
      <c r="M5247" s="61" t="str">
        <f aca="false">IF(J5247="PosK",SUMIFS(K:K,J:J,"NegK",H:H,H5247),"")</f>
        <v/>
      </c>
      <c r="N5247" s="61" t="str">
        <f aca="false">IF(J5247="PosK",SUMIFS(K:K,J:J,"eDNA",H:H,H5247),"")</f>
        <v/>
      </c>
    </row>
    <row r="5248" customFormat="false" ht="14.25" hidden="false" customHeight="false" outlineLevel="0" collapsed="false">
      <c r="A5248" s="0" t="s">
        <v>853</v>
      </c>
      <c r="B5248" s="52" t="s">
        <v>989</v>
      </c>
      <c r="C5248" s="52" t="s">
        <v>751</v>
      </c>
      <c r="D5248" s="53" t="n">
        <v>0.1</v>
      </c>
      <c r="E5248" s="53" t="s">
        <v>748</v>
      </c>
      <c r="F5248" s="0" t="s">
        <v>1402</v>
      </c>
      <c r="G5248" s="0" t="str">
        <f aca="false">LEFT(B5248,2)</f>
        <v>14</v>
      </c>
      <c r="H5248" s="0" t="str">
        <f aca="false">I5248&amp;"_"&amp;G5248&amp;"_"&amp;F5248</f>
        <v>Spidssnudetfroe_14_20190116_DL2018086_NielsSteensenGym_koersel1</v>
      </c>
      <c r="I5248" s="61" t="str">
        <f aca="false">MID(RIGHT(B5248,LEN(B5248)-3),1,FIND("_",RIGHT(B5248,LEN(B5248)-3))-1)</f>
        <v>Spidssnudetfroe</v>
      </c>
      <c r="J5248" s="61" t="str">
        <f aca="false">TRIM(SUBSTITUTE(RIGHT(B5248,FIND(I5248,B5248)+1),"_",""))</f>
        <v>eDNA</v>
      </c>
      <c r="K5248" s="0" t="str">
        <f aca="false">IFERROR(VALUE(SUBSTITUTE(E5248,".",",")),E5248)</f>
        <v>No Ct</v>
      </c>
      <c r="L5248" s="61" t="str">
        <f aca="false">IF(J5248="PosK",SUMIFS(K:K,J:J,"PosK",H:H,H5248),"")</f>
        <v/>
      </c>
      <c r="M5248" s="61" t="str">
        <f aca="false">IF(J5248="PosK",SUMIFS(K:K,J:J,"NegK",H:H,H5248),"")</f>
        <v/>
      </c>
      <c r="N5248" s="61" t="str">
        <f aca="false">IF(J5248="PosK",SUMIFS(K:K,J:J,"eDNA",H:H,H5248),"")</f>
        <v/>
      </c>
      <c r="Q5248" s="62"/>
    </row>
    <row r="5249" customFormat="false" ht="14.25" hidden="false" customHeight="false" outlineLevel="0" collapsed="false">
      <c r="A5249" s="0" t="s">
        <v>855</v>
      </c>
      <c r="B5249" s="52" t="s">
        <v>989</v>
      </c>
      <c r="C5249" s="52" t="s">
        <v>751</v>
      </c>
      <c r="D5249" s="53" t="n">
        <v>0.1</v>
      </c>
      <c r="E5249" s="53" t="s">
        <v>748</v>
      </c>
      <c r="F5249" s="0" t="s">
        <v>1402</v>
      </c>
      <c r="G5249" s="0" t="str">
        <f aca="false">LEFT(B5249,2)</f>
        <v>14</v>
      </c>
      <c r="H5249" s="0" t="str">
        <f aca="false">I5249&amp;"_"&amp;G5249&amp;"_"&amp;F5249</f>
        <v>Spidssnudetfroe_14_20190116_DL2018086_NielsSteensenGym_koersel1</v>
      </c>
      <c r="I5249" s="61" t="str">
        <f aca="false">MID(RIGHT(B5249,LEN(B5249)-3),1,FIND("_",RIGHT(B5249,LEN(B5249)-3))-1)</f>
        <v>Spidssnudetfroe</v>
      </c>
      <c r="J5249" s="61" t="str">
        <f aca="false">TRIM(SUBSTITUTE(RIGHT(B5249,FIND(I5249,B5249)+1),"_",""))</f>
        <v>eDNA</v>
      </c>
      <c r="K5249" s="0" t="str">
        <f aca="false">IFERROR(VALUE(SUBSTITUTE(E5249,".",",")),E5249)</f>
        <v>No Ct</v>
      </c>
      <c r="L5249" s="61" t="str">
        <f aca="false">IF(J5249="PosK",SUMIFS(K:K,J:J,"PosK",H:H,H5249),"")</f>
        <v/>
      </c>
      <c r="M5249" s="61" t="str">
        <f aca="false">IF(J5249="PosK",SUMIFS(K:K,J:J,"NegK",H:H,H5249),"")</f>
        <v/>
      </c>
      <c r="N5249" s="61" t="str">
        <f aca="false">IF(J5249="PosK",SUMIFS(K:K,J:J,"eDNA",H:H,H5249),"")</f>
        <v/>
      </c>
      <c r="P5249" s="62"/>
      <c r="T5249" s="63"/>
      <c r="W5249" s="64"/>
    </row>
    <row r="5250" customFormat="false" ht="14.25" hidden="false" customHeight="false" outlineLevel="0" collapsed="false">
      <c r="A5250" s="0" t="s">
        <v>856</v>
      </c>
      <c r="B5250" s="52" t="s">
        <v>990</v>
      </c>
      <c r="C5250" s="52" t="s">
        <v>743</v>
      </c>
      <c r="D5250" s="53" t="n">
        <v>0.1</v>
      </c>
      <c r="E5250" s="53" t="s">
        <v>748</v>
      </c>
      <c r="F5250" s="0" t="s">
        <v>1402</v>
      </c>
      <c r="G5250" s="0" t="str">
        <f aca="false">LEFT(B5250,2)</f>
        <v>15</v>
      </c>
      <c r="H5250" s="0" t="str">
        <f aca="false">I5250&amp;"_"&amp;G5250&amp;"_"&amp;F5250</f>
        <v>KortbenetGroenFroe_15_20190116_DL2018086_NielsSteensenGym_koersel1</v>
      </c>
      <c r="I5250" s="61" t="str">
        <f aca="false">MID(RIGHT(B5250,LEN(B5250)-3),1,FIND("_",RIGHT(B5250,LEN(B5250)-3))-1)</f>
        <v>KortbenetGroenFroe</v>
      </c>
      <c r="J5250" s="61" t="str">
        <f aca="false">TRIM(SUBSTITUTE(RIGHT(B5250,FIND(I5250,B5250)+1),"_",""))</f>
        <v>PosK</v>
      </c>
      <c r="K5250" s="0" t="str">
        <f aca="false">IFERROR(VALUE(SUBSTITUTE(E5250,".",",")),E5250)</f>
        <v>No Ct</v>
      </c>
      <c r="L5250" s="61" t="n">
        <f aca="false">IF(J5250="PosK",SUMIFS(K:K,J:J,"PosK",H:H,H5250),"")</f>
        <v>0</v>
      </c>
      <c r="M5250" s="61" t="n">
        <f aca="false">IF(J5250="PosK",SUMIFS(K:K,J:J,"NegK",H:H,H5250),"")</f>
        <v>0</v>
      </c>
      <c r="N5250" s="61" t="n">
        <f aca="false">IF(J5250="PosK",SUMIFS(K:K,J:J,"eDNA",H:H,H5250),"")</f>
        <v>0</v>
      </c>
      <c r="P5250" s="62" t="n">
        <f aca="false">IF(K5252="No Ct",0,K5252)</f>
        <v>0</v>
      </c>
      <c r="Q5250" s="62" t="n">
        <f aca="false">IF(K5253="No Ct",0,K5253)</f>
        <v>0</v>
      </c>
      <c r="R5250" s="0" t="str">
        <f aca="false">IF(AND(L5250&gt;0,M5250=0),"Valid","Invalid")</f>
        <v>Invalid</v>
      </c>
      <c r="S5250" s="0" t="str">
        <f aca="false">IF(OR(P5250&gt;1,Q5250&gt;1),"Present","Absent")</f>
        <v>Absent</v>
      </c>
      <c r="T5250" s="63" t="str">
        <f aca="false">IF(OR(AND(P5250&gt;1,P5250&lt;41),AND(Q5250&gt;1,Q5250&lt;41)),"Ct&lt;41","Ct&gt;41")</f>
        <v>Ct&gt;41</v>
      </c>
      <c r="U5250" s="0" t="str">
        <f aca="false">I5250</f>
        <v>KortbenetGroenFroe</v>
      </c>
      <c r="V5250" s="0" t="str">
        <f aca="false">MID(F5250,10,9)</f>
        <v>DL2018086</v>
      </c>
      <c r="W5250" s="64" t="str">
        <f aca="false">V5250&amp;"_"&amp;U5250&amp;"_"&amp;R5250&amp;"_"&amp;S5250&amp;"_"&amp;T5250</f>
        <v>DL2018086_KortbenetGroenFroe_Invalid_Absent_Ct&gt;41</v>
      </c>
    </row>
    <row r="5251" customFormat="false" ht="14.25" hidden="false" customHeight="false" outlineLevel="0" collapsed="false">
      <c r="A5251" s="0" t="s">
        <v>858</v>
      </c>
      <c r="B5251" s="52" t="s">
        <v>991</v>
      </c>
      <c r="C5251" s="52" t="s">
        <v>747</v>
      </c>
      <c r="D5251" s="53" t="n">
        <v>0.1</v>
      </c>
      <c r="E5251" s="53" t="s">
        <v>748</v>
      </c>
      <c r="F5251" s="0" t="s">
        <v>1402</v>
      </c>
      <c r="G5251" s="0" t="str">
        <f aca="false">LEFT(B5251,2)</f>
        <v>15</v>
      </c>
      <c r="H5251" s="0" t="str">
        <f aca="false">I5251&amp;"_"&amp;G5251&amp;"_"&amp;F5251</f>
        <v>KortbenetGroenFroe_15_20190116_DL2018086_NielsSteensenGym_koersel1</v>
      </c>
      <c r="I5251" s="61" t="str">
        <f aca="false">MID(RIGHT(B5251,LEN(B5251)-3),1,FIND("_",RIGHT(B5251,LEN(B5251)-3))-1)</f>
        <v>KortbenetGroenFroe</v>
      </c>
      <c r="J5251" s="61" t="str">
        <f aca="false">TRIM(SUBSTITUTE(RIGHT(B5251,FIND(I5251,B5251)+1),"_",""))</f>
        <v>NegK</v>
      </c>
      <c r="K5251" s="0" t="str">
        <f aca="false">IFERROR(VALUE(SUBSTITUTE(E5251,".",",")),E5251)</f>
        <v>No Ct</v>
      </c>
      <c r="L5251" s="61" t="str">
        <f aca="false">IF(J5251="PosK",SUMIFS(K:K,J:J,"PosK",H:H,H5251),"")</f>
        <v/>
      </c>
      <c r="M5251" s="61" t="str">
        <f aca="false">IF(J5251="PosK",SUMIFS(K:K,J:J,"NegK",H:H,H5251),"")</f>
        <v/>
      </c>
      <c r="N5251" s="61" t="str">
        <f aca="false">IF(J5251="PosK",SUMIFS(K:K,J:J,"eDNA",H:H,H5251),"")</f>
        <v/>
      </c>
    </row>
    <row r="5252" customFormat="false" ht="14.25" hidden="false" customHeight="false" outlineLevel="0" collapsed="false">
      <c r="A5252" s="0" t="s">
        <v>860</v>
      </c>
      <c r="B5252" s="52" t="s">
        <v>992</v>
      </c>
      <c r="C5252" s="52" t="s">
        <v>751</v>
      </c>
      <c r="D5252" s="53" t="n">
        <v>0.1</v>
      </c>
      <c r="E5252" s="53" t="s">
        <v>748</v>
      </c>
      <c r="F5252" s="0" t="s">
        <v>1402</v>
      </c>
      <c r="G5252" s="0" t="str">
        <f aca="false">LEFT(B5252,2)</f>
        <v>15</v>
      </c>
      <c r="H5252" s="0" t="str">
        <f aca="false">I5252&amp;"_"&amp;G5252&amp;"_"&amp;F5252</f>
        <v>KortbenetGroenFroe_15_20190116_DL2018086_NielsSteensenGym_koersel1</v>
      </c>
      <c r="I5252" s="61" t="str">
        <f aca="false">MID(RIGHT(B5252,LEN(B5252)-3),1,FIND("_",RIGHT(B5252,LEN(B5252)-3))-1)</f>
        <v>KortbenetGroenFroe</v>
      </c>
      <c r="J5252" s="61" t="str">
        <f aca="false">TRIM(SUBSTITUTE(RIGHT(B5252,FIND(I5252,B5252)+1),"_",""))</f>
        <v>eDNA</v>
      </c>
      <c r="K5252" s="0" t="str">
        <f aca="false">IFERROR(VALUE(SUBSTITUTE(E5252,".",",")),E5252)</f>
        <v>No Ct</v>
      </c>
      <c r="L5252" s="61" t="str">
        <f aca="false">IF(J5252="PosK",SUMIFS(K:K,J:J,"PosK",H:H,H5252),"")</f>
        <v/>
      </c>
      <c r="M5252" s="61" t="str">
        <f aca="false">IF(J5252="PosK",SUMIFS(K:K,J:J,"NegK",H:H,H5252),"")</f>
        <v/>
      </c>
      <c r="N5252" s="61" t="str">
        <f aca="false">IF(J5252="PosK",SUMIFS(K:K,J:J,"eDNA",H:H,H5252),"")</f>
        <v/>
      </c>
      <c r="Q5252" s="62"/>
    </row>
    <row r="5253" customFormat="false" ht="14.25" hidden="false" customHeight="false" outlineLevel="0" collapsed="false">
      <c r="A5253" s="0" t="s">
        <v>862</v>
      </c>
      <c r="B5253" s="52" t="s">
        <v>992</v>
      </c>
      <c r="C5253" s="52" t="s">
        <v>751</v>
      </c>
      <c r="D5253" s="53" t="n">
        <v>0.1</v>
      </c>
      <c r="E5253" s="53" t="s">
        <v>748</v>
      </c>
      <c r="F5253" s="0" t="s">
        <v>1402</v>
      </c>
      <c r="G5253" s="0" t="str">
        <f aca="false">LEFT(B5253,2)</f>
        <v>15</v>
      </c>
      <c r="H5253" s="0" t="str">
        <f aca="false">I5253&amp;"_"&amp;G5253&amp;"_"&amp;F5253</f>
        <v>KortbenetGroenFroe_15_20190116_DL2018086_NielsSteensenGym_koersel1</v>
      </c>
      <c r="I5253" s="61" t="str">
        <f aca="false">MID(RIGHT(B5253,LEN(B5253)-3),1,FIND("_",RIGHT(B5253,LEN(B5253)-3))-1)</f>
        <v>KortbenetGroenFroe</v>
      </c>
      <c r="J5253" s="61" t="str">
        <f aca="false">TRIM(SUBSTITUTE(RIGHT(B5253,FIND(I5253,B5253)+1),"_",""))</f>
        <v>eDNA</v>
      </c>
      <c r="K5253" s="0" t="str">
        <f aca="false">IFERROR(VALUE(SUBSTITUTE(E5253,".",",")),E5253)</f>
        <v>No Ct</v>
      </c>
      <c r="L5253" s="61" t="str">
        <f aca="false">IF(J5253="PosK",SUMIFS(K:K,J:J,"PosK",H:H,H5253),"")</f>
        <v/>
      </c>
      <c r="M5253" s="61" t="str">
        <f aca="false">IF(J5253="PosK",SUMIFS(K:K,J:J,"NegK",H:H,H5253),"")</f>
        <v/>
      </c>
      <c r="N5253" s="61" t="str">
        <f aca="false">IF(J5253="PosK",SUMIFS(K:K,J:J,"eDNA",H:H,H5253),"")</f>
        <v/>
      </c>
      <c r="P5253" s="62"/>
      <c r="T5253" s="63"/>
      <c r="W5253" s="64"/>
    </row>
    <row r="5254" customFormat="false" ht="14.25" hidden="false" customHeight="false" outlineLevel="0" collapsed="false">
      <c r="A5254" s="0" t="s">
        <v>863</v>
      </c>
      <c r="B5254" s="52" t="s">
        <v>1212</v>
      </c>
      <c r="C5254" s="52" t="s">
        <v>743</v>
      </c>
      <c r="D5254" s="53" t="n">
        <v>0.1</v>
      </c>
      <c r="E5254" s="53" t="s">
        <v>748</v>
      </c>
      <c r="F5254" s="0" t="s">
        <v>1402</v>
      </c>
      <c r="G5254" s="0" t="str">
        <f aca="false">LEFT(B5254,2)</f>
        <v>16</v>
      </c>
      <c r="H5254" s="0" t="str">
        <f aca="false">I5254&amp;"_"&amp;G5254&amp;"_"&amp;F5254</f>
        <v>ButsnudetFroe_16_20190116_DL2018086_NielsSteensenGym_koersel1</v>
      </c>
      <c r="I5254" s="61" t="str">
        <f aca="false">MID(RIGHT(B5254,LEN(B5254)-3),1,FIND("_",RIGHT(B5254,LEN(B5254)-3))-1)</f>
        <v>ButsnudetFroe</v>
      </c>
      <c r="J5254" s="61" t="str">
        <f aca="false">TRIM(SUBSTITUTE(RIGHT(B5254,FIND(I5254,B5254)+1),"_",""))</f>
        <v>PosK</v>
      </c>
      <c r="K5254" s="0" t="str">
        <f aca="false">IFERROR(VALUE(SUBSTITUTE(E5254,".",",")),E5254)</f>
        <v>No Ct</v>
      </c>
      <c r="L5254" s="61" t="n">
        <f aca="false">IF(J5254="PosK",SUMIFS(K:K,J:J,"PosK",H:H,H5254),"")</f>
        <v>0</v>
      </c>
      <c r="M5254" s="61" t="n">
        <f aca="false">IF(J5254="PosK",SUMIFS(K:K,J:J,"NegK",H:H,H5254),"")</f>
        <v>0</v>
      </c>
      <c r="N5254" s="61" t="n">
        <f aca="false">IF(J5254="PosK",SUMIFS(K:K,J:J,"eDNA",H:H,H5254),"")</f>
        <v>0</v>
      </c>
      <c r="P5254" s="62" t="n">
        <f aca="false">IF(K5256="No Ct",0,K5256)</f>
        <v>0</v>
      </c>
      <c r="Q5254" s="62" t="n">
        <f aca="false">IF(K5257="No Ct",0,K5257)</f>
        <v>0</v>
      </c>
      <c r="R5254" s="0" t="str">
        <f aca="false">IF(AND(L5254&gt;0,M5254=0),"Valid","Invalid")</f>
        <v>Invalid</v>
      </c>
      <c r="S5254" s="0" t="str">
        <f aca="false">IF(OR(P5254&gt;1,Q5254&gt;1),"Present","Absent")</f>
        <v>Absent</v>
      </c>
      <c r="T5254" s="63" t="str">
        <f aca="false">IF(OR(AND(P5254&gt;1,P5254&lt;41),AND(Q5254&gt;1,Q5254&lt;41)),"Ct&lt;41","Ct&gt;41")</f>
        <v>Ct&gt;41</v>
      </c>
      <c r="U5254" s="0" t="str">
        <f aca="false">I5254</f>
        <v>ButsnudetFroe</v>
      </c>
      <c r="V5254" s="0" t="str">
        <f aca="false">MID(F5254,10,9)</f>
        <v>DL2018086</v>
      </c>
      <c r="W5254" s="64" t="str">
        <f aca="false">V5254&amp;"_"&amp;U5254&amp;"_"&amp;R5254&amp;"_"&amp;S5254&amp;"_"&amp;T5254</f>
        <v>DL2018086_ButsnudetFroe_Invalid_Absent_Ct&gt;41</v>
      </c>
    </row>
    <row r="5255" customFormat="false" ht="14.25" hidden="false" customHeight="false" outlineLevel="0" collapsed="false">
      <c r="A5255" s="0" t="s">
        <v>865</v>
      </c>
      <c r="B5255" s="52" t="s">
        <v>1213</v>
      </c>
      <c r="C5255" s="52" t="s">
        <v>747</v>
      </c>
      <c r="D5255" s="53" t="n">
        <v>0.1</v>
      </c>
      <c r="E5255" s="53" t="s">
        <v>748</v>
      </c>
      <c r="F5255" s="0" t="s">
        <v>1402</v>
      </c>
      <c r="G5255" s="0" t="str">
        <f aca="false">LEFT(B5255,2)</f>
        <v>16</v>
      </c>
      <c r="H5255" s="0" t="str">
        <f aca="false">I5255&amp;"_"&amp;G5255&amp;"_"&amp;F5255</f>
        <v>ButsnudetFroe_16_20190116_DL2018086_NielsSteensenGym_koersel1</v>
      </c>
      <c r="I5255" s="61" t="str">
        <f aca="false">MID(RIGHT(B5255,LEN(B5255)-3),1,FIND("_",RIGHT(B5255,LEN(B5255)-3))-1)</f>
        <v>ButsnudetFroe</v>
      </c>
      <c r="J5255" s="61" t="str">
        <f aca="false">TRIM(SUBSTITUTE(RIGHT(B5255,FIND(I5255,B5255)+1),"_",""))</f>
        <v>NegK</v>
      </c>
      <c r="K5255" s="0" t="str">
        <f aca="false">IFERROR(VALUE(SUBSTITUTE(E5255,".",",")),E5255)</f>
        <v>No Ct</v>
      </c>
      <c r="L5255" s="61" t="str">
        <f aca="false">IF(J5255="PosK",SUMIFS(K:K,J:J,"PosK",H:H,H5255),"")</f>
        <v/>
      </c>
      <c r="M5255" s="61" t="str">
        <f aca="false">IF(J5255="PosK",SUMIFS(K:K,J:J,"NegK",H:H,H5255),"")</f>
        <v/>
      </c>
      <c r="N5255" s="61" t="str">
        <f aca="false">IF(J5255="PosK",SUMIFS(K:K,J:J,"eDNA",H:H,H5255),"")</f>
        <v/>
      </c>
    </row>
    <row r="5256" customFormat="false" ht="14.25" hidden="false" customHeight="false" outlineLevel="0" collapsed="false">
      <c r="A5256" s="0" t="s">
        <v>867</v>
      </c>
      <c r="B5256" s="52" t="s">
        <v>1214</v>
      </c>
      <c r="C5256" s="52" t="s">
        <v>751</v>
      </c>
      <c r="D5256" s="53" t="n">
        <v>0.1</v>
      </c>
      <c r="E5256" s="53" t="s">
        <v>748</v>
      </c>
      <c r="F5256" s="0" t="s">
        <v>1402</v>
      </c>
      <c r="G5256" s="0" t="str">
        <f aca="false">LEFT(B5256,2)</f>
        <v>16</v>
      </c>
      <c r="H5256" s="0" t="str">
        <f aca="false">I5256&amp;"_"&amp;G5256&amp;"_"&amp;F5256</f>
        <v>ButsnudetFroe_16_20190116_DL2018086_NielsSteensenGym_koersel1</v>
      </c>
      <c r="I5256" s="61" t="str">
        <f aca="false">MID(RIGHT(B5256,LEN(B5256)-3),1,FIND("_",RIGHT(B5256,LEN(B5256)-3))-1)</f>
        <v>ButsnudetFroe</v>
      </c>
      <c r="J5256" s="61" t="str">
        <f aca="false">TRIM(SUBSTITUTE(RIGHT(B5256,FIND(I5256,B5256)+1),"_",""))</f>
        <v>eDNA</v>
      </c>
      <c r="K5256" s="0" t="str">
        <f aca="false">IFERROR(VALUE(SUBSTITUTE(E5256,".",",")),E5256)</f>
        <v>No Ct</v>
      </c>
      <c r="L5256" s="61" t="str">
        <f aca="false">IF(J5256="PosK",SUMIFS(K:K,J:J,"PosK",H:H,H5256),"")</f>
        <v/>
      </c>
      <c r="M5256" s="61" t="str">
        <f aca="false">IF(J5256="PosK",SUMIFS(K:K,J:J,"NegK",H:H,H5256),"")</f>
        <v/>
      </c>
      <c r="N5256" s="61" t="str">
        <f aca="false">IF(J5256="PosK",SUMIFS(K:K,J:J,"eDNA",H:H,H5256),"")</f>
        <v/>
      </c>
      <c r="Q5256" s="62"/>
    </row>
    <row r="5257" customFormat="false" ht="14.25" hidden="false" customHeight="false" outlineLevel="0" collapsed="false">
      <c r="A5257" s="0" t="s">
        <v>869</v>
      </c>
      <c r="B5257" s="52" t="s">
        <v>1214</v>
      </c>
      <c r="C5257" s="52" t="s">
        <v>751</v>
      </c>
      <c r="D5257" s="53" t="n">
        <v>0.1</v>
      </c>
      <c r="E5257" s="53" t="s">
        <v>748</v>
      </c>
      <c r="F5257" s="0" t="s">
        <v>1402</v>
      </c>
      <c r="G5257" s="0" t="str">
        <f aca="false">LEFT(B5257,2)</f>
        <v>16</v>
      </c>
      <c r="H5257" s="0" t="str">
        <f aca="false">I5257&amp;"_"&amp;G5257&amp;"_"&amp;F5257</f>
        <v>ButsnudetFroe_16_20190116_DL2018086_NielsSteensenGym_koersel1</v>
      </c>
      <c r="I5257" s="61" t="str">
        <f aca="false">MID(RIGHT(B5257,LEN(B5257)-3),1,FIND("_",RIGHT(B5257,LEN(B5257)-3))-1)</f>
        <v>ButsnudetFroe</v>
      </c>
      <c r="J5257" s="61" t="str">
        <f aca="false">TRIM(SUBSTITUTE(RIGHT(B5257,FIND(I5257,B5257)+1),"_",""))</f>
        <v>eDNA</v>
      </c>
      <c r="K5257" s="0" t="str">
        <f aca="false">IFERROR(VALUE(SUBSTITUTE(E5257,".",",")),E5257)</f>
        <v>No Ct</v>
      </c>
      <c r="L5257" s="61" t="str">
        <f aca="false">IF(J5257="PosK",SUMIFS(K:K,J:J,"PosK",H:H,H5257),"")</f>
        <v/>
      </c>
      <c r="M5257" s="61" t="str">
        <f aca="false">IF(J5257="PosK",SUMIFS(K:K,J:J,"NegK",H:H,H5257),"")</f>
        <v/>
      </c>
      <c r="N5257" s="61" t="str">
        <f aca="false">IF(J5257="PosK",SUMIFS(K:K,J:J,"eDNA",H:H,H5257),"")</f>
        <v/>
      </c>
      <c r="P5257" s="62"/>
      <c r="T5257" s="63"/>
      <c r="W5257" s="64"/>
    </row>
    <row r="5258" customFormat="false" ht="14.25" hidden="false" customHeight="false" outlineLevel="0" collapsed="false">
      <c r="A5258" s="0" t="s">
        <v>870</v>
      </c>
      <c r="B5258" s="52" t="s">
        <v>996</v>
      </c>
      <c r="C5258" s="52" t="s">
        <v>743</v>
      </c>
      <c r="D5258" s="53" t="n">
        <v>0.1</v>
      </c>
      <c r="E5258" s="53" t="s">
        <v>748</v>
      </c>
      <c r="F5258" s="0" t="s">
        <v>1402</v>
      </c>
      <c r="G5258" s="0" t="str">
        <f aca="false">LEFT(B5258,2)</f>
        <v>17</v>
      </c>
      <c r="H5258" s="0" t="str">
        <f aca="false">I5258&amp;"_"&amp;G5258&amp;"_"&amp;F5258</f>
        <v>ButsnudetFroe_17_20190116_DL2018086_NielsSteensenGym_koersel1</v>
      </c>
      <c r="I5258" s="61" t="str">
        <f aca="false">MID(RIGHT(B5258,LEN(B5258)-3),1,FIND("_",RIGHT(B5258,LEN(B5258)-3))-1)</f>
        <v>ButsnudetFroe</v>
      </c>
      <c r="J5258" s="61" t="str">
        <f aca="false">TRIM(SUBSTITUTE(RIGHT(B5258,FIND(I5258,B5258)+1),"_",""))</f>
        <v>PosK</v>
      </c>
      <c r="K5258" s="0" t="str">
        <f aca="false">IFERROR(VALUE(SUBSTITUTE(E5258,".",",")),E5258)</f>
        <v>No Ct</v>
      </c>
      <c r="L5258" s="61" t="n">
        <f aca="false">IF(J5258="PosK",SUMIFS(K:K,J:J,"PosK",H:H,H5258),"")</f>
        <v>0</v>
      </c>
      <c r="M5258" s="61" t="n">
        <f aca="false">IF(J5258="PosK",SUMIFS(K:K,J:J,"NegK",H:H,H5258),"")</f>
        <v>0</v>
      </c>
      <c r="N5258" s="61" t="n">
        <f aca="false">IF(J5258="PosK",SUMIFS(K:K,J:J,"eDNA",H:H,H5258),"")</f>
        <v>0</v>
      </c>
      <c r="P5258" s="62" t="n">
        <f aca="false">IF(K5260="No Ct",0,K5260)</f>
        <v>0</v>
      </c>
      <c r="Q5258" s="62" t="n">
        <f aca="false">IF(K5261="No Ct",0,K5261)</f>
        <v>0</v>
      </c>
      <c r="R5258" s="0" t="str">
        <f aca="false">IF(AND(L5258&gt;0,M5258=0),"Valid","Invalid")</f>
        <v>Invalid</v>
      </c>
      <c r="S5258" s="0" t="str">
        <f aca="false">IF(OR(P5258&gt;1,Q5258&gt;1),"Present","Absent")</f>
        <v>Absent</v>
      </c>
      <c r="T5258" s="63" t="str">
        <f aca="false">IF(OR(AND(P5258&gt;1,P5258&lt;41),AND(Q5258&gt;1,Q5258&lt;41)),"Ct&lt;41","Ct&gt;41")</f>
        <v>Ct&gt;41</v>
      </c>
      <c r="U5258" s="0" t="str">
        <f aca="false">I5258</f>
        <v>ButsnudetFroe</v>
      </c>
      <c r="V5258" s="0" t="str">
        <f aca="false">MID(F5258,10,9)</f>
        <v>DL2018086</v>
      </c>
      <c r="W5258" s="64" t="str">
        <f aca="false">V5258&amp;"_"&amp;U5258&amp;"_"&amp;R5258&amp;"_"&amp;S5258&amp;"_"&amp;T5258</f>
        <v>DL2018086_ButsnudetFroe_Invalid_Absent_Ct&gt;41</v>
      </c>
    </row>
    <row r="5259" customFormat="false" ht="14.25" hidden="false" customHeight="false" outlineLevel="0" collapsed="false">
      <c r="A5259" s="0" t="s">
        <v>872</v>
      </c>
      <c r="B5259" s="52" t="s">
        <v>997</v>
      </c>
      <c r="C5259" s="52" t="s">
        <v>747</v>
      </c>
      <c r="D5259" s="53" t="n">
        <v>0.1</v>
      </c>
      <c r="E5259" s="53" t="s">
        <v>748</v>
      </c>
      <c r="F5259" s="0" t="s">
        <v>1402</v>
      </c>
      <c r="G5259" s="0" t="str">
        <f aca="false">LEFT(B5259,2)</f>
        <v>17</v>
      </c>
      <c r="H5259" s="0" t="str">
        <f aca="false">I5259&amp;"_"&amp;G5259&amp;"_"&amp;F5259</f>
        <v>ButsnudetFroe_17_20190116_DL2018086_NielsSteensenGym_koersel1</v>
      </c>
      <c r="I5259" s="61" t="str">
        <f aca="false">MID(RIGHT(B5259,LEN(B5259)-3),1,FIND("_",RIGHT(B5259,LEN(B5259)-3))-1)</f>
        <v>ButsnudetFroe</v>
      </c>
      <c r="J5259" s="61" t="str">
        <f aca="false">TRIM(SUBSTITUTE(RIGHT(B5259,FIND(I5259,B5259)+1),"_",""))</f>
        <v>NegK</v>
      </c>
      <c r="K5259" s="0" t="str">
        <f aca="false">IFERROR(VALUE(SUBSTITUTE(E5259,".",",")),E5259)</f>
        <v>No Ct</v>
      </c>
      <c r="L5259" s="61" t="str">
        <f aca="false">IF(J5259="PosK",SUMIFS(K:K,J:J,"PosK",H:H,H5259),"")</f>
        <v/>
      </c>
      <c r="M5259" s="61" t="str">
        <f aca="false">IF(J5259="PosK",SUMIFS(K:K,J:J,"NegK",H:H,H5259),"")</f>
        <v/>
      </c>
      <c r="N5259" s="61" t="str">
        <f aca="false">IF(J5259="PosK",SUMIFS(K:K,J:J,"eDNA",H:H,H5259),"")</f>
        <v/>
      </c>
    </row>
    <row r="5260" customFormat="false" ht="14.25" hidden="false" customHeight="false" outlineLevel="0" collapsed="false">
      <c r="A5260" s="0" t="s">
        <v>874</v>
      </c>
      <c r="B5260" s="52" t="s">
        <v>998</v>
      </c>
      <c r="C5260" s="52" t="s">
        <v>751</v>
      </c>
      <c r="D5260" s="53" t="n">
        <v>0.1</v>
      </c>
      <c r="E5260" s="53" t="s">
        <v>748</v>
      </c>
      <c r="F5260" s="0" t="s">
        <v>1402</v>
      </c>
      <c r="G5260" s="0" t="str">
        <f aca="false">LEFT(B5260,2)</f>
        <v>17</v>
      </c>
      <c r="H5260" s="0" t="str">
        <f aca="false">I5260&amp;"_"&amp;G5260&amp;"_"&amp;F5260</f>
        <v>ButsnudetFroe_17_20190116_DL2018086_NielsSteensenGym_koersel1</v>
      </c>
      <c r="I5260" s="61" t="str">
        <f aca="false">MID(RIGHT(B5260,LEN(B5260)-3),1,FIND("_",RIGHT(B5260,LEN(B5260)-3))-1)</f>
        <v>ButsnudetFroe</v>
      </c>
      <c r="J5260" s="61" t="str">
        <f aca="false">TRIM(SUBSTITUTE(RIGHT(B5260,FIND(I5260,B5260)+1),"_",""))</f>
        <v>eDNA</v>
      </c>
      <c r="K5260" s="0" t="str">
        <f aca="false">IFERROR(VALUE(SUBSTITUTE(E5260,".",",")),E5260)</f>
        <v>No Ct</v>
      </c>
      <c r="L5260" s="61" t="str">
        <f aca="false">IF(J5260="PosK",SUMIFS(K:K,J:J,"PosK",H:H,H5260),"")</f>
        <v/>
      </c>
      <c r="M5260" s="61" t="str">
        <f aca="false">IF(J5260="PosK",SUMIFS(K:K,J:J,"NegK",H:H,H5260),"")</f>
        <v/>
      </c>
      <c r="N5260" s="61" t="str">
        <f aca="false">IF(J5260="PosK",SUMIFS(K:K,J:J,"eDNA",H:H,H5260),"")</f>
        <v/>
      </c>
      <c r="Q5260" s="62"/>
    </row>
    <row r="5261" customFormat="false" ht="14.25" hidden="false" customHeight="false" outlineLevel="0" collapsed="false">
      <c r="A5261" s="0" t="s">
        <v>876</v>
      </c>
      <c r="B5261" s="52" t="s">
        <v>998</v>
      </c>
      <c r="C5261" s="52" t="s">
        <v>751</v>
      </c>
      <c r="D5261" s="53" t="n">
        <v>0.1</v>
      </c>
      <c r="E5261" s="53" t="s">
        <v>748</v>
      </c>
      <c r="F5261" s="0" t="s">
        <v>1402</v>
      </c>
      <c r="G5261" s="0" t="str">
        <f aca="false">LEFT(B5261,2)</f>
        <v>17</v>
      </c>
      <c r="H5261" s="0" t="str">
        <f aca="false">I5261&amp;"_"&amp;G5261&amp;"_"&amp;F5261</f>
        <v>ButsnudetFroe_17_20190116_DL2018086_NielsSteensenGym_koersel1</v>
      </c>
      <c r="I5261" s="61" t="str">
        <f aca="false">MID(RIGHT(B5261,LEN(B5261)-3),1,FIND("_",RIGHT(B5261,LEN(B5261)-3))-1)</f>
        <v>ButsnudetFroe</v>
      </c>
      <c r="J5261" s="61" t="str">
        <f aca="false">TRIM(SUBSTITUTE(RIGHT(B5261,FIND(I5261,B5261)+1),"_",""))</f>
        <v>eDNA</v>
      </c>
      <c r="K5261" s="0" t="str">
        <f aca="false">IFERROR(VALUE(SUBSTITUTE(E5261,".",",")),E5261)</f>
        <v>No Ct</v>
      </c>
      <c r="L5261" s="61" t="str">
        <f aca="false">IF(J5261="PosK",SUMIFS(K:K,J:J,"PosK",H:H,H5261),"")</f>
        <v/>
      </c>
      <c r="M5261" s="61" t="str">
        <f aca="false">IF(J5261="PosK",SUMIFS(K:K,J:J,"NegK",H:H,H5261),"")</f>
        <v/>
      </c>
      <c r="N5261" s="61" t="str">
        <f aca="false">IF(J5261="PosK",SUMIFS(K:K,J:J,"eDNA",H:H,H5261),"")</f>
        <v/>
      </c>
      <c r="P5261" s="62"/>
      <c r="T5261" s="63"/>
      <c r="W5261" s="64"/>
    </row>
    <row r="5262" customFormat="false" ht="14.25" hidden="false" customHeight="false" outlineLevel="0" collapsed="false">
      <c r="A5262" s="0" t="s">
        <v>877</v>
      </c>
      <c r="B5262" s="52" t="s">
        <v>1215</v>
      </c>
      <c r="C5262" s="52" t="s">
        <v>743</v>
      </c>
      <c r="D5262" s="53" t="n">
        <v>0.1</v>
      </c>
      <c r="E5262" s="53" t="s">
        <v>748</v>
      </c>
      <c r="F5262" s="0" t="s">
        <v>1402</v>
      </c>
      <c r="G5262" s="0" t="str">
        <f aca="false">LEFT(B5262,2)</f>
        <v>18</v>
      </c>
      <c r="H5262" s="0" t="str">
        <f aca="false">I5262&amp;"_"&amp;G5262&amp;"_"&amp;F5262</f>
        <v>LilleVandsalamander_18_20190116_DL2018086_NielsSteensenGym_koersel1</v>
      </c>
      <c r="I5262" s="61" t="str">
        <f aca="false">MID(RIGHT(B5262,LEN(B5262)-3),1,FIND("_",RIGHT(B5262,LEN(B5262)-3))-1)</f>
        <v>LilleVandsalamander</v>
      </c>
      <c r="J5262" s="61" t="str">
        <f aca="false">TRIM(SUBSTITUTE(RIGHT(B5262,FIND(I5262,B5262)+1),"_",""))</f>
        <v>PosK</v>
      </c>
      <c r="K5262" s="0" t="str">
        <f aca="false">IFERROR(VALUE(SUBSTITUTE(E5262,".",",")),E5262)</f>
        <v>No Ct</v>
      </c>
      <c r="L5262" s="61" t="n">
        <f aca="false">IF(J5262="PosK",SUMIFS(K:K,J:J,"PosK",H:H,H5262),"")</f>
        <v>0</v>
      </c>
      <c r="M5262" s="61" t="n">
        <f aca="false">IF(J5262="PosK",SUMIFS(K:K,J:J,"NegK",H:H,H5262),"")</f>
        <v>0</v>
      </c>
      <c r="N5262" s="61" t="n">
        <f aca="false">IF(J5262="PosK",SUMIFS(K:K,J:J,"eDNA",H:H,H5262),"")</f>
        <v>67.61</v>
      </c>
      <c r="P5262" s="62" t="n">
        <f aca="false">IF(K5264="No Ct",0,K5264)</f>
        <v>33.54</v>
      </c>
      <c r="Q5262" s="62" t="n">
        <f aca="false">IF(K5265="No Ct",0,K5265)</f>
        <v>34.07</v>
      </c>
      <c r="R5262" s="0" t="str">
        <f aca="false">IF(AND(L5262&gt;0,M5262=0),"Valid","Invalid")</f>
        <v>Invalid</v>
      </c>
      <c r="S5262" s="0" t="str">
        <f aca="false">IF(OR(P5262&gt;1,Q5262&gt;1),"Present","Absent")</f>
        <v>Present</v>
      </c>
      <c r="T5262" s="63" t="str">
        <f aca="false">IF(OR(AND(P5262&gt;1,P5262&lt;41),AND(Q5262&gt;1,Q5262&lt;41)),"Ct&lt;41","Ct&gt;41")</f>
        <v>Ct&lt;41</v>
      </c>
      <c r="U5262" s="0" t="str">
        <f aca="false">I5262</f>
        <v>LilleVandsalamander</v>
      </c>
      <c r="V5262" s="0" t="str">
        <f aca="false">MID(F5262,10,9)</f>
        <v>DL2018086</v>
      </c>
      <c r="W5262" s="64" t="str">
        <f aca="false">V5262&amp;"_"&amp;U5262&amp;"_"&amp;R5262&amp;"_"&amp;S5262&amp;"_"&amp;T5262</f>
        <v>DL2018086_LilleVandsalamander_Invalid_Present_Ct&lt;41</v>
      </c>
    </row>
    <row r="5263" customFormat="false" ht="14.25" hidden="false" customHeight="false" outlineLevel="0" collapsed="false">
      <c r="A5263" s="0" t="s">
        <v>879</v>
      </c>
      <c r="B5263" s="52" t="s">
        <v>1216</v>
      </c>
      <c r="C5263" s="52" t="s">
        <v>747</v>
      </c>
      <c r="D5263" s="53" t="n">
        <v>0.1</v>
      </c>
      <c r="E5263" s="53" t="s">
        <v>748</v>
      </c>
      <c r="F5263" s="0" t="s">
        <v>1402</v>
      </c>
      <c r="G5263" s="0" t="str">
        <f aca="false">LEFT(B5263,2)</f>
        <v>18</v>
      </c>
      <c r="H5263" s="0" t="str">
        <f aca="false">I5263&amp;"_"&amp;G5263&amp;"_"&amp;F5263</f>
        <v>LilleVandsalamander_18_20190116_DL2018086_NielsSteensenGym_koersel1</v>
      </c>
      <c r="I5263" s="61" t="str">
        <f aca="false">MID(RIGHT(B5263,LEN(B5263)-3),1,FIND("_",RIGHT(B5263,LEN(B5263)-3))-1)</f>
        <v>LilleVandsalamander</v>
      </c>
      <c r="J5263" s="61" t="str">
        <f aca="false">TRIM(SUBSTITUTE(RIGHT(B5263,FIND(I5263,B5263)+1),"_",""))</f>
        <v>NegK</v>
      </c>
      <c r="K5263" s="0" t="str">
        <f aca="false">IFERROR(VALUE(SUBSTITUTE(E5263,".",",")),E5263)</f>
        <v>No Ct</v>
      </c>
      <c r="L5263" s="61" t="str">
        <f aca="false">IF(J5263="PosK",SUMIFS(K:K,J:J,"PosK",H:H,H5263),"")</f>
        <v/>
      </c>
      <c r="M5263" s="61" t="str">
        <f aca="false">IF(J5263="PosK",SUMIFS(K:K,J:J,"NegK",H:H,H5263),"")</f>
        <v/>
      </c>
      <c r="N5263" s="61" t="str">
        <f aca="false">IF(J5263="PosK",SUMIFS(K:K,J:J,"eDNA",H:H,H5263),"")</f>
        <v/>
      </c>
    </row>
    <row r="5264" customFormat="false" ht="14.25" hidden="false" customHeight="false" outlineLevel="0" collapsed="false">
      <c r="A5264" s="0" t="s">
        <v>881</v>
      </c>
      <c r="B5264" s="52" t="s">
        <v>1217</v>
      </c>
      <c r="C5264" s="52" t="s">
        <v>751</v>
      </c>
      <c r="D5264" s="53" t="n">
        <v>0.1</v>
      </c>
      <c r="E5264" s="53" t="n">
        <v>33.54</v>
      </c>
      <c r="F5264" s="0" t="s">
        <v>1402</v>
      </c>
      <c r="G5264" s="0" t="str">
        <f aca="false">LEFT(B5264,2)</f>
        <v>18</v>
      </c>
      <c r="H5264" s="0" t="str">
        <f aca="false">I5264&amp;"_"&amp;G5264&amp;"_"&amp;F5264</f>
        <v>LilleVandsalamander_18_20190116_DL2018086_NielsSteensenGym_koersel1</v>
      </c>
      <c r="I5264" s="61" t="str">
        <f aca="false">MID(RIGHT(B5264,LEN(B5264)-3),1,FIND("_",RIGHT(B5264,LEN(B5264)-3))-1)</f>
        <v>LilleVandsalamander</v>
      </c>
      <c r="J5264" s="61" t="str">
        <f aca="false">TRIM(SUBSTITUTE(RIGHT(B5264,FIND(I5264,B5264)+1),"_",""))</f>
        <v>eDNA</v>
      </c>
      <c r="K5264" s="0" t="n">
        <f aca="false">IFERROR(VALUE(SUBSTITUTE(E5264,".",",")),E5264)</f>
        <v>33.54</v>
      </c>
      <c r="L5264" s="61" t="str">
        <f aca="false">IF(J5264="PosK",SUMIFS(K:K,J:J,"PosK",H:H,H5264),"")</f>
        <v/>
      </c>
      <c r="M5264" s="61" t="str">
        <f aca="false">IF(J5264="PosK",SUMIFS(K:K,J:J,"NegK",H:H,H5264),"")</f>
        <v/>
      </c>
      <c r="N5264" s="61" t="str">
        <f aca="false">IF(J5264="PosK",SUMIFS(K:K,J:J,"eDNA",H:H,H5264),"")</f>
        <v/>
      </c>
      <c r="Q5264" s="62"/>
    </row>
    <row r="5265" customFormat="false" ht="14.25" hidden="false" customHeight="false" outlineLevel="0" collapsed="false">
      <c r="A5265" s="0" t="s">
        <v>883</v>
      </c>
      <c r="B5265" s="52" t="s">
        <v>1217</v>
      </c>
      <c r="C5265" s="52" t="s">
        <v>751</v>
      </c>
      <c r="D5265" s="53" t="n">
        <v>0.1</v>
      </c>
      <c r="E5265" s="53" t="n">
        <v>34.07</v>
      </c>
      <c r="F5265" s="0" t="s">
        <v>1402</v>
      </c>
      <c r="G5265" s="0" t="str">
        <f aca="false">LEFT(B5265,2)</f>
        <v>18</v>
      </c>
      <c r="H5265" s="0" t="str">
        <f aca="false">I5265&amp;"_"&amp;G5265&amp;"_"&amp;F5265</f>
        <v>LilleVandsalamander_18_20190116_DL2018086_NielsSteensenGym_koersel1</v>
      </c>
      <c r="I5265" s="61" t="str">
        <f aca="false">MID(RIGHT(B5265,LEN(B5265)-3),1,FIND("_",RIGHT(B5265,LEN(B5265)-3))-1)</f>
        <v>LilleVandsalamander</v>
      </c>
      <c r="J5265" s="61" t="str">
        <f aca="false">TRIM(SUBSTITUTE(RIGHT(B5265,FIND(I5265,B5265)+1),"_",""))</f>
        <v>eDNA</v>
      </c>
      <c r="K5265" s="0" t="n">
        <f aca="false">IFERROR(VALUE(SUBSTITUTE(E5265,".",",")),E5265)</f>
        <v>34.07</v>
      </c>
      <c r="L5265" s="61" t="str">
        <f aca="false">IF(J5265="PosK",SUMIFS(K:K,J:J,"PosK",H:H,H5265),"")</f>
        <v/>
      </c>
      <c r="M5265" s="61" t="str">
        <f aca="false">IF(J5265="PosK",SUMIFS(K:K,J:J,"NegK",H:H,H5265),"")</f>
        <v/>
      </c>
      <c r="N5265" s="61" t="str">
        <f aca="false">IF(J5265="PosK",SUMIFS(K:K,J:J,"eDNA",H:H,H5265),"")</f>
        <v/>
      </c>
      <c r="P5265" s="62"/>
      <c r="T5265" s="63"/>
      <c r="W5265" s="64"/>
    </row>
    <row r="5266" customFormat="false" ht="14.25" hidden="false" customHeight="false" outlineLevel="0" collapsed="false">
      <c r="A5266" s="0" t="s">
        <v>884</v>
      </c>
      <c r="B5266" s="52" t="s">
        <v>1002</v>
      </c>
      <c r="C5266" s="52" t="s">
        <v>743</v>
      </c>
      <c r="D5266" s="53" t="n">
        <v>0.1</v>
      </c>
      <c r="E5266" s="53" t="n">
        <v>36.81</v>
      </c>
      <c r="F5266" s="0" t="s">
        <v>1402</v>
      </c>
      <c r="G5266" s="0" t="str">
        <f aca="false">LEFT(B5266,2)</f>
        <v>19</v>
      </c>
      <c r="H5266" s="0" t="str">
        <f aca="false">I5266&amp;"_"&amp;G5266&amp;"_"&amp;F5266</f>
        <v>LilleVandsalamander_19_20190116_DL2018086_NielsSteensenGym_koersel1</v>
      </c>
      <c r="I5266" s="61" t="str">
        <f aca="false">MID(RIGHT(B5266,LEN(B5266)-3),1,FIND("_",RIGHT(B5266,LEN(B5266)-3))-1)</f>
        <v>LilleVandsalamander</v>
      </c>
      <c r="J5266" s="61" t="str">
        <f aca="false">TRIM(SUBSTITUTE(RIGHT(B5266,FIND(I5266,B5266)+1),"_",""))</f>
        <v>PosK</v>
      </c>
      <c r="K5266" s="0" t="n">
        <f aca="false">IFERROR(VALUE(SUBSTITUTE(E5266,".",",")),E5266)</f>
        <v>36.81</v>
      </c>
      <c r="L5266" s="61" t="n">
        <f aca="false">IF(J5266="PosK",SUMIFS(K:K,J:J,"PosK",H:H,H5266),"")</f>
        <v>36.81</v>
      </c>
      <c r="M5266" s="61" t="n">
        <f aca="false">IF(J5266="PosK",SUMIFS(K:K,J:J,"NegK",H:H,H5266),"")</f>
        <v>0</v>
      </c>
      <c r="N5266" s="61" t="n">
        <f aca="false">IF(J5266="PosK",SUMIFS(K:K,J:J,"eDNA",H:H,H5266),"")</f>
        <v>69.32</v>
      </c>
      <c r="P5266" s="62" t="n">
        <f aca="false">IF(K5268="No Ct",0,K5268)</f>
        <v>34.58</v>
      </c>
      <c r="Q5266" s="62" t="n">
        <f aca="false">IF(K5269="No Ct",0,K5269)</f>
        <v>34.74</v>
      </c>
      <c r="R5266" s="0" t="str">
        <f aca="false">IF(AND(L5266&gt;0,M5266=0),"Valid","Invalid")</f>
        <v>Valid</v>
      </c>
      <c r="S5266" s="0" t="str">
        <f aca="false">IF(OR(P5266&gt;1,Q5266&gt;1),"Present","Absent")</f>
        <v>Present</v>
      </c>
      <c r="T5266" s="63" t="str">
        <f aca="false">IF(OR(AND(P5266&gt;1,P5266&lt;41),AND(Q5266&gt;1,Q5266&lt;41)),"Ct&lt;41","Ct&gt;41")</f>
        <v>Ct&lt;41</v>
      </c>
      <c r="U5266" s="0" t="str">
        <f aca="false">I5266</f>
        <v>LilleVandsalamander</v>
      </c>
      <c r="V5266" s="0" t="str">
        <f aca="false">MID(F5266,10,9)</f>
        <v>DL2018086</v>
      </c>
      <c r="W5266" s="64" t="str">
        <f aca="false">V5266&amp;"_"&amp;U5266&amp;"_"&amp;R5266&amp;"_"&amp;S5266&amp;"_"&amp;T5266</f>
        <v>DL2018086_LilleVandsalamander_Valid_Present_Ct&lt;41</v>
      </c>
    </row>
    <row r="5267" customFormat="false" ht="14.25" hidden="false" customHeight="false" outlineLevel="0" collapsed="false">
      <c r="A5267" s="0" t="s">
        <v>886</v>
      </c>
      <c r="B5267" s="52" t="s">
        <v>1003</v>
      </c>
      <c r="C5267" s="52" t="s">
        <v>747</v>
      </c>
      <c r="D5267" s="53" t="n">
        <v>0.1</v>
      </c>
      <c r="E5267" s="53" t="s">
        <v>748</v>
      </c>
      <c r="F5267" s="0" t="s">
        <v>1402</v>
      </c>
      <c r="G5267" s="0" t="str">
        <f aca="false">LEFT(B5267,2)</f>
        <v>19</v>
      </c>
      <c r="H5267" s="0" t="str">
        <f aca="false">I5267&amp;"_"&amp;G5267&amp;"_"&amp;F5267</f>
        <v>LilleVandsalamander_19_20190116_DL2018086_NielsSteensenGym_koersel1</v>
      </c>
      <c r="I5267" s="61" t="str">
        <f aca="false">MID(RIGHT(B5267,LEN(B5267)-3),1,FIND("_",RIGHT(B5267,LEN(B5267)-3))-1)</f>
        <v>LilleVandsalamander</v>
      </c>
      <c r="J5267" s="61" t="str">
        <f aca="false">TRIM(SUBSTITUTE(RIGHT(B5267,FIND(I5267,B5267)+1),"_",""))</f>
        <v>NegK</v>
      </c>
      <c r="K5267" s="0" t="str">
        <f aca="false">IFERROR(VALUE(SUBSTITUTE(E5267,".",",")),E5267)</f>
        <v>No Ct</v>
      </c>
      <c r="L5267" s="61" t="str">
        <f aca="false">IF(J5267="PosK",SUMIFS(K:K,J:J,"PosK",H:H,H5267),"")</f>
        <v/>
      </c>
      <c r="M5267" s="61" t="str">
        <f aca="false">IF(J5267="PosK",SUMIFS(K:K,J:J,"NegK",H:H,H5267),"")</f>
        <v/>
      </c>
      <c r="N5267" s="61" t="str">
        <f aca="false">IF(J5267="PosK",SUMIFS(K:K,J:J,"eDNA",H:H,H5267),"")</f>
        <v/>
      </c>
    </row>
    <row r="5268" customFormat="false" ht="14.25" hidden="false" customHeight="false" outlineLevel="0" collapsed="false">
      <c r="A5268" s="0" t="s">
        <v>888</v>
      </c>
      <c r="B5268" s="52" t="s">
        <v>1004</v>
      </c>
      <c r="C5268" s="52" t="s">
        <v>751</v>
      </c>
      <c r="D5268" s="53" t="n">
        <v>0.1</v>
      </c>
      <c r="E5268" s="53" t="n">
        <v>34.58</v>
      </c>
      <c r="F5268" s="0" t="s">
        <v>1402</v>
      </c>
      <c r="G5268" s="0" t="str">
        <f aca="false">LEFT(B5268,2)</f>
        <v>19</v>
      </c>
      <c r="H5268" s="0" t="str">
        <f aca="false">I5268&amp;"_"&amp;G5268&amp;"_"&amp;F5268</f>
        <v>LilleVandsalamander_19_20190116_DL2018086_NielsSteensenGym_koersel1</v>
      </c>
      <c r="I5268" s="61" t="str">
        <f aca="false">MID(RIGHT(B5268,LEN(B5268)-3),1,FIND("_",RIGHT(B5268,LEN(B5268)-3))-1)</f>
        <v>LilleVandsalamander</v>
      </c>
      <c r="J5268" s="61" t="str">
        <f aca="false">TRIM(SUBSTITUTE(RIGHT(B5268,FIND(I5268,B5268)+1),"_",""))</f>
        <v>eDNA</v>
      </c>
      <c r="K5268" s="0" t="n">
        <f aca="false">IFERROR(VALUE(SUBSTITUTE(E5268,".",",")),E5268)</f>
        <v>34.58</v>
      </c>
      <c r="L5268" s="61" t="str">
        <f aca="false">IF(J5268="PosK",SUMIFS(K:K,J:J,"PosK",H:H,H5268),"")</f>
        <v/>
      </c>
      <c r="M5268" s="61" t="str">
        <f aca="false">IF(J5268="PosK",SUMIFS(K:K,J:J,"NegK",H:H,H5268),"")</f>
        <v/>
      </c>
      <c r="N5268" s="61" t="str">
        <f aca="false">IF(J5268="PosK",SUMIFS(K:K,J:J,"eDNA",H:H,H5268),"")</f>
        <v/>
      </c>
      <c r="Q5268" s="62"/>
    </row>
    <row r="5269" customFormat="false" ht="14.25" hidden="false" customHeight="false" outlineLevel="0" collapsed="false">
      <c r="A5269" s="0" t="s">
        <v>890</v>
      </c>
      <c r="B5269" s="52" t="s">
        <v>1004</v>
      </c>
      <c r="C5269" s="52" t="s">
        <v>751</v>
      </c>
      <c r="D5269" s="53" t="n">
        <v>0.1</v>
      </c>
      <c r="E5269" s="53" t="n">
        <v>34.74</v>
      </c>
      <c r="F5269" s="0" t="s">
        <v>1402</v>
      </c>
      <c r="G5269" s="0" t="str">
        <f aca="false">LEFT(B5269,2)</f>
        <v>19</v>
      </c>
      <c r="H5269" s="0" t="str">
        <f aca="false">I5269&amp;"_"&amp;G5269&amp;"_"&amp;F5269</f>
        <v>LilleVandsalamander_19_20190116_DL2018086_NielsSteensenGym_koersel1</v>
      </c>
      <c r="I5269" s="61" t="str">
        <f aca="false">MID(RIGHT(B5269,LEN(B5269)-3),1,FIND("_",RIGHT(B5269,LEN(B5269)-3))-1)</f>
        <v>LilleVandsalamander</v>
      </c>
      <c r="J5269" s="61" t="str">
        <f aca="false">TRIM(SUBSTITUTE(RIGHT(B5269,FIND(I5269,B5269)+1),"_",""))</f>
        <v>eDNA</v>
      </c>
      <c r="K5269" s="0" t="n">
        <f aca="false">IFERROR(VALUE(SUBSTITUTE(E5269,".",",")),E5269)</f>
        <v>34.74</v>
      </c>
      <c r="L5269" s="61" t="str">
        <f aca="false">IF(J5269="PosK",SUMIFS(K:K,J:J,"PosK",H:H,H5269),"")</f>
        <v/>
      </c>
      <c r="M5269" s="61" t="str">
        <f aca="false">IF(J5269="PosK",SUMIFS(K:K,J:J,"NegK",H:H,H5269),"")</f>
        <v/>
      </c>
      <c r="N5269" s="61" t="str">
        <f aca="false">IF(J5269="PosK",SUMIFS(K:K,J:J,"eDNA",H:H,H5269),"")</f>
        <v/>
      </c>
      <c r="P5269" s="62"/>
      <c r="T5269" s="63"/>
      <c r="W5269" s="64"/>
    </row>
    <row r="5270" customFormat="false" ht="14.25" hidden="false" customHeight="false" outlineLevel="0" collapsed="false">
      <c r="A5270" s="0" t="s">
        <v>891</v>
      </c>
      <c r="B5270" s="52" t="s">
        <v>1218</v>
      </c>
      <c r="C5270" s="52" t="s">
        <v>743</v>
      </c>
      <c r="D5270" s="53" t="n">
        <v>0.1</v>
      </c>
      <c r="E5270" s="53" t="s">
        <v>748</v>
      </c>
      <c r="F5270" s="0" t="s">
        <v>1402</v>
      </c>
      <c r="G5270" s="0" t="str">
        <f aca="false">LEFT(B5270,2)</f>
        <v>20</v>
      </c>
      <c r="H5270" s="0" t="str">
        <f aca="false">I5270&amp;"_"&amp;G5270&amp;"_"&amp;F5270</f>
        <v>Skalle_20_20190116_DL2018086_NielsSteensenGym_koersel1</v>
      </c>
      <c r="I5270" s="61" t="str">
        <f aca="false">MID(RIGHT(B5270,LEN(B5270)-3),1,FIND("_",RIGHT(B5270,LEN(B5270)-3))-1)</f>
        <v>Skalle</v>
      </c>
      <c r="J5270" s="61" t="str">
        <f aca="false">TRIM(SUBSTITUTE(RIGHT(B5270,FIND(I5270,B5270)+1),"_",""))</f>
        <v>PosK</v>
      </c>
      <c r="K5270" s="0" t="str">
        <f aca="false">IFERROR(VALUE(SUBSTITUTE(E5270,".",",")),E5270)</f>
        <v>No Ct</v>
      </c>
      <c r="L5270" s="61" t="n">
        <f aca="false">IF(J5270="PosK",SUMIFS(K:K,J:J,"PosK",H:H,H5270),"")</f>
        <v>0</v>
      </c>
      <c r="M5270" s="61" t="n">
        <f aca="false">IF(J5270="PosK",SUMIFS(K:K,J:J,"NegK",H:H,H5270),"")</f>
        <v>0</v>
      </c>
      <c r="N5270" s="61" t="n">
        <f aca="false">IF(J5270="PosK",SUMIFS(K:K,J:J,"eDNA",H:H,H5270),"")</f>
        <v>0</v>
      </c>
      <c r="P5270" s="62" t="n">
        <f aca="false">IF(K5272="No Ct",0,K5272)</f>
        <v>0</v>
      </c>
      <c r="Q5270" s="62" t="n">
        <f aca="false">IF(K5273="No Ct",0,K5273)</f>
        <v>0</v>
      </c>
      <c r="R5270" s="0" t="str">
        <f aca="false">IF(AND(L5270&gt;0,M5270=0),"Valid","Invalid")</f>
        <v>Invalid</v>
      </c>
      <c r="S5270" s="0" t="str">
        <f aca="false">IF(OR(P5270&gt;1,Q5270&gt;1),"Present","Absent")</f>
        <v>Absent</v>
      </c>
      <c r="T5270" s="63" t="str">
        <f aca="false">IF(OR(AND(P5270&gt;1,P5270&lt;41),AND(Q5270&gt;1,Q5270&lt;41)),"Ct&lt;41","Ct&gt;41")</f>
        <v>Ct&gt;41</v>
      </c>
      <c r="U5270" s="0" t="str">
        <f aca="false">I5270</f>
        <v>Skalle</v>
      </c>
      <c r="V5270" s="0" t="str">
        <f aca="false">MID(F5270,10,9)</f>
        <v>DL2018086</v>
      </c>
      <c r="W5270" s="64" t="str">
        <f aca="false">V5270&amp;"_"&amp;U5270&amp;"_"&amp;R5270&amp;"_"&amp;S5270&amp;"_"&amp;T5270</f>
        <v>DL2018086_Skalle_Invalid_Absent_Ct&gt;41</v>
      </c>
    </row>
    <row r="5271" customFormat="false" ht="14.25" hidden="false" customHeight="false" outlineLevel="0" collapsed="false">
      <c r="A5271" s="0" t="s">
        <v>893</v>
      </c>
      <c r="B5271" s="52" t="s">
        <v>1219</v>
      </c>
      <c r="C5271" s="52" t="s">
        <v>747</v>
      </c>
      <c r="D5271" s="53" t="n">
        <v>0.1</v>
      </c>
      <c r="E5271" s="53" t="s">
        <v>748</v>
      </c>
      <c r="F5271" s="0" t="s">
        <v>1402</v>
      </c>
      <c r="G5271" s="0" t="str">
        <f aca="false">LEFT(B5271,2)</f>
        <v>20</v>
      </c>
      <c r="H5271" s="0" t="str">
        <f aca="false">I5271&amp;"_"&amp;G5271&amp;"_"&amp;F5271</f>
        <v>Skalle_20_20190116_DL2018086_NielsSteensenGym_koersel1</v>
      </c>
      <c r="I5271" s="61" t="str">
        <f aca="false">MID(RIGHT(B5271,LEN(B5271)-3),1,FIND("_",RIGHT(B5271,LEN(B5271)-3))-1)</f>
        <v>Skalle</v>
      </c>
      <c r="J5271" s="61" t="str">
        <f aca="false">TRIM(SUBSTITUTE(RIGHT(B5271,FIND(I5271,B5271)+1),"_",""))</f>
        <v>NegK</v>
      </c>
      <c r="K5271" s="0" t="str">
        <f aca="false">IFERROR(VALUE(SUBSTITUTE(E5271,".",",")),E5271)</f>
        <v>No Ct</v>
      </c>
      <c r="L5271" s="61" t="str">
        <f aca="false">IF(J5271="PosK",SUMIFS(K:K,J:J,"PosK",H:H,H5271),"")</f>
        <v/>
      </c>
      <c r="M5271" s="61" t="str">
        <f aca="false">IF(J5271="PosK",SUMIFS(K:K,J:J,"NegK",H:H,H5271),"")</f>
        <v/>
      </c>
      <c r="N5271" s="61" t="str">
        <f aca="false">IF(J5271="PosK",SUMIFS(K:K,J:J,"eDNA",H:H,H5271),"")</f>
        <v/>
      </c>
    </row>
    <row r="5272" customFormat="false" ht="14.25" hidden="false" customHeight="false" outlineLevel="0" collapsed="false">
      <c r="A5272" s="0" t="s">
        <v>895</v>
      </c>
      <c r="B5272" s="52" t="s">
        <v>1220</v>
      </c>
      <c r="C5272" s="52" t="s">
        <v>751</v>
      </c>
      <c r="D5272" s="53" t="n">
        <v>0.1</v>
      </c>
      <c r="E5272" s="53" t="s">
        <v>748</v>
      </c>
      <c r="F5272" s="0" t="s">
        <v>1402</v>
      </c>
      <c r="G5272" s="0" t="str">
        <f aca="false">LEFT(B5272,2)</f>
        <v>20</v>
      </c>
      <c r="H5272" s="0" t="str">
        <f aca="false">I5272&amp;"_"&amp;G5272&amp;"_"&amp;F5272</f>
        <v>Skalle_20_20190116_DL2018086_NielsSteensenGym_koersel1</v>
      </c>
      <c r="I5272" s="61" t="str">
        <f aca="false">MID(RIGHT(B5272,LEN(B5272)-3),1,FIND("_",RIGHT(B5272,LEN(B5272)-3))-1)</f>
        <v>Skalle</v>
      </c>
      <c r="J5272" s="61" t="str">
        <f aca="false">TRIM(SUBSTITUTE(RIGHT(B5272,FIND(I5272,B5272)+1),"_",""))</f>
        <v>eDNA</v>
      </c>
      <c r="K5272" s="0" t="str">
        <f aca="false">IFERROR(VALUE(SUBSTITUTE(E5272,".",",")),E5272)</f>
        <v>No Ct</v>
      </c>
      <c r="L5272" s="61" t="str">
        <f aca="false">IF(J5272="PosK",SUMIFS(K:K,J:J,"PosK",H:H,H5272),"")</f>
        <v/>
      </c>
      <c r="M5272" s="61" t="str">
        <f aca="false">IF(J5272="PosK",SUMIFS(K:K,J:J,"NegK",H:H,H5272),"")</f>
        <v/>
      </c>
      <c r="N5272" s="61" t="str">
        <f aca="false">IF(J5272="PosK",SUMIFS(K:K,J:J,"eDNA",H:H,H5272),"")</f>
        <v/>
      </c>
      <c r="Q5272" s="62"/>
    </row>
    <row r="5273" customFormat="false" ht="14.25" hidden="false" customHeight="false" outlineLevel="0" collapsed="false">
      <c r="A5273" s="0" t="s">
        <v>897</v>
      </c>
      <c r="B5273" s="52" t="s">
        <v>1220</v>
      </c>
      <c r="C5273" s="52" t="s">
        <v>751</v>
      </c>
      <c r="D5273" s="53" t="n">
        <v>0.1</v>
      </c>
      <c r="E5273" s="53" t="s">
        <v>748</v>
      </c>
      <c r="F5273" s="0" t="s">
        <v>1402</v>
      </c>
      <c r="G5273" s="0" t="str">
        <f aca="false">LEFT(B5273,2)</f>
        <v>20</v>
      </c>
      <c r="H5273" s="0" t="str">
        <f aca="false">I5273&amp;"_"&amp;G5273&amp;"_"&amp;F5273</f>
        <v>Skalle_20_20190116_DL2018086_NielsSteensenGym_koersel1</v>
      </c>
      <c r="I5273" s="61" t="str">
        <f aca="false">MID(RIGHT(B5273,LEN(B5273)-3),1,FIND("_",RIGHT(B5273,LEN(B5273)-3))-1)</f>
        <v>Skalle</v>
      </c>
      <c r="J5273" s="61" t="str">
        <f aca="false">TRIM(SUBSTITUTE(RIGHT(B5273,FIND(I5273,B5273)+1),"_",""))</f>
        <v>eDNA</v>
      </c>
      <c r="K5273" s="0" t="str">
        <f aca="false">IFERROR(VALUE(SUBSTITUTE(E5273,".",",")),E5273)</f>
        <v>No Ct</v>
      </c>
      <c r="L5273" s="61" t="str">
        <f aca="false">IF(J5273="PosK",SUMIFS(K:K,J:J,"PosK",H:H,H5273),"")</f>
        <v/>
      </c>
      <c r="M5273" s="61" t="str">
        <f aca="false">IF(J5273="PosK",SUMIFS(K:K,J:J,"NegK",H:H,H5273),"")</f>
        <v/>
      </c>
      <c r="N5273" s="61" t="str">
        <f aca="false">IF(J5273="PosK",SUMIFS(K:K,J:J,"eDNA",H:H,H5273),"")</f>
        <v/>
      </c>
      <c r="P5273" s="62"/>
      <c r="T5273" s="63"/>
      <c r="W5273" s="64"/>
    </row>
    <row r="5274" customFormat="false" ht="14.25" hidden="false" customHeight="false" outlineLevel="0" collapsed="false">
      <c r="A5274" s="0" t="s">
        <v>898</v>
      </c>
      <c r="B5274" s="52" t="s">
        <v>1008</v>
      </c>
      <c r="C5274" s="52" t="s">
        <v>743</v>
      </c>
      <c r="D5274" s="53" t="n">
        <v>0.1</v>
      </c>
      <c r="E5274" s="53" t="s">
        <v>748</v>
      </c>
      <c r="F5274" s="0" t="s">
        <v>1402</v>
      </c>
      <c r="G5274" s="0" t="str">
        <f aca="false">LEFT(B5274,2)</f>
        <v>21</v>
      </c>
      <c r="H5274" s="0" t="str">
        <f aca="false">I5274&amp;"_"&amp;G5274&amp;"_"&amp;F5274</f>
        <v>Skalle_21_20190116_DL2018086_NielsSteensenGym_koersel1</v>
      </c>
      <c r="I5274" s="61" t="str">
        <f aca="false">MID(RIGHT(B5274,LEN(B5274)-3),1,FIND("_",RIGHT(B5274,LEN(B5274)-3))-1)</f>
        <v>Skalle</v>
      </c>
      <c r="J5274" s="61" t="str">
        <f aca="false">TRIM(SUBSTITUTE(RIGHT(B5274,FIND(I5274,B5274)+1),"_",""))</f>
        <v>PosK</v>
      </c>
      <c r="K5274" s="0" t="str">
        <f aca="false">IFERROR(VALUE(SUBSTITUTE(E5274,".",",")),E5274)</f>
        <v>No Ct</v>
      </c>
      <c r="L5274" s="61" t="n">
        <f aca="false">IF(J5274="PosK",SUMIFS(K:K,J:J,"PosK",H:H,H5274),"")</f>
        <v>0</v>
      </c>
      <c r="M5274" s="61" t="n">
        <f aca="false">IF(J5274="PosK",SUMIFS(K:K,J:J,"NegK",H:H,H5274),"")</f>
        <v>0</v>
      </c>
      <c r="N5274" s="61" t="n">
        <f aca="false">IF(J5274="PosK",SUMIFS(K:K,J:J,"eDNA",H:H,H5274),"")</f>
        <v>0</v>
      </c>
      <c r="P5274" s="62" t="n">
        <f aca="false">IF(K5276="No Ct",0,K5276)</f>
        <v>0</v>
      </c>
      <c r="Q5274" s="62" t="n">
        <f aca="false">IF(K5277="No Ct",0,K5277)</f>
        <v>0</v>
      </c>
      <c r="R5274" s="0" t="str">
        <f aca="false">IF(AND(L5274&gt;0,M5274=0),"Valid","Invalid")</f>
        <v>Invalid</v>
      </c>
      <c r="S5274" s="0" t="str">
        <f aca="false">IF(OR(P5274&gt;1,Q5274&gt;1),"Present","Absent")</f>
        <v>Absent</v>
      </c>
      <c r="T5274" s="63" t="str">
        <f aca="false">IF(OR(AND(P5274&gt;1,P5274&lt;41),AND(Q5274&gt;1,Q5274&lt;41)),"Ct&lt;41","Ct&gt;41")</f>
        <v>Ct&gt;41</v>
      </c>
      <c r="U5274" s="0" t="str">
        <f aca="false">I5274</f>
        <v>Skalle</v>
      </c>
      <c r="V5274" s="0" t="str">
        <f aca="false">MID(F5274,10,9)</f>
        <v>DL2018086</v>
      </c>
      <c r="W5274" s="64" t="str">
        <f aca="false">V5274&amp;"_"&amp;U5274&amp;"_"&amp;R5274&amp;"_"&amp;S5274&amp;"_"&amp;T5274</f>
        <v>DL2018086_Skalle_Invalid_Absent_Ct&gt;41</v>
      </c>
    </row>
    <row r="5275" customFormat="false" ht="14.25" hidden="false" customHeight="false" outlineLevel="0" collapsed="false">
      <c r="A5275" s="0" t="s">
        <v>900</v>
      </c>
      <c r="B5275" s="52" t="s">
        <v>1009</v>
      </c>
      <c r="C5275" s="52" t="s">
        <v>747</v>
      </c>
      <c r="D5275" s="53" t="n">
        <v>0.1</v>
      </c>
      <c r="E5275" s="53" t="s">
        <v>748</v>
      </c>
      <c r="F5275" s="0" t="s">
        <v>1402</v>
      </c>
      <c r="G5275" s="0" t="str">
        <f aca="false">LEFT(B5275,2)</f>
        <v>21</v>
      </c>
      <c r="H5275" s="0" t="str">
        <f aca="false">I5275&amp;"_"&amp;G5275&amp;"_"&amp;F5275</f>
        <v>Skalle_21_20190116_DL2018086_NielsSteensenGym_koersel1</v>
      </c>
      <c r="I5275" s="61" t="str">
        <f aca="false">MID(RIGHT(B5275,LEN(B5275)-3),1,FIND("_",RIGHT(B5275,LEN(B5275)-3))-1)</f>
        <v>Skalle</v>
      </c>
      <c r="J5275" s="61" t="str">
        <f aca="false">TRIM(SUBSTITUTE(RIGHT(B5275,FIND(I5275,B5275)+1),"_",""))</f>
        <v>NegK</v>
      </c>
      <c r="K5275" s="0" t="str">
        <f aca="false">IFERROR(VALUE(SUBSTITUTE(E5275,".",",")),E5275)</f>
        <v>No Ct</v>
      </c>
      <c r="L5275" s="61" t="str">
        <f aca="false">IF(J5275="PosK",SUMIFS(K:K,J:J,"PosK",H:H,H5275),"")</f>
        <v/>
      </c>
      <c r="M5275" s="61" t="str">
        <f aca="false">IF(J5275="PosK",SUMIFS(K:K,J:J,"NegK",H:H,H5275),"")</f>
        <v/>
      </c>
      <c r="N5275" s="61" t="str">
        <f aca="false">IF(J5275="PosK",SUMIFS(K:K,J:J,"eDNA",H:H,H5275),"")</f>
        <v/>
      </c>
    </row>
    <row r="5276" customFormat="false" ht="14.25" hidden="false" customHeight="false" outlineLevel="0" collapsed="false">
      <c r="A5276" s="0" t="s">
        <v>902</v>
      </c>
      <c r="B5276" s="52" t="s">
        <v>1010</v>
      </c>
      <c r="C5276" s="52" t="s">
        <v>751</v>
      </c>
      <c r="D5276" s="53" t="n">
        <v>0.1</v>
      </c>
      <c r="E5276" s="53" t="s">
        <v>748</v>
      </c>
      <c r="F5276" s="0" t="s">
        <v>1402</v>
      </c>
      <c r="G5276" s="0" t="str">
        <f aca="false">LEFT(B5276,2)</f>
        <v>21</v>
      </c>
      <c r="H5276" s="0" t="str">
        <f aca="false">I5276&amp;"_"&amp;G5276&amp;"_"&amp;F5276</f>
        <v>Skalle_21_20190116_DL2018086_NielsSteensenGym_koersel1</v>
      </c>
      <c r="I5276" s="61" t="str">
        <f aca="false">MID(RIGHT(B5276,LEN(B5276)-3),1,FIND("_",RIGHT(B5276,LEN(B5276)-3))-1)</f>
        <v>Skalle</v>
      </c>
      <c r="J5276" s="61" t="str">
        <f aca="false">TRIM(SUBSTITUTE(RIGHT(B5276,FIND(I5276,B5276)+1),"_",""))</f>
        <v>eDNA</v>
      </c>
      <c r="K5276" s="0" t="str">
        <f aca="false">IFERROR(VALUE(SUBSTITUTE(E5276,".",",")),E5276)</f>
        <v>No Ct</v>
      </c>
      <c r="L5276" s="61" t="str">
        <f aca="false">IF(J5276="PosK",SUMIFS(K:K,J:J,"PosK",H:H,H5276),"")</f>
        <v/>
      </c>
      <c r="M5276" s="61" t="str">
        <f aca="false">IF(J5276="PosK",SUMIFS(K:K,J:J,"NegK",H:H,H5276),"")</f>
        <v/>
      </c>
      <c r="N5276" s="61" t="str">
        <f aca="false">IF(J5276="PosK",SUMIFS(K:K,J:J,"eDNA",H:H,H5276),"")</f>
        <v/>
      </c>
      <c r="Q5276" s="62"/>
    </row>
    <row r="5277" customFormat="false" ht="14.25" hidden="false" customHeight="false" outlineLevel="0" collapsed="false">
      <c r="A5277" s="0" t="s">
        <v>904</v>
      </c>
      <c r="B5277" s="52" t="s">
        <v>1010</v>
      </c>
      <c r="C5277" s="52" t="s">
        <v>751</v>
      </c>
      <c r="D5277" s="53" t="n">
        <v>0.1</v>
      </c>
      <c r="E5277" s="53" t="s">
        <v>748</v>
      </c>
      <c r="F5277" s="0" t="s">
        <v>1402</v>
      </c>
      <c r="G5277" s="0" t="str">
        <f aca="false">LEFT(B5277,2)</f>
        <v>21</v>
      </c>
      <c r="H5277" s="0" t="str">
        <f aca="false">I5277&amp;"_"&amp;G5277&amp;"_"&amp;F5277</f>
        <v>Skalle_21_20190116_DL2018086_NielsSteensenGym_koersel1</v>
      </c>
      <c r="I5277" s="61" t="str">
        <f aca="false">MID(RIGHT(B5277,LEN(B5277)-3),1,FIND("_",RIGHT(B5277,LEN(B5277)-3))-1)</f>
        <v>Skalle</v>
      </c>
      <c r="J5277" s="61" t="str">
        <f aca="false">TRIM(SUBSTITUTE(RIGHT(B5277,FIND(I5277,B5277)+1),"_",""))</f>
        <v>eDNA</v>
      </c>
      <c r="K5277" s="0" t="str">
        <f aca="false">IFERROR(VALUE(SUBSTITUTE(E5277,".",",")),E5277)</f>
        <v>No Ct</v>
      </c>
      <c r="L5277" s="61" t="str">
        <f aca="false">IF(J5277="PosK",SUMIFS(K:K,J:J,"PosK",H:H,H5277),"")</f>
        <v/>
      </c>
      <c r="M5277" s="61" t="str">
        <f aca="false">IF(J5277="PosK",SUMIFS(K:K,J:J,"NegK",H:H,H5277),"")</f>
        <v/>
      </c>
      <c r="N5277" s="61" t="str">
        <f aca="false">IF(J5277="PosK",SUMIFS(K:K,J:J,"eDNA",H:H,H5277),"")</f>
        <v/>
      </c>
      <c r="P5277" s="62"/>
      <c r="T5277" s="63"/>
      <c r="W5277" s="64"/>
    </row>
    <row r="5278" customFormat="false" ht="14.25" hidden="false" customHeight="false" outlineLevel="0" collapsed="false">
      <c r="A5278" s="0" t="s">
        <v>905</v>
      </c>
      <c r="B5278" s="52" t="s">
        <v>1221</v>
      </c>
      <c r="C5278" s="52" t="s">
        <v>743</v>
      </c>
      <c r="D5278" s="53" t="n">
        <v>0.1</v>
      </c>
      <c r="E5278" s="53" t="n">
        <v>29.31</v>
      </c>
      <c r="F5278" s="0" t="s">
        <v>1402</v>
      </c>
      <c r="G5278" s="0" t="str">
        <f aca="false">LEFT(B5278,2)</f>
        <v>22</v>
      </c>
      <c r="H5278" s="0" t="str">
        <f aca="false">I5278&amp;"_"&amp;G5278&amp;"_"&amp;F5278</f>
        <v>Karusse_22_20190116_DL2018086_NielsSteensenGym_koersel1</v>
      </c>
      <c r="I5278" s="61" t="str">
        <f aca="false">MID(RIGHT(B5278,LEN(B5278)-3),1,FIND("_",RIGHT(B5278,LEN(B5278)-3))-1)</f>
        <v>Karusse</v>
      </c>
      <c r="J5278" s="61" t="str">
        <f aca="false">TRIM(SUBSTITUTE(RIGHT(B5278,FIND(I5278,B5278)+1),"_",""))</f>
        <v>PosK</v>
      </c>
      <c r="K5278" s="0" t="n">
        <f aca="false">IFERROR(VALUE(SUBSTITUTE(E5278,".",",")),E5278)</f>
        <v>29.31</v>
      </c>
      <c r="L5278" s="61" t="n">
        <f aca="false">IF(J5278="PosK",SUMIFS(K:K,J:J,"PosK",H:H,H5278),"")</f>
        <v>29.31</v>
      </c>
      <c r="M5278" s="61" t="n">
        <f aca="false">IF(J5278="PosK",SUMIFS(K:K,J:J,"NegK",H:H,H5278),"")</f>
        <v>0</v>
      </c>
      <c r="N5278" s="61" t="n">
        <f aca="false">IF(J5278="PosK",SUMIFS(K:K,J:J,"eDNA",H:H,H5278),"")</f>
        <v>31.84</v>
      </c>
      <c r="P5278" s="62" t="n">
        <f aca="false">IF(K5280="No Ct",0,K5280)</f>
        <v>0</v>
      </c>
      <c r="Q5278" s="62" t="n">
        <f aca="false">IF(K5281="No Ct",0,K5281)</f>
        <v>31.84</v>
      </c>
      <c r="R5278" s="0" t="str">
        <f aca="false">IF(AND(L5278&gt;0,M5278=0),"Valid","Invalid")</f>
        <v>Valid</v>
      </c>
      <c r="S5278" s="0" t="str">
        <f aca="false">IF(OR(P5278&gt;1,Q5278&gt;1),"Present","Absent")</f>
        <v>Present</v>
      </c>
      <c r="T5278" s="63" t="str">
        <f aca="false">IF(OR(AND(P5278&gt;1,P5278&lt;41),AND(Q5278&gt;1,Q5278&lt;41)),"Ct&lt;41","Ct&gt;41")</f>
        <v>Ct&lt;41</v>
      </c>
      <c r="U5278" s="0" t="str">
        <f aca="false">I5278</f>
        <v>Karusse</v>
      </c>
      <c r="V5278" s="0" t="str">
        <f aca="false">MID(F5278,10,9)</f>
        <v>DL2018086</v>
      </c>
      <c r="W5278" s="64" t="str">
        <f aca="false">V5278&amp;"_"&amp;U5278&amp;"_"&amp;R5278&amp;"_"&amp;S5278&amp;"_"&amp;T5278</f>
        <v>DL2018086_Karusse_Valid_Present_Ct&lt;41</v>
      </c>
    </row>
    <row r="5279" customFormat="false" ht="14.25" hidden="false" customHeight="false" outlineLevel="0" collapsed="false">
      <c r="A5279" s="0" t="s">
        <v>907</v>
      </c>
      <c r="B5279" s="52" t="s">
        <v>1222</v>
      </c>
      <c r="C5279" s="52" t="s">
        <v>747</v>
      </c>
      <c r="D5279" s="53" t="n">
        <v>0.1</v>
      </c>
      <c r="E5279" s="53" t="s">
        <v>748</v>
      </c>
      <c r="F5279" s="0" t="s">
        <v>1402</v>
      </c>
      <c r="G5279" s="0" t="str">
        <f aca="false">LEFT(B5279,2)</f>
        <v>22</v>
      </c>
      <c r="H5279" s="0" t="str">
        <f aca="false">I5279&amp;"_"&amp;G5279&amp;"_"&amp;F5279</f>
        <v>Karusse_22_20190116_DL2018086_NielsSteensenGym_koersel1</v>
      </c>
      <c r="I5279" s="61" t="str">
        <f aca="false">MID(RIGHT(B5279,LEN(B5279)-3),1,FIND("_",RIGHT(B5279,LEN(B5279)-3))-1)</f>
        <v>Karusse</v>
      </c>
      <c r="J5279" s="61" t="str">
        <f aca="false">TRIM(SUBSTITUTE(RIGHT(B5279,FIND(I5279,B5279)+1),"_",""))</f>
        <v>NegK</v>
      </c>
      <c r="K5279" s="0" t="str">
        <f aca="false">IFERROR(VALUE(SUBSTITUTE(E5279,".",",")),E5279)</f>
        <v>No Ct</v>
      </c>
      <c r="L5279" s="61" t="str">
        <f aca="false">IF(J5279="PosK",SUMIFS(K:K,J:J,"PosK",H:H,H5279),"")</f>
        <v/>
      </c>
      <c r="M5279" s="61" t="str">
        <f aca="false">IF(J5279="PosK",SUMIFS(K:K,J:J,"NegK",H:H,H5279),"")</f>
        <v/>
      </c>
      <c r="N5279" s="61" t="str">
        <f aca="false">IF(J5279="PosK",SUMIFS(K:K,J:J,"eDNA",H:H,H5279),"")</f>
        <v/>
      </c>
    </row>
    <row r="5280" customFormat="false" ht="14.25" hidden="false" customHeight="false" outlineLevel="0" collapsed="false">
      <c r="A5280" s="0" t="s">
        <v>909</v>
      </c>
      <c r="B5280" s="52" t="s">
        <v>1223</v>
      </c>
      <c r="C5280" s="52" t="s">
        <v>751</v>
      </c>
      <c r="D5280" s="53" t="n">
        <v>0.1</v>
      </c>
      <c r="E5280" s="53" t="s">
        <v>748</v>
      </c>
      <c r="F5280" s="0" t="s">
        <v>1402</v>
      </c>
      <c r="G5280" s="0" t="str">
        <f aca="false">LEFT(B5280,2)</f>
        <v>22</v>
      </c>
      <c r="H5280" s="0" t="str">
        <f aca="false">I5280&amp;"_"&amp;G5280&amp;"_"&amp;F5280</f>
        <v>Karusse_22_20190116_DL2018086_NielsSteensenGym_koersel1</v>
      </c>
      <c r="I5280" s="61" t="str">
        <f aca="false">MID(RIGHT(B5280,LEN(B5280)-3),1,FIND("_",RIGHT(B5280,LEN(B5280)-3))-1)</f>
        <v>Karusse</v>
      </c>
      <c r="J5280" s="61" t="str">
        <f aca="false">TRIM(SUBSTITUTE(RIGHT(B5280,FIND(I5280,B5280)+1),"_",""))</f>
        <v>eDNA</v>
      </c>
      <c r="K5280" s="0" t="str">
        <f aca="false">IFERROR(VALUE(SUBSTITUTE(E5280,".",",")),E5280)</f>
        <v>No Ct</v>
      </c>
      <c r="L5280" s="61" t="str">
        <f aca="false">IF(J5280="PosK",SUMIFS(K:K,J:J,"PosK",H:H,H5280),"")</f>
        <v/>
      </c>
      <c r="M5280" s="61" t="str">
        <f aca="false">IF(J5280="PosK",SUMIFS(K:K,J:J,"NegK",H:H,H5280),"")</f>
        <v/>
      </c>
      <c r="N5280" s="61" t="str">
        <f aca="false">IF(J5280="PosK",SUMIFS(K:K,J:J,"eDNA",H:H,H5280),"")</f>
        <v/>
      </c>
      <c r="Q5280" s="62"/>
    </row>
    <row r="5281" customFormat="false" ht="14.25" hidden="false" customHeight="false" outlineLevel="0" collapsed="false">
      <c r="A5281" s="0" t="s">
        <v>911</v>
      </c>
      <c r="B5281" s="52" t="s">
        <v>1223</v>
      </c>
      <c r="C5281" s="52" t="s">
        <v>751</v>
      </c>
      <c r="D5281" s="53" t="n">
        <v>0.1</v>
      </c>
      <c r="E5281" s="53" t="n">
        <v>31.84</v>
      </c>
      <c r="F5281" s="0" t="s">
        <v>1402</v>
      </c>
      <c r="G5281" s="0" t="str">
        <f aca="false">LEFT(B5281,2)</f>
        <v>22</v>
      </c>
      <c r="H5281" s="0" t="str">
        <f aca="false">I5281&amp;"_"&amp;G5281&amp;"_"&amp;F5281</f>
        <v>Karusse_22_20190116_DL2018086_NielsSteensenGym_koersel1</v>
      </c>
      <c r="I5281" s="61" t="str">
        <f aca="false">MID(RIGHT(B5281,LEN(B5281)-3),1,FIND("_",RIGHT(B5281,LEN(B5281)-3))-1)</f>
        <v>Karusse</v>
      </c>
      <c r="J5281" s="61" t="str">
        <f aca="false">TRIM(SUBSTITUTE(RIGHT(B5281,FIND(I5281,B5281)+1),"_",""))</f>
        <v>eDNA</v>
      </c>
      <c r="K5281" s="0" t="n">
        <f aca="false">IFERROR(VALUE(SUBSTITUTE(E5281,".",",")),E5281)</f>
        <v>31.84</v>
      </c>
      <c r="L5281" s="61" t="str">
        <f aca="false">IF(J5281="PosK",SUMIFS(K:K,J:J,"PosK",H:H,H5281),"")</f>
        <v/>
      </c>
      <c r="M5281" s="61" t="str">
        <f aca="false">IF(J5281="PosK",SUMIFS(K:K,J:J,"NegK",H:H,H5281),"")</f>
        <v/>
      </c>
      <c r="N5281" s="61" t="str">
        <f aca="false">IF(J5281="PosK",SUMIFS(K:K,J:J,"eDNA",H:H,H5281),"")</f>
        <v/>
      </c>
      <c r="P5281" s="62"/>
      <c r="T5281" s="63"/>
      <c r="W5281" s="64"/>
    </row>
    <row r="5282" customFormat="false" ht="14.25" hidden="false" customHeight="false" outlineLevel="0" collapsed="false">
      <c r="A5282" s="0" t="s">
        <v>912</v>
      </c>
      <c r="B5282" s="52" t="s">
        <v>1014</v>
      </c>
      <c r="C5282" s="52" t="s">
        <v>743</v>
      </c>
      <c r="D5282" s="53" t="n">
        <v>0.1</v>
      </c>
      <c r="E5282" s="53" t="n">
        <v>32.59</v>
      </c>
      <c r="F5282" s="0" t="s">
        <v>1402</v>
      </c>
      <c r="G5282" s="0" t="str">
        <f aca="false">LEFT(B5282,2)</f>
        <v>23</v>
      </c>
      <c r="H5282" s="0" t="str">
        <f aca="false">I5282&amp;"_"&amp;G5282&amp;"_"&amp;F5282</f>
        <v>Karusse_23_20190116_DL2018086_NielsSteensenGym_koersel1</v>
      </c>
      <c r="I5282" s="61" t="str">
        <f aca="false">MID(RIGHT(B5282,LEN(B5282)-3),1,FIND("_",RIGHT(B5282,LEN(B5282)-3))-1)</f>
        <v>Karusse</v>
      </c>
      <c r="J5282" s="61" t="str">
        <f aca="false">TRIM(SUBSTITUTE(RIGHT(B5282,FIND(I5282,B5282)+1),"_",""))</f>
        <v>PosK</v>
      </c>
      <c r="K5282" s="0" t="n">
        <f aca="false">IFERROR(VALUE(SUBSTITUTE(E5282,".",",")),E5282)</f>
        <v>32.59</v>
      </c>
      <c r="L5282" s="61" t="n">
        <f aca="false">IF(J5282="PosK",SUMIFS(K:K,J:J,"PosK",H:H,H5282),"")</f>
        <v>32.59</v>
      </c>
      <c r="M5282" s="61" t="n">
        <f aca="false">IF(J5282="PosK",SUMIFS(K:K,J:J,"NegK",H:H,H5282),"")</f>
        <v>0</v>
      </c>
      <c r="N5282" s="61" t="n">
        <f aca="false">IF(J5282="PosK",SUMIFS(K:K,J:J,"eDNA",H:H,H5282),"")</f>
        <v>64.67</v>
      </c>
      <c r="P5282" s="62" t="n">
        <f aca="false">IF(K5284="No Ct",0,K5284)</f>
        <v>32.46</v>
      </c>
      <c r="Q5282" s="62" t="n">
        <f aca="false">IF(K5285="No Ct",0,K5285)</f>
        <v>32.21</v>
      </c>
      <c r="R5282" s="0" t="str">
        <f aca="false">IF(AND(L5282&gt;0,M5282=0),"Valid","Invalid")</f>
        <v>Valid</v>
      </c>
      <c r="S5282" s="0" t="str">
        <f aca="false">IF(OR(P5282&gt;1,Q5282&gt;1),"Present","Absent")</f>
        <v>Present</v>
      </c>
      <c r="T5282" s="63" t="str">
        <f aca="false">IF(OR(AND(P5282&gt;1,P5282&lt;41),AND(Q5282&gt;1,Q5282&lt;41)),"Ct&lt;41","Ct&gt;41")</f>
        <v>Ct&lt;41</v>
      </c>
      <c r="U5282" s="0" t="str">
        <f aca="false">I5282</f>
        <v>Karusse</v>
      </c>
      <c r="V5282" s="0" t="str">
        <f aca="false">MID(F5282,10,9)</f>
        <v>DL2018086</v>
      </c>
      <c r="W5282" s="64" t="str">
        <f aca="false">V5282&amp;"_"&amp;U5282&amp;"_"&amp;R5282&amp;"_"&amp;S5282&amp;"_"&amp;T5282</f>
        <v>DL2018086_Karusse_Valid_Present_Ct&lt;41</v>
      </c>
    </row>
    <row r="5283" customFormat="false" ht="14.25" hidden="false" customHeight="false" outlineLevel="0" collapsed="false">
      <c r="A5283" s="0" t="s">
        <v>914</v>
      </c>
      <c r="B5283" s="52" t="s">
        <v>1015</v>
      </c>
      <c r="C5283" s="52" t="s">
        <v>747</v>
      </c>
      <c r="D5283" s="53" t="n">
        <v>0.1</v>
      </c>
      <c r="E5283" s="53" t="s">
        <v>748</v>
      </c>
      <c r="F5283" s="0" t="s">
        <v>1402</v>
      </c>
      <c r="G5283" s="0" t="str">
        <f aca="false">LEFT(B5283,2)</f>
        <v>23</v>
      </c>
      <c r="H5283" s="0" t="str">
        <f aca="false">I5283&amp;"_"&amp;G5283&amp;"_"&amp;F5283</f>
        <v>Karusse_23_20190116_DL2018086_NielsSteensenGym_koersel1</v>
      </c>
      <c r="I5283" s="61" t="str">
        <f aca="false">MID(RIGHT(B5283,LEN(B5283)-3),1,FIND("_",RIGHT(B5283,LEN(B5283)-3))-1)</f>
        <v>Karusse</v>
      </c>
      <c r="J5283" s="61" t="str">
        <f aca="false">TRIM(SUBSTITUTE(RIGHT(B5283,FIND(I5283,B5283)+1),"_",""))</f>
        <v>NegK</v>
      </c>
      <c r="K5283" s="0" t="str">
        <f aca="false">IFERROR(VALUE(SUBSTITUTE(E5283,".",",")),E5283)</f>
        <v>No Ct</v>
      </c>
      <c r="L5283" s="61" t="str">
        <f aca="false">IF(J5283="PosK",SUMIFS(K:K,J:J,"PosK",H:H,H5283),"")</f>
        <v/>
      </c>
      <c r="M5283" s="61" t="str">
        <f aca="false">IF(J5283="PosK",SUMIFS(K:K,J:J,"NegK",H:H,H5283),"")</f>
        <v/>
      </c>
      <c r="N5283" s="61" t="str">
        <f aca="false">IF(J5283="PosK",SUMIFS(K:K,J:J,"eDNA",H:H,H5283),"")</f>
        <v/>
      </c>
    </row>
    <row r="5284" customFormat="false" ht="14.25" hidden="false" customHeight="false" outlineLevel="0" collapsed="false">
      <c r="A5284" s="0" t="s">
        <v>916</v>
      </c>
      <c r="B5284" s="52" t="s">
        <v>1016</v>
      </c>
      <c r="C5284" s="52" t="s">
        <v>751</v>
      </c>
      <c r="D5284" s="53" t="n">
        <v>0.1</v>
      </c>
      <c r="E5284" s="53" t="n">
        <v>32.46</v>
      </c>
      <c r="F5284" s="0" t="s">
        <v>1402</v>
      </c>
      <c r="G5284" s="0" t="str">
        <f aca="false">LEFT(B5284,2)</f>
        <v>23</v>
      </c>
      <c r="H5284" s="0" t="str">
        <f aca="false">I5284&amp;"_"&amp;G5284&amp;"_"&amp;F5284</f>
        <v>Karusse_23_20190116_DL2018086_NielsSteensenGym_koersel1</v>
      </c>
      <c r="I5284" s="61" t="str">
        <f aca="false">MID(RIGHT(B5284,LEN(B5284)-3),1,FIND("_",RIGHT(B5284,LEN(B5284)-3))-1)</f>
        <v>Karusse</v>
      </c>
      <c r="J5284" s="61" t="str">
        <f aca="false">TRIM(SUBSTITUTE(RIGHT(B5284,FIND(I5284,B5284)+1),"_",""))</f>
        <v>eDNA</v>
      </c>
      <c r="K5284" s="0" t="n">
        <f aca="false">IFERROR(VALUE(SUBSTITUTE(E5284,".",",")),E5284)</f>
        <v>32.46</v>
      </c>
      <c r="L5284" s="61" t="str">
        <f aca="false">IF(J5284="PosK",SUMIFS(K:K,J:J,"PosK",H:H,H5284),"")</f>
        <v/>
      </c>
      <c r="M5284" s="61" t="str">
        <f aca="false">IF(J5284="PosK",SUMIFS(K:K,J:J,"NegK",H:H,H5284),"")</f>
        <v/>
      </c>
      <c r="N5284" s="61" t="str">
        <f aca="false">IF(J5284="PosK",SUMIFS(K:K,J:J,"eDNA",H:H,H5284),"")</f>
        <v/>
      </c>
      <c r="Q5284" s="62"/>
    </row>
    <row r="5285" customFormat="false" ht="14.25" hidden="false" customHeight="false" outlineLevel="0" collapsed="false">
      <c r="A5285" s="0" t="s">
        <v>918</v>
      </c>
      <c r="B5285" s="52" t="s">
        <v>1016</v>
      </c>
      <c r="C5285" s="52" t="s">
        <v>751</v>
      </c>
      <c r="D5285" s="53" t="n">
        <v>0.1</v>
      </c>
      <c r="E5285" s="53" t="n">
        <v>32.21</v>
      </c>
      <c r="F5285" s="0" t="s">
        <v>1402</v>
      </c>
      <c r="G5285" s="0" t="str">
        <f aca="false">LEFT(B5285,2)</f>
        <v>23</v>
      </c>
      <c r="H5285" s="0" t="str">
        <f aca="false">I5285&amp;"_"&amp;G5285&amp;"_"&amp;F5285</f>
        <v>Karusse_23_20190116_DL2018086_NielsSteensenGym_koersel1</v>
      </c>
      <c r="I5285" s="61" t="str">
        <f aca="false">MID(RIGHT(B5285,LEN(B5285)-3),1,FIND("_",RIGHT(B5285,LEN(B5285)-3))-1)</f>
        <v>Karusse</v>
      </c>
      <c r="J5285" s="61" t="str">
        <f aca="false">TRIM(SUBSTITUTE(RIGHT(B5285,FIND(I5285,B5285)+1),"_",""))</f>
        <v>eDNA</v>
      </c>
      <c r="K5285" s="0" t="n">
        <f aca="false">IFERROR(VALUE(SUBSTITUTE(E5285,".",",")),E5285)</f>
        <v>32.21</v>
      </c>
      <c r="L5285" s="61" t="str">
        <f aca="false">IF(J5285="PosK",SUMIFS(K:K,J:J,"PosK",H:H,H5285),"")</f>
        <v/>
      </c>
      <c r="M5285" s="61" t="str">
        <f aca="false">IF(J5285="PosK",SUMIFS(K:K,J:J,"NegK",H:H,H5285),"")</f>
        <v/>
      </c>
      <c r="N5285" s="61" t="str">
        <f aca="false">IF(J5285="PosK",SUMIFS(K:K,J:J,"eDNA",H:H,H5285),"")</f>
        <v/>
      </c>
      <c r="P5285" s="62"/>
      <c r="T5285" s="63"/>
      <c r="W5285" s="64"/>
    </row>
    <row r="5286" customFormat="false" ht="14.25" hidden="false" customHeight="false" outlineLevel="0" collapsed="false">
      <c r="A5286" s="0" t="s">
        <v>919</v>
      </c>
      <c r="B5286" s="52" t="s">
        <v>1224</v>
      </c>
      <c r="C5286" s="52" t="s">
        <v>743</v>
      </c>
      <c r="D5286" s="53" t="n">
        <v>0.1</v>
      </c>
      <c r="E5286" s="53" t="s">
        <v>748</v>
      </c>
      <c r="F5286" s="0" t="s">
        <v>1402</v>
      </c>
      <c r="G5286" s="0" t="str">
        <f aca="false">LEFT(B5286,2)</f>
        <v>24</v>
      </c>
      <c r="H5286" s="0" t="str">
        <f aca="false">I5286&amp;"_"&amp;G5286&amp;"_"&amp;F5286</f>
        <v>Soelvkarusse_24_20190116_DL2018086_NielsSteensenGym_koersel1</v>
      </c>
      <c r="I5286" s="61" t="str">
        <f aca="false">MID(RIGHT(B5286,LEN(B5286)-3),1,FIND("_",RIGHT(B5286,LEN(B5286)-3))-1)</f>
        <v>Soelvkarusse</v>
      </c>
      <c r="J5286" s="61" t="str">
        <f aca="false">TRIM(SUBSTITUTE(RIGHT(B5286,FIND(I5286,B5286)+1),"_",""))</f>
        <v>PosK</v>
      </c>
      <c r="K5286" s="0" t="str">
        <f aca="false">IFERROR(VALUE(SUBSTITUTE(E5286,".",",")),E5286)</f>
        <v>No Ct</v>
      </c>
      <c r="L5286" s="61" t="n">
        <f aca="false">IF(J5286="PosK",SUMIFS(K:K,J:J,"PosK",H:H,H5286),"")</f>
        <v>0</v>
      </c>
      <c r="M5286" s="61" t="n">
        <f aca="false">IF(J5286="PosK",SUMIFS(K:K,J:J,"NegK",H:H,H5286),"")</f>
        <v>0</v>
      </c>
      <c r="N5286" s="61" t="n">
        <f aca="false">IF(J5286="PosK",SUMIFS(K:K,J:J,"eDNA",H:H,H5286),"")</f>
        <v>0</v>
      </c>
      <c r="P5286" s="62" t="n">
        <f aca="false">IF(K5288="No Ct",0,K5288)</f>
        <v>0</v>
      </c>
      <c r="Q5286" s="62" t="n">
        <f aca="false">IF(K5289="No Ct",0,K5289)</f>
        <v>0</v>
      </c>
      <c r="R5286" s="0" t="str">
        <f aca="false">IF(AND(L5286&gt;0,M5286=0),"Valid","Invalid")</f>
        <v>Invalid</v>
      </c>
      <c r="S5286" s="0" t="str">
        <f aca="false">IF(OR(P5286&gt;1,Q5286&gt;1),"Present","Absent")</f>
        <v>Absent</v>
      </c>
      <c r="T5286" s="63" t="str">
        <f aca="false">IF(OR(AND(P5286&gt;1,P5286&lt;41),AND(Q5286&gt;1,Q5286&lt;41)),"Ct&lt;41","Ct&gt;41")</f>
        <v>Ct&gt;41</v>
      </c>
      <c r="U5286" s="0" t="str">
        <f aca="false">I5286</f>
        <v>Soelvkarusse</v>
      </c>
      <c r="V5286" s="0" t="str">
        <f aca="false">MID(F5286,10,9)</f>
        <v>DL2018086</v>
      </c>
      <c r="W5286" s="64" t="str">
        <f aca="false">V5286&amp;"_"&amp;U5286&amp;"_"&amp;R5286&amp;"_"&amp;S5286&amp;"_"&amp;T5286</f>
        <v>DL2018086_Soelvkarusse_Invalid_Absent_Ct&gt;41</v>
      </c>
    </row>
    <row r="5287" customFormat="false" ht="14.25" hidden="false" customHeight="false" outlineLevel="0" collapsed="false">
      <c r="A5287" s="0" t="s">
        <v>921</v>
      </c>
      <c r="B5287" s="52" t="s">
        <v>1225</v>
      </c>
      <c r="C5287" s="52" t="s">
        <v>747</v>
      </c>
      <c r="D5287" s="53" t="n">
        <v>0.1</v>
      </c>
      <c r="E5287" s="53" t="s">
        <v>748</v>
      </c>
      <c r="F5287" s="0" t="s">
        <v>1402</v>
      </c>
      <c r="G5287" s="0" t="str">
        <f aca="false">LEFT(B5287,2)</f>
        <v>24</v>
      </c>
      <c r="H5287" s="0" t="str">
        <f aca="false">I5287&amp;"_"&amp;G5287&amp;"_"&amp;F5287</f>
        <v>Soelvkarusse_24_20190116_DL2018086_NielsSteensenGym_koersel1</v>
      </c>
      <c r="I5287" s="61" t="str">
        <f aca="false">MID(RIGHT(B5287,LEN(B5287)-3),1,FIND("_",RIGHT(B5287,LEN(B5287)-3))-1)</f>
        <v>Soelvkarusse</v>
      </c>
      <c r="J5287" s="61" t="str">
        <f aca="false">TRIM(SUBSTITUTE(RIGHT(B5287,FIND(I5287,B5287)+1),"_",""))</f>
        <v>NegK</v>
      </c>
      <c r="K5287" s="0" t="str">
        <f aca="false">IFERROR(VALUE(SUBSTITUTE(E5287,".",",")),E5287)</f>
        <v>No Ct</v>
      </c>
      <c r="L5287" s="61" t="str">
        <f aca="false">IF(J5287="PosK",SUMIFS(K:K,J:J,"PosK",H:H,H5287),"")</f>
        <v/>
      </c>
      <c r="M5287" s="61" t="str">
        <f aca="false">IF(J5287="PosK",SUMIFS(K:K,J:J,"NegK",H:H,H5287),"")</f>
        <v/>
      </c>
      <c r="N5287" s="61" t="str">
        <f aca="false">IF(J5287="PosK",SUMIFS(K:K,J:J,"eDNA",H:H,H5287),"")</f>
        <v/>
      </c>
    </row>
    <row r="5288" customFormat="false" ht="14.25" hidden="false" customHeight="false" outlineLevel="0" collapsed="false">
      <c r="A5288" s="0" t="s">
        <v>923</v>
      </c>
      <c r="B5288" s="52" t="s">
        <v>1226</v>
      </c>
      <c r="C5288" s="52" t="s">
        <v>751</v>
      </c>
      <c r="D5288" s="53" t="n">
        <v>0.1</v>
      </c>
      <c r="E5288" s="53" t="s">
        <v>748</v>
      </c>
      <c r="F5288" s="0" t="s">
        <v>1402</v>
      </c>
      <c r="G5288" s="0" t="str">
        <f aca="false">LEFT(B5288,2)</f>
        <v>24</v>
      </c>
      <c r="H5288" s="0" t="str">
        <f aca="false">I5288&amp;"_"&amp;G5288&amp;"_"&amp;F5288</f>
        <v>Soelvkarusse_24_20190116_DL2018086_NielsSteensenGym_koersel1</v>
      </c>
      <c r="I5288" s="61" t="str">
        <f aca="false">MID(RIGHT(B5288,LEN(B5288)-3),1,FIND("_",RIGHT(B5288,LEN(B5288)-3))-1)</f>
        <v>Soelvkarusse</v>
      </c>
      <c r="J5288" s="61" t="str">
        <f aca="false">TRIM(SUBSTITUTE(RIGHT(B5288,FIND(I5288,B5288)+1),"_",""))</f>
        <v>eDNA</v>
      </c>
      <c r="K5288" s="0" t="str">
        <f aca="false">IFERROR(VALUE(SUBSTITUTE(E5288,".",",")),E5288)</f>
        <v>No Ct</v>
      </c>
      <c r="L5288" s="61" t="str">
        <f aca="false">IF(J5288="PosK",SUMIFS(K:K,J:J,"PosK",H:H,H5288),"")</f>
        <v/>
      </c>
      <c r="M5288" s="61" t="str">
        <f aca="false">IF(J5288="PosK",SUMIFS(K:K,J:J,"NegK",H:H,H5288),"")</f>
        <v/>
      </c>
      <c r="N5288" s="61" t="str">
        <f aca="false">IF(J5288="PosK",SUMIFS(K:K,J:J,"eDNA",H:H,H5288),"")</f>
        <v/>
      </c>
      <c r="Q5288" s="62"/>
    </row>
    <row r="5289" customFormat="false" ht="14.25" hidden="false" customHeight="false" outlineLevel="0" collapsed="false">
      <c r="A5289" s="0" t="s">
        <v>925</v>
      </c>
      <c r="B5289" s="52" t="s">
        <v>1226</v>
      </c>
      <c r="C5289" s="52" t="s">
        <v>751</v>
      </c>
      <c r="D5289" s="53" t="n">
        <v>0.1</v>
      </c>
      <c r="E5289" s="53" t="s">
        <v>748</v>
      </c>
      <c r="F5289" s="0" t="s">
        <v>1402</v>
      </c>
      <c r="G5289" s="0" t="str">
        <f aca="false">LEFT(B5289,2)</f>
        <v>24</v>
      </c>
      <c r="H5289" s="0" t="str">
        <f aca="false">I5289&amp;"_"&amp;G5289&amp;"_"&amp;F5289</f>
        <v>Soelvkarusse_24_20190116_DL2018086_NielsSteensenGym_koersel1</v>
      </c>
      <c r="I5289" s="61" t="str">
        <f aca="false">MID(RIGHT(B5289,LEN(B5289)-3),1,FIND("_",RIGHT(B5289,LEN(B5289)-3))-1)</f>
        <v>Soelvkarusse</v>
      </c>
      <c r="J5289" s="61" t="str">
        <f aca="false">TRIM(SUBSTITUTE(RIGHT(B5289,FIND(I5289,B5289)+1),"_",""))</f>
        <v>eDNA</v>
      </c>
      <c r="K5289" s="0" t="str">
        <f aca="false">IFERROR(VALUE(SUBSTITUTE(E5289,".",",")),E5289)</f>
        <v>No Ct</v>
      </c>
      <c r="L5289" s="61" t="str">
        <f aca="false">IF(J5289="PosK",SUMIFS(K:K,J:J,"PosK",H:H,H5289),"")</f>
        <v/>
      </c>
      <c r="M5289" s="61" t="str">
        <f aca="false">IF(J5289="PosK",SUMIFS(K:K,J:J,"NegK",H:H,H5289),"")</f>
        <v/>
      </c>
      <c r="N5289" s="61" t="str">
        <f aca="false">IF(J5289="PosK",SUMIFS(K:K,J:J,"eDNA",H:H,H5289),"")</f>
        <v/>
      </c>
      <c r="P5289" s="62"/>
      <c r="T5289" s="63"/>
      <c r="W5289" s="64"/>
    </row>
    <row r="5290" customFormat="false" ht="14.25" hidden="false" customHeight="false" outlineLevel="0" collapsed="false">
      <c r="A5290" s="0" t="s">
        <v>741</v>
      </c>
      <c r="B5290" s="52" t="s">
        <v>1020</v>
      </c>
      <c r="C5290" s="52" t="s">
        <v>743</v>
      </c>
      <c r="D5290" s="53" t="n">
        <v>0.1</v>
      </c>
      <c r="E5290" s="53" t="n">
        <v>28.29</v>
      </c>
      <c r="F5290" s="0" t="s">
        <v>1403</v>
      </c>
      <c r="G5290" s="0" t="str">
        <f aca="false">LEFT(B5290,2)</f>
        <v>25</v>
      </c>
      <c r="H5290" s="0" t="str">
        <f aca="false">I5290&amp;"_"&amp;G5290&amp;"_"&amp;F5290</f>
        <v>Loegfroe_25_20190116_DL2018086_NielsSteensenGym_koersel2</v>
      </c>
      <c r="I5290" s="61" t="str">
        <f aca="false">MID(RIGHT(B5290,LEN(B5290)-3),1,FIND("_",RIGHT(B5290,LEN(B5290)-3))-1)</f>
        <v>Loegfroe</v>
      </c>
      <c r="J5290" s="61" t="str">
        <f aca="false">TRIM(SUBSTITUTE(RIGHT(B5290,FIND(I5290,B5290)+1),"_",""))</f>
        <v>PosK</v>
      </c>
      <c r="K5290" s="0" t="n">
        <f aca="false">IFERROR(VALUE(SUBSTITUTE(E5290,".",",")),E5290)</f>
        <v>28.29</v>
      </c>
      <c r="L5290" s="61" t="n">
        <f aca="false">IF(J5290="PosK",SUMIFS(K:K,J:J,"PosK",H:H,H5290),"")</f>
        <v>28.29</v>
      </c>
      <c r="M5290" s="61" t="n">
        <f aca="false">IF(J5290="PosK",SUMIFS(K:K,J:J,"NegK",H:H,H5290),"")</f>
        <v>0</v>
      </c>
      <c r="N5290" s="61" t="n">
        <f aca="false">IF(J5290="PosK",SUMIFS(K:K,J:J,"eDNA",H:H,H5290),"")</f>
        <v>0</v>
      </c>
      <c r="P5290" s="62" t="n">
        <f aca="false">IF(K5292="No Ct",0,K5292)</f>
        <v>0</v>
      </c>
      <c r="Q5290" s="62" t="n">
        <f aca="false">IF(K5293="No Ct",0,K5293)</f>
        <v>0</v>
      </c>
      <c r="R5290" s="0" t="str">
        <f aca="false">IF(AND(L5290&gt;0,M5290=0),"Valid","Invalid")</f>
        <v>Valid</v>
      </c>
      <c r="S5290" s="0" t="str">
        <f aca="false">IF(OR(P5290&gt;1,Q5290&gt;1),"Present","Absent")</f>
        <v>Absent</v>
      </c>
      <c r="T5290" s="63" t="str">
        <f aca="false">IF(OR(AND(P5290&gt;1,P5290&lt;41),AND(Q5290&gt;1,Q5290&lt;41)),"Ct&lt;41","Ct&gt;41")</f>
        <v>Ct&gt;41</v>
      </c>
      <c r="U5290" s="0" t="str">
        <f aca="false">I5290</f>
        <v>Loegfroe</v>
      </c>
      <c r="V5290" s="0" t="str">
        <f aca="false">MID(F5290,10,9)</f>
        <v>DL2018086</v>
      </c>
      <c r="W5290" s="64" t="str">
        <f aca="false">V5290&amp;"_"&amp;U5290&amp;"_"&amp;R5290&amp;"_"&amp;S5290&amp;"_"&amp;T5290</f>
        <v>DL2018086_Loegfroe_Valid_Absent_Ct&gt;41</v>
      </c>
    </row>
    <row r="5291" customFormat="false" ht="14.25" hidden="false" customHeight="false" outlineLevel="0" collapsed="false">
      <c r="A5291" s="0" t="s">
        <v>745</v>
      </c>
      <c r="B5291" s="52" t="s">
        <v>1022</v>
      </c>
      <c r="C5291" s="52" t="s">
        <v>747</v>
      </c>
      <c r="D5291" s="53" t="n">
        <v>0.1</v>
      </c>
      <c r="E5291" s="53" t="s">
        <v>748</v>
      </c>
      <c r="F5291" s="0" t="s">
        <v>1403</v>
      </c>
      <c r="G5291" s="0" t="str">
        <f aca="false">LEFT(B5291,2)</f>
        <v>25</v>
      </c>
      <c r="H5291" s="0" t="str">
        <f aca="false">I5291&amp;"_"&amp;G5291&amp;"_"&amp;F5291</f>
        <v>Loegfroe_25_20190116_DL2018086_NielsSteensenGym_koersel2</v>
      </c>
      <c r="I5291" s="61" t="str">
        <f aca="false">MID(RIGHT(B5291,LEN(B5291)-3),1,FIND("_",RIGHT(B5291,LEN(B5291)-3))-1)</f>
        <v>Loegfroe</v>
      </c>
      <c r="J5291" s="61" t="str">
        <f aca="false">TRIM(SUBSTITUTE(RIGHT(B5291,FIND(I5291,B5291)+1),"_",""))</f>
        <v>NegK</v>
      </c>
      <c r="K5291" s="0" t="str">
        <f aca="false">IFERROR(VALUE(SUBSTITUTE(E5291,".",",")),E5291)</f>
        <v>No Ct</v>
      </c>
      <c r="L5291" s="61" t="str">
        <f aca="false">IF(J5291="PosK",SUMIFS(K:K,J:J,"PosK",H:H,H5291),"")</f>
        <v/>
      </c>
      <c r="M5291" s="61" t="str">
        <f aca="false">IF(J5291="PosK",SUMIFS(K:K,J:J,"NegK",H:H,H5291),"")</f>
        <v/>
      </c>
      <c r="N5291" s="61" t="str">
        <f aca="false">IF(J5291="PosK",SUMIFS(K:K,J:J,"eDNA",H:H,H5291),"")</f>
        <v/>
      </c>
    </row>
    <row r="5292" customFormat="false" ht="14.25" hidden="false" customHeight="false" outlineLevel="0" collapsed="false">
      <c r="A5292" s="0" t="s">
        <v>749</v>
      </c>
      <c r="B5292" s="52" t="s">
        <v>1023</v>
      </c>
      <c r="C5292" s="52" t="s">
        <v>751</v>
      </c>
      <c r="D5292" s="53" t="n">
        <v>0.1</v>
      </c>
      <c r="E5292" s="53" t="s">
        <v>748</v>
      </c>
      <c r="F5292" s="0" t="s">
        <v>1403</v>
      </c>
      <c r="G5292" s="0" t="str">
        <f aca="false">LEFT(B5292,2)</f>
        <v>25</v>
      </c>
      <c r="H5292" s="0" t="str">
        <f aca="false">I5292&amp;"_"&amp;G5292&amp;"_"&amp;F5292</f>
        <v>Loegfroe_25_20190116_DL2018086_NielsSteensenGym_koersel2</v>
      </c>
      <c r="I5292" s="61" t="str">
        <f aca="false">MID(RIGHT(B5292,LEN(B5292)-3),1,FIND("_",RIGHT(B5292,LEN(B5292)-3))-1)</f>
        <v>Loegfroe</v>
      </c>
      <c r="J5292" s="61" t="str">
        <f aca="false">TRIM(SUBSTITUTE(RIGHT(B5292,FIND(I5292,B5292)+1),"_",""))</f>
        <v>eDNA</v>
      </c>
      <c r="K5292" s="0" t="str">
        <f aca="false">IFERROR(VALUE(SUBSTITUTE(E5292,".",",")),E5292)</f>
        <v>No Ct</v>
      </c>
      <c r="L5292" s="61" t="str">
        <f aca="false">IF(J5292="PosK",SUMIFS(K:K,J:J,"PosK",H:H,H5292),"")</f>
        <v/>
      </c>
      <c r="M5292" s="61" t="str">
        <f aca="false">IF(J5292="PosK",SUMIFS(K:K,J:J,"NegK",H:H,H5292),"")</f>
        <v/>
      </c>
      <c r="N5292" s="61" t="str">
        <f aca="false">IF(J5292="PosK",SUMIFS(K:K,J:J,"eDNA",H:H,H5292),"")</f>
        <v/>
      </c>
      <c r="Q5292" s="62"/>
    </row>
    <row r="5293" customFormat="false" ht="14.25" hidden="false" customHeight="false" outlineLevel="0" collapsed="false">
      <c r="A5293" s="0" t="s">
        <v>752</v>
      </c>
      <c r="B5293" s="52" t="s">
        <v>1023</v>
      </c>
      <c r="C5293" s="52" t="s">
        <v>751</v>
      </c>
      <c r="D5293" s="53" t="n">
        <v>0.1</v>
      </c>
      <c r="E5293" s="53" t="s">
        <v>748</v>
      </c>
      <c r="F5293" s="0" t="s">
        <v>1403</v>
      </c>
      <c r="G5293" s="0" t="str">
        <f aca="false">LEFT(B5293,2)</f>
        <v>25</v>
      </c>
      <c r="H5293" s="0" t="str">
        <f aca="false">I5293&amp;"_"&amp;G5293&amp;"_"&amp;F5293</f>
        <v>Loegfroe_25_20190116_DL2018086_NielsSteensenGym_koersel2</v>
      </c>
      <c r="I5293" s="61" t="str">
        <f aca="false">MID(RIGHT(B5293,LEN(B5293)-3),1,FIND("_",RIGHT(B5293,LEN(B5293)-3))-1)</f>
        <v>Loegfroe</v>
      </c>
      <c r="J5293" s="61" t="str">
        <f aca="false">TRIM(SUBSTITUTE(RIGHT(B5293,FIND(I5293,B5293)+1),"_",""))</f>
        <v>eDNA</v>
      </c>
      <c r="K5293" s="0" t="str">
        <f aca="false">IFERROR(VALUE(SUBSTITUTE(E5293,".",",")),E5293)</f>
        <v>No Ct</v>
      </c>
      <c r="L5293" s="61" t="str">
        <f aca="false">IF(J5293="PosK",SUMIFS(K:K,J:J,"PosK",H:H,H5293),"")</f>
        <v/>
      </c>
      <c r="M5293" s="61" t="str">
        <f aca="false">IF(J5293="PosK",SUMIFS(K:K,J:J,"NegK",H:H,H5293),"")</f>
        <v/>
      </c>
      <c r="N5293" s="61" t="str">
        <f aca="false">IF(J5293="PosK",SUMIFS(K:K,J:J,"eDNA",H:H,H5293),"")</f>
        <v/>
      </c>
      <c r="P5293" s="62"/>
      <c r="T5293" s="63"/>
      <c r="W5293" s="64"/>
    </row>
    <row r="5294" customFormat="false" ht="14.25" hidden="false" customHeight="false" outlineLevel="0" collapsed="false">
      <c r="A5294" s="0" t="s">
        <v>754</v>
      </c>
      <c r="B5294" s="52" t="s">
        <v>1025</v>
      </c>
      <c r="C5294" s="52" t="s">
        <v>743</v>
      </c>
      <c r="D5294" s="53" t="n">
        <v>0.1</v>
      </c>
      <c r="E5294" s="53" t="n">
        <v>41.19</v>
      </c>
      <c r="F5294" s="0" t="s">
        <v>1403</v>
      </c>
      <c r="G5294" s="0" t="str">
        <f aca="false">LEFT(B5294,2)</f>
        <v>26</v>
      </c>
      <c r="H5294" s="0" t="str">
        <f aca="false">I5294&amp;"_"&amp;G5294&amp;"_"&amp;F5294</f>
        <v>StorVandsalamander_26_20190116_DL2018086_NielsSteensenGym_koersel2</v>
      </c>
      <c r="I5294" s="61" t="str">
        <f aca="false">MID(RIGHT(B5294,LEN(B5294)-3),1,FIND("_",RIGHT(B5294,LEN(B5294)-3))-1)</f>
        <v>StorVandsalamander</v>
      </c>
      <c r="J5294" s="61" t="str">
        <f aca="false">TRIM(SUBSTITUTE(RIGHT(B5294,FIND(I5294,B5294)+1),"_",""))</f>
        <v>PosK</v>
      </c>
      <c r="K5294" s="0" t="n">
        <f aca="false">IFERROR(VALUE(SUBSTITUTE(E5294,".",",")),E5294)</f>
        <v>41.19</v>
      </c>
      <c r="L5294" s="61" t="n">
        <f aca="false">IF(J5294="PosK",SUMIFS(K:K,J:J,"PosK",H:H,H5294),"")</f>
        <v>41.19</v>
      </c>
      <c r="M5294" s="61" t="n">
        <f aca="false">IF(J5294="PosK",SUMIFS(K:K,J:J,"NegK",H:H,H5294),"")</f>
        <v>0</v>
      </c>
      <c r="N5294" s="61" t="n">
        <f aca="false">IF(J5294="PosK",SUMIFS(K:K,J:J,"eDNA",H:H,H5294),"")</f>
        <v>0</v>
      </c>
      <c r="P5294" s="62" t="n">
        <f aca="false">IF(K5296="No Ct",0,K5296)</f>
        <v>0</v>
      </c>
      <c r="Q5294" s="62" t="n">
        <f aca="false">IF(K5297="No Ct",0,K5297)</f>
        <v>0</v>
      </c>
      <c r="R5294" s="0" t="str">
        <f aca="false">IF(AND(L5294&gt;0,M5294=0),"Valid","Invalid")</f>
        <v>Valid</v>
      </c>
      <c r="S5294" s="0" t="str">
        <f aca="false">IF(OR(P5294&gt;1,Q5294&gt;1),"Present","Absent")</f>
        <v>Absent</v>
      </c>
      <c r="T5294" s="63" t="str">
        <f aca="false">IF(OR(AND(P5294&gt;1,P5294&lt;41),AND(Q5294&gt;1,Q5294&lt;41)),"Ct&lt;41","Ct&gt;41")</f>
        <v>Ct&gt;41</v>
      </c>
      <c r="U5294" s="0" t="str">
        <f aca="false">I5294</f>
        <v>StorVandsalamander</v>
      </c>
      <c r="V5294" s="0" t="str">
        <f aca="false">MID(F5294,10,9)</f>
        <v>DL2018086</v>
      </c>
      <c r="W5294" s="64" t="str">
        <f aca="false">V5294&amp;"_"&amp;U5294&amp;"_"&amp;R5294&amp;"_"&amp;S5294&amp;"_"&amp;T5294</f>
        <v>DL2018086_StorVandsalamander_Valid_Absent_Ct&gt;41</v>
      </c>
    </row>
    <row r="5295" customFormat="false" ht="14.25" hidden="false" customHeight="false" outlineLevel="0" collapsed="false">
      <c r="A5295" s="0" t="s">
        <v>756</v>
      </c>
      <c r="B5295" s="52" t="s">
        <v>1026</v>
      </c>
      <c r="C5295" s="52" t="s">
        <v>747</v>
      </c>
      <c r="D5295" s="53" t="n">
        <v>0.1</v>
      </c>
      <c r="E5295" s="53" t="s">
        <v>748</v>
      </c>
      <c r="F5295" s="0" t="s">
        <v>1403</v>
      </c>
      <c r="G5295" s="0" t="str">
        <f aca="false">LEFT(B5295,2)</f>
        <v>26</v>
      </c>
      <c r="H5295" s="0" t="str">
        <f aca="false">I5295&amp;"_"&amp;G5295&amp;"_"&amp;F5295</f>
        <v>StorVandsalamander_26_20190116_DL2018086_NielsSteensenGym_koersel2</v>
      </c>
      <c r="I5295" s="61" t="str">
        <f aca="false">MID(RIGHT(B5295,LEN(B5295)-3),1,FIND("_",RIGHT(B5295,LEN(B5295)-3))-1)</f>
        <v>StorVandsalamander</v>
      </c>
      <c r="J5295" s="61" t="str">
        <f aca="false">TRIM(SUBSTITUTE(RIGHT(B5295,FIND(I5295,B5295)+1),"_",""))</f>
        <v>NegK</v>
      </c>
      <c r="K5295" s="0" t="str">
        <f aca="false">IFERROR(VALUE(SUBSTITUTE(E5295,".",",")),E5295)</f>
        <v>No Ct</v>
      </c>
      <c r="L5295" s="61" t="str">
        <f aca="false">IF(J5295="PosK",SUMIFS(K:K,J:J,"PosK",H:H,H5295),"")</f>
        <v/>
      </c>
      <c r="M5295" s="61" t="str">
        <f aca="false">IF(J5295="PosK",SUMIFS(K:K,J:J,"NegK",H:H,H5295),"")</f>
        <v/>
      </c>
      <c r="N5295" s="61" t="str">
        <f aca="false">IF(J5295="PosK",SUMIFS(K:K,J:J,"eDNA",H:H,H5295),"")</f>
        <v/>
      </c>
    </row>
    <row r="5296" customFormat="false" ht="14.25" hidden="false" customHeight="false" outlineLevel="0" collapsed="false">
      <c r="A5296" s="0" t="s">
        <v>758</v>
      </c>
      <c r="B5296" s="52" t="s">
        <v>1027</v>
      </c>
      <c r="C5296" s="52" t="s">
        <v>751</v>
      </c>
      <c r="D5296" s="53" t="n">
        <v>0.1</v>
      </c>
      <c r="E5296" s="53" t="s">
        <v>748</v>
      </c>
      <c r="F5296" s="0" t="s">
        <v>1403</v>
      </c>
      <c r="G5296" s="0" t="str">
        <f aca="false">LEFT(B5296,2)</f>
        <v>26</v>
      </c>
      <c r="H5296" s="0" t="str">
        <f aca="false">I5296&amp;"_"&amp;G5296&amp;"_"&amp;F5296</f>
        <v>StorVandsalamander_26_20190116_DL2018086_NielsSteensenGym_koersel2</v>
      </c>
      <c r="I5296" s="61" t="str">
        <f aca="false">MID(RIGHT(B5296,LEN(B5296)-3),1,FIND("_",RIGHT(B5296,LEN(B5296)-3))-1)</f>
        <v>StorVandsalamander</v>
      </c>
      <c r="J5296" s="61" t="str">
        <f aca="false">TRIM(SUBSTITUTE(RIGHT(B5296,FIND(I5296,B5296)+1),"_",""))</f>
        <v>eDNA</v>
      </c>
      <c r="K5296" s="0" t="str">
        <f aca="false">IFERROR(VALUE(SUBSTITUTE(E5296,".",",")),E5296)</f>
        <v>No Ct</v>
      </c>
      <c r="L5296" s="61" t="str">
        <f aca="false">IF(J5296="PosK",SUMIFS(K:K,J:J,"PosK",H:H,H5296),"")</f>
        <v/>
      </c>
      <c r="M5296" s="61" t="str">
        <f aca="false">IF(J5296="PosK",SUMIFS(K:K,J:J,"NegK",H:H,H5296),"")</f>
        <v/>
      </c>
      <c r="N5296" s="61" t="str">
        <f aca="false">IF(J5296="PosK",SUMIFS(K:K,J:J,"eDNA",H:H,H5296),"")</f>
        <v/>
      </c>
      <c r="Q5296" s="62"/>
    </row>
    <row r="5297" customFormat="false" ht="14.25" hidden="false" customHeight="false" outlineLevel="0" collapsed="false">
      <c r="A5297" s="0" t="s">
        <v>760</v>
      </c>
      <c r="B5297" s="52" t="s">
        <v>1027</v>
      </c>
      <c r="C5297" s="52" t="s">
        <v>751</v>
      </c>
      <c r="D5297" s="53" t="n">
        <v>0.1</v>
      </c>
      <c r="E5297" s="53" t="s">
        <v>748</v>
      </c>
      <c r="F5297" s="0" t="s">
        <v>1403</v>
      </c>
      <c r="G5297" s="0" t="str">
        <f aca="false">LEFT(B5297,2)</f>
        <v>26</v>
      </c>
      <c r="H5297" s="0" t="str">
        <f aca="false">I5297&amp;"_"&amp;G5297&amp;"_"&amp;F5297</f>
        <v>StorVandsalamander_26_20190116_DL2018086_NielsSteensenGym_koersel2</v>
      </c>
      <c r="I5297" s="61" t="str">
        <f aca="false">MID(RIGHT(B5297,LEN(B5297)-3),1,FIND("_",RIGHT(B5297,LEN(B5297)-3))-1)</f>
        <v>StorVandsalamander</v>
      </c>
      <c r="J5297" s="61" t="str">
        <f aca="false">TRIM(SUBSTITUTE(RIGHT(B5297,FIND(I5297,B5297)+1),"_",""))</f>
        <v>eDNA</v>
      </c>
      <c r="K5297" s="0" t="str">
        <f aca="false">IFERROR(VALUE(SUBSTITUTE(E5297,".",",")),E5297)</f>
        <v>No Ct</v>
      </c>
      <c r="L5297" s="61" t="str">
        <f aca="false">IF(J5297="PosK",SUMIFS(K:K,J:J,"PosK",H:H,H5297),"")</f>
        <v/>
      </c>
      <c r="M5297" s="61" t="str">
        <f aca="false">IF(J5297="PosK",SUMIFS(K:K,J:J,"NegK",H:H,H5297),"")</f>
        <v/>
      </c>
      <c r="N5297" s="61" t="str">
        <f aca="false">IF(J5297="PosK",SUMIFS(K:K,J:J,"eDNA",H:H,H5297),"")</f>
        <v/>
      </c>
      <c r="P5297" s="62"/>
      <c r="T5297" s="63"/>
      <c r="W5297" s="64"/>
    </row>
    <row r="5298" customFormat="false" ht="14.25" hidden="false" customHeight="false" outlineLevel="0" collapsed="false">
      <c r="A5298" s="0" t="s">
        <v>762</v>
      </c>
      <c r="B5298" s="52" t="s">
        <v>1029</v>
      </c>
      <c r="C5298" s="52" t="s">
        <v>743</v>
      </c>
      <c r="D5298" s="53" t="n">
        <v>0.1</v>
      </c>
      <c r="E5298" s="53" t="n">
        <v>27.46</v>
      </c>
      <c r="F5298" s="0" t="s">
        <v>1403</v>
      </c>
      <c r="G5298" s="0" t="str">
        <f aca="false">LEFT(B5298,2)</f>
        <v>27</v>
      </c>
      <c r="H5298" s="0" t="str">
        <f aca="false">I5298&amp;"_"&amp;G5298&amp;"_"&amp;F5298</f>
        <v>Strandtudse_27_20190116_DL2018086_NielsSteensenGym_koersel2</v>
      </c>
      <c r="I5298" s="61" t="str">
        <f aca="false">MID(RIGHT(B5298,LEN(B5298)-3),1,FIND("_",RIGHT(B5298,LEN(B5298)-3))-1)</f>
        <v>Strandtudse</v>
      </c>
      <c r="J5298" s="61" t="str">
        <f aca="false">TRIM(SUBSTITUTE(RIGHT(B5298,FIND(I5298,B5298)+1),"_",""))</f>
        <v>PosK</v>
      </c>
      <c r="K5298" s="0" t="n">
        <f aca="false">IFERROR(VALUE(SUBSTITUTE(E5298,".",",")),E5298)</f>
        <v>27.46</v>
      </c>
      <c r="L5298" s="61" t="n">
        <f aca="false">IF(J5298="PosK",SUMIFS(K:K,J:J,"PosK",H:H,H5298),"")</f>
        <v>27.46</v>
      </c>
      <c r="M5298" s="61" t="n">
        <f aca="false">IF(J5298="PosK",SUMIFS(K:K,J:J,"NegK",H:H,H5298),"")</f>
        <v>0</v>
      </c>
      <c r="N5298" s="61" t="n">
        <f aca="false">IF(J5298="PosK",SUMIFS(K:K,J:J,"eDNA",H:H,H5298),"")</f>
        <v>0</v>
      </c>
      <c r="P5298" s="62" t="n">
        <f aca="false">IF(K5300="No Ct",0,K5300)</f>
        <v>0</v>
      </c>
      <c r="Q5298" s="62" t="n">
        <f aca="false">IF(K5301="No Ct",0,K5301)</f>
        <v>0</v>
      </c>
      <c r="R5298" s="0" t="str">
        <f aca="false">IF(AND(L5298&gt;0,M5298=0),"Valid","Invalid")</f>
        <v>Valid</v>
      </c>
      <c r="S5298" s="0" t="str">
        <f aca="false">IF(OR(P5298&gt;1,Q5298&gt;1),"Present","Absent")</f>
        <v>Absent</v>
      </c>
      <c r="T5298" s="63" t="str">
        <f aca="false">IF(OR(AND(P5298&gt;1,P5298&lt;41),AND(Q5298&gt;1,Q5298&lt;41)),"Ct&lt;41","Ct&gt;41")</f>
        <v>Ct&gt;41</v>
      </c>
      <c r="U5298" s="0" t="str">
        <f aca="false">I5298</f>
        <v>Strandtudse</v>
      </c>
      <c r="V5298" s="0" t="str">
        <f aca="false">MID(F5298,10,9)</f>
        <v>DL2018086</v>
      </c>
      <c r="W5298" s="64" t="str">
        <f aca="false">V5298&amp;"_"&amp;U5298&amp;"_"&amp;R5298&amp;"_"&amp;S5298&amp;"_"&amp;T5298</f>
        <v>DL2018086_Strandtudse_Valid_Absent_Ct&gt;41</v>
      </c>
    </row>
    <row r="5299" customFormat="false" ht="14.25" hidden="false" customHeight="false" outlineLevel="0" collapsed="false">
      <c r="A5299" s="0" t="s">
        <v>764</v>
      </c>
      <c r="B5299" s="52" t="s">
        <v>1030</v>
      </c>
      <c r="C5299" s="52" t="s">
        <v>747</v>
      </c>
      <c r="D5299" s="53" t="n">
        <v>0.1</v>
      </c>
      <c r="E5299" s="53" t="s">
        <v>748</v>
      </c>
      <c r="F5299" s="0" t="s">
        <v>1403</v>
      </c>
      <c r="G5299" s="0" t="str">
        <f aca="false">LEFT(B5299,2)</f>
        <v>27</v>
      </c>
      <c r="H5299" s="0" t="str">
        <f aca="false">I5299&amp;"_"&amp;G5299&amp;"_"&amp;F5299</f>
        <v>Strandtudse_27_20190116_DL2018086_NielsSteensenGym_koersel2</v>
      </c>
      <c r="I5299" s="61" t="str">
        <f aca="false">MID(RIGHT(B5299,LEN(B5299)-3),1,FIND("_",RIGHT(B5299,LEN(B5299)-3))-1)</f>
        <v>Strandtudse</v>
      </c>
      <c r="J5299" s="61" t="str">
        <f aca="false">TRIM(SUBSTITUTE(RIGHT(B5299,FIND(I5299,B5299)+1),"_",""))</f>
        <v>NegK</v>
      </c>
      <c r="K5299" s="0" t="str">
        <f aca="false">IFERROR(VALUE(SUBSTITUTE(E5299,".",",")),E5299)</f>
        <v>No Ct</v>
      </c>
      <c r="L5299" s="61" t="str">
        <f aca="false">IF(J5299="PosK",SUMIFS(K:K,J:J,"PosK",H:H,H5299),"")</f>
        <v/>
      </c>
      <c r="M5299" s="61" t="str">
        <f aca="false">IF(J5299="PosK",SUMIFS(K:K,J:J,"NegK",H:H,H5299),"")</f>
        <v/>
      </c>
      <c r="N5299" s="61" t="str">
        <f aca="false">IF(J5299="PosK",SUMIFS(K:K,J:J,"eDNA",H:H,H5299),"")</f>
        <v/>
      </c>
    </row>
    <row r="5300" customFormat="false" ht="14.25" hidden="false" customHeight="false" outlineLevel="0" collapsed="false">
      <c r="A5300" s="0" t="s">
        <v>766</v>
      </c>
      <c r="B5300" s="52" t="s">
        <v>1031</v>
      </c>
      <c r="C5300" s="52" t="s">
        <v>751</v>
      </c>
      <c r="D5300" s="53" t="n">
        <v>0.1</v>
      </c>
      <c r="E5300" s="53" t="s">
        <v>748</v>
      </c>
      <c r="F5300" s="0" t="s">
        <v>1403</v>
      </c>
      <c r="G5300" s="0" t="str">
        <f aca="false">LEFT(B5300,2)</f>
        <v>27</v>
      </c>
      <c r="H5300" s="0" t="str">
        <f aca="false">I5300&amp;"_"&amp;G5300&amp;"_"&amp;F5300</f>
        <v>Strandtudse_27_20190116_DL2018086_NielsSteensenGym_koersel2</v>
      </c>
      <c r="I5300" s="61" t="str">
        <f aca="false">MID(RIGHT(B5300,LEN(B5300)-3),1,FIND("_",RIGHT(B5300,LEN(B5300)-3))-1)</f>
        <v>Strandtudse</v>
      </c>
      <c r="J5300" s="61" t="str">
        <f aca="false">TRIM(SUBSTITUTE(RIGHT(B5300,FIND(I5300,B5300)+1),"_",""))</f>
        <v>eDNA</v>
      </c>
      <c r="K5300" s="0" t="str">
        <f aca="false">IFERROR(VALUE(SUBSTITUTE(E5300,".",",")),E5300)</f>
        <v>No Ct</v>
      </c>
      <c r="L5300" s="61" t="str">
        <f aca="false">IF(J5300="PosK",SUMIFS(K:K,J:J,"PosK",H:H,H5300),"")</f>
        <v/>
      </c>
      <c r="M5300" s="61" t="str">
        <f aca="false">IF(J5300="PosK",SUMIFS(K:K,J:J,"NegK",H:H,H5300),"")</f>
        <v/>
      </c>
      <c r="N5300" s="61" t="str">
        <f aca="false">IF(J5300="PosK",SUMIFS(K:K,J:J,"eDNA",H:H,H5300),"")</f>
        <v/>
      </c>
      <c r="Q5300" s="62"/>
    </row>
    <row r="5301" customFormat="false" ht="14.25" hidden="false" customHeight="false" outlineLevel="0" collapsed="false">
      <c r="A5301" s="0" t="s">
        <v>768</v>
      </c>
      <c r="B5301" s="52" t="s">
        <v>1031</v>
      </c>
      <c r="C5301" s="52" t="s">
        <v>751</v>
      </c>
      <c r="D5301" s="53" t="n">
        <v>0.1</v>
      </c>
      <c r="E5301" s="53" t="s">
        <v>748</v>
      </c>
      <c r="F5301" s="0" t="s">
        <v>1403</v>
      </c>
      <c r="G5301" s="0" t="str">
        <f aca="false">LEFT(B5301,2)</f>
        <v>27</v>
      </c>
      <c r="H5301" s="0" t="str">
        <f aca="false">I5301&amp;"_"&amp;G5301&amp;"_"&amp;F5301</f>
        <v>Strandtudse_27_20190116_DL2018086_NielsSteensenGym_koersel2</v>
      </c>
      <c r="I5301" s="61" t="str">
        <f aca="false">MID(RIGHT(B5301,LEN(B5301)-3),1,FIND("_",RIGHT(B5301,LEN(B5301)-3))-1)</f>
        <v>Strandtudse</v>
      </c>
      <c r="J5301" s="61" t="str">
        <f aca="false">TRIM(SUBSTITUTE(RIGHT(B5301,FIND(I5301,B5301)+1),"_",""))</f>
        <v>eDNA</v>
      </c>
      <c r="K5301" s="0" t="str">
        <f aca="false">IFERROR(VALUE(SUBSTITUTE(E5301,".",",")),E5301)</f>
        <v>No Ct</v>
      </c>
      <c r="L5301" s="61" t="str">
        <f aca="false">IF(J5301="PosK",SUMIFS(K:K,J:J,"PosK",H:H,H5301),"")</f>
        <v/>
      </c>
      <c r="M5301" s="61" t="str">
        <f aca="false">IF(J5301="PosK",SUMIFS(K:K,J:J,"NegK",H:H,H5301),"")</f>
        <v/>
      </c>
      <c r="N5301" s="61" t="str">
        <f aca="false">IF(J5301="PosK",SUMIFS(K:K,J:J,"eDNA",H:H,H5301),"")</f>
        <v/>
      </c>
      <c r="P5301" s="62"/>
      <c r="T5301" s="63"/>
      <c r="W5301" s="64"/>
    </row>
    <row r="5302" customFormat="false" ht="14.25" hidden="false" customHeight="false" outlineLevel="0" collapsed="false">
      <c r="A5302" s="0" t="s">
        <v>770</v>
      </c>
      <c r="B5302" s="52" t="s">
        <v>1033</v>
      </c>
      <c r="C5302" s="52" t="s">
        <v>743</v>
      </c>
      <c r="D5302" s="53" t="n">
        <v>0.1</v>
      </c>
      <c r="E5302" s="53" t="n">
        <v>43.81</v>
      </c>
      <c r="F5302" s="0" t="s">
        <v>1403</v>
      </c>
      <c r="G5302" s="0" t="str">
        <f aca="false">LEFT(B5302,2)</f>
        <v>28</v>
      </c>
      <c r="H5302" s="0" t="str">
        <f aca="false">I5302&amp;"_"&amp;G5302&amp;"_"&amp;F5302</f>
        <v>GroenbrogetTudse_28_20190116_DL2018086_NielsSteensenGym_koersel2</v>
      </c>
      <c r="I5302" s="61" t="str">
        <f aca="false">MID(RIGHT(B5302,LEN(B5302)-3),1,FIND("_",RIGHT(B5302,LEN(B5302)-3))-1)</f>
        <v>GroenbrogetTudse</v>
      </c>
      <c r="J5302" s="61" t="str">
        <f aca="false">TRIM(SUBSTITUTE(RIGHT(B5302,FIND(I5302,B5302)+1),"_",""))</f>
        <v>PosK</v>
      </c>
      <c r="K5302" s="0" t="n">
        <f aca="false">IFERROR(VALUE(SUBSTITUTE(E5302,".",",")),E5302)</f>
        <v>43.81</v>
      </c>
      <c r="L5302" s="61" t="n">
        <f aca="false">IF(J5302="PosK",SUMIFS(K:K,J:J,"PosK",H:H,H5302),"")</f>
        <v>43.81</v>
      </c>
      <c r="M5302" s="61" t="n">
        <f aca="false">IF(J5302="PosK",SUMIFS(K:K,J:J,"NegK",H:H,H5302),"")</f>
        <v>0</v>
      </c>
      <c r="N5302" s="61" t="n">
        <f aca="false">IF(J5302="PosK",SUMIFS(K:K,J:J,"eDNA",H:H,H5302),"")</f>
        <v>0</v>
      </c>
      <c r="P5302" s="62" t="n">
        <f aca="false">IF(K5304="No Ct",0,K5304)</f>
        <v>0</v>
      </c>
      <c r="Q5302" s="62" t="n">
        <f aca="false">IF(K5305="No Ct",0,K5305)</f>
        <v>0</v>
      </c>
      <c r="R5302" s="0" t="str">
        <f aca="false">IF(AND(L5302&gt;0,M5302=0),"Valid","Invalid")</f>
        <v>Valid</v>
      </c>
      <c r="S5302" s="0" t="str">
        <f aca="false">IF(OR(P5302&gt;1,Q5302&gt;1),"Present","Absent")</f>
        <v>Absent</v>
      </c>
      <c r="T5302" s="63" t="str">
        <f aca="false">IF(OR(AND(P5302&gt;1,P5302&lt;41),AND(Q5302&gt;1,Q5302&lt;41)),"Ct&lt;41","Ct&gt;41")</f>
        <v>Ct&gt;41</v>
      </c>
      <c r="U5302" s="0" t="str">
        <f aca="false">I5302</f>
        <v>GroenbrogetTudse</v>
      </c>
      <c r="V5302" s="0" t="str">
        <f aca="false">MID(F5302,10,9)</f>
        <v>DL2018086</v>
      </c>
      <c r="W5302" s="64" t="str">
        <f aca="false">V5302&amp;"_"&amp;U5302&amp;"_"&amp;R5302&amp;"_"&amp;S5302&amp;"_"&amp;T5302</f>
        <v>DL2018086_GroenbrogetTudse_Valid_Absent_Ct&gt;41</v>
      </c>
    </row>
    <row r="5303" customFormat="false" ht="14.25" hidden="false" customHeight="false" outlineLevel="0" collapsed="false">
      <c r="A5303" s="0" t="s">
        <v>772</v>
      </c>
      <c r="B5303" s="52" t="s">
        <v>1034</v>
      </c>
      <c r="C5303" s="52" t="s">
        <v>747</v>
      </c>
      <c r="D5303" s="53" t="n">
        <v>0.1</v>
      </c>
      <c r="E5303" s="53" t="s">
        <v>748</v>
      </c>
      <c r="F5303" s="0" t="s">
        <v>1403</v>
      </c>
      <c r="G5303" s="0" t="str">
        <f aca="false">LEFT(B5303,2)</f>
        <v>28</v>
      </c>
      <c r="H5303" s="0" t="str">
        <f aca="false">I5303&amp;"_"&amp;G5303&amp;"_"&amp;F5303</f>
        <v>GroenbrogetTudse_28_20190116_DL2018086_NielsSteensenGym_koersel2</v>
      </c>
      <c r="I5303" s="61" t="str">
        <f aca="false">MID(RIGHT(B5303,LEN(B5303)-3),1,FIND("_",RIGHT(B5303,LEN(B5303)-3))-1)</f>
        <v>GroenbrogetTudse</v>
      </c>
      <c r="J5303" s="61" t="str">
        <f aca="false">TRIM(SUBSTITUTE(RIGHT(B5303,FIND(I5303,B5303)+1),"_",""))</f>
        <v>NegK</v>
      </c>
      <c r="K5303" s="0" t="str">
        <f aca="false">IFERROR(VALUE(SUBSTITUTE(E5303,".",",")),E5303)</f>
        <v>No Ct</v>
      </c>
      <c r="L5303" s="61" t="str">
        <f aca="false">IF(J5303="PosK",SUMIFS(K:K,J:J,"PosK",H:H,H5303),"")</f>
        <v/>
      </c>
      <c r="M5303" s="61" t="str">
        <f aca="false">IF(J5303="PosK",SUMIFS(K:K,J:J,"NegK",H:H,H5303),"")</f>
        <v/>
      </c>
      <c r="N5303" s="61" t="str">
        <f aca="false">IF(J5303="PosK",SUMIFS(K:K,J:J,"eDNA",H:H,H5303),"")</f>
        <v/>
      </c>
    </row>
    <row r="5304" customFormat="false" ht="14.25" hidden="false" customHeight="false" outlineLevel="0" collapsed="false">
      <c r="A5304" s="0" t="s">
        <v>774</v>
      </c>
      <c r="B5304" s="52" t="s">
        <v>1035</v>
      </c>
      <c r="C5304" s="52" t="s">
        <v>751</v>
      </c>
      <c r="D5304" s="53" t="n">
        <v>0.1</v>
      </c>
      <c r="E5304" s="53" t="s">
        <v>748</v>
      </c>
      <c r="F5304" s="0" t="s">
        <v>1403</v>
      </c>
      <c r="G5304" s="0" t="str">
        <f aca="false">LEFT(B5304,2)</f>
        <v>28</v>
      </c>
      <c r="H5304" s="0" t="str">
        <f aca="false">I5304&amp;"_"&amp;G5304&amp;"_"&amp;F5304</f>
        <v>GroenbrogetTudse_28_20190116_DL2018086_NielsSteensenGym_koersel2</v>
      </c>
      <c r="I5304" s="61" t="str">
        <f aca="false">MID(RIGHT(B5304,LEN(B5304)-3),1,FIND("_",RIGHT(B5304,LEN(B5304)-3))-1)</f>
        <v>GroenbrogetTudse</v>
      </c>
      <c r="J5304" s="61" t="str">
        <f aca="false">TRIM(SUBSTITUTE(RIGHT(B5304,FIND(I5304,B5304)+1),"_",""))</f>
        <v>eDNA</v>
      </c>
      <c r="K5304" s="0" t="str">
        <f aca="false">IFERROR(VALUE(SUBSTITUTE(E5304,".",",")),E5304)</f>
        <v>No Ct</v>
      </c>
      <c r="L5304" s="61" t="str">
        <f aca="false">IF(J5304="PosK",SUMIFS(K:K,J:J,"PosK",H:H,H5304),"")</f>
        <v/>
      </c>
      <c r="M5304" s="61" t="str">
        <f aca="false">IF(J5304="PosK",SUMIFS(K:K,J:J,"NegK",H:H,H5304),"")</f>
        <v/>
      </c>
      <c r="N5304" s="61" t="str">
        <f aca="false">IF(J5304="PosK",SUMIFS(K:K,J:J,"eDNA",H:H,H5304),"")</f>
        <v/>
      </c>
      <c r="Q5304" s="62"/>
    </row>
    <row r="5305" customFormat="false" ht="14.25" hidden="false" customHeight="false" outlineLevel="0" collapsed="false">
      <c r="A5305" s="0" t="s">
        <v>776</v>
      </c>
      <c r="B5305" s="52" t="s">
        <v>1035</v>
      </c>
      <c r="C5305" s="52" t="s">
        <v>751</v>
      </c>
      <c r="D5305" s="53" t="n">
        <v>0.1</v>
      </c>
      <c r="E5305" s="53" t="s">
        <v>748</v>
      </c>
      <c r="F5305" s="0" t="s">
        <v>1403</v>
      </c>
      <c r="G5305" s="0" t="str">
        <f aca="false">LEFT(B5305,2)</f>
        <v>28</v>
      </c>
      <c r="H5305" s="0" t="str">
        <f aca="false">I5305&amp;"_"&amp;G5305&amp;"_"&amp;F5305</f>
        <v>GroenbrogetTudse_28_20190116_DL2018086_NielsSteensenGym_koersel2</v>
      </c>
      <c r="I5305" s="61" t="str">
        <f aca="false">MID(RIGHT(B5305,LEN(B5305)-3),1,FIND("_",RIGHT(B5305,LEN(B5305)-3))-1)</f>
        <v>GroenbrogetTudse</v>
      </c>
      <c r="J5305" s="61" t="str">
        <f aca="false">TRIM(SUBSTITUTE(RIGHT(B5305,FIND(I5305,B5305)+1),"_",""))</f>
        <v>eDNA</v>
      </c>
      <c r="K5305" s="0" t="str">
        <f aca="false">IFERROR(VALUE(SUBSTITUTE(E5305,".",",")),E5305)</f>
        <v>No Ct</v>
      </c>
      <c r="L5305" s="61" t="str">
        <f aca="false">IF(J5305="PosK",SUMIFS(K:K,J:J,"PosK",H:H,H5305),"")</f>
        <v/>
      </c>
      <c r="M5305" s="61" t="str">
        <f aca="false">IF(J5305="PosK",SUMIFS(K:K,J:J,"NegK",H:H,H5305),"")</f>
        <v/>
      </c>
      <c r="N5305" s="61" t="str">
        <f aca="false">IF(J5305="PosK",SUMIFS(K:K,J:J,"eDNA",H:H,H5305),"")</f>
        <v/>
      </c>
      <c r="P5305" s="62"/>
      <c r="T5305" s="63"/>
      <c r="W5305" s="64"/>
    </row>
    <row r="5306" customFormat="false" ht="14.25" hidden="false" customHeight="false" outlineLevel="0" collapsed="false">
      <c r="A5306" s="0" t="s">
        <v>778</v>
      </c>
      <c r="B5306" s="52" t="s">
        <v>1037</v>
      </c>
      <c r="C5306" s="52" t="s">
        <v>743</v>
      </c>
      <c r="D5306" s="53" t="n">
        <v>0.1</v>
      </c>
      <c r="E5306" s="53" t="s">
        <v>748</v>
      </c>
      <c r="F5306" s="0" t="s">
        <v>1403</v>
      </c>
      <c r="G5306" s="0" t="str">
        <f aca="false">LEFT(B5306,2)</f>
        <v>29</v>
      </c>
      <c r="H5306" s="0" t="str">
        <f aca="false">I5306&amp;"_"&amp;G5306&amp;"_"&amp;F5306</f>
        <v>Loevfroe_29_20190116_DL2018086_NielsSteensenGym_koersel2</v>
      </c>
      <c r="I5306" s="61" t="str">
        <f aca="false">MID(RIGHT(B5306,LEN(B5306)-3),1,FIND("_",RIGHT(B5306,LEN(B5306)-3))-1)</f>
        <v>Loevfroe</v>
      </c>
      <c r="J5306" s="61" t="str">
        <f aca="false">TRIM(SUBSTITUTE(RIGHT(B5306,FIND(I5306,B5306)+1),"_",""))</f>
        <v>PosK</v>
      </c>
      <c r="K5306" s="0" t="str">
        <f aca="false">IFERROR(VALUE(SUBSTITUTE(E5306,".",",")),E5306)</f>
        <v>No Ct</v>
      </c>
      <c r="L5306" s="61" t="n">
        <f aca="false">IF(J5306="PosK",SUMIFS(K:K,J:J,"PosK",H:H,H5306),"")</f>
        <v>0</v>
      </c>
      <c r="M5306" s="61" t="n">
        <f aca="false">IF(J5306="PosK",SUMIFS(K:K,J:J,"NegK",H:H,H5306),"")</f>
        <v>0</v>
      </c>
      <c r="N5306" s="61" t="n">
        <f aca="false">IF(J5306="PosK",SUMIFS(K:K,J:J,"eDNA",H:H,H5306),"")</f>
        <v>0</v>
      </c>
      <c r="P5306" s="62" t="n">
        <f aca="false">IF(K5308="No Ct",0,K5308)</f>
        <v>0</v>
      </c>
      <c r="Q5306" s="62" t="n">
        <f aca="false">IF(K5309="No Ct",0,K5309)</f>
        <v>0</v>
      </c>
      <c r="R5306" s="0" t="str">
        <f aca="false">IF(AND(L5306&gt;0,M5306=0),"Valid","Invalid")</f>
        <v>Invalid</v>
      </c>
      <c r="S5306" s="0" t="str">
        <f aca="false">IF(OR(P5306&gt;1,Q5306&gt;1),"Present","Absent")</f>
        <v>Absent</v>
      </c>
      <c r="T5306" s="63" t="str">
        <f aca="false">IF(OR(AND(P5306&gt;1,P5306&lt;41),AND(Q5306&gt;1,Q5306&lt;41)),"Ct&lt;41","Ct&gt;41")</f>
        <v>Ct&gt;41</v>
      </c>
      <c r="U5306" s="0" t="str">
        <f aca="false">I5306</f>
        <v>Loevfroe</v>
      </c>
      <c r="V5306" s="0" t="str">
        <f aca="false">MID(F5306,10,9)</f>
        <v>DL2018086</v>
      </c>
      <c r="W5306" s="64" t="str">
        <f aca="false">V5306&amp;"_"&amp;U5306&amp;"_"&amp;R5306&amp;"_"&amp;S5306&amp;"_"&amp;T5306</f>
        <v>DL2018086_Loevfroe_Invalid_Absent_Ct&gt;41</v>
      </c>
    </row>
    <row r="5307" customFormat="false" ht="14.25" hidden="false" customHeight="false" outlineLevel="0" collapsed="false">
      <c r="A5307" s="0" t="s">
        <v>780</v>
      </c>
      <c r="B5307" s="52" t="s">
        <v>1038</v>
      </c>
      <c r="C5307" s="52" t="s">
        <v>747</v>
      </c>
      <c r="D5307" s="53" t="n">
        <v>0.1</v>
      </c>
      <c r="E5307" s="53" t="s">
        <v>748</v>
      </c>
      <c r="F5307" s="0" t="s">
        <v>1403</v>
      </c>
      <c r="G5307" s="0" t="str">
        <f aca="false">LEFT(B5307,2)</f>
        <v>29</v>
      </c>
      <c r="H5307" s="0" t="str">
        <f aca="false">I5307&amp;"_"&amp;G5307&amp;"_"&amp;F5307</f>
        <v>Loevfroe_29_20190116_DL2018086_NielsSteensenGym_koersel2</v>
      </c>
      <c r="I5307" s="61" t="str">
        <f aca="false">MID(RIGHT(B5307,LEN(B5307)-3),1,FIND("_",RIGHT(B5307,LEN(B5307)-3))-1)</f>
        <v>Loevfroe</v>
      </c>
      <c r="J5307" s="61" t="str">
        <f aca="false">TRIM(SUBSTITUTE(RIGHT(B5307,FIND(I5307,B5307)+1),"_",""))</f>
        <v>NegK</v>
      </c>
      <c r="K5307" s="0" t="str">
        <f aca="false">IFERROR(VALUE(SUBSTITUTE(E5307,".",",")),E5307)</f>
        <v>No Ct</v>
      </c>
      <c r="L5307" s="61" t="str">
        <f aca="false">IF(J5307="PosK",SUMIFS(K:K,J:J,"PosK",H:H,H5307),"")</f>
        <v/>
      </c>
      <c r="M5307" s="61" t="str">
        <f aca="false">IF(J5307="PosK",SUMIFS(K:K,J:J,"NegK",H:H,H5307),"")</f>
        <v/>
      </c>
      <c r="N5307" s="61" t="str">
        <f aca="false">IF(J5307="PosK",SUMIFS(K:K,J:J,"eDNA",H:H,H5307),"")</f>
        <v/>
      </c>
    </row>
    <row r="5308" customFormat="false" ht="14.25" hidden="false" customHeight="false" outlineLevel="0" collapsed="false">
      <c r="A5308" s="0" t="s">
        <v>782</v>
      </c>
      <c r="B5308" s="52" t="s">
        <v>1039</v>
      </c>
      <c r="C5308" s="52" t="s">
        <v>751</v>
      </c>
      <c r="D5308" s="53" t="n">
        <v>0.1</v>
      </c>
      <c r="E5308" s="53" t="s">
        <v>748</v>
      </c>
      <c r="F5308" s="0" t="s">
        <v>1403</v>
      </c>
      <c r="G5308" s="0" t="str">
        <f aca="false">LEFT(B5308,2)</f>
        <v>29</v>
      </c>
      <c r="H5308" s="0" t="str">
        <f aca="false">I5308&amp;"_"&amp;G5308&amp;"_"&amp;F5308</f>
        <v>Loevfroe_29_20190116_DL2018086_NielsSteensenGym_koersel2</v>
      </c>
      <c r="I5308" s="61" t="str">
        <f aca="false">MID(RIGHT(B5308,LEN(B5308)-3),1,FIND("_",RIGHT(B5308,LEN(B5308)-3))-1)</f>
        <v>Loevfroe</v>
      </c>
      <c r="J5308" s="61" t="str">
        <f aca="false">TRIM(SUBSTITUTE(RIGHT(B5308,FIND(I5308,B5308)+1),"_",""))</f>
        <v>eDNA</v>
      </c>
      <c r="K5308" s="0" t="str">
        <f aca="false">IFERROR(VALUE(SUBSTITUTE(E5308,".",",")),E5308)</f>
        <v>No Ct</v>
      </c>
      <c r="L5308" s="61" t="str">
        <f aca="false">IF(J5308="PosK",SUMIFS(K:K,J:J,"PosK",H:H,H5308),"")</f>
        <v/>
      </c>
      <c r="M5308" s="61" t="str">
        <f aca="false">IF(J5308="PosK",SUMIFS(K:K,J:J,"NegK",H:H,H5308),"")</f>
        <v/>
      </c>
      <c r="N5308" s="61" t="str">
        <f aca="false">IF(J5308="PosK",SUMIFS(K:K,J:J,"eDNA",H:H,H5308),"")</f>
        <v/>
      </c>
      <c r="Q5308" s="62"/>
    </row>
    <row r="5309" customFormat="false" ht="14.25" hidden="false" customHeight="false" outlineLevel="0" collapsed="false">
      <c r="A5309" s="0" t="s">
        <v>784</v>
      </c>
      <c r="B5309" s="52" t="s">
        <v>1039</v>
      </c>
      <c r="C5309" s="52" t="s">
        <v>751</v>
      </c>
      <c r="D5309" s="53" t="n">
        <v>0.1</v>
      </c>
      <c r="E5309" s="53" t="s">
        <v>748</v>
      </c>
      <c r="F5309" s="0" t="s">
        <v>1403</v>
      </c>
      <c r="G5309" s="0" t="str">
        <f aca="false">LEFT(B5309,2)</f>
        <v>29</v>
      </c>
      <c r="H5309" s="0" t="str">
        <f aca="false">I5309&amp;"_"&amp;G5309&amp;"_"&amp;F5309</f>
        <v>Loevfroe_29_20190116_DL2018086_NielsSteensenGym_koersel2</v>
      </c>
      <c r="I5309" s="61" t="str">
        <f aca="false">MID(RIGHT(B5309,LEN(B5309)-3),1,FIND("_",RIGHT(B5309,LEN(B5309)-3))-1)</f>
        <v>Loevfroe</v>
      </c>
      <c r="J5309" s="61" t="str">
        <f aca="false">TRIM(SUBSTITUTE(RIGHT(B5309,FIND(I5309,B5309)+1),"_",""))</f>
        <v>eDNA</v>
      </c>
      <c r="K5309" s="0" t="str">
        <f aca="false">IFERROR(VALUE(SUBSTITUTE(E5309,".",",")),E5309)</f>
        <v>No Ct</v>
      </c>
      <c r="L5309" s="61" t="str">
        <f aca="false">IF(J5309="PosK",SUMIFS(K:K,J:J,"PosK",H:H,H5309),"")</f>
        <v/>
      </c>
      <c r="M5309" s="61" t="str">
        <f aca="false">IF(J5309="PosK",SUMIFS(K:K,J:J,"NegK",H:H,H5309),"")</f>
        <v/>
      </c>
      <c r="N5309" s="61" t="str">
        <f aca="false">IF(J5309="PosK",SUMIFS(K:K,J:J,"eDNA",H:H,H5309),"")</f>
        <v/>
      </c>
      <c r="P5309" s="62"/>
      <c r="T5309" s="63"/>
      <c r="W5309" s="64"/>
    </row>
    <row r="5310" customFormat="false" ht="14.25" hidden="false" customHeight="false" outlineLevel="0" collapsed="false">
      <c r="A5310" s="0" t="s">
        <v>786</v>
      </c>
      <c r="B5310" s="52" t="s">
        <v>1041</v>
      </c>
      <c r="C5310" s="52" t="s">
        <v>743</v>
      </c>
      <c r="D5310" s="53" t="n">
        <v>0.1</v>
      </c>
      <c r="E5310" s="53" t="s">
        <v>748</v>
      </c>
      <c r="F5310" s="0" t="s">
        <v>1403</v>
      </c>
      <c r="G5310" s="0" t="str">
        <f aca="false">LEFT(B5310,2)</f>
        <v>30</v>
      </c>
      <c r="H5310" s="0" t="str">
        <f aca="false">I5310&amp;"_"&amp;G5310&amp;"_"&amp;F5310</f>
        <v>Klokkefroe_30_20190116_DL2018086_NielsSteensenGym_koersel2</v>
      </c>
      <c r="I5310" s="61" t="str">
        <f aca="false">MID(RIGHT(B5310,LEN(B5310)-3),1,FIND("_",RIGHT(B5310,LEN(B5310)-3))-1)</f>
        <v>Klokkefroe</v>
      </c>
      <c r="J5310" s="61" t="str">
        <f aca="false">TRIM(SUBSTITUTE(RIGHT(B5310,FIND(I5310,B5310)+1),"_",""))</f>
        <v>PosK</v>
      </c>
      <c r="K5310" s="0" t="str">
        <f aca="false">IFERROR(VALUE(SUBSTITUTE(E5310,".",",")),E5310)</f>
        <v>No Ct</v>
      </c>
      <c r="L5310" s="61" t="n">
        <f aca="false">IF(J5310="PosK",SUMIFS(K:K,J:J,"PosK",H:H,H5310),"")</f>
        <v>0</v>
      </c>
      <c r="M5310" s="61" t="n">
        <f aca="false">IF(J5310="PosK",SUMIFS(K:K,J:J,"NegK",H:H,H5310),"")</f>
        <v>0</v>
      </c>
      <c r="N5310" s="61" t="n">
        <f aca="false">IF(J5310="PosK",SUMIFS(K:K,J:J,"eDNA",H:H,H5310),"")</f>
        <v>0</v>
      </c>
      <c r="P5310" s="62" t="n">
        <f aca="false">IF(K5312="No Ct",0,K5312)</f>
        <v>0</v>
      </c>
      <c r="Q5310" s="62" t="n">
        <f aca="false">IF(K5313="No Ct",0,K5313)</f>
        <v>0</v>
      </c>
      <c r="R5310" s="0" t="str">
        <f aca="false">IF(AND(L5310&gt;0,M5310=0),"Valid","Invalid")</f>
        <v>Invalid</v>
      </c>
      <c r="S5310" s="0" t="str">
        <f aca="false">IF(OR(P5310&gt;1,Q5310&gt;1),"Present","Absent")</f>
        <v>Absent</v>
      </c>
      <c r="T5310" s="63" t="str">
        <f aca="false">IF(OR(AND(P5310&gt;1,P5310&lt;41),AND(Q5310&gt;1,Q5310&lt;41)),"Ct&lt;41","Ct&gt;41")</f>
        <v>Ct&gt;41</v>
      </c>
      <c r="U5310" s="0" t="str">
        <f aca="false">I5310</f>
        <v>Klokkefroe</v>
      </c>
      <c r="V5310" s="0" t="str">
        <f aca="false">MID(F5310,10,9)</f>
        <v>DL2018086</v>
      </c>
      <c r="W5310" s="64" t="str">
        <f aca="false">V5310&amp;"_"&amp;U5310&amp;"_"&amp;R5310&amp;"_"&amp;S5310&amp;"_"&amp;T5310</f>
        <v>DL2018086_Klokkefroe_Invalid_Absent_Ct&gt;41</v>
      </c>
    </row>
    <row r="5311" customFormat="false" ht="14.25" hidden="false" customHeight="false" outlineLevel="0" collapsed="false">
      <c r="A5311" s="0" t="s">
        <v>788</v>
      </c>
      <c r="B5311" s="52" t="s">
        <v>1042</v>
      </c>
      <c r="C5311" s="52" t="s">
        <v>747</v>
      </c>
      <c r="D5311" s="53" t="n">
        <v>0.1</v>
      </c>
      <c r="E5311" s="53" t="s">
        <v>748</v>
      </c>
      <c r="F5311" s="0" t="s">
        <v>1403</v>
      </c>
      <c r="G5311" s="0" t="str">
        <f aca="false">LEFT(B5311,2)</f>
        <v>30</v>
      </c>
      <c r="H5311" s="0" t="str">
        <f aca="false">I5311&amp;"_"&amp;G5311&amp;"_"&amp;F5311</f>
        <v>Klokkefroe_30_20190116_DL2018086_NielsSteensenGym_koersel2</v>
      </c>
      <c r="I5311" s="61" t="str">
        <f aca="false">MID(RIGHT(B5311,LEN(B5311)-3),1,FIND("_",RIGHT(B5311,LEN(B5311)-3))-1)</f>
        <v>Klokkefroe</v>
      </c>
      <c r="J5311" s="61" t="str">
        <f aca="false">TRIM(SUBSTITUTE(RIGHT(B5311,FIND(I5311,B5311)+1),"_",""))</f>
        <v>NegK</v>
      </c>
      <c r="K5311" s="0" t="str">
        <f aca="false">IFERROR(VALUE(SUBSTITUTE(E5311,".",",")),E5311)</f>
        <v>No Ct</v>
      </c>
      <c r="L5311" s="61" t="str">
        <f aca="false">IF(J5311="PosK",SUMIFS(K:K,J:J,"PosK",H:H,H5311),"")</f>
        <v/>
      </c>
      <c r="M5311" s="61" t="str">
        <f aca="false">IF(J5311="PosK",SUMIFS(K:K,J:J,"NegK",H:H,H5311),"")</f>
        <v/>
      </c>
      <c r="N5311" s="61" t="str">
        <f aca="false">IF(J5311="PosK",SUMIFS(K:K,J:J,"eDNA",H:H,H5311),"")</f>
        <v/>
      </c>
    </row>
    <row r="5312" customFormat="false" ht="14.25" hidden="false" customHeight="false" outlineLevel="0" collapsed="false">
      <c r="A5312" s="0" t="s">
        <v>790</v>
      </c>
      <c r="B5312" s="52" t="s">
        <v>1043</v>
      </c>
      <c r="C5312" s="52" t="s">
        <v>751</v>
      </c>
      <c r="D5312" s="53" t="n">
        <v>0.1</v>
      </c>
      <c r="E5312" s="53" t="s">
        <v>748</v>
      </c>
      <c r="F5312" s="0" t="s">
        <v>1403</v>
      </c>
      <c r="G5312" s="0" t="str">
        <f aca="false">LEFT(B5312,2)</f>
        <v>30</v>
      </c>
      <c r="H5312" s="0" t="str">
        <f aca="false">I5312&amp;"_"&amp;G5312&amp;"_"&amp;F5312</f>
        <v>Klokkefroe_30_20190116_DL2018086_NielsSteensenGym_koersel2</v>
      </c>
      <c r="I5312" s="61" t="str">
        <f aca="false">MID(RIGHT(B5312,LEN(B5312)-3),1,FIND("_",RIGHT(B5312,LEN(B5312)-3))-1)</f>
        <v>Klokkefroe</v>
      </c>
      <c r="J5312" s="61" t="str">
        <f aca="false">TRIM(SUBSTITUTE(RIGHT(B5312,FIND(I5312,B5312)+1),"_",""))</f>
        <v>eDNA</v>
      </c>
      <c r="K5312" s="0" t="str">
        <f aca="false">IFERROR(VALUE(SUBSTITUTE(E5312,".",",")),E5312)</f>
        <v>No Ct</v>
      </c>
      <c r="L5312" s="61" t="str">
        <f aca="false">IF(J5312="PosK",SUMIFS(K:K,J:J,"PosK",H:H,H5312),"")</f>
        <v/>
      </c>
      <c r="M5312" s="61" t="str">
        <f aca="false">IF(J5312="PosK",SUMIFS(K:K,J:J,"NegK",H:H,H5312),"")</f>
        <v/>
      </c>
      <c r="N5312" s="61" t="str">
        <f aca="false">IF(J5312="PosK",SUMIFS(K:K,J:J,"eDNA",H:H,H5312),"")</f>
        <v/>
      </c>
      <c r="Q5312" s="62"/>
    </row>
    <row r="5313" customFormat="false" ht="14.25" hidden="false" customHeight="false" outlineLevel="0" collapsed="false">
      <c r="A5313" s="0" t="s">
        <v>792</v>
      </c>
      <c r="B5313" s="52" t="s">
        <v>1043</v>
      </c>
      <c r="C5313" s="52" t="s">
        <v>751</v>
      </c>
      <c r="D5313" s="53" t="n">
        <v>0.1</v>
      </c>
      <c r="E5313" s="53" t="s">
        <v>748</v>
      </c>
      <c r="F5313" s="0" t="s">
        <v>1403</v>
      </c>
      <c r="G5313" s="0" t="str">
        <f aca="false">LEFT(B5313,2)</f>
        <v>30</v>
      </c>
      <c r="H5313" s="0" t="str">
        <f aca="false">I5313&amp;"_"&amp;G5313&amp;"_"&amp;F5313</f>
        <v>Klokkefroe_30_20190116_DL2018086_NielsSteensenGym_koersel2</v>
      </c>
      <c r="I5313" s="61" t="str">
        <f aca="false">MID(RIGHT(B5313,LEN(B5313)-3),1,FIND("_",RIGHT(B5313,LEN(B5313)-3))-1)</f>
        <v>Klokkefroe</v>
      </c>
      <c r="J5313" s="61" t="str">
        <f aca="false">TRIM(SUBSTITUTE(RIGHT(B5313,FIND(I5313,B5313)+1),"_",""))</f>
        <v>eDNA</v>
      </c>
      <c r="K5313" s="0" t="str">
        <f aca="false">IFERROR(VALUE(SUBSTITUTE(E5313,".",",")),E5313)</f>
        <v>No Ct</v>
      </c>
      <c r="L5313" s="61" t="str">
        <f aca="false">IF(J5313="PosK",SUMIFS(K:K,J:J,"PosK",H:H,H5313),"")</f>
        <v/>
      </c>
      <c r="M5313" s="61" t="str">
        <f aca="false">IF(J5313="PosK",SUMIFS(K:K,J:J,"NegK",H:H,H5313),"")</f>
        <v/>
      </c>
      <c r="N5313" s="61" t="str">
        <f aca="false">IF(J5313="PosK",SUMIFS(K:K,J:J,"eDNA",H:H,H5313),"")</f>
        <v/>
      </c>
      <c r="P5313" s="62"/>
      <c r="T5313" s="63"/>
      <c r="W5313" s="64"/>
    </row>
    <row r="5314" customFormat="false" ht="14.25" hidden="false" customHeight="false" outlineLevel="0" collapsed="false">
      <c r="A5314" s="0" t="s">
        <v>794</v>
      </c>
      <c r="B5314" s="52" t="s">
        <v>1045</v>
      </c>
      <c r="C5314" s="52" t="s">
        <v>743</v>
      </c>
      <c r="D5314" s="53" t="n">
        <v>0.1</v>
      </c>
      <c r="E5314" s="53" t="s">
        <v>748</v>
      </c>
      <c r="F5314" s="0" t="s">
        <v>1403</v>
      </c>
      <c r="G5314" s="0" t="str">
        <f aca="false">LEFT(B5314,2)</f>
        <v>31</v>
      </c>
      <c r="H5314" s="0" t="str">
        <f aca="false">I5314&amp;"_"&amp;G5314&amp;"_"&amp;F5314</f>
        <v>Bjergsalamander_31_20190116_DL2018086_NielsSteensenGym_koersel2</v>
      </c>
      <c r="I5314" s="61" t="str">
        <f aca="false">MID(RIGHT(B5314,LEN(B5314)-3),1,FIND("_",RIGHT(B5314,LEN(B5314)-3))-1)</f>
        <v>Bjergsalamander</v>
      </c>
      <c r="J5314" s="61" t="str">
        <f aca="false">TRIM(SUBSTITUTE(RIGHT(B5314,FIND(I5314,B5314)+1),"_",""))</f>
        <v>PosK</v>
      </c>
      <c r="K5314" s="0" t="str">
        <f aca="false">IFERROR(VALUE(SUBSTITUTE(E5314,".",",")),E5314)</f>
        <v>No Ct</v>
      </c>
      <c r="L5314" s="61" t="n">
        <f aca="false">IF(J5314="PosK",SUMIFS(K:K,J:J,"PosK",H:H,H5314),"")</f>
        <v>0</v>
      </c>
      <c r="M5314" s="61" t="n">
        <f aca="false">IF(J5314="PosK",SUMIFS(K:K,J:J,"NegK",H:H,H5314),"")</f>
        <v>0</v>
      </c>
      <c r="N5314" s="61" t="n">
        <f aca="false">IF(J5314="PosK",SUMIFS(K:K,J:J,"eDNA",H:H,H5314),"")</f>
        <v>0</v>
      </c>
      <c r="P5314" s="62" t="n">
        <f aca="false">IF(K5316="No Ct",0,K5316)</f>
        <v>0</v>
      </c>
      <c r="Q5314" s="62" t="n">
        <f aca="false">IF(K5317="No Ct",0,K5317)</f>
        <v>0</v>
      </c>
      <c r="R5314" s="0" t="str">
        <f aca="false">IF(AND(L5314&gt;0,M5314=0),"Valid","Invalid")</f>
        <v>Invalid</v>
      </c>
      <c r="S5314" s="0" t="str">
        <f aca="false">IF(OR(P5314&gt;1,Q5314&gt;1),"Present","Absent")</f>
        <v>Absent</v>
      </c>
      <c r="T5314" s="63" t="str">
        <f aca="false">IF(OR(AND(P5314&gt;1,P5314&lt;41),AND(Q5314&gt;1,Q5314&lt;41)),"Ct&lt;41","Ct&gt;41")</f>
        <v>Ct&gt;41</v>
      </c>
      <c r="U5314" s="0" t="str">
        <f aca="false">I5314</f>
        <v>Bjergsalamander</v>
      </c>
      <c r="V5314" s="0" t="str">
        <f aca="false">MID(F5314,10,9)</f>
        <v>DL2018086</v>
      </c>
      <c r="W5314" s="64" t="str">
        <f aca="false">V5314&amp;"_"&amp;U5314&amp;"_"&amp;R5314&amp;"_"&amp;S5314&amp;"_"&amp;T5314</f>
        <v>DL2018086_Bjergsalamander_Invalid_Absent_Ct&gt;41</v>
      </c>
    </row>
    <row r="5315" customFormat="false" ht="14.25" hidden="false" customHeight="false" outlineLevel="0" collapsed="false">
      <c r="A5315" s="0" t="s">
        <v>796</v>
      </c>
      <c r="B5315" s="52" t="s">
        <v>1046</v>
      </c>
      <c r="C5315" s="52" t="s">
        <v>747</v>
      </c>
      <c r="D5315" s="53" t="n">
        <v>0.1</v>
      </c>
      <c r="E5315" s="53" t="s">
        <v>748</v>
      </c>
      <c r="F5315" s="0" t="s">
        <v>1403</v>
      </c>
      <c r="G5315" s="0" t="str">
        <f aca="false">LEFT(B5315,2)</f>
        <v>31</v>
      </c>
      <c r="H5315" s="0" t="str">
        <f aca="false">I5315&amp;"_"&amp;G5315&amp;"_"&amp;F5315</f>
        <v>Bjergsalamander_31_20190116_DL2018086_NielsSteensenGym_koersel2</v>
      </c>
      <c r="I5315" s="61" t="str">
        <f aca="false">MID(RIGHT(B5315,LEN(B5315)-3),1,FIND("_",RIGHT(B5315,LEN(B5315)-3))-1)</f>
        <v>Bjergsalamander</v>
      </c>
      <c r="J5315" s="61" t="str">
        <f aca="false">TRIM(SUBSTITUTE(RIGHT(B5315,FIND(I5315,B5315)+1),"_",""))</f>
        <v>NegK</v>
      </c>
      <c r="K5315" s="0" t="str">
        <f aca="false">IFERROR(VALUE(SUBSTITUTE(E5315,".",",")),E5315)</f>
        <v>No Ct</v>
      </c>
      <c r="L5315" s="61" t="str">
        <f aca="false">IF(J5315="PosK",SUMIFS(K:K,J:J,"PosK",H:H,H5315),"")</f>
        <v/>
      </c>
      <c r="M5315" s="61" t="str">
        <f aca="false">IF(J5315="PosK",SUMIFS(K:K,J:J,"NegK",H:H,H5315),"")</f>
        <v/>
      </c>
      <c r="N5315" s="61" t="str">
        <f aca="false">IF(J5315="PosK",SUMIFS(K:K,J:J,"eDNA",H:H,H5315),"")</f>
        <v/>
      </c>
    </row>
    <row r="5316" customFormat="false" ht="14.25" hidden="false" customHeight="false" outlineLevel="0" collapsed="false">
      <c r="A5316" s="0" t="s">
        <v>798</v>
      </c>
      <c r="B5316" s="52" t="s">
        <v>1047</v>
      </c>
      <c r="C5316" s="52" t="s">
        <v>751</v>
      </c>
      <c r="D5316" s="53" t="n">
        <v>0.1</v>
      </c>
      <c r="E5316" s="53" t="s">
        <v>748</v>
      </c>
      <c r="F5316" s="0" t="s">
        <v>1403</v>
      </c>
      <c r="G5316" s="0" t="str">
        <f aca="false">LEFT(B5316,2)</f>
        <v>31</v>
      </c>
      <c r="H5316" s="0" t="str">
        <f aca="false">I5316&amp;"_"&amp;G5316&amp;"_"&amp;F5316</f>
        <v>Bjergsalamander_31_20190116_DL2018086_NielsSteensenGym_koersel2</v>
      </c>
      <c r="I5316" s="61" t="str">
        <f aca="false">MID(RIGHT(B5316,LEN(B5316)-3),1,FIND("_",RIGHT(B5316,LEN(B5316)-3))-1)</f>
        <v>Bjergsalamander</v>
      </c>
      <c r="J5316" s="61" t="str">
        <f aca="false">TRIM(SUBSTITUTE(RIGHT(B5316,FIND(I5316,B5316)+1),"_",""))</f>
        <v>eDNA</v>
      </c>
      <c r="K5316" s="0" t="str">
        <f aca="false">IFERROR(VALUE(SUBSTITUTE(E5316,".",",")),E5316)</f>
        <v>No Ct</v>
      </c>
      <c r="L5316" s="61" t="str">
        <f aca="false">IF(J5316="PosK",SUMIFS(K:K,J:J,"PosK",H:H,H5316),"")</f>
        <v/>
      </c>
      <c r="M5316" s="61" t="str">
        <f aca="false">IF(J5316="PosK",SUMIFS(K:K,J:J,"NegK",H:H,H5316),"")</f>
        <v/>
      </c>
      <c r="N5316" s="61" t="str">
        <f aca="false">IF(J5316="PosK",SUMIFS(K:K,J:J,"eDNA",H:H,H5316),"")</f>
        <v/>
      </c>
      <c r="Q5316" s="62"/>
    </row>
    <row r="5317" customFormat="false" ht="14.25" hidden="false" customHeight="false" outlineLevel="0" collapsed="false">
      <c r="A5317" s="0" t="s">
        <v>800</v>
      </c>
      <c r="B5317" s="52" t="s">
        <v>1047</v>
      </c>
      <c r="C5317" s="52" t="s">
        <v>751</v>
      </c>
      <c r="D5317" s="53" t="n">
        <v>0.1</v>
      </c>
      <c r="E5317" s="53" t="s">
        <v>748</v>
      </c>
      <c r="F5317" s="0" t="s">
        <v>1403</v>
      </c>
      <c r="G5317" s="0" t="str">
        <f aca="false">LEFT(B5317,2)</f>
        <v>31</v>
      </c>
      <c r="H5317" s="0" t="str">
        <f aca="false">I5317&amp;"_"&amp;G5317&amp;"_"&amp;F5317</f>
        <v>Bjergsalamander_31_20190116_DL2018086_NielsSteensenGym_koersel2</v>
      </c>
      <c r="I5317" s="61" t="str">
        <f aca="false">MID(RIGHT(B5317,LEN(B5317)-3),1,FIND("_",RIGHT(B5317,LEN(B5317)-3))-1)</f>
        <v>Bjergsalamander</v>
      </c>
      <c r="J5317" s="61" t="str">
        <f aca="false">TRIM(SUBSTITUTE(RIGHT(B5317,FIND(I5317,B5317)+1),"_",""))</f>
        <v>eDNA</v>
      </c>
      <c r="K5317" s="0" t="str">
        <f aca="false">IFERROR(VALUE(SUBSTITUTE(E5317,".",",")),E5317)</f>
        <v>No Ct</v>
      </c>
      <c r="L5317" s="61" t="str">
        <f aca="false">IF(J5317="PosK",SUMIFS(K:K,J:J,"PosK",H:H,H5317),"")</f>
        <v/>
      </c>
      <c r="M5317" s="61" t="str">
        <f aca="false">IF(J5317="PosK",SUMIFS(K:K,J:J,"NegK",H:H,H5317),"")</f>
        <v/>
      </c>
      <c r="N5317" s="61" t="str">
        <f aca="false">IF(J5317="PosK",SUMIFS(K:K,J:J,"eDNA",H:H,H5317),"")</f>
        <v/>
      </c>
      <c r="P5317" s="62"/>
      <c r="T5317" s="63"/>
      <c r="W5317" s="64"/>
    </row>
    <row r="5318" customFormat="false" ht="14.25" hidden="false" customHeight="false" outlineLevel="0" collapsed="false">
      <c r="A5318" s="0" t="s">
        <v>802</v>
      </c>
      <c r="B5318" s="52" t="s">
        <v>1049</v>
      </c>
      <c r="C5318" s="52" t="s">
        <v>743</v>
      </c>
      <c r="D5318" s="53" t="n">
        <v>0.1</v>
      </c>
      <c r="E5318" s="53" t="s">
        <v>748</v>
      </c>
      <c r="F5318" s="0" t="s">
        <v>1403</v>
      </c>
      <c r="G5318" s="0" t="str">
        <f aca="false">LEFT(B5318,2)</f>
        <v>32</v>
      </c>
      <c r="H5318" s="0" t="str">
        <f aca="false">I5318&amp;"_"&amp;G5318&amp;"_"&amp;F5318</f>
        <v>Latterfroe_32_20190116_DL2018086_NielsSteensenGym_koersel2</v>
      </c>
      <c r="I5318" s="61" t="str">
        <f aca="false">MID(RIGHT(B5318,LEN(B5318)-3),1,FIND("_",RIGHT(B5318,LEN(B5318)-3))-1)</f>
        <v>Latterfroe</v>
      </c>
      <c r="J5318" s="61" t="str">
        <f aca="false">TRIM(SUBSTITUTE(RIGHT(B5318,FIND(I5318,B5318)+1),"_",""))</f>
        <v>PosK</v>
      </c>
      <c r="K5318" s="0" t="str">
        <f aca="false">IFERROR(VALUE(SUBSTITUTE(E5318,".",",")),E5318)</f>
        <v>No Ct</v>
      </c>
      <c r="L5318" s="61" t="n">
        <f aca="false">IF(J5318="PosK",SUMIFS(K:K,J:J,"PosK",H:H,H5318),"")</f>
        <v>0</v>
      </c>
      <c r="M5318" s="61" t="n">
        <f aca="false">IF(J5318="PosK",SUMIFS(K:K,J:J,"NegK",H:H,H5318),"")</f>
        <v>0</v>
      </c>
      <c r="N5318" s="61" t="n">
        <f aca="false">IF(J5318="PosK",SUMIFS(K:K,J:J,"eDNA",H:H,H5318),"")</f>
        <v>0</v>
      </c>
      <c r="P5318" s="62" t="n">
        <f aca="false">IF(K5320="No Ct",0,K5320)</f>
        <v>0</v>
      </c>
      <c r="Q5318" s="62" t="n">
        <f aca="false">IF(K5321="No Ct",0,K5321)</f>
        <v>0</v>
      </c>
      <c r="R5318" s="0" t="str">
        <f aca="false">IF(AND(L5318&gt;0,M5318=0),"Valid","Invalid")</f>
        <v>Invalid</v>
      </c>
      <c r="S5318" s="0" t="str">
        <f aca="false">IF(OR(P5318&gt;1,Q5318&gt;1),"Present","Absent")</f>
        <v>Absent</v>
      </c>
      <c r="T5318" s="63" t="str">
        <f aca="false">IF(OR(AND(P5318&gt;1,P5318&lt;41),AND(Q5318&gt;1,Q5318&lt;41)),"Ct&lt;41","Ct&gt;41")</f>
        <v>Ct&gt;41</v>
      </c>
      <c r="U5318" s="0" t="str">
        <f aca="false">I5318</f>
        <v>Latterfroe</v>
      </c>
      <c r="V5318" s="0" t="str">
        <f aca="false">MID(F5318,10,9)</f>
        <v>DL2018086</v>
      </c>
      <c r="W5318" s="64" t="str">
        <f aca="false">V5318&amp;"_"&amp;U5318&amp;"_"&amp;R5318&amp;"_"&amp;S5318&amp;"_"&amp;T5318</f>
        <v>DL2018086_Latterfroe_Invalid_Absent_Ct&gt;41</v>
      </c>
    </row>
    <row r="5319" customFormat="false" ht="14.25" hidden="false" customHeight="false" outlineLevel="0" collapsed="false">
      <c r="A5319" s="0" t="s">
        <v>804</v>
      </c>
      <c r="B5319" s="52" t="s">
        <v>1050</v>
      </c>
      <c r="C5319" s="52" t="s">
        <v>747</v>
      </c>
      <c r="D5319" s="53" t="n">
        <v>0.1</v>
      </c>
      <c r="E5319" s="53" t="s">
        <v>748</v>
      </c>
      <c r="F5319" s="0" t="s">
        <v>1403</v>
      </c>
      <c r="G5319" s="0" t="str">
        <f aca="false">LEFT(B5319,2)</f>
        <v>32</v>
      </c>
      <c r="H5319" s="0" t="str">
        <f aca="false">I5319&amp;"_"&amp;G5319&amp;"_"&amp;F5319</f>
        <v>Latterfroe_32_20190116_DL2018086_NielsSteensenGym_koersel2</v>
      </c>
      <c r="I5319" s="61" t="str">
        <f aca="false">MID(RIGHT(B5319,LEN(B5319)-3),1,FIND("_",RIGHT(B5319,LEN(B5319)-3))-1)</f>
        <v>Latterfroe</v>
      </c>
      <c r="J5319" s="61" t="str">
        <f aca="false">TRIM(SUBSTITUTE(RIGHT(B5319,FIND(I5319,B5319)+1),"_",""))</f>
        <v>NegK</v>
      </c>
      <c r="K5319" s="0" t="str">
        <f aca="false">IFERROR(VALUE(SUBSTITUTE(E5319,".",",")),E5319)</f>
        <v>No Ct</v>
      </c>
      <c r="L5319" s="61" t="str">
        <f aca="false">IF(J5319="PosK",SUMIFS(K:K,J:J,"PosK",H:H,H5319),"")</f>
        <v/>
      </c>
      <c r="M5319" s="61" t="str">
        <f aca="false">IF(J5319="PosK",SUMIFS(K:K,J:J,"NegK",H:H,H5319),"")</f>
        <v/>
      </c>
      <c r="N5319" s="61" t="str">
        <f aca="false">IF(J5319="PosK",SUMIFS(K:K,J:J,"eDNA",H:H,H5319),"")</f>
        <v/>
      </c>
    </row>
    <row r="5320" customFormat="false" ht="14.25" hidden="false" customHeight="false" outlineLevel="0" collapsed="false">
      <c r="A5320" s="0" t="s">
        <v>806</v>
      </c>
      <c r="B5320" s="52" t="s">
        <v>1051</v>
      </c>
      <c r="C5320" s="52" t="s">
        <v>751</v>
      </c>
      <c r="D5320" s="53" t="n">
        <v>0.1</v>
      </c>
      <c r="E5320" s="53" t="s">
        <v>748</v>
      </c>
      <c r="F5320" s="0" t="s">
        <v>1403</v>
      </c>
      <c r="G5320" s="0" t="str">
        <f aca="false">LEFT(B5320,2)</f>
        <v>32</v>
      </c>
      <c r="H5320" s="0" t="str">
        <f aca="false">I5320&amp;"_"&amp;G5320&amp;"_"&amp;F5320</f>
        <v>Latterfroe_32_20190116_DL2018086_NielsSteensenGym_koersel2</v>
      </c>
      <c r="I5320" s="61" t="str">
        <f aca="false">MID(RIGHT(B5320,LEN(B5320)-3),1,FIND("_",RIGHT(B5320,LEN(B5320)-3))-1)</f>
        <v>Latterfroe</v>
      </c>
      <c r="J5320" s="61" t="str">
        <f aca="false">TRIM(SUBSTITUTE(RIGHT(B5320,FIND(I5320,B5320)+1),"_",""))</f>
        <v>eDNA</v>
      </c>
      <c r="K5320" s="0" t="str">
        <f aca="false">IFERROR(VALUE(SUBSTITUTE(E5320,".",",")),E5320)</f>
        <v>No Ct</v>
      </c>
      <c r="L5320" s="61" t="str">
        <f aca="false">IF(J5320="PosK",SUMIFS(K:K,J:J,"PosK",H:H,H5320),"")</f>
        <v/>
      </c>
      <c r="M5320" s="61" t="str">
        <f aca="false">IF(J5320="PosK",SUMIFS(K:K,J:J,"NegK",H:H,H5320),"")</f>
        <v/>
      </c>
      <c r="N5320" s="61" t="str">
        <f aca="false">IF(J5320="PosK",SUMIFS(K:K,J:J,"eDNA",H:H,H5320),"")</f>
        <v/>
      </c>
      <c r="Q5320" s="62"/>
    </row>
    <row r="5321" customFormat="false" ht="14.25" hidden="false" customHeight="false" outlineLevel="0" collapsed="false">
      <c r="A5321" s="0" t="s">
        <v>808</v>
      </c>
      <c r="B5321" s="52" t="s">
        <v>1051</v>
      </c>
      <c r="C5321" s="52" t="s">
        <v>751</v>
      </c>
      <c r="D5321" s="53" t="n">
        <v>0.1</v>
      </c>
      <c r="E5321" s="53" t="s">
        <v>748</v>
      </c>
      <c r="F5321" s="0" t="s">
        <v>1403</v>
      </c>
      <c r="G5321" s="0" t="str">
        <f aca="false">LEFT(B5321,2)</f>
        <v>32</v>
      </c>
      <c r="H5321" s="0" t="str">
        <f aca="false">I5321&amp;"_"&amp;G5321&amp;"_"&amp;F5321</f>
        <v>Latterfroe_32_20190116_DL2018086_NielsSteensenGym_koersel2</v>
      </c>
      <c r="I5321" s="61" t="str">
        <f aca="false">MID(RIGHT(B5321,LEN(B5321)-3),1,FIND("_",RIGHT(B5321,LEN(B5321)-3))-1)</f>
        <v>Latterfroe</v>
      </c>
      <c r="J5321" s="61" t="str">
        <f aca="false">TRIM(SUBSTITUTE(RIGHT(B5321,FIND(I5321,B5321)+1),"_",""))</f>
        <v>eDNA</v>
      </c>
      <c r="K5321" s="0" t="str">
        <f aca="false">IFERROR(VALUE(SUBSTITUTE(E5321,".",",")),E5321)</f>
        <v>No Ct</v>
      </c>
      <c r="L5321" s="61" t="str">
        <f aca="false">IF(J5321="PosK",SUMIFS(K:K,J:J,"PosK",H:H,H5321),"")</f>
        <v/>
      </c>
      <c r="M5321" s="61" t="str">
        <f aca="false">IF(J5321="PosK",SUMIFS(K:K,J:J,"NegK",H:H,H5321),"")</f>
        <v/>
      </c>
      <c r="N5321" s="61" t="str">
        <f aca="false">IF(J5321="PosK",SUMIFS(K:K,J:J,"eDNA",H:H,H5321),"")</f>
        <v/>
      </c>
      <c r="P5321" s="62"/>
      <c r="T5321" s="63"/>
      <c r="W5321" s="64"/>
    </row>
    <row r="5322" customFormat="false" ht="14.25" hidden="false" customHeight="false" outlineLevel="0" collapsed="false">
      <c r="A5322" s="0" t="s">
        <v>810</v>
      </c>
      <c r="B5322" s="52" t="s">
        <v>1228</v>
      </c>
      <c r="C5322" s="52" t="s">
        <v>743</v>
      </c>
      <c r="D5322" s="53" t="n">
        <v>0.1</v>
      </c>
      <c r="E5322" s="53" t="s">
        <v>748</v>
      </c>
      <c r="F5322" s="0" t="s">
        <v>1403</v>
      </c>
      <c r="G5322" s="0" t="str">
        <f aca="false">LEFT(B5322,2)</f>
        <v>33</v>
      </c>
      <c r="H5322" s="0" t="str">
        <f aca="false">I5322&amp;"_"&amp;G5322&amp;"_"&amp;F5322</f>
        <v>KortbenetGroenFroe_33_20190116_DL2018086_NielsSteensenGym_koersel2</v>
      </c>
      <c r="I5322" s="61" t="str">
        <f aca="false">MID(RIGHT(B5322,LEN(B5322)-3),1,FIND("_",RIGHT(B5322,LEN(B5322)-3))-1)</f>
        <v>KortbenetGroenFroe</v>
      </c>
      <c r="J5322" s="61" t="str">
        <f aca="false">TRIM(SUBSTITUTE(RIGHT(B5322,FIND(I5322,B5322)+1),"_",""))</f>
        <v>PosK</v>
      </c>
      <c r="K5322" s="0" t="str">
        <f aca="false">IFERROR(VALUE(SUBSTITUTE(E5322,".",",")),E5322)</f>
        <v>No Ct</v>
      </c>
      <c r="L5322" s="61" t="n">
        <f aca="false">IF(J5322="PosK",SUMIFS(K:K,J:J,"PosK",H:H,H5322),"")</f>
        <v>0</v>
      </c>
      <c r="M5322" s="61" t="n">
        <f aca="false">IF(J5322="PosK",SUMIFS(K:K,J:J,"NegK",H:H,H5322),"")</f>
        <v>0</v>
      </c>
      <c r="N5322" s="61" t="n">
        <f aca="false">IF(J5322="PosK",SUMIFS(K:K,J:J,"eDNA",H:H,H5322),"")</f>
        <v>0</v>
      </c>
      <c r="P5322" s="62" t="n">
        <f aca="false">IF(K5324="No Ct",0,K5324)</f>
        <v>0</v>
      </c>
      <c r="Q5322" s="62" t="n">
        <f aca="false">IF(K5325="No Ct",0,K5325)</f>
        <v>0</v>
      </c>
      <c r="R5322" s="0" t="str">
        <f aca="false">IF(AND(L5322&gt;0,M5322=0),"Valid","Invalid")</f>
        <v>Invalid</v>
      </c>
      <c r="S5322" s="0" t="str">
        <f aca="false">IF(OR(P5322&gt;1,Q5322&gt;1),"Present","Absent")</f>
        <v>Absent</v>
      </c>
      <c r="T5322" s="63" t="str">
        <f aca="false">IF(OR(AND(P5322&gt;1,P5322&lt;41),AND(Q5322&gt;1,Q5322&lt;41)),"Ct&lt;41","Ct&gt;41")</f>
        <v>Ct&gt;41</v>
      </c>
      <c r="U5322" s="0" t="str">
        <f aca="false">I5322</f>
        <v>KortbenetGroenFroe</v>
      </c>
      <c r="V5322" s="0" t="str">
        <f aca="false">MID(F5322,10,9)</f>
        <v>DL2018086</v>
      </c>
      <c r="W5322" s="64" t="str">
        <f aca="false">V5322&amp;"_"&amp;U5322&amp;"_"&amp;R5322&amp;"_"&amp;S5322&amp;"_"&amp;T5322</f>
        <v>DL2018086_KortbenetGroenFroe_Invalid_Absent_Ct&gt;41</v>
      </c>
    </row>
    <row r="5323" customFormat="false" ht="14.25" hidden="false" customHeight="false" outlineLevel="0" collapsed="false">
      <c r="A5323" s="0" t="s">
        <v>812</v>
      </c>
      <c r="B5323" s="52" t="s">
        <v>1229</v>
      </c>
      <c r="C5323" s="52" t="s">
        <v>747</v>
      </c>
      <c r="D5323" s="53" t="n">
        <v>0.1</v>
      </c>
      <c r="E5323" s="53" t="s">
        <v>748</v>
      </c>
      <c r="F5323" s="0" t="s">
        <v>1403</v>
      </c>
      <c r="G5323" s="0" t="str">
        <f aca="false">LEFT(B5323,2)</f>
        <v>33</v>
      </c>
      <c r="H5323" s="0" t="str">
        <f aca="false">I5323&amp;"_"&amp;G5323&amp;"_"&amp;F5323</f>
        <v>KortbenetGroenFroe_33_20190116_DL2018086_NielsSteensenGym_koersel2</v>
      </c>
      <c r="I5323" s="61" t="str">
        <f aca="false">MID(RIGHT(B5323,LEN(B5323)-3),1,FIND("_",RIGHT(B5323,LEN(B5323)-3))-1)</f>
        <v>KortbenetGroenFroe</v>
      </c>
      <c r="J5323" s="61" t="str">
        <f aca="false">TRIM(SUBSTITUTE(RIGHT(B5323,FIND(I5323,B5323)+1),"_",""))</f>
        <v>NegK</v>
      </c>
      <c r="K5323" s="0" t="str">
        <f aca="false">IFERROR(VALUE(SUBSTITUTE(E5323,".",",")),E5323)</f>
        <v>No Ct</v>
      </c>
      <c r="L5323" s="61" t="str">
        <f aca="false">IF(J5323="PosK",SUMIFS(K:K,J:J,"PosK",H:H,H5323),"")</f>
        <v/>
      </c>
      <c r="M5323" s="61" t="str">
        <f aca="false">IF(J5323="PosK",SUMIFS(K:K,J:J,"NegK",H:H,H5323),"")</f>
        <v/>
      </c>
      <c r="N5323" s="61" t="str">
        <f aca="false">IF(J5323="PosK",SUMIFS(K:K,J:J,"eDNA",H:H,H5323),"")</f>
        <v/>
      </c>
    </row>
    <row r="5324" customFormat="false" ht="14.25" hidden="false" customHeight="false" outlineLevel="0" collapsed="false">
      <c r="A5324" s="0" t="s">
        <v>814</v>
      </c>
      <c r="B5324" s="52" t="s">
        <v>1230</v>
      </c>
      <c r="C5324" s="52" t="s">
        <v>751</v>
      </c>
      <c r="D5324" s="53" t="n">
        <v>0.1</v>
      </c>
      <c r="E5324" s="53" t="s">
        <v>748</v>
      </c>
      <c r="F5324" s="0" t="s">
        <v>1403</v>
      </c>
      <c r="G5324" s="0" t="str">
        <f aca="false">LEFT(B5324,2)</f>
        <v>33</v>
      </c>
      <c r="H5324" s="0" t="str">
        <f aca="false">I5324&amp;"_"&amp;G5324&amp;"_"&amp;F5324</f>
        <v>KortbenetGroenFroe_33_20190116_DL2018086_NielsSteensenGym_koersel2</v>
      </c>
      <c r="I5324" s="61" t="str">
        <f aca="false">MID(RIGHT(B5324,LEN(B5324)-3),1,FIND("_",RIGHT(B5324,LEN(B5324)-3))-1)</f>
        <v>KortbenetGroenFroe</v>
      </c>
      <c r="J5324" s="61" t="str">
        <f aca="false">TRIM(SUBSTITUTE(RIGHT(B5324,FIND(I5324,B5324)+1),"_",""))</f>
        <v>eDNA</v>
      </c>
      <c r="K5324" s="0" t="str">
        <f aca="false">IFERROR(VALUE(SUBSTITUTE(E5324,".",",")),E5324)</f>
        <v>No Ct</v>
      </c>
      <c r="L5324" s="61" t="str">
        <f aca="false">IF(J5324="PosK",SUMIFS(K:K,J:J,"PosK",H:H,H5324),"")</f>
        <v/>
      </c>
      <c r="M5324" s="61" t="str">
        <f aca="false">IF(J5324="PosK",SUMIFS(K:K,J:J,"NegK",H:H,H5324),"")</f>
        <v/>
      </c>
      <c r="N5324" s="61" t="str">
        <f aca="false">IF(J5324="PosK",SUMIFS(K:K,J:J,"eDNA",H:H,H5324),"")</f>
        <v/>
      </c>
      <c r="Q5324" s="62"/>
    </row>
    <row r="5325" customFormat="false" ht="14.25" hidden="false" customHeight="false" outlineLevel="0" collapsed="false">
      <c r="A5325" s="0" t="s">
        <v>816</v>
      </c>
      <c r="B5325" s="52" t="s">
        <v>1230</v>
      </c>
      <c r="C5325" s="52" t="s">
        <v>751</v>
      </c>
      <c r="D5325" s="53" t="n">
        <v>0.1</v>
      </c>
      <c r="E5325" s="53" t="s">
        <v>748</v>
      </c>
      <c r="F5325" s="0" t="s">
        <v>1403</v>
      </c>
      <c r="G5325" s="0" t="str">
        <f aca="false">LEFT(B5325,2)</f>
        <v>33</v>
      </c>
      <c r="H5325" s="0" t="str">
        <f aca="false">I5325&amp;"_"&amp;G5325&amp;"_"&amp;F5325</f>
        <v>KortbenetGroenFroe_33_20190116_DL2018086_NielsSteensenGym_koersel2</v>
      </c>
      <c r="I5325" s="61" t="str">
        <f aca="false">MID(RIGHT(B5325,LEN(B5325)-3),1,FIND("_",RIGHT(B5325,LEN(B5325)-3))-1)</f>
        <v>KortbenetGroenFroe</v>
      </c>
      <c r="J5325" s="61" t="str">
        <f aca="false">TRIM(SUBSTITUTE(RIGHT(B5325,FIND(I5325,B5325)+1),"_",""))</f>
        <v>eDNA</v>
      </c>
      <c r="K5325" s="0" t="str">
        <f aca="false">IFERROR(VALUE(SUBSTITUTE(E5325,".",",")),E5325)</f>
        <v>No Ct</v>
      </c>
      <c r="L5325" s="61" t="str">
        <f aca="false">IF(J5325="PosK",SUMIFS(K:K,J:J,"PosK",H:H,H5325),"")</f>
        <v/>
      </c>
      <c r="M5325" s="61" t="str">
        <f aca="false">IF(J5325="PosK",SUMIFS(K:K,J:J,"NegK",H:H,H5325),"")</f>
        <v/>
      </c>
      <c r="N5325" s="61" t="str">
        <f aca="false">IF(J5325="PosK",SUMIFS(K:K,J:J,"eDNA",H:H,H5325),"")</f>
        <v/>
      </c>
      <c r="P5325" s="62"/>
      <c r="T5325" s="63"/>
      <c r="W5325" s="64"/>
    </row>
    <row r="5326" customFormat="false" ht="14.25" hidden="false" customHeight="false" outlineLevel="0" collapsed="false">
      <c r="A5326" s="0" t="s">
        <v>818</v>
      </c>
      <c r="B5326" s="52" t="s">
        <v>1232</v>
      </c>
      <c r="C5326" s="52" t="s">
        <v>743</v>
      </c>
      <c r="D5326" s="53" t="n">
        <v>0.1</v>
      </c>
      <c r="E5326" s="53" t="s">
        <v>748</v>
      </c>
      <c r="F5326" s="0" t="s">
        <v>1403</v>
      </c>
      <c r="G5326" s="0" t="str">
        <f aca="false">LEFT(B5326,2)</f>
        <v>34</v>
      </c>
      <c r="H5326" s="0" t="str">
        <f aca="false">I5326&amp;"_"&amp;G5326&amp;"_"&amp;F5326</f>
        <v>Soelvkarusse_34_20190116_DL2018086_NielsSteensenGym_koersel2</v>
      </c>
      <c r="I5326" s="61" t="str">
        <f aca="false">MID(RIGHT(B5326,LEN(B5326)-3),1,FIND("_",RIGHT(B5326,LEN(B5326)-3))-1)</f>
        <v>Soelvkarusse</v>
      </c>
      <c r="J5326" s="61" t="str">
        <f aca="false">TRIM(SUBSTITUTE(RIGHT(B5326,FIND(I5326,B5326)+1),"_",""))</f>
        <v>PosK</v>
      </c>
      <c r="K5326" s="0" t="str">
        <f aca="false">IFERROR(VALUE(SUBSTITUTE(E5326,".",",")),E5326)</f>
        <v>No Ct</v>
      </c>
      <c r="L5326" s="61" t="n">
        <f aca="false">IF(J5326="PosK",SUMIFS(K:K,J:J,"PosK",H:H,H5326),"")</f>
        <v>0</v>
      </c>
      <c r="M5326" s="61" t="n">
        <f aca="false">IF(J5326="PosK",SUMIFS(K:K,J:J,"NegK",H:H,H5326),"")</f>
        <v>0</v>
      </c>
      <c r="N5326" s="61" t="n">
        <f aca="false">IF(J5326="PosK",SUMIFS(K:K,J:J,"eDNA",H:H,H5326),"")</f>
        <v>0</v>
      </c>
      <c r="P5326" s="62" t="n">
        <f aca="false">IF(K5328="No Ct",0,K5328)</f>
        <v>0</v>
      </c>
      <c r="Q5326" s="62" t="n">
        <f aca="false">IF(K5329="No Ct",0,K5329)</f>
        <v>0</v>
      </c>
      <c r="R5326" s="0" t="str">
        <f aca="false">IF(AND(L5326&gt;0,M5326=0),"Valid","Invalid")</f>
        <v>Invalid</v>
      </c>
      <c r="S5326" s="0" t="str">
        <f aca="false">IF(OR(P5326&gt;1,Q5326&gt;1),"Present","Absent")</f>
        <v>Absent</v>
      </c>
      <c r="T5326" s="63" t="str">
        <f aca="false">IF(OR(AND(P5326&gt;1,P5326&lt;41),AND(Q5326&gt;1,Q5326&lt;41)),"Ct&lt;41","Ct&gt;41")</f>
        <v>Ct&gt;41</v>
      </c>
      <c r="U5326" s="0" t="str">
        <f aca="false">I5326</f>
        <v>Soelvkarusse</v>
      </c>
      <c r="V5326" s="0" t="str">
        <f aca="false">MID(F5326,10,9)</f>
        <v>DL2018086</v>
      </c>
      <c r="W5326" s="64" t="str">
        <f aca="false">V5326&amp;"_"&amp;U5326&amp;"_"&amp;R5326&amp;"_"&amp;S5326&amp;"_"&amp;T5326</f>
        <v>DL2018086_Soelvkarusse_Invalid_Absent_Ct&gt;41</v>
      </c>
    </row>
    <row r="5327" customFormat="false" ht="14.25" hidden="false" customHeight="false" outlineLevel="0" collapsed="false">
      <c r="A5327" s="0" t="s">
        <v>820</v>
      </c>
      <c r="B5327" s="52" t="s">
        <v>1233</v>
      </c>
      <c r="C5327" s="52" t="s">
        <v>747</v>
      </c>
      <c r="D5327" s="53" t="n">
        <v>0.1</v>
      </c>
      <c r="E5327" s="53" t="s">
        <v>748</v>
      </c>
      <c r="F5327" s="0" t="s">
        <v>1403</v>
      </c>
      <c r="G5327" s="0" t="str">
        <f aca="false">LEFT(B5327,2)</f>
        <v>34</v>
      </c>
      <c r="H5327" s="0" t="str">
        <f aca="false">I5327&amp;"_"&amp;G5327&amp;"_"&amp;F5327</f>
        <v>Soelvkarusse_34_20190116_DL2018086_NielsSteensenGym_koersel2</v>
      </c>
      <c r="I5327" s="61" t="str">
        <f aca="false">MID(RIGHT(B5327,LEN(B5327)-3),1,FIND("_",RIGHT(B5327,LEN(B5327)-3))-1)</f>
        <v>Soelvkarusse</v>
      </c>
      <c r="J5327" s="61" t="str">
        <f aca="false">TRIM(SUBSTITUTE(RIGHT(B5327,FIND(I5327,B5327)+1),"_",""))</f>
        <v>NegK</v>
      </c>
      <c r="K5327" s="0" t="str">
        <f aca="false">IFERROR(VALUE(SUBSTITUTE(E5327,".",",")),E5327)</f>
        <v>No Ct</v>
      </c>
      <c r="L5327" s="61" t="str">
        <f aca="false">IF(J5327="PosK",SUMIFS(K:K,J:J,"PosK",H:H,H5327),"")</f>
        <v/>
      </c>
      <c r="M5327" s="61" t="str">
        <f aca="false">IF(J5327="PosK",SUMIFS(K:K,J:J,"NegK",H:H,H5327),"")</f>
        <v/>
      </c>
      <c r="N5327" s="61" t="str">
        <f aca="false">IF(J5327="PosK",SUMIFS(K:K,J:J,"eDNA",H:H,H5327),"")</f>
        <v/>
      </c>
    </row>
    <row r="5328" customFormat="false" ht="14.25" hidden="false" customHeight="false" outlineLevel="0" collapsed="false">
      <c r="A5328" s="0" t="s">
        <v>822</v>
      </c>
      <c r="B5328" s="52" t="s">
        <v>1234</v>
      </c>
      <c r="C5328" s="52" t="s">
        <v>751</v>
      </c>
      <c r="D5328" s="53" t="n">
        <v>0.1</v>
      </c>
      <c r="E5328" s="53" t="s">
        <v>748</v>
      </c>
      <c r="F5328" s="0" t="s">
        <v>1403</v>
      </c>
      <c r="G5328" s="0" t="str">
        <f aca="false">LEFT(B5328,2)</f>
        <v>34</v>
      </c>
      <c r="H5328" s="0" t="str">
        <f aca="false">I5328&amp;"_"&amp;G5328&amp;"_"&amp;F5328</f>
        <v>Soelvkarusse_34_20190116_DL2018086_NielsSteensenGym_koersel2</v>
      </c>
      <c r="I5328" s="61" t="str">
        <f aca="false">MID(RIGHT(B5328,LEN(B5328)-3),1,FIND("_",RIGHT(B5328,LEN(B5328)-3))-1)</f>
        <v>Soelvkarusse</v>
      </c>
      <c r="J5328" s="61" t="str">
        <f aca="false">TRIM(SUBSTITUTE(RIGHT(B5328,FIND(I5328,B5328)+1),"_",""))</f>
        <v>eDNA</v>
      </c>
      <c r="K5328" s="0" t="str">
        <f aca="false">IFERROR(VALUE(SUBSTITUTE(E5328,".",",")),E5328)</f>
        <v>No Ct</v>
      </c>
      <c r="L5328" s="61" t="str">
        <f aca="false">IF(J5328="PosK",SUMIFS(K:K,J:J,"PosK",H:H,H5328),"")</f>
        <v/>
      </c>
      <c r="M5328" s="61" t="str">
        <f aca="false">IF(J5328="PosK",SUMIFS(K:K,J:J,"NegK",H:H,H5328),"")</f>
        <v/>
      </c>
      <c r="N5328" s="61" t="str">
        <f aca="false">IF(J5328="PosK",SUMIFS(K:K,J:J,"eDNA",H:H,H5328),"")</f>
        <v/>
      </c>
      <c r="Q5328" s="62"/>
    </row>
    <row r="5329" customFormat="false" ht="14.25" hidden="false" customHeight="false" outlineLevel="0" collapsed="false">
      <c r="A5329" s="0" t="s">
        <v>824</v>
      </c>
      <c r="B5329" s="52" t="s">
        <v>1234</v>
      </c>
      <c r="C5329" s="52" t="s">
        <v>751</v>
      </c>
      <c r="D5329" s="53" t="n">
        <v>0.1</v>
      </c>
      <c r="E5329" s="53" t="s">
        <v>748</v>
      </c>
      <c r="F5329" s="0" t="s">
        <v>1403</v>
      </c>
      <c r="G5329" s="0" t="str">
        <f aca="false">LEFT(B5329,2)</f>
        <v>34</v>
      </c>
      <c r="H5329" s="0" t="str">
        <f aca="false">I5329&amp;"_"&amp;G5329&amp;"_"&amp;F5329</f>
        <v>Soelvkarusse_34_20190116_DL2018086_NielsSteensenGym_koersel2</v>
      </c>
      <c r="I5329" s="61" t="str">
        <f aca="false">MID(RIGHT(B5329,LEN(B5329)-3),1,FIND("_",RIGHT(B5329,LEN(B5329)-3))-1)</f>
        <v>Soelvkarusse</v>
      </c>
      <c r="J5329" s="61" t="str">
        <f aca="false">TRIM(SUBSTITUTE(RIGHT(B5329,FIND(I5329,B5329)+1),"_",""))</f>
        <v>eDNA</v>
      </c>
      <c r="K5329" s="0" t="str">
        <f aca="false">IFERROR(VALUE(SUBSTITUTE(E5329,".",",")),E5329)</f>
        <v>No Ct</v>
      </c>
      <c r="L5329" s="61" t="str">
        <f aca="false">IF(J5329="PosK",SUMIFS(K:K,J:J,"PosK",H:H,H5329),"")</f>
        <v/>
      </c>
      <c r="M5329" s="61" t="str">
        <f aca="false">IF(J5329="PosK",SUMIFS(K:K,J:J,"NegK",H:H,H5329),"")</f>
        <v/>
      </c>
      <c r="N5329" s="61" t="str">
        <f aca="false">IF(J5329="PosK",SUMIFS(K:K,J:J,"eDNA",H:H,H5329),"")</f>
        <v/>
      </c>
      <c r="P5329" s="62"/>
      <c r="T5329" s="63"/>
      <c r="W5329" s="64"/>
    </row>
    <row r="5330" customFormat="false" ht="14.25" hidden="false" customHeight="false" outlineLevel="0" collapsed="false">
      <c r="A5330" s="0" t="s">
        <v>741</v>
      </c>
      <c r="B5330" s="52" t="s">
        <v>742</v>
      </c>
      <c r="C5330" s="52" t="s">
        <v>743</v>
      </c>
      <c r="D5330" s="53" t="n">
        <v>0.1</v>
      </c>
      <c r="E5330" s="53" t="n">
        <v>29.07</v>
      </c>
      <c r="F5330" s="0" t="s">
        <v>1404</v>
      </c>
      <c r="G5330" s="0" t="str">
        <f aca="false">LEFT(B5330,2)</f>
        <v>01</v>
      </c>
      <c r="H5330" s="0" t="str">
        <f aca="false">I5330&amp;"_"&amp;G5330&amp;"_"&amp;F5330</f>
        <v>Loegfroe_01_20190117_DL2018108_NZahlesGym_koersel1</v>
      </c>
      <c r="I5330" s="61" t="str">
        <f aca="false">MID(RIGHT(B5330,LEN(B5330)-3),1,FIND("_",RIGHT(B5330,LEN(B5330)-3))-1)</f>
        <v>Loegfroe</v>
      </c>
      <c r="J5330" s="61" t="str">
        <f aca="false">TRIM(SUBSTITUTE(RIGHT(B5330,FIND(I5330,B5330)+1),"_",""))</f>
        <v>PosK</v>
      </c>
      <c r="K5330" s="0" t="n">
        <f aca="false">IFERROR(VALUE(SUBSTITUTE(E5330,".",",")),E5330)</f>
        <v>29.07</v>
      </c>
      <c r="L5330" s="61" t="n">
        <f aca="false">IF(J5330="PosK",SUMIFS(K:K,J:J,"PosK",H:H,H5330),"")</f>
        <v>58.14</v>
      </c>
      <c r="M5330" s="61" t="n">
        <f aca="false">IF(J5330="PosK",SUMIFS(K:K,J:J,"NegK",H:H,H5330),"")</f>
        <v>0</v>
      </c>
      <c r="N5330" s="61" t="n">
        <f aca="false">IF(J5330="PosK",SUMIFS(K:K,J:J,"eDNA",H:H,H5330),"")</f>
        <v>0</v>
      </c>
      <c r="P5330" s="62" t="n">
        <f aca="false">IF(K5332="No Ct",0,K5332)</f>
        <v>0</v>
      </c>
      <c r="Q5330" s="62" t="n">
        <f aca="false">IF(K5333="No Ct",0,K5333)</f>
        <v>0</v>
      </c>
      <c r="R5330" s="0" t="str">
        <f aca="false">IF(AND(L5330&gt;0,M5330=0),"Valid","Invalid")</f>
        <v>Valid</v>
      </c>
      <c r="S5330" s="0" t="str">
        <f aca="false">IF(OR(P5330&gt;1,Q5330&gt;1),"Present","Absent")</f>
        <v>Absent</v>
      </c>
      <c r="T5330" s="63" t="str">
        <f aca="false">IF(OR(AND(P5330&gt;1,P5330&lt;41),AND(Q5330&gt;1,Q5330&lt;41)),"Ct&lt;41","Ct&gt;41")</f>
        <v>Ct&gt;41</v>
      </c>
      <c r="U5330" s="0" t="str">
        <f aca="false">I5330</f>
        <v>Loegfroe</v>
      </c>
      <c r="V5330" s="0" t="str">
        <f aca="false">MID(F5330,10,9)</f>
        <v>DL2018108</v>
      </c>
      <c r="W5330" s="64" t="str">
        <f aca="false">V5330&amp;"_"&amp;U5330&amp;"_"&amp;R5330&amp;"_"&amp;S5330&amp;"_"&amp;T5330</f>
        <v>DL2018108_Loegfroe_Valid_Absent_Ct&gt;41</v>
      </c>
    </row>
    <row r="5331" customFormat="false" ht="14.25" hidden="false" customHeight="false" outlineLevel="0" collapsed="false">
      <c r="A5331" s="0" t="s">
        <v>745</v>
      </c>
      <c r="B5331" s="52" t="s">
        <v>746</v>
      </c>
      <c r="C5331" s="52" t="s">
        <v>747</v>
      </c>
      <c r="D5331" s="53" t="n">
        <v>0.1</v>
      </c>
      <c r="E5331" s="53" t="s">
        <v>748</v>
      </c>
      <c r="F5331" s="0" t="s">
        <v>1404</v>
      </c>
      <c r="G5331" s="0" t="str">
        <f aca="false">LEFT(B5331,2)</f>
        <v>01</v>
      </c>
      <c r="H5331" s="0" t="str">
        <f aca="false">I5331&amp;"_"&amp;G5331&amp;"_"&amp;F5331</f>
        <v>Loegfroe_01_20190117_DL2018108_NZahlesGym_koersel1</v>
      </c>
      <c r="I5331" s="61" t="str">
        <f aca="false">MID(RIGHT(B5331,LEN(B5331)-3),1,FIND("_",RIGHT(B5331,LEN(B5331)-3))-1)</f>
        <v>Loegfroe</v>
      </c>
      <c r="J5331" s="61" t="str">
        <f aca="false">TRIM(SUBSTITUTE(RIGHT(B5331,FIND(I5331,B5331)+1),"_",""))</f>
        <v>NegK</v>
      </c>
      <c r="K5331" s="0" t="str">
        <f aca="false">IFERROR(VALUE(SUBSTITUTE(E5331,".",",")),E5331)</f>
        <v>No Ct</v>
      </c>
      <c r="L5331" s="61" t="str">
        <f aca="false">IF(J5331="PosK",SUMIFS(K:K,J:J,"PosK",H:H,H5331),"")</f>
        <v/>
      </c>
      <c r="M5331" s="61" t="str">
        <f aca="false">IF(J5331="PosK",SUMIFS(K:K,J:J,"NegK",H:H,H5331),"")</f>
        <v/>
      </c>
      <c r="N5331" s="61" t="str">
        <f aca="false">IF(J5331="PosK",SUMIFS(K:K,J:J,"eDNA",H:H,H5331),"")</f>
        <v/>
      </c>
    </row>
    <row r="5332" customFormat="false" ht="14.25" hidden="false" customHeight="false" outlineLevel="0" collapsed="false">
      <c r="A5332" s="0" t="s">
        <v>749</v>
      </c>
      <c r="B5332" s="52" t="s">
        <v>750</v>
      </c>
      <c r="C5332" s="52" t="s">
        <v>751</v>
      </c>
      <c r="D5332" s="53" t="n">
        <v>0.1</v>
      </c>
      <c r="E5332" s="53" t="s">
        <v>748</v>
      </c>
      <c r="F5332" s="0" t="s">
        <v>1404</v>
      </c>
      <c r="G5332" s="0" t="str">
        <f aca="false">LEFT(B5332,2)</f>
        <v>01</v>
      </c>
      <c r="H5332" s="0" t="str">
        <f aca="false">I5332&amp;"_"&amp;G5332&amp;"_"&amp;F5332</f>
        <v>Loegfroe_01_20190117_DL2018108_NZahlesGym_koersel1</v>
      </c>
      <c r="I5332" s="61" t="str">
        <f aca="false">MID(RIGHT(B5332,LEN(B5332)-3),1,FIND("_",RIGHT(B5332,LEN(B5332)-3))-1)</f>
        <v>Loegfroe</v>
      </c>
      <c r="J5332" s="61" t="str">
        <f aca="false">TRIM(SUBSTITUTE(RIGHT(B5332,FIND(I5332,B5332)+1),"_",""))</f>
        <v>eDNA</v>
      </c>
      <c r="K5332" s="0" t="str">
        <f aca="false">IFERROR(VALUE(SUBSTITUTE(E5332,".",",")),E5332)</f>
        <v>No Ct</v>
      </c>
      <c r="L5332" s="61" t="str">
        <f aca="false">IF(J5332="PosK",SUMIFS(K:K,J:J,"PosK",H:H,H5332),"")</f>
        <v/>
      </c>
      <c r="M5332" s="61" t="str">
        <f aca="false">IF(J5332="PosK",SUMIFS(K:K,J:J,"NegK",H:H,H5332),"")</f>
        <v/>
      </c>
      <c r="N5332" s="61" t="str">
        <f aca="false">IF(J5332="PosK",SUMIFS(K:K,J:J,"eDNA",H:H,H5332),"")</f>
        <v/>
      </c>
      <c r="Q5332" s="62"/>
    </row>
    <row r="5333" customFormat="false" ht="14.25" hidden="false" customHeight="false" outlineLevel="0" collapsed="false">
      <c r="A5333" s="0" t="s">
        <v>752</v>
      </c>
      <c r="B5333" s="52" t="s">
        <v>750</v>
      </c>
      <c r="C5333" s="52" t="s">
        <v>751</v>
      </c>
      <c r="D5333" s="53" t="n">
        <v>0.1</v>
      </c>
      <c r="E5333" s="53" t="s">
        <v>748</v>
      </c>
      <c r="F5333" s="0" t="s">
        <v>1404</v>
      </c>
      <c r="G5333" s="0" t="str">
        <f aca="false">LEFT(B5333,2)</f>
        <v>01</v>
      </c>
      <c r="H5333" s="0" t="str">
        <f aca="false">I5333&amp;"_"&amp;G5333&amp;"_"&amp;F5333</f>
        <v>Loegfroe_01_20190117_DL2018108_NZahlesGym_koersel1</v>
      </c>
      <c r="I5333" s="61" t="str">
        <f aca="false">MID(RIGHT(B5333,LEN(B5333)-3),1,FIND("_",RIGHT(B5333,LEN(B5333)-3))-1)</f>
        <v>Loegfroe</v>
      </c>
      <c r="J5333" s="61" t="str">
        <f aca="false">TRIM(SUBSTITUTE(RIGHT(B5333,FIND(I5333,B5333)+1),"_",""))</f>
        <v>eDNA</v>
      </c>
      <c r="K5333" s="0" t="str">
        <f aca="false">IFERROR(VALUE(SUBSTITUTE(E5333,".",",")),E5333)</f>
        <v>No Ct</v>
      </c>
      <c r="L5333" s="61" t="str">
        <f aca="false">IF(J5333="PosK",SUMIFS(K:K,J:J,"PosK",H:H,H5333),"")</f>
        <v/>
      </c>
      <c r="M5333" s="61" t="str">
        <f aca="false">IF(J5333="PosK",SUMIFS(K:K,J:J,"NegK",H:H,H5333),"")</f>
        <v/>
      </c>
      <c r="N5333" s="61" t="str">
        <f aca="false">IF(J5333="PosK",SUMIFS(K:K,J:J,"eDNA",H:H,H5333),"")</f>
        <v/>
      </c>
      <c r="P5333" s="62"/>
      <c r="T5333" s="63"/>
      <c r="W5333" s="64"/>
    </row>
    <row r="5334" customFormat="false" ht="14.25" hidden="false" customHeight="false" outlineLevel="0" collapsed="false">
      <c r="A5334" s="0" t="s">
        <v>754</v>
      </c>
      <c r="B5334" s="52" t="s">
        <v>755</v>
      </c>
      <c r="C5334" s="52" t="s">
        <v>743</v>
      </c>
      <c r="D5334" s="53" t="n">
        <v>0.1</v>
      </c>
      <c r="E5334" s="53" t="n">
        <v>34.71</v>
      </c>
      <c r="F5334" s="0" t="s">
        <v>1404</v>
      </c>
      <c r="G5334" s="0" t="str">
        <f aca="false">LEFT(B5334,2)</f>
        <v>02</v>
      </c>
      <c r="H5334" s="0" t="str">
        <f aca="false">I5334&amp;"_"&amp;G5334&amp;"_"&amp;F5334</f>
        <v>StorVandsalamander_02_20190117_DL2018108_NZahlesGym_koersel1</v>
      </c>
      <c r="I5334" s="61" t="str">
        <f aca="false">MID(RIGHT(B5334,LEN(B5334)-3),1,FIND("_",RIGHT(B5334,LEN(B5334)-3))-1)</f>
        <v>StorVandsalamander</v>
      </c>
      <c r="J5334" s="61" t="str">
        <f aca="false">TRIM(SUBSTITUTE(RIGHT(B5334,FIND(I5334,B5334)+1),"_",""))</f>
        <v>PosK</v>
      </c>
      <c r="K5334" s="0" t="n">
        <f aca="false">IFERROR(VALUE(SUBSTITUTE(E5334,".",",")),E5334)</f>
        <v>34.71</v>
      </c>
      <c r="L5334" s="61" t="n">
        <f aca="false">IF(J5334="PosK",SUMIFS(K:K,J:J,"PosK",H:H,H5334),"")</f>
        <v>69.42</v>
      </c>
      <c r="M5334" s="61" t="n">
        <f aca="false">IF(J5334="PosK",SUMIFS(K:K,J:J,"NegK",H:H,H5334),"")</f>
        <v>0</v>
      </c>
      <c r="N5334" s="61" t="n">
        <f aca="false">IF(J5334="PosK",SUMIFS(K:K,J:J,"eDNA",H:H,H5334),"")</f>
        <v>0</v>
      </c>
      <c r="P5334" s="62" t="n">
        <f aca="false">IF(K5336="No Ct",0,K5336)</f>
        <v>0</v>
      </c>
      <c r="Q5334" s="62" t="n">
        <f aca="false">IF(K5337="No Ct",0,K5337)</f>
        <v>0</v>
      </c>
      <c r="R5334" s="0" t="str">
        <f aca="false">IF(AND(L5334&gt;0,M5334=0),"Valid","Invalid")</f>
        <v>Valid</v>
      </c>
      <c r="S5334" s="0" t="str">
        <f aca="false">IF(OR(P5334&gt;1,Q5334&gt;1),"Present","Absent")</f>
        <v>Absent</v>
      </c>
      <c r="T5334" s="63" t="str">
        <f aca="false">IF(OR(AND(P5334&gt;1,P5334&lt;41),AND(Q5334&gt;1,Q5334&lt;41)),"Ct&lt;41","Ct&gt;41")</f>
        <v>Ct&gt;41</v>
      </c>
      <c r="U5334" s="0" t="str">
        <f aca="false">I5334</f>
        <v>StorVandsalamander</v>
      </c>
      <c r="V5334" s="0" t="str">
        <f aca="false">MID(F5334,10,9)</f>
        <v>DL2018108</v>
      </c>
      <c r="W5334" s="64" t="str">
        <f aca="false">V5334&amp;"_"&amp;U5334&amp;"_"&amp;R5334&amp;"_"&amp;S5334&amp;"_"&amp;T5334</f>
        <v>DL2018108_StorVandsalamander_Valid_Absent_Ct&gt;41</v>
      </c>
    </row>
    <row r="5335" customFormat="false" ht="14.25" hidden="false" customHeight="false" outlineLevel="0" collapsed="false">
      <c r="A5335" s="0" t="s">
        <v>756</v>
      </c>
      <c r="B5335" s="52" t="s">
        <v>757</v>
      </c>
      <c r="C5335" s="52" t="s">
        <v>747</v>
      </c>
      <c r="D5335" s="53" t="n">
        <v>0.1</v>
      </c>
      <c r="E5335" s="53" t="s">
        <v>748</v>
      </c>
      <c r="F5335" s="0" t="s">
        <v>1404</v>
      </c>
      <c r="G5335" s="0" t="str">
        <f aca="false">LEFT(B5335,2)</f>
        <v>02</v>
      </c>
      <c r="H5335" s="0" t="str">
        <f aca="false">I5335&amp;"_"&amp;G5335&amp;"_"&amp;F5335</f>
        <v>StorVandsalamander_02_20190117_DL2018108_NZahlesGym_koersel1</v>
      </c>
      <c r="I5335" s="61" t="str">
        <f aca="false">MID(RIGHT(B5335,LEN(B5335)-3),1,FIND("_",RIGHT(B5335,LEN(B5335)-3))-1)</f>
        <v>StorVandsalamander</v>
      </c>
      <c r="J5335" s="61" t="str">
        <f aca="false">TRIM(SUBSTITUTE(RIGHT(B5335,FIND(I5335,B5335)+1),"_",""))</f>
        <v>NegK</v>
      </c>
      <c r="K5335" s="0" t="str">
        <f aca="false">IFERROR(VALUE(SUBSTITUTE(E5335,".",",")),E5335)</f>
        <v>No Ct</v>
      </c>
      <c r="L5335" s="61" t="str">
        <f aca="false">IF(J5335="PosK",SUMIFS(K:K,J:J,"PosK",H:H,H5335),"")</f>
        <v/>
      </c>
      <c r="M5335" s="61" t="str">
        <f aca="false">IF(J5335="PosK",SUMIFS(K:K,J:J,"NegK",H:H,H5335),"")</f>
        <v/>
      </c>
      <c r="N5335" s="61" t="str">
        <f aca="false">IF(J5335="PosK",SUMIFS(K:K,J:J,"eDNA",H:H,H5335),"")</f>
        <v/>
      </c>
    </row>
    <row r="5336" customFormat="false" ht="14.25" hidden="false" customHeight="false" outlineLevel="0" collapsed="false">
      <c r="A5336" s="0" t="s">
        <v>758</v>
      </c>
      <c r="B5336" s="52" t="s">
        <v>759</v>
      </c>
      <c r="C5336" s="52" t="s">
        <v>751</v>
      </c>
      <c r="D5336" s="53" t="n">
        <v>0.1</v>
      </c>
      <c r="E5336" s="53" t="s">
        <v>748</v>
      </c>
      <c r="F5336" s="0" t="s">
        <v>1404</v>
      </c>
      <c r="G5336" s="0" t="str">
        <f aca="false">LEFT(B5336,2)</f>
        <v>02</v>
      </c>
      <c r="H5336" s="0" t="str">
        <f aca="false">I5336&amp;"_"&amp;G5336&amp;"_"&amp;F5336</f>
        <v>StorVandsalamander_02_20190117_DL2018108_NZahlesGym_koersel1</v>
      </c>
      <c r="I5336" s="61" t="str">
        <f aca="false">MID(RIGHT(B5336,LEN(B5336)-3),1,FIND("_",RIGHT(B5336,LEN(B5336)-3))-1)</f>
        <v>StorVandsalamander</v>
      </c>
      <c r="J5336" s="61" t="str">
        <f aca="false">TRIM(SUBSTITUTE(RIGHT(B5336,FIND(I5336,B5336)+1),"_",""))</f>
        <v>eDNA</v>
      </c>
      <c r="K5336" s="0" t="str">
        <f aca="false">IFERROR(VALUE(SUBSTITUTE(E5336,".",",")),E5336)</f>
        <v>No Ct</v>
      </c>
      <c r="L5336" s="61" t="str">
        <f aca="false">IF(J5336="PosK",SUMIFS(K:K,J:J,"PosK",H:H,H5336),"")</f>
        <v/>
      </c>
      <c r="M5336" s="61" t="str">
        <f aca="false">IF(J5336="PosK",SUMIFS(K:K,J:J,"NegK",H:H,H5336),"")</f>
        <v/>
      </c>
      <c r="N5336" s="61" t="str">
        <f aca="false">IF(J5336="PosK",SUMIFS(K:K,J:J,"eDNA",H:H,H5336),"")</f>
        <v/>
      </c>
      <c r="Q5336" s="62"/>
    </row>
    <row r="5337" customFormat="false" ht="14.25" hidden="false" customHeight="false" outlineLevel="0" collapsed="false">
      <c r="A5337" s="0" t="s">
        <v>760</v>
      </c>
      <c r="B5337" s="52" t="s">
        <v>759</v>
      </c>
      <c r="C5337" s="52" t="s">
        <v>751</v>
      </c>
      <c r="D5337" s="53" t="n">
        <v>0.1</v>
      </c>
      <c r="E5337" s="53" t="s">
        <v>748</v>
      </c>
      <c r="F5337" s="0" t="s">
        <v>1404</v>
      </c>
      <c r="G5337" s="0" t="str">
        <f aca="false">LEFT(B5337,2)</f>
        <v>02</v>
      </c>
      <c r="H5337" s="0" t="str">
        <f aca="false">I5337&amp;"_"&amp;G5337&amp;"_"&amp;F5337</f>
        <v>StorVandsalamander_02_20190117_DL2018108_NZahlesGym_koersel1</v>
      </c>
      <c r="I5337" s="61" t="str">
        <f aca="false">MID(RIGHT(B5337,LEN(B5337)-3),1,FIND("_",RIGHT(B5337,LEN(B5337)-3))-1)</f>
        <v>StorVandsalamander</v>
      </c>
      <c r="J5337" s="61" t="str">
        <f aca="false">TRIM(SUBSTITUTE(RIGHT(B5337,FIND(I5337,B5337)+1),"_",""))</f>
        <v>eDNA</v>
      </c>
      <c r="K5337" s="0" t="str">
        <f aca="false">IFERROR(VALUE(SUBSTITUTE(E5337,".",",")),E5337)</f>
        <v>No Ct</v>
      </c>
      <c r="L5337" s="61" t="str">
        <f aca="false">IF(J5337="PosK",SUMIFS(K:K,J:J,"PosK",H:H,H5337),"")</f>
        <v/>
      </c>
      <c r="M5337" s="61" t="str">
        <f aca="false">IF(J5337="PosK",SUMIFS(K:K,J:J,"NegK",H:H,H5337),"")</f>
        <v/>
      </c>
      <c r="N5337" s="61" t="str">
        <f aca="false">IF(J5337="PosK",SUMIFS(K:K,J:J,"eDNA",H:H,H5337),"")</f>
        <v/>
      </c>
      <c r="P5337" s="62"/>
      <c r="T5337" s="63"/>
      <c r="W5337" s="64"/>
    </row>
    <row r="5338" customFormat="false" ht="14.25" hidden="false" customHeight="false" outlineLevel="0" collapsed="false">
      <c r="A5338" s="0" t="s">
        <v>762</v>
      </c>
      <c r="B5338" s="52" t="s">
        <v>763</v>
      </c>
      <c r="C5338" s="52" t="s">
        <v>743</v>
      </c>
      <c r="D5338" s="53" t="n">
        <v>0.1</v>
      </c>
      <c r="E5338" s="53" t="s">
        <v>748</v>
      </c>
      <c r="F5338" s="0" t="s">
        <v>1404</v>
      </c>
      <c r="G5338" s="0" t="str">
        <f aca="false">LEFT(B5338,2)</f>
        <v>03</v>
      </c>
      <c r="H5338" s="0" t="str">
        <f aca="false">I5338&amp;"_"&amp;G5338&amp;"_"&amp;F5338</f>
        <v>Strandtudse_03_20190117_DL2018108_NZahlesGym_koersel1</v>
      </c>
      <c r="I5338" s="61" t="str">
        <f aca="false">MID(RIGHT(B5338,LEN(B5338)-3),1,FIND("_",RIGHT(B5338,LEN(B5338)-3))-1)</f>
        <v>Strandtudse</v>
      </c>
      <c r="J5338" s="61" t="str">
        <f aca="false">TRIM(SUBSTITUTE(RIGHT(B5338,FIND(I5338,B5338)+1),"_",""))</f>
        <v>PosK</v>
      </c>
      <c r="K5338" s="0" t="str">
        <f aca="false">IFERROR(VALUE(SUBSTITUTE(E5338,".",",")),E5338)</f>
        <v>No Ct</v>
      </c>
      <c r="L5338" s="61" t="n">
        <f aca="false">IF(J5338="PosK",SUMIFS(K:K,J:J,"PosK",H:H,H5338),"")</f>
        <v>0</v>
      </c>
      <c r="M5338" s="61" t="n">
        <f aca="false">IF(J5338="PosK",SUMIFS(K:K,J:J,"NegK",H:H,H5338),"")</f>
        <v>0</v>
      </c>
      <c r="N5338" s="61" t="n">
        <f aca="false">IF(J5338="PosK",SUMIFS(K:K,J:J,"eDNA",H:H,H5338),"")</f>
        <v>0</v>
      </c>
      <c r="P5338" s="62" t="n">
        <f aca="false">IF(K5340="No Ct",0,K5340)</f>
        <v>0</v>
      </c>
      <c r="Q5338" s="62" t="n">
        <f aca="false">IF(K5341="No Ct",0,K5341)</f>
        <v>0</v>
      </c>
      <c r="R5338" s="0" t="str">
        <f aca="false">IF(AND(L5338&gt;0,M5338=0),"Valid","Invalid")</f>
        <v>Invalid</v>
      </c>
      <c r="S5338" s="0" t="str">
        <f aca="false">IF(OR(P5338&gt;1,Q5338&gt;1),"Present","Absent")</f>
        <v>Absent</v>
      </c>
      <c r="T5338" s="63" t="str">
        <f aca="false">IF(OR(AND(P5338&gt;1,P5338&lt;41),AND(Q5338&gt;1,Q5338&lt;41)),"Ct&lt;41","Ct&gt;41")</f>
        <v>Ct&gt;41</v>
      </c>
      <c r="U5338" s="0" t="str">
        <f aca="false">I5338</f>
        <v>Strandtudse</v>
      </c>
      <c r="V5338" s="0" t="str">
        <f aca="false">MID(F5338,10,9)</f>
        <v>DL2018108</v>
      </c>
      <c r="W5338" s="64" t="str">
        <f aca="false">V5338&amp;"_"&amp;U5338&amp;"_"&amp;R5338&amp;"_"&amp;S5338&amp;"_"&amp;T5338</f>
        <v>DL2018108_Strandtudse_Invalid_Absent_Ct&gt;41</v>
      </c>
    </row>
    <row r="5339" customFormat="false" ht="14.25" hidden="false" customHeight="false" outlineLevel="0" collapsed="false">
      <c r="A5339" s="0" t="s">
        <v>764</v>
      </c>
      <c r="B5339" s="52" t="s">
        <v>765</v>
      </c>
      <c r="C5339" s="52" t="s">
        <v>747</v>
      </c>
      <c r="D5339" s="53" t="n">
        <v>0.1</v>
      </c>
      <c r="E5339" s="53" t="s">
        <v>748</v>
      </c>
      <c r="F5339" s="0" t="s">
        <v>1404</v>
      </c>
      <c r="G5339" s="0" t="str">
        <f aca="false">LEFT(B5339,2)</f>
        <v>03</v>
      </c>
      <c r="H5339" s="0" t="str">
        <f aca="false">I5339&amp;"_"&amp;G5339&amp;"_"&amp;F5339</f>
        <v>Strandtudse_03_20190117_DL2018108_NZahlesGym_koersel1</v>
      </c>
      <c r="I5339" s="61" t="str">
        <f aca="false">MID(RIGHT(B5339,LEN(B5339)-3),1,FIND("_",RIGHT(B5339,LEN(B5339)-3))-1)</f>
        <v>Strandtudse</v>
      </c>
      <c r="J5339" s="61" t="str">
        <f aca="false">TRIM(SUBSTITUTE(RIGHT(B5339,FIND(I5339,B5339)+1),"_",""))</f>
        <v>NegK</v>
      </c>
      <c r="K5339" s="0" t="str">
        <f aca="false">IFERROR(VALUE(SUBSTITUTE(E5339,".",",")),E5339)</f>
        <v>No Ct</v>
      </c>
      <c r="L5339" s="61" t="str">
        <f aca="false">IF(J5339="PosK",SUMIFS(K:K,J:J,"PosK",H:H,H5339),"")</f>
        <v/>
      </c>
      <c r="M5339" s="61" t="str">
        <f aca="false">IF(J5339="PosK",SUMIFS(K:K,J:J,"NegK",H:H,H5339),"")</f>
        <v/>
      </c>
      <c r="N5339" s="61" t="str">
        <f aca="false">IF(J5339="PosK",SUMIFS(K:K,J:J,"eDNA",H:H,H5339),"")</f>
        <v/>
      </c>
    </row>
    <row r="5340" customFormat="false" ht="14.25" hidden="false" customHeight="false" outlineLevel="0" collapsed="false">
      <c r="A5340" s="0" t="s">
        <v>766</v>
      </c>
      <c r="B5340" s="52" t="s">
        <v>767</v>
      </c>
      <c r="C5340" s="52" t="s">
        <v>751</v>
      </c>
      <c r="D5340" s="53" t="n">
        <v>0.1</v>
      </c>
      <c r="E5340" s="53" t="s">
        <v>748</v>
      </c>
      <c r="F5340" s="0" t="s">
        <v>1404</v>
      </c>
      <c r="G5340" s="0" t="str">
        <f aca="false">LEFT(B5340,2)</f>
        <v>03</v>
      </c>
      <c r="H5340" s="0" t="str">
        <f aca="false">I5340&amp;"_"&amp;G5340&amp;"_"&amp;F5340</f>
        <v>Strandtudse_03_20190117_DL2018108_NZahlesGym_koersel1</v>
      </c>
      <c r="I5340" s="61" t="str">
        <f aca="false">MID(RIGHT(B5340,LEN(B5340)-3),1,FIND("_",RIGHT(B5340,LEN(B5340)-3))-1)</f>
        <v>Strandtudse</v>
      </c>
      <c r="J5340" s="61" t="str">
        <f aca="false">TRIM(SUBSTITUTE(RIGHT(B5340,FIND(I5340,B5340)+1),"_",""))</f>
        <v>eDNA</v>
      </c>
      <c r="K5340" s="0" t="str">
        <f aca="false">IFERROR(VALUE(SUBSTITUTE(E5340,".",",")),E5340)</f>
        <v>No Ct</v>
      </c>
      <c r="L5340" s="61" t="str">
        <f aca="false">IF(J5340="PosK",SUMIFS(K:K,J:J,"PosK",H:H,H5340),"")</f>
        <v/>
      </c>
      <c r="M5340" s="61" t="str">
        <f aca="false">IF(J5340="PosK",SUMIFS(K:K,J:J,"NegK",H:H,H5340),"")</f>
        <v/>
      </c>
      <c r="N5340" s="61" t="str">
        <f aca="false">IF(J5340="PosK",SUMIFS(K:K,J:J,"eDNA",H:H,H5340),"")</f>
        <v/>
      </c>
      <c r="Q5340" s="62"/>
    </row>
    <row r="5341" customFormat="false" ht="14.25" hidden="false" customHeight="false" outlineLevel="0" collapsed="false">
      <c r="A5341" s="0" t="s">
        <v>768</v>
      </c>
      <c r="B5341" s="52" t="s">
        <v>767</v>
      </c>
      <c r="C5341" s="52" t="s">
        <v>751</v>
      </c>
      <c r="D5341" s="53" t="n">
        <v>0.1</v>
      </c>
      <c r="E5341" s="53" t="s">
        <v>748</v>
      </c>
      <c r="F5341" s="0" t="s">
        <v>1404</v>
      </c>
      <c r="G5341" s="0" t="str">
        <f aca="false">LEFT(B5341,2)</f>
        <v>03</v>
      </c>
      <c r="H5341" s="0" t="str">
        <f aca="false">I5341&amp;"_"&amp;G5341&amp;"_"&amp;F5341</f>
        <v>Strandtudse_03_20190117_DL2018108_NZahlesGym_koersel1</v>
      </c>
      <c r="I5341" s="61" t="str">
        <f aca="false">MID(RIGHT(B5341,LEN(B5341)-3),1,FIND("_",RIGHT(B5341,LEN(B5341)-3))-1)</f>
        <v>Strandtudse</v>
      </c>
      <c r="J5341" s="61" t="str">
        <f aca="false">TRIM(SUBSTITUTE(RIGHT(B5341,FIND(I5341,B5341)+1),"_",""))</f>
        <v>eDNA</v>
      </c>
      <c r="K5341" s="0" t="str">
        <f aca="false">IFERROR(VALUE(SUBSTITUTE(E5341,".",",")),E5341)</f>
        <v>No Ct</v>
      </c>
      <c r="L5341" s="61" t="str">
        <f aca="false">IF(J5341="PosK",SUMIFS(K:K,J:J,"PosK",H:H,H5341),"")</f>
        <v/>
      </c>
      <c r="M5341" s="61" t="str">
        <f aca="false">IF(J5341="PosK",SUMIFS(K:K,J:J,"NegK",H:H,H5341),"")</f>
        <v/>
      </c>
      <c r="N5341" s="61" t="str">
        <f aca="false">IF(J5341="PosK",SUMIFS(K:K,J:J,"eDNA",H:H,H5341),"")</f>
        <v/>
      </c>
      <c r="P5341" s="62"/>
      <c r="T5341" s="63"/>
      <c r="W5341" s="64"/>
    </row>
    <row r="5342" customFormat="false" ht="14.25" hidden="false" customHeight="false" outlineLevel="0" collapsed="false">
      <c r="A5342" s="0" t="s">
        <v>770</v>
      </c>
      <c r="B5342" s="52" t="s">
        <v>771</v>
      </c>
      <c r="C5342" s="52" t="s">
        <v>743</v>
      </c>
      <c r="D5342" s="53" t="n">
        <v>0.1</v>
      </c>
      <c r="E5342" s="53" t="n">
        <v>36.42</v>
      </c>
      <c r="F5342" s="0" t="s">
        <v>1404</v>
      </c>
      <c r="G5342" s="0" t="str">
        <f aca="false">LEFT(B5342,2)</f>
        <v>04</v>
      </c>
      <c r="H5342" s="0" t="str">
        <f aca="false">I5342&amp;"_"&amp;G5342&amp;"_"&amp;F5342</f>
        <v>GroenbrogetTudse_04_20190117_DL2018108_NZahlesGym_koersel1</v>
      </c>
      <c r="I5342" s="61" t="str">
        <f aca="false">MID(RIGHT(B5342,LEN(B5342)-3),1,FIND("_",RIGHT(B5342,LEN(B5342)-3))-1)</f>
        <v>GroenbrogetTudse</v>
      </c>
      <c r="J5342" s="61" t="str">
        <f aca="false">TRIM(SUBSTITUTE(RIGHT(B5342,FIND(I5342,B5342)+1),"_",""))</f>
        <v>PosK</v>
      </c>
      <c r="K5342" s="0" t="n">
        <f aca="false">IFERROR(VALUE(SUBSTITUTE(E5342,".",",")),E5342)</f>
        <v>36.42</v>
      </c>
      <c r="L5342" s="61" t="n">
        <f aca="false">IF(J5342="PosK",SUMIFS(K:K,J:J,"PosK",H:H,H5342),"")</f>
        <v>72.84</v>
      </c>
      <c r="M5342" s="61" t="n">
        <f aca="false">IF(J5342="PosK",SUMIFS(K:K,J:J,"NegK",H:H,H5342),"")</f>
        <v>0</v>
      </c>
      <c r="N5342" s="61" t="n">
        <f aca="false">IF(J5342="PosK",SUMIFS(K:K,J:J,"eDNA",H:H,H5342),"")</f>
        <v>0</v>
      </c>
      <c r="P5342" s="62" t="n">
        <f aca="false">IF(K5344="No Ct",0,K5344)</f>
        <v>0</v>
      </c>
      <c r="Q5342" s="62" t="n">
        <f aca="false">IF(K5345="No Ct",0,K5345)</f>
        <v>0</v>
      </c>
      <c r="R5342" s="0" t="str">
        <f aca="false">IF(AND(L5342&gt;0,M5342=0),"Valid","Invalid")</f>
        <v>Valid</v>
      </c>
      <c r="S5342" s="0" t="str">
        <f aca="false">IF(OR(P5342&gt;1,Q5342&gt;1),"Present","Absent")</f>
        <v>Absent</v>
      </c>
      <c r="T5342" s="63" t="str">
        <f aca="false">IF(OR(AND(P5342&gt;1,P5342&lt;41),AND(Q5342&gt;1,Q5342&lt;41)),"Ct&lt;41","Ct&gt;41")</f>
        <v>Ct&gt;41</v>
      </c>
      <c r="U5342" s="0" t="str">
        <f aca="false">I5342</f>
        <v>GroenbrogetTudse</v>
      </c>
      <c r="V5342" s="0" t="str">
        <f aca="false">MID(F5342,10,9)</f>
        <v>DL2018108</v>
      </c>
      <c r="W5342" s="64" t="str">
        <f aca="false">V5342&amp;"_"&amp;U5342&amp;"_"&amp;R5342&amp;"_"&amp;S5342&amp;"_"&amp;T5342</f>
        <v>DL2018108_GroenbrogetTudse_Valid_Absent_Ct&gt;41</v>
      </c>
    </row>
    <row r="5343" customFormat="false" ht="14.25" hidden="false" customHeight="false" outlineLevel="0" collapsed="false">
      <c r="A5343" s="0" t="s">
        <v>772</v>
      </c>
      <c r="B5343" s="52" t="s">
        <v>773</v>
      </c>
      <c r="C5343" s="52" t="s">
        <v>747</v>
      </c>
      <c r="D5343" s="53" t="n">
        <v>0.1</v>
      </c>
      <c r="E5343" s="53" t="s">
        <v>748</v>
      </c>
      <c r="F5343" s="0" t="s">
        <v>1404</v>
      </c>
      <c r="G5343" s="0" t="str">
        <f aca="false">LEFT(B5343,2)</f>
        <v>04</v>
      </c>
      <c r="H5343" s="0" t="str">
        <f aca="false">I5343&amp;"_"&amp;G5343&amp;"_"&amp;F5343</f>
        <v>GroenbrogetTudse_04_20190117_DL2018108_NZahlesGym_koersel1</v>
      </c>
      <c r="I5343" s="61" t="str">
        <f aca="false">MID(RIGHT(B5343,LEN(B5343)-3),1,FIND("_",RIGHT(B5343,LEN(B5343)-3))-1)</f>
        <v>GroenbrogetTudse</v>
      </c>
      <c r="J5343" s="61" t="str">
        <f aca="false">TRIM(SUBSTITUTE(RIGHT(B5343,FIND(I5343,B5343)+1),"_",""))</f>
        <v>NegK</v>
      </c>
      <c r="K5343" s="0" t="str">
        <f aca="false">IFERROR(VALUE(SUBSTITUTE(E5343,".",",")),E5343)</f>
        <v>No Ct</v>
      </c>
      <c r="L5343" s="61" t="str">
        <f aca="false">IF(J5343="PosK",SUMIFS(K:K,J:J,"PosK",H:H,H5343),"")</f>
        <v/>
      </c>
      <c r="M5343" s="61" t="str">
        <f aca="false">IF(J5343="PosK",SUMIFS(K:K,J:J,"NegK",H:H,H5343),"")</f>
        <v/>
      </c>
      <c r="N5343" s="61" t="str">
        <f aca="false">IF(J5343="PosK",SUMIFS(K:K,J:J,"eDNA",H:H,H5343),"")</f>
        <v/>
      </c>
    </row>
    <row r="5344" customFormat="false" ht="14.25" hidden="false" customHeight="false" outlineLevel="0" collapsed="false">
      <c r="A5344" s="0" t="s">
        <v>774</v>
      </c>
      <c r="B5344" s="52" t="s">
        <v>775</v>
      </c>
      <c r="C5344" s="52" t="s">
        <v>751</v>
      </c>
      <c r="D5344" s="53" t="n">
        <v>0.1</v>
      </c>
      <c r="E5344" s="53" t="s">
        <v>748</v>
      </c>
      <c r="F5344" s="0" t="s">
        <v>1404</v>
      </c>
      <c r="G5344" s="0" t="str">
        <f aca="false">LEFT(B5344,2)</f>
        <v>04</v>
      </c>
      <c r="H5344" s="0" t="str">
        <f aca="false">I5344&amp;"_"&amp;G5344&amp;"_"&amp;F5344</f>
        <v>GroenbrogetTudse_04_20190117_DL2018108_NZahlesGym_koersel1</v>
      </c>
      <c r="I5344" s="61" t="str">
        <f aca="false">MID(RIGHT(B5344,LEN(B5344)-3),1,FIND("_",RIGHT(B5344,LEN(B5344)-3))-1)</f>
        <v>GroenbrogetTudse</v>
      </c>
      <c r="J5344" s="61" t="str">
        <f aca="false">TRIM(SUBSTITUTE(RIGHT(B5344,FIND(I5344,B5344)+1),"_",""))</f>
        <v>eDNA</v>
      </c>
      <c r="K5344" s="0" t="str">
        <f aca="false">IFERROR(VALUE(SUBSTITUTE(E5344,".",",")),E5344)</f>
        <v>No Ct</v>
      </c>
      <c r="L5344" s="61" t="str">
        <f aca="false">IF(J5344="PosK",SUMIFS(K:K,J:J,"PosK",H:H,H5344),"")</f>
        <v/>
      </c>
      <c r="M5344" s="61" t="str">
        <f aca="false">IF(J5344="PosK",SUMIFS(K:K,J:J,"NegK",H:H,H5344),"")</f>
        <v/>
      </c>
      <c r="N5344" s="61" t="str">
        <f aca="false">IF(J5344="PosK",SUMIFS(K:K,J:J,"eDNA",H:H,H5344),"")</f>
        <v/>
      </c>
      <c r="Q5344" s="62"/>
    </row>
    <row r="5345" customFormat="false" ht="14.25" hidden="false" customHeight="false" outlineLevel="0" collapsed="false">
      <c r="A5345" s="0" t="s">
        <v>776</v>
      </c>
      <c r="B5345" s="52" t="s">
        <v>775</v>
      </c>
      <c r="C5345" s="52" t="s">
        <v>751</v>
      </c>
      <c r="D5345" s="53" t="n">
        <v>0.1</v>
      </c>
      <c r="E5345" s="53" t="s">
        <v>748</v>
      </c>
      <c r="F5345" s="0" t="s">
        <v>1404</v>
      </c>
      <c r="G5345" s="0" t="str">
        <f aca="false">LEFT(B5345,2)</f>
        <v>04</v>
      </c>
      <c r="H5345" s="0" t="str">
        <f aca="false">I5345&amp;"_"&amp;G5345&amp;"_"&amp;F5345</f>
        <v>GroenbrogetTudse_04_20190117_DL2018108_NZahlesGym_koersel1</v>
      </c>
      <c r="I5345" s="61" t="str">
        <f aca="false">MID(RIGHT(B5345,LEN(B5345)-3),1,FIND("_",RIGHT(B5345,LEN(B5345)-3))-1)</f>
        <v>GroenbrogetTudse</v>
      </c>
      <c r="J5345" s="61" t="str">
        <f aca="false">TRIM(SUBSTITUTE(RIGHT(B5345,FIND(I5345,B5345)+1),"_",""))</f>
        <v>eDNA</v>
      </c>
      <c r="K5345" s="0" t="str">
        <f aca="false">IFERROR(VALUE(SUBSTITUTE(E5345,".",",")),E5345)</f>
        <v>No Ct</v>
      </c>
      <c r="L5345" s="61" t="str">
        <f aca="false">IF(J5345="PosK",SUMIFS(K:K,J:J,"PosK",H:H,H5345),"")</f>
        <v/>
      </c>
      <c r="M5345" s="61" t="str">
        <f aca="false">IF(J5345="PosK",SUMIFS(K:K,J:J,"NegK",H:H,H5345),"")</f>
        <v/>
      </c>
      <c r="N5345" s="61" t="str">
        <f aca="false">IF(J5345="PosK",SUMIFS(K:K,J:J,"eDNA",H:H,H5345),"")</f>
        <v/>
      </c>
      <c r="P5345" s="62"/>
      <c r="T5345" s="63"/>
      <c r="W5345" s="64"/>
    </row>
    <row r="5346" customFormat="false" ht="14.25" hidden="false" customHeight="false" outlineLevel="0" collapsed="false">
      <c r="A5346" s="0" t="s">
        <v>778</v>
      </c>
      <c r="B5346" s="52" t="s">
        <v>779</v>
      </c>
      <c r="C5346" s="52" t="s">
        <v>743</v>
      </c>
      <c r="D5346" s="53" t="n">
        <v>0.1</v>
      </c>
      <c r="E5346" s="53" t="s">
        <v>748</v>
      </c>
      <c r="F5346" s="0" t="s">
        <v>1404</v>
      </c>
      <c r="G5346" s="0" t="str">
        <f aca="false">LEFT(B5346,2)</f>
        <v>05</v>
      </c>
      <c r="H5346" s="0" t="str">
        <f aca="false">I5346&amp;"_"&amp;G5346&amp;"_"&amp;F5346</f>
        <v>Loevfroe_05_20190117_DL2018108_NZahlesGym_koersel1</v>
      </c>
      <c r="I5346" s="61" t="str">
        <f aca="false">MID(RIGHT(B5346,LEN(B5346)-3),1,FIND("_",RIGHT(B5346,LEN(B5346)-3))-1)</f>
        <v>Loevfroe</v>
      </c>
      <c r="J5346" s="61" t="str">
        <f aca="false">TRIM(SUBSTITUTE(RIGHT(B5346,FIND(I5346,B5346)+1),"_",""))</f>
        <v>PosK</v>
      </c>
      <c r="K5346" s="0" t="str">
        <f aca="false">IFERROR(VALUE(SUBSTITUTE(E5346,".",",")),E5346)</f>
        <v>No Ct</v>
      </c>
      <c r="L5346" s="61" t="n">
        <f aca="false">IF(J5346="PosK",SUMIFS(K:K,J:J,"PosK",H:H,H5346),"")</f>
        <v>0</v>
      </c>
      <c r="M5346" s="61" t="n">
        <f aca="false">IF(J5346="PosK",SUMIFS(K:K,J:J,"NegK",H:H,H5346),"")</f>
        <v>0</v>
      </c>
      <c r="N5346" s="61" t="n">
        <f aca="false">IF(J5346="PosK",SUMIFS(K:K,J:J,"eDNA",H:H,H5346),"")</f>
        <v>0</v>
      </c>
      <c r="P5346" s="62" t="n">
        <f aca="false">IF(K5348="No Ct",0,K5348)</f>
        <v>0</v>
      </c>
      <c r="Q5346" s="62" t="n">
        <f aca="false">IF(K5349="No Ct",0,K5349)</f>
        <v>0</v>
      </c>
      <c r="R5346" s="0" t="str">
        <f aca="false">IF(AND(L5346&gt;0,M5346=0),"Valid","Invalid")</f>
        <v>Invalid</v>
      </c>
      <c r="S5346" s="0" t="str">
        <f aca="false">IF(OR(P5346&gt;1,Q5346&gt;1),"Present","Absent")</f>
        <v>Absent</v>
      </c>
      <c r="T5346" s="63" t="str">
        <f aca="false">IF(OR(AND(P5346&gt;1,P5346&lt;41),AND(Q5346&gt;1,Q5346&lt;41)),"Ct&lt;41","Ct&gt;41")</f>
        <v>Ct&gt;41</v>
      </c>
      <c r="U5346" s="0" t="str">
        <f aca="false">I5346</f>
        <v>Loevfroe</v>
      </c>
      <c r="V5346" s="0" t="str">
        <f aca="false">MID(F5346,10,9)</f>
        <v>DL2018108</v>
      </c>
      <c r="W5346" s="64" t="str">
        <f aca="false">V5346&amp;"_"&amp;U5346&amp;"_"&amp;R5346&amp;"_"&amp;S5346&amp;"_"&amp;T5346</f>
        <v>DL2018108_Loevfroe_Invalid_Absent_Ct&gt;41</v>
      </c>
    </row>
    <row r="5347" customFormat="false" ht="14.25" hidden="false" customHeight="false" outlineLevel="0" collapsed="false">
      <c r="A5347" s="0" t="s">
        <v>780</v>
      </c>
      <c r="B5347" s="52" t="s">
        <v>781</v>
      </c>
      <c r="C5347" s="52" t="s">
        <v>747</v>
      </c>
      <c r="D5347" s="53" t="n">
        <v>0.1</v>
      </c>
      <c r="E5347" s="53" t="s">
        <v>748</v>
      </c>
      <c r="F5347" s="0" t="s">
        <v>1404</v>
      </c>
      <c r="G5347" s="0" t="str">
        <f aca="false">LEFT(B5347,2)</f>
        <v>05</v>
      </c>
      <c r="H5347" s="0" t="str">
        <f aca="false">I5347&amp;"_"&amp;G5347&amp;"_"&amp;F5347</f>
        <v>Loevfroe_05_20190117_DL2018108_NZahlesGym_koersel1</v>
      </c>
      <c r="I5347" s="61" t="str">
        <f aca="false">MID(RIGHT(B5347,LEN(B5347)-3),1,FIND("_",RIGHT(B5347,LEN(B5347)-3))-1)</f>
        <v>Loevfroe</v>
      </c>
      <c r="J5347" s="61" t="str">
        <f aca="false">TRIM(SUBSTITUTE(RIGHT(B5347,FIND(I5347,B5347)+1),"_",""))</f>
        <v>NegK</v>
      </c>
      <c r="K5347" s="0" t="str">
        <f aca="false">IFERROR(VALUE(SUBSTITUTE(E5347,".",",")),E5347)</f>
        <v>No Ct</v>
      </c>
      <c r="L5347" s="61" t="str">
        <f aca="false">IF(J5347="PosK",SUMIFS(K:K,J:J,"PosK",H:H,H5347),"")</f>
        <v/>
      </c>
      <c r="M5347" s="61" t="str">
        <f aca="false">IF(J5347="PosK",SUMIFS(K:K,J:J,"NegK",H:H,H5347),"")</f>
        <v/>
      </c>
      <c r="N5347" s="61" t="str">
        <f aca="false">IF(J5347="PosK",SUMIFS(K:K,J:J,"eDNA",H:H,H5347),"")</f>
        <v/>
      </c>
    </row>
    <row r="5348" customFormat="false" ht="14.25" hidden="false" customHeight="false" outlineLevel="0" collapsed="false">
      <c r="A5348" s="0" t="s">
        <v>782</v>
      </c>
      <c r="B5348" s="52" t="s">
        <v>783</v>
      </c>
      <c r="C5348" s="52" t="s">
        <v>751</v>
      </c>
      <c r="D5348" s="53" t="n">
        <v>0.1</v>
      </c>
      <c r="E5348" s="53" t="s">
        <v>748</v>
      </c>
      <c r="F5348" s="0" t="s">
        <v>1404</v>
      </c>
      <c r="G5348" s="0" t="str">
        <f aca="false">LEFT(B5348,2)</f>
        <v>05</v>
      </c>
      <c r="H5348" s="0" t="str">
        <f aca="false">I5348&amp;"_"&amp;G5348&amp;"_"&amp;F5348</f>
        <v>Loevfroe_05_20190117_DL2018108_NZahlesGym_koersel1</v>
      </c>
      <c r="I5348" s="61" t="str">
        <f aca="false">MID(RIGHT(B5348,LEN(B5348)-3),1,FIND("_",RIGHT(B5348,LEN(B5348)-3))-1)</f>
        <v>Loevfroe</v>
      </c>
      <c r="J5348" s="61" t="str">
        <f aca="false">TRIM(SUBSTITUTE(RIGHT(B5348,FIND(I5348,B5348)+1),"_",""))</f>
        <v>eDNA</v>
      </c>
      <c r="K5348" s="0" t="str">
        <f aca="false">IFERROR(VALUE(SUBSTITUTE(E5348,".",",")),E5348)</f>
        <v>No Ct</v>
      </c>
      <c r="L5348" s="61" t="str">
        <f aca="false">IF(J5348="PosK",SUMIFS(K:K,J:J,"PosK",H:H,H5348),"")</f>
        <v/>
      </c>
      <c r="M5348" s="61" t="str">
        <f aca="false">IF(J5348="PosK",SUMIFS(K:K,J:J,"NegK",H:H,H5348),"")</f>
        <v/>
      </c>
      <c r="N5348" s="61" t="str">
        <f aca="false">IF(J5348="PosK",SUMIFS(K:K,J:J,"eDNA",H:H,H5348),"")</f>
        <v/>
      </c>
      <c r="Q5348" s="62"/>
    </row>
    <row r="5349" customFormat="false" ht="14.25" hidden="false" customHeight="false" outlineLevel="0" collapsed="false">
      <c r="A5349" s="0" t="s">
        <v>784</v>
      </c>
      <c r="B5349" s="52" t="s">
        <v>783</v>
      </c>
      <c r="C5349" s="52" t="s">
        <v>751</v>
      </c>
      <c r="D5349" s="53" t="n">
        <v>0.1</v>
      </c>
      <c r="E5349" s="53" t="s">
        <v>748</v>
      </c>
      <c r="F5349" s="0" t="s">
        <v>1404</v>
      </c>
      <c r="G5349" s="0" t="str">
        <f aca="false">LEFT(B5349,2)</f>
        <v>05</v>
      </c>
      <c r="H5349" s="0" t="str">
        <f aca="false">I5349&amp;"_"&amp;G5349&amp;"_"&amp;F5349</f>
        <v>Loevfroe_05_20190117_DL2018108_NZahlesGym_koersel1</v>
      </c>
      <c r="I5349" s="61" t="str">
        <f aca="false">MID(RIGHT(B5349,LEN(B5349)-3),1,FIND("_",RIGHT(B5349,LEN(B5349)-3))-1)</f>
        <v>Loevfroe</v>
      </c>
      <c r="J5349" s="61" t="str">
        <f aca="false">TRIM(SUBSTITUTE(RIGHT(B5349,FIND(I5349,B5349)+1),"_",""))</f>
        <v>eDNA</v>
      </c>
      <c r="K5349" s="0" t="str">
        <f aca="false">IFERROR(VALUE(SUBSTITUTE(E5349,".",",")),E5349)</f>
        <v>No Ct</v>
      </c>
      <c r="L5349" s="61" t="str">
        <f aca="false">IF(J5349="PosK",SUMIFS(K:K,J:J,"PosK",H:H,H5349),"")</f>
        <v/>
      </c>
      <c r="M5349" s="61" t="str">
        <f aca="false">IF(J5349="PosK",SUMIFS(K:K,J:J,"NegK",H:H,H5349),"")</f>
        <v/>
      </c>
      <c r="N5349" s="61" t="str">
        <f aca="false">IF(J5349="PosK",SUMIFS(K:K,J:J,"eDNA",H:H,H5349),"")</f>
        <v/>
      </c>
      <c r="P5349" s="62"/>
      <c r="T5349" s="63"/>
      <c r="W5349" s="64"/>
    </row>
    <row r="5350" customFormat="false" ht="14.25" hidden="false" customHeight="false" outlineLevel="0" collapsed="false">
      <c r="A5350" s="0" t="s">
        <v>786</v>
      </c>
      <c r="B5350" s="52" t="s">
        <v>787</v>
      </c>
      <c r="C5350" s="52" t="s">
        <v>743</v>
      </c>
      <c r="D5350" s="53" t="n">
        <v>0.1</v>
      </c>
      <c r="E5350" s="53" t="n">
        <v>29.32</v>
      </c>
      <c r="F5350" s="0" t="s">
        <v>1404</v>
      </c>
      <c r="G5350" s="0" t="str">
        <f aca="false">LEFT(B5350,2)</f>
        <v>06</v>
      </c>
      <c r="H5350" s="0" t="str">
        <f aca="false">I5350&amp;"_"&amp;G5350&amp;"_"&amp;F5350</f>
        <v>Springfroe_06_20190117_DL2018108_NZahlesGym_koersel1</v>
      </c>
      <c r="I5350" s="61" t="str">
        <f aca="false">MID(RIGHT(B5350,LEN(B5350)-3),1,FIND("_",RIGHT(B5350,LEN(B5350)-3))-1)</f>
        <v>Springfroe</v>
      </c>
      <c r="J5350" s="61" t="str">
        <f aca="false">TRIM(SUBSTITUTE(RIGHT(B5350,FIND(I5350,B5350)+1),"_",""))</f>
        <v>PosK</v>
      </c>
      <c r="K5350" s="0" t="n">
        <f aca="false">IFERROR(VALUE(SUBSTITUTE(E5350,".",",")),E5350)</f>
        <v>29.32</v>
      </c>
      <c r="L5350" s="61" t="n">
        <f aca="false">IF(J5350="PosK",SUMIFS(K:K,J:J,"PosK",H:H,H5350),"")</f>
        <v>58.64</v>
      </c>
      <c r="M5350" s="61" t="n">
        <f aca="false">IF(J5350="PosK",SUMIFS(K:K,J:J,"NegK",H:H,H5350),"")</f>
        <v>0</v>
      </c>
      <c r="N5350" s="61" t="n">
        <f aca="false">IF(J5350="PosK",SUMIFS(K:K,J:J,"eDNA",H:H,H5350),"")</f>
        <v>0</v>
      </c>
      <c r="P5350" s="62" t="n">
        <f aca="false">IF(K5352="No Ct",0,K5352)</f>
        <v>0</v>
      </c>
      <c r="Q5350" s="62" t="n">
        <f aca="false">IF(K5353="No Ct",0,K5353)</f>
        <v>0</v>
      </c>
      <c r="R5350" s="0" t="str">
        <f aca="false">IF(AND(L5350&gt;0,M5350=0),"Valid","Invalid")</f>
        <v>Valid</v>
      </c>
      <c r="S5350" s="0" t="str">
        <f aca="false">IF(OR(P5350&gt;1,Q5350&gt;1),"Present","Absent")</f>
        <v>Absent</v>
      </c>
      <c r="T5350" s="63" t="str">
        <f aca="false">IF(OR(AND(P5350&gt;1,P5350&lt;41),AND(Q5350&gt;1,Q5350&lt;41)),"Ct&lt;41","Ct&gt;41")</f>
        <v>Ct&gt;41</v>
      </c>
      <c r="U5350" s="0" t="str">
        <f aca="false">I5350</f>
        <v>Springfroe</v>
      </c>
      <c r="V5350" s="0" t="str">
        <f aca="false">MID(F5350,10,9)</f>
        <v>DL2018108</v>
      </c>
      <c r="W5350" s="64" t="str">
        <f aca="false">V5350&amp;"_"&amp;U5350&amp;"_"&amp;R5350&amp;"_"&amp;S5350&amp;"_"&amp;T5350</f>
        <v>DL2018108_Springfroe_Valid_Absent_Ct&gt;41</v>
      </c>
    </row>
    <row r="5351" customFormat="false" ht="14.25" hidden="false" customHeight="false" outlineLevel="0" collapsed="false">
      <c r="A5351" s="0" t="s">
        <v>788</v>
      </c>
      <c r="B5351" s="52" t="s">
        <v>789</v>
      </c>
      <c r="C5351" s="52" t="s">
        <v>747</v>
      </c>
      <c r="D5351" s="53" t="n">
        <v>0.1</v>
      </c>
      <c r="E5351" s="53" t="s">
        <v>748</v>
      </c>
      <c r="F5351" s="0" t="s">
        <v>1404</v>
      </c>
      <c r="G5351" s="0" t="str">
        <f aca="false">LEFT(B5351,2)</f>
        <v>06</v>
      </c>
      <c r="H5351" s="0" t="str">
        <f aca="false">I5351&amp;"_"&amp;G5351&amp;"_"&amp;F5351</f>
        <v>Springfroe_06_20190117_DL2018108_NZahlesGym_koersel1</v>
      </c>
      <c r="I5351" s="61" t="str">
        <f aca="false">MID(RIGHT(B5351,LEN(B5351)-3),1,FIND("_",RIGHT(B5351,LEN(B5351)-3))-1)</f>
        <v>Springfroe</v>
      </c>
      <c r="J5351" s="61" t="str">
        <f aca="false">TRIM(SUBSTITUTE(RIGHT(B5351,FIND(I5351,B5351)+1),"_",""))</f>
        <v>NegK</v>
      </c>
      <c r="K5351" s="0" t="str">
        <f aca="false">IFERROR(VALUE(SUBSTITUTE(E5351,".",",")),E5351)</f>
        <v>No Ct</v>
      </c>
      <c r="L5351" s="61" t="str">
        <f aca="false">IF(J5351="PosK",SUMIFS(K:K,J:J,"PosK",H:H,H5351),"")</f>
        <v/>
      </c>
      <c r="M5351" s="61" t="str">
        <f aca="false">IF(J5351="PosK",SUMIFS(K:K,J:J,"NegK",H:H,H5351),"")</f>
        <v/>
      </c>
      <c r="N5351" s="61" t="str">
        <f aca="false">IF(J5351="PosK",SUMIFS(K:K,J:J,"eDNA",H:H,H5351),"")</f>
        <v/>
      </c>
    </row>
    <row r="5352" customFormat="false" ht="14.25" hidden="false" customHeight="false" outlineLevel="0" collapsed="false">
      <c r="A5352" s="0" t="s">
        <v>790</v>
      </c>
      <c r="B5352" s="52" t="s">
        <v>791</v>
      </c>
      <c r="C5352" s="52" t="s">
        <v>751</v>
      </c>
      <c r="D5352" s="53" t="n">
        <v>0.1</v>
      </c>
      <c r="E5352" s="53" t="s">
        <v>748</v>
      </c>
      <c r="F5352" s="0" t="s">
        <v>1404</v>
      </c>
      <c r="G5352" s="0" t="str">
        <f aca="false">LEFT(B5352,2)</f>
        <v>06</v>
      </c>
      <c r="H5352" s="0" t="str">
        <f aca="false">I5352&amp;"_"&amp;G5352&amp;"_"&amp;F5352</f>
        <v>Springfroe_06_20190117_DL2018108_NZahlesGym_koersel1</v>
      </c>
      <c r="I5352" s="61" t="str">
        <f aca="false">MID(RIGHT(B5352,LEN(B5352)-3),1,FIND("_",RIGHT(B5352,LEN(B5352)-3))-1)</f>
        <v>Springfroe</v>
      </c>
      <c r="J5352" s="61" t="str">
        <f aca="false">TRIM(SUBSTITUTE(RIGHT(B5352,FIND(I5352,B5352)+1),"_",""))</f>
        <v>eDNA</v>
      </c>
      <c r="K5352" s="0" t="str">
        <f aca="false">IFERROR(VALUE(SUBSTITUTE(E5352,".",",")),E5352)</f>
        <v>No Ct</v>
      </c>
      <c r="L5352" s="61" t="str">
        <f aca="false">IF(J5352="PosK",SUMIFS(K:K,J:J,"PosK",H:H,H5352),"")</f>
        <v/>
      </c>
      <c r="M5352" s="61" t="str">
        <f aca="false">IF(J5352="PosK",SUMIFS(K:K,J:J,"NegK",H:H,H5352),"")</f>
        <v/>
      </c>
      <c r="N5352" s="61" t="str">
        <f aca="false">IF(J5352="PosK",SUMIFS(K:K,J:J,"eDNA",H:H,H5352),"")</f>
        <v/>
      </c>
      <c r="Q5352" s="62"/>
    </row>
    <row r="5353" customFormat="false" ht="14.25" hidden="false" customHeight="false" outlineLevel="0" collapsed="false">
      <c r="A5353" s="0" t="s">
        <v>792</v>
      </c>
      <c r="B5353" s="52" t="s">
        <v>791</v>
      </c>
      <c r="C5353" s="52" t="s">
        <v>751</v>
      </c>
      <c r="D5353" s="53" t="n">
        <v>0.1</v>
      </c>
      <c r="E5353" s="53" t="s">
        <v>748</v>
      </c>
      <c r="F5353" s="0" t="s">
        <v>1404</v>
      </c>
      <c r="G5353" s="0" t="str">
        <f aca="false">LEFT(B5353,2)</f>
        <v>06</v>
      </c>
      <c r="H5353" s="0" t="str">
        <f aca="false">I5353&amp;"_"&amp;G5353&amp;"_"&amp;F5353</f>
        <v>Springfroe_06_20190117_DL2018108_NZahlesGym_koersel1</v>
      </c>
      <c r="I5353" s="61" t="str">
        <f aca="false">MID(RIGHT(B5353,LEN(B5353)-3),1,FIND("_",RIGHT(B5353,LEN(B5353)-3))-1)</f>
        <v>Springfroe</v>
      </c>
      <c r="J5353" s="61" t="str">
        <f aca="false">TRIM(SUBSTITUTE(RIGHT(B5353,FIND(I5353,B5353)+1),"_",""))</f>
        <v>eDNA</v>
      </c>
      <c r="K5353" s="0" t="str">
        <f aca="false">IFERROR(VALUE(SUBSTITUTE(E5353,".",",")),E5353)</f>
        <v>No Ct</v>
      </c>
      <c r="L5353" s="61" t="str">
        <f aca="false">IF(J5353="PosK",SUMIFS(K:K,J:J,"PosK",H:H,H5353),"")</f>
        <v/>
      </c>
      <c r="M5353" s="61" t="str">
        <f aca="false">IF(J5353="PosK",SUMIFS(K:K,J:J,"NegK",H:H,H5353),"")</f>
        <v/>
      </c>
      <c r="N5353" s="61" t="str">
        <f aca="false">IF(J5353="PosK",SUMIFS(K:K,J:J,"eDNA",H:H,H5353),"")</f>
        <v/>
      </c>
      <c r="P5353" s="62"/>
      <c r="T5353" s="63"/>
      <c r="W5353" s="64"/>
    </row>
    <row r="5354" customFormat="false" ht="14.25" hidden="false" customHeight="false" outlineLevel="0" collapsed="false">
      <c r="A5354" s="0" t="s">
        <v>794</v>
      </c>
      <c r="B5354" s="52" t="s">
        <v>960</v>
      </c>
      <c r="C5354" s="52" t="s">
        <v>743</v>
      </c>
      <c r="D5354" s="53" t="n">
        <v>0.1</v>
      </c>
      <c r="E5354" s="53" t="n">
        <v>26.71</v>
      </c>
      <c r="F5354" s="0" t="s">
        <v>1404</v>
      </c>
      <c r="G5354" s="0" t="str">
        <f aca="false">LEFT(B5354,2)</f>
        <v>07</v>
      </c>
      <c r="H5354" s="0" t="str">
        <f aca="false">I5354&amp;"_"&amp;G5354&amp;"_"&amp;F5354</f>
        <v>Springfroe_07_20190117_DL2018108_NZahlesGym_koersel1</v>
      </c>
      <c r="I5354" s="61" t="str">
        <f aca="false">MID(RIGHT(B5354,LEN(B5354)-3),1,FIND("_",RIGHT(B5354,LEN(B5354)-3))-1)</f>
        <v>Springfroe</v>
      </c>
      <c r="J5354" s="61" t="str">
        <f aca="false">TRIM(SUBSTITUTE(RIGHT(B5354,FIND(I5354,B5354)+1),"_",""))</f>
        <v>PosK</v>
      </c>
      <c r="K5354" s="0" t="n">
        <f aca="false">IFERROR(VALUE(SUBSTITUTE(E5354,".",",")),E5354)</f>
        <v>26.71</v>
      </c>
      <c r="L5354" s="61" t="n">
        <f aca="false">IF(J5354="PosK",SUMIFS(K:K,J:J,"PosK",H:H,H5354),"")</f>
        <v>53.42</v>
      </c>
      <c r="M5354" s="61" t="n">
        <f aca="false">IF(J5354="PosK",SUMIFS(K:K,J:J,"NegK",H:H,H5354),"")</f>
        <v>0</v>
      </c>
      <c r="N5354" s="61" t="n">
        <f aca="false">IF(J5354="PosK",SUMIFS(K:K,J:J,"eDNA",H:H,H5354),"")</f>
        <v>0</v>
      </c>
      <c r="P5354" s="62" t="n">
        <f aca="false">IF(K5356="No Ct",0,K5356)</f>
        <v>0</v>
      </c>
      <c r="Q5354" s="62" t="n">
        <f aca="false">IF(K5357="No Ct",0,K5357)</f>
        <v>0</v>
      </c>
      <c r="R5354" s="0" t="str">
        <f aca="false">IF(AND(L5354&gt;0,M5354=0),"Valid","Invalid")</f>
        <v>Valid</v>
      </c>
      <c r="S5354" s="0" t="str">
        <f aca="false">IF(OR(P5354&gt;1,Q5354&gt;1),"Present","Absent")</f>
        <v>Absent</v>
      </c>
      <c r="T5354" s="63" t="str">
        <f aca="false">IF(OR(AND(P5354&gt;1,P5354&lt;41),AND(Q5354&gt;1,Q5354&lt;41)),"Ct&lt;41","Ct&gt;41")</f>
        <v>Ct&gt;41</v>
      </c>
      <c r="U5354" s="0" t="str">
        <f aca="false">I5354</f>
        <v>Springfroe</v>
      </c>
      <c r="V5354" s="0" t="str">
        <f aca="false">MID(F5354,10,9)</f>
        <v>DL2018108</v>
      </c>
      <c r="W5354" s="64" t="str">
        <f aca="false">V5354&amp;"_"&amp;U5354&amp;"_"&amp;R5354&amp;"_"&amp;S5354&amp;"_"&amp;T5354</f>
        <v>DL2018108_Springfroe_Valid_Absent_Ct&gt;41</v>
      </c>
    </row>
    <row r="5355" customFormat="false" ht="14.25" hidden="false" customHeight="false" outlineLevel="0" collapsed="false">
      <c r="A5355" s="0" t="s">
        <v>796</v>
      </c>
      <c r="B5355" s="52" t="s">
        <v>961</v>
      </c>
      <c r="C5355" s="52" t="s">
        <v>747</v>
      </c>
      <c r="D5355" s="53" t="n">
        <v>0.1</v>
      </c>
      <c r="E5355" s="53" t="s">
        <v>748</v>
      </c>
      <c r="F5355" s="0" t="s">
        <v>1404</v>
      </c>
      <c r="G5355" s="0" t="str">
        <f aca="false">LEFT(B5355,2)</f>
        <v>07</v>
      </c>
      <c r="H5355" s="0" t="str">
        <f aca="false">I5355&amp;"_"&amp;G5355&amp;"_"&amp;F5355</f>
        <v>Springfroe_07_20190117_DL2018108_NZahlesGym_koersel1</v>
      </c>
      <c r="I5355" s="61" t="str">
        <f aca="false">MID(RIGHT(B5355,LEN(B5355)-3),1,FIND("_",RIGHT(B5355,LEN(B5355)-3))-1)</f>
        <v>Springfroe</v>
      </c>
      <c r="J5355" s="61" t="str">
        <f aca="false">TRIM(SUBSTITUTE(RIGHT(B5355,FIND(I5355,B5355)+1),"_",""))</f>
        <v>NegK</v>
      </c>
      <c r="K5355" s="0" t="str">
        <f aca="false">IFERROR(VALUE(SUBSTITUTE(E5355,".",",")),E5355)</f>
        <v>No Ct</v>
      </c>
      <c r="L5355" s="61" t="str">
        <f aca="false">IF(J5355="PosK",SUMIFS(K:K,J:J,"PosK",H:H,H5355),"")</f>
        <v/>
      </c>
      <c r="M5355" s="61" t="str">
        <f aca="false">IF(J5355="PosK",SUMIFS(K:K,J:J,"NegK",H:H,H5355),"")</f>
        <v/>
      </c>
      <c r="N5355" s="61" t="str">
        <f aca="false">IF(J5355="PosK",SUMIFS(K:K,J:J,"eDNA",H:H,H5355),"")</f>
        <v/>
      </c>
    </row>
    <row r="5356" customFormat="false" ht="14.25" hidden="false" customHeight="false" outlineLevel="0" collapsed="false">
      <c r="A5356" s="0" t="s">
        <v>798</v>
      </c>
      <c r="B5356" s="52" t="s">
        <v>962</v>
      </c>
      <c r="C5356" s="52" t="s">
        <v>751</v>
      </c>
      <c r="D5356" s="53" t="n">
        <v>0.1</v>
      </c>
      <c r="E5356" s="53" t="s">
        <v>748</v>
      </c>
      <c r="F5356" s="0" t="s">
        <v>1404</v>
      </c>
      <c r="G5356" s="0" t="str">
        <f aca="false">LEFT(B5356,2)</f>
        <v>07</v>
      </c>
      <c r="H5356" s="0" t="str">
        <f aca="false">I5356&amp;"_"&amp;G5356&amp;"_"&amp;F5356</f>
        <v>Springfroe_07_20190117_DL2018108_NZahlesGym_koersel1</v>
      </c>
      <c r="I5356" s="61" t="str">
        <f aca="false">MID(RIGHT(B5356,LEN(B5356)-3),1,FIND("_",RIGHT(B5356,LEN(B5356)-3))-1)</f>
        <v>Springfroe</v>
      </c>
      <c r="J5356" s="61" t="str">
        <f aca="false">TRIM(SUBSTITUTE(RIGHT(B5356,FIND(I5356,B5356)+1),"_",""))</f>
        <v>eDNA</v>
      </c>
      <c r="K5356" s="0" t="str">
        <f aca="false">IFERROR(VALUE(SUBSTITUTE(E5356,".",",")),E5356)</f>
        <v>No Ct</v>
      </c>
      <c r="L5356" s="61" t="str">
        <f aca="false">IF(J5356="PosK",SUMIFS(K:K,J:J,"PosK",H:H,H5356),"")</f>
        <v/>
      </c>
      <c r="M5356" s="61" t="str">
        <f aca="false">IF(J5356="PosK",SUMIFS(K:K,J:J,"NegK",H:H,H5356),"")</f>
        <v/>
      </c>
      <c r="N5356" s="61" t="str">
        <f aca="false">IF(J5356="PosK",SUMIFS(K:K,J:J,"eDNA",H:H,H5356),"")</f>
        <v/>
      </c>
      <c r="Q5356" s="62"/>
    </row>
    <row r="5357" customFormat="false" ht="14.25" hidden="false" customHeight="false" outlineLevel="0" collapsed="false">
      <c r="A5357" s="0" t="s">
        <v>800</v>
      </c>
      <c r="B5357" s="52" t="s">
        <v>962</v>
      </c>
      <c r="C5357" s="52" t="s">
        <v>751</v>
      </c>
      <c r="D5357" s="53" t="n">
        <v>0.1</v>
      </c>
      <c r="E5357" s="53" t="s">
        <v>748</v>
      </c>
      <c r="F5357" s="0" t="s">
        <v>1404</v>
      </c>
      <c r="G5357" s="0" t="str">
        <f aca="false">LEFT(B5357,2)</f>
        <v>07</v>
      </c>
      <c r="H5357" s="0" t="str">
        <f aca="false">I5357&amp;"_"&amp;G5357&amp;"_"&amp;F5357</f>
        <v>Springfroe_07_20190117_DL2018108_NZahlesGym_koersel1</v>
      </c>
      <c r="I5357" s="61" t="str">
        <f aca="false">MID(RIGHT(B5357,LEN(B5357)-3),1,FIND("_",RIGHT(B5357,LEN(B5357)-3))-1)</f>
        <v>Springfroe</v>
      </c>
      <c r="J5357" s="61" t="str">
        <f aca="false">TRIM(SUBSTITUTE(RIGHT(B5357,FIND(I5357,B5357)+1),"_",""))</f>
        <v>eDNA</v>
      </c>
      <c r="K5357" s="0" t="str">
        <f aca="false">IFERROR(VALUE(SUBSTITUTE(E5357,".",",")),E5357)</f>
        <v>No Ct</v>
      </c>
      <c r="L5357" s="61" t="str">
        <f aca="false">IF(J5357="PosK",SUMIFS(K:K,J:J,"PosK",H:H,H5357),"")</f>
        <v/>
      </c>
      <c r="M5357" s="61" t="str">
        <f aca="false">IF(J5357="PosK",SUMIFS(K:K,J:J,"NegK",H:H,H5357),"")</f>
        <v/>
      </c>
      <c r="N5357" s="61" t="str">
        <f aca="false">IF(J5357="PosK",SUMIFS(K:K,J:J,"eDNA",H:H,H5357),"")</f>
        <v/>
      </c>
      <c r="P5357" s="62"/>
      <c r="T5357" s="63"/>
      <c r="W5357" s="64"/>
    </row>
    <row r="5358" customFormat="false" ht="14.25" hidden="false" customHeight="false" outlineLevel="0" collapsed="false">
      <c r="A5358" s="0" t="s">
        <v>802</v>
      </c>
      <c r="B5358" s="52" t="s">
        <v>964</v>
      </c>
      <c r="C5358" s="52" t="s">
        <v>743</v>
      </c>
      <c r="D5358" s="53" t="n">
        <v>0.1</v>
      </c>
      <c r="E5358" s="53" t="s">
        <v>748</v>
      </c>
      <c r="F5358" s="0" t="s">
        <v>1404</v>
      </c>
      <c r="G5358" s="0" t="str">
        <f aca="false">LEFT(B5358,2)</f>
        <v>08</v>
      </c>
      <c r="H5358" s="0" t="str">
        <f aca="false">I5358&amp;"_"&amp;G5358&amp;"_"&amp;F5358</f>
        <v>Klokkefroe_08_20190117_DL2018108_NZahlesGym_koersel1</v>
      </c>
      <c r="I5358" s="61" t="str">
        <f aca="false">MID(RIGHT(B5358,LEN(B5358)-3),1,FIND("_",RIGHT(B5358,LEN(B5358)-3))-1)</f>
        <v>Klokkefroe</v>
      </c>
      <c r="J5358" s="61" t="str">
        <f aca="false">TRIM(SUBSTITUTE(RIGHT(B5358,FIND(I5358,B5358)+1),"_",""))</f>
        <v>PosK</v>
      </c>
      <c r="K5358" s="0" t="str">
        <f aca="false">IFERROR(VALUE(SUBSTITUTE(E5358,".",",")),E5358)</f>
        <v>No Ct</v>
      </c>
      <c r="L5358" s="61" t="n">
        <f aca="false">IF(J5358="PosK",SUMIFS(K:K,J:J,"PosK",H:H,H5358),"")</f>
        <v>0</v>
      </c>
      <c r="M5358" s="61" t="n">
        <f aca="false">IF(J5358="PosK",SUMIFS(K:K,J:J,"NegK",H:H,H5358),"")</f>
        <v>0</v>
      </c>
      <c r="N5358" s="61" t="n">
        <f aca="false">IF(J5358="PosK",SUMIFS(K:K,J:J,"eDNA",H:H,H5358),"")</f>
        <v>0</v>
      </c>
      <c r="P5358" s="62" t="n">
        <f aca="false">IF(K5360="No Ct",0,K5360)</f>
        <v>0</v>
      </c>
      <c r="Q5358" s="62" t="n">
        <f aca="false">IF(K5361="No Ct",0,K5361)</f>
        <v>0</v>
      </c>
      <c r="R5358" s="0" t="str">
        <f aca="false">IF(AND(L5358&gt;0,M5358=0),"Valid","Invalid")</f>
        <v>Invalid</v>
      </c>
      <c r="S5358" s="0" t="str">
        <f aca="false">IF(OR(P5358&gt;1,Q5358&gt;1),"Present","Absent")</f>
        <v>Absent</v>
      </c>
      <c r="T5358" s="63" t="str">
        <f aca="false">IF(OR(AND(P5358&gt;1,P5358&lt;41),AND(Q5358&gt;1,Q5358&lt;41)),"Ct&lt;41","Ct&gt;41")</f>
        <v>Ct&gt;41</v>
      </c>
      <c r="U5358" s="0" t="str">
        <f aca="false">I5358</f>
        <v>Klokkefroe</v>
      </c>
      <c r="V5358" s="0" t="str">
        <f aca="false">MID(F5358,10,9)</f>
        <v>DL2018108</v>
      </c>
      <c r="W5358" s="64" t="str">
        <f aca="false">V5358&amp;"_"&amp;U5358&amp;"_"&amp;R5358&amp;"_"&amp;S5358&amp;"_"&amp;T5358</f>
        <v>DL2018108_Klokkefroe_Invalid_Absent_Ct&gt;41</v>
      </c>
    </row>
    <row r="5359" customFormat="false" ht="14.25" hidden="false" customHeight="false" outlineLevel="0" collapsed="false">
      <c r="A5359" s="0" t="s">
        <v>804</v>
      </c>
      <c r="B5359" s="52" t="s">
        <v>965</v>
      </c>
      <c r="C5359" s="52" t="s">
        <v>747</v>
      </c>
      <c r="D5359" s="53" t="n">
        <v>0.1</v>
      </c>
      <c r="E5359" s="53" t="s">
        <v>748</v>
      </c>
      <c r="F5359" s="0" t="s">
        <v>1404</v>
      </c>
      <c r="G5359" s="0" t="str">
        <f aca="false">LEFT(B5359,2)</f>
        <v>08</v>
      </c>
      <c r="H5359" s="0" t="str">
        <f aca="false">I5359&amp;"_"&amp;G5359&amp;"_"&amp;F5359</f>
        <v>Klokkefroe_08_20190117_DL2018108_NZahlesGym_koersel1</v>
      </c>
      <c r="I5359" s="61" t="str">
        <f aca="false">MID(RIGHT(B5359,LEN(B5359)-3),1,FIND("_",RIGHT(B5359,LEN(B5359)-3))-1)</f>
        <v>Klokkefroe</v>
      </c>
      <c r="J5359" s="61" t="str">
        <f aca="false">TRIM(SUBSTITUTE(RIGHT(B5359,FIND(I5359,B5359)+1),"_",""))</f>
        <v>NegK</v>
      </c>
      <c r="K5359" s="0" t="str">
        <f aca="false">IFERROR(VALUE(SUBSTITUTE(E5359,".",",")),E5359)</f>
        <v>No Ct</v>
      </c>
      <c r="L5359" s="61" t="str">
        <f aca="false">IF(J5359="PosK",SUMIFS(K:K,J:J,"PosK",H:H,H5359),"")</f>
        <v/>
      </c>
      <c r="M5359" s="61" t="str">
        <f aca="false">IF(J5359="PosK",SUMIFS(K:K,J:J,"NegK",H:H,H5359),"")</f>
        <v/>
      </c>
      <c r="N5359" s="61" t="str">
        <f aca="false">IF(J5359="PosK",SUMIFS(K:K,J:J,"eDNA",H:H,H5359),"")</f>
        <v/>
      </c>
    </row>
    <row r="5360" customFormat="false" ht="14.25" hidden="false" customHeight="false" outlineLevel="0" collapsed="false">
      <c r="A5360" s="0" t="s">
        <v>806</v>
      </c>
      <c r="B5360" s="52" t="s">
        <v>966</v>
      </c>
      <c r="C5360" s="52" t="s">
        <v>751</v>
      </c>
      <c r="D5360" s="53" t="n">
        <v>0.1</v>
      </c>
      <c r="E5360" s="53" t="s">
        <v>748</v>
      </c>
      <c r="F5360" s="0" t="s">
        <v>1404</v>
      </c>
      <c r="G5360" s="0" t="str">
        <f aca="false">LEFT(B5360,2)</f>
        <v>08</v>
      </c>
      <c r="H5360" s="0" t="str">
        <f aca="false">I5360&amp;"_"&amp;G5360&amp;"_"&amp;F5360</f>
        <v>Klokkefroe_08_20190117_DL2018108_NZahlesGym_koersel1</v>
      </c>
      <c r="I5360" s="61" t="str">
        <f aca="false">MID(RIGHT(B5360,LEN(B5360)-3),1,FIND("_",RIGHT(B5360,LEN(B5360)-3))-1)</f>
        <v>Klokkefroe</v>
      </c>
      <c r="J5360" s="61" t="str">
        <f aca="false">TRIM(SUBSTITUTE(RIGHT(B5360,FIND(I5360,B5360)+1),"_",""))</f>
        <v>eDNA</v>
      </c>
      <c r="K5360" s="0" t="str">
        <f aca="false">IFERROR(VALUE(SUBSTITUTE(E5360,".",",")),E5360)</f>
        <v>No Ct</v>
      </c>
      <c r="L5360" s="61" t="str">
        <f aca="false">IF(J5360="PosK",SUMIFS(K:K,J:J,"PosK",H:H,H5360),"")</f>
        <v/>
      </c>
      <c r="M5360" s="61" t="str">
        <f aca="false">IF(J5360="PosK",SUMIFS(K:K,J:J,"NegK",H:H,H5360),"")</f>
        <v/>
      </c>
      <c r="N5360" s="61" t="str">
        <f aca="false">IF(J5360="PosK",SUMIFS(K:K,J:J,"eDNA",H:H,H5360),"")</f>
        <v/>
      </c>
      <c r="Q5360" s="62"/>
    </row>
    <row r="5361" customFormat="false" ht="14.25" hidden="false" customHeight="false" outlineLevel="0" collapsed="false">
      <c r="A5361" s="0" t="s">
        <v>808</v>
      </c>
      <c r="B5361" s="52" t="s">
        <v>966</v>
      </c>
      <c r="C5361" s="52" t="s">
        <v>751</v>
      </c>
      <c r="D5361" s="53" t="n">
        <v>0.1</v>
      </c>
      <c r="E5361" s="53" t="s">
        <v>748</v>
      </c>
      <c r="F5361" s="0" t="s">
        <v>1404</v>
      </c>
      <c r="G5361" s="0" t="str">
        <f aca="false">LEFT(B5361,2)</f>
        <v>08</v>
      </c>
      <c r="H5361" s="0" t="str">
        <f aca="false">I5361&amp;"_"&amp;G5361&amp;"_"&amp;F5361</f>
        <v>Klokkefroe_08_20190117_DL2018108_NZahlesGym_koersel1</v>
      </c>
      <c r="I5361" s="61" t="str">
        <f aca="false">MID(RIGHT(B5361,LEN(B5361)-3),1,FIND("_",RIGHT(B5361,LEN(B5361)-3))-1)</f>
        <v>Klokkefroe</v>
      </c>
      <c r="J5361" s="61" t="str">
        <f aca="false">TRIM(SUBSTITUTE(RIGHT(B5361,FIND(I5361,B5361)+1),"_",""))</f>
        <v>eDNA</v>
      </c>
      <c r="K5361" s="0" t="str">
        <f aca="false">IFERROR(VALUE(SUBSTITUTE(E5361,".",",")),E5361)</f>
        <v>No Ct</v>
      </c>
      <c r="L5361" s="61" t="str">
        <f aca="false">IF(J5361="PosK",SUMIFS(K:K,J:J,"PosK",H:H,H5361),"")</f>
        <v/>
      </c>
      <c r="M5361" s="61" t="str">
        <f aca="false">IF(J5361="PosK",SUMIFS(K:K,J:J,"NegK",H:H,H5361),"")</f>
        <v/>
      </c>
      <c r="N5361" s="61" t="str">
        <f aca="false">IF(J5361="PosK",SUMIFS(K:K,J:J,"eDNA",H:H,H5361),"")</f>
        <v/>
      </c>
      <c r="P5361" s="62"/>
      <c r="T5361" s="63"/>
      <c r="W5361" s="64"/>
    </row>
    <row r="5362" customFormat="false" ht="14.25" hidden="false" customHeight="false" outlineLevel="0" collapsed="false">
      <c r="A5362" s="0" t="s">
        <v>810</v>
      </c>
      <c r="B5362" s="52" t="s">
        <v>968</v>
      </c>
      <c r="C5362" s="52" t="s">
        <v>743</v>
      </c>
      <c r="D5362" s="53" t="n">
        <v>0.1</v>
      </c>
      <c r="E5362" s="53" t="n">
        <v>45.79</v>
      </c>
      <c r="F5362" s="0" t="s">
        <v>1404</v>
      </c>
      <c r="G5362" s="0" t="str">
        <f aca="false">LEFT(B5362,2)</f>
        <v>09</v>
      </c>
      <c r="H5362" s="0" t="str">
        <f aca="false">I5362&amp;"_"&amp;G5362&amp;"_"&amp;F5362</f>
        <v>Skrubtudse_09_20190117_DL2018108_NZahlesGym_koersel1</v>
      </c>
      <c r="I5362" s="61" t="str">
        <f aca="false">MID(RIGHT(B5362,LEN(B5362)-3),1,FIND("_",RIGHT(B5362,LEN(B5362)-3))-1)</f>
        <v>Skrubtudse</v>
      </c>
      <c r="J5362" s="61" t="str">
        <f aca="false">TRIM(SUBSTITUTE(RIGHT(B5362,FIND(I5362,B5362)+1),"_",""))</f>
        <v>PosK</v>
      </c>
      <c r="K5362" s="0" t="n">
        <f aca="false">IFERROR(VALUE(SUBSTITUTE(E5362,".",",")),E5362)</f>
        <v>45.79</v>
      </c>
      <c r="L5362" s="61" t="n">
        <f aca="false">IF(J5362="PosK",SUMIFS(K:K,J:J,"PosK",H:H,H5362),"")</f>
        <v>91.58</v>
      </c>
      <c r="M5362" s="61" t="n">
        <f aca="false">IF(J5362="PosK",SUMIFS(K:K,J:J,"NegK",H:H,H5362),"")</f>
        <v>0</v>
      </c>
      <c r="N5362" s="61" t="n">
        <f aca="false">IF(J5362="PosK",SUMIFS(K:K,J:J,"eDNA",H:H,H5362),"")</f>
        <v>154.14</v>
      </c>
      <c r="P5362" s="62" t="n">
        <f aca="false">IF(K5364="No Ct",0,K5364)</f>
        <v>37.13</v>
      </c>
      <c r="Q5362" s="62" t="n">
        <f aca="false">IF(K5365="No Ct",0,K5365)</f>
        <v>39.94</v>
      </c>
      <c r="R5362" s="0" t="str">
        <f aca="false">IF(AND(L5362&gt;0,M5362=0),"Valid","Invalid")</f>
        <v>Valid</v>
      </c>
      <c r="S5362" s="0" t="str">
        <f aca="false">IF(OR(P5362&gt;1,Q5362&gt;1),"Present","Absent")</f>
        <v>Present</v>
      </c>
      <c r="T5362" s="63" t="str">
        <f aca="false">IF(OR(AND(P5362&gt;1,P5362&lt;41),AND(Q5362&gt;1,Q5362&lt;41)),"Ct&lt;41","Ct&gt;41")</f>
        <v>Ct&lt;41</v>
      </c>
      <c r="U5362" s="0" t="str">
        <f aca="false">I5362</f>
        <v>Skrubtudse</v>
      </c>
      <c r="V5362" s="0" t="str">
        <f aca="false">MID(F5362,10,9)</f>
        <v>DL2018108</v>
      </c>
      <c r="W5362" s="64" t="str">
        <f aca="false">V5362&amp;"_"&amp;U5362&amp;"_"&amp;R5362&amp;"_"&amp;S5362&amp;"_"&amp;T5362</f>
        <v>DL2018108_Skrubtudse_Valid_Present_Ct&lt;41</v>
      </c>
    </row>
    <row r="5363" customFormat="false" ht="14.25" hidden="false" customHeight="false" outlineLevel="0" collapsed="false">
      <c r="A5363" s="0" t="s">
        <v>812</v>
      </c>
      <c r="B5363" s="52" t="s">
        <v>969</v>
      </c>
      <c r="C5363" s="52" t="s">
        <v>747</v>
      </c>
      <c r="D5363" s="53" t="n">
        <v>0.1</v>
      </c>
      <c r="E5363" s="53" t="s">
        <v>748</v>
      </c>
      <c r="F5363" s="0" t="s">
        <v>1404</v>
      </c>
      <c r="G5363" s="0" t="str">
        <f aca="false">LEFT(B5363,2)</f>
        <v>09</v>
      </c>
      <c r="H5363" s="0" t="str">
        <f aca="false">I5363&amp;"_"&amp;G5363&amp;"_"&amp;F5363</f>
        <v>Skrubtudse_09_20190117_DL2018108_NZahlesGym_koersel1</v>
      </c>
      <c r="I5363" s="61" t="str">
        <f aca="false">MID(RIGHT(B5363,LEN(B5363)-3),1,FIND("_",RIGHT(B5363,LEN(B5363)-3))-1)</f>
        <v>Skrubtudse</v>
      </c>
      <c r="J5363" s="61" t="str">
        <f aca="false">TRIM(SUBSTITUTE(RIGHT(B5363,FIND(I5363,B5363)+1),"_",""))</f>
        <v>NegK</v>
      </c>
      <c r="K5363" s="0" t="str">
        <f aca="false">IFERROR(VALUE(SUBSTITUTE(E5363,".",",")),E5363)</f>
        <v>No Ct</v>
      </c>
      <c r="L5363" s="61" t="str">
        <f aca="false">IF(J5363="PosK",SUMIFS(K:K,J:J,"PosK",H:H,H5363),"")</f>
        <v/>
      </c>
      <c r="M5363" s="61" t="str">
        <f aca="false">IF(J5363="PosK",SUMIFS(K:K,J:J,"NegK",H:H,H5363),"")</f>
        <v/>
      </c>
      <c r="N5363" s="61" t="str">
        <f aca="false">IF(J5363="PosK",SUMIFS(K:K,J:J,"eDNA",H:H,H5363),"")</f>
        <v/>
      </c>
    </row>
    <row r="5364" customFormat="false" ht="14.25" hidden="false" customHeight="false" outlineLevel="0" collapsed="false">
      <c r="A5364" s="0" t="s">
        <v>814</v>
      </c>
      <c r="B5364" s="52" t="s">
        <v>970</v>
      </c>
      <c r="C5364" s="52" t="s">
        <v>751</v>
      </c>
      <c r="D5364" s="53" t="n">
        <v>0.1</v>
      </c>
      <c r="E5364" s="53" t="n">
        <v>37.13</v>
      </c>
      <c r="F5364" s="0" t="s">
        <v>1404</v>
      </c>
      <c r="G5364" s="0" t="str">
        <f aca="false">LEFT(B5364,2)</f>
        <v>09</v>
      </c>
      <c r="H5364" s="0" t="str">
        <f aca="false">I5364&amp;"_"&amp;G5364&amp;"_"&amp;F5364</f>
        <v>Skrubtudse_09_20190117_DL2018108_NZahlesGym_koersel1</v>
      </c>
      <c r="I5364" s="61" t="str">
        <f aca="false">MID(RIGHT(B5364,LEN(B5364)-3),1,FIND("_",RIGHT(B5364,LEN(B5364)-3))-1)</f>
        <v>Skrubtudse</v>
      </c>
      <c r="J5364" s="61" t="str">
        <f aca="false">TRIM(SUBSTITUTE(RIGHT(B5364,FIND(I5364,B5364)+1),"_",""))</f>
        <v>eDNA</v>
      </c>
      <c r="K5364" s="0" t="n">
        <f aca="false">IFERROR(VALUE(SUBSTITUTE(E5364,".",",")),E5364)</f>
        <v>37.13</v>
      </c>
      <c r="L5364" s="61" t="str">
        <f aca="false">IF(J5364="PosK",SUMIFS(K:K,J:J,"PosK",H:H,H5364),"")</f>
        <v/>
      </c>
      <c r="M5364" s="61" t="str">
        <f aca="false">IF(J5364="PosK",SUMIFS(K:K,J:J,"NegK",H:H,H5364),"")</f>
        <v/>
      </c>
      <c r="N5364" s="61" t="str">
        <f aca="false">IF(J5364="PosK",SUMIFS(K:K,J:J,"eDNA",H:H,H5364),"")</f>
        <v/>
      </c>
      <c r="Q5364" s="62"/>
    </row>
    <row r="5365" customFormat="false" ht="14.25" hidden="false" customHeight="false" outlineLevel="0" collapsed="false">
      <c r="A5365" s="0" t="s">
        <v>816</v>
      </c>
      <c r="B5365" s="52" t="s">
        <v>970</v>
      </c>
      <c r="C5365" s="52" t="s">
        <v>751</v>
      </c>
      <c r="D5365" s="53" t="n">
        <v>0.1</v>
      </c>
      <c r="E5365" s="53" t="n">
        <v>39.94</v>
      </c>
      <c r="F5365" s="0" t="s">
        <v>1404</v>
      </c>
      <c r="G5365" s="0" t="str">
        <f aca="false">LEFT(B5365,2)</f>
        <v>09</v>
      </c>
      <c r="H5365" s="0" t="str">
        <f aca="false">I5365&amp;"_"&amp;G5365&amp;"_"&amp;F5365</f>
        <v>Skrubtudse_09_20190117_DL2018108_NZahlesGym_koersel1</v>
      </c>
      <c r="I5365" s="61" t="str">
        <f aca="false">MID(RIGHT(B5365,LEN(B5365)-3),1,FIND("_",RIGHT(B5365,LEN(B5365)-3))-1)</f>
        <v>Skrubtudse</v>
      </c>
      <c r="J5365" s="61" t="str">
        <f aca="false">TRIM(SUBSTITUTE(RIGHT(B5365,FIND(I5365,B5365)+1),"_",""))</f>
        <v>eDNA</v>
      </c>
      <c r="K5365" s="0" t="n">
        <f aca="false">IFERROR(VALUE(SUBSTITUTE(E5365,".",",")),E5365)</f>
        <v>39.94</v>
      </c>
      <c r="L5365" s="61" t="str">
        <f aca="false">IF(J5365="PosK",SUMIFS(K:K,J:J,"PosK",H:H,H5365),"")</f>
        <v/>
      </c>
      <c r="M5365" s="61" t="str">
        <f aca="false">IF(J5365="PosK",SUMIFS(K:K,J:J,"NegK",H:H,H5365),"")</f>
        <v/>
      </c>
      <c r="N5365" s="61" t="str">
        <f aca="false">IF(J5365="PosK",SUMIFS(K:K,J:J,"eDNA",H:H,H5365),"")</f>
        <v/>
      </c>
      <c r="P5365" s="62"/>
      <c r="T5365" s="63"/>
      <c r="W5365" s="64"/>
    </row>
    <row r="5366" customFormat="false" ht="14.25" hidden="false" customHeight="false" outlineLevel="0" collapsed="false">
      <c r="A5366" s="0" t="s">
        <v>818</v>
      </c>
      <c r="B5366" s="52" t="s">
        <v>972</v>
      </c>
      <c r="C5366" s="52" t="s">
        <v>743</v>
      </c>
      <c r="D5366" s="53" t="n">
        <v>0.1</v>
      </c>
      <c r="E5366" s="53" t="s">
        <v>748</v>
      </c>
      <c r="F5366" s="0" t="s">
        <v>1404</v>
      </c>
      <c r="G5366" s="0" t="str">
        <f aca="false">LEFT(B5366,2)</f>
        <v>10</v>
      </c>
      <c r="H5366" s="0" t="str">
        <f aca="false">I5366&amp;"_"&amp;G5366&amp;"_"&amp;F5366</f>
        <v>Skrubtudse_10_20190117_DL2018108_NZahlesGym_koersel1</v>
      </c>
      <c r="I5366" s="61" t="str">
        <f aca="false">MID(RIGHT(B5366,LEN(B5366)-3),1,FIND("_",RIGHT(B5366,LEN(B5366)-3))-1)</f>
        <v>Skrubtudse</v>
      </c>
      <c r="J5366" s="61" t="str">
        <f aca="false">TRIM(SUBSTITUTE(RIGHT(B5366,FIND(I5366,B5366)+1),"_",""))</f>
        <v>PosK</v>
      </c>
      <c r="K5366" s="0" t="str">
        <f aca="false">IFERROR(VALUE(SUBSTITUTE(E5366,".",",")),E5366)</f>
        <v>No Ct</v>
      </c>
      <c r="L5366" s="61" t="n">
        <f aca="false">IF(J5366="PosK",SUMIFS(K:K,J:J,"PosK",H:H,H5366),"")</f>
        <v>0</v>
      </c>
      <c r="M5366" s="61" t="n">
        <f aca="false">IF(J5366="PosK",SUMIFS(K:K,J:J,"NegK",H:H,H5366),"")</f>
        <v>0</v>
      </c>
      <c r="N5366" s="61" t="n">
        <f aca="false">IF(J5366="PosK",SUMIFS(K:K,J:J,"eDNA",H:H,H5366),"")</f>
        <v>0</v>
      </c>
      <c r="P5366" s="62" t="n">
        <f aca="false">IF(K5368="No Ct",0,K5368)</f>
        <v>0</v>
      </c>
      <c r="Q5366" s="62" t="n">
        <f aca="false">IF(K5369="No Ct",0,K5369)</f>
        <v>0</v>
      </c>
      <c r="R5366" s="0" t="str">
        <f aca="false">IF(AND(L5366&gt;0,M5366=0),"Valid","Invalid")</f>
        <v>Invalid</v>
      </c>
      <c r="S5366" s="0" t="str">
        <f aca="false">IF(OR(P5366&gt;1,Q5366&gt;1),"Present","Absent")</f>
        <v>Absent</v>
      </c>
      <c r="T5366" s="63" t="str">
        <f aca="false">IF(OR(AND(P5366&gt;1,P5366&lt;41),AND(Q5366&gt;1,Q5366&lt;41)),"Ct&lt;41","Ct&gt;41")</f>
        <v>Ct&gt;41</v>
      </c>
      <c r="U5366" s="0" t="str">
        <f aca="false">I5366</f>
        <v>Skrubtudse</v>
      </c>
      <c r="V5366" s="0" t="str">
        <f aca="false">MID(F5366,10,9)</f>
        <v>DL2018108</v>
      </c>
      <c r="W5366" s="64" t="str">
        <f aca="false">V5366&amp;"_"&amp;U5366&amp;"_"&amp;R5366&amp;"_"&amp;S5366&amp;"_"&amp;T5366</f>
        <v>DL2018108_Skrubtudse_Invalid_Absent_Ct&gt;41</v>
      </c>
    </row>
    <row r="5367" customFormat="false" ht="14.25" hidden="false" customHeight="false" outlineLevel="0" collapsed="false">
      <c r="A5367" s="0" t="s">
        <v>820</v>
      </c>
      <c r="B5367" s="52" t="s">
        <v>973</v>
      </c>
      <c r="C5367" s="52" t="s">
        <v>747</v>
      </c>
      <c r="D5367" s="53" t="n">
        <v>0.1</v>
      </c>
      <c r="E5367" s="53" t="s">
        <v>748</v>
      </c>
      <c r="F5367" s="0" t="s">
        <v>1404</v>
      </c>
      <c r="G5367" s="0" t="str">
        <f aca="false">LEFT(B5367,2)</f>
        <v>10</v>
      </c>
      <c r="H5367" s="0" t="str">
        <f aca="false">I5367&amp;"_"&amp;G5367&amp;"_"&amp;F5367</f>
        <v>Skrubtudse_10_20190117_DL2018108_NZahlesGym_koersel1</v>
      </c>
      <c r="I5367" s="61" t="str">
        <f aca="false">MID(RIGHT(B5367,LEN(B5367)-3),1,FIND("_",RIGHT(B5367,LEN(B5367)-3))-1)</f>
        <v>Skrubtudse</v>
      </c>
      <c r="J5367" s="61" t="str">
        <f aca="false">TRIM(SUBSTITUTE(RIGHT(B5367,FIND(I5367,B5367)+1),"_",""))</f>
        <v>NegK</v>
      </c>
      <c r="K5367" s="0" t="str">
        <f aca="false">IFERROR(VALUE(SUBSTITUTE(E5367,".",",")),E5367)</f>
        <v>No Ct</v>
      </c>
      <c r="L5367" s="61" t="str">
        <f aca="false">IF(J5367="PosK",SUMIFS(K:K,J:J,"PosK",H:H,H5367),"")</f>
        <v/>
      </c>
      <c r="M5367" s="61" t="str">
        <f aca="false">IF(J5367="PosK",SUMIFS(K:K,J:J,"NegK",H:H,H5367),"")</f>
        <v/>
      </c>
      <c r="N5367" s="61" t="str">
        <f aca="false">IF(J5367="PosK",SUMIFS(K:K,J:J,"eDNA",H:H,H5367),"")</f>
        <v/>
      </c>
    </row>
    <row r="5368" customFormat="false" ht="14.25" hidden="false" customHeight="false" outlineLevel="0" collapsed="false">
      <c r="A5368" s="0" t="s">
        <v>822</v>
      </c>
      <c r="B5368" s="52" t="s">
        <v>974</v>
      </c>
      <c r="C5368" s="52" t="s">
        <v>751</v>
      </c>
      <c r="D5368" s="53" t="n">
        <v>0.1</v>
      </c>
      <c r="E5368" s="53" t="s">
        <v>748</v>
      </c>
      <c r="F5368" s="0" t="s">
        <v>1404</v>
      </c>
      <c r="G5368" s="0" t="str">
        <f aca="false">LEFT(B5368,2)</f>
        <v>10</v>
      </c>
      <c r="H5368" s="0" t="str">
        <f aca="false">I5368&amp;"_"&amp;G5368&amp;"_"&amp;F5368</f>
        <v>Skrubtudse_10_20190117_DL2018108_NZahlesGym_koersel1</v>
      </c>
      <c r="I5368" s="61" t="str">
        <f aca="false">MID(RIGHT(B5368,LEN(B5368)-3),1,FIND("_",RIGHT(B5368,LEN(B5368)-3))-1)</f>
        <v>Skrubtudse</v>
      </c>
      <c r="J5368" s="61" t="str">
        <f aca="false">TRIM(SUBSTITUTE(RIGHT(B5368,FIND(I5368,B5368)+1),"_",""))</f>
        <v>eDNA</v>
      </c>
      <c r="K5368" s="0" t="str">
        <f aca="false">IFERROR(VALUE(SUBSTITUTE(E5368,".",",")),E5368)</f>
        <v>No Ct</v>
      </c>
      <c r="L5368" s="61" t="str">
        <f aca="false">IF(J5368="PosK",SUMIFS(K:K,J:J,"PosK",H:H,H5368),"")</f>
        <v/>
      </c>
      <c r="M5368" s="61" t="str">
        <f aca="false">IF(J5368="PosK",SUMIFS(K:K,J:J,"NegK",H:H,H5368),"")</f>
        <v/>
      </c>
      <c r="N5368" s="61" t="str">
        <f aca="false">IF(J5368="PosK",SUMIFS(K:K,J:J,"eDNA",H:H,H5368),"")</f>
        <v/>
      </c>
      <c r="Q5368" s="62"/>
    </row>
    <row r="5369" customFormat="false" ht="14.25" hidden="false" customHeight="false" outlineLevel="0" collapsed="false">
      <c r="A5369" s="0" t="s">
        <v>824</v>
      </c>
      <c r="B5369" s="52" t="s">
        <v>974</v>
      </c>
      <c r="C5369" s="52" t="s">
        <v>751</v>
      </c>
      <c r="D5369" s="53" t="n">
        <v>0.1</v>
      </c>
      <c r="E5369" s="53" t="s">
        <v>748</v>
      </c>
      <c r="F5369" s="0" t="s">
        <v>1404</v>
      </c>
      <c r="G5369" s="0" t="str">
        <f aca="false">LEFT(B5369,2)</f>
        <v>10</v>
      </c>
      <c r="H5369" s="0" t="str">
        <f aca="false">I5369&amp;"_"&amp;G5369&amp;"_"&amp;F5369</f>
        <v>Skrubtudse_10_20190117_DL2018108_NZahlesGym_koersel1</v>
      </c>
      <c r="I5369" s="61" t="str">
        <f aca="false">MID(RIGHT(B5369,LEN(B5369)-3),1,FIND("_",RIGHT(B5369,LEN(B5369)-3))-1)</f>
        <v>Skrubtudse</v>
      </c>
      <c r="J5369" s="61" t="str">
        <f aca="false">TRIM(SUBSTITUTE(RIGHT(B5369,FIND(I5369,B5369)+1),"_",""))</f>
        <v>eDNA</v>
      </c>
      <c r="K5369" s="0" t="str">
        <f aca="false">IFERROR(VALUE(SUBSTITUTE(E5369,".",",")),E5369)</f>
        <v>No Ct</v>
      </c>
      <c r="L5369" s="61" t="str">
        <f aca="false">IF(J5369="PosK",SUMIFS(K:K,J:J,"PosK",H:H,H5369),"")</f>
        <v/>
      </c>
      <c r="M5369" s="61" t="str">
        <f aca="false">IF(J5369="PosK",SUMIFS(K:K,J:J,"NegK",H:H,H5369),"")</f>
        <v/>
      </c>
      <c r="N5369" s="61" t="str">
        <f aca="false">IF(J5369="PosK",SUMIFS(K:K,J:J,"eDNA",H:H,H5369),"")</f>
        <v/>
      </c>
      <c r="P5369" s="62"/>
      <c r="T5369" s="63"/>
      <c r="W5369" s="64"/>
    </row>
    <row r="5370" customFormat="false" ht="14.25" hidden="false" customHeight="false" outlineLevel="0" collapsed="false">
      <c r="A5370" s="0" t="s">
        <v>826</v>
      </c>
      <c r="B5370" s="52" t="s">
        <v>976</v>
      </c>
      <c r="C5370" s="52" t="s">
        <v>743</v>
      </c>
      <c r="D5370" s="53" t="n">
        <v>0.1</v>
      </c>
      <c r="E5370" s="53" t="s">
        <v>748</v>
      </c>
      <c r="F5370" s="0" t="s">
        <v>1404</v>
      </c>
      <c r="G5370" s="0" t="str">
        <f aca="false">LEFT(B5370,2)</f>
        <v>11</v>
      </c>
      <c r="H5370" s="0" t="str">
        <f aca="false">I5370&amp;"_"&amp;G5370&amp;"_"&amp;F5370</f>
        <v>Bjergsalamander_11_20190117_DL2018108_NZahlesGym_koersel1</v>
      </c>
      <c r="I5370" s="61" t="str">
        <f aca="false">MID(RIGHT(B5370,LEN(B5370)-3),1,FIND("_",RIGHT(B5370,LEN(B5370)-3))-1)</f>
        <v>Bjergsalamander</v>
      </c>
      <c r="J5370" s="61" t="str">
        <f aca="false">TRIM(SUBSTITUTE(RIGHT(B5370,FIND(I5370,B5370)+1),"_",""))</f>
        <v>PosK</v>
      </c>
      <c r="K5370" s="0" t="str">
        <f aca="false">IFERROR(VALUE(SUBSTITUTE(E5370,".",",")),E5370)</f>
        <v>No Ct</v>
      </c>
      <c r="L5370" s="61" t="n">
        <f aca="false">IF(J5370="PosK",SUMIFS(K:K,J:J,"PosK",H:H,H5370),"")</f>
        <v>0</v>
      </c>
      <c r="M5370" s="61" t="n">
        <f aca="false">IF(J5370="PosK",SUMIFS(K:K,J:J,"NegK",H:H,H5370),"")</f>
        <v>0</v>
      </c>
      <c r="N5370" s="61" t="n">
        <f aca="false">IF(J5370="PosK",SUMIFS(K:K,J:J,"eDNA",H:H,H5370),"")</f>
        <v>0</v>
      </c>
      <c r="P5370" s="62" t="n">
        <f aca="false">IF(K5372="No Ct",0,K5372)</f>
        <v>0</v>
      </c>
      <c r="Q5370" s="62" t="n">
        <f aca="false">IF(K5373="No Ct",0,K5373)</f>
        <v>0</v>
      </c>
      <c r="R5370" s="0" t="str">
        <f aca="false">IF(AND(L5370&gt;0,M5370=0),"Valid","Invalid")</f>
        <v>Invalid</v>
      </c>
      <c r="S5370" s="0" t="str">
        <f aca="false">IF(OR(P5370&gt;1,Q5370&gt;1),"Present","Absent")</f>
        <v>Absent</v>
      </c>
      <c r="T5370" s="63" t="str">
        <f aca="false">IF(OR(AND(P5370&gt;1,P5370&lt;41),AND(Q5370&gt;1,Q5370&lt;41)),"Ct&lt;41","Ct&gt;41")</f>
        <v>Ct&gt;41</v>
      </c>
      <c r="U5370" s="0" t="str">
        <f aca="false">I5370</f>
        <v>Bjergsalamander</v>
      </c>
      <c r="V5370" s="0" t="str">
        <f aca="false">MID(F5370,10,9)</f>
        <v>DL2018108</v>
      </c>
      <c r="W5370" s="64" t="str">
        <f aca="false">V5370&amp;"_"&amp;U5370&amp;"_"&amp;R5370&amp;"_"&amp;S5370&amp;"_"&amp;T5370</f>
        <v>DL2018108_Bjergsalamander_Invalid_Absent_Ct&gt;41</v>
      </c>
    </row>
    <row r="5371" customFormat="false" ht="14.25" hidden="false" customHeight="false" outlineLevel="0" collapsed="false">
      <c r="A5371" s="0" t="s">
        <v>828</v>
      </c>
      <c r="B5371" s="52" t="s">
        <v>977</v>
      </c>
      <c r="C5371" s="52" t="s">
        <v>747</v>
      </c>
      <c r="D5371" s="53" t="n">
        <v>0.1</v>
      </c>
      <c r="E5371" s="53" t="s">
        <v>748</v>
      </c>
      <c r="F5371" s="0" t="s">
        <v>1404</v>
      </c>
      <c r="G5371" s="0" t="str">
        <f aca="false">LEFT(B5371,2)</f>
        <v>11</v>
      </c>
      <c r="H5371" s="0" t="str">
        <f aca="false">I5371&amp;"_"&amp;G5371&amp;"_"&amp;F5371</f>
        <v>Bjergsalamander_11_20190117_DL2018108_NZahlesGym_koersel1</v>
      </c>
      <c r="I5371" s="61" t="str">
        <f aca="false">MID(RIGHT(B5371,LEN(B5371)-3),1,FIND("_",RIGHT(B5371,LEN(B5371)-3))-1)</f>
        <v>Bjergsalamander</v>
      </c>
      <c r="J5371" s="61" t="str">
        <f aca="false">TRIM(SUBSTITUTE(RIGHT(B5371,FIND(I5371,B5371)+1),"_",""))</f>
        <v>NegK</v>
      </c>
      <c r="K5371" s="0" t="str">
        <f aca="false">IFERROR(VALUE(SUBSTITUTE(E5371,".",",")),E5371)</f>
        <v>No Ct</v>
      </c>
      <c r="L5371" s="61" t="str">
        <f aca="false">IF(J5371="PosK",SUMIFS(K:K,J:J,"PosK",H:H,H5371),"")</f>
        <v/>
      </c>
      <c r="M5371" s="61" t="str">
        <f aca="false">IF(J5371="PosK",SUMIFS(K:K,J:J,"NegK",H:H,H5371),"")</f>
        <v/>
      </c>
      <c r="N5371" s="61" t="str">
        <f aca="false">IF(J5371="PosK",SUMIFS(K:K,J:J,"eDNA",H:H,H5371),"")</f>
        <v/>
      </c>
    </row>
    <row r="5372" customFormat="false" ht="14.25" hidden="false" customHeight="false" outlineLevel="0" collapsed="false">
      <c r="A5372" s="0" t="s">
        <v>830</v>
      </c>
      <c r="B5372" s="52" t="s">
        <v>978</v>
      </c>
      <c r="C5372" s="52" t="s">
        <v>751</v>
      </c>
      <c r="D5372" s="53" t="n">
        <v>0.1</v>
      </c>
      <c r="E5372" s="53" t="s">
        <v>748</v>
      </c>
      <c r="F5372" s="0" t="s">
        <v>1404</v>
      </c>
      <c r="G5372" s="0" t="str">
        <f aca="false">LEFT(B5372,2)</f>
        <v>11</v>
      </c>
      <c r="H5372" s="0" t="str">
        <f aca="false">I5372&amp;"_"&amp;G5372&amp;"_"&amp;F5372</f>
        <v>Bjergsalamander_11_20190117_DL2018108_NZahlesGym_koersel1</v>
      </c>
      <c r="I5372" s="61" t="str">
        <f aca="false">MID(RIGHT(B5372,LEN(B5372)-3),1,FIND("_",RIGHT(B5372,LEN(B5372)-3))-1)</f>
        <v>Bjergsalamander</v>
      </c>
      <c r="J5372" s="61" t="str">
        <f aca="false">TRIM(SUBSTITUTE(RIGHT(B5372,FIND(I5372,B5372)+1),"_",""))</f>
        <v>eDNA</v>
      </c>
      <c r="K5372" s="0" t="str">
        <f aca="false">IFERROR(VALUE(SUBSTITUTE(E5372,".",",")),E5372)</f>
        <v>No Ct</v>
      </c>
      <c r="L5372" s="61" t="str">
        <f aca="false">IF(J5372="PosK",SUMIFS(K:K,J:J,"PosK",H:H,H5372),"")</f>
        <v/>
      </c>
      <c r="M5372" s="61" t="str">
        <f aca="false">IF(J5372="PosK",SUMIFS(K:K,J:J,"NegK",H:H,H5372),"")</f>
        <v/>
      </c>
      <c r="N5372" s="61" t="str">
        <f aca="false">IF(J5372="PosK",SUMIFS(K:K,J:J,"eDNA",H:H,H5372),"")</f>
        <v/>
      </c>
      <c r="Q5372" s="62"/>
    </row>
    <row r="5373" customFormat="false" ht="14.25" hidden="false" customHeight="false" outlineLevel="0" collapsed="false">
      <c r="A5373" s="0" t="s">
        <v>832</v>
      </c>
      <c r="B5373" s="52" t="s">
        <v>978</v>
      </c>
      <c r="C5373" s="52" t="s">
        <v>751</v>
      </c>
      <c r="D5373" s="53" t="n">
        <v>0.1</v>
      </c>
      <c r="E5373" s="53" t="s">
        <v>748</v>
      </c>
      <c r="F5373" s="0" t="s">
        <v>1404</v>
      </c>
      <c r="G5373" s="0" t="str">
        <f aca="false">LEFT(B5373,2)</f>
        <v>11</v>
      </c>
      <c r="H5373" s="0" t="str">
        <f aca="false">I5373&amp;"_"&amp;G5373&amp;"_"&amp;F5373</f>
        <v>Bjergsalamander_11_20190117_DL2018108_NZahlesGym_koersel1</v>
      </c>
      <c r="I5373" s="61" t="str">
        <f aca="false">MID(RIGHT(B5373,LEN(B5373)-3),1,FIND("_",RIGHT(B5373,LEN(B5373)-3))-1)</f>
        <v>Bjergsalamander</v>
      </c>
      <c r="J5373" s="61" t="str">
        <f aca="false">TRIM(SUBSTITUTE(RIGHT(B5373,FIND(I5373,B5373)+1),"_",""))</f>
        <v>eDNA</v>
      </c>
      <c r="K5373" s="0" t="str">
        <f aca="false">IFERROR(VALUE(SUBSTITUTE(E5373,".",",")),E5373)</f>
        <v>No Ct</v>
      </c>
      <c r="L5373" s="61" t="str">
        <f aca="false">IF(J5373="PosK",SUMIFS(K:K,J:J,"PosK",H:H,H5373),"")</f>
        <v/>
      </c>
      <c r="M5373" s="61" t="str">
        <f aca="false">IF(J5373="PosK",SUMIFS(K:K,J:J,"NegK",H:H,H5373),"")</f>
        <v/>
      </c>
      <c r="N5373" s="61" t="str">
        <f aca="false">IF(J5373="PosK",SUMIFS(K:K,J:J,"eDNA",H:H,H5373),"")</f>
        <v/>
      </c>
      <c r="P5373" s="62"/>
      <c r="T5373" s="63"/>
      <c r="W5373" s="64"/>
    </row>
    <row r="5374" customFormat="false" ht="14.25" hidden="false" customHeight="false" outlineLevel="0" collapsed="false">
      <c r="A5374" s="0" t="s">
        <v>834</v>
      </c>
      <c r="B5374" s="52" t="s">
        <v>980</v>
      </c>
      <c r="C5374" s="52" t="s">
        <v>743</v>
      </c>
      <c r="D5374" s="53" t="n">
        <v>0.1</v>
      </c>
      <c r="E5374" s="53" t="s">
        <v>748</v>
      </c>
      <c r="F5374" s="0" t="s">
        <v>1404</v>
      </c>
      <c r="G5374" s="0" t="str">
        <f aca="false">LEFT(B5374,2)</f>
        <v>12</v>
      </c>
      <c r="H5374" s="0" t="str">
        <f aca="false">I5374&amp;"_"&amp;G5374&amp;"_"&amp;F5374</f>
        <v>Latterfroe_12_20190117_DL2018108_NZahlesGym_koersel1</v>
      </c>
      <c r="I5374" s="61" t="str">
        <f aca="false">MID(RIGHT(B5374,LEN(B5374)-3),1,FIND("_",RIGHT(B5374,LEN(B5374)-3))-1)</f>
        <v>Latterfroe</v>
      </c>
      <c r="J5374" s="61" t="str">
        <f aca="false">TRIM(SUBSTITUTE(RIGHT(B5374,FIND(I5374,B5374)+1),"_",""))</f>
        <v>PosK</v>
      </c>
      <c r="K5374" s="0" t="str">
        <f aca="false">IFERROR(VALUE(SUBSTITUTE(E5374,".",",")),E5374)</f>
        <v>No Ct</v>
      </c>
      <c r="L5374" s="61" t="n">
        <f aca="false">IF(J5374="PosK",SUMIFS(K:K,J:J,"PosK",H:H,H5374),"")</f>
        <v>0</v>
      </c>
      <c r="M5374" s="61" t="n">
        <f aca="false">IF(J5374="PosK",SUMIFS(K:K,J:J,"NegK",H:H,H5374),"")</f>
        <v>0</v>
      </c>
      <c r="N5374" s="61" t="n">
        <f aca="false">IF(J5374="PosK",SUMIFS(K:K,J:J,"eDNA",H:H,H5374),"")</f>
        <v>0</v>
      </c>
      <c r="P5374" s="62" t="n">
        <f aca="false">IF(K5376="No Ct",0,K5376)</f>
        <v>0</v>
      </c>
      <c r="Q5374" s="62" t="n">
        <f aca="false">IF(K5377="No Ct",0,K5377)</f>
        <v>0</v>
      </c>
      <c r="R5374" s="0" t="str">
        <f aca="false">IF(AND(L5374&gt;0,M5374=0),"Valid","Invalid")</f>
        <v>Invalid</v>
      </c>
      <c r="S5374" s="0" t="str">
        <f aca="false">IF(OR(P5374&gt;1,Q5374&gt;1),"Present","Absent")</f>
        <v>Absent</v>
      </c>
      <c r="T5374" s="63" t="str">
        <f aca="false">IF(OR(AND(P5374&gt;1,P5374&lt;41),AND(Q5374&gt;1,Q5374&lt;41)),"Ct&lt;41","Ct&gt;41")</f>
        <v>Ct&gt;41</v>
      </c>
      <c r="U5374" s="0" t="str">
        <f aca="false">I5374</f>
        <v>Latterfroe</v>
      </c>
      <c r="V5374" s="0" t="str">
        <f aca="false">MID(F5374,10,9)</f>
        <v>DL2018108</v>
      </c>
      <c r="W5374" s="64" t="str">
        <f aca="false">V5374&amp;"_"&amp;U5374&amp;"_"&amp;R5374&amp;"_"&amp;S5374&amp;"_"&amp;T5374</f>
        <v>DL2018108_Latterfroe_Invalid_Absent_Ct&gt;41</v>
      </c>
    </row>
    <row r="5375" customFormat="false" ht="14.25" hidden="false" customHeight="false" outlineLevel="0" collapsed="false">
      <c r="A5375" s="0" t="s">
        <v>836</v>
      </c>
      <c r="B5375" s="52" t="s">
        <v>981</v>
      </c>
      <c r="C5375" s="52" t="s">
        <v>747</v>
      </c>
      <c r="D5375" s="53" t="n">
        <v>0.1</v>
      </c>
      <c r="E5375" s="53" t="s">
        <v>748</v>
      </c>
      <c r="F5375" s="0" t="s">
        <v>1404</v>
      </c>
      <c r="G5375" s="0" t="str">
        <f aca="false">LEFT(B5375,2)</f>
        <v>12</v>
      </c>
      <c r="H5375" s="0" t="str">
        <f aca="false">I5375&amp;"_"&amp;G5375&amp;"_"&amp;F5375</f>
        <v>Latterfroe_12_20190117_DL2018108_NZahlesGym_koersel1</v>
      </c>
      <c r="I5375" s="61" t="str">
        <f aca="false">MID(RIGHT(B5375,LEN(B5375)-3),1,FIND("_",RIGHT(B5375,LEN(B5375)-3))-1)</f>
        <v>Latterfroe</v>
      </c>
      <c r="J5375" s="61" t="str">
        <f aca="false">TRIM(SUBSTITUTE(RIGHT(B5375,FIND(I5375,B5375)+1),"_",""))</f>
        <v>NegK</v>
      </c>
      <c r="K5375" s="0" t="str">
        <f aca="false">IFERROR(VALUE(SUBSTITUTE(E5375,".",",")),E5375)</f>
        <v>No Ct</v>
      </c>
      <c r="L5375" s="61" t="str">
        <f aca="false">IF(J5375="PosK",SUMIFS(K:K,J:J,"PosK",H:H,H5375),"")</f>
        <v/>
      </c>
      <c r="M5375" s="61" t="str">
        <f aca="false">IF(J5375="PosK",SUMIFS(K:K,J:J,"NegK",H:H,H5375),"")</f>
        <v/>
      </c>
      <c r="N5375" s="61" t="str">
        <f aca="false">IF(J5375="PosK",SUMIFS(K:K,J:J,"eDNA",H:H,H5375),"")</f>
        <v/>
      </c>
    </row>
    <row r="5376" customFormat="false" ht="14.25" hidden="false" customHeight="false" outlineLevel="0" collapsed="false">
      <c r="A5376" s="0" t="s">
        <v>838</v>
      </c>
      <c r="B5376" s="52" t="s">
        <v>982</v>
      </c>
      <c r="C5376" s="52" t="s">
        <v>751</v>
      </c>
      <c r="D5376" s="53" t="n">
        <v>0.1</v>
      </c>
      <c r="E5376" s="53" t="s">
        <v>748</v>
      </c>
      <c r="F5376" s="0" t="s">
        <v>1404</v>
      </c>
      <c r="G5376" s="0" t="str">
        <f aca="false">LEFT(B5376,2)</f>
        <v>12</v>
      </c>
      <c r="H5376" s="0" t="str">
        <f aca="false">I5376&amp;"_"&amp;G5376&amp;"_"&amp;F5376</f>
        <v>Latterfroe_12_20190117_DL2018108_NZahlesGym_koersel1</v>
      </c>
      <c r="I5376" s="61" t="str">
        <f aca="false">MID(RIGHT(B5376,LEN(B5376)-3),1,FIND("_",RIGHT(B5376,LEN(B5376)-3))-1)</f>
        <v>Latterfroe</v>
      </c>
      <c r="J5376" s="61" t="str">
        <f aca="false">TRIM(SUBSTITUTE(RIGHT(B5376,FIND(I5376,B5376)+1),"_",""))</f>
        <v>eDNA</v>
      </c>
      <c r="K5376" s="0" t="str">
        <f aca="false">IFERROR(VALUE(SUBSTITUTE(E5376,".",",")),E5376)</f>
        <v>No Ct</v>
      </c>
      <c r="L5376" s="61" t="str">
        <f aca="false">IF(J5376="PosK",SUMIFS(K:K,J:J,"PosK",H:H,H5376),"")</f>
        <v/>
      </c>
      <c r="M5376" s="61" t="str">
        <f aca="false">IF(J5376="PosK",SUMIFS(K:K,J:J,"NegK",H:H,H5376),"")</f>
        <v/>
      </c>
      <c r="N5376" s="61" t="str">
        <f aca="false">IF(J5376="PosK",SUMIFS(K:K,J:J,"eDNA",H:H,H5376),"")</f>
        <v/>
      </c>
      <c r="Q5376" s="62"/>
    </row>
    <row r="5377" customFormat="false" ht="14.25" hidden="false" customHeight="false" outlineLevel="0" collapsed="false">
      <c r="A5377" s="0" t="s">
        <v>840</v>
      </c>
      <c r="B5377" s="52" t="s">
        <v>982</v>
      </c>
      <c r="C5377" s="52" t="s">
        <v>751</v>
      </c>
      <c r="D5377" s="53" t="n">
        <v>0.1</v>
      </c>
      <c r="E5377" s="53" t="s">
        <v>748</v>
      </c>
      <c r="F5377" s="0" t="s">
        <v>1404</v>
      </c>
      <c r="G5377" s="0" t="str">
        <f aca="false">LEFT(B5377,2)</f>
        <v>12</v>
      </c>
      <c r="H5377" s="0" t="str">
        <f aca="false">I5377&amp;"_"&amp;G5377&amp;"_"&amp;F5377</f>
        <v>Latterfroe_12_20190117_DL2018108_NZahlesGym_koersel1</v>
      </c>
      <c r="I5377" s="61" t="str">
        <f aca="false">MID(RIGHT(B5377,LEN(B5377)-3),1,FIND("_",RIGHT(B5377,LEN(B5377)-3))-1)</f>
        <v>Latterfroe</v>
      </c>
      <c r="J5377" s="61" t="str">
        <f aca="false">TRIM(SUBSTITUTE(RIGHT(B5377,FIND(I5377,B5377)+1),"_",""))</f>
        <v>eDNA</v>
      </c>
      <c r="K5377" s="0" t="str">
        <f aca="false">IFERROR(VALUE(SUBSTITUTE(E5377,".",",")),E5377)</f>
        <v>No Ct</v>
      </c>
      <c r="L5377" s="61" t="str">
        <f aca="false">IF(J5377="PosK",SUMIFS(K:K,J:J,"PosK",H:H,H5377),"")</f>
        <v/>
      </c>
      <c r="M5377" s="61" t="str">
        <f aca="false">IF(J5377="PosK",SUMIFS(K:K,J:J,"NegK",H:H,H5377),"")</f>
        <v/>
      </c>
      <c r="N5377" s="61" t="str">
        <f aca="false">IF(J5377="PosK",SUMIFS(K:K,J:J,"eDNA",H:H,H5377),"")</f>
        <v/>
      </c>
      <c r="P5377" s="62"/>
      <c r="T5377" s="63"/>
      <c r="W5377" s="64"/>
    </row>
    <row r="5378" customFormat="false" ht="14.25" hidden="false" customHeight="false" outlineLevel="0" collapsed="false">
      <c r="A5378" s="0" t="s">
        <v>842</v>
      </c>
      <c r="B5378" s="52" t="s">
        <v>984</v>
      </c>
      <c r="C5378" s="52" t="s">
        <v>743</v>
      </c>
      <c r="D5378" s="53" t="n">
        <v>0.1</v>
      </c>
      <c r="E5378" s="53" t="s">
        <v>748</v>
      </c>
      <c r="F5378" s="0" t="s">
        <v>1404</v>
      </c>
      <c r="G5378" s="0" t="str">
        <f aca="false">LEFT(B5378,2)</f>
        <v>13</v>
      </c>
      <c r="H5378" s="0" t="str">
        <f aca="false">I5378&amp;"_"&amp;G5378&amp;"_"&amp;F5378</f>
        <v>Spidssnudetfroe_13_20190117_DL2018108_NZahlesGym_koersel1</v>
      </c>
      <c r="I5378" s="61" t="str">
        <f aca="false">MID(RIGHT(B5378,LEN(B5378)-3),1,FIND("_",RIGHT(B5378,LEN(B5378)-3))-1)</f>
        <v>Spidssnudetfroe</v>
      </c>
      <c r="J5378" s="61" t="str">
        <f aca="false">TRIM(SUBSTITUTE(RIGHT(B5378,FIND(I5378,B5378)+1),"_",""))</f>
        <v>PosK</v>
      </c>
      <c r="K5378" s="0" t="str">
        <f aca="false">IFERROR(VALUE(SUBSTITUTE(E5378,".",",")),E5378)</f>
        <v>No Ct</v>
      </c>
      <c r="L5378" s="61" t="n">
        <f aca="false">IF(J5378="PosK",SUMIFS(K:K,J:J,"PosK",H:H,H5378),"")</f>
        <v>0</v>
      </c>
      <c r="M5378" s="61" t="n">
        <f aca="false">IF(J5378="PosK",SUMIFS(K:K,J:J,"NegK",H:H,H5378),"")</f>
        <v>0</v>
      </c>
      <c r="N5378" s="61" t="n">
        <f aca="false">IF(J5378="PosK",SUMIFS(K:K,J:J,"eDNA",H:H,H5378),"")</f>
        <v>0</v>
      </c>
      <c r="P5378" s="62" t="n">
        <f aca="false">IF(K5380="No Ct",0,K5380)</f>
        <v>0</v>
      </c>
      <c r="Q5378" s="62" t="n">
        <f aca="false">IF(K5381="No Ct",0,K5381)</f>
        <v>0</v>
      </c>
      <c r="R5378" s="0" t="str">
        <f aca="false">IF(AND(L5378&gt;0,M5378=0),"Valid","Invalid")</f>
        <v>Invalid</v>
      </c>
      <c r="S5378" s="0" t="str">
        <f aca="false">IF(OR(P5378&gt;1,Q5378&gt;1),"Present","Absent")</f>
        <v>Absent</v>
      </c>
      <c r="T5378" s="63" t="str">
        <f aca="false">IF(OR(AND(P5378&gt;1,P5378&lt;41),AND(Q5378&gt;1,Q5378&lt;41)),"Ct&lt;41","Ct&gt;41")</f>
        <v>Ct&gt;41</v>
      </c>
      <c r="U5378" s="0" t="str">
        <f aca="false">I5378</f>
        <v>Spidssnudetfroe</v>
      </c>
      <c r="V5378" s="0" t="str">
        <f aca="false">MID(F5378,10,9)</f>
        <v>DL2018108</v>
      </c>
      <c r="W5378" s="64" t="str">
        <f aca="false">V5378&amp;"_"&amp;U5378&amp;"_"&amp;R5378&amp;"_"&amp;S5378&amp;"_"&amp;T5378</f>
        <v>DL2018108_Spidssnudetfroe_Invalid_Absent_Ct&gt;41</v>
      </c>
    </row>
    <row r="5379" customFormat="false" ht="14.25" hidden="false" customHeight="false" outlineLevel="0" collapsed="false">
      <c r="A5379" s="0" t="s">
        <v>844</v>
      </c>
      <c r="B5379" s="52" t="s">
        <v>985</v>
      </c>
      <c r="C5379" s="52" t="s">
        <v>747</v>
      </c>
      <c r="D5379" s="53" t="n">
        <v>0.1</v>
      </c>
      <c r="E5379" s="53" t="s">
        <v>748</v>
      </c>
      <c r="F5379" s="0" t="s">
        <v>1404</v>
      </c>
      <c r="G5379" s="0" t="str">
        <f aca="false">LEFT(B5379,2)</f>
        <v>13</v>
      </c>
      <c r="H5379" s="0" t="str">
        <f aca="false">I5379&amp;"_"&amp;G5379&amp;"_"&amp;F5379</f>
        <v>Spidssnudetfroe_13_20190117_DL2018108_NZahlesGym_koersel1</v>
      </c>
      <c r="I5379" s="61" t="str">
        <f aca="false">MID(RIGHT(B5379,LEN(B5379)-3),1,FIND("_",RIGHT(B5379,LEN(B5379)-3))-1)</f>
        <v>Spidssnudetfroe</v>
      </c>
      <c r="J5379" s="61" t="str">
        <f aca="false">TRIM(SUBSTITUTE(RIGHT(B5379,FIND(I5379,B5379)+1),"_",""))</f>
        <v>NegK</v>
      </c>
      <c r="K5379" s="0" t="str">
        <f aca="false">IFERROR(VALUE(SUBSTITUTE(E5379,".",",")),E5379)</f>
        <v>No Ct</v>
      </c>
      <c r="L5379" s="61" t="str">
        <f aca="false">IF(J5379="PosK",SUMIFS(K:K,J:J,"PosK",H:H,H5379),"")</f>
        <v/>
      </c>
      <c r="M5379" s="61" t="str">
        <f aca="false">IF(J5379="PosK",SUMIFS(K:K,J:J,"NegK",H:H,H5379),"")</f>
        <v/>
      </c>
      <c r="N5379" s="61" t="str">
        <f aca="false">IF(J5379="PosK",SUMIFS(K:K,J:J,"eDNA",H:H,H5379),"")</f>
        <v/>
      </c>
    </row>
    <row r="5380" customFormat="false" ht="14.25" hidden="false" customHeight="false" outlineLevel="0" collapsed="false">
      <c r="A5380" s="0" t="s">
        <v>846</v>
      </c>
      <c r="B5380" s="52" t="s">
        <v>986</v>
      </c>
      <c r="C5380" s="52" t="s">
        <v>751</v>
      </c>
      <c r="D5380" s="53" t="n">
        <v>0.1</v>
      </c>
      <c r="E5380" s="53" t="s">
        <v>748</v>
      </c>
      <c r="F5380" s="0" t="s">
        <v>1404</v>
      </c>
      <c r="G5380" s="0" t="str">
        <f aca="false">LEFT(B5380,2)</f>
        <v>13</v>
      </c>
      <c r="H5380" s="0" t="str">
        <f aca="false">I5380&amp;"_"&amp;G5380&amp;"_"&amp;F5380</f>
        <v>Spidssnudetfroe_13_20190117_DL2018108_NZahlesGym_koersel1</v>
      </c>
      <c r="I5380" s="61" t="str">
        <f aca="false">MID(RIGHT(B5380,LEN(B5380)-3),1,FIND("_",RIGHT(B5380,LEN(B5380)-3))-1)</f>
        <v>Spidssnudetfroe</v>
      </c>
      <c r="J5380" s="61" t="str">
        <f aca="false">TRIM(SUBSTITUTE(RIGHT(B5380,FIND(I5380,B5380)+1),"_",""))</f>
        <v>eDNA</v>
      </c>
      <c r="K5380" s="0" t="str">
        <f aca="false">IFERROR(VALUE(SUBSTITUTE(E5380,".",",")),E5380)</f>
        <v>No Ct</v>
      </c>
      <c r="L5380" s="61" t="str">
        <f aca="false">IF(J5380="PosK",SUMIFS(K:K,J:J,"PosK",H:H,H5380),"")</f>
        <v/>
      </c>
      <c r="M5380" s="61" t="str">
        <f aca="false">IF(J5380="PosK",SUMIFS(K:K,J:J,"NegK",H:H,H5380),"")</f>
        <v/>
      </c>
      <c r="N5380" s="61" t="str">
        <f aca="false">IF(J5380="PosK",SUMIFS(K:K,J:J,"eDNA",H:H,H5380),"")</f>
        <v/>
      </c>
      <c r="Q5380" s="62"/>
    </row>
    <row r="5381" customFormat="false" ht="14.25" hidden="false" customHeight="false" outlineLevel="0" collapsed="false">
      <c r="A5381" s="0" t="s">
        <v>848</v>
      </c>
      <c r="B5381" s="52" t="s">
        <v>986</v>
      </c>
      <c r="C5381" s="52" t="s">
        <v>751</v>
      </c>
      <c r="D5381" s="53" t="n">
        <v>0.1</v>
      </c>
      <c r="E5381" s="53" t="s">
        <v>748</v>
      </c>
      <c r="F5381" s="0" t="s">
        <v>1404</v>
      </c>
      <c r="G5381" s="0" t="str">
        <f aca="false">LEFT(B5381,2)</f>
        <v>13</v>
      </c>
      <c r="H5381" s="0" t="str">
        <f aca="false">I5381&amp;"_"&amp;G5381&amp;"_"&amp;F5381</f>
        <v>Spidssnudetfroe_13_20190117_DL2018108_NZahlesGym_koersel1</v>
      </c>
      <c r="I5381" s="61" t="str">
        <f aca="false">MID(RIGHT(B5381,LEN(B5381)-3),1,FIND("_",RIGHT(B5381,LEN(B5381)-3))-1)</f>
        <v>Spidssnudetfroe</v>
      </c>
      <c r="J5381" s="61" t="str">
        <f aca="false">TRIM(SUBSTITUTE(RIGHT(B5381,FIND(I5381,B5381)+1),"_",""))</f>
        <v>eDNA</v>
      </c>
      <c r="K5381" s="0" t="str">
        <f aca="false">IFERROR(VALUE(SUBSTITUTE(E5381,".",",")),E5381)</f>
        <v>No Ct</v>
      </c>
      <c r="L5381" s="61" t="str">
        <f aca="false">IF(J5381="PosK",SUMIFS(K:K,J:J,"PosK",H:H,H5381),"")</f>
        <v/>
      </c>
      <c r="M5381" s="61" t="str">
        <f aca="false">IF(J5381="PosK",SUMIFS(K:K,J:J,"NegK",H:H,H5381),"")</f>
        <v/>
      </c>
      <c r="N5381" s="61" t="str">
        <f aca="false">IF(J5381="PosK",SUMIFS(K:K,J:J,"eDNA",H:H,H5381),"")</f>
        <v/>
      </c>
      <c r="P5381" s="62"/>
      <c r="T5381" s="63"/>
      <c r="W5381" s="64"/>
    </row>
    <row r="5382" customFormat="false" ht="14.25" hidden="false" customHeight="false" outlineLevel="0" collapsed="false">
      <c r="A5382" s="0" t="s">
        <v>849</v>
      </c>
      <c r="B5382" s="52" t="s">
        <v>987</v>
      </c>
      <c r="C5382" s="52" t="s">
        <v>743</v>
      </c>
      <c r="D5382" s="53" t="n">
        <v>0.1</v>
      </c>
      <c r="E5382" s="53" t="s">
        <v>748</v>
      </c>
      <c r="F5382" s="0" t="s">
        <v>1404</v>
      </c>
      <c r="G5382" s="0" t="str">
        <f aca="false">LEFT(B5382,2)</f>
        <v>14</v>
      </c>
      <c r="H5382" s="0" t="str">
        <f aca="false">I5382&amp;"_"&amp;G5382&amp;"_"&amp;F5382</f>
        <v>Spidssnudetfroe_14_20190117_DL2018108_NZahlesGym_koersel1</v>
      </c>
      <c r="I5382" s="61" t="str">
        <f aca="false">MID(RIGHT(B5382,LEN(B5382)-3),1,FIND("_",RIGHT(B5382,LEN(B5382)-3))-1)</f>
        <v>Spidssnudetfroe</v>
      </c>
      <c r="J5382" s="61" t="str">
        <f aca="false">TRIM(SUBSTITUTE(RIGHT(B5382,FIND(I5382,B5382)+1),"_",""))</f>
        <v>PosK</v>
      </c>
      <c r="K5382" s="0" t="str">
        <f aca="false">IFERROR(VALUE(SUBSTITUTE(E5382,".",",")),E5382)</f>
        <v>No Ct</v>
      </c>
      <c r="L5382" s="61" t="n">
        <f aca="false">IF(J5382="PosK",SUMIFS(K:K,J:J,"PosK",H:H,H5382),"")</f>
        <v>0</v>
      </c>
      <c r="M5382" s="61" t="n">
        <f aca="false">IF(J5382="PosK",SUMIFS(K:K,J:J,"NegK",H:H,H5382),"")</f>
        <v>0</v>
      </c>
      <c r="N5382" s="61" t="n">
        <f aca="false">IF(J5382="PosK",SUMIFS(K:K,J:J,"eDNA",H:H,H5382),"")</f>
        <v>0</v>
      </c>
      <c r="P5382" s="62" t="n">
        <f aca="false">IF(K5384="No Ct",0,K5384)</f>
        <v>0</v>
      </c>
      <c r="Q5382" s="62" t="n">
        <f aca="false">IF(K5385="No Ct",0,K5385)</f>
        <v>0</v>
      </c>
      <c r="R5382" s="0" t="str">
        <f aca="false">IF(AND(L5382&gt;0,M5382=0),"Valid","Invalid")</f>
        <v>Invalid</v>
      </c>
      <c r="S5382" s="0" t="str">
        <f aca="false">IF(OR(P5382&gt;1,Q5382&gt;1),"Present","Absent")</f>
        <v>Absent</v>
      </c>
      <c r="T5382" s="63" t="str">
        <f aca="false">IF(OR(AND(P5382&gt;1,P5382&lt;41),AND(Q5382&gt;1,Q5382&lt;41)),"Ct&lt;41","Ct&gt;41")</f>
        <v>Ct&gt;41</v>
      </c>
      <c r="U5382" s="0" t="str">
        <f aca="false">I5382</f>
        <v>Spidssnudetfroe</v>
      </c>
      <c r="V5382" s="0" t="str">
        <f aca="false">MID(F5382,10,9)</f>
        <v>DL2018108</v>
      </c>
      <c r="W5382" s="64" t="str">
        <f aca="false">V5382&amp;"_"&amp;U5382&amp;"_"&amp;R5382&amp;"_"&amp;S5382&amp;"_"&amp;T5382</f>
        <v>DL2018108_Spidssnudetfroe_Invalid_Absent_Ct&gt;41</v>
      </c>
    </row>
    <row r="5383" customFormat="false" ht="14.25" hidden="false" customHeight="false" outlineLevel="0" collapsed="false">
      <c r="A5383" s="0" t="s">
        <v>851</v>
      </c>
      <c r="B5383" s="52" t="s">
        <v>988</v>
      </c>
      <c r="C5383" s="52" t="s">
        <v>747</v>
      </c>
      <c r="D5383" s="53" t="n">
        <v>0.1</v>
      </c>
      <c r="E5383" s="53" t="s">
        <v>748</v>
      </c>
      <c r="F5383" s="0" t="s">
        <v>1404</v>
      </c>
      <c r="G5383" s="0" t="str">
        <f aca="false">LEFT(B5383,2)</f>
        <v>14</v>
      </c>
      <c r="H5383" s="0" t="str">
        <f aca="false">I5383&amp;"_"&amp;G5383&amp;"_"&amp;F5383</f>
        <v>Spidssnudetfroe_14_20190117_DL2018108_NZahlesGym_koersel1</v>
      </c>
      <c r="I5383" s="61" t="str">
        <f aca="false">MID(RIGHT(B5383,LEN(B5383)-3),1,FIND("_",RIGHT(B5383,LEN(B5383)-3))-1)</f>
        <v>Spidssnudetfroe</v>
      </c>
      <c r="J5383" s="61" t="str">
        <f aca="false">TRIM(SUBSTITUTE(RIGHT(B5383,FIND(I5383,B5383)+1),"_",""))</f>
        <v>NegK</v>
      </c>
      <c r="K5383" s="0" t="str">
        <f aca="false">IFERROR(VALUE(SUBSTITUTE(E5383,".",",")),E5383)</f>
        <v>No Ct</v>
      </c>
      <c r="L5383" s="61" t="str">
        <f aca="false">IF(J5383="PosK",SUMIFS(K:K,J:J,"PosK",H:H,H5383),"")</f>
        <v/>
      </c>
      <c r="M5383" s="61" t="str">
        <f aca="false">IF(J5383="PosK",SUMIFS(K:K,J:J,"NegK",H:H,H5383),"")</f>
        <v/>
      </c>
      <c r="N5383" s="61" t="str">
        <f aca="false">IF(J5383="PosK",SUMIFS(K:K,J:J,"eDNA",H:H,H5383),"")</f>
        <v/>
      </c>
    </row>
    <row r="5384" customFormat="false" ht="14.25" hidden="false" customHeight="false" outlineLevel="0" collapsed="false">
      <c r="A5384" s="0" t="s">
        <v>853</v>
      </c>
      <c r="B5384" s="52" t="s">
        <v>989</v>
      </c>
      <c r="C5384" s="52" t="s">
        <v>751</v>
      </c>
      <c r="D5384" s="53" t="n">
        <v>0.1</v>
      </c>
      <c r="E5384" s="53" t="s">
        <v>748</v>
      </c>
      <c r="F5384" s="0" t="s">
        <v>1404</v>
      </c>
      <c r="G5384" s="0" t="str">
        <f aca="false">LEFT(B5384,2)</f>
        <v>14</v>
      </c>
      <c r="H5384" s="0" t="str">
        <f aca="false">I5384&amp;"_"&amp;G5384&amp;"_"&amp;F5384</f>
        <v>Spidssnudetfroe_14_20190117_DL2018108_NZahlesGym_koersel1</v>
      </c>
      <c r="I5384" s="61" t="str">
        <f aca="false">MID(RIGHT(B5384,LEN(B5384)-3),1,FIND("_",RIGHT(B5384,LEN(B5384)-3))-1)</f>
        <v>Spidssnudetfroe</v>
      </c>
      <c r="J5384" s="61" t="str">
        <f aca="false">TRIM(SUBSTITUTE(RIGHT(B5384,FIND(I5384,B5384)+1),"_",""))</f>
        <v>eDNA</v>
      </c>
      <c r="K5384" s="0" t="str">
        <f aca="false">IFERROR(VALUE(SUBSTITUTE(E5384,".",",")),E5384)</f>
        <v>No Ct</v>
      </c>
      <c r="L5384" s="61" t="str">
        <f aca="false">IF(J5384="PosK",SUMIFS(K:K,J:J,"PosK",H:H,H5384),"")</f>
        <v/>
      </c>
      <c r="M5384" s="61" t="str">
        <f aca="false">IF(J5384="PosK",SUMIFS(K:K,J:J,"NegK",H:H,H5384),"")</f>
        <v/>
      </c>
      <c r="N5384" s="61" t="str">
        <f aca="false">IF(J5384="PosK",SUMIFS(K:K,J:J,"eDNA",H:H,H5384),"")</f>
        <v/>
      </c>
      <c r="Q5384" s="62"/>
    </row>
    <row r="5385" customFormat="false" ht="14.25" hidden="false" customHeight="false" outlineLevel="0" collapsed="false">
      <c r="A5385" s="0" t="s">
        <v>855</v>
      </c>
      <c r="B5385" s="52" t="s">
        <v>989</v>
      </c>
      <c r="C5385" s="52" t="s">
        <v>751</v>
      </c>
      <c r="D5385" s="53" t="n">
        <v>0.1</v>
      </c>
      <c r="E5385" s="53" t="s">
        <v>748</v>
      </c>
      <c r="F5385" s="0" t="s">
        <v>1404</v>
      </c>
      <c r="G5385" s="0" t="str">
        <f aca="false">LEFT(B5385,2)</f>
        <v>14</v>
      </c>
      <c r="H5385" s="0" t="str">
        <f aca="false">I5385&amp;"_"&amp;G5385&amp;"_"&amp;F5385</f>
        <v>Spidssnudetfroe_14_20190117_DL2018108_NZahlesGym_koersel1</v>
      </c>
      <c r="I5385" s="61" t="str">
        <f aca="false">MID(RIGHT(B5385,LEN(B5385)-3),1,FIND("_",RIGHT(B5385,LEN(B5385)-3))-1)</f>
        <v>Spidssnudetfroe</v>
      </c>
      <c r="J5385" s="61" t="str">
        <f aca="false">TRIM(SUBSTITUTE(RIGHT(B5385,FIND(I5385,B5385)+1),"_",""))</f>
        <v>eDNA</v>
      </c>
      <c r="K5385" s="0" t="str">
        <f aca="false">IFERROR(VALUE(SUBSTITUTE(E5385,".",",")),E5385)</f>
        <v>No Ct</v>
      </c>
      <c r="L5385" s="61" t="str">
        <f aca="false">IF(J5385="PosK",SUMIFS(K:K,J:J,"PosK",H:H,H5385),"")</f>
        <v/>
      </c>
      <c r="M5385" s="61" t="str">
        <f aca="false">IF(J5385="PosK",SUMIFS(K:K,J:J,"NegK",H:H,H5385),"")</f>
        <v/>
      </c>
      <c r="N5385" s="61" t="str">
        <f aca="false">IF(J5385="PosK",SUMIFS(K:K,J:J,"eDNA",H:H,H5385),"")</f>
        <v/>
      </c>
      <c r="P5385" s="62"/>
      <c r="T5385" s="63"/>
      <c r="W5385" s="64"/>
    </row>
    <row r="5386" customFormat="false" ht="14.25" hidden="false" customHeight="false" outlineLevel="0" collapsed="false">
      <c r="A5386" s="0" t="s">
        <v>856</v>
      </c>
      <c r="B5386" s="52" t="s">
        <v>990</v>
      </c>
      <c r="C5386" s="52" t="s">
        <v>743</v>
      </c>
      <c r="D5386" s="53" t="n">
        <v>0.1</v>
      </c>
      <c r="E5386" s="53" t="s">
        <v>748</v>
      </c>
      <c r="F5386" s="0" t="s">
        <v>1404</v>
      </c>
      <c r="G5386" s="0" t="str">
        <f aca="false">LEFT(B5386,2)</f>
        <v>15</v>
      </c>
      <c r="H5386" s="0" t="str">
        <f aca="false">I5386&amp;"_"&amp;G5386&amp;"_"&amp;F5386</f>
        <v>KortbenetGroenFroe_15_20190117_DL2018108_NZahlesGym_koersel1</v>
      </c>
      <c r="I5386" s="61" t="str">
        <f aca="false">MID(RIGHT(B5386,LEN(B5386)-3),1,FIND("_",RIGHT(B5386,LEN(B5386)-3))-1)</f>
        <v>KortbenetGroenFroe</v>
      </c>
      <c r="J5386" s="61" t="str">
        <f aca="false">TRIM(SUBSTITUTE(RIGHT(B5386,FIND(I5386,B5386)+1),"_",""))</f>
        <v>PosK</v>
      </c>
      <c r="K5386" s="0" t="str">
        <f aca="false">IFERROR(VALUE(SUBSTITUTE(E5386,".",",")),E5386)</f>
        <v>No Ct</v>
      </c>
      <c r="L5386" s="61" t="n">
        <f aca="false">IF(J5386="PosK",SUMIFS(K:K,J:J,"PosK",H:H,H5386),"")</f>
        <v>0</v>
      </c>
      <c r="M5386" s="61" t="n">
        <f aca="false">IF(J5386="PosK",SUMIFS(K:K,J:J,"NegK",H:H,H5386),"")</f>
        <v>0</v>
      </c>
      <c r="N5386" s="61" t="n">
        <f aca="false">IF(J5386="PosK",SUMIFS(K:K,J:J,"eDNA",H:H,H5386),"")</f>
        <v>0</v>
      </c>
      <c r="P5386" s="62" t="n">
        <f aca="false">IF(K5388="No Ct",0,K5388)</f>
        <v>0</v>
      </c>
      <c r="Q5386" s="62" t="n">
        <f aca="false">IF(K5389="No Ct",0,K5389)</f>
        <v>0</v>
      </c>
      <c r="R5386" s="0" t="str">
        <f aca="false">IF(AND(L5386&gt;0,M5386=0),"Valid","Invalid")</f>
        <v>Invalid</v>
      </c>
      <c r="S5386" s="0" t="str">
        <f aca="false">IF(OR(P5386&gt;1,Q5386&gt;1),"Present","Absent")</f>
        <v>Absent</v>
      </c>
      <c r="T5386" s="63" t="str">
        <f aca="false">IF(OR(AND(P5386&gt;1,P5386&lt;41),AND(Q5386&gt;1,Q5386&lt;41)),"Ct&lt;41","Ct&gt;41")</f>
        <v>Ct&gt;41</v>
      </c>
      <c r="U5386" s="0" t="str">
        <f aca="false">I5386</f>
        <v>KortbenetGroenFroe</v>
      </c>
      <c r="V5386" s="0" t="str">
        <f aca="false">MID(F5386,10,9)</f>
        <v>DL2018108</v>
      </c>
      <c r="W5386" s="64" t="str">
        <f aca="false">V5386&amp;"_"&amp;U5386&amp;"_"&amp;R5386&amp;"_"&amp;S5386&amp;"_"&amp;T5386</f>
        <v>DL2018108_KortbenetGroenFroe_Invalid_Absent_Ct&gt;41</v>
      </c>
    </row>
    <row r="5387" customFormat="false" ht="14.25" hidden="false" customHeight="false" outlineLevel="0" collapsed="false">
      <c r="A5387" s="0" t="s">
        <v>858</v>
      </c>
      <c r="B5387" s="52" t="s">
        <v>991</v>
      </c>
      <c r="C5387" s="52" t="s">
        <v>747</v>
      </c>
      <c r="D5387" s="53" t="n">
        <v>0.1</v>
      </c>
      <c r="E5387" s="53" t="s">
        <v>748</v>
      </c>
      <c r="F5387" s="0" t="s">
        <v>1404</v>
      </c>
      <c r="G5387" s="0" t="str">
        <f aca="false">LEFT(B5387,2)</f>
        <v>15</v>
      </c>
      <c r="H5387" s="0" t="str">
        <f aca="false">I5387&amp;"_"&amp;G5387&amp;"_"&amp;F5387</f>
        <v>KortbenetGroenFroe_15_20190117_DL2018108_NZahlesGym_koersel1</v>
      </c>
      <c r="I5387" s="61" t="str">
        <f aca="false">MID(RIGHT(B5387,LEN(B5387)-3),1,FIND("_",RIGHT(B5387,LEN(B5387)-3))-1)</f>
        <v>KortbenetGroenFroe</v>
      </c>
      <c r="J5387" s="61" t="str">
        <f aca="false">TRIM(SUBSTITUTE(RIGHT(B5387,FIND(I5387,B5387)+1),"_",""))</f>
        <v>NegK</v>
      </c>
      <c r="K5387" s="0" t="str">
        <f aca="false">IFERROR(VALUE(SUBSTITUTE(E5387,".",",")),E5387)</f>
        <v>No Ct</v>
      </c>
      <c r="L5387" s="61" t="str">
        <f aca="false">IF(J5387="PosK",SUMIFS(K:K,J:J,"PosK",H:H,H5387),"")</f>
        <v/>
      </c>
      <c r="M5387" s="61" t="str">
        <f aca="false">IF(J5387="PosK",SUMIFS(K:K,J:J,"NegK",H:H,H5387),"")</f>
        <v/>
      </c>
      <c r="N5387" s="61" t="str">
        <f aca="false">IF(J5387="PosK",SUMIFS(K:K,J:J,"eDNA",H:H,H5387),"")</f>
        <v/>
      </c>
    </row>
    <row r="5388" customFormat="false" ht="14.25" hidden="false" customHeight="false" outlineLevel="0" collapsed="false">
      <c r="A5388" s="0" t="s">
        <v>860</v>
      </c>
      <c r="B5388" s="52" t="s">
        <v>992</v>
      </c>
      <c r="C5388" s="52" t="s">
        <v>751</v>
      </c>
      <c r="D5388" s="53" t="n">
        <v>0.1</v>
      </c>
      <c r="E5388" s="53" t="s">
        <v>748</v>
      </c>
      <c r="F5388" s="0" t="s">
        <v>1404</v>
      </c>
      <c r="G5388" s="0" t="str">
        <f aca="false">LEFT(B5388,2)</f>
        <v>15</v>
      </c>
      <c r="H5388" s="0" t="str">
        <f aca="false">I5388&amp;"_"&amp;G5388&amp;"_"&amp;F5388</f>
        <v>KortbenetGroenFroe_15_20190117_DL2018108_NZahlesGym_koersel1</v>
      </c>
      <c r="I5388" s="61" t="str">
        <f aca="false">MID(RIGHT(B5388,LEN(B5388)-3),1,FIND("_",RIGHT(B5388,LEN(B5388)-3))-1)</f>
        <v>KortbenetGroenFroe</v>
      </c>
      <c r="J5388" s="61" t="str">
        <f aca="false">TRIM(SUBSTITUTE(RIGHT(B5388,FIND(I5388,B5388)+1),"_",""))</f>
        <v>eDNA</v>
      </c>
      <c r="K5388" s="0" t="str">
        <f aca="false">IFERROR(VALUE(SUBSTITUTE(E5388,".",",")),E5388)</f>
        <v>No Ct</v>
      </c>
      <c r="L5388" s="61" t="str">
        <f aca="false">IF(J5388="PosK",SUMIFS(K:K,J:J,"PosK",H:H,H5388),"")</f>
        <v/>
      </c>
      <c r="M5388" s="61" t="str">
        <f aca="false">IF(J5388="PosK",SUMIFS(K:K,J:J,"NegK",H:H,H5388),"")</f>
        <v/>
      </c>
      <c r="N5388" s="61" t="str">
        <f aca="false">IF(J5388="PosK",SUMIFS(K:K,J:J,"eDNA",H:H,H5388),"")</f>
        <v/>
      </c>
      <c r="Q5388" s="62"/>
    </row>
    <row r="5389" customFormat="false" ht="14.25" hidden="false" customHeight="false" outlineLevel="0" collapsed="false">
      <c r="A5389" s="0" t="s">
        <v>862</v>
      </c>
      <c r="B5389" s="52" t="s">
        <v>992</v>
      </c>
      <c r="C5389" s="52" t="s">
        <v>751</v>
      </c>
      <c r="D5389" s="53" t="n">
        <v>0.1</v>
      </c>
      <c r="E5389" s="53" t="s">
        <v>748</v>
      </c>
      <c r="F5389" s="0" t="s">
        <v>1404</v>
      </c>
      <c r="G5389" s="0" t="str">
        <f aca="false">LEFT(B5389,2)</f>
        <v>15</v>
      </c>
      <c r="H5389" s="0" t="str">
        <f aca="false">I5389&amp;"_"&amp;G5389&amp;"_"&amp;F5389</f>
        <v>KortbenetGroenFroe_15_20190117_DL2018108_NZahlesGym_koersel1</v>
      </c>
      <c r="I5389" s="61" t="str">
        <f aca="false">MID(RIGHT(B5389,LEN(B5389)-3),1,FIND("_",RIGHT(B5389,LEN(B5389)-3))-1)</f>
        <v>KortbenetGroenFroe</v>
      </c>
      <c r="J5389" s="61" t="str">
        <f aca="false">TRIM(SUBSTITUTE(RIGHT(B5389,FIND(I5389,B5389)+1),"_",""))</f>
        <v>eDNA</v>
      </c>
      <c r="K5389" s="0" t="str">
        <f aca="false">IFERROR(VALUE(SUBSTITUTE(E5389,".",",")),E5389)</f>
        <v>No Ct</v>
      </c>
      <c r="L5389" s="61" t="str">
        <f aca="false">IF(J5389="PosK",SUMIFS(K:K,J:J,"PosK",H:H,H5389),"")</f>
        <v/>
      </c>
      <c r="M5389" s="61" t="str">
        <f aca="false">IF(J5389="PosK",SUMIFS(K:K,J:J,"NegK",H:H,H5389),"")</f>
        <v/>
      </c>
      <c r="N5389" s="61" t="str">
        <f aca="false">IF(J5389="PosK",SUMIFS(K:K,J:J,"eDNA",H:H,H5389),"")</f>
        <v/>
      </c>
      <c r="P5389" s="62"/>
      <c r="T5389" s="63"/>
      <c r="W5389" s="64"/>
    </row>
    <row r="5390" customFormat="false" ht="14.25" hidden="false" customHeight="false" outlineLevel="0" collapsed="false">
      <c r="A5390" s="0" t="s">
        <v>863</v>
      </c>
      <c r="B5390" s="52" t="s">
        <v>1212</v>
      </c>
      <c r="C5390" s="52" t="s">
        <v>743</v>
      </c>
      <c r="D5390" s="53" t="n">
        <v>0.1</v>
      </c>
      <c r="E5390" s="53" t="s">
        <v>748</v>
      </c>
      <c r="F5390" s="0" t="s">
        <v>1404</v>
      </c>
      <c r="G5390" s="0" t="str">
        <f aca="false">LEFT(B5390,2)</f>
        <v>16</v>
      </c>
      <c r="H5390" s="0" t="str">
        <f aca="false">I5390&amp;"_"&amp;G5390&amp;"_"&amp;F5390</f>
        <v>ButsnudetFroe_16_20190117_DL2018108_NZahlesGym_koersel1</v>
      </c>
      <c r="I5390" s="61" t="str">
        <f aca="false">MID(RIGHT(B5390,LEN(B5390)-3),1,FIND("_",RIGHT(B5390,LEN(B5390)-3))-1)</f>
        <v>ButsnudetFroe</v>
      </c>
      <c r="J5390" s="61" t="str">
        <f aca="false">TRIM(SUBSTITUTE(RIGHT(B5390,FIND(I5390,B5390)+1),"_",""))</f>
        <v>PosK</v>
      </c>
      <c r="K5390" s="0" t="str">
        <f aca="false">IFERROR(VALUE(SUBSTITUTE(E5390,".",",")),E5390)</f>
        <v>No Ct</v>
      </c>
      <c r="L5390" s="61" t="n">
        <f aca="false">IF(J5390="PosK",SUMIFS(K:K,J:J,"PosK",H:H,H5390),"")</f>
        <v>0</v>
      </c>
      <c r="M5390" s="61" t="n">
        <f aca="false">IF(J5390="PosK",SUMIFS(K:K,J:J,"NegK",H:H,H5390),"")</f>
        <v>0</v>
      </c>
      <c r="N5390" s="61" t="n">
        <f aca="false">IF(J5390="PosK",SUMIFS(K:K,J:J,"eDNA",H:H,H5390),"")</f>
        <v>0</v>
      </c>
      <c r="P5390" s="62" t="n">
        <f aca="false">IF(K5392="No Ct",0,K5392)</f>
        <v>0</v>
      </c>
      <c r="Q5390" s="62" t="n">
        <f aca="false">IF(K5393="No Ct",0,K5393)</f>
        <v>0</v>
      </c>
      <c r="R5390" s="0" t="str">
        <f aca="false">IF(AND(L5390&gt;0,M5390=0),"Valid","Invalid")</f>
        <v>Invalid</v>
      </c>
      <c r="S5390" s="0" t="str">
        <f aca="false">IF(OR(P5390&gt;1,Q5390&gt;1),"Present","Absent")</f>
        <v>Absent</v>
      </c>
      <c r="T5390" s="63" t="str">
        <f aca="false">IF(OR(AND(P5390&gt;1,P5390&lt;41),AND(Q5390&gt;1,Q5390&lt;41)),"Ct&lt;41","Ct&gt;41")</f>
        <v>Ct&gt;41</v>
      </c>
      <c r="U5390" s="0" t="str">
        <f aca="false">I5390</f>
        <v>ButsnudetFroe</v>
      </c>
      <c r="V5390" s="0" t="str">
        <f aca="false">MID(F5390,10,9)</f>
        <v>DL2018108</v>
      </c>
      <c r="W5390" s="64" t="str">
        <f aca="false">V5390&amp;"_"&amp;U5390&amp;"_"&amp;R5390&amp;"_"&amp;S5390&amp;"_"&amp;T5390</f>
        <v>DL2018108_ButsnudetFroe_Invalid_Absent_Ct&gt;41</v>
      </c>
    </row>
    <row r="5391" customFormat="false" ht="14.25" hidden="false" customHeight="false" outlineLevel="0" collapsed="false">
      <c r="A5391" s="0" t="s">
        <v>865</v>
      </c>
      <c r="B5391" s="52" t="s">
        <v>1213</v>
      </c>
      <c r="C5391" s="52" t="s">
        <v>747</v>
      </c>
      <c r="D5391" s="53" t="n">
        <v>0.1</v>
      </c>
      <c r="E5391" s="53" t="s">
        <v>748</v>
      </c>
      <c r="F5391" s="0" t="s">
        <v>1404</v>
      </c>
      <c r="G5391" s="0" t="str">
        <f aca="false">LEFT(B5391,2)</f>
        <v>16</v>
      </c>
      <c r="H5391" s="0" t="str">
        <f aca="false">I5391&amp;"_"&amp;G5391&amp;"_"&amp;F5391</f>
        <v>ButsnudetFroe_16_20190117_DL2018108_NZahlesGym_koersel1</v>
      </c>
      <c r="I5391" s="61" t="str">
        <f aca="false">MID(RIGHT(B5391,LEN(B5391)-3),1,FIND("_",RIGHT(B5391,LEN(B5391)-3))-1)</f>
        <v>ButsnudetFroe</v>
      </c>
      <c r="J5391" s="61" t="str">
        <f aca="false">TRIM(SUBSTITUTE(RIGHT(B5391,FIND(I5391,B5391)+1),"_",""))</f>
        <v>NegK</v>
      </c>
      <c r="K5391" s="0" t="str">
        <f aca="false">IFERROR(VALUE(SUBSTITUTE(E5391,".",",")),E5391)</f>
        <v>No Ct</v>
      </c>
      <c r="L5391" s="61" t="str">
        <f aca="false">IF(J5391="PosK",SUMIFS(K:K,J:J,"PosK",H:H,H5391),"")</f>
        <v/>
      </c>
      <c r="M5391" s="61" t="str">
        <f aca="false">IF(J5391="PosK",SUMIFS(K:K,J:J,"NegK",H:H,H5391),"")</f>
        <v/>
      </c>
      <c r="N5391" s="61" t="str">
        <f aca="false">IF(J5391="PosK",SUMIFS(K:K,J:J,"eDNA",H:H,H5391),"")</f>
        <v/>
      </c>
    </row>
    <row r="5392" customFormat="false" ht="14.25" hidden="false" customHeight="false" outlineLevel="0" collapsed="false">
      <c r="A5392" s="0" t="s">
        <v>867</v>
      </c>
      <c r="B5392" s="52" t="s">
        <v>1214</v>
      </c>
      <c r="C5392" s="52" t="s">
        <v>751</v>
      </c>
      <c r="D5392" s="53" t="n">
        <v>0.1</v>
      </c>
      <c r="E5392" s="53" t="s">
        <v>748</v>
      </c>
      <c r="F5392" s="0" t="s">
        <v>1404</v>
      </c>
      <c r="G5392" s="0" t="str">
        <f aca="false">LEFT(B5392,2)</f>
        <v>16</v>
      </c>
      <c r="H5392" s="0" t="str">
        <f aca="false">I5392&amp;"_"&amp;G5392&amp;"_"&amp;F5392</f>
        <v>ButsnudetFroe_16_20190117_DL2018108_NZahlesGym_koersel1</v>
      </c>
      <c r="I5392" s="61" t="str">
        <f aca="false">MID(RIGHT(B5392,LEN(B5392)-3),1,FIND("_",RIGHT(B5392,LEN(B5392)-3))-1)</f>
        <v>ButsnudetFroe</v>
      </c>
      <c r="J5392" s="61" t="str">
        <f aca="false">TRIM(SUBSTITUTE(RIGHT(B5392,FIND(I5392,B5392)+1),"_",""))</f>
        <v>eDNA</v>
      </c>
      <c r="K5392" s="0" t="str">
        <f aca="false">IFERROR(VALUE(SUBSTITUTE(E5392,".",",")),E5392)</f>
        <v>No Ct</v>
      </c>
      <c r="L5392" s="61" t="str">
        <f aca="false">IF(J5392="PosK",SUMIFS(K:K,J:J,"PosK",H:H,H5392),"")</f>
        <v/>
      </c>
      <c r="M5392" s="61" t="str">
        <f aca="false">IF(J5392="PosK",SUMIFS(K:K,J:J,"NegK",H:H,H5392),"")</f>
        <v/>
      </c>
      <c r="N5392" s="61" t="str">
        <f aca="false">IF(J5392="PosK",SUMIFS(K:K,J:J,"eDNA",H:H,H5392),"")</f>
        <v/>
      </c>
      <c r="Q5392" s="62"/>
    </row>
    <row r="5393" customFormat="false" ht="14.25" hidden="false" customHeight="false" outlineLevel="0" collapsed="false">
      <c r="A5393" s="0" t="s">
        <v>869</v>
      </c>
      <c r="B5393" s="52" t="s">
        <v>1214</v>
      </c>
      <c r="C5393" s="52" t="s">
        <v>751</v>
      </c>
      <c r="D5393" s="53" t="n">
        <v>0.1</v>
      </c>
      <c r="E5393" s="53" t="s">
        <v>748</v>
      </c>
      <c r="F5393" s="0" t="s">
        <v>1404</v>
      </c>
      <c r="G5393" s="0" t="str">
        <f aca="false">LEFT(B5393,2)</f>
        <v>16</v>
      </c>
      <c r="H5393" s="0" t="str">
        <f aca="false">I5393&amp;"_"&amp;G5393&amp;"_"&amp;F5393</f>
        <v>ButsnudetFroe_16_20190117_DL2018108_NZahlesGym_koersel1</v>
      </c>
      <c r="I5393" s="61" t="str">
        <f aca="false">MID(RIGHT(B5393,LEN(B5393)-3),1,FIND("_",RIGHT(B5393,LEN(B5393)-3))-1)</f>
        <v>ButsnudetFroe</v>
      </c>
      <c r="J5393" s="61" t="str">
        <f aca="false">TRIM(SUBSTITUTE(RIGHT(B5393,FIND(I5393,B5393)+1),"_",""))</f>
        <v>eDNA</v>
      </c>
      <c r="K5393" s="0" t="str">
        <f aca="false">IFERROR(VALUE(SUBSTITUTE(E5393,".",",")),E5393)</f>
        <v>No Ct</v>
      </c>
      <c r="L5393" s="61" t="str">
        <f aca="false">IF(J5393="PosK",SUMIFS(K:K,J:J,"PosK",H:H,H5393),"")</f>
        <v/>
      </c>
      <c r="M5393" s="61" t="str">
        <f aca="false">IF(J5393="PosK",SUMIFS(K:K,J:J,"NegK",H:H,H5393),"")</f>
        <v/>
      </c>
      <c r="N5393" s="61" t="str">
        <f aca="false">IF(J5393="PosK",SUMIFS(K:K,J:J,"eDNA",H:H,H5393),"")</f>
        <v/>
      </c>
      <c r="P5393" s="62"/>
      <c r="T5393" s="63"/>
      <c r="W5393" s="64"/>
    </row>
    <row r="5394" customFormat="false" ht="14.25" hidden="false" customHeight="false" outlineLevel="0" collapsed="false">
      <c r="A5394" s="0" t="s">
        <v>870</v>
      </c>
      <c r="B5394" s="52" t="s">
        <v>996</v>
      </c>
      <c r="C5394" s="52" t="s">
        <v>743</v>
      </c>
      <c r="D5394" s="53" t="n">
        <v>0.1</v>
      </c>
      <c r="E5394" s="53" t="n">
        <v>48.39</v>
      </c>
      <c r="F5394" s="0" t="s">
        <v>1404</v>
      </c>
      <c r="G5394" s="0" t="str">
        <f aca="false">LEFT(B5394,2)</f>
        <v>17</v>
      </c>
      <c r="H5394" s="0" t="str">
        <f aca="false">I5394&amp;"_"&amp;G5394&amp;"_"&amp;F5394</f>
        <v>ButsnudetFroe_17_20190117_DL2018108_NZahlesGym_koersel1</v>
      </c>
      <c r="I5394" s="61" t="str">
        <f aca="false">MID(RIGHT(B5394,LEN(B5394)-3),1,FIND("_",RIGHT(B5394,LEN(B5394)-3))-1)</f>
        <v>ButsnudetFroe</v>
      </c>
      <c r="J5394" s="61" t="str">
        <f aca="false">TRIM(SUBSTITUTE(RIGHT(B5394,FIND(I5394,B5394)+1),"_",""))</f>
        <v>PosK</v>
      </c>
      <c r="K5394" s="0" t="n">
        <f aca="false">IFERROR(VALUE(SUBSTITUTE(E5394,".",",")),E5394)</f>
        <v>48.39</v>
      </c>
      <c r="L5394" s="61" t="n">
        <f aca="false">IF(J5394="PosK",SUMIFS(K:K,J:J,"PosK",H:H,H5394),"")</f>
        <v>96.78</v>
      </c>
      <c r="M5394" s="61" t="n">
        <f aca="false">IF(J5394="PosK",SUMIFS(K:K,J:J,"NegK",H:H,H5394),"")</f>
        <v>0</v>
      </c>
      <c r="N5394" s="61" t="n">
        <f aca="false">IF(J5394="PosK",SUMIFS(K:K,J:J,"eDNA",H:H,H5394),"")</f>
        <v>0</v>
      </c>
      <c r="P5394" s="62" t="n">
        <f aca="false">IF(K5396="No Ct",0,K5396)</f>
        <v>0</v>
      </c>
      <c r="Q5394" s="62" t="n">
        <f aca="false">IF(K5397="No Ct",0,K5397)</f>
        <v>0</v>
      </c>
      <c r="R5394" s="0" t="str">
        <f aca="false">IF(AND(L5394&gt;0,M5394=0),"Valid","Invalid")</f>
        <v>Valid</v>
      </c>
      <c r="S5394" s="0" t="str">
        <f aca="false">IF(OR(P5394&gt;1,Q5394&gt;1),"Present","Absent")</f>
        <v>Absent</v>
      </c>
      <c r="T5394" s="63" t="str">
        <f aca="false">IF(OR(AND(P5394&gt;1,P5394&lt;41),AND(Q5394&gt;1,Q5394&lt;41)),"Ct&lt;41","Ct&gt;41")</f>
        <v>Ct&gt;41</v>
      </c>
      <c r="U5394" s="0" t="str">
        <f aca="false">I5394</f>
        <v>ButsnudetFroe</v>
      </c>
      <c r="V5394" s="0" t="str">
        <f aca="false">MID(F5394,10,9)</f>
        <v>DL2018108</v>
      </c>
      <c r="W5394" s="64" t="str">
        <f aca="false">V5394&amp;"_"&amp;U5394&amp;"_"&amp;R5394&amp;"_"&amp;S5394&amp;"_"&amp;T5394</f>
        <v>DL2018108_ButsnudetFroe_Valid_Absent_Ct&gt;41</v>
      </c>
    </row>
    <row r="5395" customFormat="false" ht="14.25" hidden="false" customHeight="false" outlineLevel="0" collapsed="false">
      <c r="A5395" s="0" t="s">
        <v>872</v>
      </c>
      <c r="B5395" s="52" t="s">
        <v>997</v>
      </c>
      <c r="C5395" s="52" t="s">
        <v>747</v>
      </c>
      <c r="D5395" s="53" t="n">
        <v>0.1</v>
      </c>
      <c r="E5395" s="53" t="s">
        <v>748</v>
      </c>
      <c r="F5395" s="0" t="s">
        <v>1404</v>
      </c>
      <c r="G5395" s="0" t="str">
        <f aca="false">LEFT(B5395,2)</f>
        <v>17</v>
      </c>
      <c r="H5395" s="0" t="str">
        <f aca="false">I5395&amp;"_"&amp;G5395&amp;"_"&amp;F5395</f>
        <v>ButsnudetFroe_17_20190117_DL2018108_NZahlesGym_koersel1</v>
      </c>
      <c r="I5395" s="61" t="str">
        <f aca="false">MID(RIGHT(B5395,LEN(B5395)-3),1,FIND("_",RIGHT(B5395,LEN(B5395)-3))-1)</f>
        <v>ButsnudetFroe</v>
      </c>
      <c r="J5395" s="61" t="str">
        <f aca="false">TRIM(SUBSTITUTE(RIGHT(B5395,FIND(I5395,B5395)+1),"_",""))</f>
        <v>NegK</v>
      </c>
      <c r="K5395" s="0" t="str">
        <f aca="false">IFERROR(VALUE(SUBSTITUTE(E5395,".",",")),E5395)</f>
        <v>No Ct</v>
      </c>
      <c r="L5395" s="61" t="str">
        <f aca="false">IF(J5395="PosK",SUMIFS(K:K,J:J,"PosK",H:H,H5395),"")</f>
        <v/>
      </c>
      <c r="M5395" s="61" t="str">
        <f aca="false">IF(J5395="PosK",SUMIFS(K:K,J:J,"NegK",H:H,H5395),"")</f>
        <v/>
      </c>
      <c r="N5395" s="61" t="str">
        <f aca="false">IF(J5395="PosK",SUMIFS(K:K,J:J,"eDNA",H:H,H5395),"")</f>
        <v/>
      </c>
    </row>
    <row r="5396" customFormat="false" ht="14.25" hidden="false" customHeight="false" outlineLevel="0" collapsed="false">
      <c r="A5396" s="0" t="s">
        <v>874</v>
      </c>
      <c r="B5396" s="52" t="s">
        <v>998</v>
      </c>
      <c r="C5396" s="52" t="s">
        <v>751</v>
      </c>
      <c r="D5396" s="53" t="n">
        <v>0.1</v>
      </c>
      <c r="E5396" s="53" t="s">
        <v>748</v>
      </c>
      <c r="F5396" s="0" t="s">
        <v>1404</v>
      </c>
      <c r="G5396" s="0" t="str">
        <f aca="false">LEFT(B5396,2)</f>
        <v>17</v>
      </c>
      <c r="H5396" s="0" t="str">
        <f aca="false">I5396&amp;"_"&amp;G5396&amp;"_"&amp;F5396</f>
        <v>ButsnudetFroe_17_20190117_DL2018108_NZahlesGym_koersel1</v>
      </c>
      <c r="I5396" s="61" t="str">
        <f aca="false">MID(RIGHT(B5396,LEN(B5396)-3),1,FIND("_",RIGHT(B5396,LEN(B5396)-3))-1)</f>
        <v>ButsnudetFroe</v>
      </c>
      <c r="J5396" s="61" t="str">
        <f aca="false">TRIM(SUBSTITUTE(RIGHT(B5396,FIND(I5396,B5396)+1),"_",""))</f>
        <v>eDNA</v>
      </c>
      <c r="K5396" s="0" t="str">
        <f aca="false">IFERROR(VALUE(SUBSTITUTE(E5396,".",",")),E5396)</f>
        <v>No Ct</v>
      </c>
      <c r="L5396" s="61" t="str">
        <f aca="false">IF(J5396="PosK",SUMIFS(K:K,J:J,"PosK",H:H,H5396),"")</f>
        <v/>
      </c>
      <c r="M5396" s="61" t="str">
        <f aca="false">IF(J5396="PosK",SUMIFS(K:K,J:J,"NegK",H:H,H5396),"")</f>
        <v/>
      </c>
      <c r="N5396" s="61" t="str">
        <f aca="false">IF(J5396="PosK",SUMIFS(K:K,J:J,"eDNA",H:H,H5396),"")</f>
        <v/>
      </c>
      <c r="Q5396" s="62"/>
    </row>
    <row r="5397" customFormat="false" ht="14.25" hidden="false" customHeight="false" outlineLevel="0" collapsed="false">
      <c r="A5397" s="0" t="s">
        <v>876</v>
      </c>
      <c r="B5397" s="52" t="s">
        <v>998</v>
      </c>
      <c r="C5397" s="52" t="s">
        <v>751</v>
      </c>
      <c r="D5397" s="53" t="n">
        <v>0.1</v>
      </c>
      <c r="E5397" s="53" t="s">
        <v>748</v>
      </c>
      <c r="F5397" s="0" t="s">
        <v>1404</v>
      </c>
      <c r="G5397" s="0" t="str">
        <f aca="false">LEFT(B5397,2)</f>
        <v>17</v>
      </c>
      <c r="H5397" s="0" t="str">
        <f aca="false">I5397&amp;"_"&amp;G5397&amp;"_"&amp;F5397</f>
        <v>ButsnudetFroe_17_20190117_DL2018108_NZahlesGym_koersel1</v>
      </c>
      <c r="I5397" s="61" t="str">
        <f aca="false">MID(RIGHT(B5397,LEN(B5397)-3),1,FIND("_",RIGHT(B5397,LEN(B5397)-3))-1)</f>
        <v>ButsnudetFroe</v>
      </c>
      <c r="J5397" s="61" t="str">
        <f aca="false">TRIM(SUBSTITUTE(RIGHT(B5397,FIND(I5397,B5397)+1),"_",""))</f>
        <v>eDNA</v>
      </c>
      <c r="K5397" s="0" t="str">
        <f aca="false">IFERROR(VALUE(SUBSTITUTE(E5397,".",",")),E5397)</f>
        <v>No Ct</v>
      </c>
      <c r="L5397" s="61" t="str">
        <f aca="false">IF(J5397="PosK",SUMIFS(K:K,J:J,"PosK",H:H,H5397),"")</f>
        <v/>
      </c>
      <c r="M5397" s="61" t="str">
        <f aca="false">IF(J5397="PosK",SUMIFS(K:K,J:J,"NegK",H:H,H5397),"")</f>
        <v/>
      </c>
      <c r="N5397" s="61" t="str">
        <f aca="false">IF(J5397="PosK",SUMIFS(K:K,J:J,"eDNA",H:H,H5397),"")</f>
        <v/>
      </c>
      <c r="P5397" s="62"/>
      <c r="T5397" s="63"/>
      <c r="W5397" s="64"/>
    </row>
    <row r="5398" customFormat="false" ht="14.25" hidden="false" customHeight="false" outlineLevel="0" collapsed="false">
      <c r="A5398" s="0" t="s">
        <v>877</v>
      </c>
      <c r="B5398" s="52" t="s">
        <v>1215</v>
      </c>
      <c r="C5398" s="52" t="s">
        <v>743</v>
      </c>
      <c r="D5398" s="53" t="n">
        <v>0.1</v>
      </c>
      <c r="E5398" s="53" t="s">
        <v>748</v>
      </c>
      <c r="F5398" s="0" t="s">
        <v>1404</v>
      </c>
      <c r="G5398" s="0" t="str">
        <f aca="false">LEFT(B5398,2)</f>
        <v>18</v>
      </c>
      <c r="H5398" s="0" t="str">
        <f aca="false">I5398&amp;"_"&amp;G5398&amp;"_"&amp;F5398</f>
        <v>LilleVandsalamander_18_20190117_DL2018108_NZahlesGym_koersel1</v>
      </c>
      <c r="I5398" s="61" t="str">
        <f aca="false">MID(RIGHT(B5398,LEN(B5398)-3),1,FIND("_",RIGHT(B5398,LEN(B5398)-3))-1)</f>
        <v>LilleVandsalamander</v>
      </c>
      <c r="J5398" s="61" t="str">
        <f aca="false">TRIM(SUBSTITUTE(RIGHT(B5398,FIND(I5398,B5398)+1),"_",""))</f>
        <v>PosK</v>
      </c>
      <c r="K5398" s="0" t="str">
        <f aca="false">IFERROR(VALUE(SUBSTITUTE(E5398,".",",")),E5398)</f>
        <v>No Ct</v>
      </c>
      <c r="L5398" s="61" t="n">
        <f aca="false">IF(J5398="PosK",SUMIFS(K:K,J:J,"PosK",H:H,H5398),"")</f>
        <v>0</v>
      </c>
      <c r="M5398" s="61" t="n">
        <f aca="false">IF(J5398="PosK",SUMIFS(K:K,J:J,"NegK",H:H,H5398),"")</f>
        <v>0</v>
      </c>
      <c r="N5398" s="61" t="n">
        <f aca="false">IF(J5398="PosK",SUMIFS(K:K,J:J,"eDNA",H:H,H5398),"")</f>
        <v>0</v>
      </c>
      <c r="P5398" s="62" t="n">
        <f aca="false">IF(K5400="No Ct",0,K5400)</f>
        <v>0</v>
      </c>
      <c r="Q5398" s="62" t="n">
        <f aca="false">IF(K5401="No Ct",0,K5401)</f>
        <v>0</v>
      </c>
      <c r="R5398" s="0" t="str">
        <f aca="false">IF(AND(L5398&gt;0,M5398=0),"Valid","Invalid")</f>
        <v>Invalid</v>
      </c>
      <c r="S5398" s="0" t="str">
        <f aca="false">IF(OR(P5398&gt;1,Q5398&gt;1),"Present","Absent")</f>
        <v>Absent</v>
      </c>
      <c r="T5398" s="63" t="str">
        <f aca="false">IF(OR(AND(P5398&gt;1,P5398&lt;41),AND(Q5398&gt;1,Q5398&lt;41)),"Ct&lt;41","Ct&gt;41")</f>
        <v>Ct&gt;41</v>
      </c>
      <c r="U5398" s="0" t="str">
        <f aca="false">I5398</f>
        <v>LilleVandsalamander</v>
      </c>
      <c r="V5398" s="0" t="str">
        <f aca="false">MID(F5398,10,9)</f>
        <v>DL2018108</v>
      </c>
      <c r="W5398" s="64" t="str">
        <f aca="false">V5398&amp;"_"&amp;U5398&amp;"_"&amp;R5398&amp;"_"&amp;S5398&amp;"_"&amp;T5398</f>
        <v>DL2018108_LilleVandsalamander_Invalid_Absent_Ct&gt;41</v>
      </c>
    </row>
    <row r="5399" customFormat="false" ht="14.25" hidden="false" customHeight="false" outlineLevel="0" collapsed="false">
      <c r="A5399" s="0" t="s">
        <v>879</v>
      </c>
      <c r="B5399" s="52" t="s">
        <v>1216</v>
      </c>
      <c r="C5399" s="52" t="s">
        <v>747</v>
      </c>
      <c r="D5399" s="53" t="n">
        <v>0.1</v>
      </c>
      <c r="E5399" s="53" t="s">
        <v>748</v>
      </c>
      <c r="F5399" s="0" t="s">
        <v>1404</v>
      </c>
      <c r="G5399" s="0" t="str">
        <f aca="false">LEFT(B5399,2)</f>
        <v>18</v>
      </c>
      <c r="H5399" s="0" t="str">
        <f aca="false">I5399&amp;"_"&amp;G5399&amp;"_"&amp;F5399</f>
        <v>LilleVandsalamander_18_20190117_DL2018108_NZahlesGym_koersel1</v>
      </c>
      <c r="I5399" s="61" t="str">
        <f aca="false">MID(RIGHT(B5399,LEN(B5399)-3),1,FIND("_",RIGHT(B5399,LEN(B5399)-3))-1)</f>
        <v>LilleVandsalamander</v>
      </c>
      <c r="J5399" s="61" t="str">
        <f aca="false">TRIM(SUBSTITUTE(RIGHT(B5399,FIND(I5399,B5399)+1),"_",""))</f>
        <v>NegK</v>
      </c>
      <c r="K5399" s="0" t="str">
        <f aca="false">IFERROR(VALUE(SUBSTITUTE(E5399,".",",")),E5399)</f>
        <v>No Ct</v>
      </c>
      <c r="L5399" s="61" t="str">
        <f aca="false">IF(J5399="PosK",SUMIFS(K:K,J:J,"PosK",H:H,H5399),"")</f>
        <v/>
      </c>
      <c r="M5399" s="61" t="str">
        <f aca="false">IF(J5399="PosK",SUMIFS(K:K,J:J,"NegK",H:H,H5399),"")</f>
        <v/>
      </c>
      <c r="N5399" s="61" t="str">
        <f aca="false">IF(J5399="PosK",SUMIFS(K:K,J:J,"eDNA",H:H,H5399),"")</f>
        <v/>
      </c>
    </row>
    <row r="5400" customFormat="false" ht="14.25" hidden="false" customHeight="false" outlineLevel="0" collapsed="false">
      <c r="A5400" s="0" t="s">
        <v>881</v>
      </c>
      <c r="B5400" s="52" t="s">
        <v>1217</v>
      </c>
      <c r="C5400" s="52" t="s">
        <v>751</v>
      </c>
      <c r="D5400" s="53" t="n">
        <v>0.1</v>
      </c>
      <c r="E5400" s="53" t="s">
        <v>748</v>
      </c>
      <c r="F5400" s="0" t="s">
        <v>1404</v>
      </c>
      <c r="G5400" s="0" t="str">
        <f aca="false">LEFT(B5400,2)</f>
        <v>18</v>
      </c>
      <c r="H5400" s="0" t="str">
        <f aca="false">I5400&amp;"_"&amp;G5400&amp;"_"&amp;F5400</f>
        <v>LilleVandsalamander_18_20190117_DL2018108_NZahlesGym_koersel1</v>
      </c>
      <c r="I5400" s="61" t="str">
        <f aca="false">MID(RIGHT(B5400,LEN(B5400)-3),1,FIND("_",RIGHT(B5400,LEN(B5400)-3))-1)</f>
        <v>LilleVandsalamander</v>
      </c>
      <c r="J5400" s="61" t="str">
        <f aca="false">TRIM(SUBSTITUTE(RIGHT(B5400,FIND(I5400,B5400)+1),"_",""))</f>
        <v>eDNA</v>
      </c>
      <c r="K5400" s="0" t="str">
        <f aca="false">IFERROR(VALUE(SUBSTITUTE(E5400,".",",")),E5400)</f>
        <v>No Ct</v>
      </c>
      <c r="L5400" s="61" t="str">
        <f aca="false">IF(J5400="PosK",SUMIFS(K:K,J:J,"PosK",H:H,H5400),"")</f>
        <v/>
      </c>
      <c r="M5400" s="61" t="str">
        <f aca="false">IF(J5400="PosK",SUMIFS(K:K,J:J,"NegK",H:H,H5400),"")</f>
        <v/>
      </c>
      <c r="N5400" s="61" t="str">
        <f aca="false">IF(J5400="PosK",SUMIFS(K:K,J:J,"eDNA",H:H,H5400),"")</f>
        <v/>
      </c>
      <c r="Q5400" s="62"/>
    </row>
    <row r="5401" customFormat="false" ht="14.25" hidden="false" customHeight="false" outlineLevel="0" collapsed="false">
      <c r="A5401" s="0" t="s">
        <v>883</v>
      </c>
      <c r="B5401" s="52" t="s">
        <v>1217</v>
      </c>
      <c r="C5401" s="52" t="s">
        <v>751</v>
      </c>
      <c r="D5401" s="53" t="n">
        <v>0.1</v>
      </c>
      <c r="E5401" s="53" t="s">
        <v>748</v>
      </c>
      <c r="F5401" s="0" t="s">
        <v>1404</v>
      </c>
      <c r="G5401" s="0" t="str">
        <f aca="false">LEFT(B5401,2)</f>
        <v>18</v>
      </c>
      <c r="H5401" s="0" t="str">
        <f aca="false">I5401&amp;"_"&amp;G5401&amp;"_"&amp;F5401</f>
        <v>LilleVandsalamander_18_20190117_DL2018108_NZahlesGym_koersel1</v>
      </c>
      <c r="I5401" s="61" t="str">
        <f aca="false">MID(RIGHT(B5401,LEN(B5401)-3),1,FIND("_",RIGHT(B5401,LEN(B5401)-3))-1)</f>
        <v>LilleVandsalamander</v>
      </c>
      <c r="J5401" s="61" t="str">
        <f aca="false">TRIM(SUBSTITUTE(RIGHT(B5401,FIND(I5401,B5401)+1),"_",""))</f>
        <v>eDNA</v>
      </c>
      <c r="K5401" s="0" t="str">
        <f aca="false">IFERROR(VALUE(SUBSTITUTE(E5401,".",",")),E5401)</f>
        <v>No Ct</v>
      </c>
      <c r="L5401" s="61" t="str">
        <f aca="false">IF(J5401="PosK",SUMIFS(K:K,J:J,"PosK",H:H,H5401),"")</f>
        <v/>
      </c>
      <c r="M5401" s="61" t="str">
        <f aca="false">IF(J5401="PosK",SUMIFS(K:K,J:J,"NegK",H:H,H5401),"")</f>
        <v/>
      </c>
      <c r="N5401" s="61" t="str">
        <f aca="false">IF(J5401="PosK",SUMIFS(K:K,J:J,"eDNA",H:H,H5401),"")</f>
        <v/>
      </c>
      <c r="P5401" s="62"/>
      <c r="T5401" s="63"/>
      <c r="W5401" s="64"/>
    </row>
    <row r="5402" customFormat="false" ht="14.25" hidden="false" customHeight="false" outlineLevel="0" collapsed="false">
      <c r="A5402" s="0" t="s">
        <v>884</v>
      </c>
      <c r="B5402" s="52" t="s">
        <v>1002</v>
      </c>
      <c r="C5402" s="52" t="s">
        <v>743</v>
      </c>
      <c r="D5402" s="53" t="n">
        <v>0.1</v>
      </c>
      <c r="E5402" s="53" t="s">
        <v>748</v>
      </c>
      <c r="F5402" s="0" t="s">
        <v>1404</v>
      </c>
      <c r="G5402" s="0" t="str">
        <f aca="false">LEFT(B5402,2)</f>
        <v>19</v>
      </c>
      <c r="H5402" s="0" t="str">
        <f aca="false">I5402&amp;"_"&amp;G5402&amp;"_"&amp;F5402</f>
        <v>LilleVandsalamander_19_20190117_DL2018108_NZahlesGym_koersel1</v>
      </c>
      <c r="I5402" s="61" t="str">
        <f aca="false">MID(RIGHT(B5402,LEN(B5402)-3),1,FIND("_",RIGHT(B5402,LEN(B5402)-3))-1)</f>
        <v>LilleVandsalamander</v>
      </c>
      <c r="J5402" s="61" t="str">
        <f aca="false">TRIM(SUBSTITUTE(RIGHT(B5402,FIND(I5402,B5402)+1),"_",""))</f>
        <v>PosK</v>
      </c>
      <c r="K5402" s="0" t="str">
        <f aca="false">IFERROR(VALUE(SUBSTITUTE(E5402,".",",")),E5402)</f>
        <v>No Ct</v>
      </c>
      <c r="L5402" s="61" t="n">
        <f aca="false">IF(J5402="PosK",SUMIFS(K:K,J:J,"PosK",H:H,H5402),"")</f>
        <v>0</v>
      </c>
      <c r="M5402" s="61" t="n">
        <f aca="false">IF(J5402="PosK",SUMIFS(K:K,J:J,"NegK",H:H,H5402),"")</f>
        <v>0</v>
      </c>
      <c r="N5402" s="61" t="n">
        <f aca="false">IF(J5402="PosK",SUMIFS(K:K,J:J,"eDNA",H:H,H5402),"")</f>
        <v>0</v>
      </c>
      <c r="P5402" s="62" t="n">
        <f aca="false">IF(K5404="No Ct",0,K5404)</f>
        <v>0</v>
      </c>
      <c r="Q5402" s="62" t="n">
        <f aca="false">IF(K5405="No Ct",0,K5405)</f>
        <v>0</v>
      </c>
      <c r="R5402" s="0" t="str">
        <f aca="false">IF(AND(L5402&gt;0,M5402=0),"Valid","Invalid")</f>
        <v>Invalid</v>
      </c>
      <c r="S5402" s="0" t="str">
        <f aca="false">IF(OR(P5402&gt;1,Q5402&gt;1),"Present","Absent")</f>
        <v>Absent</v>
      </c>
      <c r="T5402" s="63" t="str">
        <f aca="false">IF(OR(AND(P5402&gt;1,P5402&lt;41),AND(Q5402&gt;1,Q5402&lt;41)),"Ct&lt;41","Ct&gt;41")</f>
        <v>Ct&gt;41</v>
      </c>
      <c r="U5402" s="0" t="str">
        <f aca="false">I5402</f>
        <v>LilleVandsalamander</v>
      </c>
      <c r="V5402" s="0" t="str">
        <f aca="false">MID(F5402,10,9)</f>
        <v>DL2018108</v>
      </c>
      <c r="W5402" s="64" t="str">
        <f aca="false">V5402&amp;"_"&amp;U5402&amp;"_"&amp;R5402&amp;"_"&amp;S5402&amp;"_"&amp;T5402</f>
        <v>DL2018108_LilleVandsalamander_Invalid_Absent_Ct&gt;41</v>
      </c>
    </row>
    <row r="5403" customFormat="false" ht="14.25" hidden="false" customHeight="false" outlineLevel="0" collapsed="false">
      <c r="A5403" s="0" t="s">
        <v>886</v>
      </c>
      <c r="B5403" s="52" t="s">
        <v>1003</v>
      </c>
      <c r="C5403" s="52" t="s">
        <v>747</v>
      </c>
      <c r="D5403" s="53" t="n">
        <v>0.1</v>
      </c>
      <c r="E5403" s="53" t="s">
        <v>748</v>
      </c>
      <c r="F5403" s="0" t="s">
        <v>1404</v>
      </c>
      <c r="G5403" s="0" t="str">
        <f aca="false">LEFT(B5403,2)</f>
        <v>19</v>
      </c>
      <c r="H5403" s="0" t="str">
        <f aca="false">I5403&amp;"_"&amp;G5403&amp;"_"&amp;F5403</f>
        <v>LilleVandsalamander_19_20190117_DL2018108_NZahlesGym_koersel1</v>
      </c>
      <c r="I5403" s="61" t="str">
        <f aca="false">MID(RIGHT(B5403,LEN(B5403)-3),1,FIND("_",RIGHT(B5403,LEN(B5403)-3))-1)</f>
        <v>LilleVandsalamander</v>
      </c>
      <c r="J5403" s="61" t="str">
        <f aca="false">TRIM(SUBSTITUTE(RIGHT(B5403,FIND(I5403,B5403)+1),"_",""))</f>
        <v>NegK</v>
      </c>
      <c r="K5403" s="0" t="str">
        <f aca="false">IFERROR(VALUE(SUBSTITUTE(E5403,".",",")),E5403)</f>
        <v>No Ct</v>
      </c>
      <c r="L5403" s="61" t="str">
        <f aca="false">IF(J5403="PosK",SUMIFS(K:K,J:J,"PosK",H:H,H5403),"")</f>
        <v/>
      </c>
      <c r="M5403" s="61" t="str">
        <f aca="false">IF(J5403="PosK",SUMIFS(K:K,J:J,"NegK",H:H,H5403),"")</f>
        <v/>
      </c>
      <c r="N5403" s="61" t="str">
        <f aca="false">IF(J5403="PosK",SUMIFS(K:K,J:J,"eDNA",H:H,H5403),"")</f>
        <v/>
      </c>
    </row>
    <row r="5404" customFormat="false" ht="14.25" hidden="false" customHeight="false" outlineLevel="0" collapsed="false">
      <c r="A5404" s="0" t="s">
        <v>888</v>
      </c>
      <c r="B5404" s="52" t="s">
        <v>1004</v>
      </c>
      <c r="C5404" s="52" t="s">
        <v>751</v>
      </c>
      <c r="D5404" s="53" t="n">
        <v>0.1</v>
      </c>
      <c r="E5404" s="53" t="s">
        <v>748</v>
      </c>
      <c r="F5404" s="0" t="s">
        <v>1404</v>
      </c>
      <c r="G5404" s="0" t="str">
        <f aca="false">LEFT(B5404,2)</f>
        <v>19</v>
      </c>
      <c r="H5404" s="0" t="str">
        <f aca="false">I5404&amp;"_"&amp;G5404&amp;"_"&amp;F5404</f>
        <v>LilleVandsalamander_19_20190117_DL2018108_NZahlesGym_koersel1</v>
      </c>
      <c r="I5404" s="61" t="str">
        <f aca="false">MID(RIGHT(B5404,LEN(B5404)-3),1,FIND("_",RIGHT(B5404,LEN(B5404)-3))-1)</f>
        <v>LilleVandsalamander</v>
      </c>
      <c r="J5404" s="61" t="str">
        <f aca="false">TRIM(SUBSTITUTE(RIGHT(B5404,FIND(I5404,B5404)+1),"_",""))</f>
        <v>eDNA</v>
      </c>
      <c r="K5404" s="0" t="str">
        <f aca="false">IFERROR(VALUE(SUBSTITUTE(E5404,".",",")),E5404)</f>
        <v>No Ct</v>
      </c>
      <c r="L5404" s="61" t="str">
        <f aca="false">IF(J5404="PosK",SUMIFS(K:K,J:J,"PosK",H:H,H5404),"")</f>
        <v/>
      </c>
      <c r="M5404" s="61" t="str">
        <f aca="false">IF(J5404="PosK",SUMIFS(K:K,J:J,"NegK",H:H,H5404),"")</f>
        <v/>
      </c>
      <c r="N5404" s="61" t="str">
        <f aca="false">IF(J5404="PosK",SUMIFS(K:K,J:J,"eDNA",H:H,H5404),"")</f>
        <v/>
      </c>
      <c r="Q5404" s="62"/>
    </row>
    <row r="5405" customFormat="false" ht="14.25" hidden="false" customHeight="false" outlineLevel="0" collapsed="false">
      <c r="A5405" s="0" t="s">
        <v>890</v>
      </c>
      <c r="B5405" s="52" t="s">
        <v>1004</v>
      </c>
      <c r="C5405" s="52" t="s">
        <v>751</v>
      </c>
      <c r="D5405" s="53" t="n">
        <v>0.1</v>
      </c>
      <c r="E5405" s="53" t="s">
        <v>748</v>
      </c>
      <c r="F5405" s="0" t="s">
        <v>1404</v>
      </c>
      <c r="G5405" s="0" t="str">
        <f aca="false">LEFT(B5405,2)</f>
        <v>19</v>
      </c>
      <c r="H5405" s="0" t="str">
        <f aca="false">I5405&amp;"_"&amp;G5405&amp;"_"&amp;F5405</f>
        <v>LilleVandsalamander_19_20190117_DL2018108_NZahlesGym_koersel1</v>
      </c>
      <c r="I5405" s="61" t="str">
        <f aca="false">MID(RIGHT(B5405,LEN(B5405)-3),1,FIND("_",RIGHT(B5405,LEN(B5405)-3))-1)</f>
        <v>LilleVandsalamander</v>
      </c>
      <c r="J5405" s="61" t="str">
        <f aca="false">TRIM(SUBSTITUTE(RIGHT(B5405,FIND(I5405,B5405)+1),"_",""))</f>
        <v>eDNA</v>
      </c>
      <c r="K5405" s="0" t="str">
        <f aca="false">IFERROR(VALUE(SUBSTITUTE(E5405,".",",")),E5405)</f>
        <v>No Ct</v>
      </c>
      <c r="L5405" s="61" t="str">
        <f aca="false">IF(J5405="PosK",SUMIFS(K:K,J:J,"PosK",H:H,H5405),"")</f>
        <v/>
      </c>
      <c r="M5405" s="61" t="str">
        <f aca="false">IF(J5405="PosK",SUMIFS(K:K,J:J,"NegK",H:H,H5405),"")</f>
        <v/>
      </c>
      <c r="N5405" s="61" t="str">
        <f aca="false">IF(J5405="PosK",SUMIFS(K:K,J:J,"eDNA",H:H,H5405),"")</f>
        <v/>
      </c>
      <c r="P5405" s="62"/>
      <c r="T5405" s="63"/>
      <c r="W5405" s="64"/>
    </row>
    <row r="5406" customFormat="false" ht="14.25" hidden="false" customHeight="false" outlineLevel="0" collapsed="false">
      <c r="A5406" s="0" t="s">
        <v>891</v>
      </c>
      <c r="B5406" s="52" t="s">
        <v>1218</v>
      </c>
      <c r="C5406" s="52" t="s">
        <v>743</v>
      </c>
      <c r="D5406" s="53" t="n">
        <v>0.1</v>
      </c>
      <c r="E5406" s="53" t="s">
        <v>748</v>
      </c>
      <c r="F5406" s="0" t="s">
        <v>1404</v>
      </c>
      <c r="G5406" s="0" t="str">
        <f aca="false">LEFT(B5406,2)</f>
        <v>20</v>
      </c>
      <c r="H5406" s="0" t="str">
        <f aca="false">I5406&amp;"_"&amp;G5406&amp;"_"&amp;F5406</f>
        <v>Skalle_20_20190117_DL2018108_NZahlesGym_koersel1</v>
      </c>
      <c r="I5406" s="61" t="str">
        <f aca="false">MID(RIGHT(B5406,LEN(B5406)-3),1,FIND("_",RIGHT(B5406,LEN(B5406)-3))-1)</f>
        <v>Skalle</v>
      </c>
      <c r="J5406" s="61" t="str">
        <f aca="false">TRIM(SUBSTITUTE(RIGHT(B5406,FIND(I5406,B5406)+1),"_",""))</f>
        <v>PosK</v>
      </c>
      <c r="K5406" s="0" t="str">
        <f aca="false">IFERROR(VALUE(SUBSTITUTE(E5406,".",",")),E5406)</f>
        <v>No Ct</v>
      </c>
      <c r="L5406" s="61" t="n">
        <f aca="false">IF(J5406="PosK",SUMIFS(K:K,J:J,"PosK",H:H,H5406),"")</f>
        <v>0</v>
      </c>
      <c r="M5406" s="61" t="n">
        <f aca="false">IF(J5406="PosK",SUMIFS(K:K,J:J,"NegK",H:H,H5406),"")</f>
        <v>0</v>
      </c>
      <c r="N5406" s="61" t="n">
        <f aca="false">IF(J5406="PosK",SUMIFS(K:K,J:J,"eDNA",H:H,H5406),"")</f>
        <v>64.76</v>
      </c>
      <c r="P5406" s="62" t="n">
        <f aca="false">IF(K5408="No Ct",0,K5408)</f>
        <v>32.38</v>
      </c>
      <c r="Q5406" s="62" t="n">
        <f aca="false">IF(K5409="No Ct",0,K5409)</f>
        <v>0</v>
      </c>
      <c r="R5406" s="0" t="str">
        <f aca="false">IF(AND(L5406&gt;0,M5406=0),"Valid","Invalid")</f>
        <v>Invalid</v>
      </c>
      <c r="S5406" s="0" t="str">
        <f aca="false">IF(OR(P5406&gt;1,Q5406&gt;1),"Present","Absent")</f>
        <v>Present</v>
      </c>
      <c r="T5406" s="63" t="str">
        <f aca="false">IF(OR(AND(P5406&gt;1,P5406&lt;41),AND(Q5406&gt;1,Q5406&lt;41)),"Ct&lt;41","Ct&gt;41")</f>
        <v>Ct&lt;41</v>
      </c>
      <c r="U5406" s="0" t="str">
        <f aca="false">I5406</f>
        <v>Skalle</v>
      </c>
      <c r="V5406" s="0" t="str">
        <f aca="false">MID(F5406,10,9)</f>
        <v>DL2018108</v>
      </c>
      <c r="W5406" s="64" t="str">
        <f aca="false">V5406&amp;"_"&amp;U5406&amp;"_"&amp;R5406&amp;"_"&amp;S5406&amp;"_"&amp;T5406</f>
        <v>DL2018108_Skalle_Invalid_Present_Ct&lt;41</v>
      </c>
    </row>
    <row r="5407" customFormat="false" ht="14.25" hidden="false" customHeight="false" outlineLevel="0" collapsed="false">
      <c r="A5407" s="0" t="s">
        <v>893</v>
      </c>
      <c r="B5407" s="52" t="s">
        <v>1219</v>
      </c>
      <c r="C5407" s="52" t="s">
        <v>747</v>
      </c>
      <c r="D5407" s="53" t="n">
        <v>0.1</v>
      </c>
      <c r="E5407" s="53" t="s">
        <v>748</v>
      </c>
      <c r="F5407" s="0" t="s">
        <v>1404</v>
      </c>
      <c r="G5407" s="0" t="str">
        <f aca="false">LEFT(B5407,2)</f>
        <v>20</v>
      </c>
      <c r="H5407" s="0" t="str">
        <f aca="false">I5407&amp;"_"&amp;G5407&amp;"_"&amp;F5407</f>
        <v>Skalle_20_20190117_DL2018108_NZahlesGym_koersel1</v>
      </c>
      <c r="I5407" s="61" t="str">
        <f aca="false">MID(RIGHT(B5407,LEN(B5407)-3),1,FIND("_",RIGHT(B5407,LEN(B5407)-3))-1)</f>
        <v>Skalle</v>
      </c>
      <c r="J5407" s="61" t="str">
        <f aca="false">TRIM(SUBSTITUTE(RIGHT(B5407,FIND(I5407,B5407)+1),"_",""))</f>
        <v>NegK</v>
      </c>
      <c r="K5407" s="0" t="str">
        <f aca="false">IFERROR(VALUE(SUBSTITUTE(E5407,".",",")),E5407)</f>
        <v>No Ct</v>
      </c>
      <c r="L5407" s="61" t="str">
        <f aca="false">IF(J5407="PosK",SUMIFS(K:K,J:J,"PosK",H:H,H5407),"")</f>
        <v/>
      </c>
      <c r="M5407" s="61" t="str">
        <f aca="false">IF(J5407="PosK",SUMIFS(K:K,J:J,"NegK",H:H,H5407),"")</f>
        <v/>
      </c>
      <c r="N5407" s="61" t="str">
        <f aca="false">IF(J5407="PosK",SUMIFS(K:K,J:J,"eDNA",H:H,H5407),"")</f>
        <v/>
      </c>
    </row>
    <row r="5408" customFormat="false" ht="14.25" hidden="false" customHeight="false" outlineLevel="0" collapsed="false">
      <c r="A5408" s="0" t="s">
        <v>895</v>
      </c>
      <c r="B5408" s="52" t="s">
        <v>1220</v>
      </c>
      <c r="C5408" s="52" t="s">
        <v>751</v>
      </c>
      <c r="D5408" s="53" t="n">
        <v>0.1</v>
      </c>
      <c r="E5408" s="53" t="n">
        <v>32.38</v>
      </c>
      <c r="F5408" s="0" t="s">
        <v>1404</v>
      </c>
      <c r="G5408" s="0" t="str">
        <f aca="false">LEFT(B5408,2)</f>
        <v>20</v>
      </c>
      <c r="H5408" s="0" t="str">
        <f aca="false">I5408&amp;"_"&amp;G5408&amp;"_"&amp;F5408</f>
        <v>Skalle_20_20190117_DL2018108_NZahlesGym_koersel1</v>
      </c>
      <c r="I5408" s="61" t="str">
        <f aca="false">MID(RIGHT(B5408,LEN(B5408)-3),1,FIND("_",RIGHT(B5408,LEN(B5408)-3))-1)</f>
        <v>Skalle</v>
      </c>
      <c r="J5408" s="61" t="str">
        <f aca="false">TRIM(SUBSTITUTE(RIGHT(B5408,FIND(I5408,B5408)+1),"_",""))</f>
        <v>eDNA</v>
      </c>
      <c r="K5408" s="0" t="n">
        <f aca="false">IFERROR(VALUE(SUBSTITUTE(E5408,".",",")),E5408)</f>
        <v>32.38</v>
      </c>
      <c r="L5408" s="61" t="str">
        <f aca="false">IF(J5408="PosK",SUMIFS(K:K,J:J,"PosK",H:H,H5408),"")</f>
        <v/>
      </c>
      <c r="M5408" s="61" t="str">
        <f aca="false">IF(J5408="PosK",SUMIFS(K:K,J:J,"NegK",H:H,H5408),"")</f>
        <v/>
      </c>
      <c r="N5408" s="61" t="str">
        <f aca="false">IF(J5408="PosK",SUMIFS(K:K,J:J,"eDNA",H:H,H5408),"")</f>
        <v/>
      </c>
      <c r="Q5408" s="62"/>
    </row>
    <row r="5409" customFormat="false" ht="14.25" hidden="false" customHeight="false" outlineLevel="0" collapsed="false">
      <c r="A5409" s="0" t="s">
        <v>897</v>
      </c>
      <c r="B5409" s="52" t="s">
        <v>1220</v>
      </c>
      <c r="C5409" s="52" t="s">
        <v>751</v>
      </c>
      <c r="D5409" s="53" t="n">
        <v>0.1</v>
      </c>
      <c r="E5409" s="53" t="s">
        <v>748</v>
      </c>
      <c r="F5409" s="0" t="s">
        <v>1404</v>
      </c>
      <c r="G5409" s="0" t="str">
        <f aca="false">LEFT(B5409,2)</f>
        <v>20</v>
      </c>
      <c r="H5409" s="0" t="str">
        <f aca="false">I5409&amp;"_"&amp;G5409&amp;"_"&amp;F5409</f>
        <v>Skalle_20_20190117_DL2018108_NZahlesGym_koersel1</v>
      </c>
      <c r="I5409" s="61" t="str">
        <f aca="false">MID(RIGHT(B5409,LEN(B5409)-3),1,FIND("_",RIGHT(B5409,LEN(B5409)-3))-1)</f>
        <v>Skalle</v>
      </c>
      <c r="J5409" s="61" t="str">
        <f aca="false">TRIM(SUBSTITUTE(RIGHT(B5409,FIND(I5409,B5409)+1),"_",""))</f>
        <v>eDNA</v>
      </c>
      <c r="K5409" s="0" t="str">
        <f aca="false">IFERROR(VALUE(SUBSTITUTE(E5409,".",",")),E5409)</f>
        <v>No Ct</v>
      </c>
      <c r="L5409" s="61" t="str">
        <f aca="false">IF(J5409="PosK",SUMIFS(K:K,J:J,"PosK",H:H,H5409),"")</f>
        <v/>
      </c>
      <c r="M5409" s="61" t="str">
        <f aca="false">IF(J5409="PosK",SUMIFS(K:K,J:J,"NegK",H:H,H5409),"")</f>
        <v/>
      </c>
      <c r="N5409" s="61" t="str">
        <f aca="false">IF(J5409="PosK",SUMIFS(K:K,J:J,"eDNA",H:H,H5409),"")</f>
        <v/>
      </c>
      <c r="P5409" s="62"/>
      <c r="T5409" s="63"/>
      <c r="W5409" s="64"/>
    </row>
    <row r="5410" customFormat="false" ht="14.25" hidden="false" customHeight="false" outlineLevel="0" collapsed="false">
      <c r="A5410" s="0" t="s">
        <v>898</v>
      </c>
      <c r="B5410" s="52" t="s">
        <v>1008</v>
      </c>
      <c r="C5410" s="52" t="s">
        <v>743</v>
      </c>
      <c r="D5410" s="53" t="n">
        <v>0.1</v>
      </c>
      <c r="E5410" s="53" t="s">
        <v>748</v>
      </c>
      <c r="F5410" s="0" t="s">
        <v>1404</v>
      </c>
      <c r="G5410" s="0" t="str">
        <f aca="false">LEFT(B5410,2)</f>
        <v>21</v>
      </c>
      <c r="H5410" s="0" t="str">
        <f aca="false">I5410&amp;"_"&amp;G5410&amp;"_"&amp;F5410</f>
        <v>Skalle_21_20190117_DL2018108_NZahlesGym_koersel1</v>
      </c>
      <c r="I5410" s="61" t="str">
        <f aca="false">MID(RIGHT(B5410,LEN(B5410)-3),1,FIND("_",RIGHT(B5410,LEN(B5410)-3))-1)</f>
        <v>Skalle</v>
      </c>
      <c r="J5410" s="61" t="str">
        <f aca="false">TRIM(SUBSTITUTE(RIGHT(B5410,FIND(I5410,B5410)+1),"_",""))</f>
        <v>PosK</v>
      </c>
      <c r="K5410" s="0" t="str">
        <f aca="false">IFERROR(VALUE(SUBSTITUTE(E5410,".",",")),E5410)</f>
        <v>No Ct</v>
      </c>
      <c r="L5410" s="61" t="n">
        <f aca="false">IF(J5410="PosK",SUMIFS(K:K,J:J,"PosK",H:H,H5410),"")</f>
        <v>0</v>
      </c>
      <c r="M5410" s="61" t="n">
        <f aca="false">IF(J5410="PosK",SUMIFS(K:K,J:J,"NegK",H:H,H5410),"")</f>
        <v>0</v>
      </c>
      <c r="N5410" s="61" t="n">
        <f aca="false">IF(J5410="PosK",SUMIFS(K:K,J:J,"eDNA",H:H,H5410),"")</f>
        <v>0</v>
      </c>
      <c r="P5410" s="62" t="n">
        <f aca="false">IF(K5412="No Ct",0,K5412)</f>
        <v>0</v>
      </c>
      <c r="Q5410" s="62" t="n">
        <f aca="false">IF(K5413="No Ct",0,K5413)</f>
        <v>0</v>
      </c>
      <c r="R5410" s="0" t="str">
        <f aca="false">IF(AND(L5410&gt;0,M5410=0),"Valid","Invalid")</f>
        <v>Invalid</v>
      </c>
      <c r="S5410" s="0" t="str">
        <f aca="false">IF(OR(P5410&gt;1,Q5410&gt;1),"Present","Absent")</f>
        <v>Absent</v>
      </c>
      <c r="T5410" s="63" t="str">
        <f aca="false">IF(OR(AND(P5410&gt;1,P5410&lt;41),AND(Q5410&gt;1,Q5410&lt;41)),"Ct&lt;41","Ct&gt;41")</f>
        <v>Ct&gt;41</v>
      </c>
      <c r="U5410" s="0" t="str">
        <f aca="false">I5410</f>
        <v>Skalle</v>
      </c>
      <c r="V5410" s="0" t="str">
        <f aca="false">MID(F5410,10,9)</f>
        <v>DL2018108</v>
      </c>
      <c r="W5410" s="64" t="str">
        <f aca="false">V5410&amp;"_"&amp;U5410&amp;"_"&amp;R5410&amp;"_"&amp;S5410&amp;"_"&amp;T5410</f>
        <v>DL2018108_Skalle_Invalid_Absent_Ct&gt;41</v>
      </c>
    </row>
    <row r="5411" customFormat="false" ht="14.25" hidden="false" customHeight="false" outlineLevel="0" collapsed="false">
      <c r="A5411" s="0" t="s">
        <v>900</v>
      </c>
      <c r="B5411" s="52" t="s">
        <v>1009</v>
      </c>
      <c r="C5411" s="52" t="s">
        <v>747</v>
      </c>
      <c r="D5411" s="53" t="n">
        <v>0.1</v>
      </c>
      <c r="E5411" s="53" t="s">
        <v>748</v>
      </c>
      <c r="F5411" s="0" t="s">
        <v>1404</v>
      </c>
      <c r="G5411" s="0" t="str">
        <f aca="false">LEFT(B5411,2)</f>
        <v>21</v>
      </c>
      <c r="H5411" s="0" t="str">
        <f aca="false">I5411&amp;"_"&amp;G5411&amp;"_"&amp;F5411</f>
        <v>Skalle_21_20190117_DL2018108_NZahlesGym_koersel1</v>
      </c>
      <c r="I5411" s="61" t="str">
        <f aca="false">MID(RIGHT(B5411,LEN(B5411)-3),1,FIND("_",RIGHT(B5411,LEN(B5411)-3))-1)</f>
        <v>Skalle</v>
      </c>
      <c r="J5411" s="61" t="str">
        <f aca="false">TRIM(SUBSTITUTE(RIGHT(B5411,FIND(I5411,B5411)+1),"_",""))</f>
        <v>NegK</v>
      </c>
      <c r="K5411" s="0" t="str">
        <f aca="false">IFERROR(VALUE(SUBSTITUTE(E5411,".",",")),E5411)</f>
        <v>No Ct</v>
      </c>
      <c r="L5411" s="61" t="str">
        <f aca="false">IF(J5411="PosK",SUMIFS(K:K,J:J,"PosK",H:H,H5411),"")</f>
        <v/>
      </c>
      <c r="M5411" s="61" t="str">
        <f aca="false">IF(J5411="PosK",SUMIFS(K:K,J:J,"NegK",H:H,H5411),"")</f>
        <v/>
      </c>
      <c r="N5411" s="61" t="str">
        <f aca="false">IF(J5411="PosK",SUMIFS(K:K,J:J,"eDNA",H:H,H5411),"")</f>
        <v/>
      </c>
    </row>
    <row r="5412" customFormat="false" ht="14.25" hidden="false" customHeight="false" outlineLevel="0" collapsed="false">
      <c r="A5412" s="0" t="s">
        <v>902</v>
      </c>
      <c r="B5412" s="52" t="s">
        <v>1010</v>
      </c>
      <c r="C5412" s="52" t="s">
        <v>751</v>
      </c>
      <c r="D5412" s="53" t="n">
        <v>0.1</v>
      </c>
      <c r="E5412" s="53" t="s">
        <v>748</v>
      </c>
      <c r="F5412" s="0" t="s">
        <v>1404</v>
      </c>
      <c r="G5412" s="0" t="str">
        <f aca="false">LEFT(B5412,2)</f>
        <v>21</v>
      </c>
      <c r="H5412" s="0" t="str">
        <f aca="false">I5412&amp;"_"&amp;G5412&amp;"_"&amp;F5412</f>
        <v>Skalle_21_20190117_DL2018108_NZahlesGym_koersel1</v>
      </c>
      <c r="I5412" s="61" t="str">
        <f aca="false">MID(RIGHT(B5412,LEN(B5412)-3),1,FIND("_",RIGHT(B5412,LEN(B5412)-3))-1)</f>
        <v>Skalle</v>
      </c>
      <c r="J5412" s="61" t="str">
        <f aca="false">TRIM(SUBSTITUTE(RIGHT(B5412,FIND(I5412,B5412)+1),"_",""))</f>
        <v>eDNA</v>
      </c>
      <c r="K5412" s="0" t="str">
        <f aca="false">IFERROR(VALUE(SUBSTITUTE(E5412,".",",")),E5412)</f>
        <v>No Ct</v>
      </c>
      <c r="L5412" s="61" t="str">
        <f aca="false">IF(J5412="PosK",SUMIFS(K:K,J:J,"PosK",H:H,H5412),"")</f>
        <v/>
      </c>
      <c r="M5412" s="61" t="str">
        <f aca="false">IF(J5412="PosK",SUMIFS(K:K,J:J,"NegK",H:H,H5412),"")</f>
        <v/>
      </c>
      <c r="N5412" s="61" t="str">
        <f aca="false">IF(J5412="PosK",SUMIFS(K:K,J:J,"eDNA",H:H,H5412),"")</f>
        <v/>
      </c>
      <c r="Q5412" s="62"/>
    </row>
    <row r="5413" customFormat="false" ht="14.25" hidden="false" customHeight="false" outlineLevel="0" collapsed="false">
      <c r="A5413" s="0" t="s">
        <v>904</v>
      </c>
      <c r="B5413" s="52" t="s">
        <v>1010</v>
      </c>
      <c r="C5413" s="52" t="s">
        <v>751</v>
      </c>
      <c r="D5413" s="53" t="n">
        <v>0.1</v>
      </c>
      <c r="E5413" s="53" t="s">
        <v>748</v>
      </c>
      <c r="F5413" s="0" t="s">
        <v>1404</v>
      </c>
      <c r="G5413" s="0" t="str">
        <f aca="false">LEFT(B5413,2)</f>
        <v>21</v>
      </c>
      <c r="H5413" s="0" t="str">
        <f aca="false">I5413&amp;"_"&amp;G5413&amp;"_"&amp;F5413</f>
        <v>Skalle_21_20190117_DL2018108_NZahlesGym_koersel1</v>
      </c>
      <c r="I5413" s="61" t="str">
        <f aca="false">MID(RIGHT(B5413,LEN(B5413)-3),1,FIND("_",RIGHT(B5413,LEN(B5413)-3))-1)</f>
        <v>Skalle</v>
      </c>
      <c r="J5413" s="61" t="str">
        <f aca="false">TRIM(SUBSTITUTE(RIGHT(B5413,FIND(I5413,B5413)+1),"_",""))</f>
        <v>eDNA</v>
      </c>
      <c r="K5413" s="0" t="str">
        <f aca="false">IFERROR(VALUE(SUBSTITUTE(E5413,".",",")),E5413)</f>
        <v>No Ct</v>
      </c>
      <c r="L5413" s="61" t="str">
        <f aca="false">IF(J5413="PosK",SUMIFS(K:K,J:J,"PosK",H:H,H5413),"")</f>
        <v/>
      </c>
      <c r="M5413" s="61" t="str">
        <f aca="false">IF(J5413="PosK",SUMIFS(K:K,J:J,"NegK",H:H,H5413),"")</f>
        <v/>
      </c>
      <c r="N5413" s="61" t="str">
        <f aca="false">IF(J5413="PosK",SUMIFS(K:K,J:J,"eDNA",H:H,H5413),"")</f>
        <v/>
      </c>
      <c r="P5413" s="62"/>
      <c r="T5413" s="63"/>
      <c r="W5413" s="64"/>
    </row>
    <row r="5414" customFormat="false" ht="14.25" hidden="false" customHeight="false" outlineLevel="0" collapsed="false">
      <c r="A5414" s="0" t="s">
        <v>905</v>
      </c>
      <c r="B5414" s="52" t="s">
        <v>1221</v>
      </c>
      <c r="C5414" s="52" t="s">
        <v>743</v>
      </c>
      <c r="D5414" s="53" t="n">
        <v>0.1</v>
      </c>
      <c r="E5414" s="53" t="s">
        <v>748</v>
      </c>
      <c r="F5414" s="0" t="s">
        <v>1404</v>
      </c>
      <c r="G5414" s="0" t="str">
        <f aca="false">LEFT(B5414,2)</f>
        <v>22</v>
      </c>
      <c r="H5414" s="0" t="str">
        <f aca="false">I5414&amp;"_"&amp;G5414&amp;"_"&amp;F5414</f>
        <v>Karusse_22_20190117_DL2018108_NZahlesGym_koersel1</v>
      </c>
      <c r="I5414" s="61" t="str">
        <f aca="false">MID(RIGHT(B5414,LEN(B5414)-3),1,FIND("_",RIGHT(B5414,LEN(B5414)-3))-1)</f>
        <v>Karusse</v>
      </c>
      <c r="J5414" s="61" t="str">
        <f aca="false">TRIM(SUBSTITUTE(RIGHT(B5414,FIND(I5414,B5414)+1),"_",""))</f>
        <v>PosK</v>
      </c>
      <c r="K5414" s="0" t="str">
        <f aca="false">IFERROR(VALUE(SUBSTITUTE(E5414,".",",")),E5414)</f>
        <v>No Ct</v>
      </c>
      <c r="L5414" s="61" t="n">
        <f aca="false">IF(J5414="PosK",SUMIFS(K:K,J:J,"PosK",H:H,H5414),"")</f>
        <v>0</v>
      </c>
      <c r="M5414" s="61" t="n">
        <f aca="false">IF(J5414="PosK",SUMIFS(K:K,J:J,"NegK",H:H,H5414),"")</f>
        <v>0</v>
      </c>
      <c r="N5414" s="61" t="n">
        <f aca="false">IF(J5414="PosK",SUMIFS(K:K,J:J,"eDNA",H:H,H5414),"")</f>
        <v>0</v>
      </c>
      <c r="P5414" s="62" t="n">
        <f aca="false">IF(K5416="No Ct",0,K5416)</f>
        <v>0</v>
      </c>
      <c r="Q5414" s="62" t="n">
        <f aca="false">IF(K5417="No Ct",0,K5417)</f>
        <v>0</v>
      </c>
      <c r="R5414" s="0" t="str">
        <f aca="false">IF(AND(L5414&gt;0,M5414=0),"Valid","Invalid")</f>
        <v>Invalid</v>
      </c>
      <c r="S5414" s="0" t="str">
        <f aca="false">IF(OR(P5414&gt;1,Q5414&gt;1),"Present","Absent")</f>
        <v>Absent</v>
      </c>
      <c r="T5414" s="63" t="str">
        <f aca="false">IF(OR(AND(P5414&gt;1,P5414&lt;41),AND(Q5414&gt;1,Q5414&lt;41)),"Ct&lt;41","Ct&gt;41")</f>
        <v>Ct&gt;41</v>
      </c>
      <c r="U5414" s="0" t="str">
        <f aca="false">I5414</f>
        <v>Karusse</v>
      </c>
      <c r="V5414" s="0" t="str">
        <f aca="false">MID(F5414,10,9)</f>
        <v>DL2018108</v>
      </c>
      <c r="W5414" s="64" t="str">
        <f aca="false">V5414&amp;"_"&amp;U5414&amp;"_"&amp;R5414&amp;"_"&amp;S5414&amp;"_"&amp;T5414</f>
        <v>DL2018108_Karusse_Invalid_Absent_Ct&gt;41</v>
      </c>
    </row>
    <row r="5415" customFormat="false" ht="14.25" hidden="false" customHeight="false" outlineLevel="0" collapsed="false">
      <c r="A5415" s="0" t="s">
        <v>907</v>
      </c>
      <c r="B5415" s="52" t="s">
        <v>1222</v>
      </c>
      <c r="C5415" s="52" t="s">
        <v>747</v>
      </c>
      <c r="D5415" s="53" t="n">
        <v>0.1</v>
      </c>
      <c r="E5415" s="53" t="s">
        <v>748</v>
      </c>
      <c r="F5415" s="0" t="s">
        <v>1404</v>
      </c>
      <c r="G5415" s="0" t="str">
        <f aca="false">LEFT(B5415,2)</f>
        <v>22</v>
      </c>
      <c r="H5415" s="0" t="str">
        <f aca="false">I5415&amp;"_"&amp;G5415&amp;"_"&amp;F5415</f>
        <v>Karusse_22_20190117_DL2018108_NZahlesGym_koersel1</v>
      </c>
      <c r="I5415" s="61" t="str">
        <f aca="false">MID(RIGHT(B5415,LEN(B5415)-3),1,FIND("_",RIGHT(B5415,LEN(B5415)-3))-1)</f>
        <v>Karusse</v>
      </c>
      <c r="J5415" s="61" t="str">
        <f aca="false">TRIM(SUBSTITUTE(RIGHT(B5415,FIND(I5415,B5415)+1),"_",""))</f>
        <v>NegK</v>
      </c>
      <c r="K5415" s="0" t="str">
        <f aca="false">IFERROR(VALUE(SUBSTITUTE(E5415,".",",")),E5415)</f>
        <v>No Ct</v>
      </c>
      <c r="L5415" s="61" t="str">
        <f aca="false">IF(J5415="PosK",SUMIFS(K:K,J:J,"PosK",H:H,H5415),"")</f>
        <v/>
      </c>
      <c r="M5415" s="61" t="str">
        <f aca="false">IF(J5415="PosK",SUMIFS(K:K,J:J,"NegK",H:H,H5415),"")</f>
        <v/>
      </c>
      <c r="N5415" s="61" t="str">
        <f aca="false">IF(J5415="PosK",SUMIFS(K:K,J:J,"eDNA",H:H,H5415),"")</f>
        <v/>
      </c>
    </row>
    <row r="5416" customFormat="false" ht="14.25" hidden="false" customHeight="false" outlineLevel="0" collapsed="false">
      <c r="A5416" s="0" t="s">
        <v>909</v>
      </c>
      <c r="B5416" s="52" t="s">
        <v>1223</v>
      </c>
      <c r="C5416" s="52" t="s">
        <v>751</v>
      </c>
      <c r="D5416" s="53" t="n">
        <v>0.1</v>
      </c>
      <c r="E5416" s="53" t="s">
        <v>748</v>
      </c>
      <c r="F5416" s="0" t="s">
        <v>1404</v>
      </c>
      <c r="G5416" s="0" t="str">
        <f aca="false">LEFT(B5416,2)</f>
        <v>22</v>
      </c>
      <c r="H5416" s="0" t="str">
        <f aca="false">I5416&amp;"_"&amp;G5416&amp;"_"&amp;F5416</f>
        <v>Karusse_22_20190117_DL2018108_NZahlesGym_koersel1</v>
      </c>
      <c r="I5416" s="61" t="str">
        <f aca="false">MID(RIGHT(B5416,LEN(B5416)-3),1,FIND("_",RIGHT(B5416,LEN(B5416)-3))-1)</f>
        <v>Karusse</v>
      </c>
      <c r="J5416" s="61" t="str">
        <f aca="false">TRIM(SUBSTITUTE(RIGHT(B5416,FIND(I5416,B5416)+1),"_",""))</f>
        <v>eDNA</v>
      </c>
      <c r="K5416" s="0" t="str">
        <f aca="false">IFERROR(VALUE(SUBSTITUTE(E5416,".",",")),E5416)</f>
        <v>No Ct</v>
      </c>
      <c r="L5416" s="61" t="str">
        <f aca="false">IF(J5416="PosK",SUMIFS(K:K,J:J,"PosK",H:H,H5416),"")</f>
        <v/>
      </c>
      <c r="M5416" s="61" t="str">
        <f aca="false">IF(J5416="PosK",SUMIFS(K:K,J:J,"NegK",H:H,H5416),"")</f>
        <v/>
      </c>
      <c r="N5416" s="61" t="str">
        <f aca="false">IF(J5416="PosK",SUMIFS(K:K,J:J,"eDNA",H:H,H5416),"")</f>
        <v/>
      </c>
      <c r="Q5416" s="62"/>
    </row>
    <row r="5417" customFormat="false" ht="14.25" hidden="false" customHeight="false" outlineLevel="0" collapsed="false">
      <c r="A5417" s="0" t="s">
        <v>911</v>
      </c>
      <c r="B5417" s="52" t="s">
        <v>1223</v>
      </c>
      <c r="C5417" s="52" t="s">
        <v>751</v>
      </c>
      <c r="D5417" s="53" t="n">
        <v>0.1</v>
      </c>
      <c r="E5417" s="53" t="s">
        <v>748</v>
      </c>
      <c r="F5417" s="0" t="s">
        <v>1404</v>
      </c>
      <c r="G5417" s="0" t="str">
        <f aca="false">LEFT(B5417,2)</f>
        <v>22</v>
      </c>
      <c r="H5417" s="0" t="str">
        <f aca="false">I5417&amp;"_"&amp;G5417&amp;"_"&amp;F5417</f>
        <v>Karusse_22_20190117_DL2018108_NZahlesGym_koersel1</v>
      </c>
      <c r="I5417" s="61" t="str">
        <f aca="false">MID(RIGHT(B5417,LEN(B5417)-3),1,FIND("_",RIGHT(B5417,LEN(B5417)-3))-1)</f>
        <v>Karusse</v>
      </c>
      <c r="J5417" s="61" t="str">
        <f aca="false">TRIM(SUBSTITUTE(RIGHT(B5417,FIND(I5417,B5417)+1),"_",""))</f>
        <v>eDNA</v>
      </c>
      <c r="K5417" s="0" t="str">
        <f aca="false">IFERROR(VALUE(SUBSTITUTE(E5417,".",",")),E5417)</f>
        <v>No Ct</v>
      </c>
      <c r="L5417" s="61" t="str">
        <f aca="false">IF(J5417="PosK",SUMIFS(K:K,J:J,"PosK",H:H,H5417),"")</f>
        <v/>
      </c>
      <c r="M5417" s="61" t="str">
        <f aca="false">IF(J5417="PosK",SUMIFS(K:K,J:J,"NegK",H:H,H5417),"")</f>
        <v/>
      </c>
      <c r="N5417" s="61" t="str">
        <f aca="false">IF(J5417="PosK",SUMIFS(K:K,J:J,"eDNA",H:H,H5417),"")</f>
        <v/>
      </c>
      <c r="P5417" s="62"/>
      <c r="T5417" s="63"/>
      <c r="W5417" s="64"/>
    </row>
    <row r="5418" customFormat="false" ht="14.25" hidden="false" customHeight="false" outlineLevel="0" collapsed="false">
      <c r="A5418" s="0" t="s">
        <v>912</v>
      </c>
      <c r="B5418" s="52" t="s">
        <v>1014</v>
      </c>
      <c r="C5418" s="52" t="s">
        <v>743</v>
      </c>
      <c r="D5418" s="53" t="n">
        <v>0.1</v>
      </c>
      <c r="E5418" s="53" t="n">
        <v>27.37</v>
      </c>
      <c r="F5418" s="0" t="s">
        <v>1404</v>
      </c>
      <c r="G5418" s="0" t="str">
        <f aca="false">LEFT(B5418,2)</f>
        <v>23</v>
      </c>
      <c r="H5418" s="0" t="str">
        <f aca="false">I5418&amp;"_"&amp;G5418&amp;"_"&amp;F5418</f>
        <v>Karusse_23_20190117_DL2018108_NZahlesGym_koersel1</v>
      </c>
      <c r="I5418" s="61" t="str">
        <f aca="false">MID(RIGHT(B5418,LEN(B5418)-3),1,FIND("_",RIGHT(B5418,LEN(B5418)-3))-1)</f>
        <v>Karusse</v>
      </c>
      <c r="J5418" s="61" t="str">
        <f aca="false">TRIM(SUBSTITUTE(RIGHT(B5418,FIND(I5418,B5418)+1),"_",""))</f>
        <v>PosK</v>
      </c>
      <c r="K5418" s="0" t="n">
        <f aca="false">IFERROR(VALUE(SUBSTITUTE(E5418,".",",")),E5418)</f>
        <v>27.37</v>
      </c>
      <c r="L5418" s="61" t="n">
        <f aca="false">IF(J5418="PosK",SUMIFS(K:K,J:J,"PosK",H:H,H5418),"")</f>
        <v>54.74</v>
      </c>
      <c r="M5418" s="61" t="n">
        <f aca="false">IF(J5418="PosK",SUMIFS(K:K,J:J,"NegK",H:H,H5418),"")</f>
        <v>0</v>
      </c>
      <c r="N5418" s="61" t="n">
        <f aca="false">IF(J5418="PosK",SUMIFS(K:K,J:J,"eDNA",H:H,H5418),"")</f>
        <v>79.86</v>
      </c>
      <c r="P5418" s="62" t="n">
        <f aca="false">IF(K5420="No Ct",0,K5420)</f>
        <v>39.93</v>
      </c>
      <c r="Q5418" s="62" t="n">
        <f aca="false">IF(K5421="No Ct",0,K5421)</f>
        <v>0</v>
      </c>
      <c r="R5418" s="0" t="str">
        <f aca="false">IF(AND(L5418&gt;0,M5418=0),"Valid","Invalid")</f>
        <v>Valid</v>
      </c>
      <c r="S5418" s="0" t="str">
        <f aca="false">IF(OR(P5418&gt;1,Q5418&gt;1),"Present","Absent")</f>
        <v>Present</v>
      </c>
      <c r="T5418" s="63" t="str">
        <f aca="false">IF(OR(AND(P5418&gt;1,P5418&lt;41),AND(Q5418&gt;1,Q5418&lt;41)),"Ct&lt;41","Ct&gt;41")</f>
        <v>Ct&lt;41</v>
      </c>
      <c r="U5418" s="0" t="str">
        <f aca="false">I5418</f>
        <v>Karusse</v>
      </c>
      <c r="V5418" s="0" t="str">
        <f aca="false">MID(F5418,10,9)</f>
        <v>DL2018108</v>
      </c>
      <c r="W5418" s="64" t="str">
        <f aca="false">V5418&amp;"_"&amp;U5418&amp;"_"&amp;R5418&amp;"_"&amp;S5418&amp;"_"&amp;T5418</f>
        <v>DL2018108_Karusse_Valid_Present_Ct&lt;41</v>
      </c>
    </row>
    <row r="5419" customFormat="false" ht="14.25" hidden="false" customHeight="false" outlineLevel="0" collapsed="false">
      <c r="A5419" s="0" t="s">
        <v>914</v>
      </c>
      <c r="B5419" s="52" t="s">
        <v>1015</v>
      </c>
      <c r="C5419" s="52" t="s">
        <v>747</v>
      </c>
      <c r="D5419" s="53" t="n">
        <v>0.1</v>
      </c>
      <c r="E5419" s="53" t="s">
        <v>748</v>
      </c>
      <c r="F5419" s="0" t="s">
        <v>1404</v>
      </c>
      <c r="G5419" s="0" t="str">
        <f aca="false">LEFT(B5419,2)</f>
        <v>23</v>
      </c>
      <c r="H5419" s="0" t="str">
        <f aca="false">I5419&amp;"_"&amp;G5419&amp;"_"&amp;F5419</f>
        <v>Karusse_23_20190117_DL2018108_NZahlesGym_koersel1</v>
      </c>
      <c r="I5419" s="61" t="str">
        <f aca="false">MID(RIGHT(B5419,LEN(B5419)-3),1,FIND("_",RIGHT(B5419,LEN(B5419)-3))-1)</f>
        <v>Karusse</v>
      </c>
      <c r="J5419" s="61" t="str">
        <f aca="false">TRIM(SUBSTITUTE(RIGHT(B5419,FIND(I5419,B5419)+1),"_",""))</f>
        <v>NegK</v>
      </c>
      <c r="K5419" s="0" t="str">
        <f aca="false">IFERROR(VALUE(SUBSTITUTE(E5419,".",",")),E5419)</f>
        <v>No Ct</v>
      </c>
      <c r="L5419" s="61" t="str">
        <f aca="false">IF(J5419="PosK",SUMIFS(K:K,J:J,"PosK",H:H,H5419),"")</f>
        <v/>
      </c>
      <c r="M5419" s="61" t="str">
        <f aca="false">IF(J5419="PosK",SUMIFS(K:K,J:J,"NegK",H:H,H5419),"")</f>
        <v/>
      </c>
      <c r="N5419" s="61" t="str">
        <f aca="false">IF(J5419="PosK",SUMIFS(K:K,J:J,"eDNA",H:H,H5419),"")</f>
        <v/>
      </c>
    </row>
    <row r="5420" customFormat="false" ht="14.25" hidden="false" customHeight="false" outlineLevel="0" collapsed="false">
      <c r="A5420" s="0" t="s">
        <v>916</v>
      </c>
      <c r="B5420" s="52" t="s">
        <v>1016</v>
      </c>
      <c r="C5420" s="52" t="s">
        <v>751</v>
      </c>
      <c r="D5420" s="53" t="n">
        <v>0.1</v>
      </c>
      <c r="E5420" s="53" t="n">
        <v>39.93</v>
      </c>
      <c r="F5420" s="0" t="s">
        <v>1404</v>
      </c>
      <c r="G5420" s="0" t="str">
        <f aca="false">LEFT(B5420,2)</f>
        <v>23</v>
      </c>
      <c r="H5420" s="0" t="str">
        <f aca="false">I5420&amp;"_"&amp;G5420&amp;"_"&amp;F5420</f>
        <v>Karusse_23_20190117_DL2018108_NZahlesGym_koersel1</v>
      </c>
      <c r="I5420" s="61" t="str">
        <f aca="false">MID(RIGHT(B5420,LEN(B5420)-3),1,FIND("_",RIGHT(B5420,LEN(B5420)-3))-1)</f>
        <v>Karusse</v>
      </c>
      <c r="J5420" s="61" t="str">
        <f aca="false">TRIM(SUBSTITUTE(RIGHT(B5420,FIND(I5420,B5420)+1),"_",""))</f>
        <v>eDNA</v>
      </c>
      <c r="K5420" s="0" t="n">
        <f aca="false">IFERROR(VALUE(SUBSTITUTE(E5420,".",",")),E5420)</f>
        <v>39.93</v>
      </c>
      <c r="L5420" s="61" t="str">
        <f aca="false">IF(J5420="PosK",SUMIFS(K:K,J:J,"PosK",H:H,H5420),"")</f>
        <v/>
      </c>
      <c r="M5420" s="61" t="str">
        <f aca="false">IF(J5420="PosK",SUMIFS(K:K,J:J,"NegK",H:H,H5420),"")</f>
        <v/>
      </c>
      <c r="N5420" s="61" t="str">
        <f aca="false">IF(J5420="PosK",SUMIFS(K:K,J:J,"eDNA",H:H,H5420),"")</f>
        <v/>
      </c>
      <c r="Q5420" s="62"/>
    </row>
    <row r="5421" customFormat="false" ht="14.25" hidden="false" customHeight="false" outlineLevel="0" collapsed="false">
      <c r="A5421" s="0" t="s">
        <v>918</v>
      </c>
      <c r="B5421" s="52" t="s">
        <v>1016</v>
      </c>
      <c r="C5421" s="52" t="s">
        <v>751</v>
      </c>
      <c r="D5421" s="53" t="n">
        <v>0.1</v>
      </c>
      <c r="E5421" s="53" t="s">
        <v>748</v>
      </c>
      <c r="F5421" s="0" t="s">
        <v>1404</v>
      </c>
      <c r="G5421" s="0" t="str">
        <f aca="false">LEFT(B5421,2)</f>
        <v>23</v>
      </c>
      <c r="H5421" s="0" t="str">
        <f aca="false">I5421&amp;"_"&amp;G5421&amp;"_"&amp;F5421</f>
        <v>Karusse_23_20190117_DL2018108_NZahlesGym_koersel1</v>
      </c>
      <c r="I5421" s="61" t="str">
        <f aca="false">MID(RIGHT(B5421,LEN(B5421)-3),1,FIND("_",RIGHT(B5421,LEN(B5421)-3))-1)</f>
        <v>Karusse</v>
      </c>
      <c r="J5421" s="61" t="str">
        <f aca="false">TRIM(SUBSTITUTE(RIGHT(B5421,FIND(I5421,B5421)+1),"_",""))</f>
        <v>eDNA</v>
      </c>
      <c r="K5421" s="0" t="str">
        <f aca="false">IFERROR(VALUE(SUBSTITUTE(E5421,".",",")),E5421)</f>
        <v>No Ct</v>
      </c>
      <c r="L5421" s="61" t="str">
        <f aca="false">IF(J5421="PosK",SUMIFS(K:K,J:J,"PosK",H:H,H5421),"")</f>
        <v/>
      </c>
      <c r="M5421" s="61" t="str">
        <f aca="false">IF(J5421="PosK",SUMIFS(K:K,J:J,"NegK",H:H,H5421),"")</f>
        <v/>
      </c>
      <c r="N5421" s="61" t="str">
        <f aca="false">IF(J5421="PosK",SUMIFS(K:K,J:J,"eDNA",H:H,H5421),"")</f>
        <v/>
      </c>
      <c r="P5421" s="62"/>
      <c r="T5421" s="63"/>
      <c r="W5421" s="64"/>
    </row>
    <row r="5422" customFormat="false" ht="14.25" hidden="false" customHeight="false" outlineLevel="0" collapsed="false">
      <c r="A5422" s="0" t="s">
        <v>919</v>
      </c>
      <c r="B5422" s="52" t="s">
        <v>1224</v>
      </c>
      <c r="C5422" s="52" t="s">
        <v>743</v>
      </c>
      <c r="D5422" s="53" t="n">
        <v>0.1</v>
      </c>
      <c r="E5422" s="53" t="s">
        <v>748</v>
      </c>
      <c r="F5422" s="0" t="s">
        <v>1404</v>
      </c>
      <c r="G5422" s="0" t="str">
        <f aca="false">LEFT(B5422,2)</f>
        <v>24</v>
      </c>
      <c r="H5422" s="0" t="str">
        <f aca="false">I5422&amp;"_"&amp;G5422&amp;"_"&amp;F5422</f>
        <v>Soelvkarusse_24_20190117_DL2018108_NZahlesGym_koersel1</v>
      </c>
      <c r="I5422" s="61" t="str">
        <f aca="false">MID(RIGHT(B5422,LEN(B5422)-3),1,FIND("_",RIGHT(B5422,LEN(B5422)-3))-1)</f>
        <v>Soelvkarusse</v>
      </c>
      <c r="J5422" s="61" t="str">
        <f aca="false">TRIM(SUBSTITUTE(RIGHT(B5422,FIND(I5422,B5422)+1),"_",""))</f>
        <v>PosK</v>
      </c>
      <c r="K5422" s="0" t="str">
        <f aca="false">IFERROR(VALUE(SUBSTITUTE(E5422,".",",")),E5422)</f>
        <v>No Ct</v>
      </c>
      <c r="L5422" s="61" t="n">
        <f aca="false">IF(J5422="PosK",SUMIFS(K:K,J:J,"PosK",H:H,H5422),"")</f>
        <v>0</v>
      </c>
      <c r="M5422" s="61" t="n">
        <f aca="false">IF(J5422="PosK",SUMIFS(K:K,J:J,"NegK",H:H,H5422),"")</f>
        <v>0</v>
      </c>
      <c r="N5422" s="61" t="n">
        <f aca="false">IF(J5422="PosK",SUMIFS(K:K,J:J,"eDNA",H:H,H5422),"")</f>
        <v>0</v>
      </c>
      <c r="P5422" s="62" t="n">
        <f aca="false">IF(K5424="No Ct",0,K5424)</f>
        <v>0</v>
      </c>
      <c r="Q5422" s="62" t="n">
        <f aca="false">IF(K5425="No Ct",0,K5425)</f>
        <v>0</v>
      </c>
      <c r="R5422" s="0" t="str">
        <f aca="false">IF(AND(L5422&gt;0,M5422=0),"Valid","Invalid")</f>
        <v>Invalid</v>
      </c>
      <c r="S5422" s="0" t="str">
        <f aca="false">IF(OR(P5422&gt;1,Q5422&gt;1),"Present","Absent")</f>
        <v>Absent</v>
      </c>
      <c r="T5422" s="63" t="str">
        <f aca="false">IF(OR(AND(P5422&gt;1,P5422&lt;41),AND(Q5422&gt;1,Q5422&lt;41)),"Ct&lt;41","Ct&gt;41")</f>
        <v>Ct&gt;41</v>
      </c>
      <c r="U5422" s="0" t="str">
        <f aca="false">I5422</f>
        <v>Soelvkarusse</v>
      </c>
      <c r="V5422" s="0" t="str">
        <f aca="false">MID(F5422,10,9)</f>
        <v>DL2018108</v>
      </c>
      <c r="W5422" s="64" t="str">
        <f aca="false">V5422&amp;"_"&amp;U5422&amp;"_"&amp;R5422&amp;"_"&amp;S5422&amp;"_"&amp;T5422</f>
        <v>DL2018108_Soelvkarusse_Invalid_Absent_Ct&gt;41</v>
      </c>
    </row>
    <row r="5423" customFormat="false" ht="14.25" hidden="false" customHeight="false" outlineLevel="0" collapsed="false">
      <c r="A5423" s="0" t="s">
        <v>921</v>
      </c>
      <c r="B5423" s="52" t="s">
        <v>1225</v>
      </c>
      <c r="C5423" s="52" t="s">
        <v>747</v>
      </c>
      <c r="D5423" s="53" t="n">
        <v>0.1</v>
      </c>
      <c r="E5423" s="53" t="s">
        <v>748</v>
      </c>
      <c r="F5423" s="0" t="s">
        <v>1404</v>
      </c>
      <c r="G5423" s="0" t="str">
        <f aca="false">LEFT(B5423,2)</f>
        <v>24</v>
      </c>
      <c r="H5423" s="0" t="str">
        <f aca="false">I5423&amp;"_"&amp;G5423&amp;"_"&amp;F5423</f>
        <v>Soelvkarusse_24_20190117_DL2018108_NZahlesGym_koersel1</v>
      </c>
      <c r="I5423" s="61" t="str">
        <f aca="false">MID(RIGHT(B5423,LEN(B5423)-3),1,FIND("_",RIGHT(B5423,LEN(B5423)-3))-1)</f>
        <v>Soelvkarusse</v>
      </c>
      <c r="J5423" s="61" t="str">
        <f aca="false">TRIM(SUBSTITUTE(RIGHT(B5423,FIND(I5423,B5423)+1),"_",""))</f>
        <v>NegK</v>
      </c>
      <c r="K5423" s="0" t="str">
        <f aca="false">IFERROR(VALUE(SUBSTITUTE(E5423,".",",")),E5423)</f>
        <v>No Ct</v>
      </c>
      <c r="L5423" s="61" t="str">
        <f aca="false">IF(J5423="PosK",SUMIFS(K:K,J:J,"PosK",H:H,H5423),"")</f>
        <v/>
      </c>
      <c r="M5423" s="61" t="str">
        <f aca="false">IF(J5423="PosK",SUMIFS(K:K,J:J,"NegK",H:H,H5423),"")</f>
        <v/>
      </c>
      <c r="N5423" s="61" t="str">
        <f aca="false">IF(J5423="PosK",SUMIFS(K:K,J:J,"eDNA",H:H,H5423),"")</f>
        <v/>
      </c>
    </row>
    <row r="5424" customFormat="false" ht="14.25" hidden="false" customHeight="false" outlineLevel="0" collapsed="false">
      <c r="A5424" s="0" t="s">
        <v>923</v>
      </c>
      <c r="B5424" s="52" t="s">
        <v>1226</v>
      </c>
      <c r="C5424" s="52" t="s">
        <v>751</v>
      </c>
      <c r="D5424" s="53" t="n">
        <v>0.1</v>
      </c>
      <c r="E5424" s="53" t="s">
        <v>748</v>
      </c>
      <c r="F5424" s="0" t="s">
        <v>1404</v>
      </c>
      <c r="G5424" s="0" t="str">
        <f aca="false">LEFT(B5424,2)</f>
        <v>24</v>
      </c>
      <c r="H5424" s="0" t="str">
        <f aca="false">I5424&amp;"_"&amp;G5424&amp;"_"&amp;F5424</f>
        <v>Soelvkarusse_24_20190117_DL2018108_NZahlesGym_koersel1</v>
      </c>
      <c r="I5424" s="61" t="str">
        <f aca="false">MID(RIGHT(B5424,LEN(B5424)-3),1,FIND("_",RIGHT(B5424,LEN(B5424)-3))-1)</f>
        <v>Soelvkarusse</v>
      </c>
      <c r="J5424" s="61" t="str">
        <f aca="false">TRIM(SUBSTITUTE(RIGHT(B5424,FIND(I5424,B5424)+1),"_",""))</f>
        <v>eDNA</v>
      </c>
      <c r="K5424" s="0" t="str">
        <f aca="false">IFERROR(VALUE(SUBSTITUTE(E5424,".",",")),E5424)</f>
        <v>No Ct</v>
      </c>
      <c r="L5424" s="61" t="str">
        <f aca="false">IF(J5424="PosK",SUMIFS(K:K,J:J,"PosK",H:H,H5424),"")</f>
        <v/>
      </c>
      <c r="M5424" s="61" t="str">
        <f aca="false">IF(J5424="PosK",SUMIFS(K:K,J:J,"NegK",H:H,H5424),"")</f>
        <v/>
      </c>
      <c r="N5424" s="61" t="str">
        <f aca="false">IF(J5424="PosK",SUMIFS(K:K,J:J,"eDNA",H:H,H5424),"")</f>
        <v/>
      </c>
      <c r="Q5424" s="62"/>
    </row>
    <row r="5425" customFormat="false" ht="14.25" hidden="false" customHeight="false" outlineLevel="0" collapsed="false">
      <c r="A5425" s="0" t="s">
        <v>925</v>
      </c>
      <c r="B5425" s="52" t="s">
        <v>1226</v>
      </c>
      <c r="C5425" s="52" t="s">
        <v>751</v>
      </c>
      <c r="D5425" s="53" t="n">
        <v>0.1</v>
      </c>
      <c r="E5425" s="53" t="s">
        <v>748</v>
      </c>
      <c r="F5425" s="0" t="s">
        <v>1404</v>
      </c>
      <c r="G5425" s="0" t="str">
        <f aca="false">LEFT(B5425,2)</f>
        <v>24</v>
      </c>
      <c r="H5425" s="0" t="str">
        <f aca="false">I5425&amp;"_"&amp;G5425&amp;"_"&amp;F5425</f>
        <v>Soelvkarusse_24_20190117_DL2018108_NZahlesGym_koersel1</v>
      </c>
      <c r="I5425" s="61" t="str">
        <f aca="false">MID(RIGHT(B5425,LEN(B5425)-3),1,FIND("_",RIGHT(B5425,LEN(B5425)-3))-1)</f>
        <v>Soelvkarusse</v>
      </c>
      <c r="J5425" s="61" t="str">
        <f aca="false">TRIM(SUBSTITUTE(RIGHT(B5425,FIND(I5425,B5425)+1),"_",""))</f>
        <v>eDNA</v>
      </c>
      <c r="K5425" s="0" t="str">
        <f aca="false">IFERROR(VALUE(SUBSTITUTE(E5425,".",",")),E5425)</f>
        <v>No Ct</v>
      </c>
      <c r="L5425" s="61" t="str">
        <f aca="false">IF(J5425="PosK",SUMIFS(K:K,J:J,"PosK",H:H,H5425),"")</f>
        <v/>
      </c>
      <c r="M5425" s="61" t="str">
        <f aca="false">IF(J5425="PosK",SUMIFS(K:K,J:J,"NegK",H:H,H5425),"")</f>
        <v/>
      </c>
      <c r="N5425" s="61" t="str">
        <f aca="false">IF(J5425="PosK",SUMIFS(K:K,J:J,"eDNA",H:H,H5425),"")</f>
        <v/>
      </c>
      <c r="P5425" s="62"/>
      <c r="T5425" s="63"/>
      <c r="W5425" s="64"/>
    </row>
    <row r="5426" customFormat="false" ht="14.25" hidden="false" customHeight="false" outlineLevel="0" collapsed="false">
      <c r="A5426" s="0" t="s">
        <v>741</v>
      </c>
      <c r="B5426" s="52" t="s">
        <v>742</v>
      </c>
      <c r="C5426" s="52" t="s">
        <v>743</v>
      </c>
      <c r="D5426" s="53" t="n">
        <v>0.1</v>
      </c>
      <c r="E5426" s="53" t="n">
        <v>29.07</v>
      </c>
      <c r="F5426" s="0" t="s">
        <v>1404</v>
      </c>
      <c r="G5426" s="0" t="str">
        <f aca="false">LEFT(B5426,2)</f>
        <v>01</v>
      </c>
      <c r="H5426" s="0" t="str">
        <f aca="false">I5426&amp;"_"&amp;G5426&amp;"_"&amp;F5426</f>
        <v>Loegfroe_01_20190117_DL2018108_NZahlesGym_koersel1</v>
      </c>
      <c r="I5426" s="61" t="str">
        <f aca="false">MID(RIGHT(B5426,LEN(B5426)-3),1,FIND("_",RIGHT(B5426,LEN(B5426)-3))-1)</f>
        <v>Loegfroe</v>
      </c>
      <c r="J5426" s="61" t="str">
        <f aca="false">TRIM(SUBSTITUTE(RIGHT(B5426,FIND(I5426,B5426)+1),"_",""))</f>
        <v>PosK</v>
      </c>
      <c r="K5426" s="0" t="n">
        <f aca="false">IFERROR(VALUE(SUBSTITUTE(E5426,".",",")),E5426)</f>
        <v>29.07</v>
      </c>
      <c r="L5426" s="61" t="n">
        <f aca="false">IF(J5426="PosK",SUMIFS(K:K,J:J,"PosK",H:H,H5426),"")</f>
        <v>58.14</v>
      </c>
      <c r="M5426" s="61" t="n">
        <f aca="false">IF(J5426="PosK",SUMIFS(K:K,J:J,"NegK",H:H,H5426),"")</f>
        <v>0</v>
      </c>
      <c r="N5426" s="61" t="n">
        <f aca="false">IF(J5426="PosK",SUMIFS(K:K,J:J,"eDNA",H:H,H5426),"")</f>
        <v>0</v>
      </c>
      <c r="P5426" s="62" t="n">
        <f aca="false">IF(K5428="No Ct",0,K5428)</f>
        <v>0</v>
      </c>
      <c r="Q5426" s="62" t="n">
        <f aca="false">IF(K5429="No Ct",0,K5429)</f>
        <v>0</v>
      </c>
      <c r="R5426" s="0" t="str">
        <f aca="false">IF(AND(L5426&gt;0,M5426=0),"Valid","Invalid")</f>
        <v>Valid</v>
      </c>
      <c r="S5426" s="0" t="str">
        <f aca="false">IF(OR(P5426&gt;1,Q5426&gt;1),"Present","Absent")</f>
        <v>Absent</v>
      </c>
      <c r="T5426" s="63" t="str">
        <f aca="false">IF(OR(AND(P5426&gt;1,P5426&lt;41),AND(Q5426&gt;1,Q5426&lt;41)),"Ct&lt;41","Ct&gt;41")</f>
        <v>Ct&gt;41</v>
      </c>
      <c r="U5426" s="0" t="str">
        <f aca="false">I5426</f>
        <v>Loegfroe</v>
      </c>
      <c r="V5426" s="0" t="str">
        <f aca="false">MID(F5426,10,9)</f>
        <v>DL2018108</v>
      </c>
      <c r="W5426" s="64" t="str">
        <f aca="false">V5426&amp;"_"&amp;U5426&amp;"_"&amp;R5426&amp;"_"&amp;S5426&amp;"_"&amp;T5426</f>
        <v>DL2018108_Loegfroe_Valid_Absent_Ct&gt;41</v>
      </c>
    </row>
    <row r="5427" customFormat="false" ht="14.25" hidden="false" customHeight="false" outlineLevel="0" collapsed="false">
      <c r="A5427" s="0" t="s">
        <v>745</v>
      </c>
      <c r="B5427" s="52" t="s">
        <v>746</v>
      </c>
      <c r="C5427" s="52" t="s">
        <v>747</v>
      </c>
      <c r="D5427" s="53" t="n">
        <v>0.1</v>
      </c>
      <c r="E5427" s="53" t="s">
        <v>748</v>
      </c>
      <c r="F5427" s="0" t="s">
        <v>1404</v>
      </c>
      <c r="G5427" s="0" t="str">
        <f aca="false">LEFT(B5427,2)</f>
        <v>01</v>
      </c>
      <c r="H5427" s="0" t="str">
        <f aca="false">I5427&amp;"_"&amp;G5427&amp;"_"&amp;F5427</f>
        <v>Loegfroe_01_20190117_DL2018108_NZahlesGym_koersel1</v>
      </c>
      <c r="I5427" s="61" t="str">
        <f aca="false">MID(RIGHT(B5427,LEN(B5427)-3),1,FIND("_",RIGHT(B5427,LEN(B5427)-3))-1)</f>
        <v>Loegfroe</v>
      </c>
      <c r="J5427" s="61" t="str">
        <f aca="false">TRIM(SUBSTITUTE(RIGHT(B5427,FIND(I5427,B5427)+1),"_",""))</f>
        <v>NegK</v>
      </c>
      <c r="K5427" s="0" t="str">
        <f aca="false">IFERROR(VALUE(SUBSTITUTE(E5427,".",",")),E5427)</f>
        <v>No Ct</v>
      </c>
      <c r="L5427" s="61" t="str">
        <f aca="false">IF(J5427="PosK",SUMIFS(K:K,J:J,"PosK",H:H,H5427),"")</f>
        <v/>
      </c>
      <c r="M5427" s="61" t="str">
        <f aca="false">IF(J5427="PosK",SUMIFS(K:K,J:J,"NegK",H:H,H5427),"")</f>
        <v/>
      </c>
      <c r="N5427" s="61" t="str">
        <f aca="false">IF(J5427="PosK",SUMIFS(K:K,J:J,"eDNA",H:H,H5427),"")</f>
        <v/>
      </c>
    </row>
    <row r="5428" customFormat="false" ht="14.25" hidden="false" customHeight="false" outlineLevel="0" collapsed="false">
      <c r="A5428" s="0" t="s">
        <v>749</v>
      </c>
      <c r="B5428" s="52" t="s">
        <v>750</v>
      </c>
      <c r="C5428" s="52" t="s">
        <v>751</v>
      </c>
      <c r="D5428" s="53" t="n">
        <v>0.1</v>
      </c>
      <c r="E5428" s="53" t="s">
        <v>748</v>
      </c>
      <c r="F5428" s="0" t="s">
        <v>1404</v>
      </c>
      <c r="G5428" s="0" t="str">
        <f aca="false">LEFT(B5428,2)</f>
        <v>01</v>
      </c>
      <c r="H5428" s="0" t="str">
        <f aca="false">I5428&amp;"_"&amp;G5428&amp;"_"&amp;F5428</f>
        <v>Loegfroe_01_20190117_DL2018108_NZahlesGym_koersel1</v>
      </c>
      <c r="I5428" s="61" t="str">
        <f aca="false">MID(RIGHT(B5428,LEN(B5428)-3),1,FIND("_",RIGHT(B5428,LEN(B5428)-3))-1)</f>
        <v>Loegfroe</v>
      </c>
      <c r="J5428" s="61" t="str">
        <f aca="false">TRIM(SUBSTITUTE(RIGHT(B5428,FIND(I5428,B5428)+1),"_",""))</f>
        <v>eDNA</v>
      </c>
      <c r="K5428" s="0" t="str">
        <f aca="false">IFERROR(VALUE(SUBSTITUTE(E5428,".",",")),E5428)</f>
        <v>No Ct</v>
      </c>
      <c r="L5428" s="61" t="str">
        <f aca="false">IF(J5428="PosK",SUMIFS(K:K,J:J,"PosK",H:H,H5428),"")</f>
        <v/>
      </c>
      <c r="M5428" s="61" t="str">
        <f aca="false">IF(J5428="PosK",SUMIFS(K:K,J:J,"NegK",H:H,H5428),"")</f>
        <v/>
      </c>
      <c r="N5428" s="61" t="str">
        <f aca="false">IF(J5428="PosK",SUMIFS(K:K,J:J,"eDNA",H:H,H5428),"")</f>
        <v/>
      </c>
      <c r="Q5428" s="62"/>
    </row>
    <row r="5429" customFormat="false" ht="14.25" hidden="false" customHeight="false" outlineLevel="0" collapsed="false">
      <c r="A5429" s="0" t="s">
        <v>752</v>
      </c>
      <c r="B5429" s="52" t="s">
        <v>750</v>
      </c>
      <c r="C5429" s="52" t="s">
        <v>751</v>
      </c>
      <c r="D5429" s="53" t="n">
        <v>0.1</v>
      </c>
      <c r="E5429" s="53" t="s">
        <v>748</v>
      </c>
      <c r="F5429" s="0" t="s">
        <v>1404</v>
      </c>
      <c r="G5429" s="0" t="str">
        <f aca="false">LEFT(B5429,2)</f>
        <v>01</v>
      </c>
      <c r="H5429" s="0" t="str">
        <f aca="false">I5429&amp;"_"&amp;G5429&amp;"_"&amp;F5429</f>
        <v>Loegfroe_01_20190117_DL2018108_NZahlesGym_koersel1</v>
      </c>
      <c r="I5429" s="61" t="str">
        <f aca="false">MID(RIGHT(B5429,LEN(B5429)-3),1,FIND("_",RIGHT(B5429,LEN(B5429)-3))-1)</f>
        <v>Loegfroe</v>
      </c>
      <c r="J5429" s="61" t="str">
        <f aca="false">TRIM(SUBSTITUTE(RIGHT(B5429,FIND(I5429,B5429)+1),"_",""))</f>
        <v>eDNA</v>
      </c>
      <c r="K5429" s="0" t="str">
        <f aca="false">IFERROR(VALUE(SUBSTITUTE(E5429,".",",")),E5429)</f>
        <v>No Ct</v>
      </c>
      <c r="L5429" s="61" t="str">
        <f aca="false">IF(J5429="PosK",SUMIFS(K:K,J:J,"PosK",H:H,H5429),"")</f>
        <v/>
      </c>
      <c r="M5429" s="61" t="str">
        <f aca="false">IF(J5429="PosK",SUMIFS(K:K,J:J,"NegK",H:H,H5429),"")</f>
        <v/>
      </c>
      <c r="N5429" s="61" t="str">
        <f aca="false">IF(J5429="PosK",SUMIFS(K:K,J:J,"eDNA",H:H,H5429),"")</f>
        <v/>
      </c>
      <c r="P5429" s="62"/>
      <c r="T5429" s="63"/>
      <c r="W5429" s="64"/>
    </row>
    <row r="5430" customFormat="false" ht="14.25" hidden="false" customHeight="false" outlineLevel="0" collapsed="false">
      <c r="A5430" s="0" t="s">
        <v>754</v>
      </c>
      <c r="B5430" s="52" t="s">
        <v>755</v>
      </c>
      <c r="C5430" s="52" t="s">
        <v>743</v>
      </c>
      <c r="D5430" s="53" t="n">
        <v>0.1</v>
      </c>
      <c r="E5430" s="53" t="n">
        <v>34.71</v>
      </c>
      <c r="F5430" s="0" t="s">
        <v>1404</v>
      </c>
      <c r="G5430" s="0" t="str">
        <f aca="false">LEFT(B5430,2)</f>
        <v>02</v>
      </c>
      <c r="H5430" s="0" t="str">
        <f aca="false">I5430&amp;"_"&amp;G5430&amp;"_"&amp;F5430</f>
        <v>StorVandsalamander_02_20190117_DL2018108_NZahlesGym_koersel1</v>
      </c>
      <c r="I5430" s="61" t="str">
        <f aca="false">MID(RIGHT(B5430,LEN(B5430)-3),1,FIND("_",RIGHT(B5430,LEN(B5430)-3))-1)</f>
        <v>StorVandsalamander</v>
      </c>
      <c r="J5430" s="61" t="str">
        <f aca="false">TRIM(SUBSTITUTE(RIGHT(B5430,FIND(I5430,B5430)+1),"_",""))</f>
        <v>PosK</v>
      </c>
      <c r="K5430" s="0" t="n">
        <f aca="false">IFERROR(VALUE(SUBSTITUTE(E5430,".",",")),E5430)</f>
        <v>34.71</v>
      </c>
      <c r="L5430" s="61" t="n">
        <f aca="false">IF(J5430="PosK",SUMIFS(K:K,J:J,"PosK",H:H,H5430),"")</f>
        <v>69.42</v>
      </c>
      <c r="M5430" s="61" t="n">
        <f aca="false">IF(J5430="PosK",SUMIFS(K:K,J:J,"NegK",H:H,H5430),"")</f>
        <v>0</v>
      </c>
      <c r="N5430" s="61" t="n">
        <f aca="false">IF(J5430="PosK",SUMIFS(K:K,J:J,"eDNA",H:H,H5430),"")</f>
        <v>0</v>
      </c>
      <c r="P5430" s="62" t="n">
        <f aca="false">IF(K5432="No Ct",0,K5432)</f>
        <v>0</v>
      </c>
      <c r="Q5430" s="62" t="n">
        <f aca="false">IF(K5433="No Ct",0,K5433)</f>
        <v>0</v>
      </c>
      <c r="R5430" s="0" t="str">
        <f aca="false">IF(AND(L5430&gt;0,M5430=0),"Valid","Invalid")</f>
        <v>Valid</v>
      </c>
      <c r="S5430" s="0" t="str">
        <f aca="false">IF(OR(P5430&gt;1,Q5430&gt;1),"Present","Absent")</f>
        <v>Absent</v>
      </c>
      <c r="T5430" s="63" t="str">
        <f aca="false">IF(OR(AND(P5430&gt;1,P5430&lt;41),AND(Q5430&gt;1,Q5430&lt;41)),"Ct&lt;41","Ct&gt;41")</f>
        <v>Ct&gt;41</v>
      </c>
      <c r="U5430" s="0" t="str">
        <f aca="false">I5430</f>
        <v>StorVandsalamander</v>
      </c>
      <c r="V5430" s="0" t="str">
        <f aca="false">MID(F5430,10,9)</f>
        <v>DL2018108</v>
      </c>
      <c r="W5430" s="64" t="str">
        <f aca="false">V5430&amp;"_"&amp;U5430&amp;"_"&amp;R5430&amp;"_"&amp;S5430&amp;"_"&amp;T5430</f>
        <v>DL2018108_StorVandsalamander_Valid_Absent_Ct&gt;41</v>
      </c>
    </row>
    <row r="5431" customFormat="false" ht="14.25" hidden="false" customHeight="false" outlineLevel="0" collapsed="false">
      <c r="A5431" s="0" t="s">
        <v>756</v>
      </c>
      <c r="B5431" s="52" t="s">
        <v>757</v>
      </c>
      <c r="C5431" s="52" t="s">
        <v>747</v>
      </c>
      <c r="D5431" s="53" t="n">
        <v>0.1</v>
      </c>
      <c r="E5431" s="53" t="s">
        <v>748</v>
      </c>
      <c r="F5431" s="0" t="s">
        <v>1404</v>
      </c>
      <c r="G5431" s="0" t="str">
        <f aca="false">LEFT(B5431,2)</f>
        <v>02</v>
      </c>
      <c r="H5431" s="0" t="str">
        <f aca="false">I5431&amp;"_"&amp;G5431&amp;"_"&amp;F5431</f>
        <v>StorVandsalamander_02_20190117_DL2018108_NZahlesGym_koersel1</v>
      </c>
      <c r="I5431" s="61" t="str">
        <f aca="false">MID(RIGHT(B5431,LEN(B5431)-3),1,FIND("_",RIGHT(B5431,LEN(B5431)-3))-1)</f>
        <v>StorVandsalamander</v>
      </c>
      <c r="J5431" s="61" t="str">
        <f aca="false">TRIM(SUBSTITUTE(RIGHT(B5431,FIND(I5431,B5431)+1),"_",""))</f>
        <v>NegK</v>
      </c>
      <c r="K5431" s="0" t="str">
        <f aca="false">IFERROR(VALUE(SUBSTITUTE(E5431,".",",")),E5431)</f>
        <v>No Ct</v>
      </c>
      <c r="L5431" s="61" t="str">
        <f aca="false">IF(J5431="PosK",SUMIFS(K:K,J:J,"PosK",H:H,H5431),"")</f>
        <v/>
      </c>
      <c r="M5431" s="61" t="str">
        <f aca="false">IF(J5431="PosK",SUMIFS(K:K,J:J,"NegK",H:H,H5431),"")</f>
        <v/>
      </c>
      <c r="N5431" s="61" t="str">
        <f aca="false">IF(J5431="PosK",SUMIFS(K:K,J:J,"eDNA",H:H,H5431),"")</f>
        <v/>
      </c>
    </row>
    <row r="5432" customFormat="false" ht="14.25" hidden="false" customHeight="false" outlineLevel="0" collapsed="false">
      <c r="A5432" s="0" t="s">
        <v>758</v>
      </c>
      <c r="B5432" s="52" t="s">
        <v>759</v>
      </c>
      <c r="C5432" s="52" t="s">
        <v>751</v>
      </c>
      <c r="D5432" s="53" t="n">
        <v>0.1</v>
      </c>
      <c r="E5432" s="53" t="s">
        <v>748</v>
      </c>
      <c r="F5432" s="0" t="s">
        <v>1404</v>
      </c>
      <c r="G5432" s="0" t="str">
        <f aca="false">LEFT(B5432,2)</f>
        <v>02</v>
      </c>
      <c r="H5432" s="0" t="str">
        <f aca="false">I5432&amp;"_"&amp;G5432&amp;"_"&amp;F5432</f>
        <v>StorVandsalamander_02_20190117_DL2018108_NZahlesGym_koersel1</v>
      </c>
      <c r="I5432" s="61" t="str">
        <f aca="false">MID(RIGHT(B5432,LEN(B5432)-3),1,FIND("_",RIGHT(B5432,LEN(B5432)-3))-1)</f>
        <v>StorVandsalamander</v>
      </c>
      <c r="J5432" s="61" t="str">
        <f aca="false">TRIM(SUBSTITUTE(RIGHT(B5432,FIND(I5432,B5432)+1),"_",""))</f>
        <v>eDNA</v>
      </c>
      <c r="K5432" s="0" t="str">
        <f aca="false">IFERROR(VALUE(SUBSTITUTE(E5432,".",",")),E5432)</f>
        <v>No Ct</v>
      </c>
      <c r="L5432" s="61" t="str">
        <f aca="false">IF(J5432="PosK",SUMIFS(K:K,J:J,"PosK",H:H,H5432),"")</f>
        <v/>
      </c>
      <c r="M5432" s="61" t="str">
        <f aca="false">IF(J5432="PosK",SUMIFS(K:K,J:J,"NegK",H:H,H5432),"")</f>
        <v/>
      </c>
      <c r="N5432" s="61" t="str">
        <f aca="false">IF(J5432="PosK",SUMIFS(K:K,J:J,"eDNA",H:H,H5432),"")</f>
        <v/>
      </c>
      <c r="Q5432" s="62"/>
    </row>
    <row r="5433" customFormat="false" ht="14.25" hidden="false" customHeight="false" outlineLevel="0" collapsed="false">
      <c r="A5433" s="0" t="s">
        <v>760</v>
      </c>
      <c r="B5433" s="52" t="s">
        <v>759</v>
      </c>
      <c r="C5433" s="52" t="s">
        <v>751</v>
      </c>
      <c r="D5433" s="53" t="n">
        <v>0.1</v>
      </c>
      <c r="E5433" s="53" t="s">
        <v>748</v>
      </c>
      <c r="F5433" s="0" t="s">
        <v>1404</v>
      </c>
      <c r="G5433" s="0" t="str">
        <f aca="false">LEFT(B5433,2)</f>
        <v>02</v>
      </c>
      <c r="H5433" s="0" t="str">
        <f aca="false">I5433&amp;"_"&amp;G5433&amp;"_"&amp;F5433</f>
        <v>StorVandsalamander_02_20190117_DL2018108_NZahlesGym_koersel1</v>
      </c>
      <c r="I5433" s="61" t="str">
        <f aca="false">MID(RIGHT(B5433,LEN(B5433)-3),1,FIND("_",RIGHT(B5433,LEN(B5433)-3))-1)</f>
        <v>StorVandsalamander</v>
      </c>
      <c r="J5433" s="61" t="str">
        <f aca="false">TRIM(SUBSTITUTE(RIGHT(B5433,FIND(I5433,B5433)+1),"_",""))</f>
        <v>eDNA</v>
      </c>
      <c r="K5433" s="0" t="str">
        <f aca="false">IFERROR(VALUE(SUBSTITUTE(E5433,".",",")),E5433)</f>
        <v>No Ct</v>
      </c>
      <c r="L5433" s="61" t="str">
        <f aca="false">IF(J5433="PosK",SUMIFS(K:K,J:J,"PosK",H:H,H5433),"")</f>
        <v/>
      </c>
      <c r="M5433" s="61" t="str">
        <f aca="false">IF(J5433="PosK",SUMIFS(K:K,J:J,"NegK",H:H,H5433),"")</f>
        <v/>
      </c>
      <c r="N5433" s="61" t="str">
        <f aca="false">IF(J5433="PosK",SUMIFS(K:K,J:J,"eDNA",H:H,H5433),"")</f>
        <v/>
      </c>
      <c r="P5433" s="62"/>
      <c r="T5433" s="63"/>
      <c r="W5433" s="64"/>
    </row>
    <row r="5434" customFormat="false" ht="14.25" hidden="false" customHeight="false" outlineLevel="0" collapsed="false">
      <c r="A5434" s="0" t="s">
        <v>762</v>
      </c>
      <c r="B5434" s="52" t="s">
        <v>763</v>
      </c>
      <c r="C5434" s="52" t="s">
        <v>743</v>
      </c>
      <c r="D5434" s="53" t="n">
        <v>0.1</v>
      </c>
      <c r="E5434" s="53" t="s">
        <v>748</v>
      </c>
      <c r="F5434" s="0" t="s">
        <v>1404</v>
      </c>
      <c r="G5434" s="0" t="str">
        <f aca="false">LEFT(B5434,2)</f>
        <v>03</v>
      </c>
      <c r="H5434" s="0" t="str">
        <f aca="false">I5434&amp;"_"&amp;G5434&amp;"_"&amp;F5434</f>
        <v>Strandtudse_03_20190117_DL2018108_NZahlesGym_koersel1</v>
      </c>
      <c r="I5434" s="61" t="str">
        <f aca="false">MID(RIGHT(B5434,LEN(B5434)-3),1,FIND("_",RIGHT(B5434,LEN(B5434)-3))-1)</f>
        <v>Strandtudse</v>
      </c>
      <c r="J5434" s="61" t="str">
        <f aca="false">TRIM(SUBSTITUTE(RIGHT(B5434,FIND(I5434,B5434)+1),"_",""))</f>
        <v>PosK</v>
      </c>
      <c r="K5434" s="0" t="str">
        <f aca="false">IFERROR(VALUE(SUBSTITUTE(E5434,".",",")),E5434)</f>
        <v>No Ct</v>
      </c>
      <c r="L5434" s="61" t="n">
        <f aca="false">IF(J5434="PosK",SUMIFS(K:K,J:J,"PosK",H:H,H5434),"")</f>
        <v>0</v>
      </c>
      <c r="M5434" s="61" t="n">
        <f aca="false">IF(J5434="PosK",SUMIFS(K:K,J:J,"NegK",H:H,H5434),"")</f>
        <v>0</v>
      </c>
      <c r="N5434" s="61" t="n">
        <f aca="false">IF(J5434="PosK",SUMIFS(K:K,J:J,"eDNA",H:H,H5434),"")</f>
        <v>0</v>
      </c>
      <c r="P5434" s="62" t="n">
        <f aca="false">IF(K5436="No Ct",0,K5436)</f>
        <v>0</v>
      </c>
      <c r="Q5434" s="62" t="n">
        <f aca="false">IF(K5437="No Ct",0,K5437)</f>
        <v>0</v>
      </c>
      <c r="R5434" s="0" t="str">
        <f aca="false">IF(AND(L5434&gt;0,M5434=0),"Valid","Invalid")</f>
        <v>Invalid</v>
      </c>
      <c r="S5434" s="0" t="str">
        <f aca="false">IF(OR(P5434&gt;1,Q5434&gt;1),"Present","Absent")</f>
        <v>Absent</v>
      </c>
      <c r="T5434" s="63" t="str">
        <f aca="false">IF(OR(AND(P5434&gt;1,P5434&lt;41),AND(Q5434&gt;1,Q5434&lt;41)),"Ct&lt;41","Ct&gt;41")</f>
        <v>Ct&gt;41</v>
      </c>
      <c r="U5434" s="0" t="str">
        <f aca="false">I5434</f>
        <v>Strandtudse</v>
      </c>
      <c r="V5434" s="0" t="str">
        <f aca="false">MID(F5434,10,9)</f>
        <v>DL2018108</v>
      </c>
      <c r="W5434" s="64" t="str">
        <f aca="false">V5434&amp;"_"&amp;U5434&amp;"_"&amp;R5434&amp;"_"&amp;S5434&amp;"_"&amp;T5434</f>
        <v>DL2018108_Strandtudse_Invalid_Absent_Ct&gt;41</v>
      </c>
    </row>
    <row r="5435" customFormat="false" ht="14.25" hidden="false" customHeight="false" outlineLevel="0" collapsed="false">
      <c r="A5435" s="0" t="s">
        <v>764</v>
      </c>
      <c r="B5435" s="52" t="s">
        <v>765</v>
      </c>
      <c r="C5435" s="52" t="s">
        <v>747</v>
      </c>
      <c r="D5435" s="53" t="n">
        <v>0.1</v>
      </c>
      <c r="E5435" s="53" t="s">
        <v>748</v>
      </c>
      <c r="F5435" s="0" t="s">
        <v>1404</v>
      </c>
      <c r="G5435" s="0" t="str">
        <f aca="false">LEFT(B5435,2)</f>
        <v>03</v>
      </c>
      <c r="H5435" s="0" t="str">
        <f aca="false">I5435&amp;"_"&amp;G5435&amp;"_"&amp;F5435</f>
        <v>Strandtudse_03_20190117_DL2018108_NZahlesGym_koersel1</v>
      </c>
      <c r="I5435" s="61" t="str">
        <f aca="false">MID(RIGHT(B5435,LEN(B5435)-3),1,FIND("_",RIGHT(B5435,LEN(B5435)-3))-1)</f>
        <v>Strandtudse</v>
      </c>
      <c r="J5435" s="61" t="str">
        <f aca="false">TRIM(SUBSTITUTE(RIGHT(B5435,FIND(I5435,B5435)+1),"_",""))</f>
        <v>NegK</v>
      </c>
      <c r="K5435" s="0" t="str">
        <f aca="false">IFERROR(VALUE(SUBSTITUTE(E5435,".",",")),E5435)</f>
        <v>No Ct</v>
      </c>
      <c r="L5435" s="61" t="str">
        <f aca="false">IF(J5435="PosK",SUMIFS(K:K,J:J,"PosK",H:H,H5435),"")</f>
        <v/>
      </c>
      <c r="M5435" s="61" t="str">
        <f aca="false">IF(J5435="PosK",SUMIFS(K:K,J:J,"NegK",H:H,H5435),"")</f>
        <v/>
      </c>
      <c r="N5435" s="61" t="str">
        <f aca="false">IF(J5435="PosK",SUMIFS(K:K,J:J,"eDNA",H:H,H5435),"")</f>
        <v/>
      </c>
    </row>
    <row r="5436" customFormat="false" ht="14.25" hidden="false" customHeight="false" outlineLevel="0" collapsed="false">
      <c r="A5436" s="0" t="s">
        <v>766</v>
      </c>
      <c r="B5436" s="52" t="s">
        <v>767</v>
      </c>
      <c r="C5436" s="52" t="s">
        <v>751</v>
      </c>
      <c r="D5436" s="53" t="n">
        <v>0.1</v>
      </c>
      <c r="E5436" s="53" t="s">
        <v>748</v>
      </c>
      <c r="F5436" s="0" t="s">
        <v>1404</v>
      </c>
      <c r="G5436" s="0" t="str">
        <f aca="false">LEFT(B5436,2)</f>
        <v>03</v>
      </c>
      <c r="H5436" s="0" t="str">
        <f aca="false">I5436&amp;"_"&amp;G5436&amp;"_"&amp;F5436</f>
        <v>Strandtudse_03_20190117_DL2018108_NZahlesGym_koersel1</v>
      </c>
      <c r="I5436" s="61" t="str">
        <f aca="false">MID(RIGHT(B5436,LEN(B5436)-3),1,FIND("_",RIGHT(B5436,LEN(B5436)-3))-1)</f>
        <v>Strandtudse</v>
      </c>
      <c r="J5436" s="61" t="str">
        <f aca="false">TRIM(SUBSTITUTE(RIGHT(B5436,FIND(I5436,B5436)+1),"_",""))</f>
        <v>eDNA</v>
      </c>
      <c r="K5436" s="0" t="str">
        <f aca="false">IFERROR(VALUE(SUBSTITUTE(E5436,".",",")),E5436)</f>
        <v>No Ct</v>
      </c>
      <c r="L5436" s="61" t="str">
        <f aca="false">IF(J5436="PosK",SUMIFS(K:K,J:J,"PosK",H:H,H5436),"")</f>
        <v/>
      </c>
      <c r="M5436" s="61" t="str">
        <f aca="false">IF(J5436="PosK",SUMIFS(K:K,J:J,"NegK",H:H,H5436),"")</f>
        <v/>
      </c>
      <c r="N5436" s="61" t="str">
        <f aca="false">IF(J5436="PosK",SUMIFS(K:K,J:J,"eDNA",H:H,H5436),"")</f>
        <v/>
      </c>
      <c r="Q5436" s="62"/>
    </row>
    <row r="5437" customFormat="false" ht="14.25" hidden="false" customHeight="false" outlineLevel="0" collapsed="false">
      <c r="A5437" s="0" t="s">
        <v>768</v>
      </c>
      <c r="B5437" s="52" t="s">
        <v>767</v>
      </c>
      <c r="C5437" s="52" t="s">
        <v>751</v>
      </c>
      <c r="D5437" s="53" t="n">
        <v>0.1</v>
      </c>
      <c r="E5437" s="53" t="s">
        <v>748</v>
      </c>
      <c r="F5437" s="0" t="s">
        <v>1404</v>
      </c>
      <c r="G5437" s="0" t="str">
        <f aca="false">LEFT(B5437,2)</f>
        <v>03</v>
      </c>
      <c r="H5437" s="0" t="str">
        <f aca="false">I5437&amp;"_"&amp;G5437&amp;"_"&amp;F5437</f>
        <v>Strandtudse_03_20190117_DL2018108_NZahlesGym_koersel1</v>
      </c>
      <c r="I5437" s="61" t="str">
        <f aca="false">MID(RIGHT(B5437,LEN(B5437)-3),1,FIND("_",RIGHT(B5437,LEN(B5437)-3))-1)</f>
        <v>Strandtudse</v>
      </c>
      <c r="J5437" s="61" t="str">
        <f aca="false">TRIM(SUBSTITUTE(RIGHT(B5437,FIND(I5437,B5437)+1),"_",""))</f>
        <v>eDNA</v>
      </c>
      <c r="K5437" s="0" t="str">
        <f aca="false">IFERROR(VALUE(SUBSTITUTE(E5437,".",",")),E5437)</f>
        <v>No Ct</v>
      </c>
      <c r="L5437" s="61" t="str">
        <f aca="false">IF(J5437="PosK",SUMIFS(K:K,J:J,"PosK",H:H,H5437),"")</f>
        <v/>
      </c>
      <c r="M5437" s="61" t="str">
        <f aca="false">IF(J5437="PosK",SUMIFS(K:K,J:J,"NegK",H:H,H5437),"")</f>
        <v/>
      </c>
      <c r="N5437" s="61" t="str">
        <f aca="false">IF(J5437="PosK",SUMIFS(K:K,J:J,"eDNA",H:H,H5437),"")</f>
        <v/>
      </c>
      <c r="P5437" s="62"/>
      <c r="T5437" s="63"/>
      <c r="W5437" s="64"/>
    </row>
    <row r="5438" customFormat="false" ht="14.25" hidden="false" customHeight="false" outlineLevel="0" collapsed="false">
      <c r="A5438" s="0" t="s">
        <v>770</v>
      </c>
      <c r="B5438" s="52" t="s">
        <v>771</v>
      </c>
      <c r="C5438" s="52" t="s">
        <v>743</v>
      </c>
      <c r="D5438" s="53" t="n">
        <v>0.1</v>
      </c>
      <c r="E5438" s="53" t="n">
        <v>36.42</v>
      </c>
      <c r="F5438" s="0" t="s">
        <v>1404</v>
      </c>
      <c r="G5438" s="0" t="str">
        <f aca="false">LEFT(B5438,2)</f>
        <v>04</v>
      </c>
      <c r="H5438" s="0" t="str">
        <f aca="false">I5438&amp;"_"&amp;G5438&amp;"_"&amp;F5438</f>
        <v>GroenbrogetTudse_04_20190117_DL2018108_NZahlesGym_koersel1</v>
      </c>
      <c r="I5438" s="61" t="str">
        <f aca="false">MID(RIGHT(B5438,LEN(B5438)-3),1,FIND("_",RIGHT(B5438,LEN(B5438)-3))-1)</f>
        <v>GroenbrogetTudse</v>
      </c>
      <c r="J5438" s="61" t="str">
        <f aca="false">TRIM(SUBSTITUTE(RIGHT(B5438,FIND(I5438,B5438)+1),"_",""))</f>
        <v>PosK</v>
      </c>
      <c r="K5438" s="0" t="n">
        <f aca="false">IFERROR(VALUE(SUBSTITUTE(E5438,".",",")),E5438)</f>
        <v>36.42</v>
      </c>
      <c r="L5438" s="61" t="n">
        <f aca="false">IF(J5438="PosK",SUMIFS(K:K,J:J,"PosK",H:H,H5438),"")</f>
        <v>72.84</v>
      </c>
      <c r="M5438" s="61" t="n">
        <f aca="false">IF(J5438="PosK",SUMIFS(K:K,J:J,"NegK",H:H,H5438),"")</f>
        <v>0</v>
      </c>
      <c r="N5438" s="61" t="n">
        <f aca="false">IF(J5438="PosK",SUMIFS(K:K,J:J,"eDNA",H:H,H5438),"")</f>
        <v>0</v>
      </c>
      <c r="P5438" s="62" t="n">
        <f aca="false">IF(K5440="No Ct",0,K5440)</f>
        <v>0</v>
      </c>
      <c r="Q5438" s="62" t="n">
        <f aca="false">IF(K5441="No Ct",0,K5441)</f>
        <v>0</v>
      </c>
      <c r="R5438" s="0" t="str">
        <f aca="false">IF(AND(L5438&gt;0,M5438=0),"Valid","Invalid")</f>
        <v>Valid</v>
      </c>
      <c r="S5438" s="0" t="str">
        <f aca="false">IF(OR(P5438&gt;1,Q5438&gt;1),"Present","Absent")</f>
        <v>Absent</v>
      </c>
      <c r="T5438" s="63" t="str">
        <f aca="false">IF(OR(AND(P5438&gt;1,P5438&lt;41),AND(Q5438&gt;1,Q5438&lt;41)),"Ct&lt;41","Ct&gt;41")</f>
        <v>Ct&gt;41</v>
      </c>
      <c r="U5438" s="0" t="str">
        <f aca="false">I5438</f>
        <v>GroenbrogetTudse</v>
      </c>
      <c r="V5438" s="0" t="str">
        <f aca="false">MID(F5438,10,9)</f>
        <v>DL2018108</v>
      </c>
      <c r="W5438" s="64" t="str">
        <f aca="false">V5438&amp;"_"&amp;U5438&amp;"_"&amp;R5438&amp;"_"&amp;S5438&amp;"_"&amp;T5438</f>
        <v>DL2018108_GroenbrogetTudse_Valid_Absent_Ct&gt;41</v>
      </c>
    </row>
    <row r="5439" customFormat="false" ht="14.25" hidden="false" customHeight="false" outlineLevel="0" collapsed="false">
      <c r="A5439" s="0" t="s">
        <v>772</v>
      </c>
      <c r="B5439" s="52" t="s">
        <v>773</v>
      </c>
      <c r="C5439" s="52" t="s">
        <v>747</v>
      </c>
      <c r="D5439" s="53" t="n">
        <v>0.1</v>
      </c>
      <c r="E5439" s="53" t="s">
        <v>748</v>
      </c>
      <c r="F5439" s="0" t="s">
        <v>1404</v>
      </c>
      <c r="G5439" s="0" t="str">
        <f aca="false">LEFT(B5439,2)</f>
        <v>04</v>
      </c>
      <c r="H5439" s="0" t="str">
        <f aca="false">I5439&amp;"_"&amp;G5439&amp;"_"&amp;F5439</f>
        <v>GroenbrogetTudse_04_20190117_DL2018108_NZahlesGym_koersel1</v>
      </c>
      <c r="I5439" s="61" t="str">
        <f aca="false">MID(RIGHT(B5439,LEN(B5439)-3),1,FIND("_",RIGHT(B5439,LEN(B5439)-3))-1)</f>
        <v>GroenbrogetTudse</v>
      </c>
      <c r="J5439" s="61" t="str">
        <f aca="false">TRIM(SUBSTITUTE(RIGHT(B5439,FIND(I5439,B5439)+1),"_",""))</f>
        <v>NegK</v>
      </c>
      <c r="K5439" s="0" t="str">
        <f aca="false">IFERROR(VALUE(SUBSTITUTE(E5439,".",",")),E5439)</f>
        <v>No Ct</v>
      </c>
      <c r="L5439" s="61" t="str">
        <f aca="false">IF(J5439="PosK",SUMIFS(K:K,J:J,"PosK",H:H,H5439),"")</f>
        <v/>
      </c>
      <c r="M5439" s="61" t="str">
        <f aca="false">IF(J5439="PosK",SUMIFS(K:K,J:J,"NegK",H:H,H5439),"")</f>
        <v/>
      </c>
      <c r="N5439" s="61" t="str">
        <f aca="false">IF(J5439="PosK",SUMIFS(K:K,J:J,"eDNA",H:H,H5439),"")</f>
        <v/>
      </c>
    </row>
    <row r="5440" customFormat="false" ht="14.25" hidden="false" customHeight="false" outlineLevel="0" collapsed="false">
      <c r="A5440" s="0" t="s">
        <v>774</v>
      </c>
      <c r="B5440" s="52" t="s">
        <v>775</v>
      </c>
      <c r="C5440" s="52" t="s">
        <v>751</v>
      </c>
      <c r="D5440" s="53" t="n">
        <v>0.1</v>
      </c>
      <c r="E5440" s="53" t="s">
        <v>748</v>
      </c>
      <c r="F5440" s="0" t="s">
        <v>1404</v>
      </c>
      <c r="G5440" s="0" t="str">
        <f aca="false">LEFT(B5440,2)</f>
        <v>04</v>
      </c>
      <c r="H5440" s="0" t="str">
        <f aca="false">I5440&amp;"_"&amp;G5440&amp;"_"&amp;F5440</f>
        <v>GroenbrogetTudse_04_20190117_DL2018108_NZahlesGym_koersel1</v>
      </c>
      <c r="I5440" s="61" t="str">
        <f aca="false">MID(RIGHT(B5440,LEN(B5440)-3),1,FIND("_",RIGHT(B5440,LEN(B5440)-3))-1)</f>
        <v>GroenbrogetTudse</v>
      </c>
      <c r="J5440" s="61" t="str">
        <f aca="false">TRIM(SUBSTITUTE(RIGHT(B5440,FIND(I5440,B5440)+1),"_",""))</f>
        <v>eDNA</v>
      </c>
      <c r="K5440" s="0" t="str">
        <f aca="false">IFERROR(VALUE(SUBSTITUTE(E5440,".",",")),E5440)</f>
        <v>No Ct</v>
      </c>
      <c r="L5440" s="61" t="str">
        <f aca="false">IF(J5440="PosK",SUMIFS(K:K,J:J,"PosK",H:H,H5440),"")</f>
        <v/>
      </c>
      <c r="M5440" s="61" t="str">
        <f aca="false">IF(J5440="PosK",SUMIFS(K:K,J:J,"NegK",H:H,H5440),"")</f>
        <v/>
      </c>
      <c r="N5440" s="61" t="str">
        <f aca="false">IF(J5440="PosK",SUMIFS(K:K,J:J,"eDNA",H:H,H5440),"")</f>
        <v/>
      </c>
      <c r="Q5440" s="62"/>
    </row>
    <row r="5441" customFormat="false" ht="14.25" hidden="false" customHeight="false" outlineLevel="0" collapsed="false">
      <c r="A5441" s="0" t="s">
        <v>776</v>
      </c>
      <c r="B5441" s="52" t="s">
        <v>775</v>
      </c>
      <c r="C5441" s="52" t="s">
        <v>751</v>
      </c>
      <c r="D5441" s="53" t="n">
        <v>0.1</v>
      </c>
      <c r="E5441" s="53" t="s">
        <v>748</v>
      </c>
      <c r="F5441" s="0" t="s">
        <v>1404</v>
      </c>
      <c r="G5441" s="0" t="str">
        <f aca="false">LEFT(B5441,2)</f>
        <v>04</v>
      </c>
      <c r="H5441" s="0" t="str">
        <f aca="false">I5441&amp;"_"&amp;G5441&amp;"_"&amp;F5441</f>
        <v>GroenbrogetTudse_04_20190117_DL2018108_NZahlesGym_koersel1</v>
      </c>
      <c r="I5441" s="61" t="str">
        <f aca="false">MID(RIGHT(B5441,LEN(B5441)-3),1,FIND("_",RIGHT(B5441,LEN(B5441)-3))-1)</f>
        <v>GroenbrogetTudse</v>
      </c>
      <c r="J5441" s="61" t="str">
        <f aca="false">TRIM(SUBSTITUTE(RIGHT(B5441,FIND(I5441,B5441)+1),"_",""))</f>
        <v>eDNA</v>
      </c>
      <c r="K5441" s="0" t="str">
        <f aca="false">IFERROR(VALUE(SUBSTITUTE(E5441,".",",")),E5441)</f>
        <v>No Ct</v>
      </c>
      <c r="L5441" s="61" t="str">
        <f aca="false">IF(J5441="PosK",SUMIFS(K:K,J:J,"PosK",H:H,H5441),"")</f>
        <v/>
      </c>
      <c r="M5441" s="61" t="str">
        <f aca="false">IF(J5441="PosK",SUMIFS(K:K,J:J,"NegK",H:H,H5441),"")</f>
        <v/>
      </c>
      <c r="N5441" s="61" t="str">
        <f aca="false">IF(J5441="PosK",SUMIFS(K:K,J:J,"eDNA",H:H,H5441),"")</f>
        <v/>
      </c>
      <c r="P5441" s="62"/>
      <c r="T5441" s="63"/>
      <c r="W5441" s="64"/>
    </row>
    <row r="5442" customFormat="false" ht="14.25" hidden="false" customHeight="false" outlineLevel="0" collapsed="false">
      <c r="A5442" s="0" t="s">
        <v>778</v>
      </c>
      <c r="B5442" s="52" t="s">
        <v>779</v>
      </c>
      <c r="C5442" s="52" t="s">
        <v>743</v>
      </c>
      <c r="D5442" s="53" t="n">
        <v>0.1</v>
      </c>
      <c r="E5442" s="53" t="s">
        <v>748</v>
      </c>
      <c r="F5442" s="0" t="s">
        <v>1404</v>
      </c>
      <c r="G5442" s="0" t="str">
        <f aca="false">LEFT(B5442,2)</f>
        <v>05</v>
      </c>
      <c r="H5442" s="0" t="str">
        <f aca="false">I5442&amp;"_"&amp;G5442&amp;"_"&amp;F5442</f>
        <v>Loevfroe_05_20190117_DL2018108_NZahlesGym_koersel1</v>
      </c>
      <c r="I5442" s="61" t="str">
        <f aca="false">MID(RIGHT(B5442,LEN(B5442)-3),1,FIND("_",RIGHT(B5442,LEN(B5442)-3))-1)</f>
        <v>Loevfroe</v>
      </c>
      <c r="J5442" s="61" t="str">
        <f aca="false">TRIM(SUBSTITUTE(RIGHT(B5442,FIND(I5442,B5442)+1),"_",""))</f>
        <v>PosK</v>
      </c>
      <c r="K5442" s="0" t="str">
        <f aca="false">IFERROR(VALUE(SUBSTITUTE(E5442,".",",")),E5442)</f>
        <v>No Ct</v>
      </c>
      <c r="L5442" s="61" t="n">
        <f aca="false">IF(J5442="PosK",SUMIFS(K:K,J:J,"PosK",H:H,H5442),"")</f>
        <v>0</v>
      </c>
      <c r="M5442" s="61" t="n">
        <f aca="false">IF(J5442="PosK",SUMIFS(K:K,J:J,"NegK",H:H,H5442),"")</f>
        <v>0</v>
      </c>
      <c r="N5442" s="61" t="n">
        <f aca="false">IF(J5442="PosK",SUMIFS(K:K,J:J,"eDNA",H:H,H5442),"")</f>
        <v>0</v>
      </c>
      <c r="P5442" s="62" t="n">
        <f aca="false">IF(K5444="No Ct",0,K5444)</f>
        <v>0</v>
      </c>
      <c r="Q5442" s="62" t="n">
        <f aca="false">IF(K5445="No Ct",0,K5445)</f>
        <v>0</v>
      </c>
      <c r="R5442" s="0" t="str">
        <f aca="false">IF(AND(L5442&gt;0,M5442=0),"Valid","Invalid")</f>
        <v>Invalid</v>
      </c>
      <c r="S5442" s="0" t="str">
        <f aca="false">IF(OR(P5442&gt;1,Q5442&gt;1),"Present","Absent")</f>
        <v>Absent</v>
      </c>
      <c r="T5442" s="63" t="str">
        <f aca="false">IF(OR(AND(P5442&gt;1,P5442&lt;41),AND(Q5442&gt;1,Q5442&lt;41)),"Ct&lt;41","Ct&gt;41")</f>
        <v>Ct&gt;41</v>
      </c>
      <c r="U5442" s="0" t="str">
        <f aca="false">I5442</f>
        <v>Loevfroe</v>
      </c>
      <c r="V5442" s="0" t="str">
        <f aca="false">MID(F5442,10,9)</f>
        <v>DL2018108</v>
      </c>
      <c r="W5442" s="64" t="str">
        <f aca="false">V5442&amp;"_"&amp;U5442&amp;"_"&amp;R5442&amp;"_"&amp;S5442&amp;"_"&amp;T5442</f>
        <v>DL2018108_Loevfroe_Invalid_Absent_Ct&gt;41</v>
      </c>
    </row>
    <row r="5443" customFormat="false" ht="14.25" hidden="false" customHeight="false" outlineLevel="0" collapsed="false">
      <c r="A5443" s="0" t="s">
        <v>780</v>
      </c>
      <c r="B5443" s="52" t="s">
        <v>781</v>
      </c>
      <c r="C5443" s="52" t="s">
        <v>747</v>
      </c>
      <c r="D5443" s="53" t="n">
        <v>0.1</v>
      </c>
      <c r="E5443" s="53" t="s">
        <v>748</v>
      </c>
      <c r="F5443" s="0" t="s">
        <v>1404</v>
      </c>
      <c r="G5443" s="0" t="str">
        <f aca="false">LEFT(B5443,2)</f>
        <v>05</v>
      </c>
      <c r="H5443" s="0" t="str">
        <f aca="false">I5443&amp;"_"&amp;G5443&amp;"_"&amp;F5443</f>
        <v>Loevfroe_05_20190117_DL2018108_NZahlesGym_koersel1</v>
      </c>
      <c r="I5443" s="61" t="str">
        <f aca="false">MID(RIGHT(B5443,LEN(B5443)-3),1,FIND("_",RIGHT(B5443,LEN(B5443)-3))-1)</f>
        <v>Loevfroe</v>
      </c>
      <c r="J5443" s="61" t="str">
        <f aca="false">TRIM(SUBSTITUTE(RIGHT(B5443,FIND(I5443,B5443)+1),"_",""))</f>
        <v>NegK</v>
      </c>
      <c r="K5443" s="0" t="str">
        <f aca="false">IFERROR(VALUE(SUBSTITUTE(E5443,".",",")),E5443)</f>
        <v>No Ct</v>
      </c>
      <c r="L5443" s="61" t="str">
        <f aca="false">IF(J5443="PosK",SUMIFS(K:K,J:J,"PosK",H:H,H5443),"")</f>
        <v/>
      </c>
      <c r="M5443" s="61" t="str">
        <f aca="false">IF(J5443="PosK",SUMIFS(K:K,J:J,"NegK",H:H,H5443),"")</f>
        <v/>
      </c>
      <c r="N5443" s="61" t="str">
        <f aca="false">IF(J5443="PosK",SUMIFS(K:K,J:J,"eDNA",H:H,H5443),"")</f>
        <v/>
      </c>
    </row>
    <row r="5444" customFormat="false" ht="14.25" hidden="false" customHeight="false" outlineLevel="0" collapsed="false">
      <c r="A5444" s="0" t="s">
        <v>782</v>
      </c>
      <c r="B5444" s="52" t="s">
        <v>783</v>
      </c>
      <c r="C5444" s="52" t="s">
        <v>751</v>
      </c>
      <c r="D5444" s="53" t="n">
        <v>0.1</v>
      </c>
      <c r="E5444" s="53" t="s">
        <v>748</v>
      </c>
      <c r="F5444" s="0" t="s">
        <v>1404</v>
      </c>
      <c r="G5444" s="0" t="str">
        <f aca="false">LEFT(B5444,2)</f>
        <v>05</v>
      </c>
      <c r="H5444" s="0" t="str">
        <f aca="false">I5444&amp;"_"&amp;G5444&amp;"_"&amp;F5444</f>
        <v>Loevfroe_05_20190117_DL2018108_NZahlesGym_koersel1</v>
      </c>
      <c r="I5444" s="61" t="str">
        <f aca="false">MID(RIGHT(B5444,LEN(B5444)-3),1,FIND("_",RIGHT(B5444,LEN(B5444)-3))-1)</f>
        <v>Loevfroe</v>
      </c>
      <c r="J5444" s="61" t="str">
        <f aca="false">TRIM(SUBSTITUTE(RIGHT(B5444,FIND(I5444,B5444)+1),"_",""))</f>
        <v>eDNA</v>
      </c>
      <c r="K5444" s="0" t="str">
        <f aca="false">IFERROR(VALUE(SUBSTITUTE(E5444,".",",")),E5444)</f>
        <v>No Ct</v>
      </c>
      <c r="L5444" s="61" t="str">
        <f aca="false">IF(J5444="PosK",SUMIFS(K:K,J:J,"PosK",H:H,H5444),"")</f>
        <v/>
      </c>
      <c r="M5444" s="61" t="str">
        <f aca="false">IF(J5444="PosK",SUMIFS(K:K,J:J,"NegK",H:H,H5444),"")</f>
        <v/>
      </c>
      <c r="N5444" s="61" t="str">
        <f aca="false">IF(J5444="PosK",SUMIFS(K:K,J:J,"eDNA",H:H,H5444),"")</f>
        <v/>
      </c>
      <c r="Q5444" s="62"/>
    </row>
    <row r="5445" customFormat="false" ht="14.25" hidden="false" customHeight="false" outlineLevel="0" collapsed="false">
      <c r="A5445" s="0" t="s">
        <v>784</v>
      </c>
      <c r="B5445" s="52" t="s">
        <v>783</v>
      </c>
      <c r="C5445" s="52" t="s">
        <v>751</v>
      </c>
      <c r="D5445" s="53" t="n">
        <v>0.1</v>
      </c>
      <c r="E5445" s="53" t="s">
        <v>748</v>
      </c>
      <c r="F5445" s="0" t="s">
        <v>1404</v>
      </c>
      <c r="G5445" s="0" t="str">
        <f aca="false">LEFT(B5445,2)</f>
        <v>05</v>
      </c>
      <c r="H5445" s="0" t="str">
        <f aca="false">I5445&amp;"_"&amp;G5445&amp;"_"&amp;F5445</f>
        <v>Loevfroe_05_20190117_DL2018108_NZahlesGym_koersel1</v>
      </c>
      <c r="I5445" s="61" t="str">
        <f aca="false">MID(RIGHT(B5445,LEN(B5445)-3),1,FIND("_",RIGHT(B5445,LEN(B5445)-3))-1)</f>
        <v>Loevfroe</v>
      </c>
      <c r="J5445" s="61" t="str">
        <f aca="false">TRIM(SUBSTITUTE(RIGHT(B5445,FIND(I5445,B5445)+1),"_",""))</f>
        <v>eDNA</v>
      </c>
      <c r="K5445" s="0" t="str">
        <f aca="false">IFERROR(VALUE(SUBSTITUTE(E5445,".",",")),E5445)</f>
        <v>No Ct</v>
      </c>
      <c r="L5445" s="61" t="str">
        <f aca="false">IF(J5445="PosK",SUMIFS(K:K,J:J,"PosK",H:H,H5445),"")</f>
        <v/>
      </c>
      <c r="M5445" s="61" t="str">
        <f aca="false">IF(J5445="PosK",SUMIFS(K:K,J:J,"NegK",H:H,H5445),"")</f>
        <v/>
      </c>
      <c r="N5445" s="61" t="str">
        <f aca="false">IF(J5445="PosK",SUMIFS(K:K,J:J,"eDNA",H:H,H5445),"")</f>
        <v/>
      </c>
      <c r="P5445" s="62"/>
      <c r="T5445" s="63"/>
      <c r="W5445" s="64"/>
    </row>
    <row r="5446" customFormat="false" ht="14.25" hidden="false" customHeight="false" outlineLevel="0" collapsed="false">
      <c r="A5446" s="0" t="s">
        <v>786</v>
      </c>
      <c r="B5446" s="52" t="s">
        <v>787</v>
      </c>
      <c r="C5446" s="52" t="s">
        <v>743</v>
      </c>
      <c r="D5446" s="53" t="n">
        <v>0.1</v>
      </c>
      <c r="E5446" s="53" t="n">
        <v>29.32</v>
      </c>
      <c r="F5446" s="0" t="s">
        <v>1404</v>
      </c>
      <c r="G5446" s="0" t="str">
        <f aca="false">LEFT(B5446,2)</f>
        <v>06</v>
      </c>
      <c r="H5446" s="0" t="str">
        <f aca="false">I5446&amp;"_"&amp;G5446&amp;"_"&amp;F5446</f>
        <v>Springfroe_06_20190117_DL2018108_NZahlesGym_koersel1</v>
      </c>
      <c r="I5446" s="61" t="str">
        <f aca="false">MID(RIGHT(B5446,LEN(B5446)-3),1,FIND("_",RIGHT(B5446,LEN(B5446)-3))-1)</f>
        <v>Springfroe</v>
      </c>
      <c r="J5446" s="61" t="str">
        <f aca="false">TRIM(SUBSTITUTE(RIGHT(B5446,FIND(I5446,B5446)+1),"_",""))</f>
        <v>PosK</v>
      </c>
      <c r="K5446" s="0" t="n">
        <f aca="false">IFERROR(VALUE(SUBSTITUTE(E5446,".",",")),E5446)</f>
        <v>29.32</v>
      </c>
      <c r="L5446" s="61" t="n">
        <f aca="false">IF(J5446="PosK",SUMIFS(K:K,J:J,"PosK",H:H,H5446),"")</f>
        <v>58.64</v>
      </c>
      <c r="M5446" s="61" t="n">
        <f aca="false">IF(J5446="PosK",SUMIFS(K:K,J:J,"NegK",H:H,H5446),"")</f>
        <v>0</v>
      </c>
      <c r="N5446" s="61" t="n">
        <f aca="false">IF(J5446="PosK",SUMIFS(K:K,J:J,"eDNA",H:H,H5446),"")</f>
        <v>0</v>
      </c>
      <c r="P5446" s="62" t="n">
        <f aca="false">IF(K5448="No Ct",0,K5448)</f>
        <v>0</v>
      </c>
      <c r="Q5446" s="62" t="n">
        <f aca="false">IF(K5449="No Ct",0,K5449)</f>
        <v>0</v>
      </c>
      <c r="R5446" s="0" t="str">
        <f aca="false">IF(AND(L5446&gt;0,M5446=0),"Valid","Invalid")</f>
        <v>Valid</v>
      </c>
      <c r="S5446" s="0" t="str">
        <f aca="false">IF(OR(P5446&gt;1,Q5446&gt;1),"Present","Absent")</f>
        <v>Absent</v>
      </c>
      <c r="T5446" s="63" t="str">
        <f aca="false">IF(OR(AND(P5446&gt;1,P5446&lt;41),AND(Q5446&gt;1,Q5446&lt;41)),"Ct&lt;41","Ct&gt;41")</f>
        <v>Ct&gt;41</v>
      </c>
      <c r="U5446" s="0" t="str">
        <f aca="false">I5446</f>
        <v>Springfroe</v>
      </c>
      <c r="V5446" s="0" t="str">
        <f aca="false">MID(F5446,10,9)</f>
        <v>DL2018108</v>
      </c>
      <c r="W5446" s="64" t="str">
        <f aca="false">V5446&amp;"_"&amp;U5446&amp;"_"&amp;R5446&amp;"_"&amp;S5446&amp;"_"&amp;T5446</f>
        <v>DL2018108_Springfroe_Valid_Absent_Ct&gt;41</v>
      </c>
    </row>
    <row r="5447" customFormat="false" ht="14.25" hidden="false" customHeight="false" outlineLevel="0" collapsed="false">
      <c r="A5447" s="0" t="s">
        <v>788</v>
      </c>
      <c r="B5447" s="52" t="s">
        <v>789</v>
      </c>
      <c r="C5447" s="52" t="s">
        <v>747</v>
      </c>
      <c r="D5447" s="53" t="n">
        <v>0.1</v>
      </c>
      <c r="E5447" s="53" t="s">
        <v>748</v>
      </c>
      <c r="F5447" s="0" t="s">
        <v>1404</v>
      </c>
      <c r="G5447" s="0" t="str">
        <f aca="false">LEFT(B5447,2)</f>
        <v>06</v>
      </c>
      <c r="H5447" s="0" t="str">
        <f aca="false">I5447&amp;"_"&amp;G5447&amp;"_"&amp;F5447</f>
        <v>Springfroe_06_20190117_DL2018108_NZahlesGym_koersel1</v>
      </c>
      <c r="I5447" s="61" t="str">
        <f aca="false">MID(RIGHT(B5447,LEN(B5447)-3),1,FIND("_",RIGHT(B5447,LEN(B5447)-3))-1)</f>
        <v>Springfroe</v>
      </c>
      <c r="J5447" s="61" t="str">
        <f aca="false">TRIM(SUBSTITUTE(RIGHT(B5447,FIND(I5447,B5447)+1),"_",""))</f>
        <v>NegK</v>
      </c>
      <c r="K5447" s="0" t="str">
        <f aca="false">IFERROR(VALUE(SUBSTITUTE(E5447,".",",")),E5447)</f>
        <v>No Ct</v>
      </c>
      <c r="L5447" s="61" t="str">
        <f aca="false">IF(J5447="PosK",SUMIFS(K:K,J:J,"PosK",H:H,H5447),"")</f>
        <v/>
      </c>
      <c r="M5447" s="61" t="str">
        <f aca="false">IF(J5447="PosK",SUMIFS(K:K,J:J,"NegK",H:H,H5447),"")</f>
        <v/>
      </c>
      <c r="N5447" s="61" t="str">
        <f aca="false">IF(J5447="PosK",SUMIFS(K:K,J:J,"eDNA",H:H,H5447),"")</f>
        <v/>
      </c>
    </row>
    <row r="5448" customFormat="false" ht="14.25" hidden="false" customHeight="false" outlineLevel="0" collapsed="false">
      <c r="A5448" s="0" t="s">
        <v>790</v>
      </c>
      <c r="B5448" s="52" t="s">
        <v>791</v>
      </c>
      <c r="C5448" s="52" t="s">
        <v>751</v>
      </c>
      <c r="D5448" s="53" t="n">
        <v>0.1</v>
      </c>
      <c r="E5448" s="53" t="s">
        <v>748</v>
      </c>
      <c r="F5448" s="0" t="s">
        <v>1404</v>
      </c>
      <c r="G5448" s="0" t="str">
        <f aca="false">LEFT(B5448,2)</f>
        <v>06</v>
      </c>
      <c r="H5448" s="0" t="str">
        <f aca="false">I5448&amp;"_"&amp;G5448&amp;"_"&amp;F5448</f>
        <v>Springfroe_06_20190117_DL2018108_NZahlesGym_koersel1</v>
      </c>
      <c r="I5448" s="61" t="str">
        <f aca="false">MID(RIGHT(B5448,LEN(B5448)-3),1,FIND("_",RIGHT(B5448,LEN(B5448)-3))-1)</f>
        <v>Springfroe</v>
      </c>
      <c r="J5448" s="61" t="str">
        <f aca="false">TRIM(SUBSTITUTE(RIGHT(B5448,FIND(I5448,B5448)+1),"_",""))</f>
        <v>eDNA</v>
      </c>
      <c r="K5448" s="0" t="str">
        <f aca="false">IFERROR(VALUE(SUBSTITUTE(E5448,".",",")),E5448)</f>
        <v>No Ct</v>
      </c>
      <c r="L5448" s="61" t="str">
        <f aca="false">IF(J5448="PosK",SUMIFS(K:K,J:J,"PosK",H:H,H5448),"")</f>
        <v/>
      </c>
      <c r="M5448" s="61" t="str">
        <f aca="false">IF(J5448="PosK",SUMIFS(K:K,J:J,"NegK",H:H,H5448),"")</f>
        <v/>
      </c>
      <c r="N5448" s="61" t="str">
        <f aca="false">IF(J5448="PosK",SUMIFS(K:K,J:J,"eDNA",H:H,H5448),"")</f>
        <v/>
      </c>
      <c r="Q5448" s="62"/>
    </row>
    <row r="5449" customFormat="false" ht="14.25" hidden="false" customHeight="false" outlineLevel="0" collapsed="false">
      <c r="A5449" s="0" t="s">
        <v>792</v>
      </c>
      <c r="B5449" s="52" t="s">
        <v>791</v>
      </c>
      <c r="C5449" s="52" t="s">
        <v>751</v>
      </c>
      <c r="D5449" s="53" t="n">
        <v>0.1</v>
      </c>
      <c r="E5449" s="53" t="s">
        <v>748</v>
      </c>
      <c r="F5449" s="0" t="s">
        <v>1404</v>
      </c>
      <c r="G5449" s="0" t="str">
        <f aca="false">LEFT(B5449,2)</f>
        <v>06</v>
      </c>
      <c r="H5449" s="0" t="str">
        <f aca="false">I5449&amp;"_"&amp;G5449&amp;"_"&amp;F5449</f>
        <v>Springfroe_06_20190117_DL2018108_NZahlesGym_koersel1</v>
      </c>
      <c r="I5449" s="61" t="str">
        <f aca="false">MID(RIGHT(B5449,LEN(B5449)-3),1,FIND("_",RIGHT(B5449,LEN(B5449)-3))-1)</f>
        <v>Springfroe</v>
      </c>
      <c r="J5449" s="61" t="str">
        <f aca="false">TRIM(SUBSTITUTE(RIGHT(B5449,FIND(I5449,B5449)+1),"_",""))</f>
        <v>eDNA</v>
      </c>
      <c r="K5449" s="0" t="str">
        <f aca="false">IFERROR(VALUE(SUBSTITUTE(E5449,".",",")),E5449)</f>
        <v>No Ct</v>
      </c>
      <c r="L5449" s="61" t="str">
        <f aca="false">IF(J5449="PosK",SUMIFS(K:K,J:J,"PosK",H:H,H5449),"")</f>
        <v/>
      </c>
      <c r="M5449" s="61" t="str">
        <f aca="false">IF(J5449="PosK",SUMIFS(K:K,J:J,"NegK",H:H,H5449),"")</f>
        <v/>
      </c>
      <c r="N5449" s="61" t="str">
        <f aca="false">IF(J5449="PosK",SUMIFS(K:K,J:J,"eDNA",H:H,H5449),"")</f>
        <v/>
      </c>
      <c r="P5449" s="62"/>
      <c r="T5449" s="63"/>
      <c r="W5449" s="64"/>
    </row>
    <row r="5450" customFormat="false" ht="14.25" hidden="false" customHeight="false" outlineLevel="0" collapsed="false">
      <c r="A5450" s="0" t="s">
        <v>794</v>
      </c>
      <c r="B5450" s="52" t="s">
        <v>960</v>
      </c>
      <c r="C5450" s="52" t="s">
        <v>743</v>
      </c>
      <c r="D5450" s="53" t="n">
        <v>0.1</v>
      </c>
      <c r="E5450" s="53" t="n">
        <v>26.71</v>
      </c>
      <c r="F5450" s="0" t="s">
        <v>1404</v>
      </c>
      <c r="G5450" s="0" t="str">
        <f aca="false">LEFT(B5450,2)</f>
        <v>07</v>
      </c>
      <c r="H5450" s="0" t="str">
        <f aca="false">I5450&amp;"_"&amp;G5450&amp;"_"&amp;F5450</f>
        <v>Springfroe_07_20190117_DL2018108_NZahlesGym_koersel1</v>
      </c>
      <c r="I5450" s="61" t="str">
        <f aca="false">MID(RIGHT(B5450,LEN(B5450)-3),1,FIND("_",RIGHT(B5450,LEN(B5450)-3))-1)</f>
        <v>Springfroe</v>
      </c>
      <c r="J5450" s="61" t="str">
        <f aca="false">TRIM(SUBSTITUTE(RIGHT(B5450,FIND(I5450,B5450)+1),"_",""))</f>
        <v>PosK</v>
      </c>
      <c r="K5450" s="0" t="n">
        <f aca="false">IFERROR(VALUE(SUBSTITUTE(E5450,".",",")),E5450)</f>
        <v>26.71</v>
      </c>
      <c r="L5450" s="61" t="n">
        <f aca="false">IF(J5450="PosK",SUMIFS(K:K,J:J,"PosK",H:H,H5450),"")</f>
        <v>53.42</v>
      </c>
      <c r="M5450" s="61" t="n">
        <f aca="false">IF(J5450="PosK",SUMIFS(K:K,J:J,"NegK",H:H,H5450),"")</f>
        <v>0</v>
      </c>
      <c r="N5450" s="61" t="n">
        <f aca="false">IF(J5450="PosK",SUMIFS(K:K,J:J,"eDNA",H:H,H5450),"")</f>
        <v>0</v>
      </c>
      <c r="P5450" s="62" t="n">
        <f aca="false">IF(K5452="No Ct",0,K5452)</f>
        <v>0</v>
      </c>
      <c r="Q5450" s="62" t="n">
        <f aca="false">IF(K5453="No Ct",0,K5453)</f>
        <v>0</v>
      </c>
      <c r="R5450" s="0" t="str">
        <f aca="false">IF(AND(L5450&gt;0,M5450=0),"Valid","Invalid")</f>
        <v>Valid</v>
      </c>
      <c r="S5450" s="0" t="str">
        <f aca="false">IF(OR(P5450&gt;1,Q5450&gt;1),"Present","Absent")</f>
        <v>Absent</v>
      </c>
      <c r="T5450" s="63" t="str">
        <f aca="false">IF(OR(AND(P5450&gt;1,P5450&lt;41),AND(Q5450&gt;1,Q5450&lt;41)),"Ct&lt;41","Ct&gt;41")</f>
        <v>Ct&gt;41</v>
      </c>
      <c r="U5450" s="0" t="str">
        <f aca="false">I5450</f>
        <v>Springfroe</v>
      </c>
      <c r="V5450" s="0" t="str">
        <f aca="false">MID(F5450,10,9)</f>
        <v>DL2018108</v>
      </c>
      <c r="W5450" s="64" t="str">
        <f aca="false">V5450&amp;"_"&amp;U5450&amp;"_"&amp;R5450&amp;"_"&amp;S5450&amp;"_"&amp;T5450</f>
        <v>DL2018108_Springfroe_Valid_Absent_Ct&gt;41</v>
      </c>
    </row>
    <row r="5451" customFormat="false" ht="14.25" hidden="false" customHeight="false" outlineLevel="0" collapsed="false">
      <c r="A5451" s="0" t="s">
        <v>796</v>
      </c>
      <c r="B5451" s="52" t="s">
        <v>961</v>
      </c>
      <c r="C5451" s="52" t="s">
        <v>747</v>
      </c>
      <c r="D5451" s="53" t="n">
        <v>0.1</v>
      </c>
      <c r="E5451" s="53" t="s">
        <v>748</v>
      </c>
      <c r="F5451" s="0" t="s">
        <v>1404</v>
      </c>
      <c r="G5451" s="0" t="str">
        <f aca="false">LEFT(B5451,2)</f>
        <v>07</v>
      </c>
      <c r="H5451" s="0" t="str">
        <f aca="false">I5451&amp;"_"&amp;G5451&amp;"_"&amp;F5451</f>
        <v>Springfroe_07_20190117_DL2018108_NZahlesGym_koersel1</v>
      </c>
      <c r="I5451" s="61" t="str">
        <f aca="false">MID(RIGHT(B5451,LEN(B5451)-3),1,FIND("_",RIGHT(B5451,LEN(B5451)-3))-1)</f>
        <v>Springfroe</v>
      </c>
      <c r="J5451" s="61" t="str">
        <f aca="false">TRIM(SUBSTITUTE(RIGHT(B5451,FIND(I5451,B5451)+1),"_",""))</f>
        <v>NegK</v>
      </c>
      <c r="K5451" s="0" t="str">
        <f aca="false">IFERROR(VALUE(SUBSTITUTE(E5451,".",",")),E5451)</f>
        <v>No Ct</v>
      </c>
      <c r="L5451" s="61" t="str">
        <f aca="false">IF(J5451="PosK",SUMIFS(K:K,J:J,"PosK",H:H,H5451),"")</f>
        <v/>
      </c>
      <c r="M5451" s="61" t="str">
        <f aca="false">IF(J5451="PosK",SUMIFS(K:K,J:J,"NegK",H:H,H5451),"")</f>
        <v/>
      </c>
      <c r="N5451" s="61" t="str">
        <f aca="false">IF(J5451="PosK",SUMIFS(K:K,J:J,"eDNA",H:H,H5451),"")</f>
        <v/>
      </c>
    </row>
    <row r="5452" customFormat="false" ht="14.25" hidden="false" customHeight="false" outlineLevel="0" collapsed="false">
      <c r="A5452" s="0" t="s">
        <v>798</v>
      </c>
      <c r="B5452" s="52" t="s">
        <v>962</v>
      </c>
      <c r="C5452" s="52" t="s">
        <v>751</v>
      </c>
      <c r="D5452" s="53" t="n">
        <v>0.1</v>
      </c>
      <c r="E5452" s="53" t="s">
        <v>748</v>
      </c>
      <c r="F5452" s="0" t="s">
        <v>1404</v>
      </c>
      <c r="G5452" s="0" t="str">
        <f aca="false">LEFT(B5452,2)</f>
        <v>07</v>
      </c>
      <c r="H5452" s="0" t="str">
        <f aca="false">I5452&amp;"_"&amp;G5452&amp;"_"&amp;F5452</f>
        <v>Springfroe_07_20190117_DL2018108_NZahlesGym_koersel1</v>
      </c>
      <c r="I5452" s="61" t="str">
        <f aca="false">MID(RIGHT(B5452,LEN(B5452)-3),1,FIND("_",RIGHT(B5452,LEN(B5452)-3))-1)</f>
        <v>Springfroe</v>
      </c>
      <c r="J5452" s="61" t="str">
        <f aca="false">TRIM(SUBSTITUTE(RIGHT(B5452,FIND(I5452,B5452)+1),"_",""))</f>
        <v>eDNA</v>
      </c>
      <c r="K5452" s="0" t="str">
        <f aca="false">IFERROR(VALUE(SUBSTITUTE(E5452,".",",")),E5452)</f>
        <v>No Ct</v>
      </c>
      <c r="L5452" s="61" t="str">
        <f aca="false">IF(J5452="PosK",SUMIFS(K:K,J:J,"PosK",H:H,H5452),"")</f>
        <v/>
      </c>
      <c r="M5452" s="61" t="str">
        <f aca="false">IF(J5452="PosK",SUMIFS(K:K,J:J,"NegK",H:H,H5452),"")</f>
        <v/>
      </c>
      <c r="N5452" s="61" t="str">
        <f aca="false">IF(J5452="PosK",SUMIFS(K:K,J:J,"eDNA",H:H,H5452),"")</f>
        <v/>
      </c>
      <c r="Q5452" s="62"/>
    </row>
    <row r="5453" customFormat="false" ht="14.25" hidden="false" customHeight="false" outlineLevel="0" collapsed="false">
      <c r="A5453" s="0" t="s">
        <v>800</v>
      </c>
      <c r="B5453" s="52" t="s">
        <v>962</v>
      </c>
      <c r="C5453" s="52" t="s">
        <v>751</v>
      </c>
      <c r="D5453" s="53" t="n">
        <v>0.1</v>
      </c>
      <c r="E5453" s="53" t="s">
        <v>748</v>
      </c>
      <c r="F5453" s="0" t="s">
        <v>1404</v>
      </c>
      <c r="G5453" s="0" t="str">
        <f aca="false">LEFT(B5453,2)</f>
        <v>07</v>
      </c>
      <c r="H5453" s="0" t="str">
        <f aca="false">I5453&amp;"_"&amp;G5453&amp;"_"&amp;F5453</f>
        <v>Springfroe_07_20190117_DL2018108_NZahlesGym_koersel1</v>
      </c>
      <c r="I5453" s="61" t="str">
        <f aca="false">MID(RIGHT(B5453,LEN(B5453)-3),1,FIND("_",RIGHT(B5453,LEN(B5453)-3))-1)</f>
        <v>Springfroe</v>
      </c>
      <c r="J5453" s="61" t="str">
        <f aca="false">TRIM(SUBSTITUTE(RIGHT(B5453,FIND(I5453,B5453)+1),"_",""))</f>
        <v>eDNA</v>
      </c>
      <c r="K5453" s="0" t="str">
        <f aca="false">IFERROR(VALUE(SUBSTITUTE(E5453,".",",")),E5453)</f>
        <v>No Ct</v>
      </c>
      <c r="L5453" s="61" t="str">
        <f aca="false">IF(J5453="PosK",SUMIFS(K:K,J:J,"PosK",H:H,H5453),"")</f>
        <v/>
      </c>
      <c r="M5453" s="61" t="str">
        <f aca="false">IF(J5453="PosK",SUMIFS(K:K,J:J,"NegK",H:H,H5453),"")</f>
        <v/>
      </c>
      <c r="N5453" s="61" t="str">
        <f aca="false">IF(J5453="PosK",SUMIFS(K:K,J:J,"eDNA",H:H,H5453),"")</f>
        <v/>
      </c>
      <c r="P5453" s="62"/>
      <c r="T5453" s="63"/>
      <c r="W5453" s="64"/>
    </row>
    <row r="5454" customFormat="false" ht="14.25" hidden="false" customHeight="false" outlineLevel="0" collapsed="false">
      <c r="A5454" s="0" t="s">
        <v>802</v>
      </c>
      <c r="B5454" s="52" t="s">
        <v>964</v>
      </c>
      <c r="C5454" s="52" t="s">
        <v>743</v>
      </c>
      <c r="D5454" s="53" t="n">
        <v>0.1</v>
      </c>
      <c r="E5454" s="53" t="s">
        <v>748</v>
      </c>
      <c r="F5454" s="0" t="s">
        <v>1404</v>
      </c>
      <c r="G5454" s="0" t="str">
        <f aca="false">LEFT(B5454,2)</f>
        <v>08</v>
      </c>
      <c r="H5454" s="0" t="str">
        <f aca="false">I5454&amp;"_"&amp;G5454&amp;"_"&amp;F5454</f>
        <v>Klokkefroe_08_20190117_DL2018108_NZahlesGym_koersel1</v>
      </c>
      <c r="I5454" s="61" t="str">
        <f aca="false">MID(RIGHT(B5454,LEN(B5454)-3),1,FIND("_",RIGHT(B5454,LEN(B5454)-3))-1)</f>
        <v>Klokkefroe</v>
      </c>
      <c r="J5454" s="61" t="str">
        <f aca="false">TRIM(SUBSTITUTE(RIGHT(B5454,FIND(I5454,B5454)+1),"_",""))</f>
        <v>PosK</v>
      </c>
      <c r="K5454" s="0" t="str">
        <f aca="false">IFERROR(VALUE(SUBSTITUTE(E5454,".",",")),E5454)</f>
        <v>No Ct</v>
      </c>
      <c r="L5454" s="61" t="n">
        <f aca="false">IF(J5454="PosK",SUMIFS(K:K,J:J,"PosK",H:H,H5454),"")</f>
        <v>0</v>
      </c>
      <c r="M5454" s="61" t="n">
        <f aca="false">IF(J5454="PosK",SUMIFS(K:K,J:J,"NegK",H:H,H5454),"")</f>
        <v>0</v>
      </c>
      <c r="N5454" s="61" t="n">
        <f aca="false">IF(J5454="PosK",SUMIFS(K:K,J:J,"eDNA",H:H,H5454),"")</f>
        <v>0</v>
      </c>
      <c r="P5454" s="62" t="n">
        <f aca="false">IF(K5456="No Ct",0,K5456)</f>
        <v>0</v>
      </c>
      <c r="Q5454" s="62" t="n">
        <f aca="false">IF(K5457="No Ct",0,K5457)</f>
        <v>0</v>
      </c>
      <c r="R5454" s="0" t="str">
        <f aca="false">IF(AND(L5454&gt;0,M5454=0),"Valid","Invalid")</f>
        <v>Invalid</v>
      </c>
      <c r="S5454" s="0" t="str">
        <f aca="false">IF(OR(P5454&gt;1,Q5454&gt;1),"Present","Absent")</f>
        <v>Absent</v>
      </c>
      <c r="T5454" s="63" t="str">
        <f aca="false">IF(OR(AND(P5454&gt;1,P5454&lt;41),AND(Q5454&gt;1,Q5454&lt;41)),"Ct&lt;41","Ct&gt;41")</f>
        <v>Ct&gt;41</v>
      </c>
      <c r="U5454" s="0" t="str">
        <f aca="false">I5454</f>
        <v>Klokkefroe</v>
      </c>
      <c r="V5454" s="0" t="str">
        <f aca="false">MID(F5454,10,9)</f>
        <v>DL2018108</v>
      </c>
      <c r="W5454" s="64" t="str">
        <f aca="false">V5454&amp;"_"&amp;U5454&amp;"_"&amp;R5454&amp;"_"&amp;S5454&amp;"_"&amp;T5454</f>
        <v>DL2018108_Klokkefroe_Invalid_Absent_Ct&gt;41</v>
      </c>
    </row>
    <row r="5455" customFormat="false" ht="14.25" hidden="false" customHeight="false" outlineLevel="0" collapsed="false">
      <c r="A5455" s="0" t="s">
        <v>804</v>
      </c>
      <c r="B5455" s="52" t="s">
        <v>965</v>
      </c>
      <c r="C5455" s="52" t="s">
        <v>747</v>
      </c>
      <c r="D5455" s="53" t="n">
        <v>0.1</v>
      </c>
      <c r="E5455" s="53" t="s">
        <v>748</v>
      </c>
      <c r="F5455" s="0" t="s">
        <v>1404</v>
      </c>
      <c r="G5455" s="0" t="str">
        <f aca="false">LEFT(B5455,2)</f>
        <v>08</v>
      </c>
      <c r="H5455" s="0" t="str">
        <f aca="false">I5455&amp;"_"&amp;G5455&amp;"_"&amp;F5455</f>
        <v>Klokkefroe_08_20190117_DL2018108_NZahlesGym_koersel1</v>
      </c>
      <c r="I5455" s="61" t="str">
        <f aca="false">MID(RIGHT(B5455,LEN(B5455)-3),1,FIND("_",RIGHT(B5455,LEN(B5455)-3))-1)</f>
        <v>Klokkefroe</v>
      </c>
      <c r="J5455" s="61" t="str">
        <f aca="false">TRIM(SUBSTITUTE(RIGHT(B5455,FIND(I5455,B5455)+1),"_",""))</f>
        <v>NegK</v>
      </c>
      <c r="K5455" s="0" t="str">
        <f aca="false">IFERROR(VALUE(SUBSTITUTE(E5455,".",",")),E5455)</f>
        <v>No Ct</v>
      </c>
      <c r="L5455" s="61" t="str">
        <f aca="false">IF(J5455="PosK",SUMIFS(K:K,J:J,"PosK",H:H,H5455),"")</f>
        <v/>
      </c>
      <c r="M5455" s="61" t="str">
        <f aca="false">IF(J5455="PosK",SUMIFS(K:K,J:J,"NegK",H:H,H5455),"")</f>
        <v/>
      </c>
      <c r="N5455" s="61" t="str">
        <f aca="false">IF(J5455="PosK",SUMIFS(K:K,J:J,"eDNA",H:H,H5455),"")</f>
        <v/>
      </c>
    </row>
    <row r="5456" customFormat="false" ht="14.25" hidden="false" customHeight="false" outlineLevel="0" collapsed="false">
      <c r="A5456" s="0" t="s">
        <v>806</v>
      </c>
      <c r="B5456" s="52" t="s">
        <v>966</v>
      </c>
      <c r="C5456" s="52" t="s">
        <v>751</v>
      </c>
      <c r="D5456" s="53" t="n">
        <v>0.1</v>
      </c>
      <c r="E5456" s="53" t="s">
        <v>748</v>
      </c>
      <c r="F5456" s="0" t="s">
        <v>1404</v>
      </c>
      <c r="G5456" s="0" t="str">
        <f aca="false">LEFT(B5456,2)</f>
        <v>08</v>
      </c>
      <c r="H5456" s="0" t="str">
        <f aca="false">I5456&amp;"_"&amp;G5456&amp;"_"&amp;F5456</f>
        <v>Klokkefroe_08_20190117_DL2018108_NZahlesGym_koersel1</v>
      </c>
      <c r="I5456" s="61" t="str">
        <f aca="false">MID(RIGHT(B5456,LEN(B5456)-3),1,FIND("_",RIGHT(B5456,LEN(B5456)-3))-1)</f>
        <v>Klokkefroe</v>
      </c>
      <c r="J5456" s="61" t="str">
        <f aca="false">TRIM(SUBSTITUTE(RIGHT(B5456,FIND(I5456,B5456)+1),"_",""))</f>
        <v>eDNA</v>
      </c>
      <c r="K5456" s="0" t="str">
        <f aca="false">IFERROR(VALUE(SUBSTITUTE(E5456,".",",")),E5456)</f>
        <v>No Ct</v>
      </c>
      <c r="L5456" s="61" t="str">
        <f aca="false">IF(J5456="PosK",SUMIFS(K:K,J:J,"PosK",H:H,H5456),"")</f>
        <v/>
      </c>
      <c r="M5456" s="61" t="str">
        <f aca="false">IF(J5456="PosK",SUMIFS(K:K,J:J,"NegK",H:H,H5456),"")</f>
        <v/>
      </c>
      <c r="N5456" s="61" t="str">
        <f aca="false">IF(J5456="PosK",SUMIFS(K:K,J:J,"eDNA",H:H,H5456),"")</f>
        <v/>
      </c>
      <c r="Q5456" s="62"/>
    </row>
    <row r="5457" customFormat="false" ht="14.25" hidden="false" customHeight="false" outlineLevel="0" collapsed="false">
      <c r="A5457" s="0" t="s">
        <v>808</v>
      </c>
      <c r="B5457" s="52" t="s">
        <v>966</v>
      </c>
      <c r="C5457" s="52" t="s">
        <v>751</v>
      </c>
      <c r="D5457" s="53" t="n">
        <v>0.1</v>
      </c>
      <c r="E5457" s="53" t="s">
        <v>748</v>
      </c>
      <c r="F5457" s="0" t="s">
        <v>1404</v>
      </c>
      <c r="G5457" s="0" t="str">
        <f aca="false">LEFT(B5457,2)</f>
        <v>08</v>
      </c>
      <c r="H5457" s="0" t="str">
        <f aca="false">I5457&amp;"_"&amp;G5457&amp;"_"&amp;F5457</f>
        <v>Klokkefroe_08_20190117_DL2018108_NZahlesGym_koersel1</v>
      </c>
      <c r="I5457" s="61" t="str">
        <f aca="false">MID(RIGHT(B5457,LEN(B5457)-3),1,FIND("_",RIGHT(B5457,LEN(B5457)-3))-1)</f>
        <v>Klokkefroe</v>
      </c>
      <c r="J5457" s="61" t="str">
        <f aca="false">TRIM(SUBSTITUTE(RIGHT(B5457,FIND(I5457,B5457)+1),"_",""))</f>
        <v>eDNA</v>
      </c>
      <c r="K5457" s="0" t="str">
        <f aca="false">IFERROR(VALUE(SUBSTITUTE(E5457,".",",")),E5457)</f>
        <v>No Ct</v>
      </c>
      <c r="L5457" s="61" t="str">
        <f aca="false">IF(J5457="PosK",SUMIFS(K:K,J:J,"PosK",H:H,H5457),"")</f>
        <v/>
      </c>
      <c r="M5457" s="61" t="str">
        <f aca="false">IF(J5457="PosK",SUMIFS(K:K,J:J,"NegK",H:H,H5457),"")</f>
        <v/>
      </c>
      <c r="N5457" s="61" t="str">
        <f aca="false">IF(J5457="PosK",SUMIFS(K:K,J:J,"eDNA",H:H,H5457),"")</f>
        <v/>
      </c>
      <c r="P5457" s="62"/>
      <c r="T5457" s="63"/>
      <c r="W5457" s="64"/>
    </row>
    <row r="5458" customFormat="false" ht="14.25" hidden="false" customHeight="false" outlineLevel="0" collapsed="false">
      <c r="A5458" s="0" t="s">
        <v>810</v>
      </c>
      <c r="B5458" s="52" t="s">
        <v>968</v>
      </c>
      <c r="C5458" s="52" t="s">
        <v>743</v>
      </c>
      <c r="D5458" s="53" t="n">
        <v>0.1</v>
      </c>
      <c r="E5458" s="53" t="n">
        <v>45.79</v>
      </c>
      <c r="F5458" s="0" t="s">
        <v>1404</v>
      </c>
      <c r="G5458" s="0" t="str">
        <f aca="false">LEFT(B5458,2)</f>
        <v>09</v>
      </c>
      <c r="H5458" s="0" t="str">
        <f aca="false">I5458&amp;"_"&amp;G5458&amp;"_"&amp;F5458</f>
        <v>Skrubtudse_09_20190117_DL2018108_NZahlesGym_koersel1</v>
      </c>
      <c r="I5458" s="61" t="str">
        <f aca="false">MID(RIGHT(B5458,LEN(B5458)-3),1,FIND("_",RIGHT(B5458,LEN(B5458)-3))-1)</f>
        <v>Skrubtudse</v>
      </c>
      <c r="J5458" s="61" t="str">
        <f aca="false">TRIM(SUBSTITUTE(RIGHT(B5458,FIND(I5458,B5458)+1),"_",""))</f>
        <v>PosK</v>
      </c>
      <c r="K5458" s="0" t="n">
        <f aca="false">IFERROR(VALUE(SUBSTITUTE(E5458,".",",")),E5458)</f>
        <v>45.79</v>
      </c>
      <c r="L5458" s="61" t="n">
        <f aca="false">IF(J5458="PosK",SUMIFS(K:K,J:J,"PosK",H:H,H5458),"")</f>
        <v>91.58</v>
      </c>
      <c r="M5458" s="61" t="n">
        <f aca="false">IF(J5458="PosK",SUMIFS(K:K,J:J,"NegK",H:H,H5458),"")</f>
        <v>0</v>
      </c>
      <c r="N5458" s="61" t="n">
        <f aca="false">IF(J5458="PosK",SUMIFS(K:K,J:J,"eDNA",H:H,H5458),"")</f>
        <v>154.14</v>
      </c>
      <c r="P5458" s="62" t="n">
        <f aca="false">IF(K5460="No Ct",0,K5460)</f>
        <v>37.13</v>
      </c>
      <c r="Q5458" s="62" t="n">
        <f aca="false">IF(K5461="No Ct",0,K5461)</f>
        <v>39.94</v>
      </c>
      <c r="R5458" s="0" t="str">
        <f aca="false">IF(AND(L5458&gt;0,M5458=0),"Valid","Invalid")</f>
        <v>Valid</v>
      </c>
      <c r="S5458" s="0" t="str">
        <f aca="false">IF(OR(P5458&gt;1,Q5458&gt;1),"Present","Absent")</f>
        <v>Present</v>
      </c>
      <c r="T5458" s="63" t="str">
        <f aca="false">IF(OR(AND(P5458&gt;1,P5458&lt;41),AND(Q5458&gt;1,Q5458&lt;41)),"Ct&lt;41","Ct&gt;41")</f>
        <v>Ct&lt;41</v>
      </c>
      <c r="U5458" s="0" t="str">
        <f aca="false">I5458</f>
        <v>Skrubtudse</v>
      </c>
      <c r="V5458" s="0" t="str">
        <f aca="false">MID(F5458,10,9)</f>
        <v>DL2018108</v>
      </c>
      <c r="W5458" s="64" t="str">
        <f aca="false">V5458&amp;"_"&amp;U5458&amp;"_"&amp;R5458&amp;"_"&amp;S5458&amp;"_"&amp;T5458</f>
        <v>DL2018108_Skrubtudse_Valid_Present_Ct&lt;41</v>
      </c>
    </row>
    <row r="5459" customFormat="false" ht="14.25" hidden="false" customHeight="false" outlineLevel="0" collapsed="false">
      <c r="A5459" s="0" t="s">
        <v>812</v>
      </c>
      <c r="B5459" s="52" t="s">
        <v>969</v>
      </c>
      <c r="C5459" s="52" t="s">
        <v>747</v>
      </c>
      <c r="D5459" s="53" t="n">
        <v>0.1</v>
      </c>
      <c r="E5459" s="53" t="s">
        <v>748</v>
      </c>
      <c r="F5459" s="0" t="s">
        <v>1404</v>
      </c>
      <c r="G5459" s="0" t="str">
        <f aca="false">LEFT(B5459,2)</f>
        <v>09</v>
      </c>
      <c r="H5459" s="0" t="str">
        <f aca="false">I5459&amp;"_"&amp;G5459&amp;"_"&amp;F5459</f>
        <v>Skrubtudse_09_20190117_DL2018108_NZahlesGym_koersel1</v>
      </c>
      <c r="I5459" s="61" t="str">
        <f aca="false">MID(RIGHT(B5459,LEN(B5459)-3),1,FIND("_",RIGHT(B5459,LEN(B5459)-3))-1)</f>
        <v>Skrubtudse</v>
      </c>
      <c r="J5459" s="61" t="str">
        <f aca="false">TRIM(SUBSTITUTE(RIGHT(B5459,FIND(I5459,B5459)+1),"_",""))</f>
        <v>NegK</v>
      </c>
      <c r="K5459" s="0" t="str">
        <f aca="false">IFERROR(VALUE(SUBSTITUTE(E5459,".",",")),E5459)</f>
        <v>No Ct</v>
      </c>
      <c r="L5459" s="61" t="str">
        <f aca="false">IF(J5459="PosK",SUMIFS(K:K,J:J,"PosK",H:H,H5459),"")</f>
        <v/>
      </c>
      <c r="M5459" s="61" t="str">
        <f aca="false">IF(J5459="PosK",SUMIFS(K:K,J:J,"NegK",H:H,H5459),"")</f>
        <v/>
      </c>
      <c r="N5459" s="61" t="str">
        <f aca="false">IF(J5459="PosK",SUMIFS(K:K,J:J,"eDNA",H:H,H5459),"")</f>
        <v/>
      </c>
    </row>
    <row r="5460" customFormat="false" ht="14.25" hidden="false" customHeight="false" outlineLevel="0" collapsed="false">
      <c r="A5460" s="0" t="s">
        <v>814</v>
      </c>
      <c r="B5460" s="52" t="s">
        <v>970</v>
      </c>
      <c r="C5460" s="52" t="s">
        <v>751</v>
      </c>
      <c r="D5460" s="53" t="n">
        <v>0.1</v>
      </c>
      <c r="E5460" s="53" t="n">
        <v>37.13</v>
      </c>
      <c r="F5460" s="0" t="s">
        <v>1404</v>
      </c>
      <c r="G5460" s="0" t="str">
        <f aca="false">LEFT(B5460,2)</f>
        <v>09</v>
      </c>
      <c r="H5460" s="0" t="str">
        <f aca="false">I5460&amp;"_"&amp;G5460&amp;"_"&amp;F5460</f>
        <v>Skrubtudse_09_20190117_DL2018108_NZahlesGym_koersel1</v>
      </c>
      <c r="I5460" s="61" t="str">
        <f aca="false">MID(RIGHT(B5460,LEN(B5460)-3),1,FIND("_",RIGHT(B5460,LEN(B5460)-3))-1)</f>
        <v>Skrubtudse</v>
      </c>
      <c r="J5460" s="61" t="str">
        <f aca="false">TRIM(SUBSTITUTE(RIGHT(B5460,FIND(I5460,B5460)+1),"_",""))</f>
        <v>eDNA</v>
      </c>
      <c r="K5460" s="0" t="n">
        <f aca="false">IFERROR(VALUE(SUBSTITUTE(E5460,".",",")),E5460)</f>
        <v>37.13</v>
      </c>
      <c r="L5460" s="61" t="str">
        <f aca="false">IF(J5460="PosK",SUMIFS(K:K,J:J,"PosK",H:H,H5460),"")</f>
        <v/>
      </c>
      <c r="M5460" s="61" t="str">
        <f aca="false">IF(J5460="PosK",SUMIFS(K:K,J:J,"NegK",H:H,H5460),"")</f>
        <v/>
      </c>
      <c r="N5460" s="61" t="str">
        <f aca="false">IF(J5460="PosK",SUMIFS(K:K,J:J,"eDNA",H:H,H5460),"")</f>
        <v/>
      </c>
      <c r="Q5460" s="62"/>
    </row>
    <row r="5461" customFormat="false" ht="14.25" hidden="false" customHeight="false" outlineLevel="0" collapsed="false">
      <c r="A5461" s="0" t="s">
        <v>816</v>
      </c>
      <c r="B5461" s="52" t="s">
        <v>970</v>
      </c>
      <c r="C5461" s="52" t="s">
        <v>751</v>
      </c>
      <c r="D5461" s="53" t="n">
        <v>0.1</v>
      </c>
      <c r="E5461" s="53" t="n">
        <v>39.94</v>
      </c>
      <c r="F5461" s="0" t="s">
        <v>1404</v>
      </c>
      <c r="G5461" s="0" t="str">
        <f aca="false">LEFT(B5461,2)</f>
        <v>09</v>
      </c>
      <c r="H5461" s="0" t="str">
        <f aca="false">I5461&amp;"_"&amp;G5461&amp;"_"&amp;F5461</f>
        <v>Skrubtudse_09_20190117_DL2018108_NZahlesGym_koersel1</v>
      </c>
      <c r="I5461" s="61" t="str">
        <f aca="false">MID(RIGHT(B5461,LEN(B5461)-3),1,FIND("_",RIGHT(B5461,LEN(B5461)-3))-1)</f>
        <v>Skrubtudse</v>
      </c>
      <c r="J5461" s="61" t="str">
        <f aca="false">TRIM(SUBSTITUTE(RIGHT(B5461,FIND(I5461,B5461)+1),"_",""))</f>
        <v>eDNA</v>
      </c>
      <c r="K5461" s="0" t="n">
        <f aca="false">IFERROR(VALUE(SUBSTITUTE(E5461,".",",")),E5461)</f>
        <v>39.94</v>
      </c>
      <c r="L5461" s="61" t="str">
        <f aca="false">IF(J5461="PosK",SUMIFS(K:K,J:J,"PosK",H:H,H5461),"")</f>
        <v/>
      </c>
      <c r="M5461" s="61" t="str">
        <f aca="false">IF(J5461="PosK",SUMIFS(K:K,J:J,"NegK",H:H,H5461),"")</f>
        <v/>
      </c>
      <c r="N5461" s="61" t="str">
        <f aca="false">IF(J5461="PosK",SUMIFS(K:K,J:J,"eDNA",H:H,H5461),"")</f>
        <v/>
      </c>
      <c r="P5461" s="62"/>
      <c r="T5461" s="63"/>
      <c r="W5461" s="64"/>
    </row>
    <row r="5462" customFormat="false" ht="14.25" hidden="false" customHeight="false" outlineLevel="0" collapsed="false">
      <c r="A5462" s="0" t="s">
        <v>818</v>
      </c>
      <c r="B5462" s="52" t="s">
        <v>972</v>
      </c>
      <c r="C5462" s="52" t="s">
        <v>743</v>
      </c>
      <c r="D5462" s="53" t="n">
        <v>0.1</v>
      </c>
      <c r="E5462" s="53" t="s">
        <v>748</v>
      </c>
      <c r="F5462" s="0" t="s">
        <v>1404</v>
      </c>
      <c r="G5462" s="0" t="str">
        <f aca="false">LEFT(B5462,2)</f>
        <v>10</v>
      </c>
      <c r="H5462" s="0" t="str">
        <f aca="false">I5462&amp;"_"&amp;G5462&amp;"_"&amp;F5462</f>
        <v>Skrubtudse_10_20190117_DL2018108_NZahlesGym_koersel1</v>
      </c>
      <c r="I5462" s="61" t="str">
        <f aca="false">MID(RIGHT(B5462,LEN(B5462)-3),1,FIND("_",RIGHT(B5462,LEN(B5462)-3))-1)</f>
        <v>Skrubtudse</v>
      </c>
      <c r="J5462" s="61" t="str">
        <f aca="false">TRIM(SUBSTITUTE(RIGHT(B5462,FIND(I5462,B5462)+1),"_",""))</f>
        <v>PosK</v>
      </c>
      <c r="K5462" s="0" t="str">
        <f aca="false">IFERROR(VALUE(SUBSTITUTE(E5462,".",",")),E5462)</f>
        <v>No Ct</v>
      </c>
      <c r="L5462" s="61" t="n">
        <f aca="false">IF(J5462="PosK",SUMIFS(K:K,J:J,"PosK",H:H,H5462),"")</f>
        <v>0</v>
      </c>
      <c r="M5462" s="61" t="n">
        <f aca="false">IF(J5462="PosK",SUMIFS(K:K,J:J,"NegK",H:H,H5462),"")</f>
        <v>0</v>
      </c>
      <c r="N5462" s="61" t="n">
        <f aca="false">IF(J5462="PosK",SUMIFS(K:K,J:J,"eDNA",H:H,H5462),"")</f>
        <v>0</v>
      </c>
      <c r="P5462" s="62" t="n">
        <f aca="false">IF(K5464="No Ct",0,K5464)</f>
        <v>0</v>
      </c>
      <c r="Q5462" s="62" t="n">
        <f aca="false">IF(K5465="No Ct",0,K5465)</f>
        <v>0</v>
      </c>
      <c r="R5462" s="0" t="str">
        <f aca="false">IF(AND(L5462&gt;0,M5462=0),"Valid","Invalid")</f>
        <v>Invalid</v>
      </c>
      <c r="S5462" s="0" t="str">
        <f aca="false">IF(OR(P5462&gt;1,Q5462&gt;1),"Present","Absent")</f>
        <v>Absent</v>
      </c>
      <c r="T5462" s="63" t="str">
        <f aca="false">IF(OR(AND(P5462&gt;1,P5462&lt;41),AND(Q5462&gt;1,Q5462&lt;41)),"Ct&lt;41","Ct&gt;41")</f>
        <v>Ct&gt;41</v>
      </c>
      <c r="U5462" s="0" t="str">
        <f aca="false">I5462</f>
        <v>Skrubtudse</v>
      </c>
      <c r="V5462" s="0" t="str">
        <f aca="false">MID(F5462,10,9)</f>
        <v>DL2018108</v>
      </c>
      <c r="W5462" s="64" t="str">
        <f aca="false">V5462&amp;"_"&amp;U5462&amp;"_"&amp;R5462&amp;"_"&amp;S5462&amp;"_"&amp;T5462</f>
        <v>DL2018108_Skrubtudse_Invalid_Absent_Ct&gt;41</v>
      </c>
    </row>
    <row r="5463" customFormat="false" ht="14.25" hidden="false" customHeight="false" outlineLevel="0" collapsed="false">
      <c r="A5463" s="0" t="s">
        <v>820</v>
      </c>
      <c r="B5463" s="52" t="s">
        <v>973</v>
      </c>
      <c r="C5463" s="52" t="s">
        <v>747</v>
      </c>
      <c r="D5463" s="53" t="n">
        <v>0.1</v>
      </c>
      <c r="E5463" s="53" t="s">
        <v>748</v>
      </c>
      <c r="F5463" s="0" t="s">
        <v>1404</v>
      </c>
      <c r="G5463" s="0" t="str">
        <f aca="false">LEFT(B5463,2)</f>
        <v>10</v>
      </c>
      <c r="H5463" s="0" t="str">
        <f aca="false">I5463&amp;"_"&amp;G5463&amp;"_"&amp;F5463</f>
        <v>Skrubtudse_10_20190117_DL2018108_NZahlesGym_koersel1</v>
      </c>
      <c r="I5463" s="61" t="str">
        <f aca="false">MID(RIGHT(B5463,LEN(B5463)-3),1,FIND("_",RIGHT(B5463,LEN(B5463)-3))-1)</f>
        <v>Skrubtudse</v>
      </c>
      <c r="J5463" s="61" t="str">
        <f aca="false">TRIM(SUBSTITUTE(RIGHT(B5463,FIND(I5463,B5463)+1),"_",""))</f>
        <v>NegK</v>
      </c>
      <c r="K5463" s="0" t="str">
        <f aca="false">IFERROR(VALUE(SUBSTITUTE(E5463,".",",")),E5463)</f>
        <v>No Ct</v>
      </c>
      <c r="L5463" s="61" t="str">
        <f aca="false">IF(J5463="PosK",SUMIFS(K:K,J:J,"PosK",H:H,H5463),"")</f>
        <v/>
      </c>
      <c r="M5463" s="61" t="str">
        <f aca="false">IF(J5463="PosK",SUMIFS(K:K,J:J,"NegK",H:H,H5463),"")</f>
        <v/>
      </c>
      <c r="N5463" s="61" t="str">
        <f aca="false">IF(J5463="PosK",SUMIFS(K:K,J:J,"eDNA",H:H,H5463),"")</f>
        <v/>
      </c>
    </row>
    <row r="5464" customFormat="false" ht="14.25" hidden="false" customHeight="false" outlineLevel="0" collapsed="false">
      <c r="A5464" s="0" t="s">
        <v>822</v>
      </c>
      <c r="B5464" s="52" t="s">
        <v>974</v>
      </c>
      <c r="C5464" s="52" t="s">
        <v>751</v>
      </c>
      <c r="D5464" s="53" t="n">
        <v>0.1</v>
      </c>
      <c r="E5464" s="53" t="s">
        <v>748</v>
      </c>
      <c r="F5464" s="0" t="s">
        <v>1404</v>
      </c>
      <c r="G5464" s="0" t="str">
        <f aca="false">LEFT(B5464,2)</f>
        <v>10</v>
      </c>
      <c r="H5464" s="0" t="str">
        <f aca="false">I5464&amp;"_"&amp;G5464&amp;"_"&amp;F5464</f>
        <v>Skrubtudse_10_20190117_DL2018108_NZahlesGym_koersel1</v>
      </c>
      <c r="I5464" s="61" t="str">
        <f aca="false">MID(RIGHT(B5464,LEN(B5464)-3),1,FIND("_",RIGHT(B5464,LEN(B5464)-3))-1)</f>
        <v>Skrubtudse</v>
      </c>
      <c r="J5464" s="61" t="str">
        <f aca="false">TRIM(SUBSTITUTE(RIGHT(B5464,FIND(I5464,B5464)+1),"_",""))</f>
        <v>eDNA</v>
      </c>
      <c r="K5464" s="0" t="str">
        <f aca="false">IFERROR(VALUE(SUBSTITUTE(E5464,".",",")),E5464)</f>
        <v>No Ct</v>
      </c>
      <c r="L5464" s="61" t="str">
        <f aca="false">IF(J5464="PosK",SUMIFS(K:K,J:J,"PosK",H:H,H5464),"")</f>
        <v/>
      </c>
      <c r="M5464" s="61" t="str">
        <f aca="false">IF(J5464="PosK",SUMIFS(K:K,J:J,"NegK",H:H,H5464),"")</f>
        <v/>
      </c>
      <c r="N5464" s="61" t="str">
        <f aca="false">IF(J5464="PosK",SUMIFS(K:K,J:J,"eDNA",H:H,H5464),"")</f>
        <v/>
      </c>
      <c r="Q5464" s="62"/>
    </row>
    <row r="5465" customFormat="false" ht="14.25" hidden="false" customHeight="false" outlineLevel="0" collapsed="false">
      <c r="A5465" s="0" t="s">
        <v>824</v>
      </c>
      <c r="B5465" s="52" t="s">
        <v>974</v>
      </c>
      <c r="C5465" s="52" t="s">
        <v>751</v>
      </c>
      <c r="D5465" s="53" t="n">
        <v>0.1</v>
      </c>
      <c r="E5465" s="53" t="s">
        <v>748</v>
      </c>
      <c r="F5465" s="0" t="s">
        <v>1404</v>
      </c>
      <c r="G5465" s="0" t="str">
        <f aca="false">LEFT(B5465,2)</f>
        <v>10</v>
      </c>
      <c r="H5465" s="0" t="str">
        <f aca="false">I5465&amp;"_"&amp;G5465&amp;"_"&amp;F5465</f>
        <v>Skrubtudse_10_20190117_DL2018108_NZahlesGym_koersel1</v>
      </c>
      <c r="I5465" s="61" t="str">
        <f aca="false">MID(RIGHT(B5465,LEN(B5465)-3),1,FIND("_",RIGHT(B5465,LEN(B5465)-3))-1)</f>
        <v>Skrubtudse</v>
      </c>
      <c r="J5465" s="61" t="str">
        <f aca="false">TRIM(SUBSTITUTE(RIGHT(B5465,FIND(I5465,B5465)+1),"_",""))</f>
        <v>eDNA</v>
      </c>
      <c r="K5465" s="0" t="str">
        <f aca="false">IFERROR(VALUE(SUBSTITUTE(E5465,".",",")),E5465)</f>
        <v>No Ct</v>
      </c>
      <c r="L5465" s="61" t="str">
        <f aca="false">IF(J5465="PosK",SUMIFS(K:K,J:J,"PosK",H:H,H5465),"")</f>
        <v/>
      </c>
      <c r="M5465" s="61" t="str">
        <f aca="false">IF(J5465="PosK",SUMIFS(K:K,J:J,"NegK",H:H,H5465),"")</f>
        <v/>
      </c>
      <c r="N5465" s="61" t="str">
        <f aca="false">IF(J5465="PosK",SUMIFS(K:K,J:J,"eDNA",H:H,H5465),"")</f>
        <v/>
      </c>
      <c r="P5465" s="62"/>
      <c r="T5465" s="63"/>
      <c r="W5465" s="64"/>
    </row>
    <row r="5466" customFormat="false" ht="14.25" hidden="false" customHeight="false" outlineLevel="0" collapsed="false">
      <c r="A5466" s="0" t="s">
        <v>826</v>
      </c>
      <c r="B5466" s="52" t="s">
        <v>976</v>
      </c>
      <c r="C5466" s="52" t="s">
        <v>743</v>
      </c>
      <c r="D5466" s="53" t="n">
        <v>0.1</v>
      </c>
      <c r="E5466" s="53" t="s">
        <v>748</v>
      </c>
      <c r="F5466" s="0" t="s">
        <v>1404</v>
      </c>
      <c r="G5466" s="0" t="str">
        <f aca="false">LEFT(B5466,2)</f>
        <v>11</v>
      </c>
      <c r="H5466" s="0" t="str">
        <f aca="false">I5466&amp;"_"&amp;G5466&amp;"_"&amp;F5466</f>
        <v>Bjergsalamander_11_20190117_DL2018108_NZahlesGym_koersel1</v>
      </c>
      <c r="I5466" s="61" t="str">
        <f aca="false">MID(RIGHT(B5466,LEN(B5466)-3),1,FIND("_",RIGHT(B5466,LEN(B5466)-3))-1)</f>
        <v>Bjergsalamander</v>
      </c>
      <c r="J5466" s="61" t="str">
        <f aca="false">TRIM(SUBSTITUTE(RIGHT(B5466,FIND(I5466,B5466)+1),"_",""))</f>
        <v>PosK</v>
      </c>
      <c r="K5466" s="0" t="str">
        <f aca="false">IFERROR(VALUE(SUBSTITUTE(E5466,".",",")),E5466)</f>
        <v>No Ct</v>
      </c>
      <c r="L5466" s="61" t="n">
        <f aca="false">IF(J5466="PosK",SUMIFS(K:K,J:J,"PosK",H:H,H5466),"")</f>
        <v>0</v>
      </c>
      <c r="M5466" s="61" t="n">
        <f aca="false">IF(J5466="PosK",SUMIFS(K:K,J:J,"NegK",H:H,H5466),"")</f>
        <v>0</v>
      </c>
      <c r="N5466" s="61" t="n">
        <f aca="false">IF(J5466="PosK",SUMIFS(K:K,J:J,"eDNA",H:H,H5466),"")</f>
        <v>0</v>
      </c>
      <c r="P5466" s="62" t="n">
        <f aca="false">IF(K5468="No Ct",0,K5468)</f>
        <v>0</v>
      </c>
      <c r="Q5466" s="62" t="n">
        <f aca="false">IF(K5469="No Ct",0,K5469)</f>
        <v>0</v>
      </c>
      <c r="R5466" s="0" t="str">
        <f aca="false">IF(AND(L5466&gt;0,M5466=0),"Valid","Invalid")</f>
        <v>Invalid</v>
      </c>
      <c r="S5466" s="0" t="str">
        <f aca="false">IF(OR(P5466&gt;1,Q5466&gt;1),"Present","Absent")</f>
        <v>Absent</v>
      </c>
      <c r="T5466" s="63" t="str">
        <f aca="false">IF(OR(AND(P5466&gt;1,P5466&lt;41),AND(Q5466&gt;1,Q5466&lt;41)),"Ct&lt;41","Ct&gt;41")</f>
        <v>Ct&gt;41</v>
      </c>
      <c r="U5466" s="0" t="str">
        <f aca="false">I5466</f>
        <v>Bjergsalamander</v>
      </c>
      <c r="V5466" s="0" t="str">
        <f aca="false">MID(F5466,10,9)</f>
        <v>DL2018108</v>
      </c>
      <c r="W5466" s="64" t="str">
        <f aca="false">V5466&amp;"_"&amp;U5466&amp;"_"&amp;R5466&amp;"_"&amp;S5466&amp;"_"&amp;T5466</f>
        <v>DL2018108_Bjergsalamander_Invalid_Absent_Ct&gt;41</v>
      </c>
    </row>
    <row r="5467" customFormat="false" ht="14.25" hidden="false" customHeight="false" outlineLevel="0" collapsed="false">
      <c r="A5467" s="0" t="s">
        <v>828</v>
      </c>
      <c r="B5467" s="52" t="s">
        <v>977</v>
      </c>
      <c r="C5467" s="52" t="s">
        <v>747</v>
      </c>
      <c r="D5467" s="53" t="n">
        <v>0.1</v>
      </c>
      <c r="E5467" s="53" t="s">
        <v>748</v>
      </c>
      <c r="F5467" s="0" t="s">
        <v>1404</v>
      </c>
      <c r="G5467" s="0" t="str">
        <f aca="false">LEFT(B5467,2)</f>
        <v>11</v>
      </c>
      <c r="H5467" s="0" t="str">
        <f aca="false">I5467&amp;"_"&amp;G5467&amp;"_"&amp;F5467</f>
        <v>Bjergsalamander_11_20190117_DL2018108_NZahlesGym_koersel1</v>
      </c>
      <c r="I5467" s="61" t="str">
        <f aca="false">MID(RIGHT(B5467,LEN(B5467)-3),1,FIND("_",RIGHT(B5467,LEN(B5467)-3))-1)</f>
        <v>Bjergsalamander</v>
      </c>
      <c r="J5467" s="61" t="str">
        <f aca="false">TRIM(SUBSTITUTE(RIGHT(B5467,FIND(I5467,B5467)+1),"_",""))</f>
        <v>NegK</v>
      </c>
      <c r="K5467" s="0" t="str">
        <f aca="false">IFERROR(VALUE(SUBSTITUTE(E5467,".",",")),E5467)</f>
        <v>No Ct</v>
      </c>
      <c r="L5467" s="61" t="str">
        <f aca="false">IF(J5467="PosK",SUMIFS(K:K,J:J,"PosK",H:H,H5467),"")</f>
        <v/>
      </c>
      <c r="M5467" s="61" t="str">
        <f aca="false">IF(J5467="PosK",SUMIFS(K:K,J:J,"NegK",H:H,H5467),"")</f>
        <v/>
      </c>
      <c r="N5467" s="61" t="str">
        <f aca="false">IF(J5467="PosK",SUMIFS(K:K,J:J,"eDNA",H:H,H5467),"")</f>
        <v/>
      </c>
    </row>
    <row r="5468" customFormat="false" ht="14.25" hidden="false" customHeight="false" outlineLevel="0" collapsed="false">
      <c r="A5468" s="0" t="s">
        <v>830</v>
      </c>
      <c r="B5468" s="52" t="s">
        <v>978</v>
      </c>
      <c r="C5468" s="52" t="s">
        <v>751</v>
      </c>
      <c r="D5468" s="53" t="n">
        <v>0.1</v>
      </c>
      <c r="E5468" s="53" t="s">
        <v>748</v>
      </c>
      <c r="F5468" s="0" t="s">
        <v>1404</v>
      </c>
      <c r="G5468" s="0" t="str">
        <f aca="false">LEFT(B5468,2)</f>
        <v>11</v>
      </c>
      <c r="H5468" s="0" t="str">
        <f aca="false">I5468&amp;"_"&amp;G5468&amp;"_"&amp;F5468</f>
        <v>Bjergsalamander_11_20190117_DL2018108_NZahlesGym_koersel1</v>
      </c>
      <c r="I5468" s="61" t="str">
        <f aca="false">MID(RIGHT(B5468,LEN(B5468)-3),1,FIND("_",RIGHT(B5468,LEN(B5468)-3))-1)</f>
        <v>Bjergsalamander</v>
      </c>
      <c r="J5468" s="61" t="str">
        <f aca="false">TRIM(SUBSTITUTE(RIGHT(B5468,FIND(I5468,B5468)+1),"_",""))</f>
        <v>eDNA</v>
      </c>
      <c r="K5468" s="0" t="str">
        <f aca="false">IFERROR(VALUE(SUBSTITUTE(E5468,".",",")),E5468)</f>
        <v>No Ct</v>
      </c>
      <c r="L5468" s="61" t="str">
        <f aca="false">IF(J5468="PosK",SUMIFS(K:K,J:J,"PosK",H:H,H5468),"")</f>
        <v/>
      </c>
      <c r="M5468" s="61" t="str">
        <f aca="false">IF(J5468="PosK",SUMIFS(K:K,J:J,"NegK",H:H,H5468),"")</f>
        <v/>
      </c>
      <c r="N5468" s="61" t="str">
        <f aca="false">IF(J5468="PosK",SUMIFS(K:K,J:J,"eDNA",H:H,H5468),"")</f>
        <v/>
      </c>
      <c r="Q5468" s="62"/>
    </row>
    <row r="5469" customFormat="false" ht="14.25" hidden="false" customHeight="false" outlineLevel="0" collapsed="false">
      <c r="A5469" s="0" t="s">
        <v>832</v>
      </c>
      <c r="B5469" s="52" t="s">
        <v>978</v>
      </c>
      <c r="C5469" s="52" t="s">
        <v>751</v>
      </c>
      <c r="D5469" s="53" t="n">
        <v>0.1</v>
      </c>
      <c r="E5469" s="53" t="s">
        <v>748</v>
      </c>
      <c r="F5469" s="0" t="s">
        <v>1404</v>
      </c>
      <c r="G5469" s="0" t="str">
        <f aca="false">LEFT(B5469,2)</f>
        <v>11</v>
      </c>
      <c r="H5469" s="0" t="str">
        <f aca="false">I5469&amp;"_"&amp;G5469&amp;"_"&amp;F5469</f>
        <v>Bjergsalamander_11_20190117_DL2018108_NZahlesGym_koersel1</v>
      </c>
      <c r="I5469" s="61" t="str">
        <f aca="false">MID(RIGHT(B5469,LEN(B5469)-3),1,FIND("_",RIGHT(B5469,LEN(B5469)-3))-1)</f>
        <v>Bjergsalamander</v>
      </c>
      <c r="J5469" s="61" t="str">
        <f aca="false">TRIM(SUBSTITUTE(RIGHT(B5469,FIND(I5469,B5469)+1),"_",""))</f>
        <v>eDNA</v>
      </c>
      <c r="K5469" s="0" t="str">
        <f aca="false">IFERROR(VALUE(SUBSTITUTE(E5469,".",",")),E5469)</f>
        <v>No Ct</v>
      </c>
      <c r="L5469" s="61" t="str">
        <f aca="false">IF(J5469="PosK",SUMIFS(K:K,J:J,"PosK",H:H,H5469),"")</f>
        <v/>
      </c>
      <c r="M5469" s="61" t="str">
        <f aca="false">IF(J5469="PosK",SUMIFS(K:K,J:J,"NegK",H:H,H5469),"")</f>
        <v/>
      </c>
      <c r="N5469" s="61" t="str">
        <f aca="false">IF(J5469="PosK",SUMIFS(K:K,J:J,"eDNA",H:H,H5469),"")</f>
        <v/>
      </c>
      <c r="P5469" s="62"/>
      <c r="T5469" s="63"/>
      <c r="W5469" s="64"/>
    </row>
    <row r="5470" customFormat="false" ht="14.25" hidden="false" customHeight="false" outlineLevel="0" collapsed="false">
      <c r="A5470" s="0" t="s">
        <v>834</v>
      </c>
      <c r="B5470" s="52" t="s">
        <v>980</v>
      </c>
      <c r="C5470" s="52" t="s">
        <v>743</v>
      </c>
      <c r="D5470" s="53" t="n">
        <v>0.1</v>
      </c>
      <c r="E5470" s="53" t="s">
        <v>748</v>
      </c>
      <c r="F5470" s="0" t="s">
        <v>1404</v>
      </c>
      <c r="G5470" s="0" t="str">
        <f aca="false">LEFT(B5470,2)</f>
        <v>12</v>
      </c>
      <c r="H5470" s="0" t="str">
        <f aca="false">I5470&amp;"_"&amp;G5470&amp;"_"&amp;F5470</f>
        <v>Latterfroe_12_20190117_DL2018108_NZahlesGym_koersel1</v>
      </c>
      <c r="I5470" s="61" t="str">
        <f aca="false">MID(RIGHT(B5470,LEN(B5470)-3),1,FIND("_",RIGHT(B5470,LEN(B5470)-3))-1)</f>
        <v>Latterfroe</v>
      </c>
      <c r="J5470" s="61" t="str">
        <f aca="false">TRIM(SUBSTITUTE(RIGHT(B5470,FIND(I5470,B5470)+1),"_",""))</f>
        <v>PosK</v>
      </c>
      <c r="K5470" s="0" t="str">
        <f aca="false">IFERROR(VALUE(SUBSTITUTE(E5470,".",",")),E5470)</f>
        <v>No Ct</v>
      </c>
      <c r="L5470" s="61" t="n">
        <f aca="false">IF(J5470="PosK",SUMIFS(K:K,J:J,"PosK",H:H,H5470),"")</f>
        <v>0</v>
      </c>
      <c r="M5470" s="61" t="n">
        <f aca="false">IF(J5470="PosK",SUMIFS(K:K,J:J,"NegK",H:H,H5470),"")</f>
        <v>0</v>
      </c>
      <c r="N5470" s="61" t="n">
        <f aca="false">IF(J5470="PosK",SUMIFS(K:K,J:J,"eDNA",H:H,H5470),"")</f>
        <v>0</v>
      </c>
      <c r="P5470" s="62" t="n">
        <f aca="false">IF(K5472="No Ct",0,K5472)</f>
        <v>0</v>
      </c>
      <c r="Q5470" s="62" t="n">
        <f aca="false">IF(K5473="No Ct",0,K5473)</f>
        <v>0</v>
      </c>
      <c r="R5470" s="0" t="str">
        <f aca="false">IF(AND(L5470&gt;0,M5470=0),"Valid","Invalid")</f>
        <v>Invalid</v>
      </c>
      <c r="S5470" s="0" t="str">
        <f aca="false">IF(OR(P5470&gt;1,Q5470&gt;1),"Present","Absent")</f>
        <v>Absent</v>
      </c>
      <c r="T5470" s="63" t="str">
        <f aca="false">IF(OR(AND(P5470&gt;1,P5470&lt;41),AND(Q5470&gt;1,Q5470&lt;41)),"Ct&lt;41","Ct&gt;41")</f>
        <v>Ct&gt;41</v>
      </c>
      <c r="U5470" s="0" t="str">
        <f aca="false">I5470</f>
        <v>Latterfroe</v>
      </c>
      <c r="V5470" s="0" t="str">
        <f aca="false">MID(F5470,10,9)</f>
        <v>DL2018108</v>
      </c>
      <c r="W5470" s="64" t="str">
        <f aca="false">V5470&amp;"_"&amp;U5470&amp;"_"&amp;R5470&amp;"_"&amp;S5470&amp;"_"&amp;T5470</f>
        <v>DL2018108_Latterfroe_Invalid_Absent_Ct&gt;41</v>
      </c>
    </row>
    <row r="5471" customFormat="false" ht="14.25" hidden="false" customHeight="false" outlineLevel="0" collapsed="false">
      <c r="A5471" s="0" t="s">
        <v>836</v>
      </c>
      <c r="B5471" s="52" t="s">
        <v>981</v>
      </c>
      <c r="C5471" s="52" t="s">
        <v>747</v>
      </c>
      <c r="D5471" s="53" t="n">
        <v>0.1</v>
      </c>
      <c r="E5471" s="53" t="s">
        <v>748</v>
      </c>
      <c r="F5471" s="0" t="s">
        <v>1404</v>
      </c>
      <c r="G5471" s="0" t="str">
        <f aca="false">LEFT(B5471,2)</f>
        <v>12</v>
      </c>
      <c r="H5471" s="0" t="str">
        <f aca="false">I5471&amp;"_"&amp;G5471&amp;"_"&amp;F5471</f>
        <v>Latterfroe_12_20190117_DL2018108_NZahlesGym_koersel1</v>
      </c>
      <c r="I5471" s="61" t="str">
        <f aca="false">MID(RIGHT(B5471,LEN(B5471)-3),1,FIND("_",RIGHT(B5471,LEN(B5471)-3))-1)</f>
        <v>Latterfroe</v>
      </c>
      <c r="J5471" s="61" t="str">
        <f aca="false">TRIM(SUBSTITUTE(RIGHT(B5471,FIND(I5471,B5471)+1),"_",""))</f>
        <v>NegK</v>
      </c>
      <c r="K5471" s="0" t="str">
        <f aca="false">IFERROR(VALUE(SUBSTITUTE(E5471,".",",")),E5471)</f>
        <v>No Ct</v>
      </c>
      <c r="L5471" s="61" t="str">
        <f aca="false">IF(J5471="PosK",SUMIFS(K:K,J:J,"PosK",H:H,H5471),"")</f>
        <v/>
      </c>
      <c r="M5471" s="61" t="str">
        <f aca="false">IF(J5471="PosK",SUMIFS(K:K,J:J,"NegK",H:H,H5471),"")</f>
        <v/>
      </c>
      <c r="N5471" s="61" t="str">
        <f aca="false">IF(J5471="PosK",SUMIFS(K:K,J:J,"eDNA",H:H,H5471),"")</f>
        <v/>
      </c>
    </row>
    <row r="5472" customFormat="false" ht="14.25" hidden="false" customHeight="false" outlineLevel="0" collapsed="false">
      <c r="A5472" s="0" t="s">
        <v>838</v>
      </c>
      <c r="B5472" s="52" t="s">
        <v>982</v>
      </c>
      <c r="C5472" s="52" t="s">
        <v>751</v>
      </c>
      <c r="D5472" s="53" t="n">
        <v>0.1</v>
      </c>
      <c r="E5472" s="53" t="s">
        <v>748</v>
      </c>
      <c r="F5472" s="0" t="s">
        <v>1404</v>
      </c>
      <c r="G5472" s="0" t="str">
        <f aca="false">LEFT(B5472,2)</f>
        <v>12</v>
      </c>
      <c r="H5472" s="0" t="str">
        <f aca="false">I5472&amp;"_"&amp;G5472&amp;"_"&amp;F5472</f>
        <v>Latterfroe_12_20190117_DL2018108_NZahlesGym_koersel1</v>
      </c>
      <c r="I5472" s="61" t="str">
        <f aca="false">MID(RIGHT(B5472,LEN(B5472)-3),1,FIND("_",RIGHT(B5472,LEN(B5472)-3))-1)</f>
        <v>Latterfroe</v>
      </c>
      <c r="J5472" s="61" t="str">
        <f aca="false">TRIM(SUBSTITUTE(RIGHT(B5472,FIND(I5472,B5472)+1),"_",""))</f>
        <v>eDNA</v>
      </c>
      <c r="K5472" s="0" t="str">
        <f aca="false">IFERROR(VALUE(SUBSTITUTE(E5472,".",",")),E5472)</f>
        <v>No Ct</v>
      </c>
      <c r="L5472" s="61" t="str">
        <f aca="false">IF(J5472="PosK",SUMIFS(K:K,J:J,"PosK",H:H,H5472),"")</f>
        <v/>
      </c>
      <c r="M5472" s="61" t="str">
        <f aca="false">IF(J5472="PosK",SUMIFS(K:K,J:J,"NegK",H:H,H5472),"")</f>
        <v/>
      </c>
      <c r="N5472" s="61" t="str">
        <f aca="false">IF(J5472="PosK",SUMIFS(K:K,J:J,"eDNA",H:H,H5472),"")</f>
        <v/>
      </c>
      <c r="Q5472" s="62"/>
    </row>
    <row r="5473" customFormat="false" ht="14.25" hidden="false" customHeight="false" outlineLevel="0" collapsed="false">
      <c r="A5473" s="0" t="s">
        <v>840</v>
      </c>
      <c r="B5473" s="52" t="s">
        <v>982</v>
      </c>
      <c r="C5473" s="52" t="s">
        <v>751</v>
      </c>
      <c r="D5473" s="53" t="n">
        <v>0.1</v>
      </c>
      <c r="E5473" s="53" t="s">
        <v>748</v>
      </c>
      <c r="F5473" s="0" t="s">
        <v>1404</v>
      </c>
      <c r="G5473" s="0" t="str">
        <f aca="false">LEFT(B5473,2)</f>
        <v>12</v>
      </c>
      <c r="H5473" s="0" t="str">
        <f aca="false">I5473&amp;"_"&amp;G5473&amp;"_"&amp;F5473</f>
        <v>Latterfroe_12_20190117_DL2018108_NZahlesGym_koersel1</v>
      </c>
      <c r="I5473" s="61" t="str">
        <f aca="false">MID(RIGHT(B5473,LEN(B5473)-3),1,FIND("_",RIGHT(B5473,LEN(B5473)-3))-1)</f>
        <v>Latterfroe</v>
      </c>
      <c r="J5473" s="61" t="str">
        <f aca="false">TRIM(SUBSTITUTE(RIGHT(B5473,FIND(I5473,B5473)+1),"_",""))</f>
        <v>eDNA</v>
      </c>
      <c r="K5473" s="0" t="str">
        <f aca="false">IFERROR(VALUE(SUBSTITUTE(E5473,".",",")),E5473)</f>
        <v>No Ct</v>
      </c>
      <c r="L5473" s="61" t="str">
        <f aca="false">IF(J5473="PosK",SUMIFS(K:K,J:J,"PosK",H:H,H5473),"")</f>
        <v/>
      </c>
      <c r="M5473" s="61" t="str">
        <f aca="false">IF(J5473="PosK",SUMIFS(K:K,J:J,"NegK",H:H,H5473),"")</f>
        <v/>
      </c>
      <c r="N5473" s="61" t="str">
        <f aca="false">IF(J5473="PosK",SUMIFS(K:K,J:J,"eDNA",H:H,H5473),"")</f>
        <v/>
      </c>
      <c r="P5473" s="62"/>
      <c r="T5473" s="63"/>
      <c r="W5473" s="64"/>
    </row>
    <row r="5474" customFormat="false" ht="14.25" hidden="false" customHeight="false" outlineLevel="0" collapsed="false">
      <c r="A5474" s="0" t="s">
        <v>842</v>
      </c>
      <c r="B5474" s="52" t="s">
        <v>984</v>
      </c>
      <c r="C5474" s="52" t="s">
        <v>743</v>
      </c>
      <c r="D5474" s="53" t="n">
        <v>0.1</v>
      </c>
      <c r="E5474" s="53" t="s">
        <v>748</v>
      </c>
      <c r="F5474" s="0" t="s">
        <v>1404</v>
      </c>
      <c r="G5474" s="0" t="str">
        <f aca="false">LEFT(B5474,2)</f>
        <v>13</v>
      </c>
      <c r="H5474" s="0" t="str">
        <f aca="false">I5474&amp;"_"&amp;G5474&amp;"_"&amp;F5474</f>
        <v>Spidssnudetfroe_13_20190117_DL2018108_NZahlesGym_koersel1</v>
      </c>
      <c r="I5474" s="61" t="str">
        <f aca="false">MID(RIGHT(B5474,LEN(B5474)-3),1,FIND("_",RIGHT(B5474,LEN(B5474)-3))-1)</f>
        <v>Spidssnudetfroe</v>
      </c>
      <c r="J5474" s="61" t="str">
        <f aca="false">TRIM(SUBSTITUTE(RIGHT(B5474,FIND(I5474,B5474)+1),"_",""))</f>
        <v>PosK</v>
      </c>
      <c r="K5474" s="0" t="str">
        <f aca="false">IFERROR(VALUE(SUBSTITUTE(E5474,".",",")),E5474)</f>
        <v>No Ct</v>
      </c>
      <c r="L5474" s="61" t="n">
        <f aca="false">IF(J5474="PosK",SUMIFS(K:K,J:J,"PosK",H:H,H5474),"")</f>
        <v>0</v>
      </c>
      <c r="M5474" s="61" t="n">
        <f aca="false">IF(J5474="PosK",SUMIFS(K:K,J:J,"NegK",H:H,H5474),"")</f>
        <v>0</v>
      </c>
      <c r="N5474" s="61" t="n">
        <f aca="false">IF(J5474="PosK",SUMIFS(K:K,J:J,"eDNA",H:H,H5474),"")</f>
        <v>0</v>
      </c>
      <c r="P5474" s="62" t="n">
        <f aca="false">IF(K5476="No Ct",0,K5476)</f>
        <v>0</v>
      </c>
      <c r="Q5474" s="62" t="n">
        <f aca="false">IF(K5477="No Ct",0,K5477)</f>
        <v>0</v>
      </c>
      <c r="R5474" s="0" t="str">
        <f aca="false">IF(AND(L5474&gt;0,M5474=0),"Valid","Invalid")</f>
        <v>Invalid</v>
      </c>
      <c r="S5474" s="0" t="str">
        <f aca="false">IF(OR(P5474&gt;1,Q5474&gt;1),"Present","Absent")</f>
        <v>Absent</v>
      </c>
      <c r="T5474" s="63" t="str">
        <f aca="false">IF(OR(AND(P5474&gt;1,P5474&lt;41),AND(Q5474&gt;1,Q5474&lt;41)),"Ct&lt;41","Ct&gt;41")</f>
        <v>Ct&gt;41</v>
      </c>
      <c r="U5474" s="0" t="str">
        <f aca="false">I5474</f>
        <v>Spidssnudetfroe</v>
      </c>
      <c r="V5474" s="0" t="str">
        <f aca="false">MID(F5474,10,9)</f>
        <v>DL2018108</v>
      </c>
      <c r="W5474" s="64" t="str">
        <f aca="false">V5474&amp;"_"&amp;U5474&amp;"_"&amp;R5474&amp;"_"&amp;S5474&amp;"_"&amp;T5474</f>
        <v>DL2018108_Spidssnudetfroe_Invalid_Absent_Ct&gt;41</v>
      </c>
    </row>
    <row r="5475" customFormat="false" ht="14.25" hidden="false" customHeight="false" outlineLevel="0" collapsed="false">
      <c r="A5475" s="0" t="s">
        <v>844</v>
      </c>
      <c r="B5475" s="52" t="s">
        <v>985</v>
      </c>
      <c r="C5475" s="52" t="s">
        <v>747</v>
      </c>
      <c r="D5475" s="53" t="n">
        <v>0.1</v>
      </c>
      <c r="E5475" s="53" t="s">
        <v>748</v>
      </c>
      <c r="F5475" s="0" t="s">
        <v>1404</v>
      </c>
      <c r="G5475" s="0" t="str">
        <f aca="false">LEFT(B5475,2)</f>
        <v>13</v>
      </c>
      <c r="H5475" s="0" t="str">
        <f aca="false">I5475&amp;"_"&amp;G5475&amp;"_"&amp;F5475</f>
        <v>Spidssnudetfroe_13_20190117_DL2018108_NZahlesGym_koersel1</v>
      </c>
      <c r="I5475" s="61" t="str">
        <f aca="false">MID(RIGHT(B5475,LEN(B5475)-3),1,FIND("_",RIGHT(B5475,LEN(B5475)-3))-1)</f>
        <v>Spidssnudetfroe</v>
      </c>
      <c r="J5475" s="61" t="str">
        <f aca="false">TRIM(SUBSTITUTE(RIGHT(B5475,FIND(I5475,B5475)+1),"_",""))</f>
        <v>NegK</v>
      </c>
      <c r="K5475" s="0" t="str">
        <f aca="false">IFERROR(VALUE(SUBSTITUTE(E5475,".",",")),E5475)</f>
        <v>No Ct</v>
      </c>
      <c r="L5475" s="61" t="str">
        <f aca="false">IF(J5475="PosK",SUMIFS(K:K,J:J,"PosK",H:H,H5475),"")</f>
        <v/>
      </c>
      <c r="M5475" s="61" t="str">
        <f aca="false">IF(J5475="PosK",SUMIFS(K:K,J:J,"NegK",H:H,H5475),"")</f>
        <v/>
      </c>
      <c r="N5475" s="61" t="str">
        <f aca="false">IF(J5475="PosK",SUMIFS(K:K,J:J,"eDNA",H:H,H5475),"")</f>
        <v/>
      </c>
    </row>
    <row r="5476" customFormat="false" ht="14.25" hidden="false" customHeight="false" outlineLevel="0" collapsed="false">
      <c r="A5476" s="0" t="s">
        <v>846</v>
      </c>
      <c r="B5476" s="52" t="s">
        <v>986</v>
      </c>
      <c r="C5476" s="52" t="s">
        <v>751</v>
      </c>
      <c r="D5476" s="53" t="n">
        <v>0.1</v>
      </c>
      <c r="E5476" s="53" t="s">
        <v>748</v>
      </c>
      <c r="F5476" s="0" t="s">
        <v>1404</v>
      </c>
      <c r="G5476" s="0" t="str">
        <f aca="false">LEFT(B5476,2)</f>
        <v>13</v>
      </c>
      <c r="H5476" s="0" t="str">
        <f aca="false">I5476&amp;"_"&amp;G5476&amp;"_"&amp;F5476</f>
        <v>Spidssnudetfroe_13_20190117_DL2018108_NZahlesGym_koersel1</v>
      </c>
      <c r="I5476" s="61" t="str">
        <f aca="false">MID(RIGHT(B5476,LEN(B5476)-3),1,FIND("_",RIGHT(B5476,LEN(B5476)-3))-1)</f>
        <v>Spidssnudetfroe</v>
      </c>
      <c r="J5476" s="61" t="str">
        <f aca="false">TRIM(SUBSTITUTE(RIGHT(B5476,FIND(I5476,B5476)+1),"_",""))</f>
        <v>eDNA</v>
      </c>
      <c r="K5476" s="0" t="str">
        <f aca="false">IFERROR(VALUE(SUBSTITUTE(E5476,".",",")),E5476)</f>
        <v>No Ct</v>
      </c>
      <c r="L5476" s="61" t="str">
        <f aca="false">IF(J5476="PosK",SUMIFS(K:K,J:J,"PosK",H:H,H5476),"")</f>
        <v/>
      </c>
      <c r="M5476" s="61" t="str">
        <f aca="false">IF(J5476="PosK",SUMIFS(K:K,J:J,"NegK",H:H,H5476),"")</f>
        <v/>
      </c>
      <c r="N5476" s="61" t="str">
        <f aca="false">IF(J5476="PosK",SUMIFS(K:K,J:J,"eDNA",H:H,H5476),"")</f>
        <v/>
      </c>
      <c r="Q5476" s="62"/>
    </row>
    <row r="5477" customFormat="false" ht="14.25" hidden="false" customHeight="false" outlineLevel="0" collapsed="false">
      <c r="A5477" s="0" t="s">
        <v>848</v>
      </c>
      <c r="B5477" s="52" t="s">
        <v>986</v>
      </c>
      <c r="C5477" s="52" t="s">
        <v>751</v>
      </c>
      <c r="D5477" s="53" t="n">
        <v>0.1</v>
      </c>
      <c r="E5477" s="53" t="s">
        <v>748</v>
      </c>
      <c r="F5477" s="0" t="s">
        <v>1404</v>
      </c>
      <c r="G5477" s="0" t="str">
        <f aca="false">LEFT(B5477,2)</f>
        <v>13</v>
      </c>
      <c r="H5477" s="0" t="str">
        <f aca="false">I5477&amp;"_"&amp;G5477&amp;"_"&amp;F5477</f>
        <v>Spidssnudetfroe_13_20190117_DL2018108_NZahlesGym_koersel1</v>
      </c>
      <c r="I5477" s="61" t="str">
        <f aca="false">MID(RIGHT(B5477,LEN(B5477)-3),1,FIND("_",RIGHT(B5477,LEN(B5477)-3))-1)</f>
        <v>Spidssnudetfroe</v>
      </c>
      <c r="J5477" s="61" t="str">
        <f aca="false">TRIM(SUBSTITUTE(RIGHT(B5477,FIND(I5477,B5477)+1),"_",""))</f>
        <v>eDNA</v>
      </c>
      <c r="K5477" s="0" t="str">
        <f aca="false">IFERROR(VALUE(SUBSTITUTE(E5477,".",",")),E5477)</f>
        <v>No Ct</v>
      </c>
      <c r="L5477" s="61" t="str">
        <f aca="false">IF(J5477="PosK",SUMIFS(K:K,J:J,"PosK",H:H,H5477),"")</f>
        <v/>
      </c>
      <c r="M5477" s="61" t="str">
        <f aca="false">IF(J5477="PosK",SUMIFS(K:K,J:J,"NegK",H:H,H5477),"")</f>
        <v/>
      </c>
      <c r="N5477" s="61" t="str">
        <f aca="false">IF(J5477="PosK",SUMIFS(K:K,J:J,"eDNA",H:H,H5477),"")</f>
        <v/>
      </c>
      <c r="P5477" s="62"/>
      <c r="T5477" s="63"/>
      <c r="W5477" s="64"/>
    </row>
    <row r="5478" customFormat="false" ht="14.25" hidden="false" customHeight="false" outlineLevel="0" collapsed="false">
      <c r="A5478" s="0" t="s">
        <v>849</v>
      </c>
      <c r="B5478" s="52" t="s">
        <v>987</v>
      </c>
      <c r="C5478" s="52" t="s">
        <v>743</v>
      </c>
      <c r="D5478" s="53" t="n">
        <v>0.1</v>
      </c>
      <c r="E5478" s="53" t="s">
        <v>748</v>
      </c>
      <c r="F5478" s="0" t="s">
        <v>1404</v>
      </c>
      <c r="G5478" s="0" t="str">
        <f aca="false">LEFT(B5478,2)</f>
        <v>14</v>
      </c>
      <c r="H5478" s="0" t="str">
        <f aca="false">I5478&amp;"_"&amp;G5478&amp;"_"&amp;F5478</f>
        <v>Spidssnudetfroe_14_20190117_DL2018108_NZahlesGym_koersel1</v>
      </c>
      <c r="I5478" s="61" t="str">
        <f aca="false">MID(RIGHT(B5478,LEN(B5478)-3),1,FIND("_",RIGHT(B5478,LEN(B5478)-3))-1)</f>
        <v>Spidssnudetfroe</v>
      </c>
      <c r="J5478" s="61" t="str">
        <f aca="false">TRIM(SUBSTITUTE(RIGHT(B5478,FIND(I5478,B5478)+1),"_",""))</f>
        <v>PosK</v>
      </c>
      <c r="K5478" s="0" t="str">
        <f aca="false">IFERROR(VALUE(SUBSTITUTE(E5478,".",",")),E5478)</f>
        <v>No Ct</v>
      </c>
      <c r="L5478" s="61" t="n">
        <f aca="false">IF(J5478="PosK",SUMIFS(K:K,J:J,"PosK",H:H,H5478),"")</f>
        <v>0</v>
      </c>
      <c r="M5478" s="61" t="n">
        <f aca="false">IF(J5478="PosK",SUMIFS(K:K,J:J,"NegK",H:H,H5478),"")</f>
        <v>0</v>
      </c>
      <c r="N5478" s="61" t="n">
        <f aca="false">IF(J5478="PosK",SUMIFS(K:K,J:J,"eDNA",H:H,H5478),"")</f>
        <v>0</v>
      </c>
      <c r="P5478" s="62" t="n">
        <f aca="false">IF(K5480="No Ct",0,K5480)</f>
        <v>0</v>
      </c>
      <c r="Q5478" s="62" t="n">
        <f aca="false">IF(K5481="No Ct",0,K5481)</f>
        <v>0</v>
      </c>
      <c r="R5478" s="0" t="str">
        <f aca="false">IF(AND(L5478&gt;0,M5478=0),"Valid","Invalid")</f>
        <v>Invalid</v>
      </c>
      <c r="S5478" s="0" t="str">
        <f aca="false">IF(OR(P5478&gt;1,Q5478&gt;1),"Present","Absent")</f>
        <v>Absent</v>
      </c>
      <c r="T5478" s="63" t="str">
        <f aca="false">IF(OR(AND(P5478&gt;1,P5478&lt;41),AND(Q5478&gt;1,Q5478&lt;41)),"Ct&lt;41","Ct&gt;41")</f>
        <v>Ct&gt;41</v>
      </c>
      <c r="U5478" s="0" t="str">
        <f aca="false">I5478</f>
        <v>Spidssnudetfroe</v>
      </c>
      <c r="V5478" s="0" t="str">
        <f aca="false">MID(F5478,10,9)</f>
        <v>DL2018108</v>
      </c>
      <c r="W5478" s="64" t="str">
        <f aca="false">V5478&amp;"_"&amp;U5478&amp;"_"&amp;R5478&amp;"_"&amp;S5478&amp;"_"&amp;T5478</f>
        <v>DL2018108_Spidssnudetfroe_Invalid_Absent_Ct&gt;41</v>
      </c>
    </row>
    <row r="5479" customFormat="false" ht="14.25" hidden="false" customHeight="false" outlineLevel="0" collapsed="false">
      <c r="A5479" s="0" t="s">
        <v>851</v>
      </c>
      <c r="B5479" s="52" t="s">
        <v>988</v>
      </c>
      <c r="C5479" s="52" t="s">
        <v>747</v>
      </c>
      <c r="D5479" s="53" t="n">
        <v>0.1</v>
      </c>
      <c r="E5479" s="53" t="s">
        <v>748</v>
      </c>
      <c r="F5479" s="0" t="s">
        <v>1404</v>
      </c>
      <c r="G5479" s="0" t="str">
        <f aca="false">LEFT(B5479,2)</f>
        <v>14</v>
      </c>
      <c r="H5479" s="0" t="str">
        <f aca="false">I5479&amp;"_"&amp;G5479&amp;"_"&amp;F5479</f>
        <v>Spidssnudetfroe_14_20190117_DL2018108_NZahlesGym_koersel1</v>
      </c>
      <c r="I5479" s="61" t="str">
        <f aca="false">MID(RIGHT(B5479,LEN(B5479)-3),1,FIND("_",RIGHT(B5479,LEN(B5479)-3))-1)</f>
        <v>Spidssnudetfroe</v>
      </c>
      <c r="J5479" s="61" t="str">
        <f aca="false">TRIM(SUBSTITUTE(RIGHT(B5479,FIND(I5479,B5479)+1),"_",""))</f>
        <v>NegK</v>
      </c>
      <c r="K5479" s="0" t="str">
        <f aca="false">IFERROR(VALUE(SUBSTITUTE(E5479,".",",")),E5479)</f>
        <v>No Ct</v>
      </c>
      <c r="L5479" s="61" t="str">
        <f aca="false">IF(J5479="PosK",SUMIFS(K:K,J:J,"PosK",H:H,H5479),"")</f>
        <v/>
      </c>
      <c r="M5479" s="61" t="str">
        <f aca="false">IF(J5479="PosK",SUMIFS(K:K,J:J,"NegK",H:H,H5479),"")</f>
        <v/>
      </c>
      <c r="N5479" s="61" t="str">
        <f aca="false">IF(J5479="PosK",SUMIFS(K:K,J:J,"eDNA",H:H,H5479),"")</f>
        <v/>
      </c>
    </row>
    <row r="5480" customFormat="false" ht="14.25" hidden="false" customHeight="false" outlineLevel="0" collapsed="false">
      <c r="A5480" s="0" t="s">
        <v>853</v>
      </c>
      <c r="B5480" s="52" t="s">
        <v>989</v>
      </c>
      <c r="C5480" s="52" t="s">
        <v>751</v>
      </c>
      <c r="D5480" s="53" t="n">
        <v>0.1</v>
      </c>
      <c r="E5480" s="53" t="s">
        <v>748</v>
      </c>
      <c r="F5480" s="0" t="s">
        <v>1404</v>
      </c>
      <c r="G5480" s="0" t="str">
        <f aca="false">LEFT(B5480,2)</f>
        <v>14</v>
      </c>
      <c r="H5480" s="0" t="str">
        <f aca="false">I5480&amp;"_"&amp;G5480&amp;"_"&amp;F5480</f>
        <v>Spidssnudetfroe_14_20190117_DL2018108_NZahlesGym_koersel1</v>
      </c>
      <c r="I5480" s="61" t="str">
        <f aca="false">MID(RIGHT(B5480,LEN(B5480)-3),1,FIND("_",RIGHT(B5480,LEN(B5480)-3))-1)</f>
        <v>Spidssnudetfroe</v>
      </c>
      <c r="J5480" s="61" t="str">
        <f aca="false">TRIM(SUBSTITUTE(RIGHT(B5480,FIND(I5480,B5480)+1),"_",""))</f>
        <v>eDNA</v>
      </c>
      <c r="K5480" s="0" t="str">
        <f aca="false">IFERROR(VALUE(SUBSTITUTE(E5480,".",",")),E5480)</f>
        <v>No Ct</v>
      </c>
      <c r="L5480" s="61" t="str">
        <f aca="false">IF(J5480="PosK",SUMIFS(K:K,J:J,"PosK",H:H,H5480),"")</f>
        <v/>
      </c>
      <c r="M5480" s="61" t="str">
        <f aca="false">IF(J5480="PosK",SUMIFS(K:K,J:J,"NegK",H:H,H5480),"")</f>
        <v/>
      </c>
      <c r="N5480" s="61" t="str">
        <f aca="false">IF(J5480="PosK",SUMIFS(K:K,J:J,"eDNA",H:H,H5480),"")</f>
        <v/>
      </c>
      <c r="Q5480" s="62"/>
    </row>
    <row r="5481" customFormat="false" ht="14.25" hidden="false" customHeight="false" outlineLevel="0" collapsed="false">
      <c r="A5481" s="0" t="s">
        <v>855</v>
      </c>
      <c r="B5481" s="52" t="s">
        <v>989</v>
      </c>
      <c r="C5481" s="52" t="s">
        <v>751</v>
      </c>
      <c r="D5481" s="53" t="n">
        <v>0.1</v>
      </c>
      <c r="E5481" s="53" t="s">
        <v>748</v>
      </c>
      <c r="F5481" s="0" t="s">
        <v>1404</v>
      </c>
      <c r="G5481" s="0" t="str">
        <f aca="false">LEFT(B5481,2)</f>
        <v>14</v>
      </c>
      <c r="H5481" s="0" t="str">
        <f aca="false">I5481&amp;"_"&amp;G5481&amp;"_"&amp;F5481</f>
        <v>Spidssnudetfroe_14_20190117_DL2018108_NZahlesGym_koersel1</v>
      </c>
      <c r="I5481" s="61" t="str">
        <f aca="false">MID(RIGHT(B5481,LEN(B5481)-3),1,FIND("_",RIGHT(B5481,LEN(B5481)-3))-1)</f>
        <v>Spidssnudetfroe</v>
      </c>
      <c r="J5481" s="61" t="str">
        <f aca="false">TRIM(SUBSTITUTE(RIGHT(B5481,FIND(I5481,B5481)+1),"_",""))</f>
        <v>eDNA</v>
      </c>
      <c r="K5481" s="0" t="str">
        <f aca="false">IFERROR(VALUE(SUBSTITUTE(E5481,".",",")),E5481)</f>
        <v>No Ct</v>
      </c>
      <c r="L5481" s="61" t="str">
        <f aca="false">IF(J5481="PosK",SUMIFS(K:K,J:J,"PosK",H:H,H5481),"")</f>
        <v/>
      </c>
      <c r="M5481" s="61" t="str">
        <f aca="false">IF(J5481="PosK",SUMIFS(K:K,J:J,"NegK",H:H,H5481),"")</f>
        <v/>
      </c>
      <c r="N5481" s="61" t="str">
        <f aca="false">IF(J5481="PosK",SUMIFS(K:K,J:J,"eDNA",H:H,H5481),"")</f>
        <v/>
      </c>
      <c r="P5481" s="62"/>
      <c r="T5481" s="63"/>
      <c r="W5481" s="64"/>
    </row>
    <row r="5482" customFormat="false" ht="14.25" hidden="false" customHeight="false" outlineLevel="0" collapsed="false">
      <c r="A5482" s="0" t="s">
        <v>856</v>
      </c>
      <c r="B5482" s="52" t="s">
        <v>990</v>
      </c>
      <c r="C5482" s="52" t="s">
        <v>743</v>
      </c>
      <c r="D5482" s="53" t="n">
        <v>0.1</v>
      </c>
      <c r="E5482" s="53" t="s">
        <v>748</v>
      </c>
      <c r="F5482" s="0" t="s">
        <v>1404</v>
      </c>
      <c r="G5482" s="0" t="str">
        <f aca="false">LEFT(B5482,2)</f>
        <v>15</v>
      </c>
      <c r="H5482" s="0" t="str">
        <f aca="false">I5482&amp;"_"&amp;G5482&amp;"_"&amp;F5482</f>
        <v>KortbenetGroenFroe_15_20190117_DL2018108_NZahlesGym_koersel1</v>
      </c>
      <c r="I5482" s="61" t="str">
        <f aca="false">MID(RIGHT(B5482,LEN(B5482)-3),1,FIND("_",RIGHT(B5482,LEN(B5482)-3))-1)</f>
        <v>KortbenetGroenFroe</v>
      </c>
      <c r="J5482" s="61" t="str">
        <f aca="false">TRIM(SUBSTITUTE(RIGHT(B5482,FIND(I5482,B5482)+1),"_",""))</f>
        <v>PosK</v>
      </c>
      <c r="K5482" s="0" t="str">
        <f aca="false">IFERROR(VALUE(SUBSTITUTE(E5482,".",",")),E5482)</f>
        <v>No Ct</v>
      </c>
      <c r="L5482" s="61" t="n">
        <f aca="false">IF(J5482="PosK",SUMIFS(K:K,J:J,"PosK",H:H,H5482),"")</f>
        <v>0</v>
      </c>
      <c r="M5482" s="61" t="n">
        <f aca="false">IF(J5482="PosK",SUMIFS(K:K,J:J,"NegK",H:H,H5482),"")</f>
        <v>0</v>
      </c>
      <c r="N5482" s="61" t="n">
        <f aca="false">IF(J5482="PosK",SUMIFS(K:K,J:J,"eDNA",H:H,H5482),"")</f>
        <v>0</v>
      </c>
      <c r="P5482" s="62" t="n">
        <f aca="false">IF(K5484="No Ct",0,K5484)</f>
        <v>0</v>
      </c>
      <c r="Q5482" s="62" t="n">
        <f aca="false">IF(K5485="No Ct",0,K5485)</f>
        <v>0</v>
      </c>
      <c r="R5482" s="0" t="str">
        <f aca="false">IF(AND(L5482&gt;0,M5482=0),"Valid","Invalid")</f>
        <v>Invalid</v>
      </c>
      <c r="S5482" s="0" t="str">
        <f aca="false">IF(OR(P5482&gt;1,Q5482&gt;1),"Present","Absent")</f>
        <v>Absent</v>
      </c>
      <c r="T5482" s="63" t="str">
        <f aca="false">IF(OR(AND(P5482&gt;1,P5482&lt;41),AND(Q5482&gt;1,Q5482&lt;41)),"Ct&lt;41","Ct&gt;41")</f>
        <v>Ct&gt;41</v>
      </c>
      <c r="U5482" s="0" t="str">
        <f aca="false">I5482</f>
        <v>KortbenetGroenFroe</v>
      </c>
      <c r="V5482" s="0" t="str">
        <f aca="false">MID(F5482,10,9)</f>
        <v>DL2018108</v>
      </c>
      <c r="W5482" s="64" t="str">
        <f aca="false">V5482&amp;"_"&amp;U5482&amp;"_"&amp;R5482&amp;"_"&amp;S5482&amp;"_"&amp;T5482</f>
        <v>DL2018108_KortbenetGroenFroe_Invalid_Absent_Ct&gt;41</v>
      </c>
    </row>
    <row r="5483" customFormat="false" ht="14.25" hidden="false" customHeight="false" outlineLevel="0" collapsed="false">
      <c r="A5483" s="0" t="s">
        <v>858</v>
      </c>
      <c r="B5483" s="52" t="s">
        <v>991</v>
      </c>
      <c r="C5483" s="52" t="s">
        <v>747</v>
      </c>
      <c r="D5483" s="53" t="n">
        <v>0.1</v>
      </c>
      <c r="E5483" s="53" t="s">
        <v>748</v>
      </c>
      <c r="F5483" s="0" t="s">
        <v>1404</v>
      </c>
      <c r="G5483" s="0" t="str">
        <f aca="false">LEFT(B5483,2)</f>
        <v>15</v>
      </c>
      <c r="H5483" s="0" t="str">
        <f aca="false">I5483&amp;"_"&amp;G5483&amp;"_"&amp;F5483</f>
        <v>KortbenetGroenFroe_15_20190117_DL2018108_NZahlesGym_koersel1</v>
      </c>
      <c r="I5483" s="61" t="str">
        <f aca="false">MID(RIGHT(B5483,LEN(B5483)-3),1,FIND("_",RIGHT(B5483,LEN(B5483)-3))-1)</f>
        <v>KortbenetGroenFroe</v>
      </c>
      <c r="J5483" s="61" t="str">
        <f aca="false">TRIM(SUBSTITUTE(RIGHT(B5483,FIND(I5483,B5483)+1),"_",""))</f>
        <v>NegK</v>
      </c>
      <c r="K5483" s="0" t="str">
        <f aca="false">IFERROR(VALUE(SUBSTITUTE(E5483,".",",")),E5483)</f>
        <v>No Ct</v>
      </c>
      <c r="L5483" s="61" t="str">
        <f aca="false">IF(J5483="PosK",SUMIFS(K:K,J:J,"PosK",H:H,H5483),"")</f>
        <v/>
      </c>
      <c r="M5483" s="61" t="str">
        <f aca="false">IF(J5483="PosK",SUMIFS(K:K,J:J,"NegK",H:H,H5483),"")</f>
        <v/>
      </c>
      <c r="N5483" s="61" t="str">
        <f aca="false">IF(J5483="PosK",SUMIFS(K:K,J:J,"eDNA",H:H,H5483),"")</f>
        <v/>
      </c>
    </row>
    <row r="5484" customFormat="false" ht="14.25" hidden="false" customHeight="false" outlineLevel="0" collapsed="false">
      <c r="A5484" s="0" t="s">
        <v>860</v>
      </c>
      <c r="B5484" s="52" t="s">
        <v>992</v>
      </c>
      <c r="C5484" s="52" t="s">
        <v>751</v>
      </c>
      <c r="D5484" s="53" t="n">
        <v>0.1</v>
      </c>
      <c r="E5484" s="53" t="s">
        <v>748</v>
      </c>
      <c r="F5484" s="0" t="s">
        <v>1404</v>
      </c>
      <c r="G5484" s="0" t="str">
        <f aca="false">LEFT(B5484,2)</f>
        <v>15</v>
      </c>
      <c r="H5484" s="0" t="str">
        <f aca="false">I5484&amp;"_"&amp;G5484&amp;"_"&amp;F5484</f>
        <v>KortbenetGroenFroe_15_20190117_DL2018108_NZahlesGym_koersel1</v>
      </c>
      <c r="I5484" s="61" t="str">
        <f aca="false">MID(RIGHT(B5484,LEN(B5484)-3),1,FIND("_",RIGHT(B5484,LEN(B5484)-3))-1)</f>
        <v>KortbenetGroenFroe</v>
      </c>
      <c r="J5484" s="61" t="str">
        <f aca="false">TRIM(SUBSTITUTE(RIGHT(B5484,FIND(I5484,B5484)+1),"_",""))</f>
        <v>eDNA</v>
      </c>
      <c r="K5484" s="0" t="str">
        <f aca="false">IFERROR(VALUE(SUBSTITUTE(E5484,".",",")),E5484)</f>
        <v>No Ct</v>
      </c>
      <c r="L5484" s="61" t="str">
        <f aca="false">IF(J5484="PosK",SUMIFS(K:K,J:J,"PosK",H:H,H5484),"")</f>
        <v/>
      </c>
      <c r="M5484" s="61" t="str">
        <f aca="false">IF(J5484="PosK",SUMIFS(K:K,J:J,"NegK",H:H,H5484),"")</f>
        <v/>
      </c>
      <c r="N5484" s="61" t="str">
        <f aca="false">IF(J5484="PosK",SUMIFS(K:K,J:J,"eDNA",H:H,H5484),"")</f>
        <v/>
      </c>
      <c r="Q5484" s="62"/>
    </row>
    <row r="5485" customFormat="false" ht="14.25" hidden="false" customHeight="false" outlineLevel="0" collapsed="false">
      <c r="A5485" s="0" t="s">
        <v>862</v>
      </c>
      <c r="B5485" s="52" t="s">
        <v>992</v>
      </c>
      <c r="C5485" s="52" t="s">
        <v>751</v>
      </c>
      <c r="D5485" s="53" t="n">
        <v>0.1</v>
      </c>
      <c r="E5485" s="53" t="s">
        <v>748</v>
      </c>
      <c r="F5485" s="0" t="s">
        <v>1404</v>
      </c>
      <c r="G5485" s="0" t="str">
        <f aca="false">LEFT(B5485,2)</f>
        <v>15</v>
      </c>
      <c r="H5485" s="0" t="str">
        <f aca="false">I5485&amp;"_"&amp;G5485&amp;"_"&amp;F5485</f>
        <v>KortbenetGroenFroe_15_20190117_DL2018108_NZahlesGym_koersel1</v>
      </c>
      <c r="I5485" s="61" t="str">
        <f aca="false">MID(RIGHT(B5485,LEN(B5485)-3),1,FIND("_",RIGHT(B5485,LEN(B5485)-3))-1)</f>
        <v>KortbenetGroenFroe</v>
      </c>
      <c r="J5485" s="61" t="str">
        <f aca="false">TRIM(SUBSTITUTE(RIGHT(B5485,FIND(I5485,B5485)+1),"_",""))</f>
        <v>eDNA</v>
      </c>
      <c r="K5485" s="0" t="str">
        <f aca="false">IFERROR(VALUE(SUBSTITUTE(E5485,".",",")),E5485)</f>
        <v>No Ct</v>
      </c>
      <c r="L5485" s="61" t="str">
        <f aca="false">IF(J5485="PosK",SUMIFS(K:K,J:J,"PosK",H:H,H5485),"")</f>
        <v/>
      </c>
      <c r="M5485" s="61" t="str">
        <f aca="false">IF(J5485="PosK",SUMIFS(K:K,J:J,"NegK",H:H,H5485),"")</f>
        <v/>
      </c>
      <c r="N5485" s="61" t="str">
        <f aca="false">IF(J5485="PosK",SUMIFS(K:K,J:J,"eDNA",H:H,H5485),"")</f>
        <v/>
      </c>
      <c r="P5485" s="62"/>
      <c r="T5485" s="63"/>
      <c r="W5485" s="64"/>
    </row>
    <row r="5486" customFormat="false" ht="14.25" hidden="false" customHeight="false" outlineLevel="0" collapsed="false">
      <c r="A5486" s="0" t="s">
        <v>863</v>
      </c>
      <c r="B5486" s="52" t="s">
        <v>1212</v>
      </c>
      <c r="C5486" s="52" t="s">
        <v>743</v>
      </c>
      <c r="D5486" s="53" t="n">
        <v>0.1</v>
      </c>
      <c r="E5486" s="53" t="s">
        <v>748</v>
      </c>
      <c r="F5486" s="0" t="s">
        <v>1404</v>
      </c>
      <c r="G5486" s="0" t="str">
        <f aca="false">LEFT(B5486,2)</f>
        <v>16</v>
      </c>
      <c r="H5486" s="0" t="str">
        <f aca="false">I5486&amp;"_"&amp;G5486&amp;"_"&amp;F5486</f>
        <v>ButsnudetFroe_16_20190117_DL2018108_NZahlesGym_koersel1</v>
      </c>
      <c r="I5486" s="61" t="str">
        <f aca="false">MID(RIGHT(B5486,LEN(B5486)-3),1,FIND("_",RIGHT(B5486,LEN(B5486)-3))-1)</f>
        <v>ButsnudetFroe</v>
      </c>
      <c r="J5486" s="61" t="str">
        <f aca="false">TRIM(SUBSTITUTE(RIGHT(B5486,FIND(I5486,B5486)+1),"_",""))</f>
        <v>PosK</v>
      </c>
      <c r="K5486" s="0" t="str">
        <f aca="false">IFERROR(VALUE(SUBSTITUTE(E5486,".",",")),E5486)</f>
        <v>No Ct</v>
      </c>
      <c r="L5486" s="61" t="n">
        <f aca="false">IF(J5486="PosK",SUMIFS(K:K,J:J,"PosK",H:H,H5486),"")</f>
        <v>0</v>
      </c>
      <c r="M5486" s="61" t="n">
        <f aca="false">IF(J5486="PosK",SUMIFS(K:K,J:J,"NegK",H:H,H5486),"")</f>
        <v>0</v>
      </c>
      <c r="N5486" s="61" t="n">
        <f aca="false">IF(J5486="PosK",SUMIFS(K:K,J:J,"eDNA",H:H,H5486),"")</f>
        <v>0</v>
      </c>
      <c r="P5486" s="62" t="n">
        <f aca="false">IF(K5488="No Ct",0,K5488)</f>
        <v>0</v>
      </c>
      <c r="Q5486" s="62" t="n">
        <f aca="false">IF(K5489="No Ct",0,K5489)</f>
        <v>0</v>
      </c>
      <c r="R5486" s="0" t="str">
        <f aca="false">IF(AND(L5486&gt;0,M5486=0),"Valid","Invalid")</f>
        <v>Invalid</v>
      </c>
      <c r="S5486" s="0" t="str">
        <f aca="false">IF(OR(P5486&gt;1,Q5486&gt;1),"Present","Absent")</f>
        <v>Absent</v>
      </c>
      <c r="T5486" s="63" t="str">
        <f aca="false">IF(OR(AND(P5486&gt;1,P5486&lt;41),AND(Q5486&gt;1,Q5486&lt;41)),"Ct&lt;41","Ct&gt;41")</f>
        <v>Ct&gt;41</v>
      </c>
      <c r="U5486" s="0" t="str">
        <f aca="false">I5486</f>
        <v>ButsnudetFroe</v>
      </c>
      <c r="V5486" s="0" t="str">
        <f aca="false">MID(F5486,10,9)</f>
        <v>DL2018108</v>
      </c>
      <c r="W5486" s="64" t="str">
        <f aca="false">V5486&amp;"_"&amp;U5486&amp;"_"&amp;R5486&amp;"_"&amp;S5486&amp;"_"&amp;T5486</f>
        <v>DL2018108_ButsnudetFroe_Invalid_Absent_Ct&gt;41</v>
      </c>
    </row>
    <row r="5487" customFormat="false" ht="14.25" hidden="false" customHeight="false" outlineLevel="0" collapsed="false">
      <c r="A5487" s="0" t="s">
        <v>865</v>
      </c>
      <c r="B5487" s="52" t="s">
        <v>1213</v>
      </c>
      <c r="C5487" s="52" t="s">
        <v>747</v>
      </c>
      <c r="D5487" s="53" t="n">
        <v>0.1</v>
      </c>
      <c r="E5487" s="53" t="s">
        <v>748</v>
      </c>
      <c r="F5487" s="0" t="s">
        <v>1404</v>
      </c>
      <c r="G5487" s="0" t="str">
        <f aca="false">LEFT(B5487,2)</f>
        <v>16</v>
      </c>
      <c r="H5487" s="0" t="str">
        <f aca="false">I5487&amp;"_"&amp;G5487&amp;"_"&amp;F5487</f>
        <v>ButsnudetFroe_16_20190117_DL2018108_NZahlesGym_koersel1</v>
      </c>
      <c r="I5487" s="61" t="str">
        <f aca="false">MID(RIGHT(B5487,LEN(B5487)-3),1,FIND("_",RIGHT(B5487,LEN(B5487)-3))-1)</f>
        <v>ButsnudetFroe</v>
      </c>
      <c r="J5487" s="61" t="str">
        <f aca="false">TRIM(SUBSTITUTE(RIGHT(B5487,FIND(I5487,B5487)+1),"_",""))</f>
        <v>NegK</v>
      </c>
      <c r="K5487" s="0" t="str">
        <f aca="false">IFERROR(VALUE(SUBSTITUTE(E5487,".",",")),E5487)</f>
        <v>No Ct</v>
      </c>
      <c r="L5487" s="61" t="str">
        <f aca="false">IF(J5487="PosK",SUMIFS(K:K,J:J,"PosK",H:H,H5487),"")</f>
        <v/>
      </c>
      <c r="M5487" s="61" t="str">
        <f aca="false">IF(J5487="PosK",SUMIFS(K:K,J:J,"NegK",H:H,H5487),"")</f>
        <v/>
      </c>
      <c r="N5487" s="61" t="str">
        <f aca="false">IF(J5487="PosK",SUMIFS(K:K,J:J,"eDNA",H:H,H5487),"")</f>
        <v/>
      </c>
    </row>
    <row r="5488" customFormat="false" ht="14.25" hidden="false" customHeight="false" outlineLevel="0" collapsed="false">
      <c r="A5488" s="0" t="s">
        <v>867</v>
      </c>
      <c r="B5488" s="52" t="s">
        <v>1214</v>
      </c>
      <c r="C5488" s="52" t="s">
        <v>751</v>
      </c>
      <c r="D5488" s="53" t="n">
        <v>0.1</v>
      </c>
      <c r="E5488" s="53" t="s">
        <v>748</v>
      </c>
      <c r="F5488" s="0" t="s">
        <v>1404</v>
      </c>
      <c r="G5488" s="0" t="str">
        <f aca="false">LEFT(B5488,2)</f>
        <v>16</v>
      </c>
      <c r="H5488" s="0" t="str">
        <f aca="false">I5488&amp;"_"&amp;G5488&amp;"_"&amp;F5488</f>
        <v>ButsnudetFroe_16_20190117_DL2018108_NZahlesGym_koersel1</v>
      </c>
      <c r="I5488" s="61" t="str">
        <f aca="false">MID(RIGHT(B5488,LEN(B5488)-3),1,FIND("_",RIGHT(B5488,LEN(B5488)-3))-1)</f>
        <v>ButsnudetFroe</v>
      </c>
      <c r="J5488" s="61" t="str">
        <f aca="false">TRIM(SUBSTITUTE(RIGHT(B5488,FIND(I5488,B5488)+1),"_",""))</f>
        <v>eDNA</v>
      </c>
      <c r="K5488" s="0" t="str">
        <f aca="false">IFERROR(VALUE(SUBSTITUTE(E5488,".",",")),E5488)</f>
        <v>No Ct</v>
      </c>
      <c r="L5488" s="61" t="str">
        <f aca="false">IF(J5488="PosK",SUMIFS(K:K,J:J,"PosK",H:H,H5488),"")</f>
        <v/>
      </c>
      <c r="M5488" s="61" t="str">
        <f aca="false">IF(J5488="PosK",SUMIFS(K:K,J:J,"NegK",H:H,H5488),"")</f>
        <v/>
      </c>
      <c r="N5488" s="61" t="str">
        <f aca="false">IF(J5488="PosK",SUMIFS(K:K,J:J,"eDNA",H:H,H5488),"")</f>
        <v/>
      </c>
      <c r="Q5488" s="62"/>
    </row>
    <row r="5489" customFormat="false" ht="14.25" hidden="false" customHeight="false" outlineLevel="0" collapsed="false">
      <c r="A5489" s="0" t="s">
        <v>869</v>
      </c>
      <c r="B5489" s="52" t="s">
        <v>1214</v>
      </c>
      <c r="C5489" s="52" t="s">
        <v>751</v>
      </c>
      <c r="D5489" s="53" t="n">
        <v>0.1</v>
      </c>
      <c r="E5489" s="53" t="s">
        <v>748</v>
      </c>
      <c r="F5489" s="0" t="s">
        <v>1404</v>
      </c>
      <c r="G5489" s="0" t="str">
        <f aca="false">LEFT(B5489,2)</f>
        <v>16</v>
      </c>
      <c r="H5489" s="0" t="str">
        <f aca="false">I5489&amp;"_"&amp;G5489&amp;"_"&amp;F5489</f>
        <v>ButsnudetFroe_16_20190117_DL2018108_NZahlesGym_koersel1</v>
      </c>
      <c r="I5489" s="61" t="str">
        <f aca="false">MID(RIGHT(B5489,LEN(B5489)-3),1,FIND("_",RIGHT(B5489,LEN(B5489)-3))-1)</f>
        <v>ButsnudetFroe</v>
      </c>
      <c r="J5489" s="61" t="str">
        <f aca="false">TRIM(SUBSTITUTE(RIGHT(B5489,FIND(I5489,B5489)+1),"_",""))</f>
        <v>eDNA</v>
      </c>
      <c r="K5489" s="0" t="str">
        <f aca="false">IFERROR(VALUE(SUBSTITUTE(E5489,".",",")),E5489)</f>
        <v>No Ct</v>
      </c>
      <c r="L5489" s="61" t="str">
        <f aca="false">IF(J5489="PosK",SUMIFS(K:K,J:J,"PosK",H:H,H5489),"")</f>
        <v/>
      </c>
      <c r="M5489" s="61" t="str">
        <f aca="false">IF(J5489="PosK",SUMIFS(K:K,J:J,"NegK",H:H,H5489),"")</f>
        <v/>
      </c>
      <c r="N5489" s="61" t="str">
        <f aca="false">IF(J5489="PosK",SUMIFS(K:K,J:J,"eDNA",H:H,H5489),"")</f>
        <v/>
      </c>
      <c r="P5489" s="62"/>
      <c r="T5489" s="63"/>
      <c r="W5489" s="64"/>
    </row>
    <row r="5490" customFormat="false" ht="14.25" hidden="false" customHeight="false" outlineLevel="0" collapsed="false">
      <c r="A5490" s="0" t="s">
        <v>870</v>
      </c>
      <c r="B5490" s="52" t="s">
        <v>996</v>
      </c>
      <c r="C5490" s="52" t="s">
        <v>743</v>
      </c>
      <c r="D5490" s="53" t="n">
        <v>0.1</v>
      </c>
      <c r="E5490" s="53" t="n">
        <v>48.39</v>
      </c>
      <c r="F5490" s="0" t="s">
        <v>1404</v>
      </c>
      <c r="G5490" s="0" t="str">
        <f aca="false">LEFT(B5490,2)</f>
        <v>17</v>
      </c>
      <c r="H5490" s="0" t="str">
        <f aca="false">I5490&amp;"_"&amp;G5490&amp;"_"&amp;F5490</f>
        <v>ButsnudetFroe_17_20190117_DL2018108_NZahlesGym_koersel1</v>
      </c>
      <c r="I5490" s="61" t="str">
        <f aca="false">MID(RIGHT(B5490,LEN(B5490)-3),1,FIND("_",RIGHT(B5490,LEN(B5490)-3))-1)</f>
        <v>ButsnudetFroe</v>
      </c>
      <c r="J5490" s="61" t="str">
        <f aca="false">TRIM(SUBSTITUTE(RIGHT(B5490,FIND(I5490,B5490)+1),"_",""))</f>
        <v>PosK</v>
      </c>
      <c r="K5490" s="0" t="n">
        <f aca="false">IFERROR(VALUE(SUBSTITUTE(E5490,".",",")),E5490)</f>
        <v>48.39</v>
      </c>
      <c r="L5490" s="61" t="n">
        <f aca="false">IF(J5490="PosK",SUMIFS(K:K,J:J,"PosK",H:H,H5490),"")</f>
        <v>96.78</v>
      </c>
      <c r="M5490" s="61" t="n">
        <f aca="false">IF(J5490="PosK",SUMIFS(K:K,J:J,"NegK",H:H,H5490),"")</f>
        <v>0</v>
      </c>
      <c r="N5490" s="61" t="n">
        <f aca="false">IF(J5490="PosK",SUMIFS(K:K,J:J,"eDNA",H:H,H5490),"")</f>
        <v>0</v>
      </c>
      <c r="P5490" s="62" t="n">
        <f aca="false">IF(K5492="No Ct",0,K5492)</f>
        <v>0</v>
      </c>
      <c r="Q5490" s="62" t="n">
        <f aca="false">IF(K5493="No Ct",0,K5493)</f>
        <v>0</v>
      </c>
      <c r="R5490" s="0" t="str">
        <f aca="false">IF(AND(L5490&gt;0,M5490=0),"Valid","Invalid")</f>
        <v>Valid</v>
      </c>
      <c r="S5490" s="0" t="str">
        <f aca="false">IF(OR(P5490&gt;1,Q5490&gt;1),"Present","Absent")</f>
        <v>Absent</v>
      </c>
      <c r="T5490" s="63" t="str">
        <f aca="false">IF(OR(AND(P5490&gt;1,P5490&lt;41),AND(Q5490&gt;1,Q5490&lt;41)),"Ct&lt;41","Ct&gt;41")</f>
        <v>Ct&gt;41</v>
      </c>
      <c r="U5490" s="0" t="str">
        <f aca="false">I5490</f>
        <v>ButsnudetFroe</v>
      </c>
      <c r="V5490" s="0" t="str">
        <f aca="false">MID(F5490,10,9)</f>
        <v>DL2018108</v>
      </c>
      <c r="W5490" s="64" t="str">
        <f aca="false">V5490&amp;"_"&amp;U5490&amp;"_"&amp;R5490&amp;"_"&amp;S5490&amp;"_"&amp;T5490</f>
        <v>DL2018108_ButsnudetFroe_Valid_Absent_Ct&gt;41</v>
      </c>
    </row>
    <row r="5491" customFormat="false" ht="14.25" hidden="false" customHeight="false" outlineLevel="0" collapsed="false">
      <c r="A5491" s="0" t="s">
        <v>872</v>
      </c>
      <c r="B5491" s="52" t="s">
        <v>997</v>
      </c>
      <c r="C5491" s="52" t="s">
        <v>747</v>
      </c>
      <c r="D5491" s="53" t="n">
        <v>0.1</v>
      </c>
      <c r="E5491" s="53" t="s">
        <v>748</v>
      </c>
      <c r="F5491" s="0" t="s">
        <v>1404</v>
      </c>
      <c r="G5491" s="0" t="str">
        <f aca="false">LEFT(B5491,2)</f>
        <v>17</v>
      </c>
      <c r="H5491" s="0" t="str">
        <f aca="false">I5491&amp;"_"&amp;G5491&amp;"_"&amp;F5491</f>
        <v>ButsnudetFroe_17_20190117_DL2018108_NZahlesGym_koersel1</v>
      </c>
      <c r="I5491" s="61" t="str">
        <f aca="false">MID(RIGHT(B5491,LEN(B5491)-3),1,FIND("_",RIGHT(B5491,LEN(B5491)-3))-1)</f>
        <v>ButsnudetFroe</v>
      </c>
      <c r="J5491" s="61" t="str">
        <f aca="false">TRIM(SUBSTITUTE(RIGHT(B5491,FIND(I5491,B5491)+1),"_",""))</f>
        <v>NegK</v>
      </c>
      <c r="K5491" s="0" t="str">
        <f aca="false">IFERROR(VALUE(SUBSTITUTE(E5491,".",",")),E5491)</f>
        <v>No Ct</v>
      </c>
      <c r="L5491" s="61" t="str">
        <f aca="false">IF(J5491="PosK",SUMIFS(K:K,J:J,"PosK",H:H,H5491),"")</f>
        <v/>
      </c>
      <c r="M5491" s="61" t="str">
        <f aca="false">IF(J5491="PosK",SUMIFS(K:K,J:J,"NegK",H:H,H5491),"")</f>
        <v/>
      </c>
      <c r="N5491" s="61" t="str">
        <f aca="false">IF(J5491="PosK",SUMIFS(K:K,J:J,"eDNA",H:H,H5491),"")</f>
        <v/>
      </c>
    </row>
    <row r="5492" customFormat="false" ht="14.25" hidden="false" customHeight="false" outlineLevel="0" collapsed="false">
      <c r="A5492" s="0" t="s">
        <v>874</v>
      </c>
      <c r="B5492" s="52" t="s">
        <v>998</v>
      </c>
      <c r="C5492" s="52" t="s">
        <v>751</v>
      </c>
      <c r="D5492" s="53" t="n">
        <v>0.1</v>
      </c>
      <c r="E5492" s="53" t="s">
        <v>748</v>
      </c>
      <c r="F5492" s="0" t="s">
        <v>1404</v>
      </c>
      <c r="G5492" s="0" t="str">
        <f aca="false">LEFT(B5492,2)</f>
        <v>17</v>
      </c>
      <c r="H5492" s="0" t="str">
        <f aca="false">I5492&amp;"_"&amp;G5492&amp;"_"&amp;F5492</f>
        <v>ButsnudetFroe_17_20190117_DL2018108_NZahlesGym_koersel1</v>
      </c>
      <c r="I5492" s="61" t="str">
        <f aca="false">MID(RIGHT(B5492,LEN(B5492)-3),1,FIND("_",RIGHT(B5492,LEN(B5492)-3))-1)</f>
        <v>ButsnudetFroe</v>
      </c>
      <c r="J5492" s="61" t="str">
        <f aca="false">TRIM(SUBSTITUTE(RIGHT(B5492,FIND(I5492,B5492)+1),"_",""))</f>
        <v>eDNA</v>
      </c>
      <c r="K5492" s="0" t="str">
        <f aca="false">IFERROR(VALUE(SUBSTITUTE(E5492,".",",")),E5492)</f>
        <v>No Ct</v>
      </c>
      <c r="L5492" s="61" t="str">
        <f aca="false">IF(J5492="PosK",SUMIFS(K:K,J:J,"PosK",H:H,H5492),"")</f>
        <v/>
      </c>
      <c r="M5492" s="61" t="str">
        <f aca="false">IF(J5492="PosK",SUMIFS(K:K,J:J,"NegK",H:H,H5492),"")</f>
        <v/>
      </c>
      <c r="N5492" s="61" t="str">
        <f aca="false">IF(J5492="PosK",SUMIFS(K:K,J:J,"eDNA",H:H,H5492),"")</f>
        <v/>
      </c>
      <c r="Q5492" s="62"/>
    </row>
    <row r="5493" customFormat="false" ht="14.25" hidden="false" customHeight="false" outlineLevel="0" collapsed="false">
      <c r="A5493" s="0" t="s">
        <v>876</v>
      </c>
      <c r="B5493" s="52" t="s">
        <v>998</v>
      </c>
      <c r="C5493" s="52" t="s">
        <v>751</v>
      </c>
      <c r="D5493" s="53" t="n">
        <v>0.1</v>
      </c>
      <c r="E5493" s="53" t="s">
        <v>748</v>
      </c>
      <c r="F5493" s="0" t="s">
        <v>1404</v>
      </c>
      <c r="G5493" s="0" t="str">
        <f aca="false">LEFT(B5493,2)</f>
        <v>17</v>
      </c>
      <c r="H5493" s="0" t="str">
        <f aca="false">I5493&amp;"_"&amp;G5493&amp;"_"&amp;F5493</f>
        <v>ButsnudetFroe_17_20190117_DL2018108_NZahlesGym_koersel1</v>
      </c>
      <c r="I5493" s="61" t="str">
        <f aca="false">MID(RIGHT(B5493,LEN(B5493)-3),1,FIND("_",RIGHT(B5493,LEN(B5493)-3))-1)</f>
        <v>ButsnudetFroe</v>
      </c>
      <c r="J5493" s="61" t="str">
        <f aca="false">TRIM(SUBSTITUTE(RIGHT(B5493,FIND(I5493,B5493)+1),"_",""))</f>
        <v>eDNA</v>
      </c>
      <c r="K5493" s="0" t="str">
        <f aca="false">IFERROR(VALUE(SUBSTITUTE(E5493,".",",")),E5493)</f>
        <v>No Ct</v>
      </c>
      <c r="L5493" s="61" t="str">
        <f aca="false">IF(J5493="PosK",SUMIFS(K:K,J:J,"PosK",H:H,H5493),"")</f>
        <v/>
      </c>
      <c r="M5493" s="61" t="str">
        <f aca="false">IF(J5493="PosK",SUMIFS(K:K,J:J,"NegK",H:H,H5493),"")</f>
        <v/>
      </c>
      <c r="N5493" s="61" t="str">
        <f aca="false">IF(J5493="PosK",SUMIFS(K:K,J:J,"eDNA",H:H,H5493),"")</f>
        <v/>
      </c>
      <c r="P5493" s="62"/>
      <c r="T5493" s="63"/>
      <c r="W5493" s="64"/>
    </row>
    <row r="5494" customFormat="false" ht="14.25" hidden="false" customHeight="false" outlineLevel="0" collapsed="false">
      <c r="A5494" s="0" t="s">
        <v>877</v>
      </c>
      <c r="B5494" s="52" t="s">
        <v>1215</v>
      </c>
      <c r="C5494" s="52" t="s">
        <v>743</v>
      </c>
      <c r="D5494" s="53" t="n">
        <v>0.1</v>
      </c>
      <c r="E5494" s="53" t="s">
        <v>748</v>
      </c>
      <c r="F5494" s="0" t="s">
        <v>1404</v>
      </c>
      <c r="G5494" s="0" t="str">
        <f aca="false">LEFT(B5494,2)</f>
        <v>18</v>
      </c>
      <c r="H5494" s="0" t="str">
        <f aca="false">I5494&amp;"_"&amp;G5494&amp;"_"&amp;F5494</f>
        <v>LilleVandsalamander_18_20190117_DL2018108_NZahlesGym_koersel1</v>
      </c>
      <c r="I5494" s="61" t="str">
        <f aca="false">MID(RIGHT(B5494,LEN(B5494)-3),1,FIND("_",RIGHT(B5494,LEN(B5494)-3))-1)</f>
        <v>LilleVandsalamander</v>
      </c>
      <c r="J5494" s="61" t="str">
        <f aca="false">TRIM(SUBSTITUTE(RIGHT(B5494,FIND(I5494,B5494)+1),"_",""))</f>
        <v>PosK</v>
      </c>
      <c r="K5494" s="0" t="str">
        <f aca="false">IFERROR(VALUE(SUBSTITUTE(E5494,".",",")),E5494)</f>
        <v>No Ct</v>
      </c>
      <c r="L5494" s="61" t="n">
        <f aca="false">IF(J5494="PosK",SUMIFS(K:K,J:J,"PosK",H:H,H5494),"")</f>
        <v>0</v>
      </c>
      <c r="M5494" s="61" t="n">
        <f aca="false">IF(J5494="PosK",SUMIFS(K:K,J:J,"NegK",H:H,H5494),"")</f>
        <v>0</v>
      </c>
      <c r="N5494" s="61" t="n">
        <f aca="false">IF(J5494="PosK",SUMIFS(K:K,J:J,"eDNA",H:H,H5494),"")</f>
        <v>0</v>
      </c>
      <c r="P5494" s="62" t="n">
        <f aca="false">IF(K5496="No Ct",0,K5496)</f>
        <v>0</v>
      </c>
      <c r="Q5494" s="62" t="n">
        <f aca="false">IF(K5497="No Ct",0,K5497)</f>
        <v>0</v>
      </c>
      <c r="R5494" s="0" t="str">
        <f aca="false">IF(AND(L5494&gt;0,M5494=0),"Valid","Invalid")</f>
        <v>Invalid</v>
      </c>
      <c r="S5494" s="0" t="str">
        <f aca="false">IF(OR(P5494&gt;1,Q5494&gt;1),"Present","Absent")</f>
        <v>Absent</v>
      </c>
      <c r="T5494" s="63" t="str">
        <f aca="false">IF(OR(AND(P5494&gt;1,P5494&lt;41),AND(Q5494&gt;1,Q5494&lt;41)),"Ct&lt;41","Ct&gt;41")</f>
        <v>Ct&gt;41</v>
      </c>
      <c r="U5494" s="0" t="str">
        <f aca="false">I5494</f>
        <v>LilleVandsalamander</v>
      </c>
      <c r="V5494" s="0" t="str">
        <f aca="false">MID(F5494,10,9)</f>
        <v>DL2018108</v>
      </c>
      <c r="W5494" s="64" t="str">
        <f aca="false">V5494&amp;"_"&amp;U5494&amp;"_"&amp;R5494&amp;"_"&amp;S5494&amp;"_"&amp;T5494</f>
        <v>DL2018108_LilleVandsalamander_Invalid_Absent_Ct&gt;41</v>
      </c>
    </row>
    <row r="5495" customFormat="false" ht="14.25" hidden="false" customHeight="false" outlineLevel="0" collapsed="false">
      <c r="A5495" s="0" t="s">
        <v>879</v>
      </c>
      <c r="B5495" s="52" t="s">
        <v>1216</v>
      </c>
      <c r="C5495" s="52" t="s">
        <v>747</v>
      </c>
      <c r="D5495" s="53" t="n">
        <v>0.1</v>
      </c>
      <c r="E5495" s="53" t="s">
        <v>748</v>
      </c>
      <c r="F5495" s="0" t="s">
        <v>1404</v>
      </c>
      <c r="G5495" s="0" t="str">
        <f aca="false">LEFT(B5495,2)</f>
        <v>18</v>
      </c>
      <c r="H5495" s="0" t="str">
        <f aca="false">I5495&amp;"_"&amp;G5495&amp;"_"&amp;F5495</f>
        <v>LilleVandsalamander_18_20190117_DL2018108_NZahlesGym_koersel1</v>
      </c>
      <c r="I5495" s="61" t="str">
        <f aca="false">MID(RIGHT(B5495,LEN(B5495)-3),1,FIND("_",RIGHT(B5495,LEN(B5495)-3))-1)</f>
        <v>LilleVandsalamander</v>
      </c>
      <c r="J5495" s="61" t="str">
        <f aca="false">TRIM(SUBSTITUTE(RIGHT(B5495,FIND(I5495,B5495)+1),"_",""))</f>
        <v>NegK</v>
      </c>
      <c r="K5495" s="0" t="str">
        <f aca="false">IFERROR(VALUE(SUBSTITUTE(E5495,".",",")),E5495)</f>
        <v>No Ct</v>
      </c>
      <c r="L5495" s="61" t="str">
        <f aca="false">IF(J5495="PosK",SUMIFS(K:K,J:J,"PosK",H:H,H5495),"")</f>
        <v/>
      </c>
      <c r="M5495" s="61" t="str">
        <f aca="false">IF(J5495="PosK",SUMIFS(K:K,J:J,"NegK",H:H,H5495),"")</f>
        <v/>
      </c>
      <c r="N5495" s="61" t="str">
        <f aca="false">IF(J5495="PosK",SUMIFS(K:K,J:J,"eDNA",H:H,H5495),"")</f>
        <v/>
      </c>
    </row>
    <row r="5496" customFormat="false" ht="14.25" hidden="false" customHeight="false" outlineLevel="0" collapsed="false">
      <c r="A5496" s="0" t="s">
        <v>881</v>
      </c>
      <c r="B5496" s="52" t="s">
        <v>1217</v>
      </c>
      <c r="C5496" s="52" t="s">
        <v>751</v>
      </c>
      <c r="D5496" s="53" t="n">
        <v>0.1</v>
      </c>
      <c r="E5496" s="53" t="s">
        <v>748</v>
      </c>
      <c r="F5496" s="0" t="s">
        <v>1404</v>
      </c>
      <c r="G5496" s="0" t="str">
        <f aca="false">LEFT(B5496,2)</f>
        <v>18</v>
      </c>
      <c r="H5496" s="0" t="str">
        <f aca="false">I5496&amp;"_"&amp;G5496&amp;"_"&amp;F5496</f>
        <v>LilleVandsalamander_18_20190117_DL2018108_NZahlesGym_koersel1</v>
      </c>
      <c r="I5496" s="61" t="str">
        <f aca="false">MID(RIGHT(B5496,LEN(B5496)-3),1,FIND("_",RIGHT(B5496,LEN(B5496)-3))-1)</f>
        <v>LilleVandsalamander</v>
      </c>
      <c r="J5496" s="61" t="str">
        <f aca="false">TRIM(SUBSTITUTE(RIGHT(B5496,FIND(I5496,B5496)+1),"_",""))</f>
        <v>eDNA</v>
      </c>
      <c r="K5496" s="0" t="str">
        <f aca="false">IFERROR(VALUE(SUBSTITUTE(E5496,".",",")),E5496)</f>
        <v>No Ct</v>
      </c>
      <c r="L5496" s="61" t="str">
        <f aca="false">IF(J5496="PosK",SUMIFS(K:K,J:J,"PosK",H:H,H5496),"")</f>
        <v/>
      </c>
      <c r="M5496" s="61" t="str">
        <f aca="false">IF(J5496="PosK",SUMIFS(K:K,J:J,"NegK",H:H,H5496),"")</f>
        <v/>
      </c>
      <c r="N5496" s="61" t="str">
        <f aca="false">IF(J5496="PosK",SUMIFS(K:K,J:J,"eDNA",H:H,H5496),"")</f>
        <v/>
      </c>
      <c r="Q5496" s="62"/>
    </row>
    <row r="5497" customFormat="false" ht="14.25" hidden="false" customHeight="false" outlineLevel="0" collapsed="false">
      <c r="A5497" s="0" t="s">
        <v>883</v>
      </c>
      <c r="B5497" s="52" t="s">
        <v>1217</v>
      </c>
      <c r="C5497" s="52" t="s">
        <v>751</v>
      </c>
      <c r="D5497" s="53" t="n">
        <v>0.1</v>
      </c>
      <c r="E5497" s="53" t="s">
        <v>748</v>
      </c>
      <c r="F5497" s="0" t="s">
        <v>1404</v>
      </c>
      <c r="G5497" s="0" t="str">
        <f aca="false">LEFT(B5497,2)</f>
        <v>18</v>
      </c>
      <c r="H5497" s="0" t="str">
        <f aca="false">I5497&amp;"_"&amp;G5497&amp;"_"&amp;F5497</f>
        <v>LilleVandsalamander_18_20190117_DL2018108_NZahlesGym_koersel1</v>
      </c>
      <c r="I5497" s="61" t="str">
        <f aca="false">MID(RIGHT(B5497,LEN(B5497)-3),1,FIND("_",RIGHT(B5497,LEN(B5497)-3))-1)</f>
        <v>LilleVandsalamander</v>
      </c>
      <c r="J5497" s="61" t="str">
        <f aca="false">TRIM(SUBSTITUTE(RIGHT(B5497,FIND(I5497,B5497)+1),"_",""))</f>
        <v>eDNA</v>
      </c>
      <c r="K5497" s="0" t="str">
        <f aca="false">IFERROR(VALUE(SUBSTITUTE(E5497,".",",")),E5497)</f>
        <v>No Ct</v>
      </c>
      <c r="L5497" s="61" t="str">
        <f aca="false">IF(J5497="PosK",SUMIFS(K:K,J:J,"PosK",H:H,H5497),"")</f>
        <v/>
      </c>
      <c r="M5497" s="61" t="str">
        <f aca="false">IF(J5497="PosK",SUMIFS(K:K,J:J,"NegK",H:H,H5497),"")</f>
        <v/>
      </c>
      <c r="N5497" s="61" t="str">
        <f aca="false">IF(J5497="PosK",SUMIFS(K:K,J:J,"eDNA",H:H,H5497),"")</f>
        <v/>
      </c>
      <c r="P5497" s="62"/>
      <c r="T5497" s="63"/>
      <c r="W5497" s="64"/>
    </row>
    <row r="5498" customFormat="false" ht="14.25" hidden="false" customHeight="false" outlineLevel="0" collapsed="false">
      <c r="A5498" s="0" t="s">
        <v>884</v>
      </c>
      <c r="B5498" s="52" t="s">
        <v>1002</v>
      </c>
      <c r="C5498" s="52" t="s">
        <v>743</v>
      </c>
      <c r="D5498" s="53" t="n">
        <v>0.1</v>
      </c>
      <c r="E5498" s="53" t="s">
        <v>748</v>
      </c>
      <c r="F5498" s="0" t="s">
        <v>1404</v>
      </c>
      <c r="G5498" s="0" t="str">
        <f aca="false">LEFT(B5498,2)</f>
        <v>19</v>
      </c>
      <c r="H5498" s="0" t="str">
        <f aca="false">I5498&amp;"_"&amp;G5498&amp;"_"&amp;F5498</f>
        <v>LilleVandsalamander_19_20190117_DL2018108_NZahlesGym_koersel1</v>
      </c>
      <c r="I5498" s="61" t="str">
        <f aca="false">MID(RIGHT(B5498,LEN(B5498)-3),1,FIND("_",RIGHT(B5498,LEN(B5498)-3))-1)</f>
        <v>LilleVandsalamander</v>
      </c>
      <c r="J5498" s="61" t="str">
        <f aca="false">TRIM(SUBSTITUTE(RIGHT(B5498,FIND(I5498,B5498)+1),"_",""))</f>
        <v>PosK</v>
      </c>
      <c r="K5498" s="0" t="str">
        <f aca="false">IFERROR(VALUE(SUBSTITUTE(E5498,".",",")),E5498)</f>
        <v>No Ct</v>
      </c>
      <c r="L5498" s="61" t="n">
        <f aca="false">IF(J5498="PosK",SUMIFS(K:K,J:J,"PosK",H:H,H5498),"")</f>
        <v>0</v>
      </c>
      <c r="M5498" s="61" t="n">
        <f aca="false">IF(J5498="PosK",SUMIFS(K:K,J:J,"NegK",H:H,H5498),"")</f>
        <v>0</v>
      </c>
      <c r="N5498" s="61" t="n">
        <f aca="false">IF(J5498="PosK",SUMIFS(K:K,J:J,"eDNA",H:H,H5498),"")</f>
        <v>0</v>
      </c>
      <c r="P5498" s="62" t="n">
        <f aca="false">IF(K5500="No Ct",0,K5500)</f>
        <v>0</v>
      </c>
      <c r="Q5498" s="62" t="n">
        <f aca="false">IF(K5501="No Ct",0,K5501)</f>
        <v>0</v>
      </c>
      <c r="R5498" s="0" t="str">
        <f aca="false">IF(AND(L5498&gt;0,M5498=0),"Valid","Invalid")</f>
        <v>Invalid</v>
      </c>
      <c r="S5498" s="0" t="str">
        <f aca="false">IF(OR(P5498&gt;1,Q5498&gt;1),"Present","Absent")</f>
        <v>Absent</v>
      </c>
      <c r="T5498" s="63" t="str">
        <f aca="false">IF(OR(AND(P5498&gt;1,P5498&lt;41),AND(Q5498&gt;1,Q5498&lt;41)),"Ct&lt;41","Ct&gt;41")</f>
        <v>Ct&gt;41</v>
      </c>
      <c r="U5498" s="0" t="str">
        <f aca="false">I5498</f>
        <v>LilleVandsalamander</v>
      </c>
      <c r="V5498" s="0" t="str">
        <f aca="false">MID(F5498,10,9)</f>
        <v>DL2018108</v>
      </c>
      <c r="W5498" s="64" t="str">
        <f aca="false">V5498&amp;"_"&amp;U5498&amp;"_"&amp;R5498&amp;"_"&amp;S5498&amp;"_"&amp;T5498</f>
        <v>DL2018108_LilleVandsalamander_Invalid_Absent_Ct&gt;41</v>
      </c>
    </row>
    <row r="5499" customFormat="false" ht="14.25" hidden="false" customHeight="false" outlineLevel="0" collapsed="false">
      <c r="A5499" s="0" t="s">
        <v>886</v>
      </c>
      <c r="B5499" s="52" t="s">
        <v>1003</v>
      </c>
      <c r="C5499" s="52" t="s">
        <v>747</v>
      </c>
      <c r="D5499" s="53" t="n">
        <v>0.1</v>
      </c>
      <c r="E5499" s="53" t="s">
        <v>748</v>
      </c>
      <c r="F5499" s="0" t="s">
        <v>1404</v>
      </c>
      <c r="G5499" s="0" t="str">
        <f aca="false">LEFT(B5499,2)</f>
        <v>19</v>
      </c>
      <c r="H5499" s="0" t="str">
        <f aca="false">I5499&amp;"_"&amp;G5499&amp;"_"&amp;F5499</f>
        <v>LilleVandsalamander_19_20190117_DL2018108_NZahlesGym_koersel1</v>
      </c>
      <c r="I5499" s="61" t="str">
        <f aca="false">MID(RIGHT(B5499,LEN(B5499)-3),1,FIND("_",RIGHT(B5499,LEN(B5499)-3))-1)</f>
        <v>LilleVandsalamander</v>
      </c>
      <c r="J5499" s="61" t="str">
        <f aca="false">TRIM(SUBSTITUTE(RIGHT(B5499,FIND(I5499,B5499)+1),"_",""))</f>
        <v>NegK</v>
      </c>
      <c r="K5499" s="0" t="str">
        <f aca="false">IFERROR(VALUE(SUBSTITUTE(E5499,".",",")),E5499)</f>
        <v>No Ct</v>
      </c>
      <c r="L5499" s="61" t="str">
        <f aca="false">IF(J5499="PosK",SUMIFS(K:K,J:J,"PosK",H:H,H5499),"")</f>
        <v/>
      </c>
      <c r="M5499" s="61" t="str">
        <f aca="false">IF(J5499="PosK",SUMIFS(K:K,J:J,"NegK",H:H,H5499),"")</f>
        <v/>
      </c>
      <c r="N5499" s="61" t="str">
        <f aca="false">IF(J5499="PosK",SUMIFS(K:K,J:J,"eDNA",H:H,H5499),"")</f>
        <v/>
      </c>
    </row>
    <row r="5500" customFormat="false" ht="14.25" hidden="false" customHeight="false" outlineLevel="0" collapsed="false">
      <c r="A5500" s="0" t="s">
        <v>888</v>
      </c>
      <c r="B5500" s="52" t="s">
        <v>1004</v>
      </c>
      <c r="C5500" s="52" t="s">
        <v>751</v>
      </c>
      <c r="D5500" s="53" t="n">
        <v>0.1</v>
      </c>
      <c r="E5500" s="53" t="s">
        <v>748</v>
      </c>
      <c r="F5500" s="0" t="s">
        <v>1404</v>
      </c>
      <c r="G5500" s="0" t="str">
        <f aca="false">LEFT(B5500,2)</f>
        <v>19</v>
      </c>
      <c r="H5500" s="0" t="str">
        <f aca="false">I5500&amp;"_"&amp;G5500&amp;"_"&amp;F5500</f>
        <v>LilleVandsalamander_19_20190117_DL2018108_NZahlesGym_koersel1</v>
      </c>
      <c r="I5500" s="61" t="str">
        <f aca="false">MID(RIGHT(B5500,LEN(B5500)-3),1,FIND("_",RIGHT(B5500,LEN(B5500)-3))-1)</f>
        <v>LilleVandsalamander</v>
      </c>
      <c r="J5500" s="61" t="str">
        <f aca="false">TRIM(SUBSTITUTE(RIGHT(B5500,FIND(I5500,B5500)+1),"_",""))</f>
        <v>eDNA</v>
      </c>
      <c r="K5500" s="0" t="str">
        <f aca="false">IFERROR(VALUE(SUBSTITUTE(E5500,".",",")),E5500)</f>
        <v>No Ct</v>
      </c>
      <c r="L5500" s="61" t="str">
        <f aca="false">IF(J5500="PosK",SUMIFS(K:K,J:J,"PosK",H:H,H5500),"")</f>
        <v/>
      </c>
      <c r="M5500" s="61" t="str">
        <f aca="false">IF(J5500="PosK",SUMIFS(K:K,J:J,"NegK",H:H,H5500),"")</f>
        <v/>
      </c>
      <c r="N5500" s="61" t="str">
        <f aca="false">IF(J5500="PosK",SUMIFS(K:K,J:J,"eDNA",H:H,H5500),"")</f>
        <v/>
      </c>
      <c r="Q5500" s="62"/>
    </row>
    <row r="5501" customFormat="false" ht="14.25" hidden="false" customHeight="false" outlineLevel="0" collapsed="false">
      <c r="A5501" s="0" t="s">
        <v>890</v>
      </c>
      <c r="B5501" s="52" t="s">
        <v>1004</v>
      </c>
      <c r="C5501" s="52" t="s">
        <v>751</v>
      </c>
      <c r="D5501" s="53" t="n">
        <v>0.1</v>
      </c>
      <c r="E5501" s="53" t="s">
        <v>748</v>
      </c>
      <c r="F5501" s="0" t="s">
        <v>1404</v>
      </c>
      <c r="G5501" s="0" t="str">
        <f aca="false">LEFT(B5501,2)</f>
        <v>19</v>
      </c>
      <c r="H5501" s="0" t="str">
        <f aca="false">I5501&amp;"_"&amp;G5501&amp;"_"&amp;F5501</f>
        <v>LilleVandsalamander_19_20190117_DL2018108_NZahlesGym_koersel1</v>
      </c>
      <c r="I5501" s="61" t="str">
        <f aca="false">MID(RIGHT(B5501,LEN(B5501)-3),1,FIND("_",RIGHT(B5501,LEN(B5501)-3))-1)</f>
        <v>LilleVandsalamander</v>
      </c>
      <c r="J5501" s="61" t="str">
        <f aca="false">TRIM(SUBSTITUTE(RIGHT(B5501,FIND(I5501,B5501)+1),"_",""))</f>
        <v>eDNA</v>
      </c>
      <c r="K5501" s="0" t="str">
        <f aca="false">IFERROR(VALUE(SUBSTITUTE(E5501,".",",")),E5501)</f>
        <v>No Ct</v>
      </c>
      <c r="L5501" s="61" t="str">
        <f aca="false">IF(J5501="PosK",SUMIFS(K:K,J:J,"PosK",H:H,H5501),"")</f>
        <v/>
      </c>
      <c r="M5501" s="61" t="str">
        <f aca="false">IF(J5501="PosK",SUMIFS(K:K,J:J,"NegK",H:H,H5501),"")</f>
        <v/>
      </c>
      <c r="N5501" s="61" t="str">
        <f aca="false">IF(J5501="PosK",SUMIFS(K:K,J:J,"eDNA",H:H,H5501),"")</f>
        <v/>
      </c>
      <c r="P5501" s="62"/>
      <c r="T5501" s="63"/>
      <c r="W5501" s="64"/>
    </row>
    <row r="5502" customFormat="false" ht="14.25" hidden="false" customHeight="false" outlineLevel="0" collapsed="false">
      <c r="A5502" s="0" t="s">
        <v>891</v>
      </c>
      <c r="B5502" s="52" t="s">
        <v>1218</v>
      </c>
      <c r="C5502" s="52" t="s">
        <v>743</v>
      </c>
      <c r="D5502" s="53" t="n">
        <v>0.1</v>
      </c>
      <c r="E5502" s="53" t="s">
        <v>748</v>
      </c>
      <c r="F5502" s="0" t="s">
        <v>1404</v>
      </c>
      <c r="G5502" s="0" t="str">
        <f aca="false">LEFT(B5502,2)</f>
        <v>20</v>
      </c>
      <c r="H5502" s="0" t="str">
        <f aca="false">I5502&amp;"_"&amp;G5502&amp;"_"&amp;F5502</f>
        <v>Skalle_20_20190117_DL2018108_NZahlesGym_koersel1</v>
      </c>
      <c r="I5502" s="61" t="str">
        <f aca="false">MID(RIGHT(B5502,LEN(B5502)-3),1,FIND("_",RIGHT(B5502,LEN(B5502)-3))-1)</f>
        <v>Skalle</v>
      </c>
      <c r="J5502" s="61" t="str">
        <f aca="false">TRIM(SUBSTITUTE(RIGHT(B5502,FIND(I5502,B5502)+1),"_",""))</f>
        <v>PosK</v>
      </c>
      <c r="K5502" s="0" t="str">
        <f aca="false">IFERROR(VALUE(SUBSTITUTE(E5502,".",",")),E5502)</f>
        <v>No Ct</v>
      </c>
      <c r="L5502" s="61" t="n">
        <f aca="false">IF(J5502="PosK",SUMIFS(K:K,J:J,"PosK",H:H,H5502),"")</f>
        <v>0</v>
      </c>
      <c r="M5502" s="61" t="n">
        <f aca="false">IF(J5502="PosK",SUMIFS(K:K,J:J,"NegK",H:H,H5502),"")</f>
        <v>0</v>
      </c>
      <c r="N5502" s="61" t="n">
        <f aca="false">IF(J5502="PosK",SUMIFS(K:K,J:J,"eDNA",H:H,H5502),"")</f>
        <v>64.76</v>
      </c>
      <c r="P5502" s="62" t="n">
        <f aca="false">IF(K5504="No Ct",0,K5504)</f>
        <v>32.38</v>
      </c>
      <c r="Q5502" s="62" t="n">
        <f aca="false">IF(K5505="No Ct",0,K5505)</f>
        <v>0</v>
      </c>
      <c r="R5502" s="0" t="str">
        <f aca="false">IF(AND(L5502&gt;0,M5502=0),"Valid","Invalid")</f>
        <v>Invalid</v>
      </c>
      <c r="S5502" s="0" t="str">
        <f aca="false">IF(OR(P5502&gt;1,Q5502&gt;1),"Present","Absent")</f>
        <v>Present</v>
      </c>
      <c r="T5502" s="63" t="str">
        <f aca="false">IF(OR(AND(P5502&gt;1,P5502&lt;41),AND(Q5502&gt;1,Q5502&lt;41)),"Ct&lt;41","Ct&gt;41")</f>
        <v>Ct&lt;41</v>
      </c>
      <c r="U5502" s="0" t="str">
        <f aca="false">I5502</f>
        <v>Skalle</v>
      </c>
      <c r="V5502" s="0" t="str">
        <f aca="false">MID(F5502,10,9)</f>
        <v>DL2018108</v>
      </c>
      <c r="W5502" s="64" t="str">
        <f aca="false">V5502&amp;"_"&amp;U5502&amp;"_"&amp;R5502&amp;"_"&amp;S5502&amp;"_"&amp;T5502</f>
        <v>DL2018108_Skalle_Invalid_Present_Ct&lt;41</v>
      </c>
    </row>
    <row r="5503" customFormat="false" ht="14.25" hidden="false" customHeight="false" outlineLevel="0" collapsed="false">
      <c r="A5503" s="0" t="s">
        <v>893</v>
      </c>
      <c r="B5503" s="52" t="s">
        <v>1219</v>
      </c>
      <c r="C5503" s="52" t="s">
        <v>747</v>
      </c>
      <c r="D5503" s="53" t="n">
        <v>0.1</v>
      </c>
      <c r="E5503" s="53" t="s">
        <v>748</v>
      </c>
      <c r="F5503" s="0" t="s">
        <v>1404</v>
      </c>
      <c r="G5503" s="0" t="str">
        <f aca="false">LEFT(B5503,2)</f>
        <v>20</v>
      </c>
      <c r="H5503" s="0" t="str">
        <f aca="false">I5503&amp;"_"&amp;G5503&amp;"_"&amp;F5503</f>
        <v>Skalle_20_20190117_DL2018108_NZahlesGym_koersel1</v>
      </c>
      <c r="I5503" s="61" t="str">
        <f aca="false">MID(RIGHT(B5503,LEN(B5503)-3),1,FIND("_",RIGHT(B5503,LEN(B5503)-3))-1)</f>
        <v>Skalle</v>
      </c>
      <c r="J5503" s="61" t="str">
        <f aca="false">TRIM(SUBSTITUTE(RIGHT(B5503,FIND(I5503,B5503)+1),"_",""))</f>
        <v>NegK</v>
      </c>
      <c r="K5503" s="0" t="str">
        <f aca="false">IFERROR(VALUE(SUBSTITUTE(E5503,".",",")),E5503)</f>
        <v>No Ct</v>
      </c>
      <c r="L5503" s="61" t="str">
        <f aca="false">IF(J5503="PosK",SUMIFS(K:K,J:J,"PosK",H:H,H5503),"")</f>
        <v/>
      </c>
      <c r="M5503" s="61" t="str">
        <f aca="false">IF(J5503="PosK",SUMIFS(K:K,J:J,"NegK",H:H,H5503),"")</f>
        <v/>
      </c>
      <c r="N5503" s="61" t="str">
        <f aca="false">IF(J5503="PosK",SUMIFS(K:K,J:J,"eDNA",H:H,H5503),"")</f>
        <v/>
      </c>
    </row>
    <row r="5504" customFormat="false" ht="14.25" hidden="false" customHeight="false" outlineLevel="0" collapsed="false">
      <c r="A5504" s="0" t="s">
        <v>895</v>
      </c>
      <c r="B5504" s="52" t="s">
        <v>1220</v>
      </c>
      <c r="C5504" s="52" t="s">
        <v>751</v>
      </c>
      <c r="D5504" s="53" t="n">
        <v>0.1</v>
      </c>
      <c r="E5504" s="53" t="n">
        <v>32.38</v>
      </c>
      <c r="F5504" s="0" t="s">
        <v>1404</v>
      </c>
      <c r="G5504" s="0" t="str">
        <f aca="false">LEFT(B5504,2)</f>
        <v>20</v>
      </c>
      <c r="H5504" s="0" t="str">
        <f aca="false">I5504&amp;"_"&amp;G5504&amp;"_"&amp;F5504</f>
        <v>Skalle_20_20190117_DL2018108_NZahlesGym_koersel1</v>
      </c>
      <c r="I5504" s="61" t="str">
        <f aca="false">MID(RIGHT(B5504,LEN(B5504)-3),1,FIND("_",RIGHT(B5504,LEN(B5504)-3))-1)</f>
        <v>Skalle</v>
      </c>
      <c r="J5504" s="61" t="str">
        <f aca="false">TRIM(SUBSTITUTE(RIGHT(B5504,FIND(I5504,B5504)+1),"_",""))</f>
        <v>eDNA</v>
      </c>
      <c r="K5504" s="0" t="n">
        <f aca="false">IFERROR(VALUE(SUBSTITUTE(E5504,".",",")),E5504)</f>
        <v>32.38</v>
      </c>
      <c r="L5504" s="61" t="str">
        <f aca="false">IF(J5504="PosK",SUMIFS(K:K,J:J,"PosK",H:H,H5504),"")</f>
        <v/>
      </c>
      <c r="M5504" s="61" t="str">
        <f aca="false">IF(J5504="PosK",SUMIFS(K:K,J:J,"NegK",H:H,H5504),"")</f>
        <v/>
      </c>
      <c r="N5504" s="61" t="str">
        <f aca="false">IF(J5504="PosK",SUMIFS(K:K,J:J,"eDNA",H:H,H5504),"")</f>
        <v/>
      </c>
      <c r="Q5504" s="62"/>
    </row>
    <row r="5505" customFormat="false" ht="14.25" hidden="false" customHeight="false" outlineLevel="0" collapsed="false">
      <c r="A5505" s="0" t="s">
        <v>897</v>
      </c>
      <c r="B5505" s="52" t="s">
        <v>1220</v>
      </c>
      <c r="C5505" s="52" t="s">
        <v>751</v>
      </c>
      <c r="D5505" s="53" t="n">
        <v>0.1</v>
      </c>
      <c r="E5505" s="53" t="s">
        <v>748</v>
      </c>
      <c r="F5505" s="0" t="s">
        <v>1404</v>
      </c>
      <c r="G5505" s="0" t="str">
        <f aca="false">LEFT(B5505,2)</f>
        <v>20</v>
      </c>
      <c r="H5505" s="0" t="str">
        <f aca="false">I5505&amp;"_"&amp;G5505&amp;"_"&amp;F5505</f>
        <v>Skalle_20_20190117_DL2018108_NZahlesGym_koersel1</v>
      </c>
      <c r="I5505" s="61" t="str">
        <f aca="false">MID(RIGHT(B5505,LEN(B5505)-3),1,FIND("_",RIGHT(B5505,LEN(B5505)-3))-1)</f>
        <v>Skalle</v>
      </c>
      <c r="J5505" s="61" t="str">
        <f aca="false">TRIM(SUBSTITUTE(RIGHT(B5505,FIND(I5505,B5505)+1),"_",""))</f>
        <v>eDNA</v>
      </c>
      <c r="K5505" s="0" t="str">
        <f aca="false">IFERROR(VALUE(SUBSTITUTE(E5505,".",",")),E5505)</f>
        <v>No Ct</v>
      </c>
      <c r="L5505" s="61" t="str">
        <f aca="false">IF(J5505="PosK",SUMIFS(K:K,J:J,"PosK",H:H,H5505),"")</f>
        <v/>
      </c>
      <c r="M5505" s="61" t="str">
        <f aca="false">IF(J5505="PosK",SUMIFS(K:K,J:J,"NegK",H:H,H5505),"")</f>
        <v/>
      </c>
      <c r="N5505" s="61" t="str">
        <f aca="false">IF(J5505="PosK",SUMIFS(K:K,J:J,"eDNA",H:H,H5505),"")</f>
        <v/>
      </c>
      <c r="P5505" s="62"/>
      <c r="T5505" s="63"/>
      <c r="W5505" s="64"/>
    </row>
    <row r="5506" customFormat="false" ht="14.25" hidden="false" customHeight="false" outlineLevel="0" collapsed="false">
      <c r="A5506" s="0" t="s">
        <v>898</v>
      </c>
      <c r="B5506" s="52" t="s">
        <v>1008</v>
      </c>
      <c r="C5506" s="52" t="s">
        <v>743</v>
      </c>
      <c r="D5506" s="53" t="n">
        <v>0.1</v>
      </c>
      <c r="E5506" s="53" t="s">
        <v>748</v>
      </c>
      <c r="F5506" s="0" t="s">
        <v>1404</v>
      </c>
      <c r="G5506" s="0" t="str">
        <f aca="false">LEFT(B5506,2)</f>
        <v>21</v>
      </c>
      <c r="H5506" s="0" t="str">
        <f aca="false">I5506&amp;"_"&amp;G5506&amp;"_"&amp;F5506</f>
        <v>Skalle_21_20190117_DL2018108_NZahlesGym_koersel1</v>
      </c>
      <c r="I5506" s="61" t="str">
        <f aca="false">MID(RIGHT(B5506,LEN(B5506)-3),1,FIND("_",RIGHT(B5506,LEN(B5506)-3))-1)</f>
        <v>Skalle</v>
      </c>
      <c r="J5506" s="61" t="str">
        <f aca="false">TRIM(SUBSTITUTE(RIGHT(B5506,FIND(I5506,B5506)+1),"_",""))</f>
        <v>PosK</v>
      </c>
      <c r="K5506" s="0" t="str">
        <f aca="false">IFERROR(VALUE(SUBSTITUTE(E5506,".",",")),E5506)</f>
        <v>No Ct</v>
      </c>
      <c r="L5506" s="61" t="n">
        <f aca="false">IF(J5506="PosK",SUMIFS(K:K,J:J,"PosK",H:H,H5506),"")</f>
        <v>0</v>
      </c>
      <c r="M5506" s="61" t="n">
        <f aca="false">IF(J5506="PosK",SUMIFS(K:K,J:J,"NegK",H:H,H5506),"")</f>
        <v>0</v>
      </c>
      <c r="N5506" s="61" t="n">
        <f aca="false">IF(J5506="PosK",SUMIFS(K:K,J:J,"eDNA",H:H,H5506),"")</f>
        <v>0</v>
      </c>
      <c r="P5506" s="62" t="n">
        <f aca="false">IF(K5508="No Ct",0,K5508)</f>
        <v>0</v>
      </c>
      <c r="Q5506" s="62" t="n">
        <f aca="false">IF(K5509="No Ct",0,K5509)</f>
        <v>0</v>
      </c>
      <c r="R5506" s="0" t="str">
        <f aca="false">IF(AND(L5506&gt;0,M5506=0),"Valid","Invalid")</f>
        <v>Invalid</v>
      </c>
      <c r="S5506" s="0" t="str">
        <f aca="false">IF(OR(P5506&gt;1,Q5506&gt;1),"Present","Absent")</f>
        <v>Absent</v>
      </c>
      <c r="T5506" s="63" t="str">
        <f aca="false">IF(OR(AND(P5506&gt;1,P5506&lt;41),AND(Q5506&gt;1,Q5506&lt;41)),"Ct&lt;41","Ct&gt;41")</f>
        <v>Ct&gt;41</v>
      </c>
      <c r="U5506" s="0" t="str">
        <f aca="false">I5506</f>
        <v>Skalle</v>
      </c>
      <c r="V5506" s="0" t="str">
        <f aca="false">MID(F5506,10,9)</f>
        <v>DL2018108</v>
      </c>
      <c r="W5506" s="64" t="str">
        <f aca="false">V5506&amp;"_"&amp;U5506&amp;"_"&amp;R5506&amp;"_"&amp;S5506&amp;"_"&amp;T5506</f>
        <v>DL2018108_Skalle_Invalid_Absent_Ct&gt;41</v>
      </c>
    </row>
    <row r="5507" customFormat="false" ht="14.25" hidden="false" customHeight="false" outlineLevel="0" collapsed="false">
      <c r="A5507" s="0" t="s">
        <v>900</v>
      </c>
      <c r="B5507" s="52" t="s">
        <v>1009</v>
      </c>
      <c r="C5507" s="52" t="s">
        <v>747</v>
      </c>
      <c r="D5507" s="53" t="n">
        <v>0.1</v>
      </c>
      <c r="E5507" s="53" t="s">
        <v>748</v>
      </c>
      <c r="F5507" s="0" t="s">
        <v>1404</v>
      </c>
      <c r="G5507" s="0" t="str">
        <f aca="false">LEFT(B5507,2)</f>
        <v>21</v>
      </c>
      <c r="H5507" s="0" t="str">
        <f aca="false">I5507&amp;"_"&amp;G5507&amp;"_"&amp;F5507</f>
        <v>Skalle_21_20190117_DL2018108_NZahlesGym_koersel1</v>
      </c>
      <c r="I5507" s="61" t="str">
        <f aca="false">MID(RIGHT(B5507,LEN(B5507)-3),1,FIND("_",RIGHT(B5507,LEN(B5507)-3))-1)</f>
        <v>Skalle</v>
      </c>
      <c r="J5507" s="61" t="str">
        <f aca="false">TRIM(SUBSTITUTE(RIGHT(B5507,FIND(I5507,B5507)+1),"_",""))</f>
        <v>NegK</v>
      </c>
      <c r="K5507" s="0" t="str">
        <f aca="false">IFERROR(VALUE(SUBSTITUTE(E5507,".",",")),E5507)</f>
        <v>No Ct</v>
      </c>
      <c r="L5507" s="61" t="str">
        <f aca="false">IF(J5507="PosK",SUMIFS(K:K,J:J,"PosK",H:H,H5507),"")</f>
        <v/>
      </c>
      <c r="M5507" s="61" t="str">
        <f aca="false">IF(J5507="PosK",SUMIFS(K:K,J:J,"NegK",H:H,H5507),"")</f>
        <v/>
      </c>
      <c r="N5507" s="61" t="str">
        <f aca="false">IF(J5507="PosK",SUMIFS(K:K,J:J,"eDNA",H:H,H5507),"")</f>
        <v/>
      </c>
    </row>
    <row r="5508" customFormat="false" ht="14.25" hidden="false" customHeight="false" outlineLevel="0" collapsed="false">
      <c r="A5508" s="0" t="s">
        <v>902</v>
      </c>
      <c r="B5508" s="52" t="s">
        <v>1010</v>
      </c>
      <c r="C5508" s="52" t="s">
        <v>751</v>
      </c>
      <c r="D5508" s="53" t="n">
        <v>0.1</v>
      </c>
      <c r="E5508" s="53" t="s">
        <v>748</v>
      </c>
      <c r="F5508" s="0" t="s">
        <v>1404</v>
      </c>
      <c r="G5508" s="0" t="str">
        <f aca="false">LEFT(B5508,2)</f>
        <v>21</v>
      </c>
      <c r="H5508" s="0" t="str">
        <f aca="false">I5508&amp;"_"&amp;G5508&amp;"_"&amp;F5508</f>
        <v>Skalle_21_20190117_DL2018108_NZahlesGym_koersel1</v>
      </c>
      <c r="I5508" s="61" t="str">
        <f aca="false">MID(RIGHT(B5508,LEN(B5508)-3),1,FIND("_",RIGHT(B5508,LEN(B5508)-3))-1)</f>
        <v>Skalle</v>
      </c>
      <c r="J5508" s="61" t="str">
        <f aca="false">TRIM(SUBSTITUTE(RIGHT(B5508,FIND(I5508,B5508)+1),"_",""))</f>
        <v>eDNA</v>
      </c>
      <c r="K5508" s="0" t="str">
        <f aca="false">IFERROR(VALUE(SUBSTITUTE(E5508,".",",")),E5508)</f>
        <v>No Ct</v>
      </c>
      <c r="L5508" s="61" t="str">
        <f aca="false">IF(J5508="PosK",SUMIFS(K:K,J:J,"PosK",H:H,H5508),"")</f>
        <v/>
      </c>
      <c r="M5508" s="61" t="str">
        <f aca="false">IF(J5508="PosK",SUMIFS(K:K,J:J,"NegK",H:H,H5508),"")</f>
        <v/>
      </c>
      <c r="N5508" s="61" t="str">
        <f aca="false">IF(J5508="PosK",SUMIFS(K:K,J:J,"eDNA",H:H,H5508),"")</f>
        <v/>
      </c>
      <c r="Q5508" s="62"/>
    </row>
    <row r="5509" customFormat="false" ht="14.25" hidden="false" customHeight="false" outlineLevel="0" collapsed="false">
      <c r="A5509" s="0" t="s">
        <v>904</v>
      </c>
      <c r="B5509" s="52" t="s">
        <v>1010</v>
      </c>
      <c r="C5509" s="52" t="s">
        <v>751</v>
      </c>
      <c r="D5509" s="53" t="n">
        <v>0.1</v>
      </c>
      <c r="E5509" s="53" t="s">
        <v>748</v>
      </c>
      <c r="F5509" s="0" t="s">
        <v>1404</v>
      </c>
      <c r="G5509" s="0" t="str">
        <f aca="false">LEFT(B5509,2)</f>
        <v>21</v>
      </c>
      <c r="H5509" s="0" t="str">
        <f aca="false">I5509&amp;"_"&amp;G5509&amp;"_"&amp;F5509</f>
        <v>Skalle_21_20190117_DL2018108_NZahlesGym_koersel1</v>
      </c>
      <c r="I5509" s="61" t="str">
        <f aca="false">MID(RIGHT(B5509,LEN(B5509)-3),1,FIND("_",RIGHT(B5509,LEN(B5509)-3))-1)</f>
        <v>Skalle</v>
      </c>
      <c r="J5509" s="61" t="str">
        <f aca="false">TRIM(SUBSTITUTE(RIGHT(B5509,FIND(I5509,B5509)+1),"_",""))</f>
        <v>eDNA</v>
      </c>
      <c r="K5509" s="0" t="str">
        <f aca="false">IFERROR(VALUE(SUBSTITUTE(E5509,".",",")),E5509)</f>
        <v>No Ct</v>
      </c>
      <c r="L5509" s="61" t="str">
        <f aca="false">IF(J5509="PosK",SUMIFS(K:K,J:J,"PosK",H:H,H5509),"")</f>
        <v/>
      </c>
      <c r="M5509" s="61" t="str">
        <f aca="false">IF(J5509="PosK",SUMIFS(K:K,J:J,"NegK",H:H,H5509),"")</f>
        <v/>
      </c>
      <c r="N5509" s="61" t="str">
        <f aca="false">IF(J5509="PosK",SUMIFS(K:K,J:J,"eDNA",H:H,H5509),"")</f>
        <v/>
      </c>
      <c r="P5509" s="62"/>
      <c r="T5509" s="63"/>
      <c r="W5509" s="64"/>
    </row>
    <row r="5510" customFormat="false" ht="14.25" hidden="false" customHeight="false" outlineLevel="0" collapsed="false">
      <c r="A5510" s="0" t="s">
        <v>905</v>
      </c>
      <c r="B5510" s="52" t="s">
        <v>1221</v>
      </c>
      <c r="C5510" s="52" t="s">
        <v>743</v>
      </c>
      <c r="D5510" s="53" t="n">
        <v>0.1</v>
      </c>
      <c r="E5510" s="53" t="s">
        <v>748</v>
      </c>
      <c r="F5510" s="0" t="s">
        <v>1404</v>
      </c>
      <c r="G5510" s="0" t="str">
        <f aca="false">LEFT(B5510,2)</f>
        <v>22</v>
      </c>
      <c r="H5510" s="0" t="str">
        <f aca="false">I5510&amp;"_"&amp;G5510&amp;"_"&amp;F5510</f>
        <v>Karusse_22_20190117_DL2018108_NZahlesGym_koersel1</v>
      </c>
      <c r="I5510" s="61" t="str">
        <f aca="false">MID(RIGHT(B5510,LEN(B5510)-3),1,FIND("_",RIGHT(B5510,LEN(B5510)-3))-1)</f>
        <v>Karusse</v>
      </c>
      <c r="J5510" s="61" t="str">
        <f aca="false">TRIM(SUBSTITUTE(RIGHT(B5510,FIND(I5510,B5510)+1),"_",""))</f>
        <v>PosK</v>
      </c>
      <c r="K5510" s="0" t="str">
        <f aca="false">IFERROR(VALUE(SUBSTITUTE(E5510,".",",")),E5510)</f>
        <v>No Ct</v>
      </c>
      <c r="L5510" s="61" t="n">
        <f aca="false">IF(J5510="PosK",SUMIFS(K:K,J:J,"PosK",H:H,H5510),"")</f>
        <v>0</v>
      </c>
      <c r="M5510" s="61" t="n">
        <f aca="false">IF(J5510="PosK",SUMIFS(K:K,J:J,"NegK",H:H,H5510),"")</f>
        <v>0</v>
      </c>
      <c r="N5510" s="61" t="n">
        <f aca="false">IF(J5510="PosK",SUMIFS(K:K,J:J,"eDNA",H:H,H5510),"")</f>
        <v>0</v>
      </c>
      <c r="P5510" s="62" t="n">
        <f aca="false">IF(K5512="No Ct",0,K5512)</f>
        <v>0</v>
      </c>
      <c r="Q5510" s="62" t="n">
        <f aca="false">IF(K5513="No Ct",0,K5513)</f>
        <v>0</v>
      </c>
      <c r="R5510" s="0" t="str">
        <f aca="false">IF(AND(L5510&gt;0,M5510=0),"Valid","Invalid")</f>
        <v>Invalid</v>
      </c>
      <c r="S5510" s="0" t="str">
        <f aca="false">IF(OR(P5510&gt;1,Q5510&gt;1),"Present","Absent")</f>
        <v>Absent</v>
      </c>
      <c r="T5510" s="63" t="str">
        <f aca="false">IF(OR(AND(P5510&gt;1,P5510&lt;41),AND(Q5510&gt;1,Q5510&lt;41)),"Ct&lt;41","Ct&gt;41")</f>
        <v>Ct&gt;41</v>
      </c>
      <c r="U5510" s="0" t="str">
        <f aca="false">I5510</f>
        <v>Karusse</v>
      </c>
      <c r="V5510" s="0" t="str">
        <f aca="false">MID(F5510,10,9)</f>
        <v>DL2018108</v>
      </c>
      <c r="W5510" s="64" t="str">
        <f aca="false">V5510&amp;"_"&amp;U5510&amp;"_"&amp;R5510&amp;"_"&amp;S5510&amp;"_"&amp;T5510</f>
        <v>DL2018108_Karusse_Invalid_Absent_Ct&gt;41</v>
      </c>
    </row>
    <row r="5511" customFormat="false" ht="14.25" hidden="false" customHeight="false" outlineLevel="0" collapsed="false">
      <c r="A5511" s="0" t="s">
        <v>907</v>
      </c>
      <c r="B5511" s="52" t="s">
        <v>1222</v>
      </c>
      <c r="C5511" s="52" t="s">
        <v>747</v>
      </c>
      <c r="D5511" s="53" t="n">
        <v>0.1</v>
      </c>
      <c r="E5511" s="53" t="s">
        <v>748</v>
      </c>
      <c r="F5511" s="0" t="s">
        <v>1404</v>
      </c>
      <c r="G5511" s="0" t="str">
        <f aca="false">LEFT(B5511,2)</f>
        <v>22</v>
      </c>
      <c r="H5511" s="0" t="str">
        <f aca="false">I5511&amp;"_"&amp;G5511&amp;"_"&amp;F5511</f>
        <v>Karusse_22_20190117_DL2018108_NZahlesGym_koersel1</v>
      </c>
      <c r="I5511" s="61" t="str">
        <f aca="false">MID(RIGHT(B5511,LEN(B5511)-3),1,FIND("_",RIGHT(B5511,LEN(B5511)-3))-1)</f>
        <v>Karusse</v>
      </c>
      <c r="J5511" s="61" t="str">
        <f aca="false">TRIM(SUBSTITUTE(RIGHT(B5511,FIND(I5511,B5511)+1),"_",""))</f>
        <v>NegK</v>
      </c>
      <c r="K5511" s="0" t="str">
        <f aca="false">IFERROR(VALUE(SUBSTITUTE(E5511,".",",")),E5511)</f>
        <v>No Ct</v>
      </c>
      <c r="L5511" s="61" t="str">
        <f aca="false">IF(J5511="PosK",SUMIFS(K:K,J:J,"PosK",H:H,H5511),"")</f>
        <v/>
      </c>
      <c r="M5511" s="61" t="str">
        <f aca="false">IF(J5511="PosK",SUMIFS(K:K,J:J,"NegK",H:H,H5511),"")</f>
        <v/>
      </c>
      <c r="N5511" s="61" t="str">
        <f aca="false">IF(J5511="PosK",SUMIFS(K:K,J:J,"eDNA",H:H,H5511),"")</f>
        <v/>
      </c>
    </row>
    <row r="5512" customFormat="false" ht="14.25" hidden="false" customHeight="false" outlineLevel="0" collapsed="false">
      <c r="A5512" s="0" t="s">
        <v>909</v>
      </c>
      <c r="B5512" s="52" t="s">
        <v>1223</v>
      </c>
      <c r="C5512" s="52" t="s">
        <v>751</v>
      </c>
      <c r="D5512" s="53" t="n">
        <v>0.1</v>
      </c>
      <c r="E5512" s="53" t="s">
        <v>748</v>
      </c>
      <c r="F5512" s="0" t="s">
        <v>1404</v>
      </c>
      <c r="G5512" s="0" t="str">
        <f aca="false">LEFT(B5512,2)</f>
        <v>22</v>
      </c>
      <c r="H5512" s="0" t="str">
        <f aca="false">I5512&amp;"_"&amp;G5512&amp;"_"&amp;F5512</f>
        <v>Karusse_22_20190117_DL2018108_NZahlesGym_koersel1</v>
      </c>
      <c r="I5512" s="61" t="str">
        <f aca="false">MID(RIGHT(B5512,LEN(B5512)-3),1,FIND("_",RIGHT(B5512,LEN(B5512)-3))-1)</f>
        <v>Karusse</v>
      </c>
      <c r="J5512" s="61" t="str">
        <f aca="false">TRIM(SUBSTITUTE(RIGHT(B5512,FIND(I5512,B5512)+1),"_",""))</f>
        <v>eDNA</v>
      </c>
      <c r="K5512" s="0" t="str">
        <f aca="false">IFERROR(VALUE(SUBSTITUTE(E5512,".",",")),E5512)</f>
        <v>No Ct</v>
      </c>
      <c r="L5512" s="61" t="str">
        <f aca="false">IF(J5512="PosK",SUMIFS(K:K,J:J,"PosK",H:H,H5512),"")</f>
        <v/>
      </c>
      <c r="M5512" s="61" t="str">
        <f aca="false">IF(J5512="PosK",SUMIFS(K:K,J:J,"NegK",H:H,H5512),"")</f>
        <v/>
      </c>
      <c r="N5512" s="61" t="str">
        <f aca="false">IF(J5512="PosK",SUMIFS(K:K,J:J,"eDNA",H:H,H5512),"")</f>
        <v/>
      </c>
      <c r="Q5512" s="62"/>
    </row>
    <row r="5513" customFormat="false" ht="14.25" hidden="false" customHeight="false" outlineLevel="0" collapsed="false">
      <c r="A5513" s="0" t="s">
        <v>911</v>
      </c>
      <c r="B5513" s="52" t="s">
        <v>1223</v>
      </c>
      <c r="C5513" s="52" t="s">
        <v>751</v>
      </c>
      <c r="D5513" s="53" t="n">
        <v>0.1</v>
      </c>
      <c r="E5513" s="53" t="s">
        <v>748</v>
      </c>
      <c r="F5513" s="0" t="s">
        <v>1404</v>
      </c>
      <c r="G5513" s="0" t="str">
        <f aca="false">LEFT(B5513,2)</f>
        <v>22</v>
      </c>
      <c r="H5513" s="0" t="str">
        <f aca="false">I5513&amp;"_"&amp;G5513&amp;"_"&amp;F5513</f>
        <v>Karusse_22_20190117_DL2018108_NZahlesGym_koersel1</v>
      </c>
      <c r="I5513" s="61" t="str">
        <f aca="false">MID(RIGHT(B5513,LEN(B5513)-3),1,FIND("_",RIGHT(B5513,LEN(B5513)-3))-1)</f>
        <v>Karusse</v>
      </c>
      <c r="J5513" s="61" t="str">
        <f aca="false">TRIM(SUBSTITUTE(RIGHT(B5513,FIND(I5513,B5513)+1),"_",""))</f>
        <v>eDNA</v>
      </c>
      <c r="K5513" s="0" t="str">
        <f aca="false">IFERROR(VALUE(SUBSTITUTE(E5513,".",",")),E5513)</f>
        <v>No Ct</v>
      </c>
      <c r="L5513" s="61" t="str">
        <f aca="false">IF(J5513="PosK",SUMIFS(K:K,J:J,"PosK",H:H,H5513),"")</f>
        <v/>
      </c>
      <c r="M5513" s="61" t="str">
        <f aca="false">IF(J5513="PosK",SUMIFS(K:K,J:J,"NegK",H:H,H5513),"")</f>
        <v/>
      </c>
      <c r="N5513" s="61" t="str">
        <f aca="false">IF(J5513="PosK",SUMIFS(K:K,J:J,"eDNA",H:H,H5513),"")</f>
        <v/>
      </c>
      <c r="P5513" s="62"/>
      <c r="T5513" s="63"/>
      <c r="W5513" s="64"/>
    </row>
    <row r="5514" customFormat="false" ht="14.25" hidden="false" customHeight="false" outlineLevel="0" collapsed="false">
      <c r="A5514" s="0" t="s">
        <v>912</v>
      </c>
      <c r="B5514" s="52" t="s">
        <v>1014</v>
      </c>
      <c r="C5514" s="52" t="s">
        <v>743</v>
      </c>
      <c r="D5514" s="53" t="n">
        <v>0.1</v>
      </c>
      <c r="E5514" s="53" t="n">
        <v>27.37</v>
      </c>
      <c r="F5514" s="0" t="s">
        <v>1404</v>
      </c>
      <c r="G5514" s="0" t="str">
        <f aca="false">LEFT(B5514,2)</f>
        <v>23</v>
      </c>
      <c r="H5514" s="0" t="str">
        <f aca="false">I5514&amp;"_"&amp;G5514&amp;"_"&amp;F5514</f>
        <v>Karusse_23_20190117_DL2018108_NZahlesGym_koersel1</v>
      </c>
      <c r="I5514" s="61" t="str">
        <f aca="false">MID(RIGHT(B5514,LEN(B5514)-3),1,FIND("_",RIGHT(B5514,LEN(B5514)-3))-1)</f>
        <v>Karusse</v>
      </c>
      <c r="J5514" s="61" t="str">
        <f aca="false">TRIM(SUBSTITUTE(RIGHT(B5514,FIND(I5514,B5514)+1),"_",""))</f>
        <v>PosK</v>
      </c>
      <c r="K5514" s="0" t="n">
        <f aca="false">IFERROR(VALUE(SUBSTITUTE(E5514,".",",")),E5514)</f>
        <v>27.37</v>
      </c>
      <c r="L5514" s="61" t="n">
        <f aca="false">IF(J5514="PosK",SUMIFS(K:K,J:J,"PosK",H:H,H5514),"")</f>
        <v>54.74</v>
      </c>
      <c r="M5514" s="61" t="n">
        <f aca="false">IF(J5514="PosK",SUMIFS(K:K,J:J,"NegK",H:H,H5514),"")</f>
        <v>0</v>
      </c>
      <c r="N5514" s="61" t="n">
        <f aca="false">IF(J5514="PosK",SUMIFS(K:K,J:J,"eDNA",H:H,H5514),"")</f>
        <v>79.86</v>
      </c>
      <c r="P5514" s="62" t="n">
        <f aca="false">IF(K5516="No Ct",0,K5516)</f>
        <v>39.93</v>
      </c>
      <c r="Q5514" s="62" t="n">
        <f aca="false">IF(K5517="No Ct",0,K5517)</f>
        <v>0</v>
      </c>
      <c r="R5514" s="0" t="str">
        <f aca="false">IF(AND(L5514&gt;0,M5514=0),"Valid","Invalid")</f>
        <v>Valid</v>
      </c>
      <c r="S5514" s="0" t="str">
        <f aca="false">IF(OR(P5514&gt;1,Q5514&gt;1),"Present","Absent")</f>
        <v>Present</v>
      </c>
      <c r="T5514" s="63" t="str">
        <f aca="false">IF(OR(AND(P5514&gt;1,P5514&lt;41),AND(Q5514&gt;1,Q5514&lt;41)),"Ct&lt;41","Ct&gt;41")</f>
        <v>Ct&lt;41</v>
      </c>
      <c r="U5514" s="0" t="str">
        <f aca="false">I5514</f>
        <v>Karusse</v>
      </c>
      <c r="V5514" s="0" t="str">
        <f aca="false">MID(F5514,10,9)</f>
        <v>DL2018108</v>
      </c>
      <c r="W5514" s="64" t="str">
        <f aca="false">V5514&amp;"_"&amp;U5514&amp;"_"&amp;R5514&amp;"_"&amp;S5514&amp;"_"&amp;T5514</f>
        <v>DL2018108_Karusse_Valid_Present_Ct&lt;41</v>
      </c>
    </row>
    <row r="5515" customFormat="false" ht="14.25" hidden="false" customHeight="false" outlineLevel="0" collapsed="false">
      <c r="A5515" s="0" t="s">
        <v>914</v>
      </c>
      <c r="B5515" s="52" t="s">
        <v>1015</v>
      </c>
      <c r="C5515" s="52" t="s">
        <v>747</v>
      </c>
      <c r="D5515" s="53" t="n">
        <v>0.1</v>
      </c>
      <c r="E5515" s="53" t="s">
        <v>748</v>
      </c>
      <c r="F5515" s="0" t="s">
        <v>1404</v>
      </c>
      <c r="G5515" s="0" t="str">
        <f aca="false">LEFT(B5515,2)</f>
        <v>23</v>
      </c>
      <c r="H5515" s="0" t="str">
        <f aca="false">I5515&amp;"_"&amp;G5515&amp;"_"&amp;F5515</f>
        <v>Karusse_23_20190117_DL2018108_NZahlesGym_koersel1</v>
      </c>
      <c r="I5515" s="61" t="str">
        <f aca="false">MID(RIGHT(B5515,LEN(B5515)-3),1,FIND("_",RIGHT(B5515,LEN(B5515)-3))-1)</f>
        <v>Karusse</v>
      </c>
      <c r="J5515" s="61" t="str">
        <f aca="false">TRIM(SUBSTITUTE(RIGHT(B5515,FIND(I5515,B5515)+1),"_",""))</f>
        <v>NegK</v>
      </c>
      <c r="K5515" s="0" t="str">
        <f aca="false">IFERROR(VALUE(SUBSTITUTE(E5515,".",",")),E5515)</f>
        <v>No Ct</v>
      </c>
      <c r="L5515" s="61" t="str">
        <f aca="false">IF(J5515="PosK",SUMIFS(K:K,J:J,"PosK",H:H,H5515),"")</f>
        <v/>
      </c>
      <c r="M5515" s="61" t="str">
        <f aca="false">IF(J5515="PosK",SUMIFS(K:K,J:J,"NegK",H:H,H5515),"")</f>
        <v/>
      </c>
      <c r="N5515" s="61" t="str">
        <f aca="false">IF(J5515="PosK",SUMIFS(K:K,J:J,"eDNA",H:H,H5515),"")</f>
        <v/>
      </c>
    </row>
    <row r="5516" customFormat="false" ht="14.25" hidden="false" customHeight="false" outlineLevel="0" collapsed="false">
      <c r="A5516" s="0" t="s">
        <v>916</v>
      </c>
      <c r="B5516" s="52" t="s">
        <v>1016</v>
      </c>
      <c r="C5516" s="52" t="s">
        <v>751</v>
      </c>
      <c r="D5516" s="53" t="n">
        <v>0.1</v>
      </c>
      <c r="E5516" s="53" t="n">
        <v>39.93</v>
      </c>
      <c r="F5516" s="0" t="s">
        <v>1404</v>
      </c>
      <c r="G5516" s="0" t="str">
        <f aca="false">LEFT(B5516,2)</f>
        <v>23</v>
      </c>
      <c r="H5516" s="0" t="str">
        <f aca="false">I5516&amp;"_"&amp;G5516&amp;"_"&amp;F5516</f>
        <v>Karusse_23_20190117_DL2018108_NZahlesGym_koersel1</v>
      </c>
      <c r="I5516" s="61" t="str">
        <f aca="false">MID(RIGHT(B5516,LEN(B5516)-3),1,FIND("_",RIGHT(B5516,LEN(B5516)-3))-1)</f>
        <v>Karusse</v>
      </c>
      <c r="J5516" s="61" t="str">
        <f aca="false">TRIM(SUBSTITUTE(RIGHT(B5516,FIND(I5516,B5516)+1),"_",""))</f>
        <v>eDNA</v>
      </c>
      <c r="K5516" s="0" t="n">
        <f aca="false">IFERROR(VALUE(SUBSTITUTE(E5516,".",",")),E5516)</f>
        <v>39.93</v>
      </c>
      <c r="L5516" s="61" t="str">
        <f aca="false">IF(J5516="PosK",SUMIFS(K:K,J:J,"PosK",H:H,H5516),"")</f>
        <v/>
      </c>
      <c r="M5516" s="61" t="str">
        <f aca="false">IF(J5516="PosK",SUMIFS(K:K,J:J,"NegK",H:H,H5516),"")</f>
        <v/>
      </c>
      <c r="N5516" s="61" t="str">
        <f aca="false">IF(J5516="PosK",SUMIFS(K:K,J:J,"eDNA",H:H,H5516),"")</f>
        <v/>
      </c>
      <c r="Q5516" s="62"/>
    </row>
    <row r="5517" customFormat="false" ht="14.25" hidden="false" customHeight="false" outlineLevel="0" collapsed="false">
      <c r="A5517" s="0" t="s">
        <v>918</v>
      </c>
      <c r="B5517" s="52" t="s">
        <v>1016</v>
      </c>
      <c r="C5517" s="52" t="s">
        <v>751</v>
      </c>
      <c r="D5517" s="53" t="n">
        <v>0.1</v>
      </c>
      <c r="E5517" s="53" t="s">
        <v>748</v>
      </c>
      <c r="F5517" s="0" t="s">
        <v>1404</v>
      </c>
      <c r="G5517" s="0" t="str">
        <f aca="false">LEFT(B5517,2)</f>
        <v>23</v>
      </c>
      <c r="H5517" s="0" t="str">
        <f aca="false">I5517&amp;"_"&amp;G5517&amp;"_"&amp;F5517</f>
        <v>Karusse_23_20190117_DL2018108_NZahlesGym_koersel1</v>
      </c>
      <c r="I5517" s="61" t="str">
        <f aca="false">MID(RIGHT(B5517,LEN(B5517)-3),1,FIND("_",RIGHT(B5517,LEN(B5517)-3))-1)</f>
        <v>Karusse</v>
      </c>
      <c r="J5517" s="61" t="str">
        <f aca="false">TRIM(SUBSTITUTE(RIGHT(B5517,FIND(I5517,B5517)+1),"_",""))</f>
        <v>eDNA</v>
      </c>
      <c r="K5517" s="0" t="str">
        <f aca="false">IFERROR(VALUE(SUBSTITUTE(E5517,".",",")),E5517)</f>
        <v>No Ct</v>
      </c>
      <c r="L5517" s="61" t="str">
        <f aca="false">IF(J5517="PosK",SUMIFS(K:K,J:J,"PosK",H:H,H5517),"")</f>
        <v/>
      </c>
      <c r="M5517" s="61" t="str">
        <f aca="false">IF(J5517="PosK",SUMIFS(K:K,J:J,"NegK",H:H,H5517),"")</f>
        <v/>
      </c>
      <c r="N5517" s="61" t="str">
        <f aca="false">IF(J5517="PosK",SUMIFS(K:K,J:J,"eDNA",H:H,H5517),"")</f>
        <v/>
      </c>
      <c r="P5517" s="62"/>
      <c r="T5517" s="63"/>
      <c r="W5517" s="64"/>
    </row>
    <row r="5518" customFormat="false" ht="14.25" hidden="false" customHeight="false" outlineLevel="0" collapsed="false">
      <c r="A5518" s="0" t="s">
        <v>919</v>
      </c>
      <c r="B5518" s="52" t="s">
        <v>1224</v>
      </c>
      <c r="C5518" s="52" t="s">
        <v>743</v>
      </c>
      <c r="D5518" s="53" t="n">
        <v>0.1</v>
      </c>
      <c r="E5518" s="53" t="s">
        <v>748</v>
      </c>
      <c r="F5518" s="0" t="s">
        <v>1404</v>
      </c>
      <c r="G5518" s="0" t="str">
        <f aca="false">LEFT(B5518,2)</f>
        <v>24</v>
      </c>
      <c r="H5518" s="0" t="str">
        <f aca="false">I5518&amp;"_"&amp;G5518&amp;"_"&amp;F5518</f>
        <v>Soelvkarusse_24_20190117_DL2018108_NZahlesGym_koersel1</v>
      </c>
      <c r="I5518" s="61" t="str">
        <f aca="false">MID(RIGHT(B5518,LEN(B5518)-3),1,FIND("_",RIGHT(B5518,LEN(B5518)-3))-1)</f>
        <v>Soelvkarusse</v>
      </c>
      <c r="J5518" s="61" t="str">
        <f aca="false">TRIM(SUBSTITUTE(RIGHT(B5518,FIND(I5518,B5518)+1),"_",""))</f>
        <v>PosK</v>
      </c>
      <c r="K5518" s="0" t="str">
        <f aca="false">IFERROR(VALUE(SUBSTITUTE(E5518,".",",")),E5518)</f>
        <v>No Ct</v>
      </c>
      <c r="L5518" s="61" t="n">
        <f aca="false">IF(J5518="PosK",SUMIFS(K:K,J:J,"PosK",H:H,H5518),"")</f>
        <v>0</v>
      </c>
      <c r="M5518" s="61" t="n">
        <f aca="false">IF(J5518="PosK",SUMIFS(K:K,J:J,"NegK",H:H,H5518),"")</f>
        <v>0</v>
      </c>
      <c r="N5518" s="61" t="n">
        <f aca="false">IF(J5518="PosK",SUMIFS(K:K,J:J,"eDNA",H:H,H5518),"")</f>
        <v>0</v>
      </c>
      <c r="P5518" s="62" t="n">
        <f aca="false">IF(K5520="No Ct",0,K5520)</f>
        <v>0</v>
      </c>
      <c r="Q5518" s="62" t="n">
        <f aca="false">IF(K5521="No Ct",0,K5521)</f>
        <v>0</v>
      </c>
      <c r="R5518" s="0" t="str">
        <f aca="false">IF(AND(L5518&gt;0,M5518=0),"Valid","Invalid")</f>
        <v>Invalid</v>
      </c>
      <c r="S5518" s="0" t="str">
        <f aca="false">IF(OR(P5518&gt;1,Q5518&gt;1),"Present","Absent")</f>
        <v>Absent</v>
      </c>
      <c r="T5518" s="63" t="str">
        <f aca="false">IF(OR(AND(P5518&gt;1,P5518&lt;41),AND(Q5518&gt;1,Q5518&lt;41)),"Ct&lt;41","Ct&gt;41")</f>
        <v>Ct&gt;41</v>
      </c>
      <c r="U5518" s="0" t="str">
        <f aca="false">I5518</f>
        <v>Soelvkarusse</v>
      </c>
      <c r="V5518" s="0" t="str">
        <f aca="false">MID(F5518,10,9)</f>
        <v>DL2018108</v>
      </c>
      <c r="W5518" s="64" t="str">
        <f aca="false">V5518&amp;"_"&amp;U5518&amp;"_"&amp;R5518&amp;"_"&amp;S5518&amp;"_"&amp;T5518</f>
        <v>DL2018108_Soelvkarusse_Invalid_Absent_Ct&gt;41</v>
      </c>
    </row>
    <row r="5519" customFormat="false" ht="14.25" hidden="false" customHeight="false" outlineLevel="0" collapsed="false">
      <c r="A5519" s="0" t="s">
        <v>921</v>
      </c>
      <c r="B5519" s="52" t="s">
        <v>1225</v>
      </c>
      <c r="C5519" s="52" t="s">
        <v>747</v>
      </c>
      <c r="D5519" s="53" t="n">
        <v>0.1</v>
      </c>
      <c r="E5519" s="53" t="s">
        <v>748</v>
      </c>
      <c r="F5519" s="0" t="s">
        <v>1404</v>
      </c>
      <c r="G5519" s="0" t="str">
        <f aca="false">LEFT(B5519,2)</f>
        <v>24</v>
      </c>
      <c r="H5519" s="0" t="str">
        <f aca="false">I5519&amp;"_"&amp;G5519&amp;"_"&amp;F5519</f>
        <v>Soelvkarusse_24_20190117_DL2018108_NZahlesGym_koersel1</v>
      </c>
      <c r="I5519" s="61" t="str">
        <f aca="false">MID(RIGHT(B5519,LEN(B5519)-3),1,FIND("_",RIGHT(B5519,LEN(B5519)-3))-1)</f>
        <v>Soelvkarusse</v>
      </c>
      <c r="J5519" s="61" t="str">
        <f aca="false">TRIM(SUBSTITUTE(RIGHT(B5519,FIND(I5519,B5519)+1),"_",""))</f>
        <v>NegK</v>
      </c>
      <c r="K5519" s="0" t="str">
        <f aca="false">IFERROR(VALUE(SUBSTITUTE(E5519,".",",")),E5519)</f>
        <v>No Ct</v>
      </c>
      <c r="L5519" s="61" t="str">
        <f aca="false">IF(J5519="PosK",SUMIFS(K:K,J:J,"PosK",H:H,H5519),"")</f>
        <v/>
      </c>
      <c r="M5519" s="61" t="str">
        <f aca="false">IF(J5519="PosK",SUMIFS(K:K,J:J,"NegK",H:H,H5519),"")</f>
        <v/>
      </c>
      <c r="N5519" s="61" t="str">
        <f aca="false">IF(J5519="PosK",SUMIFS(K:K,J:J,"eDNA",H:H,H5519),"")</f>
        <v/>
      </c>
    </row>
    <row r="5520" customFormat="false" ht="14.25" hidden="false" customHeight="false" outlineLevel="0" collapsed="false">
      <c r="A5520" s="0" t="s">
        <v>923</v>
      </c>
      <c r="B5520" s="52" t="s">
        <v>1226</v>
      </c>
      <c r="C5520" s="52" t="s">
        <v>751</v>
      </c>
      <c r="D5520" s="53" t="n">
        <v>0.1</v>
      </c>
      <c r="E5520" s="53" t="s">
        <v>748</v>
      </c>
      <c r="F5520" s="0" t="s">
        <v>1404</v>
      </c>
      <c r="G5520" s="0" t="str">
        <f aca="false">LEFT(B5520,2)</f>
        <v>24</v>
      </c>
      <c r="H5520" s="0" t="str">
        <f aca="false">I5520&amp;"_"&amp;G5520&amp;"_"&amp;F5520</f>
        <v>Soelvkarusse_24_20190117_DL2018108_NZahlesGym_koersel1</v>
      </c>
      <c r="I5520" s="61" t="str">
        <f aca="false">MID(RIGHT(B5520,LEN(B5520)-3),1,FIND("_",RIGHT(B5520,LEN(B5520)-3))-1)</f>
        <v>Soelvkarusse</v>
      </c>
      <c r="J5520" s="61" t="str">
        <f aca="false">TRIM(SUBSTITUTE(RIGHT(B5520,FIND(I5520,B5520)+1),"_",""))</f>
        <v>eDNA</v>
      </c>
      <c r="K5520" s="0" t="str">
        <f aca="false">IFERROR(VALUE(SUBSTITUTE(E5520,".",",")),E5520)</f>
        <v>No Ct</v>
      </c>
      <c r="L5520" s="61" t="str">
        <f aca="false">IF(J5520="PosK",SUMIFS(K:K,J:J,"PosK",H:H,H5520),"")</f>
        <v/>
      </c>
      <c r="M5520" s="61" t="str">
        <f aca="false">IF(J5520="PosK",SUMIFS(K:K,J:J,"NegK",H:H,H5520),"")</f>
        <v/>
      </c>
      <c r="N5520" s="61" t="str">
        <f aca="false">IF(J5520="PosK",SUMIFS(K:K,J:J,"eDNA",H:H,H5520),"")</f>
        <v/>
      </c>
      <c r="Q5520" s="62"/>
    </row>
    <row r="5521" customFormat="false" ht="14.25" hidden="false" customHeight="false" outlineLevel="0" collapsed="false">
      <c r="A5521" s="0" t="s">
        <v>925</v>
      </c>
      <c r="B5521" s="52" t="s">
        <v>1226</v>
      </c>
      <c r="C5521" s="52" t="s">
        <v>751</v>
      </c>
      <c r="D5521" s="53" t="n">
        <v>0.1</v>
      </c>
      <c r="E5521" s="53" t="s">
        <v>748</v>
      </c>
      <c r="F5521" s="0" t="s">
        <v>1404</v>
      </c>
      <c r="G5521" s="0" t="str">
        <f aca="false">LEFT(B5521,2)</f>
        <v>24</v>
      </c>
      <c r="H5521" s="0" t="str">
        <f aca="false">I5521&amp;"_"&amp;G5521&amp;"_"&amp;F5521</f>
        <v>Soelvkarusse_24_20190117_DL2018108_NZahlesGym_koersel1</v>
      </c>
      <c r="I5521" s="61" t="str">
        <f aca="false">MID(RIGHT(B5521,LEN(B5521)-3),1,FIND("_",RIGHT(B5521,LEN(B5521)-3))-1)</f>
        <v>Soelvkarusse</v>
      </c>
      <c r="J5521" s="61" t="str">
        <f aca="false">TRIM(SUBSTITUTE(RIGHT(B5521,FIND(I5521,B5521)+1),"_",""))</f>
        <v>eDNA</v>
      </c>
      <c r="K5521" s="0" t="str">
        <f aca="false">IFERROR(VALUE(SUBSTITUTE(E5521,".",",")),E5521)</f>
        <v>No Ct</v>
      </c>
      <c r="L5521" s="61" t="str">
        <f aca="false">IF(J5521="PosK",SUMIFS(K:K,J:J,"PosK",H:H,H5521),"")</f>
        <v/>
      </c>
      <c r="M5521" s="61" t="str">
        <f aca="false">IF(J5521="PosK",SUMIFS(K:K,J:J,"NegK",H:H,H5521),"")</f>
        <v/>
      </c>
      <c r="N5521" s="61" t="str">
        <f aca="false">IF(J5521="PosK",SUMIFS(K:K,J:J,"eDNA",H:H,H5521),"")</f>
        <v/>
      </c>
      <c r="P5521" s="62"/>
      <c r="T5521" s="63"/>
      <c r="W5521" s="64"/>
    </row>
    <row r="5522" customFormat="false" ht="14.25" hidden="false" customHeight="false" outlineLevel="0" collapsed="false">
      <c r="A5522" s="0" t="s">
        <v>741</v>
      </c>
      <c r="B5522" s="52" t="s">
        <v>1020</v>
      </c>
      <c r="C5522" s="52" t="s">
        <v>743</v>
      </c>
      <c r="D5522" s="53" t="n">
        <v>0.1</v>
      </c>
      <c r="E5522" s="53" t="s">
        <v>748</v>
      </c>
      <c r="F5522" s="0" t="s">
        <v>1405</v>
      </c>
      <c r="G5522" s="0" t="str">
        <f aca="false">LEFT(B5522,2)</f>
        <v>25</v>
      </c>
      <c r="H5522" s="0" t="str">
        <f aca="false">I5522&amp;"_"&amp;G5522&amp;"_"&amp;F5522</f>
        <v>Loegfroe_25_20190117_DL2018108_NZahlesGym_koersel2</v>
      </c>
      <c r="I5522" s="61" t="str">
        <f aca="false">MID(RIGHT(B5522,LEN(B5522)-3),1,FIND("_",RIGHT(B5522,LEN(B5522)-3))-1)</f>
        <v>Loegfroe</v>
      </c>
      <c r="J5522" s="61" t="str">
        <f aca="false">TRIM(SUBSTITUTE(RIGHT(B5522,FIND(I5522,B5522)+1),"_",""))</f>
        <v>PosK</v>
      </c>
      <c r="K5522" s="0" t="str">
        <f aca="false">IFERROR(VALUE(SUBSTITUTE(E5522,".",",")),E5522)</f>
        <v>No Ct</v>
      </c>
      <c r="L5522" s="61" t="n">
        <f aca="false">IF(J5522="PosK",SUMIFS(K:K,J:J,"PosK",H:H,H5522),"")</f>
        <v>0</v>
      </c>
      <c r="M5522" s="61" t="n">
        <f aca="false">IF(J5522="PosK",SUMIFS(K:K,J:J,"NegK",H:H,H5522),"")</f>
        <v>34.69</v>
      </c>
      <c r="N5522" s="61" t="n">
        <f aca="false">IF(J5522="PosK",SUMIFS(K:K,J:J,"eDNA",H:H,H5522),"")</f>
        <v>0</v>
      </c>
      <c r="P5522" s="62" t="n">
        <f aca="false">IF(K5524="No Ct",0,K5524)</f>
        <v>0</v>
      </c>
      <c r="Q5522" s="62" t="n">
        <f aca="false">IF(K5525="No Ct",0,K5525)</f>
        <v>0</v>
      </c>
      <c r="R5522" s="0" t="str">
        <f aca="false">IF(AND(L5522&gt;0,M5522=0),"Valid","Invalid")</f>
        <v>Invalid</v>
      </c>
      <c r="S5522" s="0" t="str">
        <f aca="false">IF(OR(P5522&gt;1,Q5522&gt;1),"Present","Absent")</f>
        <v>Absent</v>
      </c>
      <c r="T5522" s="63" t="str">
        <f aca="false">IF(OR(AND(P5522&gt;1,P5522&lt;41),AND(Q5522&gt;1,Q5522&lt;41)),"Ct&lt;41","Ct&gt;41")</f>
        <v>Ct&gt;41</v>
      </c>
      <c r="U5522" s="0" t="str">
        <f aca="false">I5522</f>
        <v>Loegfroe</v>
      </c>
      <c r="V5522" s="0" t="str">
        <f aca="false">MID(F5522,10,9)</f>
        <v>DL2018108</v>
      </c>
      <c r="W5522" s="64" t="str">
        <f aca="false">V5522&amp;"_"&amp;U5522&amp;"_"&amp;R5522&amp;"_"&amp;S5522&amp;"_"&amp;T5522</f>
        <v>DL2018108_Loegfroe_Invalid_Absent_Ct&gt;41</v>
      </c>
    </row>
    <row r="5523" customFormat="false" ht="14.25" hidden="false" customHeight="false" outlineLevel="0" collapsed="false">
      <c r="A5523" s="0" t="s">
        <v>745</v>
      </c>
      <c r="B5523" s="52" t="s">
        <v>1022</v>
      </c>
      <c r="C5523" s="52" t="s">
        <v>747</v>
      </c>
      <c r="D5523" s="53" t="n">
        <v>0.1</v>
      </c>
      <c r="E5523" s="53" t="s">
        <v>748</v>
      </c>
      <c r="F5523" s="0" t="s">
        <v>1405</v>
      </c>
      <c r="G5523" s="0" t="str">
        <f aca="false">LEFT(B5523,2)</f>
        <v>25</v>
      </c>
      <c r="H5523" s="0" t="str">
        <f aca="false">I5523&amp;"_"&amp;G5523&amp;"_"&amp;F5523</f>
        <v>Loegfroe_25_20190117_DL2018108_NZahlesGym_koersel2</v>
      </c>
      <c r="I5523" s="61" t="str">
        <f aca="false">MID(RIGHT(B5523,LEN(B5523)-3),1,FIND("_",RIGHT(B5523,LEN(B5523)-3))-1)</f>
        <v>Loegfroe</v>
      </c>
      <c r="J5523" s="61" t="str">
        <f aca="false">TRIM(SUBSTITUTE(RIGHT(B5523,FIND(I5523,B5523)+1),"_",""))</f>
        <v>NegK</v>
      </c>
      <c r="K5523" s="0" t="str">
        <f aca="false">IFERROR(VALUE(SUBSTITUTE(E5523,".",",")),E5523)</f>
        <v>No Ct</v>
      </c>
      <c r="L5523" s="61" t="str">
        <f aca="false">IF(J5523="PosK",SUMIFS(K:K,J:J,"PosK",H:H,H5523),"")</f>
        <v/>
      </c>
      <c r="M5523" s="61" t="str">
        <f aca="false">IF(J5523="PosK",SUMIFS(K:K,J:J,"NegK",H:H,H5523),"")</f>
        <v/>
      </c>
      <c r="N5523" s="61" t="str">
        <f aca="false">IF(J5523="PosK",SUMIFS(K:K,J:J,"eDNA",H:H,H5523),"")</f>
        <v/>
      </c>
    </row>
    <row r="5524" customFormat="false" ht="14.25" hidden="false" customHeight="false" outlineLevel="0" collapsed="false">
      <c r="A5524" s="0" t="s">
        <v>749</v>
      </c>
      <c r="B5524" s="52" t="s">
        <v>1023</v>
      </c>
      <c r="C5524" s="52" t="s">
        <v>751</v>
      </c>
      <c r="D5524" s="53" t="n">
        <v>0.1</v>
      </c>
      <c r="E5524" s="53" t="s">
        <v>748</v>
      </c>
      <c r="F5524" s="0" t="s">
        <v>1405</v>
      </c>
      <c r="G5524" s="0" t="str">
        <f aca="false">LEFT(B5524,2)</f>
        <v>25</v>
      </c>
      <c r="H5524" s="0" t="str">
        <f aca="false">I5524&amp;"_"&amp;G5524&amp;"_"&amp;F5524</f>
        <v>Loegfroe_25_20190117_DL2018108_NZahlesGym_koersel2</v>
      </c>
      <c r="I5524" s="61" t="str">
        <f aca="false">MID(RIGHT(B5524,LEN(B5524)-3),1,FIND("_",RIGHT(B5524,LEN(B5524)-3))-1)</f>
        <v>Loegfroe</v>
      </c>
      <c r="J5524" s="61" t="str">
        <f aca="false">TRIM(SUBSTITUTE(RIGHT(B5524,FIND(I5524,B5524)+1),"_",""))</f>
        <v>eDNA</v>
      </c>
      <c r="K5524" s="0" t="str">
        <f aca="false">IFERROR(VALUE(SUBSTITUTE(E5524,".",",")),E5524)</f>
        <v>No Ct</v>
      </c>
      <c r="L5524" s="61" t="str">
        <f aca="false">IF(J5524="PosK",SUMIFS(K:K,J:J,"PosK",H:H,H5524),"")</f>
        <v/>
      </c>
      <c r="M5524" s="61" t="str">
        <f aca="false">IF(J5524="PosK",SUMIFS(K:K,J:J,"NegK",H:H,H5524),"")</f>
        <v/>
      </c>
      <c r="N5524" s="61" t="str">
        <f aca="false">IF(J5524="PosK",SUMIFS(K:K,J:J,"eDNA",H:H,H5524),"")</f>
        <v/>
      </c>
      <c r="Q5524" s="62"/>
    </row>
    <row r="5525" customFormat="false" ht="14.25" hidden="false" customHeight="false" outlineLevel="0" collapsed="false">
      <c r="A5525" s="0" t="s">
        <v>752</v>
      </c>
      <c r="B5525" s="52" t="s">
        <v>1023</v>
      </c>
      <c r="C5525" s="52" t="s">
        <v>751</v>
      </c>
      <c r="D5525" s="53" t="n">
        <v>0.1</v>
      </c>
      <c r="E5525" s="53" t="s">
        <v>748</v>
      </c>
      <c r="F5525" s="0" t="s">
        <v>1405</v>
      </c>
      <c r="G5525" s="0" t="str">
        <f aca="false">LEFT(B5525,2)</f>
        <v>25</v>
      </c>
      <c r="H5525" s="0" t="str">
        <f aca="false">I5525&amp;"_"&amp;G5525&amp;"_"&amp;F5525</f>
        <v>Loegfroe_25_20190117_DL2018108_NZahlesGym_koersel2</v>
      </c>
      <c r="I5525" s="61" t="str">
        <f aca="false">MID(RIGHT(B5525,LEN(B5525)-3),1,FIND("_",RIGHT(B5525,LEN(B5525)-3))-1)</f>
        <v>Loegfroe</v>
      </c>
      <c r="J5525" s="61" t="str">
        <f aca="false">TRIM(SUBSTITUTE(RIGHT(B5525,FIND(I5525,B5525)+1),"_",""))</f>
        <v>eDNA</v>
      </c>
      <c r="K5525" s="0" t="str">
        <f aca="false">IFERROR(VALUE(SUBSTITUTE(E5525,".",",")),E5525)</f>
        <v>No Ct</v>
      </c>
      <c r="L5525" s="61" t="str">
        <f aca="false">IF(J5525="PosK",SUMIFS(K:K,J:J,"PosK",H:H,H5525),"")</f>
        <v/>
      </c>
      <c r="M5525" s="61" t="str">
        <f aca="false">IF(J5525="PosK",SUMIFS(K:K,J:J,"NegK",H:H,H5525),"")</f>
        <v/>
      </c>
      <c r="N5525" s="61" t="str">
        <f aca="false">IF(J5525="PosK",SUMIFS(K:K,J:J,"eDNA",H:H,H5525),"")</f>
        <v/>
      </c>
      <c r="P5525" s="62"/>
      <c r="T5525" s="63"/>
      <c r="W5525" s="64"/>
    </row>
    <row r="5526" customFormat="false" ht="14.25" hidden="false" customHeight="false" outlineLevel="0" collapsed="false">
      <c r="A5526" s="0" t="s">
        <v>754</v>
      </c>
      <c r="B5526" s="52" t="s">
        <v>1025</v>
      </c>
      <c r="C5526" s="52" t="s">
        <v>743</v>
      </c>
      <c r="D5526" s="53" t="n">
        <v>0.1</v>
      </c>
      <c r="E5526" s="53" t="n">
        <v>35.21</v>
      </c>
      <c r="F5526" s="0" t="s">
        <v>1405</v>
      </c>
      <c r="G5526" s="0" t="str">
        <f aca="false">LEFT(B5526,2)</f>
        <v>26</v>
      </c>
      <c r="H5526" s="0" t="str">
        <f aca="false">I5526&amp;"_"&amp;G5526&amp;"_"&amp;F5526</f>
        <v>StorVandsalamander_26_20190117_DL2018108_NZahlesGym_koersel2</v>
      </c>
      <c r="I5526" s="61" t="str">
        <f aca="false">MID(RIGHT(B5526,LEN(B5526)-3),1,FIND("_",RIGHT(B5526,LEN(B5526)-3))-1)</f>
        <v>StorVandsalamander</v>
      </c>
      <c r="J5526" s="61" t="str">
        <f aca="false">TRIM(SUBSTITUTE(RIGHT(B5526,FIND(I5526,B5526)+1),"_",""))</f>
        <v>PosK</v>
      </c>
      <c r="K5526" s="0" t="n">
        <f aca="false">IFERROR(VALUE(SUBSTITUTE(E5526,".",",")),E5526)</f>
        <v>35.21</v>
      </c>
      <c r="L5526" s="61" t="n">
        <f aca="false">IF(J5526="PosK",SUMIFS(K:K,J:J,"PosK",H:H,H5526),"")</f>
        <v>35.21</v>
      </c>
      <c r="M5526" s="61" t="n">
        <f aca="false">IF(J5526="PosK",SUMIFS(K:K,J:J,"NegK",H:H,H5526),"")</f>
        <v>36.98</v>
      </c>
      <c r="N5526" s="61" t="n">
        <f aca="false">IF(J5526="PosK",SUMIFS(K:K,J:J,"eDNA",H:H,H5526),"")</f>
        <v>36.14</v>
      </c>
      <c r="P5526" s="62" t="n">
        <f aca="false">IF(K5528="No Ct",0,K5528)</f>
        <v>0</v>
      </c>
      <c r="Q5526" s="62" t="n">
        <f aca="false">IF(K5529="No Ct",0,K5529)</f>
        <v>0</v>
      </c>
      <c r="R5526" s="0" t="str">
        <f aca="false">IF(AND(L5526&gt;0,M5526=0),"Valid","Invalid")</f>
        <v>Invalid</v>
      </c>
      <c r="S5526" s="0" t="str">
        <f aca="false">IF(OR(P5526&gt;1,Q5526&gt;1),"Present","Absent")</f>
        <v>Absent</v>
      </c>
      <c r="T5526" s="63" t="str">
        <f aca="false">IF(OR(AND(P5526&gt;1,P5526&lt;41),AND(Q5526&gt;1,Q5526&lt;41)),"Ct&lt;41","Ct&gt;41")</f>
        <v>Ct&gt;41</v>
      </c>
      <c r="U5526" s="0" t="str">
        <f aca="false">I5526</f>
        <v>StorVandsalamander</v>
      </c>
      <c r="V5526" s="0" t="str">
        <f aca="false">MID(F5526,10,9)</f>
        <v>DL2018108</v>
      </c>
      <c r="W5526" s="64" t="str">
        <f aca="false">V5526&amp;"_"&amp;U5526&amp;"_"&amp;R5526&amp;"_"&amp;S5526&amp;"_"&amp;T5526</f>
        <v>DL2018108_StorVandsalamander_Invalid_Absent_Ct&gt;41</v>
      </c>
    </row>
    <row r="5527" customFormat="false" ht="14.25" hidden="false" customHeight="false" outlineLevel="0" collapsed="false">
      <c r="A5527" s="0" t="s">
        <v>756</v>
      </c>
      <c r="B5527" s="52" t="s">
        <v>1026</v>
      </c>
      <c r="C5527" s="52" t="s">
        <v>747</v>
      </c>
      <c r="D5527" s="53" t="n">
        <v>0.1</v>
      </c>
      <c r="E5527" s="53" t="s">
        <v>748</v>
      </c>
      <c r="F5527" s="0" t="s">
        <v>1405</v>
      </c>
      <c r="G5527" s="0" t="str">
        <f aca="false">LEFT(B5527,2)</f>
        <v>26</v>
      </c>
      <c r="H5527" s="0" t="str">
        <f aca="false">I5527&amp;"_"&amp;G5527&amp;"_"&amp;F5527</f>
        <v>StorVandsalamander_26_20190117_DL2018108_NZahlesGym_koersel2</v>
      </c>
      <c r="I5527" s="61" t="str">
        <f aca="false">MID(RIGHT(B5527,LEN(B5527)-3),1,FIND("_",RIGHT(B5527,LEN(B5527)-3))-1)</f>
        <v>StorVandsalamander</v>
      </c>
      <c r="J5527" s="61" t="str">
        <f aca="false">TRIM(SUBSTITUTE(RIGHT(B5527,FIND(I5527,B5527)+1),"_",""))</f>
        <v>NegK</v>
      </c>
      <c r="K5527" s="0" t="str">
        <f aca="false">IFERROR(VALUE(SUBSTITUTE(E5527,".",",")),E5527)</f>
        <v>No Ct</v>
      </c>
      <c r="L5527" s="61" t="str">
        <f aca="false">IF(J5527="PosK",SUMIFS(K:K,J:J,"PosK",H:H,H5527),"")</f>
        <v/>
      </c>
      <c r="M5527" s="61" t="str">
        <f aca="false">IF(J5527="PosK",SUMIFS(K:K,J:J,"NegK",H:H,H5527),"")</f>
        <v/>
      </c>
      <c r="N5527" s="61" t="str">
        <f aca="false">IF(J5527="PosK",SUMIFS(K:K,J:J,"eDNA",H:H,H5527),"")</f>
        <v/>
      </c>
    </row>
    <row r="5528" customFormat="false" ht="14.25" hidden="false" customHeight="false" outlineLevel="0" collapsed="false">
      <c r="A5528" s="0" t="s">
        <v>758</v>
      </c>
      <c r="B5528" s="52" t="s">
        <v>1027</v>
      </c>
      <c r="C5528" s="52" t="s">
        <v>751</v>
      </c>
      <c r="D5528" s="53" t="n">
        <v>0.1</v>
      </c>
      <c r="E5528" s="53" t="s">
        <v>748</v>
      </c>
      <c r="F5528" s="0" t="s">
        <v>1405</v>
      </c>
      <c r="G5528" s="0" t="str">
        <f aca="false">LEFT(B5528,2)</f>
        <v>26</v>
      </c>
      <c r="H5528" s="0" t="str">
        <f aca="false">I5528&amp;"_"&amp;G5528&amp;"_"&amp;F5528</f>
        <v>StorVandsalamander_26_20190117_DL2018108_NZahlesGym_koersel2</v>
      </c>
      <c r="I5528" s="61" t="str">
        <f aca="false">MID(RIGHT(B5528,LEN(B5528)-3),1,FIND("_",RIGHT(B5528,LEN(B5528)-3))-1)</f>
        <v>StorVandsalamander</v>
      </c>
      <c r="J5528" s="61" t="str">
        <f aca="false">TRIM(SUBSTITUTE(RIGHT(B5528,FIND(I5528,B5528)+1),"_",""))</f>
        <v>eDNA</v>
      </c>
      <c r="K5528" s="0" t="str">
        <f aca="false">IFERROR(VALUE(SUBSTITUTE(E5528,".",",")),E5528)</f>
        <v>No Ct</v>
      </c>
      <c r="L5528" s="61" t="str">
        <f aca="false">IF(J5528="PosK",SUMIFS(K:K,J:J,"PosK",H:H,H5528),"")</f>
        <v/>
      </c>
      <c r="M5528" s="61" t="str">
        <f aca="false">IF(J5528="PosK",SUMIFS(K:K,J:J,"NegK",H:H,H5528),"")</f>
        <v/>
      </c>
      <c r="N5528" s="61" t="str">
        <f aca="false">IF(J5528="PosK",SUMIFS(K:K,J:J,"eDNA",H:H,H5528),"")</f>
        <v/>
      </c>
      <c r="Q5528" s="62"/>
    </row>
    <row r="5529" customFormat="false" ht="14.25" hidden="false" customHeight="false" outlineLevel="0" collapsed="false">
      <c r="A5529" s="0" t="s">
        <v>760</v>
      </c>
      <c r="B5529" s="52" t="s">
        <v>1027</v>
      </c>
      <c r="C5529" s="52" t="s">
        <v>751</v>
      </c>
      <c r="D5529" s="53" t="n">
        <v>0.1</v>
      </c>
      <c r="E5529" s="53" t="s">
        <v>748</v>
      </c>
      <c r="F5529" s="0" t="s">
        <v>1405</v>
      </c>
      <c r="G5529" s="0" t="str">
        <f aca="false">LEFT(B5529,2)</f>
        <v>26</v>
      </c>
      <c r="H5529" s="0" t="str">
        <f aca="false">I5529&amp;"_"&amp;G5529&amp;"_"&amp;F5529</f>
        <v>StorVandsalamander_26_20190117_DL2018108_NZahlesGym_koersel2</v>
      </c>
      <c r="I5529" s="61" t="str">
        <f aca="false">MID(RIGHT(B5529,LEN(B5529)-3),1,FIND("_",RIGHT(B5529,LEN(B5529)-3))-1)</f>
        <v>StorVandsalamander</v>
      </c>
      <c r="J5529" s="61" t="str">
        <f aca="false">TRIM(SUBSTITUTE(RIGHT(B5529,FIND(I5529,B5529)+1),"_",""))</f>
        <v>eDNA</v>
      </c>
      <c r="K5529" s="0" t="str">
        <f aca="false">IFERROR(VALUE(SUBSTITUTE(E5529,".",",")),E5529)</f>
        <v>No Ct</v>
      </c>
      <c r="L5529" s="61" t="str">
        <f aca="false">IF(J5529="PosK",SUMIFS(K:K,J:J,"PosK",H:H,H5529),"")</f>
        <v/>
      </c>
      <c r="M5529" s="61" t="str">
        <f aca="false">IF(J5529="PosK",SUMIFS(K:K,J:J,"NegK",H:H,H5529),"")</f>
        <v/>
      </c>
      <c r="N5529" s="61" t="str">
        <f aca="false">IF(J5529="PosK",SUMIFS(K:K,J:J,"eDNA",H:H,H5529),"")</f>
        <v/>
      </c>
      <c r="P5529" s="62"/>
      <c r="T5529" s="63"/>
      <c r="W5529" s="64"/>
    </row>
    <row r="5530" customFormat="false" ht="14.25" hidden="false" customHeight="false" outlineLevel="0" collapsed="false">
      <c r="A5530" s="0" t="s">
        <v>762</v>
      </c>
      <c r="B5530" s="52" t="s">
        <v>1029</v>
      </c>
      <c r="C5530" s="52" t="s">
        <v>743</v>
      </c>
      <c r="D5530" s="53" t="n">
        <v>0.1</v>
      </c>
      <c r="E5530" s="53" t="n">
        <v>23.27</v>
      </c>
      <c r="F5530" s="0" t="s">
        <v>1405</v>
      </c>
      <c r="G5530" s="0" t="str">
        <f aca="false">LEFT(B5530,2)</f>
        <v>27</v>
      </c>
      <c r="H5530" s="0" t="str">
        <f aca="false">I5530&amp;"_"&amp;G5530&amp;"_"&amp;F5530</f>
        <v>Strandtudse_27_20190117_DL2018108_NZahlesGym_koersel2</v>
      </c>
      <c r="I5530" s="61" t="str">
        <f aca="false">MID(RIGHT(B5530,LEN(B5530)-3),1,FIND("_",RIGHT(B5530,LEN(B5530)-3))-1)</f>
        <v>Strandtudse</v>
      </c>
      <c r="J5530" s="61" t="str">
        <f aca="false">TRIM(SUBSTITUTE(RIGHT(B5530,FIND(I5530,B5530)+1),"_",""))</f>
        <v>PosK</v>
      </c>
      <c r="K5530" s="0" t="n">
        <f aca="false">IFERROR(VALUE(SUBSTITUTE(E5530,".",",")),E5530)</f>
        <v>23.27</v>
      </c>
      <c r="L5530" s="61" t="n">
        <f aca="false">IF(J5530="PosK",SUMIFS(K:K,J:J,"PosK",H:H,H5530),"")</f>
        <v>23.27</v>
      </c>
      <c r="M5530" s="61" t="n">
        <f aca="false">IF(J5530="PosK",SUMIFS(K:K,J:J,"NegK",H:H,H5530),"")</f>
        <v>0</v>
      </c>
      <c r="N5530" s="61" t="n">
        <f aca="false">IF(J5530="PosK",SUMIFS(K:K,J:J,"eDNA",H:H,H5530),"")</f>
        <v>0</v>
      </c>
      <c r="P5530" s="62" t="n">
        <f aca="false">IF(K5532="No Ct",0,K5532)</f>
        <v>0</v>
      </c>
      <c r="Q5530" s="62" t="n">
        <f aca="false">IF(K5533="No Ct",0,K5533)</f>
        <v>0</v>
      </c>
      <c r="R5530" s="0" t="str">
        <f aca="false">IF(AND(L5530&gt;0,M5530=0),"Valid","Invalid")</f>
        <v>Valid</v>
      </c>
      <c r="S5530" s="0" t="str">
        <f aca="false">IF(OR(P5530&gt;1,Q5530&gt;1),"Present","Absent")</f>
        <v>Absent</v>
      </c>
      <c r="T5530" s="63" t="str">
        <f aca="false">IF(OR(AND(P5530&gt;1,P5530&lt;41),AND(Q5530&gt;1,Q5530&lt;41)),"Ct&lt;41","Ct&gt;41")</f>
        <v>Ct&gt;41</v>
      </c>
      <c r="U5530" s="0" t="str">
        <f aca="false">I5530</f>
        <v>Strandtudse</v>
      </c>
      <c r="V5530" s="0" t="str">
        <f aca="false">MID(F5530,10,9)</f>
        <v>DL2018108</v>
      </c>
      <c r="W5530" s="64" t="str">
        <f aca="false">V5530&amp;"_"&amp;U5530&amp;"_"&amp;R5530&amp;"_"&amp;S5530&amp;"_"&amp;T5530</f>
        <v>DL2018108_Strandtudse_Valid_Absent_Ct&gt;41</v>
      </c>
    </row>
    <row r="5531" customFormat="false" ht="14.25" hidden="false" customHeight="false" outlineLevel="0" collapsed="false">
      <c r="A5531" s="0" t="s">
        <v>764</v>
      </c>
      <c r="B5531" s="52" t="s">
        <v>1030</v>
      </c>
      <c r="C5531" s="52" t="s">
        <v>747</v>
      </c>
      <c r="D5531" s="53" t="n">
        <v>0.1</v>
      </c>
      <c r="E5531" s="53" t="s">
        <v>748</v>
      </c>
      <c r="F5531" s="0" t="s">
        <v>1405</v>
      </c>
      <c r="G5531" s="0" t="str">
        <f aca="false">LEFT(B5531,2)</f>
        <v>27</v>
      </c>
      <c r="H5531" s="0" t="str">
        <f aca="false">I5531&amp;"_"&amp;G5531&amp;"_"&amp;F5531</f>
        <v>Strandtudse_27_20190117_DL2018108_NZahlesGym_koersel2</v>
      </c>
      <c r="I5531" s="61" t="str">
        <f aca="false">MID(RIGHT(B5531,LEN(B5531)-3),1,FIND("_",RIGHT(B5531,LEN(B5531)-3))-1)</f>
        <v>Strandtudse</v>
      </c>
      <c r="J5531" s="61" t="str">
        <f aca="false">TRIM(SUBSTITUTE(RIGHT(B5531,FIND(I5531,B5531)+1),"_",""))</f>
        <v>NegK</v>
      </c>
      <c r="K5531" s="0" t="str">
        <f aca="false">IFERROR(VALUE(SUBSTITUTE(E5531,".",",")),E5531)</f>
        <v>No Ct</v>
      </c>
      <c r="L5531" s="61" t="str">
        <f aca="false">IF(J5531="PosK",SUMIFS(K:K,J:J,"PosK",H:H,H5531),"")</f>
        <v/>
      </c>
      <c r="M5531" s="61" t="str">
        <f aca="false">IF(J5531="PosK",SUMIFS(K:K,J:J,"NegK",H:H,H5531),"")</f>
        <v/>
      </c>
      <c r="N5531" s="61" t="str">
        <f aca="false">IF(J5531="PosK",SUMIFS(K:K,J:J,"eDNA",H:H,H5531),"")</f>
        <v/>
      </c>
    </row>
    <row r="5532" customFormat="false" ht="14.25" hidden="false" customHeight="false" outlineLevel="0" collapsed="false">
      <c r="A5532" s="0" t="s">
        <v>766</v>
      </c>
      <c r="B5532" s="52" t="s">
        <v>1031</v>
      </c>
      <c r="C5532" s="52" t="s">
        <v>751</v>
      </c>
      <c r="D5532" s="53" t="n">
        <v>0.1</v>
      </c>
      <c r="E5532" s="53" t="s">
        <v>748</v>
      </c>
      <c r="F5532" s="0" t="s">
        <v>1405</v>
      </c>
      <c r="G5532" s="0" t="str">
        <f aca="false">LEFT(B5532,2)</f>
        <v>27</v>
      </c>
      <c r="H5532" s="0" t="str">
        <f aca="false">I5532&amp;"_"&amp;G5532&amp;"_"&amp;F5532</f>
        <v>Strandtudse_27_20190117_DL2018108_NZahlesGym_koersel2</v>
      </c>
      <c r="I5532" s="61" t="str">
        <f aca="false">MID(RIGHT(B5532,LEN(B5532)-3),1,FIND("_",RIGHT(B5532,LEN(B5532)-3))-1)</f>
        <v>Strandtudse</v>
      </c>
      <c r="J5532" s="61" t="str">
        <f aca="false">TRIM(SUBSTITUTE(RIGHT(B5532,FIND(I5532,B5532)+1),"_",""))</f>
        <v>eDNA</v>
      </c>
      <c r="K5532" s="0" t="str">
        <f aca="false">IFERROR(VALUE(SUBSTITUTE(E5532,".",",")),E5532)</f>
        <v>No Ct</v>
      </c>
      <c r="L5532" s="61" t="str">
        <f aca="false">IF(J5532="PosK",SUMIFS(K:K,J:J,"PosK",H:H,H5532),"")</f>
        <v/>
      </c>
      <c r="M5532" s="61" t="str">
        <f aca="false">IF(J5532="PosK",SUMIFS(K:K,J:J,"NegK",H:H,H5532),"")</f>
        <v/>
      </c>
      <c r="N5532" s="61" t="str">
        <f aca="false">IF(J5532="PosK",SUMIFS(K:K,J:J,"eDNA",H:H,H5532),"")</f>
        <v/>
      </c>
      <c r="Q5532" s="62"/>
    </row>
    <row r="5533" customFormat="false" ht="14.25" hidden="false" customHeight="false" outlineLevel="0" collapsed="false">
      <c r="A5533" s="0" t="s">
        <v>768</v>
      </c>
      <c r="B5533" s="52" t="s">
        <v>1031</v>
      </c>
      <c r="C5533" s="52" t="s">
        <v>751</v>
      </c>
      <c r="D5533" s="53" t="n">
        <v>0.1</v>
      </c>
      <c r="E5533" s="53" t="s">
        <v>748</v>
      </c>
      <c r="F5533" s="0" t="s">
        <v>1405</v>
      </c>
      <c r="G5533" s="0" t="str">
        <f aca="false">LEFT(B5533,2)</f>
        <v>27</v>
      </c>
      <c r="H5533" s="0" t="str">
        <f aca="false">I5533&amp;"_"&amp;G5533&amp;"_"&amp;F5533</f>
        <v>Strandtudse_27_20190117_DL2018108_NZahlesGym_koersel2</v>
      </c>
      <c r="I5533" s="61" t="str">
        <f aca="false">MID(RIGHT(B5533,LEN(B5533)-3),1,FIND("_",RIGHT(B5533,LEN(B5533)-3))-1)</f>
        <v>Strandtudse</v>
      </c>
      <c r="J5533" s="61" t="str">
        <f aca="false">TRIM(SUBSTITUTE(RIGHT(B5533,FIND(I5533,B5533)+1),"_",""))</f>
        <v>eDNA</v>
      </c>
      <c r="K5533" s="0" t="str">
        <f aca="false">IFERROR(VALUE(SUBSTITUTE(E5533,".",",")),E5533)</f>
        <v>No Ct</v>
      </c>
      <c r="L5533" s="61" t="str">
        <f aca="false">IF(J5533="PosK",SUMIFS(K:K,J:J,"PosK",H:H,H5533),"")</f>
        <v/>
      </c>
      <c r="M5533" s="61" t="str">
        <f aca="false">IF(J5533="PosK",SUMIFS(K:K,J:J,"NegK",H:H,H5533),"")</f>
        <v/>
      </c>
      <c r="N5533" s="61" t="str">
        <f aca="false">IF(J5533="PosK",SUMIFS(K:K,J:J,"eDNA",H:H,H5533),"")</f>
        <v/>
      </c>
      <c r="P5533" s="62"/>
      <c r="T5533" s="63"/>
      <c r="W5533" s="64"/>
    </row>
    <row r="5534" customFormat="false" ht="14.25" hidden="false" customHeight="false" outlineLevel="0" collapsed="false">
      <c r="A5534" s="0" t="s">
        <v>770</v>
      </c>
      <c r="B5534" s="52" t="s">
        <v>1033</v>
      </c>
      <c r="C5534" s="52" t="s">
        <v>743</v>
      </c>
      <c r="D5534" s="53" t="n">
        <v>0.1</v>
      </c>
      <c r="E5534" s="53" t="n">
        <v>38.69</v>
      </c>
      <c r="F5534" s="0" t="s">
        <v>1405</v>
      </c>
      <c r="G5534" s="0" t="str">
        <f aca="false">LEFT(B5534,2)</f>
        <v>28</v>
      </c>
      <c r="H5534" s="0" t="str">
        <f aca="false">I5534&amp;"_"&amp;G5534&amp;"_"&amp;F5534</f>
        <v>GroenbrogetTudse_28_20190117_DL2018108_NZahlesGym_koersel2</v>
      </c>
      <c r="I5534" s="61" t="str">
        <f aca="false">MID(RIGHT(B5534,LEN(B5534)-3),1,FIND("_",RIGHT(B5534,LEN(B5534)-3))-1)</f>
        <v>GroenbrogetTudse</v>
      </c>
      <c r="J5534" s="61" t="str">
        <f aca="false">TRIM(SUBSTITUTE(RIGHT(B5534,FIND(I5534,B5534)+1),"_",""))</f>
        <v>PosK</v>
      </c>
      <c r="K5534" s="0" t="n">
        <f aca="false">IFERROR(VALUE(SUBSTITUTE(E5534,".",",")),E5534)</f>
        <v>38.69</v>
      </c>
      <c r="L5534" s="61" t="n">
        <f aca="false">IF(J5534="PosK",SUMIFS(K:K,J:J,"PosK",H:H,H5534),"")</f>
        <v>38.69</v>
      </c>
      <c r="M5534" s="61" t="n">
        <f aca="false">IF(J5534="PosK",SUMIFS(K:K,J:J,"NegK",H:H,H5534),"")</f>
        <v>0</v>
      </c>
      <c r="N5534" s="61" t="n">
        <f aca="false">IF(J5534="PosK",SUMIFS(K:K,J:J,"eDNA",H:H,H5534),"")</f>
        <v>0</v>
      </c>
      <c r="P5534" s="62" t="n">
        <f aca="false">IF(K5536="No Ct",0,K5536)</f>
        <v>0</v>
      </c>
      <c r="Q5534" s="62" t="n">
        <f aca="false">IF(K5537="No Ct",0,K5537)</f>
        <v>0</v>
      </c>
      <c r="R5534" s="0" t="str">
        <f aca="false">IF(AND(L5534&gt;0,M5534=0),"Valid","Invalid")</f>
        <v>Valid</v>
      </c>
      <c r="S5534" s="0" t="str">
        <f aca="false">IF(OR(P5534&gt;1,Q5534&gt;1),"Present","Absent")</f>
        <v>Absent</v>
      </c>
      <c r="T5534" s="63" t="str">
        <f aca="false">IF(OR(AND(P5534&gt;1,P5534&lt;41),AND(Q5534&gt;1,Q5534&lt;41)),"Ct&lt;41","Ct&gt;41")</f>
        <v>Ct&gt;41</v>
      </c>
      <c r="U5534" s="0" t="str">
        <f aca="false">I5534</f>
        <v>GroenbrogetTudse</v>
      </c>
      <c r="V5534" s="0" t="str">
        <f aca="false">MID(F5534,10,9)</f>
        <v>DL2018108</v>
      </c>
      <c r="W5534" s="64" t="str">
        <f aca="false">V5534&amp;"_"&amp;U5534&amp;"_"&amp;R5534&amp;"_"&amp;S5534&amp;"_"&amp;T5534</f>
        <v>DL2018108_GroenbrogetTudse_Valid_Absent_Ct&gt;41</v>
      </c>
    </row>
    <row r="5535" customFormat="false" ht="14.25" hidden="false" customHeight="false" outlineLevel="0" collapsed="false">
      <c r="A5535" s="0" t="s">
        <v>772</v>
      </c>
      <c r="B5535" s="52" t="s">
        <v>1034</v>
      </c>
      <c r="C5535" s="52" t="s">
        <v>747</v>
      </c>
      <c r="D5535" s="53" t="n">
        <v>0.1</v>
      </c>
      <c r="E5535" s="53" t="s">
        <v>748</v>
      </c>
      <c r="F5535" s="0" t="s">
        <v>1405</v>
      </c>
      <c r="G5535" s="0" t="str">
        <f aca="false">LEFT(B5535,2)</f>
        <v>28</v>
      </c>
      <c r="H5535" s="0" t="str">
        <f aca="false">I5535&amp;"_"&amp;G5535&amp;"_"&amp;F5535</f>
        <v>GroenbrogetTudse_28_20190117_DL2018108_NZahlesGym_koersel2</v>
      </c>
      <c r="I5535" s="61" t="str">
        <f aca="false">MID(RIGHT(B5535,LEN(B5535)-3),1,FIND("_",RIGHT(B5535,LEN(B5535)-3))-1)</f>
        <v>GroenbrogetTudse</v>
      </c>
      <c r="J5535" s="61" t="str">
        <f aca="false">TRIM(SUBSTITUTE(RIGHT(B5535,FIND(I5535,B5535)+1),"_",""))</f>
        <v>NegK</v>
      </c>
      <c r="K5535" s="0" t="str">
        <f aca="false">IFERROR(VALUE(SUBSTITUTE(E5535,".",",")),E5535)</f>
        <v>No Ct</v>
      </c>
      <c r="L5535" s="61" t="str">
        <f aca="false">IF(J5535="PosK",SUMIFS(K:K,J:J,"PosK",H:H,H5535),"")</f>
        <v/>
      </c>
      <c r="M5535" s="61" t="str">
        <f aca="false">IF(J5535="PosK",SUMIFS(K:K,J:J,"NegK",H:H,H5535),"")</f>
        <v/>
      </c>
      <c r="N5535" s="61" t="str">
        <f aca="false">IF(J5535="PosK",SUMIFS(K:K,J:J,"eDNA",H:H,H5535),"")</f>
        <v/>
      </c>
    </row>
    <row r="5536" customFormat="false" ht="14.25" hidden="false" customHeight="false" outlineLevel="0" collapsed="false">
      <c r="A5536" s="0" t="s">
        <v>774</v>
      </c>
      <c r="B5536" s="52" t="s">
        <v>1035</v>
      </c>
      <c r="C5536" s="52" t="s">
        <v>751</v>
      </c>
      <c r="D5536" s="53" t="n">
        <v>0.1</v>
      </c>
      <c r="E5536" s="53" t="s">
        <v>748</v>
      </c>
      <c r="F5536" s="0" t="s">
        <v>1405</v>
      </c>
      <c r="G5536" s="0" t="str">
        <f aca="false">LEFT(B5536,2)</f>
        <v>28</v>
      </c>
      <c r="H5536" s="0" t="str">
        <f aca="false">I5536&amp;"_"&amp;G5536&amp;"_"&amp;F5536</f>
        <v>GroenbrogetTudse_28_20190117_DL2018108_NZahlesGym_koersel2</v>
      </c>
      <c r="I5536" s="61" t="str">
        <f aca="false">MID(RIGHT(B5536,LEN(B5536)-3),1,FIND("_",RIGHT(B5536,LEN(B5536)-3))-1)</f>
        <v>GroenbrogetTudse</v>
      </c>
      <c r="J5536" s="61" t="str">
        <f aca="false">TRIM(SUBSTITUTE(RIGHT(B5536,FIND(I5536,B5536)+1),"_",""))</f>
        <v>eDNA</v>
      </c>
      <c r="K5536" s="0" t="str">
        <f aca="false">IFERROR(VALUE(SUBSTITUTE(E5536,".",",")),E5536)</f>
        <v>No Ct</v>
      </c>
      <c r="L5536" s="61" t="str">
        <f aca="false">IF(J5536="PosK",SUMIFS(K:K,J:J,"PosK",H:H,H5536),"")</f>
        <v/>
      </c>
      <c r="M5536" s="61" t="str">
        <f aca="false">IF(J5536="PosK",SUMIFS(K:K,J:J,"NegK",H:H,H5536),"")</f>
        <v/>
      </c>
      <c r="N5536" s="61" t="str">
        <f aca="false">IF(J5536="PosK",SUMIFS(K:K,J:J,"eDNA",H:H,H5536),"")</f>
        <v/>
      </c>
      <c r="Q5536" s="62"/>
    </row>
    <row r="5537" customFormat="false" ht="14.25" hidden="false" customHeight="false" outlineLevel="0" collapsed="false">
      <c r="A5537" s="0" t="s">
        <v>776</v>
      </c>
      <c r="B5537" s="52" t="s">
        <v>1035</v>
      </c>
      <c r="C5537" s="52" t="s">
        <v>751</v>
      </c>
      <c r="D5537" s="53" t="n">
        <v>0.1</v>
      </c>
      <c r="E5537" s="53" t="s">
        <v>748</v>
      </c>
      <c r="F5537" s="0" t="s">
        <v>1405</v>
      </c>
      <c r="G5537" s="0" t="str">
        <f aca="false">LEFT(B5537,2)</f>
        <v>28</v>
      </c>
      <c r="H5537" s="0" t="str">
        <f aca="false">I5537&amp;"_"&amp;G5537&amp;"_"&amp;F5537</f>
        <v>GroenbrogetTudse_28_20190117_DL2018108_NZahlesGym_koersel2</v>
      </c>
      <c r="I5537" s="61" t="str">
        <f aca="false">MID(RIGHT(B5537,LEN(B5537)-3),1,FIND("_",RIGHT(B5537,LEN(B5537)-3))-1)</f>
        <v>GroenbrogetTudse</v>
      </c>
      <c r="J5537" s="61" t="str">
        <f aca="false">TRIM(SUBSTITUTE(RIGHT(B5537,FIND(I5537,B5537)+1),"_",""))</f>
        <v>eDNA</v>
      </c>
      <c r="K5537" s="0" t="str">
        <f aca="false">IFERROR(VALUE(SUBSTITUTE(E5537,".",",")),E5537)</f>
        <v>No Ct</v>
      </c>
      <c r="L5537" s="61" t="str">
        <f aca="false">IF(J5537="PosK",SUMIFS(K:K,J:J,"PosK",H:H,H5537),"")</f>
        <v/>
      </c>
      <c r="M5537" s="61" t="str">
        <f aca="false">IF(J5537="PosK",SUMIFS(K:K,J:J,"NegK",H:H,H5537),"")</f>
        <v/>
      </c>
      <c r="N5537" s="61" t="str">
        <f aca="false">IF(J5537="PosK",SUMIFS(K:K,J:J,"eDNA",H:H,H5537),"")</f>
        <v/>
      </c>
      <c r="P5537" s="62"/>
      <c r="T5537" s="63"/>
      <c r="W5537" s="64"/>
    </row>
    <row r="5538" customFormat="false" ht="14.25" hidden="false" customHeight="false" outlineLevel="0" collapsed="false">
      <c r="A5538" s="0" t="s">
        <v>778</v>
      </c>
      <c r="B5538" s="52" t="s">
        <v>1037</v>
      </c>
      <c r="C5538" s="52" t="s">
        <v>743</v>
      </c>
      <c r="D5538" s="53" t="n">
        <v>0.1</v>
      </c>
      <c r="E5538" s="53" t="s">
        <v>748</v>
      </c>
      <c r="F5538" s="0" t="s">
        <v>1405</v>
      </c>
      <c r="G5538" s="0" t="str">
        <f aca="false">LEFT(B5538,2)</f>
        <v>29</v>
      </c>
      <c r="H5538" s="0" t="str">
        <f aca="false">I5538&amp;"_"&amp;G5538&amp;"_"&amp;F5538</f>
        <v>Loevfroe_29_20190117_DL2018108_NZahlesGym_koersel2</v>
      </c>
      <c r="I5538" s="61" t="str">
        <f aca="false">MID(RIGHT(B5538,LEN(B5538)-3),1,FIND("_",RIGHT(B5538,LEN(B5538)-3))-1)</f>
        <v>Loevfroe</v>
      </c>
      <c r="J5538" s="61" t="str">
        <f aca="false">TRIM(SUBSTITUTE(RIGHT(B5538,FIND(I5538,B5538)+1),"_",""))</f>
        <v>PosK</v>
      </c>
      <c r="K5538" s="0" t="str">
        <f aca="false">IFERROR(VALUE(SUBSTITUTE(E5538,".",",")),E5538)</f>
        <v>No Ct</v>
      </c>
      <c r="L5538" s="61" t="n">
        <f aca="false">IF(J5538="PosK",SUMIFS(K:K,J:J,"PosK",H:H,H5538),"")</f>
        <v>29.24</v>
      </c>
      <c r="M5538" s="61" t="n">
        <f aca="false">IF(J5538="PosK",SUMIFS(K:K,J:J,"NegK",H:H,H5538),"")</f>
        <v>0</v>
      </c>
      <c r="N5538" s="61" t="n">
        <f aca="false">IF(J5538="PosK",SUMIFS(K:K,J:J,"eDNA",H:H,H5538),"")</f>
        <v>0</v>
      </c>
      <c r="P5538" s="62" t="n">
        <f aca="false">IF(K5540="No Ct",0,K5540)</f>
        <v>0</v>
      </c>
      <c r="Q5538" s="62" t="n">
        <f aca="false">IF(K5541="No Ct",0,K5541)</f>
        <v>0</v>
      </c>
      <c r="R5538" s="0" t="str">
        <f aca="false">IF(AND(L5538&gt;0,M5538=0),"Valid","Invalid")</f>
        <v>Valid</v>
      </c>
      <c r="S5538" s="0" t="str">
        <f aca="false">IF(OR(P5538&gt;1,Q5538&gt;1),"Present","Absent")</f>
        <v>Absent</v>
      </c>
      <c r="T5538" s="63" t="str">
        <f aca="false">IF(OR(AND(P5538&gt;1,P5538&lt;41),AND(Q5538&gt;1,Q5538&lt;41)),"Ct&lt;41","Ct&gt;41")</f>
        <v>Ct&gt;41</v>
      </c>
      <c r="U5538" s="0" t="str">
        <f aca="false">I5538</f>
        <v>Loevfroe</v>
      </c>
      <c r="V5538" s="0" t="str">
        <f aca="false">MID(F5538,10,9)</f>
        <v>DL2018108</v>
      </c>
      <c r="W5538" s="64" t="str">
        <f aca="false">V5538&amp;"_"&amp;U5538&amp;"_"&amp;R5538&amp;"_"&amp;S5538&amp;"_"&amp;T5538</f>
        <v>DL2018108_Loevfroe_Valid_Absent_Ct&gt;41</v>
      </c>
    </row>
    <row r="5539" customFormat="false" ht="14.25" hidden="false" customHeight="false" outlineLevel="0" collapsed="false">
      <c r="A5539" s="0" t="s">
        <v>780</v>
      </c>
      <c r="B5539" s="52" t="s">
        <v>1038</v>
      </c>
      <c r="C5539" s="52" t="s">
        <v>747</v>
      </c>
      <c r="D5539" s="53" t="n">
        <v>0.1</v>
      </c>
      <c r="E5539" s="53" t="s">
        <v>748</v>
      </c>
      <c r="F5539" s="0" t="s">
        <v>1405</v>
      </c>
      <c r="G5539" s="0" t="str">
        <f aca="false">LEFT(B5539,2)</f>
        <v>29</v>
      </c>
      <c r="H5539" s="0" t="str">
        <f aca="false">I5539&amp;"_"&amp;G5539&amp;"_"&amp;F5539</f>
        <v>Loevfroe_29_20190117_DL2018108_NZahlesGym_koersel2</v>
      </c>
      <c r="I5539" s="61" t="str">
        <f aca="false">MID(RIGHT(B5539,LEN(B5539)-3),1,FIND("_",RIGHT(B5539,LEN(B5539)-3))-1)</f>
        <v>Loevfroe</v>
      </c>
      <c r="J5539" s="61" t="str">
        <f aca="false">TRIM(SUBSTITUTE(RIGHT(B5539,FIND(I5539,B5539)+1),"_",""))</f>
        <v>NegK</v>
      </c>
      <c r="K5539" s="0" t="str">
        <f aca="false">IFERROR(VALUE(SUBSTITUTE(E5539,".",",")),E5539)</f>
        <v>No Ct</v>
      </c>
      <c r="L5539" s="61" t="str">
        <f aca="false">IF(J5539="PosK",SUMIFS(K:K,J:J,"PosK",H:H,H5539),"")</f>
        <v/>
      </c>
      <c r="M5539" s="61" t="str">
        <f aca="false">IF(J5539="PosK",SUMIFS(K:K,J:J,"NegK",H:H,H5539),"")</f>
        <v/>
      </c>
      <c r="N5539" s="61" t="str">
        <f aca="false">IF(J5539="PosK",SUMIFS(K:K,J:J,"eDNA",H:H,H5539),"")</f>
        <v/>
      </c>
    </row>
    <row r="5540" customFormat="false" ht="14.25" hidden="false" customHeight="false" outlineLevel="0" collapsed="false">
      <c r="A5540" s="0" t="s">
        <v>782</v>
      </c>
      <c r="B5540" s="52" t="s">
        <v>1039</v>
      </c>
      <c r="C5540" s="52" t="s">
        <v>751</v>
      </c>
      <c r="D5540" s="53" t="n">
        <v>0.1</v>
      </c>
      <c r="E5540" s="53" t="s">
        <v>748</v>
      </c>
      <c r="F5540" s="0" t="s">
        <v>1405</v>
      </c>
      <c r="G5540" s="0" t="str">
        <f aca="false">LEFT(B5540,2)</f>
        <v>29</v>
      </c>
      <c r="H5540" s="0" t="str">
        <f aca="false">I5540&amp;"_"&amp;G5540&amp;"_"&amp;F5540</f>
        <v>Loevfroe_29_20190117_DL2018108_NZahlesGym_koersel2</v>
      </c>
      <c r="I5540" s="61" t="str">
        <f aca="false">MID(RIGHT(B5540,LEN(B5540)-3),1,FIND("_",RIGHT(B5540,LEN(B5540)-3))-1)</f>
        <v>Loevfroe</v>
      </c>
      <c r="J5540" s="61" t="str">
        <f aca="false">TRIM(SUBSTITUTE(RIGHT(B5540,FIND(I5540,B5540)+1),"_",""))</f>
        <v>eDNA</v>
      </c>
      <c r="K5540" s="0" t="str">
        <f aca="false">IFERROR(VALUE(SUBSTITUTE(E5540,".",",")),E5540)</f>
        <v>No Ct</v>
      </c>
      <c r="L5540" s="61" t="str">
        <f aca="false">IF(J5540="PosK",SUMIFS(K:K,J:J,"PosK",H:H,H5540),"")</f>
        <v/>
      </c>
      <c r="M5540" s="61" t="str">
        <f aca="false">IF(J5540="PosK",SUMIFS(K:K,J:J,"NegK",H:H,H5540),"")</f>
        <v/>
      </c>
      <c r="N5540" s="61" t="str">
        <f aca="false">IF(J5540="PosK",SUMIFS(K:K,J:J,"eDNA",H:H,H5540),"")</f>
        <v/>
      </c>
      <c r="Q5540" s="62"/>
    </row>
    <row r="5541" customFormat="false" ht="14.25" hidden="false" customHeight="false" outlineLevel="0" collapsed="false">
      <c r="A5541" s="0" t="s">
        <v>784</v>
      </c>
      <c r="B5541" s="52" t="s">
        <v>1039</v>
      </c>
      <c r="C5541" s="52" t="s">
        <v>751</v>
      </c>
      <c r="D5541" s="53" t="n">
        <v>0.1</v>
      </c>
      <c r="E5541" s="53" t="s">
        <v>748</v>
      </c>
      <c r="F5541" s="0" t="s">
        <v>1405</v>
      </c>
      <c r="G5541" s="0" t="str">
        <f aca="false">LEFT(B5541,2)</f>
        <v>29</v>
      </c>
      <c r="H5541" s="0" t="str">
        <f aca="false">I5541&amp;"_"&amp;G5541&amp;"_"&amp;F5541</f>
        <v>Loevfroe_29_20190117_DL2018108_NZahlesGym_koersel2</v>
      </c>
      <c r="I5541" s="61" t="str">
        <f aca="false">MID(RIGHT(B5541,LEN(B5541)-3),1,FIND("_",RIGHT(B5541,LEN(B5541)-3))-1)</f>
        <v>Loevfroe</v>
      </c>
      <c r="J5541" s="61" t="str">
        <f aca="false">TRIM(SUBSTITUTE(RIGHT(B5541,FIND(I5541,B5541)+1),"_",""))</f>
        <v>eDNA</v>
      </c>
      <c r="K5541" s="0" t="str">
        <f aca="false">IFERROR(VALUE(SUBSTITUTE(E5541,".",",")),E5541)</f>
        <v>No Ct</v>
      </c>
      <c r="L5541" s="61" t="str">
        <f aca="false">IF(J5541="PosK",SUMIFS(K:K,J:J,"PosK",H:H,H5541),"")</f>
        <v/>
      </c>
      <c r="M5541" s="61" t="str">
        <f aca="false">IF(J5541="PosK",SUMIFS(K:K,J:J,"NegK",H:H,H5541),"")</f>
        <v/>
      </c>
      <c r="N5541" s="61" t="str">
        <f aca="false">IF(J5541="PosK",SUMIFS(K:K,J:J,"eDNA",H:H,H5541),"")</f>
        <v/>
      </c>
      <c r="P5541" s="62"/>
      <c r="T5541" s="63"/>
      <c r="W5541" s="64"/>
    </row>
    <row r="5542" customFormat="false" ht="14.25" hidden="false" customHeight="false" outlineLevel="0" collapsed="false">
      <c r="A5542" s="0" t="s">
        <v>786</v>
      </c>
      <c r="B5542" s="52" t="s">
        <v>1041</v>
      </c>
      <c r="C5542" s="52" t="s">
        <v>743</v>
      </c>
      <c r="D5542" s="53" t="n">
        <v>0.1</v>
      </c>
      <c r="E5542" s="53" t="n">
        <v>28.75</v>
      </c>
      <c r="F5542" s="0" t="s">
        <v>1405</v>
      </c>
      <c r="G5542" s="0" t="str">
        <f aca="false">LEFT(B5542,2)</f>
        <v>30</v>
      </c>
      <c r="H5542" s="0" t="str">
        <f aca="false">I5542&amp;"_"&amp;G5542&amp;"_"&amp;F5542</f>
        <v>Klokkefroe_30_20190117_DL2018108_NZahlesGym_koersel2</v>
      </c>
      <c r="I5542" s="61" t="str">
        <f aca="false">MID(RIGHT(B5542,LEN(B5542)-3),1,FIND("_",RIGHT(B5542,LEN(B5542)-3))-1)</f>
        <v>Klokkefroe</v>
      </c>
      <c r="J5542" s="61" t="str">
        <f aca="false">TRIM(SUBSTITUTE(RIGHT(B5542,FIND(I5542,B5542)+1),"_",""))</f>
        <v>PosK</v>
      </c>
      <c r="K5542" s="0" t="n">
        <f aca="false">IFERROR(VALUE(SUBSTITUTE(E5542,".",",")),E5542)</f>
        <v>28.75</v>
      </c>
      <c r="L5542" s="61" t="n">
        <f aca="false">IF(J5542="PosK",SUMIFS(K:K,J:J,"PosK",H:H,H5542),"")</f>
        <v>28.75</v>
      </c>
      <c r="M5542" s="61" t="n">
        <f aca="false">IF(J5542="PosK",SUMIFS(K:K,J:J,"NegK",H:H,H5542),"")</f>
        <v>0</v>
      </c>
      <c r="N5542" s="61" t="n">
        <f aca="false">IF(J5542="PosK",SUMIFS(K:K,J:J,"eDNA",H:H,H5542),"")</f>
        <v>0</v>
      </c>
      <c r="P5542" s="62" t="n">
        <f aca="false">IF(K5544="No Ct",0,K5544)</f>
        <v>0</v>
      </c>
      <c r="Q5542" s="62" t="n">
        <f aca="false">IF(K5545="No Ct",0,K5545)</f>
        <v>0</v>
      </c>
      <c r="R5542" s="0" t="str">
        <f aca="false">IF(AND(L5542&gt;0,M5542=0),"Valid","Invalid")</f>
        <v>Valid</v>
      </c>
      <c r="S5542" s="0" t="str">
        <f aca="false">IF(OR(P5542&gt;1,Q5542&gt;1),"Present","Absent")</f>
        <v>Absent</v>
      </c>
      <c r="T5542" s="63" t="str">
        <f aca="false">IF(OR(AND(P5542&gt;1,P5542&lt;41),AND(Q5542&gt;1,Q5542&lt;41)),"Ct&lt;41","Ct&gt;41")</f>
        <v>Ct&gt;41</v>
      </c>
      <c r="U5542" s="0" t="str">
        <f aca="false">I5542</f>
        <v>Klokkefroe</v>
      </c>
      <c r="V5542" s="0" t="str">
        <f aca="false">MID(F5542,10,9)</f>
        <v>DL2018108</v>
      </c>
      <c r="W5542" s="64" t="str">
        <f aca="false">V5542&amp;"_"&amp;U5542&amp;"_"&amp;R5542&amp;"_"&amp;S5542&amp;"_"&amp;T5542</f>
        <v>DL2018108_Klokkefroe_Valid_Absent_Ct&gt;41</v>
      </c>
    </row>
    <row r="5543" customFormat="false" ht="14.25" hidden="false" customHeight="false" outlineLevel="0" collapsed="false">
      <c r="A5543" s="0" t="s">
        <v>788</v>
      </c>
      <c r="B5543" s="52" t="s">
        <v>1042</v>
      </c>
      <c r="C5543" s="52" t="s">
        <v>747</v>
      </c>
      <c r="D5543" s="53" t="n">
        <v>0.1</v>
      </c>
      <c r="E5543" s="53" t="s">
        <v>748</v>
      </c>
      <c r="F5543" s="0" t="s">
        <v>1405</v>
      </c>
      <c r="G5543" s="0" t="str">
        <f aca="false">LEFT(B5543,2)</f>
        <v>30</v>
      </c>
      <c r="H5543" s="0" t="str">
        <f aca="false">I5543&amp;"_"&amp;G5543&amp;"_"&amp;F5543</f>
        <v>Klokkefroe_30_20190117_DL2018108_NZahlesGym_koersel2</v>
      </c>
      <c r="I5543" s="61" t="str">
        <f aca="false">MID(RIGHT(B5543,LEN(B5543)-3),1,FIND("_",RIGHT(B5543,LEN(B5543)-3))-1)</f>
        <v>Klokkefroe</v>
      </c>
      <c r="J5543" s="61" t="str">
        <f aca="false">TRIM(SUBSTITUTE(RIGHT(B5543,FIND(I5543,B5543)+1),"_",""))</f>
        <v>NegK</v>
      </c>
      <c r="K5543" s="0" t="str">
        <f aca="false">IFERROR(VALUE(SUBSTITUTE(E5543,".",",")),E5543)</f>
        <v>No Ct</v>
      </c>
      <c r="L5543" s="61" t="str">
        <f aca="false">IF(J5543="PosK",SUMIFS(K:K,J:J,"PosK",H:H,H5543),"")</f>
        <v/>
      </c>
      <c r="M5543" s="61" t="str">
        <f aca="false">IF(J5543="PosK",SUMIFS(K:K,J:J,"NegK",H:H,H5543),"")</f>
        <v/>
      </c>
      <c r="N5543" s="61" t="str">
        <f aca="false">IF(J5543="PosK",SUMIFS(K:K,J:J,"eDNA",H:H,H5543),"")</f>
        <v/>
      </c>
    </row>
    <row r="5544" customFormat="false" ht="14.25" hidden="false" customHeight="false" outlineLevel="0" collapsed="false">
      <c r="A5544" s="0" t="s">
        <v>790</v>
      </c>
      <c r="B5544" s="52" t="s">
        <v>1043</v>
      </c>
      <c r="C5544" s="52" t="s">
        <v>751</v>
      </c>
      <c r="D5544" s="53" t="n">
        <v>0.1</v>
      </c>
      <c r="E5544" s="53" t="s">
        <v>748</v>
      </c>
      <c r="F5544" s="0" t="s">
        <v>1405</v>
      </c>
      <c r="G5544" s="0" t="str">
        <f aca="false">LEFT(B5544,2)</f>
        <v>30</v>
      </c>
      <c r="H5544" s="0" t="str">
        <f aca="false">I5544&amp;"_"&amp;G5544&amp;"_"&amp;F5544</f>
        <v>Klokkefroe_30_20190117_DL2018108_NZahlesGym_koersel2</v>
      </c>
      <c r="I5544" s="61" t="str">
        <f aca="false">MID(RIGHT(B5544,LEN(B5544)-3),1,FIND("_",RIGHT(B5544,LEN(B5544)-3))-1)</f>
        <v>Klokkefroe</v>
      </c>
      <c r="J5544" s="61" t="str">
        <f aca="false">TRIM(SUBSTITUTE(RIGHT(B5544,FIND(I5544,B5544)+1),"_",""))</f>
        <v>eDNA</v>
      </c>
      <c r="K5544" s="0" t="str">
        <f aca="false">IFERROR(VALUE(SUBSTITUTE(E5544,".",",")),E5544)</f>
        <v>No Ct</v>
      </c>
      <c r="L5544" s="61" t="str">
        <f aca="false">IF(J5544="PosK",SUMIFS(K:K,J:J,"PosK",H:H,H5544),"")</f>
        <v/>
      </c>
      <c r="M5544" s="61" t="str">
        <f aca="false">IF(J5544="PosK",SUMIFS(K:K,J:J,"NegK",H:H,H5544),"")</f>
        <v/>
      </c>
      <c r="N5544" s="61" t="str">
        <f aca="false">IF(J5544="PosK",SUMIFS(K:K,J:J,"eDNA",H:H,H5544),"")</f>
        <v/>
      </c>
      <c r="Q5544" s="62"/>
    </row>
    <row r="5545" customFormat="false" ht="14.25" hidden="false" customHeight="false" outlineLevel="0" collapsed="false">
      <c r="A5545" s="0" t="s">
        <v>792</v>
      </c>
      <c r="B5545" s="52" t="s">
        <v>1043</v>
      </c>
      <c r="C5545" s="52" t="s">
        <v>751</v>
      </c>
      <c r="D5545" s="53" t="n">
        <v>0.1</v>
      </c>
      <c r="E5545" s="53" t="s">
        <v>748</v>
      </c>
      <c r="F5545" s="0" t="s">
        <v>1405</v>
      </c>
      <c r="G5545" s="0" t="str">
        <f aca="false">LEFT(B5545,2)</f>
        <v>30</v>
      </c>
      <c r="H5545" s="0" t="str">
        <f aca="false">I5545&amp;"_"&amp;G5545&amp;"_"&amp;F5545</f>
        <v>Klokkefroe_30_20190117_DL2018108_NZahlesGym_koersel2</v>
      </c>
      <c r="I5545" s="61" t="str">
        <f aca="false">MID(RIGHT(B5545,LEN(B5545)-3),1,FIND("_",RIGHT(B5545,LEN(B5545)-3))-1)</f>
        <v>Klokkefroe</v>
      </c>
      <c r="J5545" s="61" t="str">
        <f aca="false">TRIM(SUBSTITUTE(RIGHT(B5545,FIND(I5545,B5545)+1),"_",""))</f>
        <v>eDNA</v>
      </c>
      <c r="K5545" s="0" t="str">
        <f aca="false">IFERROR(VALUE(SUBSTITUTE(E5545,".",",")),E5545)</f>
        <v>No Ct</v>
      </c>
      <c r="L5545" s="61" t="str">
        <f aca="false">IF(J5545="PosK",SUMIFS(K:K,J:J,"PosK",H:H,H5545),"")</f>
        <v/>
      </c>
      <c r="M5545" s="61" t="str">
        <f aca="false">IF(J5545="PosK",SUMIFS(K:K,J:J,"NegK",H:H,H5545),"")</f>
        <v/>
      </c>
      <c r="N5545" s="61" t="str">
        <f aca="false">IF(J5545="PosK",SUMIFS(K:K,J:J,"eDNA",H:H,H5545),"")</f>
        <v/>
      </c>
      <c r="P5545" s="62"/>
      <c r="T5545" s="63"/>
      <c r="W5545" s="64"/>
    </row>
    <row r="5546" customFormat="false" ht="14.25" hidden="false" customHeight="false" outlineLevel="0" collapsed="false">
      <c r="A5546" s="0" t="s">
        <v>794</v>
      </c>
      <c r="B5546" s="52" t="s">
        <v>1045</v>
      </c>
      <c r="C5546" s="52" t="s">
        <v>743</v>
      </c>
      <c r="D5546" s="53" t="n">
        <v>0.1</v>
      </c>
      <c r="E5546" s="53" t="s">
        <v>748</v>
      </c>
      <c r="F5546" s="0" t="s">
        <v>1405</v>
      </c>
      <c r="G5546" s="0" t="str">
        <f aca="false">LEFT(B5546,2)</f>
        <v>31</v>
      </c>
      <c r="H5546" s="0" t="str">
        <f aca="false">I5546&amp;"_"&amp;G5546&amp;"_"&amp;F5546</f>
        <v>Bjergsalamander_31_20190117_DL2018108_NZahlesGym_koersel2</v>
      </c>
      <c r="I5546" s="61" t="str">
        <f aca="false">MID(RIGHT(B5546,LEN(B5546)-3),1,FIND("_",RIGHT(B5546,LEN(B5546)-3))-1)</f>
        <v>Bjergsalamander</v>
      </c>
      <c r="J5546" s="61" t="str">
        <f aca="false">TRIM(SUBSTITUTE(RIGHT(B5546,FIND(I5546,B5546)+1),"_",""))</f>
        <v>PosK</v>
      </c>
      <c r="K5546" s="0" t="str">
        <f aca="false">IFERROR(VALUE(SUBSTITUTE(E5546,".",",")),E5546)</f>
        <v>No Ct</v>
      </c>
      <c r="L5546" s="61" t="n">
        <f aca="false">IF(J5546="PosK",SUMIFS(K:K,J:J,"PosK",H:H,H5546),"")</f>
        <v>0</v>
      </c>
      <c r="M5546" s="61" t="n">
        <f aca="false">IF(J5546="PosK",SUMIFS(K:K,J:J,"NegK",H:H,H5546),"")</f>
        <v>0</v>
      </c>
      <c r="N5546" s="61" t="n">
        <f aca="false">IF(J5546="PosK",SUMIFS(K:K,J:J,"eDNA",H:H,H5546),"")</f>
        <v>0</v>
      </c>
      <c r="P5546" s="62" t="n">
        <f aca="false">IF(K5548="No Ct",0,K5548)</f>
        <v>0</v>
      </c>
      <c r="Q5546" s="62" t="n">
        <f aca="false">IF(K5549="No Ct",0,K5549)</f>
        <v>0</v>
      </c>
      <c r="R5546" s="0" t="str">
        <f aca="false">IF(AND(L5546&gt;0,M5546=0),"Valid","Invalid")</f>
        <v>Invalid</v>
      </c>
      <c r="S5546" s="0" t="str">
        <f aca="false">IF(OR(P5546&gt;1,Q5546&gt;1),"Present","Absent")</f>
        <v>Absent</v>
      </c>
      <c r="T5546" s="63" t="str">
        <f aca="false">IF(OR(AND(P5546&gt;1,P5546&lt;41),AND(Q5546&gt;1,Q5546&lt;41)),"Ct&lt;41","Ct&gt;41")</f>
        <v>Ct&gt;41</v>
      </c>
      <c r="U5546" s="0" t="str">
        <f aca="false">I5546</f>
        <v>Bjergsalamander</v>
      </c>
      <c r="V5546" s="0" t="str">
        <f aca="false">MID(F5546,10,9)</f>
        <v>DL2018108</v>
      </c>
      <c r="W5546" s="64" t="str">
        <f aca="false">V5546&amp;"_"&amp;U5546&amp;"_"&amp;R5546&amp;"_"&amp;S5546&amp;"_"&amp;T5546</f>
        <v>DL2018108_Bjergsalamander_Invalid_Absent_Ct&gt;41</v>
      </c>
    </row>
    <row r="5547" customFormat="false" ht="14.25" hidden="false" customHeight="false" outlineLevel="0" collapsed="false">
      <c r="A5547" s="0" t="s">
        <v>796</v>
      </c>
      <c r="B5547" s="52" t="s">
        <v>1046</v>
      </c>
      <c r="C5547" s="52" t="s">
        <v>747</v>
      </c>
      <c r="D5547" s="53" t="n">
        <v>0.1</v>
      </c>
      <c r="E5547" s="53" t="s">
        <v>748</v>
      </c>
      <c r="F5547" s="0" t="s">
        <v>1405</v>
      </c>
      <c r="G5547" s="0" t="str">
        <f aca="false">LEFT(B5547,2)</f>
        <v>31</v>
      </c>
      <c r="H5547" s="0" t="str">
        <f aca="false">I5547&amp;"_"&amp;G5547&amp;"_"&amp;F5547</f>
        <v>Bjergsalamander_31_20190117_DL2018108_NZahlesGym_koersel2</v>
      </c>
      <c r="I5547" s="61" t="str">
        <f aca="false">MID(RIGHT(B5547,LEN(B5547)-3),1,FIND("_",RIGHT(B5547,LEN(B5547)-3))-1)</f>
        <v>Bjergsalamander</v>
      </c>
      <c r="J5547" s="61" t="str">
        <f aca="false">TRIM(SUBSTITUTE(RIGHT(B5547,FIND(I5547,B5547)+1),"_",""))</f>
        <v>NegK</v>
      </c>
      <c r="K5547" s="0" t="str">
        <f aca="false">IFERROR(VALUE(SUBSTITUTE(E5547,".",",")),E5547)</f>
        <v>No Ct</v>
      </c>
      <c r="L5547" s="61" t="str">
        <f aca="false">IF(J5547="PosK",SUMIFS(K:K,J:J,"PosK",H:H,H5547),"")</f>
        <v/>
      </c>
      <c r="M5547" s="61" t="str">
        <f aca="false">IF(J5547="PosK",SUMIFS(K:K,J:J,"NegK",H:H,H5547),"")</f>
        <v/>
      </c>
      <c r="N5547" s="61" t="str">
        <f aca="false">IF(J5547="PosK",SUMIFS(K:K,J:J,"eDNA",H:H,H5547),"")</f>
        <v/>
      </c>
    </row>
    <row r="5548" customFormat="false" ht="14.25" hidden="false" customHeight="false" outlineLevel="0" collapsed="false">
      <c r="A5548" s="0" t="s">
        <v>798</v>
      </c>
      <c r="B5548" s="52" t="s">
        <v>1047</v>
      </c>
      <c r="C5548" s="52" t="s">
        <v>751</v>
      </c>
      <c r="D5548" s="53" t="n">
        <v>0.1</v>
      </c>
      <c r="E5548" s="53" t="s">
        <v>748</v>
      </c>
      <c r="F5548" s="0" t="s">
        <v>1405</v>
      </c>
      <c r="G5548" s="0" t="str">
        <f aca="false">LEFT(B5548,2)</f>
        <v>31</v>
      </c>
      <c r="H5548" s="0" t="str">
        <f aca="false">I5548&amp;"_"&amp;G5548&amp;"_"&amp;F5548</f>
        <v>Bjergsalamander_31_20190117_DL2018108_NZahlesGym_koersel2</v>
      </c>
      <c r="I5548" s="61" t="str">
        <f aca="false">MID(RIGHT(B5548,LEN(B5548)-3),1,FIND("_",RIGHT(B5548,LEN(B5548)-3))-1)</f>
        <v>Bjergsalamander</v>
      </c>
      <c r="J5548" s="61" t="str">
        <f aca="false">TRIM(SUBSTITUTE(RIGHT(B5548,FIND(I5548,B5548)+1),"_",""))</f>
        <v>eDNA</v>
      </c>
      <c r="K5548" s="0" t="str">
        <f aca="false">IFERROR(VALUE(SUBSTITUTE(E5548,".",",")),E5548)</f>
        <v>No Ct</v>
      </c>
      <c r="L5548" s="61" t="str">
        <f aca="false">IF(J5548="PosK",SUMIFS(K:K,J:J,"PosK",H:H,H5548),"")</f>
        <v/>
      </c>
      <c r="M5548" s="61" t="str">
        <f aca="false">IF(J5548="PosK",SUMIFS(K:K,J:J,"NegK",H:H,H5548),"")</f>
        <v/>
      </c>
      <c r="N5548" s="61" t="str">
        <f aca="false">IF(J5548="PosK",SUMIFS(K:K,J:J,"eDNA",H:H,H5548),"")</f>
        <v/>
      </c>
      <c r="Q5548" s="62"/>
    </row>
    <row r="5549" customFormat="false" ht="14.25" hidden="false" customHeight="false" outlineLevel="0" collapsed="false">
      <c r="A5549" s="0" t="s">
        <v>800</v>
      </c>
      <c r="B5549" s="52" t="s">
        <v>1047</v>
      </c>
      <c r="C5549" s="52" t="s">
        <v>751</v>
      </c>
      <c r="D5549" s="53" t="n">
        <v>0.1</v>
      </c>
      <c r="E5549" s="53" t="s">
        <v>748</v>
      </c>
      <c r="F5549" s="0" t="s">
        <v>1405</v>
      </c>
      <c r="G5549" s="0" t="str">
        <f aca="false">LEFT(B5549,2)</f>
        <v>31</v>
      </c>
      <c r="H5549" s="0" t="str">
        <f aca="false">I5549&amp;"_"&amp;G5549&amp;"_"&amp;F5549</f>
        <v>Bjergsalamander_31_20190117_DL2018108_NZahlesGym_koersel2</v>
      </c>
      <c r="I5549" s="61" t="str">
        <f aca="false">MID(RIGHT(B5549,LEN(B5549)-3),1,FIND("_",RIGHT(B5549,LEN(B5549)-3))-1)</f>
        <v>Bjergsalamander</v>
      </c>
      <c r="J5549" s="61" t="str">
        <f aca="false">TRIM(SUBSTITUTE(RIGHT(B5549,FIND(I5549,B5549)+1),"_",""))</f>
        <v>eDNA</v>
      </c>
      <c r="K5549" s="0" t="str">
        <f aca="false">IFERROR(VALUE(SUBSTITUTE(E5549,".",",")),E5549)</f>
        <v>No Ct</v>
      </c>
      <c r="L5549" s="61" t="str">
        <f aca="false">IF(J5549="PosK",SUMIFS(K:K,J:J,"PosK",H:H,H5549),"")</f>
        <v/>
      </c>
      <c r="M5549" s="61" t="str">
        <f aca="false">IF(J5549="PosK",SUMIFS(K:K,J:J,"NegK",H:H,H5549),"")</f>
        <v/>
      </c>
      <c r="N5549" s="61" t="str">
        <f aca="false">IF(J5549="PosK",SUMIFS(K:K,J:J,"eDNA",H:H,H5549),"")</f>
        <v/>
      </c>
      <c r="P5549" s="62"/>
      <c r="T5549" s="63"/>
      <c r="W5549" s="64"/>
    </row>
    <row r="5550" customFormat="false" ht="14.25" hidden="false" customHeight="false" outlineLevel="0" collapsed="false">
      <c r="A5550" s="0" t="s">
        <v>802</v>
      </c>
      <c r="B5550" s="52" t="s">
        <v>1049</v>
      </c>
      <c r="C5550" s="52" t="s">
        <v>743</v>
      </c>
      <c r="D5550" s="53" t="n">
        <v>0.1</v>
      </c>
      <c r="E5550" s="53" t="s">
        <v>748</v>
      </c>
      <c r="F5550" s="0" t="s">
        <v>1405</v>
      </c>
      <c r="G5550" s="0" t="str">
        <f aca="false">LEFT(B5550,2)</f>
        <v>32</v>
      </c>
      <c r="H5550" s="0" t="str">
        <f aca="false">I5550&amp;"_"&amp;G5550&amp;"_"&amp;F5550</f>
        <v>Latterfroe_32_20190117_DL2018108_NZahlesGym_koersel2</v>
      </c>
      <c r="I5550" s="61" t="str">
        <f aca="false">MID(RIGHT(B5550,LEN(B5550)-3),1,FIND("_",RIGHT(B5550,LEN(B5550)-3))-1)</f>
        <v>Latterfroe</v>
      </c>
      <c r="J5550" s="61" t="str">
        <f aca="false">TRIM(SUBSTITUTE(RIGHT(B5550,FIND(I5550,B5550)+1),"_",""))</f>
        <v>PosK</v>
      </c>
      <c r="K5550" s="0" t="str">
        <f aca="false">IFERROR(VALUE(SUBSTITUTE(E5550,".",",")),E5550)</f>
        <v>No Ct</v>
      </c>
      <c r="L5550" s="61" t="n">
        <f aca="false">IF(J5550="PosK",SUMIFS(K:K,J:J,"PosK",H:H,H5550),"")</f>
        <v>0</v>
      </c>
      <c r="M5550" s="61" t="n">
        <f aca="false">IF(J5550="PosK",SUMIFS(K:K,J:J,"NegK",H:H,H5550),"")</f>
        <v>0</v>
      </c>
      <c r="N5550" s="61" t="n">
        <f aca="false">IF(J5550="PosK",SUMIFS(K:K,J:J,"eDNA",H:H,H5550),"")</f>
        <v>0</v>
      </c>
      <c r="P5550" s="62" t="n">
        <f aca="false">IF(K5552="No Ct",0,K5552)</f>
        <v>0</v>
      </c>
      <c r="Q5550" s="62" t="n">
        <f aca="false">IF(K5553="No Ct",0,K5553)</f>
        <v>0</v>
      </c>
      <c r="R5550" s="0" t="str">
        <f aca="false">IF(AND(L5550&gt;0,M5550=0),"Valid","Invalid")</f>
        <v>Invalid</v>
      </c>
      <c r="S5550" s="0" t="str">
        <f aca="false">IF(OR(P5550&gt;1,Q5550&gt;1),"Present","Absent")</f>
        <v>Absent</v>
      </c>
      <c r="T5550" s="63" t="str">
        <f aca="false">IF(OR(AND(P5550&gt;1,P5550&lt;41),AND(Q5550&gt;1,Q5550&lt;41)),"Ct&lt;41","Ct&gt;41")</f>
        <v>Ct&gt;41</v>
      </c>
      <c r="U5550" s="0" t="str">
        <f aca="false">I5550</f>
        <v>Latterfroe</v>
      </c>
      <c r="V5550" s="0" t="str">
        <f aca="false">MID(F5550,10,9)</f>
        <v>DL2018108</v>
      </c>
      <c r="W5550" s="64" t="str">
        <f aca="false">V5550&amp;"_"&amp;U5550&amp;"_"&amp;R5550&amp;"_"&amp;S5550&amp;"_"&amp;T5550</f>
        <v>DL2018108_Latterfroe_Invalid_Absent_Ct&gt;41</v>
      </c>
    </row>
    <row r="5551" customFormat="false" ht="14.25" hidden="false" customHeight="false" outlineLevel="0" collapsed="false">
      <c r="A5551" s="0" t="s">
        <v>804</v>
      </c>
      <c r="B5551" s="52" t="s">
        <v>1050</v>
      </c>
      <c r="C5551" s="52" t="s">
        <v>747</v>
      </c>
      <c r="D5551" s="53" t="n">
        <v>0.1</v>
      </c>
      <c r="E5551" s="53" t="s">
        <v>748</v>
      </c>
      <c r="F5551" s="0" t="s">
        <v>1405</v>
      </c>
      <c r="G5551" s="0" t="str">
        <f aca="false">LEFT(B5551,2)</f>
        <v>32</v>
      </c>
      <c r="H5551" s="0" t="str">
        <f aca="false">I5551&amp;"_"&amp;G5551&amp;"_"&amp;F5551</f>
        <v>Latterfroe_32_20190117_DL2018108_NZahlesGym_koersel2</v>
      </c>
      <c r="I5551" s="61" t="str">
        <f aca="false">MID(RIGHT(B5551,LEN(B5551)-3),1,FIND("_",RIGHT(B5551,LEN(B5551)-3))-1)</f>
        <v>Latterfroe</v>
      </c>
      <c r="J5551" s="61" t="str">
        <f aca="false">TRIM(SUBSTITUTE(RIGHT(B5551,FIND(I5551,B5551)+1),"_",""))</f>
        <v>NegK</v>
      </c>
      <c r="K5551" s="0" t="str">
        <f aca="false">IFERROR(VALUE(SUBSTITUTE(E5551,".",",")),E5551)</f>
        <v>No Ct</v>
      </c>
      <c r="L5551" s="61" t="str">
        <f aca="false">IF(J5551="PosK",SUMIFS(K:K,J:J,"PosK",H:H,H5551),"")</f>
        <v/>
      </c>
      <c r="M5551" s="61" t="str">
        <f aca="false">IF(J5551="PosK",SUMIFS(K:K,J:J,"NegK",H:H,H5551),"")</f>
        <v/>
      </c>
      <c r="N5551" s="61" t="str">
        <f aca="false">IF(J5551="PosK",SUMIFS(K:K,J:J,"eDNA",H:H,H5551),"")</f>
        <v/>
      </c>
    </row>
    <row r="5552" customFormat="false" ht="14.25" hidden="false" customHeight="false" outlineLevel="0" collapsed="false">
      <c r="A5552" s="0" t="s">
        <v>806</v>
      </c>
      <c r="B5552" s="52" t="s">
        <v>1051</v>
      </c>
      <c r="C5552" s="52" t="s">
        <v>751</v>
      </c>
      <c r="D5552" s="53" t="n">
        <v>0.1</v>
      </c>
      <c r="E5552" s="53" t="s">
        <v>748</v>
      </c>
      <c r="F5552" s="0" t="s">
        <v>1405</v>
      </c>
      <c r="G5552" s="0" t="str">
        <f aca="false">LEFT(B5552,2)</f>
        <v>32</v>
      </c>
      <c r="H5552" s="0" t="str">
        <f aca="false">I5552&amp;"_"&amp;G5552&amp;"_"&amp;F5552</f>
        <v>Latterfroe_32_20190117_DL2018108_NZahlesGym_koersel2</v>
      </c>
      <c r="I5552" s="61" t="str">
        <f aca="false">MID(RIGHT(B5552,LEN(B5552)-3),1,FIND("_",RIGHT(B5552,LEN(B5552)-3))-1)</f>
        <v>Latterfroe</v>
      </c>
      <c r="J5552" s="61" t="str">
        <f aca="false">TRIM(SUBSTITUTE(RIGHT(B5552,FIND(I5552,B5552)+1),"_",""))</f>
        <v>eDNA</v>
      </c>
      <c r="K5552" s="0" t="str">
        <f aca="false">IFERROR(VALUE(SUBSTITUTE(E5552,".",",")),E5552)</f>
        <v>No Ct</v>
      </c>
      <c r="L5552" s="61" t="str">
        <f aca="false">IF(J5552="PosK",SUMIFS(K:K,J:J,"PosK",H:H,H5552),"")</f>
        <v/>
      </c>
      <c r="M5552" s="61" t="str">
        <f aca="false">IF(J5552="PosK",SUMIFS(K:K,J:J,"NegK",H:H,H5552),"")</f>
        <v/>
      </c>
      <c r="N5552" s="61" t="str">
        <f aca="false">IF(J5552="PosK",SUMIFS(K:K,J:J,"eDNA",H:H,H5552),"")</f>
        <v/>
      </c>
      <c r="Q5552" s="62"/>
    </row>
    <row r="5553" customFormat="false" ht="14.25" hidden="false" customHeight="false" outlineLevel="0" collapsed="false">
      <c r="A5553" s="0" t="s">
        <v>808</v>
      </c>
      <c r="B5553" s="52" t="s">
        <v>1051</v>
      </c>
      <c r="C5553" s="52" t="s">
        <v>751</v>
      </c>
      <c r="D5553" s="53" t="n">
        <v>0.1</v>
      </c>
      <c r="E5553" s="53" t="s">
        <v>748</v>
      </c>
      <c r="F5553" s="0" t="s">
        <v>1405</v>
      </c>
      <c r="G5553" s="0" t="str">
        <f aca="false">LEFT(B5553,2)</f>
        <v>32</v>
      </c>
      <c r="H5553" s="0" t="str">
        <f aca="false">I5553&amp;"_"&amp;G5553&amp;"_"&amp;F5553</f>
        <v>Latterfroe_32_20190117_DL2018108_NZahlesGym_koersel2</v>
      </c>
      <c r="I5553" s="61" t="str">
        <f aca="false">MID(RIGHT(B5553,LEN(B5553)-3),1,FIND("_",RIGHT(B5553,LEN(B5553)-3))-1)</f>
        <v>Latterfroe</v>
      </c>
      <c r="J5553" s="61" t="str">
        <f aca="false">TRIM(SUBSTITUTE(RIGHT(B5553,FIND(I5553,B5553)+1),"_",""))</f>
        <v>eDNA</v>
      </c>
      <c r="K5553" s="0" t="str">
        <f aca="false">IFERROR(VALUE(SUBSTITUTE(E5553,".",",")),E5553)</f>
        <v>No Ct</v>
      </c>
      <c r="L5553" s="61" t="str">
        <f aca="false">IF(J5553="PosK",SUMIFS(K:K,J:J,"PosK",H:H,H5553),"")</f>
        <v/>
      </c>
      <c r="M5553" s="61" t="str">
        <f aca="false">IF(J5553="PosK",SUMIFS(K:K,J:J,"NegK",H:H,H5553),"")</f>
        <v/>
      </c>
      <c r="N5553" s="61" t="str">
        <f aca="false">IF(J5553="PosK",SUMIFS(K:K,J:J,"eDNA",H:H,H5553),"")</f>
        <v/>
      </c>
      <c r="P5553" s="62"/>
      <c r="T5553" s="63"/>
      <c r="W5553" s="64"/>
    </row>
    <row r="5554" customFormat="false" ht="14.25" hidden="false" customHeight="false" outlineLevel="0" collapsed="false">
      <c r="A5554" s="0" t="s">
        <v>810</v>
      </c>
      <c r="B5554" s="52" t="s">
        <v>1228</v>
      </c>
      <c r="C5554" s="52" t="s">
        <v>743</v>
      </c>
      <c r="D5554" s="53" t="n">
        <v>0.1</v>
      </c>
      <c r="E5554" s="53" t="s">
        <v>748</v>
      </c>
      <c r="F5554" s="0" t="s">
        <v>1405</v>
      </c>
      <c r="G5554" s="0" t="str">
        <f aca="false">LEFT(B5554,2)</f>
        <v>33</v>
      </c>
      <c r="H5554" s="0" t="str">
        <f aca="false">I5554&amp;"_"&amp;G5554&amp;"_"&amp;F5554</f>
        <v>KortbenetGroenFroe_33_20190117_DL2018108_NZahlesGym_koersel2</v>
      </c>
      <c r="I5554" s="61" t="str">
        <f aca="false">MID(RIGHT(B5554,LEN(B5554)-3),1,FIND("_",RIGHT(B5554,LEN(B5554)-3))-1)</f>
        <v>KortbenetGroenFroe</v>
      </c>
      <c r="J5554" s="61" t="str">
        <f aca="false">TRIM(SUBSTITUTE(RIGHT(B5554,FIND(I5554,B5554)+1),"_",""))</f>
        <v>PosK</v>
      </c>
      <c r="K5554" s="0" t="str">
        <f aca="false">IFERROR(VALUE(SUBSTITUTE(E5554,".",",")),E5554)</f>
        <v>No Ct</v>
      </c>
      <c r="L5554" s="61" t="n">
        <f aca="false">IF(J5554="PosK",SUMIFS(K:K,J:J,"PosK",H:H,H5554),"")</f>
        <v>0</v>
      </c>
      <c r="M5554" s="61" t="n">
        <f aca="false">IF(J5554="PosK",SUMIFS(K:K,J:J,"NegK",H:H,H5554),"")</f>
        <v>0</v>
      </c>
      <c r="N5554" s="61" t="n">
        <f aca="false">IF(J5554="PosK",SUMIFS(K:K,J:J,"eDNA",H:H,H5554),"")</f>
        <v>0</v>
      </c>
      <c r="P5554" s="62" t="n">
        <f aca="false">IF(K5556="No Ct",0,K5556)</f>
        <v>0</v>
      </c>
      <c r="Q5554" s="62" t="n">
        <f aca="false">IF(K5557="No Ct",0,K5557)</f>
        <v>0</v>
      </c>
      <c r="R5554" s="0" t="str">
        <f aca="false">IF(AND(L5554&gt;0,M5554=0),"Valid","Invalid")</f>
        <v>Invalid</v>
      </c>
      <c r="S5554" s="0" t="str">
        <f aca="false">IF(OR(P5554&gt;1,Q5554&gt;1),"Present","Absent")</f>
        <v>Absent</v>
      </c>
      <c r="T5554" s="63" t="str">
        <f aca="false">IF(OR(AND(P5554&gt;1,P5554&lt;41),AND(Q5554&gt;1,Q5554&lt;41)),"Ct&lt;41","Ct&gt;41")</f>
        <v>Ct&gt;41</v>
      </c>
      <c r="U5554" s="0" t="str">
        <f aca="false">I5554</f>
        <v>KortbenetGroenFroe</v>
      </c>
      <c r="V5554" s="0" t="str">
        <f aca="false">MID(F5554,10,9)</f>
        <v>DL2018108</v>
      </c>
      <c r="W5554" s="64" t="str">
        <f aca="false">V5554&amp;"_"&amp;U5554&amp;"_"&amp;R5554&amp;"_"&amp;S5554&amp;"_"&amp;T5554</f>
        <v>DL2018108_KortbenetGroenFroe_Invalid_Absent_Ct&gt;41</v>
      </c>
    </row>
    <row r="5555" customFormat="false" ht="14.25" hidden="false" customHeight="false" outlineLevel="0" collapsed="false">
      <c r="A5555" s="0" t="s">
        <v>812</v>
      </c>
      <c r="B5555" s="52" t="s">
        <v>1229</v>
      </c>
      <c r="C5555" s="52" t="s">
        <v>747</v>
      </c>
      <c r="D5555" s="53" t="n">
        <v>0.1</v>
      </c>
      <c r="E5555" s="53" t="s">
        <v>748</v>
      </c>
      <c r="F5555" s="0" t="s">
        <v>1405</v>
      </c>
      <c r="G5555" s="0" t="str">
        <f aca="false">LEFT(B5555,2)</f>
        <v>33</v>
      </c>
      <c r="H5555" s="0" t="str">
        <f aca="false">I5555&amp;"_"&amp;G5555&amp;"_"&amp;F5555</f>
        <v>KortbenetGroenFroe_33_20190117_DL2018108_NZahlesGym_koersel2</v>
      </c>
      <c r="I5555" s="61" t="str">
        <f aca="false">MID(RIGHT(B5555,LEN(B5555)-3),1,FIND("_",RIGHT(B5555,LEN(B5555)-3))-1)</f>
        <v>KortbenetGroenFroe</v>
      </c>
      <c r="J5555" s="61" t="str">
        <f aca="false">TRIM(SUBSTITUTE(RIGHT(B5555,FIND(I5555,B5555)+1),"_",""))</f>
        <v>NegK</v>
      </c>
      <c r="K5555" s="0" t="str">
        <f aca="false">IFERROR(VALUE(SUBSTITUTE(E5555,".",",")),E5555)</f>
        <v>No Ct</v>
      </c>
      <c r="L5555" s="61" t="str">
        <f aca="false">IF(J5555="PosK",SUMIFS(K:K,J:J,"PosK",H:H,H5555),"")</f>
        <v/>
      </c>
      <c r="M5555" s="61" t="str">
        <f aca="false">IF(J5555="PosK",SUMIFS(K:K,J:J,"NegK",H:H,H5555),"")</f>
        <v/>
      </c>
      <c r="N5555" s="61" t="str">
        <f aca="false">IF(J5555="PosK",SUMIFS(K:K,J:J,"eDNA",H:H,H5555),"")</f>
        <v/>
      </c>
    </row>
    <row r="5556" customFormat="false" ht="14.25" hidden="false" customHeight="false" outlineLevel="0" collapsed="false">
      <c r="A5556" s="0" t="s">
        <v>814</v>
      </c>
      <c r="B5556" s="52" t="s">
        <v>1230</v>
      </c>
      <c r="C5556" s="52" t="s">
        <v>751</v>
      </c>
      <c r="D5556" s="53" t="n">
        <v>0.1</v>
      </c>
      <c r="E5556" s="53" t="s">
        <v>748</v>
      </c>
      <c r="F5556" s="0" t="s">
        <v>1405</v>
      </c>
      <c r="G5556" s="0" t="str">
        <f aca="false">LEFT(B5556,2)</f>
        <v>33</v>
      </c>
      <c r="H5556" s="0" t="str">
        <f aca="false">I5556&amp;"_"&amp;G5556&amp;"_"&amp;F5556</f>
        <v>KortbenetGroenFroe_33_20190117_DL2018108_NZahlesGym_koersel2</v>
      </c>
      <c r="I5556" s="61" t="str">
        <f aca="false">MID(RIGHT(B5556,LEN(B5556)-3),1,FIND("_",RIGHT(B5556,LEN(B5556)-3))-1)</f>
        <v>KortbenetGroenFroe</v>
      </c>
      <c r="J5556" s="61" t="str">
        <f aca="false">TRIM(SUBSTITUTE(RIGHT(B5556,FIND(I5556,B5556)+1),"_",""))</f>
        <v>eDNA</v>
      </c>
      <c r="K5556" s="0" t="str">
        <f aca="false">IFERROR(VALUE(SUBSTITUTE(E5556,".",",")),E5556)</f>
        <v>No Ct</v>
      </c>
      <c r="L5556" s="61" t="str">
        <f aca="false">IF(J5556="PosK",SUMIFS(K:K,J:J,"PosK",H:H,H5556),"")</f>
        <v/>
      </c>
      <c r="M5556" s="61" t="str">
        <f aca="false">IF(J5556="PosK",SUMIFS(K:K,J:J,"NegK",H:H,H5556),"")</f>
        <v/>
      </c>
      <c r="N5556" s="61" t="str">
        <f aca="false">IF(J5556="PosK",SUMIFS(K:K,J:J,"eDNA",H:H,H5556),"")</f>
        <v/>
      </c>
      <c r="Q5556" s="62"/>
    </row>
    <row r="5557" customFormat="false" ht="14.25" hidden="false" customHeight="false" outlineLevel="0" collapsed="false">
      <c r="A5557" s="0" t="s">
        <v>816</v>
      </c>
      <c r="B5557" s="52" t="s">
        <v>1230</v>
      </c>
      <c r="C5557" s="52" t="s">
        <v>751</v>
      </c>
      <c r="D5557" s="53" t="n">
        <v>0.1</v>
      </c>
      <c r="E5557" s="53" t="s">
        <v>748</v>
      </c>
      <c r="F5557" s="0" t="s">
        <v>1405</v>
      </c>
      <c r="G5557" s="0" t="str">
        <f aca="false">LEFT(B5557,2)</f>
        <v>33</v>
      </c>
      <c r="H5557" s="0" t="str">
        <f aca="false">I5557&amp;"_"&amp;G5557&amp;"_"&amp;F5557</f>
        <v>KortbenetGroenFroe_33_20190117_DL2018108_NZahlesGym_koersel2</v>
      </c>
      <c r="I5557" s="61" t="str">
        <f aca="false">MID(RIGHT(B5557,LEN(B5557)-3),1,FIND("_",RIGHT(B5557,LEN(B5557)-3))-1)</f>
        <v>KortbenetGroenFroe</v>
      </c>
      <c r="J5557" s="61" t="str">
        <f aca="false">TRIM(SUBSTITUTE(RIGHT(B5557,FIND(I5557,B5557)+1),"_",""))</f>
        <v>eDNA</v>
      </c>
      <c r="K5557" s="0" t="str">
        <f aca="false">IFERROR(VALUE(SUBSTITUTE(E5557,".",",")),E5557)</f>
        <v>No Ct</v>
      </c>
      <c r="L5557" s="61" t="str">
        <f aca="false">IF(J5557="PosK",SUMIFS(K:K,J:J,"PosK",H:H,H5557),"")</f>
        <v/>
      </c>
      <c r="M5557" s="61" t="str">
        <f aca="false">IF(J5557="PosK",SUMIFS(K:K,J:J,"NegK",H:H,H5557),"")</f>
        <v/>
      </c>
      <c r="N5557" s="61" t="str">
        <f aca="false">IF(J5557="PosK",SUMIFS(K:K,J:J,"eDNA",H:H,H5557),"")</f>
        <v/>
      </c>
      <c r="P5557" s="62"/>
      <c r="T5557" s="63"/>
      <c r="W5557" s="64"/>
    </row>
    <row r="5558" customFormat="false" ht="14.25" hidden="false" customHeight="false" outlineLevel="0" collapsed="false">
      <c r="A5558" s="0" t="s">
        <v>818</v>
      </c>
      <c r="B5558" s="52" t="s">
        <v>1232</v>
      </c>
      <c r="C5558" s="52" t="s">
        <v>743</v>
      </c>
      <c r="D5558" s="53" t="n">
        <v>0.1</v>
      </c>
      <c r="E5558" s="53" t="s">
        <v>748</v>
      </c>
      <c r="F5558" s="0" t="s">
        <v>1405</v>
      </c>
      <c r="G5558" s="0" t="str">
        <f aca="false">LEFT(B5558,2)</f>
        <v>34</v>
      </c>
      <c r="H5558" s="0" t="str">
        <f aca="false">I5558&amp;"_"&amp;G5558&amp;"_"&amp;F5558</f>
        <v>Soelvkarusse_34_20190117_DL2018108_NZahlesGym_koersel2</v>
      </c>
      <c r="I5558" s="61" t="str">
        <f aca="false">MID(RIGHT(B5558,LEN(B5558)-3),1,FIND("_",RIGHT(B5558,LEN(B5558)-3))-1)</f>
        <v>Soelvkarusse</v>
      </c>
      <c r="J5558" s="61" t="str">
        <f aca="false">TRIM(SUBSTITUTE(RIGHT(B5558,FIND(I5558,B5558)+1),"_",""))</f>
        <v>PosK</v>
      </c>
      <c r="K5558" s="0" t="str">
        <f aca="false">IFERROR(VALUE(SUBSTITUTE(E5558,".",",")),E5558)</f>
        <v>No Ct</v>
      </c>
      <c r="L5558" s="61" t="n">
        <f aca="false">IF(J5558="PosK",SUMIFS(K:K,J:J,"PosK",H:H,H5558),"")</f>
        <v>0</v>
      </c>
      <c r="M5558" s="61" t="n">
        <f aca="false">IF(J5558="PosK",SUMIFS(K:K,J:J,"NegK",H:H,H5558),"")</f>
        <v>0</v>
      </c>
      <c r="N5558" s="61" t="n">
        <f aca="false">IF(J5558="PosK",SUMIFS(K:K,J:J,"eDNA",H:H,H5558),"")</f>
        <v>0</v>
      </c>
      <c r="P5558" s="62" t="n">
        <f aca="false">IF(K5560="No Ct",0,K5560)</f>
        <v>0</v>
      </c>
      <c r="Q5558" s="62" t="n">
        <f aca="false">IF(K5561="No Ct",0,K5561)</f>
        <v>0</v>
      </c>
      <c r="R5558" s="0" t="str">
        <f aca="false">IF(AND(L5558&gt;0,M5558=0),"Valid","Invalid")</f>
        <v>Invalid</v>
      </c>
      <c r="S5558" s="0" t="str">
        <f aca="false">IF(OR(P5558&gt;1,Q5558&gt;1),"Present","Absent")</f>
        <v>Absent</v>
      </c>
      <c r="T5558" s="63" t="str">
        <f aca="false">IF(OR(AND(P5558&gt;1,P5558&lt;41),AND(Q5558&gt;1,Q5558&lt;41)),"Ct&lt;41","Ct&gt;41")</f>
        <v>Ct&gt;41</v>
      </c>
      <c r="U5558" s="0" t="str">
        <f aca="false">I5558</f>
        <v>Soelvkarusse</v>
      </c>
      <c r="V5558" s="0" t="str">
        <f aca="false">MID(F5558,10,9)</f>
        <v>DL2018108</v>
      </c>
      <c r="W5558" s="64" t="str">
        <f aca="false">V5558&amp;"_"&amp;U5558&amp;"_"&amp;R5558&amp;"_"&amp;S5558&amp;"_"&amp;T5558</f>
        <v>DL2018108_Soelvkarusse_Invalid_Absent_Ct&gt;41</v>
      </c>
    </row>
    <row r="5559" customFormat="false" ht="14.25" hidden="false" customHeight="false" outlineLevel="0" collapsed="false">
      <c r="A5559" s="0" t="s">
        <v>820</v>
      </c>
      <c r="B5559" s="52" t="s">
        <v>1233</v>
      </c>
      <c r="C5559" s="52" t="s">
        <v>747</v>
      </c>
      <c r="D5559" s="53" t="n">
        <v>0.1</v>
      </c>
      <c r="E5559" s="53" t="s">
        <v>748</v>
      </c>
      <c r="F5559" s="0" t="s">
        <v>1405</v>
      </c>
      <c r="G5559" s="0" t="str">
        <f aca="false">LEFT(B5559,2)</f>
        <v>34</v>
      </c>
      <c r="H5559" s="0" t="str">
        <f aca="false">I5559&amp;"_"&amp;G5559&amp;"_"&amp;F5559</f>
        <v>Soelvkarusse_34_20190117_DL2018108_NZahlesGym_koersel2</v>
      </c>
      <c r="I5559" s="61" t="str">
        <f aca="false">MID(RIGHT(B5559,LEN(B5559)-3),1,FIND("_",RIGHT(B5559,LEN(B5559)-3))-1)</f>
        <v>Soelvkarusse</v>
      </c>
      <c r="J5559" s="61" t="str">
        <f aca="false">TRIM(SUBSTITUTE(RIGHT(B5559,FIND(I5559,B5559)+1),"_",""))</f>
        <v>NegK</v>
      </c>
      <c r="K5559" s="0" t="str">
        <f aca="false">IFERROR(VALUE(SUBSTITUTE(E5559,".",",")),E5559)</f>
        <v>No Ct</v>
      </c>
      <c r="L5559" s="61" t="str">
        <f aca="false">IF(J5559="PosK",SUMIFS(K:K,J:J,"PosK",H:H,H5559),"")</f>
        <v/>
      </c>
      <c r="M5559" s="61" t="str">
        <f aca="false">IF(J5559="PosK",SUMIFS(K:K,J:J,"NegK",H:H,H5559),"")</f>
        <v/>
      </c>
      <c r="N5559" s="61" t="str">
        <f aca="false">IF(J5559="PosK",SUMIFS(K:K,J:J,"eDNA",H:H,H5559),"")</f>
        <v/>
      </c>
    </row>
    <row r="5560" customFormat="false" ht="14.25" hidden="false" customHeight="false" outlineLevel="0" collapsed="false">
      <c r="A5560" s="0" t="s">
        <v>822</v>
      </c>
      <c r="B5560" s="52" t="s">
        <v>1234</v>
      </c>
      <c r="C5560" s="52" t="s">
        <v>751</v>
      </c>
      <c r="D5560" s="53" t="n">
        <v>0.1</v>
      </c>
      <c r="E5560" s="53" t="s">
        <v>748</v>
      </c>
      <c r="F5560" s="0" t="s">
        <v>1405</v>
      </c>
      <c r="G5560" s="0" t="str">
        <f aca="false">LEFT(B5560,2)</f>
        <v>34</v>
      </c>
      <c r="H5560" s="0" t="str">
        <f aca="false">I5560&amp;"_"&amp;G5560&amp;"_"&amp;F5560</f>
        <v>Soelvkarusse_34_20190117_DL2018108_NZahlesGym_koersel2</v>
      </c>
      <c r="I5560" s="61" t="str">
        <f aca="false">MID(RIGHT(B5560,LEN(B5560)-3),1,FIND("_",RIGHT(B5560,LEN(B5560)-3))-1)</f>
        <v>Soelvkarusse</v>
      </c>
      <c r="J5560" s="61" t="str">
        <f aca="false">TRIM(SUBSTITUTE(RIGHT(B5560,FIND(I5560,B5560)+1),"_",""))</f>
        <v>eDNA</v>
      </c>
      <c r="K5560" s="0" t="str">
        <f aca="false">IFERROR(VALUE(SUBSTITUTE(E5560,".",",")),E5560)</f>
        <v>No Ct</v>
      </c>
      <c r="L5560" s="61" t="str">
        <f aca="false">IF(J5560="PosK",SUMIFS(K:K,J:J,"PosK",H:H,H5560),"")</f>
        <v/>
      </c>
      <c r="M5560" s="61" t="str">
        <f aca="false">IF(J5560="PosK",SUMIFS(K:K,J:J,"NegK",H:H,H5560),"")</f>
        <v/>
      </c>
      <c r="N5560" s="61" t="str">
        <f aca="false">IF(J5560="PosK",SUMIFS(K:K,J:J,"eDNA",H:H,H5560),"")</f>
        <v/>
      </c>
      <c r="Q5560" s="62"/>
    </row>
    <row r="5561" customFormat="false" ht="14.25" hidden="false" customHeight="false" outlineLevel="0" collapsed="false">
      <c r="A5561" s="0" t="s">
        <v>824</v>
      </c>
      <c r="B5561" s="52" t="s">
        <v>1234</v>
      </c>
      <c r="C5561" s="52" t="s">
        <v>751</v>
      </c>
      <c r="D5561" s="53" t="n">
        <v>0.1</v>
      </c>
      <c r="E5561" s="53" t="s">
        <v>748</v>
      </c>
      <c r="F5561" s="0" t="s">
        <v>1405</v>
      </c>
      <c r="G5561" s="0" t="str">
        <f aca="false">LEFT(B5561,2)</f>
        <v>34</v>
      </c>
      <c r="H5561" s="0" t="str">
        <f aca="false">I5561&amp;"_"&amp;G5561&amp;"_"&amp;F5561</f>
        <v>Soelvkarusse_34_20190117_DL2018108_NZahlesGym_koersel2</v>
      </c>
      <c r="I5561" s="61" t="str">
        <f aca="false">MID(RIGHT(B5561,LEN(B5561)-3),1,FIND("_",RIGHT(B5561,LEN(B5561)-3))-1)</f>
        <v>Soelvkarusse</v>
      </c>
      <c r="J5561" s="61" t="str">
        <f aca="false">TRIM(SUBSTITUTE(RIGHT(B5561,FIND(I5561,B5561)+1),"_",""))</f>
        <v>eDNA</v>
      </c>
      <c r="K5561" s="0" t="str">
        <f aca="false">IFERROR(VALUE(SUBSTITUTE(E5561,".",",")),E5561)</f>
        <v>No Ct</v>
      </c>
      <c r="L5561" s="61" t="str">
        <f aca="false">IF(J5561="PosK",SUMIFS(K:K,J:J,"PosK",H:H,H5561),"")</f>
        <v/>
      </c>
      <c r="M5561" s="61" t="str">
        <f aca="false">IF(J5561="PosK",SUMIFS(K:K,J:J,"NegK",H:H,H5561),"")</f>
        <v/>
      </c>
      <c r="N5561" s="61" t="str">
        <f aca="false">IF(J5561="PosK",SUMIFS(K:K,J:J,"eDNA",H:H,H5561),"")</f>
        <v/>
      </c>
      <c r="P5561" s="62"/>
      <c r="T5561" s="63"/>
      <c r="W5561" s="64"/>
    </row>
    <row r="5562" customFormat="false" ht="14.25" hidden="false" customHeight="false" outlineLevel="0" collapsed="false">
      <c r="A5562" s="0" t="s">
        <v>741</v>
      </c>
      <c r="B5562" s="52" t="s">
        <v>1020</v>
      </c>
      <c r="C5562" s="52" t="s">
        <v>747</v>
      </c>
      <c r="D5562" s="53" t="n">
        <v>0.1</v>
      </c>
      <c r="E5562" s="53" t="s">
        <v>748</v>
      </c>
      <c r="F5562" s="0" t="s">
        <v>1405</v>
      </c>
      <c r="G5562" s="0" t="str">
        <f aca="false">LEFT(B5562,2)</f>
        <v>25</v>
      </c>
      <c r="H5562" s="0" t="str">
        <f aca="false">I5562&amp;"_"&amp;G5562&amp;"_"&amp;F5562</f>
        <v>Loegfroe_25_20190117_DL2018108_NZahlesGym_koersel2</v>
      </c>
      <c r="I5562" s="61" t="str">
        <f aca="false">MID(RIGHT(B5562,LEN(B5562)-3),1,FIND("_",RIGHT(B5562,LEN(B5562)-3))-1)</f>
        <v>Loegfroe</v>
      </c>
      <c r="J5562" s="61" t="str">
        <f aca="false">TRIM(SUBSTITUTE(RIGHT(B5562,FIND(I5562,B5562)+1),"_",""))</f>
        <v>PosK</v>
      </c>
      <c r="K5562" s="0" t="str">
        <f aca="false">IFERROR(VALUE(SUBSTITUTE(E5562,".",",")),E5562)</f>
        <v>No Ct</v>
      </c>
      <c r="L5562" s="61" t="n">
        <f aca="false">IF(J5562="PosK",SUMIFS(K:K,J:J,"PosK",H:H,H5562),"")</f>
        <v>0</v>
      </c>
      <c r="M5562" s="61" t="n">
        <f aca="false">IF(J5562="PosK",SUMIFS(K:K,J:J,"NegK",H:H,H5562),"")</f>
        <v>34.69</v>
      </c>
      <c r="N5562" s="61" t="n">
        <f aca="false">IF(J5562="PosK",SUMIFS(K:K,J:J,"eDNA",H:H,H5562),"")</f>
        <v>0</v>
      </c>
      <c r="P5562" s="62" t="n">
        <f aca="false">IF(K5564="No Ct",0,K5564)</f>
        <v>0</v>
      </c>
      <c r="Q5562" s="62" t="n">
        <f aca="false">IF(K5565="No Ct",0,K5565)</f>
        <v>0</v>
      </c>
      <c r="R5562" s="0" t="str">
        <f aca="false">IF(AND(L5562&gt;0,M5562=0),"Valid","Invalid")</f>
        <v>Invalid</v>
      </c>
      <c r="S5562" s="0" t="str">
        <f aca="false">IF(OR(P5562&gt;1,Q5562&gt;1),"Present","Absent")</f>
        <v>Absent</v>
      </c>
      <c r="T5562" s="63" t="str">
        <f aca="false">IF(OR(AND(P5562&gt;1,P5562&lt;41),AND(Q5562&gt;1,Q5562&lt;41)),"Ct&lt;41","Ct&gt;41")</f>
        <v>Ct&gt;41</v>
      </c>
      <c r="U5562" s="0" t="str">
        <f aca="false">I5562</f>
        <v>Loegfroe</v>
      </c>
      <c r="V5562" s="0" t="str">
        <f aca="false">MID(F5562,10,9)</f>
        <v>DL2018108</v>
      </c>
      <c r="W5562" s="64" t="str">
        <f aca="false">V5562&amp;"_"&amp;U5562&amp;"_"&amp;R5562&amp;"_"&amp;S5562&amp;"_"&amp;T5562</f>
        <v>DL2018108_Loegfroe_Invalid_Absent_Ct&gt;41</v>
      </c>
    </row>
    <row r="5563" customFormat="false" ht="14.25" hidden="false" customHeight="false" outlineLevel="0" collapsed="false">
      <c r="A5563" s="0" t="s">
        <v>745</v>
      </c>
      <c r="B5563" s="52" t="s">
        <v>1022</v>
      </c>
      <c r="C5563" s="52" t="s">
        <v>743</v>
      </c>
      <c r="D5563" s="53" t="n">
        <v>0.1</v>
      </c>
      <c r="E5563" s="53" t="n">
        <v>34.69</v>
      </c>
      <c r="F5563" s="0" t="s">
        <v>1405</v>
      </c>
      <c r="G5563" s="0" t="str">
        <f aca="false">LEFT(B5563,2)</f>
        <v>25</v>
      </c>
      <c r="H5563" s="0" t="str">
        <f aca="false">I5563&amp;"_"&amp;G5563&amp;"_"&amp;F5563</f>
        <v>Loegfroe_25_20190117_DL2018108_NZahlesGym_koersel2</v>
      </c>
      <c r="I5563" s="61" t="str">
        <f aca="false">MID(RIGHT(B5563,LEN(B5563)-3),1,FIND("_",RIGHT(B5563,LEN(B5563)-3))-1)</f>
        <v>Loegfroe</v>
      </c>
      <c r="J5563" s="61" t="str">
        <f aca="false">TRIM(SUBSTITUTE(RIGHT(B5563,FIND(I5563,B5563)+1),"_",""))</f>
        <v>NegK</v>
      </c>
      <c r="K5563" s="0" t="n">
        <f aca="false">IFERROR(VALUE(SUBSTITUTE(E5563,".",",")),E5563)</f>
        <v>34.69</v>
      </c>
      <c r="L5563" s="61" t="str">
        <f aca="false">IF(J5563="PosK",SUMIFS(K:K,J:J,"PosK",H:H,H5563),"")</f>
        <v/>
      </c>
      <c r="M5563" s="61" t="str">
        <f aca="false">IF(J5563="PosK",SUMIFS(K:K,J:J,"NegK",H:H,H5563),"")</f>
        <v/>
      </c>
      <c r="N5563" s="61" t="str">
        <f aca="false">IF(J5563="PosK",SUMIFS(K:K,J:J,"eDNA",H:H,H5563),"")</f>
        <v/>
      </c>
    </row>
    <row r="5564" customFormat="false" ht="14.25" hidden="false" customHeight="false" outlineLevel="0" collapsed="false">
      <c r="A5564" s="0" t="s">
        <v>749</v>
      </c>
      <c r="B5564" s="52" t="s">
        <v>1023</v>
      </c>
      <c r="C5564" s="52" t="s">
        <v>751</v>
      </c>
      <c r="D5564" s="53" t="n">
        <v>0.1</v>
      </c>
      <c r="E5564" s="53" t="s">
        <v>748</v>
      </c>
      <c r="F5564" s="0" t="s">
        <v>1405</v>
      </c>
      <c r="G5564" s="0" t="str">
        <f aca="false">LEFT(B5564,2)</f>
        <v>25</v>
      </c>
      <c r="H5564" s="0" t="str">
        <f aca="false">I5564&amp;"_"&amp;G5564&amp;"_"&amp;F5564</f>
        <v>Loegfroe_25_20190117_DL2018108_NZahlesGym_koersel2</v>
      </c>
      <c r="I5564" s="61" t="str">
        <f aca="false">MID(RIGHT(B5564,LEN(B5564)-3),1,FIND("_",RIGHT(B5564,LEN(B5564)-3))-1)</f>
        <v>Loegfroe</v>
      </c>
      <c r="J5564" s="61" t="str">
        <f aca="false">TRIM(SUBSTITUTE(RIGHT(B5564,FIND(I5564,B5564)+1),"_",""))</f>
        <v>eDNA</v>
      </c>
      <c r="K5564" s="0" t="str">
        <f aca="false">IFERROR(VALUE(SUBSTITUTE(E5564,".",",")),E5564)</f>
        <v>No Ct</v>
      </c>
      <c r="L5564" s="61" t="str">
        <f aca="false">IF(J5564="PosK",SUMIFS(K:K,J:J,"PosK",H:H,H5564),"")</f>
        <v/>
      </c>
      <c r="M5564" s="61" t="str">
        <f aca="false">IF(J5564="PosK",SUMIFS(K:K,J:J,"NegK",H:H,H5564),"")</f>
        <v/>
      </c>
      <c r="N5564" s="61" t="str">
        <f aca="false">IF(J5564="PosK",SUMIFS(K:K,J:J,"eDNA",H:H,H5564),"")</f>
        <v/>
      </c>
      <c r="Q5564" s="62"/>
    </row>
    <row r="5565" customFormat="false" ht="14.25" hidden="false" customHeight="false" outlineLevel="0" collapsed="false">
      <c r="A5565" s="0" t="s">
        <v>752</v>
      </c>
      <c r="B5565" s="52" t="s">
        <v>1023</v>
      </c>
      <c r="C5565" s="52" t="s">
        <v>751</v>
      </c>
      <c r="D5565" s="53" t="n">
        <v>0.1</v>
      </c>
      <c r="E5565" s="53" t="s">
        <v>748</v>
      </c>
      <c r="F5565" s="0" t="s">
        <v>1405</v>
      </c>
      <c r="G5565" s="0" t="str">
        <f aca="false">LEFT(B5565,2)</f>
        <v>25</v>
      </c>
      <c r="H5565" s="0" t="str">
        <f aca="false">I5565&amp;"_"&amp;G5565&amp;"_"&amp;F5565</f>
        <v>Loegfroe_25_20190117_DL2018108_NZahlesGym_koersel2</v>
      </c>
      <c r="I5565" s="61" t="str">
        <f aca="false">MID(RIGHT(B5565,LEN(B5565)-3),1,FIND("_",RIGHT(B5565,LEN(B5565)-3))-1)</f>
        <v>Loegfroe</v>
      </c>
      <c r="J5565" s="61" t="str">
        <f aca="false">TRIM(SUBSTITUTE(RIGHT(B5565,FIND(I5565,B5565)+1),"_",""))</f>
        <v>eDNA</v>
      </c>
      <c r="K5565" s="0" t="str">
        <f aca="false">IFERROR(VALUE(SUBSTITUTE(E5565,".",",")),E5565)</f>
        <v>No Ct</v>
      </c>
      <c r="L5565" s="61" t="str">
        <f aca="false">IF(J5565="PosK",SUMIFS(K:K,J:J,"PosK",H:H,H5565),"")</f>
        <v/>
      </c>
      <c r="M5565" s="61" t="str">
        <f aca="false">IF(J5565="PosK",SUMIFS(K:K,J:J,"NegK",H:H,H5565),"")</f>
        <v/>
      </c>
      <c r="N5565" s="61" t="str">
        <f aca="false">IF(J5565="PosK",SUMIFS(K:K,J:J,"eDNA",H:H,H5565),"")</f>
        <v/>
      </c>
      <c r="P5565" s="62"/>
      <c r="T5565" s="63"/>
      <c r="W5565" s="64"/>
    </row>
    <row r="5566" customFormat="false" ht="14.25" hidden="false" customHeight="false" outlineLevel="0" collapsed="false">
      <c r="A5566" s="0" t="s">
        <v>754</v>
      </c>
      <c r="B5566" s="52" t="s">
        <v>1025</v>
      </c>
      <c r="C5566" s="52" t="s">
        <v>743</v>
      </c>
      <c r="D5566" s="53" t="n">
        <v>0.1</v>
      </c>
      <c r="E5566" s="53" t="s">
        <v>748</v>
      </c>
      <c r="F5566" s="0" t="s">
        <v>1405</v>
      </c>
      <c r="G5566" s="0" t="str">
        <f aca="false">LEFT(B5566,2)</f>
        <v>26</v>
      </c>
      <c r="H5566" s="0" t="str">
        <f aca="false">I5566&amp;"_"&amp;G5566&amp;"_"&amp;F5566</f>
        <v>StorVandsalamander_26_20190117_DL2018108_NZahlesGym_koersel2</v>
      </c>
      <c r="I5566" s="61" t="str">
        <f aca="false">MID(RIGHT(B5566,LEN(B5566)-3),1,FIND("_",RIGHT(B5566,LEN(B5566)-3))-1)</f>
        <v>StorVandsalamander</v>
      </c>
      <c r="J5566" s="61" t="str">
        <f aca="false">TRIM(SUBSTITUTE(RIGHT(B5566,FIND(I5566,B5566)+1),"_",""))</f>
        <v>PosK</v>
      </c>
      <c r="K5566" s="0" t="str">
        <f aca="false">IFERROR(VALUE(SUBSTITUTE(E5566,".",",")),E5566)</f>
        <v>No Ct</v>
      </c>
      <c r="L5566" s="61" t="n">
        <f aca="false">IF(J5566="PosK",SUMIFS(K:K,J:J,"PosK",H:H,H5566),"")</f>
        <v>35.21</v>
      </c>
      <c r="M5566" s="61" t="n">
        <f aca="false">IF(J5566="PosK",SUMIFS(K:K,J:J,"NegK",H:H,H5566),"")</f>
        <v>36.98</v>
      </c>
      <c r="N5566" s="61" t="n">
        <f aca="false">IF(J5566="PosK",SUMIFS(K:K,J:J,"eDNA",H:H,H5566),"")</f>
        <v>36.14</v>
      </c>
      <c r="P5566" s="62" t="n">
        <f aca="false">IF(K5568="No Ct",0,K5568)</f>
        <v>36.14</v>
      </c>
      <c r="Q5566" s="62" t="n">
        <f aca="false">IF(K5569="No Ct",0,K5569)</f>
        <v>0</v>
      </c>
      <c r="R5566" s="0" t="str">
        <f aca="false">IF(AND(L5566&gt;0,M5566=0),"Valid","Invalid")</f>
        <v>Invalid</v>
      </c>
      <c r="S5566" s="0" t="str">
        <f aca="false">IF(OR(P5566&gt;1,Q5566&gt;1),"Present","Absent")</f>
        <v>Present</v>
      </c>
      <c r="T5566" s="63" t="str">
        <f aca="false">IF(OR(AND(P5566&gt;1,P5566&lt;41),AND(Q5566&gt;1,Q5566&lt;41)),"Ct&lt;41","Ct&gt;41")</f>
        <v>Ct&lt;41</v>
      </c>
      <c r="U5566" s="0" t="str">
        <f aca="false">I5566</f>
        <v>StorVandsalamander</v>
      </c>
      <c r="V5566" s="0" t="str">
        <f aca="false">MID(F5566,10,9)</f>
        <v>DL2018108</v>
      </c>
      <c r="W5566" s="64" t="str">
        <f aca="false">V5566&amp;"_"&amp;U5566&amp;"_"&amp;R5566&amp;"_"&amp;S5566&amp;"_"&amp;T5566</f>
        <v>DL2018108_StorVandsalamander_Invalid_Present_Ct&lt;41</v>
      </c>
    </row>
    <row r="5567" customFormat="false" ht="14.25" hidden="false" customHeight="false" outlineLevel="0" collapsed="false">
      <c r="A5567" s="0" t="s">
        <v>756</v>
      </c>
      <c r="B5567" s="52" t="s">
        <v>1026</v>
      </c>
      <c r="C5567" s="52" t="s">
        <v>747</v>
      </c>
      <c r="D5567" s="53" t="n">
        <v>0.1</v>
      </c>
      <c r="E5567" s="53" t="n">
        <v>36.98</v>
      </c>
      <c r="F5567" s="0" t="s">
        <v>1405</v>
      </c>
      <c r="G5567" s="0" t="str">
        <f aca="false">LEFT(B5567,2)</f>
        <v>26</v>
      </c>
      <c r="H5567" s="0" t="str">
        <f aca="false">I5567&amp;"_"&amp;G5567&amp;"_"&amp;F5567</f>
        <v>StorVandsalamander_26_20190117_DL2018108_NZahlesGym_koersel2</v>
      </c>
      <c r="I5567" s="61" t="str">
        <f aca="false">MID(RIGHT(B5567,LEN(B5567)-3),1,FIND("_",RIGHT(B5567,LEN(B5567)-3))-1)</f>
        <v>StorVandsalamander</v>
      </c>
      <c r="J5567" s="61" t="str">
        <f aca="false">TRIM(SUBSTITUTE(RIGHT(B5567,FIND(I5567,B5567)+1),"_",""))</f>
        <v>NegK</v>
      </c>
      <c r="K5567" s="0" t="n">
        <f aca="false">IFERROR(VALUE(SUBSTITUTE(E5567,".",",")),E5567)</f>
        <v>36.98</v>
      </c>
      <c r="L5567" s="61" t="str">
        <f aca="false">IF(J5567="PosK",SUMIFS(K:K,J:J,"PosK",H:H,H5567),"")</f>
        <v/>
      </c>
      <c r="M5567" s="61" t="str">
        <f aca="false">IF(J5567="PosK",SUMIFS(K:K,J:J,"NegK",H:H,H5567),"")</f>
        <v/>
      </c>
      <c r="N5567" s="61" t="str">
        <f aca="false">IF(J5567="PosK",SUMIFS(K:K,J:J,"eDNA",H:H,H5567),"")</f>
        <v/>
      </c>
    </row>
    <row r="5568" customFormat="false" ht="14.25" hidden="false" customHeight="false" outlineLevel="0" collapsed="false">
      <c r="A5568" s="0" t="s">
        <v>758</v>
      </c>
      <c r="B5568" s="52" t="s">
        <v>1027</v>
      </c>
      <c r="C5568" s="52" t="s">
        <v>751</v>
      </c>
      <c r="D5568" s="53" t="n">
        <v>0.1</v>
      </c>
      <c r="E5568" s="53" t="n">
        <v>36.14</v>
      </c>
      <c r="F5568" s="0" t="s">
        <v>1405</v>
      </c>
      <c r="G5568" s="0" t="str">
        <f aca="false">LEFT(B5568,2)</f>
        <v>26</v>
      </c>
      <c r="H5568" s="0" t="str">
        <f aca="false">I5568&amp;"_"&amp;G5568&amp;"_"&amp;F5568</f>
        <v>StorVandsalamander_26_20190117_DL2018108_NZahlesGym_koersel2</v>
      </c>
      <c r="I5568" s="61" t="str">
        <f aca="false">MID(RIGHT(B5568,LEN(B5568)-3),1,FIND("_",RIGHT(B5568,LEN(B5568)-3))-1)</f>
        <v>StorVandsalamander</v>
      </c>
      <c r="J5568" s="61" t="str">
        <f aca="false">TRIM(SUBSTITUTE(RIGHT(B5568,FIND(I5568,B5568)+1),"_",""))</f>
        <v>eDNA</v>
      </c>
      <c r="K5568" s="0" t="n">
        <f aca="false">IFERROR(VALUE(SUBSTITUTE(E5568,".",",")),E5568)</f>
        <v>36.14</v>
      </c>
      <c r="L5568" s="61" t="str">
        <f aca="false">IF(J5568="PosK",SUMIFS(K:K,J:J,"PosK",H:H,H5568),"")</f>
        <v/>
      </c>
      <c r="M5568" s="61" t="str">
        <f aca="false">IF(J5568="PosK",SUMIFS(K:K,J:J,"NegK",H:H,H5568),"")</f>
        <v/>
      </c>
      <c r="N5568" s="61" t="str">
        <f aca="false">IF(J5568="PosK",SUMIFS(K:K,J:J,"eDNA",H:H,H5568),"")</f>
        <v/>
      </c>
      <c r="Q5568" s="62"/>
    </row>
    <row r="5569" customFormat="false" ht="14.25" hidden="false" customHeight="false" outlineLevel="0" collapsed="false">
      <c r="A5569" s="0" t="s">
        <v>760</v>
      </c>
      <c r="B5569" s="52" t="s">
        <v>1027</v>
      </c>
      <c r="C5569" s="52" t="s">
        <v>751</v>
      </c>
      <c r="D5569" s="53" t="n">
        <v>0.1</v>
      </c>
      <c r="E5569" s="53" t="s">
        <v>748</v>
      </c>
      <c r="F5569" s="0" t="s">
        <v>1405</v>
      </c>
      <c r="G5569" s="0" t="str">
        <f aca="false">LEFT(B5569,2)</f>
        <v>26</v>
      </c>
      <c r="H5569" s="0" t="str">
        <f aca="false">I5569&amp;"_"&amp;G5569&amp;"_"&amp;F5569</f>
        <v>StorVandsalamander_26_20190117_DL2018108_NZahlesGym_koersel2</v>
      </c>
      <c r="I5569" s="61" t="str">
        <f aca="false">MID(RIGHT(B5569,LEN(B5569)-3),1,FIND("_",RIGHT(B5569,LEN(B5569)-3))-1)</f>
        <v>StorVandsalamander</v>
      </c>
      <c r="J5569" s="61" t="str">
        <f aca="false">TRIM(SUBSTITUTE(RIGHT(B5569,FIND(I5569,B5569)+1),"_",""))</f>
        <v>eDNA</v>
      </c>
      <c r="K5569" s="0" t="str">
        <f aca="false">IFERROR(VALUE(SUBSTITUTE(E5569,".",",")),E5569)</f>
        <v>No Ct</v>
      </c>
      <c r="L5569" s="61" t="str">
        <f aca="false">IF(J5569="PosK",SUMIFS(K:K,J:J,"PosK",H:H,H5569),"")</f>
        <v/>
      </c>
      <c r="M5569" s="61" t="str">
        <f aca="false">IF(J5569="PosK",SUMIFS(K:K,J:J,"NegK",H:H,H5569),"")</f>
        <v/>
      </c>
      <c r="N5569" s="61" t="str">
        <f aca="false">IF(J5569="PosK",SUMIFS(K:K,J:J,"eDNA",H:H,H5569),"")</f>
        <v/>
      </c>
      <c r="P5569" s="62"/>
      <c r="T5569" s="63"/>
      <c r="W5569" s="64"/>
    </row>
    <row r="5570" customFormat="false" ht="14.25" hidden="false" customHeight="false" outlineLevel="0" collapsed="false">
      <c r="A5570" s="0" t="s">
        <v>762</v>
      </c>
      <c r="B5570" s="52" t="s">
        <v>1029</v>
      </c>
      <c r="C5570" s="52" t="s">
        <v>743</v>
      </c>
      <c r="D5570" s="53" t="n">
        <v>0.1</v>
      </c>
      <c r="E5570" s="53" t="s">
        <v>748</v>
      </c>
      <c r="F5570" s="0" t="s">
        <v>1405</v>
      </c>
      <c r="G5570" s="0" t="str">
        <f aca="false">LEFT(B5570,2)</f>
        <v>27</v>
      </c>
      <c r="H5570" s="0" t="str">
        <f aca="false">I5570&amp;"_"&amp;G5570&amp;"_"&amp;F5570</f>
        <v>Strandtudse_27_20190117_DL2018108_NZahlesGym_koersel2</v>
      </c>
      <c r="I5570" s="61" t="str">
        <f aca="false">MID(RIGHT(B5570,LEN(B5570)-3),1,FIND("_",RIGHT(B5570,LEN(B5570)-3))-1)</f>
        <v>Strandtudse</v>
      </c>
      <c r="J5570" s="61" t="str">
        <f aca="false">TRIM(SUBSTITUTE(RIGHT(B5570,FIND(I5570,B5570)+1),"_",""))</f>
        <v>PosK</v>
      </c>
      <c r="K5570" s="0" t="str">
        <f aca="false">IFERROR(VALUE(SUBSTITUTE(E5570,".",",")),E5570)</f>
        <v>No Ct</v>
      </c>
      <c r="L5570" s="61" t="n">
        <f aca="false">IF(J5570="PosK",SUMIFS(K:K,J:J,"PosK",H:H,H5570),"")</f>
        <v>23.27</v>
      </c>
      <c r="M5570" s="61" t="n">
        <f aca="false">IF(J5570="PosK",SUMIFS(K:K,J:J,"NegK",H:H,H5570),"")</f>
        <v>0</v>
      </c>
      <c r="N5570" s="61" t="n">
        <f aca="false">IF(J5570="PosK",SUMIFS(K:K,J:J,"eDNA",H:H,H5570),"")</f>
        <v>0</v>
      </c>
      <c r="P5570" s="62" t="n">
        <f aca="false">IF(K5572="No Ct",0,K5572)</f>
        <v>0</v>
      </c>
      <c r="Q5570" s="62" t="n">
        <f aca="false">IF(K5573="No Ct",0,K5573)</f>
        <v>0</v>
      </c>
      <c r="R5570" s="0" t="str">
        <f aca="false">IF(AND(L5570&gt;0,M5570=0),"Valid","Invalid")</f>
        <v>Valid</v>
      </c>
      <c r="S5570" s="0" t="str">
        <f aca="false">IF(OR(P5570&gt;1,Q5570&gt;1),"Present","Absent")</f>
        <v>Absent</v>
      </c>
      <c r="T5570" s="63" t="str">
        <f aca="false">IF(OR(AND(P5570&gt;1,P5570&lt;41),AND(Q5570&gt;1,Q5570&lt;41)),"Ct&lt;41","Ct&gt;41")</f>
        <v>Ct&gt;41</v>
      </c>
      <c r="U5570" s="0" t="str">
        <f aca="false">I5570</f>
        <v>Strandtudse</v>
      </c>
      <c r="V5570" s="0" t="str">
        <f aca="false">MID(F5570,10,9)</f>
        <v>DL2018108</v>
      </c>
      <c r="W5570" s="64" t="str">
        <f aca="false">V5570&amp;"_"&amp;U5570&amp;"_"&amp;R5570&amp;"_"&amp;S5570&amp;"_"&amp;T5570</f>
        <v>DL2018108_Strandtudse_Valid_Absent_Ct&gt;41</v>
      </c>
    </row>
    <row r="5571" customFormat="false" ht="14.25" hidden="false" customHeight="false" outlineLevel="0" collapsed="false">
      <c r="A5571" s="0" t="s">
        <v>764</v>
      </c>
      <c r="B5571" s="52" t="s">
        <v>1030</v>
      </c>
      <c r="C5571" s="52" t="s">
        <v>747</v>
      </c>
      <c r="D5571" s="53" t="n">
        <v>0.1</v>
      </c>
      <c r="E5571" s="53" t="s">
        <v>748</v>
      </c>
      <c r="F5571" s="0" t="s">
        <v>1405</v>
      </c>
      <c r="G5571" s="0" t="str">
        <f aca="false">LEFT(B5571,2)</f>
        <v>27</v>
      </c>
      <c r="H5571" s="0" t="str">
        <f aca="false">I5571&amp;"_"&amp;G5571&amp;"_"&amp;F5571</f>
        <v>Strandtudse_27_20190117_DL2018108_NZahlesGym_koersel2</v>
      </c>
      <c r="I5571" s="61" t="str">
        <f aca="false">MID(RIGHT(B5571,LEN(B5571)-3),1,FIND("_",RIGHT(B5571,LEN(B5571)-3))-1)</f>
        <v>Strandtudse</v>
      </c>
      <c r="J5571" s="61" t="str">
        <f aca="false">TRIM(SUBSTITUTE(RIGHT(B5571,FIND(I5571,B5571)+1),"_",""))</f>
        <v>NegK</v>
      </c>
      <c r="K5571" s="0" t="str">
        <f aca="false">IFERROR(VALUE(SUBSTITUTE(E5571,".",",")),E5571)</f>
        <v>No Ct</v>
      </c>
      <c r="L5571" s="61" t="str">
        <f aca="false">IF(J5571="PosK",SUMIFS(K:K,J:J,"PosK",H:H,H5571),"")</f>
        <v/>
      </c>
      <c r="M5571" s="61" t="str">
        <f aca="false">IF(J5571="PosK",SUMIFS(K:K,J:J,"NegK",H:H,H5571),"")</f>
        <v/>
      </c>
      <c r="N5571" s="61" t="str">
        <f aca="false">IF(J5571="PosK",SUMIFS(K:K,J:J,"eDNA",H:H,H5571),"")</f>
        <v/>
      </c>
    </row>
    <row r="5572" customFormat="false" ht="14.25" hidden="false" customHeight="false" outlineLevel="0" collapsed="false">
      <c r="A5572" s="0" t="s">
        <v>766</v>
      </c>
      <c r="B5572" s="52" t="s">
        <v>1031</v>
      </c>
      <c r="C5572" s="52" t="s">
        <v>751</v>
      </c>
      <c r="D5572" s="53" t="n">
        <v>0.1</v>
      </c>
      <c r="E5572" s="53" t="s">
        <v>748</v>
      </c>
      <c r="F5572" s="0" t="s">
        <v>1405</v>
      </c>
      <c r="G5572" s="0" t="str">
        <f aca="false">LEFT(B5572,2)</f>
        <v>27</v>
      </c>
      <c r="H5572" s="0" t="str">
        <f aca="false">I5572&amp;"_"&amp;G5572&amp;"_"&amp;F5572</f>
        <v>Strandtudse_27_20190117_DL2018108_NZahlesGym_koersel2</v>
      </c>
      <c r="I5572" s="61" t="str">
        <f aca="false">MID(RIGHT(B5572,LEN(B5572)-3),1,FIND("_",RIGHT(B5572,LEN(B5572)-3))-1)</f>
        <v>Strandtudse</v>
      </c>
      <c r="J5572" s="61" t="str">
        <f aca="false">TRIM(SUBSTITUTE(RIGHT(B5572,FIND(I5572,B5572)+1),"_",""))</f>
        <v>eDNA</v>
      </c>
      <c r="K5572" s="0" t="str">
        <f aca="false">IFERROR(VALUE(SUBSTITUTE(E5572,".",",")),E5572)</f>
        <v>No Ct</v>
      </c>
      <c r="L5572" s="61" t="str">
        <f aca="false">IF(J5572="PosK",SUMIFS(K:K,J:J,"PosK",H:H,H5572),"")</f>
        <v/>
      </c>
      <c r="M5572" s="61" t="str">
        <f aca="false">IF(J5572="PosK",SUMIFS(K:K,J:J,"NegK",H:H,H5572),"")</f>
        <v/>
      </c>
      <c r="N5572" s="61" t="str">
        <f aca="false">IF(J5572="PosK",SUMIFS(K:K,J:J,"eDNA",H:H,H5572),"")</f>
        <v/>
      </c>
      <c r="Q5572" s="62"/>
    </row>
    <row r="5573" customFormat="false" ht="14.25" hidden="false" customHeight="false" outlineLevel="0" collapsed="false">
      <c r="A5573" s="0" t="s">
        <v>768</v>
      </c>
      <c r="B5573" s="52" t="s">
        <v>1031</v>
      </c>
      <c r="C5573" s="52" t="s">
        <v>751</v>
      </c>
      <c r="D5573" s="53" t="n">
        <v>0.1</v>
      </c>
      <c r="E5573" s="53" t="s">
        <v>748</v>
      </c>
      <c r="F5573" s="0" t="s">
        <v>1405</v>
      </c>
      <c r="G5573" s="0" t="str">
        <f aca="false">LEFT(B5573,2)</f>
        <v>27</v>
      </c>
      <c r="H5573" s="0" t="str">
        <f aca="false">I5573&amp;"_"&amp;G5573&amp;"_"&amp;F5573</f>
        <v>Strandtudse_27_20190117_DL2018108_NZahlesGym_koersel2</v>
      </c>
      <c r="I5573" s="61" t="str">
        <f aca="false">MID(RIGHT(B5573,LEN(B5573)-3),1,FIND("_",RIGHT(B5573,LEN(B5573)-3))-1)</f>
        <v>Strandtudse</v>
      </c>
      <c r="J5573" s="61" t="str">
        <f aca="false">TRIM(SUBSTITUTE(RIGHT(B5573,FIND(I5573,B5573)+1),"_",""))</f>
        <v>eDNA</v>
      </c>
      <c r="K5573" s="0" t="str">
        <f aca="false">IFERROR(VALUE(SUBSTITUTE(E5573,".",",")),E5573)</f>
        <v>No Ct</v>
      </c>
      <c r="L5573" s="61" t="str">
        <f aca="false">IF(J5573="PosK",SUMIFS(K:K,J:J,"PosK",H:H,H5573),"")</f>
        <v/>
      </c>
      <c r="M5573" s="61" t="str">
        <f aca="false">IF(J5573="PosK",SUMIFS(K:K,J:J,"NegK",H:H,H5573),"")</f>
        <v/>
      </c>
      <c r="N5573" s="61" t="str">
        <f aca="false">IF(J5573="PosK",SUMIFS(K:K,J:J,"eDNA",H:H,H5573),"")</f>
        <v/>
      </c>
      <c r="P5573" s="62"/>
      <c r="T5573" s="63"/>
      <c r="W5573" s="64"/>
    </row>
    <row r="5574" customFormat="false" ht="14.25" hidden="false" customHeight="false" outlineLevel="0" collapsed="false">
      <c r="A5574" s="0" t="s">
        <v>770</v>
      </c>
      <c r="B5574" s="52" t="s">
        <v>1033</v>
      </c>
      <c r="C5574" s="52" t="s">
        <v>743</v>
      </c>
      <c r="D5574" s="53" t="n">
        <v>0.1</v>
      </c>
      <c r="E5574" s="53" t="s">
        <v>748</v>
      </c>
      <c r="F5574" s="0" t="s">
        <v>1405</v>
      </c>
      <c r="G5574" s="0" t="str">
        <f aca="false">LEFT(B5574,2)</f>
        <v>28</v>
      </c>
      <c r="H5574" s="0" t="str">
        <f aca="false">I5574&amp;"_"&amp;G5574&amp;"_"&amp;F5574</f>
        <v>GroenbrogetTudse_28_20190117_DL2018108_NZahlesGym_koersel2</v>
      </c>
      <c r="I5574" s="61" t="str">
        <f aca="false">MID(RIGHT(B5574,LEN(B5574)-3),1,FIND("_",RIGHT(B5574,LEN(B5574)-3))-1)</f>
        <v>GroenbrogetTudse</v>
      </c>
      <c r="J5574" s="61" t="str">
        <f aca="false">TRIM(SUBSTITUTE(RIGHT(B5574,FIND(I5574,B5574)+1),"_",""))</f>
        <v>PosK</v>
      </c>
      <c r="K5574" s="0" t="str">
        <f aca="false">IFERROR(VALUE(SUBSTITUTE(E5574,".",",")),E5574)</f>
        <v>No Ct</v>
      </c>
      <c r="L5574" s="61" t="n">
        <f aca="false">IF(J5574="PosK",SUMIFS(K:K,J:J,"PosK",H:H,H5574),"")</f>
        <v>38.69</v>
      </c>
      <c r="M5574" s="61" t="n">
        <f aca="false">IF(J5574="PosK",SUMIFS(K:K,J:J,"NegK",H:H,H5574),"")</f>
        <v>0</v>
      </c>
      <c r="N5574" s="61" t="n">
        <f aca="false">IF(J5574="PosK",SUMIFS(K:K,J:J,"eDNA",H:H,H5574),"")</f>
        <v>0</v>
      </c>
      <c r="P5574" s="62" t="n">
        <f aca="false">IF(K5576="No Ct",0,K5576)</f>
        <v>0</v>
      </c>
      <c r="Q5574" s="62" t="n">
        <f aca="false">IF(K5577="No Ct",0,K5577)</f>
        <v>0</v>
      </c>
      <c r="R5574" s="0" t="str">
        <f aca="false">IF(AND(L5574&gt;0,M5574=0),"Valid","Invalid")</f>
        <v>Valid</v>
      </c>
      <c r="S5574" s="0" t="str">
        <f aca="false">IF(OR(P5574&gt;1,Q5574&gt;1),"Present","Absent")</f>
        <v>Absent</v>
      </c>
      <c r="T5574" s="63" t="str">
        <f aca="false">IF(OR(AND(P5574&gt;1,P5574&lt;41),AND(Q5574&gt;1,Q5574&lt;41)),"Ct&lt;41","Ct&gt;41")</f>
        <v>Ct&gt;41</v>
      </c>
      <c r="U5574" s="0" t="str">
        <f aca="false">I5574</f>
        <v>GroenbrogetTudse</v>
      </c>
      <c r="V5574" s="0" t="str">
        <f aca="false">MID(F5574,10,9)</f>
        <v>DL2018108</v>
      </c>
      <c r="W5574" s="64" t="str">
        <f aca="false">V5574&amp;"_"&amp;U5574&amp;"_"&amp;R5574&amp;"_"&amp;S5574&amp;"_"&amp;T5574</f>
        <v>DL2018108_GroenbrogetTudse_Valid_Absent_Ct&gt;41</v>
      </c>
    </row>
    <row r="5575" customFormat="false" ht="14.25" hidden="false" customHeight="false" outlineLevel="0" collapsed="false">
      <c r="A5575" s="0" t="s">
        <v>772</v>
      </c>
      <c r="B5575" s="52" t="s">
        <v>1034</v>
      </c>
      <c r="C5575" s="52" t="s">
        <v>747</v>
      </c>
      <c r="D5575" s="53" t="n">
        <v>0.1</v>
      </c>
      <c r="E5575" s="53" t="s">
        <v>748</v>
      </c>
      <c r="F5575" s="0" t="s">
        <v>1405</v>
      </c>
      <c r="G5575" s="0" t="str">
        <f aca="false">LEFT(B5575,2)</f>
        <v>28</v>
      </c>
      <c r="H5575" s="0" t="str">
        <f aca="false">I5575&amp;"_"&amp;G5575&amp;"_"&amp;F5575</f>
        <v>GroenbrogetTudse_28_20190117_DL2018108_NZahlesGym_koersel2</v>
      </c>
      <c r="I5575" s="61" t="str">
        <f aca="false">MID(RIGHT(B5575,LEN(B5575)-3),1,FIND("_",RIGHT(B5575,LEN(B5575)-3))-1)</f>
        <v>GroenbrogetTudse</v>
      </c>
      <c r="J5575" s="61" t="str">
        <f aca="false">TRIM(SUBSTITUTE(RIGHT(B5575,FIND(I5575,B5575)+1),"_",""))</f>
        <v>NegK</v>
      </c>
      <c r="K5575" s="0" t="str">
        <f aca="false">IFERROR(VALUE(SUBSTITUTE(E5575,".",",")),E5575)</f>
        <v>No Ct</v>
      </c>
      <c r="L5575" s="61" t="str">
        <f aca="false">IF(J5575="PosK",SUMIFS(K:K,J:J,"PosK",H:H,H5575),"")</f>
        <v/>
      </c>
      <c r="M5575" s="61" t="str">
        <f aca="false">IF(J5575="PosK",SUMIFS(K:K,J:J,"NegK",H:H,H5575),"")</f>
        <v/>
      </c>
      <c r="N5575" s="61" t="str">
        <f aca="false">IF(J5575="PosK",SUMIFS(K:K,J:J,"eDNA",H:H,H5575),"")</f>
        <v/>
      </c>
    </row>
    <row r="5576" customFormat="false" ht="14.25" hidden="false" customHeight="false" outlineLevel="0" collapsed="false">
      <c r="A5576" s="0" t="s">
        <v>774</v>
      </c>
      <c r="B5576" s="52" t="s">
        <v>1035</v>
      </c>
      <c r="C5576" s="52" t="s">
        <v>751</v>
      </c>
      <c r="D5576" s="53" t="n">
        <v>0.1</v>
      </c>
      <c r="E5576" s="53" t="s">
        <v>748</v>
      </c>
      <c r="F5576" s="0" t="s">
        <v>1405</v>
      </c>
      <c r="G5576" s="0" t="str">
        <f aca="false">LEFT(B5576,2)</f>
        <v>28</v>
      </c>
      <c r="H5576" s="0" t="str">
        <f aca="false">I5576&amp;"_"&amp;G5576&amp;"_"&amp;F5576</f>
        <v>GroenbrogetTudse_28_20190117_DL2018108_NZahlesGym_koersel2</v>
      </c>
      <c r="I5576" s="61" t="str">
        <f aca="false">MID(RIGHT(B5576,LEN(B5576)-3),1,FIND("_",RIGHT(B5576,LEN(B5576)-3))-1)</f>
        <v>GroenbrogetTudse</v>
      </c>
      <c r="J5576" s="61" t="str">
        <f aca="false">TRIM(SUBSTITUTE(RIGHT(B5576,FIND(I5576,B5576)+1),"_",""))</f>
        <v>eDNA</v>
      </c>
      <c r="K5576" s="0" t="str">
        <f aca="false">IFERROR(VALUE(SUBSTITUTE(E5576,".",",")),E5576)</f>
        <v>No Ct</v>
      </c>
      <c r="L5576" s="61" t="str">
        <f aca="false">IF(J5576="PosK",SUMIFS(K:K,J:J,"PosK",H:H,H5576),"")</f>
        <v/>
      </c>
      <c r="M5576" s="61" t="str">
        <f aca="false">IF(J5576="PosK",SUMIFS(K:K,J:J,"NegK",H:H,H5576),"")</f>
        <v/>
      </c>
      <c r="N5576" s="61" t="str">
        <f aca="false">IF(J5576="PosK",SUMIFS(K:K,J:J,"eDNA",H:H,H5576),"")</f>
        <v/>
      </c>
      <c r="Q5576" s="62"/>
    </row>
    <row r="5577" customFormat="false" ht="14.25" hidden="false" customHeight="false" outlineLevel="0" collapsed="false">
      <c r="A5577" s="0" t="s">
        <v>776</v>
      </c>
      <c r="B5577" s="52" t="s">
        <v>1035</v>
      </c>
      <c r="C5577" s="52" t="s">
        <v>751</v>
      </c>
      <c r="D5577" s="53" t="n">
        <v>0.1</v>
      </c>
      <c r="E5577" s="53" t="s">
        <v>748</v>
      </c>
      <c r="F5577" s="0" t="s">
        <v>1405</v>
      </c>
      <c r="G5577" s="0" t="str">
        <f aca="false">LEFT(B5577,2)</f>
        <v>28</v>
      </c>
      <c r="H5577" s="0" t="str">
        <f aca="false">I5577&amp;"_"&amp;G5577&amp;"_"&amp;F5577</f>
        <v>GroenbrogetTudse_28_20190117_DL2018108_NZahlesGym_koersel2</v>
      </c>
      <c r="I5577" s="61" t="str">
        <f aca="false">MID(RIGHT(B5577,LEN(B5577)-3),1,FIND("_",RIGHT(B5577,LEN(B5577)-3))-1)</f>
        <v>GroenbrogetTudse</v>
      </c>
      <c r="J5577" s="61" t="str">
        <f aca="false">TRIM(SUBSTITUTE(RIGHT(B5577,FIND(I5577,B5577)+1),"_",""))</f>
        <v>eDNA</v>
      </c>
      <c r="K5577" s="0" t="str">
        <f aca="false">IFERROR(VALUE(SUBSTITUTE(E5577,".",",")),E5577)</f>
        <v>No Ct</v>
      </c>
      <c r="L5577" s="61" t="str">
        <f aca="false">IF(J5577="PosK",SUMIFS(K:K,J:J,"PosK",H:H,H5577),"")</f>
        <v/>
      </c>
      <c r="M5577" s="61" t="str">
        <f aca="false">IF(J5577="PosK",SUMIFS(K:K,J:J,"NegK",H:H,H5577),"")</f>
        <v/>
      </c>
      <c r="N5577" s="61" t="str">
        <f aca="false">IF(J5577="PosK",SUMIFS(K:K,J:J,"eDNA",H:H,H5577),"")</f>
        <v/>
      </c>
      <c r="P5577" s="62"/>
      <c r="T5577" s="63"/>
      <c r="W5577" s="64"/>
    </row>
    <row r="5578" customFormat="false" ht="14.25" hidden="false" customHeight="false" outlineLevel="0" collapsed="false">
      <c r="A5578" s="0" t="s">
        <v>778</v>
      </c>
      <c r="B5578" s="52" t="s">
        <v>1037</v>
      </c>
      <c r="C5578" s="52" t="s">
        <v>743</v>
      </c>
      <c r="D5578" s="53" t="n">
        <v>0.1</v>
      </c>
      <c r="E5578" s="53" t="n">
        <v>29.24</v>
      </c>
      <c r="F5578" s="0" t="s">
        <v>1405</v>
      </c>
      <c r="G5578" s="0" t="str">
        <f aca="false">LEFT(B5578,2)</f>
        <v>29</v>
      </c>
      <c r="H5578" s="0" t="str">
        <f aca="false">I5578&amp;"_"&amp;G5578&amp;"_"&amp;F5578</f>
        <v>Loevfroe_29_20190117_DL2018108_NZahlesGym_koersel2</v>
      </c>
      <c r="I5578" s="61" t="str">
        <f aca="false">MID(RIGHT(B5578,LEN(B5578)-3),1,FIND("_",RIGHT(B5578,LEN(B5578)-3))-1)</f>
        <v>Loevfroe</v>
      </c>
      <c r="J5578" s="61" t="str">
        <f aca="false">TRIM(SUBSTITUTE(RIGHT(B5578,FIND(I5578,B5578)+1),"_",""))</f>
        <v>PosK</v>
      </c>
      <c r="K5578" s="0" t="n">
        <f aca="false">IFERROR(VALUE(SUBSTITUTE(E5578,".",",")),E5578)</f>
        <v>29.24</v>
      </c>
      <c r="L5578" s="61" t="n">
        <f aca="false">IF(J5578="PosK",SUMIFS(K:K,J:J,"PosK",H:H,H5578),"")</f>
        <v>29.24</v>
      </c>
      <c r="M5578" s="61" t="n">
        <f aca="false">IF(J5578="PosK",SUMIFS(K:K,J:J,"NegK",H:H,H5578),"")</f>
        <v>0</v>
      </c>
      <c r="N5578" s="61" t="n">
        <f aca="false">IF(J5578="PosK",SUMIFS(K:K,J:J,"eDNA",H:H,H5578),"")</f>
        <v>0</v>
      </c>
      <c r="P5578" s="62" t="n">
        <f aca="false">IF(K5580="No Ct",0,K5580)</f>
        <v>0</v>
      </c>
      <c r="Q5578" s="62" t="n">
        <f aca="false">IF(K5581="No Ct",0,K5581)</f>
        <v>0</v>
      </c>
      <c r="R5578" s="0" t="str">
        <f aca="false">IF(AND(L5578&gt;0,M5578=0),"Valid","Invalid")</f>
        <v>Valid</v>
      </c>
      <c r="S5578" s="0" t="str">
        <f aca="false">IF(OR(P5578&gt;1,Q5578&gt;1),"Present","Absent")</f>
        <v>Absent</v>
      </c>
      <c r="T5578" s="63" t="str">
        <f aca="false">IF(OR(AND(P5578&gt;1,P5578&lt;41),AND(Q5578&gt;1,Q5578&lt;41)),"Ct&lt;41","Ct&gt;41")</f>
        <v>Ct&gt;41</v>
      </c>
      <c r="U5578" s="0" t="str">
        <f aca="false">I5578</f>
        <v>Loevfroe</v>
      </c>
      <c r="V5578" s="0" t="str">
        <f aca="false">MID(F5578,10,9)</f>
        <v>DL2018108</v>
      </c>
      <c r="W5578" s="64" t="str">
        <f aca="false">V5578&amp;"_"&amp;U5578&amp;"_"&amp;R5578&amp;"_"&amp;S5578&amp;"_"&amp;T5578</f>
        <v>DL2018108_Loevfroe_Valid_Absent_Ct&gt;41</v>
      </c>
    </row>
    <row r="5579" customFormat="false" ht="14.25" hidden="false" customHeight="false" outlineLevel="0" collapsed="false">
      <c r="A5579" s="0" t="s">
        <v>780</v>
      </c>
      <c r="B5579" s="52" t="s">
        <v>1038</v>
      </c>
      <c r="C5579" s="52" t="s">
        <v>747</v>
      </c>
      <c r="D5579" s="53" t="n">
        <v>0.1</v>
      </c>
      <c r="E5579" s="53" t="s">
        <v>748</v>
      </c>
      <c r="F5579" s="0" t="s">
        <v>1405</v>
      </c>
      <c r="G5579" s="0" t="str">
        <f aca="false">LEFT(B5579,2)</f>
        <v>29</v>
      </c>
      <c r="H5579" s="0" t="str">
        <f aca="false">I5579&amp;"_"&amp;G5579&amp;"_"&amp;F5579</f>
        <v>Loevfroe_29_20190117_DL2018108_NZahlesGym_koersel2</v>
      </c>
      <c r="I5579" s="61" t="str">
        <f aca="false">MID(RIGHT(B5579,LEN(B5579)-3),1,FIND("_",RIGHT(B5579,LEN(B5579)-3))-1)</f>
        <v>Loevfroe</v>
      </c>
      <c r="J5579" s="61" t="str">
        <f aca="false">TRIM(SUBSTITUTE(RIGHT(B5579,FIND(I5579,B5579)+1),"_",""))</f>
        <v>NegK</v>
      </c>
      <c r="K5579" s="0" t="str">
        <f aca="false">IFERROR(VALUE(SUBSTITUTE(E5579,".",",")),E5579)</f>
        <v>No Ct</v>
      </c>
      <c r="L5579" s="61" t="str">
        <f aca="false">IF(J5579="PosK",SUMIFS(K:K,J:J,"PosK",H:H,H5579),"")</f>
        <v/>
      </c>
      <c r="M5579" s="61" t="str">
        <f aca="false">IF(J5579="PosK",SUMIFS(K:K,J:J,"NegK",H:H,H5579),"")</f>
        <v/>
      </c>
      <c r="N5579" s="61" t="str">
        <f aca="false">IF(J5579="PosK",SUMIFS(K:K,J:J,"eDNA",H:H,H5579),"")</f>
        <v/>
      </c>
    </row>
    <row r="5580" customFormat="false" ht="14.25" hidden="false" customHeight="false" outlineLevel="0" collapsed="false">
      <c r="A5580" s="0" t="s">
        <v>782</v>
      </c>
      <c r="B5580" s="52" t="s">
        <v>1039</v>
      </c>
      <c r="C5580" s="52" t="s">
        <v>751</v>
      </c>
      <c r="D5580" s="53" t="n">
        <v>0.1</v>
      </c>
      <c r="E5580" s="53" t="s">
        <v>748</v>
      </c>
      <c r="F5580" s="0" t="s">
        <v>1405</v>
      </c>
      <c r="G5580" s="0" t="str">
        <f aca="false">LEFT(B5580,2)</f>
        <v>29</v>
      </c>
      <c r="H5580" s="0" t="str">
        <f aca="false">I5580&amp;"_"&amp;G5580&amp;"_"&amp;F5580</f>
        <v>Loevfroe_29_20190117_DL2018108_NZahlesGym_koersel2</v>
      </c>
      <c r="I5580" s="61" t="str">
        <f aca="false">MID(RIGHT(B5580,LEN(B5580)-3),1,FIND("_",RIGHT(B5580,LEN(B5580)-3))-1)</f>
        <v>Loevfroe</v>
      </c>
      <c r="J5580" s="61" t="str">
        <f aca="false">TRIM(SUBSTITUTE(RIGHT(B5580,FIND(I5580,B5580)+1),"_",""))</f>
        <v>eDNA</v>
      </c>
      <c r="K5580" s="0" t="str">
        <f aca="false">IFERROR(VALUE(SUBSTITUTE(E5580,".",",")),E5580)</f>
        <v>No Ct</v>
      </c>
      <c r="L5580" s="61" t="str">
        <f aca="false">IF(J5580="PosK",SUMIFS(K:K,J:J,"PosK",H:H,H5580),"")</f>
        <v/>
      </c>
      <c r="M5580" s="61" t="str">
        <f aca="false">IF(J5580="PosK",SUMIFS(K:K,J:J,"NegK",H:H,H5580),"")</f>
        <v/>
      </c>
      <c r="N5580" s="61" t="str">
        <f aca="false">IF(J5580="PosK",SUMIFS(K:K,J:J,"eDNA",H:H,H5580),"")</f>
        <v/>
      </c>
      <c r="Q5580" s="62"/>
    </row>
    <row r="5581" customFormat="false" ht="14.25" hidden="false" customHeight="false" outlineLevel="0" collapsed="false">
      <c r="A5581" s="0" t="s">
        <v>784</v>
      </c>
      <c r="B5581" s="52" t="s">
        <v>1039</v>
      </c>
      <c r="C5581" s="52" t="s">
        <v>751</v>
      </c>
      <c r="D5581" s="53" t="n">
        <v>0.1</v>
      </c>
      <c r="E5581" s="53" t="s">
        <v>748</v>
      </c>
      <c r="F5581" s="0" t="s">
        <v>1405</v>
      </c>
      <c r="G5581" s="0" t="str">
        <f aca="false">LEFT(B5581,2)</f>
        <v>29</v>
      </c>
      <c r="H5581" s="0" t="str">
        <f aca="false">I5581&amp;"_"&amp;G5581&amp;"_"&amp;F5581</f>
        <v>Loevfroe_29_20190117_DL2018108_NZahlesGym_koersel2</v>
      </c>
      <c r="I5581" s="61" t="str">
        <f aca="false">MID(RIGHT(B5581,LEN(B5581)-3),1,FIND("_",RIGHT(B5581,LEN(B5581)-3))-1)</f>
        <v>Loevfroe</v>
      </c>
      <c r="J5581" s="61" t="str">
        <f aca="false">TRIM(SUBSTITUTE(RIGHT(B5581,FIND(I5581,B5581)+1),"_",""))</f>
        <v>eDNA</v>
      </c>
      <c r="K5581" s="0" t="str">
        <f aca="false">IFERROR(VALUE(SUBSTITUTE(E5581,".",",")),E5581)</f>
        <v>No Ct</v>
      </c>
      <c r="L5581" s="61" t="str">
        <f aca="false">IF(J5581="PosK",SUMIFS(K:K,J:J,"PosK",H:H,H5581),"")</f>
        <v/>
      </c>
      <c r="M5581" s="61" t="str">
        <f aca="false">IF(J5581="PosK",SUMIFS(K:K,J:J,"NegK",H:H,H5581),"")</f>
        <v/>
      </c>
      <c r="N5581" s="61" t="str">
        <f aca="false">IF(J5581="PosK",SUMIFS(K:K,J:J,"eDNA",H:H,H5581),"")</f>
        <v/>
      </c>
      <c r="P5581" s="62"/>
      <c r="T5581" s="63"/>
      <c r="W5581" s="64"/>
    </row>
    <row r="5582" customFormat="false" ht="14.25" hidden="false" customHeight="false" outlineLevel="0" collapsed="false">
      <c r="A5582" s="0" t="s">
        <v>786</v>
      </c>
      <c r="B5582" s="52" t="s">
        <v>1041</v>
      </c>
      <c r="C5582" s="52" t="s">
        <v>743</v>
      </c>
      <c r="D5582" s="53" t="n">
        <v>0.1</v>
      </c>
      <c r="E5582" s="53" t="s">
        <v>748</v>
      </c>
      <c r="F5582" s="0" t="s">
        <v>1405</v>
      </c>
      <c r="G5582" s="0" t="str">
        <f aca="false">LEFT(B5582,2)</f>
        <v>30</v>
      </c>
      <c r="H5582" s="0" t="str">
        <f aca="false">I5582&amp;"_"&amp;G5582&amp;"_"&amp;F5582</f>
        <v>Klokkefroe_30_20190117_DL2018108_NZahlesGym_koersel2</v>
      </c>
      <c r="I5582" s="61" t="str">
        <f aca="false">MID(RIGHT(B5582,LEN(B5582)-3),1,FIND("_",RIGHT(B5582,LEN(B5582)-3))-1)</f>
        <v>Klokkefroe</v>
      </c>
      <c r="J5582" s="61" t="str">
        <f aca="false">TRIM(SUBSTITUTE(RIGHT(B5582,FIND(I5582,B5582)+1),"_",""))</f>
        <v>PosK</v>
      </c>
      <c r="K5582" s="0" t="str">
        <f aca="false">IFERROR(VALUE(SUBSTITUTE(E5582,".",",")),E5582)</f>
        <v>No Ct</v>
      </c>
      <c r="L5582" s="61" t="n">
        <f aca="false">IF(J5582="PosK",SUMIFS(K:K,J:J,"PosK",H:H,H5582),"")</f>
        <v>28.75</v>
      </c>
      <c r="M5582" s="61" t="n">
        <f aca="false">IF(J5582="PosK",SUMIFS(K:K,J:J,"NegK",H:H,H5582),"")</f>
        <v>0</v>
      </c>
      <c r="N5582" s="61" t="n">
        <f aca="false">IF(J5582="PosK",SUMIFS(K:K,J:J,"eDNA",H:H,H5582),"")</f>
        <v>0</v>
      </c>
      <c r="P5582" s="62" t="n">
        <f aca="false">IF(K5584="No Ct",0,K5584)</f>
        <v>0</v>
      </c>
      <c r="Q5582" s="62" t="n">
        <f aca="false">IF(K5585="No Ct",0,K5585)</f>
        <v>0</v>
      </c>
      <c r="R5582" s="0" t="str">
        <f aca="false">IF(AND(L5582&gt;0,M5582=0),"Valid","Invalid")</f>
        <v>Valid</v>
      </c>
      <c r="S5582" s="0" t="str">
        <f aca="false">IF(OR(P5582&gt;1,Q5582&gt;1),"Present","Absent")</f>
        <v>Absent</v>
      </c>
      <c r="T5582" s="63" t="str">
        <f aca="false">IF(OR(AND(P5582&gt;1,P5582&lt;41),AND(Q5582&gt;1,Q5582&lt;41)),"Ct&lt;41","Ct&gt;41")</f>
        <v>Ct&gt;41</v>
      </c>
      <c r="U5582" s="0" t="str">
        <f aca="false">I5582</f>
        <v>Klokkefroe</v>
      </c>
      <c r="V5582" s="0" t="str">
        <f aca="false">MID(F5582,10,9)</f>
        <v>DL2018108</v>
      </c>
      <c r="W5582" s="64" t="str">
        <f aca="false">V5582&amp;"_"&amp;U5582&amp;"_"&amp;R5582&amp;"_"&amp;S5582&amp;"_"&amp;T5582</f>
        <v>DL2018108_Klokkefroe_Valid_Absent_Ct&gt;41</v>
      </c>
    </row>
    <row r="5583" customFormat="false" ht="14.25" hidden="false" customHeight="false" outlineLevel="0" collapsed="false">
      <c r="A5583" s="0" t="s">
        <v>788</v>
      </c>
      <c r="B5583" s="52" t="s">
        <v>1042</v>
      </c>
      <c r="C5583" s="52" t="s">
        <v>747</v>
      </c>
      <c r="D5583" s="53" t="n">
        <v>0.1</v>
      </c>
      <c r="E5583" s="53" t="s">
        <v>748</v>
      </c>
      <c r="F5583" s="0" t="s">
        <v>1405</v>
      </c>
      <c r="G5583" s="0" t="str">
        <f aca="false">LEFT(B5583,2)</f>
        <v>30</v>
      </c>
      <c r="H5583" s="0" t="str">
        <f aca="false">I5583&amp;"_"&amp;G5583&amp;"_"&amp;F5583</f>
        <v>Klokkefroe_30_20190117_DL2018108_NZahlesGym_koersel2</v>
      </c>
      <c r="I5583" s="61" t="str">
        <f aca="false">MID(RIGHT(B5583,LEN(B5583)-3),1,FIND("_",RIGHT(B5583,LEN(B5583)-3))-1)</f>
        <v>Klokkefroe</v>
      </c>
      <c r="J5583" s="61" t="str">
        <f aca="false">TRIM(SUBSTITUTE(RIGHT(B5583,FIND(I5583,B5583)+1),"_",""))</f>
        <v>NegK</v>
      </c>
      <c r="K5583" s="0" t="str">
        <f aca="false">IFERROR(VALUE(SUBSTITUTE(E5583,".",",")),E5583)</f>
        <v>No Ct</v>
      </c>
      <c r="L5583" s="61" t="str">
        <f aca="false">IF(J5583="PosK",SUMIFS(K:K,J:J,"PosK",H:H,H5583),"")</f>
        <v/>
      </c>
      <c r="M5583" s="61" t="str">
        <f aca="false">IF(J5583="PosK",SUMIFS(K:K,J:J,"NegK",H:H,H5583),"")</f>
        <v/>
      </c>
      <c r="N5583" s="61" t="str">
        <f aca="false">IF(J5583="PosK",SUMIFS(K:K,J:J,"eDNA",H:H,H5583),"")</f>
        <v/>
      </c>
    </row>
    <row r="5584" customFormat="false" ht="14.25" hidden="false" customHeight="false" outlineLevel="0" collapsed="false">
      <c r="A5584" s="0" t="s">
        <v>790</v>
      </c>
      <c r="B5584" s="52" t="s">
        <v>1043</v>
      </c>
      <c r="C5584" s="52" t="s">
        <v>751</v>
      </c>
      <c r="D5584" s="53" t="n">
        <v>0.1</v>
      </c>
      <c r="E5584" s="53" t="s">
        <v>748</v>
      </c>
      <c r="F5584" s="0" t="s">
        <v>1405</v>
      </c>
      <c r="G5584" s="0" t="str">
        <f aca="false">LEFT(B5584,2)</f>
        <v>30</v>
      </c>
      <c r="H5584" s="0" t="str">
        <f aca="false">I5584&amp;"_"&amp;G5584&amp;"_"&amp;F5584</f>
        <v>Klokkefroe_30_20190117_DL2018108_NZahlesGym_koersel2</v>
      </c>
      <c r="I5584" s="61" t="str">
        <f aca="false">MID(RIGHT(B5584,LEN(B5584)-3),1,FIND("_",RIGHT(B5584,LEN(B5584)-3))-1)</f>
        <v>Klokkefroe</v>
      </c>
      <c r="J5584" s="61" t="str">
        <f aca="false">TRIM(SUBSTITUTE(RIGHT(B5584,FIND(I5584,B5584)+1),"_",""))</f>
        <v>eDNA</v>
      </c>
      <c r="K5584" s="0" t="str">
        <f aca="false">IFERROR(VALUE(SUBSTITUTE(E5584,".",",")),E5584)</f>
        <v>No Ct</v>
      </c>
      <c r="L5584" s="61" t="str">
        <f aca="false">IF(J5584="PosK",SUMIFS(K:K,J:J,"PosK",H:H,H5584),"")</f>
        <v/>
      </c>
      <c r="M5584" s="61" t="str">
        <f aca="false">IF(J5584="PosK",SUMIFS(K:K,J:J,"NegK",H:H,H5584),"")</f>
        <v/>
      </c>
      <c r="N5584" s="61" t="str">
        <f aca="false">IF(J5584="PosK",SUMIFS(K:K,J:J,"eDNA",H:H,H5584),"")</f>
        <v/>
      </c>
      <c r="Q5584" s="62"/>
    </row>
    <row r="5585" customFormat="false" ht="14.25" hidden="false" customHeight="false" outlineLevel="0" collapsed="false">
      <c r="A5585" s="0" t="s">
        <v>792</v>
      </c>
      <c r="B5585" s="52" t="s">
        <v>1043</v>
      </c>
      <c r="C5585" s="52" t="s">
        <v>751</v>
      </c>
      <c r="D5585" s="53" t="n">
        <v>0.1</v>
      </c>
      <c r="E5585" s="53" t="s">
        <v>748</v>
      </c>
      <c r="F5585" s="0" t="s">
        <v>1405</v>
      </c>
      <c r="G5585" s="0" t="str">
        <f aca="false">LEFT(B5585,2)</f>
        <v>30</v>
      </c>
      <c r="H5585" s="0" t="str">
        <f aca="false">I5585&amp;"_"&amp;G5585&amp;"_"&amp;F5585</f>
        <v>Klokkefroe_30_20190117_DL2018108_NZahlesGym_koersel2</v>
      </c>
      <c r="I5585" s="61" t="str">
        <f aca="false">MID(RIGHT(B5585,LEN(B5585)-3),1,FIND("_",RIGHT(B5585,LEN(B5585)-3))-1)</f>
        <v>Klokkefroe</v>
      </c>
      <c r="J5585" s="61" t="str">
        <f aca="false">TRIM(SUBSTITUTE(RIGHT(B5585,FIND(I5585,B5585)+1),"_",""))</f>
        <v>eDNA</v>
      </c>
      <c r="K5585" s="0" t="str">
        <f aca="false">IFERROR(VALUE(SUBSTITUTE(E5585,".",",")),E5585)</f>
        <v>No Ct</v>
      </c>
      <c r="L5585" s="61" t="str">
        <f aca="false">IF(J5585="PosK",SUMIFS(K:K,J:J,"PosK",H:H,H5585),"")</f>
        <v/>
      </c>
      <c r="M5585" s="61" t="str">
        <f aca="false">IF(J5585="PosK",SUMIFS(K:K,J:J,"NegK",H:H,H5585),"")</f>
        <v/>
      </c>
      <c r="N5585" s="61" t="str">
        <f aca="false">IF(J5585="PosK",SUMIFS(K:K,J:J,"eDNA",H:H,H5585),"")</f>
        <v/>
      </c>
      <c r="P5585" s="62"/>
      <c r="T5585" s="63"/>
      <c r="W5585" s="64"/>
    </row>
    <row r="5586" customFormat="false" ht="14.25" hidden="false" customHeight="false" outlineLevel="0" collapsed="false">
      <c r="A5586" s="0" t="s">
        <v>794</v>
      </c>
      <c r="B5586" s="52" t="s">
        <v>1045</v>
      </c>
      <c r="C5586" s="52" t="s">
        <v>743</v>
      </c>
      <c r="D5586" s="53" t="n">
        <v>0.1</v>
      </c>
      <c r="E5586" s="53" t="s">
        <v>748</v>
      </c>
      <c r="F5586" s="0" t="s">
        <v>1405</v>
      </c>
      <c r="G5586" s="0" t="str">
        <f aca="false">LEFT(B5586,2)</f>
        <v>31</v>
      </c>
      <c r="H5586" s="0" t="str">
        <f aca="false">I5586&amp;"_"&amp;G5586&amp;"_"&amp;F5586</f>
        <v>Bjergsalamander_31_20190117_DL2018108_NZahlesGym_koersel2</v>
      </c>
      <c r="I5586" s="61" t="str">
        <f aca="false">MID(RIGHT(B5586,LEN(B5586)-3),1,FIND("_",RIGHT(B5586,LEN(B5586)-3))-1)</f>
        <v>Bjergsalamander</v>
      </c>
      <c r="J5586" s="61" t="str">
        <f aca="false">TRIM(SUBSTITUTE(RIGHT(B5586,FIND(I5586,B5586)+1),"_",""))</f>
        <v>PosK</v>
      </c>
      <c r="K5586" s="0" t="str">
        <f aca="false">IFERROR(VALUE(SUBSTITUTE(E5586,".",",")),E5586)</f>
        <v>No Ct</v>
      </c>
      <c r="L5586" s="61" t="n">
        <f aca="false">IF(J5586="PosK",SUMIFS(K:K,J:J,"PosK",H:H,H5586),"")</f>
        <v>0</v>
      </c>
      <c r="M5586" s="61" t="n">
        <f aca="false">IF(J5586="PosK",SUMIFS(K:K,J:J,"NegK",H:H,H5586),"")</f>
        <v>0</v>
      </c>
      <c r="N5586" s="61" t="n">
        <f aca="false">IF(J5586="PosK",SUMIFS(K:K,J:J,"eDNA",H:H,H5586),"")</f>
        <v>0</v>
      </c>
      <c r="P5586" s="62" t="n">
        <f aca="false">IF(K5588="No Ct",0,K5588)</f>
        <v>0</v>
      </c>
      <c r="Q5586" s="62" t="n">
        <f aca="false">IF(K5589="No Ct",0,K5589)</f>
        <v>0</v>
      </c>
      <c r="R5586" s="0" t="str">
        <f aca="false">IF(AND(L5586&gt;0,M5586=0),"Valid","Invalid")</f>
        <v>Invalid</v>
      </c>
      <c r="S5586" s="0" t="str">
        <f aca="false">IF(OR(P5586&gt;1,Q5586&gt;1),"Present","Absent")</f>
        <v>Absent</v>
      </c>
      <c r="T5586" s="63" t="str">
        <f aca="false">IF(OR(AND(P5586&gt;1,P5586&lt;41),AND(Q5586&gt;1,Q5586&lt;41)),"Ct&lt;41","Ct&gt;41")</f>
        <v>Ct&gt;41</v>
      </c>
      <c r="U5586" s="0" t="str">
        <f aca="false">I5586</f>
        <v>Bjergsalamander</v>
      </c>
      <c r="V5586" s="0" t="str">
        <f aca="false">MID(F5586,10,9)</f>
        <v>DL2018108</v>
      </c>
      <c r="W5586" s="64" t="str">
        <f aca="false">V5586&amp;"_"&amp;U5586&amp;"_"&amp;R5586&amp;"_"&amp;S5586&amp;"_"&amp;T5586</f>
        <v>DL2018108_Bjergsalamander_Invalid_Absent_Ct&gt;41</v>
      </c>
    </row>
    <row r="5587" customFormat="false" ht="14.25" hidden="false" customHeight="false" outlineLevel="0" collapsed="false">
      <c r="A5587" s="0" t="s">
        <v>796</v>
      </c>
      <c r="B5587" s="52" t="s">
        <v>1046</v>
      </c>
      <c r="C5587" s="52" t="s">
        <v>747</v>
      </c>
      <c r="D5587" s="53" t="n">
        <v>0.1</v>
      </c>
      <c r="E5587" s="53" t="s">
        <v>748</v>
      </c>
      <c r="F5587" s="0" t="s">
        <v>1405</v>
      </c>
      <c r="G5587" s="0" t="str">
        <f aca="false">LEFT(B5587,2)</f>
        <v>31</v>
      </c>
      <c r="H5587" s="0" t="str">
        <f aca="false">I5587&amp;"_"&amp;G5587&amp;"_"&amp;F5587</f>
        <v>Bjergsalamander_31_20190117_DL2018108_NZahlesGym_koersel2</v>
      </c>
      <c r="I5587" s="61" t="str">
        <f aca="false">MID(RIGHT(B5587,LEN(B5587)-3),1,FIND("_",RIGHT(B5587,LEN(B5587)-3))-1)</f>
        <v>Bjergsalamander</v>
      </c>
      <c r="J5587" s="61" t="str">
        <f aca="false">TRIM(SUBSTITUTE(RIGHT(B5587,FIND(I5587,B5587)+1),"_",""))</f>
        <v>NegK</v>
      </c>
      <c r="K5587" s="0" t="str">
        <f aca="false">IFERROR(VALUE(SUBSTITUTE(E5587,".",",")),E5587)</f>
        <v>No Ct</v>
      </c>
      <c r="L5587" s="61" t="str">
        <f aca="false">IF(J5587="PosK",SUMIFS(K:K,J:J,"PosK",H:H,H5587),"")</f>
        <v/>
      </c>
      <c r="M5587" s="61" t="str">
        <f aca="false">IF(J5587="PosK",SUMIFS(K:K,J:J,"NegK",H:H,H5587),"")</f>
        <v/>
      </c>
      <c r="N5587" s="61" t="str">
        <f aca="false">IF(J5587="PosK",SUMIFS(K:K,J:J,"eDNA",H:H,H5587),"")</f>
        <v/>
      </c>
    </row>
    <row r="5588" customFormat="false" ht="14.25" hidden="false" customHeight="false" outlineLevel="0" collapsed="false">
      <c r="A5588" s="0" t="s">
        <v>798</v>
      </c>
      <c r="B5588" s="52" t="s">
        <v>1047</v>
      </c>
      <c r="C5588" s="52" t="s">
        <v>751</v>
      </c>
      <c r="D5588" s="53" t="n">
        <v>0.1</v>
      </c>
      <c r="E5588" s="53" t="s">
        <v>748</v>
      </c>
      <c r="F5588" s="0" t="s">
        <v>1405</v>
      </c>
      <c r="G5588" s="0" t="str">
        <f aca="false">LEFT(B5588,2)</f>
        <v>31</v>
      </c>
      <c r="H5588" s="0" t="str">
        <f aca="false">I5588&amp;"_"&amp;G5588&amp;"_"&amp;F5588</f>
        <v>Bjergsalamander_31_20190117_DL2018108_NZahlesGym_koersel2</v>
      </c>
      <c r="I5588" s="61" t="str">
        <f aca="false">MID(RIGHT(B5588,LEN(B5588)-3),1,FIND("_",RIGHT(B5588,LEN(B5588)-3))-1)</f>
        <v>Bjergsalamander</v>
      </c>
      <c r="J5588" s="61" t="str">
        <f aca="false">TRIM(SUBSTITUTE(RIGHT(B5588,FIND(I5588,B5588)+1),"_",""))</f>
        <v>eDNA</v>
      </c>
      <c r="K5588" s="0" t="str">
        <f aca="false">IFERROR(VALUE(SUBSTITUTE(E5588,".",",")),E5588)</f>
        <v>No Ct</v>
      </c>
      <c r="L5588" s="61" t="str">
        <f aca="false">IF(J5588="PosK",SUMIFS(K:K,J:J,"PosK",H:H,H5588),"")</f>
        <v/>
      </c>
      <c r="M5588" s="61" t="str">
        <f aca="false">IF(J5588="PosK",SUMIFS(K:K,J:J,"NegK",H:H,H5588),"")</f>
        <v/>
      </c>
      <c r="N5588" s="61" t="str">
        <f aca="false">IF(J5588="PosK",SUMIFS(K:K,J:J,"eDNA",H:H,H5588),"")</f>
        <v/>
      </c>
      <c r="Q5588" s="62"/>
    </row>
    <row r="5589" customFormat="false" ht="14.25" hidden="false" customHeight="false" outlineLevel="0" collapsed="false">
      <c r="A5589" s="0" t="s">
        <v>800</v>
      </c>
      <c r="B5589" s="52" t="s">
        <v>1047</v>
      </c>
      <c r="C5589" s="52" t="s">
        <v>751</v>
      </c>
      <c r="D5589" s="53" t="n">
        <v>0.1</v>
      </c>
      <c r="E5589" s="53" t="s">
        <v>748</v>
      </c>
      <c r="F5589" s="0" t="s">
        <v>1405</v>
      </c>
      <c r="G5589" s="0" t="str">
        <f aca="false">LEFT(B5589,2)</f>
        <v>31</v>
      </c>
      <c r="H5589" s="0" t="str">
        <f aca="false">I5589&amp;"_"&amp;G5589&amp;"_"&amp;F5589</f>
        <v>Bjergsalamander_31_20190117_DL2018108_NZahlesGym_koersel2</v>
      </c>
      <c r="I5589" s="61" t="str">
        <f aca="false">MID(RIGHT(B5589,LEN(B5589)-3),1,FIND("_",RIGHT(B5589,LEN(B5589)-3))-1)</f>
        <v>Bjergsalamander</v>
      </c>
      <c r="J5589" s="61" t="str">
        <f aca="false">TRIM(SUBSTITUTE(RIGHT(B5589,FIND(I5589,B5589)+1),"_",""))</f>
        <v>eDNA</v>
      </c>
      <c r="K5589" s="0" t="str">
        <f aca="false">IFERROR(VALUE(SUBSTITUTE(E5589,".",",")),E5589)</f>
        <v>No Ct</v>
      </c>
      <c r="L5589" s="61" t="str">
        <f aca="false">IF(J5589="PosK",SUMIFS(K:K,J:J,"PosK",H:H,H5589),"")</f>
        <v/>
      </c>
      <c r="M5589" s="61" t="str">
        <f aca="false">IF(J5589="PosK",SUMIFS(K:K,J:J,"NegK",H:H,H5589),"")</f>
        <v/>
      </c>
      <c r="N5589" s="61" t="str">
        <f aca="false">IF(J5589="PosK",SUMIFS(K:K,J:J,"eDNA",H:H,H5589),"")</f>
        <v/>
      </c>
      <c r="P5589" s="62"/>
      <c r="T5589" s="63"/>
      <c r="W5589" s="64"/>
    </row>
    <row r="5590" customFormat="false" ht="14.25" hidden="false" customHeight="false" outlineLevel="0" collapsed="false">
      <c r="A5590" s="0" t="s">
        <v>802</v>
      </c>
      <c r="B5590" s="52" t="s">
        <v>1049</v>
      </c>
      <c r="C5590" s="52" t="s">
        <v>743</v>
      </c>
      <c r="D5590" s="53" t="n">
        <v>0.1</v>
      </c>
      <c r="E5590" s="53" t="s">
        <v>748</v>
      </c>
      <c r="F5590" s="0" t="s">
        <v>1405</v>
      </c>
      <c r="G5590" s="0" t="str">
        <f aca="false">LEFT(B5590,2)</f>
        <v>32</v>
      </c>
      <c r="H5590" s="0" t="str">
        <f aca="false">I5590&amp;"_"&amp;G5590&amp;"_"&amp;F5590</f>
        <v>Latterfroe_32_20190117_DL2018108_NZahlesGym_koersel2</v>
      </c>
      <c r="I5590" s="61" t="str">
        <f aca="false">MID(RIGHT(B5590,LEN(B5590)-3),1,FIND("_",RIGHT(B5590,LEN(B5590)-3))-1)</f>
        <v>Latterfroe</v>
      </c>
      <c r="J5590" s="61" t="str">
        <f aca="false">TRIM(SUBSTITUTE(RIGHT(B5590,FIND(I5590,B5590)+1),"_",""))</f>
        <v>PosK</v>
      </c>
      <c r="K5590" s="0" t="str">
        <f aca="false">IFERROR(VALUE(SUBSTITUTE(E5590,".",",")),E5590)</f>
        <v>No Ct</v>
      </c>
      <c r="L5590" s="61" t="n">
        <f aca="false">IF(J5590="PosK",SUMIFS(K:K,J:J,"PosK",H:H,H5590),"")</f>
        <v>0</v>
      </c>
      <c r="M5590" s="61" t="n">
        <f aca="false">IF(J5590="PosK",SUMIFS(K:K,J:J,"NegK",H:H,H5590),"")</f>
        <v>0</v>
      </c>
      <c r="N5590" s="61" t="n">
        <f aca="false">IF(J5590="PosK",SUMIFS(K:K,J:J,"eDNA",H:H,H5590),"")</f>
        <v>0</v>
      </c>
      <c r="P5590" s="62" t="n">
        <f aca="false">IF(K5592="No Ct",0,K5592)</f>
        <v>0</v>
      </c>
      <c r="Q5590" s="62" t="n">
        <f aca="false">IF(K5593="No Ct",0,K5593)</f>
        <v>0</v>
      </c>
      <c r="R5590" s="0" t="str">
        <f aca="false">IF(AND(L5590&gt;0,M5590=0),"Valid","Invalid")</f>
        <v>Invalid</v>
      </c>
      <c r="S5590" s="0" t="str">
        <f aca="false">IF(OR(P5590&gt;1,Q5590&gt;1),"Present","Absent")</f>
        <v>Absent</v>
      </c>
      <c r="T5590" s="63" t="str">
        <f aca="false">IF(OR(AND(P5590&gt;1,P5590&lt;41),AND(Q5590&gt;1,Q5590&lt;41)),"Ct&lt;41","Ct&gt;41")</f>
        <v>Ct&gt;41</v>
      </c>
      <c r="U5590" s="0" t="str">
        <f aca="false">I5590</f>
        <v>Latterfroe</v>
      </c>
      <c r="V5590" s="0" t="str">
        <f aca="false">MID(F5590,10,9)</f>
        <v>DL2018108</v>
      </c>
      <c r="W5590" s="64" t="str">
        <f aca="false">V5590&amp;"_"&amp;U5590&amp;"_"&amp;R5590&amp;"_"&amp;S5590&amp;"_"&amp;T5590</f>
        <v>DL2018108_Latterfroe_Invalid_Absent_Ct&gt;41</v>
      </c>
    </row>
    <row r="5591" customFormat="false" ht="14.25" hidden="false" customHeight="false" outlineLevel="0" collapsed="false">
      <c r="A5591" s="0" t="s">
        <v>804</v>
      </c>
      <c r="B5591" s="52" t="s">
        <v>1050</v>
      </c>
      <c r="C5591" s="52" t="s">
        <v>747</v>
      </c>
      <c r="D5591" s="53" t="n">
        <v>0.1</v>
      </c>
      <c r="E5591" s="53" t="s">
        <v>748</v>
      </c>
      <c r="F5591" s="0" t="s">
        <v>1405</v>
      </c>
      <c r="G5591" s="0" t="str">
        <f aca="false">LEFT(B5591,2)</f>
        <v>32</v>
      </c>
      <c r="H5591" s="0" t="str">
        <f aca="false">I5591&amp;"_"&amp;G5591&amp;"_"&amp;F5591</f>
        <v>Latterfroe_32_20190117_DL2018108_NZahlesGym_koersel2</v>
      </c>
      <c r="I5591" s="61" t="str">
        <f aca="false">MID(RIGHT(B5591,LEN(B5591)-3),1,FIND("_",RIGHT(B5591,LEN(B5591)-3))-1)</f>
        <v>Latterfroe</v>
      </c>
      <c r="J5591" s="61" t="str">
        <f aca="false">TRIM(SUBSTITUTE(RIGHT(B5591,FIND(I5591,B5591)+1),"_",""))</f>
        <v>NegK</v>
      </c>
      <c r="K5591" s="0" t="str">
        <f aca="false">IFERROR(VALUE(SUBSTITUTE(E5591,".",",")),E5591)</f>
        <v>No Ct</v>
      </c>
      <c r="L5591" s="61" t="str">
        <f aca="false">IF(J5591="PosK",SUMIFS(K:K,J:J,"PosK",H:H,H5591),"")</f>
        <v/>
      </c>
      <c r="M5591" s="61" t="str">
        <f aca="false">IF(J5591="PosK",SUMIFS(K:K,J:J,"NegK",H:H,H5591),"")</f>
        <v/>
      </c>
      <c r="N5591" s="61" t="str">
        <f aca="false">IF(J5591="PosK",SUMIFS(K:K,J:J,"eDNA",H:H,H5591),"")</f>
        <v/>
      </c>
    </row>
    <row r="5592" customFormat="false" ht="14.25" hidden="false" customHeight="false" outlineLevel="0" collapsed="false">
      <c r="A5592" s="0" t="s">
        <v>806</v>
      </c>
      <c r="B5592" s="52" t="s">
        <v>1051</v>
      </c>
      <c r="C5592" s="52" t="s">
        <v>751</v>
      </c>
      <c r="D5592" s="53" t="n">
        <v>0.1</v>
      </c>
      <c r="E5592" s="53" t="s">
        <v>748</v>
      </c>
      <c r="F5592" s="0" t="s">
        <v>1405</v>
      </c>
      <c r="G5592" s="0" t="str">
        <f aca="false">LEFT(B5592,2)</f>
        <v>32</v>
      </c>
      <c r="H5592" s="0" t="str">
        <f aca="false">I5592&amp;"_"&amp;G5592&amp;"_"&amp;F5592</f>
        <v>Latterfroe_32_20190117_DL2018108_NZahlesGym_koersel2</v>
      </c>
      <c r="I5592" s="61" t="str">
        <f aca="false">MID(RIGHT(B5592,LEN(B5592)-3),1,FIND("_",RIGHT(B5592,LEN(B5592)-3))-1)</f>
        <v>Latterfroe</v>
      </c>
      <c r="J5592" s="61" t="str">
        <f aca="false">TRIM(SUBSTITUTE(RIGHT(B5592,FIND(I5592,B5592)+1),"_",""))</f>
        <v>eDNA</v>
      </c>
      <c r="K5592" s="0" t="str">
        <f aca="false">IFERROR(VALUE(SUBSTITUTE(E5592,".",",")),E5592)</f>
        <v>No Ct</v>
      </c>
      <c r="L5592" s="61" t="str">
        <f aca="false">IF(J5592="PosK",SUMIFS(K:K,J:J,"PosK",H:H,H5592),"")</f>
        <v/>
      </c>
      <c r="M5592" s="61" t="str">
        <f aca="false">IF(J5592="PosK",SUMIFS(K:K,J:J,"NegK",H:H,H5592),"")</f>
        <v/>
      </c>
      <c r="N5592" s="61" t="str">
        <f aca="false">IF(J5592="PosK",SUMIFS(K:K,J:J,"eDNA",H:H,H5592),"")</f>
        <v/>
      </c>
      <c r="Q5592" s="62"/>
    </row>
    <row r="5593" customFormat="false" ht="14.25" hidden="false" customHeight="false" outlineLevel="0" collapsed="false">
      <c r="A5593" s="0" t="s">
        <v>808</v>
      </c>
      <c r="B5593" s="52" t="s">
        <v>1051</v>
      </c>
      <c r="C5593" s="52" t="s">
        <v>751</v>
      </c>
      <c r="D5593" s="53" t="n">
        <v>0.1</v>
      </c>
      <c r="E5593" s="53" t="s">
        <v>748</v>
      </c>
      <c r="F5593" s="0" t="s">
        <v>1405</v>
      </c>
      <c r="G5593" s="0" t="str">
        <f aca="false">LEFT(B5593,2)</f>
        <v>32</v>
      </c>
      <c r="H5593" s="0" t="str">
        <f aca="false">I5593&amp;"_"&amp;G5593&amp;"_"&amp;F5593</f>
        <v>Latterfroe_32_20190117_DL2018108_NZahlesGym_koersel2</v>
      </c>
      <c r="I5593" s="61" t="str">
        <f aca="false">MID(RIGHT(B5593,LEN(B5593)-3),1,FIND("_",RIGHT(B5593,LEN(B5593)-3))-1)</f>
        <v>Latterfroe</v>
      </c>
      <c r="J5593" s="61" t="str">
        <f aca="false">TRIM(SUBSTITUTE(RIGHT(B5593,FIND(I5593,B5593)+1),"_",""))</f>
        <v>eDNA</v>
      </c>
      <c r="K5593" s="0" t="str">
        <f aca="false">IFERROR(VALUE(SUBSTITUTE(E5593,".",",")),E5593)</f>
        <v>No Ct</v>
      </c>
      <c r="L5593" s="61" t="str">
        <f aca="false">IF(J5593="PosK",SUMIFS(K:K,J:J,"PosK",H:H,H5593),"")</f>
        <v/>
      </c>
      <c r="M5593" s="61" t="str">
        <f aca="false">IF(J5593="PosK",SUMIFS(K:K,J:J,"NegK",H:H,H5593),"")</f>
        <v/>
      </c>
      <c r="N5593" s="61" t="str">
        <f aca="false">IF(J5593="PosK",SUMIFS(K:K,J:J,"eDNA",H:H,H5593),"")</f>
        <v/>
      </c>
      <c r="P5593" s="62"/>
      <c r="T5593" s="63"/>
      <c r="W5593" s="64"/>
    </row>
    <row r="5594" customFormat="false" ht="14.25" hidden="false" customHeight="false" outlineLevel="0" collapsed="false">
      <c r="A5594" s="0" t="s">
        <v>741</v>
      </c>
      <c r="B5594" s="52" t="s">
        <v>742</v>
      </c>
      <c r="C5594" s="52" t="s">
        <v>743</v>
      </c>
      <c r="D5594" s="53" t="n">
        <v>0.1</v>
      </c>
      <c r="E5594" s="53" t="n">
        <v>28.91</v>
      </c>
      <c r="F5594" s="0" t="s">
        <v>1406</v>
      </c>
      <c r="G5594" s="0" t="str">
        <f aca="false">LEFT(B5594,2)</f>
        <v>01</v>
      </c>
      <c r="H5594" s="0" t="str">
        <f aca="false">I5594&amp;"_"&amp;G5594&amp;"_"&amp;F5594</f>
        <v>Loegfroe_01_20190122_DL2018048_BorupgaardGym_koersel1</v>
      </c>
      <c r="I5594" s="61" t="str">
        <f aca="false">MID(RIGHT(B5594,LEN(B5594)-3),1,FIND("_",RIGHT(B5594,LEN(B5594)-3))-1)</f>
        <v>Loegfroe</v>
      </c>
      <c r="J5594" s="61" t="str">
        <f aca="false">TRIM(SUBSTITUTE(RIGHT(B5594,FIND(I5594,B5594)+1),"_",""))</f>
        <v>PosK</v>
      </c>
      <c r="K5594" s="0" t="n">
        <f aca="false">IFERROR(VALUE(SUBSTITUTE(E5594,".",",")),E5594)</f>
        <v>28.91</v>
      </c>
      <c r="L5594" s="61" t="n">
        <f aca="false">IF(J5594="PosK",SUMIFS(K:K,J:J,"PosK",H:H,H5594),"")</f>
        <v>28.91</v>
      </c>
      <c r="M5594" s="61" t="n">
        <f aca="false">IF(J5594="PosK",SUMIFS(K:K,J:J,"NegK",H:H,H5594),"")</f>
        <v>0</v>
      </c>
      <c r="N5594" s="61" t="n">
        <f aca="false">IF(J5594="PosK",SUMIFS(K:K,J:J,"eDNA",H:H,H5594),"")</f>
        <v>0</v>
      </c>
      <c r="P5594" s="62" t="n">
        <f aca="false">IF(K5596="No Ct",0,K5596)</f>
        <v>0</v>
      </c>
      <c r="Q5594" s="62" t="n">
        <f aca="false">IF(K5597="No Ct",0,K5597)</f>
        <v>0</v>
      </c>
      <c r="R5594" s="0" t="str">
        <f aca="false">IF(AND(L5594&gt;0,M5594=0),"Valid","Invalid")</f>
        <v>Valid</v>
      </c>
      <c r="S5594" s="0" t="str">
        <f aca="false">IF(OR(P5594&gt;1,Q5594&gt;1),"Present","Absent")</f>
        <v>Absent</v>
      </c>
      <c r="T5594" s="63" t="str">
        <f aca="false">IF(OR(AND(P5594&gt;1,P5594&lt;41),AND(Q5594&gt;1,Q5594&lt;41)),"Ct&lt;41","Ct&gt;41")</f>
        <v>Ct&gt;41</v>
      </c>
      <c r="U5594" s="0" t="str">
        <f aca="false">I5594</f>
        <v>Loegfroe</v>
      </c>
      <c r="V5594" s="0" t="str">
        <f aca="false">MID(F5594,10,9)</f>
        <v>DL2018048</v>
      </c>
      <c r="W5594" s="64" t="str">
        <f aca="false">V5594&amp;"_"&amp;U5594&amp;"_"&amp;R5594&amp;"_"&amp;S5594&amp;"_"&amp;T5594</f>
        <v>DL2018048_Loegfroe_Valid_Absent_Ct&gt;41</v>
      </c>
    </row>
    <row r="5595" customFormat="false" ht="14.25" hidden="false" customHeight="false" outlineLevel="0" collapsed="false">
      <c r="A5595" s="0" t="s">
        <v>745</v>
      </c>
      <c r="B5595" s="52" t="s">
        <v>746</v>
      </c>
      <c r="C5595" s="52" t="s">
        <v>747</v>
      </c>
      <c r="D5595" s="53" t="n">
        <v>0.1</v>
      </c>
      <c r="E5595" s="53" t="s">
        <v>748</v>
      </c>
      <c r="F5595" s="0" t="s">
        <v>1406</v>
      </c>
      <c r="G5595" s="0" t="str">
        <f aca="false">LEFT(B5595,2)</f>
        <v>01</v>
      </c>
      <c r="H5595" s="0" t="str">
        <f aca="false">I5595&amp;"_"&amp;G5595&amp;"_"&amp;F5595</f>
        <v>Loegfroe_01_20190122_DL2018048_BorupgaardGym_koersel1</v>
      </c>
      <c r="I5595" s="61" t="str">
        <f aca="false">MID(RIGHT(B5595,LEN(B5595)-3),1,FIND("_",RIGHT(B5595,LEN(B5595)-3))-1)</f>
        <v>Loegfroe</v>
      </c>
      <c r="J5595" s="61" t="str">
        <f aca="false">TRIM(SUBSTITUTE(RIGHT(B5595,FIND(I5595,B5595)+1),"_",""))</f>
        <v>NegK</v>
      </c>
      <c r="K5595" s="0" t="str">
        <f aca="false">IFERROR(VALUE(SUBSTITUTE(E5595,".",",")),E5595)</f>
        <v>No Ct</v>
      </c>
      <c r="L5595" s="61" t="str">
        <f aca="false">IF(J5595="PosK",SUMIFS(K:K,J:J,"PosK",H:H,H5595),"")</f>
        <v/>
      </c>
      <c r="M5595" s="61" t="str">
        <f aca="false">IF(J5595="PosK",SUMIFS(K:K,J:J,"NegK",H:H,H5595),"")</f>
        <v/>
      </c>
      <c r="N5595" s="61" t="str">
        <f aca="false">IF(J5595="PosK",SUMIFS(K:K,J:J,"eDNA",H:H,H5595),"")</f>
        <v/>
      </c>
    </row>
    <row r="5596" customFormat="false" ht="14.25" hidden="false" customHeight="false" outlineLevel="0" collapsed="false">
      <c r="A5596" s="0" t="s">
        <v>749</v>
      </c>
      <c r="B5596" s="52" t="s">
        <v>750</v>
      </c>
      <c r="C5596" s="52" t="s">
        <v>751</v>
      </c>
      <c r="D5596" s="53" t="n">
        <v>0.1</v>
      </c>
      <c r="E5596" s="53" t="s">
        <v>748</v>
      </c>
      <c r="F5596" s="0" t="s">
        <v>1406</v>
      </c>
      <c r="G5596" s="0" t="str">
        <f aca="false">LEFT(B5596,2)</f>
        <v>01</v>
      </c>
      <c r="H5596" s="0" t="str">
        <f aca="false">I5596&amp;"_"&amp;G5596&amp;"_"&amp;F5596</f>
        <v>Loegfroe_01_20190122_DL2018048_BorupgaardGym_koersel1</v>
      </c>
      <c r="I5596" s="61" t="str">
        <f aca="false">MID(RIGHT(B5596,LEN(B5596)-3),1,FIND("_",RIGHT(B5596,LEN(B5596)-3))-1)</f>
        <v>Loegfroe</v>
      </c>
      <c r="J5596" s="61" t="str">
        <f aca="false">TRIM(SUBSTITUTE(RIGHT(B5596,FIND(I5596,B5596)+1),"_",""))</f>
        <v>eDNA</v>
      </c>
      <c r="K5596" s="0" t="str">
        <f aca="false">IFERROR(VALUE(SUBSTITUTE(E5596,".",",")),E5596)</f>
        <v>No Ct</v>
      </c>
      <c r="L5596" s="61" t="str">
        <f aca="false">IF(J5596="PosK",SUMIFS(K:K,J:J,"PosK",H:H,H5596),"")</f>
        <v/>
      </c>
      <c r="M5596" s="61" t="str">
        <f aca="false">IF(J5596="PosK",SUMIFS(K:K,J:J,"NegK",H:H,H5596),"")</f>
        <v/>
      </c>
      <c r="N5596" s="61" t="str">
        <f aca="false">IF(J5596="PosK",SUMIFS(K:K,J:J,"eDNA",H:H,H5596),"")</f>
        <v/>
      </c>
      <c r="Q5596" s="62"/>
    </row>
    <row r="5597" customFormat="false" ht="14.25" hidden="false" customHeight="false" outlineLevel="0" collapsed="false">
      <c r="A5597" s="0" t="s">
        <v>752</v>
      </c>
      <c r="B5597" s="52" t="s">
        <v>750</v>
      </c>
      <c r="C5597" s="52" t="s">
        <v>751</v>
      </c>
      <c r="D5597" s="53" t="n">
        <v>0.1</v>
      </c>
      <c r="E5597" s="53" t="s">
        <v>748</v>
      </c>
      <c r="F5597" s="0" t="s">
        <v>1406</v>
      </c>
      <c r="G5597" s="0" t="str">
        <f aca="false">LEFT(B5597,2)</f>
        <v>01</v>
      </c>
      <c r="H5597" s="0" t="str">
        <f aca="false">I5597&amp;"_"&amp;G5597&amp;"_"&amp;F5597</f>
        <v>Loegfroe_01_20190122_DL2018048_BorupgaardGym_koersel1</v>
      </c>
      <c r="I5597" s="61" t="str">
        <f aca="false">MID(RIGHT(B5597,LEN(B5597)-3),1,FIND("_",RIGHT(B5597,LEN(B5597)-3))-1)</f>
        <v>Loegfroe</v>
      </c>
      <c r="J5597" s="61" t="str">
        <f aca="false">TRIM(SUBSTITUTE(RIGHT(B5597,FIND(I5597,B5597)+1),"_",""))</f>
        <v>eDNA</v>
      </c>
      <c r="K5597" s="0" t="str">
        <f aca="false">IFERROR(VALUE(SUBSTITUTE(E5597,".",",")),E5597)</f>
        <v>No Ct</v>
      </c>
      <c r="L5597" s="61" t="str">
        <f aca="false">IF(J5597="PosK",SUMIFS(K:K,J:J,"PosK",H:H,H5597),"")</f>
        <v/>
      </c>
      <c r="M5597" s="61" t="str">
        <f aca="false">IF(J5597="PosK",SUMIFS(K:K,J:J,"NegK",H:H,H5597),"")</f>
        <v/>
      </c>
      <c r="N5597" s="61" t="str">
        <f aca="false">IF(J5597="PosK",SUMIFS(K:K,J:J,"eDNA",H:H,H5597),"")</f>
        <v/>
      </c>
      <c r="P5597" s="62"/>
      <c r="T5597" s="63"/>
      <c r="W5597" s="64"/>
    </row>
    <row r="5598" customFormat="false" ht="14.25" hidden="false" customHeight="false" outlineLevel="0" collapsed="false">
      <c r="A5598" s="0" t="s">
        <v>754</v>
      </c>
      <c r="B5598" s="52" t="s">
        <v>755</v>
      </c>
      <c r="C5598" s="52" t="s">
        <v>743</v>
      </c>
      <c r="D5598" s="53" t="n">
        <v>0.1</v>
      </c>
      <c r="E5598" s="53" t="n">
        <v>31.86</v>
      </c>
      <c r="F5598" s="0" t="s">
        <v>1406</v>
      </c>
      <c r="G5598" s="0" t="str">
        <f aca="false">LEFT(B5598,2)</f>
        <v>02</v>
      </c>
      <c r="H5598" s="0" t="str">
        <f aca="false">I5598&amp;"_"&amp;G5598&amp;"_"&amp;F5598</f>
        <v>StorVandsalamander_02_20190122_DL2018048_BorupgaardGym_koersel1</v>
      </c>
      <c r="I5598" s="61" t="str">
        <f aca="false">MID(RIGHT(B5598,LEN(B5598)-3),1,FIND("_",RIGHT(B5598,LEN(B5598)-3))-1)</f>
        <v>StorVandsalamander</v>
      </c>
      <c r="J5598" s="61" t="str">
        <f aca="false">TRIM(SUBSTITUTE(RIGHT(B5598,FIND(I5598,B5598)+1),"_",""))</f>
        <v>PosK</v>
      </c>
      <c r="K5598" s="0" t="n">
        <f aca="false">IFERROR(VALUE(SUBSTITUTE(E5598,".",",")),E5598)</f>
        <v>31.86</v>
      </c>
      <c r="L5598" s="61" t="n">
        <f aca="false">IF(J5598="PosK",SUMIFS(K:K,J:J,"PosK",H:H,H5598),"")</f>
        <v>31.86</v>
      </c>
      <c r="M5598" s="61" t="n">
        <f aca="false">IF(J5598="PosK",SUMIFS(K:K,J:J,"NegK",H:H,H5598),"")</f>
        <v>0</v>
      </c>
      <c r="N5598" s="61" t="n">
        <f aca="false">IF(J5598="PosK",SUMIFS(K:K,J:J,"eDNA",H:H,H5598),"")</f>
        <v>0</v>
      </c>
      <c r="P5598" s="62" t="n">
        <f aca="false">IF(K5600="No Ct",0,K5600)</f>
        <v>0</v>
      </c>
      <c r="Q5598" s="62" t="n">
        <f aca="false">IF(K5601="No Ct",0,K5601)</f>
        <v>0</v>
      </c>
      <c r="R5598" s="0" t="str">
        <f aca="false">IF(AND(L5598&gt;0,M5598=0),"Valid","Invalid")</f>
        <v>Valid</v>
      </c>
      <c r="S5598" s="0" t="str">
        <f aca="false">IF(OR(P5598&gt;1,Q5598&gt;1),"Present","Absent")</f>
        <v>Absent</v>
      </c>
      <c r="T5598" s="63" t="str">
        <f aca="false">IF(OR(AND(P5598&gt;1,P5598&lt;41),AND(Q5598&gt;1,Q5598&lt;41)),"Ct&lt;41","Ct&gt;41")</f>
        <v>Ct&gt;41</v>
      </c>
      <c r="U5598" s="0" t="str">
        <f aca="false">I5598</f>
        <v>StorVandsalamander</v>
      </c>
      <c r="V5598" s="0" t="str">
        <f aca="false">MID(F5598,10,9)</f>
        <v>DL2018048</v>
      </c>
      <c r="W5598" s="64" t="str">
        <f aca="false">V5598&amp;"_"&amp;U5598&amp;"_"&amp;R5598&amp;"_"&amp;S5598&amp;"_"&amp;T5598</f>
        <v>DL2018048_StorVandsalamander_Valid_Absent_Ct&gt;41</v>
      </c>
    </row>
    <row r="5599" customFormat="false" ht="14.25" hidden="false" customHeight="false" outlineLevel="0" collapsed="false">
      <c r="A5599" s="0" t="s">
        <v>756</v>
      </c>
      <c r="B5599" s="52" t="s">
        <v>757</v>
      </c>
      <c r="C5599" s="52" t="s">
        <v>747</v>
      </c>
      <c r="D5599" s="53" t="n">
        <v>0.1</v>
      </c>
      <c r="E5599" s="53" t="s">
        <v>748</v>
      </c>
      <c r="F5599" s="0" t="s">
        <v>1406</v>
      </c>
      <c r="G5599" s="0" t="str">
        <f aca="false">LEFT(B5599,2)</f>
        <v>02</v>
      </c>
      <c r="H5599" s="0" t="str">
        <f aca="false">I5599&amp;"_"&amp;G5599&amp;"_"&amp;F5599</f>
        <v>StorVandsalamander_02_20190122_DL2018048_BorupgaardGym_koersel1</v>
      </c>
      <c r="I5599" s="61" t="str">
        <f aca="false">MID(RIGHT(B5599,LEN(B5599)-3),1,FIND("_",RIGHT(B5599,LEN(B5599)-3))-1)</f>
        <v>StorVandsalamander</v>
      </c>
      <c r="J5599" s="61" t="str">
        <f aca="false">TRIM(SUBSTITUTE(RIGHT(B5599,FIND(I5599,B5599)+1),"_",""))</f>
        <v>NegK</v>
      </c>
      <c r="K5599" s="0" t="str">
        <f aca="false">IFERROR(VALUE(SUBSTITUTE(E5599,".",",")),E5599)</f>
        <v>No Ct</v>
      </c>
      <c r="L5599" s="61" t="str">
        <f aca="false">IF(J5599="PosK",SUMIFS(K:K,J:J,"PosK",H:H,H5599),"")</f>
        <v/>
      </c>
      <c r="M5599" s="61" t="str">
        <f aca="false">IF(J5599="PosK",SUMIFS(K:K,J:J,"NegK",H:H,H5599),"")</f>
        <v/>
      </c>
      <c r="N5599" s="61" t="str">
        <f aca="false">IF(J5599="PosK",SUMIFS(K:K,J:J,"eDNA",H:H,H5599),"")</f>
        <v/>
      </c>
    </row>
    <row r="5600" customFormat="false" ht="14.25" hidden="false" customHeight="false" outlineLevel="0" collapsed="false">
      <c r="A5600" s="0" t="s">
        <v>758</v>
      </c>
      <c r="B5600" s="52" t="s">
        <v>759</v>
      </c>
      <c r="C5600" s="52" t="s">
        <v>751</v>
      </c>
      <c r="D5600" s="53" t="n">
        <v>0.1</v>
      </c>
      <c r="E5600" s="53" t="s">
        <v>748</v>
      </c>
      <c r="F5600" s="0" t="s">
        <v>1406</v>
      </c>
      <c r="G5600" s="0" t="str">
        <f aca="false">LEFT(B5600,2)</f>
        <v>02</v>
      </c>
      <c r="H5600" s="0" t="str">
        <f aca="false">I5600&amp;"_"&amp;G5600&amp;"_"&amp;F5600</f>
        <v>StorVandsalamander_02_20190122_DL2018048_BorupgaardGym_koersel1</v>
      </c>
      <c r="I5600" s="61" t="str">
        <f aca="false">MID(RIGHT(B5600,LEN(B5600)-3),1,FIND("_",RIGHT(B5600,LEN(B5600)-3))-1)</f>
        <v>StorVandsalamander</v>
      </c>
      <c r="J5600" s="61" t="str">
        <f aca="false">TRIM(SUBSTITUTE(RIGHT(B5600,FIND(I5600,B5600)+1),"_",""))</f>
        <v>eDNA</v>
      </c>
      <c r="K5600" s="0" t="str">
        <f aca="false">IFERROR(VALUE(SUBSTITUTE(E5600,".",",")),E5600)</f>
        <v>No Ct</v>
      </c>
      <c r="L5600" s="61" t="str">
        <f aca="false">IF(J5600="PosK",SUMIFS(K:K,J:J,"PosK",H:H,H5600),"")</f>
        <v/>
      </c>
      <c r="M5600" s="61" t="str">
        <f aca="false">IF(J5600="PosK",SUMIFS(K:K,J:J,"NegK",H:H,H5600),"")</f>
        <v/>
      </c>
      <c r="N5600" s="61" t="str">
        <f aca="false">IF(J5600="PosK",SUMIFS(K:K,J:J,"eDNA",H:H,H5600),"")</f>
        <v/>
      </c>
      <c r="Q5600" s="62"/>
    </row>
    <row r="5601" customFormat="false" ht="14.25" hidden="false" customHeight="false" outlineLevel="0" collapsed="false">
      <c r="A5601" s="0" t="s">
        <v>760</v>
      </c>
      <c r="B5601" s="52" t="s">
        <v>759</v>
      </c>
      <c r="C5601" s="52" t="s">
        <v>751</v>
      </c>
      <c r="D5601" s="53" t="n">
        <v>0.1</v>
      </c>
      <c r="E5601" s="53" t="s">
        <v>748</v>
      </c>
      <c r="F5601" s="0" t="s">
        <v>1406</v>
      </c>
      <c r="G5601" s="0" t="str">
        <f aca="false">LEFT(B5601,2)</f>
        <v>02</v>
      </c>
      <c r="H5601" s="0" t="str">
        <f aca="false">I5601&amp;"_"&amp;G5601&amp;"_"&amp;F5601</f>
        <v>StorVandsalamander_02_20190122_DL2018048_BorupgaardGym_koersel1</v>
      </c>
      <c r="I5601" s="61" t="str">
        <f aca="false">MID(RIGHT(B5601,LEN(B5601)-3),1,FIND("_",RIGHT(B5601,LEN(B5601)-3))-1)</f>
        <v>StorVandsalamander</v>
      </c>
      <c r="J5601" s="61" t="str">
        <f aca="false">TRIM(SUBSTITUTE(RIGHT(B5601,FIND(I5601,B5601)+1),"_",""))</f>
        <v>eDNA</v>
      </c>
      <c r="K5601" s="0" t="str">
        <f aca="false">IFERROR(VALUE(SUBSTITUTE(E5601,".",",")),E5601)</f>
        <v>No Ct</v>
      </c>
      <c r="L5601" s="61" t="str">
        <f aca="false">IF(J5601="PosK",SUMIFS(K:K,J:J,"PosK",H:H,H5601),"")</f>
        <v/>
      </c>
      <c r="M5601" s="61" t="str">
        <f aca="false">IF(J5601="PosK",SUMIFS(K:K,J:J,"NegK",H:H,H5601),"")</f>
        <v/>
      </c>
      <c r="N5601" s="61" t="str">
        <f aca="false">IF(J5601="PosK",SUMIFS(K:K,J:J,"eDNA",H:H,H5601),"")</f>
        <v/>
      </c>
      <c r="P5601" s="62"/>
      <c r="T5601" s="63"/>
      <c r="W5601" s="64"/>
    </row>
    <row r="5602" customFormat="false" ht="14.25" hidden="false" customHeight="false" outlineLevel="0" collapsed="false">
      <c r="A5602" s="0" t="s">
        <v>762</v>
      </c>
      <c r="B5602" s="52" t="s">
        <v>763</v>
      </c>
      <c r="C5602" s="52" t="s">
        <v>743</v>
      </c>
      <c r="D5602" s="53" t="n">
        <v>0.1</v>
      </c>
      <c r="E5602" s="53" t="n">
        <v>28.78</v>
      </c>
      <c r="F5602" s="0" t="s">
        <v>1406</v>
      </c>
      <c r="G5602" s="0" t="str">
        <f aca="false">LEFT(B5602,2)</f>
        <v>03</v>
      </c>
      <c r="H5602" s="0" t="str">
        <f aca="false">I5602&amp;"_"&amp;G5602&amp;"_"&amp;F5602</f>
        <v>Strandtudse_03_20190122_DL2018048_BorupgaardGym_koersel1</v>
      </c>
      <c r="I5602" s="61" t="str">
        <f aca="false">MID(RIGHT(B5602,LEN(B5602)-3),1,FIND("_",RIGHT(B5602,LEN(B5602)-3))-1)</f>
        <v>Strandtudse</v>
      </c>
      <c r="J5602" s="61" t="str">
        <f aca="false">TRIM(SUBSTITUTE(RIGHT(B5602,FIND(I5602,B5602)+1),"_",""))</f>
        <v>PosK</v>
      </c>
      <c r="K5602" s="0" t="n">
        <f aca="false">IFERROR(VALUE(SUBSTITUTE(E5602,".",",")),E5602)</f>
        <v>28.78</v>
      </c>
      <c r="L5602" s="61" t="n">
        <f aca="false">IF(J5602="PosK",SUMIFS(K:K,J:J,"PosK",H:H,H5602),"")</f>
        <v>28.78</v>
      </c>
      <c r="M5602" s="61" t="n">
        <f aca="false">IF(J5602="PosK",SUMIFS(K:K,J:J,"NegK",H:H,H5602),"")</f>
        <v>0</v>
      </c>
      <c r="N5602" s="61" t="n">
        <f aca="false">IF(J5602="PosK",SUMIFS(K:K,J:J,"eDNA",H:H,H5602),"")</f>
        <v>0</v>
      </c>
      <c r="P5602" s="62" t="n">
        <f aca="false">IF(K5604="No Ct",0,K5604)</f>
        <v>0</v>
      </c>
      <c r="Q5602" s="62" t="n">
        <f aca="false">IF(K5605="No Ct",0,K5605)</f>
        <v>0</v>
      </c>
      <c r="R5602" s="0" t="str">
        <f aca="false">IF(AND(L5602&gt;0,M5602=0),"Valid","Invalid")</f>
        <v>Valid</v>
      </c>
      <c r="S5602" s="0" t="str">
        <f aca="false">IF(OR(P5602&gt;1,Q5602&gt;1),"Present","Absent")</f>
        <v>Absent</v>
      </c>
      <c r="T5602" s="63" t="str">
        <f aca="false">IF(OR(AND(P5602&gt;1,P5602&lt;41),AND(Q5602&gt;1,Q5602&lt;41)),"Ct&lt;41","Ct&gt;41")</f>
        <v>Ct&gt;41</v>
      </c>
      <c r="U5602" s="0" t="str">
        <f aca="false">I5602</f>
        <v>Strandtudse</v>
      </c>
      <c r="V5602" s="0" t="str">
        <f aca="false">MID(F5602,10,9)</f>
        <v>DL2018048</v>
      </c>
      <c r="W5602" s="64" t="str">
        <f aca="false">V5602&amp;"_"&amp;U5602&amp;"_"&amp;R5602&amp;"_"&amp;S5602&amp;"_"&amp;T5602</f>
        <v>DL2018048_Strandtudse_Valid_Absent_Ct&gt;41</v>
      </c>
    </row>
    <row r="5603" customFormat="false" ht="14.25" hidden="false" customHeight="false" outlineLevel="0" collapsed="false">
      <c r="A5603" s="0" t="s">
        <v>764</v>
      </c>
      <c r="B5603" s="52" t="s">
        <v>765</v>
      </c>
      <c r="C5603" s="52" t="s">
        <v>747</v>
      </c>
      <c r="D5603" s="53" t="n">
        <v>0.1</v>
      </c>
      <c r="E5603" s="53" t="s">
        <v>748</v>
      </c>
      <c r="F5603" s="0" t="s">
        <v>1406</v>
      </c>
      <c r="G5603" s="0" t="str">
        <f aca="false">LEFT(B5603,2)</f>
        <v>03</v>
      </c>
      <c r="H5603" s="0" t="str">
        <f aca="false">I5603&amp;"_"&amp;G5603&amp;"_"&amp;F5603</f>
        <v>Strandtudse_03_20190122_DL2018048_BorupgaardGym_koersel1</v>
      </c>
      <c r="I5603" s="61" t="str">
        <f aca="false">MID(RIGHT(B5603,LEN(B5603)-3),1,FIND("_",RIGHT(B5603,LEN(B5603)-3))-1)</f>
        <v>Strandtudse</v>
      </c>
      <c r="J5603" s="61" t="str">
        <f aca="false">TRIM(SUBSTITUTE(RIGHT(B5603,FIND(I5603,B5603)+1),"_",""))</f>
        <v>NegK</v>
      </c>
      <c r="K5603" s="0" t="str">
        <f aca="false">IFERROR(VALUE(SUBSTITUTE(E5603,".",",")),E5603)</f>
        <v>No Ct</v>
      </c>
      <c r="L5603" s="61" t="str">
        <f aca="false">IF(J5603="PosK",SUMIFS(K:K,J:J,"PosK",H:H,H5603),"")</f>
        <v/>
      </c>
      <c r="M5603" s="61" t="str">
        <f aca="false">IF(J5603="PosK",SUMIFS(K:K,J:J,"NegK",H:H,H5603),"")</f>
        <v/>
      </c>
      <c r="N5603" s="61" t="str">
        <f aca="false">IF(J5603="PosK",SUMIFS(K:K,J:J,"eDNA",H:H,H5603),"")</f>
        <v/>
      </c>
    </row>
    <row r="5604" customFormat="false" ht="14.25" hidden="false" customHeight="false" outlineLevel="0" collapsed="false">
      <c r="A5604" s="0" t="s">
        <v>766</v>
      </c>
      <c r="B5604" s="52" t="s">
        <v>767</v>
      </c>
      <c r="C5604" s="52" t="s">
        <v>751</v>
      </c>
      <c r="D5604" s="53" t="n">
        <v>0.1</v>
      </c>
      <c r="E5604" s="53" t="s">
        <v>748</v>
      </c>
      <c r="F5604" s="0" t="s">
        <v>1406</v>
      </c>
      <c r="G5604" s="0" t="str">
        <f aca="false">LEFT(B5604,2)</f>
        <v>03</v>
      </c>
      <c r="H5604" s="0" t="str">
        <f aca="false">I5604&amp;"_"&amp;G5604&amp;"_"&amp;F5604</f>
        <v>Strandtudse_03_20190122_DL2018048_BorupgaardGym_koersel1</v>
      </c>
      <c r="I5604" s="61" t="str">
        <f aca="false">MID(RIGHT(B5604,LEN(B5604)-3),1,FIND("_",RIGHT(B5604,LEN(B5604)-3))-1)</f>
        <v>Strandtudse</v>
      </c>
      <c r="J5604" s="61" t="str">
        <f aca="false">TRIM(SUBSTITUTE(RIGHT(B5604,FIND(I5604,B5604)+1),"_",""))</f>
        <v>eDNA</v>
      </c>
      <c r="K5604" s="0" t="str">
        <f aca="false">IFERROR(VALUE(SUBSTITUTE(E5604,".",",")),E5604)</f>
        <v>No Ct</v>
      </c>
      <c r="L5604" s="61" t="str">
        <f aca="false">IF(J5604="PosK",SUMIFS(K:K,J:J,"PosK",H:H,H5604),"")</f>
        <v/>
      </c>
      <c r="M5604" s="61" t="str">
        <f aca="false">IF(J5604="PosK",SUMIFS(K:K,J:J,"NegK",H:H,H5604),"")</f>
        <v/>
      </c>
      <c r="N5604" s="61" t="str">
        <f aca="false">IF(J5604="PosK",SUMIFS(K:K,J:J,"eDNA",H:H,H5604),"")</f>
        <v/>
      </c>
      <c r="Q5604" s="62"/>
    </row>
    <row r="5605" customFormat="false" ht="14.25" hidden="false" customHeight="false" outlineLevel="0" collapsed="false">
      <c r="A5605" s="0" t="s">
        <v>768</v>
      </c>
      <c r="B5605" s="52" t="s">
        <v>767</v>
      </c>
      <c r="C5605" s="52" t="s">
        <v>751</v>
      </c>
      <c r="D5605" s="53" t="n">
        <v>0.1</v>
      </c>
      <c r="E5605" s="53" t="s">
        <v>748</v>
      </c>
      <c r="F5605" s="0" t="s">
        <v>1406</v>
      </c>
      <c r="G5605" s="0" t="str">
        <f aca="false">LEFT(B5605,2)</f>
        <v>03</v>
      </c>
      <c r="H5605" s="0" t="str">
        <f aca="false">I5605&amp;"_"&amp;G5605&amp;"_"&amp;F5605</f>
        <v>Strandtudse_03_20190122_DL2018048_BorupgaardGym_koersel1</v>
      </c>
      <c r="I5605" s="61" t="str">
        <f aca="false">MID(RIGHT(B5605,LEN(B5605)-3),1,FIND("_",RIGHT(B5605,LEN(B5605)-3))-1)</f>
        <v>Strandtudse</v>
      </c>
      <c r="J5605" s="61" t="str">
        <f aca="false">TRIM(SUBSTITUTE(RIGHT(B5605,FIND(I5605,B5605)+1),"_",""))</f>
        <v>eDNA</v>
      </c>
      <c r="K5605" s="0" t="str">
        <f aca="false">IFERROR(VALUE(SUBSTITUTE(E5605,".",",")),E5605)</f>
        <v>No Ct</v>
      </c>
      <c r="L5605" s="61" t="str">
        <f aca="false">IF(J5605="PosK",SUMIFS(K:K,J:J,"PosK",H:H,H5605),"")</f>
        <v/>
      </c>
      <c r="M5605" s="61" t="str">
        <f aca="false">IF(J5605="PosK",SUMIFS(K:K,J:J,"NegK",H:H,H5605),"")</f>
        <v/>
      </c>
      <c r="N5605" s="61" t="str">
        <f aca="false">IF(J5605="PosK",SUMIFS(K:K,J:J,"eDNA",H:H,H5605),"")</f>
        <v/>
      </c>
      <c r="P5605" s="62"/>
      <c r="T5605" s="63"/>
      <c r="W5605" s="64"/>
    </row>
    <row r="5606" customFormat="false" ht="14.25" hidden="false" customHeight="false" outlineLevel="0" collapsed="false">
      <c r="A5606" s="0" t="s">
        <v>770</v>
      </c>
      <c r="B5606" s="52" t="s">
        <v>771</v>
      </c>
      <c r="C5606" s="52" t="s">
        <v>743</v>
      </c>
      <c r="D5606" s="53" t="n">
        <v>0.1</v>
      </c>
      <c r="E5606" s="53" t="s">
        <v>748</v>
      </c>
      <c r="F5606" s="0" t="s">
        <v>1406</v>
      </c>
      <c r="G5606" s="0" t="str">
        <f aca="false">LEFT(B5606,2)</f>
        <v>04</v>
      </c>
      <c r="H5606" s="0" t="str">
        <f aca="false">I5606&amp;"_"&amp;G5606&amp;"_"&amp;F5606</f>
        <v>GroenbrogetTudse_04_20190122_DL2018048_BorupgaardGym_koersel1</v>
      </c>
      <c r="I5606" s="61" t="str">
        <f aca="false">MID(RIGHT(B5606,LEN(B5606)-3),1,FIND("_",RIGHT(B5606,LEN(B5606)-3))-1)</f>
        <v>GroenbrogetTudse</v>
      </c>
      <c r="J5606" s="61" t="str">
        <f aca="false">TRIM(SUBSTITUTE(RIGHT(B5606,FIND(I5606,B5606)+1),"_",""))</f>
        <v>PosK</v>
      </c>
      <c r="K5606" s="0" t="str">
        <f aca="false">IFERROR(VALUE(SUBSTITUTE(E5606,".",",")),E5606)</f>
        <v>No Ct</v>
      </c>
      <c r="L5606" s="61" t="n">
        <f aca="false">IF(J5606="PosK",SUMIFS(K:K,J:J,"PosK",H:H,H5606),"")</f>
        <v>0</v>
      </c>
      <c r="M5606" s="61" t="n">
        <f aca="false">IF(J5606="PosK",SUMIFS(K:K,J:J,"NegK",H:H,H5606),"")</f>
        <v>0</v>
      </c>
      <c r="N5606" s="61" t="n">
        <f aca="false">IF(J5606="PosK",SUMIFS(K:K,J:J,"eDNA",H:H,H5606),"")</f>
        <v>0</v>
      </c>
      <c r="P5606" s="62" t="n">
        <f aca="false">IF(K5608="No Ct",0,K5608)</f>
        <v>0</v>
      </c>
      <c r="Q5606" s="62" t="n">
        <f aca="false">IF(K5609="No Ct",0,K5609)</f>
        <v>0</v>
      </c>
      <c r="R5606" s="0" t="str">
        <f aca="false">IF(AND(L5606&gt;0,M5606=0),"Valid","Invalid")</f>
        <v>Invalid</v>
      </c>
      <c r="S5606" s="0" t="str">
        <f aca="false">IF(OR(P5606&gt;1,Q5606&gt;1),"Present","Absent")</f>
        <v>Absent</v>
      </c>
      <c r="T5606" s="63" t="str">
        <f aca="false">IF(OR(AND(P5606&gt;1,P5606&lt;41),AND(Q5606&gt;1,Q5606&lt;41)),"Ct&lt;41","Ct&gt;41")</f>
        <v>Ct&gt;41</v>
      </c>
      <c r="U5606" s="0" t="str">
        <f aca="false">I5606</f>
        <v>GroenbrogetTudse</v>
      </c>
      <c r="V5606" s="0" t="str">
        <f aca="false">MID(F5606,10,9)</f>
        <v>DL2018048</v>
      </c>
      <c r="W5606" s="64" t="str">
        <f aca="false">V5606&amp;"_"&amp;U5606&amp;"_"&amp;R5606&amp;"_"&amp;S5606&amp;"_"&amp;T5606</f>
        <v>DL2018048_GroenbrogetTudse_Invalid_Absent_Ct&gt;41</v>
      </c>
    </row>
    <row r="5607" customFormat="false" ht="14.25" hidden="false" customHeight="false" outlineLevel="0" collapsed="false">
      <c r="A5607" s="0" t="s">
        <v>772</v>
      </c>
      <c r="B5607" s="52" t="s">
        <v>773</v>
      </c>
      <c r="C5607" s="52" t="s">
        <v>747</v>
      </c>
      <c r="D5607" s="53" t="n">
        <v>0.1</v>
      </c>
      <c r="E5607" s="53" t="s">
        <v>748</v>
      </c>
      <c r="F5607" s="0" t="s">
        <v>1406</v>
      </c>
      <c r="G5607" s="0" t="str">
        <f aca="false">LEFT(B5607,2)</f>
        <v>04</v>
      </c>
      <c r="H5607" s="0" t="str">
        <f aca="false">I5607&amp;"_"&amp;G5607&amp;"_"&amp;F5607</f>
        <v>GroenbrogetTudse_04_20190122_DL2018048_BorupgaardGym_koersel1</v>
      </c>
      <c r="I5607" s="61" t="str">
        <f aca="false">MID(RIGHT(B5607,LEN(B5607)-3),1,FIND("_",RIGHT(B5607,LEN(B5607)-3))-1)</f>
        <v>GroenbrogetTudse</v>
      </c>
      <c r="J5607" s="61" t="str">
        <f aca="false">TRIM(SUBSTITUTE(RIGHT(B5607,FIND(I5607,B5607)+1),"_",""))</f>
        <v>NegK</v>
      </c>
      <c r="K5607" s="0" t="str">
        <f aca="false">IFERROR(VALUE(SUBSTITUTE(E5607,".",",")),E5607)</f>
        <v>No Ct</v>
      </c>
      <c r="L5607" s="61" t="str">
        <f aca="false">IF(J5607="PosK",SUMIFS(K:K,J:J,"PosK",H:H,H5607),"")</f>
        <v/>
      </c>
      <c r="M5607" s="61" t="str">
        <f aca="false">IF(J5607="PosK",SUMIFS(K:K,J:J,"NegK",H:H,H5607),"")</f>
        <v/>
      </c>
      <c r="N5607" s="61" t="str">
        <f aca="false">IF(J5607="PosK",SUMIFS(K:K,J:J,"eDNA",H:H,H5607),"")</f>
        <v/>
      </c>
    </row>
    <row r="5608" customFormat="false" ht="14.25" hidden="false" customHeight="false" outlineLevel="0" collapsed="false">
      <c r="A5608" s="0" t="s">
        <v>774</v>
      </c>
      <c r="B5608" s="52" t="s">
        <v>775</v>
      </c>
      <c r="C5608" s="52" t="s">
        <v>751</v>
      </c>
      <c r="D5608" s="53" t="n">
        <v>0.1</v>
      </c>
      <c r="E5608" s="53" t="s">
        <v>748</v>
      </c>
      <c r="F5608" s="0" t="s">
        <v>1406</v>
      </c>
      <c r="G5608" s="0" t="str">
        <f aca="false">LEFT(B5608,2)</f>
        <v>04</v>
      </c>
      <c r="H5608" s="0" t="str">
        <f aca="false">I5608&amp;"_"&amp;G5608&amp;"_"&amp;F5608</f>
        <v>GroenbrogetTudse_04_20190122_DL2018048_BorupgaardGym_koersel1</v>
      </c>
      <c r="I5608" s="61" t="str">
        <f aca="false">MID(RIGHT(B5608,LEN(B5608)-3),1,FIND("_",RIGHT(B5608,LEN(B5608)-3))-1)</f>
        <v>GroenbrogetTudse</v>
      </c>
      <c r="J5608" s="61" t="str">
        <f aca="false">TRIM(SUBSTITUTE(RIGHT(B5608,FIND(I5608,B5608)+1),"_",""))</f>
        <v>eDNA</v>
      </c>
      <c r="K5608" s="0" t="str">
        <f aca="false">IFERROR(VALUE(SUBSTITUTE(E5608,".",",")),E5608)</f>
        <v>No Ct</v>
      </c>
      <c r="L5608" s="61" t="str">
        <f aca="false">IF(J5608="PosK",SUMIFS(K:K,J:J,"PosK",H:H,H5608),"")</f>
        <v/>
      </c>
      <c r="M5608" s="61" t="str">
        <f aca="false">IF(J5608="PosK",SUMIFS(K:K,J:J,"NegK",H:H,H5608),"")</f>
        <v/>
      </c>
      <c r="N5608" s="61" t="str">
        <f aca="false">IF(J5608="PosK",SUMIFS(K:K,J:J,"eDNA",H:H,H5608),"")</f>
        <v/>
      </c>
      <c r="Q5608" s="62"/>
    </row>
    <row r="5609" customFormat="false" ht="14.25" hidden="false" customHeight="false" outlineLevel="0" collapsed="false">
      <c r="A5609" s="0" t="s">
        <v>776</v>
      </c>
      <c r="B5609" s="52" t="s">
        <v>775</v>
      </c>
      <c r="C5609" s="52" t="s">
        <v>751</v>
      </c>
      <c r="D5609" s="53" t="n">
        <v>0.1</v>
      </c>
      <c r="E5609" s="53" t="s">
        <v>748</v>
      </c>
      <c r="F5609" s="0" t="s">
        <v>1406</v>
      </c>
      <c r="G5609" s="0" t="str">
        <f aca="false">LEFT(B5609,2)</f>
        <v>04</v>
      </c>
      <c r="H5609" s="0" t="str">
        <f aca="false">I5609&amp;"_"&amp;G5609&amp;"_"&amp;F5609</f>
        <v>GroenbrogetTudse_04_20190122_DL2018048_BorupgaardGym_koersel1</v>
      </c>
      <c r="I5609" s="61" t="str">
        <f aca="false">MID(RIGHT(B5609,LEN(B5609)-3),1,FIND("_",RIGHT(B5609,LEN(B5609)-3))-1)</f>
        <v>GroenbrogetTudse</v>
      </c>
      <c r="J5609" s="61" t="str">
        <f aca="false">TRIM(SUBSTITUTE(RIGHT(B5609,FIND(I5609,B5609)+1),"_",""))</f>
        <v>eDNA</v>
      </c>
      <c r="K5609" s="0" t="str">
        <f aca="false">IFERROR(VALUE(SUBSTITUTE(E5609,".",",")),E5609)</f>
        <v>No Ct</v>
      </c>
      <c r="L5609" s="61" t="str">
        <f aca="false">IF(J5609="PosK",SUMIFS(K:K,J:J,"PosK",H:H,H5609),"")</f>
        <v/>
      </c>
      <c r="M5609" s="61" t="str">
        <f aca="false">IF(J5609="PosK",SUMIFS(K:K,J:J,"NegK",H:H,H5609),"")</f>
        <v/>
      </c>
      <c r="N5609" s="61" t="str">
        <f aca="false">IF(J5609="PosK",SUMIFS(K:K,J:J,"eDNA",H:H,H5609),"")</f>
        <v/>
      </c>
      <c r="P5609" s="62"/>
      <c r="T5609" s="63"/>
      <c r="W5609" s="64"/>
    </row>
    <row r="5610" customFormat="false" ht="14.25" hidden="false" customHeight="false" outlineLevel="0" collapsed="false">
      <c r="A5610" s="0" t="s">
        <v>778</v>
      </c>
      <c r="B5610" s="52" t="s">
        <v>779</v>
      </c>
      <c r="C5610" s="52" t="s">
        <v>743</v>
      </c>
      <c r="D5610" s="53" t="n">
        <v>0.1</v>
      </c>
      <c r="E5610" s="53" t="n">
        <v>27.49</v>
      </c>
      <c r="F5610" s="0" t="s">
        <v>1406</v>
      </c>
      <c r="G5610" s="0" t="str">
        <f aca="false">LEFT(B5610,2)</f>
        <v>05</v>
      </c>
      <c r="H5610" s="0" t="str">
        <f aca="false">I5610&amp;"_"&amp;G5610&amp;"_"&amp;F5610</f>
        <v>Loevfroe_05_20190122_DL2018048_BorupgaardGym_koersel1</v>
      </c>
      <c r="I5610" s="61" t="str">
        <f aca="false">MID(RIGHT(B5610,LEN(B5610)-3),1,FIND("_",RIGHT(B5610,LEN(B5610)-3))-1)</f>
        <v>Loevfroe</v>
      </c>
      <c r="J5610" s="61" t="str">
        <f aca="false">TRIM(SUBSTITUTE(RIGHT(B5610,FIND(I5610,B5610)+1),"_",""))</f>
        <v>PosK</v>
      </c>
      <c r="K5610" s="0" t="n">
        <f aca="false">IFERROR(VALUE(SUBSTITUTE(E5610,".",",")),E5610)</f>
        <v>27.49</v>
      </c>
      <c r="L5610" s="61" t="n">
        <f aca="false">IF(J5610="PosK",SUMIFS(K:K,J:J,"PosK",H:H,H5610),"")</f>
        <v>27.49</v>
      </c>
      <c r="M5610" s="61" t="n">
        <f aca="false">IF(J5610="PosK",SUMIFS(K:K,J:J,"NegK",H:H,H5610),"")</f>
        <v>0</v>
      </c>
      <c r="N5610" s="61" t="n">
        <f aca="false">IF(J5610="PosK",SUMIFS(K:K,J:J,"eDNA",H:H,H5610),"")</f>
        <v>0</v>
      </c>
      <c r="P5610" s="62" t="n">
        <f aca="false">IF(K5612="No Ct",0,K5612)</f>
        <v>0</v>
      </c>
      <c r="Q5610" s="62" t="n">
        <f aca="false">IF(K5613="No Ct",0,K5613)</f>
        <v>0</v>
      </c>
      <c r="R5610" s="0" t="str">
        <f aca="false">IF(AND(L5610&gt;0,M5610=0),"Valid","Invalid")</f>
        <v>Valid</v>
      </c>
      <c r="S5610" s="0" t="str">
        <f aca="false">IF(OR(P5610&gt;1,Q5610&gt;1),"Present","Absent")</f>
        <v>Absent</v>
      </c>
      <c r="T5610" s="63" t="str">
        <f aca="false">IF(OR(AND(P5610&gt;1,P5610&lt;41),AND(Q5610&gt;1,Q5610&lt;41)),"Ct&lt;41","Ct&gt;41")</f>
        <v>Ct&gt;41</v>
      </c>
      <c r="U5610" s="0" t="str">
        <f aca="false">I5610</f>
        <v>Loevfroe</v>
      </c>
      <c r="V5610" s="0" t="str">
        <f aca="false">MID(F5610,10,9)</f>
        <v>DL2018048</v>
      </c>
      <c r="W5610" s="64" t="str">
        <f aca="false">V5610&amp;"_"&amp;U5610&amp;"_"&amp;R5610&amp;"_"&amp;S5610&amp;"_"&amp;T5610</f>
        <v>DL2018048_Loevfroe_Valid_Absent_Ct&gt;41</v>
      </c>
    </row>
    <row r="5611" customFormat="false" ht="14.25" hidden="false" customHeight="false" outlineLevel="0" collapsed="false">
      <c r="A5611" s="0" t="s">
        <v>780</v>
      </c>
      <c r="B5611" s="52" t="s">
        <v>781</v>
      </c>
      <c r="C5611" s="52" t="s">
        <v>747</v>
      </c>
      <c r="D5611" s="53" t="n">
        <v>0.1</v>
      </c>
      <c r="E5611" s="53" t="s">
        <v>748</v>
      </c>
      <c r="F5611" s="0" t="s">
        <v>1406</v>
      </c>
      <c r="G5611" s="0" t="str">
        <f aca="false">LEFT(B5611,2)</f>
        <v>05</v>
      </c>
      <c r="H5611" s="0" t="str">
        <f aca="false">I5611&amp;"_"&amp;G5611&amp;"_"&amp;F5611</f>
        <v>Loevfroe_05_20190122_DL2018048_BorupgaardGym_koersel1</v>
      </c>
      <c r="I5611" s="61" t="str">
        <f aca="false">MID(RIGHT(B5611,LEN(B5611)-3),1,FIND("_",RIGHT(B5611,LEN(B5611)-3))-1)</f>
        <v>Loevfroe</v>
      </c>
      <c r="J5611" s="61" t="str">
        <f aca="false">TRIM(SUBSTITUTE(RIGHT(B5611,FIND(I5611,B5611)+1),"_",""))</f>
        <v>NegK</v>
      </c>
      <c r="K5611" s="0" t="str">
        <f aca="false">IFERROR(VALUE(SUBSTITUTE(E5611,".",",")),E5611)</f>
        <v>No Ct</v>
      </c>
      <c r="L5611" s="61" t="str">
        <f aca="false">IF(J5611="PosK",SUMIFS(K:K,J:J,"PosK",H:H,H5611),"")</f>
        <v/>
      </c>
      <c r="M5611" s="61" t="str">
        <f aca="false">IF(J5611="PosK",SUMIFS(K:K,J:J,"NegK",H:H,H5611),"")</f>
        <v/>
      </c>
      <c r="N5611" s="61" t="str">
        <f aca="false">IF(J5611="PosK",SUMIFS(K:K,J:J,"eDNA",H:H,H5611),"")</f>
        <v/>
      </c>
    </row>
    <row r="5612" customFormat="false" ht="14.25" hidden="false" customHeight="false" outlineLevel="0" collapsed="false">
      <c r="A5612" s="0" t="s">
        <v>782</v>
      </c>
      <c r="B5612" s="52" t="s">
        <v>783</v>
      </c>
      <c r="C5612" s="52" t="s">
        <v>751</v>
      </c>
      <c r="D5612" s="53" t="n">
        <v>0.1</v>
      </c>
      <c r="E5612" s="53" t="s">
        <v>748</v>
      </c>
      <c r="F5612" s="0" t="s">
        <v>1406</v>
      </c>
      <c r="G5612" s="0" t="str">
        <f aca="false">LEFT(B5612,2)</f>
        <v>05</v>
      </c>
      <c r="H5612" s="0" t="str">
        <f aca="false">I5612&amp;"_"&amp;G5612&amp;"_"&amp;F5612</f>
        <v>Loevfroe_05_20190122_DL2018048_BorupgaardGym_koersel1</v>
      </c>
      <c r="I5612" s="61" t="str">
        <f aca="false">MID(RIGHT(B5612,LEN(B5612)-3),1,FIND("_",RIGHT(B5612,LEN(B5612)-3))-1)</f>
        <v>Loevfroe</v>
      </c>
      <c r="J5612" s="61" t="str">
        <f aca="false">TRIM(SUBSTITUTE(RIGHT(B5612,FIND(I5612,B5612)+1),"_",""))</f>
        <v>eDNA</v>
      </c>
      <c r="K5612" s="0" t="str">
        <f aca="false">IFERROR(VALUE(SUBSTITUTE(E5612,".",",")),E5612)</f>
        <v>No Ct</v>
      </c>
      <c r="L5612" s="61" t="str">
        <f aca="false">IF(J5612="PosK",SUMIFS(K:K,J:J,"PosK",H:H,H5612),"")</f>
        <v/>
      </c>
      <c r="M5612" s="61" t="str">
        <f aca="false">IF(J5612="PosK",SUMIFS(K:K,J:J,"NegK",H:H,H5612),"")</f>
        <v/>
      </c>
      <c r="N5612" s="61" t="str">
        <f aca="false">IF(J5612="PosK",SUMIFS(K:K,J:J,"eDNA",H:H,H5612),"")</f>
        <v/>
      </c>
      <c r="Q5612" s="62"/>
    </row>
    <row r="5613" customFormat="false" ht="14.25" hidden="false" customHeight="false" outlineLevel="0" collapsed="false">
      <c r="A5613" s="0" t="s">
        <v>784</v>
      </c>
      <c r="B5613" s="52" t="s">
        <v>783</v>
      </c>
      <c r="C5613" s="52" t="s">
        <v>751</v>
      </c>
      <c r="D5613" s="53" t="n">
        <v>0.1</v>
      </c>
      <c r="E5613" s="53" t="s">
        <v>748</v>
      </c>
      <c r="F5613" s="0" t="s">
        <v>1406</v>
      </c>
      <c r="G5613" s="0" t="str">
        <f aca="false">LEFT(B5613,2)</f>
        <v>05</v>
      </c>
      <c r="H5613" s="0" t="str">
        <f aca="false">I5613&amp;"_"&amp;G5613&amp;"_"&amp;F5613</f>
        <v>Loevfroe_05_20190122_DL2018048_BorupgaardGym_koersel1</v>
      </c>
      <c r="I5613" s="61" t="str">
        <f aca="false">MID(RIGHT(B5613,LEN(B5613)-3),1,FIND("_",RIGHT(B5613,LEN(B5613)-3))-1)</f>
        <v>Loevfroe</v>
      </c>
      <c r="J5613" s="61" t="str">
        <f aca="false">TRIM(SUBSTITUTE(RIGHT(B5613,FIND(I5613,B5613)+1),"_",""))</f>
        <v>eDNA</v>
      </c>
      <c r="K5613" s="0" t="str">
        <f aca="false">IFERROR(VALUE(SUBSTITUTE(E5613,".",",")),E5613)</f>
        <v>No Ct</v>
      </c>
      <c r="L5613" s="61" t="str">
        <f aca="false">IF(J5613="PosK",SUMIFS(K:K,J:J,"PosK",H:H,H5613),"")</f>
        <v/>
      </c>
      <c r="M5613" s="61" t="str">
        <f aca="false">IF(J5613="PosK",SUMIFS(K:K,J:J,"NegK",H:H,H5613),"")</f>
        <v/>
      </c>
      <c r="N5613" s="61" t="str">
        <f aca="false">IF(J5613="PosK",SUMIFS(K:K,J:J,"eDNA",H:H,H5613),"")</f>
        <v/>
      </c>
      <c r="P5613" s="62"/>
      <c r="T5613" s="63"/>
      <c r="W5613" s="64"/>
    </row>
    <row r="5614" customFormat="false" ht="14.25" hidden="false" customHeight="false" outlineLevel="0" collapsed="false">
      <c r="A5614" s="0" t="s">
        <v>786</v>
      </c>
      <c r="B5614" s="52" t="s">
        <v>787</v>
      </c>
      <c r="C5614" s="52" t="s">
        <v>743</v>
      </c>
      <c r="D5614" s="53" t="n">
        <v>0.1</v>
      </c>
      <c r="E5614" s="53" t="n">
        <v>20.27</v>
      </c>
      <c r="F5614" s="0" t="s">
        <v>1406</v>
      </c>
      <c r="G5614" s="0" t="str">
        <f aca="false">LEFT(B5614,2)</f>
        <v>06</v>
      </c>
      <c r="H5614" s="0" t="str">
        <f aca="false">I5614&amp;"_"&amp;G5614&amp;"_"&amp;F5614</f>
        <v>Springfroe_06_20190122_DL2018048_BorupgaardGym_koersel1</v>
      </c>
      <c r="I5614" s="61" t="str">
        <f aca="false">MID(RIGHT(B5614,LEN(B5614)-3),1,FIND("_",RIGHT(B5614,LEN(B5614)-3))-1)</f>
        <v>Springfroe</v>
      </c>
      <c r="J5614" s="61" t="str">
        <f aca="false">TRIM(SUBSTITUTE(RIGHT(B5614,FIND(I5614,B5614)+1),"_",""))</f>
        <v>PosK</v>
      </c>
      <c r="K5614" s="0" t="n">
        <f aca="false">IFERROR(VALUE(SUBSTITUTE(E5614,".",",")),E5614)</f>
        <v>20.27</v>
      </c>
      <c r="L5614" s="61" t="n">
        <f aca="false">IF(J5614="PosK",SUMIFS(K:K,J:J,"PosK",H:H,H5614),"")</f>
        <v>20.27</v>
      </c>
      <c r="M5614" s="61" t="n">
        <f aca="false">IF(J5614="PosK",SUMIFS(K:K,J:J,"NegK",H:H,H5614),"")</f>
        <v>0</v>
      </c>
      <c r="N5614" s="61" t="n">
        <f aca="false">IF(J5614="PosK",SUMIFS(K:K,J:J,"eDNA",H:H,H5614),"")</f>
        <v>0</v>
      </c>
      <c r="P5614" s="62" t="n">
        <f aca="false">IF(K5616="No Ct",0,K5616)</f>
        <v>0</v>
      </c>
      <c r="Q5614" s="62" t="n">
        <f aca="false">IF(K5617="No Ct",0,K5617)</f>
        <v>0</v>
      </c>
      <c r="R5614" s="0" t="str">
        <f aca="false">IF(AND(L5614&gt;0,M5614=0),"Valid","Invalid")</f>
        <v>Valid</v>
      </c>
      <c r="S5614" s="0" t="str">
        <f aca="false">IF(OR(P5614&gt;1,Q5614&gt;1),"Present","Absent")</f>
        <v>Absent</v>
      </c>
      <c r="T5614" s="63" t="str">
        <f aca="false">IF(OR(AND(P5614&gt;1,P5614&lt;41),AND(Q5614&gt;1,Q5614&lt;41)),"Ct&lt;41","Ct&gt;41")</f>
        <v>Ct&gt;41</v>
      </c>
      <c r="U5614" s="0" t="str">
        <f aca="false">I5614</f>
        <v>Springfroe</v>
      </c>
      <c r="V5614" s="0" t="str">
        <f aca="false">MID(F5614,10,9)</f>
        <v>DL2018048</v>
      </c>
      <c r="W5614" s="64" t="str">
        <f aca="false">V5614&amp;"_"&amp;U5614&amp;"_"&amp;R5614&amp;"_"&amp;S5614&amp;"_"&amp;T5614</f>
        <v>DL2018048_Springfroe_Valid_Absent_Ct&gt;41</v>
      </c>
    </row>
    <row r="5615" customFormat="false" ht="14.25" hidden="false" customHeight="false" outlineLevel="0" collapsed="false">
      <c r="A5615" s="0" t="s">
        <v>788</v>
      </c>
      <c r="B5615" s="52" t="s">
        <v>789</v>
      </c>
      <c r="C5615" s="52" t="s">
        <v>747</v>
      </c>
      <c r="D5615" s="53" t="n">
        <v>0.1</v>
      </c>
      <c r="E5615" s="53" t="s">
        <v>748</v>
      </c>
      <c r="F5615" s="0" t="s">
        <v>1406</v>
      </c>
      <c r="G5615" s="0" t="str">
        <f aca="false">LEFT(B5615,2)</f>
        <v>06</v>
      </c>
      <c r="H5615" s="0" t="str">
        <f aca="false">I5615&amp;"_"&amp;G5615&amp;"_"&amp;F5615</f>
        <v>Springfroe_06_20190122_DL2018048_BorupgaardGym_koersel1</v>
      </c>
      <c r="I5615" s="61" t="str">
        <f aca="false">MID(RIGHT(B5615,LEN(B5615)-3),1,FIND("_",RIGHT(B5615,LEN(B5615)-3))-1)</f>
        <v>Springfroe</v>
      </c>
      <c r="J5615" s="61" t="str">
        <f aca="false">TRIM(SUBSTITUTE(RIGHT(B5615,FIND(I5615,B5615)+1),"_",""))</f>
        <v>NegK</v>
      </c>
      <c r="K5615" s="0" t="str">
        <f aca="false">IFERROR(VALUE(SUBSTITUTE(E5615,".",",")),E5615)</f>
        <v>No Ct</v>
      </c>
      <c r="L5615" s="61" t="str">
        <f aca="false">IF(J5615="PosK",SUMIFS(K:K,J:J,"PosK",H:H,H5615),"")</f>
        <v/>
      </c>
      <c r="M5615" s="61" t="str">
        <f aca="false">IF(J5615="PosK",SUMIFS(K:K,J:J,"NegK",H:H,H5615),"")</f>
        <v/>
      </c>
      <c r="N5615" s="61" t="str">
        <f aca="false">IF(J5615="PosK",SUMIFS(K:K,J:J,"eDNA",H:H,H5615),"")</f>
        <v/>
      </c>
    </row>
    <row r="5616" customFormat="false" ht="14.25" hidden="false" customHeight="false" outlineLevel="0" collapsed="false">
      <c r="A5616" s="0" t="s">
        <v>790</v>
      </c>
      <c r="B5616" s="52" t="s">
        <v>791</v>
      </c>
      <c r="C5616" s="52" t="s">
        <v>751</v>
      </c>
      <c r="D5616" s="53" t="n">
        <v>0.1</v>
      </c>
      <c r="E5616" s="53" t="s">
        <v>748</v>
      </c>
      <c r="F5616" s="0" t="s">
        <v>1406</v>
      </c>
      <c r="G5616" s="0" t="str">
        <f aca="false">LEFT(B5616,2)</f>
        <v>06</v>
      </c>
      <c r="H5616" s="0" t="str">
        <f aca="false">I5616&amp;"_"&amp;G5616&amp;"_"&amp;F5616</f>
        <v>Springfroe_06_20190122_DL2018048_BorupgaardGym_koersel1</v>
      </c>
      <c r="I5616" s="61" t="str">
        <f aca="false">MID(RIGHT(B5616,LEN(B5616)-3),1,FIND("_",RIGHT(B5616,LEN(B5616)-3))-1)</f>
        <v>Springfroe</v>
      </c>
      <c r="J5616" s="61" t="str">
        <f aca="false">TRIM(SUBSTITUTE(RIGHT(B5616,FIND(I5616,B5616)+1),"_",""))</f>
        <v>eDNA</v>
      </c>
      <c r="K5616" s="0" t="str">
        <f aca="false">IFERROR(VALUE(SUBSTITUTE(E5616,".",",")),E5616)</f>
        <v>No Ct</v>
      </c>
      <c r="L5616" s="61" t="str">
        <f aca="false">IF(J5616="PosK",SUMIFS(K:K,J:J,"PosK",H:H,H5616),"")</f>
        <v/>
      </c>
      <c r="M5616" s="61" t="str">
        <f aca="false">IF(J5616="PosK",SUMIFS(K:K,J:J,"NegK",H:H,H5616),"")</f>
        <v/>
      </c>
      <c r="N5616" s="61" t="str">
        <f aca="false">IF(J5616="PosK",SUMIFS(K:K,J:J,"eDNA",H:H,H5616),"")</f>
        <v/>
      </c>
      <c r="Q5616" s="62"/>
    </row>
    <row r="5617" customFormat="false" ht="14.25" hidden="false" customHeight="false" outlineLevel="0" collapsed="false">
      <c r="A5617" s="0" t="s">
        <v>792</v>
      </c>
      <c r="B5617" s="52" t="s">
        <v>791</v>
      </c>
      <c r="C5617" s="52" t="s">
        <v>751</v>
      </c>
      <c r="D5617" s="53" t="n">
        <v>0.1</v>
      </c>
      <c r="E5617" s="53" t="s">
        <v>748</v>
      </c>
      <c r="F5617" s="0" t="s">
        <v>1406</v>
      </c>
      <c r="G5617" s="0" t="str">
        <f aca="false">LEFT(B5617,2)</f>
        <v>06</v>
      </c>
      <c r="H5617" s="0" t="str">
        <f aca="false">I5617&amp;"_"&amp;G5617&amp;"_"&amp;F5617</f>
        <v>Springfroe_06_20190122_DL2018048_BorupgaardGym_koersel1</v>
      </c>
      <c r="I5617" s="61" t="str">
        <f aca="false">MID(RIGHT(B5617,LEN(B5617)-3),1,FIND("_",RIGHT(B5617,LEN(B5617)-3))-1)</f>
        <v>Springfroe</v>
      </c>
      <c r="J5617" s="61" t="str">
        <f aca="false">TRIM(SUBSTITUTE(RIGHT(B5617,FIND(I5617,B5617)+1),"_",""))</f>
        <v>eDNA</v>
      </c>
      <c r="K5617" s="0" t="str">
        <f aca="false">IFERROR(VALUE(SUBSTITUTE(E5617,".",",")),E5617)</f>
        <v>No Ct</v>
      </c>
      <c r="L5617" s="61" t="str">
        <f aca="false">IF(J5617="PosK",SUMIFS(K:K,J:J,"PosK",H:H,H5617),"")</f>
        <v/>
      </c>
      <c r="M5617" s="61" t="str">
        <f aca="false">IF(J5617="PosK",SUMIFS(K:K,J:J,"NegK",H:H,H5617),"")</f>
        <v/>
      </c>
      <c r="N5617" s="61" t="str">
        <f aca="false">IF(J5617="PosK",SUMIFS(K:K,J:J,"eDNA",H:H,H5617),"")</f>
        <v/>
      </c>
      <c r="P5617" s="62"/>
      <c r="T5617" s="63"/>
      <c r="W5617" s="64"/>
    </row>
    <row r="5618" customFormat="false" ht="14.25" hidden="false" customHeight="false" outlineLevel="0" collapsed="false">
      <c r="A5618" s="0" t="s">
        <v>794</v>
      </c>
      <c r="B5618" s="52" t="s">
        <v>960</v>
      </c>
      <c r="C5618" s="52" t="s">
        <v>743</v>
      </c>
      <c r="D5618" s="53" t="n">
        <v>0.1</v>
      </c>
      <c r="E5618" s="53" t="n">
        <v>29.74</v>
      </c>
      <c r="F5618" s="0" t="s">
        <v>1406</v>
      </c>
      <c r="G5618" s="0" t="str">
        <f aca="false">LEFT(B5618,2)</f>
        <v>07</v>
      </c>
      <c r="H5618" s="0" t="str">
        <f aca="false">I5618&amp;"_"&amp;G5618&amp;"_"&amp;F5618</f>
        <v>Springfroe_07_20190122_DL2018048_BorupgaardGym_koersel1</v>
      </c>
      <c r="I5618" s="61" t="str">
        <f aca="false">MID(RIGHT(B5618,LEN(B5618)-3),1,FIND("_",RIGHT(B5618,LEN(B5618)-3))-1)</f>
        <v>Springfroe</v>
      </c>
      <c r="J5618" s="61" t="str">
        <f aca="false">TRIM(SUBSTITUTE(RIGHT(B5618,FIND(I5618,B5618)+1),"_",""))</f>
        <v>PosK</v>
      </c>
      <c r="K5618" s="0" t="n">
        <f aca="false">IFERROR(VALUE(SUBSTITUTE(E5618,".",",")),E5618)</f>
        <v>29.74</v>
      </c>
      <c r="L5618" s="61" t="n">
        <f aca="false">IF(J5618="PosK",SUMIFS(K:K,J:J,"PosK",H:H,H5618),"")</f>
        <v>29.74</v>
      </c>
      <c r="M5618" s="61" t="n">
        <f aca="false">IF(J5618="PosK",SUMIFS(K:K,J:J,"NegK",H:H,H5618),"")</f>
        <v>0</v>
      </c>
      <c r="N5618" s="61" t="n">
        <f aca="false">IF(J5618="PosK",SUMIFS(K:K,J:J,"eDNA",H:H,H5618),"")</f>
        <v>0</v>
      </c>
      <c r="P5618" s="62" t="n">
        <f aca="false">IF(K5620="No Ct",0,K5620)</f>
        <v>0</v>
      </c>
      <c r="Q5618" s="62" t="n">
        <f aca="false">IF(K5621="No Ct",0,K5621)</f>
        <v>0</v>
      </c>
      <c r="R5618" s="0" t="str">
        <f aca="false">IF(AND(L5618&gt;0,M5618=0),"Valid","Invalid")</f>
        <v>Valid</v>
      </c>
      <c r="S5618" s="0" t="str">
        <f aca="false">IF(OR(P5618&gt;1,Q5618&gt;1),"Present","Absent")</f>
        <v>Absent</v>
      </c>
      <c r="T5618" s="63" t="str">
        <f aca="false">IF(OR(AND(P5618&gt;1,P5618&lt;41),AND(Q5618&gt;1,Q5618&lt;41)),"Ct&lt;41","Ct&gt;41")</f>
        <v>Ct&gt;41</v>
      </c>
      <c r="U5618" s="0" t="str">
        <f aca="false">I5618</f>
        <v>Springfroe</v>
      </c>
      <c r="V5618" s="0" t="str">
        <f aca="false">MID(F5618,10,9)</f>
        <v>DL2018048</v>
      </c>
      <c r="W5618" s="64" t="str">
        <f aca="false">V5618&amp;"_"&amp;U5618&amp;"_"&amp;R5618&amp;"_"&amp;S5618&amp;"_"&amp;T5618</f>
        <v>DL2018048_Springfroe_Valid_Absent_Ct&gt;41</v>
      </c>
    </row>
    <row r="5619" customFormat="false" ht="14.25" hidden="false" customHeight="false" outlineLevel="0" collapsed="false">
      <c r="A5619" s="0" t="s">
        <v>796</v>
      </c>
      <c r="B5619" s="52" t="s">
        <v>961</v>
      </c>
      <c r="C5619" s="52" t="s">
        <v>747</v>
      </c>
      <c r="D5619" s="53" t="n">
        <v>0.1</v>
      </c>
      <c r="E5619" s="53" t="s">
        <v>748</v>
      </c>
      <c r="F5619" s="0" t="s">
        <v>1406</v>
      </c>
      <c r="G5619" s="0" t="str">
        <f aca="false">LEFT(B5619,2)</f>
        <v>07</v>
      </c>
      <c r="H5619" s="0" t="str">
        <f aca="false">I5619&amp;"_"&amp;G5619&amp;"_"&amp;F5619</f>
        <v>Springfroe_07_20190122_DL2018048_BorupgaardGym_koersel1</v>
      </c>
      <c r="I5619" s="61" t="str">
        <f aca="false">MID(RIGHT(B5619,LEN(B5619)-3),1,FIND("_",RIGHT(B5619,LEN(B5619)-3))-1)</f>
        <v>Springfroe</v>
      </c>
      <c r="J5619" s="61" t="str">
        <f aca="false">TRIM(SUBSTITUTE(RIGHT(B5619,FIND(I5619,B5619)+1),"_",""))</f>
        <v>NegK</v>
      </c>
      <c r="K5619" s="0" t="str">
        <f aca="false">IFERROR(VALUE(SUBSTITUTE(E5619,".",",")),E5619)</f>
        <v>No Ct</v>
      </c>
      <c r="L5619" s="61" t="str">
        <f aca="false">IF(J5619="PosK",SUMIFS(K:K,J:J,"PosK",H:H,H5619),"")</f>
        <v/>
      </c>
      <c r="M5619" s="61" t="str">
        <f aca="false">IF(J5619="PosK",SUMIFS(K:K,J:J,"NegK",H:H,H5619),"")</f>
        <v/>
      </c>
      <c r="N5619" s="61" t="str">
        <f aca="false">IF(J5619="PosK",SUMIFS(K:K,J:J,"eDNA",H:H,H5619),"")</f>
        <v/>
      </c>
    </row>
    <row r="5620" customFormat="false" ht="14.25" hidden="false" customHeight="false" outlineLevel="0" collapsed="false">
      <c r="A5620" s="0" t="s">
        <v>798</v>
      </c>
      <c r="B5620" s="52" t="s">
        <v>962</v>
      </c>
      <c r="C5620" s="52" t="s">
        <v>751</v>
      </c>
      <c r="D5620" s="53" t="n">
        <v>0.1</v>
      </c>
      <c r="E5620" s="53" t="s">
        <v>748</v>
      </c>
      <c r="F5620" s="0" t="s">
        <v>1406</v>
      </c>
      <c r="G5620" s="0" t="str">
        <f aca="false">LEFT(B5620,2)</f>
        <v>07</v>
      </c>
      <c r="H5620" s="0" t="str">
        <f aca="false">I5620&amp;"_"&amp;G5620&amp;"_"&amp;F5620</f>
        <v>Springfroe_07_20190122_DL2018048_BorupgaardGym_koersel1</v>
      </c>
      <c r="I5620" s="61" t="str">
        <f aca="false">MID(RIGHT(B5620,LEN(B5620)-3),1,FIND("_",RIGHT(B5620,LEN(B5620)-3))-1)</f>
        <v>Springfroe</v>
      </c>
      <c r="J5620" s="61" t="str">
        <f aca="false">TRIM(SUBSTITUTE(RIGHT(B5620,FIND(I5620,B5620)+1),"_",""))</f>
        <v>eDNA</v>
      </c>
      <c r="K5620" s="0" t="str">
        <f aca="false">IFERROR(VALUE(SUBSTITUTE(E5620,".",",")),E5620)</f>
        <v>No Ct</v>
      </c>
      <c r="L5620" s="61" t="str">
        <f aca="false">IF(J5620="PosK",SUMIFS(K:K,J:J,"PosK",H:H,H5620),"")</f>
        <v/>
      </c>
      <c r="M5620" s="61" t="str">
        <f aca="false">IF(J5620="PosK",SUMIFS(K:K,J:J,"NegK",H:H,H5620),"")</f>
        <v/>
      </c>
      <c r="N5620" s="61" t="str">
        <f aca="false">IF(J5620="PosK",SUMIFS(K:K,J:J,"eDNA",H:H,H5620),"")</f>
        <v/>
      </c>
      <c r="Q5620" s="62"/>
    </row>
    <row r="5621" customFormat="false" ht="14.25" hidden="false" customHeight="false" outlineLevel="0" collapsed="false">
      <c r="A5621" s="0" t="s">
        <v>800</v>
      </c>
      <c r="B5621" s="52" t="s">
        <v>962</v>
      </c>
      <c r="C5621" s="52" t="s">
        <v>751</v>
      </c>
      <c r="D5621" s="53" t="n">
        <v>0.1</v>
      </c>
      <c r="E5621" s="53" t="s">
        <v>748</v>
      </c>
      <c r="F5621" s="0" t="s">
        <v>1406</v>
      </c>
      <c r="G5621" s="0" t="str">
        <f aca="false">LEFT(B5621,2)</f>
        <v>07</v>
      </c>
      <c r="H5621" s="0" t="str">
        <f aca="false">I5621&amp;"_"&amp;G5621&amp;"_"&amp;F5621</f>
        <v>Springfroe_07_20190122_DL2018048_BorupgaardGym_koersel1</v>
      </c>
      <c r="I5621" s="61" t="str">
        <f aca="false">MID(RIGHT(B5621,LEN(B5621)-3),1,FIND("_",RIGHT(B5621,LEN(B5621)-3))-1)</f>
        <v>Springfroe</v>
      </c>
      <c r="J5621" s="61" t="str">
        <f aca="false">TRIM(SUBSTITUTE(RIGHT(B5621,FIND(I5621,B5621)+1),"_",""))</f>
        <v>eDNA</v>
      </c>
      <c r="K5621" s="0" t="str">
        <f aca="false">IFERROR(VALUE(SUBSTITUTE(E5621,".",",")),E5621)</f>
        <v>No Ct</v>
      </c>
      <c r="L5621" s="61" t="str">
        <f aca="false">IF(J5621="PosK",SUMIFS(K:K,J:J,"PosK",H:H,H5621),"")</f>
        <v/>
      </c>
      <c r="M5621" s="61" t="str">
        <f aca="false">IF(J5621="PosK",SUMIFS(K:K,J:J,"NegK",H:H,H5621),"")</f>
        <v/>
      </c>
      <c r="N5621" s="61" t="str">
        <f aca="false">IF(J5621="PosK",SUMIFS(K:K,J:J,"eDNA",H:H,H5621),"")</f>
        <v/>
      </c>
      <c r="P5621" s="62"/>
      <c r="T5621" s="63"/>
      <c r="W5621" s="64"/>
    </row>
    <row r="5622" customFormat="false" ht="14.25" hidden="false" customHeight="false" outlineLevel="0" collapsed="false">
      <c r="A5622" s="0" t="s">
        <v>802</v>
      </c>
      <c r="B5622" s="52" t="s">
        <v>964</v>
      </c>
      <c r="C5622" s="52" t="s">
        <v>743</v>
      </c>
      <c r="D5622" s="53" t="n">
        <v>0.1</v>
      </c>
      <c r="E5622" s="53" t="s">
        <v>748</v>
      </c>
      <c r="F5622" s="0" t="s">
        <v>1406</v>
      </c>
      <c r="G5622" s="0" t="str">
        <f aca="false">LEFT(B5622,2)</f>
        <v>08</v>
      </c>
      <c r="H5622" s="0" t="str">
        <f aca="false">I5622&amp;"_"&amp;G5622&amp;"_"&amp;F5622</f>
        <v>Klokkefroe_08_20190122_DL2018048_BorupgaardGym_koersel1</v>
      </c>
      <c r="I5622" s="61" t="str">
        <f aca="false">MID(RIGHT(B5622,LEN(B5622)-3),1,FIND("_",RIGHT(B5622,LEN(B5622)-3))-1)</f>
        <v>Klokkefroe</v>
      </c>
      <c r="J5622" s="61" t="str">
        <f aca="false">TRIM(SUBSTITUTE(RIGHT(B5622,FIND(I5622,B5622)+1),"_",""))</f>
        <v>PosK</v>
      </c>
      <c r="K5622" s="0" t="str">
        <f aca="false">IFERROR(VALUE(SUBSTITUTE(E5622,".",",")),E5622)</f>
        <v>No Ct</v>
      </c>
      <c r="L5622" s="61" t="n">
        <f aca="false">IF(J5622="PosK",SUMIFS(K:K,J:J,"PosK",H:H,H5622),"")</f>
        <v>0</v>
      </c>
      <c r="M5622" s="61" t="n">
        <f aca="false">IF(J5622="PosK",SUMIFS(K:K,J:J,"NegK",H:H,H5622),"")</f>
        <v>0</v>
      </c>
      <c r="N5622" s="61" t="n">
        <f aca="false">IF(J5622="PosK",SUMIFS(K:K,J:J,"eDNA",H:H,H5622),"")</f>
        <v>0</v>
      </c>
      <c r="P5622" s="62" t="n">
        <f aca="false">IF(K5624="No Ct",0,K5624)</f>
        <v>0</v>
      </c>
      <c r="Q5622" s="62" t="n">
        <f aca="false">IF(K5625="No Ct",0,K5625)</f>
        <v>0</v>
      </c>
      <c r="R5622" s="0" t="str">
        <f aca="false">IF(AND(L5622&gt;0,M5622=0),"Valid","Invalid")</f>
        <v>Invalid</v>
      </c>
      <c r="S5622" s="0" t="str">
        <f aca="false">IF(OR(P5622&gt;1,Q5622&gt;1),"Present","Absent")</f>
        <v>Absent</v>
      </c>
      <c r="T5622" s="63" t="str">
        <f aca="false">IF(OR(AND(P5622&gt;1,P5622&lt;41),AND(Q5622&gt;1,Q5622&lt;41)),"Ct&lt;41","Ct&gt;41")</f>
        <v>Ct&gt;41</v>
      </c>
      <c r="U5622" s="0" t="str">
        <f aca="false">I5622</f>
        <v>Klokkefroe</v>
      </c>
      <c r="V5622" s="0" t="str">
        <f aca="false">MID(F5622,10,9)</f>
        <v>DL2018048</v>
      </c>
      <c r="W5622" s="64" t="str">
        <f aca="false">V5622&amp;"_"&amp;U5622&amp;"_"&amp;R5622&amp;"_"&amp;S5622&amp;"_"&amp;T5622</f>
        <v>DL2018048_Klokkefroe_Invalid_Absent_Ct&gt;41</v>
      </c>
    </row>
    <row r="5623" customFormat="false" ht="14.25" hidden="false" customHeight="false" outlineLevel="0" collapsed="false">
      <c r="A5623" s="0" t="s">
        <v>804</v>
      </c>
      <c r="B5623" s="52" t="s">
        <v>965</v>
      </c>
      <c r="C5623" s="52" t="s">
        <v>747</v>
      </c>
      <c r="D5623" s="53" t="n">
        <v>0.1</v>
      </c>
      <c r="E5623" s="53" t="s">
        <v>748</v>
      </c>
      <c r="F5623" s="0" t="s">
        <v>1406</v>
      </c>
      <c r="G5623" s="0" t="str">
        <f aca="false">LEFT(B5623,2)</f>
        <v>08</v>
      </c>
      <c r="H5623" s="0" t="str">
        <f aca="false">I5623&amp;"_"&amp;G5623&amp;"_"&amp;F5623</f>
        <v>Klokkefroe_08_20190122_DL2018048_BorupgaardGym_koersel1</v>
      </c>
      <c r="I5623" s="61" t="str">
        <f aca="false">MID(RIGHT(B5623,LEN(B5623)-3),1,FIND("_",RIGHT(B5623,LEN(B5623)-3))-1)</f>
        <v>Klokkefroe</v>
      </c>
      <c r="J5623" s="61" t="str">
        <f aca="false">TRIM(SUBSTITUTE(RIGHT(B5623,FIND(I5623,B5623)+1),"_",""))</f>
        <v>NegK</v>
      </c>
      <c r="K5623" s="0" t="str">
        <f aca="false">IFERROR(VALUE(SUBSTITUTE(E5623,".",",")),E5623)</f>
        <v>No Ct</v>
      </c>
      <c r="L5623" s="61" t="str">
        <f aca="false">IF(J5623="PosK",SUMIFS(K:K,J:J,"PosK",H:H,H5623),"")</f>
        <v/>
      </c>
      <c r="M5623" s="61" t="str">
        <f aca="false">IF(J5623="PosK",SUMIFS(K:K,J:J,"NegK",H:H,H5623),"")</f>
        <v/>
      </c>
      <c r="N5623" s="61" t="str">
        <f aca="false">IF(J5623="PosK",SUMIFS(K:K,J:J,"eDNA",H:H,H5623),"")</f>
        <v/>
      </c>
    </row>
    <row r="5624" customFormat="false" ht="14.25" hidden="false" customHeight="false" outlineLevel="0" collapsed="false">
      <c r="A5624" s="0" t="s">
        <v>806</v>
      </c>
      <c r="B5624" s="52" t="s">
        <v>966</v>
      </c>
      <c r="C5624" s="52" t="s">
        <v>751</v>
      </c>
      <c r="D5624" s="53" t="n">
        <v>0.1</v>
      </c>
      <c r="E5624" s="53" t="s">
        <v>748</v>
      </c>
      <c r="F5624" s="0" t="s">
        <v>1406</v>
      </c>
      <c r="G5624" s="0" t="str">
        <f aca="false">LEFT(B5624,2)</f>
        <v>08</v>
      </c>
      <c r="H5624" s="0" t="str">
        <f aca="false">I5624&amp;"_"&amp;G5624&amp;"_"&amp;F5624</f>
        <v>Klokkefroe_08_20190122_DL2018048_BorupgaardGym_koersel1</v>
      </c>
      <c r="I5624" s="61" t="str">
        <f aca="false">MID(RIGHT(B5624,LEN(B5624)-3),1,FIND("_",RIGHT(B5624,LEN(B5624)-3))-1)</f>
        <v>Klokkefroe</v>
      </c>
      <c r="J5624" s="61" t="str">
        <f aca="false">TRIM(SUBSTITUTE(RIGHT(B5624,FIND(I5624,B5624)+1),"_",""))</f>
        <v>eDNA</v>
      </c>
      <c r="K5624" s="0" t="str">
        <f aca="false">IFERROR(VALUE(SUBSTITUTE(E5624,".",",")),E5624)</f>
        <v>No Ct</v>
      </c>
      <c r="L5624" s="61" t="str">
        <f aca="false">IF(J5624="PosK",SUMIFS(K:K,J:J,"PosK",H:H,H5624),"")</f>
        <v/>
      </c>
      <c r="M5624" s="61" t="str">
        <f aca="false">IF(J5624="PosK",SUMIFS(K:K,J:J,"NegK",H:H,H5624),"")</f>
        <v/>
      </c>
      <c r="N5624" s="61" t="str">
        <f aca="false">IF(J5624="PosK",SUMIFS(K:K,J:J,"eDNA",H:H,H5624),"")</f>
        <v/>
      </c>
      <c r="Q5624" s="62"/>
    </row>
    <row r="5625" customFormat="false" ht="14.25" hidden="false" customHeight="false" outlineLevel="0" collapsed="false">
      <c r="A5625" s="0" t="s">
        <v>808</v>
      </c>
      <c r="B5625" s="52" t="s">
        <v>966</v>
      </c>
      <c r="C5625" s="52" t="s">
        <v>751</v>
      </c>
      <c r="D5625" s="53" t="n">
        <v>0.1</v>
      </c>
      <c r="E5625" s="53" t="s">
        <v>748</v>
      </c>
      <c r="F5625" s="0" t="s">
        <v>1406</v>
      </c>
      <c r="G5625" s="0" t="str">
        <f aca="false">LEFT(B5625,2)</f>
        <v>08</v>
      </c>
      <c r="H5625" s="0" t="str">
        <f aca="false">I5625&amp;"_"&amp;G5625&amp;"_"&amp;F5625</f>
        <v>Klokkefroe_08_20190122_DL2018048_BorupgaardGym_koersel1</v>
      </c>
      <c r="I5625" s="61" t="str">
        <f aca="false">MID(RIGHT(B5625,LEN(B5625)-3),1,FIND("_",RIGHT(B5625,LEN(B5625)-3))-1)</f>
        <v>Klokkefroe</v>
      </c>
      <c r="J5625" s="61" t="str">
        <f aca="false">TRIM(SUBSTITUTE(RIGHT(B5625,FIND(I5625,B5625)+1),"_",""))</f>
        <v>eDNA</v>
      </c>
      <c r="K5625" s="0" t="str">
        <f aca="false">IFERROR(VALUE(SUBSTITUTE(E5625,".",",")),E5625)</f>
        <v>No Ct</v>
      </c>
      <c r="L5625" s="61" t="str">
        <f aca="false">IF(J5625="PosK",SUMIFS(K:K,J:J,"PosK",H:H,H5625),"")</f>
        <v/>
      </c>
      <c r="M5625" s="61" t="str">
        <f aca="false">IF(J5625="PosK",SUMIFS(K:K,J:J,"NegK",H:H,H5625),"")</f>
        <v/>
      </c>
      <c r="N5625" s="61" t="str">
        <f aca="false">IF(J5625="PosK",SUMIFS(K:K,J:J,"eDNA",H:H,H5625),"")</f>
        <v/>
      </c>
      <c r="P5625" s="62"/>
      <c r="T5625" s="63"/>
      <c r="W5625" s="64"/>
    </row>
    <row r="5626" customFormat="false" ht="14.25" hidden="false" customHeight="false" outlineLevel="0" collapsed="false">
      <c r="A5626" s="0" t="s">
        <v>810</v>
      </c>
      <c r="B5626" s="52" t="s">
        <v>968</v>
      </c>
      <c r="C5626" s="52" t="s">
        <v>743</v>
      </c>
      <c r="D5626" s="53" t="n">
        <v>0.1</v>
      </c>
      <c r="E5626" s="53" t="n">
        <v>27.66</v>
      </c>
      <c r="F5626" s="0" t="s">
        <v>1406</v>
      </c>
      <c r="G5626" s="0" t="str">
        <f aca="false">LEFT(B5626,2)</f>
        <v>09</v>
      </c>
      <c r="H5626" s="0" t="str">
        <f aca="false">I5626&amp;"_"&amp;G5626&amp;"_"&amp;F5626</f>
        <v>Skrubtudse_09_20190122_DL2018048_BorupgaardGym_koersel1</v>
      </c>
      <c r="I5626" s="61" t="str">
        <f aca="false">MID(RIGHT(B5626,LEN(B5626)-3),1,FIND("_",RIGHT(B5626,LEN(B5626)-3))-1)</f>
        <v>Skrubtudse</v>
      </c>
      <c r="J5626" s="61" t="str">
        <f aca="false">TRIM(SUBSTITUTE(RIGHT(B5626,FIND(I5626,B5626)+1),"_",""))</f>
        <v>PosK</v>
      </c>
      <c r="K5626" s="0" t="n">
        <f aca="false">IFERROR(VALUE(SUBSTITUTE(E5626,".",",")),E5626)</f>
        <v>27.66</v>
      </c>
      <c r="L5626" s="61" t="n">
        <f aca="false">IF(J5626="PosK",SUMIFS(K:K,J:J,"PosK",H:H,H5626),"")</f>
        <v>27.66</v>
      </c>
      <c r="M5626" s="61" t="n">
        <f aca="false">IF(J5626="PosK",SUMIFS(K:K,J:J,"NegK",H:H,H5626),"")</f>
        <v>0</v>
      </c>
      <c r="N5626" s="61" t="n">
        <f aca="false">IF(J5626="PosK",SUMIFS(K:K,J:J,"eDNA",H:H,H5626),"")</f>
        <v>37.22</v>
      </c>
      <c r="P5626" s="62" t="n">
        <f aca="false">IF(K5628="No Ct",0,K5628)</f>
        <v>0</v>
      </c>
      <c r="Q5626" s="62" t="n">
        <f aca="false">IF(K5629="No Ct",0,K5629)</f>
        <v>37.22</v>
      </c>
      <c r="R5626" s="0" t="str">
        <f aca="false">IF(AND(L5626&gt;0,M5626=0),"Valid","Invalid")</f>
        <v>Valid</v>
      </c>
      <c r="S5626" s="0" t="str">
        <f aca="false">IF(OR(P5626&gt;1,Q5626&gt;1),"Present","Absent")</f>
        <v>Present</v>
      </c>
      <c r="T5626" s="63" t="str">
        <f aca="false">IF(OR(AND(P5626&gt;1,P5626&lt;41),AND(Q5626&gt;1,Q5626&lt;41)),"Ct&lt;41","Ct&gt;41")</f>
        <v>Ct&lt;41</v>
      </c>
      <c r="U5626" s="0" t="str">
        <f aca="false">I5626</f>
        <v>Skrubtudse</v>
      </c>
      <c r="V5626" s="0" t="str">
        <f aca="false">MID(F5626,10,9)</f>
        <v>DL2018048</v>
      </c>
      <c r="W5626" s="64" t="str">
        <f aca="false">V5626&amp;"_"&amp;U5626&amp;"_"&amp;R5626&amp;"_"&amp;S5626&amp;"_"&amp;T5626</f>
        <v>DL2018048_Skrubtudse_Valid_Present_Ct&lt;41</v>
      </c>
    </row>
    <row r="5627" customFormat="false" ht="14.25" hidden="false" customHeight="false" outlineLevel="0" collapsed="false">
      <c r="A5627" s="0" t="s">
        <v>812</v>
      </c>
      <c r="B5627" s="52" t="s">
        <v>969</v>
      </c>
      <c r="C5627" s="52" t="s">
        <v>747</v>
      </c>
      <c r="D5627" s="53" t="n">
        <v>0.1</v>
      </c>
      <c r="E5627" s="53" t="s">
        <v>748</v>
      </c>
      <c r="F5627" s="0" t="s">
        <v>1406</v>
      </c>
      <c r="G5627" s="0" t="str">
        <f aca="false">LEFT(B5627,2)</f>
        <v>09</v>
      </c>
      <c r="H5627" s="0" t="str">
        <f aca="false">I5627&amp;"_"&amp;G5627&amp;"_"&amp;F5627</f>
        <v>Skrubtudse_09_20190122_DL2018048_BorupgaardGym_koersel1</v>
      </c>
      <c r="I5627" s="61" t="str">
        <f aca="false">MID(RIGHT(B5627,LEN(B5627)-3),1,FIND("_",RIGHT(B5627,LEN(B5627)-3))-1)</f>
        <v>Skrubtudse</v>
      </c>
      <c r="J5627" s="61" t="str">
        <f aca="false">TRIM(SUBSTITUTE(RIGHT(B5627,FIND(I5627,B5627)+1),"_",""))</f>
        <v>NegK</v>
      </c>
      <c r="K5627" s="0" t="str">
        <f aca="false">IFERROR(VALUE(SUBSTITUTE(E5627,".",",")),E5627)</f>
        <v>No Ct</v>
      </c>
      <c r="L5627" s="61" t="str">
        <f aca="false">IF(J5627="PosK",SUMIFS(K:K,J:J,"PosK",H:H,H5627),"")</f>
        <v/>
      </c>
      <c r="M5627" s="61" t="str">
        <f aca="false">IF(J5627="PosK",SUMIFS(K:K,J:J,"NegK",H:H,H5627),"")</f>
        <v/>
      </c>
      <c r="N5627" s="61" t="str">
        <f aca="false">IF(J5627="PosK",SUMIFS(K:K,J:J,"eDNA",H:H,H5627),"")</f>
        <v/>
      </c>
    </row>
    <row r="5628" customFormat="false" ht="14.25" hidden="false" customHeight="false" outlineLevel="0" collapsed="false">
      <c r="A5628" s="0" t="s">
        <v>814</v>
      </c>
      <c r="B5628" s="52" t="s">
        <v>970</v>
      </c>
      <c r="C5628" s="52" t="s">
        <v>751</v>
      </c>
      <c r="D5628" s="53" t="n">
        <v>0.1</v>
      </c>
      <c r="E5628" s="53" t="s">
        <v>748</v>
      </c>
      <c r="F5628" s="0" t="s">
        <v>1406</v>
      </c>
      <c r="G5628" s="0" t="str">
        <f aca="false">LEFT(B5628,2)</f>
        <v>09</v>
      </c>
      <c r="H5628" s="0" t="str">
        <f aca="false">I5628&amp;"_"&amp;G5628&amp;"_"&amp;F5628</f>
        <v>Skrubtudse_09_20190122_DL2018048_BorupgaardGym_koersel1</v>
      </c>
      <c r="I5628" s="61" t="str">
        <f aca="false">MID(RIGHT(B5628,LEN(B5628)-3),1,FIND("_",RIGHT(B5628,LEN(B5628)-3))-1)</f>
        <v>Skrubtudse</v>
      </c>
      <c r="J5628" s="61" t="str">
        <f aca="false">TRIM(SUBSTITUTE(RIGHT(B5628,FIND(I5628,B5628)+1),"_",""))</f>
        <v>eDNA</v>
      </c>
      <c r="K5628" s="0" t="str">
        <f aca="false">IFERROR(VALUE(SUBSTITUTE(E5628,".",",")),E5628)</f>
        <v>No Ct</v>
      </c>
      <c r="L5628" s="61" t="str">
        <f aca="false">IF(J5628="PosK",SUMIFS(K:K,J:J,"PosK",H:H,H5628),"")</f>
        <v/>
      </c>
      <c r="M5628" s="61" t="str">
        <f aca="false">IF(J5628="PosK",SUMIFS(K:K,J:J,"NegK",H:H,H5628),"")</f>
        <v/>
      </c>
      <c r="N5628" s="61" t="str">
        <f aca="false">IF(J5628="PosK",SUMIFS(K:K,J:J,"eDNA",H:H,H5628),"")</f>
        <v/>
      </c>
      <c r="Q5628" s="62"/>
    </row>
    <row r="5629" customFormat="false" ht="14.25" hidden="false" customHeight="false" outlineLevel="0" collapsed="false">
      <c r="A5629" s="0" t="s">
        <v>816</v>
      </c>
      <c r="B5629" s="52" t="s">
        <v>970</v>
      </c>
      <c r="C5629" s="52" t="s">
        <v>751</v>
      </c>
      <c r="D5629" s="53" t="n">
        <v>0.1</v>
      </c>
      <c r="E5629" s="53" t="n">
        <v>37.22</v>
      </c>
      <c r="F5629" s="0" t="s">
        <v>1406</v>
      </c>
      <c r="G5629" s="0" t="str">
        <f aca="false">LEFT(B5629,2)</f>
        <v>09</v>
      </c>
      <c r="H5629" s="0" t="str">
        <f aca="false">I5629&amp;"_"&amp;G5629&amp;"_"&amp;F5629</f>
        <v>Skrubtudse_09_20190122_DL2018048_BorupgaardGym_koersel1</v>
      </c>
      <c r="I5629" s="61" t="str">
        <f aca="false">MID(RIGHT(B5629,LEN(B5629)-3),1,FIND("_",RIGHT(B5629,LEN(B5629)-3))-1)</f>
        <v>Skrubtudse</v>
      </c>
      <c r="J5629" s="61" t="str">
        <f aca="false">TRIM(SUBSTITUTE(RIGHT(B5629,FIND(I5629,B5629)+1),"_",""))</f>
        <v>eDNA</v>
      </c>
      <c r="K5629" s="0" t="n">
        <f aca="false">IFERROR(VALUE(SUBSTITUTE(E5629,".",",")),E5629)</f>
        <v>37.22</v>
      </c>
      <c r="L5629" s="61" t="str">
        <f aca="false">IF(J5629="PosK",SUMIFS(K:K,J:J,"PosK",H:H,H5629),"")</f>
        <v/>
      </c>
      <c r="M5629" s="61" t="str">
        <f aca="false">IF(J5629="PosK",SUMIFS(K:K,J:J,"NegK",H:H,H5629),"")</f>
        <v/>
      </c>
      <c r="N5629" s="61" t="str">
        <f aca="false">IF(J5629="PosK",SUMIFS(K:K,J:J,"eDNA",H:H,H5629),"")</f>
        <v/>
      </c>
      <c r="P5629" s="62"/>
      <c r="T5629" s="63"/>
      <c r="W5629" s="64"/>
    </row>
    <row r="5630" customFormat="false" ht="14.25" hidden="false" customHeight="false" outlineLevel="0" collapsed="false">
      <c r="A5630" s="0" t="s">
        <v>818</v>
      </c>
      <c r="B5630" s="52" t="s">
        <v>972</v>
      </c>
      <c r="C5630" s="52" t="s">
        <v>743</v>
      </c>
      <c r="D5630" s="53" t="n">
        <v>0.1</v>
      </c>
      <c r="E5630" s="53" t="n">
        <v>29.37</v>
      </c>
      <c r="F5630" s="0" t="s">
        <v>1406</v>
      </c>
      <c r="G5630" s="0" t="str">
        <f aca="false">LEFT(B5630,2)</f>
        <v>10</v>
      </c>
      <c r="H5630" s="0" t="str">
        <f aca="false">I5630&amp;"_"&amp;G5630&amp;"_"&amp;F5630</f>
        <v>Skrubtudse_10_20190122_DL2018048_BorupgaardGym_koersel1</v>
      </c>
      <c r="I5630" s="61" t="str">
        <f aca="false">MID(RIGHT(B5630,LEN(B5630)-3),1,FIND("_",RIGHT(B5630,LEN(B5630)-3))-1)</f>
        <v>Skrubtudse</v>
      </c>
      <c r="J5630" s="61" t="str">
        <f aca="false">TRIM(SUBSTITUTE(RIGHT(B5630,FIND(I5630,B5630)+1),"_",""))</f>
        <v>PosK</v>
      </c>
      <c r="K5630" s="0" t="n">
        <f aca="false">IFERROR(VALUE(SUBSTITUTE(E5630,".",",")),E5630)</f>
        <v>29.37</v>
      </c>
      <c r="L5630" s="61" t="n">
        <f aca="false">IF(J5630="PosK",SUMIFS(K:K,J:J,"PosK",H:H,H5630),"")</f>
        <v>29.37</v>
      </c>
      <c r="M5630" s="61" t="n">
        <f aca="false">IF(J5630="PosK",SUMIFS(K:K,J:J,"NegK",H:H,H5630),"")</f>
        <v>0</v>
      </c>
      <c r="N5630" s="61" t="n">
        <f aca="false">IF(J5630="PosK",SUMIFS(K:K,J:J,"eDNA",H:H,H5630),"")</f>
        <v>73.93</v>
      </c>
      <c r="P5630" s="62" t="n">
        <f aca="false">IF(K5632="No Ct",0,K5632)</f>
        <v>36.61</v>
      </c>
      <c r="Q5630" s="62" t="n">
        <f aca="false">IF(K5633="No Ct",0,K5633)</f>
        <v>37.32</v>
      </c>
      <c r="R5630" s="0" t="str">
        <f aca="false">IF(AND(L5630&gt;0,M5630=0),"Valid","Invalid")</f>
        <v>Valid</v>
      </c>
      <c r="S5630" s="0" t="str">
        <f aca="false">IF(OR(P5630&gt;1,Q5630&gt;1),"Present","Absent")</f>
        <v>Present</v>
      </c>
      <c r="T5630" s="63" t="str">
        <f aca="false">IF(OR(AND(P5630&gt;1,P5630&lt;41),AND(Q5630&gt;1,Q5630&lt;41)),"Ct&lt;41","Ct&gt;41")</f>
        <v>Ct&lt;41</v>
      </c>
      <c r="U5630" s="0" t="str">
        <f aca="false">I5630</f>
        <v>Skrubtudse</v>
      </c>
      <c r="V5630" s="0" t="str">
        <f aca="false">MID(F5630,10,9)</f>
        <v>DL2018048</v>
      </c>
      <c r="W5630" s="64" t="str">
        <f aca="false">V5630&amp;"_"&amp;U5630&amp;"_"&amp;R5630&amp;"_"&amp;S5630&amp;"_"&amp;T5630</f>
        <v>DL2018048_Skrubtudse_Valid_Present_Ct&lt;41</v>
      </c>
    </row>
    <row r="5631" customFormat="false" ht="14.25" hidden="false" customHeight="false" outlineLevel="0" collapsed="false">
      <c r="A5631" s="0" t="s">
        <v>820</v>
      </c>
      <c r="B5631" s="52" t="s">
        <v>973</v>
      </c>
      <c r="C5631" s="52" t="s">
        <v>747</v>
      </c>
      <c r="D5631" s="53" t="n">
        <v>0.1</v>
      </c>
      <c r="E5631" s="53" t="s">
        <v>748</v>
      </c>
      <c r="F5631" s="0" t="s">
        <v>1406</v>
      </c>
      <c r="G5631" s="0" t="str">
        <f aca="false">LEFT(B5631,2)</f>
        <v>10</v>
      </c>
      <c r="H5631" s="0" t="str">
        <f aca="false">I5631&amp;"_"&amp;G5631&amp;"_"&amp;F5631</f>
        <v>Skrubtudse_10_20190122_DL2018048_BorupgaardGym_koersel1</v>
      </c>
      <c r="I5631" s="61" t="str">
        <f aca="false">MID(RIGHT(B5631,LEN(B5631)-3),1,FIND("_",RIGHT(B5631,LEN(B5631)-3))-1)</f>
        <v>Skrubtudse</v>
      </c>
      <c r="J5631" s="61" t="str">
        <f aca="false">TRIM(SUBSTITUTE(RIGHT(B5631,FIND(I5631,B5631)+1),"_",""))</f>
        <v>NegK</v>
      </c>
      <c r="K5631" s="0" t="str">
        <f aca="false">IFERROR(VALUE(SUBSTITUTE(E5631,".",",")),E5631)</f>
        <v>No Ct</v>
      </c>
      <c r="L5631" s="61" t="str">
        <f aca="false">IF(J5631="PosK",SUMIFS(K:K,J:J,"PosK",H:H,H5631),"")</f>
        <v/>
      </c>
      <c r="M5631" s="61" t="str">
        <f aca="false">IF(J5631="PosK",SUMIFS(K:K,J:J,"NegK",H:H,H5631),"")</f>
        <v/>
      </c>
      <c r="N5631" s="61" t="str">
        <f aca="false">IF(J5631="PosK",SUMIFS(K:K,J:J,"eDNA",H:H,H5631),"")</f>
        <v/>
      </c>
    </row>
    <row r="5632" customFormat="false" ht="14.25" hidden="false" customHeight="false" outlineLevel="0" collapsed="false">
      <c r="A5632" s="0" t="s">
        <v>822</v>
      </c>
      <c r="B5632" s="52" t="s">
        <v>974</v>
      </c>
      <c r="C5632" s="52" t="s">
        <v>751</v>
      </c>
      <c r="D5632" s="53" t="n">
        <v>0.1</v>
      </c>
      <c r="E5632" s="53" t="n">
        <v>36.61</v>
      </c>
      <c r="F5632" s="0" t="s">
        <v>1406</v>
      </c>
      <c r="G5632" s="0" t="str">
        <f aca="false">LEFT(B5632,2)</f>
        <v>10</v>
      </c>
      <c r="H5632" s="0" t="str">
        <f aca="false">I5632&amp;"_"&amp;G5632&amp;"_"&amp;F5632</f>
        <v>Skrubtudse_10_20190122_DL2018048_BorupgaardGym_koersel1</v>
      </c>
      <c r="I5632" s="61" t="str">
        <f aca="false">MID(RIGHT(B5632,LEN(B5632)-3),1,FIND("_",RIGHT(B5632,LEN(B5632)-3))-1)</f>
        <v>Skrubtudse</v>
      </c>
      <c r="J5632" s="61" t="str">
        <f aca="false">TRIM(SUBSTITUTE(RIGHT(B5632,FIND(I5632,B5632)+1),"_",""))</f>
        <v>eDNA</v>
      </c>
      <c r="K5632" s="0" t="n">
        <f aca="false">IFERROR(VALUE(SUBSTITUTE(E5632,".",",")),E5632)</f>
        <v>36.61</v>
      </c>
      <c r="L5632" s="61" t="str">
        <f aca="false">IF(J5632="PosK",SUMIFS(K:K,J:J,"PosK",H:H,H5632),"")</f>
        <v/>
      </c>
      <c r="M5632" s="61" t="str">
        <f aca="false">IF(J5632="PosK",SUMIFS(K:K,J:J,"NegK",H:H,H5632),"")</f>
        <v/>
      </c>
      <c r="N5632" s="61" t="str">
        <f aca="false">IF(J5632="PosK",SUMIFS(K:K,J:J,"eDNA",H:H,H5632),"")</f>
        <v/>
      </c>
      <c r="Q5632" s="62"/>
    </row>
    <row r="5633" customFormat="false" ht="14.25" hidden="false" customHeight="false" outlineLevel="0" collapsed="false">
      <c r="A5633" s="0" t="s">
        <v>824</v>
      </c>
      <c r="B5633" s="52" t="s">
        <v>974</v>
      </c>
      <c r="C5633" s="52" t="s">
        <v>751</v>
      </c>
      <c r="D5633" s="53" t="n">
        <v>0.1</v>
      </c>
      <c r="E5633" s="53" t="n">
        <v>37.32</v>
      </c>
      <c r="F5633" s="0" t="s">
        <v>1406</v>
      </c>
      <c r="G5633" s="0" t="str">
        <f aca="false">LEFT(B5633,2)</f>
        <v>10</v>
      </c>
      <c r="H5633" s="0" t="str">
        <f aca="false">I5633&amp;"_"&amp;G5633&amp;"_"&amp;F5633</f>
        <v>Skrubtudse_10_20190122_DL2018048_BorupgaardGym_koersel1</v>
      </c>
      <c r="I5633" s="61" t="str">
        <f aca="false">MID(RIGHT(B5633,LEN(B5633)-3),1,FIND("_",RIGHT(B5633,LEN(B5633)-3))-1)</f>
        <v>Skrubtudse</v>
      </c>
      <c r="J5633" s="61" t="str">
        <f aca="false">TRIM(SUBSTITUTE(RIGHT(B5633,FIND(I5633,B5633)+1),"_",""))</f>
        <v>eDNA</v>
      </c>
      <c r="K5633" s="0" t="n">
        <f aca="false">IFERROR(VALUE(SUBSTITUTE(E5633,".",",")),E5633)</f>
        <v>37.32</v>
      </c>
      <c r="L5633" s="61" t="str">
        <f aca="false">IF(J5633="PosK",SUMIFS(K:K,J:J,"PosK",H:H,H5633),"")</f>
        <v/>
      </c>
      <c r="M5633" s="61" t="str">
        <f aca="false">IF(J5633="PosK",SUMIFS(K:K,J:J,"NegK",H:H,H5633),"")</f>
        <v/>
      </c>
      <c r="N5633" s="61" t="str">
        <f aca="false">IF(J5633="PosK",SUMIFS(K:K,J:J,"eDNA",H:H,H5633),"")</f>
        <v/>
      </c>
      <c r="P5633" s="62"/>
      <c r="T5633" s="63"/>
      <c r="W5633" s="64"/>
    </row>
    <row r="5634" customFormat="false" ht="14.25" hidden="false" customHeight="false" outlineLevel="0" collapsed="false">
      <c r="A5634" s="0" t="s">
        <v>826</v>
      </c>
      <c r="B5634" s="52" t="s">
        <v>976</v>
      </c>
      <c r="C5634" s="52" t="s">
        <v>743</v>
      </c>
      <c r="D5634" s="53" t="n">
        <v>0.1</v>
      </c>
      <c r="E5634" s="53" t="n">
        <v>28.46</v>
      </c>
      <c r="F5634" s="0" t="s">
        <v>1406</v>
      </c>
      <c r="G5634" s="0" t="str">
        <f aca="false">LEFT(B5634,2)</f>
        <v>11</v>
      </c>
      <c r="H5634" s="0" t="str">
        <f aca="false">I5634&amp;"_"&amp;G5634&amp;"_"&amp;F5634</f>
        <v>Bjergsalamander_11_20190122_DL2018048_BorupgaardGym_koersel1</v>
      </c>
      <c r="I5634" s="61" t="str">
        <f aca="false">MID(RIGHT(B5634,LEN(B5634)-3),1,FIND("_",RIGHT(B5634,LEN(B5634)-3))-1)</f>
        <v>Bjergsalamander</v>
      </c>
      <c r="J5634" s="61" t="str">
        <f aca="false">TRIM(SUBSTITUTE(RIGHT(B5634,FIND(I5634,B5634)+1),"_",""))</f>
        <v>PosK</v>
      </c>
      <c r="K5634" s="0" t="n">
        <f aca="false">IFERROR(VALUE(SUBSTITUTE(E5634,".",",")),E5634)</f>
        <v>28.46</v>
      </c>
      <c r="L5634" s="61" t="n">
        <f aca="false">IF(J5634="PosK",SUMIFS(K:K,J:J,"PosK",H:H,H5634),"")</f>
        <v>28.46</v>
      </c>
      <c r="M5634" s="61" t="n">
        <f aca="false">IF(J5634="PosK",SUMIFS(K:K,J:J,"NegK",H:H,H5634),"")</f>
        <v>0</v>
      </c>
      <c r="N5634" s="61" t="n">
        <f aca="false">IF(J5634="PosK",SUMIFS(K:K,J:J,"eDNA",H:H,H5634),"")</f>
        <v>0</v>
      </c>
      <c r="P5634" s="62" t="n">
        <f aca="false">IF(K5636="No Ct",0,K5636)</f>
        <v>0</v>
      </c>
      <c r="Q5634" s="62" t="n">
        <f aca="false">IF(K5637="No Ct",0,K5637)</f>
        <v>0</v>
      </c>
      <c r="R5634" s="0" t="str">
        <f aca="false">IF(AND(L5634&gt;0,M5634=0),"Valid","Invalid")</f>
        <v>Valid</v>
      </c>
      <c r="S5634" s="0" t="str">
        <f aca="false">IF(OR(P5634&gt;1,Q5634&gt;1),"Present","Absent")</f>
        <v>Absent</v>
      </c>
      <c r="T5634" s="63" t="str">
        <f aca="false">IF(OR(AND(P5634&gt;1,P5634&lt;41),AND(Q5634&gt;1,Q5634&lt;41)),"Ct&lt;41","Ct&gt;41")</f>
        <v>Ct&gt;41</v>
      </c>
      <c r="U5634" s="0" t="str">
        <f aca="false">I5634</f>
        <v>Bjergsalamander</v>
      </c>
      <c r="V5634" s="0" t="str">
        <f aca="false">MID(F5634,10,9)</f>
        <v>DL2018048</v>
      </c>
      <c r="W5634" s="64" t="str">
        <f aca="false">V5634&amp;"_"&amp;U5634&amp;"_"&amp;R5634&amp;"_"&amp;S5634&amp;"_"&amp;T5634</f>
        <v>DL2018048_Bjergsalamander_Valid_Absent_Ct&gt;41</v>
      </c>
    </row>
    <row r="5635" customFormat="false" ht="14.25" hidden="false" customHeight="false" outlineLevel="0" collapsed="false">
      <c r="A5635" s="0" t="s">
        <v>828</v>
      </c>
      <c r="B5635" s="52" t="s">
        <v>977</v>
      </c>
      <c r="C5635" s="52" t="s">
        <v>747</v>
      </c>
      <c r="D5635" s="53" t="n">
        <v>0.1</v>
      </c>
      <c r="E5635" s="53" t="s">
        <v>748</v>
      </c>
      <c r="F5635" s="0" t="s">
        <v>1406</v>
      </c>
      <c r="G5635" s="0" t="str">
        <f aca="false">LEFT(B5635,2)</f>
        <v>11</v>
      </c>
      <c r="H5635" s="0" t="str">
        <f aca="false">I5635&amp;"_"&amp;G5635&amp;"_"&amp;F5635</f>
        <v>Bjergsalamander_11_20190122_DL2018048_BorupgaardGym_koersel1</v>
      </c>
      <c r="I5635" s="61" t="str">
        <f aca="false">MID(RIGHT(B5635,LEN(B5635)-3),1,FIND("_",RIGHT(B5635,LEN(B5635)-3))-1)</f>
        <v>Bjergsalamander</v>
      </c>
      <c r="J5635" s="61" t="str">
        <f aca="false">TRIM(SUBSTITUTE(RIGHT(B5635,FIND(I5635,B5635)+1),"_",""))</f>
        <v>NegK</v>
      </c>
      <c r="K5635" s="0" t="str">
        <f aca="false">IFERROR(VALUE(SUBSTITUTE(E5635,".",",")),E5635)</f>
        <v>No Ct</v>
      </c>
      <c r="L5635" s="61" t="str">
        <f aca="false">IF(J5635="PosK",SUMIFS(K:K,J:J,"PosK",H:H,H5635),"")</f>
        <v/>
      </c>
      <c r="M5635" s="61" t="str">
        <f aca="false">IF(J5635="PosK",SUMIFS(K:K,J:J,"NegK",H:H,H5635),"")</f>
        <v/>
      </c>
      <c r="N5635" s="61" t="str">
        <f aca="false">IF(J5635="PosK",SUMIFS(K:K,J:J,"eDNA",H:H,H5635),"")</f>
        <v/>
      </c>
    </row>
    <row r="5636" customFormat="false" ht="14.25" hidden="false" customHeight="false" outlineLevel="0" collapsed="false">
      <c r="A5636" s="0" t="s">
        <v>830</v>
      </c>
      <c r="B5636" s="52" t="s">
        <v>978</v>
      </c>
      <c r="C5636" s="52" t="s">
        <v>751</v>
      </c>
      <c r="D5636" s="53" t="n">
        <v>0.1</v>
      </c>
      <c r="E5636" s="53" t="s">
        <v>748</v>
      </c>
      <c r="F5636" s="0" t="s">
        <v>1406</v>
      </c>
      <c r="G5636" s="0" t="str">
        <f aca="false">LEFT(B5636,2)</f>
        <v>11</v>
      </c>
      <c r="H5636" s="0" t="str">
        <f aca="false">I5636&amp;"_"&amp;G5636&amp;"_"&amp;F5636</f>
        <v>Bjergsalamander_11_20190122_DL2018048_BorupgaardGym_koersel1</v>
      </c>
      <c r="I5636" s="61" t="str">
        <f aca="false">MID(RIGHT(B5636,LEN(B5636)-3),1,FIND("_",RIGHT(B5636,LEN(B5636)-3))-1)</f>
        <v>Bjergsalamander</v>
      </c>
      <c r="J5636" s="61" t="str">
        <f aca="false">TRIM(SUBSTITUTE(RIGHT(B5636,FIND(I5636,B5636)+1),"_",""))</f>
        <v>eDNA</v>
      </c>
      <c r="K5636" s="0" t="str">
        <f aca="false">IFERROR(VALUE(SUBSTITUTE(E5636,".",",")),E5636)</f>
        <v>No Ct</v>
      </c>
      <c r="L5636" s="61" t="str">
        <f aca="false">IF(J5636="PosK",SUMIFS(K:K,J:J,"PosK",H:H,H5636),"")</f>
        <v/>
      </c>
      <c r="M5636" s="61" t="str">
        <f aca="false">IF(J5636="PosK",SUMIFS(K:K,J:J,"NegK",H:H,H5636),"")</f>
        <v/>
      </c>
      <c r="N5636" s="61" t="str">
        <f aca="false">IF(J5636="PosK",SUMIFS(K:K,J:J,"eDNA",H:H,H5636),"")</f>
        <v/>
      </c>
      <c r="Q5636" s="62"/>
    </row>
    <row r="5637" customFormat="false" ht="14.25" hidden="false" customHeight="false" outlineLevel="0" collapsed="false">
      <c r="A5637" s="0" t="s">
        <v>832</v>
      </c>
      <c r="B5637" s="52" t="s">
        <v>978</v>
      </c>
      <c r="C5637" s="52" t="s">
        <v>751</v>
      </c>
      <c r="D5637" s="53" t="n">
        <v>0.1</v>
      </c>
      <c r="E5637" s="53" t="s">
        <v>748</v>
      </c>
      <c r="F5637" s="0" t="s">
        <v>1406</v>
      </c>
      <c r="G5637" s="0" t="str">
        <f aca="false">LEFT(B5637,2)</f>
        <v>11</v>
      </c>
      <c r="H5637" s="0" t="str">
        <f aca="false">I5637&amp;"_"&amp;G5637&amp;"_"&amp;F5637</f>
        <v>Bjergsalamander_11_20190122_DL2018048_BorupgaardGym_koersel1</v>
      </c>
      <c r="I5637" s="61" t="str">
        <f aca="false">MID(RIGHT(B5637,LEN(B5637)-3),1,FIND("_",RIGHT(B5637,LEN(B5637)-3))-1)</f>
        <v>Bjergsalamander</v>
      </c>
      <c r="J5637" s="61" t="str">
        <f aca="false">TRIM(SUBSTITUTE(RIGHT(B5637,FIND(I5637,B5637)+1),"_",""))</f>
        <v>eDNA</v>
      </c>
      <c r="K5637" s="0" t="str">
        <f aca="false">IFERROR(VALUE(SUBSTITUTE(E5637,".",",")),E5637)</f>
        <v>No Ct</v>
      </c>
      <c r="L5637" s="61" t="str">
        <f aca="false">IF(J5637="PosK",SUMIFS(K:K,J:J,"PosK",H:H,H5637),"")</f>
        <v/>
      </c>
      <c r="M5637" s="61" t="str">
        <f aca="false">IF(J5637="PosK",SUMIFS(K:K,J:J,"NegK",H:H,H5637),"")</f>
        <v/>
      </c>
      <c r="N5637" s="61" t="str">
        <f aca="false">IF(J5637="PosK",SUMIFS(K:K,J:J,"eDNA",H:H,H5637),"")</f>
        <v/>
      </c>
      <c r="P5637" s="62"/>
      <c r="T5637" s="63"/>
      <c r="W5637" s="64"/>
    </row>
    <row r="5638" customFormat="false" ht="14.25" hidden="false" customHeight="false" outlineLevel="0" collapsed="false">
      <c r="A5638" s="0" t="s">
        <v>834</v>
      </c>
      <c r="B5638" s="52" t="s">
        <v>980</v>
      </c>
      <c r="C5638" s="52" t="s">
        <v>743</v>
      </c>
      <c r="D5638" s="53" t="n">
        <v>0.1</v>
      </c>
      <c r="E5638" s="53" t="s">
        <v>748</v>
      </c>
      <c r="F5638" s="0" t="s">
        <v>1406</v>
      </c>
      <c r="G5638" s="0" t="str">
        <f aca="false">LEFT(B5638,2)</f>
        <v>12</v>
      </c>
      <c r="H5638" s="0" t="str">
        <f aca="false">I5638&amp;"_"&amp;G5638&amp;"_"&amp;F5638</f>
        <v>Latterfroe_12_20190122_DL2018048_BorupgaardGym_koersel1</v>
      </c>
      <c r="I5638" s="61" t="str">
        <f aca="false">MID(RIGHT(B5638,LEN(B5638)-3),1,FIND("_",RIGHT(B5638,LEN(B5638)-3))-1)</f>
        <v>Latterfroe</v>
      </c>
      <c r="J5638" s="61" t="str">
        <f aca="false">TRIM(SUBSTITUTE(RIGHT(B5638,FIND(I5638,B5638)+1),"_",""))</f>
        <v>PosK</v>
      </c>
      <c r="K5638" s="0" t="str">
        <f aca="false">IFERROR(VALUE(SUBSTITUTE(E5638,".",",")),E5638)</f>
        <v>No Ct</v>
      </c>
      <c r="L5638" s="61" t="n">
        <f aca="false">IF(J5638="PosK",SUMIFS(K:K,J:J,"PosK",H:H,H5638),"")</f>
        <v>0</v>
      </c>
      <c r="M5638" s="61" t="n">
        <f aca="false">IF(J5638="PosK",SUMIFS(K:K,J:J,"NegK",H:H,H5638),"")</f>
        <v>0</v>
      </c>
      <c r="N5638" s="61" t="n">
        <f aca="false">IF(J5638="PosK",SUMIFS(K:K,J:J,"eDNA",H:H,H5638),"")</f>
        <v>0</v>
      </c>
      <c r="P5638" s="62" t="n">
        <f aca="false">IF(K5640="No Ct",0,K5640)</f>
        <v>0</v>
      </c>
      <c r="Q5638" s="62" t="n">
        <f aca="false">IF(K5641="No Ct",0,K5641)</f>
        <v>0</v>
      </c>
      <c r="R5638" s="0" t="str">
        <f aca="false">IF(AND(L5638&gt;0,M5638=0),"Valid","Invalid")</f>
        <v>Invalid</v>
      </c>
      <c r="S5638" s="0" t="str">
        <f aca="false">IF(OR(P5638&gt;1,Q5638&gt;1),"Present","Absent")</f>
        <v>Absent</v>
      </c>
      <c r="T5638" s="63" t="str">
        <f aca="false">IF(OR(AND(P5638&gt;1,P5638&lt;41),AND(Q5638&gt;1,Q5638&lt;41)),"Ct&lt;41","Ct&gt;41")</f>
        <v>Ct&gt;41</v>
      </c>
      <c r="U5638" s="0" t="str">
        <f aca="false">I5638</f>
        <v>Latterfroe</v>
      </c>
      <c r="V5638" s="0" t="str">
        <f aca="false">MID(F5638,10,9)</f>
        <v>DL2018048</v>
      </c>
      <c r="W5638" s="64" t="str">
        <f aca="false">V5638&amp;"_"&amp;U5638&amp;"_"&amp;R5638&amp;"_"&amp;S5638&amp;"_"&amp;T5638</f>
        <v>DL2018048_Latterfroe_Invalid_Absent_Ct&gt;41</v>
      </c>
    </row>
    <row r="5639" customFormat="false" ht="14.25" hidden="false" customHeight="false" outlineLevel="0" collapsed="false">
      <c r="A5639" s="0" t="s">
        <v>836</v>
      </c>
      <c r="B5639" s="52" t="s">
        <v>981</v>
      </c>
      <c r="C5639" s="52" t="s">
        <v>747</v>
      </c>
      <c r="D5639" s="53" t="n">
        <v>0.1</v>
      </c>
      <c r="E5639" s="53" t="s">
        <v>748</v>
      </c>
      <c r="F5639" s="0" t="s">
        <v>1406</v>
      </c>
      <c r="G5639" s="0" t="str">
        <f aca="false">LEFT(B5639,2)</f>
        <v>12</v>
      </c>
      <c r="H5639" s="0" t="str">
        <f aca="false">I5639&amp;"_"&amp;G5639&amp;"_"&amp;F5639</f>
        <v>Latterfroe_12_20190122_DL2018048_BorupgaardGym_koersel1</v>
      </c>
      <c r="I5639" s="61" t="str">
        <f aca="false">MID(RIGHT(B5639,LEN(B5639)-3),1,FIND("_",RIGHT(B5639,LEN(B5639)-3))-1)</f>
        <v>Latterfroe</v>
      </c>
      <c r="J5639" s="61" t="str">
        <f aca="false">TRIM(SUBSTITUTE(RIGHT(B5639,FIND(I5639,B5639)+1),"_",""))</f>
        <v>NegK</v>
      </c>
      <c r="K5639" s="0" t="str">
        <f aca="false">IFERROR(VALUE(SUBSTITUTE(E5639,".",",")),E5639)</f>
        <v>No Ct</v>
      </c>
      <c r="L5639" s="61" t="str">
        <f aca="false">IF(J5639="PosK",SUMIFS(K:K,J:J,"PosK",H:H,H5639),"")</f>
        <v/>
      </c>
      <c r="M5639" s="61" t="str">
        <f aca="false">IF(J5639="PosK",SUMIFS(K:K,J:J,"NegK",H:H,H5639),"")</f>
        <v/>
      </c>
      <c r="N5639" s="61" t="str">
        <f aca="false">IF(J5639="PosK",SUMIFS(K:K,J:J,"eDNA",H:H,H5639),"")</f>
        <v/>
      </c>
    </row>
    <row r="5640" customFormat="false" ht="14.25" hidden="false" customHeight="false" outlineLevel="0" collapsed="false">
      <c r="A5640" s="0" t="s">
        <v>838</v>
      </c>
      <c r="B5640" s="52" t="s">
        <v>982</v>
      </c>
      <c r="C5640" s="52" t="s">
        <v>751</v>
      </c>
      <c r="D5640" s="53" t="n">
        <v>0.1</v>
      </c>
      <c r="E5640" s="53" t="s">
        <v>748</v>
      </c>
      <c r="F5640" s="0" t="s">
        <v>1406</v>
      </c>
      <c r="G5640" s="0" t="str">
        <f aca="false">LEFT(B5640,2)</f>
        <v>12</v>
      </c>
      <c r="H5640" s="0" t="str">
        <f aca="false">I5640&amp;"_"&amp;G5640&amp;"_"&amp;F5640</f>
        <v>Latterfroe_12_20190122_DL2018048_BorupgaardGym_koersel1</v>
      </c>
      <c r="I5640" s="61" t="str">
        <f aca="false">MID(RIGHT(B5640,LEN(B5640)-3),1,FIND("_",RIGHT(B5640,LEN(B5640)-3))-1)</f>
        <v>Latterfroe</v>
      </c>
      <c r="J5640" s="61" t="str">
        <f aca="false">TRIM(SUBSTITUTE(RIGHT(B5640,FIND(I5640,B5640)+1),"_",""))</f>
        <v>eDNA</v>
      </c>
      <c r="K5640" s="0" t="str">
        <f aca="false">IFERROR(VALUE(SUBSTITUTE(E5640,".",",")),E5640)</f>
        <v>No Ct</v>
      </c>
      <c r="L5640" s="61" t="str">
        <f aca="false">IF(J5640="PosK",SUMIFS(K:K,J:J,"PosK",H:H,H5640),"")</f>
        <v/>
      </c>
      <c r="M5640" s="61" t="str">
        <f aca="false">IF(J5640="PosK",SUMIFS(K:K,J:J,"NegK",H:H,H5640),"")</f>
        <v/>
      </c>
      <c r="N5640" s="61" t="str">
        <f aca="false">IF(J5640="PosK",SUMIFS(K:K,J:J,"eDNA",H:H,H5640),"")</f>
        <v/>
      </c>
      <c r="Q5640" s="62"/>
    </row>
    <row r="5641" customFormat="false" ht="14.25" hidden="false" customHeight="false" outlineLevel="0" collapsed="false">
      <c r="A5641" s="0" t="s">
        <v>840</v>
      </c>
      <c r="B5641" s="52" t="s">
        <v>982</v>
      </c>
      <c r="C5641" s="52" t="s">
        <v>751</v>
      </c>
      <c r="D5641" s="53" t="n">
        <v>0.1</v>
      </c>
      <c r="E5641" s="53" t="s">
        <v>748</v>
      </c>
      <c r="F5641" s="0" t="s">
        <v>1406</v>
      </c>
      <c r="G5641" s="0" t="str">
        <f aca="false">LEFT(B5641,2)</f>
        <v>12</v>
      </c>
      <c r="H5641" s="0" t="str">
        <f aca="false">I5641&amp;"_"&amp;G5641&amp;"_"&amp;F5641</f>
        <v>Latterfroe_12_20190122_DL2018048_BorupgaardGym_koersel1</v>
      </c>
      <c r="I5641" s="61" t="str">
        <f aca="false">MID(RIGHT(B5641,LEN(B5641)-3),1,FIND("_",RIGHT(B5641,LEN(B5641)-3))-1)</f>
        <v>Latterfroe</v>
      </c>
      <c r="J5641" s="61" t="str">
        <f aca="false">TRIM(SUBSTITUTE(RIGHT(B5641,FIND(I5641,B5641)+1),"_",""))</f>
        <v>eDNA</v>
      </c>
      <c r="K5641" s="0" t="str">
        <f aca="false">IFERROR(VALUE(SUBSTITUTE(E5641,".",",")),E5641)</f>
        <v>No Ct</v>
      </c>
      <c r="L5641" s="61" t="str">
        <f aca="false">IF(J5641="PosK",SUMIFS(K:K,J:J,"PosK",H:H,H5641),"")</f>
        <v/>
      </c>
      <c r="M5641" s="61" t="str">
        <f aca="false">IF(J5641="PosK",SUMIFS(K:K,J:J,"NegK",H:H,H5641),"")</f>
        <v/>
      </c>
      <c r="N5641" s="61" t="str">
        <f aca="false">IF(J5641="PosK",SUMIFS(K:K,J:J,"eDNA",H:H,H5641),"")</f>
        <v/>
      </c>
      <c r="P5641" s="62"/>
      <c r="T5641" s="63"/>
      <c r="W5641" s="64"/>
    </row>
    <row r="5642" customFormat="false" ht="14.25" hidden="false" customHeight="false" outlineLevel="0" collapsed="false">
      <c r="A5642" s="0" t="s">
        <v>842</v>
      </c>
      <c r="B5642" s="52" t="s">
        <v>984</v>
      </c>
      <c r="C5642" s="52" t="s">
        <v>743</v>
      </c>
      <c r="D5642" s="53" t="n">
        <v>0.1</v>
      </c>
      <c r="E5642" s="53" t="s">
        <v>748</v>
      </c>
      <c r="F5642" s="0" t="s">
        <v>1406</v>
      </c>
      <c r="G5642" s="0" t="str">
        <f aca="false">LEFT(B5642,2)</f>
        <v>13</v>
      </c>
      <c r="H5642" s="0" t="str">
        <f aca="false">I5642&amp;"_"&amp;G5642&amp;"_"&amp;F5642</f>
        <v>Spidssnudetfroe_13_20190122_DL2018048_BorupgaardGym_koersel1</v>
      </c>
      <c r="I5642" s="61" t="str">
        <f aca="false">MID(RIGHT(B5642,LEN(B5642)-3),1,FIND("_",RIGHT(B5642,LEN(B5642)-3))-1)</f>
        <v>Spidssnudetfroe</v>
      </c>
      <c r="J5642" s="61" t="str">
        <f aca="false">TRIM(SUBSTITUTE(RIGHT(B5642,FIND(I5642,B5642)+1),"_",""))</f>
        <v>PosK</v>
      </c>
      <c r="K5642" s="0" t="str">
        <f aca="false">IFERROR(VALUE(SUBSTITUTE(E5642,".",",")),E5642)</f>
        <v>No Ct</v>
      </c>
      <c r="L5642" s="61" t="n">
        <f aca="false">IF(J5642="PosK",SUMIFS(K:K,J:J,"PosK",H:H,H5642),"")</f>
        <v>0</v>
      </c>
      <c r="M5642" s="61" t="n">
        <f aca="false">IF(J5642="PosK",SUMIFS(K:K,J:J,"NegK",H:H,H5642),"")</f>
        <v>0</v>
      </c>
      <c r="N5642" s="61" t="n">
        <f aca="false">IF(J5642="PosK",SUMIFS(K:K,J:J,"eDNA",H:H,H5642),"")</f>
        <v>72.84</v>
      </c>
      <c r="P5642" s="62" t="n">
        <f aca="false">IF(K5644="No Ct",0,K5644)</f>
        <v>36.73</v>
      </c>
      <c r="Q5642" s="62" t="n">
        <f aca="false">IF(K5645="No Ct",0,K5645)</f>
        <v>36.11</v>
      </c>
      <c r="R5642" s="0" t="str">
        <f aca="false">IF(AND(L5642&gt;0,M5642=0),"Valid","Invalid")</f>
        <v>Invalid</v>
      </c>
      <c r="S5642" s="0" t="str">
        <f aca="false">IF(OR(P5642&gt;1,Q5642&gt;1),"Present","Absent")</f>
        <v>Present</v>
      </c>
      <c r="T5642" s="63" t="str">
        <f aca="false">IF(OR(AND(P5642&gt;1,P5642&lt;41),AND(Q5642&gt;1,Q5642&lt;41)),"Ct&lt;41","Ct&gt;41")</f>
        <v>Ct&lt;41</v>
      </c>
      <c r="U5642" s="0" t="str">
        <f aca="false">I5642</f>
        <v>Spidssnudetfroe</v>
      </c>
      <c r="V5642" s="0" t="str">
        <f aca="false">MID(F5642,10,9)</f>
        <v>DL2018048</v>
      </c>
      <c r="W5642" s="64" t="str">
        <f aca="false">V5642&amp;"_"&amp;U5642&amp;"_"&amp;R5642&amp;"_"&amp;S5642&amp;"_"&amp;T5642</f>
        <v>DL2018048_Spidssnudetfroe_Invalid_Present_Ct&lt;41</v>
      </c>
    </row>
    <row r="5643" customFormat="false" ht="14.25" hidden="false" customHeight="false" outlineLevel="0" collapsed="false">
      <c r="A5643" s="0" t="s">
        <v>844</v>
      </c>
      <c r="B5643" s="52" t="s">
        <v>985</v>
      </c>
      <c r="C5643" s="52" t="s">
        <v>747</v>
      </c>
      <c r="D5643" s="53" t="n">
        <v>0.1</v>
      </c>
      <c r="E5643" s="53" t="s">
        <v>748</v>
      </c>
      <c r="F5643" s="0" t="s">
        <v>1406</v>
      </c>
      <c r="G5643" s="0" t="str">
        <f aca="false">LEFT(B5643,2)</f>
        <v>13</v>
      </c>
      <c r="H5643" s="0" t="str">
        <f aca="false">I5643&amp;"_"&amp;G5643&amp;"_"&amp;F5643</f>
        <v>Spidssnudetfroe_13_20190122_DL2018048_BorupgaardGym_koersel1</v>
      </c>
      <c r="I5643" s="61" t="str">
        <f aca="false">MID(RIGHT(B5643,LEN(B5643)-3),1,FIND("_",RIGHT(B5643,LEN(B5643)-3))-1)</f>
        <v>Spidssnudetfroe</v>
      </c>
      <c r="J5643" s="61" t="str">
        <f aca="false">TRIM(SUBSTITUTE(RIGHT(B5643,FIND(I5643,B5643)+1),"_",""))</f>
        <v>NegK</v>
      </c>
      <c r="K5643" s="0" t="str">
        <f aca="false">IFERROR(VALUE(SUBSTITUTE(E5643,".",",")),E5643)</f>
        <v>No Ct</v>
      </c>
      <c r="L5643" s="61" t="str">
        <f aca="false">IF(J5643="PosK",SUMIFS(K:K,J:J,"PosK",H:H,H5643),"")</f>
        <v/>
      </c>
      <c r="M5643" s="61" t="str">
        <f aca="false">IF(J5643="PosK",SUMIFS(K:K,J:J,"NegK",H:H,H5643),"")</f>
        <v/>
      </c>
      <c r="N5643" s="61" t="str">
        <f aca="false">IF(J5643="PosK",SUMIFS(K:K,J:J,"eDNA",H:H,H5643),"")</f>
        <v/>
      </c>
    </row>
    <row r="5644" customFormat="false" ht="14.25" hidden="false" customHeight="false" outlineLevel="0" collapsed="false">
      <c r="A5644" s="0" t="s">
        <v>846</v>
      </c>
      <c r="B5644" s="52" t="s">
        <v>986</v>
      </c>
      <c r="C5644" s="52" t="s">
        <v>751</v>
      </c>
      <c r="D5644" s="53" t="n">
        <v>0.1</v>
      </c>
      <c r="E5644" s="53" t="n">
        <v>36.73</v>
      </c>
      <c r="F5644" s="0" t="s">
        <v>1406</v>
      </c>
      <c r="G5644" s="0" t="str">
        <f aca="false">LEFT(B5644,2)</f>
        <v>13</v>
      </c>
      <c r="H5644" s="0" t="str">
        <f aca="false">I5644&amp;"_"&amp;G5644&amp;"_"&amp;F5644</f>
        <v>Spidssnudetfroe_13_20190122_DL2018048_BorupgaardGym_koersel1</v>
      </c>
      <c r="I5644" s="61" t="str">
        <f aca="false">MID(RIGHT(B5644,LEN(B5644)-3),1,FIND("_",RIGHT(B5644,LEN(B5644)-3))-1)</f>
        <v>Spidssnudetfroe</v>
      </c>
      <c r="J5644" s="61" t="str">
        <f aca="false">TRIM(SUBSTITUTE(RIGHT(B5644,FIND(I5644,B5644)+1),"_",""))</f>
        <v>eDNA</v>
      </c>
      <c r="K5644" s="0" t="n">
        <f aca="false">IFERROR(VALUE(SUBSTITUTE(E5644,".",",")),E5644)</f>
        <v>36.73</v>
      </c>
      <c r="L5644" s="61" t="str">
        <f aca="false">IF(J5644="PosK",SUMIFS(K:K,J:J,"PosK",H:H,H5644),"")</f>
        <v/>
      </c>
      <c r="M5644" s="61" t="str">
        <f aca="false">IF(J5644="PosK",SUMIFS(K:K,J:J,"NegK",H:H,H5644),"")</f>
        <v/>
      </c>
      <c r="N5644" s="61" t="str">
        <f aca="false">IF(J5644="PosK",SUMIFS(K:K,J:J,"eDNA",H:H,H5644),"")</f>
        <v/>
      </c>
      <c r="Q5644" s="62"/>
    </row>
    <row r="5645" customFormat="false" ht="14.25" hidden="false" customHeight="false" outlineLevel="0" collapsed="false">
      <c r="A5645" s="0" t="s">
        <v>848</v>
      </c>
      <c r="B5645" s="52" t="s">
        <v>986</v>
      </c>
      <c r="C5645" s="52" t="s">
        <v>751</v>
      </c>
      <c r="D5645" s="53" t="n">
        <v>0.1</v>
      </c>
      <c r="E5645" s="53" t="n">
        <v>36.11</v>
      </c>
      <c r="F5645" s="0" t="s">
        <v>1406</v>
      </c>
      <c r="G5645" s="0" t="str">
        <f aca="false">LEFT(B5645,2)</f>
        <v>13</v>
      </c>
      <c r="H5645" s="0" t="str">
        <f aca="false">I5645&amp;"_"&amp;G5645&amp;"_"&amp;F5645</f>
        <v>Spidssnudetfroe_13_20190122_DL2018048_BorupgaardGym_koersel1</v>
      </c>
      <c r="I5645" s="61" t="str">
        <f aca="false">MID(RIGHT(B5645,LEN(B5645)-3),1,FIND("_",RIGHT(B5645,LEN(B5645)-3))-1)</f>
        <v>Spidssnudetfroe</v>
      </c>
      <c r="J5645" s="61" t="str">
        <f aca="false">TRIM(SUBSTITUTE(RIGHT(B5645,FIND(I5645,B5645)+1),"_",""))</f>
        <v>eDNA</v>
      </c>
      <c r="K5645" s="0" t="n">
        <f aca="false">IFERROR(VALUE(SUBSTITUTE(E5645,".",",")),E5645)</f>
        <v>36.11</v>
      </c>
      <c r="L5645" s="61" t="str">
        <f aca="false">IF(J5645="PosK",SUMIFS(K:K,J:J,"PosK",H:H,H5645),"")</f>
        <v/>
      </c>
      <c r="M5645" s="61" t="str">
        <f aca="false">IF(J5645="PosK",SUMIFS(K:K,J:J,"NegK",H:H,H5645),"")</f>
        <v/>
      </c>
      <c r="N5645" s="61" t="str">
        <f aca="false">IF(J5645="PosK",SUMIFS(K:K,J:J,"eDNA",H:H,H5645),"")</f>
        <v/>
      </c>
      <c r="P5645" s="62"/>
      <c r="T5645" s="63"/>
      <c r="W5645" s="64"/>
    </row>
    <row r="5646" customFormat="false" ht="14.25" hidden="false" customHeight="false" outlineLevel="0" collapsed="false">
      <c r="A5646" s="0" t="s">
        <v>849</v>
      </c>
      <c r="B5646" s="52" t="s">
        <v>987</v>
      </c>
      <c r="C5646" s="52" t="s">
        <v>743</v>
      </c>
      <c r="D5646" s="53" t="n">
        <v>0.1</v>
      </c>
      <c r="E5646" s="53" t="s">
        <v>748</v>
      </c>
      <c r="F5646" s="0" t="s">
        <v>1406</v>
      </c>
      <c r="G5646" s="0" t="str">
        <f aca="false">LEFT(B5646,2)</f>
        <v>14</v>
      </c>
      <c r="H5646" s="0" t="str">
        <f aca="false">I5646&amp;"_"&amp;G5646&amp;"_"&amp;F5646</f>
        <v>Spidssnudetfroe_14_20190122_DL2018048_BorupgaardGym_koersel1</v>
      </c>
      <c r="I5646" s="61" t="str">
        <f aca="false">MID(RIGHT(B5646,LEN(B5646)-3),1,FIND("_",RIGHT(B5646,LEN(B5646)-3))-1)</f>
        <v>Spidssnudetfroe</v>
      </c>
      <c r="J5646" s="61" t="str">
        <f aca="false">TRIM(SUBSTITUTE(RIGHT(B5646,FIND(I5646,B5646)+1),"_",""))</f>
        <v>PosK</v>
      </c>
      <c r="K5646" s="0" t="str">
        <f aca="false">IFERROR(VALUE(SUBSTITUTE(E5646,".",",")),E5646)</f>
        <v>No Ct</v>
      </c>
      <c r="L5646" s="61" t="n">
        <f aca="false">IF(J5646="PosK",SUMIFS(K:K,J:J,"PosK",H:H,H5646),"")</f>
        <v>0</v>
      </c>
      <c r="M5646" s="61" t="n">
        <f aca="false">IF(J5646="PosK",SUMIFS(K:K,J:J,"NegK",H:H,H5646),"")</f>
        <v>0</v>
      </c>
      <c r="N5646" s="61" t="n">
        <f aca="false">IF(J5646="PosK",SUMIFS(K:K,J:J,"eDNA",H:H,H5646),"")</f>
        <v>72.65</v>
      </c>
      <c r="P5646" s="62" t="n">
        <f aca="false">IF(K5648="No Ct",0,K5648)</f>
        <v>36.57</v>
      </c>
      <c r="Q5646" s="62" t="n">
        <f aca="false">IF(K5649="No Ct",0,K5649)</f>
        <v>36.08</v>
      </c>
      <c r="R5646" s="0" t="str">
        <f aca="false">IF(AND(L5646&gt;0,M5646=0),"Valid","Invalid")</f>
        <v>Invalid</v>
      </c>
      <c r="S5646" s="0" t="str">
        <f aca="false">IF(OR(P5646&gt;1,Q5646&gt;1),"Present","Absent")</f>
        <v>Present</v>
      </c>
      <c r="T5646" s="63" t="str">
        <f aca="false">IF(OR(AND(P5646&gt;1,P5646&lt;41),AND(Q5646&gt;1,Q5646&lt;41)),"Ct&lt;41","Ct&gt;41")</f>
        <v>Ct&lt;41</v>
      </c>
      <c r="U5646" s="0" t="str">
        <f aca="false">I5646</f>
        <v>Spidssnudetfroe</v>
      </c>
      <c r="V5646" s="0" t="str">
        <f aca="false">MID(F5646,10,9)</f>
        <v>DL2018048</v>
      </c>
      <c r="W5646" s="64" t="str">
        <f aca="false">V5646&amp;"_"&amp;U5646&amp;"_"&amp;R5646&amp;"_"&amp;S5646&amp;"_"&amp;T5646</f>
        <v>DL2018048_Spidssnudetfroe_Invalid_Present_Ct&lt;41</v>
      </c>
    </row>
    <row r="5647" customFormat="false" ht="14.25" hidden="false" customHeight="false" outlineLevel="0" collapsed="false">
      <c r="A5647" s="0" t="s">
        <v>851</v>
      </c>
      <c r="B5647" s="52" t="s">
        <v>988</v>
      </c>
      <c r="C5647" s="52" t="s">
        <v>747</v>
      </c>
      <c r="D5647" s="53" t="n">
        <v>0.1</v>
      </c>
      <c r="E5647" s="53" t="s">
        <v>748</v>
      </c>
      <c r="F5647" s="0" t="s">
        <v>1406</v>
      </c>
      <c r="G5647" s="0" t="str">
        <f aca="false">LEFT(B5647,2)</f>
        <v>14</v>
      </c>
      <c r="H5647" s="0" t="str">
        <f aca="false">I5647&amp;"_"&amp;G5647&amp;"_"&amp;F5647</f>
        <v>Spidssnudetfroe_14_20190122_DL2018048_BorupgaardGym_koersel1</v>
      </c>
      <c r="I5647" s="61" t="str">
        <f aca="false">MID(RIGHT(B5647,LEN(B5647)-3),1,FIND("_",RIGHT(B5647,LEN(B5647)-3))-1)</f>
        <v>Spidssnudetfroe</v>
      </c>
      <c r="J5647" s="61" t="str">
        <f aca="false">TRIM(SUBSTITUTE(RIGHT(B5647,FIND(I5647,B5647)+1),"_",""))</f>
        <v>NegK</v>
      </c>
      <c r="K5647" s="0" t="str">
        <f aca="false">IFERROR(VALUE(SUBSTITUTE(E5647,".",",")),E5647)</f>
        <v>No Ct</v>
      </c>
      <c r="L5647" s="61" t="str">
        <f aca="false">IF(J5647="PosK",SUMIFS(K:K,J:J,"PosK",H:H,H5647),"")</f>
        <v/>
      </c>
      <c r="M5647" s="61" t="str">
        <f aca="false">IF(J5647="PosK",SUMIFS(K:K,J:J,"NegK",H:H,H5647),"")</f>
        <v/>
      </c>
      <c r="N5647" s="61" t="str">
        <f aca="false">IF(J5647="PosK",SUMIFS(K:K,J:J,"eDNA",H:H,H5647),"")</f>
        <v/>
      </c>
    </row>
    <row r="5648" customFormat="false" ht="14.25" hidden="false" customHeight="false" outlineLevel="0" collapsed="false">
      <c r="A5648" s="0" t="s">
        <v>853</v>
      </c>
      <c r="B5648" s="52" t="s">
        <v>989</v>
      </c>
      <c r="C5648" s="52" t="s">
        <v>751</v>
      </c>
      <c r="D5648" s="53" t="n">
        <v>0.1</v>
      </c>
      <c r="E5648" s="53" t="n">
        <v>36.57</v>
      </c>
      <c r="F5648" s="0" t="s">
        <v>1406</v>
      </c>
      <c r="G5648" s="0" t="str">
        <f aca="false">LEFT(B5648,2)</f>
        <v>14</v>
      </c>
      <c r="H5648" s="0" t="str">
        <f aca="false">I5648&amp;"_"&amp;G5648&amp;"_"&amp;F5648</f>
        <v>Spidssnudetfroe_14_20190122_DL2018048_BorupgaardGym_koersel1</v>
      </c>
      <c r="I5648" s="61" t="str">
        <f aca="false">MID(RIGHT(B5648,LEN(B5648)-3),1,FIND("_",RIGHT(B5648,LEN(B5648)-3))-1)</f>
        <v>Spidssnudetfroe</v>
      </c>
      <c r="J5648" s="61" t="str">
        <f aca="false">TRIM(SUBSTITUTE(RIGHT(B5648,FIND(I5648,B5648)+1),"_",""))</f>
        <v>eDNA</v>
      </c>
      <c r="K5648" s="0" t="n">
        <f aca="false">IFERROR(VALUE(SUBSTITUTE(E5648,".",",")),E5648)</f>
        <v>36.57</v>
      </c>
      <c r="L5648" s="61" t="str">
        <f aca="false">IF(J5648="PosK",SUMIFS(K:K,J:J,"PosK",H:H,H5648),"")</f>
        <v/>
      </c>
      <c r="M5648" s="61" t="str">
        <f aca="false">IF(J5648="PosK",SUMIFS(K:K,J:J,"NegK",H:H,H5648),"")</f>
        <v/>
      </c>
      <c r="N5648" s="61" t="str">
        <f aca="false">IF(J5648="PosK",SUMIFS(K:K,J:J,"eDNA",H:H,H5648),"")</f>
        <v/>
      </c>
      <c r="Q5648" s="62"/>
    </row>
    <row r="5649" customFormat="false" ht="14.25" hidden="false" customHeight="false" outlineLevel="0" collapsed="false">
      <c r="A5649" s="0" t="s">
        <v>855</v>
      </c>
      <c r="B5649" s="52" t="s">
        <v>989</v>
      </c>
      <c r="C5649" s="52" t="s">
        <v>751</v>
      </c>
      <c r="D5649" s="53" t="n">
        <v>0.1</v>
      </c>
      <c r="E5649" s="53" t="n">
        <v>36.08</v>
      </c>
      <c r="F5649" s="0" t="s">
        <v>1406</v>
      </c>
      <c r="G5649" s="0" t="str">
        <f aca="false">LEFT(B5649,2)</f>
        <v>14</v>
      </c>
      <c r="H5649" s="0" t="str">
        <f aca="false">I5649&amp;"_"&amp;G5649&amp;"_"&amp;F5649</f>
        <v>Spidssnudetfroe_14_20190122_DL2018048_BorupgaardGym_koersel1</v>
      </c>
      <c r="I5649" s="61" t="str">
        <f aca="false">MID(RIGHT(B5649,LEN(B5649)-3),1,FIND("_",RIGHT(B5649,LEN(B5649)-3))-1)</f>
        <v>Spidssnudetfroe</v>
      </c>
      <c r="J5649" s="61" t="str">
        <f aca="false">TRIM(SUBSTITUTE(RIGHT(B5649,FIND(I5649,B5649)+1),"_",""))</f>
        <v>eDNA</v>
      </c>
      <c r="K5649" s="0" t="n">
        <f aca="false">IFERROR(VALUE(SUBSTITUTE(E5649,".",",")),E5649)</f>
        <v>36.08</v>
      </c>
      <c r="L5649" s="61" t="str">
        <f aca="false">IF(J5649="PosK",SUMIFS(K:K,J:J,"PosK",H:H,H5649),"")</f>
        <v/>
      </c>
      <c r="M5649" s="61" t="str">
        <f aca="false">IF(J5649="PosK",SUMIFS(K:K,J:J,"NegK",H:H,H5649),"")</f>
        <v/>
      </c>
      <c r="N5649" s="61" t="str">
        <f aca="false">IF(J5649="PosK",SUMIFS(K:K,J:J,"eDNA",H:H,H5649),"")</f>
        <v/>
      </c>
      <c r="P5649" s="62"/>
      <c r="T5649" s="63"/>
      <c r="W5649" s="64"/>
    </row>
    <row r="5650" customFormat="false" ht="14.25" hidden="false" customHeight="false" outlineLevel="0" collapsed="false">
      <c r="A5650" s="0" t="s">
        <v>856</v>
      </c>
      <c r="B5650" s="52" t="s">
        <v>990</v>
      </c>
      <c r="C5650" s="52" t="s">
        <v>743</v>
      </c>
      <c r="D5650" s="53" t="n">
        <v>0.1</v>
      </c>
      <c r="E5650" s="53" t="s">
        <v>748</v>
      </c>
      <c r="F5650" s="0" t="s">
        <v>1406</v>
      </c>
      <c r="G5650" s="0" t="str">
        <f aca="false">LEFT(B5650,2)</f>
        <v>15</v>
      </c>
      <c r="H5650" s="0" t="str">
        <f aca="false">I5650&amp;"_"&amp;G5650&amp;"_"&amp;F5650</f>
        <v>KortbenetGroenFroe_15_20190122_DL2018048_BorupgaardGym_koersel1</v>
      </c>
      <c r="I5650" s="61" t="str">
        <f aca="false">MID(RIGHT(B5650,LEN(B5650)-3),1,FIND("_",RIGHT(B5650,LEN(B5650)-3))-1)</f>
        <v>KortbenetGroenFroe</v>
      </c>
      <c r="J5650" s="61" t="str">
        <f aca="false">TRIM(SUBSTITUTE(RIGHT(B5650,FIND(I5650,B5650)+1),"_",""))</f>
        <v>PosK</v>
      </c>
      <c r="K5650" s="0" t="str">
        <f aca="false">IFERROR(VALUE(SUBSTITUTE(E5650,".",",")),E5650)</f>
        <v>No Ct</v>
      </c>
      <c r="L5650" s="61" t="n">
        <f aca="false">IF(J5650="PosK",SUMIFS(K:K,J:J,"PosK",H:H,H5650),"")</f>
        <v>0</v>
      </c>
      <c r="M5650" s="61" t="n">
        <f aca="false">IF(J5650="PosK",SUMIFS(K:K,J:J,"NegK",H:H,H5650),"")</f>
        <v>0</v>
      </c>
      <c r="N5650" s="61" t="n">
        <f aca="false">IF(J5650="PosK",SUMIFS(K:K,J:J,"eDNA",H:H,H5650),"")</f>
        <v>39.96</v>
      </c>
      <c r="P5650" s="62" t="n">
        <f aca="false">IF(K5652="No Ct",0,K5652)</f>
        <v>0</v>
      </c>
      <c r="Q5650" s="62" t="n">
        <f aca="false">IF(K5653="No Ct",0,K5653)</f>
        <v>39.96</v>
      </c>
      <c r="R5650" s="0" t="str">
        <f aca="false">IF(AND(L5650&gt;0,M5650=0),"Valid","Invalid")</f>
        <v>Invalid</v>
      </c>
      <c r="S5650" s="0" t="str">
        <f aca="false">IF(OR(P5650&gt;1,Q5650&gt;1),"Present","Absent")</f>
        <v>Present</v>
      </c>
      <c r="T5650" s="63" t="str">
        <f aca="false">IF(OR(AND(P5650&gt;1,P5650&lt;41),AND(Q5650&gt;1,Q5650&lt;41)),"Ct&lt;41","Ct&gt;41")</f>
        <v>Ct&lt;41</v>
      </c>
      <c r="U5650" s="0" t="str">
        <f aca="false">I5650</f>
        <v>KortbenetGroenFroe</v>
      </c>
      <c r="V5650" s="0" t="str">
        <f aca="false">MID(F5650,10,9)</f>
        <v>DL2018048</v>
      </c>
      <c r="W5650" s="64" t="str">
        <f aca="false">V5650&amp;"_"&amp;U5650&amp;"_"&amp;R5650&amp;"_"&amp;S5650&amp;"_"&amp;T5650</f>
        <v>DL2018048_KortbenetGroenFroe_Invalid_Present_Ct&lt;41</v>
      </c>
    </row>
    <row r="5651" customFormat="false" ht="14.25" hidden="false" customHeight="false" outlineLevel="0" collapsed="false">
      <c r="A5651" s="0" t="s">
        <v>858</v>
      </c>
      <c r="B5651" s="52" t="s">
        <v>991</v>
      </c>
      <c r="C5651" s="52" t="s">
        <v>747</v>
      </c>
      <c r="D5651" s="53" t="n">
        <v>0.1</v>
      </c>
      <c r="E5651" s="53" t="s">
        <v>748</v>
      </c>
      <c r="F5651" s="0" t="s">
        <v>1406</v>
      </c>
      <c r="G5651" s="0" t="str">
        <f aca="false">LEFT(B5651,2)</f>
        <v>15</v>
      </c>
      <c r="H5651" s="0" t="str">
        <f aca="false">I5651&amp;"_"&amp;G5651&amp;"_"&amp;F5651</f>
        <v>KortbenetGroenFroe_15_20190122_DL2018048_BorupgaardGym_koersel1</v>
      </c>
      <c r="I5651" s="61" t="str">
        <f aca="false">MID(RIGHT(B5651,LEN(B5651)-3),1,FIND("_",RIGHT(B5651,LEN(B5651)-3))-1)</f>
        <v>KortbenetGroenFroe</v>
      </c>
      <c r="J5651" s="61" t="str">
        <f aca="false">TRIM(SUBSTITUTE(RIGHT(B5651,FIND(I5651,B5651)+1),"_",""))</f>
        <v>NegK</v>
      </c>
      <c r="K5651" s="0" t="str">
        <f aca="false">IFERROR(VALUE(SUBSTITUTE(E5651,".",",")),E5651)</f>
        <v>No Ct</v>
      </c>
      <c r="L5651" s="61" t="str">
        <f aca="false">IF(J5651="PosK",SUMIFS(K:K,J:J,"PosK",H:H,H5651),"")</f>
        <v/>
      </c>
      <c r="M5651" s="61" t="str">
        <f aca="false">IF(J5651="PosK",SUMIFS(K:K,J:J,"NegK",H:H,H5651),"")</f>
        <v/>
      </c>
      <c r="N5651" s="61" t="str">
        <f aca="false">IF(J5651="PosK",SUMIFS(K:K,J:J,"eDNA",H:H,H5651),"")</f>
        <v/>
      </c>
    </row>
    <row r="5652" customFormat="false" ht="14.25" hidden="false" customHeight="false" outlineLevel="0" collapsed="false">
      <c r="A5652" s="0" t="s">
        <v>860</v>
      </c>
      <c r="B5652" s="52" t="s">
        <v>992</v>
      </c>
      <c r="C5652" s="52" t="s">
        <v>751</v>
      </c>
      <c r="D5652" s="53" t="n">
        <v>0.1</v>
      </c>
      <c r="E5652" s="53" t="s">
        <v>748</v>
      </c>
      <c r="F5652" s="0" t="s">
        <v>1406</v>
      </c>
      <c r="G5652" s="0" t="str">
        <f aca="false">LEFT(B5652,2)</f>
        <v>15</v>
      </c>
      <c r="H5652" s="0" t="str">
        <f aca="false">I5652&amp;"_"&amp;G5652&amp;"_"&amp;F5652</f>
        <v>KortbenetGroenFroe_15_20190122_DL2018048_BorupgaardGym_koersel1</v>
      </c>
      <c r="I5652" s="61" t="str">
        <f aca="false">MID(RIGHT(B5652,LEN(B5652)-3),1,FIND("_",RIGHT(B5652,LEN(B5652)-3))-1)</f>
        <v>KortbenetGroenFroe</v>
      </c>
      <c r="J5652" s="61" t="str">
        <f aca="false">TRIM(SUBSTITUTE(RIGHT(B5652,FIND(I5652,B5652)+1),"_",""))</f>
        <v>eDNA</v>
      </c>
      <c r="K5652" s="0" t="str">
        <f aca="false">IFERROR(VALUE(SUBSTITUTE(E5652,".",",")),E5652)</f>
        <v>No Ct</v>
      </c>
      <c r="L5652" s="61" t="str">
        <f aca="false">IF(J5652="PosK",SUMIFS(K:K,J:J,"PosK",H:H,H5652),"")</f>
        <v/>
      </c>
      <c r="M5652" s="61" t="str">
        <f aca="false">IF(J5652="PosK",SUMIFS(K:K,J:J,"NegK",H:H,H5652),"")</f>
        <v/>
      </c>
      <c r="N5652" s="61" t="str">
        <f aca="false">IF(J5652="PosK",SUMIFS(K:K,J:J,"eDNA",H:H,H5652),"")</f>
        <v/>
      </c>
      <c r="Q5652" s="62"/>
    </row>
    <row r="5653" customFormat="false" ht="14.25" hidden="false" customHeight="false" outlineLevel="0" collapsed="false">
      <c r="A5653" s="0" t="s">
        <v>862</v>
      </c>
      <c r="B5653" s="52" t="s">
        <v>992</v>
      </c>
      <c r="C5653" s="52" t="s">
        <v>751</v>
      </c>
      <c r="D5653" s="53" t="n">
        <v>0.1</v>
      </c>
      <c r="E5653" s="53" t="n">
        <v>39.96</v>
      </c>
      <c r="F5653" s="0" t="s">
        <v>1406</v>
      </c>
      <c r="G5653" s="0" t="str">
        <f aca="false">LEFT(B5653,2)</f>
        <v>15</v>
      </c>
      <c r="H5653" s="0" t="str">
        <f aca="false">I5653&amp;"_"&amp;G5653&amp;"_"&amp;F5653</f>
        <v>KortbenetGroenFroe_15_20190122_DL2018048_BorupgaardGym_koersel1</v>
      </c>
      <c r="I5653" s="61" t="str">
        <f aca="false">MID(RIGHT(B5653,LEN(B5653)-3),1,FIND("_",RIGHT(B5653,LEN(B5653)-3))-1)</f>
        <v>KortbenetGroenFroe</v>
      </c>
      <c r="J5653" s="61" t="str">
        <f aca="false">TRIM(SUBSTITUTE(RIGHT(B5653,FIND(I5653,B5653)+1),"_",""))</f>
        <v>eDNA</v>
      </c>
      <c r="K5653" s="0" t="n">
        <f aca="false">IFERROR(VALUE(SUBSTITUTE(E5653,".",",")),E5653)</f>
        <v>39.96</v>
      </c>
      <c r="L5653" s="61" t="str">
        <f aca="false">IF(J5653="PosK",SUMIFS(K:K,J:J,"PosK",H:H,H5653),"")</f>
        <v/>
      </c>
      <c r="M5653" s="61" t="str">
        <f aca="false">IF(J5653="PosK",SUMIFS(K:K,J:J,"NegK",H:H,H5653),"")</f>
        <v/>
      </c>
      <c r="N5653" s="61" t="str">
        <f aca="false">IF(J5653="PosK",SUMIFS(K:K,J:J,"eDNA",H:H,H5653),"")</f>
        <v/>
      </c>
      <c r="P5653" s="62"/>
      <c r="T5653" s="63"/>
      <c r="W5653" s="64"/>
    </row>
    <row r="5654" customFormat="false" ht="14.25" hidden="false" customHeight="false" outlineLevel="0" collapsed="false">
      <c r="A5654" s="0" t="s">
        <v>863</v>
      </c>
      <c r="B5654" s="52" t="s">
        <v>1212</v>
      </c>
      <c r="C5654" s="52" t="s">
        <v>743</v>
      </c>
      <c r="D5654" s="53" t="n">
        <v>0.1</v>
      </c>
      <c r="E5654" s="53" t="s">
        <v>748</v>
      </c>
      <c r="F5654" s="0" t="s">
        <v>1406</v>
      </c>
      <c r="G5654" s="0" t="str">
        <f aca="false">LEFT(B5654,2)</f>
        <v>16</v>
      </c>
      <c r="H5654" s="0" t="str">
        <f aca="false">I5654&amp;"_"&amp;G5654&amp;"_"&amp;F5654</f>
        <v>ButsnudetFroe_16_20190122_DL2018048_BorupgaardGym_koersel1</v>
      </c>
      <c r="I5654" s="61" t="str">
        <f aca="false">MID(RIGHT(B5654,LEN(B5654)-3),1,FIND("_",RIGHT(B5654,LEN(B5654)-3))-1)</f>
        <v>ButsnudetFroe</v>
      </c>
      <c r="J5654" s="61" t="str">
        <f aca="false">TRIM(SUBSTITUTE(RIGHT(B5654,FIND(I5654,B5654)+1),"_",""))</f>
        <v>PosK</v>
      </c>
      <c r="K5654" s="0" t="str">
        <f aca="false">IFERROR(VALUE(SUBSTITUTE(E5654,".",",")),E5654)</f>
        <v>No Ct</v>
      </c>
      <c r="L5654" s="61" t="n">
        <f aca="false">IF(J5654="PosK",SUMIFS(K:K,J:J,"PosK",H:H,H5654),"")</f>
        <v>0</v>
      </c>
      <c r="M5654" s="61" t="n">
        <f aca="false">IF(J5654="PosK",SUMIFS(K:K,J:J,"NegK",H:H,H5654),"")</f>
        <v>0</v>
      </c>
      <c r="N5654" s="61" t="n">
        <f aca="false">IF(J5654="PosK",SUMIFS(K:K,J:J,"eDNA",H:H,H5654),"")</f>
        <v>0</v>
      </c>
      <c r="P5654" s="62" t="n">
        <f aca="false">IF(K5656="No Ct",0,K5656)</f>
        <v>0</v>
      </c>
      <c r="Q5654" s="62" t="n">
        <f aca="false">IF(K5657="No Ct",0,K5657)</f>
        <v>0</v>
      </c>
      <c r="R5654" s="0" t="str">
        <f aca="false">IF(AND(L5654&gt;0,M5654=0),"Valid","Invalid")</f>
        <v>Invalid</v>
      </c>
      <c r="S5654" s="0" t="str">
        <f aca="false">IF(OR(P5654&gt;1,Q5654&gt;1),"Present","Absent")</f>
        <v>Absent</v>
      </c>
      <c r="T5654" s="63" t="str">
        <f aca="false">IF(OR(AND(P5654&gt;1,P5654&lt;41),AND(Q5654&gt;1,Q5654&lt;41)),"Ct&lt;41","Ct&gt;41")</f>
        <v>Ct&gt;41</v>
      </c>
      <c r="U5654" s="0" t="str">
        <f aca="false">I5654</f>
        <v>ButsnudetFroe</v>
      </c>
      <c r="V5654" s="0" t="str">
        <f aca="false">MID(F5654,10,9)</f>
        <v>DL2018048</v>
      </c>
      <c r="W5654" s="64" t="str">
        <f aca="false">V5654&amp;"_"&amp;U5654&amp;"_"&amp;R5654&amp;"_"&amp;S5654&amp;"_"&amp;T5654</f>
        <v>DL2018048_ButsnudetFroe_Invalid_Absent_Ct&gt;41</v>
      </c>
    </row>
    <row r="5655" customFormat="false" ht="14.25" hidden="false" customHeight="false" outlineLevel="0" collapsed="false">
      <c r="A5655" s="0" t="s">
        <v>865</v>
      </c>
      <c r="B5655" s="52" t="s">
        <v>1213</v>
      </c>
      <c r="C5655" s="52" t="s">
        <v>747</v>
      </c>
      <c r="D5655" s="53" t="n">
        <v>0.1</v>
      </c>
      <c r="E5655" s="53" t="s">
        <v>748</v>
      </c>
      <c r="F5655" s="0" t="s">
        <v>1406</v>
      </c>
      <c r="G5655" s="0" t="str">
        <f aca="false">LEFT(B5655,2)</f>
        <v>16</v>
      </c>
      <c r="H5655" s="0" t="str">
        <f aca="false">I5655&amp;"_"&amp;G5655&amp;"_"&amp;F5655</f>
        <v>ButsnudetFroe_16_20190122_DL2018048_BorupgaardGym_koersel1</v>
      </c>
      <c r="I5655" s="61" t="str">
        <f aca="false">MID(RIGHT(B5655,LEN(B5655)-3),1,FIND("_",RIGHT(B5655,LEN(B5655)-3))-1)</f>
        <v>ButsnudetFroe</v>
      </c>
      <c r="J5655" s="61" t="str">
        <f aca="false">TRIM(SUBSTITUTE(RIGHT(B5655,FIND(I5655,B5655)+1),"_",""))</f>
        <v>NegK</v>
      </c>
      <c r="K5655" s="0" t="str">
        <f aca="false">IFERROR(VALUE(SUBSTITUTE(E5655,".",",")),E5655)</f>
        <v>No Ct</v>
      </c>
      <c r="L5655" s="61" t="str">
        <f aca="false">IF(J5655="PosK",SUMIFS(K:K,J:J,"PosK",H:H,H5655),"")</f>
        <v/>
      </c>
      <c r="M5655" s="61" t="str">
        <f aca="false">IF(J5655="PosK",SUMIFS(K:K,J:J,"NegK",H:H,H5655),"")</f>
        <v/>
      </c>
      <c r="N5655" s="61" t="str">
        <f aca="false">IF(J5655="PosK",SUMIFS(K:K,J:J,"eDNA",H:H,H5655),"")</f>
        <v/>
      </c>
    </row>
    <row r="5656" customFormat="false" ht="14.25" hidden="false" customHeight="false" outlineLevel="0" collapsed="false">
      <c r="A5656" s="0" t="s">
        <v>867</v>
      </c>
      <c r="B5656" s="52" t="s">
        <v>1214</v>
      </c>
      <c r="C5656" s="52" t="s">
        <v>751</v>
      </c>
      <c r="D5656" s="53" t="n">
        <v>0.1</v>
      </c>
      <c r="E5656" s="53" t="s">
        <v>748</v>
      </c>
      <c r="F5656" s="0" t="s">
        <v>1406</v>
      </c>
      <c r="G5656" s="0" t="str">
        <f aca="false">LEFT(B5656,2)</f>
        <v>16</v>
      </c>
      <c r="H5656" s="0" t="str">
        <f aca="false">I5656&amp;"_"&amp;G5656&amp;"_"&amp;F5656</f>
        <v>ButsnudetFroe_16_20190122_DL2018048_BorupgaardGym_koersel1</v>
      </c>
      <c r="I5656" s="61" t="str">
        <f aca="false">MID(RIGHT(B5656,LEN(B5656)-3),1,FIND("_",RIGHT(B5656,LEN(B5656)-3))-1)</f>
        <v>ButsnudetFroe</v>
      </c>
      <c r="J5656" s="61" t="str">
        <f aca="false">TRIM(SUBSTITUTE(RIGHT(B5656,FIND(I5656,B5656)+1),"_",""))</f>
        <v>eDNA</v>
      </c>
      <c r="K5656" s="0" t="str">
        <f aca="false">IFERROR(VALUE(SUBSTITUTE(E5656,".",",")),E5656)</f>
        <v>No Ct</v>
      </c>
      <c r="L5656" s="61" t="str">
        <f aca="false">IF(J5656="PosK",SUMIFS(K:K,J:J,"PosK",H:H,H5656),"")</f>
        <v/>
      </c>
      <c r="M5656" s="61" t="str">
        <f aca="false">IF(J5656="PosK",SUMIFS(K:K,J:J,"NegK",H:H,H5656),"")</f>
        <v/>
      </c>
      <c r="N5656" s="61" t="str">
        <f aca="false">IF(J5656="PosK",SUMIFS(K:K,J:J,"eDNA",H:H,H5656),"")</f>
        <v/>
      </c>
      <c r="Q5656" s="62"/>
    </row>
    <row r="5657" customFormat="false" ht="14.25" hidden="false" customHeight="false" outlineLevel="0" collapsed="false">
      <c r="A5657" s="0" t="s">
        <v>869</v>
      </c>
      <c r="B5657" s="52" t="s">
        <v>1214</v>
      </c>
      <c r="C5657" s="52" t="s">
        <v>751</v>
      </c>
      <c r="D5657" s="53" t="n">
        <v>0.1</v>
      </c>
      <c r="E5657" s="53" t="s">
        <v>748</v>
      </c>
      <c r="F5657" s="0" t="s">
        <v>1406</v>
      </c>
      <c r="G5657" s="0" t="str">
        <f aca="false">LEFT(B5657,2)</f>
        <v>16</v>
      </c>
      <c r="H5657" s="0" t="str">
        <f aca="false">I5657&amp;"_"&amp;G5657&amp;"_"&amp;F5657</f>
        <v>ButsnudetFroe_16_20190122_DL2018048_BorupgaardGym_koersel1</v>
      </c>
      <c r="I5657" s="61" t="str">
        <f aca="false">MID(RIGHT(B5657,LEN(B5657)-3),1,FIND("_",RIGHT(B5657,LEN(B5657)-3))-1)</f>
        <v>ButsnudetFroe</v>
      </c>
      <c r="J5657" s="61" t="str">
        <f aca="false">TRIM(SUBSTITUTE(RIGHT(B5657,FIND(I5657,B5657)+1),"_",""))</f>
        <v>eDNA</v>
      </c>
      <c r="K5657" s="0" t="str">
        <f aca="false">IFERROR(VALUE(SUBSTITUTE(E5657,".",",")),E5657)</f>
        <v>No Ct</v>
      </c>
      <c r="L5657" s="61" t="str">
        <f aca="false">IF(J5657="PosK",SUMIFS(K:K,J:J,"PosK",H:H,H5657),"")</f>
        <v/>
      </c>
      <c r="M5657" s="61" t="str">
        <f aca="false">IF(J5657="PosK",SUMIFS(K:K,J:J,"NegK",H:H,H5657),"")</f>
        <v/>
      </c>
      <c r="N5657" s="61" t="str">
        <f aca="false">IF(J5657="PosK",SUMIFS(K:K,J:J,"eDNA",H:H,H5657),"")</f>
        <v/>
      </c>
      <c r="P5657" s="62"/>
      <c r="T5657" s="63"/>
      <c r="W5657" s="64"/>
    </row>
    <row r="5658" customFormat="false" ht="14.25" hidden="false" customHeight="false" outlineLevel="0" collapsed="false">
      <c r="A5658" s="0" t="s">
        <v>870</v>
      </c>
      <c r="B5658" s="52" t="s">
        <v>996</v>
      </c>
      <c r="C5658" s="52" t="s">
        <v>743</v>
      </c>
      <c r="D5658" s="53" t="n">
        <v>0.1</v>
      </c>
      <c r="E5658" s="53" t="n">
        <v>30.42</v>
      </c>
      <c r="F5658" s="0" t="s">
        <v>1406</v>
      </c>
      <c r="G5658" s="0" t="str">
        <f aca="false">LEFT(B5658,2)</f>
        <v>17</v>
      </c>
      <c r="H5658" s="0" t="str">
        <f aca="false">I5658&amp;"_"&amp;G5658&amp;"_"&amp;F5658</f>
        <v>ButsnudetFroe_17_20190122_DL2018048_BorupgaardGym_koersel1</v>
      </c>
      <c r="I5658" s="61" t="str">
        <f aca="false">MID(RIGHT(B5658,LEN(B5658)-3),1,FIND("_",RIGHT(B5658,LEN(B5658)-3))-1)</f>
        <v>ButsnudetFroe</v>
      </c>
      <c r="J5658" s="61" t="str">
        <f aca="false">TRIM(SUBSTITUTE(RIGHT(B5658,FIND(I5658,B5658)+1),"_",""))</f>
        <v>PosK</v>
      </c>
      <c r="K5658" s="0" t="n">
        <f aca="false">IFERROR(VALUE(SUBSTITUTE(E5658,".",",")),E5658)</f>
        <v>30.42</v>
      </c>
      <c r="L5658" s="61" t="n">
        <f aca="false">IF(J5658="PosK",SUMIFS(K:K,J:J,"PosK",H:H,H5658),"")</f>
        <v>30.42</v>
      </c>
      <c r="M5658" s="61" t="n">
        <f aca="false">IF(J5658="PosK",SUMIFS(K:K,J:J,"NegK",H:H,H5658),"")</f>
        <v>0</v>
      </c>
      <c r="N5658" s="61" t="n">
        <f aca="false">IF(J5658="PosK",SUMIFS(K:K,J:J,"eDNA",H:H,H5658),"")</f>
        <v>83.39</v>
      </c>
      <c r="P5658" s="62" t="n">
        <f aca="false">IF(K5660="No Ct",0,K5660)</f>
        <v>41.4</v>
      </c>
      <c r="Q5658" s="62" t="n">
        <f aca="false">IF(K5661="No Ct",0,K5661)</f>
        <v>41.99</v>
      </c>
      <c r="R5658" s="0" t="str">
        <f aca="false">IF(AND(L5658&gt;0,M5658=0),"Valid","Invalid")</f>
        <v>Valid</v>
      </c>
      <c r="S5658" s="0" t="str">
        <f aca="false">IF(OR(P5658&gt;1,Q5658&gt;1),"Present","Absent")</f>
        <v>Present</v>
      </c>
      <c r="T5658" s="63" t="str">
        <f aca="false">IF(OR(AND(P5658&gt;1,P5658&lt;41),AND(Q5658&gt;1,Q5658&lt;41)),"Ct&lt;41","Ct&gt;41")</f>
        <v>Ct&gt;41</v>
      </c>
      <c r="U5658" s="0" t="str">
        <f aca="false">I5658</f>
        <v>ButsnudetFroe</v>
      </c>
      <c r="V5658" s="0" t="str">
        <f aca="false">MID(F5658,10,9)</f>
        <v>DL2018048</v>
      </c>
      <c r="W5658" s="64" t="str">
        <f aca="false">V5658&amp;"_"&amp;U5658&amp;"_"&amp;R5658&amp;"_"&amp;S5658&amp;"_"&amp;T5658</f>
        <v>DL2018048_ButsnudetFroe_Valid_Present_Ct&gt;41</v>
      </c>
    </row>
    <row r="5659" customFormat="false" ht="14.25" hidden="false" customHeight="false" outlineLevel="0" collapsed="false">
      <c r="A5659" s="0" t="s">
        <v>872</v>
      </c>
      <c r="B5659" s="52" t="s">
        <v>997</v>
      </c>
      <c r="C5659" s="52" t="s">
        <v>747</v>
      </c>
      <c r="D5659" s="53" t="n">
        <v>0.1</v>
      </c>
      <c r="E5659" s="53" t="s">
        <v>748</v>
      </c>
      <c r="F5659" s="0" t="s">
        <v>1406</v>
      </c>
      <c r="G5659" s="0" t="str">
        <f aca="false">LEFT(B5659,2)</f>
        <v>17</v>
      </c>
      <c r="H5659" s="0" t="str">
        <f aca="false">I5659&amp;"_"&amp;G5659&amp;"_"&amp;F5659</f>
        <v>ButsnudetFroe_17_20190122_DL2018048_BorupgaardGym_koersel1</v>
      </c>
      <c r="I5659" s="61" t="str">
        <f aca="false">MID(RIGHT(B5659,LEN(B5659)-3),1,FIND("_",RIGHT(B5659,LEN(B5659)-3))-1)</f>
        <v>ButsnudetFroe</v>
      </c>
      <c r="J5659" s="61" t="str">
        <f aca="false">TRIM(SUBSTITUTE(RIGHT(B5659,FIND(I5659,B5659)+1),"_",""))</f>
        <v>NegK</v>
      </c>
      <c r="K5659" s="0" t="str">
        <f aca="false">IFERROR(VALUE(SUBSTITUTE(E5659,".",",")),E5659)</f>
        <v>No Ct</v>
      </c>
      <c r="L5659" s="61" t="str">
        <f aca="false">IF(J5659="PosK",SUMIFS(K:K,J:J,"PosK",H:H,H5659),"")</f>
        <v/>
      </c>
      <c r="M5659" s="61" t="str">
        <f aca="false">IF(J5659="PosK",SUMIFS(K:K,J:J,"NegK",H:H,H5659),"")</f>
        <v/>
      </c>
      <c r="N5659" s="61" t="str">
        <f aca="false">IF(J5659="PosK",SUMIFS(K:K,J:J,"eDNA",H:H,H5659),"")</f>
        <v/>
      </c>
    </row>
    <row r="5660" customFormat="false" ht="14.25" hidden="false" customHeight="false" outlineLevel="0" collapsed="false">
      <c r="A5660" s="0" t="s">
        <v>874</v>
      </c>
      <c r="B5660" s="52" t="s">
        <v>998</v>
      </c>
      <c r="C5660" s="52" t="s">
        <v>751</v>
      </c>
      <c r="D5660" s="53" t="n">
        <v>0.1</v>
      </c>
      <c r="E5660" s="53" t="n">
        <v>41.4</v>
      </c>
      <c r="F5660" s="0" t="s">
        <v>1406</v>
      </c>
      <c r="G5660" s="0" t="str">
        <f aca="false">LEFT(B5660,2)</f>
        <v>17</v>
      </c>
      <c r="H5660" s="0" t="str">
        <f aca="false">I5660&amp;"_"&amp;G5660&amp;"_"&amp;F5660</f>
        <v>ButsnudetFroe_17_20190122_DL2018048_BorupgaardGym_koersel1</v>
      </c>
      <c r="I5660" s="61" t="str">
        <f aca="false">MID(RIGHT(B5660,LEN(B5660)-3),1,FIND("_",RIGHT(B5660,LEN(B5660)-3))-1)</f>
        <v>ButsnudetFroe</v>
      </c>
      <c r="J5660" s="61" t="str">
        <f aca="false">TRIM(SUBSTITUTE(RIGHT(B5660,FIND(I5660,B5660)+1),"_",""))</f>
        <v>eDNA</v>
      </c>
      <c r="K5660" s="0" t="n">
        <f aca="false">IFERROR(VALUE(SUBSTITUTE(E5660,".",",")),E5660)</f>
        <v>41.4</v>
      </c>
      <c r="L5660" s="61" t="str">
        <f aca="false">IF(J5660="PosK",SUMIFS(K:K,J:J,"PosK",H:H,H5660),"")</f>
        <v/>
      </c>
      <c r="M5660" s="61" t="str">
        <f aca="false">IF(J5660="PosK",SUMIFS(K:K,J:J,"NegK",H:H,H5660),"")</f>
        <v/>
      </c>
      <c r="N5660" s="61" t="str">
        <f aca="false">IF(J5660="PosK",SUMIFS(K:K,J:J,"eDNA",H:H,H5660),"")</f>
        <v/>
      </c>
      <c r="Q5660" s="62"/>
    </row>
    <row r="5661" customFormat="false" ht="14.25" hidden="false" customHeight="false" outlineLevel="0" collapsed="false">
      <c r="A5661" s="0" t="s">
        <v>876</v>
      </c>
      <c r="B5661" s="52" t="s">
        <v>998</v>
      </c>
      <c r="C5661" s="52" t="s">
        <v>751</v>
      </c>
      <c r="D5661" s="53" t="n">
        <v>0.1</v>
      </c>
      <c r="E5661" s="53" t="n">
        <v>41.99</v>
      </c>
      <c r="F5661" s="0" t="s">
        <v>1406</v>
      </c>
      <c r="G5661" s="0" t="str">
        <f aca="false">LEFT(B5661,2)</f>
        <v>17</v>
      </c>
      <c r="H5661" s="0" t="str">
        <f aca="false">I5661&amp;"_"&amp;G5661&amp;"_"&amp;F5661</f>
        <v>ButsnudetFroe_17_20190122_DL2018048_BorupgaardGym_koersel1</v>
      </c>
      <c r="I5661" s="61" t="str">
        <f aca="false">MID(RIGHT(B5661,LEN(B5661)-3),1,FIND("_",RIGHT(B5661,LEN(B5661)-3))-1)</f>
        <v>ButsnudetFroe</v>
      </c>
      <c r="J5661" s="61" t="str">
        <f aca="false">TRIM(SUBSTITUTE(RIGHT(B5661,FIND(I5661,B5661)+1),"_",""))</f>
        <v>eDNA</v>
      </c>
      <c r="K5661" s="0" t="n">
        <f aca="false">IFERROR(VALUE(SUBSTITUTE(E5661,".",",")),E5661)</f>
        <v>41.99</v>
      </c>
      <c r="L5661" s="61" t="str">
        <f aca="false">IF(J5661="PosK",SUMIFS(K:K,J:J,"PosK",H:H,H5661),"")</f>
        <v/>
      </c>
      <c r="M5661" s="61" t="str">
        <f aca="false">IF(J5661="PosK",SUMIFS(K:K,J:J,"NegK",H:H,H5661),"")</f>
        <v/>
      </c>
      <c r="N5661" s="61" t="str">
        <f aca="false">IF(J5661="PosK",SUMIFS(K:K,J:J,"eDNA",H:H,H5661),"")</f>
        <v/>
      </c>
      <c r="P5661" s="62"/>
      <c r="T5661" s="63"/>
      <c r="W5661" s="64"/>
    </row>
    <row r="5662" customFormat="false" ht="14.25" hidden="false" customHeight="false" outlineLevel="0" collapsed="false">
      <c r="A5662" s="0" t="s">
        <v>877</v>
      </c>
      <c r="B5662" s="52" t="s">
        <v>1215</v>
      </c>
      <c r="C5662" s="52" t="s">
        <v>743</v>
      </c>
      <c r="D5662" s="53" t="n">
        <v>0.1</v>
      </c>
      <c r="E5662" s="53" t="n">
        <v>23.77</v>
      </c>
      <c r="F5662" s="0" t="s">
        <v>1406</v>
      </c>
      <c r="G5662" s="0" t="str">
        <f aca="false">LEFT(B5662,2)</f>
        <v>18</v>
      </c>
      <c r="H5662" s="0" t="str">
        <f aca="false">I5662&amp;"_"&amp;G5662&amp;"_"&amp;F5662</f>
        <v>LilleVandsalamander_18_20190122_DL2018048_BorupgaardGym_koersel1</v>
      </c>
      <c r="I5662" s="61" t="str">
        <f aca="false">MID(RIGHT(B5662,LEN(B5662)-3),1,FIND("_",RIGHT(B5662,LEN(B5662)-3))-1)</f>
        <v>LilleVandsalamander</v>
      </c>
      <c r="J5662" s="61" t="str">
        <f aca="false">TRIM(SUBSTITUTE(RIGHT(B5662,FIND(I5662,B5662)+1),"_",""))</f>
        <v>PosK</v>
      </c>
      <c r="K5662" s="0" t="n">
        <f aca="false">IFERROR(VALUE(SUBSTITUTE(E5662,".",",")),E5662)</f>
        <v>23.77</v>
      </c>
      <c r="L5662" s="61" t="n">
        <f aca="false">IF(J5662="PosK",SUMIFS(K:K,J:J,"PosK",H:H,H5662),"")</f>
        <v>23.77</v>
      </c>
      <c r="M5662" s="61" t="n">
        <f aca="false">IF(J5662="PosK",SUMIFS(K:K,J:J,"NegK",H:H,H5662),"")</f>
        <v>0</v>
      </c>
      <c r="N5662" s="61" t="n">
        <f aca="false">IF(J5662="PosK",SUMIFS(K:K,J:J,"eDNA",H:H,H5662),"")</f>
        <v>68.91</v>
      </c>
      <c r="P5662" s="62" t="n">
        <f aca="false">IF(K5664="No Ct",0,K5664)</f>
        <v>34.08</v>
      </c>
      <c r="Q5662" s="62" t="n">
        <f aca="false">IF(K5665="No Ct",0,K5665)</f>
        <v>34.83</v>
      </c>
      <c r="R5662" s="0" t="str">
        <f aca="false">IF(AND(L5662&gt;0,M5662=0),"Valid","Invalid")</f>
        <v>Valid</v>
      </c>
      <c r="S5662" s="0" t="str">
        <f aca="false">IF(OR(P5662&gt;1,Q5662&gt;1),"Present","Absent")</f>
        <v>Present</v>
      </c>
      <c r="T5662" s="63" t="str">
        <f aca="false">IF(OR(AND(P5662&gt;1,P5662&lt;41),AND(Q5662&gt;1,Q5662&lt;41)),"Ct&lt;41","Ct&gt;41")</f>
        <v>Ct&lt;41</v>
      </c>
      <c r="U5662" s="0" t="str">
        <f aca="false">I5662</f>
        <v>LilleVandsalamander</v>
      </c>
      <c r="V5662" s="0" t="str">
        <f aca="false">MID(F5662,10,9)</f>
        <v>DL2018048</v>
      </c>
      <c r="W5662" s="64" t="str">
        <f aca="false">V5662&amp;"_"&amp;U5662&amp;"_"&amp;R5662&amp;"_"&amp;S5662&amp;"_"&amp;T5662</f>
        <v>DL2018048_LilleVandsalamander_Valid_Present_Ct&lt;41</v>
      </c>
    </row>
    <row r="5663" customFormat="false" ht="14.25" hidden="false" customHeight="false" outlineLevel="0" collapsed="false">
      <c r="A5663" s="0" t="s">
        <v>879</v>
      </c>
      <c r="B5663" s="52" t="s">
        <v>1216</v>
      </c>
      <c r="C5663" s="52" t="s">
        <v>747</v>
      </c>
      <c r="D5663" s="53" t="n">
        <v>0.1</v>
      </c>
      <c r="E5663" s="53" t="s">
        <v>748</v>
      </c>
      <c r="F5663" s="0" t="s">
        <v>1406</v>
      </c>
      <c r="G5663" s="0" t="str">
        <f aca="false">LEFT(B5663,2)</f>
        <v>18</v>
      </c>
      <c r="H5663" s="0" t="str">
        <f aca="false">I5663&amp;"_"&amp;G5663&amp;"_"&amp;F5663</f>
        <v>LilleVandsalamander_18_20190122_DL2018048_BorupgaardGym_koersel1</v>
      </c>
      <c r="I5663" s="61" t="str">
        <f aca="false">MID(RIGHT(B5663,LEN(B5663)-3),1,FIND("_",RIGHT(B5663,LEN(B5663)-3))-1)</f>
        <v>LilleVandsalamander</v>
      </c>
      <c r="J5663" s="61" t="str">
        <f aca="false">TRIM(SUBSTITUTE(RIGHT(B5663,FIND(I5663,B5663)+1),"_",""))</f>
        <v>NegK</v>
      </c>
      <c r="K5663" s="0" t="str">
        <f aca="false">IFERROR(VALUE(SUBSTITUTE(E5663,".",",")),E5663)</f>
        <v>No Ct</v>
      </c>
      <c r="L5663" s="61" t="str">
        <f aca="false">IF(J5663="PosK",SUMIFS(K:K,J:J,"PosK",H:H,H5663),"")</f>
        <v/>
      </c>
      <c r="M5663" s="61" t="str">
        <f aca="false">IF(J5663="PosK",SUMIFS(K:K,J:J,"NegK",H:H,H5663),"")</f>
        <v/>
      </c>
      <c r="N5663" s="61" t="str">
        <f aca="false">IF(J5663="PosK",SUMIFS(K:K,J:J,"eDNA",H:H,H5663),"")</f>
        <v/>
      </c>
    </row>
    <row r="5664" customFormat="false" ht="14.25" hidden="false" customHeight="false" outlineLevel="0" collapsed="false">
      <c r="A5664" s="0" t="s">
        <v>881</v>
      </c>
      <c r="B5664" s="52" t="s">
        <v>1217</v>
      </c>
      <c r="C5664" s="52" t="s">
        <v>751</v>
      </c>
      <c r="D5664" s="53" t="n">
        <v>0.1</v>
      </c>
      <c r="E5664" s="53" t="n">
        <v>34.08</v>
      </c>
      <c r="F5664" s="0" t="s">
        <v>1406</v>
      </c>
      <c r="G5664" s="0" t="str">
        <f aca="false">LEFT(B5664,2)</f>
        <v>18</v>
      </c>
      <c r="H5664" s="0" t="str">
        <f aca="false">I5664&amp;"_"&amp;G5664&amp;"_"&amp;F5664</f>
        <v>LilleVandsalamander_18_20190122_DL2018048_BorupgaardGym_koersel1</v>
      </c>
      <c r="I5664" s="61" t="str">
        <f aca="false">MID(RIGHT(B5664,LEN(B5664)-3),1,FIND("_",RIGHT(B5664,LEN(B5664)-3))-1)</f>
        <v>LilleVandsalamander</v>
      </c>
      <c r="J5664" s="61" t="str">
        <f aca="false">TRIM(SUBSTITUTE(RIGHT(B5664,FIND(I5664,B5664)+1),"_",""))</f>
        <v>eDNA</v>
      </c>
      <c r="K5664" s="0" t="n">
        <f aca="false">IFERROR(VALUE(SUBSTITUTE(E5664,".",",")),E5664)</f>
        <v>34.08</v>
      </c>
      <c r="L5664" s="61" t="str">
        <f aca="false">IF(J5664="PosK",SUMIFS(K:K,J:J,"PosK",H:H,H5664),"")</f>
        <v/>
      </c>
      <c r="M5664" s="61" t="str">
        <f aca="false">IF(J5664="PosK",SUMIFS(K:K,J:J,"NegK",H:H,H5664),"")</f>
        <v/>
      </c>
      <c r="N5664" s="61" t="str">
        <f aca="false">IF(J5664="PosK",SUMIFS(K:K,J:J,"eDNA",H:H,H5664),"")</f>
        <v/>
      </c>
      <c r="Q5664" s="62"/>
    </row>
    <row r="5665" customFormat="false" ht="14.25" hidden="false" customHeight="false" outlineLevel="0" collapsed="false">
      <c r="A5665" s="0" t="s">
        <v>883</v>
      </c>
      <c r="B5665" s="52" t="s">
        <v>1217</v>
      </c>
      <c r="C5665" s="52" t="s">
        <v>751</v>
      </c>
      <c r="D5665" s="53" t="n">
        <v>0.1</v>
      </c>
      <c r="E5665" s="53" t="n">
        <v>34.83</v>
      </c>
      <c r="F5665" s="0" t="s">
        <v>1406</v>
      </c>
      <c r="G5665" s="0" t="str">
        <f aca="false">LEFT(B5665,2)</f>
        <v>18</v>
      </c>
      <c r="H5665" s="0" t="str">
        <f aca="false">I5665&amp;"_"&amp;G5665&amp;"_"&amp;F5665</f>
        <v>LilleVandsalamander_18_20190122_DL2018048_BorupgaardGym_koersel1</v>
      </c>
      <c r="I5665" s="61" t="str">
        <f aca="false">MID(RIGHT(B5665,LEN(B5665)-3),1,FIND("_",RIGHT(B5665,LEN(B5665)-3))-1)</f>
        <v>LilleVandsalamander</v>
      </c>
      <c r="J5665" s="61" t="str">
        <f aca="false">TRIM(SUBSTITUTE(RIGHT(B5665,FIND(I5665,B5665)+1),"_",""))</f>
        <v>eDNA</v>
      </c>
      <c r="K5665" s="0" t="n">
        <f aca="false">IFERROR(VALUE(SUBSTITUTE(E5665,".",",")),E5665)</f>
        <v>34.83</v>
      </c>
      <c r="L5665" s="61" t="str">
        <f aca="false">IF(J5665="PosK",SUMIFS(K:K,J:J,"PosK",H:H,H5665),"")</f>
        <v/>
      </c>
      <c r="M5665" s="61" t="str">
        <f aca="false">IF(J5665="PosK",SUMIFS(K:K,J:J,"NegK",H:H,H5665),"")</f>
        <v/>
      </c>
      <c r="N5665" s="61" t="str">
        <f aca="false">IF(J5665="PosK",SUMIFS(K:K,J:J,"eDNA",H:H,H5665),"")</f>
        <v/>
      </c>
      <c r="P5665" s="62"/>
      <c r="T5665" s="63"/>
      <c r="W5665" s="64"/>
    </row>
    <row r="5666" customFormat="false" ht="14.25" hidden="false" customHeight="false" outlineLevel="0" collapsed="false">
      <c r="A5666" s="0" t="s">
        <v>884</v>
      </c>
      <c r="B5666" s="52" t="s">
        <v>1002</v>
      </c>
      <c r="C5666" s="52" t="s">
        <v>743</v>
      </c>
      <c r="D5666" s="53" t="n">
        <v>0.1</v>
      </c>
      <c r="E5666" s="53" t="n">
        <v>24.27</v>
      </c>
      <c r="F5666" s="0" t="s">
        <v>1406</v>
      </c>
      <c r="G5666" s="0" t="str">
        <f aca="false">LEFT(B5666,2)</f>
        <v>19</v>
      </c>
      <c r="H5666" s="0" t="str">
        <f aca="false">I5666&amp;"_"&amp;G5666&amp;"_"&amp;F5666</f>
        <v>LilleVandsalamander_19_20190122_DL2018048_BorupgaardGym_koersel1</v>
      </c>
      <c r="I5666" s="61" t="str">
        <f aca="false">MID(RIGHT(B5666,LEN(B5666)-3),1,FIND("_",RIGHT(B5666,LEN(B5666)-3))-1)</f>
        <v>LilleVandsalamander</v>
      </c>
      <c r="J5666" s="61" t="str">
        <f aca="false">TRIM(SUBSTITUTE(RIGHT(B5666,FIND(I5666,B5666)+1),"_",""))</f>
        <v>PosK</v>
      </c>
      <c r="K5666" s="0" t="n">
        <f aca="false">IFERROR(VALUE(SUBSTITUTE(E5666,".",",")),E5666)</f>
        <v>24.27</v>
      </c>
      <c r="L5666" s="61" t="n">
        <f aca="false">IF(J5666="PosK",SUMIFS(K:K,J:J,"PosK",H:H,H5666),"")</f>
        <v>24.27</v>
      </c>
      <c r="M5666" s="61" t="n">
        <f aca="false">IF(J5666="PosK",SUMIFS(K:K,J:J,"NegK",H:H,H5666),"")</f>
        <v>0</v>
      </c>
      <c r="N5666" s="61" t="n">
        <f aca="false">IF(J5666="PosK",SUMIFS(K:K,J:J,"eDNA",H:H,H5666),"")</f>
        <v>71.05</v>
      </c>
      <c r="P5666" s="62" t="n">
        <f aca="false">IF(K5668="No Ct",0,K5668)</f>
        <v>35.52</v>
      </c>
      <c r="Q5666" s="62" t="n">
        <f aca="false">IF(K5669="No Ct",0,K5669)</f>
        <v>35.53</v>
      </c>
      <c r="R5666" s="0" t="str">
        <f aca="false">IF(AND(L5666&gt;0,M5666=0),"Valid","Invalid")</f>
        <v>Valid</v>
      </c>
      <c r="S5666" s="0" t="str">
        <f aca="false">IF(OR(P5666&gt;1,Q5666&gt;1),"Present","Absent")</f>
        <v>Present</v>
      </c>
      <c r="T5666" s="63" t="str">
        <f aca="false">IF(OR(AND(P5666&gt;1,P5666&lt;41),AND(Q5666&gt;1,Q5666&lt;41)),"Ct&lt;41","Ct&gt;41")</f>
        <v>Ct&lt;41</v>
      </c>
      <c r="U5666" s="0" t="str">
        <f aca="false">I5666</f>
        <v>LilleVandsalamander</v>
      </c>
      <c r="V5666" s="0" t="str">
        <f aca="false">MID(F5666,10,9)</f>
        <v>DL2018048</v>
      </c>
      <c r="W5666" s="64" t="str">
        <f aca="false">V5666&amp;"_"&amp;U5666&amp;"_"&amp;R5666&amp;"_"&amp;S5666&amp;"_"&amp;T5666</f>
        <v>DL2018048_LilleVandsalamander_Valid_Present_Ct&lt;41</v>
      </c>
    </row>
    <row r="5667" customFormat="false" ht="14.25" hidden="false" customHeight="false" outlineLevel="0" collapsed="false">
      <c r="A5667" s="0" t="s">
        <v>886</v>
      </c>
      <c r="B5667" s="52" t="s">
        <v>1003</v>
      </c>
      <c r="C5667" s="52" t="s">
        <v>747</v>
      </c>
      <c r="D5667" s="53" t="n">
        <v>0.1</v>
      </c>
      <c r="E5667" s="53" t="s">
        <v>748</v>
      </c>
      <c r="F5667" s="0" t="s">
        <v>1406</v>
      </c>
      <c r="G5667" s="0" t="str">
        <f aca="false">LEFT(B5667,2)</f>
        <v>19</v>
      </c>
      <c r="H5667" s="0" t="str">
        <f aca="false">I5667&amp;"_"&amp;G5667&amp;"_"&amp;F5667</f>
        <v>LilleVandsalamander_19_20190122_DL2018048_BorupgaardGym_koersel1</v>
      </c>
      <c r="I5667" s="61" t="str">
        <f aca="false">MID(RIGHT(B5667,LEN(B5667)-3),1,FIND("_",RIGHT(B5667,LEN(B5667)-3))-1)</f>
        <v>LilleVandsalamander</v>
      </c>
      <c r="J5667" s="61" t="str">
        <f aca="false">TRIM(SUBSTITUTE(RIGHT(B5667,FIND(I5667,B5667)+1),"_",""))</f>
        <v>NegK</v>
      </c>
      <c r="K5667" s="0" t="str">
        <f aca="false">IFERROR(VALUE(SUBSTITUTE(E5667,".",",")),E5667)</f>
        <v>No Ct</v>
      </c>
      <c r="L5667" s="61" t="str">
        <f aca="false">IF(J5667="PosK",SUMIFS(K:K,J:J,"PosK",H:H,H5667),"")</f>
        <v/>
      </c>
      <c r="M5667" s="61" t="str">
        <f aca="false">IF(J5667="PosK",SUMIFS(K:K,J:J,"NegK",H:H,H5667),"")</f>
        <v/>
      </c>
      <c r="N5667" s="61" t="str">
        <f aca="false">IF(J5667="PosK",SUMIFS(K:K,J:J,"eDNA",H:H,H5667),"")</f>
        <v/>
      </c>
    </row>
    <row r="5668" customFormat="false" ht="14.25" hidden="false" customHeight="false" outlineLevel="0" collapsed="false">
      <c r="A5668" s="0" t="s">
        <v>888</v>
      </c>
      <c r="B5668" s="52" t="s">
        <v>1004</v>
      </c>
      <c r="C5668" s="52" t="s">
        <v>751</v>
      </c>
      <c r="D5668" s="53" t="n">
        <v>0.1</v>
      </c>
      <c r="E5668" s="53" t="n">
        <v>35.52</v>
      </c>
      <c r="F5668" s="0" t="s">
        <v>1406</v>
      </c>
      <c r="G5668" s="0" t="str">
        <f aca="false">LEFT(B5668,2)</f>
        <v>19</v>
      </c>
      <c r="H5668" s="0" t="str">
        <f aca="false">I5668&amp;"_"&amp;G5668&amp;"_"&amp;F5668</f>
        <v>LilleVandsalamander_19_20190122_DL2018048_BorupgaardGym_koersel1</v>
      </c>
      <c r="I5668" s="61" t="str">
        <f aca="false">MID(RIGHT(B5668,LEN(B5668)-3),1,FIND("_",RIGHT(B5668,LEN(B5668)-3))-1)</f>
        <v>LilleVandsalamander</v>
      </c>
      <c r="J5668" s="61" t="str">
        <f aca="false">TRIM(SUBSTITUTE(RIGHT(B5668,FIND(I5668,B5668)+1),"_",""))</f>
        <v>eDNA</v>
      </c>
      <c r="K5668" s="0" t="n">
        <f aca="false">IFERROR(VALUE(SUBSTITUTE(E5668,".",",")),E5668)</f>
        <v>35.52</v>
      </c>
      <c r="L5668" s="61" t="str">
        <f aca="false">IF(J5668="PosK",SUMIFS(K:K,J:J,"PosK",H:H,H5668),"")</f>
        <v/>
      </c>
      <c r="M5668" s="61" t="str">
        <f aca="false">IF(J5668="PosK",SUMIFS(K:K,J:J,"NegK",H:H,H5668),"")</f>
        <v/>
      </c>
      <c r="N5668" s="61" t="str">
        <f aca="false">IF(J5668="PosK",SUMIFS(K:K,J:J,"eDNA",H:H,H5668),"")</f>
        <v/>
      </c>
      <c r="Q5668" s="62"/>
    </row>
    <row r="5669" customFormat="false" ht="14.25" hidden="false" customHeight="false" outlineLevel="0" collapsed="false">
      <c r="A5669" s="0" t="s">
        <v>890</v>
      </c>
      <c r="B5669" s="52" t="s">
        <v>1004</v>
      </c>
      <c r="C5669" s="52" t="s">
        <v>751</v>
      </c>
      <c r="D5669" s="53" t="n">
        <v>0.1</v>
      </c>
      <c r="E5669" s="53" t="n">
        <v>35.53</v>
      </c>
      <c r="F5669" s="0" t="s">
        <v>1406</v>
      </c>
      <c r="G5669" s="0" t="str">
        <f aca="false">LEFT(B5669,2)</f>
        <v>19</v>
      </c>
      <c r="H5669" s="0" t="str">
        <f aca="false">I5669&amp;"_"&amp;G5669&amp;"_"&amp;F5669</f>
        <v>LilleVandsalamander_19_20190122_DL2018048_BorupgaardGym_koersel1</v>
      </c>
      <c r="I5669" s="61" t="str">
        <f aca="false">MID(RIGHT(B5669,LEN(B5669)-3),1,FIND("_",RIGHT(B5669,LEN(B5669)-3))-1)</f>
        <v>LilleVandsalamander</v>
      </c>
      <c r="J5669" s="61" t="str">
        <f aca="false">TRIM(SUBSTITUTE(RIGHT(B5669,FIND(I5669,B5669)+1),"_",""))</f>
        <v>eDNA</v>
      </c>
      <c r="K5669" s="0" t="n">
        <f aca="false">IFERROR(VALUE(SUBSTITUTE(E5669,".",",")),E5669)</f>
        <v>35.53</v>
      </c>
      <c r="L5669" s="61" t="str">
        <f aca="false">IF(J5669="PosK",SUMIFS(K:K,J:J,"PosK",H:H,H5669),"")</f>
        <v/>
      </c>
      <c r="M5669" s="61" t="str">
        <f aca="false">IF(J5669="PosK",SUMIFS(K:K,J:J,"NegK",H:H,H5669),"")</f>
        <v/>
      </c>
      <c r="N5669" s="61" t="str">
        <f aca="false">IF(J5669="PosK",SUMIFS(K:K,J:J,"eDNA",H:H,H5669),"")</f>
        <v/>
      </c>
      <c r="P5669" s="62"/>
      <c r="T5669" s="63"/>
      <c r="W5669" s="64"/>
    </row>
    <row r="5670" customFormat="false" ht="14.25" hidden="false" customHeight="false" outlineLevel="0" collapsed="false">
      <c r="A5670" s="0" t="s">
        <v>891</v>
      </c>
      <c r="B5670" s="52" t="s">
        <v>1218</v>
      </c>
      <c r="C5670" s="52" t="s">
        <v>743</v>
      </c>
      <c r="D5670" s="53" t="n">
        <v>0.1</v>
      </c>
      <c r="E5670" s="53" t="n">
        <v>32.11</v>
      </c>
      <c r="F5670" s="0" t="s">
        <v>1406</v>
      </c>
      <c r="G5670" s="0" t="str">
        <f aca="false">LEFT(B5670,2)</f>
        <v>20</v>
      </c>
      <c r="H5670" s="0" t="str">
        <f aca="false">I5670&amp;"_"&amp;G5670&amp;"_"&amp;F5670</f>
        <v>Skalle_20_20190122_DL2018048_BorupgaardGym_koersel1</v>
      </c>
      <c r="I5670" s="61" t="str">
        <f aca="false">MID(RIGHT(B5670,LEN(B5670)-3),1,FIND("_",RIGHT(B5670,LEN(B5670)-3))-1)</f>
        <v>Skalle</v>
      </c>
      <c r="J5670" s="61" t="str">
        <f aca="false">TRIM(SUBSTITUTE(RIGHT(B5670,FIND(I5670,B5670)+1),"_",""))</f>
        <v>PosK</v>
      </c>
      <c r="K5670" s="0" t="n">
        <f aca="false">IFERROR(VALUE(SUBSTITUTE(E5670,".",",")),E5670)</f>
        <v>32.11</v>
      </c>
      <c r="L5670" s="61" t="n">
        <f aca="false">IF(J5670="PosK",SUMIFS(K:K,J:J,"PosK",H:H,H5670),"")</f>
        <v>32.11</v>
      </c>
      <c r="M5670" s="61" t="n">
        <f aca="false">IF(J5670="PosK",SUMIFS(K:K,J:J,"NegK",H:H,H5670),"")</f>
        <v>0</v>
      </c>
      <c r="N5670" s="61" t="n">
        <f aca="false">IF(J5670="PosK",SUMIFS(K:K,J:J,"eDNA",H:H,H5670),"")</f>
        <v>0</v>
      </c>
      <c r="P5670" s="62" t="n">
        <f aca="false">IF(K5672="No Ct",0,K5672)</f>
        <v>0</v>
      </c>
      <c r="Q5670" s="62" t="n">
        <f aca="false">IF(K5673="No Ct",0,K5673)</f>
        <v>0</v>
      </c>
      <c r="R5670" s="0" t="str">
        <f aca="false">IF(AND(L5670&gt;0,M5670=0),"Valid","Invalid")</f>
        <v>Valid</v>
      </c>
      <c r="S5670" s="0" t="str">
        <f aca="false">IF(OR(P5670&gt;1,Q5670&gt;1),"Present","Absent")</f>
        <v>Absent</v>
      </c>
      <c r="T5670" s="63" t="str">
        <f aca="false">IF(OR(AND(P5670&gt;1,P5670&lt;41),AND(Q5670&gt;1,Q5670&lt;41)),"Ct&lt;41","Ct&gt;41")</f>
        <v>Ct&gt;41</v>
      </c>
      <c r="U5670" s="0" t="str">
        <f aca="false">I5670</f>
        <v>Skalle</v>
      </c>
      <c r="V5670" s="0" t="str">
        <f aca="false">MID(F5670,10,9)</f>
        <v>DL2018048</v>
      </c>
      <c r="W5670" s="64" t="str">
        <f aca="false">V5670&amp;"_"&amp;U5670&amp;"_"&amp;R5670&amp;"_"&amp;S5670&amp;"_"&amp;T5670</f>
        <v>DL2018048_Skalle_Valid_Absent_Ct&gt;41</v>
      </c>
    </row>
    <row r="5671" customFormat="false" ht="14.25" hidden="false" customHeight="false" outlineLevel="0" collapsed="false">
      <c r="A5671" s="0" t="s">
        <v>893</v>
      </c>
      <c r="B5671" s="52" t="s">
        <v>1219</v>
      </c>
      <c r="C5671" s="52" t="s">
        <v>747</v>
      </c>
      <c r="D5671" s="53" t="n">
        <v>0.1</v>
      </c>
      <c r="E5671" s="53" t="s">
        <v>748</v>
      </c>
      <c r="F5671" s="0" t="s">
        <v>1406</v>
      </c>
      <c r="G5671" s="0" t="str">
        <f aca="false">LEFT(B5671,2)</f>
        <v>20</v>
      </c>
      <c r="H5671" s="0" t="str">
        <f aca="false">I5671&amp;"_"&amp;G5671&amp;"_"&amp;F5671</f>
        <v>Skalle_20_20190122_DL2018048_BorupgaardGym_koersel1</v>
      </c>
      <c r="I5671" s="61" t="str">
        <f aca="false">MID(RIGHT(B5671,LEN(B5671)-3),1,FIND("_",RIGHT(B5671,LEN(B5671)-3))-1)</f>
        <v>Skalle</v>
      </c>
      <c r="J5671" s="61" t="str">
        <f aca="false">TRIM(SUBSTITUTE(RIGHT(B5671,FIND(I5671,B5671)+1),"_",""))</f>
        <v>NegK</v>
      </c>
      <c r="K5671" s="0" t="str">
        <f aca="false">IFERROR(VALUE(SUBSTITUTE(E5671,".",",")),E5671)</f>
        <v>No Ct</v>
      </c>
      <c r="L5671" s="61" t="str">
        <f aca="false">IF(J5671="PosK",SUMIFS(K:K,J:J,"PosK",H:H,H5671),"")</f>
        <v/>
      </c>
      <c r="M5671" s="61" t="str">
        <f aca="false">IF(J5671="PosK",SUMIFS(K:K,J:J,"NegK",H:H,H5671),"")</f>
        <v/>
      </c>
      <c r="N5671" s="61" t="str">
        <f aca="false">IF(J5671="PosK",SUMIFS(K:K,J:J,"eDNA",H:H,H5671),"")</f>
        <v/>
      </c>
    </row>
    <row r="5672" customFormat="false" ht="14.25" hidden="false" customHeight="false" outlineLevel="0" collapsed="false">
      <c r="A5672" s="0" t="s">
        <v>895</v>
      </c>
      <c r="B5672" s="52" t="s">
        <v>1220</v>
      </c>
      <c r="C5672" s="52" t="s">
        <v>751</v>
      </c>
      <c r="D5672" s="53" t="n">
        <v>0.1</v>
      </c>
      <c r="E5672" s="53" t="s">
        <v>748</v>
      </c>
      <c r="F5672" s="0" t="s">
        <v>1406</v>
      </c>
      <c r="G5672" s="0" t="str">
        <f aca="false">LEFT(B5672,2)</f>
        <v>20</v>
      </c>
      <c r="H5672" s="0" t="str">
        <f aca="false">I5672&amp;"_"&amp;G5672&amp;"_"&amp;F5672</f>
        <v>Skalle_20_20190122_DL2018048_BorupgaardGym_koersel1</v>
      </c>
      <c r="I5672" s="61" t="str">
        <f aca="false">MID(RIGHT(B5672,LEN(B5672)-3),1,FIND("_",RIGHT(B5672,LEN(B5672)-3))-1)</f>
        <v>Skalle</v>
      </c>
      <c r="J5672" s="61" t="str">
        <f aca="false">TRIM(SUBSTITUTE(RIGHT(B5672,FIND(I5672,B5672)+1),"_",""))</f>
        <v>eDNA</v>
      </c>
      <c r="K5672" s="0" t="str">
        <f aca="false">IFERROR(VALUE(SUBSTITUTE(E5672,".",",")),E5672)</f>
        <v>No Ct</v>
      </c>
      <c r="L5672" s="61" t="str">
        <f aca="false">IF(J5672="PosK",SUMIFS(K:K,J:J,"PosK",H:H,H5672),"")</f>
        <v/>
      </c>
      <c r="M5672" s="61" t="str">
        <f aca="false">IF(J5672="PosK",SUMIFS(K:K,J:J,"NegK",H:H,H5672),"")</f>
        <v/>
      </c>
      <c r="N5672" s="61" t="str">
        <f aca="false">IF(J5672="PosK",SUMIFS(K:K,J:J,"eDNA",H:H,H5672),"")</f>
        <v/>
      </c>
      <c r="Q5672" s="62"/>
    </row>
    <row r="5673" customFormat="false" ht="14.25" hidden="false" customHeight="false" outlineLevel="0" collapsed="false">
      <c r="A5673" s="0" t="s">
        <v>897</v>
      </c>
      <c r="B5673" s="52" t="s">
        <v>1220</v>
      </c>
      <c r="C5673" s="52" t="s">
        <v>751</v>
      </c>
      <c r="D5673" s="53" t="n">
        <v>0.1</v>
      </c>
      <c r="E5673" s="53" t="s">
        <v>748</v>
      </c>
      <c r="F5673" s="0" t="s">
        <v>1406</v>
      </c>
      <c r="G5673" s="0" t="str">
        <f aca="false">LEFT(B5673,2)</f>
        <v>20</v>
      </c>
      <c r="H5673" s="0" t="str">
        <f aca="false">I5673&amp;"_"&amp;G5673&amp;"_"&amp;F5673</f>
        <v>Skalle_20_20190122_DL2018048_BorupgaardGym_koersel1</v>
      </c>
      <c r="I5673" s="61" t="str">
        <f aca="false">MID(RIGHT(B5673,LEN(B5673)-3),1,FIND("_",RIGHT(B5673,LEN(B5673)-3))-1)</f>
        <v>Skalle</v>
      </c>
      <c r="J5673" s="61" t="str">
        <f aca="false">TRIM(SUBSTITUTE(RIGHT(B5673,FIND(I5673,B5673)+1),"_",""))</f>
        <v>eDNA</v>
      </c>
      <c r="K5673" s="0" t="str">
        <f aca="false">IFERROR(VALUE(SUBSTITUTE(E5673,".",",")),E5673)</f>
        <v>No Ct</v>
      </c>
      <c r="L5673" s="61" t="str">
        <f aca="false">IF(J5673="PosK",SUMIFS(K:K,J:J,"PosK",H:H,H5673),"")</f>
        <v/>
      </c>
      <c r="M5673" s="61" t="str">
        <f aca="false">IF(J5673="PosK",SUMIFS(K:K,J:J,"NegK",H:H,H5673),"")</f>
        <v/>
      </c>
      <c r="N5673" s="61" t="str">
        <f aca="false">IF(J5673="PosK",SUMIFS(K:K,J:J,"eDNA",H:H,H5673),"")</f>
        <v/>
      </c>
      <c r="P5673" s="62"/>
      <c r="T5673" s="63"/>
      <c r="W5673" s="64"/>
    </row>
    <row r="5674" customFormat="false" ht="14.25" hidden="false" customHeight="false" outlineLevel="0" collapsed="false">
      <c r="A5674" s="0" t="s">
        <v>898</v>
      </c>
      <c r="B5674" s="52" t="s">
        <v>1008</v>
      </c>
      <c r="C5674" s="52" t="s">
        <v>743</v>
      </c>
      <c r="D5674" s="53" t="n">
        <v>0.1</v>
      </c>
      <c r="E5674" s="53" t="n">
        <v>30.23</v>
      </c>
      <c r="F5674" s="0" t="s">
        <v>1406</v>
      </c>
      <c r="G5674" s="0" t="str">
        <f aca="false">LEFT(B5674,2)</f>
        <v>21</v>
      </c>
      <c r="H5674" s="0" t="str">
        <f aca="false">I5674&amp;"_"&amp;G5674&amp;"_"&amp;F5674</f>
        <v>Skalle_21_20190122_DL2018048_BorupgaardGym_koersel1</v>
      </c>
      <c r="I5674" s="61" t="str">
        <f aca="false">MID(RIGHT(B5674,LEN(B5674)-3),1,FIND("_",RIGHT(B5674,LEN(B5674)-3))-1)</f>
        <v>Skalle</v>
      </c>
      <c r="J5674" s="61" t="str">
        <f aca="false">TRIM(SUBSTITUTE(RIGHT(B5674,FIND(I5674,B5674)+1),"_",""))</f>
        <v>PosK</v>
      </c>
      <c r="K5674" s="0" t="n">
        <f aca="false">IFERROR(VALUE(SUBSTITUTE(E5674,".",",")),E5674)</f>
        <v>30.23</v>
      </c>
      <c r="L5674" s="61" t="n">
        <f aca="false">IF(J5674="PosK",SUMIFS(K:K,J:J,"PosK",H:H,H5674),"")</f>
        <v>30.23</v>
      </c>
      <c r="M5674" s="61" t="n">
        <f aca="false">IF(J5674="PosK",SUMIFS(K:K,J:J,"NegK",H:H,H5674),"")</f>
        <v>0</v>
      </c>
      <c r="N5674" s="61" t="n">
        <f aca="false">IF(J5674="PosK",SUMIFS(K:K,J:J,"eDNA",H:H,H5674),"")</f>
        <v>0</v>
      </c>
      <c r="P5674" s="62" t="n">
        <f aca="false">IF(K5676="No Ct",0,K5676)</f>
        <v>0</v>
      </c>
      <c r="Q5674" s="62" t="n">
        <f aca="false">IF(K5677="No Ct",0,K5677)</f>
        <v>0</v>
      </c>
      <c r="R5674" s="0" t="str">
        <f aca="false">IF(AND(L5674&gt;0,M5674=0),"Valid","Invalid")</f>
        <v>Valid</v>
      </c>
      <c r="S5674" s="0" t="str">
        <f aca="false">IF(OR(P5674&gt;1,Q5674&gt;1),"Present","Absent")</f>
        <v>Absent</v>
      </c>
      <c r="T5674" s="63" t="str">
        <f aca="false">IF(OR(AND(P5674&gt;1,P5674&lt;41),AND(Q5674&gt;1,Q5674&lt;41)),"Ct&lt;41","Ct&gt;41")</f>
        <v>Ct&gt;41</v>
      </c>
      <c r="U5674" s="0" t="str">
        <f aca="false">I5674</f>
        <v>Skalle</v>
      </c>
      <c r="V5674" s="0" t="str">
        <f aca="false">MID(F5674,10,9)</f>
        <v>DL2018048</v>
      </c>
      <c r="W5674" s="64" t="str">
        <f aca="false">V5674&amp;"_"&amp;U5674&amp;"_"&amp;R5674&amp;"_"&amp;S5674&amp;"_"&amp;T5674</f>
        <v>DL2018048_Skalle_Valid_Absent_Ct&gt;41</v>
      </c>
    </row>
    <row r="5675" customFormat="false" ht="14.25" hidden="false" customHeight="false" outlineLevel="0" collapsed="false">
      <c r="A5675" s="0" t="s">
        <v>900</v>
      </c>
      <c r="B5675" s="52" t="s">
        <v>1009</v>
      </c>
      <c r="C5675" s="52" t="s">
        <v>747</v>
      </c>
      <c r="D5675" s="53" t="n">
        <v>0.1</v>
      </c>
      <c r="E5675" s="53" t="s">
        <v>748</v>
      </c>
      <c r="F5675" s="0" t="s">
        <v>1406</v>
      </c>
      <c r="G5675" s="0" t="str">
        <f aca="false">LEFT(B5675,2)</f>
        <v>21</v>
      </c>
      <c r="H5675" s="0" t="str">
        <f aca="false">I5675&amp;"_"&amp;G5675&amp;"_"&amp;F5675</f>
        <v>Skalle_21_20190122_DL2018048_BorupgaardGym_koersel1</v>
      </c>
      <c r="I5675" s="61" t="str">
        <f aca="false">MID(RIGHT(B5675,LEN(B5675)-3),1,FIND("_",RIGHT(B5675,LEN(B5675)-3))-1)</f>
        <v>Skalle</v>
      </c>
      <c r="J5675" s="61" t="str">
        <f aca="false">TRIM(SUBSTITUTE(RIGHT(B5675,FIND(I5675,B5675)+1),"_",""))</f>
        <v>NegK</v>
      </c>
      <c r="K5675" s="0" t="str">
        <f aca="false">IFERROR(VALUE(SUBSTITUTE(E5675,".",",")),E5675)</f>
        <v>No Ct</v>
      </c>
      <c r="L5675" s="61" t="str">
        <f aca="false">IF(J5675="PosK",SUMIFS(K:K,J:J,"PosK",H:H,H5675),"")</f>
        <v/>
      </c>
      <c r="M5675" s="61" t="str">
        <f aca="false">IF(J5675="PosK",SUMIFS(K:K,J:J,"NegK",H:H,H5675),"")</f>
        <v/>
      </c>
      <c r="N5675" s="61" t="str">
        <f aca="false">IF(J5675="PosK",SUMIFS(K:K,J:J,"eDNA",H:H,H5675),"")</f>
        <v/>
      </c>
    </row>
    <row r="5676" customFormat="false" ht="14.25" hidden="false" customHeight="false" outlineLevel="0" collapsed="false">
      <c r="A5676" s="0" t="s">
        <v>902</v>
      </c>
      <c r="B5676" s="52" t="s">
        <v>1010</v>
      </c>
      <c r="C5676" s="52" t="s">
        <v>751</v>
      </c>
      <c r="D5676" s="53" t="n">
        <v>0.1</v>
      </c>
      <c r="E5676" s="53" t="s">
        <v>748</v>
      </c>
      <c r="F5676" s="0" t="s">
        <v>1406</v>
      </c>
      <c r="G5676" s="0" t="str">
        <f aca="false">LEFT(B5676,2)</f>
        <v>21</v>
      </c>
      <c r="H5676" s="0" t="str">
        <f aca="false">I5676&amp;"_"&amp;G5676&amp;"_"&amp;F5676</f>
        <v>Skalle_21_20190122_DL2018048_BorupgaardGym_koersel1</v>
      </c>
      <c r="I5676" s="61" t="str">
        <f aca="false">MID(RIGHT(B5676,LEN(B5676)-3),1,FIND("_",RIGHT(B5676,LEN(B5676)-3))-1)</f>
        <v>Skalle</v>
      </c>
      <c r="J5676" s="61" t="str">
        <f aca="false">TRIM(SUBSTITUTE(RIGHT(B5676,FIND(I5676,B5676)+1),"_",""))</f>
        <v>eDNA</v>
      </c>
      <c r="K5676" s="0" t="str">
        <f aca="false">IFERROR(VALUE(SUBSTITUTE(E5676,".",",")),E5676)</f>
        <v>No Ct</v>
      </c>
      <c r="L5676" s="61" t="str">
        <f aca="false">IF(J5676="PosK",SUMIFS(K:K,J:J,"PosK",H:H,H5676),"")</f>
        <v/>
      </c>
      <c r="M5676" s="61" t="str">
        <f aca="false">IF(J5676="PosK",SUMIFS(K:K,J:J,"NegK",H:H,H5676),"")</f>
        <v/>
      </c>
      <c r="N5676" s="61" t="str">
        <f aca="false">IF(J5676="PosK",SUMIFS(K:K,J:J,"eDNA",H:H,H5676),"")</f>
        <v/>
      </c>
      <c r="Q5676" s="62"/>
    </row>
    <row r="5677" customFormat="false" ht="14.25" hidden="false" customHeight="false" outlineLevel="0" collapsed="false">
      <c r="A5677" s="0" t="s">
        <v>904</v>
      </c>
      <c r="B5677" s="52" t="s">
        <v>1010</v>
      </c>
      <c r="C5677" s="52" t="s">
        <v>751</v>
      </c>
      <c r="D5677" s="53" t="n">
        <v>0.1</v>
      </c>
      <c r="E5677" s="53" t="s">
        <v>748</v>
      </c>
      <c r="F5677" s="0" t="s">
        <v>1406</v>
      </c>
      <c r="G5677" s="0" t="str">
        <f aca="false">LEFT(B5677,2)</f>
        <v>21</v>
      </c>
      <c r="H5677" s="0" t="str">
        <f aca="false">I5677&amp;"_"&amp;G5677&amp;"_"&amp;F5677</f>
        <v>Skalle_21_20190122_DL2018048_BorupgaardGym_koersel1</v>
      </c>
      <c r="I5677" s="61" t="str">
        <f aca="false">MID(RIGHT(B5677,LEN(B5677)-3),1,FIND("_",RIGHT(B5677,LEN(B5677)-3))-1)</f>
        <v>Skalle</v>
      </c>
      <c r="J5677" s="61" t="str">
        <f aca="false">TRIM(SUBSTITUTE(RIGHT(B5677,FIND(I5677,B5677)+1),"_",""))</f>
        <v>eDNA</v>
      </c>
      <c r="K5677" s="0" t="str">
        <f aca="false">IFERROR(VALUE(SUBSTITUTE(E5677,".",",")),E5677)</f>
        <v>No Ct</v>
      </c>
      <c r="L5677" s="61" t="str">
        <f aca="false">IF(J5677="PosK",SUMIFS(K:K,J:J,"PosK",H:H,H5677),"")</f>
        <v/>
      </c>
      <c r="M5677" s="61" t="str">
        <f aca="false">IF(J5677="PosK",SUMIFS(K:K,J:J,"NegK",H:H,H5677),"")</f>
        <v/>
      </c>
      <c r="N5677" s="61" t="str">
        <f aca="false">IF(J5677="PosK",SUMIFS(K:K,J:J,"eDNA",H:H,H5677),"")</f>
        <v/>
      </c>
      <c r="P5677" s="62"/>
      <c r="T5677" s="63"/>
      <c r="W5677" s="64"/>
    </row>
    <row r="5678" customFormat="false" ht="14.25" hidden="false" customHeight="false" outlineLevel="0" collapsed="false">
      <c r="A5678" s="0" t="s">
        <v>905</v>
      </c>
      <c r="B5678" s="52" t="s">
        <v>1221</v>
      </c>
      <c r="C5678" s="52" t="s">
        <v>743</v>
      </c>
      <c r="D5678" s="53" t="n">
        <v>0.1</v>
      </c>
      <c r="E5678" s="53" t="n">
        <v>35.59</v>
      </c>
      <c r="F5678" s="0" t="s">
        <v>1406</v>
      </c>
      <c r="G5678" s="0" t="str">
        <f aca="false">LEFT(B5678,2)</f>
        <v>22</v>
      </c>
      <c r="H5678" s="0" t="str">
        <f aca="false">I5678&amp;"_"&amp;G5678&amp;"_"&amp;F5678</f>
        <v>Karusse_22_20190122_DL2018048_BorupgaardGym_koersel1</v>
      </c>
      <c r="I5678" s="61" t="str">
        <f aca="false">MID(RIGHT(B5678,LEN(B5678)-3),1,FIND("_",RIGHT(B5678,LEN(B5678)-3))-1)</f>
        <v>Karusse</v>
      </c>
      <c r="J5678" s="61" t="str">
        <f aca="false">TRIM(SUBSTITUTE(RIGHT(B5678,FIND(I5678,B5678)+1),"_",""))</f>
        <v>PosK</v>
      </c>
      <c r="K5678" s="0" t="n">
        <f aca="false">IFERROR(VALUE(SUBSTITUTE(E5678,".",",")),E5678)</f>
        <v>35.59</v>
      </c>
      <c r="L5678" s="61" t="n">
        <f aca="false">IF(J5678="PosK",SUMIFS(K:K,J:J,"PosK",H:H,H5678),"")</f>
        <v>35.59</v>
      </c>
      <c r="M5678" s="61" t="n">
        <f aca="false">IF(J5678="PosK",SUMIFS(K:K,J:J,"NegK",H:H,H5678),"")</f>
        <v>0</v>
      </c>
      <c r="N5678" s="61" t="n">
        <f aca="false">IF(J5678="PosK",SUMIFS(K:K,J:J,"eDNA",H:H,H5678),"")</f>
        <v>74.54</v>
      </c>
      <c r="P5678" s="62" t="n">
        <f aca="false">IF(K5680="No Ct",0,K5680)</f>
        <v>36.77</v>
      </c>
      <c r="Q5678" s="62" t="n">
        <f aca="false">IF(K5681="No Ct",0,K5681)</f>
        <v>37.77</v>
      </c>
      <c r="R5678" s="0" t="str">
        <f aca="false">IF(AND(L5678&gt;0,M5678=0),"Valid","Invalid")</f>
        <v>Valid</v>
      </c>
      <c r="S5678" s="0" t="str">
        <f aca="false">IF(OR(P5678&gt;1,Q5678&gt;1),"Present","Absent")</f>
        <v>Present</v>
      </c>
      <c r="T5678" s="63" t="str">
        <f aca="false">IF(OR(AND(P5678&gt;1,P5678&lt;41),AND(Q5678&gt;1,Q5678&lt;41)),"Ct&lt;41","Ct&gt;41")</f>
        <v>Ct&lt;41</v>
      </c>
      <c r="U5678" s="0" t="str">
        <f aca="false">I5678</f>
        <v>Karusse</v>
      </c>
      <c r="V5678" s="0" t="str">
        <f aca="false">MID(F5678,10,9)</f>
        <v>DL2018048</v>
      </c>
      <c r="W5678" s="64" t="str">
        <f aca="false">V5678&amp;"_"&amp;U5678&amp;"_"&amp;R5678&amp;"_"&amp;S5678&amp;"_"&amp;T5678</f>
        <v>DL2018048_Karusse_Valid_Present_Ct&lt;41</v>
      </c>
    </row>
    <row r="5679" customFormat="false" ht="14.25" hidden="false" customHeight="false" outlineLevel="0" collapsed="false">
      <c r="A5679" s="0" t="s">
        <v>907</v>
      </c>
      <c r="B5679" s="52" t="s">
        <v>1222</v>
      </c>
      <c r="C5679" s="52" t="s">
        <v>747</v>
      </c>
      <c r="D5679" s="53" t="n">
        <v>0.1</v>
      </c>
      <c r="E5679" s="53" t="s">
        <v>748</v>
      </c>
      <c r="F5679" s="0" t="s">
        <v>1406</v>
      </c>
      <c r="G5679" s="0" t="str">
        <f aca="false">LEFT(B5679,2)</f>
        <v>22</v>
      </c>
      <c r="H5679" s="0" t="str">
        <f aca="false">I5679&amp;"_"&amp;G5679&amp;"_"&amp;F5679</f>
        <v>Karusse_22_20190122_DL2018048_BorupgaardGym_koersel1</v>
      </c>
      <c r="I5679" s="61" t="str">
        <f aca="false">MID(RIGHT(B5679,LEN(B5679)-3),1,FIND("_",RIGHT(B5679,LEN(B5679)-3))-1)</f>
        <v>Karusse</v>
      </c>
      <c r="J5679" s="61" t="str">
        <f aca="false">TRIM(SUBSTITUTE(RIGHT(B5679,FIND(I5679,B5679)+1),"_",""))</f>
        <v>NegK</v>
      </c>
      <c r="K5679" s="0" t="str">
        <f aca="false">IFERROR(VALUE(SUBSTITUTE(E5679,".",",")),E5679)</f>
        <v>No Ct</v>
      </c>
      <c r="L5679" s="61" t="str">
        <f aca="false">IF(J5679="PosK",SUMIFS(K:K,J:J,"PosK",H:H,H5679),"")</f>
        <v/>
      </c>
      <c r="M5679" s="61" t="str">
        <f aca="false">IF(J5679="PosK",SUMIFS(K:K,J:J,"NegK",H:H,H5679),"")</f>
        <v/>
      </c>
      <c r="N5679" s="61" t="str">
        <f aca="false">IF(J5679="PosK",SUMIFS(K:K,J:J,"eDNA",H:H,H5679),"")</f>
        <v/>
      </c>
    </row>
    <row r="5680" customFormat="false" ht="14.25" hidden="false" customHeight="false" outlineLevel="0" collapsed="false">
      <c r="A5680" s="0" t="s">
        <v>909</v>
      </c>
      <c r="B5680" s="52" t="s">
        <v>1223</v>
      </c>
      <c r="C5680" s="52" t="s">
        <v>751</v>
      </c>
      <c r="D5680" s="53" t="n">
        <v>0.1</v>
      </c>
      <c r="E5680" s="53" t="n">
        <v>36.77</v>
      </c>
      <c r="F5680" s="0" t="s">
        <v>1406</v>
      </c>
      <c r="G5680" s="0" t="str">
        <f aca="false">LEFT(B5680,2)</f>
        <v>22</v>
      </c>
      <c r="H5680" s="0" t="str">
        <f aca="false">I5680&amp;"_"&amp;G5680&amp;"_"&amp;F5680</f>
        <v>Karusse_22_20190122_DL2018048_BorupgaardGym_koersel1</v>
      </c>
      <c r="I5680" s="61" t="str">
        <f aca="false">MID(RIGHT(B5680,LEN(B5680)-3),1,FIND("_",RIGHT(B5680,LEN(B5680)-3))-1)</f>
        <v>Karusse</v>
      </c>
      <c r="J5680" s="61" t="str">
        <f aca="false">TRIM(SUBSTITUTE(RIGHT(B5680,FIND(I5680,B5680)+1),"_",""))</f>
        <v>eDNA</v>
      </c>
      <c r="K5680" s="0" t="n">
        <f aca="false">IFERROR(VALUE(SUBSTITUTE(E5680,".",",")),E5680)</f>
        <v>36.77</v>
      </c>
      <c r="L5680" s="61" t="str">
        <f aca="false">IF(J5680="PosK",SUMIFS(K:K,J:J,"PosK",H:H,H5680),"")</f>
        <v/>
      </c>
      <c r="M5680" s="61" t="str">
        <f aca="false">IF(J5680="PosK",SUMIFS(K:K,J:J,"NegK",H:H,H5680),"")</f>
        <v/>
      </c>
      <c r="N5680" s="61" t="str">
        <f aca="false">IF(J5680="PosK",SUMIFS(K:K,J:J,"eDNA",H:H,H5680),"")</f>
        <v/>
      </c>
      <c r="Q5680" s="62"/>
    </row>
    <row r="5681" customFormat="false" ht="14.25" hidden="false" customHeight="false" outlineLevel="0" collapsed="false">
      <c r="A5681" s="0" t="s">
        <v>911</v>
      </c>
      <c r="B5681" s="52" t="s">
        <v>1223</v>
      </c>
      <c r="C5681" s="52" t="s">
        <v>751</v>
      </c>
      <c r="D5681" s="53" t="n">
        <v>0.1</v>
      </c>
      <c r="E5681" s="53" t="n">
        <v>37.77</v>
      </c>
      <c r="F5681" s="0" t="s">
        <v>1406</v>
      </c>
      <c r="G5681" s="0" t="str">
        <f aca="false">LEFT(B5681,2)</f>
        <v>22</v>
      </c>
      <c r="H5681" s="0" t="str">
        <f aca="false">I5681&amp;"_"&amp;G5681&amp;"_"&amp;F5681</f>
        <v>Karusse_22_20190122_DL2018048_BorupgaardGym_koersel1</v>
      </c>
      <c r="I5681" s="61" t="str">
        <f aca="false">MID(RIGHT(B5681,LEN(B5681)-3),1,FIND("_",RIGHT(B5681,LEN(B5681)-3))-1)</f>
        <v>Karusse</v>
      </c>
      <c r="J5681" s="61" t="str">
        <f aca="false">TRIM(SUBSTITUTE(RIGHT(B5681,FIND(I5681,B5681)+1),"_",""))</f>
        <v>eDNA</v>
      </c>
      <c r="K5681" s="0" t="n">
        <f aca="false">IFERROR(VALUE(SUBSTITUTE(E5681,".",",")),E5681)</f>
        <v>37.77</v>
      </c>
      <c r="L5681" s="61" t="str">
        <f aca="false">IF(J5681="PosK",SUMIFS(K:K,J:J,"PosK",H:H,H5681),"")</f>
        <v/>
      </c>
      <c r="M5681" s="61" t="str">
        <f aca="false">IF(J5681="PosK",SUMIFS(K:K,J:J,"NegK",H:H,H5681),"")</f>
        <v/>
      </c>
      <c r="N5681" s="61" t="str">
        <f aca="false">IF(J5681="PosK",SUMIFS(K:K,J:J,"eDNA",H:H,H5681),"")</f>
        <v/>
      </c>
      <c r="P5681" s="62"/>
      <c r="T5681" s="63"/>
      <c r="W5681" s="64"/>
    </row>
    <row r="5682" customFormat="false" ht="14.25" hidden="false" customHeight="false" outlineLevel="0" collapsed="false">
      <c r="A5682" s="0" t="s">
        <v>912</v>
      </c>
      <c r="B5682" s="52" t="s">
        <v>1014</v>
      </c>
      <c r="C5682" s="52" t="s">
        <v>743</v>
      </c>
      <c r="D5682" s="53" t="n">
        <v>0.1</v>
      </c>
      <c r="E5682" s="53" t="n">
        <v>32.57</v>
      </c>
      <c r="F5682" s="0" t="s">
        <v>1406</v>
      </c>
      <c r="G5682" s="0" t="str">
        <f aca="false">LEFT(B5682,2)</f>
        <v>23</v>
      </c>
      <c r="H5682" s="0" t="str">
        <f aca="false">I5682&amp;"_"&amp;G5682&amp;"_"&amp;F5682</f>
        <v>Karusse_23_20190122_DL2018048_BorupgaardGym_koersel1</v>
      </c>
      <c r="I5682" s="61" t="str">
        <f aca="false">MID(RIGHT(B5682,LEN(B5682)-3),1,FIND("_",RIGHT(B5682,LEN(B5682)-3))-1)</f>
        <v>Karusse</v>
      </c>
      <c r="J5682" s="61" t="str">
        <f aca="false">TRIM(SUBSTITUTE(RIGHT(B5682,FIND(I5682,B5682)+1),"_",""))</f>
        <v>PosK</v>
      </c>
      <c r="K5682" s="0" t="n">
        <f aca="false">IFERROR(VALUE(SUBSTITUTE(E5682,".",",")),E5682)</f>
        <v>32.57</v>
      </c>
      <c r="L5682" s="61" t="n">
        <f aca="false">IF(J5682="PosK",SUMIFS(K:K,J:J,"PosK",H:H,H5682),"")</f>
        <v>32.57</v>
      </c>
      <c r="M5682" s="61" t="n">
        <f aca="false">IF(J5682="PosK",SUMIFS(K:K,J:J,"NegK",H:H,H5682),"")</f>
        <v>0</v>
      </c>
      <c r="N5682" s="61" t="n">
        <f aca="false">IF(J5682="PosK",SUMIFS(K:K,J:J,"eDNA",H:H,H5682),"")</f>
        <v>69.12</v>
      </c>
      <c r="P5682" s="62" t="n">
        <f aca="false">IF(K5684="No Ct",0,K5684)</f>
        <v>34.99</v>
      </c>
      <c r="Q5682" s="62" t="n">
        <f aca="false">IF(K5685="No Ct",0,K5685)</f>
        <v>34.13</v>
      </c>
      <c r="R5682" s="0" t="str">
        <f aca="false">IF(AND(L5682&gt;0,M5682=0),"Valid","Invalid")</f>
        <v>Valid</v>
      </c>
      <c r="S5682" s="0" t="str">
        <f aca="false">IF(OR(P5682&gt;1,Q5682&gt;1),"Present","Absent")</f>
        <v>Present</v>
      </c>
      <c r="T5682" s="63" t="str">
        <f aca="false">IF(OR(AND(P5682&gt;1,P5682&lt;41),AND(Q5682&gt;1,Q5682&lt;41)),"Ct&lt;41","Ct&gt;41")</f>
        <v>Ct&lt;41</v>
      </c>
      <c r="U5682" s="0" t="str">
        <f aca="false">I5682</f>
        <v>Karusse</v>
      </c>
      <c r="V5682" s="0" t="str">
        <f aca="false">MID(F5682,10,9)</f>
        <v>DL2018048</v>
      </c>
      <c r="W5682" s="64" t="str">
        <f aca="false">V5682&amp;"_"&amp;U5682&amp;"_"&amp;R5682&amp;"_"&amp;S5682&amp;"_"&amp;T5682</f>
        <v>DL2018048_Karusse_Valid_Present_Ct&lt;41</v>
      </c>
    </row>
    <row r="5683" customFormat="false" ht="14.25" hidden="false" customHeight="false" outlineLevel="0" collapsed="false">
      <c r="A5683" s="0" t="s">
        <v>914</v>
      </c>
      <c r="B5683" s="52" t="s">
        <v>1015</v>
      </c>
      <c r="C5683" s="52" t="s">
        <v>747</v>
      </c>
      <c r="D5683" s="53" t="n">
        <v>0.1</v>
      </c>
      <c r="E5683" s="53" t="s">
        <v>748</v>
      </c>
      <c r="F5683" s="0" t="s">
        <v>1406</v>
      </c>
      <c r="G5683" s="0" t="str">
        <f aca="false">LEFT(B5683,2)</f>
        <v>23</v>
      </c>
      <c r="H5683" s="0" t="str">
        <f aca="false">I5683&amp;"_"&amp;G5683&amp;"_"&amp;F5683</f>
        <v>Karusse_23_20190122_DL2018048_BorupgaardGym_koersel1</v>
      </c>
      <c r="I5683" s="61" t="str">
        <f aca="false">MID(RIGHT(B5683,LEN(B5683)-3),1,FIND("_",RIGHT(B5683,LEN(B5683)-3))-1)</f>
        <v>Karusse</v>
      </c>
      <c r="J5683" s="61" t="str">
        <f aca="false">TRIM(SUBSTITUTE(RIGHT(B5683,FIND(I5683,B5683)+1),"_",""))</f>
        <v>NegK</v>
      </c>
      <c r="K5683" s="0" t="str">
        <f aca="false">IFERROR(VALUE(SUBSTITUTE(E5683,".",",")),E5683)</f>
        <v>No Ct</v>
      </c>
      <c r="L5683" s="61" t="str">
        <f aca="false">IF(J5683="PosK",SUMIFS(K:K,J:J,"PosK",H:H,H5683),"")</f>
        <v/>
      </c>
      <c r="M5683" s="61" t="str">
        <f aca="false">IF(J5683="PosK",SUMIFS(K:K,J:J,"NegK",H:H,H5683),"")</f>
        <v/>
      </c>
      <c r="N5683" s="61" t="str">
        <f aca="false">IF(J5683="PosK",SUMIFS(K:K,J:J,"eDNA",H:H,H5683),"")</f>
        <v/>
      </c>
    </row>
    <row r="5684" customFormat="false" ht="14.25" hidden="false" customHeight="false" outlineLevel="0" collapsed="false">
      <c r="A5684" s="0" t="s">
        <v>916</v>
      </c>
      <c r="B5684" s="52" t="s">
        <v>1016</v>
      </c>
      <c r="C5684" s="52" t="s">
        <v>751</v>
      </c>
      <c r="D5684" s="53" t="n">
        <v>0.1</v>
      </c>
      <c r="E5684" s="53" t="n">
        <v>34.99</v>
      </c>
      <c r="F5684" s="0" t="s">
        <v>1406</v>
      </c>
      <c r="G5684" s="0" t="str">
        <f aca="false">LEFT(B5684,2)</f>
        <v>23</v>
      </c>
      <c r="H5684" s="0" t="str">
        <f aca="false">I5684&amp;"_"&amp;G5684&amp;"_"&amp;F5684</f>
        <v>Karusse_23_20190122_DL2018048_BorupgaardGym_koersel1</v>
      </c>
      <c r="I5684" s="61" t="str">
        <f aca="false">MID(RIGHT(B5684,LEN(B5684)-3),1,FIND("_",RIGHT(B5684,LEN(B5684)-3))-1)</f>
        <v>Karusse</v>
      </c>
      <c r="J5684" s="61" t="str">
        <f aca="false">TRIM(SUBSTITUTE(RIGHT(B5684,FIND(I5684,B5684)+1),"_",""))</f>
        <v>eDNA</v>
      </c>
      <c r="K5684" s="0" t="n">
        <f aca="false">IFERROR(VALUE(SUBSTITUTE(E5684,".",",")),E5684)</f>
        <v>34.99</v>
      </c>
      <c r="L5684" s="61" t="str">
        <f aca="false">IF(J5684="PosK",SUMIFS(K:K,J:J,"PosK",H:H,H5684),"")</f>
        <v/>
      </c>
      <c r="M5684" s="61" t="str">
        <f aca="false">IF(J5684="PosK",SUMIFS(K:K,J:J,"NegK",H:H,H5684),"")</f>
        <v/>
      </c>
      <c r="N5684" s="61" t="str">
        <f aca="false">IF(J5684="PosK",SUMIFS(K:K,J:J,"eDNA",H:H,H5684),"")</f>
        <v/>
      </c>
      <c r="Q5684" s="62"/>
    </row>
    <row r="5685" customFormat="false" ht="14.25" hidden="false" customHeight="false" outlineLevel="0" collapsed="false">
      <c r="A5685" s="0" t="s">
        <v>918</v>
      </c>
      <c r="B5685" s="52" t="s">
        <v>1016</v>
      </c>
      <c r="C5685" s="52" t="s">
        <v>751</v>
      </c>
      <c r="D5685" s="53" t="n">
        <v>0.1</v>
      </c>
      <c r="E5685" s="53" t="n">
        <v>34.13</v>
      </c>
      <c r="F5685" s="0" t="s">
        <v>1406</v>
      </c>
      <c r="G5685" s="0" t="str">
        <f aca="false">LEFT(B5685,2)</f>
        <v>23</v>
      </c>
      <c r="H5685" s="0" t="str">
        <f aca="false">I5685&amp;"_"&amp;G5685&amp;"_"&amp;F5685</f>
        <v>Karusse_23_20190122_DL2018048_BorupgaardGym_koersel1</v>
      </c>
      <c r="I5685" s="61" t="str">
        <f aca="false">MID(RIGHT(B5685,LEN(B5685)-3),1,FIND("_",RIGHT(B5685,LEN(B5685)-3))-1)</f>
        <v>Karusse</v>
      </c>
      <c r="J5685" s="61" t="str">
        <f aca="false">TRIM(SUBSTITUTE(RIGHT(B5685,FIND(I5685,B5685)+1),"_",""))</f>
        <v>eDNA</v>
      </c>
      <c r="K5685" s="0" t="n">
        <f aca="false">IFERROR(VALUE(SUBSTITUTE(E5685,".",",")),E5685)</f>
        <v>34.13</v>
      </c>
      <c r="L5685" s="61" t="str">
        <f aca="false">IF(J5685="PosK",SUMIFS(K:K,J:J,"PosK",H:H,H5685),"")</f>
        <v/>
      </c>
      <c r="M5685" s="61" t="str">
        <f aca="false">IF(J5685="PosK",SUMIFS(K:K,J:J,"NegK",H:H,H5685),"")</f>
        <v/>
      </c>
      <c r="N5685" s="61" t="str">
        <f aca="false">IF(J5685="PosK",SUMIFS(K:K,J:J,"eDNA",H:H,H5685),"")</f>
        <v/>
      </c>
      <c r="P5685" s="62"/>
      <c r="T5685" s="63"/>
      <c r="W5685" s="64"/>
    </row>
    <row r="5686" customFormat="false" ht="14.25" hidden="false" customHeight="false" outlineLevel="0" collapsed="false">
      <c r="A5686" s="0" t="s">
        <v>919</v>
      </c>
      <c r="B5686" s="52" t="s">
        <v>1224</v>
      </c>
      <c r="C5686" s="52" t="s">
        <v>743</v>
      </c>
      <c r="D5686" s="53" t="n">
        <v>0.1</v>
      </c>
      <c r="E5686" s="53" t="s">
        <v>748</v>
      </c>
      <c r="F5686" s="0" t="s">
        <v>1406</v>
      </c>
      <c r="G5686" s="0" t="str">
        <f aca="false">LEFT(B5686,2)</f>
        <v>24</v>
      </c>
      <c r="H5686" s="0" t="str">
        <f aca="false">I5686&amp;"_"&amp;G5686&amp;"_"&amp;F5686</f>
        <v>Soelvkarusse_24_20190122_DL2018048_BorupgaardGym_koersel1</v>
      </c>
      <c r="I5686" s="61" t="str">
        <f aca="false">MID(RIGHT(B5686,LEN(B5686)-3),1,FIND("_",RIGHT(B5686,LEN(B5686)-3))-1)</f>
        <v>Soelvkarusse</v>
      </c>
      <c r="J5686" s="61" t="str">
        <f aca="false">TRIM(SUBSTITUTE(RIGHT(B5686,FIND(I5686,B5686)+1),"_",""))</f>
        <v>PosK</v>
      </c>
      <c r="K5686" s="0" t="str">
        <f aca="false">IFERROR(VALUE(SUBSTITUTE(E5686,".",",")),E5686)</f>
        <v>No Ct</v>
      </c>
      <c r="L5686" s="61" t="n">
        <f aca="false">IF(J5686="PosK",SUMIFS(K:K,J:J,"PosK",H:H,H5686),"")</f>
        <v>0</v>
      </c>
      <c r="M5686" s="61" t="n">
        <f aca="false">IF(J5686="PosK",SUMIFS(K:K,J:J,"NegK",H:H,H5686),"")</f>
        <v>0</v>
      </c>
      <c r="N5686" s="61" t="n">
        <f aca="false">IF(J5686="PosK",SUMIFS(K:K,J:J,"eDNA",H:H,H5686),"")</f>
        <v>0</v>
      </c>
      <c r="P5686" s="62" t="n">
        <f aca="false">IF(K5688="No Ct",0,K5688)</f>
        <v>0</v>
      </c>
      <c r="Q5686" s="62" t="n">
        <f aca="false">IF(K5689="No Ct",0,K5689)</f>
        <v>0</v>
      </c>
      <c r="R5686" s="0" t="str">
        <f aca="false">IF(AND(L5686&gt;0,M5686=0),"Valid","Invalid")</f>
        <v>Invalid</v>
      </c>
      <c r="S5686" s="0" t="str">
        <f aca="false">IF(OR(P5686&gt;1,Q5686&gt;1),"Present","Absent")</f>
        <v>Absent</v>
      </c>
      <c r="T5686" s="63" t="str">
        <f aca="false">IF(OR(AND(P5686&gt;1,P5686&lt;41),AND(Q5686&gt;1,Q5686&lt;41)),"Ct&lt;41","Ct&gt;41")</f>
        <v>Ct&gt;41</v>
      </c>
      <c r="U5686" s="0" t="str">
        <f aca="false">I5686</f>
        <v>Soelvkarusse</v>
      </c>
      <c r="V5686" s="0" t="str">
        <f aca="false">MID(F5686,10,9)</f>
        <v>DL2018048</v>
      </c>
      <c r="W5686" s="64" t="str">
        <f aca="false">V5686&amp;"_"&amp;U5686&amp;"_"&amp;R5686&amp;"_"&amp;S5686&amp;"_"&amp;T5686</f>
        <v>DL2018048_Soelvkarusse_Invalid_Absent_Ct&gt;41</v>
      </c>
    </row>
    <row r="5687" customFormat="false" ht="14.25" hidden="false" customHeight="false" outlineLevel="0" collapsed="false">
      <c r="A5687" s="0" t="s">
        <v>921</v>
      </c>
      <c r="B5687" s="52" t="s">
        <v>1225</v>
      </c>
      <c r="C5687" s="52" t="s">
        <v>747</v>
      </c>
      <c r="D5687" s="53" t="n">
        <v>0.1</v>
      </c>
      <c r="E5687" s="53" t="s">
        <v>748</v>
      </c>
      <c r="F5687" s="0" t="s">
        <v>1406</v>
      </c>
      <c r="G5687" s="0" t="str">
        <f aca="false">LEFT(B5687,2)</f>
        <v>24</v>
      </c>
      <c r="H5687" s="0" t="str">
        <f aca="false">I5687&amp;"_"&amp;G5687&amp;"_"&amp;F5687</f>
        <v>Soelvkarusse_24_20190122_DL2018048_BorupgaardGym_koersel1</v>
      </c>
      <c r="I5687" s="61" t="str">
        <f aca="false">MID(RIGHT(B5687,LEN(B5687)-3),1,FIND("_",RIGHT(B5687,LEN(B5687)-3))-1)</f>
        <v>Soelvkarusse</v>
      </c>
      <c r="J5687" s="61" t="str">
        <f aca="false">TRIM(SUBSTITUTE(RIGHT(B5687,FIND(I5687,B5687)+1),"_",""))</f>
        <v>NegK</v>
      </c>
      <c r="K5687" s="0" t="str">
        <f aca="false">IFERROR(VALUE(SUBSTITUTE(E5687,".",",")),E5687)</f>
        <v>No Ct</v>
      </c>
      <c r="L5687" s="61" t="str">
        <f aca="false">IF(J5687="PosK",SUMIFS(K:K,J:J,"PosK",H:H,H5687),"")</f>
        <v/>
      </c>
      <c r="M5687" s="61" t="str">
        <f aca="false">IF(J5687="PosK",SUMIFS(K:K,J:J,"NegK",H:H,H5687),"")</f>
        <v/>
      </c>
      <c r="N5687" s="61" t="str">
        <f aca="false">IF(J5687="PosK",SUMIFS(K:K,J:J,"eDNA",H:H,H5687),"")</f>
        <v/>
      </c>
    </row>
    <row r="5688" customFormat="false" ht="14.25" hidden="false" customHeight="false" outlineLevel="0" collapsed="false">
      <c r="A5688" s="0" t="s">
        <v>923</v>
      </c>
      <c r="B5688" s="52" t="s">
        <v>1226</v>
      </c>
      <c r="C5688" s="52" t="s">
        <v>751</v>
      </c>
      <c r="D5688" s="53" t="n">
        <v>0.1</v>
      </c>
      <c r="E5688" s="53" t="s">
        <v>748</v>
      </c>
      <c r="F5688" s="0" t="s">
        <v>1406</v>
      </c>
      <c r="G5688" s="0" t="str">
        <f aca="false">LEFT(B5688,2)</f>
        <v>24</v>
      </c>
      <c r="H5688" s="0" t="str">
        <f aca="false">I5688&amp;"_"&amp;G5688&amp;"_"&amp;F5688</f>
        <v>Soelvkarusse_24_20190122_DL2018048_BorupgaardGym_koersel1</v>
      </c>
      <c r="I5688" s="61" t="str">
        <f aca="false">MID(RIGHT(B5688,LEN(B5688)-3),1,FIND("_",RIGHT(B5688,LEN(B5688)-3))-1)</f>
        <v>Soelvkarusse</v>
      </c>
      <c r="J5688" s="61" t="str">
        <f aca="false">TRIM(SUBSTITUTE(RIGHT(B5688,FIND(I5688,B5688)+1),"_",""))</f>
        <v>eDNA</v>
      </c>
      <c r="K5688" s="0" t="str">
        <f aca="false">IFERROR(VALUE(SUBSTITUTE(E5688,".",",")),E5688)</f>
        <v>No Ct</v>
      </c>
      <c r="L5688" s="61" t="str">
        <f aca="false">IF(J5688="PosK",SUMIFS(K:K,J:J,"PosK",H:H,H5688),"")</f>
        <v/>
      </c>
      <c r="M5688" s="61" t="str">
        <f aca="false">IF(J5688="PosK",SUMIFS(K:K,J:J,"NegK",H:H,H5688),"")</f>
        <v/>
      </c>
      <c r="N5688" s="61" t="str">
        <f aca="false">IF(J5688="PosK",SUMIFS(K:K,J:J,"eDNA",H:H,H5688),"")</f>
        <v/>
      </c>
      <c r="Q5688" s="62"/>
    </row>
    <row r="5689" customFormat="false" ht="14.25" hidden="false" customHeight="false" outlineLevel="0" collapsed="false">
      <c r="A5689" s="0" t="s">
        <v>925</v>
      </c>
      <c r="B5689" s="52" t="s">
        <v>1226</v>
      </c>
      <c r="C5689" s="52" t="s">
        <v>751</v>
      </c>
      <c r="D5689" s="53" t="n">
        <v>0.1</v>
      </c>
      <c r="E5689" s="53" t="s">
        <v>748</v>
      </c>
      <c r="F5689" s="0" t="s">
        <v>1406</v>
      </c>
      <c r="G5689" s="0" t="str">
        <f aca="false">LEFT(B5689,2)</f>
        <v>24</v>
      </c>
      <c r="H5689" s="0" t="str">
        <f aca="false">I5689&amp;"_"&amp;G5689&amp;"_"&amp;F5689</f>
        <v>Soelvkarusse_24_20190122_DL2018048_BorupgaardGym_koersel1</v>
      </c>
      <c r="I5689" s="61" t="str">
        <f aca="false">MID(RIGHT(B5689,LEN(B5689)-3),1,FIND("_",RIGHT(B5689,LEN(B5689)-3))-1)</f>
        <v>Soelvkarusse</v>
      </c>
      <c r="J5689" s="61" t="str">
        <f aca="false">TRIM(SUBSTITUTE(RIGHT(B5689,FIND(I5689,B5689)+1),"_",""))</f>
        <v>eDNA</v>
      </c>
      <c r="K5689" s="0" t="str">
        <f aca="false">IFERROR(VALUE(SUBSTITUTE(E5689,".",",")),E5689)</f>
        <v>No Ct</v>
      </c>
      <c r="L5689" s="61" t="str">
        <f aca="false">IF(J5689="PosK",SUMIFS(K:K,J:J,"PosK",H:H,H5689),"")</f>
        <v/>
      </c>
      <c r="M5689" s="61" t="str">
        <f aca="false">IF(J5689="PosK",SUMIFS(K:K,J:J,"NegK",H:H,H5689),"")</f>
        <v/>
      </c>
      <c r="N5689" s="61" t="str">
        <f aca="false">IF(J5689="PosK",SUMIFS(K:K,J:J,"eDNA",H:H,H5689),"")</f>
        <v/>
      </c>
      <c r="P5689" s="62"/>
      <c r="T5689" s="63"/>
      <c r="W5689" s="64"/>
    </row>
    <row r="5690" customFormat="false" ht="14.25" hidden="false" customHeight="false" outlineLevel="0" collapsed="false">
      <c r="A5690" s="0" t="s">
        <v>741</v>
      </c>
      <c r="B5690" s="52" t="s">
        <v>1020</v>
      </c>
      <c r="C5690" s="52" t="s">
        <v>743</v>
      </c>
      <c r="D5690" s="53" t="n">
        <v>0.1</v>
      </c>
      <c r="E5690" s="53" t="n">
        <v>30.79</v>
      </c>
      <c r="F5690" s="0" t="s">
        <v>1407</v>
      </c>
      <c r="G5690" s="0" t="str">
        <f aca="false">LEFT(B5690,2)</f>
        <v>25</v>
      </c>
      <c r="H5690" s="0" t="str">
        <f aca="false">I5690&amp;"_"&amp;G5690&amp;"_"&amp;F5690</f>
        <v>Loegfroe_25_20190122_DL2018048_BorupgaardGym_koersel2</v>
      </c>
      <c r="I5690" s="61" t="str">
        <f aca="false">MID(RIGHT(B5690,LEN(B5690)-3),1,FIND("_",RIGHT(B5690,LEN(B5690)-3))-1)</f>
        <v>Loegfroe</v>
      </c>
      <c r="J5690" s="61" t="str">
        <f aca="false">TRIM(SUBSTITUTE(RIGHT(B5690,FIND(I5690,B5690)+1),"_",""))</f>
        <v>PosK</v>
      </c>
      <c r="K5690" s="0" t="n">
        <f aca="false">IFERROR(VALUE(SUBSTITUTE(E5690,".",",")),E5690)</f>
        <v>30.79</v>
      </c>
      <c r="L5690" s="61" t="n">
        <f aca="false">IF(J5690="PosK",SUMIFS(K:K,J:J,"PosK",H:H,H5690),"")</f>
        <v>30.79</v>
      </c>
      <c r="M5690" s="61" t="n">
        <f aca="false">IF(J5690="PosK",SUMIFS(K:K,J:J,"NegK",H:H,H5690),"")</f>
        <v>0</v>
      </c>
      <c r="N5690" s="61" t="n">
        <f aca="false">IF(J5690="PosK",SUMIFS(K:K,J:J,"eDNA",H:H,H5690),"")</f>
        <v>0</v>
      </c>
      <c r="P5690" s="62" t="n">
        <f aca="false">IF(K5692="No Ct",0,K5692)</f>
        <v>0</v>
      </c>
      <c r="Q5690" s="62" t="n">
        <f aca="false">IF(K5693="No Ct",0,K5693)</f>
        <v>0</v>
      </c>
      <c r="R5690" s="0" t="str">
        <f aca="false">IF(AND(L5690&gt;0,M5690=0),"Valid","Invalid")</f>
        <v>Valid</v>
      </c>
      <c r="S5690" s="0" t="str">
        <f aca="false">IF(OR(P5690&gt;1,Q5690&gt;1),"Present","Absent")</f>
        <v>Absent</v>
      </c>
      <c r="T5690" s="63" t="str">
        <f aca="false">IF(OR(AND(P5690&gt;1,P5690&lt;41),AND(Q5690&gt;1,Q5690&lt;41)),"Ct&lt;41","Ct&gt;41")</f>
        <v>Ct&gt;41</v>
      </c>
      <c r="U5690" s="0" t="str">
        <f aca="false">I5690</f>
        <v>Loegfroe</v>
      </c>
      <c r="V5690" s="0" t="str">
        <f aca="false">MID(F5690,10,9)</f>
        <v>DL2018048</v>
      </c>
      <c r="W5690" s="64" t="str">
        <f aca="false">V5690&amp;"_"&amp;U5690&amp;"_"&amp;R5690&amp;"_"&amp;S5690&amp;"_"&amp;T5690</f>
        <v>DL2018048_Loegfroe_Valid_Absent_Ct&gt;41</v>
      </c>
    </row>
    <row r="5691" customFormat="false" ht="14.25" hidden="false" customHeight="false" outlineLevel="0" collapsed="false">
      <c r="A5691" s="0" t="s">
        <v>745</v>
      </c>
      <c r="B5691" s="52" t="s">
        <v>1022</v>
      </c>
      <c r="C5691" s="52" t="s">
        <v>747</v>
      </c>
      <c r="D5691" s="53" t="n">
        <v>0.1</v>
      </c>
      <c r="E5691" s="53" t="s">
        <v>748</v>
      </c>
      <c r="F5691" s="0" t="s">
        <v>1407</v>
      </c>
      <c r="G5691" s="0" t="str">
        <f aca="false">LEFT(B5691,2)</f>
        <v>25</v>
      </c>
      <c r="H5691" s="0" t="str">
        <f aca="false">I5691&amp;"_"&amp;G5691&amp;"_"&amp;F5691</f>
        <v>Loegfroe_25_20190122_DL2018048_BorupgaardGym_koersel2</v>
      </c>
      <c r="I5691" s="61" t="str">
        <f aca="false">MID(RIGHT(B5691,LEN(B5691)-3),1,FIND("_",RIGHT(B5691,LEN(B5691)-3))-1)</f>
        <v>Loegfroe</v>
      </c>
      <c r="J5691" s="61" t="str">
        <f aca="false">TRIM(SUBSTITUTE(RIGHT(B5691,FIND(I5691,B5691)+1),"_",""))</f>
        <v>NegK</v>
      </c>
      <c r="K5691" s="0" t="str">
        <f aca="false">IFERROR(VALUE(SUBSTITUTE(E5691,".",",")),E5691)</f>
        <v>No Ct</v>
      </c>
      <c r="L5691" s="61" t="str">
        <f aca="false">IF(J5691="PosK",SUMIFS(K:K,J:J,"PosK",H:H,H5691),"")</f>
        <v/>
      </c>
      <c r="M5691" s="61" t="str">
        <f aca="false">IF(J5691="PosK",SUMIFS(K:K,J:J,"NegK",H:H,H5691),"")</f>
        <v/>
      </c>
      <c r="N5691" s="61" t="str">
        <f aca="false">IF(J5691="PosK",SUMIFS(K:K,J:J,"eDNA",H:H,H5691),"")</f>
        <v/>
      </c>
    </row>
    <row r="5692" customFormat="false" ht="14.25" hidden="false" customHeight="false" outlineLevel="0" collapsed="false">
      <c r="A5692" s="0" t="s">
        <v>749</v>
      </c>
      <c r="B5692" s="52" t="s">
        <v>1023</v>
      </c>
      <c r="C5692" s="52" t="s">
        <v>751</v>
      </c>
      <c r="D5692" s="53" t="n">
        <v>0.1</v>
      </c>
      <c r="E5692" s="53" t="s">
        <v>748</v>
      </c>
      <c r="F5692" s="0" t="s">
        <v>1407</v>
      </c>
      <c r="G5692" s="0" t="str">
        <f aca="false">LEFT(B5692,2)</f>
        <v>25</v>
      </c>
      <c r="H5692" s="0" t="str">
        <f aca="false">I5692&amp;"_"&amp;G5692&amp;"_"&amp;F5692</f>
        <v>Loegfroe_25_20190122_DL2018048_BorupgaardGym_koersel2</v>
      </c>
      <c r="I5692" s="61" t="str">
        <f aca="false">MID(RIGHT(B5692,LEN(B5692)-3),1,FIND("_",RIGHT(B5692,LEN(B5692)-3))-1)</f>
        <v>Loegfroe</v>
      </c>
      <c r="J5692" s="61" t="str">
        <f aca="false">TRIM(SUBSTITUTE(RIGHT(B5692,FIND(I5692,B5692)+1),"_",""))</f>
        <v>eDNA</v>
      </c>
      <c r="K5692" s="0" t="str">
        <f aca="false">IFERROR(VALUE(SUBSTITUTE(E5692,".",",")),E5692)</f>
        <v>No Ct</v>
      </c>
      <c r="L5692" s="61" t="str">
        <f aca="false">IF(J5692="PosK",SUMIFS(K:K,J:J,"PosK",H:H,H5692),"")</f>
        <v/>
      </c>
      <c r="M5692" s="61" t="str">
        <f aca="false">IF(J5692="PosK",SUMIFS(K:K,J:J,"NegK",H:H,H5692),"")</f>
        <v/>
      </c>
      <c r="N5692" s="61" t="str">
        <f aca="false">IF(J5692="PosK",SUMIFS(K:K,J:J,"eDNA",H:H,H5692),"")</f>
        <v/>
      </c>
      <c r="Q5692" s="62"/>
    </row>
    <row r="5693" customFormat="false" ht="14.25" hidden="false" customHeight="false" outlineLevel="0" collapsed="false">
      <c r="A5693" s="0" t="s">
        <v>752</v>
      </c>
      <c r="B5693" s="52" t="s">
        <v>1023</v>
      </c>
      <c r="C5693" s="52" t="s">
        <v>751</v>
      </c>
      <c r="D5693" s="53" t="n">
        <v>0.1</v>
      </c>
      <c r="E5693" s="53" t="s">
        <v>748</v>
      </c>
      <c r="F5693" s="0" t="s">
        <v>1407</v>
      </c>
      <c r="G5693" s="0" t="str">
        <f aca="false">LEFT(B5693,2)</f>
        <v>25</v>
      </c>
      <c r="H5693" s="0" t="str">
        <f aca="false">I5693&amp;"_"&amp;G5693&amp;"_"&amp;F5693</f>
        <v>Loegfroe_25_20190122_DL2018048_BorupgaardGym_koersel2</v>
      </c>
      <c r="I5693" s="61" t="str">
        <f aca="false">MID(RIGHT(B5693,LEN(B5693)-3),1,FIND("_",RIGHT(B5693,LEN(B5693)-3))-1)</f>
        <v>Loegfroe</v>
      </c>
      <c r="J5693" s="61" t="str">
        <f aca="false">TRIM(SUBSTITUTE(RIGHT(B5693,FIND(I5693,B5693)+1),"_",""))</f>
        <v>eDNA</v>
      </c>
      <c r="K5693" s="0" t="str">
        <f aca="false">IFERROR(VALUE(SUBSTITUTE(E5693,".",",")),E5693)</f>
        <v>No Ct</v>
      </c>
      <c r="L5693" s="61" t="str">
        <f aca="false">IF(J5693="PosK",SUMIFS(K:K,J:J,"PosK",H:H,H5693),"")</f>
        <v/>
      </c>
      <c r="M5693" s="61" t="str">
        <f aca="false">IF(J5693="PosK",SUMIFS(K:K,J:J,"NegK",H:H,H5693),"")</f>
        <v/>
      </c>
      <c r="N5693" s="61" t="str">
        <f aca="false">IF(J5693="PosK",SUMIFS(K:K,J:J,"eDNA",H:H,H5693),"")</f>
        <v/>
      </c>
      <c r="P5693" s="62"/>
      <c r="T5693" s="63"/>
      <c r="W5693" s="64"/>
    </row>
    <row r="5694" customFormat="false" ht="14.25" hidden="false" customHeight="false" outlineLevel="0" collapsed="false">
      <c r="A5694" s="0" t="s">
        <v>754</v>
      </c>
      <c r="B5694" s="52" t="s">
        <v>1025</v>
      </c>
      <c r="C5694" s="52" t="s">
        <v>743</v>
      </c>
      <c r="D5694" s="53" t="n">
        <v>0.1</v>
      </c>
      <c r="E5694" s="53" t="n">
        <v>27.74</v>
      </c>
      <c r="F5694" s="0" t="s">
        <v>1407</v>
      </c>
      <c r="G5694" s="0" t="str">
        <f aca="false">LEFT(B5694,2)</f>
        <v>26</v>
      </c>
      <c r="H5694" s="0" t="str">
        <f aca="false">I5694&amp;"_"&amp;G5694&amp;"_"&amp;F5694</f>
        <v>StorVandsalamander_26_20190122_DL2018048_BorupgaardGym_koersel2</v>
      </c>
      <c r="I5694" s="61" t="str">
        <f aca="false">MID(RIGHT(B5694,LEN(B5694)-3),1,FIND("_",RIGHT(B5694,LEN(B5694)-3))-1)</f>
        <v>StorVandsalamander</v>
      </c>
      <c r="J5694" s="61" t="str">
        <f aca="false">TRIM(SUBSTITUTE(RIGHT(B5694,FIND(I5694,B5694)+1),"_",""))</f>
        <v>PosK</v>
      </c>
      <c r="K5694" s="0" t="n">
        <f aca="false">IFERROR(VALUE(SUBSTITUTE(E5694,".",",")),E5694)</f>
        <v>27.74</v>
      </c>
      <c r="L5694" s="61" t="n">
        <f aca="false">IF(J5694="PosK",SUMIFS(K:K,J:J,"PosK",H:H,H5694),"")</f>
        <v>27.74</v>
      </c>
      <c r="M5694" s="61" t="n">
        <f aca="false">IF(J5694="PosK",SUMIFS(K:K,J:J,"NegK",H:H,H5694),"")</f>
        <v>0</v>
      </c>
      <c r="N5694" s="61" t="n">
        <f aca="false">IF(J5694="PosK",SUMIFS(K:K,J:J,"eDNA",H:H,H5694),"")</f>
        <v>0</v>
      </c>
      <c r="P5694" s="62" t="n">
        <f aca="false">IF(K5696="No Ct",0,K5696)</f>
        <v>0</v>
      </c>
      <c r="Q5694" s="62" t="n">
        <f aca="false">IF(K5697="No Ct",0,K5697)</f>
        <v>0</v>
      </c>
      <c r="R5694" s="0" t="str">
        <f aca="false">IF(AND(L5694&gt;0,M5694=0),"Valid","Invalid")</f>
        <v>Valid</v>
      </c>
      <c r="S5694" s="0" t="str">
        <f aca="false">IF(OR(P5694&gt;1,Q5694&gt;1),"Present","Absent")</f>
        <v>Absent</v>
      </c>
      <c r="T5694" s="63" t="str">
        <f aca="false">IF(OR(AND(P5694&gt;1,P5694&lt;41),AND(Q5694&gt;1,Q5694&lt;41)),"Ct&lt;41","Ct&gt;41")</f>
        <v>Ct&gt;41</v>
      </c>
      <c r="U5694" s="0" t="str">
        <f aca="false">I5694</f>
        <v>StorVandsalamander</v>
      </c>
      <c r="V5694" s="0" t="str">
        <f aca="false">MID(F5694,10,9)</f>
        <v>DL2018048</v>
      </c>
      <c r="W5694" s="64" t="str">
        <f aca="false">V5694&amp;"_"&amp;U5694&amp;"_"&amp;R5694&amp;"_"&amp;S5694&amp;"_"&amp;T5694</f>
        <v>DL2018048_StorVandsalamander_Valid_Absent_Ct&gt;41</v>
      </c>
    </row>
    <row r="5695" customFormat="false" ht="14.25" hidden="false" customHeight="false" outlineLevel="0" collapsed="false">
      <c r="A5695" s="0" t="s">
        <v>756</v>
      </c>
      <c r="B5695" s="52" t="s">
        <v>1026</v>
      </c>
      <c r="C5695" s="52" t="s">
        <v>747</v>
      </c>
      <c r="D5695" s="53" t="n">
        <v>0.1</v>
      </c>
      <c r="E5695" s="53" t="s">
        <v>748</v>
      </c>
      <c r="F5695" s="0" t="s">
        <v>1407</v>
      </c>
      <c r="G5695" s="0" t="str">
        <f aca="false">LEFT(B5695,2)</f>
        <v>26</v>
      </c>
      <c r="H5695" s="0" t="str">
        <f aca="false">I5695&amp;"_"&amp;G5695&amp;"_"&amp;F5695</f>
        <v>StorVandsalamander_26_20190122_DL2018048_BorupgaardGym_koersel2</v>
      </c>
      <c r="I5695" s="61" t="str">
        <f aca="false">MID(RIGHT(B5695,LEN(B5695)-3),1,FIND("_",RIGHT(B5695,LEN(B5695)-3))-1)</f>
        <v>StorVandsalamander</v>
      </c>
      <c r="J5695" s="61" t="str">
        <f aca="false">TRIM(SUBSTITUTE(RIGHT(B5695,FIND(I5695,B5695)+1),"_",""))</f>
        <v>NegK</v>
      </c>
      <c r="K5695" s="0" t="str">
        <f aca="false">IFERROR(VALUE(SUBSTITUTE(E5695,".",",")),E5695)</f>
        <v>No Ct</v>
      </c>
      <c r="L5695" s="61" t="str">
        <f aca="false">IF(J5695="PosK",SUMIFS(K:K,J:J,"PosK",H:H,H5695),"")</f>
        <v/>
      </c>
      <c r="M5695" s="61" t="str">
        <f aca="false">IF(J5695="PosK",SUMIFS(K:K,J:J,"NegK",H:H,H5695),"")</f>
        <v/>
      </c>
      <c r="N5695" s="61" t="str">
        <f aca="false">IF(J5695="PosK",SUMIFS(K:K,J:J,"eDNA",H:H,H5695),"")</f>
        <v/>
      </c>
    </row>
    <row r="5696" customFormat="false" ht="14.25" hidden="false" customHeight="false" outlineLevel="0" collapsed="false">
      <c r="A5696" s="0" t="s">
        <v>758</v>
      </c>
      <c r="B5696" s="52" t="s">
        <v>1027</v>
      </c>
      <c r="C5696" s="52" t="s">
        <v>751</v>
      </c>
      <c r="D5696" s="53" t="n">
        <v>0.1</v>
      </c>
      <c r="E5696" s="53" t="s">
        <v>748</v>
      </c>
      <c r="F5696" s="0" t="s">
        <v>1407</v>
      </c>
      <c r="G5696" s="0" t="str">
        <f aca="false">LEFT(B5696,2)</f>
        <v>26</v>
      </c>
      <c r="H5696" s="0" t="str">
        <f aca="false">I5696&amp;"_"&amp;G5696&amp;"_"&amp;F5696</f>
        <v>StorVandsalamander_26_20190122_DL2018048_BorupgaardGym_koersel2</v>
      </c>
      <c r="I5696" s="61" t="str">
        <f aca="false">MID(RIGHT(B5696,LEN(B5696)-3),1,FIND("_",RIGHT(B5696,LEN(B5696)-3))-1)</f>
        <v>StorVandsalamander</v>
      </c>
      <c r="J5696" s="61" t="str">
        <f aca="false">TRIM(SUBSTITUTE(RIGHT(B5696,FIND(I5696,B5696)+1),"_",""))</f>
        <v>eDNA</v>
      </c>
      <c r="K5696" s="0" t="str">
        <f aca="false">IFERROR(VALUE(SUBSTITUTE(E5696,".",",")),E5696)</f>
        <v>No Ct</v>
      </c>
      <c r="L5696" s="61" t="str">
        <f aca="false">IF(J5696="PosK",SUMIFS(K:K,J:J,"PosK",H:H,H5696),"")</f>
        <v/>
      </c>
      <c r="M5696" s="61" t="str">
        <f aca="false">IF(J5696="PosK",SUMIFS(K:K,J:J,"NegK",H:H,H5696),"")</f>
        <v/>
      </c>
      <c r="N5696" s="61" t="str">
        <f aca="false">IF(J5696="PosK",SUMIFS(K:K,J:J,"eDNA",H:H,H5696),"")</f>
        <v/>
      </c>
      <c r="Q5696" s="62"/>
    </row>
    <row r="5697" customFormat="false" ht="14.25" hidden="false" customHeight="false" outlineLevel="0" collapsed="false">
      <c r="A5697" s="0" t="s">
        <v>760</v>
      </c>
      <c r="B5697" s="52" t="s">
        <v>1027</v>
      </c>
      <c r="C5697" s="52" t="s">
        <v>751</v>
      </c>
      <c r="D5697" s="53" t="n">
        <v>0.1</v>
      </c>
      <c r="E5697" s="53" t="s">
        <v>748</v>
      </c>
      <c r="F5697" s="0" t="s">
        <v>1407</v>
      </c>
      <c r="G5697" s="0" t="str">
        <f aca="false">LEFT(B5697,2)</f>
        <v>26</v>
      </c>
      <c r="H5697" s="0" t="str">
        <f aca="false">I5697&amp;"_"&amp;G5697&amp;"_"&amp;F5697</f>
        <v>StorVandsalamander_26_20190122_DL2018048_BorupgaardGym_koersel2</v>
      </c>
      <c r="I5697" s="61" t="str">
        <f aca="false">MID(RIGHT(B5697,LEN(B5697)-3),1,FIND("_",RIGHT(B5697,LEN(B5697)-3))-1)</f>
        <v>StorVandsalamander</v>
      </c>
      <c r="J5697" s="61" t="str">
        <f aca="false">TRIM(SUBSTITUTE(RIGHT(B5697,FIND(I5697,B5697)+1),"_",""))</f>
        <v>eDNA</v>
      </c>
      <c r="K5697" s="0" t="str">
        <f aca="false">IFERROR(VALUE(SUBSTITUTE(E5697,".",",")),E5697)</f>
        <v>No Ct</v>
      </c>
      <c r="L5697" s="61" t="str">
        <f aca="false">IF(J5697="PosK",SUMIFS(K:K,J:J,"PosK",H:H,H5697),"")</f>
        <v/>
      </c>
      <c r="M5697" s="61" t="str">
        <f aca="false">IF(J5697="PosK",SUMIFS(K:K,J:J,"NegK",H:H,H5697),"")</f>
        <v/>
      </c>
      <c r="N5697" s="61" t="str">
        <f aca="false">IF(J5697="PosK",SUMIFS(K:K,J:J,"eDNA",H:H,H5697),"")</f>
        <v/>
      </c>
      <c r="P5697" s="62"/>
      <c r="T5697" s="63"/>
      <c r="W5697" s="64"/>
    </row>
    <row r="5698" customFormat="false" ht="14.25" hidden="false" customHeight="false" outlineLevel="0" collapsed="false">
      <c r="A5698" s="0" t="s">
        <v>762</v>
      </c>
      <c r="B5698" s="52" t="s">
        <v>1029</v>
      </c>
      <c r="C5698" s="52" t="s">
        <v>743</v>
      </c>
      <c r="D5698" s="53" t="n">
        <v>0.1</v>
      </c>
      <c r="E5698" s="53" t="n">
        <v>26.6</v>
      </c>
      <c r="F5698" s="0" t="s">
        <v>1407</v>
      </c>
      <c r="G5698" s="0" t="str">
        <f aca="false">LEFT(B5698,2)</f>
        <v>27</v>
      </c>
      <c r="H5698" s="0" t="str">
        <f aca="false">I5698&amp;"_"&amp;G5698&amp;"_"&amp;F5698</f>
        <v>Strandtudse_27_20190122_DL2018048_BorupgaardGym_koersel2</v>
      </c>
      <c r="I5698" s="61" t="str">
        <f aca="false">MID(RIGHT(B5698,LEN(B5698)-3),1,FIND("_",RIGHT(B5698,LEN(B5698)-3))-1)</f>
        <v>Strandtudse</v>
      </c>
      <c r="J5698" s="61" t="str">
        <f aca="false">TRIM(SUBSTITUTE(RIGHT(B5698,FIND(I5698,B5698)+1),"_",""))</f>
        <v>PosK</v>
      </c>
      <c r="K5698" s="0" t="n">
        <f aca="false">IFERROR(VALUE(SUBSTITUTE(E5698,".",",")),E5698)</f>
        <v>26.6</v>
      </c>
      <c r="L5698" s="61" t="n">
        <f aca="false">IF(J5698="PosK",SUMIFS(K:K,J:J,"PosK",H:H,H5698),"")</f>
        <v>26.6</v>
      </c>
      <c r="M5698" s="61" t="n">
        <f aca="false">IF(J5698="PosK",SUMIFS(K:K,J:J,"NegK",H:H,H5698),"")</f>
        <v>0</v>
      </c>
      <c r="N5698" s="61" t="n">
        <f aca="false">IF(J5698="PosK",SUMIFS(K:K,J:J,"eDNA",H:H,H5698),"")</f>
        <v>0</v>
      </c>
      <c r="P5698" s="62" t="n">
        <f aca="false">IF(K5700="No Ct",0,K5700)</f>
        <v>0</v>
      </c>
      <c r="Q5698" s="62" t="n">
        <f aca="false">IF(K5701="No Ct",0,K5701)</f>
        <v>0</v>
      </c>
      <c r="R5698" s="0" t="str">
        <f aca="false">IF(AND(L5698&gt;0,M5698=0),"Valid","Invalid")</f>
        <v>Valid</v>
      </c>
      <c r="S5698" s="0" t="str">
        <f aca="false">IF(OR(P5698&gt;1,Q5698&gt;1),"Present","Absent")</f>
        <v>Absent</v>
      </c>
      <c r="T5698" s="63" t="str">
        <f aca="false">IF(OR(AND(P5698&gt;1,P5698&lt;41),AND(Q5698&gt;1,Q5698&lt;41)),"Ct&lt;41","Ct&gt;41")</f>
        <v>Ct&gt;41</v>
      </c>
      <c r="U5698" s="0" t="str">
        <f aca="false">I5698</f>
        <v>Strandtudse</v>
      </c>
      <c r="V5698" s="0" t="str">
        <f aca="false">MID(F5698,10,9)</f>
        <v>DL2018048</v>
      </c>
      <c r="W5698" s="64" t="str">
        <f aca="false">V5698&amp;"_"&amp;U5698&amp;"_"&amp;R5698&amp;"_"&amp;S5698&amp;"_"&amp;T5698</f>
        <v>DL2018048_Strandtudse_Valid_Absent_Ct&gt;41</v>
      </c>
    </row>
    <row r="5699" customFormat="false" ht="14.25" hidden="false" customHeight="false" outlineLevel="0" collapsed="false">
      <c r="A5699" s="0" t="s">
        <v>764</v>
      </c>
      <c r="B5699" s="52" t="s">
        <v>1030</v>
      </c>
      <c r="C5699" s="52" t="s">
        <v>747</v>
      </c>
      <c r="D5699" s="53" t="n">
        <v>0.1</v>
      </c>
      <c r="E5699" s="53" t="s">
        <v>748</v>
      </c>
      <c r="F5699" s="0" t="s">
        <v>1407</v>
      </c>
      <c r="G5699" s="0" t="str">
        <f aca="false">LEFT(B5699,2)</f>
        <v>27</v>
      </c>
      <c r="H5699" s="0" t="str">
        <f aca="false">I5699&amp;"_"&amp;G5699&amp;"_"&amp;F5699</f>
        <v>Strandtudse_27_20190122_DL2018048_BorupgaardGym_koersel2</v>
      </c>
      <c r="I5699" s="61" t="str">
        <f aca="false">MID(RIGHT(B5699,LEN(B5699)-3),1,FIND("_",RIGHT(B5699,LEN(B5699)-3))-1)</f>
        <v>Strandtudse</v>
      </c>
      <c r="J5699" s="61" t="str">
        <f aca="false">TRIM(SUBSTITUTE(RIGHT(B5699,FIND(I5699,B5699)+1),"_",""))</f>
        <v>NegK</v>
      </c>
      <c r="K5699" s="0" t="str">
        <f aca="false">IFERROR(VALUE(SUBSTITUTE(E5699,".",",")),E5699)</f>
        <v>No Ct</v>
      </c>
      <c r="L5699" s="61" t="str">
        <f aca="false">IF(J5699="PosK",SUMIFS(K:K,J:J,"PosK",H:H,H5699),"")</f>
        <v/>
      </c>
      <c r="M5699" s="61" t="str">
        <f aca="false">IF(J5699="PosK",SUMIFS(K:K,J:J,"NegK",H:H,H5699),"")</f>
        <v/>
      </c>
      <c r="N5699" s="61" t="str">
        <f aca="false">IF(J5699="PosK",SUMIFS(K:K,J:J,"eDNA",H:H,H5699),"")</f>
        <v/>
      </c>
    </row>
    <row r="5700" customFormat="false" ht="14.25" hidden="false" customHeight="false" outlineLevel="0" collapsed="false">
      <c r="A5700" s="0" t="s">
        <v>766</v>
      </c>
      <c r="B5700" s="52" t="s">
        <v>1031</v>
      </c>
      <c r="C5700" s="52" t="s">
        <v>751</v>
      </c>
      <c r="D5700" s="53" t="n">
        <v>0.1</v>
      </c>
      <c r="E5700" s="53" t="s">
        <v>748</v>
      </c>
      <c r="F5700" s="0" t="s">
        <v>1407</v>
      </c>
      <c r="G5700" s="0" t="str">
        <f aca="false">LEFT(B5700,2)</f>
        <v>27</v>
      </c>
      <c r="H5700" s="0" t="str">
        <f aca="false">I5700&amp;"_"&amp;G5700&amp;"_"&amp;F5700</f>
        <v>Strandtudse_27_20190122_DL2018048_BorupgaardGym_koersel2</v>
      </c>
      <c r="I5700" s="61" t="str">
        <f aca="false">MID(RIGHT(B5700,LEN(B5700)-3),1,FIND("_",RIGHT(B5700,LEN(B5700)-3))-1)</f>
        <v>Strandtudse</v>
      </c>
      <c r="J5700" s="61" t="str">
        <f aca="false">TRIM(SUBSTITUTE(RIGHT(B5700,FIND(I5700,B5700)+1),"_",""))</f>
        <v>eDNA</v>
      </c>
      <c r="K5700" s="0" t="str">
        <f aca="false">IFERROR(VALUE(SUBSTITUTE(E5700,".",",")),E5700)</f>
        <v>No Ct</v>
      </c>
      <c r="L5700" s="61" t="str">
        <f aca="false">IF(J5700="PosK",SUMIFS(K:K,J:J,"PosK",H:H,H5700),"")</f>
        <v/>
      </c>
      <c r="M5700" s="61" t="str">
        <f aca="false">IF(J5700="PosK",SUMIFS(K:K,J:J,"NegK",H:H,H5700),"")</f>
        <v/>
      </c>
      <c r="N5700" s="61" t="str">
        <f aca="false">IF(J5700="PosK",SUMIFS(K:K,J:J,"eDNA",H:H,H5700),"")</f>
        <v/>
      </c>
      <c r="Q5700" s="62"/>
    </row>
    <row r="5701" customFormat="false" ht="14.25" hidden="false" customHeight="false" outlineLevel="0" collapsed="false">
      <c r="A5701" s="0" t="s">
        <v>768</v>
      </c>
      <c r="B5701" s="52" t="s">
        <v>1031</v>
      </c>
      <c r="C5701" s="52" t="s">
        <v>751</v>
      </c>
      <c r="D5701" s="53" t="n">
        <v>0.1</v>
      </c>
      <c r="E5701" s="53" t="s">
        <v>748</v>
      </c>
      <c r="F5701" s="0" t="s">
        <v>1407</v>
      </c>
      <c r="G5701" s="0" t="str">
        <f aca="false">LEFT(B5701,2)</f>
        <v>27</v>
      </c>
      <c r="H5701" s="0" t="str">
        <f aca="false">I5701&amp;"_"&amp;G5701&amp;"_"&amp;F5701</f>
        <v>Strandtudse_27_20190122_DL2018048_BorupgaardGym_koersel2</v>
      </c>
      <c r="I5701" s="61" t="str">
        <f aca="false">MID(RIGHT(B5701,LEN(B5701)-3),1,FIND("_",RIGHT(B5701,LEN(B5701)-3))-1)</f>
        <v>Strandtudse</v>
      </c>
      <c r="J5701" s="61" t="str">
        <f aca="false">TRIM(SUBSTITUTE(RIGHT(B5701,FIND(I5701,B5701)+1),"_",""))</f>
        <v>eDNA</v>
      </c>
      <c r="K5701" s="0" t="str">
        <f aca="false">IFERROR(VALUE(SUBSTITUTE(E5701,".",",")),E5701)</f>
        <v>No Ct</v>
      </c>
      <c r="L5701" s="61" t="str">
        <f aca="false">IF(J5701="PosK",SUMIFS(K:K,J:J,"PosK",H:H,H5701),"")</f>
        <v/>
      </c>
      <c r="M5701" s="61" t="str">
        <f aca="false">IF(J5701="PosK",SUMIFS(K:K,J:J,"NegK",H:H,H5701),"")</f>
        <v/>
      </c>
      <c r="N5701" s="61" t="str">
        <f aca="false">IF(J5701="PosK",SUMIFS(K:K,J:J,"eDNA",H:H,H5701),"")</f>
        <v/>
      </c>
      <c r="P5701" s="62"/>
      <c r="T5701" s="63"/>
      <c r="W5701" s="64"/>
    </row>
    <row r="5702" customFormat="false" ht="14.25" hidden="false" customHeight="false" outlineLevel="0" collapsed="false">
      <c r="A5702" s="0" t="s">
        <v>770</v>
      </c>
      <c r="B5702" s="52" t="s">
        <v>1033</v>
      </c>
      <c r="C5702" s="52" t="s">
        <v>743</v>
      </c>
      <c r="D5702" s="53" t="n">
        <v>0.1</v>
      </c>
      <c r="E5702" s="53" t="n">
        <v>34.19</v>
      </c>
      <c r="F5702" s="0" t="s">
        <v>1407</v>
      </c>
      <c r="G5702" s="0" t="str">
        <f aca="false">LEFT(B5702,2)</f>
        <v>28</v>
      </c>
      <c r="H5702" s="0" t="str">
        <f aca="false">I5702&amp;"_"&amp;G5702&amp;"_"&amp;F5702</f>
        <v>GroenbrogetTudse_28_20190122_DL2018048_BorupgaardGym_koersel2</v>
      </c>
      <c r="I5702" s="61" t="str">
        <f aca="false">MID(RIGHT(B5702,LEN(B5702)-3),1,FIND("_",RIGHT(B5702,LEN(B5702)-3))-1)</f>
        <v>GroenbrogetTudse</v>
      </c>
      <c r="J5702" s="61" t="str">
        <f aca="false">TRIM(SUBSTITUTE(RIGHT(B5702,FIND(I5702,B5702)+1),"_",""))</f>
        <v>PosK</v>
      </c>
      <c r="K5702" s="0" t="n">
        <f aca="false">IFERROR(VALUE(SUBSTITUTE(E5702,".",",")),E5702)</f>
        <v>34.19</v>
      </c>
      <c r="L5702" s="61" t="n">
        <f aca="false">IF(J5702="PosK",SUMIFS(K:K,J:J,"PosK",H:H,H5702),"")</f>
        <v>34.19</v>
      </c>
      <c r="M5702" s="61" t="n">
        <f aca="false">IF(J5702="PosK",SUMIFS(K:K,J:J,"NegK",H:H,H5702),"")</f>
        <v>0</v>
      </c>
      <c r="N5702" s="61" t="n">
        <f aca="false">IF(J5702="PosK",SUMIFS(K:K,J:J,"eDNA",H:H,H5702),"")</f>
        <v>0</v>
      </c>
      <c r="P5702" s="62" t="n">
        <f aca="false">IF(K5704="No Ct",0,K5704)</f>
        <v>0</v>
      </c>
      <c r="Q5702" s="62" t="n">
        <f aca="false">IF(K5705="No Ct",0,K5705)</f>
        <v>0</v>
      </c>
      <c r="R5702" s="0" t="str">
        <f aca="false">IF(AND(L5702&gt;0,M5702=0),"Valid","Invalid")</f>
        <v>Valid</v>
      </c>
      <c r="S5702" s="0" t="str">
        <f aca="false">IF(OR(P5702&gt;1,Q5702&gt;1),"Present","Absent")</f>
        <v>Absent</v>
      </c>
      <c r="T5702" s="63" t="str">
        <f aca="false">IF(OR(AND(P5702&gt;1,P5702&lt;41),AND(Q5702&gt;1,Q5702&lt;41)),"Ct&lt;41","Ct&gt;41")</f>
        <v>Ct&gt;41</v>
      </c>
      <c r="U5702" s="0" t="str">
        <f aca="false">I5702</f>
        <v>GroenbrogetTudse</v>
      </c>
      <c r="V5702" s="0" t="str">
        <f aca="false">MID(F5702,10,9)</f>
        <v>DL2018048</v>
      </c>
      <c r="W5702" s="64" t="str">
        <f aca="false">V5702&amp;"_"&amp;U5702&amp;"_"&amp;R5702&amp;"_"&amp;S5702&amp;"_"&amp;T5702</f>
        <v>DL2018048_GroenbrogetTudse_Valid_Absent_Ct&gt;41</v>
      </c>
    </row>
    <row r="5703" customFormat="false" ht="14.25" hidden="false" customHeight="false" outlineLevel="0" collapsed="false">
      <c r="A5703" s="0" t="s">
        <v>772</v>
      </c>
      <c r="B5703" s="52" t="s">
        <v>1034</v>
      </c>
      <c r="C5703" s="52" t="s">
        <v>747</v>
      </c>
      <c r="D5703" s="53" t="n">
        <v>0.1</v>
      </c>
      <c r="E5703" s="53" t="s">
        <v>748</v>
      </c>
      <c r="F5703" s="0" t="s">
        <v>1407</v>
      </c>
      <c r="G5703" s="0" t="str">
        <f aca="false">LEFT(B5703,2)</f>
        <v>28</v>
      </c>
      <c r="H5703" s="0" t="str">
        <f aca="false">I5703&amp;"_"&amp;G5703&amp;"_"&amp;F5703</f>
        <v>GroenbrogetTudse_28_20190122_DL2018048_BorupgaardGym_koersel2</v>
      </c>
      <c r="I5703" s="61" t="str">
        <f aca="false">MID(RIGHT(B5703,LEN(B5703)-3),1,FIND("_",RIGHT(B5703,LEN(B5703)-3))-1)</f>
        <v>GroenbrogetTudse</v>
      </c>
      <c r="J5703" s="61" t="str">
        <f aca="false">TRIM(SUBSTITUTE(RIGHT(B5703,FIND(I5703,B5703)+1),"_",""))</f>
        <v>NegK</v>
      </c>
      <c r="K5703" s="0" t="str">
        <f aca="false">IFERROR(VALUE(SUBSTITUTE(E5703,".",",")),E5703)</f>
        <v>No Ct</v>
      </c>
      <c r="L5703" s="61" t="str">
        <f aca="false">IF(J5703="PosK",SUMIFS(K:K,J:J,"PosK",H:H,H5703),"")</f>
        <v/>
      </c>
      <c r="M5703" s="61" t="str">
        <f aca="false">IF(J5703="PosK",SUMIFS(K:K,J:J,"NegK",H:H,H5703),"")</f>
        <v/>
      </c>
      <c r="N5703" s="61" t="str">
        <f aca="false">IF(J5703="PosK",SUMIFS(K:K,J:J,"eDNA",H:H,H5703),"")</f>
        <v/>
      </c>
    </row>
    <row r="5704" customFormat="false" ht="14.25" hidden="false" customHeight="false" outlineLevel="0" collapsed="false">
      <c r="A5704" s="0" t="s">
        <v>774</v>
      </c>
      <c r="B5704" s="52" t="s">
        <v>1035</v>
      </c>
      <c r="C5704" s="52" t="s">
        <v>751</v>
      </c>
      <c r="D5704" s="53" t="n">
        <v>0.1</v>
      </c>
      <c r="E5704" s="53" t="s">
        <v>748</v>
      </c>
      <c r="F5704" s="0" t="s">
        <v>1407</v>
      </c>
      <c r="G5704" s="0" t="str">
        <f aca="false">LEFT(B5704,2)</f>
        <v>28</v>
      </c>
      <c r="H5704" s="0" t="str">
        <f aca="false">I5704&amp;"_"&amp;G5704&amp;"_"&amp;F5704</f>
        <v>GroenbrogetTudse_28_20190122_DL2018048_BorupgaardGym_koersel2</v>
      </c>
      <c r="I5704" s="61" t="str">
        <f aca="false">MID(RIGHT(B5704,LEN(B5704)-3),1,FIND("_",RIGHT(B5704,LEN(B5704)-3))-1)</f>
        <v>GroenbrogetTudse</v>
      </c>
      <c r="J5704" s="61" t="str">
        <f aca="false">TRIM(SUBSTITUTE(RIGHT(B5704,FIND(I5704,B5704)+1),"_",""))</f>
        <v>eDNA</v>
      </c>
      <c r="K5704" s="0" t="str">
        <f aca="false">IFERROR(VALUE(SUBSTITUTE(E5704,".",",")),E5704)</f>
        <v>No Ct</v>
      </c>
      <c r="L5704" s="61" t="str">
        <f aca="false">IF(J5704="PosK",SUMIFS(K:K,J:J,"PosK",H:H,H5704),"")</f>
        <v/>
      </c>
      <c r="M5704" s="61" t="str">
        <f aca="false">IF(J5704="PosK",SUMIFS(K:K,J:J,"NegK",H:H,H5704),"")</f>
        <v/>
      </c>
      <c r="N5704" s="61" t="str">
        <f aca="false">IF(J5704="PosK",SUMIFS(K:K,J:J,"eDNA",H:H,H5704),"")</f>
        <v/>
      </c>
      <c r="Q5704" s="62"/>
    </row>
    <row r="5705" customFormat="false" ht="14.25" hidden="false" customHeight="false" outlineLevel="0" collapsed="false">
      <c r="A5705" s="0" t="s">
        <v>776</v>
      </c>
      <c r="B5705" s="52" t="s">
        <v>1035</v>
      </c>
      <c r="C5705" s="52" t="s">
        <v>751</v>
      </c>
      <c r="D5705" s="53" t="n">
        <v>0.1</v>
      </c>
      <c r="E5705" s="53" t="s">
        <v>748</v>
      </c>
      <c r="F5705" s="0" t="s">
        <v>1407</v>
      </c>
      <c r="G5705" s="0" t="str">
        <f aca="false">LEFT(B5705,2)</f>
        <v>28</v>
      </c>
      <c r="H5705" s="0" t="str">
        <f aca="false">I5705&amp;"_"&amp;G5705&amp;"_"&amp;F5705</f>
        <v>GroenbrogetTudse_28_20190122_DL2018048_BorupgaardGym_koersel2</v>
      </c>
      <c r="I5705" s="61" t="str">
        <f aca="false">MID(RIGHT(B5705,LEN(B5705)-3),1,FIND("_",RIGHT(B5705,LEN(B5705)-3))-1)</f>
        <v>GroenbrogetTudse</v>
      </c>
      <c r="J5705" s="61" t="str">
        <f aca="false">TRIM(SUBSTITUTE(RIGHT(B5705,FIND(I5705,B5705)+1),"_",""))</f>
        <v>eDNA</v>
      </c>
      <c r="K5705" s="0" t="str">
        <f aca="false">IFERROR(VALUE(SUBSTITUTE(E5705,".",",")),E5705)</f>
        <v>No Ct</v>
      </c>
      <c r="L5705" s="61" t="str">
        <f aca="false">IF(J5705="PosK",SUMIFS(K:K,J:J,"PosK",H:H,H5705),"")</f>
        <v/>
      </c>
      <c r="M5705" s="61" t="str">
        <f aca="false">IF(J5705="PosK",SUMIFS(K:K,J:J,"NegK",H:H,H5705),"")</f>
        <v/>
      </c>
      <c r="N5705" s="61" t="str">
        <f aca="false">IF(J5705="PosK",SUMIFS(K:K,J:J,"eDNA",H:H,H5705),"")</f>
        <v/>
      </c>
      <c r="P5705" s="62"/>
      <c r="T5705" s="63"/>
      <c r="W5705" s="64"/>
    </row>
    <row r="5706" customFormat="false" ht="14.25" hidden="false" customHeight="false" outlineLevel="0" collapsed="false">
      <c r="A5706" s="0" t="s">
        <v>778</v>
      </c>
      <c r="B5706" s="52" t="s">
        <v>1037</v>
      </c>
      <c r="C5706" s="52" t="s">
        <v>743</v>
      </c>
      <c r="D5706" s="53" t="n">
        <v>0.1</v>
      </c>
      <c r="E5706" s="53" t="n">
        <v>33.51</v>
      </c>
      <c r="F5706" s="0" t="s">
        <v>1407</v>
      </c>
      <c r="G5706" s="0" t="str">
        <f aca="false">LEFT(B5706,2)</f>
        <v>29</v>
      </c>
      <c r="H5706" s="0" t="str">
        <f aca="false">I5706&amp;"_"&amp;G5706&amp;"_"&amp;F5706</f>
        <v>Loevfroe_29_20190122_DL2018048_BorupgaardGym_koersel2</v>
      </c>
      <c r="I5706" s="61" t="str">
        <f aca="false">MID(RIGHT(B5706,LEN(B5706)-3),1,FIND("_",RIGHT(B5706,LEN(B5706)-3))-1)</f>
        <v>Loevfroe</v>
      </c>
      <c r="J5706" s="61" t="str">
        <f aca="false">TRIM(SUBSTITUTE(RIGHT(B5706,FIND(I5706,B5706)+1),"_",""))</f>
        <v>PosK</v>
      </c>
      <c r="K5706" s="0" t="n">
        <f aca="false">IFERROR(VALUE(SUBSTITUTE(E5706,".",",")),E5706)</f>
        <v>33.51</v>
      </c>
      <c r="L5706" s="61" t="n">
        <f aca="false">IF(J5706="PosK",SUMIFS(K:K,J:J,"PosK",H:H,H5706),"")</f>
        <v>33.51</v>
      </c>
      <c r="M5706" s="61" t="n">
        <f aca="false">IF(J5706="PosK",SUMIFS(K:K,J:J,"NegK",H:H,H5706),"")</f>
        <v>0</v>
      </c>
      <c r="N5706" s="61" t="n">
        <f aca="false">IF(J5706="PosK",SUMIFS(K:K,J:J,"eDNA",H:H,H5706),"")</f>
        <v>0</v>
      </c>
      <c r="P5706" s="62" t="n">
        <f aca="false">IF(K5708="No Ct",0,K5708)</f>
        <v>0</v>
      </c>
      <c r="Q5706" s="62" t="n">
        <f aca="false">IF(K5709="No Ct",0,K5709)</f>
        <v>0</v>
      </c>
      <c r="R5706" s="0" t="str">
        <f aca="false">IF(AND(L5706&gt;0,M5706=0),"Valid","Invalid")</f>
        <v>Valid</v>
      </c>
      <c r="S5706" s="0" t="str">
        <f aca="false">IF(OR(P5706&gt;1,Q5706&gt;1),"Present","Absent")</f>
        <v>Absent</v>
      </c>
      <c r="T5706" s="63" t="str">
        <f aca="false">IF(OR(AND(P5706&gt;1,P5706&lt;41),AND(Q5706&gt;1,Q5706&lt;41)),"Ct&lt;41","Ct&gt;41")</f>
        <v>Ct&gt;41</v>
      </c>
      <c r="U5706" s="0" t="str">
        <f aca="false">I5706</f>
        <v>Loevfroe</v>
      </c>
      <c r="V5706" s="0" t="str">
        <f aca="false">MID(F5706,10,9)</f>
        <v>DL2018048</v>
      </c>
      <c r="W5706" s="64" t="str">
        <f aca="false">V5706&amp;"_"&amp;U5706&amp;"_"&amp;R5706&amp;"_"&amp;S5706&amp;"_"&amp;T5706</f>
        <v>DL2018048_Loevfroe_Valid_Absent_Ct&gt;41</v>
      </c>
    </row>
    <row r="5707" customFormat="false" ht="14.25" hidden="false" customHeight="false" outlineLevel="0" collapsed="false">
      <c r="A5707" s="0" t="s">
        <v>780</v>
      </c>
      <c r="B5707" s="52" t="s">
        <v>1038</v>
      </c>
      <c r="C5707" s="52" t="s">
        <v>747</v>
      </c>
      <c r="D5707" s="53" t="n">
        <v>0.1</v>
      </c>
      <c r="E5707" s="53" t="s">
        <v>748</v>
      </c>
      <c r="F5707" s="0" t="s">
        <v>1407</v>
      </c>
      <c r="G5707" s="0" t="str">
        <f aca="false">LEFT(B5707,2)</f>
        <v>29</v>
      </c>
      <c r="H5707" s="0" t="str">
        <f aca="false">I5707&amp;"_"&amp;G5707&amp;"_"&amp;F5707</f>
        <v>Loevfroe_29_20190122_DL2018048_BorupgaardGym_koersel2</v>
      </c>
      <c r="I5707" s="61" t="str">
        <f aca="false">MID(RIGHT(B5707,LEN(B5707)-3),1,FIND("_",RIGHT(B5707,LEN(B5707)-3))-1)</f>
        <v>Loevfroe</v>
      </c>
      <c r="J5707" s="61" t="str">
        <f aca="false">TRIM(SUBSTITUTE(RIGHT(B5707,FIND(I5707,B5707)+1),"_",""))</f>
        <v>NegK</v>
      </c>
      <c r="K5707" s="0" t="str">
        <f aca="false">IFERROR(VALUE(SUBSTITUTE(E5707,".",",")),E5707)</f>
        <v>No Ct</v>
      </c>
      <c r="L5707" s="61" t="str">
        <f aca="false">IF(J5707="PosK",SUMIFS(K:K,J:J,"PosK",H:H,H5707),"")</f>
        <v/>
      </c>
      <c r="M5707" s="61" t="str">
        <f aca="false">IF(J5707="PosK",SUMIFS(K:K,J:J,"NegK",H:H,H5707),"")</f>
        <v/>
      </c>
      <c r="N5707" s="61" t="str">
        <f aca="false">IF(J5707="PosK",SUMIFS(K:K,J:J,"eDNA",H:H,H5707),"")</f>
        <v/>
      </c>
    </row>
    <row r="5708" customFormat="false" ht="14.25" hidden="false" customHeight="false" outlineLevel="0" collapsed="false">
      <c r="A5708" s="0" t="s">
        <v>782</v>
      </c>
      <c r="B5708" s="52" t="s">
        <v>1039</v>
      </c>
      <c r="C5708" s="52" t="s">
        <v>751</v>
      </c>
      <c r="D5708" s="53" t="n">
        <v>0.1</v>
      </c>
      <c r="E5708" s="53" t="s">
        <v>748</v>
      </c>
      <c r="F5708" s="0" t="s">
        <v>1407</v>
      </c>
      <c r="G5708" s="0" t="str">
        <f aca="false">LEFT(B5708,2)</f>
        <v>29</v>
      </c>
      <c r="H5708" s="0" t="str">
        <f aca="false">I5708&amp;"_"&amp;G5708&amp;"_"&amp;F5708</f>
        <v>Loevfroe_29_20190122_DL2018048_BorupgaardGym_koersel2</v>
      </c>
      <c r="I5708" s="61" t="str">
        <f aca="false">MID(RIGHT(B5708,LEN(B5708)-3),1,FIND("_",RIGHT(B5708,LEN(B5708)-3))-1)</f>
        <v>Loevfroe</v>
      </c>
      <c r="J5708" s="61" t="str">
        <f aca="false">TRIM(SUBSTITUTE(RIGHT(B5708,FIND(I5708,B5708)+1),"_",""))</f>
        <v>eDNA</v>
      </c>
      <c r="K5708" s="0" t="str">
        <f aca="false">IFERROR(VALUE(SUBSTITUTE(E5708,".",",")),E5708)</f>
        <v>No Ct</v>
      </c>
      <c r="L5708" s="61" t="str">
        <f aca="false">IF(J5708="PosK",SUMIFS(K:K,J:J,"PosK",H:H,H5708),"")</f>
        <v/>
      </c>
      <c r="M5708" s="61" t="str">
        <f aca="false">IF(J5708="PosK",SUMIFS(K:K,J:J,"NegK",H:H,H5708),"")</f>
        <v/>
      </c>
      <c r="N5708" s="61" t="str">
        <f aca="false">IF(J5708="PosK",SUMIFS(K:K,J:J,"eDNA",H:H,H5708),"")</f>
        <v/>
      </c>
      <c r="Q5708" s="62"/>
    </row>
    <row r="5709" customFormat="false" ht="14.25" hidden="false" customHeight="false" outlineLevel="0" collapsed="false">
      <c r="A5709" s="0" t="s">
        <v>784</v>
      </c>
      <c r="B5709" s="52" t="s">
        <v>1039</v>
      </c>
      <c r="C5709" s="52" t="s">
        <v>751</v>
      </c>
      <c r="D5709" s="53" t="n">
        <v>0.1</v>
      </c>
      <c r="E5709" s="53" t="s">
        <v>748</v>
      </c>
      <c r="F5709" s="0" t="s">
        <v>1407</v>
      </c>
      <c r="G5709" s="0" t="str">
        <f aca="false">LEFT(B5709,2)</f>
        <v>29</v>
      </c>
      <c r="H5709" s="0" t="str">
        <f aca="false">I5709&amp;"_"&amp;G5709&amp;"_"&amp;F5709</f>
        <v>Loevfroe_29_20190122_DL2018048_BorupgaardGym_koersel2</v>
      </c>
      <c r="I5709" s="61" t="str">
        <f aca="false">MID(RIGHT(B5709,LEN(B5709)-3),1,FIND("_",RIGHT(B5709,LEN(B5709)-3))-1)</f>
        <v>Loevfroe</v>
      </c>
      <c r="J5709" s="61" t="str">
        <f aca="false">TRIM(SUBSTITUTE(RIGHT(B5709,FIND(I5709,B5709)+1),"_",""))</f>
        <v>eDNA</v>
      </c>
      <c r="K5709" s="0" t="str">
        <f aca="false">IFERROR(VALUE(SUBSTITUTE(E5709,".",",")),E5709)</f>
        <v>No Ct</v>
      </c>
      <c r="L5709" s="61" t="str">
        <f aca="false">IF(J5709="PosK",SUMIFS(K:K,J:J,"PosK",H:H,H5709),"")</f>
        <v/>
      </c>
      <c r="M5709" s="61" t="str">
        <f aca="false">IF(J5709="PosK",SUMIFS(K:K,J:J,"NegK",H:H,H5709),"")</f>
        <v/>
      </c>
      <c r="N5709" s="61" t="str">
        <f aca="false">IF(J5709="PosK",SUMIFS(K:K,J:J,"eDNA",H:H,H5709),"")</f>
        <v/>
      </c>
      <c r="P5709" s="62"/>
      <c r="T5709" s="63"/>
      <c r="W5709" s="64"/>
    </row>
    <row r="5710" customFormat="false" ht="14.25" hidden="false" customHeight="false" outlineLevel="0" collapsed="false">
      <c r="A5710" s="0" t="s">
        <v>786</v>
      </c>
      <c r="B5710" s="52" t="s">
        <v>1041</v>
      </c>
      <c r="C5710" s="52" t="s">
        <v>743</v>
      </c>
      <c r="D5710" s="53" t="n">
        <v>0.1</v>
      </c>
      <c r="E5710" s="53" t="s">
        <v>748</v>
      </c>
      <c r="F5710" s="0" t="s">
        <v>1407</v>
      </c>
      <c r="G5710" s="0" t="str">
        <f aca="false">LEFT(B5710,2)</f>
        <v>30</v>
      </c>
      <c r="H5710" s="0" t="str">
        <f aca="false">I5710&amp;"_"&amp;G5710&amp;"_"&amp;F5710</f>
        <v>Klokkefroe_30_20190122_DL2018048_BorupgaardGym_koersel2</v>
      </c>
      <c r="I5710" s="61" t="str">
        <f aca="false">MID(RIGHT(B5710,LEN(B5710)-3),1,FIND("_",RIGHT(B5710,LEN(B5710)-3))-1)</f>
        <v>Klokkefroe</v>
      </c>
      <c r="J5710" s="61" t="str">
        <f aca="false">TRIM(SUBSTITUTE(RIGHT(B5710,FIND(I5710,B5710)+1),"_",""))</f>
        <v>PosK</v>
      </c>
      <c r="K5710" s="0" t="str">
        <f aca="false">IFERROR(VALUE(SUBSTITUTE(E5710,".",",")),E5710)</f>
        <v>No Ct</v>
      </c>
      <c r="L5710" s="61" t="n">
        <f aca="false">IF(J5710="PosK",SUMIFS(K:K,J:J,"PosK",H:H,H5710),"")</f>
        <v>0</v>
      </c>
      <c r="M5710" s="61" t="n">
        <f aca="false">IF(J5710="PosK",SUMIFS(K:K,J:J,"NegK",H:H,H5710),"")</f>
        <v>0</v>
      </c>
      <c r="N5710" s="61" t="n">
        <f aca="false">IF(J5710="PosK",SUMIFS(K:K,J:J,"eDNA",H:H,H5710),"")</f>
        <v>0</v>
      </c>
      <c r="P5710" s="62" t="n">
        <f aca="false">IF(K5712="No Ct",0,K5712)</f>
        <v>0</v>
      </c>
      <c r="Q5710" s="62" t="n">
        <f aca="false">IF(K5713="No Ct",0,K5713)</f>
        <v>0</v>
      </c>
      <c r="R5710" s="0" t="str">
        <f aca="false">IF(AND(L5710&gt;0,M5710=0),"Valid","Invalid")</f>
        <v>Invalid</v>
      </c>
      <c r="S5710" s="0" t="str">
        <f aca="false">IF(OR(P5710&gt;1,Q5710&gt;1),"Present","Absent")</f>
        <v>Absent</v>
      </c>
      <c r="T5710" s="63" t="str">
        <f aca="false">IF(OR(AND(P5710&gt;1,P5710&lt;41),AND(Q5710&gt;1,Q5710&lt;41)),"Ct&lt;41","Ct&gt;41")</f>
        <v>Ct&gt;41</v>
      </c>
      <c r="U5710" s="0" t="str">
        <f aca="false">I5710</f>
        <v>Klokkefroe</v>
      </c>
      <c r="V5710" s="0" t="str">
        <f aca="false">MID(F5710,10,9)</f>
        <v>DL2018048</v>
      </c>
      <c r="W5710" s="64" t="str">
        <f aca="false">V5710&amp;"_"&amp;U5710&amp;"_"&amp;R5710&amp;"_"&amp;S5710&amp;"_"&amp;T5710</f>
        <v>DL2018048_Klokkefroe_Invalid_Absent_Ct&gt;41</v>
      </c>
    </row>
    <row r="5711" customFormat="false" ht="14.25" hidden="false" customHeight="false" outlineLevel="0" collapsed="false">
      <c r="A5711" s="0" t="s">
        <v>788</v>
      </c>
      <c r="B5711" s="52" t="s">
        <v>1042</v>
      </c>
      <c r="C5711" s="52" t="s">
        <v>747</v>
      </c>
      <c r="D5711" s="53" t="n">
        <v>0.1</v>
      </c>
      <c r="E5711" s="53" t="s">
        <v>748</v>
      </c>
      <c r="F5711" s="0" t="s">
        <v>1407</v>
      </c>
      <c r="G5711" s="0" t="str">
        <f aca="false">LEFT(B5711,2)</f>
        <v>30</v>
      </c>
      <c r="H5711" s="0" t="str">
        <f aca="false">I5711&amp;"_"&amp;G5711&amp;"_"&amp;F5711</f>
        <v>Klokkefroe_30_20190122_DL2018048_BorupgaardGym_koersel2</v>
      </c>
      <c r="I5711" s="61" t="str">
        <f aca="false">MID(RIGHT(B5711,LEN(B5711)-3),1,FIND("_",RIGHT(B5711,LEN(B5711)-3))-1)</f>
        <v>Klokkefroe</v>
      </c>
      <c r="J5711" s="61" t="str">
        <f aca="false">TRIM(SUBSTITUTE(RIGHT(B5711,FIND(I5711,B5711)+1),"_",""))</f>
        <v>NegK</v>
      </c>
      <c r="K5711" s="0" t="str">
        <f aca="false">IFERROR(VALUE(SUBSTITUTE(E5711,".",",")),E5711)</f>
        <v>No Ct</v>
      </c>
      <c r="L5711" s="61" t="str">
        <f aca="false">IF(J5711="PosK",SUMIFS(K:K,J:J,"PosK",H:H,H5711),"")</f>
        <v/>
      </c>
      <c r="M5711" s="61" t="str">
        <f aca="false">IF(J5711="PosK",SUMIFS(K:K,J:J,"NegK",H:H,H5711),"")</f>
        <v/>
      </c>
      <c r="N5711" s="61" t="str">
        <f aca="false">IF(J5711="PosK",SUMIFS(K:K,J:J,"eDNA",H:H,H5711),"")</f>
        <v/>
      </c>
    </row>
    <row r="5712" customFormat="false" ht="14.25" hidden="false" customHeight="false" outlineLevel="0" collapsed="false">
      <c r="A5712" s="0" t="s">
        <v>790</v>
      </c>
      <c r="B5712" s="52" t="s">
        <v>1043</v>
      </c>
      <c r="C5712" s="52" t="s">
        <v>751</v>
      </c>
      <c r="D5712" s="53" t="n">
        <v>0.1</v>
      </c>
      <c r="E5712" s="53" t="s">
        <v>748</v>
      </c>
      <c r="F5712" s="0" t="s">
        <v>1407</v>
      </c>
      <c r="G5712" s="0" t="str">
        <f aca="false">LEFT(B5712,2)</f>
        <v>30</v>
      </c>
      <c r="H5712" s="0" t="str">
        <f aca="false">I5712&amp;"_"&amp;G5712&amp;"_"&amp;F5712</f>
        <v>Klokkefroe_30_20190122_DL2018048_BorupgaardGym_koersel2</v>
      </c>
      <c r="I5712" s="61" t="str">
        <f aca="false">MID(RIGHT(B5712,LEN(B5712)-3),1,FIND("_",RIGHT(B5712,LEN(B5712)-3))-1)</f>
        <v>Klokkefroe</v>
      </c>
      <c r="J5712" s="61" t="str">
        <f aca="false">TRIM(SUBSTITUTE(RIGHT(B5712,FIND(I5712,B5712)+1),"_",""))</f>
        <v>eDNA</v>
      </c>
      <c r="K5712" s="0" t="str">
        <f aca="false">IFERROR(VALUE(SUBSTITUTE(E5712,".",",")),E5712)</f>
        <v>No Ct</v>
      </c>
      <c r="L5712" s="61" t="str">
        <f aca="false">IF(J5712="PosK",SUMIFS(K:K,J:J,"PosK",H:H,H5712),"")</f>
        <v/>
      </c>
      <c r="M5712" s="61" t="str">
        <f aca="false">IF(J5712="PosK",SUMIFS(K:K,J:J,"NegK",H:H,H5712),"")</f>
        <v/>
      </c>
      <c r="N5712" s="61" t="str">
        <f aca="false">IF(J5712="PosK",SUMIFS(K:K,J:J,"eDNA",H:H,H5712),"")</f>
        <v/>
      </c>
      <c r="Q5712" s="62"/>
    </row>
    <row r="5713" customFormat="false" ht="14.25" hidden="false" customHeight="false" outlineLevel="0" collapsed="false">
      <c r="A5713" s="0" t="s">
        <v>792</v>
      </c>
      <c r="B5713" s="52" t="s">
        <v>1043</v>
      </c>
      <c r="C5713" s="52" t="s">
        <v>751</v>
      </c>
      <c r="D5713" s="53" t="n">
        <v>0.1</v>
      </c>
      <c r="E5713" s="53" t="s">
        <v>748</v>
      </c>
      <c r="F5713" s="0" t="s">
        <v>1407</v>
      </c>
      <c r="G5713" s="0" t="str">
        <f aca="false">LEFT(B5713,2)</f>
        <v>30</v>
      </c>
      <c r="H5713" s="0" t="str">
        <f aca="false">I5713&amp;"_"&amp;G5713&amp;"_"&amp;F5713</f>
        <v>Klokkefroe_30_20190122_DL2018048_BorupgaardGym_koersel2</v>
      </c>
      <c r="I5713" s="61" t="str">
        <f aca="false">MID(RIGHT(B5713,LEN(B5713)-3),1,FIND("_",RIGHT(B5713,LEN(B5713)-3))-1)</f>
        <v>Klokkefroe</v>
      </c>
      <c r="J5713" s="61" t="str">
        <f aca="false">TRIM(SUBSTITUTE(RIGHT(B5713,FIND(I5713,B5713)+1),"_",""))</f>
        <v>eDNA</v>
      </c>
      <c r="K5713" s="0" t="str">
        <f aca="false">IFERROR(VALUE(SUBSTITUTE(E5713,".",",")),E5713)</f>
        <v>No Ct</v>
      </c>
      <c r="L5713" s="61" t="str">
        <f aca="false">IF(J5713="PosK",SUMIFS(K:K,J:J,"PosK",H:H,H5713),"")</f>
        <v/>
      </c>
      <c r="M5713" s="61" t="str">
        <f aca="false">IF(J5713="PosK",SUMIFS(K:K,J:J,"NegK",H:H,H5713),"")</f>
        <v/>
      </c>
      <c r="N5713" s="61" t="str">
        <f aca="false">IF(J5713="PosK",SUMIFS(K:K,J:J,"eDNA",H:H,H5713),"")</f>
        <v/>
      </c>
      <c r="P5713" s="62"/>
      <c r="T5713" s="63"/>
      <c r="W5713" s="64"/>
    </row>
    <row r="5714" customFormat="false" ht="14.25" hidden="false" customHeight="false" outlineLevel="0" collapsed="false">
      <c r="A5714" s="0" t="s">
        <v>794</v>
      </c>
      <c r="B5714" s="52" t="s">
        <v>1045</v>
      </c>
      <c r="C5714" s="52" t="s">
        <v>743</v>
      </c>
      <c r="D5714" s="53" t="n">
        <v>0.1</v>
      </c>
      <c r="E5714" s="53" t="n">
        <v>32.28</v>
      </c>
      <c r="F5714" s="0" t="s">
        <v>1407</v>
      </c>
      <c r="G5714" s="0" t="str">
        <f aca="false">LEFT(B5714,2)</f>
        <v>31</v>
      </c>
      <c r="H5714" s="0" t="str">
        <f aca="false">I5714&amp;"_"&amp;G5714&amp;"_"&amp;F5714</f>
        <v>Bjergsalamander_31_20190122_DL2018048_BorupgaardGym_koersel2</v>
      </c>
      <c r="I5714" s="61" t="str">
        <f aca="false">MID(RIGHT(B5714,LEN(B5714)-3),1,FIND("_",RIGHT(B5714,LEN(B5714)-3))-1)</f>
        <v>Bjergsalamander</v>
      </c>
      <c r="J5714" s="61" t="str">
        <f aca="false">TRIM(SUBSTITUTE(RIGHT(B5714,FIND(I5714,B5714)+1),"_",""))</f>
        <v>PosK</v>
      </c>
      <c r="K5714" s="0" t="n">
        <f aca="false">IFERROR(VALUE(SUBSTITUTE(E5714,".",",")),E5714)</f>
        <v>32.28</v>
      </c>
      <c r="L5714" s="61" t="n">
        <f aca="false">IF(J5714="PosK",SUMIFS(K:K,J:J,"PosK",H:H,H5714),"")</f>
        <v>32.28</v>
      </c>
      <c r="M5714" s="61" t="n">
        <f aca="false">IF(J5714="PosK",SUMIFS(K:K,J:J,"NegK",H:H,H5714),"")</f>
        <v>0</v>
      </c>
      <c r="N5714" s="61" t="n">
        <f aca="false">IF(J5714="PosK",SUMIFS(K:K,J:J,"eDNA",H:H,H5714),"")</f>
        <v>0</v>
      </c>
      <c r="P5714" s="62" t="n">
        <f aca="false">IF(K5716="No Ct",0,K5716)</f>
        <v>0</v>
      </c>
      <c r="Q5714" s="62" t="n">
        <f aca="false">IF(K5717="No Ct",0,K5717)</f>
        <v>0</v>
      </c>
      <c r="R5714" s="0" t="str">
        <f aca="false">IF(AND(L5714&gt;0,M5714=0),"Valid","Invalid")</f>
        <v>Valid</v>
      </c>
      <c r="S5714" s="0" t="str">
        <f aca="false">IF(OR(P5714&gt;1,Q5714&gt;1),"Present","Absent")</f>
        <v>Absent</v>
      </c>
      <c r="T5714" s="63" t="str">
        <f aca="false">IF(OR(AND(P5714&gt;1,P5714&lt;41),AND(Q5714&gt;1,Q5714&lt;41)),"Ct&lt;41","Ct&gt;41")</f>
        <v>Ct&gt;41</v>
      </c>
      <c r="U5714" s="0" t="str">
        <f aca="false">I5714</f>
        <v>Bjergsalamander</v>
      </c>
      <c r="V5714" s="0" t="str">
        <f aca="false">MID(F5714,10,9)</f>
        <v>DL2018048</v>
      </c>
      <c r="W5714" s="64" t="str">
        <f aca="false">V5714&amp;"_"&amp;U5714&amp;"_"&amp;R5714&amp;"_"&amp;S5714&amp;"_"&amp;T5714</f>
        <v>DL2018048_Bjergsalamander_Valid_Absent_Ct&gt;41</v>
      </c>
    </row>
    <row r="5715" customFormat="false" ht="14.25" hidden="false" customHeight="false" outlineLevel="0" collapsed="false">
      <c r="A5715" s="0" t="s">
        <v>796</v>
      </c>
      <c r="B5715" s="52" t="s">
        <v>1046</v>
      </c>
      <c r="C5715" s="52" t="s">
        <v>747</v>
      </c>
      <c r="D5715" s="53" t="n">
        <v>0.1</v>
      </c>
      <c r="E5715" s="53" t="s">
        <v>748</v>
      </c>
      <c r="F5715" s="0" t="s">
        <v>1407</v>
      </c>
      <c r="G5715" s="0" t="str">
        <f aca="false">LEFT(B5715,2)</f>
        <v>31</v>
      </c>
      <c r="H5715" s="0" t="str">
        <f aca="false">I5715&amp;"_"&amp;G5715&amp;"_"&amp;F5715</f>
        <v>Bjergsalamander_31_20190122_DL2018048_BorupgaardGym_koersel2</v>
      </c>
      <c r="I5715" s="61" t="str">
        <f aca="false">MID(RIGHT(B5715,LEN(B5715)-3),1,FIND("_",RIGHT(B5715,LEN(B5715)-3))-1)</f>
        <v>Bjergsalamander</v>
      </c>
      <c r="J5715" s="61" t="str">
        <f aca="false">TRIM(SUBSTITUTE(RIGHT(B5715,FIND(I5715,B5715)+1),"_",""))</f>
        <v>NegK</v>
      </c>
      <c r="K5715" s="0" t="str">
        <f aca="false">IFERROR(VALUE(SUBSTITUTE(E5715,".",",")),E5715)</f>
        <v>No Ct</v>
      </c>
      <c r="L5715" s="61" t="str">
        <f aca="false">IF(J5715="PosK",SUMIFS(K:K,J:J,"PosK",H:H,H5715),"")</f>
        <v/>
      </c>
      <c r="M5715" s="61" t="str">
        <f aca="false">IF(J5715="PosK",SUMIFS(K:K,J:J,"NegK",H:H,H5715),"")</f>
        <v/>
      </c>
      <c r="N5715" s="61" t="str">
        <f aca="false">IF(J5715="PosK",SUMIFS(K:K,J:J,"eDNA",H:H,H5715),"")</f>
        <v/>
      </c>
    </row>
    <row r="5716" customFormat="false" ht="14.25" hidden="false" customHeight="false" outlineLevel="0" collapsed="false">
      <c r="A5716" s="0" t="s">
        <v>798</v>
      </c>
      <c r="B5716" s="52" t="s">
        <v>1047</v>
      </c>
      <c r="C5716" s="52" t="s">
        <v>751</v>
      </c>
      <c r="D5716" s="53" t="n">
        <v>0.1</v>
      </c>
      <c r="E5716" s="53" t="s">
        <v>748</v>
      </c>
      <c r="F5716" s="0" t="s">
        <v>1407</v>
      </c>
      <c r="G5716" s="0" t="str">
        <f aca="false">LEFT(B5716,2)</f>
        <v>31</v>
      </c>
      <c r="H5716" s="0" t="str">
        <f aca="false">I5716&amp;"_"&amp;G5716&amp;"_"&amp;F5716</f>
        <v>Bjergsalamander_31_20190122_DL2018048_BorupgaardGym_koersel2</v>
      </c>
      <c r="I5716" s="61" t="str">
        <f aca="false">MID(RIGHT(B5716,LEN(B5716)-3),1,FIND("_",RIGHT(B5716,LEN(B5716)-3))-1)</f>
        <v>Bjergsalamander</v>
      </c>
      <c r="J5716" s="61" t="str">
        <f aca="false">TRIM(SUBSTITUTE(RIGHT(B5716,FIND(I5716,B5716)+1),"_",""))</f>
        <v>eDNA</v>
      </c>
      <c r="K5716" s="0" t="str">
        <f aca="false">IFERROR(VALUE(SUBSTITUTE(E5716,".",",")),E5716)</f>
        <v>No Ct</v>
      </c>
      <c r="L5716" s="61" t="str">
        <f aca="false">IF(J5716="PosK",SUMIFS(K:K,J:J,"PosK",H:H,H5716),"")</f>
        <v/>
      </c>
      <c r="M5716" s="61" t="str">
        <f aca="false">IF(J5716="PosK",SUMIFS(K:K,J:J,"NegK",H:H,H5716),"")</f>
        <v/>
      </c>
      <c r="N5716" s="61" t="str">
        <f aca="false">IF(J5716="PosK",SUMIFS(K:K,J:J,"eDNA",H:H,H5716),"")</f>
        <v/>
      </c>
      <c r="Q5716" s="62"/>
    </row>
    <row r="5717" customFormat="false" ht="14.25" hidden="false" customHeight="false" outlineLevel="0" collapsed="false">
      <c r="A5717" s="0" t="s">
        <v>800</v>
      </c>
      <c r="B5717" s="52" t="s">
        <v>1047</v>
      </c>
      <c r="C5717" s="52" t="s">
        <v>751</v>
      </c>
      <c r="D5717" s="53" t="n">
        <v>0.1</v>
      </c>
      <c r="E5717" s="53" t="s">
        <v>748</v>
      </c>
      <c r="F5717" s="0" t="s">
        <v>1407</v>
      </c>
      <c r="G5717" s="0" t="str">
        <f aca="false">LEFT(B5717,2)</f>
        <v>31</v>
      </c>
      <c r="H5717" s="0" t="str">
        <f aca="false">I5717&amp;"_"&amp;G5717&amp;"_"&amp;F5717</f>
        <v>Bjergsalamander_31_20190122_DL2018048_BorupgaardGym_koersel2</v>
      </c>
      <c r="I5717" s="61" t="str">
        <f aca="false">MID(RIGHT(B5717,LEN(B5717)-3),1,FIND("_",RIGHT(B5717,LEN(B5717)-3))-1)</f>
        <v>Bjergsalamander</v>
      </c>
      <c r="J5717" s="61" t="str">
        <f aca="false">TRIM(SUBSTITUTE(RIGHT(B5717,FIND(I5717,B5717)+1),"_",""))</f>
        <v>eDNA</v>
      </c>
      <c r="K5717" s="0" t="str">
        <f aca="false">IFERROR(VALUE(SUBSTITUTE(E5717,".",",")),E5717)</f>
        <v>No Ct</v>
      </c>
      <c r="L5717" s="61" t="str">
        <f aca="false">IF(J5717="PosK",SUMIFS(K:K,J:J,"PosK",H:H,H5717),"")</f>
        <v/>
      </c>
      <c r="M5717" s="61" t="str">
        <f aca="false">IF(J5717="PosK",SUMIFS(K:K,J:J,"NegK",H:H,H5717),"")</f>
        <v/>
      </c>
      <c r="N5717" s="61" t="str">
        <f aca="false">IF(J5717="PosK",SUMIFS(K:K,J:J,"eDNA",H:H,H5717),"")</f>
        <v/>
      </c>
      <c r="P5717" s="62"/>
      <c r="T5717" s="63"/>
      <c r="W5717" s="64"/>
    </row>
    <row r="5718" customFormat="false" ht="14.25" hidden="false" customHeight="false" outlineLevel="0" collapsed="false">
      <c r="A5718" s="0" t="s">
        <v>802</v>
      </c>
      <c r="B5718" s="52" t="s">
        <v>1049</v>
      </c>
      <c r="C5718" s="52" t="s">
        <v>743</v>
      </c>
      <c r="D5718" s="53" t="n">
        <v>0.1</v>
      </c>
      <c r="E5718" s="53" t="n">
        <v>37.42</v>
      </c>
      <c r="F5718" s="0" t="s">
        <v>1407</v>
      </c>
      <c r="G5718" s="0" t="str">
        <f aca="false">LEFT(B5718,2)</f>
        <v>32</v>
      </c>
      <c r="H5718" s="0" t="str">
        <f aca="false">I5718&amp;"_"&amp;G5718&amp;"_"&amp;F5718</f>
        <v>Latterfroe_32_20190122_DL2018048_BorupgaardGym_koersel2</v>
      </c>
      <c r="I5718" s="61" t="str">
        <f aca="false">MID(RIGHT(B5718,LEN(B5718)-3),1,FIND("_",RIGHT(B5718,LEN(B5718)-3))-1)</f>
        <v>Latterfroe</v>
      </c>
      <c r="J5718" s="61" t="str">
        <f aca="false">TRIM(SUBSTITUTE(RIGHT(B5718,FIND(I5718,B5718)+1),"_",""))</f>
        <v>PosK</v>
      </c>
      <c r="K5718" s="0" t="n">
        <f aca="false">IFERROR(VALUE(SUBSTITUTE(E5718,".",",")),E5718)</f>
        <v>37.42</v>
      </c>
      <c r="L5718" s="61" t="n">
        <f aca="false">IF(J5718="PosK",SUMIFS(K:K,J:J,"PosK",H:H,H5718),"")</f>
        <v>37.42</v>
      </c>
      <c r="M5718" s="61" t="n">
        <f aca="false">IF(J5718="PosK",SUMIFS(K:K,J:J,"NegK",H:H,H5718),"")</f>
        <v>0</v>
      </c>
      <c r="N5718" s="61" t="n">
        <f aca="false">IF(J5718="PosK",SUMIFS(K:K,J:J,"eDNA",H:H,H5718),"")</f>
        <v>0</v>
      </c>
      <c r="P5718" s="62" t="n">
        <f aca="false">IF(K5720="No Ct",0,K5720)</f>
        <v>0</v>
      </c>
      <c r="Q5718" s="62" t="n">
        <f aca="false">IF(K5721="No Ct",0,K5721)</f>
        <v>0</v>
      </c>
      <c r="R5718" s="0" t="str">
        <f aca="false">IF(AND(L5718&gt;0,M5718=0),"Valid","Invalid")</f>
        <v>Valid</v>
      </c>
      <c r="S5718" s="0" t="str">
        <f aca="false">IF(OR(P5718&gt;1,Q5718&gt;1),"Present","Absent")</f>
        <v>Absent</v>
      </c>
      <c r="T5718" s="63" t="str">
        <f aca="false">IF(OR(AND(P5718&gt;1,P5718&lt;41),AND(Q5718&gt;1,Q5718&lt;41)),"Ct&lt;41","Ct&gt;41")</f>
        <v>Ct&gt;41</v>
      </c>
      <c r="U5718" s="0" t="str">
        <f aca="false">I5718</f>
        <v>Latterfroe</v>
      </c>
      <c r="V5718" s="0" t="str">
        <f aca="false">MID(F5718,10,9)</f>
        <v>DL2018048</v>
      </c>
      <c r="W5718" s="64" t="str">
        <f aca="false">V5718&amp;"_"&amp;U5718&amp;"_"&amp;R5718&amp;"_"&amp;S5718&amp;"_"&amp;T5718</f>
        <v>DL2018048_Latterfroe_Valid_Absent_Ct&gt;41</v>
      </c>
    </row>
    <row r="5719" customFormat="false" ht="14.25" hidden="false" customHeight="false" outlineLevel="0" collapsed="false">
      <c r="A5719" s="0" t="s">
        <v>804</v>
      </c>
      <c r="B5719" s="52" t="s">
        <v>1050</v>
      </c>
      <c r="C5719" s="52" t="s">
        <v>747</v>
      </c>
      <c r="D5719" s="53" t="n">
        <v>0.1</v>
      </c>
      <c r="E5719" s="53" t="s">
        <v>748</v>
      </c>
      <c r="F5719" s="0" t="s">
        <v>1407</v>
      </c>
      <c r="G5719" s="0" t="str">
        <f aca="false">LEFT(B5719,2)</f>
        <v>32</v>
      </c>
      <c r="H5719" s="0" t="str">
        <f aca="false">I5719&amp;"_"&amp;G5719&amp;"_"&amp;F5719</f>
        <v>Latterfroe_32_20190122_DL2018048_BorupgaardGym_koersel2</v>
      </c>
      <c r="I5719" s="61" t="str">
        <f aca="false">MID(RIGHT(B5719,LEN(B5719)-3),1,FIND("_",RIGHT(B5719,LEN(B5719)-3))-1)</f>
        <v>Latterfroe</v>
      </c>
      <c r="J5719" s="61" t="str">
        <f aca="false">TRIM(SUBSTITUTE(RIGHT(B5719,FIND(I5719,B5719)+1),"_",""))</f>
        <v>NegK</v>
      </c>
      <c r="K5719" s="0" t="str">
        <f aca="false">IFERROR(VALUE(SUBSTITUTE(E5719,".",",")),E5719)</f>
        <v>No Ct</v>
      </c>
      <c r="L5719" s="61" t="str">
        <f aca="false">IF(J5719="PosK",SUMIFS(K:K,J:J,"PosK",H:H,H5719),"")</f>
        <v/>
      </c>
      <c r="M5719" s="61" t="str">
        <f aca="false">IF(J5719="PosK",SUMIFS(K:K,J:J,"NegK",H:H,H5719),"")</f>
        <v/>
      </c>
      <c r="N5719" s="61" t="str">
        <f aca="false">IF(J5719="PosK",SUMIFS(K:K,J:J,"eDNA",H:H,H5719),"")</f>
        <v/>
      </c>
    </row>
    <row r="5720" customFormat="false" ht="14.25" hidden="false" customHeight="false" outlineLevel="0" collapsed="false">
      <c r="A5720" s="0" t="s">
        <v>806</v>
      </c>
      <c r="B5720" s="52" t="s">
        <v>1051</v>
      </c>
      <c r="C5720" s="52" t="s">
        <v>751</v>
      </c>
      <c r="D5720" s="53" t="n">
        <v>0.1</v>
      </c>
      <c r="E5720" s="53" t="s">
        <v>748</v>
      </c>
      <c r="F5720" s="0" t="s">
        <v>1407</v>
      </c>
      <c r="G5720" s="0" t="str">
        <f aca="false">LEFT(B5720,2)</f>
        <v>32</v>
      </c>
      <c r="H5720" s="0" t="str">
        <f aca="false">I5720&amp;"_"&amp;G5720&amp;"_"&amp;F5720</f>
        <v>Latterfroe_32_20190122_DL2018048_BorupgaardGym_koersel2</v>
      </c>
      <c r="I5720" s="61" t="str">
        <f aca="false">MID(RIGHT(B5720,LEN(B5720)-3),1,FIND("_",RIGHT(B5720,LEN(B5720)-3))-1)</f>
        <v>Latterfroe</v>
      </c>
      <c r="J5720" s="61" t="str">
        <f aca="false">TRIM(SUBSTITUTE(RIGHT(B5720,FIND(I5720,B5720)+1),"_",""))</f>
        <v>eDNA</v>
      </c>
      <c r="K5720" s="0" t="str">
        <f aca="false">IFERROR(VALUE(SUBSTITUTE(E5720,".",",")),E5720)</f>
        <v>No Ct</v>
      </c>
      <c r="L5720" s="61" t="str">
        <f aca="false">IF(J5720="PosK",SUMIFS(K:K,J:J,"PosK",H:H,H5720),"")</f>
        <v/>
      </c>
      <c r="M5720" s="61" t="str">
        <f aca="false">IF(J5720="PosK",SUMIFS(K:K,J:J,"NegK",H:H,H5720),"")</f>
        <v/>
      </c>
      <c r="N5720" s="61" t="str">
        <f aca="false">IF(J5720="PosK",SUMIFS(K:K,J:J,"eDNA",H:H,H5720),"")</f>
        <v/>
      </c>
      <c r="Q5720" s="62"/>
    </row>
    <row r="5721" customFormat="false" ht="14.25" hidden="false" customHeight="false" outlineLevel="0" collapsed="false">
      <c r="A5721" s="0" t="s">
        <v>808</v>
      </c>
      <c r="B5721" s="52" t="s">
        <v>1051</v>
      </c>
      <c r="C5721" s="52" t="s">
        <v>751</v>
      </c>
      <c r="D5721" s="53" t="n">
        <v>0.1</v>
      </c>
      <c r="E5721" s="53" t="s">
        <v>748</v>
      </c>
      <c r="F5721" s="0" t="s">
        <v>1407</v>
      </c>
      <c r="G5721" s="0" t="str">
        <f aca="false">LEFT(B5721,2)</f>
        <v>32</v>
      </c>
      <c r="H5721" s="0" t="str">
        <f aca="false">I5721&amp;"_"&amp;G5721&amp;"_"&amp;F5721</f>
        <v>Latterfroe_32_20190122_DL2018048_BorupgaardGym_koersel2</v>
      </c>
      <c r="I5721" s="61" t="str">
        <f aca="false">MID(RIGHT(B5721,LEN(B5721)-3),1,FIND("_",RIGHT(B5721,LEN(B5721)-3))-1)</f>
        <v>Latterfroe</v>
      </c>
      <c r="J5721" s="61" t="str">
        <f aca="false">TRIM(SUBSTITUTE(RIGHT(B5721,FIND(I5721,B5721)+1),"_",""))</f>
        <v>eDNA</v>
      </c>
      <c r="K5721" s="0" t="str">
        <f aca="false">IFERROR(VALUE(SUBSTITUTE(E5721,".",",")),E5721)</f>
        <v>No Ct</v>
      </c>
      <c r="L5721" s="61" t="str">
        <f aca="false">IF(J5721="PosK",SUMIFS(K:K,J:J,"PosK",H:H,H5721),"")</f>
        <v/>
      </c>
      <c r="M5721" s="61" t="str">
        <f aca="false">IF(J5721="PosK",SUMIFS(K:K,J:J,"NegK",H:H,H5721),"")</f>
        <v/>
      </c>
      <c r="N5721" s="61" t="str">
        <f aca="false">IF(J5721="PosK",SUMIFS(K:K,J:J,"eDNA",H:H,H5721),"")</f>
        <v/>
      </c>
      <c r="P5721" s="62"/>
      <c r="T5721" s="63"/>
      <c r="W5721" s="64"/>
    </row>
    <row r="5722" customFormat="false" ht="14.25" hidden="false" customHeight="false" outlineLevel="0" collapsed="false">
      <c r="A5722" s="0" t="s">
        <v>810</v>
      </c>
      <c r="B5722" s="52" t="s">
        <v>1228</v>
      </c>
      <c r="C5722" s="52" t="s">
        <v>743</v>
      </c>
      <c r="D5722" s="53" t="n">
        <v>0.1</v>
      </c>
      <c r="E5722" s="53" t="s">
        <v>748</v>
      </c>
      <c r="F5722" s="0" t="s">
        <v>1407</v>
      </c>
      <c r="G5722" s="0" t="str">
        <f aca="false">LEFT(B5722,2)</f>
        <v>33</v>
      </c>
      <c r="H5722" s="0" t="str">
        <f aca="false">I5722&amp;"_"&amp;G5722&amp;"_"&amp;F5722</f>
        <v>KortbenetGroenFroe_33_20190122_DL2018048_BorupgaardGym_koersel2</v>
      </c>
      <c r="I5722" s="61" t="str">
        <f aca="false">MID(RIGHT(B5722,LEN(B5722)-3),1,FIND("_",RIGHT(B5722,LEN(B5722)-3))-1)</f>
        <v>KortbenetGroenFroe</v>
      </c>
      <c r="J5722" s="61" t="str">
        <f aca="false">TRIM(SUBSTITUTE(RIGHT(B5722,FIND(I5722,B5722)+1),"_",""))</f>
        <v>PosK</v>
      </c>
      <c r="K5722" s="0" t="str">
        <f aca="false">IFERROR(VALUE(SUBSTITUTE(E5722,".",",")),E5722)</f>
        <v>No Ct</v>
      </c>
      <c r="L5722" s="61" t="n">
        <f aca="false">IF(J5722="PosK",SUMIFS(K:K,J:J,"PosK",H:H,H5722),"")</f>
        <v>0</v>
      </c>
      <c r="M5722" s="61" t="n">
        <f aca="false">IF(J5722="PosK",SUMIFS(K:K,J:J,"NegK",H:H,H5722),"")</f>
        <v>0</v>
      </c>
      <c r="N5722" s="61" t="n">
        <f aca="false">IF(J5722="PosK",SUMIFS(K:K,J:J,"eDNA",H:H,H5722),"")</f>
        <v>0</v>
      </c>
      <c r="P5722" s="62" t="n">
        <f aca="false">IF(K5724="No Ct",0,K5724)</f>
        <v>0</v>
      </c>
      <c r="Q5722" s="62" t="n">
        <f aca="false">IF(K5725="No Ct",0,K5725)</f>
        <v>0</v>
      </c>
      <c r="R5722" s="0" t="str">
        <f aca="false">IF(AND(L5722&gt;0,M5722=0),"Valid","Invalid")</f>
        <v>Invalid</v>
      </c>
      <c r="S5722" s="0" t="str">
        <f aca="false">IF(OR(P5722&gt;1,Q5722&gt;1),"Present","Absent")</f>
        <v>Absent</v>
      </c>
      <c r="T5722" s="63" t="str">
        <f aca="false">IF(OR(AND(P5722&gt;1,P5722&lt;41),AND(Q5722&gt;1,Q5722&lt;41)),"Ct&lt;41","Ct&gt;41")</f>
        <v>Ct&gt;41</v>
      </c>
      <c r="U5722" s="0" t="str">
        <f aca="false">I5722</f>
        <v>KortbenetGroenFroe</v>
      </c>
      <c r="V5722" s="0" t="str">
        <f aca="false">MID(F5722,10,9)</f>
        <v>DL2018048</v>
      </c>
      <c r="W5722" s="64" t="str">
        <f aca="false">V5722&amp;"_"&amp;U5722&amp;"_"&amp;R5722&amp;"_"&amp;S5722&amp;"_"&amp;T5722</f>
        <v>DL2018048_KortbenetGroenFroe_Invalid_Absent_Ct&gt;41</v>
      </c>
    </row>
    <row r="5723" customFormat="false" ht="14.25" hidden="false" customHeight="false" outlineLevel="0" collapsed="false">
      <c r="A5723" s="0" t="s">
        <v>812</v>
      </c>
      <c r="B5723" s="52" t="s">
        <v>1229</v>
      </c>
      <c r="C5723" s="52" t="s">
        <v>747</v>
      </c>
      <c r="D5723" s="53" t="n">
        <v>0.1</v>
      </c>
      <c r="E5723" s="53" t="s">
        <v>748</v>
      </c>
      <c r="F5723" s="0" t="s">
        <v>1407</v>
      </c>
      <c r="G5723" s="0" t="str">
        <f aca="false">LEFT(B5723,2)</f>
        <v>33</v>
      </c>
      <c r="H5723" s="0" t="str">
        <f aca="false">I5723&amp;"_"&amp;G5723&amp;"_"&amp;F5723</f>
        <v>KortbenetGroenFroe_33_20190122_DL2018048_BorupgaardGym_koersel2</v>
      </c>
      <c r="I5723" s="61" t="str">
        <f aca="false">MID(RIGHT(B5723,LEN(B5723)-3),1,FIND("_",RIGHT(B5723,LEN(B5723)-3))-1)</f>
        <v>KortbenetGroenFroe</v>
      </c>
      <c r="J5723" s="61" t="str">
        <f aca="false">TRIM(SUBSTITUTE(RIGHT(B5723,FIND(I5723,B5723)+1),"_",""))</f>
        <v>NegK</v>
      </c>
      <c r="K5723" s="0" t="str">
        <f aca="false">IFERROR(VALUE(SUBSTITUTE(E5723,".",",")),E5723)</f>
        <v>No Ct</v>
      </c>
      <c r="L5723" s="61" t="str">
        <f aca="false">IF(J5723="PosK",SUMIFS(K:K,J:J,"PosK",H:H,H5723),"")</f>
        <v/>
      </c>
      <c r="M5723" s="61" t="str">
        <f aca="false">IF(J5723="PosK",SUMIFS(K:K,J:J,"NegK",H:H,H5723),"")</f>
        <v/>
      </c>
      <c r="N5723" s="61" t="str">
        <f aca="false">IF(J5723="PosK",SUMIFS(K:K,J:J,"eDNA",H:H,H5723),"")</f>
        <v/>
      </c>
    </row>
    <row r="5724" customFormat="false" ht="14.25" hidden="false" customHeight="false" outlineLevel="0" collapsed="false">
      <c r="A5724" s="0" t="s">
        <v>814</v>
      </c>
      <c r="B5724" s="52" t="s">
        <v>1230</v>
      </c>
      <c r="C5724" s="52" t="s">
        <v>751</v>
      </c>
      <c r="D5724" s="53" t="n">
        <v>0.1</v>
      </c>
      <c r="E5724" s="53" t="s">
        <v>748</v>
      </c>
      <c r="F5724" s="0" t="s">
        <v>1407</v>
      </c>
      <c r="G5724" s="0" t="str">
        <f aca="false">LEFT(B5724,2)</f>
        <v>33</v>
      </c>
      <c r="H5724" s="0" t="str">
        <f aca="false">I5724&amp;"_"&amp;G5724&amp;"_"&amp;F5724</f>
        <v>KortbenetGroenFroe_33_20190122_DL2018048_BorupgaardGym_koersel2</v>
      </c>
      <c r="I5724" s="61" t="str">
        <f aca="false">MID(RIGHT(B5724,LEN(B5724)-3),1,FIND("_",RIGHT(B5724,LEN(B5724)-3))-1)</f>
        <v>KortbenetGroenFroe</v>
      </c>
      <c r="J5724" s="61" t="str">
        <f aca="false">TRIM(SUBSTITUTE(RIGHT(B5724,FIND(I5724,B5724)+1),"_",""))</f>
        <v>eDNA</v>
      </c>
      <c r="K5724" s="0" t="str">
        <f aca="false">IFERROR(VALUE(SUBSTITUTE(E5724,".",",")),E5724)</f>
        <v>No Ct</v>
      </c>
      <c r="L5724" s="61" t="str">
        <f aca="false">IF(J5724="PosK",SUMIFS(K:K,J:J,"PosK",H:H,H5724),"")</f>
        <v/>
      </c>
      <c r="M5724" s="61" t="str">
        <f aca="false">IF(J5724="PosK",SUMIFS(K:K,J:J,"NegK",H:H,H5724),"")</f>
        <v/>
      </c>
      <c r="N5724" s="61" t="str">
        <f aca="false">IF(J5724="PosK",SUMIFS(K:K,J:J,"eDNA",H:H,H5724),"")</f>
        <v/>
      </c>
      <c r="Q5724" s="62"/>
    </row>
    <row r="5725" customFormat="false" ht="14.25" hidden="false" customHeight="false" outlineLevel="0" collapsed="false">
      <c r="A5725" s="0" t="s">
        <v>816</v>
      </c>
      <c r="B5725" s="52" t="s">
        <v>1230</v>
      </c>
      <c r="C5725" s="52" t="s">
        <v>751</v>
      </c>
      <c r="D5725" s="53" t="n">
        <v>0.1</v>
      </c>
      <c r="E5725" s="53" t="s">
        <v>748</v>
      </c>
      <c r="F5725" s="0" t="s">
        <v>1407</v>
      </c>
      <c r="G5725" s="0" t="str">
        <f aca="false">LEFT(B5725,2)</f>
        <v>33</v>
      </c>
      <c r="H5725" s="0" t="str">
        <f aca="false">I5725&amp;"_"&amp;G5725&amp;"_"&amp;F5725</f>
        <v>KortbenetGroenFroe_33_20190122_DL2018048_BorupgaardGym_koersel2</v>
      </c>
      <c r="I5725" s="61" t="str">
        <f aca="false">MID(RIGHT(B5725,LEN(B5725)-3),1,FIND("_",RIGHT(B5725,LEN(B5725)-3))-1)</f>
        <v>KortbenetGroenFroe</v>
      </c>
      <c r="J5725" s="61" t="str">
        <f aca="false">TRIM(SUBSTITUTE(RIGHT(B5725,FIND(I5725,B5725)+1),"_",""))</f>
        <v>eDNA</v>
      </c>
      <c r="K5725" s="0" t="str">
        <f aca="false">IFERROR(VALUE(SUBSTITUTE(E5725,".",",")),E5725)</f>
        <v>No Ct</v>
      </c>
      <c r="L5725" s="61" t="str">
        <f aca="false">IF(J5725="PosK",SUMIFS(K:K,J:J,"PosK",H:H,H5725),"")</f>
        <v/>
      </c>
      <c r="M5725" s="61" t="str">
        <f aca="false">IF(J5725="PosK",SUMIFS(K:K,J:J,"NegK",H:H,H5725),"")</f>
        <v/>
      </c>
      <c r="N5725" s="61" t="str">
        <f aca="false">IF(J5725="PosK",SUMIFS(K:K,J:J,"eDNA",H:H,H5725),"")</f>
        <v/>
      </c>
      <c r="P5725" s="62"/>
      <c r="T5725" s="63"/>
      <c r="W5725" s="64"/>
    </row>
    <row r="5726" customFormat="false" ht="14.25" hidden="false" customHeight="false" outlineLevel="0" collapsed="false">
      <c r="A5726" s="0" t="s">
        <v>818</v>
      </c>
      <c r="B5726" s="52" t="s">
        <v>1232</v>
      </c>
      <c r="C5726" s="52" t="s">
        <v>743</v>
      </c>
      <c r="D5726" s="53" t="n">
        <v>0.1</v>
      </c>
      <c r="E5726" s="53" t="s">
        <v>748</v>
      </c>
      <c r="F5726" s="0" t="s">
        <v>1407</v>
      </c>
      <c r="G5726" s="0" t="str">
        <f aca="false">LEFT(B5726,2)</f>
        <v>34</v>
      </c>
      <c r="H5726" s="0" t="str">
        <f aca="false">I5726&amp;"_"&amp;G5726&amp;"_"&amp;F5726</f>
        <v>Soelvkarusse_34_20190122_DL2018048_BorupgaardGym_koersel2</v>
      </c>
      <c r="I5726" s="61" t="str">
        <f aca="false">MID(RIGHT(B5726,LEN(B5726)-3),1,FIND("_",RIGHT(B5726,LEN(B5726)-3))-1)</f>
        <v>Soelvkarusse</v>
      </c>
      <c r="J5726" s="61" t="str">
        <f aca="false">TRIM(SUBSTITUTE(RIGHT(B5726,FIND(I5726,B5726)+1),"_",""))</f>
        <v>PosK</v>
      </c>
      <c r="K5726" s="0" t="str">
        <f aca="false">IFERROR(VALUE(SUBSTITUTE(E5726,".",",")),E5726)</f>
        <v>No Ct</v>
      </c>
      <c r="L5726" s="61" t="n">
        <f aca="false">IF(J5726="PosK",SUMIFS(K:K,J:J,"PosK",H:H,H5726),"")</f>
        <v>0</v>
      </c>
      <c r="M5726" s="61" t="n">
        <f aca="false">IF(J5726="PosK",SUMIFS(K:K,J:J,"NegK",H:H,H5726),"")</f>
        <v>0</v>
      </c>
      <c r="N5726" s="61" t="n">
        <f aca="false">IF(J5726="PosK",SUMIFS(K:K,J:J,"eDNA",H:H,H5726),"")</f>
        <v>0</v>
      </c>
      <c r="P5726" s="62" t="n">
        <f aca="false">IF(K5728="No Ct",0,K5728)</f>
        <v>0</v>
      </c>
      <c r="Q5726" s="62" t="n">
        <f aca="false">IF(K5729="No Ct",0,K5729)</f>
        <v>0</v>
      </c>
      <c r="R5726" s="0" t="str">
        <f aca="false">IF(AND(L5726&gt;0,M5726=0),"Valid","Invalid")</f>
        <v>Invalid</v>
      </c>
      <c r="S5726" s="0" t="str">
        <f aca="false">IF(OR(P5726&gt;1,Q5726&gt;1),"Present","Absent")</f>
        <v>Absent</v>
      </c>
      <c r="T5726" s="63" t="str">
        <f aca="false">IF(OR(AND(P5726&gt;1,P5726&lt;41),AND(Q5726&gt;1,Q5726&lt;41)),"Ct&lt;41","Ct&gt;41")</f>
        <v>Ct&gt;41</v>
      </c>
      <c r="U5726" s="0" t="str">
        <f aca="false">I5726</f>
        <v>Soelvkarusse</v>
      </c>
      <c r="V5726" s="0" t="str">
        <f aca="false">MID(F5726,10,9)</f>
        <v>DL2018048</v>
      </c>
      <c r="W5726" s="64" t="str">
        <f aca="false">V5726&amp;"_"&amp;U5726&amp;"_"&amp;R5726&amp;"_"&amp;S5726&amp;"_"&amp;T5726</f>
        <v>DL2018048_Soelvkarusse_Invalid_Absent_Ct&gt;41</v>
      </c>
    </row>
    <row r="5727" customFormat="false" ht="14.25" hidden="false" customHeight="false" outlineLevel="0" collapsed="false">
      <c r="A5727" s="0" t="s">
        <v>820</v>
      </c>
      <c r="B5727" s="52" t="s">
        <v>1233</v>
      </c>
      <c r="C5727" s="52" t="s">
        <v>747</v>
      </c>
      <c r="D5727" s="53" t="n">
        <v>0.1</v>
      </c>
      <c r="E5727" s="53" t="s">
        <v>748</v>
      </c>
      <c r="F5727" s="0" t="s">
        <v>1407</v>
      </c>
      <c r="G5727" s="0" t="str">
        <f aca="false">LEFT(B5727,2)</f>
        <v>34</v>
      </c>
      <c r="H5727" s="0" t="str">
        <f aca="false">I5727&amp;"_"&amp;G5727&amp;"_"&amp;F5727</f>
        <v>Soelvkarusse_34_20190122_DL2018048_BorupgaardGym_koersel2</v>
      </c>
      <c r="I5727" s="61" t="str">
        <f aca="false">MID(RIGHT(B5727,LEN(B5727)-3),1,FIND("_",RIGHT(B5727,LEN(B5727)-3))-1)</f>
        <v>Soelvkarusse</v>
      </c>
      <c r="J5727" s="61" t="str">
        <f aca="false">TRIM(SUBSTITUTE(RIGHT(B5727,FIND(I5727,B5727)+1),"_",""))</f>
        <v>NegK</v>
      </c>
      <c r="K5727" s="0" t="str">
        <f aca="false">IFERROR(VALUE(SUBSTITUTE(E5727,".",",")),E5727)</f>
        <v>No Ct</v>
      </c>
      <c r="L5727" s="61" t="str">
        <f aca="false">IF(J5727="PosK",SUMIFS(K:K,J:J,"PosK",H:H,H5727),"")</f>
        <v/>
      </c>
      <c r="M5727" s="61" t="str">
        <f aca="false">IF(J5727="PosK",SUMIFS(K:K,J:J,"NegK",H:H,H5727),"")</f>
        <v/>
      </c>
      <c r="N5727" s="61" t="str">
        <f aca="false">IF(J5727="PosK",SUMIFS(K:K,J:J,"eDNA",H:H,H5727),"")</f>
        <v/>
      </c>
    </row>
    <row r="5728" customFormat="false" ht="14.25" hidden="false" customHeight="false" outlineLevel="0" collapsed="false">
      <c r="A5728" s="0" t="s">
        <v>822</v>
      </c>
      <c r="B5728" s="52" t="s">
        <v>1234</v>
      </c>
      <c r="C5728" s="52" t="s">
        <v>751</v>
      </c>
      <c r="D5728" s="53" t="n">
        <v>0.1</v>
      </c>
      <c r="E5728" s="53" t="s">
        <v>748</v>
      </c>
      <c r="F5728" s="0" t="s">
        <v>1407</v>
      </c>
      <c r="G5728" s="0" t="str">
        <f aca="false">LEFT(B5728,2)</f>
        <v>34</v>
      </c>
      <c r="H5728" s="0" t="str">
        <f aca="false">I5728&amp;"_"&amp;G5728&amp;"_"&amp;F5728</f>
        <v>Soelvkarusse_34_20190122_DL2018048_BorupgaardGym_koersel2</v>
      </c>
      <c r="I5728" s="61" t="str">
        <f aca="false">MID(RIGHT(B5728,LEN(B5728)-3),1,FIND("_",RIGHT(B5728,LEN(B5728)-3))-1)</f>
        <v>Soelvkarusse</v>
      </c>
      <c r="J5728" s="61" t="str">
        <f aca="false">TRIM(SUBSTITUTE(RIGHT(B5728,FIND(I5728,B5728)+1),"_",""))</f>
        <v>eDNA</v>
      </c>
      <c r="K5728" s="0" t="str">
        <f aca="false">IFERROR(VALUE(SUBSTITUTE(E5728,".",",")),E5728)</f>
        <v>No Ct</v>
      </c>
      <c r="L5728" s="61" t="str">
        <f aca="false">IF(J5728="PosK",SUMIFS(K:K,J:J,"PosK",H:H,H5728),"")</f>
        <v/>
      </c>
      <c r="M5728" s="61" t="str">
        <f aca="false">IF(J5728="PosK",SUMIFS(K:K,J:J,"NegK",H:H,H5728),"")</f>
        <v/>
      </c>
      <c r="N5728" s="61" t="str">
        <f aca="false">IF(J5728="PosK",SUMIFS(K:K,J:J,"eDNA",H:H,H5728),"")</f>
        <v/>
      </c>
      <c r="Q5728" s="62"/>
    </row>
    <row r="5729" customFormat="false" ht="14.25" hidden="false" customHeight="false" outlineLevel="0" collapsed="false">
      <c r="A5729" s="0" t="s">
        <v>824</v>
      </c>
      <c r="B5729" s="52" t="s">
        <v>1234</v>
      </c>
      <c r="C5729" s="52" t="s">
        <v>751</v>
      </c>
      <c r="D5729" s="53" t="n">
        <v>0.1</v>
      </c>
      <c r="E5729" s="53" t="s">
        <v>748</v>
      </c>
      <c r="F5729" s="0" t="s">
        <v>1407</v>
      </c>
      <c r="G5729" s="0" t="str">
        <f aca="false">LEFT(B5729,2)</f>
        <v>34</v>
      </c>
      <c r="H5729" s="0" t="str">
        <f aca="false">I5729&amp;"_"&amp;G5729&amp;"_"&amp;F5729</f>
        <v>Soelvkarusse_34_20190122_DL2018048_BorupgaardGym_koersel2</v>
      </c>
      <c r="I5729" s="61" t="str">
        <f aca="false">MID(RIGHT(B5729,LEN(B5729)-3),1,FIND("_",RIGHT(B5729,LEN(B5729)-3))-1)</f>
        <v>Soelvkarusse</v>
      </c>
      <c r="J5729" s="61" t="str">
        <f aca="false">TRIM(SUBSTITUTE(RIGHT(B5729,FIND(I5729,B5729)+1),"_",""))</f>
        <v>eDNA</v>
      </c>
      <c r="K5729" s="0" t="str">
        <f aca="false">IFERROR(VALUE(SUBSTITUTE(E5729,".",",")),E5729)</f>
        <v>No Ct</v>
      </c>
      <c r="L5729" s="61" t="str">
        <f aca="false">IF(J5729="PosK",SUMIFS(K:K,J:J,"PosK",H:H,H5729),"")</f>
        <v/>
      </c>
      <c r="M5729" s="61" t="str">
        <f aca="false">IF(J5729="PosK",SUMIFS(K:K,J:J,"NegK",H:H,H5729),"")</f>
        <v/>
      </c>
      <c r="N5729" s="61" t="str">
        <f aca="false">IF(J5729="PosK",SUMIFS(K:K,J:J,"eDNA",H:H,H5729),"")</f>
        <v/>
      </c>
      <c r="P5729" s="62"/>
      <c r="T5729" s="63"/>
      <c r="W5729" s="64"/>
    </row>
    <row r="5730" customFormat="false" ht="14.25" hidden="false" customHeight="false" outlineLevel="0" collapsed="false">
      <c r="A5730" s="0" t="s">
        <v>741</v>
      </c>
      <c r="B5730" s="52" t="s">
        <v>742</v>
      </c>
      <c r="C5730" s="52" t="s">
        <v>743</v>
      </c>
      <c r="D5730" s="53" t="n">
        <v>0.1</v>
      </c>
      <c r="E5730" s="53" t="n">
        <v>28.79</v>
      </c>
      <c r="F5730" s="0" t="s">
        <v>1408</v>
      </c>
      <c r="G5730" s="0" t="str">
        <f aca="false">LEFT(B5730,2)</f>
        <v>01</v>
      </c>
      <c r="H5730" s="0" t="str">
        <f aca="false">I5730&amp;"_"&amp;G5730&amp;"_"&amp;F5730</f>
        <v>Loegfroe_01_20190123_DL2018110_HorsensGym_koersel1</v>
      </c>
      <c r="I5730" s="61" t="str">
        <f aca="false">MID(RIGHT(B5730,LEN(B5730)-3),1,FIND("_",RIGHT(B5730,LEN(B5730)-3))-1)</f>
        <v>Loegfroe</v>
      </c>
      <c r="J5730" s="61" t="str">
        <f aca="false">TRIM(SUBSTITUTE(RIGHT(B5730,FIND(I5730,B5730)+1),"_",""))</f>
        <v>PosK</v>
      </c>
      <c r="K5730" s="0" t="n">
        <f aca="false">IFERROR(VALUE(SUBSTITUTE(E5730,".",",")),E5730)</f>
        <v>28.79</v>
      </c>
      <c r="L5730" s="61" t="n">
        <f aca="false">IF(J5730="PosK",SUMIFS(K:K,J:J,"PosK",H:H,H5730),"")</f>
        <v>28.79</v>
      </c>
      <c r="M5730" s="61" t="n">
        <f aca="false">IF(J5730="PosK",SUMIFS(K:K,J:J,"NegK",H:H,H5730),"")</f>
        <v>0</v>
      </c>
      <c r="N5730" s="61" t="n">
        <f aca="false">IF(J5730="PosK",SUMIFS(K:K,J:J,"eDNA",H:H,H5730),"")</f>
        <v>0</v>
      </c>
      <c r="P5730" s="62" t="n">
        <f aca="false">IF(K5732="No Ct",0,K5732)</f>
        <v>0</v>
      </c>
      <c r="Q5730" s="62" t="n">
        <f aca="false">IF(K5733="No Ct",0,K5733)</f>
        <v>0</v>
      </c>
      <c r="R5730" s="0" t="str">
        <f aca="false">IF(AND(L5730&gt;0,M5730=0),"Valid","Invalid")</f>
        <v>Valid</v>
      </c>
      <c r="S5730" s="0" t="str">
        <f aca="false">IF(OR(P5730&gt;1,Q5730&gt;1),"Present","Absent")</f>
        <v>Absent</v>
      </c>
      <c r="T5730" s="63" t="str">
        <f aca="false">IF(OR(AND(P5730&gt;1,P5730&lt;41),AND(Q5730&gt;1,Q5730&lt;41)),"Ct&lt;41","Ct&gt;41")</f>
        <v>Ct&gt;41</v>
      </c>
      <c r="U5730" s="0" t="str">
        <f aca="false">I5730</f>
        <v>Loegfroe</v>
      </c>
      <c r="V5730" s="0" t="str">
        <f aca="false">MID(F5730,10,9)</f>
        <v>DL2018110</v>
      </c>
      <c r="W5730" s="64" t="str">
        <f aca="false">V5730&amp;"_"&amp;U5730&amp;"_"&amp;R5730&amp;"_"&amp;S5730&amp;"_"&amp;T5730</f>
        <v>DL2018110_Loegfroe_Valid_Absent_Ct&gt;41</v>
      </c>
    </row>
    <row r="5731" customFormat="false" ht="14.25" hidden="false" customHeight="false" outlineLevel="0" collapsed="false">
      <c r="A5731" s="0" t="s">
        <v>745</v>
      </c>
      <c r="B5731" s="52" t="s">
        <v>746</v>
      </c>
      <c r="C5731" s="52" t="s">
        <v>747</v>
      </c>
      <c r="D5731" s="53" t="n">
        <v>0.1</v>
      </c>
      <c r="E5731" s="53" t="s">
        <v>748</v>
      </c>
      <c r="F5731" s="0" t="s">
        <v>1408</v>
      </c>
      <c r="G5731" s="0" t="str">
        <f aca="false">LEFT(B5731,2)</f>
        <v>01</v>
      </c>
      <c r="H5731" s="0" t="str">
        <f aca="false">I5731&amp;"_"&amp;G5731&amp;"_"&amp;F5731</f>
        <v>Loegfroe_01_20190123_DL2018110_HorsensGym_koersel1</v>
      </c>
      <c r="I5731" s="61" t="str">
        <f aca="false">MID(RIGHT(B5731,LEN(B5731)-3),1,FIND("_",RIGHT(B5731,LEN(B5731)-3))-1)</f>
        <v>Loegfroe</v>
      </c>
      <c r="J5731" s="61" t="str">
        <f aca="false">TRIM(SUBSTITUTE(RIGHT(B5731,FIND(I5731,B5731)+1),"_",""))</f>
        <v>NegK</v>
      </c>
      <c r="K5731" s="0" t="str">
        <f aca="false">IFERROR(VALUE(SUBSTITUTE(E5731,".",",")),E5731)</f>
        <v>No Ct</v>
      </c>
      <c r="L5731" s="61" t="str">
        <f aca="false">IF(J5731="PosK",SUMIFS(K:K,J:J,"PosK",H:H,H5731),"")</f>
        <v/>
      </c>
      <c r="M5731" s="61" t="str">
        <f aca="false">IF(J5731="PosK",SUMIFS(K:K,J:J,"NegK",H:H,H5731),"")</f>
        <v/>
      </c>
      <c r="N5731" s="61" t="str">
        <f aca="false">IF(J5731="PosK",SUMIFS(K:K,J:J,"eDNA",H:H,H5731),"")</f>
        <v/>
      </c>
    </row>
    <row r="5732" customFormat="false" ht="14.25" hidden="false" customHeight="false" outlineLevel="0" collapsed="false">
      <c r="A5732" s="0" t="s">
        <v>749</v>
      </c>
      <c r="B5732" s="52" t="s">
        <v>750</v>
      </c>
      <c r="C5732" s="52" t="s">
        <v>751</v>
      </c>
      <c r="D5732" s="53" t="n">
        <v>0.1</v>
      </c>
      <c r="E5732" s="53" t="s">
        <v>748</v>
      </c>
      <c r="F5732" s="0" t="s">
        <v>1408</v>
      </c>
      <c r="G5732" s="0" t="str">
        <f aca="false">LEFT(B5732,2)</f>
        <v>01</v>
      </c>
      <c r="H5732" s="0" t="str">
        <f aca="false">I5732&amp;"_"&amp;G5732&amp;"_"&amp;F5732</f>
        <v>Loegfroe_01_20190123_DL2018110_HorsensGym_koersel1</v>
      </c>
      <c r="I5732" s="61" t="str">
        <f aca="false">MID(RIGHT(B5732,LEN(B5732)-3),1,FIND("_",RIGHT(B5732,LEN(B5732)-3))-1)</f>
        <v>Loegfroe</v>
      </c>
      <c r="J5732" s="61" t="str">
        <f aca="false">TRIM(SUBSTITUTE(RIGHT(B5732,FIND(I5732,B5732)+1),"_",""))</f>
        <v>eDNA</v>
      </c>
      <c r="K5732" s="0" t="str">
        <f aca="false">IFERROR(VALUE(SUBSTITUTE(E5732,".",",")),E5732)</f>
        <v>No Ct</v>
      </c>
      <c r="L5732" s="61" t="str">
        <f aca="false">IF(J5732="PosK",SUMIFS(K:K,J:J,"PosK",H:H,H5732),"")</f>
        <v/>
      </c>
      <c r="M5732" s="61" t="str">
        <f aca="false">IF(J5732="PosK",SUMIFS(K:K,J:J,"NegK",H:H,H5732),"")</f>
        <v/>
      </c>
      <c r="N5732" s="61" t="str">
        <f aca="false">IF(J5732="PosK",SUMIFS(K:K,J:J,"eDNA",H:H,H5732),"")</f>
        <v/>
      </c>
      <c r="Q5732" s="62"/>
    </row>
    <row r="5733" customFormat="false" ht="14.25" hidden="false" customHeight="false" outlineLevel="0" collapsed="false">
      <c r="A5733" s="0" t="s">
        <v>752</v>
      </c>
      <c r="B5733" s="52" t="s">
        <v>750</v>
      </c>
      <c r="C5733" s="52" t="s">
        <v>751</v>
      </c>
      <c r="D5733" s="53" t="n">
        <v>0.1</v>
      </c>
      <c r="E5733" s="53" t="s">
        <v>748</v>
      </c>
      <c r="F5733" s="0" t="s">
        <v>1408</v>
      </c>
      <c r="G5733" s="0" t="str">
        <f aca="false">LEFT(B5733,2)</f>
        <v>01</v>
      </c>
      <c r="H5733" s="0" t="str">
        <f aca="false">I5733&amp;"_"&amp;G5733&amp;"_"&amp;F5733</f>
        <v>Loegfroe_01_20190123_DL2018110_HorsensGym_koersel1</v>
      </c>
      <c r="I5733" s="61" t="str">
        <f aca="false">MID(RIGHT(B5733,LEN(B5733)-3),1,FIND("_",RIGHT(B5733,LEN(B5733)-3))-1)</f>
        <v>Loegfroe</v>
      </c>
      <c r="J5733" s="61" t="str">
        <f aca="false">TRIM(SUBSTITUTE(RIGHT(B5733,FIND(I5733,B5733)+1),"_",""))</f>
        <v>eDNA</v>
      </c>
      <c r="K5733" s="0" t="str">
        <f aca="false">IFERROR(VALUE(SUBSTITUTE(E5733,".",",")),E5733)</f>
        <v>No Ct</v>
      </c>
      <c r="L5733" s="61" t="str">
        <f aca="false">IF(J5733="PosK",SUMIFS(K:K,J:J,"PosK",H:H,H5733),"")</f>
        <v/>
      </c>
      <c r="M5733" s="61" t="str">
        <f aca="false">IF(J5733="PosK",SUMIFS(K:K,J:J,"NegK",H:H,H5733),"")</f>
        <v/>
      </c>
      <c r="N5733" s="61" t="str">
        <f aca="false">IF(J5733="PosK",SUMIFS(K:K,J:J,"eDNA",H:H,H5733),"")</f>
        <v/>
      </c>
      <c r="P5733" s="62"/>
      <c r="T5733" s="63"/>
      <c r="W5733" s="64"/>
    </row>
    <row r="5734" customFormat="false" ht="14.25" hidden="false" customHeight="false" outlineLevel="0" collapsed="false">
      <c r="A5734" s="0" t="s">
        <v>754</v>
      </c>
      <c r="B5734" s="52" t="s">
        <v>755</v>
      </c>
      <c r="C5734" s="52" t="s">
        <v>743</v>
      </c>
      <c r="D5734" s="53" t="n">
        <v>0.1</v>
      </c>
      <c r="E5734" s="53" t="n">
        <v>37.87</v>
      </c>
      <c r="F5734" s="0" t="s">
        <v>1408</v>
      </c>
      <c r="G5734" s="0" t="str">
        <f aca="false">LEFT(B5734,2)</f>
        <v>02</v>
      </c>
      <c r="H5734" s="0" t="str">
        <f aca="false">I5734&amp;"_"&amp;G5734&amp;"_"&amp;F5734</f>
        <v>StorVandsalamander_02_20190123_DL2018110_HorsensGym_koersel1</v>
      </c>
      <c r="I5734" s="61" t="str">
        <f aca="false">MID(RIGHT(B5734,LEN(B5734)-3),1,FIND("_",RIGHT(B5734,LEN(B5734)-3))-1)</f>
        <v>StorVandsalamander</v>
      </c>
      <c r="J5734" s="61" t="str">
        <f aca="false">TRIM(SUBSTITUTE(RIGHT(B5734,FIND(I5734,B5734)+1),"_",""))</f>
        <v>PosK</v>
      </c>
      <c r="K5734" s="0" t="n">
        <f aca="false">IFERROR(VALUE(SUBSTITUTE(E5734,".",",")),E5734)</f>
        <v>37.87</v>
      </c>
      <c r="L5734" s="61" t="n">
        <f aca="false">IF(J5734="PosK",SUMIFS(K:K,J:J,"PosK",H:H,H5734),"")</f>
        <v>37.87</v>
      </c>
      <c r="M5734" s="61" t="n">
        <f aca="false">IF(J5734="PosK",SUMIFS(K:K,J:J,"NegK",H:H,H5734),"")</f>
        <v>0</v>
      </c>
      <c r="N5734" s="61" t="n">
        <f aca="false">IF(J5734="PosK",SUMIFS(K:K,J:J,"eDNA",H:H,H5734),"")</f>
        <v>0</v>
      </c>
      <c r="P5734" s="62" t="n">
        <f aca="false">IF(K5736="No Ct",0,K5736)</f>
        <v>0</v>
      </c>
      <c r="Q5734" s="62" t="n">
        <f aca="false">IF(K5737="No Ct",0,K5737)</f>
        <v>0</v>
      </c>
      <c r="R5734" s="0" t="str">
        <f aca="false">IF(AND(L5734&gt;0,M5734=0),"Valid","Invalid")</f>
        <v>Valid</v>
      </c>
      <c r="S5734" s="0" t="str">
        <f aca="false">IF(OR(P5734&gt;1,Q5734&gt;1),"Present","Absent")</f>
        <v>Absent</v>
      </c>
      <c r="T5734" s="63" t="str">
        <f aca="false">IF(OR(AND(P5734&gt;1,P5734&lt;41),AND(Q5734&gt;1,Q5734&lt;41)),"Ct&lt;41","Ct&gt;41")</f>
        <v>Ct&gt;41</v>
      </c>
      <c r="U5734" s="0" t="str">
        <f aca="false">I5734</f>
        <v>StorVandsalamander</v>
      </c>
      <c r="V5734" s="0" t="str">
        <f aca="false">MID(F5734,10,9)</f>
        <v>DL2018110</v>
      </c>
      <c r="W5734" s="64" t="str">
        <f aca="false">V5734&amp;"_"&amp;U5734&amp;"_"&amp;R5734&amp;"_"&amp;S5734&amp;"_"&amp;T5734</f>
        <v>DL2018110_StorVandsalamander_Valid_Absent_Ct&gt;41</v>
      </c>
    </row>
    <row r="5735" customFormat="false" ht="14.25" hidden="false" customHeight="false" outlineLevel="0" collapsed="false">
      <c r="A5735" s="0" t="s">
        <v>756</v>
      </c>
      <c r="B5735" s="52" t="s">
        <v>757</v>
      </c>
      <c r="C5735" s="52" t="s">
        <v>747</v>
      </c>
      <c r="D5735" s="53" t="n">
        <v>0.1</v>
      </c>
      <c r="E5735" s="53" t="s">
        <v>748</v>
      </c>
      <c r="F5735" s="0" t="s">
        <v>1408</v>
      </c>
      <c r="G5735" s="0" t="str">
        <f aca="false">LEFT(B5735,2)</f>
        <v>02</v>
      </c>
      <c r="H5735" s="0" t="str">
        <f aca="false">I5735&amp;"_"&amp;G5735&amp;"_"&amp;F5735</f>
        <v>StorVandsalamander_02_20190123_DL2018110_HorsensGym_koersel1</v>
      </c>
      <c r="I5735" s="61" t="str">
        <f aca="false">MID(RIGHT(B5735,LEN(B5735)-3),1,FIND("_",RIGHT(B5735,LEN(B5735)-3))-1)</f>
        <v>StorVandsalamander</v>
      </c>
      <c r="J5735" s="61" t="str">
        <f aca="false">TRIM(SUBSTITUTE(RIGHT(B5735,FIND(I5735,B5735)+1),"_",""))</f>
        <v>NegK</v>
      </c>
      <c r="K5735" s="0" t="str">
        <f aca="false">IFERROR(VALUE(SUBSTITUTE(E5735,".",",")),E5735)</f>
        <v>No Ct</v>
      </c>
      <c r="L5735" s="61" t="str">
        <f aca="false">IF(J5735="PosK",SUMIFS(K:K,J:J,"PosK",H:H,H5735),"")</f>
        <v/>
      </c>
      <c r="M5735" s="61" t="str">
        <f aca="false">IF(J5735="PosK",SUMIFS(K:K,J:J,"NegK",H:H,H5735),"")</f>
        <v/>
      </c>
      <c r="N5735" s="61" t="str">
        <f aca="false">IF(J5735="PosK",SUMIFS(K:K,J:J,"eDNA",H:H,H5735),"")</f>
        <v/>
      </c>
    </row>
    <row r="5736" customFormat="false" ht="14.25" hidden="false" customHeight="false" outlineLevel="0" collapsed="false">
      <c r="A5736" s="0" t="s">
        <v>758</v>
      </c>
      <c r="B5736" s="52" t="s">
        <v>759</v>
      </c>
      <c r="C5736" s="52" t="s">
        <v>751</v>
      </c>
      <c r="D5736" s="53" t="n">
        <v>0.1</v>
      </c>
      <c r="E5736" s="53" t="s">
        <v>748</v>
      </c>
      <c r="F5736" s="0" t="s">
        <v>1408</v>
      </c>
      <c r="G5736" s="0" t="str">
        <f aca="false">LEFT(B5736,2)</f>
        <v>02</v>
      </c>
      <c r="H5736" s="0" t="str">
        <f aca="false">I5736&amp;"_"&amp;G5736&amp;"_"&amp;F5736</f>
        <v>StorVandsalamander_02_20190123_DL2018110_HorsensGym_koersel1</v>
      </c>
      <c r="I5736" s="61" t="str">
        <f aca="false">MID(RIGHT(B5736,LEN(B5736)-3),1,FIND("_",RIGHT(B5736,LEN(B5736)-3))-1)</f>
        <v>StorVandsalamander</v>
      </c>
      <c r="J5736" s="61" t="str">
        <f aca="false">TRIM(SUBSTITUTE(RIGHT(B5736,FIND(I5736,B5736)+1),"_",""))</f>
        <v>eDNA</v>
      </c>
      <c r="K5736" s="0" t="str">
        <f aca="false">IFERROR(VALUE(SUBSTITUTE(E5736,".",",")),E5736)</f>
        <v>No Ct</v>
      </c>
      <c r="L5736" s="61" t="str">
        <f aca="false">IF(J5736="PosK",SUMIFS(K:K,J:J,"PosK",H:H,H5736),"")</f>
        <v/>
      </c>
      <c r="M5736" s="61" t="str">
        <f aca="false">IF(J5736="PosK",SUMIFS(K:K,J:J,"NegK",H:H,H5736),"")</f>
        <v/>
      </c>
      <c r="N5736" s="61" t="str">
        <f aca="false">IF(J5736="PosK",SUMIFS(K:K,J:J,"eDNA",H:H,H5736),"")</f>
        <v/>
      </c>
      <c r="Q5736" s="62"/>
    </row>
    <row r="5737" customFormat="false" ht="14.25" hidden="false" customHeight="false" outlineLevel="0" collapsed="false">
      <c r="A5737" s="0" t="s">
        <v>760</v>
      </c>
      <c r="B5737" s="52" t="s">
        <v>759</v>
      </c>
      <c r="C5737" s="52" t="s">
        <v>751</v>
      </c>
      <c r="D5737" s="53" t="n">
        <v>0.1</v>
      </c>
      <c r="E5737" s="53" t="s">
        <v>748</v>
      </c>
      <c r="F5737" s="0" t="s">
        <v>1408</v>
      </c>
      <c r="G5737" s="0" t="str">
        <f aca="false">LEFT(B5737,2)</f>
        <v>02</v>
      </c>
      <c r="H5737" s="0" t="str">
        <f aca="false">I5737&amp;"_"&amp;G5737&amp;"_"&amp;F5737</f>
        <v>StorVandsalamander_02_20190123_DL2018110_HorsensGym_koersel1</v>
      </c>
      <c r="I5737" s="61" t="str">
        <f aca="false">MID(RIGHT(B5737,LEN(B5737)-3),1,FIND("_",RIGHT(B5737,LEN(B5737)-3))-1)</f>
        <v>StorVandsalamander</v>
      </c>
      <c r="J5737" s="61" t="str">
        <f aca="false">TRIM(SUBSTITUTE(RIGHT(B5737,FIND(I5737,B5737)+1),"_",""))</f>
        <v>eDNA</v>
      </c>
      <c r="K5737" s="0" t="str">
        <f aca="false">IFERROR(VALUE(SUBSTITUTE(E5737,".",",")),E5737)</f>
        <v>No Ct</v>
      </c>
      <c r="L5737" s="61" t="str">
        <f aca="false">IF(J5737="PosK",SUMIFS(K:K,J:J,"PosK",H:H,H5737),"")</f>
        <v/>
      </c>
      <c r="M5737" s="61" t="str">
        <f aca="false">IF(J5737="PosK",SUMIFS(K:K,J:J,"NegK",H:H,H5737),"")</f>
        <v/>
      </c>
      <c r="N5737" s="61" t="str">
        <f aca="false">IF(J5737="PosK",SUMIFS(K:K,J:J,"eDNA",H:H,H5737),"")</f>
        <v/>
      </c>
      <c r="P5737" s="62"/>
      <c r="T5737" s="63"/>
      <c r="W5737" s="64"/>
    </row>
    <row r="5738" customFormat="false" ht="14.25" hidden="false" customHeight="false" outlineLevel="0" collapsed="false">
      <c r="A5738" s="0" t="s">
        <v>762</v>
      </c>
      <c r="B5738" s="52" t="s">
        <v>763</v>
      </c>
      <c r="C5738" s="52" t="s">
        <v>743</v>
      </c>
      <c r="D5738" s="53" t="n">
        <v>0.1</v>
      </c>
      <c r="E5738" s="53" t="n">
        <v>24.76</v>
      </c>
      <c r="F5738" s="0" t="s">
        <v>1408</v>
      </c>
      <c r="G5738" s="0" t="str">
        <f aca="false">LEFT(B5738,2)</f>
        <v>03</v>
      </c>
      <c r="H5738" s="0" t="str">
        <f aca="false">I5738&amp;"_"&amp;G5738&amp;"_"&amp;F5738</f>
        <v>Strandtudse_03_20190123_DL2018110_HorsensGym_koersel1</v>
      </c>
      <c r="I5738" s="61" t="str">
        <f aca="false">MID(RIGHT(B5738,LEN(B5738)-3),1,FIND("_",RIGHT(B5738,LEN(B5738)-3))-1)</f>
        <v>Strandtudse</v>
      </c>
      <c r="J5738" s="61" t="str">
        <f aca="false">TRIM(SUBSTITUTE(RIGHT(B5738,FIND(I5738,B5738)+1),"_",""))</f>
        <v>PosK</v>
      </c>
      <c r="K5738" s="0" t="n">
        <f aca="false">IFERROR(VALUE(SUBSTITUTE(E5738,".",",")),E5738)</f>
        <v>24.76</v>
      </c>
      <c r="L5738" s="61" t="n">
        <f aca="false">IF(J5738="PosK",SUMIFS(K:K,J:J,"PosK",H:H,H5738),"")</f>
        <v>24.76</v>
      </c>
      <c r="M5738" s="61" t="n">
        <f aca="false">IF(J5738="PosK",SUMIFS(K:K,J:J,"NegK",H:H,H5738),"")</f>
        <v>0</v>
      </c>
      <c r="N5738" s="61" t="n">
        <f aca="false">IF(J5738="PosK",SUMIFS(K:K,J:J,"eDNA",H:H,H5738),"")</f>
        <v>0</v>
      </c>
      <c r="P5738" s="62" t="n">
        <f aca="false">IF(K5740="No Ct",0,K5740)</f>
        <v>0</v>
      </c>
      <c r="Q5738" s="62" t="n">
        <f aca="false">IF(K5741="No Ct",0,K5741)</f>
        <v>0</v>
      </c>
      <c r="R5738" s="0" t="str">
        <f aca="false">IF(AND(L5738&gt;0,M5738=0),"Valid","Invalid")</f>
        <v>Valid</v>
      </c>
      <c r="S5738" s="0" t="str">
        <f aca="false">IF(OR(P5738&gt;1,Q5738&gt;1),"Present","Absent")</f>
        <v>Absent</v>
      </c>
      <c r="T5738" s="63" t="str">
        <f aca="false">IF(OR(AND(P5738&gt;1,P5738&lt;41),AND(Q5738&gt;1,Q5738&lt;41)),"Ct&lt;41","Ct&gt;41")</f>
        <v>Ct&gt;41</v>
      </c>
      <c r="U5738" s="0" t="str">
        <f aca="false">I5738</f>
        <v>Strandtudse</v>
      </c>
      <c r="V5738" s="0" t="str">
        <f aca="false">MID(F5738,10,9)</f>
        <v>DL2018110</v>
      </c>
      <c r="W5738" s="64" t="str">
        <f aca="false">V5738&amp;"_"&amp;U5738&amp;"_"&amp;R5738&amp;"_"&amp;S5738&amp;"_"&amp;T5738</f>
        <v>DL2018110_Strandtudse_Valid_Absent_Ct&gt;41</v>
      </c>
    </row>
    <row r="5739" customFormat="false" ht="14.25" hidden="false" customHeight="false" outlineLevel="0" collapsed="false">
      <c r="A5739" s="0" t="s">
        <v>764</v>
      </c>
      <c r="B5739" s="52" t="s">
        <v>765</v>
      </c>
      <c r="C5739" s="52" t="s">
        <v>747</v>
      </c>
      <c r="D5739" s="53" t="n">
        <v>0.1</v>
      </c>
      <c r="E5739" s="53" t="s">
        <v>748</v>
      </c>
      <c r="F5739" s="0" t="s">
        <v>1408</v>
      </c>
      <c r="G5739" s="0" t="str">
        <f aca="false">LEFT(B5739,2)</f>
        <v>03</v>
      </c>
      <c r="H5739" s="0" t="str">
        <f aca="false">I5739&amp;"_"&amp;G5739&amp;"_"&amp;F5739</f>
        <v>Strandtudse_03_20190123_DL2018110_HorsensGym_koersel1</v>
      </c>
      <c r="I5739" s="61" t="str">
        <f aca="false">MID(RIGHT(B5739,LEN(B5739)-3),1,FIND("_",RIGHT(B5739,LEN(B5739)-3))-1)</f>
        <v>Strandtudse</v>
      </c>
      <c r="J5739" s="61" t="str">
        <f aca="false">TRIM(SUBSTITUTE(RIGHT(B5739,FIND(I5739,B5739)+1),"_",""))</f>
        <v>NegK</v>
      </c>
      <c r="K5739" s="0" t="str">
        <f aca="false">IFERROR(VALUE(SUBSTITUTE(E5739,".",",")),E5739)</f>
        <v>No Ct</v>
      </c>
      <c r="L5739" s="61" t="str">
        <f aca="false">IF(J5739="PosK",SUMIFS(K:K,J:J,"PosK",H:H,H5739),"")</f>
        <v/>
      </c>
      <c r="M5739" s="61" t="str">
        <f aca="false">IF(J5739="PosK",SUMIFS(K:K,J:J,"NegK",H:H,H5739),"")</f>
        <v/>
      </c>
      <c r="N5739" s="61" t="str">
        <f aca="false">IF(J5739="PosK",SUMIFS(K:K,J:J,"eDNA",H:H,H5739),"")</f>
        <v/>
      </c>
    </row>
    <row r="5740" customFormat="false" ht="14.25" hidden="false" customHeight="false" outlineLevel="0" collapsed="false">
      <c r="A5740" s="0" t="s">
        <v>766</v>
      </c>
      <c r="B5740" s="52" t="s">
        <v>767</v>
      </c>
      <c r="C5740" s="52" t="s">
        <v>751</v>
      </c>
      <c r="D5740" s="53" t="n">
        <v>0.1</v>
      </c>
      <c r="E5740" s="53" t="s">
        <v>748</v>
      </c>
      <c r="F5740" s="0" t="s">
        <v>1408</v>
      </c>
      <c r="G5740" s="0" t="str">
        <f aca="false">LEFT(B5740,2)</f>
        <v>03</v>
      </c>
      <c r="H5740" s="0" t="str">
        <f aca="false">I5740&amp;"_"&amp;G5740&amp;"_"&amp;F5740</f>
        <v>Strandtudse_03_20190123_DL2018110_HorsensGym_koersel1</v>
      </c>
      <c r="I5740" s="61" t="str">
        <f aca="false">MID(RIGHT(B5740,LEN(B5740)-3),1,FIND("_",RIGHT(B5740,LEN(B5740)-3))-1)</f>
        <v>Strandtudse</v>
      </c>
      <c r="J5740" s="61" t="str">
        <f aca="false">TRIM(SUBSTITUTE(RIGHT(B5740,FIND(I5740,B5740)+1),"_",""))</f>
        <v>eDNA</v>
      </c>
      <c r="K5740" s="0" t="str">
        <f aca="false">IFERROR(VALUE(SUBSTITUTE(E5740,".",",")),E5740)</f>
        <v>No Ct</v>
      </c>
      <c r="L5740" s="61" t="str">
        <f aca="false">IF(J5740="PosK",SUMIFS(K:K,J:J,"PosK",H:H,H5740),"")</f>
        <v/>
      </c>
      <c r="M5740" s="61" t="str">
        <f aca="false">IF(J5740="PosK",SUMIFS(K:K,J:J,"NegK",H:H,H5740),"")</f>
        <v/>
      </c>
      <c r="N5740" s="61" t="str">
        <f aca="false">IF(J5740="PosK",SUMIFS(K:K,J:J,"eDNA",H:H,H5740),"")</f>
        <v/>
      </c>
      <c r="Q5740" s="62"/>
    </row>
    <row r="5741" customFormat="false" ht="14.25" hidden="false" customHeight="false" outlineLevel="0" collapsed="false">
      <c r="A5741" s="0" t="s">
        <v>768</v>
      </c>
      <c r="B5741" s="52" t="s">
        <v>767</v>
      </c>
      <c r="C5741" s="52" t="s">
        <v>751</v>
      </c>
      <c r="D5741" s="53" t="n">
        <v>0.1</v>
      </c>
      <c r="E5741" s="53" t="s">
        <v>748</v>
      </c>
      <c r="F5741" s="0" t="s">
        <v>1408</v>
      </c>
      <c r="G5741" s="0" t="str">
        <f aca="false">LEFT(B5741,2)</f>
        <v>03</v>
      </c>
      <c r="H5741" s="0" t="str">
        <f aca="false">I5741&amp;"_"&amp;G5741&amp;"_"&amp;F5741</f>
        <v>Strandtudse_03_20190123_DL2018110_HorsensGym_koersel1</v>
      </c>
      <c r="I5741" s="61" t="str">
        <f aca="false">MID(RIGHT(B5741,LEN(B5741)-3),1,FIND("_",RIGHT(B5741,LEN(B5741)-3))-1)</f>
        <v>Strandtudse</v>
      </c>
      <c r="J5741" s="61" t="str">
        <f aca="false">TRIM(SUBSTITUTE(RIGHT(B5741,FIND(I5741,B5741)+1),"_",""))</f>
        <v>eDNA</v>
      </c>
      <c r="K5741" s="0" t="str">
        <f aca="false">IFERROR(VALUE(SUBSTITUTE(E5741,".",",")),E5741)</f>
        <v>No Ct</v>
      </c>
      <c r="L5741" s="61" t="str">
        <f aca="false">IF(J5741="PosK",SUMIFS(K:K,J:J,"PosK",H:H,H5741),"")</f>
        <v/>
      </c>
      <c r="M5741" s="61" t="str">
        <f aca="false">IF(J5741="PosK",SUMIFS(K:K,J:J,"NegK",H:H,H5741),"")</f>
        <v/>
      </c>
      <c r="N5741" s="61" t="str">
        <f aca="false">IF(J5741="PosK",SUMIFS(K:K,J:J,"eDNA",H:H,H5741),"")</f>
        <v/>
      </c>
      <c r="P5741" s="62"/>
      <c r="T5741" s="63"/>
      <c r="W5741" s="64"/>
    </row>
    <row r="5742" customFormat="false" ht="14.25" hidden="false" customHeight="false" outlineLevel="0" collapsed="false">
      <c r="A5742" s="0" t="s">
        <v>770</v>
      </c>
      <c r="B5742" s="52" t="s">
        <v>771</v>
      </c>
      <c r="C5742" s="52" t="s">
        <v>743</v>
      </c>
      <c r="D5742" s="53" t="n">
        <v>0.1</v>
      </c>
      <c r="E5742" s="53" t="n">
        <v>30.72</v>
      </c>
      <c r="F5742" s="0" t="s">
        <v>1408</v>
      </c>
      <c r="G5742" s="0" t="str">
        <f aca="false">LEFT(B5742,2)</f>
        <v>04</v>
      </c>
      <c r="H5742" s="0" t="str">
        <f aca="false">I5742&amp;"_"&amp;G5742&amp;"_"&amp;F5742</f>
        <v>GroenbrogetTudse_04_20190123_DL2018110_HorsensGym_koersel1</v>
      </c>
      <c r="I5742" s="61" t="str">
        <f aca="false">MID(RIGHT(B5742,LEN(B5742)-3),1,FIND("_",RIGHT(B5742,LEN(B5742)-3))-1)</f>
        <v>GroenbrogetTudse</v>
      </c>
      <c r="J5742" s="61" t="str">
        <f aca="false">TRIM(SUBSTITUTE(RIGHT(B5742,FIND(I5742,B5742)+1),"_",""))</f>
        <v>PosK</v>
      </c>
      <c r="K5742" s="0" t="n">
        <f aca="false">IFERROR(VALUE(SUBSTITUTE(E5742,".",",")),E5742)</f>
        <v>30.72</v>
      </c>
      <c r="L5742" s="61" t="n">
        <f aca="false">IF(J5742="PosK",SUMIFS(K:K,J:J,"PosK",H:H,H5742),"")</f>
        <v>30.72</v>
      </c>
      <c r="M5742" s="61" t="n">
        <f aca="false">IF(J5742="PosK",SUMIFS(K:K,J:J,"NegK",H:H,H5742),"")</f>
        <v>0</v>
      </c>
      <c r="N5742" s="61" t="n">
        <f aca="false">IF(J5742="PosK",SUMIFS(K:K,J:J,"eDNA",H:H,H5742),"")</f>
        <v>0</v>
      </c>
      <c r="P5742" s="62" t="n">
        <f aca="false">IF(K5744="No Ct",0,K5744)</f>
        <v>0</v>
      </c>
      <c r="Q5742" s="62" t="n">
        <f aca="false">IF(K5745="No Ct",0,K5745)</f>
        <v>0</v>
      </c>
      <c r="R5742" s="0" t="str">
        <f aca="false">IF(AND(L5742&gt;0,M5742=0),"Valid","Invalid")</f>
        <v>Valid</v>
      </c>
      <c r="S5742" s="0" t="str">
        <f aca="false">IF(OR(P5742&gt;1,Q5742&gt;1),"Present","Absent")</f>
        <v>Absent</v>
      </c>
      <c r="T5742" s="63" t="str">
        <f aca="false">IF(OR(AND(P5742&gt;1,P5742&lt;41),AND(Q5742&gt;1,Q5742&lt;41)),"Ct&lt;41","Ct&gt;41")</f>
        <v>Ct&gt;41</v>
      </c>
      <c r="U5742" s="0" t="str">
        <f aca="false">I5742</f>
        <v>GroenbrogetTudse</v>
      </c>
      <c r="V5742" s="0" t="str">
        <f aca="false">MID(F5742,10,9)</f>
        <v>DL2018110</v>
      </c>
      <c r="W5742" s="64" t="str">
        <f aca="false">V5742&amp;"_"&amp;U5742&amp;"_"&amp;R5742&amp;"_"&amp;S5742&amp;"_"&amp;T5742</f>
        <v>DL2018110_GroenbrogetTudse_Valid_Absent_Ct&gt;41</v>
      </c>
    </row>
    <row r="5743" customFormat="false" ht="14.25" hidden="false" customHeight="false" outlineLevel="0" collapsed="false">
      <c r="A5743" s="0" t="s">
        <v>772</v>
      </c>
      <c r="B5743" s="52" t="s">
        <v>773</v>
      </c>
      <c r="C5743" s="52" t="s">
        <v>747</v>
      </c>
      <c r="D5743" s="53" t="n">
        <v>0.1</v>
      </c>
      <c r="E5743" s="53" t="s">
        <v>748</v>
      </c>
      <c r="F5743" s="0" t="s">
        <v>1408</v>
      </c>
      <c r="G5743" s="0" t="str">
        <f aca="false">LEFT(B5743,2)</f>
        <v>04</v>
      </c>
      <c r="H5743" s="0" t="str">
        <f aca="false">I5743&amp;"_"&amp;G5743&amp;"_"&amp;F5743</f>
        <v>GroenbrogetTudse_04_20190123_DL2018110_HorsensGym_koersel1</v>
      </c>
      <c r="I5743" s="61" t="str">
        <f aca="false">MID(RIGHT(B5743,LEN(B5743)-3),1,FIND("_",RIGHT(B5743,LEN(B5743)-3))-1)</f>
        <v>GroenbrogetTudse</v>
      </c>
      <c r="J5743" s="61" t="str">
        <f aca="false">TRIM(SUBSTITUTE(RIGHT(B5743,FIND(I5743,B5743)+1),"_",""))</f>
        <v>NegK</v>
      </c>
      <c r="K5743" s="0" t="str">
        <f aca="false">IFERROR(VALUE(SUBSTITUTE(E5743,".",",")),E5743)</f>
        <v>No Ct</v>
      </c>
      <c r="L5743" s="61" t="str">
        <f aca="false">IF(J5743="PosK",SUMIFS(K:K,J:J,"PosK",H:H,H5743),"")</f>
        <v/>
      </c>
      <c r="M5743" s="61" t="str">
        <f aca="false">IF(J5743="PosK",SUMIFS(K:K,J:J,"NegK",H:H,H5743),"")</f>
        <v/>
      </c>
      <c r="N5743" s="61" t="str">
        <f aca="false">IF(J5743="PosK",SUMIFS(K:K,J:J,"eDNA",H:H,H5743),"")</f>
        <v/>
      </c>
    </row>
    <row r="5744" customFormat="false" ht="14.25" hidden="false" customHeight="false" outlineLevel="0" collapsed="false">
      <c r="A5744" s="0" t="s">
        <v>774</v>
      </c>
      <c r="B5744" s="52" t="s">
        <v>775</v>
      </c>
      <c r="C5744" s="52" t="s">
        <v>751</v>
      </c>
      <c r="D5744" s="53" t="n">
        <v>0.1</v>
      </c>
      <c r="E5744" s="53" t="s">
        <v>748</v>
      </c>
      <c r="F5744" s="0" t="s">
        <v>1408</v>
      </c>
      <c r="G5744" s="0" t="str">
        <f aca="false">LEFT(B5744,2)</f>
        <v>04</v>
      </c>
      <c r="H5744" s="0" t="str">
        <f aca="false">I5744&amp;"_"&amp;G5744&amp;"_"&amp;F5744</f>
        <v>GroenbrogetTudse_04_20190123_DL2018110_HorsensGym_koersel1</v>
      </c>
      <c r="I5744" s="61" t="str">
        <f aca="false">MID(RIGHT(B5744,LEN(B5744)-3),1,FIND("_",RIGHT(B5744,LEN(B5744)-3))-1)</f>
        <v>GroenbrogetTudse</v>
      </c>
      <c r="J5744" s="61" t="str">
        <f aca="false">TRIM(SUBSTITUTE(RIGHT(B5744,FIND(I5744,B5744)+1),"_",""))</f>
        <v>eDNA</v>
      </c>
      <c r="K5744" s="0" t="str">
        <f aca="false">IFERROR(VALUE(SUBSTITUTE(E5744,".",",")),E5744)</f>
        <v>No Ct</v>
      </c>
      <c r="L5744" s="61" t="str">
        <f aca="false">IF(J5744="PosK",SUMIFS(K:K,J:J,"PosK",H:H,H5744),"")</f>
        <v/>
      </c>
      <c r="M5744" s="61" t="str">
        <f aca="false">IF(J5744="PosK",SUMIFS(K:K,J:J,"NegK",H:H,H5744),"")</f>
        <v/>
      </c>
      <c r="N5744" s="61" t="str">
        <f aca="false">IF(J5744="PosK",SUMIFS(K:K,J:J,"eDNA",H:H,H5744),"")</f>
        <v/>
      </c>
      <c r="Q5744" s="62"/>
    </row>
    <row r="5745" customFormat="false" ht="14.25" hidden="false" customHeight="false" outlineLevel="0" collapsed="false">
      <c r="A5745" s="0" t="s">
        <v>776</v>
      </c>
      <c r="B5745" s="52" t="s">
        <v>775</v>
      </c>
      <c r="C5745" s="52" t="s">
        <v>751</v>
      </c>
      <c r="D5745" s="53" t="n">
        <v>0.1</v>
      </c>
      <c r="E5745" s="53" t="s">
        <v>748</v>
      </c>
      <c r="F5745" s="0" t="s">
        <v>1408</v>
      </c>
      <c r="G5745" s="0" t="str">
        <f aca="false">LEFT(B5745,2)</f>
        <v>04</v>
      </c>
      <c r="H5745" s="0" t="str">
        <f aca="false">I5745&amp;"_"&amp;G5745&amp;"_"&amp;F5745</f>
        <v>GroenbrogetTudse_04_20190123_DL2018110_HorsensGym_koersel1</v>
      </c>
      <c r="I5745" s="61" t="str">
        <f aca="false">MID(RIGHT(B5745,LEN(B5745)-3),1,FIND("_",RIGHT(B5745,LEN(B5745)-3))-1)</f>
        <v>GroenbrogetTudse</v>
      </c>
      <c r="J5745" s="61" t="str">
        <f aca="false">TRIM(SUBSTITUTE(RIGHT(B5745,FIND(I5745,B5745)+1),"_",""))</f>
        <v>eDNA</v>
      </c>
      <c r="K5745" s="0" t="str">
        <f aca="false">IFERROR(VALUE(SUBSTITUTE(E5745,".",",")),E5745)</f>
        <v>No Ct</v>
      </c>
      <c r="L5745" s="61" t="str">
        <f aca="false">IF(J5745="PosK",SUMIFS(K:K,J:J,"PosK",H:H,H5745),"")</f>
        <v/>
      </c>
      <c r="M5745" s="61" t="str">
        <f aca="false">IF(J5745="PosK",SUMIFS(K:K,J:J,"NegK",H:H,H5745),"")</f>
        <v/>
      </c>
      <c r="N5745" s="61" t="str">
        <f aca="false">IF(J5745="PosK",SUMIFS(K:K,J:J,"eDNA",H:H,H5745),"")</f>
        <v/>
      </c>
      <c r="P5745" s="62"/>
      <c r="T5745" s="63"/>
      <c r="W5745" s="64"/>
    </row>
    <row r="5746" customFormat="false" ht="14.25" hidden="false" customHeight="false" outlineLevel="0" collapsed="false">
      <c r="A5746" s="0" t="s">
        <v>778</v>
      </c>
      <c r="B5746" s="52" t="s">
        <v>779</v>
      </c>
      <c r="C5746" s="52" t="s">
        <v>743</v>
      </c>
      <c r="D5746" s="53" t="n">
        <v>0.1</v>
      </c>
      <c r="E5746" s="53" t="n">
        <v>30.18</v>
      </c>
      <c r="F5746" s="0" t="s">
        <v>1408</v>
      </c>
      <c r="G5746" s="0" t="str">
        <f aca="false">LEFT(B5746,2)</f>
        <v>05</v>
      </c>
      <c r="H5746" s="0" t="str">
        <f aca="false">I5746&amp;"_"&amp;G5746&amp;"_"&amp;F5746</f>
        <v>Loevfroe_05_20190123_DL2018110_HorsensGym_koersel1</v>
      </c>
      <c r="I5746" s="61" t="str">
        <f aca="false">MID(RIGHT(B5746,LEN(B5746)-3),1,FIND("_",RIGHT(B5746,LEN(B5746)-3))-1)</f>
        <v>Loevfroe</v>
      </c>
      <c r="J5746" s="61" t="str">
        <f aca="false">TRIM(SUBSTITUTE(RIGHT(B5746,FIND(I5746,B5746)+1),"_",""))</f>
        <v>PosK</v>
      </c>
      <c r="K5746" s="0" t="n">
        <f aca="false">IFERROR(VALUE(SUBSTITUTE(E5746,".",",")),E5746)</f>
        <v>30.18</v>
      </c>
      <c r="L5746" s="61" t="n">
        <f aca="false">IF(J5746="PosK",SUMIFS(K:K,J:J,"PosK",H:H,H5746),"")</f>
        <v>30.18</v>
      </c>
      <c r="M5746" s="61" t="n">
        <f aca="false">IF(J5746="PosK",SUMIFS(K:K,J:J,"NegK",H:H,H5746),"")</f>
        <v>0</v>
      </c>
      <c r="N5746" s="61" t="n">
        <f aca="false">IF(J5746="PosK",SUMIFS(K:K,J:J,"eDNA",H:H,H5746),"")</f>
        <v>0</v>
      </c>
      <c r="P5746" s="62" t="n">
        <f aca="false">IF(K5748="No Ct",0,K5748)</f>
        <v>0</v>
      </c>
      <c r="Q5746" s="62" t="n">
        <f aca="false">IF(K5749="No Ct",0,K5749)</f>
        <v>0</v>
      </c>
      <c r="R5746" s="0" t="str">
        <f aca="false">IF(AND(L5746&gt;0,M5746=0),"Valid","Invalid")</f>
        <v>Valid</v>
      </c>
      <c r="S5746" s="0" t="str">
        <f aca="false">IF(OR(P5746&gt;1,Q5746&gt;1),"Present","Absent")</f>
        <v>Absent</v>
      </c>
      <c r="T5746" s="63" t="str">
        <f aca="false">IF(OR(AND(P5746&gt;1,P5746&lt;41),AND(Q5746&gt;1,Q5746&lt;41)),"Ct&lt;41","Ct&gt;41")</f>
        <v>Ct&gt;41</v>
      </c>
      <c r="U5746" s="0" t="str">
        <f aca="false">I5746</f>
        <v>Loevfroe</v>
      </c>
      <c r="V5746" s="0" t="str">
        <f aca="false">MID(F5746,10,9)</f>
        <v>DL2018110</v>
      </c>
      <c r="W5746" s="64" t="str">
        <f aca="false">V5746&amp;"_"&amp;U5746&amp;"_"&amp;R5746&amp;"_"&amp;S5746&amp;"_"&amp;T5746</f>
        <v>DL2018110_Loevfroe_Valid_Absent_Ct&gt;41</v>
      </c>
    </row>
    <row r="5747" customFormat="false" ht="14.25" hidden="false" customHeight="false" outlineLevel="0" collapsed="false">
      <c r="A5747" s="0" t="s">
        <v>780</v>
      </c>
      <c r="B5747" s="52" t="s">
        <v>781</v>
      </c>
      <c r="C5747" s="52" t="s">
        <v>747</v>
      </c>
      <c r="D5747" s="53" t="n">
        <v>0.1</v>
      </c>
      <c r="E5747" s="53" t="s">
        <v>748</v>
      </c>
      <c r="F5747" s="0" t="s">
        <v>1408</v>
      </c>
      <c r="G5747" s="0" t="str">
        <f aca="false">LEFT(B5747,2)</f>
        <v>05</v>
      </c>
      <c r="H5747" s="0" t="str">
        <f aca="false">I5747&amp;"_"&amp;G5747&amp;"_"&amp;F5747</f>
        <v>Loevfroe_05_20190123_DL2018110_HorsensGym_koersel1</v>
      </c>
      <c r="I5747" s="61" t="str">
        <f aca="false">MID(RIGHT(B5747,LEN(B5747)-3),1,FIND("_",RIGHT(B5747,LEN(B5747)-3))-1)</f>
        <v>Loevfroe</v>
      </c>
      <c r="J5747" s="61" t="str">
        <f aca="false">TRIM(SUBSTITUTE(RIGHT(B5747,FIND(I5747,B5747)+1),"_",""))</f>
        <v>NegK</v>
      </c>
      <c r="K5747" s="0" t="str">
        <f aca="false">IFERROR(VALUE(SUBSTITUTE(E5747,".",",")),E5747)</f>
        <v>No Ct</v>
      </c>
      <c r="L5747" s="61" t="str">
        <f aca="false">IF(J5747="PosK",SUMIFS(K:K,J:J,"PosK",H:H,H5747),"")</f>
        <v/>
      </c>
      <c r="M5747" s="61" t="str">
        <f aca="false">IF(J5747="PosK",SUMIFS(K:K,J:J,"NegK",H:H,H5747),"")</f>
        <v/>
      </c>
      <c r="N5747" s="61" t="str">
        <f aca="false">IF(J5747="PosK",SUMIFS(K:K,J:J,"eDNA",H:H,H5747),"")</f>
        <v/>
      </c>
    </row>
    <row r="5748" customFormat="false" ht="14.25" hidden="false" customHeight="false" outlineLevel="0" collapsed="false">
      <c r="A5748" s="0" t="s">
        <v>782</v>
      </c>
      <c r="B5748" s="52" t="s">
        <v>783</v>
      </c>
      <c r="C5748" s="52" t="s">
        <v>751</v>
      </c>
      <c r="D5748" s="53" t="n">
        <v>0.1</v>
      </c>
      <c r="E5748" s="53" t="s">
        <v>748</v>
      </c>
      <c r="F5748" s="0" t="s">
        <v>1408</v>
      </c>
      <c r="G5748" s="0" t="str">
        <f aca="false">LEFT(B5748,2)</f>
        <v>05</v>
      </c>
      <c r="H5748" s="0" t="str">
        <f aca="false">I5748&amp;"_"&amp;G5748&amp;"_"&amp;F5748</f>
        <v>Loevfroe_05_20190123_DL2018110_HorsensGym_koersel1</v>
      </c>
      <c r="I5748" s="61" t="str">
        <f aca="false">MID(RIGHT(B5748,LEN(B5748)-3),1,FIND("_",RIGHT(B5748,LEN(B5748)-3))-1)</f>
        <v>Loevfroe</v>
      </c>
      <c r="J5748" s="61" t="str">
        <f aca="false">TRIM(SUBSTITUTE(RIGHT(B5748,FIND(I5748,B5748)+1),"_",""))</f>
        <v>eDNA</v>
      </c>
      <c r="K5748" s="0" t="str">
        <f aca="false">IFERROR(VALUE(SUBSTITUTE(E5748,".",",")),E5748)</f>
        <v>No Ct</v>
      </c>
      <c r="L5748" s="61" t="str">
        <f aca="false">IF(J5748="PosK",SUMIFS(K:K,J:J,"PosK",H:H,H5748),"")</f>
        <v/>
      </c>
      <c r="M5748" s="61" t="str">
        <f aca="false">IF(J5748="PosK",SUMIFS(K:K,J:J,"NegK",H:H,H5748),"")</f>
        <v/>
      </c>
      <c r="N5748" s="61" t="str">
        <f aca="false">IF(J5748="PosK",SUMIFS(K:K,J:J,"eDNA",H:H,H5748),"")</f>
        <v/>
      </c>
      <c r="Q5748" s="62"/>
    </row>
    <row r="5749" customFormat="false" ht="14.25" hidden="false" customHeight="false" outlineLevel="0" collapsed="false">
      <c r="A5749" s="0" t="s">
        <v>784</v>
      </c>
      <c r="B5749" s="52" t="s">
        <v>783</v>
      </c>
      <c r="C5749" s="52" t="s">
        <v>751</v>
      </c>
      <c r="D5749" s="53" t="n">
        <v>0.1</v>
      </c>
      <c r="E5749" s="53" t="s">
        <v>748</v>
      </c>
      <c r="F5749" s="0" t="s">
        <v>1408</v>
      </c>
      <c r="G5749" s="0" t="str">
        <f aca="false">LEFT(B5749,2)</f>
        <v>05</v>
      </c>
      <c r="H5749" s="0" t="str">
        <f aca="false">I5749&amp;"_"&amp;G5749&amp;"_"&amp;F5749</f>
        <v>Loevfroe_05_20190123_DL2018110_HorsensGym_koersel1</v>
      </c>
      <c r="I5749" s="61" t="str">
        <f aca="false">MID(RIGHT(B5749,LEN(B5749)-3),1,FIND("_",RIGHT(B5749,LEN(B5749)-3))-1)</f>
        <v>Loevfroe</v>
      </c>
      <c r="J5749" s="61" t="str">
        <f aca="false">TRIM(SUBSTITUTE(RIGHT(B5749,FIND(I5749,B5749)+1),"_",""))</f>
        <v>eDNA</v>
      </c>
      <c r="K5749" s="0" t="str">
        <f aca="false">IFERROR(VALUE(SUBSTITUTE(E5749,".",",")),E5749)</f>
        <v>No Ct</v>
      </c>
      <c r="L5749" s="61" t="str">
        <f aca="false">IF(J5749="PosK",SUMIFS(K:K,J:J,"PosK",H:H,H5749),"")</f>
        <v/>
      </c>
      <c r="M5749" s="61" t="str">
        <f aca="false">IF(J5749="PosK",SUMIFS(K:K,J:J,"NegK",H:H,H5749),"")</f>
        <v/>
      </c>
      <c r="N5749" s="61" t="str">
        <f aca="false">IF(J5749="PosK",SUMIFS(K:K,J:J,"eDNA",H:H,H5749),"")</f>
        <v/>
      </c>
      <c r="P5749" s="62"/>
      <c r="T5749" s="63"/>
      <c r="W5749" s="64"/>
    </row>
    <row r="5750" customFormat="false" ht="14.25" hidden="false" customHeight="false" outlineLevel="0" collapsed="false">
      <c r="A5750" s="0" t="s">
        <v>786</v>
      </c>
      <c r="B5750" s="52" t="s">
        <v>787</v>
      </c>
      <c r="C5750" s="52" t="s">
        <v>743</v>
      </c>
      <c r="D5750" s="53" t="n">
        <v>0.1</v>
      </c>
      <c r="E5750" s="53" t="n">
        <v>28.54</v>
      </c>
      <c r="F5750" s="0" t="s">
        <v>1408</v>
      </c>
      <c r="G5750" s="0" t="str">
        <f aca="false">LEFT(B5750,2)</f>
        <v>06</v>
      </c>
      <c r="H5750" s="0" t="str">
        <f aca="false">I5750&amp;"_"&amp;G5750&amp;"_"&amp;F5750</f>
        <v>Springfroe_06_20190123_DL2018110_HorsensGym_koersel1</v>
      </c>
      <c r="I5750" s="61" t="str">
        <f aca="false">MID(RIGHT(B5750,LEN(B5750)-3),1,FIND("_",RIGHT(B5750,LEN(B5750)-3))-1)</f>
        <v>Springfroe</v>
      </c>
      <c r="J5750" s="61" t="str">
        <f aca="false">TRIM(SUBSTITUTE(RIGHT(B5750,FIND(I5750,B5750)+1),"_",""))</f>
        <v>PosK</v>
      </c>
      <c r="K5750" s="0" t="n">
        <f aca="false">IFERROR(VALUE(SUBSTITUTE(E5750,".",",")),E5750)</f>
        <v>28.54</v>
      </c>
      <c r="L5750" s="61" t="n">
        <f aca="false">IF(J5750="PosK",SUMIFS(K:K,J:J,"PosK",H:H,H5750),"")</f>
        <v>28.54</v>
      </c>
      <c r="M5750" s="61" t="n">
        <f aca="false">IF(J5750="PosK",SUMIFS(K:K,J:J,"NegK",H:H,H5750),"")</f>
        <v>0</v>
      </c>
      <c r="N5750" s="61" t="n">
        <f aca="false">IF(J5750="PosK",SUMIFS(K:K,J:J,"eDNA",H:H,H5750),"")</f>
        <v>0</v>
      </c>
      <c r="P5750" s="62" t="n">
        <f aca="false">IF(K5752="No Ct",0,K5752)</f>
        <v>0</v>
      </c>
      <c r="Q5750" s="62" t="n">
        <f aca="false">IF(K5753="No Ct",0,K5753)</f>
        <v>0</v>
      </c>
      <c r="R5750" s="0" t="str">
        <f aca="false">IF(AND(L5750&gt;0,M5750=0),"Valid","Invalid")</f>
        <v>Valid</v>
      </c>
      <c r="S5750" s="0" t="str">
        <f aca="false">IF(OR(P5750&gt;1,Q5750&gt;1),"Present","Absent")</f>
        <v>Absent</v>
      </c>
      <c r="T5750" s="63" t="str">
        <f aca="false">IF(OR(AND(P5750&gt;1,P5750&lt;41),AND(Q5750&gt;1,Q5750&lt;41)),"Ct&lt;41","Ct&gt;41")</f>
        <v>Ct&gt;41</v>
      </c>
      <c r="U5750" s="0" t="str">
        <f aca="false">I5750</f>
        <v>Springfroe</v>
      </c>
      <c r="V5750" s="0" t="str">
        <f aca="false">MID(F5750,10,9)</f>
        <v>DL2018110</v>
      </c>
      <c r="W5750" s="64" t="str">
        <f aca="false">V5750&amp;"_"&amp;U5750&amp;"_"&amp;R5750&amp;"_"&amp;S5750&amp;"_"&amp;T5750</f>
        <v>DL2018110_Springfroe_Valid_Absent_Ct&gt;41</v>
      </c>
    </row>
    <row r="5751" customFormat="false" ht="14.25" hidden="false" customHeight="false" outlineLevel="0" collapsed="false">
      <c r="A5751" s="0" t="s">
        <v>788</v>
      </c>
      <c r="B5751" s="52" t="s">
        <v>789</v>
      </c>
      <c r="C5751" s="52" t="s">
        <v>747</v>
      </c>
      <c r="D5751" s="53" t="n">
        <v>0.1</v>
      </c>
      <c r="E5751" s="53" t="s">
        <v>748</v>
      </c>
      <c r="F5751" s="0" t="s">
        <v>1408</v>
      </c>
      <c r="G5751" s="0" t="str">
        <f aca="false">LEFT(B5751,2)</f>
        <v>06</v>
      </c>
      <c r="H5751" s="0" t="str">
        <f aca="false">I5751&amp;"_"&amp;G5751&amp;"_"&amp;F5751</f>
        <v>Springfroe_06_20190123_DL2018110_HorsensGym_koersel1</v>
      </c>
      <c r="I5751" s="61" t="str">
        <f aca="false">MID(RIGHT(B5751,LEN(B5751)-3),1,FIND("_",RIGHT(B5751,LEN(B5751)-3))-1)</f>
        <v>Springfroe</v>
      </c>
      <c r="J5751" s="61" t="str">
        <f aca="false">TRIM(SUBSTITUTE(RIGHT(B5751,FIND(I5751,B5751)+1),"_",""))</f>
        <v>NegK</v>
      </c>
      <c r="K5751" s="0" t="str">
        <f aca="false">IFERROR(VALUE(SUBSTITUTE(E5751,".",",")),E5751)</f>
        <v>No Ct</v>
      </c>
      <c r="L5751" s="61" t="str">
        <f aca="false">IF(J5751="PosK",SUMIFS(K:K,J:J,"PosK",H:H,H5751),"")</f>
        <v/>
      </c>
      <c r="M5751" s="61" t="str">
        <f aca="false">IF(J5751="PosK",SUMIFS(K:K,J:J,"NegK",H:H,H5751),"")</f>
        <v/>
      </c>
      <c r="N5751" s="61" t="str">
        <f aca="false">IF(J5751="PosK",SUMIFS(K:K,J:J,"eDNA",H:H,H5751),"")</f>
        <v/>
      </c>
    </row>
    <row r="5752" customFormat="false" ht="14.25" hidden="false" customHeight="false" outlineLevel="0" collapsed="false">
      <c r="A5752" s="0" t="s">
        <v>790</v>
      </c>
      <c r="B5752" s="52" t="s">
        <v>791</v>
      </c>
      <c r="C5752" s="52" t="s">
        <v>751</v>
      </c>
      <c r="D5752" s="53" t="n">
        <v>0.1</v>
      </c>
      <c r="E5752" s="53" t="s">
        <v>748</v>
      </c>
      <c r="F5752" s="0" t="s">
        <v>1408</v>
      </c>
      <c r="G5752" s="0" t="str">
        <f aca="false">LEFT(B5752,2)</f>
        <v>06</v>
      </c>
      <c r="H5752" s="0" t="str">
        <f aca="false">I5752&amp;"_"&amp;G5752&amp;"_"&amp;F5752</f>
        <v>Springfroe_06_20190123_DL2018110_HorsensGym_koersel1</v>
      </c>
      <c r="I5752" s="61" t="str">
        <f aca="false">MID(RIGHT(B5752,LEN(B5752)-3),1,FIND("_",RIGHT(B5752,LEN(B5752)-3))-1)</f>
        <v>Springfroe</v>
      </c>
      <c r="J5752" s="61" t="str">
        <f aca="false">TRIM(SUBSTITUTE(RIGHT(B5752,FIND(I5752,B5752)+1),"_",""))</f>
        <v>eDNA</v>
      </c>
      <c r="K5752" s="0" t="str">
        <f aca="false">IFERROR(VALUE(SUBSTITUTE(E5752,".",",")),E5752)</f>
        <v>No Ct</v>
      </c>
      <c r="L5752" s="61" t="str">
        <f aca="false">IF(J5752="PosK",SUMIFS(K:K,J:J,"PosK",H:H,H5752),"")</f>
        <v/>
      </c>
      <c r="M5752" s="61" t="str">
        <f aca="false">IF(J5752="PosK",SUMIFS(K:K,J:J,"NegK",H:H,H5752),"")</f>
        <v/>
      </c>
      <c r="N5752" s="61" t="str">
        <f aca="false">IF(J5752="PosK",SUMIFS(K:K,J:J,"eDNA",H:H,H5752),"")</f>
        <v/>
      </c>
      <c r="Q5752" s="62"/>
    </row>
    <row r="5753" customFormat="false" ht="14.25" hidden="false" customHeight="false" outlineLevel="0" collapsed="false">
      <c r="A5753" s="0" t="s">
        <v>792</v>
      </c>
      <c r="B5753" s="52" t="s">
        <v>791</v>
      </c>
      <c r="C5753" s="52" t="s">
        <v>751</v>
      </c>
      <c r="D5753" s="53" t="n">
        <v>0.1</v>
      </c>
      <c r="E5753" s="53" t="s">
        <v>748</v>
      </c>
      <c r="F5753" s="0" t="s">
        <v>1408</v>
      </c>
      <c r="G5753" s="0" t="str">
        <f aca="false">LEFT(B5753,2)</f>
        <v>06</v>
      </c>
      <c r="H5753" s="0" t="str">
        <f aca="false">I5753&amp;"_"&amp;G5753&amp;"_"&amp;F5753</f>
        <v>Springfroe_06_20190123_DL2018110_HorsensGym_koersel1</v>
      </c>
      <c r="I5753" s="61" t="str">
        <f aca="false">MID(RIGHT(B5753,LEN(B5753)-3),1,FIND("_",RIGHT(B5753,LEN(B5753)-3))-1)</f>
        <v>Springfroe</v>
      </c>
      <c r="J5753" s="61" t="str">
        <f aca="false">TRIM(SUBSTITUTE(RIGHT(B5753,FIND(I5753,B5753)+1),"_",""))</f>
        <v>eDNA</v>
      </c>
      <c r="K5753" s="0" t="str">
        <f aca="false">IFERROR(VALUE(SUBSTITUTE(E5753,".",",")),E5753)</f>
        <v>No Ct</v>
      </c>
      <c r="L5753" s="61" t="str">
        <f aca="false">IF(J5753="PosK",SUMIFS(K:K,J:J,"PosK",H:H,H5753),"")</f>
        <v/>
      </c>
      <c r="M5753" s="61" t="str">
        <f aca="false">IF(J5753="PosK",SUMIFS(K:K,J:J,"NegK",H:H,H5753),"")</f>
        <v/>
      </c>
      <c r="N5753" s="61" t="str">
        <f aca="false">IF(J5753="PosK",SUMIFS(K:K,J:J,"eDNA",H:H,H5753),"")</f>
        <v/>
      </c>
      <c r="P5753" s="62"/>
      <c r="T5753" s="63"/>
      <c r="W5753" s="64"/>
    </row>
    <row r="5754" customFormat="false" ht="14.25" hidden="false" customHeight="false" outlineLevel="0" collapsed="false">
      <c r="A5754" s="0" t="s">
        <v>794</v>
      </c>
      <c r="B5754" s="52" t="s">
        <v>960</v>
      </c>
      <c r="C5754" s="52" t="s">
        <v>743</v>
      </c>
      <c r="D5754" s="53" t="n">
        <v>0.1</v>
      </c>
      <c r="E5754" s="53" t="n">
        <v>29.4</v>
      </c>
      <c r="F5754" s="0" t="s">
        <v>1408</v>
      </c>
      <c r="G5754" s="0" t="str">
        <f aca="false">LEFT(B5754,2)</f>
        <v>07</v>
      </c>
      <c r="H5754" s="0" t="str">
        <f aca="false">I5754&amp;"_"&amp;G5754&amp;"_"&amp;F5754</f>
        <v>Springfroe_07_20190123_DL2018110_HorsensGym_koersel1</v>
      </c>
      <c r="I5754" s="61" t="str">
        <f aca="false">MID(RIGHT(B5754,LEN(B5754)-3),1,FIND("_",RIGHT(B5754,LEN(B5754)-3))-1)</f>
        <v>Springfroe</v>
      </c>
      <c r="J5754" s="61" t="str">
        <f aca="false">TRIM(SUBSTITUTE(RIGHT(B5754,FIND(I5754,B5754)+1),"_",""))</f>
        <v>PosK</v>
      </c>
      <c r="K5754" s="0" t="n">
        <f aca="false">IFERROR(VALUE(SUBSTITUTE(E5754,".",",")),E5754)</f>
        <v>29.4</v>
      </c>
      <c r="L5754" s="61" t="n">
        <f aca="false">IF(J5754="PosK",SUMIFS(K:K,J:J,"PosK",H:H,H5754),"")</f>
        <v>29.4</v>
      </c>
      <c r="M5754" s="61" t="n">
        <f aca="false">IF(J5754="PosK",SUMIFS(K:K,J:J,"NegK",H:H,H5754),"")</f>
        <v>0</v>
      </c>
      <c r="N5754" s="61" t="n">
        <f aca="false">IF(J5754="PosK",SUMIFS(K:K,J:J,"eDNA",H:H,H5754),"")</f>
        <v>0</v>
      </c>
      <c r="P5754" s="62" t="n">
        <f aca="false">IF(K5756="No Ct",0,K5756)</f>
        <v>0</v>
      </c>
      <c r="Q5754" s="62" t="n">
        <f aca="false">IF(K5757="No Ct",0,K5757)</f>
        <v>0</v>
      </c>
      <c r="R5754" s="0" t="str">
        <f aca="false">IF(AND(L5754&gt;0,M5754=0),"Valid","Invalid")</f>
        <v>Valid</v>
      </c>
      <c r="S5754" s="0" t="str">
        <f aca="false">IF(OR(P5754&gt;1,Q5754&gt;1),"Present","Absent")</f>
        <v>Absent</v>
      </c>
      <c r="T5754" s="63" t="str">
        <f aca="false">IF(OR(AND(P5754&gt;1,P5754&lt;41),AND(Q5754&gt;1,Q5754&lt;41)),"Ct&lt;41","Ct&gt;41")</f>
        <v>Ct&gt;41</v>
      </c>
      <c r="U5754" s="0" t="str">
        <f aca="false">I5754</f>
        <v>Springfroe</v>
      </c>
      <c r="V5754" s="0" t="str">
        <f aca="false">MID(F5754,10,9)</f>
        <v>DL2018110</v>
      </c>
      <c r="W5754" s="64" t="str">
        <f aca="false">V5754&amp;"_"&amp;U5754&amp;"_"&amp;R5754&amp;"_"&amp;S5754&amp;"_"&amp;T5754</f>
        <v>DL2018110_Springfroe_Valid_Absent_Ct&gt;41</v>
      </c>
    </row>
    <row r="5755" customFormat="false" ht="14.25" hidden="false" customHeight="false" outlineLevel="0" collapsed="false">
      <c r="A5755" s="0" t="s">
        <v>796</v>
      </c>
      <c r="B5755" s="52" t="s">
        <v>961</v>
      </c>
      <c r="C5755" s="52" t="s">
        <v>747</v>
      </c>
      <c r="D5755" s="53" t="n">
        <v>0.1</v>
      </c>
      <c r="E5755" s="53" t="s">
        <v>748</v>
      </c>
      <c r="F5755" s="0" t="s">
        <v>1408</v>
      </c>
      <c r="G5755" s="0" t="str">
        <f aca="false">LEFT(B5755,2)</f>
        <v>07</v>
      </c>
      <c r="H5755" s="0" t="str">
        <f aca="false">I5755&amp;"_"&amp;G5755&amp;"_"&amp;F5755</f>
        <v>Springfroe_07_20190123_DL2018110_HorsensGym_koersel1</v>
      </c>
      <c r="I5755" s="61" t="str">
        <f aca="false">MID(RIGHT(B5755,LEN(B5755)-3),1,FIND("_",RIGHT(B5755,LEN(B5755)-3))-1)</f>
        <v>Springfroe</v>
      </c>
      <c r="J5755" s="61" t="str">
        <f aca="false">TRIM(SUBSTITUTE(RIGHT(B5755,FIND(I5755,B5755)+1),"_",""))</f>
        <v>NegK</v>
      </c>
      <c r="K5755" s="0" t="str">
        <f aca="false">IFERROR(VALUE(SUBSTITUTE(E5755,".",",")),E5755)</f>
        <v>No Ct</v>
      </c>
      <c r="L5755" s="61" t="str">
        <f aca="false">IF(J5755="PosK",SUMIFS(K:K,J:J,"PosK",H:H,H5755),"")</f>
        <v/>
      </c>
      <c r="M5755" s="61" t="str">
        <f aca="false">IF(J5755="PosK",SUMIFS(K:K,J:J,"NegK",H:H,H5755),"")</f>
        <v/>
      </c>
      <c r="N5755" s="61" t="str">
        <f aca="false">IF(J5755="PosK",SUMIFS(K:K,J:J,"eDNA",H:H,H5755),"")</f>
        <v/>
      </c>
    </row>
    <row r="5756" customFormat="false" ht="14.25" hidden="false" customHeight="false" outlineLevel="0" collapsed="false">
      <c r="A5756" s="0" t="s">
        <v>798</v>
      </c>
      <c r="B5756" s="52" t="s">
        <v>962</v>
      </c>
      <c r="C5756" s="52" t="s">
        <v>751</v>
      </c>
      <c r="D5756" s="53" t="n">
        <v>0.1</v>
      </c>
      <c r="E5756" s="53" t="s">
        <v>748</v>
      </c>
      <c r="F5756" s="0" t="s">
        <v>1408</v>
      </c>
      <c r="G5756" s="0" t="str">
        <f aca="false">LEFT(B5756,2)</f>
        <v>07</v>
      </c>
      <c r="H5756" s="0" t="str">
        <f aca="false">I5756&amp;"_"&amp;G5756&amp;"_"&amp;F5756</f>
        <v>Springfroe_07_20190123_DL2018110_HorsensGym_koersel1</v>
      </c>
      <c r="I5756" s="61" t="str">
        <f aca="false">MID(RIGHT(B5756,LEN(B5756)-3),1,FIND("_",RIGHT(B5756,LEN(B5756)-3))-1)</f>
        <v>Springfroe</v>
      </c>
      <c r="J5756" s="61" t="str">
        <f aca="false">TRIM(SUBSTITUTE(RIGHT(B5756,FIND(I5756,B5756)+1),"_",""))</f>
        <v>eDNA</v>
      </c>
      <c r="K5756" s="0" t="str">
        <f aca="false">IFERROR(VALUE(SUBSTITUTE(E5756,".",",")),E5756)</f>
        <v>No Ct</v>
      </c>
      <c r="L5756" s="61" t="str">
        <f aca="false">IF(J5756="PosK",SUMIFS(K:K,J:J,"PosK",H:H,H5756),"")</f>
        <v/>
      </c>
      <c r="M5756" s="61" t="str">
        <f aca="false">IF(J5756="PosK",SUMIFS(K:K,J:J,"NegK",H:H,H5756),"")</f>
        <v/>
      </c>
      <c r="N5756" s="61" t="str">
        <f aca="false">IF(J5756="PosK",SUMIFS(K:K,J:J,"eDNA",H:H,H5756),"")</f>
        <v/>
      </c>
      <c r="Q5756" s="62"/>
    </row>
    <row r="5757" customFormat="false" ht="14.25" hidden="false" customHeight="false" outlineLevel="0" collapsed="false">
      <c r="A5757" s="0" t="s">
        <v>800</v>
      </c>
      <c r="B5757" s="52" t="s">
        <v>962</v>
      </c>
      <c r="C5757" s="52" t="s">
        <v>751</v>
      </c>
      <c r="D5757" s="53" t="n">
        <v>0.1</v>
      </c>
      <c r="E5757" s="53" t="s">
        <v>748</v>
      </c>
      <c r="F5757" s="0" t="s">
        <v>1408</v>
      </c>
      <c r="G5757" s="0" t="str">
        <f aca="false">LEFT(B5757,2)</f>
        <v>07</v>
      </c>
      <c r="H5757" s="0" t="str">
        <f aca="false">I5757&amp;"_"&amp;G5757&amp;"_"&amp;F5757</f>
        <v>Springfroe_07_20190123_DL2018110_HorsensGym_koersel1</v>
      </c>
      <c r="I5757" s="61" t="str">
        <f aca="false">MID(RIGHT(B5757,LEN(B5757)-3),1,FIND("_",RIGHT(B5757,LEN(B5757)-3))-1)</f>
        <v>Springfroe</v>
      </c>
      <c r="J5757" s="61" t="str">
        <f aca="false">TRIM(SUBSTITUTE(RIGHT(B5757,FIND(I5757,B5757)+1),"_",""))</f>
        <v>eDNA</v>
      </c>
      <c r="K5757" s="0" t="str">
        <f aca="false">IFERROR(VALUE(SUBSTITUTE(E5757,".",",")),E5757)</f>
        <v>No Ct</v>
      </c>
      <c r="L5757" s="61" t="str">
        <f aca="false">IF(J5757="PosK",SUMIFS(K:K,J:J,"PosK",H:H,H5757),"")</f>
        <v/>
      </c>
      <c r="M5757" s="61" t="str">
        <f aca="false">IF(J5757="PosK",SUMIFS(K:K,J:J,"NegK",H:H,H5757),"")</f>
        <v/>
      </c>
      <c r="N5757" s="61" t="str">
        <f aca="false">IF(J5757="PosK",SUMIFS(K:K,J:J,"eDNA",H:H,H5757),"")</f>
        <v/>
      </c>
      <c r="P5757" s="62"/>
      <c r="T5757" s="63"/>
      <c r="W5757" s="64"/>
    </row>
    <row r="5758" customFormat="false" ht="14.25" hidden="false" customHeight="false" outlineLevel="0" collapsed="false">
      <c r="A5758" s="0" t="s">
        <v>802</v>
      </c>
      <c r="B5758" s="52" t="s">
        <v>964</v>
      </c>
      <c r="C5758" s="52" t="s">
        <v>743</v>
      </c>
      <c r="D5758" s="53" t="n">
        <v>0.1</v>
      </c>
      <c r="E5758" s="53" t="s">
        <v>748</v>
      </c>
      <c r="F5758" s="0" t="s">
        <v>1408</v>
      </c>
      <c r="G5758" s="0" t="str">
        <f aca="false">LEFT(B5758,2)</f>
        <v>08</v>
      </c>
      <c r="H5758" s="0" t="str">
        <f aca="false">I5758&amp;"_"&amp;G5758&amp;"_"&amp;F5758</f>
        <v>Klokkefroe_08_20190123_DL2018110_HorsensGym_koersel1</v>
      </c>
      <c r="I5758" s="61" t="str">
        <f aca="false">MID(RIGHT(B5758,LEN(B5758)-3),1,FIND("_",RIGHT(B5758,LEN(B5758)-3))-1)</f>
        <v>Klokkefroe</v>
      </c>
      <c r="J5758" s="61" t="str">
        <f aca="false">TRIM(SUBSTITUTE(RIGHT(B5758,FIND(I5758,B5758)+1),"_",""))</f>
        <v>PosK</v>
      </c>
      <c r="K5758" s="0" t="str">
        <f aca="false">IFERROR(VALUE(SUBSTITUTE(E5758,".",",")),E5758)</f>
        <v>No Ct</v>
      </c>
      <c r="L5758" s="61" t="n">
        <f aca="false">IF(J5758="PosK",SUMIFS(K:K,J:J,"PosK",H:H,H5758),"")</f>
        <v>0</v>
      </c>
      <c r="M5758" s="61" t="n">
        <f aca="false">IF(J5758="PosK",SUMIFS(K:K,J:J,"NegK",H:H,H5758),"")</f>
        <v>0</v>
      </c>
      <c r="N5758" s="61" t="n">
        <f aca="false">IF(J5758="PosK",SUMIFS(K:K,J:J,"eDNA",H:H,H5758),"")</f>
        <v>0</v>
      </c>
      <c r="P5758" s="62" t="n">
        <f aca="false">IF(K5760="No Ct",0,K5760)</f>
        <v>0</v>
      </c>
      <c r="Q5758" s="62" t="n">
        <f aca="false">IF(K5761="No Ct",0,K5761)</f>
        <v>0</v>
      </c>
      <c r="R5758" s="0" t="str">
        <f aca="false">IF(AND(L5758&gt;0,M5758=0),"Valid","Invalid")</f>
        <v>Invalid</v>
      </c>
      <c r="S5758" s="0" t="str">
        <f aca="false">IF(OR(P5758&gt;1,Q5758&gt;1),"Present","Absent")</f>
        <v>Absent</v>
      </c>
      <c r="T5758" s="63" t="str">
        <f aca="false">IF(OR(AND(P5758&gt;1,P5758&lt;41),AND(Q5758&gt;1,Q5758&lt;41)),"Ct&lt;41","Ct&gt;41")</f>
        <v>Ct&gt;41</v>
      </c>
      <c r="U5758" s="0" t="str">
        <f aca="false">I5758</f>
        <v>Klokkefroe</v>
      </c>
      <c r="V5758" s="0" t="str">
        <f aca="false">MID(F5758,10,9)</f>
        <v>DL2018110</v>
      </c>
      <c r="W5758" s="64" t="str">
        <f aca="false">V5758&amp;"_"&amp;U5758&amp;"_"&amp;R5758&amp;"_"&amp;S5758&amp;"_"&amp;T5758</f>
        <v>DL2018110_Klokkefroe_Invalid_Absent_Ct&gt;41</v>
      </c>
    </row>
    <row r="5759" customFormat="false" ht="14.25" hidden="false" customHeight="false" outlineLevel="0" collapsed="false">
      <c r="A5759" s="0" t="s">
        <v>804</v>
      </c>
      <c r="B5759" s="52" t="s">
        <v>965</v>
      </c>
      <c r="C5759" s="52" t="s">
        <v>747</v>
      </c>
      <c r="D5759" s="53" t="n">
        <v>0.1</v>
      </c>
      <c r="E5759" s="53" t="s">
        <v>748</v>
      </c>
      <c r="F5759" s="0" t="s">
        <v>1408</v>
      </c>
      <c r="G5759" s="0" t="str">
        <f aca="false">LEFT(B5759,2)</f>
        <v>08</v>
      </c>
      <c r="H5759" s="0" t="str">
        <f aca="false">I5759&amp;"_"&amp;G5759&amp;"_"&amp;F5759</f>
        <v>Klokkefroe_08_20190123_DL2018110_HorsensGym_koersel1</v>
      </c>
      <c r="I5759" s="61" t="str">
        <f aca="false">MID(RIGHT(B5759,LEN(B5759)-3),1,FIND("_",RIGHT(B5759,LEN(B5759)-3))-1)</f>
        <v>Klokkefroe</v>
      </c>
      <c r="J5759" s="61" t="str">
        <f aca="false">TRIM(SUBSTITUTE(RIGHT(B5759,FIND(I5759,B5759)+1),"_",""))</f>
        <v>NegK</v>
      </c>
      <c r="K5759" s="0" t="str">
        <f aca="false">IFERROR(VALUE(SUBSTITUTE(E5759,".",",")),E5759)</f>
        <v>No Ct</v>
      </c>
      <c r="L5759" s="61" t="str">
        <f aca="false">IF(J5759="PosK",SUMIFS(K:K,J:J,"PosK",H:H,H5759),"")</f>
        <v/>
      </c>
      <c r="M5759" s="61" t="str">
        <f aca="false">IF(J5759="PosK",SUMIFS(K:K,J:J,"NegK",H:H,H5759),"")</f>
        <v/>
      </c>
      <c r="N5759" s="61" t="str">
        <f aca="false">IF(J5759="PosK",SUMIFS(K:K,J:J,"eDNA",H:H,H5759),"")</f>
        <v/>
      </c>
    </row>
    <row r="5760" customFormat="false" ht="14.25" hidden="false" customHeight="false" outlineLevel="0" collapsed="false">
      <c r="A5760" s="0" t="s">
        <v>806</v>
      </c>
      <c r="B5760" s="52" t="s">
        <v>966</v>
      </c>
      <c r="C5760" s="52" t="s">
        <v>751</v>
      </c>
      <c r="D5760" s="53" t="n">
        <v>0.1</v>
      </c>
      <c r="E5760" s="53" t="s">
        <v>748</v>
      </c>
      <c r="F5760" s="0" t="s">
        <v>1408</v>
      </c>
      <c r="G5760" s="0" t="str">
        <f aca="false">LEFT(B5760,2)</f>
        <v>08</v>
      </c>
      <c r="H5760" s="0" t="str">
        <f aca="false">I5760&amp;"_"&amp;G5760&amp;"_"&amp;F5760</f>
        <v>Klokkefroe_08_20190123_DL2018110_HorsensGym_koersel1</v>
      </c>
      <c r="I5760" s="61" t="str">
        <f aca="false">MID(RIGHT(B5760,LEN(B5760)-3),1,FIND("_",RIGHT(B5760,LEN(B5760)-3))-1)</f>
        <v>Klokkefroe</v>
      </c>
      <c r="J5760" s="61" t="str">
        <f aca="false">TRIM(SUBSTITUTE(RIGHT(B5760,FIND(I5760,B5760)+1),"_",""))</f>
        <v>eDNA</v>
      </c>
      <c r="K5760" s="0" t="str">
        <f aca="false">IFERROR(VALUE(SUBSTITUTE(E5760,".",",")),E5760)</f>
        <v>No Ct</v>
      </c>
      <c r="L5760" s="61" t="str">
        <f aca="false">IF(J5760="PosK",SUMIFS(K:K,J:J,"PosK",H:H,H5760),"")</f>
        <v/>
      </c>
      <c r="M5760" s="61" t="str">
        <f aca="false">IF(J5760="PosK",SUMIFS(K:K,J:J,"NegK",H:H,H5760),"")</f>
        <v/>
      </c>
      <c r="N5760" s="61" t="str">
        <f aca="false">IF(J5760="PosK",SUMIFS(K:K,J:J,"eDNA",H:H,H5760),"")</f>
        <v/>
      </c>
      <c r="Q5760" s="62"/>
    </row>
    <row r="5761" customFormat="false" ht="14.25" hidden="false" customHeight="false" outlineLevel="0" collapsed="false">
      <c r="A5761" s="0" t="s">
        <v>808</v>
      </c>
      <c r="B5761" s="52" t="s">
        <v>966</v>
      </c>
      <c r="C5761" s="52" t="s">
        <v>751</v>
      </c>
      <c r="D5761" s="53" t="n">
        <v>0.1</v>
      </c>
      <c r="E5761" s="53" t="s">
        <v>748</v>
      </c>
      <c r="F5761" s="0" t="s">
        <v>1408</v>
      </c>
      <c r="G5761" s="0" t="str">
        <f aca="false">LEFT(B5761,2)</f>
        <v>08</v>
      </c>
      <c r="H5761" s="0" t="str">
        <f aca="false">I5761&amp;"_"&amp;G5761&amp;"_"&amp;F5761</f>
        <v>Klokkefroe_08_20190123_DL2018110_HorsensGym_koersel1</v>
      </c>
      <c r="I5761" s="61" t="str">
        <f aca="false">MID(RIGHT(B5761,LEN(B5761)-3),1,FIND("_",RIGHT(B5761,LEN(B5761)-3))-1)</f>
        <v>Klokkefroe</v>
      </c>
      <c r="J5761" s="61" t="str">
        <f aca="false">TRIM(SUBSTITUTE(RIGHT(B5761,FIND(I5761,B5761)+1),"_",""))</f>
        <v>eDNA</v>
      </c>
      <c r="K5761" s="0" t="str">
        <f aca="false">IFERROR(VALUE(SUBSTITUTE(E5761,".",",")),E5761)</f>
        <v>No Ct</v>
      </c>
      <c r="L5761" s="61" t="str">
        <f aca="false">IF(J5761="PosK",SUMIFS(K:K,J:J,"PosK",H:H,H5761),"")</f>
        <v/>
      </c>
      <c r="M5761" s="61" t="str">
        <f aca="false">IF(J5761="PosK",SUMIFS(K:K,J:J,"NegK",H:H,H5761),"")</f>
        <v/>
      </c>
      <c r="N5761" s="61" t="str">
        <f aca="false">IF(J5761="PosK",SUMIFS(K:K,J:J,"eDNA",H:H,H5761),"")</f>
        <v/>
      </c>
      <c r="P5761" s="62"/>
      <c r="T5761" s="63"/>
      <c r="W5761" s="64"/>
    </row>
    <row r="5762" customFormat="false" ht="14.25" hidden="false" customHeight="false" outlineLevel="0" collapsed="false">
      <c r="A5762" s="0" t="s">
        <v>810</v>
      </c>
      <c r="B5762" s="52" t="s">
        <v>968</v>
      </c>
      <c r="C5762" s="52" t="s">
        <v>743</v>
      </c>
      <c r="D5762" s="53" t="n">
        <v>0.1</v>
      </c>
      <c r="E5762" s="53" t="n">
        <v>28.09</v>
      </c>
      <c r="F5762" s="0" t="s">
        <v>1408</v>
      </c>
      <c r="G5762" s="0" t="str">
        <f aca="false">LEFT(B5762,2)</f>
        <v>09</v>
      </c>
      <c r="H5762" s="0" t="str">
        <f aca="false">I5762&amp;"_"&amp;G5762&amp;"_"&amp;F5762</f>
        <v>Skrubtudse_09_20190123_DL2018110_HorsensGym_koersel1</v>
      </c>
      <c r="I5762" s="61" t="str">
        <f aca="false">MID(RIGHT(B5762,LEN(B5762)-3),1,FIND("_",RIGHT(B5762,LEN(B5762)-3))-1)</f>
        <v>Skrubtudse</v>
      </c>
      <c r="J5762" s="61" t="str">
        <f aca="false">TRIM(SUBSTITUTE(RIGHT(B5762,FIND(I5762,B5762)+1),"_",""))</f>
        <v>PosK</v>
      </c>
      <c r="K5762" s="0" t="n">
        <f aca="false">IFERROR(VALUE(SUBSTITUTE(E5762,".",",")),E5762)</f>
        <v>28.09</v>
      </c>
      <c r="L5762" s="61" t="n">
        <f aca="false">IF(J5762="PosK",SUMIFS(K:K,J:J,"PosK",H:H,H5762),"")</f>
        <v>28.09</v>
      </c>
      <c r="M5762" s="61" t="n">
        <f aca="false">IF(J5762="PosK",SUMIFS(K:K,J:J,"NegK",H:H,H5762),"")</f>
        <v>0</v>
      </c>
      <c r="N5762" s="61" t="n">
        <f aca="false">IF(J5762="PosK",SUMIFS(K:K,J:J,"eDNA",H:H,H5762),"")</f>
        <v>37.99</v>
      </c>
      <c r="P5762" s="62" t="n">
        <f aca="false">IF(K5764="No Ct",0,K5764)</f>
        <v>37.99</v>
      </c>
      <c r="Q5762" s="62" t="n">
        <f aca="false">IF(K5765="No Ct",0,K5765)</f>
        <v>0</v>
      </c>
      <c r="R5762" s="0" t="str">
        <f aca="false">IF(AND(L5762&gt;0,M5762=0),"Valid","Invalid")</f>
        <v>Valid</v>
      </c>
      <c r="S5762" s="0" t="str">
        <f aca="false">IF(OR(P5762&gt;1,Q5762&gt;1),"Present","Absent")</f>
        <v>Present</v>
      </c>
      <c r="T5762" s="63" t="str">
        <f aca="false">IF(OR(AND(P5762&gt;1,P5762&lt;41),AND(Q5762&gt;1,Q5762&lt;41)),"Ct&lt;41","Ct&gt;41")</f>
        <v>Ct&lt;41</v>
      </c>
      <c r="U5762" s="0" t="str">
        <f aca="false">I5762</f>
        <v>Skrubtudse</v>
      </c>
      <c r="V5762" s="0" t="str">
        <f aca="false">MID(F5762,10,9)</f>
        <v>DL2018110</v>
      </c>
      <c r="W5762" s="64" t="str">
        <f aca="false">V5762&amp;"_"&amp;U5762&amp;"_"&amp;R5762&amp;"_"&amp;S5762&amp;"_"&amp;T5762</f>
        <v>DL2018110_Skrubtudse_Valid_Present_Ct&lt;41</v>
      </c>
    </row>
    <row r="5763" customFormat="false" ht="14.25" hidden="false" customHeight="false" outlineLevel="0" collapsed="false">
      <c r="A5763" s="0" t="s">
        <v>812</v>
      </c>
      <c r="B5763" s="52" t="s">
        <v>969</v>
      </c>
      <c r="C5763" s="52" t="s">
        <v>747</v>
      </c>
      <c r="D5763" s="53" t="n">
        <v>0.1</v>
      </c>
      <c r="E5763" s="53" t="s">
        <v>748</v>
      </c>
      <c r="F5763" s="0" t="s">
        <v>1408</v>
      </c>
      <c r="G5763" s="0" t="str">
        <f aca="false">LEFT(B5763,2)</f>
        <v>09</v>
      </c>
      <c r="H5763" s="0" t="str">
        <f aca="false">I5763&amp;"_"&amp;G5763&amp;"_"&amp;F5763</f>
        <v>Skrubtudse_09_20190123_DL2018110_HorsensGym_koersel1</v>
      </c>
      <c r="I5763" s="61" t="str">
        <f aca="false">MID(RIGHT(B5763,LEN(B5763)-3),1,FIND("_",RIGHT(B5763,LEN(B5763)-3))-1)</f>
        <v>Skrubtudse</v>
      </c>
      <c r="J5763" s="61" t="str">
        <f aca="false">TRIM(SUBSTITUTE(RIGHT(B5763,FIND(I5763,B5763)+1),"_",""))</f>
        <v>NegK</v>
      </c>
      <c r="K5763" s="0" t="str">
        <f aca="false">IFERROR(VALUE(SUBSTITUTE(E5763,".",",")),E5763)</f>
        <v>No Ct</v>
      </c>
      <c r="L5763" s="61" t="str">
        <f aca="false">IF(J5763="PosK",SUMIFS(K:K,J:J,"PosK",H:H,H5763),"")</f>
        <v/>
      </c>
      <c r="M5763" s="61" t="str">
        <f aca="false">IF(J5763="PosK",SUMIFS(K:K,J:J,"NegK",H:H,H5763),"")</f>
        <v/>
      </c>
      <c r="N5763" s="61" t="str">
        <f aca="false">IF(J5763="PosK",SUMIFS(K:K,J:J,"eDNA",H:H,H5763),"")</f>
        <v/>
      </c>
    </row>
    <row r="5764" customFormat="false" ht="14.25" hidden="false" customHeight="false" outlineLevel="0" collapsed="false">
      <c r="A5764" s="0" t="s">
        <v>814</v>
      </c>
      <c r="B5764" s="52" t="s">
        <v>970</v>
      </c>
      <c r="C5764" s="52" t="s">
        <v>751</v>
      </c>
      <c r="D5764" s="53" t="n">
        <v>0.1</v>
      </c>
      <c r="E5764" s="53" t="n">
        <v>37.99</v>
      </c>
      <c r="F5764" s="0" t="s">
        <v>1408</v>
      </c>
      <c r="G5764" s="0" t="str">
        <f aca="false">LEFT(B5764,2)</f>
        <v>09</v>
      </c>
      <c r="H5764" s="0" t="str">
        <f aca="false">I5764&amp;"_"&amp;G5764&amp;"_"&amp;F5764</f>
        <v>Skrubtudse_09_20190123_DL2018110_HorsensGym_koersel1</v>
      </c>
      <c r="I5764" s="61" t="str">
        <f aca="false">MID(RIGHT(B5764,LEN(B5764)-3),1,FIND("_",RIGHT(B5764,LEN(B5764)-3))-1)</f>
        <v>Skrubtudse</v>
      </c>
      <c r="J5764" s="61" t="str">
        <f aca="false">TRIM(SUBSTITUTE(RIGHT(B5764,FIND(I5764,B5764)+1),"_",""))</f>
        <v>eDNA</v>
      </c>
      <c r="K5764" s="0" t="n">
        <f aca="false">IFERROR(VALUE(SUBSTITUTE(E5764,".",",")),E5764)</f>
        <v>37.99</v>
      </c>
      <c r="L5764" s="61" t="str">
        <f aca="false">IF(J5764="PosK",SUMIFS(K:K,J:J,"PosK",H:H,H5764),"")</f>
        <v/>
      </c>
      <c r="M5764" s="61" t="str">
        <f aca="false">IF(J5764="PosK",SUMIFS(K:K,J:J,"NegK",H:H,H5764),"")</f>
        <v/>
      </c>
      <c r="N5764" s="61" t="str">
        <f aca="false">IF(J5764="PosK",SUMIFS(K:K,J:J,"eDNA",H:H,H5764),"")</f>
        <v/>
      </c>
      <c r="Q5764" s="62"/>
    </row>
    <row r="5765" customFormat="false" ht="14.25" hidden="false" customHeight="false" outlineLevel="0" collapsed="false">
      <c r="A5765" s="0" t="s">
        <v>816</v>
      </c>
      <c r="B5765" s="52" t="s">
        <v>970</v>
      </c>
      <c r="C5765" s="52" t="s">
        <v>751</v>
      </c>
      <c r="D5765" s="53" t="n">
        <v>0.1</v>
      </c>
      <c r="E5765" s="53" t="s">
        <v>748</v>
      </c>
      <c r="F5765" s="0" t="s">
        <v>1408</v>
      </c>
      <c r="G5765" s="0" t="str">
        <f aca="false">LEFT(B5765,2)</f>
        <v>09</v>
      </c>
      <c r="H5765" s="0" t="str">
        <f aca="false">I5765&amp;"_"&amp;G5765&amp;"_"&amp;F5765</f>
        <v>Skrubtudse_09_20190123_DL2018110_HorsensGym_koersel1</v>
      </c>
      <c r="I5765" s="61" t="str">
        <f aca="false">MID(RIGHT(B5765,LEN(B5765)-3),1,FIND("_",RIGHT(B5765,LEN(B5765)-3))-1)</f>
        <v>Skrubtudse</v>
      </c>
      <c r="J5765" s="61" t="str">
        <f aca="false">TRIM(SUBSTITUTE(RIGHT(B5765,FIND(I5765,B5765)+1),"_",""))</f>
        <v>eDNA</v>
      </c>
      <c r="K5765" s="0" t="str">
        <f aca="false">IFERROR(VALUE(SUBSTITUTE(E5765,".",",")),E5765)</f>
        <v>No Ct</v>
      </c>
      <c r="L5765" s="61" t="str">
        <f aca="false">IF(J5765="PosK",SUMIFS(K:K,J:J,"PosK",H:H,H5765),"")</f>
        <v/>
      </c>
      <c r="M5765" s="61" t="str">
        <f aca="false">IF(J5765="PosK",SUMIFS(K:K,J:J,"NegK",H:H,H5765),"")</f>
        <v/>
      </c>
      <c r="N5765" s="61" t="str">
        <f aca="false">IF(J5765="PosK",SUMIFS(K:K,J:J,"eDNA",H:H,H5765),"")</f>
        <v/>
      </c>
      <c r="P5765" s="62"/>
      <c r="T5765" s="63"/>
      <c r="W5765" s="64"/>
    </row>
    <row r="5766" customFormat="false" ht="14.25" hidden="false" customHeight="false" outlineLevel="0" collapsed="false">
      <c r="A5766" s="0" t="s">
        <v>818</v>
      </c>
      <c r="B5766" s="52" t="s">
        <v>972</v>
      </c>
      <c r="C5766" s="52" t="s">
        <v>743</v>
      </c>
      <c r="D5766" s="53" t="n">
        <v>0.1</v>
      </c>
      <c r="E5766" s="53" t="n">
        <v>30.56</v>
      </c>
      <c r="F5766" s="0" t="s">
        <v>1408</v>
      </c>
      <c r="G5766" s="0" t="str">
        <f aca="false">LEFT(B5766,2)</f>
        <v>10</v>
      </c>
      <c r="H5766" s="0" t="str">
        <f aca="false">I5766&amp;"_"&amp;G5766&amp;"_"&amp;F5766</f>
        <v>Skrubtudse_10_20190123_DL2018110_HorsensGym_koersel1</v>
      </c>
      <c r="I5766" s="61" t="str">
        <f aca="false">MID(RIGHT(B5766,LEN(B5766)-3),1,FIND("_",RIGHT(B5766,LEN(B5766)-3))-1)</f>
        <v>Skrubtudse</v>
      </c>
      <c r="J5766" s="61" t="str">
        <f aca="false">TRIM(SUBSTITUTE(RIGHT(B5766,FIND(I5766,B5766)+1),"_",""))</f>
        <v>PosK</v>
      </c>
      <c r="K5766" s="0" t="n">
        <f aca="false">IFERROR(VALUE(SUBSTITUTE(E5766,".",",")),E5766)</f>
        <v>30.56</v>
      </c>
      <c r="L5766" s="61" t="n">
        <f aca="false">IF(J5766="PosK",SUMIFS(K:K,J:J,"PosK",H:H,H5766),"")</f>
        <v>30.56</v>
      </c>
      <c r="M5766" s="61" t="n">
        <f aca="false">IF(J5766="PosK",SUMIFS(K:K,J:J,"NegK",H:H,H5766),"")</f>
        <v>0</v>
      </c>
      <c r="N5766" s="61" t="n">
        <f aca="false">IF(J5766="PosK",SUMIFS(K:K,J:J,"eDNA",H:H,H5766),"")</f>
        <v>74.99</v>
      </c>
      <c r="P5766" s="62" t="n">
        <f aca="false">IF(K5768="No Ct",0,K5768)</f>
        <v>37.1</v>
      </c>
      <c r="Q5766" s="62" t="n">
        <f aca="false">IF(K5769="No Ct",0,K5769)</f>
        <v>37.89</v>
      </c>
      <c r="R5766" s="0" t="str">
        <f aca="false">IF(AND(L5766&gt;0,M5766=0),"Valid","Invalid")</f>
        <v>Valid</v>
      </c>
      <c r="S5766" s="0" t="str">
        <f aca="false">IF(OR(P5766&gt;1,Q5766&gt;1),"Present","Absent")</f>
        <v>Present</v>
      </c>
      <c r="T5766" s="63" t="str">
        <f aca="false">IF(OR(AND(P5766&gt;1,P5766&lt;41),AND(Q5766&gt;1,Q5766&lt;41)),"Ct&lt;41","Ct&gt;41")</f>
        <v>Ct&lt;41</v>
      </c>
      <c r="U5766" s="0" t="str">
        <f aca="false">I5766</f>
        <v>Skrubtudse</v>
      </c>
      <c r="V5766" s="0" t="str">
        <f aca="false">MID(F5766,10,9)</f>
        <v>DL2018110</v>
      </c>
      <c r="W5766" s="64" t="str">
        <f aca="false">V5766&amp;"_"&amp;U5766&amp;"_"&amp;R5766&amp;"_"&amp;S5766&amp;"_"&amp;T5766</f>
        <v>DL2018110_Skrubtudse_Valid_Present_Ct&lt;41</v>
      </c>
    </row>
    <row r="5767" customFormat="false" ht="14.25" hidden="false" customHeight="false" outlineLevel="0" collapsed="false">
      <c r="A5767" s="0" t="s">
        <v>820</v>
      </c>
      <c r="B5767" s="52" t="s">
        <v>973</v>
      </c>
      <c r="C5767" s="52" t="s">
        <v>747</v>
      </c>
      <c r="D5767" s="53" t="n">
        <v>0.1</v>
      </c>
      <c r="E5767" s="53" t="s">
        <v>748</v>
      </c>
      <c r="F5767" s="0" t="s">
        <v>1408</v>
      </c>
      <c r="G5767" s="0" t="str">
        <f aca="false">LEFT(B5767,2)</f>
        <v>10</v>
      </c>
      <c r="H5767" s="0" t="str">
        <f aca="false">I5767&amp;"_"&amp;G5767&amp;"_"&amp;F5767</f>
        <v>Skrubtudse_10_20190123_DL2018110_HorsensGym_koersel1</v>
      </c>
      <c r="I5767" s="61" t="str">
        <f aca="false">MID(RIGHT(B5767,LEN(B5767)-3),1,FIND("_",RIGHT(B5767,LEN(B5767)-3))-1)</f>
        <v>Skrubtudse</v>
      </c>
      <c r="J5767" s="61" t="str">
        <f aca="false">TRIM(SUBSTITUTE(RIGHT(B5767,FIND(I5767,B5767)+1),"_",""))</f>
        <v>NegK</v>
      </c>
      <c r="K5767" s="0" t="str">
        <f aca="false">IFERROR(VALUE(SUBSTITUTE(E5767,".",",")),E5767)</f>
        <v>No Ct</v>
      </c>
      <c r="L5767" s="61" t="str">
        <f aca="false">IF(J5767="PosK",SUMIFS(K:K,J:J,"PosK",H:H,H5767),"")</f>
        <v/>
      </c>
      <c r="M5767" s="61" t="str">
        <f aca="false">IF(J5767="PosK",SUMIFS(K:K,J:J,"NegK",H:H,H5767),"")</f>
        <v/>
      </c>
      <c r="N5767" s="61" t="str">
        <f aca="false">IF(J5767="PosK",SUMIFS(K:K,J:J,"eDNA",H:H,H5767),"")</f>
        <v/>
      </c>
    </row>
    <row r="5768" customFormat="false" ht="14.25" hidden="false" customHeight="false" outlineLevel="0" collapsed="false">
      <c r="A5768" s="0" t="s">
        <v>822</v>
      </c>
      <c r="B5768" s="52" t="s">
        <v>974</v>
      </c>
      <c r="C5768" s="52" t="s">
        <v>751</v>
      </c>
      <c r="D5768" s="53" t="n">
        <v>0.1</v>
      </c>
      <c r="E5768" s="53" t="n">
        <v>37.1</v>
      </c>
      <c r="F5768" s="0" t="s">
        <v>1408</v>
      </c>
      <c r="G5768" s="0" t="str">
        <f aca="false">LEFT(B5768,2)</f>
        <v>10</v>
      </c>
      <c r="H5768" s="0" t="str">
        <f aca="false">I5768&amp;"_"&amp;G5768&amp;"_"&amp;F5768</f>
        <v>Skrubtudse_10_20190123_DL2018110_HorsensGym_koersel1</v>
      </c>
      <c r="I5768" s="61" t="str">
        <f aca="false">MID(RIGHT(B5768,LEN(B5768)-3),1,FIND("_",RIGHT(B5768,LEN(B5768)-3))-1)</f>
        <v>Skrubtudse</v>
      </c>
      <c r="J5768" s="61" t="str">
        <f aca="false">TRIM(SUBSTITUTE(RIGHT(B5768,FIND(I5768,B5768)+1),"_",""))</f>
        <v>eDNA</v>
      </c>
      <c r="K5768" s="0" t="n">
        <f aca="false">IFERROR(VALUE(SUBSTITUTE(E5768,".",",")),E5768)</f>
        <v>37.1</v>
      </c>
      <c r="L5768" s="61" t="str">
        <f aca="false">IF(J5768="PosK",SUMIFS(K:K,J:J,"PosK",H:H,H5768),"")</f>
        <v/>
      </c>
      <c r="M5768" s="61" t="str">
        <f aca="false">IF(J5768="PosK",SUMIFS(K:K,J:J,"NegK",H:H,H5768),"")</f>
        <v/>
      </c>
      <c r="N5768" s="61" t="str">
        <f aca="false">IF(J5768="PosK",SUMIFS(K:K,J:J,"eDNA",H:H,H5768),"")</f>
        <v/>
      </c>
      <c r="Q5768" s="62"/>
    </row>
    <row r="5769" customFormat="false" ht="14.25" hidden="false" customHeight="false" outlineLevel="0" collapsed="false">
      <c r="A5769" s="0" t="s">
        <v>824</v>
      </c>
      <c r="B5769" s="52" t="s">
        <v>974</v>
      </c>
      <c r="C5769" s="52" t="s">
        <v>751</v>
      </c>
      <c r="D5769" s="53" t="n">
        <v>0.1</v>
      </c>
      <c r="E5769" s="53" t="n">
        <v>37.89</v>
      </c>
      <c r="F5769" s="0" t="s">
        <v>1408</v>
      </c>
      <c r="G5769" s="0" t="str">
        <f aca="false">LEFT(B5769,2)</f>
        <v>10</v>
      </c>
      <c r="H5769" s="0" t="str">
        <f aca="false">I5769&amp;"_"&amp;G5769&amp;"_"&amp;F5769</f>
        <v>Skrubtudse_10_20190123_DL2018110_HorsensGym_koersel1</v>
      </c>
      <c r="I5769" s="61" t="str">
        <f aca="false">MID(RIGHT(B5769,LEN(B5769)-3),1,FIND("_",RIGHT(B5769,LEN(B5769)-3))-1)</f>
        <v>Skrubtudse</v>
      </c>
      <c r="J5769" s="61" t="str">
        <f aca="false">TRIM(SUBSTITUTE(RIGHT(B5769,FIND(I5769,B5769)+1),"_",""))</f>
        <v>eDNA</v>
      </c>
      <c r="K5769" s="0" t="n">
        <f aca="false">IFERROR(VALUE(SUBSTITUTE(E5769,".",",")),E5769)</f>
        <v>37.89</v>
      </c>
      <c r="L5769" s="61" t="str">
        <f aca="false">IF(J5769="PosK",SUMIFS(K:K,J:J,"PosK",H:H,H5769),"")</f>
        <v/>
      </c>
      <c r="M5769" s="61" t="str">
        <f aca="false">IF(J5769="PosK",SUMIFS(K:K,J:J,"NegK",H:H,H5769),"")</f>
        <v/>
      </c>
      <c r="N5769" s="61" t="str">
        <f aca="false">IF(J5769="PosK",SUMIFS(K:K,J:J,"eDNA",H:H,H5769),"")</f>
        <v/>
      </c>
      <c r="P5769" s="62"/>
      <c r="T5769" s="63"/>
      <c r="W5769" s="64"/>
    </row>
    <row r="5770" customFormat="false" ht="14.25" hidden="false" customHeight="false" outlineLevel="0" collapsed="false">
      <c r="A5770" s="0" t="s">
        <v>826</v>
      </c>
      <c r="B5770" s="52" t="s">
        <v>976</v>
      </c>
      <c r="C5770" s="52" t="s">
        <v>743</v>
      </c>
      <c r="D5770" s="53" t="n">
        <v>0.1</v>
      </c>
      <c r="E5770" s="53" t="n">
        <v>25.74</v>
      </c>
      <c r="F5770" s="0" t="s">
        <v>1408</v>
      </c>
      <c r="G5770" s="0" t="str">
        <f aca="false">LEFT(B5770,2)</f>
        <v>11</v>
      </c>
      <c r="H5770" s="0" t="str">
        <f aca="false">I5770&amp;"_"&amp;G5770&amp;"_"&amp;F5770</f>
        <v>Bjergsalamander_11_20190123_DL2018110_HorsensGym_koersel1</v>
      </c>
      <c r="I5770" s="61" t="str">
        <f aca="false">MID(RIGHT(B5770,LEN(B5770)-3),1,FIND("_",RIGHT(B5770,LEN(B5770)-3))-1)</f>
        <v>Bjergsalamander</v>
      </c>
      <c r="J5770" s="61" t="str">
        <f aca="false">TRIM(SUBSTITUTE(RIGHT(B5770,FIND(I5770,B5770)+1),"_",""))</f>
        <v>PosK</v>
      </c>
      <c r="K5770" s="0" t="n">
        <f aca="false">IFERROR(VALUE(SUBSTITUTE(E5770,".",",")),E5770)</f>
        <v>25.74</v>
      </c>
      <c r="L5770" s="61" t="n">
        <f aca="false">IF(J5770="PosK",SUMIFS(K:K,J:J,"PosK",H:H,H5770),"")</f>
        <v>25.74</v>
      </c>
      <c r="M5770" s="61" t="n">
        <f aca="false">IF(J5770="PosK",SUMIFS(K:K,J:J,"NegK",H:H,H5770),"")</f>
        <v>0</v>
      </c>
      <c r="N5770" s="61" t="n">
        <f aca="false">IF(J5770="PosK",SUMIFS(K:K,J:J,"eDNA",H:H,H5770),"")</f>
        <v>0</v>
      </c>
      <c r="P5770" s="62" t="n">
        <f aca="false">IF(K5772="No Ct",0,K5772)</f>
        <v>0</v>
      </c>
      <c r="Q5770" s="62" t="n">
        <f aca="false">IF(K5773="No Ct",0,K5773)</f>
        <v>0</v>
      </c>
      <c r="R5770" s="0" t="str">
        <f aca="false">IF(AND(L5770&gt;0,M5770=0),"Valid","Invalid")</f>
        <v>Valid</v>
      </c>
      <c r="S5770" s="0" t="str">
        <f aca="false">IF(OR(P5770&gt;1,Q5770&gt;1),"Present","Absent")</f>
        <v>Absent</v>
      </c>
      <c r="T5770" s="63" t="str">
        <f aca="false">IF(OR(AND(P5770&gt;1,P5770&lt;41),AND(Q5770&gt;1,Q5770&lt;41)),"Ct&lt;41","Ct&gt;41")</f>
        <v>Ct&gt;41</v>
      </c>
      <c r="U5770" s="0" t="str">
        <f aca="false">I5770</f>
        <v>Bjergsalamander</v>
      </c>
      <c r="V5770" s="0" t="str">
        <f aca="false">MID(F5770,10,9)</f>
        <v>DL2018110</v>
      </c>
      <c r="W5770" s="64" t="str">
        <f aca="false">V5770&amp;"_"&amp;U5770&amp;"_"&amp;R5770&amp;"_"&amp;S5770&amp;"_"&amp;T5770</f>
        <v>DL2018110_Bjergsalamander_Valid_Absent_Ct&gt;41</v>
      </c>
    </row>
    <row r="5771" customFormat="false" ht="14.25" hidden="false" customHeight="false" outlineLevel="0" collapsed="false">
      <c r="A5771" s="0" t="s">
        <v>828</v>
      </c>
      <c r="B5771" s="52" t="s">
        <v>977</v>
      </c>
      <c r="C5771" s="52" t="s">
        <v>747</v>
      </c>
      <c r="D5771" s="53" t="n">
        <v>0.1</v>
      </c>
      <c r="E5771" s="53" t="s">
        <v>748</v>
      </c>
      <c r="F5771" s="0" t="s">
        <v>1408</v>
      </c>
      <c r="G5771" s="0" t="str">
        <f aca="false">LEFT(B5771,2)</f>
        <v>11</v>
      </c>
      <c r="H5771" s="0" t="str">
        <f aca="false">I5771&amp;"_"&amp;G5771&amp;"_"&amp;F5771</f>
        <v>Bjergsalamander_11_20190123_DL2018110_HorsensGym_koersel1</v>
      </c>
      <c r="I5771" s="61" t="str">
        <f aca="false">MID(RIGHT(B5771,LEN(B5771)-3),1,FIND("_",RIGHT(B5771,LEN(B5771)-3))-1)</f>
        <v>Bjergsalamander</v>
      </c>
      <c r="J5771" s="61" t="str">
        <f aca="false">TRIM(SUBSTITUTE(RIGHT(B5771,FIND(I5771,B5771)+1),"_",""))</f>
        <v>NegK</v>
      </c>
      <c r="K5771" s="0" t="str">
        <f aca="false">IFERROR(VALUE(SUBSTITUTE(E5771,".",",")),E5771)</f>
        <v>No Ct</v>
      </c>
      <c r="L5771" s="61" t="str">
        <f aca="false">IF(J5771="PosK",SUMIFS(K:K,J:J,"PosK",H:H,H5771),"")</f>
        <v/>
      </c>
      <c r="M5771" s="61" t="str">
        <f aca="false">IF(J5771="PosK",SUMIFS(K:K,J:J,"NegK",H:H,H5771),"")</f>
        <v/>
      </c>
      <c r="N5771" s="61" t="str">
        <f aca="false">IF(J5771="PosK",SUMIFS(K:K,J:J,"eDNA",H:H,H5771),"")</f>
        <v/>
      </c>
    </row>
    <row r="5772" customFormat="false" ht="14.25" hidden="false" customHeight="false" outlineLevel="0" collapsed="false">
      <c r="A5772" s="0" t="s">
        <v>830</v>
      </c>
      <c r="B5772" s="52" t="s">
        <v>978</v>
      </c>
      <c r="C5772" s="52" t="s">
        <v>751</v>
      </c>
      <c r="D5772" s="53" t="n">
        <v>0.1</v>
      </c>
      <c r="E5772" s="53" t="s">
        <v>748</v>
      </c>
      <c r="F5772" s="0" t="s">
        <v>1408</v>
      </c>
      <c r="G5772" s="0" t="str">
        <f aca="false">LEFT(B5772,2)</f>
        <v>11</v>
      </c>
      <c r="H5772" s="0" t="str">
        <f aca="false">I5772&amp;"_"&amp;G5772&amp;"_"&amp;F5772</f>
        <v>Bjergsalamander_11_20190123_DL2018110_HorsensGym_koersel1</v>
      </c>
      <c r="I5772" s="61" t="str">
        <f aca="false">MID(RIGHT(B5772,LEN(B5772)-3),1,FIND("_",RIGHT(B5772,LEN(B5772)-3))-1)</f>
        <v>Bjergsalamander</v>
      </c>
      <c r="J5772" s="61" t="str">
        <f aca="false">TRIM(SUBSTITUTE(RIGHT(B5772,FIND(I5772,B5772)+1),"_",""))</f>
        <v>eDNA</v>
      </c>
      <c r="K5772" s="0" t="str">
        <f aca="false">IFERROR(VALUE(SUBSTITUTE(E5772,".",",")),E5772)</f>
        <v>No Ct</v>
      </c>
      <c r="L5772" s="61" t="str">
        <f aca="false">IF(J5772="PosK",SUMIFS(K:K,J:J,"PosK",H:H,H5772),"")</f>
        <v/>
      </c>
      <c r="M5772" s="61" t="str">
        <f aca="false">IF(J5772="PosK",SUMIFS(K:K,J:J,"NegK",H:H,H5772),"")</f>
        <v/>
      </c>
      <c r="N5772" s="61" t="str">
        <f aca="false">IF(J5772="PosK",SUMIFS(K:K,J:J,"eDNA",H:H,H5772),"")</f>
        <v/>
      </c>
      <c r="Q5772" s="62"/>
    </row>
    <row r="5773" customFormat="false" ht="14.25" hidden="false" customHeight="false" outlineLevel="0" collapsed="false">
      <c r="A5773" s="0" t="s">
        <v>832</v>
      </c>
      <c r="B5773" s="52" t="s">
        <v>978</v>
      </c>
      <c r="C5773" s="52" t="s">
        <v>751</v>
      </c>
      <c r="D5773" s="53" t="n">
        <v>0.1</v>
      </c>
      <c r="E5773" s="53" t="s">
        <v>748</v>
      </c>
      <c r="F5773" s="0" t="s">
        <v>1408</v>
      </c>
      <c r="G5773" s="0" t="str">
        <f aca="false">LEFT(B5773,2)</f>
        <v>11</v>
      </c>
      <c r="H5773" s="0" t="str">
        <f aca="false">I5773&amp;"_"&amp;G5773&amp;"_"&amp;F5773</f>
        <v>Bjergsalamander_11_20190123_DL2018110_HorsensGym_koersel1</v>
      </c>
      <c r="I5773" s="61" t="str">
        <f aca="false">MID(RIGHT(B5773,LEN(B5773)-3),1,FIND("_",RIGHT(B5773,LEN(B5773)-3))-1)</f>
        <v>Bjergsalamander</v>
      </c>
      <c r="J5773" s="61" t="str">
        <f aca="false">TRIM(SUBSTITUTE(RIGHT(B5773,FIND(I5773,B5773)+1),"_",""))</f>
        <v>eDNA</v>
      </c>
      <c r="K5773" s="0" t="str">
        <f aca="false">IFERROR(VALUE(SUBSTITUTE(E5773,".",",")),E5773)</f>
        <v>No Ct</v>
      </c>
      <c r="L5773" s="61" t="str">
        <f aca="false">IF(J5773="PosK",SUMIFS(K:K,J:J,"PosK",H:H,H5773),"")</f>
        <v/>
      </c>
      <c r="M5773" s="61" t="str">
        <f aca="false">IF(J5773="PosK",SUMIFS(K:K,J:J,"NegK",H:H,H5773),"")</f>
        <v/>
      </c>
      <c r="N5773" s="61" t="str">
        <f aca="false">IF(J5773="PosK",SUMIFS(K:K,J:J,"eDNA",H:H,H5773),"")</f>
        <v/>
      </c>
      <c r="P5773" s="62"/>
      <c r="T5773" s="63"/>
      <c r="W5773" s="64"/>
    </row>
    <row r="5774" customFormat="false" ht="14.25" hidden="false" customHeight="false" outlineLevel="0" collapsed="false">
      <c r="A5774" s="0" t="s">
        <v>834</v>
      </c>
      <c r="B5774" s="52" t="s">
        <v>980</v>
      </c>
      <c r="C5774" s="52" t="s">
        <v>743</v>
      </c>
      <c r="D5774" s="53" t="n">
        <v>0.1</v>
      </c>
      <c r="E5774" s="53" t="s">
        <v>748</v>
      </c>
      <c r="F5774" s="0" t="s">
        <v>1408</v>
      </c>
      <c r="G5774" s="0" t="str">
        <f aca="false">LEFT(B5774,2)</f>
        <v>12</v>
      </c>
      <c r="H5774" s="0" t="str">
        <f aca="false">I5774&amp;"_"&amp;G5774&amp;"_"&amp;F5774</f>
        <v>Latterfroe_12_20190123_DL2018110_HorsensGym_koersel1</v>
      </c>
      <c r="I5774" s="61" t="str">
        <f aca="false">MID(RIGHT(B5774,LEN(B5774)-3),1,FIND("_",RIGHT(B5774,LEN(B5774)-3))-1)</f>
        <v>Latterfroe</v>
      </c>
      <c r="J5774" s="61" t="str">
        <f aca="false">TRIM(SUBSTITUTE(RIGHT(B5774,FIND(I5774,B5774)+1),"_",""))</f>
        <v>PosK</v>
      </c>
      <c r="K5774" s="0" t="str">
        <f aca="false">IFERROR(VALUE(SUBSTITUTE(E5774,".",",")),E5774)</f>
        <v>No Ct</v>
      </c>
      <c r="L5774" s="61" t="n">
        <f aca="false">IF(J5774="PosK",SUMIFS(K:K,J:J,"PosK",H:H,H5774),"")</f>
        <v>0</v>
      </c>
      <c r="M5774" s="61" t="n">
        <f aca="false">IF(J5774="PosK",SUMIFS(K:K,J:J,"NegK",H:H,H5774),"")</f>
        <v>0</v>
      </c>
      <c r="N5774" s="61" t="n">
        <f aca="false">IF(J5774="PosK",SUMIFS(K:K,J:J,"eDNA",H:H,H5774),"")</f>
        <v>0</v>
      </c>
      <c r="P5774" s="62" t="n">
        <f aca="false">IF(K5776="No Ct",0,K5776)</f>
        <v>0</v>
      </c>
      <c r="Q5774" s="62" t="n">
        <f aca="false">IF(K5777="No Ct",0,K5777)</f>
        <v>0</v>
      </c>
      <c r="R5774" s="0" t="str">
        <f aca="false">IF(AND(L5774&gt;0,M5774=0),"Valid","Invalid")</f>
        <v>Invalid</v>
      </c>
      <c r="S5774" s="0" t="str">
        <f aca="false">IF(OR(P5774&gt;1,Q5774&gt;1),"Present","Absent")</f>
        <v>Absent</v>
      </c>
      <c r="T5774" s="63" t="str">
        <f aca="false">IF(OR(AND(P5774&gt;1,P5774&lt;41),AND(Q5774&gt;1,Q5774&lt;41)),"Ct&lt;41","Ct&gt;41")</f>
        <v>Ct&gt;41</v>
      </c>
      <c r="U5774" s="0" t="str">
        <f aca="false">I5774</f>
        <v>Latterfroe</v>
      </c>
      <c r="V5774" s="0" t="str">
        <f aca="false">MID(F5774,10,9)</f>
        <v>DL2018110</v>
      </c>
      <c r="W5774" s="64" t="str">
        <f aca="false">V5774&amp;"_"&amp;U5774&amp;"_"&amp;R5774&amp;"_"&amp;S5774&amp;"_"&amp;T5774</f>
        <v>DL2018110_Latterfroe_Invalid_Absent_Ct&gt;41</v>
      </c>
    </row>
    <row r="5775" customFormat="false" ht="14.25" hidden="false" customHeight="false" outlineLevel="0" collapsed="false">
      <c r="A5775" s="0" t="s">
        <v>836</v>
      </c>
      <c r="B5775" s="52" t="s">
        <v>981</v>
      </c>
      <c r="C5775" s="52" t="s">
        <v>747</v>
      </c>
      <c r="D5775" s="53" t="n">
        <v>0.1</v>
      </c>
      <c r="E5775" s="53" t="s">
        <v>748</v>
      </c>
      <c r="F5775" s="0" t="s">
        <v>1408</v>
      </c>
      <c r="G5775" s="0" t="str">
        <f aca="false">LEFT(B5775,2)</f>
        <v>12</v>
      </c>
      <c r="H5775" s="0" t="str">
        <f aca="false">I5775&amp;"_"&amp;G5775&amp;"_"&amp;F5775</f>
        <v>Latterfroe_12_20190123_DL2018110_HorsensGym_koersel1</v>
      </c>
      <c r="I5775" s="61" t="str">
        <f aca="false">MID(RIGHT(B5775,LEN(B5775)-3),1,FIND("_",RIGHT(B5775,LEN(B5775)-3))-1)</f>
        <v>Latterfroe</v>
      </c>
      <c r="J5775" s="61" t="str">
        <f aca="false">TRIM(SUBSTITUTE(RIGHT(B5775,FIND(I5775,B5775)+1),"_",""))</f>
        <v>NegK</v>
      </c>
      <c r="K5775" s="0" t="str">
        <f aca="false">IFERROR(VALUE(SUBSTITUTE(E5775,".",",")),E5775)</f>
        <v>No Ct</v>
      </c>
      <c r="L5775" s="61" t="str">
        <f aca="false">IF(J5775="PosK",SUMIFS(K:K,J:J,"PosK",H:H,H5775),"")</f>
        <v/>
      </c>
      <c r="M5775" s="61" t="str">
        <f aca="false">IF(J5775="PosK",SUMIFS(K:K,J:J,"NegK",H:H,H5775),"")</f>
        <v/>
      </c>
      <c r="N5775" s="61" t="str">
        <f aca="false">IF(J5775="PosK",SUMIFS(K:K,J:J,"eDNA",H:H,H5775),"")</f>
        <v/>
      </c>
    </row>
    <row r="5776" customFormat="false" ht="14.25" hidden="false" customHeight="false" outlineLevel="0" collapsed="false">
      <c r="A5776" s="0" t="s">
        <v>838</v>
      </c>
      <c r="B5776" s="52" t="s">
        <v>982</v>
      </c>
      <c r="C5776" s="52" t="s">
        <v>751</v>
      </c>
      <c r="D5776" s="53" t="n">
        <v>0.1</v>
      </c>
      <c r="E5776" s="53" t="s">
        <v>748</v>
      </c>
      <c r="F5776" s="0" t="s">
        <v>1408</v>
      </c>
      <c r="G5776" s="0" t="str">
        <f aca="false">LEFT(B5776,2)</f>
        <v>12</v>
      </c>
      <c r="H5776" s="0" t="str">
        <f aca="false">I5776&amp;"_"&amp;G5776&amp;"_"&amp;F5776</f>
        <v>Latterfroe_12_20190123_DL2018110_HorsensGym_koersel1</v>
      </c>
      <c r="I5776" s="61" t="str">
        <f aca="false">MID(RIGHT(B5776,LEN(B5776)-3),1,FIND("_",RIGHT(B5776,LEN(B5776)-3))-1)</f>
        <v>Latterfroe</v>
      </c>
      <c r="J5776" s="61" t="str">
        <f aca="false">TRIM(SUBSTITUTE(RIGHT(B5776,FIND(I5776,B5776)+1),"_",""))</f>
        <v>eDNA</v>
      </c>
      <c r="K5776" s="0" t="str">
        <f aca="false">IFERROR(VALUE(SUBSTITUTE(E5776,".",",")),E5776)</f>
        <v>No Ct</v>
      </c>
      <c r="L5776" s="61" t="str">
        <f aca="false">IF(J5776="PosK",SUMIFS(K:K,J:J,"PosK",H:H,H5776),"")</f>
        <v/>
      </c>
      <c r="M5776" s="61" t="str">
        <f aca="false">IF(J5776="PosK",SUMIFS(K:K,J:J,"NegK",H:H,H5776),"")</f>
        <v/>
      </c>
      <c r="N5776" s="61" t="str">
        <f aca="false">IF(J5776="PosK",SUMIFS(K:K,J:J,"eDNA",H:H,H5776),"")</f>
        <v/>
      </c>
      <c r="Q5776" s="62"/>
    </row>
    <row r="5777" customFormat="false" ht="14.25" hidden="false" customHeight="false" outlineLevel="0" collapsed="false">
      <c r="A5777" s="0" t="s">
        <v>840</v>
      </c>
      <c r="B5777" s="52" t="s">
        <v>982</v>
      </c>
      <c r="C5777" s="52" t="s">
        <v>751</v>
      </c>
      <c r="D5777" s="53" t="n">
        <v>0.1</v>
      </c>
      <c r="E5777" s="53" t="s">
        <v>748</v>
      </c>
      <c r="F5777" s="0" t="s">
        <v>1408</v>
      </c>
      <c r="G5777" s="0" t="str">
        <f aca="false">LEFT(B5777,2)</f>
        <v>12</v>
      </c>
      <c r="H5777" s="0" t="str">
        <f aca="false">I5777&amp;"_"&amp;G5777&amp;"_"&amp;F5777</f>
        <v>Latterfroe_12_20190123_DL2018110_HorsensGym_koersel1</v>
      </c>
      <c r="I5777" s="61" t="str">
        <f aca="false">MID(RIGHT(B5777,LEN(B5777)-3),1,FIND("_",RIGHT(B5777,LEN(B5777)-3))-1)</f>
        <v>Latterfroe</v>
      </c>
      <c r="J5777" s="61" t="str">
        <f aca="false">TRIM(SUBSTITUTE(RIGHT(B5777,FIND(I5777,B5777)+1),"_",""))</f>
        <v>eDNA</v>
      </c>
      <c r="K5777" s="0" t="str">
        <f aca="false">IFERROR(VALUE(SUBSTITUTE(E5777,".",",")),E5777)</f>
        <v>No Ct</v>
      </c>
      <c r="L5777" s="61" t="str">
        <f aca="false">IF(J5777="PosK",SUMIFS(K:K,J:J,"PosK",H:H,H5777),"")</f>
        <v/>
      </c>
      <c r="M5777" s="61" t="str">
        <f aca="false">IF(J5777="PosK",SUMIFS(K:K,J:J,"NegK",H:H,H5777),"")</f>
        <v/>
      </c>
      <c r="N5777" s="61" t="str">
        <f aca="false">IF(J5777="PosK",SUMIFS(K:K,J:J,"eDNA",H:H,H5777),"")</f>
        <v/>
      </c>
      <c r="P5777" s="62"/>
      <c r="T5777" s="63"/>
      <c r="W5777" s="64"/>
    </row>
    <row r="5778" customFormat="false" ht="14.25" hidden="false" customHeight="false" outlineLevel="0" collapsed="false">
      <c r="A5778" s="0" t="s">
        <v>842</v>
      </c>
      <c r="B5778" s="52" t="s">
        <v>984</v>
      </c>
      <c r="C5778" s="52" t="s">
        <v>743</v>
      </c>
      <c r="D5778" s="53" t="n">
        <v>0.1</v>
      </c>
      <c r="E5778" s="53" t="s">
        <v>748</v>
      </c>
      <c r="F5778" s="0" t="s">
        <v>1408</v>
      </c>
      <c r="G5778" s="0" t="str">
        <f aca="false">LEFT(B5778,2)</f>
        <v>13</v>
      </c>
      <c r="H5778" s="0" t="str">
        <f aca="false">I5778&amp;"_"&amp;G5778&amp;"_"&amp;F5778</f>
        <v>Spidssnudetfroe_13_20190123_DL2018110_HorsensGym_koersel1</v>
      </c>
      <c r="I5778" s="61" t="str">
        <f aca="false">MID(RIGHT(B5778,LEN(B5778)-3),1,FIND("_",RIGHT(B5778,LEN(B5778)-3))-1)</f>
        <v>Spidssnudetfroe</v>
      </c>
      <c r="J5778" s="61" t="str">
        <f aca="false">TRIM(SUBSTITUTE(RIGHT(B5778,FIND(I5778,B5778)+1),"_",""))</f>
        <v>PosK</v>
      </c>
      <c r="K5778" s="0" t="str">
        <f aca="false">IFERROR(VALUE(SUBSTITUTE(E5778,".",",")),E5778)</f>
        <v>No Ct</v>
      </c>
      <c r="L5778" s="61" t="n">
        <f aca="false">IF(J5778="PosK",SUMIFS(K:K,J:J,"PosK",H:H,H5778),"")</f>
        <v>0</v>
      </c>
      <c r="M5778" s="61" t="n">
        <f aca="false">IF(J5778="PosK",SUMIFS(K:K,J:J,"NegK",H:H,H5778),"")</f>
        <v>0</v>
      </c>
      <c r="N5778" s="61" t="n">
        <f aca="false">IF(J5778="PosK",SUMIFS(K:K,J:J,"eDNA",H:H,H5778),"")</f>
        <v>0</v>
      </c>
      <c r="P5778" s="62" t="n">
        <f aca="false">IF(K5780="No Ct",0,K5780)</f>
        <v>0</v>
      </c>
      <c r="Q5778" s="62" t="n">
        <f aca="false">IF(K5781="No Ct",0,K5781)</f>
        <v>0</v>
      </c>
      <c r="R5778" s="0" t="str">
        <f aca="false">IF(AND(L5778&gt;0,M5778=0),"Valid","Invalid")</f>
        <v>Invalid</v>
      </c>
      <c r="S5778" s="0" t="str">
        <f aca="false">IF(OR(P5778&gt;1,Q5778&gt;1),"Present","Absent")</f>
        <v>Absent</v>
      </c>
      <c r="T5778" s="63" t="str">
        <f aca="false">IF(OR(AND(P5778&gt;1,P5778&lt;41),AND(Q5778&gt;1,Q5778&lt;41)),"Ct&lt;41","Ct&gt;41")</f>
        <v>Ct&gt;41</v>
      </c>
      <c r="U5778" s="0" t="str">
        <f aca="false">I5778</f>
        <v>Spidssnudetfroe</v>
      </c>
      <c r="V5778" s="0" t="str">
        <f aca="false">MID(F5778,10,9)</f>
        <v>DL2018110</v>
      </c>
      <c r="W5778" s="64" t="str">
        <f aca="false">V5778&amp;"_"&amp;U5778&amp;"_"&amp;R5778&amp;"_"&amp;S5778&amp;"_"&amp;T5778</f>
        <v>DL2018110_Spidssnudetfroe_Invalid_Absent_Ct&gt;41</v>
      </c>
    </row>
    <row r="5779" customFormat="false" ht="14.25" hidden="false" customHeight="false" outlineLevel="0" collapsed="false">
      <c r="A5779" s="0" t="s">
        <v>844</v>
      </c>
      <c r="B5779" s="52" t="s">
        <v>985</v>
      </c>
      <c r="C5779" s="52" t="s">
        <v>747</v>
      </c>
      <c r="D5779" s="53" t="n">
        <v>0.1</v>
      </c>
      <c r="E5779" s="53" t="s">
        <v>748</v>
      </c>
      <c r="F5779" s="0" t="s">
        <v>1408</v>
      </c>
      <c r="G5779" s="0" t="str">
        <f aca="false">LEFT(B5779,2)</f>
        <v>13</v>
      </c>
      <c r="H5779" s="0" t="str">
        <f aca="false">I5779&amp;"_"&amp;G5779&amp;"_"&amp;F5779</f>
        <v>Spidssnudetfroe_13_20190123_DL2018110_HorsensGym_koersel1</v>
      </c>
      <c r="I5779" s="61" t="str">
        <f aca="false">MID(RIGHT(B5779,LEN(B5779)-3),1,FIND("_",RIGHT(B5779,LEN(B5779)-3))-1)</f>
        <v>Spidssnudetfroe</v>
      </c>
      <c r="J5779" s="61" t="str">
        <f aca="false">TRIM(SUBSTITUTE(RIGHT(B5779,FIND(I5779,B5779)+1),"_",""))</f>
        <v>NegK</v>
      </c>
      <c r="K5779" s="0" t="str">
        <f aca="false">IFERROR(VALUE(SUBSTITUTE(E5779,".",",")),E5779)</f>
        <v>No Ct</v>
      </c>
      <c r="L5779" s="61" t="str">
        <f aca="false">IF(J5779="PosK",SUMIFS(K:K,J:J,"PosK",H:H,H5779),"")</f>
        <v/>
      </c>
      <c r="M5779" s="61" t="str">
        <f aca="false">IF(J5779="PosK",SUMIFS(K:K,J:J,"NegK",H:H,H5779),"")</f>
        <v/>
      </c>
      <c r="N5779" s="61" t="str">
        <f aca="false">IF(J5779="PosK",SUMIFS(K:K,J:J,"eDNA",H:H,H5779),"")</f>
        <v/>
      </c>
    </row>
    <row r="5780" customFormat="false" ht="14.25" hidden="false" customHeight="false" outlineLevel="0" collapsed="false">
      <c r="A5780" s="0" t="s">
        <v>846</v>
      </c>
      <c r="B5780" s="52" t="s">
        <v>986</v>
      </c>
      <c r="C5780" s="52" t="s">
        <v>751</v>
      </c>
      <c r="D5780" s="53" t="n">
        <v>0.1</v>
      </c>
      <c r="E5780" s="53" t="s">
        <v>748</v>
      </c>
      <c r="F5780" s="0" t="s">
        <v>1408</v>
      </c>
      <c r="G5780" s="0" t="str">
        <f aca="false">LEFT(B5780,2)</f>
        <v>13</v>
      </c>
      <c r="H5780" s="0" t="str">
        <f aca="false">I5780&amp;"_"&amp;G5780&amp;"_"&amp;F5780</f>
        <v>Spidssnudetfroe_13_20190123_DL2018110_HorsensGym_koersel1</v>
      </c>
      <c r="I5780" s="61" t="str">
        <f aca="false">MID(RIGHT(B5780,LEN(B5780)-3),1,FIND("_",RIGHT(B5780,LEN(B5780)-3))-1)</f>
        <v>Spidssnudetfroe</v>
      </c>
      <c r="J5780" s="61" t="str">
        <f aca="false">TRIM(SUBSTITUTE(RIGHT(B5780,FIND(I5780,B5780)+1),"_",""))</f>
        <v>eDNA</v>
      </c>
      <c r="K5780" s="0" t="str">
        <f aca="false">IFERROR(VALUE(SUBSTITUTE(E5780,".",",")),E5780)</f>
        <v>No Ct</v>
      </c>
      <c r="L5780" s="61" t="str">
        <f aca="false">IF(J5780="PosK",SUMIFS(K:K,J:J,"PosK",H:H,H5780),"")</f>
        <v/>
      </c>
      <c r="M5780" s="61" t="str">
        <f aca="false">IF(J5780="PosK",SUMIFS(K:K,J:J,"NegK",H:H,H5780),"")</f>
        <v/>
      </c>
      <c r="N5780" s="61" t="str">
        <f aca="false">IF(J5780="PosK",SUMIFS(K:K,J:J,"eDNA",H:H,H5780),"")</f>
        <v/>
      </c>
      <c r="Q5780" s="62"/>
    </row>
    <row r="5781" customFormat="false" ht="14.25" hidden="false" customHeight="false" outlineLevel="0" collapsed="false">
      <c r="A5781" s="0" t="s">
        <v>848</v>
      </c>
      <c r="B5781" s="52" t="s">
        <v>986</v>
      </c>
      <c r="C5781" s="52" t="s">
        <v>751</v>
      </c>
      <c r="D5781" s="53" t="n">
        <v>0.1</v>
      </c>
      <c r="E5781" s="53" t="s">
        <v>748</v>
      </c>
      <c r="F5781" s="0" t="s">
        <v>1408</v>
      </c>
      <c r="G5781" s="0" t="str">
        <f aca="false">LEFT(B5781,2)</f>
        <v>13</v>
      </c>
      <c r="H5781" s="0" t="str">
        <f aca="false">I5781&amp;"_"&amp;G5781&amp;"_"&amp;F5781</f>
        <v>Spidssnudetfroe_13_20190123_DL2018110_HorsensGym_koersel1</v>
      </c>
      <c r="I5781" s="61" t="str">
        <f aca="false">MID(RIGHT(B5781,LEN(B5781)-3),1,FIND("_",RIGHT(B5781,LEN(B5781)-3))-1)</f>
        <v>Spidssnudetfroe</v>
      </c>
      <c r="J5781" s="61" t="str">
        <f aca="false">TRIM(SUBSTITUTE(RIGHT(B5781,FIND(I5781,B5781)+1),"_",""))</f>
        <v>eDNA</v>
      </c>
      <c r="K5781" s="0" t="str">
        <f aca="false">IFERROR(VALUE(SUBSTITUTE(E5781,".",",")),E5781)</f>
        <v>No Ct</v>
      </c>
      <c r="L5781" s="61" t="str">
        <f aca="false">IF(J5781="PosK",SUMIFS(K:K,J:J,"PosK",H:H,H5781),"")</f>
        <v/>
      </c>
      <c r="M5781" s="61" t="str">
        <f aca="false">IF(J5781="PosK",SUMIFS(K:K,J:J,"NegK",H:H,H5781),"")</f>
        <v/>
      </c>
      <c r="N5781" s="61" t="str">
        <f aca="false">IF(J5781="PosK",SUMIFS(K:K,J:J,"eDNA",H:H,H5781),"")</f>
        <v/>
      </c>
      <c r="P5781" s="62"/>
      <c r="T5781" s="63"/>
      <c r="W5781" s="64"/>
    </row>
    <row r="5782" customFormat="false" ht="14.25" hidden="false" customHeight="false" outlineLevel="0" collapsed="false">
      <c r="A5782" s="0" t="s">
        <v>849</v>
      </c>
      <c r="B5782" s="52" t="s">
        <v>987</v>
      </c>
      <c r="C5782" s="52" t="s">
        <v>743</v>
      </c>
      <c r="D5782" s="53" t="n">
        <v>0.1</v>
      </c>
      <c r="E5782" s="53" t="s">
        <v>748</v>
      </c>
      <c r="F5782" s="0" t="s">
        <v>1408</v>
      </c>
      <c r="G5782" s="0" t="str">
        <f aca="false">LEFT(B5782,2)</f>
        <v>14</v>
      </c>
      <c r="H5782" s="0" t="str">
        <f aca="false">I5782&amp;"_"&amp;G5782&amp;"_"&amp;F5782</f>
        <v>Spidssnudetfroe_14_20190123_DL2018110_HorsensGym_koersel1</v>
      </c>
      <c r="I5782" s="61" t="str">
        <f aca="false">MID(RIGHT(B5782,LEN(B5782)-3),1,FIND("_",RIGHT(B5782,LEN(B5782)-3))-1)</f>
        <v>Spidssnudetfroe</v>
      </c>
      <c r="J5782" s="61" t="str">
        <f aca="false">TRIM(SUBSTITUTE(RIGHT(B5782,FIND(I5782,B5782)+1),"_",""))</f>
        <v>PosK</v>
      </c>
      <c r="K5782" s="0" t="str">
        <f aca="false">IFERROR(VALUE(SUBSTITUTE(E5782,".",",")),E5782)</f>
        <v>No Ct</v>
      </c>
      <c r="L5782" s="61" t="n">
        <f aca="false">IF(J5782="PosK",SUMIFS(K:K,J:J,"PosK",H:H,H5782),"")</f>
        <v>0</v>
      </c>
      <c r="M5782" s="61" t="n">
        <f aca="false">IF(J5782="PosK",SUMIFS(K:K,J:J,"NegK",H:H,H5782),"")</f>
        <v>0</v>
      </c>
      <c r="N5782" s="61" t="n">
        <f aca="false">IF(J5782="PosK",SUMIFS(K:K,J:J,"eDNA",H:H,H5782),"")</f>
        <v>0</v>
      </c>
      <c r="P5782" s="62" t="n">
        <f aca="false">IF(K5784="No Ct",0,K5784)</f>
        <v>0</v>
      </c>
      <c r="Q5782" s="62" t="n">
        <f aca="false">IF(K5785="No Ct",0,K5785)</f>
        <v>0</v>
      </c>
      <c r="R5782" s="0" t="str">
        <f aca="false">IF(AND(L5782&gt;0,M5782=0),"Valid","Invalid")</f>
        <v>Invalid</v>
      </c>
      <c r="S5782" s="0" t="str">
        <f aca="false">IF(OR(P5782&gt;1,Q5782&gt;1),"Present","Absent")</f>
        <v>Absent</v>
      </c>
      <c r="T5782" s="63" t="str">
        <f aca="false">IF(OR(AND(P5782&gt;1,P5782&lt;41),AND(Q5782&gt;1,Q5782&lt;41)),"Ct&lt;41","Ct&gt;41")</f>
        <v>Ct&gt;41</v>
      </c>
      <c r="U5782" s="0" t="str">
        <f aca="false">I5782</f>
        <v>Spidssnudetfroe</v>
      </c>
      <c r="V5782" s="0" t="str">
        <f aca="false">MID(F5782,10,9)</f>
        <v>DL2018110</v>
      </c>
      <c r="W5782" s="64" t="str">
        <f aca="false">V5782&amp;"_"&amp;U5782&amp;"_"&amp;R5782&amp;"_"&amp;S5782&amp;"_"&amp;T5782</f>
        <v>DL2018110_Spidssnudetfroe_Invalid_Absent_Ct&gt;41</v>
      </c>
    </row>
    <row r="5783" customFormat="false" ht="14.25" hidden="false" customHeight="false" outlineLevel="0" collapsed="false">
      <c r="A5783" s="0" t="s">
        <v>851</v>
      </c>
      <c r="B5783" s="52" t="s">
        <v>988</v>
      </c>
      <c r="C5783" s="52" t="s">
        <v>747</v>
      </c>
      <c r="D5783" s="53" t="n">
        <v>0.1</v>
      </c>
      <c r="E5783" s="53" t="s">
        <v>748</v>
      </c>
      <c r="F5783" s="0" t="s">
        <v>1408</v>
      </c>
      <c r="G5783" s="0" t="str">
        <f aca="false">LEFT(B5783,2)</f>
        <v>14</v>
      </c>
      <c r="H5783" s="0" t="str">
        <f aca="false">I5783&amp;"_"&amp;G5783&amp;"_"&amp;F5783</f>
        <v>Spidssnudetfroe_14_20190123_DL2018110_HorsensGym_koersel1</v>
      </c>
      <c r="I5783" s="61" t="str">
        <f aca="false">MID(RIGHT(B5783,LEN(B5783)-3),1,FIND("_",RIGHT(B5783,LEN(B5783)-3))-1)</f>
        <v>Spidssnudetfroe</v>
      </c>
      <c r="J5783" s="61" t="str">
        <f aca="false">TRIM(SUBSTITUTE(RIGHT(B5783,FIND(I5783,B5783)+1),"_",""))</f>
        <v>NegK</v>
      </c>
      <c r="K5783" s="0" t="str">
        <f aca="false">IFERROR(VALUE(SUBSTITUTE(E5783,".",",")),E5783)</f>
        <v>No Ct</v>
      </c>
      <c r="L5783" s="61" t="str">
        <f aca="false">IF(J5783="PosK",SUMIFS(K:K,J:J,"PosK",H:H,H5783),"")</f>
        <v/>
      </c>
      <c r="M5783" s="61" t="str">
        <f aca="false">IF(J5783="PosK",SUMIFS(K:K,J:J,"NegK",H:H,H5783),"")</f>
        <v/>
      </c>
      <c r="N5783" s="61" t="str">
        <f aca="false">IF(J5783="PosK",SUMIFS(K:K,J:J,"eDNA",H:H,H5783),"")</f>
        <v/>
      </c>
    </row>
    <row r="5784" customFormat="false" ht="14.25" hidden="false" customHeight="false" outlineLevel="0" collapsed="false">
      <c r="A5784" s="0" t="s">
        <v>853</v>
      </c>
      <c r="B5784" s="52" t="s">
        <v>989</v>
      </c>
      <c r="C5784" s="52" t="s">
        <v>751</v>
      </c>
      <c r="D5784" s="53" t="n">
        <v>0.1</v>
      </c>
      <c r="E5784" s="53" t="s">
        <v>748</v>
      </c>
      <c r="F5784" s="0" t="s">
        <v>1408</v>
      </c>
      <c r="G5784" s="0" t="str">
        <f aca="false">LEFT(B5784,2)</f>
        <v>14</v>
      </c>
      <c r="H5784" s="0" t="str">
        <f aca="false">I5784&amp;"_"&amp;G5784&amp;"_"&amp;F5784</f>
        <v>Spidssnudetfroe_14_20190123_DL2018110_HorsensGym_koersel1</v>
      </c>
      <c r="I5784" s="61" t="str">
        <f aca="false">MID(RIGHT(B5784,LEN(B5784)-3),1,FIND("_",RIGHT(B5784,LEN(B5784)-3))-1)</f>
        <v>Spidssnudetfroe</v>
      </c>
      <c r="J5784" s="61" t="str">
        <f aca="false">TRIM(SUBSTITUTE(RIGHT(B5784,FIND(I5784,B5784)+1),"_",""))</f>
        <v>eDNA</v>
      </c>
      <c r="K5784" s="0" t="str">
        <f aca="false">IFERROR(VALUE(SUBSTITUTE(E5784,".",",")),E5784)</f>
        <v>No Ct</v>
      </c>
      <c r="L5784" s="61" t="str">
        <f aca="false">IF(J5784="PosK",SUMIFS(K:K,J:J,"PosK",H:H,H5784),"")</f>
        <v/>
      </c>
      <c r="M5784" s="61" t="str">
        <f aca="false">IF(J5784="PosK",SUMIFS(K:K,J:J,"NegK",H:H,H5784),"")</f>
        <v/>
      </c>
      <c r="N5784" s="61" t="str">
        <f aca="false">IF(J5784="PosK",SUMIFS(K:K,J:J,"eDNA",H:H,H5784),"")</f>
        <v/>
      </c>
      <c r="Q5784" s="62"/>
    </row>
    <row r="5785" customFormat="false" ht="14.25" hidden="false" customHeight="false" outlineLevel="0" collapsed="false">
      <c r="A5785" s="0" t="s">
        <v>855</v>
      </c>
      <c r="B5785" s="52" t="s">
        <v>989</v>
      </c>
      <c r="C5785" s="52" t="s">
        <v>751</v>
      </c>
      <c r="D5785" s="53" t="n">
        <v>0.1</v>
      </c>
      <c r="E5785" s="53" t="s">
        <v>748</v>
      </c>
      <c r="F5785" s="0" t="s">
        <v>1408</v>
      </c>
      <c r="G5785" s="0" t="str">
        <f aca="false">LEFT(B5785,2)</f>
        <v>14</v>
      </c>
      <c r="H5785" s="0" t="str">
        <f aca="false">I5785&amp;"_"&amp;G5785&amp;"_"&amp;F5785</f>
        <v>Spidssnudetfroe_14_20190123_DL2018110_HorsensGym_koersel1</v>
      </c>
      <c r="I5785" s="61" t="str">
        <f aca="false">MID(RIGHT(B5785,LEN(B5785)-3),1,FIND("_",RIGHT(B5785,LEN(B5785)-3))-1)</f>
        <v>Spidssnudetfroe</v>
      </c>
      <c r="J5785" s="61" t="str">
        <f aca="false">TRIM(SUBSTITUTE(RIGHT(B5785,FIND(I5785,B5785)+1),"_",""))</f>
        <v>eDNA</v>
      </c>
      <c r="K5785" s="0" t="str">
        <f aca="false">IFERROR(VALUE(SUBSTITUTE(E5785,".",",")),E5785)</f>
        <v>No Ct</v>
      </c>
      <c r="L5785" s="61" t="str">
        <f aca="false">IF(J5785="PosK",SUMIFS(K:K,J:J,"PosK",H:H,H5785),"")</f>
        <v/>
      </c>
      <c r="M5785" s="61" t="str">
        <f aca="false">IF(J5785="PosK",SUMIFS(K:K,J:J,"NegK",H:H,H5785),"")</f>
        <v/>
      </c>
      <c r="N5785" s="61" t="str">
        <f aca="false">IF(J5785="PosK",SUMIFS(K:K,J:J,"eDNA",H:H,H5785),"")</f>
        <v/>
      </c>
      <c r="P5785" s="62"/>
      <c r="T5785" s="63"/>
      <c r="W5785" s="64"/>
    </row>
    <row r="5786" customFormat="false" ht="14.25" hidden="false" customHeight="false" outlineLevel="0" collapsed="false">
      <c r="A5786" s="0" t="s">
        <v>856</v>
      </c>
      <c r="B5786" s="52" t="s">
        <v>990</v>
      </c>
      <c r="C5786" s="52" t="s">
        <v>743</v>
      </c>
      <c r="D5786" s="53" t="n">
        <v>0.1</v>
      </c>
      <c r="E5786" s="53" t="s">
        <v>748</v>
      </c>
      <c r="F5786" s="0" t="s">
        <v>1408</v>
      </c>
      <c r="G5786" s="0" t="str">
        <f aca="false">LEFT(B5786,2)</f>
        <v>15</v>
      </c>
      <c r="H5786" s="0" t="str">
        <f aca="false">I5786&amp;"_"&amp;G5786&amp;"_"&amp;F5786</f>
        <v>KortbenetGroenFroe_15_20190123_DL2018110_HorsensGym_koersel1</v>
      </c>
      <c r="I5786" s="61" t="str">
        <f aca="false">MID(RIGHT(B5786,LEN(B5786)-3),1,FIND("_",RIGHT(B5786,LEN(B5786)-3))-1)</f>
        <v>KortbenetGroenFroe</v>
      </c>
      <c r="J5786" s="61" t="str">
        <f aca="false">TRIM(SUBSTITUTE(RIGHT(B5786,FIND(I5786,B5786)+1),"_",""))</f>
        <v>PosK</v>
      </c>
      <c r="K5786" s="0" t="str">
        <f aca="false">IFERROR(VALUE(SUBSTITUTE(E5786,".",",")),E5786)</f>
        <v>No Ct</v>
      </c>
      <c r="L5786" s="61" t="n">
        <f aca="false">IF(J5786="PosK",SUMIFS(K:K,J:J,"PosK",H:H,H5786),"")</f>
        <v>0</v>
      </c>
      <c r="M5786" s="61" t="n">
        <f aca="false">IF(J5786="PosK",SUMIFS(K:K,J:J,"NegK",H:H,H5786),"")</f>
        <v>0</v>
      </c>
      <c r="N5786" s="61" t="n">
        <f aca="false">IF(J5786="PosK",SUMIFS(K:K,J:J,"eDNA",H:H,H5786),"")</f>
        <v>0</v>
      </c>
      <c r="P5786" s="62" t="n">
        <f aca="false">IF(K5788="No Ct",0,K5788)</f>
        <v>0</v>
      </c>
      <c r="Q5786" s="62" t="n">
        <f aca="false">IF(K5789="No Ct",0,K5789)</f>
        <v>0</v>
      </c>
      <c r="R5786" s="0" t="str">
        <f aca="false">IF(AND(L5786&gt;0,M5786=0),"Valid","Invalid")</f>
        <v>Invalid</v>
      </c>
      <c r="S5786" s="0" t="str">
        <f aca="false">IF(OR(P5786&gt;1,Q5786&gt;1),"Present","Absent")</f>
        <v>Absent</v>
      </c>
      <c r="T5786" s="63" t="str">
        <f aca="false">IF(OR(AND(P5786&gt;1,P5786&lt;41),AND(Q5786&gt;1,Q5786&lt;41)),"Ct&lt;41","Ct&gt;41")</f>
        <v>Ct&gt;41</v>
      </c>
      <c r="U5786" s="0" t="str">
        <f aca="false">I5786</f>
        <v>KortbenetGroenFroe</v>
      </c>
      <c r="V5786" s="0" t="str">
        <f aca="false">MID(F5786,10,9)</f>
        <v>DL2018110</v>
      </c>
      <c r="W5786" s="64" t="str">
        <f aca="false">V5786&amp;"_"&amp;U5786&amp;"_"&amp;R5786&amp;"_"&amp;S5786&amp;"_"&amp;T5786</f>
        <v>DL2018110_KortbenetGroenFroe_Invalid_Absent_Ct&gt;41</v>
      </c>
    </row>
    <row r="5787" customFormat="false" ht="14.25" hidden="false" customHeight="false" outlineLevel="0" collapsed="false">
      <c r="A5787" s="0" t="s">
        <v>858</v>
      </c>
      <c r="B5787" s="52" t="s">
        <v>991</v>
      </c>
      <c r="C5787" s="52" t="s">
        <v>747</v>
      </c>
      <c r="D5787" s="53" t="n">
        <v>0.1</v>
      </c>
      <c r="E5787" s="53" t="s">
        <v>748</v>
      </c>
      <c r="F5787" s="0" t="s">
        <v>1408</v>
      </c>
      <c r="G5787" s="0" t="str">
        <f aca="false">LEFT(B5787,2)</f>
        <v>15</v>
      </c>
      <c r="H5787" s="0" t="str">
        <f aca="false">I5787&amp;"_"&amp;G5787&amp;"_"&amp;F5787</f>
        <v>KortbenetGroenFroe_15_20190123_DL2018110_HorsensGym_koersel1</v>
      </c>
      <c r="I5787" s="61" t="str">
        <f aca="false">MID(RIGHT(B5787,LEN(B5787)-3),1,FIND("_",RIGHT(B5787,LEN(B5787)-3))-1)</f>
        <v>KortbenetGroenFroe</v>
      </c>
      <c r="J5787" s="61" t="str">
        <f aca="false">TRIM(SUBSTITUTE(RIGHT(B5787,FIND(I5787,B5787)+1),"_",""))</f>
        <v>NegK</v>
      </c>
      <c r="K5787" s="0" t="str">
        <f aca="false">IFERROR(VALUE(SUBSTITUTE(E5787,".",",")),E5787)</f>
        <v>No Ct</v>
      </c>
      <c r="L5787" s="61" t="str">
        <f aca="false">IF(J5787="PosK",SUMIFS(K:K,J:J,"PosK",H:H,H5787),"")</f>
        <v/>
      </c>
      <c r="M5787" s="61" t="str">
        <f aca="false">IF(J5787="PosK",SUMIFS(K:K,J:J,"NegK",H:H,H5787),"")</f>
        <v/>
      </c>
      <c r="N5787" s="61" t="str">
        <f aca="false">IF(J5787="PosK",SUMIFS(K:K,J:J,"eDNA",H:H,H5787),"")</f>
        <v/>
      </c>
    </row>
    <row r="5788" customFormat="false" ht="14.25" hidden="false" customHeight="false" outlineLevel="0" collapsed="false">
      <c r="A5788" s="0" t="s">
        <v>860</v>
      </c>
      <c r="B5788" s="52" t="s">
        <v>992</v>
      </c>
      <c r="C5788" s="52" t="s">
        <v>751</v>
      </c>
      <c r="D5788" s="53" t="n">
        <v>0.1</v>
      </c>
      <c r="E5788" s="53" t="s">
        <v>748</v>
      </c>
      <c r="F5788" s="0" t="s">
        <v>1408</v>
      </c>
      <c r="G5788" s="0" t="str">
        <f aca="false">LEFT(B5788,2)</f>
        <v>15</v>
      </c>
      <c r="H5788" s="0" t="str">
        <f aca="false">I5788&amp;"_"&amp;G5788&amp;"_"&amp;F5788</f>
        <v>KortbenetGroenFroe_15_20190123_DL2018110_HorsensGym_koersel1</v>
      </c>
      <c r="I5788" s="61" t="str">
        <f aca="false">MID(RIGHT(B5788,LEN(B5788)-3),1,FIND("_",RIGHT(B5788,LEN(B5788)-3))-1)</f>
        <v>KortbenetGroenFroe</v>
      </c>
      <c r="J5788" s="61" t="str">
        <f aca="false">TRIM(SUBSTITUTE(RIGHT(B5788,FIND(I5788,B5788)+1),"_",""))</f>
        <v>eDNA</v>
      </c>
      <c r="K5788" s="0" t="str">
        <f aca="false">IFERROR(VALUE(SUBSTITUTE(E5788,".",",")),E5788)</f>
        <v>No Ct</v>
      </c>
      <c r="L5788" s="61" t="str">
        <f aca="false">IF(J5788="PosK",SUMIFS(K:K,J:J,"PosK",H:H,H5788),"")</f>
        <v/>
      </c>
      <c r="M5788" s="61" t="str">
        <f aca="false">IF(J5788="PosK",SUMIFS(K:K,J:J,"NegK",H:H,H5788),"")</f>
        <v/>
      </c>
      <c r="N5788" s="61" t="str">
        <f aca="false">IF(J5788="PosK",SUMIFS(K:K,J:J,"eDNA",H:H,H5788),"")</f>
        <v/>
      </c>
      <c r="Q5788" s="62"/>
    </row>
    <row r="5789" customFormat="false" ht="14.25" hidden="false" customHeight="false" outlineLevel="0" collapsed="false">
      <c r="A5789" s="0" t="s">
        <v>862</v>
      </c>
      <c r="B5789" s="52" t="s">
        <v>992</v>
      </c>
      <c r="C5789" s="52" t="s">
        <v>751</v>
      </c>
      <c r="D5789" s="53" t="n">
        <v>0.1</v>
      </c>
      <c r="E5789" s="53" t="s">
        <v>748</v>
      </c>
      <c r="F5789" s="0" t="s">
        <v>1408</v>
      </c>
      <c r="G5789" s="0" t="str">
        <f aca="false">LEFT(B5789,2)</f>
        <v>15</v>
      </c>
      <c r="H5789" s="0" t="str">
        <f aca="false">I5789&amp;"_"&amp;G5789&amp;"_"&amp;F5789</f>
        <v>KortbenetGroenFroe_15_20190123_DL2018110_HorsensGym_koersel1</v>
      </c>
      <c r="I5789" s="61" t="str">
        <f aca="false">MID(RIGHT(B5789,LEN(B5789)-3),1,FIND("_",RIGHT(B5789,LEN(B5789)-3))-1)</f>
        <v>KortbenetGroenFroe</v>
      </c>
      <c r="J5789" s="61" t="str">
        <f aca="false">TRIM(SUBSTITUTE(RIGHT(B5789,FIND(I5789,B5789)+1),"_",""))</f>
        <v>eDNA</v>
      </c>
      <c r="K5789" s="0" t="str">
        <f aca="false">IFERROR(VALUE(SUBSTITUTE(E5789,".",",")),E5789)</f>
        <v>No Ct</v>
      </c>
      <c r="L5789" s="61" t="str">
        <f aca="false">IF(J5789="PosK",SUMIFS(K:K,J:J,"PosK",H:H,H5789),"")</f>
        <v/>
      </c>
      <c r="M5789" s="61" t="str">
        <f aca="false">IF(J5789="PosK",SUMIFS(K:K,J:J,"NegK",H:H,H5789),"")</f>
        <v/>
      </c>
      <c r="N5789" s="61" t="str">
        <f aca="false">IF(J5789="PosK",SUMIFS(K:K,J:J,"eDNA",H:H,H5789),"")</f>
        <v/>
      </c>
      <c r="P5789" s="62"/>
      <c r="T5789" s="63"/>
      <c r="W5789" s="64"/>
    </row>
    <row r="5790" customFormat="false" ht="14.25" hidden="false" customHeight="false" outlineLevel="0" collapsed="false">
      <c r="A5790" s="0" t="s">
        <v>863</v>
      </c>
      <c r="B5790" s="52" t="s">
        <v>1212</v>
      </c>
      <c r="C5790" s="52" t="s">
        <v>743</v>
      </c>
      <c r="D5790" s="53" t="n">
        <v>0.1</v>
      </c>
      <c r="E5790" s="53" t="s">
        <v>748</v>
      </c>
      <c r="F5790" s="0" t="s">
        <v>1408</v>
      </c>
      <c r="G5790" s="0" t="str">
        <f aca="false">LEFT(B5790,2)</f>
        <v>16</v>
      </c>
      <c r="H5790" s="0" t="str">
        <f aca="false">I5790&amp;"_"&amp;G5790&amp;"_"&amp;F5790</f>
        <v>ButsnudetFroe_16_20190123_DL2018110_HorsensGym_koersel1</v>
      </c>
      <c r="I5790" s="61" t="str">
        <f aca="false">MID(RIGHT(B5790,LEN(B5790)-3),1,FIND("_",RIGHT(B5790,LEN(B5790)-3))-1)</f>
        <v>ButsnudetFroe</v>
      </c>
      <c r="J5790" s="61" t="str">
        <f aca="false">TRIM(SUBSTITUTE(RIGHT(B5790,FIND(I5790,B5790)+1),"_",""))</f>
        <v>PosK</v>
      </c>
      <c r="K5790" s="0" t="str">
        <f aca="false">IFERROR(VALUE(SUBSTITUTE(E5790,".",",")),E5790)</f>
        <v>No Ct</v>
      </c>
      <c r="L5790" s="61" t="n">
        <f aca="false">IF(J5790="PosK",SUMIFS(K:K,J:J,"PosK",H:H,H5790),"")</f>
        <v>0</v>
      </c>
      <c r="M5790" s="61" t="n">
        <f aca="false">IF(J5790="PosK",SUMIFS(K:K,J:J,"NegK",H:H,H5790),"")</f>
        <v>0</v>
      </c>
      <c r="N5790" s="61" t="n">
        <f aca="false">IF(J5790="PosK",SUMIFS(K:K,J:J,"eDNA",H:H,H5790),"")</f>
        <v>0</v>
      </c>
      <c r="P5790" s="62" t="n">
        <f aca="false">IF(K5792="No Ct",0,K5792)</f>
        <v>0</v>
      </c>
      <c r="Q5790" s="62" t="n">
        <f aca="false">IF(K5793="No Ct",0,K5793)</f>
        <v>0</v>
      </c>
      <c r="R5790" s="0" t="str">
        <f aca="false">IF(AND(L5790&gt;0,M5790=0),"Valid","Invalid")</f>
        <v>Invalid</v>
      </c>
      <c r="S5790" s="0" t="str">
        <f aca="false">IF(OR(P5790&gt;1,Q5790&gt;1),"Present","Absent")</f>
        <v>Absent</v>
      </c>
      <c r="T5790" s="63" t="str">
        <f aca="false">IF(OR(AND(P5790&gt;1,P5790&lt;41),AND(Q5790&gt;1,Q5790&lt;41)),"Ct&lt;41","Ct&gt;41")</f>
        <v>Ct&gt;41</v>
      </c>
      <c r="U5790" s="0" t="str">
        <f aca="false">I5790</f>
        <v>ButsnudetFroe</v>
      </c>
      <c r="V5790" s="0" t="str">
        <f aca="false">MID(F5790,10,9)</f>
        <v>DL2018110</v>
      </c>
      <c r="W5790" s="64" t="str">
        <f aca="false">V5790&amp;"_"&amp;U5790&amp;"_"&amp;R5790&amp;"_"&amp;S5790&amp;"_"&amp;T5790</f>
        <v>DL2018110_ButsnudetFroe_Invalid_Absent_Ct&gt;41</v>
      </c>
    </row>
    <row r="5791" customFormat="false" ht="14.25" hidden="false" customHeight="false" outlineLevel="0" collapsed="false">
      <c r="A5791" s="0" t="s">
        <v>865</v>
      </c>
      <c r="B5791" s="52" t="s">
        <v>1213</v>
      </c>
      <c r="C5791" s="52" t="s">
        <v>747</v>
      </c>
      <c r="D5791" s="53" t="n">
        <v>0.1</v>
      </c>
      <c r="E5791" s="53" t="s">
        <v>748</v>
      </c>
      <c r="F5791" s="0" t="s">
        <v>1408</v>
      </c>
      <c r="G5791" s="0" t="str">
        <f aca="false">LEFT(B5791,2)</f>
        <v>16</v>
      </c>
      <c r="H5791" s="0" t="str">
        <f aca="false">I5791&amp;"_"&amp;G5791&amp;"_"&amp;F5791</f>
        <v>ButsnudetFroe_16_20190123_DL2018110_HorsensGym_koersel1</v>
      </c>
      <c r="I5791" s="61" t="str">
        <f aca="false">MID(RIGHT(B5791,LEN(B5791)-3),1,FIND("_",RIGHT(B5791,LEN(B5791)-3))-1)</f>
        <v>ButsnudetFroe</v>
      </c>
      <c r="J5791" s="61" t="str">
        <f aca="false">TRIM(SUBSTITUTE(RIGHT(B5791,FIND(I5791,B5791)+1),"_",""))</f>
        <v>NegK</v>
      </c>
      <c r="K5791" s="0" t="str">
        <f aca="false">IFERROR(VALUE(SUBSTITUTE(E5791,".",",")),E5791)</f>
        <v>No Ct</v>
      </c>
      <c r="L5791" s="61" t="str">
        <f aca="false">IF(J5791="PosK",SUMIFS(K:K,J:J,"PosK",H:H,H5791),"")</f>
        <v/>
      </c>
      <c r="M5791" s="61" t="str">
        <f aca="false">IF(J5791="PosK",SUMIFS(K:K,J:J,"NegK",H:H,H5791),"")</f>
        <v/>
      </c>
      <c r="N5791" s="61" t="str">
        <f aca="false">IF(J5791="PosK",SUMIFS(K:K,J:J,"eDNA",H:H,H5791),"")</f>
        <v/>
      </c>
    </row>
    <row r="5792" customFormat="false" ht="14.25" hidden="false" customHeight="false" outlineLevel="0" collapsed="false">
      <c r="A5792" s="0" t="s">
        <v>867</v>
      </c>
      <c r="B5792" s="52" t="s">
        <v>1214</v>
      </c>
      <c r="C5792" s="52" t="s">
        <v>751</v>
      </c>
      <c r="D5792" s="53" t="n">
        <v>0.1</v>
      </c>
      <c r="E5792" s="53" t="s">
        <v>748</v>
      </c>
      <c r="F5792" s="0" t="s">
        <v>1408</v>
      </c>
      <c r="G5792" s="0" t="str">
        <f aca="false">LEFT(B5792,2)</f>
        <v>16</v>
      </c>
      <c r="H5792" s="0" t="str">
        <f aca="false">I5792&amp;"_"&amp;G5792&amp;"_"&amp;F5792</f>
        <v>ButsnudetFroe_16_20190123_DL2018110_HorsensGym_koersel1</v>
      </c>
      <c r="I5792" s="61" t="str">
        <f aca="false">MID(RIGHT(B5792,LEN(B5792)-3),1,FIND("_",RIGHT(B5792,LEN(B5792)-3))-1)</f>
        <v>ButsnudetFroe</v>
      </c>
      <c r="J5792" s="61" t="str">
        <f aca="false">TRIM(SUBSTITUTE(RIGHT(B5792,FIND(I5792,B5792)+1),"_",""))</f>
        <v>eDNA</v>
      </c>
      <c r="K5792" s="0" t="str">
        <f aca="false">IFERROR(VALUE(SUBSTITUTE(E5792,".",",")),E5792)</f>
        <v>No Ct</v>
      </c>
      <c r="L5792" s="61" t="str">
        <f aca="false">IF(J5792="PosK",SUMIFS(K:K,J:J,"PosK",H:H,H5792),"")</f>
        <v/>
      </c>
      <c r="M5792" s="61" t="str">
        <f aca="false">IF(J5792="PosK",SUMIFS(K:K,J:J,"NegK",H:H,H5792),"")</f>
        <v/>
      </c>
      <c r="N5792" s="61" t="str">
        <f aca="false">IF(J5792="PosK",SUMIFS(K:K,J:J,"eDNA",H:H,H5792),"")</f>
        <v/>
      </c>
      <c r="Q5792" s="62"/>
    </row>
    <row r="5793" customFormat="false" ht="14.25" hidden="false" customHeight="false" outlineLevel="0" collapsed="false">
      <c r="A5793" s="0" t="s">
        <v>869</v>
      </c>
      <c r="B5793" s="52" t="s">
        <v>1214</v>
      </c>
      <c r="C5793" s="52" t="s">
        <v>751</v>
      </c>
      <c r="D5793" s="53" t="n">
        <v>0.1</v>
      </c>
      <c r="E5793" s="53" t="s">
        <v>748</v>
      </c>
      <c r="F5793" s="0" t="s">
        <v>1408</v>
      </c>
      <c r="G5793" s="0" t="str">
        <f aca="false">LEFT(B5793,2)</f>
        <v>16</v>
      </c>
      <c r="H5793" s="0" t="str">
        <f aca="false">I5793&amp;"_"&amp;G5793&amp;"_"&amp;F5793</f>
        <v>ButsnudetFroe_16_20190123_DL2018110_HorsensGym_koersel1</v>
      </c>
      <c r="I5793" s="61" t="str">
        <f aca="false">MID(RIGHT(B5793,LEN(B5793)-3),1,FIND("_",RIGHT(B5793,LEN(B5793)-3))-1)</f>
        <v>ButsnudetFroe</v>
      </c>
      <c r="J5793" s="61" t="str">
        <f aca="false">TRIM(SUBSTITUTE(RIGHT(B5793,FIND(I5793,B5793)+1),"_",""))</f>
        <v>eDNA</v>
      </c>
      <c r="K5793" s="0" t="str">
        <f aca="false">IFERROR(VALUE(SUBSTITUTE(E5793,".",",")),E5793)</f>
        <v>No Ct</v>
      </c>
      <c r="L5793" s="61" t="str">
        <f aca="false">IF(J5793="PosK",SUMIFS(K:K,J:J,"PosK",H:H,H5793),"")</f>
        <v/>
      </c>
      <c r="M5793" s="61" t="str">
        <f aca="false">IF(J5793="PosK",SUMIFS(K:K,J:J,"NegK",H:H,H5793),"")</f>
        <v/>
      </c>
      <c r="N5793" s="61" t="str">
        <f aca="false">IF(J5793="PosK",SUMIFS(K:K,J:J,"eDNA",H:H,H5793),"")</f>
        <v/>
      </c>
      <c r="P5793" s="62"/>
      <c r="T5793" s="63"/>
      <c r="W5793" s="64"/>
    </row>
    <row r="5794" customFormat="false" ht="14.25" hidden="false" customHeight="false" outlineLevel="0" collapsed="false">
      <c r="A5794" s="0" t="s">
        <v>870</v>
      </c>
      <c r="B5794" s="52" t="s">
        <v>996</v>
      </c>
      <c r="C5794" s="52" t="s">
        <v>743</v>
      </c>
      <c r="D5794" s="53" t="n">
        <v>0.1</v>
      </c>
      <c r="E5794" s="53" t="n">
        <v>31.19</v>
      </c>
      <c r="F5794" s="0" t="s">
        <v>1408</v>
      </c>
      <c r="G5794" s="0" t="str">
        <f aca="false">LEFT(B5794,2)</f>
        <v>17</v>
      </c>
      <c r="H5794" s="0" t="str">
        <f aca="false">I5794&amp;"_"&amp;G5794&amp;"_"&amp;F5794</f>
        <v>ButsnudetFroe_17_20190123_DL2018110_HorsensGym_koersel1</v>
      </c>
      <c r="I5794" s="61" t="str">
        <f aca="false">MID(RIGHT(B5794,LEN(B5794)-3),1,FIND("_",RIGHT(B5794,LEN(B5794)-3))-1)</f>
        <v>ButsnudetFroe</v>
      </c>
      <c r="J5794" s="61" t="str">
        <f aca="false">TRIM(SUBSTITUTE(RIGHT(B5794,FIND(I5794,B5794)+1),"_",""))</f>
        <v>PosK</v>
      </c>
      <c r="K5794" s="0" t="n">
        <f aca="false">IFERROR(VALUE(SUBSTITUTE(E5794,".",",")),E5794)</f>
        <v>31.19</v>
      </c>
      <c r="L5794" s="61" t="n">
        <f aca="false">IF(J5794="PosK",SUMIFS(K:K,J:J,"PosK",H:H,H5794),"")</f>
        <v>31.19</v>
      </c>
      <c r="M5794" s="61" t="n">
        <f aca="false">IF(J5794="PosK",SUMIFS(K:K,J:J,"NegK",H:H,H5794),"")</f>
        <v>0</v>
      </c>
      <c r="N5794" s="61" t="n">
        <f aca="false">IF(J5794="PosK",SUMIFS(K:K,J:J,"eDNA",H:H,H5794),"")</f>
        <v>0</v>
      </c>
      <c r="P5794" s="62" t="n">
        <f aca="false">IF(K5796="No Ct",0,K5796)</f>
        <v>0</v>
      </c>
      <c r="Q5794" s="62" t="n">
        <f aca="false">IF(K5797="No Ct",0,K5797)</f>
        <v>0</v>
      </c>
      <c r="R5794" s="0" t="str">
        <f aca="false">IF(AND(L5794&gt;0,M5794=0),"Valid","Invalid")</f>
        <v>Valid</v>
      </c>
      <c r="S5794" s="0" t="str">
        <f aca="false">IF(OR(P5794&gt;1,Q5794&gt;1),"Present","Absent")</f>
        <v>Absent</v>
      </c>
      <c r="T5794" s="63" t="str">
        <f aca="false">IF(OR(AND(P5794&gt;1,P5794&lt;41),AND(Q5794&gt;1,Q5794&lt;41)),"Ct&lt;41","Ct&gt;41")</f>
        <v>Ct&gt;41</v>
      </c>
      <c r="U5794" s="0" t="str">
        <f aca="false">I5794</f>
        <v>ButsnudetFroe</v>
      </c>
      <c r="V5794" s="0" t="str">
        <f aca="false">MID(F5794,10,9)</f>
        <v>DL2018110</v>
      </c>
      <c r="W5794" s="64" t="str">
        <f aca="false">V5794&amp;"_"&amp;U5794&amp;"_"&amp;R5794&amp;"_"&amp;S5794&amp;"_"&amp;T5794</f>
        <v>DL2018110_ButsnudetFroe_Valid_Absent_Ct&gt;41</v>
      </c>
    </row>
    <row r="5795" customFormat="false" ht="14.25" hidden="false" customHeight="false" outlineLevel="0" collapsed="false">
      <c r="A5795" s="0" t="s">
        <v>872</v>
      </c>
      <c r="B5795" s="52" t="s">
        <v>997</v>
      </c>
      <c r="C5795" s="52" t="s">
        <v>747</v>
      </c>
      <c r="D5795" s="53" t="n">
        <v>0.1</v>
      </c>
      <c r="E5795" s="53" t="s">
        <v>748</v>
      </c>
      <c r="F5795" s="0" t="s">
        <v>1408</v>
      </c>
      <c r="G5795" s="0" t="str">
        <f aca="false">LEFT(B5795,2)</f>
        <v>17</v>
      </c>
      <c r="H5795" s="0" t="str">
        <f aca="false">I5795&amp;"_"&amp;G5795&amp;"_"&amp;F5795</f>
        <v>ButsnudetFroe_17_20190123_DL2018110_HorsensGym_koersel1</v>
      </c>
      <c r="I5795" s="61" t="str">
        <f aca="false">MID(RIGHT(B5795,LEN(B5795)-3),1,FIND("_",RIGHT(B5795,LEN(B5795)-3))-1)</f>
        <v>ButsnudetFroe</v>
      </c>
      <c r="J5795" s="61" t="str">
        <f aca="false">TRIM(SUBSTITUTE(RIGHT(B5795,FIND(I5795,B5795)+1),"_",""))</f>
        <v>NegK</v>
      </c>
      <c r="K5795" s="0" t="str">
        <f aca="false">IFERROR(VALUE(SUBSTITUTE(E5795,".",",")),E5795)</f>
        <v>No Ct</v>
      </c>
      <c r="L5795" s="61" t="str">
        <f aca="false">IF(J5795="PosK",SUMIFS(K:K,J:J,"PosK",H:H,H5795),"")</f>
        <v/>
      </c>
      <c r="M5795" s="61" t="str">
        <f aca="false">IF(J5795="PosK",SUMIFS(K:K,J:J,"NegK",H:H,H5795),"")</f>
        <v/>
      </c>
      <c r="N5795" s="61" t="str">
        <f aca="false">IF(J5795="PosK",SUMIFS(K:K,J:J,"eDNA",H:H,H5795),"")</f>
        <v/>
      </c>
    </row>
    <row r="5796" customFormat="false" ht="14.25" hidden="false" customHeight="false" outlineLevel="0" collapsed="false">
      <c r="A5796" s="0" t="s">
        <v>874</v>
      </c>
      <c r="B5796" s="52" t="s">
        <v>998</v>
      </c>
      <c r="C5796" s="52" t="s">
        <v>751</v>
      </c>
      <c r="D5796" s="53" t="n">
        <v>0.1</v>
      </c>
      <c r="E5796" s="53" t="s">
        <v>748</v>
      </c>
      <c r="F5796" s="0" t="s">
        <v>1408</v>
      </c>
      <c r="G5796" s="0" t="str">
        <f aca="false">LEFT(B5796,2)</f>
        <v>17</v>
      </c>
      <c r="H5796" s="0" t="str">
        <f aca="false">I5796&amp;"_"&amp;G5796&amp;"_"&amp;F5796</f>
        <v>ButsnudetFroe_17_20190123_DL2018110_HorsensGym_koersel1</v>
      </c>
      <c r="I5796" s="61" t="str">
        <f aca="false">MID(RIGHT(B5796,LEN(B5796)-3),1,FIND("_",RIGHT(B5796,LEN(B5796)-3))-1)</f>
        <v>ButsnudetFroe</v>
      </c>
      <c r="J5796" s="61" t="str">
        <f aca="false">TRIM(SUBSTITUTE(RIGHT(B5796,FIND(I5796,B5796)+1),"_",""))</f>
        <v>eDNA</v>
      </c>
      <c r="K5796" s="0" t="str">
        <f aca="false">IFERROR(VALUE(SUBSTITUTE(E5796,".",",")),E5796)</f>
        <v>No Ct</v>
      </c>
      <c r="L5796" s="61" t="str">
        <f aca="false">IF(J5796="PosK",SUMIFS(K:K,J:J,"PosK",H:H,H5796),"")</f>
        <v/>
      </c>
      <c r="M5796" s="61" t="str">
        <f aca="false">IF(J5796="PosK",SUMIFS(K:K,J:J,"NegK",H:H,H5796),"")</f>
        <v/>
      </c>
      <c r="N5796" s="61" t="str">
        <f aca="false">IF(J5796="PosK",SUMIFS(K:K,J:J,"eDNA",H:H,H5796),"")</f>
        <v/>
      </c>
      <c r="Q5796" s="62"/>
    </row>
    <row r="5797" customFormat="false" ht="14.25" hidden="false" customHeight="false" outlineLevel="0" collapsed="false">
      <c r="A5797" s="0" t="s">
        <v>876</v>
      </c>
      <c r="B5797" s="52" t="s">
        <v>998</v>
      </c>
      <c r="C5797" s="52" t="s">
        <v>751</v>
      </c>
      <c r="D5797" s="53" t="n">
        <v>0.1</v>
      </c>
      <c r="E5797" s="53" t="s">
        <v>748</v>
      </c>
      <c r="F5797" s="0" t="s">
        <v>1408</v>
      </c>
      <c r="G5797" s="0" t="str">
        <f aca="false">LEFT(B5797,2)</f>
        <v>17</v>
      </c>
      <c r="H5797" s="0" t="str">
        <f aca="false">I5797&amp;"_"&amp;G5797&amp;"_"&amp;F5797</f>
        <v>ButsnudetFroe_17_20190123_DL2018110_HorsensGym_koersel1</v>
      </c>
      <c r="I5797" s="61" t="str">
        <f aca="false">MID(RIGHT(B5797,LEN(B5797)-3),1,FIND("_",RIGHT(B5797,LEN(B5797)-3))-1)</f>
        <v>ButsnudetFroe</v>
      </c>
      <c r="J5797" s="61" t="str">
        <f aca="false">TRIM(SUBSTITUTE(RIGHT(B5797,FIND(I5797,B5797)+1),"_",""))</f>
        <v>eDNA</v>
      </c>
      <c r="K5797" s="0" t="str">
        <f aca="false">IFERROR(VALUE(SUBSTITUTE(E5797,".",",")),E5797)</f>
        <v>No Ct</v>
      </c>
      <c r="L5797" s="61" t="str">
        <f aca="false">IF(J5797="PosK",SUMIFS(K:K,J:J,"PosK",H:H,H5797),"")</f>
        <v/>
      </c>
      <c r="M5797" s="61" t="str">
        <f aca="false">IF(J5797="PosK",SUMIFS(K:K,J:J,"NegK",H:H,H5797),"")</f>
        <v/>
      </c>
      <c r="N5797" s="61" t="str">
        <f aca="false">IF(J5797="PosK",SUMIFS(K:K,J:J,"eDNA",H:H,H5797),"")</f>
        <v/>
      </c>
      <c r="P5797" s="62"/>
      <c r="T5797" s="63"/>
      <c r="W5797" s="64"/>
    </row>
    <row r="5798" customFormat="false" ht="14.25" hidden="false" customHeight="false" outlineLevel="0" collapsed="false">
      <c r="A5798" s="0" t="s">
        <v>877</v>
      </c>
      <c r="B5798" s="52" t="s">
        <v>1215</v>
      </c>
      <c r="C5798" s="52" t="s">
        <v>743</v>
      </c>
      <c r="D5798" s="53" t="n">
        <v>0.1</v>
      </c>
      <c r="E5798" s="53" t="n">
        <v>25.5</v>
      </c>
      <c r="F5798" s="0" t="s">
        <v>1408</v>
      </c>
      <c r="G5798" s="0" t="str">
        <f aca="false">LEFT(B5798,2)</f>
        <v>18</v>
      </c>
      <c r="H5798" s="0" t="str">
        <f aca="false">I5798&amp;"_"&amp;G5798&amp;"_"&amp;F5798</f>
        <v>LilleVandsalamander_18_20190123_DL2018110_HorsensGym_koersel1</v>
      </c>
      <c r="I5798" s="61" t="str">
        <f aca="false">MID(RIGHT(B5798,LEN(B5798)-3),1,FIND("_",RIGHT(B5798,LEN(B5798)-3))-1)</f>
        <v>LilleVandsalamander</v>
      </c>
      <c r="J5798" s="61" t="str">
        <f aca="false">TRIM(SUBSTITUTE(RIGHT(B5798,FIND(I5798,B5798)+1),"_",""))</f>
        <v>PosK</v>
      </c>
      <c r="K5798" s="0" t="n">
        <f aca="false">IFERROR(VALUE(SUBSTITUTE(E5798,".",",")),E5798)</f>
        <v>25.5</v>
      </c>
      <c r="L5798" s="61" t="n">
        <f aca="false">IF(J5798="PosK",SUMIFS(K:K,J:J,"PosK",H:H,H5798),"")</f>
        <v>25.5</v>
      </c>
      <c r="M5798" s="61" t="n">
        <f aca="false">IF(J5798="PosK",SUMIFS(K:K,J:J,"NegK",H:H,H5798),"")</f>
        <v>0</v>
      </c>
      <c r="N5798" s="61" t="n">
        <f aca="false">IF(J5798="PosK",SUMIFS(K:K,J:J,"eDNA",H:H,H5798),"")</f>
        <v>0</v>
      </c>
      <c r="P5798" s="62" t="n">
        <f aca="false">IF(K5800="No Ct",0,K5800)</f>
        <v>0</v>
      </c>
      <c r="Q5798" s="62" t="n">
        <f aca="false">IF(K5801="No Ct",0,K5801)</f>
        <v>0</v>
      </c>
      <c r="R5798" s="0" t="str">
        <f aca="false">IF(AND(L5798&gt;0,M5798=0),"Valid","Invalid")</f>
        <v>Valid</v>
      </c>
      <c r="S5798" s="0" t="str">
        <f aca="false">IF(OR(P5798&gt;1,Q5798&gt;1),"Present","Absent")</f>
        <v>Absent</v>
      </c>
      <c r="T5798" s="63" t="str">
        <f aca="false">IF(OR(AND(P5798&gt;1,P5798&lt;41),AND(Q5798&gt;1,Q5798&lt;41)),"Ct&lt;41","Ct&gt;41")</f>
        <v>Ct&gt;41</v>
      </c>
      <c r="U5798" s="0" t="str">
        <f aca="false">I5798</f>
        <v>LilleVandsalamander</v>
      </c>
      <c r="V5798" s="0" t="str">
        <f aca="false">MID(F5798,10,9)</f>
        <v>DL2018110</v>
      </c>
      <c r="W5798" s="64" t="str">
        <f aca="false">V5798&amp;"_"&amp;U5798&amp;"_"&amp;R5798&amp;"_"&amp;S5798&amp;"_"&amp;T5798</f>
        <v>DL2018110_LilleVandsalamander_Valid_Absent_Ct&gt;41</v>
      </c>
    </row>
    <row r="5799" customFormat="false" ht="14.25" hidden="false" customHeight="false" outlineLevel="0" collapsed="false">
      <c r="A5799" s="0" t="s">
        <v>879</v>
      </c>
      <c r="B5799" s="52" t="s">
        <v>1216</v>
      </c>
      <c r="C5799" s="52" t="s">
        <v>747</v>
      </c>
      <c r="D5799" s="53" t="n">
        <v>0.1</v>
      </c>
      <c r="E5799" s="53" t="s">
        <v>748</v>
      </c>
      <c r="F5799" s="0" t="s">
        <v>1408</v>
      </c>
      <c r="G5799" s="0" t="str">
        <f aca="false">LEFT(B5799,2)</f>
        <v>18</v>
      </c>
      <c r="H5799" s="0" t="str">
        <f aca="false">I5799&amp;"_"&amp;G5799&amp;"_"&amp;F5799</f>
        <v>LilleVandsalamander_18_20190123_DL2018110_HorsensGym_koersel1</v>
      </c>
      <c r="I5799" s="61" t="str">
        <f aca="false">MID(RIGHT(B5799,LEN(B5799)-3),1,FIND("_",RIGHT(B5799,LEN(B5799)-3))-1)</f>
        <v>LilleVandsalamander</v>
      </c>
      <c r="J5799" s="61" t="str">
        <f aca="false">TRIM(SUBSTITUTE(RIGHT(B5799,FIND(I5799,B5799)+1),"_",""))</f>
        <v>NegK</v>
      </c>
      <c r="K5799" s="0" t="str">
        <f aca="false">IFERROR(VALUE(SUBSTITUTE(E5799,".",",")),E5799)</f>
        <v>No Ct</v>
      </c>
      <c r="L5799" s="61" t="str">
        <f aca="false">IF(J5799="PosK",SUMIFS(K:K,J:J,"PosK",H:H,H5799),"")</f>
        <v/>
      </c>
      <c r="M5799" s="61" t="str">
        <f aca="false">IF(J5799="PosK",SUMIFS(K:K,J:J,"NegK",H:H,H5799),"")</f>
        <v/>
      </c>
      <c r="N5799" s="61" t="str">
        <f aca="false">IF(J5799="PosK",SUMIFS(K:K,J:J,"eDNA",H:H,H5799),"")</f>
        <v/>
      </c>
    </row>
    <row r="5800" customFormat="false" ht="14.25" hidden="false" customHeight="false" outlineLevel="0" collapsed="false">
      <c r="A5800" s="0" t="s">
        <v>881</v>
      </c>
      <c r="B5800" s="52" t="s">
        <v>1217</v>
      </c>
      <c r="C5800" s="52" t="s">
        <v>751</v>
      </c>
      <c r="D5800" s="53" t="n">
        <v>0.1</v>
      </c>
      <c r="E5800" s="53" t="s">
        <v>748</v>
      </c>
      <c r="F5800" s="0" t="s">
        <v>1408</v>
      </c>
      <c r="G5800" s="0" t="str">
        <f aca="false">LEFT(B5800,2)</f>
        <v>18</v>
      </c>
      <c r="H5800" s="0" t="str">
        <f aca="false">I5800&amp;"_"&amp;G5800&amp;"_"&amp;F5800</f>
        <v>LilleVandsalamander_18_20190123_DL2018110_HorsensGym_koersel1</v>
      </c>
      <c r="I5800" s="61" t="str">
        <f aca="false">MID(RIGHT(B5800,LEN(B5800)-3),1,FIND("_",RIGHT(B5800,LEN(B5800)-3))-1)</f>
        <v>LilleVandsalamander</v>
      </c>
      <c r="J5800" s="61" t="str">
        <f aca="false">TRIM(SUBSTITUTE(RIGHT(B5800,FIND(I5800,B5800)+1),"_",""))</f>
        <v>eDNA</v>
      </c>
      <c r="K5800" s="0" t="str">
        <f aca="false">IFERROR(VALUE(SUBSTITUTE(E5800,".",",")),E5800)</f>
        <v>No Ct</v>
      </c>
      <c r="L5800" s="61" t="str">
        <f aca="false">IF(J5800="PosK",SUMIFS(K:K,J:J,"PosK",H:H,H5800),"")</f>
        <v/>
      </c>
      <c r="M5800" s="61" t="str">
        <f aca="false">IF(J5800="PosK",SUMIFS(K:K,J:J,"NegK",H:H,H5800),"")</f>
        <v/>
      </c>
      <c r="N5800" s="61" t="str">
        <f aca="false">IF(J5800="PosK",SUMIFS(K:K,J:J,"eDNA",H:H,H5800),"")</f>
        <v/>
      </c>
      <c r="Q5800" s="62"/>
    </row>
    <row r="5801" customFormat="false" ht="14.25" hidden="false" customHeight="false" outlineLevel="0" collapsed="false">
      <c r="A5801" s="0" t="s">
        <v>883</v>
      </c>
      <c r="B5801" s="52" t="s">
        <v>1217</v>
      </c>
      <c r="C5801" s="52" t="s">
        <v>751</v>
      </c>
      <c r="D5801" s="53" t="n">
        <v>0.1</v>
      </c>
      <c r="E5801" s="53" t="s">
        <v>748</v>
      </c>
      <c r="F5801" s="0" t="s">
        <v>1408</v>
      </c>
      <c r="G5801" s="0" t="str">
        <f aca="false">LEFT(B5801,2)</f>
        <v>18</v>
      </c>
      <c r="H5801" s="0" t="str">
        <f aca="false">I5801&amp;"_"&amp;G5801&amp;"_"&amp;F5801</f>
        <v>LilleVandsalamander_18_20190123_DL2018110_HorsensGym_koersel1</v>
      </c>
      <c r="I5801" s="61" t="str">
        <f aca="false">MID(RIGHT(B5801,LEN(B5801)-3),1,FIND("_",RIGHT(B5801,LEN(B5801)-3))-1)</f>
        <v>LilleVandsalamander</v>
      </c>
      <c r="J5801" s="61" t="str">
        <f aca="false">TRIM(SUBSTITUTE(RIGHT(B5801,FIND(I5801,B5801)+1),"_",""))</f>
        <v>eDNA</v>
      </c>
      <c r="K5801" s="0" t="str">
        <f aca="false">IFERROR(VALUE(SUBSTITUTE(E5801,".",",")),E5801)</f>
        <v>No Ct</v>
      </c>
      <c r="L5801" s="61" t="str">
        <f aca="false">IF(J5801="PosK",SUMIFS(K:K,J:J,"PosK",H:H,H5801),"")</f>
        <v/>
      </c>
      <c r="M5801" s="61" t="str">
        <f aca="false">IF(J5801="PosK",SUMIFS(K:K,J:J,"NegK",H:H,H5801),"")</f>
        <v/>
      </c>
      <c r="N5801" s="61" t="str">
        <f aca="false">IF(J5801="PosK",SUMIFS(K:K,J:J,"eDNA",H:H,H5801),"")</f>
        <v/>
      </c>
      <c r="P5801" s="62"/>
      <c r="T5801" s="63"/>
      <c r="W5801" s="64"/>
    </row>
    <row r="5802" customFormat="false" ht="14.25" hidden="false" customHeight="false" outlineLevel="0" collapsed="false">
      <c r="A5802" s="0" t="s">
        <v>884</v>
      </c>
      <c r="B5802" s="52" t="s">
        <v>1002</v>
      </c>
      <c r="C5802" s="52" t="s">
        <v>743</v>
      </c>
      <c r="D5802" s="53" t="n">
        <v>0.1</v>
      </c>
      <c r="E5802" s="53" t="s">
        <v>748</v>
      </c>
      <c r="F5802" s="0" t="s">
        <v>1408</v>
      </c>
      <c r="G5802" s="0" t="str">
        <f aca="false">LEFT(B5802,2)</f>
        <v>19</v>
      </c>
      <c r="H5802" s="0" t="str">
        <f aca="false">I5802&amp;"_"&amp;G5802&amp;"_"&amp;F5802</f>
        <v>LilleVandsalamander_19_20190123_DL2018110_HorsensGym_koersel1</v>
      </c>
      <c r="I5802" s="61" t="str">
        <f aca="false">MID(RIGHT(B5802,LEN(B5802)-3),1,FIND("_",RIGHT(B5802,LEN(B5802)-3))-1)</f>
        <v>LilleVandsalamander</v>
      </c>
      <c r="J5802" s="61" t="str">
        <f aca="false">TRIM(SUBSTITUTE(RIGHT(B5802,FIND(I5802,B5802)+1),"_",""))</f>
        <v>PosK</v>
      </c>
      <c r="K5802" s="0" t="str">
        <f aca="false">IFERROR(VALUE(SUBSTITUTE(E5802,".",",")),E5802)</f>
        <v>No Ct</v>
      </c>
      <c r="L5802" s="61" t="n">
        <f aca="false">IF(J5802="PosK",SUMIFS(K:K,J:J,"PosK",H:H,H5802),"")</f>
        <v>0</v>
      </c>
      <c r="M5802" s="61" t="n">
        <f aca="false">IF(J5802="PosK",SUMIFS(K:K,J:J,"NegK",H:H,H5802),"")</f>
        <v>0</v>
      </c>
      <c r="N5802" s="61" t="n">
        <f aca="false">IF(J5802="PosK",SUMIFS(K:K,J:J,"eDNA",H:H,H5802),"")</f>
        <v>0</v>
      </c>
      <c r="P5802" s="62" t="n">
        <f aca="false">IF(K5804="No Ct",0,K5804)</f>
        <v>0</v>
      </c>
      <c r="Q5802" s="62" t="n">
        <f aca="false">IF(K5805="No Ct",0,K5805)</f>
        <v>0</v>
      </c>
      <c r="R5802" s="0" t="str">
        <f aca="false">IF(AND(L5802&gt;0,M5802=0),"Valid","Invalid")</f>
        <v>Invalid</v>
      </c>
      <c r="S5802" s="0" t="str">
        <f aca="false">IF(OR(P5802&gt;1,Q5802&gt;1),"Present","Absent")</f>
        <v>Absent</v>
      </c>
      <c r="T5802" s="63" t="str">
        <f aca="false">IF(OR(AND(P5802&gt;1,P5802&lt;41),AND(Q5802&gt;1,Q5802&lt;41)),"Ct&lt;41","Ct&gt;41")</f>
        <v>Ct&gt;41</v>
      </c>
      <c r="U5802" s="0" t="str">
        <f aca="false">I5802</f>
        <v>LilleVandsalamander</v>
      </c>
      <c r="V5802" s="0" t="str">
        <f aca="false">MID(F5802,10,9)</f>
        <v>DL2018110</v>
      </c>
      <c r="W5802" s="64" t="str">
        <f aca="false">V5802&amp;"_"&amp;U5802&amp;"_"&amp;R5802&amp;"_"&amp;S5802&amp;"_"&amp;T5802</f>
        <v>DL2018110_LilleVandsalamander_Invalid_Absent_Ct&gt;41</v>
      </c>
    </row>
    <row r="5803" customFormat="false" ht="14.25" hidden="false" customHeight="false" outlineLevel="0" collapsed="false">
      <c r="A5803" s="0" t="s">
        <v>886</v>
      </c>
      <c r="B5803" s="52" t="s">
        <v>1003</v>
      </c>
      <c r="C5803" s="52" t="s">
        <v>747</v>
      </c>
      <c r="D5803" s="53" t="n">
        <v>0.1</v>
      </c>
      <c r="E5803" s="53" t="s">
        <v>748</v>
      </c>
      <c r="F5803" s="0" t="s">
        <v>1408</v>
      </c>
      <c r="G5803" s="0" t="str">
        <f aca="false">LEFT(B5803,2)</f>
        <v>19</v>
      </c>
      <c r="H5803" s="0" t="str">
        <f aca="false">I5803&amp;"_"&amp;G5803&amp;"_"&amp;F5803</f>
        <v>LilleVandsalamander_19_20190123_DL2018110_HorsensGym_koersel1</v>
      </c>
      <c r="I5803" s="61" t="str">
        <f aca="false">MID(RIGHT(B5803,LEN(B5803)-3),1,FIND("_",RIGHT(B5803,LEN(B5803)-3))-1)</f>
        <v>LilleVandsalamander</v>
      </c>
      <c r="J5803" s="61" t="str">
        <f aca="false">TRIM(SUBSTITUTE(RIGHT(B5803,FIND(I5803,B5803)+1),"_",""))</f>
        <v>NegK</v>
      </c>
      <c r="K5803" s="0" t="str">
        <f aca="false">IFERROR(VALUE(SUBSTITUTE(E5803,".",",")),E5803)</f>
        <v>No Ct</v>
      </c>
      <c r="L5803" s="61" t="str">
        <f aca="false">IF(J5803="PosK",SUMIFS(K:K,J:J,"PosK",H:H,H5803),"")</f>
        <v/>
      </c>
      <c r="M5803" s="61" t="str">
        <f aca="false">IF(J5803="PosK",SUMIFS(K:K,J:J,"NegK",H:H,H5803),"")</f>
        <v/>
      </c>
      <c r="N5803" s="61" t="str">
        <f aca="false">IF(J5803="PosK",SUMIFS(K:K,J:J,"eDNA",H:H,H5803),"")</f>
        <v/>
      </c>
    </row>
    <row r="5804" customFormat="false" ht="14.25" hidden="false" customHeight="false" outlineLevel="0" collapsed="false">
      <c r="A5804" s="0" t="s">
        <v>888</v>
      </c>
      <c r="B5804" s="52" t="s">
        <v>1004</v>
      </c>
      <c r="C5804" s="52" t="s">
        <v>751</v>
      </c>
      <c r="D5804" s="53" t="n">
        <v>0.1</v>
      </c>
      <c r="E5804" s="53" t="s">
        <v>748</v>
      </c>
      <c r="F5804" s="0" t="s">
        <v>1408</v>
      </c>
      <c r="G5804" s="0" t="str">
        <f aca="false">LEFT(B5804,2)</f>
        <v>19</v>
      </c>
      <c r="H5804" s="0" t="str">
        <f aca="false">I5804&amp;"_"&amp;G5804&amp;"_"&amp;F5804</f>
        <v>LilleVandsalamander_19_20190123_DL2018110_HorsensGym_koersel1</v>
      </c>
      <c r="I5804" s="61" t="str">
        <f aca="false">MID(RIGHT(B5804,LEN(B5804)-3),1,FIND("_",RIGHT(B5804,LEN(B5804)-3))-1)</f>
        <v>LilleVandsalamander</v>
      </c>
      <c r="J5804" s="61" t="str">
        <f aca="false">TRIM(SUBSTITUTE(RIGHT(B5804,FIND(I5804,B5804)+1),"_",""))</f>
        <v>eDNA</v>
      </c>
      <c r="K5804" s="0" t="str">
        <f aca="false">IFERROR(VALUE(SUBSTITUTE(E5804,".",",")),E5804)</f>
        <v>No Ct</v>
      </c>
      <c r="L5804" s="61" t="str">
        <f aca="false">IF(J5804="PosK",SUMIFS(K:K,J:J,"PosK",H:H,H5804),"")</f>
        <v/>
      </c>
      <c r="M5804" s="61" t="str">
        <f aca="false">IF(J5804="PosK",SUMIFS(K:K,J:J,"NegK",H:H,H5804),"")</f>
        <v/>
      </c>
      <c r="N5804" s="61" t="str">
        <f aca="false">IF(J5804="PosK",SUMIFS(K:K,J:J,"eDNA",H:H,H5804),"")</f>
        <v/>
      </c>
      <c r="Q5804" s="62"/>
    </row>
    <row r="5805" customFormat="false" ht="14.25" hidden="false" customHeight="false" outlineLevel="0" collapsed="false">
      <c r="A5805" s="0" t="s">
        <v>890</v>
      </c>
      <c r="B5805" s="52" t="s">
        <v>1004</v>
      </c>
      <c r="C5805" s="52" t="s">
        <v>751</v>
      </c>
      <c r="D5805" s="53" t="n">
        <v>0.1</v>
      </c>
      <c r="E5805" s="53" t="s">
        <v>748</v>
      </c>
      <c r="F5805" s="0" t="s">
        <v>1408</v>
      </c>
      <c r="G5805" s="0" t="str">
        <f aca="false">LEFT(B5805,2)</f>
        <v>19</v>
      </c>
      <c r="H5805" s="0" t="str">
        <f aca="false">I5805&amp;"_"&amp;G5805&amp;"_"&amp;F5805</f>
        <v>LilleVandsalamander_19_20190123_DL2018110_HorsensGym_koersel1</v>
      </c>
      <c r="I5805" s="61" t="str">
        <f aca="false">MID(RIGHT(B5805,LEN(B5805)-3),1,FIND("_",RIGHT(B5805,LEN(B5805)-3))-1)</f>
        <v>LilleVandsalamander</v>
      </c>
      <c r="J5805" s="61" t="str">
        <f aca="false">TRIM(SUBSTITUTE(RIGHT(B5805,FIND(I5805,B5805)+1),"_",""))</f>
        <v>eDNA</v>
      </c>
      <c r="K5805" s="0" t="str">
        <f aca="false">IFERROR(VALUE(SUBSTITUTE(E5805,".",",")),E5805)</f>
        <v>No Ct</v>
      </c>
      <c r="L5805" s="61" t="str">
        <f aca="false">IF(J5805="PosK",SUMIFS(K:K,J:J,"PosK",H:H,H5805),"")</f>
        <v/>
      </c>
      <c r="M5805" s="61" t="str">
        <f aca="false">IF(J5805="PosK",SUMIFS(K:K,J:J,"NegK",H:H,H5805),"")</f>
        <v/>
      </c>
      <c r="N5805" s="61" t="str">
        <f aca="false">IF(J5805="PosK",SUMIFS(K:K,J:J,"eDNA",H:H,H5805),"")</f>
        <v/>
      </c>
      <c r="P5805" s="62"/>
      <c r="T5805" s="63"/>
      <c r="W5805" s="64"/>
    </row>
    <row r="5806" customFormat="false" ht="14.25" hidden="false" customHeight="false" outlineLevel="0" collapsed="false">
      <c r="A5806" s="0" t="s">
        <v>891</v>
      </c>
      <c r="B5806" s="52" t="s">
        <v>1218</v>
      </c>
      <c r="C5806" s="52" t="s">
        <v>743</v>
      </c>
      <c r="D5806" s="53" t="n">
        <v>0.1</v>
      </c>
      <c r="E5806" s="53" t="n">
        <v>32.56</v>
      </c>
      <c r="F5806" s="0" t="s">
        <v>1408</v>
      </c>
      <c r="G5806" s="0" t="str">
        <f aca="false">LEFT(B5806,2)</f>
        <v>20</v>
      </c>
      <c r="H5806" s="0" t="str">
        <f aca="false">I5806&amp;"_"&amp;G5806&amp;"_"&amp;F5806</f>
        <v>Skalle_20_20190123_DL2018110_HorsensGym_koersel1</v>
      </c>
      <c r="I5806" s="61" t="str">
        <f aca="false">MID(RIGHT(B5806,LEN(B5806)-3),1,FIND("_",RIGHT(B5806,LEN(B5806)-3))-1)</f>
        <v>Skalle</v>
      </c>
      <c r="J5806" s="61" t="str">
        <f aca="false">TRIM(SUBSTITUTE(RIGHT(B5806,FIND(I5806,B5806)+1),"_",""))</f>
        <v>PosK</v>
      </c>
      <c r="K5806" s="0" t="n">
        <f aca="false">IFERROR(VALUE(SUBSTITUTE(E5806,".",",")),E5806)</f>
        <v>32.56</v>
      </c>
      <c r="L5806" s="61" t="n">
        <f aca="false">IF(J5806="PosK",SUMIFS(K:K,J:J,"PosK",H:H,H5806),"")</f>
        <v>32.56</v>
      </c>
      <c r="M5806" s="61" t="n">
        <f aca="false">IF(J5806="PosK",SUMIFS(K:K,J:J,"NegK",H:H,H5806),"")</f>
        <v>0</v>
      </c>
      <c r="N5806" s="61" t="n">
        <f aca="false">IF(J5806="PosK",SUMIFS(K:K,J:J,"eDNA",H:H,H5806),"")</f>
        <v>39.28</v>
      </c>
      <c r="P5806" s="62" t="n">
        <f aca="false">IF(K5808="No Ct",0,K5808)</f>
        <v>0</v>
      </c>
      <c r="Q5806" s="62" t="n">
        <f aca="false">IF(K5809="No Ct",0,K5809)</f>
        <v>39.28</v>
      </c>
      <c r="R5806" s="0" t="str">
        <f aca="false">IF(AND(L5806&gt;0,M5806=0),"Valid","Invalid")</f>
        <v>Valid</v>
      </c>
      <c r="S5806" s="0" t="str">
        <f aca="false">IF(OR(P5806&gt;1,Q5806&gt;1),"Present","Absent")</f>
        <v>Present</v>
      </c>
      <c r="T5806" s="63" t="str">
        <f aca="false">IF(OR(AND(P5806&gt;1,P5806&lt;41),AND(Q5806&gt;1,Q5806&lt;41)),"Ct&lt;41","Ct&gt;41")</f>
        <v>Ct&lt;41</v>
      </c>
      <c r="U5806" s="0" t="str">
        <f aca="false">I5806</f>
        <v>Skalle</v>
      </c>
      <c r="V5806" s="0" t="str">
        <f aca="false">MID(F5806,10,9)</f>
        <v>DL2018110</v>
      </c>
      <c r="W5806" s="64" t="str">
        <f aca="false">V5806&amp;"_"&amp;U5806&amp;"_"&amp;R5806&amp;"_"&amp;S5806&amp;"_"&amp;T5806</f>
        <v>DL2018110_Skalle_Valid_Present_Ct&lt;41</v>
      </c>
    </row>
    <row r="5807" customFormat="false" ht="14.25" hidden="false" customHeight="false" outlineLevel="0" collapsed="false">
      <c r="A5807" s="0" t="s">
        <v>893</v>
      </c>
      <c r="B5807" s="52" t="s">
        <v>1219</v>
      </c>
      <c r="C5807" s="52" t="s">
        <v>747</v>
      </c>
      <c r="D5807" s="53" t="n">
        <v>0.1</v>
      </c>
      <c r="E5807" s="53" t="s">
        <v>748</v>
      </c>
      <c r="F5807" s="0" t="s">
        <v>1408</v>
      </c>
      <c r="G5807" s="0" t="str">
        <f aca="false">LEFT(B5807,2)</f>
        <v>20</v>
      </c>
      <c r="H5807" s="0" t="str">
        <f aca="false">I5807&amp;"_"&amp;G5807&amp;"_"&amp;F5807</f>
        <v>Skalle_20_20190123_DL2018110_HorsensGym_koersel1</v>
      </c>
      <c r="I5807" s="61" t="str">
        <f aca="false">MID(RIGHT(B5807,LEN(B5807)-3),1,FIND("_",RIGHT(B5807,LEN(B5807)-3))-1)</f>
        <v>Skalle</v>
      </c>
      <c r="J5807" s="61" t="str">
        <f aca="false">TRIM(SUBSTITUTE(RIGHT(B5807,FIND(I5807,B5807)+1),"_",""))</f>
        <v>NegK</v>
      </c>
      <c r="K5807" s="0" t="str">
        <f aca="false">IFERROR(VALUE(SUBSTITUTE(E5807,".",",")),E5807)</f>
        <v>No Ct</v>
      </c>
      <c r="L5807" s="61" t="str">
        <f aca="false">IF(J5807="PosK",SUMIFS(K:K,J:J,"PosK",H:H,H5807),"")</f>
        <v/>
      </c>
      <c r="M5807" s="61" t="str">
        <f aca="false">IF(J5807="PosK",SUMIFS(K:K,J:J,"NegK",H:H,H5807),"")</f>
        <v/>
      </c>
      <c r="N5807" s="61" t="str">
        <f aca="false">IF(J5807="PosK",SUMIFS(K:K,J:J,"eDNA",H:H,H5807),"")</f>
        <v/>
      </c>
    </row>
    <row r="5808" customFormat="false" ht="14.25" hidden="false" customHeight="false" outlineLevel="0" collapsed="false">
      <c r="A5808" s="0" t="s">
        <v>895</v>
      </c>
      <c r="B5808" s="52" t="s">
        <v>1220</v>
      </c>
      <c r="C5808" s="52" t="s">
        <v>751</v>
      </c>
      <c r="D5808" s="53" t="n">
        <v>0.1</v>
      </c>
      <c r="E5808" s="53" t="s">
        <v>748</v>
      </c>
      <c r="F5808" s="0" t="s">
        <v>1408</v>
      </c>
      <c r="G5808" s="0" t="str">
        <f aca="false">LEFT(B5808,2)</f>
        <v>20</v>
      </c>
      <c r="H5808" s="0" t="str">
        <f aca="false">I5808&amp;"_"&amp;G5808&amp;"_"&amp;F5808</f>
        <v>Skalle_20_20190123_DL2018110_HorsensGym_koersel1</v>
      </c>
      <c r="I5808" s="61" t="str">
        <f aca="false">MID(RIGHT(B5808,LEN(B5808)-3),1,FIND("_",RIGHT(B5808,LEN(B5808)-3))-1)</f>
        <v>Skalle</v>
      </c>
      <c r="J5808" s="61" t="str">
        <f aca="false">TRIM(SUBSTITUTE(RIGHT(B5808,FIND(I5808,B5808)+1),"_",""))</f>
        <v>eDNA</v>
      </c>
      <c r="K5808" s="0" t="str">
        <f aca="false">IFERROR(VALUE(SUBSTITUTE(E5808,".",",")),E5808)</f>
        <v>No Ct</v>
      </c>
      <c r="L5808" s="61" t="str">
        <f aca="false">IF(J5808="PosK",SUMIFS(K:K,J:J,"PosK",H:H,H5808),"")</f>
        <v/>
      </c>
      <c r="M5808" s="61" t="str">
        <f aca="false">IF(J5808="PosK",SUMIFS(K:K,J:J,"NegK",H:H,H5808),"")</f>
        <v/>
      </c>
      <c r="N5808" s="61" t="str">
        <f aca="false">IF(J5808="PosK",SUMIFS(K:K,J:J,"eDNA",H:H,H5808),"")</f>
        <v/>
      </c>
      <c r="Q5808" s="62"/>
    </row>
    <row r="5809" customFormat="false" ht="14.25" hidden="false" customHeight="false" outlineLevel="0" collapsed="false">
      <c r="A5809" s="0" t="s">
        <v>897</v>
      </c>
      <c r="B5809" s="52" t="s">
        <v>1220</v>
      </c>
      <c r="C5809" s="52" t="s">
        <v>751</v>
      </c>
      <c r="D5809" s="53" t="n">
        <v>0.1</v>
      </c>
      <c r="E5809" s="53" t="n">
        <v>39.28</v>
      </c>
      <c r="F5809" s="0" t="s">
        <v>1408</v>
      </c>
      <c r="G5809" s="0" t="str">
        <f aca="false">LEFT(B5809,2)</f>
        <v>20</v>
      </c>
      <c r="H5809" s="0" t="str">
        <f aca="false">I5809&amp;"_"&amp;G5809&amp;"_"&amp;F5809</f>
        <v>Skalle_20_20190123_DL2018110_HorsensGym_koersel1</v>
      </c>
      <c r="I5809" s="61" t="str">
        <f aca="false">MID(RIGHT(B5809,LEN(B5809)-3),1,FIND("_",RIGHT(B5809,LEN(B5809)-3))-1)</f>
        <v>Skalle</v>
      </c>
      <c r="J5809" s="61" t="str">
        <f aca="false">TRIM(SUBSTITUTE(RIGHT(B5809,FIND(I5809,B5809)+1),"_",""))</f>
        <v>eDNA</v>
      </c>
      <c r="K5809" s="0" t="n">
        <f aca="false">IFERROR(VALUE(SUBSTITUTE(E5809,".",",")),E5809)</f>
        <v>39.28</v>
      </c>
      <c r="L5809" s="61" t="str">
        <f aca="false">IF(J5809="PosK",SUMIFS(K:K,J:J,"PosK",H:H,H5809),"")</f>
        <v/>
      </c>
      <c r="M5809" s="61" t="str">
        <f aca="false">IF(J5809="PosK",SUMIFS(K:K,J:J,"NegK",H:H,H5809),"")</f>
        <v/>
      </c>
      <c r="N5809" s="61" t="str">
        <f aca="false">IF(J5809="PosK",SUMIFS(K:K,J:J,"eDNA",H:H,H5809),"")</f>
        <v/>
      </c>
      <c r="P5809" s="62"/>
      <c r="T5809" s="63"/>
      <c r="W5809" s="64"/>
    </row>
    <row r="5810" customFormat="false" ht="14.25" hidden="false" customHeight="false" outlineLevel="0" collapsed="false">
      <c r="A5810" s="0" t="s">
        <v>898</v>
      </c>
      <c r="B5810" s="52" t="s">
        <v>1008</v>
      </c>
      <c r="C5810" s="52" t="s">
        <v>743</v>
      </c>
      <c r="D5810" s="53" t="n">
        <v>0.1</v>
      </c>
      <c r="E5810" s="53" t="n">
        <v>29.13</v>
      </c>
      <c r="F5810" s="0" t="s">
        <v>1408</v>
      </c>
      <c r="G5810" s="0" t="str">
        <f aca="false">LEFT(B5810,2)</f>
        <v>21</v>
      </c>
      <c r="H5810" s="0" t="str">
        <f aca="false">I5810&amp;"_"&amp;G5810&amp;"_"&amp;F5810</f>
        <v>Skalle_21_20190123_DL2018110_HorsensGym_koersel1</v>
      </c>
      <c r="I5810" s="61" t="str">
        <f aca="false">MID(RIGHT(B5810,LEN(B5810)-3),1,FIND("_",RIGHT(B5810,LEN(B5810)-3))-1)</f>
        <v>Skalle</v>
      </c>
      <c r="J5810" s="61" t="str">
        <f aca="false">TRIM(SUBSTITUTE(RIGHT(B5810,FIND(I5810,B5810)+1),"_",""))</f>
        <v>PosK</v>
      </c>
      <c r="K5810" s="0" t="n">
        <f aca="false">IFERROR(VALUE(SUBSTITUTE(E5810,".",",")),E5810)</f>
        <v>29.13</v>
      </c>
      <c r="L5810" s="61" t="n">
        <f aca="false">IF(J5810="PosK",SUMIFS(K:K,J:J,"PosK",H:H,H5810),"")</f>
        <v>29.13</v>
      </c>
      <c r="M5810" s="61" t="n">
        <f aca="false">IF(J5810="PosK",SUMIFS(K:K,J:J,"NegK",H:H,H5810),"")</f>
        <v>0</v>
      </c>
      <c r="N5810" s="61" t="n">
        <f aca="false">IF(J5810="PosK",SUMIFS(K:K,J:J,"eDNA",H:H,H5810),"")</f>
        <v>0</v>
      </c>
      <c r="P5810" s="62" t="n">
        <f aca="false">IF(K5812="No Ct",0,K5812)</f>
        <v>0</v>
      </c>
      <c r="Q5810" s="62" t="n">
        <f aca="false">IF(K5813="No Ct",0,K5813)</f>
        <v>0</v>
      </c>
      <c r="R5810" s="0" t="str">
        <f aca="false">IF(AND(L5810&gt;0,M5810=0),"Valid","Invalid")</f>
        <v>Valid</v>
      </c>
      <c r="S5810" s="0" t="str">
        <f aca="false">IF(OR(P5810&gt;1,Q5810&gt;1),"Present","Absent")</f>
        <v>Absent</v>
      </c>
      <c r="T5810" s="63" t="str">
        <f aca="false">IF(OR(AND(P5810&gt;1,P5810&lt;41),AND(Q5810&gt;1,Q5810&lt;41)),"Ct&lt;41","Ct&gt;41")</f>
        <v>Ct&gt;41</v>
      </c>
      <c r="U5810" s="0" t="str">
        <f aca="false">I5810</f>
        <v>Skalle</v>
      </c>
      <c r="V5810" s="0" t="str">
        <f aca="false">MID(F5810,10,9)</f>
        <v>DL2018110</v>
      </c>
      <c r="W5810" s="64" t="str">
        <f aca="false">V5810&amp;"_"&amp;U5810&amp;"_"&amp;R5810&amp;"_"&amp;S5810&amp;"_"&amp;T5810</f>
        <v>DL2018110_Skalle_Valid_Absent_Ct&gt;41</v>
      </c>
    </row>
    <row r="5811" customFormat="false" ht="14.25" hidden="false" customHeight="false" outlineLevel="0" collapsed="false">
      <c r="A5811" s="0" t="s">
        <v>900</v>
      </c>
      <c r="B5811" s="52" t="s">
        <v>1009</v>
      </c>
      <c r="C5811" s="52" t="s">
        <v>747</v>
      </c>
      <c r="D5811" s="53" t="n">
        <v>0.1</v>
      </c>
      <c r="E5811" s="53" t="s">
        <v>748</v>
      </c>
      <c r="F5811" s="0" t="s">
        <v>1408</v>
      </c>
      <c r="G5811" s="0" t="str">
        <f aca="false">LEFT(B5811,2)</f>
        <v>21</v>
      </c>
      <c r="H5811" s="0" t="str">
        <f aca="false">I5811&amp;"_"&amp;G5811&amp;"_"&amp;F5811</f>
        <v>Skalle_21_20190123_DL2018110_HorsensGym_koersel1</v>
      </c>
      <c r="I5811" s="61" t="str">
        <f aca="false">MID(RIGHT(B5811,LEN(B5811)-3),1,FIND("_",RIGHT(B5811,LEN(B5811)-3))-1)</f>
        <v>Skalle</v>
      </c>
      <c r="J5811" s="61" t="str">
        <f aca="false">TRIM(SUBSTITUTE(RIGHT(B5811,FIND(I5811,B5811)+1),"_",""))</f>
        <v>NegK</v>
      </c>
      <c r="K5811" s="0" t="str">
        <f aca="false">IFERROR(VALUE(SUBSTITUTE(E5811,".",",")),E5811)</f>
        <v>No Ct</v>
      </c>
      <c r="L5811" s="61" t="str">
        <f aca="false">IF(J5811="PosK",SUMIFS(K:K,J:J,"PosK",H:H,H5811),"")</f>
        <v/>
      </c>
      <c r="M5811" s="61" t="str">
        <f aca="false">IF(J5811="PosK",SUMIFS(K:K,J:J,"NegK",H:H,H5811),"")</f>
        <v/>
      </c>
      <c r="N5811" s="61" t="str">
        <f aca="false">IF(J5811="PosK",SUMIFS(K:K,J:J,"eDNA",H:H,H5811),"")</f>
        <v/>
      </c>
    </row>
    <row r="5812" customFormat="false" ht="14.25" hidden="false" customHeight="false" outlineLevel="0" collapsed="false">
      <c r="A5812" s="0" t="s">
        <v>902</v>
      </c>
      <c r="B5812" s="52" t="s">
        <v>1010</v>
      </c>
      <c r="C5812" s="52" t="s">
        <v>751</v>
      </c>
      <c r="D5812" s="53" t="n">
        <v>0.1</v>
      </c>
      <c r="E5812" s="53" t="s">
        <v>748</v>
      </c>
      <c r="F5812" s="0" t="s">
        <v>1408</v>
      </c>
      <c r="G5812" s="0" t="str">
        <f aca="false">LEFT(B5812,2)</f>
        <v>21</v>
      </c>
      <c r="H5812" s="0" t="str">
        <f aca="false">I5812&amp;"_"&amp;G5812&amp;"_"&amp;F5812</f>
        <v>Skalle_21_20190123_DL2018110_HorsensGym_koersel1</v>
      </c>
      <c r="I5812" s="61" t="str">
        <f aca="false">MID(RIGHT(B5812,LEN(B5812)-3),1,FIND("_",RIGHT(B5812,LEN(B5812)-3))-1)</f>
        <v>Skalle</v>
      </c>
      <c r="J5812" s="61" t="str">
        <f aca="false">TRIM(SUBSTITUTE(RIGHT(B5812,FIND(I5812,B5812)+1),"_",""))</f>
        <v>eDNA</v>
      </c>
      <c r="K5812" s="0" t="str">
        <f aca="false">IFERROR(VALUE(SUBSTITUTE(E5812,".",",")),E5812)</f>
        <v>No Ct</v>
      </c>
      <c r="L5812" s="61" t="str">
        <f aca="false">IF(J5812="PosK",SUMIFS(K:K,J:J,"PosK",H:H,H5812),"")</f>
        <v/>
      </c>
      <c r="M5812" s="61" t="str">
        <f aca="false">IF(J5812="PosK",SUMIFS(K:K,J:J,"NegK",H:H,H5812),"")</f>
        <v/>
      </c>
      <c r="N5812" s="61" t="str">
        <f aca="false">IF(J5812="PosK",SUMIFS(K:K,J:J,"eDNA",H:H,H5812),"")</f>
        <v/>
      </c>
      <c r="Q5812" s="62"/>
    </row>
    <row r="5813" customFormat="false" ht="14.25" hidden="false" customHeight="false" outlineLevel="0" collapsed="false">
      <c r="A5813" s="0" t="s">
        <v>904</v>
      </c>
      <c r="B5813" s="52" t="s">
        <v>1010</v>
      </c>
      <c r="C5813" s="52" t="s">
        <v>751</v>
      </c>
      <c r="D5813" s="53" t="n">
        <v>0.1</v>
      </c>
      <c r="E5813" s="53" t="s">
        <v>748</v>
      </c>
      <c r="F5813" s="0" t="s">
        <v>1408</v>
      </c>
      <c r="G5813" s="0" t="str">
        <f aca="false">LEFT(B5813,2)</f>
        <v>21</v>
      </c>
      <c r="H5813" s="0" t="str">
        <f aca="false">I5813&amp;"_"&amp;G5813&amp;"_"&amp;F5813</f>
        <v>Skalle_21_20190123_DL2018110_HorsensGym_koersel1</v>
      </c>
      <c r="I5813" s="61" t="str">
        <f aca="false">MID(RIGHT(B5813,LEN(B5813)-3),1,FIND("_",RIGHT(B5813,LEN(B5813)-3))-1)</f>
        <v>Skalle</v>
      </c>
      <c r="J5813" s="61" t="str">
        <f aca="false">TRIM(SUBSTITUTE(RIGHT(B5813,FIND(I5813,B5813)+1),"_",""))</f>
        <v>eDNA</v>
      </c>
      <c r="K5813" s="0" t="str">
        <f aca="false">IFERROR(VALUE(SUBSTITUTE(E5813,".",",")),E5813)</f>
        <v>No Ct</v>
      </c>
      <c r="L5813" s="61" t="str">
        <f aca="false">IF(J5813="PosK",SUMIFS(K:K,J:J,"PosK",H:H,H5813),"")</f>
        <v/>
      </c>
      <c r="M5813" s="61" t="str">
        <f aca="false">IF(J5813="PosK",SUMIFS(K:K,J:J,"NegK",H:H,H5813),"")</f>
        <v/>
      </c>
      <c r="N5813" s="61" t="str">
        <f aca="false">IF(J5813="PosK",SUMIFS(K:K,J:J,"eDNA",H:H,H5813),"")</f>
        <v/>
      </c>
      <c r="P5813" s="62"/>
      <c r="T5813" s="63"/>
      <c r="W5813" s="64"/>
    </row>
    <row r="5814" customFormat="false" ht="14.25" hidden="false" customHeight="false" outlineLevel="0" collapsed="false">
      <c r="A5814" s="0" t="s">
        <v>905</v>
      </c>
      <c r="B5814" s="52" t="s">
        <v>1221</v>
      </c>
      <c r="C5814" s="52" t="s">
        <v>743</v>
      </c>
      <c r="D5814" s="53" t="n">
        <v>0.1</v>
      </c>
      <c r="E5814" s="53" t="n">
        <v>25.22</v>
      </c>
      <c r="F5814" s="0" t="s">
        <v>1408</v>
      </c>
      <c r="G5814" s="0" t="str">
        <f aca="false">LEFT(B5814,2)</f>
        <v>22</v>
      </c>
      <c r="H5814" s="0" t="str">
        <f aca="false">I5814&amp;"_"&amp;G5814&amp;"_"&amp;F5814</f>
        <v>Karusse_22_20190123_DL2018110_HorsensGym_koersel1</v>
      </c>
      <c r="I5814" s="61" t="str">
        <f aca="false">MID(RIGHT(B5814,LEN(B5814)-3),1,FIND("_",RIGHT(B5814,LEN(B5814)-3))-1)</f>
        <v>Karusse</v>
      </c>
      <c r="J5814" s="61" t="str">
        <f aca="false">TRIM(SUBSTITUTE(RIGHT(B5814,FIND(I5814,B5814)+1),"_",""))</f>
        <v>PosK</v>
      </c>
      <c r="K5814" s="0" t="n">
        <f aca="false">IFERROR(VALUE(SUBSTITUTE(E5814,".",",")),E5814)</f>
        <v>25.22</v>
      </c>
      <c r="L5814" s="61" t="n">
        <f aca="false">IF(J5814="PosK",SUMIFS(K:K,J:J,"PosK",H:H,H5814),"")</f>
        <v>25.22</v>
      </c>
      <c r="M5814" s="61" t="n">
        <f aca="false">IF(J5814="PosK",SUMIFS(K:K,J:J,"NegK",H:H,H5814),"")</f>
        <v>0</v>
      </c>
      <c r="N5814" s="61" t="n">
        <f aca="false">IF(J5814="PosK",SUMIFS(K:K,J:J,"eDNA",H:H,H5814),"")</f>
        <v>0</v>
      </c>
      <c r="P5814" s="62" t="n">
        <f aca="false">IF(K5816="No Ct",0,K5816)</f>
        <v>0</v>
      </c>
      <c r="Q5814" s="62" t="n">
        <f aca="false">IF(K5817="No Ct",0,K5817)</f>
        <v>0</v>
      </c>
      <c r="R5814" s="0" t="str">
        <f aca="false">IF(AND(L5814&gt;0,M5814=0),"Valid","Invalid")</f>
        <v>Valid</v>
      </c>
      <c r="S5814" s="0" t="str">
        <f aca="false">IF(OR(P5814&gt;1,Q5814&gt;1),"Present","Absent")</f>
        <v>Absent</v>
      </c>
      <c r="T5814" s="63" t="str">
        <f aca="false">IF(OR(AND(P5814&gt;1,P5814&lt;41),AND(Q5814&gt;1,Q5814&lt;41)),"Ct&lt;41","Ct&gt;41")</f>
        <v>Ct&gt;41</v>
      </c>
      <c r="U5814" s="0" t="str">
        <f aca="false">I5814</f>
        <v>Karusse</v>
      </c>
      <c r="V5814" s="0" t="str">
        <f aca="false">MID(F5814,10,9)</f>
        <v>DL2018110</v>
      </c>
      <c r="W5814" s="64" t="str">
        <f aca="false">V5814&amp;"_"&amp;U5814&amp;"_"&amp;R5814&amp;"_"&amp;S5814&amp;"_"&amp;T5814</f>
        <v>DL2018110_Karusse_Valid_Absent_Ct&gt;41</v>
      </c>
    </row>
    <row r="5815" customFormat="false" ht="14.25" hidden="false" customHeight="false" outlineLevel="0" collapsed="false">
      <c r="A5815" s="0" t="s">
        <v>907</v>
      </c>
      <c r="B5815" s="52" t="s">
        <v>1222</v>
      </c>
      <c r="C5815" s="52" t="s">
        <v>747</v>
      </c>
      <c r="D5815" s="53" t="n">
        <v>0.1</v>
      </c>
      <c r="E5815" s="53" t="s">
        <v>748</v>
      </c>
      <c r="F5815" s="0" t="s">
        <v>1408</v>
      </c>
      <c r="G5815" s="0" t="str">
        <f aca="false">LEFT(B5815,2)</f>
        <v>22</v>
      </c>
      <c r="H5815" s="0" t="str">
        <f aca="false">I5815&amp;"_"&amp;G5815&amp;"_"&amp;F5815</f>
        <v>Karusse_22_20190123_DL2018110_HorsensGym_koersel1</v>
      </c>
      <c r="I5815" s="61" t="str">
        <f aca="false">MID(RIGHT(B5815,LEN(B5815)-3),1,FIND("_",RIGHT(B5815,LEN(B5815)-3))-1)</f>
        <v>Karusse</v>
      </c>
      <c r="J5815" s="61" t="str">
        <f aca="false">TRIM(SUBSTITUTE(RIGHT(B5815,FIND(I5815,B5815)+1),"_",""))</f>
        <v>NegK</v>
      </c>
      <c r="K5815" s="0" t="str">
        <f aca="false">IFERROR(VALUE(SUBSTITUTE(E5815,".",",")),E5815)</f>
        <v>No Ct</v>
      </c>
      <c r="L5815" s="61" t="str">
        <f aca="false">IF(J5815="PosK",SUMIFS(K:K,J:J,"PosK",H:H,H5815),"")</f>
        <v/>
      </c>
      <c r="M5815" s="61" t="str">
        <f aca="false">IF(J5815="PosK",SUMIFS(K:K,J:J,"NegK",H:H,H5815),"")</f>
        <v/>
      </c>
      <c r="N5815" s="61" t="str">
        <f aca="false">IF(J5815="PosK",SUMIFS(K:K,J:J,"eDNA",H:H,H5815),"")</f>
        <v/>
      </c>
    </row>
    <row r="5816" customFormat="false" ht="14.25" hidden="false" customHeight="false" outlineLevel="0" collapsed="false">
      <c r="A5816" s="0" t="s">
        <v>909</v>
      </c>
      <c r="B5816" s="52" t="s">
        <v>1223</v>
      </c>
      <c r="C5816" s="52" t="s">
        <v>751</v>
      </c>
      <c r="D5816" s="53" t="n">
        <v>0.1</v>
      </c>
      <c r="E5816" s="53" t="s">
        <v>748</v>
      </c>
      <c r="F5816" s="0" t="s">
        <v>1408</v>
      </c>
      <c r="G5816" s="0" t="str">
        <f aca="false">LEFT(B5816,2)</f>
        <v>22</v>
      </c>
      <c r="H5816" s="0" t="str">
        <f aca="false">I5816&amp;"_"&amp;G5816&amp;"_"&amp;F5816</f>
        <v>Karusse_22_20190123_DL2018110_HorsensGym_koersel1</v>
      </c>
      <c r="I5816" s="61" t="str">
        <f aca="false">MID(RIGHT(B5816,LEN(B5816)-3),1,FIND("_",RIGHT(B5816,LEN(B5816)-3))-1)</f>
        <v>Karusse</v>
      </c>
      <c r="J5816" s="61" t="str">
        <f aca="false">TRIM(SUBSTITUTE(RIGHT(B5816,FIND(I5816,B5816)+1),"_",""))</f>
        <v>eDNA</v>
      </c>
      <c r="K5816" s="0" t="str">
        <f aca="false">IFERROR(VALUE(SUBSTITUTE(E5816,".",",")),E5816)</f>
        <v>No Ct</v>
      </c>
      <c r="L5816" s="61" t="str">
        <f aca="false">IF(J5816="PosK",SUMIFS(K:K,J:J,"PosK",H:H,H5816),"")</f>
        <v/>
      </c>
      <c r="M5816" s="61" t="str">
        <f aca="false">IF(J5816="PosK",SUMIFS(K:K,J:J,"NegK",H:H,H5816),"")</f>
        <v/>
      </c>
      <c r="N5816" s="61" t="str">
        <f aca="false">IF(J5816="PosK",SUMIFS(K:K,J:J,"eDNA",H:H,H5816),"")</f>
        <v/>
      </c>
      <c r="Q5816" s="62"/>
    </row>
    <row r="5817" customFormat="false" ht="14.25" hidden="false" customHeight="false" outlineLevel="0" collapsed="false">
      <c r="A5817" s="0" t="s">
        <v>911</v>
      </c>
      <c r="B5817" s="52" t="s">
        <v>1223</v>
      </c>
      <c r="C5817" s="52" t="s">
        <v>751</v>
      </c>
      <c r="D5817" s="53" t="n">
        <v>0.1</v>
      </c>
      <c r="E5817" s="53" t="s">
        <v>748</v>
      </c>
      <c r="F5817" s="0" t="s">
        <v>1408</v>
      </c>
      <c r="G5817" s="0" t="str">
        <f aca="false">LEFT(B5817,2)</f>
        <v>22</v>
      </c>
      <c r="H5817" s="0" t="str">
        <f aca="false">I5817&amp;"_"&amp;G5817&amp;"_"&amp;F5817</f>
        <v>Karusse_22_20190123_DL2018110_HorsensGym_koersel1</v>
      </c>
      <c r="I5817" s="61" t="str">
        <f aca="false">MID(RIGHT(B5817,LEN(B5817)-3),1,FIND("_",RIGHT(B5817,LEN(B5817)-3))-1)</f>
        <v>Karusse</v>
      </c>
      <c r="J5817" s="61" t="str">
        <f aca="false">TRIM(SUBSTITUTE(RIGHT(B5817,FIND(I5817,B5817)+1),"_",""))</f>
        <v>eDNA</v>
      </c>
      <c r="K5817" s="0" t="str">
        <f aca="false">IFERROR(VALUE(SUBSTITUTE(E5817,".",",")),E5817)</f>
        <v>No Ct</v>
      </c>
      <c r="L5817" s="61" t="str">
        <f aca="false">IF(J5817="PosK",SUMIFS(K:K,J:J,"PosK",H:H,H5817),"")</f>
        <v/>
      </c>
      <c r="M5817" s="61" t="str">
        <f aca="false">IF(J5817="PosK",SUMIFS(K:K,J:J,"NegK",H:H,H5817),"")</f>
        <v/>
      </c>
      <c r="N5817" s="61" t="str">
        <f aca="false">IF(J5817="PosK",SUMIFS(K:K,J:J,"eDNA",H:H,H5817),"")</f>
        <v/>
      </c>
      <c r="P5817" s="62"/>
      <c r="T5817" s="63"/>
      <c r="W5817" s="64"/>
    </row>
    <row r="5818" customFormat="false" ht="14.25" hidden="false" customHeight="false" outlineLevel="0" collapsed="false">
      <c r="A5818" s="0" t="s">
        <v>912</v>
      </c>
      <c r="B5818" s="52" t="s">
        <v>1014</v>
      </c>
      <c r="C5818" s="52" t="s">
        <v>743</v>
      </c>
      <c r="D5818" s="53" t="n">
        <v>0.1</v>
      </c>
      <c r="E5818" s="53" t="n">
        <v>30.51</v>
      </c>
      <c r="F5818" s="0" t="s">
        <v>1408</v>
      </c>
      <c r="G5818" s="0" t="str">
        <f aca="false">LEFT(B5818,2)</f>
        <v>23</v>
      </c>
      <c r="H5818" s="0" t="str">
        <f aca="false">I5818&amp;"_"&amp;G5818&amp;"_"&amp;F5818</f>
        <v>Karusse_23_20190123_DL2018110_HorsensGym_koersel1</v>
      </c>
      <c r="I5818" s="61" t="str">
        <f aca="false">MID(RIGHT(B5818,LEN(B5818)-3),1,FIND("_",RIGHT(B5818,LEN(B5818)-3))-1)</f>
        <v>Karusse</v>
      </c>
      <c r="J5818" s="61" t="str">
        <f aca="false">TRIM(SUBSTITUTE(RIGHT(B5818,FIND(I5818,B5818)+1),"_",""))</f>
        <v>PosK</v>
      </c>
      <c r="K5818" s="0" t="n">
        <f aca="false">IFERROR(VALUE(SUBSTITUTE(E5818,".",",")),E5818)</f>
        <v>30.51</v>
      </c>
      <c r="L5818" s="61" t="n">
        <f aca="false">IF(J5818="PosK",SUMIFS(K:K,J:J,"PosK",H:H,H5818),"")</f>
        <v>30.51</v>
      </c>
      <c r="M5818" s="61" t="n">
        <f aca="false">IF(J5818="PosK",SUMIFS(K:K,J:J,"NegK",H:H,H5818),"")</f>
        <v>0</v>
      </c>
      <c r="N5818" s="61" t="n">
        <f aca="false">IF(J5818="PosK",SUMIFS(K:K,J:J,"eDNA",H:H,H5818),"")</f>
        <v>78.07</v>
      </c>
      <c r="P5818" s="62" t="n">
        <f aca="false">IF(K5820="No Ct",0,K5820)</f>
        <v>38.5</v>
      </c>
      <c r="Q5818" s="62" t="n">
        <f aca="false">IF(K5821="No Ct",0,K5821)</f>
        <v>39.57</v>
      </c>
      <c r="R5818" s="0" t="str">
        <f aca="false">IF(AND(L5818&gt;0,M5818=0),"Valid","Invalid")</f>
        <v>Valid</v>
      </c>
      <c r="S5818" s="0" t="str">
        <f aca="false">IF(OR(P5818&gt;1,Q5818&gt;1),"Present","Absent")</f>
        <v>Present</v>
      </c>
      <c r="T5818" s="63" t="str">
        <f aca="false">IF(OR(AND(P5818&gt;1,P5818&lt;41),AND(Q5818&gt;1,Q5818&lt;41)),"Ct&lt;41","Ct&gt;41")</f>
        <v>Ct&lt;41</v>
      </c>
      <c r="U5818" s="0" t="str">
        <f aca="false">I5818</f>
        <v>Karusse</v>
      </c>
      <c r="V5818" s="0" t="str">
        <f aca="false">MID(F5818,10,9)</f>
        <v>DL2018110</v>
      </c>
      <c r="W5818" s="64" t="str">
        <f aca="false">V5818&amp;"_"&amp;U5818&amp;"_"&amp;R5818&amp;"_"&amp;S5818&amp;"_"&amp;T5818</f>
        <v>DL2018110_Karusse_Valid_Present_Ct&lt;41</v>
      </c>
    </row>
    <row r="5819" customFormat="false" ht="14.25" hidden="false" customHeight="false" outlineLevel="0" collapsed="false">
      <c r="A5819" s="0" t="s">
        <v>914</v>
      </c>
      <c r="B5819" s="52" t="s">
        <v>1015</v>
      </c>
      <c r="C5819" s="52" t="s">
        <v>747</v>
      </c>
      <c r="D5819" s="53" t="n">
        <v>0.1</v>
      </c>
      <c r="E5819" s="53" t="s">
        <v>748</v>
      </c>
      <c r="F5819" s="0" t="s">
        <v>1408</v>
      </c>
      <c r="G5819" s="0" t="str">
        <f aca="false">LEFT(B5819,2)</f>
        <v>23</v>
      </c>
      <c r="H5819" s="0" t="str">
        <f aca="false">I5819&amp;"_"&amp;G5819&amp;"_"&amp;F5819</f>
        <v>Karusse_23_20190123_DL2018110_HorsensGym_koersel1</v>
      </c>
      <c r="I5819" s="61" t="str">
        <f aca="false">MID(RIGHT(B5819,LEN(B5819)-3),1,FIND("_",RIGHT(B5819,LEN(B5819)-3))-1)</f>
        <v>Karusse</v>
      </c>
      <c r="J5819" s="61" t="str">
        <f aca="false">TRIM(SUBSTITUTE(RIGHT(B5819,FIND(I5819,B5819)+1),"_",""))</f>
        <v>NegK</v>
      </c>
      <c r="K5819" s="0" t="str">
        <f aca="false">IFERROR(VALUE(SUBSTITUTE(E5819,".",",")),E5819)</f>
        <v>No Ct</v>
      </c>
      <c r="L5819" s="61" t="str">
        <f aca="false">IF(J5819="PosK",SUMIFS(K:K,J:J,"PosK",H:H,H5819),"")</f>
        <v/>
      </c>
      <c r="M5819" s="61" t="str">
        <f aca="false">IF(J5819="PosK",SUMIFS(K:K,J:J,"NegK",H:H,H5819),"")</f>
        <v/>
      </c>
      <c r="N5819" s="61" t="str">
        <f aca="false">IF(J5819="PosK",SUMIFS(K:K,J:J,"eDNA",H:H,H5819),"")</f>
        <v/>
      </c>
    </row>
    <row r="5820" customFormat="false" ht="14.25" hidden="false" customHeight="false" outlineLevel="0" collapsed="false">
      <c r="A5820" s="0" t="s">
        <v>916</v>
      </c>
      <c r="B5820" s="52" t="s">
        <v>1016</v>
      </c>
      <c r="C5820" s="52" t="s">
        <v>751</v>
      </c>
      <c r="D5820" s="53" t="n">
        <v>0.1</v>
      </c>
      <c r="E5820" s="53" t="n">
        <v>38.5</v>
      </c>
      <c r="F5820" s="0" t="s">
        <v>1408</v>
      </c>
      <c r="G5820" s="0" t="str">
        <f aca="false">LEFT(B5820,2)</f>
        <v>23</v>
      </c>
      <c r="H5820" s="0" t="str">
        <f aca="false">I5820&amp;"_"&amp;G5820&amp;"_"&amp;F5820</f>
        <v>Karusse_23_20190123_DL2018110_HorsensGym_koersel1</v>
      </c>
      <c r="I5820" s="61" t="str">
        <f aca="false">MID(RIGHT(B5820,LEN(B5820)-3),1,FIND("_",RIGHT(B5820,LEN(B5820)-3))-1)</f>
        <v>Karusse</v>
      </c>
      <c r="J5820" s="61" t="str">
        <f aca="false">TRIM(SUBSTITUTE(RIGHT(B5820,FIND(I5820,B5820)+1),"_",""))</f>
        <v>eDNA</v>
      </c>
      <c r="K5820" s="0" t="n">
        <f aca="false">IFERROR(VALUE(SUBSTITUTE(E5820,".",",")),E5820)</f>
        <v>38.5</v>
      </c>
      <c r="L5820" s="61" t="str">
        <f aca="false">IF(J5820="PosK",SUMIFS(K:K,J:J,"PosK",H:H,H5820),"")</f>
        <v/>
      </c>
      <c r="M5820" s="61" t="str">
        <f aca="false">IF(J5820="PosK",SUMIFS(K:K,J:J,"NegK",H:H,H5820),"")</f>
        <v/>
      </c>
      <c r="N5820" s="61" t="str">
        <f aca="false">IF(J5820="PosK",SUMIFS(K:K,J:J,"eDNA",H:H,H5820),"")</f>
        <v/>
      </c>
      <c r="Q5820" s="62"/>
    </row>
    <row r="5821" customFormat="false" ht="14.25" hidden="false" customHeight="false" outlineLevel="0" collapsed="false">
      <c r="A5821" s="0" t="s">
        <v>918</v>
      </c>
      <c r="B5821" s="52" t="s">
        <v>1016</v>
      </c>
      <c r="C5821" s="52" t="s">
        <v>751</v>
      </c>
      <c r="D5821" s="53" t="n">
        <v>0.1</v>
      </c>
      <c r="E5821" s="53" t="n">
        <v>39.57</v>
      </c>
      <c r="F5821" s="0" t="s">
        <v>1408</v>
      </c>
      <c r="G5821" s="0" t="str">
        <f aca="false">LEFT(B5821,2)</f>
        <v>23</v>
      </c>
      <c r="H5821" s="0" t="str">
        <f aca="false">I5821&amp;"_"&amp;G5821&amp;"_"&amp;F5821</f>
        <v>Karusse_23_20190123_DL2018110_HorsensGym_koersel1</v>
      </c>
      <c r="I5821" s="61" t="str">
        <f aca="false">MID(RIGHT(B5821,LEN(B5821)-3),1,FIND("_",RIGHT(B5821,LEN(B5821)-3))-1)</f>
        <v>Karusse</v>
      </c>
      <c r="J5821" s="61" t="str">
        <f aca="false">TRIM(SUBSTITUTE(RIGHT(B5821,FIND(I5821,B5821)+1),"_",""))</f>
        <v>eDNA</v>
      </c>
      <c r="K5821" s="0" t="n">
        <f aca="false">IFERROR(VALUE(SUBSTITUTE(E5821,".",",")),E5821)</f>
        <v>39.57</v>
      </c>
      <c r="L5821" s="61" t="str">
        <f aca="false">IF(J5821="PosK",SUMIFS(K:K,J:J,"PosK",H:H,H5821),"")</f>
        <v/>
      </c>
      <c r="M5821" s="61" t="str">
        <f aca="false">IF(J5821="PosK",SUMIFS(K:K,J:J,"NegK",H:H,H5821),"")</f>
        <v/>
      </c>
      <c r="N5821" s="61" t="str">
        <f aca="false">IF(J5821="PosK",SUMIFS(K:K,J:J,"eDNA",H:H,H5821),"")</f>
        <v/>
      </c>
      <c r="P5821" s="62"/>
      <c r="T5821" s="63"/>
      <c r="W5821" s="64"/>
    </row>
    <row r="5822" customFormat="false" ht="14.25" hidden="false" customHeight="false" outlineLevel="0" collapsed="false">
      <c r="A5822" s="0" t="s">
        <v>919</v>
      </c>
      <c r="B5822" s="52" t="s">
        <v>1224</v>
      </c>
      <c r="C5822" s="52" t="s">
        <v>743</v>
      </c>
      <c r="D5822" s="53" t="n">
        <v>0.1</v>
      </c>
      <c r="E5822" s="53" t="s">
        <v>748</v>
      </c>
      <c r="F5822" s="0" t="s">
        <v>1408</v>
      </c>
      <c r="G5822" s="0" t="str">
        <f aca="false">LEFT(B5822,2)</f>
        <v>24</v>
      </c>
      <c r="H5822" s="0" t="str">
        <f aca="false">I5822&amp;"_"&amp;G5822&amp;"_"&amp;F5822</f>
        <v>Soelvkarusse_24_20190123_DL2018110_HorsensGym_koersel1</v>
      </c>
      <c r="I5822" s="61" t="str">
        <f aca="false">MID(RIGHT(B5822,LEN(B5822)-3),1,FIND("_",RIGHT(B5822,LEN(B5822)-3))-1)</f>
        <v>Soelvkarusse</v>
      </c>
      <c r="J5822" s="61" t="str">
        <f aca="false">TRIM(SUBSTITUTE(RIGHT(B5822,FIND(I5822,B5822)+1),"_",""))</f>
        <v>PosK</v>
      </c>
      <c r="K5822" s="0" t="str">
        <f aca="false">IFERROR(VALUE(SUBSTITUTE(E5822,".",",")),E5822)</f>
        <v>No Ct</v>
      </c>
      <c r="L5822" s="61" t="n">
        <f aca="false">IF(J5822="PosK",SUMIFS(K:K,J:J,"PosK",H:H,H5822),"")</f>
        <v>0</v>
      </c>
      <c r="M5822" s="61" t="n">
        <f aca="false">IF(J5822="PosK",SUMIFS(K:K,J:J,"NegK",H:H,H5822),"")</f>
        <v>0</v>
      </c>
      <c r="N5822" s="61" t="n">
        <f aca="false">IF(J5822="PosK",SUMIFS(K:K,J:J,"eDNA",H:H,H5822),"")</f>
        <v>0</v>
      </c>
      <c r="P5822" s="62" t="n">
        <f aca="false">IF(K5824="No Ct",0,K5824)</f>
        <v>0</v>
      </c>
      <c r="Q5822" s="62" t="n">
        <f aca="false">IF(K5825="No Ct",0,K5825)</f>
        <v>0</v>
      </c>
      <c r="R5822" s="0" t="str">
        <f aca="false">IF(AND(L5822&gt;0,M5822=0),"Valid","Invalid")</f>
        <v>Invalid</v>
      </c>
      <c r="S5822" s="0" t="str">
        <f aca="false">IF(OR(P5822&gt;1,Q5822&gt;1),"Present","Absent")</f>
        <v>Absent</v>
      </c>
      <c r="T5822" s="63" t="str">
        <f aca="false">IF(OR(AND(P5822&gt;1,P5822&lt;41),AND(Q5822&gt;1,Q5822&lt;41)),"Ct&lt;41","Ct&gt;41")</f>
        <v>Ct&gt;41</v>
      </c>
      <c r="U5822" s="0" t="str">
        <f aca="false">I5822</f>
        <v>Soelvkarusse</v>
      </c>
      <c r="V5822" s="0" t="str">
        <f aca="false">MID(F5822,10,9)</f>
        <v>DL2018110</v>
      </c>
      <c r="W5822" s="64" t="str">
        <f aca="false">V5822&amp;"_"&amp;U5822&amp;"_"&amp;R5822&amp;"_"&amp;S5822&amp;"_"&amp;T5822</f>
        <v>DL2018110_Soelvkarusse_Invalid_Absent_Ct&gt;41</v>
      </c>
    </row>
    <row r="5823" customFormat="false" ht="14.25" hidden="false" customHeight="false" outlineLevel="0" collapsed="false">
      <c r="A5823" s="0" t="s">
        <v>921</v>
      </c>
      <c r="B5823" s="52" t="s">
        <v>1225</v>
      </c>
      <c r="C5823" s="52" t="s">
        <v>747</v>
      </c>
      <c r="D5823" s="53" t="n">
        <v>0.1</v>
      </c>
      <c r="E5823" s="53" t="s">
        <v>748</v>
      </c>
      <c r="F5823" s="0" t="s">
        <v>1408</v>
      </c>
      <c r="G5823" s="0" t="str">
        <f aca="false">LEFT(B5823,2)</f>
        <v>24</v>
      </c>
      <c r="H5823" s="0" t="str">
        <f aca="false">I5823&amp;"_"&amp;G5823&amp;"_"&amp;F5823</f>
        <v>Soelvkarusse_24_20190123_DL2018110_HorsensGym_koersel1</v>
      </c>
      <c r="I5823" s="61" t="str">
        <f aca="false">MID(RIGHT(B5823,LEN(B5823)-3),1,FIND("_",RIGHT(B5823,LEN(B5823)-3))-1)</f>
        <v>Soelvkarusse</v>
      </c>
      <c r="J5823" s="61" t="str">
        <f aca="false">TRIM(SUBSTITUTE(RIGHT(B5823,FIND(I5823,B5823)+1),"_",""))</f>
        <v>NegK</v>
      </c>
      <c r="K5823" s="0" t="str">
        <f aca="false">IFERROR(VALUE(SUBSTITUTE(E5823,".",",")),E5823)</f>
        <v>No Ct</v>
      </c>
      <c r="L5823" s="61" t="str">
        <f aca="false">IF(J5823="PosK",SUMIFS(K:K,J:J,"PosK",H:H,H5823),"")</f>
        <v/>
      </c>
      <c r="M5823" s="61" t="str">
        <f aca="false">IF(J5823="PosK",SUMIFS(K:K,J:J,"NegK",H:H,H5823),"")</f>
        <v/>
      </c>
      <c r="N5823" s="61" t="str">
        <f aca="false">IF(J5823="PosK",SUMIFS(K:K,J:J,"eDNA",H:H,H5823),"")</f>
        <v/>
      </c>
    </row>
    <row r="5824" customFormat="false" ht="14.25" hidden="false" customHeight="false" outlineLevel="0" collapsed="false">
      <c r="A5824" s="0" t="s">
        <v>923</v>
      </c>
      <c r="B5824" s="52" t="s">
        <v>1226</v>
      </c>
      <c r="C5824" s="52" t="s">
        <v>751</v>
      </c>
      <c r="D5824" s="53" t="n">
        <v>0.1</v>
      </c>
      <c r="E5824" s="53" t="s">
        <v>748</v>
      </c>
      <c r="F5824" s="0" t="s">
        <v>1408</v>
      </c>
      <c r="G5824" s="0" t="str">
        <f aca="false">LEFT(B5824,2)</f>
        <v>24</v>
      </c>
      <c r="H5824" s="0" t="str">
        <f aca="false">I5824&amp;"_"&amp;G5824&amp;"_"&amp;F5824</f>
        <v>Soelvkarusse_24_20190123_DL2018110_HorsensGym_koersel1</v>
      </c>
      <c r="I5824" s="61" t="str">
        <f aca="false">MID(RIGHT(B5824,LEN(B5824)-3),1,FIND("_",RIGHT(B5824,LEN(B5824)-3))-1)</f>
        <v>Soelvkarusse</v>
      </c>
      <c r="J5824" s="61" t="str">
        <f aca="false">TRIM(SUBSTITUTE(RIGHT(B5824,FIND(I5824,B5824)+1),"_",""))</f>
        <v>eDNA</v>
      </c>
      <c r="K5824" s="0" t="str">
        <f aca="false">IFERROR(VALUE(SUBSTITUTE(E5824,".",",")),E5824)</f>
        <v>No Ct</v>
      </c>
      <c r="L5824" s="61" t="str">
        <f aca="false">IF(J5824="PosK",SUMIFS(K:K,J:J,"PosK",H:H,H5824),"")</f>
        <v/>
      </c>
      <c r="M5824" s="61" t="str">
        <f aca="false">IF(J5824="PosK",SUMIFS(K:K,J:J,"NegK",H:H,H5824),"")</f>
        <v/>
      </c>
      <c r="N5824" s="61" t="str">
        <f aca="false">IF(J5824="PosK",SUMIFS(K:K,J:J,"eDNA",H:H,H5824),"")</f>
        <v/>
      </c>
      <c r="Q5824" s="62"/>
    </row>
    <row r="5825" customFormat="false" ht="14.25" hidden="false" customHeight="false" outlineLevel="0" collapsed="false">
      <c r="A5825" s="0" t="s">
        <v>925</v>
      </c>
      <c r="B5825" s="52" t="s">
        <v>1226</v>
      </c>
      <c r="C5825" s="52" t="s">
        <v>751</v>
      </c>
      <c r="D5825" s="53" t="n">
        <v>0.1</v>
      </c>
      <c r="E5825" s="53" t="s">
        <v>748</v>
      </c>
      <c r="F5825" s="0" t="s">
        <v>1408</v>
      </c>
      <c r="G5825" s="0" t="str">
        <f aca="false">LEFT(B5825,2)</f>
        <v>24</v>
      </c>
      <c r="H5825" s="0" t="str">
        <f aca="false">I5825&amp;"_"&amp;G5825&amp;"_"&amp;F5825</f>
        <v>Soelvkarusse_24_20190123_DL2018110_HorsensGym_koersel1</v>
      </c>
      <c r="I5825" s="61" t="str">
        <f aca="false">MID(RIGHT(B5825,LEN(B5825)-3),1,FIND("_",RIGHT(B5825,LEN(B5825)-3))-1)</f>
        <v>Soelvkarusse</v>
      </c>
      <c r="J5825" s="61" t="str">
        <f aca="false">TRIM(SUBSTITUTE(RIGHT(B5825,FIND(I5825,B5825)+1),"_",""))</f>
        <v>eDNA</v>
      </c>
      <c r="K5825" s="0" t="str">
        <f aca="false">IFERROR(VALUE(SUBSTITUTE(E5825,".",",")),E5825)</f>
        <v>No Ct</v>
      </c>
      <c r="L5825" s="61" t="str">
        <f aca="false">IF(J5825="PosK",SUMIFS(K:K,J:J,"PosK",H:H,H5825),"")</f>
        <v/>
      </c>
      <c r="M5825" s="61" t="str">
        <f aca="false">IF(J5825="PosK",SUMIFS(K:K,J:J,"NegK",H:H,H5825),"")</f>
        <v/>
      </c>
      <c r="N5825" s="61" t="str">
        <f aca="false">IF(J5825="PosK",SUMIFS(K:K,J:J,"eDNA",H:H,H5825),"")</f>
        <v/>
      </c>
      <c r="P5825" s="62"/>
      <c r="T5825" s="63"/>
      <c r="W5825" s="64"/>
    </row>
    <row r="5826" customFormat="false" ht="14.25" hidden="false" customHeight="false" outlineLevel="0" collapsed="false">
      <c r="A5826" s="0" t="s">
        <v>741</v>
      </c>
      <c r="B5826" s="52" t="s">
        <v>1020</v>
      </c>
      <c r="C5826" s="52" t="s">
        <v>743</v>
      </c>
      <c r="D5826" s="53" t="n">
        <v>0.1</v>
      </c>
      <c r="E5826" s="53" t="n">
        <v>29.63</v>
      </c>
      <c r="F5826" s="0" t="s">
        <v>1409</v>
      </c>
      <c r="G5826" s="0" t="str">
        <f aca="false">LEFT(B5826,2)</f>
        <v>25</v>
      </c>
      <c r="H5826" s="0" t="str">
        <f aca="false">I5826&amp;"_"&amp;G5826&amp;"_"&amp;F5826</f>
        <v>Loegfroe_25_20190123_DL2018110_HorsensGym_koersel2</v>
      </c>
      <c r="I5826" s="61" t="str">
        <f aca="false">MID(RIGHT(B5826,LEN(B5826)-3),1,FIND("_",RIGHT(B5826,LEN(B5826)-3))-1)</f>
        <v>Loegfroe</v>
      </c>
      <c r="J5826" s="61" t="str">
        <f aca="false">TRIM(SUBSTITUTE(RIGHT(B5826,FIND(I5826,B5826)+1),"_",""))</f>
        <v>PosK</v>
      </c>
      <c r="K5826" s="0" t="n">
        <f aca="false">IFERROR(VALUE(SUBSTITUTE(E5826,".",",")),E5826)</f>
        <v>29.63</v>
      </c>
      <c r="L5826" s="61" t="n">
        <f aca="false">IF(J5826="PosK",SUMIFS(K:K,J:J,"PosK",H:H,H5826),"")</f>
        <v>29.63</v>
      </c>
      <c r="M5826" s="61" t="n">
        <f aca="false">IF(J5826="PosK",SUMIFS(K:K,J:J,"NegK",H:H,H5826),"")</f>
        <v>37.8</v>
      </c>
      <c r="N5826" s="61" t="n">
        <f aca="false">IF(J5826="PosK",SUMIFS(K:K,J:J,"eDNA",H:H,H5826),"")</f>
        <v>0</v>
      </c>
      <c r="P5826" s="62" t="n">
        <f aca="false">IF(K5828="No Ct",0,K5828)</f>
        <v>0</v>
      </c>
      <c r="Q5826" s="62" t="n">
        <f aca="false">IF(K5829="No Ct",0,K5829)</f>
        <v>0</v>
      </c>
      <c r="R5826" s="0" t="str">
        <f aca="false">IF(AND(L5826&gt;0,M5826=0),"Valid","Invalid")</f>
        <v>Invalid</v>
      </c>
      <c r="S5826" s="0" t="str">
        <f aca="false">IF(OR(P5826&gt;1,Q5826&gt;1),"Present","Absent")</f>
        <v>Absent</v>
      </c>
      <c r="T5826" s="63" t="str">
        <f aca="false">IF(OR(AND(P5826&gt;1,P5826&lt;41),AND(Q5826&gt;1,Q5826&lt;41)),"Ct&lt;41","Ct&gt;41")</f>
        <v>Ct&gt;41</v>
      </c>
      <c r="U5826" s="0" t="str">
        <f aca="false">I5826</f>
        <v>Loegfroe</v>
      </c>
      <c r="V5826" s="0" t="str">
        <f aca="false">MID(F5826,10,9)</f>
        <v>DL2018110</v>
      </c>
      <c r="W5826" s="64" t="str">
        <f aca="false">V5826&amp;"_"&amp;U5826&amp;"_"&amp;R5826&amp;"_"&amp;S5826&amp;"_"&amp;T5826</f>
        <v>DL2018110_Loegfroe_Invalid_Absent_Ct&gt;41</v>
      </c>
    </row>
    <row r="5827" customFormat="false" ht="14.25" hidden="false" customHeight="false" outlineLevel="0" collapsed="false">
      <c r="A5827" s="0" t="s">
        <v>745</v>
      </c>
      <c r="B5827" s="52" t="s">
        <v>1022</v>
      </c>
      <c r="C5827" s="52" t="s">
        <v>747</v>
      </c>
      <c r="D5827" s="53" t="n">
        <v>0.1</v>
      </c>
      <c r="E5827" s="53" t="n">
        <v>37.8</v>
      </c>
      <c r="F5827" s="0" t="s">
        <v>1409</v>
      </c>
      <c r="G5827" s="0" t="str">
        <f aca="false">LEFT(B5827,2)</f>
        <v>25</v>
      </c>
      <c r="H5827" s="0" t="str">
        <f aca="false">I5827&amp;"_"&amp;G5827&amp;"_"&amp;F5827</f>
        <v>Loegfroe_25_20190123_DL2018110_HorsensGym_koersel2</v>
      </c>
      <c r="I5827" s="61" t="str">
        <f aca="false">MID(RIGHT(B5827,LEN(B5827)-3),1,FIND("_",RIGHT(B5827,LEN(B5827)-3))-1)</f>
        <v>Loegfroe</v>
      </c>
      <c r="J5827" s="61" t="str">
        <f aca="false">TRIM(SUBSTITUTE(RIGHT(B5827,FIND(I5827,B5827)+1),"_",""))</f>
        <v>NegK</v>
      </c>
      <c r="K5827" s="0" t="n">
        <f aca="false">IFERROR(VALUE(SUBSTITUTE(E5827,".",",")),E5827)</f>
        <v>37.8</v>
      </c>
      <c r="L5827" s="61" t="str">
        <f aca="false">IF(J5827="PosK",SUMIFS(K:K,J:J,"PosK",H:H,H5827),"")</f>
        <v/>
      </c>
      <c r="M5827" s="61" t="str">
        <f aca="false">IF(J5827="PosK",SUMIFS(K:K,J:J,"NegK",H:H,H5827),"")</f>
        <v/>
      </c>
      <c r="N5827" s="61" t="str">
        <f aca="false">IF(J5827="PosK",SUMIFS(K:K,J:J,"eDNA",H:H,H5827),"")</f>
        <v/>
      </c>
    </row>
    <row r="5828" customFormat="false" ht="14.25" hidden="false" customHeight="false" outlineLevel="0" collapsed="false">
      <c r="A5828" s="0" t="s">
        <v>749</v>
      </c>
      <c r="B5828" s="52" t="s">
        <v>1023</v>
      </c>
      <c r="C5828" s="52" t="s">
        <v>751</v>
      </c>
      <c r="D5828" s="53" t="n">
        <v>0.1</v>
      </c>
      <c r="E5828" s="53" t="s">
        <v>748</v>
      </c>
      <c r="F5828" s="0" t="s">
        <v>1409</v>
      </c>
      <c r="G5828" s="0" t="str">
        <f aca="false">LEFT(B5828,2)</f>
        <v>25</v>
      </c>
      <c r="H5828" s="0" t="str">
        <f aca="false">I5828&amp;"_"&amp;G5828&amp;"_"&amp;F5828</f>
        <v>Loegfroe_25_20190123_DL2018110_HorsensGym_koersel2</v>
      </c>
      <c r="I5828" s="61" t="str">
        <f aca="false">MID(RIGHT(B5828,LEN(B5828)-3),1,FIND("_",RIGHT(B5828,LEN(B5828)-3))-1)</f>
        <v>Loegfroe</v>
      </c>
      <c r="J5828" s="61" t="str">
        <f aca="false">TRIM(SUBSTITUTE(RIGHT(B5828,FIND(I5828,B5828)+1),"_",""))</f>
        <v>eDNA</v>
      </c>
      <c r="K5828" s="0" t="str">
        <f aca="false">IFERROR(VALUE(SUBSTITUTE(E5828,".",",")),E5828)</f>
        <v>No Ct</v>
      </c>
      <c r="L5828" s="61" t="str">
        <f aca="false">IF(J5828="PosK",SUMIFS(K:K,J:J,"PosK",H:H,H5828),"")</f>
        <v/>
      </c>
      <c r="M5828" s="61" t="str">
        <f aca="false">IF(J5828="PosK",SUMIFS(K:K,J:J,"NegK",H:H,H5828),"")</f>
        <v/>
      </c>
      <c r="N5828" s="61" t="str">
        <f aca="false">IF(J5828="PosK",SUMIFS(K:K,J:J,"eDNA",H:H,H5828),"")</f>
        <v/>
      </c>
      <c r="Q5828" s="62"/>
    </row>
    <row r="5829" customFormat="false" ht="14.25" hidden="false" customHeight="false" outlineLevel="0" collapsed="false">
      <c r="A5829" s="0" t="s">
        <v>752</v>
      </c>
      <c r="B5829" s="52" t="s">
        <v>1023</v>
      </c>
      <c r="C5829" s="52" t="s">
        <v>751</v>
      </c>
      <c r="D5829" s="53" t="n">
        <v>0.1</v>
      </c>
      <c r="E5829" s="53" t="s">
        <v>748</v>
      </c>
      <c r="F5829" s="0" t="s">
        <v>1409</v>
      </c>
      <c r="G5829" s="0" t="str">
        <f aca="false">LEFT(B5829,2)</f>
        <v>25</v>
      </c>
      <c r="H5829" s="0" t="str">
        <f aca="false">I5829&amp;"_"&amp;G5829&amp;"_"&amp;F5829</f>
        <v>Loegfroe_25_20190123_DL2018110_HorsensGym_koersel2</v>
      </c>
      <c r="I5829" s="61" t="str">
        <f aca="false">MID(RIGHT(B5829,LEN(B5829)-3),1,FIND("_",RIGHT(B5829,LEN(B5829)-3))-1)</f>
        <v>Loegfroe</v>
      </c>
      <c r="J5829" s="61" t="str">
        <f aca="false">TRIM(SUBSTITUTE(RIGHT(B5829,FIND(I5829,B5829)+1),"_",""))</f>
        <v>eDNA</v>
      </c>
      <c r="K5829" s="0" t="str">
        <f aca="false">IFERROR(VALUE(SUBSTITUTE(E5829,".",",")),E5829)</f>
        <v>No Ct</v>
      </c>
      <c r="L5829" s="61" t="str">
        <f aca="false">IF(J5829="PosK",SUMIFS(K:K,J:J,"PosK",H:H,H5829),"")</f>
        <v/>
      </c>
      <c r="M5829" s="61" t="str">
        <f aca="false">IF(J5829="PosK",SUMIFS(K:K,J:J,"NegK",H:H,H5829),"")</f>
        <v/>
      </c>
      <c r="N5829" s="61" t="str">
        <f aca="false">IF(J5829="PosK",SUMIFS(K:K,J:J,"eDNA",H:H,H5829),"")</f>
        <v/>
      </c>
      <c r="P5829" s="62"/>
      <c r="T5829" s="63"/>
      <c r="W5829" s="64"/>
    </row>
    <row r="5830" customFormat="false" ht="14.25" hidden="false" customHeight="false" outlineLevel="0" collapsed="false">
      <c r="A5830" s="0" t="s">
        <v>754</v>
      </c>
      <c r="B5830" s="52" t="s">
        <v>1025</v>
      </c>
      <c r="C5830" s="52" t="s">
        <v>743</v>
      </c>
      <c r="D5830" s="53" t="n">
        <v>0.1</v>
      </c>
      <c r="E5830" s="53" t="n">
        <v>28.83</v>
      </c>
      <c r="F5830" s="0" t="s">
        <v>1409</v>
      </c>
      <c r="G5830" s="0" t="str">
        <f aca="false">LEFT(B5830,2)</f>
        <v>26</v>
      </c>
      <c r="H5830" s="0" t="str">
        <f aca="false">I5830&amp;"_"&amp;G5830&amp;"_"&amp;F5830</f>
        <v>StorVandsalamander_26_20190123_DL2018110_HorsensGym_koersel2</v>
      </c>
      <c r="I5830" s="61" t="str">
        <f aca="false">MID(RIGHT(B5830,LEN(B5830)-3),1,FIND("_",RIGHT(B5830,LEN(B5830)-3))-1)</f>
        <v>StorVandsalamander</v>
      </c>
      <c r="J5830" s="61" t="str">
        <f aca="false">TRIM(SUBSTITUTE(RIGHT(B5830,FIND(I5830,B5830)+1),"_",""))</f>
        <v>PosK</v>
      </c>
      <c r="K5830" s="0" t="n">
        <f aca="false">IFERROR(VALUE(SUBSTITUTE(E5830,".",",")),E5830)</f>
        <v>28.83</v>
      </c>
      <c r="L5830" s="61" t="n">
        <f aca="false">IF(J5830="PosK",SUMIFS(K:K,J:J,"PosK",H:H,H5830),"")</f>
        <v>28.83</v>
      </c>
      <c r="M5830" s="61" t="n">
        <f aca="false">IF(J5830="PosK",SUMIFS(K:K,J:J,"NegK",H:H,H5830),"")</f>
        <v>0</v>
      </c>
      <c r="N5830" s="61" t="n">
        <f aca="false">IF(J5830="PosK",SUMIFS(K:K,J:J,"eDNA",H:H,H5830),"")</f>
        <v>0</v>
      </c>
      <c r="P5830" s="62" t="n">
        <f aca="false">IF(K5832="No Ct",0,K5832)</f>
        <v>0</v>
      </c>
      <c r="Q5830" s="62" t="n">
        <f aca="false">IF(K5833="No Ct",0,K5833)</f>
        <v>0</v>
      </c>
      <c r="R5830" s="0" t="str">
        <f aca="false">IF(AND(L5830&gt;0,M5830=0),"Valid","Invalid")</f>
        <v>Valid</v>
      </c>
      <c r="S5830" s="0" t="str">
        <f aca="false">IF(OR(P5830&gt;1,Q5830&gt;1),"Present","Absent")</f>
        <v>Absent</v>
      </c>
      <c r="T5830" s="63" t="str">
        <f aca="false">IF(OR(AND(P5830&gt;1,P5830&lt;41),AND(Q5830&gt;1,Q5830&lt;41)),"Ct&lt;41","Ct&gt;41")</f>
        <v>Ct&gt;41</v>
      </c>
      <c r="U5830" s="0" t="str">
        <f aca="false">I5830</f>
        <v>StorVandsalamander</v>
      </c>
      <c r="V5830" s="0" t="str">
        <f aca="false">MID(F5830,10,9)</f>
        <v>DL2018110</v>
      </c>
      <c r="W5830" s="64" t="str">
        <f aca="false">V5830&amp;"_"&amp;U5830&amp;"_"&amp;R5830&amp;"_"&amp;S5830&amp;"_"&amp;T5830</f>
        <v>DL2018110_StorVandsalamander_Valid_Absent_Ct&gt;41</v>
      </c>
    </row>
    <row r="5831" customFormat="false" ht="14.25" hidden="false" customHeight="false" outlineLevel="0" collapsed="false">
      <c r="A5831" s="0" t="s">
        <v>756</v>
      </c>
      <c r="B5831" s="52" t="s">
        <v>1026</v>
      </c>
      <c r="C5831" s="52" t="s">
        <v>747</v>
      </c>
      <c r="D5831" s="53" t="n">
        <v>0.1</v>
      </c>
      <c r="E5831" s="53" t="s">
        <v>748</v>
      </c>
      <c r="F5831" s="0" t="s">
        <v>1409</v>
      </c>
      <c r="G5831" s="0" t="str">
        <f aca="false">LEFT(B5831,2)</f>
        <v>26</v>
      </c>
      <c r="H5831" s="0" t="str">
        <f aca="false">I5831&amp;"_"&amp;G5831&amp;"_"&amp;F5831</f>
        <v>StorVandsalamander_26_20190123_DL2018110_HorsensGym_koersel2</v>
      </c>
      <c r="I5831" s="61" t="str">
        <f aca="false">MID(RIGHT(B5831,LEN(B5831)-3),1,FIND("_",RIGHT(B5831,LEN(B5831)-3))-1)</f>
        <v>StorVandsalamander</v>
      </c>
      <c r="J5831" s="61" t="str">
        <f aca="false">TRIM(SUBSTITUTE(RIGHT(B5831,FIND(I5831,B5831)+1),"_",""))</f>
        <v>NegK</v>
      </c>
      <c r="K5831" s="0" t="str">
        <f aca="false">IFERROR(VALUE(SUBSTITUTE(E5831,".",",")),E5831)</f>
        <v>No Ct</v>
      </c>
      <c r="L5831" s="61" t="str">
        <f aca="false">IF(J5831="PosK",SUMIFS(K:K,J:J,"PosK",H:H,H5831),"")</f>
        <v/>
      </c>
      <c r="M5831" s="61" t="str">
        <f aca="false">IF(J5831="PosK",SUMIFS(K:K,J:J,"NegK",H:H,H5831),"")</f>
        <v/>
      </c>
      <c r="N5831" s="61" t="str">
        <f aca="false">IF(J5831="PosK",SUMIFS(K:K,J:J,"eDNA",H:H,H5831),"")</f>
        <v/>
      </c>
    </row>
    <row r="5832" customFormat="false" ht="14.25" hidden="false" customHeight="false" outlineLevel="0" collapsed="false">
      <c r="A5832" s="0" t="s">
        <v>758</v>
      </c>
      <c r="B5832" s="52" t="s">
        <v>1027</v>
      </c>
      <c r="C5832" s="52" t="s">
        <v>751</v>
      </c>
      <c r="D5832" s="53" t="n">
        <v>0.1</v>
      </c>
      <c r="E5832" s="53" t="s">
        <v>748</v>
      </c>
      <c r="F5832" s="0" t="s">
        <v>1409</v>
      </c>
      <c r="G5832" s="0" t="str">
        <f aca="false">LEFT(B5832,2)</f>
        <v>26</v>
      </c>
      <c r="H5832" s="0" t="str">
        <f aca="false">I5832&amp;"_"&amp;G5832&amp;"_"&amp;F5832</f>
        <v>StorVandsalamander_26_20190123_DL2018110_HorsensGym_koersel2</v>
      </c>
      <c r="I5832" s="61" t="str">
        <f aca="false">MID(RIGHT(B5832,LEN(B5832)-3),1,FIND("_",RIGHT(B5832,LEN(B5832)-3))-1)</f>
        <v>StorVandsalamander</v>
      </c>
      <c r="J5832" s="61" t="str">
        <f aca="false">TRIM(SUBSTITUTE(RIGHT(B5832,FIND(I5832,B5832)+1),"_",""))</f>
        <v>eDNA</v>
      </c>
      <c r="K5832" s="0" t="str">
        <f aca="false">IFERROR(VALUE(SUBSTITUTE(E5832,".",",")),E5832)</f>
        <v>No Ct</v>
      </c>
      <c r="L5832" s="61" t="str">
        <f aca="false">IF(J5832="PosK",SUMIFS(K:K,J:J,"PosK",H:H,H5832),"")</f>
        <v/>
      </c>
      <c r="M5832" s="61" t="str">
        <f aca="false">IF(J5832="PosK",SUMIFS(K:K,J:J,"NegK",H:H,H5832),"")</f>
        <v/>
      </c>
      <c r="N5832" s="61" t="str">
        <f aca="false">IF(J5832="PosK",SUMIFS(K:K,J:J,"eDNA",H:H,H5832),"")</f>
        <v/>
      </c>
      <c r="Q5832" s="62"/>
    </row>
    <row r="5833" customFormat="false" ht="14.25" hidden="false" customHeight="false" outlineLevel="0" collapsed="false">
      <c r="A5833" s="0" t="s">
        <v>760</v>
      </c>
      <c r="B5833" s="52" t="s">
        <v>1027</v>
      </c>
      <c r="C5833" s="52" t="s">
        <v>751</v>
      </c>
      <c r="D5833" s="53" t="n">
        <v>0.1</v>
      </c>
      <c r="E5833" s="53" t="s">
        <v>748</v>
      </c>
      <c r="F5833" s="0" t="s">
        <v>1409</v>
      </c>
      <c r="G5833" s="0" t="str">
        <f aca="false">LEFT(B5833,2)</f>
        <v>26</v>
      </c>
      <c r="H5833" s="0" t="str">
        <f aca="false">I5833&amp;"_"&amp;G5833&amp;"_"&amp;F5833</f>
        <v>StorVandsalamander_26_20190123_DL2018110_HorsensGym_koersel2</v>
      </c>
      <c r="I5833" s="61" t="str">
        <f aca="false">MID(RIGHT(B5833,LEN(B5833)-3),1,FIND("_",RIGHT(B5833,LEN(B5833)-3))-1)</f>
        <v>StorVandsalamander</v>
      </c>
      <c r="J5833" s="61" t="str">
        <f aca="false">TRIM(SUBSTITUTE(RIGHT(B5833,FIND(I5833,B5833)+1),"_",""))</f>
        <v>eDNA</v>
      </c>
      <c r="K5833" s="0" t="str">
        <f aca="false">IFERROR(VALUE(SUBSTITUTE(E5833,".",",")),E5833)</f>
        <v>No Ct</v>
      </c>
      <c r="L5833" s="61" t="str">
        <f aca="false">IF(J5833="PosK",SUMIFS(K:K,J:J,"PosK",H:H,H5833),"")</f>
        <v/>
      </c>
      <c r="M5833" s="61" t="str">
        <f aca="false">IF(J5833="PosK",SUMIFS(K:K,J:J,"NegK",H:H,H5833),"")</f>
        <v/>
      </c>
      <c r="N5833" s="61" t="str">
        <f aca="false">IF(J5833="PosK",SUMIFS(K:K,J:J,"eDNA",H:H,H5833),"")</f>
        <v/>
      </c>
      <c r="P5833" s="62"/>
      <c r="T5833" s="63"/>
      <c r="W5833" s="64"/>
    </row>
    <row r="5834" customFormat="false" ht="14.25" hidden="false" customHeight="false" outlineLevel="0" collapsed="false">
      <c r="A5834" s="0" t="s">
        <v>762</v>
      </c>
      <c r="B5834" s="52" t="s">
        <v>1029</v>
      </c>
      <c r="C5834" s="52" t="s">
        <v>743</v>
      </c>
      <c r="D5834" s="53" t="n">
        <v>0.1</v>
      </c>
      <c r="E5834" s="53" t="s">
        <v>748</v>
      </c>
      <c r="F5834" s="0" t="s">
        <v>1409</v>
      </c>
      <c r="G5834" s="0" t="str">
        <f aca="false">LEFT(B5834,2)</f>
        <v>27</v>
      </c>
      <c r="H5834" s="0" t="str">
        <f aca="false">I5834&amp;"_"&amp;G5834&amp;"_"&amp;F5834</f>
        <v>Strandtudse_27_20190123_DL2018110_HorsensGym_koersel2</v>
      </c>
      <c r="I5834" s="61" t="str">
        <f aca="false">MID(RIGHT(B5834,LEN(B5834)-3),1,FIND("_",RIGHT(B5834,LEN(B5834)-3))-1)</f>
        <v>Strandtudse</v>
      </c>
      <c r="J5834" s="61" t="str">
        <f aca="false">TRIM(SUBSTITUTE(RIGHT(B5834,FIND(I5834,B5834)+1),"_",""))</f>
        <v>PosK</v>
      </c>
      <c r="K5834" s="0" t="str">
        <f aca="false">IFERROR(VALUE(SUBSTITUTE(E5834,".",",")),E5834)</f>
        <v>No Ct</v>
      </c>
      <c r="L5834" s="61" t="n">
        <f aca="false">IF(J5834="PosK",SUMIFS(K:K,J:J,"PosK",H:H,H5834),"")</f>
        <v>0</v>
      </c>
      <c r="M5834" s="61" t="n">
        <f aca="false">IF(J5834="PosK",SUMIFS(K:K,J:J,"NegK",H:H,H5834),"")</f>
        <v>0</v>
      </c>
      <c r="N5834" s="61" t="n">
        <f aca="false">IF(J5834="PosK",SUMIFS(K:K,J:J,"eDNA",H:H,H5834),"")</f>
        <v>0</v>
      </c>
      <c r="P5834" s="62" t="n">
        <f aca="false">IF(K5836="No Ct",0,K5836)</f>
        <v>0</v>
      </c>
      <c r="Q5834" s="62" t="n">
        <f aca="false">IF(K5837="No Ct",0,K5837)</f>
        <v>0</v>
      </c>
      <c r="R5834" s="0" t="str">
        <f aca="false">IF(AND(L5834&gt;0,M5834=0),"Valid","Invalid")</f>
        <v>Invalid</v>
      </c>
      <c r="S5834" s="0" t="str">
        <f aca="false">IF(OR(P5834&gt;1,Q5834&gt;1),"Present","Absent")</f>
        <v>Absent</v>
      </c>
      <c r="T5834" s="63" t="str">
        <f aca="false">IF(OR(AND(P5834&gt;1,P5834&lt;41),AND(Q5834&gt;1,Q5834&lt;41)),"Ct&lt;41","Ct&gt;41")</f>
        <v>Ct&gt;41</v>
      </c>
      <c r="U5834" s="0" t="str">
        <f aca="false">I5834</f>
        <v>Strandtudse</v>
      </c>
      <c r="V5834" s="0" t="str">
        <f aca="false">MID(F5834,10,9)</f>
        <v>DL2018110</v>
      </c>
      <c r="W5834" s="64" t="str">
        <f aca="false">V5834&amp;"_"&amp;U5834&amp;"_"&amp;R5834&amp;"_"&amp;S5834&amp;"_"&amp;T5834</f>
        <v>DL2018110_Strandtudse_Invalid_Absent_Ct&gt;41</v>
      </c>
    </row>
    <row r="5835" customFormat="false" ht="14.25" hidden="false" customHeight="false" outlineLevel="0" collapsed="false">
      <c r="A5835" s="0" t="s">
        <v>764</v>
      </c>
      <c r="B5835" s="52" t="s">
        <v>1030</v>
      </c>
      <c r="C5835" s="52" t="s">
        <v>747</v>
      </c>
      <c r="D5835" s="53" t="n">
        <v>0.1</v>
      </c>
      <c r="E5835" s="53" t="s">
        <v>748</v>
      </c>
      <c r="F5835" s="0" t="s">
        <v>1409</v>
      </c>
      <c r="G5835" s="0" t="str">
        <f aca="false">LEFT(B5835,2)</f>
        <v>27</v>
      </c>
      <c r="H5835" s="0" t="str">
        <f aca="false">I5835&amp;"_"&amp;G5835&amp;"_"&amp;F5835</f>
        <v>Strandtudse_27_20190123_DL2018110_HorsensGym_koersel2</v>
      </c>
      <c r="I5835" s="61" t="str">
        <f aca="false">MID(RIGHT(B5835,LEN(B5835)-3),1,FIND("_",RIGHT(B5835,LEN(B5835)-3))-1)</f>
        <v>Strandtudse</v>
      </c>
      <c r="J5835" s="61" t="str">
        <f aca="false">TRIM(SUBSTITUTE(RIGHT(B5835,FIND(I5835,B5835)+1),"_",""))</f>
        <v>NegK</v>
      </c>
      <c r="K5835" s="0" t="str">
        <f aca="false">IFERROR(VALUE(SUBSTITUTE(E5835,".",",")),E5835)</f>
        <v>No Ct</v>
      </c>
      <c r="L5835" s="61" t="str">
        <f aca="false">IF(J5835="PosK",SUMIFS(K:K,J:J,"PosK",H:H,H5835),"")</f>
        <v/>
      </c>
      <c r="M5835" s="61" t="str">
        <f aca="false">IF(J5835="PosK",SUMIFS(K:K,J:J,"NegK",H:H,H5835),"")</f>
        <v/>
      </c>
      <c r="N5835" s="61" t="str">
        <f aca="false">IF(J5835="PosK",SUMIFS(K:K,J:J,"eDNA",H:H,H5835),"")</f>
        <v/>
      </c>
    </row>
    <row r="5836" customFormat="false" ht="14.25" hidden="false" customHeight="false" outlineLevel="0" collapsed="false">
      <c r="A5836" s="0" t="s">
        <v>766</v>
      </c>
      <c r="B5836" s="52" t="s">
        <v>1031</v>
      </c>
      <c r="C5836" s="52" t="s">
        <v>751</v>
      </c>
      <c r="D5836" s="53" t="n">
        <v>0.1</v>
      </c>
      <c r="E5836" s="53" t="s">
        <v>748</v>
      </c>
      <c r="F5836" s="0" t="s">
        <v>1409</v>
      </c>
      <c r="G5836" s="0" t="str">
        <f aca="false">LEFT(B5836,2)</f>
        <v>27</v>
      </c>
      <c r="H5836" s="0" t="str">
        <f aca="false">I5836&amp;"_"&amp;G5836&amp;"_"&amp;F5836</f>
        <v>Strandtudse_27_20190123_DL2018110_HorsensGym_koersel2</v>
      </c>
      <c r="I5836" s="61" t="str">
        <f aca="false">MID(RIGHT(B5836,LEN(B5836)-3),1,FIND("_",RIGHT(B5836,LEN(B5836)-3))-1)</f>
        <v>Strandtudse</v>
      </c>
      <c r="J5836" s="61" t="str">
        <f aca="false">TRIM(SUBSTITUTE(RIGHT(B5836,FIND(I5836,B5836)+1),"_",""))</f>
        <v>eDNA</v>
      </c>
      <c r="K5836" s="0" t="str">
        <f aca="false">IFERROR(VALUE(SUBSTITUTE(E5836,".",",")),E5836)</f>
        <v>No Ct</v>
      </c>
      <c r="L5836" s="61" t="str">
        <f aca="false">IF(J5836="PosK",SUMIFS(K:K,J:J,"PosK",H:H,H5836),"")</f>
        <v/>
      </c>
      <c r="M5836" s="61" t="str">
        <f aca="false">IF(J5836="PosK",SUMIFS(K:K,J:J,"NegK",H:H,H5836),"")</f>
        <v/>
      </c>
      <c r="N5836" s="61" t="str">
        <f aca="false">IF(J5836="PosK",SUMIFS(K:K,J:J,"eDNA",H:H,H5836),"")</f>
        <v/>
      </c>
      <c r="Q5836" s="62"/>
    </row>
    <row r="5837" customFormat="false" ht="14.25" hidden="false" customHeight="false" outlineLevel="0" collapsed="false">
      <c r="A5837" s="0" t="s">
        <v>768</v>
      </c>
      <c r="B5837" s="52" t="s">
        <v>1031</v>
      </c>
      <c r="C5837" s="52" t="s">
        <v>751</v>
      </c>
      <c r="D5837" s="53" t="n">
        <v>0.1</v>
      </c>
      <c r="E5837" s="53" t="s">
        <v>748</v>
      </c>
      <c r="F5837" s="0" t="s">
        <v>1409</v>
      </c>
      <c r="G5837" s="0" t="str">
        <f aca="false">LEFT(B5837,2)</f>
        <v>27</v>
      </c>
      <c r="H5837" s="0" t="str">
        <f aca="false">I5837&amp;"_"&amp;G5837&amp;"_"&amp;F5837</f>
        <v>Strandtudse_27_20190123_DL2018110_HorsensGym_koersel2</v>
      </c>
      <c r="I5837" s="61" t="str">
        <f aca="false">MID(RIGHT(B5837,LEN(B5837)-3),1,FIND("_",RIGHT(B5837,LEN(B5837)-3))-1)</f>
        <v>Strandtudse</v>
      </c>
      <c r="J5837" s="61" t="str">
        <f aca="false">TRIM(SUBSTITUTE(RIGHT(B5837,FIND(I5837,B5837)+1),"_",""))</f>
        <v>eDNA</v>
      </c>
      <c r="K5837" s="0" t="str">
        <f aca="false">IFERROR(VALUE(SUBSTITUTE(E5837,".",",")),E5837)</f>
        <v>No Ct</v>
      </c>
      <c r="L5837" s="61" t="str">
        <f aca="false">IF(J5837="PosK",SUMIFS(K:K,J:J,"PosK",H:H,H5837),"")</f>
        <v/>
      </c>
      <c r="M5837" s="61" t="str">
        <f aca="false">IF(J5837="PosK",SUMIFS(K:K,J:J,"NegK",H:H,H5837),"")</f>
        <v/>
      </c>
      <c r="N5837" s="61" t="str">
        <f aca="false">IF(J5837="PosK",SUMIFS(K:K,J:J,"eDNA",H:H,H5837),"")</f>
        <v/>
      </c>
      <c r="P5837" s="62"/>
      <c r="T5837" s="63"/>
      <c r="W5837" s="64"/>
    </row>
    <row r="5838" customFormat="false" ht="14.25" hidden="false" customHeight="false" outlineLevel="0" collapsed="false">
      <c r="A5838" s="0" t="s">
        <v>770</v>
      </c>
      <c r="B5838" s="52" t="s">
        <v>1033</v>
      </c>
      <c r="C5838" s="52" t="s">
        <v>743</v>
      </c>
      <c r="D5838" s="53" t="n">
        <v>0.1</v>
      </c>
      <c r="E5838" s="53" t="n">
        <v>33.35</v>
      </c>
      <c r="F5838" s="0" t="s">
        <v>1409</v>
      </c>
      <c r="G5838" s="0" t="str">
        <f aca="false">LEFT(B5838,2)</f>
        <v>28</v>
      </c>
      <c r="H5838" s="0" t="str">
        <f aca="false">I5838&amp;"_"&amp;G5838&amp;"_"&amp;F5838</f>
        <v>GroenbrogetTudse_28_20190123_DL2018110_HorsensGym_koersel2</v>
      </c>
      <c r="I5838" s="61" t="str">
        <f aca="false">MID(RIGHT(B5838,LEN(B5838)-3),1,FIND("_",RIGHT(B5838,LEN(B5838)-3))-1)</f>
        <v>GroenbrogetTudse</v>
      </c>
      <c r="J5838" s="61" t="str">
        <f aca="false">TRIM(SUBSTITUTE(RIGHT(B5838,FIND(I5838,B5838)+1),"_",""))</f>
        <v>PosK</v>
      </c>
      <c r="K5838" s="0" t="n">
        <f aca="false">IFERROR(VALUE(SUBSTITUTE(E5838,".",",")),E5838)</f>
        <v>33.35</v>
      </c>
      <c r="L5838" s="61" t="n">
        <f aca="false">IF(J5838="PosK",SUMIFS(K:K,J:J,"PosK",H:H,H5838),"")</f>
        <v>33.35</v>
      </c>
      <c r="M5838" s="61" t="n">
        <f aca="false">IF(J5838="PosK",SUMIFS(K:K,J:J,"NegK",H:H,H5838),"")</f>
        <v>0</v>
      </c>
      <c r="N5838" s="61" t="n">
        <f aca="false">IF(J5838="PosK",SUMIFS(K:K,J:J,"eDNA",H:H,H5838),"")</f>
        <v>0</v>
      </c>
      <c r="P5838" s="62" t="n">
        <f aca="false">IF(K5840="No Ct",0,K5840)</f>
        <v>0</v>
      </c>
      <c r="Q5838" s="62" t="n">
        <f aca="false">IF(K5841="No Ct",0,K5841)</f>
        <v>0</v>
      </c>
      <c r="R5838" s="0" t="str">
        <f aca="false">IF(AND(L5838&gt;0,M5838=0),"Valid","Invalid")</f>
        <v>Valid</v>
      </c>
      <c r="S5838" s="0" t="str">
        <f aca="false">IF(OR(P5838&gt;1,Q5838&gt;1),"Present","Absent")</f>
        <v>Absent</v>
      </c>
      <c r="T5838" s="63" t="str">
        <f aca="false">IF(OR(AND(P5838&gt;1,P5838&lt;41),AND(Q5838&gt;1,Q5838&lt;41)),"Ct&lt;41","Ct&gt;41")</f>
        <v>Ct&gt;41</v>
      </c>
      <c r="U5838" s="0" t="str">
        <f aca="false">I5838</f>
        <v>GroenbrogetTudse</v>
      </c>
      <c r="V5838" s="0" t="str">
        <f aca="false">MID(F5838,10,9)</f>
        <v>DL2018110</v>
      </c>
      <c r="W5838" s="64" t="str">
        <f aca="false">V5838&amp;"_"&amp;U5838&amp;"_"&amp;R5838&amp;"_"&amp;S5838&amp;"_"&amp;T5838</f>
        <v>DL2018110_GroenbrogetTudse_Valid_Absent_Ct&gt;41</v>
      </c>
    </row>
    <row r="5839" customFormat="false" ht="14.25" hidden="false" customHeight="false" outlineLevel="0" collapsed="false">
      <c r="A5839" s="0" t="s">
        <v>772</v>
      </c>
      <c r="B5839" s="52" t="s">
        <v>1034</v>
      </c>
      <c r="C5839" s="52" t="s">
        <v>747</v>
      </c>
      <c r="D5839" s="53" t="n">
        <v>0.1</v>
      </c>
      <c r="E5839" s="53" t="s">
        <v>748</v>
      </c>
      <c r="F5839" s="0" t="s">
        <v>1409</v>
      </c>
      <c r="G5839" s="0" t="str">
        <f aca="false">LEFT(B5839,2)</f>
        <v>28</v>
      </c>
      <c r="H5839" s="0" t="str">
        <f aca="false">I5839&amp;"_"&amp;G5839&amp;"_"&amp;F5839</f>
        <v>GroenbrogetTudse_28_20190123_DL2018110_HorsensGym_koersel2</v>
      </c>
      <c r="I5839" s="61" t="str">
        <f aca="false">MID(RIGHT(B5839,LEN(B5839)-3),1,FIND("_",RIGHT(B5839,LEN(B5839)-3))-1)</f>
        <v>GroenbrogetTudse</v>
      </c>
      <c r="J5839" s="61" t="str">
        <f aca="false">TRIM(SUBSTITUTE(RIGHT(B5839,FIND(I5839,B5839)+1),"_",""))</f>
        <v>NegK</v>
      </c>
      <c r="K5839" s="0" t="str">
        <f aca="false">IFERROR(VALUE(SUBSTITUTE(E5839,".",",")),E5839)</f>
        <v>No Ct</v>
      </c>
      <c r="L5839" s="61" t="str">
        <f aca="false">IF(J5839="PosK",SUMIFS(K:K,J:J,"PosK",H:H,H5839),"")</f>
        <v/>
      </c>
      <c r="M5839" s="61" t="str">
        <f aca="false">IF(J5839="PosK",SUMIFS(K:K,J:J,"NegK",H:H,H5839),"")</f>
        <v/>
      </c>
      <c r="N5839" s="61" t="str">
        <f aca="false">IF(J5839="PosK",SUMIFS(K:K,J:J,"eDNA",H:H,H5839),"")</f>
        <v/>
      </c>
    </row>
    <row r="5840" customFormat="false" ht="14.25" hidden="false" customHeight="false" outlineLevel="0" collapsed="false">
      <c r="A5840" s="0" t="s">
        <v>774</v>
      </c>
      <c r="B5840" s="52" t="s">
        <v>1035</v>
      </c>
      <c r="C5840" s="52" t="s">
        <v>751</v>
      </c>
      <c r="D5840" s="53" t="n">
        <v>0.1</v>
      </c>
      <c r="E5840" s="53" t="s">
        <v>748</v>
      </c>
      <c r="F5840" s="0" t="s">
        <v>1409</v>
      </c>
      <c r="G5840" s="0" t="str">
        <f aca="false">LEFT(B5840,2)</f>
        <v>28</v>
      </c>
      <c r="H5840" s="0" t="str">
        <f aca="false">I5840&amp;"_"&amp;G5840&amp;"_"&amp;F5840</f>
        <v>GroenbrogetTudse_28_20190123_DL2018110_HorsensGym_koersel2</v>
      </c>
      <c r="I5840" s="61" t="str">
        <f aca="false">MID(RIGHT(B5840,LEN(B5840)-3),1,FIND("_",RIGHT(B5840,LEN(B5840)-3))-1)</f>
        <v>GroenbrogetTudse</v>
      </c>
      <c r="J5840" s="61" t="str">
        <f aca="false">TRIM(SUBSTITUTE(RIGHT(B5840,FIND(I5840,B5840)+1),"_",""))</f>
        <v>eDNA</v>
      </c>
      <c r="K5840" s="0" t="str">
        <f aca="false">IFERROR(VALUE(SUBSTITUTE(E5840,".",",")),E5840)</f>
        <v>No Ct</v>
      </c>
      <c r="L5840" s="61" t="str">
        <f aca="false">IF(J5840="PosK",SUMIFS(K:K,J:J,"PosK",H:H,H5840),"")</f>
        <v/>
      </c>
      <c r="M5840" s="61" t="str">
        <f aca="false">IF(J5840="PosK",SUMIFS(K:K,J:J,"NegK",H:H,H5840),"")</f>
        <v/>
      </c>
      <c r="N5840" s="61" t="str">
        <f aca="false">IF(J5840="PosK",SUMIFS(K:K,J:J,"eDNA",H:H,H5840),"")</f>
        <v/>
      </c>
      <c r="Q5840" s="62"/>
    </row>
    <row r="5841" customFormat="false" ht="14.25" hidden="false" customHeight="false" outlineLevel="0" collapsed="false">
      <c r="A5841" s="0" t="s">
        <v>776</v>
      </c>
      <c r="B5841" s="52" t="s">
        <v>1035</v>
      </c>
      <c r="C5841" s="52" t="s">
        <v>751</v>
      </c>
      <c r="D5841" s="53" t="n">
        <v>0.1</v>
      </c>
      <c r="E5841" s="53" t="s">
        <v>748</v>
      </c>
      <c r="F5841" s="0" t="s">
        <v>1409</v>
      </c>
      <c r="G5841" s="0" t="str">
        <f aca="false">LEFT(B5841,2)</f>
        <v>28</v>
      </c>
      <c r="H5841" s="0" t="str">
        <f aca="false">I5841&amp;"_"&amp;G5841&amp;"_"&amp;F5841</f>
        <v>GroenbrogetTudse_28_20190123_DL2018110_HorsensGym_koersel2</v>
      </c>
      <c r="I5841" s="61" t="str">
        <f aca="false">MID(RIGHT(B5841,LEN(B5841)-3),1,FIND("_",RIGHT(B5841,LEN(B5841)-3))-1)</f>
        <v>GroenbrogetTudse</v>
      </c>
      <c r="J5841" s="61" t="str">
        <f aca="false">TRIM(SUBSTITUTE(RIGHT(B5841,FIND(I5841,B5841)+1),"_",""))</f>
        <v>eDNA</v>
      </c>
      <c r="K5841" s="0" t="str">
        <f aca="false">IFERROR(VALUE(SUBSTITUTE(E5841,".",",")),E5841)</f>
        <v>No Ct</v>
      </c>
      <c r="L5841" s="61" t="str">
        <f aca="false">IF(J5841="PosK",SUMIFS(K:K,J:J,"PosK",H:H,H5841),"")</f>
        <v/>
      </c>
      <c r="M5841" s="61" t="str">
        <f aca="false">IF(J5841="PosK",SUMIFS(K:K,J:J,"NegK",H:H,H5841),"")</f>
        <v/>
      </c>
      <c r="N5841" s="61" t="str">
        <f aca="false">IF(J5841="PosK",SUMIFS(K:K,J:J,"eDNA",H:H,H5841),"")</f>
        <v/>
      </c>
      <c r="P5841" s="62"/>
      <c r="T5841" s="63"/>
      <c r="W5841" s="64"/>
    </row>
    <row r="5842" customFormat="false" ht="14.25" hidden="false" customHeight="false" outlineLevel="0" collapsed="false">
      <c r="A5842" s="0" t="s">
        <v>778</v>
      </c>
      <c r="B5842" s="52" t="s">
        <v>1037</v>
      </c>
      <c r="C5842" s="52" t="s">
        <v>743</v>
      </c>
      <c r="D5842" s="53" t="n">
        <v>0.1</v>
      </c>
      <c r="E5842" s="53" t="n">
        <v>24.72</v>
      </c>
      <c r="F5842" s="0" t="s">
        <v>1409</v>
      </c>
      <c r="G5842" s="0" t="str">
        <f aca="false">LEFT(B5842,2)</f>
        <v>29</v>
      </c>
      <c r="H5842" s="0" t="str">
        <f aca="false">I5842&amp;"_"&amp;G5842&amp;"_"&amp;F5842</f>
        <v>Loevfroe_29_20190123_DL2018110_HorsensGym_koersel2</v>
      </c>
      <c r="I5842" s="61" t="str">
        <f aca="false">MID(RIGHT(B5842,LEN(B5842)-3),1,FIND("_",RIGHT(B5842,LEN(B5842)-3))-1)</f>
        <v>Loevfroe</v>
      </c>
      <c r="J5842" s="61" t="str">
        <f aca="false">TRIM(SUBSTITUTE(RIGHT(B5842,FIND(I5842,B5842)+1),"_",""))</f>
        <v>PosK</v>
      </c>
      <c r="K5842" s="0" t="n">
        <f aca="false">IFERROR(VALUE(SUBSTITUTE(E5842,".",",")),E5842)</f>
        <v>24.72</v>
      </c>
      <c r="L5842" s="61" t="n">
        <f aca="false">IF(J5842="PosK",SUMIFS(K:K,J:J,"PosK",H:H,H5842),"")</f>
        <v>24.72</v>
      </c>
      <c r="M5842" s="61" t="n">
        <f aca="false">IF(J5842="PosK",SUMIFS(K:K,J:J,"NegK",H:H,H5842),"")</f>
        <v>0</v>
      </c>
      <c r="N5842" s="61" t="n">
        <f aca="false">IF(J5842="PosK",SUMIFS(K:K,J:J,"eDNA",H:H,H5842),"")</f>
        <v>0</v>
      </c>
      <c r="P5842" s="62" t="n">
        <f aca="false">IF(K5844="No Ct",0,K5844)</f>
        <v>0</v>
      </c>
      <c r="Q5842" s="62" t="n">
        <f aca="false">IF(K5845="No Ct",0,K5845)</f>
        <v>0</v>
      </c>
      <c r="R5842" s="0" t="str">
        <f aca="false">IF(AND(L5842&gt;0,M5842=0),"Valid","Invalid")</f>
        <v>Valid</v>
      </c>
      <c r="S5842" s="0" t="str">
        <f aca="false">IF(OR(P5842&gt;1,Q5842&gt;1),"Present","Absent")</f>
        <v>Absent</v>
      </c>
      <c r="T5842" s="63" t="str">
        <f aca="false">IF(OR(AND(P5842&gt;1,P5842&lt;41),AND(Q5842&gt;1,Q5842&lt;41)),"Ct&lt;41","Ct&gt;41")</f>
        <v>Ct&gt;41</v>
      </c>
      <c r="U5842" s="0" t="str">
        <f aca="false">I5842</f>
        <v>Loevfroe</v>
      </c>
      <c r="V5842" s="0" t="str">
        <f aca="false">MID(F5842,10,9)</f>
        <v>DL2018110</v>
      </c>
      <c r="W5842" s="64" t="str">
        <f aca="false">V5842&amp;"_"&amp;U5842&amp;"_"&amp;R5842&amp;"_"&amp;S5842&amp;"_"&amp;T5842</f>
        <v>DL2018110_Loevfroe_Valid_Absent_Ct&gt;41</v>
      </c>
    </row>
    <row r="5843" customFormat="false" ht="14.25" hidden="false" customHeight="false" outlineLevel="0" collapsed="false">
      <c r="A5843" s="0" t="s">
        <v>780</v>
      </c>
      <c r="B5843" s="52" t="s">
        <v>1038</v>
      </c>
      <c r="C5843" s="52" t="s">
        <v>747</v>
      </c>
      <c r="D5843" s="53" t="n">
        <v>0.1</v>
      </c>
      <c r="E5843" s="53" t="s">
        <v>748</v>
      </c>
      <c r="F5843" s="0" t="s">
        <v>1409</v>
      </c>
      <c r="G5843" s="0" t="str">
        <f aca="false">LEFT(B5843,2)</f>
        <v>29</v>
      </c>
      <c r="H5843" s="0" t="str">
        <f aca="false">I5843&amp;"_"&amp;G5843&amp;"_"&amp;F5843</f>
        <v>Loevfroe_29_20190123_DL2018110_HorsensGym_koersel2</v>
      </c>
      <c r="I5843" s="61" t="str">
        <f aca="false">MID(RIGHT(B5843,LEN(B5843)-3),1,FIND("_",RIGHT(B5843,LEN(B5843)-3))-1)</f>
        <v>Loevfroe</v>
      </c>
      <c r="J5843" s="61" t="str">
        <f aca="false">TRIM(SUBSTITUTE(RIGHT(B5843,FIND(I5843,B5843)+1),"_",""))</f>
        <v>NegK</v>
      </c>
      <c r="K5843" s="0" t="str">
        <f aca="false">IFERROR(VALUE(SUBSTITUTE(E5843,".",",")),E5843)</f>
        <v>No Ct</v>
      </c>
      <c r="L5843" s="61" t="str">
        <f aca="false">IF(J5843="PosK",SUMIFS(K:K,J:J,"PosK",H:H,H5843),"")</f>
        <v/>
      </c>
      <c r="M5843" s="61" t="str">
        <f aca="false">IF(J5843="PosK",SUMIFS(K:K,J:J,"NegK",H:H,H5843),"")</f>
        <v/>
      </c>
      <c r="N5843" s="61" t="str">
        <f aca="false">IF(J5843="PosK",SUMIFS(K:K,J:J,"eDNA",H:H,H5843),"")</f>
        <v/>
      </c>
    </row>
    <row r="5844" customFormat="false" ht="14.25" hidden="false" customHeight="false" outlineLevel="0" collapsed="false">
      <c r="A5844" s="0" t="s">
        <v>782</v>
      </c>
      <c r="B5844" s="52" t="s">
        <v>1039</v>
      </c>
      <c r="C5844" s="52" t="s">
        <v>751</v>
      </c>
      <c r="D5844" s="53" t="n">
        <v>0.1</v>
      </c>
      <c r="E5844" s="53" t="s">
        <v>748</v>
      </c>
      <c r="F5844" s="0" t="s">
        <v>1409</v>
      </c>
      <c r="G5844" s="0" t="str">
        <f aca="false">LEFT(B5844,2)</f>
        <v>29</v>
      </c>
      <c r="H5844" s="0" t="str">
        <f aca="false">I5844&amp;"_"&amp;G5844&amp;"_"&amp;F5844</f>
        <v>Loevfroe_29_20190123_DL2018110_HorsensGym_koersel2</v>
      </c>
      <c r="I5844" s="61" t="str">
        <f aca="false">MID(RIGHT(B5844,LEN(B5844)-3),1,FIND("_",RIGHT(B5844,LEN(B5844)-3))-1)</f>
        <v>Loevfroe</v>
      </c>
      <c r="J5844" s="61" t="str">
        <f aca="false">TRIM(SUBSTITUTE(RIGHT(B5844,FIND(I5844,B5844)+1),"_",""))</f>
        <v>eDNA</v>
      </c>
      <c r="K5844" s="0" t="str">
        <f aca="false">IFERROR(VALUE(SUBSTITUTE(E5844,".",",")),E5844)</f>
        <v>No Ct</v>
      </c>
      <c r="L5844" s="61" t="str">
        <f aca="false">IF(J5844="PosK",SUMIFS(K:K,J:J,"PosK",H:H,H5844),"")</f>
        <v/>
      </c>
      <c r="M5844" s="61" t="str">
        <f aca="false">IF(J5844="PosK",SUMIFS(K:K,J:J,"NegK",H:H,H5844),"")</f>
        <v/>
      </c>
      <c r="N5844" s="61" t="str">
        <f aca="false">IF(J5844="PosK",SUMIFS(K:K,J:J,"eDNA",H:H,H5844),"")</f>
        <v/>
      </c>
      <c r="Q5844" s="62"/>
    </row>
    <row r="5845" customFormat="false" ht="14.25" hidden="false" customHeight="false" outlineLevel="0" collapsed="false">
      <c r="A5845" s="0" t="s">
        <v>784</v>
      </c>
      <c r="B5845" s="52" t="s">
        <v>1039</v>
      </c>
      <c r="C5845" s="52" t="s">
        <v>751</v>
      </c>
      <c r="D5845" s="53" t="n">
        <v>0.1</v>
      </c>
      <c r="E5845" s="53" t="s">
        <v>748</v>
      </c>
      <c r="F5845" s="0" t="s">
        <v>1409</v>
      </c>
      <c r="G5845" s="0" t="str">
        <f aca="false">LEFT(B5845,2)</f>
        <v>29</v>
      </c>
      <c r="H5845" s="0" t="str">
        <f aca="false">I5845&amp;"_"&amp;G5845&amp;"_"&amp;F5845</f>
        <v>Loevfroe_29_20190123_DL2018110_HorsensGym_koersel2</v>
      </c>
      <c r="I5845" s="61" t="str">
        <f aca="false">MID(RIGHT(B5845,LEN(B5845)-3),1,FIND("_",RIGHT(B5845,LEN(B5845)-3))-1)</f>
        <v>Loevfroe</v>
      </c>
      <c r="J5845" s="61" t="str">
        <f aca="false">TRIM(SUBSTITUTE(RIGHT(B5845,FIND(I5845,B5845)+1),"_",""))</f>
        <v>eDNA</v>
      </c>
      <c r="K5845" s="0" t="str">
        <f aca="false">IFERROR(VALUE(SUBSTITUTE(E5845,".",",")),E5845)</f>
        <v>No Ct</v>
      </c>
      <c r="L5845" s="61" t="str">
        <f aca="false">IF(J5845="PosK",SUMIFS(K:K,J:J,"PosK",H:H,H5845),"")</f>
        <v/>
      </c>
      <c r="M5845" s="61" t="str">
        <f aca="false">IF(J5845="PosK",SUMIFS(K:K,J:J,"NegK",H:H,H5845),"")</f>
        <v/>
      </c>
      <c r="N5845" s="61" t="str">
        <f aca="false">IF(J5845="PosK",SUMIFS(K:K,J:J,"eDNA",H:H,H5845),"")</f>
        <v/>
      </c>
      <c r="P5845" s="62"/>
      <c r="T5845" s="63"/>
      <c r="W5845" s="64"/>
    </row>
    <row r="5846" customFormat="false" ht="14.25" hidden="false" customHeight="false" outlineLevel="0" collapsed="false">
      <c r="A5846" s="0" t="s">
        <v>786</v>
      </c>
      <c r="B5846" s="52" t="s">
        <v>1041</v>
      </c>
      <c r="C5846" s="52" t="s">
        <v>743</v>
      </c>
      <c r="D5846" s="53" t="n">
        <v>0.1</v>
      </c>
      <c r="E5846" s="53" t="s">
        <v>748</v>
      </c>
      <c r="F5846" s="0" t="s">
        <v>1409</v>
      </c>
      <c r="G5846" s="0" t="str">
        <f aca="false">LEFT(B5846,2)</f>
        <v>30</v>
      </c>
      <c r="H5846" s="0" t="str">
        <f aca="false">I5846&amp;"_"&amp;G5846&amp;"_"&amp;F5846</f>
        <v>Klokkefroe_30_20190123_DL2018110_HorsensGym_koersel2</v>
      </c>
      <c r="I5846" s="61" t="str">
        <f aca="false">MID(RIGHT(B5846,LEN(B5846)-3),1,FIND("_",RIGHT(B5846,LEN(B5846)-3))-1)</f>
        <v>Klokkefroe</v>
      </c>
      <c r="J5846" s="61" t="str">
        <f aca="false">TRIM(SUBSTITUTE(RIGHT(B5846,FIND(I5846,B5846)+1),"_",""))</f>
        <v>PosK</v>
      </c>
      <c r="K5846" s="0" t="str">
        <f aca="false">IFERROR(VALUE(SUBSTITUTE(E5846,".",",")),E5846)</f>
        <v>No Ct</v>
      </c>
      <c r="L5846" s="61" t="n">
        <f aca="false">IF(J5846="PosK",SUMIFS(K:K,J:J,"PosK",H:H,H5846),"")</f>
        <v>0</v>
      </c>
      <c r="M5846" s="61" t="n">
        <f aca="false">IF(J5846="PosK",SUMIFS(K:K,J:J,"NegK",H:H,H5846),"")</f>
        <v>0</v>
      </c>
      <c r="N5846" s="61" t="n">
        <f aca="false">IF(J5846="PosK",SUMIFS(K:K,J:J,"eDNA",H:H,H5846),"")</f>
        <v>0</v>
      </c>
      <c r="P5846" s="62" t="n">
        <f aca="false">IF(K5848="No Ct",0,K5848)</f>
        <v>0</v>
      </c>
      <c r="Q5846" s="62" t="n">
        <f aca="false">IF(K5849="No Ct",0,K5849)</f>
        <v>0</v>
      </c>
      <c r="R5846" s="0" t="str">
        <f aca="false">IF(AND(L5846&gt;0,M5846=0),"Valid","Invalid")</f>
        <v>Invalid</v>
      </c>
      <c r="S5846" s="0" t="str">
        <f aca="false">IF(OR(P5846&gt;1,Q5846&gt;1),"Present","Absent")</f>
        <v>Absent</v>
      </c>
      <c r="T5846" s="63" t="str">
        <f aca="false">IF(OR(AND(P5846&gt;1,P5846&lt;41),AND(Q5846&gt;1,Q5846&lt;41)),"Ct&lt;41","Ct&gt;41")</f>
        <v>Ct&gt;41</v>
      </c>
      <c r="U5846" s="0" t="str">
        <f aca="false">I5846</f>
        <v>Klokkefroe</v>
      </c>
      <c r="V5846" s="0" t="str">
        <f aca="false">MID(F5846,10,9)</f>
        <v>DL2018110</v>
      </c>
      <c r="W5846" s="64" t="str">
        <f aca="false">V5846&amp;"_"&amp;U5846&amp;"_"&amp;R5846&amp;"_"&amp;S5846&amp;"_"&amp;T5846</f>
        <v>DL2018110_Klokkefroe_Invalid_Absent_Ct&gt;41</v>
      </c>
    </row>
    <row r="5847" customFormat="false" ht="14.25" hidden="false" customHeight="false" outlineLevel="0" collapsed="false">
      <c r="A5847" s="0" t="s">
        <v>788</v>
      </c>
      <c r="B5847" s="52" t="s">
        <v>1042</v>
      </c>
      <c r="C5847" s="52" t="s">
        <v>747</v>
      </c>
      <c r="D5847" s="53" t="n">
        <v>0.1</v>
      </c>
      <c r="E5847" s="53" t="s">
        <v>748</v>
      </c>
      <c r="F5847" s="0" t="s">
        <v>1409</v>
      </c>
      <c r="G5847" s="0" t="str">
        <f aca="false">LEFT(B5847,2)</f>
        <v>30</v>
      </c>
      <c r="H5847" s="0" t="str">
        <f aca="false">I5847&amp;"_"&amp;G5847&amp;"_"&amp;F5847</f>
        <v>Klokkefroe_30_20190123_DL2018110_HorsensGym_koersel2</v>
      </c>
      <c r="I5847" s="61" t="str">
        <f aca="false">MID(RIGHT(B5847,LEN(B5847)-3),1,FIND("_",RIGHT(B5847,LEN(B5847)-3))-1)</f>
        <v>Klokkefroe</v>
      </c>
      <c r="J5847" s="61" t="str">
        <f aca="false">TRIM(SUBSTITUTE(RIGHT(B5847,FIND(I5847,B5847)+1),"_",""))</f>
        <v>NegK</v>
      </c>
      <c r="K5847" s="0" t="str">
        <f aca="false">IFERROR(VALUE(SUBSTITUTE(E5847,".",",")),E5847)</f>
        <v>No Ct</v>
      </c>
      <c r="L5847" s="61" t="str">
        <f aca="false">IF(J5847="PosK",SUMIFS(K:K,J:J,"PosK",H:H,H5847),"")</f>
        <v/>
      </c>
      <c r="M5847" s="61" t="str">
        <f aca="false">IF(J5847="PosK",SUMIFS(K:K,J:J,"NegK",H:H,H5847),"")</f>
        <v/>
      </c>
      <c r="N5847" s="61" t="str">
        <f aca="false">IF(J5847="PosK",SUMIFS(K:K,J:J,"eDNA",H:H,H5847),"")</f>
        <v/>
      </c>
    </row>
    <row r="5848" customFormat="false" ht="14.25" hidden="false" customHeight="false" outlineLevel="0" collapsed="false">
      <c r="A5848" s="0" t="s">
        <v>790</v>
      </c>
      <c r="B5848" s="52" t="s">
        <v>1043</v>
      </c>
      <c r="C5848" s="52" t="s">
        <v>751</v>
      </c>
      <c r="D5848" s="53" t="n">
        <v>0.1</v>
      </c>
      <c r="E5848" s="53" t="s">
        <v>748</v>
      </c>
      <c r="F5848" s="0" t="s">
        <v>1409</v>
      </c>
      <c r="G5848" s="0" t="str">
        <f aca="false">LEFT(B5848,2)</f>
        <v>30</v>
      </c>
      <c r="H5848" s="0" t="str">
        <f aca="false">I5848&amp;"_"&amp;G5848&amp;"_"&amp;F5848</f>
        <v>Klokkefroe_30_20190123_DL2018110_HorsensGym_koersel2</v>
      </c>
      <c r="I5848" s="61" t="str">
        <f aca="false">MID(RIGHT(B5848,LEN(B5848)-3),1,FIND("_",RIGHT(B5848,LEN(B5848)-3))-1)</f>
        <v>Klokkefroe</v>
      </c>
      <c r="J5848" s="61" t="str">
        <f aca="false">TRIM(SUBSTITUTE(RIGHT(B5848,FIND(I5848,B5848)+1),"_",""))</f>
        <v>eDNA</v>
      </c>
      <c r="K5848" s="0" t="str">
        <f aca="false">IFERROR(VALUE(SUBSTITUTE(E5848,".",",")),E5848)</f>
        <v>No Ct</v>
      </c>
      <c r="L5848" s="61" t="str">
        <f aca="false">IF(J5848="PosK",SUMIFS(K:K,J:J,"PosK",H:H,H5848),"")</f>
        <v/>
      </c>
      <c r="M5848" s="61" t="str">
        <f aca="false">IF(J5848="PosK",SUMIFS(K:K,J:J,"NegK",H:H,H5848),"")</f>
        <v/>
      </c>
      <c r="N5848" s="61" t="str">
        <f aca="false">IF(J5848="PosK",SUMIFS(K:K,J:J,"eDNA",H:H,H5848),"")</f>
        <v/>
      </c>
      <c r="Q5848" s="62"/>
    </row>
    <row r="5849" customFormat="false" ht="14.25" hidden="false" customHeight="false" outlineLevel="0" collapsed="false">
      <c r="A5849" s="0" t="s">
        <v>792</v>
      </c>
      <c r="B5849" s="52" t="s">
        <v>1043</v>
      </c>
      <c r="C5849" s="52" t="s">
        <v>751</v>
      </c>
      <c r="D5849" s="53" t="n">
        <v>0.1</v>
      </c>
      <c r="E5849" s="53" t="s">
        <v>748</v>
      </c>
      <c r="F5849" s="0" t="s">
        <v>1409</v>
      </c>
      <c r="G5849" s="0" t="str">
        <f aca="false">LEFT(B5849,2)</f>
        <v>30</v>
      </c>
      <c r="H5849" s="0" t="str">
        <f aca="false">I5849&amp;"_"&amp;G5849&amp;"_"&amp;F5849</f>
        <v>Klokkefroe_30_20190123_DL2018110_HorsensGym_koersel2</v>
      </c>
      <c r="I5849" s="61" t="str">
        <f aca="false">MID(RIGHT(B5849,LEN(B5849)-3),1,FIND("_",RIGHT(B5849,LEN(B5849)-3))-1)</f>
        <v>Klokkefroe</v>
      </c>
      <c r="J5849" s="61" t="str">
        <f aca="false">TRIM(SUBSTITUTE(RIGHT(B5849,FIND(I5849,B5849)+1),"_",""))</f>
        <v>eDNA</v>
      </c>
      <c r="K5849" s="0" t="str">
        <f aca="false">IFERROR(VALUE(SUBSTITUTE(E5849,".",",")),E5849)</f>
        <v>No Ct</v>
      </c>
      <c r="L5849" s="61" t="str">
        <f aca="false">IF(J5849="PosK",SUMIFS(K:K,J:J,"PosK",H:H,H5849),"")</f>
        <v/>
      </c>
      <c r="M5849" s="61" t="str">
        <f aca="false">IF(J5849="PosK",SUMIFS(K:K,J:J,"NegK",H:H,H5849),"")</f>
        <v/>
      </c>
      <c r="N5849" s="61" t="str">
        <f aca="false">IF(J5849="PosK",SUMIFS(K:K,J:J,"eDNA",H:H,H5849),"")</f>
        <v/>
      </c>
      <c r="P5849" s="62"/>
      <c r="T5849" s="63"/>
      <c r="W5849" s="64"/>
    </row>
    <row r="5850" customFormat="false" ht="14.25" hidden="false" customHeight="false" outlineLevel="0" collapsed="false">
      <c r="A5850" s="0" t="s">
        <v>794</v>
      </c>
      <c r="B5850" s="52" t="s">
        <v>1045</v>
      </c>
      <c r="C5850" s="52" t="s">
        <v>743</v>
      </c>
      <c r="D5850" s="53" t="n">
        <v>0.1</v>
      </c>
      <c r="E5850" s="53" t="n">
        <v>32.38</v>
      </c>
      <c r="F5850" s="0" t="s">
        <v>1409</v>
      </c>
      <c r="G5850" s="0" t="str">
        <f aca="false">LEFT(B5850,2)</f>
        <v>31</v>
      </c>
      <c r="H5850" s="0" t="str">
        <f aca="false">I5850&amp;"_"&amp;G5850&amp;"_"&amp;F5850</f>
        <v>Bjergsalamander_31_20190123_DL2018110_HorsensGym_koersel2</v>
      </c>
      <c r="I5850" s="61" t="str">
        <f aca="false">MID(RIGHT(B5850,LEN(B5850)-3),1,FIND("_",RIGHT(B5850,LEN(B5850)-3))-1)</f>
        <v>Bjergsalamander</v>
      </c>
      <c r="J5850" s="61" t="str">
        <f aca="false">TRIM(SUBSTITUTE(RIGHT(B5850,FIND(I5850,B5850)+1),"_",""))</f>
        <v>PosK</v>
      </c>
      <c r="K5850" s="0" t="n">
        <f aca="false">IFERROR(VALUE(SUBSTITUTE(E5850,".",",")),E5850)</f>
        <v>32.38</v>
      </c>
      <c r="L5850" s="61" t="n">
        <f aca="false">IF(J5850="PosK",SUMIFS(K:K,J:J,"PosK",H:H,H5850),"")</f>
        <v>32.38</v>
      </c>
      <c r="M5850" s="61" t="n">
        <f aca="false">IF(J5850="PosK",SUMIFS(K:K,J:J,"NegK",H:H,H5850),"")</f>
        <v>0</v>
      </c>
      <c r="N5850" s="61" t="n">
        <f aca="false">IF(J5850="PosK",SUMIFS(K:K,J:J,"eDNA",H:H,H5850),"")</f>
        <v>0</v>
      </c>
      <c r="P5850" s="62" t="n">
        <f aca="false">IF(K5852="No Ct",0,K5852)</f>
        <v>0</v>
      </c>
      <c r="Q5850" s="62" t="n">
        <f aca="false">IF(K5853="No Ct",0,K5853)</f>
        <v>0</v>
      </c>
      <c r="R5850" s="0" t="str">
        <f aca="false">IF(AND(L5850&gt;0,M5850=0),"Valid","Invalid")</f>
        <v>Valid</v>
      </c>
      <c r="S5850" s="0" t="str">
        <f aca="false">IF(OR(P5850&gt;1,Q5850&gt;1),"Present","Absent")</f>
        <v>Absent</v>
      </c>
      <c r="T5850" s="63" t="str">
        <f aca="false">IF(OR(AND(P5850&gt;1,P5850&lt;41),AND(Q5850&gt;1,Q5850&lt;41)),"Ct&lt;41","Ct&gt;41")</f>
        <v>Ct&gt;41</v>
      </c>
      <c r="U5850" s="0" t="str">
        <f aca="false">I5850</f>
        <v>Bjergsalamander</v>
      </c>
      <c r="V5850" s="0" t="str">
        <f aca="false">MID(F5850,10,9)</f>
        <v>DL2018110</v>
      </c>
      <c r="W5850" s="64" t="str">
        <f aca="false">V5850&amp;"_"&amp;U5850&amp;"_"&amp;R5850&amp;"_"&amp;S5850&amp;"_"&amp;T5850</f>
        <v>DL2018110_Bjergsalamander_Valid_Absent_Ct&gt;41</v>
      </c>
    </row>
    <row r="5851" customFormat="false" ht="14.25" hidden="false" customHeight="false" outlineLevel="0" collapsed="false">
      <c r="A5851" s="0" t="s">
        <v>796</v>
      </c>
      <c r="B5851" s="52" t="s">
        <v>1046</v>
      </c>
      <c r="C5851" s="52" t="s">
        <v>747</v>
      </c>
      <c r="D5851" s="53" t="n">
        <v>0.1</v>
      </c>
      <c r="E5851" s="53" t="s">
        <v>748</v>
      </c>
      <c r="F5851" s="0" t="s">
        <v>1409</v>
      </c>
      <c r="G5851" s="0" t="str">
        <f aca="false">LEFT(B5851,2)</f>
        <v>31</v>
      </c>
      <c r="H5851" s="0" t="str">
        <f aca="false">I5851&amp;"_"&amp;G5851&amp;"_"&amp;F5851</f>
        <v>Bjergsalamander_31_20190123_DL2018110_HorsensGym_koersel2</v>
      </c>
      <c r="I5851" s="61" t="str">
        <f aca="false">MID(RIGHT(B5851,LEN(B5851)-3),1,FIND("_",RIGHT(B5851,LEN(B5851)-3))-1)</f>
        <v>Bjergsalamander</v>
      </c>
      <c r="J5851" s="61" t="str">
        <f aca="false">TRIM(SUBSTITUTE(RIGHT(B5851,FIND(I5851,B5851)+1),"_",""))</f>
        <v>NegK</v>
      </c>
      <c r="K5851" s="0" t="str">
        <f aca="false">IFERROR(VALUE(SUBSTITUTE(E5851,".",",")),E5851)</f>
        <v>No Ct</v>
      </c>
      <c r="L5851" s="61" t="str">
        <f aca="false">IF(J5851="PosK",SUMIFS(K:K,J:J,"PosK",H:H,H5851),"")</f>
        <v/>
      </c>
      <c r="M5851" s="61" t="str">
        <f aca="false">IF(J5851="PosK",SUMIFS(K:K,J:J,"NegK",H:H,H5851),"")</f>
        <v/>
      </c>
      <c r="N5851" s="61" t="str">
        <f aca="false">IF(J5851="PosK",SUMIFS(K:K,J:J,"eDNA",H:H,H5851),"")</f>
        <v/>
      </c>
    </row>
    <row r="5852" customFormat="false" ht="14.25" hidden="false" customHeight="false" outlineLevel="0" collapsed="false">
      <c r="A5852" s="0" t="s">
        <v>798</v>
      </c>
      <c r="B5852" s="52" t="s">
        <v>1047</v>
      </c>
      <c r="C5852" s="52" t="s">
        <v>751</v>
      </c>
      <c r="D5852" s="53" t="n">
        <v>0.1</v>
      </c>
      <c r="E5852" s="53" t="s">
        <v>748</v>
      </c>
      <c r="F5852" s="0" t="s">
        <v>1409</v>
      </c>
      <c r="G5852" s="0" t="str">
        <f aca="false">LEFT(B5852,2)</f>
        <v>31</v>
      </c>
      <c r="H5852" s="0" t="str">
        <f aca="false">I5852&amp;"_"&amp;G5852&amp;"_"&amp;F5852</f>
        <v>Bjergsalamander_31_20190123_DL2018110_HorsensGym_koersel2</v>
      </c>
      <c r="I5852" s="61" t="str">
        <f aca="false">MID(RIGHT(B5852,LEN(B5852)-3),1,FIND("_",RIGHT(B5852,LEN(B5852)-3))-1)</f>
        <v>Bjergsalamander</v>
      </c>
      <c r="J5852" s="61" t="str">
        <f aca="false">TRIM(SUBSTITUTE(RIGHT(B5852,FIND(I5852,B5852)+1),"_",""))</f>
        <v>eDNA</v>
      </c>
      <c r="K5852" s="0" t="str">
        <f aca="false">IFERROR(VALUE(SUBSTITUTE(E5852,".",",")),E5852)</f>
        <v>No Ct</v>
      </c>
      <c r="L5852" s="61" t="str">
        <f aca="false">IF(J5852="PosK",SUMIFS(K:K,J:J,"PosK",H:H,H5852),"")</f>
        <v/>
      </c>
      <c r="M5852" s="61" t="str">
        <f aca="false">IF(J5852="PosK",SUMIFS(K:K,J:J,"NegK",H:H,H5852),"")</f>
        <v/>
      </c>
      <c r="N5852" s="61" t="str">
        <f aca="false">IF(J5852="PosK",SUMIFS(K:K,J:J,"eDNA",H:H,H5852),"")</f>
        <v/>
      </c>
      <c r="Q5852" s="62"/>
    </row>
    <row r="5853" customFormat="false" ht="14.25" hidden="false" customHeight="false" outlineLevel="0" collapsed="false">
      <c r="A5853" s="0" t="s">
        <v>800</v>
      </c>
      <c r="B5853" s="52" t="s">
        <v>1047</v>
      </c>
      <c r="C5853" s="52" t="s">
        <v>751</v>
      </c>
      <c r="D5853" s="53" t="n">
        <v>0.1</v>
      </c>
      <c r="E5853" s="53" t="s">
        <v>748</v>
      </c>
      <c r="F5853" s="0" t="s">
        <v>1409</v>
      </c>
      <c r="G5853" s="0" t="str">
        <f aca="false">LEFT(B5853,2)</f>
        <v>31</v>
      </c>
      <c r="H5853" s="0" t="str">
        <f aca="false">I5853&amp;"_"&amp;G5853&amp;"_"&amp;F5853</f>
        <v>Bjergsalamander_31_20190123_DL2018110_HorsensGym_koersel2</v>
      </c>
      <c r="I5853" s="61" t="str">
        <f aca="false">MID(RIGHT(B5853,LEN(B5853)-3),1,FIND("_",RIGHT(B5853,LEN(B5853)-3))-1)</f>
        <v>Bjergsalamander</v>
      </c>
      <c r="J5853" s="61" t="str">
        <f aca="false">TRIM(SUBSTITUTE(RIGHT(B5853,FIND(I5853,B5853)+1),"_",""))</f>
        <v>eDNA</v>
      </c>
      <c r="K5853" s="0" t="str">
        <f aca="false">IFERROR(VALUE(SUBSTITUTE(E5853,".",",")),E5853)</f>
        <v>No Ct</v>
      </c>
      <c r="L5853" s="61" t="str">
        <f aca="false">IF(J5853="PosK",SUMIFS(K:K,J:J,"PosK",H:H,H5853),"")</f>
        <v/>
      </c>
      <c r="M5853" s="61" t="str">
        <f aca="false">IF(J5853="PosK",SUMIFS(K:K,J:J,"NegK",H:H,H5853),"")</f>
        <v/>
      </c>
      <c r="N5853" s="61" t="str">
        <f aca="false">IF(J5853="PosK",SUMIFS(K:K,J:J,"eDNA",H:H,H5853),"")</f>
        <v/>
      </c>
      <c r="P5853" s="62"/>
      <c r="T5853" s="63"/>
      <c r="W5853" s="64"/>
    </row>
    <row r="5854" customFormat="false" ht="14.25" hidden="false" customHeight="false" outlineLevel="0" collapsed="false">
      <c r="A5854" s="0" t="s">
        <v>802</v>
      </c>
      <c r="B5854" s="52" t="s">
        <v>1049</v>
      </c>
      <c r="C5854" s="52" t="s">
        <v>743</v>
      </c>
      <c r="D5854" s="53" t="n">
        <v>0.1</v>
      </c>
      <c r="E5854" s="53" t="n">
        <v>37.54</v>
      </c>
      <c r="F5854" s="0" t="s">
        <v>1409</v>
      </c>
      <c r="G5854" s="0" t="str">
        <f aca="false">LEFT(B5854,2)</f>
        <v>32</v>
      </c>
      <c r="H5854" s="0" t="str">
        <f aca="false">I5854&amp;"_"&amp;G5854&amp;"_"&amp;F5854</f>
        <v>Latterfroe_32_20190123_DL2018110_HorsensGym_koersel2</v>
      </c>
      <c r="I5854" s="61" t="str">
        <f aca="false">MID(RIGHT(B5854,LEN(B5854)-3),1,FIND("_",RIGHT(B5854,LEN(B5854)-3))-1)</f>
        <v>Latterfroe</v>
      </c>
      <c r="J5854" s="61" t="str">
        <f aca="false">TRIM(SUBSTITUTE(RIGHT(B5854,FIND(I5854,B5854)+1),"_",""))</f>
        <v>PosK</v>
      </c>
      <c r="K5854" s="0" t="n">
        <f aca="false">IFERROR(VALUE(SUBSTITUTE(E5854,".",",")),E5854)</f>
        <v>37.54</v>
      </c>
      <c r="L5854" s="61" t="n">
        <f aca="false">IF(J5854="PosK",SUMIFS(K:K,J:J,"PosK",H:H,H5854),"")</f>
        <v>37.54</v>
      </c>
      <c r="M5854" s="61" t="n">
        <f aca="false">IF(J5854="PosK",SUMIFS(K:K,J:J,"NegK",H:H,H5854),"")</f>
        <v>0</v>
      </c>
      <c r="N5854" s="61" t="n">
        <f aca="false">IF(J5854="PosK",SUMIFS(K:K,J:J,"eDNA",H:H,H5854),"")</f>
        <v>0</v>
      </c>
      <c r="P5854" s="62" t="n">
        <f aca="false">IF(K5856="No Ct",0,K5856)</f>
        <v>0</v>
      </c>
      <c r="Q5854" s="62" t="n">
        <f aca="false">IF(K5857="No Ct",0,K5857)</f>
        <v>0</v>
      </c>
      <c r="R5854" s="0" t="str">
        <f aca="false">IF(AND(L5854&gt;0,M5854=0),"Valid","Invalid")</f>
        <v>Valid</v>
      </c>
      <c r="S5854" s="0" t="str">
        <f aca="false">IF(OR(P5854&gt;1,Q5854&gt;1),"Present","Absent")</f>
        <v>Absent</v>
      </c>
      <c r="T5854" s="63" t="str">
        <f aca="false">IF(OR(AND(P5854&gt;1,P5854&lt;41),AND(Q5854&gt;1,Q5854&lt;41)),"Ct&lt;41","Ct&gt;41")</f>
        <v>Ct&gt;41</v>
      </c>
      <c r="U5854" s="0" t="str">
        <f aca="false">I5854</f>
        <v>Latterfroe</v>
      </c>
      <c r="V5854" s="0" t="str">
        <f aca="false">MID(F5854,10,9)</f>
        <v>DL2018110</v>
      </c>
      <c r="W5854" s="64" t="str">
        <f aca="false">V5854&amp;"_"&amp;U5854&amp;"_"&amp;R5854&amp;"_"&amp;S5854&amp;"_"&amp;T5854</f>
        <v>DL2018110_Latterfroe_Valid_Absent_Ct&gt;41</v>
      </c>
    </row>
    <row r="5855" customFormat="false" ht="14.25" hidden="false" customHeight="false" outlineLevel="0" collapsed="false">
      <c r="A5855" s="0" t="s">
        <v>804</v>
      </c>
      <c r="B5855" s="52" t="s">
        <v>1050</v>
      </c>
      <c r="C5855" s="52" t="s">
        <v>747</v>
      </c>
      <c r="D5855" s="53" t="n">
        <v>0.1</v>
      </c>
      <c r="E5855" s="53" t="s">
        <v>748</v>
      </c>
      <c r="F5855" s="0" t="s">
        <v>1409</v>
      </c>
      <c r="G5855" s="0" t="str">
        <f aca="false">LEFT(B5855,2)</f>
        <v>32</v>
      </c>
      <c r="H5855" s="0" t="str">
        <f aca="false">I5855&amp;"_"&amp;G5855&amp;"_"&amp;F5855</f>
        <v>Latterfroe_32_20190123_DL2018110_HorsensGym_koersel2</v>
      </c>
      <c r="I5855" s="61" t="str">
        <f aca="false">MID(RIGHT(B5855,LEN(B5855)-3),1,FIND("_",RIGHT(B5855,LEN(B5855)-3))-1)</f>
        <v>Latterfroe</v>
      </c>
      <c r="J5855" s="61" t="str">
        <f aca="false">TRIM(SUBSTITUTE(RIGHT(B5855,FIND(I5855,B5855)+1),"_",""))</f>
        <v>NegK</v>
      </c>
      <c r="K5855" s="0" t="str">
        <f aca="false">IFERROR(VALUE(SUBSTITUTE(E5855,".",",")),E5855)</f>
        <v>No Ct</v>
      </c>
      <c r="L5855" s="61" t="str">
        <f aca="false">IF(J5855="PosK",SUMIFS(K:K,J:J,"PosK",H:H,H5855),"")</f>
        <v/>
      </c>
      <c r="M5855" s="61" t="str">
        <f aca="false">IF(J5855="PosK",SUMIFS(K:K,J:J,"NegK",H:H,H5855),"")</f>
        <v/>
      </c>
      <c r="N5855" s="61" t="str">
        <f aca="false">IF(J5855="PosK",SUMIFS(K:K,J:J,"eDNA",H:H,H5855),"")</f>
        <v/>
      </c>
    </row>
    <row r="5856" customFormat="false" ht="14.25" hidden="false" customHeight="false" outlineLevel="0" collapsed="false">
      <c r="A5856" s="0" t="s">
        <v>806</v>
      </c>
      <c r="B5856" s="52" t="s">
        <v>1051</v>
      </c>
      <c r="C5856" s="52" t="s">
        <v>751</v>
      </c>
      <c r="D5856" s="53" t="n">
        <v>0.1</v>
      </c>
      <c r="E5856" s="53" t="s">
        <v>748</v>
      </c>
      <c r="F5856" s="0" t="s">
        <v>1409</v>
      </c>
      <c r="G5856" s="0" t="str">
        <f aca="false">LEFT(B5856,2)</f>
        <v>32</v>
      </c>
      <c r="H5856" s="0" t="str">
        <f aca="false">I5856&amp;"_"&amp;G5856&amp;"_"&amp;F5856</f>
        <v>Latterfroe_32_20190123_DL2018110_HorsensGym_koersel2</v>
      </c>
      <c r="I5856" s="61" t="str">
        <f aca="false">MID(RIGHT(B5856,LEN(B5856)-3),1,FIND("_",RIGHT(B5856,LEN(B5856)-3))-1)</f>
        <v>Latterfroe</v>
      </c>
      <c r="J5856" s="61" t="str">
        <f aca="false">TRIM(SUBSTITUTE(RIGHT(B5856,FIND(I5856,B5856)+1),"_",""))</f>
        <v>eDNA</v>
      </c>
      <c r="K5856" s="0" t="str">
        <f aca="false">IFERROR(VALUE(SUBSTITUTE(E5856,".",",")),E5856)</f>
        <v>No Ct</v>
      </c>
      <c r="L5856" s="61" t="str">
        <f aca="false">IF(J5856="PosK",SUMIFS(K:K,J:J,"PosK",H:H,H5856),"")</f>
        <v/>
      </c>
      <c r="M5856" s="61" t="str">
        <f aca="false">IF(J5856="PosK",SUMIFS(K:K,J:J,"NegK",H:H,H5856),"")</f>
        <v/>
      </c>
      <c r="N5856" s="61" t="str">
        <f aca="false">IF(J5856="PosK",SUMIFS(K:K,J:J,"eDNA",H:H,H5856),"")</f>
        <v/>
      </c>
      <c r="Q5856" s="62"/>
    </row>
    <row r="5857" customFormat="false" ht="14.25" hidden="false" customHeight="false" outlineLevel="0" collapsed="false">
      <c r="A5857" s="0" t="s">
        <v>808</v>
      </c>
      <c r="B5857" s="52" t="s">
        <v>1051</v>
      </c>
      <c r="C5857" s="52" t="s">
        <v>751</v>
      </c>
      <c r="D5857" s="53" t="n">
        <v>0.1</v>
      </c>
      <c r="E5857" s="53" t="s">
        <v>748</v>
      </c>
      <c r="F5857" s="0" t="s">
        <v>1409</v>
      </c>
      <c r="G5857" s="0" t="str">
        <f aca="false">LEFT(B5857,2)</f>
        <v>32</v>
      </c>
      <c r="H5857" s="0" t="str">
        <f aca="false">I5857&amp;"_"&amp;G5857&amp;"_"&amp;F5857</f>
        <v>Latterfroe_32_20190123_DL2018110_HorsensGym_koersel2</v>
      </c>
      <c r="I5857" s="61" t="str">
        <f aca="false">MID(RIGHT(B5857,LEN(B5857)-3),1,FIND("_",RIGHT(B5857,LEN(B5857)-3))-1)</f>
        <v>Latterfroe</v>
      </c>
      <c r="J5857" s="61" t="str">
        <f aca="false">TRIM(SUBSTITUTE(RIGHT(B5857,FIND(I5857,B5857)+1),"_",""))</f>
        <v>eDNA</v>
      </c>
      <c r="K5857" s="0" t="str">
        <f aca="false">IFERROR(VALUE(SUBSTITUTE(E5857,".",",")),E5857)</f>
        <v>No Ct</v>
      </c>
      <c r="L5857" s="61" t="str">
        <f aca="false">IF(J5857="PosK",SUMIFS(K:K,J:J,"PosK",H:H,H5857),"")</f>
        <v/>
      </c>
      <c r="M5857" s="61" t="str">
        <f aca="false">IF(J5857="PosK",SUMIFS(K:K,J:J,"NegK",H:H,H5857),"")</f>
        <v/>
      </c>
      <c r="N5857" s="61" t="str">
        <f aca="false">IF(J5857="PosK",SUMIFS(K:K,J:J,"eDNA",H:H,H5857),"")</f>
        <v/>
      </c>
      <c r="P5857" s="62"/>
      <c r="T5857" s="63"/>
      <c r="W5857" s="64"/>
    </row>
    <row r="5858" customFormat="false" ht="14.25" hidden="false" customHeight="false" outlineLevel="0" collapsed="false">
      <c r="A5858" s="0" t="s">
        <v>810</v>
      </c>
      <c r="B5858" s="52" t="s">
        <v>1228</v>
      </c>
      <c r="C5858" s="52" t="s">
        <v>743</v>
      </c>
      <c r="D5858" s="53" t="n">
        <v>0.1</v>
      </c>
      <c r="E5858" s="53" t="s">
        <v>748</v>
      </c>
      <c r="F5858" s="0" t="s">
        <v>1409</v>
      </c>
      <c r="G5858" s="0" t="str">
        <f aca="false">LEFT(B5858,2)</f>
        <v>33</v>
      </c>
      <c r="H5858" s="0" t="str">
        <f aca="false">I5858&amp;"_"&amp;G5858&amp;"_"&amp;F5858</f>
        <v>KortbenetGroenFroe_33_20190123_DL2018110_HorsensGym_koersel2</v>
      </c>
      <c r="I5858" s="61" t="str">
        <f aca="false">MID(RIGHT(B5858,LEN(B5858)-3),1,FIND("_",RIGHT(B5858,LEN(B5858)-3))-1)</f>
        <v>KortbenetGroenFroe</v>
      </c>
      <c r="J5858" s="61" t="str">
        <f aca="false">TRIM(SUBSTITUTE(RIGHT(B5858,FIND(I5858,B5858)+1),"_",""))</f>
        <v>PosK</v>
      </c>
      <c r="K5858" s="0" t="str">
        <f aca="false">IFERROR(VALUE(SUBSTITUTE(E5858,".",",")),E5858)</f>
        <v>No Ct</v>
      </c>
      <c r="L5858" s="61" t="n">
        <f aca="false">IF(J5858="PosK",SUMIFS(K:K,J:J,"PosK",H:H,H5858),"")</f>
        <v>0</v>
      </c>
      <c r="M5858" s="61" t="n">
        <f aca="false">IF(J5858="PosK",SUMIFS(K:K,J:J,"NegK",H:H,H5858),"")</f>
        <v>0</v>
      </c>
      <c r="N5858" s="61" t="n">
        <f aca="false">IF(J5858="PosK",SUMIFS(K:K,J:J,"eDNA",H:H,H5858),"")</f>
        <v>0</v>
      </c>
      <c r="P5858" s="62" t="n">
        <f aca="false">IF(K5860="No Ct",0,K5860)</f>
        <v>0</v>
      </c>
      <c r="Q5858" s="62" t="n">
        <f aca="false">IF(K5861="No Ct",0,K5861)</f>
        <v>0</v>
      </c>
      <c r="R5858" s="0" t="str">
        <f aca="false">IF(AND(L5858&gt;0,M5858=0),"Valid","Invalid")</f>
        <v>Invalid</v>
      </c>
      <c r="S5858" s="0" t="str">
        <f aca="false">IF(OR(P5858&gt;1,Q5858&gt;1),"Present","Absent")</f>
        <v>Absent</v>
      </c>
      <c r="T5858" s="63" t="str">
        <f aca="false">IF(OR(AND(P5858&gt;1,P5858&lt;41),AND(Q5858&gt;1,Q5858&lt;41)),"Ct&lt;41","Ct&gt;41")</f>
        <v>Ct&gt;41</v>
      </c>
      <c r="U5858" s="0" t="str">
        <f aca="false">I5858</f>
        <v>KortbenetGroenFroe</v>
      </c>
      <c r="V5858" s="0" t="str">
        <f aca="false">MID(F5858,10,9)</f>
        <v>DL2018110</v>
      </c>
      <c r="W5858" s="64" t="str">
        <f aca="false">V5858&amp;"_"&amp;U5858&amp;"_"&amp;R5858&amp;"_"&amp;S5858&amp;"_"&amp;T5858</f>
        <v>DL2018110_KortbenetGroenFroe_Invalid_Absent_Ct&gt;41</v>
      </c>
    </row>
    <row r="5859" customFormat="false" ht="14.25" hidden="false" customHeight="false" outlineLevel="0" collapsed="false">
      <c r="A5859" s="0" t="s">
        <v>812</v>
      </c>
      <c r="B5859" s="52" t="s">
        <v>1229</v>
      </c>
      <c r="C5859" s="52" t="s">
        <v>747</v>
      </c>
      <c r="D5859" s="53" t="n">
        <v>0.1</v>
      </c>
      <c r="E5859" s="53" t="s">
        <v>748</v>
      </c>
      <c r="F5859" s="0" t="s">
        <v>1409</v>
      </c>
      <c r="G5859" s="0" t="str">
        <f aca="false">LEFT(B5859,2)</f>
        <v>33</v>
      </c>
      <c r="H5859" s="0" t="str">
        <f aca="false">I5859&amp;"_"&amp;G5859&amp;"_"&amp;F5859</f>
        <v>KortbenetGroenFroe_33_20190123_DL2018110_HorsensGym_koersel2</v>
      </c>
      <c r="I5859" s="61" t="str">
        <f aca="false">MID(RIGHT(B5859,LEN(B5859)-3),1,FIND("_",RIGHT(B5859,LEN(B5859)-3))-1)</f>
        <v>KortbenetGroenFroe</v>
      </c>
      <c r="J5859" s="61" t="str">
        <f aca="false">TRIM(SUBSTITUTE(RIGHT(B5859,FIND(I5859,B5859)+1),"_",""))</f>
        <v>NegK</v>
      </c>
      <c r="K5859" s="0" t="str">
        <f aca="false">IFERROR(VALUE(SUBSTITUTE(E5859,".",",")),E5859)</f>
        <v>No Ct</v>
      </c>
      <c r="L5859" s="61" t="str">
        <f aca="false">IF(J5859="PosK",SUMIFS(K:K,J:J,"PosK",H:H,H5859),"")</f>
        <v/>
      </c>
      <c r="M5859" s="61" t="str">
        <f aca="false">IF(J5859="PosK",SUMIFS(K:K,J:J,"NegK",H:H,H5859),"")</f>
        <v/>
      </c>
      <c r="N5859" s="61" t="str">
        <f aca="false">IF(J5859="PosK",SUMIFS(K:K,J:J,"eDNA",H:H,H5859),"")</f>
        <v/>
      </c>
    </row>
    <row r="5860" customFormat="false" ht="14.25" hidden="false" customHeight="false" outlineLevel="0" collapsed="false">
      <c r="A5860" s="0" t="s">
        <v>814</v>
      </c>
      <c r="B5860" s="52" t="s">
        <v>1230</v>
      </c>
      <c r="C5860" s="52" t="s">
        <v>751</v>
      </c>
      <c r="D5860" s="53" t="n">
        <v>0.1</v>
      </c>
      <c r="E5860" s="53" t="s">
        <v>748</v>
      </c>
      <c r="F5860" s="0" t="s">
        <v>1409</v>
      </c>
      <c r="G5860" s="0" t="str">
        <f aca="false">LEFT(B5860,2)</f>
        <v>33</v>
      </c>
      <c r="H5860" s="0" t="str">
        <f aca="false">I5860&amp;"_"&amp;G5860&amp;"_"&amp;F5860</f>
        <v>KortbenetGroenFroe_33_20190123_DL2018110_HorsensGym_koersel2</v>
      </c>
      <c r="I5860" s="61" t="str">
        <f aca="false">MID(RIGHT(B5860,LEN(B5860)-3),1,FIND("_",RIGHT(B5860,LEN(B5860)-3))-1)</f>
        <v>KortbenetGroenFroe</v>
      </c>
      <c r="J5860" s="61" t="str">
        <f aca="false">TRIM(SUBSTITUTE(RIGHT(B5860,FIND(I5860,B5860)+1),"_",""))</f>
        <v>eDNA</v>
      </c>
      <c r="K5860" s="0" t="str">
        <f aca="false">IFERROR(VALUE(SUBSTITUTE(E5860,".",",")),E5860)</f>
        <v>No Ct</v>
      </c>
      <c r="L5860" s="61" t="str">
        <f aca="false">IF(J5860="PosK",SUMIFS(K:K,J:J,"PosK",H:H,H5860),"")</f>
        <v/>
      </c>
      <c r="M5860" s="61" t="str">
        <f aca="false">IF(J5860="PosK",SUMIFS(K:K,J:J,"NegK",H:H,H5860),"")</f>
        <v/>
      </c>
      <c r="N5860" s="61" t="str">
        <f aca="false">IF(J5860="PosK",SUMIFS(K:K,J:J,"eDNA",H:H,H5860),"")</f>
        <v/>
      </c>
      <c r="Q5860" s="62"/>
    </row>
    <row r="5861" customFormat="false" ht="14.25" hidden="false" customHeight="false" outlineLevel="0" collapsed="false">
      <c r="A5861" s="0" t="s">
        <v>816</v>
      </c>
      <c r="B5861" s="52" t="s">
        <v>1230</v>
      </c>
      <c r="C5861" s="52" t="s">
        <v>751</v>
      </c>
      <c r="D5861" s="53" t="n">
        <v>0.1</v>
      </c>
      <c r="E5861" s="53" t="s">
        <v>748</v>
      </c>
      <c r="F5861" s="0" t="s">
        <v>1409</v>
      </c>
      <c r="G5861" s="0" t="str">
        <f aca="false">LEFT(B5861,2)</f>
        <v>33</v>
      </c>
      <c r="H5861" s="0" t="str">
        <f aca="false">I5861&amp;"_"&amp;G5861&amp;"_"&amp;F5861</f>
        <v>KortbenetGroenFroe_33_20190123_DL2018110_HorsensGym_koersel2</v>
      </c>
      <c r="I5861" s="61" t="str">
        <f aca="false">MID(RIGHT(B5861,LEN(B5861)-3),1,FIND("_",RIGHT(B5861,LEN(B5861)-3))-1)</f>
        <v>KortbenetGroenFroe</v>
      </c>
      <c r="J5861" s="61" t="str">
        <f aca="false">TRIM(SUBSTITUTE(RIGHT(B5861,FIND(I5861,B5861)+1),"_",""))</f>
        <v>eDNA</v>
      </c>
      <c r="K5861" s="0" t="str">
        <f aca="false">IFERROR(VALUE(SUBSTITUTE(E5861,".",",")),E5861)</f>
        <v>No Ct</v>
      </c>
      <c r="L5861" s="61" t="str">
        <f aca="false">IF(J5861="PosK",SUMIFS(K:K,J:J,"PosK",H:H,H5861),"")</f>
        <v/>
      </c>
      <c r="M5861" s="61" t="str">
        <f aca="false">IF(J5861="PosK",SUMIFS(K:K,J:J,"NegK",H:H,H5861),"")</f>
        <v/>
      </c>
      <c r="N5861" s="61" t="str">
        <f aca="false">IF(J5861="PosK",SUMIFS(K:K,J:J,"eDNA",H:H,H5861),"")</f>
        <v/>
      </c>
      <c r="P5861" s="62"/>
      <c r="T5861" s="63"/>
      <c r="W5861" s="64"/>
    </row>
    <row r="5862" customFormat="false" ht="14.25" hidden="false" customHeight="false" outlineLevel="0" collapsed="false">
      <c r="A5862" s="0" t="s">
        <v>818</v>
      </c>
      <c r="B5862" s="52" t="s">
        <v>1232</v>
      </c>
      <c r="C5862" s="52" t="s">
        <v>743</v>
      </c>
      <c r="D5862" s="53" t="n">
        <v>0.1</v>
      </c>
      <c r="E5862" s="53" t="s">
        <v>748</v>
      </c>
      <c r="F5862" s="0" t="s">
        <v>1409</v>
      </c>
      <c r="G5862" s="0" t="str">
        <f aca="false">LEFT(B5862,2)</f>
        <v>34</v>
      </c>
      <c r="H5862" s="0" t="str">
        <f aca="false">I5862&amp;"_"&amp;G5862&amp;"_"&amp;F5862</f>
        <v>Soelvkarusse_34_20190123_DL2018110_HorsensGym_koersel2</v>
      </c>
      <c r="I5862" s="61" t="str">
        <f aca="false">MID(RIGHT(B5862,LEN(B5862)-3),1,FIND("_",RIGHT(B5862,LEN(B5862)-3))-1)</f>
        <v>Soelvkarusse</v>
      </c>
      <c r="J5862" s="61" t="str">
        <f aca="false">TRIM(SUBSTITUTE(RIGHT(B5862,FIND(I5862,B5862)+1),"_",""))</f>
        <v>PosK</v>
      </c>
      <c r="K5862" s="0" t="str">
        <f aca="false">IFERROR(VALUE(SUBSTITUTE(E5862,".",",")),E5862)</f>
        <v>No Ct</v>
      </c>
      <c r="L5862" s="61" t="n">
        <f aca="false">IF(J5862="PosK",SUMIFS(K:K,J:J,"PosK",H:H,H5862),"")</f>
        <v>0</v>
      </c>
      <c r="M5862" s="61" t="n">
        <f aca="false">IF(J5862="PosK",SUMIFS(K:K,J:J,"NegK",H:H,H5862),"")</f>
        <v>0</v>
      </c>
      <c r="N5862" s="61" t="n">
        <f aca="false">IF(J5862="PosK",SUMIFS(K:K,J:J,"eDNA",H:H,H5862),"")</f>
        <v>0</v>
      </c>
      <c r="P5862" s="62" t="n">
        <f aca="false">IF(K5864="No Ct",0,K5864)</f>
        <v>0</v>
      </c>
      <c r="Q5862" s="62" t="n">
        <f aca="false">IF(K5865="No Ct",0,K5865)</f>
        <v>0</v>
      </c>
      <c r="R5862" s="0" t="str">
        <f aca="false">IF(AND(L5862&gt;0,M5862=0),"Valid","Invalid")</f>
        <v>Invalid</v>
      </c>
      <c r="S5862" s="0" t="str">
        <f aca="false">IF(OR(P5862&gt;1,Q5862&gt;1),"Present","Absent")</f>
        <v>Absent</v>
      </c>
      <c r="T5862" s="63" t="str">
        <f aca="false">IF(OR(AND(P5862&gt;1,P5862&lt;41),AND(Q5862&gt;1,Q5862&lt;41)),"Ct&lt;41","Ct&gt;41")</f>
        <v>Ct&gt;41</v>
      </c>
      <c r="U5862" s="0" t="str">
        <f aca="false">I5862</f>
        <v>Soelvkarusse</v>
      </c>
      <c r="V5862" s="0" t="str">
        <f aca="false">MID(F5862,10,9)</f>
        <v>DL2018110</v>
      </c>
      <c r="W5862" s="64" t="str">
        <f aca="false">V5862&amp;"_"&amp;U5862&amp;"_"&amp;R5862&amp;"_"&amp;S5862&amp;"_"&amp;T5862</f>
        <v>DL2018110_Soelvkarusse_Invalid_Absent_Ct&gt;41</v>
      </c>
    </row>
    <row r="5863" customFormat="false" ht="14.25" hidden="false" customHeight="false" outlineLevel="0" collapsed="false">
      <c r="A5863" s="0" t="s">
        <v>820</v>
      </c>
      <c r="B5863" s="52" t="s">
        <v>1233</v>
      </c>
      <c r="C5863" s="52" t="s">
        <v>747</v>
      </c>
      <c r="D5863" s="53" t="n">
        <v>0.1</v>
      </c>
      <c r="E5863" s="53" t="s">
        <v>748</v>
      </c>
      <c r="F5863" s="0" t="s">
        <v>1409</v>
      </c>
      <c r="G5863" s="0" t="str">
        <f aca="false">LEFT(B5863,2)</f>
        <v>34</v>
      </c>
      <c r="H5863" s="0" t="str">
        <f aca="false">I5863&amp;"_"&amp;G5863&amp;"_"&amp;F5863</f>
        <v>Soelvkarusse_34_20190123_DL2018110_HorsensGym_koersel2</v>
      </c>
      <c r="I5863" s="61" t="str">
        <f aca="false">MID(RIGHT(B5863,LEN(B5863)-3),1,FIND("_",RIGHT(B5863,LEN(B5863)-3))-1)</f>
        <v>Soelvkarusse</v>
      </c>
      <c r="J5863" s="61" t="str">
        <f aca="false">TRIM(SUBSTITUTE(RIGHT(B5863,FIND(I5863,B5863)+1),"_",""))</f>
        <v>NegK</v>
      </c>
      <c r="K5863" s="0" t="str">
        <f aca="false">IFERROR(VALUE(SUBSTITUTE(E5863,".",",")),E5863)</f>
        <v>No Ct</v>
      </c>
      <c r="L5863" s="61" t="str">
        <f aca="false">IF(J5863="PosK",SUMIFS(K:K,J:J,"PosK",H:H,H5863),"")</f>
        <v/>
      </c>
      <c r="M5863" s="61" t="str">
        <f aca="false">IF(J5863="PosK",SUMIFS(K:K,J:J,"NegK",H:H,H5863),"")</f>
        <v/>
      </c>
      <c r="N5863" s="61" t="str">
        <f aca="false">IF(J5863="PosK",SUMIFS(K:K,J:J,"eDNA",H:H,H5863),"")</f>
        <v/>
      </c>
    </row>
    <row r="5864" customFormat="false" ht="14.25" hidden="false" customHeight="false" outlineLevel="0" collapsed="false">
      <c r="A5864" s="0" t="s">
        <v>822</v>
      </c>
      <c r="B5864" s="52" t="s">
        <v>1234</v>
      </c>
      <c r="C5864" s="52" t="s">
        <v>751</v>
      </c>
      <c r="D5864" s="53" t="n">
        <v>0.1</v>
      </c>
      <c r="E5864" s="53" t="s">
        <v>748</v>
      </c>
      <c r="F5864" s="0" t="s">
        <v>1409</v>
      </c>
      <c r="G5864" s="0" t="str">
        <f aca="false">LEFT(B5864,2)</f>
        <v>34</v>
      </c>
      <c r="H5864" s="0" t="str">
        <f aca="false">I5864&amp;"_"&amp;G5864&amp;"_"&amp;F5864</f>
        <v>Soelvkarusse_34_20190123_DL2018110_HorsensGym_koersel2</v>
      </c>
      <c r="I5864" s="61" t="str">
        <f aca="false">MID(RIGHT(B5864,LEN(B5864)-3),1,FIND("_",RIGHT(B5864,LEN(B5864)-3))-1)</f>
        <v>Soelvkarusse</v>
      </c>
      <c r="J5864" s="61" t="str">
        <f aca="false">TRIM(SUBSTITUTE(RIGHT(B5864,FIND(I5864,B5864)+1),"_",""))</f>
        <v>eDNA</v>
      </c>
      <c r="K5864" s="0" t="str">
        <f aca="false">IFERROR(VALUE(SUBSTITUTE(E5864,".",",")),E5864)</f>
        <v>No Ct</v>
      </c>
      <c r="L5864" s="61" t="str">
        <f aca="false">IF(J5864="PosK",SUMIFS(K:K,J:J,"PosK",H:H,H5864),"")</f>
        <v/>
      </c>
      <c r="M5864" s="61" t="str">
        <f aca="false">IF(J5864="PosK",SUMIFS(K:K,J:J,"NegK",H:H,H5864),"")</f>
        <v/>
      </c>
      <c r="N5864" s="61" t="str">
        <f aca="false">IF(J5864="PosK",SUMIFS(K:K,J:J,"eDNA",H:H,H5864),"")</f>
        <v/>
      </c>
      <c r="Q5864" s="62"/>
    </row>
    <row r="5865" customFormat="false" ht="14.25" hidden="false" customHeight="false" outlineLevel="0" collapsed="false">
      <c r="A5865" s="0" t="s">
        <v>824</v>
      </c>
      <c r="B5865" s="52" t="s">
        <v>1234</v>
      </c>
      <c r="C5865" s="52" t="s">
        <v>751</v>
      </c>
      <c r="D5865" s="53" t="n">
        <v>0.1</v>
      </c>
      <c r="E5865" s="53" t="s">
        <v>748</v>
      </c>
      <c r="F5865" s="0" t="s">
        <v>1409</v>
      </c>
      <c r="G5865" s="0" t="str">
        <f aca="false">LEFT(B5865,2)</f>
        <v>34</v>
      </c>
      <c r="H5865" s="0" t="str">
        <f aca="false">I5865&amp;"_"&amp;G5865&amp;"_"&amp;F5865</f>
        <v>Soelvkarusse_34_20190123_DL2018110_HorsensGym_koersel2</v>
      </c>
      <c r="I5865" s="61" t="str">
        <f aca="false">MID(RIGHT(B5865,LEN(B5865)-3),1,FIND("_",RIGHT(B5865,LEN(B5865)-3))-1)</f>
        <v>Soelvkarusse</v>
      </c>
      <c r="J5865" s="61" t="str">
        <f aca="false">TRIM(SUBSTITUTE(RIGHT(B5865,FIND(I5865,B5865)+1),"_",""))</f>
        <v>eDNA</v>
      </c>
      <c r="K5865" s="0" t="str">
        <f aca="false">IFERROR(VALUE(SUBSTITUTE(E5865,".",",")),E5865)</f>
        <v>No Ct</v>
      </c>
      <c r="L5865" s="61" t="str">
        <f aca="false">IF(J5865="PosK",SUMIFS(K:K,J:J,"PosK",H:H,H5865),"")</f>
        <v/>
      </c>
      <c r="M5865" s="61" t="str">
        <f aca="false">IF(J5865="PosK",SUMIFS(K:K,J:J,"NegK",H:H,H5865),"")</f>
        <v/>
      </c>
      <c r="N5865" s="61" t="str">
        <f aca="false">IF(J5865="PosK",SUMIFS(K:K,J:J,"eDNA",H:H,H5865),"")</f>
        <v/>
      </c>
      <c r="P5865" s="62"/>
      <c r="T5865" s="63"/>
      <c r="W5865" s="64"/>
    </row>
    <row r="5866" customFormat="false" ht="14.25" hidden="false" customHeight="false" outlineLevel="0" collapsed="false">
      <c r="A5866" s="0" t="s">
        <v>741</v>
      </c>
      <c r="B5866" s="52" t="s">
        <v>742</v>
      </c>
      <c r="C5866" s="52" t="s">
        <v>743</v>
      </c>
      <c r="D5866" s="53" t="n">
        <v>0.1</v>
      </c>
      <c r="E5866" s="53" t="n">
        <v>28.63</v>
      </c>
      <c r="F5866" s="0" t="s">
        <v>1410</v>
      </c>
      <c r="G5866" s="0" t="str">
        <f aca="false">LEFT(B5866,2)</f>
        <v>01</v>
      </c>
      <c r="H5866" s="0" t="str">
        <f aca="false">I5866&amp;"_"&amp;G5866&amp;"_"&amp;F5866</f>
        <v>Loegfroe_01_20190124_DL2018122_HimmelevGym_koersel1</v>
      </c>
      <c r="I5866" s="61" t="str">
        <f aca="false">MID(RIGHT(B5866,LEN(B5866)-3),1,FIND("_",RIGHT(B5866,LEN(B5866)-3))-1)</f>
        <v>Loegfroe</v>
      </c>
      <c r="J5866" s="61" t="str">
        <f aca="false">TRIM(SUBSTITUTE(RIGHT(B5866,FIND(I5866,B5866)+1),"_",""))</f>
        <v>PosK</v>
      </c>
      <c r="K5866" s="0" t="n">
        <f aca="false">IFERROR(VALUE(SUBSTITUTE(E5866,".",",")),E5866)</f>
        <v>28.63</v>
      </c>
      <c r="L5866" s="61" t="n">
        <f aca="false">IF(J5866="PosK",SUMIFS(K:K,J:J,"PosK",H:H,H5866),"")</f>
        <v>57.26</v>
      </c>
      <c r="M5866" s="61" t="n">
        <f aca="false">IF(J5866="PosK",SUMIFS(K:K,J:J,"NegK",H:H,H5866),"")</f>
        <v>0</v>
      </c>
      <c r="N5866" s="61" t="n">
        <f aca="false">IF(J5866="PosK",SUMIFS(K:K,J:J,"eDNA",H:H,H5866),"")</f>
        <v>0</v>
      </c>
      <c r="P5866" s="62" t="n">
        <f aca="false">IF(K5868="No Ct",0,K5868)</f>
        <v>0</v>
      </c>
      <c r="Q5866" s="62" t="n">
        <f aca="false">IF(K5869="No Ct",0,K5869)</f>
        <v>0</v>
      </c>
      <c r="R5866" s="0" t="str">
        <f aca="false">IF(AND(L5866&gt;0,M5866=0),"Valid","Invalid")</f>
        <v>Valid</v>
      </c>
      <c r="S5866" s="0" t="str">
        <f aca="false">IF(OR(P5866&gt;1,Q5866&gt;1),"Present","Absent")</f>
        <v>Absent</v>
      </c>
      <c r="T5866" s="63" t="str">
        <f aca="false">IF(OR(AND(P5866&gt;1,P5866&lt;41),AND(Q5866&gt;1,Q5866&lt;41)),"Ct&lt;41","Ct&gt;41")</f>
        <v>Ct&gt;41</v>
      </c>
      <c r="U5866" s="0" t="str">
        <f aca="false">I5866</f>
        <v>Loegfroe</v>
      </c>
      <c r="V5866" s="0" t="str">
        <f aca="false">MID(F5866,10,9)</f>
        <v>DL2018122</v>
      </c>
      <c r="W5866" s="64" t="str">
        <f aca="false">V5866&amp;"_"&amp;U5866&amp;"_"&amp;R5866&amp;"_"&amp;S5866&amp;"_"&amp;T5866</f>
        <v>DL2018122_Loegfroe_Valid_Absent_Ct&gt;41</v>
      </c>
    </row>
    <row r="5867" customFormat="false" ht="14.25" hidden="false" customHeight="false" outlineLevel="0" collapsed="false">
      <c r="A5867" s="0" t="s">
        <v>745</v>
      </c>
      <c r="B5867" s="52" t="s">
        <v>746</v>
      </c>
      <c r="C5867" s="52" t="s">
        <v>747</v>
      </c>
      <c r="D5867" s="53" t="n">
        <v>0.1</v>
      </c>
      <c r="E5867" s="53" t="s">
        <v>748</v>
      </c>
      <c r="F5867" s="0" t="s">
        <v>1410</v>
      </c>
      <c r="G5867" s="0" t="str">
        <f aca="false">LEFT(B5867,2)</f>
        <v>01</v>
      </c>
      <c r="H5867" s="0" t="str">
        <f aca="false">I5867&amp;"_"&amp;G5867&amp;"_"&amp;F5867</f>
        <v>Loegfroe_01_20190124_DL2018122_HimmelevGym_koersel1</v>
      </c>
      <c r="I5867" s="61" t="str">
        <f aca="false">MID(RIGHT(B5867,LEN(B5867)-3),1,FIND("_",RIGHT(B5867,LEN(B5867)-3))-1)</f>
        <v>Loegfroe</v>
      </c>
      <c r="J5867" s="61" t="str">
        <f aca="false">TRIM(SUBSTITUTE(RIGHT(B5867,FIND(I5867,B5867)+1),"_",""))</f>
        <v>NegK</v>
      </c>
      <c r="K5867" s="0" t="str">
        <f aca="false">IFERROR(VALUE(SUBSTITUTE(E5867,".",",")),E5867)</f>
        <v>No Ct</v>
      </c>
      <c r="L5867" s="61" t="str">
        <f aca="false">IF(J5867="PosK",SUMIFS(K:K,J:J,"PosK",H:H,H5867),"")</f>
        <v/>
      </c>
      <c r="M5867" s="61" t="str">
        <f aca="false">IF(J5867="PosK",SUMIFS(K:K,J:J,"NegK",H:H,H5867),"")</f>
        <v/>
      </c>
      <c r="N5867" s="61" t="str">
        <f aca="false">IF(J5867="PosK",SUMIFS(K:K,J:J,"eDNA",H:H,H5867),"")</f>
        <v/>
      </c>
    </row>
    <row r="5868" customFormat="false" ht="14.25" hidden="false" customHeight="false" outlineLevel="0" collapsed="false">
      <c r="A5868" s="0" t="s">
        <v>749</v>
      </c>
      <c r="B5868" s="52" t="s">
        <v>750</v>
      </c>
      <c r="C5868" s="52" t="s">
        <v>751</v>
      </c>
      <c r="D5868" s="53" t="n">
        <v>0.1</v>
      </c>
      <c r="E5868" s="53" t="s">
        <v>748</v>
      </c>
      <c r="F5868" s="0" t="s">
        <v>1410</v>
      </c>
      <c r="G5868" s="0" t="str">
        <f aca="false">LEFT(B5868,2)</f>
        <v>01</v>
      </c>
      <c r="H5868" s="0" t="str">
        <f aca="false">I5868&amp;"_"&amp;G5868&amp;"_"&amp;F5868</f>
        <v>Loegfroe_01_20190124_DL2018122_HimmelevGym_koersel1</v>
      </c>
      <c r="I5868" s="61" t="str">
        <f aca="false">MID(RIGHT(B5868,LEN(B5868)-3),1,FIND("_",RIGHT(B5868,LEN(B5868)-3))-1)</f>
        <v>Loegfroe</v>
      </c>
      <c r="J5868" s="61" t="str">
        <f aca="false">TRIM(SUBSTITUTE(RIGHT(B5868,FIND(I5868,B5868)+1),"_",""))</f>
        <v>eDNA</v>
      </c>
      <c r="K5868" s="0" t="str">
        <f aca="false">IFERROR(VALUE(SUBSTITUTE(E5868,".",",")),E5868)</f>
        <v>No Ct</v>
      </c>
      <c r="L5868" s="61" t="str">
        <f aca="false">IF(J5868="PosK",SUMIFS(K:K,J:J,"PosK",H:H,H5868),"")</f>
        <v/>
      </c>
      <c r="M5868" s="61" t="str">
        <f aca="false">IF(J5868="PosK",SUMIFS(K:K,J:J,"NegK",H:H,H5868),"")</f>
        <v/>
      </c>
      <c r="N5868" s="61" t="str">
        <f aca="false">IF(J5868="PosK",SUMIFS(K:K,J:J,"eDNA",H:H,H5868),"")</f>
        <v/>
      </c>
      <c r="Q5868" s="62"/>
    </row>
    <row r="5869" customFormat="false" ht="14.25" hidden="false" customHeight="false" outlineLevel="0" collapsed="false">
      <c r="A5869" s="0" t="s">
        <v>752</v>
      </c>
      <c r="B5869" s="52" t="s">
        <v>750</v>
      </c>
      <c r="C5869" s="52" t="s">
        <v>751</v>
      </c>
      <c r="D5869" s="53" t="n">
        <v>0.1</v>
      </c>
      <c r="E5869" s="53" t="s">
        <v>748</v>
      </c>
      <c r="F5869" s="0" t="s">
        <v>1410</v>
      </c>
      <c r="G5869" s="0" t="str">
        <f aca="false">LEFT(B5869,2)</f>
        <v>01</v>
      </c>
      <c r="H5869" s="0" t="str">
        <f aca="false">I5869&amp;"_"&amp;G5869&amp;"_"&amp;F5869</f>
        <v>Loegfroe_01_20190124_DL2018122_HimmelevGym_koersel1</v>
      </c>
      <c r="I5869" s="61" t="str">
        <f aca="false">MID(RIGHT(B5869,LEN(B5869)-3),1,FIND("_",RIGHT(B5869,LEN(B5869)-3))-1)</f>
        <v>Loegfroe</v>
      </c>
      <c r="J5869" s="61" t="str">
        <f aca="false">TRIM(SUBSTITUTE(RIGHT(B5869,FIND(I5869,B5869)+1),"_",""))</f>
        <v>eDNA</v>
      </c>
      <c r="K5869" s="0" t="str">
        <f aca="false">IFERROR(VALUE(SUBSTITUTE(E5869,".",",")),E5869)</f>
        <v>No Ct</v>
      </c>
      <c r="L5869" s="61" t="str">
        <f aca="false">IF(J5869="PosK",SUMIFS(K:K,J:J,"PosK",H:H,H5869),"")</f>
        <v/>
      </c>
      <c r="M5869" s="61" t="str">
        <f aca="false">IF(J5869="PosK",SUMIFS(K:K,J:J,"NegK",H:H,H5869),"")</f>
        <v/>
      </c>
      <c r="N5869" s="61" t="str">
        <f aca="false">IF(J5869="PosK",SUMIFS(K:K,J:J,"eDNA",H:H,H5869),"")</f>
        <v/>
      </c>
      <c r="P5869" s="62"/>
      <c r="T5869" s="63"/>
      <c r="W5869" s="64"/>
    </row>
    <row r="5870" customFormat="false" ht="14.25" hidden="false" customHeight="false" outlineLevel="0" collapsed="false">
      <c r="A5870" s="0" t="s">
        <v>754</v>
      </c>
      <c r="B5870" s="52" t="s">
        <v>755</v>
      </c>
      <c r="C5870" s="52" t="s">
        <v>743</v>
      </c>
      <c r="D5870" s="53" t="n">
        <v>0.1</v>
      </c>
      <c r="E5870" s="53" t="n">
        <v>32.95</v>
      </c>
      <c r="F5870" s="0" t="s">
        <v>1410</v>
      </c>
      <c r="G5870" s="0" t="str">
        <f aca="false">LEFT(B5870,2)</f>
        <v>02</v>
      </c>
      <c r="H5870" s="0" t="str">
        <f aca="false">I5870&amp;"_"&amp;G5870&amp;"_"&amp;F5870</f>
        <v>StorVandsalamander_02_20190124_DL2018122_HimmelevGym_koersel1</v>
      </c>
      <c r="I5870" s="61" t="str">
        <f aca="false">MID(RIGHT(B5870,LEN(B5870)-3),1,FIND("_",RIGHT(B5870,LEN(B5870)-3))-1)</f>
        <v>StorVandsalamander</v>
      </c>
      <c r="J5870" s="61" t="str">
        <f aca="false">TRIM(SUBSTITUTE(RIGHT(B5870,FIND(I5870,B5870)+1),"_",""))</f>
        <v>PosK</v>
      </c>
      <c r="K5870" s="0" t="n">
        <f aca="false">IFERROR(VALUE(SUBSTITUTE(E5870,".",",")),E5870)</f>
        <v>32.95</v>
      </c>
      <c r="L5870" s="61" t="n">
        <f aca="false">IF(J5870="PosK",SUMIFS(K:K,J:J,"PosK",H:H,H5870),"")</f>
        <v>65.9</v>
      </c>
      <c r="M5870" s="61" t="n">
        <f aca="false">IF(J5870="PosK",SUMIFS(K:K,J:J,"NegK",H:H,H5870),"")</f>
        <v>0</v>
      </c>
      <c r="N5870" s="61" t="n">
        <f aca="false">IF(J5870="PosK",SUMIFS(K:K,J:J,"eDNA",H:H,H5870),"")</f>
        <v>0</v>
      </c>
      <c r="P5870" s="62" t="n">
        <f aca="false">IF(K5872="No Ct",0,K5872)</f>
        <v>0</v>
      </c>
      <c r="Q5870" s="62" t="n">
        <f aca="false">IF(K5873="No Ct",0,K5873)</f>
        <v>0</v>
      </c>
      <c r="R5870" s="0" t="str">
        <f aca="false">IF(AND(L5870&gt;0,M5870=0),"Valid","Invalid")</f>
        <v>Valid</v>
      </c>
      <c r="S5870" s="0" t="str">
        <f aca="false">IF(OR(P5870&gt;1,Q5870&gt;1),"Present","Absent")</f>
        <v>Absent</v>
      </c>
      <c r="T5870" s="63" t="str">
        <f aca="false">IF(OR(AND(P5870&gt;1,P5870&lt;41),AND(Q5870&gt;1,Q5870&lt;41)),"Ct&lt;41","Ct&gt;41")</f>
        <v>Ct&gt;41</v>
      </c>
      <c r="U5870" s="0" t="str">
        <f aca="false">I5870</f>
        <v>StorVandsalamander</v>
      </c>
      <c r="V5870" s="0" t="str">
        <f aca="false">MID(F5870,10,9)</f>
        <v>DL2018122</v>
      </c>
      <c r="W5870" s="64" t="str">
        <f aca="false">V5870&amp;"_"&amp;U5870&amp;"_"&amp;R5870&amp;"_"&amp;S5870&amp;"_"&amp;T5870</f>
        <v>DL2018122_StorVandsalamander_Valid_Absent_Ct&gt;41</v>
      </c>
    </row>
    <row r="5871" customFormat="false" ht="14.25" hidden="false" customHeight="false" outlineLevel="0" collapsed="false">
      <c r="A5871" s="0" t="s">
        <v>756</v>
      </c>
      <c r="B5871" s="52" t="s">
        <v>757</v>
      </c>
      <c r="C5871" s="52" t="s">
        <v>747</v>
      </c>
      <c r="D5871" s="53" t="n">
        <v>0.1</v>
      </c>
      <c r="E5871" s="53" t="s">
        <v>748</v>
      </c>
      <c r="F5871" s="0" t="s">
        <v>1410</v>
      </c>
      <c r="G5871" s="0" t="str">
        <f aca="false">LEFT(B5871,2)</f>
        <v>02</v>
      </c>
      <c r="H5871" s="0" t="str">
        <f aca="false">I5871&amp;"_"&amp;G5871&amp;"_"&amp;F5871</f>
        <v>StorVandsalamander_02_20190124_DL2018122_HimmelevGym_koersel1</v>
      </c>
      <c r="I5871" s="61" t="str">
        <f aca="false">MID(RIGHT(B5871,LEN(B5871)-3),1,FIND("_",RIGHT(B5871,LEN(B5871)-3))-1)</f>
        <v>StorVandsalamander</v>
      </c>
      <c r="J5871" s="61" t="str">
        <f aca="false">TRIM(SUBSTITUTE(RIGHT(B5871,FIND(I5871,B5871)+1),"_",""))</f>
        <v>NegK</v>
      </c>
      <c r="K5871" s="0" t="str">
        <f aca="false">IFERROR(VALUE(SUBSTITUTE(E5871,".",",")),E5871)</f>
        <v>No Ct</v>
      </c>
      <c r="L5871" s="61" t="str">
        <f aca="false">IF(J5871="PosK",SUMIFS(K:K,J:J,"PosK",H:H,H5871),"")</f>
        <v/>
      </c>
      <c r="M5871" s="61" t="str">
        <f aca="false">IF(J5871="PosK",SUMIFS(K:K,J:J,"NegK",H:H,H5871),"")</f>
        <v/>
      </c>
      <c r="N5871" s="61" t="str">
        <f aca="false">IF(J5871="PosK",SUMIFS(K:K,J:J,"eDNA",H:H,H5871),"")</f>
        <v/>
      </c>
    </row>
    <row r="5872" customFormat="false" ht="14.25" hidden="false" customHeight="false" outlineLevel="0" collapsed="false">
      <c r="A5872" s="0" t="s">
        <v>758</v>
      </c>
      <c r="B5872" s="52" t="s">
        <v>759</v>
      </c>
      <c r="C5872" s="52" t="s">
        <v>751</v>
      </c>
      <c r="D5872" s="53" t="n">
        <v>0.1</v>
      </c>
      <c r="E5872" s="53" t="s">
        <v>748</v>
      </c>
      <c r="F5872" s="0" t="s">
        <v>1410</v>
      </c>
      <c r="G5872" s="0" t="str">
        <f aca="false">LEFT(B5872,2)</f>
        <v>02</v>
      </c>
      <c r="H5872" s="0" t="str">
        <f aca="false">I5872&amp;"_"&amp;G5872&amp;"_"&amp;F5872</f>
        <v>StorVandsalamander_02_20190124_DL2018122_HimmelevGym_koersel1</v>
      </c>
      <c r="I5872" s="61" t="str">
        <f aca="false">MID(RIGHT(B5872,LEN(B5872)-3),1,FIND("_",RIGHT(B5872,LEN(B5872)-3))-1)</f>
        <v>StorVandsalamander</v>
      </c>
      <c r="J5872" s="61" t="str">
        <f aca="false">TRIM(SUBSTITUTE(RIGHT(B5872,FIND(I5872,B5872)+1),"_",""))</f>
        <v>eDNA</v>
      </c>
      <c r="K5872" s="0" t="str">
        <f aca="false">IFERROR(VALUE(SUBSTITUTE(E5872,".",",")),E5872)</f>
        <v>No Ct</v>
      </c>
      <c r="L5872" s="61" t="str">
        <f aca="false">IF(J5872="PosK",SUMIFS(K:K,J:J,"PosK",H:H,H5872),"")</f>
        <v/>
      </c>
      <c r="M5872" s="61" t="str">
        <f aca="false">IF(J5872="PosK",SUMIFS(K:K,J:J,"NegK",H:H,H5872),"")</f>
        <v/>
      </c>
      <c r="N5872" s="61" t="str">
        <f aca="false">IF(J5872="PosK",SUMIFS(K:K,J:J,"eDNA",H:H,H5872),"")</f>
        <v/>
      </c>
      <c r="Q5872" s="62"/>
    </row>
    <row r="5873" customFormat="false" ht="14.25" hidden="false" customHeight="false" outlineLevel="0" collapsed="false">
      <c r="A5873" s="0" t="s">
        <v>760</v>
      </c>
      <c r="B5873" s="52" t="s">
        <v>759</v>
      </c>
      <c r="C5873" s="52" t="s">
        <v>751</v>
      </c>
      <c r="D5873" s="53" t="n">
        <v>0.1</v>
      </c>
      <c r="E5873" s="53" t="s">
        <v>748</v>
      </c>
      <c r="F5873" s="0" t="s">
        <v>1410</v>
      </c>
      <c r="G5873" s="0" t="str">
        <f aca="false">LEFT(B5873,2)</f>
        <v>02</v>
      </c>
      <c r="H5873" s="0" t="str">
        <f aca="false">I5873&amp;"_"&amp;G5873&amp;"_"&amp;F5873</f>
        <v>StorVandsalamander_02_20190124_DL2018122_HimmelevGym_koersel1</v>
      </c>
      <c r="I5873" s="61" t="str">
        <f aca="false">MID(RIGHT(B5873,LEN(B5873)-3),1,FIND("_",RIGHT(B5873,LEN(B5873)-3))-1)</f>
        <v>StorVandsalamander</v>
      </c>
      <c r="J5873" s="61" t="str">
        <f aca="false">TRIM(SUBSTITUTE(RIGHT(B5873,FIND(I5873,B5873)+1),"_",""))</f>
        <v>eDNA</v>
      </c>
      <c r="K5873" s="0" t="str">
        <f aca="false">IFERROR(VALUE(SUBSTITUTE(E5873,".",",")),E5873)</f>
        <v>No Ct</v>
      </c>
      <c r="L5873" s="61" t="str">
        <f aca="false">IF(J5873="PosK",SUMIFS(K:K,J:J,"PosK",H:H,H5873),"")</f>
        <v/>
      </c>
      <c r="M5873" s="61" t="str">
        <f aca="false">IF(J5873="PosK",SUMIFS(K:K,J:J,"NegK",H:H,H5873),"")</f>
        <v/>
      </c>
      <c r="N5873" s="61" t="str">
        <f aca="false">IF(J5873="PosK",SUMIFS(K:K,J:J,"eDNA",H:H,H5873),"")</f>
        <v/>
      </c>
      <c r="P5873" s="62"/>
      <c r="T5873" s="63"/>
      <c r="W5873" s="64"/>
    </row>
    <row r="5874" customFormat="false" ht="14.25" hidden="false" customHeight="false" outlineLevel="0" collapsed="false">
      <c r="A5874" s="0" t="s">
        <v>762</v>
      </c>
      <c r="B5874" s="52" t="s">
        <v>763</v>
      </c>
      <c r="C5874" s="52" t="s">
        <v>743</v>
      </c>
      <c r="D5874" s="53" t="n">
        <v>0.1</v>
      </c>
      <c r="E5874" s="53" t="s">
        <v>748</v>
      </c>
      <c r="F5874" s="0" t="s">
        <v>1410</v>
      </c>
      <c r="G5874" s="0" t="str">
        <f aca="false">LEFT(B5874,2)</f>
        <v>03</v>
      </c>
      <c r="H5874" s="0" t="str">
        <f aca="false">I5874&amp;"_"&amp;G5874&amp;"_"&amp;F5874</f>
        <v>Strandtudse_03_20190124_DL2018122_HimmelevGym_koersel1</v>
      </c>
      <c r="I5874" s="61" t="str">
        <f aca="false">MID(RIGHT(B5874,LEN(B5874)-3),1,FIND("_",RIGHT(B5874,LEN(B5874)-3))-1)</f>
        <v>Strandtudse</v>
      </c>
      <c r="J5874" s="61" t="str">
        <f aca="false">TRIM(SUBSTITUTE(RIGHT(B5874,FIND(I5874,B5874)+1),"_",""))</f>
        <v>PosK</v>
      </c>
      <c r="K5874" s="0" t="str">
        <f aca="false">IFERROR(VALUE(SUBSTITUTE(E5874,".",",")),E5874)</f>
        <v>No Ct</v>
      </c>
      <c r="L5874" s="61" t="n">
        <f aca="false">IF(J5874="PosK",SUMIFS(K:K,J:J,"PosK",H:H,H5874),"")</f>
        <v>0</v>
      </c>
      <c r="M5874" s="61" t="n">
        <f aca="false">IF(J5874="PosK",SUMIFS(K:K,J:J,"NegK",H:H,H5874),"")</f>
        <v>0</v>
      </c>
      <c r="N5874" s="61" t="n">
        <f aca="false">IF(J5874="PosK",SUMIFS(K:K,J:J,"eDNA",H:H,H5874),"")</f>
        <v>0</v>
      </c>
      <c r="P5874" s="62" t="n">
        <f aca="false">IF(K5876="No Ct",0,K5876)</f>
        <v>0</v>
      </c>
      <c r="Q5874" s="62" t="n">
        <f aca="false">IF(K5877="No Ct",0,K5877)</f>
        <v>0</v>
      </c>
      <c r="R5874" s="0" t="str">
        <f aca="false">IF(AND(L5874&gt;0,M5874=0),"Valid","Invalid")</f>
        <v>Invalid</v>
      </c>
      <c r="S5874" s="0" t="str">
        <f aca="false">IF(OR(P5874&gt;1,Q5874&gt;1),"Present","Absent")</f>
        <v>Absent</v>
      </c>
      <c r="T5874" s="63" t="str">
        <f aca="false">IF(OR(AND(P5874&gt;1,P5874&lt;41),AND(Q5874&gt;1,Q5874&lt;41)),"Ct&lt;41","Ct&gt;41")</f>
        <v>Ct&gt;41</v>
      </c>
      <c r="U5874" s="0" t="str">
        <f aca="false">I5874</f>
        <v>Strandtudse</v>
      </c>
      <c r="V5874" s="0" t="str">
        <f aca="false">MID(F5874,10,9)</f>
        <v>DL2018122</v>
      </c>
      <c r="W5874" s="64" t="str">
        <f aca="false">V5874&amp;"_"&amp;U5874&amp;"_"&amp;R5874&amp;"_"&amp;S5874&amp;"_"&amp;T5874</f>
        <v>DL2018122_Strandtudse_Invalid_Absent_Ct&gt;41</v>
      </c>
    </row>
    <row r="5875" customFormat="false" ht="14.25" hidden="false" customHeight="false" outlineLevel="0" collapsed="false">
      <c r="A5875" s="0" t="s">
        <v>764</v>
      </c>
      <c r="B5875" s="52" t="s">
        <v>765</v>
      </c>
      <c r="C5875" s="52" t="s">
        <v>747</v>
      </c>
      <c r="D5875" s="53" t="n">
        <v>0.1</v>
      </c>
      <c r="E5875" s="53" t="s">
        <v>748</v>
      </c>
      <c r="F5875" s="0" t="s">
        <v>1410</v>
      </c>
      <c r="G5875" s="0" t="str">
        <f aca="false">LEFT(B5875,2)</f>
        <v>03</v>
      </c>
      <c r="H5875" s="0" t="str">
        <f aca="false">I5875&amp;"_"&amp;G5875&amp;"_"&amp;F5875</f>
        <v>Strandtudse_03_20190124_DL2018122_HimmelevGym_koersel1</v>
      </c>
      <c r="I5875" s="61" t="str">
        <f aca="false">MID(RIGHT(B5875,LEN(B5875)-3),1,FIND("_",RIGHT(B5875,LEN(B5875)-3))-1)</f>
        <v>Strandtudse</v>
      </c>
      <c r="J5875" s="61" t="str">
        <f aca="false">TRIM(SUBSTITUTE(RIGHT(B5875,FIND(I5875,B5875)+1),"_",""))</f>
        <v>NegK</v>
      </c>
      <c r="K5875" s="0" t="str">
        <f aca="false">IFERROR(VALUE(SUBSTITUTE(E5875,".",",")),E5875)</f>
        <v>No Ct</v>
      </c>
      <c r="L5875" s="61" t="str">
        <f aca="false">IF(J5875="PosK",SUMIFS(K:K,J:J,"PosK",H:H,H5875),"")</f>
        <v/>
      </c>
      <c r="M5875" s="61" t="str">
        <f aca="false">IF(J5875="PosK",SUMIFS(K:K,J:J,"NegK",H:H,H5875),"")</f>
        <v/>
      </c>
      <c r="N5875" s="61" t="str">
        <f aca="false">IF(J5875="PosK",SUMIFS(K:K,J:J,"eDNA",H:H,H5875),"")</f>
        <v/>
      </c>
    </row>
    <row r="5876" customFormat="false" ht="14.25" hidden="false" customHeight="false" outlineLevel="0" collapsed="false">
      <c r="A5876" s="0" t="s">
        <v>766</v>
      </c>
      <c r="B5876" s="52" t="s">
        <v>767</v>
      </c>
      <c r="C5876" s="52" t="s">
        <v>751</v>
      </c>
      <c r="D5876" s="53" t="n">
        <v>0.1</v>
      </c>
      <c r="E5876" s="53" t="s">
        <v>748</v>
      </c>
      <c r="F5876" s="0" t="s">
        <v>1410</v>
      </c>
      <c r="G5876" s="0" t="str">
        <f aca="false">LEFT(B5876,2)</f>
        <v>03</v>
      </c>
      <c r="H5876" s="0" t="str">
        <f aca="false">I5876&amp;"_"&amp;G5876&amp;"_"&amp;F5876</f>
        <v>Strandtudse_03_20190124_DL2018122_HimmelevGym_koersel1</v>
      </c>
      <c r="I5876" s="61" t="str">
        <f aca="false">MID(RIGHT(B5876,LEN(B5876)-3),1,FIND("_",RIGHT(B5876,LEN(B5876)-3))-1)</f>
        <v>Strandtudse</v>
      </c>
      <c r="J5876" s="61" t="str">
        <f aca="false">TRIM(SUBSTITUTE(RIGHT(B5876,FIND(I5876,B5876)+1),"_",""))</f>
        <v>eDNA</v>
      </c>
      <c r="K5876" s="0" t="str">
        <f aca="false">IFERROR(VALUE(SUBSTITUTE(E5876,".",",")),E5876)</f>
        <v>No Ct</v>
      </c>
      <c r="L5876" s="61" t="str">
        <f aca="false">IF(J5876="PosK",SUMIFS(K:K,J:J,"PosK",H:H,H5876),"")</f>
        <v/>
      </c>
      <c r="M5876" s="61" t="str">
        <f aca="false">IF(J5876="PosK",SUMIFS(K:K,J:J,"NegK",H:H,H5876),"")</f>
        <v/>
      </c>
      <c r="N5876" s="61" t="str">
        <f aca="false">IF(J5876="PosK",SUMIFS(K:K,J:J,"eDNA",H:H,H5876),"")</f>
        <v/>
      </c>
      <c r="Q5876" s="62"/>
    </row>
    <row r="5877" customFormat="false" ht="14.25" hidden="false" customHeight="false" outlineLevel="0" collapsed="false">
      <c r="A5877" s="0" t="s">
        <v>768</v>
      </c>
      <c r="B5877" s="52" t="s">
        <v>767</v>
      </c>
      <c r="C5877" s="52" t="s">
        <v>751</v>
      </c>
      <c r="D5877" s="53" t="n">
        <v>0.1</v>
      </c>
      <c r="E5877" s="53" t="s">
        <v>748</v>
      </c>
      <c r="F5877" s="0" t="s">
        <v>1410</v>
      </c>
      <c r="G5877" s="0" t="str">
        <f aca="false">LEFT(B5877,2)</f>
        <v>03</v>
      </c>
      <c r="H5877" s="0" t="str">
        <f aca="false">I5877&amp;"_"&amp;G5877&amp;"_"&amp;F5877</f>
        <v>Strandtudse_03_20190124_DL2018122_HimmelevGym_koersel1</v>
      </c>
      <c r="I5877" s="61" t="str">
        <f aca="false">MID(RIGHT(B5877,LEN(B5877)-3),1,FIND("_",RIGHT(B5877,LEN(B5877)-3))-1)</f>
        <v>Strandtudse</v>
      </c>
      <c r="J5877" s="61" t="str">
        <f aca="false">TRIM(SUBSTITUTE(RIGHT(B5877,FIND(I5877,B5877)+1),"_",""))</f>
        <v>eDNA</v>
      </c>
      <c r="K5877" s="0" t="str">
        <f aca="false">IFERROR(VALUE(SUBSTITUTE(E5877,".",",")),E5877)</f>
        <v>No Ct</v>
      </c>
      <c r="L5877" s="61" t="str">
        <f aca="false">IF(J5877="PosK",SUMIFS(K:K,J:J,"PosK",H:H,H5877),"")</f>
        <v/>
      </c>
      <c r="M5877" s="61" t="str">
        <f aca="false">IF(J5877="PosK",SUMIFS(K:K,J:J,"NegK",H:H,H5877),"")</f>
        <v/>
      </c>
      <c r="N5877" s="61" t="str">
        <f aca="false">IF(J5877="PosK",SUMIFS(K:K,J:J,"eDNA",H:H,H5877),"")</f>
        <v/>
      </c>
      <c r="P5877" s="62"/>
      <c r="T5877" s="63"/>
      <c r="W5877" s="64"/>
    </row>
    <row r="5878" customFormat="false" ht="14.25" hidden="false" customHeight="false" outlineLevel="0" collapsed="false">
      <c r="A5878" s="0" t="s">
        <v>770</v>
      </c>
      <c r="B5878" s="52" t="s">
        <v>771</v>
      </c>
      <c r="C5878" s="52" t="s">
        <v>743</v>
      </c>
      <c r="D5878" s="53" t="n">
        <v>0.1</v>
      </c>
      <c r="E5878" s="53" t="n">
        <v>37.05</v>
      </c>
      <c r="F5878" s="0" t="s">
        <v>1410</v>
      </c>
      <c r="G5878" s="0" t="str">
        <f aca="false">LEFT(B5878,2)</f>
        <v>04</v>
      </c>
      <c r="H5878" s="0" t="str">
        <f aca="false">I5878&amp;"_"&amp;G5878&amp;"_"&amp;F5878</f>
        <v>GroenbrogetTudse_04_20190124_DL2018122_HimmelevGym_koersel1</v>
      </c>
      <c r="I5878" s="61" t="str">
        <f aca="false">MID(RIGHT(B5878,LEN(B5878)-3),1,FIND("_",RIGHT(B5878,LEN(B5878)-3))-1)</f>
        <v>GroenbrogetTudse</v>
      </c>
      <c r="J5878" s="61" t="str">
        <f aca="false">TRIM(SUBSTITUTE(RIGHT(B5878,FIND(I5878,B5878)+1),"_",""))</f>
        <v>PosK</v>
      </c>
      <c r="K5878" s="0" t="n">
        <f aca="false">IFERROR(VALUE(SUBSTITUTE(E5878,".",",")),E5878)</f>
        <v>37.05</v>
      </c>
      <c r="L5878" s="61" t="n">
        <f aca="false">IF(J5878="PosK",SUMIFS(K:K,J:J,"PosK",H:H,H5878),"")</f>
        <v>74.1</v>
      </c>
      <c r="M5878" s="61" t="n">
        <f aca="false">IF(J5878="PosK",SUMIFS(K:K,J:J,"NegK",H:H,H5878),"")</f>
        <v>0</v>
      </c>
      <c r="N5878" s="61" t="n">
        <f aca="false">IF(J5878="PosK",SUMIFS(K:K,J:J,"eDNA",H:H,H5878),"")</f>
        <v>0</v>
      </c>
      <c r="P5878" s="62" t="n">
        <f aca="false">IF(K5880="No Ct",0,K5880)</f>
        <v>0</v>
      </c>
      <c r="Q5878" s="62" t="n">
        <f aca="false">IF(K5881="No Ct",0,K5881)</f>
        <v>0</v>
      </c>
      <c r="R5878" s="0" t="str">
        <f aca="false">IF(AND(L5878&gt;0,M5878=0),"Valid","Invalid")</f>
        <v>Valid</v>
      </c>
      <c r="S5878" s="0" t="str">
        <f aca="false">IF(OR(P5878&gt;1,Q5878&gt;1),"Present","Absent")</f>
        <v>Absent</v>
      </c>
      <c r="T5878" s="63" t="str">
        <f aca="false">IF(OR(AND(P5878&gt;1,P5878&lt;41),AND(Q5878&gt;1,Q5878&lt;41)),"Ct&lt;41","Ct&gt;41")</f>
        <v>Ct&gt;41</v>
      </c>
      <c r="U5878" s="0" t="str">
        <f aca="false">I5878</f>
        <v>GroenbrogetTudse</v>
      </c>
      <c r="V5878" s="0" t="str">
        <f aca="false">MID(F5878,10,9)</f>
        <v>DL2018122</v>
      </c>
      <c r="W5878" s="64" t="str">
        <f aca="false">V5878&amp;"_"&amp;U5878&amp;"_"&amp;R5878&amp;"_"&amp;S5878&amp;"_"&amp;T5878</f>
        <v>DL2018122_GroenbrogetTudse_Valid_Absent_Ct&gt;41</v>
      </c>
    </row>
    <row r="5879" customFormat="false" ht="14.25" hidden="false" customHeight="false" outlineLevel="0" collapsed="false">
      <c r="A5879" s="0" t="s">
        <v>772</v>
      </c>
      <c r="B5879" s="52" t="s">
        <v>773</v>
      </c>
      <c r="C5879" s="52" t="s">
        <v>747</v>
      </c>
      <c r="D5879" s="53" t="n">
        <v>0.1</v>
      </c>
      <c r="E5879" s="53" t="s">
        <v>748</v>
      </c>
      <c r="F5879" s="0" t="s">
        <v>1410</v>
      </c>
      <c r="G5879" s="0" t="str">
        <f aca="false">LEFT(B5879,2)</f>
        <v>04</v>
      </c>
      <c r="H5879" s="0" t="str">
        <f aca="false">I5879&amp;"_"&amp;G5879&amp;"_"&amp;F5879</f>
        <v>GroenbrogetTudse_04_20190124_DL2018122_HimmelevGym_koersel1</v>
      </c>
      <c r="I5879" s="61" t="str">
        <f aca="false">MID(RIGHT(B5879,LEN(B5879)-3),1,FIND("_",RIGHT(B5879,LEN(B5879)-3))-1)</f>
        <v>GroenbrogetTudse</v>
      </c>
      <c r="J5879" s="61" t="str">
        <f aca="false">TRIM(SUBSTITUTE(RIGHT(B5879,FIND(I5879,B5879)+1),"_",""))</f>
        <v>NegK</v>
      </c>
      <c r="K5879" s="0" t="str">
        <f aca="false">IFERROR(VALUE(SUBSTITUTE(E5879,".",",")),E5879)</f>
        <v>No Ct</v>
      </c>
      <c r="L5879" s="61" t="str">
        <f aca="false">IF(J5879="PosK",SUMIFS(K:K,J:J,"PosK",H:H,H5879),"")</f>
        <v/>
      </c>
      <c r="M5879" s="61" t="str">
        <f aca="false">IF(J5879="PosK",SUMIFS(K:K,J:J,"NegK",H:H,H5879),"")</f>
        <v/>
      </c>
      <c r="N5879" s="61" t="str">
        <f aca="false">IF(J5879="PosK",SUMIFS(K:K,J:J,"eDNA",H:H,H5879),"")</f>
        <v/>
      </c>
    </row>
    <row r="5880" customFormat="false" ht="14.25" hidden="false" customHeight="false" outlineLevel="0" collapsed="false">
      <c r="A5880" s="0" t="s">
        <v>774</v>
      </c>
      <c r="B5880" s="52" t="s">
        <v>775</v>
      </c>
      <c r="C5880" s="52" t="s">
        <v>751</v>
      </c>
      <c r="D5880" s="53" t="n">
        <v>0.1</v>
      </c>
      <c r="E5880" s="53" t="s">
        <v>748</v>
      </c>
      <c r="F5880" s="0" t="s">
        <v>1410</v>
      </c>
      <c r="G5880" s="0" t="str">
        <f aca="false">LEFT(B5880,2)</f>
        <v>04</v>
      </c>
      <c r="H5880" s="0" t="str">
        <f aca="false">I5880&amp;"_"&amp;G5880&amp;"_"&amp;F5880</f>
        <v>GroenbrogetTudse_04_20190124_DL2018122_HimmelevGym_koersel1</v>
      </c>
      <c r="I5880" s="61" t="str">
        <f aca="false">MID(RIGHT(B5880,LEN(B5880)-3),1,FIND("_",RIGHT(B5880,LEN(B5880)-3))-1)</f>
        <v>GroenbrogetTudse</v>
      </c>
      <c r="J5880" s="61" t="str">
        <f aca="false">TRIM(SUBSTITUTE(RIGHT(B5880,FIND(I5880,B5880)+1),"_",""))</f>
        <v>eDNA</v>
      </c>
      <c r="K5880" s="0" t="str">
        <f aca="false">IFERROR(VALUE(SUBSTITUTE(E5880,".",",")),E5880)</f>
        <v>No Ct</v>
      </c>
      <c r="L5880" s="61" t="str">
        <f aca="false">IF(J5880="PosK",SUMIFS(K:K,J:J,"PosK",H:H,H5880),"")</f>
        <v/>
      </c>
      <c r="M5880" s="61" t="str">
        <f aca="false">IF(J5880="PosK",SUMIFS(K:K,J:J,"NegK",H:H,H5880),"")</f>
        <v/>
      </c>
      <c r="N5880" s="61" t="str">
        <f aca="false">IF(J5880="PosK",SUMIFS(K:K,J:J,"eDNA",H:H,H5880),"")</f>
        <v/>
      </c>
      <c r="Q5880" s="62"/>
    </row>
    <row r="5881" customFormat="false" ht="14.25" hidden="false" customHeight="false" outlineLevel="0" collapsed="false">
      <c r="A5881" s="0" t="s">
        <v>776</v>
      </c>
      <c r="B5881" s="52" t="s">
        <v>775</v>
      </c>
      <c r="C5881" s="52" t="s">
        <v>751</v>
      </c>
      <c r="D5881" s="53" t="n">
        <v>0.1</v>
      </c>
      <c r="E5881" s="53" t="s">
        <v>748</v>
      </c>
      <c r="F5881" s="0" t="s">
        <v>1410</v>
      </c>
      <c r="G5881" s="0" t="str">
        <f aca="false">LEFT(B5881,2)</f>
        <v>04</v>
      </c>
      <c r="H5881" s="0" t="str">
        <f aca="false">I5881&amp;"_"&amp;G5881&amp;"_"&amp;F5881</f>
        <v>GroenbrogetTudse_04_20190124_DL2018122_HimmelevGym_koersel1</v>
      </c>
      <c r="I5881" s="61" t="str">
        <f aca="false">MID(RIGHT(B5881,LEN(B5881)-3),1,FIND("_",RIGHT(B5881,LEN(B5881)-3))-1)</f>
        <v>GroenbrogetTudse</v>
      </c>
      <c r="J5881" s="61" t="str">
        <f aca="false">TRIM(SUBSTITUTE(RIGHT(B5881,FIND(I5881,B5881)+1),"_",""))</f>
        <v>eDNA</v>
      </c>
      <c r="K5881" s="0" t="str">
        <f aca="false">IFERROR(VALUE(SUBSTITUTE(E5881,".",",")),E5881)</f>
        <v>No Ct</v>
      </c>
      <c r="L5881" s="61" t="str">
        <f aca="false">IF(J5881="PosK",SUMIFS(K:K,J:J,"PosK",H:H,H5881),"")</f>
        <v/>
      </c>
      <c r="M5881" s="61" t="str">
        <f aca="false">IF(J5881="PosK",SUMIFS(K:K,J:J,"NegK",H:H,H5881),"")</f>
        <v/>
      </c>
      <c r="N5881" s="61" t="str">
        <f aca="false">IF(J5881="PosK",SUMIFS(K:K,J:J,"eDNA",H:H,H5881),"")</f>
        <v/>
      </c>
      <c r="P5881" s="62"/>
      <c r="T5881" s="63"/>
      <c r="W5881" s="64"/>
    </row>
    <row r="5882" customFormat="false" ht="14.25" hidden="false" customHeight="false" outlineLevel="0" collapsed="false">
      <c r="A5882" s="0" t="s">
        <v>778</v>
      </c>
      <c r="B5882" s="52" t="s">
        <v>779</v>
      </c>
      <c r="C5882" s="52" t="s">
        <v>743</v>
      </c>
      <c r="D5882" s="53" t="n">
        <v>0.1</v>
      </c>
      <c r="E5882" s="53" t="n">
        <v>29.36</v>
      </c>
      <c r="F5882" s="0" t="s">
        <v>1410</v>
      </c>
      <c r="G5882" s="0" t="str">
        <f aca="false">LEFT(B5882,2)</f>
        <v>05</v>
      </c>
      <c r="H5882" s="0" t="str">
        <f aca="false">I5882&amp;"_"&amp;G5882&amp;"_"&amp;F5882</f>
        <v>Loevfroe_05_20190124_DL2018122_HimmelevGym_koersel1</v>
      </c>
      <c r="I5882" s="61" t="str">
        <f aca="false">MID(RIGHT(B5882,LEN(B5882)-3),1,FIND("_",RIGHT(B5882,LEN(B5882)-3))-1)</f>
        <v>Loevfroe</v>
      </c>
      <c r="J5882" s="61" t="str">
        <f aca="false">TRIM(SUBSTITUTE(RIGHT(B5882,FIND(I5882,B5882)+1),"_",""))</f>
        <v>PosK</v>
      </c>
      <c r="K5882" s="0" t="n">
        <f aca="false">IFERROR(VALUE(SUBSTITUTE(E5882,".",",")),E5882)</f>
        <v>29.36</v>
      </c>
      <c r="L5882" s="61" t="n">
        <f aca="false">IF(J5882="PosK",SUMIFS(K:K,J:J,"PosK",H:H,H5882),"")</f>
        <v>58.72</v>
      </c>
      <c r="M5882" s="61" t="n">
        <f aca="false">IF(J5882="PosK",SUMIFS(K:K,J:J,"NegK",H:H,H5882),"")</f>
        <v>0</v>
      </c>
      <c r="N5882" s="61" t="n">
        <f aca="false">IF(J5882="PosK",SUMIFS(K:K,J:J,"eDNA",H:H,H5882),"")</f>
        <v>0</v>
      </c>
      <c r="P5882" s="62" t="n">
        <f aca="false">IF(K5884="No Ct",0,K5884)</f>
        <v>0</v>
      </c>
      <c r="Q5882" s="62" t="n">
        <f aca="false">IF(K5885="No Ct",0,K5885)</f>
        <v>0</v>
      </c>
      <c r="R5882" s="0" t="str">
        <f aca="false">IF(AND(L5882&gt;0,M5882=0),"Valid","Invalid")</f>
        <v>Valid</v>
      </c>
      <c r="S5882" s="0" t="str">
        <f aca="false">IF(OR(P5882&gt;1,Q5882&gt;1),"Present","Absent")</f>
        <v>Absent</v>
      </c>
      <c r="T5882" s="63" t="str">
        <f aca="false">IF(OR(AND(P5882&gt;1,P5882&lt;41),AND(Q5882&gt;1,Q5882&lt;41)),"Ct&lt;41","Ct&gt;41")</f>
        <v>Ct&gt;41</v>
      </c>
      <c r="U5882" s="0" t="str">
        <f aca="false">I5882</f>
        <v>Loevfroe</v>
      </c>
      <c r="V5882" s="0" t="str">
        <f aca="false">MID(F5882,10,9)</f>
        <v>DL2018122</v>
      </c>
      <c r="W5882" s="64" t="str">
        <f aca="false">V5882&amp;"_"&amp;U5882&amp;"_"&amp;R5882&amp;"_"&amp;S5882&amp;"_"&amp;T5882</f>
        <v>DL2018122_Loevfroe_Valid_Absent_Ct&gt;41</v>
      </c>
    </row>
    <row r="5883" customFormat="false" ht="14.25" hidden="false" customHeight="false" outlineLevel="0" collapsed="false">
      <c r="A5883" s="0" t="s">
        <v>780</v>
      </c>
      <c r="B5883" s="52" t="s">
        <v>781</v>
      </c>
      <c r="C5883" s="52" t="s">
        <v>747</v>
      </c>
      <c r="D5883" s="53" t="n">
        <v>0.1</v>
      </c>
      <c r="E5883" s="53" t="s">
        <v>748</v>
      </c>
      <c r="F5883" s="0" t="s">
        <v>1410</v>
      </c>
      <c r="G5883" s="0" t="str">
        <f aca="false">LEFT(B5883,2)</f>
        <v>05</v>
      </c>
      <c r="H5883" s="0" t="str">
        <f aca="false">I5883&amp;"_"&amp;G5883&amp;"_"&amp;F5883</f>
        <v>Loevfroe_05_20190124_DL2018122_HimmelevGym_koersel1</v>
      </c>
      <c r="I5883" s="61" t="str">
        <f aca="false">MID(RIGHT(B5883,LEN(B5883)-3),1,FIND("_",RIGHT(B5883,LEN(B5883)-3))-1)</f>
        <v>Loevfroe</v>
      </c>
      <c r="J5883" s="61" t="str">
        <f aca="false">TRIM(SUBSTITUTE(RIGHT(B5883,FIND(I5883,B5883)+1),"_",""))</f>
        <v>NegK</v>
      </c>
      <c r="K5883" s="0" t="str">
        <f aca="false">IFERROR(VALUE(SUBSTITUTE(E5883,".",",")),E5883)</f>
        <v>No Ct</v>
      </c>
      <c r="L5883" s="61" t="str">
        <f aca="false">IF(J5883="PosK",SUMIFS(K:K,J:J,"PosK",H:H,H5883),"")</f>
        <v/>
      </c>
      <c r="M5883" s="61" t="str">
        <f aca="false">IF(J5883="PosK",SUMIFS(K:K,J:J,"NegK",H:H,H5883),"")</f>
        <v/>
      </c>
      <c r="N5883" s="61" t="str">
        <f aca="false">IF(J5883="PosK",SUMIFS(K:K,J:J,"eDNA",H:H,H5883),"")</f>
        <v/>
      </c>
    </row>
    <row r="5884" customFormat="false" ht="14.25" hidden="false" customHeight="false" outlineLevel="0" collapsed="false">
      <c r="A5884" s="0" t="s">
        <v>782</v>
      </c>
      <c r="B5884" s="52" t="s">
        <v>783</v>
      </c>
      <c r="C5884" s="52" t="s">
        <v>751</v>
      </c>
      <c r="D5884" s="53" t="n">
        <v>0.1</v>
      </c>
      <c r="E5884" s="53" t="s">
        <v>748</v>
      </c>
      <c r="F5884" s="0" t="s">
        <v>1410</v>
      </c>
      <c r="G5884" s="0" t="str">
        <f aca="false">LEFT(B5884,2)</f>
        <v>05</v>
      </c>
      <c r="H5884" s="0" t="str">
        <f aca="false">I5884&amp;"_"&amp;G5884&amp;"_"&amp;F5884</f>
        <v>Loevfroe_05_20190124_DL2018122_HimmelevGym_koersel1</v>
      </c>
      <c r="I5884" s="61" t="str">
        <f aca="false">MID(RIGHT(B5884,LEN(B5884)-3),1,FIND("_",RIGHT(B5884,LEN(B5884)-3))-1)</f>
        <v>Loevfroe</v>
      </c>
      <c r="J5884" s="61" t="str">
        <f aca="false">TRIM(SUBSTITUTE(RIGHT(B5884,FIND(I5884,B5884)+1),"_",""))</f>
        <v>eDNA</v>
      </c>
      <c r="K5884" s="0" t="str">
        <f aca="false">IFERROR(VALUE(SUBSTITUTE(E5884,".",",")),E5884)</f>
        <v>No Ct</v>
      </c>
      <c r="L5884" s="61" t="str">
        <f aca="false">IF(J5884="PosK",SUMIFS(K:K,J:J,"PosK",H:H,H5884),"")</f>
        <v/>
      </c>
      <c r="M5884" s="61" t="str">
        <f aca="false">IF(J5884="PosK",SUMIFS(K:K,J:J,"NegK",H:H,H5884),"")</f>
        <v/>
      </c>
      <c r="N5884" s="61" t="str">
        <f aca="false">IF(J5884="PosK",SUMIFS(K:K,J:J,"eDNA",H:H,H5884),"")</f>
        <v/>
      </c>
      <c r="Q5884" s="62"/>
    </row>
    <row r="5885" customFormat="false" ht="14.25" hidden="false" customHeight="false" outlineLevel="0" collapsed="false">
      <c r="A5885" s="0" t="s">
        <v>784</v>
      </c>
      <c r="B5885" s="52" t="s">
        <v>783</v>
      </c>
      <c r="C5885" s="52" t="s">
        <v>751</v>
      </c>
      <c r="D5885" s="53" t="n">
        <v>0.1</v>
      </c>
      <c r="E5885" s="53" t="s">
        <v>748</v>
      </c>
      <c r="F5885" s="0" t="s">
        <v>1410</v>
      </c>
      <c r="G5885" s="0" t="str">
        <f aca="false">LEFT(B5885,2)</f>
        <v>05</v>
      </c>
      <c r="H5885" s="0" t="str">
        <f aca="false">I5885&amp;"_"&amp;G5885&amp;"_"&amp;F5885</f>
        <v>Loevfroe_05_20190124_DL2018122_HimmelevGym_koersel1</v>
      </c>
      <c r="I5885" s="61" t="str">
        <f aca="false">MID(RIGHT(B5885,LEN(B5885)-3),1,FIND("_",RIGHT(B5885,LEN(B5885)-3))-1)</f>
        <v>Loevfroe</v>
      </c>
      <c r="J5885" s="61" t="str">
        <f aca="false">TRIM(SUBSTITUTE(RIGHT(B5885,FIND(I5885,B5885)+1),"_",""))</f>
        <v>eDNA</v>
      </c>
      <c r="K5885" s="0" t="str">
        <f aca="false">IFERROR(VALUE(SUBSTITUTE(E5885,".",",")),E5885)</f>
        <v>No Ct</v>
      </c>
      <c r="L5885" s="61" t="str">
        <f aca="false">IF(J5885="PosK",SUMIFS(K:K,J:J,"PosK",H:H,H5885),"")</f>
        <v/>
      </c>
      <c r="M5885" s="61" t="str">
        <f aca="false">IF(J5885="PosK",SUMIFS(K:K,J:J,"NegK",H:H,H5885),"")</f>
        <v/>
      </c>
      <c r="N5885" s="61" t="str">
        <f aca="false">IF(J5885="PosK",SUMIFS(K:K,J:J,"eDNA",H:H,H5885),"")</f>
        <v/>
      </c>
      <c r="P5885" s="62"/>
      <c r="T5885" s="63"/>
      <c r="W5885" s="64"/>
    </row>
    <row r="5886" customFormat="false" ht="14.25" hidden="false" customHeight="false" outlineLevel="0" collapsed="false">
      <c r="A5886" s="0" t="s">
        <v>786</v>
      </c>
      <c r="B5886" s="52" t="s">
        <v>787</v>
      </c>
      <c r="C5886" s="52" t="s">
        <v>743</v>
      </c>
      <c r="D5886" s="53" t="n">
        <v>0.1</v>
      </c>
      <c r="E5886" s="53" t="n">
        <v>29.08</v>
      </c>
      <c r="F5886" s="0" t="s">
        <v>1410</v>
      </c>
      <c r="G5886" s="0" t="str">
        <f aca="false">LEFT(B5886,2)</f>
        <v>06</v>
      </c>
      <c r="H5886" s="0" t="str">
        <f aca="false">I5886&amp;"_"&amp;G5886&amp;"_"&amp;F5886</f>
        <v>Springfroe_06_20190124_DL2018122_HimmelevGym_koersel1</v>
      </c>
      <c r="I5886" s="61" t="str">
        <f aca="false">MID(RIGHT(B5886,LEN(B5886)-3),1,FIND("_",RIGHT(B5886,LEN(B5886)-3))-1)</f>
        <v>Springfroe</v>
      </c>
      <c r="J5886" s="61" t="str">
        <f aca="false">TRIM(SUBSTITUTE(RIGHT(B5886,FIND(I5886,B5886)+1),"_",""))</f>
        <v>PosK</v>
      </c>
      <c r="K5886" s="0" t="n">
        <f aca="false">IFERROR(VALUE(SUBSTITUTE(E5886,".",",")),E5886)</f>
        <v>29.08</v>
      </c>
      <c r="L5886" s="61" t="n">
        <f aca="false">IF(J5886="PosK",SUMIFS(K:K,J:J,"PosK",H:H,H5886),"")</f>
        <v>58.16</v>
      </c>
      <c r="M5886" s="61" t="n">
        <f aca="false">IF(J5886="PosK",SUMIFS(K:K,J:J,"NegK",H:H,H5886),"")</f>
        <v>0</v>
      </c>
      <c r="N5886" s="61" t="n">
        <f aca="false">IF(J5886="PosK",SUMIFS(K:K,J:J,"eDNA",H:H,H5886),"")</f>
        <v>0</v>
      </c>
      <c r="P5886" s="62" t="n">
        <f aca="false">IF(K5888="No Ct",0,K5888)</f>
        <v>0</v>
      </c>
      <c r="Q5886" s="62" t="n">
        <f aca="false">IF(K5889="No Ct",0,K5889)</f>
        <v>0</v>
      </c>
      <c r="R5886" s="0" t="str">
        <f aca="false">IF(AND(L5886&gt;0,M5886=0),"Valid","Invalid")</f>
        <v>Valid</v>
      </c>
      <c r="S5886" s="0" t="str">
        <f aca="false">IF(OR(P5886&gt;1,Q5886&gt;1),"Present","Absent")</f>
        <v>Absent</v>
      </c>
      <c r="T5886" s="63" t="str">
        <f aca="false">IF(OR(AND(P5886&gt;1,P5886&lt;41),AND(Q5886&gt;1,Q5886&lt;41)),"Ct&lt;41","Ct&gt;41")</f>
        <v>Ct&gt;41</v>
      </c>
      <c r="U5886" s="0" t="str">
        <f aca="false">I5886</f>
        <v>Springfroe</v>
      </c>
      <c r="V5886" s="0" t="str">
        <f aca="false">MID(F5886,10,9)</f>
        <v>DL2018122</v>
      </c>
      <c r="W5886" s="64" t="str">
        <f aca="false">V5886&amp;"_"&amp;U5886&amp;"_"&amp;R5886&amp;"_"&amp;S5886&amp;"_"&amp;T5886</f>
        <v>DL2018122_Springfroe_Valid_Absent_Ct&gt;41</v>
      </c>
    </row>
    <row r="5887" customFormat="false" ht="14.25" hidden="false" customHeight="false" outlineLevel="0" collapsed="false">
      <c r="A5887" s="0" t="s">
        <v>788</v>
      </c>
      <c r="B5887" s="52" t="s">
        <v>789</v>
      </c>
      <c r="C5887" s="52" t="s">
        <v>747</v>
      </c>
      <c r="D5887" s="53" t="n">
        <v>0.1</v>
      </c>
      <c r="E5887" s="53" t="s">
        <v>748</v>
      </c>
      <c r="F5887" s="0" t="s">
        <v>1410</v>
      </c>
      <c r="G5887" s="0" t="str">
        <f aca="false">LEFT(B5887,2)</f>
        <v>06</v>
      </c>
      <c r="H5887" s="0" t="str">
        <f aca="false">I5887&amp;"_"&amp;G5887&amp;"_"&amp;F5887</f>
        <v>Springfroe_06_20190124_DL2018122_HimmelevGym_koersel1</v>
      </c>
      <c r="I5887" s="61" t="str">
        <f aca="false">MID(RIGHT(B5887,LEN(B5887)-3),1,FIND("_",RIGHT(B5887,LEN(B5887)-3))-1)</f>
        <v>Springfroe</v>
      </c>
      <c r="J5887" s="61" t="str">
        <f aca="false">TRIM(SUBSTITUTE(RIGHT(B5887,FIND(I5887,B5887)+1),"_",""))</f>
        <v>NegK</v>
      </c>
      <c r="K5887" s="0" t="str">
        <f aca="false">IFERROR(VALUE(SUBSTITUTE(E5887,".",",")),E5887)</f>
        <v>No Ct</v>
      </c>
      <c r="L5887" s="61" t="str">
        <f aca="false">IF(J5887="PosK",SUMIFS(K:K,J:J,"PosK",H:H,H5887),"")</f>
        <v/>
      </c>
      <c r="M5887" s="61" t="str">
        <f aca="false">IF(J5887="PosK",SUMIFS(K:K,J:J,"NegK",H:H,H5887),"")</f>
        <v/>
      </c>
      <c r="N5887" s="61" t="str">
        <f aca="false">IF(J5887="PosK",SUMIFS(K:K,J:J,"eDNA",H:H,H5887),"")</f>
        <v/>
      </c>
    </row>
    <row r="5888" customFormat="false" ht="14.25" hidden="false" customHeight="false" outlineLevel="0" collapsed="false">
      <c r="A5888" s="0" t="s">
        <v>790</v>
      </c>
      <c r="B5888" s="52" t="s">
        <v>791</v>
      </c>
      <c r="C5888" s="52" t="s">
        <v>751</v>
      </c>
      <c r="D5888" s="53" t="n">
        <v>0.1</v>
      </c>
      <c r="E5888" s="53" t="s">
        <v>748</v>
      </c>
      <c r="F5888" s="0" t="s">
        <v>1410</v>
      </c>
      <c r="G5888" s="0" t="str">
        <f aca="false">LEFT(B5888,2)</f>
        <v>06</v>
      </c>
      <c r="H5888" s="0" t="str">
        <f aca="false">I5888&amp;"_"&amp;G5888&amp;"_"&amp;F5888</f>
        <v>Springfroe_06_20190124_DL2018122_HimmelevGym_koersel1</v>
      </c>
      <c r="I5888" s="61" t="str">
        <f aca="false">MID(RIGHT(B5888,LEN(B5888)-3),1,FIND("_",RIGHT(B5888,LEN(B5888)-3))-1)</f>
        <v>Springfroe</v>
      </c>
      <c r="J5888" s="61" t="str">
        <f aca="false">TRIM(SUBSTITUTE(RIGHT(B5888,FIND(I5888,B5888)+1),"_",""))</f>
        <v>eDNA</v>
      </c>
      <c r="K5888" s="0" t="str">
        <f aca="false">IFERROR(VALUE(SUBSTITUTE(E5888,".",",")),E5888)</f>
        <v>No Ct</v>
      </c>
      <c r="L5888" s="61" t="str">
        <f aca="false">IF(J5888="PosK",SUMIFS(K:K,J:J,"PosK",H:H,H5888),"")</f>
        <v/>
      </c>
      <c r="M5888" s="61" t="str">
        <f aca="false">IF(J5888="PosK",SUMIFS(K:K,J:J,"NegK",H:H,H5888),"")</f>
        <v/>
      </c>
      <c r="N5888" s="61" t="str">
        <f aca="false">IF(J5888="PosK",SUMIFS(K:K,J:J,"eDNA",H:H,H5888),"")</f>
        <v/>
      </c>
      <c r="Q5888" s="62"/>
    </row>
    <row r="5889" customFormat="false" ht="14.25" hidden="false" customHeight="false" outlineLevel="0" collapsed="false">
      <c r="A5889" s="0" t="s">
        <v>792</v>
      </c>
      <c r="B5889" s="52" t="s">
        <v>791</v>
      </c>
      <c r="C5889" s="52" t="s">
        <v>751</v>
      </c>
      <c r="D5889" s="53" t="n">
        <v>0.1</v>
      </c>
      <c r="E5889" s="53" t="s">
        <v>748</v>
      </c>
      <c r="F5889" s="0" t="s">
        <v>1410</v>
      </c>
      <c r="G5889" s="0" t="str">
        <f aca="false">LEFT(B5889,2)</f>
        <v>06</v>
      </c>
      <c r="H5889" s="0" t="str">
        <f aca="false">I5889&amp;"_"&amp;G5889&amp;"_"&amp;F5889</f>
        <v>Springfroe_06_20190124_DL2018122_HimmelevGym_koersel1</v>
      </c>
      <c r="I5889" s="61" t="str">
        <f aca="false">MID(RIGHT(B5889,LEN(B5889)-3),1,FIND("_",RIGHT(B5889,LEN(B5889)-3))-1)</f>
        <v>Springfroe</v>
      </c>
      <c r="J5889" s="61" t="str">
        <f aca="false">TRIM(SUBSTITUTE(RIGHT(B5889,FIND(I5889,B5889)+1),"_",""))</f>
        <v>eDNA</v>
      </c>
      <c r="K5889" s="0" t="str">
        <f aca="false">IFERROR(VALUE(SUBSTITUTE(E5889,".",",")),E5889)</f>
        <v>No Ct</v>
      </c>
      <c r="L5889" s="61" t="str">
        <f aca="false">IF(J5889="PosK",SUMIFS(K:K,J:J,"PosK",H:H,H5889),"")</f>
        <v/>
      </c>
      <c r="M5889" s="61" t="str">
        <f aca="false">IF(J5889="PosK",SUMIFS(K:K,J:J,"NegK",H:H,H5889),"")</f>
        <v/>
      </c>
      <c r="N5889" s="61" t="str">
        <f aca="false">IF(J5889="PosK",SUMIFS(K:K,J:J,"eDNA",H:H,H5889),"")</f>
        <v/>
      </c>
      <c r="P5889" s="62"/>
      <c r="T5889" s="63"/>
      <c r="W5889" s="64"/>
    </row>
    <row r="5890" customFormat="false" ht="14.25" hidden="false" customHeight="false" outlineLevel="0" collapsed="false">
      <c r="A5890" s="0" t="s">
        <v>794</v>
      </c>
      <c r="B5890" s="52" t="s">
        <v>960</v>
      </c>
      <c r="C5890" s="52" t="s">
        <v>743</v>
      </c>
      <c r="D5890" s="53" t="n">
        <v>0.1</v>
      </c>
      <c r="E5890" s="53" t="n">
        <v>29.77</v>
      </c>
      <c r="F5890" s="0" t="s">
        <v>1410</v>
      </c>
      <c r="G5890" s="0" t="str">
        <f aca="false">LEFT(B5890,2)</f>
        <v>07</v>
      </c>
      <c r="H5890" s="0" t="str">
        <f aca="false">I5890&amp;"_"&amp;G5890&amp;"_"&amp;F5890</f>
        <v>Springfroe_07_20190124_DL2018122_HimmelevGym_koersel1</v>
      </c>
      <c r="I5890" s="61" t="str">
        <f aca="false">MID(RIGHT(B5890,LEN(B5890)-3),1,FIND("_",RIGHT(B5890,LEN(B5890)-3))-1)</f>
        <v>Springfroe</v>
      </c>
      <c r="J5890" s="61" t="str">
        <f aca="false">TRIM(SUBSTITUTE(RIGHT(B5890,FIND(I5890,B5890)+1),"_",""))</f>
        <v>PosK</v>
      </c>
      <c r="K5890" s="0" t="n">
        <f aca="false">IFERROR(VALUE(SUBSTITUTE(E5890,".",",")),E5890)</f>
        <v>29.77</v>
      </c>
      <c r="L5890" s="61" t="n">
        <f aca="false">IF(J5890="PosK",SUMIFS(K:K,J:J,"PosK",H:H,H5890),"")</f>
        <v>59.54</v>
      </c>
      <c r="M5890" s="61" t="n">
        <f aca="false">IF(J5890="PosK",SUMIFS(K:K,J:J,"NegK",H:H,H5890),"")</f>
        <v>0</v>
      </c>
      <c r="N5890" s="61" t="n">
        <f aca="false">IF(J5890="PosK",SUMIFS(K:K,J:J,"eDNA",H:H,H5890),"")</f>
        <v>0</v>
      </c>
      <c r="P5890" s="62" t="n">
        <f aca="false">IF(K5892="No Ct",0,K5892)</f>
        <v>0</v>
      </c>
      <c r="Q5890" s="62" t="n">
        <f aca="false">IF(K5893="No Ct",0,K5893)</f>
        <v>0</v>
      </c>
      <c r="R5890" s="0" t="str">
        <f aca="false">IF(AND(L5890&gt;0,M5890=0),"Valid","Invalid")</f>
        <v>Valid</v>
      </c>
      <c r="S5890" s="0" t="str">
        <f aca="false">IF(OR(P5890&gt;1,Q5890&gt;1),"Present","Absent")</f>
        <v>Absent</v>
      </c>
      <c r="T5890" s="63" t="str">
        <f aca="false">IF(OR(AND(P5890&gt;1,P5890&lt;41),AND(Q5890&gt;1,Q5890&lt;41)),"Ct&lt;41","Ct&gt;41")</f>
        <v>Ct&gt;41</v>
      </c>
      <c r="U5890" s="0" t="str">
        <f aca="false">I5890</f>
        <v>Springfroe</v>
      </c>
      <c r="V5890" s="0" t="str">
        <f aca="false">MID(F5890,10,9)</f>
        <v>DL2018122</v>
      </c>
      <c r="W5890" s="64" t="str">
        <f aca="false">V5890&amp;"_"&amp;U5890&amp;"_"&amp;R5890&amp;"_"&amp;S5890&amp;"_"&amp;T5890</f>
        <v>DL2018122_Springfroe_Valid_Absent_Ct&gt;41</v>
      </c>
    </row>
    <row r="5891" customFormat="false" ht="14.25" hidden="false" customHeight="false" outlineLevel="0" collapsed="false">
      <c r="A5891" s="0" t="s">
        <v>796</v>
      </c>
      <c r="B5891" s="52" t="s">
        <v>961</v>
      </c>
      <c r="C5891" s="52" t="s">
        <v>747</v>
      </c>
      <c r="D5891" s="53" t="n">
        <v>0.1</v>
      </c>
      <c r="E5891" s="53" t="s">
        <v>748</v>
      </c>
      <c r="F5891" s="0" t="s">
        <v>1410</v>
      </c>
      <c r="G5891" s="0" t="str">
        <f aca="false">LEFT(B5891,2)</f>
        <v>07</v>
      </c>
      <c r="H5891" s="0" t="str">
        <f aca="false">I5891&amp;"_"&amp;G5891&amp;"_"&amp;F5891</f>
        <v>Springfroe_07_20190124_DL2018122_HimmelevGym_koersel1</v>
      </c>
      <c r="I5891" s="61" t="str">
        <f aca="false">MID(RIGHT(B5891,LEN(B5891)-3),1,FIND("_",RIGHT(B5891,LEN(B5891)-3))-1)</f>
        <v>Springfroe</v>
      </c>
      <c r="J5891" s="61" t="str">
        <f aca="false">TRIM(SUBSTITUTE(RIGHT(B5891,FIND(I5891,B5891)+1),"_",""))</f>
        <v>NegK</v>
      </c>
      <c r="K5891" s="0" t="str">
        <f aca="false">IFERROR(VALUE(SUBSTITUTE(E5891,".",",")),E5891)</f>
        <v>No Ct</v>
      </c>
      <c r="L5891" s="61" t="str">
        <f aca="false">IF(J5891="PosK",SUMIFS(K:K,J:J,"PosK",H:H,H5891),"")</f>
        <v/>
      </c>
      <c r="M5891" s="61" t="str">
        <f aca="false">IF(J5891="PosK",SUMIFS(K:K,J:J,"NegK",H:H,H5891),"")</f>
        <v/>
      </c>
      <c r="N5891" s="61" t="str">
        <f aca="false">IF(J5891="PosK",SUMIFS(K:K,J:J,"eDNA",H:H,H5891),"")</f>
        <v/>
      </c>
    </row>
    <row r="5892" customFormat="false" ht="14.25" hidden="false" customHeight="false" outlineLevel="0" collapsed="false">
      <c r="A5892" s="0" t="s">
        <v>798</v>
      </c>
      <c r="B5892" s="52" t="s">
        <v>962</v>
      </c>
      <c r="C5892" s="52" t="s">
        <v>751</v>
      </c>
      <c r="D5892" s="53" t="n">
        <v>0.1</v>
      </c>
      <c r="E5892" s="53" t="s">
        <v>748</v>
      </c>
      <c r="F5892" s="0" t="s">
        <v>1410</v>
      </c>
      <c r="G5892" s="0" t="str">
        <f aca="false">LEFT(B5892,2)</f>
        <v>07</v>
      </c>
      <c r="H5892" s="0" t="str">
        <f aca="false">I5892&amp;"_"&amp;G5892&amp;"_"&amp;F5892</f>
        <v>Springfroe_07_20190124_DL2018122_HimmelevGym_koersel1</v>
      </c>
      <c r="I5892" s="61" t="str">
        <f aca="false">MID(RIGHT(B5892,LEN(B5892)-3),1,FIND("_",RIGHT(B5892,LEN(B5892)-3))-1)</f>
        <v>Springfroe</v>
      </c>
      <c r="J5892" s="61" t="str">
        <f aca="false">TRIM(SUBSTITUTE(RIGHT(B5892,FIND(I5892,B5892)+1),"_",""))</f>
        <v>eDNA</v>
      </c>
      <c r="K5892" s="0" t="str">
        <f aca="false">IFERROR(VALUE(SUBSTITUTE(E5892,".",",")),E5892)</f>
        <v>No Ct</v>
      </c>
      <c r="L5892" s="61" t="str">
        <f aca="false">IF(J5892="PosK",SUMIFS(K:K,J:J,"PosK",H:H,H5892),"")</f>
        <v/>
      </c>
      <c r="M5892" s="61" t="str">
        <f aca="false">IF(J5892="PosK",SUMIFS(K:K,J:J,"NegK",H:H,H5892),"")</f>
        <v/>
      </c>
      <c r="N5892" s="61" t="str">
        <f aca="false">IF(J5892="PosK",SUMIFS(K:K,J:J,"eDNA",H:H,H5892),"")</f>
        <v/>
      </c>
      <c r="Q5892" s="62"/>
    </row>
    <row r="5893" customFormat="false" ht="14.25" hidden="false" customHeight="false" outlineLevel="0" collapsed="false">
      <c r="A5893" s="0" t="s">
        <v>800</v>
      </c>
      <c r="B5893" s="52" t="s">
        <v>962</v>
      </c>
      <c r="C5893" s="52" t="s">
        <v>751</v>
      </c>
      <c r="D5893" s="53" t="n">
        <v>0.1</v>
      </c>
      <c r="E5893" s="53" t="s">
        <v>748</v>
      </c>
      <c r="F5893" s="0" t="s">
        <v>1410</v>
      </c>
      <c r="G5893" s="0" t="str">
        <f aca="false">LEFT(B5893,2)</f>
        <v>07</v>
      </c>
      <c r="H5893" s="0" t="str">
        <f aca="false">I5893&amp;"_"&amp;G5893&amp;"_"&amp;F5893</f>
        <v>Springfroe_07_20190124_DL2018122_HimmelevGym_koersel1</v>
      </c>
      <c r="I5893" s="61" t="str">
        <f aca="false">MID(RIGHT(B5893,LEN(B5893)-3),1,FIND("_",RIGHT(B5893,LEN(B5893)-3))-1)</f>
        <v>Springfroe</v>
      </c>
      <c r="J5893" s="61" t="str">
        <f aca="false">TRIM(SUBSTITUTE(RIGHT(B5893,FIND(I5893,B5893)+1),"_",""))</f>
        <v>eDNA</v>
      </c>
      <c r="K5893" s="0" t="str">
        <f aca="false">IFERROR(VALUE(SUBSTITUTE(E5893,".",",")),E5893)</f>
        <v>No Ct</v>
      </c>
      <c r="L5893" s="61" t="str">
        <f aca="false">IF(J5893="PosK",SUMIFS(K:K,J:J,"PosK",H:H,H5893),"")</f>
        <v/>
      </c>
      <c r="M5893" s="61" t="str">
        <f aca="false">IF(J5893="PosK",SUMIFS(K:K,J:J,"NegK",H:H,H5893),"")</f>
        <v/>
      </c>
      <c r="N5893" s="61" t="str">
        <f aca="false">IF(J5893="PosK",SUMIFS(K:K,J:J,"eDNA",H:H,H5893),"")</f>
        <v/>
      </c>
      <c r="P5893" s="62"/>
      <c r="T5893" s="63"/>
      <c r="W5893" s="64"/>
    </row>
    <row r="5894" customFormat="false" ht="14.25" hidden="false" customHeight="false" outlineLevel="0" collapsed="false">
      <c r="A5894" s="0" t="s">
        <v>802</v>
      </c>
      <c r="B5894" s="52" t="s">
        <v>964</v>
      </c>
      <c r="C5894" s="52" t="s">
        <v>743</v>
      </c>
      <c r="D5894" s="53" t="n">
        <v>0.1</v>
      </c>
      <c r="E5894" s="53" t="s">
        <v>748</v>
      </c>
      <c r="F5894" s="0" t="s">
        <v>1410</v>
      </c>
      <c r="G5894" s="0" t="str">
        <f aca="false">LEFT(B5894,2)</f>
        <v>08</v>
      </c>
      <c r="H5894" s="0" t="str">
        <f aca="false">I5894&amp;"_"&amp;G5894&amp;"_"&amp;F5894</f>
        <v>Klokkefroe_08_20190124_DL2018122_HimmelevGym_koersel1</v>
      </c>
      <c r="I5894" s="61" t="str">
        <f aca="false">MID(RIGHT(B5894,LEN(B5894)-3),1,FIND("_",RIGHT(B5894,LEN(B5894)-3))-1)</f>
        <v>Klokkefroe</v>
      </c>
      <c r="J5894" s="61" t="str">
        <f aca="false">TRIM(SUBSTITUTE(RIGHT(B5894,FIND(I5894,B5894)+1),"_",""))</f>
        <v>PosK</v>
      </c>
      <c r="K5894" s="0" t="str">
        <f aca="false">IFERROR(VALUE(SUBSTITUTE(E5894,".",",")),E5894)</f>
        <v>No Ct</v>
      </c>
      <c r="L5894" s="61" t="n">
        <f aca="false">IF(J5894="PosK",SUMIFS(K:K,J:J,"PosK",H:H,H5894),"")</f>
        <v>0</v>
      </c>
      <c r="M5894" s="61" t="n">
        <f aca="false">IF(J5894="PosK",SUMIFS(K:K,J:J,"NegK",H:H,H5894),"")</f>
        <v>0</v>
      </c>
      <c r="N5894" s="61" t="n">
        <f aca="false">IF(J5894="PosK",SUMIFS(K:K,J:J,"eDNA",H:H,H5894),"")</f>
        <v>0</v>
      </c>
      <c r="P5894" s="62" t="n">
        <f aca="false">IF(K5896="No Ct",0,K5896)</f>
        <v>0</v>
      </c>
      <c r="Q5894" s="62" t="n">
        <f aca="false">IF(K5897="No Ct",0,K5897)</f>
        <v>0</v>
      </c>
      <c r="R5894" s="0" t="str">
        <f aca="false">IF(AND(L5894&gt;0,M5894=0),"Valid","Invalid")</f>
        <v>Invalid</v>
      </c>
      <c r="S5894" s="0" t="str">
        <f aca="false">IF(OR(P5894&gt;1,Q5894&gt;1),"Present","Absent")</f>
        <v>Absent</v>
      </c>
      <c r="T5894" s="63" t="str">
        <f aca="false">IF(OR(AND(P5894&gt;1,P5894&lt;41),AND(Q5894&gt;1,Q5894&lt;41)),"Ct&lt;41","Ct&gt;41")</f>
        <v>Ct&gt;41</v>
      </c>
      <c r="U5894" s="0" t="str">
        <f aca="false">I5894</f>
        <v>Klokkefroe</v>
      </c>
      <c r="V5894" s="0" t="str">
        <f aca="false">MID(F5894,10,9)</f>
        <v>DL2018122</v>
      </c>
      <c r="W5894" s="64" t="str">
        <f aca="false">V5894&amp;"_"&amp;U5894&amp;"_"&amp;R5894&amp;"_"&amp;S5894&amp;"_"&amp;T5894</f>
        <v>DL2018122_Klokkefroe_Invalid_Absent_Ct&gt;41</v>
      </c>
    </row>
    <row r="5895" customFormat="false" ht="14.25" hidden="false" customHeight="false" outlineLevel="0" collapsed="false">
      <c r="A5895" s="0" t="s">
        <v>804</v>
      </c>
      <c r="B5895" s="52" t="s">
        <v>965</v>
      </c>
      <c r="C5895" s="52" t="s">
        <v>747</v>
      </c>
      <c r="D5895" s="53" t="n">
        <v>0.1</v>
      </c>
      <c r="E5895" s="53" t="s">
        <v>748</v>
      </c>
      <c r="F5895" s="0" t="s">
        <v>1410</v>
      </c>
      <c r="G5895" s="0" t="str">
        <f aca="false">LEFT(B5895,2)</f>
        <v>08</v>
      </c>
      <c r="H5895" s="0" t="str">
        <f aca="false">I5895&amp;"_"&amp;G5895&amp;"_"&amp;F5895</f>
        <v>Klokkefroe_08_20190124_DL2018122_HimmelevGym_koersel1</v>
      </c>
      <c r="I5895" s="61" t="str">
        <f aca="false">MID(RIGHT(B5895,LEN(B5895)-3),1,FIND("_",RIGHT(B5895,LEN(B5895)-3))-1)</f>
        <v>Klokkefroe</v>
      </c>
      <c r="J5895" s="61" t="str">
        <f aca="false">TRIM(SUBSTITUTE(RIGHT(B5895,FIND(I5895,B5895)+1),"_",""))</f>
        <v>NegK</v>
      </c>
      <c r="K5895" s="0" t="str">
        <f aca="false">IFERROR(VALUE(SUBSTITUTE(E5895,".",",")),E5895)</f>
        <v>No Ct</v>
      </c>
      <c r="L5895" s="61" t="str">
        <f aca="false">IF(J5895="PosK",SUMIFS(K:K,J:J,"PosK",H:H,H5895),"")</f>
        <v/>
      </c>
      <c r="M5895" s="61" t="str">
        <f aca="false">IF(J5895="PosK",SUMIFS(K:K,J:J,"NegK",H:H,H5895),"")</f>
        <v/>
      </c>
      <c r="N5895" s="61" t="str">
        <f aca="false">IF(J5895="PosK",SUMIFS(K:K,J:J,"eDNA",H:H,H5895),"")</f>
        <v/>
      </c>
    </row>
    <row r="5896" customFormat="false" ht="14.25" hidden="false" customHeight="false" outlineLevel="0" collapsed="false">
      <c r="A5896" s="0" t="s">
        <v>806</v>
      </c>
      <c r="B5896" s="52" t="s">
        <v>966</v>
      </c>
      <c r="C5896" s="52" t="s">
        <v>751</v>
      </c>
      <c r="D5896" s="53" t="n">
        <v>0.1</v>
      </c>
      <c r="E5896" s="53" t="s">
        <v>748</v>
      </c>
      <c r="F5896" s="0" t="s">
        <v>1410</v>
      </c>
      <c r="G5896" s="0" t="str">
        <f aca="false">LEFT(B5896,2)</f>
        <v>08</v>
      </c>
      <c r="H5896" s="0" t="str">
        <f aca="false">I5896&amp;"_"&amp;G5896&amp;"_"&amp;F5896</f>
        <v>Klokkefroe_08_20190124_DL2018122_HimmelevGym_koersel1</v>
      </c>
      <c r="I5896" s="61" t="str">
        <f aca="false">MID(RIGHT(B5896,LEN(B5896)-3),1,FIND("_",RIGHT(B5896,LEN(B5896)-3))-1)</f>
        <v>Klokkefroe</v>
      </c>
      <c r="J5896" s="61" t="str">
        <f aca="false">TRIM(SUBSTITUTE(RIGHT(B5896,FIND(I5896,B5896)+1),"_",""))</f>
        <v>eDNA</v>
      </c>
      <c r="K5896" s="0" t="str">
        <f aca="false">IFERROR(VALUE(SUBSTITUTE(E5896,".",",")),E5896)</f>
        <v>No Ct</v>
      </c>
      <c r="L5896" s="61" t="str">
        <f aca="false">IF(J5896="PosK",SUMIFS(K:K,J:J,"PosK",H:H,H5896),"")</f>
        <v/>
      </c>
      <c r="M5896" s="61" t="str">
        <f aca="false">IF(J5896="PosK",SUMIFS(K:K,J:J,"NegK",H:H,H5896),"")</f>
        <v/>
      </c>
      <c r="N5896" s="61" t="str">
        <f aca="false">IF(J5896="PosK",SUMIFS(K:K,J:J,"eDNA",H:H,H5896),"")</f>
        <v/>
      </c>
      <c r="Q5896" s="62"/>
    </row>
    <row r="5897" customFormat="false" ht="14.25" hidden="false" customHeight="false" outlineLevel="0" collapsed="false">
      <c r="A5897" s="0" t="s">
        <v>808</v>
      </c>
      <c r="B5897" s="52" t="s">
        <v>966</v>
      </c>
      <c r="C5897" s="52" t="s">
        <v>751</v>
      </c>
      <c r="D5897" s="53" t="n">
        <v>0.1</v>
      </c>
      <c r="E5897" s="53" t="s">
        <v>748</v>
      </c>
      <c r="F5897" s="0" t="s">
        <v>1410</v>
      </c>
      <c r="G5897" s="0" t="str">
        <f aca="false">LEFT(B5897,2)</f>
        <v>08</v>
      </c>
      <c r="H5897" s="0" t="str">
        <f aca="false">I5897&amp;"_"&amp;G5897&amp;"_"&amp;F5897</f>
        <v>Klokkefroe_08_20190124_DL2018122_HimmelevGym_koersel1</v>
      </c>
      <c r="I5897" s="61" t="str">
        <f aca="false">MID(RIGHT(B5897,LEN(B5897)-3),1,FIND("_",RIGHT(B5897,LEN(B5897)-3))-1)</f>
        <v>Klokkefroe</v>
      </c>
      <c r="J5897" s="61" t="str">
        <f aca="false">TRIM(SUBSTITUTE(RIGHT(B5897,FIND(I5897,B5897)+1),"_",""))</f>
        <v>eDNA</v>
      </c>
      <c r="K5897" s="0" t="str">
        <f aca="false">IFERROR(VALUE(SUBSTITUTE(E5897,".",",")),E5897)</f>
        <v>No Ct</v>
      </c>
      <c r="L5897" s="61" t="str">
        <f aca="false">IF(J5897="PosK",SUMIFS(K:K,J:J,"PosK",H:H,H5897),"")</f>
        <v/>
      </c>
      <c r="M5897" s="61" t="str">
        <f aca="false">IF(J5897="PosK",SUMIFS(K:K,J:J,"NegK",H:H,H5897),"")</f>
        <v/>
      </c>
      <c r="N5897" s="61" t="str">
        <f aca="false">IF(J5897="PosK",SUMIFS(K:K,J:J,"eDNA",H:H,H5897),"")</f>
        <v/>
      </c>
      <c r="P5897" s="62"/>
      <c r="T5897" s="63"/>
      <c r="W5897" s="64"/>
    </row>
    <row r="5898" customFormat="false" ht="14.25" hidden="false" customHeight="false" outlineLevel="0" collapsed="false">
      <c r="A5898" s="0" t="s">
        <v>810</v>
      </c>
      <c r="B5898" s="52" t="s">
        <v>968</v>
      </c>
      <c r="C5898" s="52" t="s">
        <v>743</v>
      </c>
      <c r="D5898" s="53" t="n">
        <v>0.1</v>
      </c>
      <c r="E5898" s="53" t="s">
        <v>748</v>
      </c>
      <c r="F5898" s="0" t="s">
        <v>1410</v>
      </c>
      <c r="G5898" s="0" t="str">
        <f aca="false">LEFT(B5898,2)</f>
        <v>09</v>
      </c>
      <c r="H5898" s="0" t="str">
        <f aca="false">I5898&amp;"_"&amp;G5898&amp;"_"&amp;F5898</f>
        <v>Skrubtudse_09_20190124_DL2018122_HimmelevGym_koersel1</v>
      </c>
      <c r="I5898" s="61" t="str">
        <f aca="false">MID(RIGHT(B5898,LEN(B5898)-3),1,FIND("_",RIGHT(B5898,LEN(B5898)-3))-1)</f>
        <v>Skrubtudse</v>
      </c>
      <c r="J5898" s="61" t="str">
        <f aca="false">TRIM(SUBSTITUTE(RIGHT(B5898,FIND(I5898,B5898)+1),"_",""))</f>
        <v>PosK</v>
      </c>
      <c r="K5898" s="0" t="str">
        <f aca="false">IFERROR(VALUE(SUBSTITUTE(E5898,".",",")),E5898)</f>
        <v>No Ct</v>
      </c>
      <c r="L5898" s="61" t="n">
        <f aca="false">IF(J5898="PosK",SUMIFS(K:K,J:J,"PosK",H:H,H5898),"")</f>
        <v>0</v>
      </c>
      <c r="M5898" s="61" t="n">
        <f aca="false">IF(J5898="PosK",SUMIFS(K:K,J:J,"NegK",H:H,H5898),"")</f>
        <v>0</v>
      </c>
      <c r="N5898" s="61" t="n">
        <f aca="false">IF(J5898="PosK",SUMIFS(K:K,J:J,"eDNA",H:H,H5898),"")</f>
        <v>0</v>
      </c>
      <c r="P5898" s="62" t="n">
        <f aca="false">IF(K5900="No Ct",0,K5900)</f>
        <v>0</v>
      </c>
      <c r="Q5898" s="62" t="n">
        <f aca="false">IF(K5901="No Ct",0,K5901)</f>
        <v>0</v>
      </c>
      <c r="R5898" s="0" t="str">
        <f aca="false">IF(AND(L5898&gt;0,M5898=0),"Valid","Invalid")</f>
        <v>Invalid</v>
      </c>
      <c r="S5898" s="0" t="str">
        <f aca="false">IF(OR(P5898&gt;1,Q5898&gt;1),"Present","Absent")</f>
        <v>Absent</v>
      </c>
      <c r="T5898" s="63" t="str">
        <f aca="false">IF(OR(AND(P5898&gt;1,P5898&lt;41),AND(Q5898&gt;1,Q5898&lt;41)),"Ct&lt;41","Ct&gt;41")</f>
        <v>Ct&gt;41</v>
      </c>
      <c r="U5898" s="0" t="str">
        <f aca="false">I5898</f>
        <v>Skrubtudse</v>
      </c>
      <c r="V5898" s="0" t="str">
        <f aca="false">MID(F5898,10,9)</f>
        <v>DL2018122</v>
      </c>
      <c r="W5898" s="64" t="str">
        <f aca="false">V5898&amp;"_"&amp;U5898&amp;"_"&amp;R5898&amp;"_"&amp;S5898&amp;"_"&amp;T5898</f>
        <v>DL2018122_Skrubtudse_Invalid_Absent_Ct&gt;41</v>
      </c>
    </row>
    <row r="5899" customFormat="false" ht="14.25" hidden="false" customHeight="false" outlineLevel="0" collapsed="false">
      <c r="A5899" s="0" t="s">
        <v>812</v>
      </c>
      <c r="B5899" s="52" t="s">
        <v>969</v>
      </c>
      <c r="C5899" s="52" t="s">
        <v>747</v>
      </c>
      <c r="D5899" s="53" t="n">
        <v>0.1</v>
      </c>
      <c r="E5899" s="53" t="s">
        <v>748</v>
      </c>
      <c r="F5899" s="0" t="s">
        <v>1410</v>
      </c>
      <c r="G5899" s="0" t="str">
        <f aca="false">LEFT(B5899,2)</f>
        <v>09</v>
      </c>
      <c r="H5899" s="0" t="str">
        <f aca="false">I5899&amp;"_"&amp;G5899&amp;"_"&amp;F5899</f>
        <v>Skrubtudse_09_20190124_DL2018122_HimmelevGym_koersel1</v>
      </c>
      <c r="I5899" s="61" t="str">
        <f aca="false">MID(RIGHT(B5899,LEN(B5899)-3),1,FIND("_",RIGHT(B5899,LEN(B5899)-3))-1)</f>
        <v>Skrubtudse</v>
      </c>
      <c r="J5899" s="61" t="str">
        <f aca="false">TRIM(SUBSTITUTE(RIGHT(B5899,FIND(I5899,B5899)+1),"_",""))</f>
        <v>NegK</v>
      </c>
      <c r="K5899" s="0" t="str">
        <f aca="false">IFERROR(VALUE(SUBSTITUTE(E5899,".",",")),E5899)</f>
        <v>No Ct</v>
      </c>
      <c r="L5899" s="61" t="str">
        <f aca="false">IF(J5899="PosK",SUMIFS(K:K,J:J,"PosK",H:H,H5899),"")</f>
        <v/>
      </c>
      <c r="M5899" s="61" t="str">
        <f aca="false">IF(J5899="PosK",SUMIFS(K:K,J:J,"NegK",H:H,H5899),"")</f>
        <v/>
      </c>
      <c r="N5899" s="61" t="str">
        <f aca="false">IF(J5899="PosK",SUMIFS(K:K,J:J,"eDNA",H:H,H5899),"")</f>
        <v/>
      </c>
    </row>
    <row r="5900" customFormat="false" ht="14.25" hidden="false" customHeight="false" outlineLevel="0" collapsed="false">
      <c r="A5900" s="0" t="s">
        <v>814</v>
      </c>
      <c r="B5900" s="52" t="s">
        <v>970</v>
      </c>
      <c r="C5900" s="52" t="s">
        <v>751</v>
      </c>
      <c r="D5900" s="53" t="n">
        <v>0.1</v>
      </c>
      <c r="E5900" s="53" t="s">
        <v>748</v>
      </c>
      <c r="F5900" s="0" t="s">
        <v>1410</v>
      </c>
      <c r="G5900" s="0" t="str">
        <f aca="false">LEFT(B5900,2)</f>
        <v>09</v>
      </c>
      <c r="H5900" s="0" t="str">
        <f aca="false">I5900&amp;"_"&amp;G5900&amp;"_"&amp;F5900</f>
        <v>Skrubtudse_09_20190124_DL2018122_HimmelevGym_koersel1</v>
      </c>
      <c r="I5900" s="61" t="str">
        <f aca="false">MID(RIGHT(B5900,LEN(B5900)-3),1,FIND("_",RIGHT(B5900,LEN(B5900)-3))-1)</f>
        <v>Skrubtudse</v>
      </c>
      <c r="J5900" s="61" t="str">
        <f aca="false">TRIM(SUBSTITUTE(RIGHT(B5900,FIND(I5900,B5900)+1),"_",""))</f>
        <v>eDNA</v>
      </c>
      <c r="K5900" s="0" t="str">
        <f aca="false">IFERROR(VALUE(SUBSTITUTE(E5900,".",",")),E5900)</f>
        <v>No Ct</v>
      </c>
      <c r="L5900" s="61" t="str">
        <f aca="false">IF(J5900="PosK",SUMIFS(K:K,J:J,"PosK",H:H,H5900),"")</f>
        <v/>
      </c>
      <c r="M5900" s="61" t="str">
        <f aca="false">IF(J5900="PosK",SUMIFS(K:K,J:J,"NegK",H:H,H5900),"")</f>
        <v/>
      </c>
      <c r="N5900" s="61" t="str">
        <f aca="false">IF(J5900="PosK",SUMIFS(K:K,J:J,"eDNA",H:H,H5900),"")</f>
        <v/>
      </c>
      <c r="Q5900" s="62"/>
    </row>
    <row r="5901" customFormat="false" ht="14.25" hidden="false" customHeight="false" outlineLevel="0" collapsed="false">
      <c r="A5901" s="0" t="s">
        <v>816</v>
      </c>
      <c r="B5901" s="52" t="s">
        <v>970</v>
      </c>
      <c r="C5901" s="52" t="s">
        <v>751</v>
      </c>
      <c r="D5901" s="53" t="n">
        <v>0.1</v>
      </c>
      <c r="E5901" s="53" t="s">
        <v>748</v>
      </c>
      <c r="F5901" s="0" t="s">
        <v>1410</v>
      </c>
      <c r="G5901" s="0" t="str">
        <f aca="false">LEFT(B5901,2)</f>
        <v>09</v>
      </c>
      <c r="H5901" s="0" t="str">
        <f aca="false">I5901&amp;"_"&amp;G5901&amp;"_"&amp;F5901</f>
        <v>Skrubtudse_09_20190124_DL2018122_HimmelevGym_koersel1</v>
      </c>
      <c r="I5901" s="61" t="str">
        <f aca="false">MID(RIGHT(B5901,LEN(B5901)-3),1,FIND("_",RIGHT(B5901,LEN(B5901)-3))-1)</f>
        <v>Skrubtudse</v>
      </c>
      <c r="J5901" s="61" t="str">
        <f aca="false">TRIM(SUBSTITUTE(RIGHT(B5901,FIND(I5901,B5901)+1),"_",""))</f>
        <v>eDNA</v>
      </c>
      <c r="K5901" s="0" t="str">
        <f aca="false">IFERROR(VALUE(SUBSTITUTE(E5901,".",",")),E5901)</f>
        <v>No Ct</v>
      </c>
      <c r="L5901" s="61" t="str">
        <f aca="false">IF(J5901="PosK",SUMIFS(K:K,J:J,"PosK",H:H,H5901),"")</f>
        <v/>
      </c>
      <c r="M5901" s="61" t="str">
        <f aca="false">IF(J5901="PosK",SUMIFS(K:K,J:J,"NegK",H:H,H5901),"")</f>
        <v/>
      </c>
      <c r="N5901" s="61" t="str">
        <f aca="false">IF(J5901="PosK",SUMIFS(K:K,J:J,"eDNA",H:H,H5901),"")</f>
        <v/>
      </c>
      <c r="P5901" s="62"/>
      <c r="T5901" s="63"/>
      <c r="W5901" s="64"/>
    </row>
    <row r="5902" customFormat="false" ht="14.25" hidden="false" customHeight="false" outlineLevel="0" collapsed="false">
      <c r="A5902" s="0" t="s">
        <v>818</v>
      </c>
      <c r="B5902" s="52" t="s">
        <v>972</v>
      </c>
      <c r="C5902" s="52" t="s">
        <v>743</v>
      </c>
      <c r="D5902" s="53" t="n">
        <v>0.1</v>
      </c>
      <c r="E5902" s="53" t="s">
        <v>748</v>
      </c>
      <c r="F5902" s="0" t="s">
        <v>1410</v>
      </c>
      <c r="G5902" s="0" t="str">
        <f aca="false">LEFT(B5902,2)</f>
        <v>10</v>
      </c>
      <c r="H5902" s="0" t="str">
        <f aca="false">I5902&amp;"_"&amp;G5902&amp;"_"&amp;F5902</f>
        <v>Skrubtudse_10_20190124_DL2018122_HimmelevGym_koersel1</v>
      </c>
      <c r="I5902" s="61" t="str">
        <f aca="false">MID(RIGHT(B5902,LEN(B5902)-3),1,FIND("_",RIGHT(B5902,LEN(B5902)-3))-1)</f>
        <v>Skrubtudse</v>
      </c>
      <c r="J5902" s="61" t="str">
        <f aca="false">TRIM(SUBSTITUTE(RIGHT(B5902,FIND(I5902,B5902)+1),"_",""))</f>
        <v>PosK</v>
      </c>
      <c r="K5902" s="0" t="str">
        <f aca="false">IFERROR(VALUE(SUBSTITUTE(E5902,".",",")),E5902)</f>
        <v>No Ct</v>
      </c>
      <c r="L5902" s="61" t="n">
        <f aca="false">IF(J5902="PosK",SUMIFS(K:K,J:J,"PosK",H:H,H5902),"")</f>
        <v>0</v>
      </c>
      <c r="M5902" s="61" t="n">
        <f aca="false">IF(J5902="PosK",SUMIFS(K:K,J:J,"NegK",H:H,H5902),"")</f>
        <v>0</v>
      </c>
      <c r="N5902" s="61" t="n">
        <f aca="false">IF(J5902="PosK",SUMIFS(K:K,J:J,"eDNA",H:H,H5902),"")</f>
        <v>0</v>
      </c>
      <c r="P5902" s="62" t="n">
        <f aca="false">IF(K5904="No Ct",0,K5904)</f>
        <v>0</v>
      </c>
      <c r="Q5902" s="62" t="n">
        <f aca="false">IF(K5905="No Ct",0,K5905)</f>
        <v>0</v>
      </c>
      <c r="R5902" s="0" t="str">
        <f aca="false">IF(AND(L5902&gt;0,M5902=0),"Valid","Invalid")</f>
        <v>Invalid</v>
      </c>
      <c r="S5902" s="0" t="str">
        <f aca="false">IF(OR(P5902&gt;1,Q5902&gt;1),"Present","Absent")</f>
        <v>Absent</v>
      </c>
      <c r="T5902" s="63" t="str">
        <f aca="false">IF(OR(AND(P5902&gt;1,P5902&lt;41),AND(Q5902&gt;1,Q5902&lt;41)),"Ct&lt;41","Ct&gt;41")</f>
        <v>Ct&gt;41</v>
      </c>
      <c r="U5902" s="0" t="str">
        <f aca="false">I5902</f>
        <v>Skrubtudse</v>
      </c>
      <c r="V5902" s="0" t="str">
        <f aca="false">MID(F5902,10,9)</f>
        <v>DL2018122</v>
      </c>
      <c r="W5902" s="64" t="str">
        <f aca="false">V5902&amp;"_"&amp;U5902&amp;"_"&amp;R5902&amp;"_"&amp;S5902&amp;"_"&amp;T5902</f>
        <v>DL2018122_Skrubtudse_Invalid_Absent_Ct&gt;41</v>
      </c>
    </row>
    <row r="5903" customFormat="false" ht="14.25" hidden="false" customHeight="false" outlineLevel="0" collapsed="false">
      <c r="A5903" s="0" t="s">
        <v>820</v>
      </c>
      <c r="B5903" s="52" t="s">
        <v>973</v>
      </c>
      <c r="C5903" s="52" t="s">
        <v>747</v>
      </c>
      <c r="D5903" s="53" t="n">
        <v>0.1</v>
      </c>
      <c r="E5903" s="53" t="s">
        <v>748</v>
      </c>
      <c r="F5903" s="0" t="s">
        <v>1410</v>
      </c>
      <c r="G5903" s="0" t="str">
        <f aca="false">LEFT(B5903,2)</f>
        <v>10</v>
      </c>
      <c r="H5903" s="0" t="str">
        <f aca="false">I5903&amp;"_"&amp;G5903&amp;"_"&amp;F5903</f>
        <v>Skrubtudse_10_20190124_DL2018122_HimmelevGym_koersel1</v>
      </c>
      <c r="I5903" s="61" t="str">
        <f aca="false">MID(RIGHT(B5903,LEN(B5903)-3),1,FIND("_",RIGHT(B5903,LEN(B5903)-3))-1)</f>
        <v>Skrubtudse</v>
      </c>
      <c r="J5903" s="61" t="str">
        <f aca="false">TRIM(SUBSTITUTE(RIGHT(B5903,FIND(I5903,B5903)+1),"_",""))</f>
        <v>NegK</v>
      </c>
      <c r="K5903" s="0" t="str">
        <f aca="false">IFERROR(VALUE(SUBSTITUTE(E5903,".",",")),E5903)</f>
        <v>No Ct</v>
      </c>
      <c r="L5903" s="61" t="str">
        <f aca="false">IF(J5903="PosK",SUMIFS(K:K,J:J,"PosK",H:H,H5903),"")</f>
        <v/>
      </c>
      <c r="M5903" s="61" t="str">
        <f aca="false">IF(J5903="PosK",SUMIFS(K:K,J:J,"NegK",H:H,H5903),"")</f>
        <v/>
      </c>
      <c r="N5903" s="61" t="str">
        <f aca="false">IF(J5903="PosK",SUMIFS(K:K,J:J,"eDNA",H:H,H5903),"")</f>
        <v/>
      </c>
    </row>
    <row r="5904" customFormat="false" ht="14.25" hidden="false" customHeight="false" outlineLevel="0" collapsed="false">
      <c r="A5904" s="0" t="s">
        <v>822</v>
      </c>
      <c r="B5904" s="52" t="s">
        <v>974</v>
      </c>
      <c r="C5904" s="52" t="s">
        <v>751</v>
      </c>
      <c r="D5904" s="53" t="n">
        <v>0.1</v>
      </c>
      <c r="E5904" s="53" t="s">
        <v>748</v>
      </c>
      <c r="F5904" s="0" t="s">
        <v>1410</v>
      </c>
      <c r="G5904" s="0" t="str">
        <f aca="false">LEFT(B5904,2)</f>
        <v>10</v>
      </c>
      <c r="H5904" s="0" t="str">
        <f aca="false">I5904&amp;"_"&amp;G5904&amp;"_"&amp;F5904</f>
        <v>Skrubtudse_10_20190124_DL2018122_HimmelevGym_koersel1</v>
      </c>
      <c r="I5904" s="61" t="str">
        <f aca="false">MID(RIGHT(B5904,LEN(B5904)-3),1,FIND("_",RIGHT(B5904,LEN(B5904)-3))-1)</f>
        <v>Skrubtudse</v>
      </c>
      <c r="J5904" s="61" t="str">
        <f aca="false">TRIM(SUBSTITUTE(RIGHT(B5904,FIND(I5904,B5904)+1),"_",""))</f>
        <v>eDNA</v>
      </c>
      <c r="K5904" s="0" t="str">
        <f aca="false">IFERROR(VALUE(SUBSTITUTE(E5904,".",",")),E5904)</f>
        <v>No Ct</v>
      </c>
      <c r="L5904" s="61" t="str">
        <f aca="false">IF(J5904="PosK",SUMIFS(K:K,J:J,"PosK",H:H,H5904),"")</f>
        <v/>
      </c>
      <c r="M5904" s="61" t="str">
        <f aca="false">IF(J5904="PosK",SUMIFS(K:K,J:J,"NegK",H:H,H5904),"")</f>
        <v/>
      </c>
      <c r="N5904" s="61" t="str">
        <f aca="false">IF(J5904="PosK",SUMIFS(K:K,J:J,"eDNA",H:H,H5904),"")</f>
        <v/>
      </c>
      <c r="Q5904" s="62"/>
    </row>
    <row r="5905" customFormat="false" ht="14.25" hidden="false" customHeight="false" outlineLevel="0" collapsed="false">
      <c r="A5905" s="0" t="s">
        <v>824</v>
      </c>
      <c r="B5905" s="52" t="s">
        <v>974</v>
      </c>
      <c r="C5905" s="52" t="s">
        <v>751</v>
      </c>
      <c r="D5905" s="53" t="n">
        <v>0.1</v>
      </c>
      <c r="E5905" s="53" t="s">
        <v>748</v>
      </c>
      <c r="F5905" s="0" t="s">
        <v>1410</v>
      </c>
      <c r="G5905" s="0" t="str">
        <f aca="false">LEFT(B5905,2)</f>
        <v>10</v>
      </c>
      <c r="H5905" s="0" t="str">
        <f aca="false">I5905&amp;"_"&amp;G5905&amp;"_"&amp;F5905</f>
        <v>Skrubtudse_10_20190124_DL2018122_HimmelevGym_koersel1</v>
      </c>
      <c r="I5905" s="61" t="str">
        <f aca="false">MID(RIGHT(B5905,LEN(B5905)-3),1,FIND("_",RIGHT(B5905,LEN(B5905)-3))-1)</f>
        <v>Skrubtudse</v>
      </c>
      <c r="J5905" s="61" t="str">
        <f aca="false">TRIM(SUBSTITUTE(RIGHT(B5905,FIND(I5905,B5905)+1),"_",""))</f>
        <v>eDNA</v>
      </c>
      <c r="K5905" s="0" t="str">
        <f aca="false">IFERROR(VALUE(SUBSTITUTE(E5905,".",",")),E5905)</f>
        <v>No Ct</v>
      </c>
      <c r="L5905" s="61" t="str">
        <f aca="false">IF(J5905="PosK",SUMIFS(K:K,J:J,"PosK",H:H,H5905),"")</f>
        <v/>
      </c>
      <c r="M5905" s="61" t="str">
        <f aca="false">IF(J5905="PosK",SUMIFS(K:K,J:J,"NegK",H:H,H5905),"")</f>
        <v/>
      </c>
      <c r="N5905" s="61" t="str">
        <f aca="false">IF(J5905="PosK",SUMIFS(K:K,J:J,"eDNA",H:H,H5905),"")</f>
        <v/>
      </c>
      <c r="P5905" s="62"/>
      <c r="T5905" s="63"/>
      <c r="W5905" s="64"/>
    </row>
    <row r="5906" customFormat="false" ht="14.25" hidden="false" customHeight="false" outlineLevel="0" collapsed="false">
      <c r="A5906" s="0" t="s">
        <v>826</v>
      </c>
      <c r="B5906" s="52" t="s">
        <v>976</v>
      </c>
      <c r="C5906" s="52" t="s">
        <v>743</v>
      </c>
      <c r="D5906" s="53" t="n">
        <v>0.1</v>
      </c>
      <c r="E5906" s="53" t="n">
        <v>34.22</v>
      </c>
      <c r="F5906" s="0" t="s">
        <v>1410</v>
      </c>
      <c r="G5906" s="0" t="str">
        <f aca="false">LEFT(B5906,2)</f>
        <v>11</v>
      </c>
      <c r="H5906" s="0" t="str">
        <f aca="false">I5906&amp;"_"&amp;G5906&amp;"_"&amp;F5906</f>
        <v>Bjergsalamander_11_20190124_DL2018122_HimmelevGym_koersel1</v>
      </c>
      <c r="I5906" s="61" t="str">
        <f aca="false">MID(RIGHT(B5906,LEN(B5906)-3),1,FIND("_",RIGHT(B5906,LEN(B5906)-3))-1)</f>
        <v>Bjergsalamander</v>
      </c>
      <c r="J5906" s="61" t="str">
        <f aca="false">TRIM(SUBSTITUTE(RIGHT(B5906,FIND(I5906,B5906)+1),"_",""))</f>
        <v>PosK</v>
      </c>
      <c r="K5906" s="0" t="n">
        <f aca="false">IFERROR(VALUE(SUBSTITUTE(E5906,".",",")),E5906)</f>
        <v>34.22</v>
      </c>
      <c r="L5906" s="61" t="n">
        <f aca="false">IF(J5906="PosK",SUMIFS(K:K,J:J,"PosK",H:H,H5906),"")</f>
        <v>68.44</v>
      </c>
      <c r="M5906" s="61" t="n">
        <f aca="false">IF(J5906="PosK",SUMIFS(K:K,J:J,"NegK",H:H,H5906),"")</f>
        <v>0</v>
      </c>
      <c r="N5906" s="61" t="n">
        <f aca="false">IF(J5906="PosK",SUMIFS(K:K,J:J,"eDNA",H:H,H5906),"")</f>
        <v>0</v>
      </c>
      <c r="P5906" s="62" t="n">
        <f aca="false">IF(K5908="No Ct",0,K5908)</f>
        <v>0</v>
      </c>
      <c r="Q5906" s="62" t="n">
        <f aca="false">IF(K5909="No Ct",0,K5909)</f>
        <v>0</v>
      </c>
      <c r="R5906" s="0" t="str">
        <f aca="false">IF(AND(L5906&gt;0,M5906=0),"Valid","Invalid")</f>
        <v>Valid</v>
      </c>
      <c r="S5906" s="0" t="str">
        <f aca="false">IF(OR(P5906&gt;1,Q5906&gt;1),"Present","Absent")</f>
        <v>Absent</v>
      </c>
      <c r="T5906" s="63" t="str">
        <f aca="false">IF(OR(AND(P5906&gt;1,P5906&lt;41),AND(Q5906&gt;1,Q5906&lt;41)),"Ct&lt;41","Ct&gt;41")</f>
        <v>Ct&gt;41</v>
      </c>
      <c r="U5906" s="0" t="str">
        <f aca="false">I5906</f>
        <v>Bjergsalamander</v>
      </c>
      <c r="V5906" s="0" t="str">
        <f aca="false">MID(F5906,10,9)</f>
        <v>DL2018122</v>
      </c>
      <c r="W5906" s="64" t="str">
        <f aca="false">V5906&amp;"_"&amp;U5906&amp;"_"&amp;R5906&amp;"_"&amp;S5906&amp;"_"&amp;T5906</f>
        <v>DL2018122_Bjergsalamander_Valid_Absent_Ct&gt;41</v>
      </c>
    </row>
    <row r="5907" customFormat="false" ht="14.25" hidden="false" customHeight="false" outlineLevel="0" collapsed="false">
      <c r="A5907" s="0" t="s">
        <v>828</v>
      </c>
      <c r="B5907" s="52" t="s">
        <v>977</v>
      </c>
      <c r="C5907" s="52" t="s">
        <v>747</v>
      </c>
      <c r="D5907" s="53" t="n">
        <v>0.1</v>
      </c>
      <c r="E5907" s="53" t="s">
        <v>748</v>
      </c>
      <c r="F5907" s="0" t="s">
        <v>1410</v>
      </c>
      <c r="G5907" s="0" t="str">
        <f aca="false">LEFT(B5907,2)</f>
        <v>11</v>
      </c>
      <c r="H5907" s="0" t="str">
        <f aca="false">I5907&amp;"_"&amp;G5907&amp;"_"&amp;F5907</f>
        <v>Bjergsalamander_11_20190124_DL2018122_HimmelevGym_koersel1</v>
      </c>
      <c r="I5907" s="61" t="str">
        <f aca="false">MID(RIGHT(B5907,LEN(B5907)-3),1,FIND("_",RIGHT(B5907,LEN(B5907)-3))-1)</f>
        <v>Bjergsalamander</v>
      </c>
      <c r="J5907" s="61" t="str">
        <f aca="false">TRIM(SUBSTITUTE(RIGHT(B5907,FIND(I5907,B5907)+1),"_",""))</f>
        <v>NegK</v>
      </c>
      <c r="K5907" s="0" t="str">
        <f aca="false">IFERROR(VALUE(SUBSTITUTE(E5907,".",",")),E5907)</f>
        <v>No Ct</v>
      </c>
      <c r="L5907" s="61" t="str">
        <f aca="false">IF(J5907="PosK",SUMIFS(K:K,J:J,"PosK",H:H,H5907),"")</f>
        <v/>
      </c>
      <c r="M5907" s="61" t="str">
        <f aca="false">IF(J5907="PosK",SUMIFS(K:K,J:J,"NegK",H:H,H5907),"")</f>
        <v/>
      </c>
      <c r="N5907" s="61" t="str">
        <f aca="false">IF(J5907="PosK",SUMIFS(K:K,J:J,"eDNA",H:H,H5907),"")</f>
        <v/>
      </c>
    </row>
    <row r="5908" customFormat="false" ht="14.25" hidden="false" customHeight="false" outlineLevel="0" collapsed="false">
      <c r="A5908" s="0" t="s">
        <v>830</v>
      </c>
      <c r="B5908" s="52" t="s">
        <v>978</v>
      </c>
      <c r="C5908" s="52" t="s">
        <v>751</v>
      </c>
      <c r="D5908" s="53" t="n">
        <v>0.1</v>
      </c>
      <c r="E5908" s="53" t="s">
        <v>748</v>
      </c>
      <c r="F5908" s="0" t="s">
        <v>1410</v>
      </c>
      <c r="G5908" s="0" t="str">
        <f aca="false">LEFT(B5908,2)</f>
        <v>11</v>
      </c>
      <c r="H5908" s="0" t="str">
        <f aca="false">I5908&amp;"_"&amp;G5908&amp;"_"&amp;F5908</f>
        <v>Bjergsalamander_11_20190124_DL2018122_HimmelevGym_koersel1</v>
      </c>
      <c r="I5908" s="61" t="str">
        <f aca="false">MID(RIGHT(B5908,LEN(B5908)-3),1,FIND("_",RIGHT(B5908,LEN(B5908)-3))-1)</f>
        <v>Bjergsalamander</v>
      </c>
      <c r="J5908" s="61" t="str">
        <f aca="false">TRIM(SUBSTITUTE(RIGHT(B5908,FIND(I5908,B5908)+1),"_",""))</f>
        <v>eDNA</v>
      </c>
      <c r="K5908" s="0" t="str">
        <f aca="false">IFERROR(VALUE(SUBSTITUTE(E5908,".",",")),E5908)</f>
        <v>No Ct</v>
      </c>
      <c r="L5908" s="61" t="str">
        <f aca="false">IF(J5908="PosK",SUMIFS(K:K,J:J,"PosK",H:H,H5908),"")</f>
        <v/>
      </c>
      <c r="M5908" s="61" t="str">
        <f aca="false">IF(J5908="PosK",SUMIFS(K:K,J:J,"NegK",H:H,H5908),"")</f>
        <v/>
      </c>
      <c r="N5908" s="61" t="str">
        <f aca="false">IF(J5908="PosK",SUMIFS(K:K,J:J,"eDNA",H:H,H5908),"")</f>
        <v/>
      </c>
      <c r="Q5908" s="62"/>
    </row>
    <row r="5909" customFormat="false" ht="14.25" hidden="false" customHeight="false" outlineLevel="0" collapsed="false">
      <c r="A5909" s="0" t="s">
        <v>832</v>
      </c>
      <c r="B5909" s="52" t="s">
        <v>978</v>
      </c>
      <c r="C5909" s="52" t="s">
        <v>751</v>
      </c>
      <c r="D5909" s="53" t="n">
        <v>0.1</v>
      </c>
      <c r="E5909" s="53" t="s">
        <v>748</v>
      </c>
      <c r="F5909" s="0" t="s">
        <v>1410</v>
      </c>
      <c r="G5909" s="0" t="str">
        <f aca="false">LEFT(B5909,2)</f>
        <v>11</v>
      </c>
      <c r="H5909" s="0" t="str">
        <f aca="false">I5909&amp;"_"&amp;G5909&amp;"_"&amp;F5909</f>
        <v>Bjergsalamander_11_20190124_DL2018122_HimmelevGym_koersel1</v>
      </c>
      <c r="I5909" s="61" t="str">
        <f aca="false">MID(RIGHT(B5909,LEN(B5909)-3),1,FIND("_",RIGHT(B5909,LEN(B5909)-3))-1)</f>
        <v>Bjergsalamander</v>
      </c>
      <c r="J5909" s="61" t="str">
        <f aca="false">TRIM(SUBSTITUTE(RIGHT(B5909,FIND(I5909,B5909)+1),"_",""))</f>
        <v>eDNA</v>
      </c>
      <c r="K5909" s="0" t="str">
        <f aca="false">IFERROR(VALUE(SUBSTITUTE(E5909,".",",")),E5909)</f>
        <v>No Ct</v>
      </c>
      <c r="L5909" s="61" t="str">
        <f aca="false">IF(J5909="PosK",SUMIFS(K:K,J:J,"PosK",H:H,H5909),"")</f>
        <v/>
      </c>
      <c r="M5909" s="61" t="str">
        <f aca="false">IF(J5909="PosK",SUMIFS(K:K,J:J,"NegK",H:H,H5909),"")</f>
        <v/>
      </c>
      <c r="N5909" s="61" t="str">
        <f aca="false">IF(J5909="PosK",SUMIFS(K:K,J:J,"eDNA",H:H,H5909),"")</f>
        <v/>
      </c>
      <c r="P5909" s="62"/>
      <c r="T5909" s="63"/>
      <c r="W5909" s="64"/>
    </row>
    <row r="5910" customFormat="false" ht="14.25" hidden="false" customHeight="false" outlineLevel="0" collapsed="false">
      <c r="A5910" s="0" t="s">
        <v>834</v>
      </c>
      <c r="B5910" s="52" t="s">
        <v>980</v>
      </c>
      <c r="C5910" s="52" t="s">
        <v>743</v>
      </c>
      <c r="D5910" s="53" t="n">
        <v>0.1</v>
      </c>
      <c r="E5910" s="53" t="s">
        <v>748</v>
      </c>
      <c r="F5910" s="0" t="s">
        <v>1410</v>
      </c>
      <c r="G5910" s="0" t="str">
        <f aca="false">LEFT(B5910,2)</f>
        <v>12</v>
      </c>
      <c r="H5910" s="0" t="str">
        <f aca="false">I5910&amp;"_"&amp;G5910&amp;"_"&amp;F5910</f>
        <v>Latterfroe_12_20190124_DL2018122_HimmelevGym_koersel1</v>
      </c>
      <c r="I5910" s="61" t="str">
        <f aca="false">MID(RIGHT(B5910,LEN(B5910)-3),1,FIND("_",RIGHT(B5910,LEN(B5910)-3))-1)</f>
        <v>Latterfroe</v>
      </c>
      <c r="J5910" s="61" t="str">
        <f aca="false">TRIM(SUBSTITUTE(RIGHT(B5910,FIND(I5910,B5910)+1),"_",""))</f>
        <v>PosK</v>
      </c>
      <c r="K5910" s="0" t="str">
        <f aca="false">IFERROR(VALUE(SUBSTITUTE(E5910,".",",")),E5910)</f>
        <v>No Ct</v>
      </c>
      <c r="L5910" s="61" t="n">
        <f aca="false">IF(J5910="PosK",SUMIFS(K:K,J:J,"PosK",H:H,H5910),"")</f>
        <v>0</v>
      </c>
      <c r="M5910" s="61" t="n">
        <f aca="false">IF(J5910="PosK",SUMIFS(K:K,J:J,"NegK",H:H,H5910),"")</f>
        <v>0</v>
      </c>
      <c r="N5910" s="61" t="n">
        <f aca="false">IF(J5910="PosK",SUMIFS(K:K,J:J,"eDNA",H:H,H5910),"")</f>
        <v>0</v>
      </c>
      <c r="P5910" s="62" t="n">
        <f aca="false">IF(K5912="No Ct",0,K5912)</f>
        <v>0</v>
      </c>
      <c r="Q5910" s="62" t="n">
        <f aca="false">IF(K5913="No Ct",0,K5913)</f>
        <v>0</v>
      </c>
      <c r="R5910" s="0" t="str">
        <f aca="false">IF(AND(L5910&gt;0,M5910=0),"Valid","Invalid")</f>
        <v>Invalid</v>
      </c>
      <c r="S5910" s="0" t="str">
        <f aca="false">IF(OR(P5910&gt;1,Q5910&gt;1),"Present","Absent")</f>
        <v>Absent</v>
      </c>
      <c r="T5910" s="63" t="str">
        <f aca="false">IF(OR(AND(P5910&gt;1,P5910&lt;41),AND(Q5910&gt;1,Q5910&lt;41)),"Ct&lt;41","Ct&gt;41")</f>
        <v>Ct&gt;41</v>
      </c>
      <c r="U5910" s="0" t="str">
        <f aca="false">I5910</f>
        <v>Latterfroe</v>
      </c>
      <c r="V5910" s="0" t="str">
        <f aca="false">MID(F5910,10,9)</f>
        <v>DL2018122</v>
      </c>
      <c r="W5910" s="64" t="str">
        <f aca="false">V5910&amp;"_"&amp;U5910&amp;"_"&amp;R5910&amp;"_"&amp;S5910&amp;"_"&amp;T5910</f>
        <v>DL2018122_Latterfroe_Invalid_Absent_Ct&gt;41</v>
      </c>
    </row>
    <row r="5911" customFormat="false" ht="14.25" hidden="false" customHeight="false" outlineLevel="0" collapsed="false">
      <c r="A5911" s="0" t="s">
        <v>836</v>
      </c>
      <c r="B5911" s="52" t="s">
        <v>981</v>
      </c>
      <c r="C5911" s="52" t="s">
        <v>747</v>
      </c>
      <c r="D5911" s="53" t="n">
        <v>0.1</v>
      </c>
      <c r="E5911" s="53" t="s">
        <v>748</v>
      </c>
      <c r="F5911" s="0" t="s">
        <v>1410</v>
      </c>
      <c r="G5911" s="0" t="str">
        <f aca="false">LEFT(B5911,2)</f>
        <v>12</v>
      </c>
      <c r="H5911" s="0" t="str">
        <f aca="false">I5911&amp;"_"&amp;G5911&amp;"_"&amp;F5911</f>
        <v>Latterfroe_12_20190124_DL2018122_HimmelevGym_koersel1</v>
      </c>
      <c r="I5911" s="61" t="str">
        <f aca="false">MID(RIGHT(B5911,LEN(B5911)-3),1,FIND("_",RIGHT(B5911,LEN(B5911)-3))-1)</f>
        <v>Latterfroe</v>
      </c>
      <c r="J5911" s="61" t="str">
        <f aca="false">TRIM(SUBSTITUTE(RIGHT(B5911,FIND(I5911,B5911)+1),"_",""))</f>
        <v>NegK</v>
      </c>
      <c r="K5911" s="0" t="str">
        <f aca="false">IFERROR(VALUE(SUBSTITUTE(E5911,".",",")),E5911)</f>
        <v>No Ct</v>
      </c>
      <c r="L5911" s="61" t="str">
        <f aca="false">IF(J5911="PosK",SUMIFS(K:K,J:J,"PosK",H:H,H5911),"")</f>
        <v/>
      </c>
      <c r="M5911" s="61" t="str">
        <f aca="false">IF(J5911="PosK",SUMIFS(K:K,J:J,"NegK",H:H,H5911),"")</f>
        <v/>
      </c>
      <c r="N5911" s="61" t="str">
        <f aca="false">IF(J5911="PosK",SUMIFS(K:K,J:J,"eDNA",H:H,H5911),"")</f>
        <v/>
      </c>
    </row>
    <row r="5912" customFormat="false" ht="14.25" hidden="false" customHeight="false" outlineLevel="0" collapsed="false">
      <c r="A5912" s="0" t="s">
        <v>838</v>
      </c>
      <c r="B5912" s="52" t="s">
        <v>982</v>
      </c>
      <c r="C5912" s="52" t="s">
        <v>751</v>
      </c>
      <c r="D5912" s="53" t="n">
        <v>0.1</v>
      </c>
      <c r="E5912" s="53" t="s">
        <v>748</v>
      </c>
      <c r="F5912" s="0" t="s">
        <v>1410</v>
      </c>
      <c r="G5912" s="0" t="str">
        <f aca="false">LEFT(B5912,2)</f>
        <v>12</v>
      </c>
      <c r="H5912" s="0" t="str">
        <f aca="false">I5912&amp;"_"&amp;G5912&amp;"_"&amp;F5912</f>
        <v>Latterfroe_12_20190124_DL2018122_HimmelevGym_koersel1</v>
      </c>
      <c r="I5912" s="61" t="str">
        <f aca="false">MID(RIGHT(B5912,LEN(B5912)-3),1,FIND("_",RIGHT(B5912,LEN(B5912)-3))-1)</f>
        <v>Latterfroe</v>
      </c>
      <c r="J5912" s="61" t="str">
        <f aca="false">TRIM(SUBSTITUTE(RIGHT(B5912,FIND(I5912,B5912)+1),"_",""))</f>
        <v>eDNA</v>
      </c>
      <c r="K5912" s="0" t="str">
        <f aca="false">IFERROR(VALUE(SUBSTITUTE(E5912,".",",")),E5912)</f>
        <v>No Ct</v>
      </c>
      <c r="L5912" s="61" t="str">
        <f aca="false">IF(J5912="PosK",SUMIFS(K:K,J:J,"PosK",H:H,H5912),"")</f>
        <v/>
      </c>
      <c r="M5912" s="61" t="str">
        <f aca="false">IF(J5912="PosK",SUMIFS(K:K,J:J,"NegK",H:H,H5912),"")</f>
        <v/>
      </c>
      <c r="N5912" s="61" t="str">
        <f aca="false">IF(J5912="PosK",SUMIFS(K:K,J:J,"eDNA",H:H,H5912),"")</f>
        <v/>
      </c>
      <c r="Q5912" s="62"/>
    </row>
    <row r="5913" customFormat="false" ht="14.25" hidden="false" customHeight="false" outlineLevel="0" collapsed="false">
      <c r="A5913" s="0" t="s">
        <v>840</v>
      </c>
      <c r="B5913" s="52" t="s">
        <v>982</v>
      </c>
      <c r="C5913" s="52" t="s">
        <v>751</v>
      </c>
      <c r="D5913" s="53" t="n">
        <v>0.1</v>
      </c>
      <c r="E5913" s="53" t="s">
        <v>748</v>
      </c>
      <c r="F5913" s="0" t="s">
        <v>1410</v>
      </c>
      <c r="G5913" s="0" t="str">
        <f aca="false">LEFT(B5913,2)</f>
        <v>12</v>
      </c>
      <c r="H5913" s="0" t="str">
        <f aca="false">I5913&amp;"_"&amp;G5913&amp;"_"&amp;F5913</f>
        <v>Latterfroe_12_20190124_DL2018122_HimmelevGym_koersel1</v>
      </c>
      <c r="I5913" s="61" t="str">
        <f aca="false">MID(RIGHT(B5913,LEN(B5913)-3),1,FIND("_",RIGHT(B5913,LEN(B5913)-3))-1)</f>
        <v>Latterfroe</v>
      </c>
      <c r="J5913" s="61" t="str">
        <f aca="false">TRIM(SUBSTITUTE(RIGHT(B5913,FIND(I5913,B5913)+1),"_",""))</f>
        <v>eDNA</v>
      </c>
      <c r="K5913" s="0" t="str">
        <f aca="false">IFERROR(VALUE(SUBSTITUTE(E5913,".",",")),E5913)</f>
        <v>No Ct</v>
      </c>
      <c r="L5913" s="61" t="str">
        <f aca="false">IF(J5913="PosK",SUMIFS(K:K,J:J,"PosK",H:H,H5913),"")</f>
        <v/>
      </c>
      <c r="M5913" s="61" t="str">
        <f aca="false">IF(J5913="PosK",SUMIFS(K:K,J:J,"NegK",H:H,H5913),"")</f>
        <v/>
      </c>
      <c r="N5913" s="61" t="str">
        <f aca="false">IF(J5913="PosK",SUMIFS(K:K,J:J,"eDNA",H:H,H5913),"")</f>
        <v/>
      </c>
      <c r="P5913" s="62"/>
      <c r="T5913" s="63"/>
      <c r="W5913" s="64"/>
    </row>
    <row r="5914" customFormat="false" ht="14.25" hidden="false" customHeight="false" outlineLevel="0" collapsed="false">
      <c r="A5914" s="0" t="s">
        <v>842</v>
      </c>
      <c r="B5914" s="52" t="s">
        <v>984</v>
      </c>
      <c r="C5914" s="52" t="s">
        <v>743</v>
      </c>
      <c r="D5914" s="53" t="n">
        <v>0.1</v>
      </c>
      <c r="E5914" s="53" t="s">
        <v>748</v>
      </c>
      <c r="F5914" s="0" t="s">
        <v>1410</v>
      </c>
      <c r="G5914" s="0" t="str">
        <f aca="false">LEFT(B5914,2)</f>
        <v>13</v>
      </c>
      <c r="H5914" s="0" t="str">
        <f aca="false">I5914&amp;"_"&amp;G5914&amp;"_"&amp;F5914</f>
        <v>Spidssnudetfroe_13_20190124_DL2018122_HimmelevGym_koersel1</v>
      </c>
      <c r="I5914" s="61" t="str">
        <f aca="false">MID(RIGHT(B5914,LEN(B5914)-3),1,FIND("_",RIGHT(B5914,LEN(B5914)-3))-1)</f>
        <v>Spidssnudetfroe</v>
      </c>
      <c r="J5914" s="61" t="str">
        <f aca="false">TRIM(SUBSTITUTE(RIGHT(B5914,FIND(I5914,B5914)+1),"_",""))</f>
        <v>PosK</v>
      </c>
      <c r="K5914" s="0" t="str">
        <f aca="false">IFERROR(VALUE(SUBSTITUTE(E5914,".",",")),E5914)</f>
        <v>No Ct</v>
      </c>
      <c r="L5914" s="61" t="n">
        <f aca="false">IF(J5914="PosK",SUMIFS(K:K,J:J,"PosK",H:H,H5914),"")</f>
        <v>0</v>
      </c>
      <c r="M5914" s="61" t="n">
        <f aca="false">IF(J5914="PosK",SUMIFS(K:K,J:J,"NegK",H:H,H5914),"")</f>
        <v>0</v>
      </c>
      <c r="N5914" s="61" t="n">
        <f aca="false">IF(J5914="PosK",SUMIFS(K:K,J:J,"eDNA",H:H,H5914),"")</f>
        <v>0</v>
      </c>
      <c r="P5914" s="62" t="n">
        <f aca="false">IF(K5916="No Ct",0,K5916)</f>
        <v>0</v>
      </c>
      <c r="Q5914" s="62" t="n">
        <f aca="false">IF(K5917="No Ct",0,K5917)</f>
        <v>0</v>
      </c>
      <c r="R5914" s="0" t="str">
        <f aca="false">IF(AND(L5914&gt;0,M5914=0),"Valid","Invalid")</f>
        <v>Invalid</v>
      </c>
      <c r="S5914" s="0" t="str">
        <f aca="false">IF(OR(P5914&gt;1,Q5914&gt;1),"Present","Absent")</f>
        <v>Absent</v>
      </c>
      <c r="T5914" s="63" t="str">
        <f aca="false">IF(OR(AND(P5914&gt;1,P5914&lt;41),AND(Q5914&gt;1,Q5914&lt;41)),"Ct&lt;41","Ct&gt;41")</f>
        <v>Ct&gt;41</v>
      </c>
      <c r="U5914" s="0" t="str">
        <f aca="false">I5914</f>
        <v>Spidssnudetfroe</v>
      </c>
      <c r="V5914" s="0" t="str">
        <f aca="false">MID(F5914,10,9)</f>
        <v>DL2018122</v>
      </c>
      <c r="W5914" s="64" t="str">
        <f aca="false">V5914&amp;"_"&amp;U5914&amp;"_"&amp;R5914&amp;"_"&amp;S5914&amp;"_"&amp;T5914</f>
        <v>DL2018122_Spidssnudetfroe_Invalid_Absent_Ct&gt;41</v>
      </c>
    </row>
    <row r="5915" customFormat="false" ht="14.25" hidden="false" customHeight="false" outlineLevel="0" collapsed="false">
      <c r="A5915" s="0" t="s">
        <v>844</v>
      </c>
      <c r="B5915" s="52" t="s">
        <v>985</v>
      </c>
      <c r="C5915" s="52" t="s">
        <v>747</v>
      </c>
      <c r="D5915" s="53" t="n">
        <v>0.1</v>
      </c>
      <c r="E5915" s="53" t="s">
        <v>748</v>
      </c>
      <c r="F5915" s="0" t="s">
        <v>1410</v>
      </c>
      <c r="G5915" s="0" t="str">
        <f aca="false">LEFT(B5915,2)</f>
        <v>13</v>
      </c>
      <c r="H5915" s="0" t="str">
        <f aca="false">I5915&amp;"_"&amp;G5915&amp;"_"&amp;F5915</f>
        <v>Spidssnudetfroe_13_20190124_DL2018122_HimmelevGym_koersel1</v>
      </c>
      <c r="I5915" s="61" t="str">
        <f aca="false">MID(RIGHT(B5915,LEN(B5915)-3),1,FIND("_",RIGHT(B5915,LEN(B5915)-3))-1)</f>
        <v>Spidssnudetfroe</v>
      </c>
      <c r="J5915" s="61" t="str">
        <f aca="false">TRIM(SUBSTITUTE(RIGHT(B5915,FIND(I5915,B5915)+1),"_",""))</f>
        <v>NegK</v>
      </c>
      <c r="K5915" s="0" t="str">
        <f aca="false">IFERROR(VALUE(SUBSTITUTE(E5915,".",",")),E5915)</f>
        <v>No Ct</v>
      </c>
      <c r="L5915" s="61" t="str">
        <f aca="false">IF(J5915="PosK",SUMIFS(K:K,J:J,"PosK",H:H,H5915),"")</f>
        <v/>
      </c>
      <c r="M5915" s="61" t="str">
        <f aca="false">IF(J5915="PosK",SUMIFS(K:K,J:J,"NegK",H:H,H5915),"")</f>
        <v/>
      </c>
      <c r="N5915" s="61" t="str">
        <f aca="false">IF(J5915="PosK",SUMIFS(K:K,J:J,"eDNA",H:H,H5915),"")</f>
        <v/>
      </c>
    </row>
    <row r="5916" customFormat="false" ht="14.25" hidden="false" customHeight="false" outlineLevel="0" collapsed="false">
      <c r="A5916" s="0" t="s">
        <v>846</v>
      </c>
      <c r="B5916" s="52" t="s">
        <v>986</v>
      </c>
      <c r="C5916" s="52" t="s">
        <v>751</v>
      </c>
      <c r="D5916" s="53" t="n">
        <v>0.1</v>
      </c>
      <c r="E5916" s="53" t="s">
        <v>748</v>
      </c>
      <c r="F5916" s="0" t="s">
        <v>1410</v>
      </c>
      <c r="G5916" s="0" t="str">
        <f aca="false">LEFT(B5916,2)</f>
        <v>13</v>
      </c>
      <c r="H5916" s="0" t="str">
        <f aca="false">I5916&amp;"_"&amp;G5916&amp;"_"&amp;F5916</f>
        <v>Spidssnudetfroe_13_20190124_DL2018122_HimmelevGym_koersel1</v>
      </c>
      <c r="I5916" s="61" t="str">
        <f aca="false">MID(RIGHT(B5916,LEN(B5916)-3),1,FIND("_",RIGHT(B5916,LEN(B5916)-3))-1)</f>
        <v>Spidssnudetfroe</v>
      </c>
      <c r="J5916" s="61" t="str">
        <f aca="false">TRIM(SUBSTITUTE(RIGHT(B5916,FIND(I5916,B5916)+1),"_",""))</f>
        <v>eDNA</v>
      </c>
      <c r="K5916" s="0" t="str">
        <f aca="false">IFERROR(VALUE(SUBSTITUTE(E5916,".",",")),E5916)</f>
        <v>No Ct</v>
      </c>
      <c r="L5916" s="61" t="str">
        <f aca="false">IF(J5916="PosK",SUMIFS(K:K,J:J,"PosK",H:H,H5916),"")</f>
        <v/>
      </c>
      <c r="M5916" s="61" t="str">
        <f aca="false">IF(J5916="PosK",SUMIFS(K:K,J:J,"NegK",H:H,H5916),"")</f>
        <v/>
      </c>
      <c r="N5916" s="61" t="str">
        <f aca="false">IF(J5916="PosK",SUMIFS(K:K,J:J,"eDNA",H:H,H5916),"")</f>
        <v/>
      </c>
      <c r="Q5916" s="62"/>
    </row>
    <row r="5917" customFormat="false" ht="14.25" hidden="false" customHeight="false" outlineLevel="0" collapsed="false">
      <c r="A5917" s="0" t="s">
        <v>848</v>
      </c>
      <c r="B5917" s="52" t="s">
        <v>986</v>
      </c>
      <c r="C5917" s="52" t="s">
        <v>751</v>
      </c>
      <c r="D5917" s="53" t="n">
        <v>0.1</v>
      </c>
      <c r="E5917" s="53" t="s">
        <v>748</v>
      </c>
      <c r="F5917" s="0" t="s">
        <v>1410</v>
      </c>
      <c r="G5917" s="0" t="str">
        <f aca="false">LEFT(B5917,2)</f>
        <v>13</v>
      </c>
      <c r="H5917" s="0" t="str">
        <f aca="false">I5917&amp;"_"&amp;G5917&amp;"_"&amp;F5917</f>
        <v>Spidssnudetfroe_13_20190124_DL2018122_HimmelevGym_koersel1</v>
      </c>
      <c r="I5917" s="61" t="str">
        <f aca="false">MID(RIGHT(B5917,LEN(B5917)-3),1,FIND("_",RIGHT(B5917,LEN(B5917)-3))-1)</f>
        <v>Spidssnudetfroe</v>
      </c>
      <c r="J5917" s="61" t="str">
        <f aca="false">TRIM(SUBSTITUTE(RIGHT(B5917,FIND(I5917,B5917)+1),"_",""))</f>
        <v>eDNA</v>
      </c>
      <c r="K5917" s="0" t="str">
        <f aca="false">IFERROR(VALUE(SUBSTITUTE(E5917,".",",")),E5917)</f>
        <v>No Ct</v>
      </c>
      <c r="L5917" s="61" t="str">
        <f aca="false">IF(J5917="PosK",SUMIFS(K:K,J:J,"PosK",H:H,H5917),"")</f>
        <v/>
      </c>
      <c r="M5917" s="61" t="str">
        <f aca="false">IF(J5917="PosK",SUMIFS(K:K,J:J,"NegK",H:H,H5917),"")</f>
        <v/>
      </c>
      <c r="N5917" s="61" t="str">
        <f aca="false">IF(J5917="PosK",SUMIFS(K:K,J:J,"eDNA",H:H,H5917),"")</f>
        <v/>
      </c>
      <c r="P5917" s="62"/>
      <c r="T5917" s="63"/>
      <c r="W5917" s="64"/>
    </row>
    <row r="5918" customFormat="false" ht="14.25" hidden="false" customHeight="false" outlineLevel="0" collapsed="false">
      <c r="A5918" s="0" t="s">
        <v>849</v>
      </c>
      <c r="B5918" s="52" t="s">
        <v>987</v>
      </c>
      <c r="C5918" s="52" t="s">
        <v>743</v>
      </c>
      <c r="D5918" s="53" t="n">
        <v>0.1</v>
      </c>
      <c r="E5918" s="53" t="s">
        <v>748</v>
      </c>
      <c r="F5918" s="0" t="s">
        <v>1410</v>
      </c>
      <c r="G5918" s="0" t="str">
        <f aca="false">LEFT(B5918,2)</f>
        <v>14</v>
      </c>
      <c r="H5918" s="0" t="str">
        <f aca="false">I5918&amp;"_"&amp;G5918&amp;"_"&amp;F5918</f>
        <v>Spidssnudetfroe_14_20190124_DL2018122_HimmelevGym_koersel1</v>
      </c>
      <c r="I5918" s="61" t="str">
        <f aca="false">MID(RIGHT(B5918,LEN(B5918)-3),1,FIND("_",RIGHT(B5918,LEN(B5918)-3))-1)</f>
        <v>Spidssnudetfroe</v>
      </c>
      <c r="J5918" s="61" t="str">
        <f aca="false">TRIM(SUBSTITUTE(RIGHT(B5918,FIND(I5918,B5918)+1),"_",""))</f>
        <v>PosK</v>
      </c>
      <c r="K5918" s="0" t="str">
        <f aca="false">IFERROR(VALUE(SUBSTITUTE(E5918,".",",")),E5918)</f>
        <v>No Ct</v>
      </c>
      <c r="L5918" s="61" t="n">
        <f aca="false">IF(J5918="PosK",SUMIFS(K:K,J:J,"PosK",H:H,H5918),"")</f>
        <v>0</v>
      </c>
      <c r="M5918" s="61" t="n">
        <f aca="false">IF(J5918="PosK",SUMIFS(K:K,J:J,"NegK",H:H,H5918),"")</f>
        <v>0</v>
      </c>
      <c r="N5918" s="61" t="n">
        <f aca="false">IF(J5918="PosK",SUMIFS(K:K,J:J,"eDNA",H:H,H5918),"")</f>
        <v>0</v>
      </c>
      <c r="P5918" s="62" t="n">
        <f aca="false">IF(K5920="No Ct",0,K5920)</f>
        <v>0</v>
      </c>
      <c r="Q5918" s="62" t="n">
        <f aca="false">IF(K5921="No Ct",0,K5921)</f>
        <v>0</v>
      </c>
      <c r="R5918" s="0" t="str">
        <f aca="false">IF(AND(L5918&gt;0,M5918=0),"Valid","Invalid")</f>
        <v>Invalid</v>
      </c>
      <c r="S5918" s="0" t="str">
        <f aca="false">IF(OR(P5918&gt;1,Q5918&gt;1),"Present","Absent")</f>
        <v>Absent</v>
      </c>
      <c r="T5918" s="63" t="str">
        <f aca="false">IF(OR(AND(P5918&gt;1,P5918&lt;41),AND(Q5918&gt;1,Q5918&lt;41)),"Ct&lt;41","Ct&gt;41")</f>
        <v>Ct&gt;41</v>
      </c>
      <c r="U5918" s="0" t="str">
        <f aca="false">I5918</f>
        <v>Spidssnudetfroe</v>
      </c>
      <c r="V5918" s="0" t="str">
        <f aca="false">MID(F5918,10,9)</f>
        <v>DL2018122</v>
      </c>
      <c r="W5918" s="64" t="str">
        <f aca="false">V5918&amp;"_"&amp;U5918&amp;"_"&amp;R5918&amp;"_"&amp;S5918&amp;"_"&amp;T5918</f>
        <v>DL2018122_Spidssnudetfroe_Invalid_Absent_Ct&gt;41</v>
      </c>
    </row>
    <row r="5919" customFormat="false" ht="14.25" hidden="false" customHeight="false" outlineLevel="0" collapsed="false">
      <c r="A5919" s="0" t="s">
        <v>851</v>
      </c>
      <c r="B5919" s="52" t="s">
        <v>988</v>
      </c>
      <c r="C5919" s="52" t="s">
        <v>747</v>
      </c>
      <c r="D5919" s="53" t="n">
        <v>0.1</v>
      </c>
      <c r="E5919" s="53" t="s">
        <v>748</v>
      </c>
      <c r="F5919" s="0" t="s">
        <v>1410</v>
      </c>
      <c r="G5919" s="0" t="str">
        <f aca="false">LEFT(B5919,2)</f>
        <v>14</v>
      </c>
      <c r="H5919" s="0" t="str">
        <f aca="false">I5919&amp;"_"&amp;G5919&amp;"_"&amp;F5919</f>
        <v>Spidssnudetfroe_14_20190124_DL2018122_HimmelevGym_koersel1</v>
      </c>
      <c r="I5919" s="61" t="str">
        <f aca="false">MID(RIGHT(B5919,LEN(B5919)-3),1,FIND("_",RIGHT(B5919,LEN(B5919)-3))-1)</f>
        <v>Spidssnudetfroe</v>
      </c>
      <c r="J5919" s="61" t="str">
        <f aca="false">TRIM(SUBSTITUTE(RIGHT(B5919,FIND(I5919,B5919)+1),"_",""))</f>
        <v>NegK</v>
      </c>
      <c r="K5919" s="0" t="str">
        <f aca="false">IFERROR(VALUE(SUBSTITUTE(E5919,".",",")),E5919)</f>
        <v>No Ct</v>
      </c>
      <c r="L5919" s="61" t="str">
        <f aca="false">IF(J5919="PosK",SUMIFS(K:K,J:J,"PosK",H:H,H5919),"")</f>
        <v/>
      </c>
      <c r="M5919" s="61" t="str">
        <f aca="false">IF(J5919="PosK",SUMIFS(K:K,J:J,"NegK",H:H,H5919),"")</f>
        <v/>
      </c>
      <c r="N5919" s="61" t="str">
        <f aca="false">IF(J5919="PosK",SUMIFS(K:K,J:J,"eDNA",H:H,H5919),"")</f>
        <v/>
      </c>
    </row>
    <row r="5920" customFormat="false" ht="14.25" hidden="false" customHeight="false" outlineLevel="0" collapsed="false">
      <c r="A5920" s="0" t="s">
        <v>853</v>
      </c>
      <c r="B5920" s="52" t="s">
        <v>989</v>
      </c>
      <c r="C5920" s="52" t="s">
        <v>751</v>
      </c>
      <c r="D5920" s="53" t="n">
        <v>0.1</v>
      </c>
      <c r="E5920" s="53" t="s">
        <v>748</v>
      </c>
      <c r="F5920" s="0" t="s">
        <v>1410</v>
      </c>
      <c r="G5920" s="0" t="str">
        <f aca="false">LEFT(B5920,2)</f>
        <v>14</v>
      </c>
      <c r="H5920" s="0" t="str">
        <f aca="false">I5920&amp;"_"&amp;G5920&amp;"_"&amp;F5920</f>
        <v>Spidssnudetfroe_14_20190124_DL2018122_HimmelevGym_koersel1</v>
      </c>
      <c r="I5920" s="61" t="str">
        <f aca="false">MID(RIGHT(B5920,LEN(B5920)-3),1,FIND("_",RIGHT(B5920,LEN(B5920)-3))-1)</f>
        <v>Spidssnudetfroe</v>
      </c>
      <c r="J5920" s="61" t="str">
        <f aca="false">TRIM(SUBSTITUTE(RIGHT(B5920,FIND(I5920,B5920)+1),"_",""))</f>
        <v>eDNA</v>
      </c>
      <c r="K5920" s="0" t="str">
        <f aca="false">IFERROR(VALUE(SUBSTITUTE(E5920,".",",")),E5920)</f>
        <v>No Ct</v>
      </c>
      <c r="L5920" s="61" t="str">
        <f aca="false">IF(J5920="PosK",SUMIFS(K:K,J:J,"PosK",H:H,H5920),"")</f>
        <v/>
      </c>
      <c r="M5920" s="61" t="str">
        <f aca="false">IF(J5920="PosK",SUMIFS(K:K,J:J,"NegK",H:H,H5920),"")</f>
        <v/>
      </c>
      <c r="N5920" s="61" t="str">
        <f aca="false">IF(J5920="PosK",SUMIFS(K:K,J:J,"eDNA",H:H,H5920),"")</f>
        <v/>
      </c>
      <c r="Q5920" s="62"/>
    </row>
    <row r="5921" customFormat="false" ht="14.25" hidden="false" customHeight="false" outlineLevel="0" collapsed="false">
      <c r="A5921" s="0" t="s">
        <v>855</v>
      </c>
      <c r="B5921" s="52" t="s">
        <v>989</v>
      </c>
      <c r="C5921" s="52" t="s">
        <v>751</v>
      </c>
      <c r="D5921" s="53" t="n">
        <v>0.1</v>
      </c>
      <c r="E5921" s="53" t="s">
        <v>748</v>
      </c>
      <c r="F5921" s="0" t="s">
        <v>1410</v>
      </c>
      <c r="G5921" s="0" t="str">
        <f aca="false">LEFT(B5921,2)</f>
        <v>14</v>
      </c>
      <c r="H5921" s="0" t="str">
        <f aca="false">I5921&amp;"_"&amp;G5921&amp;"_"&amp;F5921</f>
        <v>Spidssnudetfroe_14_20190124_DL2018122_HimmelevGym_koersel1</v>
      </c>
      <c r="I5921" s="61" t="str">
        <f aca="false">MID(RIGHT(B5921,LEN(B5921)-3),1,FIND("_",RIGHT(B5921,LEN(B5921)-3))-1)</f>
        <v>Spidssnudetfroe</v>
      </c>
      <c r="J5921" s="61" t="str">
        <f aca="false">TRIM(SUBSTITUTE(RIGHT(B5921,FIND(I5921,B5921)+1),"_",""))</f>
        <v>eDNA</v>
      </c>
      <c r="K5921" s="0" t="str">
        <f aca="false">IFERROR(VALUE(SUBSTITUTE(E5921,".",",")),E5921)</f>
        <v>No Ct</v>
      </c>
      <c r="L5921" s="61" t="str">
        <f aca="false">IF(J5921="PosK",SUMIFS(K:K,J:J,"PosK",H:H,H5921),"")</f>
        <v/>
      </c>
      <c r="M5921" s="61" t="str">
        <f aca="false">IF(J5921="PosK",SUMIFS(K:K,J:J,"NegK",H:H,H5921),"")</f>
        <v/>
      </c>
      <c r="N5921" s="61" t="str">
        <f aca="false">IF(J5921="PosK",SUMIFS(K:K,J:J,"eDNA",H:H,H5921),"")</f>
        <v/>
      </c>
      <c r="P5921" s="62"/>
      <c r="T5921" s="63"/>
      <c r="W5921" s="64"/>
    </row>
    <row r="5922" customFormat="false" ht="14.25" hidden="false" customHeight="false" outlineLevel="0" collapsed="false">
      <c r="A5922" s="0" t="s">
        <v>856</v>
      </c>
      <c r="B5922" s="52" t="s">
        <v>990</v>
      </c>
      <c r="C5922" s="52" t="s">
        <v>743</v>
      </c>
      <c r="D5922" s="53" t="n">
        <v>0.1</v>
      </c>
      <c r="E5922" s="53" t="s">
        <v>748</v>
      </c>
      <c r="F5922" s="0" t="s">
        <v>1410</v>
      </c>
      <c r="G5922" s="0" t="str">
        <f aca="false">LEFT(B5922,2)</f>
        <v>15</v>
      </c>
      <c r="H5922" s="0" t="str">
        <f aca="false">I5922&amp;"_"&amp;G5922&amp;"_"&amp;F5922</f>
        <v>KortbenetGroenFroe_15_20190124_DL2018122_HimmelevGym_koersel1</v>
      </c>
      <c r="I5922" s="61" t="str">
        <f aca="false">MID(RIGHT(B5922,LEN(B5922)-3),1,FIND("_",RIGHT(B5922,LEN(B5922)-3))-1)</f>
        <v>KortbenetGroenFroe</v>
      </c>
      <c r="J5922" s="61" t="str">
        <f aca="false">TRIM(SUBSTITUTE(RIGHT(B5922,FIND(I5922,B5922)+1),"_",""))</f>
        <v>PosK</v>
      </c>
      <c r="K5922" s="0" t="str">
        <f aca="false">IFERROR(VALUE(SUBSTITUTE(E5922,".",",")),E5922)</f>
        <v>No Ct</v>
      </c>
      <c r="L5922" s="61" t="n">
        <f aca="false">IF(J5922="PosK",SUMIFS(K:K,J:J,"PosK",H:H,H5922),"")</f>
        <v>0</v>
      </c>
      <c r="M5922" s="61" t="n">
        <f aca="false">IF(J5922="PosK",SUMIFS(K:K,J:J,"NegK",H:H,H5922),"")</f>
        <v>0</v>
      </c>
      <c r="N5922" s="61" t="n">
        <f aca="false">IF(J5922="PosK",SUMIFS(K:K,J:J,"eDNA",H:H,H5922),"")</f>
        <v>0</v>
      </c>
      <c r="P5922" s="62" t="n">
        <f aca="false">IF(K5924="No Ct",0,K5924)</f>
        <v>0</v>
      </c>
      <c r="Q5922" s="62" t="n">
        <f aca="false">IF(K5925="No Ct",0,K5925)</f>
        <v>0</v>
      </c>
      <c r="R5922" s="0" t="str">
        <f aca="false">IF(AND(L5922&gt;0,M5922=0),"Valid","Invalid")</f>
        <v>Invalid</v>
      </c>
      <c r="S5922" s="0" t="str">
        <f aca="false">IF(OR(P5922&gt;1,Q5922&gt;1),"Present","Absent")</f>
        <v>Absent</v>
      </c>
      <c r="T5922" s="63" t="str">
        <f aca="false">IF(OR(AND(P5922&gt;1,P5922&lt;41),AND(Q5922&gt;1,Q5922&lt;41)),"Ct&lt;41","Ct&gt;41")</f>
        <v>Ct&gt;41</v>
      </c>
      <c r="U5922" s="0" t="str">
        <f aca="false">I5922</f>
        <v>KortbenetGroenFroe</v>
      </c>
      <c r="V5922" s="0" t="str">
        <f aca="false">MID(F5922,10,9)</f>
        <v>DL2018122</v>
      </c>
      <c r="W5922" s="64" t="str">
        <f aca="false">V5922&amp;"_"&amp;U5922&amp;"_"&amp;R5922&amp;"_"&amp;S5922&amp;"_"&amp;T5922</f>
        <v>DL2018122_KortbenetGroenFroe_Invalid_Absent_Ct&gt;41</v>
      </c>
    </row>
    <row r="5923" customFormat="false" ht="14.25" hidden="false" customHeight="false" outlineLevel="0" collapsed="false">
      <c r="A5923" s="0" t="s">
        <v>858</v>
      </c>
      <c r="B5923" s="52" t="s">
        <v>991</v>
      </c>
      <c r="C5923" s="52" t="s">
        <v>747</v>
      </c>
      <c r="D5923" s="53" t="n">
        <v>0.1</v>
      </c>
      <c r="E5923" s="53" t="s">
        <v>748</v>
      </c>
      <c r="F5923" s="0" t="s">
        <v>1410</v>
      </c>
      <c r="G5923" s="0" t="str">
        <f aca="false">LEFT(B5923,2)</f>
        <v>15</v>
      </c>
      <c r="H5923" s="0" t="str">
        <f aca="false">I5923&amp;"_"&amp;G5923&amp;"_"&amp;F5923</f>
        <v>KortbenetGroenFroe_15_20190124_DL2018122_HimmelevGym_koersel1</v>
      </c>
      <c r="I5923" s="61" t="str">
        <f aca="false">MID(RIGHT(B5923,LEN(B5923)-3),1,FIND("_",RIGHT(B5923,LEN(B5923)-3))-1)</f>
        <v>KortbenetGroenFroe</v>
      </c>
      <c r="J5923" s="61" t="str">
        <f aca="false">TRIM(SUBSTITUTE(RIGHT(B5923,FIND(I5923,B5923)+1),"_",""))</f>
        <v>NegK</v>
      </c>
      <c r="K5923" s="0" t="str">
        <f aca="false">IFERROR(VALUE(SUBSTITUTE(E5923,".",",")),E5923)</f>
        <v>No Ct</v>
      </c>
      <c r="L5923" s="61" t="str">
        <f aca="false">IF(J5923="PosK",SUMIFS(K:K,J:J,"PosK",H:H,H5923),"")</f>
        <v/>
      </c>
      <c r="M5923" s="61" t="str">
        <f aca="false">IF(J5923="PosK",SUMIFS(K:K,J:J,"NegK",H:H,H5923),"")</f>
        <v/>
      </c>
      <c r="N5923" s="61" t="str">
        <f aca="false">IF(J5923="PosK",SUMIFS(K:K,J:J,"eDNA",H:H,H5923),"")</f>
        <v/>
      </c>
    </row>
    <row r="5924" customFormat="false" ht="14.25" hidden="false" customHeight="false" outlineLevel="0" collapsed="false">
      <c r="A5924" s="0" t="s">
        <v>860</v>
      </c>
      <c r="B5924" s="52" t="s">
        <v>992</v>
      </c>
      <c r="C5924" s="52" t="s">
        <v>751</v>
      </c>
      <c r="D5924" s="53" t="n">
        <v>0.1</v>
      </c>
      <c r="E5924" s="53" t="s">
        <v>748</v>
      </c>
      <c r="F5924" s="0" t="s">
        <v>1410</v>
      </c>
      <c r="G5924" s="0" t="str">
        <f aca="false">LEFT(B5924,2)</f>
        <v>15</v>
      </c>
      <c r="H5924" s="0" t="str">
        <f aca="false">I5924&amp;"_"&amp;G5924&amp;"_"&amp;F5924</f>
        <v>KortbenetGroenFroe_15_20190124_DL2018122_HimmelevGym_koersel1</v>
      </c>
      <c r="I5924" s="61" t="str">
        <f aca="false">MID(RIGHT(B5924,LEN(B5924)-3),1,FIND("_",RIGHT(B5924,LEN(B5924)-3))-1)</f>
        <v>KortbenetGroenFroe</v>
      </c>
      <c r="J5924" s="61" t="str">
        <f aca="false">TRIM(SUBSTITUTE(RIGHT(B5924,FIND(I5924,B5924)+1),"_",""))</f>
        <v>eDNA</v>
      </c>
      <c r="K5924" s="0" t="str">
        <f aca="false">IFERROR(VALUE(SUBSTITUTE(E5924,".",",")),E5924)</f>
        <v>No Ct</v>
      </c>
      <c r="L5924" s="61" t="str">
        <f aca="false">IF(J5924="PosK",SUMIFS(K:K,J:J,"PosK",H:H,H5924),"")</f>
        <v/>
      </c>
      <c r="M5924" s="61" t="str">
        <f aca="false">IF(J5924="PosK",SUMIFS(K:K,J:J,"NegK",H:H,H5924),"")</f>
        <v/>
      </c>
      <c r="N5924" s="61" t="str">
        <f aca="false">IF(J5924="PosK",SUMIFS(K:K,J:J,"eDNA",H:H,H5924),"")</f>
        <v/>
      </c>
      <c r="Q5924" s="62"/>
    </row>
    <row r="5925" customFormat="false" ht="14.25" hidden="false" customHeight="false" outlineLevel="0" collapsed="false">
      <c r="A5925" s="0" t="s">
        <v>862</v>
      </c>
      <c r="B5925" s="52" t="s">
        <v>992</v>
      </c>
      <c r="C5925" s="52" t="s">
        <v>751</v>
      </c>
      <c r="D5925" s="53" t="n">
        <v>0.1</v>
      </c>
      <c r="E5925" s="53" t="s">
        <v>748</v>
      </c>
      <c r="F5925" s="0" t="s">
        <v>1410</v>
      </c>
      <c r="G5925" s="0" t="str">
        <f aca="false">LEFT(B5925,2)</f>
        <v>15</v>
      </c>
      <c r="H5925" s="0" t="str">
        <f aca="false">I5925&amp;"_"&amp;G5925&amp;"_"&amp;F5925</f>
        <v>KortbenetGroenFroe_15_20190124_DL2018122_HimmelevGym_koersel1</v>
      </c>
      <c r="I5925" s="61" t="str">
        <f aca="false">MID(RIGHT(B5925,LEN(B5925)-3),1,FIND("_",RIGHT(B5925,LEN(B5925)-3))-1)</f>
        <v>KortbenetGroenFroe</v>
      </c>
      <c r="J5925" s="61" t="str">
        <f aca="false">TRIM(SUBSTITUTE(RIGHT(B5925,FIND(I5925,B5925)+1),"_",""))</f>
        <v>eDNA</v>
      </c>
      <c r="K5925" s="0" t="str">
        <f aca="false">IFERROR(VALUE(SUBSTITUTE(E5925,".",",")),E5925)</f>
        <v>No Ct</v>
      </c>
      <c r="L5925" s="61" t="str">
        <f aca="false">IF(J5925="PosK",SUMIFS(K:K,J:J,"PosK",H:H,H5925),"")</f>
        <v/>
      </c>
      <c r="M5925" s="61" t="str">
        <f aca="false">IF(J5925="PosK",SUMIFS(K:K,J:J,"NegK",H:H,H5925),"")</f>
        <v/>
      </c>
      <c r="N5925" s="61" t="str">
        <f aca="false">IF(J5925="PosK",SUMIFS(K:K,J:J,"eDNA",H:H,H5925),"")</f>
        <v/>
      </c>
      <c r="P5925" s="62"/>
      <c r="T5925" s="63"/>
      <c r="W5925" s="64"/>
    </row>
    <row r="5926" customFormat="false" ht="14.25" hidden="false" customHeight="false" outlineLevel="0" collapsed="false">
      <c r="A5926" s="0" t="s">
        <v>863</v>
      </c>
      <c r="B5926" s="52" t="s">
        <v>1212</v>
      </c>
      <c r="C5926" s="52" t="s">
        <v>743</v>
      </c>
      <c r="D5926" s="53" t="n">
        <v>0.1</v>
      </c>
      <c r="E5926" s="53" t="n">
        <v>33.86</v>
      </c>
      <c r="F5926" s="0" t="s">
        <v>1410</v>
      </c>
      <c r="G5926" s="0" t="str">
        <f aca="false">LEFT(B5926,2)</f>
        <v>16</v>
      </c>
      <c r="H5926" s="0" t="str">
        <f aca="false">I5926&amp;"_"&amp;G5926&amp;"_"&amp;F5926</f>
        <v>ButsnudetFroe_16_20190124_DL2018122_HimmelevGym_koersel1</v>
      </c>
      <c r="I5926" s="61" t="str">
        <f aca="false">MID(RIGHT(B5926,LEN(B5926)-3),1,FIND("_",RIGHT(B5926,LEN(B5926)-3))-1)</f>
        <v>ButsnudetFroe</v>
      </c>
      <c r="J5926" s="61" t="str">
        <f aca="false">TRIM(SUBSTITUTE(RIGHT(B5926,FIND(I5926,B5926)+1),"_",""))</f>
        <v>PosK</v>
      </c>
      <c r="K5926" s="0" t="n">
        <f aca="false">IFERROR(VALUE(SUBSTITUTE(E5926,".",",")),E5926)</f>
        <v>33.86</v>
      </c>
      <c r="L5926" s="61" t="n">
        <f aca="false">IF(J5926="PosK",SUMIFS(K:K,J:J,"PosK",H:H,H5926),"")</f>
        <v>67.72</v>
      </c>
      <c r="M5926" s="61" t="n">
        <f aca="false">IF(J5926="PosK",SUMIFS(K:K,J:J,"NegK",H:H,H5926),"")</f>
        <v>0</v>
      </c>
      <c r="N5926" s="61" t="n">
        <f aca="false">IF(J5926="PosK",SUMIFS(K:K,J:J,"eDNA",H:H,H5926),"")</f>
        <v>0</v>
      </c>
      <c r="P5926" s="62" t="n">
        <f aca="false">IF(K5928="No Ct",0,K5928)</f>
        <v>0</v>
      </c>
      <c r="Q5926" s="62" t="n">
        <f aca="false">IF(K5929="No Ct",0,K5929)</f>
        <v>0</v>
      </c>
      <c r="R5926" s="0" t="str">
        <f aca="false">IF(AND(L5926&gt;0,M5926=0),"Valid","Invalid")</f>
        <v>Valid</v>
      </c>
      <c r="S5926" s="0" t="str">
        <f aca="false">IF(OR(P5926&gt;1,Q5926&gt;1),"Present","Absent")</f>
        <v>Absent</v>
      </c>
      <c r="T5926" s="63" t="str">
        <f aca="false">IF(OR(AND(P5926&gt;1,P5926&lt;41),AND(Q5926&gt;1,Q5926&lt;41)),"Ct&lt;41","Ct&gt;41")</f>
        <v>Ct&gt;41</v>
      </c>
      <c r="U5926" s="0" t="str">
        <f aca="false">I5926</f>
        <v>ButsnudetFroe</v>
      </c>
      <c r="V5926" s="0" t="str">
        <f aca="false">MID(F5926,10,9)</f>
        <v>DL2018122</v>
      </c>
      <c r="W5926" s="64" t="str">
        <f aca="false">V5926&amp;"_"&amp;U5926&amp;"_"&amp;R5926&amp;"_"&amp;S5926&amp;"_"&amp;T5926</f>
        <v>DL2018122_ButsnudetFroe_Valid_Absent_Ct&gt;41</v>
      </c>
    </row>
    <row r="5927" customFormat="false" ht="14.25" hidden="false" customHeight="false" outlineLevel="0" collapsed="false">
      <c r="A5927" s="0" t="s">
        <v>865</v>
      </c>
      <c r="B5927" s="52" t="s">
        <v>1213</v>
      </c>
      <c r="C5927" s="52" t="s">
        <v>747</v>
      </c>
      <c r="D5927" s="53" t="n">
        <v>0.1</v>
      </c>
      <c r="E5927" s="53" t="s">
        <v>748</v>
      </c>
      <c r="F5927" s="0" t="s">
        <v>1410</v>
      </c>
      <c r="G5927" s="0" t="str">
        <f aca="false">LEFT(B5927,2)</f>
        <v>16</v>
      </c>
      <c r="H5927" s="0" t="str">
        <f aca="false">I5927&amp;"_"&amp;G5927&amp;"_"&amp;F5927</f>
        <v>ButsnudetFroe_16_20190124_DL2018122_HimmelevGym_koersel1</v>
      </c>
      <c r="I5927" s="61" t="str">
        <f aca="false">MID(RIGHT(B5927,LEN(B5927)-3),1,FIND("_",RIGHT(B5927,LEN(B5927)-3))-1)</f>
        <v>ButsnudetFroe</v>
      </c>
      <c r="J5927" s="61" t="str">
        <f aca="false">TRIM(SUBSTITUTE(RIGHT(B5927,FIND(I5927,B5927)+1),"_",""))</f>
        <v>NegK</v>
      </c>
      <c r="K5927" s="0" t="str">
        <f aca="false">IFERROR(VALUE(SUBSTITUTE(E5927,".",",")),E5927)</f>
        <v>No Ct</v>
      </c>
      <c r="L5927" s="61" t="str">
        <f aca="false">IF(J5927="PosK",SUMIFS(K:K,J:J,"PosK",H:H,H5927),"")</f>
        <v/>
      </c>
      <c r="M5927" s="61" t="str">
        <f aca="false">IF(J5927="PosK",SUMIFS(K:K,J:J,"NegK",H:H,H5927),"")</f>
        <v/>
      </c>
      <c r="N5927" s="61" t="str">
        <f aca="false">IF(J5927="PosK",SUMIFS(K:K,J:J,"eDNA",H:H,H5927),"")</f>
        <v/>
      </c>
    </row>
    <row r="5928" customFormat="false" ht="14.25" hidden="false" customHeight="false" outlineLevel="0" collapsed="false">
      <c r="A5928" s="0" t="s">
        <v>867</v>
      </c>
      <c r="B5928" s="52" t="s">
        <v>1214</v>
      </c>
      <c r="C5928" s="52" t="s">
        <v>751</v>
      </c>
      <c r="D5928" s="53" t="n">
        <v>0.1</v>
      </c>
      <c r="E5928" s="53" t="s">
        <v>748</v>
      </c>
      <c r="F5928" s="0" t="s">
        <v>1410</v>
      </c>
      <c r="G5928" s="0" t="str">
        <f aca="false">LEFT(B5928,2)</f>
        <v>16</v>
      </c>
      <c r="H5928" s="0" t="str">
        <f aca="false">I5928&amp;"_"&amp;G5928&amp;"_"&amp;F5928</f>
        <v>ButsnudetFroe_16_20190124_DL2018122_HimmelevGym_koersel1</v>
      </c>
      <c r="I5928" s="61" t="str">
        <f aca="false">MID(RIGHT(B5928,LEN(B5928)-3),1,FIND("_",RIGHT(B5928,LEN(B5928)-3))-1)</f>
        <v>ButsnudetFroe</v>
      </c>
      <c r="J5928" s="61" t="str">
        <f aca="false">TRIM(SUBSTITUTE(RIGHT(B5928,FIND(I5928,B5928)+1),"_",""))</f>
        <v>eDNA</v>
      </c>
      <c r="K5928" s="0" t="str">
        <f aca="false">IFERROR(VALUE(SUBSTITUTE(E5928,".",",")),E5928)</f>
        <v>No Ct</v>
      </c>
      <c r="L5928" s="61" t="str">
        <f aca="false">IF(J5928="PosK",SUMIFS(K:K,J:J,"PosK",H:H,H5928),"")</f>
        <v/>
      </c>
      <c r="M5928" s="61" t="str">
        <f aca="false">IF(J5928="PosK",SUMIFS(K:K,J:J,"NegK",H:H,H5928),"")</f>
        <v/>
      </c>
      <c r="N5928" s="61" t="str">
        <f aca="false">IF(J5928="PosK",SUMIFS(K:K,J:J,"eDNA",H:H,H5928),"")</f>
        <v/>
      </c>
      <c r="Q5928" s="62"/>
    </row>
    <row r="5929" customFormat="false" ht="14.25" hidden="false" customHeight="false" outlineLevel="0" collapsed="false">
      <c r="A5929" s="0" t="s">
        <v>869</v>
      </c>
      <c r="B5929" s="52" t="s">
        <v>1214</v>
      </c>
      <c r="C5929" s="52" t="s">
        <v>751</v>
      </c>
      <c r="D5929" s="53" t="n">
        <v>0.1</v>
      </c>
      <c r="E5929" s="53" t="s">
        <v>748</v>
      </c>
      <c r="F5929" s="0" t="s">
        <v>1410</v>
      </c>
      <c r="G5929" s="0" t="str">
        <f aca="false">LEFT(B5929,2)</f>
        <v>16</v>
      </c>
      <c r="H5929" s="0" t="str">
        <f aca="false">I5929&amp;"_"&amp;G5929&amp;"_"&amp;F5929</f>
        <v>ButsnudetFroe_16_20190124_DL2018122_HimmelevGym_koersel1</v>
      </c>
      <c r="I5929" s="61" t="str">
        <f aca="false">MID(RIGHT(B5929,LEN(B5929)-3),1,FIND("_",RIGHT(B5929,LEN(B5929)-3))-1)</f>
        <v>ButsnudetFroe</v>
      </c>
      <c r="J5929" s="61" t="str">
        <f aca="false">TRIM(SUBSTITUTE(RIGHT(B5929,FIND(I5929,B5929)+1),"_",""))</f>
        <v>eDNA</v>
      </c>
      <c r="K5929" s="0" t="str">
        <f aca="false">IFERROR(VALUE(SUBSTITUTE(E5929,".",",")),E5929)</f>
        <v>No Ct</v>
      </c>
      <c r="L5929" s="61" t="str">
        <f aca="false">IF(J5929="PosK",SUMIFS(K:K,J:J,"PosK",H:H,H5929),"")</f>
        <v/>
      </c>
      <c r="M5929" s="61" t="str">
        <f aca="false">IF(J5929="PosK",SUMIFS(K:K,J:J,"NegK",H:H,H5929),"")</f>
        <v/>
      </c>
      <c r="N5929" s="61" t="str">
        <f aca="false">IF(J5929="PosK",SUMIFS(K:K,J:J,"eDNA",H:H,H5929),"")</f>
        <v/>
      </c>
      <c r="P5929" s="62"/>
      <c r="T5929" s="63"/>
      <c r="W5929" s="64"/>
    </row>
    <row r="5930" customFormat="false" ht="14.25" hidden="false" customHeight="false" outlineLevel="0" collapsed="false">
      <c r="A5930" s="0" t="s">
        <v>870</v>
      </c>
      <c r="B5930" s="52" t="s">
        <v>996</v>
      </c>
      <c r="C5930" s="52" t="s">
        <v>743</v>
      </c>
      <c r="D5930" s="53" t="n">
        <v>0.1</v>
      </c>
      <c r="E5930" s="53" t="s">
        <v>748</v>
      </c>
      <c r="F5930" s="0" t="s">
        <v>1410</v>
      </c>
      <c r="G5930" s="0" t="str">
        <f aca="false">LEFT(B5930,2)</f>
        <v>17</v>
      </c>
      <c r="H5930" s="0" t="str">
        <f aca="false">I5930&amp;"_"&amp;G5930&amp;"_"&amp;F5930</f>
        <v>ButsnudetFroe_17_20190124_DL2018122_HimmelevGym_koersel1</v>
      </c>
      <c r="I5930" s="61" t="str">
        <f aca="false">MID(RIGHT(B5930,LEN(B5930)-3),1,FIND("_",RIGHT(B5930,LEN(B5930)-3))-1)</f>
        <v>ButsnudetFroe</v>
      </c>
      <c r="J5930" s="61" t="str">
        <f aca="false">TRIM(SUBSTITUTE(RIGHT(B5930,FIND(I5930,B5930)+1),"_",""))</f>
        <v>PosK</v>
      </c>
      <c r="K5930" s="0" t="str">
        <f aca="false">IFERROR(VALUE(SUBSTITUTE(E5930,".",",")),E5930)</f>
        <v>No Ct</v>
      </c>
      <c r="L5930" s="61" t="n">
        <f aca="false">IF(J5930="PosK",SUMIFS(K:K,J:J,"PosK",H:H,H5930),"")</f>
        <v>0</v>
      </c>
      <c r="M5930" s="61" t="n">
        <f aca="false">IF(J5930="PosK",SUMIFS(K:K,J:J,"NegK",H:H,H5930),"")</f>
        <v>0</v>
      </c>
      <c r="N5930" s="61" t="n">
        <f aca="false">IF(J5930="PosK",SUMIFS(K:K,J:J,"eDNA",H:H,H5930),"")</f>
        <v>0</v>
      </c>
      <c r="P5930" s="62" t="n">
        <f aca="false">IF(K5932="No Ct",0,K5932)</f>
        <v>0</v>
      </c>
      <c r="Q5930" s="62" t="n">
        <f aca="false">IF(K5933="No Ct",0,K5933)</f>
        <v>0</v>
      </c>
      <c r="R5930" s="0" t="str">
        <f aca="false">IF(AND(L5930&gt;0,M5930=0),"Valid","Invalid")</f>
        <v>Invalid</v>
      </c>
      <c r="S5930" s="0" t="str">
        <f aca="false">IF(OR(P5930&gt;1,Q5930&gt;1),"Present","Absent")</f>
        <v>Absent</v>
      </c>
      <c r="T5930" s="63" t="str">
        <f aca="false">IF(OR(AND(P5930&gt;1,P5930&lt;41),AND(Q5930&gt;1,Q5930&lt;41)),"Ct&lt;41","Ct&gt;41")</f>
        <v>Ct&gt;41</v>
      </c>
      <c r="U5930" s="0" t="str">
        <f aca="false">I5930</f>
        <v>ButsnudetFroe</v>
      </c>
      <c r="V5930" s="0" t="str">
        <f aca="false">MID(F5930,10,9)</f>
        <v>DL2018122</v>
      </c>
      <c r="W5930" s="64" t="str">
        <f aca="false">V5930&amp;"_"&amp;U5930&amp;"_"&amp;R5930&amp;"_"&amp;S5930&amp;"_"&amp;T5930</f>
        <v>DL2018122_ButsnudetFroe_Invalid_Absent_Ct&gt;41</v>
      </c>
    </row>
    <row r="5931" customFormat="false" ht="14.25" hidden="false" customHeight="false" outlineLevel="0" collapsed="false">
      <c r="A5931" s="0" t="s">
        <v>872</v>
      </c>
      <c r="B5931" s="52" t="s">
        <v>997</v>
      </c>
      <c r="C5931" s="52" t="s">
        <v>747</v>
      </c>
      <c r="D5931" s="53" t="n">
        <v>0.1</v>
      </c>
      <c r="E5931" s="53" t="s">
        <v>748</v>
      </c>
      <c r="F5931" s="0" t="s">
        <v>1410</v>
      </c>
      <c r="G5931" s="0" t="str">
        <f aca="false">LEFT(B5931,2)</f>
        <v>17</v>
      </c>
      <c r="H5931" s="0" t="str">
        <f aca="false">I5931&amp;"_"&amp;G5931&amp;"_"&amp;F5931</f>
        <v>ButsnudetFroe_17_20190124_DL2018122_HimmelevGym_koersel1</v>
      </c>
      <c r="I5931" s="61" t="str">
        <f aca="false">MID(RIGHT(B5931,LEN(B5931)-3),1,FIND("_",RIGHT(B5931,LEN(B5931)-3))-1)</f>
        <v>ButsnudetFroe</v>
      </c>
      <c r="J5931" s="61" t="str">
        <f aca="false">TRIM(SUBSTITUTE(RIGHT(B5931,FIND(I5931,B5931)+1),"_",""))</f>
        <v>NegK</v>
      </c>
      <c r="K5931" s="0" t="str">
        <f aca="false">IFERROR(VALUE(SUBSTITUTE(E5931,".",",")),E5931)</f>
        <v>No Ct</v>
      </c>
      <c r="L5931" s="61" t="str">
        <f aca="false">IF(J5931="PosK",SUMIFS(K:K,J:J,"PosK",H:H,H5931),"")</f>
        <v/>
      </c>
      <c r="M5931" s="61" t="str">
        <f aca="false">IF(J5931="PosK",SUMIFS(K:K,J:J,"NegK",H:H,H5931),"")</f>
        <v/>
      </c>
      <c r="N5931" s="61" t="str">
        <f aca="false">IF(J5931="PosK",SUMIFS(K:K,J:J,"eDNA",H:H,H5931),"")</f>
        <v/>
      </c>
    </row>
    <row r="5932" customFormat="false" ht="14.25" hidden="false" customHeight="false" outlineLevel="0" collapsed="false">
      <c r="A5932" s="0" t="s">
        <v>874</v>
      </c>
      <c r="B5932" s="52" t="s">
        <v>998</v>
      </c>
      <c r="C5932" s="52" t="s">
        <v>751</v>
      </c>
      <c r="D5932" s="53" t="n">
        <v>0.1</v>
      </c>
      <c r="E5932" s="53" t="s">
        <v>748</v>
      </c>
      <c r="F5932" s="0" t="s">
        <v>1410</v>
      </c>
      <c r="G5932" s="0" t="str">
        <f aca="false">LEFT(B5932,2)</f>
        <v>17</v>
      </c>
      <c r="H5932" s="0" t="str">
        <f aca="false">I5932&amp;"_"&amp;G5932&amp;"_"&amp;F5932</f>
        <v>ButsnudetFroe_17_20190124_DL2018122_HimmelevGym_koersel1</v>
      </c>
      <c r="I5932" s="61" t="str">
        <f aca="false">MID(RIGHT(B5932,LEN(B5932)-3),1,FIND("_",RIGHT(B5932,LEN(B5932)-3))-1)</f>
        <v>ButsnudetFroe</v>
      </c>
      <c r="J5932" s="61" t="str">
        <f aca="false">TRIM(SUBSTITUTE(RIGHT(B5932,FIND(I5932,B5932)+1),"_",""))</f>
        <v>eDNA</v>
      </c>
      <c r="K5932" s="0" t="str">
        <f aca="false">IFERROR(VALUE(SUBSTITUTE(E5932,".",",")),E5932)</f>
        <v>No Ct</v>
      </c>
      <c r="L5932" s="61" t="str">
        <f aca="false">IF(J5932="PosK",SUMIFS(K:K,J:J,"PosK",H:H,H5932),"")</f>
        <v/>
      </c>
      <c r="M5932" s="61" t="str">
        <f aca="false">IF(J5932="PosK",SUMIFS(K:K,J:J,"NegK",H:H,H5932),"")</f>
        <v/>
      </c>
      <c r="N5932" s="61" t="str">
        <f aca="false">IF(J5932="PosK",SUMIFS(K:K,J:J,"eDNA",H:H,H5932),"")</f>
        <v/>
      </c>
      <c r="Q5932" s="62"/>
    </row>
    <row r="5933" customFormat="false" ht="14.25" hidden="false" customHeight="false" outlineLevel="0" collapsed="false">
      <c r="A5933" s="0" t="s">
        <v>876</v>
      </c>
      <c r="B5933" s="52" t="s">
        <v>998</v>
      </c>
      <c r="C5933" s="52" t="s">
        <v>751</v>
      </c>
      <c r="D5933" s="53" t="n">
        <v>0.1</v>
      </c>
      <c r="E5933" s="53" t="s">
        <v>748</v>
      </c>
      <c r="F5933" s="0" t="s">
        <v>1410</v>
      </c>
      <c r="G5933" s="0" t="str">
        <f aca="false">LEFT(B5933,2)</f>
        <v>17</v>
      </c>
      <c r="H5933" s="0" t="str">
        <f aca="false">I5933&amp;"_"&amp;G5933&amp;"_"&amp;F5933</f>
        <v>ButsnudetFroe_17_20190124_DL2018122_HimmelevGym_koersel1</v>
      </c>
      <c r="I5933" s="61" t="str">
        <f aca="false">MID(RIGHT(B5933,LEN(B5933)-3),1,FIND("_",RIGHT(B5933,LEN(B5933)-3))-1)</f>
        <v>ButsnudetFroe</v>
      </c>
      <c r="J5933" s="61" t="str">
        <f aca="false">TRIM(SUBSTITUTE(RIGHT(B5933,FIND(I5933,B5933)+1),"_",""))</f>
        <v>eDNA</v>
      </c>
      <c r="K5933" s="0" t="str">
        <f aca="false">IFERROR(VALUE(SUBSTITUTE(E5933,".",",")),E5933)</f>
        <v>No Ct</v>
      </c>
      <c r="L5933" s="61" t="str">
        <f aca="false">IF(J5933="PosK",SUMIFS(K:K,J:J,"PosK",H:H,H5933),"")</f>
        <v/>
      </c>
      <c r="M5933" s="61" t="str">
        <f aca="false">IF(J5933="PosK",SUMIFS(K:K,J:J,"NegK",H:H,H5933),"")</f>
        <v/>
      </c>
      <c r="N5933" s="61" t="str">
        <f aca="false">IF(J5933="PosK",SUMIFS(K:K,J:J,"eDNA",H:H,H5933),"")</f>
        <v/>
      </c>
      <c r="P5933" s="62"/>
      <c r="T5933" s="63"/>
      <c r="W5933" s="64"/>
    </row>
    <row r="5934" customFormat="false" ht="14.25" hidden="false" customHeight="false" outlineLevel="0" collapsed="false">
      <c r="A5934" s="0" t="s">
        <v>877</v>
      </c>
      <c r="B5934" s="52" t="s">
        <v>1215</v>
      </c>
      <c r="C5934" s="52" t="s">
        <v>743</v>
      </c>
      <c r="D5934" s="53" t="n">
        <v>0.1</v>
      </c>
      <c r="E5934" s="53" t="n">
        <v>24.07</v>
      </c>
      <c r="F5934" s="0" t="s">
        <v>1410</v>
      </c>
      <c r="G5934" s="0" t="str">
        <f aca="false">LEFT(B5934,2)</f>
        <v>18</v>
      </c>
      <c r="H5934" s="0" t="str">
        <f aca="false">I5934&amp;"_"&amp;G5934&amp;"_"&amp;F5934</f>
        <v>LilleVandsalamander_18_20190124_DL2018122_HimmelevGym_koersel1</v>
      </c>
      <c r="I5934" s="61" t="str">
        <f aca="false">MID(RIGHT(B5934,LEN(B5934)-3),1,FIND("_",RIGHT(B5934,LEN(B5934)-3))-1)</f>
        <v>LilleVandsalamander</v>
      </c>
      <c r="J5934" s="61" t="str">
        <f aca="false">TRIM(SUBSTITUTE(RIGHT(B5934,FIND(I5934,B5934)+1),"_",""))</f>
        <v>PosK</v>
      </c>
      <c r="K5934" s="0" t="n">
        <f aca="false">IFERROR(VALUE(SUBSTITUTE(E5934,".",",")),E5934)</f>
        <v>24.07</v>
      </c>
      <c r="L5934" s="61" t="n">
        <f aca="false">IF(J5934="PosK",SUMIFS(K:K,J:J,"PosK",H:H,H5934),"")</f>
        <v>48.14</v>
      </c>
      <c r="M5934" s="61" t="n">
        <f aca="false">IF(J5934="PosK",SUMIFS(K:K,J:J,"NegK",H:H,H5934),"")</f>
        <v>0</v>
      </c>
      <c r="N5934" s="61" t="n">
        <f aca="false">IF(J5934="PosK",SUMIFS(K:K,J:J,"eDNA",H:H,H5934),"")</f>
        <v>0</v>
      </c>
      <c r="P5934" s="62" t="n">
        <f aca="false">IF(K5936="No Ct",0,K5936)</f>
        <v>0</v>
      </c>
      <c r="Q5934" s="62" t="n">
        <f aca="false">IF(K5937="No Ct",0,K5937)</f>
        <v>0</v>
      </c>
      <c r="R5934" s="0" t="str">
        <f aca="false">IF(AND(L5934&gt;0,M5934=0),"Valid","Invalid")</f>
        <v>Valid</v>
      </c>
      <c r="S5934" s="0" t="str">
        <f aca="false">IF(OR(P5934&gt;1,Q5934&gt;1),"Present","Absent")</f>
        <v>Absent</v>
      </c>
      <c r="T5934" s="63" t="str">
        <f aca="false">IF(OR(AND(P5934&gt;1,P5934&lt;41),AND(Q5934&gt;1,Q5934&lt;41)),"Ct&lt;41","Ct&gt;41")</f>
        <v>Ct&gt;41</v>
      </c>
      <c r="U5934" s="0" t="str">
        <f aca="false">I5934</f>
        <v>LilleVandsalamander</v>
      </c>
      <c r="V5934" s="0" t="str">
        <f aca="false">MID(F5934,10,9)</f>
        <v>DL2018122</v>
      </c>
      <c r="W5934" s="64" t="str">
        <f aca="false">V5934&amp;"_"&amp;U5934&amp;"_"&amp;R5934&amp;"_"&amp;S5934&amp;"_"&amp;T5934</f>
        <v>DL2018122_LilleVandsalamander_Valid_Absent_Ct&gt;41</v>
      </c>
    </row>
    <row r="5935" customFormat="false" ht="14.25" hidden="false" customHeight="false" outlineLevel="0" collapsed="false">
      <c r="A5935" s="0" t="s">
        <v>879</v>
      </c>
      <c r="B5935" s="52" t="s">
        <v>1216</v>
      </c>
      <c r="C5935" s="52" t="s">
        <v>747</v>
      </c>
      <c r="D5935" s="53" t="n">
        <v>0.1</v>
      </c>
      <c r="E5935" s="53" t="s">
        <v>748</v>
      </c>
      <c r="F5935" s="0" t="s">
        <v>1410</v>
      </c>
      <c r="G5935" s="0" t="str">
        <f aca="false">LEFT(B5935,2)</f>
        <v>18</v>
      </c>
      <c r="H5935" s="0" t="str">
        <f aca="false">I5935&amp;"_"&amp;G5935&amp;"_"&amp;F5935</f>
        <v>LilleVandsalamander_18_20190124_DL2018122_HimmelevGym_koersel1</v>
      </c>
      <c r="I5935" s="61" t="str">
        <f aca="false">MID(RIGHT(B5935,LEN(B5935)-3),1,FIND("_",RIGHT(B5935,LEN(B5935)-3))-1)</f>
        <v>LilleVandsalamander</v>
      </c>
      <c r="J5935" s="61" t="str">
        <f aca="false">TRIM(SUBSTITUTE(RIGHT(B5935,FIND(I5935,B5935)+1),"_",""))</f>
        <v>NegK</v>
      </c>
      <c r="K5935" s="0" t="str">
        <f aca="false">IFERROR(VALUE(SUBSTITUTE(E5935,".",",")),E5935)</f>
        <v>No Ct</v>
      </c>
      <c r="L5935" s="61" t="str">
        <f aca="false">IF(J5935="PosK",SUMIFS(K:K,J:J,"PosK",H:H,H5935),"")</f>
        <v/>
      </c>
      <c r="M5935" s="61" t="str">
        <f aca="false">IF(J5935="PosK",SUMIFS(K:K,J:J,"NegK",H:H,H5935),"")</f>
        <v/>
      </c>
      <c r="N5935" s="61" t="str">
        <f aca="false">IF(J5935="PosK",SUMIFS(K:K,J:J,"eDNA",H:H,H5935),"")</f>
        <v/>
      </c>
    </row>
    <row r="5936" customFormat="false" ht="14.25" hidden="false" customHeight="false" outlineLevel="0" collapsed="false">
      <c r="A5936" s="0" t="s">
        <v>881</v>
      </c>
      <c r="B5936" s="52" t="s">
        <v>1217</v>
      </c>
      <c r="C5936" s="52" t="s">
        <v>751</v>
      </c>
      <c r="D5936" s="53" t="n">
        <v>0.1</v>
      </c>
      <c r="E5936" s="53" t="s">
        <v>748</v>
      </c>
      <c r="F5936" s="0" t="s">
        <v>1410</v>
      </c>
      <c r="G5936" s="0" t="str">
        <f aca="false">LEFT(B5936,2)</f>
        <v>18</v>
      </c>
      <c r="H5936" s="0" t="str">
        <f aca="false">I5936&amp;"_"&amp;G5936&amp;"_"&amp;F5936</f>
        <v>LilleVandsalamander_18_20190124_DL2018122_HimmelevGym_koersel1</v>
      </c>
      <c r="I5936" s="61" t="str">
        <f aca="false">MID(RIGHT(B5936,LEN(B5936)-3),1,FIND("_",RIGHT(B5936,LEN(B5936)-3))-1)</f>
        <v>LilleVandsalamander</v>
      </c>
      <c r="J5936" s="61" t="str">
        <f aca="false">TRIM(SUBSTITUTE(RIGHT(B5936,FIND(I5936,B5936)+1),"_",""))</f>
        <v>eDNA</v>
      </c>
      <c r="K5936" s="0" t="str">
        <f aca="false">IFERROR(VALUE(SUBSTITUTE(E5936,".",",")),E5936)</f>
        <v>No Ct</v>
      </c>
      <c r="L5936" s="61" t="str">
        <f aca="false">IF(J5936="PosK",SUMIFS(K:K,J:J,"PosK",H:H,H5936),"")</f>
        <v/>
      </c>
      <c r="M5936" s="61" t="str">
        <f aca="false">IF(J5936="PosK",SUMIFS(K:K,J:J,"NegK",H:H,H5936),"")</f>
        <v/>
      </c>
      <c r="N5936" s="61" t="str">
        <f aca="false">IF(J5936="PosK",SUMIFS(K:K,J:J,"eDNA",H:H,H5936),"")</f>
        <v/>
      </c>
      <c r="Q5936" s="62"/>
    </row>
    <row r="5937" customFormat="false" ht="14.25" hidden="false" customHeight="false" outlineLevel="0" collapsed="false">
      <c r="A5937" s="0" t="s">
        <v>883</v>
      </c>
      <c r="B5937" s="52" t="s">
        <v>1217</v>
      </c>
      <c r="C5937" s="52" t="s">
        <v>751</v>
      </c>
      <c r="D5937" s="53" t="n">
        <v>0.1</v>
      </c>
      <c r="E5937" s="53" t="s">
        <v>748</v>
      </c>
      <c r="F5937" s="0" t="s">
        <v>1410</v>
      </c>
      <c r="G5937" s="0" t="str">
        <f aca="false">LEFT(B5937,2)</f>
        <v>18</v>
      </c>
      <c r="H5937" s="0" t="str">
        <f aca="false">I5937&amp;"_"&amp;G5937&amp;"_"&amp;F5937</f>
        <v>LilleVandsalamander_18_20190124_DL2018122_HimmelevGym_koersel1</v>
      </c>
      <c r="I5937" s="61" t="str">
        <f aca="false">MID(RIGHT(B5937,LEN(B5937)-3),1,FIND("_",RIGHT(B5937,LEN(B5937)-3))-1)</f>
        <v>LilleVandsalamander</v>
      </c>
      <c r="J5937" s="61" t="str">
        <f aca="false">TRIM(SUBSTITUTE(RIGHT(B5937,FIND(I5937,B5937)+1),"_",""))</f>
        <v>eDNA</v>
      </c>
      <c r="K5937" s="0" t="str">
        <f aca="false">IFERROR(VALUE(SUBSTITUTE(E5937,".",",")),E5937)</f>
        <v>No Ct</v>
      </c>
      <c r="L5937" s="61" t="str">
        <f aca="false">IF(J5937="PosK",SUMIFS(K:K,J:J,"PosK",H:H,H5937),"")</f>
        <v/>
      </c>
      <c r="M5937" s="61" t="str">
        <f aca="false">IF(J5937="PosK",SUMIFS(K:K,J:J,"NegK",H:H,H5937),"")</f>
        <v/>
      </c>
      <c r="N5937" s="61" t="str">
        <f aca="false">IF(J5937="PosK",SUMIFS(K:K,J:J,"eDNA",H:H,H5937),"")</f>
        <v/>
      </c>
      <c r="P5937" s="62"/>
      <c r="T5937" s="63"/>
      <c r="W5937" s="64"/>
    </row>
    <row r="5938" customFormat="false" ht="14.25" hidden="false" customHeight="false" outlineLevel="0" collapsed="false">
      <c r="A5938" s="0" t="s">
        <v>884</v>
      </c>
      <c r="B5938" s="52" t="s">
        <v>1002</v>
      </c>
      <c r="C5938" s="52" t="s">
        <v>743</v>
      </c>
      <c r="D5938" s="53" t="n">
        <v>0.1</v>
      </c>
      <c r="E5938" s="53" t="n">
        <v>23.72</v>
      </c>
      <c r="F5938" s="0" t="s">
        <v>1410</v>
      </c>
      <c r="G5938" s="0" t="str">
        <f aca="false">LEFT(B5938,2)</f>
        <v>19</v>
      </c>
      <c r="H5938" s="0" t="str">
        <f aca="false">I5938&amp;"_"&amp;G5938&amp;"_"&amp;F5938</f>
        <v>LilleVandsalamander_19_20190124_DL2018122_HimmelevGym_koersel1</v>
      </c>
      <c r="I5938" s="61" t="str">
        <f aca="false">MID(RIGHT(B5938,LEN(B5938)-3),1,FIND("_",RIGHT(B5938,LEN(B5938)-3))-1)</f>
        <v>LilleVandsalamander</v>
      </c>
      <c r="J5938" s="61" t="str">
        <f aca="false">TRIM(SUBSTITUTE(RIGHT(B5938,FIND(I5938,B5938)+1),"_",""))</f>
        <v>PosK</v>
      </c>
      <c r="K5938" s="0" t="n">
        <f aca="false">IFERROR(VALUE(SUBSTITUTE(E5938,".",",")),E5938)</f>
        <v>23.72</v>
      </c>
      <c r="L5938" s="61" t="n">
        <f aca="false">IF(J5938="PosK",SUMIFS(K:K,J:J,"PosK",H:H,H5938),"")</f>
        <v>47.44</v>
      </c>
      <c r="M5938" s="61" t="n">
        <f aca="false">IF(J5938="PosK",SUMIFS(K:K,J:J,"NegK",H:H,H5938),"")</f>
        <v>0</v>
      </c>
      <c r="N5938" s="61" t="n">
        <f aca="false">IF(J5938="PosK",SUMIFS(K:K,J:J,"eDNA",H:H,H5938),"")</f>
        <v>0</v>
      </c>
      <c r="P5938" s="62" t="n">
        <f aca="false">IF(K5940="No Ct",0,K5940)</f>
        <v>0</v>
      </c>
      <c r="Q5938" s="62" t="n">
        <f aca="false">IF(K5941="No Ct",0,K5941)</f>
        <v>0</v>
      </c>
      <c r="R5938" s="0" t="str">
        <f aca="false">IF(AND(L5938&gt;0,M5938=0),"Valid","Invalid")</f>
        <v>Valid</v>
      </c>
      <c r="S5938" s="0" t="str">
        <f aca="false">IF(OR(P5938&gt;1,Q5938&gt;1),"Present","Absent")</f>
        <v>Absent</v>
      </c>
      <c r="T5938" s="63" t="str">
        <f aca="false">IF(OR(AND(P5938&gt;1,P5938&lt;41),AND(Q5938&gt;1,Q5938&lt;41)),"Ct&lt;41","Ct&gt;41")</f>
        <v>Ct&gt;41</v>
      </c>
      <c r="U5938" s="0" t="str">
        <f aca="false">I5938</f>
        <v>LilleVandsalamander</v>
      </c>
      <c r="V5938" s="0" t="str">
        <f aca="false">MID(F5938,10,9)</f>
        <v>DL2018122</v>
      </c>
      <c r="W5938" s="64" t="str">
        <f aca="false">V5938&amp;"_"&amp;U5938&amp;"_"&amp;R5938&amp;"_"&amp;S5938&amp;"_"&amp;T5938</f>
        <v>DL2018122_LilleVandsalamander_Valid_Absent_Ct&gt;41</v>
      </c>
    </row>
    <row r="5939" customFormat="false" ht="14.25" hidden="false" customHeight="false" outlineLevel="0" collapsed="false">
      <c r="A5939" s="0" t="s">
        <v>886</v>
      </c>
      <c r="B5939" s="52" t="s">
        <v>1003</v>
      </c>
      <c r="C5939" s="52" t="s">
        <v>747</v>
      </c>
      <c r="D5939" s="53" t="n">
        <v>0.1</v>
      </c>
      <c r="E5939" s="53" t="s">
        <v>748</v>
      </c>
      <c r="F5939" s="0" t="s">
        <v>1410</v>
      </c>
      <c r="G5939" s="0" t="str">
        <f aca="false">LEFT(B5939,2)</f>
        <v>19</v>
      </c>
      <c r="H5939" s="0" t="str">
        <f aca="false">I5939&amp;"_"&amp;G5939&amp;"_"&amp;F5939</f>
        <v>LilleVandsalamander_19_20190124_DL2018122_HimmelevGym_koersel1</v>
      </c>
      <c r="I5939" s="61" t="str">
        <f aca="false">MID(RIGHT(B5939,LEN(B5939)-3),1,FIND("_",RIGHT(B5939,LEN(B5939)-3))-1)</f>
        <v>LilleVandsalamander</v>
      </c>
      <c r="J5939" s="61" t="str">
        <f aca="false">TRIM(SUBSTITUTE(RIGHT(B5939,FIND(I5939,B5939)+1),"_",""))</f>
        <v>NegK</v>
      </c>
      <c r="K5939" s="0" t="str">
        <f aca="false">IFERROR(VALUE(SUBSTITUTE(E5939,".",",")),E5939)</f>
        <v>No Ct</v>
      </c>
      <c r="L5939" s="61" t="str">
        <f aca="false">IF(J5939="PosK",SUMIFS(K:K,J:J,"PosK",H:H,H5939),"")</f>
        <v/>
      </c>
      <c r="M5939" s="61" t="str">
        <f aca="false">IF(J5939="PosK",SUMIFS(K:K,J:J,"NegK",H:H,H5939),"")</f>
        <v/>
      </c>
      <c r="N5939" s="61" t="str">
        <f aca="false">IF(J5939="PosK",SUMIFS(K:K,J:J,"eDNA",H:H,H5939),"")</f>
        <v/>
      </c>
    </row>
    <row r="5940" customFormat="false" ht="14.25" hidden="false" customHeight="false" outlineLevel="0" collapsed="false">
      <c r="A5940" s="0" t="s">
        <v>888</v>
      </c>
      <c r="B5940" s="52" t="s">
        <v>1004</v>
      </c>
      <c r="C5940" s="52" t="s">
        <v>751</v>
      </c>
      <c r="D5940" s="53" t="n">
        <v>0.1</v>
      </c>
      <c r="E5940" s="53" t="s">
        <v>748</v>
      </c>
      <c r="F5940" s="0" t="s">
        <v>1410</v>
      </c>
      <c r="G5940" s="0" t="str">
        <f aca="false">LEFT(B5940,2)</f>
        <v>19</v>
      </c>
      <c r="H5940" s="0" t="str">
        <f aca="false">I5940&amp;"_"&amp;G5940&amp;"_"&amp;F5940</f>
        <v>LilleVandsalamander_19_20190124_DL2018122_HimmelevGym_koersel1</v>
      </c>
      <c r="I5940" s="61" t="str">
        <f aca="false">MID(RIGHT(B5940,LEN(B5940)-3),1,FIND("_",RIGHT(B5940,LEN(B5940)-3))-1)</f>
        <v>LilleVandsalamander</v>
      </c>
      <c r="J5940" s="61" t="str">
        <f aca="false">TRIM(SUBSTITUTE(RIGHT(B5940,FIND(I5940,B5940)+1),"_",""))</f>
        <v>eDNA</v>
      </c>
      <c r="K5940" s="0" t="str">
        <f aca="false">IFERROR(VALUE(SUBSTITUTE(E5940,".",",")),E5940)</f>
        <v>No Ct</v>
      </c>
      <c r="L5940" s="61" t="str">
        <f aca="false">IF(J5940="PosK",SUMIFS(K:K,J:J,"PosK",H:H,H5940),"")</f>
        <v/>
      </c>
      <c r="M5940" s="61" t="str">
        <f aca="false">IF(J5940="PosK",SUMIFS(K:K,J:J,"NegK",H:H,H5940),"")</f>
        <v/>
      </c>
      <c r="N5940" s="61" t="str">
        <f aca="false">IF(J5940="PosK",SUMIFS(K:K,J:J,"eDNA",H:H,H5940),"")</f>
        <v/>
      </c>
      <c r="Q5940" s="62"/>
    </row>
    <row r="5941" customFormat="false" ht="14.25" hidden="false" customHeight="false" outlineLevel="0" collapsed="false">
      <c r="A5941" s="0" t="s">
        <v>890</v>
      </c>
      <c r="B5941" s="52" t="s">
        <v>1004</v>
      </c>
      <c r="C5941" s="52" t="s">
        <v>751</v>
      </c>
      <c r="D5941" s="53" t="n">
        <v>0.1</v>
      </c>
      <c r="E5941" s="53" t="s">
        <v>748</v>
      </c>
      <c r="F5941" s="0" t="s">
        <v>1410</v>
      </c>
      <c r="G5941" s="0" t="str">
        <f aca="false">LEFT(B5941,2)</f>
        <v>19</v>
      </c>
      <c r="H5941" s="0" t="str">
        <f aca="false">I5941&amp;"_"&amp;G5941&amp;"_"&amp;F5941</f>
        <v>LilleVandsalamander_19_20190124_DL2018122_HimmelevGym_koersel1</v>
      </c>
      <c r="I5941" s="61" t="str">
        <f aca="false">MID(RIGHT(B5941,LEN(B5941)-3),1,FIND("_",RIGHT(B5941,LEN(B5941)-3))-1)</f>
        <v>LilleVandsalamander</v>
      </c>
      <c r="J5941" s="61" t="str">
        <f aca="false">TRIM(SUBSTITUTE(RIGHT(B5941,FIND(I5941,B5941)+1),"_",""))</f>
        <v>eDNA</v>
      </c>
      <c r="K5941" s="0" t="str">
        <f aca="false">IFERROR(VALUE(SUBSTITUTE(E5941,".",",")),E5941)</f>
        <v>No Ct</v>
      </c>
      <c r="L5941" s="61" t="str">
        <f aca="false">IF(J5941="PosK",SUMIFS(K:K,J:J,"PosK",H:H,H5941),"")</f>
        <v/>
      </c>
      <c r="M5941" s="61" t="str">
        <f aca="false">IF(J5941="PosK",SUMIFS(K:K,J:J,"NegK",H:H,H5941),"")</f>
        <v/>
      </c>
      <c r="N5941" s="61" t="str">
        <f aca="false">IF(J5941="PosK",SUMIFS(K:K,J:J,"eDNA",H:H,H5941),"")</f>
        <v/>
      </c>
      <c r="P5941" s="62"/>
      <c r="T5941" s="63"/>
      <c r="W5941" s="64"/>
    </row>
    <row r="5942" customFormat="false" ht="14.25" hidden="false" customHeight="false" outlineLevel="0" collapsed="false">
      <c r="A5942" s="0" t="s">
        <v>891</v>
      </c>
      <c r="B5942" s="52" t="s">
        <v>1218</v>
      </c>
      <c r="C5942" s="52" t="s">
        <v>743</v>
      </c>
      <c r="D5942" s="53" t="n">
        <v>0.1</v>
      </c>
      <c r="E5942" s="53" t="s">
        <v>748</v>
      </c>
      <c r="F5942" s="0" t="s">
        <v>1410</v>
      </c>
      <c r="G5942" s="0" t="str">
        <f aca="false">LEFT(B5942,2)</f>
        <v>20</v>
      </c>
      <c r="H5942" s="0" t="str">
        <f aca="false">I5942&amp;"_"&amp;G5942&amp;"_"&amp;F5942</f>
        <v>Skalle_20_20190124_DL2018122_HimmelevGym_koersel1</v>
      </c>
      <c r="I5942" s="61" t="str">
        <f aca="false">MID(RIGHT(B5942,LEN(B5942)-3),1,FIND("_",RIGHT(B5942,LEN(B5942)-3))-1)</f>
        <v>Skalle</v>
      </c>
      <c r="J5942" s="61" t="str">
        <f aca="false">TRIM(SUBSTITUTE(RIGHT(B5942,FIND(I5942,B5942)+1),"_",""))</f>
        <v>PosK</v>
      </c>
      <c r="K5942" s="0" t="str">
        <f aca="false">IFERROR(VALUE(SUBSTITUTE(E5942,".",",")),E5942)</f>
        <v>No Ct</v>
      </c>
      <c r="L5942" s="61" t="n">
        <f aca="false">IF(J5942="PosK",SUMIFS(K:K,J:J,"PosK",H:H,H5942),"")</f>
        <v>0</v>
      </c>
      <c r="M5942" s="61" t="n">
        <f aca="false">IF(J5942="PosK",SUMIFS(K:K,J:J,"NegK",H:H,H5942),"")</f>
        <v>0</v>
      </c>
      <c r="N5942" s="61" t="n">
        <f aca="false">IF(J5942="PosK",SUMIFS(K:K,J:J,"eDNA",H:H,H5942),"")</f>
        <v>0</v>
      </c>
      <c r="P5942" s="62" t="n">
        <f aca="false">IF(K5944="No Ct",0,K5944)</f>
        <v>0</v>
      </c>
      <c r="Q5942" s="62" t="n">
        <f aca="false">IF(K5945="No Ct",0,K5945)</f>
        <v>0</v>
      </c>
      <c r="R5942" s="0" t="str">
        <f aca="false">IF(AND(L5942&gt;0,M5942=0),"Valid","Invalid")</f>
        <v>Invalid</v>
      </c>
      <c r="S5942" s="0" t="str">
        <f aca="false">IF(OR(P5942&gt;1,Q5942&gt;1),"Present","Absent")</f>
        <v>Absent</v>
      </c>
      <c r="T5942" s="63" t="str">
        <f aca="false">IF(OR(AND(P5942&gt;1,P5942&lt;41),AND(Q5942&gt;1,Q5942&lt;41)),"Ct&lt;41","Ct&gt;41")</f>
        <v>Ct&gt;41</v>
      </c>
      <c r="U5942" s="0" t="str">
        <f aca="false">I5942</f>
        <v>Skalle</v>
      </c>
      <c r="V5942" s="0" t="str">
        <f aca="false">MID(F5942,10,9)</f>
        <v>DL2018122</v>
      </c>
      <c r="W5942" s="64" t="str">
        <f aca="false">V5942&amp;"_"&amp;U5942&amp;"_"&amp;R5942&amp;"_"&amp;S5942&amp;"_"&amp;T5942</f>
        <v>DL2018122_Skalle_Invalid_Absent_Ct&gt;41</v>
      </c>
    </row>
    <row r="5943" customFormat="false" ht="14.25" hidden="false" customHeight="false" outlineLevel="0" collapsed="false">
      <c r="A5943" s="0" t="s">
        <v>893</v>
      </c>
      <c r="B5943" s="52" t="s">
        <v>1219</v>
      </c>
      <c r="C5943" s="52" t="s">
        <v>747</v>
      </c>
      <c r="D5943" s="53" t="n">
        <v>0.1</v>
      </c>
      <c r="E5943" s="53" t="s">
        <v>748</v>
      </c>
      <c r="F5943" s="0" t="s">
        <v>1410</v>
      </c>
      <c r="G5943" s="0" t="str">
        <f aca="false">LEFT(B5943,2)</f>
        <v>20</v>
      </c>
      <c r="H5943" s="0" t="str">
        <f aca="false">I5943&amp;"_"&amp;G5943&amp;"_"&amp;F5943</f>
        <v>Skalle_20_20190124_DL2018122_HimmelevGym_koersel1</v>
      </c>
      <c r="I5943" s="61" t="str">
        <f aca="false">MID(RIGHT(B5943,LEN(B5943)-3),1,FIND("_",RIGHT(B5943,LEN(B5943)-3))-1)</f>
        <v>Skalle</v>
      </c>
      <c r="J5943" s="61" t="str">
        <f aca="false">TRIM(SUBSTITUTE(RIGHT(B5943,FIND(I5943,B5943)+1),"_",""))</f>
        <v>NegK</v>
      </c>
      <c r="K5943" s="0" t="str">
        <f aca="false">IFERROR(VALUE(SUBSTITUTE(E5943,".",",")),E5943)</f>
        <v>No Ct</v>
      </c>
      <c r="L5943" s="61" t="str">
        <f aca="false">IF(J5943="PosK",SUMIFS(K:K,J:J,"PosK",H:H,H5943),"")</f>
        <v/>
      </c>
      <c r="M5943" s="61" t="str">
        <f aca="false">IF(J5943="PosK",SUMIFS(K:K,J:J,"NegK",H:H,H5943),"")</f>
        <v/>
      </c>
      <c r="N5943" s="61" t="str">
        <f aca="false">IF(J5943="PosK",SUMIFS(K:K,J:J,"eDNA",H:H,H5943),"")</f>
        <v/>
      </c>
    </row>
    <row r="5944" customFormat="false" ht="14.25" hidden="false" customHeight="false" outlineLevel="0" collapsed="false">
      <c r="A5944" s="0" t="s">
        <v>895</v>
      </c>
      <c r="B5944" s="52" t="s">
        <v>1220</v>
      </c>
      <c r="C5944" s="52" t="s">
        <v>751</v>
      </c>
      <c r="D5944" s="53" t="n">
        <v>0.1</v>
      </c>
      <c r="E5944" s="53" t="s">
        <v>748</v>
      </c>
      <c r="F5944" s="0" t="s">
        <v>1410</v>
      </c>
      <c r="G5944" s="0" t="str">
        <f aca="false">LEFT(B5944,2)</f>
        <v>20</v>
      </c>
      <c r="H5944" s="0" t="str">
        <f aca="false">I5944&amp;"_"&amp;G5944&amp;"_"&amp;F5944</f>
        <v>Skalle_20_20190124_DL2018122_HimmelevGym_koersel1</v>
      </c>
      <c r="I5944" s="61" t="str">
        <f aca="false">MID(RIGHT(B5944,LEN(B5944)-3),1,FIND("_",RIGHT(B5944,LEN(B5944)-3))-1)</f>
        <v>Skalle</v>
      </c>
      <c r="J5944" s="61" t="str">
        <f aca="false">TRIM(SUBSTITUTE(RIGHT(B5944,FIND(I5944,B5944)+1),"_",""))</f>
        <v>eDNA</v>
      </c>
      <c r="K5944" s="0" t="str">
        <f aca="false">IFERROR(VALUE(SUBSTITUTE(E5944,".",",")),E5944)</f>
        <v>No Ct</v>
      </c>
      <c r="L5944" s="61" t="str">
        <f aca="false">IF(J5944="PosK",SUMIFS(K:K,J:J,"PosK",H:H,H5944),"")</f>
        <v/>
      </c>
      <c r="M5944" s="61" t="str">
        <f aca="false">IF(J5944="PosK",SUMIFS(K:K,J:J,"NegK",H:H,H5944),"")</f>
        <v/>
      </c>
      <c r="N5944" s="61" t="str">
        <f aca="false">IF(J5944="PosK",SUMIFS(K:K,J:J,"eDNA",H:H,H5944),"")</f>
        <v/>
      </c>
      <c r="Q5944" s="62"/>
    </row>
    <row r="5945" customFormat="false" ht="14.25" hidden="false" customHeight="false" outlineLevel="0" collapsed="false">
      <c r="A5945" s="0" t="s">
        <v>897</v>
      </c>
      <c r="B5945" s="52" t="s">
        <v>1220</v>
      </c>
      <c r="C5945" s="52" t="s">
        <v>751</v>
      </c>
      <c r="D5945" s="53" t="n">
        <v>0.1</v>
      </c>
      <c r="E5945" s="53" t="s">
        <v>748</v>
      </c>
      <c r="F5945" s="0" t="s">
        <v>1410</v>
      </c>
      <c r="G5945" s="0" t="str">
        <f aca="false">LEFT(B5945,2)</f>
        <v>20</v>
      </c>
      <c r="H5945" s="0" t="str">
        <f aca="false">I5945&amp;"_"&amp;G5945&amp;"_"&amp;F5945</f>
        <v>Skalle_20_20190124_DL2018122_HimmelevGym_koersel1</v>
      </c>
      <c r="I5945" s="61" t="str">
        <f aca="false">MID(RIGHT(B5945,LEN(B5945)-3),1,FIND("_",RIGHT(B5945,LEN(B5945)-3))-1)</f>
        <v>Skalle</v>
      </c>
      <c r="J5945" s="61" t="str">
        <f aca="false">TRIM(SUBSTITUTE(RIGHT(B5945,FIND(I5945,B5945)+1),"_",""))</f>
        <v>eDNA</v>
      </c>
      <c r="K5945" s="0" t="str">
        <f aca="false">IFERROR(VALUE(SUBSTITUTE(E5945,".",",")),E5945)</f>
        <v>No Ct</v>
      </c>
      <c r="L5945" s="61" t="str">
        <f aca="false">IF(J5945="PosK",SUMIFS(K:K,J:J,"PosK",H:H,H5945),"")</f>
        <v/>
      </c>
      <c r="M5945" s="61" t="str">
        <f aca="false">IF(J5945="PosK",SUMIFS(K:K,J:J,"NegK",H:H,H5945),"")</f>
        <v/>
      </c>
      <c r="N5945" s="61" t="str">
        <f aca="false">IF(J5945="PosK",SUMIFS(K:K,J:J,"eDNA",H:H,H5945),"")</f>
        <v/>
      </c>
      <c r="P5945" s="62"/>
      <c r="T5945" s="63"/>
      <c r="W5945" s="64"/>
    </row>
    <row r="5946" customFormat="false" ht="14.25" hidden="false" customHeight="false" outlineLevel="0" collapsed="false">
      <c r="A5946" s="0" t="s">
        <v>898</v>
      </c>
      <c r="B5946" s="52" t="s">
        <v>1008</v>
      </c>
      <c r="C5946" s="52" t="s">
        <v>743</v>
      </c>
      <c r="D5946" s="53" t="n">
        <v>0.1</v>
      </c>
      <c r="E5946" s="53" t="n">
        <v>26.48</v>
      </c>
      <c r="F5946" s="0" t="s">
        <v>1410</v>
      </c>
      <c r="G5946" s="0" t="str">
        <f aca="false">LEFT(B5946,2)</f>
        <v>21</v>
      </c>
      <c r="H5946" s="0" t="str">
        <f aca="false">I5946&amp;"_"&amp;G5946&amp;"_"&amp;F5946</f>
        <v>Skalle_21_20190124_DL2018122_HimmelevGym_koersel1</v>
      </c>
      <c r="I5946" s="61" t="str">
        <f aca="false">MID(RIGHT(B5946,LEN(B5946)-3),1,FIND("_",RIGHT(B5946,LEN(B5946)-3))-1)</f>
        <v>Skalle</v>
      </c>
      <c r="J5946" s="61" t="str">
        <f aca="false">TRIM(SUBSTITUTE(RIGHT(B5946,FIND(I5946,B5946)+1),"_",""))</f>
        <v>PosK</v>
      </c>
      <c r="K5946" s="0" t="n">
        <f aca="false">IFERROR(VALUE(SUBSTITUTE(E5946,".",",")),E5946)</f>
        <v>26.48</v>
      </c>
      <c r="L5946" s="61" t="n">
        <f aca="false">IF(J5946="PosK",SUMIFS(K:K,J:J,"PosK",H:H,H5946),"")</f>
        <v>52.96</v>
      </c>
      <c r="M5946" s="61" t="n">
        <f aca="false">IF(J5946="PosK",SUMIFS(K:K,J:J,"NegK",H:H,H5946),"")</f>
        <v>0</v>
      </c>
      <c r="N5946" s="61" t="n">
        <f aca="false">IF(J5946="PosK",SUMIFS(K:K,J:J,"eDNA",H:H,H5946),"")</f>
        <v>62.8</v>
      </c>
      <c r="P5946" s="62" t="n">
        <f aca="false">IF(K5948="No Ct",0,K5948)</f>
        <v>0</v>
      </c>
      <c r="Q5946" s="62" t="n">
        <f aca="false">IF(K5949="No Ct",0,K5949)</f>
        <v>31.4</v>
      </c>
      <c r="R5946" s="0" t="str">
        <f aca="false">IF(AND(L5946&gt;0,M5946=0),"Valid","Invalid")</f>
        <v>Valid</v>
      </c>
      <c r="S5946" s="0" t="str">
        <f aca="false">IF(OR(P5946&gt;1,Q5946&gt;1),"Present","Absent")</f>
        <v>Present</v>
      </c>
      <c r="T5946" s="63" t="str">
        <f aca="false">IF(OR(AND(P5946&gt;1,P5946&lt;41),AND(Q5946&gt;1,Q5946&lt;41)),"Ct&lt;41","Ct&gt;41")</f>
        <v>Ct&lt;41</v>
      </c>
      <c r="U5946" s="0" t="str">
        <f aca="false">I5946</f>
        <v>Skalle</v>
      </c>
      <c r="V5946" s="0" t="str">
        <f aca="false">MID(F5946,10,9)</f>
        <v>DL2018122</v>
      </c>
      <c r="W5946" s="64" t="str">
        <f aca="false">V5946&amp;"_"&amp;U5946&amp;"_"&amp;R5946&amp;"_"&amp;S5946&amp;"_"&amp;T5946</f>
        <v>DL2018122_Skalle_Valid_Present_Ct&lt;41</v>
      </c>
    </row>
    <row r="5947" customFormat="false" ht="14.25" hidden="false" customHeight="false" outlineLevel="0" collapsed="false">
      <c r="A5947" s="0" t="s">
        <v>900</v>
      </c>
      <c r="B5947" s="52" t="s">
        <v>1009</v>
      </c>
      <c r="C5947" s="52" t="s">
        <v>747</v>
      </c>
      <c r="D5947" s="53" t="n">
        <v>0.1</v>
      </c>
      <c r="E5947" s="53" t="s">
        <v>748</v>
      </c>
      <c r="F5947" s="0" t="s">
        <v>1410</v>
      </c>
      <c r="G5947" s="0" t="str">
        <f aca="false">LEFT(B5947,2)</f>
        <v>21</v>
      </c>
      <c r="H5947" s="0" t="str">
        <f aca="false">I5947&amp;"_"&amp;G5947&amp;"_"&amp;F5947</f>
        <v>Skalle_21_20190124_DL2018122_HimmelevGym_koersel1</v>
      </c>
      <c r="I5947" s="61" t="str">
        <f aca="false">MID(RIGHT(B5947,LEN(B5947)-3),1,FIND("_",RIGHT(B5947,LEN(B5947)-3))-1)</f>
        <v>Skalle</v>
      </c>
      <c r="J5947" s="61" t="str">
        <f aca="false">TRIM(SUBSTITUTE(RIGHT(B5947,FIND(I5947,B5947)+1),"_",""))</f>
        <v>NegK</v>
      </c>
      <c r="K5947" s="0" t="str">
        <f aca="false">IFERROR(VALUE(SUBSTITUTE(E5947,".",",")),E5947)</f>
        <v>No Ct</v>
      </c>
      <c r="L5947" s="61" t="str">
        <f aca="false">IF(J5947="PosK",SUMIFS(K:K,J:J,"PosK",H:H,H5947),"")</f>
        <v/>
      </c>
      <c r="M5947" s="61" t="str">
        <f aca="false">IF(J5947="PosK",SUMIFS(K:K,J:J,"NegK",H:H,H5947),"")</f>
        <v/>
      </c>
      <c r="N5947" s="61" t="str">
        <f aca="false">IF(J5947="PosK",SUMIFS(K:K,J:J,"eDNA",H:H,H5947),"")</f>
        <v/>
      </c>
    </row>
    <row r="5948" customFormat="false" ht="14.25" hidden="false" customHeight="false" outlineLevel="0" collapsed="false">
      <c r="A5948" s="0" t="s">
        <v>902</v>
      </c>
      <c r="B5948" s="52" t="s">
        <v>1010</v>
      </c>
      <c r="C5948" s="52" t="s">
        <v>751</v>
      </c>
      <c r="D5948" s="53" t="n">
        <v>0.1</v>
      </c>
      <c r="E5948" s="53" t="s">
        <v>748</v>
      </c>
      <c r="F5948" s="0" t="s">
        <v>1410</v>
      </c>
      <c r="G5948" s="0" t="str">
        <f aca="false">LEFT(B5948,2)</f>
        <v>21</v>
      </c>
      <c r="H5948" s="0" t="str">
        <f aca="false">I5948&amp;"_"&amp;G5948&amp;"_"&amp;F5948</f>
        <v>Skalle_21_20190124_DL2018122_HimmelevGym_koersel1</v>
      </c>
      <c r="I5948" s="61" t="str">
        <f aca="false">MID(RIGHT(B5948,LEN(B5948)-3),1,FIND("_",RIGHT(B5948,LEN(B5948)-3))-1)</f>
        <v>Skalle</v>
      </c>
      <c r="J5948" s="61" t="str">
        <f aca="false">TRIM(SUBSTITUTE(RIGHT(B5948,FIND(I5948,B5948)+1),"_",""))</f>
        <v>eDNA</v>
      </c>
      <c r="K5948" s="0" t="str">
        <f aca="false">IFERROR(VALUE(SUBSTITUTE(E5948,".",",")),E5948)</f>
        <v>No Ct</v>
      </c>
      <c r="L5948" s="61" t="str">
        <f aca="false">IF(J5948="PosK",SUMIFS(K:K,J:J,"PosK",H:H,H5948),"")</f>
        <v/>
      </c>
      <c r="M5948" s="61" t="str">
        <f aca="false">IF(J5948="PosK",SUMIFS(K:K,J:J,"NegK",H:H,H5948),"")</f>
        <v/>
      </c>
      <c r="N5948" s="61" t="str">
        <f aca="false">IF(J5948="PosK",SUMIFS(K:K,J:J,"eDNA",H:H,H5948),"")</f>
        <v/>
      </c>
      <c r="Q5948" s="62"/>
    </row>
    <row r="5949" customFormat="false" ht="14.25" hidden="false" customHeight="false" outlineLevel="0" collapsed="false">
      <c r="A5949" s="0" t="s">
        <v>904</v>
      </c>
      <c r="B5949" s="52" t="s">
        <v>1010</v>
      </c>
      <c r="C5949" s="52" t="s">
        <v>751</v>
      </c>
      <c r="D5949" s="53" t="n">
        <v>0.1</v>
      </c>
      <c r="E5949" s="53" t="n">
        <v>31.4</v>
      </c>
      <c r="F5949" s="0" t="s">
        <v>1410</v>
      </c>
      <c r="G5949" s="0" t="str">
        <f aca="false">LEFT(B5949,2)</f>
        <v>21</v>
      </c>
      <c r="H5949" s="0" t="str">
        <f aca="false">I5949&amp;"_"&amp;G5949&amp;"_"&amp;F5949</f>
        <v>Skalle_21_20190124_DL2018122_HimmelevGym_koersel1</v>
      </c>
      <c r="I5949" s="61" t="str">
        <f aca="false">MID(RIGHT(B5949,LEN(B5949)-3),1,FIND("_",RIGHT(B5949,LEN(B5949)-3))-1)</f>
        <v>Skalle</v>
      </c>
      <c r="J5949" s="61" t="str">
        <f aca="false">TRIM(SUBSTITUTE(RIGHT(B5949,FIND(I5949,B5949)+1),"_",""))</f>
        <v>eDNA</v>
      </c>
      <c r="K5949" s="0" t="n">
        <f aca="false">IFERROR(VALUE(SUBSTITUTE(E5949,".",",")),E5949)</f>
        <v>31.4</v>
      </c>
      <c r="L5949" s="61" t="str">
        <f aca="false">IF(J5949="PosK",SUMIFS(K:K,J:J,"PosK",H:H,H5949),"")</f>
        <v/>
      </c>
      <c r="M5949" s="61" t="str">
        <f aca="false">IF(J5949="PosK",SUMIFS(K:K,J:J,"NegK",H:H,H5949),"")</f>
        <v/>
      </c>
      <c r="N5949" s="61" t="str">
        <f aca="false">IF(J5949="PosK",SUMIFS(K:K,J:J,"eDNA",H:H,H5949),"")</f>
        <v/>
      </c>
      <c r="P5949" s="62"/>
      <c r="T5949" s="63"/>
      <c r="W5949" s="64"/>
    </row>
    <row r="5950" customFormat="false" ht="14.25" hidden="false" customHeight="false" outlineLevel="0" collapsed="false">
      <c r="A5950" s="0" t="s">
        <v>905</v>
      </c>
      <c r="B5950" s="52" t="s">
        <v>1221</v>
      </c>
      <c r="C5950" s="52" t="s">
        <v>743</v>
      </c>
      <c r="D5950" s="53" t="n">
        <v>0.1</v>
      </c>
      <c r="E5950" s="53" t="n">
        <v>26.77</v>
      </c>
      <c r="F5950" s="0" t="s">
        <v>1410</v>
      </c>
      <c r="G5950" s="0" t="str">
        <f aca="false">LEFT(B5950,2)</f>
        <v>22</v>
      </c>
      <c r="H5950" s="0" t="str">
        <f aca="false">I5950&amp;"_"&amp;G5950&amp;"_"&amp;F5950</f>
        <v>Karusse_22_20190124_DL2018122_HimmelevGym_koersel1</v>
      </c>
      <c r="I5950" s="61" t="str">
        <f aca="false">MID(RIGHT(B5950,LEN(B5950)-3),1,FIND("_",RIGHT(B5950,LEN(B5950)-3))-1)</f>
        <v>Karusse</v>
      </c>
      <c r="J5950" s="61" t="str">
        <f aca="false">TRIM(SUBSTITUTE(RIGHT(B5950,FIND(I5950,B5950)+1),"_",""))</f>
        <v>PosK</v>
      </c>
      <c r="K5950" s="0" t="n">
        <f aca="false">IFERROR(VALUE(SUBSTITUTE(E5950,".",",")),E5950)</f>
        <v>26.77</v>
      </c>
      <c r="L5950" s="61" t="n">
        <f aca="false">IF(J5950="PosK",SUMIFS(K:K,J:J,"PosK",H:H,H5950),"")</f>
        <v>53.54</v>
      </c>
      <c r="M5950" s="61" t="n">
        <f aca="false">IF(J5950="PosK",SUMIFS(K:K,J:J,"NegK",H:H,H5950),"")</f>
        <v>0</v>
      </c>
      <c r="N5950" s="61" t="n">
        <f aca="false">IF(J5950="PosK",SUMIFS(K:K,J:J,"eDNA",H:H,H5950),"")</f>
        <v>0</v>
      </c>
      <c r="P5950" s="62" t="n">
        <f aca="false">IF(K5952="No Ct",0,K5952)</f>
        <v>0</v>
      </c>
      <c r="Q5950" s="62" t="n">
        <f aca="false">IF(K5953="No Ct",0,K5953)</f>
        <v>0</v>
      </c>
      <c r="R5950" s="0" t="str">
        <f aca="false">IF(AND(L5950&gt;0,M5950=0),"Valid","Invalid")</f>
        <v>Valid</v>
      </c>
      <c r="S5950" s="0" t="str">
        <f aca="false">IF(OR(P5950&gt;1,Q5950&gt;1),"Present","Absent")</f>
        <v>Absent</v>
      </c>
      <c r="T5950" s="63" t="str">
        <f aca="false">IF(OR(AND(P5950&gt;1,P5950&lt;41),AND(Q5950&gt;1,Q5950&lt;41)),"Ct&lt;41","Ct&gt;41")</f>
        <v>Ct&gt;41</v>
      </c>
      <c r="U5950" s="0" t="str">
        <f aca="false">I5950</f>
        <v>Karusse</v>
      </c>
      <c r="V5950" s="0" t="str">
        <f aca="false">MID(F5950,10,9)</f>
        <v>DL2018122</v>
      </c>
      <c r="W5950" s="64" t="str">
        <f aca="false">V5950&amp;"_"&amp;U5950&amp;"_"&amp;R5950&amp;"_"&amp;S5950&amp;"_"&amp;T5950</f>
        <v>DL2018122_Karusse_Valid_Absent_Ct&gt;41</v>
      </c>
    </row>
    <row r="5951" customFormat="false" ht="14.25" hidden="false" customHeight="false" outlineLevel="0" collapsed="false">
      <c r="A5951" s="0" t="s">
        <v>907</v>
      </c>
      <c r="B5951" s="52" t="s">
        <v>1222</v>
      </c>
      <c r="C5951" s="52" t="s">
        <v>747</v>
      </c>
      <c r="D5951" s="53" t="n">
        <v>0.1</v>
      </c>
      <c r="E5951" s="53" t="s">
        <v>748</v>
      </c>
      <c r="F5951" s="0" t="s">
        <v>1410</v>
      </c>
      <c r="G5951" s="0" t="str">
        <f aca="false">LEFT(B5951,2)</f>
        <v>22</v>
      </c>
      <c r="H5951" s="0" t="str">
        <f aca="false">I5951&amp;"_"&amp;G5951&amp;"_"&amp;F5951</f>
        <v>Karusse_22_20190124_DL2018122_HimmelevGym_koersel1</v>
      </c>
      <c r="I5951" s="61" t="str">
        <f aca="false">MID(RIGHT(B5951,LEN(B5951)-3),1,FIND("_",RIGHT(B5951,LEN(B5951)-3))-1)</f>
        <v>Karusse</v>
      </c>
      <c r="J5951" s="61" t="str">
        <f aca="false">TRIM(SUBSTITUTE(RIGHT(B5951,FIND(I5951,B5951)+1),"_",""))</f>
        <v>NegK</v>
      </c>
      <c r="K5951" s="0" t="str">
        <f aca="false">IFERROR(VALUE(SUBSTITUTE(E5951,".",",")),E5951)</f>
        <v>No Ct</v>
      </c>
      <c r="L5951" s="61" t="str">
        <f aca="false">IF(J5951="PosK",SUMIFS(K:K,J:J,"PosK",H:H,H5951),"")</f>
        <v/>
      </c>
      <c r="M5951" s="61" t="str">
        <f aca="false">IF(J5951="PosK",SUMIFS(K:K,J:J,"NegK",H:H,H5951),"")</f>
        <v/>
      </c>
      <c r="N5951" s="61" t="str">
        <f aca="false">IF(J5951="PosK",SUMIFS(K:K,J:J,"eDNA",H:H,H5951),"")</f>
        <v/>
      </c>
    </row>
    <row r="5952" customFormat="false" ht="14.25" hidden="false" customHeight="false" outlineLevel="0" collapsed="false">
      <c r="A5952" s="0" t="s">
        <v>909</v>
      </c>
      <c r="B5952" s="52" t="s">
        <v>1223</v>
      </c>
      <c r="C5952" s="52" t="s">
        <v>751</v>
      </c>
      <c r="D5952" s="53" t="n">
        <v>0.1</v>
      </c>
      <c r="E5952" s="53" t="s">
        <v>748</v>
      </c>
      <c r="F5952" s="0" t="s">
        <v>1410</v>
      </c>
      <c r="G5952" s="0" t="str">
        <f aca="false">LEFT(B5952,2)</f>
        <v>22</v>
      </c>
      <c r="H5952" s="0" t="str">
        <f aca="false">I5952&amp;"_"&amp;G5952&amp;"_"&amp;F5952</f>
        <v>Karusse_22_20190124_DL2018122_HimmelevGym_koersel1</v>
      </c>
      <c r="I5952" s="61" t="str">
        <f aca="false">MID(RIGHT(B5952,LEN(B5952)-3),1,FIND("_",RIGHT(B5952,LEN(B5952)-3))-1)</f>
        <v>Karusse</v>
      </c>
      <c r="J5952" s="61" t="str">
        <f aca="false">TRIM(SUBSTITUTE(RIGHT(B5952,FIND(I5952,B5952)+1),"_",""))</f>
        <v>eDNA</v>
      </c>
      <c r="K5952" s="0" t="str">
        <f aca="false">IFERROR(VALUE(SUBSTITUTE(E5952,".",",")),E5952)</f>
        <v>No Ct</v>
      </c>
      <c r="L5952" s="61" t="str">
        <f aca="false">IF(J5952="PosK",SUMIFS(K:K,J:J,"PosK",H:H,H5952),"")</f>
        <v/>
      </c>
      <c r="M5952" s="61" t="str">
        <f aca="false">IF(J5952="PosK",SUMIFS(K:K,J:J,"NegK",H:H,H5952),"")</f>
        <v/>
      </c>
      <c r="N5952" s="61" t="str">
        <f aca="false">IF(J5952="PosK",SUMIFS(K:K,J:J,"eDNA",H:H,H5952),"")</f>
        <v/>
      </c>
      <c r="Q5952" s="62"/>
    </row>
    <row r="5953" customFormat="false" ht="14.25" hidden="false" customHeight="false" outlineLevel="0" collapsed="false">
      <c r="A5953" s="0" t="s">
        <v>911</v>
      </c>
      <c r="B5953" s="52" t="s">
        <v>1223</v>
      </c>
      <c r="C5953" s="52" t="s">
        <v>751</v>
      </c>
      <c r="D5953" s="53" t="n">
        <v>0.1</v>
      </c>
      <c r="E5953" s="53" t="s">
        <v>748</v>
      </c>
      <c r="F5953" s="0" t="s">
        <v>1410</v>
      </c>
      <c r="G5953" s="0" t="str">
        <f aca="false">LEFT(B5953,2)</f>
        <v>22</v>
      </c>
      <c r="H5953" s="0" t="str">
        <f aca="false">I5953&amp;"_"&amp;G5953&amp;"_"&amp;F5953</f>
        <v>Karusse_22_20190124_DL2018122_HimmelevGym_koersel1</v>
      </c>
      <c r="I5953" s="61" t="str">
        <f aca="false">MID(RIGHT(B5953,LEN(B5953)-3),1,FIND("_",RIGHT(B5953,LEN(B5953)-3))-1)</f>
        <v>Karusse</v>
      </c>
      <c r="J5953" s="61" t="str">
        <f aca="false">TRIM(SUBSTITUTE(RIGHT(B5953,FIND(I5953,B5953)+1),"_",""))</f>
        <v>eDNA</v>
      </c>
      <c r="K5953" s="0" t="str">
        <f aca="false">IFERROR(VALUE(SUBSTITUTE(E5953,".",",")),E5953)</f>
        <v>No Ct</v>
      </c>
      <c r="L5953" s="61" t="str">
        <f aca="false">IF(J5953="PosK",SUMIFS(K:K,J:J,"PosK",H:H,H5953),"")</f>
        <v/>
      </c>
      <c r="M5953" s="61" t="str">
        <f aca="false">IF(J5953="PosK",SUMIFS(K:K,J:J,"NegK",H:H,H5953),"")</f>
        <v/>
      </c>
      <c r="N5953" s="61" t="str">
        <f aca="false">IF(J5953="PosK",SUMIFS(K:K,J:J,"eDNA",H:H,H5953),"")</f>
        <v/>
      </c>
      <c r="P5953" s="62"/>
      <c r="T5953" s="63"/>
      <c r="W5953" s="64"/>
    </row>
    <row r="5954" customFormat="false" ht="14.25" hidden="false" customHeight="false" outlineLevel="0" collapsed="false">
      <c r="A5954" s="0" t="s">
        <v>912</v>
      </c>
      <c r="B5954" s="52" t="s">
        <v>1014</v>
      </c>
      <c r="C5954" s="52" t="s">
        <v>743</v>
      </c>
      <c r="D5954" s="53" t="n">
        <v>0.1</v>
      </c>
      <c r="E5954" s="53" t="n">
        <v>27.9</v>
      </c>
      <c r="F5954" s="0" t="s">
        <v>1410</v>
      </c>
      <c r="G5954" s="0" t="str">
        <f aca="false">LEFT(B5954,2)</f>
        <v>23</v>
      </c>
      <c r="H5954" s="0" t="str">
        <f aca="false">I5954&amp;"_"&amp;G5954&amp;"_"&amp;F5954</f>
        <v>Karusse_23_20190124_DL2018122_HimmelevGym_koersel1</v>
      </c>
      <c r="I5954" s="61" t="str">
        <f aca="false">MID(RIGHT(B5954,LEN(B5954)-3),1,FIND("_",RIGHT(B5954,LEN(B5954)-3))-1)</f>
        <v>Karusse</v>
      </c>
      <c r="J5954" s="61" t="str">
        <f aca="false">TRIM(SUBSTITUTE(RIGHT(B5954,FIND(I5954,B5954)+1),"_",""))</f>
        <v>PosK</v>
      </c>
      <c r="K5954" s="0" t="n">
        <f aca="false">IFERROR(VALUE(SUBSTITUTE(E5954,".",",")),E5954)</f>
        <v>27.9</v>
      </c>
      <c r="L5954" s="61" t="n">
        <f aca="false">IF(J5954="PosK",SUMIFS(K:K,J:J,"PosK",H:H,H5954),"")</f>
        <v>55.8</v>
      </c>
      <c r="M5954" s="61" t="n">
        <f aca="false">IF(J5954="PosK",SUMIFS(K:K,J:J,"NegK",H:H,H5954),"")</f>
        <v>0</v>
      </c>
      <c r="N5954" s="61" t="n">
        <f aca="false">IF(J5954="PosK",SUMIFS(K:K,J:J,"eDNA",H:H,H5954),"")</f>
        <v>74.52</v>
      </c>
      <c r="P5954" s="62" t="n">
        <f aca="false">IF(K5956="No Ct",0,K5956)</f>
        <v>0</v>
      </c>
      <c r="Q5954" s="62" t="n">
        <f aca="false">IF(K5957="No Ct",0,K5957)</f>
        <v>37.26</v>
      </c>
      <c r="R5954" s="0" t="str">
        <f aca="false">IF(AND(L5954&gt;0,M5954=0),"Valid","Invalid")</f>
        <v>Valid</v>
      </c>
      <c r="S5954" s="0" t="str">
        <f aca="false">IF(OR(P5954&gt;1,Q5954&gt;1),"Present","Absent")</f>
        <v>Present</v>
      </c>
      <c r="T5954" s="63" t="str">
        <f aca="false">IF(OR(AND(P5954&gt;1,P5954&lt;41),AND(Q5954&gt;1,Q5954&lt;41)),"Ct&lt;41","Ct&gt;41")</f>
        <v>Ct&lt;41</v>
      </c>
      <c r="U5954" s="0" t="str">
        <f aca="false">I5954</f>
        <v>Karusse</v>
      </c>
      <c r="V5954" s="0" t="str">
        <f aca="false">MID(F5954,10,9)</f>
        <v>DL2018122</v>
      </c>
      <c r="W5954" s="64" t="str">
        <f aca="false">V5954&amp;"_"&amp;U5954&amp;"_"&amp;R5954&amp;"_"&amp;S5954&amp;"_"&amp;T5954</f>
        <v>DL2018122_Karusse_Valid_Present_Ct&lt;41</v>
      </c>
    </row>
    <row r="5955" customFormat="false" ht="14.25" hidden="false" customHeight="false" outlineLevel="0" collapsed="false">
      <c r="A5955" s="0" t="s">
        <v>914</v>
      </c>
      <c r="B5955" s="52" t="s">
        <v>1015</v>
      </c>
      <c r="C5955" s="52" t="s">
        <v>747</v>
      </c>
      <c r="D5955" s="53" t="n">
        <v>0.1</v>
      </c>
      <c r="E5955" s="53" t="s">
        <v>748</v>
      </c>
      <c r="F5955" s="0" t="s">
        <v>1410</v>
      </c>
      <c r="G5955" s="0" t="str">
        <f aca="false">LEFT(B5955,2)</f>
        <v>23</v>
      </c>
      <c r="H5955" s="0" t="str">
        <f aca="false">I5955&amp;"_"&amp;G5955&amp;"_"&amp;F5955</f>
        <v>Karusse_23_20190124_DL2018122_HimmelevGym_koersel1</v>
      </c>
      <c r="I5955" s="61" t="str">
        <f aca="false">MID(RIGHT(B5955,LEN(B5955)-3),1,FIND("_",RIGHT(B5955,LEN(B5955)-3))-1)</f>
        <v>Karusse</v>
      </c>
      <c r="J5955" s="61" t="str">
        <f aca="false">TRIM(SUBSTITUTE(RIGHT(B5955,FIND(I5955,B5955)+1),"_",""))</f>
        <v>NegK</v>
      </c>
      <c r="K5955" s="0" t="str">
        <f aca="false">IFERROR(VALUE(SUBSTITUTE(E5955,".",",")),E5955)</f>
        <v>No Ct</v>
      </c>
      <c r="L5955" s="61" t="str">
        <f aca="false">IF(J5955="PosK",SUMIFS(K:K,J:J,"PosK",H:H,H5955),"")</f>
        <v/>
      </c>
      <c r="M5955" s="61" t="str">
        <f aca="false">IF(J5955="PosK",SUMIFS(K:K,J:J,"NegK",H:H,H5955),"")</f>
        <v/>
      </c>
      <c r="N5955" s="61" t="str">
        <f aca="false">IF(J5955="PosK",SUMIFS(K:K,J:J,"eDNA",H:H,H5955),"")</f>
        <v/>
      </c>
    </row>
    <row r="5956" customFormat="false" ht="14.25" hidden="false" customHeight="false" outlineLevel="0" collapsed="false">
      <c r="A5956" s="0" t="s">
        <v>916</v>
      </c>
      <c r="B5956" s="52" t="s">
        <v>1016</v>
      </c>
      <c r="C5956" s="52" t="s">
        <v>751</v>
      </c>
      <c r="D5956" s="53" t="n">
        <v>0.1</v>
      </c>
      <c r="E5956" s="53" t="s">
        <v>748</v>
      </c>
      <c r="F5956" s="0" t="s">
        <v>1410</v>
      </c>
      <c r="G5956" s="0" t="str">
        <f aca="false">LEFT(B5956,2)</f>
        <v>23</v>
      </c>
      <c r="H5956" s="0" t="str">
        <f aca="false">I5956&amp;"_"&amp;G5956&amp;"_"&amp;F5956</f>
        <v>Karusse_23_20190124_DL2018122_HimmelevGym_koersel1</v>
      </c>
      <c r="I5956" s="61" t="str">
        <f aca="false">MID(RIGHT(B5956,LEN(B5956)-3),1,FIND("_",RIGHT(B5956,LEN(B5956)-3))-1)</f>
        <v>Karusse</v>
      </c>
      <c r="J5956" s="61" t="str">
        <f aca="false">TRIM(SUBSTITUTE(RIGHT(B5956,FIND(I5956,B5956)+1),"_",""))</f>
        <v>eDNA</v>
      </c>
      <c r="K5956" s="0" t="str">
        <f aca="false">IFERROR(VALUE(SUBSTITUTE(E5956,".",",")),E5956)</f>
        <v>No Ct</v>
      </c>
      <c r="L5956" s="61" t="str">
        <f aca="false">IF(J5956="PosK",SUMIFS(K:K,J:J,"PosK",H:H,H5956),"")</f>
        <v/>
      </c>
      <c r="M5956" s="61" t="str">
        <f aca="false">IF(J5956="PosK",SUMIFS(K:K,J:J,"NegK",H:H,H5956),"")</f>
        <v/>
      </c>
      <c r="N5956" s="61" t="str">
        <f aca="false">IF(J5956="PosK",SUMIFS(K:K,J:J,"eDNA",H:H,H5956),"")</f>
        <v/>
      </c>
      <c r="Q5956" s="62"/>
    </row>
    <row r="5957" customFormat="false" ht="14.25" hidden="false" customHeight="false" outlineLevel="0" collapsed="false">
      <c r="A5957" s="0" t="s">
        <v>918</v>
      </c>
      <c r="B5957" s="52" t="s">
        <v>1016</v>
      </c>
      <c r="C5957" s="52" t="s">
        <v>751</v>
      </c>
      <c r="D5957" s="53" t="n">
        <v>0.1</v>
      </c>
      <c r="E5957" s="53" t="n">
        <v>37.26</v>
      </c>
      <c r="F5957" s="0" t="s">
        <v>1410</v>
      </c>
      <c r="G5957" s="0" t="str">
        <f aca="false">LEFT(B5957,2)</f>
        <v>23</v>
      </c>
      <c r="H5957" s="0" t="str">
        <f aca="false">I5957&amp;"_"&amp;G5957&amp;"_"&amp;F5957</f>
        <v>Karusse_23_20190124_DL2018122_HimmelevGym_koersel1</v>
      </c>
      <c r="I5957" s="61" t="str">
        <f aca="false">MID(RIGHT(B5957,LEN(B5957)-3),1,FIND("_",RIGHT(B5957,LEN(B5957)-3))-1)</f>
        <v>Karusse</v>
      </c>
      <c r="J5957" s="61" t="str">
        <f aca="false">TRIM(SUBSTITUTE(RIGHT(B5957,FIND(I5957,B5957)+1),"_",""))</f>
        <v>eDNA</v>
      </c>
      <c r="K5957" s="0" t="n">
        <f aca="false">IFERROR(VALUE(SUBSTITUTE(E5957,".",",")),E5957)</f>
        <v>37.26</v>
      </c>
      <c r="L5957" s="61" t="str">
        <f aca="false">IF(J5957="PosK",SUMIFS(K:K,J:J,"PosK",H:H,H5957),"")</f>
        <v/>
      </c>
      <c r="M5957" s="61" t="str">
        <f aca="false">IF(J5957="PosK",SUMIFS(K:K,J:J,"NegK",H:H,H5957),"")</f>
        <v/>
      </c>
      <c r="N5957" s="61" t="str">
        <f aca="false">IF(J5957="PosK",SUMIFS(K:K,J:J,"eDNA",H:H,H5957),"")</f>
        <v/>
      </c>
      <c r="P5957" s="62"/>
      <c r="T5957" s="63"/>
      <c r="W5957" s="64"/>
    </row>
    <row r="5958" customFormat="false" ht="14.25" hidden="false" customHeight="false" outlineLevel="0" collapsed="false">
      <c r="A5958" s="0" t="s">
        <v>919</v>
      </c>
      <c r="B5958" s="52" t="s">
        <v>1224</v>
      </c>
      <c r="C5958" s="52" t="s">
        <v>743</v>
      </c>
      <c r="D5958" s="53" t="n">
        <v>0.1</v>
      </c>
      <c r="E5958" s="53" t="s">
        <v>748</v>
      </c>
      <c r="F5958" s="0" t="s">
        <v>1410</v>
      </c>
      <c r="G5958" s="0" t="str">
        <f aca="false">LEFT(B5958,2)</f>
        <v>24</v>
      </c>
      <c r="H5958" s="0" t="str">
        <f aca="false">I5958&amp;"_"&amp;G5958&amp;"_"&amp;F5958</f>
        <v>Soelvkarusse_24_20190124_DL2018122_HimmelevGym_koersel1</v>
      </c>
      <c r="I5958" s="61" t="str">
        <f aca="false">MID(RIGHT(B5958,LEN(B5958)-3),1,FIND("_",RIGHT(B5958,LEN(B5958)-3))-1)</f>
        <v>Soelvkarusse</v>
      </c>
      <c r="J5958" s="61" t="str">
        <f aca="false">TRIM(SUBSTITUTE(RIGHT(B5958,FIND(I5958,B5958)+1),"_",""))</f>
        <v>PosK</v>
      </c>
      <c r="K5958" s="0" t="str">
        <f aca="false">IFERROR(VALUE(SUBSTITUTE(E5958,".",",")),E5958)</f>
        <v>No Ct</v>
      </c>
      <c r="L5958" s="61" t="n">
        <f aca="false">IF(J5958="PosK",SUMIFS(K:K,J:J,"PosK",H:H,H5958),"")</f>
        <v>0</v>
      </c>
      <c r="M5958" s="61" t="n">
        <f aca="false">IF(J5958="PosK",SUMIFS(K:K,J:J,"NegK",H:H,H5958),"")</f>
        <v>0</v>
      </c>
      <c r="N5958" s="61" t="n">
        <f aca="false">IF(J5958="PosK",SUMIFS(K:K,J:J,"eDNA",H:H,H5958),"")</f>
        <v>0</v>
      </c>
      <c r="P5958" s="62" t="n">
        <f aca="false">IF(K5960="No Ct",0,K5960)</f>
        <v>0</v>
      </c>
      <c r="Q5958" s="62" t="n">
        <f aca="false">IF(K5961="No Ct",0,K5961)</f>
        <v>0</v>
      </c>
      <c r="R5958" s="0" t="str">
        <f aca="false">IF(AND(L5958&gt;0,M5958=0),"Valid","Invalid")</f>
        <v>Invalid</v>
      </c>
      <c r="S5958" s="0" t="str">
        <f aca="false">IF(OR(P5958&gt;1,Q5958&gt;1),"Present","Absent")</f>
        <v>Absent</v>
      </c>
      <c r="T5958" s="63" t="str">
        <f aca="false">IF(OR(AND(P5958&gt;1,P5958&lt;41),AND(Q5958&gt;1,Q5958&lt;41)),"Ct&lt;41","Ct&gt;41")</f>
        <v>Ct&gt;41</v>
      </c>
      <c r="U5958" s="0" t="str">
        <f aca="false">I5958</f>
        <v>Soelvkarusse</v>
      </c>
      <c r="V5958" s="0" t="str">
        <f aca="false">MID(F5958,10,9)</f>
        <v>DL2018122</v>
      </c>
      <c r="W5958" s="64" t="str">
        <f aca="false">V5958&amp;"_"&amp;U5958&amp;"_"&amp;R5958&amp;"_"&amp;S5958&amp;"_"&amp;T5958</f>
        <v>DL2018122_Soelvkarusse_Invalid_Absent_Ct&gt;41</v>
      </c>
    </row>
    <row r="5959" customFormat="false" ht="14.25" hidden="false" customHeight="false" outlineLevel="0" collapsed="false">
      <c r="A5959" s="0" t="s">
        <v>921</v>
      </c>
      <c r="B5959" s="52" t="s">
        <v>1225</v>
      </c>
      <c r="C5959" s="52" t="s">
        <v>747</v>
      </c>
      <c r="D5959" s="53" t="n">
        <v>0.1</v>
      </c>
      <c r="E5959" s="53" t="s">
        <v>748</v>
      </c>
      <c r="F5959" s="0" t="s">
        <v>1410</v>
      </c>
      <c r="G5959" s="0" t="str">
        <f aca="false">LEFT(B5959,2)</f>
        <v>24</v>
      </c>
      <c r="H5959" s="0" t="str">
        <f aca="false">I5959&amp;"_"&amp;G5959&amp;"_"&amp;F5959</f>
        <v>Soelvkarusse_24_20190124_DL2018122_HimmelevGym_koersel1</v>
      </c>
      <c r="I5959" s="61" t="str">
        <f aca="false">MID(RIGHT(B5959,LEN(B5959)-3),1,FIND("_",RIGHT(B5959,LEN(B5959)-3))-1)</f>
        <v>Soelvkarusse</v>
      </c>
      <c r="J5959" s="61" t="str">
        <f aca="false">TRIM(SUBSTITUTE(RIGHT(B5959,FIND(I5959,B5959)+1),"_",""))</f>
        <v>NegK</v>
      </c>
      <c r="K5959" s="0" t="str">
        <f aca="false">IFERROR(VALUE(SUBSTITUTE(E5959,".",",")),E5959)</f>
        <v>No Ct</v>
      </c>
      <c r="L5959" s="61" t="str">
        <f aca="false">IF(J5959="PosK",SUMIFS(K:K,J:J,"PosK",H:H,H5959),"")</f>
        <v/>
      </c>
      <c r="M5959" s="61" t="str">
        <f aca="false">IF(J5959="PosK",SUMIFS(K:K,J:J,"NegK",H:H,H5959),"")</f>
        <v/>
      </c>
      <c r="N5959" s="61" t="str">
        <f aca="false">IF(J5959="PosK",SUMIFS(K:K,J:J,"eDNA",H:H,H5959),"")</f>
        <v/>
      </c>
    </row>
    <row r="5960" customFormat="false" ht="14.25" hidden="false" customHeight="false" outlineLevel="0" collapsed="false">
      <c r="A5960" s="0" t="s">
        <v>923</v>
      </c>
      <c r="B5960" s="52" t="s">
        <v>1226</v>
      </c>
      <c r="C5960" s="52" t="s">
        <v>751</v>
      </c>
      <c r="D5960" s="53" t="n">
        <v>0.1</v>
      </c>
      <c r="E5960" s="53" t="s">
        <v>748</v>
      </c>
      <c r="F5960" s="0" t="s">
        <v>1410</v>
      </c>
      <c r="G5960" s="0" t="str">
        <f aca="false">LEFT(B5960,2)</f>
        <v>24</v>
      </c>
      <c r="H5960" s="0" t="str">
        <f aca="false">I5960&amp;"_"&amp;G5960&amp;"_"&amp;F5960</f>
        <v>Soelvkarusse_24_20190124_DL2018122_HimmelevGym_koersel1</v>
      </c>
      <c r="I5960" s="61" t="str">
        <f aca="false">MID(RIGHT(B5960,LEN(B5960)-3),1,FIND("_",RIGHT(B5960,LEN(B5960)-3))-1)</f>
        <v>Soelvkarusse</v>
      </c>
      <c r="J5960" s="61" t="str">
        <f aca="false">TRIM(SUBSTITUTE(RIGHT(B5960,FIND(I5960,B5960)+1),"_",""))</f>
        <v>eDNA</v>
      </c>
      <c r="K5960" s="0" t="str">
        <f aca="false">IFERROR(VALUE(SUBSTITUTE(E5960,".",",")),E5960)</f>
        <v>No Ct</v>
      </c>
      <c r="L5960" s="61" t="str">
        <f aca="false">IF(J5960="PosK",SUMIFS(K:K,J:J,"PosK",H:H,H5960),"")</f>
        <v/>
      </c>
      <c r="M5960" s="61" t="str">
        <f aca="false">IF(J5960="PosK",SUMIFS(K:K,J:J,"NegK",H:H,H5960),"")</f>
        <v/>
      </c>
      <c r="N5960" s="61" t="str">
        <f aca="false">IF(J5960="PosK",SUMIFS(K:K,J:J,"eDNA",H:H,H5960),"")</f>
        <v/>
      </c>
      <c r="Q5960" s="62"/>
    </row>
    <row r="5961" customFormat="false" ht="14.25" hidden="false" customHeight="false" outlineLevel="0" collapsed="false">
      <c r="A5961" s="0" t="s">
        <v>925</v>
      </c>
      <c r="B5961" s="52" t="s">
        <v>1226</v>
      </c>
      <c r="C5961" s="52" t="s">
        <v>751</v>
      </c>
      <c r="D5961" s="53" t="n">
        <v>0.1</v>
      </c>
      <c r="E5961" s="53" t="s">
        <v>748</v>
      </c>
      <c r="F5961" s="0" t="s">
        <v>1410</v>
      </c>
      <c r="G5961" s="0" t="str">
        <f aca="false">LEFT(B5961,2)</f>
        <v>24</v>
      </c>
      <c r="H5961" s="0" t="str">
        <f aca="false">I5961&amp;"_"&amp;G5961&amp;"_"&amp;F5961</f>
        <v>Soelvkarusse_24_20190124_DL2018122_HimmelevGym_koersel1</v>
      </c>
      <c r="I5961" s="61" t="str">
        <f aca="false">MID(RIGHT(B5961,LEN(B5961)-3),1,FIND("_",RIGHT(B5961,LEN(B5961)-3))-1)</f>
        <v>Soelvkarusse</v>
      </c>
      <c r="J5961" s="61" t="str">
        <f aca="false">TRIM(SUBSTITUTE(RIGHT(B5961,FIND(I5961,B5961)+1),"_",""))</f>
        <v>eDNA</v>
      </c>
      <c r="K5961" s="0" t="str">
        <f aca="false">IFERROR(VALUE(SUBSTITUTE(E5961,".",",")),E5961)</f>
        <v>No Ct</v>
      </c>
      <c r="L5961" s="61" t="str">
        <f aca="false">IF(J5961="PosK",SUMIFS(K:K,J:J,"PosK",H:H,H5961),"")</f>
        <v/>
      </c>
      <c r="M5961" s="61" t="str">
        <f aca="false">IF(J5961="PosK",SUMIFS(K:K,J:J,"NegK",H:H,H5961),"")</f>
        <v/>
      </c>
      <c r="N5961" s="61" t="str">
        <f aca="false">IF(J5961="PosK",SUMIFS(K:K,J:J,"eDNA",H:H,H5961),"")</f>
        <v/>
      </c>
      <c r="P5961" s="62"/>
      <c r="T5961" s="63"/>
      <c r="W5961" s="64"/>
    </row>
    <row r="5962" customFormat="false" ht="14.25" hidden="false" customHeight="false" outlineLevel="0" collapsed="false">
      <c r="A5962" s="0" t="s">
        <v>741</v>
      </c>
      <c r="B5962" s="52" t="s">
        <v>742</v>
      </c>
      <c r="C5962" s="52" t="s">
        <v>743</v>
      </c>
      <c r="D5962" s="53" t="n">
        <v>0.1</v>
      </c>
      <c r="E5962" s="53" t="n">
        <v>28.63</v>
      </c>
      <c r="F5962" s="0" t="s">
        <v>1410</v>
      </c>
      <c r="G5962" s="0" t="str">
        <f aca="false">LEFT(B5962,2)</f>
        <v>01</v>
      </c>
      <c r="H5962" s="0" t="str">
        <f aca="false">I5962&amp;"_"&amp;G5962&amp;"_"&amp;F5962</f>
        <v>Loegfroe_01_20190124_DL2018122_HimmelevGym_koersel1</v>
      </c>
      <c r="I5962" s="61" t="str">
        <f aca="false">MID(RIGHT(B5962,LEN(B5962)-3),1,FIND("_",RIGHT(B5962,LEN(B5962)-3))-1)</f>
        <v>Loegfroe</v>
      </c>
      <c r="J5962" s="61" t="str">
        <f aca="false">TRIM(SUBSTITUTE(RIGHT(B5962,FIND(I5962,B5962)+1),"_",""))</f>
        <v>PosK</v>
      </c>
      <c r="K5962" s="0" t="n">
        <f aca="false">IFERROR(VALUE(SUBSTITUTE(E5962,".",",")),E5962)</f>
        <v>28.63</v>
      </c>
      <c r="L5962" s="61" t="n">
        <f aca="false">IF(J5962="PosK",SUMIFS(K:K,J:J,"PosK",H:H,H5962),"")</f>
        <v>57.26</v>
      </c>
      <c r="M5962" s="61" t="n">
        <f aca="false">IF(J5962="PosK",SUMIFS(K:K,J:J,"NegK",H:H,H5962),"")</f>
        <v>0</v>
      </c>
      <c r="N5962" s="61" t="n">
        <f aca="false">IF(J5962="PosK",SUMIFS(K:K,J:J,"eDNA",H:H,H5962),"")</f>
        <v>0</v>
      </c>
      <c r="P5962" s="62" t="n">
        <f aca="false">IF(K5964="No Ct",0,K5964)</f>
        <v>0</v>
      </c>
      <c r="Q5962" s="62" t="n">
        <f aca="false">IF(K5965="No Ct",0,K5965)</f>
        <v>0</v>
      </c>
      <c r="R5962" s="0" t="str">
        <f aca="false">IF(AND(L5962&gt;0,M5962=0),"Valid","Invalid")</f>
        <v>Valid</v>
      </c>
      <c r="S5962" s="0" t="str">
        <f aca="false">IF(OR(P5962&gt;1,Q5962&gt;1),"Present","Absent")</f>
        <v>Absent</v>
      </c>
      <c r="T5962" s="63" t="str">
        <f aca="false">IF(OR(AND(P5962&gt;1,P5962&lt;41),AND(Q5962&gt;1,Q5962&lt;41)),"Ct&lt;41","Ct&gt;41")</f>
        <v>Ct&gt;41</v>
      </c>
      <c r="U5962" s="0" t="str">
        <f aca="false">I5962</f>
        <v>Loegfroe</v>
      </c>
      <c r="V5962" s="0" t="str">
        <f aca="false">MID(F5962,10,9)</f>
        <v>DL2018122</v>
      </c>
      <c r="W5962" s="64" t="str">
        <f aca="false">V5962&amp;"_"&amp;U5962&amp;"_"&amp;R5962&amp;"_"&amp;S5962&amp;"_"&amp;T5962</f>
        <v>DL2018122_Loegfroe_Valid_Absent_Ct&gt;41</v>
      </c>
    </row>
    <row r="5963" customFormat="false" ht="14.25" hidden="false" customHeight="false" outlineLevel="0" collapsed="false">
      <c r="A5963" s="0" t="s">
        <v>745</v>
      </c>
      <c r="B5963" s="52" t="s">
        <v>746</v>
      </c>
      <c r="C5963" s="52" t="s">
        <v>747</v>
      </c>
      <c r="D5963" s="53" t="n">
        <v>0.1</v>
      </c>
      <c r="E5963" s="53" t="s">
        <v>748</v>
      </c>
      <c r="F5963" s="0" t="s">
        <v>1410</v>
      </c>
      <c r="G5963" s="0" t="str">
        <f aca="false">LEFT(B5963,2)</f>
        <v>01</v>
      </c>
      <c r="H5963" s="0" t="str">
        <f aca="false">I5963&amp;"_"&amp;G5963&amp;"_"&amp;F5963</f>
        <v>Loegfroe_01_20190124_DL2018122_HimmelevGym_koersel1</v>
      </c>
      <c r="I5963" s="61" t="str">
        <f aca="false">MID(RIGHT(B5963,LEN(B5963)-3),1,FIND("_",RIGHT(B5963,LEN(B5963)-3))-1)</f>
        <v>Loegfroe</v>
      </c>
      <c r="J5963" s="61" t="str">
        <f aca="false">TRIM(SUBSTITUTE(RIGHT(B5963,FIND(I5963,B5963)+1),"_",""))</f>
        <v>NegK</v>
      </c>
      <c r="K5963" s="0" t="str">
        <f aca="false">IFERROR(VALUE(SUBSTITUTE(E5963,".",",")),E5963)</f>
        <v>No Ct</v>
      </c>
      <c r="L5963" s="61" t="str">
        <f aca="false">IF(J5963="PosK",SUMIFS(K:K,J:J,"PosK",H:H,H5963),"")</f>
        <v/>
      </c>
      <c r="M5963" s="61" t="str">
        <f aca="false">IF(J5963="PosK",SUMIFS(K:K,J:J,"NegK",H:H,H5963),"")</f>
        <v/>
      </c>
      <c r="N5963" s="61" t="str">
        <f aca="false">IF(J5963="PosK",SUMIFS(K:K,J:J,"eDNA",H:H,H5963),"")</f>
        <v/>
      </c>
    </row>
    <row r="5964" customFormat="false" ht="14.25" hidden="false" customHeight="false" outlineLevel="0" collapsed="false">
      <c r="A5964" s="0" t="s">
        <v>749</v>
      </c>
      <c r="B5964" s="52" t="s">
        <v>750</v>
      </c>
      <c r="C5964" s="52" t="s">
        <v>751</v>
      </c>
      <c r="D5964" s="53" t="n">
        <v>0.1</v>
      </c>
      <c r="E5964" s="53" t="s">
        <v>748</v>
      </c>
      <c r="F5964" s="0" t="s">
        <v>1410</v>
      </c>
      <c r="G5964" s="0" t="str">
        <f aca="false">LEFT(B5964,2)</f>
        <v>01</v>
      </c>
      <c r="H5964" s="0" t="str">
        <f aca="false">I5964&amp;"_"&amp;G5964&amp;"_"&amp;F5964</f>
        <v>Loegfroe_01_20190124_DL2018122_HimmelevGym_koersel1</v>
      </c>
      <c r="I5964" s="61" t="str">
        <f aca="false">MID(RIGHT(B5964,LEN(B5964)-3),1,FIND("_",RIGHT(B5964,LEN(B5964)-3))-1)</f>
        <v>Loegfroe</v>
      </c>
      <c r="J5964" s="61" t="str">
        <f aca="false">TRIM(SUBSTITUTE(RIGHT(B5964,FIND(I5964,B5964)+1),"_",""))</f>
        <v>eDNA</v>
      </c>
      <c r="K5964" s="0" t="str">
        <f aca="false">IFERROR(VALUE(SUBSTITUTE(E5964,".",",")),E5964)</f>
        <v>No Ct</v>
      </c>
      <c r="L5964" s="61" t="str">
        <f aca="false">IF(J5964="PosK",SUMIFS(K:K,J:J,"PosK",H:H,H5964),"")</f>
        <v/>
      </c>
      <c r="M5964" s="61" t="str">
        <f aca="false">IF(J5964="PosK",SUMIFS(K:K,J:J,"NegK",H:H,H5964),"")</f>
        <v/>
      </c>
      <c r="N5964" s="61" t="str">
        <f aca="false">IF(J5964="PosK",SUMIFS(K:K,J:J,"eDNA",H:H,H5964),"")</f>
        <v/>
      </c>
      <c r="Q5964" s="62"/>
    </row>
    <row r="5965" customFormat="false" ht="14.25" hidden="false" customHeight="false" outlineLevel="0" collapsed="false">
      <c r="A5965" s="0" t="s">
        <v>752</v>
      </c>
      <c r="B5965" s="52" t="s">
        <v>750</v>
      </c>
      <c r="C5965" s="52" t="s">
        <v>751</v>
      </c>
      <c r="D5965" s="53" t="n">
        <v>0.1</v>
      </c>
      <c r="E5965" s="53" t="s">
        <v>748</v>
      </c>
      <c r="F5965" s="0" t="s">
        <v>1410</v>
      </c>
      <c r="G5965" s="0" t="str">
        <f aca="false">LEFT(B5965,2)</f>
        <v>01</v>
      </c>
      <c r="H5965" s="0" t="str">
        <f aca="false">I5965&amp;"_"&amp;G5965&amp;"_"&amp;F5965</f>
        <v>Loegfroe_01_20190124_DL2018122_HimmelevGym_koersel1</v>
      </c>
      <c r="I5965" s="61" t="str">
        <f aca="false">MID(RIGHT(B5965,LEN(B5965)-3),1,FIND("_",RIGHT(B5965,LEN(B5965)-3))-1)</f>
        <v>Loegfroe</v>
      </c>
      <c r="J5965" s="61" t="str">
        <f aca="false">TRIM(SUBSTITUTE(RIGHT(B5965,FIND(I5965,B5965)+1),"_",""))</f>
        <v>eDNA</v>
      </c>
      <c r="K5965" s="0" t="str">
        <f aca="false">IFERROR(VALUE(SUBSTITUTE(E5965,".",",")),E5965)</f>
        <v>No Ct</v>
      </c>
      <c r="L5965" s="61" t="str">
        <f aca="false">IF(J5965="PosK",SUMIFS(K:K,J:J,"PosK",H:H,H5965),"")</f>
        <v/>
      </c>
      <c r="M5965" s="61" t="str">
        <f aca="false">IF(J5965="PosK",SUMIFS(K:K,J:J,"NegK",H:H,H5965),"")</f>
        <v/>
      </c>
      <c r="N5965" s="61" t="str">
        <f aca="false">IF(J5965="PosK",SUMIFS(K:K,J:J,"eDNA",H:H,H5965),"")</f>
        <v/>
      </c>
      <c r="P5965" s="62"/>
      <c r="T5965" s="63"/>
      <c r="W5965" s="64"/>
    </row>
    <row r="5966" customFormat="false" ht="14.25" hidden="false" customHeight="false" outlineLevel="0" collapsed="false">
      <c r="A5966" s="0" t="s">
        <v>754</v>
      </c>
      <c r="B5966" s="52" t="s">
        <v>755</v>
      </c>
      <c r="C5966" s="52" t="s">
        <v>743</v>
      </c>
      <c r="D5966" s="53" t="n">
        <v>0.1</v>
      </c>
      <c r="E5966" s="53" t="n">
        <v>32.95</v>
      </c>
      <c r="F5966" s="0" t="s">
        <v>1410</v>
      </c>
      <c r="G5966" s="0" t="str">
        <f aca="false">LEFT(B5966,2)</f>
        <v>02</v>
      </c>
      <c r="H5966" s="0" t="str">
        <f aca="false">I5966&amp;"_"&amp;G5966&amp;"_"&amp;F5966</f>
        <v>StorVandsalamander_02_20190124_DL2018122_HimmelevGym_koersel1</v>
      </c>
      <c r="I5966" s="61" t="str">
        <f aca="false">MID(RIGHT(B5966,LEN(B5966)-3),1,FIND("_",RIGHT(B5966,LEN(B5966)-3))-1)</f>
        <v>StorVandsalamander</v>
      </c>
      <c r="J5966" s="61" t="str">
        <f aca="false">TRIM(SUBSTITUTE(RIGHT(B5966,FIND(I5966,B5966)+1),"_",""))</f>
        <v>PosK</v>
      </c>
      <c r="K5966" s="0" t="n">
        <f aca="false">IFERROR(VALUE(SUBSTITUTE(E5966,".",",")),E5966)</f>
        <v>32.95</v>
      </c>
      <c r="L5966" s="61" t="n">
        <f aca="false">IF(J5966="PosK",SUMIFS(K:K,J:J,"PosK",H:H,H5966),"")</f>
        <v>65.9</v>
      </c>
      <c r="M5966" s="61" t="n">
        <f aca="false">IF(J5966="PosK",SUMIFS(K:K,J:J,"NegK",H:H,H5966),"")</f>
        <v>0</v>
      </c>
      <c r="N5966" s="61" t="n">
        <f aca="false">IF(J5966="PosK",SUMIFS(K:K,J:J,"eDNA",H:H,H5966),"")</f>
        <v>0</v>
      </c>
      <c r="P5966" s="62" t="n">
        <f aca="false">IF(K5968="No Ct",0,K5968)</f>
        <v>0</v>
      </c>
      <c r="Q5966" s="62" t="n">
        <f aca="false">IF(K5969="No Ct",0,K5969)</f>
        <v>0</v>
      </c>
      <c r="R5966" s="0" t="str">
        <f aca="false">IF(AND(L5966&gt;0,M5966=0),"Valid","Invalid")</f>
        <v>Valid</v>
      </c>
      <c r="S5966" s="0" t="str">
        <f aca="false">IF(OR(P5966&gt;1,Q5966&gt;1),"Present","Absent")</f>
        <v>Absent</v>
      </c>
      <c r="T5966" s="63" t="str">
        <f aca="false">IF(OR(AND(P5966&gt;1,P5966&lt;41),AND(Q5966&gt;1,Q5966&lt;41)),"Ct&lt;41","Ct&gt;41")</f>
        <v>Ct&gt;41</v>
      </c>
      <c r="U5966" s="0" t="str">
        <f aca="false">I5966</f>
        <v>StorVandsalamander</v>
      </c>
      <c r="V5966" s="0" t="str">
        <f aca="false">MID(F5966,10,9)</f>
        <v>DL2018122</v>
      </c>
      <c r="W5966" s="64" t="str">
        <f aca="false">V5966&amp;"_"&amp;U5966&amp;"_"&amp;R5966&amp;"_"&amp;S5966&amp;"_"&amp;T5966</f>
        <v>DL2018122_StorVandsalamander_Valid_Absent_Ct&gt;41</v>
      </c>
    </row>
    <row r="5967" customFormat="false" ht="14.25" hidden="false" customHeight="false" outlineLevel="0" collapsed="false">
      <c r="A5967" s="0" t="s">
        <v>756</v>
      </c>
      <c r="B5967" s="52" t="s">
        <v>757</v>
      </c>
      <c r="C5967" s="52" t="s">
        <v>747</v>
      </c>
      <c r="D5967" s="53" t="n">
        <v>0.1</v>
      </c>
      <c r="E5967" s="53" t="s">
        <v>748</v>
      </c>
      <c r="F5967" s="0" t="s">
        <v>1410</v>
      </c>
      <c r="G5967" s="0" t="str">
        <f aca="false">LEFT(B5967,2)</f>
        <v>02</v>
      </c>
      <c r="H5967" s="0" t="str">
        <f aca="false">I5967&amp;"_"&amp;G5967&amp;"_"&amp;F5967</f>
        <v>StorVandsalamander_02_20190124_DL2018122_HimmelevGym_koersel1</v>
      </c>
      <c r="I5967" s="61" t="str">
        <f aca="false">MID(RIGHT(B5967,LEN(B5967)-3),1,FIND("_",RIGHT(B5967,LEN(B5967)-3))-1)</f>
        <v>StorVandsalamander</v>
      </c>
      <c r="J5967" s="61" t="str">
        <f aca="false">TRIM(SUBSTITUTE(RIGHT(B5967,FIND(I5967,B5967)+1),"_",""))</f>
        <v>NegK</v>
      </c>
      <c r="K5967" s="0" t="str">
        <f aca="false">IFERROR(VALUE(SUBSTITUTE(E5967,".",",")),E5967)</f>
        <v>No Ct</v>
      </c>
      <c r="L5967" s="61" t="str">
        <f aca="false">IF(J5967="PosK",SUMIFS(K:K,J:J,"PosK",H:H,H5967),"")</f>
        <v/>
      </c>
      <c r="M5967" s="61" t="str">
        <f aca="false">IF(J5967="PosK",SUMIFS(K:K,J:J,"NegK",H:H,H5967),"")</f>
        <v/>
      </c>
      <c r="N5967" s="61" t="str">
        <f aca="false">IF(J5967="PosK",SUMIFS(K:K,J:J,"eDNA",H:H,H5967),"")</f>
        <v/>
      </c>
    </row>
    <row r="5968" customFormat="false" ht="14.25" hidden="false" customHeight="false" outlineLevel="0" collapsed="false">
      <c r="A5968" s="0" t="s">
        <v>758</v>
      </c>
      <c r="B5968" s="52" t="s">
        <v>759</v>
      </c>
      <c r="C5968" s="52" t="s">
        <v>751</v>
      </c>
      <c r="D5968" s="53" t="n">
        <v>0.1</v>
      </c>
      <c r="E5968" s="53" t="s">
        <v>748</v>
      </c>
      <c r="F5968" s="0" t="s">
        <v>1410</v>
      </c>
      <c r="G5968" s="0" t="str">
        <f aca="false">LEFT(B5968,2)</f>
        <v>02</v>
      </c>
      <c r="H5968" s="0" t="str">
        <f aca="false">I5968&amp;"_"&amp;G5968&amp;"_"&amp;F5968</f>
        <v>StorVandsalamander_02_20190124_DL2018122_HimmelevGym_koersel1</v>
      </c>
      <c r="I5968" s="61" t="str">
        <f aca="false">MID(RIGHT(B5968,LEN(B5968)-3),1,FIND("_",RIGHT(B5968,LEN(B5968)-3))-1)</f>
        <v>StorVandsalamander</v>
      </c>
      <c r="J5968" s="61" t="str">
        <f aca="false">TRIM(SUBSTITUTE(RIGHT(B5968,FIND(I5968,B5968)+1),"_",""))</f>
        <v>eDNA</v>
      </c>
      <c r="K5968" s="0" t="str">
        <f aca="false">IFERROR(VALUE(SUBSTITUTE(E5968,".",",")),E5968)</f>
        <v>No Ct</v>
      </c>
      <c r="L5968" s="61" t="str">
        <f aca="false">IF(J5968="PosK",SUMIFS(K:K,J:J,"PosK",H:H,H5968),"")</f>
        <v/>
      </c>
      <c r="M5968" s="61" t="str">
        <f aca="false">IF(J5968="PosK",SUMIFS(K:K,J:J,"NegK",H:H,H5968),"")</f>
        <v/>
      </c>
      <c r="N5968" s="61" t="str">
        <f aca="false">IF(J5968="PosK",SUMIFS(K:K,J:J,"eDNA",H:H,H5968),"")</f>
        <v/>
      </c>
      <c r="Q5968" s="62"/>
    </row>
    <row r="5969" customFormat="false" ht="14.25" hidden="false" customHeight="false" outlineLevel="0" collapsed="false">
      <c r="A5969" s="0" t="s">
        <v>760</v>
      </c>
      <c r="B5969" s="52" t="s">
        <v>759</v>
      </c>
      <c r="C5969" s="52" t="s">
        <v>751</v>
      </c>
      <c r="D5969" s="53" t="n">
        <v>0.1</v>
      </c>
      <c r="E5969" s="53" t="s">
        <v>748</v>
      </c>
      <c r="F5969" s="0" t="s">
        <v>1410</v>
      </c>
      <c r="G5969" s="0" t="str">
        <f aca="false">LEFT(B5969,2)</f>
        <v>02</v>
      </c>
      <c r="H5969" s="0" t="str">
        <f aca="false">I5969&amp;"_"&amp;G5969&amp;"_"&amp;F5969</f>
        <v>StorVandsalamander_02_20190124_DL2018122_HimmelevGym_koersel1</v>
      </c>
      <c r="I5969" s="61" t="str">
        <f aca="false">MID(RIGHT(B5969,LEN(B5969)-3),1,FIND("_",RIGHT(B5969,LEN(B5969)-3))-1)</f>
        <v>StorVandsalamander</v>
      </c>
      <c r="J5969" s="61" t="str">
        <f aca="false">TRIM(SUBSTITUTE(RIGHT(B5969,FIND(I5969,B5969)+1),"_",""))</f>
        <v>eDNA</v>
      </c>
      <c r="K5969" s="0" t="str">
        <f aca="false">IFERROR(VALUE(SUBSTITUTE(E5969,".",",")),E5969)</f>
        <v>No Ct</v>
      </c>
      <c r="L5969" s="61" t="str">
        <f aca="false">IF(J5969="PosK",SUMIFS(K:K,J:J,"PosK",H:H,H5969),"")</f>
        <v/>
      </c>
      <c r="M5969" s="61" t="str">
        <f aca="false">IF(J5969="PosK",SUMIFS(K:K,J:J,"NegK",H:H,H5969),"")</f>
        <v/>
      </c>
      <c r="N5969" s="61" t="str">
        <f aca="false">IF(J5969="PosK",SUMIFS(K:K,J:J,"eDNA",H:H,H5969),"")</f>
        <v/>
      </c>
      <c r="P5969" s="62"/>
      <c r="T5969" s="63"/>
      <c r="W5969" s="64"/>
    </row>
    <row r="5970" customFormat="false" ht="14.25" hidden="false" customHeight="false" outlineLevel="0" collapsed="false">
      <c r="A5970" s="0" t="s">
        <v>762</v>
      </c>
      <c r="B5970" s="52" t="s">
        <v>763</v>
      </c>
      <c r="C5970" s="52" t="s">
        <v>743</v>
      </c>
      <c r="D5970" s="53" t="n">
        <v>0.1</v>
      </c>
      <c r="E5970" s="53" t="s">
        <v>748</v>
      </c>
      <c r="F5970" s="0" t="s">
        <v>1410</v>
      </c>
      <c r="G5970" s="0" t="str">
        <f aca="false">LEFT(B5970,2)</f>
        <v>03</v>
      </c>
      <c r="H5970" s="0" t="str">
        <f aca="false">I5970&amp;"_"&amp;G5970&amp;"_"&amp;F5970</f>
        <v>Strandtudse_03_20190124_DL2018122_HimmelevGym_koersel1</v>
      </c>
      <c r="I5970" s="61" t="str">
        <f aca="false">MID(RIGHT(B5970,LEN(B5970)-3),1,FIND("_",RIGHT(B5970,LEN(B5970)-3))-1)</f>
        <v>Strandtudse</v>
      </c>
      <c r="J5970" s="61" t="str">
        <f aca="false">TRIM(SUBSTITUTE(RIGHT(B5970,FIND(I5970,B5970)+1),"_",""))</f>
        <v>PosK</v>
      </c>
      <c r="K5970" s="0" t="str">
        <f aca="false">IFERROR(VALUE(SUBSTITUTE(E5970,".",",")),E5970)</f>
        <v>No Ct</v>
      </c>
      <c r="L5970" s="61" t="n">
        <f aca="false">IF(J5970="PosK",SUMIFS(K:K,J:J,"PosK",H:H,H5970),"")</f>
        <v>0</v>
      </c>
      <c r="M5970" s="61" t="n">
        <f aca="false">IF(J5970="PosK",SUMIFS(K:K,J:J,"NegK",H:H,H5970),"")</f>
        <v>0</v>
      </c>
      <c r="N5970" s="61" t="n">
        <f aca="false">IF(J5970="PosK",SUMIFS(K:K,J:J,"eDNA",H:H,H5970),"")</f>
        <v>0</v>
      </c>
      <c r="P5970" s="62" t="n">
        <f aca="false">IF(K5972="No Ct",0,K5972)</f>
        <v>0</v>
      </c>
      <c r="Q5970" s="62" t="n">
        <f aca="false">IF(K5973="No Ct",0,K5973)</f>
        <v>0</v>
      </c>
      <c r="R5970" s="0" t="str">
        <f aca="false">IF(AND(L5970&gt;0,M5970=0),"Valid","Invalid")</f>
        <v>Invalid</v>
      </c>
      <c r="S5970" s="0" t="str">
        <f aca="false">IF(OR(P5970&gt;1,Q5970&gt;1),"Present","Absent")</f>
        <v>Absent</v>
      </c>
      <c r="T5970" s="63" t="str">
        <f aca="false">IF(OR(AND(P5970&gt;1,P5970&lt;41),AND(Q5970&gt;1,Q5970&lt;41)),"Ct&lt;41","Ct&gt;41")</f>
        <v>Ct&gt;41</v>
      </c>
      <c r="U5970" s="0" t="str">
        <f aca="false">I5970</f>
        <v>Strandtudse</v>
      </c>
      <c r="V5970" s="0" t="str">
        <f aca="false">MID(F5970,10,9)</f>
        <v>DL2018122</v>
      </c>
      <c r="W5970" s="64" t="str">
        <f aca="false">V5970&amp;"_"&amp;U5970&amp;"_"&amp;R5970&amp;"_"&amp;S5970&amp;"_"&amp;T5970</f>
        <v>DL2018122_Strandtudse_Invalid_Absent_Ct&gt;41</v>
      </c>
    </row>
    <row r="5971" customFormat="false" ht="14.25" hidden="false" customHeight="false" outlineLevel="0" collapsed="false">
      <c r="A5971" s="0" t="s">
        <v>764</v>
      </c>
      <c r="B5971" s="52" t="s">
        <v>765</v>
      </c>
      <c r="C5971" s="52" t="s">
        <v>747</v>
      </c>
      <c r="D5971" s="53" t="n">
        <v>0.1</v>
      </c>
      <c r="E5971" s="53" t="s">
        <v>748</v>
      </c>
      <c r="F5971" s="0" t="s">
        <v>1410</v>
      </c>
      <c r="G5971" s="0" t="str">
        <f aca="false">LEFT(B5971,2)</f>
        <v>03</v>
      </c>
      <c r="H5971" s="0" t="str">
        <f aca="false">I5971&amp;"_"&amp;G5971&amp;"_"&amp;F5971</f>
        <v>Strandtudse_03_20190124_DL2018122_HimmelevGym_koersel1</v>
      </c>
      <c r="I5971" s="61" t="str">
        <f aca="false">MID(RIGHT(B5971,LEN(B5971)-3),1,FIND("_",RIGHT(B5971,LEN(B5971)-3))-1)</f>
        <v>Strandtudse</v>
      </c>
      <c r="J5971" s="61" t="str">
        <f aca="false">TRIM(SUBSTITUTE(RIGHT(B5971,FIND(I5971,B5971)+1),"_",""))</f>
        <v>NegK</v>
      </c>
      <c r="K5971" s="0" t="str">
        <f aca="false">IFERROR(VALUE(SUBSTITUTE(E5971,".",",")),E5971)</f>
        <v>No Ct</v>
      </c>
      <c r="L5971" s="61" t="str">
        <f aca="false">IF(J5971="PosK",SUMIFS(K:K,J:J,"PosK",H:H,H5971),"")</f>
        <v/>
      </c>
      <c r="M5971" s="61" t="str">
        <f aca="false">IF(J5971="PosK",SUMIFS(K:K,J:J,"NegK",H:H,H5971),"")</f>
        <v/>
      </c>
      <c r="N5971" s="61" t="str">
        <f aca="false">IF(J5971="PosK",SUMIFS(K:K,J:J,"eDNA",H:H,H5971),"")</f>
        <v/>
      </c>
    </row>
    <row r="5972" customFormat="false" ht="14.25" hidden="false" customHeight="false" outlineLevel="0" collapsed="false">
      <c r="A5972" s="0" t="s">
        <v>766</v>
      </c>
      <c r="B5972" s="52" t="s">
        <v>767</v>
      </c>
      <c r="C5972" s="52" t="s">
        <v>751</v>
      </c>
      <c r="D5972" s="53" t="n">
        <v>0.1</v>
      </c>
      <c r="E5972" s="53" t="s">
        <v>748</v>
      </c>
      <c r="F5972" s="0" t="s">
        <v>1410</v>
      </c>
      <c r="G5972" s="0" t="str">
        <f aca="false">LEFT(B5972,2)</f>
        <v>03</v>
      </c>
      <c r="H5972" s="0" t="str">
        <f aca="false">I5972&amp;"_"&amp;G5972&amp;"_"&amp;F5972</f>
        <v>Strandtudse_03_20190124_DL2018122_HimmelevGym_koersel1</v>
      </c>
      <c r="I5972" s="61" t="str">
        <f aca="false">MID(RIGHT(B5972,LEN(B5972)-3),1,FIND("_",RIGHT(B5972,LEN(B5972)-3))-1)</f>
        <v>Strandtudse</v>
      </c>
      <c r="J5972" s="61" t="str">
        <f aca="false">TRIM(SUBSTITUTE(RIGHT(B5972,FIND(I5972,B5972)+1),"_",""))</f>
        <v>eDNA</v>
      </c>
      <c r="K5972" s="0" t="str">
        <f aca="false">IFERROR(VALUE(SUBSTITUTE(E5972,".",",")),E5972)</f>
        <v>No Ct</v>
      </c>
      <c r="L5972" s="61" t="str">
        <f aca="false">IF(J5972="PosK",SUMIFS(K:K,J:J,"PosK",H:H,H5972),"")</f>
        <v/>
      </c>
      <c r="M5972" s="61" t="str">
        <f aca="false">IF(J5972="PosK",SUMIFS(K:K,J:J,"NegK",H:H,H5972),"")</f>
        <v/>
      </c>
      <c r="N5972" s="61" t="str">
        <f aca="false">IF(J5972="PosK",SUMIFS(K:K,J:J,"eDNA",H:H,H5972),"")</f>
        <v/>
      </c>
      <c r="Q5972" s="62"/>
    </row>
    <row r="5973" customFormat="false" ht="14.25" hidden="false" customHeight="false" outlineLevel="0" collapsed="false">
      <c r="A5973" s="0" t="s">
        <v>768</v>
      </c>
      <c r="B5973" s="52" t="s">
        <v>767</v>
      </c>
      <c r="C5973" s="52" t="s">
        <v>751</v>
      </c>
      <c r="D5973" s="53" t="n">
        <v>0.1</v>
      </c>
      <c r="E5973" s="53" t="s">
        <v>748</v>
      </c>
      <c r="F5973" s="0" t="s">
        <v>1410</v>
      </c>
      <c r="G5973" s="0" t="str">
        <f aca="false">LEFT(B5973,2)</f>
        <v>03</v>
      </c>
      <c r="H5973" s="0" t="str">
        <f aca="false">I5973&amp;"_"&amp;G5973&amp;"_"&amp;F5973</f>
        <v>Strandtudse_03_20190124_DL2018122_HimmelevGym_koersel1</v>
      </c>
      <c r="I5973" s="61" t="str">
        <f aca="false">MID(RIGHT(B5973,LEN(B5973)-3),1,FIND("_",RIGHT(B5973,LEN(B5973)-3))-1)</f>
        <v>Strandtudse</v>
      </c>
      <c r="J5973" s="61" t="str">
        <f aca="false">TRIM(SUBSTITUTE(RIGHT(B5973,FIND(I5973,B5973)+1),"_",""))</f>
        <v>eDNA</v>
      </c>
      <c r="K5973" s="0" t="str">
        <f aca="false">IFERROR(VALUE(SUBSTITUTE(E5973,".",",")),E5973)</f>
        <v>No Ct</v>
      </c>
      <c r="L5973" s="61" t="str">
        <f aca="false">IF(J5973="PosK",SUMIFS(K:K,J:J,"PosK",H:H,H5973),"")</f>
        <v/>
      </c>
      <c r="M5973" s="61" t="str">
        <f aca="false">IF(J5973="PosK",SUMIFS(K:K,J:J,"NegK",H:H,H5973),"")</f>
        <v/>
      </c>
      <c r="N5973" s="61" t="str">
        <f aca="false">IF(J5973="PosK",SUMIFS(K:K,J:J,"eDNA",H:H,H5973),"")</f>
        <v/>
      </c>
      <c r="P5973" s="62"/>
      <c r="T5973" s="63"/>
      <c r="W5973" s="64"/>
    </row>
    <row r="5974" customFormat="false" ht="14.25" hidden="false" customHeight="false" outlineLevel="0" collapsed="false">
      <c r="A5974" s="0" t="s">
        <v>770</v>
      </c>
      <c r="B5974" s="52" t="s">
        <v>771</v>
      </c>
      <c r="C5974" s="52" t="s">
        <v>743</v>
      </c>
      <c r="D5974" s="53" t="n">
        <v>0.1</v>
      </c>
      <c r="E5974" s="53" t="n">
        <v>37.05</v>
      </c>
      <c r="F5974" s="0" t="s">
        <v>1410</v>
      </c>
      <c r="G5974" s="0" t="str">
        <f aca="false">LEFT(B5974,2)</f>
        <v>04</v>
      </c>
      <c r="H5974" s="0" t="str">
        <f aca="false">I5974&amp;"_"&amp;G5974&amp;"_"&amp;F5974</f>
        <v>GroenbrogetTudse_04_20190124_DL2018122_HimmelevGym_koersel1</v>
      </c>
      <c r="I5974" s="61" t="str">
        <f aca="false">MID(RIGHT(B5974,LEN(B5974)-3),1,FIND("_",RIGHT(B5974,LEN(B5974)-3))-1)</f>
        <v>GroenbrogetTudse</v>
      </c>
      <c r="J5974" s="61" t="str">
        <f aca="false">TRIM(SUBSTITUTE(RIGHT(B5974,FIND(I5974,B5974)+1),"_",""))</f>
        <v>PosK</v>
      </c>
      <c r="K5974" s="0" t="n">
        <f aca="false">IFERROR(VALUE(SUBSTITUTE(E5974,".",",")),E5974)</f>
        <v>37.05</v>
      </c>
      <c r="L5974" s="61" t="n">
        <f aca="false">IF(J5974="PosK",SUMIFS(K:K,J:J,"PosK",H:H,H5974),"")</f>
        <v>74.1</v>
      </c>
      <c r="M5974" s="61" t="n">
        <f aca="false">IF(J5974="PosK",SUMIFS(K:K,J:J,"NegK",H:H,H5974),"")</f>
        <v>0</v>
      </c>
      <c r="N5974" s="61" t="n">
        <f aca="false">IF(J5974="PosK",SUMIFS(K:K,J:J,"eDNA",H:H,H5974),"")</f>
        <v>0</v>
      </c>
      <c r="P5974" s="62" t="n">
        <f aca="false">IF(K5976="No Ct",0,K5976)</f>
        <v>0</v>
      </c>
      <c r="Q5974" s="62" t="n">
        <f aca="false">IF(K5977="No Ct",0,K5977)</f>
        <v>0</v>
      </c>
      <c r="R5974" s="0" t="str">
        <f aca="false">IF(AND(L5974&gt;0,M5974=0),"Valid","Invalid")</f>
        <v>Valid</v>
      </c>
      <c r="S5974" s="0" t="str">
        <f aca="false">IF(OR(P5974&gt;1,Q5974&gt;1),"Present","Absent")</f>
        <v>Absent</v>
      </c>
      <c r="T5974" s="63" t="str">
        <f aca="false">IF(OR(AND(P5974&gt;1,P5974&lt;41),AND(Q5974&gt;1,Q5974&lt;41)),"Ct&lt;41","Ct&gt;41")</f>
        <v>Ct&gt;41</v>
      </c>
      <c r="U5974" s="0" t="str">
        <f aca="false">I5974</f>
        <v>GroenbrogetTudse</v>
      </c>
      <c r="V5974" s="0" t="str">
        <f aca="false">MID(F5974,10,9)</f>
        <v>DL2018122</v>
      </c>
      <c r="W5974" s="64" t="str">
        <f aca="false">V5974&amp;"_"&amp;U5974&amp;"_"&amp;R5974&amp;"_"&amp;S5974&amp;"_"&amp;T5974</f>
        <v>DL2018122_GroenbrogetTudse_Valid_Absent_Ct&gt;41</v>
      </c>
    </row>
    <row r="5975" customFormat="false" ht="14.25" hidden="false" customHeight="false" outlineLevel="0" collapsed="false">
      <c r="A5975" s="0" t="s">
        <v>772</v>
      </c>
      <c r="B5975" s="52" t="s">
        <v>773</v>
      </c>
      <c r="C5975" s="52" t="s">
        <v>747</v>
      </c>
      <c r="D5975" s="53" t="n">
        <v>0.1</v>
      </c>
      <c r="E5975" s="53" t="s">
        <v>748</v>
      </c>
      <c r="F5975" s="0" t="s">
        <v>1410</v>
      </c>
      <c r="G5975" s="0" t="str">
        <f aca="false">LEFT(B5975,2)</f>
        <v>04</v>
      </c>
      <c r="H5975" s="0" t="str">
        <f aca="false">I5975&amp;"_"&amp;G5975&amp;"_"&amp;F5975</f>
        <v>GroenbrogetTudse_04_20190124_DL2018122_HimmelevGym_koersel1</v>
      </c>
      <c r="I5975" s="61" t="str">
        <f aca="false">MID(RIGHT(B5975,LEN(B5975)-3),1,FIND("_",RIGHT(B5975,LEN(B5975)-3))-1)</f>
        <v>GroenbrogetTudse</v>
      </c>
      <c r="J5975" s="61" t="str">
        <f aca="false">TRIM(SUBSTITUTE(RIGHT(B5975,FIND(I5975,B5975)+1),"_",""))</f>
        <v>NegK</v>
      </c>
      <c r="K5975" s="0" t="str">
        <f aca="false">IFERROR(VALUE(SUBSTITUTE(E5975,".",",")),E5975)</f>
        <v>No Ct</v>
      </c>
      <c r="L5975" s="61" t="str">
        <f aca="false">IF(J5975="PosK",SUMIFS(K:K,J:J,"PosK",H:H,H5975),"")</f>
        <v/>
      </c>
      <c r="M5975" s="61" t="str">
        <f aca="false">IF(J5975="PosK",SUMIFS(K:K,J:J,"NegK",H:H,H5975),"")</f>
        <v/>
      </c>
      <c r="N5975" s="61" t="str">
        <f aca="false">IF(J5975="PosK",SUMIFS(K:K,J:J,"eDNA",H:H,H5975),"")</f>
        <v/>
      </c>
    </row>
    <row r="5976" customFormat="false" ht="14.25" hidden="false" customHeight="false" outlineLevel="0" collapsed="false">
      <c r="A5976" s="0" t="s">
        <v>774</v>
      </c>
      <c r="B5976" s="52" t="s">
        <v>775</v>
      </c>
      <c r="C5976" s="52" t="s">
        <v>751</v>
      </c>
      <c r="D5976" s="53" t="n">
        <v>0.1</v>
      </c>
      <c r="E5976" s="53" t="s">
        <v>748</v>
      </c>
      <c r="F5976" s="0" t="s">
        <v>1410</v>
      </c>
      <c r="G5976" s="0" t="str">
        <f aca="false">LEFT(B5976,2)</f>
        <v>04</v>
      </c>
      <c r="H5976" s="0" t="str">
        <f aca="false">I5976&amp;"_"&amp;G5976&amp;"_"&amp;F5976</f>
        <v>GroenbrogetTudse_04_20190124_DL2018122_HimmelevGym_koersel1</v>
      </c>
      <c r="I5976" s="61" t="str">
        <f aca="false">MID(RIGHT(B5976,LEN(B5976)-3),1,FIND("_",RIGHT(B5976,LEN(B5976)-3))-1)</f>
        <v>GroenbrogetTudse</v>
      </c>
      <c r="J5976" s="61" t="str">
        <f aca="false">TRIM(SUBSTITUTE(RIGHT(B5976,FIND(I5976,B5976)+1),"_",""))</f>
        <v>eDNA</v>
      </c>
      <c r="K5976" s="0" t="str">
        <f aca="false">IFERROR(VALUE(SUBSTITUTE(E5976,".",",")),E5976)</f>
        <v>No Ct</v>
      </c>
      <c r="L5976" s="61" t="str">
        <f aca="false">IF(J5976="PosK",SUMIFS(K:K,J:J,"PosK",H:H,H5976),"")</f>
        <v/>
      </c>
      <c r="M5976" s="61" t="str">
        <f aca="false">IF(J5976="PosK",SUMIFS(K:K,J:J,"NegK",H:H,H5976),"")</f>
        <v/>
      </c>
      <c r="N5976" s="61" t="str">
        <f aca="false">IF(J5976="PosK",SUMIFS(K:K,J:J,"eDNA",H:H,H5976),"")</f>
        <v/>
      </c>
      <c r="Q5976" s="62"/>
    </row>
    <row r="5977" customFormat="false" ht="14.25" hidden="false" customHeight="false" outlineLevel="0" collapsed="false">
      <c r="A5977" s="0" t="s">
        <v>776</v>
      </c>
      <c r="B5977" s="52" t="s">
        <v>775</v>
      </c>
      <c r="C5977" s="52" t="s">
        <v>751</v>
      </c>
      <c r="D5977" s="53" t="n">
        <v>0.1</v>
      </c>
      <c r="E5977" s="53" t="s">
        <v>748</v>
      </c>
      <c r="F5977" s="0" t="s">
        <v>1410</v>
      </c>
      <c r="G5977" s="0" t="str">
        <f aca="false">LEFT(B5977,2)</f>
        <v>04</v>
      </c>
      <c r="H5977" s="0" t="str">
        <f aca="false">I5977&amp;"_"&amp;G5977&amp;"_"&amp;F5977</f>
        <v>GroenbrogetTudse_04_20190124_DL2018122_HimmelevGym_koersel1</v>
      </c>
      <c r="I5977" s="61" t="str">
        <f aca="false">MID(RIGHT(B5977,LEN(B5977)-3),1,FIND("_",RIGHT(B5977,LEN(B5977)-3))-1)</f>
        <v>GroenbrogetTudse</v>
      </c>
      <c r="J5977" s="61" t="str">
        <f aca="false">TRIM(SUBSTITUTE(RIGHT(B5977,FIND(I5977,B5977)+1),"_",""))</f>
        <v>eDNA</v>
      </c>
      <c r="K5977" s="0" t="str">
        <f aca="false">IFERROR(VALUE(SUBSTITUTE(E5977,".",",")),E5977)</f>
        <v>No Ct</v>
      </c>
      <c r="L5977" s="61" t="str">
        <f aca="false">IF(J5977="PosK",SUMIFS(K:K,J:J,"PosK",H:H,H5977),"")</f>
        <v/>
      </c>
      <c r="M5977" s="61" t="str">
        <f aca="false">IF(J5977="PosK",SUMIFS(K:K,J:J,"NegK",H:H,H5977),"")</f>
        <v/>
      </c>
      <c r="N5977" s="61" t="str">
        <f aca="false">IF(J5977="PosK",SUMIFS(K:K,J:J,"eDNA",H:H,H5977),"")</f>
        <v/>
      </c>
      <c r="P5977" s="62"/>
      <c r="T5977" s="63"/>
      <c r="W5977" s="64"/>
    </row>
    <row r="5978" customFormat="false" ht="14.25" hidden="false" customHeight="false" outlineLevel="0" collapsed="false">
      <c r="A5978" s="0" t="s">
        <v>778</v>
      </c>
      <c r="B5978" s="52" t="s">
        <v>779</v>
      </c>
      <c r="C5978" s="52" t="s">
        <v>743</v>
      </c>
      <c r="D5978" s="53" t="n">
        <v>0.1</v>
      </c>
      <c r="E5978" s="53" t="n">
        <v>29.36</v>
      </c>
      <c r="F5978" s="0" t="s">
        <v>1410</v>
      </c>
      <c r="G5978" s="0" t="str">
        <f aca="false">LEFT(B5978,2)</f>
        <v>05</v>
      </c>
      <c r="H5978" s="0" t="str">
        <f aca="false">I5978&amp;"_"&amp;G5978&amp;"_"&amp;F5978</f>
        <v>Loevfroe_05_20190124_DL2018122_HimmelevGym_koersel1</v>
      </c>
      <c r="I5978" s="61" t="str">
        <f aca="false">MID(RIGHT(B5978,LEN(B5978)-3),1,FIND("_",RIGHT(B5978,LEN(B5978)-3))-1)</f>
        <v>Loevfroe</v>
      </c>
      <c r="J5978" s="61" t="str">
        <f aca="false">TRIM(SUBSTITUTE(RIGHT(B5978,FIND(I5978,B5978)+1),"_",""))</f>
        <v>PosK</v>
      </c>
      <c r="K5978" s="0" t="n">
        <f aca="false">IFERROR(VALUE(SUBSTITUTE(E5978,".",",")),E5978)</f>
        <v>29.36</v>
      </c>
      <c r="L5978" s="61" t="n">
        <f aca="false">IF(J5978="PosK",SUMIFS(K:K,J:J,"PosK",H:H,H5978),"")</f>
        <v>58.72</v>
      </c>
      <c r="M5978" s="61" t="n">
        <f aca="false">IF(J5978="PosK",SUMIFS(K:K,J:J,"NegK",H:H,H5978),"")</f>
        <v>0</v>
      </c>
      <c r="N5978" s="61" t="n">
        <f aca="false">IF(J5978="PosK",SUMIFS(K:K,J:J,"eDNA",H:H,H5978),"")</f>
        <v>0</v>
      </c>
      <c r="P5978" s="62" t="n">
        <f aca="false">IF(K5980="No Ct",0,K5980)</f>
        <v>0</v>
      </c>
      <c r="Q5978" s="62" t="n">
        <f aca="false">IF(K5981="No Ct",0,K5981)</f>
        <v>0</v>
      </c>
      <c r="R5978" s="0" t="str">
        <f aca="false">IF(AND(L5978&gt;0,M5978=0),"Valid","Invalid")</f>
        <v>Valid</v>
      </c>
      <c r="S5978" s="0" t="str">
        <f aca="false">IF(OR(P5978&gt;1,Q5978&gt;1),"Present","Absent")</f>
        <v>Absent</v>
      </c>
      <c r="T5978" s="63" t="str">
        <f aca="false">IF(OR(AND(P5978&gt;1,P5978&lt;41),AND(Q5978&gt;1,Q5978&lt;41)),"Ct&lt;41","Ct&gt;41")</f>
        <v>Ct&gt;41</v>
      </c>
      <c r="U5978" s="0" t="str">
        <f aca="false">I5978</f>
        <v>Loevfroe</v>
      </c>
      <c r="V5978" s="0" t="str">
        <f aca="false">MID(F5978,10,9)</f>
        <v>DL2018122</v>
      </c>
      <c r="W5978" s="64" t="str">
        <f aca="false">V5978&amp;"_"&amp;U5978&amp;"_"&amp;R5978&amp;"_"&amp;S5978&amp;"_"&amp;T5978</f>
        <v>DL2018122_Loevfroe_Valid_Absent_Ct&gt;41</v>
      </c>
    </row>
    <row r="5979" customFormat="false" ht="14.25" hidden="false" customHeight="false" outlineLevel="0" collapsed="false">
      <c r="A5979" s="0" t="s">
        <v>780</v>
      </c>
      <c r="B5979" s="52" t="s">
        <v>781</v>
      </c>
      <c r="C5979" s="52" t="s">
        <v>747</v>
      </c>
      <c r="D5979" s="53" t="n">
        <v>0.1</v>
      </c>
      <c r="E5979" s="53" t="s">
        <v>748</v>
      </c>
      <c r="F5979" s="0" t="s">
        <v>1410</v>
      </c>
      <c r="G5979" s="0" t="str">
        <f aca="false">LEFT(B5979,2)</f>
        <v>05</v>
      </c>
      <c r="H5979" s="0" t="str">
        <f aca="false">I5979&amp;"_"&amp;G5979&amp;"_"&amp;F5979</f>
        <v>Loevfroe_05_20190124_DL2018122_HimmelevGym_koersel1</v>
      </c>
      <c r="I5979" s="61" t="str">
        <f aca="false">MID(RIGHT(B5979,LEN(B5979)-3),1,FIND("_",RIGHT(B5979,LEN(B5979)-3))-1)</f>
        <v>Loevfroe</v>
      </c>
      <c r="J5979" s="61" t="str">
        <f aca="false">TRIM(SUBSTITUTE(RIGHT(B5979,FIND(I5979,B5979)+1),"_",""))</f>
        <v>NegK</v>
      </c>
      <c r="K5979" s="0" t="str">
        <f aca="false">IFERROR(VALUE(SUBSTITUTE(E5979,".",",")),E5979)</f>
        <v>No Ct</v>
      </c>
      <c r="L5979" s="61" t="str">
        <f aca="false">IF(J5979="PosK",SUMIFS(K:K,J:J,"PosK",H:H,H5979),"")</f>
        <v/>
      </c>
      <c r="M5979" s="61" t="str">
        <f aca="false">IF(J5979="PosK",SUMIFS(K:K,J:J,"NegK",H:H,H5979),"")</f>
        <v/>
      </c>
      <c r="N5979" s="61" t="str">
        <f aca="false">IF(J5979="PosK",SUMIFS(K:K,J:J,"eDNA",H:H,H5979),"")</f>
        <v/>
      </c>
    </row>
    <row r="5980" customFormat="false" ht="14.25" hidden="false" customHeight="false" outlineLevel="0" collapsed="false">
      <c r="A5980" s="0" t="s">
        <v>782</v>
      </c>
      <c r="B5980" s="52" t="s">
        <v>783</v>
      </c>
      <c r="C5980" s="52" t="s">
        <v>751</v>
      </c>
      <c r="D5980" s="53" t="n">
        <v>0.1</v>
      </c>
      <c r="E5980" s="53" t="s">
        <v>748</v>
      </c>
      <c r="F5980" s="0" t="s">
        <v>1410</v>
      </c>
      <c r="G5980" s="0" t="str">
        <f aca="false">LEFT(B5980,2)</f>
        <v>05</v>
      </c>
      <c r="H5980" s="0" t="str">
        <f aca="false">I5980&amp;"_"&amp;G5980&amp;"_"&amp;F5980</f>
        <v>Loevfroe_05_20190124_DL2018122_HimmelevGym_koersel1</v>
      </c>
      <c r="I5980" s="61" t="str">
        <f aca="false">MID(RIGHT(B5980,LEN(B5980)-3),1,FIND("_",RIGHT(B5980,LEN(B5980)-3))-1)</f>
        <v>Loevfroe</v>
      </c>
      <c r="J5980" s="61" t="str">
        <f aca="false">TRIM(SUBSTITUTE(RIGHT(B5980,FIND(I5980,B5980)+1),"_",""))</f>
        <v>eDNA</v>
      </c>
      <c r="K5980" s="0" t="str">
        <f aca="false">IFERROR(VALUE(SUBSTITUTE(E5980,".",",")),E5980)</f>
        <v>No Ct</v>
      </c>
      <c r="L5980" s="61" t="str">
        <f aca="false">IF(J5980="PosK",SUMIFS(K:K,J:J,"PosK",H:H,H5980),"")</f>
        <v/>
      </c>
      <c r="M5980" s="61" t="str">
        <f aca="false">IF(J5980="PosK",SUMIFS(K:K,J:J,"NegK",H:H,H5980),"")</f>
        <v/>
      </c>
      <c r="N5980" s="61" t="str">
        <f aca="false">IF(J5980="PosK",SUMIFS(K:K,J:J,"eDNA",H:H,H5980),"")</f>
        <v/>
      </c>
      <c r="Q5980" s="62"/>
    </row>
    <row r="5981" customFormat="false" ht="14.25" hidden="false" customHeight="false" outlineLevel="0" collapsed="false">
      <c r="A5981" s="0" t="s">
        <v>784</v>
      </c>
      <c r="B5981" s="52" t="s">
        <v>783</v>
      </c>
      <c r="C5981" s="52" t="s">
        <v>751</v>
      </c>
      <c r="D5981" s="53" t="n">
        <v>0.1</v>
      </c>
      <c r="E5981" s="53" t="s">
        <v>748</v>
      </c>
      <c r="F5981" s="0" t="s">
        <v>1410</v>
      </c>
      <c r="G5981" s="0" t="str">
        <f aca="false">LEFT(B5981,2)</f>
        <v>05</v>
      </c>
      <c r="H5981" s="0" t="str">
        <f aca="false">I5981&amp;"_"&amp;G5981&amp;"_"&amp;F5981</f>
        <v>Loevfroe_05_20190124_DL2018122_HimmelevGym_koersel1</v>
      </c>
      <c r="I5981" s="61" t="str">
        <f aca="false">MID(RIGHT(B5981,LEN(B5981)-3),1,FIND("_",RIGHT(B5981,LEN(B5981)-3))-1)</f>
        <v>Loevfroe</v>
      </c>
      <c r="J5981" s="61" t="str">
        <f aca="false">TRIM(SUBSTITUTE(RIGHT(B5981,FIND(I5981,B5981)+1),"_",""))</f>
        <v>eDNA</v>
      </c>
      <c r="K5981" s="0" t="str">
        <f aca="false">IFERROR(VALUE(SUBSTITUTE(E5981,".",",")),E5981)</f>
        <v>No Ct</v>
      </c>
      <c r="L5981" s="61" t="str">
        <f aca="false">IF(J5981="PosK",SUMIFS(K:K,J:J,"PosK",H:H,H5981),"")</f>
        <v/>
      </c>
      <c r="M5981" s="61" t="str">
        <f aca="false">IF(J5981="PosK",SUMIFS(K:K,J:J,"NegK",H:H,H5981),"")</f>
        <v/>
      </c>
      <c r="N5981" s="61" t="str">
        <f aca="false">IF(J5981="PosK",SUMIFS(K:K,J:J,"eDNA",H:H,H5981),"")</f>
        <v/>
      </c>
      <c r="P5981" s="62"/>
      <c r="T5981" s="63"/>
      <c r="W5981" s="64"/>
    </row>
    <row r="5982" customFormat="false" ht="14.25" hidden="false" customHeight="false" outlineLevel="0" collapsed="false">
      <c r="A5982" s="0" t="s">
        <v>786</v>
      </c>
      <c r="B5982" s="52" t="s">
        <v>787</v>
      </c>
      <c r="C5982" s="52" t="s">
        <v>743</v>
      </c>
      <c r="D5982" s="53" t="n">
        <v>0.1</v>
      </c>
      <c r="E5982" s="53" t="n">
        <v>29.08</v>
      </c>
      <c r="F5982" s="0" t="s">
        <v>1410</v>
      </c>
      <c r="G5982" s="0" t="str">
        <f aca="false">LEFT(B5982,2)</f>
        <v>06</v>
      </c>
      <c r="H5982" s="0" t="str">
        <f aca="false">I5982&amp;"_"&amp;G5982&amp;"_"&amp;F5982</f>
        <v>Springfroe_06_20190124_DL2018122_HimmelevGym_koersel1</v>
      </c>
      <c r="I5982" s="61" t="str">
        <f aca="false">MID(RIGHT(B5982,LEN(B5982)-3),1,FIND("_",RIGHT(B5982,LEN(B5982)-3))-1)</f>
        <v>Springfroe</v>
      </c>
      <c r="J5982" s="61" t="str">
        <f aca="false">TRIM(SUBSTITUTE(RIGHT(B5982,FIND(I5982,B5982)+1),"_",""))</f>
        <v>PosK</v>
      </c>
      <c r="K5982" s="0" t="n">
        <f aca="false">IFERROR(VALUE(SUBSTITUTE(E5982,".",",")),E5982)</f>
        <v>29.08</v>
      </c>
      <c r="L5982" s="61" t="n">
        <f aca="false">IF(J5982="PosK",SUMIFS(K:K,J:J,"PosK",H:H,H5982),"")</f>
        <v>58.16</v>
      </c>
      <c r="M5982" s="61" t="n">
        <f aca="false">IF(J5982="PosK",SUMIFS(K:K,J:J,"NegK",H:H,H5982),"")</f>
        <v>0</v>
      </c>
      <c r="N5982" s="61" t="n">
        <f aca="false">IF(J5982="PosK",SUMIFS(K:K,J:J,"eDNA",H:H,H5982),"")</f>
        <v>0</v>
      </c>
      <c r="P5982" s="62" t="n">
        <f aca="false">IF(K5984="No Ct",0,K5984)</f>
        <v>0</v>
      </c>
      <c r="Q5982" s="62" t="n">
        <f aca="false">IF(K5985="No Ct",0,K5985)</f>
        <v>0</v>
      </c>
      <c r="R5982" s="0" t="str">
        <f aca="false">IF(AND(L5982&gt;0,M5982=0),"Valid","Invalid")</f>
        <v>Valid</v>
      </c>
      <c r="S5982" s="0" t="str">
        <f aca="false">IF(OR(P5982&gt;1,Q5982&gt;1),"Present","Absent")</f>
        <v>Absent</v>
      </c>
      <c r="T5982" s="63" t="str">
        <f aca="false">IF(OR(AND(P5982&gt;1,P5982&lt;41),AND(Q5982&gt;1,Q5982&lt;41)),"Ct&lt;41","Ct&gt;41")</f>
        <v>Ct&gt;41</v>
      </c>
      <c r="U5982" s="0" t="str">
        <f aca="false">I5982</f>
        <v>Springfroe</v>
      </c>
      <c r="V5982" s="0" t="str">
        <f aca="false">MID(F5982,10,9)</f>
        <v>DL2018122</v>
      </c>
      <c r="W5982" s="64" t="str">
        <f aca="false">V5982&amp;"_"&amp;U5982&amp;"_"&amp;R5982&amp;"_"&amp;S5982&amp;"_"&amp;T5982</f>
        <v>DL2018122_Springfroe_Valid_Absent_Ct&gt;41</v>
      </c>
    </row>
    <row r="5983" customFormat="false" ht="14.25" hidden="false" customHeight="false" outlineLevel="0" collapsed="false">
      <c r="A5983" s="0" t="s">
        <v>788</v>
      </c>
      <c r="B5983" s="52" t="s">
        <v>789</v>
      </c>
      <c r="C5983" s="52" t="s">
        <v>747</v>
      </c>
      <c r="D5983" s="53" t="n">
        <v>0.1</v>
      </c>
      <c r="E5983" s="53" t="s">
        <v>748</v>
      </c>
      <c r="F5983" s="0" t="s">
        <v>1410</v>
      </c>
      <c r="G5983" s="0" t="str">
        <f aca="false">LEFT(B5983,2)</f>
        <v>06</v>
      </c>
      <c r="H5983" s="0" t="str">
        <f aca="false">I5983&amp;"_"&amp;G5983&amp;"_"&amp;F5983</f>
        <v>Springfroe_06_20190124_DL2018122_HimmelevGym_koersel1</v>
      </c>
      <c r="I5983" s="61" t="str">
        <f aca="false">MID(RIGHT(B5983,LEN(B5983)-3),1,FIND("_",RIGHT(B5983,LEN(B5983)-3))-1)</f>
        <v>Springfroe</v>
      </c>
      <c r="J5983" s="61" t="str">
        <f aca="false">TRIM(SUBSTITUTE(RIGHT(B5983,FIND(I5983,B5983)+1),"_",""))</f>
        <v>NegK</v>
      </c>
      <c r="K5983" s="0" t="str">
        <f aca="false">IFERROR(VALUE(SUBSTITUTE(E5983,".",",")),E5983)</f>
        <v>No Ct</v>
      </c>
      <c r="L5983" s="61" t="str">
        <f aca="false">IF(J5983="PosK",SUMIFS(K:K,J:J,"PosK",H:H,H5983),"")</f>
        <v/>
      </c>
      <c r="M5983" s="61" t="str">
        <f aca="false">IF(J5983="PosK",SUMIFS(K:K,J:J,"NegK",H:H,H5983),"")</f>
        <v/>
      </c>
      <c r="N5983" s="61" t="str">
        <f aca="false">IF(J5983="PosK",SUMIFS(K:K,J:J,"eDNA",H:H,H5983),"")</f>
        <v/>
      </c>
    </row>
    <row r="5984" customFormat="false" ht="14.25" hidden="false" customHeight="false" outlineLevel="0" collapsed="false">
      <c r="A5984" s="0" t="s">
        <v>790</v>
      </c>
      <c r="B5984" s="52" t="s">
        <v>791</v>
      </c>
      <c r="C5984" s="52" t="s">
        <v>751</v>
      </c>
      <c r="D5984" s="53" t="n">
        <v>0.1</v>
      </c>
      <c r="E5984" s="53" t="s">
        <v>748</v>
      </c>
      <c r="F5984" s="0" t="s">
        <v>1410</v>
      </c>
      <c r="G5984" s="0" t="str">
        <f aca="false">LEFT(B5984,2)</f>
        <v>06</v>
      </c>
      <c r="H5984" s="0" t="str">
        <f aca="false">I5984&amp;"_"&amp;G5984&amp;"_"&amp;F5984</f>
        <v>Springfroe_06_20190124_DL2018122_HimmelevGym_koersel1</v>
      </c>
      <c r="I5984" s="61" t="str">
        <f aca="false">MID(RIGHT(B5984,LEN(B5984)-3),1,FIND("_",RIGHT(B5984,LEN(B5984)-3))-1)</f>
        <v>Springfroe</v>
      </c>
      <c r="J5984" s="61" t="str">
        <f aca="false">TRIM(SUBSTITUTE(RIGHT(B5984,FIND(I5984,B5984)+1),"_",""))</f>
        <v>eDNA</v>
      </c>
      <c r="K5984" s="0" t="str">
        <f aca="false">IFERROR(VALUE(SUBSTITUTE(E5984,".",",")),E5984)</f>
        <v>No Ct</v>
      </c>
      <c r="L5984" s="61" t="str">
        <f aca="false">IF(J5984="PosK",SUMIFS(K:K,J:J,"PosK",H:H,H5984),"")</f>
        <v/>
      </c>
      <c r="M5984" s="61" t="str">
        <f aca="false">IF(J5984="PosK",SUMIFS(K:K,J:J,"NegK",H:H,H5984),"")</f>
        <v/>
      </c>
      <c r="N5984" s="61" t="str">
        <f aca="false">IF(J5984="PosK",SUMIFS(K:K,J:J,"eDNA",H:H,H5984),"")</f>
        <v/>
      </c>
      <c r="Q5984" s="62"/>
    </row>
    <row r="5985" customFormat="false" ht="14.25" hidden="false" customHeight="false" outlineLevel="0" collapsed="false">
      <c r="A5985" s="0" t="s">
        <v>792</v>
      </c>
      <c r="B5985" s="52" t="s">
        <v>791</v>
      </c>
      <c r="C5985" s="52" t="s">
        <v>751</v>
      </c>
      <c r="D5985" s="53" t="n">
        <v>0.1</v>
      </c>
      <c r="E5985" s="53" t="s">
        <v>748</v>
      </c>
      <c r="F5985" s="0" t="s">
        <v>1410</v>
      </c>
      <c r="G5985" s="0" t="str">
        <f aca="false">LEFT(B5985,2)</f>
        <v>06</v>
      </c>
      <c r="H5985" s="0" t="str">
        <f aca="false">I5985&amp;"_"&amp;G5985&amp;"_"&amp;F5985</f>
        <v>Springfroe_06_20190124_DL2018122_HimmelevGym_koersel1</v>
      </c>
      <c r="I5985" s="61" t="str">
        <f aca="false">MID(RIGHT(B5985,LEN(B5985)-3),1,FIND("_",RIGHT(B5985,LEN(B5985)-3))-1)</f>
        <v>Springfroe</v>
      </c>
      <c r="J5985" s="61" t="str">
        <f aca="false">TRIM(SUBSTITUTE(RIGHT(B5985,FIND(I5985,B5985)+1),"_",""))</f>
        <v>eDNA</v>
      </c>
      <c r="K5985" s="0" t="str">
        <f aca="false">IFERROR(VALUE(SUBSTITUTE(E5985,".",",")),E5985)</f>
        <v>No Ct</v>
      </c>
      <c r="L5985" s="61" t="str">
        <f aca="false">IF(J5985="PosK",SUMIFS(K:K,J:J,"PosK",H:H,H5985),"")</f>
        <v/>
      </c>
      <c r="M5985" s="61" t="str">
        <f aca="false">IF(J5985="PosK",SUMIFS(K:K,J:J,"NegK",H:H,H5985),"")</f>
        <v/>
      </c>
      <c r="N5985" s="61" t="str">
        <f aca="false">IF(J5985="PosK",SUMIFS(K:K,J:J,"eDNA",H:H,H5985),"")</f>
        <v/>
      </c>
      <c r="P5985" s="62"/>
      <c r="T5985" s="63"/>
      <c r="W5985" s="64"/>
    </row>
    <row r="5986" customFormat="false" ht="14.25" hidden="false" customHeight="false" outlineLevel="0" collapsed="false">
      <c r="A5986" s="0" t="s">
        <v>794</v>
      </c>
      <c r="B5986" s="52" t="s">
        <v>960</v>
      </c>
      <c r="C5986" s="52" t="s">
        <v>743</v>
      </c>
      <c r="D5986" s="53" t="n">
        <v>0.1</v>
      </c>
      <c r="E5986" s="53" t="n">
        <v>29.77</v>
      </c>
      <c r="F5986" s="0" t="s">
        <v>1410</v>
      </c>
      <c r="G5986" s="0" t="str">
        <f aca="false">LEFT(B5986,2)</f>
        <v>07</v>
      </c>
      <c r="H5986" s="0" t="str">
        <f aca="false">I5986&amp;"_"&amp;G5986&amp;"_"&amp;F5986</f>
        <v>Springfroe_07_20190124_DL2018122_HimmelevGym_koersel1</v>
      </c>
      <c r="I5986" s="61" t="str">
        <f aca="false">MID(RIGHT(B5986,LEN(B5986)-3),1,FIND("_",RIGHT(B5986,LEN(B5986)-3))-1)</f>
        <v>Springfroe</v>
      </c>
      <c r="J5986" s="61" t="str">
        <f aca="false">TRIM(SUBSTITUTE(RIGHT(B5986,FIND(I5986,B5986)+1),"_",""))</f>
        <v>PosK</v>
      </c>
      <c r="K5986" s="0" t="n">
        <f aca="false">IFERROR(VALUE(SUBSTITUTE(E5986,".",",")),E5986)</f>
        <v>29.77</v>
      </c>
      <c r="L5986" s="61" t="n">
        <f aca="false">IF(J5986="PosK",SUMIFS(K:K,J:J,"PosK",H:H,H5986),"")</f>
        <v>59.54</v>
      </c>
      <c r="M5986" s="61" t="n">
        <f aca="false">IF(J5986="PosK",SUMIFS(K:K,J:J,"NegK",H:H,H5986),"")</f>
        <v>0</v>
      </c>
      <c r="N5986" s="61" t="n">
        <f aca="false">IF(J5986="PosK",SUMIFS(K:K,J:J,"eDNA",H:H,H5986),"")</f>
        <v>0</v>
      </c>
      <c r="P5986" s="62" t="n">
        <f aca="false">IF(K5988="No Ct",0,K5988)</f>
        <v>0</v>
      </c>
      <c r="Q5986" s="62" t="n">
        <f aca="false">IF(K5989="No Ct",0,K5989)</f>
        <v>0</v>
      </c>
      <c r="R5986" s="0" t="str">
        <f aca="false">IF(AND(L5986&gt;0,M5986=0),"Valid","Invalid")</f>
        <v>Valid</v>
      </c>
      <c r="S5986" s="0" t="str">
        <f aca="false">IF(OR(P5986&gt;1,Q5986&gt;1),"Present","Absent")</f>
        <v>Absent</v>
      </c>
      <c r="T5986" s="63" t="str">
        <f aca="false">IF(OR(AND(P5986&gt;1,P5986&lt;41),AND(Q5986&gt;1,Q5986&lt;41)),"Ct&lt;41","Ct&gt;41")</f>
        <v>Ct&gt;41</v>
      </c>
      <c r="U5986" s="0" t="str">
        <f aca="false">I5986</f>
        <v>Springfroe</v>
      </c>
      <c r="V5986" s="0" t="str">
        <f aca="false">MID(F5986,10,9)</f>
        <v>DL2018122</v>
      </c>
      <c r="W5986" s="64" t="str">
        <f aca="false">V5986&amp;"_"&amp;U5986&amp;"_"&amp;R5986&amp;"_"&amp;S5986&amp;"_"&amp;T5986</f>
        <v>DL2018122_Springfroe_Valid_Absent_Ct&gt;41</v>
      </c>
    </row>
    <row r="5987" customFormat="false" ht="14.25" hidden="false" customHeight="false" outlineLevel="0" collapsed="false">
      <c r="A5987" s="0" t="s">
        <v>796</v>
      </c>
      <c r="B5987" s="52" t="s">
        <v>961</v>
      </c>
      <c r="C5987" s="52" t="s">
        <v>747</v>
      </c>
      <c r="D5987" s="53" t="n">
        <v>0.1</v>
      </c>
      <c r="E5987" s="53" t="s">
        <v>748</v>
      </c>
      <c r="F5987" s="0" t="s">
        <v>1410</v>
      </c>
      <c r="G5987" s="0" t="str">
        <f aca="false">LEFT(B5987,2)</f>
        <v>07</v>
      </c>
      <c r="H5987" s="0" t="str">
        <f aca="false">I5987&amp;"_"&amp;G5987&amp;"_"&amp;F5987</f>
        <v>Springfroe_07_20190124_DL2018122_HimmelevGym_koersel1</v>
      </c>
      <c r="I5987" s="61" t="str">
        <f aca="false">MID(RIGHT(B5987,LEN(B5987)-3),1,FIND("_",RIGHT(B5987,LEN(B5987)-3))-1)</f>
        <v>Springfroe</v>
      </c>
      <c r="J5987" s="61" t="str">
        <f aca="false">TRIM(SUBSTITUTE(RIGHT(B5987,FIND(I5987,B5987)+1),"_",""))</f>
        <v>NegK</v>
      </c>
      <c r="K5987" s="0" t="str">
        <f aca="false">IFERROR(VALUE(SUBSTITUTE(E5987,".",",")),E5987)</f>
        <v>No Ct</v>
      </c>
      <c r="L5987" s="61" t="str">
        <f aca="false">IF(J5987="PosK",SUMIFS(K:K,J:J,"PosK",H:H,H5987),"")</f>
        <v/>
      </c>
      <c r="M5987" s="61" t="str">
        <f aca="false">IF(J5987="PosK",SUMIFS(K:K,J:J,"NegK",H:H,H5987),"")</f>
        <v/>
      </c>
      <c r="N5987" s="61" t="str">
        <f aca="false">IF(J5987="PosK",SUMIFS(K:K,J:J,"eDNA",H:H,H5987),"")</f>
        <v/>
      </c>
    </row>
    <row r="5988" customFormat="false" ht="14.25" hidden="false" customHeight="false" outlineLevel="0" collapsed="false">
      <c r="A5988" s="0" t="s">
        <v>798</v>
      </c>
      <c r="B5988" s="52" t="s">
        <v>962</v>
      </c>
      <c r="C5988" s="52" t="s">
        <v>751</v>
      </c>
      <c r="D5988" s="53" t="n">
        <v>0.1</v>
      </c>
      <c r="E5988" s="53" t="s">
        <v>748</v>
      </c>
      <c r="F5988" s="0" t="s">
        <v>1410</v>
      </c>
      <c r="G5988" s="0" t="str">
        <f aca="false">LEFT(B5988,2)</f>
        <v>07</v>
      </c>
      <c r="H5988" s="0" t="str">
        <f aca="false">I5988&amp;"_"&amp;G5988&amp;"_"&amp;F5988</f>
        <v>Springfroe_07_20190124_DL2018122_HimmelevGym_koersel1</v>
      </c>
      <c r="I5988" s="61" t="str">
        <f aca="false">MID(RIGHT(B5988,LEN(B5988)-3),1,FIND("_",RIGHT(B5988,LEN(B5988)-3))-1)</f>
        <v>Springfroe</v>
      </c>
      <c r="J5988" s="61" t="str">
        <f aca="false">TRIM(SUBSTITUTE(RIGHT(B5988,FIND(I5988,B5988)+1),"_",""))</f>
        <v>eDNA</v>
      </c>
      <c r="K5988" s="0" t="str">
        <f aca="false">IFERROR(VALUE(SUBSTITUTE(E5988,".",",")),E5988)</f>
        <v>No Ct</v>
      </c>
      <c r="L5988" s="61" t="str">
        <f aca="false">IF(J5988="PosK",SUMIFS(K:K,J:J,"PosK",H:H,H5988),"")</f>
        <v/>
      </c>
      <c r="M5988" s="61" t="str">
        <f aca="false">IF(J5988="PosK",SUMIFS(K:K,J:J,"NegK",H:H,H5988),"")</f>
        <v/>
      </c>
      <c r="N5988" s="61" t="str">
        <f aca="false">IF(J5988="PosK",SUMIFS(K:K,J:J,"eDNA",H:H,H5988),"")</f>
        <v/>
      </c>
      <c r="Q5988" s="62"/>
    </row>
    <row r="5989" customFormat="false" ht="14.25" hidden="false" customHeight="false" outlineLevel="0" collapsed="false">
      <c r="A5989" s="0" t="s">
        <v>800</v>
      </c>
      <c r="B5989" s="52" t="s">
        <v>962</v>
      </c>
      <c r="C5989" s="52" t="s">
        <v>751</v>
      </c>
      <c r="D5989" s="53" t="n">
        <v>0.1</v>
      </c>
      <c r="E5989" s="53" t="s">
        <v>748</v>
      </c>
      <c r="F5989" s="0" t="s">
        <v>1410</v>
      </c>
      <c r="G5989" s="0" t="str">
        <f aca="false">LEFT(B5989,2)</f>
        <v>07</v>
      </c>
      <c r="H5989" s="0" t="str">
        <f aca="false">I5989&amp;"_"&amp;G5989&amp;"_"&amp;F5989</f>
        <v>Springfroe_07_20190124_DL2018122_HimmelevGym_koersel1</v>
      </c>
      <c r="I5989" s="61" t="str">
        <f aca="false">MID(RIGHT(B5989,LEN(B5989)-3),1,FIND("_",RIGHT(B5989,LEN(B5989)-3))-1)</f>
        <v>Springfroe</v>
      </c>
      <c r="J5989" s="61" t="str">
        <f aca="false">TRIM(SUBSTITUTE(RIGHT(B5989,FIND(I5989,B5989)+1),"_",""))</f>
        <v>eDNA</v>
      </c>
      <c r="K5989" s="0" t="str">
        <f aca="false">IFERROR(VALUE(SUBSTITUTE(E5989,".",",")),E5989)</f>
        <v>No Ct</v>
      </c>
      <c r="L5989" s="61" t="str">
        <f aca="false">IF(J5989="PosK",SUMIFS(K:K,J:J,"PosK",H:H,H5989),"")</f>
        <v/>
      </c>
      <c r="M5989" s="61" t="str">
        <f aca="false">IF(J5989="PosK",SUMIFS(K:K,J:J,"NegK",H:H,H5989),"")</f>
        <v/>
      </c>
      <c r="N5989" s="61" t="str">
        <f aca="false">IF(J5989="PosK",SUMIFS(K:K,J:J,"eDNA",H:H,H5989),"")</f>
        <v/>
      </c>
      <c r="P5989" s="62"/>
      <c r="T5989" s="63"/>
      <c r="W5989" s="64"/>
    </row>
    <row r="5990" customFormat="false" ht="14.25" hidden="false" customHeight="false" outlineLevel="0" collapsed="false">
      <c r="A5990" s="0" t="s">
        <v>802</v>
      </c>
      <c r="B5990" s="52" t="s">
        <v>964</v>
      </c>
      <c r="C5990" s="52" t="s">
        <v>743</v>
      </c>
      <c r="D5990" s="53" t="n">
        <v>0.1</v>
      </c>
      <c r="E5990" s="53" t="s">
        <v>748</v>
      </c>
      <c r="F5990" s="0" t="s">
        <v>1410</v>
      </c>
      <c r="G5990" s="0" t="str">
        <f aca="false">LEFT(B5990,2)</f>
        <v>08</v>
      </c>
      <c r="H5990" s="0" t="str">
        <f aca="false">I5990&amp;"_"&amp;G5990&amp;"_"&amp;F5990</f>
        <v>Klokkefroe_08_20190124_DL2018122_HimmelevGym_koersel1</v>
      </c>
      <c r="I5990" s="61" t="str">
        <f aca="false">MID(RIGHT(B5990,LEN(B5990)-3),1,FIND("_",RIGHT(B5990,LEN(B5990)-3))-1)</f>
        <v>Klokkefroe</v>
      </c>
      <c r="J5990" s="61" t="str">
        <f aca="false">TRIM(SUBSTITUTE(RIGHT(B5990,FIND(I5990,B5990)+1),"_",""))</f>
        <v>PosK</v>
      </c>
      <c r="K5990" s="0" t="str">
        <f aca="false">IFERROR(VALUE(SUBSTITUTE(E5990,".",",")),E5990)</f>
        <v>No Ct</v>
      </c>
      <c r="L5990" s="61" t="n">
        <f aca="false">IF(J5990="PosK",SUMIFS(K:K,J:J,"PosK",H:H,H5990),"")</f>
        <v>0</v>
      </c>
      <c r="M5990" s="61" t="n">
        <f aca="false">IF(J5990="PosK",SUMIFS(K:K,J:J,"NegK",H:H,H5990),"")</f>
        <v>0</v>
      </c>
      <c r="N5990" s="61" t="n">
        <f aca="false">IF(J5990="PosK",SUMIFS(K:K,J:J,"eDNA",H:H,H5990),"")</f>
        <v>0</v>
      </c>
      <c r="P5990" s="62" t="n">
        <f aca="false">IF(K5992="No Ct",0,K5992)</f>
        <v>0</v>
      </c>
      <c r="Q5990" s="62" t="n">
        <f aca="false">IF(K5993="No Ct",0,K5993)</f>
        <v>0</v>
      </c>
      <c r="R5990" s="0" t="str">
        <f aca="false">IF(AND(L5990&gt;0,M5990=0),"Valid","Invalid")</f>
        <v>Invalid</v>
      </c>
      <c r="S5990" s="0" t="str">
        <f aca="false">IF(OR(P5990&gt;1,Q5990&gt;1),"Present","Absent")</f>
        <v>Absent</v>
      </c>
      <c r="T5990" s="63" t="str">
        <f aca="false">IF(OR(AND(P5990&gt;1,P5990&lt;41),AND(Q5990&gt;1,Q5990&lt;41)),"Ct&lt;41","Ct&gt;41")</f>
        <v>Ct&gt;41</v>
      </c>
      <c r="U5990" s="0" t="str">
        <f aca="false">I5990</f>
        <v>Klokkefroe</v>
      </c>
      <c r="V5990" s="0" t="str">
        <f aca="false">MID(F5990,10,9)</f>
        <v>DL2018122</v>
      </c>
      <c r="W5990" s="64" t="str">
        <f aca="false">V5990&amp;"_"&amp;U5990&amp;"_"&amp;R5990&amp;"_"&amp;S5990&amp;"_"&amp;T5990</f>
        <v>DL2018122_Klokkefroe_Invalid_Absent_Ct&gt;41</v>
      </c>
    </row>
    <row r="5991" customFormat="false" ht="14.25" hidden="false" customHeight="false" outlineLevel="0" collapsed="false">
      <c r="A5991" s="0" t="s">
        <v>804</v>
      </c>
      <c r="B5991" s="52" t="s">
        <v>965</v>
      </c>
      <c r="C5991" s="52" t="s">
        <v>747</v>
      </c>
      <c r="D5991" s="53" t="n">
        <v>0.1</v>
      </c>
      <c r="E5991" s="53" t="s">
        <v>748</v>
      </c>
      <c r="F5991" s="0" t="s">
        <v>1410</v>
      </c>
      <c r="G5991" s="0" t="str">
        <f aca="false">LEFT(B5991,2)</f>
        <v>08</v>
      </c>
      <c r="H5991" s="0" t="str">
        <f aca="false">I5991&amp;"_"&amp;G5991&amp;"_"&amp;F5991</f>
        <v>Klokkefroe_08_20190124_DL2018122_HimmelevGym_koersel1</v>
      </c>
      <c r="I5991" s="61" t="str">
        <f aca="false">MID(RIGHT(B5991,LEN(B5991)-3),1,FIND("_",RIGHT(B5991,LEN(B5991)-3))-1)</f>
        <v>Klokkefroe</v>
      </c>
      <c r="J5991" s="61" t="str">
        <f aca="false">TRIM(SUBSTITUTE(RIGHT(B5991,FIND(I5991,B5991)+1),"_",""))</f>
        <v>NegK</v>
      </c>
      <c r="K5991" s="0" t="str">
        <f aca="false">IFERROR(VALUE(SUBSTITUTE(E5991,".",",")),E5991)</f>
        <v>No Ct</v>
      </c>
      <c r="L5991" s="61" t="str">
        <f aca="false">IF(J5991="PosK",SUMIFS(K:K,J:J,"PosK",H:H,H5991),"")</f>
        <v/>
      </c>
      <c r="M5991" s="61" t="str">
        <f aca="false">IF(J5991="PosK",SUMIFS(K:K,J:J,"NegK",H:H,H5991),"")</f>
        <v/>
      </c>
      <c r="N5991" s="61" t="str">
        <f aca="false">IF(J5991="PosK",SUMIFS(K:K,J:J,"eDNA",H:H,H5991),"")</f>
        <v/>
      </c>
    </row>
    <row r="5992" customFormat="false" ht="14.25" hidden="false" customHeight="false" outlineLevel="0" collapsed="false">
      <c r="A5992" s="0" t="s">
        <v>806</v>
      </c>
      <c r="B5992" s="52" t="s">
        <v>966</v>
      </c>
      <c r="C5992" s="52" t="s">
        <v>751</v>
      </c>
      <c r="D5992" s="53" t="n">
        <v>0.1</v>
      </c>
      <c r="E5992" s="53" t="s">
        <v>748</v>
      </c>
      <c r="F5992" s="0" t="s">
        <v>1410</v>
      </c>
      <c r="G5992" s="0" t="str">
        <f aca="false">LEFT(B5992,2)</f>
        <v>08</v>
      </c>
      <c r="H5992" s="0" t="str">
        <f aca="false">I5992&amp;"_"&amp;G5992&amp;"_"&amp;F5992</f>
        <v>Klokkefroe_08_20190124_DL2018122_HimmelevGym_koersel1</v>
      </c>
      <c r="I5992" s="61" t="str">
        <f aca="false">MID(RIGHT(B5992,LEN(B5992)-3),1,FIND("_",RIGHT(B5992,LEN(B5992)-3))-1)</f>
        <v>Klokkefroe</v>
      </c>
      <c r="J5992" s="61" t="str">
        <f aca="false">TRIM(SUBSTITUTE(RIGHT(B5992,FIND(I5992,B5992)+1),"_",""))</f>
        <v>eDNA</v>
      </c>
      <c r="K5992" s="0" t="str">
        <f aca="false">IFERROR(VALUE(SUBSTITUTE(E5992,".",",")),E5992)</f>
        <v>No Ct</v>
      </c>
      <c r="L5992" s="61" t="str">
        <f aca="false">IF(J5992="PosK",SUMIFS(K:K,J:J,"PosK",H:H,H5992),"")</f>
        <v/>
      </c>
      <c r="M5992" s="61" t="str">
        <f aca="false">IF(J5992="PosK",SUMIFS(K:K,J:J,"NegK",H:H,H5992),"")</f>
        <v/>
      </c>
      <c r="N5992" s="61" t="str">
        <f aca="false">IF(J5992="PosK",SUMIFS(K:K,J:J,"eDNA",H:H,H5992),"")</f>
        <v/>
      </c>
      <c r="Q5992" s="62"/>
    </row>
    <row r="5993" customFormat="false" ht="14.25" hidden="false" customHeight="false" outlineLevel="0" collapsed="false">
      <c r="A5993" s="0" t="s">
        <v>808</v>
      </c>
      <c r="B5993" s="52" t="s">
        <v>966</v>
      </c>
      <c r="C5993" s="52" t="s">
        <v>751</v>
      </c>
      <c r="D5993" s="53" t="n">
        <v>0.1</v>
      </c>
      <c r="E5993" s="53" t="s">
        <v>748</v>
      </c>
      <c r="F5993" s="0" t="s">
        <v>1410</v>
      </c>
      <c r="G5993" s="0" t="str">
        <f aca="false">LEFT(B5993,2)</f>
        <v>08</v>
      </c>
      <c r="H5993" s="0" t="str">
        <f aca="false">I5993&amp;"_"&amp;G5993&amp;"_"&amp;F5993</f>
        <v>Klokkefroe_08_20190124_DL2018122_HimmelevGym_koersel1</v>
      </c>
      <c r="I5993" s="61" t="str">
        <f aca="false">MID(RIGHT(B5993,LEN(B5993)-3),1,FIND("_",RIGHT(B5993,LEN(B5993)-3))-1)</f>
        <v>Klokkefroe</v>
      </c>
      <c r="J5993" s="61" t="str">
        <f aca="false">TRIM(SUBSTITUTE(RIGHT(B5993,FIND(I5993,B5993)+1),"_",""))</f>
        <v>eDNA</v>
      </c>
      <c r="K5993" s="0" t="str">
        <f aca="false">IFERROR(VALUE(SUBSTITUTE(E5993,".",",")),E5993)</f>
        <v>No Ct</v>
      </c>
      <c r="L5993" s="61" t="str">
        <f aca="false">IF(J5993="PosK",SUMIFS(K:K,J:J,"PosK",H:H,H5993),"")</f>
        <v/>
      </c>
      <c r="M5993" s="61" t="str">
        <f aca="false">IF(J5993="PosK",SUMIFS(K:K,J:J,"NegK",H:H,H5993),"")</f>
        <v/>
      </c>
      <c r="N5993" s="61" t="str">
        <f aca="false">IF(J5993="PosK",SUMIFS(K:K,J:J,"eDNA",H:H,H5993),"")</f>
        <v/>
      </c>
      <c r="P5993" s="62"/>
      <c r="T5993" s="63"/>
      <c r="W5993" s="64"/>
    </row>
    <row r="5994" customFormat="false" ht="14.25" hidden="false" customHeight="false" outlineLevel="0" collapsed="false">
      <c r="A5994" s="0" t="s">
        <v>810</v>
      </c>
      <c r="B5994" s="52" t="s">
        <v>968</v>
      </c>
      <c r="C5994" s="52" t="s">
        <v>743</v>
      </c>
      <c r="D5994" s="53" t="n">
        <v>0.1</v>
      </c>
      <c r="E5994" s="53" t="s">
        <v>748</v>
      </c>
      <c r="F5994" s="0" t="s">
        <v>1410</v>
      </c>
      <c r="G5994" s="0" t="str">
        <f aca="false">LEFT(B5994,2)</f>
        <v>09</v>
      </c>
      <c r="H5994" s="0" t="str">
        <f aca="false">I5994&amp;"_"&amp;G5994&amp;"_"&amp;F5994</f>
        <v>Skrubtudse_09_20190124_DL2018122_HimmelevGym_koersel1</v>
      </c>
      <c r="I5994" s="61" t="str">
        <f aca="false">MID(RIGHT(B5994,LEN(B5994)-3),1,FIND("_",RIGHT(B5994,LEN(B5994)-3))-1)</f>
        <v>Skrubtudse</v>
      </c>
      <c r="J5994" s="61" t="str">
        <f aca="false">TRIM(SUBSTITUTE(RIGHT(B5994,FIND(I5994,B5994)+1),"_",""))</f>
        <v>PosK</v>
      </c>
      <c r="K5994" s="0" t="str">
        <f aca="false">IFERROR(VALUE(SUBSTITUTE(E5994,".",",")),E5994)</f>
        <v>No Ct</v>
      </c>
      <c r="L5994" s="61" t="n">
        <f aca="false">IF(J5994="PosK",SUMIFS(K:K,J:J,"PosK",H:H,H5994),"")</f>
        <v>0</v>
      </c>
      <c r="M5994" s="61" t="n">
        <f aca="false">IF(J5994="PosK",SUMIFS(K:K,J:J,"NegK",H:H,H5994),"")</f>
        <v>0</v>
      </c>
      <c r="N5994" s="61" t="n">
        <f aca="false">IF(J5994="PosK",SUMIFS(K:K,J:J,"eDNA",H:H,H5994),"")</f>
        <v>0</v>
      </c>
      <c r="P5994" s="62" t="n">
        <f aca="false">IF(K5996="No Ct",0,K5996)</f>
        <v>0</v>
      </c>
      <c r="Q5994" s="62" t="n">
        <f aca="false">IF(K5997="No Ct",0,K5997)</f>
        <v>0</v>
      </c>
      <c r="R5994" s="0" t="str">
        <f aca="false">IF(AND(L5994&gt;0,M5994=0),"Valid","Invalid")</f>
        <v>Invalid</v>
      </c>
      <c r="S5994" s="0" t="str">
        <f aca="false">IF(OR(P5994&gt;1,Q5994&gt;1),"Present","Absent")</f>
        <v>Absent</v>
      </c>
      <c r="T5994" s="63" t="str">
        <f aca="false">IF(OR(AND(P5994&gt;1,P5994&lt;41),AND(Q5994&gt;1,Q5994&lt;41)),"Ct&lt;41","Ct&gt;41")</f>
        <v>Ct&gt;41</v>
      </c>
      <c r="U5994" s="0" t="str">
        <f aca="false">I5994</f>
        <v>Skrubtudse</v>
      </c>
      <c r="V5994" s="0" t="str">
        <f aca="false">MID(F5994,10,9)</f>
        <v>DL2018122</v>
      </c>
      <c r="W5994" s="64" t="str">
        <f aca="false">V5994&amp;"_"&amp;U5994&amp;"_"&amp;R5994&amp;"_"&amp;S5994&amp;"_"&amp;T5994</f>
        <v>DL2018122_Skrubtudse_Invalid_Absent_Ct&gt;41</v>
      </c>
    </row>
    <row r="5995" customFormat="false" ht="14.25" hidden="false" customHeight="false" outlineLevel="0" collapsed="false">
      <c r="A5995" s="0" t="s">
        <v>812</v>
      </c>
      <c r="B5995" s="52" t="s">
        <v>969</v>
      </c>
      <c r="C5995" s="52" t="s">
        <v>747</v>
      </c>
      <c r="D5995" s="53" t="n">
        <v>0.1</v>
      </c>
      <c r="E5995" s="53" t="s">
        <v>748</v>
      </c>
      <c r="F5995" s="0" t="s">
        <v>1410</v>
      </c>
      <c r="G5995" s="0" t="str">
        <f aca="false">LEFT(B5995,2)</f>
        <v>09</v>
      </c>
      <c r="H5995" s="0" t="str">
        <f aca="false">I5995&amp;"_"&amp;G5995&amp;"_"&amp;F5995</f>
        <v>Skrubtudse_09_20190124_DL2018122_HimmelevGym_koersel1</v>
      </c>
      <c r="I5995" s="61" t="str">
        <f aca="false">MID(RIGHT(B5995,LEN(B5995)-3),1,FIND("_",RIGHT(B5995,LEN(B5995)-3))-1)</f>
        <v>Skrubtudse</v>
      </c>
      <c r="J5995" s="61" t="str">
        <f aca="false">TRIM(SUBSTITUTE(RIGHT(B5995,FIND(I5995,B5995)+1),"_",""))</f>
        <v>NegK</v>
      </c>
      <c r="K5995" s="0" t="str">
        <f aca="false">IFERROR(VALUE(SUBSTITUTE(E5995,".",",")),E5995)</f>
        <v>No Ct</v>
      </c>
      <c r="L5995" s="61" t="str">
        <f aca="false">IF(J5995="PosK",SUMIFS(K:K,J:J,"PosK",H:H,H5995),"")</f>
        <v/>
      </c>
      <c r="M5995" s="61" t="str">
        <f aca="false">IF(J5995="PosK",SUMIFS(K:K,J:J,"NegK",H:H,H5995),"")</f>
        <v/>
      </c>
      <c r="N5995" s="61" t="str">
        <f aca="false">IF(J5995="PosK",SUMIFS(K:K,J:J,"eDNA",H:H,H5995),"")</f>
        <v/>
      </c>
    </row>
    <row r="5996" customFormat="false" ht="14.25" hidden="false" customHeight="false" outlineLevel="0" collapsed="false">
      <c r="A5996" s="0" t="s">
        <v>814</v>
      </c>
      <c r="B5996" s="52" t="s">
        <v>970</v>
      </c>
      <c r="C5996" s="52" t="s">
        <v>751</v>
      </c>
      <c r="D5996" s="53" t="n">
        <v>0.1</v>
      </c>
      <c r="E5996" s="53" t="s">
        <v>748</v>
      </c>
      <c r="F5996" s="0" t="s">
        <v>1410</v>
      </c>
      <c r="G5996" s="0" t="str">
        <f aca="false">LEFT(B5996,2)</f>
        <v>09</v>
      </c>
      <c r="H5996" s="0" t="str">
        <f aca="false">I5996&amp;"_"&amp;G5996&amp;"_"&amp;F5996</f>
        <v>Skrubtudse_09_20190124_DL2018122_HimmelevGym_koersel1</v>
      </c>
      <c r="I5996" s="61" t="str">
        <f aca="false">MID(RIGHT(B5996,LEN(B5996)-3),1,FIND("_",RIGHT(B5996,LEN(B5996)-3))-1)</f>
        <v>Skrubtudse</v>
      </c>
      <c r="J5996" s="61" t="str">
        <f aca="false">TRIM(SUBSTITUTE(RIGHT(B5996,FIND(I5996,B5996)+1),"_",""))</f>
        <v>eDNA</v>
      </c>
      <c r="K5996" s="0" t="str">
        <f aca="false">IFERROR(VALUE(SUBSTITUTE(E5996,".",",")),E5996)</f>
        <v>No Ct</v>
      </c>
      <c r="L5996" s="61" t="str">
        <f aca="false">IF(J5996="PosK",SUMIFS(K:K,J:J,"PosK",H:H,H5996),"")</f>
        <v/>
      </c>
      <c r="M5996" s="61" t="str">
        <f aca="false">IF(J5996="PosK",SUMIFS(K:K,J:J,"NegK",H:H,H5996),"")</f>
        <v/>
      </c>
      <c r="N5996" s="61" t="str">
        <f aca="false">IF(J5996="PosK",SUMIFS(K:K,J:J,"eDNA",H:H,H5996),"")</f>
        <v/>
      </c>
      <c r="Q5996" s="62"/>
    </row>
    <row r="5997" customFormat="false" ht="14.25" hidden="false" customHeight="false" outlineLevel="0" collapsed="false">
      <c r="A5997" s="0" t="s">
        <v>816</v>
      </c>
      <c r="B5997" s="52" t="s">
        <v>970</v>
      </c>
      <c r="C5997" s="52" t="s">
        <v>751</v>
      </c>
      <c r="D5997" s="53" t="n">
        <v>0.1</v>
      </c>
      <c r="E5997" s="53" t="s">
        <v>748</v>
      </c>
      <c r="F5997" s="0" t="s">
        <v>1410</v>
      </c>
      <c r="G5997" s="0" t="str">
        <f aca="false">LEFT(B5997,2)</f>
        <v>09</v>
      </c>
      <c r="H5997" s="0" t="str">
        <f aca="false">I5997&amp;"_"&amp;G5997&amp;"_"&amp;F5997</f>
        <v>Skrubtudse_09_20190124_DL2018122_HimmelevGym_koersel1</v>
      </c>
      <c r="I5997" s="61" t="str">
        <f aca="false">MID(RIGHT(B5997,LEN(B5997)-3),1,FIND("_",RIGHT(B5997,LEN(B5997)-3))-1)</f>
        <v>Skrubtudse</v>
      </c>
      <c r="J5997" s="61" t="str">
        <f aca="false">TRIM(SUBSTITUTE(RIGHT(B5997,FIND(I5997,B5997)+1),"_",""))</f>
        <v>eDNA</v>
      </c>
      <c r="K5997" s="0" t="str">
        <f aca="false">IFERROR(VALUE(SUBSTITUTE(E5997,".",",")),E5997)</f>
        <v>No Ct</v>
      </c>
      <c r="L5997" s="61" t="str">
        <f aca="false">IF(J5997="PosK",SUMIFS(K:K,J:J,"PosK",H:H,H5997),"")</f>
        <v/>
      </c>
      <c r="M5997" s="61" t="str">
        <f aca="false">IF(J5997="PosK",SUMIFS(K:K,J:J,"NegK",H:H,H5997),"")</f>
        <v/>
      </c>
      <c r="N5997" s="61" t="str">
        <f aca="false">IF(J5997="PosK",SUMIFS(K:K,J:J,"eDNA",H:H,H5997),"")</f>
        <v/>
      </c>
      <c r="P5997" s="62"/>
      <c r="T5997" s="63"/>
      <c r="W5997" s="64"/>
    </row>
    <row r="5998" customFormat="false" ht="14.25" hidden="false" customHeight="false" outlineLevel="0" collapsed="false">
      <c r="A5998" s="0" t="s">
        <v>818</v>
      </c>
      <c r="B5998" s="52" t="s">
        <v>972</v>
      </c>
      <c r="C5998" s="52" t="s">
        <v>743</v>
      </c>
      <c r="D5998" s="53" t="n">
        <v>0.1</v>
      </c>
      <c r="E5998" s="53" t="s">
        <v>748</v>
      </c>
      <c r="F5998" s="0" t="s">
        <v>1410</v>
      </c>
      <c r="G5998" s="0" t="str">
        <f aca="false">LEFT(B5998,2)</f>
        <v>10</v>
      </c>
      <c r="H5998" s="0" t="str">
        <f aca="false">I5998&amp;"_"&amp;G5998&amp;"_"&amp;F5998</f>
        <v>Skrubtudse_10_20190124_DL2018122_HimmelevGym_koersel1</v>
      </c>
      <c r="I5998" s="61" t="str">
        <f aca="false">MID(RIGHT(B5998,LEN(B5998)-3),1,FIND("_",RIGHT(B5998,LEN(B5998)-3))-1)</f>
        <v>Skrubtudse</v>
      </c>
      <c r="J5998" s="61" t="str">
        <f aca="false">TRIM(SUBSTITUTE(RIGHT(B5998,FIND(I5998,B5998)+1),"_",""))</f>
        <v>PosK</v>
      </c>
      <c r="K5998" s="0" t="str">
        <f aca="false">IFERROR(VALUE(SUBSTITUTE(E5998,".",",")),E5998)</f>
        <v>No Ct</v>
      </c>
      <c r="L5998" s="61" t="n">
        <f aca="false">IF(J5998="PosK",SUMIFS(K:K,J:J,"PosK",H:H,H5998),"")</f>
        <v>0</v>
      </c>
      <c r="M5998" s="61" t="n">
        <f aca="false">IF(J5998="PosK",SUMIFS(K:K,J:J,"NegK",H:H,H5998),"")</f>
        <v>0</v>
      </c>
      <c r="N5998" s="61" t="n">
        <f aca="false">IF(J5998="PosK",SUMIFS(K:K,J:J,"eDNA",H:H,H5998),"")</f>
        <v>0</v>
      </c>
      <c r="P5998" s="62" t="n">
        <f aca="false">IF(K6000="No Ct",0,K6000)</f>
        <v>0</v>
      </c>
      <c r="Q5998" s="62" t="n">
        <f aca="false">IF(K6001="No Ct",0,K6001)</f>
        <v>0</v>
      </c>
      <c r="R5998" s="0" t="str">
        <f aca="false">IF(AND(L5998&gt;0,M5998=0),"Valid","Invalid")</f>
        <v>Invalid</v>
      </c>
      <c r="S5998" s="0" t="str">
        <f aca="false">IF(OR(P5998&gt;1,Q5998&gt;1),"Present","Absent")</f>
        <v>Absent</v>
      </c>
      <c r="T5998" s="63" t="str">
        <f aca="false">IF(OR(AND(P5998&gt;1,P5998&lt;41),AND(Q5998&gt;1,Q5998&lt;41)),"Ct&lt;41","Ct&gt;41")</f>
        <v>Ct&gt;41</v>
      </c>
      <c r="U5998" s="0" t="str">
        <f aca="false">I5998</f>
        <v>Skrubtudse</v>
      </c>
      <c r="V5998" s="0" t="str">
        <f aca="false">MID(F5998,10,9)</f>
        <v>DL2018122</v>
      </c>
      <c r="W5998" s="64" t="str">
        <f aca="false">V5998&amp;"_"&amp;U5998&amp;"_"&amp;R5998&amp;"_"&amp;S5998&amp;"_"&amp;T5998</f>
        <v>DL2018122_Skrubtudse_Invalid_Absent_Ct&gt;41</v>
      </c>
    </row>
    <row r="5999" customFormat="false" ht="14.25" hidden="false" customHeight="false" outlineLevel="0" collapsed="false">
      <c r="A5999" s="0" t="s">
        <v>820</v>
      </c>
      <c r="B5999" s="52" t="s">
        <v>973</v>
      </c>
      <c r="C5999" s="52" t="s">
        <v>747</v>
      </c>
      <c r="D5999" s="53" t="n">
        <v>0.1</v>
      </c>
      <c r="E5999" s="53" t="s">
        <v>748</v>
      </c>
      <c r="F5999" s="0" t="s">
        <v>1410</v>
      </c>
      <c r="G5999" s="0" t="str">
        <f aca="false">LEFT(B5999,2)</f>
        <v>10</v>
      </c>
      <c r="H5999" s="0" t="str">
        <f aca="false">I5999&amp;"_"&amp;G5999&amp;"_"&amp;F5999</f>
        <v>Skrubtudse_10_20190124_DL2018122_HimmelevGym_koersel1</v>
      </c>
      <c r="I5999" s="61" t="str">
        <f aca="false">MID(RIGHT(B5999,LEN(B5999)-3),1,FIND("_",RIGHT(B5999,LEN(B5999)-3))-1)</f>
        <v>Skrubtudse</v>
      </c>
      <c r="J5999" s="61" t="str">
        <f aca="false">TRIM(SUBSTITUTE(RIGHT(B5999,FIND(I5999,B5999)+1),"_",""))</f>
        <v>NegK</v>
      </c>
      <c r="K5999" s="0" t="str">
        <f aca="false">IFERROR(VALUE(SUBSTITUTE(E5999,".",",")),E5999)</f>
        <v>No Ct</v>
      </c>
      <c r="L5999" s="61" t="str">
        <f aca="false">IF(J5999="PosK",SUMIFS(K:K,J:J,"PosK",H:H,H5999),"")</f>
        <v/>
      </c>
      <c r="M5999" s="61" t="str">
        <f aca="false">IF(J5999="PosK",SUMIFS(K:K,J:J,"NegK",H:H,H5999),"")</f>
        <v/>
      </c>
      <c r="N5999" s="61" t="str">
        <f aca="false">IF(J5999="PosK",SUMIFS(K:K,J:J,"eDNA",H:H,H5999),"")</f>
        <v/>
      </c>
    </row>
    <row r="6000" customFormat="false" ht="14.25" hidden="false" customHeight="false" outlineLevel="0" collapsed="false">
      <c r="A6000" s="0" t="s">
        <v>822</v>
      </c>
      <c r="B6000" s="52" t="s">
        <v>974</v>
      </c>
      <c r="C6000" s="52" t="s">
        <v>751</v>
      </c>
      <c r="D6000" s="53" t="n">
        <v>0.1</v>
      </c>
      <c r="E6000" s="53" t="s">
        <v>748</v>
      </c>
      <c r="F6000" s="0" t="s">
        <v>1410</v>
      </c>
      <c r="G6000" s="0" t="str">
        <f aca="false">LEFT(B6000,2)</f>
        <v>10</v>
      </c>
      <c r="H6000" s="0" t="str">
        <f aca="false">I6000&amp;"_"&amp;G6000&amp;"_"&amp;F6000</f>
        <v>Skrubtudse_10_20190124_DL2018122_HimmelevGym_koersel1</v>
      </c>
      <c r="I6000" s="61" t="str">
        <f aca="false">MID(RIGHT(B6000,LEN(B6000)-3),1,FIND("_",RIGHT(B6000,LEN(B6000)-3))-1)</f>
        <v>Skrubtudse</v>
      </c>
      <c r="J6000" s="61" t="str">
        <f aca="false">TRIM(SUBSTITUTE(RIGHT(B6000,FIND(I6000,B6000)+1),"_",""))</f>
        <v>eDNA</v>
      </c>
      <c r="K6000" s="0" t="str">
        <f aca="false">IFERROR(VALUE(SUBSTITUTE(E6000,".",",")),E6000)</f>
        <v>No Ct</v>
      </c>
      <c r="L6000" s="61" t="str">
        <f aca="false">IF(J6000="PosK",SUMIFS(K:K,J:J,"PosK",H:H,H6000),"")</f>
        <v/>
      </c>
      <c r="M6000" s="61" t="str">
        <f aca="false">IF(J6000="PosK",SUMIFS(K:K,J:J,"NegK",H:H,H6000),"")</f>
        <v/>
      </c>
      <c r="N6000" s="61" t="str">
        <f aca="false">IF(J6000="PosK",SUMIFS(K:K,J:J,"eDNA",H:H,H6000),"")</f>
        <v/>
      </c>
      <c r="Q6000" s="62"/>
    </row>
    <row r="6001" customFormat="false" ht="14.25" hidden="false" customHeight="false" outlineLevel="0" collapsed="false">
      <c r="A6001" s="0" t="s">
        <v>824</v>
      </c>
      <c r="B6001" s="52" t="s">
        <v>974</v>
      </c>
      <c r="C6001" s="52" t="s">
        <v>751</v>
      </c>
      <c r="D6001" s="53" t="n">
        <v>0.1</v>
      </c>
      <c r="E6001" s="53" t="s">
        <v>748</v>
      </c>
      <c r="F6001" s="0" t="s">
        <v>1410</v>
      </c>
      <c r="G6001" s="0" t="str">
        <f aca="false">LEFT(B6001,2)</f>
        <v>10</v>
      </c>
      <c r="H6001" s="0" t="str">
        <f aca="false">I6001&amp;"_"&amp;G6001&amp;"_"&amp;F6001</f>
        <v>Skrubtudse_10_20190124_DL2018122_HimmelevGym_koersel1</v>
      </c>
      <c r="I6001" s="61" t="str">
        <f aca="false">MID(RIGHT(B6001,LEN(B6001)-3),1,FIND("_",RIGHT(B6001,LEN(B6001)-3))-1)</f>
        <v>Skrubtudse</v>
      </c>
      <c r="J6001" s="61" t="str">
        <f aca="false">TRIM(SUBSTITUTE(RIGHT(B6001,FIND(I6001,B6001)+1),"_",""))</f>
        <v>eDNA</v>
      </c>
      <c r="K6001" s="0" t="str">
        <f aca="false">IFERROR(VALUE(SUBSTITUTE(E6001,".",",")),E6001)</f>
        <v>No Ct</v>
      </c>
      <c r="L6001" s="61" t="str">
        <f aca="false">IF(J6001="PosK",SUMIFS(K:K,J:J,"PosK",H:H,H6001),"")</f>
        <v/>
      </c>
      <c r="M6001" s="61" t="str">
        <f aca="false">IF(J6001="PosK",SUMIFS(K:K,J:J,"NegK",H:H,H6001),"")</f>
        <v/>
      </c>
      <c r="N6001" s="61" t="str">
        <f aca="false">IF(J6001="PosK",SUMIFS(K:K,J:J,"eDNA",H:H,H6001),"")</f>
        <v/>
      </c>
      <c r="P6001" s="62"/>
      <c r="T6001" s="63"/>
      <c r="W6001" s="64"/>
    </row>
    <row r="6002" customFormat="false" ht="14.25" hidden="false" customHeight="false" outlineLevel="0" collapsed="false">
      <c r="A6002" s="0" t="s">
        <v>826</v>
      </c>
      <c r="B6002" s="52" t="s">
        <v>976</v>
      </c>
      <c r="C6002" s="52" t="s">
        <v>743</v>
      </c>
      <c r="D6002" s="53" t="n">
        <v>0.1</v>
      </c>
      <c r="E6002" s="53" t="n">
        <v>34.22</v>
      </c>
      <c r="F6002" s="0" t="s">
        <v>1410</v>
      </c>
      <c r="G6002" s="0" t="str">
        <f aca="false">LEFT(B6002,2)</f>
        <v>11</v>
      </c>
      <c r="H6002" s="0" t="str">
        <f aca="false">I6002&amp;"_"&amp;G6002&amp;"_"&amp;F6002</f>
        <v>Bjergsalamander_11_20190124_DL2018122_HimmelevGym_koersel1</v>
      </c>
      <c r="I6002" s="61" t="str">
        <f aca="false">MID(RIGHT(B6002,LEN(B6002)-3),1,FIND("_",RIGHT(B6002,LEN(B6002)-3))-1)</f>
        <v>Bjergsalamander</v>
      </c>
      <c r="J6002" s="61" t="str">
        <f aca="false">TRIM(SUBSTITUTE(RIGHT(B6002,FIND(I6002,B6002)+1),"_",""))</f>
        <v>PosK</v>
      </c>
      <c r="K6002" s="0" t="n">
        <f aca="false">IFERROR(VALUE(SUBSTITUTE(E6002,".",",")),E6002)</f>
        <v>34.22</v>
      </c>
      <c r="L6002" s="61" t="n">
        <f aca="false">IF(J6002="PosK",SUMIFS(K:K,J:J,"PosK",H:H,H6002),"")</f>
        <v>68.44</v>
      </c>
      <c r="M6002" s="61" t="n">
        <f aca="false">IF(J6002="PosK",SUMIFS(K:K,J:J,"NegK",H:H,H6002),"")</f>
        <v>0</v>
      </c>
      <c r="N6002" s="61" t="n">
        <f aca="false">IF(J6002="PosK",SUMIFS(K:K,J:J,"eDNA",H:H,H6002),"")</f>
        <v>0</v>
      </c>
      <c r="P6002" s="62" t="n">
        <f aca="false">IF(K6004="No Ct",0,K6004)</f>
        <v>0</v>
      </c>
      <c r="Q6002" s="62" t="n">
        <f aca="false">IF(K6005="No Ct",0,K6005)</f>
        <v>0</v>
      </c>
      <c r="R6002" s="0" t="str">
        <f aca="false">IF(AND(L6002&gt;0,M6002=0),"Valid","Invalid")</f>
        <v>Valid</v>
      </c>
      <c r="S6002" s="0" t="str">
        <f aca="false">IF(OR(P6002&gt;1,Q6002&gt;1),"Present","Absent")</f>
        <v>Absent</v>
      </c>
      <c r="T6002" s="63" t="str">
        <f aca="false">IF(OR(AND(P6002&gt;1,P6002&lt;41),AND(Q6002&gt;1,Q6002&lt;41)),"Ct&lt;41","Ct&gt;41")</f>
        <v>Ct&gt;41</v>
      </c>
      <c r="U6002" s="0" t="str">
        <f aca="false">I6002</f>
        <v>Bjergsalamander</v>
      </c>
      <c r="V6002" s="0" t="str">
        <f aca="false">MID(F6002,10,9)</f>
        <v>DL2018122</v>
      </c>
      <c r="W6002" s="64" t="str">
        <f aca="false">V6002&amp;"_"&amp;U6002&amp;"_"&amp;R6002&amp;"_"&amp;S6002&amp;"_"&amp;T6002</f>
        <v>DL2018122_Bjergsalamander_Valid_Absent_Ct&gt;41</v>
      </c>
    </row>
    <row r="6003" customFormat="false" ht="14.25" hidden="false" customHeight="false" outlineLevel="0" collapsed="false">
      <c r="A6003" s="0" t="s">
        <v>828</v>
      </c>
      <c r="B6003" s="52" t="s">
        <v>977</v>
      </c>
      <c r="C6003" s="52" t="s">
        <v>747</v>
      </c>
      <c r="D6003" s="53" t="n">
        <v>0.1</v>
      </c>
      <c r="E6003" s="53" t="s">
        <v>748</v>
      </c>
      <c r="F6003" s="0" t="s">
        <v>1410</v>
      </c>
      <c r="G6003" s="0" t="str">
        <f aca="false">LEFT(B6003,2)</f>
        <v>11</v>
      </c>
      <c r="H6003" s="0" t="str">
        <f aca="false">I6003&amp;"_"&amp;G6003&amp;"_"&amp;F6003</f>
        <v>Bjergsalamander_11_20190124_DL2018122_HimmelevGym_koersel1</v>
      </c>
      <c r="I6003" s="61" t="str">
        <f aca="false">MID(RIGHT(B6003,LEN(B6003)-3),1,FIND("_",RIGHT(B6003,LEN(B6003)-3))-1)</f>
        <v>Bjergsalamander</v>
      </c>
      <c r="J6003" s="61" t="str">
        <f aca="false">TRIM(SUBSTITUTE(RIGHT(B6003,FIND(I6003,B6003)+1),"_",""))</f>
        <v>NegK</v>
      </c>
      <c r="K6003" s="0" t="str">
        <f aca="false">IFERROR(VALUE(SUBSTITUTE(E6003,".",",")),E6003)</f>
        <v>No Ct</v>
      </c>
      <c r="L6003" s="61" t="str">
        <f aca="false">IF(J6003="PosK",SUMIFS(K:K,J:J,"PosK",H:H,H6003),"")</f>
        <v/>
      </c>
      <c r="M6003" s="61" t="str">
        <f aca="false">IF(J6003="PosK",SUMIFS(K:K,J:J,"NegK",H:H,H6003),"")</f>
        <v/>
      </c>
      <c r="N6003" s="61" t="str">
        <f aca="false">IF(J6003="PosK",SUMIFS(K:K,J:J,"eDNA",H:H,H6003),"")</f>
        <v/>
      </c>
    </row>
    <row r="6004" customFormat="false" ht="14.25" hidden="false" customHeight="false" outlineLevel="0" collapsed="false">
      <c r="A6004" s="0" t="s">
        <v>830</v>
      </c>
      <c r="B6004" s="52" t="s">
        <v>978</v>
      </c>
      <c r="C6004" s="52" t="s">
        <v>751</v>
      </c>
      <c r="D6004" s="53" t="n">
        <v>0.1</v>
      </c>
      <c r="E6004" s="53" t="s">
        <v>748</v>
      </c>
      <c r="F6004" s="0" t="s">
        <v>1410</v>
      </c>
      <c r="G6004" s="0" t="str">
        <f aca="false">LEFT(B6004,2)</f>
        <v>11</v>
      </c>
      <c r="H6004" s="0" t="str">
        <f aca="false">I6004&amp;"_"&amp;G6004&amp;"_"&amp;F6004</f>
        <v>Bjergsalamander_11_20190124_DL2018122_HimmelevGym_koersel1</v>
      </c>
      <c r="I6004" s="61" t="str">
        <f aca="false">MID(RIGHT(B6004,LEN(B6004)-3),1,FIND("_",RIGHT(B6004,LEN(B6004)-3))-1)</f>
        <v>Bjergsalamander</v>
      </c>
      <c r="J6004" s="61" t="str">
        <f aca="false">TRIM(SUBSTITUTE(RIGHT(B6004,FIND(I6004,B6004)+1),"_",""))</f>
        <v>eDNA</v>
      </c>
      <c r="K6004" s="0" t="str">
        <f aca="false">IFERROR(VALUE(SUBSTITUTE(E6004,".",",")),E6004)</f>
        <v>No Ct</v>
      </c>
      <c r="L6004" s="61" t="str">
        <f aca="false">IF(J6004="PosK",SUMIFS(K:K,J:J,"PosK",H:H,H6004),"")</f>
        <v/>
      </c>
      <c r="M6004" s="61" t="str">
        <f aca="false">IF(J6004="PosK",SUMIFS(K:K,J:J,"NegK",H:H,H6004),"")</f>
        <v/>
      </c>
      <c r="N6004" s="61" t="str">
        <f aca="false">IF(J6004="PosK",SUMIFS(K:K,J:J,"eDNA",H:H,H6004),"")</f>
        <v/>
      </c>
      <c r="Q6004" s="62"/>
    </row>
    <row r="6005" customFormat="false" ht="14.25" hidden="false" customHeight="false" outlineLevel="0" collapsed="false">
      <c r="A6005" s="0" t="s">
        <v>832</v>
      </c>
      <c r="B6005" s="52" t="s">
        <v>978</v>
      </c>
      <c r="C6005" s="52" t="s">
        <v>751</v>
      </c>
      <c r="D6005" s="53" t="n">
        <v>0.1</v>
      </c>
      <c r="E6005" s="53" t="s">
        <v>748</v>
      </c>
      <c r="F6005" s="0" t="s">
        <v>1410</v>
      </c>
      <c r="G6005" s="0" t="str">
        <f aca="false">LEFT(B6005,2)</f>
        <v>11</v>
      </c>
      <c r="H6005" s="0" t="str">
        <f aca="false">I6005&amp;"_"&amp;G6005&amp;"_"&amp;F6005</f>
        <v>Bjergsalamander_11_20190124_DL2018122_HimmelevGym_koersel1</v>
      </c>
      <c r="I6005" s="61" t="str">
        <f aca="false">MID(RIGHT(B6005,LEN(B6005)-3),1,FIND("_",RIGHT(B6005,LEN(B6005)-3))-1)</f>
        <v>Bjergsalamander</v>
      </c>
      <c r="J6005" s="61" t="str">
        <f aca="false">TRIM(SUBSTITUTE(RIGHT(B6005,FIND(I6005,B6005)+1),"_",""))</f>
        <v>eDNA</v>
      </c>
      <c r="K6005" s="0" t="str">
        <f aca="false">IFERROR(VALUE(SUBSTITUTE(E6005,".",",")),E6005)</f>
        <v>No Ct</v>
      </c>
      <c r="L6005" s="61" t="str">
        <f aca="false">IF(J6005="PosK",SUMIFS(K:K,J:J,"PosK",H:H,H6005),"")</f>
        <v/>
      </c>
      <c r="M6005" s="61" t="str">
        <f aca="false">IF(J6005="PosK",SUMIFS(K:K,J:J,"NegK",H:H,H6005),"")</f>
        <v/>
      </c>
      <c r="N6005" s="61" t="str">
        <f aca="false">IF(J6005="PosK",SUMIFS(K:K,J:J,"eDNA",H:H,H6005),"")</f>
        <v/>
      </c>
      <c r="P6005" s="62"/>
      <c r="T6005" s="63"/>
      <c r="W6005" s="64"/>
    </row>
    <row r="6006" customFormat="false" ht="14.25" hidden="false" customHeight="false" outlineLevel="0" collapsed="false">
      <c r="A6006" s="0" t="s">
        <v>834</v>
      </c>
      <c r="B6006" s="52" t="s">
        <v>980</v>
      </c>
      <c r="C6006" s="52" t="s">
        <v>743</v>
      </c>
      <c r="D6006" s="53" t="n">
        <v>0.1</v>
      </c>
      <c r="E6006" s="53" t="s">
        <v>748</v>
      </c>
      <c r="F6006" s="0" t="s">
        <v>1410</v>
      </c>
      <c r="G6006" s="0" t="str">
        <f aca="false">LEFT(B6006,2)</f>
        <v>12</v>
      </c>
      <c r="H6006" s="0" t="str">
        <f aca="false">I6006&amp;"_"&amp;G6006&amp;"_"&amp;F6006</f>
        <v>Latterfroe_12_20190124_DL2018122_HimmelevGym_koersel1</v>
      </c>
      <c r="I6006" s="61" t="str">
        <f aca="false">MID(RIGHT(B6006,LEN(B6006)-3),1,FIND("_",RIGHT(B6006,LEN(B6006)-3))-1)</f>
        <v>Latterfroe</v>
      </c>
      <c r="J6006" s="61" t="str">
        <f aca="false">TRIM(SUBSTITUTE(RIGHT(B6006,FIND(I6006,B6006)+1),"_",""))</f>
        <v>PosK</v>
      </c>
      <c r="K6006" s="0" t="str">
        <f aca="false">IFERROR(VALUE(SUBSTITUTE(E6006,".",",")),E6006)</f>
        <v>No Ct</v>
      </c>
      <c r="L6006" s="61" t="n">
        <f aca="false">IF(J6006="PosK",SUMIFS(K:K,J:J,"PosK",H:H,H6006),"")</f>
        <v>0</v>
      </c>
      <c r="M6006" s="61" t="n">
        <f aca="false">IF(J6006="PosK",SUMIFS(K:K,J:J,"NegK",H:H,H6006),"")</f>
        <v>0</v>
      </c>
      <c r="N6006" s="61" t="n">
        <f aca="false">IF(J6006="PosK",SUMIFS(K:K,J:J,"eDNA",H:H,H6006),"")</f>
        <v>0</v>
      </c>
      <c r="P6006" s="62" t="n">
        <f aca="false">IF(K6008="No Ct",0,K6008)</f>
        <v>0</v>
      </c>
      <c r="Q6006" s="62" t="n">
        <f aca="false">IF(K6009="No Ct",0,K6009)</f>
        <v>0</v>
      </c>
      <c r="R6006" s="0" t="str">
        <f aca="false">IF(AND(L6006&gt;0,M6006=0),"Valid","Invalid")</f>
        <v>Invalid</v>
      </c>
      <c r="S6006" s="0" t="str">
        <f aca="false">IF(OR(P6006&gt;1,Q6006&gt;1),"Present","Absent")</f>
        <v>Absent</v>
      </c>
      <c r="T6006" s="63" t="str">
        <f aca="false">IF(OR(AND(P6006&gt;1,P6006&lt;41),AND(Q6006&gt;1,Q6006&lt;41)),"Ct&lt;41","Ct&gt;41")</f>
        <v>Ct&gt;41</v>
      </c>
      <c r="U6006" s="0" t="str">
        <f aca="false">I6006</f>
        <v>Latterfroe</v>
      </c>
      <c r="V6006" s="0" t="str">
        <f aca="false">MID(F6006,10,9)</f>
        <v>DL2018122</v>
      </c>
      <c r="W6006" s="64" t="str">
        <f aca="false">V6006&amp;"_"&amp;U6006&amp;"_"&amp;R6006&amp;"_"&amp;S6006&amp;"_"&amp;T6006</f>
        <v>DL2018122_Latterfroe_Invalid_Absent_Ct&gt;41</v>
      </c>
    </row>
    <row r="6007" customFormat="false" ht="14.25" hidden="false" customHeight="false" outlineLevel="0" collapsed="false">
      <c r="A6007" s="0" t="s">
        <v>836</v>
      </c>
      <c r="B6007" s="52" t="s">
        <v>981</v>
      </c>
      <c r="C6007" s="52" t="s">
        <v>747</v>
      </c>
      <c r="D6007" s="53" t="n">
        <v>0.1</v>
      </c>
      <c r="E6007" s="53" t="s">
        <v>748</v>
      </c>
      <c r="F6007" s="0" t="s">
        <v>1410</v>
      </c>
      <c r="G6007" s="0" t="str">
        <f aca="false">LEFT(B6007,2)</f>
        <v>12</v>
      </c>
      <c r="H6007" s="0" t="str">
        <f aca="false">I6007&amp;"_"&amp;G6007&amp;"_"&amp;F6007</f>
        <v>Latterfroe_12_20190124_DL2018122_HimmelevGym_koersel1</v>
      </c>
      <c r="I6007" s="61" t="str">
        <f aca="false">MID(RIGHT(B6007,LEN(B6007)-3),1,FIND("_",RIGHT(B6007,LEN(B6007)-3))-1)</f>
        <v>Latterfroe</v>
      </c>
      <c r="J6007" s="61" t="str">
        <f aca="false">TRIM(SUBSTITUTE(RIGHT(B6007,FIND(I6007,B6007)+1),"_",""))</f>
        <v>NegK</v>
      </c>
      <c r="K6007" s="0" t="str">
        <f aca="false">IFERROR(VALUE(SUBSTITUTE(E6007,".",",")),E6007)</f>
        <v>No Ct</v>
      </c>
      <c r="L6007" s="61" t="str">
        <f aca="false">IF(J6007="PosK",SUMIFS(K:K,J:J,"PosK",H:H,H6007),"")</f>
        <v/>
      </c>
      <c r="M6007" s="61" t="str">
        <f aca="false">IF(J6007="PosK",SUMIFS(K:K,J:J,"NegK",H:H,H6007),"")</f>
        <v/>
      </c>
      <c r="N6007" s="61" t="str">
        <f aca="false">IF(J6007="PosK",SUMIFS(K:K,J:J,"eDNA",H:H,H6007),"")</f>
        <v/>
      </c>
    </row>
    <row r="6008" customFormat="false" ht="14.25" hidden="false" customHeight="false" outlineLevel="0" collapsed="false">
      <c r="A6008" s="0" t="s">
        <v>838</v>
      </c>
      <c r="B6008" s="52" t="s">
        <v>982</v>
      </c>
      <c r="C6008" s="52" t="s">
        <v>751</v>
      </c>
      <c r="D6008" s="53" t="n">
        <v>0.1</v>
      </c>
      <c r="E6008" s="53" t="s">
        <v>748</v>
      </c>
      <c r="F6008" s="0" t="s">
        <v>1410</v>
      </c>
      <c r="G6008" s="0" t="str">
        <f aca="false">LEFT(B6008,2)</f>
        <v>12</v>
      </c>
      <c r="H6008" s="0" t="str">
        <f aca="false">I6008&amp;"_"&amp;G6008&amp;"_"&amp;F6008</f>
        <v>Latterfroe_12_20190124_DL2018122_HimmelevGym_koersel1</v>
      </c>
      <c r="I6008" s="61" t="str">
        <f aca="false">MID(RIGHT(B6008,LEN(B6008)-3),1,FIND("_",RIGHT(B6008,LEN(B6008)-3))-1)</f>
        <v>Latterfroe</v>
      </c>
      <c r="J6008" s="61" t="str">
        <f aca="false">TRIM(SUBSTITUTE(RIGHT(B6008,FIND(I6008,B6008)+1),"_",""))</f>
        <v>eDNA</v>
      </c>
      <c r="K6008" s="0" t="str">
        <f aca="false">IFERROR(VALUE(SUBSTITUTE(E6008,".",",")),E6008)</f>
        <v>No Ct</v>
      </c>
      <c r="L6008" s="61" t="str">
        <f aca="false">IF(J6008="PosK",SUMIFS(K:K,J:J,"PosK",H:H,H6008),"")</f>
        <v/>
      </c>
      <c r="M6008" s="61" t="str">
        <f aca="false">IF(J6008="PosK",SUMIFS(K:K,J:J,"NegK",H:H,H6008),"")</f>
        <v/>
      </c>
      <c r="N6008" s="61" t="str">
        <f aca="false">IF(J6008="PosK",SUMIFS(K:K,J:J,"eDNA",H:H,H6008),"")</f>
        <v/>
      </c>
      <c r="Q6008" s="62"/>
    </row>
    <row r="6009" customFormat="false" ht="14.25" hidden="false" customHeight="false" outlineLevel="0" collapsed="false">
      <c r="A6009" s="0" t="s">
        <v>840</v>
      </c>
      <c r="B6009" s="52" t="s">
        <v>982</v>
      </c>
      <c r="C6009" s="52" t="s">
        <v>751</v>
      </c>
      <c r="D6009" s="53" t="n">
        <v>0.1</v>
      </c>
      <c r="E6009" s="53" t="s">
        <v>748</v>
      </c>
      <c r="F6009" s="0" t="s">
        <v>1410</v>
      </c>
      <c r="G6009" s="0" t="str">
        <f aca="false">LEFT(B6009,2)</f>
        <v>12</v>
      </c>
      <c r="H6009" s="0" t="str">
        <f aca="false">I6009&amp;"_"&amp;G6009&amp;"_"&amp;F6009</f>
        <v>Latterfroe_12_20190124_DL2018122_HimmelevGym_koersel1</v>
      </c>
      <c r="I6009" s="61" t="str">
        <f aca="false">MID(RIGHT(B6009,LEN(B6009)-3),1,FIND("_",RIGHT(B6009,LEN(B6009)-3))-1)</f>
        <v>Latterfroe</v>
      </c>
      <c r="J6009" s="61" t="str">
        <f aca="false">TRIM(SUBSTITUTE(RIGHT(B6009,FIND(I6009,B6009)+1),"_",""))</f>
        <v>eDNA</v>
      </c>
      <c r="K6009" s="0" t="str">
        <f aca="false">IFERROR(VALUE(SUBSTITUTE(E6009,".",",")),E6009)</f>
        <v>No Ct</v>
      </c>
      <c r="L6009" s="61" t="str">
        <f aca="false">IF(J6009="PosK",SUMIFS(K:K,J:J,"PosK",H:H,H6009),"")</f>
        <v/>
      </c>
      <c r="M6009" s="61" t="str">
        <f aca="false">IF(J6009="PosK",SUMIFS(K:K,J:J,"NegK",H:H,H6009),"")</f>
        <v/>
      </c>
      <c r="N6009" s="61" t="str">
        <f aca="false">IF(J6009="PosK",SUMIFS(K:K,J:J,"eDNA",H:H,H6009),"")</f>
        <v/>
      </c>
      <c r="P6009" s="62"/>
      <c r="T6009" s="63"/>
      <c r="W6009" s="64"/>
    </row>
    <row r="6010" customFormat="false" ht="14.25" hidden="false" customHeight="false" outlineLevel="0" collapsed="false">
      <c r="A6010" s="0" t="s">
        <v>842</v>
      </c>
      <c r="B6010" s="52" t="s">
        <v>984</v>
      </c>
      <c r="C6010" s="52" t="s">
        <v>743</v>
      </c>
      <c r="D6010" s="53" t="n">
        <v>0.1</v>
      </c>
      <c r="E6010" s="53" t="s">
        <v>748</v>
      </c>
      <c r="F6010" s="0" t="s">
        <v>1410</v>
      </c>
      <c r="G6010" s="0" t="str">
        <f aca="false">LEFT(B6010,2)</f>
        <v>13</v>
      </c>
      <c r="H6010" s="0" t="str">
        <f aca="false">I6010&amp;"_"&amp;G6010&amp;"_"&amp;F6010</f>
        <v>Spidssnudetfroe_13_20190124_DL2018122_HimmelevGym_koersel1</v>
      </c>
      <c r="I6010" s="61" t="str">
        <f aca="false">MID(RIGHT(B6010,LEN(B6010)-3),1,FIND("_",RIGHT(B6010,LEN(B6010)-3))-1)</f>
        <v>Spidssnudetfroe</v>
      </c>
      <c r="J6010" s="61" t="str">
        <f aca="false">TRIM(SUBSTITUTE(RIGHT(B6010,FIND(I6010,B6010)+1),"_",""))</f>
        <v>PosK</v>
      </c>
      <c r="K6010" s="0" t="str">
        <f aca="false">IFERROR(VALUE(SUBSTITUTE(E6010,".",",")),E6010)</f>
        <v>No Ct</v>
      </c>
      <c r="L6010" s="61" t="n">
        <f aca="false">IF(J6010="PosK",SUMIFS(K:K,J:J,"PosK",H:H,H6010),"")</f>
        <v>0</v>
      </c>
      <c r="M6010" s="61" t="n">
        <f aca="false">IF(J6010="PosK",SUMIFS(K:K,J:J,"NegK",H:H,H6010),"")</f>
        <v>0</v>
      </c>
      <c r="N6010" s="61" t="n">
        <f aca="false">IF(J6010="PosK",SUMIFS(K:K,J:J,"eDNA",H:H,H6010),"")</f>
        <v>0</v>
      </c>
      <c r="P6010" s="62" t="n">
        <f aca="false">IF(K6012="No Ct",0,K6012)</f>
        <v>0</v>
      </c>
      <c r="Q6010" s="62" t="n">
        <f aca="false">IF(K6013="No Ct",0,K6013)</f>
        <v>0</v>
      </c>
      <c r="R6010" s="0" t="str">
        <f aca="false">IF(AND(L6010&gt;0,M6010=0),"Valid","Invalid")</f>
        <v>Invalid</v>
      </c>
      <c r="S6010" s="0" t="str">
        <f aca="false">IF(OR(P6010&gt;1,Q6010&gt;1),"Present","Absent")</f>
        <v>Absent</v>
      </c>
      <c r="T6010" s="63" t="str">
        <f aca="false">IF(OR(AND(P6010&gt;1,P6010&lt;41),AND(Q6010&gt;1,Q6010&lt;41)),"Ct&lt;41","Ct&gt;41")</f>
        <v>Ct&gt;41</v>
      </c>
      <c r="U6010" s="0" t="str">
        <f aca="false">I6010</f>
        <v>Spidssnudetfroe</v>
      </c>
      <c r="V6010" s="0" t="str">
        <f aca="false">MID(F6010,10,9)</f>
        <v>DL2018122</v>
      </c>
      <c r="W6010" s="64" t="str">
        <f aca="false">V6010&amp;"_"&amp;U6010&amp;"_"&amp;R6010&amp;"_"&amp;S6010&amp;"_"&amp;T6010</f>
        <v>DL2018122_Spidssnudetfroe_Invalid_Absent_Ct&gt;41</v>
      </c>
    </row>
    <row r="6011" customFormat="false" ht="14.25" hidden="false" customHeight="false" outlineLevel="0" collapsed="false">
      <c r="A6011" s="0" t="s">
        <v>844</v>
      </c>
      <c r="B6011" s="52" t="s">
        <v>985</v>
      </c>
      <c r="C6011" s="52" t="s">
        <v>747</v>
      </c>
      <c r="D6011" s="53" t="n">
        <v>0.1</v>
      </c>
      <c r="E6011" s="53" t="s">
        <v>748</v>
      </c>
      <c r="F6011" s="0" t="s">
        <v>1410</v>
      </c>
      <c r="G6011" s="0" t="str">
        <f aca="false">LEFT(B6011,2)</f>
        <v>13</v>
      </c>
      <c r="H6011" s="0" t="str">
        <f aca="false">I6011&amp;"_"&amp;G6011&amp;"_"&amp;F6011</f>
        <v>Spidssnudetfroe_13_20190124_DL2018122_HimmelevGym_koersel1</v>
      </c>
      <c r="I6011" s="61" t="str">
        <f aca="false">MID(RIGHT(B6011,LEN(B6011)-3),1,FIND("_",RIGHT(B6011,LEN(B6011)-3))-1)</f>
        <v>Spidssnudetfroe</v>
      </c>
      <c r="J6011" s="61" t="str">
        <f aca="false">TRIM(SUBSTITUTE(RIGHT(B6011,FIND(I6011,B6011)+1),"_",""))</f>
        <v>NegK</v>
      </c>
      <c r="K6011" s="0" t="str">
        <f aca="false">IFERROR(VALUE(SUBSTITUTE(E6011,".",",")),E6011)</f>
        <v>No Ct</v>
      </c>
      <c r="L6011" s="61" t="str">
        <f aca="false">IF(J6011="PosK",SUMIFS(K:K,J:J,"PosK",H:H,H6011),"")</f>
        <v/>
      </c>
      <c r="M6011" s="61" t="str">
        <f aca="false">IF(J6011="PosK",SUMIFS(K:K,J:J,"NegK",H:H,H6011),"")</f>
        <v/>
      </c>
      <c r="N6011" s="61" t="str">
        <f aca="false">IF(J6011="PosK",SUMIFS(K:K,J:J,"eDNA",H:H,H6011),"")</f>
        <v/>
      </c>
    </row>
    <row r="6012" customFormat="false" ht="14.25" hidden="false" customHeight="false" outlineLevel="0" collapsed="false">
      <c r="A6012" s="0" t="s">
        <v>846</v>
      </c>
      <c r="B6012" s="52" t="s">
        <v>986</v>
      </c>
      <c r="C6012" s="52" t="s">
        <v>751</v>
      </c>
      <c r="D6012" s="53" t="n">
        <v>0.1</v>
      </c>
      <c r="E6012" s="53" t="s">
        <v>748</v>
      </c>
      <c r="F6012" s="0" t="s">
        <v>1410</v>
      </c>
      <c r="G6012" s="0" t="str">
        <f aca="false">LEFT(B6012,2)</f>
        <v>13</v>
      </c>
      <c r="H6012" s="0" t="str">
        <f aca="false">I6012&amp;"_"&amp;G6012&amp;"_"&amp;F6012</f>
        <v>Spidssnudetfroe_13_20190124_DL2018122_HimmelevGym_koersel1</v>
      </c>
      <c r="I6012" s="61" t="str">
        <f aca="false">MID(RIGHT(B6012,LEN(B6012)-3),1,FIND("_",RIGHT(B6012,LEN(B6012)-3))-1)</f>
        <v>Spidssnudetfroe</v>
      </c>
      <c r="J6012" s="61" t="str">
        <f aca="false">TRIM(SUBSTITUTE(RIGHT(B6012,FIND(I6012,B6012)+1),"_",""))</f>
        <v>eDNA</v>
      </c>
      <c r="K6012" s="0" t="str">
        <f aca="false">IFERROR(VALUE(SUBSTITUTE(E6012,".",",")),E6012)</f>
        <v>No Ct</v>
      </c>
      <c r="L6012" s="61" t="str">
        <f aca="false">IF(J6012="PosK",SUMIFS(K:K,J:J,"PosK",H:H,H6012),"")</f>
        <v/>
      </c>
      <c r="M6012" s="61" t="str">
        <f aca="false">IF(J6012="PosK",SUMIFS(K:K,J:J,"NegK",H:H,H6012),"")</f>
        <v/>
      </c>
      <c r="N6012" s="61" t="str">
        <f aca="false">IF(J6012="PosK",SUMIFS(K:K,J:J,"eDNA",H:H,H6012),"")</f>
        <v/>
      </c>
      <c r="Q6012" s="62"/>
    </row>
    <row r="6013" customFormat="false" ht="14.25" hidden="false" customHeight="false" outlineLevel="0" collapsed="false">
      <c r="A6013" s="0" t="s">
        <v>848</v>
      </c>
      <c r="B6013" s="52" t="s">
        <v>986</v>
      </c>
      <c r="C6013" s="52" t="s">
        <v>751</v>
      </c>
      <c r="D6013" s="53" t="n">
        <v>0.1</v>
      </c>
      <c r="E6013" s="53" t="s">
        <v>748</v>
      </c>
      <c r="F6013" s="0" t="s">
        <v>1410</v>
      </c>
      <c r="G6013" s="0" t="str">
        <f aca="false">LEFT(B6013,2)</f>
        <v>13</v>
      </c>
      <c r="H6013" s="0" t="str">
        <f aca="false">I6013&amp;"_"&amp;G6013&amp;"_"&amp;F6013</f>
        <v>Spidssnudetfroe_13_20190124_DL2018122_HimmelevGym_koersel1</v>
      </c>
      <c r="I6013" s="61" t="str">
        <f aca="false">MID(RIGHT(B6013,LEN(B6013)-3),1,FIND("_",RIGHT(B6013,LEN(B6013)-3))-1)</f>
        <v>Spidssnudetfroe</v>
      </c>
      <c r="J6013" s="61" t="str">
        <f aca="false">TRIM(SUBSTITUTE(RIGHT(B6013,FIND(I6013,B6013)+1),"_",""))</f>
        <v>eDNA</v>
      </c>
      <c r="K6013" s="0" t="str">
        <f aca="false">IFERROR(VALUE(SUBSTITUTE(E6013,".",",")),E6013)</f>
        <v>No Ct</v>
      </c>
      <c r="L6013" s="61" t="str">
        <f aca="false">IF(J6013="PosK",SUMIFS(K:K,J:J,"PosK",H:H,H6013),"")</f>
        <v/>
      </c>
      <c r="M6013" s="61" t="str">
        <f aca="false">IF(J6013="PosK",SUMIFS(K:K,J:J,"NegK",H:H,H6013),"")</f>
        <v/>
      </c>
      <c r="N6013" s="61" t="str">
        <f aca="false">IF(J6013="PosK",SUMIFS(K:K,J:J,"eDNA",H:H,H6013),"")</f>
        <v/>
      </c>
      <c r="P6013" s="62"/>
      <c r="T6013" s="63"/>
      <c r="W6013" s="64"/>
    </row>
    <row r="6014" customFormat="false" ht="14.25" hidden="false" customHeight="false" outlineLevel="0" collapsed="false">
      <c r="A6014" s="0" t="s">
        <v>849</v>
      </c>
      <c r="B6014" s="52" t="s">
        <v>987</v>
      </c>
      <c r="C6014" s="52" t="s">
        <v>743</v>
      </c>
      <c r="D6014" s="53" t="n">
        <v>0.1</v>
      </c>
      <c r="E6014" s="53" t="s">
        <v>748</v>
      </c>
      <c r="F6014" s="0" t="s">
        <v>1410</v>
      </c>
      <c r="G6014" s="0" t="str">
        <f aca="false">LEFT(B6014,2)</f>
        <v>14</v>
      </c>
      <c r="H6014" s="0" t="str">
        <f aca="false">I6014&amp;"_"&amp;G6014&amp;"_"&amp;F6014</f>
        <v>Spidssnudetfroe_14_20190124_DL2018122_HimmelevGym_koersel1</v>
      </c>
      <c r="I6014" s="61" t="str">
        <f aca="false">MID(RIGHT(B6014,LEN(B6014)-3),1,FIND("_",RIGHT(B6014,LEN(B6014)-3))-1)</f>
        <v>Spidssnudetfroe</v>
      </c>
      <c r="J6014" s="61" t="str">
        <f aca="false">TRIM(SUBSTITUTE(RIGHT(B6014,FIND(I6014,B6014)+1),"_",""))</f>
        <v>PosK</v>
      </c>
      <c r="K6014" s="0" t="str">
        <f aca="false">IFERROR(VALUE(SUBSTITUTE(E6014,".",",")),E6014)</f>
        <v>No Ct</v>
      </c>
      <c r="L6014" s="61" t="n">
        <f aca="false">IF(J6014="PosK",SUMIFS(K:K,J:J,"PosK",H:H,H6014),"")</f>
        <v>0</v>
      </c>
      <c r="M6014" s="61" t="n">
        <f aca="false">IF(J6014="PosK",SUMIFS(K:K,J:J,"NegK",H:H,H6014),"")</f>
        <v>0</v>
      </c>
      <c r="N6014" s="61" t="n">
        <f aca="false">IF(J6014="PosK",SUMIFS(K:K,J:J,"eDNA",H:H,H6014),"")</f>
        <v>0</v>
      </c>
      <c r="P6014" s="62" t="n">
        <f aca="false">IF(K6016="No Ct",0,K6016)</f>
        <v>0</v>
      </c>
      <c r="Q6014" s="62" t="n">
        <f aca="false">IF(K6017="No Ct",0,K6017)</f>
        <v>0</v>
      </c>
      <c r="R6014" s="0" t="str">
        <f aca="false">IF(AND(L6014&gt;0,M6014=0),"Valid","Invalid")</f>
        <v>Invalid</v>
      </c>
      <c r="S6014" s="0" t="str">
        <f aca="false">IF(OR(P6014&gt;1,Q6014&gt;1),"Present","Absent")</f>
        <v>Absent</v>
      </c>
      <c r="T6014" s="63" t="str">
        <f aca="false">IF(OR(AND(P6014&gt;1,P6014&lt;41),AND(Q6014&gt;1,Q6014&lt;41)),"Ct&lt;41","Ct&gt;41")</f>
        <v>Ct&gt;41</v>
      </c>
      <c r="U6014" s="0" t="str">
        <f aca="false">I6014</f>
        <v>Spidssnudetfroe</v>
      </c>
      <c r="V6014" s="0" t="str">
        <f aca="false">MID(F6014,10,9)</f>
        <v>DL2018122</v>
      </c>
      <c r="W6014" s="64" t="str">
        <f aca="false">V6014&amp;"_"&amp;U6014&amp;"_"&amp;R6014&amp;"_"&amp;S6014&amp;"_"&amp;T6014</f>
        <v>DL2018122_Spidssnudetfroe_Invalid_Absent_Ct&gt;41</v>
      </c>
    </row>
    <row r="6015" customFormat="false" ht="14.25" hidden="false" customHeight="false" outlineLevel="0" collapsed="false">
      <c r="A6015" s="0" t="s">
        <v>851</v>
      </c>
      <c r="B6015" s="52" t="s">
        <v>988</v>
      </c>
      <c r="C6015" s="52" t="s">
        <v>747</v>
      </c>
      <c r="D6015" s="53" t="n">
        <v>0.1</v>
      </c>
      <c r="E6015" s="53" t="s">
        <v>748</v>
      </c>
      <c r="F6015" s="0" t="s">
        <v>1410</v>
      </c>
      <c r="G6015" s="0" t="str">
        <f aca="false">LEFT(B6015,2)</f>
        <v>14</v>
      </c>
      <c r="H6015" s="0" t="str">
        <f aca="false">I6015&amp;"_"&amp;G6015&amp;"_"&amp;F6015</f>
        <v>Spidssnudetfroe_14_20190124_DL2018122_HimmelevGym_koersel1</v>
      </c>
      <c r="I6015" s="61" t="str">
        <f aca="false">MID(RIGHT(B6015,LEN(B6015)-3),1,FIND("_",RIGHT(B6015,LEN(B6015)-3))-1)</f>
        <v>Spidssnudetfroe</v>
      </c>
      <c r="J6015" s="61" t="str">
        <f aca="false">TRIM(SUBSTITUTE(RIGHT(B6015,FIND(I6015,B6015)+1),"_",""))</f>
        <v>NegK</v>
      </c>
      <c r="K6015" s="0" t="str">
        <f aca="false">IFERROR(VALUE(SUBSTITUTE(E6015,".",",")),E6015)</f>
        <v>No Ct</v>
      </c>
      <c r="L6015" s="61" t="str">
        <f aca="false">IF(J6015="PosK",SUMIFS(K:K,J:J,"PosK",H:H,H6015),"")</f>
        <v/>
      </c>
      <c r="M6015" s="61" t="str">
        <f aca="false">IF(J6015="PosK",SUMIFS(K:K,J:J,"NegK",H:H,H6015),"")</f>
        <v/>
      </c>
      <c r="N6015" s="61" t="str">
        <f aca="false">IF(J6015="PosK",SUMIFS(K:K,J:J,"eDNA",H:H,H6015),"")</f>
        <v/>
      </c>
    </row>
    <row r="6016" customFormat="false" ht="14.25" hidden="false" customHeight="false" outlineLevel="0" collapsed="false">
      <c r="A6016" s="0" t="s">
        <v>853</v>
      </c>
      <c r="B6016" s="52" t="s">
        <v>989</v>
      </c>
      <c r="C6016" s="52" t="s">
        <v>751</v>
      </c>
      <c r="D6016" s="53" t="n">
        <v>0.1</v>
      </c>
      <c r="E6016" s="53" t="s">
        <v>748</v>
      </c>
      <c r="F6016" s="0" t="s">
        <v>1410</v>
      </c>
      <c r="G6016" s="0" t="str">
        <f aca="false">LEFT(B6016,2)</f>
        <v>14</v>
      </c>
      <c r="H6016" s="0" t="str">
        <f aca="false">I6016&amp;"_"&amp;G6016&amp;"_"&amp;F6016</f>
        <v>Spidssnudetfroe_14_20190124_DL2018122_HimmelevGym_koersel1</v>
      </c>
      <c r="I6016" s="61" t="str">
        <f aca="false">MID(RIGHT(B6016,LEN(B6016)-3),1,FIND("_",RIGHT(B6016,LEN(B6016)-3))-1)</f>
        <v>Spidssnudetfroe</v>
      </c>
      <c r="J6016" s="61" t="str">
        <f aca="false">TRIM(SUBSTITUTE(RIGHT(B6016,FIND(I6016,B6016)+1),"_",""))</f>
        <v>eDNA</v>
      </c>
      <c r="K6016" s="0" t="str">
        <f aca="false">IFERROR(VALUE(SUBSTITUTE(E6016,".",",")),E6016)</f>
        <v>No Ct</v>
      </c>
      <c r="L6016" s="61" t="str">
        <f aca="false">IF(J6016="PosK",SUMIFS(K:K,J:J,"PosK",H:H,H6016),"")</f>
        <v/>
      </c>
      <c r="M6016" s="61" t="str">
        <f aca="false">IF(J6016="PosK",SUMIFS(K:K,J:J,"NegK",H:H,H6016),"")</f>
        <v/>
      </c>
      <c r="N6016" s="61" t="str">
        <f aca="false">IF(J6016="PosK",SUMIFS(K:K,J:J,"eDNA",H:H,H6016),"")</f>
        <v/>
      </c>
      <c r="Q6016" s="62"/>
    </row>
    <row r="6017" customFormat="false" ht="14.25" hidden="false" customHeight="false" outlineLevel="0" collapsed="false">
      <c r="A6017" s="0" t="s">
        <v>855</v>
      </c>
      <c r="B6017" s="52" t="s">
        <v>989</v>
      </c>
      <c r="C6017" s="52" t="s">
        <v>751</v>
      </c>
      <c r="D6017" s="53" t="n">
        <v>0.1</v>
      </c>
      <c r="E6017" s="53" t="s">
        <v>748</v>
      </c>
      <c r="F6017" s="0" t="s">
        <v>1410</v>
      </c>
      <c r="G6017" s="0" t="str">
        <f aca="false">LEFT(B6017,2)</f>
        <v>14</v>
      </c>
      <c r="H6017" s="0" t="str">
        <f aca="false">I6017&amp;"_"&amp;G6017&amp;"_"&amp;F6017</f>
        <v>Spidssnudetfroe_14_20190124_DL2018122_HimmelevGym_koersel1</v>
      </c>
      <c r="I6017" s="61" t="str">
        <f aca="false">MID(RIGHT(B6017,LEN(B6017)-3),1,FIND("_",RIGHT(B6017,LEN(B6017)-3))-1)</f>
        <v>Spidssnudetfroe</v>
      </c>
      <c r="J6017" s="61" t="str">
        <f aca="false">TRIM(SUBSTITUTE(RIGHT(B6017,FIND(I6017,B6017)+1),"_",""))</f>
        <v>eDNA</v>
      </c>
      <c r="K6017" s="0" t="str">
        <f aca="false">IFERROR(VALUE(SUBSTITUTE(E6017,".",",")),E6017)</f>
        <v>No Ct</v>
      </c>
      <c r="L6017" s="61" t="str">
        <f aca="false">IF(J6017="PosK",SUMIFS(K:K,J:J,"PosK",H:H,H6017),"")</f>
        <v/>
      </c>
      <c r="M6017" s="61" t="str">
        <f aca="false">IF(J6017="PosK",SUMIFS(K:K,J:J,"NegK",H:H,H6017),"")</f>
        <v/>
      </c>
      <c r="N6017" s="61" t="str">
        <f aca="false">IF(J6017="PosK",SUMIFS(K:K,J:J,"eDNA",H:H,H6017),"")</f>
        <v/>
      </c>
      <c r="P6017" s="62"/>
      <c r="T6017" s="63"/>
      <c r="W6017" s="64"/>
    </row>
    <row r="6018" customFormat="false" ht="14.25" hidden="false" customHeight="false" outlineLevel="0" collapsed="false">
      <c r="A6018" s="0" t="s">
        <v>856</v>
      </c>
      <c r="B6018" s="52" t="s">
        <v>990</v>
      </c>
      <c r="C6018" s="52" t="s">
        <v>743</v>
      </c>
      <c r="D6018" s="53" t="n">
        <v>0.1</v>
      </c>
      <c r="E6018" s="53" t="s">
        <v>748</v>
      </c>
      <c r="F6018" s="0" t="s">
        <v>1410</v>
      </c>
      <c r="G6018" s="0" t="str">
        <f aca="false">LEFT(B6018,2)</f>
        <v>15</v>
      </c>
      <c r="H6018" s="0" t="str">
        <f aca="false">I6018&amp;"_"&amp;G6018&amp;"_"&amp;F6018</f>
        <v>KortbenetGroenFroe_15_20190124_DL2018122_HimmelevGym_koersel1</v>
      </c>
      <c r="I6018" s="61" t="str">
        <f aca="false">MID(RIGHT(B6018,LEN(B6018)-3),1,FIND("_",RIGHT(B6018,LEN(B6018)-3))-1)</f>
        <v>KortbenetGroenFroe</v>
      </c>
      <c r="J6018" s="61" t="str">
        <f aca="false">TRIM(SUBSTITUTE(RIGHT(B6018,FIND(I6018,B6018)+1),"_",""))</f>
        <v>PosK</v>
      </c>
      <c r="K6018" s="0" t="str">
        <f aca="false">IFERROR(VALUE(SUBSTITUTE(E6018,".",",")),E6018)</f>
        <v>No Ct</v>
      </c>
      <c r="L6018" s="61" t="n">
        <f aca="false">IF(J6018="PosK",SUMIFS(K:K,J:J,"PosK",H:H,H6018),"")</f>
        <v>0</v>
      </c>
      <c r="M6018" s="61" t="n">
        <f aca="false">IF(J6018="PosK",SUMIFS(K:K,J:J,"NegK",H:H,H6018),"")</f>
        <v>0</v>
      </c>
      <c r="N6018" s="61" t="n">
        <f aca="false">IF(J6018="PosK",SUMIFS(K:K,J:J,"eDNA",H:H,H6018),"")</f>
        <v>0</v>
      </c>
      <c r="P6018" s="62" t="n">
        <f aca="false">IF(K6020="No Ct",0,K6020)</f>
        <v>0</v>
      </c>
      <c r="Q6018" s="62" t="n">
        <f aca="false">IF(K6021="No Ct",0,K6021)</f>
        <v>0</v>
      </c>
      <c r="R6018" s="0" t="str">
        <f aca="false">IF(AND(L6018&gt;0,M6018=0),"Valid","Invalid")</f>
        <v>Invalid</v>
      </c>
      <c r="S6018" s="0" t="str">
        <f aca="false">IF(OR(P6018&gt;1,Q6018&gt;1),"Present","Absent")</f>
        <v>Absent</v>
      </c>
      <c r="T6018" s="63" t="str">
        <f aca="false">IF(OR(AND(P6018&gt;1,P6018&lt;41),AND(Q6018&gt;1,Q6018&lt;41)),"Ct&lt;41","Ct&gt;41")</f>
        <v>Ct&gt;41</v>
      </c>
      <c r="U6018" s="0" t="str">
        <f aca="false">I6018</f>
        <v>KortbenetGroenFroe</v>
      </c>
      <c r="V6018" s="0" t="str">
        <f aca="false">MID(F6018,10,9)</f>
        <v>DL2018122</v>
      </c>
      <c r="W6018" s="64" t="str">
        <f aca="false">V6018&amp;"_"&amp;U6018&amp;"_"&amp;R6018&amp;"_"&amp;S6018&amp;"_"&amp;T6018</f>
        <v>DL2018122_KortbenetGroenFroe_Invalid_Absent_Ct&gt;41</v>
      </c>
    </row>
    <row r="6019" customFormat="false" ht="14.25" hidden="false" customHeight="false" outlineLevel="0" collapsed="false">
      <c r="A6019" s="0" t="s">
        <v>858</v>
      </c>
      <c r="B6019" s="52" t="s">
        <v>991</v>
      </c>
      <c r="C6019" s="52" t="s">
        <v>747</v>
      </c>
      <c r="D6019" s="53" t="n">
        <v>0.1</v>
      </c>
      <c r="E6019" s="53" t="s">
        <v>748</v>
      </c>
      <c r="F6019" s="0" t="s">
        <v>1410</v>
      </c>
      <c r="G6019" s="0" t="str">
        <f aca="false">LEFT(B6019,2)</f>
        <v>15</v>
      </c>
      <c r="H6019" s="0" t="str">
        <f aca="false">I6019&amp;"_"&amp;G6019&amp;"_"&amp;F6019</f>
        <v>KortbenetGroenFroe_15_20190124_DL2018122_HimmelevGym_koersel1</v>
      </c>
      <c r="I6019" s="61" t="str">
        <f aca="false">MID(RIGHT(B6019,LEN(B6019)-3),1,FIND("_",RIGHT(B6019,LEN(B6019)-3))-1)</f>
        <v>KortbenetGroenFroe</v>
      </c>
      <c r="J6019" s="61" t="str">
        <f aca="false">TRIM(SUBSTITUTE(RIGHT(B6019,FIND(I6019,B6019)+1),"_",""))</f>
        <v>NegK</v>
      </c>
      <c r="K6019" s="0" t="str">
        <f aca="false">IFERROR(VALUE(SUBSTITUTE(E6019,".",",")),E6019)</f>
        <v>No Ct</v>
      </c>
      <c r="L6019" s="61" t="str">
        <f aca="false">IF(J6019="PosK",SUMIFS(K:K,J:J,"PosK",H:H,H6019),"")</f>
        <v/>
      </c>
      <c r="M6019" s="61" t="str">
        <f aca="false">IF(J6019="PosK",SUMIFS(K:K,J:J,"NegK",H:H,H6019),"")</f>
        <v/>
      </c>
      <c r="N6019" s="61" t="str">
        <f aca="false">IF(J6019="PosK",SUMIFS(K:K,J:J,"eDNA",H:H,H6019),"")</f>
        <v/>
      </c>
    </row>
    <row r="6020" customFormat="false" ht="14.25" hidden="false" customHeight="false" outlineLevel="0" collapsed="false">
      <c r="A6020" s="0" t="s">
        <v>860</v>
      </c>
      <c r="B6020" s="52" t="s">
        <v>992</v>
      </c>
      <c r="C6020" s="52" t="s">
        <v>751</v>
      </c>
      <c r="D6020" s="53" t="n">
        <v>0.1</v>
      </c>
      <c r="E6020" s="53" t="s">
        <v>748</v>
      </c>
      <c r="F6020" s="0" t="s">
        <v>1410</v>
      </c>
      <c r="G6020" s="0" t="str">
        <f aca="false">LEFT(B6020,2)</f>
        <v>15</v>
      </c>
      <c r="H6020" s="0" t="str">
        <f aca="false">I6020&amp;"_"&amp;G6020&amp;"_"&amp;F6020</f>
        <v>KortbenetGroenFroe_15_20190124_DL2018122_HimmelevGym_koersel1</v>
      </c>
      <c r="I6020" s="61" t="str">
        <f aca="false">MID(RIGHT(B6020,LEN(B6020)-3),1,FIND("_",RIGHT(B6020,LEN(B6020)-3))-1)</f>
        <v>KortbenetGroenFroe</v>
      </c>
      <c r="J6020" s="61" t="str">
        <f aca="false">TRIM(SUBSTITUTE(RIGHT(B6020,FIND(I6020,B6020)+1),"_",""))</f>
        <v>eDNA</v>
      </c>
      <c r="K6020" s="0" t="str">
        <f aca="false">IFERROR(VALUE(SUBSTITUTE(E6020,".",",")),E6020)</f>
        <v>No Ct</v>
      </c>
      <c r="L6020" s="61" t="str">
        <f aca="false">IF(J6020="PosK",SUMIFS(K:K,J:J,"PosK",H:H,H6020),"")</f>
        <v/>
      </c>
      <c r="M6020" s="61" t="str">
        <f aca="false">IF(J6020="PosK",SUMIFS(K:K,J:J,"NegK",H:H,H6020),"")</f>
        <v/>
      </c>
      <c r="N6020" s="61" t="str">
        <f aca="false">IF(J6020="PosK",SUMIFS(K:K,J:J,"eDNA",H:H,H6020),"")</f>
        <v/>
      </c>
      <c r="Q6020" s="62"/>
    </row>
    <row r="6021" customFormat="false" ht="14.25" hidden="false" customHeight="false" outlineLevel="0" collapsed="false">
      <c r="A6021" s="0" t="s">
        <v>862</v>
      </c>
      <c r="B6021" s="52" t="s">
        <v>992</v>
      </c>
      <c r="C6021" s="52" t="s">
        <v>751</v>
      </c>
      <c r="D6021" s="53" t="n">
        <v>0.1</v>
      </c>
      <c r="E6021" s="53" t="s">
        <v>748</v>
      </c>
      <c r="F6021" s="0" t="s">
        <v>1410</v>
      </c>
      <c r="G6021" s="0" t="str">
        <f aca="false">LEFT(B6021,2)</f>
        <v>15</v>
      </c>
      <c r="H6021" s="0" t="str">
        <f aca="false">I6021&amp;"_"&amp;G6021&amp;"_"&amp;F6021</f>
        <v>KortbenetGroenFroe_15_20190124_DL2018122_HimmelevGym_koersel1</v>
      </c>
      <c r="I6021" s="61" t="str">
        <f aca="false">MID(RIGHT(B6021,LEN(B6021)-3),1,FIND("_",RIGHT(B6021,LEN(B6021)-3))-1)</f>
        <v>KortbenetGroenFroe</v>
      </c>
      <c r="J6021" s="61" t="str">
        <f aca="false">TRIM(SUBSTITUTE(RIGHT(B6021,FIND(I6021,B6021)+1),"_",""))</f>
        <v>eDNA</v>
      </c>
      <c r="K6021" s="0" t="str">
        <f aca="false">IFERROR(VALUE(SUBSTITUTE(E6021,".",",")),E6021)</f>
        <v>No Ct</v>
      </c>
      <c r="L6021" s="61" t="str">
        <f aca="false">IF(J6021="PosK",SUMIFS(K:K,J:J,"PosK",H:H,H6021),"")</f>
        <v/>
      </c>
      <c r="M6021" s="61" t="str">
        <f aca="false">IF(J6021="PosK",SUMIFS(K:K,J:J,"NegK",H:H,H6021),"")</f>
        <v/>
      </c>
      <c r="N6021" s="61" t="str">
        <f aca="false">IF(J6021="PosK",SUMIFS(K:K,J:J,"eDNA",H:H,H6021),"")</f>
        <v/>
      </c>
      <c r="P6021" s="62"/>
      <c r="T6021" s="63"/>
      <c r="W6021" s="64"/>
    </row>
    <row r="6022" customFormat="false" ht="14.25" hidden="false" customHeight="false" outlineLevel="0" collapsed="false">
      <c r="A6022" s="0" t="s">
        <v>863</v>
      </c>
      <c r="B6022" s="52" t="s">
        <v>1212</v>
      </c>
      <c r="C6022" s="52" t="s">
        <v>743</v>
      </c>
      <c r="D6022" s="53" t="n">
        <v>0.1</v>
      </c>
      <c r="E6022" s="53" t="n">
        <v>33.86</v>
      </c>
      <c r="F6022" s="0" t="s">
        <v>1410</v>
      </c>
      <c r="G6022" s="0" t="str">
        <f aca="false">LEFT(B6022,2)</f>
        <v>16</v>
      </c>
      <c r="H6022" s="0" t="str">
        <f aca="false">I6022&amp;"_"&amp;G6022&amp;"_"&amp;F6022</f>
        <v>ButsnudetFroe_16_20190124_DL2018122_HimmelevGym_koersel1</v>
      </c>
      <c r="I6022" s="61" t="str">
        <f aca="false">MID(RIGHT(B6022,LEN(B6022)-3),1,FIND("_",RIGHT(B6022,LEN(B6022)-3))-1)</f>
        <v>ButsnudetFroe</v>
      </c>
      <c r="J6022" s="61" t="str">
        <f aca="false">TRIM(SUBSTITUTE(RIGHT(B6022,FIND(I6022,B6022)+1),"_",""))</f>
        <v>PosK</v>
      </c>
      <c r="K6022" s="0" t="n">
        <f aca="false">IFERROR(VALUE(SUBSTITUTE(E6022,".",",")),E6022)</f>
        <v>33.86</v>
      </c>
      <c r="L6022" s="61" t="n">
        <f aca="false">IF(J6022="PosK",SUMIFS(K:K,J:J,"PosK",H:H,H6022),"")</f>
        <v>67.72</v>
      </c>
      <c r="M6022" s="61" t="n">
        <f aca="false">IF(J6022="PosK",SUMIFS(K:K,J:J,"NegK",H:H,H6022),"")</f>
        <v>0</v>
      </c>
      <c r="N6022" s="61" t="n">
        <f aca="false">IF(J6022="PosK",SUMIFS(K:K,J:J,"eDNA",H:H,H6022),"")</f>
        <v>0</v>
      </c>
      <c r="P6022" s="62" t="n">
        <f aca="false">IF(K6024="No Ct",0,K6024)</f>
        <v>0</v>
      </c>
      <c r="Q6022" s="62" t="n">
        <f aca="false">IF(K6025="No Ct",0,K6025)</f>
        <v>0</v>
      </c>
      <c r="R6022" s="0" t="str">
        <f aca="false">IF(AND(L6022&gt;0,M6022=0),"Valid","Invalid")</f>
        <v>Valid</v>
      </c>
      <c r="S6022" s="0" t="str">
        <f aca="false">IF(OR(P6022&gt;1,Q6022&gt;1),"Present","Absent")</f>
        <v>Absent</v>
      </c>
      <c r="T6022" s="63" t="str">
        <f aca="false">IF(OR(AND(P6022&gt;1,P6022&lt;41),AND(Q6022&gt;1,Q6022&lt;41)),"Ct&lt;41","Ct&gt;41")</f>
        <v>Ct&gt;41</v>
      </c>
      <c r="U6022" s="0" t="str">
        <f aca="false">I6022</f>
        <v>ButsnudetFroe</v>
      </c>
      <c r="V6022" s="0" t="str">
        <f aca="false">MID(F6022,10,9)</f>
        <v>DL2018122</v>
      </c>
      <c r="W6022" s="64" t="str">
        <f aca="false">V6022&amp;"_"&amp;U6022&amp;"_"&amp;R6022&amp;"_"&amp;S6022&amp;"_"&amp;T6022</f>
        <v>DL2018122_ButsnudetFroe_Valid_Absent_Ct&gt;41</v>
      </c>
    </row>
    <row r="6023" customFormat="false" ht="14.25" hidden="false" customHeight="false" outlineLevel="0" collapsed="false">
      <c r="A6023" s="0" t="s">
        <v>865</v>
      </c>
      <c r="B6023" s="52" t="s">
        <v>1213</v>
      </c>
      <c r="C6023" s="52" t="s">
        <v>747</v>
      </c>
      <c r="D6023" s="53" t="n">
        <v>0.1</v>
      </c>
      <c r="E6023" s="53" t="s">
        <v>748</v>
      </c>
      <c r="F6023" s="0" t="s">
        <v>1410</v>
      </c>
      <c r="G6023" s="0" t="str">
        <f aca="false">LEFT(B6023,2)</f>
        <v>16</v>
      </c>
      <c r="H6023" s="0" t="str">
        <f aca="false">I6023&amp;"_"&amp;G6023&amp;"_"&amp;F6023</f>
        <v>ButsnudetFroe_16_20190124_DL2018122_HimmelevGym_koersel1</v>
      </c>
      <c r="I6023" s="61" t="str">
        <f aca="false">MID(RIGHT(B6023,LEN(B6023)-3),1,FIND("_",RIGHT(B6023,LEN(B6023)-3))-1)</f>
        <v>ButsnudetFroe</v>
      </c>
      <c r="J6023" s="61" t="str">
        <f aca="false">TRIM(SUBSTITUTE(RIGHT(B6023,FIND(I6023,B6023)+1),"_",""))</f>
        <v>NegK</v>
      </c>
      <c r="K6023" s="0" t="str">
        <f aca="false">IFERROR(VALUE(SUBSTITUTE(E6023,".",",")),E6023)</f>
        <v>No Ct</v>
      </c>
      <c r="L6023" s="61" t="str">
        <f aca="false">IF(J6023="PosK",SUMIFS(K:K,J:J,"PosK",H:H,H6023),"")</f>
        <v/>
      </c>
      <c r="M6023" s="61" t="str">
        <f aca="false">IF(J6023="PosK",SUMIFS(K:K,J:J,"NegK",H:H,H6023),"")</f>
        <v/>
      </c>
      <c r="N6023" s="61" t="str">
        <f aca="false">IF(J6023="PosK",SUMIFS(K:K,J:J,"eDNA",H:H,H6023),"")</f>
        <v/>
      </c>
    </row>
    <row r="6024" customFormat="false" ht="14.25" hidden="false" customHeight="false" outlineLevel="0" collapsed="false">
      <c r="A6024" s="0" t="s">
        <v>867</v>
      </c>
      <c r="B6024" s="52" t="s">
        <v>1214</v>
      </c>
      <c r="C6024" s="52" t="s">
        <v>751</v>
      </c>
      <c r="D6024" s="53" t="n">
        <v>0.1</v>
      </c>
      <c r="E6024" s="53" t="s">
        <v>748</v>
      </c>
      <c r="F6024" s="0" t="s">
        <v>1410</v>
      </c>
      <c r="G6024" s="0" t="str">
        <f aca="false">LEFT(B6024,2)</f>
        <v>16</v>
      </c>
      <c r="H6024" s="0" t="str">
        <f aca="false">I6024&amp;"_"&amp;G6024&amp;"_"&amp;F6024</f>
        <v>ButsnudetFroe_16_20190124_DL2018122_HimmelevGym_koersel1</v>
      </c>
      <c r="I6024" s="61" t="str">
        <f aca="false">MID(RIGHT(B6024,LEN(B6024)-3),1,FIND("_",RIGHT(B6024,LEN(B6024)-3))-1)</f>
        <v>ButsnudetFroe</v>
      </c>
      <c r="J6024" s="61" t="str">
        <f aca="false">TRIM(SUBSTITUTE(RIGHT(B6024,FIND(I6024,B6024)+1),"_",""))</f>
        <v>eDNA</v>
      </c>
      <c r="K6024" s="0" t="str">
        <f aca="false">IFERROR(VALUE(SUBSTITUTE(E6024,".",",")),E6024)</f>
        <v>No Ct</v>
      </c>
      <c r="L6024" s="61" t="str">
        <f aca="false">IF(J6024="PosK",SUMIFS(K:K,J:J,"PosK",H:H,H6024),"")</f>
        <v/>
      </c>
      <c r="M6024" s="61" t="str">
        <f aca="false">IF(J6024="PosK",SUMIFS(K:K,J:J,"NegK",H:H,H6024),"")</f>
        <v/>
      </c>
      <c r="N6024" s="61" t="str">
        <f aca="false">IF(J6024="PosK",SUMIFS(K:K,J:J,"eDNA",H:H,H6024),"")</f>
        <v/>
      </c>
      <c r="Q6024" s="62"/>
    </row>
    <row r="6025" customFormat="false" ht="14.25" hidden="false" customHeight="false" outlineLevel="0" collapsed="false">
      <c r="A6025" s="0" t="s">
        <v>869</v>
      </c>
      <c r="B6025" s="52" t="s">
        <v>1214</v>
      </c>
      <c r="C6025" s="52" t="s">
        <v>751</v>
      </c>
      <c r="D6025" s="53" t="n">
        <v>0.1</v>
      </c>
      <c r="E6025" s="53" t="s">
        <v>748</v>
      </c>
      <c r="F6025" s="0" t="s">
        <v>1410</v>
      </c>
      <c r="G6025" s="0" t="str">
        <f aca="false">LEFT(B6025,2)</f>
        <v>16</v>
      </c>
      <c r="H6025" s="0" t="str">
        <f aca="false">I6025&amp;"_"&amp;G6025&amp;"_"&amp;F6025</f>
        <v>ButsnudetFroe_16_20190124_DL2018122_HimmelevGym_koersel1</v>
      </c>
      <c r="I6025" s="61" t="str">
        <f aca="false">MID(RIGHT(B6025,LEN(B6025)-3),1,FIND("_",RIGHT(B6025,LEN(B6025)-3))-1)</f>
        <v>ButsnudetFroe</v>
      </c>
      <c r="J6025" s="61" t="str">
        <f aca="false">TRIM(SUBSTITUTE(RIGHT(B6025,FIND(I6025,B6025)+1),"_",""))</f>
        <v>eDNA</v>
      </c>
      <c r="K6025" s="0" t="str">
        <f aca="false">IFERROR(VALUE(SUBSTITUTE(E6025,".",",")),E6025)</f>
        <v>No Ct</v>
      </c>
      <c r="L6025" s="61" t="str">
        <f aca="false">IF(J6025="PosK",SUMIFS(K:K,J:J,"PosK",H:H,H6025),"")</f>
        <v/>
      </c>
      <c r="M6025" s="61" t="str">
        <f aca="false">IF(J6025="PosK",SUMIFS(K:K,J:J,"NegK",H:H,H6025),"")</f>
        <v/>
      </c>
      <c r="N6025" s="61" t="str">
        <f aca="false">IF(J6025="PosK",SUMIFS(K:K,J:J,"eDNA",H:H,H6025),"")</f>
        <v/>
      </c>
      <c r="P6025" s="62"/>
      <c r="T6025" s="63"/>
      <c r="W6025" s="64"/>
    </row>
    <row r="6026" customFormat="false" ht="14.25" hidden="false" customHeight="false" outlineLevel="0" collapsed="false">
      <c r="A6026" s="0" t="s">
        <v>870</v>
      </c>
      <c r="B6026" s="52" t="s">
        <v>996</v>
      </c>
      <c r="C6026" s="52" t="s">
        <v>743</v>
      </c>
      <c r="D6026" s="53" t="n">
        <v>0.1</v>
      </c>
      <c r="E6026" s="53" t="s">
        <v>748</v>
      </c>
      <c r="F6026" s="0" t="s">
        <v>1410</v>
      </c>
      <c r="G6026" s="0" t="str">
        <f aca="false">LEFT(B6026,2)</f>
        <v>17</v>
      </c>
      <c r="H6026" s="0" t="str">
        <f aca="false">I6026&amp;"_"&amp;G6026&amp;"_"&amp;F6026</f>
        <v>ButsnudetFroe_17_20190124_DL2018122_HimmelevGym_koersel1</v>
      </c>
      <c r="I6026" s="61" t="str">
        <f aca="false">MID(RIGHT(B6026,LEN(B6026)-3),1,FIND("_",RIGHT(B6026,LEN(B6026)-3))-1)</f>
        <v>ButsnudetFroe</v>
      </c>
      <c r="J6026" s="61" t="str">
        <f aca="false">TRIM(SUBSTITUTE(RIGHT(B6026,FIND(I6026,B6026)+1),"_",""))</f>
        <v>PosK</v>
      </c>
      <c r="K6026" s="0" t="str">
        <f aca="false">IFERROR(VALUE(SUBSTITUTE(E6026,".",",")),E6026)</f>
        <v>No Ct</v>
      </c>
      <c r="L6026" s="61" t="n">
        <f aca="false">IF(J6026="PosK",SUMIFS(K:K,J:J,"PosK",H:H,H6026),"")</f>
        <v>0</v>
      </c>
      <c r="M6026" s="61" t="n">
        <f aca="false">IF(J6026="PosK",SUMIFS(K:K,J:J,"NegK",H:H,H6026),"")</f>
        <v>0</v>
      </c>
      <c r="N6026" s="61" t="n">
        <f aca="false">IF(J6026="PosK",SUMIFS(K:K,J:J,"eDNA",H:H,H6026),"")</f>
        <v>0</v>
      </c>
      <c r="P6026" s="62" t="n">
        <f aca="false">IF(K6028="No Ct",0,K6028)</f>
        <v>0</v>
      </c>
      <c r="Q6026" s="62" t="n">
        <f aca="false">IF(K6029="No Ct",0,K6029)</f>
        <v>0</v>
      </c>
      <c r="R6026" s="0" t="str">
        <f aca="false">IF(AND(L6026&gt;0,M6026=0),"Valid","Invalid")</f>
        <v>Invalid</v>
      </c>
      <c r="S6026" s="0" t="str">
        <f aca="false">IF(OR(P6026&gt;1,Q6026&gt;1),"Present","Absent")</f>
        <v>Absent</v>
      </c>
      <c r="T6026" s="63" t="str">
        <f aca="false">IF(OR(AND(P6026&gt;1,P6026&lt;41),AND(Q6026&gt;1,Q6026&lt;41)),"Ct&lt;41","Ct&gt;41")</f>
        <v>Ct&gt;41</v>
      </c>
      <c r="U6026" s="0" t="str">
        <f aca="false">I6026</f>
        <v>ButsnudetFroe</v>
      </c>
      <c r="V6026" s="0" t="str">
        <f aca="false">MID(F6026,10,9)</f>
        <v>DL2018122</v>
      </c>
      <c r="W6026" s="64" t="str">
        <f aca="false">V6026&amp;"_"&amp;U6026&amp;"_"&amp;R6026&amp;"_"&amp;S6026&amp;"_"&amp;T6026</f>
        <v>DL2018122_ButsnudetFroe_Invalid_Absent_Ct&gt;41</v>
      </c>
    </row>
    <row r="6027" customFormat="false" ht="14.25" hidden="false" customHeight="false" outlineLevel="0" collapsed="false">
      <c r="A6027" s="0" t="s">
        <v>872</v>
      </c>
      <c r="B6027" s="52" t="s">
        <v>997</v>
      </c>
      <c r="C6027" s="52" t="s">
        <v>747</v>
      </c>
      <c r="D6027" s="53" t="n">
        <v>0.1</v>
      </c>
      <c r="E6027" s="53" t="s">
        <v>748</v>
      </c>
      <c r="F6027" s="0" t="s">
        <v>1410</v>
      </c>
      <c r="G6027" s="0" t="str">
        <f aca="false">LEFT(B6027,2)</f>
        <v>17</v>
      </c>
      <c r="H6027" s="0" t="str">
        <f aca="false">I6027&amp;"_"&amp;G6027&amp;"_"&amp;F6027</f>
        <v>ButsnudetFroe_17_20190124_DL2018122_HimmelevGym_koersel1</v>
      </c>
      <c r="I6027" s="61" t="str">
        <f aca="false">MID(RIGHT(B6027,LEN(B6027)-3),1,FIND("_",RIGHT(B6027,LEN(B6027)-3))-1)</f>
        <v>ButsnudetFroe</v>
      </c>
      <c r="J6027" s="61" t="str">
        <f aca="false">TRIM(SUBSTITUTE(RIGHT(B6027,FIND(I6027,B6027)+1),"_",""))</f>
        <v>NegK</v>
      </c>
      <c r="K6027" s="0" t="str">
        <f aca="false">IFERROR(VALUE(SUBSTITUTE(E6027,".",",")),E6027)</f>
        <v>No Ct</v>
      </c>
      <c r="L6027" s="61" t="str">
        <f aca="false">IF(J6027="PosK",SUMIFS(K:K,J:J,"PosK",H:H,H6027),"")</f>
        <v/>
      </c>
      <c r="M6027" s="61" t="str">
        <f aca="false">IF(J6027="PosK",SUMIFS(K:K,J:J,"NegK",H:H,H6027),"")</f>
        <v/>
      </c>
      <c r="N6027" s="61" t="str">
        <f aca="false">IF(J6027="PosK",SUMIFS(K:K,J:J,"eDNA",H:H,H6027),"")</f>
        <v/>
      </c>
    </row>
    <row r="6028" customFormat="false" ht="14.25" hidden="false" customHeight="false" outlineLevel="0" collapsed="false">
      <c r="A6028" s="0" t="s">
        <v>874</v>
      </c>
      <c r="B6028" s="52" t="s">
        <v>998</v>
      </c>
      <c r="C6028" s="52" t="s">
        <v>751</v>
      </c>
      <c r="D6028" s="53" t="n">
        <v>0.1</v>
      </c>
      <c r="E6028" s="53" t="s">
        <v>748</v>
      </c>
      <c r="F6028" s="0" t="s">
        <v>1410</v>
      </c>
      <c r="G6028" s="0" t="str">
        <f aca="false">LEFT(B6028,2)</f>
        <v>17</v>
      </c>
      <c r="H6028" s="0" t="str">
        <f aca="false">I6028&amp;"_"&amp;G6028&amp;"_"&amp;F6028</f>
        <v>ButsnudetFroe_17_20190124_DL2018122_HimmelevGym_koersel1</v>
      </c>
      <c r="I6028" s="61" t="str">
        <f aca="false">MID(RIGHT(B6028,LEN(B6028)-3),1,FIND("_",RIGHT(B6028,LEN(B6028)-3))-1)</f>
        <v>ButsnudetFroe</v>
      </c>
      <c r="J6028" s="61" t="str">
        <f aca="false">TRIM(SUBSTITUTE(RIGHT(B6028,FIND(I6028,B6028)+1),"_",""))</f>
        <v>eDNA</v>
      </c>
      <c r="K6028" s="0" t="str">
        <f aca="false">IFERROR(VALUE(SUBSTITUTE(E6028,".",",")),E6028)</f>
        <v>No Ct</v>
      </c>
      <c r="L6028" s="61" t="str">
        <f aca="false">IF(J6028="PosK",SUMIFS(K:K,J:J,"PosK",H:H,H6028),"")</f>
        <v/>
      </c>
      <c r="M6028" s="61" t="str">
        <f aca="false">IF(J6028="PosK",SUMIFS(K:K,J:J,"NegK",H:H,H6028),"")</f>
        <v/>
      </c>
      <c r="N6028" s="61" t="str">
        <f aca="false">IF(J6028="PosK",SUMIFS(K:K,J:J,"eDNA",H:H,H6028),"")</f>
        <v/>
      </c>
      <c r="Q6028" s="62"/>
    </row>
    <row r="6029" customFormat="false" ht="14.25" hidden="false" customHeight="false" outlineLevel="0" collapsed="false">
      <c r="A6029" s="0" t="s">
        <v>876</v>
      </c>
      <c r="B6029" s="52" t="s">
        <v>998</v>
      </c>
      <c r="C6029" s="52" t="s">
        <v>751</v>
      </c>
      <c r="D6029" s="53" t="n">
        <v>0.1</v>
      </c>
      <c r="E6029" s="53" t="s">
        <v>748</v>
      </c>
      <c r="F6029" s="0" t="s">
        <v>1410</v>
      </c>
      <c r="G6029" s="0" t="str">
        <f aca="false">LEFT(B6029,2)</f>
        <v>17</v>
      </c>
      <c r="H6029" s="0" t="str">
        <f aca="false">I6029&amp;"_"&amp;G6029&amp;"_"&amp;F6029</f>
        <v>ButsnudetFroe_17_20190124_DL2018122_HimmelevGym_koersel1</v>
      </c>
      <c r="I6029" s="61" t="str">
        <f aca="false">MID(RIGHT(B6029,LEN(B6029)-3),1,FIND("_",RIGHT(B6029,LEN(B6029)-3))-1)</f>
        <v>ButsnudetFroe</v>
      </c>
      <c r="J6029" s="61" t="str">
        <f aca="false">TRIM(SUBSTITUTE(RIGHT(B6029,FIND(I6029,B6029)+1),"_",""))</f>
        <v>eDNA</v>
      </c>
      <c r="K6029" s="0" t="str">
        <f aca="false">IFERROR(VALUE(SUBSTITUTE(E6029,".",",")),E6029)</f>
        <v>No Ct</v>
      </c>
      <c r="L6029" s="61" t="str">
        <f aca="false">IF(J6029="PosK",SUMIFS(K:K,J:J,"PosK",H:H,H6029),"")</f>
        <v/>
      </c>
      <c r="M6029" s="61" t="str">
        <f aca="false">IF(J6029="PosK",SUMIFS(K:K,J:J,"NegK",H:H,H6029),"")</f>
        <v/>
      </c>
      <c r="N6029" s="61" t="str">
        <f aca="false">IF(J6029="PosK",SUMIFS(K:K,J:J,"eDNA",H:H,H6029),"")</f>
        <v/>
      </c>
      <c r="P6029" s="62"/>
      <c r="T6029" s="63"/>
      <c r="W6029" s="64"/>
    </row>
    <row r="6030" customFormat="false" ht="14.25" hidden="false" customHeight="false" outlineLevel="0" collapsed="false">
      <c r="A6030" s="0" t="s">
        <v>877</v>
      </c>
      <c r="B6030" s="52" t="s">
        <v>1215</v>
      </c>
      <c r="C6030" s="52" t="s">
        <v>743</v>
      </c>
      <c r="D6030" s="53" t="n">
        <v>0.1</v>
      </c>
      <c r="E6030" s="53" t="n">
        <v>24.07</v>
      </c>
      <c r="F6030" s="0" t="s">
        <v>1410</v>
      </c>
      <c r="G6030" s="0" t="str">
        <f aca="false">LEFT(B6030,2)</f>
        <v>18</v>
      </c>
      <c r="H6030" s="0" t="str">
        <f aca="false">I6030&amp;"_"&amp;G6030&amp;"_"&amp;F6030</f>
        <v>LilleVandsalamander_18_20190124_DL2018122_HimmelevGym_koersel1</v>
      </c>
      <c r="I6030" s="61" t="str">
        <f aca="false">MID(RIGHT(B6030,LEN(B6030)-3),1,FIND("_",RIGHT(B6030,LEN(B6030)-3))-1)</f>
        <v>LilleVandsalamander</v>
      </c>
      <c r="J6030" s="61" t="str">
        <f aca="false">TRIM(SUBSTITUTE(RIGHT(B6030,FIND(I6030,B6030)+1),"_",""))</f>
        <v>PosK</v>
      </c>
      <c r="K6030" s="0" t="n">
        <f aca="false">IFERROR(VALUE(SUBSTITUTE(E6030,".",",")),E6030)</f>
        <v>24.07</v>
      </c>
      <c r="L6030" s="61" t="n">
        <f aca="false">IF(J6030="PosK",SUMIFS(K:K,J:J,"PosK",H:H,H6030),"")</f>
        <v>48.14</v>
      </c>
      <c r="M6030" s="61" t="n">
        <f aca="false">IF(J6030="PosK",SUMIFS(K:K,J:J,"NegK",H:H,H6030),"")</f>
        <v>0</v>
      </c>
      <c r="N6030" s="61" t="n">
        <f aca="false">IF(J6030="PosK",SUMIFS(K:K,J:J,"eDNA",H:H,H6030),"")</f>
        <v>0</v>
      </c>
      <c r="P6030" s="62" t="n">
        <f aca="false">IF(K6032="No Ct",0,K6032)</f>
        <v>0</v>
      </c>
      <c r="Q6030" s="62" t="n">
        <f aca="false">IF(K6033="No Ct",0,K6033)</f>
        <v>0</v>
      </c>
      <c r="R6030" s="0" t="str">
        <f aca="false">IF(AND(L6030&gt;0,M6030=0),"Valid","Invalid")</f>
        <v>Valid</v>
      </c>
      <c r="S6030" s="0" t="str">
        <f aca="false">IF(OR(P6030&gt;1,Q6030&gt;1),"Present","Absent")</f>
        <v>Absent</v>
      </c>
      <c r="T6030" s="63" t="str">
        <f aca="false">IF(OR(AND(P6030&gt;1,P6030&lt;41),AND(Q6030&gt;1,Q6030&lt;41)),"Ct&lt;41","Ct&gt;41")</f>
        <v>Ct&gt;41</v>
      </c>
      <c r="U6030" s="0" t="str">
        <f aca="false">I6030</f>
        <v>LilleVandsalamander</v>
      </c>
      <c r="V6030" s="0" t="str">
        <f aca="false">MID(F6030,10,9)</f>
        <v>DL2018122</v>
      </c>
      <c r="W6030" s="64" t="str">
        <f aca="false">V6030&amp;"_"&amp;U6030&amp;"_"&amp;R6030&amp;"_"&amp;S6030&amp;"_"&amp;T6030</f>
        <v>DL2018122_LilleVandsalamander_Valid_Absent_Ct&gt;41</v>
      </c>
    </row>
    <row r="6031" customFormat="false" ht="14.25" hidden="false" customHeight="false" outlineLevel="0" collapsed="false">
      <c r="A6031" s="0" t="s">
        <v>879</v>
      </c>
      <c r="B6031" s="52" t="s">
        <v>1216</v>
      </c>
      <c r="C6031" s="52" t="s">
        <v>747</v>
      </c>
      <c r="D6031" s="53" t="n">
        <v>0.1</v>
      </c>
      <c r="E6031" s="53" t="s">
        <v>748</v>
      </c>
      <c r="F6031" s="0" t="s">
        <v>1410</v>
      </c>
      <c r="G6031" s="0" t="str">
        <f aca="false">LEFT(B6031,2)</f>
        <v>18</v>
      </c>
      <c r="H6031" s="0" t="str">
        <f aca="false">I6031&amp;"_"&amp;G6031&amp;"_"&amp;F6031</f>
        <v>LilleVandsalamander_18_20190124_DL2018122_HimmelevGym_koersel1</v>
      </c>
      <c r="I6031" s="61" t="str">
        <f aca="false">MID(RIGHT(B6031,LEN(B6031)-3),1,FIND("_",RIGHT(B6031,LEN(B6031)-3))-1)</f>
        <v>LilleVandsalamander</v>
      </c>
      <c r="J6031" s="61" t="str">
        <f aca="false">TRIM(SUBSTITUTE(RIGHT(B6031,FIND(I6031,B6031)+1),"_",""))</f>
        <v>NegK</v>
      </c>
      <c r="K6031" s="0" t="str">
        <f aca="false">IFERROR(VALUE(SUBSTITUTE(E6031,".",",")),E6031)</f>
        <v>No Ct</v>
      </c>
      <c r="L6031" s="61" t="str">
        <f aca="false">IF(J6031="PosK",SUMIFS(K:K,J:J,"PosK",H:H,H6031),"")</f>
        <v/>
      </c>
      <c r="M6031" s="61" t="str">
        <f aca="false">IF(J6031="PosK",SUMIFS(K:K,J:J,"NegK",H:H,H6031),"")</f>
        <v/>
      </c>
      <c r="N6031" s="61" t="str">
        <f aca="false">IF(J6031="PosK",SUMIFS(K:K,J:J,"eDNA",H:H,H6031),"")</f>
        <v/>
      </c>
    </row>
    <row r="6032" customFormat="false" ht="14.25" hidden="false" customHeight="false" outlineLevel="0" collapsed="false">
      <c r="A6032" s="0" t="s">
        <v>881</v>
      </c>
      <c r="B6032" s="52" t="s">
        <v>1217</v>
      </c>
      <c r="C6032" s="52" t="s">
        <v>751</v>
      </c>
      <c r="D6032" s="53" t="n">
        <v>0.1</v>
      </c>
      <c r="E6032" s="53" t="s">
        <v>748</v>
      </c>
      <c r="F6032" s="0" t="s">
        <v>1410</v>
      </c>
      <c r="G6032" s="0" t="str">
        <f aca="false">LEFT(B6032,2)</f>
        <v>18</v>
      </c>
      <c r="H6032" s="0" t="str">
        <f aca="false">I6032&amp;"_"&amp;G6032&amp;"_"&amp;F6032</f>
        <v>LilleVandsalamander_18_20190124_DL2018122_HimmelevGym_koersel1</v>
      </c>
      <c r="I6032" s="61" t="str">
        <f aca="false">MID(RIGHT(B6032,LEN(B6032)-3),1,FIND("_",RIGHT(B6032,LEN(B6032)-3))-1)</f>
        <v>LilleVandsalamander</v>
      </c>
      <c r="J6032" s="61" t="str">
        <f aca="false">TRIM(SUBSTITUTE(RIGHT(B6032,FIND(I6032,B6032)+1),"_",""))</f>
        <v>eDNA</v>
      </c>
      <c r="K6032" s="0" t="str">
        <f aca="false">IFERROR(VALUE(SUBSTITUTE(E6032,".",",")),E6032)</f>
        <v>No Ct</v>
      </c>
      <c r="L6032" s="61" t="str">
        <f aca="false">IF(J6032="PosK",SUMIFS(K:K,J:J,"PosK",H:H,H6032),"")</f>
        <v/>
      </c>
      <c r="M6032" s="61" t="str">
        <f aca="false">IF(J6032="PosK",SUMIFS(K:K,J:J,"NegK",H:H,H6032),"")</f>
        <v/>
      </c>
      <c r="N6032" s="61" t="str">
        <f aca="false">IF(J6032="PosK",SUMIFS(K:K,J:J,"eDNA",H:H,H6032),"")</f>
        <v/>
      </c>
      <c r="Q6032" s="62"/>
    </row>
    <row r="6033" customFormat="false" ht="14.25" hidden="false" customHeight="false" outlineLevel="0" collapsed="false">
      <c r="A6033" s="0" t="s">
        <v>883</v>
      </c>
      <c r="B6033" s="52" t="s">
        <v>1217</v>
      </c>
      <c r="C6033" s="52" t="s">
        <v>751</v>
      </c>
      <c r="D6033" s="53" t="n">
        <v>0.1</v>
      </c>
      <c r="E6033" s="53" t="s">
        <v>748</v>
      </c>
      <c r="F6033" s="0" t="s">
        <v>1410</v>
      </c>
      <c r="G6033" s="0" t="str">
        <f aca="false">LEFT(B6033,2)</f>
        <v>18</v>
      </c>
      <c r="H6033" s="0" t="str">
        <f aca="false">I6033&amp;"_"&amp;G6033&amp;"_"&amp;F6033</f>
        <v>LilleVandsalamander_18_20190124_DL2018122_HimmelevGym_koersel1</v>
      </c>
      <c r="I6033" s="61" t="str">
        <f aca="false">MID(RIGHT(B6033,LEN(B6033)-3),1,FIND("_",RIGHT(B6033,LEN(B6033)-3))-1)</f>
        <v>LilleVandsalamander</v>
      </c>
      <c r="J6033" s="61" t="str">
        <f aca="false">TRIM(SUBSTITUTE(RIGHT(B6033,FIND(I6033,B6033)+1),"_",""))</f>
        <v>eDNA</v>
      </c>
      <c r="K6033" s="0" t="str">
        <f aca="false">IFERROR(VALUE(SUBSTITUTE(E6033,".",",")),E6033)</f>
        <v>No Ct</v>
      </c>
      <c r="L6033" s="61" t="str">
        <f aca="false">IF(J6033="PosK",SUMIFS(K:K,J:J,"PosK",H:H,H6033),"")</f>
        <v/>
      </c>
      <c r="M6033" s="61" t="str">
        <f aca="false">IF(J6033="PosK",SUMIFS(K:K,J:J,"NegK",H:H,H6033),"")</f>
        <v/>
      </c>
      <c r="N6033" s="61" t="str">
        <f aca="false">IF(J6033="PosK",SUMIFS(K:K,J:J,"eDNA",H:H,H6033),"")</f>
        <v/>
      </c>
      <c r="P6033" s="62"/>
      <c r="T6033" s="63"/>
      <c r="W6033" s="64"/>
    </row>
    <row r="6034" customFormat="false" ht="14.25" hidden="false" customHeight="false" outlineLevel="0" collapsed="false">
      <c r="A6034" s="0" t="s">
        <v>884</v>
      </c>
      <c r="B6034" s="52" t="s">
        <v>1002</v>
      </c>
      <c r="C6034" s="52" t="s">
        <v>743</v>
      </c>
      <c r="D6034" s="53" t="n">
        <v>0.1</v>
      </c>
      <c r="E6034" s="53" t="n">
        <v>23.72</v>
      </c>
      <c r="F6034" s="0" t="s">
        <v>1410</v>
      </c>
      <c r="G6034" s="0" t="str">
        <f aca="false">LEFT(B6034,2)</f>
        <v>19</v>
      </c>
      <c r="H6034" s="0" t="str">
        <f aca="false">I6034&amp;"_"&amp;G6034&amp;"_"&amp;F6034</f>
        <v>LilleVandsalamander_19_20190124_DL2018122_HimmelevGym_koersel1</v>
      </c>
      <c r="I6034" s="61" t="str">
        <f aca="false">MID(RIGHT(B6034,LEN(B6034)-3),1,FIND("_",RIGHT(B6034,LEN(B6034)-3))-1)</f>
        <v>LilleVandsalamander</v>
      </c>
      <c r="J6034" s="61" t="str">
        <f aca="false">TRIM(SUBSTITUTE(RIGHT(B6034,FIND(I6034,B6034)+1),"_",""))</f>
        <v>PosK</v>
      </c>
      <c r="K6034" s="0" t="n">
        <f aca="false">IFERROR(VALUE(SUBSTITUTE(E6034,".",",")),E6034)</f>
        <v>23.72</v>
      </c>
      <c r="L6034" s="61" t="n">
        <f aca="false">IF(J6034="PosK",SUMIFS(K:K,J:J,"PosK",H:H,H6034),"")</f>
        <v>47.44</v>
      </c>
      <c r="M6034" s="61" t="n">
        <f aca="false">IF(J6034="PosK",SUMIFS(K:K,J:J,"NegK",H:H,H6034),"")</f>
        <v>0</v>
      </c>
      <c r="N6034" s="61" t="n">
        <f aca="false">IF(J6034="PosK",SUMIFS(K:K,J:J,"eDNA",H:H,H6034),"")</f>
        <v>0</v>
      </c>
      <c r="P6034" s="62" t="n">
        <f aca="false">IF(K6036="No Ct",0,K6036)</f>
        <v>0</v>
      </c>
      <c r="Q6034" s="62" t="n">
        <f aca="false">IF(K6037="No Ct",0,K6037)</f>
        <v>0</v>
      </c>
      <c r="R6034" s="0" t="str">
        <f aca="false">IF(AND(L6034&gt;0,M6034=0),"Valid","Invalid")</f>
        <v>Valid</v>
      </c>
      <c r="S6034" s="0" t="str">
        <f aca="false">IF(OR(P6034&gt;1,Q6034&gt;1),"Present","Absent")</f>
        <v>Absent</v>
      </c>
      <c r="T6034" s="63" t="str">
        <f aca="false">IF(OR(AND(P6034&gt;1,P6034&lt;41),AND(Q6034&gt;1,Q6034&lt;41)),"Ct&lt;41","Ct&gt;41")</f>
        <v>Ct&gt;41</v>
      </c>
      <c r="U6034" s="0" t="str">
        <f aca="false">I6034</f>
        <v>LilleVandsalamander</v>
      </c>
      <c r="V6034" s="0" t="str">
        <f aca="false">MID(F6034,10,9)</f>
        <v>DL2018122</v>
      </c>
      <c r="W6034" s="64" t="str">
        <f aca="false">V6034&amp;"_"&amp;U6034&amp;"_"&amp;R6034&amp;"_"&amp;S6034&amp;"_"&amp;T6034</f>
        <v>DL2018122_LilleVandsalamander_Valid_Absent_Ct&gt;41</v>
      </c>
    </row>
    <row r="6035" customFormat="false" ht="14.25" hidden="false" customHeight="false" outlineLevel="0" collapsed="false">
      <c r="A6035" s="0" t="s">
        <v>886</v>
      </c>
      <c r="B6035" s="52" t="s">
        <v>1003</v>
      </c>
      <c r="C6035" s="52" t="s">
        <v>747</v>
      </c>
      <c r="D6035" s="53" t="n">
        <v>0.1</v>
      </c>
      <c r="E6035" s="53" t="s">
        <v>748</v>
      </c>
      <c r="F6035" s="0" t="s">
        <v>1410</v>
      </c>
      <c r="G6035" s="0" t="str">
        <f aca="false">LEFT(B6035,2)</f>
        <v>19</v>
      </c>
      <c r="H6035" s="0" t="str">
        <f aca="false">I6035&amp;"_"&amp;G6035&amp;"_"&amp;F6035</f>
        <v>LilleVandsalamander_19_20190124_DL2018122_HimmelevGym_koersel1</v>
      </c>
      <c r="I6035" s="61" t="str">
        <f aca="false">MID(RIGHT(B6035,LEN(B6035)-3),1,FIND("_",RIGHT(B6035,LEN(B6035)-3))-1)</f>
        <v>LilleVandsalamander</v>
      </c>
      <c r="J6035" s="61" t="str">
        <f aca="false">TRIM(SUBSTITUTE(RIGHT(B6035,FIND(I6035,B6035)+1),"_",""))</f>
        <v>NegK</v>
      </c>
      <c r="K6035" s="0" t="str">
        <f aca="false">IFERROR(VALUE(SUBSTITUTE(E6035,".",",")),E6035)</f>
        <v>No Ct</v>
      </c>
      <c r="L6035" s="61" t="str">
        <f aca="false">IF(J6035="PosK",SUMIFS(K:K,J:J,"PosK",H:H,H6035),"")</f>
        <v/>
      </c>
      <c r="M6035" s="61" t="str">
        <f aca="false">IF(J6035="PosK",SUMIFS(K:K,J:J,"NegK",H:H,H6035),"")</f>
        <v/>
      </c>
      <c r="N6035" s="61" t="str">
        <f aca="false">IF(J6035="PosK",SUMIFS(K:K,J:J,"eDNA",H:H,H6035),"")</f>
        <v/>
      </c>
    </row>
    <row r="6036" customFormat="false" ht="14.25" hidden="false" customHeight="false" outlineLevel="0" collapsed="false">
      <c r="A6036" s="0" t="s">
        <v>888</v>
      </c>
      <c r="B6036" s="52" t="s">
        <v>1004</v>
      </c>
      <c r="C6036" s="52" t="s">
        <v>751</v>
      </c>
      <c r="D6036" s="53" t="n">
        <v>0.1</v>
      </c>
      <c r="E6036" s="53" t="s">
        <v>748</v>
      </c>
      <c r="F6036" s="0" t="s">
        <v>1410</v>
      </c>
      <c r="G6036" s="0" t="str">
        <f aca="false">LEFT(B6036,2)</f>
        <v>19</v>
      </c>
      <c r="H6036" s="0" t="str">
        <f aca="false">I6036&amp;"_"&amp;G6036&amp;"_"&amp;F6036</f>
        <v>LilleVandsalamander_19_20190124_DL2018122_HimmelevGym_koersel1</v>
      </c>
      <c r="I6036" s="61" t="str">
        <f aca="false">MID(RIGHT(B6036,LEN(B6036)-3),1,FIND("_",RIGHT(B6036,LEN(B6036)-3))-1)</f>
        <v>LilleVandsalamander</v>
      </c>
      <c r="J6036" s="61" t="str">
        <f aca="false">TRIM(SUBSTITUTE(RIGHT(B6036,FIND(I6036,B6036)+1),"_",""))</f>
        <v>eDNA</v>
      </c>
      <c r="K6036" s="0" t="str">
        <f aca="false">IFERROR(VALUE(SUBSTITUTE(E6036,".",",")),E6036)</f>
        <v>No Ct</v>
      </c>
      <c r="L6036" s="61" t="str">
        <f aca="false">IF(J6036="PosK",SUMIFS(K:K,J:J,"PosK",H:H,H6036),"")</f>
        <v/>
      </c>
      <c r="M6036" s="61" t="str">
        <f aca="false">IF(J6036="PosK",SUMIFS(K:K,J:J,"NegK",H:H,H6036),"")</f>
        <v/>
      </c>
      <c r="N6036" s="61" t="str">
        <f aca="false">IF(J6036="PosK",SUMIFS(K:K,J:J,"eDNA",H:H,H6036),"")</f>
        <v/>
      </c>
      <c r="Q6036" s="62"/>
    </row>
    <row r="6037" customFormat="false" ht="14.25" hidden="false" customHeight="false" outlineLevel="0" collapsed="false">
      <c r="A6037" s="0" t="s">
        <v>890</v>
      </c>
      <c r="B6037" s="52" t="s">
        <v>1004</v>
      </c>
      <c r="C6037" s="52" t="s">
        <v>751</v>
      </c>
      <c r="D6037" s="53" t="n">
        <v>0.1</v>
      </c>
      <c r="E6037" s="53" t="s">
        <v>748</v>
      </c>
      <c r="F6037" s="0" t="s">
        <v>1410</v>
      </c>
      <c r="G6037" s="0" t="str">
        <f aca="false">LEFT(B6037,2)</f>
        <v>19</v>
      </c>
      <c r="H6037" s="0" t="str">
        <f aca="false">I6037&amp;"_"&amp;G6037&amp;"_"&amp;F6037</f>
        <v>LilleVandsalamander_19_20190124_DL2018122_HimmelevGym_koersel1</v>
      </c>
      <c r="I6037" s="61" t="str">
        <f aca="false">MID(RIGHT(B6037,LEN(B6037)-3),1,FIND("_",RIGHT(B6037,LEN(B6037)-3))-1)</f>
        <v>LilleVandsalamander</v>
      </c>
      <c r="J6037" s="61" t="str">
        <f aca="false">TRIM(SUBSTITUTE(RIGHT(B6037,FIND(I6037,B6037)+1),"_",""))</f>
        <v>eDNA</v>
      </c>
      <c r="K6037" s="0" t="str">
        <f aca="false">IFERROR(VALUE(SUBSTITUTE(E6037,".",",")),E6037)</f>
        <v>No Ct</v>
      </c>
      <c r="L6037" s="61" t="str">
        <f aca="false">IF(J6037="PosK",SUMIFS(K:K,J:J,"PosK",H:H,H6037),"")</f>
        <v/>
      </c>
      <c r="M6037" s="61" t="str">
        <f aca="false">IF(J6037="PosK",SUMIFS(K:K,J:J,"NegK",H:H,H6037),"")</f>
        <v/>
      </c>
      <c r="N6037" s="61" t="str">
        <f aca="false">IF(J6037="PosK",SUMIFS(K:K,J:J,"eDNA",H:H,H6037),"")</f>
        <v/>
      </c>
      <c r="P6037" s="62"/>
      <c r="T6037" s="63"/>
      <c r="W6037" s="64"/>
    </row>
    <row r="6038" customFormat="false" ht="14.25" hidden="false" customHeight="false" outlineLevel="0" collapsed="false">
      <c r="A6038" s="0" t="s">
        <v>891</v>
      </c>
      <c r="B6038" s="52" t="s">
        <v>1218</v>
      </c>
      <c r="C6038" s="52" t="s">
        <v>743</v>
      </c>
      <c r="D6038" s="53" t="n">
        <v>0.1</v>
      </c>
      <c r="E6038" s="53" t="s">
        <v>748</v>
      </c>
      <c r="F6038" s="0" t="s">
        <v>1410</v>
      </c>
      <c r="G6038" s="0" t="str">
        <f aca="false">LEFT(B6038,2)</f>
        <v>20</v>
      </c>
      <c r="H6038" s="0" t="str">
        <f aca="false">I6038&amp;"_"&amp;G6038&amp;"_"&amp;F6038</f>
        <v>Skalle_20_20190124_DL2018122_HimmelevGym_koersel1</v>
      </c>
      <c r="I6038" s="61" t="str">
        <f aca="false">MID(RIGHT(B6038,LEN(B6038)-3),1,FIND("_",RIGHT(B6038,LEN(B6038)-3))-1)</f>
        <v>Skalle</v>
      </c>
      <c r="J6038" s="61" t="str">
        <f aca="false">TRIM(SUBSTITUTE(RIGHT(B6038,FIND(I6038,B6038)+1),"_",""))</f>
        <v>PosK</v>
      </c>
      <c r="K6038" s="0" t="str">
        <f aca="false">IFERROR(VALUE(SUBSTITUTE(E6038,".",",")),E6038)</f>
        <v>No Ct</v>
      </c>
      <c r="L6038" s="61" t="n">
        <f aca="false">IF(J6038="PosK",SUMIFS(K:K,J:J,"PosK",H:H,H6038),"")</f>
        <v>0</v>
      </c>
      <c r="M6038" s="61" t="n">
        <f aca="false">IF(J6038="PosK",SUMIFS(K:K,J:J,"NegK",H:H,H6038),"")</f>
        <v>0</v>
      </c>
      <c r="N6038" s="61" t="n">
        <f aca="false">IF(J6038="PosK",SUMIFS(K:K,J:J,"eDNA",H:H,H6038),"")</f>
        <v>0</v>
      </c>
      <c r="P6038" s="62" t="n">
        <f aca="false">IF(K6040="No Ct",0,K6040)</f>
        <v>0</v>
      </c>
      <c r="Q6038" s="62" t="n">
        <f aca="false">IF(K6041="No Ct",0,K6041)</f>
        <v>0</v>
      </c>
      <c r="R6038" s="0" t="str">
        <f aca="false">IF(AND(L6038&gt;0,M6038=0),"Valid","Invalid")</f>
        <v>Invalid</v>
      </c>
      <c r="S6038" s="0" t="str">
        <f aca="false">IF(OR(P6038&gt;1,Q6038&gt;1),"Present","Absent")</f>
        <v>Absent</v>
      </c>
      <c r="T6038" s="63" t="str">
        <f aca="false">IF(OR(AND(P6038&gt;1,P6038&lt;41),AND(Q6038&gt;1,Q6038&lt;41)),"Ct&lt;41","Ct&gt;41")</f>
        <v>Ct&gt;41</v>
      </c>
      <c r="U6038" s="0" t="str">
        <f aca="false">I6038</f>
        <v>Skalle</v>
      </c>
      <c r="V6038" s="0" t="str">
        <f aca="false">MID(F6038,10,9)</f>
        <v>DL2018122</v>
      </c>
      <c r="W6038" s="64" t="str">
        <f aca="false">V6038&amp;"_"&amp;U6038&amp;"_"&amp;R6038&amp;"_"&amp;S6038&amp;"_"&amp;T6038</f>
        <v>DL2018122_Skalle_Invalid_Absent_Ct&gt;41</v>
      </c>
    </row>
    <row r="6039" customFormat="false" ht="14.25" hidden="false" customHeight="false" outlineLevel="0" collapsed="false">
      <c r="A6039" s="0" t="s">
        <v>893</v>
      </c>
      <c r="B6039" s="52" t="s">
        <v>1219</v>
      </c>
      <c r="C6039" s="52" t="s">
        <v>747</v>
      </c>
      <c r="D6039" s="53" t="n">
        <v>0.1</v>
      </c>
      <c r="E6039" s="53" t="s">
        <v>748</v>
      </c>
      <c r="F6039" s="0" t="s">
        <v>1410</v>
      </c>
      <c r="G6039" s="0" t="str">
        <f aca="false">LEFT(B6039,2)</f>
        <v>20</v>
      </c>
      <c r="H6039" s="0" t="str">
        <f aca="false">I6039&amp;"_"&amp;G6039&amp;"_"&amp;F6039</f>
        <v>Skalle_20_20190124_DL2018122_HimmelevGym_koersel1</v>
      </c>
      <c r="I6039" s="61" t="str">
        <f aca="false">MID(RIGHT(B6039,LEN(B6039)-3),1,FIND("_",RIGHT(B6039,LEN(B6039)-3))-1)</f>
        <v>Skalle</v>
      </c>
      <c r="J6039" s="61" t="str">
        <f aca="false">TRIM(SUBSTITUTE(RIGHT(B6039,FIND(I6039,B6039)+1),"_",""))</f>
        <v>NegK</v>
      </c>
      <c r="K6039" s="0" t="str">
        <f aca="false">IFERROR(VALUE(SUBSTITUTE(E6039,".",",")),E6039)</f>
        <v>No Ct</v>
      </c>
      <c r="L6039" s="61" t="str">
        <f aca="false">IF(J6039="PosK",SUMIFS(K:K,J:J,"PosK",H:H,H6039),"")</f>
        <v/>
      </c>
      <c r="M6039" s="61" t="str">
        <f aca="false">IF(J6039="PosK",SUMIFS(K:K,J:J,"NegK",H:H,H6039),"")</f>
        <v/>
      </c>
      <c r="N6039" s="61" t="str">
        <f aca="false">IF(J6039="PosK",SUMIFS(K:K,J:J,"eDNA",H:H,H6039),"")</f>
        <v/>
      </c>
    </row>
    <row r="6040" customFormat="false" ht="14.25" hidden="false" customHeight="false" outlineLevel="0" collapsed="false">
      <c r="A6040" s="0" t="s">
        <v>895</v>
      </c>
      <c r="B6040" s="52" t="s">
        <v>1220</v>
      </c>
      <c r="C6040" s="52" t="s">
        <v>751</v>
      </c>
      <c r="D6040" s="53" t="n">
        <v>0.1</v>
      </c>
      <c r="E6040" s="53" t="s">
        <v>748</v>
      </c>
      <c r="F6040" s="0" t="s">
        <v>1410</v>
      </c>
      <c r="G6040" s="0" t="str">
        <f aca="false">LEFT(B6040,2)</f>
        <v>20</v>
      </c>
      <c r="H6040" s="0" t="str">
        <f aca="false">I6040&amp;"_"&amp;G6040&amp;"_"&amp;F6040</f>
        <v>Skalle_20_20190124_DL2018122_HimmelevGym_koersel1</v>
      </c>
      <c r="I6040" s="61" t="str">
        <f aca="false">MID(RIGHT(B6040,LEN(B6040)-3),1,FIND("_",RIGHT(B6040,LEN(B6040)-3))-1)</f>
        <v>Skalle</v>
      </c>
      <c r="J6040" s="61" t="str">
        <f aca="false">TRIM(SUBSTITUTE(RIGHT(B6040,FIND(I6040,B6040)+1),"_",""))</f>
        <v>eDNA</v>
      </c>
      <c r="K6040" s="0" t="str">
        <f aca="false">IFERROR(VALUE(SUBSTITUTE(E6040,".",",")),E6040)</f>
        <v>No Ct</v>
      </c>
      <c r="L6040" s="61" t="str">
        <f aca="false">IF(J6040="PosK",SUMIFS(K:K,J:J,"PosK",H:H,H6040),"")</f>
        <v/>
      </c>
      <c r="M6040" s="61" t="str">
        <f aca="false">IF(J6040="PosK",SUMIFS(K:K,J:J,"NegK",H:H,H6040),"")</f>
        <v/>
      </c>
      <c r="N6040" s="61" t="str">
        <f aca="false">IF(J6040="PosK",SUMIFS(K:K,J:J,"eDNA",H:H,H6040),"")</f>
        <v/>
      </c>
      <c r="Q6040" s="62"/>
    </row>
    <row r="6041" customFormat="false" ht="14.25" hidden="false" customHeight="false" outlineLevel="0" collapsed="false">
      <c r="A6041" s="0" t="s">
        <v>897</v>
      </c>
      <c r="B6041" s="52" t="s">
        <v>1220</v>
      </c>
      <c r="C6041" s="52" t="s">
        <v>751</v>
      </c>
      <c r="D6041" s="53" t="n">
        <v>0.1</v>
      </c>
      <c r="E6041" s="53" t="s">
        <v>748</v>
      </c>
      <c r="F6041" s="0" t="s">
        <v>1410</v>
      </c>
      <c r="G6041" s="0" t="str">
        <f aca="false">LEFT(B6041,2)</f>
        <v>20</v>
      </c>
      <c r="H6041" s="0" t="str">
        <f aca="false">I6041&amp;"_"&amp;G6041&amp;"_"&amp;F6041</f>
        <v>Skalle_20_20190124_DL2018122_HimmelevGym_koersel1</v>
      </c>
      <c r="I6041" s="61" t="str">
        <f aca="false">MID(RIGHT(B6041,LEN(B6041)-3),1,FIND("_",RIGHT(B6041,LEN(B6041)-3))-1)</f>
        <v>Skalle</v>
      </c>
      <c r="J6041" s="61" t="str">
        <f aca="false">TRIM(SUBSTITUTE(RIGHT(B6041,FIND(I6041,B6041)+1),"_",""))</f>
        <v>eDNA</v>
      </c>
      <c r="K6041" s="0" t="str">
        <f aca="false">IFERROR(VALUE(SUBSTITUTE(E6041,".",",")),E6041)</f>
        <v>No Ct</v>
      </c>
      <c r="L6041" s="61" t="str">
        <f aca="false">IF(J6041="PosK",SUMIFS(K:K,J:J,"PosK",H:H,H6041),"")</f>
        <v/>
      </c>
      <c r="M6041" s="61" t="str">
        <f aca="false">IF(J6041="PosK",SUMIFS(K:K,J:J,"NegK",H:H,H6041),"")</f>
        <v/>
      </c>
      <c r="N6041" s="61" t="str">
        <f aca="false">IF(J6041="PosK",SUMIFS(K:K,J:J,"eDNA",H:H,H6041),"")</f>
        <v/>
      </c>
      <c r="P6041" s="62"/>
      <c r="T6041" s="63"/>
      <c r="W6041" s="64"/>
    </row>
    <row r="6042" customFormat="false" ht="14.25" hidden="false" customHeight="false" outlineLevel="0" collapsed="false">
      <c r="A6042" s="0" t="s">
        <v>898</v>
      </c>
      <c r="B6042" s="52" t="s">
        <v>1008</v>
      </c>
      <c r="C6042" s="52" t="s">
        <v>743</v>
      </c>
      <c r="D6042" s="53" t="n">
        <v>0.1</v>
      </c>
      <c r="E6042" s="53" t="n">
        <v>26.48</v>
      </c>
      <c r="F6042" s="0" t="s">
        <v>1410</v>
      </c>
      <c r="G6042" s="0" t="str">
        <f aca="false">LEFT(B6042,2)</f>
        <v>21</v>
      </c>
      <c r="H6042" s="0" t="str">
        <f aca="false">I6042&amp;"_"&amp;G6042&amp;"_"&amp;F6042</f>
        <v>Skalle_21_20190124_DL2018122_HimmelevGym_koersel1</v>
      </c>
      <c r="I6042" s="61" t="str">
        <f aca="false">MID(RIGHT(B6042,LEN(B6042)-3),1,FIND("_",RIGHT(B6042,LEN(B6042)-3))-1)</f>
        <v>Skalle</v>
      </c>
      <c r="J6042" s="61" t="str">
        <f aca="false">TRIM(SUBSTITUTE(RIGHT(B6042,FIND(I6042,B6042)+1),"_",""))</f>
        <v>PosK</v>
      </c>
      <c r="K6042" s="0" t="n">
        <f aca="false">IFERROR(VALUE(SUBSTITUTE(E6042,".",",")),E6042)</f>
        <v>26.48</v>
      </c>
      <c r="L6042" s="61" t="n">
        <f aca="false">IF(J6042="PosK",SUMIFS(K:K,J:J,"PosK",H:H,H6042),"")</f>
        <v>52.96</v>
      </c>
      <c r="M6042" s="61" t="n">
        <f aca="false">IF(J6042="PosK",SUMIFS(K:K,J:J,"NegK",H:H,H6042),"")</f>
        <v>0</v>
      </c>
      <c r="N6042" s="61" t="n">
        <f aca="false">IF(J6042="PosK",SUMIFS(K:K,J:J,"eDNA",H:H,H6042),"")</f>
        <v>62.8</v>
      </c>
      <c r="P6042" s="62" t="n">
        <f aca="false">IF(K6044="No Ct",0,K6044)</f>
        <v>0</v>
      </c>
      <c r="Q6042" s="62" t="n">
        <f aca="false">IF(K6045="No Ct",0,K6045)</f>
        <v>31.4</v>
      </c>
      <c r="R6042" s="0" t="str">
        <f aca="false">IF(AND(L6042&gt;0,M6042=0),"Valid","Invalid")</f>
        <v>Valid</v>
      </c>
      <c r="S6042" s="0" t="str">
        <f aca="false">IF(OR(P6042&gt;1,Q6042&gt;1),"Present","Absent")</f>
        <v>Present</v>
      </c>
      <c r="T6042" s="63" t="str">
        <f aca="false">IF(OR(AND(P6042&gt;1,P6042&lt;41),AND(Q6042&gt;1,Q6042&lt;41)),"Ct&lt;41","Ct&gt;41")</f>
        <v>Ct&lt;41</v>
      </c>
      <c r="U6042" s="0" t="str">
        <f aca="false">I6042</f>
        <v>Skalle</v>
      </c>
      <c r="V6042" s="0" t="str">
        <f aca="false">MID(F6042,10,9)</f>
        <v>DL2018122</v>
      </c>
      <c r="W6042" s="64" t="str">
        <f aca="false">V6042&amp;"_"&amp;U6042&amp;"_"&amp;R6042&amp;"_"&amp;S6042&amp;"_"&amp;T6042</f>
        <v>DL2018122_Skalle_Valid_Present_Ct&lt;41</v>
      </c>
    </row>
    <row r="6043" customFormat="false" ht="14.25" hidden="false" customHeight="false" outlineLevel="0" collapsed="false">
      <c r="A6043" s="0" t="s">
        <v>900</v>
      </c>
      <c r="B6043" s="52" t="s">
        <v>1009</v>
      </c>
      <c r="C6043" s="52" t="s">
        <v>747</v>
      </c>
      <c r="D6043" s="53" t="n">
        <v>0.1</v>
      </c>
      <c r="E6043" s="53" t="s">
        <v>748</v>
      </c>
      <c r="F6043" s="0" t="s">
        <v>1410</v>
      </c>
      <c r="G6043" s="0" t="str">
        <f aca="false">LEFT(B6043,2)</f>
        <v>21</v>
      </c>
      <c r="H6043" s="0" t="str">
        <f aca="false">I6043&amp;"_"&amp;G6043&amp;"_"&amp;F6043</f>
        <v>Skalle_21_20190124_DL2018122_HimmelevGym_koersel1</v>
      </c>
      <c r="I6043" s="61" t="str">
        <f aca="false">MID(RIGHT(B6043,LEN(B6043)-3),1,FIND("_",RIGHT(B6043,LEN(B6043)-3))-1)</f>
        <v>Skalle</v>
      </c>
      <c r="J6043" s="61" t="str">
        <f aca="false">TRIM(SUBSTITUTE(RIGHT(B6043,FIND(I6043,B6043)+1),"_",""))</f>
        <v>NegK</v>
      </c>
      <c r="K6043" s="0" t="str">
        <f aca="false">IFERROR(VALUE(SUBSTITUTE(E6043,".",",")),E6043)</f>
        <v>No Ct</v>
      </c>
      <c r="L6043" s="61" t="str">
        <f aca="false">IF(J6043="PosK",SUMIFS(K:K,J:J,"PosK",H:H,H6043),"")</f>
        <v/>
      </c>
      <c r="M6043" s="61" t="str">
        <f aca="false">IF(J6043="PosK",SUMIFS(K:K,J:J,"NegK",H:H,H6043),"")</f>
        <v/>
      </c>
      <c r="N6043" s="61" t="str">
        <f aca="false">IF(J6043="PosK",SUMIFS(K:K,J:J,"eDNA",H:H,H6043),"")</f>
        <v/>
      </c>
    </row>
    <row r="6044" customFormat="false" ht="14.25" hidden="false" customHeight="false" outlineLevel="0" collapsed="false">
      <c r="A6044" s="0" t="s">
        <v>902</v>
      </c>
      <c r="B6044" s="52" t="s">
        <v>1010</v>
      </c>
      <c r="C6044" s="52" t="s">
        <v>751</v>
      </c>
      <c r="D6044" s="53" t="n">
        <v>0.1</v>
      </c>
      <c r="E6044" s="53" t="s">
        <v>748</v>
      </c>
      <c r="F6044" s="0" t="s">
        <v>1410</v>
      </c>
      <c r="G6044" s="0" t="str">
        <f aca="false">LEFT(B6044,2)</f>
        <v>21</v>
      </c>
      <c r="H6044" s="0" t="str">
        <f aca="false">I6044&amp;"_"&amp;G6044&amp;"_"&amp;F6044</f>
        <v>Skalle_21_20190124_DL2018122_HimmelevGym_koersel1</v>
      </c>
      <c r="I6044" s="61" t="str">
        <f aca="false">MID(RIGHT(B6044,LEN(B6044)-3),1,FIND("_",RIGHT(B6044,LEN(B6044)-3))-1)</f>
        <v>Skalle</v>
      </c>
      <c r="J6044" s="61" t="str">
        <f aca="false">TRIM(SUBSTITUTE(RIGHT(B6044,FIND(I6044,B6044)+1),"_",""))</f>
        <v>eDNA</v>
      </c>
      <c r="K6044" s="0" t="str">
        <f aca="false">IFERROR(VALUE(SUBSTITUTE(E6044,".",",")),E6044)</f>
        <v>No Ct</v>
      </c>
      <c r="L6044" s="61" t="str">
        <f aca="false">IF(J6044="PosK",SUMIFS(K:K,J:J,"PosK",H:H,H6044),"")</f>
        <v/>
      </c>
      <c r="M6044" s="61" t="str">
        <f aca="false">IF(J6044="PosK",SUMIFS(K:K,J:J,"NegK",H:H,H6044),"")</f>
        <v/>
      </c>
      <c r="N6044" s="61" t="str">
        <f aca="false">IF(J6044="PosK",SUMIFS(K:K,J:J,"eDNA",H:H,H6044),"")</f>
        <v/>
      </c>
      <c r="Q6044" s="62"/>
    </row>
    <row r="6045" customFormat="false" ht="14.25" hidden="false" customHeight="false" outlineLevel="0" collapsed="false">
      <c r="A6045" s="0" t="s">
        <v>904</v>
      </c>
      <c r="B6045" s="52" t="s">
        <v>1010</v>
      </c>
      <c r="C6045" s="52" t="s">
        <v>751</v>
      </c>
      <c r="D6045" s="53" t="n">
        <v>0.1</v>
      </c>
      <c r="E6045" s="53" t="n">
        <v>31.4</v>
      </c>
      <c r="F6045" s="0" t="s">
        <v>1410</v>
      </c>
      <c r="G6045" s="0" t="str">
        <f aca="false">LEFT(B6045,2)</f>
        <v>21</v>
      </c>
      <c r="H6045" s="0" t="str">
        <f aca="false">I6045&amp;"_"&amp;G6045&amp;"_"&amp;F6045</f>
        <v>Skalle_21_20190124_DL2018122_HimmelevGym_koersel1</v>
      </c>
      <c r="I6045" s="61" t="str">
        <f aca="false">MID(RIGHT(B6045,LEN(B6045)-3),1,FIND("_",RIGHT(B6045,LEN(B6045)-3))-1)</f>
        <v>Skalle</v>
      </c>
      <c r="J6045" s="61" t="str">
        <f aca="false">TRIM(SUBSTITUTE(RIGHT(B6045,FIND(I6045,B6045)+1),"_",""))</f>
        <v>eDNA</v>
      </c>
      <c r="K6045" s="0" t="n">
        <f aca="false">IFERROR(VALUE(SUBSTITUTE(E6045,".",",")),E6045)</f>
        <v>31.4</v>
      </c>
      <c r="L6045" s="61" t="str">
        <f aca="false">IF(J6045="PosK",SUMIFS(K:K,J:J,"PosK",H:H,H6045),"")</f>
        <v/>
      </c>
      <c r="M6045" s="61" t="str">
        <f aca="false">IF(J6045="PosK",SUMIFS(K:K,J:J,"NegK",H:H,H6045),"")</f>
        <v/>
      </c>
      <c r="N6045" s="61" t="str">
        <f aca="false">IF(J6045="PosK",SUMIFS(K:K,J:J,"eDNA",H:H,H6045),"")</f>
        <v/>
      </c>
      <c r="P6045" s="62"/>
      <c r="T6045" s="63"/>
      <c r="W6045" s="64"/>
    </row>
    <row r="6046" customFormat="false" ht="14.25" hidden="false" customHeight="false" outlineLevel="0" collapsed="false">
      <c r="A6046" s="0" t="s">
        <v>905</v>
      </c>
      <c r="B6046" s="52" t="s">
        <v>1221</v>
      </c>
      <c r="C6046" s="52" t="s">
        <v>743</v>
      </c>
      <c r="D6046" s="53" t="n">
        <v>0.1</v>
      </c>
      <c r="E6046" s="53" t="n">
        <v>26.77</v>
      </c>
      <c r="F6046" s="0" t="s">
        <v>1410</v>
      </c>
      <c r="G6046" s="0" t="str">
        <f aca="false">LEFT(B6046,2)</f>
        <v>22</v>
      </c>
      <c r="H6046" s="0" t="str">
        <f aca="false">I6046&amp;"_"&amp;G6046&amp;"_"&amp;F6046</f>
        <v>Karusse_22_20190124_DL2018122_HimmelevGym_koersel1</v>
      </c>
      <c r="I6046" s="61" t="str">
        <f aca="false">MID(RIGHT(B6046,LEN(B6046)-3),1,FIND("_",RIGHT(B6046,LEN(B6046)-3))-1)</f>
        <v>Karusse</v>
      </c>
      <c r="J6046" s="61" t="str">
        <f aca="false">TRIM(SUBSTITUTE(RIGHT(B6046,FIND(I6046,B6046)+1),"_",""))</f>
        <v>PosK</v>
      </c>
      <c r="K6046" s="0" t="n">
        <f aca="false">IFERROR(VALUE(SUBSTITUTE(E6046,".",",")),E6046)</f>
        <v>26.77</v>
      </c>
      <c r="L6046" s="61" t="n">
        <f aca="false">IF(J6046="PosK",SUMIFS(K:K,J:J,"PosK",H:H,H6046),"")</f>
        <v>53.54</v>
      </c>
      <c r="M6046" s="61" t="n">
        <f aca="false">IF(J6046="PosK",SUMIFS(K:K,J:J,"NegK",H:H,H6046),"")</f>
        <v>0</v>
      </c>
      <c r="N6046" s="61" t="n">
        <f aca="false">IF(J6046="PosK",SUMIFS(K:K,J:J,"eDNA",H:H,H6046),"")</f>
        <v>0</v>
      </c>
      <c r="P6046" s="62" t="n">
        <f aca="false">IF(K6048="No Ct",0,K6048)</f>
        <v>0</v>
      </c>
      <c r="Q6046" s="62" t="n">
        <f aca="false">IF(K6049="No Ct",0,K6049)</f>
        <v>0</v>
      </c>
      <c r="R6046" s="0" t="str">
        <f aca="false">IF(AND(L6046&gt;0,M6046=0),"Valid","Invalid")</f>
        <v>Valid</v>
      </c>
      <c r="S6046" s="0" t="str">
        <f aca="false">IF(OR(P6046&gt;1,Q6046&gt;1),"Present","Absent")</f>
        <v>Absent</v>
      </c>
      <c r="T6046" s="63" t="str">
        <f aca="false">IF(OR(AND(P6046&gt;1,P6046&lt;41),AND(Q6046&gt;1,Q6046&lt;41)),"Ct&lt;41","Ct&gt;41")</f>
        <v>Ct&gt;41</v>
      </c>
      <c r="U6046" s="0" t="str">
        <f aca="false">I6046</f>
        <v>Karusse</v>
      </c>
      <c r="V6046" s="0" t="str">
        <f aca="false">MID(F6046,10,9)</f>
        <v>DL2018122</v>
      </c>
      <c r="W6046" s="64" t="str">
        <f aca="false">V6046&amp;"_"&amp;U6046&amp;"_"&amp;R6046&amp;"_"&amp;S6046&amp;"_"&amp;T6046</f>
        <v>DL2018122_Karusse_Valid_Absent_Ct&gt;41</v>
      </c>
    </row>
    <row r="6047" customFormat="false" ht="14.25" hidden="false" customHeight="false" outlineLevel="0" collapsed="false">
      <c r="A6047" s="0" t="s">
        <v>907</v>
      </c>
      <c r="B6047" s="52" t="s">
        <v>1222</v>
      </c>
      <c r="C6047" s="52" t="s">
        <v>747</v>
      </c>
      <c r="D6047" s="53" t="n">
        <v>0.1</v>
      </c>
      <c r="E6047" s="53" t="s">
        <v>748</v>
      </c>
      <c r="F6047" s="0" t="s">
        <v>1410</v>
      </c>
      <c r="G6047" s="0" t="str">
        <f aca="false">LEFT(B6047,2)</f>
        <v>22</v>
      </c>
      <c r="H6047" s="0" t="str">
        <f aca="false">I6047&amp;"_"&amp;G6047&amp;"_"&amp;F6047</f>
        <v>Karusse_22_20190124_DL2018122_HimmelevGym_koersel1</v>
      </c>
      <c r="I6047" s="61" t="str">
        <f aca="false">MID(RIGHT(B6047,LEN(B6047)-3),1,FIND("_",RIGHT(B6047,LEN(B6047)-3))-1)</f>
        <v>Karusse</v>
      </c>
      <c r="J6047" s="61" t="str">
        <f aca="false">TRIM(SUBSTITUTE(RIGHT(B6047,FIND(I6047,B6047)+1),"_",""))</f>
        <v>NegK</v>
      </c>
      <c r="K6047" s="0" t="str">
        <f aca="false">IFERROR(VALUE(SUBSTITUTE(E6047,".",",")),E6047)</f>
        <v>No Ct</v>
      </c>
      <c r="L6047" s="61" t="str">
        <f aca="false">IF(J6047="PosK",SUMIFS(K:K,J:J,"PosK",H:H,H6047),"")</f>
        <v/>
      </c>
      <c r="M6047" s="61" t="str">
        <f aca="false">IF(J6047="PosK",SUMIFS(K:K,J:J,"NegK",H:H,H6047),"")</f>
        <v/>
      </c>
      <c r="N6047" s="61" t="str">
        <f aca="false">IF(J6047="PosK",SUMIFS(K:K,J:J,"eDNA",H:H,H6047),"")</f>
        <v/>
      </c>
    </row>
    <row r="6048" customFormat="false" ht="14.25" hidden="false" customHeight="false" outlineLevel="0" collapsed="false">
      <c r="A6048" s="0" t="s">
        <v>909</v>
      </c>
      <c r="B6048" s="52" t="s">
        <v>1223</v>
      </c>
      <c r="C6048" s="52" t="s">
        <v>751</v>
      </c>
      <c r="D6048" s="53" t="n">
        <v>0.1</v>
      </c>
      <c r="E6048" s="53" t="s">
        <v>748</v>
      </c>
      <c r="F6048" s="0" t="s">
        <v>1410</v>
      </c>
      <c r="G6048" s="0" t="str">
        <f aca="false">LEFT(B6048,2)</f>
        <v>22</v>
      </c>
      <c r="H6048" s="0" t="str">
        <f aca="false">I6048&amp;"_"&amp;G6048&amp;"_"&amp;F6048</f>
        <v>Karusse_22_20190124_DL2018122_HimmelevGym_koersel1</v>
      </c>
      <c r="I6048" s="61" t="str">
        <f aca="false">MID(RIGHT(B6048,LEN(B6048)-3),1,FIND("_",RIGHT(B6048,LEN(B6048)-3))-1)</f>
        <v>Karusse</v>
      </c>
      <c r="J6048" s="61" t="str">
        <f aca="false">TRIM(SUBSTITUTE(RIGHT(B6048,FIND(I6048,B6048)+1),"_",""))</f>
        <v>eDNA</v>
      </c>
      <c r="K6048" s="0" t="str">
        <f aca="false">IFERROR(VALUE(SUBSTITUTE(E6048,".",",")),E6048)</f>
        <v>No Ct</v>
      </c>
      <c r="L6048" s="61" t="str">
        <f aca="false">IF(J6048="PosK",SUMIFS(K:K,J:J,"PosK",H:H,H6048),"")</f>
        <v/>
      </c>
      <c r="M6048" s="61" t="str">
        <f aca="false">IF(J6048="PosK",SUMIFS(K:K,J:J,"NegK",H:H,H6048),"")</f>
        <v/>
      </c>
      <c r="N6048" s="61" t="str">
        <f aca="false">IF(J6048="PosK",SUMIFS(K:K,J:J,"eDNA",H:H,H6048),"")</f>
        <v/>
      </c>
      <c r="Q6048" s="62"/>
    </row>
    <row r="6049" customFormat="false" ht="14.25" hidden="false" customHeight="false" outlineLevel="0" collapsed="false">
      <c r="A6049" s="0" t="s">
        <v>911</v>
      </c>
      <c r="B6049" s="52" t="s">
        <v>1223</v>
      </c>
      <c r="C6049" s="52" t="s">
        <v>751</v>
      </c>
      <c r="D6049" s="53" t="n">
        <v>0.1</v>
      </c>
      <c r="E6049" s="53" t="s">
        <v>748</v>
      </c>
      <c r="F6049" s="0" t="s">
        <v>1410</v>
      </c>
      <c r="G6049" s="0" t="str">
        <f aca="false">LEFT(B6049,2)</f>
        <v>22</v>
      </c>
      <c r="H6049" s="0" t="str">
        <f aca="false">I6049&amp;"_"&amp;G6049&amp;"_"&amp;F6049</f>
        <v>Karusse_22_20190124_DL2018122_HimmelevGym_koersel1</v>
      </c>
      <c r="I6049" s="61" t="str">
        <f aca="false">MID(RIGHT(B6049,LEN(B6049)-3),1,FIND("_",RIGHT(B6049,LEN(B6049)-3))-1)</f>
        <v>Karusse</v>
      </c>
      <c r="J6049" s="61" t="str">
        <f aca="false">TRIM(SUBSTITUTE(RIGHT(B6049,FIND(I6049,B6049)+1),"_",""))</f>
        <v>eDNA</v>
      </c>
      <c r="K6049" s="0" t="str">
        <f aca="false">IFERROR(VALUE(SUBSTITUTE(E6049,".",",")),E6049)</f>
        <v>No Ct</v>
      </c>
      <c r="L6049" s="61" t="str">
        <f aca="false">IF(J6049="PosK",SUMIFS(K:K,J:J,"PosK",H:H,H6049),"")</f>
        <v/>
      </c>
      <c r="M6049" s="61" t="str">
        <f aca="false">IF(J6049="PosK",SUMIFS(K:K,J:J,"NegK",H:H,H6049),"")</f>
        <v/>
      </c>
      <c r="N6049" s="61" t="str">
        <f aca="false">IF(J6049="PosK",SUMIFS(K:K,J:J,"eDNA",H:H,H6049),"")</f>
        <v/>
      </c>
      <c r="P6049" s="62"/>
      <c r="T6049" s="63"/>
      <c r="W6049" s="64"/>
    </row>
    <row r="6050" customFormat="false" ht="14.25" hidden="false" customHeight="false" outlineLevel="0" collapsed="false">
      <c r="A6050" s="0" t="s">
        <v>912</v>
      </c>
      <c r="B6050" s="52" t="s">
        <v>1014</v>
      </c>
      <c r="C6050" s="52" t="s">
        <v>743</v>
      </c>
      <c r="D6050" s="53" t="n">
        <v>0.1</v>
      </c>
      <c r="E6050" s="53" t="n">
        <v>27.9</v>
      </c>
      <c r="F6050" s="0" t="s">
        <v>1410</v>
      </c>
      <c r="G6050" s="0" t="str">
        <f aca="false">LEFT(B6050,2)</f>
        <v>23</v>
      </c>
      <c r="H6050" s="0" t="str">
        <f aca="false">I6050&amp;"_"&amp;G6050&amp;"_"&amp;F6050</f>
        <v>Karusse_23_20190124_DL2018122_HimmelevGym_koersel1</v>
      </c>
      <c r="I6050" s="61" t="str">
        <f aca="false">MID(RIGHT(B6050,LEN(B6050)-3),1,FIND("_",RIGHT(B6050,LEN(B6050)-3))-1)</f>
        <v>Karusse</v>
      </c>
      <c r="J6050" s="61" t="str">
        <f aca="false">TRIM(SUBSTITUTE(RIGHT(B6050,FIND(I6050,B6050)+1),"_",""))</f>
        <v>PosK</v>
      </c>
      <c r="K6050" s="0" t="n">
        <f aca="false">IFERROR(VALUE(SUBSTITUTE(E6050,".",",")),E6050)</f>
        <v>27.9</v>
      </c>
      <c r="L6050" s="61" t="n">
        <f aca="false">IF(J6050="PosK",SUMIFS(K:K,J:J,"PosK",H:H,H6050),"")</f>
        <v>55.8</v>
      </c>
      <c r="M6050" s="61" t="n">
        <f aca="false">IF(J6050="PosK",SUMIFS(K:K,J:J,"NegK",H:H,H6050),"")</f>
        <v>0</v>
      </c>
      <c r="N6050" s="61" t="n">
        <f aca="false">IF(J6050="PosK",SUMIFS(K:K,J:J,"eDNA",H:H,H6050),"")</f>
        <v>74.52</v>
      </c>
      <c r="P6050" s="62" t="n">
        <f aca="false">IF(K6052="No Ct",0,K6052)</f>
        <v>0</v>
      </c>
      <c r="Q6050" s="62" t="n">
        <f aca="false">IF(K6053="No Ct",0,K6053)</f>
        <v>37.26</v>
      </c>
      <c r="R6050" s="0" t="str">
        <f aca="false">IF(AND(L6050&gt;0,M6050=0),"Valid","Invalid")</f>
        <v>Valid</v>
      </c>
      <c r="S6050" s="0" t="str">
        <f aca="false">IF(OR(P6050&gt;1,Q6050&gt;1),"Present","Absent")</f>
        <v>Present</v>
      </c>
      <c r="T6050" s="63" t="str">
        <f aca="false">IF(OR(AND(P6050&gt;1,P6050&lt;41),AND(Q6050&gt;1,Q6050&lt;41)),"Ct&lt;41","Ct&gt;41")</f>
        <v>Ct&lt;41</v>
      </c>
      <c r="U6050" s="0" t="str">
        <f aca="false">I6050</f>
        <v>Karusse</v>
      </c>
      <c r="V6050" s="0" t="str">
        <f aca="false">MID(F6050,10,9)</f>
        <v>DL2018122</v>
      </c>
      <c r="W6050" s="64" t="str">
        <f aca="false">V6050&amp;"_"&amp;U6050&amp;"_"&amp;R6050&amp;"_"&amp;S6050&amp;"_"&amp;T6050</f>
        <v>DL2018122_Karusse_Valid_Present_Ct&lt;41</v>
      </c>
    </row>
    <row r="6051" customFormat="false" ht="14.25" hidden="false" customHeight="false" outlineLevel="0" collapsed="false">
      <c r="A6051" s="0" t="s">
        <v>914</v>
      </c>
      <c r="B6051" s="52" t="s">
        <v>1015</v>
      </c>
      <c r="C6051" s="52" t="s">
        <v>747</v>
      </c>
      <c r="D6051" s="53" t="n">
        <v>0.1</v>
      </c>
      <c r="E6051" s="53" t="s">
        <v>748</v>
      </c>
      <c r="F6051" s="0" t="s">
        <v>1410</v>
      </c>
      <c r="G6051" s="0" t="str">
        <f aca="false">LEFT(B6051,2)</f>
        <v>23</v>
      </c>
      <c r="H6051" s="0" t="str">
        <f aca="false">I6051&amp;"_"&amp;G6051&amp;"_"&amp;F6051</f>
        <v>Karusse_23_20190124_DL2018122_HimmelevGym_koersel1</v>
      </c>
      <c r="I6051" s="61" t="str">
        <f aca="false">MID(RIGHT(B6051,LEN(B6051)-3),1,FIND("_",RIGHT(B6051,LEN(B6051)-3))-1)</f>
        <v>Karusse</v>
      </c>
      <c r="J6051" s="61" t="str">
        <f aca="false">TRIM(SUBSTITUTE(RIGHT(B6051,FIND(I6051,B6051)+1),"_",""))</f>
        <v>NegK</v>
      </c>
      <c r="K6051" s="0" t="str">
        <f aca="false">IFERROR(VALUE(SUBSTITUTE(E6051,".",",")),E6051)</f>
        <v>No Ct</v>
      </c>
      <c r="L6051" s="61" t="str">
        <f aca="false">IF(J6051="PosK",SUMIFS(K:K,J:J,"PosK",H:H,H6051),"")</f>
        <v/>
      </c>
      <c r="M6051" s="61" t="str">
        <f aca="false">IF(J6051="PosK",SUMIFS(K:K,J:J,"NegK",H:H,H6051),"")</f>
        <v/>
      </c>
      <c r="N6051" s="61" t="str">
        <f aca="false">IF(J6051="PosK",SUMIFS(K:K,J:J,"eDNA",H:H,H6051),"")</f>
        <v/>
      </c>
    </row>
    <row r="6052" customFormat="false" ht="14.25" hidden="false" customHeight="false" outlineLevel="0" collapsed="false">
      <c r="A6052" s="0" t="s">
        <v>916</v>
      </c>
      <c r="B6052" s="52" t="s">
        <v>1016</v>
      </c>
      <c r="C6052" s="52" t="s">
        <v>751</v>
      </c>
      <c r="D6052" s="53" t="n">
        <v>0.1</v>
      </c>
      <c r="E6052" s="53" t="s">
        <v>748</v>
      </c>
      <c r="F6052" s="0" t="s">
        <v>1410</v>
      </c>
      <c r="G6052" s="0" t="str">
        <f aca="false">LEFT(B6052,2)</f>
        <v>23</v>
      </c>
      <c r="H6052" s="0" t="str">
        <f aca="false">I6052&amp;"_"&amp;G6052&amp;"_"&amp;F6052</f>
        <v>Karusse_23_20190124_DL2018122_HimmelevGym_koersel1</v>
      </c>
      <c r="I6052" s="61" t="str">
        <f aca="false">MID(RIGHT(B6052,LEN(B6052)-3),1,FIND("_",RIGHT(B6052,LEN(B6052)-3))-1)</f>
        <v>Karusse</v>
      </c>
      <c r="J6052" s="61" t="str">
        <f aca="false">TRIM(SUBSTITUTE(RIGHT(B6052,FIND(I6052,B6052)+1),"_",""))</f>
        <v>eDNA</v>
      </c>
      <c r="K6052" s="0" t="str">
        <f aca="false">IFERROR(VALUE(SUBSTITUTE(E6052,".",",")),E6052)</f>
        <v>No Ct</v>
      </c>
      <c r="L6052" s="61" t="str">
        <f aca="false">IF(J6052="PosK",SUMIFS(K:K,J:J,"PosK",H:H,H6052),"")</f>
        <v/>
      </c>
      <c r="M6052" s="61" t="str">
        <f aca="false">IF(J6052="PosK",SUMIFS(K:K,J:J,"NegK",H:H,H6052),"")</f>
        <v/>
      </c>
      <c r="N6052" s="61" t="str">
        <f aca="false">IF(J6052="PosK",SUMIFS(K:K,J:J,"eDNA",H:H,H6052),"")</f>
        <v/>
      </c>
      <c r="Q6052" s="62"/>
    </row>
    <row r="6053" customFormat="false" ht="14.25" hidden="false" customHeight="false" outlineLevel="0" collapsed="false">
      <c r="A6053" s="0" t="s">
        <v>918</v>
      </c>
      <c r="B6053" s="52" t="s">
        <v>1016</v>
      </c>
      <c r="C6053" s="52" t="s">
        <v>751</v>
      </c>
      <c r="D6053" s="53" t="n">
        <v>0.1</v>
      </c>
      <c r="E6053" s="53" t="n">
        <v>37.26</v>
      </c>
      <c r="F6053" s="0" t="s">
        <v>1410</v>
      </c>
      <c r="G6053" s="0" t="str">
        <f aca="false">LEFT(B6053,2)</f>
        <v>23</v>
      </c>
      <c r="H6053" s="0" t="str">
        <f aca="false">I6053&amp;"_"&amp;G6053&amp;"_"&amp;F6053</f>
        <v>Karusse_23_20190124_DL2018122_HimmelevGym_koersel1</v>
      </c>
      <c r="I6053" s="61" t="str">
        <f aca="false">MID(RIGHT(B6053,LEN(B6053)-3),1,FIND("_",RIGHT(B6053,LEN(B6053)-3))-1)</f>
        <v>Karusse</v>
      </c>
      <c r="J6053" s="61" t="str">
        <f aca="false">TRIM(SUBSTITUTE(RIGHT(B6053,FIND(I6053,B6053)+1),"_",""))</f>
        <v>eDNA</v>
      </c>
      <c r="K6053" s="0" t="n">
        <f aca="false">IFERROR(VALUE(SUBSTITUTE(E6053,".",",")),E6053)</f>
        <v>37.26</v>
      </c>
      <c r="L6053" s="61" t="str">
        <f aca="false">IF(J6053="PosK",SUMIFS(K:K,J:J,"PosK",H:H,H6053),"")</f>
        <v/>
      </c>
      <c r="M6053" s="61" t="str">
        <f aca="false">IF(J6053="PosK",SUMIFS(K:K,J:J,"NegK",H:H,H6053),"")</f>
        <v/>
      </c>
      <c r="N6053" s="61" t="str">
        <f aca="false">IF(J6053="PosK",SUMIFS(K:K,J:J,"eDNA",H:H,H6053),"")</f>
        <v/>
      </c>
      <c r="P6053" s="62"/>
      <c r="T6053" s="63"/>
      <c r="W6053" s="64"/>
    </row>
    <row r="6054" customFormat="false" ht="14.25" hidden="false" customHeight="false" outlineLevel="0" collapsed="false">
      <c r="A6054" s="0" t="s">
        <v>919</v>
      </c>
      <c r="B6054" s="52" t="s">
        <v>1224</v>
      </c>
      <c r="C6054" s="52" t="s">
        <v>743</v>
      </c>
      <c r="D6054" s="53" t="n">
        <v>0.1</v>
      </c>
      <c r="E6054" s="53" t="s">
        <v>748</v>
      </c>
      <c r="F6054" s="0" t="s">
        <v>1410</v>
      </c>
      <c r="G6054" s="0" t="str">
        <f aca="false">LEFT(B6054,2)</f>
        <v>24</v>
      </c>
      <c r="H6054" s="0" t="str">
        <f aca="false">I6054&amp;"_"&amp;G6054&amp;"_"&amp;F6054</f>
        <v>Soelvkarusse_24_20190124_DL2018122_HimmelevGym_koersel1</v>
      </c>
      <c r="I6054" s="61" t="str">
        <f aca="false">MID(RIGHT(B6054,LEN(B6054)-3),1,FIND("_",RIGHT(B6054,LEN(B6054)-3))-1)</f>
        <v>Soelvkarusse</v>
      </c>
      <c r="J6054" s="61" t="str">
        <f aca="false">TRIM(SUBSTITUTE(RIGHT(B6054,FIND(I6054,B6054)+1),"_",""))</f>
        <v>PosK</v>
      </c>
      <c r="K6054" s="0" t="str">
        <f aca="false">IFERROR(VALUE(SUBSTITUTE(E6054,".",",")),E6054)</f>
        <v>No Ct</v>
      </c>
      <c r="L6054" s="61" t="n">
        <f aca="false">IF(J6054="PosK",SUMIFS(K:K,J:J,"PosK",H:H,H6054),"")</f>
        <v>0</v>
      </c>
      <c r="M6054" s="61" t="n">
        <f aca="false">IF(J6054="PosK",SUMIFS(K:K,J:J,"NegK",H:H,H6054),"")</f>
        <v>0</v>
      </c>
      <c r="N6054" s="61" t="n">
        <f aca="false">IF(J6054="PosK",SUMIFS(K:K,J:J,"eDNA",H:H,H6054),"")</f>
        <v>0</v>
      </c>
      <c r="P6054" s="62" t="n">
        <f aca="false">IF(K6056="No Ct",0,K6056)</f>
        <v>0</v>
      </c>
      <c r="Q6054" s="62" t="n">
        <f aca="false">IF(K6057="No Ct",0,K6057)</f>
        <v>0</v>
      </c>
      <c r="R6054" s="0" t="str">
        <f aca="false">IF(AND(L6054&gt;0,M6054=0),"Valid","Invalid")</f>
        <v>Invalid</v>
      </c>
      <c r="S6054" s="0" t="str">
        <f aca="false">IF(OR(P6054&gt;1,Q6054&gt;1),"Present","Absent")</f>
        <v>Absent</v>
      </c>
      <c r="T6054" s="63" t="str">
        <f aca="false">IF(OR(AND(P6054&gt;1,P6054&lt;41),AND(Q6054&gt;1,Q6054&lt;41)),"Ct&lt;41","Ct&gt;41")</f>
        <v>Ct&gt;41</v>
      </c>
      <c r="U6054" s="0" t="str">
        <f aca="false">I6054</f>
        <v>Soelvkarusse</v>
      </c>
      <c r="V6054" s="0" t="str">
        <f aca="false">MID(F6054,10,9)</f>
        <v>DL2018122</v>
      </c>
      <c r="W6054" s="64" t="str">
        <f aca="false">V6054&amp;"_"&amp;U6054&amp;"_"&amp;R6054&amp;"_"&amp;S6054&amp;"_"&amp;T6054</f>
        <v>DL2018122_Soelvkarusse_Invalid_Absent_Ct&gt;41</v>
      </c>
    </row>
    <row r="6055" customFormat="false" ht="14.25" hidden="false" customHeight="false" outlineLevel="0" collapsed="false">
      <c r="A6055" s="0" t="s">
        <v>921</v>
      </c>
      <c r="B6055" s="52" t="s">
        <v>1225</v>
      </c>
      <c r="C6055" s="52" t="s">
        <v>747</v>
      </c>
      <c r="D6055" s="53" t="n">
        <v>0.1</v>
      </c>
      <c r="E6055" s="53" t="s">
        <v>748</v>
      </c>
      <c r="F6055" s="0" t="s">
        <v>1410</v>
      </c>
      <c r="G6055" s="0" t="str">
        <f aca="false">LEFT(B6055,2)</f>
        <v>24</v>
      </c>
      <c r="H6055" s="0" t="str">
        <f aca="false">I6055&amp;"_"&amp;G6055&amp;"_"&amp;F6055</f>
        <v>Soelvkarusse_24_20190124_DL2018122_HimmelevGym_koersel1</v>
      </c>
      <c r="I6055" s="61" t="str">
        <f aca="false">MID(RIGHT(B6055,LEN(B6055)-3),1,FIND("_",RIGHT(B6055,LEN(B6055)-3))-1)</f>
        <v>Soelvkarusse</v>
      </c>
      <c r="J6055" s="61" t="str">
        <f aca="false">TRIM(SUBSTITUTE(RIGHT(B6055,FIND(I6055,B6055)+1),"_",""))</f>
        <v>NegK</v>
      </c>
      <c r="K6055" s="0" t="str">
        <f aca="false">IFERROR(VALUE(SUBSTITUTE(E6055,".",",")),E6055)</f>
        <v>No Ct</v>
      </c>
      <c r="L6055" s="61" t="str">
        <f aca="false">IF(J6055="PosK",SUMIFS(K:K,J:J,"PosK",H:H,H6055),"")</f>
        <v/>
      </c>
      <c r="M6055" s="61" t="str">
        <f aca="false">IF(J6055="PosK",SUMIFS(K:K,J:J,"NegK",H:H,H6055),"")</f>
        <v/>
      </c>
      <c r="N6055" s="61" t="str">
        <f aca="false">IF(J6055="PosK",SUMIFS(K:K,J:J,"eDNA",H:H,H6055),"")</f>
        <v/>
      </c>
    </row>
    <row r="6056" customFormat="false" ht="14.25" hidden="false" customHeight="false" outlineLevel="0" collapsed="false">
      <c r="A6056" s="0" t="s">
        <v>923</v>
      </c>
      <c r="B6056" s="52" t="s">
        <v>1226</v>
      </c>
      <c r="C6056" s="52" t="s">
        <v>751</v>
      </c>
      <c r="D6056" s="53" t="n">
        <v>0.1</v>
      </c>
      <c r="E6056" s="53" t="s">
        <v>748</v>
      </c>
      <c r="F6056" s="0" t="s">
        <v>1410</v>
      </c>
      <c r="G6056" s="0" t="str">
        <f aca="false">LEFT(B6056,2)</f>
        <v>24</v>
      </c>
      <c r="H6056" s="0" t="str">
        <f aca="false">I6056&amp;"_"&amp;G6056&amp;"_"&amp;F6056</f>
        <v>Soelvkarusse_24_20190124_DL2018122_HimmelevGym_koersel1</v>
      </c>
      <c r="I6056" s="61" t="str">
        <f aca="false">MID(RIGHT(B6056,LEN(B6056)-3),1,FIND("_",RIGHT(B6056,LEN(B6056)-3))-1)</f>
        <v>Soelvkarusse</v>
      </c>
      <c r="J6056" s="61" t="str">
        <f aca="false">TRIM(SUBSTITUTE(RIGHT(B6056,FIND(I6056,B6056)+1),"_",""))</f>
        <v>eDNA</v>
      </c>
      <c r="K6056" s="0" t="str">
        <f aca="false">IFERROR(VALUE(SUBSTITUTE(E6056,".",",")),E6056)</f>
        <v>No Ct</v>
      </c>
      <c r="L6056" s="61" t="str">
        <f aca="false">IF(J6056="PosK",SUMIFS(K:K,J:J,"PosK",H:H,H6056),"")</f>
        <v/>
      </c>
      <c r="M6056" s="61" t="str">
        <f aca="false">IF(J6056="PosK",SUMIFS(K:K,J:J,"NegK",H:H,H6056),"")</f>
        <v/>
      </c>
      <c r="N6056" s="61" t="str">
        <f aca="false">IF(J6056="PosK",SUMIFS(K:K,J:J,"eDNA",H:H,H6056),"")</f>
        <v/>
      </c>
      <c r="Q6056" s="62"/>
    </row>
    <row r="6057" customFormat="false" ht="14.25" hidden="false" customHeight="false" outlineLevel="0" collapsed="false">
      <c r="A6057" s="0" t="s">
        <v>925</v>
      </c>
      <c r="B6057" s="52" t="s">
        <v>1226</v>
      </c>
      <c r="C6057" s="52" t="s">
        <v>751</v>
      </c>
      <c r="D6057" s="53" t="n">
        <v>0.1</v>
      </c>
      <c r="E6057" s="53" t="s">
        <v>748</v>
      </c>
      <c r="F6057" s="0" t="s">
        <v>1410</v>
      </c>
      <c r="G6057" s="0" t="str">
        <f aca="false">LEFT(B6057,2)</f>
        <v>24</v>
      </c>
      <c r="H6057" s="0" t="str">
        <f aca="false">I6057&amp;"_"&amp;G6057&amp;"_"&amp;F6057</f>
        <v>Soelvkarusse_24_20190124_DL2018122_HimmelevGym_koersel1</v>
      </c>
      <c r="I6057" s="61" t="str">
        <f aca="false">MID(RIGHT(B6057,LEN(B6057)-3),1,FIND("_",RIGHT(B6057,LEN(B6057)-3))-1)</f>
        <v>Soelvkarusse</v>
      </c>
      <c r="J6057" s="61" t="str">
        <f aca="false">TRIM(SUBSTITUTE(RIGHT(B6057,FIND(I6057,B6057)+1),"_",""))</f>
        <v>eDNA</v>
      </c>
      <c r="K6057" s="0" t="str">
        <f aca="false">IFERROR(VALUE(SUBSTITUTE(E6057,".",",")),E6057)</f>
        <v>No Ct</v>
      </c>
      <c r="L6057" s="61" t="str">
        <f aca="false">IF(J6057="PosK",SUMIFS(K:K,J:J,"PosK",H:H,H6057),"")</f>
        <v/>
      </c>
      <c r="M6057" s="61" t="str">
        <f aca="false">IF(J6057="PosK",SUMIFS(K:K,J:J,"NegK",H:H,H6057),"")</f>
        <v/>
      </c>
      <c r="N6057" s="61" t="str">
        <f aca="false">IF(J6057="PosK",SUMIFS(K:K,J:J,"eDNA",H:H,H6057),"")</f>
        <v/>
      </c>
      <c r="P6057" s="62"/>
      <c r="T6057" s="63"/>
      <c r="W6057" s="64"/>
    </row>
    <row r="6058" customFormat="false" ht="14.25" hidden="false" customHeight="false" outlineLevel="0" collapsed="false">
      <c r="A6058" s="0" t="s">
        <v>741</v>
      </c>
      <c r="B6058" s="52" t="s">
        <v>742</v>
      </c>
      <c r="C6058" s="52" t="s">
        <v>743</v>
      </c>
      <c r="D6058" s="53" t="n">
        <v>0.1</v>
      </c>
      <c r="E6058" s="53" t="n">
        <v>30.63</v>
      </c>
      <c r="F6058" s="0" t="s">
        <v>1411</v>
      </c>
      <c r="G6058" s="0" t="str">
        <f aca="false">LEFT(B6058,2)</f>
        <v>01</v>
      </c>
      <c r="H6058" s="0" t="str">
        <f aca="false">I6058&amp;"_"&amp;G6058&amp;"_"&amp;F6058</f>
        <v>Loegfroe_01_20190129_DL2018112_VUCNordsjaelland_koersel1</v>
      </c>
      <c r="I6058" s="61" t="str">
        <f aca="false">MID(RIGHT(B6058,LEN(B6058)-3),1,FIND("_",RIGHT(B6058,LEN(B6058)-3))-1)</f>
        <v>Loegfroe</v>
      </c>
      <c r="J6058" s="61" t="str">
        <f aca="false">TRIM(SUBSTITUTE(RIGHT(B6058,FIND(I6058,B6058)+1),"_",""))</f>
        <v>PosK</v>
      </c>
      <c r="K6058" s="0" t="n">
        <f aca="false">IFERROR(VALUE(SUBSTITUTE(E6058,".",",")),E6058)</f>
        <v>30.63</v>
      </c>
      <c r="L6058" s="61" t="n">
        <f aca="false">IF(J6058="PosK",SUMIFS(K:K,J:J,"PosK",H:H,H6058),"")</f>
        <v>30.63</v>
      </c>
      <c r="M6058" s="61" t="n">
        <f aca="false">IF(J6058="PosK",SUMIFS(K:K,J:J,"NegK",H:H,H6058),"")</f>
        <v>0</v>
      </c>
      <c r="N6058" s="61" t="n">
        <f aca="false">IF(J6058="PosK",SUMIFS(K:K,J:J,"eDNA",H:H,H6058),"")</f>
        <v>0</v>
      </c>
      <c r="P6058" s="62" t="n">
        <f aca="false">IF(K6060="No Ct",0,K6060)</f>
        <v>0</v>
      </c>
      <c r="Q6058" s="62" t="n">
        <f aca="false">IF(K6061="No Ct",0,K6061)</f>
        <v>0</v>
      </c>
      <c r="R6058" s="0" t="str">
        <f aca="false">IF(AND(L6058&gt;0,M6058=0),"Valid","Invalid")</f>
        <v>Valid</v>
      </c>
      <c r="S6058" s="0" t="str">
        <f aca="false">IF(OR(P6058&gt;1,Q6058&gt;1),"Present","Absent")</f>
        <v>Absent</v>
      </c>
      <c r="T6058" s="63" t="str">
        <f aca="false">IF(OR(AND(P6058&gt;1,P6058&lt;41),AND(Q6058&gt;1,Q6058&lt;41)),"Ct&lt;41","Ct&gt;41")</f>
        <v>Ct&gt;41</v>
      </c>
      <c r="U6058" s="0" t="str">
        <f aca="false">I6058</f>
        <v>Loegfroe</v>
      </c>
      <c r="V6058" s="0" t="str">
        <f aca="false">MID(F6058,10,9)</f>
        <v>DL2018112</v>
      </c>
      <c r="W6058" s="64" t="str">
        <f aca="false">V6058&amp;"_"&amp;U6058&amp;"_"&amp;R6058&amp;"_"&amp;S6058&amp;"_"&amp;T6058</f>
        <v>DL2018112_Loegfroe_Valid_Absent_Ct&gt;41</v>
      </c>
    </row>
    <row r="6059" customFormat="false" ht="14.25" hidden="false" customHeight="false" outlineLevel="0" collapsed="false">
      <c r="A6059" s="0" t="s">
        <v>745</v>
      </c>
      <c r="B6059" s="52" t="s">
        <v>746</v>
      </c>
      <c r="C6059" s="52" t="s">
        <v>747</v>
      </c>
      <c r="D6059" s="53" t="n">
        <v>0.1</v>
      </c>
      <c r="E6059" s="53" t="s">
        <v>748</v>
      </c>
      <c r="F6059" s="0" t="s">
        <v>1411</v>
      </c>
      <c r="G6059" s="0" t="str">
        <f aca="false">LEFT(B6059,2)</f>
        <v>01</v>
      </c>
      <c r="H6059" s="0" t="str">
        <f aca="false">I6059&amp;"_"&amp;G6059&amp;"_"&amp;F6059</f>
        <v>Loegfroe_01_20190129_DL2018112_VUCNordsjaelland_koersel1</v>
      </c>
      <c r="I6059" s="61" t="str">
        <f aca="false">MID(RIGHT(B6059,LEN(B6059)-3),1,FIND("_",RIGHT(B6059,LEN(B6059)-3))-1)</f>
        <v>Loegfroe</v>
      </c>
      <c r="J6059" s="61" t="str">
        <f aca="false">TRIM(SUBSTITUTE(RIGHT(B6059,FIND(I6059,B6059)+1),"_",""))</f>
        <v>NegK</v>
      </c>
      <c r="K6059" s="0" t="str">
        <f aca="false">IFERROR(VALUE(SUBSTITUTE(E6059,".",",")),E6059)</f>
        <v>No Ct</v>
      </c>
      <c r="L6059" s="61" t="str">
        <f aca="false">IF(J6059="PosK",SUMIFS(K:K,J:J,"PosK",H:H,H6059),"")</f>
        <v/>
      </c>
      <c r="M6059" s="61" t="str">
        <f aca="false">IF(J6059="PosK",SUMIFS(K:K,J:J,"NegK",H:H,H6059),"")</f>
        <v/>
      </c>
      <c r="N6059" s="61" t="str">
        <f aca="false">IF(J6059="PosK",SUMIFS(K:K,J:J,"eDNA",H:H,H6059),"")</f>
        <v/>
      </c>
    </row>
    <row r="6060" customFormat="false" ht="14.25" hidden="false" customHeight="false" outlineLevel="0" collapsed="false">
      <c r="A6060" s="0" t="s">
        <v>749</v>
      </c>
      <c r="B6060" s="52" t="s">
        <v>750</v>
      </c>
      <c r="C6060" s="52" t="s">
        <v>751</v>
      </c>
      <c r="D6060" s="53" t="n">
        <v>0.1</v>
      </c>
      <c r="E6060" s="53" t="s">
        <v>748</v>
      </c>
      <c r="F6060" s="0" t="s">
        <v>1411</v>
      </c>
      <c r="G6060" s="0" t="str">
        <f aca="false">LEFT(B6060,2)</f>
        <v>01</v>
      </c>
      <c r="H6060" s="0" t="str">
        <f aca="false">I6060&amp;"_"&amp;G6060&amp;"_"&amp;F6060</f>
        <v>Loegfroe_01_20190129_DL2018112_VUCNordsjaelland_koersel1</v>
      </c>
      <c r="I6060" s="61" t="str">
        <f aca="false">MID(RIGHT(B6060,LEN(B6060)-3),1,FIND("_",RIGHT(B6060,LEN(B6060)-3))-1)</f>
        <v>Loegfroe</v>
      </c>
      <c r="J6060" s="61" t="str">
        <f aca="false">TRIM(SUBSTITUTE(RIGHT(B6060,FIND(I6060,B6060)+1),"_",""))</f>
        <v>eDNA</v>
      </c>
      <c r="K6060" s="0" t="str">
        <f aca="false">IFERROR(VALUE(SUBSTITUTE(E6060,".",",")),E6060)</f>
        <v>No Ct</v>
      </c>
      <c r="L6060" s="61" t="str">
        <f aca="false">IF(J6060="PosK",SUMIFS(K:K,J:J,"PosK",H:H,H6060),"")</f>
        <v/>
      </c>
      <c r="M6060" s="61" t="str">
        <f aca="false">IF(J6060="PosK",SUMIFS(K:K,J:J,"NegK",H:H,H6060),"")</f>
        <v/>
      </c>
      <c r="N6060" s="61" t="str">
        <f aca="false">IF(J6060="PosK",SUMIFS(K:K,J:J,"eDNA",H:H,H6060),"")</f>
        <v/>
      </c>
      <c r="Q6060" s="62"/>
    </row>
    <row r="6061" customFormat="false" ht="14.25" hidden="false" customHeight="false" outlineLevel="0" collapsed="false">
      <c r="A6061" s="0" t="s">
        <v>752</v>
      </c>
      <c r="B6061" s="52" t="s">
        <v>750</v>
      </c>
      <c r="C6061" s="52" t="s">
        <v>751</v>
      </c>
      <c r="D6061" s="53" t="n">
        <v>0.1</v>
      </c>
      <c r="E6061" s="53" t="s">
        <v>748</v>
      </c>
      <c r="F6061" s="0" t="s">
        <v>1411</v>
      </c>
      <c r="G6061" s="0" t="str">
        <f aca="false">LEFT(B6061,2)</f>
        <v>01</v>
      </c>
      <c r="H6061" s="0" t="str">
        <f aca="false">I6061&amp;"_"&amp;G6061&amp;"_"&amp;F6061</f>
        <v>Loegfroe_01_20190129_DL2018112_VUCNordsjaelland_koersel1</v>
      </c>
      <c r="I6061" s="61" t="str">
        <f aca="false">MID(RIGHT(B6061,LEN(B6061)-3),1,FIND("_",RIGHT(B6061,LEN(B6061)-3))-1)</f>
        <v>Loegfroe</v>
      </c>
      <c r="J6061" s="61" t="str">
        <f aca="false">TRIM(SUBSTITUTE(RIGHT(B6061,FIND(I6061,B6061)+1),"_",""))</f>
        <v>eDNA</v>
      </c>
      <c r="K6061" s="0" t="str">
        <f aca="false">IFERROR(VALUE(SUBSTITUTE(E6061,".",",")),E6061)</f>
        <v>No Ct</v>
      </c>
      <c r="L6061" s="61" t="str">
        <f aca="false">IF(J6061="PosK",SUMIFS(K:K,J:J,"PosK",H:H,H6061),"")</f>
        <v/>
      </c>
      <c r="M6061" s="61" t="str">
        <f aca="false">IF(J6061="PosK",SUMIFS(K:K,J:J,"NegK",H:H,H6061),"")</f>
        <v/>
      </c>
      <c r="N6061" s="61" t="str">
        <f aca="false">IF(J6061="PosK",SUMIFS(K:K,J:J,"eDNA",H:H,H6061),"")</f>
        <v/>
      </c>
      <c r="P6061" s="62"/>
      <c r="T6061" s="63"/>
      <c r="W6061" s="64"/>
    </row>
    <row r="6062" customFormat="false" ht="14.25" hidden="false" customHeight="false" outlineLevel="0" collapsed="false">
      <c r="A6062" s="0" t="s">
        <v>754</v>
      </c>
      <c r="B6062" s="52" t="s">
        <v>755</v>
      </c>
      <c r="C6062" s="52" t="s">
        <v>743</v>
      </c>
      <c r="D6062" s="53" t="n">
        <v>0.1</v>
      </c>
      <c r="E6062" s="53" t="n">
        <v>33.56</v>
      </c>
      <c r="F6062" s="0" t="s">
        <v>1411</v>
      </c>
      <c r="G6062" s="0" t="str">
        <f aca="false">LEFT(B6062,2)</f>
        <v>02</v>
      </c>
      <c r="H6062" s="0" t="str">
        <f aca="false">I6062&amp;"_"&amp;G6062&amp;"_"&amp;F6062</f>
        <v>StorVandsalamander_02_20190129_DL2018112_VUCNordsjaelland_koersel1</v>
      </c>
      <c r="I6062" s="61" t="str">
        <f aca="false">MID(RIGHT(B6062,LEN(B6062)-3),1,FIND("_",RIGHT(B6062,LEN(B6062)-3))-1)</f>
        <v>StorVandsalamander</v>
      </c>
      <c r="J6062" s="61" t="str">
        <f aca="false">TRIM(SUBSTITUTE(RIGHT(B6062,FIND(I6062,B6062)+1),"_",""))</f>
        <v>PosK</v>
      </c>
      <c r="K6062" s="0" t="n">
        <f aca="false">IFERROR(VALUE(SUBSTITUTE(E6062,".",",")),E6062)</f>
        <v>33.56</v>
      </c>
      <c r="L6062" s="61" t="n">
        <f aca="false">IF(J6062="PosK",SUMIFS(K:K,J:J,"PosK",H:H,H6062),"")</f>
        <v>33.56</v>
      </c>
      <c r="M6062" s="61" t="n">
        <f aca="false">IF(J6062="PosK",SUMIFS(K:K,J:J,"NegK",H:H,H6062),"")</f>
        <v>0</v>
      </c>
      <c r="N6062" s="61" t="n">
        <f aca="false">IF(J6062="PosK",SUMIFS(K:K,J:J,"eDNA",H:H,H6062),"")</f>
        <v>0</v>
      </c>
      <c r="P6062" s="62" t="n">
        <f aca="false">IF(K6064="No Ct",0,K6064)</f>
        <v>0</v>
      </c>
      <c r="Q6062" s="62" t="n">
        <f aca="false">IF(K6065="No Ct",0,K6065)</f>
        <v>0</v>
      </c>
      <c r="R6062" s="0" t="str">
        <f aca="false">IF(AND(L6062&gt;0,M6062=0),"Valid","Invalid")</f>
        <v>Valid</v>
      </c>
      <c r="S6062" s="0" t="str">
        <f aca="false">IF(OR(P6062&gt;1,Q6062&gt;1),"Present","Absent")</f>
        <v>Absent</v>
      </c>
      <c r="T6062" s="63" t="str">
        <f aca="false">IF(OR(AND(P6062&gt;1,P6062&lt;41),AND(Q6062&gt;1,Q6062&lt;41)),"Ct&lt;41","Ct&gt;41")</f>
        <v>Ct&gt;41</v>
      </c>
      <c r="U6062" s="0" t="str">
        <f aca="false">I6062</f>
        <v>StorVandsalamander</v>
      </c>
      <c r="V6062" s="0" t="str">
        <f aca="false">MID(F6062,10,9)</f>
        <v>DL2018112</v>
      </c>
      <c r="W6062" s="64" t="str">
        <f aca="false">V6062&amp;"_"&amp;U6062&amp;"_"&amp;R6062&amp;"_"&amp;S6062&amp;"_"&amp;T6062</f>
        <v>DL2018112_StorVandsalamander_Valid_Absent_Ct&gt;41</v>
      </c>
    </row>
    <row r="6063" customFormat="false" ht="14.25" hidden="false" customHeight="false" outlineLevel="0" collapsed="false">
      <c r="A6063" s="0" t="s">
        <v>756</v>
      </c>
      <c r="B6063" s="52" t="s">
        <v>757</v>
      </c>
      <c r="C6063" s="52" t="s">
        <v>747</v>
      </c>
      <c r="D6063" s="53" t="n">
        <v>0.1</v>
      </c>
      <c r="E6063" s="53" t="s">
        <v>748</v>
      </c>
      <c r="F6063" s="0" t="s">
        <v>1411</v>
      </c>
      <c r="G6063" s="0" t="str">
        <f aca="false">LEFT(B6063,2)</f>
        <v>02</v>
      </c>
      <c r="H6063" s="0" t="str">
        <f aca="false">I6063&amp;"_"&amp;G6063&amp;"_"&amp;F6063</f>
        <v>StorVandsalamander_02_20190129_DL2018112_VUCNordsjaelland_koersel1</v>
      </c>
      <c r="I6063" s="61" t="str">
        <f aca="false">MID(RIGHT(B6063,LEN(B6063)-3),1,FIND("_",RIGHT(B6063,LEN(B6063)-3))-1)</f>
        <v>StorVandsalamander</v>
      </c>
      <c r="J6063" s="61" t="str">
        <f aca="false">TRIM(SUBSTITUTE(RIGHT(B6063,FIND(I6063,B6063)+1),"_",""))</f>
        <v>NegK</v>
      </c>
      <c r="K6063" s="0" t="str">
        <f aca="false">IFERROR(VALUE(SUBSTITUTE(E6063,".",",")),E6063)</f>
        <v>No Ct</v>
      </c>
      <c r="L6063" s="61" t="str">
        <f aca="false">IF(J6063="PosK",SUMIFS(K:K,J:J,"PosK",H:H,H6063),"")</f>
        <v/>
      </c>
      <c r="M6063" s="61" t="str">
        <f aca="false">IF(J6063="PosK",SUMIFS(K:K,J:J,"NegK",H:H,H6063),"")</f>
        <v/>
      </c>
      <c r="N6063" s="61" t="str">
        <f aca="false">IF(J6063="PosK",SUMIFS(K:K,J:J,"eDNA",H:H,H6063),"")</f>
        <v/>
      </c>
    </row>
    <row r="6064" customFormat="false" ht="14.25" hidden="false" customHeight="false" outlineLevel="0" collapsed="false">
      <c r="A6064" s="0" t="s">
        <v>758</v>
      </c>
      <c r="B6064" s="52" t="s">
        <v>759</v>
      </c>
      <c r="C6064" s="52" t="s">
        <v>751</v>
      </c>
      <c r="D6064" s="53" t="n">
        <v>0.1</v>
      </c>
      <c r="E6064" s="53" t="s">
        <v>748</v>
      </c>
      <c r="F6064" s="0" t="s">
        <v>1411</v>
      </c>
      <c r="G6064" s="0" t="str">
        <f aca="false">LEFT(B6064,2)</f>
        <v>02</v>
      </c>
      <c r="H6064" s="0" t="str">
        <f aca="false">I6064&amp;"_"&amp;G6064&amp;"_"&amp;F6064</f>
        <v>StorVandsalamander_02_20190129_DL2018112_VUCNordsjaelland_koersel1</v>
      </c>
      <c r="I6064" s="61" t="str">
        <f aca="false">MID(RIGHT(B6064,LEN(B6064)-3),1,FIND("_",RIGHT(B6064,LEN(B6064)-3))-1)</f>
        <v>StorVandsalamander</v>
      </c>
      <c r="J6064" s="61" t="str">
        <f aca="false">TRIM(SUBSTITUTE(RIGHT(B6064,FIND(I6064,B6064)+1),"_",""))</f>
        <v>eDNA</v>
      </c>
      <c r="K6064" s="0" t="str">
        <f aca="false">IFERROR(VALUE(SUBSTITUTE(E6064,".",",")),E6064)</f>
        <v>No Ct</v>
      </c>
      <c r="L6064" s="61" t="str">
        <f aca="false">IF(J6064="PosK",SUMIFS(K:K,J:J,"PosK",H:H,H6064),"")</f>
        <v/>
      </c>
      <c r="M6064" s="61" t="str">
        <f aca="false">IF(J6064="PosK",SUMIFS(K:K,J:J,"NegK",H:H,H6064),"")</f>
        <v/>
      </c>
      <c r="N6064" s="61" t="str">
        <f aca="false">IF(J6064="PosK",SUMIFS(K:K,J:J,"eDNA",H:H,H6064),"")</f>
        <v/>
      </c>
      <c r="Q6064" s="62"/>
    </row>
    <row r="6065" customFormat="false" ht="14.25" hidden="false" customHeight="false" outlineLevel="0" collapsed="false">
      <c r="A6065" s="0" t="s">
        <v>760</v>
      </c>
      <c r="B6065" s="52" t="s">
        <v>759</v>
      </c>
      <c r="C6065" s="52" t="s">
        <v>751</v>
      </c>
      <c r="D6065" s="53" t="n">
        <v>0.1</v>
      </c>
      <c r="E6065" s="53" t="s">
        <v>748</v>
      </c>
      <c r="F6065" s="0" t="s">
        <v>1411</v>
      </c>
      <c r="G6065" s="0" t="str">
        <f aca="false">LEFT(B6065,2)</f>
        <v>02</v>
      </c>
      <c r="H6065" s="0" t="str">
        <f aca="false">I6065&amp;"_"&amp;G6065&amp;"_"&amp;F6065</f>
        <v>StorVandsalamander_02_20190129_DL2018112_VUCNordsjaelland_koersel1</v>
      </c>
      <c r="I6065" s="61" t="str">
        <f aca="false">MID(RIGHT(B6065,LEN(B6065)-3),1,FIND("_",RIGHT(B6065,LEN(B6065)-3))-1)</f>
        <v>StorVandsalamander</v>
      </c>
      <c r="J6065" s="61" t="str">
        <f aca="false">TRIM(SUBSTITUTE(RIGHT(B6065,FIND(I6065,B6065)+1),"_",""))</f>
        <v>eDNA</v>
      </c>
      <c r="K6065" s="0" t="str">
        <f aca="false">IFERROR(VALUE(SUBSTITUTE(E6065,".",",")),E6065)</f>
        <v>No Ct</v>
      </c>
      <c r="L6065" s="61" t="str">
        <f aca="false">IF(J6065="PosK",SUMIFS(K:K,J:J,"PosK",H:H,H6065),"")</f>
        <v/>
      </c>
      <c r="M6065" s="61" t="str">
        <f aca="false">IF(J6065="PosK",SUMIFS(K:K,J:J,"NegK",H:H,H6065),"")</f>
        <v/>
      </c>
      <c r="N6065" s="61" t="str">
        <f aca="false">IF(J6065="PosK",SUMIFS(K:K,J:J,"eDNA",H:H,H6065),"")</f>
        <v/>
      </c>
      <c r="P6065" s="62"/>
      <c r="T6065" s="63"/>
      <c r="W6065" s="64"/>
    </row>
    <row r="6066" customFormat="false" ht="14.25" hidden="false" customHeight="false" outlineLevel="0" collapsed="false">
      <c r="A6066" s="0" t="s">
        <v>762</v>
      </c>
      <c r="B6066" s="52" t="s">
        <v>763</v>
      </c>
      <c r="C6066" s="52" t="s">
        <v>743</v>
      </c>
      <c r="D6066" s="53" t="n">
        <v>0.1</v>
      </c>
      <c r="E6066" s="53" t="n">
        <v>26.37</v>
      </c>
      <c r="F6066" s="0" t="s">
        <v>1411</v>
      </c>
      <c r="G6066" s="0" t="str">
        <f aca="false">LEFT(B6066,2)</f>
        <v>03</v>
      </c>
      <c r="H6066" s="0" t="str">
        <f aca="false">I6066&amp;"_"&amp;G6066&amp;"_"&amp;F6066</f>
        <v>Strandtudse_03_20190129_DL2018112_VUCNordsjaelland_koersel1</v>
      </c>
      <c r="I6066" s="61" t="str">
        <f aca="false">MID(RIGHT(B6066,LEN(B6066)-3),1,FIND("_",RIGHT(B6066,LEN(B6066)-3))-1)</f>
        <v>Strandtudse</v>
      </c>
      <c r="J6066" s="61" t="str">
        <f aca="false">TRIM(SUBSTITUTE(RIGHT(B6066,FIND(I6066,B6066)+1),"_",""))</f>
        <v>PosK</v>
      </c>
      <c r="K6066" s="0" t="n">
        <f aca="false">IFERROR(VALUE(SUBSTITUTE(E6066,".",",")),E6066)</f>
        <v>26.37</v>
      </c>
      <c r="L6066" s="61" t="n">
        <f aca="false">IF(J6066="PosK",SUMIFS(K:K,J:J,"PosK",H:H,H6066),"")</f>
        <v>26.37</v>
      </c>
      <c r="M6066" s="61" t="n">
        <f aca="false">IF(J6066="PosK",SUMIFS(K:K,J:J,"NegK",H:H,H6066),"")</f>
        <v>0</v>
      </c>
      <c r="N6066" s="61" t="n">
        <f aca="false">IF(J6066="PosK",SUMIFS(K:K,J:J,"eDNA",H:H,H6066),"")</f>
        <v>0</v>
      </c>
      <c r="P6066" s="62" t="n">
        <f aca="false">IF(K6068="No Ct",0,K6068)</f>
        <v>0</v>
      </c>
      <c r="Q6066" s="62" t="n">
        <f aca="false">IF(K6069="No Ct",0,K6069)</f>
        <v>0</v>
      </c>
      <c r="R6066" s="0" t="str">
        <f aca="false">IF(AND(L6066&gt;0,M6066=0),"Valid","Invalid")</f>
        <v>Valid</v>
      </c>
      <c r="S6066" s="0" t="str">
        <f aca="false">IF(OR(P6066&gt;1,Q6066&gt;1),"Present","Absent")</f>
        <v>Absent</v>
      </c>
      <c r="T6066" s="63" t="str">
        <f aca="false">IF(OR(AND(P6066&gt;1,P6066&lt;41),AND(Q6066&gt;1,Q6066&lt;41)),"Ct&lt;41","Ct&gt;41")</f>
        <v>Ct&gt;41</v>
      </c>
      <c r="U6066" s="0" t="str">
        <f aca="false">I6066</f>
        <v>Strandtudse</v>
      </c>
      <c r="V6066" s="0" t="str">
        <f aca="false">MID(F6066,10,9)</f>
        <v>DL2018112</v>
      </c>
      <c r="W6066" s="64" t="str">
        <f aca="false">V6066&amp;"_"&amp;U6066&amp;"_"&amp;R6066&amp;"_"&amp;S6066&amp;"_"&amp;T6066</f>
        <v>DL2018112_Strandtudse_Valid_Absent_Ct&gt;41</v>
      </c>
    </row>
    <row r="6067" customFormat="false" ht="14.25" hidden="false" customHeight="false" outlineLevel="0" collapsed="false">
      <c r="A6067" s="0" t="s">
        <v>764</v>
      </c>
      <c r="B6067" s="52" t="s">
        <v>765</v>
      </c>
      <c r="C6067" s="52" t="s">
        <v>747</v>
      </c>
      <c r="D6067" s="53" t="n">
        <v>0.1</v>
      </c>
      <c r="E6067" s="53" t="s">
        <v>748</v>
      </c>
      <c r="F6067" s="0" t="s">
        <v>1411</v>
      </c>
      <c r="G6067" s="0" t="str">
        <f aca="false">LEFT(B6067,2)</f>
        <v>03</v>
      </c>
      <c r="H6067" s="0" t="str">
        <f aca="false">I6067&amp;"_"&amp;G6067&amp;"_"&amp;F6067</f>
        <v>Strandtudse_03_20190129_DL2018112_VUCNordsjaelland_koersel1</v>
      </c>
      <c r="I6067" s="61" t="str">
        <f aca="false">MID(RIGHT(B6067,LEN(B6067)-3),1,FIND("_",RIGHT(B6067,LEN(B6067)-3))-1)</f>
        <v>Strandtudse</v>
      </c>
      <c r="J6067" s="61" t="str">
        <f aca="false">TRIM(SUBSTITUTE(RIGHT(B6067,FIND(I6067,B6067)+1),"_",""))</f>
        <v>NegK</v>
      </c>
      <c r="K6067" s="0" t="str">
        <f aca="false">IFERROR(VALUE(SUBSTITUTE(E6067,".",",")),E6067)</f>
        <v>No Ct</v>
      </c>
      <c r="L6067" s="61" t="str">
        <f aca="false">IF(J6067="PosK",SUMIFS(K:K,J:J,"PosK",H:H,H6067),"")</f>
        <v/>
      </c>
      <c r="M6067" s="61" t="str">
        <f aca="false">IF(J6067="PosK",SUMIFS(K:K,J:J,"NegK",H:H,H6067),"")</f>
        <v/>
      </c>
      <c r="N6067" s="61" t="str">
        <f aca="false">IF(J6067="PosK",SUMIFS(K:K,J:J,"eDNA",H:H,H6067),"")</f>
        <v/>
      </c>
    </row>
    <row r="6068" customFormat="false" ht="14.25" hidden="false" customHeight="false" outlineLevel="0" collapsed="false">
      <c r="A6068" s="0" t="s">
        <v>766</v>
      </c>
      <c r="B6068" s="52" t="s">
        <v>767</v>
      </c>
      <c r="C6068" s="52" t="s">
        <v>751</v>
      </c>
      <c r="D6068" s="53" t="n">
        <v>0.1</v>
      </c>
      <c r="E6068" s="53" t="s">
        <v>748</v>
      </c>
      <c r="F6068" s="0" t="s">
        <v>1411</v>
      </c>
      <c r="G6068" s="0" t="str">
        <f aca="false">LEFT(B6068,2)</f>
        <v>03</v>
      </c>
      <c r="H6068" s="0" t="str">
        <f aca="false">I6068&amp;"_"&amp;G6068&amp;"_"&amp;F6068</f>
        <v>Strandtudse_03_20190129_DL2018112_VUCNordsjaelland_koersel1</v>
      </c>
      <c r="I6068" s="61" t="str">
        <f aca="false">MID(RIGHT(B6068,LEN(B6068)-3),1,FIND("_",RIGHT(B6068,LEN(B6068)-3))-1)</f>
        <v>Strandtudse</v>
      </c>
      <c r="J6068" s="61" t="str">
        <f aca="false">TRIM(SUBSTITUTE(RIGHT(B6068,FIND(I6068,B6068)+1),"_",""))</f>
        <v>eDNA</v>
      </c>
      <c r="K6068" s="0" t="str">
        <f aca="false">IFERROR(VALUE(SUBSTITUTE(E6068,".",",")),E6068)</f>
        <v>No Ct</v>
      </c>
      <c r="L6068" s="61" t="str">
        <f aca="false">IF(J6068="PosK",SUMIFS(K:K,J:J,"PosK",H:H,H6068),"")</f>
        <v/>
      </c>
      <c r="M6068" s="61" t="str">
        <f aca="false">IF(J6068="PosK",SUMIFS(K:K,J:J,"NegK",H:H,H6068),"")</f>
        <v/>
      </c>
      <c r="N6068" s="61" t="str">
        <f aca="false">IF(J6068="PosK",SUMIFS(K:K,J:J,"eDNA",H:H,H6068),"")</f>
        <v/>
      </c>
      <c r="Q6068" s="62"/>
    </row>
    <row r="6069" customFormat="false" ht="14.25" hidden="false" customHeight="false" outlineLevel="0" collapsed="false">
      <c r="A6069" s="0" t="s">
        <v>768</v>
      </c>
      <c r="B6069" s="52" t="s">
        <v>767</v>
      </c>
      <c r="C6069" s="52" t="s">
        <v>751</v>
      </c>
      <c r="D6069" s="53" t="n">
        <v>0.1</v>
      </c>
      <c r="E6069" s="53" t="s">
        <v>748</v>
      </c>
      <c r="F6069" s="0" t="s">
        <v>1411</v>
      </c>
      <c r="G6069" s="0" t="str">
        <f aca="false">LEFT(B6069,2)</f>
        <v>03</v>
      </c>
      <c r="H6069" s="0" t="str">
        <f aca="false">I6069&amp;"_"&amp;G6069&amp;"_"&amp;F6069</f>
        <v>Strandtudse_03_20190129_DL2018112_VUCNordsjaelland_koersel1</v>
      </c>
      <c r="I6069" s="61" t="str">
        <f aca="false">MID(RIGHT(B6069,LEN(B6069)-3),1,FIND("_",RIGHT(B6069,LEN(B6069)-3))-1)</f>
        <v>Strandtudse</v>
      </c>
      <c r="J6069" s="61" t="str">
        <f aca="false">TRIM(SUBSTITUTE(RIGHT(B6069,FIND(I6069,B6069)+1),"_",""))</f>
        <v>eDNA</v>
      </c>
      <c r="K6069" s="0" t="str">
        <f aca="false">IFERROR(VALUE(SUBSTITUTE(E6069,".",",")),E6069)</f>
        <v>No Ct</v>
      </c>
      <c r="L6069" s="61" t="str">
        <f aca="false">IF(J6069="PosK",SUMIFS(K:K,J:J,"PosK",H:H,H6069),"")</f>
        <v/>
      </c>
      <c r="M6069" s="61" t="str">
        <f aca="false">IF(J6069="PosK",SUMIFS(K:K,J:J,"NegK",H:H,H6069),"")</f>
        <v/>
      </c>
      <c r="N6069" s="61" t="str">
        <f aca="false">IF(J6069="PosK",SUMIFS(K:K,J:J,"eDNA",H:H,H6069),"")</f>
        <v/>
      </c>
      <c r="P6069" s="62"/>
      <c r="T6069" s="63"/>
      <c r="W6069" s="64"/>
    </row>
    <row r="6070" customFormat="false" ht="14.25" hidden="false" customHeight="false" outlineLevel="0" collapsed="false">
      <c r="A6070" s="0" t="s">
        <v>770</v>
      </c>
      <c r="B6070" s="52" t="s">
        <v>771</v>
      </c>
      <c r="C6070" s="52" t="s">
        <v>743</v>
      </c>
      <c r="D6070" s="53" t="n">
        <v>0.1</v>
      </c>
      <c r="E6070" s="53" t="n">
        <v>36.89</v>
      </c>
      <c r="F6070" s="0" t="s">
        <v>1411</v>
      </c>
      <c r="G6070" s="0" t="str">
        <f aca="false">LEFT(B6070,2)</f>
        <v>04</v>
      </c>
      <c r="H6070" s="0" t="str">
        <f aca="false">I6070&amp;"_"&amp;G6070&amp;"_"&amp;F6070</f>
        <v>GroenbrogetTudse_04_20190129_DL2018112_VUCNordsjaelland_koersel1</v>
      </c>
      <c r="I6070" s="61" t="str">
        <f aca="false">MID(RIGHT(B6070,LEN(B6070)-3),1,FIND("_",RIGHT(B6070,LEN(B6070)-3))-1)</f>
        <v>GroenbrogetTudse</v>
      </c>
      <c r="J6070" s="61" t="str">
        <f aca="false">TRIM(SUBSTITUTE(RIGHT(B6070,FIND(I6070,B6070)+1),"_",""))</f>
        <v>PosK</v>
      </c>
      <c r="K6070" s="0" t="n">
        <f aca="false">IFERROR(VALUE(SUBSTITUTE(E6070,".",",")),E6070)</f>
        <v>36.89</v>
      </c>
      <c r="L6070" s="61" t="n">
        <f aca="false">IF(J6070="PosK",SUMIFS(K:K,J:J,"PosK",H:H,H6070),"")</f>
        <v>36.89</v>
      </c>
      <c r="M6070" s="61" t="n">
        <f aca="false">IF(J6070="PosK",SUMIFS(K:K,J:J,"NegK",H:H,H6070),"")</f>
        <v>0</v>
      </c>
      <c r="N6070" s="61" t="n">
        <f aca="false">IF(J6070="PosK",SUMIFS(K:K,J:J,"eDNA",H:H,H6070),"")</f>
        <v>0</v>
      </c>
      <c r="P6070" s="62" t="n">
        <f aca="false">IF(K6072="No Ct",0,K6072)</f>
        <v>0</v>
      </c>
      <c r="Q6070" s="62" t="n">
        <f aca="false">IF(K6073="No Ct",0,K6073)</f>
        <v>0</v>
      </c>
      <c r="R6070" s="0" t="str">
        <f aca="false">IF(AND(L6070&gt;0,M6070=0),"Valid","Invalid")</f>
        <v>Valid</v>
      </c>
      <c r="S6070" s="0" t="str">
        <f aca="false">IF(OR(P6070&gt;1,Q6070&gt;1),"Present","Absent")</f>
        <v>Absent</v>
      </c>
      <c r="T6070" s="63" t="str">
        <f aca="false">IF(OR(AND(P6070&gt;1,P6070&lt;41),AND(Q6070&gt;1,Q6070&lt;41)),"Ct&lt;41","Ct&gt;41")</f>
        <v>Ct&gt;41</v>
      </c>
      <c r="U6070" s="0" t="str">
        <f aca="false">I6070</f>
        <v>GroenbrogetTudse</v>
      </c>
      <c r="V6070" s="0" t="str">
        <f aca="false">MID(F6070,10,9)</f>
        <v>DL2018112</v>
      </c>
      <c r="W6070" s="64" t="str">
        <f aca="false">V6070&amp;"_"&amp;U6070&amp;"_"&amp;R6070&amp;"_"&amp;S6070&amp;"_"&amp;T6070</f>
        <v>DL2018112_GroenbrogetTudse_Valid_Absent_Ct&gt;41</v>
      </c>
    </row>
    <row r="6071" customFormat="false" ht="14.25" hidden="false" customHeight="false" outlineLevel="0" collapsed="false">
      <c r="A6071" s="0" t="s">
        <v>772</v>
      </c>
      <c r="B6071" s="52" t="s">
        <v>773</v>
      </c>
      <c r="C6071" s="52" t="s">
        <v>747</v>
      </c>
      <c r="D6071" s="53" t="n">
        <v>0.1</v>
      </c>
      <c r="E6071" s="53" t="s">
        <v>748</v>
      </c>
      <c r="F6071" s="0" t="s">
        <v>1411</v>
      </c>
      <c r="G6071" s="0" t="str">
        <f aca="false">LEFT(B6071,2)</f>
        <v>04</v>
      </c>
      <c r="H6071" s="0" t="str">
        <f aca="false">I6071&amp;"_"&amp;G6071&amp;"_"&amp;F6071</f>
        <v>GroenbrogetTudse_04_20190129_DL2018112_VUCNordsjaelland_koersel1</v>
      </c>
      <c r="I6071" s="61" t="str">
        <f aca="false">MID(RIGHT(B6071,LEN(B6071)-3),1,FIND("_",RIGHT(B6071,LEN(B6071)-3))-1)</f>
        <v>GroenbrogetTudse</v>
      </c>
      <c r="J6071" s="61" t="str">
        <f aca="false">TRIM(SUBSTITUTE(RIGHT(B6071,FIND(I6071,B6071)+1),"_",""))</f>
        <v>NegK</v>
      </c>
      <c r="K6071" s="0" t="str">
        <f aca="false">IFERROR(VALUE(SUBSTITUTE(E6071,".",",")),E6071)</f>
        <v>No Ct</v>
      </c>
      <c r="L6071" s="61" t="str">
        <f aca="false">IF(J6071="PosK",SUMIFS(K:K,J:J,"PosK",H:H,H6071),"")</f>
        <v/>
      </c>
      <c r="M6071" s="61" t="str">
        <f aca="false">IF(J6071="PosK",SUMIFS(K:K,J:J,"NegK",H:H,H6071),"")</f>
        <v/>
      </c>
      <c r="N6071" s="61" t="str">
        <f aca="false">IF(J6071="PosK",SUMIFS(K:K,J:J,"eDNA",H:H,H6071),"")</f>
        <v/>
      </c>
    </row>
    <row r="6072" customFormat="false" ht="14.25" hidden="false" customHeight="false" outlineLevel="0" collapsed="false">
      <c r="A6072" s="0" t="s">
        <v>774</v>
      </c>
      <c r="B6072" s="52" t="s">
        <v>775</v>
      </c>
      <c r="C6072" s="52" t="s">
        <v>751</v>
      </c>
      <c r="D6072" s="53" t="n">
        <v>0.1</v>
      </c>
      <c r="E6072" s="53" t="s">
        <v>748</v>
      </c>
      <c r="F6072" s="0" t="s">
        <v>1411</v>
      </c>
      <c r="G6072" s="0" t="str">
        <f aca="false">LEFT(B6072,2)</f>
        <v>04</v>
      </c>
      <c r="H6072" s="0" t="str">
        <f aca="false">I6072&amp;"_"&amp;G6072&amp;"_"&amp;F6072</f>
        <v>GroenbrogetTudse_04_20190129_DL2018112_VUCNordsjaelland_koersel1</v>
      </c>
      <c r="I6072" s="61" t="str">
        <f aca="false">MID(RIGHT(B6072,LEN(B6072)-3),1,FIND("_",RIGHT(B6072,LEN(B6072)-3))-1)</f>
        <v>GroenbrogetTudse</v>
      </c>
      <c r="J6072" s="61" t="str">
        <f aca="false">TRIM(SUBSTITUTE(RIGHT(B6072,FIND(I6072,B6072)+1),"_",""))</f>
        <v>eDNA</v>
      </c>
      <c r="K6072" s="0" t="str">
        <f aca="false">IFERROR(VALUE(SUBSTITUTE(E6072,".",",")),E6072)</f>
        <v>No Ct</v>
      </c>
      <c r="L6072" s="61" t="str">
        <f aca="false">IF(J6072="PosK",SUMIFS(K:K,J:J,"PosK",H:H,H6072),"")</f>
        <v/>
      </c>
      <c r="M6072" s="61" t="str">
        <f aca="false">IF(J6072="PosK",SUMIFS(K:K,J:J,"NegK",H:H,H6072),"")</f>
        <v/>
      </c>
      <c r="N6072" s="61" t="str">
        <f aca="false">IF(J6072="PosK",SUMIFS(K:K,J:J,"eDNA",H:H,H6072),"")</f>
        <v/>
      </c>
      <c r="Q6072" s="62"/>
    </row>
    <row r="6073" customFormat="false" ht="14.25" hidden="false" customHeight="false" outlineLevel="0" collapsed="false">
      <c r="A6073" s="0" t="s">
        <v>776</v>
      </c>
      <c r="B6073" s="52" t="s">
        <v>775</v>
      </c>
      <c r="C6073" s="52" t="s">
        <v>751</v>
      </c>
      <c r="D6073" s="53" t="n">
        <v>0.1</v>
      </c>
      <c r="E6073" s="53" t="s">
        <v>748</v>
      </c>
      <c r="F6073" s="0" t="s">
        <v>1411</v>
      </c>
      <c r="G6073" s="0" t="str">
        <f aca="false">LEFT(B6073,2)</f>
        <v>04</v>
      </c>
      <c r="H6073" s="0" t="str">
        <f aca="false">I6073&amp;"_"&amp;G6073&amp;"_"&amp;F6073</f>
        <v>GroenbrogetTudse_04_20190129_DL2018112_VUCNordsjaelland_koersel1</v>
      </c>
      <c r="I6073" s="61" t="str">
        <f aca="false">MID(RIGHT(B6073,LEN(B6073)-3),1,FIND("_",RIGHT(B6073,LEN(B6073)-3))-1)</f>
        <v>GroenbrogetTudse</v>
      </c>
      <c r="J6073" s="61" t="str">
        <f aca="false">TRIM(SUBSTITUTE(RIGHT(B6073,FIND(I6073,B6073)+1),"_",""))</f>
        <v>eDNA</v>
      </c>
      <c r="K6073" s="0" t="str">
        <f aca="false">IFERROR(VALUE(SUBSTITUTE(E6073,".",",")),E6073)</f>
        <v>No Ct</v>
      </c>
      <c r="L6073" s="61" t="str">
        <f aca="false">IF(J6073="PosK",SUMIFS(K:K,J:J,"PosK",H:H,H6073),"")</f>
        <v/>
      </c>
      <c r="M6073" s="61" t="str">
        <f aca="false">IF(J6073="PosK",SUMIFS(K:K,J:J,"NegK",H:H,H6073),"")</f>
        <v/>
      </c>
      <c r="N6073" s="61" t="str">
        <f aca="false">IF(J6073="PosK",SUMIFS(K:K,J:J,"eDNA",H:H,H6073),"")</f>
        <v/>
      </c>
      <c r="P6073" s="62"/>
      <c r="T6073" s="63"/>
      <c r="W6073" s="64"/>
    </row>
    <row r="6074" customFormat="false" ht="14.25" hidden="false" customHeight="false" outlineLevel="0" collapsed="false">
      <c r="A6074" s="0" t="s">
        <v>778</v>
      </c>
      <c r="B6074" s="52" t="s">
        <v>779</v>
      </c>
      <c r="C6074" s="52" t="s">
        <v>743</v>
      </c>
      <c r="D6074" s="53" t="n">
        <v>0.1</v>
      </c>
      <c r="E6074" s="53" t="s">
        <v>748</v>
      </c>
      <c r="F6074" s="0" t="s">
        <v>1411</v>
      </c>
      <c r="G6074" s="0" t="str">
        <f aca="false">LEFT(B6074,2)</f>
        <v>05</v>
      </c>
      <c r="H6074" s="0" t="str">
        <f aca="false">I6074&amp;"_"&amp;G6074&amp;"_"&amp;F6074</f>
        <v>Loevfroe_05_20190129_DL2018112_VUCNordsjaelland_koersel1</v>
      </c>
      <c r="I6074" s="61" t="str">
        <f aca="false">MID(RIGHT(B6074,LEN(B6074)-3),1,FIND("_",RIGHT(B6074,LEN(B6074)-3))-1)</f>
        <v>Loevfroe</v>
      </c>
      <c r="J6074" s="61" t="str">
        <f aca="false">TRIM(SUBSTITUTE(RIGHT(B6074,FIND(I6074,B6074)+1),"_",""))</f>
        <v>PosK</v>
      </c>
      <c r="K6074" s="0" t="str">
        <f aca="false">IFERROR(VALUE(SUBSTITUTE(E6074,".",",")),E6074)</f>
        <v>No Ct</v>
      </c>
      <c r="L6074" s="61" t="n">
        <f aca="false">IF(J6074="PosK",SUMIFS(K:K,J:J,"PosK",H:H,H6074),"")</f>
        <v>0</v>
      </c>
      <c r="M6074" s="61" t="n">
        <f aca="false">IF(J6074="PosK",SUMIFS(K:K,J:J,"NegK",H:H,H6074),"")</f>
        <v>0</v>
      </c>
      <c r="N6074" s="61" t="n">
        <f aca="false">IF(J6074="PosK",SUMIFS(K:K,J:J,"eDNA",H:H,H6074),"")</f>
        <v>0</v>
      </c>
      <c r="P6074" s="62" t="n">
        <f aca="false">IF(K6076="No Ct",0,K6076)</f>
        <v>0</v>
      </c>
      <c r="Q6074" s="62" t="n">
        <f aca="false">IF(K6077="No Ct",0,K6077)</f>
        <v>0</v>
      </c>
      <c r="R6074" s="0" t="str">
        <f aca="false">IF(AND(L6074&gt;0,M6074=0),"Valid","Invalid")</f>
        <v>Invalid</v>
      </c>
      <c r="S6074" s="0" t="str">
        <f aca="false">IF(OR(P6074&gt;1,Q6074&gt;1),"Present","Absent")</f>
        <v>Absent</v>
      </c>
      <c r="T6074" s="63" t="str">
        <f aca="false">IF(OR(AND(P6074&gt;1,P6074&lt;41),AND(Q6074&gt;1,Q6074&lt;41)),"Ct&lt;41","Ct&gt;41")</f>
        <v>Ct&gt;41</v>
      </c>
      <c r="U6074" s="0" t="str">
        <f aca="false">I6074</f>
        <v>Loevfroe</v>
      </c>
      <c r="V6074" s="0" t="str">
        <f aca="false">MID(F6074,10,9)</f>
        <v>DL2018112</v>
      </c>
      <c r="W6074" s="64" t="str">
        <f aca="false">V6074&amp;"_"&amp;U6074&amp;"_"&amp;R6074&amp;"_"&amp;S6074&amp;"_"&amp;T6074</f>
        <v>DL2018112_Loevfroe_Invalid_Absent_Ct&gt;41</v>
      </c>
    </row>
    <row r="6075" customFormat="false" ht="14.25" hidden="false" customHeight="false" outlineLevel="0" collapsed="false">
      <c r="A6075" s="0" t="s">
        <v>780</v>
      </c>
      <c r="B6075" s="52" t="s">
        <v>781</v>
      </c>
      <c r="C6075" s="52" t="s">
        <v>747</v>
      </c>
      <c r="D6075" s="53" t="n">
        <v>0.1</v>
      </c>
      <c r="E6075" s="53" t="s">
        <v>748</v>
      </c>
      <c r="F6075" s="0" t="s">
        <v>1411</v>
      </c>
      <c r="G6075" s="0" t="str">
        <f aca="false">LEFT(B6075,2)</f>
        <v>05</v>
      </c>
      <c r="H6075" s="0" t="str">
        <f aca="false">I6075&amp;"_"&amp;G6075&amp;"_"&amp;F6075</f>
        <v>Loevfroe_05_20190129_DL2018112_VUCNordsjaelland_koersel1</v>
      </c>
      <c r="I6075" s="61" t="str">
        <f aca="false">MID(RIGHT(B6075,LEN(B6075)-3),1,FIND("_",RIGHT(B6075,LEN(B6075)-3))-1)</f>
        <v>Loevfroe</v>
      </c>
      <c r="J6075" s="61" t="str">
        <f aca="false">TRIM(SUBSTITUTE(RIGHT(B6075,FIND(I6075,B6075)+1),"_",""))</f>
        <v>NegK</v>
      </c>
      <c r="K6075" s="0" t="str">
        <f aca="false">IFERROR(VALUE(SUBSTITUTE(E6075,".",",")),E6075)</f>
        <v>No Ct</v>
      </c>
      <c r="L6075" s="61" t="str">
        <f aca="false">IF(J6075="PosK",SUMIFS(K:K,J:J,"PosK",H:H,H6075),"")</f>
        <v/>
      </c>
      <c r="M6075" s="61" t="str">
        <f aca="false">IF(J6075="PosK",SUMIFS(K:K,J:J,"NegK",H:H,H6075),"")</f>
        <v/>
      </c>
      <c r="N6075" s="61" t="str">
        <f aca="false">IF(J6075="PosK",SUMIFS(K:K,J:J,"eDNA",H:H,H6075),"")</f>
        <v/>
      </c>
    </row>
    <row r="6076" customFormat="false" ht="14.25" hidden="false" customHeight="false" outlineLevel="0" collapsed="false">
      <c r="A6076" s="0" t="s">
        <v>782</v>
      </c>
      <c r="B6076" s="52" t="s">
        <v>783</v>
      </c>
      <c r="C6076" s="52" t="s">
        <v>751</v>
      </c>
      <c r="D6076" s="53" t="n">
        <v>0.1</v>
      </c>
      <c r="E6076" s="53" t="s">
        <v>748</v>
      </c>
      <c r="F6076" s="0" t="s">
        <v>1411</v>
      </c>
      <c r="G6076" s="0" t="str">
        <f aca="false">LEFT(B6076,2)</f>
        <v>05</v>
      </c>
      <c r="H6076" s="0" t="str">
        <f aca="false">I6076&amp;"_"&amp;G6076&amp;"_"&amp;F6076</f>
        <v>Loevfroe_05_20190129_DL2018112_VUCNordsjaelland_koersel1</v>
      </c>
      <c r="I6076" s="61" t="str">
        <f aca="false">MID(RIGHT(B6076,LEN(B6076)-3),1,FIND("_",RIGHT(B6076,LEN(B6076)-3))-1)</f>
        <v>Loevfroe</v>
      </c>
      <c r="J6076" s="61" t="str">
        <f aca="false">TRIM(SUBSTITUTE(RIGHT(B6076,FIND(I6076,B6076)+1),"_",""))</f>
        <v>eDNA</v>
      </c>
      <c r="K6076" s="0" t="str">
        <f aca="false">IFERROR(VALUE(SUBSTITUTE(E6076,".",",")),E6076)</f>
        <v>No Ct</v>
      </c>
      <c r="L6076" s="61" t="str">
        <f aca="false">IF(J6076="PosK",SUMIFS(K:K,J:J,"PosK",H:H,H6076),"")</f>
        <v/>
      </c>
      <c r="M6076" s="61" t="str">
        <f aca="false">IF(J6076="PosK",SUMIFS(K:K,J:J,"NegK",H:H,H6076),"")</f>
        <v/>
      </c>
      <c r="N6076" s="61" t="str">
        <f aca="false">IF(J6076="PosK",SUMIFS(K:K,J:J,"eDNA",H:H,H6076),"")</f>
        <v/>
      </c>
      <c r="Q6076" s="62"/>
    </row>
    <row r="6077" customFormat="false" ht="14.25" hidden="false" customHeight="false" outlineLevel="0" collapsed="false">
      <c r="A6077" s="0" t="s">
        <v>784</v>
      </c>
      <c r="B6077" s="52" t="s">
        <v>783</v>
      </c>
      <c r="C6077" s="52" t="s">
        <v>751</v>
      </c>
      <c r="D6077" s="53" t="n">
        <v>0.1</v>
      </c>
      <c r="E6077" s="53" t="s">
        <v>748</v>
      </c>
      <c r="F6077" s="0" t="s">
        <v>1411</v>
      </c>
      <c r="G6077" s="0" t="str">
        <f aca="false">LEFT(B6077,2)</f>
        <v>05</v>
      </c>
      <c r="H6077" s="0" t="str">
        <f aca="false">I6077&amp;"_"&amp;G6077&amp;"_"&amp;F6077</f>
        <v>Loevfroe_05_20190129_DL2018112_VUCNordsjaelland_koersel1</v>
      </c>
      <c r="I6077" s="61" t="str">
        <f aca="false">MID(RIGHT(B6077,LEN(B6077)-3),1,FIND("_",RIGHT(B6077,LEN(B6077)-3))-1)</f>
        <v>Loevfroe</v>
      </c>
      <c r="J6077" s="61" t="str">
        <f aca="false">TRIM(SUBSTITUTE(RIGHT(B6077,FIND(I6077,B6077)+1),"_",""))</f>
        <v>eDNA</v>
      </c>
      <c r="K6077" s="0" t="str">
        <f aca="false">IFERROR(VALUE(SUBSTITUTE(E6077,".",",")),E6077)</f>
        <v>No Ct</v>
      </c>
      <c r="L6077" s="61" t="str">
        <f aca="false">IF(J6077="PosK",SUMIFS(K:K,J:J,"PosK",H:H,H6077),"")</f>
        <v/>
      </c>
      <c r="M6077" s="61" t="str">
        <f aca="false">IF(J6077="PosK",SUMIFS(K:K,J:J,"NegK",H:H,H6077),"")</f>
        <v/>
      </c>
      <c r="N6077" s="61" t="str">
        <f aca="false">IF(J6077="PosK",SUMIFS(K:K,J:J,"eDNA",H:H,H6077),"")</f>
        <v/>
      </c>
      <c r="P6077" s="62"/>
      <c r="T6077" s="63"/>
      <c r="W6077" s="64"/>
    </row>
    <row r="6078" customFormat="false" ht="14.25" hidden="false" customHeight="false" outlineLevel="0" collapsed="false">
      <c r="A6078" s="0" t="s">
        <v>786</v>
      </c>
      <c r="B6078" s="52" t="s">
        <v>787</v>
      </c>
      <c r="C6078" s="52" t="s">
        <v>743</v>
      </c>
      <c r="D6078" s="53" t="n">
        <v>0.1</v>
      </c>
      <c r="E6078" s="53" t="n">
        <v>26.75</v>
      </c>
      <c r="F6078" s="0" t="s">
        <v>1411</v>
      </c>
      <c r="G6078" s="0" t="str">
        <f aca="false">LEFT(B6078,2)</f>
        <v>06</v>
      </c>
      <c r="H6078" s="0" t="str">
        <f aca="false">I6078&amp;"_"&amp;G6078&amp;"_"&amp;F6078</f>
        <v>Springfroe_06_20190129_DL2018112_VUCNordsjaelland_koersel1</v>
      </c>
      <c r="I6078" s="61" t="str">
        <f aca="false">MID(RIGHT(B6078,LEN(B6078)-3),1,FIND("_",RIGHT(B6078,LEN(B6078)-3))-1)</f>
        <v>Springfroe</v>
      </c>
      <c r="J6078" s="61" t="str">
        <f aca="false">TRIM(SUBSTITUTE(RIGHT(B6078,FIND(I6078,B6078)+1),"_",""))</f>
        <v>PosK</v>
      </c>
      <c r="K6078" s="0" t="n">
        <f aca="false">IFERROR(VALUE(SUBSTITUTE(E6078,".",",")),E6078)</f>
        <v>26.75</v>
      </c>
      <c r="L6078" s="61" t="n">
        <f aca="false">IF(J6078="PosK",SUMIFS(K:K,J:J,"PosK",H:H,H6078),"")</f>
        <v>26.75</v>
      </c>
      <c r="M6078" s="61" t="n">
        <f aca="false">IF(J6078="PosK",SUMIFS(K:K,J:J,"NegK",H:H,H6078),"")</f>
        <v>0</v>
      </c>
      <c r="N6078" s="61" t="n">
        <f aca="false">IF(J6078="PosK",SUMIFS(K:K,J:J,"eDNA",H:H,H6078),"")</f>
        <v>0</v>
      </c>
      <c r="P6078" s="62" t="n">
        <f aca="false">IF(K6080="No Ct",0,K6080)</f>
        <v>0</v>
      </c>
      <c r="Q6078" s="62" t="n">
        <f aca="false">IF(K6081="No Ct",0,K6081)</f>
        <v>0</v>
      </c>
      <c r="R6078" s="0" t="str">
        <f aca="false">IF(AND(L6078&gt;0,M6078=0),"Valid","Invalid")</f>
        <v>Valid</v>
      </c>
      <c r="S6078" s="0" t="str">
        <f aca="false">IF(OR(P6078&gt;1,Q6078&gt;1),"Present","Absent")</f>
        <v>Absent</v>
      </c>
      <c r="T6078" s="63" t="str">
        <f aca="false">IF(OR(AND(P6078&gt;1,P6078&lt;41),AND(Q6078&gt;1,Q6078&lt;41)),"Ct&lt;41","Ct&gt;41")</f>
        <v>Ct&gt;41</v>
      </c>
      <c r="U6078" s="0" t="str">
        <f aca="false">I6078</f>
        <v>Springfroe</v>
      </c>
      <c r="V6078" s="0" t="str">
        <f aca="false">MID(F6078,10,9)</f>
        <v>DL2018112</v>
      </c>
      <c r="W6078" s="64" t="str">
        <f aca="false">V6078&amp;"_"&amp;U6078&amp;"_"&amp;R6078&amp;"_"&amp;S6078&amp;"_"&amp;T6078</f>
        <v>DL2018112_Springfroe_Valid_Absent_Ct&gt;41</v>
      </c>
    </row>
    <row r="6079" customFormat="false" ht="14.25" hidden="false" customHeight="false" outlineLevel="0" collapsed="false">
      <c r="A6079" s="0" t="s">
        <v>788</v>
      </c>
      <c r="B6079" s="52" t="s">
        <v>789</v>
      </c>
      <c r="C6079" s="52" t="s">
        <v>747</v>
      </c>
      <c r="D6079" s="53" t="n">
        <v>0.1</v>
      </c>
      <c r="E6079" s="53" t="s">
        <v>748</v>
      </c>
      <c r="F6079" s="0" t="s">
        <v>1411</v>
      </c>
      <c r="G6079" s="0" t="str">
        <f aca="false">LEFT(B6079,2)</f>
        <v>06</v>
      </c>
      <c r="H6079" s="0" t="str">
        <f aca="false">I6079&amp;"_"&amp;G6079&amp;"_"&amp;F6079</f>
        <v>Springfroe_06_20190129_DL2018112_VUCNordsjaelland_koersel1</v>
      </c>
      <c r="I6079" s="61" t="str">
        <f aca="false">MID(RIGHT(B6079,LEN(B6079)-3),1,FIND("_",RIGHT(B6079,LEN(B6079)-3))-1)</f>
        <v>Springfroe</v>
      </c>
      <c r="J6079" s="61" t="str">
        <f aca="false">TRIM(SUBSTITUTE(RIGHT(B6079,FIND(I6079,B6079)+1),"_",""))</f>
        <v>NegK</v>
      </c>
      <c r="K6079" s="0" t="str">
        <f aca="false">IFERROR(VALUE(SUBSTITUTE(E6079,".",",")),E6079)</f>
        <v>No Ct</v>
      </c>
      <c r="L6079" s="61" t="str">
        <f aca="false">IF(J6079="PosK",SUMIFS(K:K,J:J,"PosK",H:H,H6079),"")</f>
        <v/>
      </c>
      <c r="M6079" s="61" t="str">
        <f aca="false">IF(J6079="PosK",SUMIFS(K:K,J:J,"NegK",H:H,H6079),"")</f>
        <v/>
      </c>
      <c r="N6079" s="61" t="str">
        <f aca="false">IF(J6079="PosK",SUMIFS(K:K,J:J,"eDNA",H:H,H6079),"")</f>
        <v/>
      </c>
    </row>
    <row r="6080" customFormat="false" ht="14.25" hidden="false" customHeight="false" outlineLevel="0" collapsed="false">
      <c r="A6080" s="0" t="s">
        <v>790</v>
      </c>
      <c r="B6080" s="52" t="s">
        <v>791</v>
      </c>
      <c r="C6080" s="52" t="s">
        <v>751</v>
      </c>
      <c r="D6080" s="53" t="n">
        <v>0.1</v>
      </c>
      <c r="E6080" s="53" t="s">
        <v>748</v>
      </c>
      <c r="F6080" s="0" t="s">
        <v>1411</v>
      </c>
      <c r="G6080" s="0" t="str">
        <f aca="false">LEFT(B6080,2)</f>
        <v>06</v>
      </c>
      <c r="H6080" s="0" t="str">
        <f aca="false">I6080&amp;"_"&amp;G6080&amp;"_"&amp;F6080</f>
        <v>Springfroe_06_20190129_DL2018112_VUCNordsjaelland_koersel1</v>
      </c>
      <c r="I6080" s="61" t="str">
        <f aca="false">MID(RIGHT(B6080,LEN(B6080)-3),1,FIND("_",RIGHT(B6080,LEN(B6080)-3))-1)</f>
        <v>Springfroe</v>
      </c>
      <c r="J6080" s="61" t="str">
        <f aca="false">TRIM(SUBSTITUTE(RIGHT(B6080,FIND(I6080,B6080)+1),"_",""))</f>
        <v>eDNA</v>
      </c>
      <c r="K6080" s="0" t="str">
        <f aca="false">IFERROR(VALUE(SUBSTITUTE(E6080,".",",")),E6080)</f>
        <v>No Ct</v>
      </c>
      <c r="L6080" s="61" t="str">
        <f aca="false">IF(J6080="PosK",SUMIFS(K:K,J:J,"PosK",H:H,H6080),"")</f>
        <v/>
      </c>
      <c r="M6080" s="61" t="str">
        <f aca="false">IF(J6080="PosK",SUMIFS(K:K,J:J,"NegK",H:H,H6080),"")</f>
        <v/>
      </c>
      <c r="N6080" s="61" t="str">
        <f aca="false">IF(J6080="PosK",SUMIFS(K:K,J:J,"eDNA",H:H,H6080),"")</f>
        <v/>
      </c>
      <c r="Q6080" s="62"/>
    </row>
    <row r="6081" customFormat="false" ht="14.25" hidden="false" customHeight="false" outlineLevel="0" collapsed="false">
      <c r="A6081" s="0" t="s">
        <v>792</v>
      </c>
      <c r="B6081" s="52" t="s">
        <v>791</v>
      </c>
      <c r="C6081" s="52" t="s">
        <v>751</v>
      </c>
      <c r="D6081" s="53" t="n">
        <v>0.1</v>
      </c>
      <c r="E6081" s="53" t="s">
        <v>748</v>
      </c>
      <c r="F6081" s="0" t="s">
        <v>1411</v>
      </c>
      <c r="G6081" s="0" t="str">
        <f aca="false">LEFT(B6081,2)</f>
        <v>06</v>
      </c>
      <c r="H6081" s="0" t="str">
        <f aca="false">I6081&amp;"_"&amp;G6081&amp;"_"&amp;F6081</f>
        <v>Springfroe_06_20190129_DL2018112_VUCNordsjaelland_koersel1</v>
      </c>
      <c r="I6081" s="61" t="str">
        <f aca="false">MID(RIGHT(B6081,LEN(B6081)-3),1,FIND("_",RIGHT(B6081,LEN(B6081)-3))-1)</f>
        <v>Springfroe</v>
      </c>
      <c r="J6081" s="61" t="str">
        <f aca="false">TRIM(SUBSTITUTE(RIGHT(B6081,FIND(I6081,B6081)+1),"_",""))</f>
        <v>eDNA</v>
      </c>
      <c r="K6081" s="0" t="str">
        <f aca="false">IFERROR(VALUE(SUBSTITUTE(E6081,".",",")),E6081)</f>
        <v>No Ct</v>
      </c>
      <c r="L6081" s="61" t="str">
        <f aca="false">IF(J6081="PosK",SUMIFS(K:K,J:J,"PosK",H:H,H6081),"")</f>
        <v/>
      </c>
      <c r="M6081" s="61" t="str">
        <f aca="false">IF(J6081="PosK",SUMIFS(K:K,J:J,"NegK",H:H,H6081),"")</f>
        <v/>
      </c>
      <c r="N6081" s="61" t="str">
        <f aca="false">IF(J6081="PosK",SUMIFS(K:K,J:J,"eDNA",H:H,H6081),"")</f>
        <v/>
      </c>
      <c r="P6081" s="62"/>
      <c r="T6081" s="63"/>
      <c r="W6081" s="64"/>
    </row>
    <row r="6082" customFormat="false" ht="14.25" hidden="false" customHeight="false" outlineLevel="0" collapsed="false">
      <c r="A6082" s="0" t="s">
        <v>794</v>
      </c>
      <c r="B6082" s="52" t="s">
        <v>960</v>
      </c>
      <c r="C6082" s="52" t="s">
        <v>743</v>
      </c>
      <c r="D6082" s="53" t="n">
        <v>0.1</v>
      </c>
      <c r="E6082" s="53" t="n">
        <v>28.08</v>
      </c>
      <c r="F6082" s="0" t="s">
        <v>1411</v>
      </c>
      <c r="G6082" s="0" t="str">
        <f aca="false">LEFT(B6082,2)</f>
        <v>07</v>
      </c>
      <c r="H6082" s="0" t="str">
        <f aca="false">I6082&amp;"_"&amp;G6082&amp;"_"&amp;F6082</f>
        <v>Springfroe_07_20190129_DL2018112_VUCNordsjaelland_koersel1</v>
      </c>
      <c r="I6082" s="61" t="str">
        <f aca="false">MID(RIGHT(B6082,LEN(B6082)-3),1,FIND("_",RIGHT(B6082,LEN(B6082)-3))-1)</f>
        <v>Springfroe</v>
      </c>
      <c r="J6082" s="61" t="str">
        <f aca="false">TRIM(SUBSTITUTE(RIGHT(B6082,FIND(I6082,B6082)+1),"_",""))</f>
        <v>PosK</v>
      </c>
      <c r="K6082" s="0" t="n">
        <f aca="false">IFERROR(VALUE(SUBSTITUTE(E6082,".",",")),E6082)</f>
        <v>28.08</v>
      </c>
      <c r="L6082" s="61" t="n">
        <f aca="false">IF(J6082="PosK",SUMIFS(K:K,J:J,"PosK",H:H,H6082),"")</f>
        <v>28.08</v>
      </c>
      <c r="M6082" s="61" t="n">
        <f aca="false">IF(J6082="PosK",SUMIFS(K:K,J:J,"NegK",H:H,H6082),"")</f>
        <v>0</v>
      </c>
      <c r="N6082" s="61" t="n">
        <f aca="false">IF(J6082="PosK",SUMIFS(K:K,J:J,"eDNA",H:H,H6082),"")</f>
        <v>0</v>
      </c>
      <c r="P6082" s="62" t="n">
        <f aca="false">IF(K6084="No Ct",0,K6084)</f>
        <v>0</v>
      </c>
      <c r="Q6082" s="62" t="n">
        <f aca="false">IF(K6085="No Ct",0,K6085)</f>
        <v>0</v>
      </c>
      <c r="R6082" s="0" t="str">
        <f aca="false">IF(AND(L6082&gt;0,M6082=0),"Valid","Invalid")</f>
        <v>Valid</v>
      </c>
      <c r="S6082" s="0" t="str">
        <f aca="false">IF(OR(P6082&gt;1,Q6082&gt;1),"Present","Absent")</f>
        <v>Absent</v>
      </c>
      <c r="T6082" s="63" t="str">
        <f aca="false">IF(OR(AND(P6082&gt;1,P6082&lt;41),AND(Q6082&gt;1,Q6082&lt;41)),"Ct&lt;41","Ct&gt;41")</f>
        <v>Ct&gt;41</v>
      </c>
      <c r="U6082" s="0" t="str">
        <f aca="false">I6082</f>
        <v>Springfroe</v>
      </c>
      <c r="V6082" s="0" t="str">
        <f aca="false">MID(F6082,10,9)</f>
        <v>DL2018112</v>
      </c>
      <c r="W6082" s="64" t="str">
        <f aca="false">V6082&amp;"_"&amp;U6082&amp;"_"&amp;R6082&amp;"_"&amp;S6082&amp;"_"&amp;T6082</f>
        <v>DL2018112_Springfroe_Valid_Absent_Ct&gt;41</v>
      </c>
    </row>
    <row r="6083" customFormat="false" ht="14.25" hidden="false" customHeight="false" outlineLevel="0" collapsed="false">
      <c r="A6083" s="0" t="s">
        <v>796</v>
      </c>
      <c r="B6083" s="52" t="s">
        <v>961</v>
      </c>
      <c r="C6083" s="52" t="s">
        <v>747</v>
      </c>
      <c r="D6083" s="53" t="n">
        <v>0.1</v>
      </c>
      <c r="E6083" s="53" t="s">
        <v>748</v>
      </c>
      <c r="F6083" s="0" t="s">
        <v>1411</v>
      </c>
      <c r="G6083" s="0" t="str">
        <f aca="false">LEFT(B6083,2)</f>
        <v>07</v>
      </c>
      <c r="H6083" s="0" t="str">
        <f aca="false">I6083&amp;"_"&amp;G6083&amp;"_"&amp;F6083</f>
        <v>Springfroe_07_20190129_DL2018112_VUCNordsjaelland_koersel1</v>
      </c>
      <c r="I6083" s="61" t="str">
        <f aca="false">MID(RIGHT(B6083,LEN(B6083)-3),1,FIND("_",RIGHT(B6083,LEN(B6083)-3))-1)</f>
        <v>Springfroe</v>
      </c>
      <c r="J6083" s="61" t="str">
        <f aca="false">TRIM(SUBSTITUTE(RIGHT(B6083,FIND(I6083,B6083)+1),"_",""))</f>
        <v>NegK</v>
      </c>
      <c r="K6083" s="0" t="str">
        <f aca="false">IFERROR(VALUE(SUBSTITUTE(E6083,".",",")),E6083)</f>
        <v>No Ct</v>
      </c>
      <c r="L6083" s="61" t="str">
        <f aca="false">IF(J6083="PosK",SUMIFS(K:K,J:J,"PosK",H:H,H6083),"")</f>
        <v/>
      </c>
      <c r="M6083" s="61" t="str">
        <f aca="false">IF(J6083="PosK",SUMIFS(K:K,J:J,"NegK",H:H,H6083),"")</f>
        <v/>
      </c>
      <c r="N6083" s="61" t="str">
        <f aca="false">IF(J6083="PosK",SUMIFS(K:K,J:J,"eDNA",H:H,H6083),"")</f>
        <v/>
      </c>
    </row>
    <row r="6084" customFormat="false" ht="14.25" hidden="false" customHeight="false" outlineLevel="0" collapsed="false">
      <c r="A6084" s="0" t="s">
        <v>798</v>
      </c>
      <c r="B6084" s="52" t="s">
        <v>962</v>
      </c>
      <c r="C6084" s="52" t="s">
        <v>751</v>
      </c>
      <c r="D6084" s="53" t="n">
        <v>0.1</v>
      </c>
      <c r="E6084" s="53" t="s">
        <v>748</v>
      </c>
      <c r="F6084" s="0" t="s">
        <v>1411</v>
      </c>
      <c r="G6084" s="0" t="str">
        <f aca="false">LEFT(B6084,2)</f>
        <v>07</v>
      </c>
      <c r="H6084" s="0" t="str">
        <f aca="false">I6084&amp;"_"&amp;G6084&amp;"_"&amp;F6084</f>
        <v>Springfroe_07_20190129_DL2018112_VUCNordsjaelland_koersel1</v>
      </c>
      <c r="I6084" s="61" t="str">
        <f aca="false">MID(RIGHT(B6084,LEN(B6084)-3),1,FIND("_",RIGHT(B6084,LEN(B6084)-3))-1)</f>
        <v>Springfroe</v>
      </c>
      <c r="J6084" s="61" t="str">
        <f aca="false">TRIM(SUBSTITUTE(RIGHT(B6084,FIND(I6084,B6084)+1),"_",""))</f>
        <v>eDNA</v>
      </c>
      <c r="K6084" s="0" t="str">
        <f aca="false">IFERROR(VALUE(SUBSTITUTE(E6084,".",",")),E6084)</f>
        <v>No Ct</v>
      </c>
      <c r="L6084" s="61" t="str">
        <f aca="false">IF(J6084="PosK",SUMIFS(K:K,J:J,"PosK",H:H,H6084),"")</f>
        <v/>
      </c>
      <c r="M6084" s="61" t="str">
        <f aca="false">IF(J6084="PosK",SUMIFS(K:K,J:J,"NegK",H:H,H6084),"")</f>
        <v/>
      </c>
      <c r="N6084" s="61" t="str">
        <f aca="false">IF(J6084="PosK",SUMIFS(K:K,J:J,"eDNA",H:H,H6084),"")</f>
        <v/>
      </c>
      <c r="Q6084" s="62"/>
    </row>
    <row r="6085" customFormat="false" ht="14.25" hidden="false" customHeight="false" outlineLevel="0" collapsed="false">
      <c r="A6085" s="0" t="s">
        <v>800</v>
      </c>
      <c r="B6085" s="52" t="s">
        <v>962</v>
      </c>
      <c r="C6085" s="52" t="s">
        <v>751</v>
      </c>
      <c r="D6085" s="53" t="n">
        <v>0.1</v>
      </c>
      <c r="E6085" s="53" t="s">
        <v>748</v>
      </c>
      <c r="F6085" s="0" t="s">
        <v>1411</v>
      </c>
      <c r="G6085" s="0" t="str">
        <f aca="false">LEFT(B6085,2)</f>
        <v>07</v>
      </c>
      <c r="H6085" s="0" t="str">
        <f aca="false">I6085&amp;"_"&amp;G6085&amp;"_"&amp;F6085</f>
        <v>Springfroe_07_20190129_DL2018112_VUCNordsjaelland_koersel1</v>
      </c>
      <c r="I6085" s="61" t="str">
        <f aca="false">MID(RIGHT(B6085,LEN(B6085)-3),1,FIND("_",RIGHT(B6085,LEN(B6085)-3))-1)</f>
        <v>Springfroe</v>
      </c>
      <c r="J6085" s="61" t="str">
        <f aca="false">TRIM(SUBSTITUTE(RIGHT(B6085,FIND(I6085,B6085)+1),"_",""))</f>
        <v>eDNA</v>
      </c>
      <c r="K6085" s="0" t="str">
        <f aca="false">IFERROR(VALUE(SUBSTITUTE(E6085,".",",")),E6085)</f>
        <v>No Ct</v>
      </c>
      <c r="L6085" s="61" t="str">
        <f aca="false">IF(J6085="PosK",SUMIFS(K:K,J:J,"PosK",H:H,H6085),"")</f>
        <v/>
      </c>
      <c r="M6085" s="61" t="str">
        <f aca="false">IF(J6085="PosK",SUMIFS(K:K,J:J,"NegK",H:H,H6085),"")</f>
        <v/>
      </c>
      <c r="N6085" s="61" t="str">
        <f aca="false">IF(J6085="PosK",SUMIFS(K:K,J:J,"eDNA",H:H,H6085),"")</f>
        <v/>
      </c>
      <c r="P6085" s="62"/>
      <c r="T6085" s="63"/>
      <c r="W6085" s="64"/>
    </row>
    <row r="6086" customFormat="false" ht="14.25" hidden="false" customHeight="false" outlineLevel="0" collapsed="false">
      <c r="A6086" s="0" t="s">
        <v>802</v>
      </c>
      <c r="B6086" s="52" t="s">
        <v>964</v>
      </c>
      <c r="C6086" s="52" t="s">
        <v>743</v>
      </c>
      <c r="D6086" s="53" t="n">
        <v>0.1</v>
      </c>
      <c r="E6086" s="53" t="s">
        <v>748</v>
      </c>
      <c r="F6086" s="0" t="s">
        <v>1411</v>
      </c>
      <c r="G6086" s="0" t="str">
        <f aca="false">LEFT(B6086,2)</f>
        <v>08</v>
      </c>
      <c r="H6086" s="0" t="str">
        <f aca="false">I6086&amp;"_"&amp;G6086&amp;"_"&amp;F6086</f>
        <v>Klokkefroe_08_20190129_DL2018112_VUCNordsjaelland_koersel1</v>
      </c>
      <c r="I6086" s="61" t="str">
        <f aca="false">MID(RIGHT(B6086,LEN(B6086)-3),1,FIND("_",RIGHT(B6086,LEN(B6086)-3))-1)</f>
        <v>Klokkefroe</v>
      </c>
      <c r="J6086" s="61" t="str">
        <f aca="false">TRIM(SUBSTITUTE(RIGHT(B6086,FIND(I6086,B6086)+1),"_",""))</f>
        <v>PosK</v>
      </c>
      <c r="K6086" s="0" t="str">
        <f aca="false">IFERROR(VALUE(SUBSTITUTE(E6086,".",",")),E6086)</f>
        <v>No Ct</v>
      </c>
      <c r="L6086" s="61" t="n">
        <f aca="false">IF(J6086="PosK",SUMIFS(K:K,J:J,"PosK",H:H,H6086),"")</f>
        <v>0</v>
      </c>
      <c r="M6086" s="61" t="n">
        <f aca="false">IF(J6086="PosK",SUMIFS(K:K,J:J,"NegK",H:H,H6086),"")</f>
        <v>0</v>
      </c>
      <c r="N6086" s="61" t="n">
        <f aca="false">IF(J6086="PosK",SUMIFS(K:K,J:J,"eDNA",H:H,H6086),"")</f>
        <v>0</v>
      </c>
      <c r="P6086" s="62" t="n">
        <f aca="false">IF(K6088="No Ct",0,K6088)</f>
        <v>0</v>
      </c>
      <c r="Q6086" s="62" t="n">
        <f aca="false">IF(K6089="No Ct",0,K6089)</f>
        <v>0</v>
      </c>
      <c r="R6086" s="0" t="str">
        <f aca="false">IF(AND(L6086&gt;0,M6086=0),"Valid","Invalid")</f>
        <v>Invalid</v>
      </c>
      <c r="S6086" s="0" t="str">
        <f aca="false">IF(OR(P6086&gt;1,Q6086&gt;1),"Present","Absent")</f>
        <v>Absent</v>
      </c>
      <c r="T6086" s="63" t="str">
        <f aca="false">IF(OR(AND(P6086&gt;1,P6086&lt;41),AND(Q6086&gt;1,Q6086&lt;41)),"Ct&lt;41","Ct&gt;41")</f>
        <v>Ct&gt;41</v>
      </c>
      <c r="U6086" s="0" t="str">
        <f aca="false">I6086</f>
        <v>Klokkefroe</v>
      </c>
      <c r="V6086" s="0" t="str">
        <f aca="false">MID(F6086,10,9)</f>
        <v>DL2018112</v>
      </c>
      <c r="W6086" s="64" t="str">
        <f aca="false">V6086&amp;"_"&amp;U6086&amp;"_"&amp;R6086&amp;"_"&amp;S6086&amp;"_"&amp;T6086</f>
        <v>DL2018112_Klokkefroe_Invalid_Absent_Ct&gt;41</v>
      </c>
    </row>
    <row r="6087" customFormat="false" ht="14.25" hidden="false" customHeight="false" outlineLevel="0" collapsed="false">
      <c r="A6087" s="0" t="s">
        <v>804</v>
      </c>
      <c r="B6087" s="52" t="s">
        <v>965</v>
      </c>
      <c r="C6087" s="52" t="s">
        <v>747</v>
      </c>
      <c r="D6087" s="53" t="n">
        <v>0.1</v>
      </c>
      <c r="E6087" s="53" t="s">
        <v>748</v>
      </c>
      <c r="F6087" s="0" t="s">
        <v>1411</v>
      </c>
      <c r="G6087" s="0" t="str">
        <f aca="false">LEFT(B6087,2)</f>
        <v>08</v>
      </c>
      <c r="H6087" s="0" t="str">
        <f aca="false">I6087&amp;"_"&amp;G6087&amp;"_"&amp;F6087</f>
        <v>Klokkefroe_08_20190129_DL2018112_VUCNordsjaelland_koersel1</v>
      </c>
      <c r="I6087" s="61" t="str">
        <f aca="false">MID(RIGHT(B6087,LEN(B6087)-3),1,FIND("_",RIGHT(B6087,LEN(B6087)-3))-1)</f>
        <v>Klokkefroe</v>
      </c>
      <c r="J6087" s="61" t="str">
        <f aca="false">TRIM(SUBSTITUTE(RIGHT(B6087,FIND(I6087,B6087)+1),"_",""))</f>
        <v>NegK</v>
      </c>
      <c r="K6087" s="0" t="str">
        <f aca="false">IFERROR(VALUE(SUBSTITUTE(E6087,".",",")),E6087)</f>
        <v>No Ct</v>
      </c>
      <c r="L6087" s="61" t="str">
        <f aca="false">IF(J6087="PosK",SUMIFS(K:K,J:J,"PosK",H:H,H6087),"")</f>
        <v/>
      </c>
      <c r="M6087" s="61" t="str">
        <f aca="false">IF(J6087="PosK",SUMIFS(K:K,J:J,"NegK",H:H,H6087),"")</f>
        <v/>
      </c>
      <c r="N6087" s="61" t="str">
        <f aca="false">IF(J6087="PosK",SUMIFS(K:K,J:J,"eDNA",H:H,H6087),"")</f>
        <v/>
      </c>
    </row>
    <row r="6088" customFormat="false" ht="14.25" hidden="false" customHeight="false" outlineLevel="0" collapsed="false">
      <c r="A6088" s="0" t="s">
        <v>806</v>
      </c>
      <c r="B6088" s="52" t="s">
        <v>966</v>
      </c>
      <c r="C6088" s="52" t="s">
        <v>751</v>
      </c>
      <c r="D6088" s="53" t="n">
        <v>0.1</v>
      </c>
      <c r="E6088" s="53" t="s">
        <v>748</v>
      </c>
      <c r="F6088" s="0" t="s">
        <v>1411</v>
      </c>
      <c r="G6088" s="0" t="str">
        <f aca="false">LEFT(B6088,2)</f>
        <v>08</v>
      </c>
      <c r="H6088" s="0" t="str">
        <f aca="false">I6088&amp;"_"&amp;G6088&amp;"_"&amp;F6088</f>
        <v>Klokkefroe_08_20190129_DL2018112_VUCNordsjaelland_koersel1</v>
      </c>
      <c r="I6088" s="61" t="str">
        <f aca="false">MID(RIGHT(B6088,LEN(B6088)-3),1,FIND("_",RIGHT(B6088,LEN(B6088)-3))-1)</f>
        <v>Klokkefroe</v>
      </c>
      <c r="J6088" s="61" t="str">
        <f aca="false">TRIM(SUBSTITUTE(RIGHT(B6088,FIND(I6088,B6088)+1),"_",""))</f>
        <v>eDNA</v>
      </c>
      <c r="K6088" s="0" t="str">
        <f aca="false">IFERROR(VALUE(SUBSTITUTE(E6088,".",",")),E6088)</f>
        <v>No Ct</v>
      </c>
      <c r="L6088" s="61" t="str">
        <f aca="false">IF(J6088="PosK",SUMIFS(K:K,J:J,"PosK",H:H,H6088),"")</f>
        <v/>
      </c>
      <c r="M6088" s="61" t="str">
        <f aca="false">IF(J6088="PosK",SUMIFS(K:K,J:J,"NegK",H:H,H6088),"")</f>
        <v/>
      </c>
      <c r="N6088" s="61" t="str">
        <f aca="false">IF(J6088="PosK",SUMIFS(K:K,J:J,"eDNA",H:H,H6088),"")</f>
        <v/>
      </c>
      <c r="Q6088" s="62"/>
    </row>
    <row r="6089" customFormat="false" ht="14.25" hidden="false" customHeight="false" outlineLevel="0" collapsed="false">
      <c r="A6089" s="0" t="s">
        <v>808</v>
      </c>
      <c r="B6089" s="52" t="s">
        <v>966</v>
      </c>
      <c r="C6089" s="52" t="s">
        <v>751</v>
      </c>
      <c r="D6089" s="53" t="n">
        <v>0.1</v>
      </c>
      <c r="E6089" s="53" t="s">
        <v>748</v>
      </c>
      <c r="F6089" s="0" t="s">
        <v>1411</v>
      </c>
      <c r="G6089" s="0" t="str">
        <f aca="false">LEFT(B6089,2)</f>
        <v>08</v>
      </c>
      <c r="H6089" s="0" t="str">
        <f aca="false">I6089&amp;"_"&amp;G6089&amp;"_"&amp;F6089</f>
        <v>Klokkefroe_08_20190129_DL2018112_VUCNordsjaelland_koersel1</v>
      </c>
      <c r="I6089" s="61" t="str">
        <f aca="false">MID(RIGHT(B6089,LEN(B6089)-3),1,FIND("_",RIGHT(B6089,LEN(B6089)-3))-1)</f>
        <v>Klokkefroe</v>
      </c>
      <c r="J6089" s="61" t="str">
        <f aca="false">TRIM(SUBSTITUTE(RIGHT(B6089,FIND(I6089,B6089)+1),"_",""))</f>
        <v>eDNA</v>
      </c>
      <c r="K6089" s="0" t="str">
        <f aca="false">IFERROR(VALUE(SUBSTITUTE(E6089,".",",")),E6089)</f>
        <v>No Ct</v>
      </c>
      <c r="L6089" s="61" t="str">
        <f aca="false">IF(J6089="PosK",SUMIFS(K:K,J:J,"PosK",H:H,H6089),"")</f>
        <v/>
      </c>
      <c r="M6089" s="61" t="str">
        <f aca="false">IF(J6089="PosK",SUMIFS(K:K,J:J,"NegK",H:H,H6089),"")</f>
        <v/>
      </c>
      <c r="N6089" s="61" t="str">
        <f aca="false">IF(J6089="PosK",SUMIFS(K:K,J:J,"eDNA",H:H,H6089),"")</f>
        <v/>
      </c>
      <c r="P6089" s="62"/>
      <c r="T6089" s="63"/>
      <c r="W6089" s="64"/>
    </row>
    <row r="6090" customFormat="false" ht="14.25" hidden="false" customHeight="false" outlineLevel="0" collapsed="false">
      <c r="A6090" s="0" t="s">
        <v>810</v>
      </c>
      <c r="B6090" s="52" t="s">
        <v>968</v>
      </c>
      <c r="C6090" s="52" t="s">
        <v>743</v>
      </c>
      <c r="D6090" s="53" t="n">
        <v>0.1</v>
      </c>
      <c r="E6090" s="53" t="n">
        <v>27.17</v>
      </c>
      <c r="F6090" s="0" t="s">
        <v>1411</v>
      </c>
      <c r="G6090" s="0" t="str">
        <f aca="false">LEFT(B6090,2)</f>
        <v>09</v>
      </c>
      <c r="H6090" s="0" t="str">
        <f aca="false">I6090&amp;"_"&amp;G6090&amp;"_"&amp;F6090</f>
        <v>Skrubtudse_09_20190129_DL2018112_VUCNordsjaelland_koersel1</v>
      </c>
      <c r="I6090" s="61" t="str">
        <f aca="false">MID(RIGHT(B6090,LEN(B6090)-3),1,FIND("_",RIGHT(B6090,LEN(B6090)-3))-1)</f>
        <v>Skrubtudse</v>
      </c>
      <c r="J6090" s="61" t="str">
        <f aca="false">TRIM(SUBSTITUTE(RIGHT(B6090,FIND(I6090,B6090)+1),"_",""))</f>
        <v>PosK</v>
      </c>
      <c r="K6090" s="0" t="n">
        <f aca="false">IFERROR(VALUE(SUBSTITUTE(E6090,".",",")),E6090)</f>
        <v>27.17</v>
      </c>
      <c r="L6090" s="61" t="n">
        <f aca="false">IF(J6090="PosK",SUMIFS(K:K,J:J,"PosK",H:H,H6090),"")</f>
        <v>27.17</v>
      </c>
      <c r="M6090" s="61" t="n">
        <f aca="false">IF(J6090="PosK",SUMIFS(K:K,J:J,"NegK",H:H,H6090),"")</f>
        <v>0</v>
      </c>
      <c r="N6090" s="61" t="n">
        <f aca="false">IF(J6090="PosK",SUMIFS(K:K,J:J,"eDNA",H:H,H6090),"")</f>
        <v>70.67</v>
      </c>
      <c r="P6090" s="62" t="n">
        <f aca="false">IF(K6092="No Ct",0,K6092)</f>
        <v>34.92</v>
      </c>
      <c r="Q6090" s="62" t="n">
        <f aca="false">IF(K6093="No Ct",0,K6093)</f>
        <v>35.75</v>
      </c>
      <c r="R6090" s="0" t="str">
        <f aca="false">IF(AND(L6090&gt;0,M6090=0),"Valid","Invalid")</f>
        <v>Valid</v>
      </c>
      <c r="S6090" s="0" t="str">
        <f aca="false">IF(OR(P6090&gt;1,Q6090&gt;1),"Present","Absent")</f>
        <v>Present</v>
      </c>
      <c r="T6090" s="63" t="str">
        <f aca="false">IF(OR(AND(P6090&gt;1,P6090&lt;41),AND(Q6090&gt;1,Q6090&lt;41)),"Ct&lt;41","Ct&gt;41")</f>
        <v>Ct&lt;41</v>
      </c>
      <c r="U6090" s="0" t="str">
        <f aca="false">I6090</f>
        <v>Skrubtudse</v>
      </c>
      <c r="V6090" s="0" t="str">
        <f aca="false">MID(F6090,10,9)</f>
        <v>DL2018112</v>
      </c>
      <c r="W6090" s="64" t="str">
        <f aca="false">V6090&amp;"_"&amp;U6090&amp;"_"&amp;R6090&amp;"_"&amp;S6090&amp;"_"&amp;T6090</f>
        <v>DL2018112_Skrubtudse_Valid_Present_Ct&lt;41</v>
      </c>
    </row>
    <row r="6091" customFormat="false" ht="14.25" hidden="false" customHeight="false" outlineLevel="0" collapsed="false">
      <c r="A6091" s="0" t="s">
        <v>812</v>
      </c>
      <c r="B6091" s="52" t="s">
        <v>969</v>
      </c>
      <c r="C6091" s="52" t="s">
        <v>747</v>
      </c>
      <c r="D6091" s="53" t="n">
        <v>0.1</v>
      </c>
      <c r="E6091" s="53" t="s">
        <v>748</v>
      </c>
      <c r="F6091" s="0" t="s">
        <v>1411</v>
      </c>
      <c r="G6091" s="0" t="str">
        <f aca="false">LEFT(B6091,2)</f>
        <v>09</v>
      </c>
      <c r="H6091" s="0" t="str">
        <f aca="false">I6091&amp;"_"&amp;G6091&amp;"_"&amp;F6091</f>
        <v>Skrubtudse_09_20190129_DL2018112_VUCNordsjaelland_koersel1</v>
      </c>
      <c r="I6091" s="61" t="str">
        <f aca="false">MID(RIGHT(B6091,LEN(B6091)-3),1,FIND("_",RIGHT(B6091,LEN(B6091)-3))-1)</f>
        <v>Skrubtudse</v>
      </c>
      <c r="J6091" s="61" t="str">
        <f aca="false">TRIM(SUBSTITUTE(RIGHT(B6091,FIND(I6091,B6091)+1),"_",""))</f>
        <v>NegK</v>
      </c>
      <c r="K6091" s="0" t="str">
        <f aca="false">IFERROR(VALUE(SUBSTITUTE(E6091,".",",")),E6091)</f>
        <v>No Ct</v>
      </c>
      <c r="L6091" s="61" t="str">
        <f aca="false">IF(J6091="PosK",SUMIFS(K:K,J:J,"PosK",H:H,H6091),"")</f>
        <v/>
      </c>
      <c r="M6091" s="61" t="str">
        <f aca="false">IF(J6091="PosK",SUMIFS(K:K,J:J,"NegK",H:H,H6091),"")</f>
        <v/>
      </c>
      <c r="N6091" s="61" t="str">
        <f aca="false">IF(J6091="PosK",SUMIFS(K:K,J:J,"eDNA",H:H,H6091),"")</f>
        <v/>
      </c>
    </row>
    <row r="6092" customFormat="false" ht="14.25" hidden="false" customHeight="false" outlineLevel="0" collapsed="false">
      <c r="A6092" s="0" t="s">
        <v>814</v>
      </c>
      <c r="B6092" s="52" t="s">
        <v>970</v>
      </c>
      <c r="C6092" s="52" t="s">
        <v>751</v>
      </c>
      <c r="D6092" s="53" t="n">
        <v>0.1</v>
      </c>
      <c r="E6092" s="53" t="n">
        <v>34.92</v>
      </c>
      <c r="F6092" s="0" t="s">
        <v>1411</v>
      </c>
      <c r="G6092" s="0" t="str">
        <f aca="false">LEFT(B6092,2)</f>
        <v>09</v>
      </c>
      <c r="H6092" s="0" t="str">
        <f aca="false">I6092&amp;"_"&amp;G6092&amp;"_"&amp;F6092</f>
        <v>Skrubtudse_09_20190129_DL2018112_VUCNordsjaelland_koersel1</v>
      </c>
      <c r="I6092" s="61" t="str">
        <f aca="false">MID(RIGHT(B6092,LEN(B6092)-3),1,FIND("_",RIGHT(B6092,LEN(B6092)-3))-1)</f>
        <v>Skrubtudse</v>
      </c>
      <c r="J6092" s="61" t="str">
        <f aca="false">TRIM(SUBSTITUTE(RIGHT(B6092,FIND(I6092,B6092)+1),"_",""))</f>
        <v>eDNA</v>
      </c>
      <c r="K6092" s="0" t="n">
        <f aca="false">IFERROR(VALUE(SUBSTITUTE(E6092,".",",")),E6092)</f>
        <v>34.92</v>
      </c>
      <c r="L6092" s="61" t="str">
        <f aca="false">IF(J6092="PosK",SUMIFS(K:K,J:J,"PosK",H:H,H6092),"")</f>
        <v/>
      </c>
      <c r="M6092" s="61" t="str">
        <f aca="false">IF(J6092="PosK",SUMIFS(K:K,J:J,"NegK",H:H,H6092),"")</f>
        <v/>
      </c>
      <c r="N6092" s="61" t="str">
        <f aca="false">IF(J6092="PosK",SUMIFS(K:K,J:J,"eDNA",H:H,H6092),"")</f>
        <v/>
      </c>
      <c r="Q6092" s="62"/>
    </row>
    <row r="6093" customFormat="false" ht="14.25" hidden="false" customHeight="false" outlineLevel="0" collapsed="false">
      <c r="A6093" s="0" t="s">
        <v>816</v>
      </c>
      <c r="B6093" s="52" t="s">
        <v>970</v>
      </c>
      <c r="C6093" s="52" t="s">
        <v>751</v>
      </c>
      <c r="D6093" s="53" t="n">
        <v>0.1</v>
      </c>
      <c r="E6093" s="53" t="n">
        <v>35.75</v>
      </c>
      <c r="F6093" s="0" t="s">
        <v>1411</v>
      </c>
      <c r="G6093" s="0" t="str">
        <f aca="false">LEFT(B6093,2)</f>
        <v>09</v>
      </c>
      <c r="H6093" s="0" t="str">
        <f aca="false">I6093&amp;"_"&amp;G6093&amp;"_"&amp;F6093</f>
        <v>Skrubtudse_09_20190129_DL2018112_VUCNordsjaelland_koersel1</v>
      </c>
      <c r="I6093" s="61" t="str">
        <f aca="false">MID(RIGHT(B6093,LEN(B6093)-3),1,FIND("_",RIGHT(B6093,LEN(B6093)-3))-1)</f>
        <v>Skrubtudse</v>
      </c>
      <c r="J6093" s="61" t="str">
        <f aca="false">TRIM(SUBSTITUTE(RIGHT(B6093,FIND(I6093,B6093)+1),"_",""))</f>
        <v>eDNA</v>
      </c>
      <c r="K6093" s="0" t="n">
        <f aca="false">IFERROR(VALUE(SUBSTITUTE(E6093,".",",")),E6093)</f>
        <v>35.75</v>
      </c>
      <c r="L6093" s="61" t="str">
        <f aca="false">IF(J6093="PosK",SUMIFS(K:K,J:J,"PosK",H:H,H6093),"")</f>
        <v/>
      </c>
      <c r="M6093" s="61" t="str">
        <f aca="false">IF(J6093="PosK",SUMIFS(K:K,J:J,"NegK",H:H,H6093),"")</f>
        <v/>
      </c>
      <c r="N6093" s="61" t="str">
        <f aca="false">IF(J6093="PosK",SUMIFS(K:K,J:J,"eDNA",H:H,H6093),"")</f>
        <v/>
      </c>
      <c r="P6093" s="62"/>
      <c r="T6093" s="63"/>
      <c r="W6093" s="64"/>
    </row>
    <row r="6094" customFormat="false" ht="14.25" hidden="false" customHeight="false" outlineLevel="0" collapsed="false">
      <c r="A6094" s="0" t="s">
        <v>822</v>
      </c>
      <c r="B6094" s="52" t="s">
        <v>1321</v>
      </c>
      <c r="C6094" s="52" t="s">
        <v>743</v>
      </c>
      <c r="D6094" s="53" t="n">
        <v>0.1</v>
      </c>
      <c r="E6094" s="53" t="n">
        <v>27.87</v>
      </c>
      <c r="F6094" s="0" t="s">
        <v>1411</v>
      </c>
      <c r="G6094" s="0" t="str">
        <f aca="false">LEFT(B6094,2)</f>
        <v>10</v>
      </c>
      <c r="H6094" s="0" t="str">
        <f aca="false">I6094&amp;"_"&amp;G6094&amp;"_"&amp;F6094</f>
        <v>Skrubtudse_10_20190129_DL2018112_VUCNordsjaelland_koersel1</v>
      </c>
      <c r="I6094" s="61" t="str">
        <f aca="false">MID(RIGHT(B6094,LEN(B6094)-3),1,FIND("_",RIGHT(B6094,LEN(B6094)-3))-1)</f>
        <v>Skrubtudse</v>
      </c>
      <c r="J6094" s="61" t="str">
        <f aca="false">TRIM(SUBSTITUTE(RIGHT(B6094,FIND(I6094,B6094)+1),"_",""))</f>
        <v>PosK</v>
      </c>
      <c r="K6094" s="0" t="n">
        <f aca="false">IFERROR(VALUE(SUBSTITUTE(E6094,".",",")),E6094)</f>
        <v>27.87</v>
      </c>
      <c r="L6094" s="61" t="n">
        <f aca="false">IF(J6094="PosK",SUMIFS(K:K,J:J,"PosK",H:H,H6094),"")</f>
        <v>64.05</v>
      </c>
      <c r="M6094" s="61" t="n">
        <f aca="false">IF(J6094="PosK",SUMIFS(K:K,J:J,"NegK",H:H,H6094),"")</f>
        <v>0</v>
      </c>
      <c r="N6094" s="61" t="n">
        <f aca="false">IF(J6094="PosK",SUMIFS(K:K,J:J,"eDNA",H:H,H6094),"")</f>
        <v>35.69</v>
      </c>
      <c r="P6094" s="62" t="n">
        <f aca="false">IF(K6096="No Ct",0,K6096)</f>
        <v>35.69</v>
      </c>
      <c r="Q6094" s="62" t="n">
        <f aca="false">IF(K6097="No Ct",0,K6097)</f>
        <v>36.18</v>
      </c>
      <c r="R6094" s="0" t="str">
        <f aca="false">IF(AND(L6094&gt;0,M6094=0),"Valid","Invalid")</f>
        <v>Valid</v>
      </c>
      <c r="S6094" s="0" t="str">
        <f aca="false">IF(OR(P6094&gt;1,Q6094&gt;1),"Present","Absent")</f>
        <v>Present</v>
      </c>
      <c r="T6094" s="63" t="str">
        <f aca="false">IF(OR(AND(P6094&gt;1,P6094&lt;41),AND(Q6094&gt;1,Q6094&lt;41)),"Ct&lt;41","Ct&gt;41")</f>
        <v>Ct&lt;41</v>
      </c>
      <c r="U6094" s="0" t="str">
        <f aca="false">I6094</f>
        <v>Skrubtudse</v>
      </c>
      <c r="V6094" s="0" t="str">
        <f aca="false">MID(F6094,10,9)</f>
        <v>DL2018112</v>
      </c>
      <c r="W6094" s="64" t="str">
        <f aca="false">V6094&amp;"_"&amp;U6094&amp;"_"&amp;R6094&amp;"_"&amp;S6094&amp;"_"&amp;T6094</f>
        <v>DL2018112_Skrubtudse_Valid_Present_Ct&lt;41</v>
      </c>
    </row>
    <row r="6095" customFormat="false" ht="14.25" hidden="false" customHeight="false" outlineLevel="0" collapsed="false">
      <c r="A6095" s="0" t="s">
        <v>820</v>
      </c>
      <c r="B6095" s="52" t="s">
        <v>973</v>
      </c>
      <c r="C6095" s="52" t="s">
        <v>747</v>
      </c>
      <c r="D6095" s="53" t="n">
        <v>0.1</v>
      </c>
      <c r="E6095" s="53" t="s">
        <v>748</v>
      </c>
      <c r="F6095" s="0" t="s">
        <v>1411</v>
      </c>
      <c r="G6095" s="0" t="str">
        <f aca="false">LEFT(B6095,2)</f>
        <v>10</v>
      </c>
      <c r="H6095" s="0" t="str">
        <f aca="false">I6095&amp;"_"&amp;G6095&amp;"_"&amp;F6095</f>
        <v>Skrubtudse_10_20190129_DL2018112_VUCNordsjaelland_koersel1</v>
      </c>
      <c r="I6095" s="61" t="str">
        <f aca="false">MID(RIGHT(B6095,LEN(B6095)-3),1,FIND("_",RIGHT(B6095,LEN(B6095)-3))-1)</f>
        <v>Skrubtudse</v>
      </c>
      <c r="J6095" s="61" t="str">
        <f aca="false">TRIM(SUBSTITUTE(RIGHT(B6095,FIND(I6095,B6095)+1),"_",""))</f>
        <v>NegK</v>
      </c>
      <c r="K6095" s="0" t="str">
        <f aca="false">IFERROR(VALUE(SUBSTITUTE(E6095,".",",")),E6095)</f>
        <v>No Ct</v>
      </c>
      <c r="L6095" s="61" t="str">
        <f aca="false">IF(J6095="PosK",SUMIFS(K:K,J:J,"PosK",H:H,H6095),"")</f>
        <v/>
      </c>
      <c r="M6095" s="61" t="str">
        <f aca="false">IF(J6095="PosK",SUMIFS(K:K,J:J,"NegK",H:H,H6095),"")</f>
        <v/>
      </c>
      <c r="N6095" s="61" t="str">
        <f aca="false">IF(J6095="PosK",SUMIFS(K:K,J:J,"eDNA",H:H,H6095),"")</f>
        <v/>
      </c>
    </row>
    <row r="6096" customFormat="false" ht="14.25" hidden="false" customHeight="false" outlineLevel="0" collapsed="false">
      <c r="A6096" s="0" t="s">
        <v>818</v>
      </c>
      <c r="B6096" s="52" t="s">
        <v>975</v>
      </c>
      <c r="C6096" s="52" t="s">
        <v>751</v>
      </c>
      <c r="D6096" s="53" t="n">
        <v>0.1</v>
      </c>
      <c r="E6096" s="53" t="n">
        <v>35.69</v>
      </c>
      <c r="F6096" s="0" t="s">
        <v>1411</v>
      </c>
      <c r="G6096" s="0" t="str">
        <f aca="false">LEFT(B6096,2)</f>
        <v>10</v>
      </c>
      <c r="H6096" s="0" t="str">
        <f aca="false">I6096&amp;"_"&amp;G6096&amp;"_"&amp;F6096</f>
        <v>Skrubtudse_10_20190129_DL2018112_VUCNordsjaelland_koersel1</v>
      </c>
      <c r="I6096" s="61" t="str">
        <f aca="false">MID(RIGHT(B6096,LEN(B6096)-3),1,FIND("_",RIGHT(B6096,LEN(B6096)-3))-1)</f>
        <v>Skrubtudse</v>
      </c>
      <c r="J6096" s="61" t="str">
        <f aca="false">TRIM(SUBSTITUTE(RIGHT(B6096,FIND(I6096,B6096)+1),"_",""))</f>
        <v>eDNA</v>
      </c>
      <c r="K6096" s="0" t="n">
        <f aca="false">IFERROR(VALUE(SUBSTITUTE(E6096,".",",")),E6096)</f>
        <v>35.69</v>
      </c>
      <c r="L6096" s="61" t="str">
        <f aca="false">IF(J6096="PosK",SUMIFS(K:K,J:J,"PosK",H:H,H6096),"")</f>
        <v/>
      </c>
      <c r="M6096" s="61" t="str">
        <f aca="false">IF(J6096="PosK",SUMIFS(K:K,J:J,"NegK",H:H,H6096),"")</f>
        <v/>
      </c>
      <c r="N6096" s="61" t="str">
        <f aca="false">IF(J6096="PosK",SUMIFS(K:K,J:J,"eDNA",H:H,H6096),"")</f>
        <v/>
      </c>
      <c r="Q6096" s="62"/>
    </row>
    <row r="6097" customFormat="false" ht="14.25" hidden="false" customHeight="false" outlineLevel="0" collapsed="false">
      <c r="A6097" s="0" t="s">
        <v>824</v>
      </c>
      <c r="B6097" s="52" t="s">
        <v>1321</v>
      </c>
      <c r="C6097" s="52" t="s">
        <v>751</v>
      </c>
      <c r="D6097" s="53" t="n">
        <v>0.1</v>
      </c>
      <c r="E6097" s="53" t="n">
        <v>36.18</v>
      </c>
      <c r="F6097" s="0" t="s">
        <v>1411</v>
      </c>
      <c r="G6097" s="0" t="str">
        <f aca="false">LEFT(B6097,2)</f>
        <v>10</v>
      </c>
      <c r="H6097" s="0" t="str">
        <f aca="false">I6097&amp;"_"&amp;G6097&amp;"_"&amp;F6097</f>
        <v>Skrubtudse_10_20190129_DL2018112_VUCNordsjaelland_koersel1</v>
      </c>
      <c r="I6097" s="61" t="str">
        <f aca="false">MID(RIGHT(B6097,LEN(B6097)-3),1,FIND("_",RIGHT(B6097,LEN(B6097)-3))-1)</f>
        <v>Skrubtudse</v>
      </c>
      <c r="J6097" s="61" t="str">
        <f aca="false">TRIM(SUBSTITUTE(RIGHT(B6097,FIND(I6097,B6097)+1),"_",""))</f>
        <v>PosK</v>
      </c>
      <c r="K6097" s="0" t="n">
        <f aca="false">IFERROR(VALUE(SUBSTITUTE(E6097,".",",")),E6097)</f>
        <v>36.18</v>
      </c>
      <c r="L6097" s="61" t="n">
        <f aca="false">IF(J6097="PosK",SUMIFS(K:K,J:J,"PosK",H:H,H6097),"")</f>
        <v>64.05</v>
      </c>
      <c r="M6097" s="61" t="n">
        <f aca="false">IF(J6097="PosK",SUMIFS(K:K,J:J,"NegK",H:H,H6097),"")</f>
        <v>0</v>
      </c>
      <c r="N6097" s="61" t="n">
        <f aca="false">IF(J6097="PosK",SUMIFS(K:K,J:J,"eDNA",H:H,H6097),"")</f>
        <v>35.69</v>
      </c>
      <c r="P6097" s="62"/>
      <c r="T6097" s="63"/>
      <c r="W6097" s="64"/>
    </row>
    <row r="6098" customFormat="false" ht="14.25" hidden="false" customHeight="false" outlineLevel="0" collapsed="false">
      <c r="A6098" s="0" t="s">
        <v>826</v>
      </c>
      <c r="B6098" s="52" t="s">
        <v>976</v>
      </c>
      <c r="C6098" s="52" t="s">
        <v>743</v>
      </c>
      <c r="D6098" s="53" t="n">
        <v>0.1</v>
      </c>
      <c r="E6098" s="53" t="n">
        <v>34.75</v>
      </c>
      <c r="F6098" s="0" t="s">
        <v>1411</v>
      </c>
      <c r="G6098" s="0" t="str">
        <f aca="false">LEFT(B6098,2)</f>
        <v>11</v>
      </c>
      <c r="H6098" s="0" t="str">
        <f aca="false">I6098&amp;"_"&amp;G6098&amp;"_"&amp;F6098</f>
        <v>Bjergsalamander_11_20190129_DL2018112_VUCNordsjaelland_koersel1</v>
      </c>
      <c r="I6098" s="61" t="str">
        <f aca="false">MID(RIGHT(B6098,LEN(B6098)-3),1,FIND("_",RIGHT(B6098,LEN(B6098)-3))-1)</f>
        <v>Bjergsalamander</v>
      </c>
      <c r="J6098" s="61" t="str">
        <f aca="false">TRIM(SUBSTITUTE(RIGHT(B6098,FIND(I6098,B6098)+1),"_",""))</f>
        <v>PosK</v>
      </c>
      <c r="K6098" s="0" t="n">
        <f aca="false">IFERROR(VALUE(SUBSTITUTE(E6098,".",",")),E6098)</f>
        <v>34.75</v>
      </c>
      <c r="L6098" s="61" t="n">
        <f aca="false">IF(J6098="PosK",SUMIFS(K:K,J:J,"PosK",H:H,H6098),"")</f>
        <v>34.75</v>
      </c>
      <c r="M6098" s="61" t="n">
        <f aca="false">IF(J6098="PosK",SUMIFS(K:K,J:J,"NegK",H:H,H6098),"")</f>
        <v>0</v>
      </c>
      <c r="N6098" s="61" t="n">
        <f aca="false">IF(J6098="PosK",SUMIFS(K:K,J:J,"eDNA",H:H,H6098),"")</f>
        <v>0</v>
      </c>
      <c r="P6098" s="62" t="n">
        <f aca="false">IF(K6100="No Ct",0,K6100)</f>
        <v>0</v>
      </c>
      <c r="Q6098" s="62" t="n">
        <f aca="false">IF(K6101="No Ct",0,K6101)</f>
        <v>0</v>
      </c>
      <c r="R6098" s="0" t="str">
        <f aca="false">IF(AND(L6098&gt;0,M6098=0),"Valid","Invalid")</f>
        <v>Valid</v>
      </c>
      <c r="S6098" s="0" t="str">
        <f aca="false">IF(OR(P6098&gt;1,Q6098&gt;1),"Present","Absent")</f>
        <v>Absent</v>
      </c>
      <c r="T6098" s="63" t="str">
        <f aca="false">IF(OR(AND(P6098&gt;1,P6098&lt;41),AND(Q6098&gt;1,Q6098&lt;41)),"Ct&lt;41","Ct&gt;41")</f>
        <v>Ct&gt;41</v>
      </c>
      <c r="U6098" s="0" t="str">
        <f aca="false">I6098</f>
        <v>Bjergsalamander</v>
      </c>
      <c r="V6098" s="0" t="str">
        <f aca="false">MID(F6098,10,9)</f>
        <v>DL2018112</v>
      </c>
      <c r="W6098" s="64" t="str">
        <f aca="false">V6098&amp;"_"&amp;U6098&amp;"_"&amp;R6098&amp;"_"&amp;S6098&amp;"_"&amp;T6098</f>
        <v>DL2018112_Bjergsalamander_Valid_Absent_Ct&gt;41</v>
      </c>
    </row>
    <row r="6099" customFormat="false" ht="14.25" hidden="false" customHeight="false" outlineLevel="0" collapsed="false">
      <c r="A6099" s="0" t="s">
        <v>828</v>
      </c>
      <c r="B6099" s="52" t="s">
        <v>977</v>
      </c>
      <c r="C6099" s="52" t="s">
        <v>747</v>
      </c>
      <c r="D6099" s="53" t="n">
        <v>0.1</v>
      </c>
      <c r="E6099" s="53" t="s">
        <v>748</v>
      </c>
      <c r="F6099" s="0" t="s">
        <v>1411</v>
      </c>
      <c r="G6099" s="0" t="str">
        <f aca="false">LEFT(B6099,2)</f>
        <v>11</v>
      </c>
      <c r="H6099" s="0" t="str">
        <f aca="false">I6099&amp;"_"&amp;G6099&amp;"_"&amp;F6099</f>
        <v>Bjergsalamander_11_20190129_DL2018112_VUCNordsjaelland_koersel1</v>
      </c>
      <c r="I6099" s="61" t="str">
        <f aca="false">MID(RIGHT(B6099,LEN(B6099)-3),1,FIND("_",RIGHT(B6099,LEN(B6099)-3))-1)</f>
        <v>Bjergsalamander</v>
      </c>
      <c r="J6099" s="61" t="str">
        <f aca="false">TRIM(SUBSTITUTE(RIGHT(B6099,FIND(I6099,B6099)+1),"_",""))</f>
        <v>NegK</v>
      </c>
      <c r="K6099" s="0" t="str">
        <f aca="false">IFERROR(VALUE(SUBSTITUTE(E6099,".",",")),E6099)</f>
        <v>No Ct</v>
      </c>
      <c r="L6099" s="61" t="str">
        <f aca="false">IF(J6099="PosK",SUMIFS(K:K,J:J,"PosK",H:H,H6099),"")</f>
        <v/>
      </c>
      <c r="M6099" s="61" t="str">
        <f aca="false">IF(J6099="PosK",SUMIFS(K:K,J:J,"NegK",H:H,H6099),"")</f>
        <v/>
      </c>
      <c r="N6099" s="61" t="str">
        <f aca="false">IF(J6099="PosK",SUMIFS(K:K,J:J,"eDNA",H:H,H6099),"")</f>
        <v/>
      </c>
    </row>
    <row r="6100" customFormat="false" ht="14.25" hidden="false" customHeight="false" outlineLevel="0" collapsed="false">
      <c r="A6100" s="0" t="s">
        <v>830</v>
      </c>
      <c r="B6100" s="52" t="s">
        <v>978</v>
      </c>
      <c r="C6100" s="52" t="s">
        <v>751</v>
      </c>
      <c r="D6100" s="53" t="n">
        <v>0.1</v>
      </c>
      <c r="E6100" s="53" t="s">
        <v>748</v>
      </c>
      <c r="F6100" s="0" t="s">
        <v>1411</v>
      </c>
      <c r="G6100" s="0" t="str">
        <f aca="false">LEFT(B6100,2)</f>
        <v>11</v>
      </c>
      <c r="H6100" s="0" t="str">
        <f aca="false">I6100&amp;"_"&amp;G6100&amp;"_"&amp;F6100</f>
        <v>Bjergsalamander_11_20190129_DL2018112_VUCNordsjaelland_koersel1</v>
      </c>
      <c r="I6100" s="61" t="str">
        <f aca="false">MID(RIGHT(B6100,LEN(B6100)-3),1,FIND("_",RIGHT(B6100,LEN(B6100)-3))-1)</f>
        <v>Bjergsalamander</v>
      </c>
      <c r="J6100" s="61" t="str">
        <f aca="false">TRIM(SUBSTITUTE(RIGHT(B6100,FIND(I6100,B6100)+1),"_",""))</f>
        <v>eDNA</v>
      </c>
      <c r="K6100" s="0" t="str">
        <f aca="false">IFERROR(VALUE(SUBSTITUTE(E6100,".",",")),E6100)</f>
        <v>No Ct</v>
      </c>
      <c r="L6100" s="61" t="str">
        <f aca="false">IF(J6100="PosK",SUMIFS(K:K,J:J,"PosK",H:H,H6100),"")</f>
        <v/>
      </c>
      <c r="M6100" s="61" t="str">
        <f aca="false">IF(J6100="PosK",SUMIFS(K:K,J:J,"NegK",H:H,H6100),"")</f>
        <v/>
      </c>
      <c r="N6100" s="61" t="str">
        <f aca="false">IF(J6100="PosK",SUMIFS(K:K,J:J,"eDNA",H:H,H6100),"")</f>
        <v/>
      </c>
      <c r="Q6100" s="62"/>
    </row>
    <row r="6101" customFormat="false" ht="14.25" hidden="false" customHeight="false" outlineLevel="0" collapsed="false">
      <c r="A6101" s="0" t="s">
        <v>832</v>
      </c>
      <c r="B6101" s="52" t="s">
        <v>978</v>
      </c>
      <c r="C6101" s="52" t="s">
        <v>751</v>
      </c>
      <c r="D6101" s="53" t="n">
        <v>0.1</v>
      </c>
      <c r="E6101" s="53" t="s">
        <v>748</v>
      </c>
      <c r="F6101" s="0" t="s">
        <v>1411</v>
      </c>
      <c r="G6101" s="0" t="str">
        <f aca="false">LEFT(B6101,2)</f>
        <v>11</v>
      </c>
      <c r="H6101" s="0" t="str">
        <f aca="false">I6101&amp;"_"&amp;G6101&amp;"_"&amp;F6101</f>
        <v>Bjergsalamander_11_20190129_DL2018112_VUCNordsjaelland_koersel1</v>
      </c>
      <c r="I6101" s="61" t="str">
        <f aca="false">MID(RIGHT(B6101,LEN(B6101)-3),1,FIND("_",RIGHT(B6101,LEN(B6101)-3))-1)</f>
        <v>Bjergsalamander</v>
      </c>
      <c r="J6101" s="61" t="str">
        <f aca="false">TRIM(SUBSTITUTE(RIGHT(B6101,FIND(I6101,B6101)+1),"_",""))</f>
        <v>eDNA</v>
      </c>
      <c r="K6101" s="0" t="str">
        <f aca="false">IFERROR(VALUE(SUBSTITUTE(E6101,".",",")),E6101)</f>
        <v>No Ct</v>
      </c>
      <c r="L6101" s="61" t="str">
        <f aca="false">IF(J6101="PosK",SUMIFS(K:K,J:J,"PosK",H:H,H6101),"")</f>
        <v/>
      </c>
      <c r="M6101" s="61" t="str">
        <f aca="false">IF(J6101="PosK",SUMIFS(K:K,J:J,"NegK",H:H,H6101),"")</f>
        <v/>
      </c>
      <c r="N6101" s="61" t="str">
        <f aca="false">IF(J6101="PosK",SUMIFS(K:K,J:J,"eDNA",H:H,H6101),"")</f>
        <v/>
      </c>
      <c r="P6101" s="62"/>
      <c r="T6101" s="63"/>
      <c r="W6101" s="64"/>
    </row>
    <row r="6102" customFormat="false" ht="14.25" hidden="false" customHeight="false" outlineLevel="0" collapsed="false">
      <c r="A6102" s="0" t="s">
        <v>834</v>
      </c>
      <c r="B6102" s="52" t="s">
        <v>980</v>
      </c>
      <c r="C6102" s="52" t="s">
        <v>743</v>
      </c>
      <c r="D6102" s="53" t="n">
        <v>0.1</v>
      </c>
      <c r="E6102" s="53" t="s">
        <v>748</v>
      </c>
      <c r="F6102" s="0" t="s">
        <v>1411</v>
      </c>
      <c r="G6102" s="0" t="str">
        <f aca="false">LEFT(B6102,2)</f>
        <v>12</v>
      </c>
      <c r="H6102" s="0" t="str">
        <f aca="false">I6102&amp;"_"&amp;G6102&amp;"_"&amp;F6102</f>
        <v>Latterfroe_12_20190129_DL2018112_VUCNordsjaelland_koersel1</v>
      </c>
      <c r="I6102" s="61" t="str">
        <f aca="false">MID(RIGHT(B6102,LEN(B6102)-3),1,FIND("_",RIGHT(B6102,LEN(B6102)-3))-1)</f>
        <v>Latterfroe</v>
      </c>
      <c r="J6102" s="61" t="str">
        <f aca="false">TRIM(SUBSTITUTE(RIGHT(B6102,FIND(I6102,B6102)+1),"_",""))</f>
        <v>PosK</v>
      </c>
      <c r="K6102" s="0" t="str">
        <f aca="false">IFERROR(VALUE(SUBSTITUTE(E6102,".",",")),E6102)</f>
        <v>No Ct</v>
      </c>
      <c r="L6102" s="61" t="n">
        <f aca="false">IF(J6102="PosK",SUMIFS(K:K,J:J,"PosK",H:H,H6102),"")</f>
        <v>0</v>
      </c>
      <c r="M6102" s="61" t="n">
        <f aca="false">IF(J6102="PosK",SUMIFS(K:K,J:J,"NegK",H:H,H6102),"")</f>
        <v>0</v>
      </c>
      <c r="N6102" s="61" t="n">
        <f aca="false">IF(J6102="PosK",SUMIFS(K:K,J:J,"eDNA",H:H,H6102),"")</f>
        <v>0</v>
      </c>
      <c r="P6102" s="62" t="n">
        <f aca="false">IF(K6104="No Ct",0,K6104)</f>
        <v>0</v>
      </c>
      <c r="Q6102" s="62" t="n">
        <f aca="false">IF(K6105="No Ct",0,K6105)</f>
        <v>0</v>
      </c>
      <c r="R6102" s="0" t="str">
        <f aca="false">IF(AND(L6102&gt;0,M6102=0),"Valid","Invalid")</f>
        <v>Invalid</v>
      </c>
      <c r="S6102" s="0" t="str">
        <f aca="false">IF(OR(P6102&gt;1,Q6102&gt;1),"Present","Absent")</f>
        <v>Absent</v>
      </c>
      <c r="T6102" s="63" t="str">
        <f aca="false">IF(OR(AND(P6102&gt;1,P6102&lt;41),AND(Q6102&gt;1,Q6102&lt;41)),"Ct&lt;41","Ct&gt;41")</f>
        <v>Ct&gt;41</v>
      </c>
      <c r="U6102" s="0" t="str">
        <f aca="false">I6102</f>
        <v>Latterfroe</v>
      </c>
      <c r="V6102" s="0" t="str">
        <f aca="false">MID(F6102,10,9)</f>
        <v>DL2018112</v>
      </c>
      <c r="W6102" s="64" t="str">
        <f aca="false">V6102&amp;"_"&amp;U6102&amp;"_"&amp;R6102&amp;"_"&amp;S6102&amp;"_"&amp;T6102</f>
        <v>DL2018112_Latterfroe_Invalid_Absent_Ct&gt;41</v>
      </c>
    </row>
    <row r="6103" customFormat="false" ht="14.25" hidden="false" customHeight="false" outlineLevel="0" collapsed="false">
      <c r="A6103" s="0" t="s">
        <v>836</v>
      </c>
      <c r="B6103" s="52" t="s">
        <v>981</v>
      </c>
      <c r="C6103" s="52" t="s">
        <v>747</v>
      </c>
      <c r="D6103" s="53" t="n">
        <v>0.1</v>
      </c>
      <c r="E6103" s="53" t="s">
        <v>748</v>
      </c>
      <c r="F6103" s="0" t="s">
        <v>1411</v>
      </c>
      <c r="G6103" s="0" t="str">
        <f aca="false">LEFT(B6103,2)</f>
        <v>12</v>
      </c>
      <c r="H6103" s="0" t="str">
        <f aca="false">I6103&amp;"_"&amp;G6103&amp;"_"&amp;F6103</f>
        <v>Latterfroe_12_20190129_DL2018112_VUCNordsjaelland_koersel1</v>
      </c>
      <c r="I6103" s="61" t="str">
        <f aca="false">MID(RIGHT(B6103,LEN(B6103)-3),1,FIND("_",RIGHT(B6103,LEN(B6103)-3))-1)</f>
        <v>Latterfroe</v>
      </c>
      <c r="J6103" s="61" t="str">
        <f aca="false">TRIM(SUBSTITUTE(RIGHT(B6103,FIND(I6103,B6103)+1),"_",""))</f>
        <v>NegK</v>
      </c>
      <c r="K6103" s="0" t="str">
        <f aca="false">IFERROR(VALUE(SUBSTITUTE(E6103,".",",")),E6103)</f>
        <v>No Ct</v>
      </c>
      <c r="L6103" s="61" t="str">
        <f aca="false">IF(J6103="PosK",SUMIFS(K:K,J:J,"PosK",H:H,H6103),"")</f>
        <v/>
      </c>
      <c r="M6103" s="61" t="str">
        <f aca="false">IF(J6103="PosK",SUMIFS(K:K,J:J,"NegK",H:H,H6103),"")</f>
        <v/>
      </c>
      <c r="N6103" s="61" t="str">
        <f aca="false">IF(J6103="PosK",SUMIFS(K:K,J:J,"eDNA",H:H,H6103),"")</f>
        <v/>
      </c>
    </row>
    <row r="6104" customFormat="false" ht="14.25" hidden="false" customHeight="false" outlineLevel="0" collapsed="false">
      <c r="A6104" s="0" t="s">
        <v>838</v>
      </c>
      <c r="B6104" s="52" t="s">
        <v>982</v>
      </c>
      <c r="C6104" s="52" t="s">
        <v>751</v>
      </c>
      <c r="D6104" s="53" t="n">
        <v>0.1</v>
      </c>
      <c r="E6104" s="53" t="s">
        <v>748</v>
      </c>
      <c r="F6104" s="0" t="s">
        <v>1411</v>
      </c>
      <c r="G6104" s="0" t="str">
        <f aca="false">LEFT(B6104,2)</f>
        <v>12</v>
      </c>
      <c r="H6104" s="0" t="str">
        <f aca="false">I6104&amp;"_"&amp;G6104&amp;"_"&amp;F6104</f>
        <v>Latterfroe_12_20190129_DL2018112_VUCNordsjaelland_koersel1</v>
      </c>
      <c r="I6104" s="61" t="str">
        <f aca="false">MID(RIGHT(B6104,LEN(B6104)-3),1,FIND("_",RIGHT(B6104,LEN(B6104)-3))-1)</f>
        <v>Latterfroe</v>
      </c>
      <c r="J6104" s="61" t="str">
        <f aca="false">TRIM(SUBSTITUTE(RIGHT(B6104,FIND(I6104,B6104)+1),"_",""))</f>
        <v>eDNA</v>
      </c>
      <c r="K6104" s="0" t="str">
        <f aca="false">IFERROR(VALUE(SUBSTITUTE(E6104,".",",")),E6104)</f>
        <v>No Ct</v>
      </c>
      <c r="L6104" s="61" t="str">
        <f aca="false">IF(J6104="PosK",SUMIFS(K:K,J:J,"PosK",H:H,H6104),"")</f>
        <v/>
      </c>
      <c r="M6104" s="61" t="str">
        <f aca="false">IF(J6104="PosK",SUMIFS(K:K,J:J,"NegK",H:H,H6104),"")</f>
        <v/>
      </c>
      <c r="N6104" s="61" t="str">
        <f aca="false">IF(J6104="PosK",SUMIFS(K:K,J:J,"eDNA",H:H,H6104),"")</f>
        <v/>
      </c>
      <c r="Q6104" s="62"/>
    </row>
    <row r="6105" customFormat="false" ht="14.25" hidden="false" customHeight="false" outlineLevel="0" collapsed="false">
      <c r="A6105" s="0" t="s">
        <v>840</v>
      </c>
      <c r="B6105" s="52" t="s">
        <v>982</v>
      </c>
      <c r="C6105" s="52" t="s">
        <v>751</v>
      </c>
      <c r="D6105" s="53" t="n">
        <v>0.1</v>
      </c>
      <c r="E6105" s="53" t="s">
        <v>748</v>
      </c>
      <c r="F6105" s="0" t="s">
        <v>1411</v>
      </c>
      <c r="G6105" s="0" t="str">
        <f aca="false">LEFT(B6105,2)</f>
        <v>12</v>
      </c>
      <c r="H6105" s="0" t="str">
        <f aca="false">I6105&amp;"_"&amp;G6105&amp;"_"&amp;F6105</f>
        <v>Latterfroe_12_20190129_DL2018112_VUCNordsjaelland_koersel1</v>
      </c>
      <c r="I6105" s="61" t="str">
        <f aca="false">MID(RIGHT(B6105,LEN(B6105)-3),1,FIND("_",RIGHT(B6105,LEN(B6105)-3))-1)</f>
        <v>Latterfroe</v>
      </c>
      <c r="J6105" s="61" t="str">
        <f aca="false">TRIM(SUBSTITUTE(RIGHT(B6105,FIND(I6105,B6105)+1),"_",""))</f>
        <v>eDNA</v>
      </c>
      <c r="K6105" s="0" t="str">
        <f aca="false">IFERROR(VALUE(SUBSTITUTE(E6105,".",",")),E6105)</f>
        <v>No Ct</v>
      </c>
      <c r="L6105" s="61" t="str">
        <f aca="false">IF(J6105="PosK",SUMIFS(K:K,J:J,"PosK",H:H,H6105),"")</f>
        <v/>
      </c>
      <c r="M6105" s="61" t="str">
        <f aca="false">IF(J6105="PosK",SUMIFS(K:K,J:J,"NegK",H:H,H6105),"")</f>
        <v/>
      </c>
      <c r="N6105" s="61" t="str">
        <f aca="false">IF(J6105="PosK",SUMIFS(K:K,J:J,"eDNA",H:H,H6105),"")</f>
        <v/>
      </c>
      <c r="P6105" s="62"/>
      <c r="T6105" s="63"/>
      <c r="W6105" s="64"/>
    </row>
    <row r="6106" customFormat="false" ht="14.25" hidden="false" customHeight="false" outlineLevel="0" collapsed="false">
      <c r="A6106" s="0" t="s">
        <v>842</v>
      </c>
      <c r="B6106" s="52" t="s">
        <v>984</v>
      </c>
      <c r="C6106" s="52" t="s">
        <v>743</v>
      </c>
      <c r="D6106" s="53" t="n">
        <v>0.1</v>
      </c>
      <c r="E6106" s="53" t="s">
        <v>748</v>
      </c>
      <c r="F6106" s="0" t="s">
        <v>1411</v>
      </c>
      <c r="G6106" s="0" t="str">
        <f aca="false">LEFT(B6106,2)</f>
        <v>13</v>
      </c>
      <c r="H6106" s="0" t="str">
        <f aca="false">I6106&amp;"_"&amp;G6106&amp;"_"&amp;F6106</f>
        <v>Spidssnudetfroe_13_20190129_DL2018112_VUCNordsjaelland_koersel1</v>
      </c>
      <c r="I6106" s="61" t="str">
        <f aca="false">MID(RIGHT(B6106,LEN(B6106)-3),1,FIND("_",RIGHT(B6106,LEN(B6106)-3))-1)</f>
        <v>Spidssnudetfroe</v>
      </c>
      <c r="J6106" s="61" t="str">
        <f aca="false">TRIM(SUBSTITUTE(RIGHT(B6106,FIND(I6106,B6106)+1),"_",""))</f>
        <v>PosK</v>
      </c>
      <c r="K6106" s="0" t="str">
        <f aca="false">IFERROR(VALUE(SUBSTITUTE(E6106,".",",")),E6106)</f>
        <v>No Ct</v>
      </c>
      <c r="L6106" s="61" t="n">
        <f aca="false">IF(J6106="PosK",SUMIFS(K:K,J:J,"PosK",H:H,H6106),"")</f>
        <v>0</v>
      </c>
      <c r="M6106" s="61" t="n">
        <f aca="false">IF(J6106="PosK",SUMIFS(K:K,J:J,"NegK",H:H,H6106),"")</f>
        <v>0</v>
      </c>
      <c r="N6106" s="61" t="n">
        <f aca="false">IF(J6106="PosK",SUMIFS(K:K,J:J,"eDNA",H:H,H6106),"")</f>
        <v>0</v>
      </c>
      <c r="P6106" s="62" t="n">
        <f aca="false">IF(K6108="No Ct",0,K6108)</f>
        <v>0</v>
      </c>
      <c r="Q6106" s="62" t="n">
        <f aca="false">IF(K6109="No Ct",0,K6109)</f>
        <v>0</v>
      </c>
      <c r="R6106" s="0" t="str">
        <f aca="false">IF(AND(L6106&gt;0,M6106=0),"Valid","Invalid")</f>
        <v>Invalid</v>
      </c>
      <c r="S6106" s="0" t="str">
        <f aca="false">IF(OR(P6106&gt;1,Q6106&gt;1),"Present","Absent")</f>
        <v>Absent</v>
      </c>
      <c r="T6106" s="63" t="str">
        <f aca="false">IF(OR(AND(P6106&gt;1,P6106&lt;41),AND(Q6106&gt;1,Q6106&lt;41)),"Ct&lt;41","Ct&gt;41")</f>
        <v>Ct&gt;41</v>
      </c>
      <c r="U6106" s="0" t="str">
        <f aca="false">I6106</f>
        <v>Spidssnudetfroe</v>
      </c>
      <c r="V6106" s="0" t="str">
        <f aca="false">MID(F6106,10,9)</f>
        <v>DL2018112</v>
      </c>
      <c r="W6106" s="64" t="str">
        <f aca="false">V6106&amp;"_"&amp;U6106&amp;"_"&amp;R6106&amp;"_"&amp;S6106&amp;"_"&amp;T6106</f>
        <v>DL2018112_Spidssnudetfroe_Invalid_Absent_Ct&gt;41</v>
      </c>
    </row>
    <row r="6107" customFormat="false" ht="14.25" hidden="false" customHeight="false" outlineLevel="0" collapsed="false">
      <c r="A6107" s="0" t="s">
        <v>844</v>
      </c>
      <c r="B6107" s="52" t="s">
        <v>985</v>
      </c>
      <c r="C6107" s="52" t="s">
        <v>747</v>
      </c>
      <c r="D6107" s="53" t="n">
        <v>0.1</v>
      </c>
      <c r="E6107" s="53" t="s">
        <v>748</v>
      </c>
      <c r="F6107" s="0" t="s">
        <v>1411</v>
      </c>
      <c r="G6107" s="0" t="str">
        <f aca="false">LEFT(B6107,2)</f>
        <v>13</v>
      </c>
      <c r="H6107" s="0" t="str">
        <f aca="false">I6107&amp;"_"&amp;G6107&amp;"_"&amp;F6107</f>
        <v>Spidssnudetfroe_13_20190129_DL2018112_VUCNordsjaelland_koersel1</v>
      </c>
      <c r="I6107" s="61" t="str">
        <f aca="false">MID(RIGHT(B6107,LEN(B6107)-3),1,FIND("_",RIGHT(B6107,LEN(B6107)-3))-1)</f>
        <v>Spidssnudetfroe</v>
      </c>
      <c r="J6107" s="61" t="str">
        <f aca="false">TRIM(SUBSTITUTE(RIGHT(B6107,FIND(I6107,B6107)+1),"_",""))</f>
        <v>NegK</v>
      </c>
      <c r="K6107" s="0" t="str">
        <f aca="false">IFERROR(VALUE(SUBSTITUTE(E6107,".",",")),E6107)</f>
        <v>No Ct</v>
      </c>
      <c r="L6107" s="61" t="str">
        <f aca="false">IF(J6107="PosK",SUMIFS(K:K,J:J,"PosK",H:H,H6107),"")</f>
        <v/>
      </c>
      <c r="M6107" s="61" t="str">
        <f aca="false">IF(J6107="PosK",SUMIFS(K:K,J:J,"NegK",H:H,H6107),"")</f>
        <v/>
      </c>
      <c r="N6107" s="61" t="str">
        <f aca="false">IF(J6107="PosK",SUMIFS(K:K,J:J,"eDNA",H:H,H6107),"")</f>
        <v/>
      </c>
    </row>
    <row r="6108" customFormat="false" ht="14.25" hidden="false" customHeight="false" outlineLevel="0" collapsed="false">
      <c r="A6108" s="0" t="s">
        <v>846</v>
      </c>
      <c r="B6108" s="52" t="s">
        <v>986</v>
      </c>
      <c r="C6108" s="52" t="s">
        <v>751</v>
      </c>
      <c r="D6108" s="53" t="n">
        <v>0.1</v>
      </c>
      <c r="E6108" s="53" t="s">
        <v>748</v>
      </c>
      <c r="F6108" s="0" t="s">
        <v>1411</v>
      </c>
      <c r="G6108" s="0" t="str">
        <f aca="false">LEFT(B6108,2)</f>
        <v>13</v>
      </c>
      <c r="H6108" s="0" t="str">
        <f aca="false">I6108&amp;"_"&amp;G6108&amp;"_"&amp;F6108</f>
        <v>Spidssnudetfroe_13_20190129_DL2018112_VUCNordsjaelland_koersel1</v>
      </c>
      <c r="I6108" s="61" t="str">
        <f aca="false">MID(RIGHT(B6108,LEN(B6108)-3),1,FIND("_",RIGHT(B6108,LEN(B6108)-3))-1)</f>
        <v>Spidssnudetfroe</v>
      </c>
      <c r="J6108" s="61" t="str">
        <f aca="false">TRIM(SUBSTITUTE(RIGHT(B6108,FIND(I6108,B6108)+1),"_",""))</f>
        <v>eDNA</v>
      </c>
      <c r="K6108" s="0" t="str">
        <f aca="false">IFERROR(VALUE(SUBSTITUTE(E6108,".",",")),E6108)</f>
        <v>No Ct</v>
      </c>
      <c r="L6108" s="61" t="str">
        <f aca="false">IF(J6108="PosK",SUMIFS(K:K,J:J,"PosK",H:H,H6108),"")</f>
        <v/>
      </c>
      <c r="M6108" s="61" t="str">
        <f aca="false">IF(J6108="PosK",SUMIFS(K:K,J:J,"NegK",H:H,H6108),"")</f>
        <v/>
      </c>
      <c r="N6108" s="61" t="str">
        <f aca="false">IF(J6108="PosK",SUMIFS(K:K,J:J,"eDNA",H:H,H6108),"")</f>
        <v/>
      </c>
      <c r="Q6108" s="62"/>
    </row>
    <row r="6109" customFormat="false" ht="14.25" hidden="false" customHeight="false" outlineLevel="0" collapsed="false">
      <c r="A6109" s="0" t="s">
        <v>848</v>
      </c>
      <c r="B6109" s="52" t="s">
        <v>986</v>
      </c>
      <c r="C6109" s="52" t="s">
        <v>751</v>
      </c>
      <c r="D6109" s="53" t="n">
        <v>0.1</v>
      </c>
      <c r="E6109" s="53" t="s">
        <v>748</v>
      </c>
      <c r="F6109" s="0" t="s">
        <v>1411</v>
      </c>
      <c r="G6109" s="0" t="str">
        <f aca="false">LEFT(B6109,2)</f>
        <v>13</v>
      </c>
      <c r="H6109" s="0" t="str">
        <f aca="false">I6109&amp;"_"&amp;G6109&amp;"_"&amp;F6109</f>
        <v>Spidssnudetfroe_13_20190129_DL2018112_VUCNordsjaelland_koersel1</v>
      </c>
      <c r="I6109" s="61" t="str">
        <f aca="false">MID(RIGHT(B6109,LEN(B6109)-3),1,FIND("_",RIGHT(B6109,LEN(B6109)-3))-1)</f>
        <v>Spidssnudetfroe</v>
      </c>
      <c r="J6109" s="61" t="str">
        <f aca="false">TRIM(SUBSTITUTE(RIGHT(B6109,FIND(I6109,B6109)+1),"_",""))</f>
        <v>eDNA</v>
      </c>
      <c r="K6109" s="0" t="str">
        <f aca="false">IFERROR(VALUE(SUBSTITUTE(E6109,".",",")),E6109)</f>
        <v>No Ct</v>
      </c>
      <c r="L6109" s="61" t="str">
        <f aca="false">IF(J6109="PosK",SUMIFS(K:K,J:J,"PosK",H:H,H6109),"")</f>
        <v/>
      </c>
      <c r="M6109" s="61" t="str">
        <f aca="false">IF(J6109="PosK",SUMIFS(K:K,J:J,"NegK",H:H,H6109),"")</f>
        <v/>
      </c>
      <c r="N6109" s="61" t="str">
        <f aca="false">IF(J6109="PosK",SUMIFS(K:K,J:J,"eDNA",H:H,H6109),"")</f>
        <v/>
      </c>
      <c r="P6109" s="62"/>
      <c r="T6109" s="63"/>
      <c r="W6109" s="64"/>
    </row>
    <row r="6110" customFormat="false" ht="14.25" hidden="false" customHeight="false" outlineLevel="0" collapsed="false">
      <c r="A6110" s="0" t="s">
        <v>849</v>
      </c>
      <c r="B6110" s="52" t="s">
        <v>987</v>
      </c>
      <c r="C6110" s="52" t="s">
        <v>743</v>
      </c>
      <c r="D6110" s="53" t="n">
        <v>0.1</v>
      </c>
      <c r="E6110" s="53" t="s">
        <v>748</v>
      </c>
      <c r="F6110" s="0" t="s">
        <v>1411</v>
      </c>
      <c r="G6110" s="0" t="str">
        <f aca="false">LEFT(B6110,2)</f>
        <v>14</v>
      </c>
      <c r="H6110" s="0" t="str">
        <f aca="false">I6110&amp;"_"&amp;G6110&amp;"_"&amp;F6110</f>
        <v>Spidssnudetfroe_14_20190129_DL2018112_VUCNordsjaelland_koersel1</v>
      </c>
      <c r="I6110" s="61" t="str">
        <f aca="false">MID(RIGHT(B6110,LEN(B6110)-3),1,FIND("_",RIGHT(B6110,LEN(B6110)-3))-1)</f>
        <v>Spidssnudetfroe</v>
      </c>
      <c r="J6110" s="61" t="str">
        <f aca="false">TRIM(SUBSTITUTE(RIGHT(B6110,FIND(I6110,B6110)+1),"_",""))</f>
        <v>PosK</v>
      </c>
      <c r="K6110" s="0" t="str">
        <f aca="false">IFERROR(VALUE(SUBSTITUTE(E6110,".",",")),E6110)</f>
        <v>No Ct</v>
      </c>
      <c r="L6110" s="61" t="n">
        <f aca="false">IF(J6110="PosK",SUMIFS(K:K,J:J,"PosK",H:H,H6110),"")</f>
        <v>0</v>
      </c>
      <c r="M6110" s="61" t="n">
        <f aca="false">IF(J6110="PosK",SUMIFS(K:K,J:J,"NegK",H:H,H6110),"")</f>
        <v>0</v>
      </c>
      <c r="N6110" s="61" t="n">
        <f aca="false">IF(J6110="PosK",SUMIFS(K:K,J:J,"eDNA",H:H,H6110),"")</f>
        <v>0</v>
      </c>
      <c r="P6110" s="62" t="n">
        <f aca="false">IF(K6112="No Ct",0,K6112)</f>
        <v>0</v>
      </c>
      <c r="Q6110" s="62" t="n">
        <f aca="false">IF(K6113="No Ct",0,K6113)</f>
        <v>0</v>
      </c>
      <c r="R6110" s="0" t="str">
        <f aca="false">IF(AND(L6110&gt;0,M6110=0),"Valid","Invalid")</f>
        <v>Invalid</v>
      </c>
      <c r="S6110" s="0" t="str">
        <f aca="false">IF(OR(P6110&gt;1,Q6110&gt;1),"Present","Absent")</f>
        <v>Absent</v>
      </c>
      <c r="T6110" s="63" t="str">
        <f aca="false">IF(OR(AND(P6110&gt;1,P6110&lt;41),AND(Q6110&gt;1,Q6110&lt;41)),"Ct&lt;41","Ct&gt;41")</f>
        <v>Ct&gt;41</v>
      </c>
      <c r="U6110" s="0" t="str">
        <f aca="false">I6110</f>
        <v>Spidssnudetfroe</v>
      </c>
      <c r="V6110" s="0" t="str">
        <f aca="false">MID(F6110,10,9)</f>
        <v>DL2018112</v>
      </c>
      <c r="W6110" s="64" t="str">
        <f aca="false">V6110&amp;"_"&amp;U6110&amp;"_"&amp;R6110&amp;"_"&amp;S6110&amp;"_"&amp;T6110</f>
        <v>DL2018112_Spidssnudetfroe_Invalid_Absent_Ct&gt;41</v>
      </c>
    </row>
    <row r="6111" customFormat="false" ht="14.25" hidden="false" customHeight="false" outlineLevel="0" collapsed="false">
      <c r="A6111" s="0" t="s">
        <v>851</v>
      </c>
      <c r="B6111" s="52" t="s">
        <v>988</v>
      </c>
      <c r="C6111" s="52" t="s">
        <v>747</v>
      </c>
      <c r="D6111" s="53" t="n">
        <v>0.1</v>
      </c>
      <c r="E6111" s="53" t="s">
        <v>748</v>
      </c>
      <c r="F6111" s="0" t="s">
        <v>1411</v>
      </c>
      <c r="G6111" s="0" t="str">
        <f aca="false">LEFT(B6111,2)</f>
        <v>14</v>
      </c>
      <c r="H6111" s="0" t="str">
        <f aca="false">I6111&amp;"_"&amp;G6111&amp;"_"&amp;F6111</f>
        <v>Spidssnudetfroe_14_20190129_DL2018112_VUCNordsjaelland_koersel1</v>
      </c>
      <c r="I6111" s="61" t="str">
        <f aca="false">MID(RIGHT(B6111,LEN(B6111)-3),1,FIND("_",RIGHT(B6111,LEN(B6111)-3))-1)</f>
        <v>Spidssnudetfroe</v>
      </c>
      <c r="J6111" s="61" t="str">
        <f aca="false">TRIM(SUBSTITUTE(RIGHT(B6111,FIND(I6111,B6111)+1),"_",""))</f>
        <v>NegK</v>
      </c>
      <c r="K6111" s="0" t="str">
        <f aca="false">IFERROR(VALUE(SUBSTITUTE(E6111,".",",")),E6111)</f>
        <v>No Ct</v>
      </c>
      <c r="L6111" s="61" t="str">
        <f aca="false">IF(J6111="PosK",SUMIFS(K:K,J:J,"PosK",H:H,H6111),"")</f>
        <v/>
      </c>
      <c r="M6111" s="61" t="str">
        <f aca="false">IF(J6111="PosK",SUMIFS(K:K,J:J,"NegK",H:H,H6111),"")</f>
        <v/>
      </c>
      <c r="N6111" s="61" t="str">
        <f aca="false">IF(J6111="PosK",SUMIFS(K:K,J:J,"eDNA",H:H,H6111),"")</f>
        <v/>
      </c>
    </row>
    <row r="6112" customFormat="false" ht="14.25" hidden="false" customHeight="false" outlineLevel="0" collapsed="false">
      <c r="A6112" s="0" t="s">
        <v>853</v>
      </c>
      <c r="B6112" s="52" t="s">
        <v>989</v>
      </c>
      <c r="C6112" s="52" t="s">
        <v>751</v>
      </c>
      <c r="D6112" s="53" t="n">
        <v>0.1</v>
      </c>
      <c r="E6112" s="53" t="s">
        <v>748</v>
      </c>
      <c r="F6112" s="0" t="s">
        <v>1411</v>
      </c>
      <c r="G6112" s="0" t="str">
        <f aca="false">LEFT(B6112,2)</f>
        <v>14</v>
      </c>
      <c r="H6112" s="0" t="str">
        <f aca="false">I6112&amp;"_"&amp;G6112&amp;"_"&amp;F6112</f>
        <v>Spidssnudetfroe_14_20190129_DL2018112_VUCNordsjaelland_koersel1</v>
      </c>
      <c r="I6112" s="61" t="str">
        <f aca="false">MID(RIGHT(B6112,LEN(B6112)-3),1,FIND("_",RIGHT(B6112,LEN(B6112)-3))-1)</f>
        <v>Spidssnudetfroe</v>
      </c>
      <c r="J6112" s="61" t="str">
        <f aca="false">TRIM(SUBSTITUTE(RIGHT(B6112,FIND(I6112,B6112)+1),"_",""))</f>
        <v>eDNA</v>
      </c>
      <c r="K6112" s="0" t="str">
        <f aca="false">IFERROR(VALUE(SUBSTITUTE(E6112,".",",")),E6112)</f>
        <v>No Ct</v>
      </c>
      <c r="L6112" s="61" t="str">
        <f aca="false">IF(J6112="PosK",SUMIFS(K:K,J:J,"PosK",H:H,H6112),"")</f>
        <v/>
      </c>
      <c r="M6112" s="61" t="str">
        <f aca="false">IF(J6112="PosK",SUMIFS(K:K,J:J,"NegK",H:H,H6112),"")</f>
        <v/>
      </c>
      <c r="N6112" s="61" t="str">
        <f aca="false">IF(J6112="PosK",SUMIFS(K:K,J:J,"eDNA",H:H,H6112),"")</f>
        <v/>
      </c>
      <c r="Q6112" s="62"/>
    </row>
    <row r="6113" customFormat="false" ht="14.25" hidden="false" customHeight="false" outlineLevel="0" collapsed="false">
      <c r="A6113" s="0" t="s">
        <v>855</v>
      </c>
      <c r="B6113" s="52" t="s">
        <v>989</v>
      </c>
      <c r="C6113" s="52" t="s">
        <v>751</v>
      </c>
      <c r="D6113" s="53" t="n">
        <v>0.1</v>
      </c>
      <c r="E6113" s="53" t="s">
        <v>748</v>
      </c>
      <c r="F6113" s="0" t="s">
        <v>1411</v>
      </c>
      <c r="G6113" s="0" t="str">
        <f aca="false">LEFT(B6113,2)</f>
        <v>14</v>
      </c>
      <c r="H6113" s="0" t="str">
        <f aca="false">I6113&amp;"_"&amp;G6113&amp;"_"&amp;F6113</f>
        <v>Spidssnudetfroe_14_20190129_DL2018112_VUCNordsjaelland_koersel1</v>
      </c>
      <c r="I6113" s="61" t="str">
        <f aca="false">MID(RIGHT(B6113,LEN(B6113)-3),1,FIND("_",RIGHT(B6113,LEN(B6113)-3))-1)</f>
        <v>Spidssnudetfroe</v>
      </c>
      <c r="J6113" s="61" t="str">
        <f aca="false">TRIM(SUBSTITUTE(RIGHT(B6113,FIND(I6113,B6113)+1),"_",""))</f>
        <v>eDNA</v>
      </c>
      <c r="K6113" s="0" t="str">
        <f aca="false">IFERROR(VALUE(SUBSTITUTE(E6113,".",",")),E6113)</f>
        <v>No Ct</v>
      </c>
      <c r="L6113" s="61" t="str">
        <f aca="false">IF(J6113="PosK",SUMIFS(K:K,J:J,"PosK",H:H,H6113),"")</f>
        <v/>
      </c>
      <c r="M6113" s="61" t="str">
        <f aca="false">IF(J6113="PosK",SUMIFS(K:K,J:J,"NegK",H:H,H6113),"")</f>
        <v/>
      </c>
      <c r="N6113" s="61" t="str">
        <f aca="false">IF(J6113="PosK",SUMIFS(K:K,J:J,"eDNA",H:H,H6113),"")</f>
        <v/>
      </c>
      <c r="P6113" s="62"/>
      <c r="T6113" s="63"/>
      <c r="W6113" s="64"/>
    </row>
    <row r="6114" customFormat="false" ht="14.25" hidden="false" customHeight="false" outlineLevel="0" collapsed="false">
      <c r="A6114" s="0" t="s">
        <v>856</v>
      </c>
      <c r="B6114" s="52" t="s">
        <v>990</v>
      </c>
      <c r="C6114" s="52" t="s">
        <v>743</v>
      </c>
      <c r="D6114" s="53" t="n">
        <v>0.1</v>
      </c>
      <c r="E6114" s="53" t="s">
        <v>748</v>
      </c>
      <c r="F6114" s="0" t="s">
        <v>1411</v>
      </c>
      <c r="G6114" s="0" t="str">
        <f aca="false">LEFT(B6114,2)</f>
        <v>15</v>
      </c>
      <c r="H6114" s="0" t="str">
        <f aca="false">I6114&amp;"_"&amp;G6114&amp;"_"&amp;F6114</f>
        <v>KortbenetGroenFroe_15_20190129_DL2018112_VUCNordsjaelland_koersel1</v>
      </c>
      <c r="I6114" s="61" t="str">
        <f aca="false">MID(RIGHT(B6114,LEN(B6114)-3),1,FIND("_",RIGHT(B6114,LEN(B6114)-3))-1)</f>
        <v>KortbenetGroenFroe</v>
      </c>
      <c r="J6114" s="61" t="str">
        <f aca="false">TRIM(SUBSTITUTE(RIGHT(B6114,FIND(I6114,B6114)+1),"_",""))</f>
        <v>PosK</v>
      </c>
      <c r="K6114" s="0" t="str">
        <f aca="false">IFERROR(VALUE(SUBSTITUTE(E6114,".",",")),E6114)</f>
        <v>No Ct</v>
      </c>
      <c r="L6114" s="61" t="n">
        <f aca="false">IF(J6114="PosK",SUMIFS(K:K,J:J,"PosK",H:H,H6114),"")</f>
        <v>0</v>
      </c>
      <c r="M6114" s="61" t="n">
        <f aca="false">IF(J6114="PosK",SUMIFS(K:K,J:J,"NegK",H:H,H6114),"")</f>
        <v>0</v>
      </c>
      <c r="N6114" s="61" t="n">
        <f aca="false">IF(J6114="PosK",SUMIFS(K:K,J:J,"eDNA",H:H,H6114),"")</f>
        <v>0</v>
      </c>
      <c r="P6114" s="62" t="n">
        <f aca="false">IF(K6116="No Ct",0,K6116)</f>
        <v>0</v>
      </c>
      <c r="Q6114" s="62" t="n">
        <f aca="false">IF(K6117="No Ct",0,K6117)</f>
        <v>0</v>
      </c>
      <c r="R6114" s="0" t="str">
        <f aca="false">IF(AND(L6114&gt;0,M6114=0),"Valid","Invalid")</f>
        <v>Invalid</v>
      </c>
      <c r="S6114" s="0" t="str">
        <f aca="false">IF(OR(P6114&gt;1,Q6114&gt;1),"Present","Absent")</f>
        <v>Absent</v>
      </c>
      <c r="T6114" s="63" t="str">
        <f aca="false">IF(OR(AND(P6114&gt;1,P6114&lt;41),AND(Q6114&gt;1,Q6114&lt;41)),"Ct&lt;41","Ct&gt;41")</f>
        <v>Ct&gt;41</v>
      </c>
      <c r="U6114" s="0" t="str">
        <f aca="false">I6114</f>
        <v>KortbenetGroenFroe</v>
      </c>
      <c r="V6114" s="0" t="str">
        <f aca="false">MID(F6114,10,9)</f>
        <v>DL2018112</v>
      </c>
      <c r="W6114" s="64" t="str">
        <f aca="false">V6114&amp;"_"&amp;U6114&amp;"_"&amp;R6114&amp;"_"&amp;S6114&amp;"_"&amp;T6114</f>
        <v>DL2018112_KortbenetGroenFroe_Invalid_Absent_Ct&gt;41</v>
      </c>
    </row>
    <row r="6115" customFormat="false" ht="14.25" hidden="false" customHeight="false" outlineLevel="0" collapsed="false">
      <c r="A6115" s="0" t="s">
        <v>858</v>
      </c>
      <c r="B6115" s="52" t="s">
        <v>991</v>
      </c>
      <c r="C6115" s="52" t="s">
        <v>747</v>
      </c>
      <c r="D6115" s="53" t="n">
        <v>0.1</v>
      </c>
      <c r="E6115" s="53" t="s">
        <v>748</v>
      </c>
      <c r="F6115" s="0" t="s">
        <v>1411</v>
      </c>
      <c r="G6115" s="0" t="str">
        <f aca="false">LEFT(B6115,2)</f>
        <v>15</v>
      </c>
      <c r="H6115" s="0" t="str">
        <f aca="false">I6115&amp;"_"&amp;G6115&amp;"_"&amp;F6115</f>
        <v>KortbenetGroenFroe_15_20190129_DL2018112_VUCNordsjaelland_koersel1</v>
      </c>
      <c r="I6115" s="61" t="str">
        <f aca="false">MID(RIGHT(B6115,LEN(B6115)-3),1,FIND("_",RIGHT(B6115,LEN(B6115)-3))-1)</f>
        <v>KortbenetGroenFroe</v>
      </c>
      <c r="J6115" s="61" t="str">
        <f aca="false">TRIM(SUBSTITUTE(RIGHT(B6115,FIND(I6115,B6115)+1),"_",""))</f>
        <v>NegK</v>
      </c>
      <c r="K6115" s="0" t="str">
        <f aca="false">IFERROR(VALUE(SUBSTITUTE(E6115,".",",")),E6115)</f>
        <v>No Ct</v>
      </c>
      <c r="L6115" s="61" t="str">
        <f aca="false">IF(J6115="PosK",SUMIFS(K:K,J:J,"PosK",H:H,H6115),"")</f>
        <v/>
      </c>
      <c r="M6115" s="61" t="str">
        <f aca="false">IF(J6115="PosK",SUMIFS(K:K,J:J,"NegK",H:H,H6115),"")</f>
        <v/>
      </c>
      <c r="N6115" s="61" t="str">
        <f aca="false">IF(J6115="PosK",SUMIFS(K:K,J:J,"eDNA",H:H,H6115),"")</f>
        <v/>
      </c>
    </row>
    <row r="6116" customFormat="false" ht="14.25" hidden="false" customHeight="false" outlineLevel="0" collapsed="false">
      <c r="A6116" s="0" t="s">
        <v>860</v>
      </c>
      <c r="B6116" s="52" t="s">
        <v>992</v>
      </c>
      <c r="C6116" s="52" t="s">
        <v>751</v>
      </c>
      <c r="D6116" s="53" t="n">
        <v>0.1</v>
      </c>
      <c r="E6116" s="53" t="s">
        <v>748</v>
      </c>
      <c r="F6116" s="0" t="s">
        <v>1411</v>
      </c>
      <c r="G6116" s="0" t="str">
        <f aca="false">LEFT(B6116,2)</f>
        <v>15</v>
      </c>
      <c r="H6116" s="0" t="str">
        <f aca="false">I6116&amp;"_"&amp;G6116&amp;"_"&amp;F6116</f>
        <v>KortbenetGroenFroe_15_20190129_DL2018112_VUCNordsjaelland_koersel1</v>
      </c>
      <c r="I6116" s="61" t="str">
        <f aca="false">MID(RIGHT(B6116,LEN(B6116)-3),1,FIND("_",RIGHT(B6116,LEN(B6116)-3))-1)</f>
        <v>KortbenetGroenFroe</v>
      </c>
      <c r="J6116" s="61" t="str">
        <f aca="false">TRIM(SUBSTITUTE(RIGHT(B6116,FIND(I6116,B6116)+1),"_",""))</f>
        <v>eDNA</v>
      </c>
      <c r="K6116" s="0" t="str">
        <f aca="false">IFERROR(VALUE(SUBSTITUTE(E6116,".",",")),E6116)</f>
        <v>No Ct</v>
      </c>
      <c r="L6116" s="61" t="str">
        <f aca="false">IF(J6116="PosK",SUMIFS(K:K,J:J,"PosK",H:H,H6116),"")</f>
        <v/>
      </c>
      <c r="M6116" s="61" t="str">
        <f aca="false">IF(J6116="PosK",SUMIFS(K:K,J:J,"NegK",H:H,H6116),"")</f>
        <v/>
      </c>
      <c r="N6116" s="61" t="str">
        <f aca="false">IF(J6116="PosK",SUMIFS(K:K,J:J,"eDNA",H:H,H6116),"")</f>
        <v/>
      </c>
      <c r="Q6116" s="62"/>
    </row>
    <row r="6117" customFormat="false" ht="14.25" hidden="false" customHeight="false" outlineLevel="0" collapsed="false">
      <c r="A6117" s="0" t="s">
        <v>862</v>
      </c>
      <c r="B6117" s="52" t="s">
        <v>992</v>
      </c>
      <c r="C6117" s="52" t="s">
        <v>751</v>
      </c>
      <c r="D6117" s="53" t="n">
        <v>0.1</v>
      </c>
      <c r="E6117" s="53" t="s">
        <v>748</v>
      </c>
      <c r="F6117" s="0" t="s">
        <v>1411</v>
      </c>
      <c r="G6117" s="0" t="str">
        <f aca="false">LEFT(B6117,2)</f>
        <v>15</v>
      </c>
      <c r="H6117" s="0" t="str">
        <f aca="false">I6117&amp;"_"&amp;G6117&amp;"_"&amp;F6117</f>
        <v>KortbenetGroenFroe_15_20190129_DL2018112_VUCNordsjaelland_koersel1</v>
      </c>
      <c r="I6117" s="61" t="str">
        <f aca="false">MID(RIGHT(B6117,LEN(B6117)-3),1,FIND("_",RIGHT(B6117,LEN(B6117)-3))-1)</f>
        <v>KortbenetGroenFroe</v>
      </c>
      <c r="J6117" s="61" t="str">
        <f aca="false">TRIM(SUBSTITUTE(RIGHT(B6117,FIND(I6117,B6117)+1),"_",""))</f>
        <v>eDNA</v>
      </c>
      <c r="K6117" s="0" t="str">
        <f aca="false">IFERROR(VALUE(SUBSTITUTE(E6117,".",",")),E6117)</f>
        <v>No Ct</v>
      </c>
      <c r="L6117" s="61" t="str">
        <f aca="false">IF(J6117="PosK",SUMIFS(K:K,J:J,"PosK",H:H,H6117),"")</f>
        <v/>
      </c>
      <c r="M6117" s="61" t="str">
        <f aca="false">IF(J6117="PosK",SUMIFS(K:K,J:J,"NegK",H:H,H6117),"")</f>
        <v/>
      </c>
      <c r="N6117" s="61" t="str">
        <f aca="false">IF(J6117="PosK",SUMIFS(K:K,J:J,"eDNA",H:H,H6117),"")</f>
        <v/>
      </c>
      <c r="P6117" s="62"/>
      <c r="T6117" s="63"/>
      <c r="W6117" s="64"/>
    </row>
    <row r="6118" customFormat="false" ht="14.25" hidden="false" customHeight="false" outlineLevel="0" collapsed="false">
      <c r="A6118" s="0" t="s">
        <v>863</v>
      </c>
      <c r="B6118" s="52" t="s">
        <v>1212</v>
      </c>
      <c r="C6118" s="52" t="s">
        <v>743</v>
      </c>
      <c r="D6118" s="53" t="n">
        <v>0.1</v>
      </c>
      <c r="E6118" s="53" t="n">
        <v>34.22</v>
      </c>
      <c r="F6118" s="0" t="s">
        <v>1411</v>
      </c>
      <c r="G6118" s="0" t="str">
        <f aca="false">LEFT(B6118,2)</f>
        <v>16</v>
      </c>
      <c r="H6118" s="0" t="str">
        <f aca="false">I6118&amp;"_"&amp;G6118&amp;"_"&amp;F6118</f>
        <v>ButsnudetFroe_16_20190129_DL2018112_VUCNordsjaelland_koersel1</v>
      </c>
      <c r="I6118" s="61" t="str">
        <f aca="false">MID(RIGHT(B6118,LEN(B6118)-3),1,FIND("_",RIGHT(B6118,LEN(B6118)-3))-1)</f>
        <v>ButsnudetFroe</v>
      </c>
      <c r="J6118" s="61" t="str">
        <f aca="false">TRIM(SUBSTITUTE(RIGHT(B6118,FIND(I6118,B6118)+1),"_",""))</f>
        <v>PosK</v>
      </c>
      <c r="K6118" s="0" t="n">
        <f aca="false">IFERROR(VALUE(SUBSTITUTE(E6118,".",",")),E6118)</f>
        <v>34.22</v>
      </c>
      <c r="L6118" s="61" t="n">
        <f aca="false">IF(J6118="PosK",SUMIFS(K:K,J:J,"PosK",H:H,H6118),"")</f>
        <v>34.22</v>
      </c>
      <c r="M6118" s="61" t="n">
        <f aca="false">IF(J6118="PosK",SUMIFS(K:K,J:J,"NegK",H:H,H6118),"")</f>
        <v>0</v>
      </c>
      <c r="N6118" s="61" t="n">
        <f aca="false">IF(J6118="PosK",SUMIFS(K:K,J:J,"eDNA",H:H,H6118),"")</f>
        <v>44.18</v>
      </c>
      <c r="P6118" s="62" t="n">
        <f aca="false">IF(K6120="No Ct",0,K6120)</f>
        <v>0</v>
      </c>
      <c r="Q6118" s="62" t="n">
        <f aca="false">IF(K6121="No Ct",0,K6121)</f>
        <v>44.18</v>
      </c>
      <c r="R6118" s="0" t="str">
        <f aca="false">IF(AND(L6118&gt;0,M6118=0),"Valid","Invalid")</f>
        <v>Valid</v>
      </c>
      <c r="S6118" s="0" t="str">
        <f aca="false">IF(OR(P6118&gt;1,Q6118&gt;1),"Present","Absent")</f>
        <v>Present</v>
      </c>
      <c r="T6118" s="63" t="str">
        <f aca="false">IF(OR(AND(P6118&gt;1,P6118&lt;41),AND(Q6118&gt;1,Q6118&lt;41)),"Ct&lt;41","Ct&gt;41")</f>
        <v>Ct&gt;41</v>
      </c>
      <c r="U6118" s="0" t="str">
        <f aca="false">I6118</f>
        <v>ButsnudetFroe</v>
      </c>
      <c r="V6118" s="0" t="str">
        <f aca="false">MID(F6118,10,9)</f>
        <v>DL2018112</v>
      </c>
      <c r="W6118" s="64" t="str">
        <f aca="false">V6118&amp;"_"&amp;U6118&amp;"_"&amp;R6118&amp;"_"&amp;S6118&amp;"_"&amp;T6118</f>
        <v>DL2018112_ButsnudetFroe_Valid_Present_Ct&gt;41</v>
      </c>
    </row>
    <row r="6119" customFormat="false" ht="14.25" hidden="false" customHeight="false" outlineLevel="0" collapsed="false">
      <c r="A6119" s="0" t="s">
        <v>865</v>
      </c>
      <c r="B6119" s="52" t="s">
        <v>1213</v>
      </c>
      <c r="C6119" s="52" t="s">
        <v>747</v>
      </c>
      <c r="D6119" s="53" t="n">
        <v>0.1</v>
      </c>
      <c r="E6119" s="53" t="s">
        <v>748</v>
      </c>
      <c r="F6119" s="0" t="s">
        <v>1411</v>
      </c>
      <c r="G6119" s="0" t="str">
        <f aca="false">LEFT(B6119,2)</f>
        <v>16</v>
      </c>
      <c r="H6119" s="0" t="str">
        <f aca="false">I6119&amp;"_"&amp;G6119&amp;"_"&amp;F6119</f>
        <v>ButsnudetFroe_16_20190129_DL2018112_VUCNordsjaelland_koersel1</v>
      </c>
      <c r="I6119" s="61" t="str">
        <f aca="false">MID(RIGHT(B6119,LEN(B6119)-3),1,FIND("_",RIGHT(B6119,LEN(B6119)-3))-1)</f>
        <v>ButsnudetFroe</v>
      </c>
      <c r="J6119" s="61" t="str">
        <f aca="false">TRIM(SUBSTITUTE(RIGHT(B6119,FIND(I6119,B6119)+1),"_",""))</f>
        <v>NegK</v>
      </c>
      <c r="K6119" s="0" t="str">
        <f aca="false">IFERROR(VALUE(SUBSTITUTE(E6119,".",",")),E6119)</f>
        <v>No Ct</v>
      </c>
      <c r="L6119" s="61" t="str">
        <f aca="false">IF(J6119="PosK",SUMIFS(K:K,J:J,"PosK",H:H,H6119),"")</f>
        <v/>
      </c>
      <c r="M6119" s="61" t="str">
        <f aca="false">IF(J6119="PosK",SUMIFS(K:K,J:J,"NegK",H:H,H6119),"")</f>
        <v/>
      </c>
      <c r="N6119" s="61" t="str">
        <f aca="false">IF(J6119="PosK",SUMIFS(K:K,J:J,"eDNA",H:H,H6119),"")</f>
        <v/>
      </c>
    </row>
    <row r="6120" customFormat="false" ht="14.25" hidden="false" customHeight="false" outlineLevel="0" collapsed="false">
      <c r="A6120" s="0" t="s">
        <v>867</v>
      </c>
      <c r="B6120" s="52" t="s">
        <v>1214</v>
      </c>
      <c r="C6120" s="52" t="s">
        <v>751</v>
      </c>
      <c r="D6120" s="53" t="n">
        <v>0.1</v>
      </c>
      <c r="E6120" s="53" t="s">
        <v>748</v>
      </c>
      <c r="F6120" s="0" t="s">
        <v>1411</v>
      </c>
      <c r="G6120" s="0" t="str">
        <f aca="false">LEFT(B6120,2)</f>
        <v>16</v>
      </c>
      <c r="H6120" s="0" t="str">
        <f aca="false">I6120&amp;"_"&amp;G6120&amp;"_"&amp;F6120</f>
        <v>ButsnudetFroe_16_20190129_DL2018112_VUCNordsjaelland_koersel1</v>
      </c>
      <c r="I6120" s="61" t="str">
        <f aca="false">MID(RIGHT(B6120,LEN(B6120)-3),1,FIND("_",RIGHT(B6120,LEN(B6120)-3))-1)</f>
        <v>ButsnudetFroe</v>
      </c>
      <c r="J6120" s="61" t="str">
        <f aca="false">TRIM(SUBSTITUTE(RIGHT(B6120,FIND(I6120,B6120)+1),"_",""))</f>
        <v>eDNA</v>
      </c>
      <c r="K6120" s="0" t="str">
        <f aca="false">IFERROR(VALUE(SUBSTITUTE(E6120,".",",")),E6120)</f>
        <v>No Ct</v>
      </c>
      <c r="L6120" s="61" t="str">
        <f aca="false">IF(J6120="PosK",SUMIFS(K:K,J:J,"PosK",H:H,H6120),"")</f>
        <v/>
      </c>
      <c r="M6120" s="61" t="str">
        <f aca="false">IF(J6120="PosK",SUMIFS(K:K,J:J,"NegK",H:H,H6120),"")</f>
        <v/>
      </c>
      <c r="N6120" s="61" t="str">
        <f aca="false">IF(J6120="PosK",SUMIFS(K:K,J:J,"eDNA",H:H,H6120),"")</f>
        <v/>
      </c>
      <c r="Q6120" s="62"/>
    </row>
    <row r="6121" customFormat="false" ht="14.25" hidden="false" customHeight="false" outlineLevel="0" collapsed="false">
      <c r="A6121" s="0" t="s">
        <v>869</v>
      </c>
      <c r="B6121" s="52" t="s">
        <v>1214</v>
      </c>
      <c r="C6121" s="52" t="s">
        <v>751</v>
      </c>
      <c r="D6121" s="53" t="n">
        <v>0.1</v>
      </c>
      <c r="E6121" s="53" t="n">
        <v>44.18</v>
      </c>
      <c r="F6121" s="0" t="s">
        <v>1411</v>
      </c>
      <c r="G6121" s="0" t="str">
        <f aca="false">LEFT(B6121,2)</f>
        <v>16</v>
      </c>
      <c r="H6121" s="0" t="str">
        <f aca="false">I6121&amp;"_"&amp;G6121&amp;"_"&amp;F6121</f>
        <v>ButsnudetFroe_16_20190129_DL2018112_VUCNordsjaelland_koersel1</v>
      </c>
      <c r="I6121" s="61" t="str">
        <f aca="false">MID(RIGHT(B6121,LEN(B6121)-3),1,FIND("_",RIGHT(B6121,LEN(B6121)-3))-1)</f>
        <v>ButsnudetFroe</v>
      </c>
      <c r="J6121" s="61" t="str">
        <f aca="false">TRIM(SUBSTITUTE(RIGHT(B6121,FIND(I6121,B6121)+1),"_",""))</f>
        <v>eDNA</v>
      </c>
      <c r="K6121" s="0" t="n">
        <f aca="false">IFERROR(VALUE(SUBSTITUTE(E6121,".",",")),E6121)</f>
        <v>44.18</v>
      </c>
      <c r="L6121" s="61" t="str">
        <f aca="false">IF(J6121="PosK",SUMIFS(K:K,J:J,"PosK",H:H,H6121),"")</f>
        <v/>
      </c>
      <c r="M6121" s="61" t="str">
        <f aca="false">IF(J6121="PosK",SUMIFS(K:K,J:J,"NegK",H:H,H6121),"")</f>
        <v/>
      </c>
      <c r="N6121" s="61" t="str">
        <f aca="false">IF(J6121="PosK",SUMIFS(K:K,J:J,"eDNA",H:H,H6121),"")</f>
        <v/>
      </c>
      <c r="P6121" s="62"/>
      <c r="T6121" s="63"/>
      <c r="W6121" s="64"/>
    </row>
    <row r="6122" customFormat="false" ht="14.25" hidden="false" customHeight="false" outlineLevel="0" collapsed="false">
      <c r="A6122" s="0" t="s">
        <v>870</v>
      </c>
      <c r="B6122" s="52" t="s">
        <v>996</v>
      </c>
      <c r="C6122" s="52" t="s">
        <v>743</v>
      </c>
      <c r="D6122" s="53" t="n">
        <v>0.1</v>
      </c>
      <c r="E6122" s="53" t="s">
        <v>748</v>
      </c>
      <c r="F6122" s="0" t="s">
        <v>1411</v>
      </c>
      <c r="G6122" s="0" t="str">
        <f aca="false">LEFT(B6122,2)</f>
        <v>17</v>
      </c>
      <c r="H6122" s="0" t="str">
        <f aca="false">I6122&amp;"_"&amp;G6122&amp;"_"&amp;F6122</f>
        <v>ButsnudetFroe_17_20190129_DL2018112_VUCNordsjaelland_koersel1</v>
      </c>
      <c r="I6122" s="61" t="str">
        <f aca="false">MID(RIGHT(B6122,LEN(B6122)-3),1,FIND("_",RIGHT(B6122,LEN(B6122)-3))-1)</f>
        <v>ButsnudetFroe</v>
      </c>
      <c r="J6122" s="61" t="str">
        <f aca="false">TRIM(SUBSTITUTE(RIGHT(B6122,FIND(I6122,B6122)+1),"_",""))</f>
        <v>PosK</v>
      </c>
      <c r="K6122" s="0" t="str">
        <f aca="false">IFERROR(VALUE(SUBSTITUTE(E6122,".",",")),E6122)</f>
        <v>No Ct</v>
      </c>
      <c r="L6122" s="61" t="n">
        <f aca="false">IF(J6122="PosK",SUMIFS(K:K,J:J,"PosK",H:H,H6122),"")</f>
        <v>0</v>
      </c>
      <c r="M6122" s="61" t="n">
        <f aca="false">IF(J6122="PosK",SUMIFS(K:K,J:J,"NegK",H:H,H6122),"")</f>
        <v>0</v>
      </c>
      <c r="N6122" s="61" t="n">
        <f aca="false">IF(J6122="PosK",SUMIFS(K:K,J:J,"eDNA",H:H,H6122),"")</f>
        <v>0</v>
      </c>
      <c r="P6122" s="62" t="n">
        <f aca="false">IF(K6124="No Ct",0,K6124)</f>
        <v>0</v>
      </c>
      <c r="Q6122" s="62" t="n">
        <f aca="false">IF(K6125="No Ct",0,K6125)</f>
        <v>0</v>
      </c>
      <c r="R6122" s="0" t="str">
        <f aca="false">IF(AND(L6122&gt;0,M6122=0),"Valid","Invalid")</f>
        <v>Invalid</v>
      </c>
      <c r="S6122" s="0" t="str">
        <f aca="false">IF(OR(P6122&gt;1,Q6122&gt;1),"Present","Absent")</f>
        <v>Absent</v>
      </c>
      <c r="T6122" s="63" t="str">
        <f aca="false">IF(OR(AND(P6122&gt;1,P6122&lt;41),AND(Q6122&gt;1,Q6122&lt;41)),"Ct&lt;41","Ct&gt;41")</f>
        <v>Ct&gt;41</v>
      </c>
      <c r="U6122" s="0" t="str">
        <f aca="false">I6122</f>
        <v>ButsnudetFroe</v>
      </c>
      <c r="V6122" s="0" t="str">
        <f aca="false">MID(F6122,10,9)</f>
        <v>DL2018112</v>
      </c>
      <c r="W6122" s="64" t="str">
        <f aca="false">V6122&amp;"_"&amp;U6122&amp;"_"&amp;R6122&amp;"_"&amp;S6122&amp;"_"&amp;T6122</f>
        <v>DL2018112_ButsnudetFroe_Invalid_Absent_Ct&gt;41</v>
      </c>
    </row>
    <row r="6123" customFormat="false" ht="14.25" hidden="false" customHeight="false" outlineLevel="0" collapsed="false">
      <c r="A6123" s="0" t="s">
        <v>872</v>
      </c>
      <c r="B6123" s="52" t="s">
        <v>997</v>
      </c>
      <c r="C6123" s="52" t="s">
        <v>747</v>
      </c>
      <c r="D6123" s="53" t="n">
        <v>0.1</v>
      </c>
      <c r="E6123" s="53" t="s">
        <v>748</v>
      </c>
      <c r="F6123" s="0" t="s">
        <v>1411</v>
      </c>
      <c r="G6123" s="0" t="str">
        <f aca="false">LEFT(B6123,2)</f>
        <v>17</v>
      </c>
      <c r="H6123" s="0" t="str">
        <f aca="false">I6123&amp;"_"&amp;G6123&amp;"_"&amp;F6123</f>
        <v>ButsnudetFroe_17_20190129_DL2018112_VUCNordsjaelland_koersel1</v>
      </c>
      <c r="I6123" s="61" t="str">
        <f aca="false">MID(RIGHT(B6123,LEN(B6123)-3),1,FIND("_",RIGHT(B6123,LEN(B6123)-3))-1)</f>
        <v>ButsnudetFroe</v>
      </c>
      <c r="J6123" s="61" t="str">
        <f aca="false">TRIM(SUBSTITUTE(RIGHT(B6123,FIND(I6123,B6123)+1),"_",""))</f>
        <v>NegK</v>
      </c>
      <c r="K6123" s="0" t="str">
        <f aca="false">IFERROR(VALUE(SUBSTITUTE(E6123,".",",")),E6123)</f>
        <v>No Ct</v>
      </c>
      <c r="L6123" s="61" t="str">
        <f aca="false">IF(J6123="PosK",SUMIFS(K:K,J:J,"PosK",H:H,H6123),"")</f>
        <v/>
      </c>
      <c r="M6123" s="61" t="str">
        <f aca="false">IF(J6123="PosK",SUMIFS(K:K,J:J,"NegK",H:H,H6123),"")</f>
        <v/>
      </c>
      <c r="N6123" s="61" t="str">
        <f aca="false">IF(J6123="PosK",SUMIFS(K:K,J:J,"eDNA",H:H,H6123),"")</f>
        <v/>
      </c>
    </row>
    <row r="6124" customFormat="false" ht="14.25" hidden="false" customHeight="false" outlineLevel="0" collapsed="false">
      <c r="A6124" s="0" t="s">
        <v>874</v>
      </c>
      <c r="B6124" s="52" t="s">
        <v>998</v>
      </c>
      <c r="C6124" s="52" t="s">
        <v>751</v>
      </c>
      <c r="D6124" s="53" t="n">
        <v>0.1</v>
      </c>
      <c r="E6124" s="53" t="s">
        <v>748</v>
      </c>
      <c r="F6124" s="0" t="s">
        <v>1411</v>
      </c>
      <c r="G6124" s="0" t="str">
        <f aca="false">LEFT(B6124,2)</f>
        <v>17</v>
      </c>
      <c r="H6124" s="0" t="str">
        <f aca="false">I6124&amp;"_"&amp;G6124&amp;"_"&amp;F6124</f>
        <v>ButsnudetFroe_17_20190129_DL2018112_VUCNordsjaelland_koersel1</v>
      </c>
      <c r="I6124" s="61" t="str">
        <f aca="false">MID(RIGHT(B6124,LEN(B6124)-3),1,FIND("_",RIGHT(B6124,LEN(B6124)-3))-1)</f>
        <v>ButsnudetFroe</v>
      </c>
      <c r="J6124" s="61" t="str">
        <f aca="false">TRIM(SUBSTITUTE(RIGHT(B6124,FIND(I6124,B6124)+1),"_",""))</f>
        <v>eDNA</v>
      </c>
      <c r="K6124" s="0" t="str">
        <f aca="false">IFERROR(VALUE(SUBSTITUTE(E6124,".",",")),E6124)</f>
        <v>No Ct</v>
      </c>
      <c r="L6124" s="61" t="str">
        <f aca="false">IF(J6124="PosK",SUMIFS(K:K,J:J,"PosK",H:H,H6124),"")</f>
        <v/>
      </c>
      <c r="M6124" s="61" t="str">
        <f aca="false">IF(J6124="PosK",SUMIFS(K:K,J:J,"NegK",H:H,H6124),"")</f>
        <v/>
      </c>
      <c r="N6124" s="61" t="str">
        <f aca="false">IF(J6124="PosK",SUMIFS(K:K,J:J,"eDNA",H:H,H6124),"")</f>
        <v/>
      </c>
      <c r="Q6124" s="62"/>
    </row>
    <row r="6125" customFormat="false" ht="14.25" hidden="false" customHeight="false" outlineLevel="0" collapsed="false">
      <c r="A6125" s="0" t="s">
        <v>876</v>
      </c>
      <c r="B6125" s="52" t="s">
        <v>998</v>
      </c>
      <c r="C6125" s="52" t="s">
        <v>751</v>
      </c>
      <c r="D6125" s="53" t="n">
        <v>0.1</v>
      </c>
      <c r="E6125" s="53" t="s">
        <v>748</v>
      </c>
      <c r="F6125" s="0" t="s">
        <v>1411</v>
      </c>
      <c r="G6125" s="0" t="str">
        <f aca="false">LEFT(B6125,2)</f>
        <v>17</v>
      </c>
      <c r="H6125" s="0" t="str">
        <f aca="false">I6125&amp;"_"&amp;G6125&amp;"_"&amp;F6125</f>
        <v>ButsnudetFroe_17_20190129_DL2018112_VUCNordsjaelland_koersel1</v>
      </c>
      <c r="I6125" s="61" t="str">
        <f aca="false">MID(RIGHT(B6125,LEN(B6125)-3),1,FIND("_",RIGHT(B6125,LEN(B6125)-3))-1)</f>
        <v>ButsnudetFroe</v>
      </c>
      <c r="J6125" s="61" t="str">
        <f aca="false">TRIM(SUBSTITUTE(RIGHT(B6125,FIND(I6125,B6125)+1),"_",""))</f>
        <v>eDNA</v>
      </c>
      <c r="K6125" s="0" t="str">
        <f aca="false">IFERROR(VALUE(SUBSTITUTE(E6125,".",",")),E6125)</f>
        <v>No Ct</v>
      </c>
      <c r="L6125" s="61" t="str">
        <f aca="false">IF(J6125="PosK",SUMIFS(K:K,J:J,"PosK",H:H,H6125),"")</f>
        <v/>
      </c>
      <c r="M6125" s="61" t="str">
        <f aca="false">IF(J6125="PosK",SUMIFS(K:K,J:J,"NegK",H:H,H6125),"")</f>
        <v/>
      </c>
      <c r="N6125" s="61" t="str">
        <f aca="false">IF(J6125="PosK",SUMIFS(K:K,J:J,"eDNA",H:H,H6125),"")</f>
        <v/>
      </c>
      <c r="P6125" s="62"/>
      <c r="T6125" s="63"/>
      <c r="W6125" s="64"/>
    </row>
    <row r="6126" customFormat="false" ht="14.25" hidden="false" customHeight="false" outlineLevel="0" collapsed="false">
      <c r="A6126" s="0" t="s">
        <v>877</v>
      </c>
      <c r="B6126" s="52" t="s">
        <v>1215</v>
      </c>
      <c r="C6126" s="52" t="s">
        <v>743</v>
      </c>
      <c r="D6126" s="53" t="n">
        <v>0.1</v>
      </c>
      <c r="E6126" s="53" t="s">
        <v>748</v>
      </c>
      <c r="F6126" s="0" t="s">
        <v>1411</v>
      </c>
      <c r="G6126" s="0" t="str">
        <f aca="false">LEFT(B6126,2)</f>
        <v>18</v>
      </c>
      <c r="H6126" s="0" t="str">
        <f aca="false">I6126&amp;"_"&amp;G6126&amp;"_"&amp;F6126</f>
        <v>LilleVandsalamander_18_20190129_DL2018112_VUCNordsjaelland_koersel1</v>
      </c>
      <c r="I6126" s="61" t="str">
        <f aca="false">MID(RIGHT(B6126,LEN(B6126)-3),1,FIND("_",RIGHT(B6126,LEN(B6126)-3))-1)</f>
        <v>LilleVandsalamander</v>
      </c>
      <c r="J6126" s="61" t="str">
        <f aca="false">TRIM(SUBSTITUTE(RIGHT(B6126,FIND(I6126,B6126)+1),"_",""))</f>
        <v>PosK</v>
      </c>
      <c r="K6126" s="0" t="str">
        <f aca="false">IFERROR(VALUE(SUBSTITUTE(E6126,".",",")),E6126)</f>
        <v>No Ct</v>
      </c>
      <c r="L6126" s="61" t="n">
        <f aca="false">IF(J6126="PosK",SUMIFS(K:K,J:J,"PosK",H:H,H6126),"")</f>
        <v>0</v>
      </c>
      <c r="M6126" s="61" t="n">
        <f aca="false">IF(J6126="PosK",SUMIFS(K:K,J:J,"NegK",H:H,H6126),"")</f>
        <v>0</v>
      </c>
      <c r="N6126" s="61" t="n">
        <f aca="false">IF(J6126="PosK",SUMIFS(K:K,J:J,"eDNA",H:H,H6126),"")</f>
        <v>25.22</v>
      </c>
      <c r="P6126" s="62" t="n">
        <f aca="false">IF(K6128="No Ct",0,K6128)</f>
        <v>25.22</v>
      </c>
      <c r="Q6126" s="62" t="n">
        <f aca="false">IF(K6129="No Ct",0,K6129)</f>
        <v>0</v>
      </c>
      <c r="R6126" s="0" t="str">
        <f aca="false">IF(AND(L6126&gt;0,M6126=0),"Valid","Invalid")</f>
        <v>Invalid</v>
      </c>
      <c r="S6126" s="0" t="str">
        <f aca="false">IF(OR(P6126&gt;1,Q6126&gt;1),"Present","Absent")</f>
        <v>Present</v>
      </c>
      <c r="T6126" s="63" t="str">
        <f aca="false">IF(OR(AND(P6126&gt;1,P6126&lt;41),AND(Q6126&gt;1,Q6126&lt;41)),"Ct&lt;41","Ct&gt;41")</f>
        <v>Ct&lt;41</v>
      </c>
      <c r="U6126" s="0" t="str">
        <f aca="false">I6126</f>
        <v>LilleVandsalamander</v>
      </c>
      <c r="V6126" s="0" t="str">
        <f aca="false">MID(F6126,10,9)</f>
        <v>DL2018112</v>
      </c>
      <c r="W6126" s="64" t="str">
        <f aca="false">V6126&amp;"_"&amp;U6126&amp;"_"&amp;R6126&amp;"_"&amp;S6126&amp;"_"&amp;T6126</f>
        <v>DL2018112_LilleVandsalamander_Invalid_Present_Ct&lt;41</v>
      </c>
    </row>
    <row r="6127" customFormat="false" ht="14.25" hidden="false" customHeight="false" outlineLevel="0" collapsed="false">
      <c r="A6127" s="0" t="s">
        <v>879</v>
      </c>
      <c r="B6127" s="52" t="s">
        <v>1216</v>
      </c>
      <c r="C6127" s="52" t="s">
        <v>747</v>
      </c>
      <c r="D6127" s="53" t="n">
        <v>0.1</v>
      </c>
      <c r="E6127" s="53" t="s">
        <v>748</v>
      </c>
      <c r="F6127" s="0" t="s">
        <v>1411</v>
      </c>
      <c r="G6127" s="0" t="str">
        <f aca="false">LEFT(B6127,2)</f>
        <v>18</v>
      </c>
      <c r="H6127" s="0" t="str">
        <f aca="false">I6127&amp;"_"&amp;G6127&amp;"_"&amp;F6127</f>
        <v>LilleVandsalamander_18_20190129_DL2018112_VUCNordsjaelland_koersel1</v>
      </c>
      <c r="I6127" s="61" t="str">
        <f aca="false">MID(RIGHT(B6127,LEN(B6127)-3),1,FIND("_",RIGHT(B6127,LEN(B6127)-3))-1)</f>
        <v>LilleVandsalamander</v>
      </c>
      <c r="J6127" s="61" t="str">
        <f aca="false">TRIM(SUBSTITUTE(RIGHT(B6127,FIND(I6127,B6127)+1),"_",""))</f>
        <v>NegK</v>
      </c>
      <c r="K6127" s="0" t="str">
        <f aca="false">IFERROR(VALUE(SUBSTITUTE(E6127,".",",")),E6127)</f>
        <v>No Ct</v>
      </c>
      <c r="L6127" s="61" t="str">
        <f aca="false">IF(J6127="PosK",SUMIFS(K:K,J:J,"PosK",H:H,H6127),"")</f>
        <v/>
      </c>
      <c r="M6127" s="61" t="str">
        <f aca="false">IF(J6127="PosK",SUMIFS(K:K,J:J,"NegK",H:H,H6127),"")</f>
        <v/>
      </c>
      <c r="N6127" s="61" t="str">
        <f aca="false">IF(J6127="PosK",SUMIFS(K:K,J:J,"eDNA",H:H,H6127),"")</f>
        <v/>
      </c>
    </row>
    <row r="6128" customFormat="false" ht="14.25" hidden="false" customHeight="false" outlineLevel="0" collapsed="false">
      <c r="A6128" s="0" t="s">
        <v>881</v>
      </c>
      <c r="B6128" s="52" t="s">
        <v>1217</v>
      </c>
      <c r="C6128" s="52" t="s">
        <v>751</v>
      </c>
      <c r="D6128" s="53" t="n">
        <v>0.1</v>
      </c>
      <c r="E6128" s="53" t="n">
        <v>25.22</v>
      </c>
      <c r="F6128" s="0" t="s">
        <v>1411</v>
      </c>
      <c r="G6128" s="0" t="str">
        <f aca="false">LEFT(B6128,2)</f>
        <v>18</v>
      </c>
      <c r="H6128" s="0" t="str">
        <f aca="false">I6128&amp;"_"&amp;G6128&amp;"_"&amp;F6128</f>
        <v>LilleVandsalamander_18_20190129_DL2018112_VUCNordsjaelland_koersel1</v>
      </c>
      <c r="I6128" s="61" t="str">
        <f aca="false">MID(RIGHT(B6128,LEN(B6128)-3),1,FIND("_",RIGHT(B6128,LEN(B6128)-3))-1)</f>
        <v>LilleVandsalamander</v>
      </c>
      <c r="J6128" s="61" t="str">
        <f aca="false">TRIM(SUBSTITUTE(RIGHT(B6128,FIND(I6128,B6128)+1),"_",""))</f>
        <v>eDNA</v>
      </c>
      <c r="K6128" s="0" t="n">
        <f aca="false">IFERROR(VALUE(SUBSTITUTE(E6128,".",",")),E6128)</f>
        <v>25.22</v>
      </c>
      <c r="L6128" s="61" t="str">
        <f aca="false">IF(J6128="PosK",SUMIFS(K:K,J:J,"PosK",H:H,H6128),"")</f>
        <v/>
      </c>
      <c r="M6128" s="61" t="str">
        <f aca="false">IF(J6128="PosK",SUMIFS(K:K,J:J,"NegK",H:H,H6128),"")</f>
        <v/>
      </c>
      <c r="N6128" s="61" t="str">
        <f aca="false">IF(J6128="PosK",SUMIFS(K:K,J:J,"eDNA",H:H,H6128),"")</f>
        <v/>
      </c>
      <c r="Q6128" s="62"/>
    </row>
    <row r="6129" customFormat="false" ht="14.25" hidden="false" customHeight="false" outlineLevel="0" collapsed="false">
      <c r="A6129" s="0" t="s">
        <v>883</v>
      </c>
      <c r="B6129" s="52" t="s">
        <v>1217</v>
      </c>
      <c r="C6129" s="52" t="s">
        <v>751</v>
      </c>
      <c r="D6129" s="53" t="n">
        <v>0.1</v>
      </c>
      <c r="E6129" s="53" t="s">
        <v>748</v>
      </c>
      <c r="F6129" s="0" t="s">
        <v>1411</v>
      </c>
      <c r="G6129" s="0" t="str">
        <f aca="false">LEFT(B6129,2)</f>
        <v>18</v>
      </c>
      <c r="H6129" s="0" t="str">
        <f aca="false">I6129&amp;"_"&amp;G6129&amp;"_"&amp;F6129</f>
        <v>LilleVandsalamander_18_20190129_DL2018112_VUCNordsjaelland_koersel1</v>
      </c>
      <c r="I6129" s="61" t="str">
        <f aca="false">MID(RIGHT(B6129,LEN(B6129)-3),1,FIND("_",RIGHT(B6129,LEN(B6129)-3))-1)</f>
        <v>LilleVandsalamander</v>
      </c>
      <c r="J6129" s="61" t="str">
        <f aca="false">TRIM(SUBSTITUTE(RIGHT(B6129,FIND(I6129,B6129)+1),"_",""))</f>
        <v>eDNA</v>
      </c>
      <c r="K6129" s="0" t="str">
        <f aca="false">IFERROR(VALUE(SUBSTITUTE(E6129,".",",")),E6129)</f>
        <v>No Ct</v>
      </c>
      <c r="L6129" s="61" t="str">
        <f aca="false">IF(J6129="PosK",SUMIFS(K:K,J:J,"PosK",H:H,H6129),"")</f>
        <v/>
      </c>
      <c r="M6129" s="61" t="str">
        <f aca="false">IF(J6129="PosK",SUMIFS(K:K,J:J,"NegK",H:H,H6129),"")</f>
        <v/>
      </c>
      <c r="N6129" s="61" t="str">
        <f aca="false">IF(J6129="PosK",SUMIFS(K:K,J:J,"eDNA",H:H,H6129),"")</f>
        <v/>
      </c>
      <c r="P6129" s="62"/>
      <c r="T6129" s="63"/>
      <c r="W6129" s="64"/>
    </row>
    <row r="6130" customFormat="false" ht="14.25" hidden="false" customHeight="false" outlineLevel="0" collapsed="false">
      <c r="A6130" s="0" t="s">
        <v>884</v>
      </c>
      <c r="B6130" s="52" t="s">
        <v>1002</v>
      </c>
      <c r="C6130" s="52" t="s">
        <v>743</v>
      </c>
      <c r="D6130" s="53" t="n">
        <v>0.1</v>
      </c>
      <c r="E6130" s="53" t="n">
        <v>27.26</v>
      </c>
      <c r="F6130" s="0" t="s">
        <v>1411</v>
      </c>
      <c r="G6130" s="0" t="str">
        <f aca="false">LEFT(B6130,2)</f>
        <v>19</v>
      </c>
      <c r="H6130" s="0" t="str">
        <f aca="false">I6130&amp;"_"&amp;G6130&amp;"_"&amp;F6130</f>
        <v>LilleVandsalamander_19_20190129_DL2018112_VUCNordsjaelland_koersel1</v>
      </c>
      <c r="I6130" s="61" t="str">
        <f aca="false">MID(RIGHT(B6130,LEN(B6130)-3),1,FIND("_",RIGHT(B6130,LEN(B6130)-3))-1)</f>
        <v>LilleVandsalamander</v>
      </c>
      <c r="J6130" s="61" t="str">
        <f aca="false">TRIM(SUBSTITUTE(RIGHT(B6130,FIND(I6130,B6130)+1),"_",""))</f>
        <v>PosK</v>
      </c>
      <c r="K6130" s="0" t="n">
        <f aca="false">IFERROR(VALUE(SUBSTITUTE(E6130,".",",")),E6130)</f>
        <v>27.26</v>
      </c>
      <c r="L6130" s="61" t="n">
        <f aca="false">IF(J6130="PosK",SUMIFS(K:K,J:J,"PosK",H:H,H6130),"")</f>
        <v>27.26</v>
      </c>
      <c r="M6130" s="61" t="n">
        <f aca="false">IF(J6130="PosK",SUMIFS(K:K,J:J,"NegK",H:H,H6130),"")</f>
        <v>0</v>
      </c>
      <c r="N6130" s="61" t="n">
        <f aca="false">IF(J6130="PosK",SUMIFS(K:K,J:J,"eDNA",H:H,H6130),"")</f>
        <v>0</v>
      </c>
      <c r="P6130" s="62" t="n">
        <f aca="false">IF(K6132="No Ct",0,K6132)</f>
        <v>0</v>
      </c>
      <c r="Q6130" s="62" t="n">
        <f aca="false">IF(K6133="No Ct",0,K6133)</f>
        <v>0</v>
      </c>
      <c r="R6130" s="0" t="str">
        <f aca="false">IF(AND(L6130&gt;0,M6130=0),"Valid","Invalid")</f>
        <v>Valid</v>
      </c>
      <c r="S6130" s="0" t="str">
        <f aca="false">IF(OR(P6130&gt;1,Q6130&gt;1),"Present","Absent")</f>
        <v>Absent</v>
      </c>
      <c r="T6130" s="63" t="str">
        <f aca="false">IF(OR(AND(P6130&gt;1,P6130&lt;41),AND(Q6130&gt;1,Q6130&lt;41)),"Ct&lt;41","Ct&gt;41")</f>
        <v>Ct&gt;41</v>
      </c>
      <c r="U6130" s="0" t="str">
        <f aca="false">I6130</f>
        <v>LilleVandsalamander</v>
      </c>
      <c r="V6130" s="0" t="str">
        <f aca="false">MID(F6130,10,9)</f>
        <v>DL2018112</v>
      </c>
      <c r="W6130" s="64" t="str">
        <f aca="false">V6130&amp;"_"&amp;U6130&amp;"_"&amp;R6130&amp;"_"&amp;S6130&amp;"_"&amp;T6130</f>
        <v>DL2018112_LilleVandsalamander_Valid_Absent_Ct&gt;41</v>
      </c>
    </row>
    <row r="6131" customFormat="false" ht="14.25" hidden="false" customHeight="false" outlineLevel="0" collapsed="false">
      <c r="A6131" s="0" t="s">
        <v>886</v>
      </c>
      <c r="B6131" s="52" t="s">
        <v>1003</v>
      </c>
      <c r="C6131" s="52" t="s">
        <v>747</v>
      </c>
      <c r="D6131" s="53" t="n">
        <v>0.1</v>
      </c>
      <c r="E6131" s="53" t="s">
        <v>748</v>
      </c>
      <c r="F6131" s="0" t="s">
        <v>1411</v>
      </c>
      <c r="G6131" s="0" t="str">
        <f aca="false">LEFT(B6131,2)</f>
        <v>19</v>
      </c>
      <c r="H6131" s="0" t="str">
        <f aca="false">I6131&amp;"_"&amp;G6131&amp;"_"&amp;F6131</f>
        <v>LilleVandsalamander_19_20190129_DL2018112_VUCNordsjaelland_koersel1</v>
      </c>
      <c r="I6131" s="61" t="str">
        <f aca="false">MID(RIGHT(B6131,LEN(B6131)-3),1,FIND("_",RIGHT(B6131,LEN(B6131)-3))-1)</f>
        <v>LilleVandsalamander</v>
      </c>
      <c r="J6131" s="61" t="str">
        <f aca="false">TRIM(SUBSTITUTE(RIGHT(B6131,FIND(I6131,B6131)+1),"_",""))</f>
        <v>NegK</v>
      </c>
      <c r="K6131" s="0" t="str">
        <f aca="false">IFERROR(VALUE(SUBSTITUTE(E6131,".",",")),E6131)</f>
        <v>No Ct</v>
      </c>
      <c r="L6131" s="61" t="str">
        <f aca="false">IF(J6131="PosK",SUMIFS(K:K,J:J,"PosK",H:H,H6131),"")</f>
        <v/>
      </c>
      <c r="M6131" s="61" t="str">
        <f aca="false">IF(J6131="PosK",SUMIFS(K:K,J:J,"NegK",H:H,H6131),"")</f>
        <v/>
      </c>
      <c r="N6131" s="61" t="str">
        <f aca="false">IF(J6131="PosK",SUMIFS(K:K,J:J,"eDNA",H:H,H6131),"")</f>
        <v/>
      </c>
    </row>
    <row r="6132" customFormat="false" ht="14.25" hidden="false" customHeight="false" outlineLevel="0" collapsed="false">
      <c r="A6132" s="0" t="s">
        <v>888</v>
      </c>
      <c r="B6132" s="52" t="s">
        <v>1004</v>
      </c>
      <c r="C6132" s="52" t="s">
        <v>751</v>
      </c>
      <c r="D6132" s="53" t="n">
        <v>0.1</v>
      </c>
      <c r="E6132" s="53" t="s">
        <v>748</v>
      </c>
      <c r="F6132" s="0" t="s">
        <v>1411</v>
      </c>
      <c r="G6132" s="0" t="str">
        <f aca="false">LEFT(B6132,2)</f>
        <v>19</v>
      </c>
      <c r="H6132" s="0" t="str">
        <f aca="false">I6132&amp;"_"&amp;G6132&amp;"_"&amp;F6132</f>
        <v>LilleVandsalamander_19_20190129_DL2018112_VUCNordsjaelland_koersel1</v>
      </c>
      <c r="I6132" s="61" t="str">
        <f aca="false">MID(RIGHT(B6132,LEN(B6132)-3),1,FIND("_",RIGHT(B6132,LEN(B6132)-3))-1)</f>
        <v>LilleVandsalamander</v>
      </c>
      <c r="J6132" s="61" t="str">
        <f aca="false">TRIM(SUBSTITUTE(RIGHT(B6132,FIND(I6132,B6132)+1),"_",""))</f>
        <v>eDNA</v>
      </c>
      <c r="K6132" s="0" t="str">
        <f aca="false">IFERROR(VALUE(SUBSTITUTE(E6132,".",",")),E6132)</f>
        <v>No Ct</v>
      </c>
      <c r="L6132" s="61" t="str">
        <f aca="false">IF(J6132="PosK",SUMIFS(K:K,J:J,"PosK",H:H,H6132),"")</f>
        <v/>
      </c>
      <c r="M6132" s="61" t="str">
        <f aca="false">IF(J6132="PosK",SUMIFS(K:K,J:J,"NegK",H:H,H6132),"")</f>
        <v/>
      </c>
      <c r="N6132" s="61" t="str">
        <f aca="false">IF(J6132="PosK",SUMIFS(K:K,J:J,"eDNA",H:H,H6132),"")</f>
        <v/>
      </c>
      <c r="Q6132" s="62"/>
    </row>
    <row r="6133" customFormat="false" ht="14.25" hidden="false" customHeight="false" outlineLevel="0" collapsed="false">
      <c r="A6133" s="0" t="s">
        <v>890</v>
      </c>
      <c r="B6133" s="52" t="s">
        <v>1004</v>
      </c>
      <c r="C6133" s="52" t="s">
        <v>751</v>
      </c>
      <c r="D6133" s="53" t="n">
        <v>0.1</v>
      </c>
      <c r="E6133" s="53" t="s">
        <v>748</v>
      </c>
      <c r="F6133" s="0" t="s">
        <v>1411</v>
      </c>
      <c r="G6133" s="0" t="str">
        <f aca="false">LEFT(B6133,2)</f>
        <v>19</v>
      </c>
      <c r="H6133" s="0" t="str">
        <f aca="false">I6133&amp;"_"&amp;G6133&amp;"_"&amp;F6133</f>
        <v>LilleVandsalamander_19_20190129_DL2018112_VUCNordsjaelland_koersel1</v>
      </c>
      <c r="I6133" s="61" t="str">
        <f aca="false">MID(RIGHT(B6133,LEN(B6133)-3),1,FIND("_",RIGHT(B6133,LEN(B6133)-3))-1)</f>
        <v>LilleVandsalamander</v>
      </c>
      <c r="J6133" s="61" t="str">
        <f aca="false">TRIM(SUBSTITUTE(RIGHT(B6133,FIND(I6133,B6133)+1),"_",""))</f>
        <v>eDNA</v>
      </c>
      <c r="K6133" s="0" t="str">
        <f aca="false">IFERROR(VALUE(SUBSTITUTE(E6133,".",",")),E6133)</f>
        <v>No Ct</v>
      </c>
      <c r="L6133" s="61" t="str">
        <f aca="false">IF(J6133="PosK",SUMIFS(K:K,J:J,"PosK",H:H,H6133),"")</f>
        <v/>
      </c>
      <c r="M6133" s="61" t="str">
        <f aca="false">IF(J6133="PosK",SUMIFS(K:K,J:J,"NegK",H:H,H6133),"")</f>
        <v/>
      </c>
      <c r="N6133" s="61" t="str">
        <f aca="false">IF(J6133="PosK",SUMIFS(K:K,J:J,"eDNA",H:H,H6133),"")</f>
        <v/>
      </c>
      <c r="P6133" s="62"/>
      <c r="T6133" s="63"/>
      <c r="W6133" s="64"/>
    </row>
    <row r="6134" customFormat="false" ht="14.25" hidden="false" customHeight="false" outlineLevel="0" collapsed="false">
      <c r="A6134" s="0" t="s">
        <v>891</v>
      </c>
      <c r="B6134" s="52" t="s">
        <v>1218</v>
      </c>
      <c r="C6134" s="52" t="s">
        <v>743</v>
      </c>
      <c r="D6134" s="53" t="n">
        <v>0.1</v>
      </c>
      <c r="E6134" s="53" t="n">
        <v>30.51</v>
      </c>
      <c r="F6134" s="0" t="s">
        <v>1411</v>
      </c>
      <c r="G6134" s="0" t="str">
        <f aca="false">LEFT(B6134,2)</f>
        <v>20</v>
      </c>
      <c r="H6134" s="0" t="str">
        <f aca="false">I6134&amp;"_"&amp;G6134&amp;"_"&amp;F6134</f>
        <v>Skalle_20_20190129_DL2018112_VUCNordsjaelland_koersel1</v>
      </c>
      <c r="I6134" s="61" t="str">
        <f aca="false">MID(RIGHT(B6134,LEN(B6134)-3),1,FIND("_",RIGHT(B6134,LEN(B6134)-3))-1)</f>
        <v>Skalle</v>
      </c>
      <c r="J6134" s="61" t="str">
        <f aca="false">TRIM(SUBSTITUTE(RIGHT(B6134,FIND(I6134,B6134)+1),"_",""))</f>
        <v>PosK</v>
      </c>
      <c r="K6134" s="0" t="n">
        <f aca="false">IFERROR(VALUE(SUBSTITUTE(E6134,".",",")),E6134)</f>
        <v>30.51</v>
      </c>
      <c r="L6134" s="61" t="n">
        <f aca="false">IF(J6134="PosK",SUMIFS(K:K,J:J,"PosK",H:H,H6134),"")</f>
        <v>30.51</v>
      </c>
      <c r="M6134" s="61" t="n">
        <f aca="false">IF(J6134="PosK",SUMIFS(K:K,J:J,"NegK",H:H,H6134),"")</f>
        <v>0</v>
      </c>
      <c r="N6134" s="61" t="n">
        <f aca="false">IF(J6134="PosK",SUMIFS(K:K,J:J,"eDNA",H:H,H6134),"")</f>
        <v>0</v>
      </c>
      <c r="P6134" s="62" t="n">
        <f aca="false">IF(K6136="No Ct",0,K6136)</f>
        <v>0</v>
      </c>
      <c r="Q6134" s="62" t="n">
        <f aca="false">IF(K6137="No Ct",0,K6137)</f>
        <v>0</v>
      </c>
      <c r="R6134" s="0" t="str">
        <f aca="false">IF(AND(L6134&gt;0,M6134=0),"Valid","Invalid")</f>
        <v>Valid</v>
      </c>
      <c r="S6134" s="0" t="str">
        <f aca="false">IF(OR(P6134&gt;1,Q6134&gt;1),"Present","Absent")</f>
        <v>Absent</v>
      </c>
      <c r="T6134" s="63" t="str">
        <f aca="false">IF(OR(AND(P6134&gt;1,P6134&lt;41),AND(Q6134&gt;1,Q6134&lt;41)),"Ct&lt;41","Ct&gt;41")</f>
        <v>Ct&gt;41</v>
      </c>
      <c r="U6134" s="0" t="str">
        <f aca="false">I6134</f>
        <v>Skalle</v>
      </c>
      <c r="V6134" s="0" t="str">
        <f aca="false">MID(F6134,10,9)</f>
        <v>DL2018112</v>
      </c>
      <c r="W6134" s="64" t="str">
        <f aca="false">V6134&amp;"_"&amp;U6134&amp;"_"&amp;R6134&amp;"_"&amp;S6134&amp;"_"&amp;T6134</f>
        <v>DL2018112_Skalle_Valid_Absent_Ct&gt;41</v>
      </c>
    </row>
    <row r="6135" customFormat="false" ht="14.25" hidden="false" customHeight="false" outlineLevel="0" collapsed="false">
      <c r="A6135" s="0" t="s">
        <v>893</v>
      </c>
      <c r="B6135" s="52" t="s">
        <v>1219</v>
      </c>
      <c r="C6135" s="52" t="s">
        <v>747</v>
      </c>
      <c r="D6135" s="53" t="n">
        <v>0.1</v>
      </c>
      <c r="E6135" s="53" t="s">
        <v>748</v>
      </c>
      <c r="F6135" s="0" t="s">
        <v>1411</v>
      </c>
      <c r="G6135" s="0" t="str">
        <f aca="false">LEFT(B6135,2)</f>
        <v>20</v>
      </c>
      <c r="H6135" s="0" t="str">
        <f aca="false">I6135&amp;"_"&amp;G6135&amp;"_"&amp;F6135</f>
        <v>Skalle_20_20190129_DL2018112_VUCNordsjaelland_koersel1</v>
      </c>
      <c r="I6135" s="61" t="str">
        <f aca="false">MID(RIGHT(B6135,LEN(B6135)-3),1,FIND("_",RIGHT(B6135,LEN(B6135)-3))-1)</f>
        <v>Skalle</v>
      </c>
      <c r="J6135" s="61" t="str">
        <f aca="false">TRIM(SUBSTITUTE(RIGHT(B6135,FIND(I6135,B6135)+1),"_",""))</f>
        <v>NegK</v>
      </c>
      <c r="K6135" s="0" t="str">
        <f aca="false">IFERROR(VALUE(SUBSTITUTE(E6135,".",",")),E6135)</f>
        <v>No Ct</v>
      </c>
      <c r="L6135" s="61" t="str">
        <f aca="false">IF(J6135="PosK",SUMIFS(K:K,J:J,"PosK",H:H,H6135),"")</f>
        <v/>
      </c>
      <c r="M6135" s="61" t="str">
        <f aca="false">IF(J6135="PosK",SUMIFS(K:K,J:J,"NegK",H:H,H6135),"")</f>
        <v/>
      </c>
      <c r="N6135" s="61" t="str">
        <f aca="false">IF(J6135="PosK",SUMIFS(K:K,J:J,"eDNA",H:H,H6135),"")</f>
        <v/>
      </c>
    </row>
    <row r="6136" customFormat="false" ht="14.25" hidden="false" customHeight="false" outlineLevel="0" collapsed="false">
      <c r="A6136" s="0" t="s">
        <v>895</v>
      </c>
      <c r="B6136" s="52" t="s">
        <v>1220</v>
      </c>
      <c r="C6136" s="52" t="s">
        <v>751</v>
      </c>
      <c r="D6136" s="53" t="n">
        <v>0.1</v>
      </c>
      <c r="E6136" s="53" t="s">
        <v>748</v>
      </c>
      <c r="F6136" s="0" t="s">
        <v>1411</v>
      </c>
      <c r="G6136" s="0" t="str">
        <f aca="false">LEFT(B6136,2)</f>
        <v>20</v>
      </c>
      <c r="H6136" s="0" t="str">
        <f aca="false">I6136&amp;"_"&amp;G6136&amp;"_"&amp;F6136</f>
        <v>Skalle_20_20190129_DL2018112_VUCNordsjaelland_koersel1</v>
      </c>
      <c r="I6136" s="61" t="str">
        <f aca="false">MID(RIGHT(B6136,LEN(B6136)-3),1,FIND("_",RIGHT(B6136,LEN(B6136)-3))-1)</f>
        <v>Skalle</v>
      </c>
      <c r="J6136" s="61" t="str">
        <f aca="false">TRIM(SUBSTITUTE(RIGHT(B6136,FIND(I6136,B6136)+1),"_",""))</f>
        <v>eDNA</v>
      </c>
      <c r="K6136" s="0" t="str">
        <f aca="false">IFERROR(VALUE(SUBSTITUTE(E6136,".",",")),E6136)</f>
        <v>No Ct</v>
      </c>
      <c r="L6136" s="61" t="str">
        <f aca="false">IF(J6136="PosK",SUMIFS(K:K,J:J,"PosK",H:H,H6136),"")</f>
        <v/>
      </c>
      <c r="M6136" s="61" t="str">
        <f aca="false">IF(J6136="PosK",SUMIFS(K:K,J:J,"NegK",H:H,H6136),"")</f>
        <v/>
      </c>
      <c r="N6136" s="61" t="str">
        <f aca="false">IF(J6136="PosK",SUMIFS(K:K,J:J,"eDNA",H:H,H6136),"")</f>
        <v/>
      </c>
      <c r="Q6136" s="62"/>
    </row>
    <row r="6137" customFormat="false" ht="14.25" hidden="false" customHeight="false" outlineLevel="0" collapsed="false">
      <c r="A6137" s="0" t="s">
        <v>897</v>
      </c>
      <c r="B6137" s="52" t="s">
        <v>1220</v>
      </c>
      <c r="C6137" s="52" t="s">
        <v>751</v>
      </c>
      <c r="D6137" s="53" t="n">
        <v>0.1</v>
      </c>
      <c r="E6137" s="53" t="s">
        <v>748</v>
      </c>
      <c r="F6137" s="0" t="s">
        <v>1411</v>
      </c>
      <c r="G6137" s="0" t="str">
        <f aca="false">LEFT(B6137,2)</f>
        <v>20</v>
      </c>
      <c r="H6137" s="0" t="str">
        <f aca="false">I6137&amp;"_"&amp;G6137&amp;"_"&amp;F6137</f>
        <v>Skalle_20_20190129_DL2018112_VUCNordsjaelland_koersel1</v>
      </c>
      <c r="I6137" s="61" t="str">
        <f aca="false">MID(RIGHT(B6137,LEN(B6137)-3),1,FIND("_",RIGHT(B6137,LEN(B6137)-3))-1)</f>
        <v>Skalle</v>
      </c>
      <c r="J6137" s="61" t="str">
        <f aca="false">TRIM(SUBSTITUTE(RIGHT(B6137,FIND(I6137,B6137)+1),"_",""))</f>
        <v>eDNA</v>
      </c>
      <c r="K6137" s="0" t="str">
        <f aca="false">IFERROR(VALUE(SUBSTITUTE(E6137,".",",")),E6137)</f>
        <v>No Ct</v>
      </c>
      <c r="L6137" s="61" t="str">
        <f aca="false">IF(J6137="PosK",SUMIFS(K:K,J:J,"PosK",H:H,H6137),"")</f>
        <v/>
      </c>
      <c r="M6137" s="61" t="str">
        <f aca="false">IF(J6137="PosK",SUMIFS(K:K,J:J,"NegK",H:H,H6137),"")</f>
        <v/>
      </c>
      <c r="N6137" s="61" t="str">
        <f aca="false">IF(J6137="PosK",SUMIFS(K:K,J:J,"eDNA",H:H,H6137),"")</f>
        <v/>
      </c>
      <c r="P6137" s="62"/>
      <c r="T6137" s="63"/>
      <c r="W6137" s="64"/>
    </row>
    <row r="6138" customFormat="false" ht="14.25" hidden="false" customHeight="false" outlineLevel="0" collapsed="false">
      <c r="A6138" s="0" t="s">
        <v>898</v>
      </c>
      <c r="B6138" s="52" t="s">
        <v>1008</v>
      </c>
      <c r="C6138" s="52" t="s">
        <v>743</v>
      </c>
      <c r="D6138" s="53" t="n">
        <v>0.1</v>
      </c>
      <c r="E6138" s="53" t="n">
        <v>31.15</v>
      </c>
      <c r="F6138" s="0" t="s">
        <v>1411</v>
      </c>
      <c r="G6138" s="0" t="str">
        <f aca="false">LEFT(B6138,2)</f>
        <v>21</v>
      </c>
      <c r="H6138" s="0" t="str">
        <f aca="false">I6138&amp;"_"&amp;G6138&amp;"_"&amp;F6138</f>
        <v>Skalle_21_20190129_DL2018112_VUCNordsjaelland_koersel1</v>
      </c>
      <c r="I6138" s="61" t="str">
        <f aca="false">MID(RIGHT(B6138,LEN(B6138)-3),1,FIND("_",RIGHT(B6138,LEN(B6138)-3))-1)</f>
        <v>Skalle</v>
      </c>
      <c r="J6138" s="61" t="str">
        <f aca="false">TRIM(SUBSTITUTE(RIGHT(B6138,FIND(I6138,B6138)+1),"_",""))</f>
        <v>PosK</v>
      </c>
      <c r="K6138" s="0" t="n">
        <f aca="false">IFERROR(VALUE(SUBSTITUTE(E6138,".",",")),E6138)</f>
        <v>31.15</v>
      </c>
      <c r="L6138" s="61" t="n">
        <f aca="false">IF(J6138="PosK",SUMIFS(K:K,J:J,"PosK",H:H,H6138),"")</f>
        <v>31.15</v>
      </c>
      <c r="M6138" s="61" t="n">
        <f aca="false">IF(J6138="PosK",SUMIFS(K:K,J:J,"NegK",H:H,H6138),"")</f>
        <v>41.65</v>
      </c>
      <c r="N6138" s="61" t="n">
        <f aca="false">IF(J6138="PosK",SUMIFS(K:K,J:J,"eDNA",H:H,H6138),"")</f>
        <v>0</v>
      </c>
      <c r="P6138" s="62" t="n">
        <f aca="false">IF(K6140="No Ct",0,K6140)</f>
        <v>0</v>
      </c>
      <c r="Q6138" s="62" t="n">
        <f aca="false">IF(K6141="No Ct",0,K6141)</f>
        <v>0</v>
      </c>
      <c r="R6138" s="0" t="str">
        <f aca="false">IF(AND(L6138&gt;0,M6138=0),"Valid","Invalid")</f>
        <v>Invalid</v>
      </c>
      <c r="S6138" s="0" t="str">
        <f aca="false">IF(OR(P6138&gt;1,Q6138&gt;1),"Present","Absent")</f>
        <v>Absent</v>
      </c>
      <c r="T6138" s="63" t="str">
        <f aca="false">IF(OR(AND(P6138&gt;1,P6138&lt;41),AND(Q6138&gt;1,Q6138&lt;41)),"Ct&lt;41","Ct&gt;41")</f>
        <v>Ct&gt;41</v>
      </c>
      <c r="U6138" s="0" t="str">
        <f aca="false">I6138</f>
        <v>Skalle</v>
      </c>
      <c r="V6138" s="0" t="str">
        <f aca="false">MID(F6138,10,9)</f>
        <v>DL2018112</v>
      </c>
      <c r="W6138" s="64" t="str">
        <f aca="false">V6138&amp;"_"&amp;U6138&amp;"_"&amp;R6138&amp;"_"&amp;S6138&amp;"_"&amp;T6138</f>
        <v>DL2018112_Skalle_Invalid_Absent_Ct&gt;41</v>
      </c>
    </row>
    <row r="6139" customFormat="false" ht="14.25" hidden="false" customHeight="false" outlineLevel="0" collapsed="false">
      <c r="A6139" s="0" t="s">
        <v>900</v>
      </c>
      <c r="B6139" s="52" t="s">
        <v>1009</v>
      </c>
      <c r="C6139" s="52" t="s">
        <v>747</v>
      </c>
      <c r="D6139" s="53" t="n">
        <v>0.1</v>
      </c>
      <c r="E6139" s="53" t="n">
        <v>41.65</v>
      </c>
      <c r="F6139" s="0" t="s">
        <v>1411</v>
      </c>
      <c r="G6139" s="0" t="str">
        <f aca="false">LEFT(B6139,2)</f>
        <v>21</v>
      </c>
      <c r="H6139" s="0" t="str">
        <f aca="false">I6139&amp;"_"&amp;G6139&amp;"_"&amp;F6139</f>
        <v>Skalle_21_20190129_DL2018112_VUCNordsjaelland_koersel1</v>
      </c>
      <c r="I6139" s="61" t="str">
        <f aca="false">MID(RIGHT(B6139,LEN(B6139)-3),1,FIND("_",RIGHT(B6139,LEN(B6139)-3))-1)</f>
        <v>Skalle</v>
      </c>
      <c r="J6139" s="61" t="str">
        <f aca="false">TRIM(SUBSTITUTE(RIGHT(B6139,FIND(I6139,B6139)+1),"_",""))</f>
        <v>NegK</v>
      </c>
      <c r="K6139" s="0" t="n">
        <f aca="false">IFERROR(VALUE(SUBSTITUTE(E6139,".",",")),E6139)</f>
        <v>41.65</v>
      </c>
      <c r="L6139" s="61" t="str">
        <f aca="false">IF(J6139="PosK",SUMIFS(K:K,J:J,"PosK",H:H,H6139),"")</f>
        <v/>
      </c>
      <c r="M6139" s="61" t="str">
        <f aca="false">IF(J6139="PosK",SUMIFS(K:K,J:J,"NegK",H:H,H6139),"")</f>
        <v/>
      </c>
      <c r="N6139" s="61" t="str">
        <f aca="false">IF(J6139="PosK",SUMIFS(K:K,J:J,"eDNA",H:H,H6139),"")</f>
        <v/>
      </c>
    </row>
    <row r="6140" customFormat="false" ht="14.25" hidden="false" customHeight="false" outlineLevel="0" collapsed="false">
      <c r="A6140" s="0" t="s">
        <v>902</v>
      </c>
      <c r="B6140" s="52" t="s">
        <v>1010</v>
      </c>
      <c r="C6140" s="52" t="s">
        <v>751</v>
      </c>
      <c r="D6140" s="53" t="n">
        <v>0.1</v>
      </c>
      <c r="E6140" s="53" t="s">
        <v>748</v>
      </c>
      <c r="F6140" s="0" t="s">
        <v>1411</v>
      </c>
      <c r="G6140" s="0" t="str">
        <f aca="false">LEFT(B6140,2)</f>
        <v>21</v>
      </c>
      <c r="H6140" s="0" t="str">
        <f aca="false">I6140&amp;"_"&amp;G6140&amp;"_"&amp;F6140</f>
        <v>Skalle_21_20190129_DL2018112_VUCNordsjaelland_koersel1</v>
      </c>
      <c r="I6140" s="61" t="str">
        <f aca="false">MID(RIGHT(B6140,LEN(B6140)-3),1,FIND("_",RIGHT(B6140,LEN(B6140)-3))-1)</f>
        <v>Skalle</v>
      </c>
      <c r="J6140" s="61" t="str">
        <f aca="false">TRIM(SUBSTITUTE(RIGHT(B6140,FIND(I6140,B6140)+1),"_",""))</f>
        <v>eDNA</v>
      </c>
      <c r="K6140" s="0" t="str">
        <f aca="false">IFERROR(VALUE(SUBSTITUTE(E6140,".",",")),E6140)</f>
        <v>No Ct</v>
      </c>
      <c r="L6140" s="61" t="str">
        <f aca="false">IF(J6140="PosK",SUMIFS(K:K,J:J,"PosK",H:H,H6140),"")</f>
        <v/>
      </c>
      <c r="M6140" s="61" t="str">
        <f aca="false">IF(J6140="PosK",SUMIFS(K:K,J:J,"NegK",H:H,H6140),"")</f>
        <v/>
      </c>
      <c r="N6140" s="61" t="str">
        <f aca="false">IF(J6140="PosK",SUMIFS(K:K,J:J,"eDNA",H:H,H6140),"")</f>
        <v/>
      </c>
      <c r="Q6140" s="62"/>
    </row>
    <row r="6141" customFormat="false" ht="14.25" hidden="false" customHeight="false" outlineLevel="0" collapsed="false">
      <c r="A6141" s="0" t="s">
        <v>904</v>
      </c>
      <c r="B6141" s="52" t="s">
        <v>1010</v>
      </c>
      <c r="C6141" s="52" t="s">
        <v>751</v>
      </c>
      <c r="D6141" s="53" t="n">
        <v>0.1</v>
      </c>
      <c r="E6141" s="53" t="s">
        <v>748</v>
      </c>
      <c r="F6141" s="0" t="s">
        <v>1411</v>
      </c>
      <c r="G6141" s="0" t="str">
        <f aca="false">LEFT(B6141,2)</f>
        <v>21</v>
      </c>
      <c r="H6141" s="0" t="str">
        <f aca="false">I6141&amp;"_"&amp;G6141&amp;"_"&amp;F6141</f>
        <v>Skalle_21_20190129_DL2018112_VUCNordsjaelland_koersel1</v>
      </c>
      <c r="I6141" s="61" t="str">
        <f aca="false">MID(RIGHT(B6141,LEN(B6141)-3),1,FIND("_",RIGHT(B6141,LEN(B6141)-3))-1)</f>
        <v>Skalle</v>
      </c>
      <c r="J6141" s="61" t="str">
        <f aca="false">TRIM(SUBSTITUTE(RIGHT(B6141,FIND(I6141,B6141)+1),"_",""))</f>
        <v>eDNA</v>
      </c>
      <c r="K6141" s="0" t="str">
        <f aca="false">IFERROR(VALUE(SUBSTITUTE(E6141,".",",")),E6141)</f>
        <v>No Ct</v>
      </c>
      <c r="L6141" s="61" t="str">
        <f aca="false">IF(J6141="PosK",SUMIFS(K:K,J:J,"PosK",H:H,H6141),"")</f>
        <v/>
      </c>
      <c r="M6141" s="61" t="str">
        <f aca="false">IF(J6141="PosK",SUMIFS(K:K,J:J,"NegK",H:H,H6141),"")</f>
        <v/>
      </c>
      <c r="N6141" s="61" t="str">
        <f aca="false">IF(J6141="PosK",SUMIFS(K:K,J:J,"eDNA",H:H,H6141),"")</f>
        <v/>
      </c>
      <c r="P6141" s="62"/>
      <c r="T6141" s="63"/>
      <c r="W6141" s="64"/>
    </row>
    <row r="6142" customFormat="false" ht="14.25" hidden="false" customHeight="false" outlineLevel="0" collapsed="false">
      <c r="A6142" s="0" t="s">
        <v>905</v>
      </c>
      <c r="B6142" s="52" t="s">
        <v>1221</v>
      </c>
      <c r="C6142" s="52" t="s">
        <v>743</v>
      </c>
      <c r="D6142" s="53" t="n">
        <v>0.1</v>
      </c>
      <c r="E6142" s="53" t="n">
        <v>30.33</v>
      </c>
      <c r="F6142" s="0" t="s">
        <v>1411</v>
      </c>
      <c r="G6142" s="0" t="str">
        <f aca="false">LEFT(B6142,2)</f>
        <v>22</v>
      </c>
      <c r="H6142" s="0" t="str">
        <f aca="false">I6142&amp;"_"&amp;G6142&amp;"_"&amp;F6142</f>
        <v>Karusse_22_20190129_DL2018112_VUCNordsjaelland_koersel1</v>
      </c>
      <c r="I6142" s="61" t="str">
        <f aca="false">MID(RIGHT(B6142,LEN(B6142)-3),1,FIND("_",RIGHT(B6142,LEN(B6142)-3))-1)</f>
        <v>Karusse</v>
      </c>
      <c r="J6142" s="61" t="str">
        <f aca="false">TRIM(SUBSTITUTE(RIGHT(B6142,FIND(I6142,B6142)+1),"_",""))</f>
        <v>PosK</v>
      </c>
      <c r="K6142" s="0" t="n">
        <f aca="false">IFERROR(VALUE(SUBSTITUTE(E6142,".",",")),E6142)</f>
        <v>30.33</v>
      </c>
      <c r="L6142" s="61" t="n">
        <f aca="false">IF(J6142="PosK",SUMIFS(K:K,J:J,"PosK",H:H,H6142),"")</f>
        <v>30.33</v>
      </c>
      <c r="M6142" s="61" t="n">
        <f aca="false">IF(J6142="PosK",SUMIFS(K:K,J:J,"NegK",H:H,H6142),"")</f>
        <v>0</v>
      </c>
      <c r="N6142" s="61" t="n">
        <f aca="false">IF(J6142="PosK",SUMIFS(K:K,J:J,"eDNA",H:H,H6142),"")</f>
        <v>41.28</v>
      </c>
      <c r="P6142" s="62" t="n">
        <f aca="false">IF(K6144="No Ct",0,K6144)</f>
        <v>41.28</v>
      </c>
      <c r="Q6142" s="62" t="n">
        <f aca="false">IF(K6145="No Ct",0,K6145)</f>
        <v>0</v>
      </c>
      <c r="R6142" s="0" t="str">
        <f aca="false">IF(AND(L6142&gt;0,M6142=0),"Valid","Invalid")</f>
        <v>Valid</v>
      </c>
      <c r="S6142" s="0" t="str">
        <f aca="false">IF(OR(P6142&gt;1,Q6142&gt;1),"Present","Absent")</f>
        <v>Present</v>
      </c>
      <c r="T6142" s="63" t="str">
        <f aca="false">IF(OR(AND(P6142&gt;1,P6142&lt;41),AND(Q6142&gt;1,Q6142&lt;41)),"Ct&lt;41","Ct&gt;41")</f>
        <v>Ct&gt;41</v>
      </c>
      <c r="U6142" s="0" t="str">
        <f aca="false">I6142</f>
        <v>Karusse</v>
      </c>
      <c r="V6142" s="0" t="str">
        <f aca="false">MID(F6142,10,9)</f>
        <v>DL2018112</v>
      </c>
      <c r="W6142" s="64" t="str">
        <f aca="false">V6142&amp;"_"&amp;U6142&amp;"_"&amp;R6142&amp;"_"&amp;S6142&amp;"_"&amp;T6142</f>
        <v>DL2018112_Karusse_Valid_Present_Ct&gt;41</v>
      </c>
    </row>
    <row r="6143" customFormat="false" ht="14.25" hidden="false" customHeight="false" outlineLevel="0" collapsed="false">
      <c r="A6143" s="0" t="s">
        <v>907</v>
      </c>
      <c r="B6143" s="52" t="s">
        <v>1222</v>
      </c>
      <c r="C6143" s="52" t="s">
        <v>747</v>
      </c>
      <c r="D6143" s="53" t="n">
        <v>0.1</v>
      </c>
      <c r="E6143" s="53" t="s">
        <v>748</v>
      </c>
      <c r="F6143" s="0" t="s">
        <v>1411</v>
      </c>
      <c r="G6143" s="0" t="str">
        <f aca="false">LEFT(B6143,2)</f>
        <v>22</v>
      </c>
      <c r="H6143" s="0" t="str">
        <f aca="false">I6143&amp;"_"&amp;G6143&amp;"_"&amp;F6143</f>
        <v>Karusse_22_20190129_DL2018112_VUCNordsjaelland_koersel1</v>
      </c>
      <c r="I6143" s="61" t="str">
        <f aca="false">MID(RIGHT(B6143,LEN(B6143)-3),1,FIND("_",RIGHT(B6143,LEN(B6143)-3))-1)</f>
        <v>Karusse</v>
      </c>
      <c r="J6143" s="61" t="str">
        <f aca="false">TRIM(SUBSTITUTE(RIGHT(B6143,FIND(I6143,B6143)+1),"_",""))</f>
        <v>NegK</v>
      </c>
      <c r="K6143" s="0" t="str">
        <f aca="false">IFERROR(VALUE(SUBSTITUTE(E6143,".",",")),E6143)</f>
        <v>No Ct</v>
      </c>
      <c r="L6143" s="61" t="str">
        <f aca="false">IF(J6143="PosK",SUMIFS(K:K,J:J,"PosK",H:H,H6143),"")</f>
        <v/>
      </c>
      <c r="M6143" s="61" t="str">
        <f aca="false">IF(J6143="PosK",SUMIFS(K:K,J:J,"NegK",H:H,H6143),"")</f>
        <v/>
      </c>
      <c r="N6143" s="61" t="str">
        <f aca="false">IF(J6143="PosK",SUMIFS(K:K,J:J,"eDNA",H:H,H6143),"")</f>
        <v/>
      </c>
    </row>
    <row r="6144" customFormat="false" ht="14.25" hidden="false" customHeight="false" outlineLevel="0" collapsed="false">
      <c r="A6144" s="0" t="s">
        <v>909</v>
      </c>
      <c r="B6144" s="52" t="s">
        <v>1223</v>
      </c>
      <c r="C6144" s="52" t="s">
        <v>751</v>
      </c>
      <c r="D6144" s="53" t="n">
        <v>0.1</v>
      </c>
      <c r="E6144" s="53" t="n">
        <v>41.28</v>
      </c>
      <c r="F6144" s="0" t="s">
        <v>1411</v>
      </c>
      <c r="G6144" s="0" t="str">
        <f aca="false">LEFT(B6144,2)</f>
        <v>22</v>
      </c>
      <c r="H6144" s="0" t="str">
        <f aca="false">I6144&amp;"_"&amp;G6144&amp;"_"&amp;F6144</f>
        <v>Karusse_22_20190129_DL2018112_VUCNordsjaelland_koersel1</v>
      </c>
      <c r="I6144" s="61" t="str">
        <f aca="false">MID(RIGHT(B6144,LEN(B6144)-3),1,FIND("_",RIGHT(B6144,LEN(B6144)-3))-1)</f>
        <v>Karusse</v>
      </c>
      <c r="J6144" s="61" t="str">
        <f aca="false">TRIM(SUBSTITUTE(RIGHT(B6144,FIND(I6144,B6144)+1),"_",""))</f>
        <v>eDNA</v>
      </c>
      <c r="K6144" s="0" t="n">
        <f aca="false">IFERROR(VALUE(SUBSTITUTE(E6144,".",",")),E6144)</f>
        <v>41.28</v>
      </c>
      <c r="L6144" s="61" t="str">
        <f aca="false">IF(J6144="PosK",SUMIFS(K:K,J:J,"PosK",H:H,H6144),"")</f>
        <v/>
      </c>
      <c r="M6144" s="61" t="str">
        <f aca="false">IF(J6144="PosK",SUMIFS(K:K,J:J,"NegK",H:H,H6144),"")</f>
        <v/>
      </c>
      <c r="N6144" s="61" t="str">
        <f aca="false">IF(J6144="PosK",SUMIFS(K:K,J:J,"eDNA",H:H,H6144),"")</f>
        <v/>
      </c>
      <c r="Q6144" s="62"/>
    </row>
    <row r="6145" customFormat="false" ht="14.25" hidden="false" customHeight="false" outlineLevel="0" collapsed="false">
      <c r="A6145" s="0" t="s">
        <v>911</v>
      </c>
      <c r="B6145" s="52" t="s">
        <v>1223</v>
      </c>
      <c r="C6145" s="52" t="s">
        <v>751</v>
      </c>
      <c r="D6145" s="53" t="n">
        <v>0.1</v>
      </c>
      <c r="E6145" s="53" t="s">
        <v>748</v>
      </c>
      <c r="F6145" s="0" t="s">
        <v>1411</v>
      </c>
      <c r="G6145" s="0" t="str">
        <f aca="false">LEFT(B6145,2)</f>
        <v>22</v>
      </c>
      <c r="H6145" s="0" t="str">
        <f aca="false">I6145&amp;"_"&amp;G6145&amp;"_"&amp;F6145</f>
        <v>Karusse_22_20190129_DL2018112_VUCNordsjaelland_koersel1</v>
      </c>
      <c r="I6145" s="61" t="str">
        <f aca="false">MID(RIGHT(B6145,LEN(B6145)-3),1,FIND("_",RIGHT(B6145,LEN(B6145)-3))-1)</f>
        <v>Karusse</v>
      </c>
      <c r="J6145" s="61" t="str">
        <f aca="false">TRIM(SUBSTITUTE(RIGHT(B6145,FIND(I6145,B6145)+1),"_",""))</f>
        <v>eDNA</v>
      </c>
      <c r="K6145" s="0" t="str">
        <f aca="false">IFERROR(VALUE(SUBSTITUTE(E6145,".",",")),E6145)</f>
        <v>No Ct</v>
      </c>
      <c r="L6145" s="61" t="str">
        <f aca="false">IF(J6145="PosK",SUMIFS(K:K,J:J,"PosK",H:H,H6145),"")</f>
        <v/>
      </c>
      <c r="M6145" s="61" t="str">
        <f aca="false">IF(J6145="PosK",SUMIFS(K:K,J:J,"NegK",H:H,H6145),"")</f>
        <v/>
      </c>
      <c r="N6145" s="61" t="str">
        <f aca="false">IF(J6145="PosK",SUMIFS(K:K,J:J,"eDNA",H:H,H6145),"")</f>
        <v/>
      </c>
      <c r="P6145" s="62"/>
      <c r="T6145" s="63"/>
      <c r="W6145" s="64"/>
    </row>
    <row r="6146" customFormat="false" ht="14.25" hidden="false" customHeight="false" outlineLevel="0" collapsed="false">
      <c r="A6146" s="0" t="s">
        <v>912</v>
      </c>
      <c r="B6146" s="52" t="s">
        <v>1014</v>
      </c>
      <c r="C6146" s="52" t="s">
        <v>743</v>
      </c>
      <c r="D6146" s="53" t="n">
        <v>0.1</v>
      </c>
      <c r="E6146" s="53" t="s">
        <v>748</v>
      </c>
      <c r="F6146" s="0" t="s">
        <v>1411</v>
      </c>
      <c r="G6146" s="0" t="str">
        <f aca="false">LEFT(B6146,2)</f>
        <v>23</v>
      </c>
      <c r="H6146" s="0" t="str">
        <f aca="false">I6146&amp;"_"&amp;G6146&amp;"_"&amp;F6146</f>
        <v>Karusse_23_20190129_DL2018112_VUCNordsjaelland_koersel1</v>
      </c>
      <c r="I6146" s="61" t="str">
        <f aca="false">MID(RIGHT(B6146,LEN(B6146)-3),1,FIND("_",RIGHT(B6146,LEN(B6146)-3))-1)</f>
        <v>Karusse</v>
      </c>
      <c r="J6146" s="61" t="str">
        <f aca="false">TRIM(SUBSTITUTE(RIGHT(B6146,FIND(I6146,B6146)+1),"_",""))</f>
        <v>PosK</v>
      </c>
      <c r="K6146" s="0" t="str">
        <f aca="false">IFERROR(VALUE(SUBSTITUTE(E6146,".",",")),E6146)</f>
        <v>No Ct</v>
      </c>
      <c r="L6146" s="61" t="n">
        <f aca="false">IF(J6146="PosK",SUMIFS(K:K,J:J,"PosK",H:H,H6146),"")</f>
        <v>0</v>
      </c>
      <c r="M6146" s="61" t="n">
        <f aca="false">IF(J6146="PosK",SUMIFS(K:K,J:J,"NegK",H:H,H6146),"")</f>
        <v>0</v>
      </c>
      <c r="N6146" s="61" t="n">
        <f aca="false">IF(J6146="PosK",SUMIFS(K:K,J:J,"eDNA",H:H,H6146),"")</f>
        <v>81.33</v>
      </c>
      <c r="P6146" s="62" t="n">
        <f aca="false">IF(K6148="No Ct",0,K6148)</f>
        <v>36.71</v>
      </c>
      <c r="Q6146" s="62" t="n">
        <f aca="false">IF(K6149="No Ct",0,K6149)</f>
        <v>44.62</v>
      </c>
      <c r="R6146" s="0" t="str">
        <f aca="false">IF(AND(L6146&gt;0,M6146=0),"Valid","Invalid")</f>
        <v>Invalid</v>
      </c>
      <c r="S6146" s="0" t="str">
        <f aca="false">IF(OR(P6146&gt;1,Q6146&gt;1),"Present","Absent")</f>
        <v>Present</v>
      </c>
      <c r="T6146" s="63" t="str">
        <f aca="false">IF(OR(AND(P6146&gt;1,P6146&lt;41),AND(Q6146&gt;1,Q6146&lt;41)),"Ct&lt;41","Ct&gt;41")</f>
        <v>Ct&lt;41</v>
      </c>
      <c r="U6146" s="0" t="str">
        <f aca="false">I6146</f>
        <v>Karusse</v>
      </c>
      <c r="V6146" s="0" t="str">
        <f aca="false">MID(F6146,10,9)</f>
        <v>DL2018112</v>
      </c>
      <c r="W6146" s="64" t="str">
        <f aca="false">V6146&amp;"_"&amp;U6146&amp;"_"&amp;R6146&amp;"_"&amp;S6146&amp;"_"&amp;T6146</f>
        <v>DL2018112_Karusse_Invalid_Present_Ct&lt;41</v>
      </c>
    </row>
    <row r="6147" customFormat="false" ht="14.25" hidden="false" customHeight="false" outlineLevel="0" collapsed="false">
      <c r="A6147" s="0" t="s">
        <v>914</v>
      </c>
      <c r="B6147" s="52" t="s">
        <v>1015</v>
      </c>
      <c r="C6147" s="52" t="s">
        <v>747</v>
      </c>
      <c r="D6147" s="53" t="n">
        <v>0.1</v>
      </c>
      <c r="E6147" s="53" t="s">
        <v>748</v>
      </c>
      <c r="F6147" s="0" t="s">
        <v>1411</v>
      </c>
      <c r="G6147" s="0" t="str">
        <f aca="false">LEFT(B6147,2)</f>
        <v>23</v>
      </c>
      <c r="H6147" s="0" t="str">
        <f aca="false">I6147&amp;"_"&amp;G6147&amp;"_"&amp;F6147</f>
        <v>Karusse_23_20190129_DL2018112_VUCNordsjaelland_koersel1</v>
      </c>
      <c r="I6147" s="61" t="str">
        <f aca="false">MID(RIGHT(B6147,LEN(B6147)-3),1,FIND("_",RIGHT(B6147,LEN(B6147)-3))-1)</f>
        <v>Karusse</v>
      </c>
      <c r="J6147" s="61" t="str">
        <f aca="false">TRIM(SUBSTITUTE(RIGHT(B6147,FIND(I6147,B6147)+1),"_",""))</f>
        <v>NegK</v>
      </c>
      <c r="K6147" s="0" t="str">
        <f aca="false">IFERROR(VALUE(SUBSTITUTE(E6147,".",",")),E6147)</f>
        <v>No Ct</v>
      </c>
      <c r="L6147" s="61" t="str">
        <f aca="false">IF(J6147="PosK",SUMIFS(K:K,J:J,"PosK",H:H,H6147),"")</f>
        <v/>
      </c>
      <c r="M6147" s="61" t="str">
        <f aca="false">IF(J6147="PosK",SUMIFS(K:K,J:J,"NegK",H:H,H6147),"")</f>
        <v/>
      </c>
      <c r="N6147" s="61" t="str">
        <f aca="false">IF(J6147="PosK",SUMIFS(K:K,J:J,"eDNA",H:H,H6147),"")</f>
        <v/>
      </c>
    </row>
    <row r="6148" customFormat="false" ht="14.25" hidden="false" customHeight="false" outlineLevel="0" collapsed="false">
      <c r="A6148" s="0" t="s">
        <v>916</v>
      </c>
      <c r="B6148" s="52" t="s">
        <v>1016</v>
      </c>
      <c r="C6148" s="52" t="s">
        <v>751</v>
      </c>
      <c r="D6148" s="53" t="n">
        <v>0.1</v>
      </c>
      <c r="E6148" s="53" t="n">
        <v>36.71</v>
      </c>
      <c r="F6148" s="0" t="s">
        <v>1411</v>
      </c>
      <c r="G6148" s="0" t="str">
        <f aca="false">LEFT(B6148,2)</f>
        <v>23</v>
      </c>
      <c r="H6148" s="0" t="str">
        <f aca="false">I6148&amp;"_"&amp;G6148&amp;"_"&amp;F6148</f>
        <v>Karusse_23_20190129_DL2018112_VUCNordsjaelland_koersel1</v>
      </c>
      <c r="I6148" s="61" t="str">
        <f aca="false">MID(RIGHT(B6148,LEN(B6148)-3),1,FIND("_",RIGHT(B6148,LEN(B6148)-3))-1)</f>
        <v>Karusse</v>
      </c>
      <c r="J6148" s="61" t="str">
        <f aca="false">TRIM(SUBSTITUTE(RIGHT(B6148,FIND(I6148,B6148)+1),"_",""))</f>
        <v>eDNA</v>
      </c>
      <c r="K6148" s="0" t="n">
        <f aca="false">IFERROR(VALUE(SUBSTITUTE(E6148,".",",")),E6148)</f>
        <v>36.71</v>
      </c>
      <c r="L6148" s="61" t="str">
        <f aca="false">IF(J6148="PosK",SUMIFS(K:K,J:J,"PosK",H:H,H6148),"")</f>
        <v/>
      </c>
      <c r="M6148" s="61" t="str">
        <f aca="false">IF(J6148="PosK",SUMIFS(K:K,J:J,"NegK",H:H,H6148),"")</f>
        <v/>
      </c>
      <c r="N6148" s="61" t="str">
        <f aca="false">IF(J6148="PosK",SUMIFS(K:K,J:J,"eDNA",H:H,H6148),"")</f>
        <v/>
      </c>
      <c r="Q6148" s="62"/>
    </row>
    <row r="6149" customFormat="false" ht="14.25" hidden="false" customHeight="false" outlineLevel="0" collapsed="false">
      <c r="A6149" s="0" t="s">
        <v>918</v>
      </c>
      <c r="B6149" s="52" t="s">
        <v>1016</v>
      </c>
      <c r="C6149" s="52" t="s">
        <v>751</v>
      </c>
      <c r="D6149" s="53" t="n">
        <v>0.1</v>
      </c>
      <c r="E6149" s="53" t="n">
        <v>44.62</v>
      </c>
      <c r="F6149" s="0" t="s">
        <v>1411</v>
      </c>
      <c r="G6149" s="0" t="str">
        <f aca="false">LEFT(B6149,2)</f>
        <v>23</v>
      </c>
      <c r="H6149" s="0" t="str">
        <f aca="false">I6149&amp;"_"&amp;G6149&amp;"_"&amp;F6149</f>
        <v>Karusse_23_20190129_DL2018112_VUCNordsjaelland_koersel1</v>
      </c>
      <c r="I6149" s="61" t="str">
        <f aca="false">MID(RIGHT(B6149,LEN(B6149)-3),1,FIND("_",RIGHT(B6149,LEN(B6149)-3))-1)</f>
        <v>Karusse</v>
      </c>
      <c r="J6149" s="61" t="str">
        <f aca="false">TRIM(SUBSTITUTE(RIGHT(B6149,FIND(I6149,B6149)+1),"_",""))</f>
        <v>eDNA</v>
      </c>
      <c r="K6149" s="0" t="n">
        <f aca="false">IFERROR(VALUE(SUBSTITUTE(E6149,".",",")),E6149)</f>
        <v>44.62</v>
      </c>
      <c r="L6149" s="61" t="str">
        <f aca="false">IF(J6149="PosK",SUMIFS(K:K,J:J,"PosK",H:H,H6149),"")</f>
        <v/>
      </c>
      <c r="M6149" s="61" t="str">
        <f aca="false">IF(J6149="PosK",SUMIFS(K:K,J:J,"NegK",H:H,H6149),"")</f>
        <v/>
      </c>
      <c r="N6149" s="61" t="str">
        <f aca="false">IF(J6149="PosK",SUMIFS(K:K,J:J,"eDNA",H:H,H6149),"")</f>
        <v/>
      </c>
      <c r="P6149" s="62"/>
      <c r="T6149" s="63"/>
      <c r="W6149" s="64"/>
    </row>
    <row r="6150" customFormat="false" ht="14.25" hidden="false" customHeight="false" outlineLevel="0" collapsed="false">
      <c r="A6150" s="0" t="s">
        <v>919</v>
      </c>
      <c r="B6150" s="52" t="s">
        <v>1224</v>
      </c>
      <c r="C6150" s="52" t="s">
        <v>743</v>
      </c>
      <c r="D6150" s="53" t="n">
        <v>0.1</v>
      </c>
      <c r="E6150" s="53" t="n">
        <v>27.92</v>
      </c>
      <c r="F6150" s="0" t="s">
        <v>1411</v>
      </c>
      <c r="G6150" s="0" t="str">
        <f aca="false">LEFT(B6150,2)</f>
        <v>24</v>
      </c>
      <c r="H6150" s="0" t="str">
        <f aca="false">I6150&amp;"_"&amp;G6150&amp;"_"&amp;F6150</f>
        <v>Soelvkarusse_24_20190129_DL2018112_VUCNordsjaelland_koersel1</v>
      </c>
      <c r="I6150" s="61" t="str">
        <f aca="false">MID(RIGHT(B6150,LEN(B6150)-3),1,FIND("_",RIGHT(B6150,LEN(B6150)-3))-1)</f>
        <v>Soelvkarusse</v>
      </c>
      <c r="J6150" s="61" t="str">
        <f aca="false">TRIM(SUBSTITUTE(RIGHT(B6150,FIND(I6150,B6150)+1),"_",""))</f>
        <v>PosK</v>
      </c>
      <c r="K6150" s="0" t="n">
        <f aca="false">IFERROR(VALUE(SUBSTITUTE(E6150,".",",")),E6150)</f>
        <v>27.92</v>
      </c>
      <c r="L6150" s="61" t="n">
        <f aca="false">IF(J6150="PosK",SUMIFS(K:K,J:J,"PosK",H:H,H6150),"")</f>
        <v>27.92</v>
      </c>
      <c r="M6150" s="61" t="n">
        <f aca="false">IF(J6150="PosK",SUMIFS(K:K,J:J,"NegK",H:H,H6150),"")</f>
        <v>0</v>
      </c>
      <c r="N6150" s="61" t="n">
        <f aca="false">IF(J6150="PosK",SUMIFS(K:K,J:J,"eDNA",H:H,H6150),"")</f>
        <v>0</v>
      </c>
      <c r="P6150" s="62" t="n">
        <f aca="false">IF(K6152="No Ct",0,K6152)</f>
        <v>0</v>
      </c>
      <c r="Q6150" s="62" t="n">
        <f aca="false">IF(K6153="No Ct",0,K6153)</f>
        <v>0</v>
      </c>
      <c r="R6150" s="0" t="str">
        <f aca="false">IF(AND(L6150&gt;0,M6150=0),"Valid","Invalid")</f>
        <v>Valid</v>
      </c>
      <c r="S6150" s="0" t="str">
        <f aca="false">IF(OR(P6150&gt;1,Q6150&gt;1),"Present","Absent")</f>
        <v>Absent</v>
      </c>
      <c r="T6150" s="63" t="str">
        <f aca="false">IF(OR(AND(P6150&gt;1,P6150&lt;41),AND(Q6150&gt;1,Q6150&lt;41)),"Ct&lt;41","Ct&gt;41")</f>
        <v>Ct&gt;41</v>
      </c>
      <c r="U6150" s="0" t="str">
        <f aca="false">I6150</f>
        <v>Soelvkarusse</v>
      </c>
      <c r="V6150" s="0" t="str">
        <f aca="false">MID(F6150,10,9)</f>
        <v>DL2018112</v>
      </c>
      <c r="W6150" s="64" t="str">
        <f aca="false">V6150&amp;"_"&amp;U6150&amp;"_"&amp;R6150&amp;"_"&amp;S6150&amp;"_"&amp;T6150</f>
        <v>DL2018112_Soelvkarusse_Valid_Absent_Ct&gt;41</v>
      </c>
    </row>
    <row r="6151" customFormat="false" ht="14.25" hidden="false" customHeight="false" outlineLevel="0" collapsed="false">
      <c r="A6151" s="0" t="s">
        <v>921</v>
      </c>
      <c r="B6151" s="52" t="s">
        <v>1225</v>
      </c>
      <c r="C6151" s="52" t="s">
        <v>747</v>
      </c>
      <c r="D6151" s="53" t="n">
        <v>0.1</v>
      </c>
      <c r="E6151" s="53" t="s">
        <v>748</v>
      </c>
      <c r="F6151" s="0" t="s">
        <v>1411</v>
      </c>
      <c r="G6151" s="0" t="str">
        <f aca="false">LEFT(B6151,2)</f>
        <v>24</v>
      </c>
      <c r="H6151" s="0" t="str">
        <f aca="false">I6151&amp;"_"&amp;G6151&amp;"_"&amp;F6151</f>
        <v>Soelvkarusse_24_20190129_DL2018112_VUCNordsjaelland_koersel1</v>
      </c>
      <c r="I6151" s="61" t="str">
        <f aca="false">MID(RIGHT(B6151,LEN(B6151)-3),1,FIND("_",RIGHT(B6151,LEN(B6151)-3))-1)</f>
        <v>Soelvkarusse</v>
      </c>
      <c r="J6151" s="61" t="str">
        <f aca="false">TRIM(SUBSTITUTE(RIGHT(B6151,FIND(I6151,B6151)+1),"_",""))</f>
        <v>NegK</v>
      </c>
      <c r="K6151" s="0" t="str">
        <f aca="false">IFERROR(VALUE(SUBSTITUTE(E6151,".",",")),E6151)</f>
        <v>No Ct</v>
      </c>
      <c r="L6151" s="61" t="str">
        <f aca="false">IF(J6151="PosK",SUMIFS(K:K,J:J,"PosK",H:H,H6151),"")</f>
        <v/>
      </c>
      <c r="M6151" s="61" t="str">
        <f aca="false">IF(J6151="PosK",SUMIFS(K:K,J:J,"NegK",H:H,H6151),"")</f>
        <v/>
      </c>
      <c r="N6151" s="61" t="str">
        <f aca="false">IF(J6151="PosK",SUMIFS(K:K,J:J,"eDNA",H:H,H6151),"")</f>
        <v/>
      </c>
    </row>
    <row r="6152" customFormat="false" ht="14.25" hidden="false" customHeight="false" outlineLevel="0" collapsed="false">
      <c r="A6152" s="0" t="s">
        <v>923</v>
      </c>
      <c r="B6152" s="52" t="s">
        <v>1226</v>
      </c>
      <c r="C6152" s="52" t="s">
        <v>751</v>
      </c>
      <c r="D6152" s="53" t="n">
        <v>0.1</v>
      </c>
      <c r="E6152" s="53" t="s">
        <v>748</v>
      </c>
      <c r="F6152" s="0" t="s">
        <v>1411</v>
      </c>
      <c r="G6152" s="0" t="str">
        <f aca="false">LEFT(B6152,2)</f>
        <v>24</v>
      </c>
      <c r="H6152" s="0" t="str">
        <f aca="false">I6152&amp;"_"&amp;G6152&amp;"_"&amp;F6152</f>
        <v>Soelvkarusse_24_20190129_DL2018112_VUCNordsjaelland_koersel1</v>
      </c>
      <c r="I6152" s="61" t="str">
        <f aca="false">MID(RIGHT(B6152,LEN(B6152)-3),1,FIND("_",RIGHT(B6152,LEN(B6152)-3))-1)</f>
        <v>Soelvkarusse</v>
      </c>
      <c r="J6152" s="61" t="str">
        <f aca="false">TRIM(SUBSTITUTE(RIGHT(B6152,FIND(I6152,B6152)+1),"_",""))</f>
        <v>eDNA</v>
      </c>
      <c r="K6152" s="0" t="str">
        <f aca="false">IFERROR(VALUE(SUBSTITUTE(E6152,".",",")),E6152)</f>
        <v>No Ct</v>
      </c>
      <c r="L6152" s="61" t="str">
        <f aca="false">IF(J6152="PosK",SUMIFS(K:K,J:J,"PosK",H:H,H6152),"")</f>
        <v/>
      </c>
      <c r="M6152" s="61" t="str">
        <f aca="false">IF(J6152="PosK",SUMIFS(K:K,J:J,"NegK",H:H,H6152),"")</f>
        <v/>
      </c>
      <c r="N6152" s="61" t="str">
        <f aca="false">IF(J6152="PosK",SUMIFS(K:K,J:J,"eDNA",H:H,H6152),"")</f>
        <v/>
      </c>
      <c r="Q6152" s="62"/>
    </row>
    <row r="6153" customFormat="false" ht="14.25" hidden="false" customHeight="false" outlineLevel="0" collapsed="false">
      <c r="A6153" s="0" t="s">
        <v>925</v>
      </c>
      <c r="B6153" s="52" t="s">
        <v>1226</v>
      </c>
      <c r="C6153" s="52" t="s">
        <v>751</v>
      </c>
      <c r="D6153" s="53" t="n">
        <v>0.1</v>
      </c>
      <c r="E6153" s="53" t="s">
        <v>748</v>
      </c>
      <c r="F6153" s="0" t="s">
        <v>1411</v>
      </c>
      <c r="G6153" s="0" t="str">
        <f aca="false">LEFT(B6153,2)</f>
        <v>24</v>
      </c>
      <c r="H6153" s="0" t="str">
        <f aca="false">I6153&amp;"_"&amp;G6153&amp;"_"&amp;F6153</f>
        <v>Soelvkarusse_24_20190129_DL2018112_VUCNordsjaelland_koersel1</v>
      </c>
      <c r="I6153" s="61" t="str">
        <f aca="false">MID(RIGHT(B6153,LEN(B6153)-3),1,FIND("_",RIGHT(B6153,LEN(B6153)-3))-1)</f>
        <v>Soelvkarusse</v>
      </c>
      <c r="J6153" s="61" t="str">
        <f aca="false">TRIM(SUBSTITUTE(RIGHT(B6153,FIND(I6153,B6153)+1),"_",""))</f>
        <v>eDNA</v>
      </c>
      <c r="K6153" s="0" t="str">
        <f aca="false">IFERROR(VALUE(SUBSTITUTE(E6153,".",",")),E6153)</f>
        <v>No Ct</v>
      </c>
      <c r="L6153" s="61" t="str">
        <f aca="false">IF(J6153="PosK",SUMIFS(K:K,J:J,"PosK",H:H,H6153),"")</f>
        <v/>
      </c>
      <c r="M6153" s="61" t="str">
        <f aca="false">IF(J6153="PosK",SUMIFS(K:K,J:J,"NegK",H:H,H6153),"")</f>
        <v/>
      </c>
      <c r="N6153" s="61" t="str">
        <f aca="false">IF(J6153="PosK",SUMIFS(K:K,J:J,"eDNA",H:H,H6153),"")</f>
        <v/>
      </c>
      <c r="P6153" s="62"/>
      <c r="T6153" s="63"/>
      <c r="W6153" s="64"/>
    </row>
    <row r="6154" customFormat="false" ht="14.25" hidden="false" customHeight="false" outlineLevel="0" collapsed="false">
      <c r="A6154" s="0" t="s">
        <v>741</v>
      </c>
      <c r="B6154" s="52" t="s">
        <v>1020</v>
      </c>
      <c r="C6154" s="52" t="s">
        <v>743</v>
      </c>
      <c r="D6154" s="53" t="n">
        <v>0.1</v>
      </c>
      <c r="E6154" s="53" t="s">
        <v>748</v>
      </c>
      <c r="F6154" s="0" t="s">
        <v>1412</v>
      </c>
      <c r="G6154" s="0" t="str">
        <f aca="false">LEFT(B6154,2)</f>
        <v>25</v>
      </c>
      <c r="H6154" s="0" t="str">
        <f aca="false">I6154&amp;"_"&amp;G6154&amp;"_"&amp;F6154</f>
        <v>Loegfroe_25_20190129_DL2018112_VUCNordsjaelland_koersel2</v>
      </c>
      <c r="I6154" s="61" t="str">
        <f aca="false">MID(RIGHT(B6154,LEN(B6154)-3),1,FIND("_",RIGHT(B6154,LEN(B6154)-3))-1)</f>
        <v>Loegfroe</v>
      </c>
      <c r="J6154" s="61" t="str">
        <f aca="false">TRIM(SUBSTITUTE(RIGHT(B6154,FIND(I6154,B6154)+1),"_",""))</f>
        <v>PosK</v>
      </c>
      <c r="K6154" s="0" t="str">
        <f aca="false">IFERROR(VALUE(SUBSTITUTE(E6154,".",",")),E6154)</f>
        <v>No Ct</v>
      </c>
      <c r="L6154" s="61" t="n">
        <f aca="false">IF(J6154="PosK",SUMIFS(K:K,J:J,"PosK",H:H,H6154),"")</f>
        <v>0</v>
      </c>
      <c r="M6154" s="61" t="n">
        <f aca="false">IF(J6154="PosK",SUMIFS(K:K,J:J,"NegK",H:H,H6154),"")</f>
        <v>0</v>
      </c>
      <c r="N6154" s="61" t="n">
        <f aca="false">IF(J6154="PosK",SUMIFS(K:K,J:J,"eDNA",H:H,H6154),"")</f>
        <v>0</v>
      </c>
      <c r="P6154" s="62" t="n">
        <f aca="false">IF(K6156="No Ct",0,K6156)</f>
        <v>0</v>
      </c>
      <c r="Q6154" s="62" t="n">
        <f aca="false">IF(K6157="No Ct",0,K6157)</f>
        <v>0</v>
      </c>
      <c r="R6154" s="0" t="str">
        <f aca="false">IF(AND(L6154&gt;0,M6154=0),"Valid","Invalid")</f>
        <v>Invalid</v>
      </c>
      <c r="S6154" s="0" t="str">
        <f aca="false">IF(OR(P6154&gt;1,Q6154&gt;1),"Present","Absent")</f>
        <v>Absent</v>
      </c>
      <c r="T6154" s="63" t="str">
        <f aca="false">IF(OR(AND(P6154&gt;1,P6154&lt;41),AND(Q6154&gt;1,Q6154&lt;41)),"Ct&lt;41","Ct&gt;41")</f>
        <v>Ct&gt;41</v>
      </c>
      <c r="U6154" s="0" t="str">
        <f aca="false">I6154</f>
        <v>Loegfroe</v>
      </c>
      <c r="V6154" s="0" t="str">
        <f aca="false">MID(F6154,10,9)</f>
        <v>DL2018112</v>
      </c>
      <c r="W6154" s="64" t="str">
        <f aca="false">V6154&amp;"_"&amp;U6154&amp;"_"&amp;R6154&amp;"_"&amp;S6154&amp;"_"&amp;T6154</f>
        <v>DL2018112_Loegfroe_Invalid_Absent_Ct&gt;41</v>
      </c>
    </row>
    <row r="6155" customFormat="false" ht="14.25" hidden="false" customHeight="false" outlineLevel="0" collapsed="false">
      <c r="A6155" s="0" t="s">
        <v>745</v>
      </c>
      <c r="B6155" s="52" t="s">
        <v>1022</v>
      </c>
      <c r="C6155" s="52" t="s">
        <v>747</v>
      </c>
      <c r="D6155" s="53" t="n">
        <v>0.1</v>
      </c>
      <c r="E6155" s="53" t="s">
        <v>748</v>
      </c>
      <c r="F6155" s="0" t="s">
        <v>1412</v>
      </c>
      <c r="G6155" s="0" t="str">
        <f aca="false">LEFT(B6155,2)</f>
        <v>25</v>
      </c>
      <c r="H6155" s="0" t="str">
        <f aca="false">I6155&amp;"_"&amp;G6155&amp;"_"&amp;F6155</f>
        <v>Loegfroe_25_20190129_DL2018112_VUCNordsjaelland_koersel2</v>
      </c>
      <c r="I6155" s="61" t="str">
        <f aca="false">MID(RIGHT(B6155,LEN(B6155)-3),1,FIND("_",RIGHT(B6155,LEN(B6155)-3))-1)</f>
        <v>Loegfroe</v>
      </c>
      <c r="J6155" s="61" t="str">
        <f aca="false">TRIM(SUBSTITUTE(RIGHT(B6155,FIND(I6155,B6155)+1),"_",""))</f>
        <v>NegK</v>
      </c>
      <c r="K6155" s="0" t="str">
        <f aca="false">IFERROR(VALUE(SUBSTITUTE(E6155,".",",")),E6155)</f>
        <v>No Ct</v>
      </c>
      <c r="L6155" s="61" t="str">
        <f aca="false">IF(J6155="PosK",SUMIFS(K:K,J:J,"PosK",H:H,H6155),"")</f>
        <v/>
      </c>
      <c r="M6155" s="61" t="str">
        <f aca="false">IF(J6155="PosK",SUMIFS(K:K,J:J,"NegK",H:H,H6155),"")</f>
        <v/>
      </c>
      <c r="N6155" s="61" t="str">
        <f aca="false">IF(J6155="PosK",SUMIFS(K:K,J:J,"eDNA",H:H,H6155),"")</f>
        <v/>
      </c>
    </row>
    <row r="6156" customFormat="false" ht="14.25" hidden="false" customHeight="false" outlineLevel="0" collapsed="false">
      <c r="A6156" s="0" t="s">
        <v>749</v>
      </c>
      <c r="B6156" s="52" t="s">
        <v>1023</v>
      </c>
      <c r="C6156" s="52" t="s">
        <v>751</v>
      </c>
      <c r="D6156" s="53" t="n">
        <v>0.1</v>
      </c>
      <c r="E6156" s="53" t="s">
        <v>748</v>
      </c>
      <c r="F6156" s="0" t="s">
        <v>1412</v>
      </c>
      <c r="G6156" s="0" t="str">
        <f aca="false">LEFT(B6156,2)</f>
        <v>25</v>
      </c>
      <c r="H6156" s="0" t="str">
        <f aca="false">I6156&amp;"_"&amp;G6156&amp;"_"&amp;F6156</f>
        <v>Loegfroe_25_20190129_DL2018112_VUCNordsjaelland_koersel2</v>
      </c>
      <c r="I6156" s="61" t="str">
        <f aca="false">MID(RIGHT(B6156,LEN(B6156)-3),1,FIND("_",RIGHT(B6156,LEN(B6156)-3))-1)</f>
        <v>Loegfroe</v>
      </c>
      <c r="J6156" s="61" t="str">
        <f aca="false">TRIM(SUBSTITUTE(RIGHT(B6156,FIND(I6156,B6156)+1),"_",""))</f>
        <v>eDNA</v>
      </c>
      <c r="K6156" s="0" t="str">
        <f aca="false">IFERROR(VALUE(SUBSTITUTE(E6156,".",",")),E6156)</f>
        <v>No Ct</v>
      </c>
      <c r="L6156" s="61" t="str">
        <f aca="false">IF(J6156="PosK",SUMIFS(K:K,J:J,"PosK",H:H,H6156),"")</f>
        <v/>
      </c>
      <c r="M6156" s="61" t="str">
        <f aca="false">IF(J6156="PosK",SUMIFS(K:K,J:J,"NegK",H:H,H6156),"")</f>
        <v/>
      </c>
      <c r="N6156" s="61" t="str">
        <f aca="false">IF(J6156="PosK",SUMIFS(K:K,J:J,"eDNA",H:H,H6156),"")</f>
        <v/>
      </c>
      <c r="Q6156" s="62"/>
    </row>
    <row r="6157" customFormat="false" ht="14.25" hidden="false" customHeight="false" outlineLevel="0" collapsed="false">
      <c r="A6157" s="0" t="s">
        <v>752</v>
      </c>
      <c r="B6157" s="52" t="s">
        <v>1023</v>
      </c>
      <c r="C6157" s="52" t="s">
        <v>751</v>
      </c>
      <c r="D6157" s="53" t="n">
        <v>0.1</v>
      </c>
      <c r="E6157" s="53" t="s">
        <v>748</v>
      </c>
      <c r="F6157" s="0" t="s">
        <v>1412</v>
      </c>
      <c r="G6157" s="0" t="str">
        <f aca="false">LEFT(B6157,2)</f>
        <v>25</v>
      </c>
      <c r="H6157" s="0" t="str">
        <f aca="false">I6157&amp;"_"&amp;G6157&amp;"_"&amp;F6157</f>
        <v>Loegfroe_25_20190129_DL2018112_VUCNordsjaelland_koersel2</v>
      </c>
      <c r="I6157" s="61" t="str">
        <f aca="false">MID(RIGHT(B6157,LEN(B6157)-3),1,FIND("_",RIGHT(B6157,LEN(B6157)-3))-1)</f>
        <v>Loegfroe</v>
      </c>
      <c r="J6157" s="61" t="str">
        <f aca="false">TRIM(SUBSTITUTE(RIGHT(B6157,FIND(I6157,B6157)+1),"_",""))</f>
        <v>eDNA</v>
      </c>
      <c r="K6157" s="0" t="str">
        <f aca="false">IFERROR(VALUE(SUBSTITUTE(E6157,".",",")),E6157)</f>
        <v>No Ct</v>
      </c>
      <c r="L6157" s="61" t="str">
        <f aca="false">IF(J6157="PosK",SUMIFS(K:K,J:J,"PosK",H:H,H6157),"")</f>
        <v/>
      </c>
      <c r="M6157" s="61" t="str">
        <f aca="false">IF(J6157="PosK",SUMIFS(K:K,J:J,"NegK",H:H,H6157),"")</f>
        <v/>
      </c>
      <c r="N6157" s="61" t="str">
        <f aca="false">IF(J6157="PosK",SUMIFS(K:K,J:J,"eDNA",H:H,H6157),"")</f>
        <v/>
      </c>
      <c r="P6157" s="62"/>
      <c r="T6157" s="63"/>
      <c r="W6157" s="64"/>
    </row>
    <row r="6158" customFormat="false" ht="14.25" hidden="false" customHeight="false" outlineLevel="0" collapsed="false">
      <c r="A6158" s="0" t="s">
        <v>754</v>
      </c>
      <c r="B6158" s="52" t="s">
        <v>1025</v>
      </c>
      <c r="C6158" s="52" t="s">
        <v>743</v>
      </c>
      <c r="D6158" s="53" t="n">
        <v>0.1</v>
      </c>
      <c r="E6158" s="53" t="n">
        <v>38.92</v>
      </c>
      <c r="F6158" s="0" t="s">
        <v>1412</v>
      </c>
      <c r="G6158" s="0" t="str">
        <f aca="false">LEFT(B6158,2)</f>
        <v>26</v>
      </c>
      <c r="H6158" s="0" t="str">
        <f aca="false">I6158&amp;"_"&amp;G6158&amp;"_"&amp;F6158</f>
        <v>StorVandsalamander_26_20190129_DL2018112_VUCNordsjaelland_koersel2</v>
      </c>
      <c r="I6158" s="61" t="str">
        <f aca="false">MID(RIGHT(B6158,LEN(B6158)-3),1,FIND("_",RIGHT(B6158,LEN(B6158)-3))-1)</f>
        <v>StorVandsalamander</v>
      </c>
      <c r="J6158" s="61" t="str">
        <f aca="false">TRIM(SUBSTITUTE(RIGHT(B6158,FIND(I6158,B6158)+1),"_",""))</f>
        <v>PosK</v>
      </c>
      <c r="K6158" s="0" t="n">
        <f aca="false">IFERROR(VALUE(SUBSTITUTE(E6158,".",",")),E6158)</f>
        <v>38.92</v>
      </c>
      <c r="L6158" s="61" t="n">
        <f aca="false">IF(J6158="PosK",SUMIFS(K:K,J:J,"PosK",H:H,H6158),"")</f>
        <v>38.92</v>
      </c>
      <c r="M6158" s="61" t="n">
        <f aca="false">IF(J6158="PosK",SUMIFS(K:K,J:J,"NegK",H:H,H6158),"")</f>
        <v>0</v>
      </c>
      <c r="N6158" s="61" t="n">
        <f aca="false">IF(J6158="PosK",SUMIFS(K:K,J:J,"eDNA",H:H,H6158),"")</f>
        <v>0</v>
      </c>
      <c r="P6158" s="62" t="n">
        <f aca="false">IF(K6160="No Ct",0,K6160)</f>
        <v>0</v>
      </c>
      <c r="Q6158" s="62" t="n">
        <f aca="false">IF(K6161="No Ct",0,K6161)</f>
        <v>0</v>
      </c>
      <c r="R6158" s="0" t="str">
        <f aca="false">IF(AND(L6158&gt;0,M6158=0),"Valid","Invalid")</f>
        <v>Valid</v>
      </c>
      <c r="S6158" s="0" t="str">
        <f aca="false">IF(OR(P6158&gt;1,Q6158&gt;1),"Present","Absent")</f>
        <v>Absent</v>
      </c>
      <c r="T6158" s="63" t="str">
        <f aca="false">IF(OR(AND(P6158&gt;1,P6158&lt;41),AND(Q6158&gt;1,Q6158&lt;41)),"Ct&lt;41","Ct&gt;41")</f>
        <v>Ct&gt;41</v>
      </c>
      <c r="U6158" s="0" t="str">
        <f aca="false">I6158</f>
        <v>StorVandsalamander</v>
      </c>
      <c r="V6158" s="0" t="str">
        <f aca="false">MID(F6158,10,9)</f>
        <v>DL2018112</v>
      </c>
      <c r="W6158" s="64" t="str">
        <f aca="false">V6158&amp;"_"&amp;U6158&amp;"_"&amp;R6158&amp;"_"&amp;S6158&amp;"_"&amp;T6158</f>
        <v>DL2018112_StorVandsalamander_Valid_Absent_Ct&gt;41</v>
      </c>
    </row>
    <row r="6159" customFormat="false" ht="14.25" hidden="false" customHeight="false" outlineLevel="0" collapsed="false">
      <c r="A6159" s="0" t="s">
        <v>756</v>
      </c>
      <c r="B6159" s="52" t="s">
        <v>1026</v>
      </c>
      <c r="C6159" s="52" t="s">
        <v>747</v>
      </c>
      <c r="D6159" s="53" t="n">
        <v>0.1</v>
      </c>
      <c r="E6159" s="53" t="s">
        <v>748</v>
      </c>
      <c r="F6159" s="0" t="s">
        <v>1412</v>
      </c>
      <c r="G6159" s="0" t="str">
        <f aca="false">LEFT(B6159,2)</f>
        <v>26</v>
      </c>
      <c r="H6159" s="0" t="str">
        <f aca="false">I6159&amp;"_"&amp;G6159&amp;"_"&amp;F6159</f>
        <v>StorVandsalamander_26_20190129_DL2018112_VUCNordsjaelland_koersel2</v>
      </c>
      <c r="I6159" s="61" t="str">
        <f aca="false">MID(RIGHT(B6159,LEN(B6159)-3),1,FIND("_",RIGHT(B6159,LEN(B6159)-3))-1)</f>
        <v>StorVandsalamander</v>
      </c>
      <c r="J6159" s="61" t="str">
        <f aca="false">TRIM(SUBSTITUTE(RIGHT(B6159,FIND(I6159,B6159)+1),"_",""))</f>
        <v>NegK</v>
      </c>
      <c r="K6159" s="0" t="str">
        <f aca="false">IFERROR(VALUE(SUBSTITUTE(E6159,".",",")),E6159)</f>
        <v>No Ct</v>
      </c>
      <c r="L6159" s="61" t="str">
        <f aca="false">IF(J6159="PosK",SUMIFS(K:K,J:J,"PosK",H:H,H6159),"")</f>
        <v/>
      </c>
      <c r="M6159" s="61" t="str">
        <f aca="false">IF(J6159="PosK",SUMIFS(K:K,J:J,"NegK",H:H,H6159),"")</f>
        <v/>
      </c>
      <c r="N6159" s="61" t="str">
        <f aca="false">IF(J6159="PosK",SUMIFS(K:K,J:J,"eDNA",H:H,H6159),"")</f>
        <v/>
      </c>
    </row>
    <row r="6160" customFormat="false" ht="14.25" hidden="false" customHeight="false" outlineLevel="0" collapsed="false">
      <c r="A6160" s="0" t="s">
        <v>758</v>
      </c>
      <c r="B6160" s="52" t="s">
        <v>1027</v>
      </c>
      <c r="C6160" s="52" t="s">
        <v>751</v>
      </c>
      <c r="D6160" s="53" t="n">
        <v>0.1</v>
      </c>
      <c r="E6160" s="53" t="s">
        <v>748</v>
      </c>
      <c r="F6160" s="0" t="s">
        <v>1412</v>
      </c>
      <c r="G6160" s="0" t="str">
        <f aca="false">LEFT(B6160,2)</f>
        <v>26</v>
      </c>
      <c r="H6160" s="0" t="str">
        <f aca="false">I6160&amp;"_"&amp;G6160&amp;"_"&amp;F6160</f>
        <v>StorVandsalamander_26_20190129_DL2018112_VUCNordsjaelland_koersel2</v>
      </c>
      <c r="I6160" s="61" t="str">
        <f aca="false">MID(RIGHT(B6160,LEN(B6160)-3),1,FIND("_",RIGHT(B6160,LEN(B6160)-3))-1)</f>
        <v>StorVandsalamander</v>
      </c>
      <c r="J6160" s="61" t="str">
        <f aca="false">TRIM(SUBSTITUTE(RIGHT(B6160,FIND(I6160,B6160)+1),"_",""))</f>
        <v>eDNA</v>
      </c>
      <c r="K6160" s="0" t="str">
        <f aca="false">IFERROR(VALUE(SUBSTITUTE(E6160,".",",")),E6160)</f>
        <v>No Ct</v>
      </c>
      <c r="L6160" s="61" t="str">
        <f aca="false">IF(J6160="PosK",SUMIFS(K:K,J:J,"PosK",H:H,H6160),"")</f>
        <v/>
      </c>
      <c r="M6160" s="61" t="str">
        <f aca="false">IF(J6160="PosK",SUMIFS(K:K,J:J,"NegK",H:H,H6160),"")</f>
        <v/>
      </c>
      <c r="N6160" s="61" t="str">
        <f aca="false">IF(J6160="PosK",SUMIFS(K:K,J:J,"eDNA",H:H,H6160),"")</f>
        <v/>
      </c>
      <c r="Q6160" s="62"/>
    </row>
    <row r="6161" customFormat="false" ht="14.25" hidden="false" customHeight="false" outlineLevel="0" collapsed="false">
      <c r="A6161" s="0" t="s">
        <v>760</v>
      </c>
      <c r="B6161" s="52" t="s">
        <v>1027</v>
      </c>
      <c r="C6161" s="52" t="s">
        <v>751</v>
      </c>
      <c r="D6161" s="53" t="n">
        <v>0.1</v>
      </c>
      <c r="E6161" s="53" t="s">
        <v>748</v>
      </c>
      <c r="F6161" s="0" t="s">
        <v>1412</v>
      </c>
      <c r="G6161" s="0" t="str">
        <f aca="false">LEFT(B6161,2)</f>
        <v>26</v>
      </c>
      <c r="H6161" s="0" t="str">
        <f aca="false">I6161&amp;"_"&amp;G6161&amp;"_"&amp;F6161</f>
        <v>StorVandsalamander_26_20190129_DL2018112_VUCNordsjaelland_koersel2</v>
      </c>
      <c r="I6161" s="61" t="str">
        <f aca="false">MID(RIGHT(B6161,LEN(B6161)-3),1,FIND("_",RIGHT(B6161,LEN(B6161)-3))-1)</f>
        <v>StorVandsalamander</v>
      </c>
      <c r="J6161" s="61" t="str">
        <f aca="false">TRIM(SUBSTITUTE(RIGHT(B6161,FIND(I6161,B6161)+1),"_",""))</f>
        <v>eDNA</v>
      </c>
      <c r="K6161" s="0" t="str">
        <f aca="false">IFERROR(VALUE(SUBSTITUTE(E6161,".",",")),E6161)</f>
        <v>No Ct</v>
      </c>
      <c r="L6161" s="61" t="str">
        <f aca="false">IF(J6161="PosK",SUMIFS(K:K,J:J,"PosK",H:H,H6161),"")</f>
        <v/>
      </c>
      <c r="M6161" s="61" t="str">
        <f aca="false">IF(J6161="PosK",SUMIFS(K:K,J:J,"NegK",H:H,H6161),"")</f>
        <v/>
      </c>
      <c r="N6161" s="61" t="str">
        <f aca="false">IF(J6161="PosK",SUMIFS(K:K,J:J,"eDNA",H:H,H6161),"")</f>
        <v/>
      </c>
      <c r="P6161" s="62"/>
      <c r="T6161" s="63"/>
      <c r="W6161" s="64"/>
    </row>
    <row r="6162" customFormat="false" ht="14.25" hidden="false" customHeight="false" outlineLevel="0" collapsed="false">
      <c r="A6162" s="0" t="s">
        <v>770</v>
      </c>
      <c r="B6162" s="52" t="s">
        <v>1033</v>
      </c>
      <c r="C6162" s="52" t="s">
        <v>743</v>
      </c>
      <c r="D6162" s="53" t="n">
        <v>0.1</v>
      </c>
      <c r="E6162" s="53" t="n">
        <v>32.85</v>
      </c>
      <c r="F6162" s="0" t="s">
        <v>1412</v>
      </c>
      <c r="G6162" s="0" t="str">
        <f aca="false">LEFT(B6162,2)</f>
        <v>28</v>
      </c>
      <c r="H6162" s="0" t="str">
        <f aca="false">I6162&amp;"_"&amp;G6162&amp;"_"&amp;F6162</f>
        <v>GroenbrogetTudse_28_20190129_DL2018112_VUCNordsjaelland_koersel2</v>
      </c>
      <c r="I6162" s="61" t="str">
        <f aca="false">MID(RIGHT(B6162,LEN(B6162)-3),1,FIND("_",RIGHT(B6162,LEN(B6162)-3))-1)</f>
        <v>GroenbrogetTudse</v>
      </c>
      <c r="J6162" s="61" t="str">
        <f aca="false">TRIM(SUBSTITUTE(RIGHT(B6162,FIND(I6162,B6162)+1),"_",""))</f>
        <v>PosK</v>
      </c>
      <c r="K6162" s="0" t="n">
        <f aca="false">IFERROR(VALUE(SUBSTITUTE(E6162,".",",")),E6162)</f>
        <v>32.85</v>
      </c>
      <c r="L6162" s="61" t="n">
        <f aca="false">IF(J6162="PosK",SUMIFS(K:K,J:J,"PosK",H:H,H6162),"")</f>
        <v>32.85</v>
      </c>
      <c r="M6162" s="61" t="n">
        <f aca="false">IF(J6162="PosK",SUMIFS(K:K,J:J,"NegK",H:H,H6162),"")</f>
        <v>0</v>
      </c>
      <c r="N6162" s="61" t="n">
        <f aca="false">IF(J6162="PosK",SUMIFS(K:K,J:J,"eDNA",H:H,H6162),"")</f>
        <v>0</v>
      </c>
      <c r="P6162" s="62" t="n">
        <f aca="false">IF(K6164="No Ct",0,K6164)</f>
        <v>0</v>
      </c>
      <c r="Q6162" s="62" t="n">
        <f aca="false">IF(K6165="No Ct",0,K6165)</f>
        <v>0</v>
      </c>
      <c r="R6162" s="0" t="str">
        <f aca="false">IF(AND(L6162&gt;0,M6162=0),"Valid","Invalid")</f>
        <v>Valid</v>
      </c>
      <c r="S6162" s="0" t="str">
        <f aca="false">IF(OR(P6162&gt;1,Q6162&gt;1),"Present","Absent")</f>
        <v>Absent</v>
      </c>
      <c r="T6162" s="63" t="str">
        <f aca="false">IF(OR(AND(P6162&gt;1,P6162&lt;41),AND(Q6162&gt;1,Q6162&lt;41)),"Ct&lt;41","Ct&gt;41")</f>
        <v>Ct&gt;41</v>
      </c>
      <c r="U6162" s="0" t="str">
        <f aca="false">I6162</f>
        <v>GroenbrogetTudse</v>
      </c>
      <c r="V6162" s="0" t="str">
        <f aca="false">MID(F6162,10,9)</f>
        <v>DL2018112</v>
      </c>
      <c r="W6162" s="64" t="str">
        <f aca="false">V6162&amp;"_"&amp;U6162&amp;"_"&amp;R6162&amp;"_"&amp;S6162&amp;"_"&amp;T6162</f>
        <v>DL2018112_GroenbrogetTudse_Valid_Absent_Ct&gt;41</v>
      </c>
    </row>
    <row r="6163" customFormat="false" ht="14.25" hidden="false" customHeight="false" outlineLevel="0" collapsed="false">
      <c r="A6163" s="0" t="s">
        <v>772</v>
      </c>
      <c r="B6163" s="52" t="s">
        <v>1034</v>
      </c>
      <c r="C6163" s="52" t="s">
        <v>747</v>
      </c>
      <c r="D6163" s="53" t="n">
        <v>0.1</v>
      </c>
      <c r="E6163" s="53" t="s">
        <v>748</v>
      </c>
      <c r="F6163" s="0" t="s">
        <v>1412</v>
      </c>
      <c r="G6163" s="0" t="str">
        <f aca="false">LEFT(B6163,2)</f>
        <v>28</v>
      </c>
      <c r="H6163" s="0" t="str">
        <f aca="false">I6163&amp;"_"&amp;G6163&amp;"_"&amp;F6163</f>
        <v>GroenbrogetTudse_28_20190129_DL2018112_VUCNordsjaelland_koersel2</v>
      </c>
      <c r="I6163" s="61" t="str">
        <f aca="false">MID(RIGHT(B6163,LEN(B6163)-3),1,FIND("_",RIGHT(B6163,LEN(B6163)-3))-1)</f>
        <v>GroenbrogetTudse</v>
      </c>
      <c r="J6163" s="61" t="str">
        <f aca="false">TRIM(SUBSTITUTE(RIGHT(B6163,FIND(I6163,B6163)+1),"_",""))</f>
        <v>NegK</v>
      </c>
      <c r="K6163" s="0" t="str">
        <f aca="false">IFERROR(VALUE(SUBSTITUTE(E6163,".",",")),E6163)</f>
        <v>No Ct</v>
      </c>
      <c r="L6163" s="61" t="str">
        <f aca="false">IF(J6163="PosK",SUMIFS(K:K,J:J,"PosK",H:H,H6163),"")</f>
        <v/>
      </c>
      <c r="M6163" s="61" t="str">
        <f aca="false">IF(J6163="PosK",SUMIFS(K:K,J:J,"NegK",H:H,H6163),"")</f>
        <v/>
      </c>
      <c r="N6163" s="61" t="str">
        <f aca="false">IF(J6163="PosK",SUMIFS(K:K,J:J,"eDNA",H:H,H6163),"")</f>
        <v/>
      </c>
    </row>
    <row r="6164" customFormat="false" ht="14.25" hidden="false" customHeight="false" outlineLevel="0" collapsed="false">
      <c r="A6164" s="0" t="s">
        <v>774</v>
      </c>
      <c r="B6164" s="52" t="s">
        <v>1035</v>
      </c>
      <c r="C6164" s="52" t="s">
        <v>751</v>
      </c>
      <c r="D6164" s="53" t="n">
        <v>0.1</v>
      </c>
      <c r="E6164" s="53" t="s">
        <v>748</v>
      </c>
      <c r="F6164" s="0" t="s">
        <v>1412</v>
      </c>
      <c r="G6164" s="0" t="str">
        <f aca="false">LEFT(B6164,2)</f>
        <v>28</v>
      </c>
      <c r="H6164" s="0" t="str">
        <f aca="false">I6164&amp;"_"&amp;G6164&amp;"_"&amp;F6164</f>
        <v>GroenbrogetTudse_28_20190129_DL2018112_VUCNordsjaelland_koersel2</v>
      </c>
      <c r="I6164" s="61" t="str">
        <f aca="false">MID(RIGHT(B6164,LEN(B6164)-3),1,FIND("_",RIGHT(B6164,LEN(B6164)-3))-1)</f>
        <v>GroenbrogetTudse</v>
      </c>
      <c r="J6164" s="61" t="str">
        <f aca="false">TRIM(SUBSTITUTE(RIGHT(B6164,FIND(I6164,B6164)+1),"_",""))</f>
        <v>eDNA</v>
      </c>
      <c r="K6164" s="0" t="str">
        <f aca="false">IFERROR(VALUE(SUBSTITUTE(E6164,".",",")),E6164)</f>
        <v>No Ct</v>
      </c>
      <c r="L6164" s="61" t="str">
        <f aca="false">IF(J6164="PosK",SUMIFS(K:K,J:J,"PosK",H:H,H6164),"")</f>
        <v/>
      </c>
      <c r="M6164" s="61" t="str">
        <f aca="false">IF(J6164="PosK",SUMIFS(K:K,J:J,"NegK",H:H,H6164),"")</f>
        <v/>
      </c>
      <c r="N6164" s="61" t="str">
        <f aca="false">IF(J6164="PosK",SUMIFS(K:K,J:J,"eDNA",H:H,H6164),"")</f>
        <v/>
      </c>
      <c r="Q6164" s="62"/>
    </row>
    <row r="6165" customFormat="false" ht="14.25" hidden="false" customHeight="false" outlineLevel="0" collapsed="false">
      <c r="A6165" s="0" t="s">
        <v>776</v>
      </c>
      <c r="B6165" s="52" t="s">
        <v>1035</v>
      </c>
      <c r="C6165" s="52" t="s">
        <v>751</v>
      </c>
      <c r="D6165" s="53" t="n">
        <v>0.1</v>
      </c>
      <c r="E6165" s="53" t="s">
        <v>748</v>
      </c>
      <c r="F6165" s="0" t="s">
        <v>1412</v>
      </c>
      <c r="G6165" s="0" t="str">
        <f aca="false">LEFT(B6165,2)</f>
        <v>28</v>
      </c>
      <c r="H6165" s="0" t="str">
        <f aca="false">I6165&amp;"_"&amp;G6165&amp;"_"&amp;F6165</f>
        <v>GroenbrogetTudse_28_20190129_DL2018112_VUCNordsjaelland_koersel2</v>
      </c>
      <c r="I6165" s="61" t="str">
        <f aca="false">MID(RIGHT(B6165,LEN(B6165)-3),1,FIND("_",RIGHT(B6165,LEN(B6165)-3))-1)</f>
        <v>GroenbrogetTudse</v>
      </c>
      <c r="J6165" s="61" t="str">
        <f aca="false">TRIM(SUBSTITUTE(RIGHT(B6165,FIND(I6165,B6165)+1),"_",""))</f>
        <v>eDNA</v>
      </c>
      <c r="K6165" s="0" t="str">
        <f aca="false">IFERROR(VALUE(SUBSTITUTE(E6165,".",",")),E6165)</f>
        <v>No Ct</v>
      </c>
      <c r="L6165" s="61" t="str">
        <f aca="false">IF(J6165="PosK",SUMIFS(K:K,J:J,"PosK",H:H,H6165),"")</f>
        <v/>
      </c>
      <c r="M6165" s="61" t="str">
        <f aca="false">IF(J6165="PosK",SUMIFS(K:K,J:J,"NegK",H:H,H6165),"")</f>
        <v/>
      </c>
      <c r="N6165" s="61" t="str">
        <f aca="false">IF(J6165="PosK",SUMIFS(K:K,J:J,"eDNA",H:H,H6165),"")</f>
        <v/>
      </c>
      <c r="P6165" s="62"/>
      <c r="T6165" s="63"/>
      <c r="W6165" s="64"/>
    </row>
    <row r="6166" customFormat="false" ht="14.25" hidden="false" customHeight="false" outlineLevel="0" collapsed="false">
      <c r="A6166" s="0" t="s">
        <v>778</v>
      </c>
      <c r="B6166" s="52" t="s">
        <v>1037</v>
      </c>
      <c r="C6166" s="52" t="s">
        <v>743</v>
      </c>
      <c r="D6166" s="53" t="n">
        <v>0.1</v>
      </c>
      <c r="E6166" s="53" t="s">
        <v>748</v>
      </c>
      <c r="F6166" s="0" t="s">
        <v>1412</v>
      </c>
      <c r="G6166" s="0" t="str">
        <f aca="false">LEFT(B6166,2)</f>
        <v>29</v>
      </c>
      <c r="H6166" s="0" t="str">
        <f aca="false">I6166&amp;"_"&amp;G6166&amp;"_"&amp;F6166</f>
        <v>Loevfroe_29_20190129_DL2018112_VUCNordsjaelland_koersel2</v>
      </c>
      <c r="I6166" s="61" t="str">
        <f aca="false">MID(RIGHT(B6166,LEN(B6166)-3),1,FIND("_",RIGHT(B6166,LEN(B6166)-3))-1)</f>
        <v>Loevfroe</v>
      </c>
      <c r="J6166" s="61" t="str">
        <f aca="false">TRIM(SUBSTITUTE(RIGHT(B6166,FIND(I6166,B6166)+1),"_",""))</f>
        <v>PosK</v>
      </c>
      <c r="K6166" s="0" t="str">
        <f aca="false">IFERROR(VALUE(SUBSTITUTE(E6166,".",",")),E6166)</f>
        <v>No Ct</v>
      </c>
      <c r="L6166" s="61" t="n">
        <f aca="false">IF(J6166="PosK",SUMIFS(K:K,J:J,"PosK",H:H,H6166),"")</f>
        <v>0</v>
      </c>
      <c r="M6166" s="61" t="n">
        <f aca="false">IF(J6166="PosK",SUMIFS(K:K,J:J,"NegK",H:H,H6166),"")</f>
        <v>0</v>
      </c>
      <c r="N6166" s="61" t="n">
        <f aca="false">IF(J6166="PosK",SUMIFS(K:K,J:J,"eDNA",H:H,H6166),"")</f>
        <v>0</v>
      </c>
      <c r="P6166" s="62" t="n">
        <f aca="false">IF(K6168="No Ct",0,K6168)</f>
        <v>0</v>
      </c>
      <c r="Q6166" s="62" t="n">
        <f aca="false">IF(K6169="No Ct",0,K6169)</f>
        <v>0</v>
      </c>
      <c r="R6166" s="0" t="str">
        <f aca="false">IF(AND(L6166&gt;0,M6166=0),"Valid","Invalid")</f>
        <v>Invalid</v>
      </c>
      <c r="S6166" s="0" t="str">
        <f aca="false">IF(OR(P6166&gt;1,Q6166&gt;1),"Present","Absent")</f>
        <v>Absent</v>
      </c>
      <c r="T6166" s="63" t="str">
        <f aca="false">IF(OR(AND(P6166&gt;1,P6166&lt;41),AND(Q6166&gt;1,Q6166&lt;41)),"Ct&lt;41","Ct&gt;41")</f>
        <v>Ct&gt;41</v>
      </c>
      <c r="U6166" s="0" t="str">
        <f aca="false">I6166</f>
        <v>Loevfroe</v>
      </c>
      <c r="V6166" s="0" t="str">
        <f aca="false">MID(F6166,10,9)</f>
        <v>DL2018112</v>
      </c>
      <c r="W6166" s="64" t="str">
        <f aca="false">V6166&amp;"_"&amp;U6166&amp;"_"&amp;R6166&amp;"_"&amp;S6166&amp;"_"&amp;T6166</f>
        <v>DL2018112_Loevfroe_Invalid_Absent_Ct&gt;41</v>
      </c>
    </row>
    <row r="6167" customFormat="false" ht="14.25" hidden="false" customHeight="false" outlineLevel="0" collapsed="false">
      <c r="A6167" s="0" t="s">
        <v>780</v>
      </c>
      <c r="B6167" s="52" t="s">
        <v>1038</v>
      </c>
      <c r="C6167" s="52" t="s">
        <v>747</v>
      </c>
      <c r="D6167" s="53" t="n">
        <v>0.1</v>
      </c>
      <c r="E6167" s="53" t="s">
        <v>748</v>
      </c>
      <c r="F6167" s="0" t="s">
        <v>1412</v>
      </c>
      <c r="G6167" s="0" t="str">
        <f aca="false">LEFT(B6167,2)</f>
        <v>29</v>
      </c>
      <c r="H6167" s="0" t="str">
        <f aca="false">I6167&amp;"_"&amp;G6167&amp;"_"&amp;F6167</f>
        <v>Loevfroe_29_20190129_DL2018112_VUCNordsjaelland_koersel2</v>
      </c>
      <c r="I6167" s="61" t="str">
        <f aca="false">MID(RIGHT(B6167,LEN(B6167)-3),1,FIND("_",RIGHT(B6167,LEN(B6167)-3))-1)</f>
        <v>Loevfroe</v>
      </c>
      <c r="J6167" s="61" t="str">
        <f aca="false">TRIM(SUBSTITUTE(RIGHT(B6167,FIND(I6167,B6167)+1),"_",""))</f>
        <v>NegK</v>
      </c>
      <c r="K6167" s="0" t="str">
        <f aca="false">IFERROR(VALUE(SUBSTITUTE(E6167,".",",")),E6167)</f>
        <v>No Ct</v>
      </c>
      <c r="L6167" s="61" t="str">
        <f aca="false">IF(J6167="PosK",SUMIFS(K:K,J:J,"PosK",H:H,H6167),"")</f>
        <v/>
      </c>
      <c r="M6167" s="61" t="str">
        <f aca="false">IF(J6167="PosK",SUMIFS(K:K,J:J,"NegK",H:H,H6167),"")</f>
        <v/>
      </c>
      <c r="N6167" s="61" t="str">
        <f aca="false">IF(J6167="PosK",SUMIFS(K:K,J:J,"eDNA",H:H,H6167),"")</f>
        <v/>
      </c>
    </row>
    <row r="6168" customFormat="false" ht="14.25" hidden="false" customHeight="false" outlineLevel="0" collapsed="false">
      <c r="A6168" s="0" t="s">
        <v>782</v>
      </c>
      <c r="B6168" s="52" t="s">
        <v>1039</v>
      </c>
      <c r="C6168" s="52" t="s">
        <v>751</v>
      </c>
      <c r="D6168" s="53" t="n">
        <v>0.1</v>
      </c>
      <c r="E6168" s="53" t="s">
        <v>748</v>
      </c>
      <c r="F6168" s="0" t="s">
        <v>1412</v>
      </c>
      <c r="G6168" s="0" t="str">
        <f aca="false">LEFT(B6168,2)</f>
        <v>29</v>
      </c>
      <c r="H6168" s="0" t="str">
        <f aca="false">I6168&amp;"_"&amp;G6168&amp;"_"&amp;F6168</f>
        <v>Loevfroe_29_20190129_DL2018112_VUCNordsjaelland_koersel2</v>
      </c>
      <c r="I6168" s="61" t="str">
        <f aca="false">MID(RIGHT(B6168,LEN(B6168)-3),1,FIND("_",RIGHT(B6168,LEN(B6168)-3))-1)</f>
        <v>Loevfroe</v>
      </c>
      <c r="J6168" s="61" t="str">
        <f aca="false">TRIM(SUBSTITUTE(RIGHT(B6168,FIND(I6168,B6168)+1),"_",""))</f>
        <v>eDNA</v>
      </c>
      <c r="K6168" s="0" t="str">
        <f aca="false">IFERROR(VALUE(SUBSTITUTE(E6168,".",",")),E6168)</f>
        <v>No Ct</v>
      </c>
      <c r="L6168" s="61" t="str">
        <f aca="false">IF(J6168="PosK",SUMIFS(K:K,J:J,"PosK",H:H,H6168),"")</f>
        <v/>
      </c>
      <c r="M6168" s="61" t="str">
        <f aca="false">IF(J6168="PosK",SUMIFS(K:K,J:J,"NegK",H:H,H6168),"")</f>
        <v/>
      </c>
      <c r="N6168" s="61" t="str">
        <f aca="false">IF(J6168="PosK",SUMIFS(K:K,J:J,"eDNA",H:H,H6168),"")</f>
        <v/>
      </c>
      <c r="Q6168" s="62"/>
    </row>
    <row r="6169" customFormat="false" ht="14.25" hidden="false" customHeight="false" outlineLevel="0" collapsed="false">
      <c r="A6169" s="0" t="s">
        <v>784</v>
      </c>
      <c r="B6169" s="52" t="s">
        <v>1039</v>
      </c>
      <c r="C6169" s="52" t="s">
        <v>751</v>
      </c>
      <c r="D6169" s="53" t="n">
        <v>0.1</v>
      </c>
      <c r="E6169" s="53" t="s">
        <v>748</v>
      </c>
      <c r="F6169" s="0" t="s">
        <v>1412</v>
      </c>
      <c r="G6169" s="0" t="str">
        <f aca="false">LEFT(B6169,2)</f>
        <v>29</v>
      </c>
      <c r="H6169" s="0" t="str">
        <f aca="false">I6169&amp;"_"&amp;G6169&amp;"_"&amp;F6169</f>
        <v>Loevfroe_29_20190129_DL2018112_VUCNordsjaelland_koersel2</v>
      </c>
      <c r="I6169" s="61" t="str">
        <f aca="false">MID(RIGHT(B6169,LEN(B6169)-3),1,FIND("_",RIGHT(B6169,LEN(B6169)-3))-1)</f>
        <v>Loevfroe</v>
      </c>
      <c r="J6169" s="61" t="str">
        <f aca="false">TRIM(SUBSTITUTE(RIGHT(B6169,FIND(I6169,B6169)+1),"_",""))</f>
        <v>eDNA</v>
      </c>
      <c r="K6169" s="0" t="str">
        <f aca="false">IFERROR(VALUE(SUBSTITUTE(E6169,".",",")),E6169)</f>
        <v>No Ct</v>
      </c>
      <c r="L6169" s="61" t="str">
        <f aca="false">IF(J6169="PosK",SUMIFS(K:K,J:J,"PosK",H:H,H6169),"")</f>
        <v/>
      </c>
      <c r="M6169" s="61" t="str">
        <f aca="false">IF(J6169="PosK",SUMIFS(K:K,J:J,"NegK",H:H,H6169),"")</f>
        <v/>
      </c>
      <c r="N6169" s="61" t="str">
        <f aca="false">IF(J6169="PosK",SUMIFS(K:K,J:J,"eDNA",H:H,H6169),"")</f>
        <v/>
      </c>
      <c r="P6169" s="62"/>
      <c r="T6169" s="63"/>
      <c r="W6169" s="64"/>
    </row>
    <row r="6170" customFormat="false" ht="14.25" hidden="false" customHeight="false" outlineLevel="0" collapsed="false">
      <c r="A6170" s="0" t="s">
        <v>786</v>
      </c>
      <c r="B6170" s="52" t="s">
        <v>1041</v>
      </c>
      <c r="C6170" s="52" t="s">
        <v>743</v>
      </c>
      <c r="D6170" s="53" t="n">
        <v>0.1</v>
      </c>
      <c r="E6170" s="53" t="s">
        <v>748</v>
      </c>
      <c r="F6170" s="0" t="s">
        <v>1412</v>
      </c>
      <c r="G6170" s="0" t="str">
        <f aca="false">LEFT(B6170,2)</f>
        <v>30</v>
      </c>
      <c r="H6170" s="0" t="str">
        <f aca="false">I6170&amp;"_"&amp;G6170&amp;"_"&amp;F6170</f>
        <v>Klokkefroe_30_20190129_DL2018112_VUCNordsjaelland_koersel2</v>
      </c>
      <c r="I6170" s="61" t="str">
        <f aca="false">MID(RIGHT(B6170,LEN(B6170)-3),1,FIND("_",RIGHT(B6170,LEN(B6170)-3))-1)</f>
        <v>Klokkefroe</v>
      </c>
      <c r="J6170" s="61" t="str">
        <f aca="false">TRIM(SUBSTITUTE(RIGHT(B6170,FIND(I6170,B6170)+1),"_",""))</f>
        <v>PosK</v>
      </c>
      <c r="K6170" s="0" t="str">
        <f aca="false">IFERROR(VALUE(SUBSTITUTE(E6170,".",",")),E6170)</f>
        <v>No Ct</v>
      </c>
      <c r="L6170" s="61" t="n">
        <f aca="false">IF(J6170="PosK",SUMIFS(K:K,J:J,"PosK",H:H,H6170),"")</f>
        <v>0</v>
      </c>
      <c r="M6170" s="61" t="n">
        <f aca="false">IF(J6170="PosK",SUMIFS(K:K,J:J,"NegK",H:H,H6170),"")</f>
        <v>0</v>
      </c>
      <c r="N6170" s="61" t="n">
        <f aca="false">IF(J6170="PosK",SUMIFS(K:K,J:J,"eDNA",H:H,H6170),"")</f>
        <v>0</v>
      </c>
      <c r="P6170" s="62" t="n">
        <f aca="false">IF(K6172="No Ct",0,K6172)</f>
        <v>0</v>
      </c>
      <c r="Q6170" s="62" t="n">
        <f aca="false">IF(K6173="No Ct",0,K6173)</f>
        <v>0</v>
      </c>
      <c r="R6170" s="0" t="str">
        <f aca="false">IF(AND(L6170&gt;0,M6170=0),"Valid","Invalid")</f>
        <v>Invalid</v>
      </c>
      <c r="S6170" s="0" t="str">
        <f aca="false">IF(OR(P6170&gt;1,Q6170&gt;1),"Present","Absent")</f>
        <v>Absent</v>
      </c>
      <c r="T6170" s="63" t="str">
        <f aca="false">IF(OR(AND(P6170&gt;1,P6170&lt;41),AND(Q6170&gt;1,Q6170&lt;41)),"Ct&lt;41","Ct&gt;41")</f>
        <v>Ct&gt;41</v>
      </c>
      <c r="U6170" s="0" t="str">
        <f aca="false">I6170</f>
        <v>Klokkefroe</v>
      </c>
      <c r="V6170" s="0" t="str">
        <f aca="false">MID(F6170,10,9)</f>
        <v>DL2018112</v>
      </c>
      <c r="W6170" s="64" t="str">
        <f aca="false">V6170&amp;"_"&amp;U6170&amp;"_"&amp;R6170&amp;"_"&amp;S6170&amp;"_"&amp;T6170</f>
        <v>DL2018112_Klokkefroe_Invalid_Absent_Ct&gt;41</v>
      </c>
    </row>
    <row r="6171" customFormat="false" ht="14.25" hidden="false" customHeight="false" outlineLevel="0" collapsed="false">
      <c r="A6171" s="0" t="s">
        <v>788</v>
      </c>
      <c r="B6171" s="52" t="s">
        <v>1042</v>
      </c>
      <c r="C6171" s="52" t="s">
        <v>747</v>
      </c>
      <c r="D6171" s="53" t="n">
        <v>0.1</v>
      </c>
      <c r="E6171" s="53" t="s">
        <v>748</v>
      </c>
      <c r="F6171" s="0" t="s">
        <v>1412</v>
      </c>
      <c r="G6171" s="0" t="str">
        <f aca="false">LEFT(B6171,2)</f>
        <v>30</v>
      </c>
      <c r="H6171" s="0" t="str">
        <f aca="false">I6171&amp;"_"&amp;G6171&amp;"_"&amp;F6171</f>
        <v>Klokkefroe_30_20190129_DL2018112_VUCNordsjaelland_koersel2</v>
      </c>
      <c r="I6171" s="61" t="str">
        <f aca="false">MID(RIGHT(B6171,LEN(B6171)-3),1,FIND("_",RIGHT(B6171,LEN(B6171)-3))-1)</f>
        <v>Klokkefroe</v>
      </c>
      <c r="J6171" s="61" t="str">
        <f aca="false">TRIM(SUBSTITUTE(RIGHT(B6171,FIND(I6171,B6171)+1),"_",""))</f>
        <v>NegK</v>
      </c>
      <c r="K6171" s="0" t="str">
        <f aca="false">IFERROR(VALUE(SUBSTITUTE(E6171,".",",")),E6171)</f>
        <v>No Ct</v>
      </c>
      <c r="L6171" s="61" t="str">
        <f aca="false">IF(J6171="PosK",SUMIFS(K:K,J:J,"PosK",H:H,H6171),"")</f>
        <v/>
      </c>
      <c r="M6171" s="61" t="str">
        <f aca="false">IF(J6171="PosK",SUMIFS(K:K,J:J,"NegK",H:H,H6171),"")</f>
        <v/>
      </c>
      <c r="N6171" s="61" t="str">
        <f aca="false">IF(J6171="PosK",SUMIFS(K:K,J:J,"eDNA",H:H,H6171),"")</f>
        <v/>
      </c>
    </row>
    <row r="6172" customFormat="false" ht="14.25" hidden="false" customHeight="false" outlineLevel="0" collapsed="false">
      <c r="A6172" s="0" t="s">
        <v>790</v>
      </c>
      <c r="B6172" s="52" t="s">
        <v>1043</v>
      </c>
      <c r="C6172" s="52" t="s">
        <v>751</v>
      </c>
      <c r="D6172" s="53" t="n">
        <v>0.1</v>
      </c>
      <c r="E6172" s="53" t="s">
        <v>748</v>
      </c>
      <c r="F6172" s="0" t="s">
        <v>1412</v>
      </c>
      <c r="G6172" s="0" t="str">
        <f aca="false">LEFT(B6172,2)</f>
        <v>30</v>
      </c>
      <c r="H6172" s="0" t="str">
        <f aca="false">I6172&amp;"_"&amp;G6172&amp;"_"&amp;F6172</f>
        <v>Klokkefroe_30_20190129_DL2018112_VUCNordsjaelland_koersel2</v>
      </c>
      <c r="I6172" s="61" t="str">
        <f aca="false">MID(RIGHT(B6172,LEN(B6172)-3),1,FIND("_",RIGHT(B6172,LEN(B6172)-3))-1)</f>
        <v>Klokkefroe</v>
      </c>
      <c r="J6172" s="61" t="str">
        <f aca="false">TRIM(SUBSTITUTE(RIGHT(B6172,FIND(I6172,B6172)+1),"_",""))</f>
        <v>eDNA</v>
      </c>
      <c r="K6172" s="0" t="str">
        <f aca="false">IFERROR(VALUE(SUBSTITUTE(E6172,".",",")),E6172)</f>
        <v>No Ct</v>
      </c>
      <c r="L6172" s="61" t="str">
        <f aca="false">IF(J6172="PosK",SUMIFS(K:K,J:J,"PosK",H:H,H6172),"")</f>
        <v/>
      </c>
      <c r="M6172" s="61" t="str">
        <f aca="false">IF(J6172="PosK",SUMIFS(K:K,J:J,"NegK",H:H,H6172),"")</f>
        <v/>
      </c>
      <c r="N6172" s="61" t="str">
        <f aca="false">IF(J6172="PosK",SUMIFS(K:K,J:J,"eDNA",H:H,H6172),"")</f>
        <v/>
      </c>
      <c r="Q6172" s="62"/>
    </row>
    <row r="6173" customFormat="false" ht="14.25" hidden="false" customHeight="false" outlineLevel="0" collapsed="false">
      <c r="A6173" s="0" t="s">
        <v>792</v>
      </c>
      <c r="B6173" s="52" t="s">
        <v>1043</v>
      </c>
      <c r="C6173" s="52" t="s">
        <v>751</v>
      </c>
      <c r="D6173" s="53" t="n">
        <v>0.1</v>
      </c>
      <c r="E6173" s="53" t="s">
        <v>748</v>
      </c>
      <c r="F6173" s="0" t="s">
        <v>1412</v>
      </c>
      <c r="G6173" s="0" t="str">
        <f aca="false">LEFT(B6173,2)</f>
        <v>30</v>
      </c>
      <c r="H6173" s="0" t="str">
        <f aca="false">I6173&amp;"_"&amp;G6173&amp;"_"&amp;F6173</f>
        <v>Klokkefroe_30_20190129_DL2018112_VUCNordsjaelland_koersel2</v>
      </c>
      <c r="I6173" s="61" t="str">
        <f aca="false">MID(RIGHT(B6173,LEN(B6173)-3),1,FIND("_",RIGHT(B6173,LEN(B6173)-3))-1)</f>
        <v>Klokkefroe</v>
      </c>
      <c r="J6173" s="61" t="str">
        <f aca="false">TRIM(SUBSTITUTE(RIGHT(B6173,FIND(I6173,B6173)+1),"_",""))</f>
        <v>eDNA</v>
      </c>
      <c r="K6173" s="0" t="str">
        <f aca="false">IFERROR(VALUE(SUBSTITUTE(E6173,".",",")),E6173)</f>
        <v>No Ct</v>
      </c>
      <c r="L6173" s="61" t="str">
        <f aca="false">IF(J6173="PosK",SUMIFS(K:K,J:J,"PosK",H:H,H6173),"")</f>
        <v/>
      </c>
      <c r="M6173" s="61" t="str">
        <f aca="false">IF(J6173="PosK",SUMIFS(K:K,J:J,"NegK",H:H,H6173),"")</f>
        <v/>
      </c>
      <c r="N6173" s="61" t="str">
        <f aca="false">IF(J6173="PosK",SUMIFS(K:K,J:J,"eDNA",H:H,H6173),"")</f>
        <v/>
      </c>
      <c r="P6173" s="62"/>
      <c r="T6173" s="63"/>
      <c r="W6173" s="64"/>
    </row>
    <row r="6174" customFormat="false" ht="14.25" hidden="false" customHeight="false" outlineLevel="0" collapsed="false">
      <c r="A6174" s="0" t="s">
        <v>794</v>
      </c>
      <c r="B6174" s="52" t="s">
        <v>1045</v>
      </c>
      <c r="C6174" s="52" t="s">
        <v>743</v>
      </c>
      <c r="D6174" s="53" t="n">
        <v>0.1</v>
      </c>
      <c r="E6174" s="53" t="n">
        <v>36.4</v>
      </c>
      <c r="F6174" s="0" t="s">
        <v>1412</v>
      </c>
      <c r="G6174" s="0" t="str">
        <f aca="false">LEFT(B6174,2)</f>
        <v>31</v>
      </c>
      <c r="H6174" s="0" t="str">
        <f aca="false">I6174&amp;"_"&amp;G6174&amp;"_"&amp;F6174</f>
        <v>Bjergsalamander_31_20190129_DL2018112_VUCNordsjaelland_koersel2</v>
      </c>
      <c r="I6174" s="61" t="str">
        <f aca="false">MID(RIGHT(B6174,LEN(B6174)-3),1,FIND("_",RIGHT(B6174,LEN(B6174)-3))-1)</f>
        <v>Bjergsalamander</v>
      </c>
      <c r="J6174" s="61" t="str">
        <f aca="false">TRIM(SUBSTITUTE(RIGHT(B6174,FIND(I6174,B6174)+1),"_",""))</f>
        <v>PosK</v>
      </c>
      <c r="K6174" s="0" t="n">
        <f aca="false">IFERROR(VALUE(SUBSTITUTE(E6174,".",",")),E6174)</f>
        <v>36.4</v>
      </c>
      <c r="L6174" s="61" t="n">
        <f aca="false">IF(J6174="PosK",SUMIFS(K:K,J:J,"PosK",H:H,H6174),"")</f>
        <v>36.4</v>
      </c>
      <c r="M6174" s="61" t="n">
        <f aca="false">IF(J6174="PosK",SUMIFS(K:K,J:J,"NegK",H:H,H6174),"")</f>
        <v>0</v>
      </c>
      <c r="N6174" s="61" t="n">
        <f aca="false">IF(J6174="PosK",SUMIFS(K:K,J:J,"eDNA",H:H,H6174),"")</f>
        <v>0</v>
      </c>
      <c r="P6174" s="62" t="n">
        <f aca="false">IF(K6176="No Ct",0,K6176)</f>
        <v>0</v>
      </c>
      <c r="Q6174" s="62" t="n">
        <f aca="false">IF(K6177="No Ct",0,K6177)</f>
        <v>0</v>
      </c>
      <c r="R6174" s="0" t="str">
        <f aca="false">IF(AND(L6174&gt;0,M6174=0),"Valid","Invalid")</f>
        <v>Valid</v>
      </c>
      <c r="S6174" s="0" t="str">
        <f aca="false">IF(OR(P6174&gt;1,Q6174&gt;1),"Present","Absent")</f>
        <v>Absent</v>
      </c>
      <c r="T6174" s="63" t="str">
        <f aca="false">IF(OR(AND(P6174&gt;1,P6174&lt;41),AND(Q6174&gt;1,Q6174&lt;41)),"Ct&lt;41","Ct&gt;41")</f>
        <v>Ct&gt;41</v>
      </c>
      <c r="U6174" s="0" t="str">
        <f aca="false">I6174</f>
        <v>Bjergsalamander</v>
      </c>
      <c r="V6174" s="0" t="str">
        <f aca="false">MID(F6174,10,9)</f>
        <v>DL2018112</v>
      </c>
      <c r="W6174" s="64" t="str">
        <f aca="false">V6174&amp;"_"&amp;U6174&amp;"_"&amp;R6174&amp;"_"&amp;S6174&amp;"_"&amp;T6174</f>
        <v>DL2018112_Bjergsalamander_Valid_Absent_Ct&gt;41</v>
      </c>
    </row>
    <row r="6175" customFormat="false" ht="14.25" hidden="false" customHeight="false" outlineLevel="0" collapsed="false">
      <c r="A6175" s="0" t="s">
        <v>796</v>
      </c>
      <c r="B6175" s="52" t="s">
        <v>1046</v>
      </c>
      <c r="C6175" s="52" t="s">
        <v>747</v>
      </c>
      <c r="D6175" s="53" t="n">
        <v>0.1</v>
      </c>
      <c r="E6175" s="53" t="s">
        <v>748</v>
      </c>
      <c r="F6175" s="0" t="s">
        <v>1412</v>
      </c>
      <c r="G6175" s="0" t="str">
        <f aca="false">LEFT(B6175,2)</f>
        <v>31</v>
      </c>
      <c r="H6175" s="0" t="str">
        <f aca="false">I6175&amp;"_"&amp;G6175&amp;"_"&amp;F6175</f>
        <v>Bjergsalamander_31_20190129_DL2018112_VUCNordsjaelland_koersel2</v>
      </c>
      <c r="I6175" s="61" t="str">
        <f aca="false">MID(RIGHT(B6175,LEN(B6175)-3),1,FIND("_",RIGHT(B6175,LEN(B6175)-3))-1)</f>
        <v>Bjergsalamander</v>
      </c>
      <c r="J6175" s="61" t="str">
        <f aca="false">TRIM(SUBSTITUTE(RIGHT(B6175,FIND(I6175,B6175)+1),"_",""))</f>
        <v>NegK</v>
      </c>
      <c r="K6175" s="0" t="str">
        <f aca="false">IFERROR(VALUE(SUBSTITUTE(E6175,".",",")),E6175)</f>
        <v>No Ct</v>
      </c>
      <c r="L6175" s="61" t="str">
        <f aca="false">IF(J6175="PosK",SUMIFS(K:K,J:J,"PosK",H:H,H6175),"")</f>
        <v/>
      </c>
      <c r="M6175" s="61" t="str">
        <f aca="false">IF(J6175="PosK",SUMIFS(K:K,J:J,"NegK",H:H,H6175),"")</f>
        <v/>
      </c>
      <c r="N6175" s="61" t="str">
        <f aca="false">IF(J6175="PosK",SUMIFS(K:K,J:J,"eDNA",H:H,H6175),"")</f>
        <v/>
      </c>
    </row>
    <row r="6176" customFormat="false" ht="14.25" hidden="false" customHeight="false" outlineLevel="0" collapsed="false">
      <c r="A6176" s="0" t="s">
        <v>798</v>
      </c>
      <c r="B6176" s="52" t="s">
        <v>1047</v>
      </c>
      <c r="C6176" s="52" t="s">
        <v>751</v>
      </c>
      <c r="D6176" s="53" t="n">
        <v>0.1</v>
      </c>
      <c r="E6176" s="53" t="s">
        <v>748</v>
      </c>
      <c r="F6176" s="0" t="s">
        <v>1412</v>
      </c>
      <c r="G6176" s="0" t="str">
        <f aca="false">LEFT(B6176,2)</f>
        <v>31</v>
      </c>
      <c r="H6176" s="0" t="str">
        <f aca="false">I6176&amp;"_"&amp;G6176&amp;"_"&amp;F6176</f>
        <v>Bjergsalamander_31_20190129_DL2018112_VUCNordsjaelland_koersel2</v>
      </c>
      <c r="I6176" s="61" t="str">
        <f aca="false">MID(RIGHT(B6176,LEN(B6176)-3),1,FIND("_",RIGHT(B6176,LEN(B6176)-3))-1)</f>
        <v>Bjergsalamander</v>
      </c>
      <c r="J6176" s="61" t="str">
        <f aca="false">TRIM(SUBSTITUTE(RIGHT(B6176,FIND(I6176,B6176)+1),"_",""))</f>
        <v>eDNA</v>
      </c>
      <c r="K6176" s="0" t="str">
        <f aca="false">IFERROR(VALUE(SUBSTITUTE(E6176,".",",")),E6176)</f>
        <v>No Ct</v>
      </c>
      <c r="L6176" s="61" t="str">
        <f aca="false">IF(J6176="PosK",SUMIFS(K:K,J:J,"PosK",H:H,H6176),"")</f>
        <v/>
      </c>
      <c r="M6176" s="61" t="str">
        <f aca="false">IF(J6176="PosK",SUMIFS(K:K,J:J,"NegK",H:H,H6176),"")</f>
        <v/>
      </c>
      <c r="N6176" s="61" t="str">
        <f aca="false">IF(J6176="PosK",SUMIFS(K:K,J:J,"eDNA",H:H,H6176),"")</f>
        <v/>
      </c>
      <c r="Q6176" s="62"/>
    </row>
    <row r="6177" customFormat="false" ht="14.25" hidden="false" customHeight="false" outlineLevel="0" collapsed="false">
      <c r="A6177" s="0" t="s">
        <v>800</v>
      </c>
      <c r="B6177" s="52" t="s">
        <v>1047</v>
      </c>
      <c r="C6177" s="52" t="s">
        <v>751</v>
      </c>
      <c r="D6177" s="53" t="n">
        <v>0.1</v>
      </c>
      <c r="E6177" s="53" t="s">
        <v>748</v>
      </c>
      <c r="F6177" s="0" t="s">
        <v>1412</v>
      </c>
      <c r="G6177" s="0" t="str">
        <f aca="false">LEFT(B6177,2)</f>
        <v>31</v>
      </c>
      <c r="H6177" s="0" t="str">
        <f aca="false">I6177&amp;"_"&amp;G6177&amp;"_"&amp;F6177</f>
        <v>Bjergsalamander_31_20190129_DL2018112_VUCNordsjaelland_koersel2</v>
      </c>
      <c r="I6177" s="61" t="str">
        <f aca="false">MID(RIGHT(B6177,LEN(B6177)-3),1,FIND("_",RIGHT(B6177,LEN(B6177)-3))-1)</f>
        <v>Bjergsalamander</v>
      </c>
      <c r="J6177" s="61" t="str">
        <f aca="false">TRIM(SUBSTITUTE(RIGHT(B6177,FIND(I6177,B6177)+1),"_",""))</f>
        <v>eDNA</v>
      </c>
      <c r="K6177" s="0" t="str">
        <f aca="false">IFERROR(VALUE(SUBSTITUTE(E6177,".",",")),E6177)</f>
        <v>No Ct</v>
      </c>
      <c r="L6177" s="61" t="str">
        <f aca="false">IF(J6177="PosK",SUMIFS(K:K,J:J,"PosK",H:H,H6177),"")</f>
        <v/>
      </c>
      <c r="M6177" s="61" t="str">
        <f aca="false">IF(J6177="PosK",SUMIFS(K:K,J:J,"NegK",H:H,H6177),"")</f>
        <v/>
      </c>
      <c r="N6177" s="61" t="str">
        <f aca="false">IF(J6177="PosK",SUMIFS(K:K,J:J,"eDNA",H:H,H6177),"")</f>
        <v/>
      </c>
      <c r="P6177" s="62"/>
      <c r="T6177" s="63"/>
      <c r="W6177" s="64"/>
    </row>
    <row r="6178" customFormat="false" ht="14.25" hidden="false" customHeight="false" outlineLevel="0" collapsed="false">
      <c r="A6178" s="0" t="s">
        <v>802</v>
      </c>
      <c r="B6178" s="52" t="s">
        <v>1049</v>
      </c>
      <c r="C6178" s="52" t="s">
        <v>743</v>
      </c>
      <c r="D6178" s="53" t="n">
        <v>0.1</v>
      </c>
      <c r="E6178" s="53" t="n">
        <v>30.14</v>
      </c>
      <c r="F6178" s="0" t="s">
        <v>1412</v>
      </c>
      <c r="G6178" s="0" t="str">
        <f aca="false">LEFT(B6178,2)</f>
        <v>32</v>
      </c>
      <c r="H6178" s="0" t="str">
        <f aca="false">I6178&amp;"_"&amp;G6178&amp;"_"&amp;F6178</f>
        <v>Latterfroe_32_20190129_DL2018112_VUCNordsjaelland_koersel2</v>
      </c>
      <c r="I6178" s="61" t="str">
        <f aca="false">MID(RIGHT(B6178,LEN(B6178)-3),1,FIND("_",RIGHT(B6178,LEN(B6178)-3))-1)</f>
        <v>Latterfroe</v>
      </c>
      <c r="J6178" s="61" t="str">
        <f aca="false">TRIM(SUBSTITUTE(RIGHT(B6178,FIND(I6178,B6178)+1),"_",""))</f>
        <v>PosK</v>
      </c>
      <c r="K6178" s="0" t="n">
        <f aca="false">IFERROR(VALUE(SUBSTITUTE(E6178,".",",")),E6178)</f>
        <v>30.14</v>
      </c>
      <c r="L6178" s="61" t="n">
        <f aca="false">IF(J6178="PosK",SUMIFS(K:K,J:J,"PosK",H:H,H6178),"")</f>
        <v>30.14</v>
      </c>
      <c r="M6178" s="61" t="n">
        <f aca="false">IF(J6178="PosK",SUMIFS(K:K,J:J,"NegK",H:H,H6178),"")</f>
        <v>0</v>
      </c>
      <c r="N6178" s="61" t="n">
        <f aca="false">IF(J6178="PosK",SUMIFS(K:K,J:J,"eDNA",H:H,H6178),"")</f>
        <v>0</v>
      </c>
      <c r="P6178" s="62" t="n">
        <f aca="false">IF(K6180="No Ct",0,K6180)</f>
        <v>0</v>
      </c>
      <c r="Q6178" s="62" t="n">
        <f aca="false">IF(K6181="No Ct",0,K6181)</f>
        <v>0</v>
      </c>
      <c r="R6178" s="0" t="str">
        <f aca="false">IF(AND(L6178&gt;0,M6178=0),"Valid","Invalid")</f>
        <v>Valid</v>
      </c>
      <c r="S6178" s="0" t="str">
        <f aca="false">IF(OR(P6178&gt;1,Q6178&gt;1),"Present","Absent")</f>
        <v>Absent</v>
      </c>
      <c r="T6178" s="63" t="str">
        <f aca="false">IF(OR(AND(P6178&gt;1,P6178&lt;41),AND(Q6178&gt;1,Q6178&lt;41)),"Ct&lt;41","Ct&gt;41")</f>
        <v>Ct&gt;41</v>
      </c>
      <c r="U6178" s="0" t="str">
        <f aca="false">I6178</f>
        <v>Latterfroe</v>
      </c>
      <c r="V6178" s="0" t="str">
        <f aca="false">MID(F6178,10,9)</f>
        <v>DL2018112</v>
      </c>
      <c r="W6178" s="64" t="str">
        <f aca="false">V6178&amp;"_"&amp;U6178&amp;"_"&amp;R6178&amp;"_"&amp;S6178&amp;"_"&amp;T6178</f>
        <v>DL2018112_Latterfroe_Valid_Absent_Ct&gt;41</v>
      </c>
    </row>
    <row r="6179" customFormat="false" ht="14.25" hidden="false" customHeight="false" outlineLevel="0" collapsed="false">
      <c r="A6179" s="0" t="s">
        <v>804</v>
      </c>
      <c r="B6179" s="52" t="s">
        <v>1050</v>
      </c>
      <c r="C6179" s="52" t="s">
        <v>747</v>
      </c>
      <c r="D6179" s="53" t="n">
        <v>0.1</v>
      </c>
      <c r="E6179" s="53" t="s">
        <v>748</v>
      </c>
      <c r="F6179" s="0" t="s">
        <v>1412</v>
      </c>
      <c r="G6179" s="0" t="str">
        <f aca="false">LEFT(B6179,2)</f>
        <v>32</v>
      </c>
      <c r="H6179" s="0" t="str">
        <f aca="false">I6179&amp;"_"&amp;G6179&amp;"_"&amp;F6179</f>
        <v>Latterfroe_32_20190129_DL2018112_VUCNordsjaelland_koersel2</v>
      </c>
      <c r="I6179" s="61" t="str">
        <f aca="false">MID(RIGHT(B6179,LEN(B6179)-3),1,FIND("_",RIGHT(B6179,LEN(B6179)-3))-1)</f>
        <v>Latterfroe</v>
      </c>
      <c r="J6179" s="61" t="str">
        <f aca="false">TRIM(SUBSTITUTE(RIGHT(B6179,FIND(I6179,B6179)+1),"_",""))</f>
        <v>NegK</v>
      </c>
      <c r="K6179" s="0" t="str">
        <f aca="false">IFERROR(VALUE(SUBSTITUTE(E6179,".",",")),E6179)</f>
        <v>No Ct</v>
      </c>
      <c r="L6179" s="61" t="str">
        <f aca="false">IF(J6179="PosK",SUMIFS(K:K,J:J,"PosK",H:H,H6179),"")</f>
        <v/>
      </c>
      <c r="M6179" s="61" t="str">
        <f aca="false">IF(J6179="PosK",SUMIFS(K:K,J:J,"NegK",H:H,H6179),"")</f>
        <v/>
      </c>
      <c r="N6179" s="61" t="str">
        <f aca="false">IF(J6179="PosK",SUMIFS(K:K,J:J,"eDNA",H:H,H6179),"")</f>
        <v/>
      </c>
    </row>
    <row r="6180" customFormat="false" ht="14.25" hidden="false" customHeight="false" outlineLevel="0" collapsed="false">
      <c r="A6180" s="0" t="s">
        <v>806</v>
      </c>
      <c r="B6180" s="52" t="s">
        <v>1051</v>
      </c>
      <c r="C6180" s="52" t="s">
        <v>751</v>
      </c>
      <c r="D6180" s="53" t="n">
        <v>0.1</v>
      </c>
      <c r="E6180" s="53" t="s">
        <v>748</v>
      </c>
      <c r="F6180" s="0" t="s">
        <v>1412</v>
      </c>
      <c r="G6180" s="0" t="str">
        <f aca="false">LEFT(B6180,2)</f>
        <v>32</v>
      </c>
      <c r="H6180" s="0" t="str">
        <f aca="false">I6180&amp;"_"&amp;G6180&amp;"_"&amp;F6180</f>
        <v>Latterfroe_32_20190129_DL2018112_VUCNordsjaelland_koersel2</v>
      </c>
      <c r="I6180" s="61" t="str">
        <f aca="false">MID(RIGHT(B6180,LEN(B6180)-3),1,FIND("_",RIGHT(B6180,LEN(B6180)-3))-1)</f>
        <v>Latterfroe</v>
      </c>
      <c r="J6180" s="61" t="str">
        <f aca="false">TRIM(SUBSTITUTE(RIGHT(B6180,FIND(I6180,B6180)+1),"_",""))</f>
        <v>eDNA</v>
      </c>
      <c r="K6180" s="0" t="str">
        <f aca="false">IFERROR(VALUE(SUBSTITUTE(E6180,".",",")),E6180)</f>
        <v>No Ct</v>
      </c>
      <c r="L6180" s="61" t="str">
        <f aca="false">IF(J6180="PosK",SUMIFS(K:K,J:J,"PosK",H:H,H6180),"")</f>
        <v/>
      </c>
      <c r="M6180" s="61" t="str">
        <f aca="false">IF(J6180="PosK",SUMIFS(K:K,J:J,"NegK",H:H,H6180),"")</f>
        <v/>
      </c>
      <c r="N6180" s="61" t="str">
        <f aca="false">IF(J6180="PosK",SUMIFS(K:K,J:J,"eDNA",H:H,H6180),"")</f>
        <v/>
      </c>
      <c r="Q6180" s="62"/>
    </row>
    <row r="6181" customFormat="false" ht="14.25" hidden="false" customHeight="false" outlineLevel="0" collapsed="false">
      <c r="A6181" s="0" t="s">
        <v>808</v>
      </c>
      <c r="B6181" s="52" t="s">
        <v>1051</v>
      </c>
      <c r="C6181" s="52" t="s">
        <v>751</v>
      </c>
      <c r="D6181" s="53" t="n">
        <v>0.1</v>
      </c>
      <c r="E6181" s="53" t="s">
        <v>748</v>
      </c>
      <c r="F6181" s="0" t="s">
        <v>1412</v>
      </c>
      <c r="G6181" s="0" t="str">
        <f aca="false">LEFT(B6181,2)</f>
        <v>32</v>
      </c>
      <c r="H6181" s="0" t="str">
        <f aca="false">I6181&amp;"_"&amp;G6181&amp;"_"&amp;F6181</f>
        <v>Latterfroe_32_20190129_DL2018112_VUCNordsjaelland_koersel2</v>
      </c>
      <c r="I6181" s="61" t="str">
        <f aca="false">MID(RIGHT(B6181,LEN(B6181)-3),1,FIND("_",RIGHT(B6181,LEN(B6181)-3))-1)</f>
        <v>Latterfroe</v>
      </c>
      <c r="J6181" s="61" t="str">
        <f aca="false">TRIM(SUBSTITUTE(RIGHT(B6181,FIND(I6181,B6181)+1),"_",""))</f>
        <v>eDNA</v>
      </c>
      <c r="K6181" s="0" t="str">
        <f aca="false">IFERROR(VALUE(SUBSTITUTE(E6181,".",",")),E6181)</f>
        <v>No Ct</v>
      </c>
      <c r="L6181" s="61" t="str">
        <f aca="false">IF(J6181="PosK",SUMIFS(K:K,J:J,"PosK",H:H,H6181),"")</f>
        <v/>
      </c>
      <c r="M6181" s="61" t="str">
        <f aca="false">IF(J6181="PosK",SUMIFS(K:K,J:J,"NegK",H:H,H6181),"")</f>
        <v/>
      </c>
      <c r="N6181" s="61" t="str">
        <f aca="false">IF(J6181="PosK",SUMIFS(K:K,J:J,"eDNA",H:H,H6181),"")</f>
        <v/>
      </c>
      <c r="P6181" s="62"/>
      <c r="T6181" s="63"/>
      <c r="W6181" s="64"/>
    </row>
    <row r="6182" customFormat="false" ht="14.25" hidden="false" customHeight="false" outlineLevel="0" collapsed="false">
      <c r="A6182" s="0" t="s">
        <v>810</v>
      </c>
      <c r="B6182" s="52" t="s">
        <v>1228</v>
      </c>
      <c r="C6182" s="52" t="s">
        <v>743</v>
      </c>
      <c r="D6182" s="53" t="n">
        <v>0.1</v>
      </c>
      <c r="E6182" s="53" t="s">
        <v>748</v>
      </c>
      <c r="F6182" s="0" t="s">
        <v>1412</v>
      </c>
      <c r="G6182" s="0" t="str">
        <f aca="false">LEFT(B6182,2)</f>
        <v>33</v>
      </c>
      <c r="H6182" s="0" t="str">
        <f aca="false">I6182&amp;"_"&amp;G6182&amp;"_"&amp;F6182</f>
        <v>KortbenetGroenFroe_33_20190129_DL2018112_VUCNordsjaelland_koersel2</v>
      </c>
      <c r="I6182" s="61" t="str">
        <f aca="false">MID(RIGHT(B6182,LEN(B6182)-3),1,FIND("_",RIGHT(B6182,LEN(B6182)-3))-1)</f>
        <v>KortbenetGroenFroe</v>
      </c>
      <c r="J6182" s="61" t="str">
        <f aca="false">TRIM(SUBSTITUTE(RIGHT(B6182,FIND(I6182,B6182)+1),"_",""))</f>
        <v>PosK</v>
      </c>
      <c r="K6182" s="0" t="str">
        <f aca="false">IFERROR(VALUE(SUBSTITUTE(E6182,".",",")),E6182)</f>
        <v>No Ct</v>
      </c>
      <c r="L6182" s="61" t="n">
        <f aca="false">IF(J6182="PosK",SUMIFS(K:K,J:J,"PosK",H:H,H6182),"")</f>
        <v>0</v>
      </c>
      <c r="M6182" s="61" t="n">
        <f aca="false">IF(J6182="PosK",SUMIFS(K:K,J:J,"NegK",H:H,H6182),"")</f>
        <v>0</v>
      </c>
      <c r="N6182" s="61" t="n">
        <f aca="false">IF(J6182="PosK",SUMIFS(K:K,J:J,"eDNA",H:H,H6182),"")</f>
        <v>0</v>
      </c>
      <c r="P6182" s="62" t="n">
        <f aca="false">IF(K6184="No Ct",0,K6184)</f>
        <v>0</v>
      </c>
      <c r="Q6182" s="62" t="n">
        <f aca="false">IF(K6185="No Ct",0,K6185)</f>
        <v>0</v>
      </c>
      <c r="R6182" s="0" t="str">
        <f aca="false">IF(AND(L6182&gt;0,M6182=0),"Valid","Invalid")</f>
        <v>Invalid</v>
      </c>
      <c r="S6182" s="0" t="str">
        <f aca="false">IF(OR(P6182&gt;1,Q6182&gt;1),"Present","Absent")</f>
        <v>Absent</v>
      </c>
      <c r="T6182" s="63" t="str">
        <f aca="false">IF(OR(AND(P6182&gt;1,P6182&lt;41),AND(Q6182&gt;1,Q6182&lt;41)),"Ct&lt;41","Ct&gt;41")</f>
        <v>Ct&gt;41</v>
      </c>
      <c r="U6182" s="0" t="str">
        <f aca="false">I6182</f>
        <v>KortbenetGroenFroe</v>
      </c>
      <c r="V6182" s="0" t="str">
        <f aca="false">MID(F6182,10,9)</f>
        <v>DL2018112</v>
      </c>
      <c r="W6182" s="64" t="str">
        <f aca="false">V6182&amp;"_"&amp;U6182&amp;"_"&amp;R6182&amp;"_"&amp;S6182&amp;"_"&amp;T6182</f>
        <v>DL2018112_KortbenetGroenFroe_Invalid_Absent_Ct&gt;41</v>
      </c>
    </row>
    <row r="6183" customFormat="false" ht="14.25" hidden="false" customHeight="false" outlineLevel="0" collapsed="false">
      <c r="A6183" s="0" t="s">
        <v>812</v>
      </c>
      <c r="B6183" s="52" t="s">
        <v>1229</v>
      </c>
      <c r="C6183" s="52" t="s">
        <v>747</v>
      </c>
      <c r="D6183" s="53" t="n">
        <v>0.1</v>
      </c>
      <c r="E6183" s="53" t="s">
        <v>748</v>
      </c>
      <c r="F6183" s="0" t="s">
        <v>1412</v>
      </c>
      <c r="G6183" s="0" t="str">
        <f aca="false">LEFT(B6183,2)</f>
        <v>33</v>
      </c>
      <c r="H6183" s="0" t="str">
        <f aca="false">I6183&amp;"_"&amp;G6183&amp;"_"&amp;F6183</f>
        <v>KortbenetGroenFroe_33_20190129_DL2018112_VUCNordsjaelland_koersel2</v>
      </c>
      <c r="I6183" s="61" t="str">
        <f aca="false">MID(RIGHT(B6183,LEN(B6183)-3),1,FIND("_",RIGHT(B6183,LEN(B6183)-3))-1)</f>
        <v>KortbenetGroenFroe</v>
      </c>
      <c r="J6183" s="61" t="str">
        <f aca="false">TRIM(SUBSTITUTE(RIGHT(B6183,FIND(I6183,B6183)+1),"_",""))</f>
        <v>NegK</v>
      </c>
      <c r="K6183" s="0" t="str">
        <f aca="false">IFERROR(VALUE(SUBSTITUTE(E6183,".",",")),E6183)</f>
        <v>No Ct</v>
      </c>
      <c r="L6183" s="61" t="str">
        <f aca="false">IF(J6183="PosK",SUMIFS(K:K,J:J,"PosK",H:H,H6183),"")</f>
        <v/>
      </c>
      <c r="M6183" s="61" t="str">
        <f aca="false">IF(J6183="PosK",SUMIFS(K:K,J:J,"NegK",H:H,H6183),"")</f>
        <v/>
      </c>
      <c r="N6183" s="61" t="str">
        <f aca="false">IF(J6183="PosK",SUMIFS(K:K,J:J,"eDNA",H:H,H6183),"")</f>
        <v/>
      </c>
    </row>
    <row r="6184" customFormat="false" ht="14.25" hidden="false" customHeight="false" outlineLevel="0" collapsed="false">
      <c r="A6184" s="0" t="s">
        <v>814</v>
      </c>
      <c r="B6184" s="52" t="s">
        <v>1230</v>
      </c>
      <c r="C6184" s="52" t="s">
        <v>751</v>
      </c>
      <c r="D6184" s="53" t="n">
        <v>0.1</v>
      </c>
      <c r="E6184" s="53" t="s">
        <v>748</v>
      </c>
      <c r="F6184" s="0" t="s">
        <v>1412</v>
      </c>
      <c r="G6184" s="0" t="str">
        <f aca="false">LEFT(B6184,2)</f>
        <v>33</v>
      </c>
      <c r="H6184" s="0" t="str">
        <f aca="false">I6184&amp;"_"&amp;G6184&amp;"_"&amp;F6184</f>
        <v>KortbenetGroenFroe_33_20190129_DL2018112_VUCNordsjaelland_koersel2</v>
      </c>
      <c r="I6184" s="61" t="str">
        <f aca="false">MID(RIGHT(B6184,LEN(B6184)-3),1,FIND("_",RIGHT(B6184,LEN(B6184)-3))-1)</f>
        <v>KortbenetGroenFroe</v>
      </c>
      <c r="J6184" s="61" t="str">
        <f aca="false">TRIM(SUBSTITUTE(RIGHT(B6184,FIND(I6184,B6184)+1),"_",""))</f>
        <v>eDNA</v>
      </c>
      <c r="K6184" s="0" t="str">
        <f aca="false">IFERROR(VALUE(SUBSTITUTE(E6184,".",",")),E6184)</f>
        <v>No Ct</v>
      </c>
      <c r="L6184" s="61" t="str">
        <f aca="false">IF(J6184="PosK",SUMIFS(K:K,J:J,"PosK",H:H,H6184),"")</f>
        <v/>
      </c>
      <c r="M6184" s="61" t="str">
        <f aca="false">IF(J6184="PosK",SUMIFS(K:K,J:J,"NegK",H:H,H6184),"")</f>
        <v/>
      </c>
      <c r="N6184" s="61" t="str">
        <f aca="false">IF(J6184="PosK",SUMIFS(K:K,J:J,"eDNA",H:H,H6184),"")</f>
        <v/>
      </c>
      <c r="Q6184" s="62"/>
    </row>
    <row r="6185" customFormat="false" ht="14.25" hidden="false" customHeight="false" outlineLevel="0" collapsed="false">
      <c r="A6185" s="0" t="s">
        <v>816</v>
      </c>
      <c r="B6185" s="52" t="s">
        <v>1230</v>
      </c>
      <c r="C6185" s="52" t="s">
        <v>751</v>
      </c>
      <c r="D6185" s="53" t="n">
        <v>0.1</v>
      </c>
      <c r="E6185" s="53" t="s">
        <v>748</v>
      </c>
      <c r="F6185" s="0" t="s">
        <v>1412</v>
      </c>
      <c r="G6185" s="0" t="str">
        <f aca="false">LEFT(B6185,2)</f>
        <v>33</v>
      </c>
      <c r="H6185" s="0" t="str">
        <f aca="false">I6185&amp;"_"&amp;G6185&amp;"_"&amp;F6185</f>
        <v>KortbenetGroenFroe_33_20190129_DL2018112_VUCNordsjaelland_koersel2</v>
      </c>
      <c r="I6185" s="61" t="str">
        <f aca="false">MID(RIGHT(B6185,LEN(B6185)-3),1,FIND("_",RIGHT(B6185,LEN(B6185)-3))-1)</f>
        <v>KortbenetGroenFroe</v>
      </c>
      <c r="J6185" s="61" t="str">
        <f aca="false">TRIM(SUBSTITUTE(RIGHT(B6185,FIND(I6185,B6185)+1),"_",""))</f>
        <v>eDNA</v>
      </c>
      <c r="K6185" s="0" t="str">
        <f aca="false">IFERROR(VALUE(SUBSTITUTE(E6185,".",",")),E6185)</f>
        <v>No Ct</v>
      </c>
      <c r="L6185" s="61" t="str">
        <f aca="false">IF(J6185="PosK",SUMIFS(K:K,J:J,"PosK",H:H,H6185),"")</f>
        <v/>
      </c>
      <c r="M6185" s="61" t="str">
        <f aca="false">IF(J6185="PosK",SUMIFS(K:K,J:J,"NegK",H:H,H6185),"")</f>
        <v/>
      </c>
      <c r="N6185" s="61" t="str">
        <f aca="false">IF(J6185="PosK",SUMIFS(K:K,J:J,"eDNA",H:H,H6185),"")</f>
        <v/>
      </c>
      <c r="P6185" s="62"/>
      <c r="T6185" s="63"/>
      <c r="W6185" s="64"/>
    </row>
    <row r="6186" customFormat="false" ht="14.25" hidden="false" customHeight="false" outlineLevel="0" collapsed="false">
      <c r="A6186" s="0" t="s">
        <v>818</v>
      </c>
      <c r="B6186" s="52" t="s">
        <v>1232</v>
      </c>
      <c r="C6186" s="52" t="s">
        <v>743</v>
      </c>
      <c r="D6186" s="53" t="n">
        <v>0.1</v>
      </c>
      <c r="E6186" s="53" t="n">
        <v>27.68</v>
      </c>
      <c r="F6186" s="0" t="s">
        <v>1412</v>
      </c>
      <c r="G6186" s="0" t="str">
        <f aca="false">LEFT(B6186,2)</f>
        <v>34</v>
      </c>
      <c r="H6186" s="0" t="str">
        <f aca="false">I6186&amp;"_"&amp;G6186&amp;"_"&amp;F6186</f>
        <v>Soelvkarusse_34_20190129_DL2018112_VUCNordsjaelland_koersel2</v>
      </c>
      <c r="I6186" s="61" t="str">
        <f aca="false">MID(RIGHT(B6186,LEN(B6186)-3),1,FIND("_",RIGHT(B6186,LEN(B6186)-3))-1)</f>
        <v>Soelvkarusse</v>
      </c>
      <c r="J6186" s="61" t="str">
        <f aca="false">TRIM(SUBSTITUTE(RIGHT(B6186,FIND(I6186,B6186)+1),"_",""))</f>
        <v>PosK</v>
      </c>
      <c r="K6186" s="0" t="n">
        <f aca="false">IFERROR(VALUE(SUBSTITUTE(E6186,".",",")),E6186)</f>
        <v>27.68</v>
      </c>
      <c r="L6186" s="61" t="n">
        <f aca="false">IF(J6186="PosK",SUMIFS(K:K,J:J,"PosK",H:H,H6186),"")</f>
        <v>27.68</v>
      </c>
      <c r="M6186" s="61" t="n">
        <f aca="false">IF(J6186="PosK",SUMIFS(K:K,J:J,"NegK",H:H,H6186),"")</f>
        <v>0</v>
      </c>
      <c r="N6186" s="61" t="n">
        <f aca="false">IF(J6186="PosK",SUMIFS(K:K,J:J,"eDNA",H:H,H6186),"")</f>
        <v>0</v>
      </c>
      <c r="P6186" s="62" t="n">
        <f aca="false">IF(K6188="No Ct",0,K6188)</f>
        <v>0</v>
      </c>
      <c r="Q6186" s="62" t="n">
        <f aca="false">IF(K6189="No Ct",0,K6189)</f>
        <v>0</v>
      </c>
      <c r="R6186" s="0" t="str">
        <f aca="false">IF(AND(L6186&gt;0,M6186=0),"Valid","Invalid")</f>
        <v>Valid</v>
      </c>
      <c r="S6186" s="0" t="str">
        <f aca="false">IF(OR(P6186&gt;1,Q6186&gt;1),"Present","Absent")</f>
        <v>Absent</v>
      </c>
      <c r="T6186" s="63" t="str">
        <f aca="false">IF(OR(AND(P6186&gt;1,P6186&lt;41),AND(Q6186&gt;1,Q6186&lt;41)),"Ct&lt;41","Ct&gt;41")</f>
        <v>Ct&gt;41</v>
      </c>
      <c r="U6186" s="0" t="str">
        <f aca="false">I6186</f>
        <v>Soelvkarusse</v>
      </c>
      <c r="V6186" s="0" t="str">
        <f aca="false">MID(F6186,10,9)</f>
        <v>DL2018112</v>
      </c>
      <c r="W6186" s="64" t="str">
        <f aca="false">V6186&amp;"_"&amp;U6186&amp;"_"&amp;R6186&amp;"_"&amp;S6186&amp;"_"&amp;T6186</f>
        <v>DL2018112_Soelvkarusse_Valid_Absent_Ct&gt;41</v>
      </c>
    </row>
    <row r="6187" customFormat="false" ht="14.25" hidden="false" customHeight="false" outlineLevel="0" collapsed="false">
      <c r="A6187" s="0" t="s">
        <v>820</v>
      </c>
      <c r="B6187" s="52" t="s">
        <v>1233</v>
      </c>
      <c r="C6187" s="52" t="s">
        <v>747</v>
      </c>
      <c r="D6187" s="53" t="n">
        <v>0.1</v>
      </c>
      <c r="E6187" s="53" t="s">
        <v>748</v>
      </c>
      <c r="F6187" s="0" t="s">
        <v>1412</v>
      </c>
      <c r="G6187" s="0" t="str">
        <f aca="false">LEFT(B6187,2)</f>
        <v>34</v>
      </c>
      <c r="H6187" s="0" t="str">
        <f aca="false">I6187&amp;"_"&amp;G6187&amp;"_"&amp;F6187</f>
        <v>Soelvkarusse_34_20190129_DL2018112_VUCNordsjaelland_koersel2</v>
      </c>
      <c r="I6187" s="61" t="str">
        <f aca="false">MID(RIGHT(B6187,LEN(B6187)-3),1,FIND("_",RIGHT(B6187,LEN(B6187)-3))-1)</f>
        <v>Soelvkarusse</v>
      </c>
      <c r="J6187" s="61" t="str">
        <f aca="false">TRIM(SUBSTITUTE(RIGHT(B6187,FIND(I6187,B6187)+1),"_",""))</f>
        <v>NegK</v>
      </c>
      <c r="K6187" s="0" t="str">
        <f aca="false">IFERROR(VALUE(SUBSTITUTE(E6187,".",",")),E6187)</f>
        <v>No Ct</v>
      </c>
      <c r="L6187" s="61" t="str">
        <f aca="false">IF(J6187="PosK",SUMIFS(K:K,J:J,"PosK",H:H,H6187),"")</f>
        <v/>
      </c>
      <c r="M6187" s="61" t="str">
        <f aca="false">IF(J6187="PosK",SUMIFS(K:K,J:J,"NegK",H:H,H6187),"")</f>
        <v/>
      </c>
      <c r="N6187" s="61" t="str">
        <f aca="false">IF(J6187="PosK",SUMIFS(K:K,J:J,"eDNA",H:H,H6187),"")</f>
        <v/>
      </c>
    </row>
    <row r="6188" customFormat="false" ht="14.25" hidden="false" customHeight="false" outlineLevel="0" collapsed="false">
      <c r="A6188" s="0" t="s">
        <v>822</v>
      </c>
      <c r="B6188" s="52" t="s">
        <v>1234</v>
      </c>
      <c r="C6188" s="52" t="s">
        <v>751</v>
      </c>
      <c r="D6188" s="53" t="n">
        <v>0.1</v>
      </c>
      <c r="E6188" s="53" t="s">
        <v>748</v>
      </c>
      <c r="F6188" s="0" t="s">
        <v>1412</v>
      </c>
      <c r="G6188" s="0" t="str">
        <f aca="false">LEFT(B6188,2)</f>
        <v>34</v>
      </c>
      <c r="H6188" s="0" t="str">
        <f aca="false">I6188&amp;"_"&amp;G6188&amp;"_"&amp;F6188</f>
        <v>Soelvkarusse_34_20190129_DL2018112_VUCNordsjaelland_koersel2</v>
      </c>
      <c r="I6188" s="61" t="str">
        <f aca="false">MID(RIGHT(B6188,LEN(B6188)-3),1,FIND("_",RIGHT(B6188,LEN(B6188)-3))-1)</f>
        <v>Soelvkarusse</v>
      </c>
      <c r="J6188" s="61" t="str">
        <f aca="false">TRIM(SUBSTITUTE(RIGHT(B6188,FIND(I6188,B6188)+1),"_",""))</f>
        <v>eDNA</v>
      </c>
      <c r="K6188" s="0" t="str">
        <f aca="false">IFERROR(VALUE(SUBSTITUTE(E6188,".",",")),E6188)</f>
        <v>No Ct</v>
      </c>
      <c r="L6188" s="61" t="str">
        <f aca="false">IF(J6188="PosK",SUMIFS(K:K,J:J,"PosK",H:H,H6188),"")</f>
        <v/>
      </c>
      <c r="M6188" s="61" t="str">
        <f aca="false">IF(J6188="PosK",SUMIFS(K:K,J:J,"NegK",H:H,H6188),"")</f>
        <v/>
      </c>
      <c r="N6188" s="61" t="str">
        <f aca="false">IF(J6188="PosK",SUMIFS(K:K,J:J,"eDNA",H:H,H6188),"")</f>
        <v/>
      </c>
      <c r="Q6188" s="62"/>
    </row>
    <row r="6189" customFormat="false" ht="14.25" hidden="false" customHeight="false" outlineLevel="0" collapsed="false">
      <c r="A6189" s="0" t="s">
        <v>824</v>
      </c>
      <c r="B6189" s="52" t="s">
        <v>1234</v>
      </c>
      <c r="C6189" s="52" t="s">
        <v>751</v>
      </c>
      <c r="D6189" s="53" t="n">
        <v>0.1</v>
      </c>
      <c r="E6189" s="53" t="s">
        <v>748</v>
      </c>
      <c r="F6189" s="0" t="s">
        <v>1412</v>
      </c>
      <c r="G6189" s="0" t="str">
        <f aca="false">LEFT(B6189,2)</f>
        <v>34</v>
      </c>
      <c r="H6189" s="0" t="str">
        <f aca="false">I6189&amp;"_"&amp;G6189&amp;"_"&amp;F6189</f>
        <v>Soelvkarusse_34_20190129_DL2018112_VUCNordsjaelland_koersel2</v>
      </c>
      <c r="I6189" s="61" t="str">
        <f aca="false">MID(RIGHT(B6189,LEN(B6189)-3),1,FIND("_",RIGHT(B6189,LEN(B6189)-3))-1)</f>
        <v>Soelvkarusse</v>
      </c>
      <c r="J6189" s="61" t="str">
        <f aca="false">TRIM(SUBSTITUTE(RIGHT(B6189,FIND(I6189,B6189)+1),"_",""))</f>
        <v>eDNA</v>
      </c>
      <c r="K6189" s="0" t="str">
        <f aca="false">IFERROR(VALUE(SUBSTITUTE(E6189,".",",")),E6189)</f>
        <v>No Ct</v>
      </c>
      <c r="L6189" s="61" t="str">
        <f aca="false">IF(J6189="PosK",SUMIFS(K:K,J:J,"PosK",H:H,H6189),"")</f>
        <v/>
      </c>
      <c r="M6189" s="61" t="str">
        <f aca="false">IF(J6189="PosK",SUMIFS(K:K,J:J,"NegK",H:H,H6189),"")</f>
        <v/>
      </c>
      <c r="N6189" s="61" t="str">
        <f aca="false">IF(J6189="PosK",SUMIFS(K:K,J:J,"eDNA",H:H,H6189),"")</f>
        <v/>
      </c>
      <c r="P6189" s="62"/>
      <c r="T6189" s="63"/>
      <c r="W6189" s="64"/>
    </row>
    <row r="6190" customFormat="false" ht="14.25" hidden="false" customHeight="false" outlineLevel="0" collapsed="false">
      <c r="A6190" s="0" t="s">
        <v>741</v>
      </c>
      <c r="B6190" s="52" t="s">
        <v>742</v>
      </c>
      <c r="C6190" s="52" t="s">
        <v>743</v>
      </c>
      <c r="D6190" s="53" t="n">
        <v>0.1</v>
      </c>
      <c r="E6190" s="53" t="s">
        <v>748</v>
      </c>
      <c r="F6190" s="0" t="s">
        <v>1413</v>
      </c>
      <c r="G6190" s="0" t="str">
        <f aca="false">LEFT(B6190,2)</f>
        <v>01</v>
      </c>
      <c r="H6190" s="0" t="str">
        <f aca="false">I6190&amp;"_"&amp;G6190&amp;"_"&amp;F6190</f>
        <v>Loegfroe_01_20190130_DL2018036_GlHellerupGym_koersel1</v>
      </c>
      <c r="I6190" s="61" t="str">
        <f aca="false">MID(RIGHT(B6190,LEN(B6190)-3),1,FIND("_",RIGHT(B6190,LEN(B6190)-3))-1)</f>
        <v>Loegfroe</v>
      </c>
      <c r="J6190" s="61" t="str">
        <f aca="false">TRIM(SUBSTITUTE(RIGHT(B6190,FIND(I6190,B6190)+1),"_",""))</f>
        <v>PosK</v>
      </c>
      <c r="K6190" s="0" t="str">
        <f aca="false">IFERROR(VALUE(SUBSTITUTE(E6190,".",",")),E6190)</f>
        <v>No Ct</v>
      </c>
      <c r="L6190" s="61" t="n">
        <f aca="false">IF(J6190="PosK",SUMIFS(K:K,J:J,"PosK",H:H,H6190),"")</f>
        <v>0</v>
      </c>
      <c r="M6190" s="61" t="n">
        <f aca="false">IF(J6190="PosK",SUMIFS(K:K,J:J,"NegK",H:H,H6190),"")</f>
        <v>0</v>
      </c>
      <c r="N6190" s="61" t="n">
        <f aca="false">IF(J6190="PosK",SUMIFS(K:K,J:J,"eDNA",H:H,H6190),"")</f>
        <v>0</v>
      </c>
      <c r="P6190" s="62" t="n">
        <f aca="false">IF(K6192="No Ct",0,K6192)</f>
        <v>0</v>
      </c>
      <c r="Q6190" s="62" t="n">
        <f aca="false">IF(K6193="No Ct",0,K6193)</f>
        <v>0</v>
      </c>
      <c r="R6190" s="0" t="str">
        <f aca="false">IF(AND(L6190&gt;0,M6190=0),"Valid","Invalid")</f>
        <v>Invalid</v>
      </c>
      <c r="S6190" s="0" t="str">
        <f aca="false">IF(OR(P6190&gt;1,Q6190&gt;1),"Present","Absent")</f>
        <v>Absent</v>
      </c>
      <c r="T6190" s="63" t="str">
        <f aca="false">IF(OR(AND(P6190&gt;1,P6190&lt;41),AND(Q6190&gt;1,Q6190&lt;41)),"Ct&lt;41","Ct&gt;41")</f>
        <v>Ct&gt;41</v>
      </c>
      <c r="U6190" s="0" t="str">
        <f aca="false">I6190</f>
        <v>Loegfroe</v>
      </c>
      <c r="V6190" s="0" t="str">
        <f aca="false">MID(F6190,10,9)</f>
        <v>DL2018036</v>
      </c>
      <c r="W6190" s="64" t="str">
        <f aca="false">V6190&amp;"_"&amp;U6190&amp;"_"&amp;R6190&amp;"_"&amp;S6190&amp;"_"&amp;T6190</f>
        <v>DL2018036_Loegfroe_Invalid_Absent_Ct&gt;41</v>
      </c>
    </row>
    <row r="6191" customFormat="false" ht="14.25" hidden="false" customHeight="false" outlineLevel="0" collapsed="false">
      <c r="A6191" s="0" t="s">
        <v>745</v>
      </c>
      <c r="B6191" s="52" t="s">
        <v>746</v>
      </c>
      <c r="C6191" s="52" t="s">
        <v>747</v>
      </c>
      <c r="D6191" s="53" t="n">
        <v>0.1</v>
      </c>
      <c r="E6191" s="53" t="s">
        <v>748</v>
      </c>
      <c r="F6191" s="0" t="s">
        <v>1413</v>
      </c>
      <c r="G6191" s="0" t="str">
        <f aca="false">LEFT(B6191,2)</f>
        <v>01</v>
      </c>
      <c r="H6191" s="0" t="str">
        <f aca="false">I6191&amp;"_"&amp;G6191&amp;"_"&amp;F6191</f>
        <v>Loegfroe_01_20190130_DL2018036_GlHellerupGym_koersel1</v>
      </c>
      <c r="I6191" s="61" t="str">
        <f aca="false">MID(RIGHT(B6191,LEN(B6191)-3),1,FIND("_",RIGHT(B6191,LEN(B6191)-3))-1)</f>
        <v>Loegfroe</v>
      </c>
      <c r="J6191" s="61" t="str">
        <f aca="false">TRIM(SUBSTITUTE(RIGHT(B6191,FIND(I6191,B6191)+1),"_",""))</f>
        <v>NegK</v>
      </c>
      <c r="K6191" s="0" t="str">
        <f aca="false">IFERROR(VALUE(SUBSTITUTE(E6191,".",",")),E6191)</f>
        <v>No Ct</v>
      </c>
      <c r="L6191" s="61" t="str">
        <f aca="false">IF(J6191="PosK",SUMIFS(K:K,J:J,"PosK",H:H,H6191),"")</f>
        <v/>
      </c>
      <c r="M6191" s="61" t="str">
        <f aca="false">IF(J6191="PosK",SUMIFS(K:K,J:J,"NegK",H:H,H6191),"")</f>
        <v/>
      </c>
      <c r="N6191" s="61" t="str">
        <f aca="false">IF(J6191="PosK",SUMIFS(K:K,J:J,"eDNA",H:H,H6191),"")</f>
        <v/>
      </c>
    </row>
    <row r="6192" customFormat="false" ht="14.25" hidden="false" customHeight="false" outlineLevel="0" collapsed="false">
      <c r="A6192" s="0" t="s">
        <v>749</v>
      </c>
      <c r="B6192" s="52" t="s">
        <v>750</v>
      </c>
      <c r="C6192" s="52" t="s">
        <v>751</v>
      </c>
      <c r="D6192" s="53" t="n">
        <v>0.1</v>
      </c>
      <c r="E6192" s="53" t="s">
        <v>748</v>
      </c>
      <c r="F6192" s="0" t="s">
        <v>1413</v>
      </c>
      <c r="G6192" s="0" t="str">
        <f aca="false">LEFT(B6192,2)</f>
        <v>01</v>
      </c>
      <c r="H6192" s="0" t="str">
        <f aca="false">I6192&amp;"_"&amp;G6192&amp;"_"&amp;F6192</f>
        <v>Loegfroe_01_20190130_DL2018036_GlHellerupGym_koersel1</v>
      </c>
      <c r="I6192" s="61" t="str">
        <f aca="false">MID(RIGHT(B6192,LEN(B6192)-3),1,FIND("_",RIGHT(B6192,LEN(B6192)-3))-1)</f>
        <v>Loegfroe</v>
      </c>
      <c r="J6192" s="61" t="str">
        <f aca="false">TRIM(SUBSTITUTE(RIGHT(B6192,FIND(I6192,B6192)+1),"_",""))</f>
        <v>eDNA</v>
      </c>
      <c r="K6192" s="0" t="str">
        <f aca="false">IFERROR(VALUE(SUBSTITUTE(E6192,".",",")),E6192)</f>
        <v>No Ct</v>
      </c>
      <c r="L6192" s="61" t="str">
        <f aca="false">IF(J6192="PosK",SUMIFS(K:K,J:J,"PosK",H:H,H6192),"")</f>
        <v/>
      </c>
      <c r="M6192" s="61" t="str">
        <f aca="false">IF(J6192="PosK",SUMIFS(K:K,J:J,"NegK",H:H,H6192),"")</f>
        <v/>
      </c>
      <c r="N6192" s="61" t="str">
        <f aca="false">IF(J6192="PosK",SUMIFS(K:K,J:J,"eDNA",H:H,H6192),"")</f>
        <v/>
      </c>
      <c r="Q6192" s="62"/>
    </row>
    <row r="6193" customFormat="false" ht="14.25" hidden="false" customHeight="false" outlineLevel="0" collapsed="false">
      <c r="A6193" s="0" t="s">
        <v>752</v>
      </c>
      <c r="B6193" s="52" t="s">
        <v>750</v>
      </c>
      <c r="C6193" s="52" t="s">
        <v>751</v>
      </c>
      <c r="D6193" s="53" t="n">
        <v>0.1</v>
      </c>
      <c r="E6193" s="53" t="s">
        <v>748</v>
      </c>
      <c r="F6193" s="0" t="s">
        <v>1413</v>
      </c>
      <c r="G6193" s="0" t="str">
        <f aca="false">LEFT(B6193,2)</f>
        <v>01</v>
      </c>
      <c r="H6193" s="0" t="str">
        <f aca="false">I6193&amp;"_"&amp;G6193&amp;"_"&amp;F6193</f>
        <v>Loegfroe_01_20190130_DL2018036_GlHellerupGym_koersel1</v>
      </c>
      <c r="I6193" s="61" t="str">
        <f aca="false">MID(RIGHT(B6193,LEN(B6193)-3),1,FIND("_",RIGHT(B6193,LEN(B6193)-3))-1)</f>
        <v>Loegfroe</v>
      </c>
      <c r="J6193" s="61" t="str">
        <f aca="false">TRIM(SUBSTITUTE(RIGHT(B6193,FIND(I6193,B6193)+1),"_",""))</f>
        <v>eDNA</v>
      </c>
      <c r="K6193" s="0" t="str">
        <f aca="false">IFERROR(VALUE(SUBSTITUTE(E6193,".",",")),E6193)</f>
        <v>No Ct</v>
      </c>
      <c r="L6193" s="61" t="str">
        <f aca="false">IF(J6193="PosK",SUMIFS(K:K,J:J,"PosK",H:H,H6193),"")</f>
        <v/>
      </c>
      <c r="M6193" s="61" t="str">
        <f aca="false">IF(J6193="PosK",SUMIFS(K:K,J:J,"NegK",H:H,H6193),"")</f>
        <v/>
      </c>
      <c r="N6193" s="61" t="str">
        <f aca="false">IF(J6193="PosK",SUMIFS(K:K,J:J,"eDNA",H:H,H6193),"")</f>
        <v/>
      </c>
      <c r="P6193" s="62"/>
      <c r="T6193" s="63"/>
      <c r="W6193" s="64"/>
    </row>
    <row r="6194" customFormat="false" ht="14.25" hidden="false" customHeight="false" outlineLevel="0" collapsed="false">
      <c r="A6194" s="0" t="s">
        <v>754</v>
      </c>
      <c r="B6194" s="52" t="s">
        <v>755</v>
      </c>
      <c r="C6194" s="52" t="s">
        <v>743</v>
      </c>
      <c r="D6194" s="53" t="n">
        <v>0.1</v>
      </c>
      <c r="E6194" s="53" t="s">
        <v>748</v>
      </c>
      <c r="F6194" s="0" t="s">
        <v>1413</v>
      </c>
      <c r="G6194" s="0" t="str">
        <f aca="false">LEFT(B6194,2)</f>
        <v>02</v>
      </c>
      <c r="H6194" s="0" t="str">
        <f aca="false">I6194&amp;"_"&amp;G6194&amp;"_"&amp;F6194</f>
        <v>StorVandsalamander_02_20190130_DL2018036_GlHellerupGym_koersel1</v>
      </c>
      <c r="I6194" s="61" t="str">
        <f aca="false">MID(RIGHT(B6194,LEN(B6194)-3),1,FIND("_",RIGHT(B6194,LEN(B6194)-3))-1)</f>
        <v>StorVandsalamander</v>
      </c>
      <c r="J6194" s="61" t="str">
        <f aca="false">TRIM(SUBSTITUTE(RIGHT(B6194,FIND(I6194,B6194)+1),"_",""))</f>
        <v>PosK</v>
      </c>
      <c r="K6194" s="0" t="str">
        <f aca="false">IFERROR(VALUE(SUBSTITUTE(E6194,".",",")),E6194)</f>
        <v>No Ct</v>
      </c>
      <c r="L6194" s="61" t="n">
        <f aca="false">IF(J6194="PosK",SUMIFS(K:K,J:J,"PosK",H:H,H6194),"")</f>
        <v>0</v>
      </c>
      <c r="M6194" s="61" t="n">
        <f aca="false">IF(J6194="PosK",SUMIFS(K:K,J:J,"NegK",H:H,H6194),"")</f>
        <v>0</v>
      </c>
      <c r="N6194" s="61" t="n">
        <f aca="false">IF(J6194="PosK",SUMIFS(K:K,J:J,"eDNA",H:H,H6194),"")</f>
        <v>0</v>
      </c>
      <c r="P6194" s="62" t="n">
        <f aca="false">IF(K6196="No Ct",0,K6196)</f>
        <v>0</v>
      </c>
      <c r="Q6194" s="62" t="n">
        <f aca="false">IF(K6197="No Ct",0,K6197)</f>
        <v>0</v>
      </c>
      <c r="R6194" s="0" t="str">
        <f aca="false">IF(AND(L6194&gt;0,M6194=0),"Valid","Invalid")</f>
        <v>Invalid</v>
      </c>
      <c r="S6194" s="0" t="str">
        <f aca="false">IF(OR(P6194&gt;1,Q6194&gt;1),"Present","Absent")</f>
        <v>Absent</v>
      </c>
      <c r="T6194" s="63" t="str">
        <f aca="false">IF(OR(AND(P6194&gt;1,P6194&lt;41),AND(Q6194&gt;1,Q6194&lt;41)),"Ct&lt;41","Ct&gt;41")</f>
        <v>Ct&gt;41</v>
      </c>
      <c r="U6194" s="0" t="str">
        <f aca="false">I6194</f>
        <v>StorVandsalamander</v>
      </c>
      <c r="V6194" s="0" t="str">
        <f aca="false">MID(F6194,10,9)</f>
        <v>DL2018036</v>
      </c>
      <c r="W6194" s="64" t="str">
        <f aca="false">V6194&amp;"_"&amp;U6194&amp;"_"&amp;R6194&amp;"_"&amp;S6194&amp;"_"&amp;T6194</f>
        <v>DL2018036_StorVandsalamander_Invalid_Absent_Ct&gt;41</v>
      </c>
    </row>
    <row r="6195" customFormat="false" ht="14.25" hidden="false" customHeight="false" outlineLevel="0" collapsed="false">
      <c r="A6195" s="0" t="s">
        <v>756</v>
      </c>
      <c r="B6195" s="52" t="s">
        <v>757</v>
      </c>
      <c r="C6195" s="52" t="s">
        <v>747</v>
      </c>
      <c r="D6195" s="53" t="n">
        <v>0.1</v>
      </c>
      <c r="E6195" s="53" t="s">
        <v>748</v>
      </c>
      <c r="F6195" s="0" t="s">
        <v>1413</v>
      </c>
      <c r="G6195" s="0" t="str">
        <f aca="false">LEFT(B6195,2)</f>
        <v>02</v>
      </c>
      <c r="H6195" s="0" t="str">
        <f aca="false">I6195&amp;"_"&amp;G6195&amp;"_"&amp;F6195</f>
        <v>StorVandsalamander_02_20190130_DL2018036_GlHellerupGym_koersel1</v>
      </c>
      <c r="I6195" s="61" t="str">
        <f aca="false">MID(RIGHT(B6195,LEN(B6195)-3),1,FIND("_",RIGHT(B6195,LEN(B6195)-3))-1)</f>
        <v>StorVandsalamander</v>
      </c>
      <c r="J6195" s="61" t="str">
        <f aca="false">TRIM(SUBSTITUTE(RIGHT(B6195,FIND(I6195,B6195)+1),"_",""))</f>
        <v>NegK</v>
      </c>
      <c r="K6195" s="0" t="str">
        <f aca="false">IFERROR(VALUE(SUBSTITUTE(E6195,".",",")),E6195)</f>
        <v>No Ct</v>
      </c>
      <c r="L6195" s="61" t="str">
        <f aca="false">IF(J6195="PosK",SUMIFS(K:K,J:J,"PosK",H:H,H6195),"")</f>
        <v/>
      </c>
      <c r="M6195" s="61" t="str">
        <f aca="false">IF(J6195="PosK",SUMIFS(K:K,J:J,"NegK",H:H,H6195),"")</f>
        <v/>
      </c>
      <c r="N6195" s="61" t="str">
        <f aca="false">IF(J6195="PosK",SUMIFS(K:K,J:J,"eDNA",H:H,H6195),"")</f>
        <v/>
      </c>
    </row>
    <row r="6196" customFormat="false" ht="14.25" hidden="false" customHeight="false" outlineLevel="0" collapsed="false">
      <c r="A6196" s="0" t="s">
        <v>758</v>
      </c>
      <c r="B6196" s="52" t="s">
        <v>759</v>
      </c>
      <c r="C6196" s="52" t="s">
        <v>751</v>
      </c>
      <c r="D6196" s="53" t="n">
        <v>0.1</v>
      </c>
      <c r="E6196" s="53" t="s">
        <v>748</v>
      </c>
      <c r="F6196" s="0" t="s">
        <v>1413</v>
      </c>
      <c r="G6196" s="0" t="str">
        <f aca="false">LEFT(B6196,2)</f>
        <v>02</v>
      </c>
      <c r="H6196" s="0" t="str">
        <f aca="false">I6196&amp;"_"&amp;G6196&amp;"_"&amp;F6196</f>
        <v>StorVandsalamander_02_20190130_DL2018036_GlHellerupGym_koersel1</v>
      </c>
      <c r="I6196" s="61" t="str">
        <f aca="false">MID(RIGHT(B6196,LEN(B6196)-3),1,FIND("_",RIGHT(B6196,LEN(B6196)-3))-1)</f>
        <v>StorVandsalamander</v>
      </c>
      <c r="J6196" s="61" t="str">
        <f aca="false">TRIM(SUBSTITUTE(RIGHT(B6196,FIND(I6196,B6196)+1),"_",""))</f>
        <v>eDNA</v>
      </c>
      <c r="K6196" s="0" t="str">
        <f aca="false">IFERROR(VALUE(SUBSTITUTE(E6196,".",",")),E6196)</f>
        <v>No Ct</v>
      </c>
      <c r="L6196" s="61" t="str">
        <f aca="false">IF(J6196="PosK",SUMIFS(K:K,J:J,"PosK",H:H,H6196),"")</f>
        <v/>
      </c>
      <c r="M6196" s="61" t="str">
        <f aca="false">IF(J6196="PosK",SUMIFS(K:K,J:J,"NegK",H:H,H6196),"")</f>
        <v/>
      </c>
      <c r="N6196" s="61" t="str">
        <f aca="false">IF(J6196="PosK",SUMIFS(K:K,J:J,"eDNA",H:H,H6196),"")</f>
        <v/>
      </c>
      <c r="Q6196" s="62"/>
    </row>
    <row r="6197" customFormat="false" ht="14.25" hidden="false" customHeight="false" outlineLevel="0" collapsed="false">
      <c r="A6197" s="0" t="s">
        <v>760</v>
      </c>
      <c r="B6197" s="52" t="s">
        <v>759</v>
      </c>
      <c r="C6197" s="52" t="s">
        <v>751</v>
      </c>
      <c r="D6197" s="53" t="n">
        <v>0.1</v>
      </c>
      <c r="E6197" s="53" t="s">
        <v>748</v>
      </c>
      <c r="F6197" s="0" t="s">
        <v>1413</v>
      </c>
      <c r="G6197" s="0" t="str">
        <f aca="false">LEFT(B6197,2)</f>
        <v>02</v>
      </c>
      <c r="H6197" s="0" t="str">
        <f aca="false">I6197&amp;"_"&amp;G6197&amp;"_"&amp;F6197</f>
        <v>StorVandsalamander_02_20190130_DL2018036_GlHellerupGym_koersel1</v>
      </c>
      <c r="I6197" s="61" t="str">
        <f aca="false">MID(RIGHT(B6197,LEN(B6197)-3),1,FIND("_",RIGHT(B6197,LEN(B6197)-3))-1)</f>
        <v>StorVandsalamander</v>
      </c>
      <c r="J6197" s="61" t="str">
        <f aca="false">TRIM(SUBSTITUTE(RIGHT(B6197,FIND(I6197,B6197)+1),"_",""))</f>
        <v>eDNA</v>
      </c>
      <c r="K6197" s="0" t="str">
        <f aca="false">IFERROR(VALUE(SUBSTITUTE(E6197,".",",")),E6197)</f>
        <v>No Ct</v>
      </c>
      <c r="L6197" s="61" t="str">
        <f aca="false">IF(J6197="PosK",SUMIFS(K:K,J:J,"PosK",H:H,H6197),"")</f>
        <v/>
      </c>
      <c r="M6197" s="61" t="str">
        <f aca="false">IF(J6197="PosK",SUMIFS(K:K,J:J,"NegK",H:H,H6197),"")</f>
        <v/>
      </c>
      <c r="N6197" s="61" t="str">
        <f aca="false">IF(J6197="PosK",SUMIFS(K:K,J:J,"eDNA",H:H,H6197),"")</f>
        <v/>
      </c>
      <c r="P6197" s="62"/>
      <c r="T6197" s="63"/>
      <c r="W6197" s="64"/>
    </row>
    <row r="6198" customFormat="false" ht="14.25" hidden="false" customHeight="false" outlineLevel="0" collapsed="false">
      <c r="A6198" s="0" t="s">
        <v>762</v>
      </c>
      <c r="B6198" s="52" t="s">
        <v>763</v>
      </c>
      <c r="C6198" s="52" t="s">
        <v>743</v>
      </c>
      <c r="D6198" s="53" t="n">
        <v>0.1</v>
      </c>
      <c r="E6198" s="53" t="s">
        <v>748</v>
      </c>
      <c r="F6198" s="0" t="s">
        <v>1413</v>
      </c>
      <c r="G6198" s="0" t="str">
        <f aca="false">LEFT(B6198,2)</f>
        <v>03</v>
      </c>
      <c r="H6198" s="0" t="str">
        <f aca="false">I6198&amp;"_"&amp;G6198&amp;"_"&amp;F6198</f>
        <v>Strandtudse_03_20190130_DL2018036_GlHellerupGym_koersel1</v>
      </c>
      <c r="I6198" s="61" t="str">
        <f aca="false">MID(RIGHT(B6198,LEN(B6198)-3),1,FIND("_",RIGHT(B6198,LEN(B6198)-3))-1)</f>
        <v>Strandtudse</v>
      </c>
      <c r="J6198" s="61" t="str">
        <f aca="false">TRIM(SUBSTITUTE(RIGHT(B6198,FIND(I6198,B6198)+1),"_",""))</f>
        <v>PosK</v>
      </c>
      <c r="K6198" s="0" t="str">
        <f aca="false">IFERROR(VALUE(SUBSTITUTE(E6198,".",",")),E6198)</f>
        <v>No Ct</v>
      </c>
      <c r="L6198" s="61" t="n">
        <f aca="false">IF(J6198="PosK",SUMIFS(K:K,J:J,"PosK",H:H,H6198),"")</f>
        <v>0</v>
      </c>
      <c r="M6198" s="61" t="n">
        <f aca="false">IF(J6198="PosK",SUMIFS(K:K,J:J,"NegK",H:H,H6198),"")</f>
        <v>0</v>
      </c>
      <c r="N6198" s="61" t="n">
        <f aca="false">IF(J6198="PosK",SUMIFS(K:K,J:J,"eDNA",H:H,H6198),"")</f>
        <v>0</v>
      </c>
      <c r="P6198" s="62" t="n">
        <f aca="false">IF(K6200="No Ct",0,K6200)</f>
        <v>0</v>
      </c>
      <c r="Q6198" s="62" t="n">
        <f aca="false">IF(K6201="No Ct",0,K6201)</f>
        <v>0</v>
      </c>
      <c r="R6198" s="0" t="str">
        <f aca="false">IF(AND(L6198&gt;0,M6198=0),"Valid","Invalid")</f>
        <v>Invalid</v>
      </c>
      <c r="S6198" s="0" t="str">
        <f aca="false">IF(OR(P6198&gt;1,Q6198&gt;1),"Present","Absent")</f>
        <v>Absent</v>
      </c>
      <c r="T6198" s="63" t="str">
        <f aca="false">IF(OR(AND(P6198&gt;1,P6198&lt;41),AND(Q6198&gt;1,Q6198&lt;41)),"Ct&lt;41","Ct&gt;41")</f>
        <v>Ct&gt;41</v>
      </c>
      <c r="U6198" s="0" t="str">
        <f aca="false">I6198</f>
        <v>Strandtudse</v>
      </c>
      <c r="V6198" s="0" t="str">
        <f aca="false">MID(F6198,10,9)</f>
        <v>DL2018036</v>
      </c>
      <c r="W6198" s="64" t="str">
        <f aca="false">V6198&amp;"_"&amp;U6198&amp;"_"&amp;R6198&amp;"_"&amp;S6198&amp;"_"&amp;T6198</f>
        <v>DL2018036_Strandtudse_Invalid_Absent_Ct&gt;41</v>
      </c>
    </row>
    <row r="6199" customFormat="false" ht="14.25" hidden="false" customHeight="false" outlineLevel="0" collapsed="false">
      <c r="A6199" s="0" t="s">
        <v>764</v>
      </c>
      <c r="B6199" s="52" t="s">
        <v>765</v>
      </c>
      <c r="C6199" s="52" t="s">
        <v>747</v>
      </c>
      <c r="D6199" s="53" t="n">
        <v>0.1</v>
      </c>
      <c r="E6199" s="53" t="s">
        <v>748</v>
      </c>
      <c r="F6199" s="0" t="s">
        <v>1413</v>
      </c>
      <c r="G6199" s="0" t="str">
        <f aca="false">LEFT(B6199,2)</f>
        <v>03</v>
      </c>
      <c r="H6199" s="0" t="str">
        <f aca="false">I6199&amp;"_"&amp;G6199&amp;"_"&amp;F6199</f>
        <v>Strandtudse_03_20190130_DL2018036_GlHellerupGym_koersel1</v>
      </c>
      <c r="I6199" s="61" t="str">
        <f aca="false">MID(RIGHT(B6199,LEN(B6199)-3),1,FIND("_",RIGHT(B6199,LEN(B6199)-3))-1)</f>
        <v>Strandtudse</v>
      </c>
      <c r="J6199" s="61" t="str">
        <f aca="false">TRIM(SUBSTITUTE(RIGHT(B6199,FIND(I6199,B6199)+1),"_",""))</f>
        <v>NegK</v>
      </c>
      <c r="K6199" s="0" t="str">
        <f aca="false">IFERROR(VALUE(SUBSTITUTE(E6199,".",",")),E6199)</f>
        <v>No Ct</v>
      </c>
      <c r="L6199" s="61" t="str">
        <f aca="false">IF(J6199="PosK",SUMIFS(K:K,J:J,"PosK",H:H,H6199),"")</f>
        <v/>
      </c>
      <c r="M6199" s="61" t="str">
        <f aca="false">IF(J6199="PosK",SUMIFS(K:K,J:J,"NegK",H:H,H6199),"")</f>
        <v/>
      </c>
      <c r="N6199" s="61" t="str">
        <f aca="false">IF(J6199="PosK",SUMIFS(K:K,J:J,"eDNA",H:H,H6199),"")</f>
        <v/>
      </c>
    </row>
    <row r="6200" customFormat="false" ht="14.25" hidden="false" customHeight="false" outlineLevel="0" collapsed="false">
      <c r="A6200" s="0" t="s">
        <v>766</v>
      </c>
      <c r="B6200" s="52" t="s">
        <v>767</v>
      </c>
      <c r="C6200" s="52" t="s">
        <v>751</v>
      </c>
      <c r="D6200" s="53" t="n">
        <v>0.1</v>
      </c>
      <c r="E6200" s="53" t="s">
        <v>748</v>
      </c>
      <c r="F6200" s="0" t="s">
        <v>1413</v>
      </c>
      <c r="G6200" s="0" t="str">
        <f aca="false">LEFT(B6200,2)</f>
        <v>03</v>
      </c>
      <c r="H6200" s="0" t="str">
        <f aca="false">I6200&amp;"_"&amp;G6200&amp;"_"&amp;F6200</f>
        <v>Strandtudse_03_20190130_DL2018036_GlHellerupGym_koersel1</v>
      </c>
      <c r="I6200" s="61" t="str">
        <f aca="false">MID(RIGHT(B6200,LEN(B6200)-3),1,FIND("_",RIGHT(B6200,LEN(B6200)-3))-1)</f>
        <v>Strandtudse</v>
      </c>
      <c r="J6200" s="61" t="str">
        <f aca="false">TRIM(SUBSTITUTE(RIGHT(B6200,FIND(I6200,B6200)+1),"_",""))</f>
        <v>eDNA</v>
      </c>
      <c r="K6200" s="0" t="str">
        <f aca="false">IFERROR(VALUE(SUBSTITUTE(E6200,".",",")),E6200)</f>
        <v>No Ct</v>
      </c>
      <c r="L6200" s="61" t="str">
        <f aca="false">IF(J6200="PosK",SUMIFS(K:K,J:J,"PosK",H:H,H6200),"")</f>
        <v/>
      </c>
      <c r="M6200" s="61" t="str">
        <f aca="false">IF(J6200="PosK",SUMIFS(K:K,J:J,"NegK",H:H,H6200),"")</f>
        <v/>
      </c>
      <c r="N6200" s="61" t="str">
        <f aca="false">IF(J6200="PosK",SUMIFS(K:K,J:J,"eDNA",H:H,H6200),"")</f>
        <v/>
      </c>
      <c r="Q6200" s="62"/>
    </row>
    <row r="6201" customFormat="false" ht="14.25" hidden="false" customHeight="false" outlineLevel="0" collapsed="false">
      <c r="A6201" s="0" t="s">
        <v>768</v>
      </c>
      <c r="B6201" s="52" t="s">
        <v>767</v>
      </c>
      <c r="C6201" s="52" t="s">
        <v>751</v>
      </c>
      <c r="D6201" s="53" t="n">
        <v>0.1</v>
      </c>
      <c r="E6201" s="53" t="s">
        <v>748</v>
      </c>
      <c r="F6201" s="0" t="s">
        <v>1413</v>
      </c>
      <c r="G6201" s="0" t="str">
        <f aca="false">LEFT(B6201,2)</f>
        <v>03</v>
      </c>
      <c r="H6201" s="0" t="str">
        <f aca="false">I6201&amp;"_"&amp;G6201&amp;"_"&amp;F6201</f>
        <v>Strandtudse_03_20190130_DL2018036_GlHellerupGym_koersel1</v>
      </c>
      <c r="I6201" s="61" t="str">
        <f aca="false">MID(RIGHT(B6201,LEN(B6201)-3),1,FIND("_",RIGHT(B6201,LEN(B6201)-3))-1)</f>
        <v>Strandtudse</v>
      </c>
      <c r="J6201" s="61" t="str">
        <f aca="false">TRIM(SUBSTITUTE(RIGHT(B6201,FIND(I6201,B6201)+1),"_",""))</f>
        <v>eDNA</v>
      </c>
      <c r="K6201" s="0" t="str">
        <f aca="false">IFERROR(VALUE(SUBSTITUTE(E6201,".",",")),E6201)</f>
        <v>No Ct</v>
      </c>
      <c r="L6201" s="61" t="str">
        <f aca="false">IF(J6201="PosK",SUMIFS(K:K,J:J,"PosK",H:H,H6201),"")</f>
        <v/>
      </c>
      <c r="M6201" s="61" t="str">
        <f aca="false">IF(J6201="PosK",SUMIFS(K:K,J:J,"NegK",H:H,H6201),"")</f>
        <v/>
      </c>
      <c r="N6201" s="61" t="str">
        <f aca="false">IF(J6201="PosK",SUMIFS(K:K,J:J,"eDNA",H:H,H6201),"")</f>
        <v/>
      </c>
      <c r="P6201" s="62"/>
      <c r="T6201" s="63"/>
      <c r="W6201" s="64"/>
    </row>
    <row r="6202" customFormat="false" ht="14.25" hidden="false" customHeight="false" outlineLevel="0" collapsed="false">
      <c r="A6202" s="0" t="s">
        <v>770</v>
      </c>
      <c r="B6202" s="52" t="s">
        <v>771</v>
      </c>
      <c r="C6202" s="52" t="s">
        <v>743</v>
      </c>
      <c r="D6202" s="53" t="n">
        <v>0.1</v>
      </c>
      <c r="E6202" s="53" t="n">
        <v>31.27</v>
      </c>
      <c r="F6202" s="0" t="s">
        <v>1413</v>
      </c>
      <c r="G6202" s="0" t="str">
        <f aca="false">LEFT(B6202,2)</f>
        <v>04</v>
      </c>
      <c r="H6202" s="0" t="str">
        <f aca="false">I6202&amp;"_"&amp;G6202&amp;"_"&amp;F6202</f>
        <v>GroenbrogetTudse_04_20190130_DL2018036_GlHellerupGym_koersel1</v>
      </c>
      <c r="I6202" s="61" t="str">
        <f aca="false">MID(RIGHT(B6202,LEN(B6202)-3),1,FIND("_",RIGHT(B6202,LEN(B6202)-3))-1)</f>
        <v>GroenbrogetTudse</v>
      </c>
      <c r="J6202" s="61" t="str">
        <f aca="false">TRIM(SUBSTITUTE(RIGHT(B6202,FIND(I6202,B6202)+1),"_",""))</f>
        <v>PosK</v>
      </c>
      <c r="K6202" s="0" t="n">
        <f aca="false">IFERROR(VALUE(SUBSTITUTE(E6202,".",",")),E6202)</f>
        <v>31.27</v>
      </c>
      <c r="L6202" s="61" t="n">
        <f aca="false">IF(J6202="PosK",SUMIFS(K:K,J:J,"PosK",H:H,H6202),"")</f>
        <v>31.27</v>
      </c>
      <c r="M6202" s="61" t="n">
        <f aca="false">IF(J6202="PosK",SUMIFS(K:K,J:J,"NegK",H:H,H6202),"")</f>
        <v>0</v>
      </c>
      <c r="N6202" s="61" t="n">
        <f aca="false">IF(J6202="PosK",SUMIFS(K:K,J:J,"eDNA",H:H,H6202),"")</f>
        <v>0</v>
      </c>
      <c r="P6202" s="62" t="n">
        <f aca="false">IF(K6204="No Ct",0,K6204)</f>
        <v>0</v>
      </c>
      <c r="Q6202" s="62" t="n">
        <f aca="false">IF(K6205="No Ct",0,K6205)</f>
        <v>0</v>
      </c>
      <c r="R6202" s="0" t="str">
        <f aca="false">IF(AND(L6202&gt;0,M6202=0),"Valid","Invalid")</f>
        <v>Valid</v>
      </c>
      <c r="S6202" s="0" t="str">
        <f aca="false">IF(OR(P6202&gt;1,Q6202&gt;1),"Present","Absent")</f>
        <v>Absent</v>
      </c>
      <c r="T6202" s="63" t="str">
        <f aca="false">IF(OR(AND(P6202&gt;1,P6202&lt;41),AND(Q6202&gt;1,Q6202&lt;41)),"Ct&lt;41","Ct&gt;41")</f>
        <v>Ct&gt;41</v>
      </c>
      <c r="U6202" s="0" t="str">
        <f aca="false">I6202</f>
        <v>GroenbrogetTudse</v>
      </c>
      <c r="V6202" s="0" t="str">
        <f aca="false">MID(F6202,10,9)</f>
        <v>DL2018036</v>
      </c>
      <c r="W6202" s="64" t="str">
        <f aca="false">V6202&amp;"_"&amp;U6202&amp;"_"&amp;R6202&amp;"_"&amp;S6202&amp;"_"&amp;T6202</f>
        <v>DL2018036_GroenbrogetTudse_Valid_Absent_Ct&gt;41</v>
      </c>
    </row>
    <row r="6203" customFormat="false" ht="14.25" hidden="false" customHeight="false" outlineLevel="0" collapsed="false">
      <c r="A6203" s="0" t="s">
        <v>772</v>
      </c>
      <c r="B6203" s="52" t="s">
        <v>773</v>
      </c>
      <c r="C6203" s="52" t="s">
        <v>747</v>
      </c>
      <c r="D6203" s="53" t="n">
        <v>0.1</v>
      </c>
      <c r="E6203" s="53" t="s">
        <v>748</v>
      </c>
      <c r="F6203" s="0" t="s">
        <v>1413</v>
      </c>
      <c r="G6203" s="0" t="str">
        <f aca="false">LEFT(B6203,2)</f>
        <v>04</v>
      </c>
      <c r="H6203" s="0" t="str">
        <f aca="false">I6203&amp;"_"&amp;G6203&amp;"_"&amp;F6203</f>
        <v>GroenbrogetTudse_04_20190130_DL2018036_GlHellerupGym_koersel1</v>
      </c>
      <c r="I6203" s="61" t="str">
        <f aca="false">MID(RIGHT(B6203,LEN(B6203)-3),1,FIND("_",RIGHT(B6203,LEN(B6203)-3))-1)</f>
        <v>GroenbrogetTudse</v>
      </c>
      <c r="J6203" s="61" t="str">
        <f aca="false">TRIM(SUBSTITUTE(RIGHT(B6203,FIND(I6203,B6203)+1),"_",""))</f>
        <v>NegK</v>
      </c>
      <c r="K6203" s="0" t="str">
        <f aca="false">IFERROR(VALUE(SUBSTITUTE(E6203,".",",")),E6203)</f>
        <v>No Ct</v>
      </c>
      <c r="L6203" s="61" t="str">
        <f aca="false">IF(J6203="PosK",SUMIFS(K:K,J:J,"PosK",H:H,H6203),"")</f>
        <v/>
      </c>
      <c r="M6203" s="61" t="str">
        <f aca="false">IF(J6203="PosK",SUMIFS(K:K,J:J,"NegK",H:H,H6203),"")</f>
        <v/>
      </c>
      <c r="N6203" s="61" t="str">
        <f aca="false">IF(J6203="PosK",SUMIFS(K:K,J:J,"eDNA",H:H,H6203),"")</f>
        <v/>
      </c>
    </row>
    <row r="6204" customFormat="false" ht="14.25" hidden="false" customHeight="false" outlineLevel="0" collapsed="false">
      <c r="A6204" s="0" t="s">
        <v>774</v>
      </c>
      <c r="B6204" s="52" t="s">
        <v>775</v>
      </c>
      <c r="C6204" s="52" t="s">
        <v>751</v>
      </c>
      <c r="D6204" s="53" t="n">
        <v>0.1</v>
      </c>
      <c r="E6204" s="53" t="s">
        <v>748</v>
      </c>
      <c r="F6204" s="0" t="s">
        <v>1413</v>
      </c>
      <c r="G6204" s="0" t="str">
        <f aca="false">LEFT(B6204,2)</f>
        <v>04</v>
      </c>
      <c r="H6204" s="0" t="str">
        <f aca="false">I6204&amp;"_"&amp;G6204&amp;"_"&amp;F6204</f>
        <v>GroenbrogetTudse_04_20190130_DL2018036_GlHellerupGym_koersel1</v>
      </c>
      <c r="I6204" s="61" t="str">
        <f aca="false">MID(RIGHT(B6204,LEN(B6204)-3),1,FIND("_",RIGHT(B6204,LEN(B6204)-3))-1)</f>
        <v>GroenbrogetTudse</v>
      </c>
      <c r="J6204" s="61" t="str">
        <f aca="false">TRIM(SUBSTITUTE(RIGHT(B6204,FIND(I6204,B6204)+1),"_",""))</f>
        <v>eDNA</v>
      </c>
      <c r="K6204" s="0" t="str">
        <f aca="false">IFERROR(VALUE(SUBSTITUTE(E6204,".",",")),E6204)</f>
        <v>No Ct</v>
      </c>
      <c r="L6204" s="61" t="str">
        <f aca="false">IF(J6204="PosK",SUMIFS(K:K,J:J,"PosK",H:H,H6204),"")</f>
        <v/>
      </c>
      <c r="M6204" s="61" t="str">
        <f aca="false">IF(J6204="PosK",SUMIFS(K:K,J:J,"NegK",H:H,H6204),"")</f>
        <v/>
      </c>
      <c r="N6204" s="61" t="str">
        <f aca="false">IF(J6204="PosK",SUMIFS(K:K,J:J,"eDNA",H:H,H6204),"")</f>
        <v/>
      </c>
      <c r="Q6204" s="62"/>
    </row>
    <row r="6205" customFormat="false" ht="14.25" hidden="false" customHeight="false" outlineLevel="0" collapsed="false">
      <c r="A6205" s="0" t="s">
        <v>776</v>
      </c>
      <c r="B6205" s="52" t="s">
        <v>775</v>
      </c>
      <c r="C6205" s="52" t="s">
        <v>751</v>
      </c>
      <c r="D6205" s="53" t="n">
        <v>0.1</v>
      </c>
      <c r="E6205" s="53" t="s">
        <v>748</v>
      </c>
      <c r="F6205" s="0" t="s">
        <v>1413</v>
      </c>
      <c r="G6205" s="0" t="str">
        <f aca="false">LEFT(B6205,2)</f>
        <v>04</v>
      </c>
      <c r="H6205" s="0" t="str">
        <f aca="false">I6205&amp;"_"&amp;G6205&amp;"_"&amp;F6205</f>
        <v>GroenbrogetTudse_04_20190130_DL2018036_GlHellerupGym_koersel1</v>
      </c>
      <c r="I6205" s="61" t="str">
        <f aca="false">MID(RIGHT(B6205,LEN(B6205)-3),1,FIND("_",RIGHT(B6205,LEN(B6205)-3))-1)</f>
        <v>GroenbrogetTudse</v>
      </c>
      <c r="J6205" s="61" t="str">
        <f aca="false">TRIM(SUBSTITUTE(RIGHT(B6205,FIND(I6205,B6205)+1),"_",""))</f>
        <v>eDNA</v>
      </c>
      <c r="K6205" s="0" t="str">
        <f aca="false">IFERROR(VALUE(SUBSTITUTE(E6205,".",",")),E6205)</f>
        <v>No Ct</v>
      </c>
      <c r="L6205" s="61" t="str">
        <f aca="false">IF(J6205="PosK",SUMIFS(K:K,J:J,"PosK",H:H,H6205),"")</f>
        <v/>
      </c>
      <c r="M6205" s="61" t="str">
        <f aca="false">IF(J6205="PosK",SUMIFS(K:K,J:J,"NegK",H:H,H6205),"")</f>
        <v/>
      </c>
      <c r="N6205" s="61" t="str">
        <f aca="false">IF(J6205="PosK",SUMIFS(K:K,J:J,"eDNA",H:H,H6205),"")</f>
        <v/>
      </c>
      <c r="P6205" s="62"/>
      <c r="T6205" s="63"/>
      <c r="W6205" s="64"/>
    </row>
    <row r="6206" customFormat="false" ht="14.25" hidden="false" customHeight="false" outlineLevel="0" collapsed="false">
      <c r="A6206" s="0" t="s">
        <v>778</v>
      </c>
      <c r="B6206" s="52" t="s">
        <v>779</v>
      </c>
      <c r="C6206" s="52" t="s">
        <v>743</v>
      </c>
      <c r="D6206" s="53" t="n">
        <v>0.1</v>
      </c>
      <c r="E6206" s="53" t="n">
        <v>32.2</v>
      </c>
      <c r="F6206" s="0" t="s">
        <v>1413</v>
      </c>
      <c r="G6206" s="0" t="str">
        <f aca="false">LEFT(B6206,2)</f>
        <v>05</v>
      </c>
      <c r="H6206" s="0" t="str">
        <f aca="false">I6206&amp;"_"&amp;G6206&amp;"_"&amp;F6206</f>
        <v>Loevfroe_05_20190130_DL2018036_GlHellerupGym_koersel1</v>
      </c>
      <c r="I6206" s="61" t="str">
        <f aca="false">MID(RIGHT(B6206,LEN(B6206)-3),1,FIND("_",RIGHT(B6206,LEN(B6206)-3))-1)</f>
        <v>Loevfroe</v>
      </c>
      <c r="J6206" s="61" t="str">
        <f aca="false">TRIM(SUBSTITUTE(RIGHT(B6206,FIND(I6206,B6206)+1),"_",""))</f>
        <v>PosK</v>
      </c>
      <c r="K6206" s="0" t="n">
        <f aca="false">IFERROR(VALUE(SUBSTITUTE(E6206,".",",")),E6206)</f>
        <v>32.2</v>
      </c>
      <c r="L6206" s="61" t="n">
        <f aca="false">IF(J6206="PosK",SUMIFS(K:K,J:J,"PosK",H:H,H6206),"")</f>
        <v>32.2</v>
      </c>
      <c r="M6206" s="61" t="n">
        <f aca="false">IF(J6206="PosK",SUMIFS(K:K,J:J,"NegK",H:H,H6206),"")</f>
        <v>0</v>
      </c>
      <c r="N6206" s="61" t="n">
        <f aca="false">IF(J6206="PosK",SUMIFS(K:K,J:J,"eDNA",H:H,H6206),"")</f>
        <v>0</v>
      </c>
      <c r="P6206" s="62" t="n">
        <f aca="false">IF(K6208="No Ct",0,K6208)</f>
        <v>0</v>
      </c>
      <c r="Q6206" s="62" t="n">
        <f aca="false">IF(K6209="No Ct",0,K6209)</f>
        <v>0</v>
      </c>
      <c r="R6206" s="0" t="str">
        <f aca="false">IF(AND(L6206&gt;0,M6206=0),"Valid","Invalid")</f>
        <v>Valid</v>
      </c>
      <c r="S6206" s="0" t="str">
        <f aca="false">IF(OR(P6206&gt;1,Q6206&gt;1),"Present","Absent")</f>
        <v>Absent</v>
      </c>
      <c r="T6206" s="63" t="str">
        <f aca="false">IF(OR(AND(P6206&gt;1,P6206&lt;41),AND(Q6206&gt;1,Q6206&lt;41)),"Ct&lt;41","Ct&gt;41")</f>
        <v>Ct&gt;41</v>
      </c>
      <c r="U6206" s="0" t="str">
        <f aca="false">I6206</f>
        <v>Loevfroe</v>
      </c>
      <c r="V6206" s="0" t="str">
        <f aca="false">MID(F6206,10,9)</f>
        <v>DL2018036</v>
      </c>
      <c r="W6206" s="64" t="str">
        <f aca="false">V6206&amp;"_"&amp;U6206&amp;"_"&amp;R6206&amp;"_"&amp;S6206&amp;"_"&amp;T6206</f>
        <v>DL2018036_Loevfroe_Valid_Absent_Ct&gt;41</v>
      </c>
    </row>
    <row r="6207" customFormat="false" ht="14.25" hidden="false" customHeight="false" outlineLevel="0" collapsed="false">
      <c r="A6207" s="0" t="s">
        <v>780</v>
      </c>
      <c r="B6207" s="52" t="s">
        <v>781</v>
      </c>
      <c r="C6207" s="52" t="s">
        <v>747</v>
      </c>
      <c r="D6207" s="53" t="n">
        <v>0.1</v>
      </c>
      <c r="E6207" s="53" t="s">
        <v>748</v>
      </c>
      <c r="F6207" s="0" t="s">
        <v>1413</v>
      </c>
      <c r="G6207" s="0" t="str">
        <f aca="false">LEFT(B6207,2)</f>
        <v>05</v>
      </c>
      <c r="H6207" s="0" t="str">
        <f aca="false">I6207&amp;"_"&amp;G6207&amp;"_"&amp;F6207</f>
        <v>Loevfroe_05_20190130_DL2018036_GlHellerupGym_koersel1</v>
      </c>
      <c r="I6207" s="61" t="str">
        <f aca="false">MID(RIGHT(B6207,LEN(B6207)-3),1,FIND("_",RIGHT(B6207,LEN(B6207)-3))-1)</f>
        <v>Loevfroe</v>
      </c>
      <c r="J6207" s="61" t="str">
        <f aca="false">TRIM(SUBSTITUTE(RIGHT(B6207,FIND(I6207,B6207)+1),"_",""))</f>
        <v>NegK</v>
      </c>
      <c r="K6207" s="0" t="str">
        <f aca="false">IFERROR(VALUE(SUBSTITUTE(E6207,".",",")),E6207)</f>
        <v>No Ct</v>
      </c>
      <c r="L6207" s="61" t="str">
        <f aca="false">IF(J6207="PosK",SUMIFS(K:K,J:J,"PosK",H:H,H6207),"")</f>
        <v/>
      </c>
      <c r="M6207" s="61" t="str">
        <f aca="false">IF(J6207="PosK",SUMIFS(K:K,J:J,"NegK",H:H,H6207),"")</f>
        <v/>
      </c>
      <c r="N6207" s="61" t="str">
        <f aca="false">IF(J6207="PosK",SUMIFS(K:K,J:J,"eDNA",H:H,H6207),"")</f>
        <v/>
      </c>
    </row>
    <row r="6208" customFormat="false" ht="14.25" hidden="false" customHeight="false" outlineLevel="0" collapsed="false">
      <c r="A6208" s="0" t="s">
        <v>782</v>
      </c>
      <c r="B6208" s="52" t="s">
        <v>783</v>
      </c>
      <c r="C6208" s="52" t="s">
        <v>751</v>
      </c>
      <c r="D6208" s="53" t="n">
        <v>0.1</v>
      </c>
      <c r="E6208" s="53" t="s">
        <v>748</v>
      </c>
      <c r="F6208" s="0" t="s">
        <v>1413</v>
      </c>
      <c r="G6208" s="0" t="str">
        <f aca="false">LEFT(B6208,2)</f>
        <v>05</v>
      </c>
      <c r="H6208" s="0" t="str">
        <f aca="false">I6208&amp;"_"&amp;G6208&amp;"_"&amp;F6208</f>
        <v>Loevfroe_05_20190130_DL2018036_GlHellerupGym_koersel1</v>
      </c>
      <c r="I6208" s="61" t="str">
        <f aca="false">MID(RIGHT(B6208,LEN(B6208)-3),1,FIND("_",RIGHT(B6208,LEN(B6208)-3))-1)</f>
        <v>Loevfroe</v>
      </c>
      <c r="J6208" s="61" t="str">
        <f aca="false">TRIM(SUBSTITUTE(RIGHT(B6208,FIND(I6208,B6208)+1),"_",""))</f>
        <v>eDNA</v>
      </c>
      <c r="K6208" s="0" t="str">
        <f aca="false">IFERROR(VALUE(SUBSTITUTE(E6208,".",",")),E6208)</f>
        <v>No Ct</v>
      </c>
      <c r="L6208" s="61" t="str">
        <f aca="false">IF(J6208="PosK",SUMIFS(K:K,J:J,"PosK",H:H,H6208),"")</f>
        <v/>
      </c>
      <c r="M6208" s="61" t="str">
        <f aca="false">IF(J6208="PosK",SUMIFS(K:K,J:J,"NegK",H:H,H6208),"")</f>
        <v/>
      </c>
      <c r="N6208" s="61" t="str">
        <f aca="false">IF(J6208="PosK",SUMIFS(K:K,J:J,"eDNA",H:H,H6208),"")</f>
        <v/>
      </c>
      <c r="Q6208" s="62"/>
    </row>
    <row r="6209" customFormat="false" ht="14.25" hidden="false" customHeight="false" outlineLevel="0" collapsed="false">
      <c r="A6209" s="0" t="s">
        <v>784</v>
      </c>
      <c r="B6209" s="52" t="s">
        <v>783</v>
      </c>
      <c r="C6209" s="52" t="s">
        <v>751</v>
      </c>
      <c r="D6209" s="53" t="n">
        <v>0.1</v>
      </c>
      <c r="E6209" s="53" t="s">
        <v>748</v>
      </c>
      <c r="F6209" s="0" t="s">
        <v>1413</v>
      </c>
      <c r="G6209" s="0" t="str">
        <f aca="false">LEFT(B6209,2)</f>
        <v>05</v>
      </c>
      <c r="H6209" s="0" t="str">
        <f aca="false">I6209&amp;"_"&amp;G6209&amp;"_"&amp;F6209</f>
        <v>Loevfroe_05_20190130_DL2018036_GlHellerupGym_koersel1</v>
      </c>
      <c r="I6209" s="61" t="str">
        <f aca="false">MID(RIGHT(B6209,LEN(B6209)-3),1,FIND("_",RIGHT(B6209,LEN(B6209)-3))-1)</f>
        <v>Loevfroe</v>
      </c>
      <c r="J6209" s="61" t="str">
        <f aca="false">TRIM(SUBSTITUTE(RIGHT(B6209,FIND(I6209,B6209)+1),"_",""))</f>
        <v>eDNA</v>
      </c>
      <c r="K6209" s="0" t="str">
        <f aca="false">IFERROR(VALUE(SUBSTITUTE(E6209,".",",")),E6209)</f>
        <v>No Ct</v>
      </c>
      <c r="L6209" s="61" t="str">
        <f aca="false">IF(J6209="PosK",SUMIFS(K:K,J:J,"PosK",H:H,H6209),"")</f>
        <v/>
      </c>
      <c r="M6209" s="61" t="str">
        <f aca="false">IF(J6209="PosK",SUMIFS(K:K,J:J,"NegK",H:H,H6209),"")</f>
        <v/>
      </c>
      <c r="N6209" s="61" t="str">
        <f aca="false">IF(J6209="PosK",SUMIFS(K:K,J:J,"eDNA",H:H,H6209),"")</f>
        <v/>
      </c>
      <c r="P6209" s="62"/>
      <c r="T6209" s="63"/>
      <c r="W6209" s="64"/>
    </row>
    <row r="6210" customFormat="false" ht="14.25" hidden="false" customHeight="false" outlineLevel="0" collapsed="false">
      <c r="A6210" s="0" t="s">
        <v>786</v>
      </c>
      <c r="B6210" s="52" t="s">
        <v>787</v>
      </c>
      <c r="C6210" s="52" t="s">
        <v>743</v>
      </c>
      <c r="D6210" s="53" t="n">
        <v>0.1</v>
      </c>
      <c r="E6210" s="53" t="n">
        <v>34.12</v>
      </c>
      <c r="F6210" s="0" t="s">
        <v>1413</v>
      </c>
      <c r="G6210" s="0" t="str">
        <f aca="false">LEFT(B6210,2)</f>
        <v>06</v>
      </c>
      <c r="H6210" s="0" t="str">
        <f aca="false">I6210&amp;"_"&amp;G6210&amp;"_"&amp;F6210</f>
        <v>Springfroe_06_20190130_DL2018036_GlHellerupGym_koersel1</v>
      </c>
      <c r="I6210" s="61" t="str">
        <f aca="false">MID(RIGHT(B6210,LEN(B6210)-3),1,FIND("_",RIGHT(B6210,LEN(B6210)-3))-1)</f>
        <v>Springfroe</v>
      </c>
      <c r="J6210" s="61" t="str">
        <f aca="false">TRIM(SUBSTITUTE(RIGHT(B6210,FIND(I6210,B6210)+1),"_",""))</f>
        <v>PosK</v>
      </c>
      <c r="K6210" s="0" t="n">
        <f aca="false">IFERROR(VALUE(SUBSTITUTE(E6210,".",",")),E6210)</f>
        <v>34.12</v>
      </c>
      <c r="L6210" s="61" t="n">
        <f aca="false">IF(J6210="PosK",SUMIFS(K:K,J:J,"PosK",H:H,H6210),"")</f>
        <v>34.12</v>
      </c>
      <c r="M6210" s="61" t="n">
        <f aca="false">IF(J6210="PosK",SUMIFS(K:K,J:J,"NegK",H:H,H6210),"")</f>
        <v>0</v>
      </c>
      <c r="N6210" s="61" t="n">
        <f aca="false">IF(J6210="PosK",SUMIFS(K:K,J:J,"eDNA",H:H,H6210),"")</f>
        <v>0</v>
      </c>
      <c r="P6210" s="62" t="n">
        <f aca="false">IF(K6212="No Ct",0,K6212)</f>
        <v>0</v>
      </c>
      <c r="Q6210" s="62" t="n">
        <f aca="false">IF(K6213="No Ct",0,K6213)</f>
        <v>0</v>
      </c>
      <c r="R6210" s="0" t="str">
        <f aca="false">IF(AND(L6210&gt;0,M6210=0),"Valid","Invalid")</f>
        <v>Valid</v>
      </c>
      <c r="S6210" s="0" t="str">
        <f aca="false">IF(OR(P6210&gt;1,Q6210&gt;1),"Present","Absent")</f>
        <v>Absent</v>
      </c>
      <c r="T6210" s="63" t="str">
        <f aca="false">IF(OR(AND(P6210&gt;1,P6210&lt;41),AND(Q6210&gt;1,Q6210&lt;41)),"Ct&lt;41","Ct&gt;41")</f>
        <v>Ct&gt;41</v>
      </c>
      <c r="U6210" s="0" t="str">
        <f aca="false">I6210</f>
        <v>Springfroe</v>
      </c>
      <c r="V6210" s="0" t="str">
        <f aca="false">MID(F6210,10,9)</f>
        <v>DL2018036</v>
      </c>
      <c r="W6210" s="64" t="str">
        <f aca="false">V6210&amp;"_"&amp;U6210&amp;"_"&amp;R6210&amp;"_"&amp;S6210&amp;"_"&amp;T6210</f>
        <v>DL2018036_Springfroe_Valid_Absent_Ct&gt;41</v>
      </c>
    </row>
    <row r="6211" customFormat="false" ht="14.25" hidden="false" customHeight="false" outlineLevel="0" collapsed="false">
      <c r="A6211" s="0" t="s">
        <v>788</v>
      </c>
      <c r="B6211" s="52" t="s">
        <v>789</v>
      </c>
      <c r="C6211" s="52" t="s">
        <v>747</v>
      </c>
      <c r="D6211" s="53" t="n">
        <v>0.1</v>
      </c>
      <c r="E6211" s="53" t="s">
        <v>748</v>
      </c>
      <c r="F6211" s="0" t="s">
        <v>1413</v>
      </c>
      <c r="G6211" s="0" t="str">
        <f aca="false">LEFT(B6211,2)</f>
        <v>06</v>
      </c>
      <c r="H6211" s="0" t="str">
        <f aca="false">I6211&amp;"_"&amp;G6211&amp;"_"&amp;F6211</f>
        <v>Springfroe_06_20190130_DL2018036_GlHellerupGym_koersel1</v>
      </c>
      <c r="I6211" s="61" t="str">
        <f aca="false">MID(RIGHT(B6211,LEN(B6211)-3),1,FIND("_",RIGHT(B6211,LEN(B6211)-3))-1)</f>
        <v>Springfroe</v>
      </c>
      <c r="J6211" s="61" t="str">
        <f aca="false">TRIM(SUBSTITUTE(RIGHT(B6211,FIND(I6211,B6211)+1),"_",""))</f>
        <v>NegK</v>
      </c>
      <c r="K6211" s="0" t="str">
        <f aca="false">IFERROR(VALUE(SUBSTITUTE(E6211,".",",")),E6211)</f>
        <v>No Ct</v>
      </c>
      <c r="L6211" s="61" t="str">
        <f aca="false">IF(J6211="PosK",SUMIFS(K:K,J:J,"PosK",H:H,H6211),"")</f>
        <v/>
      </c>
      <c r="M6211" s="61" t="str">
        <f aca="false">IF(J6211="PosK",SUMIFS(K:K,J:J,"NegK",H:H,H6211),"")</f>
        <v/>
      </c>
      <c r="N6211" s="61" t="str">
        <f aca="false">IF(J6211="PosK",SUMIFS(K:K,J:J,"eDNA",H:H,H6211),"")</f>
        <v/>
      </c>
    </row>
    <row r="6212" customFormat="false" ht="14.25" hidden="false" customHeight="false" outlineLevel="0" collapsed="false">
      <c r="A6212" s="0" t="s">
        <v>790</v>
      </c>
      <c r="B6212" s="52" t="s">
        <v>791</v>
      </c>
      <c r="C6212" s="52" t="s">
        <v>751</v>
      </c>
      <c r="D6212" s="53" t="n">
        <v>0.1</v>
      </c>
      <c r="E6212" s="53" t="s">
        <v>748</v>
      </c>
      <c r="F6212" s="0" t="s">
        <v>1413</v>
      </c>
      <c r="G6212" s="0" t="str">
        <f aca="false">LEFT(B6212,2)</f>
        <v>06</v>
      </c>
      <c r="H6212" s="0" t="str">
        <f aca="false">I6212&amp;"_"&amp;G6212&amp;"_"&amp;F6212</f>
        <v>Springfroe_06_20190130_DL2018036_GlHellerupGym_koersel1</v>
      </c>
      <c r="I6212" s="61" t="str">
        <f aca="false">MID(RIGHT(B6212,LEN(B6212)-3),1,FIND("_",RIGHT(B6212,LEN(B6212)-3))-1)</f>
        <v>Springfroe</v>
      </c>
      <c r="J6212" s="61" t="str">
        <f aca="false">TRIM(SUBSTITUTE(RIGHT(B6212,FIND(I6212,B6212)+1),"_",""))</f>
        <v>eDNA</v>
      </c>
      <c r="K6212" s="0" t="str">
        <f aca="false">IFERROR(VALUE(SUBSTITUTE(E6212,".",",")),E6212)</f>
        <v>No Ct</v>
      </c>
      <c r="L6212" s="61" t="str">
        <f aca="false">IF(J6212="PosK",SUMIFS(K:K,J:J,"PosK",H:H,H6212),"")</f>
        <v/>
      </c>
      <c r="M6212" s="61" t="str">
        <f aca="false">IF(J6212="PosK",SUMIFS(K:K,J:J,"NegK",H:H,H6212),"")</f>
        <v/>
      </c>
      <c r="N6212" s="61" t="str">
        <f aca="false">IF(J6212="PosK",SUMIFS(K:K,J:J,"eDNA",H:H,H6212),"")</f>
        <v/>
      </c>
      <c r="Q6212" s="62"/>
    </row>
    <row r="6213" customFormat="false" ht="14.25" hidden="false" customHeight="false" outlineLevel="0" collapsed="false">
      <c r="A6213" s="0" t="s">
        <v>792</v>
      </c>
      <c r="B6213" s="52" t="s">
        <v>791</v>
      </c>
      <c r="C6213" s="52" t="s">
        <v>751</v>
      </c>
      <c r="D6213" s="53" t="n">
        <v>0.1</v>
      </c>
      <c r="E6213" s="53" t="s">
        <v>748</v>
      </c>
      <c r="F6213" s="0" t="s">
        <v>1413</v>
      </c>
      <c r="G6213" s="0" t="str">
        <f aca="false">LEFT(B6213,2)</f>
        <v>06</v>
      </c>
      <c r="H6213" s="0" t="str">
        <f aca="false">I6213&amp;"_"&amp;G6213&amp;"_"&amp;F6213</f>
        <v>Springfroe_06_20190130_DL2018036_GlHellerupGym_koersel1</v>
      </c>
      <c r="I6213" s="61" t="str">
        <f aca="false">MID(RIGHT(B6213,LEN(B6213)-3),1,FIND("_",RIGHT(B6213,LEN(B6213)-3))-1)</f>
        <v>Springfroe</v>
      </c>
      <c r="J6213" s="61" t="str">
        <f aca="false">TRIM(SUBSTITUTE(RIGHT(B6213,FIND(I6213,B6213)+1),"_",""))</f>
        <v>eDNA</v>
      </c>
      <c r="K6213" s="0" t="str">
        <f aca="false">IFERROR(VALUE(SUBSTITUTE(E6213,".",",")),E6213)</f>
        <v>No Ct</v>
      </c>
      <c r="L6213" s="61" t="str">
        <f aca="false">IF(J6213="PosK",SUMIFS(K:K,J:J,"PosK",H:H,H6213),"")</f>
        <v/>
      </c>
      <c r="M6213" s="61" t="str">
        <f aca="false">IF(J6213="PosK",SUMIFS(K:K,J:J,"NegK",H:H,H6213),"")</f>
        <v/>
      </c>
      <c r="N6213" s="61" t="str">
        <f aca="false">IF(J6213="PosK",SUMIFS(K:K,J:J,"eDNA",H:H,H6213),"")</f>
        <v/>
      </c>
      <c r="P6213" s="62"/>
      <c r="T6213" s="63"/>
      <c r="W6213" s="64"/>
    </row>
    <row r="6214" customFormat="false" ht="14.25" hidden="false" customHeight="false" outlineLevel="0" collapsed="false">
      <c r="A6214" s="0" t="s">
        <v>794</v>
      </c>
      <c r="B6214" s="52" t="s">
        <v>960</v>
      </c>
      <c r="C6214" s="52" t="s">
        <v>743</v>
      </c>
      <c r="D6214" s="53" t="n">
        <v>0.1</v>
      </c>
      <c r="E6214" s="53" t="n">
        <v>26.19</v>
      </c>
      <c r="F6214" s="0" t="s">
        <v>1413</v>
      </c>
      <c r="G6214" s="0" t="str">
        <f aca="false">LEFT(B6214,2)</f>
        <v>07</v>
      </c>
      <c r="H6214" s="0" t="str">
        <f aca="false">I6214&amp;"_"&amp;G6214&amp;"_"&amp;F6214</f>
        <v>Springfroe_07_20190130_DL2018036_GlHellerupGym_koersel1</v>
      </c>
      <c r="I6214" s="61" t="str">
        <f aca="false">MID(RIGHT(B6214,LEN(B6214)-3),1,FIND("_",RIGHT(B6214,LEN(B6214)-3))-1)</f>
        <v>Springfroe</v>
      </c>
      <c r="J6214" s="61" t="str">
        <f aca="false">TRIM(SUBSTITUTE(RIGHT(B6214,FIND(I6214,B6214)+1),"_",""))</f>
        <v>PosK</v>
      </c>
      <c r="K6214" s="0" t="n">
        <f aca="false">IFERROR(VALUE(SUBSTITUTE(E6214,".",",")),E6214)</f>
        <v>26.19</v>
      </c>
      <c r="L6214" s="61" t="n">
        <f aca="false">IF(J6214="PosK",SUMIFS(K:K,J:J,"PosK",H:H,H6214),"")</f>
        <v>26.19</v>
      </c>
      <c r="M6214" s="61" t="n">
        <f aca="false">IF(J6214="PosK",SUMIFS(K:K,J:J,"NegK",H:H,H6214),"")</f>
        <v>0</v>
      </c>
      <c r="N6214" s="61" t="n">
        <f aca="false">IF(J6214="PosK",SUMIFS(K:K,J:J,"eDNA",H:H,H6214),"")</f>
        <v>0</v>
      </c>
      <c r="P6214" s="62" t="n">
        <f aca="false">IF(K6216="No Ct",0,K6216)</f>
        <v>0</v>
      </c>
      <c r="Q6214" s="62" t="n">
        <f aca="false">IF(K6217="No Ct",0,K6217)</f>
        <v>0</v>
      </c>
      <c r="R6214" s="0" t="str">
        <f aca="false">IF(AND(L6214&gt;0,M6214=0),"Valid","Invalid")</f>
        <v>Valid</v>
      </c>
      <c r="S6214" s="0" t="str">
        <f aca="false">IF(OR(P6214&gt;1,Q6214&gt;1),"Present","Absent")</f>
        <v>Absent</v>
      </c>
      <c r="T6214" s="63" t="str">
        <f aca="false">IF(OR(AND(P6214&gt;1,P6214&lt;41),AND(Q6214&gt;1,Q6214&lt;41)),"Ct&lt;41","Ct&gt;41")</f>
        <v>Ct&gt;41</v>
      </c>
      <c r="U6214" s="0" t="str">
        <f aca="false">I6214</f>
        <v>Springfroe</v>
      </c>
      <c r="V6214" s="0" t="str">
        <f aca="false">MID(F6214,10,9)</f>
        <v>DL2018036</v>
      </c>
      <c r="W6214" s="64" t="str">
        <f aca="false">V6214&amp;"_"&amp;U6214&amp;"_"&amp;R6214&amp;"_"&amp;S6214&amp;"_"&amp;T6214</f>
        <v>DL2018036_Springfroe_Valid_Absent_Ct&gt;41</v>
      </c>
    </row>
    <row r="6215" customFormat="false" ht="14.25" hidden="false" customHeight="false" outlineLevel="0" collapsed="false">
      <c r="A6215" s="0" t="s">
        <v>796</v>
      </c>
      <c r="B6215" s="52" t="s">
        <v>961</v>
      </c>
      <c r="C6215" s="52" t="s">
        <v>747</v>
      </c>
      <c r="D6215" s="53" t="n">
        <v>0.1</v>
      </c>
      <c r="E6215" s="53" t="s">
        <v>748</v>
      </c>
      <c r="F6215" s="0" t="s">
        <v>1413</v>
      </c>
      <c r="G6215" s="0" t="str">
        <f aca="false">LEFT(B6215,2)</f>
        <v>07</v>
      </c>
      <c r="H6215" s="0" t="str">
        <f aca="false">I6215&amp;"_"&amp;G6215&amp;"_"&amp;F6215</f>
        <v>Springfroe_07_20190130_DL2018036_GlHellerupGym_koersel1</v>
      </c>
      <c r="I6215" s="61" t="str">
        <f aca="false">MID(RIGHT(B6215,LEN(B6215)-3),1,FIND("_",RIGHT(B6215,LEN(B6215)-3))-1)</f>
        <v>Springfroe</v>
      </c>
      <c r="J6215" s="61" t="str">
        <f aca="false">TRIM(SUBSTITUTE(RIGHT(B6215,FIND(I6215,B6215)+1),"_",""))</f>
        <v>NegK</v>
      </c>
      <c r="K6215" s="0" t="str">
        <f aca="false">IFERROR(VALUE(SUBSTITUTE(E6215,".",",")),E6215)</f>
        <v>No Ct</v>
      </c>
      <c r="L6215" s="61" t="str">
        <f aca="false">IF(J6215="PosK",SUMIFS(K:K,J:J,"PosK",H:H,H6215),"")</f>
        <v/>
      </c>
      <c r="M6215" s="61" t="str">
        <f aca="false">IF(J6215="PosK",SUMIFS(K:K,J:J,"NegK",H:H,H6215),"")</f>
        <v/>
      </c>
      <c r="N6215" s="61" t="str">
        <f aca="false">IF(J6215="PosK",SUMIFS(K:K,J:J,"eDNA",H:H,H6215),"")</f>
        <v/>
      </c>
    </row>
    <row r="6216" customFormat="false" ht="14.25" hidden="false" customHeight="false" outlineLevel="0" collapsed="false">
      <c r="A6216" s="0" t="s">
        <v>798</v>
      </c>
      <c r="B6216" s="52" t="s">
        <v>962</v>
      </c>
      <c r="C6216" s="52" t="s">
        <v>751</v>
      </c>
      <c r="D6216" s="53" t="n">
        <v>0.1</v>
      </c>
      <c r="E6216" s="53" t="s">
        <v>748</v>
      </c>
      <c r="F6216" s="0" t="s">
        <v>1413</v>
      </c>
      <c r="G6216" s="0" t="str">
        <f aca="false">LEFT(B6216,2)</f>
        <v>07</v>
      </c>
      <c r="H6216" s="0" t="str">
        <f aca="false">I6216&amp;"_"&amp;G6216&amp;"_"&amp;F6216</f>
        <v>Springfroe_07_20190130_DL2018036_GlHellerupGym_koersel1</v>
      </c>
      <c r="I6216" s="61" t="str">
        <f aca="false">MID(RIGHT(B6216,LEN(B6216)-3),1,FIND("_",RIGHT(B6216,LEN(B6216)-3))-1)</f>
        <v>Springfroe</v>
      </c>
      <c r="J6216" s="61" t="str">
        <f aca="false">TRIM(SUBSTITUTE(RIGHT(B6216,FIND(I6216,B6216)+1),"_",""))</f>
        <v>eDNA</v>
      </c>
      <c r="K6216" s="0" t="str">
        <f aca="false">IFERROR(VALUE(SUBSTITUTE(E6216,".",",")),E6216)</f>
        <v>No Ct</v>
      </c>
      <c r="L6216" s="61" t="str">
        <f aca="false">IF(J6216="PosK",SUMIFS(K:K,J:J,"PosK",H:H,H6216),"")</f>
        <v/>
      </c>
      <c r="M6216" s="61" t="str">
        <f aca="false">IF(J6216="PosK",SUMIFS(K:K,J:J,"NegK",H:H,H6216),"")</f>
        <v/>
      </c>
      <c r="N6216" s="61" t="str">
        <f aca="false">IF(J6216="PosK",SUMIFS(K:K,J:J,"eDNA",H:H,H6216),"")</f>
        <v/>
      </c>
      <c r="Q6216" s="62"/>
    </row>
    <row r="6217" customFormat="false" ht="14.25" hidden="false" customHeight="false" outlineLevel="0" collapsed="false">
      <c r="A6217" s="0" t="s">
        <v>800</v>
      </c>
      <c r="B6217" s="52" t="s">
        <v>962</v>
      </c>
      <c r="C6217" s="52" t="s">
        <v>751</v>
      </c>
      <c r="D6217" s="53" t="n">
        <v>0.1</v>
      </c>
      <c r="E6217" s="53" t="s">
        <v>748</v>
      </c>
      <c r="F6217" s="0" t="s">
        <v>1413</v>
      </c>
      <c r="G6217" s="0" t="str">
        <f aca="false">LEFT(B6217,2)</f>
        <v>07</v>
      </c>
      <c r="H6217" s="0" t="str">
        <f aca="false">I6217&amp;"_"&amp;G6217&amp;"_"&amp;F6217</f>
        <v>Springfroe_07_20190130_DL2018036_GlHellerupGym_koersel1</v>
      </c>
      <c r="I6217" s="61" t="str">
        <f aca="false">MID(RIGHT(B6217,LEN(B6217)-3),1,FIND("_",RIGHT(B6217,LEN(B6217)-3))-1)</f>
        <v>Springfroe</v>
      </c>
      <c r="J6217" s="61" t="str">
        <f aca="false">TRIM(SUBSTITUTE(RIGHT(B6217,FIND(I6217,B6217)+1),"_",""))</f>
        <v>eDNA</v>
      </c>
      <c r="K6217" s="0" t="str">
        <f aca="false">IFERROR(VALUE(SUBSTITUTE(E6217,".",",")),E6217)</f>
        <v>No Ct</v>
      </c>
      <c r="L6217" s="61" t="str">
        <f aca="false">IF(J6217="PosK",SUMIFS(K:K,J:J,"PosK",H:H,H6217),"")</f>
        <v/>
      </c>
      <c r="M6217" s="61" t="str">
        <f aca="false">IF(J6217="PosK",SUMIFS(K:K,J:J,"NegK",H:H,H6217),"")</f>
        <v/>
      </c>
      <c r="N6217" s="61" t="str">
        <f aca="false">IF(J6217="PosK",SUMIFS(K:K,J:J,"eDNA",H:H,H6217),"")</f>
        <v/>
      </c>
      <c r="P6217" s="62"/>
      <c r="T6217" s="63"/>
      <c r="W6217" s="64"/>
    </row>
    <row r="6218" customFormat="false" ht="14.25" hidden="false" customHeight="false" outlineLevel="0" collapsed="false">
      <c r="A6218" s="0" t="s">
        <v>802</v>
      </c>
      <c r="B6218" s="52" t="s">
        <v>964</v>
      </c>
      <c r="C6218" s="52" t="s">
        <v>743</v>
      </c>
      <c r="D6218" s="53" t="n">
        <v>0.1</v>
      </c>
      <c r="E6218" s="53" t="s">
        <v>748</v>
      </c>
      <c r="F6218" s="0" t="s">
        <v>1413</v>
      </c>
      <c r="G6218" s="0" t="str">
        <f aca="false">LEFT(B6218,2)</f>
        <v>08</v>
      </c>
      <c r="H6218" s="0" t="str">
        <f aca="false">I6218&amp;"_"&amp;G6218&amp;"_"&amp;F6218</f>
        <v>Klokkefroe_08_20190130_DL2018036_GlHellerupGym_koersel1</v>
      </c>
      <c r="I6218" s="61" t="str">
        <f aca="false">MID(RIGHT(B6218,LEN(B6218)-3),1,FIND("_",RIGHT(B6218,LEN(B6218)-3))-1)</f>
        <v>Klokkefroe</v>
      </c>
      <c r="J6218" s="61" t="str">
        <f aca="false">TRIM(SUBSTITUTE(RIGHT(B6218,FIND(I6218,B6218)+1),"_",""))</f>
        <v>PosK</v>
      </c>
      <c r="K6218" s="0" t="str">
        <f aca="false">IFERROR(VALUE(SUBSTITUTE(E6218,".",",")),E6218)</f>
        <v>No Ct</v>
      </c>
      <c r="L6218" s="61" t="n">
        <f aca="false">IF(J6218="PosK",SUMIFS(K:K,J:J,"PosK",H:H,H6218),"")</f>
        <v>0</v>
      </c>
      <c r="M6218" s="61" t="n">
        <f aca="false">IF(J6218="PosK",SUMIFS(K:K,J:J,"NegK",H:H,H6218),"")</f>
        <v>0</v>
      </c>
      <c r="N6218" s="61" t="n">
        <f aca="false">IF(J6218="PosK",SUMIFS(K:K,J:J,"eDNA",H:H,H6218),"")</f>
        <v>0</v>
      </c>
      <c r="P6218" s="62" t="n">
        <f aca="false">IF(K6220="No Ct",0,K6220)</f>
        <v>0</v>
      </c>
      <c r="Q6218" s="62" t="n">
        <f aca="false">IF(K6221="No Ct",0,K6221)</f>
        <v>0</v>
      </c>
      <c r="R6218" s="0" t="str">
        <f aca="false">IF(AND(L6218&gt;0,M6218=0),"Valid","Invalid")</f>
        <v>Invalid</v>
      </c>
      <c r="S6218" s="0" t="str">
        <f aca="false">IF(OR(P6218&gt;1,Q6218&gt;1),"Present","Absent")</f>
        <v>Absent</v>
      </c>
      <c r="T6218" s="63" t="str">
        <f aca="false">IF(OR(AND(P6218&gt;1,P6218&lt;41),AND(Q6218&gt;1,Q6218&lt;41)),"Ct&lt;41","Ct&gt;41")</f>
        <v>Ct&gt;41</v>
      </c>
      <c r="U6218" s="0" t="str">
        <f aca="false">I6218</f>
        <v>Klokkefroe</v>
      </c>
      <c r="V6218" s="0" t="str">
        <f aca="false">MID(F6218,10,9)</f>
        <v>DL2018036</v>
      </c>
      <c r="W6218" s="64" t="str">
        <f aca="false">V6218&amp;"_"&amp;U6218&amp;"_"&amp;R6218&amp;"_"&amp;S6218&amp;"_"&amp;T6218</f>
        <v>DL2018036_Klokkefroe_Invalid_Absent_Ct&gt;41</v>
      </c>
    </row>
    <row r="6219" customFormat="false" ht="14.25" hidden="false" customHeight="false" outlineLevel="0" collapsed="false">
      <c r="A6219" s="0" t="s">
        <v>804</v>
      </c>
      <c r="B6219" s="52" t="s">
        <v>965</v>
      </c>
      <c r="C6219" s="52" t="s">
        <v>747</v>
      </c>
      <c r="D6219" s="53" t="n">
        <v>0.1</v>
      </c>
      <c r="E6219" s="53" t="s">
        <v>748</v>
      </c>
      <c r="F6219" s="0" t="s">
        <v>1413</v>
      </c>
      <c r="G6219" s="0" t="str">
        <f aca="false">LEFT(B6219,2)</f>
        <v>08</v>
      </c>
      <c r="H6219" s="0" t="str">
        <f aca="false">I6219&amp;"_"&amp;G6219&amp;"_"&amp;F6219</f>
        <v>Klokkefroe_08_20190130_DL2018036_GlHellerupGym_koersel1</v>
      </c>
      <c r="I6219" s="61" t="str">
        <f aca="false">MID(RIGHT(B6219,LEN(B6219)-3),1,FIND("_",RIGHT(B6219,LEN(B6219)-3))-1)</f>
        <v>Klokkefroe</v>
      </c>
      <c r="J6219" s="61" t="str">
        <f aca="false">TRIM(SUBSTITUTE(RIGHT(B6219,FIND(I6219,B6219)+1),"_",""))</f>
        <v>NegK</v>
      </c>
      <c r="K6219" s="0" t="str">
        <f aca="false">IFERROR(VALUE(SUBSTITUTE(E6219,".",",")),E6219)</f>
        <v>No Ct</v>
      </c>
      <c r="L6219" s="61" t="str">
        <f aca="false">IF(J6219="PosK",SUMIFS(K:K,J:J,"PosK",H:H,H6219),"")</f>
        <v/>
      </c>
      <c r="M6219" s="61" t="str">
        <f aca="false">IF(J6219="PosK",SUMIFS(K:K,J:J,"NegK",H:H,H6219),"")</f>
        <v/>
      </c>
      <c r="N6219" s="61" t="str">
        <f aca="false">IF(J6219="PosK",SUMIFS(K:K,J:J,"eDNA",H:H,H6219),"")</f>
        <v/>
      </c>
    </row>
    <row r="6220" customFormat="false" ht="14.25" hidden="false" customHeight="false" outlineLevel="0" collapsed="false">
      <c r="A6220" s="0" t="s">
        <v>806</v>
      </c>
      <c r="B6220" s="52" t="s">
        <v>966</v>
      </c>
      <c r="C6220" s="52" t="s">
        <v>751</v>
      </c>
      <c r="D6220" s="53" t="n">
        <v>0.1</v>
      </c>
      <c r="E6220" s="53" t="s">
        <v>748</v>
      </c>
      <c r="F6220" s="0" t="s">
        <v>1413</v>
      </c>
      <c r="G6220" s="0" t="str">
        <f aca="false">LEFT(B6220,2)</f>
        <v>08</v>
      </c>
      <c r="H6220" s="0" t="str">
        <f aca="false">I6220&amp;"_"&amp;G6220&amp;"_"&amp;F6220</f>
        <v>Klokkefroe_08_20190130_DL2018036_GlHellerupGym_koersel1</v>
      </c>
      <c r="I6220" s="61" t="str">
        <f aca="false">MID(RIGHT(B6220,LEN(B6220)-3),1,FIND("_",RIGHT(B6220,LEN(B6220)-3))-1)</f>
        <v>Klokkefroe</v>
      </c>
      <c r="J6220" s="61" t="str">
        <f aca="false">TRIM(SUBSTITUTE(RIGHT(B6220,FIND(I6220,B6220)+1),"_",""))</f>
        <v>eDNA</v>
      </c>
      <c r="K6220" s="0" t="str">
        <f aca="false">IFERROR(VALUE(SUBSTITUTE(E6220,".",",")),E6220)</f>
        <v>No Ct</v>
      </c>
      <c r="L6220" s="61" t="str">
        <f aca="false">IF(J6220="PosK",SUMIFS(K:K,J:J,"PosK",H:H,H6220),"")</f>
        <v/>
      </c>
      <c r="M6220" s="61" t="str">
        <f aca="false">IF(J6220="PosK",SUMIFS(K:K,J:J,"NegK",H:H,H6220),"")</f>
        <v/>
      </c>
      <c r="N6220" s="61" t="str">
        <f aca="false">IF(J6220="PosK",SUMIFS(K:K,J:J,"eDNA",H:H,H6220),"")</f>
        <v/>
      </c>
      <c r="Q6220" s="62"/>
    </row>
    <row r="6221" customFormat="false" ht="14.25" hidden="false" customHeight="false" outlineLevel="0" collapsed="false">
      <c r="A6221" s="0" t="s">
        <v>808</v>
      </c>
      <c r="B6221" s="52" t="s">
        <v>966</v>
      </c>
      <c r="C6221" s="52" t="s">
        <v>751</v>
      </c>
      <c r="D6221" s="53" t="n">
        <v>0.1</v>
      </c>
      <c r="E6221" s="53" t="s">
        <v>748</v>
      </c>
      <c r="F6221" s="0" t="s">
        <v>1413</v>
      </c>
      <c r="G6221" s="0" t="str">
        <f aca="false">LEFT(B6221,2)</f>
        <v>08</v>
      </c>
      <c r="H6221" s="0" t="str">
        <f aca="false">I6221&amp;"_"&amp;G6221&amp;"_"&amp;F6221</f>
        <v>Klokkefroe_08_20190130_DL2018036_GlHellerupGym_koersel1</v>
      </c>
      <c r="I6221" s="61" t="str">
        <f aca="false">MID(RIGHT(B6221,LEN(B6221)-3),1,FIND("_",RIGHT(B6221,LEN(B6221)-3))-1)</f>
        <v>Klokkefroe</v>
      </c>
      <c r="J6221" s="61" t="str">
        <f aca="false">TRIM(SUBSTITUTE(RIGHT(B6221,FIND(I6221,B6221)+1),"_",""))</f>
        <v>eDNA</v>
      </c>
      <c r="K6221" s="0" t="str">
        <f aca="false">IFERROR(VALUE(SUBSTITUTE(E6221,".",",")),E6221)</f>
        <v>No Ct</v>
      </c>
      <c r="L6221" s="61" t="str">
        <f aca="false">IF(J6221="PosK",SUMIFS(K:K,J:J,"PosK",H:H,H6221),"")</f>
        <v/>
      </c>
      <c r="M6221" s="61" t="str">
        <f aca="false">IF(J6221="PosK",SUMIFS(K:K,J:J,"NegK",H:H,H6221),"")</f>
        <v/>
      </c>
      <c r="N6221" s="61" t="str">
        <f aca="false">IF(J6221="PosK",SUMIFS(K:K,J:J,"eDNA",H:H,H6221),"")</f>
        <v/>
      </c>
      <c r="P6221" s="62"/>
      <c r="T6221" s="63"/>
      <c r="W6221" s="64"/>
    </row>
    <row r="6222" customFormat="false" ht="14.25" hidden="false" customHeight="false" outlineLevel="0" collapsed="false">
      <c r="A6222" s="0" t="s">
        <v>810</v>
      </c>
      <c r="B6222" s="52" t="s">
        <v>968</v>
      </c>
      <c r="C6222" s="52" t="s">
        <v>743</v>
      </c>
      <c r="D6222" s="53" t="n">
        <v>0.1</v>
      </c>
      <c r="E6222" s="53" t="s">
        <v>748</v>
      </c>
      <c r="F6222" s="0" t="s">
        <v>1413</v>
      </c>
      <c r="G6222" s="0" t="str">
        <f aca="false">LEFT(B6222,2)</f>
        <v>09</v>
      </c>
      <c r="H6222" s="0" t="str">
        <f aca="false">I6222&amp;"_"&amp;G6222&amp;"_"&amp;F6222</f>
        <v>Skrubtudse_09_20190130_DL2018036_GlHellerupGym_koersel1</v>
      </c>
      <c r="I6222" s="61" t="str">
        <f aca="false">MID(RIGHT(B6222,LEN(B6222)-3),1,FIND("_",RIGHT(B6222,LEN(B6222)-3))-1)</f>
        <v>Skrubtudse</v>
      </c>
      <c r="J6222" s="61" t="str">
        <f aca="false">TRIM(SUBSTITUTE(RIGHT(B6222,FIND(I6222,B6222)+1),"_",""))</f>
        <v>PosK</v>
      </c>
      <c r="K6222" s="0" t="str">
        <f aca="false">IFERROR(VALUE(SUBSTITUTE(E6222,".",",")),E6222)</f>
        <v>No Ct</v>
      </c>
      <c r="L6222" s="61" t="n">
        <f aca="false">IF(J6222="PosK",SUMIFS(K:K,J:J,"PosK",H:H,H6222),"")</f>
        <v>0</v>
      </c>
      <c r="M6222" s="61" t="n">
        <f aca="false">IF(J6222="PosK",SUMIFS(K:K,J:J,"NegK",H:H,H6222),"")</f>
        <v>0</v>
      </c>
      <c r="N6222" s="61" t="n">
        <f aca="false">IF(J6222="PosK",SUMIFS(K:K,J:J,"eDNA",H:H,H6222),"")</f>
        <v>0</v>
      </c>
      <c r="P6222" s="62" t="n">
        <f aca="false">IF(K6224="No Ct",0,K6224)</f>
        <v>0</v>
      </c>
      <c r="Q6222" s="62" t="n">
        <f aca="false">IF(K6225="No Ct",0,K6225)</f>
        <v>0</v>
      </c>
      <c r="R6222" s="0" t="str">
        <f aca="false">IF(AND(L6222&gt;0,M6222=0),"Valid","Invalid")</f>
        <v>Invalid</v>
      </c>
      <c r="S6222" s="0" t="str">
        <f aca="false">IF(OR(P6222&gt;1,Q6222&gt;1),"Present","Absent")</f>
        <v>Absent</v>
      </c>
      <c r="T6222" s="63" t="str">
        <f aca="false">IF(OR(AND(P6222&gt;1,P6222&lt;41),AND(Q6222&gt;1,Q6222&lt;41)),"Ct&lt;41","Ct&gt;41")</f>
        <v>Ct&gt;41</v>
      </c>
      <c r="U6222" s="0" t="str">
        <f aca="false">I6222</f>
        <v>Skrubtudse</v>
      </c>
      <c r="V6222" s="0" t="str">
        <f aca="false">MID(F6222,10,9)</f>
        <v>DL2018036</v>
      </c>
      <c r="W6222" s="64" t="str">
        <f aca="false">V6222&amp;"_"&amp;U6222&amp;"_"&amp;R6222&amp;"_"&amp;S6222&amp;"_"&amp;T6222</f>
        <v>DL2018036_Skrubtudse_Invalid_Absent_Ct&gt;41</v>
      </c>
    </row>
    <row r="6223" customFormat="false" ht="14.25" hidden="false" customHeight="false" outlineLevel="0" collapsed="false">
      <c r="A6223" s="0" t="s">
        <v>812</v>
      </c>
      <c r="B6223" s="52" t="s">
        <v>969</v>
      </c>
      <c r="C6223" s="52" t="s">
        <v>747</v>
      </c>
      <c r="D6223" s="53" t="n">
        <v>0.1</v>
      </c>
      <c r="E6223" s="53" t="s">
        <v>748</v>
      </c>
      <c r="F6223" s="0" t="s">
        <v>1413</v>
      </c>
      <c r="G6223" s="0" t="str">
        <f aca="false">LEFT(B6223,2)</f>
        <v>09</v>
      </c>
      <c r="H6223" s="0" t="str">
        <f aca="false">I6223&amp;"_"&amp;G6223&amp;"_"&amp;F6223</f>
        <v>Skrubtudse_09_20190130_DL2018036_GlHellerupGym_koersel1</v>
      </c>
      <c r="I6223" s="61" t="str">
        <f aca="false">MID(RIGHT(B6223,LEN(B6223)-3),1,FIND("_",RIGHT(B6223,LEN(B6223)-3))-1)</f>
        <v>Skrubtudse</v>
      </c>
      <c r="J6223" s="61" t="str">
        <f aca="false">TRIM(SUBSTITUTE(RIGHT(B6223,FIND(I6223,B6223)+1),"_",""))</f>
        <v>NegK</v>
      </c>
      <c r="K6223" s="0" t="str">
        <f aca="false">IFERROR(VALUE(SUBSTITUTE(E6223,".",",")),E6223)</f>
        <v>No Ct</v>
      </c>
      <c r="L6223" s="61" t="str">
        <f aca="false">IF(J6223="PosK",SUMIFS(K:K,J:J,"PosK",H:H,H6223),"")</f>
        <v/>
      </c>
      <c r="M6223" s="61" t="str">
        <f aca="false">IF(J6223="PosK",SUMIFS(K:K,J:J,"NegK",H:H,H6223),"")</f>
        <v/>
      </c>
      <c r="N6223" s="61" t="str">
        <f aca="false">IF(J6223="PosK",SUMIFS(K:K,J:J,"eDNA",H:H,H6223),"")</f>
        <v/>
      </c>
    </row>
    <row r="6224" customFormat="false" ht="14.25" hidden="false" customHeight="false" outlineLevel="0" collapsed="false">
      <c r="A6224" s="0" t="s">
        <v>814</v>
      </c>
      <c r="B6224" s="52" t="s">
        <v>970</v>
      </c>
      <c r="C6224" s="52" t="s">
        <v>751</v>
      </c>
      <c r="D6224" s="53" t="n">
        <v>0.1</v>
      </c>
      <c r="E6224" s="53" t="s">
        <v>748</v>
      </c>
      <c r="F6224" s="0" t="s">
        <v>1413</v>
      </c>
      <c r="G6224" s="0" t="str">
        <f aca="false">LEFT(B6224,2)</f>
        <v>09</v>
      </c>
      <c r="H6224" s="0" t="str">
        <f aca="false">I6224&amp;"_"&amp;G6224&amp;"_"&amp;F6224</f>
        <v>Skrubtudse_09_20190130_DL2018036_GlHellerupGym_koersel1</v>
      </c>
      <c r="I6224" s="61" t="str">
        <f aca="false">MID(RIGHT(B6224,LEN(B6224)-3),1,FIND("_",RIGHT(B6224,LEN(B6224)-3))-1)</f>
        <v>Skrubtudse</v>
      </c>
      <c r="J6224" s="61" t="str">
        <f aca="false">TRIM(SUBSTITUTE(RIGHT(B6224,FIND(I6224,B6224)+1),"_",""))</f>
        <v>eDNA</v>
      </c>
      <c r="K6224" s="0" t="str">
        <f aca="false">IFERROR(VALUE(SUBSTITUTE(E6224,".",",")),E6224)</f>
        <v>No Ct</v>
      </c>
      <c r="L6224" s="61" t="str">
        <f aca="false">IF(J6224="PosK",SUMIFS(K:K,J:J,"PosK",H:H,H6224),"")</f>
        <v/>
      </c>
      <c r="M6224" s="61" t="str">
        <f aca="false">IF(J6224="PosK",SUMIFS(K:K,J:J,"NegK",H:H,H6224),"")</f>
        <v/>
      </c>
      <c r="N6224" s="61" t="str">
        <f aca="false">IF(J6224="PosK",SUMIFS(K:K,J:J,"eDNA",H:H,H6224),"")</f>
        <v/>
      </c>
      <c r="Q6224" s="62"/>
    </row>
    <row r="6225" customFormat="false" ht="14.25" hidden="false" customHeight="false" outlineLevel="0" collapsed="false">
      <c r="A6225" s="0" t="s">
        <v>816</v>
      </c>
      <c r="B6225" s="52" t="s">
        <v>970</v>
      </c>
      <c r="C6225" s="52" t="s">
        <v>751</v>
      </c>
      <c r="D6225" s="53" t="n">
        <v>0.1</v>
      </c>
      <c r="E6225" s="53" t="s">
        <v>748</v>
      </c>
      <c r="F6225" s="0" t="s">
        <v>1413</v>
      </c>
      <c r="G6225" s="0" t="str">
        <f aca="false">LEFT(B6225,2)</f>
        <v>09</v>
      </c>
      <c r="H6225" s="0" t="str">
        <f aca="false">I6225&amp;"_"&amp;G6225&amp;"_"&amp;F6225</f>
        <v>Skrubtudse_09_20190130_DL2018036_GlHellerupGym_koersel1</v>
      </c>
      <c r="I6225" s="61" t="str">
        <f aca="false">MID(RIGHT(B6225,LEN(B6225)-3),1,FIND("_",RIGHT(B6225,LEN(B6225)-3))-1)</f>
        <v>Skrubtudse</v>
      </c>
      <c r="J6225" s="61" t="str">
        <f aca="false">TRIM(SUBSTITUTE(RIGHT(B6225,FIND(I6225,B6225)+1),"_",""))</f>
        <v>eDNA</v>
      </c>
      <c r="K6225" s="0" t="str">
        <f aca="false">IFERROR(VALUE(SUBSTITUTE(E6225,".",",")),E6225)</f>
        <v>No Ct</v>
      </c>
      <c r="L6225" s="61" t="str">
        <f aca="false">IF(J6225="PosK",SUMIFS(K:K,J:J,"PosK",H:H,H6225),"")</f>
        <v/>
      </c>
      <c r="M6225" s="61" t="str">
        <f aca="false">IF(J6225="PosK",SUMIFS(K:K,J:J,"NegK",H:H,H6225),"")</f>
        <v/>
      </c>
      <c r="N6225" s="61" t="str">
        <f aca="false">IF(J6225="PosK",SUMIFS(K:K,J:J,"eDNA",H:H,H6225),"")</f>
        <v/>
      </c>
      <c r="P6225" s="62"/>
      <c r="T6225" s="63"/>
      <c r="W6225" s="64"/>
    </row>
    <row r="6226" customFormat="false" ht="14.25" hidden="false" customHeight="false" outlineLevel="0" collapsed="false">
      <c r="A6226" s="0" t="s">
        <v>818</v>
      </c>
      <c r="B6226" s="52" t="s">
        <v>972</v>
      </c>
      <c r="C6226" s="52" t="s">
        <v>743</v>
      </c>
      <c r="D6226" s="53" t="n">
        <v>0.1</v>
      </c>
      <c r="E6226" s="53" t="s">
        <v>748</v>
      </c>
      <c r="F6226" s="0" t="s">
        <v>1413</v>
      </c>
      <c r="G6226" s="0" t="str">
        <f aca="false">LEFT(B6226,2)</f>
        <v>10</v>
      </c>
      <c r="H6226" s="0" t="str">
        <f aca="false">I6226&amp;"_"&amp;G6226&amp;"_"&amp;F6226</f>
        <v>Skrubtudse_10_20190130_DL2018036_GlHellerupGym_koersel1</v>
      </c>
      <c r="I6226" s="61" t="str">
        <f aca="false">MID(RIGHT(B6226,LEN(B6226)-3),1,FIND("_",RIGHT(B6226,LEN(B6226)-3))-1)</f>
        <v>Skrubtudse</v>
      </c>
      <c r="J6226" s="61" t="str">
        <f aca="false">TRIM(SUBSTITUTE(RIGHT(B6226,FIND(I6226,B6226)+1),"_",""))</f>
        <v>PosK</v>
      </c>
      <c r="K6226" s="0" t="str">
        <f aca="false">IFERROR(VALUE(SUBSTITUTE(E6226,".",",")),E6226)</f>
        <v>No Ct</v>
      </c>
      <c r="L6226" s="61" t="n">
        <f aca="false">IF(J6226="PosK",SUMIFS(K:K,J:J,"PosK",H:H,H6226),"")</f>
        <v>0</v>
      </c>
      <c r="M6226" s="61" t="n">
        <f aca="false">IF(J6226="PosK",SUMIFS(K:K,J:J,"NegK",H:H,H6226),"")</f>
        <v>0</v>
      </c>
      <c r="N6226" s="61" t="n">
        <f aca="false">IF(J6226="PosK",SUMIFS(K:K,J:J,"eDNA",H:H,H6226),"")</f>
        <v>0</v>
      </c>
      <c r="P6226" s="62" t="n">
        <f aca="false">IF(K6228="No Ct",0,K6228)</f>
        <v>0</v>
      </c>
      <c r="Q6226" s="62" t="n">
        <f aca="false">IF(K6229="No Ct",0,K6229)</f>
        <v>0</v>
      </c>
      <c r="R6226" s="0" t="str">
        <f aca="false">IF(AND(L6226&gt;0,M6226=0),"Valid","Invalid")</f>
        <v>Invalid</v>
      </c>
      <c r="S6226" s="0" t="str">
        <f aca="false">IF(OR(P6226&gt;1,Q6226&gt;1),"Present","Absent")</f>
        <v>Absent</v>
      </c>
      <c r="T6226" s="63" t="str">
        <f aca="false">IF(OR(AND(P6226&gt;1,P6226&lt;41),AND(Q6226&gt;1,Q6226&lt;41)),"Ct&lt;41","Ct&gt;41")</f>
        <v>Ct&gt;41</v>
      </c>
      <c r="U6226" s="0" t="str">
        <f aca="false">I6226</f>
        <v>Skrubtudse</v>
      </c>
      <c r="V6226" s="0" t="str">
        <f aca="false">MID(F6226,10,9)</f>
        <v>DL2018036</v>
      </c>
      <c r="W6226" s="64" t="str">
        <f aca="false">V6226&amp;"_"&amp;U6226&amp;"_"&amp;R6226&amp;"_"&amp;S6226&amp;"_"&amp;T6226</f>
        <v>DL2018036_Skrubtudse_Invalid_Absent_Ct&gt;41</v>
      </c>
    </row>
    <row r="6227" customFormat="false" ht="14.25" hidden="false" customHeight="false" outlineLevel="0" collapsed="false">
      <c r="A6227" s="0" t="s">
        <v>820</v>
      </c>
      <c r="B6227" s="52" t="s">
        <v>973</v>
      </c>
      <c r="C6227" s="52" t="s">
        <v>747</v>
      </c>
      <c r="D6227" s="53" t="n">
        <v>0.1</v>
      </c>
      <c r="E6227" s="53" t="s">
        <v>748</v>
      </c>
      <c r="F6227" s="0" t="s">
        <v>1413</v>
      </c>
      <c r="G6227" s="0" t="str">
        <f aca="false">LEFT(B6227,2)</f>
        <v>10</v>
      </c>
      <c r="H6227" s="0" t="str">
        <f aca="false">I6227&amp;"_"&amp;G6227&amp;"_"&amp;F6227</f>
        <v>Skrubtudse_10_20190130_DL2018036_GlHellerupGym_koersel1</v>
      </c>
      <c r="I6227" s="61" t="str">
        <f aca="false">MID(RIGHT(B6227,LEN(B6227)-3),1,FIND("_",RIGHT(B6227,LEN(B6227)-3))-1)</f>
        <v>Skrubtudse</v>
      </c>
      <c r="J6227" s="61" t="str">
        <f aca="false">TRIM(SUBSTITUTE(RIGHT(B6227,FIND(I6227,B6227)+1),"_",""))</f>
        <v>NegK</v>
      </c>
      <c r="K6227" s="0" t="str">
        <f aca="false">IFERROR(VALUE(SUBSTITUTE(E6227,".",",")),E6227)</f>
        <v>No Ct</v>
      </c>
      <c r="L6227" s="61" t="str">
        <f aca="false">IF(J6227="PosK",SUMIFS(K:K,J:J,"PosK",H:H,H6227),"")</f>
        <v/>
      </c>
      <c r="M6227" s="61" t="str">
        <f aca="false">IF(J6227="PosK",SUMIFS(K:K,J:J,"NegK",H:H,H6227),"")</f>
        <v/>
      </c>
      <c r="N6227" s="61" t="str">
        <f aca="false">IF(J6227="PosK",SUMIFS(K:K,J:J,"eDNA",H:H,H6227),"")</f>
        <v/>
      </c>
    </row>
    <row r="6228" customFormat="false" ht="14.25" hidden="false" customHeight="false" outlineLevel="0" collapsed="false">
      <c r="A6228" s="0" t="s">
        <v>822</v>
      </c>
      <c r="B6228" s="52" t="s">
        <v>974</v>
      </c>
      <c r="C6228" s="52" t="s">
        <v>751</v>
      </c>
      <c r="D6228" s="53" t="n">
        <v>0.1</v>
      </c>
      <c r="E6228" s="53" t="s">
        <v>748</v>
      </c>
      <c r="F6228" s="0" t="s">
        <v>1413</v>
      </c>
      <c r="G6228" s="0" t="str">
        <f aca="false">LEFT(B6228,2)</f>
        <v>10</v>
      </c>
      <c r="H6228" s="0" t="str">
        <f aca="false">I6228&amp;"_"&amp;G6228&amp;"_"&amp;F6228</f>
        <v>Skrubtudse_10_20190130_DL2018036_GlHellerupGym_koersel1</v>
      </c>
      <c r="I6228" s="61" t="str">
        <f aca="false">MID(RIGHT(B6228,LEN(B6228)-3),1,FIND("_",RIGHT(B6228,LEN(B6228)-3))-1)</f>
        <v>Skrubtudse</v>
      </c>
      <c r="J6228" s="61" t="str">
        <f aca="false">TRIM(SUBSTITUTE(RIGHT(B6228,FIND(I6228,B6228)+1),"_",""))</f>
        <v>eDNA</v>
      </c>
      <c r="K6228" s="0" t="str">
        <f aca="false">IFERROR(VALUE(SUBSTITUTE(E6228,".",",")),E6228)</f>
        <v>No Ct</v>
      </c>
      <c r="L6228" s="61" t="str">
        <f aca="false">IF(J6228="PosK",SUMIFS(K:K,J:J,"PosK",H:H,H6228),"")</f>
        <v/>
      </c>
      <c r="M6228" s="61" t="str">
        <f aca="false">IF(J6228="PosK",SUMIFS(K:K,J:J,"NegK",H:H,H6228),"")</f>
        <v/>
      </c>
      <c r="N6228" s="61" t="str">
        <f aca="false">IF(J6228="PosK",SUMIFS(K:K,J:J,"eDNA",H:H,H6228),"")</f>
        <v/>
      </c>
      <c r="Q6228" s="62"/>
    </row>
    <row r="6229" customFormat="false" ht="14.25" hidden="false" customHeight="false" outlineLevel="0" collapsed="false">
      <c r="A6229" s="0" t="s">
        <v>824</v>
      </c>
      <c r="B6229" s="52" t="s">
        <v>974</v>
      </c>
      <c r="C6229" s="52" t="s">
        <v>751</v>
      </c>
      <c r="D6229" s="53" t="n">
        <v>0.1</v>
      </c>
      <c r="E6229" s="53" t="s">
        <v>748</v>
      </c>
      <c r="F6229" s="0" t="s">
        <v>1413</v>
      </c>
      <c r="G6229" s="0" t="str">
        <f aca="false">LEFT(B6229,2)</f>
        <v>10</v>
      </c>
      <c r="H6229" s="0" t="str">
        <f aca="false">I6229&amp;"_"&amp;G6229&amp;"_"&amp;F6229</f>
        <v>Skrubtudse_10_20190130_DL2018036_GlHellerupGym_koersel1</v>
      </c>
      <c r="I6229" s="61" t="str">
        <f aca="false">MID(RIGHT(B6229,LEN(B6229)-3),1,FIND("_",RIGHT(B6229,LEN(B6229)-3))-1)</f>
        <v>Skrubtudse</v>
      </c>
      <c r="J6229" s="61" t="str">
        <f aca="false">TRIM(SUBSTITUTE(RIGHT(B6229,FIND(I6229,B6229)+1),"_",""))</f>
        <v>eDNA</v>
      </c>
      <c r="K6229" s="0" t="str">
        <f aca="false">IFERROR(VALUE(SUBSTITUTE(E6229,".",",")),E6229)</f>
        <v>No Ct</v>
      </c>
      <c r="L6229" s="61" t="str">
        <f aca="false">IF(J6229="PosK",SUMIFS(K:K,J:J,"PosK",H:H,H6229),"")</f>
        <v/>
      </c>
      <c r="M6229" s="61" t="str">
        <f aca="false">IF(J6229="PosK",SUMIFS(K:K,J:J,"NegK",H:H,H6229),"")</f>
        <v/>
      </c>
      <c r="N6229" s="61" t="str">
        <f aca="false">IF(J6229="PosK",SUMIFS(K:K,J:J,"eDNA",H:H,H6229),"")</f>
        <v/>
      </c>
      <c r="P6229" s="62"/>
      <c r="T6229" s="63"/>
      <c r="W6229" s="64"/>
    </row>
    <row r="6230" customFormat="false" ht="14.25" hidden="false" customHeight="false" outlineLevel="0" collapsed="false">
      <c r="A6230" s="0" t="s">
        <v>826</v>
      </c>
      <c r="B6230" s="52" t="s">
        <v>976</v>
      </c>
      <c r="C6230" s="52" t="s">
        <v>743</v>
      </c>
      <c r="D6230" s="53" t="n">
        <v>0.1</v>
      </c>
      <c r="E6230" s="53" t="n">
        <v>28.25</v>
      </c>
      <c r="F6230" s="0" t="s">
        <v>1413</v>
      </c>
      <c r="G6230" s="0" t="str">
        <f aca="false">LEFT(B6230,2)</f>
        <v>11</v>
      </c>
      <c r="H6230" s="0" t="str">
        <f aca="false">I6230&amp;"_"&amp;G6230&amp;"_"&amp;F6230</f>
        <v>Bjergsalamander_11_20190130_DL2018036_GlHellerupGym_koersel1</v>
      </c>
      <c r="I6230" s="61" t="str">
        <f aca="false">MID(RIGHT(B6230,LEN(B6230)-3),1,FIND("_",RIGHT(B6230,LEN(B6230)-3))-1)</f>
        <v>Bjergsalamander</v>
      </c>
      <c r="J6230" s="61" t="str">
        <f aca="false">TRIM(SUBSTITUTE(RIGHT(B6230,FIND(I6230,B6230)+1),"_",""))</f>
        <v>PosK</v>
      </c>
      <c r="K6230" s="0" t="n">
        <f aca="false">IFERROR(VALUE(SUBSTITUTE(E6230,".",",")),E6230)</f>
        <v>28.25</v>
      </c>
      <c r="L6230" s="61" t="n">
        <f aca="false">IF(J6230="PosK",SUMIFS(K:K,J:J,"PosK",H:H,H6230),"")</f>
        <v>28.25</v>
      </c>
      <c r="M6230" s="61" t="n">
        <f aca="false">IF(J6230="PosK",SUMIFS(K:K,J:J,"NegK",H:H,H6230),"")</f>
        <v>0</v>
      </c>
      <c r="N6230" s="61" t="n">
        <f aca="false">IF(J6230="PosK",SUMIFS(K:K,J:J,"eDNA",H:H,H6230),"")</f>
        <v>0</v>
      </c>
      <c r="P6230" s="62" t="n">
        <f aca="false">IF(K6232="No Ct",0,K6232)</f>
        <v>0</v>
      </c>
      <c r="Q6230" s="62" t="n">
        <f aca="false">IF(K6233="No Ct",0,K6233)</f>
        <v>0</v>
      </c>
      <c r="R6230" s="0" t="str">
        <f aca="false">IF(AND(L6230&gt;0,M6230=0),"Valid","Invalid")</f>
        <v>Valid</v>
      </c>
      <c r="S6230" s="0" t="str">
        <f aca="false">IF(OR(P6230&gt;1,Q6230&gt;1),"Present","Absent")</f>
        <v>Absent</v>
      </c>
      <c r="T6230" s="63" t="str">
        <f aca="false">IF(OR(AND(P6230&gt;1,P6230&lt;41),AND(Q6230&gt;1,Q6230&lt;41)),"Ct&lt;41","Ct&gt;41")</f>
        <v>Ct&gt;41</v>
      </c>
      <c r="U6230" s="0" t="str">
        <f aca="false">I6230</f>
        <v>Bjergsalamander</v>
      </c>
      <c r="V6230" s="0" t="str">
        <f aca="false">MID(F6230,10,9)</f>
        <v>DL2018036</v>
      </c>
      <c r="W6230" s="64" t="str">
        <f aca="false">V6230&amp;"_"&amp;U6230&amp;"_"&amp;R6230&amp;"_"&amp;S6230&amp;"_"&amp;T6230</f>
        <v>DL2018036_Bjergsalamander_Valid_Absent_Ct&gt;41</v>
      </c>
    </row>
    <row r="6231" customFormat="false" ht="14.25" hidden="false" customHeight="false" outlineLevel="0" collapsed="false">
      <c r="A6231" s="0" t="s">
        <v>828</v>
      </c>
      <c r="B6231" s="52" t="s">
        <v>977</v>
      </c>
      <c r="C6231" s="52" t="s">
        <v>747</v>
      </c>
      <c r="D6231" s="53" t="n">
        <v>0.1</v>
      </c>
      <c r="E6231" s="53" t="s">
        <v>748</v>
      </c>
      <c r="F6231" s="0" t="s">
        <v>1413</v>
      </c>
      <c r="G6231" s="0" t="str">
        <f aca="false">LEFT(B6231,2)</f>
        <v>11</v>
      </c>
      <c r="H6231" s="0" t="str">
        <f aca="false">I6231&amp;"_"&amp;G6231&amp;"_"&amp;F6231</f>
        <v>Bjergsalamander_11_20190130_DL2018036_GlHellerupGym_koersel1</v>
      </c>
      <c r="I6231" s="61" t="str">
        <f aca="false">MID(RIGHT(B6231,LEN(B6231)-3),1,FIND("_",RIGHT(B6231,LEN(B6231)-3))-1)</f>
        <v>Bjergsalamander</v>
      </c>
      <c r="J6231" s="61" t="str">
        <f aca="false">TRIM(SUBSTITUTE(RIGHT(B6231,FIND(I6231,B6231)+1),"_",""))</f>
        <v>NegK</v>
      </c>
      <c r="K6231" s="0" t="str">
        <f aca="false">IFERROR(VALUE(SUBSTITUTE(E6231,".",",")),E6231)</f>
        <v>No Ct</v>
      </c>
      <c r="L6231" s="61" t="str">
        <f aca="false">IF(J6231="PosK",SUMIFS(K:K,J:J,"PosK",H:H,H6231),"")</f>
        <v/>
      </c>
      <c r="M6231" s="61" t="str">
        <f aca="false">IF(J6231="PosK",SUMIFS(K:K,J:J,"NegK",H:H,H6231),"")</f>
        <v/>
      </c>
      <c r="N6231" s="61" t="str">
        <f aca="false">IF(J6231="PosK",SUMIFS(K:K,J:J,"eDNA",H:H,H6231),"")</f>
        <v/>
      </c>
    </row>
    <row r="6232" customFormat="false" ht="14.25" hidden="false" customHeight="false" outlineLevel="0" collapsed="false">
      <c r="A6232" s="0" t="s">
        <v>830</v>
      </c>
      <c r="B6232" s="52" t="s">
        <v>978</v>
      </c>
      <c r="C6232" s="52" t="s">
        <v>751</v>
      </c>
      <c r="D6232" s="53" t="n">
        <v>0.1</v>
      </c>
      <c r="E6232" s="53" t="s">
        <v>748</v>
      </c>
      <c r="F6232" s="0" t="s">
        <v>1413</v>
      </c>
      <c r="G6232" s="0" t="str">
        <f aca="false">LEFT(B6232,2)</f>
        <v>11</v>
      </c>
      <c r="H6232" s="0" t="str">
        <f aca="false">I6232&amp;"_"&amp;G6232&amp;"_"&amp;F6232</f>
        <v>Bjergsalamander_11_20190130_DL2018036_GlHellerupGym_koersel1</v>
      </c>
      <c r="I6232" s="61" t="str">
        <f aca="false">MID(RIGHT(B6232,LEN(B6232)-3),1,FIND("_",RIGHT(B6232,LEN(B6232)-3))-1)</f>
        <v>Bjergsalamander</v>
      </c>
      <c r="J6232" s="61" t="str">
        <f aca="false">TRIM(SUBSTITUTE(RIGHT(B6232,FIND(I6232,B6232)+1),"_",""))</f>
        <v>eDNA</v>
      </c>
      <c r="K6232" s="0" t="str">
        <f aca="false">IFERROR(VALUE(SUBSTITUTE(E6232,".",",")),E6232)</f>
        <v>No Ct</v>
      </c>
      <c r="L6232" s="61" t="str">
        <f aca="false">IF(J6232="PosK",SUMIFS(K:K,J:J,"PosK",H:H,H6232),"")</f>
        <v/>
      </c>
      <c r="M6232" s="61" t="str">
        <f aca="false">IF(J6232="PosK",SUMIFS(K:K,J:J,"NegK",H:H,H6232),"")</f>
        <v/>
      </c>
      <c r="N6232" s="61" t="str">
        <f aca="false">IF(J6232="PosK",SUMIFS(K:K,J:J,"eDNA",H:H,H6232),"")</f>
        <v/>
      </c>
      <c r="Q6232" s="62"/>
    </row>
    <row r="6233" customFormat="false" ht="14.25" hidden="false" customHeight="false" outlineLevel="0" collapsed="false">
      <c r="A6233" s="0" t="s">
        <v>832</v>
      </c>
      <c r="B6233" s="52" t="s">
        <v>978</v>
      </c>
      <c r="C6233" s="52" t="s">
        <v>751</v>
      </c>
      <c r="D6233" s="53" t="n">
        <v>0.1</v>
      </c>
      <c r="E6233" s="53" t="s">
        <v>748</v>
      </c>
      <c r="F6233" s="0" t="s">
        <v>1413</v>
      </c>
      <c r="G6233" s="0" t="str">
        <f aca="false">LEFT(B6233,2)</f>
        <v>11</v>
      </c>
      <c r="H6233" s="0" t="str">
        <f aca="false">I6233&amp;"_"&amp;G6233&amp;"_"&amp;F6233</f>
        <v>Bjergsalamander_11_20190130_DL2018036_GlHellerupGym_koersel1</v>
      </c>
      <c r="I6233" s="61" t="str">
        <f aca="false">MID(RIGHT(B6233,LEN(B6233)-3),1,FIND("_",RIGHT(B6233,LEN(B6233)-3))-1)</f>
        <v>Bjergsalamander</v>
      </c>
      <c r="J6233" s="61" t="str">
        <f aca="false">TRIM(SUBSTITUTE(RIGHT(B6233,FIND(I6233,B6233)+1),"_",""))</f>
        <v>eDNA</v>
      </c>
      <c r="K6233" s="0" t="str">
        <f aca="false">IFERROR(VALUE(SUBSTITUTE(E6233,".",",")),E6233)</f>
        <v>No Ct</v>
      </c>
      <c r="L6233" s="61" t="str">
        <f aca="false">IF(J6233="PosK",SUMIFS(K:K,J:J,"PosK",H:H,H6233),"")</f>
        <v/>
      </c>
      <c r="M6233" s="61" t="str">
        <f aca="false">IF(J6233="PosK",SUMIFS(K:K,J:J,"NegK",H:H,H6233),"")</f>
        <v/>
      </c>
      <c r="N6233" s="61" t="str">
        <f aca="false">IF(J6233="PosK",SUMIFS(K:K,J:J,"eDNA",H:H,H6233),"")</f>
        <v/>
      </c>
      <c r="P6233" s="62"/>
      <c r="T6233" s="63"/>
      <c r="W6233" s="64"/>
    </row>
    <row r="6234" customFormat="false" ht="14.25" hidden="false" customHeight="false" outlineLevel="0" collapsed="false">
      <c r="A6234" s="0" t="s">
        <v>834</v>
      </c>
      <c r="B6234" s="52" t="s">
        <v>980</v>
      </c>
      <c r="C6234" s="52" t="s">
        <v>743</v>
      </c>
      <c r="D6234" s="53" t="n">
        <v>0.1</v>
      </c>
      <c r="E6234" s="53" t="n">
        <v>25.23</v>
      </c>
      <c r="F6234" s="0" t="s">
        <v>1413</v>
      </c>
      <c r="G6234" s="0" t="str">
        <f aca="false">LEFT(B6234,2)</f>
        <v>12</v>
      </c>
      <c r="H6234" s="0" t="str">
        <f aca="false">I6234&amp;"_"&amp;G6234&amp;"_"&amp;F6234</f>
        <v>Latterfroe_12_20190130_DL2018036_GlHellerupGym_koersel1</v>
      </c>
      <c r="I6234" s="61" t="str">
        <f aca="false">MID(RIGHT(B6234,LEN(B6234)-3),1,FIND("_",RIGHT(B6234,LEN(B6234)-3))-1)</f>
        <v>Latterfroe</v>
      </c>
      <c r="J6234" s="61" t="str">
        <f aca="false">TRIM(SUBSTITUTE(RIGHT(B6234,FIND(I6234,B6234)+1),"_",""))</f>
        <v>PosK</v>
      </c>
      <c r="K6234" s="0" t="n">
        <f aca="false">IFERROR(VALUE(SUBSTITUTE(E6234,".",",")),E6234)</f>
        <v>25.23</v>
      </c>
      <c r="L6234" s="61" t="n">
        <f aca="false">IF(J6234="PosK",SUMIFS(K:K,J:J,"PosK",H:H,H6234),"")</f>
        <v>25.23</v>
      </c>
      <c r="M6234" s="61" t="n">
        <f aca="false">IF(J6234="PosK",SUMIFS(K:K,J:J,"NegK",H:H,H6234),"")</f>
        <v>0</v>
      </c>
      <c r="N6234" s="61" t="n">
        <f aca="false">IF(J6234="PosK",SUMIFS(K:K,J:J,"eDNA",H:H,H6234),"")</f>
        <v>0</v>
      </c>
      <c r="P6234" s="62" t="n">
        <f aca="false">IF(K6236="No Ct",0,K6236)</f>
        <v>0</v>
      </c>
      <c r="Q6234" s="62" t="n">
        <f aca="false">IF(K6237="No Ct",0,K6237)</f>
        <v>0</v>
      </c>
      <c r="R6234" s="0" t="str">
        <f aca="false">IF(AND(L6234&gt;0,M6234=0),"Valid","Invalid")</f>
        <v>Valid</v>
      </c>
      <c r="S6234" s="0" t="str">
        <f aca="false">IF(OR(P6234&gt;1,Q6234&gt;1),"Present","Absent")</f>
        <v>Absent</v>
      </c>
      <c r="T6234" s="63" t="str">
        <f aca="false">IF(OR(AND(P6234&gt;1,P6234&lt;41),AND(Q6234&gt;1,Q6234&lt;41)),"Ct&lt;41","Ct&gt;41")</f>
        <v>Ct&gt;41</v>
      </c>
      <c r="U6234" s="0" t="str">
        <f aca="false">I6234</f>
        <v>Latterfroe</v>
      </c>
      <c r="V6234" s="0" t="str">
        <f aca="false">MID(F6234,10,9)</f>
        <v>DL2018036</v>
      </c>
      <c r="W6234" s="64" t="str">
        <f aca="false">V6234&amp;"_"&amp;U6234&amp;"_"&amp;R6234&amp;"_"&amp;S6234&amp;"_"&amp;T6234</f>
        <v>DL2018036_Latterfroe_Valid_Absent_Ct&gt;41</v>
      </c>
    </row>
    <row r="6235" customFormat="false" ht="14.25" hidden="false" customHeight="false" outlineLevel="0" collapsed="false">
      <c r="A6235" s="0" t="s">
        <v>836</v>
      </c>
      <c r="B6235" s="52" t="s">
        <v>981</v>
      </c>
      <c r="C6235" s="52" t="s">
        <v>747</v>
      </c>
      <c r="D6235" s="53" t="n">
        <v>0.1</v>
      </c>
      <c r="E6235" s="53" t="s">
        <v>748</v>
      </c>
      <c r="F6235" s="0" t="s">
        <v>1413</v>
      </c>
      <c r="G6235" s="0" t="str">
        <f aca="false">LEFT(B6235,2)</f>
        <v>12</v>
      </c>
      <c r="H6235" s="0" t="str">
        <f aca="false">I6235&amp;"_"&amp;G6235&amp;"_"&amp;F6235</f>
        <v>Latterfroe_12_20190130_DL2018036_GlHellerupGym_koersel1</v>
      </c>
      <c r="I6235" s="61" t="str">
        <f aca="false">MID(RIGHT(B6235,LEN(B6235)-3),1,FIND("_",RIGHT(B6235,LEN(B6235)-3))-1)</f>
        <v>Latterfroe</v>
      </c>
      <c r="J6235" s="61" t="str">
        <f aca="false">TRIM(SUBSTITUTE(RIGHT(B6235,FIND(I6235,B6235)+1),"_",""))</f>
        <v>NegK</v>
      </c>
      <c r="K6235" s="0" t="str">
        <f aca="false">IFERROR(VALUE(SUBSTITUTE(E6235,".",",")),E6235)</f>
        <v>No Ct</v>
      </c>
      <c r="L6235" s="61" t="str">
        <f aca="false">IF(J6235="PosK",SUMIFS(K:K,J:J,"PosK",H:H,H6235),"")</f>
        <v/>
      </c>
      <c r="M6235" s="61" t="str">
        <f aca="false">IF(J6235="PosK",SUMIFS(K:K,J:J,"NegK",H:H,H6235),"")</f>
        <v/>
      </c>
      <c r="N6235" s="61" t="str">
        <f aca="false">IF(J6235="PosK",SUMIFS(K:K,J:J,"eDNA",H:H,H6235),"")</f>
        <v/>
      </c>
    </row>
    <row r="6236" customFormat="false" ht="14.25" hidden="false" customHeight="false" outlineLevel="0" collapsed="false">
      <c r="A6236" s="0" t="s">
        <v>838</v>
      </c>
      <c r="B6236" s="52" t="s">
        <v>982</v>
      </c>
      <c r="C6236" s="52" t="s">
        <v>751</v>
      </c>
      <c r="D6236" s="53" t="n">
        <v>0.1</v>
      </c>
      <c r="E6236" s="53" t="s">
        <v>748</v>
      </c>
      <c r="F6236" s="0" t="s">
        <v>1413</v>
      </c>
      <c r="G6236" s="0" t="str">
        <f aca="false">LEFT(B6236,2)</f>
        <v>12</v>
      </c>
      <c r="H6236" s="0" t="str">
        <f aca="false">I6236&amp;"_"&amp;G6236&amp;"_"&amp;F6236</f>
        <v>Latterfroe_12_20190130_DL2018036_GlHellerupGym_koersel1</v>
      </c>
      <c r="I6236" s="61" t="str">
        <f aca="false">MID(RIGHT(B6236,LEN(B6236)-3),1,FIND("_",RIGHT(B6236,LEN(B6236)-3))-1)</f>
        <v>Latterfroe</v>
      </c>
      <c r="J6236" s="61" t="str">
        <f aca="false">TRIM(SUBSTITUTE(RIGHT(B6236,FIND(I6236,B6236)+1),"_",""))</f>
        <v>eDNA</v>
      </c>
      <c r="K6236" s="0" t="str">
        <f aca="false">IFERROR(VALUE(SUBSTITUTE(E6236,".",",")),E6236)</f>
        <v>No Ct</v>
      </c>
      <c r="L6236" s="61" t="str">
        <f aca="false">IF(J6236="PosK",SUMIFS(K:K,J:J,"PosK",H:H,H6236),"")</f>
        <v/>
      </c>
      <c r="M6236" s="61" t="str">
        <f aca="false">IF(J6236="PosK",SUMIFS(K:K,J:J,"NegK",H:H,H6236),"")</f>
        <v/>
      </c>
      <c r="N6236" s="61" t="str">
        <f aca="false">IF(J6236="PosK",SUMIFS(K:K,J:J,"eDNA",H:H,H6236),"")</f>
        <v/>
      </c>
      <c r="Q6236" s="62"/>
    </row>
    <row r="6237" customFormat="false" ht="14.25" hidden="false" customHeight="false" outlineLevel="0" collapsed="false">
      <c r="A6237" s="0" t="s">
        <v>840</v>
      </c>
      <c r="B6237" s="52" t="s">
        <v>982</v>
      </c>
      <c r="C6237" s="52" t="s">
        <v>751</v>
      </c>
      <c r="D6237" s="53" t="n">
        <v>0.1</v>
      </c>
      <c r="E6237" s="53" t="s">
        <v>748</v>
      </c>
      <c r="F6237" s="0" t="s">
        <v>1413</v>
      </c>
      <c r="G6237" s="0" t="str">
        <f aca="false">LEFT(B6237,2)</f>
        <v>12</v>
      </c>
      <c r="H6237" s="0" t="str">
        <f aca="false">I6237&amp;"_"&amp;G6237&amp;"_"&amp;F6237</f>
        <v>Latterfroe_12_20190130_DL2018036_GlHellerupGym_koersel1</v>
      </c>
      <c r="I6237" s="61" t="str">
        <f aca="false">MID(RIGHT(B6237,LEN(B6237)-3),1,FIND("_",RIGHT(B6237,LEN(B6237)-3))-1)</f>
        <v>Latterfroe</v>
      </c>
      <c r="J6237" s="61" t="str">
        <f aca="false">TRIM(SUBSTITUTE(RIGHT(B6237,FIND(I6237,B6237)+1),"_",""))</f>
        <v>eDNA</v>
      </c>
      <c r="K6237" s="0" t="str">
        <f aca="false">IFERROR(VALUE(SUBSTITUTE(E6237,".",",")),E6237)</f>
        <v>No Ct</v>
      </c>
      <c r="L6237" s="61" t="str">
        <f aca="false">IF(J6237="PosK",SUMIFS(K:K,J:J,"PosK",H:H,H6237),"")</f>
        <v/>
      </c>
      <c r="M6237" s="61" t="str">
        <f aca="false">IF(J6237="PosK",SUMIFS(K:K,J:J,"NegK",H:H,H6237),"")</f>
        <v/>
      </c>
      <c r="N6237" s="61" t="str">
        <f aca="false">IF(J6237="PosK",SUMIFS(K:K,J:J,"eDNA",H:H,H6237),"")</f>
        <v/>
      </c>
      <c r="P6237" s="62"/>
      <c r="T6237" s="63"/>
      <c r="W6237" s="64"/>
    </row>
    <row r="6238" customFormat="false" ht="14.25" hidden="false" customHeight="false" outlineLevel="0" collapsed="false">
      <c r="A6238" s="0" t="s">
        <v>842</v>
      </c>
      <c r="B6238" s="52" t="s">
        <v>984</v>
      </c>
      <c r="C6238" s="52" t="s">
        <v>743</v>
      </c>
      <c r="D6238" s="53" t="n">
        <v>0.1</v>
      </c>
      <c r="E6238" s="53" t="s">
        <v>748</v>
      </c>
      <c r="F6238" s="0" t="s">
        <v>1413</v>
      </c>
      <c r="G6238" s="0" t="str">
        <f aca="false">LEFT(B6238,2)</f>
        <v>13</v>
      </c>
      <c r="H6238" s="0" t="str">
        <f aca="false">I6238&amp;"_"&amp;G6238&amp;"_"&amp;F6238</f>
        <v>Spidssnudetfroe_13_20190130_DL2018036_GlHellerupGym_koersel1</v>
      </c>
      <c r="I6238" s="61" t="str">
        <f aca="false">MID(RIGHT(B6238,LEN(B6238)-3),1,FIND("_",RIGHT(B6238,LEN(B6238)-3))-1)</f>
        <v>Spidssnudetfroe</v>
      </c>
      <c r="J6238" s="61" t="str">
        <f aca="false">TRIM(SUBSTITUTE(RIGHT(B6238,FIND(I6238,B6238)+1),"_",""))</f>
        <v>PosK</v>
      </c>
      <c r="K6238" s="0" t="str">
        <f aca="false">IFERROR(VALUE(SUBSTITUTE(E6238,".",",")),E6238)</f>
        <v>No Ct</v>
      </c>
      <c r="L6238" s="61" t="n">
        <f aca="false">IF(J6238="PosK",SUMIFS(K:K,J:J,"PosK",H:H,H6238),"")</f>
        <v>0</v>
      </c>
      <c r="M6238" s="61" t="n">
        <f aca="false">IF(J6238="PosK",SUMIFS(K:K,J:J,"NegK",H:H,H6238),"")</f>
        <v>0</v>
      </c>
      <c r="N6238" s="61" t="n">
        <f aca="false">IF(J6238="PosK",SUMIFS(K:K,J:J,"eDNA",H:H,H6238),"")</f>
        <v>0</v>
      </c>
      <c r="P6238" s="62" t="n">
        <f aca="false">IF(K6240="No Ct",0,K6240)</f>
        <v>0</v>
      </c>
      <c r="Q6238" s="62" t="n">
        <f aca="false">IF(K6241="No Ct",0,K6241)</f>
        <v>0</v>
      </c>
      <c r="R6238" s="0" t="str">
        <f aca="false">IF(AND(L6238&gt;0,M6238=0),"Valid","Invalid")</f>
        <v>Invalid</v>
      </c>
      <c r="S6238" s="0" t="str">
        <f aca="false">IF(OR(P6238&gt;1,Q6238&gt;1),"Present","Absent")</f>
        <v>Absent</v>
      </c>
      <c r="T6238" s="63" t="str">
        <f aca="false">IF(OR(AND(P6238&gt;1,P6238&lt;41),AND(Q6238&gt;1,Q6238&lt;41)),"Ct&lt;41","Ct&gt;41")</f>
        <v>Ct&gt;41</v>
      </c>
      <c r="U6238" s="0" t="str">
        <f aca="false">I6238</f>
        <v>Spidssnudetfroe</v>
      </c>
      <c r="V6238" s="0" t="str">
        <f aca="false">MID(F6238,10,9)</f>
        <v>DL2018036</v>
      </c>
      <c r="W6238" s="64" t="str">
        <f aca="false">V6238&amp;"_"&amp;U6238&amp;"_"&amp;R6238&amp;"_"&amp;S6238&amp;"_"&amp;T6238</f>
        <v>DL2018036_Spidssnudetfroe_Invalid_Absent_Ct&gt;41</v>
      </c>
    </row>
    <row r="6239" customFormat="false" ht="14.25" hidden="false" customHeight="false" outlineLevel="0" collapsed="false">
      <c r="A6239" s="0" t="s">
        <v>844</v>
      </c>
      <c r="B6239" s="52" t="s">
        <v>985</v>
      </c>
      <c r="C6239" s="52" t="s">
        <v>747</v>
      </c>
      <c r="D6239" s="53" t="n">
        <v>0.1</v>
      </c>
      <c r="E6239" s="53" t="s">
        <v>748</v>
      </c>
      <c r="F6239" s="0" t="s">
        <v>1413</v>
      </c>
      <c r="G6239" s="0" t="str">
        <f aca="false">LEFT(B6239,2)</f>
        <v>13</v>
      </c>
      <c r="H6239" s="0" t="str">
        <f aca="false">I6239&amp;"_"&amp;G6239&amp;"_"&amp;F6239</f>
        <v>Spidssnudetfroe_13_20190130_DL2018036_GlHellerupGym_koersel1</v>
      </c>
      <c r="I6239" s="61" t="str">
        <f aca="false">MID(RIGHT(B6239,LEN(B6239)-3),1,FIND("_",RIGHT(B6239,LEN(B6239)-3))-1)</f>
        <v>Spidssnudetfroe</v>
      </c>
      <c r="J6239" s="61" t="str">
        <f aca="false">TRIM(SUBSTITUTE(RIGHT(B6239,FIND(I6239,B6239)+1),"_",""))</f>
        <v>NegK</v>
      </c>
      <c r="K6239" s="0" t="str">
        <f aca="false">IFERROR(VALUE(SUBSTITUTE(E6239,".",",")),E6239)</f>
        <v>No Ct</v>
      </c>
      <c r="L6239" s="61" t="str">
        <f aca="false">IF(J6239="PosK",SUMIFS(K:K,J:J,"PosK",H:H,H6239),"")</f>
        <v/>
      </c>
      <c r="M6239" s="61" t="str">
        <f aca="false">IF(J6239="PosK",SUMIFS(K:K,J:J,"NegK",H:H,H6239),"")</f>
        <v/>
      </c>
      <c r="N6239" s="61" t="str">
        <f aca="false">IF(J6239="PosK",SUMIFS(K:K,J:J,"eDNA",H:H,H6239),"")</f>
        <v/>
      </c>
    </row>
    <row r="6240" customFormat="false" ht="14.25" hidden="false" customHeight="false" outlineLevel="0" collapsed="false">
      <c r="A6240" s="0" t="s">
        <v>846</v>
      </c>
      <c r="B6240" s="52" t="s">
        <v>986</v>
      </c>
      <c r="C6240" s="52" t="s">
        <v>751</v>
      </c>
      <c r="D6240" s="53" t="n">
        <v>0.1</v>
      </c>
      <c r="E6240" s="53" t="s">
        <v>748</v>
      </c>
      <c r="F6240" s="0" t="s">
        <v>1413</v>
      </c>
      <c r="G6240" s="0" t="str">
        <f aca="false">LEFT(B6240,2)</f>
        <v>13</v>
      </c>
      <c r="H6240" s="0" t="str">
        <f aca="false">I6240&amp;"_"&amp;G6240&amp;"_"&amp;F6240</f>
        <v>Spidssnudetfroe_13_20190130_DL2018036_GlHellerupGym_koersel1</v>
      </c>
      <c r="I6240" s="61" t="str">
        <f aca="false">MID(RIGHT(B6240,LEN(B6240)-3),1,FIND("_",RIGHT(B6240,LEN(B6240)-3))-1)</f>
        <v>Spidssnudetfroe</v>
      </c>
      <c r="J6240" s="61" t="str">
        <f aca="false">TRIM(SUBSTITUTE(RIGHT(B6240,FIND(I6240,B6240)+1),"_",""))</f>
        <v>eDNA</v>
      </c>
      <c r="K6240" s="0" t="str">
        <f aca="false">IFERROR(VALUE(SUBSTITUTE(E6240,".",",")),E6240)</f>
        <v>No Ct</v>
      </c>
      <c r="L6240" s="61" t="str">
        <f aca="false">IF(J6240="PosK",SUMIFS(K:K,J:J,"PosK",H:H,H6240),"")</f>
        <v/>
      </c>
      <c r="M6240" s="61" t="str">
        <f aca="false">IF(J6240="PosK",SUMIFS(K:K,J:J,"NegK",H:H,H6240),"")</f>
        <v/>
      </c>
      <c r="N6240" s="61" t="str">
        <f aca="false">IF(J6240="PosK",SUMIFS(K:K,J:J,"eDNA",H:H,H6240),"")</f>
        <v/>
      </c>
      <c r="Q6240" s="62"/>
    </row>
    <row r="6241" customFormat="false" ht="14.25" hidden="false" customHeight="false" outlineLevel="0" collapsed="false">
      <c r="A6241" s="0" t="s">
        <v>848</v>
      </c>
      <c r="B6241" s="52" t="s">
        <v>986</v>
      </c>
      <c r="C6241" s="52" t="s">
        <v>751</v>
      </c>
      <c r="D6241" s="53" t="n">
        <v>0.1</v>
      </c>
      <c r="E6241" s="53" t="s">
        <v>748</v>
      </c>
      <c r="F6241" s="0" t="s">
        <v>1413</v>
      </c>
      <c r="G6241" s="0" t="str">
        <f aca="false">LEFT(B6241,2)</f>
        <v>13</v>
      </c>
      <c r="H6241" s="0" t="str">
        <f aca="false">I6241&amp;"_"&amp;G6241&amp;"_"&amp;F6241</f>
        <v>Spidssnudetfroe_13_20190130_DL2018036_GlHellerupGym_koersel1</v>
      </c>
      <c r="I6241" s="61" t="str">
        <f aca="false">MID(RIGHT(B6241,LEN(B6241)-3),1,FIND("_",RIGHT(B6241,LEN(B6241)-3))-1)</f>
        <v>Spidssnudetfroe</v>
      </c>
      <c r="J6241" s="61" t="str">
        <f aca="false">TRIM(SUBSTITUTE(RIGHT(B6241,FIND(I6241,B6241)+1),"_",""))</f>
        <v>eDNA</v>
      </c>
      <c r="K6241" s="0" t="str">
        <f aca="false">IFERROR(VALUE(SUBSTITUTE(E6241,".",",")),E6241)</f>
        <v>No Ct</v>
      </c>
      <c r="L6241" s="61" t="str">
        <f aca="false">IF(J6241="PosK",SUMIFS(K:K,J:J,"PosK",H:H,H6241),"")</f>
        <v/>
      </c>
      <c r="M6241" s="61" t="str">
        <f aca="false">IF(J6241="PosK",SUMIFS(K:K,J:J,"NegK",H:H,H6241),"")</f>
        <v/>
      </c>
      <c r="N6241" s="61" t="str">
        <f aca="false">IF(J6241="PosK",SUMIFS(K:K,J:J,"eDNA",H:H,H6241),"")</f>
        <v/>
      </c>
      <c r="P6241" s="62"/>
      <c r="T6241" s="63"/>
      <c r="W6241" s="64"/>
    </row>
    <row r="6242" customFormat="false" ht="14.25" hidden="false" customHeight="false" outlineLevel="0" collapsed="false">
      <c r="A6242" s="0" t="s">
        <v>849</v>
      </c>
      <c r="B6242" s="52" t="s">
        <v>987</v>
      </c>
      <c r="C6242" s="52" t="s">
        <v>743</v>
      </c>
      <c r="D6242" s="53" t="n">
        <v>0.1</v>
      </c>
      <c r="E6242" s="53" t="s">
        <v>748</v>
      </c>
      <c r="F6242" s="0" t="s">
        <v>1413</v>
      </c>
      <c r="G6242" s="0" t="str">
        <f aca="false">LEFT(B6242,2)</f>
        <v>14</v>
      </c>
      <c r="H6242" s="0" t="str">
        <f aca="false">I6242&amp;"_"&amp;G6242&amp;"_"&amp;F6242</f>
        <v>Spidssnudetfroe_14_20190130_DL2018036_GlHellerupGym_koersel1</v>
      </c>
      <c r="I6242" s="61" t="str">
        <f aca="false">MID(RIGHT(B6242,LEN(B6242)-3),1,FIND("_",RIGHT(B6242,LEN(B6242)-3))-1)</f>
        <v>Spidssnudetfroe</v>
      </c>
      <c r="J6242" s="61" t="str">
        <f aca="false">TRIM(SUBSTITUTE(RIGHT(B6242,FIND(I6242,B6242)+1),"_",""))</f>
        <v>PosK</v>
      </c>
      <c r="K6242" s="0" t="str">
        <f aca="false">IFERROR(VALUE(SUBSTITUTE(E6242,".",",")),E6242)</f>
        <v>No Ct</v>
      </c>
      <c r="L6242" s="61" t="n">
        <f aca="false">IF(J6242="PosK",SUMIFS(K:K,J:J,"PosK",H:H,H6242),"")</f>
        <v>0</v>
      </c>
      <c r="M6242" s="61" t="n">
        <f aca="false">IF(J6242="PosK",SUMIFS(K:K,J:J,"NegK",H:H,H6242),"")</f>
        <v>0</v>
      </c>
      <c r="N6242" s="61" t="n">
        <f aca="false">IF(J6242="PosK",SUMIFS(K:K,J:J,"eDNA",H:H,H6242),"")</f>
        <v>0</v>
      </c>
      <c r="P6242" s="62" t="n">
        <f aca="false">IF(K6244="No Ct",0,K6244)</f>
        <v>0</v>
      </c>
      <c r="Q6242" s="62" t="n">
        <f aca="false">IF(K6245="No Ct",0,K6245)</f>
        <v>0</v>
      </c>
      <c r="R6242" s="0" t="str">
        <f aca="false">IF(AND(L6242&gt;0,M6242=0),"Valid","Invalid")</f>
        <v>Invalid</v>
      </c>
      <c r="S6242" s="0" t="str">
        <f aca="false">IF(OR(P6242&gt;1,Q6242&gt;1),"Present","Absent")</f>
        <v>Absent</v>
      </c>
      <c r="T6242" s="63" t="str">
        <f aca="false">IF(OR(AND(P6242&gt;1,P6242&lt;41),AND(Q6242&gt;1,Q6242&lt;41)),"Ct&lt;41","Ct&gt;41")</f>
        <v>Ct&gt;41</v>
      </c>
      <c r="U6242" s="0" t="str">
        <f aca="false">I6242</f>
        <v>Spidssnudetfroe</v>
      </c>
      <c r="V6242" s="0" t="str">
        <f aca="false">MID(F6242,10,9)</f>
        <v>DL2018036</v>
      </c>
      <c r="W6242" s="64" t="str">
        <f aca="false">V6242&amp;"_"&amp;U6242&amp;"_"&amp;R6242&amp;"_"&amp;S6242&amp;"_"&amp;T6242</f>
        <v>DL2018036_Spidssnudetfroe_Invalid_Absent_Ct&gt;41</v>
      </c>
    </row>
    <row r="6243" customFormat="false" ht="14.25" hidden="false" customHeight="false" outlineLevel="0" collapsed="false">
      <c r="A6243" s="0" t="s">
        <v>851</v>
      </c>
      <c r="B6243" s="52" t="s">
        <v>988</v>
      </c>
      <c r="C6243" s="52" t="s">
        <v>747</v>
      </c>
      <c r="D6243" s="53" t="n">
        <v>0.1</v>
      </c>
      <c r="E6243" s="53" t="s">
        <v>748</v>
      </c>
      <c r="F6243" s="0" t="s">
        <v>1413</v>
      </c>
      <c r="G6243" s="0" t="str">
        <f aca="false">LEFT(B6243,2)</f>
        <v>14</v>
      </c>
      <c r="H6243" s="0" t="str">
        <f aca="false">I6243&amp;"_"&amp;G6243&amp;"_"&amp;F6243</f>
        <v>Spidssnudetfroe_14_20190130_DL2018036_GlHellerupGym_koersel1</v>
      </c>
      <c r="I6243" s="61" t="str">
        <f aca="false">MID(RIGHT(B6243,LEN(B6243)-3),1,FIND("_",RIGHT(B6243,LEN(B6243)-3))-1)</f>
        <v>Spidssnudetfroe</v>
      </c>
      <c r="J6243" s="61" t="str">
        <f aca="false">TRIM(SUBSTITUTE(RIGHT(B6243,FIND(I6243,B6243)+1),"_",""))</f>
        <v>NegK</v>
      </c>
      <c r="K6243" s="0" t="str">
        <f aca="false">IFERROR(VALUE(SUBSTITUTE(E6243,".",",")),E6243)</f>
        <v>No Ct</v>
      </c>
      <c r="L6243" s="61" t="str">
        <f aca="false">IF(J6243="PosK",SUMIFS(K:K,J:J,"PosK",H:H,H6243),"")</f>
        <v/>
      </c>
      <c r="M6243" s="61" t="str">
        <f aca="false">IF(J6243="PosK",SUMIFS(K:K,J:J,"NegK",H:H,H6243),"")</f>
        <v/>
      </c>
      <c r="N6243" s="61" t="str">
        <f aca="false">IF(J6243="PosK",SUMIFS(K:K,J:J,"eDNA",H:H,H6243),"")</f>
        <v/>
      </c>
    </row>
    <row r="6244" customFormat="false" ht="14.25" hidden="false" customHeight="false" outlineLevel="0" collapsed="false">
      <c r="A6244" s="0" t="s">
        <v>853</v>
      </c>
      <c r="B6244" s="52" t="s">
        <v>989</v>
      </c>
      <c r="C6244" s="52" t="s">
        <v>751</v>
      </c>
      <c r="D6244" s="53" t="n">
        <v>0.1</v>
      </c>
      <c r="E6244" s="53" t="s">
        <v>748</v>
      </c>
      <c r="F6244" s="0" t="s">
        <v>1413</v>
      </c>
      <c r="G6244" s="0" t="str">
        <f aca="false">LEFT(B6244,2)</f>
        <v>14</v>
      </c>
      <c r="H6244" s="0" t="str">
        <f aca="false">I6244&amp;"_"&amp;G6244&amp;"_"&amp;F6244</f>
        <v>Spidssnudetfroe_14_20190130_DL2018036_GlHellerupGym_koersel1</v>
      </c>
      <c r="I6244" s="61" t="str">
        <f aca="false">MID(RIGHT(B6244,LEN(B6244)-3),1,FIND("_",RIGHT(B6244,LEN(B6244)-3))-1)</f>
        <v>Spidssnudetfroe</v>
      </c>
      <c r="J6244" s="61" t="str">
        <f aca="false">TRIM(SUBSTITUTE(RIGHT(B6244,FIND(I6244,B6244)+1),"_",""))</f>
        <v>eDNA</v>
      </c>
      <c r="K6244" s="0" t="str">
        <f aca="false">IFERROR(VALUE(SUBSTITUTE(E6244,".",",")),E6244)</f>
        <v>No Ct</v>
      </c>
      <c r="L6244" s="61" t="str">
        <f aca="false">IF(J6244="PosK",SUMIFS(K:K,J:J,"PosK",H:H,H6244),"")</f>
        <v/>
      </c>
      <c r="M6244" s="61" t="str">
        <f aca="false">IF(J6244="PosK",SUMIFS(K:K,J:J,"NegK",H:H,H6244),"")</f>
        <v/>
      </c>
      <c r="N6244" s="61" t="str">
        <f aca="false">IF(J6244="PosK",SUMIFS(K:K,J:J,"eDNA",H:H,H6244),"")</f>
        <v/>
      </c>
      <c r="Q6244" s="62"/>
    </row>
    <row r="6245" customFormat="false" ht="14.25" hidden="false" customHeight="false" outlineLevel="0" collapsed="false">
      <c r="A6245" s="0" t="s">
        <v>855</v>
      </c>
      <c r="B6245" s="52" t="s">
        <v>989</v>
      </c>
      <c r="C6245" s="52" t="s">
        <v>751</v>
      </c>
      <c r="D6245" s="53" t="n">
        <v>0.1</v>
      </c>
      <c r="E6245" s="53" t="s">
        <v>748</v>
      </c>
      <c r="F6245" s="0" t="s">
        <v>1413</v>
      </c>
      <c r="G6245" s="0" t="str">
        <f aca="false">LEFT(B6245,2)</f>
        <v>14</v>
      </c>
      <c r="H6245" s="0" t="str">
        <f aca="false">I6245&amp;"_"&amp;G6245&amp;"_"&amp;F6245</f>
        <v>Spidssnudetfroe_14_20190130_DL2018036_GlHellerupGym_koersel1</v>
      </c>
      <c r="I6245" s="61" t="str">
        <f aca="false">MID(RIGHT(B6245,LEN(B6245)-3),1,FIND("_",RIGHT(B6245,LEN(B6245)-3))-1)</f>
        <v>Spidssnudetfroe</v>
      </c>
      <c r="J6245" s="61" t="str">
        <f aca="false">TRIM(SUBSTITUTE(RIGHT(B6245,FIND(I6245,B6245)+1),"_",""))</f>
        <v>eDNA</v>
      </c>
      <c r="K6245" s="0" t="str">
        <f aca="false">IFERROR(VALUE(SUBSTITUTE(E6245,".",",")),E6245)</f>
        <v>No Ct</v>
      </c>
      <c r="L6245" s="61" t="str">
        <f aca="false">IF(J6245="PosK",SUMIFS(K:K,J:J,"PosK",H:H,H6245),"")</f>
        <v/>
      </c>
      <c r="M6245" s="61" t="str">
        <f aca="false">IF(J6245="PosK",SUMIFS(K:K,J:J,"NegK",H:H,H6245),"")</f>
        <v/>
      </c>
      <c r="N6245" s="61" t="str">
        <f aca="false">IF(J6245="PosK",SUMIFS(K:K,J:J,"eDNA",H:H,H6245),"")</f>
        <v/>
      </c>
      <c r="P6245" s="62"/>
      <c r="T6245" s="63"/>
      <c r="W6245" s="64"/>
    </row>
    <row r="6246" customFormat="false" ht="14.25" hidden="false" customHeight="false" outlineLevel="0" collapsed="false">
      <c r="A6246" s="0" t="s">
        <v>856</v>
      </c>
      <c r="B6246" s="52" t="s">
        <v>990</v>
      </c>
      <c r="C6246" s="52" t="s">
        <v>743</v>
      </c>
      <c r="D6246" s="53" t="n">
        <v>0.1</v>
      </c>
      <c r="E6246" s="53" t="s">
        <v>748</v>
      </c>
      <c r="F6246" s="0" t="s">
        <v>1413</v>
      </c>
      <c r="G6246" s="0" t="str">
        <f aca="false">LEFT(B6246,2)</f>
        <v>15</v>
      </c>
      <c r="H6246" s="0" t="str">
        <f aca="false">I6246&amp;"_"&amp;G6246&amp;"_"&amp;F6246</f>
        <v>KortbenetGroenFroe_15_20190130_DL2018036_GlHellerupGym_koersel1</v>
      </c>
      <c r="I6246" s="61" t="str">
        <f aca="false">MID(RIGHT(B6246,LEN(B6246)-3),1,FIND("_",RIGHT(B6246,LEN(B6246)-3))-1)</f>
        <v>KortbenetGroenFroe</v>
      </c>
      <c r="J6246" s="61" t="str">
        <f aca="false">TRIM(SUBSTITUTE(RIGHT(B6246,FIND(I6246,B6246)+1),"_",""))</f>
        <v>PosK</v>
      </c>
      <c r="K6246" s="0" t="str">
        <f aca="false">IFERROR(VALUE(SUBSTITUTE(E6246,".",",")),E6246)</f>
        <v>No Ct</v>
      </c>
      <c r="L6246" s="61" t="n">
        <f aca="false">IF(J6246="PosK",SUMIFS(K:K,J:J,"PosK",H:H,H6246),"")</f>
        <v>0</v>
      </c>
      <c r="M6246" s="61" t="n">
        <f aca="false">IF(J6246="PosK",SUMIFS(K:K,J:J,"NegK",H:H,H6246),"")</f>
        <v>0</v>
      </c>
      <c r="N6246" s="61" t="n">
        <f aca="false">IF(J6246="PosK",SUMIFS(K:K,J:J,"eDNA",H:H,H6246),"")</f>
        <v>0</v>
      </c>
      <c r="P6246" s="62" t="n">
        <f aca="false">IF(K6248="No Ct",0,K6248)</f>
        <v>0</v>
      </c>
      <c r="Q6246" s="62" t="n">
        <f aca="false">IF(K6249="No Ct",0,K6249)</f>
        <v>0</v>
      </c>
      <c r="R6246" s="0" t="str">
        <f aca="false">IF(AND(L6246&gt;0,M6246=0),"Valid","Invalid")</f>
        <v>Invalid</v>
      </c>
      <c r="S6246" s="0" t="str">
        <f aca="false">IF(OR(P6246&gt;1,Q6246&gt;1),"Present","Absent")</f>
        <v>Absent</v>
      </c>
      <c r="T6246" s="63" t="str">
        <f aca="false">IF(OR(AND(P6246&gt;1,P6246&lt;41),AND(Q6246&gt;1,Q6246&lt;41)),"Ct&lt;41","Ct&gt;41")</f>
        <v>Ct&gt;41</v>
      </c>
      <c r="U6246" s="0" t="str">
        <f aca="false">I6246</f>
        <v>KortbenetGroenFroe</v>
      </c>
      <c r="V6246" s="0" t="str">
        <f aca="false">MID(F6246,10,9)</f>
        <v>DL2018036</v>
      </c>
      <c r="W6246" s="64" t="str">
        <f aca="false">V6246&amp;"_"&amp;U6246&amp;"_"&amp;R6246&amp;"_"&amp;S6246&amp;"_"&amp;T6246</f>
        <v>DL2018036_KortbenetGroenFroe_Invalid_Absent_Ct&gt;41</v>
      </c>
    </row>
    <row r="6247" customFormat="false" ht="14.25" hidden="false" customHeight="false" outlineLevel="0" collapsed="false">
      <c r="A6247" s="0" t="s">
        <v>858</v>
      </c>
      <c r="B6247" s="52" t="s">
        <v>991</v>
      </c>
      <c r="C6247" s="52" t="s">
        <v>747</v>
      </c>
      <c r="D6247" s="53" t="n">
        <v>0.1</v>
      </c>
      <c r="E6247" s="53" t="s">
        <v>748</v>
      </c>
      <c r="F6247" s="0" t="s">
        <v>1413</v>
      </c>
      <c r="G6247" s="0" t="str">
        <f aca="false">LEFT(B6247,2)</f>
        <v>15</v>
      </c>
      <c r="H6247" s="0" t="str">
        <f aca="false">I6247&amp;"_"&amp;G6247&amp;"_"&amp;F6247</f>
        <v>KortbenetGroenFroe_15_20190130_DL2018036_GlHellerupGym_koersel1</v>
      </c>
      <c r="I6247" s="61" t="str">
        <f aca="false">MID(RIGHT(B6247,LEN(B6247)-3),1,FIND("_",RIGHT(B6247,LEN(B6247)-3))-1)</f>
        <v>KortbenetGroenFroe</v>
      </c>
      <c r="J6247" s="61" t="str">
        <f aca="false">TRIM(SUBSTITUTE(RIGHT(B6247,FIND(I6247,B6247)+1),"_",""))</f>
        <v>NegK</v>
      </c>
      <c r="K6247" s="0" t="str">
        <f aca="false">IFERROR(VALUE(SUBSTITUTE(E6247,".",",")),E6247)</f>
        <v>No Ct</v>
      </c>
      <c r="L6247" s="61" t="str">
        <f aca="false">IF(J6247="PosK",SUMIFS(K:K,J:J,"PosK",H:H,H6247),"")</f>
        <v/>
      </c>
      <c r="M6247" s="61" t="str">
        <f aca="false">IF(J6247="PosK",SUMIFS(K:K,J:J,"NegK",H:H,H6247),"")</f>
        <v/>
      </c>
      <c r="N6247" s="61" t="str">
        <f aca="false">IF(J6247="PosK",SUMIFS(K:K,J:J,"eDNA",H:H,H6247),"")</f>
        <v/>
      </c>
    </row>
    <row r="6248" customFormat="false" ht="14.25" hidden="false" customHeight="false" outlineLevel="0" collapsed="false">
      <c r="A6248" s="0" t="s">
        <v>860</v>
      </c>
      <c r="B6248" s="52" t="s">
        <v>992</v>
      </c>
      <c r="C6248" s="52" t="s">
        <v>751</v>
      </c>
      <c r="D6248" s="53" t="n">
        <v>0.1</v>
      </c>
      <c r="E6248" s="53" t="s">
        <v>748</v>
      </c>
      <c r="F6248" s="0" t="s">
        <v>1413</v>
      </c>
      <c r="G6248" s="0" t="str">
        <f aca="false">LEFT(B6248,2)</f>
        <v>15</v>
      </c>
      <c r="H6248" s="0" t="str">
        <f aca="false">I6248&amp;"_"&amp;G6248&amp;"_"&amp;F6248</f>
        <v>KortbenetGroenFroe_15_20190130_DL2018036_GlHellerupGym_koersel1</v>
      </c>
      <c r="I6248" s="61" t="str">
        <f aca="false">MID(RIGHT(B6248,LEN(B6248)-3),1,FIND("_",RIGHT(B6248,LEN(B6248)-3))-1)</f>
        <v>KortbenetGroenFroe</v>
      </c>
      <c r="J6248" s="61" t="str">
        <f aca="false">TRIM(SUBSTITUTE(RIGHT(B6248,FIND(I6248,B6248)+1),"_",""))</f>
        <v>eDNA</v>
      </c>
      <c r="K6248" s="0" t="str">
        <f aca="false">IFERROR(VALUE(SUBSTITUTE(E6248,".",",")),E6248)</f>
        <v>No Ct</v>
      </c>
      <c r="L6248" s="61" t="str">
        <f aca="false">IF(J6248="PosK",SUMIFS(K:K,J:J,"PosK",H:H,H6248),"")</f>
        <v/>
      </c>
      <c r="M6248" s="61" t="str">
        <f aca="false">IF(J6248="PosK",SUMIFS(K:K,J:J,"NegK",H:H,H6248),"")</f>
        <v/>
      </c>
      <c r="N6248" s="61" t="str">
        <f aca="false">IF(J6248="PosK",SUMIFS(K:K,J:J,"eDNA",H:H,H6248),"")</f>
        <v/>
      </c>
      <c r="Q6248" s="62"/>
    </row>
    <row r="6249" customFormat="false" ht="14.25" hidden="false" customHeight="false" outlineLevel="0" collapsed="false">
      <c r="A6249" s="0" t="s">
        <v>862</v>
      </c>
      <c r="B6249" s="52" t="s">
        <v>992</v>
      </c>
      <c r="C6249" s="52" t="s">
        <v>751</v>
      </c>
      <c r="D6249" s="53" t="n">
        <v>0.1</v>
      </c>
      <c r="E6249" s="53" t="s">
        <v>748</v>
      </c>
      <c r="F6249" s="0" t="s">
        <v>1413</v>
      </c>
      <c r="G6249" s="0" t="str">
        <f aca="false">LEFT(B6249,2)</f>
        <v>15</v>
      </c>
      <c r="H6249" s="0" t="str">
        <f aca="false">I6249&amp;"_"&amp;G6249&amp;"_"&amp;F6249</f>
        <v>KortbenetGroenFroe_15_20190130_DL2018036_GlHellerupGym_koersel1</v>
      </c>
      <c r="I6249" s="61" t="str">
        <f aca="false">MID(RIGHT(B6249,LEN(B6249)-3),1,FIND("_",RIGHT(B6249,LEN(B6249)-3))-1)</f>
        <v>KortbenetGroenFroe</v>
      </c>
      <c r="J6249" s="61" t="str">
        <f aca="false">TRIM(SUBSTITUTE(RIGHT(B6249,FIND(I6249,B6249)+1),"_",""))</f>
        <v>eDNA</v>
      </c>
      <c r="K6249" s="0" t="str">
        <f aca="false">IFERROR(VALUE(SUBSTITUTE(E6249,".",",")),E6249)</f>
        <v>No Ct</v>
      </c>
      <c r="L6249" s="61" t="str">
        <f aca="false">IF(J6249="PosK",SUMIFS(K:K,J:J,"PosK",H:H,H6249),"")</f>
        <v/>
      </c>
      <c r="M6249" s="61" t="str">
        <f aca="false">IF(J6249="PosK",SUMIFS(K:K,J:J,"NegK",H:H,H6249),"")</f>
        <v/>
      </c>
      <c r="N6249" s="61" t="str">
        <f aca="false">IF(J6249="PosK",SUMIFS(K:K,J:J,"eDNA",H:H,H6249),"")</f>
        <v/>
      </c>
      <c r="P6249" s="62"/>
      <c r="T6249" s="63"/>
      <c r="W6249" s="64"/>
    </row>
    <row r="6250" customFormat="false" ht="14.25" hidden="false" customHeight="false" outlineLevel="0" collapsed="false">
      <c r="A6250" s="0" t="s">
        <v>863</v>
      </c>
      <c r="B6250" s="52" t="s">
        <v>1212</v>
      </c>
      <c r="C6250" s="52" t="s">
        <v>743</v>
      </c>
      <c r="D6250" s="53" t="n">
        <v>0.1</v>
      </c>
      <c r="E6250" s="53" t="n">
        <v>30.47</v>
      </c>
      <c r="F6250" s="0" t="s">
        <v>1413</v>
      </c>
      <c r="G6250" s="0" t="str">
        <f aca="false">LEFT(B6250,2)</f>
        <v>16</v>
      </c>
      <c r="H6250" s="0" t="str">
        <f aca="false">I6250&amp;"_"&amp;G6250&amp;"_"&amp;F6250</f>
        <v>ButsnudetFroe_16_20190130_DL2018036_GlHellerupGym_koersel1</v>
      </c>
      <c r="I6250" s="61" t="str">
        <f aca="false">MID(RIGHT(B6250,LEN(B6250)-3),1,FIND("_",RIGHT(B6250,LEN(B6250)-3))-1)</f>
        <v>ButsnudetFroe</v>
      </c>
      <c r="J6250" s="61" t="str">
        <f aca="false">TRIM(SUBSTITUTE(RIGHT(B6250,FIND(I6250,B6250)+1),"_",""))</f>
        <v>PosK</v>
      </c>
      <c r="K6250" s="0" t="n">
        <f aca="false">IFERROR(VALUE(SUBSTITUTE(E6250,".",",")),E6250)</f>
        <v>30.47</v>
      </c>
      <c r="L6250" s="61" t="n">
        <f aca="false">IF(J6250="PosK",SUMIFS(K:K,J:J,"PosK",H:H,H6250),"")</f>
        <v>30.47</v>
      </c>
      <c r="M6250" s="61" t="n">
        <f aca="false">IF(J6250="PosK",SUMIFS(K:K,J:J,"NegK",H:H,H6250),"")</f>
        <v>0</v>
      </c>
      <c r="N6250" s="61" t="n">
        <f aca="false">IF(J6250="PosK",SUMIFS(K:K,J:J,"eDNA",H:H,H6250),"")</f>
        <v>0</v>
      </c>
      <c r="P6250" s="62" t="n">
        <f aca="false">IF(K6252="No Ct",0,K6252)</f>
        <v>0</v>
      </c>
      <c r="Q6250" s="62" t="n">
        <f aca="false">IF(K6253="No Ct",0,K6253)</f>
        <v>0</v>
      </c>
      <c r="R6250" s="0" t="str">
        <f aca="false">IF(AND(L6250&gt;0,M6250=0),"Valid","Invalid")</f>
        <v>Valid</v>
      </c>
      <c r="S6250" s="0" t="str">
        <f aca="false">IF(OR(P6250&gt;1,Q6250&gt;1),"Present","Absent")</f>
        <v>Absent</v>
      </c>
      <c r="T6250" s="63" t="str">
        <f aca="false">IF(OR(AND(P6250&gt;1,P6250&lt;41),AND(Q6250&gt;1,Q6250&lt;41)),"Ct&lt;41","Ct&gt;41")</f>
        <v>Ct&gt;41</v>
      </c>
      <c r="U6250" s="0" t="str">
        <f aca="false">I6250</f>
        <v>ButsnudetFroe</v>
      </c>
      <c r="V6250" s="0" t="str">
        <f aca="false">MID(F6250,10,9)</f>
        <v>DL2018036</v>
      </c>
      <c r="W6250" s="64" t="str">
        <f aca="false">V6250&amp;"_"&amp;U6250&amp;"_"&amp;R6250&amp;"_"&amp;S6250&amp;"_"&amp;T6250</f>
        <v>DL2018036_ButsnudetFroe_Valid_Absent_Ct&gt;41</v>
      </c>
    </row>
    <row r="6251" customFormat="false" ht="14.25" hidden="false" customHeight="false" outlineLevel="0" collapsed="false">
      <c r="A6251" s="0" t="s">
        <v>865</v>
      </c>
      <c r="B6251" s="52" t="s">
        <v>1213</v>
      </c>
      <c r="C6251" s="52" t="s">
        <v>747</v>
      </c>
      <c r="D6251" s="53" t="n">
        <v>0.1</v>
      </c>
      <c r="E6251" s="53" t="s">
        <v>748</v>
      </c>
      <c r="F6251" s="0" t="s">
        <v>1413</v>
      </c>
      <c r="G6251" s="0" t="str">
        <f aca="false">LEFT(B6251,2)</f>
        <v>16</v>
      </c>
      <c r="H6251" s="0" t="str">
        <f aca="false">I6251&amp;"_"&amp;G6251&amp;"_"&amp;F6251</f>
        <v>ButsnudetFroe_16_20190130_DL2018036_GlHellerupGym_koersel1</v>
      </c>
      <c r="I6251" s="61" t="str">
        <f aca="false">MID(RIGHT(B6251,LEN(B6251)-3),1,FIND("_",RIGHT(B6251,LEN(B6251)-3))-1)</f>
        <v>ButsnudetFroe</v>
      </c>
      <c r="J6251" s="61" t="str">
        <f aca="false">TRIM(SUBSTITUTE(RIGHT(B6251,FIND(I6251,B6251)+1),"_",""))</f>
        <v>NegK</v>
      </c>
      <c r="K6251" s="0" t="str">
        <f aca="false">IFERROR(VALUE(SUBSTITUTE(E6251,".",",")),E6251)</f>
        <v>No Ct</v>
      </c>
      <c r="L6251" s="61" t="str">
        <f aca="false">IF(J6251="PosK",SUMIFS(K:K,J:J,"PosK",H:H,H6251),"")</f>
        <v/>
      </c>
      <c r="M6251" s="61" t="str">
        <f aca="false">IF(J6251="PosK",SUMIFS(K:K,J:J,"NegK",H:H,H6251),"")</f>
        <v/>
      </c>
      <c r="N6251" s="61" t="str">
        <f aca="false">IF(J6251="PosK",SUMIFS(K:K,J:J,"eDNA",H:H,H6251),"")</f>
        <v/>
      </c>
    </row>
    <row r="6252" customFormat="false" ht="14.25" hidden="false" customHeight="false" outlineLevel="0" collapsed="false">
      <c r="A6252" s="0" t="s">
        <v>867</v>
      </c>
      <c r="B6252" s="52" t="s">
        <v>1214</v>
      </c>
      <c r="C6252" s="52" t="s">
        <v>751</v>
      </c>
      <c r="D6252" s="53" t="n">
        <v>0.1</v>
      </c>
      <c r="E6252" s="53" t="s">
        <v>748</v>
      </c>
      <c r="F6252" s="0" t="s">
        <v>1413</v>
      </c>
      <c r="G6252" s="0" t="str">
        <f aca="false">LEFT(B6252,2)</f>
        <v>16</v>
      </c>
      <c r="H6252" s="0" t="str">
        <f aca="false">I6252&amp;"_"&amp;G6252&amp;"_"&amp;F6252</f>
        <v>ButsnudetFroe_16_20190130_DL2018036_GlHellerupGym_koersel1</v>
      </c>
      <c r="I6252" s="61" t="str">
        <f aca="false">MID(RIGHT(B6252,LEN(B6252)-3),1,FIND("_",RIGHT(B6252,LEN(B6252)-3))-1)</f>
        <v>ButsnudetFroe</v>
      </c>
      <c r="J6252" s="61" t="str">
        <f aca="false">TRIM(SUBSTITUTE(RIGHT(B6252,FIND(I6252,B6252)+1),"_",""))</f>
        <v>eDNA</v>
      </c>
      <c r="K6252" s="0" t="str">
        <f aca="false">IFERROR(VALUE(SUBSTITUTE(E6252,".",",")),E6252)</f>
        <v>No Ct</v>
      </c>
      <c r="L6252" s="61" t="str">
        <f aca="false">IF(J6252="PosK",SUMIFS(K:K,J:J,"PosK",H:H,H6252),"")</f>
        <v/>
      </c>
      <c r="M6252" s="61" t="str">
        <f aca="false">IF(J6252="PosK",SUMIFS(K:K,J:J,"NegK",H:H,H6252),"")</f>
        <v/>
      </c>
      <c r="N6252" s="61" t="str">
        <f aca="false">IF(J6252="PosK",SUMIFS(K:K,J:J,"eDNA",H:H,H6252),"")</f>
        <v/>
      </c>
      <c r="Q6252" s="62"/>
    </row>
    <row r="6253" customFormat="false" ht="14.25" hidden="false" customHeight="false" outlineLevel="0" collapsed="false">
      <c r="A6253" s="0" t="s">
        <v>869</v>
      </c>
      <c r="B6253" s="52" t="s">
        <v>1214</v>
      </c>
      <c r="C6253" s="52" t="s">
        <v>751</v>
      </c>
      <c r="D6253" s="53" t="n">
        <v>0.1</v>
      </c>
      <c r="E6253" s="53" t="s">
        <v>748</v>
      </c>
      <c r="F6253" s="0" t="s">
        <v>1413</v>
      </c>
      <c r="G6253" s="0" t="str">
        <f aca="false">LEFT(B6253,2)</f>
        <v>16</v>
      </c>
      <c r="H6253" s="0" t="str">
        <f aca="false">I6253&amp;"_"&amp;G6253&amp;"_"&amp;F6253</f>
        <v>ButsnudetFroe_16_20190130_DL2018036_GlHellerupGym_koersel1</v>
      </c>
      <c r="I6253" s="61" t="str">
        <f aca="false">MID(RIGHT(B6253,LEN(B6253)-3),1,FIND("_",RIGHT(B6253,LEN(B6253)-3))-1)</f>
        <v>ButsnudetFroe</v>
      </c>
      <c r="J6253" s="61" t="str">
        <f aca="false">TRIM(SUBSTITUTE(RIGHT(B6253,FIND(I6253,B6253)+1),"_",""))</f>
        <v>eDNA</v>
      </c>
      <c r="K6253" s="0" t="str">
        <f aca="false">IFERROR(VALUE(SUBSTITUTE(E6253,".",",")),E6253)</f>
        <v>No Ct</v>
      </c>
      <c r="L6253" s="61" t="str">
        <f aca="false">IF(J6253="PosK",SUMIFS(K:K,J:J,"PosK",H:H,H6253),"")</f>
        <v/>
      </c>
      <c r="M6253" s="61" t="str">
        <f aca="false">IF(J6253="PosK",SUMIFS(K:K,J:J,"NegK",H:H,H6253),"")</f>
        <v/>
      </c>
      <c r="N6253" s="61" t="str">
        <f aca="false">IF(J6253="PosK",SUMIFS(K:K,J:J,"eDNA",H:H,H6253),"")</f>
        <v/>
      </c>
      <c r="P6253" s="62"/>
      <c r="T6253" s="63"/>
      <c r="W6253" s="64"/>
    </row>
    <row r="6254" customFormat="false" ht="14.25" hidden="false" customHeight="false" outlineLevel="0" collapsed="false">
      <c r="A6254" s="0" t="s">
        <v>870</v>
      </c>
      <c r="B6254" s="52" t="s">
        <v>996</v>
      </c>
      <c r="C6254" s="52" t="s">
        <v>743</v>
      </c>
      <c r="D6254" s="53" t="n">
        <v>0.1</v>
      </c>
      <c r="E6254" s="53" t="n">
        <v>31.28</v>
      </c>
      <c r="F6254" s="0" t="s">
        <v>1413</v>
      </c>
      <c r="G6254" s="0" t="str">
        <f aca="false">LEFT(B6254,2)</f>
        <v>17</v>
      </c>
      <c r="H6254" s="0" t="str">
        <f aca="false">I6254&amp;"_"&amp;G6254&amp;"_"&amp;F6254</f>
        <v>ButsnudetFroe_17_20190130_DL2018036_GlHellerupGym_koersel1</v>
      </c>
      <c r="I6254" s="61" t="str">
        <f aca="false">MID(RIGHT(B6254,LEN(B6254)-3),1,FIND("_",RIGHT(B6254,LEN(B6254)-3))-1)</f>
        <v>ButsnudetFroe</v>
      </c>
      <c r="J6254" s="61" t="str">
        <f aca="false">TRIM(SUBSTITUTE(RIGHT(B6254,FIND(I6254,B6254)+1),"_",""))</f>
        <v>PosK</v>
      </c>
      <c r="K6254" s="0" t="n">
        <f aca="false">IFERROR(VALUE(SUBSTITUTE(E6254,".",",")),E6254)</f>
        <v>31.28</v>
      </c>
      <c r="L6254" s="61" t="n">
        <f aca="false">IF(J6254="PosK",SUMIFS(K:K,J:J,"PosK",H:H,H6254),"")</f>
        <v>31.28</v>
      </c>
      <c r="M6254" s="61" t="n">
        <f aca="false">IF(J6254="PosK",SUMIFS(K:K,J:J,"NegK",H:H,H6254),"")</f>
        <v>0</v>
      </c>
      <c r="N6254" s="61" t="n">
        <f aca="false">IF(J6254="PosK",SUMIFS(K:K,J:J,"eDNA",H:H,H6254),"")</f>
        <v>0</v>
      </c>
      <c r="P6254" s="62" t="n">
        <f aca="false">IF(K6256="No Ct",0,K6256)</f>
        <v>0</v>
      </c>
      <c r="Q6254" s="62" t="n">
        <f aca="false">IF(K6257="No Ct",0,K6257)</f>
        <v>0</v>
      </c>
      <c r="R6254" s="0" t="str">
        <f aca="false">IF(AND(L6254&gt;0,M6254=0),"Valid","Invalid")</f>
        <v>Valid</v>
      </c>
      <c r="S6254" s="0" t="str">
        <f aca="false">IF(OR(P6254&gt;1,Q6254&gt;1),"Present","Absent")</f>
        <v>Absent</v>
      </c>
      <c r="T6254" s="63" t="str">
        <f aca="false">IF(OR(AND(P6254&gt;1,P6254&lt;41),AND(Q6254&gt;1,Q6254&lt;41)),"Ct&lt;41","Ct&gt;41")</f>
        <v>Ct&gt;41</v>
      </c>
      <c r="U6254" s="0" t="str">
        <f aca="false">I6254</f>
        <v>ButsnudetFroe</v>
      </c>
      <c r="V6254" s="0" t="str">
        <f aca="false">MID(F6254,10,9)</f>
        <v>DL2018036</v>
      </c>
      <c r="W6254" s="64" t="str">
        <f aca="false">V6254&amp;"_"&amp;U6254&amp;"_"&amp;R6254&amp;"_"&amp;S6254&amp;"_"&amp;T6254</f>
        <v>DL2018036_ButsnudetFroe_Valid_Absent_Ct&gt;41</v>
      </c>
    </row>
    <row r="6255" customFormat="false" ht="14.25" hidden="false" customHeight="false" outlineLevel="0" collapsed="false">
      <c r="A6255" s="0" t="s">
        <v>872</v>
      </c>
      <c r="B6255" s="52" t="s">
        <v>997</v>
      </c>
      <c r="C6255" s="52" t="s">
        <v>747</v>
      </c>
      <c r="D6255" s="53" t="n">
        <v>0.1</v>
      </c>
      <c r="E6255" s="53" t="s">
        <v>748</v>
      </c>
      <c r="F6255" s="0" t="s">
        <v>1413</v>
      </c>
      <c r="G6255" s="0" t="str">
        <f aca="false">LEFT(B6255,2)</f>
        <v>17</v>
      </c>
      <c r="H6255" s="0" t="str">
        <f aca="false">I6255&amp;"_"&amp;G6255&amp;"_"&amp;F6255</f>
        <v>ButsnudetFroe_17_20190130_DL2018036_GlHellerupGym_koersel1</v>
      </c>
      <c r="I6255" s="61" t="str">
        <f aca="false">MID(RIGHT(B6255,LEN(B6255)-3),1,FIND("_",RIGHT(B6255,LEN(B6255)-3))-1)</f>
        <v>ButsnudetFroe</v>
      </c>
      <c r="J6255" s="61" t="str">
        <f aca="false">TRIM(SUBSTITUTE(RIGHT(B6255,FIND(I6255,B6255)+1),"_",""))</f>
        <v>NegK</v>
      </c>
      <c r="K6255" s="0" t="str">
        <f aca="false">IFERROR(VALUE(SUBSTITUTE(E6255,".",",")),E6255)</f>
        <v>No Ct</v>
      </c>
      <c r="L6255" s="61" t="str">
        <f aca="false">IF(J6255="PosK",SUMIFS(K:K,J:J,"PosK",H:H,H6255),"")</f>
        <v/>
      </c>
      <c r="M6255" s="61" t="str">
        <f aca="false">IF(J6255="PosK",SUMIFS(K:K,J:J,"NegK",H:H,H6255),"")</f>
        <v/>
      </c>
      <c r="N6255" s="61" t="str">
        <f aca="false">IF(J6255="PosK",SUMIFS(K:K,J:J,"eDNA",H:H,H6255),"")</f>
        <v/>
      </c>
    </row>
    <row r="6256" customFormat="false" ht="14.25" hidden="false" customHeight="false" outlineLevel="0" collapsed="false">
      <c r="A6256" s="0" t="s">
        <v>874</v>
      </c>
      <c r="B6256" s="52" t="s">
        <v>998</v>
      </c>
      <c r="C6256" s="52" t="s">
        <v>751</v>
      </c>
      <c r="D6256" s="53" t="n">
        <v>0.1</v>
      </c>
      <c r="E6256" s="53" t="s">
        <v>748</v>
      </c>
      <c r="F6256" s="0" t="s">
        <v>1413</v>
      </c>
      <c r="G6256" s="0" t="str">
        <f aca="false">LEFT(B6256,2)</f>
        <v>17</v>
      </c>
      <c r="H6256" s="0" t="str">
        <f aca="false">I6256&amp;"_"&amp;G6256&amp;"_"&amp;F6256</f>
        <v>ButsnudetFroe_17_20190130_DL2018036_GlHellerupGym_koersel1</v>
      </c>
      <c r="I6256" s="61" t="str">
        <f aca="false">MID(RIGHT(B6256,LEN(B6256)-3),1,FIND("_",RIGHT(B6256,LEN(B6256)-3))-1)</f>
        <v>ButsnudetFroe</v>
      </c>
      <c r="J6256" s="61" t="str">
        <f aca="false">TRIM(SUBSTITUTE(RIGHT(B6256,FIND(I6256,B6256)+1),"_",""))</f>
        <v>eDNA</v>
      </c>
      <c r="K6256" s="0" t="str">
        <f aca="false">IFERROR(VALUE(SUBSTITUTE(E6256,".",",")),E6256)</f>
        <v>No Ct</v>
      </c>
      <c r="L6256" s="61" t="str">
        <f aca="false">IF(J6256="PosK",SUMIFS(K:K,J:J,"PosK",H:H,H6256),"")</f>
        <v/>
      </c>
      <c r="M6256" s="61" t="str">
        <f aca="false">IF(J6256="PosK",SUMIFS(K:K,J:J,"NegK",H:H,H6256),"")</f>
        <v/>
      </c>
      <c r="N6256" s="61" t="str">
        <f aca="false">IF(J6256="PosK",SUMIFS(K:K,J:J,"eDNA",H:H,H6256),"")</f>
        <v/>
      </c>
      <c r="Q6256" s="62"/>
    </row>
    <row r="6257" customFormat="false" ht="14.25" hidden="false" customHeight="false" outlineLevel="0" collapsed="false">
      <c r="A6257" s="0" t="s">
        <v>876</v>
      </c>
      <c r="B6257" s="52" t="s">
        <v>998</v>
      </c>
      <c r="C6257" s="52" t="s">
        <v>751</v>
      </c>
      <c r="D6257" s="53" t="n">
        <v>0.1</v>
      </c>
      <c r="E6257" s="53" t="s">
        <v>748</v>
      </c>
      <c r="F6257" s="0" t="s">
        <v>1413</v>
      </c>
      <c r="G6257" s="0" t="str">
        <f aca="false">LEFT(B6257,2)</f>
        <v>17</v>
      </c>
      <c r="H6257" s="0" t="str">
        <f aca="false">I6257&amp;"_"&amp;G6257&amp;"_"&amp;F6257</f>
        <v>ButsnudetFroe_17_20190130_DL2018036_GlHellerupGym_koersel1</v>
      </c>
      <c r="I6257" s="61" t="str">
        <f aca="false">MID(RIGHT(B6257,LEN(B6257)-3),1,FIND("_",RIGHT(B6257,LEN(B6257)-3))-1)</f>
        <v>ButsnudetFroe</v>
      </c>
      <c r="J6257" s="61" t="str">
        <f aca="false">TRIM(SUBSTITUTE(RIGHT(B6257,FIND(I6257,B6257)+1),"_",""))</f>
        <v>eDNA</v>
      </c>
      <c r="K6257" s="0" t="str">
        <f aca="false">IFERROR(VALUE(SUBSTITUTE(E6257,".",",")),E6257)</f>
        <v>No Ct</v>
      </c>
      <c r="L6257" s="61" t="str">
        <f aca="false">IF(J6257="PosK",SUMIFS(K:K,J:J,"PosK",H:H,H6257),"")</f>
        <v/>
      </c>
      <c r="M6257" s="61" t="str">
        <f aca="false">IF(J6257="PosK",SUMIFS(K:K,J:J,"NegK",H:H,H6257),"")</f>
        <v/>
      </c>
      <c r="N6257" s="61" t="str">
        <f aca="false">IF(J6257="PosK",SUMIFS(K:K,J:J,"eDNA",H:H,H6257),"")</f>
        <v/>
      </c>
      <c r="P6257" s="62"/>
      <c r="T6257" s="63"/>
      <c r="W6257" s="64"/>
    </row>
    <row r="6258" customFormat="false" ht="14.25" hidden="false" customHeight="false" outlineLevel="0" collapsed="false">
      <c r="A6258" s="0" t="s">
        <v>877</v>
      </c>
      <c r="B6258" s="52" t="s">
        <v>1215</v>
      </c>
      <c r="C6258" s="52" t="s">
        <v>743</v>
      </c>
      <c r="D6258" s="53" t="n">
        <v>0.1</v>
      </c>
      <c r="E6258" s="53" t="n">
        <v>21.84</v>
      </c>
      <c r="F6258" s="0" t="s">
        <v>1413</v>
      </c>
      <c r="G6258" s="0" t="str">
        <f aca="false">LEFT(B6258,2)</f>
        <v>18</v>
      </c>
      <c r="H6258" s="0" t="str">
        <f aca="false">I6258&amp;"_"&amp;G6258&amp;"_"&amp;F6258</f>
        <v>LilleVandsalamander_18_20190130_DL2018036_GlHellerupGym_koersel1</v>
      </c>
      <c r="I6258" s="61" t="str">
        <f aca="false">MID(RIGHT(B6258,LEN(B6258)-3),1,FIND("_",RIGHT(B6258,LEN(B6258)-3))-1)</f>
        <v>LilleVandsalamander</v>
      </c>
      <c r="J6258" s="61" t="str">
        <f aca="false">TRIM(SUBSTITUTE(RIGHT(B6258,FIND(I6258,B6258)+1),"_",""))</f>
        <v>PosK</v>
      </c>
      <c r="K6258" s="0" t="n">
        <f aca="false">IFERROR(VALUE(SUBSTITUTE(E6258,".",",")),E6258)</f>
        <v>21.84</v>
      </c>
      <c r="L6258" s="61" t="n">
        <f aca="false">IF(J6258="PosK",SUMIFS(K:K,J:J,"PosK",H:H,H6258),"")</f>
        <v>21.84</v>
      </c>
      <c r="M6258" s="61" t="n">
        <f aca="false">IF(J6258="PosK",SUMIFS(K:K,J:J,"NegK",H:H,H6258),"")</f>
        <v>0</v>
      </c>
      <c r="N6258" s="61" t="n">
        <f aca="false">IF(J6258="PosK",SUMIFS(K:K,J:J,"eDNA",H:H,H6258),"")</f>
        <v>72.03</v>
      </c>
      <c r="P6258" s="62" t="n">
        <f aca="false">IF(K6260="No Ct",0,K6260)</f>
        <v>35.87</v>
      </c>
      <c r="Q6258" s="62" t="n">
        <f aca="false">IF(K6261="No Ct",0,K6261)</f>
        <v>36.16</v>
      </c>
      <c r="R6258" s="0" t="str">
        <f aca="false">IF(AND(L6258&gt;0,M6258=0),"Valid","Invalid")</f>
        <v>Valid</v>
      </c>
      <c r="S6258" s="0" t="str">
        <f aca="false">IF(OR(P6258&gt;1,Q6258&gt;1),"Present","Absent")</f>
        <v>Present</v>
      </c>
      <c r="T6258" s="63" t="str">
        <f aca="false">IF(OR(AND(P6258&gt;1,P6258&lt;41),AND(Q6258&gt;1,Q6258&lt;41)),"Ct&lt;41","Ct&gt;41")</f>
        <v>Ct&lt;41</v>
      </c>
      <c r="U6258" s="0" t="str">
        <f aca="false">I6258</f>
        <v>LilleVandsalamander</v>
      </c>
      <c r="V6258" s="0" t="str">
        <f aca="false">MID(F6258,10,9)</f>
        <v>DL2018036</v>
      </c>
      <c r="W6258" s="64" t="str">
        <f aca="false">V6258&amp;"_"&amp;U6258&amp;"_"&amp;R6258&amp;"_"&amp;S6258&amp;"_"&amp;T6258</f>
        <v>DL2018036_LilleVandsalamander_Valid_Present_Ct&lt;41</v>
      </c>
    </row>
    <row r="6259" customFormat="false" ht="14.25" hidden="false" customHeight="false" outlineLevel="0" collapsed="false">
      <c r="A6259" s="0" t="s">
        <v>879</v>
      </c>
      <c r="B6259" s="52" t="s">
        <v>1216</v>
      </c>
      <c r="C6259" s="52" t="s">
        <v>747</v>
      </c>
      <c r="D6259" s="53" t="n">
        <v>0.1</v>
      </c>
      <c r="E6259" s="53" t="s">
        <v>748</v>
      </c>
      <c r="F6259" s="0" t="s">
        <v>1413</v>
      </c>
      <c r="G6259" s="0" t="str">
        <f aca="false">LEFT(B6259,2)</f>
        <v>18</v>
      </c>
      <c r="H6259" s="0" t="str">
        <f aca="false">I6259&amp;"_"&amp;G6259&amp;"_"&amp;F6259</f>
        <v>LilleVandsalamander_18_20190130_DL2018036_GlHellerupGym_koersel1</v>
      </c>
      <c r="I6259" s="61" t="str">
        <f aca="false">MID(RIGHT(B6259,LEN(B6259)-3),1,FIND("_",RIGHT(B6259,LEN(B6259)-3))-1)</f>
        <v>LilleVandsalamander</v>
      </c>
      <c r="J6259" s="61" t="str">
        <f aca="false">TRIM(SUBSTITUTE(RIGHT(B6259,FIND(I6259,B6259)+1),"_",""))</f>
        <v>NegK</v>
      </c>
      <c r="K6259" s="0" t="str">
        <f aca="false">IFERROR(VALUE(SUBSTITUTE(E6259,".",",")),E6259)</f>
        <v>No Ct</v>
      </c>
      <c r="L6259" s="61" t="str">
        <f aca="false">IF(J6259="PosK",SUMIFS(K:K,J:J,"PosK",H:H,H6259),"")</f>
        <v/>
      </c>
      <c r="M6259" s="61" t="str">
        <f aca="false">IF(J6259="PosK",SUMIFS(K:K,J:J,"NegK",H:H,H6259),"")</f>
        <v/>
      </c>
      <c r="N6259" s="61" t="str">
        <f aca="false">IF(J6259="PosK",SUMIFS(K:K,J:J,"eDNA",H:H,H6259),"")</f>
        <v/>
      </c>
    </row>
    <row r="6260" customFormat="false" ht="14.25" hidden="false" customHeight="false" outlineLevel="0" collapsed="false">
      <c r="A6260" s="0" t="s">
        <v>881</v>
      </c>
      <c r="B6260" s="52" t="s">
        <v>1217</v>
      </c>
      <c r="C6260" s="52" t="s">
        <v>751</v>
      </c>
      <c r="D6260" s="53" t="n">
        <v>0.1</v>
      </c>
      <c r="E6260" s="53" t="n">
        <v>35.87</v>
      </c>
      <c r="F6260" s="0" t="s">
        <v>1413</v>
      </c>
      <c r="G6260" s="0" t="str">
        <f aca="false">LEFT(B6260,2)</f>
        <v>18</v>
      </c>
      <c r="H6260" s="0" t="str">
        <f aca="false">I6260&amp;"_"&amp;G6260&amp;"_"&amp;F6260</f>
        <v>LilleVandsalamander_18_20190130_DL2018036_GlHellerupGym_koersel1</v>
      </c>
      <c r="I6260" s="61" t="str">
        <f aca="false">MID(RIGHT(B6260,LEN(B6260)-3),1,FIND("_",RIGHT(B6260,LEN(B6260)-3))-1)</f>
        <v>LilleVandsalamander</v>
      </c>
      <c r="J6260" s="61" t="str">
        <f aca="false">TRIM(SUBSTITUTE(RIGHT(B6260,FIND(I6260,B6260)+1),"_",""))</f>
        <v>eDNA</v>
      </c>
      <c r="K6260" s="0" t="n">
        <f aca="false">IFERROR(VALUE(SUBSTITUTE(E6260,".",",")),E6260)</f>
        <v>35.87</v>
      </c>
      <c r="L6260" s="61" t="str">
        <f aca="false">IF(J6260="PosK",SUMIFS(K:K,J:J,"PosK",H:H,H6260),"")</f>
        <v/>
      </c>
      <c r="M6260" s="61" t="str">
        <f aca="false">IF(J6260="PosK",SUMIFS(K:K,J:J,"NegK",H:H,H6260),"")</f>
        <v/>
      </c>
      <c r="N6260" s="61" t="str">
        <f aca="false">IF(J6260="PosK",SUMIFS(K:K,J:J,"eDNA",H:H,H6260),"")</f>
        <v/>
      </c>
      <c r="Q6260" s="62"/>
    </row>
    <row r="6261" customFormat="false" ht="14.25" hidden="false" customHeight="false" outlineLevel="0" collapsed="false">
      <c r="A6261" s="0" t="s">
        <v>883</v>
      </c>
      <c r="B6261" s="52" t="s">
        <v>1217</v>
      </c>
      <c r="C6261" s="52" t="s">
        <v>751</v>
      </c>
      <c r="D6261" s="53" t="n">
        <v>0.1</v>
      </c>
      <c r="E6261" s="53" t="n">
        <v>36.16</v>
      </c>
      <c r="F6261" s="0" t="s">
        <v>1413</v>
      </c>
      <c r="G6261" s="0" t="str">
        <f aca="false">LEFT(B6261,2)</f>
        <v>18</v>
      </c>
      <c r="H6261" s="0" t="str">
        <f aca="false">I6261&amp;"_"&amp;G6261&amp;"_"&amp;F6261</f>
        <v>LilleVandsalamander_18_20190130_DL2018036_GlHellerupGym_koersel1</v>
      </c>
      <c r="I6261" s="61" t="str">
        <f aca="false">MID(RIGHT(B6261,LEN(B6261)-3),1,FIND("_",RIGHT(B6261,LEN(B6261)-3))-1)</f>
        <v>LilleVandsalamander</v>
      </c>
      <c r="J6261" s="61" t="str">
        <f aca="false">TRIM(SUBSTITUTE(RIGHT(B6261,FIND(I6261,B6261)+1),"_",""))</f>
        <v>eDNA</v>
      </c>
      <c r="K6261" s="0" t="n">
        <f aca="false">IFERROR(VALUE(SUBSTITUTE(E6261,".",",")),E6261)</f>
        <v>36.16</v>
      </c>
      <c r="L6261" s="61" t="str">
        <f aca="false">IF(J6261="PosK",SUMIFS(K:K,J:J,"PosK",H:H,H6261),"")</f>
        <v/>
      </c>
      <c r="M6261" s="61" t="str">
        <f aca="false">IF(J6261="PosK",SUMIFS(K:K,J:J,"NegK",H:H,H6261),"")</f>
        <v/>
      </c>
      <c r="N6261" s="61" t="str">
        <f aca="false">IF(J6261="PosK",SUMIFS(K:K,J:J,"eDNA",H:H,H6261),"")</f>
        <v/>
      </c>
      <c r="P6261" s="62"/>
      <c r="T6261" s="63"/>
      <c r="W6261" s="64"/>
    </row>
    <row r="6262" customFormat="false" ht="14.25" hidden="false" customHeight="false" outlineLevel="0" collapsed="false">
      <c r="A6262" s="0" t="s">
        <v>884</v>
      </c>
      <c r="B6262" s="52" t="s">
        <v>1002</v>
      </c>
      <c r="C6262" s="52" t="s">
        <v>743</v>
      </c>
      <c r="D6262" s="53" t="n">
        <v>0.1</v>
      </c>
      <c r="E6262" s="53" t="n">
        <v>24.49</v>
      </c>
      <c r="F6262" s="0" t="s">
        <v>1413</v>
      </c>
      <c r="G6262" s="0" t="str">
        <f aca="false">LEFT(B6262,2)</f>
        <v>19</v>
      </c>
      <c r="H6262" s="0" t="str">
        <f aca="false">I6262&amp;"_"&amp;G6262&amp;"_"&amp;F6262</f>
        <v>LilleVandsalamander_19_20190130_DL2018036_GlHellerupGym_koersel1</v>
      </c>
      <c r="I6262" s="61" t="str">
        <f aca="false">MID(RIGHT(B6262,LEN(B6262)-3),1,FIND("_",RIGHT(B6262,LEN(B6262)-3))-1)</f>
        <v>LilleVandsalamander</v>
      </c>
      <c r="J6262" s="61" t="str">
        <f aca="false">TRIM(SUBSTITUTE(RIGHT(B6262,FIND(I6262,B6262)+1),"_",""))</f>
        <v>PosK</v>
      </c>
      <c r="K6262" s="0" t="n">
        <f aca="false">IFERROR(VALUE(SUBSTITUTE(E6262,".",",")),E6262)</f>
        <v>24.49</v>
      </c>
      <c r="L6262" s="61" t="n">
        <f aca="false">IF(J6262="PosK",SUMIFS(K:K,J:J,"PosK",H:H,H6262),"")</f>
        <v>24.49</v>
      </c>
      <c r="M6262" s="61" t="n">
        <f aca="false">IF(J6262="PosK",SUMIFS(K:K,J:J,"NegK",H:H,H6262),"")</f>
        <v>0</v>
      </c>
      <c r="N6262" s="61" t="n">
        <f aca="false">IF(J6262="PosK",SUMIFS(K:K,J:J,"eDNA",H:H,H6262),"")</f>
        <v>75.69</v>
      </c>
      <c r="P6262" s="62" t="n">
        <f aca="false">IF(K6264="No Ct",0,K6264)</f>
        <v>36.93</v>
      </c>
      <c r="Q6262" s="62" t="n">
        <f aca="false">IF(K6265="No Ct",0,K6265)</f>
        <v>38.76</v>
      </c>
      <c r="R6262" s="0" t="str">
        <f aca="false">IF(AND(L6262&gt;0,M6262=0),"Valid","Invalid")</f>
        <v>Valid</v>
      </c>
      <c r="S6262" s="0" t="str">
        <f aca="false">IF(OR(P6262&gt;1,Q6262&gt;1),"Present","Absent")</f>
        <v>Present</v>
      </c>
      <c r="T6262" s="63" t="str">
        <f aca="false">IF(OR(AND(P6262&gt;1,P6262&lt;41),AND(Q6262&gt;1,Q6262&lt;41)),"Ct&lt;41","Ct&gt;41")</f>
        <v>Ct&lt;41</v>
      </c>
      <c r="U6262" s="0" t="str">
        <f aca="false">I6262</f>
        <v>LilleVandsalamander</v>
      </c>
      <c r="V6262" s="0" t="str">
        <f aca="false">MID(F6262,10,9)</f>
        <v>DL2018036</v>
      </c>
      <c r="W6262" s="64" t="str">
        <f aca="false">V6262&amp;"_"&amp;U6262&amp;"_"&amp;R6262&amp;"_"&amp;S6262&amp;"_"&amp;T6262</f>
        <v>DL2018036_LilleVandsalamander_Valid_Present_Ct&lt;41</v>
      </c>
    </row>
    <row r="6263" customFormat="false" ht="14.25" hidden="false" customHeight="false" outlineLevel="0" collapsed="false">
      <c r="A6263" s="0" t="s">
        <v>886</v>
      </c>
      <c r="B6263" s="52" t="s">
        <v>1003</v>
      </c>
      <c r="C6263" s="52" t="s">
        <v>747</v>
      </c>
      <c r="D6263" s="53" t="n">
        <v>0.1</v>
      </c>
      <c r="E6263" s="53" t="s">
        <v>748</v>
      </c>
      <c r="F6263" s="0" t="s">
        <v>1413</v>
      </c>
      <c r="G6263" s="0" t="str">
        <f aca="false">LEFT(B6263,2)</f>
        <v>19</v>
      </c>
      <c r="H6263" s="0" t="str">
        <f aca="false">I6263&amp;"_"&amp;G6263&amp;"_"&amp;F6263</f>
        <v>LilleVandsalamander_19_20190130_DL2018036_GlHellerupGym_koersel1</v>
      </c>
      <c r="I6263" s="61" t="str">
        <f aca="false">MID(RIGHT(B6263,LEN(B6263)-3),1,FIND("_",RIGHT(B6263,LEN(B6263)-3))-1)</f>
        <v>LilleVandsalamander</v>
      </c>
      <c r="J6263" s="61" t="str">
        <f aca="false">TRIM(SUBSTITUTE(RIGHT(B6263,FIND(I6263,B6263)+1),"_",""))</f>
        <v>NegK</v>
      </c>
      <c r="K6263" s="0" t="str">
        <f aca="false">IFERROR(VALUE(SUBSTITUTE(E6263,".",",")),E6263)</f>
        <v>No Ct</v>
      </c>
      <c r="L6263" s="61" t="str">
        <f aca="false">IF(J6263="PosK",SUMIFS(K:K,J:J,"PosK",H:H,H6263),"")</f>
        <v/>
      </c>
      <c r="M6263" s="61" t="str">
        <f aca="false">IF(J6263="PosK",SUMIFS(K:K,J:J,"NegK",H:H,H6263),"")</f>
        <v/>
      </c>
      <c r="N6263" s="61" t="str">
        <f aca="false">IF(J6263="PosK",SUMIFS(K:K,J:J,"eDNA",H:H,H6263),"")</f>
        <v/>
      </c>
    </row>
    <row r="6264" customFormat="false" ht="14.25" hidden="false" customHeight="false" outlineLevel="0" collapsed="false">
      <c r="A6264" s="0" t="s">
        <v>888</v>
      </c>
      <c r="B6264" s="52" t="s">
        <v>1004</v>
      </c>
      <c r="C6264" s="52" t="s">
        <v>751</v>
      </c>
      <c r="D6264" s="53" t="n">
        <v>0.1</v>
      </c>
      <c r="E6264" s="53" t="n">
        <v>36.93</v>
      </c>
      <c r="F6264" s="0" t="s">
        <v>1413</v>
      </c>
      <c r="G6264" s="0" t="str">
        <f aca="false">LEFT(B6264,2)</f>
        <v>19</v>
      </c>
      <c r="H6264" s="0" t="str">
        <f aca="false">I6264&amp;"_"&amp;G6264&amp;"_"&amp;F6264</f>
        <v>LilleVandsalamander_19_20190130_DL2018036_GlHellerupGym_koersel1</v>
      </c>
      <c r="I6264" s="61" t="str">
        <f aca="false">MID(RIGHT(B6264,LEN(B6264)-3),1,FIND("_",RIGHT(B6264,LEN(B6264)-3))-1)</f>
        <v>LilleVandsalamander</v>
      </c>
      <c r="J6264" s="61" t="str">
        <f aca="false">TRIM(SUBSTITUTE(RIGHT(B6264,FIND(I6264,B6264)+1),"_",""))</f>
        <v>eDNA</v>
      </c>
      <c r="K6264" s="0" t="n">
        <f aca="false">IFERROR(VALUE(SUBSTITUTE(E6264,".",",")),E6264)</f>
        <v>36.93</v>
      </c>
      <c r="L6264" s="61" t="str">
        <f aca="false">IF(J6264="PosK",SUMIFS(K:K,J:J,"PosK",H:H,H6264),"")</f>
        <v/>
      </c>
      <c r="M6264" s="61" t="str">
        <f aca="false">IF(J6264="PosK",SUMIFS(K:K,J:J,"NegK",H:H,H6264),"")</f>
        <v/>
      </c>
      <c r="N6264" s="61" t="str">
        <f aca="false">IF(J6264="PosK",SUMIFS(K:K,J:J,"eDNA",H:H,H6264),"")</f>
        <v/>
      </c>
      <c r="Q6264" s="62"/>
    </row>
    <row r="6265" customFormat="false" ht="14.25" hidden="false" customHeight="false" outlineLevel="0" collapsed="false">
      <c r="A6265" s="0" t="s">
        <v>890</v>
      </c>
      <c r="B6265" s="52" t="s">
        <v>1004</v>
      </c>
      <c r="C6265" s="52" t="s">
        <v>751</v>
      </c>
      <c r="D6265" s="53" t="n">
        <v>0.1</v>
      </c>
      <c r="E6265" s="53" t="n">
        <v>38.76</v>
      </c>
      <c r="F6265" s="0" t="s">
        <v>1413</v>
      </c>
      <c r="G6265" s="0" t="str">
        <f aca="false">LEFT(B6265,2)</f>
        <v>19</v>
      </c>
      <c r="H6265" s="0" t="str">
        <f aca="false">I6265&amp;"_"&amp;G6265&amp;"_"&amp;F6265</f>
        <v>LilleVandsalamander_19_20190130_DL2018036_GlHellerupGym_koersel1</v>
      </c>
      <c r="I6265" s="61" t="str">
        <f aca="false">MID(RIGHT(B6265,LEN(B6265)-3),1,FIND("_",RIGHT(B6265,LEN(B6265)-3))-1)</f>
        <v>LilleVandsalamander</v>
      </c>
      <c r="J6265" s="61" t="str">
        <f aca="false">TRIM(SUBSTITUTE(RIGHT(B6265,FIND(I6265,B6265)+1),"_",""))</f>
        <v>eDNA</v>
      </c>
      <c r="K6265" s="0" t="n">
        <f aca="false">IFERROR(VALUE(SUBSTITUTE(E6265,".",",")),E6265)</f>
        <v>38.76</v>
      </c>
      <c r="L6265" s="61" t="str">
        <f aca="false">IF(J6265="PosK",SUMIFS(K:K,J:J,"PosK",H:H,H6265),"")</f>
        <v/>
      </c>
      <c r="M6265" s="61" t="str">
        <f aca="false">IF(J6265="PosK",SUMIFS(K:K,J:J,"NegK",H:H,H6265),"")</f>
        <v/>
      </c>
      <c r="N6265" s="61" t="str">
        <f aca="false">IF(J6265="PosK",SUMIFS(K:K,J:J,"eDNA",H:H,H6265),"")</f>
        <v/>
      </c>
      <c r="P6265" s="62"/>
      <c r="T6265" s="63"/>
      <c r="W6265" s="64"/>
    </row>
    <row r="6266" customFormat="false" ht="14.25" hidden="false" customHeight="false" outlineLevel="0" collapsed="false">
      <c r="A6266" s="0" t="s">
        <v>891</v>
      </c>
      <c r="B6266" s="52" t="s">
        <v>1218</v>
      </c>
      <c r="C6266" s="52" t="s">
        <v>743</v>
      </c>
      <c r="D6266" s="53" t="n">
        <v>0.1</v>
      </c>
      <c r="E6266" s="53" t="n">
        <v>18.42</v>
      </c>
      <c r="F6266" s="0" t="s">
        <v>1413</v>
      </c>
      <c r="G6266" s="0" t="str">
        <f aca="false">LEFT(B6266,2)</f>
        <v>20</v>
      </c>
      <c r="H6266" s="0" t="str">
        <f aca="false">I6266&amp;"_"&amp;G6266&amp;"_"&amp;F6266</f>
        <v>Skalle_20_20190130_DL2018036_GlHellerupGym_koersel1</v>
      </c>
      <c r="I6266" s="61" t="str">
        <f aca="false">MID(RIGHT(B6266,LEN(B6266)-3),1,FIND("_",RIGHT(B6266,LEN(B6266)-3))-1)</f>
        <v>Skalle</v>
      </c>
      <c r="J6266" s="61" t="str">
        <f aca="false">TRIM(SUBSTITUTE(RIGHT(B6266,FIND(I6266,B6266)+1),"_",""))</f>
        <v>PosK</v>
      </c>
      <c r="K6266" s="0" t="n">
        <f aca="false">IFERROR(VALUE(SUBSTITUTE(E6266,".",",")),E6266)</f>
        <v>18.42</v>
      </c>
      <c r="L6266" s="61" t="n">
        <f aca="false">IF(J6266="PosK",SUMIFS(K:K,J:J,"PosK",H:H,H6266),"")</f>
        <v>18.42</v>
      </c>
      <c r="M6266" s="61" t="n">
        <f aca="false">IF(J6266="PosK",SUMIFS(K:K,J:J,"NegK",H:H,H6266),"")</f>
        <v>39.06</v>
      </c>
      <c r="N6266" s="61" t="n">
        <f aca="false">IF(J6266="PosK",SUMIFS(K:K,J:J,"eDNA",H:H,H6266),"")</f>
        <v>0</v>
      </c>
      <c r="P6266" s="62" t="n">
        <f aca="false">IF(K6268="No Ct",0,K6268)</f>
        <v>0</v>
      </c>
      <c r="Q6266" s="62" t="n">
        <f aca="false">IF(K6269="No Ct",0,K6269)</f>
        <v>0</v>
      </c>
      <c r="R6266" s="0" t="str">
        <f aca="false">IF(AND(L6266&gt;0,M6266=0),"Valid","Invalid")</f>
        <v>Invalid</v>
      </c>
      <c r="S6266" s="0" t="str">
        <f aca="false">IF(OR(P6266&gt;1,Q6266&gt;1),"Present","Absent")</f>
        <v>Absent</v>
      </c>
      <c r="T6266" s="63" t="str">
        <f aca="false">IF(OR(AND(P6266&gt;1,P6266&lt;41),AND(Q6266&gt;1,Q6266&lt;41)),"Ct&lt;41","Ct&gt;41")</f>
        <v>Ct&gt;41</v>
      </c>
      <c r="U6266" s="0" t="str">
        <f aca="false">I6266</f>
        <v>Skalle</v>
      </c>
      <c r="V6266" s="0" t="str">
        <f aca="false">MID(F6266,10,9)</f>
        <v>DL2018036</v>
      </c>
      <c r="W6266" s="64" t="str">
        <f aca="false">V6266&amp;"_"&amp;U6266&amp;"_"&amp;R6266&amp;"_"&amp;S6266&amp;"_"&amp;T6266</f>
        <v>DL2018036_Skalle_Invalid_Absent_Ct&gt;41</v>
      </c>
    </row>
    <row r="6267" customFormat="false" ht="14.25" hidden="false" customHeight="false" outlineLevel="0" collapsed="false">
      <c r="A6267" s="0" t="s">
        <v>893</v>
      </c>
      <c r="B6267" s="52" t="s">
        <v>1219</v>
      </c>
      <c r="C6267" s="52" t="s">
        <v>747</v>
      </c>
      <c r="D6267" s="53" t="n">
        <v>0.1</v>
      </c>
      <c r="E6267" s="53" t="n">
        <v>39.06</v>
      </c>
      <c r="F6267" s="0" t="s">
        <v>1413</v>
      </c>
      <c r="G6267" s="0" t="str">
        <f aca="false">LEFT(B6267,2)</f>
        <v>20</v>
      </c>
      <c r="H6267" s="0" t="str">
        <f aca="false">I6267&amp;"_"&amp;G6267&amp;"_"&amp;F6267</f>
        <v>Skalle_20_20190130_DL2018036_GlHellerupGym_koersel1</v>
      </c>
      <c r="I6267" s="61" t="str">
        <f aca="false">MID(RIGHT(B6267,LEN(B6267)-3),1,FIND("_",RIGHT(B6267,LEN(B6267)-3))-1)</f>
        <v>Skalle</v>
      </c>
      <c r="J6267" s="61" t="str">
        <f aca="false">TRIM(SUBSTITUTE(RIGHT(B6267,FIND(I6267,B6267)+1),"_",""))</f>
        <v>NegK</v>
      </c>
      <c r="K6267" s="0" t="n">
        <f aca="false">IFERROR(VALUE(SUBSTITUTE(E6267,".",",")),E6267)</f>
        <v>39.06</v>
      </c>
      <c r="L6267" s="61" t="str">
        <f aca="false">IF(J6267="PosK",SUMIFS(K:K,J:J,"PosK",H:H,H6267),"")</f>
        <v/>
      </c>
      <c r="M6267" s="61" t="str">
        <f aca="false">IF(J6267="PosK",SUMIFS(K:K,J:J,"NegK",H:H,H6267),"")</f>
        <v/>
      </c>
      <c r="N6267" s="61" t="str">
        <f aca="false">IF(J6267="PosK",SUMIFS(K:K,J:J,"eDNA",H:H,H6267),"")</f>
        <v/>
      </c>
    </row>
    <row r="6268" customFormat="false" ht="14.25" hidden="false" customHeight="false" outlineLevel="0" collapsed="false">
      <c r="A6268" s="0" t="s">
        <v>895</v>
      </c>
      <c r="B6268" s="52" t="s">
        <v>1220</v>
      </c>
      <c r="C6268" s="52" t="s">
        <v>751</v>
      </c>
      <c r="D6268" s="53" t="n">
        <v>0.1</v>
      </c>
      <c r="E6268" s="53" t="s">
        <v>748</v>
      </c>
      <c r="F6268" s="0" t="s">
        <v>1413</v>
      </c>
      <c r="G6268" s="0" t="str">
        <f aca="false">LEFT(B6268,2)</f>
        <v>20</v>
      </c>
      <c r="H6268" s="0" t="str">
        <f aca="false">I6268&amp;"_"&amp;G6268&amp;"_"&amp;F6268</f>
        <v>Skalle_20_20190130_DL2018036_GlHellerupGym_koersel1</v>
      </c>
      <c r="I6268" s="61" t="str">
        <f aca="false">MID(RIGHT(B6268,LEN(B6268)-3),1,FIND("_",RIGHT(B6268,LEN(B6268)-3))-1)</f>
        <v>Skalle</v>
      </c>
      <c r="J6268" s="61" t="str">
        <f aca="false">TRIM(SUBSTITUTE(RIGHT(B6268,FIND(I6268,B6268)+1),"_",""))</f>
        <v>eDNA</v>
      </c>
      <c r="K6268" s="0" t="str">
        <f aca="false">IFERROR(VALUE(SUBSTITUTE(E6268,".",",")),E6268)</f>
        <v>No Ct</v>
      </c>
      <c r="L6268" s="61" t="str">
        <f aca="false">IF(J6268="PosK",SUMIFS(K:K,J:J,"PosK",H:H,H6268),"")</f>
        <v/>
      </c>
      <c r="M6268" s="61" t="str">
        <f aca="false">IF(J6268="PosK",SUMIFS(K:K,J:J,"NegK",H:H,H6268),"")</f>
        <v/>
      </c>
      <c r="N6268" s="61" t="str">
        <f aca="false">IF(J6268="PosK",SUMIFS(K:K,J:J,"eDNA",H:H,H6268),"")</f>
        <v/>
      </c>
      <c r="Q6268" s="62"/>
    </row>
    <row r="6269" customFormat="false" ht="14.25" hidden="false" customHeight="false" outlineLevel="0" collapsed="false">
      <c r="A6269" s="0" t="s">
        <v>897</v>
      </c>
      <c r="B6269" s="52" t="s">
        <v>1220</v>
      </c>
      <c r="C6269" s="52" t="s">
        <v>751</v>
      </c>
      <c r="D6269" s="53" t="n">
        <v>0.1</v>
      </c>
      <c r="E6269" s="53" t="s">
        <v>748</v>
      </c>
      <c r="F6269" s="0" t="s">
        <v>1413</v>
      </c>
      <c r="G6269" s="0" t="str">
        <f aca="false">LEFT(B6269,2)</f>
        <v>20</v>
      </c>
      <c r="H6269" s="0" t="str">
        <f aca="false">I6269&amp;"_"&amp;G6269&amp;"_"&amp;F6269</f>
        <v>Skalle_20_20190130_DL2018036_GlHellerupGym_koersel1</v>
      </c>
      <c r="I6269" s="61" t="str">
        <f aca="false">MID(RIGHT(B6269,LEN(B6269)-3),1,FIND("_",RIGHT(B6269,LEN(B6269)-3))-1)</f>
        <v>Skalle</v>
      </c>
      <c r="J6269" s="61" t="str">
        <f aca="false">TRIM(SUBSTITUTE(RIGHT(B6269,FIND(I6269,B6269)+1),"_",""))</f>
        <v>eDNA</v>
      </c>
      <c r="K6269" s="0" t="str">
        <f aca="false">IFERROR(VALUE(SUBSTITUTE(E6269,".",",")),E6269)</f>
        <v>No Ct</v>
      </c>
      <c r="L6269" s="61" t="str">
        <f aca="false">IF(J6269="PosK",SUMIFS(K:K,J:J,"PosK",H:H,H6269),"")</f>
        <v/>
      </c>
      <c r="M6269" s="61" t="str">
        <f aca="false">IF(J6269="PosK",SUMIFS(K:K,J:J,"NegK",H:H,H6269),"")</f>
        <v/>
      </c>
      <c r="N6269" s="61" t="str">
        <f aca="false">IF(J6269="PosK",SUMIFS(K:K,J:J,"eDNA",H:H,H6269),"")</f>
        <v/>
      </c>
      <c r="P6269" s="62"/>
      <c r="T6269" s="63"/>
      <c r="W6269" s="64"/>
    </row>
    <row r="6270" customFormat="false" ht="14.25" hidden="false" customHeight="false" outlineLevel="0" collapsed="false">
      <c r="A6270" s="0" t="s">
        <v>898</v>
      </c>
      <c r="B6270" s="52" t="s">
        <v>1008</v>
      </c>
      <c r="C6270" s="52" t="s">
        <v>743</v>
      </c>
      <c r="D6270" s="53" t="n">
        <v>0.1</v>
      </c>
      <c r="E6270" s="53" t="s">
        <v>748</v>
      </c>
      <c r="F6270" s="0" t="s">
        <v>1413</v>
      </c>
      <c r="G6270" s="0" t="str">
        <f aca="false">LEFT(B6270,2)</f>
        <v>21</v>
      </c>
      <c r="H6270" s="0" t="str">
        <f aca="false">I6270&amp;"_"&amp;G6270&amp;"_"&amp;F6270</f>
        <v>Skalle_21_20190130_DL2018036_GlHellerupGym_koersel1</v>
      </c>
      <c r="I6270" s="61" t="str">
        <f aca="false">MID(RIGHT(B6270,LEN(B6270)-3),1,FIND("_",RIGHT(B6270,LEN(B6270)-3))-1)</f>
        <v>Skalle</v>
      </c>
      <c r="J6270" s="61" t="str">
        <f aca="false">TRIM(SUBSTITUTE(RIGHT(B6270,FIND(I6270,B6270)+1),"_",""))</f>
        <v>PosK</v>
      </c>
      <c r="K6270" s="0" t="str">
        <f aca="false">IFERROR(VALUE(SUBSTITUTE(E6270,".",",")),E6270)</f>
        <v>No Ct</v>
      </c>
      <c r="L6270" s="61" t="n">
        <f aca="false">IF(J6270="PosK",SUMIFS(K:K,J:J,"PosK",H:H,H6270),"")</f>
        <v>0</v>
      </c>
      <c r="M6270" s="61" t="n">
        <f aca="false">IF(J6270="PosK",SUMIFS(K:K,J:J,"NegK",H:H,H6270),"")</f>
        <v>0</v>
      </c>
      <c r="N6270" s="61" t="n">
        <f aca="false">IF(J6270="PosK",SUMIFS(K:K,J:J,"eDNA",H:H,H6270),"")</f>
        <v>0</v>
      </c>
      <c r="P6270" s="62" t="n">
        <f aca="false">IF(K6272="No Ct",0,K6272)</f>
        <v>0</v>
      </c>
      <c r="Q6270" s="62" t="n">
        <f aca="false">IF(K6273="No Ct",0,K6273)</f>
        <v>0</v>
      </c>
      <c r="R6270" s="0" t="str">
        <f aca="false">IF(AND(L6270&gt;0,M6270=0),"Valid","Invalid")</f>
        <v>Invalid</v>
      </c>
      <c r="S6270" s="0" t="str">
        <f aca="false">IF(OR(P6270&gt;1,Q6270&gt;1),"Present","Absent")</f>
        <v>Absent</v>
      </c>
      <c r="T6270" s="63" t="str">
        <f aca="false">IF(OR(AND(P6270&gt;1,P6270&lt;41),AND(Q6270&gt;1,Q6270&lt;41)),"Ct&lt;41","Ct&gt;41")</f>
        <v>Ct&gt;41</v>
      </c>
      <c r="U6270" s="0" t="str">
        <f aca="false">I6270</f>
        <v>Skalle</v>
      </c>
      <c r="V6270" s="0" t="str">
        <f aca="false">MID(F6270,10,9)</f>
        <v>DL2018036</v>
      </c>
      <c r="W6270" s="64" t="str">
        <f aca="false">V6270&amp;"_"&amp;U6270&amp;"_"&amp;R6270&amp;"_"&amp;S6270&amp;"_"&amp;T6270</f>
        <v>DL2018036_Skalle_Invalid_Absent_Ct&gt;41</v>
      </c>
    </row>
    <row r="6271" customFormat="false" ht="14.25" hidden="false" customHeight="false" outlineLevel="0" collapsed="false">
      <c r="A6271" s="0" t="s">
        <v>900</v>
      </c>
      <c r="B6271" s="52" t="s">
        <v>1009</v>
      </c>
      <c r="C6271" s="52" t="s">
        <v>747</v>
      </c>
      <c r="D6271" s="53" t="n">
        <v>0.1</v>
      </c>
      <c r="E6271" s="53" t="s">
        <v>748</v>
      </c>
      <c r="F6271" s="0" t="s">
        <v>1413</v>
      </c>
      <c r="G6271" s="0" t="str">
        <f aca="false">LEFT(B6271,2)</f>
        <v>21</v>
      </c>
      <c r="H6271" s="0" t="str">
        <f aca="false">I6271&amp;"_"&amp;G6271&amp;"_"&amp;F6271</f>
        <v>Skalle_21_20190130_DL2018036_GlHellerupGym_koersel1</v>
      </c>
      <c r="I6271" s="61" t="str">
        <f aca="false">MID(RIGHT(B6271,LEN(B6271)-3),1,FIND("_",RIGHT(B6271,LEN(B6271)-3))-1)</f>
        <v>Skalle</v>
      </c>
      <c r="J6271" s="61" t="str">
        <f aca="false">TRIM(SUBSTITUTE(RIGHT(B6271,FIND(I6271,B6271)+1),"_",""))</f>
        <v>NegK</v>
      </c>
      <c r="K6271" s="0" t="str">
        <f aca="false">IFERROR(VALUE(SUBSTITUTE(E6271,".",",")),E6271)</f>
        <v>No Ct</v>
      </c>
      <c r="L6271" s="61" t="str">
        <f aca="false">IF(J6271="PosK",SUMIFS(K:K,J:J,"PosK",H:H,H6271),"")</f>
        <v/>
      </c>
      <c r="M6271" s="61" t="str">
        <f aca="false">IF(J6271="PosK",SUMIFS(K:K,J:J,"NegK",H:H,H6271),"")</f>
        <v/>
      </c>
      <c r="N6271" s="61" t="str">
        <f aca="false">IF(J6271="PosK",SUMIFS(K:K,J:J,"eDNA",H:H,H6271),"")</f>
        <v/>
      </c>
    </row>
    <row r="6272" customFormat="false" ht="14.25" hidden="false" customHeight="false" outlineLevel="0" collapsed="false">
      <c r="A6272" s="0" t="s">
        <v>902</v>
      </c>
      <c r="B6272" s="52" t="s">
        <v>1010</v>
      </c>
      <c r="C6272" s="52" t="s">
        <v>751</v>
      </c>
      <c r="D6272" s="53" t="n">
        <v>0.1</v>
      </c>
      <c r="E6272" s="53" t="s">
        <v>748</v>
      </c>
      <c r="F6272" s="0" t="s">
        <v>1413</v>
      </c>
      <c r="G6272" s="0" t="str">
        <f aca="false">LEFT(B6272,2)</f>
        <v>21</v>
      </c>
      <c r="H6272" s="0" t="str">
        <f aca="false">I6272&amp;"_"&amp;G6272&amp;"_"&amp;F6272</f>
        <v>Skalle_21_20190130_DL2018036_GlHellerupGym_koersel1</v>
      </c>
      <c r="I6272" s="61" t="str">
        <f aca="false">MID(RIGHT(B6272,LEN(B6272)-3),1,FIND("_",RIGHT(B6272,LEN(B6272)-3))-1)</f>
        <v>Skalle</v>
      </c>
      <c r="J6272" s="61" t="str">
        <f aca="false">TRIM(SUBSTITUTE(RIGHT(B6272,FIND(I6272,B6272)+1),"_",""))</f>
        <v>eDNA</v>
      </c>
      <c r="K6272" s="0" t="str">
        <f aca="false">IFERROR(VALUE(SUBSTITUTE(E6272,".",",")),E6272)</f>
        <v>No Ct</v>
      </c>
      <c r="L6272" s="61" t="str">
        <f aca="false">IF(J6272="PosK",SUMIFS(K:K,J:J,"PosK",H:H,H6272),"")</f>
        <v/>
      </c>
      <c r="M6272" s="61" t="str">
        <f aca="false">IF(J6272="PosK",SUMIFS(K:K,J:J,"NegK",H:H,H6272),"")</f>
        <v/>
      </c>
      <c r="N6272" s="61" t="str">
        <f aca="false">IF(J6272="PosK",SUMIFS(K:K,J:J,"eDNA",H:H,H6272),"")</f>
        <v/>
      </c>
      <c r="Q6272" s="62"/>
    </row>
    <row r="6273" customFormat="false" ht="14.25" hidden="false" customHeight="false" outlineLevel="0" collapsed="false">
      <c r="A6273" s="0" t="s">
        <v>904</v>
      </c>
      <c r="B6273" s="52" t="s">
        <v>1010</v>
      </c>
      <c r="C6273" s="52" t="s">
        <v>751</v>
      </c>
      <c r="D6273" s="53" t="n">
        <v>0.1</v>
      </c>
      <c r="E6273" s="53" t="s">
        <v>748</v>
      </c>
      <c r="F6273" s="0" t="s">
        <v>1413</v>
      </c>
      <c r="G6273" s="0" t="str">
        <f aca="false">LEFT(B6273,2)</f>
        <v>21</v>
      </c>
      <c r="H6273" s="0" t="str">
        <f aca="false">I6273&amp;"_"&amp;G6273&amp;"_"&amp;F6273</f>
        <v>Skalle_21_20190130_DL2018036_GlHellerupGym_koersel1</v>
      </c>
      <c r="I6273" s="61" t="str">
        <f aca="false">MID(RIGHT(B6273,LEN(B6273)-3),1,FIND("_",RIGHT(B6273,LEN(B6273)-3))-1)</f>
        <v>Skalle</v>
      </c>
      <c r="J6273" s="61" t="str">
        <f aca="false">TRIM(SUBSTITUTE(RIGHT(B6273,FIND(I6273,B6273)+1),"_",""))</f>
        <v>eDNA</v>
      </c>
      <c r="K6273" s="0" t="str">
        <f aca="false">IFERROR(VALUE(SUBSTITUTE(E6273,".",",")),E6273)</f>
        <v>No Ct</v>
      </c>
      <c r="L6273" s="61" t="str">
        <f aca="false">IF(J6273="PosK",SUMIFS(K:K,J:J,"PosK",H:H,H6273),"")</f>
        <v/>
      </c>
      <c r="M6273" s="61" t="str">
        <f aca="false">IF(J6273="PosK",SUMIFS(K:K,J:J,"NegK",H:H,H6273),"")</f>
        <v/>
      </c>
      <c r="N6273" s="61" t="str">
        <f aca="false">IF(J6273="PosK",SUMIFS(K:K,J:J,"eDNA",H:H,H6273),"")</f>
        <v/>
      </c>
      <c r="P6273" s="62"/>
      <c r="T6273" s="63"/>
      <c r="W6273" s="64"/>
    </row>
    <row r="6274" customFormat="false" ht="14.25" hidden="false" customHeight="false" outlineLevel="0" collapsed="false">
      <c r="A6274" s="0" t="s">
        <v>905</v>
      </c>
      <c r="B6274" s="52" t="s">
        <v>1221</v>
      </c>
      <c r="C6274" s="52" t="s">
        <v>743</v>
      </c>
      <c r="D6274" s="53" t="n">
        <v>0.1</v>
      </c>
      <c r="E6274" s="53" t="n">
        <v>28.06</v>
      </c>
      <c r="F6274" s="0" t="s">
        <v>1413</v>
      </c>
      <c r="G6274" s="0" t="str">
        <f aca="false">LEFT(B6274,2)</f>
        <v>22</v>
      </c>
      <c r="H6274" s="0" t="str">
        <f aca="false">I6274&amp;"_"&amp;G6274&amp;"_"&amp;F6274</f>
        <v>Karusse_22_20190130_DL2018036_GlHellerupGym_koersel1</v>
      </c>
      <c r="I6274" s="61" t="str">
        <f aca="false">MID(RIGHT(B6274,LEN(B6274)-3),1,FIND("_",RIGHT(B6274,LEN(B6274)-3))-1)</f>
        <v>Karusse</v>
      </c>
      <c r="J6274" s="61" t="str">
        <f aca="false">TRIM(SUBSTITUTE(RIGHT(B6274,FIND(I6274,B6274)+1),"_",""))</f>
        <v>PosK</v>
      </c>
      <c r="K6274" s="0" t="n">
        <f aca="false">IFERROR(VALUE(SUBSTITUTE(E6274,".",",")),E6274)</f>
        <v>28.06</v>
      </c>
      <c r="L6274" s="61" t="n">
        <f aca="false">IF(J6274="PosK",SUMIFS(K:K,J:J,"PosK",H:H,H6274),"")</f>
        <v>28.06</v>
      </c>
      <c r="M6274" s="61" t="n">
        <f aca="false">IF(J6274="PosK",SUMIFS(K:K,J:J,"NegK",H:H,H6274),"")</f>
        <v>0</v>
      </c>
      <c r="N6274" s="61" t="n">
        <f aca="false">IF(J6274="PosK",SUMIFS(K:K,J:J,"eDNA",H:H,H6274),"")</f>
        <v>0</v>
      </c>
      <c r="P6274" s="62" t="n">
        <f aca="false">IF(K6276="No Ct",0,K6276)</f>
        <v>0</v>
      </c>
      <c r="Q6274" s="62" t="n">
        <f aca="false">IF(K6277="No Ct",0,K6277)</f>
        <v>0</v>
      </c>
      <c r="R6274" s="0" t="str">
        <f aca="false">IF(AND(L6274&gt;0,M6274=0),"Valid","Invalid")</f>
        <v>Valid</v>
      </c>
      <c r="S6274" s="0" t="str">
        <f aca="false">IF(OR(P6274&gt;1,Q6274&gt;1),"Present","Absent")</f>
        <v>Absent</v>
      </c>
      <c r="T6274" s="63" t="str">
        <f aca="false">IF(OR(AND(P6274&gt;1,P6274&lt;41),AND(Q6274&gt;1,Q6274&lt;41)),"Ct&lt;41","Ct&gt;41")</f>
        <v>Ct&gt;41</v>
      </c>
      <c r="U6274" s="0" t="str">
        <f aca="false">I6274</f>
        <v>Karusse</v>
      </c>
      <c r="V6274" s="0" t="str">
        <f aca="false">MID(F6274,10,9)</f>
        <v>DL2018036</v>
      </c>
      <c r="W6274" s="64" t="str">
        <f aca="false">V6274&amp;"_"&amp;U6274&amp;"_"&amp;R6274&amp;"_"&amp;S6274&amp;"_"&amp;T6274</f>
        <v>DL2018036_Karusse_Valid_Absent_Ct&gt;41</v>
      </c>
    </row>
    <row r="6275" customFormat="false" ht="14.25" hidden="false" customHeight="false" outlineLevel="0" collapsed="false">
      <c r="A6275" s="0" t="s">
        <v>907</v>
      </c>
      <c r="B6275" s="52" t="s">
        <v>1222</v>
      </c>
      <c r="C6275" s="52" t="s">
        <v>747</v>
      </c>
      <c r="D6275" s="53" t="n">
        <v>0.1</v>
      </c>
      <c r="E6275" s="53" t="s">
        <v>748</v>
      </c>
      <c r="F6275" s="0" t="s">
        <v>1413</v>
      </c>
      <c r="G6275" s="0" t="str">
        <f aca="false">LEFT(B6275,2)</f>
        <v>22</v>
      </c>
      <c r="H6275" s="0" t="str">
        <f aca="false">I6275&amp;"_"&amp;G6275&amp;"_"&amp;F6275</f>
        <v>Karusse_22_20190130_DL2018036_GlHellerupGym_koersel1</v>
      </c>
      <c r="I6275" s="61" t="str">
        <f aca="false">MID(RIGHT(B6275,LEN(B6275)-3),1,FIND("_",RIGHT(B6275,LEN(B6275)-3))-1)</f>
        <v>Karusse</v>
      </c>
      <c r="J6275" s="61" t="str">
        <f aca="false">TRIM(SUBSTITUTE(RIGHT(B6275,FIND(I6275,B6275)+1),"_",""))</f>
        <v>NegK</v>
      </c>
      <c r="K6275" s="0" t="str">
        <f aca="false">IFERROR(VALUE(SUBSTITUTE(E6275,".",",")),E6275)</f>
        <v>No Ct</v>
      </c>
      <c r="L6275" s="61" t="str">
        <f aca="false">IF(J6275="PosK",SUMIFS(K:K,J:J,"PosK",H:H,H6275),"")</f>
        <v/>
      </c>
      <c r="M6275" s="61" t="str">
        <f aca="false">IF(J6275="PosK",SUMIFS(K:K,J:J,"NegK",H:H,H6275),"")</f>
        <v/>
      </c>
      <c r="N6275" s="61" t="str">
        <f aca="false">IF(J6275="PosK",SUMIFS(K:K,J:J,"eDNA",H:H,H6275),"")</f>
        <v/>
      </c>
    </row>
    <row r="6276" customFormat="false" ht="14.25" hidden="false" customHeight="false" outlineLevel="0" collapsed="false">
      <c r="A6276" s="0" t="s">
        <v>909</v>
      </c>
      <c r="B6276" s="52" t="s">
        <v>1223</v>
      </c>
      <c r="C6276" s="52" t="s">
        <v>751</v>
      </c>
      <c r="D6276" s="53" t="n">
        <v>0.1</v>
      </c>
      <c r="E6276" s="53" t="s">
        <v>748</v>
      </c>
      <c r="F6276" s="0" t="s">
        <v>1413</v>
      </c>
      <c r="G6276" s="0" t="str">
        <f aca="false">LEFT(B6276,2)</f>
        <v>22</v>
      </c>
      <c r="H6276" s="0" t="str">
        <f aca="false">I6276&amp;"_"&amp;G6276&amp;"_"&amp;F6276</f>
        <v>Karusse_22_20190130_DL2018036_GlHellerupGym_koersel1</v>
      </c>
      <c r="I6276" s="61" t="str">
        <f aca="false">MID(RIGHT(B6276,LEN(B6276)-3),1,FIND("_",RIGHT(B6276,LEN(B6276)-3))-1)</f>
        <v>Karusse</v>
      </c>
      <c r="J6276" s="61" t="str">
        <f aca="false">TRIM(SUBSTITUTE(RIGHT(B6276,FIND(I6276,B6276)+1),"_",""))</f>
        <v>eDNA</v>
      </c>
      <c r="K6276" s="0" t="str">
        <f aca="false">IFERROR(VALUE(SUBSTITUTE(E6276,".",",")),E6276)</f>
        <v>No Ct</v>
      </c>
      <c r="L6276" s="61" t="str">
        <f aca="false">IF(J6276="PosK",SUMIFS(K:K,J:J,"PosK",H:H,H6276),"")</f>
        <v/>
      </c>
      <c r="M6276" s="61" t="str">
        <f aca="false">IF(J6276="PosK",SUMIFS(K:K,J:J,"NegK",H:H,H6276),"")</f>
        <v/>
      </c>
      <c r="N6276" s="61" t="str">
        <f aca="false">IF(J6276="PosK",SUMIFS(K:K,J:J,"eDNA",H:H,H6276),"")</f>
        <v/>
      </c>
      <c r="Q6276" s="62"/>
    </row>
    <row r="6277" customFormat="false" ht="14.25" hidden="false" customHeight="false" outlineLevel="0" collapsed="false">
      <c r="A6277" s="0" t="s">
        <v>911</v>
      </c>
      <c r="B6277" s="52" t="s">
        <v>1223</v>
      </c>
      <c r="C6277" s="52" t="s">
        <v>751</v>
      </c>
      <c r="D6277" s="53" t="n">
        <v>0.1</v>
      </c>
      <c r="E6277" s="53" t="s">
        <v>748</v>
      </c>
      <c r="F6277" s="0" t="s">
        <v>1413</v>
      </c>
      <c r="G6277" s="0" t="str">
        <f aca="false">LEFT(B6277,2)</f>
        <v>22</v>
      </c>
      <c r="H6277" s="0" t="str">
        <f aca="false">I6277&amp;"_"&amp;G6277&amp;"_"&amp;F6277</f>
        <v>Karusse_22_20190130_DL2018036_GlHellerupGym_koersel1</v>
      </c>
      <c r="I6277" s="61" t="str">
        <f aca="false">MID(RIGHT(B6277,LEN(B6277)-3),1,FIND("_",RIGHT(B6277,LEN(B6277)-3))-1)</f>
        <v>Karusse</v>
      </c>
      <c r="J6277" s="61" t="str">
        <f aca="false">TRIM(SUBSTITUTE(RIGHT(B6277,FIND(I6277,B6277)+1),"_",""))</f>
        <v>eDNA</v>
      </c>
      <c r="K6277" s="0" t="str">
        <f aca="false">IFERROR(VALUE(SUBSTITUTE(E6277,".",",")),E6277)</f>
        <v>No Ct</v>
      </c>
      <c r="L6277" s="61" t="str">
        <f aca="false">IF(J6277="PosK",SUMIFS(K:K,J:J,"PosK",H:H,H6277),"")</f>
        <v/>
      </c>
      <c r="M6277" s="61" t="str">
        <f aca="false">IF(J6277="PosK",SUMIFS(K:K,J:J,"NegK",H:H,H6277),"")</f>
        <v/>
      </c>
      <c r="N6277" s="61" t="str">
        <f aca="false">IF(J6277="PosK",SUMIFS(K:K,J:J,"eDNA",H:H,H6277),"")</f>
        <v/>
      </c>
      <c r="P6277" s="62"/>
      <c r="T6277" s="63"/>
      <c r="W6277" s="64"/>
    </row>
    <row r="6278" customFormat="false" ht="14.25" hidden="false" customHeight="false" outlineLevel="0" collapsed="false">
      <c r="A6278" s="0" t="s">
        <v>912</v>
      </c>
      <c r="B6278" s="52" t="s">
        <v>1014</v>
      </c>
      <c r="C6278" s="52" t="s">
        <v>743</v>
      </c>
      <c r="D6278" s="53" t="n">
        <v>0.1</v>
      </c>
      <c r="E6278" s="53" t="n">
        <v>26.04</v>
      </c>
      <c r="F6278" s="0" t="s">
        <v>1413</v>
      </c>
      <c r="G6278" s="0" t="str">
        <f aca="false">LEFT(B6278,2)</f>
        <v>23</v>
      </c>
      <c r="H6278" s="0" t="str">
        <f aca="false">I6278&amp;"_"&amp;G6278&amp;"_"&amp;F6278</f>
        <v>Karusse_23_20190130_DL2018036_GlHellerupGym_koersel1</v>
      </c>
      <c r="I6278" s="61" t="str">
        <f aca="false">MID(RIGHT(B6278,LEN(B6278)-3),1,FIND("_",RIGHT(B6278,LEN(B6278)-3))-1)</f>
        <v>Karusse</v>
      </c>
      <c r="J6278" s="61" t="str">
        <f aca="false">TRIM(SUBSTITUTE(RIGHT(B6278,FIND(I6278,B6278)+1),"_",""))</f>
        <v>PosK</v>
      </c>
      <c r="K6278" s="0" t="n">
        <f aca="false">IFERROR(VALUE(SUBSTITUTE(E6278,".",",")),E6278)</f>
        <v>26.04</v>
      </c>
      <c r="L6278" s="61" t="n">
        <f aca="false">IF(J6278="PosK",SUMIFS(K:K,J:J,"PosK",H:H,H6278),"")</f>
        <v>26.04</v>
      </c>
      <c r="M6278" s="61" t="n">
        <f aca="false">IF(J6278="PosK",SUMIFS(K:K,J:J,"NegK",H:H,H6278),"")</f>
        <v>0</v>
      </c>
      <c r="N6278" s="61" t="n">
        <f aca="false">IF(J6278="PosK",SUMIFS(K:K,J:J,"eDNA",H:H,H6278),"")</f>
        <v>0</v>
      </c>
      <c r="P6278" s="62" t="n">
        <f aca="false">IF(K6280="No Ct",0,K6280)</f>
        <v>0</v>
      </c>
      <c r="Q6278" s="62" t="n">
        <f aca="false">IF(K6281="No Ct",0,K6281)</f>
        <v>0</v>
      </c>
      <c r="R6278" s="0" t="str">
        <f aca="false">IF(AND(L6278&gt;0,M6278=0),"Valid","Invalid")</f>
        <v>Valid</v>
      </c>
      <c r="S6278" s="0" t="str">
        <f aca="false">IF(OR(P6278&gt;1,Q6278&gt;1),"Present","Absent")</f>
        <v>Absent</v>
      </c>
      <c r="T6278" s="63" t="str">
        <f aca="false">IF(OR(AND(P6278&gt;1,P6278&lt;41),AND(Q6278&gt;1,Q6278&lt;41)),"Ct&lt;41","Ct&gt;41")</f>
        <v>Ct&gt;41</v>
      </c>
      <c r="U6278" s="0" t="str">
        <f aca="false">I6278</f>
        <v>Karusse</v>
      </c>
      <c r="V6278" s="0" t="str">
        <f aca="false">MID(F6278,10,9)</f>
        <v>DL2018036</v>
      </c>
      <c r="W6278" s="64" t="str">
        <f aca="false">V6278&amp;"_"&amp;U6278&amp;"_"&amp;R6278&amp;"_"&amp;S6278&amp;"_"&amp;T6278</f>
        <v>DL2018036_Karusse_Valid_Absent_Ct&gt;41</v>
      </c>
    </row>
    <row r="6279" customFormat="false" ht="14.25" hidden="false" customHeight="false" outlineLevel="0" collapsed="false">
      <c r="A6279" s="0" t="s">
        <v>914</v>
      </c>
      <c r="B6279" s="52" t="s">
        <v>1015</v>
      </c>
      <c r="C6279" s="52" t="s">
        <v>747</v>
      </c>
      <c r="D6279" s="53" t="n">
        <v>0.1</v>
      </c>
      <c r="E6279" s="53" t="s">
        <v>748</v>
      </c>
      <c r="F6279" s="0" t="s">
        <v>1413</v>
      </c>
      <c r="G6279" s="0" t="str">
        <f aca="false">LEFT(B6279,2)</f>
        <v>23</v>
      </c>
      <c r="H6279" s="0" t="str">
        <f aca="false">I6279&amp;"_"&amp;G6279&amp;"_"&amp;F6279</f>
        <v>Karusse_23_20190130_DL2018036_GlHellerupGym_koersel1</v>
      </c>
      <c r="I6279" s="61" t="str">
        <f aca="false">MID(RIGHT(B6279,LEN(B6279)-3),1,FIND("_",RIGHT(B6279,LEN(B6279)-3))-1)</f>
        <v>Karusse</v>
      </c>
      <c r="J6279" s="61" t="str">
        <f aca="false">TRIM(SUBSTITUTE(RIGHT(B6279,FIND(I6279,B6279)+1),"_",""))</f>
        <v>NegK</v>
      </c>
      <c r="K6279" s="0" t="str">
        <f aca="false">IFERROR(VALUE(SUBSTITUTE(E6279,".",",")),E6279)</f>
        <v>No Ct</v>
      </c>
      <c r="L6279" s="61" t="str">
        <f aca="false">IF(J6279="PosK",SUMIFS(K:K,J:J,"PosK",H:H,H6279),"")</f>
        <v/>
      </c>
      <c r="M6279" s="61" t="str">
        <f aca="false">IF(J6279="PosK",SUMIFS(K:K,J:J,"NegK",H:H,H6279),"")</f>
        <v/>
      </c>
      <c r="N6279" s="61" t="str">
        <f aca="false">IF(J6279="PosK",SUMIFS(K:K,J:J,"eDNA",H:H,H6279),"")</f>
        <v/>
      </c>
    </row>
    <row r="6280" customFormat="false" ht="14.25" hidden="false" customHeight="false" outlineLevel="0" collapsed="false">
      <c r="A6280" s="0" t="s">
        <v>916</v>
      </c>
      <c r="B6280" s="52" t="s">
        <v>1016</v>
      </c>
      <c r="C6280" s="52" t="s">
        <v>751</v>
      </c>
      <c r="D6280" s="53" t="n">
        <v>0.1</v>
      </c>
      <c r="E6280" s="53" t="s">
        <v>748</v>
      </c>
      <c r="F6280" s="0" t="s">
        <v>1413</v>
      </c>
      <c r="G6280" s="0" t="str">
        <f aca="false">LEFT(B6280,2)</f>
        <v>23</v>
      </c>
      <c r="H6280" s="0" t="str">
        <f aca="false">I6280&amp;"_"&amp;G6280&amp;"_"&amp;F6280</f>
        <v>Karusse_23_20190130_DL2018036_GlHellerupGym_koersel1</v>
      </c>
      <c r="I6280" s="61" t="str">
        <f aca="false">MID(RIGHT(B6280,LEN(B6280)-3),1,FIND("_",RIGHT(B6280,LEN(B6280)-3))-1)</f>
        <v>Karusse</v>
      </c>
      <c r="J6280" s="61" t="str">
        <f aca="false">TRIM(SUBSTITUTE(RIGHT(B6280,FIND(I6280,B6280)+1),"_",""))</f>
        <v>eDNA</v>
      </c>
      <c r="K6280" s="0" t="str">
        <f aca="false">IFERROR(VALUE(SUBSTITUTE(E6280,".",",")),E6280)</f>
        <v>No Ct</v>
      </c>
      <c r="L6280" s="61" t="str">
        <f aca="false">IF(J6280="PosK",SUMIFS(K:K,J:J,"PosK",H:H,H6280),"")</f>
        <v/>
      </c>
      <c r="M6280" s="61" t="str">
        <f aca="false">IF(J6280="PosK",SUMIFS(K:K,J:J,"NegK",H:H,H6280),"")</f>
        <v/>
      </c>
      <c r="N6280" s="61" t="str">
        <f aca="false">IF(J6280="PosK",SUMIFS(K:K,J:J,"eDNA",H:H,H6280),"")</f>
        <v/>
      </c>
      <c r="Q6280" s="62"/>
    </row>
    <row r="6281" customFormat="false" ht="14.25" hidden="false" customHeight="false" outlineLevel="0" collapsed="false">
      <c r="A6281" s="0" t="s">
        <v>918</v>
      </c>
      <c r="B6281" s="52" t="s">
        <v>1016</v>
      </c>
      <c r="C6281" s="52" t="s">
        <v>751</v>
      </c>
      <c r="D6281" s="53" t="n">
        <v>0.1</v>
      </c>
      <c r="E6281" s="53" t="s">
        <v>748</v>
      </c>
      <c r="F6281" s="0" t="s">
        <v>1413</v>
      </c>
      <c r="G6281" s="0" t="str">
        <f aca="false">LEFT(B6281,2)</f>
        <v>23</v>
      </c>
      <c r="H6281" s="0" t="str">
        <f aca="false">I6281&amp;"_"&amp;G6281&amp;"_"&amp;F6281</f>
        <v>Karusse_23_20190130_DL2018036_GlHellerupGym_koersel1</v>
      </c>
      <c r="I6281" s="61" t="str">
        <f aca="false">MID(RIGHT(B6281,LEN(B6281)-3),1,FIND("_",RIGHT(B6281,LEN(B6281)-3))-1)</f>
        <v>Karusse</v>
      </c>
      <c r="J6281" s="61" t="str">
        <f aca="false">TRIM(SUBSTITUTE(RIGHT(B6281,FIND(I6281,B6281)+1),"_",""))</f>
        <v>eDNA</v>
      </c>
      <c r="K6281" s="0" t="str">
        <f aca="false">IFERROR(VALUE(SUBSTITUTE(E6281,".",",")),E6281)</f>
        <v>No Ct</v>
      </c>
      <c r="L6281" s="61" t="str">
        <f aca="false">IF(J6281="PosK",SUMIFS(K:K,J:J,"PosK",H:H,H6281),"")</f>
        <v/>
      </c>
      <c r="M6281" s="61" t="str">
        <f aca="false">IF(J6281="PosK",SUMIFS(K:K,J:J,"NegK",H:H,H6281),"")</f>
        <v/>
      </c>
      <c r="N6281" s="61" t="str">
        <f aca="false">IF(J6281="PosK",SUMIFS(K:K,J:J,"eDNA",H:H,H6281),"")</f>
        <v/>
      </c>
      <c r="P6281" s="62"/>
      <c r="T6281" s="63"/>
      <c r="W6281" s="64"/>
    </row>
    <row r="6282" customFormat="false" ht="14.25" hidden="false" customHeight="false" outlineLevel="0" collapsed="false">
      <c r="A6282" s="0" t="s">
        <v>919</v>
      </c>
      <c r="B6282" s="52" t="s">
        <v>1224</v>
      </c>
      <c r="C6282" s="52" t="s">
        <v>743</v>
      </c>
      <c r="D6282" s="53" t="n">
        <v>0.1</v>
      </c>
      <c r="E6282" s="53" t="n">
        <v>27.35</v>
      </c>
      <c r="F6282" s="0" t="s">
        <v>1413</v>
      </c>
      <c r="G6282" s="0" t="str">
        <f aca="false">LEFT(B6282,2)</f>
        <v>24</v>
      </c>
      <c r="H6282" s="0" t="str">
        <f aca="false">I6282&amp;"_"&amp;G6282&amp;"_"&amp;F6282</f>
        <v>Soelvkarusse_24_20190130_DL2018036_GlHellerupGym_koersel1</v>
      </c>
      <c r="I6282" s="61" t="str">
        <f aca="false">MID(RIGHT(B6282,LEN(B6282)-3),1,FIND("_",RIGHT(B6282,LEN(B6282)-3))-1)</f>
        <v>Soelvkarusse</v>
      </c>
      <c r="J6282" s="61" t="str">
        <f aca="false">TRIM(SUBSTITUTE(RIGHT(B6282,FIND(I6282,B6282)+1),"_",""))</f>
        <v>PosK</v>
      </c>
      <c r="K6282" s="0" t="n">
        <f aca="false">IFERROR(VALUE(SUBSTITUTE(E6282,".",",")),E6282)</f>
        <v>27.35</v>
      </c>
      <c r="L6282" s="61" t="n">
        <f aca="false">IF(J6282="PosK",SUMIFS(K:K,J:J,"PosK",H:H,H6282),"")</f>
        <v>27.35</v>
      </c>
      <c r="M6282" s="61" t="n">
        <f aca="false">IF(J6282="PosK",SUMIFS(K:K,J:J,"NegK",H:H,H6282),"")</f>
        <v>0</v>
      </c>
      <c r="N6282" s="61" t="n">
        <f aca="false">IF(J6282="PosK",SUMIFS(K:K,J:J,"eDNA",H:H,H6282),"")</f>
        <v>0</v>
      </c>
      <c r="P6282" s="62" t="n">
        <f aca="false">IF(K6284="No Ct",0,K6284)</f>
        <v>0</v>
      </c>
      <c r="Q6282" s="62" t="n">
        <f aca="false">IF(K6285="No Ct",0,K6285)</f>
        <v>0</v>
      </c>
      <c r="R6282" s="0" t="str">
        <f aca="false">IF(AND(L6282&gt;0,M6282=0),"Valid","Invalid")</f>
        <v>Valid</v>
      </c>
      <c r="S6282" s="0" t="str">
        <f aca="false">IF(OR(P6282&gt;1,Q6282&gt;1),"Present","Absent")</f>
        <v>Absent</v>
      </c>
      <c r="T6282" s="63" t="str">
        <f aca="false">IF(OR(AND(P6282&gt;1,P6282&lt;41),AND(Q6282&gt;1,Q6282&lt;41)),"Ct&lt;41","Ct&gt;41")</f>
        <v>Ct&gt;41</v>
      </c>
      <c r="U6282" s="0" t="str">
        <f aca="false">I6282</f>
        <v>Soelvkarusse</v>
      </c>
      <c r="V6282" s="0" t="str">
        <f aca="false">MID(F6282,10,9)</f>
        <v>DL2018036</v>
      </c>
      <c r="W6282" s="64" t="str">
        <f aca="false">V6282&amp;"_"&amp;U6282&amp;"_"&amp;R6282&amp;"_"&amp;S6282&amp;"_"&amp;T6282</f>
        <v>DL2018036_Soelvkarusse_Valid_Absent_Ct&gt;41</v>
      </c>
    </row>
    <row r="6283" customFormat="false" ht="14.25" hidden="false" customHeight="false" outlineLevel="0" collapsed="false">
      <c r="A6283" s="0" t="s">
        <v>921</v>
      </c>
      <c r="B6283" s="52" t="s">
        <v>1225</v>
      </c>
      <c r="C6283" s="52" t="s">
        <v>747</v>
      </c>
      <c r="D6283" s="53" t="n">
        <v>0.1</v>
      </c>
      <c r="E6283" s="53" t="s">
        <v>748</v>
      </c>
      <c r="F6283" s="0" t="s">
        <v>1413</v>
      </c>
      <c r="G6283" s="0" t="str">
        <f aca="false">LEFT(B6283,2)</f>
        <v>24</v>
      </c>
      <c r="H6283" s="0" t="str">
        <f aca="false">I6283&amp;"_"&amp;G6283&amp;"_"&amp;F6283</f>
        <v>Soelvkarusse_24_20190130_DL2018036_GlHellerupGym_koersel1</v>
      </c>
      <c r="I6283" s="61" t="str">
        <f aca="false">MID(RIGHT(B6283,LEN(B6283)-3),1,FIND("_",RIGHT(B6283,LEN(B6283)-3))-1)</f>
        <v>Soelvkarusse</v>
      </c>
      <c r="J6283" s="61" t="str">
        <f aca="false">TRIM(SUBSTITUTE(RIGHT(B6283,FIND(I6283,B6283)+1),"_",""))</f>
        <v>NegK</v>
      </c>
      <c r="K6283" s="0" t="str">
        <f aca="false">IFERROR(VALUE(SUBSTITUTE(E6283,".",",")),E6283)</f>
        <v>No Ct</v>
      </c>
      <c r="L6283" s="61" t="str">
        <f aca="false">IF(J6283="PosK",SUMIFS(K:K,J:J,"PosK",H:H,H6283),"")</f>
        <v/>
      </c>
      <c r="M6283" s="61" t="str">
        <f aca="false">IF(J6283="PosK",SUMIFS(K:K,J:J,"NegK",H:H,H6283),"")</f>
        <v/>
      </c>
      <c r="N6283" s="61" t="str">
        <f aca="false">IF(J6283="PosK",SUMIFS(K:K,J:J,"eDNA",H:H,H6283),"")</f>
        <v/>
      </c>
    </row>
    <row r="6284" customFormat="false" ht="14.25" hidden="false" customHeight="false" outlineLevel="0" collapsed="false">
      <c r="A6284" s="0" t="s">
        <v>923</v>
      </c>
      <c r="B6284" s="52" t="s">
        <v>1226</v>
      </c>
      <c r="C6284" s="52" t="s">
        <v>751</v>
      </c>
      <c r="D6284" s="53" t="n">
        <v>0.1</v>
      </c>
      <c r="E6284" s="53" t="s">
        <v>748</v>
      </c>
      <c r="F6284" s="0" t="s">
        <v>1413</v>
      </c>
      <c r="G6284" s="0" t="str">
        <f aca="false">LEFT(B6284,2)</f>
        <v>24</v>
      </c>
      <c r="H6284" s="0" t="str">
        <f aca="false">I6284&amp;"_"&amp;G6284&amp;"_"&amp;F6284</f>
        <v>Soelvkarusse_24_20190130_DL2018036_GlHellerupGym_koersel1</v>
      </c>
      <c r="I6284" s="61" t="str">
        <f aca="false">MID(RIGHT(B6284,LEN(B6284)-3),1,FIND("_",RIGHT(B6284,LEN(B6284)-3))-1)</f>
        <v>Soelvkarusse</v>
      </c>
      <c r="J6284" s="61" t="str">
        <f aca="false">TRIM(SUBSTITUTE(RIGHT(B6284,FIND(I6284,B6284)+1),"_",""))</f>
        <v>eDNA</v>
      </c>
      <c r="K6284" s="0" t="str">
        <f aca="false">IFERROR(VALUE(SUBSTITUTE(E6284,".",",")),E6284)</f>
        <v>No Ct</v>
      </c>
      <c r="L6284" s="61" t="str">
        <f aca="false">IF(J6284="PosK",SUMIFS(K:K,J:J,"PosK",H:H,H6284),"")</f>
        <v/>
      </c>
      <c r="M6284" s="61" t="str">
        <f aca="false">IF(J6284="PosK",SUMIFS(K:K,J:J,"NegK",H:H,H6284),"")</f>
        <v/>
      </c>
      <c r="N6284" s="61" t="str">
        <f aca="false">IF(J6284="PosK",SUMIFS(K:K,J:J,"eDNA",H:H,H6284),"")</f>
        <v/>
      </c>
      <c r="Q6284" s="62"/>
    </row>
    <row r="6285" customFormat="false" ht="14.25" hidden="false" customHeight="false" outlineLevel="0" collapsed="false">
      <c r="A6285" s="0" t="s">
        <v>925</v>
      </c>
      <c r="B6285" s="52" t="s">
        <v>1226</v>
      </c>
      <c r="C6285" s="52" t="s">
        <v>751</v>
      </c>
      <c r="D6285" s="53" t="n">
        <v>0.1</v>
      </c>
      <c r="E6285" s="53" t="s">
        <v>748</v>
      </c>
      <c r="F6285" s="0" t="s">
        <v>1413</v>
      </c>
      <c r="G6285" s="0" t="str">
        <f aca="false">LEFT(B6285,2)</f>
        <v>24</v>
      </c>
      <c r="H6285" s="0" t="str">
        <f aca="false">I6285&amp;"_"&amp;G6285&amp;"_"&amp;F6285</f>
        <v>Soelvkarusse_24_20190130_DL2018036_GlHellerupGym_koersel1</v>
      </c>
      <c r="I6285" s="61" t="str">
        <f aca="false">MID(RIGHT(B6285,LEN(B6285)-3),1,FIND("_",RIGHT(B6285,LEN(B6285)-3))-1)</f>
        <v>Soelvkarusse</v>
      </c>
      <c r="J6285" s="61" t="str">
        <f aca="false">TRIM(SUBSTITUTE(RIGHT(B6285,FIND(I6285,B6285)+1),"_",""))</f>
        <v>eDNA</v>
      </c>
      <c r="K6285" s="0" t="str">
        <f aca="false">IFERROR(VALUE(SUBSTITUTE(E6285,".",",")),E6285)</f>
        <v>No Ct</v>
      </c>
      <c r="L6285" s="61" t="str">
        <f aca="false">IF(J6285="PosK",SUMIFS(K:K,J:J,"PosK",H:H,H6285),"")</f>
        <v/>
      </c>
      <c r="M6285" s="61" t="str">
        <f aca="false">IF(J6285="PosK",SUMIFS(K:K,J:J,"NegK",H:H,H6285),"")</f>
        <v/>
      </c>
      <c r="N6285" s="61" t="str">
        <f aca="false">IF(J6285="PosK",SUMIFS(K:K,J:J,"eDNA",H:H,H6285),"")</f>
        <v/>
      </c>
      <c r="P6285" s="62"/>
      <c r="T6285" s="63"/>
      <c r="W6285" s="64"/>
    </row>
    <row r="6286" customFormat="false" ht="14.25" hidden="false" customHeight="false" outlineLevel="0" collapsed="false">
      <c r="A6286" s="0" t="s">
        <v>741</v>
      </c>
      <c r="B6286" s="52" t="s">
        <v>1020</v>
      </c>
      <c r="C6286" s="52" t="s">
        <v>743</v>
      </c>
      <c r="D6286" s="53" t="n">
        <v>0.1</v>
      </c>
      <c r="E6286" s="53" t="s">
        <v>748</v>
      </c>
      <c r="F6286" s="0" t="s">
        <v>1414</v>
      </c>
      <c r="G6286" s="0" t="str">
        <f aca="false">LEFT(B6286,2)</f>
        <v>25</v>
      </c>
      <c r="H6286" s="0" t="str">
        <f aca="false">I6286&amp;"_"&amp;G6286&amp;"_"&amp;F6286</f>
        <v>Loegfroe_25_20190130_DL2018036_GlHellerupGym_koersel2</v>
      </c>
      <c r="I6286" s="61" t="str">
        <f aca="false">MID(RIGHT(B6286,LEN(B6286)-3),1,FIND("_",RIGHT(B6286,LEN(B6286)-3))-1)</f>
        <v>Loegfroe</v>
      </c>
      <c r="J6286" s="61" t="str">
        <f aca="false">TRIM(SUBSTITUTE(RIGHT(B6286,FIND(I6286,B6286)+1),"_",""))</f>
        <v>PosK</v>
      </c>
      <c r="K6286" s="0" t="str">
        <f aca="false">IFERROR(VALUE(SUBSTITUTE(E6286,".",",")),E6286)</f>
        <v>No Ct</v>
      </c>
      <c r="L6286" s="61" t="n">
        <f aca="false">IF(J6286="PosK",SUMIFS(K:K,J:J,"PosK",H:H,H6286),"")</f>
        <v>0</v>
      </c>
      <c r="M6286" s="61" t="n">
        <f aca="false">IF(J6286="PosK",SUMIFS(K:K,J:J,"NegK",H:H,H6286),"")</f>
        <v>0</v>
      </c>
      <c r="N6286" s="61" t="n">
        <f aca="false">IF(J6286="PosK",SUMIFS(K:K,J:J,"eDNA",H:H,H6286),"")</f>
        <v>0</v>
      </c>
      <c r="P6286" s="62" t="n">
        <f aca="false">IF(K6288="No Ct",0,K6288)</f>
        <v>0</v>
      </c>
      <c r="Q6286" s="62" t="n">
        <f aca="false">IF(K6289="No Ct",0,K6289)</f>
        <v>0</v>
      </c>
      <c r="R6286" s="0" t="str">
        <f aca="false">IF(AND(L6286&gt;0,M6286=0),"Valid","Invalid")</f>
        <v>Invalid</v>
      </c>
      <c r="S6286" s="0" t="str">
        <f aca="false">IF(OR(P6286&gt;1,Q6286&gt;1),"Present","Absent")</f>
        <v>Absent</v>
      </c>
      <c r="T6286" s="63" t="str">
        <f aca="false">IF(OR(AND(P6286&gt;1,P6286&lt;41),AND(Q6286&gt;1,Q6286&lt;41)),"Ct&lt;41","Ct&gt;41")</f>
        <v>Ct&gt;41</v>
      </c>
      <c r="U6286" s="0" t="str">
        <f aca="false">I6286</f>
        <v>Loegfroe</v>
      </c>
      <c r="V6286" s="0" t="str">
        <f aca="false">MID(F6286,10,9)</f>
        <v>DL2018036</v>
      </c>
      <c r="W6286" s="64" t="str">
        <f aca="false">V6286&amp;"_"&amp;U6286&amp;"_"&amp;R6286&amp;"_"&amp;S6286&amp;"_"&amp;T6286</f>
        <v>DL2018036_Loegfroe_Invalid_Absent_Ct&gt;41</v>
      </c>
    </row>
    <row r="6287" customFormat="false" ht="14.25" hidden="false" customHeight="false" outlineLevel="0" collapsed="false">
      <c r="A6287" s="0" t="s">
        <v>745</v>
      </c>
      <c r="B6287" s="52" t="s">
        <v>1022</v>
      </c>
      <c r="C6287" s="52" t="s">
        <v>747</v>
      </c>
      <c r="D6287" s="53" t="n">
        <v>0.1</v>
      </c>
      <c r="E6287" s="53" t="s">
        <v>748</v>
      </c>
      <c r="F6287" s="0" t="s">
        <v>1414</v>
      </c>
      <c r="G6287" s="0" t="str">
        <f aca="false">LEFT(B6287,2)</f>
        <v>25</v>
      </c>
      <c r="H6287" s="0" t="str">
        <f aca="false">I6287&amp;"_"&amp;G6287&amp;"_"&amp;F6287</f>
        <v>Loegfroe_25_20190130_DL2018036_GlHellerupGym_koersel2</v>
      </c>
      <c r="I6287" s="61" t="str">
        <f aca="false">MID(RIGHT(B6287,LEN(B6287)-3),1,FIND("_",RIGHT(B6287,LEN(B6287)-3))-1)</f>
        <v>Loegfroe</v>
      </c>
      <c r="J6287" s="61" t="str">
        <f aca="false">TRIM(SUBSTITUTE(RIGHT(B6287,FIND(I6287,B6287)+1),"_",""))</f>
        <v>NegK</v>
      </c>
      <c r="K6287" s="0" t="str">
        <f aca="false">IFERROR(VALUE(SUBSTITUTE(E6287,".",",")),E6287)</f>
        <v>No Ct</v>
      </c>
      <c r="L6287" s="61" t="str">
        <f aca="false">IF(J6287="PosK",SUMIFS(K:K,J:J,"PosK",H:H,H6287),"")</f>
        <v/>
      </c>
      <c r="M6287" s="61" t="str">
        <f aca="false">IF(J6287="PosK",SUMIFS(K:K,J:J,"NegK",H:H,H6287),"")</f>
        <v/>
      </c>
      <c r="N6287" s="61" t="str">
        <f aca="false">IF(J6287="PosK",SUMIFS(K:K,J:J,"eDNA",H:H,H6287),"")</f>
        <v/>
      </c>
    </row>
    <row r="6288" customFormat="false" ht="14.25" hidden="false" customHeight="false" outlineLevel="0" collapsed="false">
      <c r="A6288" s="0" t="s">
        <v>749</v>
      </c>
      <c r="B6288" s="52" t="s">
        <v>1023</v>
      </c>
      <c r="C6288" s="52" t="s">
        <v>751</v>
      </c>
      <c r="D6288" s="53" t="n">
        <v>0.1</v>
      </c>
      <c r="E6288" s="53" t="s">
        <v>748</v>
      </c>
      <c r="F6288" s="0" t="s">
        <v>1414</v>
      </c>
      <c r="G6288" s="0" t="str">
        <f aca="false">LEFT(B6288,2)</f>
        <v>25</v>
      </c>
      <c r="H6288" s="0" t="str">
        <f aca="false">I6288&amp;"_"&amp;G6288&amp;"_"&amp;F6288</f>
        <v>Loegfroe_25_20190130_DL2018036_GlHellerupGym_koersel2</v>
      </c>
      <c r="I6288" s="61" t="str">
        <f aca="false">MID(RIGHT(B6288,LEN(B6288)-3),1,FIND("_",RIGHT(B6288,LEN(B6288)-3))-1)</f>
        <v>Loegfroe</v>
      </c>
      <c r="J6288" s="61" t="str">
        <f aca="false">TRIM(SUBSTITUTE(RIGHT(B6288,FIND(I6288,B6288)+1),"_",""))</f>
        <v>eDNA</v>
      </c>
      <c r="K6288" s="0" t="str">
        <f aca="false">IFERROR(VALUE(SUBSTITUTE(E6288,".",",")),E6288)</f>
        <v>No Ct</v>
      </c>
      <c r="L6288" s="61" t="str">
        <f aca="false">IF(J6288="PosK",SUMIFS(K:K,J:J,"PosK",H:H,H6288),"")</f>
        <v/>
      </c>
      <c r="M6288" s="61" t="str">
        <f aca="false">IF(J6288="PosK",SUMIFS(K:K,J:J,"NegK",H:H,H6288),"")</f>
        <v/>
      </c>
      <c r="N6288" s="61" t="str">
        <f aca="false">IF(J6288="PosK",SUMIFS(K:K,J:J,"eDNA",H:H,H6288),"")</f>
        <v/>
      </c>
      <c r="Q6288" s="62"/>
    </row>
    <row r="6289" customFormat="false" ht="14.25" hidden="false" customHeight="false" outlineLevel="0" collapsed="false">
      <c r="A6289" s="0" t="s">
        <v>752</v>
      </c>
      <c r="B6289" s="52" t="s">
        <v>1023</v>
      </c>
      <c r="C6289" s="52" t="s">
        <v>751</v>
      </c>
      <c r="D6289" s="53" t="n">
        <v>0.1</v>
      </c>
      <c r="E6289" s="53" t="s">
        <v>748</v>
      </c>
      <c r="F6289" s="0" t="s">
        <v>1414</v>
      </c>
      <c r="G6289" s="0" t="str">
        <f aca="false">LEFT(B6289,2)</f>
        <v>25</v>
      </c>
      <c r="H6289" s="0" t="str">
        <f aca="false">I6289&amp;"_"&amp;G6289&amp;"_"&amp;F6289</f>
        <v>Loegfroe_25_20190130_DL2018036_GlHellerupGym_koersel2</v>
      </c>
      <c r="I6289" s="61" t="str">
        <f aca="false">MID(RIGHT(B6289,LEN(B6289)-3),1,FIND("_",RIGHT(B6289,LEN(B6289)-3))-1)</f>
        <v>Loegfroe</v>
      </c>
      <c r="J6289" s="61" t="str">
        <f aca="false">TRIM(SUBSTITUTE(RIGHT(B6289,FIND(I6289,B6289)+1),"_",""))</f>
        <v>eDNA</v>
      </c>
      <c r="K6289" s="0" t="str">
        <f aca="false">IFERROR(VALUE(SUBSTITUTE(E6289,".",",")),E6289)</f>
        <v>No Ct</v>
      </c>
      <c r="L6289" s="61" t="str">
        <f aca="false">IF(J6289="PosK",SUMIFS(K:K,J:J,"PosK",H:H,H6289),"")</f>
        <v/>
      </c>
      <c r="M6289" s="61" t="str">
        <f aca="false">IF(J6289="PosK",SUMIFS(K:K,J:J,"NegK",H:H,H6289),"")</f>
        <v/>
      </c>
      <c r="N6289" s="61" t="str">
        <f aca="false">IF(J6289="PosK",SUMIFS(K:K,J:J,"eDNA",H:H,H6289),"")</f>
        <v/>
      </c>
      <c r="P6289" s="62"/>
      <c r="T6289" s="63"/>
      <c r="W6289" s="64"/>
    </row>
    <row r="6290" customFormat="false" ht="14.25" hidden="false" customHeight="false" outlineLevel="0" collapsed="false">
      <c r="A6290" s="0" t="s">
        <v>754</v>
      </c>
      <c r="B6290" s="52" t="s">
        <v>1025</v>
      </c>
      <c r="C6290" s="52" t="s">
        <v>743</v>
      </c>
      <c r="D6290" s="53" t="n">
        <v>0.1</v>
      </c>
      <c r="E6290" s="53" t="n">
        <v>31.3</v>
      </c>
      <c r="F6290" s="0" t="s">
        <v>1414</v>
      </c>
      <c r="G6290" s="0" t="str">
        <f aca="false">LEFT(B6290,2)</f>
        <v>26</v>
      </c>
      <c r="H6290" s="0" t="str">
        <f aca="false">I6290&amp;"_"&amp;G6290&amp;"_"&amp;F6290</f>
        <v>StorVandsalamander_26_20190130_DL2018036_GlHellerupGym_koersel2</v>
      </c>
      <c r="I6290" s="61" t="str">
        <f aca="false">MID(RIGHT(B6290,LEN(B6290)-3),1,FIND("_",RIGHT(B6290,LEN(B6290)-3))-1)</f>
        <v>StorVandsalamander</v>
      </c>
      <c r="J6290" s="61" t="str">
        <f aca="false">TRIM(SUBSTITUTE(RIGHT(B6290,FIND(I6290,B6290)+1),"_",""))</f>
        <v>PosK</v>
      </c>
      <c r="K6290" s="0" t="n">
        <f aca="false">IFERROR(VALUE(SUBSTITUTE(E6290,".",",")),E6290)</f>
        <v>31.3</v>
      </c>
      <c r="L6290" s="61" t="n">
        <f aca="false">IF(J6290="PosK",SUMIFS(K:K,J:J,"PosK",H:H,H6290),"")</f>
        <v>31.3</v>
      </c>
      <c r="M6290" s="61" t="n">
        <f aca="false">IF(J6290="PosK",SUMIFS(K:K,J:J,"NegK",H:H,H6290),"")</f>
        <v>0</v>
      </c>
      <c r="N6290" s="61" t="n">
        <f aca="false">IF(J6290="PosK",SUMIFS(K:K,J:J,"eDNA",H:H,H6290),"")</f>
        <v>0</v>
      </c>
      <c r="P6290" s="62" t="n">
        <f aca="false">IF(K6292="No Ct",0,K6292)</f>
        <v>0</v>
      </c>
      <c r="Q6290" s="62" t="n">
        <f aca="false">IF(K6293="No Ct",0,K6293)</f>
        <v>0</v>
      </c>
      <c r="R6290" s="0" t="str">
        <f aca="false">IF(AND(L6290&gt;0,M6290=0),"Valid","Invalid")</f>
        <v>Valid</v>
      </c>
      <c r="S6290" s="0" t="str">
        <f aca="false">IF(OR(P6290&gt;1,Q6290&gt;1),"Present","Absent")</f>
        <v>Absent</v>
      </c>
      <c r="T6290" s="63" t="str">
        <f aca="false">IF(OR(AND(P6290&gt;1,P6290&lt;41),AND(Q6290&gt;1,Q6290&lt;41)),"Ct&lt;41","Ct&gt;41")</f>
        <v>Ct&gt;41</v>
      </c>
      <c r="U6290" s="0" t="str">
        <f aca="false">I6290</f>
        <v>StorVandsalamander</v>
      </c>
      <c r="V6290" s="0" t="str">
        <f aca="false">MID(F6290,10,9)</f>
        <v>DL2018036</v>
      </c>
      <c r="W6290" s="64" t="str">
        <f aca="false">V6290&amp;"_"&amp;U6290&amp;"_"&amp;R6290&amp;"_"&amp;S6290&amp;"_"&amp;T6290</f>
        <v>DL2018036_StorVandsalamander_Valid_Absent_Ct&gt;41</v>
      </c>
    </row>
    <row r="6291" customFormat="false" ht="14.25" hidden="false" customHeight="false" outlineLevel="0" collapsed="false">
      <c r="A6291" s="0" t="s">
        <v>756</v>
      </c>
      <c r="B6291" s="52" t="s">
        <v>1026</v>
      </c>
      <c r="C6291" s="52" t="s">
        <v>747</v>
      </c>
      <c r="D6291" s="53" t="n">
        <v>0.1</v>
      </c>
      <c r="E6291" s="53" t="s">
        <v>748</v>
      </c>
      <c r="F6291" s="0" t="s">
        <v>1414</v>
      </c>
      <c r="G6291" s="0" t="str">
        <f aca="false">LEFT(B6291,2)</f>
        <v>26</v>
      </c>
      <c r="H6291" s="0" t="str">
        <f aca="false">I6291&amp;"_"&amp;G6291&amp;"_"&amp;F6291</f>
        <v>StorVandsalamander_26_20190130_DL2018036_GlHellerupGym_koersel2</v>
      </c>
      <c r="I6291" s="61" t="str">
        <f aca="false">MID(RIGHT(B6291,LEN(B6291)-3),1,FIND("_",RIGHT(B6291,LEN(B6291)-3))-1)</f>
        <v>StorVandsalamander</v>
      </c>
      <c r="J6291" s="61" t="str">
        <f aca="false">TRIM(SUBSTITUTE(RIGHT(B6291,FIND(I6291,B6291)+1),"_",""))</f>
        <v>NegK</v>
      </c>
      <c r="K6291" s="0" t="str">
        <f aca="false">IFERROR(VALUE(SUBSTITUTE(E6291,".",",")),E6291)</f>
        <v>No Ct</v>
      </c>
      <c r="L6291" s="61" t="str">
        <f aca="false">IF(J6291="PosK",SUMIFS(K:K,J:J,"PosK",H:H,H6291),"")</f>
        <v/>
      </c>
      <c r="M6291" s="61" t="str">
        <f aca="false">IF(J6291="PosK",SUMIFS(K:K,J:J,"NegK",H:H,H6291),"")</f>
        <v/>
      </c>
      <c r="N6291" s="61" t="str">
        <f aca="false">IF(J6291="PosK",SUMIFS(K:K,J:J,"eDNA",H:H,H6291),"")</f>
        <v/>
      </c>
    </row>
    <row r="6292" customFormat="false" ht="14.25" hidden="false" customHeight="false" outlineLevel="0" collapsed="false">
      <c r="A6292" s="0" t="s">
        <v>758</v>
      </c>
      <c r="B6292" s="52" t="s">
        <v>1027</v>
      </c>
      <c r="C6292" s="52" t="s">
        <v>751</v>
      </c>
      <c r="D6292" s="53" t="n">
        <v>0.1</v>
      </c>
      <c r="E6292" s="53" t="s">
        <v>748</v>
      </c>
      <c r="F6292" s="0" t="s">
        <v>1414</v>
      </c>
      <c r="G6292" s="0" t="str">
        <f aca="false">LEFT(B6292,2)</f>
        <v>26</v>
      </c>
      <c r="H6292" s="0" t="str">
        <f aca="false">I6292&amp;"_"&amp;G6292&amp;"_"&amp;F6292</f>
        <v>StorVandsalamander_26_20190130_DL2018036_GlHellerupGym_koersel2</v>
      </c>
      <c r="I6292" s="61" t="str">
        <f aca="false">MID(RIGHT(B6292,LEN(B6292)-3),1,FIND("_",RIGHT(B6292,LEN(B6292)-3))-1)</f>
        <v>StorVandsalamander</v>
      </c>
      <c r="J6292" s="61" t="str">
        <f aca="false">TRIM(SUBSTITUTE(RIGHT(B6292,FIND(I6292,B6292)+1),"_",""))</f>
        <v>eDNA</v>
      </c>
      <c r="K6292" s="0" t="str">
        <f aca="false">IFERROR(VALUE(SUBSTITUTE(E6292,".",",")),E6292)</f>
        <v>No Ct</v>
      </c>
      <c r="L6292" s="61" t="str">
        <f aca="false">IF(J6292="PosK",SUMIFS(K:K,J:J,"PosK",H:H,H6292),"")</f>
        <v/>
      </c>
      <c r="M6292" s="61" t="str">
        <f aca="false">IF(J6292="PosK",SUMIFS(K:K,J:J,"NegK",H:H,H6292),"")</f>
        <v/>
      </c>
      <c r="N6292" s="61" t="str">
        <f aca="false">IF(J6292="PosK",SUMIFS(K:K,J:J,"eDNA",H:H,H6292),"")</f>
        <v/>
      </c>
      <c r="Q6292" s="62"/>
    </row>
    <row r="6293" customFormat="false" ht="14.25" hidden="false" customHeight="false" outlineLevel="0" collapsed="false">
      <c r="A6293" s="0" t="s">
        <v>760</v>
      </c>
      <c r="B6293" s="52" t="s">
        <v>1027</v>
      </c>
      <c r="C6293" s="52" t="s">
        <v>751</v>
      </c>
      <c r="D6293" s="53" t="n">
        <v>0.1</v>
      </c>
      <c r="E6293" s="53" t="s">
        <v>748</v>
      </c>
      <c r="F6293" s="0" t="s">
        <v>1414</v>
      </c>
      <c r="G6293" s="0" t="str">
        <f aca="false">LEFT(B6293,2)</f>
        <v>26</v>
      </c>
      <c r="H6293" s="0" t="str">
        <f aca="false">I6293&amp;"_"&amp;G6293&amp;"_"&amp;F6293</f>
        <v>StorVandsalamander_26_20190130_DL2018036_GlHellerupGym_koersel2</v>
      </c>
      <c r="I6293" s="61" t="str">
        <f aca="false">MID(RIGHT(B6293,LEN(B6293)-3),1,FIND("_",RIGHT(B6293,LEN(B6293)-3))-1)</f>
        <v>StorVandsalamander</v>
      </c>
      <c r="J6293" s="61" t="str">
        <f aca="false">TRIM(SUBSTITUTE(RIGHT(B6293,FIND(I6293,B6293)+1),"_",""))</f>
        <v>eDNA</v>
      </c>
      <c r="K6293" s="0" t="str">
        <f aca="false">IFERROR(VALUE(SUBSTITUTE(E6293,".",",")),E6293)</f>
        <v>No Ct</v>
      </c>
      <c r="L6293" s="61" t="str">
        <f aca="false">IF(J6293="PosK",SUMIFS(K:K,J:J,"PosK",H:H,H6293),"")</f>
        <v/>
      </c>
      <c r="M6293" s="61" t="str">
        <f aca="false">IF(J6293="PosK",SUMIFS(K:K,J:J,"NegK",H:H,H6293),"")</f>
        <v/>
      </c>
      <c r="N6293" s="61" t="str">
        <f aca="false">IF(J6293="PosK",SUMIFS(K:K,J:J,"eDNA",H:H,H6293),"")</f>
        <v/>
      </c>
      <c r="P6293" s="62"/>
      <c r="T6293" s="63"/>
      <c r="W6293" s="64"/>
    </row>
    <row r="6294" customFormat="false" ht="14.25" hidden="false" customHeight="false" outlineLevel="0" collapsed="false">
      <c r="A6294" s="0" t="s">
        <v>762</v>
      </c>
      <c r="B6294" s="52" t="s">
        <v>1029</v>
      </c>
      <c r="C6294" s="52" t="s">
        <v>743</v>
      </c>
      <c r="D6294" s="53" t="n">
        <v>0.1</v>
      </c>
      <c r="E6294" s="53" t="s">
        <v>748</v>
      </c>
      <c r="F6294" s="0" t="s">
        <v>1414</v>
      </c>
      <c r="G6294" s="0" t="str">
        <f aca="false">LEFT(B6294,2)</f>
        <v>27</v>
      </c>
      <c r="H6294" s="0" t="str">
        <f aca="false">I6294&amp;"_"&amp;G6294&amp;"_"&amp;F6294</f>
        <v>Strandtudse_27_20190130_DL2018036_GlHellerupGym_koersel2</v>
      </c>
      <c r="I6294" s="61" t="str">
        <f aca="false">MID(RIGHT(B6294,LEN(B6294)-3),1,FIND("_",RIGHT(B6294,LEN(B6294)-3))-1)</f>
        <v>Strandtudse</v>
      </c>
      <c r="J6294" s="61" t="str">
        <f aca="false">TRIM(SUBSTITUTE(RIGHT(B6294,FIND(I6294,B6294)+1),"_",""))</f>
        <v>PosK</v>
      </c>
      <c r="K6294" s="0" t="str">
        <f aca="false">IFERROR(VALUE(SUBSTITUTE(E6294,".",",")),E6294)</f>
        <v>No Ct</v>
      </c>
      <c r="L6294" s="61" t="n">
        <f aca="false">IF(J6294="PosK",SUMIFS(K:K,J:J,"PosK",H:H,H6294),"")</f>
        <v>0</v>
      </c>
      <c r="M6294" s="61" t="n">
        <f aca="false">IF(J6294="PosK",SUMIFS(K:K,J:J,"NegK",H:H,H6294),"")</f>
        <v>0</v>
      </c>
      <c r="N6294" s="61" t="n">
        <f aca="false">IF(J6294="PosK",SUMIFS(K:K,J:J,"eDNA",H:H,H6294),"")</f>
        <v>27.33</v>
      </c>
      <c r="P6294" s="62" t="n">
        <f aca="false">IF(K6296="No Ct",0,K6296)</f>
        <v>0</v>
      </c>
      <c r="Q6294" s="62" t="n">
        <f aca="false">IF(K6297="No Ct",0,K6297)</f>
        <v>27.33</v>
      </c>
      <c r="R6294" s="0" t="str">
        <f aca="false">IF(AND(L6294&gt;0,M6294=0),"Valid","Invalid")</f>
        <v>Invalid</v>
      </c>
      <c r="S6294" s="0" t="str">
        <f aca="false">IF(OR(P6294&gt;1,Q6294&gt;1),"Present","Absent")</f>
        <v>Present</v>
      </c>
      <c r="T6294" s="63" t="str">
        <f aca="false">IF(OR(AND(P6294&gt;1,P6294&lt;41),AND(Q6294&gt;1,Q6294&lt;41)),"Ct&lt;41","Ct&gt;41")</f>
        <v>Ct&lt;41</v>
      </c>
      <c r="U6294" s="0" t="str">
        <f aca="false">I6294</f>
        <v>Strandtudse</v>
      </c>
      <c r="V6294" s="0" t="str">
        <f aca="false">MID(F6294,10,9)</f>
        <v>DL2018036</v>
      </c>
      <c r="W6294" s="64" t="str">
        <f aca="false">V6294&amp;"_"&amp;U6294&amp;"_"&amp;R6294&amp;"_"&amp;S6294&amp;"_"&amp;T6294</f>
        <v>DL2018036_Strandtudse_Invalid_Present_Ct&lt;41</v>
      </c>
    </row>
    <row r="6295" customFormat="false" ht="14.25" hidden="false" customHeight="false" outlineLevel="0" collapsed="false">
      <c r="A6295" s="0" t="s">
        <v>764</v>
      </c>
      <c r="B6295" s="52" t="s">
        <v>1030</v>
      </c>
      <c r="C6295" s="52" t="s">
        <v>747</v>
      </c>
      <c r="D6295" s="53" t="n">
        <v>0.1</v>
      </c>
      <c r="E6295" s="53" t="s">
        <v>748</v>
      </c>
      <c r="F6295" s="0" t="s">
        <v>1414</v>
      </c>
      <c r="G6295" s="0" t="str">
        <f aca="false">LEFT(B6295,2)</f>
        <v>27</v>
      </c>
      <c r="H6295" s="0" t="str">
        <f aca="false">I6295&amp;"_"&amp;G6295&amp;"_"&amp;F6295</f>
        <v>Strandtudse_27_20190130_DL2018036_GlHellerupGym_koersel2</v>
      </c>
      <c r="I6295" s="61" t="str">
        <f aca="false">MID(RIGHT(B6295,LEN(B6295)-3),1,FIND("_",RIGHT(B6295,LEN(B6295)-3))-1)</f>
        <v>Strandtudse</v>
      </c>
      <c r="J6295" s="61" t="str">
        <f aca="false">TRIM(SUBSTITUTE(RIGHT(B6295,FIND(I6295,B6295)+1),"_",""))</f>
        <v>NegK</v>
      </c>
      <c r="K6295" s="0" t="str">
        <f aca="false">IFERROR(VALUE(SUBSTITUTE(E6295,".",",")),E6295)</f>
        <v>No Ct</v>
      </c>
      <c r="L6295" s="61" t="str">
        <f aca="false">IF(J6295="PosK",SUMIFS(K:K,J:J,"PosK",H:H,H6295),"")</f>
        <v/>
      </c>
      <c r="M6295" s="61" t="str">
        <f aca="false">IF(J6295="PosK",SUMIFS(K:K,J:J,"NegK",H:H,H6295),"")</f>
        <v/>
      </c>
      <c r="N6295" s="61" t="str">
        <f aca="false">IF(J6295="PosK",SUMIFS(K:K,J:J,"eDNA",H:H,H6295),"")</f>
        <v/>
      </c>
    </row>
    <row r="6296" customFormat="false" ht="14.25" hidden="false" customHeight="false" outlineLevel="0" collapsed="false">
      <c r="A6296" s="0" t="s">
        <v>766</v>
      </c>
      <c r="B6296" s="52" t="s">
        <v>1031</v>
      </c>
      <c r="C6296" s="52" t="s">
        <v>751</v>
      </c>
      <c r="D6296" s="53" t="n">
        <v>0.1</v>
      </c>
      <c r="E6296" s="53" t="s">
        <v>748</v>
      </c>
      <c r="F6296" s="0" t="s">
        <v>1414</v>
      </c>
      <c r="G6296" s="0" t="str">
        <f aca="false">LEFT(B6296,2)</f>
        <v>27</v>
      </c>
      <c r="H6296" s="0" t="str">
        <f aca="false">I6296&amp;"_"&amp;G6296&amp;"_"&amp;F6296</f>
        <v>Strandtudse_27_20190130_DL2018036_GlHellerupGym_koersel2</v>
      </c>
      <c r="I6296" s="61" t="str">
        <f aca="false">MID(RIGHT(B6296,LEN(B6296)-3),1,FIND("_",RIGHT(B6296,LEN(B6296)-3))-1)</f>
        <v>Strandtudse</v>
      </c>
      <c r="J6296" s="61" t="str">
        <f aca="false">TRIM(SUBSTITUTE(RIGHT(B6296,FIND(I6296,B6296)+1),"_",""))</f>
        <v>eDNA</v>
      </c>
      <c r="K6296" s="0" t="str">
        <f aca="false">IFERROR(VALUE(SUBSTITUTE(E6296,".",",")),E6296)</f>
        <v>No Ct</v>
      </c>
      <c r="L6296" s="61" t="str">
        <f aca="false">IF(J6296="PosK",SUMIFS(K:K,J:J,"PosK",H:H,H6296),"")</f>
        <v/>
      </c>
      <c r="M6296" s="61" t="str">
        <f aca="false">IF(J6296="PosK",SUMIFS(K:K,J:J,"NegK",H:H,H6296),"")</f>
        <v/>
      </c>
      <c r="N6296" s="61" t="str">
        <f aca="false">IF(J6296="PosK",SUMIFS(K:K,J:J,"eDNA",H:H,H6296),"")</f>
        <v/>
      </c>
      <c r="Q6296" s="62"/>
    </row>
    <row r="6297" customFormat="false" ht="14.25" hidden="false" customHeight="false" outlineLevel="0" collapsed="false">
      <c r="A6297" s="0" t="s">
        <v>768</v>
      </c>
      <c r="B6297" s="52" t="s">
        <v>1031</v>
      </c>
      <c r="C6297" s="52" t="s">
        <v>751</v>
      </c>
      <c r="D6297" s="53" t="n">
        <v>0.1</v>
      </c>
      <c r="E6297" s="53" t="n">
        <v>27.33</v>
      </c>
      <c r="F6297" s="0" t="s">
        <v>1414</v>
      </c>
      <c r="G6297" s="0" t="str">
        <f aca="false">LEFT(B6297,2)</f>
        <v>27</v>
      </c>
      <c r="H6297" s="0" t="str">
        <f aca="false">I6297&amp;"_"&amp;G6297&amp;"_"&amp;F6297</f>
        <v>Strandtudse_27_20190130_DL2018036_GlHellerupGym_koersel2</v>
      </c>
      <c r="I6297" s="61" t="str">
        <f aca="false">MID(RIGHT(B6297,LEN(B6297)-3),1,FIND("_",RIGHT(B6297,LEN(B6297)-3))-1)</f>
        <v>Strandtudse</v>
      </c>
      <c r="J6297" s="61" t="str">
        <f aca="false">TRIM(SUBSTITUTE(RIGHT(B6297,FIND(I6297,B6297)+1),"_",""))</f>
        <v>eDNA</v>
      </c>
      <c r="K6297" s="0" t="n">
        <f aca="false">IFERROR(VALUE(SUBSTITUTE(E6297,".",",")),E6297)</f>
        <v>27.33</v>
      </c>
      <c r="L6297" s="61" t="str">
        <f aca="false">IF(J6297="PosK",SUMIFS(K:K,J:J,"PosK",H:H,H6297),"")</f>
        <v/>
      </c>
      <c r="M6297" s="61" t="str">
        <f aca="false">IF(J6297="PosK",SUMIFS(K:K,J:J,"NegK",H:H,H6297),"")</f>
        <v/>
      </c>
      <c r="N6297" s="61" t="str">
        <f aca="false">IF(J6297="PosK",SUMIFS(K:K,J:J,"eDNA",H:H,H6297),"")</f>
        <v/>
      </c>
      <c r="P6297" s="62"/>
      <c r="T6297" s="63"/>
      <c r="W6297" s="64"/>
    </row>
    <row r="6298" customFormat="false" ht="14.25" hidden="false" customHeight="false" outlineLevel="0" collapsed="false">
      <c r="A6298" s="0" t="s">
        <v>770</v>
      </c>
      <c r="B6298" s="52" t="s">
        <v>1033</v>
      </c>
      <c r="C6298" s="52" t="s">
        <v>743</v>
      </c>
      <c r="D6298" s="53" t="n">
        <v>0.1</v>
      </c>
      <c r="E6298" s="53" t="n">
        <v>32.61</v>
      </c>
      <c r="F6298" s="0" t="s">
        <v>1414</v>
      </c>
      <c r="G6298" s="0" t="str">
        <f aca="false">LEFT(B6298,2)</f>
        <v>28</v>
      </c>
      <c r="H6298" s="0" t="str">
        <f aca="false">I6298&amp;"_"&amp;G6298&amp;"_"&amp;F6298</f>
        <v>GroenbrogetTudse_28_20190130_DL2018036_GlHellerupGym_koersel2</v>
      </c>
      <c r="I6298" s="61" t="str">
        <f aca="false">MID(RIGHT(B6298,LEN(B6298)-3),1,FIND("_",RIGHT(B6298,LEN(B6298)-3))-1)</f>
        <v>GroenbrogetTudse</v>
      </c>
      <c r="J6298" s="61" t="str">
        <f aca="false">TRIM(SUBSTITUTE(RIGHT(B6298,FIND(I6298,B6298)+1),"_",""))</f>
        <v>PosK</v>
      </c>
      <c r="K6298" s="0" t="n">
        <f aca="false">IFERROR(VALUE(SUBSTITUTE(E6298,".",",")),E6298)</f>
        <v>32.61</v>
      </c>
      <c r="L6298" s="61" t="n">
        <f aca="false">IF(J6298="PosK",SUMIFS(K:K,J:J,"PosK",H:H,H6298),"")</f>
        <v>32.61</v>
      </c>
      <c r="M6298" s="61" t="n">
        <f aca="false">IF(J6298="PosK",SUMIFS(K:K,J:J,"NegK",H:H,H6298),"")</f>
        <v>0</v>
      </c>
      <c r="N6298" s="61" t="n">
        <f aca="false">IF(J6298="PosK",SUMIFS(K:K,J:J,"eDNA",H:H,H6298),"")</f>
        <v>0</v>
      </c>
      <c r="P6298" s="62" t="n">
        <f aca="false">IF(K6300="No Ct",0,K6300)</f>
        <v>0</v>
      </c>
      <c r="Q6298" s="62" t="n">
        <f aca="false">IF(K6301="No Ct",0,K6301)</f>
        <v>0</v>
      </c>
      <c r="R6298" s="0" t="str">
        <f aca="false">IF(AND(L6298&gt;0,M6298=0),"Valid","Invalid")</f>
        <v>Valid</v>
      </c>
      <c r="S6298" s="0" t="str">
        <f aca="false">IF(OR(P6298&gt;1,Q6298&gt;1),"Present","Absent")</f>
        <v>Absent</v>
      </c>
      <c r="T6298" s="63" t="str">
        <f aca="false">IF(OR(AND(P6298&gt;1,P6298&lt;41),AND(Q6298&gt;1,Q6298&lt;41)),"Ct&lt;41","Ct&gt;41")</f>
        <v>Ct&gt;41</v>
      </c>
      <c r="U6298" s="0" t="str">
        <f aca="false">I6298</f>
        <v>GroenbrogetTudse</v>
      </c>
      <c r="V6298" s="0" t="str">
        <f aca="false">MID(F6298,10,9)</f>
        <v>DL2018036</v>
      </c>
      <c r="W6298" s="64" t="str">
        <f aca="false">V6298&amp;"_"&amp;U6298&amp;"_"&amp;R6298&amp;"_"&amp;S6298&amp;"_"&amp;T6298</f>
        <v>DL2018036_GroenbrogetTudse_Valid_Absent_Ct&gt;41</v>
      </c>
    </row>
    <row r="6299" customFormat="false" ht="14.25" hidden="false" customHeight="false" outlineLevel="0" collapsed="false">
      <c r="A6299" s="0" t="s">
        <v>772</v>
      </c>
      <c r="B6299" s="52" t="s">
        <v>1034</v>
      </c>
      <c r="C6299" s="52" t="s">
        <v>747</v>
      </c>
      <c r="D6299" s="53" t="n">
        <v>0.1</v>
      </c>
      <c r="E6299" s="53" t="s">
        <v>748</v>
      </c>
      <c r="F6299" s="0" t="s">
        <v>1414</v>
      </c>
      <c r="G6299" s="0" t="str">
        <f aca="false">LEFT(B6299,2)</f>
        <v>28</v>
      </c>
      <c r="H6299" s="0" t="str">
        <f aca="false">I6299&amp;"_"&amp;G6299&amp;"_"&amp;F6299</f>
        <v>GroenbrogetTudse_28_20190130_DL2018036_GlHellerupGym_koersel2</v>
      </c>
      <c r="I6299" s="61" t="str">
        <f aca="false">MID(RIGHT(B6299,LEN(B6299)-3),1,FIND("_",RIGHT(B6299,LEN(B6299)-3))-1)</f>
        <v>GroenbrogetTudse</v>
      </c>
      <c r="J6299" s="61" t="str">
        <f aca="false">TRIM(SUBSTITUTE(RIGHT(B6299,FIND(I6299,B6299)+1),"_",""))</f>
        <v>NegK</v>
      </c>
      <c r="K6299" s="0" t="str">
        <f aca="false">IFERROR(VALUE(SUBSTITUTE(E6299,".",",")),E6299)</f>
        <v>No Ct</v>
      </c>
      <c r="L6299" s="61" t="str">
        <f aca="false">IF(J6299="PosK",SUMIFS(K:K,J:J,"PosK",H:H,H6299),"")</f>
        <v/>
      </c>
      <c r="M6299" s="61" t="str">
        <f aca="false">IF(J6299="PosK",SUMIFS(K:K,J:J,"NegK",H:H,H6299),"")</f>
        <v/>
      </c>
      <c r="N6299" s="61" t="str">
        <f aca="false">IF(J6299="PosK",SUMIFS(K:K,J:J,"eDNA",H:H,H6299),"")</f>
        <v/>
      </c>
    </row>
    <row r="6300" customFormat="false" ht="14.25" hidden="false" customHeight="false" outlineLevel="0" collapsed="false">
      <c r="A6300" s="0" t="s">
        <v>774</v>
      </c>
      <c r="B6300" s="52" t="s">
        <v>1035</v>
      </c>
      <c r="C6300" s="52" t="s">
        <v>751</v>
      </c>
      <c r="D6300" s="53" t="n">
        <v>0.1</v>
      </c>
      <c r="E6300" s="53" t="s">
        <v>748</v>
      </c>
      <c r="F6300" s="0" t="s">
        <v>1414</v>
      </c>
      <c r="G6300" s="0" t="str">
        <f aca="false">LEFT(B6300,2)</f>
        <v>28</v>
      </c>
      <c r="H6300" s="0" t="str">
        <f aca="false">I6300&amp;"_"&amp;G6300&amp;"_"&amp;F6300</f>
        <v>GroenbrogetTudse_28_20190130_DL2018036_GlHellerupGym_koersel2</v>
      </c>
      <c r="I6300" s="61" t="str">
        <f aca="false">MID(RIGHT(B6300,LEN(B6300)-3),1,FIND("_",RIGHT(B6300,LEN(B6300)-3))-1)</f>
        <v>GroenbrogetTudse</v>
      </c>
      <c r="J6300" s="61" t="str">
        <f aca="false">TRIM(SUBSTITUTE(RIGHT(B6300,FIND(I6300,B6300)+1),"_",""))</f>
        <v>eDNA</v>
      </c>
      <c r="K6300" s="0" t="str">
        <f aca="false">IFERROR(VALUE(SUBSTITUTE(E6300,".",",")),E6300)</f>
        <v>No Ct</v>
      </c>
      <c r="L6300" s="61" t="str">
        <f aca="false">IF(J6300="PosK",SUMIFS(K:K,J:J,"PosK",H:H,H6300),"")</f>
        <v/>
      </c>
      <c r="M6300" s="61" t="str">
        <f aca="false">IF(J6300="PosK",SUMIFS(K:K,J:J,"NegK",H:H,H6300),"")</f>
        <v/>
      </c>
      <c r="N6300" s="61" t="str">
        <f aca="false">IF(J6300="PosK",SUMIFS(K:K,J:J,"eDNA",H:H,H6300),"")</f>
        <v/>
      </c>
      <c r="Q6300" s="62"/>
    </row>
    <row r="6301" customFormat="false" ht="14.25" hidden="false" customHeight="false" outlineLevel="0" collapsed="false">
      <c r="A6301" s="0" t="s">
        <v>776</v>
      </c>
      <c r="B6301" s="52" t="s">
        <v>1035</v>
      </c>
      <c r="C6301" s="52" t="s">
        <v>751</v>
      </c>
      <c r="D6301" s="53" t="n">
        <v>0.1</v>
      </c>
      <c r="E6301" s="53" t="s">
        <v>748</v>
      </c>
      <c r="F6301" s="0" t="s">
        <v>1414</v>
      </c>
      <c r="G6301" s="0" t="str">
        <f aca="false">LEFT(B6301,2)</f>
        <v>28</v>
      </c>
      <c r="H6301" s="0" t="str">
        <f aca="false">I6301&amp;"_"&amp;G6301&amp;"_"&amp;F6301</f>
        <v>GroenbrogetTudse_28_20190130_DL2018036_GlHellerupGym_koersel2</v>
      </c>
      <c r="I6301" s="61" t="str">
        <f aca="false">MID(RIGHT(B6301,LEN(B6301)-3),1,FIND("_",RIGHT(B6301,LEN(B6301)-3))-1)</f>
        <v>GroenbrogetTudse</v>
      </c>
      <c r="J6301" s="61" t="str">
        <f aca="false">TRIM(SUBSTITUTE(RIGHT(B6301,FIND(I6301,B6301)+1),"_",""))</f>
        <v>eDNA</v>
      </c>
      <c r="K6301" s="0" t="str">
        <f aca="false">IFERROR(VALUE(SUBSTITUTE(E6301,".",",")),E6301)</f>
        <v>No Ct</v>
      </c>
      <c r="L6301" s="61" t="str">
        <f aca="false">IF(J6301="PosK",SUMIFS(K:K,J:J,"PosK",H:H,H6301),"")</f>
        <v/>
      </c>
      <c r="M6301" s="61" t="str">
        <f aca="false">IF(J6301="PosK",SUMIFS(K:K,J:J,"NegK",H:H,H6301),"")</f>
        <v/>
      </c>
      <c r="N6301" s="61" t="str">
        <f aca="false">IF(J6301="PosK",SUMIFS(K:K,J:J,"eDNA",H:H,H6301),"")</f>
        <v/>
      </c>
      <c r="P6301" s="62"/>
      <c r="T6301" s="63"/>
      <c r="W6301" s="64"/>
    </row>
    <row r="6302" customFormat="false" ht="14.25" hidden="false" customHeight="false" outlineLevel="0" collapsed="false">
      <c r="A6302" s="0" t="s">
        <v>778</v>
      </c>
      <c r="B6302" s="52" t="s">
        <v>1037</v>
      </c>
      <c r="C6302" s="52" t="s">
        <v>743</v>
      </c>
      <c r="D6302" s="53" t="n">
        <v>0.1</v>
      </c>
      <c r="E6302" s="53" t="n">
        <v>28.65</v>
      </c>
      <c r="F6302" s="0" t="s">
        <v>1414</v>
      </c>
      <c r="G6302" s="0" t="str">
        <f aca="false">LEFT(B6302,2)</f>
        <v>29</v>
      </c>
      <c r="H6302" s="0" t="str">
        <f aca="false">I6302&amp;"_"&amp;G6302&amp;"_"&amp;F6302</f>
        <v>Loevfroe_29_20190130_DL2018036_GlHellerupGym_koersel2</v>
      </c>
      <c r="I6302" s="61" t="str">
        <f aca="false">MID(RIGHT(B6302,LEN(B6302)-3),1,FIND("_",RIGHT(B6302,LEN(B6302)-3))-1)</f>
        <v>Loevfroe</v>
      </c>
      <c r="J6302" s="61" t="str">
        <f aca="false">TRIM(SUBSTITUTE(RIGHT(B6302,FIND(I6302,B6302)+1),"_",""))</f>
        <v>PosK</v>
      </c>
      <c r="K6302" s="0" t="n">
        <f aca="false">IFERROR(VALUE(SUBSTITUTE(E6302,".",",")),E6302)</f>
        <v>28.65</v>
      </c>
      <c r="L6302" s="61" t="n">
        <f aca="false">IF(J6302="PosK",SUMIFS(K:K,J:J,"PosK",H:H,H6302),"")</f>
        <v>28.65</v>
      </c>
      <c r="M6302" s="61" t="n">
        <f aca="false">IF(J6302="PosK",SUMIFS(K:K,J:J,"NegK",H:H,H6302),"")</f>
        <v>0</v>
      </c>
      <c r="N6302" s="61" t="n">
        <f aca="false">IF(J6302="PosK",SUMIFS(K:K,J:J,"eDNA",H:H,H6302),"")</f>
        <v>0</v>
      </c>
      <c r="P6302" s="62" t="n">
        <f aca="false">IF(K6304="No Ct",0,K6304)</f>
        <v>0</v>
      </c>
      <c r="Q6302" s="62" t="n">
        <f aca="false">IF(K6305="No Ct",0,K6305)</f>
        <v>0</v>
      </c>
      <c r="R6302" s="0" t="str">
        <f aca="false">IF(AND(L6302&gt;0,M6302=0),"Valid","Invalid")</f>
        <v>Valid</v>
      </c>
      <c r="S6302" s="0" t="str">
        <f aca="false">IF(OR(P6302&gt;1,Q6302&gt;1),"Present","Absent")</f>
        <v>Absent</v>
      </c>
      <c r="T6302" s="63" t="str">
        <f aca="false">IF(OR(AND(P6302&gt;1,P6302&lt;41),AND(Q6302&gt;1,Q6302&lt;41)),"Ct&lt;41","Ct&gt;41")</f>
        <v>Ct&gt;41</v>
      </c>
      <c r="U6302" s="0" t="str">
        <f aca="false">I6302</f>
        <v>Loevfroe</v>
      </c>
      <c r="V6302" s="0" t="str">
        <f aca="false">MID(F6302,10,9)</f>
        <v>DL2018036</v>
      </c>
      <c r="W6302" s="64" t="str">
        <f aca="false">V6302&amp;"_"&amp;U6302&amp;"_"&amp;R6302&amp;"_"&amp;S6302&amp;"_"&amp;T6302</f>
        <v>DL2018036_Loevfroe_Valid_Absent_Ct&gt;41</v>
      </c>
    </row>
    <row r="6303" customFormat="false" ht="14.25" hidden="false" customHeight="false" outlineLevel="0" collapsed="false">
      <c r="A6303" s="0" t="s">
        <v>780</v>
      </c>
      <c r="B6303" s="52" t="s">
        <v>1038</v>
      </c>
      <c r="C6303" s="52" t="s">
        <v>747</v>
      </c>
      <c r="D6303" s="53" t="n">
        <v>0.1</v>
      </c>
      <c r="E6303" s="53" t="s">
        <v>748</v>
      </c>
      <c r="F6303" s="0" t="s">
        <v>1414</v>
      </c>
      <c r="G6303" s="0" t="str">
        <f aca="false">LEFT(B6303,2)</f>
        <v>29</v>
      </c>
      <c r="H6303" s="0" t="str">
        <f aca="false">I6303&amp;"_"&amp;G6303&amp;"_"&amp;F6303</f>
        <v>Loevfroe_29_20190130_DL2018036_GlHellerupGym_koersel2</v>
      </c>
      <c r="I6303" s="61" t="str">
        <f aca="false">MID(RIGHT(B6303,LEN(B6303)-3),1,FIND("_",RIGHT(B6303,LEN(B6303)-3))-1)</f>
        <v>Loevfroe</v>
      </c>
      <c r="J6303" s="61" t="str">
        <f aca="false">TRIM(SUBSTITUTE(RIGHT(B6303,FIND(I6303,B6303)+1),"_",""))</f>
        <v>NegK</v>
      </c>
      <c r="K6303" s="0" t="str">
        <f aca="false">IFERROR(VALUE(SUBSTITUTE(E6303,".",",")),E6303)</f>
        <v>No Ct</v>
      </c>
      <c r="L6303" s="61" t="str">
        <f aca="false">IF(J6303="PosK",SUMIFS(K:K,J:J,"PosK",H:H,H6303),"")</f>
        <v/>
      </c>
      <c r="M6303" s="61" t="str">
        <f aca="false">IF(J6303="PosK",SUMIFS(K:K,J:J,"NegK",H:H,H6303),"")</f>
        <v/>
      </c>
      <c r="N6303" s="61" t="str">
        <f aca="false">IF(J6303="PosK",SUMIFS(K:K,J:J,"eDNA",H:H,H6303),"")</f>
        <v/>
      </c>
    </row>
    <row r="6304" customFormat="false" ht="14.25" hidden="false" customHeight="false" outlineLevel="0" collapsed="false">
      <c r="A6304" s="0" t="s">
        <v>782</v>
      </c>
      <c r="B6304" s="52" t="s">
        <v>1039</v>
      </c>
      <c r="C6304" s="52" t="s">
        <v>751</v>
      </c>
      <c r="D6304" s="53" t="n">
        <v>0.1</v>
      </c>
      <c r="E6304" s="53" t="s">
        <v>748</v>
      </c>
      <c r="F6304" s="0" t="s">
        <v>1414</v>
      </c>
      <c r="G6304" s="0" t="str">
        <f aca="false">LEFT(B6304,2)</f>
        <v>29</v>
      </c>
      <c r="H6304" s="0" t="str">
        <f aca="false">I6304&amp;"_"&amp;G6304&amp;"_"&amp;F6304</f>
        <v>Loevfroe_29_20190130_DL2018036_GlHellerupGym_koersel2</v>
      </c>
      <c r="I6304" s="61" t="str">
        <f aca="false">MID(RIGHT(B6304,LEN(B6304)-3),1,FIND("_",RIGHT(B6304,LEN(B6304)-3))-1)</f>
        <v>Loevfroe</v>
      </c>
      <c r="J6304" s="61" t="str">
        <f aca="false">TRIM(SUBSTITUTE(RIGHT(B6304,FIND(I6304,B6304)+1),"_",""))</f>
        <v>eDNA</v>
      </c>
      <c r="K6304" s="0" t="str">
        <f aca="false">IFERROR(VALUE(SUBSTITUTE(E6304,".",",")),E6304)</f>
        <v>No Ct</v>
      </c>
      <c r="L6304" s="61" t="str">
        <f aca="false">IF(J6304="PosK",SUMIFS(K:K,J:J,"PosK",H:H,H6304),"")</f>
        <v/>
      </c>
      <c r="M6304" s="61" t="str">
        <f aca="false">IF(J6304="PosK",SUMIFS(K:K,J:J,"NegK",H:H,H6304),"")</f>
        <v/>
      </c>
      <c r="N6304" s="61" t="str">
        <f aca="false">IF(J6304="PosK",SUMIFS(K:K,J:J,"eDNA",H:H,H6304),"")</f>
        <v/>
      </c>
      <c r="Q6304" s="62"/>
    </row>
    <row r="6305" customFormat="false" ht="14.25" hidden="false" customHeight="false" outlineLevel="0" collapsed="false">
      <c r="A6305" s="0" t="s">
        <v>784</v>
      </c>
      <c r="B6305" s="52" t="s">
        <v>1039</v>
      </c>
      <c r="C6305" s="52" t="s">
        <v>751</v>
      </c>
      <c r="D6305" s="53" t="n">
        <v>0.1</v>
      </c>
      <c r="E6305" s="53" t="s">
        <v>748</v>
      </c>
      <c r="F6305" s="0" t="s">
        <v>1414</v>
      </c>
      <c r="G6305" s="0" t="str">
        <f aca="false">LEFT(B6305,2)</f>
        <v>29</v>
      </c>
      <c r="H6305" s="0" t="str">
        <f aca="false">I6305&amp;"_"&amp;G6305&amp;"_"&amp;F6305</f>
        <v>Loevfroe_29_20190130_DL2018036_GlHellerupGym_koersel2</v>
      </c>
      <c r="I6305" s="61" t="str">
        <f aca="false">MID(RIGHT(B6305,LEN(B6305)-3),1,FIND("_",RIGHT(B6305,LEN(B6305)-3))-1)</f>
        <v>Loevfroe</v>
      </c>
      <c r="J6305" s="61" t="str">
        <f aca="false">TRIM(SUBSTITUTE(RIGHT(B6305,FIND(I6305,B6305)+1),"_",""))</f>
        <v>eDNA</v>
      </c>
      <c r="K6305" s="0" t="str">
        <f aca="false">IFERROR(VALUE(SUBSTITUTE(E6305,".",",")),E6305)</f>
        <v>No Ct</v>
      </c>
      <c r="L6305" s="61" t="str">
        <f aca="false">IF(J6305="PosK",SUMIFS(K:K,J:J,"PosK",H:H,H6305),"")</f>
        <v/>
      </c>
      <c r="M6305" s="61" t="str">
        <f aca="false">IF(J6305="PosK",SUMIFS(K:K,J:J,"NegK",H:H,H6305),"")</f>
        <v/>
      </c>
      <c r="N6305" s="61" t="str">
        <f aca="false">IF(J6305="PosK",SUMIFS(K:K,J:J,"eDNA",H:H,H6305),"")</f>
        <v/>
      </c>
      <c r="P6305" s="62"/>
      <c r="T6305" s="63"/>
      <c r="W6305" s="64"/>
    </row>
    <row r="6306" customFormat="false" ht="14.25" hidden="false" customHeight="false" outlineLevel="0" collapsed="false">
      <c r="A6306" s="0" t="s">
        <v>786</v>
      </c>
      <c r="B6306" s="52" t="s">
        <v>1041</v>
      </c>
      <c r="C6306" s="52" t="s">
        <v>743</v>
      </c>
      <c r="D6306" s="53" t="n">
        <v>0.1</v>
      </c>
      <c r="E6306" s="53" t="s">
        <v>748</v>
      </c>
      <c r="F6306" s="0" t="s">
        <v>1414</v>
      </c>
      <c r="G6306" s="0" t="str">
        <f aca="false">LEFT(B6306,2)</f>
        <v>30</v>
      </c>
      <c r="H6306" s="0" t="str">
        <f aca="false">I6306&amp;"_"&amp;G6306&amp;"_"&amp;F6306</f>
        <v>Klokkefroe_30_20190130_DL2018036_GlHellerupGym_koersel2</v>
      </c>
      <c r="I6306" s="61" t="str">
        <f aca="false">MID(RIGHT(B6306,LEN(B6306)-3),1,FIND("_",RIGHT(B6306,LEN(B6306)-3))-1)</f>
        <v>Klokkefroe</v>
      </c>
      <c r="J6306" s="61" t="str">
        <f aca="false">TRIM(SUBSTITUTE(RIGHT(B6306,FIND(I6306,B6306)+1),"_",""))</f>
        <v>PosK</v>
      </c>
      <c r="K6306" s="0" t="str">
        <f aca="false">IFERROR(VALUE(SUBSTITUTE(E6306,".",",")),E6306)</f>
        <v>No Ct</v>
      </c>
      <c r="L6306" s="61" t="n">
        <f aca="false">IF(J6306="PosK",SUMIFS(K:K,J:J,"PosK",H:H,H6306),"")</f>
        <v>0</v>
      </c>
      <c r="M6306" s="61" t="n">
        <f aca="false">IF(J6306="PosK",SUMIFS(K:K,J:J,"NegK",H:H,H6306),"")</f>
        <v>0</v>
      </c>
      <c r="N6306" s="61" t="n">
        <f aca="false">IF(J6306="PosK",SUMIFS(K:K,J:J,"eDNA",H:H,H6306),"")</f>
        <v>0</v>
      </c>
      <c r="P6306" s="62" t="n">
        <f aca="false">IF(K6308="No Ct",0,K6308)</f>
        <v>0</v>
      </c>
      <c r="Q6306" s="62" t="n">
        <f aca="false">IF(K6309="No Ct",0,K6309)</f>
        <v>0</v>
      </c>
      <c r="R6306" s="0" t="str">
        <f aca="false">IF(AND(L6306&gt;0,M6306=0),"Valid","Invalid")</f>
        <v>Invalid</v>
      </c>
      <c r="S6306" s="0" t="str">
        <f aca="false">IF(OR(P6306&gt;1,Q6306&gt;1),"Present","Absent")</f>
        <v>Absent</v>
      </c>
      <c r="T6306" s="63" t="str">
        <f aca="false">IF(OR(AND(P6306&gt;1,P6306&lt;41),AND(Q6306&gt;1,Q6306&lt;41)),"Ct&lt;41","Ct&gt;41")</f>
        <v>Ct&gt;41</v>
      </c>
      <c r="U6306" s="0" t="str">
        <f aca="false">I6306</f>
        <v>Klokkefroe</v>
      </c>
      <c r="V6306" s="0" t="str">
        <f aca="false">MID(F6306,10,9)</f>
        <v>DL2018036</v>
      </c>
      <c r="W6306" s="64" t="str">
        <f aca="false">V6306&amp;"_"&amp;U6306&amp;"_"&amp;R6306&amp;"_"&amp;S6306&amp;"_"&amp;T6306</f>
        <v>DL2018036_Klokkefroe_Invalid_Absent_Ct&gt;41</v>
      </c>
    </row>
    <row r="6307" customFormat="false" ht="14.25" hidden="false" customHeight="false" outlineLevel="0" collapsed="false">
      <c r="A6307" s="0" t="s">
        <v>788</v>
      </c>
      <c r="B6307" s="52" t="s">
        <v>1042</v>
      </c>
      <c r="C6307" s="52" t="s">
        <v>747</v>
      </c>
      <c r="D6307" s="53" t="n">
        <v>0.1</v>
      </c>
      <c r="E6307" s="53" t="s">
        <v>748</v>
      </c>
      <c r="F6307" s="0" t="s">
        <v>1414</v>
      </c>
      <c r="G6307" s="0" t="str">
        <f aca="false">LEFT(B6307,2)</f>
        <v>30</v>
      </c>
      <c r="H6307" s="0" t="str">
        <f aca="false">I6307&amp;"_"&amp;G6307&amp;"_"&amp;F6307</f>
        <v>Klokkefroe_30_20190130_DL2018036_GlHellerupGym_koersel2</v>
      </c>
      <c r="I6307" s="61" t="str">
        <f aca="false">MID(RIGHT(B6307,LEN(B6307)-3),1,FIND("_",RIGHT(B6307,LEN(B6307)-3))-1)</f>
        <v>Klokkefroe</v>
      </c>
      <c r="J6307" s="61" t="str">
        <f aca="false">TRIM(SUBSTITUTE(RIGHT(B6307,FIND(I6307,B6307)+1),"_",""))</f>
        <v>NegK</v>
      </c>
      <c r="K6307" s="0" t="str">
        <f aca="false">IFERROR(VALUE(SUBSTITUTE(E6307,".",",")),E6307)</f>
        <v>No Ct</v>
      </c>
      <c r="L6307" s="61" t="str">
        <f aca="false">IF(J6307="PosK",SUMIFS(K:K,J:J,"PosK",H:H,H6307),"")</f>
        <v/>
      </c>
      <c r="M6307" s="61" t="str">
        <f aca="false">IF(J6307="PosK",SUMIFS(K:K,J:J,"NegK",H:H,H6307),"")</f>
        <v/>
      </c>
      <c r="N6307" s="61" t="str">
        <f aca="false">IF(J6307="PosK",SUMIFS(K:K,J:J,"eDNA",H:H,H6307),"")</f>
        <v/>
      </c>
    </row>
    <row r="6308" customFormat="false" ht="14.25" hidden="false" customHeight="false" outlineLevel="0" collapsed="false">
      <c r="A6308" s="0" t="s">
        <v>790</v>
      </c>
      <c r="B6308" s="52" t="s">
        <v>1043</v>
      </c>
      <c r="C6308" s="52" t="s">
        <v>751</v>
      </c>
      <c r="D6308" s="53" t="n">
        <v>0.1</v>
      </c>
      <c r="E6308" s="53" t="s">
        <v>748</v>
      </c>
      <c r="F6308" s="0" t="s">
        <v>1414</v>
      </c>
      <c r="G6308" s="0" t="str">
        <f aca="false">LEFT(B6308,2)</f>
        <v>30</v>
      </c>
      <c r="H6308" s="0" t="str">
        <f aca="false">I6308&amp;"_"&amp;G6308&amp;"_"&amp;F6308</f>
        <v>Klokkefroe_30_20190130_DL2018036_GlHellerupGym_koersel2</v>
      </c>
      <c r="I6308" s="61" t="str">
        <f aca="false">MID(RIGHT(B6308,LEN(B6308)-3),1,FIND("_",RIGHT(B6308,LEN(B6308)-3))-1)</f>
        <v>Klokkefroe</v>
      </c>
      <c r="J6308" s="61" t="str">
        <f aca="false">TRIM(SUBSTITUTE(RIGHT(B6308,FIND(I6308,B6308)+1),"_",""))</f>
        <v>eDNA</v>
      </c>
      <c r="K6308" s="0" t="str">
        <f aca="false">IFERROR(VALUE(SUBSTITUTE(E6308,".",",")),E6308)</f>
        <v>No Ct</v>
      </c>
      <c r="L6308" s="61" t="str">
        <f aca="false">IF(J6308="PosK",SUMIFS(K:K,J:J,"PosK",H:H,H6308),"")</f>
        <v/>
      </c>
      <c r="M6308" s="61" t="str">
        <f aca="false">IF(J6308="PosK",SUMIFS(K:K,J:J,"NegK",H:H,H6308),"")</f>
        <v/>
      </c>
      <c r="N6308" s="61" t="str">
        <f aca="false">IF(J6308="PosK",SUMIFS(K:K,J:J,"eDNA",H:H,H6308),"")</f>
        <v/>
      </c>
      <c r="Q6308" s="62"/>
    </row>
    <row r="6309" customFormat="false" ht="14.25" hidden="false" customHeight="false" outlineLevel="0" collapsed="false">
      <c r="A6309" s="0" t="s">
        <v>792</v>
      </c>
      <c r="B6309" s="52" t="s">
        <v>1043</v>
      </c>
      <c r="C6309" s="52" t="s">
        <v>751</v>
      </c>
      <c r="D6309" s="53" t="n">
        <v>0.1</v>
      </c>
      <c r="E6309" s="53" t="s">
        <v>748</v>
      </c>
      <c r="F6309" s="0" t="s">
        <v>1414</v>
      </c>
      <c r="G6309" s="0" t="str">
        <f aca="false">LEFT(B6309,2)</f>
        <v>30</v>
      </c>
      <c r="H6309" s="0" t="str">
        <f aca="false">I6309&amp;"_"&amp;G6309&amp;"_"&amp;F6309</f>
        <v>Klokkefroe_30_20190130_DL2018036_GlHellerupGym_koersel2</v>
      </c>
      <c r="I6309" s="61" t="str">
        <f aca="false">MID(RIGHT(B6309,LEN(B6309)-3),1,FIND("_",RIGHT(B6309,LEN(B6309)-3))-1)</f>
        <v>Klokkefroe</v>
      </c>
      <c r="J6309" s="61" t="str">
        <f aca="false">TRIM(SUBSTITUTE(RIGHT(B6309,FIND(I6309,B6309)+1),"_",""))</f>
        <v>eDNA</v>
      </c>
      <c r="K6309" s="0" t="str">
        <f aca="false">IFERROR(VALUE(SUBSTITUTE(E6309,".",",")),E6309)</f>
        <v>No Ct</v>
      </c>
      <c r="L6309" s="61" t="str">
        <f aca="false">IF(J6309="PosK",SUMIFS(K:K,J:J,"PosK",H:H,H6309),"")</f>
        <v/>
      </c>
      <c r="M6309" s="61" t="str">
        <f aca="false">IF(J6309="PosK",SUMIFS(K:K,J:J,"NegK",H:H,H6309),"")</f>
        <v/>
      </c>
      <c r="N6309" s="61" t="str">
        <f aca="false">IF(J6309="PosK",SUMIFS(K:K,J:J,"eDNA",H:H,H6309),"")</f>
        <v/>
      </c>
      <c r="P6309" s="62"/>
      <c r="T6309" s="63"/>
      <c r="W6309" s="64"/>
    </row>
    <row r="6310" customFormat="false" ht="14.25" hidden="false" customHeight="false" outlineLevel="0" collapsed="false">
      <c r="A6310" s="0" t="s">
        <v>794</v>
      </c>
      <c r="B6310" s="52" t="s">
        <v>1045</v>
      </c>
      <c r="C6310" s="52" t="s">
        <v>743</v>
      </c>
      <c r="D6310" s="53" t="n">
        <v>0.1</v>
      </c>
      <c r="E6310" s="53" t="n">
        <v>30.84</v>
      </c>
      <c r="F6310" s="0" t="s">
        <v>1414</v>
      </c>
      <c r="G6310" s="0" t="str">
        <f aca="false">LEFT(B6310,2)</f>
        <v>31</v>
      </c>
      <c r="H6310" s="0" t="str">
        <f aca="false">I6310&amp;"_"&amp;G6310&amp;"_"&amp;F6310</f>
        <v>Bjergsalamander_31_20190130_DL2018036_GlHellerupGym_koersel2</v>
      </c>
      <c r="I6310" s="61" t="str">
        <f aca="false">MID(RIGHT(B6310,LEN(B6310)-3),1,FIND("_",RIGHT(B6310,LEN(B6310)-3))-1)</f>
        <v>Bjergsalamander</v>
      </c>
      <c r="J6310" s="61" t="str">
        <f aca="false">TRIM(SUBSTITUTE(RIGHT(B6310,FIND(I6310,B6310)+1),"_",""))</f>
        <v>PosK</v>
      </c>
      <c r="K6310" s="0" t="n">
        <f aca="false">IFERROR(VALUE(SUBSTITUTE(E6310,".",",")),E6310)</f>
        <v>30.84</v>
      </c>
      <c r="L6310" s="61" t="n">
        <f aca="false">IF(J6310="PosK",SUMIFS(K:K,J:J,"PosK",H:H,H6310),"")</f>
        <v>30.84</v>
      </c>
      <c r="M6310" s="61" t="n">
        <f aca="false">IF(J6310="PosK",SUMIFS(K:K,J:J,"NegK",H:H,H6310),"")</f>
        <v>0</v>
      </c>
      <c r="N6310" s="61" t="n">
        <f aca="false">IF(J6310="PosK",SUMIFS(K:K,J:J,"eDNA",H:H,H6310),"")</f>
        <v>0</v>
      </c>
      <c r="P6310" s="62" t="n">
        <f aca="false">IF(K6312="No Ct",0,K6312)</f>
        <v>0</v>
      </c>
      <c r="Q6310" s="62" t="n">
        <f aca="false">IF(K6313="No Ct",0,K6313)</f>
        <v>0</v>
      </c>
      <c r="R6310" s="0" t="str">
        <f aca="false">IF(AND(L6310&gt;0,M6310=0),"Valid","Invalid")</f>
        <v>Valid</v>
      </c>
      <c r="S6310" s="0" t="str">
        <f aca="false">IF(OR(P6310&gt;1,Q6310&gt;1),"Present","Absent")</f>
        <v>Absent</v>
      </c>
      <c r="T6310" s="63" t="str">
        <f aca="false">IF(OR(AND(P6310&gt;1,P6310&lt;41),AND(Q6310&gt;1,Q6310&lt;41)),"Ct&lt;41","Ct&gt;41")</f>
        <v>Ct&gt;41</v>
      </c>
      <c r="U6310" s="0" t="str">
        <f aca="false">I6310</f>
        <v>Bjergsalamander</v>
      </c>
      <c r="V6310" s="0" t="str">
        <f aca="false">MID(F6310,10,9)</f>
        <v>DL2018036</v>
      </c>
      <c r="W6310" s="64" t="str">
        <f aca="false">V6310&amp;"_"&amp;U6310&amp;"_"&amp;R6310&amp;"_"&amp;S6310&amp;"_"&amp;T6310</f>
        <v>DL2018036_Bjergsalamander_Valid_Absent_Ct&gt;41</v>
      </c>
    </row>
    <row r="6311" customFormat="false" ht="14.25" hidden="false" customHeight="false" outlineLevel="0" collapsed="false">
      <c r="A6311" s="0" t="s">
        <v>796</v>
      </c>
      <c r="B6311" s="52" t="s">
        <v>1046</v>
      </c>
      <c r="C6311" s="52" t="s">
        <v>747</v>
      </c>
      <c r="D6311" s="53" t="n">
        <v>0.1</v>
      </c>
      <c r="E6311" s="53" t="s">
        <v>748</v>
      </c>
      <c r="F6311" s="0" t="s">
        <v>1414</v>
      </c>
      <c r="G6311" s="0" t="str">
        <f aca="false">LEFT(B6311,2)</f>
        <v>31</v>
      </c>
      <c r="H6311" s="0" t="str">
        <f aca="false">I6311&amp;"_"&amp;G6311&amp;"_"&amp;F6311</f>
        <v>Bjergsalamander_31_20190130_DL2018036_GlHellerupGym_koersel2</v>
      </c>
      <c r="I6311" s="61" t="str">
        <f aca="false">MID(RIGHT(B6311,LEN(B6311)-3),1,FIND("_",RIGHT(B6311,LEN(B6311)-3))-1)</f>
        <v>Bjergsalamander</v>
      </c>
      <c r="J6311" s="61" t="str">
        <f aca="false">TRIM(SUBSTITUTE(RIGHT(B6311,FIND(I6311,B6311)+1),"_",""))</f>
        <v>NegK</v>
      </c>
      <c r="K6311" s="0" t="str">
        <f aca="false">IFERROR(VALUE(SUBSTITUTE(E6311,".",",")),E6311)</f>
        <v>No Ct</v>
      </c>
      <c r="L6311" s="61" t="str">
        <f aca="false">IF(J6311="PosK",SUMIFS(K:K,J:J,"PosK",H:H,H6311),"")</f>
        <v/>
      </c>
      <c r="M6311" s="61" t="str">
        <f aca="false">IF(J6311="PosK",SUMIFS(K:K,J:J,"NegK",H:H,H6311),"")</f>
        <v/>
      </c>
      <c r="N6311" s="61" t="str">
        <f aca="false">IF(J6311="PosK",SUMIFS(K:K,J:J,"eDNA",H:H,H6311),"")</f>
        <v/>
      </c>
    </row>
    <row r="6312" customFormat="false" ht="14.25" hidden="false" customHeight="false" outlineLevel="0" collapsed="false">
      <c r="A6312" s="0" t="s">
        <v>798</v>
      </c>
      <c r="B6312" s="52" t="s">
        <v>1047</v>
      </c>
      <c r="C6312" s="52" t="s">
        <v>751</v>
      </c>
      <c r="D6312" s="53" t="n">
        <v>0.1</v>
      </c>
      <c r="E6312" s="53" t="s">
        <v>748</v>
      </c>
      <c r="F6312" s="0" t="s">
        <v>1414</v>
      </c>
      <c r="G6312" s="0" t="str">
        <f aca="false">LEFT(B6312,2)</f>
        <v>31</v>
      </c>
      <c r="H6312" s="0" t="str">
        <f aca="false">I6312&amp;"_"&amp;G6312&amp;"_"&amp;F6312</f>
        <v>Bjergsalamander_31_20190130_DL2018036_GlHellerupGym_koersel2</v>
      </c>
      <c r="I6312" s="61" t="str">
        <f aca="false">MID(RIGHT(B6312,LEN(B6312)-3),1,FIND("_",RIGHT(B6312,LEN(B6312)-3))-1)</f>
        <v>Bjergsalamander</v>
      </c>
      <c r="J6312" s="61" t="str">
        <f aca="false">TRIM(SUBSTITUTE(RIGHT(B6312,FIND(I6312,B6312)+1),"_",""))</f>
        <v>eDNA</v>
      </c>
      <c r="K6312" s="0" t="str">
        <f aca="false">IFERROR(VALUE(SUBSTITUTE(E6312,".",",")),E6312)</f>
        <v>No Ct</v>
      </c>
      <c r="L6312" s="61" t="str">
        <f aca="false">IF(J6312="PosK",SUMIFS(K:K,J:J,"PosK",H:H,H6312),"")</f>
        <v/>
      </c>
      <c r="M6312" s="61" t="str">
        <f aca="false">IF(J6312="PosK",SUMIFS(K:K,J:J,"NegK",H:H,H6312),"")</f>
        <v/>
      </c>
      <c r="N6312" s="61" t="str">
        <f aca="false">IF(J6312="PosK",SUMIFS(K:K,J:J,"eDNA",H:H,H6312),"")</f>
        <v/>
      </c>
      <c r="Q6312" s="62"/>
    </row>
    <row r="6313" customFormat="false" ht="14.25" hidden="false" customHeight="false" outlineLevel="0" collapsed="false">
      <c r="A6313" s="0" t="s">
        <v>800</v>
      </c>
      <c r="B6313" s="52" t="s">
        <v>1047</v>
      </c>
      <c r="C6313" s="52" t="s">
        <v>751</v>
      </c>
      <c r="D6313" s="53" t="n">
        <v>0.1</v>
      </c>
      <c r="E6313" s="53" t="s">
        <v>748</v>
      </c>
      <c r="F6313" s="0" t="s">
        <v>1414</v>
      </c>
      <c r="G6313" s="0" t="str">
        <f aca="false">LEFT(B6313,2)</f>
        <v>31</v>
      </c>
      <c r="H6313" s="0" t="str">
        <f aca="false">I6313&amp;"_"&amp;G6313&amp;"_"&amp;F6313</f>
        <v>Bjergsalamander_31_20190130_DL2018036_GlHellerupGym_koersel2</v>
      </c>
      <c r="I6313" s="61" t="str">
        <f aca="false">MID(RIGHT(B6313,LEN(B6313)-3),1,FIND("_",RIGHT(B6313,LEN(B6313)-3))-1)</f>
        <v>Bjergsalamander</v>
      </c>
      <c r="J6313" s="61" t="str">
        <f aca="false">TRIM(SUBSTITUTE(RIGHT(B6313,FIND(I6313,B6313)+1),"_",""))</f>
        <v>eDNA</v>
      </c>
      <c r="K6313" s="0" t="str">
        <f aca="false">IFERROR(VALUE(SUBSTITUTE(E6313,".",",")),E6313)</f>
        <v>No Ct</v>
      </c>
      <c r="L6313" s="61" t="str">
        <f aca="false">IF(J6313="PosK",SUMIFS(K:K,J:J,"PosK",H:H,H6313),"")</f>
        <v/>
      </c>
      <c r="M6313" s="61" t="str">
        <f aca="false">IF(J6313="PosK",SUMIFS(K:K,J:J,"NegK",H:H,H6313),"")</f>
        <v/>
      </c>
      <c r="N6313" s="61" t="str">
        <f aca="false">IF(J6313="PosK",SUMIFS(K:K,J:J,"eDNA",H:H,H6313),"")</f>
        <v/>
      </c>
      <c r="P6313" s="62"/>
      <c r="T6313" s="63"/>
      <c r="W6313" s="64"/>
    </row>
    <row r="6314" customFormat="false" ht="14.25" hidden="false" customHeight="false" outlineLevel="0" collapsed="false">
      <c r="A6314" s="0" t="s">
        <v>802</v>
      </c>
      <c r="B6314" s="52" t="s">
        <v>1049</v>
      </c>
      <c r="C6314" s="52" t="s">
        <v>743</v>
      </c>
      <c r="D6314" s="53" t="n">
        <v>0.1</v>
      </c>
      <c r="E6314" s="53" t="n">
        <v>26.02</v>
      </c>
      <c r="F6314" s="0" t="s">
        <v>1414</v>
      </c>
      <c r="G6314" s="0" t="str">
        <f aca="false">LEFT(B6314,2)</f>
        <v>32</v>
      </c>
      <c r="H6314" s="0" t="str">
        <f aca="false">I6314&amp;"_"&amp;G6314&amp;"_"&amp;F6314</f>
        <v>Latterfroe_32_20190130_DL2018036_GlHellerupGym_koersel2</v>
      </c>
      <c r="I6314" s="61" t="str">
        <f aca="false">MID(RIGHT(B6314,LEN(B6314)-3),1,FIND("_",RIGHT(B6314,LEN(B6314)-3))-1)</f>
        <v>Latterfroe</v>
      </c>
      <c r="J6314" s="61" t="str">
        <f aca="false">TRIM(SUBSTITUTE(RIGHT(B6314,FIND(I6314,B6314)+1),"_",""))</f>
        <v>PosK</v>
      </c>
      <c r="K6314" s="0" t="n">
        <f aca="false">IFERROR(VALUE(SUBSTITUTE(E6314,".",",")),E6314)</f>
        <v>26.02</v>
      </c>
      <c r="L6314" s="61" t="n">
        <f aca="false">IF(J6314="PosK",SUMIFS(K:K,J:J,"PosK",H:H,H6314),"")</f>
        <v>26.02</v>
      </c>
      <c r="M6314" s="61" t="n">
        <f aca="false">IF(J6314="PosK",SUMIFS(K:K,J:J,"NegK",H:H,H6314),"")</f>
        <v>0</v>
      </c>
      <c r="N6314" s="61" t="n">
        <f aca="false">IF(J6314="PosK",SUMIFS(K:K,J:J,"eDNA",H:H,H6314),"")</f>
        <v>0</v>
      </c>
      <c r="P6314" s="62" t="n">
        <f aca="false">IF(K6316="No Ct",0,K6316)</f>
        <v>0</v>
      </c>
      <c r="Q6314" s="62" t="n">
        <f aca="false">IF(K6317="No Ct",0,K6317)</f>
        <v>0</v>
      </c>
      <c r="R6314" s="0" t="str">
        <f aca="false">IF(AND(L6314&gt;0,M6314=0),"Valid","Invalid")</f>
        <v>Valid</v>
      </c>
      <c r="S6314" s="0" t="str">
        <f aca="false">IF(OR(P6314&gt;1,Q6314&gt;1),"Present","Absent")</f>
        <v>Absent</v>
      </c>
      <c r="T6314" s="63" t="str">
        <f aca="false">IF(OR(AND(P6314&gt;1,P6314&lt;41),AND(Q6314&gt;1,Q6314&lt;41)),"Ct&lt;41","Ct&gt;41")</f>
        <v>Ct&gt;41</v>
      </c>
      <c r="U6314" s="0" t="str">
        <f aca="false">I6314</f>
        <v>Latterfroe</v>
      </c>
      <c r="V6314" s="0" t="str">
        <f aca="false">MID(F6314,10,9)</f>
        <v>DL2018036</v>
      </c>
      <c r="W6314" s="64" t="str">
        <f aca="false">V6314&amp;"_"&amp;U6314&amp;"_"&amp;R6314&amp;"_"&amp;S6314&amp;"_"&amp;T6314</f>
        <v>DL2018036_Latterfroe_Valid_Absent_Ct&gt;41</v>
      </c>
    </row>
    <row r="6315" customFormat="false" ht="14.25" hidden="false" customHeight="false" outlineLevel="0" collapsed="false">
      <c r="A6315" s="0" t="s">
        <v>804</v>
      </c>
      <c r="B6315" s="52" t="s">
        <v>1050</v>
      </c>
      <c r="C6315" s="52" t="s">
        <v>747</v>
      </c>
      <c r="D6315" s="53" t="n">
        <v>0.1</v>
      </c>
      <c r="E6315" s="53" t="s">
        <v>748</v>
      </c>
      <c r="F6315" s="0" t="s">
        <v>1414</v>
      </c>
      <c r="G6315" s="0" t="str">
        <f aca="false">LEFT(B6315,2)</f>
        <v>32</v>
      </c>
      <c r="H6315" s="0" t="str">
        <f aca="false">I6315&amp;"_"&amp;G6315&amp;"_"&amp;F6315</f>
        <v>Latterfroe_32_20190130_DL2018036_GlHellerupGym_koersel2</v>
      </c>
      <c r="I6315" s="61" t="str">
        <f aca="false">MID(RIGHT(B6315,LEN(B6315)-3),1,FIND("_",RIGHT(B6315,LEN(B6315)-3))-1)</f>
        <v>Latterfroe</v>
      </c>
      <c r="J6315" s="61" t="str">
        <f aca="false">TRIM(SUBSTITUTE(RIGHT(B6315,FIND(I6315,B6315)+1),"_",""))</f>
        <v>NegK</v>
      </c>
      <c r="K6315" s="0" t="str">
        <f aca="false">IFERROR(VALUE(SUBSTITUTE(E6315,".",",")),E6315)</f>
        <v>No Ct</v>
      </c>
      <c r="L6315" s="61" t="str">
        <f aca="false">IF(J6315="PosK",SUMIFS(K:K,J:J,"PosK",H:H,H6315),"")</f>
        <v/>
      </c>
      <c r="M6315" s="61" t="str">
        <f aca="false">IF(J6315="PosK",SUMIFS(K:K,J:J,"NegK",H:H,H6315),"")</f>
        <v/>
      </c>
      <c r="N6315" s="61" t="str">
        <f aca="false">IF(J6315="PosK",SUMIFS(K:K,J:J,"eDNA",H:H,H6315),"")</f>
        <v/>
      </c>
    </row>
    <row r="6316" customFormat="false" ht="14.25" hidden="false" customHeight="false" outlineLevel="0" collapsed="false">
      <c r="A6316" s="0" t="s">
        <v>806</v>
      </c>
      <c r="B6316" s="52" t="s">
        <v>1051</v>
      </c>
      <c r="C6316" s="52" t="s">
        <v>751</v>
      </c>
      <c r="D6316" s="53" t="n">
        <v>0.1</v>
      </c>
      <c r="E6316" s="53" t="s">
        <v>748</v>
      </c>
      <c r="F6316" s="0" t="s">
        <v>1414</v>
      </c>
      <c r="G6316" s="0" t="str">
        <f aca="false">LEFT(B6316,2)</f>
        <v>32</v>
      </c>
      <c r="H6316" s="0" t="str">
        <f aca="false">I6316&amp;"_"&amp;G6316&amp;"_"&amp;F6316</f>
        <v>Latterfroe_32_20190130_DL2018036_GlHellerupGym_koersel2</v>
      </c>
      <c r="I6316" s="61" t="str">
        <f aca="false">MID(RIGHT(B6316,LEN(B6316)-3),1,FIND("_",RIGHT(B6316,LEN(B6316)-3))-1)</f>
        <v>Latterfroe</v>
      </c>
      <c r="J6316" s="61" t="str">
        <f aca="false">TRIM(SUBSTITUTE(RIGHT(B6316,FIND(I6316,B6316)+1),"_",""))</f>
        <v>eDNA</v>
      </c>
      <c r="K6316" s="0" t="str">
        <f aca="false">IFERROR(VALUE(SUBSTITUTE(E6316,".",",")),E6316)</f>
        <v>No Ct</v>
      </c>
      <c r="L6316" s="61" t="str">
        <f aca="false">IF(J6316="PosK",SUMIFS(K:K,J:J,"PosK",H:H,H6316),"")</f>
        <v/>
      </c>
      <c r="M6316" s="61" t="str">
        <f aca="false">IF(J6316="PosK",SUMIFS(K:K,J:J,"NegK",H:H,H6316),"")</f>
        <v/>
      </c>
      <c r="N6316" s="61" t="str">
        <f aca="false">IF(J6316="PosK",SUMIFS(K:K,J:J,"eDNA",H:H,H6316),"")</f>
        <v/>
      </c>
      <c r="Q6316" s="62"/>
    </row>
    <row r="6317" customFormat="false" ht="14.25" hidden="false" customHeight="false" outlineLevel="0" collapsed="false">
      <c r="A6317" s="0" t="s">
        <v>808</v>
      </c>
      <c r="B6317" s="52" t="s">
        <v>1051</v>
      </c>
      <c r="C6317" s="52" t="s">
        <v>751</v>
      </c>
      <c r="D6317" s="53" t="n">
        <v>0.1</v>
      </c>
      <c r="E6317" s="53" t="s">
        <v>748</v>
      </c>
      <c r="F6317" s="0" t="s">
        <v>1414</v>
      </c>
      <c r="G6317" s="0" t="str">
        <f aca="false">LEFT(B6317,2)</f>
        <v>32</v>
      </c>
      <c r="H6317" s="0" t="str">
        <f aca="false">I6317&amp;"_"&amp;G6317&amp;"_"&amp;F6317</f>
        <v>Latterfroe_32_20190130_DL2018036_GlHellerupGym_koersel2</v>
      </c>
      <c r="I6317" s="61" t="str">
        <f aca="false">MID(RIGHT(B6317,LEN(B6317)-3),1,FIND("_",RIGHT(B6317,LEN(B6317)-3))-1)</f>
        <v>Latterfroe</v>
      </c>
      <c r="J6317" s="61" t="str">
        <f aca="false">TRIM(SUBSTITUTE(RIGHT(B6317,FIND(I6317,B6317)+1),"_",""))</f>
        <v>eDNA</v>
      </c>
      <c r="K6317" s="0" t="str">
        <f aca="false">IFERROR(VALUE(SUBSTITUTE(E6317,".",",")),E6317)</f>
        <v>No Ct</v>
      </c>
      <c r="L6317" s="61" t="str">
        <f aca="false">IF(J6317="PosK",SUMIFS(K:K,J:J,"PosK",H:H,H6317),"")</f>
        <v/>
      </c>
      <c r="M6317" s="61" t="str">
        <f aca="false">IF(J6317="PosK",SUMIFS(K:K,J:J,"NegK",H:H,H6317),"")</f>
        <v/>
      </c>
      <c r="N6317" s="61" t="str">
        <f aca="false">IF(J6317="PosK",SUMIFS(K:K,J:J,"eDNA",H:H,H6317),"")</f>
        <v/>
      </c>
      <c r="P6317" s="62"/>
      <c r="T6317" s="63"/>
      <c r="W6317" s="64"/>
    </row>
    <row r="6318" customFormat="false" ht="14.25" hidden="false" customHeight="false" outlineLevel="0" collapsed="false">
      <c r="A6318" s="0" t="s">
        <v>810</v>
      </c>
      <c r="B6318" s="52" t="s">
        <v>1228</v>
      </c>
      <c r="C6318" s="52" t="s">
        <v>743</v>
      </c>
      <c r="D6318" s="53" t="n">
        <v>0.1</v>
      </c>
      <c r="E6318" s="53" t="n">
        <v>35.08</v>
      </c>
      <c r="F6318" s="0" t="s">
        <v>1414</v>
      </c>
      <c r="G6318" s="0" t="str">
        <f aca="false">LEFT(B6318,2)</f>
        <v>33</v>
      </c>
      <c r="H6318" s="0" t="str">
        <f aca="false">I6318&amp;"_"&amp;G6318&amp;"_"&amp;F6318</f>
        <v>KortbenetGroenFroe_33_20190130_DL2018036_GlHellerupGym_koersel2</v>
      </c>
      <c r="I6318" s="61" t="str">
        <f aca="false">MID(RIGHT(B6318,LEN(B6318)-3),1,FIND("_",RIGHT(B6318,LEN(B6318)-3))-1)</f>
        <v>KortbenetGroenFroe</v>
      </c>
      <c r="J6318" s="61" t="str">
        <f aca="false">TRIM(SUBSTITUTE(RIGHT(B6318,FIND(I6318,B6318)+1),"_",""))</f>
        <v>PosK</v>
      </c>
      <c r="K6318" s="0" t="n">
        <f aca="false">IFERROR(VALUE(SUBSTITUTE(E6318,".",",")),E6318)</f>
        <v>35.08</v>
      </c>
      <c r="L6318" s="61" t="n">
        <f aca="false">IF(J6318="PosK",SUMIFS(K:K,J:J,"PosK",H:H,H6318),"")</f>
        <v>35.08</v>
      </c>
      <c r="M6318" s="61" t="n">
        <f aca="false">IF(J6318="PosK",SUMIFS(K:K,J:J,"NegK",H:H,H6318),"")</f>
        <v>0</v>
      </c>
      <c r="N6318" s="61" t="n">
        <f aca="false">IF(J6318="PosK",SUMIFS(K:K,J:J,"eDNA",H:H,H6318),"")</f>
        <v>0</v>
      </c>
      <c r="P6318" s="62" t="n">
        <f aca="false">IF(K6320="No Ct",0,K6320)</f>
        <v>0</v>
      </c>
      <c r="Q6318" s="62" t="n">
        <f aca="false">IF(K6321="No Ct",0,K6321)</f>
        <v>0</v>
      </c>
      <c r="R6318" s="0" t="str">
        <f aca="false">IF(AND(L6318&gt;0,M6318=0),"Valid","Invalid")</f>
        <v>Valid</v>
      </c>
      <c r="S6318" s="0" t="str">
        <f aca="false">IF(OR(P6318&gt;1,Q6318&gt;1),"Present","Absent")</f>
        <v>Absent</v>
      </c>
      <c r="T6318" s="63" t="str">
        <f aca="false">IF(OR(AND(P6318&gt;1,P6318&lt;41),AND(Q6318&gt;1,Q6318&lt;41)),"Ct&lt;41","Ct&gt;41")</f>
        <v>Ct&gt;41</v>
      </c>
      <c r="U6318" s="0" t="str">
        <f aca="false">I6318</f>
        <v>KortbenetGroenFroe</v>
      </c>
      <c r="V6318" s="0" t="str">
        <f aca="false">MID(F6318,10,9)</f>
        <v>DL2018036</v>
      </c>
      <c r="W6318" s="64" t="str">
        <f aca="false">V6318&amp;"_"&amp;U6318&amp;"_"&amp;R6318&amp;"_"&amp;S6318&amp;"_"&amp;T6318</f>
        <v>DL2018036_KortbenetGroenFroe_Valid_Absent_Ct&gt;41</v>
      </c>
    </row>
    <row r="6319" customFormat="false" ht="14.25" hidden="false" customHeight="false" outlineLevel="0" collapsed="false">
      <c r="A6319" s="0" t="s">
        <v>812</v>
      </c>
      <c r="B6319" s="52" t="s">
        <v>1229</v>
      </c>
      <c r="C6319" s="52" t="s">
        <v>747</v>
      </c>
      <c r="D6319" s="53" t="n">
        <v>0.1</v>
      </c>
      <c r="E6319" s="53" t="s">
        <v>748</v>
      </c>
      <c r="F6319" s="0" t="s">
        <v>1414</v>
      </c>
      <c r="G6319" s="0" t="str">
        <f aca="false">LEFT(B6319,2)</f>
        <v>33</v>
      </c>
      <c r="H6319" s="0" t="str">
        <f aca="false">I6319&amp;"_"&amp;G6319&amp;"_"&amp;F6319</f>
        <v>KortbenetGroenFroe_33_20190130_DL2018036_GlHellerupGym_koersel2</v>
      </c>
      <c r="I6319" s="61" t="str">
        <f aca="false">MID(RIGHT(B6319,LEN(B6319)-3),1,FIND("_",RIGHT(B6319,LEN(B6319)-3))-1)</f>
        <v>KortbenetGroenFroe</v>
      </c>
      <c r="J6319" s="61" t="str">
        <f aca="false">TRIM(SUBSTITUTE(RIGHT(B6319,FIND(I6319,B6319)+1),"_",""))</f>
        <v>NegK</v>
      </c>
      <c r="K6319" s="0" t="str">
        <f aca="false">IFERROR(VALUE(SUBSTITUTE(E6319,".",",")),E6319)</f>
        <v>No Ct</v>
      </c>
      <c r="L6319" s="61" t="str">
        <f aca="false">IF(J6319="PosK",SUMIFS(K:K,J:J,"PosK",H:H,H6319),"")</f>
        <v/>
      </c>
      <c r="M6319" s="61" t="str">
        <f aca="false">IF(J6319="PosK",SUMIFS(K:K,J:J,"NegK",H:H,H6319),"")</f>
        <v/>
      </c>
      <c r="N6319" s="61" t="str">
        <f aca="false">IF(J6319="PosK",SUMIFS(K:K,J:J,"eDNA",H:H,H6319),"")</f>
        <v/>
      </c>
    </row>
    <row r="6320" customFormat="false" ht="14.25" hidden="false" customHeight="false" outlineLevel="0" collapsed="false">
      <c r="A6320" s="0" t="s">
        <v>814</v>
      </c>
      <c r="B6320" s="52" t="s">
        <v>1230</v>
      </c>
      <c r="C6320" s="52" t="s">
        <v>751</v>
      </c>
      <c r="D6320" s="53" t="n">
        <v>0.1</v>
      </c>
      <c r="E6320" s="53" t="s">
        <v>748</v>
      </c>
      <c r="F6320" s="0" t="s">
        <v>1414</v>
      </c>
      <c r="G6320" s="0" t="str">
        <f aca="false">LEFT(B6320,2)</f>
        <v>33</v>
      </c>
      <c r="H6320" s="0" t="str">
        <f aca="false">I6320&amp;"_"&amp;G6320&amp;"_"&amp;F6320</f>
        <v>KortbenetGroenFroe_33_20190130_DL2018036_GlHellerupGym_koersel2</v>
      </c>
      <c r="I6320" s="61" t="str">
        <f aca="false">MID(RIGHT(B6320,LEN(B6320)-3),1,FIND("_",RIGHT(B6320,LEN(B6320)-3))-1)</f>
        <v>KortbenetGroenFroe</v>
      </c>
      <c r="J6320" s="61" t="str">
        <f aca="false">TRIM(SUBSTITUTE(RIGHT(B6320,FIND(I6320,B6320)+1),"_",""))</f>
        <v>eDNA</v>
      </c>
      <c r="K6320" s="0" t="str">
        <f aca="false">IFERROR(VALUE(SUBSTITUTE(E6320,".",",")),E6320)</f>
        <v>No Ct</v>
      </c>
      <c r="L6320" s="61" t="str">
        <f aca="false">IF(J6320="PosK",SUMIFS(K:K,J:J,"PosK",H:H,H6320),"")</f>
        <v/>
      </c>
      <c r="M6320" s="61" t="str">
        <f aca="false">IF(J6320="PosK",SUMIFS(K:K,J:J,"NegK",H:H,H6320),"")</f>
        <v/>
      </c>
      <c r="N6320" s="61" t="str">
        <f aca="false">IF(J6320="PosK",SUMIFS(K:K,J:J,"eDNA",H:H,H6320),"")</f>
        <v/>
      </c>
      <c r="Q6320" s="62"/>
    </row>
    <row r="6321" customFormat="false" ht="14.25" hidden="false" customHeight="false" outlineLevel="0" collapsed="false">
      <c r="A6321" s="0" t="s">
        <v>816</v>
      </c>
      <c r="B6321" s="52" t="s">
        <v>1230</v>
      </c>
      <c r="C6321" s="52" t="s">
        <v>751</v>
      </c>
      <c r="D6321" s="53" t="n">
        <v>0.1</v>
      </c>
      <c r="E6321" s="53" t="s">
        <v>748</v>
      </c>
      <c r="F6321" s="0" t="s">
        <v>1414</v>
      </c>
      <c r="G6321" s="0" t="str">
        <f aca="false">LEFT(B6321,2)</f>
        <v>33</v>
      </c>
      <c r="H6321" s="0" t="str">
        <f aca="false">I6321&amp;"_"&amp;G6321&amp;"_"&amp;F6321</f>
        <v>KortbenetGroenFroe_33_20190130_DL2018036_GlHellerupGym_koersel2</v>
      </c>
      <c r="I6321" s="61" t="str">
        <f aca="false">MID(RIGHT(B6321,LEN(B6321)-3),1,FIND("_",RIGHT(B6321,LEN(B6321)-3))-1)</f>
        <v>KortbenetGroenFroe</v>
      </c>
      <c r="J6321" s="61" t="str">
        <f aca="false">TRIM(SUBSTITUTE(RIGHT(B6321,FIND(I6321,B6321)+1),"_",""))</f>
        <v>eDNA</v>
      </c>
      <c r="K6321" s="0" t="str">
        <f aca="false">IFERROR(VALUE(SUBSTITUTE(E6321,".",",")),E6321)</f>
        <v>No Ct</v>
      </c>
      <c r="L6321" s="61" t="str">
        <f aca="false">IF(J6321="PosK",SUMIFS(K:K,J:J,"PosK",H:H,H6321),"")</f>
        <v/>
      </c>
      <c r="M6321" s="61" t="str">
        <f aca="false">IF(J6321="PosK",SUMIFS(K:K,J:J,"NegK",H:H,H6321),"")</f>
        <v/>
      </c>
      <c r="N6321" s="61" t="str">
        <f aca="false">IF(J6321="PosK",SUMIFS(K:K,J:J,"eDNA",H:H,H6321),"")</f>
        <v/>
      </c>
      <c r="P6321" s="62"/>
      <c r="T6321" s="63"/>
      <c r="W6321" s="64"/>
    </row>
    <row r="6322" customFormat="false" ht="14.25" hidden="false" customHeight="false" outlineLevel="0" collapsed="false">
      <c r="A6322" s="0" t="s">
        <v>818</v>
      </c>
      <c r="B6322" s="52" t="s">
        <v>1232</v>
      </c>
      <c r="C6322" s="52" t="s">
        <v>743</v>
      </c>
      <c r="D6322" s="53" t="n">
        <v>0.1</v>
      </c>
      <c r="E6322" s="53" t="n">
        <v>28.67</v>
      </c>
      <c r="F6322" s="0" t="s">
        <v>1414</v>
      </c>
      <c r="G6322" s="0" t="str">
        <f aca="false">LEFT(B6322,2)</f>
        <v>34</v>
      </c>
      <c r="H6322" s="0" t="str">
        <f aca="false">I6322&amp;"_"&amp;G6322&amp;"_"&amp;F6322</f>
        <v>Soelvkarusse_34_20190130_DL2018036_GlHellerupGym_koersel2</v>
      </c>
      <c r="I6322" s="61" t="str">
        <f aca="false">MID(RIGHT(B6322,LEN(B6322)-3),1,FIND("_",RIGHT(B6322,LEN(B6322)-3))-1)</f>
        <v>Soelvkarusse</v>
      </c>
      <c r="J6322" s="61" t="str">
        <f aca="false">TRIM(SUBSTITUTE(RIGHT(B6322,FIND(I6322,B6322)+1),"_",""))</f>
        <v>PosK</v>
      </c>
      <c r="K6322" s="0" t="n">
        <f aca="false">IFERROR(VALUE(SUBSTITUTE(E6322,".",",")),E6322)</f>
        <v>28.67</v>
      </c>
      <c r="L6322" s="61" t="n">
        <f aca="false">IF(J6322="PosK",SUMIFS(K:K,J:J,"PosK",H:H,H6322),"")</f>
        <v>28.67</v>
      </c>
      <c r="M6322" s="61" t="n">
        <f aca="false">IF(J6322="PosK",SUMIFS(K:K,J:J,"NegK",H:H,H6322),"")</f>
        <v>0</v>
      </c>
      <c r="N6322" s="61" t="n">
        <f aca="false">IF(J6322="PosK",SUMIFS(K:K,J:J,"eDNA",H:H,H6322),"")</f>
        <v>0</v>
      </c>
      <c r="P6322" s="62" t="n">
        <f aca="false">IF(K6324="No Ct",0,K6324)</f>
        <v>0</v>
      </c>
      <c r="Q6322" s="62" t="n">
        <f aca="false">IF(K6325="No Ct",0,K6325)</f>
        <v>0</v>
      </c>
      <c r="R6322" s="0" t="str">
        <f aca="false">IF(AND(L6322&gt;0,M6322=0),"Valid","Invalid")</f>
        <v>Valid</v>
      </c>
      <c r="S6322" s="0" t="str">
        <f aca="false">IF(OR(P6322&gt;1,Q6322&gt;1),"Present","Absent")</f>
        <v>Absent</v>
      </c>
      <c r="T6322" s="63" t="str">
        <f aca="false">IF(OR(AND(P6322&gt;1,P6322&lt;41),AND(Q6322&gt;1,Q6322&lt;41)),"Ct&lt;41","Ct&gt;41")</f>
        <v>Ct&gt;41</v>
      </c>
      <c r="U6322" s="0" t="str">
        <f aca="false">I6322</f>
        <v>Soelvkarusse</v>
      </c>
      <c r="V6322" s="0" t="str">
        <f aca="false">MID(F6322,10,9)</f>
        <v>DL2018036</v>
      </c>
      <c r="W6322" s="64" t="str">
        <f aca="false">V6322&amp;"_"&amp;U6322&amp;"_"&amp;R6322&amp;"_"&amp;S6322&amp;"_"&amp;T6322</f>
        <v>DL2018036_Soelvkarusse_Valid_Absent_Ct&gt;41</v>
      </c>
    </row>
    <row r="6323" customFormat="false" ht="14.25" hidden="false" customHeight="false" outlineLevel="0" collapsed="false">
      <c r="A6323" s="0" t="s">
        <v>820</v>
      </c>
      <c r="B6323" s="52" t="s">
        <v>1233</v>
      </c>
      <c r="C6323" s="52" t="s">
        <v>747</v>
      </c>
      <c r="D6323" s="53" t="n">
        <v>0.1</v>
      </c>
      <c r="E6323" s="53" t="s">
        <v>748</v>
      </c>
      <c r="F6323" s="0" t="s">
        <v>1414</v>
      </c>
      <c r="G6323" s="0" t="str">
        <f aca="false">LEFT(B6323,2)</f>
        <v>34</v>
      </c>
      <c r="H6323" s="0" t="str">
        <f aca="false">I6323&amp;"_"&amp;G6323&amp;"_"&amp;F6323</f>
        <v>Soelvkarusse_34_20190130_DL2018036_GlHellerupGym_koersel2</v>
      </c>
      <c r="I6323" s="61" t="str">
        <f aca="false">MID(RIGHT(B6323,LEN(B6323)-3),1,FIND("_",RIGHT(B6323,LEN(B6323)-3))-1)</f>
        <v>Soelvkarusse</v>
      </c>
      <c r="J6323" s="61" t="str">
        <f aca="false">TRIM(SUBSTITUTE(RIGHT(B6323,FIND(I6323,B6323)+1),"_",""))</f>
        <v>NegK</v>
      </c>
      <c r="K6323" s="0" t="str">
        <f aca="false">IFERROR(VALUE(SUBSTITUTE(E6323,".",",")),E6323)</f>
        <v>No Ct</v>
      </c>
      <c r="L6323" s="61" t="str">
        <f aca="false">IF(J6323="PosK",SUMIFS(K:K,J:J,"PosK",H:H,H6323),"")</f>
        <v/>
      </c>
      <c r="M6323" s="61" t="str">
        <f aca="false">IF(J6323="PosK",SUMIFS(K:K,J:J,"NegK",H:H,H6323),"")</f>
        <v/>
      </c>
      <c r="N6323" s="61" t="str">
        <f aca="false">IF(J6323="PosK",SUMIFS(K:K,J:J,"eDNA",H:H,H6323),"")</f>
        <v/>
      </c>
    </row>
    <row r="6324" customFormat="false" ht="14.25" hidden="false" customHeight="false" outlineLevel="0" collapsed="false">
      <c r="A6324" s="0" t="s">
        <v>822</v>
      </c>
      <c r="B6324" s="52" t="s">
        <v>1234</v>
      </c>
      <c r="C6324" s="52" t="s">
        <v>751</v>
      </c>
      <c r="D6324" s="53" t="n">
        <v>0.1</v>
      </c>
      <c r="E6324" s="53" t="s">
        <v>748</v>
      </c>
      <c r="F6324" s="0" t="s">
        <v>1414</v>
      </c>
      <c r="G6324" s="0" t="str">
        <f aca="false">LEFT(B6324,2)</f>
        <v>34</v>
      </c>
      <c r="H6324" s="0" t="str">
        <f aca="false">I6324&amp;"_"&amp;G6324&amp;"_"&amp;F6324</f>
        <v>Soelvkarusse_34_20190130_DL2018036_GlHellerupGym_koersel2</v>
      </c>
      <c r="I6324" s="61" t="str">
        <f aca="false">MID(RIGHT(B6324,LEN(B6324)-3),1,FIND("_",RIGHT(B6324,LEN(B6324)-3))-1)</f>
        <v>Soelvkarusse</v>
      </c>
      <c r="J6324" s="61" t="str">
        <f aca="false">TRIM(SUBSTITUTE(RIGHT(B6324,FIND(I6324,B6324)+1),"_",""))</f>
        <v>eDNA</v>
      </c>
      <c r="K6324" s="0" t="str">
        <f aca="false">IFERROR(VALUE(SUBSTITUTE(E6324,".",",")),E6324)</f>
        <v>No Ct</v>
      </c>
      <c r="L6324" s="61" t="str">
        <f aca="false">IF(J6324="PosK",SUMIFS(K:K,J:J,"PosK",H:H,H6324),"")</f>
        <v/>
      </c>
      <c r="M6324" s="61" t="str">
        <f aca="false">IF(J6324="PosK",SUMIFS(K:K,J:J,"NegK",H:H,H6324),"")</f>
        <v/>
      </c>
      <c r="N6324" s="61" t="str">
        <f aca="false">IF(J6324="PosK",SUMIFS(K:K,J:J,"eDNA",H:H,H6324),"")</f>
        <v/>
      </c>
      <c r="Q6324" s="62"/>
    </row>
    <row r="6325" customFormat="false" ht="14.25" hidden="false" customHeight="false" outlineLevel="0" collapsed="false">
      <c r="A6325" s="0" t="s">
        <v>824</v>
      </c>
      <c r="B6325" s="52" t="s">
        <v>1234</v>
      </c>
      <c r="C6325" s="52" t="s">
        <v>751</v>
      </c>
      <c r="D6325" s="53" t="n">
        <v>0.1</v>
      </c>
      <c r="E6325" s="53" t="s">
        <v>748</v>
      </c>
      <c r="F6325" s="0" t="s">
        <v>1414</v>
      </c>
      <c r="G6325" s="0" t="str">
        <f aca="false">LEFT(B6325,2)</f>
        <v>34</v>
      </c>
      <c r="H6325" s="0" t="str">
        <f aca="false">I6325&amp;"_"&amp;G6325&amp;"_"&amp;F6325</f>
        <v>Soelvkarusse_34_20190130_DL2018036_GlHellerupGym_koersel2</v>
      </c>
      <c r="I6325" s="61" t="str">
        <f aca="false">MID(RIGHT(B6325,LEN(B6325)-3),1,FIND("_",RIGHT(B6325,LEN(B6325)-3))-1)</f>
        <v>Soelvkarusse</v>
      </c>
      <c r="J6325" s="61" t="str">
        <f aca="false">TRIM(SUBSTITUTE(RIGHT(B6325,FIND(I6325,B6325)+1),"_",""))</f>
        <v>eDNA</v>
      </c>
      <c r="K6325" s="0" t="str">
        <f aca="false">IFERROR(VALUE(SUBSTITUTE(E6325,".",",")),E6325)</f>
        <v>No Ct</v>
      </c>
      <c r="L6325" s="61" t="str">
        <f aca="false">IF(J6325="PosK",SUMIFS(K:K,J:J,"PosK",H:H,H6325),"")</f>
        <v/>
      </c>
      <c r="M6325" s="61" t="str">
        <f aca="false">IF(J6325="PosK",SUMIFS(K:K,J:J,"NegK",H:H,H6325),"")</f>
        <v/>
      </c>
      <c r="N6325" s="61" t="str">
        <f aca="false">IF(J6325="PosK",SUMIFS(K:K,J:J,"eDNA",H:H,H6325),"")</f>
        <v/>
      </c>
      <c r="P6325" s="62"/>
      <c r="T6325" s="63"/>
      <c r="W6325" s="64"/>
    </row>
    <row r="6326" customFormat="false" ht="14.25" hidden="false" customHeight="false" outlineLevel="0" collapsed="false">
      <c r="A6326" s="0" t="s">
        <v>741</v>
      </c>
      <c r="B6326" s="52" t="s">
        <v>742</v>
      </c>
      <c r="C6326" s="52" t="s">
        <v>743</v>
      </c>
      <c r="D6326" s="53" t="n">
        <v>0.1</v>
      </c>
      <c r="E6326" s="53" t="n">
        <v>27.36</v>
      </c>
      <c r="F6326" s="0" t="s">
        <v>1415</v>
      </c>
      <c r="G6326" s="0" t="str">
        <f aca="false">LEFT(B6326,2)</f>
        <v>01</v>
      </c>
      <c r="H6326" s="0" t="str">
        <f aca="false">I6326&amp;"_"&amp;G6326&amp;"_"&amp;F6326</f>
        <v>Loegfroe_01_20190131_DL2018023_NoerresundbyGym_koersel1</v>
      </c>
      <c r="I6326" s="61" t="str">
        <f aca="false">MID(RIGHT(B6326,LEN(B6326)-3),1,FIND("_",RIGHT(B6326,LEN(B6326)-3))-1)</f>
        <v>Loegfroe</v>
      </c>
      <c r="J6326" s="61" t="str">
        <f aca="false">TRIM(SUBSTITUTE(RIGHT(B6326,FIND(I6326,B6326)+1),"_",""))</f>
        <v>PosK</v>
      </c>
      <c r="K6326" s="0" t="n">
        <f aca="false">IFERROR(VALUE(SUBSTITUTE(E6326,".",",")),E6326)</f>
        <v>27.36</v>
      </c>
      <c r="L6326" s="61" t="n">
        <f aca="false">IF(J6326="PosK",SUMIFS(K:K,J:J,"PosK",H:H,H6326),"")</f>
        <v>27.36</v>
      </c>
      <c r="M6326" s="61" t="n">
        <f aca="false">IF(J6326="PosK",SUMIFS(K:K,J:J,"NegK",H:H,H6326),"")</f>
        <v>0</v>
      </c>
      <c r="N6326" s="61" t="n">
        <f aca="false">IF(J6326="PosK",SUMIFS(K:K,J:J,"eDNA",H:H,H6326),"")</f>
        <v>74.13</v>
      </c>
      <c r="P6326" s="62" t="n">
        <f aca="false">IF(K6328="No Ct",0,K6328)</f>
        <v>37.12</v>
      </c>
      <c r="Q6326" s="62" t="n">
        <f aca="false">IF(K6329="No Ct",0,K6329)</f>
        <v>37.01</v>
      </c>
      <c r="R6326" s="0" t="str">
        <f aca="false">IF(AND(L6326&gt;0,M6326=0),"Valid","Invalid")</f>
        <v>Valid</v>
      </c>
      <c r="S6326" s="0" t="str">
        <f aca="false">IF(OR(P6326&gt;1,Q6326&gt;1),"Present","Absent")</f>
        <v>Present</v>
      </c>
      <c r="T6326" s="63" t="str">
        <f aca="false">IF(OR(AND(P6326&gt;1,P6326&lt;41),AND(Q6326&gt;1,Q6326&lt;41)),"Ct&lt;41","Ct&gt;41")</f>
        <v>Ct&lt;41</v>
      </c>
      <c r="U6326" s="0" t="str">
        <f aca="false">I6326</f>
        <v>Loegfroe</v>
      </c>
      <c r="V6326" s="0" t="str">
        <f aca="false">MID(F6326,10,9)</f>
        <v>DL2018023</v>
      </c>
      <c r="W6326" s="64" t="str">
        <f aca="false">V6326&amp;"_"&amp;U6326&amp;"_"&amp;R6326&amp;"_"&amp;S6326&amp;"_"&amp;T6326</f>
        <v>DL2018023_Loegfroe_Valid_Present_Ct&lt;41</v>
      </c>
    </row>
    <row r="6327" customFormat="false" ht="14.25" hidden="false" customHeight="false" outlineLevel="0" collapsed="false">
      <c r="A6327" s="0" t="s">
        <v>745</v>
      </c>
      <c r="B6327" s="52" t="s">
        <v>746</v>
      </c>
      <c r="C6327" s="52" t="s">
        <v>747</v>
      </c>
      <c r="D6327" s="53" t="n">
        <v>0.1</v>
      </c>
      <c r="E6327" s="53" t="s">
        <v>748</v>
      </c>
      <c r="F6327" s="0" t="s">
        <v>1415</v>
      </c>
      <c r="G6327" s="0" t="str">
        <f aca="false">LEFT(B6327,2)</f>
        <v>01</v>
      </c>
      <c r="H6327" s="0" t="str">
        <f aca="false">I6327&amp;"_"&amp;G6327&amp;"_"&amp;F6327</f>
        <v>Loegfroe_01_20190131_DL2018023_NoerresundbyGym_koersel1</v>
      </c>
      <c r="I6327" s="61" t="str">
        <f aca="false">MID(RIGHT(B6327,LEN(B6327)-3),1,FIND("_",RIGHT(B6327,LEN(B6327)-3))-1)</f>
        <v>Loegfroe</v>
      </c>
      <c r="J6327" s="61" t="str">
        <f aca="false">TRIM(SUBSTITUTE(RIGHT(B6327,FIND(I6327,B6327)+1),"_",""))</f>
        <v>NegK</v>
      </c>
      <c r="K6327" s="0" t="str">
        <f aca="false">IFERROR(VALUE(SUBSTITUTE(E6327,".",",")),E6327)</f>
        <v>No Ct</v>
      </c>
      <c r="L6327" s="61" t="str">
        <f aca="false">IF(J6327="PosK",SUMIFS(K:K,J:J,"PosK",H:H,H6327),"")</f>
        <v/>
      </c>
      <c r="M6327" s="61" t="str">
        <f aca="false">IF(J6327="PosK",SUMIFS(K:K,J:J,"NegK",H:H,H6327),"")</f>
        <v/>
      </c>
      <c r="N6327" s="61" t="str">
        <f aca="false">IF(J6327="PosK",SUMIFS(K:K,J:J,"eDNA",H:H,H6327),"")</f>
        <v/>
      </c>
    </row>
    <row r="6328" customFormat="false" ht="14.25" hidden="false" customHeight="false" outlineLevel="0" collapsed="false">
      <c r="A6328" s="0" t="s">
        <v>749</v>
      </c>
      <c r="B6328" s="52" t="s">
        <v>750</v>
      </c>
      <c r="C6328" s="52" t="s">
        <v>751</v>
      </c>
      <c r="D6328" s="53" t="n">
        <v>0.1</v>
      </c>
      <c r="E6328" s="53" t="n">
        <v>37.12</v>
      </c>
      <c r="F6328" s="0" t="s">
        <v>1415</v>
      </c>
      <c r="G6328" s="0" t="str">
        <f aca="false">LEFT(B6328,2)</f>
        <v>01</v>
      </c>
      <c r="H6328" s="0" t="str">
        <f aca="false">I6328&amp;"_"&amp;G6328&amp;"_"&amp;F6328</f>
        <v>Loegfroe_01_20190131_DL2018023_NoerresundbyGym_koersel1</v>
      </c>
      <c r="I6328" s="61" t="str">
        <f aca="false">MID(RIGHT(B6328,LEN(B6328)-3),1,FIND("_",RIGHT(B6328,LEN(B6328)-3))-1)</f>
        <v>Loegfroe</v>
      </c>
      <c r="J6328" s="61" t="str">
        <f aca="false">TRIM(SUBSTITUTE(RIGHT(B6328,FIND(I6328,B6328)+1),"_",""))</f>
        <v>eDNA</v>
      </c>
      <c r="K6328" s="0" t="n">
        <f aca="false">IFERROR(VALUE(SUBSTITUTE(E6328,".",",")),E6328)</f>
        <v>37.12</v>
      </c>
      <c r="L6328" s="61" t="str">
        <f aca="false">IF(J6328="PosK",SUMIFS(K:K,J:J,"PosK",H:H,H6328),"")</f>
        <v/>
      </c>
      <c r="M6328" s="61" t="str">
        <f aca="false">IF(J6328="PosK",SUMIFS(K:K,J:J,"NegK",H:H,H6328),"")</f>
        <v/>
      </c>
      <c r="N6328" s="61" t="str">
        <f aca="false">IF(J6328="PosK",SUMIFS(K:K,J:J,"eDNA",H:H,H6328),"")</f>
        <v/>
      </c>
      <c r="Q6328" s="62"/>
    </row>
    <row r="6329" customFormat="false" ht="14.25" hidden="false" customHeight="false" outlineLevel="0" collapsed="false">
      <c r="A6329" s="0" t="s">
        <v>752</v>
      </c>
      <c r="B6329" s="52" t="s">
        <v>750</v>
      </c>
      <c r="C6329" s="52" t="s">
        <v>751</v>
      </c>
      <c r="D6329" s="53" t="n">
        <v>0.1</v>
      </c>
      <c r="E6329" s="53" t="n">
        <v>37.01</v>
      </c>
      <c r="F6329" s="0" t="s">
        <v>1415</v>
      </c>
      <c r="G6329" s="0" t="str">
        <f aca="false">LEFT(B6329,2)</f>
        <v>01</v>
      </c>
      <c r="H6329" s="0" t="str">
        <f aca="false">I6329&amp;"_"&amp;G6329&amp;"_"&amp;F6329</f>
        <v>Loegfroe_01_20190131_DL2018023_NoerresundbyGym_koersel1</v>
      </c>
      <c r="I6329" s="61" t="str">
        <f aca="false">MID(RIGHT(B6329,LEN(B6329)-3),1,FIND("_",RIGHT(B6329,LEN(B6329)-3))-1)</f>
        <v>Loegfroe</v>
      </c>
      <c r="J6329" s="61" t="str">
        <f aca="false">TRIM(SUBSTITUTE(RIGHT(B6329,FIND(I6329,B6329)+1),"_",""))</f>
        <v>eDNA</v>
      </c>
      <c r="K6329" s="0" t="n">
        <f aca="false">IFERROR(VALUE(SUBSTITUTE(E6329,".",",")),E6329)</f>
        <v>37.01</v>
      </c>
      <c r="L6329" s="61" t="str">
        <f aca="false">IF(J6329="PosK",SUMIFS(K:K,J:J,"PosK",H:H,H6329),"")</f>
        <v/>
      </c>
      <c r="M6329" s="61" t="str">
        <f aca="false">IF(J6329="PosK",SUMIFS(K:K,J:J,"NegK",H:H,H6329),"")</f>
        <v/>
      </c>
      <c r="N6329" s="61" t="str">
        <f aca="false">IF(J6329="PosK",SUMIFS(K:K,J:J,"eDNA",H:H,H6329),"")</f>
        <v/>
      </c>
      <c r="P6329" s="62"/>
      <c r="T6329" s="63"/>
      <c r="W6329" s="64"/>
    </row>
    <row r="6330" customFormat="false" ht="14.25" hidden="false" customHeight="false" outlineLevel="0" collapsed="false">
      <c r="A6330" s="0" t="s">
        <v>754</v>
      </c>
      <c r="B6330" s="52" t="s">
        <v>755</v>
      </c>
      <c r="C6330" s="52" t="s">
        <v>743</v>
      </c>
      <c r="D6330" s="53" t="n">
        <v>0.1</v>
      </c>
      <c r="E6330" s="53" t="n">
        <v>34.39</v>
      </c>
      <c r="F6330" s="0" t="s">
        <v>1415</v>
      </c>
      <c r="G6330" s="0" t="str">
        <f aca="false">LEFT(B6330,2)</f>
        <v>02</v>
      </c>
      <c r="H6330" s="0" t="str">
        <f aca="false">I6330&amp;"_"&amp;G6330&amp;"_"&amp;F6330</f>
        <v>StorVandsalamander_02_20190131_DL2018023_NoerresundbyGym_koersel1</v>
      </c>
      <c r="I6330" s="61" t="str">
        <f aca="false">MID(RIGHT(B6330,LEN(B6330)-3),1,FIND("_",RIGHT(B6330,LEN(B6330)-3))-1)</f>
        <v>StorVandsalamander</v>
      </c>
      <c r="J6330" s="61" t="str">
        <f aca="false">TRIM(SUBSTITUTE(RIGHT(B6330,FIND(I6330,B6330)+1),"_",""))</f>
        <v>PosK</v>
      </c>
      <c r="K6330" s="0" t="n">
        <f aca="false">IFERROR(VALUE(SUBSTITUTE(E6330,".",",")),E6330)</f>
        <v>34.39</v>
      </c>
      <c r="L6330" s="61" t="n">
        <f aca="false">IF(J6330="PosK",SUMIFS(K:K,J:J,"PosK",H:H,H6330),"")</f>
        <v>34.39</v>
      </c>
      <c r="M6330" s="61" t="n">
        <f aca="false">IF(J6330="PosK",SUMIFS(K:K,J:J,"NegK",H:H,H6330),"")</f>
        <v>0</v>
      </c>
      <c r="N6330" s="61" t="n">
        <f aca="false">IF(J6330="PosK",SUMIFS(K:K,J:J,"eDNA",H:H,H6330),"")</f>
        <v>0</v>
      </c>
      <c r="P6330" s="62" t="n">
        <f aca="false">IF(K6332="No Ct",0,K6332)</f>
        <v>0</v>
      </c>
      <c r="Q6330" s="62" t="n">
        <f aca="false">IF(K6333="No Ct",0,K6333)</f>
        <v>0</v>
      </c>
      <c r="R6330" s="0" t="str">
        <f aca="false">IF(AND(L6330&gt;0,M6330=0),"Valid","Invalid")</f>
        <v>Valid</v>
      </c>
      <c r="S6330" s="0" t="str">
        <f aca="false">IF(OR(P6330&gt;1,Q6330&gt;1),"Present","Absent")</f>
        <v>Absent</v>
      </c>
      <c r="T6330" s="63" t="str">
        <f aca="false">IF(OR(AND(P6330&gt;1,P6330&lt;41),AND(Q6330&gt;1,Q6330&lt;41)),"Ct&lt;41","Ct&gt;41")</f>
        <v>Ct&gt;41</v>
      </c>
      <c r="U6330" s="0" t="str">
        <f aca="false">I6330</f>
        <v>StorVandsalamander</v>
      </c>
      <c r="V6330" s="0" t="str">
        <f aca="false">MID(F6330,10,9)</f>
        <v>DL2018023</v>
      </c>
      <c r="W6330" s="64" t="str">
        <f aca="false">V6330&amp;"_"&amp;U6330&amp;"_"&amp;R6330&amp;"_"&amp;S6330&amp;"_"&amp;T6330</f>
        <v>DL2018023_StorVandsalamander_Valid_Absent_Ct&gt;41</v>
      </c>
    </row>
    <row r="6331" customFormat="false" ht="14.25" hidden="false" customHeight="false" outlineLevel="0" collapsed="false">
      <c r="A6331" s="0" t="s">
        <v>756</v>
      </c>
      <c r="B6331" s="52" t="s">
        <v>757</v>
      </c>
      <c r="C6331" s="52" t="s">
        <v>747</v>
      </c>
      <c r="D6331" s="53" t="n">
        <v>0.1</v>
      </c>
      <c r="E6331" s="53" t="s">
        <v>748</v>
      </c>
      <c r="F6331" s="0" t="s">
        <v>1415</v>
      </c>
      <c r="G6331" s="0" t="str">
        <f aca="false">LEFT(B6331,2)</f>
        <v>02</v>
      </c>
      <c r="H6331" s="0" t="str">
        <f aca="false">I6331&amp;"_"&amp;G6331&amp;"_"&amp;F6331</f>
        <v>StorVandsalamander_02_20190131_DL2018023_NoerresundbyGym_koersel1</v>
      </c>
      <c r="I6331" s="61" t="str">
        <f aca="false">MID(RIGHT(B6331,LEN(B6331)-3),1,FIND("_",RIGHT(B6331,LEN(B6331)-3))-1)</f>
        <v>StorVandsalamander</v>
      </c>
      <c r="J6331" s="61" t="str">
        <f aca="false">TRIM(SUBSTITUTE(RIGHT(B6331,FIND(I6331,B6331)+1),"_",""))</f>
        <v>NegK</v>
      </c>
      <c r="K6331" s="0" t="str">
        <f aca="false">IFERROR(VALUE(SUBSTITUTE(E6331,".",",")),E6331)</f>
        <v>No Ct</v>
      </c>
      <c r="L6331" s="61" t="str">
        <f aca="false">IF(J6331="PosK",SUMIFS(K:K,J:J,"PosK",H:H,H6331),"")</f>
        <v/>
      </c>
      <c r="M6331" s="61" t="str">
        <f aca="false">IF(J6331="PosK",SUMIFS(K:K,J:J,"NegK",H:H,H6331),"")</f>
        <v/>
      </c>
      <c r="N6331" s="61" t="str">
        <f aca="false">IF(J6331="PosK",SUMIFS(K:K,J:J,"eDNA",H:H,H6331),"")</f>
        <v/>
      </c>
    </row>
    <row r="6332" customFormat="false" ht="14.25" hidden="false" customHeight="false" outlineLevel="0" collapsed="false">
      <c r="A6332" s="0" t="s">
        <v>758</v>
      </c>
      <c r="B6332" s="52" t="s">
        <v>759</v>
      </c>
      <c r="C6332" s="52" t="s">
        <v>751</v>
      </c>
      <c r="D6332" s="53" t="n">
        <v>0.1</v>
      </c>
      <c r="E6332" s="53" t="s">
        <v>748</v>
      </c>
      <c r="F6332" s="0" t="s">
        <v>1415</v>
      </c>
      <c r="G6332" s="0" t="str">
        <f aca="false">LEFT(B6332,2)</f>
        <v>02</v>
      </c>
      <c r="H6332" s="0" t="str">
        <f aca="false">I6332&amp;"_"&amp;G6332&amp;"_"&amp;F6332</f>
        <v>StorVandsalamander_02_20190131_DL2018023_NoerresundbyGym_koersel1</v>
      </c>
      <c r="I6332" s="61" t="str">
        <f aca="false">MID(RIGHT(B6332,LEN(B6332)-3),1,FIND("_",RIGHT(B6332,LEN(B6332)-3))-1)</f>
        <v>StorVandsalamander</v>
      </c>
      <c r="J6332" s="61" t="str">
        <f aca="false">TRIM(SUBSTITUTE(RIGHT(B6332,FIND(I6332,B6332)+1),"_",""))</f>
        <v>eDNA</v>
      </c>
      <c r="K6332" s="0" t="str">
        <f aca="false">IFERROR(VALUE(SUBSTITUTE(E6332,".",",")),E6332)</f>
        <v>No Ct</v>
      </c>
      <c r="L6332" s="61" t="str">
        <f aca="false">IF(J6332="PosK",SUMIFS(K:K,J:J,"PosK",H:H,H6332),"")</f>
        <v/>
      </c>
      <c r="M6332" s="61" t="str">
        <f aca="false">IF(J6332="PosK",SUMIFS(K:K,J:J,"NegK",H:H,H6332),"")</f>
        <v/>
      </c>
      <c r="N6332" s="61" t="str">
        <f aca="false">IF(J6332="PosK",SUMIFS(K:K,J:J,"eDNA",H:H,H6332),"")</f>
        <v/>
      </c>
      <c r="Q6332" s="62"/>
    </row>
    <row r="6333" customFormat="false" ht="14.25" hidden="false" customHeight="false" outlineLevel="0" collapsed="false">
      <c r="A6333" s="0" t="s">
        <v>760</v>
      </c>
      <c r="B6333" s="52" t="s">
        <v>759</v>
      </c>
      <c r="C6333" s="52" t="s">
        <v>751</v>
      </c>
      <c r="D6333" s="53" t="n">
        <v>0.1</v>
      </c>
      <c r="E6333" s="53" t="s">
        <v>748</v>
      </c>
      <c r="F6333" s="0" t="s">
        <v>1415</v>
      </c>
      <c r="G6333" s="0" t="str">
        <f aca="false">LEFT(B6333,2)</f>
        <v>02</v>
      </c>
      <c r="H6333" s="0" t="str">
        <f aca="false">I6333&amp;"_"&amp;G6333&amp;"_"&amp;F6333</f>
        <v>StorVandsalamander_02_20190131_DL2018023_NoerresundbyGym_koersel1</v>
      </c>
      <c r="I6333" s="61" t="str">
        <f aca="false">MID(RIGHT(B6333,LEN(B6333)-3),1,FIND("_",RIGHT(B6333,LEN(B6333)-3))-1)</f>
        <v>StorVandsalamander</v>
      </c>
      <c r="J6333" s="61" t="str">
        <f aca="false">TRIM(SUBSTITUTE(RIGHT(B6333,FIND(I6333,B6333)+1),"_",""))</f>
        <v>eDNA</v>
      </c>
      <c r="K6333" s="0" t="str">
        <f aca="false">IFERROR(VALUE(SUBSTITUTE(E6333,".",",")),E6333)</f>
        <v>No Ct</v>
      </c>
      <c r="L6333" s="61" t="str">
        <f aca="false">IF(J6333="PosK",SUMIFS(K:K,J:J,"PosK",H:H,H6333),"")</f>
        <v/>
      </c>
      <c r="M6333" s="61" t="str">
        <f aca="false">IF(J6333="PosK",SUMIFS(K:K,J:J,"NegK",H:H,H6333),"")</f>
        <v/>
      </c>
      <c r="N6333" s="61" t="str">
        <f aca="false">IF(J6333="PosK",SUMIFS(K:K,J:J,"eDNA",H:H,H6333),"")</f>
        <v/>
      </c>
      <c r="P6333" s="62"/>
      <c r="T6333" s="63"/>
      <c r="W6333" s="64"/>
    </row>
    <row r="6334" customFormat="false" ht="14.25" hidden="false" customHeight="false" outlineLevel="0" collapsed="false">
      <c r="A6334" s="0" t="s">
        <v>762</v>
      </c>
      <c r="B6334" s="52" t="s">
        <v>763</v>
      </c>
      <c r="C6334" s="52" t="s">
        <v>743</v>
      </c>
      <c r="D6334" s="53" t="n">
        <v>0.1</v>
      </c>
      <c r="E6334" s="53" t="s">
        <v>748</v>
      </c>
      <c r="F6334" s="0" t="s">
        <v>1415</v>
      </c>
      <c r="G6334" s="0" t="str">
        <f aca="false">LEFT(B6334,2)</f>
        <v>03</v>
      </c>
      <c r="H6334" s="0" t="str">
        <f aca="false">I6334&amp;"_"&amp;G6334&amp;"_"&amp;F6334</f>
        <v>Strandtudse_03_20190131_DL2018023_NoerresundbyGym_koersel1</v>
      </c>
      <c r="I6334" s="61" t="str">
        <f aca="false">MID(RIGHT(B6334,LEN(B6334)-3),1,FIND("_",RIGHT(B6334,LEN(B6334)-3))-1)</f>
        <v>Strandtudse</v>
      </c>
      <c r="J6334" s="61" t="str">
        <f aca="false">TRIM(SUBSTITUTE(RIGHT(B6334,FIND(I6334,B6334)+1),"_",""))</f>
        <v>PosK</v>
      </c>
      <c r="K6334" s="0" t="str">
        <f aca="false">IFERROR(VALUE(SUBSTITUTE(E6334,".",",")),E6334)</f>
        <v>No Ct</v>
      </c>
      <c r="L6334" s="61" t="n">
        <f aca="false">IF(J6334="PosK",SUMIFS(K:K,J:J,"PosK",H:H,H6334),"")</f>
        <v>0</v>
      </c>
      <c r="M6334" s="61" t="n">
        <f aca="false">IF(J6334="PosK",SUMIFS(K:K,J:J,"NegK",H:H,H6334),"")</f>
        <v>0</v>
      </c>
      <c r="N6334" s="61" t="n">
        <f aca="false">IF(J6334="PosK",SUMIFS(K:K,J:J,"eDNA",H:H,H6334),"")</f>
        <v>0</v>
      </c>
      <c r="P6334" s="62" t="n">
        <f aca="false">IF(K6336="No Ct",0,K6336)</f>
        <v>0</v>
      </c>
      <c r="Q6334" s="62" t="n">
        <f aca="false">IF(K6337="No Ct",0,K6337)</f>
        <v>0</v>
      </c>
      <c r="R6334" s="0" t="str">
        <f aca="false">IF(AND(L6334&gt;0,M6334=0),"Valid","Invalid")</f>
        <v>Invalid</v>
      </c>
      <c r="S6334" s="0" t="str">
        <f aca="false">IF(OR(P6334&gt;1,Q6334&gt;1),"Present","Absent")</f>
        <v>Absent</v>
      </c>
      <c r="T6334" s="63" t="str">
        <f aca="false">IF(OR(AND(P6334&gt;1,P6334&lt;41),AND(Q6334&gt;1,Q6334&lt;41)),"Ct&lt;41","Ct&gt;41")</f>
        <v>Ct&gt;41</v>
      </c>
      <c r="U6334" s="0" t="str">
        <f aca="false">I6334</f>
        <v>Strandtudse</v>
      </c>
      <c r="V6334" s="0" t="str">
        <f aca="false">MID(F6334,10,9)</f>
        <v>DL2018023</v>
      </c>
      <c r="W6334" s="64" t="str">
        <f aca="false">V6334&amp;"_"&amp;U6334&amp;"_"&amp;R6334&amp;"_"&amp;S6334&amp;"_"&amp;T6334</f>
        <v>DL2018023_Strandtudse_Invalid_Absent_Ct&gt;41</v>
      </c>
    </row>
    <row r="6335" customFormat="false" ht="14.25" hidden="false" customHeight="false" outlineLevel="0" collapsed="false">
      <c r="A6335" s="0" t="s">
        <v>764</v>
      </c>
      <c r="B6335" s="52" t="s">
        <v>765</v>
      </c>
      <c r="C6335" s="52" t="s">
        <v>747</v>
      </c>
      <c r="D6335" s="53" t="n">
        <v>0.1</v>
      </c>
      <c r="E6335" s="53" t="s">
        <v>748</v>
      </c>
      <c r="F6335" s="0" t="s">
        <v>1415</v>
      </c>
      <c r="G6335" s="0" t="str">
        <f aca="false">LEFT(B6335,2)</f>
        <v>03</v>
      </c>
      <c r="H6335" s="0" t="str">
        <f aca="false">I6335&amp;"_"&amp;G6335&amp;"_"&amp;F6335</f>
        <v>Strandtudse_03_20190131_DL2018023_NoerresundbyGym_koersel1</v>
      </c>
      <c r="I6335" s="61" t="str">
        <f aca="false">MID(RIGHT(B6335,LEN(B6335)-3),1,FIND("_",RIGHT(B6335,LEN(B6335)-3))-1)</f>
        <v>Strandtudse</v>
      </c>
      <c r="J6335" s="61" t="str">
        <f aca="false">TRIM(SUBSTITUTE(RIGHT(B6335,FIND(I6335,B6335)+1),"_",""))</f>
        <v>NegK</v>
      </c>
      <c r="K6335" s="0" t="str">
        <f aca="false">IFERROR(VALUE(SUBSTITUTE(E6335,".",",")),E6335)</f>
        <v>No Ct</v>
      </c>
      <c r="L6335" s="61" t="str">
        <f aca="false">IF(J6335="PosK",SUMIFS(K:K,J:J,"PosK",H:H,H6335),"")</f>
        <v/>
      </c>
      <c r="M6335" s="61" t="str">
        <f aca="false">IF(J6335="PosK",SUMIFS(K:K,J:J,"NegK",H:H,H6335),"")</f>
        <v/>
      </c>
      <c r="N6335" s="61" t="str">
        <f aca="false">IF(J6335="PosK",SUMIFS(K:K,J:J,"eDNA",H:H,H6335),"")</f>
        <v/>
      </c>
    </row>
    <row r="6336" customFormat="false" ht="14.25" hidden="false" customHeight="false" outlineLevel="0" collapsed="false">
      <c r="A6336" s="0" t="s">
        <v>766</v>
      </c>
      <c r="B6336" s="52" t="s">
        <v>767</v>
      </c>
      <c r="C6336" s="52" t="s">
        <v>751</v>
      </c>
      <c r="D6336" s="53" t="n">
        <v>0.1</v>
      </c>
      <c r="E6336" s="53" t="s">
        <v>748</v>
      </c>
      <c r="F6336" s="0" t="s">
        <v>1415</v>
      </c>
      <c r="G6336" s="0" t="str">
        <f aca="false">LEFT(B6336,2)</f>
        <v>03</v>
      </c>
      <c r="H6336" s="0" t="str">
        <f aca="false">I6336&amp;"_"&amp;G6336&amp;"_"&amp;F6336</f>
        <v>Strandtudse_03_20190131_DL2018023_NoerresundbyGym_koersel1</v>
      </c>
      <c r="I6336" s="61" t="str">
        <f aca="false">MID(RIGHT(B6336,LEN(B6336)-3),1,FIND("_",RIGHT(B6336,LEN(B6336)-3))-1)</f>
        <v>Strandtudse</v>
      </c>
      <c r="J6336" s="61" t="str">
        <f aca="false">TRIM(SUBSTITUTE(RIGHT(B6336,FIND(I6336,B6336)+1),"_",""))</f>
        <v>eDNA</v>
      </c>
      <c r="K6336" s="0" t="str">
        <f aca="false">IFERROR(VALUE(SUBSTITUTE(E6336,".",",")),E6336)</f>
        <v>No Ct</v>
      </c>
      <c r="L6336" s="61" t="str">
        <f aca="false">IF(J6336="PosK",SUMIFS(K:K,J:J,"PosK",H:H,H6336),"")</f>
        <v/>
      </c>
      <c r="M6336" s="61" t="str">
        <f aca="false">IF(J6336="PosK",SUMIFS(K:K,J:J,"NegK",H:H,H6336),"")</f>
        <v/>
      </c>
      <c r="N6336" s="61" t="str">
        <f aca="false">IF(J6336="PosK",SUMIFS(K:K,J:J,"eDNA",H:H,H6336),"")</f>
        <v/>
      </c>
      <c r="Q6336" s="62"/>
    </row>
    <row r="6337" customFormat="false" ht="14.25" hidden="false" customHeight="false" outlineLevel="0" collapsed="false">
      <c r="A6337" s="0" t="s">
        <v>768</v>
      </c>
      <c r="B6337" s="52" t="s">
        <v>767</v>
      </c>
      <c r="C6337" s="52" t="s">
        <v>751</v>
      </c>
      <c r="D6337" s="53" t="n">
        <v>0.1</v>
      </c>
      <c r="E6337" s="53" t="s">
        <v>748</v>
      </c>
      <c r="F6337" s="0" t="s">
        <v>1415</v>
      </c>
      <c r="G6337" s="0" t="str">
        <f aca="false">LEFT(B6337,2)</f>
        <v>03</v>
      </c>
      <c r="H6337" s="0" t="str">
        <f aca="false">I6337&amp;"_"&amp;G6337&amp;"_"&amp;F6337</f>
        <v>Strandtudse_03_20190131_DL2018023_NoerresundbyGym_koersel1</v>
      </c>
      <c r="I6337" s="61" t="str">
        <f aca="false">MID(RIGHT(B6337,LEN(B6337)-3),1,FIND("_",RIGHT(B6337,LEN(B6337)-3))-1)</f>
        <v>Strandtudse</v>
      </c>
      <c r="J6337" s="61" t="str">
        <f aca="false">TRIM(SUBSTITUTE(RIGHT(B6337,FIND(I6337,B6337)+1),"_",""))</f>
        <v>eDNA</v>
      </c>
      <c r="K6337" s="0" t="str">
        <f aca="false">IFERROR(VALUE(SUBSTITUTE(E6337,".",",")),E6337)</f>
        <v>No Ct</v>
      </c>
      <c r="L6337" s="61" t="str">
        <f aca="false">IF(J6337="PosK",SUMIFS(K:K,J:J,"PosK",H:H,H6337),"")</f>
        <v/>
      </c>
      <c r="M6337" s="61" t="str">
        <f aca="false">IF(J6337="PosK",SUMIFS(K:K,J:J,"NegK",H:H,H6337),"")</f>
        <v/>
      </c>
      <c r="N6337" s="61" t="str">
        <f aca="false">IF(J6337="PosK",SUMIFS(K:K,J:J,"eDNA",H:H,H6337),"")</f>
        <v/>
      </c>
      <c r="P6337" s="62"/>
      <c r="T6337" s="63"/>
      <c r="W6337" s="64"/>
    </row>
    <row r="6338" customFormat="false" ht="14.25" hidden="false" customHeight="false" outlineLevel="0" collapsed="false">
      <c r="A6338" s="0" t="s">
        <v>770</v>
      </c>
      <c r="B6338" s="52" t="s">
        <v>771</v>
      </c>
      <c r="C6338" s="52" t="s">
        <v>743</v>
      </c>
      <c r="D6338" s="53" t="n">
        <v>0.1</v>
      </c>
      <c r="E6338" s="53" t="n">
        <v>31.58</v>
      </c>
      <c r="F6338" s="0" t="s">
        <v>1415</v>
      </c>
      <c r="G6338" s="0" t="str">
        <f aca="false">LEFT(B6338,2)</f>
        <v>04</v>
      </c>
      <c r="H6338" s="0" t="str">
        <f aca="false">I6338&amp;"_"&amp;G6338&amp;"_"&amp;F6338</f>
        <v>GroenbrogetTudse_04_20190131_DL2018023_NoerresundbyGym_koersel1</v>
      </c>
      <c r="I6338" s="61" t="str">
        <f aca="false">MID(RIGHT(B6338,LEN(B6338)-3),1,FIND("_",RIGHT(B6338,LEN(B6338)-3))-1)</f>
        <v>GroenbrogetTudse</v>
      </c>
      <c r="J6338" s="61" t="str">
        <f aca="false">TRIM(SUBSTITUTE(RIGHT(B6338,FIND(I6338,B6338)+1),"_",""))</f>
        <v>PosK</v>
      </c>
      <c r="K6338" s="0" t="n">
        <f aca="false">IFERROR(VALUE(SUBSTITUTE(E6338,".",",")),E6338)</f>
        <v>31.58</v>
      </c>
      <c r="L6338" s="61" t="n">
        <f aca="false">IF(J6338="PosK",SUMIFS(K:K,J:J,"PosK",H:H,H6338),"")</f>
        <v>31.58</v>
      </c>
      <c r="M6338" s="61" t="n">
        <f aca="false">IF(J6338="PosK",SUMIFS(K:K,J:J,"NegK",H:H,H6338),"")</f>
        <v>0</v>
      </c>
      <c r="N6338" s="61" t="n">
        <f aca="false">IF(J6338="PosK",SUMIFS(K:K,J:J,"eDNA",H:H,H6338),"")</f>
        <v>0</v>
      </c>
      <c r="P6338" s="62" t="n">
        <f aca="false">IF(K6340="No Ct",0,K6340)</f>
        <v>0</v>
      </c>
      <c r="Q6338" s="62" t="n">
        <f aca="false">IF(K6341="No Ct",0,K6341)</f>
        <v>0</v>
      </c>
      <c r="R6338" s="0" t="str">
        <f aca="false">IF(AND(L6338&gt;0,M6338=0),"Valid","Invalid")</f>
        <v>Valid</v>
      </c>
      <c r="S6338" s="0" t="str">
        <f aca="false">IF(OR(P6338&gt;1,Q6338&gt;1),"Present","Absent")</f>
        <v>Absent</v>
      </c>
      <c r="T6338" s="63" t="str">
        <f aca="false">IF(OR(AND(P6338&gt;1,P6338&lt;41),AND(Q6338&gt;1,Q6338&lt;41)),"Ct&lt;41","Ct&gt;41")</f>
        <v>Ct&gt;41</v>
      </c>
      <c r="U6338" s="0" t="str">
        <f aca="false">I6338</f>
        <v>GroenbrogetTudse</v>
      </c>
      <c r="V6338" s="0" t="str">
        <f aca="false">MID(F6338,10,9)</f>
        <v>DL2018023</v>
      </c>
      <c r="W6338" s="64" t="str">
        <f aca="false">V6338&amp;"_"&amp;U6338&amp;"_"&amp;R6338&amp;"_"&amp;S6338&amp;"_"&amp;T6338</f>
        <v>DL2018023_GroenbrogetTudse_Valid_Absent_Ct&gt;41</v>
      </c>
    </row>
    <row r="6339" customFormat="false" ht="14.25" hidden="false" customHeight="false" outlineLevel="0" collapsed="false">
      <c r="A6339" s="0" t="s">
        <v>772</v>
      </c>
      <c r="B6339" s="52" t="s">
        <v>773</v>
      </c>
      <c r="C6339" s="52" t="s">
        <v>747</v>
      </c>
      <c r="D6339" s="53" t="n">
        <v>0.1</v>
      </c>
      <c r="E6339" s="53" t="s">
        <v>748</v>
      </c>
      <c r="F6339" s="0" t="s">
        <v>1415</v>
      </c>
      <c r="G6339" s="0" t="str">
        <f aca="false">LEFT(B6339,2)</f>
        <v>04</v>
      </c>
      <c r="H6339" s="0" t="str">
        <f aca="false">I6339&amp;"_"&amp;G6339&amp;"_"&amp;F6339</f>
        <v>GroenbrogetTudse_04_20190131_DL2018023_NoerresundbyGym_koersel1</v>
      </c>
      <c r="I6339" s="61" t="str">
        <f aca="false">MID(RIGHT(B6339,LEN(B6339)-3),1,FIND("_",RIGHT(B6339,LEN(B6339)-3))-1)</f>
        <v>GroenbrogetTudse</v>
      </c>
      <c r="J6339" s="61" t="str">
        <f aca="false">TRIM(SUBSTITUTE(RIGHT(B6339,FIND(I6339,B6339)+1),"_",""))</f>
        <v>NegK</v>
      </c>
      <c r="K6339" s="0" t="str">
        <f aca="false">IFERROR(VALUE(SUBSTITUTE(E6339,".",",")),E6339)</f>
        <v>No Ct</v>
      </c>
      <c r="L6339" s="61" t="str">
        <f aca="false">IF(J6339="PosK",SUMIFS(K:K,J:J,"PosK",H:H,H6339),"")</f>
        <v/>
      </c>
      <c r="M6339" s="61" t="str">
        <f aca="false">IF(J6339="PosK",SUMIFS(K:K,J:J,"NegK",H:H,H6339),"")</f>
        <v/>
      </c>
      <c r="N6339" s="61" t="str">
        <f aca="false">IF(J6339="PosK",SUMIFS(K:K,J:J,"eDNA",H:H,H6339),"")</f>
        <v/>
      </c>
    </row>
    <row r="6340" customFormat="false" ht="14.25" hidden="false" customHeight="false" outlineLevel="0" collapsed="false">
      <c r="A6340" s="0" t="s">
        <v>774</v>
      </c>
      <c r="B6340" s="52" t="s">
        <v>775</v>
      </c>
      <c r="C6340" s="52" t="s">
        <v>751</v>
      </c>
      <c r="D6340" s="53" t="n">
        <v>0.1</v>
      </c>
      <c r="E6340" s="53" t="s">
        <v>748</v>
      </c>
      <c r="F6340" s="0" t="s">
        <v>1415</v>
      </c>
      <c r="G6340" s="0" t="str">
        <f aca="false">LEFT(B6340,2)</f>
        <v>04</v>
      </c>
      <c r="H6340" s="0" t="str">
        <f aca="false">I6340&amp;"_"&amp;G6340&amp;"_"&amp;F6340</f>
        <v>GroenbrogetTudse_04_20190131_DL2018023_NoerresundbyGym_koersel1</v>
      </c>
      <c r="I6340" s="61" t="str">
        <f aca="false">MID(RIGHT(B6340,LEN(B6340)-3),1,FIND("_",RIGHT(B6340,LEN(B6340)-3))-1)</f>
        <v>GroenbrogetTudse</v>
      </c>
      <c r="J6340" s="61" t="str">
        <f aca="false">TRIM(SUBSTITUTE(RIGHT(B6340,FIND(I6340,B6340)+1),"_",""))</f>
        <v>eDNA</v>
      </c>
      <c r="K6340" s="0" t="str">
        <f aca="false">IFERROR(VALUE(SUBSTITUTE(E6340,".",",")),E6340)</f>
        <v>No Ct</v>
      </c>
      <c r="L6340" s="61" t="str">
        <f aca="false">IF(J6340="PosK",SUMIFS(K:K,J:J,"PosK",H:H,H6340),"")</f>
        <v/>
      </c>
      <c r="M6340" s="61" t="str">
        <f aca="false">IF(J6340="PosK",SUMIFS(K:K,J:J,"NegK",H:H,H6340),"")</f>
        <v/>
      </c>
      <c r="N6340" s="61" t="str">
        <f aca="false">IF(J6340="PosK",SUMIFS(K:K,J:J,"eDNA",H:H,H6340),"")</f>
        <v/>
      </c>
      <c r="Q6340" s="62"/>
    </row>
    <row r="6341" customFormat="false" ht="14.25" hidden="false" customHeight="false" outlineLevel="0" collapsed="false">
      <c r="A6341" s="0" t="s">
        <v>776</v>
      </c>
      <c r="B6341" s="52" t="s">
        <v>775</v>
      </c>
      <c r="C6341" s="52" t="s">
        <v>751</v>
      </c>
      <c r="D6341" s="53" t="n">
        <v>0.1</v>
      </c>
      <c r="E6341" s="53" t="s">
        <v>748</v>
      </c>
      <c r="F6341" s="0" t="s">
        <v>1415</v>
      </c>
      <c r="G6341" s="0" t="str">
        <f aca="false">LEFT(B6341,2)</f>
        <v>04</v>
      </c>
      <c r="H6341" s="0" t="str">
        <f aca="false">I6341&amp;"_"&amp;G6341&amp;"_"&amp;F6341</f>
        <v>GroenbrogetTudse_04_20190131_DL2018023_NoerresundbyGym_koersel1</v>
      </c>
      <c r="I6341" s="61" t="str">
        <f aca="false">MID(RIGHT(B6341,LEN(B6341)-3),1,FIND("_",RIGHT(B6341,LEN(B6341)-3))-1)</f>
        <v>GroenbrogetTudse</v>
      </c>
      <c r="J6341" s="61" t="str">
        <f aca="false">TRIM(SUBSTITUTE(RIGHT(B6341,FIND(I6341,B6341)+1),"_",""))</f>
        <v>eDNA</v>
      </c>
      <c r="K6341" s="0" t="str">
        <f aca="false">IFERROR(VALUE(SUBSTITUTE(E6341,".",",")),E6341)</f>
        <v>No Ct</v>
      </c>
      <c r="L6341" s="61" t="str">
        <f aca="false">IF(J6341="PosK",SUMIFS(K:K,J:J,"PosK",H:H,H6341),"")</f>
        <v/>
      </c>
      <c r="M6341" s="61" t="str">
        <f aca="false">IF(J6341="PosK",SUMIFS(K:K,J:J,"NegK",H:H,H6341),"")</f>
        <v/>
      </c>
      <c r="N6341" s="61" t="str">
        <f aca="false">IF(J6341="PosK",SUMIFS(K:K,J:J,"eDNA",H:H,H6341),"")</f>
        <v/>
      </c>
      <c r="P6341" s="62"/>
      <c r="T6341" s="63"/>
      <c r="W6341" s="64"/>
    </row>
    <row r="6342" customFormat="false" ht="14.25" hidden="false" customHeight="false" outlineLevel="0" collapsed="false">
      <c r="A6342" s="0" t="s">
        <v>778</v>
      </c>
      <c r="B6342" s="52" t="s">
        <v>779</v>
      </c>
      <c r="C6342" s="52" t="s">
        <v>743</v>
      </c>
      <c r="D6342" s="53" t="n">
        <v>0.1</v>
      </c>
      <c r="E6342" s="53" t="n">
        <v>38.37</v>
      </c>
      <c r="F6342" s="0" t="s">
        <v>1415</v>
      </c>
      <c r="G6342" s="0" t="str">
        <f aca="false">LEFT(B6342,2)</f>
        <v>05</v>
      </c>
      <c r="H6342" s="0" t="str">
        <f aca="false">I6342&amp;"_"&amp;G6342&amp;"_"&amp;F6342</f>
        <v>Loevfroe_05_20190131_DL2018023_NoerresundbyGym_koersel1</v>
      </c>
      <c r="I6342" s="61" t="str">
        <f aca="false">MID(RIGHT(B6342,LEN(B6342)-3),1,FIND("_",RIGHT(B6342,LEN(B6342)-3))-1)</f>
        <v>Loevfroe</v>
      </c>
      <c r="J6342" s="61" t="str">
        <f aca="false">TRIM(SUBSTITUTE(RIGHT(B6342,FIND(I6342,B6342)+1),"_",""))</f>
        <v>PosK</v>
      </c>
      <c r="K6342" s="0" t="n">
        <f aca="false">IFERROR(VALUE(SUBSTITUTE(E6342,".",",")),E6342)</f>
        <v>38.37</v>
      </c>
      <c r="L6342" s="61" t="n">
        <f aca="false">IF(J6342="PosK",SUMIFS(K:K,J:J,"PosK",H:H,H6342),"")</f>
        <v>38.37</v>
      </c>
      <c r="M6342" s="61" t="n">
        <f aca="false">IF(J6342="PosK",SUMIFS(K:K,J:J,"NegK",H:H,H6342),"")</f>
        <v>0</v>
      </c>
      <c r="N6342" s="61" t="n">
        <f aca="false">IF(J6342="PosK",SUMIFS(K:K,J:J,"eDNA",H:H,H6342),"")</f>
        <v>0</v>
      </c>
      <c r="P6342" s="62" t="n">
        <f aca="false">IF(K6344="No Ct",0,K6344)</f>
        <v>0</v>
      </c>
      <c r="Q6342" s="62" t="n">
        <f aca="false">IF(K6345="No Ct",0,K6345)</f>
        <v>0</v>
      </c>
      <c r="R6342" s="0" t="str">
        <f aca="false">IF(AND(L6342&gt;0,M6342=0),"Valid","Invalid")</f>
        <v>Valid</v>
      </c>
      <c r="S6342" s="0" t="str">
        <f aca="false">IF(OR(P6342&gt;1,Q6342&gt;1),"Present","Absent")</f>
        <v>Absent</v>
      </c>
      <c r="T6342" s="63" t="str">
        <f aca="false">IF(OR(AND(P6342&gt;1,P6342&lt;41),AND(Q6342&gt;1,Q6342&lt;41)),"Ct&lt;41","Ct&gt;41")</f>
        <v>Ct&gt;41</v>
      </c>
      <c r="U6342" s="0" t="str">
        <f aca="false">I6342</f>
        <v>Loevfroe</v>
      </c>
      <c r="V6342" s="0" t="str">
        <f aca="false">MID(F6342,10,9)</f>
        <v>DL2018023</v>
      </c>
      <c r="W6342" s="64" t="str">
        <f aca="false">V6342&amp;"_"&amp;U6342&amp;"_"&amp;R6342&amp;"_"&amp;S6342&amp;"_"&amp;T6342</f>
        <v>DL2018023_Loevfroe_Valid_Absent_Ct&gt;41</v>
      </c>
    </row>
    <row r="6343" customFormat="false" ht="14.25" hidden="false" customHeight="false" outlineLevel="0" collapsed="false">
      <c r="A6343" s="0" t="s">
        <v>780</v>
      </c>
      <c r="B6343" s="52" t="s">
        <v>781</v>
      </c>
      <c r="C6343" s="52" t="s">
        <v>747</v>
      </c>
      <c r="D6343" s="53" t="n">
        <v>0.1</v>
      </c>
      <c r="E6343" s="53" t="s">
        <v>748</v>
      </c>
      <c r="F6343" s="0" t="s">
        <v>1415</v>
      </c>
      <c r="G6343" s="0" t="str">
        <f aca="false">LEFT(B6343,2)</f>
        <v>05</v>
      </c>
      <c r="H6343" s="0" t="str">
        <f aca="false">I6343&amp;"_"&amp;G6343&amp;"_"&amp;F6343</f>
        <v>Loevfroe_05_20190131_DL2018023_NoerresundbyGym_koersel1</v>
      </c>
      <c r="I6343" s="61" t="str">
        <f aca="false">MID(RIGHT(B6343,LEN(B6343)-3),1,FIND("_",RIGHT(B6343,LEN(B6343)-3))-1)</f>
        <v>Loevfroe</v>
      </c>
      <c r="J6343" s="61" t="str">
        <f aca="false">TRIM(SUBSTITUTE(RIGHT(B6343,FIND(I6343,B6343)+1),"_",""))</f>
        <v>NegK</v>
      </c>
      <c r="K6343" s="0" t="str">
        <f aca="false">IFERROR(VALUE(SUBSTITUTE(E6343,".",",")),E6343)</f>
        <v>No Ct</v>
      </c>
      <c r="L6343" s="61" t="str">
        <f aca="false">IF(J6343="PosK",SUMIFS(K:K,J:J,"PosK",H:H,H6343),"")</f>
        <v/>
      </c>
      <c r="M6343" s="61" t="str">
        <f aca="false">IF(J6343="PosK",SUMIFS(K:K,J:J,"NegK",H:H,H6343),"")</f>
        <v/>
      </c>
      <c r="N6343" s="61" t="str">
        <f aca="false">IF(J6343="PosK",SUMIFS(K:K,J:J,"eDNA",H:H,H6343),"")</f>
        <v/>
      </c>
    </row>
    <row r="6344" customFormat="false" ht="14.25" hidden="false" customHeight="false" outlineLevel="0" collapsed="false">
      <c r="A6344" s="0" t="s">
        <v>782</v>
      </c>
      <c r="B6344" s="52" t="s">
        <v>783</v>
      </c>
      <c r="C6344" s="52" t="s">
        <v>751</v>
      </c>
      <c r="D6344" s="53" t="n">
        <v>0.1</v>
      </c>
      <c r="E6344" s="53" t="s">
        <v>748</v>
      </c>
      <c r="F6344" s="0" t="s">
        <v>1415</v>
      </c>
      <c r="G6344" s="0" t="str">
        <f aca="false">LEFT(B6344,2)</f>
        <v>05</v>
      </c>
      <c r="H6344" s="0" t="str">
        <f aca="false">I6344&amp;"_"&amp;G6344&amp;"_"&amp;F6344</f>
        <v>Loevfroe_05_20190131_DL2018023_NoerresundbyGym_koersel1</v>
      </c>
      <c r="I6344" s="61" t="str">
        <f aca="false">MID(RIGHT(B6344,LEN(B6344)-3),1,FIND("_",RIGHT(B6344,LEN(B6344)-3))-1)</f>
        <v>Loevfroe</v>
      </c>
      <c r="J6344" s="61" t="str">
        <f aca="false">TRIM(SUBSTITUTE(RIGHT(B6344,FIND(I6344,B6344)+1),"_",""))</f>
        <v>eDNA</v>
      </c>
      <c r="K6344" s="0" t="str">
        <f aca="false">IFERROR(VALUE(SUBSTITUTE(E6344,".",",")),E6344)</f>
        <v>No Ct</v>
      </c>
      <c r="L6344" s="61" t="str">
        <f aca="false">IF(J6344="PosK",SUMIFS(K:K,J:J,"PosK",H:H,H6344),"")</f>
        <v/>
      </c>
      <c r="M6344" s="61" t="str">
        <f aca="false">IF(J6344="PosK",SUMIFS(K:K,J:J,"NegK",H:H,H6344),"")</f>
        <v/>
      </c>
      <c r="N6344" s="61" t="str">
        <f aca="false">IF(J6344="PosK",SUMIFS(K:K,J:J,"eDNA",H:H,H6344),"")</f>
        <v/>
      </c>
      <c r="Q6344" s="62"/>
    </row>
    <row r="6345" customFormat="false" ht="14.25" hidden="false" customHeight="false" outlineLevel="0" collapsed="false">
      <c r="A6345" s="0" t="s">
        <v>784</v>
      </c>
      <c r="B6345" s="52" t="s">
        <v>783</v>
      </c>
      <c r="C6345" s="52" t="s">
        <v>751</v>
      </c>
      <c r="D6345" s="53" t="n">
        <v>0.1</v>
      </c>
      <c r="E6345" s="53" t="s">
        <v>748</v>
      </c>
      <c r="F6345" s="0" t="s">
        <v>1415</v>
      </c>
      <c r="G6345" s="0" t="str">
        <f aca="false">LEFT(B6345,2)</f>
        <v>05</v>
      </c>
      <c r="H6345" s="0" t="str">
        <f aca="false">I6345&amp;"_"&amp;G6345&amp;"_"&amp;F6345</f>
        <v>Loevfroe_05_20190131_DL2018023_NoerresundbyGym_koersel1</v>
      </c>
      <c r="I6345" s="61" t="str">
        <f aca="false">MID(RIGHT(B6345,LEN(B6345)-3),1,FIND("_",RIGHT(B6345,LEN(B6345)-3))-1)</f>
        <v>Loevfroe</v>
      </c>
      <c r="J6345" s="61" t="str">
        <f aca="false">TRIM(SUBSTITUTE(RIGHT(B6345,FIND(I6345,B6345)+1),"_",""))</f>
        <v>eDNA</v>
      </c>
      <c r="K6345" s="0" t="str">
        <f aca="false">IFERROR(VALUE(SUBSTITUTE(E6345,".",",")),E6345)</f>
        <v>No Ct</v>
      </c>
      <c r="L6345" s="61" t="str">
        <f aca="false">IF(J6345="PosK",SUMIFS(K:K,J:J,"PosK",H:H,H6345),"")</f>
        <v/>
      </c>
      <c r="M6345" s="61" t="str">
        <f aca="false">IF(J6345="PosK",SUMIFS(K:K,J:J,"NegK",H:H,H6345),"")</f>
        <v/>
      </c>
      <c r="N6345" s="61" t="str">
        <f aca="false">IF(J6345="PosK",SUMIFS(K:K,J:J,"eDNA",H:H,H6345),"")</f>
        <v/>
      </c>
      <c r="P6345" s="62"/>
      <c r="T6345" s="63"/>
      <c r="W6345" s="64"/>
    </row>
    <row r="6346" customFormat="false" ht="14.25" hidden="false" customHeight="false" outlineLevel="0" collapsed="false">
      <c r="A6346" s="0" t="s">
        <v>786</v>
      </c>
      <c r="B6346" s="52" t="s">
        <v>787</v>
      </c>
      <c r="C6346" s="52" t="s">
        <v>743</v>
      </c>
      <c r="D6346" s="53" t="n">
        <v>0.1</v>
      </c>
      <c r="E6346" s="53" t="n">
        <v>32.41</v>
      </c>
      <c r="F6346" s="0" t="s">
        <v>1415</v>
      </c>
      <c r="G6346" s="0" t="str">
        <f aca="false">LEFT(B6346,2)</f>
        <v>06</v>
      </c>
      <c r="H6346" s="0" t="str">
        <f aca="false">I6346&amp;"_"&amp;G6346&amp;"_"&amp;F6346</f>
        <v>Springfroe_06_20190131_DL2018023_NoerresundbyGym_koersel1</v>
      </c>
      <c r="I6346" s="61" t="str">
        <f aca="false">MID(RIGHT(B6346,LEN(B6346)-3),1,FIND("_",RIGHT(B6346,LEN(B6346)-3))-1)</f>
        <v>Springfroe</v>
      </c>
      <c r="J6346" s="61" t="str">
        <f aca="false">TRIM(SUBSTITUTE(RIGHT(B6346,FIND(I6346,B6346)+1),"_",""))</f>
        <v>PosK</v>
      </c>
      <c r="K6346" s="0" t="n">
        <f aca="false">IFERROR(VALUE(SUBSTITUTE(E6346,".",",")),E6346)</f>
        <v>32.41</v>
      </c>
      <c r="L6346" s="61" t="n">
        <f aca="false">IF(J6346="PosK",SUMIFS(K:K,J:J,"PosK",H:H,H6346),"")</f>
        <v>32.41</v>
      </c>
      <c r="M6346" s="61" t="n">
        <f aca="false">IF(J6346="PosK",SUMIFS(K:K,J:J,"NegK",H:H,H6346),"")</f>
        <v>0</v>
      </c>
      <c r="N6346" s="61" t="n">
        <f aca="false">IF(J6346="PosK",SUMIFS(K:K,J:J,"eDNA",H:H,H6346),"")</f>
        <v>0</v>
      </c>
      <c r="P6346" s="62" t="n">
        <f aca="false">IF(K6348="No Ct",0,K6348)</f>
        <v>0</v>
      </c>
      <c r="Q6346" s="62" t="n">
        <f aca="false">IF(K6349="No Ct",0,K6349)</f>
        <v>0</v>
      </c>
      <c r="R6346" s="0" t="str">
        <f aca="false">IF(AND(L6346&gt;0,M6346=0),"Valid","Invalid")</f>
        <v>Valid</v>
      </c>
      <c r="S6346" s="0" t="str">
        <f aca="false">IF(OR(P6346&gt;1,Q6346&gt;1),"Present","Absent")</f>
        <v>Absent</v>
      </c>
      <c r="T6346" s="63" t="str">
        <f aca="false">IF(OR(AND(P6346&gt;1,P6346&lt;41),AND(Q6346&gt;1,Q6346&lt;41)),"Ct&lt;41","Ct&gt;41")</f>
        <v>Ct&gt;41</v>
      </c>
      <c r="U6346" s="0" t="str">
        <f aca="false">I6346</f>
        <v>Springfroe</v>
      </c>
      <c r="V6346" s="0" t="str">
        <f aca="false">MID(F6346,10,9)</f>
        <v>DL2018023</v>
      </c>
      <c r="W6346" s="64" t="str">
        <f aca="false">V6346&amp;"_"&amp;U6346&amp;"_"&amp;R6346&amp;"_"&amp;S6346&amp;"_"&amp;T6346</f>
        <v>DL2018023_Springfroe_Valid_Absent_Ct&gt;41</v>
      </c>
    </row>
    <row r="6347" customFormat="false" ht="14.25" hidden="false" customHeight="false" outlineLevel="0" collapsed="false">
      <c r="A6347" s="0" t="s">
        <v>788</v>
      </c>
      <c r="B6347" s="52" t="s">
        <v>789</v>
      </c>
      <c r="C6347" s="52" t="s">
        <v>747</v>
      </c>
      <c r="D6347" s="53" t="n">
        <v>0.1</v>
      </c>
      <c r="E6347" s="53" t="s">
        <v>748</v>
      </c>
      <c r="F6347" s="0" t="s">
        <v>1415</v>
      </c>
      <c r="G6347" s="0" t="str">
        <f aca="false">LEFT(B6347,2)</f>
        <v>06</v>
      </c>
      <c r="H6347" s="0" t="str">
        <f aca="false">I6347&amp;"_"&amp;G6347&amp;"_"&amp;F6347</f>
        <v>Springfroe_06_20190131_DL2018023_NoerresundbyGym_koersel1</v>
      </c>
      <c r="I6347" s="61" t="str">
        <f aca="false">MID(RIGHT(B6347,LEN(B6347)-3),1,FIND("_",RIGHT(B6347,LEN(B6347)-3))-1)</f>
        <v>Springfroe</v>
      </c>
      <c r="J6347" s="61" t="str">
        <f aca="false">TRIM(SUBSTITUTE(RIGHT(B6347,FIND(I6347,B6347)+1),"_",""))</f>
        <v>NegK</v>
      </c>
      <c r="K6347" s="0" t="str">
        <f aca="false">IFERROR(VALUE(SUBSTITUTE(E6347,".",",")),E6347)</f>
        <v>No Ct</v>
      </c>
      <c r="L6347" s="61" t="str">
        <f aca="false">IF(J6347="PosK",SUMIFS(K:K,J:J,"PosK",H:H,H6347),"")</f>
        <v/>
      </c>
      <c r="M6347" s="61" t="str">
        <f aca="false">IF(J6347="PosK",SUMIFS(K:K,J:J,"NegK",H:H,H6347),"")</f>
        <v/>
      </c>
      <c r="N6347" s="61" t="str">
        <f aca="false">IF(J6347="PosK",SUMIFS(K:K,J:J,"eDNA",H:H,H6347),"")</f>
        <v/>
      </c>
    </row>
    <row r="6348" customFormat="false" ht="14.25" hidden="false" customHeight="false" outlineLevel="0" collapsed="false">
      <c r="A6348" s="0" t="s">
        <v>790</v>
      </c>
      <c r="B6348" s="52" t="s">
        <v>791</v>
      </c>
      <c r="C6348" s="52" t="s">
        <v>751</v>
      </c>
      <c r="D6348" s="53" t="n">
        <v>0.1</v>
      </c>
      <c r="E6348" s="53" t="s">
        <v>748</v>
      </c>
      <c r="F6348" s="0" t="s">
        <v>1415</v>
      </c>
      <c r="G6348" s="0" t="str">
        <f aca="false">LEFT(B6348,2)</f>
        <v>06</v>
      </c>
      <c r="H6348" s="0" t="str">
        <f aca="false">I6348&amp;"_"&amp;G6348&amp;"_"&amp;F6348</f>
        <v>Springfroe_06_20190131_DL2018023_NoerresundbyGym_koersel1</v>
      </c>
      <c r="I6348" s="61" t="str">
        <f aca="false">MID(RIGHT(B6348,LEN(B6348)-3),1,FIND("_",RIGHT(B6348,LEN(B6348)-3))-1)</f>
        <v>Springfroe</v>
      </c>
      <c r="J6348" s="61" t="str">
        <f aca="false">TRIM(SUBSTITUTE(RIGHT(B6348,FIND(I6348,B6348)+1),"_",""))</f>
        <v>eDNA</v>
      </c>
      <c r="K6348" s="0" t="str">
        <f aca="false">IFERROR(VALUE(SUBSTITUTE(E6348,".",",")),E6348)</f>
        <v>No Ct</v>
      </c>
      <c r="L6348" s="61" t="str">
        <f aca="false">IF(J6348="PosK",SUMIFS(K:K,J:J,"PosK",H:H,H6348),"")</f>
        <v/>
      </c>
      <c r="M6348" s="61" t="str">
        <f aca="false">IF(J6348="PosK",SUMIFS(K:K,J:J,"NegK",H:H,H6348),"")</f>
        <v/>
      </c>
      <c r="N6348" s="61" t="str">
        <f aca="false">IF(J6348="PosK",SUMIFS(K:K,J:J,"eDNA",H:H,H6348),"")</f>
        <v/>
      </c>
      <c r="Q6348" s="62"/>
    </row>
    <row r="6349" customFormat="false" ht="14.25" hidden="false" customHeight="false" outlineLevel="0" collapsed="false">
      <c r="A6349" s="0" t="s">
        <v>792</v>
      </c>
      <c r="B6349" s="52" t="s">
        <v>791</v>
      </c>
      <c r="C6349" s="52" t="s">
        <v>751</v>
      </c>
      <c r="D6349" s="53" t="n">
        <v>0.1</v>
      </c>
      <c r="E6349" s="53" t="s">
        <v>748</v>
      </c>
      <c r="F6349" s="0" t="s">
        <v>1415</v>
      </c>
      <c r="G6349" s="0" t="str">
        <f aca="false">LEFT(B6349,2)</f>
        <v>06</v>
      </c>
      <c r="H6349" s="0" t="str">
        <f aca="false">I6349&amp;"_"&amp;G6349&amp;"_"&amp;F6349</f>
        <v>Springfroe_06_20190131_DL2018023_NoerresundbyGym_koersel1</v>
      </c>
      <c r="I6349" s="61" t="str">
        <f aca="false">MID(RIGHT(B6349,LEN(B6349)-3),1,FIND("_",RIGHT(B6349,LEN(B6349)-3))-1)</f>
        <v>Springfroe</v>
      </c>
      <c r="J6349" s="61" t="str">
        <f aca="false">TRIM(SUBSTITUTE(RIGHT(B6349,FIND(I6349,B6349)+1),"_",""))</f>
        <v>eDNA</v>
      </c>
      <c r="K6349" s="0" t="str">
        <f aca="false">IFERROR(VALUE(SUBSTITUTE(E6349,".",",")),E6349)</f>
        <v>No Ct</v>
      </c>
      <c r="L6349" s="61" t="str">
        <f aca="false">IF(J6349="PosK",SUMIFS(K:K,J:J,"PosK",H:H,H6349),"")</f>
        <v/>
      </c>
      <c r="M6349" s="61" t="str">
        <f aca="false">IF(J6349="PosK",SUMIFS(K:K,J:J,"NegK",H:H,H6349),"")</f>
        <v/>
      </c>
      <c r="N6349" s="61" t="str">
        <f aca="false">IF(J6349="PosK",SUMIFS(K:K,J:J,"eDNA",H:H,H6349),"")</f>
        <v/>
      </c>
      <c r="P6349" s="62"/>
      <c r="T6349" s="63"/>
      <c r="W6349" s="64"/>
    </row>
    <row r="6350" customFormat="false" ht="14.25" hidden="false" customHeight="false" outlineLevel="0" collapsed="false">
      <c r="A6350" s="0" t="s">
        <v>794</v>
      </c>
      <c r="B6350" s="52" t="s">
        <v>960</v>
      </c>
      <c r="C6350" s="52" t="s">
        <v>743</v>
      </c>
      <c r="D6350" s="53" t="n">
        <v>0.1</v>
      </c>
      <c r="E6350" s="53" t="n">
        <v>33.69</v>
      </c>
      <c r="F6350" s="0" t="s">
        <v>1415</v>
      </c>
      <c r="G6350" s="0" t="str">
        <f aca="false">LEFT(B6350,2)</f>
        <v>07</v>
      </c>
      <c r="H6350" s="0" t="str">
        <f aca="false">I6350&amp;"_"&amp;G6350&amp;"_"&amp;F6350</f>
        <v>Springfroe_07_20190131_DL2018023_NoerresundbyGym_koersel1</v>
      </c>
      <c r="I6350" s="61" t="str">
        <f aca="false">MID(RIGHT(B6350,LEN(B6350)-3),1,FIND("_",RIGHT(B6350,LEN(B6350)-3))-1)</f>
        <v>Springfroe</v>
      </c>
      <c r="J6350" s="61" t="str">
        <f aca="false">TRIM(SUBSTITUTE(RIGHT(B6350,FIND(I6350,B6350)+1),"_",""))</f>
        <v>PosK</v>
      </c>
      <c r="K6350" s="0" t="n">
        <f aca="false">IFERROR(VALUE(SUBSTITUTE(E6350,".",",")),E6350)</f>
        <v>33.69</v>
      </c>
      <c r="L6350" s="61" t="n">
        <f aca="false">IF(J6350="PosK",SUMIFS(K:K,J:J,"PosK",H:H,H6350),"")</f>
        <v>33.69</v>
      </c>
      <c r="M6350" s="61" t="n">
        <f aca="false">IF(J6350="PosK",SUMIFS(K:K,J:J,"NegK",H:H,H6350),"")</f>
        <v>0</v>
      </c>
      <c r="N6350" s="61" t="n">
        <f aca="false">IF(J6350="PosK",SUMIFS(K:K,J:J,"eDNA",H:H,H6350),"")</f>
        <v>0</v>
      </c>
      <c r="P6350" s="62" t="n">
        <f aca="false">IF(K6352="No Ct",0,K6352)</f>
        <v>0</v>
      </c>
      <c r="Q6350" s="62" t="n">
        <f aca="false">IF(K6353="No Ct",0,K6353)</f>
        <v>0</v>
      </c>
      <c r="R6350" s="0" t="str">
        <f aca="false">IF(AND(L6350&gt;0,M6350=0),"Valid","Invalid")</f>
        <v>Valid</v>
      </c>
      <c r="S6350" s="0" t="str">
        <f aca="false">IF(OR(P6350&gt;1,Q6350&gt;1),"Present","Absent")</f>
        <v>Absent</v>
      </c>
      <c r="T6350" s="63" t="str">
        <f aca="false">IF(OR(AND(P6350&gt;1,P6350&lt;41),AND(Q6350&gt;1,Q6350&lt;41)),"Ct&lt;41","Ct&gt;41")</f>
        <v>Ct&gt;41</v>
      </c>
      <c r="U6350" s="0" t="str">
        <f aca="false">I6350</f>
        <v>Springfroe</v>
      </c>
      <c r="V6350" s="0" t="str">
        <f aca="false">MID(F6350,10,9)</f>
        <v>DL2018023</v>
      </c>
      <c r="W6350" s="64" t="str">
        <f aca="false">V6350&amp;"_"&amp;U6350&amp;"_"&amp;R6350&amp;"_"&amp;S6350&amp;"_"&amp;T6350</f>
        <v>DL2018023_Springfroe_Valid_Absent_Ct&gt;41</v>
      </c>
    </row>
    <row r="6351" customFormat="false" ht="14.25" hidden="false" customHeight="false" outlineLevel="0" collapsed="false">
      <c r="A6351" s="0" t="s">
        <v>796</v>
      </c>
      <c r="B6351" s="52" t="s">
        <v>961</v>
      </c>
      <c r="C6351" s="52" t="s">
        <v>747</v>
      </c>
      <c r="D6351" s="53" t="n">
        <v>0.1</v>
      </c>
      <c r="E6351" s="53" t="s">
        <v>748</v>
      </c>
      <c r="F6351" s="0" t="s">
        <v>1415</v>
      </c>
      <c r="G6351" s="0" t="str">
        <f aca="false">LEFT(B6351,2)</f>
        <v>07</v>
      </c>
      <c r="H6351" s="0" t="str">
        <f aca="false">I6351&amp;"_"&amp;G6351&amp;"_"&amp;F6351</f>
        <v>Springfroe_07_20190131_DL2018023_NoerresundbyGym_koersel1</v>
      </c>
      <c r="I6351" s="61" t="str">
        <f aca="false">MID(RIGHT(B6351,LEN(B6351)-3),1,FIND("_",RIGHT(B6351,LEN(B6351)-3))-1)</f>
        <v>Springfroe</v>
      </c>
      <c r="J6351" s="61" t="str">
        <f aca="false">TRIM(SUBSTITUTE(RIGHT(B6351,FIND(I6351,B6351)+1),"_",""))</f>
        <v>NegK</v>
      </c>
      <c r="K6351" s="0" t="str">
        <f aca="false">IFERROR(VALUE(SUBSTITUTE(E6351,".",",")),E6351)</f>
        <v>No Ct</v>
      </c>
      <c r="L6351" s="61" t="str">
        <f aca="false">IF(J6351="PosK",SUMIFS(K:K,J:J,"PosK",H:H,H6351),"")</f>
        <v/>
      </c>
      <c r="M6351" s="61" t="str">
        <f aca="false">IF(J6351="PosK",SUMIFS(K:K,J:J,"NegK",H:H,H6351),"")</f>
        <v/>
      </c>
      <c r="N6351" s="61" t="str">
        <f aca="false">IF(J6351="PosK",SUMIFS(K:K,J:J,"eDNA",H:H,H6351),"")</f>
        <v/>
      </c>
    </row>
    <row r="6352" customFormat="false" ht="14.25" hidden="false" customHeight="false" outlineLevel="0" collapsed="false">
      <c r="A6352" s="0" t="s">
        <v>798</v>
      </c>
      <c r="B6352" s="52" t="s">
        <v>962</v>
      </c>
      <c r="C6352" s="52" t="s">
        <v>751</v>
      </c>
      <c r="D6352" s="53" t="n">
        <v>0.1</v>
      </c>
      <c r="E6352" s="53" t="s">
        <v>748</v>
      </c>
      <c r="F6352" s="0" t="s">
        <v>1415</v>
      </c>
      <c r="G6352" s="0" t="str">
        <f aca="false">LEFT(B6352,2)</f>
        <v>07</v>
      </c>
      <c r="H6352" s="0" t="str">
        <f aca="false">I6352&amp;"_"&amp;G6352&amp;"_"&amp;F6352</f>
        <v>Springfroe_07_20190131_DL2018023_NoerresundbyGym_koersel1</v>
      </c>
      <c r="I6352" s="61" t="str">
        <f aca="false">MID(RIGHT(B6352,LEN(B6352)-3),1,FIND("_",RIGHT(B6352,LEN(B6352)-3))-1)</f>
        <v>Springfroe</v>
      </c>
      <c r="J6352" s="61" t="str">
        <f aca="false">TRIM(SUBSTITUTE(RIGHT(B6352,FIND(I6352,B6352)+1),"_",""))</f>
        <v>eDNA</v>
      </c>
      <c r="K6352" s="0" t="str">
        <f aca="false">IFERROR(VALUE(SUBSTITUTE(E6352,".",",")),E6352)</f>
        <v>No Ct</v>
      </c>
      <c r="L6352" s="61" t="str">
        <f aca="false">IF(J6352="PosK",SUMIFS(K:K,J:J,"PosK",H:H,H6352),"")</f>
        <v/>
      </c>
      <c r="M6352" s="61" t="str">
        <f aca="false">IF(J6352="PosK",SUMIFS(K:K,J:J,"NegK",H:H,H6352),"")</f>
        <v/>
      </c>
      <c r="N6352" s="61" t="str">
        <f aca="false">IF(J6352="PosK",SUMIFS(K:K,J:J,"eDNA",H:H,H6352),"")</f>
        <v/>
      </c>
      <c r="Q6352" s="62"/>
    </row>
    <row r="6353" customFormat="false" ht="14.25" hidden="false" customHeight="false" outlineLevel="0" collapsed="false">
      <c r="A6353" s="0" t="s">
        <v>800</v>
      </c>
      <c r="B6353" s="52" t="s">
        <v>962</v>
      </c>
      <c r="C6353" s="52" t="s">
        <v>751</v>
      </c>
      <c r="D6353" s="53" t="n">
        <v>0.1</v>
      </c>
      <c r="E6353" s="53" t="s">
        <v>748</v>
      </c>
      <c r="F6353" s="0" t="s">
        <v>1415</v>
      </c>
      <c r="G6353" s="0" t="str">
        <f aca="false">LEFT(B6353,2)</f>
        <v>07</v>
      </c>
      <c r="H6353" s="0" t="str">
        <f aca="false">I6353&amp;"_"&amp;G6353&amp;"_"&amp;F6353</f>
        <v>Springfroe_07_20190131_DL2018023_NoerresundbyGym_koersel1</v>
      </c>
      <c r="I6353" s="61" t="str">
        <f aca="false">MID(RIGHT(B6353,LEN(B6353)-3),1,FIND("_",RIGHT(B6353,LEN(B6353)-3))-1)</f>
        <v>Springfroe</v>
      </c>
      <c r="J6353" s="61" t="str">
        <f aca="false">TRIM(SUBSTITUTE(RIGHT(B6353,FIND(I6353,B6353)+1),"_",""))</f>
        <v>eDNA</v>
      </c>
      <c r="K6353" s="0" t="str">
        <f aca="false">IFERROR(VALUE(SUBSTITUTE(E6353,".",",")),E6353)</f>
        <v>No Ct</v>
      </c>
      <c r="L6353" s="61" t="str">
        <f aca="false">IF(J6353="PosK",SUMIFS(K:K,J:J,"PosK",H:H,H6353),"")</f>
        <v/>
      </c>
      <c r="M6353" s="61" t="str">
        <f aca="false">IF(J6353="PosK",SUMIFS(K:K,J:J,"NegK",H:H,H6353),"")</f>
        <v/>
      </c>
      <c r="N6353" s="61" t="str">
        <f aca="false">IF(J6353="PosK",SUMIFS(K:K,J:J,"eDNA",H:H,H6353),"")</f>
        <v/>
      </c>
      <c r="P6353" s="62"/>
      <c r="T6353" s="63"/>
      <c r="W6353" s="64"/>
    </row>
    <row r="6354" customFormat="false" ht="14.25" hidden="false" customHeight="false" outlineLevel="0" collapsed="false">
      <c r="A6354" s="0" t="s">
        <v>802</v>
      </c>
      <c r="B6354" s="52" t="s">
        <v>964</v>
      </c>
      <c r="C6354" s="52" t="s">
        <v>743</v>
      </c>
      <c r="D6354" s="53" t="n">
        <v>0.1</v>
      </c>
      <c r="E6354" s="53" t="s">
        <v>748</v>
      </c>
      <c r="F6354" s="0" t="s">
        <v>1415</v>
      </c>
      <c r="G6354" s="0" t="str">
        <f aca="false">LEFT(B6354,2)</f>
        <v>08</v>
      </c>
      <c r="H6354" s="0" t="str">
        <f aca="false">I6354&amp;"_"&amp;G6354&amp;"_"&amp;F6354</f>
        <v>Klokkefroe_08_20190131_DL2018023_NoerresundbyGym_koersel1</v>
      </c>
      <c r="I6354" s="61" t="str">
        <f aca="false">MID(RIGHT(B6354,LEN(B6354)-3),1,FIND("_",RIGHT(B6354,LEN(B6354)-3))-1)</f>
        <v>Klokkefroe</v>
      </c>
      <c r="J6354" s="61" t="str">
        <f aca="false">TRIM(SUBSTITUTE(RIGHT(B6354,FIND(I6354,B6354)+1),"_",""))</f>
        <v>PosK</v>
      </c>
      <c r="K6354" s="0" t="str">
        <f aca="false">IFERROR(VALUE(SUBSTITUTE(E6354,".",",")),E6354)</f>
        <v>No Ct</v>
      </c>
      <c r="L6354" s="61" t="n">
        <f aca="false">IF(J6354="PosK",SUMIFS(K:K,J:J,"PosK",H:H,H6354),"")</f>
        <v>0</v>
      </c>
      <c r="M6354" s="61" t="n">
        <f aca="false">IF(J6354="PosK",SUMIFS(K:K,J:J,"NegK",H:H,H6354),"")</f>
        <v>0</v>
      </c>
      <c r="N6354" s="61" t="n">
        <f aca="false">IF(J6354="PosK",SUMIFS(K:K,J:J,"eDNA",H:H,H6354),"")</f>
        <v>0</v>
      </c>
      <c r="P6354" s="62" t="n">
        <f aca="false">IF(K6356="No Ct",0,K6356)</f>
        <v>0</v>
      </c>
      <c r="Q6354" s="62" t="n">
        <f aca="false">IF(K6357="No Ct",0,K6357)</f>
        <v>0</v>
      </c>
      <c r="R6354" s="0" t="str">
        <f aca="false">IF(AND(L6354&gt;0,M6354=0),"Valid","Invalid")</f>
        <v>Invalid</v>
      </c>
      <c r="S6354" s="0" t="str">
        <f aca="false">IF(OR(P6354&gt;1,Q6354&gt;1),"Present","Absent")</f>
        <v>Absent</v>
      </c>
      <c r="T6354" s="63" t="str">
        <f aca="false">IF(OR(AND(P6354&gt;1,P6354&lt;41),AND(Q6354&gt;1,Q6354&lt;41)),"Ct&lt;41","Ct&gt;41")</f>
        <v>Ct&gt;41</v>
      </c>
      <c r="U6354" s="0" t="str">
        <f aca="false">I6354</f>
        <v>Klokkefroe</v>
      </c>
      <c r="V6354" s="0" t="str">
        <f aca="false">MID(F6354,10,9)</f>
        <v>DL2018023</v>
      </c>
      <c r="W6354" s="64" t="str">
        <f aca="false">V6354&amp;"_"&amp;U6354&amp;"_"&amp;R6354&amp;"_"&amp;S6354&amp;"_"&amp;T6354</f>
        <v>DL2018023_Klokkefroe_Invalid_Absent_Ct&gt;41</v>
      </c>
    </row>
    <row r="6355" customFormat="false" ht="14.25" hidden="false" customHeight="false" outlineLevel="0" collapsed="false">
      <c r="A6355" s="0" t="s">
        <v>804</v>
      </c>
      <c r="B6355" s="52" t="s">
        <v>965</v>
      </c>
      <c r="C6355" s="52" t="s">
        <v>747</v>
      </c>
      <c r="D6355" s="53" t="n">
        <v>0.1</v>
      </c>
      <c r="E6355" s="53" t="s">
        <v>748</v>
      </c>
      <c r="F6355" s="0" t="s">
        <v>1415</v>
      </c>
      <c r="G6355" s="0" t="str">
        <f aca="false">LEFT(B6355,2)</f>
        <v>08</v>
      </c>
      <c r="H6355" s="0" t="str">
        <f aca="false">I6355&amp;"_"&amp;G6355&amp;"_"&amp;F6355</f>
        <v>Klokkefroe_08_20190131_DL2018023_NoerresundbyGym_koersel1</v>
      </c>
      <c r="I6355" s="61" t="str">
        <f aca="false">MID(RIGHT(B6355,LEN(B6355)-3),1,FIND("_",RIGHT(B6355,LEN(B6355)-3))-1)</f>
        <v>Klokkefroe</v>
      </c>
      <c r="J6355" s="61" t="str">
        <f aca="false">TRIM(SUBSTITUTE(RIGHT(B6355,FIND(I6355,B6355)+1),"_",""))</f>
        <v>NegK</v>
      </c>
      <c r="K6355" s="0" t="str">
        <f aca="false">IFERROR(VALUE(SUBSTITUTE(E6355,".",",")),E6355)</f>
        <v>No Ct</v>
      </c>
      <c r="L6355" s="61" t="str">
        <f aca="false">IF(J6355="PosK",SUMIFS(K:K,J:J,"PosK",H:H,H6355),"")</f>
        <v/>
      </c>
      <c r="M6355" s="61" t="str">
        <f aca="false">IF(J6355="PosK",SUMIFS(K:K,J:J,"NegK",H:H,H6355),"")</f>
        <v/>
      </c>
      <c r="N6355" s="61" t="str">
        <f aca="false">IF(J6355="PosK",SUMIFS(K:K,J:J,"eDNA",H:H,H6355),"")</f>
        <v/>
      </c>
    </row>
    <row r="6356" customFormat="false" ht="14.25" hidden="false" customHeight="false" outlineLevel="0" collapsed="false">
      <c r="A6356" s="0" t="s">
        <v>806</v>
      </c>
      <c r="B6356" s="52" t="s">
        <v>966</v>
      </c>
      <c r="C6356" s="52" t="s">
        <v>751</v>
      </c>
      <c r="D6356" s="53" t="n">
        <v>0.1</v>
      </c>
      <c r="E6356" s="53" t="s">
        <v>748</v>
      </c>
      <c r="F6356" s="0" t="s">
        <v>1415</v>
      </c>
      <c r="G6356" s="0" t="str">
        <f aca="false">LEFT(B6356,2)</f>
        <v>08</v>
      </c>
      <c r="H6356" s="0" t="str">
        <f aca="false">I6356&amp;"_"&amp;G6356&amp;"_"&amp;F6356</f>
        <v>Klokkefroe_08_20190131_DL2018023_NoerresundbyGym_koersel1</v>
      </c>
      <c r="I6356" s="61" t="str">
        <f aca="false">MID(RIGHT(B6356,LEN(B6356)-3),1,FIND("_",RIGHT(B6356,LEN(B6356)-3))-1)</f>
        <v>Klokkefroe</v>
      </c>
      <c r="J6356" s="61" t="str">
        <f aca="false">TRIM(SUBSTITUTE(RIGHT(B6356,FIND(I6356,B6356)+1),"_",""))</f>
        <v>eDNA</v>
      </c>
      <c r="K6356" s="0" t="str">
        <f aca="false">IFERROR(VALUE(SUBSTITUTE(E6356,".",",")),E6356)</f>
        <v>No Ct</v>
      </c>
      <c r="L6356" s="61" t="str">
        <f aca="false">IF(J6356="PosK",SUMIFS(K:K,J:J,"PosK",H:H,H6356),"")</f>
        <v/>
      </c>
      <c r="M6356" s="61" t="str">
        <f aca="false">IF(J6356="PosK",SUMIFS(K:K,J:J,"NegK",H:H,H6356),"")</f>
        <v/>
      </c>
      <c r="N6356" s="61" t="str">
        <f aca="false">IF(J6356="PosK",SUMIFS(K:K,J:J,"eDNA",H:H,H6356),"")</f>
        <v/>
      </c>
      <c r="Q6356" s="62"/>
    </row>
    <row r="6357" customFormat="false" ht="14.25" hidden="false" customHeight="false" outlineLevel="0" collapsed="false">
      <c r="A6357" s="0" t="s">
        <v>808</v>
      </c>
      <c r="B6357" s="52" t="s">
        <v>966</v>
      </c>
      <c r="C6357" s="52" t="s">
        <v>751</v>
      </c>
      <c r="D6357" s="53" t="n">
        <v>0.1</v>
      </c>
      <c r="E6357" s="53" t="s">
        <v>748</v>
      </c>
      <c r="F6357" s="0" t="s">
        <v>1415</v>
      </c>
      <c r="G6357" s="0" t="str">
        <f aca="false">LEFT(B6357,2)</f>
        <v>08</v>
      </c>
      <c r="H6357" s="0" t="str">
        <f aca="false">I6357&amp;"_"&amp;G6357&amp;"_"&amp;F6357</f>
        <v>Klokkefroe_08_20190131_DL2018023_NoerresundbyGym_koersel1</v>
      </c>
      <c r="I6357" s="61" t="str">
        <f aca="false">MID(RIGHT(B6357,LEN(B6357)-3),1,FIND("_",RIGHT(B6357,LEN(B6357)-3))-1)</f>
        <v>Klokkefroe</v>
      </c>
      <c r="J6357" s="61" t="str">
        <f aca="false">TRIM(SUBSTITUTE(RIGHT(B6357,FIND(I6357,B6357)+1),"_",""))</f>
        <v>eDNA</v>
      </c>
      <c r="K6357" s="0" t="str">
        <f aca="false">IFERROR(VALUE(SUBSTITUTE(E6357,".",",")),E6357)</f>
        <v>No Ct</v>
      </c>
      <c r="L6357" s="61" t="str">
        <f aca="false">IF(J6357="PosK",SUMIFS(K:K,J:J,"PosK",H:H,H6357),"")</f>
        <v/>
      </c>
      <c r="M6357" s="61" t="str">
        <f aca="false">IF(J6357="PosK",SUMIFS(K:K,J:J,"NegK",H:H,H6357),"")</f>
        <v/>
      </c>
      <c r="N6357" s="61" t="str">
        <f aca="false">IF(J6357="PosK",SUMIFS(K:K,J:J,"eDNA",H:H,H6357),"")</f>
        <v/>
      </c>
      <c r="P6357" s="62"/>
      <c r="T6357" s="63"/>
      <c r="W6357" s="64"/>
    </row>
    <row r="6358" customFormat="false" ht="14.25" hidden="false" customHeight="false" outlineLevel="0" collapsed="false">
      <c r="A6358" s="0" t="s">
        <v>810</v>
      </c>
      <c r="B6358" s="52" t="s">
        <v>968</v>
      </c>
      <c r="C6358" s="52" t="s">
        <v>743</v>
      </c>
      <c r="D6358" s="53" t="n">
        <v>0.1</v>
      </c>
      <c r="E6358" s="53" t="s">
        <v>748</v>
      </c>
      <c r="F6358" s="0" t="s">
        <v>1415</v>
      </c>
      <c r="G6358" s="0" t="str">
        <f aca="false">LEFT(B6358,2)</f>
        <v>09</v>
      </c>
      <c r="H6358" s="0" t="str">
        <f aca="false">I6358&amp;"_"&amp;G6358&amp;"_"&amp;F6358</f>
        <v>Skrubtudse_09_20190131_DL2018023_NoerresundbyGym_koersel1</v>
      </c>
      <c r="I6358" s="61" t="str">
        <f aca="false">MID(RIGHT(B6358,LEN(B6358)-3),1,FIND("_",RIGHT(B6358,LEN(B6358)-3))-1)</f>
        <v>Skrubtudse</v>
      </c>
      <c r="J6358" s="61" t="str">
        <f aca="false">TRIM(SUBSTITUTE(RIGHT(B6358,FIND(I6358,B6358)+1),"_",""))</f>
        <v>PosK</v>
      </c>
      <c r="K6358" s="0" t="str">
        <f aca="false">IFERROR(VALUE(SUBSTITUTE(E6358,".",",")),E6358)</f>
        <v>No Ct</v>
      </c>
      <c r="L6358" s="61" t="n">
        <f aca="false">IF(J6358="PosK",SUMIFS(K:K,J:J,"PosK",H:H,H6358),"")</f>
        <v>0</v>
      </c>
      <c r="M6358" s="61" t="n">
        <f aca="false">IF(J6358="PosK",SUMIFS(K:K,J:J,"NegK",H:H,H6358),"")</f>
        <v>0</v>
      </c>
      <c r="N6358" s="61" t="n">
        <f aca="false">IF(J6358="PosK",SUMIFS(K:K,J:J,"eDNA",H:H,H6358),"")</f>
        <v>0</v>
      </c>
      <c r="P6358" s="62" t="n">
        <f aca="false">IF(K6360="No Ct",0,K6360)</f>
        <v>0</v>
      </c>
      <c r="Q6358" s="62" t="n">
        <f aca="false">IF(K6361="No Ct",0,K6361)</f>
        <v>0</v>
      </c>
      <c r="R6358" s="0" t="str">
        <f aca="false">IF(AND(L6358&gt;0,M6358=0),"Valid","Invalid")</f>
        <v>Invalid</v>
      </c>
      <c r="S6358" s="0" t="str">
        <f aca="false">IF(OR(P6358&gt;1,Q6358&gt;1),"Present","Absent")</f>
        <v>Absent</v>
      </c>
      <c r="T6358" s="63" t="str">
        <f aca="false">IF(OR(AND(P6358&gt;1,P6358&lt;41),AND(Q6358&gt;1,Q6358&lt;41)),"Ct&lt;41","Ct&gt;41")</f>
        <v>Ct&gt;41</v>
      </c>
      <c r="U6358" s="0" t="str">
        <f aca="false">I6358</f>
        <v>Skrubtudse</v>
      </c>
      <c r="V6358" s="0" t="str">
        <f aca="false">MID(F6358,10,9)</f>
        <v>DL2018023</v>
      </c>
      <c r="W6358" s="64" t="str">
        <f aca="false">V6358&amp;"_"&amp;U6358&amp;"_"&amp;R6358&amp;"_"&amp;S6358&amp;"_"&amp;T6358</f>
        <v>DL2018023_Skrubtudse_Invalid_Absent_Ct&gt;41</v>
      </c>
    </row>
    <row r="6359" customFormat="false" ht="14.25" hidden="false" customHeight="false" outlineLevel="0" collapsed="false">
      <c r="A6359" s="0" t="s">
        <v>812</v>
      </c>
      <c r="B6359" s="52" t="s">
        <v>969</v>
      </c>
      <c r="C6359" s="52" t="s">
        <v>747</v>
      </c>
      <c r="D6359" s="53" t="n">
        <v>0.1</v>
      </c>
      <c r="E6359" s="53" t="s">
        <v>748</v>
      </c>
      <c r="F6359" s="0" t="s">
        <v>1415</v>
      </c>
      <c r="G6359" s="0" t="str">
        <f aca="false">LEFT(B6359,2)</f>
        <v>09</v>
      </c>
      <c r="H6359" s="0" t="str">
        <f aca="false">I6359&amp;"_"&amp;G6359&amp;"_"&amp;F6359</f>
        <v>Skrubtudse_09_20190131_DL2018023_NoerresundbyGym_koersel1</v>
      </c>
      <c r="I6359" s="61" t="str">
        <f aca="false">MID(RIGHT(B6359,LEN(B6359)-3),1,FIND("_",RIGHT(B6359,LEN(B6359)-3))-1)</f>
        <v>Skrubtudse</v>
      </c>
      <c r="J6359" s="61" t="str">
        <f aca="false">TRIM(SUBSTITUTE(RIGHT(B6359,FIND(I6359,B6359)+1),"_",""))</f>
        <v>NegK</v>
      </c>
      <c r="K6359" s="0" t="str">
        <f aca="false">IFERROR(VALUE(SUBSTITUTE(E6359,".",",")),E6359)</f>
        <v>No Ct</v>
      </c>
      <c r="L6359" s="61" t="str">
        <f aca="false">IF(J6359="PosK",SUMIFS(K:K,J:J,"PosK",H:H,H6359),"")</f>
        <v/>
      </c>
      <c r="M6359" s="61" t="str">
        <f aca="false">IF(J6359="PosK",SUMIFS(K:K,J:J,"NegK",H:H,H6359),"")</f>
        <v/>
      </c>
      <c r="N6359" s="61" t="str">
        <f aca="false">IF(J6359="PosK",SUMIFS(K:K,J:J,"eDNA",H:H,H6359),"")</f>
        <v/>
      </c>
    </row>
    <row r="6360" customFormat="false" ht="14.25" hidden="false" customHeight="false" outlineLevel="0" collapsed="false">
      <c r="A6360" s="0" t="s">
        <v>814</v>
      </c>
      <c r="B6360" s="52" t="s">
        <v>970</v>
      </c>
      <c r="C6360" s="52" t="s">
        <v>751</v>
      </c>
      <c r="D6360" s="53" t="n">
        <v>0.1</v>
      </c>
      <c r="E6360" s="53" t="s">
        <v>748</v>
      </c>
      <c r="F6360" s="0" t="s">
        <v>1415</v>
      </c>
      <c r="G6360" s="0" t="str">
        <f aca="false">LEFT(B6360,2)</f>
        <v>09</v>
      </c>
      <c r="H6360" s="0" t="str">
        <f aca="false">I6360&amp;"_"&amp;G6360&amp;"_"&amp;F6360</f>
        <v>Skrubtudse_09_20190131_DL2018023_NoerresundbyGym_koersel1</v>
      </c>
      <c r="I6360" s="61" t="str">
        <f aca="false">MID(RIGHT(B6360,LEN(B6360)-3),1,FIND("_",RIGHT(B6360,LEN(B6360)-3))-1)</f>
        <v>Skrubtudse</v>
      </c>
      <c r="J6360" s="61" t="str">
        <f aca="false">TRIM(SUBSTITUTE(RIGHT(B6360,FIND(I6360,B6360)+1),"_",""))</f>
        <v>eDNA</v>
      </c>
      <c r="K6360" s="0" t="str">
        <f aca="false">IFERROR(VALUE(SUBSTITUTE(E6360,".",",")),E6360)</f>
        <v>No Ct</v>
      </c>
      <c r="L6360" s="61" t="str">
        <f aca="false">IF(J6360="PosK",SUMIFS(K:K,J:J,"PosK",H:H,H6360),"")</f>
        <v/>
      </c>
      <c r="M6360" s="61" t="str">
        <f aca="false">IF(J6360="PosK",SUMIFS(K:K,J:J,"NegK",H:H,H6360),"")</f>
        <v/>
      </c>
      <c r="N6360" s="61" t="str">
        <f aca="false">IF(J6360="PosK",SUMIFS(K:K,J:J,"eDNA",H:H,H6360),"")</f>
        <v/>
      </c>
      <c r="Q6360" s="62"/>
    </row>
    <row r="6361" customFormat="false" ht="14.25" hidden="false" customHeight="false" outlineLevel="0" collapsed="false">
      <c r="A6361" s="0" t="s">
        <v>816</v>
      </c>
      <c r="B6361" s="52" t="s">
        <v>970</v>
      </c>
      <c r="C6361" s="52" t="s">
        <v>751</v>
      </c>
      <c r="D6361" s="53" t="n">
        <v>0.1</v>
      </c>
      <c r="E6361" s="53" t="s">
        <v>748</v>
      </c>
      <c r="F6361" s="0" t="s">
        <v>1415</v>
      </c>
      <c r="G6361" s="0" t="str">
        <f aca="false">LEFT(B6361,2)</f>
        <v>09</v>
      </c>
      <c r="H6361" s="0" t="str">
        <f aca="false">I6361&amp;"_"&amp;G6361&amp;"_"&amp;F6361</f>
        <v>Skrubtudse_09_20190131_DL2018023_NoerresundbyGym_koersel1</v>
      </c>
      <c r="I6361" s="61" t="str">
        <f aca="false">MID(RIGHT(B6361,LEN(B6361)-3),1,FIND("_",RIGHT(B6361,LEN(B6361)-3))-1)</f>
        <v>Skrubtudse</v>
      </c>
      <c r="J6361" s="61" t="str">
        <f aca="false">TRIM(SUBSTITUTE(RIGHT(B6361,FIND(I6361,B6361)+1),"_",""))</f>
        <v>eDNA</v>
      </c>
      <c r="K6361" s="0" t="str">
        <f aca="false">IFERROR(VALUE(SUBSTITUTE(E6361,".",",")),E6361)</f>
        <v>No Ct</v>
      </c>
      <c r="L6361" s="61" t="str">
        <f aca="false">IF(J6361="PosK",SUMIFS(K:K,J:J,"PosK",H:H,H6361),"")</f>
        <v/>
      </c>
      <c r="M6361" s="61" t="str">
        <f aca="false">IF(J6361="PosK",SUMIFS(K:K,J:J,"NegK",H:H,H6361),"")</f>
        <v/>
      </c>
      <c r="N6361" s="61" t="str">
        <f aca="false">IF(J6361="PosK",SUMIFS(K:K,J:J,"eDNA",H:H,H6361),"")</f>
        <v/>
      </c>
      <c r="P6361" s="62"/>
      <c r="T6361" s="63"/>
      <c r="W6361" s="64"/>
    </row>
    <row r="6362" customFormat="false" ht="14.25" hidden="false" customHeight="false" outlineLevel="0" collapsed="false">
      <c r="A6362" s="0" t="s">
        <v>818</v>
      </c>
      <c r="B6362" s="52" t="s">
        <v>972</v>
      </c>
      <c r="C6362" s="52" t="s">
        <v>743</v>
      </c>
      <c r="D6362" s="53" t="n">
        <v>0.1</v>
      </c>
      <c r="E6362" s="53" t="s">
        <v>748</v>
      </c>
      <c r="F6362" s="0" t="s">
        <v>1415</v>
      </c>
      <c r="G6362" s="0" t="str">
        <f aca="false">LEFT(B6362,2)</f>
        <v>10</v>
      </c>
      <c r="H6362" s="0" t="str">
        <f aca="false">I6362&amp;"_"&amp;G6362&amp;"_"&amp;F6362</f>
        <v>Skrubtudse_10_20190131_DL2018023_NoerresundbyGym_koersel1</v>
      </c>
      <c r="I6362" s="61" t="str">
        <f aca="false">MID(RIGHT(B6362,LEN(B6362)-3),1,FIND("_",RIGHT(B6362,LEN(B6362)-3))-1)</f>
        <v>Skrubtudse</v>
      </c>
      <c r="J6362" s="61" t="str">
        <f aca="false">TRIM(SUBSTITUTE(RIGHT(B6362,FIND(I6362,B6362)+1),"_",""))</f>
        <v>PosK</v>
      </c>
      <c r="K6362" s="0" t="str">
        <f aca="false">IFERROR(VALUE(SUBSTITUTE(E6362,".",",")),E6362)</f>
        <v>No Ct</v>
      </c>
      <c r="L6362" s="61" t="n">
        <f aca="false">IF(J6362="PosK",SUMIFS(K:K,J:J,"PosK",H:H,H6362),"")</f>
        <v>0</v>
      </c>
      <c r="M6362" s="61" t="n">
        <f aca="false">IF(J6362="PosK",SUMIFS(K:K,J:J,"NegK",H:H,H6362),"")</f>
        <v>0</v>
      </c>
      <c r="N6362" s="61" t="n">
        <f aca="false">IF(J6362="PosK",SUMIFS(K:K,J:J,"eDNA",H:H,H6362),"")</f>
        <v>0</v>
      </c>
      <c r="P6362" s="62" t="n">
        <f aca="false">IF(K6364="No Ct",0,K6364)</f>
        <v>0</v>
      </c>
      <c r="Q6362" s="62" t="n">
        <f aca="false">IF(K6365="No Ct",0,K6365)</f>
        <v>0</v>
      </c>
      <c r="R6362" s="0" t="str">
        <f aca="false">IF(AND(L6362&gt;0,M6362=0),"Valid","Invalid")</f>
        <v>Invalid</v>
      </c>
      <c r="S6362" s="0" t="str">
        <f aca="false">IF(OR(P6362&gt;1,Q6362&gt;1),"Present","Absent")</f>
        <v>Absent</v>
      </c>
      <c r="T6362" s="63" t="str">
        <f aca="false">IF(OR(AND(P6362&gt;1,P6362&lt;41),AND(Q6362&gt;1,Q6362&lt;41)),"Ct&lt;41","Ct&gt;41")</f>
        <v>Ct&gt;41</v>
      </c>
      <c r="U6362" s="0" t="str">
        <f aca="false">I6362</f>
        <v>Skrubtudse</v>
      </c>
      <c r="V6362" s="0" t="str">
        <f aca="false">MID(F6362,10,9)</f>
        <v>DL2018023</v>
      </c>
      <c r="W6362" s="64" t="str">
        <f aca="false">V6362&amp;"_"&amp;U6362&amp;"_"&amp;R6362&amp;"_"&amp;S6362&amp;"_"&amp;T6362</f>
        <v>DL2018023_Skrubtudse_Invalid_Absent_Ct&gt;41</v>
      </c>
    </row>
    <row r="6363" customFormat="false" ht="14.25" hidden="false" customHeight="false" outlineLevel="0" collapsed="false">
      <c r="A6363" s="0" t="s">
        <v>820</v>
      </c>
      <c r="B6363" s="52" t="s">
        <v>973</v>
      </c>
      <c r="C6363" s="52" t="s">
        <v>747</v>
      </c>
      <c r="D6363" s="53" t="n">
        <v>0.1</v>
      </c>
      <c r="E6363" s="53" t="s">
        <v>748</v>
      </c>
      <c r="F6363" s="0" t="s">
        <v>1415</v>
      </c>
      <c r="G6363" s="0" t="str">
        <f aca="false">LEFT(B6363,2)</f>
        <v>10</v>
      </c>
      <c r="H6363" s="0" t="str">
        <f aca="false">I6363&amp;"_"&amp;G6363&amp;"_"&amp;F6363</f>
        <v>Skrubtudse_10_20190131_DL2018023_NoerresundbyGym_koersel1</v>
      </c>
      <c r="I6363" s="61" t="str">
        <f aca="false">MID(RIGHT(B6363,LEN(B6363)-3),1,FIND("_",RIGHT(B6363,LEN(B6363)-3))-1)</f>
        <v>Skrubtudse</v>
      </c>
      <c r="J6363" s="61" t="str">
        <f aca="false">TRIM(SUBSTITUTE(RIGHT(B6363,FIND(I6363,B6363)+1),"_",""))</f>
        <v>NegK</v>
      </c>
      <c r="K6363" s="0" t="str">
        <f aca="false">IFERROR(VALUE(SUBSTITUTE(E6363,".",",")),E6363)</f>
        <v>No Ct</v>
      </c>
      <c r="L6363" s="61" t="str">
        <f aca="false">IF(J6363="PosK",SUMIFS(K:K,J:J,"PosK",H:H,H6363),"")</f>
        <v/>
      </c>
      <c r="M6363" s="61" t="str">
        <f aca="false">IF(J6363="PosK",SUMIFS(K:K,J:J,"NegK",H:H,H6363),"")</f>
        <v/>
      </c>
      <c r="N6363" s="61" t="str">
        <f aca="false">IF(J6363="PosK",SUMIFS(K:K,J:J,"eDNA",H:H,H6363),"")</f>
        <v/>
      </c>
    </row>
    <row r="6364" customFormat="false" ht="14.25" hidden="false" customHeight="false" outlineLevel="0" collapsed="false">
      <c r="A6364" s="0" t="s">
        <v>822</v>
      </c>
      <c r="B6364" s="52" t="s">
        <v>974</v>
      </c>
      <c r="C6364" s="52" t="s">
        <v>751</v>
      </c>
      <c r="D6364" s="53" t="n">
        <v>0.1</v>
      </c>
      <c r="E6364" s="53" t="s">
        <v>748</v>
      </c>
      <c r="F6364" s="0" t="s">
        <v>1415</v>
      </c>
      <c r="G6364" s="0" t="str">
        <f aca="false">LEFT(B6364,2)</f>
        <v>10</v>
      </c>
      <c r="H6364" s="0" t="str">
        <f aca="false">I6364&amp;"_"&amp;G6364&amp;"_"&amp;F6364</f>
        <v>Skrubtudse_10_20190131_DL2018023_NoerresundbyGym_koersel1</v>
      </c>
      <c r="I6364" s="61" t="str">
        <f aca="false">MID(RIGHT(B6364,LEN(B6364)-3),1,FIND("_",RIGHT(B6364,LEN(B6364)-3))-1)</f>
        <v>Skrubtudse</v>
      </c>
      <c r="J6364" s="61" t="str">
        <f aca="false">TRIM(SUBSTITUTE(RIGHT(B6364,FIND(I6364,B6364)+1),"_",""))</f>
        <v>eDNA</v>
      </c>
      <c r="K6364" s="0" t="str">
        <f aca="false">IFERROR(VALUE(SUBSTITUTE(E6364,".",",")),E6364)</f>
        <v>No Ct</v>
      </c>
      <c r="L6364" s="61" t="str">
        <f aca="false">IF(J6364="PosK",SUMIFS(K:K,J:J,"PosK",H:H,H6364),"")</f>
        <v/>
      </c>
      <c r="M6364" s="61" t="str">
        <f aca="false">IF(J6364="PosK",SUMIFS(K:K,J:J,"NegK",H:H,H6364),"")</f>
        <v/>
      </c>
      <c r="N6364" s="61" t="str">
        <f aca="false">IF(J6364="PosK",SUMIFS(K:K,J:J,"eDNA",H:H,H6364),"")</f>
        <v/>
      </c>
      <c r="Q6364" s="62"/>
    </row>
    <row r="6365" customFormat="false" ht="14.25" hidden="false" customHeight="false" outlineLevel="0" collapsed="false">
      <c r="A6365" s="0" t="s">
        <v>824</v>
      </c>
      <c r="B6365" s="52" t="s">
        <v>974</v>
      </c>
      <c r="C6365" s="52" t="s">
        <v>751</v>
      </c>
      <c r="D6365" s="53" t="n">
        <v>0.1</v>
      </c>
      <c r="E6365" s="53" t="s">
        <v>748</v>
      </c>
      <c r="F6365" s="0" t="s">
        <v>1415</v>
      </c>
      <c r="G6365" s="0" t="str">
        <f aca="false">LEFT(B6365,2)</f>
        <v>10</v>
      </c>
      <c r="H6365" s="0" t="str">
        <f aca="false">I6365&amp;"_"&amp;G6365&amp;"_"&amp;F6365</f>
        <v>Skrubtudse_10_20190131_DL2018023_NoerresundbyGym_koersel1</v>
      </c>
      <c r="I6365" s="61" t="str">
        <f aca="false">MID(RIGHT(B6365,LEN(B6365)-3),1,FIND("_",RIGHT(B6365,LEN(B6365)-3))-1)</f>
        <v>Skrubtudse</v>
      </c>
      <c r="J6365" s="61" t="str">
        <f aca="false">TRIM(SUBSTITUTE(RIGHT(B6365,FIND(I6365,B6365)+1),"_",""))</f>
        <v>eDNA</v>
      </c>
      <c r="K6365" s="0" t="str">
        <f aca="false">IFERROR(VALUE(SUBSTITUTE(E6365,".",",")),E6365)</f>
        <v>No Ct</v>
      </c>
      <c r="L6365" s="61" t="str">
        <f aca="false">IF(J6365="PosK",SUMIFS(K:K,J:J,"PosK",H:H,H6365),"")</f>
        <v/>
      </c>
      <c r="M6365" s="61" t="str">
        <f aca="false">IF(J6365="PosK",SUMIFS(K:K,J:J,"NegK",H:H,H6365),"")</f>
        <v/>
      </c>
      <c r="N6365" s="61" t="str">
        <f aca="false">IF(J6365="PosK",SUMIFS(K:K,J:J,"eDNA",H:H,H6365),"")</f>
        <v/>
      </c>
      <c r="P6365" s="62"/>
      <c r="T6365" s="63"/>
      <c r="W6365" s="64"/>
    </row>
    <row r="6366" customFormat="false" ht="14.25" hidden="false" customHeight="false" outlineLevel="0" collapsed="false">
      <c r="A6366" s="0" t="s">
        <v>826</v>
      </c>
      <c r="B6366" s="52" t="s">
        <v>976</v>
      </c>
      <c r="C6366" s="52" t="s">
        <v>743</v>
      </c>
      <c r="D6366" s="53" t="n">
        <v>0.1</v>
      </c>
      <c r="E6366" s="53" t="n">
        <v>29.52</v>
      </c>
      <c r="F6366" s="0" t="s">
        <v>1415</v>
      </c>
      <c r="G6366" s="0" t="str">
        <f aca="false">LEFT(B6366,2)</f>
        <v>11</v>
      </c>
      <c r="H6366" s="0" t="str">
        <f aca="false">I6366&amp;"_"&amp;G6366&amp;"_"&amp;F6366</f>
        <v>Bjergsalamander_11_20190131_DL2018023_NoerresundbyGym_koersel1</v>
      </c>
      <c r="I6366" s="61" t="str">
        <f aca="false">MID(RIGHT(B6366,LEN(B6366)-3),1,FIND("_",RIGHT(B6366,LEN(B6366)-3))-1)</f>
        <v>Bjergsalamander</v>
      </c>
      <c r="J6366" s="61" t="str">
        <f aca="false">TRIM(SUBSTITUTE(RIGHT(B6366,FIND(I6366,B6366)+1),"_",""))</f>
        <v>PosK</v>
      </c>
      <c r="K6366" s="0" t="n">
        <f aca="false">IFERROR(VALUE(SUBSTITUTE(E6366,".",",")),E6366)</f>
        <v>29.52</v>
      </c>
      <c r="L6366" s="61" t="n">
        <f aca="false">IF(J6366="PosK",SUMIFS(K:K,J:J,"PosK",H:H,H6366),"")</f>
        <v>29.52</v>
      </c>
      <c r="M6366" s="61" t="n">
        <f aca="false">IF(J6366="PosK",SUMIFS(K:K,J:J,"NegK",H:H,H6366),"")</f>
        <v>0</v>
      </c>
      <c r="N6366" s="61" t="n">
        <f aca="false">IF(J6366="PosK",SUMIFS(K:K,J:J,"eDNA",H:H,H6366),"")</f>
        <v>0</v>
      </c>
      <c r="P6366" s="62" t="n">
        <f aca="false">IF(K6368="No Ct",0,K6368)</f>
        <v>0</v>
      </c>
      <c r="Q6366" s="62" t="n">
        <f aca="false">IF(K6369="No Ct",0,K6369)</f>
        <v>0</v>
      </c>
      <c r="R6366" s="0" t="str">
        <f aca="false">IF(AND(L6366&gt;0,M6366=0),"Valid","Invalid")</f>
        <v>Valid</v>
      </c>
      <c r="S6366" s="0" t="str">
        <f aca="false">IF(OR(P6366&gt;1,Q6366&gt;1),"Present","Absent")</f>
        <v>Absent</v>
      </c>
      <c r="T6366" s="63" t="str">
        <f aca="false">IF(OR(AND(P6366&gt;1,P6366&lt;41),AND(Q6366&gt;1,Q6366&lt;41)),"Ct&lt;41","Ct&gt;41")</f>
        <v>Ct&gt;41</v>
      </c>
      <c r="U6366" s="0" t="str">
        <f aca="false">I6366</f>
        <v>Bjergsalamander</v>
      </c>
      <c r="V6366" s="0" t="str">
        <f aca="false">MID(F6366,10,9)</f>
        <v>DL2018023</v>
      </c>
      <c r="W6366" s="64" t="str">
        <f aca="false">V6366&amp;"_"&amp;U6366&amp;"_"&amp;R6366&amp;"_"&amp;S6366&amp;"_"&amp;T6366</f>
        <v>DL2018023_Bjergsalamander_Valid_Absent_Ct&gt;41</v>
      </c>
    </row>
    <row r="6367" customFormat="false" ht="14.25" hidden="false" customHeight="false" outlineLevel="0" collapsed="false">
      <c r="A6367" s="0" t="s">
        <v>828</v>
      </c>
      <c r="B6367" s="52" t="s">
        <v>977</v>
      </c>
      <c r="C6367" s="52" t="s">
        <v>747</v>
      </c>
      <c r="D6367" s="53" t="n">
        <v>0.1</v>
      </c>
      <c r="E6367" s="53" t="s">
        <v>748</v>
      </c>
      <c r="F6367" s="0" t="s">
        <v>1415</v>
      </c>
      <c r="G6367" s="0" t="str">
        <f aca="false">LEFT(B6367,2)</f>
        <v>11</v>
      </c>
      <c r="H6367" s="0" t="str">
        <f aca="false">I6367&amp;"_"&amp;G6367&amp;"_"&amp;F6367</f>
        <v>Bjergsalamander_11_20190131_DL2018023_NoerresundbyGym_koersel1</v>
      </c>
      <c r="I6367" s="61" t="str">
        <f aca="false">MID(RIGHT(B6367,LEN(B6367)-3),1,FIND("_",RIGHT(B6367,LEN(B6367)-3))-1)</f>
        <v>Bjergsalamander</v>
      </c>
      <c r="J6367" s="61" t="str">
        <f aca="false">TRIM(SUBSTITUTE(RIGHT(B6367,FIND(I6367,B6367)+1),"_",""))</f>
        <v>NegK</v>
      </c>
      <c r="K6367" s="0" t="str">
        <f aca="false">IFERROR(VALUE(SUBSTITUTE(E6367,".",",")),E6367)</f>
        <v>No Ct</v>
      </c>
      <c r="L6367" s="61" t="str">
        <f aca="false">IF(J6367="PosK",SUMIFS(K:K,J:J,"PosK",H:H,H6367),"")</f>
        <v/>
      </c>
      <c r="M6367" s="61" t="str">
        <f aca="false">IF(J6367="PosK",SUMIFS(K:K,J:J,"NegK",H:H,H6367),"")</f>
        <v/>
      </c>
      <c r="N6367" s="61" t="str">
        <f aca="false">IF(J6367="PosK",SUMIFS(K:K,J:J,"eDNA",H:H,H6367),"")</f>
        <v/>
      </c>
    </row>
    <row r="6368" customFormat="false" ht="14.25" hidden="false" customHeight="false" outlineLevel="0" collapsed="false">
      <c r="A6368" s="0" t="s">
        <v>830</v>
      </c>
      <c r="B6368" s="52" t="s">
        <v>978</v>
      </c>
      <c r="C6368" s="52" t="s">
        <v>751</v>
      </c>
      <c r="D6368" s="53" t="n">
        <v>0.1</v>
      </c>
      <c r="E6368" s="53" t="s">
        <v>748</v>
      </c>
      <c r="F6368" s="0" t="s">
        <v>1415</v>
      </c>
      <c r="G6368" s="0" t="str">
        <f aca="false">LEFT(B6368,2)</f>
        <v>11</v>
      </c>
      <c r="H6368" s="0" t="str">
        <f aca="false">I6368&amp;"_"&amp;G6368&amp;"_"&amp;F6368</f>
        <v>Bjergsalamander_11_20190131_DL2018023_NoerresundbyGym_koersel1</v>
      </c>
      <c r="I6368" s="61" t="str">
        <f aca="false">MID(RIGHT(B6368,LEN(B6368)-3),1,FIND("_",RIGHT(B6368,LEN(B6368)-3))-1)</f>
        <v>Bjergsalamander</v>
      </c>
      <c r="J6368" s="61" t="str">
        <f aca="false">TRIM(SUBSTITUTE(RIGHT(B6368,FIND(I6368,B6368)+1),"_",""))</f>
        <v>eDNA</v>
      </c>
      <c r="K6368" s="0" t="str">
        <f aca="false">IFERROR(VALUE(SUBSTITUTE(E6368,".",",")),E6368)</f>
        <v>No Ct</v>
      </c>
      <c r="L6368" s="61" t="str">
        <f aca="false">IF(J6368="PosK",SUMIFS(K:K,J:J,"PosK",H:H,H6368),"")</f>
        <v/>
      </c>
      <c r="M6368" s="61" t="str">
        <f aca="false">IF(J6368="PosK",SUMIFS(K:K,J:J,"NegK",H:H,H6368),"")</f>
        <v/>
      </c>
      <c r="N6368" s="61" t="str">
        <f aca="false">IF(J6368="PosK",SUMIFS(K:K,J:J,"eDNA",H:H,H6368),"")</f>
        <v/>
      </c>
      <c r="Q6368" s="62"/>
    </row>
    <row r="6369" customFormat="false" ht="14.25" hidden="false" customHeight="false" outlineLevel="0" collapsed="false">
      <c r="A6369" s="0" t="s">
        <v>832</v>
      </c>
      <c r="B6369" s="52" t="s">
        <v>978</v>
      </c>
      <c r="C6369" s="52" t="s">
        <v>751</v>
      </c>
      <c r="D6369" s="53" t="n">
        <v>0.1</v>
      </c>
      <c r="E6369" s="53" t="s">
        <v>748</v>
      </c>
      <c r="F6369" s="0" t="s">
        <v>1415</v>
      </c>
      <c r="G6369" s="0" t="str">
        <f aca="false">LEFT(B6369,2)</f>
        <v>11</v>
      </c>
      <c r="H6369" s="0" t="str">
        <f aca="false">I6369&amp;"_"&amp;G6369&amp;"_"&amp;F6369</f>
        <v>Bjergsalamander_11_20190131_DL2018023_NoerresundbyGym_koersel1</v>
      </c>
      <c r="I6369" s="61" t="str">
        <f aca="false">MID(RIGHT(B6369,LEN(B6369)-3),1,FIND("_",RIGHT(B6369,LEN(B6369)-3))-1)</f>
        <v>Bjergsalamander</v>
      </c>
      <c r="J6369" s="61" t="str">
        <f aca="false">TRIM(SUBSTITUTE(RIGHT(B6369,FIND(I6369,B6369)+1),"_",""))</f>
        <v>eDNA</v>
      </c>
      <c r="K6369" s="0" t="str">
        <f aca="false">IFERROR(VALUE(SUBSTITUTE(E6369,".",",")),E6369)</f>
        <v>No Ct</v>
      </c>
      <c r="L6369" s="61" t="str">
        <f aca="false">IF(J6369="PosK",SUMIFS(K:K,J:J,"PosK",H:H,H6369),"")</f>
        <v/>
      </c>
      <c r="M6369" s="61" t="str">
        <f aca="false">IF(J6369="PosK",SUMIFS(K:K,J:J,"NegK",H:H,H6369),"")</f>
        <v/>
      </c>
      <c r="N6369" s="61" t="str">
        <f aca="false">IF(J6369="PosK",SUMIFS(K:K,J:J,"eDNA",H:H,H6369),"")</f>
        <v/>
      </c>
      <c r="P6369" s="62"/>
      <c r="T6369" s="63"/>
      <c r="W6369" s="64"/>
    </row>
    <row r="6370" customFormat="false" ht="14.25" hidden="false" customHeight="false" outlineLevel="0" collapsed="false">
      <c r="A6370" s="0" t="s">
        <v>834</v>
      </c>
      <c r="B6370" s="52" t="s">
        <v>980</v>
      </c>
      <c r="C6370" s="52" t="s">
        <v>743</v>
      </c>
      <c r="D6370" s="53" t="n">
        <v>0.1</v>
      </c>
      <c r="E6370" s="53" t="n">
        <v>29.96</v>
      </c>
      <c r="F6370" s="0" t="s">
        <v>1415</v>
      </c>
      <c r="G6370" s="0" t="str">
        <f aca="false">LEFT(B6370,2)</f>
        <v>12</v>
      </c>
      <c r="H6370" s="0" t="str">
        <f aca="false">I6370&amp;"_"&amp;G6370&amp;"_"&amp;F6370</f>
        <v>Latterfroe_12_20190131_DL2018023_NoerresundbyGym_koersel1</v>
      </c>
      <c r="I6370" s="61" t="str">
        <f aca="false">MID(RIGHT(B6370,LEN(B6370)-3),1,FIND("_",RIGHT(B6370,LEN(B6370)-3))-1)</f>
        <v>Latterfroe</v>
      </c>
      <c r="J6370" s="61" t="str">
        <f aca="false">TRIM(SUBSTITUTE(RIGHT(B6370,FIND(I6370,B6370)+1),"_",""))</f>
        <v>PosK</v>
      </c>
      <c r="K6370" s="0" t="n">
        <f aca="false">IFERROR(VALUE(SUBSTITUTE(E6370,".",",")),E6370)</f>
        <v>29.96</v>
      </c>
      <c r="L6370" s="61" t="n">
        <f aca="false">IF(J6370="PosK",SUMIFS(K:K,J:J,"PosK",H:H,H6370),"")</f>
        <v>29.96</v>
      </c>
      <c r="M6370" s="61" t="n">
        <f aca="false">IF(J6370="PosK",SUMIFS(K:K,J:J,"NegK",H:H,H6370),"")</f>
        <v>0</v>
      </c>
      <c r="N6370" s="61" t="n">
        <f aca="false">IF(J6370="PosK",SUMIFS(K:K,J:J,"eDNA",H:H,H6370),"")</f>
        <v>0</v>
      </c>
      <c r="P6370" s="62" t="n">
        <f aca="false">IF(K6372="No Ct",0,K6372)</f>
        <v>0</v>
      </c>
      <c r="Q6370" s="62" t="n">
        <f aca="false">IF(K6373="No Ct",0,K6373)</f>
        <v>0</v>
      </c>
      <c r="R6370" s="0" t="str">
        <f aca="false">IF(AND(L6370&gt;0,M6370=0),"Valid","Invalid")</f>
        <v>Valid</v>
      </c>
      <c r="S6370" s="0" t="str">
        <f aca="false">IF(OR(P6370&gt;1,Q6370&gt;1),"Present","Absent")</f>
        <v>Absent</v>
      </c>
      <c r="T6370" s="63" t="str">
        <f aca="false">IF(OR(AND(P6370&gt;1,P6370&lt;41),AND(Q6370&gt;1,Q6370&lt;41)),"Ct&lt;41","Ct&gt;41")</f>
        <v>Ct&gt;41</v>
      </c>
      <c r="U6370" s="0" t="str">
        <f aca="false">I6370</f>
        <v>Latterfroe</v>
      </c>
      <c r="V6370" s="0" t="str">
        <f aca="false">MID(F6370,10,9)</f>
        <v>DL2018023</v>
      </c>
      <c r="W6370" s="64" t="str">
        <f aca="false">V6370&amp;"_"&amp;U6370&amp;"_"&amp;R6370&amp;"_"&amp;S6370&amp;"_"&amp;T6370</f>
        <v>DL2018023_Latterfroe_Valid_Absent_Ct&gt;41</v>
      </c>
    </row>
    <row r="6371" customFormat="false" ht="14.25" hidden="false" customHeight="false" outlineLevel="0" collapsed="false">
      <c r="A6371" s="0" t="s">
        <v>836</v>
      </c>
      <c r="B6371" s="52" t="s">
        <v>981</v>
      </c>
      <c r="C6371" s="52" t="s">
        <v>747</v>
      </c>
      <c r="D6371" s="53" t="n">
        <v>0.1</v>
      </c>
      <c r="E6371" s="53" t="s">
        <v>748</v>
      </c>
      <c r="F6371" s="0" t="s">
        <v>1415</v>
      </c>
      <c r="G6371" s="0" t="str">
        <f aca="false">LEFT(B6371,2)</f>
        <v>12</v>
      </c>
      <c r="H6371" s="0" t="str">
        <f aca="false">I6371&amp;"_"&amp;G6371&amp;"_"&amp;F6371</f>
        <v>Latterfroe_12_20190131_DL2018023_NoerresundbyGym_koersel1</v>
      </c>
      <c r="I6371" s="61" t="str">
        <f aca="false">MID(RIGHT(B6371,LEN(B6371)-3),1,FIND("_",RIGHT(B6371,LEN(B6371)-3))-1)</f>
        <v>Latterfroe</v>
      </c>
      <c r="J6371" s="61" t="str">
        <f aca="false">TRIM(SUBSTITUTE(RIGHT(B6371,FIND(I6371,B6371)+1),"_",""))</f>
        <v>NegK</v>
      </c>
      <c r="K6371" s="0" t="str">
        <f aca="false">IFERROR(VALUE(SUBSTITUTE(E6371,".",",")),E6371)</f>
        <v>No Ct</v>
      </c>
      <c r="L6371" s="61" t="str">
        <f aca="false">IF(J6371="PosK",SUMIFS(K:K,J:J,"PosK",H:H,H6371),"")</f>
        <v/>
      </c>
      <c r="M6371" s="61" t="str">
        <f aca="false">IF(J6371="PosK",SUMIFS(K:K,J:J,"NegK",H:H,H6371),"")</f>
        <v/>
      </c>
      <c r="N6371" s="61" t="str">
        <f aca="false">IF(J6371="PosK",SUMIFS(K:K,J:J,"eDNA",H:H,H6371),"")</f>
        <v/>
      </c>
    </row>
    <row r="6372" customFormat="false" ht="14.25" hidden="false" customHeight="false" outlineLevel="0" collapsed="false">
      <c r="A6372" s="0" t="s">
        <v>838</v>
      </c>
      <c r="B6372" s="52" t="s">
        <v>982</v>
      </c>
      <c r="C6372" s="52" t="s">
        <v>751</v>
      </c>
      <c r="D6372" s="53" t="n">
        <v>0.1</v>
      </c>
      <c r="E6372" s="53" t="s">
        <v>748</v>
      </c>
      <c r="F6372" s="0" t="s">
        <v>1415</v>
      </c>
      <c r="G6372" s="0" t="str">
        <f aca="false">LEFT(B6372,2)</f>
        <v>12</v>
      </c>
      <c r="H6372" s="0" t="str">
        <f aca="false">I6372&amp;"_"&amp;G6372&amp;"_"&amp;F6372</f>
        <v>Latterfroe_12_20190131_DL2018023_NoerresundbyGym_koersel1</v>
      </c>
      <c r="I6372" s="61" t="str">
        <f aca="false">MID(RIGHT(B6372,LEN(B6372)-3),1,FIND("_",RIGHT(B6372,LEN(B6372)-3))-1)</f>
        <v>Latterfroe</v>
      </c>
      <c r="J6372" s="61" t="str">
        <f aca="false">TRIM(SUBSTITUTE(RIGHT(B6372,FIND(I6372,B6372)+1),"_",""))</f>
        <v>eDNA</v>
      </c>
      <c r="K6372" s="0" t="str">
        <f aca="false">IFERROR(VALUE(SUBSTITUTE(E6372,".",",")),E6372)</f>
        <v>No Ct</v>
      </c>
      <c r="L6372" s="61" t="str">
        <f aca="false">IF(J6372="PosK",SUMIFS(K:K,J:J,"PosK",H:H,H6372),"")</f>
        <v/>
      </c>
      <c r="M6372" s="61" t="str">
        <f aca="false">IF(J6372="PosK",SUMIFS(K:K,J:J,"NegK",H:H,H6372),"")</f>
        <v/>
      </c>
      <c r="N6372" s="61" t="str">
        <f aca="false">IF(J6372="PosK",SUMIFS(K:K,J:J,"eDNA",H:H,H6372),"")</f>
        <v/>
      </c>
      <c r="Q6372" s="62"/>
    </row>
    <row r="6373" customFormat="false" ht="14.25" hidden="false" customHeight="false" outlineLevel="0" collapsed="false">
      <c r="A6373" s="0" t="s">
        <v>840</v>
      </c>
      <c r="B6373" s="52" t="s">
        <v>982</v>
      </c>
      <c r="C6373" s="52" t="s">
        <v>751</v>
      </c>
      <c r="D6373" s="53" t="n">
        <v>0.1</v>
      </c>
      <c r="E6373" s="53" t="s">
        <v>748</v>
      </c>
      <c r="F6373" s="0" t="s">
        <v>1415</v>
      </c>
      <c r="G6373" s="0" t="str">
        <f aca="false">LEFT(B6373,2)</f>
        <v>12</v>
      </c>
      <c r="H6373" s="0" t="str">
        <f aca="false">I6373&amp;"_"&amp;G6373&amp;"_"&amp;F6373</f>
        <v>Latterfroe_12_20190131_DL2018023_NoerresundbyGym_koersel1</v>
      </c>
      <c r="I6373" s="61" t="str">
        <f aca="false">MID(RIGHT(B6373,LEN(B6373)-3),1,FIND("_",RIGHT(B6373,LEN(B6373)-3))-1)</f>
        <v>Latterfroe</v>
      </c>
      <c r="J6373" s="61" t="str">
        <f aca="false">TRIM(SUBSTITUTE(RIGHT(B6373,FIND(I6373,B6373)+1),"_",""))</f>
        <v>eDNA</v>
      </c>
      <c r="K6373" s="0" t="str">
        <f aca="false">IFERROR(VALUE(SUBSTITUTE(E6373,".",",")),E6373)</f>
        <v>No Ct</v>
      </c>
      <c r="L6373" s="61" t="str">
        <f aca="false">IF(J6373="PosK",SUMIFS(K:K,J:J,"PosK",H:H,H6373),"")</f>
        <v/>
      </c>
      <c r="M6373" s="61" t="str">
        <f aca="false">IF(J6373="PosK",SUMIFS(K:K,J:J,"NegK",H:H,H6373),"")</f>
        <v/>
      </c>
      <c r="N6373" s="61" t="str">
        <f aca="false">IF(J6373="PosK",SUMIFS(K:K,J:J,"eDNA",H:H,H6373),"")</f>
        <v/>
      </c>
      <c r="P6373" s="62"/>
      <c r="T6373" s="63"/>
      <c r="W6373" s="64"/>
    </row>
    <row r="6374" customFormat="false" ht="14.25" hidden="false" customHeight="false" outlineLevel="0" collapsed="false">
      <c r="A6374" s="0" t="s">
        <v>842</v>
      </c>
      <c r="B6374" s="52" t="s">
        <v>984</v>
      </c>
      <c r="C6374" s="52" t="s">
        <v>743</v>
      </c>
      <c r="D6374" s="53" t="n">
        <v>0.1</v>
      </c>
      <c r="E6374" s="53" t="s">
        <v>748</v>
      </c>
      <c r="F6374" s="0" t="s">
        <v>1415</v>
      </c>
      <c r="G6374" s="0" t="str">
        <f aca="false">LEFT(B6374,2)</f>
        <v>13</v>
      </c>
      <c r="H6374" s="0" t="str">
        <f aca="false">I6374&amp;"_"&amp;G6374&amp;"_"&amp;F6374</f>
        <v>Spidssnudetfroe_13_20190131_DL2018023_NoerresundbyGym_koersel1</v>
      </c>
      <c r="I6374" s="61" t="str">
        <f aca="false">MID(RIGHT(B6374,LEN(B6374)-3),1,FIND("_",RIGHT(B6374,LEN(B6374)-3))-1)</f>
        <v>Spidssnudetfroe</v>
      </c>
      <c r="J6374" s="61" t="str">
        <f aca="false">TRIM(SUBSTITUTE(RIGHT(B6374,FIND(I6374,B6374)+1),"_",""))</f>
        <v>PosK</v>
      </c>
      <c r="K6374" s="0" t="str">
        <f aca="false">IFERROR(VALUE(SUBSTITUTE(E6374,".",",")),E6374)</f>
        <v>No Ct</v>
      </c>
      <c r="L6374" s="61" t="n">
        <f aca="false">IF(J6374="PosK",SUMIFS(K:K,J:J,"PosK",H:H,H6374),"")</f>
        <v>0</v>
      </c>
      <c r="M6374" s="61" t="n">
        <f aca="false">IF(J6374="PosK",SUMIFS(K:K,J:J,"NegK",H:H,H6374),"")</f>
        <v>0</v>
      </c>
      <c r="N6374" s="61" t="n">
        <f aca="false">IF(J6374="PosK",SUMIFS(K:K,J:J,"eDNA",H:H,H6374),"")</f>
        <v>78.98</v>
      </c>
      <c r="P6374" s="62" t="n">
        <f aca="false">IF(K6376="No Ct",0,K6376)</f>
        <v>39.65</v>
      </c>
      <c r="Q6374" s="62" t="n">
        <f aca="false">IF(K6377="No Ct",0,K6377)</f>
        <v>39.33</v>
      </c>
      <c r="R6374" s="0" t="str">
        <f aca="false">IF(AND(L6374&gt;0,M6374=0),"Valid","Invalid")</f>
        <v>Invalid</v>
      </c>
      <c r="S6374" s="0" t="str">
        <f aca="false">IF(OR(P6374&gt;1,Q6374&gt;1),"Present","Absent")</f>
        <v>Present</v>
      </c>
      <c r="T6374" s="63" t="str">
        <f aca="false">IF(OR(AND(P6374&gt;1,P6374&lt;41),AND(Q6374&gt;1,Q6374&lt;41)),"Ct&lt;41","Ct&gt;41")</f>
        <v>Ct&lt;41</v>
      </c>
      <c r="U6374" s="0" t="str">
        <f aca="false">I6374</f>
        <v>Spidssnudetfroe</v>
      </c>
      <c r="V6374" s="0" t="str">
        <f aca="false">MID(F6374,10,9)</f>
        <v>DL2018023</v>
      </c>
      <c r="W6374" s="64" t="str">
        <f aca="false">V6374&amp;"_"&amp;U6374&amp;"_"&amp;R6374&amp;"_"&amp;S6374&amp;"_"&amp;T6374</f>
        <v>DL2018023_Spidssnudetfroe_Invalid_Present_Ct&lt;41</v>
      </c>
    </row>
    <row r="6375" customFormat="false" ht="14.25" hidden="false" customHeight="false" outlineLevel="0" collapsed="false">
      <c r="A6375" s="0" t="s">
        <v>844</v>
      </c>
      <c r="B6375" s="52" t="s">
        <v>985</v>
      </c>
      <c r="C6375" s="52" t="s">
        <v>747</v>
      </c>
      <c r="D6375" s="53" t="n">
        <v>0.1</v>
      </c>
      <c r="E6375" s="53" t="s">
        <v>748</v>
      </c>
      <c r="F6375" s="0" t="s">
        <v>1415</v>
      </c>
      <c r="G6375" s="0" t="str">
        <f aca="false">LEFT(B6375,2)</f>
        <v>13</v>
      </c>
      <c r="H6375" s="0" t="str">
        <f aca="false">I6375&amp;"_"&amp;G6375&amp;"_"&amp;F6375</f>
        <v>Spidssnudetfroe_13_20190131_DL2018023_NoerresundbyGym_koersel1</v>
      </c>
      <c r="I6375" s="61" t="str">
        <f aca="false">MID(RIGHT(B6375,LEN(B6375)-3),1,FIND("_",RIGHT(B6375,LEN(B6375)-3))-1)</f>
        <v>Spidssnudetfroe</v>
      </c>
      <c r="J6375" s="61" t="str">
        <f aca="false">TRIM(SUBSTITUTE(RIGHT(B6375,FIND(I6375,B6375)+1),"_",""))</f>
        <v>NegK</v>
      </c>
      <c r="K6375" s="0" t="str">
        <f aca="false">IFERROR(VALUE(SUBSTITUTE(E6375,".",",")),E6375)</f>
        <v>No Ct</v>
      </c>
      <c r="L6375" s="61" t="str">
        <f aca="false">IF(J6375="PosK",SUMIFS(K:K,J:J,"PosK",H:H,H6375),"")</f>
        <v/>
      </c>
      <c r="M6375" s="61" t="str">
        <f aca="false">IF(J6375="PosK",SUMIFS(K:K,J:J,"NegK",H:H,H6375),"")</f>
        <v/>
      </c>
      <c r="N6375" s="61" t="str">
        <f aca="false">IF(J6375="PosK",SUMIFS(K:K,J:J,"eDNA",H:H,H6375),"")</f>
        <v/>
      </c>
    </row>
    <row r="6376" customFormat="false" ht="14.25" hidden="false" customHeight="false" outlineLevel="0" collapsed="false">
      <c r="A6376" s="0" t="s">
        <v>846</v>
      </c>
      <c r="B6376" s="52" t="s">
        <v>986</v>
      </c>
      <c r="C6376" s="52" t="s">
        <v>751</v>
      </c>
      <c r="D6376" s="53" t="n">
        <v>0.1</v>
      </c>
      <c r="E6376" s="53" t="n">
        <v>39.65</v>
      </c>
      <c r="F6376" s="0" t="s">
        <v>1415</v>
      </c>
      <c r="G6376" s="0" t="str">
        <f aca="false">LEFT(B6376,2)</f>
        <v>13</v>
      </c>
      <c r="H6376" s="0" t="str">
        <f aca="false">I6376&amp;"_"&amp;G6376&amp;"_"&amp;F6376</f>
        <v>Spidssnudetfroe_13_20190131_DL2018023_NoerresundbyGym_koersel1</v>
      </c>
      <c r="I6376" s="61" t="str">
        <f aca="false">MID(RIGHT(B6376,LEN(B6376)-3),1,FIND("_",RIGHT(B6376,LEN(B6376)-3))-1)</f>
        <v>Spidssnudetfroe</v>
      </c>
      <c r="J6376" s="61" t="str">
        <f aca="false">TRIM(SUBSTITUTE(RIGHT(B6376,FIND(I6376,B6376)+1),"_",""))</f>
        <v>eDNA</v>
      </c>
      <c r="K6376" s="0" t="n">
        <f aca="false">IFERROR(VALUE(SUBSTITUTE(E6376,".",",")),E6376)</f>
        <v>39.65</v>
      </c>
      <c r="L6376" s="61" t="str">
        <f aca="false">IF(J6376="PosK",SUMIFS(K:K,J:J,"PosK",H:H,H6376),"")</f>
        <v/>
      </c>
      <c r="M6376" s="61" t="str">
        <f aca="false">IF(J6376="PosK",SUMIFS(K:K,J:J,"NegK",H:H,H6376),"")</f>
        <v/>
      </c>
      <c r="N6376" s="61" t="str">
        <f aca="false">IF(J6376="PosK",SUMIFS(K:K,J:J,"eDNA",H:H,H6376),"")</f>
        <v/>
      </c>
      <c r="Q6376" s="62"/>
    </row>
    <row r="6377" customFormat="false" ht="14.25" hidden="false" customHeight="false" outlineLevel="0" collapsed="false">
      <c r="A6377" s="0" t="s">
        <v>848</v>
      </c>
      <c r="B6377" s="52" t="s">
        <v>986</v>
      </c>
      <c r="C6377" s="52" t="s">
        <v>751</v>
      </c>
      <c r="D6377" s="53" t="n">
        <v>0.1</v>
      </c>
      <c r="E6377" s="53" t="n">
        <v>39.33</v>
      </c>
      <c r="F6377" s="0" t="s">
        <v>1415</v>
      </c>
      <c r="G6377" s="0" t="str">
        <f aca="false">LEFT(B6377,2)</f>
        <v>13</v>
      </c>
      <c r="H6377" s="0" t="str">
        <f aca="false">I6377&amp;"_"&amp;G6377&amp;"_"&amp;F6377</f>
        <v>Spidssnudetfroe_13_20190131_DL2018023_NoerresundbyGym_koersel1</v>
      </c>
      <c r="I6377" s="61" t="str">
        <f aca="false">MID(RIGHT(B6377,LEN(B6377)-3),1,FIND("_",RIGHT(B6377,LEN(B6377)-3))-1)</f>
        <v>Spidssnudetfroe</v>
      </c>
      <c r="J6377" s="61" t="str">
        <f aca="false">TRIM(SUBSTITUTE(RIGHT(B6377,FIND(I6377,B6377)+1),"_",""))</f>
        <v>eDNA</v>
      </c>
      <c r="K6377" s="0" t="n">
        <f aca="false">IFERROR(VALUE(SUBSTITUTE(E6377,".",",")),E6377)</f>
        <v>39.33</v>
      </c>
      <c r="L6377" s="61" t="str">
        <f aca="false">IF(J6377="PosK",SUMIFS(K:K,J:J,"PosK",H:H,H6377),"")</f>
        <v/>
      </c>
      <c r="M6377" s="61" t="str">
        <f aca="false">IF(J6377="PosK",SUMIFS(K:K,J:J,"NegK",H:H,H6377),"")</f>
        <v/>
      </c>
      <c r="N6377" s="61" t="str">
        <f aca="false">IF(J6377="PosK",SUMIFS(K:K,J:J,"eDNA",H:H,H6377),"")</f>
        <v/>
      </c>
      <c r="P6377" s="62"/>
      <c r="T6377" s="63"/>
      <c r="W6377" s="64"/>
    </row>
    <row r="6378" customFormat="false" ht="14.25" hidden="false" customHeight="false" outlineLevel="0" collapsed="false">
      <c r="A6378" s="0" t="s">
        <v>849</v>
      </c>
      <c r="B6378" s="52" t="s">
        <v>987</v>
      </c>
      <c r="C6378" s="52" t="s">
        <v>743</v>
      </c>
      <c r="D6378" s="53" t="n">
        <v>0.1</v>
      </c>
      <c r="E6378" s="53" t="s">
        <v>748</v>
      </c>
      <c r="F6378" s="0" t="s">
        <v>1415</v>
      </c>
      <c r="G6378" s="0" t="str">
        <f aca="false">LEFT(B6378,2)</f>
        <v>14</v>
      </c>
      <c r="H6378" s="0" t="str">
        <f aca="false">I6378&amp;"_"&amp;G6378&amp;"_"&amp;F6378</f>
        <v>Spidssnudetfroe_14_20190131_DL2018023_NoerresundbyGym_koersel1</v>
      </c>
      <c r="I6378" s="61" t="str">
        <f aca="false">MID(RIGHT(B6378,LEN(B6378)-3),1,FIND("_",RIGHT(B6378,LEN(B6378)-3))-1)</f>
        <v>Spidssnudetfroe</v>
      </c>
      <c r="J6378" s="61" t="str">
        <f aca="false">TRIM(SUBSTITUTE(RIGHT(B6378,FIND(I6378,B6378)+1),"_",""))</f>
        <v>PosK</v>
      </c>
      <c r="K6378" s="0" t="str">
        <f aca="false">IFERROR(VALUE(SUBSTITUTE(E6378,".",",")),E6378)</f>
        <v>No Ct</v>
      </c>
      <c r="L6378" s="61" t="n">
        <f aca="false">IF(J6378="PosK",SUMIFS(K:K,J:J,"PosK",H:H,H6378),"")</f>
        <v>0</v>
      </c>
      <c r="M6378" s="61" t="n">
        <f aca="false">IF(J6378="PosK",SUMIFS(K:K,J:J,"NegK",H:H,H6378),"")</f>
        <v>0</v>
      </c>
      <c r="N6378" s="61" t="n">
        <f aca="false">IF(J6378="PosK",SUMIFS(K:K,J:J,"eDNA",H:H,H6378),"")</f>
        <v>38.88</v>
      </c>
      <c r="P6378" s="62" t="n">
        <f aca="false">IF(K6380="No Ct",0,K6380)</f>
        <v>38.88</v>
      </c>
      <c r="Q6378" s="62" t="n">
        <f aca="false">IF(K6381="No Ct",0,K6381)</f>
        <v>0</v>
      </c>
      <c r="R6378" s="0" t="str">
        <f aca="false">IF(AND(L6378&gt;0,M6378=0),"Valid","Invalid")</f>
        <v>Invalid</v>
      </c>
      <c r="S6378" s="0" t="str">
        <f aca="false">IF(OR(P6378&gt;1,Q6378&gt;1),"Present","Absent")</f>
        <v>Present</v>
      </c>
      <c r="T6378" s="63" t="str">
        <f aca="false">IF(OR(AND(P6378&gt;1,P6378&lt;41),AND(Q6378&gt;1,Q6378&lt;41)),"Ct&lt;41","Ct&gt;41")</f>
        <v>Ct&lt;41</v>
      </c>
      <c r="U6378" s="0" t="str">
        <f aca="false">I6378</f>
        <v>Spidssnudetfroe</v>
      </c>
      <c r="V6378" s="0" t="str">
        <f aca="false">MID(F6378,10,9)</f>
        <v>DL2018023</v>
      </c>
      <c r="W6378" s="64" t="str">
        <f aca="false">V6378&amp;"_"&amp;U6378&amp;"_"&amp;R6378&amp;"_"&amp;S6378&amp;"_"&amp;T6378</f>
        <v>DL2018023_Spidssnudetfroe_Invalid_Present_Ct&lt;41</v>
      </c>
    </row>
    <row r="6379" customFormat="false" ht="14.25" hidden="false" customHeight="false" outlineLevel="0" collapsed="false">
      <c r="A6379" s="0" t="s">
        <v>851</v>
      </c>
      <c r="B6379" s="52" t="s">
        <v>988</v>
      </c>
      <c r="C6379" s="52" t="s">
        <v>747</v>
      </c>
      <c r="D6379" s="53" t="n">
        <v>0.1</v>
      </c>
      <c r="E6379" s="53" t="s">
        <v>748</v>
      </c>
      <c r="F6379" s="0" t="s">
        <v>1415</v>
      </c>
      <c r="G6379" s="0" t="str">
        <f aca="false">LEFT(B6379,2)</f>
        <v>14</v>
      </c>
      <c r="H6379" s="0" t="str">
        <f aca="false">I6379&amp;"_"&amp;G6379&amp;"_"&amp;F6379</f>
        <v>Spidssnudetfroe_14_20190131_DL2018023_NoerresundbyGym_koersel1</v>
      </c>
      <c r="I6379" s="61" t="str">
        <f aca="false">MID(RIGHT(B6379,LEN(B6379)-3),1,FIND("_",RIGHT(B6379,LEN(B6379)-3))-1)</f>
        <v>Spidssnudetfroe</v>
      </c>
      <c r="J6379" s="61" t="str">
        <f aca="false">TRIM(SUBSTITUTE(RIGHT(B6379,FIND(I6379,B6379)+1),"_",""))</f>
        <v>NegK</v>
      </c>
      <c r="K6379" s="0" t="str">
        <f aca="false">IFERROR(VALUE(SUBSTITUTE(E6379,".",",")),E6379)</f>
        <v>No Ct</v>
      </c>
      <c r="L6379" s="61" t="str">
        <f aca="false">IF(J6379="PosK",SUMIFS(K:K,J:J,"PosK",H:H,H6379),"")</f>
        <v/>
      </c>
      <c r="M6379" s="61" t="str">
        <f aca="false">IF(J6379="PosK",SUMIFS(K:K,J:J,"NegK",H:H,H6379),"")</f>
        <v/>
      </c>
      <c r="N6379" s="61" t="str">
        <f aca="false">IF(J6379="PosK",SUMIFS(K:K,J:J,"eDNA",H:H,H6379),"")</f>
        <v/>
      </c>
    </row>
    <row r="6380" customFormat="false" ht="14.25" hidden="false" customHeight="false" outlineLevel="0" collapsed="false">
      <c r="A6380" s="0" t="s">
        <v>853</v>
      </c>
      <c r="B6380" s="52" t="s">
        <v>989</v>
      </c>
      <c r="C6380" s="52" t="s">
        <v>751</v>
      </c>
      <c r="D6380" s="53" t="n">
        <v>0.1</v>
      </c>
      <c r="E6380" s="53" t="n">
        <v>38.88</v>
      </c>
      <c r="F6380" s="0" t="s">
        <v>1415</v>
      </c>
      <c r="G6380" s="0" t="str">
        <f aca="false">LEFT(B6380,2)</f>
        <v>14</v>
      </c>
      <c r="H6380" s="0" t="str">
        <f aca="false">I6380&amp;"_"&amp;G6380&amp;"_"&amp;F6380</f>
        <v>Spidssnudetfroe_14_20190131_DL2018023_NoerresundbyGym_koersel1</v>
      </c>
      <c r="I6380" s="61" t="str">
        <f aca="false">MID(RIGHT(B6380,LEN(B6380)-3),1,FIND("_",RIGHT(B6380,LEN(B6380)-3))-1)</f>
        <v>Spidssnudetfroe</v>
      </c>
      <c r="J6380" s="61" t="str">
        <f aca="false">TRIM(SUBSTITUTE(RIGHT(B6380,FIND(I6380,B6380)+1),"_",""))</f>
        <v>eDNA</v>
      </c>
      <c r="K6380" s="0" t="n">
        <f aca="false">IFERROR(VALUE(SUBSTITUTE(E6380,".",",")),E6380)</f>
        <v>38.88</v>
      </c>
      <c r="L6380" s="61" t="str">
        <f aca="false">IF(J6380="PosK",SUMIFS(K:K,J:J,"PosK",H:H,H6380),"")</f>
        <v/>
      </c>
      <c r="M6380" s="61" t="str">
        <f aca="false">IF(J6380="PosK",SUMIFS(K:K,J:J,"NegK",H:H,H6380),"")</f>
        <v/>
      </c>
      <c r="N6380" s="61" t="str">
        <f aca="false">IF(J6380="PosK",SUMIFS(K:K,J:J,"eDNA",H:H,H6380),"")</f>
        <v/>
      </c>
      <c r="Q6380" s="62"/>
    </row>
    <row r="6381" customFormat="false" ht="14.25" hidden="false" customHeight="false" outlineLevel="0" collapsed="false">
      <c r="A6381" s="0" t="s">
        <v>855</v>
      </c>
      <c r="B6381" s="52" t="s">
        <v>989</v>
      </c>
      <c r="C6381" s="52" t="s">
        <v>751</v>
      </c>
      <c r="D6381" s="53" t="n">
        <v>0.1</v>
      </c>
      <c r="E6381" s="53" t="s">
        <v>748</v>
      </c>
      <c r="F6381" s="0" t="s">
        <v>1415</v>
      </c>
      <c r="G6381" s="0" t="str">
        <f aca="false">LEFT(B6381,2)</f>
        <v>14</v>
      </c>
      <c r="H6381" s="0" t="str">
        <f aca="false">I6381&amp;"_"&amp;G6381&amp;"_"&amp;F6381</f>
        <v>Spidssnudetfroe_14_20190131_DL2018023_NoerresundbyGym_koersel1</v>
      </c>
      <c r="I6381" s="61" t="str">
        <f aca="false">MID(RIGHT(B6381,LEN(B6381)-3),1,FIND("_",RIGHT(B6381,LEN(B6381)-3))-1)</f>
        <v>Spidssnudetfroe</v>
      </c>
      <c r="J6381" s="61" t="str">
        <f aca="false">TRIM(SUBSTITUTE(RIGHT(B6381,FIND(I6381,B6381)+1),"_",""))</f>
        <v>eDNA</v>
      </c>
      <c r="K6381" s="0" t="str">
        <f aca="false">IFERROR(VALUE(SUBSTITUTE(E6381,".",",")),E6381)</f>
        <v>No Ct</v>
      </c>
      <c r="L6381" s="61" t="str">
        <f aca="false">IF(J6381="PosK",SUMIFS(K:K,J:J,"PosK",H:H,H6381),"")</f>
        <v/>
      </c>
      <c r="M6381" s="61" t="str">
        <f aca="false">IF(J6381="PosK",SUMIFS(K:K,J:J,"NegK",H:H,H6381),"")</f>
        <v/>
      </c>
      <c r="N6381" s="61" t="str">
        <f aca="false">IF(J6381="PosK",SUMIFS(K:K,J:J,"eDNA",H:H,H6381),"")</f>
        <v/>
      </c>
      <c r="P6381" s="62"/>
      <c r="T6381" s="63"/>
      <c r="W6381" s="64"/>
    </row>
    <row r="6382" customFormat="false" ht="14.25" hidden="false" customHeight="false" outlineLevel="0" collapsed="false">
      <c r="A6382" s="0" t="s">
        <v>856</v>
      </c>
      <c r="B6382" s="52" t="s">
        <v>990</v>
      </c>
      <c r="C6382" s="52" t="s">
        <v>743</v>
      </c>
      <c r="D6382" s="53" t="n">
        <v>0.1</v>
      </c>
      <c r="E6382" s="53" t="s">
        <v>748</v>
      </c>
      <c r="F6382" s="0" t="s">
        <v>1415</v>
      </c>
      <c r="G6382" s="0" t="str">
        <f aca="false">LEFT(B6382,2)</f>
        <v>15</v>
      </c>
      <c r="H6382" s="0" t="str">
        <f aca="false">I6382&amp;"_"&amp;G6382&amp;"_"&amp;F6382</f>
        <v>KortbenetGroenFroe_15_20190131_DL2018023_NoerresundbyGym_koersel1</v>
      </c>
      <c r="I6382" s="61" t="str">
        <f aca="false">MID(RIGHT(B6382,LEN(B6382)-3),1,FIND("_",RIGHT(B6382,LEN(B6382)-3))-1)</f>
        <v>KortbenetGroenFroe</v>
      </c>
      <c r="J6382" s="61" t="str">
        <f aca="false">TRIM(SUBSTITUTE(RIGHT(B6382,FIND(I6382,B6382)+1),"_",""))</f>
        <v>PosK</v>
      </c>
      <c r="K6382" s="0" t="str">
        <f aca="false">IFERROR(VALUE(SUBSTITUTE(E6382,".",",")),E6382)</f>
        <v>No Ct</v>
      </c>
      <c r="L6382" s="61" t="n">
        <f aca="false">IF(J6382="PosK",SUMIFS(K:K,J:J,"PosK",H:H,H6382),"")</f>
        <v>0</v>
      </c>
      <c r="M6382" s="61" t="n">
        <f aca="false">IF(J6382="PosK",SUMIFS(K:K,J:J,"NegK",H:H,H6382),"")</f>
        <v>0</v>
      </c>
      <c r="N6382" s="61" t="n">
        <f aca="false">IF(J6382="PosK",SUMIFS(K:K,J:J,"eDNA",H:H,H6382),"")</f>
        <v>0</v>
      </c>
      <c r="P6382" s="62" t="n">
        <f aca="false">IF(K6384="No Ct",0,K6384)</f>
        <v>0</v>
      </c>
      <c r="Q6382" s="62" t="n">
        <f aca="false">IF(K6385="No Ct",0,K6385)</f>
        <v>0</v>
      </c>
      <c r="R6382" s="0" t="str">
        <f aca="false">IF(AND(L6382&gt;0,M6382=0),"Valid","Invalid")</f>
        <v>Invalid</v>
      </c>
      <c r="S6382" s="0" t="str">
        <f aca="false">IF(OR(P6382&gt;1,Q6382&gt;1),"Present","Absent")</f>
        <v>Absent</v>
      </c>
      <c r="T6382" s="63" t="str">
        <f aca="false">IF(OR(AND(P6382&gt;1,P6382&lt;41),AND(Q6382&gt;1,Q6382&lt;41)),"Ct&lt;41","Ct&gt;41")</f>
        <v>Ct&gt;41</v>
      </c>
      <c r="U6382" s="0" t="str">
        <f aca="false">I6382</f>
        <v>KortbenetGroenFroe</v>
      </c>
      <c r="V6382" s="0" t="str">
        <f aca="false">MID(F6382,10,9)</f>
        <v>DL2018023</v>
      </c>
      <c r="W6382" s="64" t="str">
        <f aca="false">V6382&amp;"_"&amp;U6382&amp;"_"&amp;R6382&amp;"_"&amp;S6382&amp;"_"&amp;T6382</f>
        <v>DL2018023_KortbenetGroenFroe_Invalid_Absent_Ct&gt;41</v>
      </c>
    </row>
    <row r="6383" customFormat="false" ht="14.25" hidden="false" customHeight="false" outlineLevel="0" collapsed="false">
      <c r="A6383" s="0" t="s">
        <v>858</v>
      </c>
      <c r="B6383" s="52" t="s">
        <v>991</v>
      </c>
      <c r="C6383" s="52" t="s">
        <v>747</v>
      </c>
      <c r="D6383" s="53" t="n">
        <v>0.1</v>
      </c>
      <c r="E6383" s="53" t="s">
        <v>748</v>
      </c>
      <c r="F6383" s="0" t="s">
        <v>1415</v>
      </c>
      <c r="G6383" s="0" t="str">
        <f aca="false">LEFT(B6383,2)</f>
        <v>15</v>
      </c>
      <c r="H6383" s="0" t="str">
        <f aca="false">I6383&amp;"_"&amp;G6383&amp;"_"&amp;F6383</f>
        <v>KortbenetGroenFroe_15_20190131_DL2018023_NoerresundbyGym_koersel1</v>
      </c>
      <c r="I6383" s="61" t="str">
        <f aca="false">MID(RIGHT(B6383,LEN(B6383)-3),1,FIND("_",RIGHT(B6383,LEN(B6383)-3))-1)</f>
        <v>KortbenetGroenFroe</v>
      </c>
      <c r="J6383" s="61" t="str">
        <f aca="false">TRIM(SUBSTITUTE(RIGHT(B6383,FIND(I6383,B6383)+1),"_",""))</f>
        <v>NegK</v>
      </c>
      <c r="K6383" s="0" t="str">
        <f aca="false">IFERROR(VALUE(SUBSTITUTE(E6383,".",",")),E6383)</f>
        <v>No Ct</v>
      </c>
      <c r="L6383" s="61" t="str">
        <f aca="false">IF(J6383="PosK",SUMIFS(K:K,J:J,"PosK",H:H,H6383),"")</f>
        <v/>
      </c>
      <c r="M6383" s="61" t="str">
        <f aca="false">IF(J6383="PosK",SUMIFS(K:K,J:J,"NegK",H:H,H6383),"")</f>
        <v/>
      </c>
      <c r="N6383" s="61" t="str">
        <f aca="false">IF(J6383="PosK",SUMIFS(K:K,J:J,"eDNA",H:H,H6383),"")</f>
        <v/>
      </c>
    </row>
    <row r="6384" customFormat="false" ht="14.25" hidden="false" customHeight="false" outlineLevel="0" collapsed="false">
      <c r="A6384" s="0" t="s">
        <v>860</v>
      </c>
      <c r="B6384" s="52" t="s">
        <v>992</v>
      </c>
      <c r="C6384" s="52" t="s">
        <v>751</v>
      </c>
      <c r="D6384" s="53" t="n">
        <v>0.1</v>
      </c>
      <c r="E6384" s="53" t="s">
        <v>748</v>
      </c>
      <c r="F6384" s="0" t="s">
        <v>1415</v>
      </c>
      <c r="G6384" s="0" t="str">
        <f aca="false">LEFT(B6384,2)</f>
        <v>15</v>
      </c>
      <c r="H6384" s="0" t="str">
        <f aca="false">I6384&amp;"_"&amp;G6384&amp;"_"&amp;F6384</f>
        <v>KortbenetGroenFroe_15_20190131_DL2018023_NoerresundbyGym_koersel1</v>
      </c>
      <c r="I6384" s="61" t="str">
        <f aca="false">MID(RIGHT(B6384,LEN(B6384)-3),1,FIND("_",RIGHT(B6384,LEN(B6384)-3))-1)</f>
        <v>KortbenetGroenFroe</v>
      </c>
      <c r="J6384" s="61" t="str">
        <f aca="false">TRIM(SUBSTITUTE(RIGHT(B6384,FIND(I6384,B6384)+1),"_",""))</f>
        <v>eDNA</v>
      </c>
      <c r="K6384" s="0" t="str">
        <f aca="false">IFERROR(VALUE(SUBSTITUTE(E6384,".",",")),E6384)</f>
        <v>No Ct</v>
      </c>
      <c r="L6384" s="61" t="str">
        <f aca="false">IF(J6384="PosK",SUMIFS(K:K,J:J,"PosK",H:H,H6384),"")</f>
        <v/>
      </c>
      <c r="M6384" s="61" t="str">
        <f aca="false">IF(J6384="PosK",SUMIFS(K:K,J:J,"NegK",H:H,H6384),"")</f>
        <v/>
      </c>
      <c r="N6384" s="61" t="str">
        <f aca="false">IF(J6384="PosK",SUMIFS(K:K,J:J,"eDNA",H:H,H6384),"")</f>
        <v/>
      </c>
      <c r="Q6384" s="62"/>
    </row>
    <row r="6385" customFormat="false" ht="14.25" hidden="false" customHeight="false" outlineLevel="0" collapsed="false">
      <c r="A6385" s="0" t="s">
        <v>862</v>
      </c>
      <c r="B6385" s="52" t="s">
        <v>992</v>
      </c>
      <c r="C6385" s="52" t="s">
        <v>751</v>
      </c>
      <c r="D6385" s="53" t="n">
        <v>0.1</v>
      </c>
      <c r="E6385" s="53" t="s">
        <v>748</v>
      </c>
      <c r="F6385" s="0" t="s">
        <v>1415</v>
      </c>
      <c r="G6385" s="0" t="str">
        <f aca="false">LEFT(B6385,2)</f>
        <v>15</v>
      </c>
      <c r="H6385" s="0" t="str">
        <f aca="false">I6385&amp;"_"&amp;G6385&amp;"_"&amp;F6385</f>
        <v>KortbenetGroenFroe_15_20190131_DL2018023_NoerresundbyGym_koersel1</v>
      </c>
      <c r="I6385" s="61" t="str">
        <f aca="false">MID(RIGHT(B6385,LEN(B6385)-3),1,FIND("_",RIGHT(B6385,LEN(B6385)-3))-1)</f>
        <v>KortbenetGroenFroe</v>
      </c>
      <c r="J6385" s="61" t="str">
        <f aca="false">TRIM(SUBSTITUTE(RIGHT(B6385,FIND(I6385,B6385)+1),"_",""))</f>
        <v>eDNA</v>
      </c>
      <c r="K6385" s="0" t="str">
        <f aca="false">IFERROR(VALUE(SUBSTITUTE(E6385,".",",")),E6385)</f>
        <v>No Ct</v>
      </c>
      <c r="L6385" s="61" t="str">
        <f aca="false">IF(J6385="PosK",SUMIFS(K:K,J:J,"PosK",H:H,H6385),"")</f>
        <v/>
      </c>
      <c r="M6385" s="61" t="str">
        <f aca="false">IF(J6385="PosK",SUMIFS(K:K,J:J,"NegK",H:H,H6385),"")</f>
        <v/>
      </c>
      <c r="N6385" s="61" t="str">
        <f aca="false">IF(J6385="PosK",SUMIFS(K:K,J:J,"eDNA",H:H,H6385),"")</f>
        <v/>
      </c>
      <c r="P6385" s="62"/>
      <c r="T6385" s="63"/>
      <c r="W6385" s="64"/>
    </row>
    <row r="6386" customFormat="false" ht="14.25" hidden="false" customHeight="false" outlineLevel="0" collapsed="false">
      <c r="A6386" s="0" t="s">
        <v>863</v>
      </c>
      <c r="B6386" s="52" t="s">
        <v>1212</v>
      </c>
      <c r="C6386" s="52" t="s">
        <v>743</v>
      </c>
      <c r="D6386" s="53" t="n">
        <v>0.1</v>
      </c>
      <c r="E6386" s="53" t="n">
        <v>36.32</v>
      </c>
      <c r="F6386" s="0" t="s">
        <v>1415</v>
      </c>
      <c r="G6386" s="0" t="str">
        <f aca="false">LEFT(B6386,2)</f>
        <v>16</v>
      </c>
      <c r="H6386" s="0" t="str">
        <f aca="false">I6386&amp;"_"&amp;G6386&amp;"_"&amp;F6386</f>
        <v>ButsnudetFroe_16_20190131_DL2018023_NoerresundbyGym_koersel1</v>
      </c>
      <c r="I6386" s="61" t="str">
        <f aca="false">MID(RIGHT(B6386,LEN(B6386)-3),1,FIND("_",RIGHT(B6386,LEN(B6386)-3))-1)</f>
        <v>ButsnudetFroe</v>
      </c>
      <c r="J6386" s="61" t="str">
        <f aca="false">TRIM(SUBSTITUTE(RIGHT(B6386,FIND(I6386,B6386)+1),"_",""))</f>
        <v>PosK</v>
      </c>
      <c r="K6386" s="0" t="n">
        <f aca="false">IFERROR(VALUE(SUBSTITUTE(E6386,".",",")),E6386)</f>
        <v>36.32</v>
      </c>
      <c r="L6386" s="61" t="n">
        <f aca="false">IF(J6386="PosK",SUMIFS(K:K,J:J,"PosK",H:H,H6386),"")</f>
        <v>36.32</v>
      </c>
      <c r="M6386" s="61" t="n">
        <f aca="false">IF(J6386="PosK",SUMIFS(K:K,J:J,"NegK",H:H,H6386),"")</f>
        <v>0</v>
      </c>
      <c r="N6386" s="61" t="n">
        <f aca="false">IF(J6386="PosK",SUMIFS(K:K,J:J,"eDNA",H:H,H6386),"")</f>
        <v>80.63</v>
      </c>
      <c r="P6386" s="62" t="n">
        <f aca="false">IF(K6388="No Ct",0,K6388)</f>
        <v>38.81</v>
      </c>
      <c r="Q6386" s="62" t="n">
        <f aca="false">IF(K6389="No Ct",0,K6389)</f>
        <v>41.82</v>
      </c>
      <c r="R6386" s="0" t="str">
        <f aca="false">IF(AND(L6386&gt;0,M6386=0),"Valid","Invalid")</f>
        <v>Valid</v>
      </c>
      <c r="S6386" s="0" t="str">
        <f aca="false">IF(OR(P6386&gt;1,Q6386&gt;1),"Present","Absent")</f>
        <v>Present</v>
      </c>
      <c r="T6386" s="63" t="str">
        <f aca="false">IF(OR(AND(P6386&gt;1,P6386&lt;41),AND(Q6386&gt;1,Q6386&lt;41)),"Ct&lt;41","Ct&gt;41")</f>
        <v>Ct&lt;41</v>
      </c>
      <c r="U6386" s="0" t="str">
        <f aca="false">I6386</f>
        <v>ButsnudetFroe</v>
      </c>
      <c r="V6386" s="0" t="str">
        <f aca="false">MID(F6386,10,9)</f>
        <v>DL2018023</v>
      </c>
      <c r="W6386" s="64" t="str">
        <f aca="false">V6386&amp;"_"&amp;U6386&amp;"_"&amp;R6386&amp;"_"&amp;S6386&amp;"_"&amp;T6386</f>
        <v>DL2018023_ButsnudetFroe_Valid_Present_Ct&lt;41</v>
      </c>
    </row>
    <row r="6387" customFormat="false" ht="14.25" hidden="false" customHeight="false" outlineLevel="0" collapsed="false">
      <c r="A6387" s="0" t="s">
        <v>865</v>
      </c>
      <c r="B6387" s="52" t="s">
        <v>1213</v>
      </c>
      <c r="C6387" s="52" t="s">
        <v>747</v>
      </c>
      <c r="D6387" s="53" t="n">
        <v>0.1</v>
      </c>
      <c r="E6387" s="53" t="s">
        <v>748</v>
      </c>
      <c r="F6387" s="0" t="s">
        <v>1415</v>
      </c>
      <c r="G6387" s="0" t="str">
        <f aca="false">LEFT(B6387,2)</f>
        <v>16</v>
      </c>
      <c r="H6387" s="0" t="str">
        <f aca="false">I6387&amp;"_"&amp;G6387&amp;"_"&amp;F6387</f>
        <v>ButsnudetFroe_16_20190131_DL2018023_NoerresundbyGym_koersel1</v>
      </c>
      <c r="I6387" s="61" t="str">
        <f aca="false">MID(RIGHT(B6387,LEN(B6387)-3),1,FIND("_",RIGHT(B6387,LEN(B6387)-3))-1)</f>
        <v>ButsnudetFroe</v>
      </c>
      <c r="J6387" s="61" t="str">
        <f aca="false">TRIM(SUBSTITUTE(RIGHT(B6387,FIND(I6387,B6387)+1),"_",""))</f>
        <v>NegK</v>
      </c>
      <c r="K6387" s="0" t="str">
        <f aca="false">IFERROR(VALUE(SUBSTITUTE(E6387,".",",")),E6387)</f>
        <v>No Ct</v>
      </c>
      <c r="L6387" s="61" t="str">
        <f aca="false">IF(J6387="PosK",SUMIFS(K:K,J:J,"PosK",H:H,H6387),"")</f>
        <v/>
      </c>
      <c r="M6387" s="61" t="str">
        <f aca="false">IF(J6387="PosK",SUMIFS(K:K,J:J,"NegK",H:H,H6387),"")</f>
        <v/>
      </c>
      <c r="N6387" s="61" t="str">
        <f aca="false">IF(J6387="PosK",SUMIFS(K:K,J:J,"eDNA",H:H,H6387),"")</f>
        <v/>
      </c>
    </row>
    <row r="6388" customFormat="false" ht="14.25" hidden="false" customHeight="false" outlineLevel="0" collapsed="false">
      <c r="A6388" s="0" t="s">
        <v>867</v>
      </c>
      <c r="B6388" s="52" t="s">
        <v>1214</v>
      </c>
      <c r="C6388" s="52" t="s">
        <v>751</v>
      </c>
      <c r="D6388" s="53" t="n">
        <v>0.1</v>
      </c>
      <c r="E6388" s="53" t="n">
        <v>38.81</v>
      </c>
      <c r="F6388" s="0" t="s">
        <v>1415</v>
      </c>
      <c r="G6388" s="0" t="str">
        <f aca="false">LEFT(B6388,2)</f>
        <v>16</v>
      </c>
      <c r="H6388" s="0" t="str">
        <f aca="false">I6388&amp;"_"&amp;G6388&amp;"_"&amp;F6388</f>
        <v>ButsnudetFroe_16_20190131_DL2018023_NoerresundbyGym_koersel1</v>
      </c>
      <c r="I6388" s="61" t="str">
        <f aca="false">MID(RIGHT(B6388,LEN(B6388)-3),1,FIND("_",RIGHT(B6388,LEN(B6388)-3))-1)</f>
        <v>ButsnudetFroe</v>
      </c>
      <c r="J6388" s="61" t="str">
        <f aca="false">TRIM(SUBSTITUTE(RIGHT(B6388,FIND(I6388,B6388)+1),"_",""))</f>
        <v>eDNA</v>
      </c>
      <c r="K6388" s="0" t="n">
        <f aca="false">IFERROR(VALUE(SUBSTITUTE(E6388,".",",")),E6388)</f>
        <v>38.81</v>
      </c>
      <c r="L6388" s="61" t="str">
        <f aca="false">IF(J6388="PosK",SUMIFS(K:K,J:J,"PosK",H:H,H6388),"")</f>
        <v/>
      </c>
      <c r="M6388" s="61" t="str">
        <f aca="false">IF(J6388="PosK",SUMIFS(K:K,J:J,"NegK",H:H,H6388),"")</f>
        <v/>
      </c>
      <c r="N6388" s="61" t="str">
        <f aca="false">IF(J6388="PosK",SUMIFS(K:K,J:J,"eDNA",H:H,H6388),"")</f>
        <v/>
      </c>
      <c r="Q6388" s="62"/>
    </row>
    <row r="6389" customFormat="false" ht="14.25" hidden="false" customHeight="false" outlineLevel="0" collapsed="false">
      <c r="A6389" s="0" t="s">
        <v>869</v>
      </c>
      <c r="B6389" s="52" t="s">
        <v>1214</v>
      </c>
      <c r="C6389" s="52" t="s">
        <v>751</v>
      </c>
      <c r="D6389" s="53" t="n">
        <v>0.1</v>
      </c>
      <c r="E6389" s="53" t="n">
        <v>41.82</v>
      </c>
      <c r="F6389" s="0" t="s">
        <v>1415</v>
      </c>
      <c r="G6389" s="0" t="str">
        <f aca="false">LEFT(B6389,2)</f>
        <v>16</v>
      </c>
      <c r="H6389" s="0" t="str">
        <f aca="false">I6389&amp;"_"&amp;G6389&amp;"_"&amp;F6389</f>
        <v>ButsnudetFroe_16_20190131_DL2018023_NoerresundbyGym_koersel1</v>
      </c>
      <c r="I6389" s="61" t="str">
        <f aca="false">MID(RIGHT(B6389,LEN(B6389)-3),1,FIND("_",RIGHT(B6389,LEN(B6389)-3))-1)</f>
        <v>ButsnudetFroe</v>
      </c>
      <c r="J6389" s="61" t="str">
        <f aca="false">TRIM(SUBSTITUTE(RIGHT(B6389,FIND(I6389,B6389)+1),"_",""))</f>
        <v>eDNA</v>
      </c>
      <c r="K6389" s="0" t="n">
        <f aca="false">IFERROR(VALUE(SUBSTITUTE(E6389,".",",")),E6389)</f>
        <v>41.82</v>
      </c>
      <c r="L6389" s="61" t="str">
        <f aca="false">IF(J6389="PosK",SUMIFS(K:K,J:J,"PosK",H:H,H6389),"")</f>
        <v/>
      </c>
      <c r="M6389" s="61" t="str">
        <f aca="false">IF(J6389="PosK",SUMIFS(K:K,J:J,"NegK",H:H,H6389),"")</f>
        <v/>
      </c>
      <c r="N6389" s="61" t="str">
        <f aca="false">IF(J6389="PosK",SUMIFS(K:K,J:J,"eDNA",H:H,H6389),"")</f>
        <v/>
      </c>
      <c r="P6389" s="62"/>
      <c r="T6389" s="63"/>
      <c r="W6389" s="64"/>
    </row>
    <row r="6390" customFormat="false" ht="14.25" hidden="false" customHeight="false" outlineLevel="0" collapsed="false">
      <c r="A6390" s="0" t="s">
        <v>870</v>
      </c>
      <c r="B6390" s="52" t="s">
        <v>996</v>
      </c>
      <c r="C6390" s="52" t="s">
        <v>743</v>
      </c>
      <c r="D6390" s="53" t="n">
        <v>0.1</v>
      </c>
      <c r="E6390" s="53" t="s">
        <v>748</v>
      </c>
      <c r="F6390" s="0" t="s">
        <v>1415</v>
      </c>
      <c r="G6390" s="0" t="str">
        <f aca="false">LEFT(B6390,2)</f>
        <v>17</v>
      </c>
      <c r="H6390" s="0" t="str">
        <f aca="false">I6390&amp;"_"&amp;G6390&amp;"_"&amp;F6390</f>
        <v>ButsnudetFroe_17_20190131_DL2018023_NoerresundbyGym_koersel1</v>
      </c>
      <c r="I6390" s="61" t="str">
        <f aca="false">MID(RIGHT(B6390,LEN(B6390)-3),1,FIND("_",RIGHT(B6390,LEN(B6390)-3))-1)</f>
        <v>ButsnudetFroe</v>
      </c>
      <c r="J6390" s="61" t="str">
        <f aca="false">TRIM(SUBSTITUTE(RIGHT(B6390,FIND(I6390,B6390)+1),"_",""))</f>
        <v>PosK</v>
      </c>
      <c r="K6390" s="0" t="str">
        <f aca="false">IFERROR(VALUE(SUBSTITUTE(E6390,".",",")),E6390)</f>
        <v>No Ct</v>
      </c>
      <c r="L6390" s="61" t="n">
        <f aca="false">IF(J6390="PosK",SUMIFS(K:K,J:J,"PosK",H:H,H6390),"")</f>
        <v>0</v>
      </c>
      <c r="M6390" s="61" t="n">
        <f aca="false">IF(J6390="PosK",SUMIFS(K:K,J:J,"NegK",H:H,H6390),"")</f>
        <v>0</v>
      </c>
      <c r="N6390" s="61" t="n">
        <f aca="false">IF(J6390="PosK",SUMIFS(K:K,J:J,"eDNA",H:H,H6390),"")</f>
        <v>0</v>
      </c>
      <c r="P6390" s="62" t="n">
        <f aca="false">IF(K6392="No Ct",0,K6392)</f>
        <v>0</v>
      </c>
      <c r="Q6390" s="62" t="n">
        <f aca="false">IF(K6393="No Ct",0,K6393)</f>
        <v>0</v>
      </c>
      <c r="R6390" s="0" t="str">
        <f aca="false">IF(AND(L6390&gt;0,M6390=0),"Valid","Invalid")</f>
        <v>Invalid</v>
      </c>
      <c r="S6390" s="0" t="str">
        <f aca="false">IF(OR(P6390&gt;1,Q6390&gt;1),"Present","Absent")</f>
        <v>Absent</v>
      </c>
      <c r="T6390" s="63" t="str">
        <f aca="false">IF(OR(AND(P6390&gt;1,P6390&lt;41),AND(Q6390&gt;1,Q6390&lt;41)),"Ct&lt;41","Ct&gt;41")</f>
        <v>Ct&gt;41</v>
      </c>
      <c r="U6390" s="0" t="str">
        <f aca="false">I6390</f>
        <v>ButsnudetFroe</v>
      </c>
      <c r="V6390" s="0" t="str">
        <f aca="false">MID(F6390,10,9)</f>
        <v>DL2018023</v>
      </c>
      <c r="W6390" s="64" t="str">
        <f aca="false">V6390&amp;"_"&amp;U6390&amp;"_"&amp;R6390&amp;"_"&amp;S6390&amp;"_"&amp;T6390</f>
        <v>DL2018023_ButsnudetFroe_Invalid_Absent_Ct&gt;41</v>
      </c>
    </row>
    <row r="6391" customFormat="false" ht="14.25" hidden="false" customHeight="false" outlineLevel="0" collapsed="false">
      <c r="A6391" s="0" t="s">
        <v>872</v>
      </c>
      <c r="B6391" s="52" t="s">
        <v>997</v>
      </c>
      <c r="C6391" s="52" t="s">
        <v>747</v>
      </c>
      <c r="D6391" s="53" t="n">
        <v>0.1</v>
      </c>
      <c r="E6391" s="53" t="s">
        <v>748</v>
      </c>
      <c r="F6391" s="0" t="s">
        <v>1415</v>
      </c>
      <c r="G6391" s="0" t="str">
        <f aca="false">LEFT(B6391,2)</f>
        <v>17</v>
      </c>
      <c r="H6391" s="0" t="str">
        <f aca="false">I6391&amp;"_"&amp;G6391&amp;"_"&amp;F6391</f>
        <v>ButsnudetFroe_17_20190131_DL2018023_NoerresundbyGym_koersel1</v>
      </c>
      <c r="I6391" s="61" t="str">
        <f aca="false">MID(RIGHT(B6391,LEN(B6391)-3),1,FIND("_",RIGHT(B6391,LEN(B6391)-3))-1)</f>
        <v>ButsnudetFroe</v>
      </c>
      <c r="J6391" s="61" t="str">
        <f aca="false">TRIM(SUBSTITUTE(RIGHT(B6391,FIND(I6391,B6391)+1),"_",""))</f>
        <v>NegK</v>
      </c>
      <c r="K6391" s="0" t="str">
        <f aca="false">IFERROR(VALUE(SUBSTITUTE(E6391,".",",")),E6391)</f>
        <v>No Ct</v>
      </c>
      <c r="L6391" s="61" t="str">
        <f aca="false">IF(J6391="PosK",SUMIFS(K:K,J:J,"PosK",H:H,H6391),"")</f>
        <v/>
      </c>
      <c r="M6391" s="61" t="str">
        <f aca="false">IF(J6391="PosK",SUMIFS(K:K,J:J,"NegK",H:H,H6391),"")</f>
        <v/>
      </c>
      <c r="N6391" s="61" t="str">
        <f aca="false">IF(J6391="PosK",SUMIFS(K:K,J:J,"eDNA",H:H,H6391),"")</f>
        <v/>
      </c>
    </row>
    <row r="6392" customFormat="false" ht="14.25" hidden="false" customHeight="false" outlineLevel="0" collapsed="false">
      <c r="A6392" s="0" t="s">
        <v>874</v>
      </c>
      <c r="B6392" s="52" t="s">
        <v>998</v>
      </c>
      <c r="C6392" s="52" t="s">
        <v>751</v>
      </c>
      <c r="D6392" s="53" t="n">
        <v>0.1</v>
      </c>
      <c r="E6392" s="53" t="s">
        <v>748</v>
      </c>
      <c r="F6392" s="0" t="s">
        <v>1415</v>
      </c>
      <c r="G6392" s="0" t="str">
        <f aca="false">LEFT(B6392,2)</f>
        <v>17</v>
      </c>
      <c r="H6392" s="0" t="str">
        <f aca="false">I6392&amp;"_"&amp;G6392&amp;"_"&amp;F6392</f>
        <v>ButsnudetFroe_17_20190131_DL2018023_NoerresundbyGym_koersel1</v>
      </c>
      <c r="I6392" s="61" t="str">
        <f aca="false">MID(RIGHT(B6392,LEN(B6392)-3),1,FIND("_",RIGHT(B6392,LEN(B6392)-3))-1)</f>
        <v>ButsnudetFroe</v>
      </c>
      <c r="J6392" s="61" t="str">
        <f aca="false">TRIM(SUBSTITUTE(RIGHT(B6392,FIND(I6392,B6392)+1),"_",""))</f>
        <v>eDNA</v>
      </c>
      <c r="K6392" s="0" t="str">
        <f aca="false">IFERROR(VALUE(SUBSTITUTE(E6392,".",",")),E6392)</f>
        <v>No Ct</v>
      </c>
      <c r="L6392" s="61" t="str">
        <f aca="false">IF(J6392="PosK",SUMIFS(K:K,J:J,"PosK",H:H,H6392),"")</f>
        <v/>
      </c>
      <c r="M6392" s="61" t="str">
        <f aca="false">IF(J6392="PosK",SUMIFS(K:K,J:J,"NegK",H:H,H6392),"")</f>
        <v/>
      </c>
      <c r="N6392" s="61" t="str">
        <f aca="false">IF(J6392="PosK",SUMIFS(K:K,J:J,"eDNA",H:H,H6392),"")</f>
        <v/>
      </c>
      <c r="Q6392" s="62"/>
    </row>
    <row r="6393" customFormat="false" ht="14.25" hidden="false" customHeight="false" outlineLevel="0" collapsed="false">
      <c r="A6393" s="0" t="s">
        <v>876</v>
      </c>
      <c r="B6393" s="52" t="s">
        <v>998</v>
      </c>
      <c r="C6393" s="52" t="s">
        <v>751</v>
      </c>
      <c r="D6393" s="53" t="n">
        <v>0.1</v>
      </c>
      <c r="E6393" s="53" t="s">
        <v>748</v>
      </c>
      <c r="F6393" s="0" t="s">
        <v>1415</v>
      </c>
      <c r="G6393" s="0" t="str">
        <f aca="false">LEFT(B6393,2)</f>
        <v>17</v>
      </c>
      <c r="H6393" s="0" t="str">
        <f aca="false">I6393&amp;"_"&amp;G6393&amp;"_"&amp;F6393</f>
        <v>ButsnudetFroe_17_20190131_DL2018023_NoerresundbyGym_koersel1</v>
      </c>
      <c r="I6393" s="61" t="str">
        <f aca="false">MID(RIGHT(B6393,LEN(B6393)-3),1,FIND("_",RIGHT(B6393,LEN(B6393)-3))-1)</f>
        <v>ButsnudetFroe</v>
      </c>
      <c r="J6393" s="61" t="str">
        <f aca="false">TRIM(SUBSTITUTE(RIGHT(B6393,FIND(I6393,B6393)+1),"_",""))</f>
        <v>eDNA</v>
      </c>
      <c r="K6393" s="0" t="str">
        <f aca="false">IFERROR(VALUE(SUBSTITUTE(E6393,".",",")),E6393)</f>
        <v>No Ct</v>
      </c>
      <c r="L6393" s="61" t="str">
        <f aca="false">IF(J6393="PosK",SUMIFS(K:K,J:J,"PosK",H:H,H6393),"")</f>
        <v/>
      </c>
      <c r="M6393" s="61" t="str">
        <f aca="false">IF(J6393="PosK",SUMIFS(K:K,J:J,"NegK",H:H,H6393),"")</f>
        <v/>
      </c>
      <c r="N6393" s="61" t="str">
        <f aca="false">IF(J6393="PosK",SUMIFS(K:K,J:J,"eDNA",H:H,H6393),"")</f>
        <v/>
      </c>
      <c r="P6393" s="62"/>
      <c r="T6393" s="63"/>
      <c r="W6393" s="64"/>
    </row>
    <row r="6394" customFormat="false" ht="14.25" hidden="false" customHeight="false" outlineLevel="0" collapsed="false">
      <c r="A6394" s="0" t="s">
        <v>877</v>
      </c>
      <c r="B6394" s="52" t="s">
        <v>1215</v>
      </c>
      <c r="C6394" s="52" t="s">
        <v>743</v>
      </c>
      <c r="D6394" s="53" t="n">
        <v>0.1</v>
      </c>
      <c r="E6394" s="53" t="n">
        <v>22.96</v>
      </c>
      <c r="F6394" s="0" t="s">
        <v>1415</v>
      </c>
      <c r="G6394" s="0" t="str">
        <f aca="false">LEFT(B6394,2)</f>
        <v>18</v>
      </c>
      <c r="H6394" s="0" t="str">
        <f aca="false">I6394&amp;"_"&amp;G6394&amp;"_"&amp;F6394</f>
        <v>LilleVandsalamander_18_20190131_DL2018023_NoerresundbyGym_koersel1</v>
      </c>
      <c r="I6394" s="61" t="str">
        <f aca="false">MID(RIGHT(B6394,LEN(B6394)-3),1,FIND("_",RIGHT(B6394,LEN(B6394)-3))-1)</f>
        <v>LilleVandsalamander</v>
      </c>
      <c r="J6394" s="61" t="str">
        <f aca="false">TRIM(SUBSTITUTE(RIGHT(B6394,FIND(I6394,B6394)+1),"_",""))</f>
        <v>PosK</v>
      </c>
      <c r="K6394" s="0" t="n">
        <f aca="false">IFERROR(VALUE(SUBSTITUTE(E6394,".",",")),E6394)</f>
        <v>22.96</v>
      </c>
      <c r="L6394" s="61" t="n">
        <f aca="false">IF(J6394="PosK",SUMIFS(K:K,J:J,"PosK",H:H,H6394),"")</f>
        <v>22.96</v>
      </c>
      <c r="M6394" s="61" t="n">
        <f aca="false">IF(J6394="PosK",SUMIFS(K:K,J:J,"NegK",H:H,H6394),"")</f>
        <v>0</v>
      </c>
      <c r="N6394" s="61" t="n">
        <f aca="false">IF(J6394="PosK",SUMIFS(K:K,J:J,"eDNA",H:H,H6394),"")</f>
        <v>76.45</v>
      </c>
      <c r="P6394" s="62" t="n">
        <f aca="false">IF(K6396="No Ct",0,K6396)</f>
        <v>39.12</v>
      </c>
      <c r="Q6394" s="62" t="n">
        <f aca="false">IF(K6397="No Ct",0,K6397)</f>
        <v>37.33</v>
      </c>
      <c r="R6394" s="0" t="str">
        <f aca="false">IF(AND(L6394&gt;0,M6394=0),"Valid","Invalid")</f>
        <v>Valid</v>
      </c>
      <c r="S6394" s="0" t="str">
        <f aca="false">IF(OR(P6394&gt;1,Q6394&gt;1),"Present","Absent")</f>
        <v>Present</v>
      </c>
      <c r="T6394" s="63" t="str">
        <f aca="false">IF(OR(AND(P6394&gt;1,P6394&lt;41),AND(Q6394&gt;1,Q6394&lt;41)),"Ct&lt;41","Ct&gt;41")</f>
        <v>Ct&lt;41</v>
      </c>
      <c r="U6394" s="0" t="str">
        <f aca="false">I6394</f>
        <v>LilleVandsalamander</v>
      </c>
      <c r="V6394" s="0" t="str">
        <f aca="false">MID(F6394,10,9)</f>
        <v>DL2018023</v>
      </c>
      <c r="W6394" s="64" t="str">
        <f aca="false">V6394&amp;"_"&amp;U6394&amp;"_"&amp;R6394&amp;"_"&amp;S6394&amp;"_"&amp;T6394</f>
        <v>DL2018023_LilleVandsalamander_Valid_Present_Ct&lt;41</v>
      </c>
    </row>
    <row r="6395" customFormat="false" ht="14.25" hidden="false" customHeight="false" outlineLevel="0" collapsed="false">
      <c r="A6395" s="0" t="s">
        <v>879</v>
      </c>
      <c r="B6395" s="52" t="s">
        <v>1216</v>
      </c>
      <c r="C6395" s="52" t="s">
        <v>747</v>
      </c>
      <c r="D6395" s="53" t="n">
        <v>0.1</v>
      </c>
      <c r="E6395" s="53" t="s">
        <v>748</v>
      </c>
      <c r="F6395" s="0" t="s">
        <v>1415</v>
      </c>
      <c r="G6395" s="0" t="str">
        <f aca="false">LEFT(B6395,2)</f>
        <v>18</v>
      </c>
      <c r="H6395" s="0" t="str">
        <f aca="false">I6395&amp;"_"&amp;G6395&amp;"_"&amp;F6395</f>
        <v>LilleVandsalamander_18_20190131_DL2018023_NoerresundbyGym_koersel1</v>
      </c>
      <c r="I6395" s="61" t="str">
        <f aca="false">MID(RIGHT(B6395,LEN(B6395)-3),1,FIND("_",RIGHT(B6395,LEN(B6395)-3))-1)</f>
        <v>LilleVandsalamander</v>
      </c>
      <c r="J6395" s="61" t="str">
        <f aca="false">TRIM(SUBSTITUTE(RIGHT(B6395,FIND(I6395,B6395)+1),"_",""))</f>
        <v>NegK</v>
      </c>
      <c r="K6395" s="0" t="str">
        <f aca="false">IFERROR(VALUE(SUBSTITUTE(E6395,".",",")),E6395)</f>
        <v>No Ct</v>
      </c>
      <c r="L6395" s="61" t="str">
        <f aca="false">IF(J6395="PosK",SUMIFS(K:K,J:J,"PosK",H:H,H6395),"")</f>
        <v/>
      </c>
      <c r="M6395" s="61" t="str">
        <f aca="false">IF(J6395="PosK",SUMIFS(K:K,J:J,"NegK",H:H,H6395),"")</f>
        <v/>
      </c>
      <c r="N6395" s="61" t="str">
        <f aca="false">IF(J6395="PosK",SUMIFS(K:K,J:J,"eDNA",H:H,H6395),"")</f>
        <v/>
      </c>
    </row>
    <row r="6396" customFormat="false" ht="14.25" hidden="false" customHeight="false" outlineLevel="0" collapsed="false">
      <c r="A6396" s="0" t="s">
        <v>881</v>
      </c>
      <c r="B6396" s="52" t="s">
        <v>1217</v>
      </c>
      <c r="C6396" s="52" t="s">
        <v>751</v>
      </c>
      <c r="D6396" s="53" t="n">
        <v>0.1</v>
      </c>
      <c r="E6396" s="53" t="n">
        <v>39.12</v>
      </c>
      <c r="F6396" s="0" t="s">
        <v>1415</v>
      </c>
      <c r="G6396" s="0" t="str">
        <f aca="false">LEFT(B6396,2)</f>
        <v>18</v>
      </c>
      <c r="H6396" s="0" t="str">
        <f aca="false">I6396&amp;"_"&amp;G6396&amp;"_"&amp;F6396</f>
        <v>LilleVandsalamander_18_20190131_DL2018023_NoerresundbyGym_koersel1</v>
      </c>
      <c r="I6396" s="61" t="str">
        <f aca="false">MID(RIGHT(B6396,LEN(B6396)-3),1,FIND("_",RIGHT(B6396,LEN(B6396)-3))-1)</f>
        <v>LilleVandsalamander</v>
      </c>
      <c r="J6396" s="61" t="str">
        <f aca="false">TRIM(SUBSTITUTE(RIGHT(B6396,FIND(I6396,B6396)+1),"_",""))</f>
        <v>eDNA</v>
      </c>
      <c r="K6396" s="0" t="n">
        <f aca="false">IFERROR(VALUE(SUBSTITUTE(E6396,".",",")),E6396)</f>
        <v>39.12</v>
      </c>
      <c r="L6396" s="61" t="str">
        <f aca="false">IF(J6396="PosK",SUMIFS(K:K,J:J,"PosK",H:H,H6396),"")</f>
        <v/>
      </c>
      <c r="M6396" s="61" t="str">
        <f aca="false">IF(J6396="PosK",SUMIFS(K:K,J:J,"NegK",H:H,H6396),"")</f>
        <v/>
      </c>
      <c r="N6396" s="61" t="str">
        <f aca="false">IF(J6396="PosK",SUMIFS(K:K,J:J,"eDNA",H:H,H6396),"")</f>
        <v/>
      </c>
      <c r="Q6396" s="62"/>
    </row>
    <row r="6397" customFormat="false" ht="14.25" hidden="false" customHeight="false" outlineLevel="0" collapsed="false">
      <c r="A6397" s="0" t="s">
        <v>883</v>
      </c>
      <c r="B6397" s="52" t="s">
        <v>1217</v>
      </c>
      <c r="C6397" s="52" t="s">
        <v>751</v>
      </c>
      <c r="D6397" s="53" t="n">
        <v>0.1</v>
      </c>
      <c r="E6397" s="53" t="n">
        <v>37.33</v>
      </c>
      <c r="F6397" s="0" t="s">
        <v>1415</v>
      </c>
      <c r="G6397" s="0" t="str">
        <f aca="false">LEFT(B6397,2)</f>
        <v>18</v>
      </c>
      <c r="H6397" s="0" t="str">
        <f aca="false">I6397&amp;"_"&amp;G6397&amp;"_"&amp;F6397</f>
        <v>LilleVandsalamander_18_20190131_DL2018023_NoerresundbyGym_koersel1</v>
      </c>
      <c r="I6397" s="61" t="str">
        <f aca="false">MID(RIGHT(B6397,LEN(B6397)-3),1,FIND("_",RIGHT(B6397,LEN(B6397)-3))-1)</f>
        <v>LilleVandsalamander</v>
      </c>
      <c r="J6397" s="61" t="str">
        <f aca="false">TRIM(SUBSTITUTE(RIGHT(B6397,FIND(I6397,B6397)+1),"_",""))</f>
        <v>eDNA</v>
      </c>
      <c r="K6397" s="0" t="n">
        <f aca="false">IFERROR(VALUE(SUBSTITUTE(E6397,".",",")),E6397)</f>
        <v>37.33</v>
      </c>
      <c r="L6397" s="61" t="str">
        <f aca="false">IF(J6397="PosK",SUMIFS(K:K,J:J,"PosK",H:H,H6397),"")</f>
        <v/>
      </c>
      <c r="M6397" s="61" t="str">
        <f aca="false">IF(J6397="PosK",SUMIFS(K:K,J:J,"NegK",H:H,H6397),"")</f>
        <v/>
      </c>
      <c r="N6397" s="61" t="str">
        <f aca="false">IF(J6397="PosK",SUMIFS(K:K,J:J,"eDNA",H:H,H6397),"")</f>
        <v/>
      </c>
      <c r="P6397" s="62"/>
      <c r="T6397" s="63"/>
      <c r="W6397" s="64"/>
    </row>
    <row r="6398" customFormat="false" ht="14.25" hidden="false" customHeight="false" outlineLevel="0" collapsed="false">
      <c r="A6398" s="0" t="s">
        <v>884</v>
      </c>
      <c r="B6398" s="52" t="s">
        <v>1002</v>
      </c>
      <c r="C6398" s="52" t="s">
        <v>743</v>
      </c>
      <c r="D6398" s="53" t="n">
        <v>0.1</v>
      </c>
      <c r="E6398" s="53" t="n">
        <v>25.52</v>
      </c>
      <c r="F6398" s="0" t="s">
        <v>1415</v>
      </c>
      <c r="G6398" s="0" t="str">
        <f aca="false">LEFT(B6398,2)</f>
        <v>19</v>
      </c>
      <c r="H6398" s="0" t="str">
        <f aca="false">I6398&amp;"_"&amp;G6398&amp;"_"&amp;F6398</f>
        <v>LilleVandsalamander_19_20190131_DL2018023_NoerresundbyGym_koersel1</v>
      </c>
      <c r="I6398" s="61" t="str">
        <f aca="false">MID(RIGHT(B6398,LEN(B6398)-3),1,FIND("_",RIGHT(B6398,LEN(B6398)-3))-1)</f>
        <v>LilleVandsalamander</v>
      </c>
      <c r="J6398" s="61" t="str">
        <f aca="false">TRIM(SUBSTITUTE(RIGHT(B6398,FIND(I6398,B6398)+1),"_",""))</f>
        <v>PosK</v>
      </c>
      <c r="K6398" s="0" t="n">
        <f aca="false">IFERROR(VALUE(SUBSTITUTE(E6398,".",",")),E6398)</f>
        <v>25.52</v>
      </c>
      <c r="L6398" s="61" t="n">
        <f aca="false">IF(J6398="PosK",SUMIFS(K:K,J:J,"PosK",H:H,H6398),"")</f>
        <v>25.52</v>
      </c>
      <c r="M6398" s="61" t="n">
        <f aca="false">IF(J6398="PosK",SUMIFS(K:K,J:J,"NegK",H:H,H6398),"")</f>
        <v>0</v>
      </c>
      <c r="N6398" s="61" t="n">
        <f aca="false">IF(J6398="PosK",SUMIFS(K:K,J:J,"eDNA",H:H,H6398),"")</f>
        <v>0</v>
      </c>
      <c r="P6398" s="62" t="n">
        <f aca="false">IF(K6400="No Ct",0,K6400)</f>
        <v>0</v>
      </c>
      <c r="Q6398" s="62" t="n">
        <f aca="false">IF(K6401="No Ct",0,K6401)</f>
        <v>0</v>
      </c>
      <c r="R6398" s="0" t="str">
        <f aca="false">IF(AND(L6398&gt;0,M6398=0),"Valid","Invalid")</f>
        <v>Valid</v>
      </c>
      <c r="S6398" s="0" t="str">
        <f aca="false">IF(OR(P6398&gt;1,Q6398&gt;1),"Present","Absent")</f>
        <v>Absent</v>
      </c>
      <c r="T6398" s="63" t="str">
        <f aca="false">IF(OR(AND(P6398&gt;1,P6398&lt;41),AND(Q6398&gt;1,Q6398&lt;41)),"Ct&lt;41","Ct&gt;41")</f>
        <v>Ct&gt;41</v>
      </c>
      <c r="U6398" s="0" t="str">
        <f aca="false">I6398</f>
        <v>LilleVandsalamander</v>
      </c>
      <c r="V6398" s="0" t="str">
        <f aca="false">MID(F6398,10,9)</f>
        <v>DL2018023</v>
      </c>
      <c r="W6398" s="64" t="str">
        <f aca="false">V6398&amp;"_"&amp;U6398&amp;"_"&amp;R6398&amp;"_"&amp;S6398&amp;"_"&amp;T6398</f>
        <v>DL2018023_LilleVandsalamander_Valid_Absent_Ct&gt;41</v>
      </c>
    </row>
    <row r="6399" customFormat="false" ht="14.25" hidden="false" customHeight="false" outlineLevel="0" collapsed="false">
      <c r="A6399" s="0" t="s">
        <v>886</v>
      </c>
      <c r="B6399" s="52" t="s">
        <v>1003</v>
      </c>
      <c r="C6399" s="52" t="s">
        <v>747</v>
      </c>
      <c r="D6399" s="53" t="n">
        <v>0.1</v>
      </c>
      <c r="E6399" s="53" t="s">
        <v>748</v>
      </c>
      <c r="F6399" s="0" t="s">
        <v>1415</v>
      </c>
      <c r="G6399" s="0" t="str">
        <f aca="false">LEFT(B6399,2)</f>
        <v>19</v>
      </c>
      <c r="H6399" s="0" t="str">
        <f aca="false">I6399&amp;"_"&amp;G6399&amp;"_"&amp;F6399</f>
        <v>LilleVandsalamander_19_20190131_DL2018023_NoerresundbyGym_koersel1</v>
      </c>
      <c r="I6399" s="61" t="str">
        <f aca="false">MID(RIGHT(B6399,LEN(B6399)-3),1,FIND("_",RIGHT(B6399,LEN(B6399)-3))-1)</f>
        <v>LilleVandsalamander</v>
      </c>
      <c r="J6399" s="61" t="str">
        <f aca="false">TRIM(SUBSTITUTE(RIGHT(B6399,FIND(I6399,B6399)+1),"_",""))</f>
        <v>NegK</v>
      </c>
      <c r="K6399" s="0" t="str">
        <f aca="false">IFERROR(VALUE(SUBSTITUTE(E6399,".",",")),E6399)</f>
        <v>No Ct</v>
      </c>
      <c r="L6399" s="61" t="str">
        <f aca="false">IF(J6399="PosK",SUMIFS(K:K,J:J,"PosK",H:H,H6399),"")</f>
        <v/>
      </c>
      <c r="M6399" s="61" t="str">
        <f aca="false">IF(J6399="PosK",SUMIFS(K:K,J:J,"NegK",H:H,H6399),"")</f>
        <v/>
      </c>
      <c r="N6399" s="61" t="str">
        <f aca="false">IF(J6399="PosK",SUMIFS(K:K,J:J,"eDNA",H:H,H6399),"")</f>
        <v/>
      </c>
    </row>
    <row r="6400" customFormat="false" ht="14.25" hidden="false" customHeight="false" outlineLevel="0" collapsed="false">
      <c r="A6400" s="0" t="s">
        <v>888</v>
      </c>
      <c r="B6400" s="52" t="s">
        <v>1004</v>
      </c>
      <c r="C6400" s="52" t="s">
        <v>751</v>
      </c>
      <c r="D6400" s="53" t="n">
        <v>0.1</v>
      </c>
      <c r="E6400" s="53" t="s">
        <v>748</v>
      </c>
      <c r="F6400" s="0" t="s">
        <v>1415</v>
      </c>
      <c r="G6400" s="0" t="str">
        <f aca="false">LEFT(B6400,2)</f>
        <v>19</v>
      </c>
      <c r="H6400" s="0" t="str">
        <f aca="false">I6400&amp;"_"&amp;G6400&amp;"_"&amp;F6400</f>
        <v>LilleVandsalamander_19_20190131_DL2018023_NoerresundbyGym_koersel1</v>
      </c>
      <c r="I6400" s="61" t="str">
        <f aca="false">MID(RIGHT(B6400,LEN(B6400)-3),1,FIND("_",RIGHT(B6400,LEN(B6400)-3))-1)</f>
        <v>LilleVandsalamander</v>
      </c>
      <c r="J6400" s="61" t="str">
        <f aca="false">TRIM(SUBSTITUTE(RIGHT(B6400,FIND(I6400,B6400)+1),"_",""))</f>
        <v>eDNA</v>
      </c>
      <c r="K6400" s="0" t="str">
        <f aca="false">IFERROR(VALUE(SUBSTITUTE(E6400,".",",")),E6400)</f>
        <v>No Ct</v>
      </c>
      <c r="L6400" s="61" t="str">
        <f aca="false">IF(J6400="PosK",SUMIFS(K:K,J:J,"PosK",H:H,H6400),"")</f>
        <v/>
      </c>
      <c r="M6400" s="61" t="str">
        <f aca="false">IF(J6400="PosK",SUMIFS(K:K,J:J,"NegK",H:H,H6400),"")</f>
        <v/>
      </c>
      <c r="N6400" s="61" t="str">
        <f aca="false">IF(J6400="PosK",SUMIFS(K:K,J:J,"eDNA",H:H,H6400),"")</f>
        <v/>
      </c>
      <c r="Q6400" s="62"/>
    </row>
    <row r="6401" customFormat="false" ht="14.25" hidden="false" customHeight="false" outlineLevel="0" collapsed="false">
      <c r="A6401" s="0" t="s">
        <v>890</v>
      </c>
      <c r="B6401" s="52" t="s">
        <v>1004</v>
      </c>
      <c r="C6401" s="52" t="s">
        <v>751</v>
      </c>
      <c r="D6401" s="53" t="n">
        <v>0.1</v>
      </c>
      <c r="E6401" s="53" t="s">
        <v>748</v>
      </c>
      <c r="F6401" s="0" t="s">
        <v>1415</v>
      </c>
      <c r="G6401" s="0" t="str">
        <f aca="false">LEFT(B6401,2)</f>
        <v>19</v>
      </c>
      <c r="H6401" s="0" t="str">
        <f aca="false">I6401&amp;"_"&amp;G6401&amp;"_"&amp;F6401</f>
        <v>LilleVandsalamander_19_20190131_DL2018023_NoerresundbyGym_koersel1</v>
      </c>
      <c r="I6401" s="61" t="str">
        <f aca="false">MID(RIGHT(B6401,LEN(B6401)-3),1,FIND("_",RIGHT(B6401,LEN(B6401)-3))-1)</f>
        <v>LilleVandsalamander</v>
      </c>
      <c r="J6401" s="61" t="str">
        <f aca="false">TRIM(SUBSTITUTE(RIGHT(B6401,FIND(I6401,B6401)+1),"_",""))</f>
        <v>eDNA</v>
      </c>
      <c r="K6401" s="0" t="str">
        <f aca="false">IFERROR(VALUE(SUBSTITUTE(E6401,".",",")),E6401)</f>
        <v>No Ct</v>
      </c>
      <c r="L6401" s="61" t="str">
        <f aca="false">IF(J6401="PosK",SUMIFS(K:K,J:J,"PosK",H:H,H6401),"")</f>
        <v/>
      </c>
      <c r="M6401" s="61" t="str">
        <f aca="false">IF(J6401="PosK",SUMIFS(K:K,J:J,"NegK",H:H,H6401),"")</f>
        <v/>
      </c>
      <c r="N6401" s="61" t="str">
        <f aca="false">IF(J6401="PosK",SUMIFS(K:K,J:J,"eDNA",H:H,H6401),"")</f>
        <v/>
      </c>
      <c r="P6401" s="62"/>
      <c r="T6401" s="63"/>
      <c r="W6401" s="64"/>
    </row>
    <row r="6402" customFormat="false" ht="14.25" hidden="false" customHeight="false" outlineLevel="0" collapsed="false">
      <c r="A6402" s="0" t="s">
        <v>891</v>
      </c>
      <c r="B6402" s="52" t="s">
        <v>1218</v>
      </c>
      <c r="C6402" s="52" t="s">
        <v>743</v>
      </c>
      <c r="D6402" s="53" t="n">
        <v>0.1</v>
      </c>
      <c r="E6402" s="53" t="n">
        <v>18.71</v>
      </c>
      <c r="F6402" s="0" t="s">
        <v>1415</v>
      </c>
      <c r="G6402" s="0" t="str">
        <f aca="false">LEFT(B6402,2)</f>
        <v>20</v>
      </c>
      <c r="H6402" s="0" t="str">
        <f aca="false">I6402&amp;"_"&amp;G6402&amp;"_"&amp;F6402</f>
        <v>Skalle_20_20190131_DL2018023_NoerresundbyGym_koersel1</v>
      </c>
      <c r="I6402" s="61" t="str">
        <f aca="false">MID(RIGHT(B6402,LEN(B6402)-3),1,FIND("_",RIGHT(B6402,LEN(B6402)-3))-1)</f>
        <v>Skalle</v>
      </c>
      <c r="J6402" s="61" t="str">
        <f aca="false">TRIM(SUBSTITUTE(RIGHT(B6402,FIND(I6402,B6402)+1),"_",""))</f>
        <v>PosK</v>
      </c>
      <c r="K6402" s="0" t="n">
        <f aca="false">IFERROR(VALUE(SUBSTITUTE(E6402,".",",")),E6402)</f>
        <v>18.71</v>
      </c>
      <c r="L6402" s="61" t="n">
        <f aca="false">IF(J6402="PosK",SUMIFS(K:K,J:J,"PosK",H:H,H6402),"")</f>
        <v>18.71</v>
      </c>
      <c r="M6402" s="61" t="n">
        <f aca="false">IF(J6402="PosK",SUMIFS(K:K,J:J,"NegK",H:H,H6402),"")</f>
        <v>0</v>
      </c>
      <c r="N6402" s="61" t="n">
        <f aca="false">IF(J6402="PosK",SUMIFS(K:K,J:J,"eDNA",H:H,H6402),"")</f>
        <v>39.42</v>
      </c>
      <c r="P6402" s="62" t="n">
        <f aca="false">IF(K6404="No Ct",0,K6404)</f>
        <v>0</v>
      </c>
      <c r="Q6402" s="62" t="n">
        <f aca="false">IF(K6405="No Ct",0,K6405)</f>
        <v>39.42</v>
      </c>
      <c r="R6402" s="0" t="str">
        <f aca="false">IF(AND(L6402&gt;0,M6402=0),"Valid","Invalid")</f>
        <v>Valid</v>
      </c>
      <c r="S6402" s="0" t="str">
        <f aca="false">IF(OR(P6402&gt;1,Q6402&gt;1),"Present","Absent")</f>
        <v>Present</v>
      </c>
      <c r="T6402" s="63" t="str">
        <f aca="false">IF(OR(AND(P6402&gt;1,P6402&lt;41),AND(Q6402&gt;1,Q6402&lt;41)),"Ct&lt;41","Ct&gt;41")</f>
        <v>Ct&lt;41</v>
      </c>
      <c r="U6402" s="0" t="str">
        <f aca="false">I6402</f>
        <v>Skalle</v>
      </c>
      <c r="V6402" s="0" t="str">
        <f aca="false">MID(F6402,10,9)</f>
        <v>DL2018023</v>
      </c>
      <c r="W6402" s="64" t="str">
        <f aca="false">V6402&amp;"_"&amp;U6402&amp;"_"&amp;R6402&amp;"_"&amp;S6402&amp;"_"&amp;T6402</f>
        <v>DL2018023_Skalle_Valid_Present_Ct&lt;41</v>
      </c>
    </row>
    <row r="6403" customFormat="false" ht="14.25" hidden="false" customHeight="false" outlineLevel="0" collapsed="false">
      <c r="A6403" s="0" t="s">
        <v>893</v>
      </c>
      <c r="B6403" s="52" t="s">
        <v>1219</v>
      </c>
      <c r="C6403" s="52" t="s">
        <v>747</v>
      </c>
      <c r="D6403" s="53" t="n">
        <v>0.1</v>
      </c>
      <c r="E6403" s="53" t="s">
        <v>748</v>
      </c>
      <c r="F6403" s="0" t="s">
        <v>1415</v>
      </c>
      <c r="G6403" s="0" t="str">
        <f aca="false">LEFT(B6403,2)</f>
        <v>20</v>
      </c>
      <c r="H6403" s="0" t="str">
        <f aca="false">I6403&amp;"_"&amp;G6403&amp;"_"&amp;F6403</f>
        <v>Skalle_20_20190131_DL2018023_NoerresundbyGym_koersel1</v>
      </c>
      <c r="I6403" s="61" t="str">
        <f aca="false">MID(RIGHT(B6403,LEN(B6403)-3),1,FIND("_",RIGHT(B6403,LEN(B6403)-3))-1)</f>
        <v>Skalle</v>
      </c>
      <c r="J6403" s="61" t="str">
        <f aca="false">TRIM(SUBSTITUTE(RIGHT(B6403,FIND(I6403,B6403)+1),"_",""))</f>
        <v>NegK</v>
      </c>
      <c r="K6403" s="0" t="str">
        <f aca="false">IFERROR(VALUE(SUBSTITUTE(E6403,".",",")),E6403)</f>
        <v>No Ct</v>
      </c>
      <c r="L6403" s="61" t="str">
        <f aca="false">IF(J6403="PosK",SUMIFS(K:K,J:J,"PosK",H:H,H6403),"")</f>
        <v/>
      </c>
      <c r="M6403" s="61" t="str">
        <f aca="false">IF(J6403="PosK",SUMIFS(K:K,J:J,"NegK",H:H,H6403),"")</f>
        <v/>
      </c>
      <c r="N6403" s="61" t="str">
        <f aca="false">IF(J6403="PosK",SUMIFS(K:K,J:J,"eDNA",H:H,H6403),"")</f>
        <v/>
      </c>
    </row>
    <row r="6404" customFormat="false" ht="14.25" hidden="false" customHeight="false" outlineLevel="0" collapsed="false">
      <c r="A6404" s="0" t="s">
        <v>895</v>
      </c>
      <c r="B6404" s="52" t="s">
        <v>1220</v>
      </c>
      <c r="C6404" s="52" t="s">
        <v>751</v>
      </c>
      <c r="D6404" s="53" t="n">
        <v>0.1</v>
      </c>
      <c r="E6404" s="53" t="s">
        <v>748</v>
      </c>
      <c r="F6404" s="0" t="s">
        <v>1415</v>
      </c>
      <c r="G6404" s="0" t="str">
        <f aca="false">LEFT(B6404,2)</f>
        <v>20</v>
      </c>
      <c r="H6404" s="0" t="str">
        <f aca="false">I6404&amp;"_"&amp;G6404&amp;"_"&amp;F6404</f>
        <v>Skalle_20_20190131_DL2018023_NoerresundbyGym_koersel1</v>
      </c>
      <c r="I6404" s="61" t="str">
        <f aca="false">MID(RIGHT(B6404,LEN(B6404)-3),1,FIND("_",RIGHT(B6404,LEN(B6404)-3))-1)</f>
        <v>Skalle</v>
      </c>
      <c r="J6404" s="61" t="str">
        <f aca="false">TRIM(SUBSTITUTE(RIGHT(B6404,FIND(I6404,B6404)+1),"_",""))</f>
        <v>eDNA</v>
      </c>
      <c r="K6404" s="0" t="str">
        <f aca="false">IFERROR(VALUE(SUBSTITUTE(E6404,".",",")),E6404)</f>
        <v>No Ct</v>
      </c>
      <c r="L6404" s="61" t="str">
        <f aca="false">IF(J6404="PosK",SUMIFS(K:K,J:J,"PosK",H:H,H6404),"")</f>
        <v/>
      </c>
      <c r="M6404" s="61" t="str">
        <f aca="false">IF(J6404="PosK",SUMIFS(K:K,J:J,"NegK",H:H,H6404),"")</f>
        <v/>
      </c>
      <c r="N6404" s="61" t="str">
        <f aca="false">IF(J6404="PosK",SUMIFS(K:K,J:J,"eDNA",H:H,H6404),"")</f>
        <v/>
      </c>
      <c r="Q6404" s="62"/>
    </row>
    <row r="6405" customFormat="false" ht="14.25" hidden="false" customHeight="false" outlineLevel="0" collapsed="false">
      <c r="A6405" s="0" t="s">
        <v>897</v>
      </c>
      <c r="B6405" s="52" t="s">
        <v>1220</v>
      </c>
      <c r="C6405" s="52" t="s">
        <v>751</v>
      </c>
      <c r="D6405" s="53" t="n">
        <v>0.1</v>
      </c>
      <c r="E6405" s="53" t="n">
        <v>39.42</v>
      </c>
      <c r="F6405" s="0" t="s">
        <v>1415</v>
      </c>
      <c r="G6405" s="0" t="str">
        <f aca="false">LEFT(B6405,2)</f>
        <v>20</v>
      </c>
      <c r="H6405" s="0" t="str">
        <f aca="false">I6405&amp;"_"&amp;G6405&amp;"_"&amp;F6405</f>
        <v>Skalle_20_20190131_DL2018023_NoerresundbyGym_koersel1</v>
      </c>
      <c r="I6405" s="61" t="str">
        <f aca="false">MID(RIGHT(B6405,LEN(B6405)-3),1,FIND("_",RIGHT(B6405,LEN(B6405)-3))-1)</f>
        <v>Skalle</v>
      </c>
      <c r="J6405" s="61" t="str">
        <f aca="false">TRIM(SUBSTITUTE(RIGHT(B6405,FIND(I6405,B6405)+1),"_",""))</f>
        <v>eDNA</v>
      </c>
      <c r="K6405" s="0" t="n">
        <f aca="false">IFERROR(VALUE(SUBSTITUTE(E6405,".",",")),E6405)</f>
        <v>39.42</v>
      </c>
      <c r="L6405" s="61" t="str">
        <f aca="false">IF(J6405="PosK",SUMIFS(K:K,J:J,"PosK",H:H,H6405),"")</f>
        <v/>
      </c>
      <c r="M6405" s="61" t="str">
        <f aca="false">IF(J6405="PosK",SUMIFS(K:K,J:J,"NegK",H:H,H6405),"")</f>
        <v/>
      </c>
      <c r="N6405" s="61" t="str">
        <f aca="false">IF(J6405="PosK",SUMIFS(K:K,J:J,"eDNA",H:H,H6405),"")</f>
        <v/>
      </c>
      <c r="P6405" s="62"/>
      <c r="T6405" s="63"/>
      <c r="W6405" s="64"/>
    </row>
    <row r="6406" customFormat="false" ht="14.25" hidden="false" customHeight="false" outlineLevel="0" collapsed="false">
      <c r="A6406" s="0" t="s">
        <v>898</v>
      </c>
      <c r="B6406" s="52" t="s">
        <v>1008</v>
      </c>
      <c r="C6406" s="52" t="s">
        <v>743</v>
      </c>
      <c r="D6406" s="53" t="n">
        <v>0.1</v>
      </c>
      <c r="E6406" s="53" t="n">
        <v>20.75</v>
      </c>
      <c r="F6406" s="0" t="s">
        <v>1415</v>
      </c>
      <c r="G6406" s="0" t="str">
        <f aca="false">LEFT(B6406,2)</f>
        <v>21</v>
      </c>
      <c r="H6406" s="0" t="str">
        <f aca="false">I6406&amp;"_"&amp;G6406&amp;"_"&amp;F6406</f>
        <v>Skalle_21_20190131_DL2018023_NoerresundbyGym_koersel1</v>
      </c>
      <c r="I6406" s="61" t="str">
        <f aca="false">MID(RIGHT(B6406,LEN(B6406)-3),1,FIND("_",RIGHT(B6406,LEN(B6406)-3))-1)</f>
        <v>Skalle</v>
      </c>
      <c r="J6406" s="61" t="str">
        <f aca="false">TRIM(SUBSTITUTE(RIGHT(B6406,FIND(I6406,B6406)+1),"_",""))</f>
        <v>PosK</v>
      </c>
      <c r="K6406" s="0" t="n">
        <f aca="false">IFERROR(VALUE(SUBSTITUTE(E6406,".",",")),E6406)</f>
        <v>20.75</v>
      </c>
      <c r="L6406" s="61" t="n">
        <f aca="false">IF(J6406="PosK",SUMIFS(K:K,J:J,"PosK",H:H,H6406),"")</f>
        <v>20.75</v>
      </c>
      <c r="M6406" s="61" t="n">
        <f aca="false">IF(J6406="PosK",SUMIFS(K:K,J:J,"NegK",H:H,H6406),"")</f>
        <v>40.33</v>
      </c>
      <c r="N6406" s="61" t="n">
        <f aca="false">IF(J6406="PosK",SUMIFS(K:K,J:J,"eDNA",H:H,H6406),"")</f>
        <v>39.52</v>
      </c>
      <c r="P6406" s="62" t="n">
        <f aca="false">IF(K6408="No Ct",0,K6408)</f>
        <v>39.52</v>
      </c>
      <c r="Q6406" s="62" t="n">
        <f aca="false">IF(K6409="No Ct",0,K6409)</f>
        <v>0</v>
      </c>
      <c r="R6406" s="0" t="str">
        <f aca="false">IF(AND(L6406&gt;0,M6406=0),"Valid","Invalid")</f>
        <v>Invalid</v>
      </c>
      <c r="S6406" s="0" t="str">
        <f aca="false">IF(OR(P6406&gt;1,Q6406&gt;1),"Present","Absent")</f>
        <v>Present</v>
      </c>
      <c r="T6406" s="63" t="str">
        <f aca="false">IF(OR(AND(P6406&gt;1,P6406&lt;41),AND(Q6406&gt;1,Q6406&lt;41)),"Ct&lt;41","Ct&gt;41")</f>
        <v>Ct&lt;41</v>
      </c>
      <c r="U6406" s="0" t="str">
        <f aca="false">I6406</f>
        <v>Skalle</v>
      </c>
      <c r="V6406" s="0" t="str">
        <f aca="false">MID(F6406,10,9)</f>
        <v>DL2018023</v>
      </c>
      <c r="W6406" s="64" t="str">
        <f aca="false">V6406&amp;"_"&amp;U6406&amp;"_"&amp;R6406&amp;"_"&amp;S6406&amp;"_"&amp;T6406</f>
        <v>DL2018023_Skalle_Invalid_Present_Ct&lt;41</v>
      </c>
    </row>
    <row r="6407" customFormat="false" ht="14.25" hidden="false" customHeight="false" outlineLevel="0" collapsed="false">
      <c r="A6407" s="0" t="s">
        <v>900</v>
      </c>
      <c r="B6407" s="52" t="s">
        <v>1009</v>
      </c>
      <c r="C6407" s="52" t="s">
        <v>747</v>
      </c>
      <c r="D6407" s="53" t="n">
        <v>0.1</v>
      </c>
      <c r="E6407" s="53" t="n">
        <v>40.33</v>
      </c>
      <c r="F6407" s="0" t="s">
        <v>1415</v>
      </c>
      <c r="G6407" s="0" t="str">
        <f aca="false">LEFT(B6407,2)</f>
        <v>21</v>
      </c>
      <c r="H6407" s="0" t="str">
        <f aca="false">I6407&amp;"_"&amp;G6407&amp;"_"&amp;F6407</f>
        <v>Skalle_21_20190131_DL2018023_NoerresundbyGym_koersel1</v>
      </c>
      <c r="I6407" s="61" t="str">
        <f aca="false">MID(RIGHT(B6407,LEN(B6407)-3),1,FIND("_",RIGHT(B6407,LEN(B6407)-3))-1)</f>
        <v>Skalle</v>
      </c>
      <c r="J6407" s="61" t="str">
        <f aca="false">TRIM(SUBSTITUTE(RIGHT(B6407,FIND(I6407,B6407)+1),"_",""))</f>
        <v>NegK</v>
      </c>
      <c r="K6407" s="0" t="n">
        <f aca="false">IFERROR(VALUE(SUBSTITUTE(E6407,".",",")),E6407)</f>
        <v>40.33</v>
      </c>
      <c r="L6407" s="61" t="str">
        <f aca="false">IF(J6407="PosK",SUMIFS(K:K,J:J,"PosK",H:H,H6407),"")</f>
        <v/>
      </c>
      <c r="M6407" s="61" t="str">
        <f aca="false">IF(J6407="PosK",SUMIFS(K:K,J:J,"NegK",H:H,H6407),"")</f>
        <v/>
      </c>
      <c r="N6407" s="61" t="str">
        <f aca="false">IF(J6407="PosK",SUMIFS(K:K,J:J,"eDNA",H:H,H6407),"")</f>
        <v/>
      </c>
    </row>
    <row r="6408" customFormat="false" ht="14.25" hidden="false" customHeight="false" outlineLevel="0" collapsed="false">
      <c r="A6408" s="0" t="s">
        <v>902</v>
      </c>
      <c r="B6408" s="52" t="s">
        <v>1010</v>
      </c>
      <c r="C6408" s="52" t="s">
        <v>751</v>
      </c>
      <c r="D6408" s="53" t="n">
        <v>0.1</v>
      </c>
      <c r="E6408" s="53" t="n">
        <v>39.52</v>
      </c>
      <c r="F6408" s="0" t="s">
        <v>1415</v>
      </c>
      <c r="G6408" s="0" t="str">
        <f aca="false">LEFT(B6408,2)</f>
        <v>21</v>
      </c>
      <c r="H6408" s="0" t="str">
        <f aca="false">I6408&amp;"_"&amp;G6408&amp;"_"&amp;F6408</f>
        <v>Skalle_21_20190131_DL2018023_NoerresundbyGym_koersel1</v>
      </c>
      <c r="I6408" s="61" t="str">
        <f aca="false">MID(RIGHT(B6408,LEN(B6408)-3),1,FIND("_",RIGHT(B6408,LEN(B6408)-3))-1)</f>
        <v>Skalle</v>
      </c>
      <c r="J6408" s="61" t="str">
        <f aca="false">TRIM(SUBSTITUTE(RIGHT(B6408,FIND(I6408,B6408)+1),"_",""))</f>
        <v>eDNA</v>
      </c>
      <c r="K6408" s="0" t="n">
        <f aca="false">IFERROR(VALUE(SUBSTITUTE(E6408,".",",")),E6408)</f>
        <v>39.52</v>
      </c>
      <c r="L6408" s="61" t="str">
        <f aca="false">IF(J6408="PosK",SUMIFS(K:K,J:J,"PosK",H:H,H6408),"")</f>
        <v/>
      </c>
      <c r="M6408" s="61" t="str">
        <f aca="false">IF(J6408="PosK",SUMIFS(K:K,J:J,"NegK",H:H,H6408),"")</f>
        <v/>
      </c>
      <c r="N6408" s="61" t="str">
        <f aca="false">IF(J6408="PosK",SUMIFS(K:K,J:J,"eDNA",H:H,H6408),"")</f>
        <v/>
      </c>
      <c r="Q6408" s="62"/>
    </row>
    <row r="6409" customFormat="false" ht="14.25" hidden="false" customHeight="false" outlineLevel="0" collapsed="false">
      <c r="A6409" s="0" t="s">
        <v>904</v>
      </c>
      <c r="B6409" s="52" t="s">
        <v>1010</v>
      </c>
      <c r="C6409" s="52" t="s">
        <v>751</v>
      </c>
      <c r="D6409" s="53" t="n">
        <v>0.1</v>
      </c>
      <c r="E6409" s="53" t="s">
        <v>748</v>
      </c>
      <c r="F6409" s="0" t="s">
        <v>1415</v>
      </c>
      <c r="G6409" s="0" t="str">
        <f aca="false">LEFT(B6409,2)</f>
        <v>21</v>
      </c>
      <c r="H6409" s="0" t="str">
        <f aca="false">I6409&amp;"_"&amp;G6409&amp;"_"&amp;F6409</f>
        <v>Skalle_21_20190131_DL2018023_NoerresundbyGym_koersel1</v>
      </c>
      <c r="I6409" s="61" t="str">
        <f aca="false">MID(RIGHT(B6409,LEN(B6409)-3),1,FIND("_",RIGHT(B6409,LEN(B6409)-3))-1)</f>
        <v>Skalle</v>
      </c>
      <c r="J6409" s="61" t="str">
        <f aca="false">TRIM(SUBSTITUTE(RIGHT(B6409,FIND(I6409,B6409)+1),"_",""))</f>
        <v>eDNA</v>
      </c>
      <c r="K6409" s="0" t="str">
        <f aca="false">IFERROR(VALUE(SUBSTITUTE(E6409,".",",")),E6409)</f>
        <v>No Ct</v>
      </c>
      <c r="L6409" s="61" t="str">
        <f aca="false">IF(J6409="PosK",SUMIFS(K:K,J:J,"PosK",H:H,H6409),"")</f>
        <v/>
      </c>
      <c r="M6409" s="61" t="str">
        <f aca="false">IF(J6409="PosK",SUMIFS(K:K,J:J,"NegK",H:H,H6409),"")</f>
        <v/>
      </c>
      <c r="N6409" s="61" t="str">
        <f aca="false">IF(J6409="PosK",SUMIFS(K:K,J:J,"eDNA",H:H,H6409),"")</f>
        <v/>
      </c>
      <c r="P6409" s="62"/>
      <c r="T6409" s="63"/>
      <c r="W6409" s="64"/>
    </row>
    <row r="6410" customFormat="false" ht="14.25" hidden="false" customHeight="false" outlineLevel="0" collapsed="false">
      <c r="A6410" s="0" t="s">
        <v>905</v>
      </c>
      <c r="B6410" s="52" t="s">
        <v>1221</v>
      </c>
      <c r="C6410" s="52" t="s">
        <v>743</v>
      </c>
      <c r="D6410" s="53" t="n">
        <v>0.1</v>
      </c>
      <c r="E6410" s="53" t="n">
        <v>27.26</v>
      </c>
      <c r="F6410" s="0" t="s">
        <v>1415</v>
      </c>
      <c r="G6410" s="0" t="str">
        <f aca="false">LEFT(B6410,2)</f>
        <v>22</v>
      </c>
      <c r="H6410" s="0" t="str">
        <f aca="false">I6410&amp;"_"&amp;G6410&amp;"_"&amp;F6410</f>
        <v>Karusse_22_20190131_DL2018023_NoerresundbyGym_koersel1</v>
      </c>
      <c r="I6410" s="61" t="str">
        <f aca="false">MID(RIGHT(B6410,LEN(B6410)-3),1,FIND("_",RIGHT(B6410,LEN(B6410)-3))-1)</f>
        <v>Karusse</v>
      </c>
      <c r="J6410" s="61" t="str">
        <f aca="false">TRIM(SUBSTITUTE(RIGHT(B6410,FIND(I6410,B6410)+1),"_",""))</f>
        <v>PosK</v>
      </c>
      <c r="K6410" s="0" t="n">
        <f aca="false">IFERROR(VALUE(SUBSTITUTE(E6410,".",",")),E6410)</f>
        <v>27.26</v>
      </c>
      <c r="L6410" s="61" t="n">
        <f aca="false">IF(J6410="PosK",SUMIFS(K:K,J:J,"PosK",H:H,H6410),"")</f>
        <v>27.26</v>
      </c>
      <c r="M6410" s="61" t="n">
        <f aca="false">IF(J6410="PosK",SUMIFS(K:K,J:J,"NegK",H:H,H6410),"")</f>
        <v>0</v>
      </c>
      <c r="N6410" s="61" t="n">
        <f aca="false">IF(J6410="PosK",SUMIFS(K:K,J:J,"eDNA",H:H,H6410),"")</f>
        <v>0</v>
      </c>
      <c r="P6410" s="62" t="n">
        <f aca="false">IF(K6412="No Ct",0,K6412)</f>
        <v>0</v>
      </c>
      <c r="Q6410" s="62" t="n">
        <f aca="false">IF(K6413="No Ct",0,K6413)</f>
        <v>0</v>
      </c>
      <c r="R6410" s="0" t="str">
        <f aca="false">IF(AND(L6410&gt;0,M6410=0),"Valid","Invalid")</f>
        <v>Valid</v>
      </c>
      <c r="S6410" s="0" t="str">
        <f aca="false">IF(OR(P6410&gt;1,Q6410&gt;1),"Present","Absent")</f>
        <v>Absent</v>
      </c>
      <c r="T6410" s="63" t="str">
        <f aca="false">IF(OR(AND(P6410&gt;1,P6410&lt;41),AND(Q6410&gt;1,Q6410&lt;41)),"Ct&lt;41","Ct&gt;41")</f>
        <v>Ct&gt;41</v>
      </c>
      <c r="U6410" s="0" t="str">
        <f aca="false">I6410</f>
        <v>Karusse</v>
      </c>
      <c r="V6410" s="0" t="str">
        <f aca="false">MID(F6410,10,9)</f>
        <v>DL2018023</v>
      </c>
      <c r="W6410" s="64" t="str">
        <f aca="false">V6410&amp;"_"&amp;U6410&amp;"_"&amp;R6410&amp;"_"&amp;S6410&amp;"_"&amp;T6410</f>
        <v>DL2018023_Karusse_Valid_Absent_Ct&gt;41</v>
      </c>
    </row>
    <row r="6411" customFormat="false" ht="14.25" hidden="false" customHeight="false" outlineLevel="0" collapsed="false">
      <c r="A6411" s="0" t="s">
        <v>907</v>
      </c>
      <c r="B6411" s="52" t="s">
        <v>1222</v>
      </c>
      <c r="C6411" s="52" t="s">
        <v>747</v>
      </c>
      <c r="D6411" s="53" t="n">
        <v>0.1</v>
      </c>
      <c r="E6411" s="53" t="s">
        <v>748</v>
      </c>
      <c r="F6411" s="0" t="s">
        <v>1415</v>
      </c>
      <c r="G6411" s="0" t="str">
        <f aca="false">LEFT(B6411,2)</f>
        <v>22</v>
      </c>
      <c r="H6411" s="0" t="str">
        <f aca="false">I6411&amp;"_"&amp;G6411&amp;"_"&amp;F6411</f>
        <v>Karusse_22_20190131_DL2018023_NoerresundbyGym_koersel1</v>
      </c>
      <c r="I6411" s="61" t="str">
        <f aca="false">MID(RIGHT(B6411,LEN(B6411)-3),1,FIND("_",RIGHT(B6411,LEN(B6411)-3))-1)</f>
        <v>Karusse</v>
      </c>
      <c r="J6411" s="61" t="str">
        <f aca="false">TRIM(SUBSTITUTE(RIGHT(B6411,FIND(I6411,B6411)+1),"_",""))</f>
        <v>NegK</v>
      </c>
      <c r="K6411" s="0" t="str">
        <f aca="false">IFERROR(VALUE(SUBSTITUTE(E6411,".",",")),E6411)</f>
        <v>No Ct</v>
      </c>
      <c r="L6411" s="61" t="str">
        <f aca="false">IF(J6411="PosK",SUMIFS(K:K,J:J,"PosK",H:H,H6411),"")</f>
        <v/>
      </c>
      <c r="M6411" s="61" t="str">
        <f aca="false">IF(J6411="PosK",SUMIFS(K:K,J:J,"NegK",H:H,H6411),"")</f>
        <v/>
      </c>
      <c r="N6411" s="61" t="str">
        <f aca="false">IF(J6411="PosK",SUMIFS(K:K,J:J,"eDNA",H:H,H6411),"")</f>
        <v/>
      </c>
    </row>
    <row r="6412" customFormat="false" ht="14.25" hidden="false" customHeight="false" outlineLevel="0" collapsed="false">
      <c r="A6412" s="0" t="s">
        <v>909</v>
      </c>
      <c r="B6412" s="52" t="s">
        <v>1223</v>
      </c>
      <c r="C6412" s="52" t="s">
        <v>751</v>
      </c>
      <c r="D6412" s="53" t="n">
        <v>0.1</v>
      </c>
      <c r="E6412" s="53" t="s">
        <v>748</v>
      </c>
      <c r="F6412" s="0" t="s">
        <v>1415</v>
      </c>
      <c r="G6412" s="0" t="str">
        <f aca="false">LEFT(B6412,2)</f>
        <v>22</v>
      </c>
      <c r="H6412" s="0" t="str">
        <f aca="false">I6412&amp;"_"&amp;G6412&amp;"_"&amp;F6412</f>
        <v>Karusse_22_20190131_DL2018023_NoerresundbyGym_koersel1</v>
      </c>
      <c r="I6412" s="61" t="str">
        <f aca="false">MID(RIGHT(B6412,LEN(B6412)-3),1,FIND("_",RIGHT(B6412,LEN(B6412)-3))-1)</f>
        <v>Karusse</v>
      </c>
      <c r="J6412" s="61" t="str">
        <f aca="false">TRIM(SUBSTITUTE(RIGHT(B6412,FIND(I6412,B6412)+1),"_",""))</f>
        <v>eDNA</v>
      </c>
      <c r="K6412" s="0" t="str">
        <f aca="false">IFERROR(VALUE(SUBSTITUTE(E6412,".",",")),E6412)</f>
        <v>No Ct</v>
      </c>
      <c r="L6412" s="61" t="str">
        <f aca="false">IF(J6412="PosK",SUMIFS(K:K,J:J,"PosK",H:H,H6412),"")</f>
        <v/>
      </c>
      <c r="M6412" s="61" t="str">
        <f aca="false">IF(J6412="PosK",SUMIFS(K:K,J:J,"NegK",H:H,H6412),"")</f>
        <v/>
      </c>
      <c r="N6412" s="61" t="str">
        <f aca="false">IF(J6412="PosK",SUMIFS(K:K,J:J,"eDNA",H:H,H6412),"")</f>
        <v/>
      </c>
      <c r="Q6412" s="62"/>
    </row>
    <row r="6413" customFormat="false" ht="14.25" hidden="false" customHeight="false" outlineLevel="0" collapsed="false">
      <c r="A6413" s="0" t="s">
        <v>911</v>
      </c>
      <c r="B6413" s="52" t="s">
        <v>1223</v>
      </c>
      <c r="C6413" s="52" t="s">
        <v>751</v>
      </c>
      <c r="D6413" s="53" t="n">
        <v>0.1</v>
      </c>
      <c r="E6413" s="53" t="s">
        <v>748</v>
      </c>
      <c r="F6413" s="0" t="s">
        <v>1415</v>
      </c>
      <c r="G6413" s="0" t="str">
        <f aca="false">LEFT(B6413,2)</f>
        <v>22</v>
      </c>
      <c r="H6413" s="0" t="str">
        <f aca="false">I6413&amp;"_"&amp;G6413&amp;"_"&amp;F6413</f>
        <v>Karusse_22_20190131_DL2018023_NoerresundbyGym_koersel1</v>
      </c>
      <c r="I6413" s="61" t="str">
        <f aca="false">MID(RIGHT(B6413,LEN(B6413)-3),1,FIND("_",RIGHT(B6413,LEN(B6413)-3))-1)</f>
        <v>Karusse</v>
      </c>
      <c r="J6413" s="61" t="str">
        <f aca="false">TRIM(SUBSTITUTE(RIGHT(B6413,FIND(I6413,B6413)+1),"_",""))</f>
        <v>eDNA</v>
      </c>
      <c r="K6413" s="0" t="str">
        <f aca="false">IFERROR(VALUE(SUBSTITUTE(E6413,".",",")),E6413)</f>
        <v>No Ct</v>
      </c>
      <c r="L6413" s="61" t="str">
        <f aca="false">IF(J6413="PosK",SUMIFS(K:K,J:J,"PosK",H:H,H6413),"")</f>
        <v/>
      </c>
      <c r="M6413" s="61" t="str">
        <f aca="false">IF(J6413="PosK",SUMIFS(K:K,J:J,"NegK",H:H,H6413),"")</f>
        <v/>
      </c>
      <c r="N6413" s="61" t="str">
        <f aca="false">IF(J6413="PosK",SUMIFS(K:K,J:J,"eDNA",H:H,H6413),"")</f>
        <v/>
      </c>
      <c r="P6413" s="62"/>
      <c r="T6413" s="63"/>
      <c r="W6413" s="64"/>
    </row>
    <row r="6414" customFormat="false" ht="14.25" hidden="false" customHeight="false" outlineLevel="0" collapsed="false">
      <c r="A6414" s="0" t="s">
        <v>912</v>
      </c>
      <c r="B6414" s="52" t="s">
        <v>1014</v>
      </c>
      <c r="C6414" s="52" t="s">
        <v>743</v>
      </c>
      <c r="D6414" s="53" t="n">
        <v>0.1</v>
      </c>
      <c r="E6414" s="53" t="n">
        <v>27.31</v>
      </c>
      <c r="F6414" s="0" t="s">
        <v>1415</v>
      </c>
      <c r="G6414" s="0" t="str">
        <f aca="false">LEFT(B6414,2)</f>
        <v>23</v>
      </c>
      <c r="H6414" s="0" t="str">
        <f aca="false">I6414&amp;"_"&amp;G6414&amp;"_"&amp;F6414</f>
        <v>Karusse_23_20190131_DL2018023_NoerresundbyGym_koersel1</v>
      </c>
      <c r="I6414" s="61" t="str">
        <f aca="false">MID(RIGHT(B6414,LEN(B6414)-3),1,FIND("_",RIGHT(B6414,LEN(B6414)-3))-1)</f>
        <v>Karusse</v>
      </c>
      <c r="J6414" s="61" t="str">
        <f aca="false">TRIM(SUBSTITUTE(RIGHT(B6414,FIND(I6414,B6414)+1),"_",""))</f>
        <v>PosK</v>
      </c>
      <c r="K6414" s="0" t="n">
        <f aca="false">IFERROR(VALUE(SUBSTITUTE(E6414,".",",")),E6414)</f>
        <v>27.31</v>
      </c>
      <c r="L6414" s="61" t="n">
        <f aca="false">IF(J6414="PosK",SUMIFS(K:K,J:J,"PosK",H:H,H6414),"")</f>
        <v>27.31</v>
      </c>
      <c r="M6414" s="61" t="n">
        <f aca="false">IF(J6414="PosK",SUMIFS(K:K,J:J,"NegK",H:H,H6414),"")</f>
        <v>0</v>
      </c>
      <c r="N6414" s="61" t="n">
        <f aca="false">IF(J6414="PosK",SUMIFS(K:K,J:J,"eDNA",H:H,H6414),"")</f>
        <v>0</v>
      </c>
      <c r="P6414" s="62" t="n">
        <f aca="false">IF(K6416="No Ct",0,K6416)</f>
        <v>0</v>
      </c>
      <c r="Q6414" s="62" t="n">
        <f aca="false">IF(K6417="No Ct",0,K6417)</f>
        <v>0</v>
      </c>
      <c r="R6414" s="0" t="str">
        <f aca="false">IF(AND(L6414&gt;0,M6414=0),"Valid","Invalid")</f>
        <v>Valid</v>
      </c>
      <c r="S6414" s="0" t="str">
        <f aca="false">IF(OR(P6414&gt;1,Q6414&gt;1),"Present","Absent")</f>
        <v>Absent</v>
      </c>
      <c r="T6414" s="63" t="str">
        <f aca="false">IF(OR(AND(P6414&gt;1,P6414&lt;41),AND(Q6414&gt;1,Q6414&lt;41)),"Ct&lt;41","Ct&gt;41")</f>
        <v>Ct&gt;41</v>
      </c>
      <c r="U6414" s="0" t="str">
        <f aca="false">I6414</f>
        <v>Karusse</v>
      </c>
      <c r="V6414" s="0" t="str">
        <f aca="false">MID(F6414,10,9)</f>
        <v>DL2018023</v>
      </c>
      <c r="W6414" s="64" t="str">
        <f aca="false">V6414&amp;"_"&amp;U6414&amp;"_"&amp;R6414&amp;"_"&amp;S6414&amp;"_"&amp;T6414</f>
        <v>DL2018023_Karusse_Valid_Absent_Ct&gt;41</v>
      </c>
    </row>
    <row r="6415" customFormat="false" ht="14.25" hidden="false" customHeight="false" outlineLevel="0" collapsed="false">
      <c r="A6415" s="0" t="s">
        <v>914</v>
      </c>
      <c r="B6415" s="52" t="s">
        <v>1015</v>
      </c>
      <c r="C6415" s="52" t="s">
        <v>747</v>
      </c>
      <c r="D6415" s="53" t="n">
        <v>0.1</v>
      </c>
      <c r="E6415" s="53" t="s">
        <v>748</v>
      </c>
      <c r="F6415" s="0" t="s">
        <v>1415</v>
      </c>
      <c r="G6415" s="0" t="str">
        <f aca="false">LEFT(B6415,2)</f>
        <v>23</v>
      </c>
      <c r="H6415" s="0" t="str">
        <f aca="false">I6415&amp;"_"&amp;G6415&amp;"_"&amp;F6415</f>
        <v>Karusse_23_20190131_DL2018023_NoerresundbyGym_koersel1</v>
      </c>
      <c r="I6415" s="61" t="str">
        <f aca="false">MID(RIGHT(B6415,LEN(B6415)-3),1,FIND("_",RIGHT(B6415,LEN(B6415)-3))-1)</f>
        <v>Karusse</v>
      </c>
      <c r="J6415" s="61" t="str">
        <f aca="false">TRIM(SUBSTITUTE(RIGHT(B6415,FIND(I6415,B6415)+1),"_",""))</f>
        <v>NegK</v>
      </c>
      <c r="K6415" s="0" t="str">
        <f aca="false">IFERROR(VALUE(SUBSTITUTE(E6415,".",",")),E6415)</f>
        <v>No Ct</v>
      </c>
      <c r="L6415" s="61" t="str">
        <f aca="false">IF(J6415="PosK",SUMIFS(K:K,J:J,"PosK",H:H,H6415),"")</f>
        <v/>
      </c>
      <c r="M6415" s="61" t="str">
        <f aca="false">IF(J6415="PosK",SUMIFS(K:K,J:J,"NegK",H:H,H6415),"")</f>
        <v/>
      </c>
      <c r="N6415" s="61" t="str">
        <f aca="false">IF(J6415="PosK",SUMIFS(K:K,J:J,"eDNA",H:H,H6415),"")</f>
        <v/>
      </c>
    </row>
    <row r="6416" customFormat="false" ht="14.25" hidden="false" customHeight="false" outlineLevel="0" collapsed="false">
      <c r="A6416" s="0" t="s">
        <v>916</v>
      </c>
      <c r="B6416" s="52" t="s">
        <v>1016</v>
      </c>
      <c r="C6416" s="52" t="s">
        <v>751</v>
      </c>
      <c r="D6416" s="53" t="n">
        <v>0.1</v>
      </c>
      <c r="E6416" s="53" t="s">
        <v>748</v>
      </c>
      <c r="F6416" s="0" t="s">
        <v>1415</v>
      </c>
      <c r="G6416" s="0" t="str">
        <f aca="false">LEFT(B6416,2)</f>
        <v>23</v>
      </c>
      <c r="H6416" s="0" t="str">
        <f aca="false">I6416&amp;"_"&amp;G6416&amp;"_"&amp;F6416</f>
        <v>Karusse_23_20190131_DL2018023_NoerresundbyGym_koersel1</v>
      </c>
      <c r="I6416" s="61" t="str">
        <f aca="false">MID(RIGHT(B6416,LEN(B6416)-3),1,FIND("_",RIGHT(B6416,LEN(B6416)-3))-1)</f>
        <v>Karusse</v>
      </c>
      <c r="J6416" s="61" t="str">
        <f aca="false">TRIM(SUBSTITUTE(RIGHT(B6416,FIND(I6416,B6416)+1),"_",""))</f>
        <v>eDNA</v>
      </c>
      <c r="K6416" s="0" t="str">
        <f aca="false">IFERROR(VALUE(SUBSTITUTE(E6416,".",",")),E6416)</f>
        <v>No Ct</v>
      </c>
      <c r="L6416" s="61" t="str">
        <f aca="false">IF(J6416="PosK",SUMIFS(K:K,J:J,"PosK",H:H,H6416),"")</f>
        <v/>
      </c>
      <c r="M6416" s="61" t="str">
        <f aca="false">IF(J6416="PosK",SUMIFS(K:K,J:J,"NegK",H:H,H6416),"")</f>
        <v/>
      </c>
      <c r="N6416" s="61" t="str">
        <f aca="false">IF(J6416="PosK",SUMIFS(K:K,J:J,"eDNA",H:H,H6416),"")</f>
        <v/>
      </c>
      <c r="Q6416" s="62"/>
    </row>
    <row r="6417" customFormat="false" ht="14.25" hidden="false" customHeight="false" outlineLevel="0" collapsed="false">
      <c r="A6417" s="0" t="s">
        <v>918</v>
      </c>
      <c r="B6417" s="52" t="s">
        <v>1016</v>
      </c>
      <c r="C6417" s="52" t="s">
        <v>751</v>
      </c>
      <c r="D6417" s="53" t="n">
        <v>0.1</v>
      </c>
      <c r="E6417" s="53" t="s">
        <v>748</v>
      </c>
      <c r="F6417" s="0" t="s">
        <v>1415</v>
      </c>
      <c r="G6417" s="0" t="str">
        <f aca="false">LEFT(B6417,2)</f>
        <v>23</v>
      </c>
      <c r="H6417" s="0" t="str">
        <f aca="false">I6417&amp;"_"&amp;G6417&amp;"_"&amp;F6417</f>
        <v>Karusse_23_20190131_DL2018023_NoerresundbyGym_koersel1</v>
      </c>
      <c r="I6417" s="61" t="str">
        <f aca="false">MID(RIGHT(B6417,LEN(B6417)-3),1,FIND("_",RIGHT(B6417,LEN(B6417)-3))-1)</f>
        <v>Karusse</v>
      </c>
      <c r="J6417" s="61" t="str">
        <f aca="false">TRIM(SUBSTITUTE(RIGHT(B6417,FIND(I6417,B6417)+1),"_",""))</f>
        <v>eDNA</v>
      </c>
      <c r="K6417" s="0" t="str">
        <f aca="false">IFERROR(VALUE(SUBSTITUTE(E6417,".",",")),E6417)</f>
        <v>No Ct</v>
      </c>
      <c r="L6417" s="61" t="str">
        <f aca="false">IF(J6417="PosK",SUMIFS(K:K,J:J,"PosK",H:H,H6417),"")</f>
        <v/>
      </c>
      <c r="M6417" s="61" t="str">
        <f aca="false">IF(J6417="PosK",SUMIFS(K:K,J:J,"NegK",H:H,H6417),"")</f>
        <v/>
      </c>
      <c r="N6417" s="61" t="str">
        <f aca="false">IF(J6417="PosK",SUMIFS(K:K,J:J,"eDNA",H:H,H6417),"")</f>
        <v/>
      </c>
      <c r="P6417" s="62"/>
      <c r="T6417" s="63"/>
      <c r="W6417" s="64"/>
    </row>
    <row r="6418" customFormat="false" ht="14.25" hidden="false" customHeight="false" outlineLevel="0" collapsed="false">
      <c r="A6418" s="0" t="s">
        <v>919</v>
      </c>
      <c r="B6418" s="52" t="s">
        <v>1224</v>
      </c>
      <c r="C6418" s="52" t="s">
        <v>743</v>
      </c>
      <c r="D6418" s="53" t="n">
        <v>0.1</v>
      </c>
      <c r="E6418" s="53" t="n">
        <v>28.23</v>
      </c>
      <c r="F6418" s="0" t="s">
        <v>1415</v>
      </c>
      <c r="G6418" s="0" t="str">
        <f aca="false">LEFT(B6418,2)</f>
        <v>24</v>
      </c>
      <c r="H6418" s="0" t="str">
        <f aca="false">I6418&amp;"_"&amp;G6418&amp;"_"&amp;F6418</f>
        <v>Soelvkarusse_24_20190131_DL2018023_NoerresundbyGym_koersel1</v>
      </c>
      <c r="I6418" s="61" t="str">
        <f aca="false">MID(RIGHT(B6418,LEN(B6418)-3),1,FIND("_",RIGHT(B6418,LEN(B6418)-3))-1)</f>
        <v>Soelvkarusse</v>
      </c>
      <c r="J6418" s="61" t="str">
        <f aca="false">TRIM(SUBSTITUTE(RIGHT(B6418,FIND(I6418,B6418)+1),"_",""))</f>
        <v>PosK</v>
      </c>
      <c r="K6418" s="0" t="n">
        <f aca="false">IFERROR(VALUE(SUBSTITUTE(E6418,".",",")),E6418)</f>
        <v>28.23</v>
      </c>
      <c r="L6418" s="61" t="n">
        <f aca="false">IF(J6418="PosK",SUMIFS(K:K,J:J,"PosK",H:H,H6418),"")</f>
        <v>28.23</v>
      </c>
      <c r="M6418" s="61" t="n">
        <f aca="false">IF(J6418="PosK",SUMIFS(K:K,J:J,"NegK",H:H,H6418),"")</f>
        <v>0</v>
      </c>
      <c r="N6418" s="61" t="n">
        <f aca="false">IF(J6418="PosK",SUMIFS(K:K,J:J,"eDNA",H:H,H6418),"")</f>
        <v>0</v>
      </c>
      <c r="P6418" s="62" t="n">
        <f aca="false">IF(K6420="No Ct",0,K6420)</f>
        <v>0</v>
      </c>
      <c r="Q6418" s="62" t="n">
        <f aca="false">IF(K6421="No Ct",0,K6421)</f>
        <v>0</v>
      </c>
      <c r="R6418" s="0" t="str">
        <f aca="false">IF(AND(L6418&gt;0,M6418=0),"Valid","Invalid")</f>
        <v>Valid</v>
      </c>
      <c r="S6418" s="0" t="str">
        <f aca="false">IF(OR(P6418&gt;1,Q6418&gt;1),"Present","Absent")</f>
        <v>Absent</v>
      </c>
      <c r="T6418" s="63" t="str">
        <f aca="false">IF(OR(AND(P6418&gt;1,P6418&lt;41),AND(Q6418&gt;1,Q6418&lt;41)),"Ct&lt;41","Ct&gt;41")</f>
        <v>Ct&gt;41</v>
      </c>
      <c r="U6418" s="0" t="str">
        <f aca="false">I6418</f>
        <v>Soelvkarusse</v>
      </c>
      <c r="V6418" s="0" t="str">
        <f aca="false">MID(F6418,10,9)</f>
        <v>DL2018023</v>
      </c>
      <c r="W6418" s="64" t="str">
        <f aca="false">V6418&amp;"_"&amp;U6418&amp;"_"&amp;R6418&amp;"_"&amp;S6418&amp;"_"&amp;T6418</f>
        <v>DL2018023_Soelvkarusse_Valid_Absent_Ct&gt;41</v>
      </c>
    </row>
    <row r="6419" customFormat="false" ht="14.25" hidden="false" customHeight="false" outlineLevel="0" collapsed="false">
      <c r="A6419" s="0" t="s">
        <v>921</v>
      </c>
      <c r="B6419" s="52" t="s">
        <v>1225</v>
      </c>
      <c r="C6419" s="52" t="s">
        <v>747</v>
      </c>
      <c r="D6419" s="53" t="n">
        <v>0.1</v>
      </c>
      <c r="E6419" s="53" t="s">
        <v>748</v>
      </c>
      <c r="F6419" s="0" t="s">
        <v>1415</v>
      </c>
      <c r="G6419" s="0" t="str">
        <f aca="false">LEFT(B6419,2)</f>
        <v>24</v>
      </c>
      <c r="H6419" s="0" t="str">
        <f aca="false">I6419&amp;"_"&amp;G6419&amp;"_"&amp;F6419</f>
        <v>Soelvkarusse_24_20190131_DL2018023_NoerresundbyGym_koersel1</v>
      </c>
      <c r="I6419" s="61" t="str">
        <f aca="false">MID(RIGHT(B6419,LEN(B6419)-3),1,FIND("_",RIGHT(B6419,LEN(B6419)-3))-1)</f>
        <v>Soelvkarusse</v>
      </c>
      <c r="J6419" s="61" t="str">
        <f aca="false">TRIM(SUBSTITUTE(RIGHT(B6419,FIND(I6419,B6419)+1),"_",""))</f>
        <v>NegK</v>
      </c>
      <c r="K6419" s="0" t="str">
        <f aca="false">IFERROR(VALUE(SUBSTITUTE(E6419,".",",")),E6419)</f>
        <v>No Ct</v>
      </c>
      <c r="L6419" s="61" t="str">
        <f aca="false">IF(J6419="PosK",SUMIFS(K:K,J:J,"PosK",H:H,H6419),"")</f>
        <v/>
      </c>
      <c r="M6419" s="61" t="str">
        <f aca="false">IF(J6419="PosK",SUMIFS(K:K,J:J,"NegK",H:H,H6419),"")</f>
        <v/>
      </c>
      <c r="N6419" s="61" t="str">
        <f aca="false">IF(J6419="PosK",SUMIFS(K:K,J:J,"eDNA",H:H,H6419),"")</f>
        <v/>
      </c>
    </row>
    <row r="6420" customFormat="false" ht="14.25" hidden="false" customHeight="false" outlineLevel="0" collapsed="false">
      <c r="A6420" s="0" t="s">
        <v>923</v>
      </c>
      <c r="B6420" s="52" t="s">
        <v>1226</v>
      </c>
      <c r="C6420" s="52" t="s">
        <v>751</v>
      </c>
      <c r="D6420" s="53" t="n">
        <v>0.1</v>
      </c>
      <c r="E6420" s="53" t="s">
        <v>748</v>
      </c>
      <c r="F6420" s="0" t="s">
        <v>1415</v>
      </c>
      <c r="G6420" s="0" t="str">
        <f aca="false">LEFT(B6420,2)</f>
        <v>24</v>
      </c>
      <c r="H6420" s="0" t="str">
        <f aca="false">I6420&amp;"_"&amp;G6420&amp;"_"&amp;F6420</f>
        <v>Soelvkarusse_24_20190131_DL2018023_NoerresundbyGym_koersel1</v>
      </c>
      <c r="I6420" s="61" t="str">
        <f aca="false">MID(RIGHT(B6420,LEN(B6420)-3),1,FIND("_",RIGHT(B6420,LEN(B6420)-3))-1)</f>
        <v>Soelvkarusse</v>
      </c>
      <c r="J6420" s="61" t="str">
        <f aca="false">TRIM(SUBSTITUTE(RIGHT(B6420,FIND(I6420,B6420)+1),"_",""))</f>
        <v>eDNA</v>
      </c>
      <c r="K6420" s="0" t="str">
        <f aca="false">IFERROR(VALUE(SUBSTITUTE(E6420,".",",")),E6420)</f>
        <v>No Ct</v>
      </c>
      <c r="L6420" s="61" t="str">
        <f aca="false">IF(J6420="PosK",SUMIFS(K:K,J:J,"PosK",H:H,H6420),"")</f>
        <v/>
      </c>
      <c r="M6420" s="61" t="str">
        <f aca="false">IF(J6420="PosK",SUMIFS(K:K,J:J,"NegK",H:H,H6420),"")</f>
        <v/>
      </c>
      <c r="N6420" s="61" t="str">
        <f aca="false">IF(J6420="PosK",SUMIFS(K:K,J:J,"eDNA",H:H,H6420),"")</f>
        <v/>
      </c>
      <c r="Q6420" s="62"/>
    </row>
    <row r="6421" customFormat="false" ht="14.25" hidden="false" customHeight="false" outlineLevel="0" collapsed="false">
      <c r="A6421" s="0" t="s">
        <v>925</v>
      </c>
      <c r="B6421" s="52" t="s">
        <v>1226</v>
      </c>
      <c r="C6421" s="52" t="s">
        <v>751</v>
      </c>
      <c r="D6421" s="53" t="n">
        <v>0.1</v>
      </c>
      <c r="E6421" s="53" t="s">
        <v>748</v>
      </c>
      <c r="F6421" s="0" t="s">
        <v>1415</v>
      </c>
      <c r="G6421" s="0" t="str">
        <f aca="false">LEFT(B6421,2)</f>
        <v>24</v>
      </c>
      <c r="H6421" s="0" t="str">
        <f aca="false">I6421&amp;"_"&amp;G6421&amp;"_"&amp;F6421</f>
        <v>Soelvkarusse_24_20190131_DL2018023_NoerresundbyGym_koersel1</v>
      </c>
      <c r="I6421" s="61" t="str">
        <f aca="false">MID(RIGHT(B6421,LEN(B6421)-3),1,FIND("_",RIGHT(B6421,LEN(B6421)-3))-1)</f>
        <v>Soelvkarusse</v>
      </c>
      <c r="J6421" s="61" t="str">
        <f aca="false">TRIM(SUBSTITUTE(RIGHT(B6421,FIND(I6421,B6421)+1),"_",""))</f>
        <v>eDNA</v>
      </c>
      <c r="K6421" s="0" t="str">
        <f aca="false">IFERROR(VALUE(SUBSTITUTE(E6421,".",",")),E6421)</f>
        <v>No Ct</v>
      </c>
      <c r="L6421" s="61" t="str">
        <f aca="false">IF(J6421="PosK",SUMIFS(K:K,J:J,"PosK",H:H,H6421),"")</f>
        <v/>
      </c>
      <c r="M6421" s="61" t="str">
        <f aca="false">IF(J6421="PosK",SUMIFS(K:K,J:J,"NegK",H:H,H6421),"")</f>
        <v/>
      </c>
      <c r="N6421" s="61" t="str">
        <f aca="false">IF(J6421="PosK",SUMIFS(K:K,J:J,"eDNA",H:H,H6421),"")</f>
        <v/>
      </c>
      <c r="P6421" s="62"/>
      <c r="T6421" s="63"/>
      <c r="W6421" s="64"/>
    </row>
    <row r="6422" customFormat="false" ht="14.25" hidden="false" customHeight="false" outlineLevel="0" collapsed="false">
      <c r="A6422" s="0" t="s">
        <v>741</v>
      </c>
      <c r="B6422" s="52" t="s">
        <v>1020</v>
      </c>
      <c r="C6422" s="52" t="s">
        <v>743</v>
      </c>
      <c r="D6422" s="53" t="n">
        <v>0.1</v>
      </c>
      <c r="E6422" s="53" t="n">
        <v>29.65</v>
      </c>
      <c r="F6422" s="0" t="s">
        <v>1416</v>
      </c>
      <c r="G6422" s="0" t="str">
        <f aca="false">LEFT(B6422,2)</f>
        <v>25</v>
      </c>
      <c r="H6422" s="0" t="str">
        <f aca="false">I6422&amp;"_"&amp;G6422&amp;"_"&amp;F6422</f>
        <v>Loegfroe_25_20190131_DL2018023_NoerresundbyGym_koersel2</v>
      </c>
      <c r="I6422" s="61" t="str">
        <f aca="false">MID(RIGHT(B6422,LEN(B6422)-3),1,FIND("_",RIGHT(B6422,LEN(B6422)-3))-1)</f>
        <v>Loegfroe</v>
      </c>
      <c r="J6422" s="61" t="str">
        <f aca="false">TRIM(SUBSTITUTE(RIGHT(B6422,FIND(I6422,B6422)+1),"_",""))</f>
        <v>PosK</v>
      </c>
      <c r="K6422" s="0" t="n">
        <f aca="false">IFERROR(VALUE(SUBSTITUTE(E6422,".",",")),E6422)</f>
        <v>29.65</v>
      </c>
      <c r="L6422" s="61" t="n">
        <f aca="false">IF(J6422="PosK",SUMIFS(K:K,J:J,"PosK",H:H,H6422),"")</f>
        <v>29.65</v>
      </c>
      <c r="M6422" s="61" t="n">
        <f aca="false">IF(J6422="PosK",SUMIFS(K:K,J:J,"NegK",H:H,H6422),"")</f>
        <v>0</v>
      </c>
      <c r="N6422" s="61" t="n">
        <f aca="false">IF(J6422="PosK",SUMIFS(K:K,J:J,"eDNA",H:H,H6422),"")</f>
        <v>77.48</v>
      </c>
      <c r="P6422" s="62" t="n">
        <f aca="false">IF(K6424="No Ct",0,K6424)</f>
        <v>38.45</v>
      </c>
      <c r="Q6422" s="62" t="n">
        <f aca="false">IF(K6425="No Ct",0,K6425)</f>
        <v>39.03</v>
      </c>
      <c r="R6422" s="0" t="str">
        <f aca="false">IF(AND(L6422&gt;0,M6422=0),"Valid","Invalid")</f>
        <v>Valid</v>
      </c>
      <c r="S6422" s="0" t="str">
        <f aca="false">IF(OR(P6422&gt;1,Q6422&gt;1),"Present","Absent")</f>
        <v>Present</v>
      </c>
      <c r="T6422" s="63" t="str">
        <f aca="false">IF(OR(AND(P6422&gt;1,P6422&lt;41),AND(Q6422&gt;1,Q6422&lt;41)),"Ct&lt;41","Ct&gt;41")</f>
        <v>Ct&lt;41</v>
      </c>
      <c r="U6422" s="0" t="str">
        <f aca="false">I6422</f>
        <v>Loegfroe</v>
      </c>
      <c r="V6422" s="0" t="str">
        <f aca="false">MID(F6422,10,9)</f>
        <v>DL2018023</v>
      </c>
      <c r="W6422" s="64" t="str">
        <f aca="false">V6422&amp;"_"&amp;U6422&amp;"_"&amp;R6422&amp;"_"&amp;S6422&amp;"_"&amp;T6422</f>
        <v>DL2018023_Loegfroe_Valid_Present_Ct&lt;41</v>
      </c>
    </row>
    <row r="6423" customFormat="false" ht="14.25" hidden="false" customHeight="false" outlineLevel="0" collapsed="false">
      <c r="A6423" s="0" t="s">
        <v>745</v>
      </c>
      <c r="B6423" s="52" t="s">
        <v>1022</v>
      </c>
      <c r="C6423" s="52" t="s">
        <v>747</v>
      </c>
      <c r="D6423" s="53" t="n">
        <v>0.1</v>
      </c>
      <c r="E6423" s="53" t="s">
        <v>748</v>
      </c>
      <c r="F6423" s="0" t="s">
        <v>1416</v>
      </c>
      <c r="G6423" s="0" t="str">
        <f aca="false">LEFT(B6423,2)</f>
        <v>25</v>
      </c>
      <c r="H6423" s="0" t="str">
        <f aca="false">I6423&amp;"_"&amp;G6423&amp;"_"&amp;F6423</f>
        <v>Loegfroe_25_20190131_DL2018023_NoerresundbyGym_koersel2</v>
      </c>
      <c r="I6423" s="61" t="str">
        <f aca="false">MID(RIGHT(B6423,LEN(B6423)-3),1,FIND("_",RIGHT(B6423,LEN(B6423)-3))-1)</f>
        <v>Loegfroe</v>
      </c>
      <c r="J6423" s="61" t="str">
        <f aca="false">TRIM(SUBSTITUTE(RIGHT(B6423,FIND(I6423,B6423)+1),"_",""))</f>
        <v>NegK</v>
      </c>
      <c r="K6423" s="0" t="str">
        <f aca="false">IFERROR(VALUE(SUBSTITUTE(E6423,".",",")),E6423)</f>
        <v>No Ct</v>
      </c>
      <c r="L6423" s="61" t="str">
        <f aca="false">IF(J6423="PosK",SUMIFS(K:K,J:J,"PosK",H:H,H6423),"")</f>
        <v/>
      </c>
      <c r="M6423" s="61" t="str">
        <f aca="false">IF(J6423="PosK",SUMIFS(K:K,J:J,"NegK",H:H,H6423),"")</f>
        <v/>
      </c>
      <c r="N6423" s="61" t="str">
        <f aca="false">IF(J6423="PosK",SUMIFS(K:K,J:J,"eDNA",H:H,H6423),"")</f>
        <v/>
      </c>
    </row>
    <row r="6424" customFormat="false" ht="14.25" hidden="false" customHeight="false" outlineLevel="0" collapsed="false">
      <c r="A6424" s="0" t="s">
        <v>749</v>
      </c>
      <c r="B6424" s="52" t="s">
        <v>1023</v>
      </c>
      <c r="C6424" s="52" t="s">
        <v>751</v>
      </c>
      <c r="D6424" s="53" t="n">
        <v>0.1</v>
      </c>
      <c r="E6424" s="53" t="n">
        <v>38.45</v>
      </c>
      <c r="F6424" s="0" t="s">
        <v>1416</v>
      </c>
      <c r="G6424" s="0" t="str">
        <f aca="false">LEFT(B6424,2)</f>
        <v>25</v>
      </c>
      <c r="H6424" s="0" t="str">
        <f aca="false">I6424&amp;"_"&amp;G6424&amp;"_"&amp;F6424</f>
        <v>Loegfroe_25_20190131_DL2018023_NoerresundbyGym_koersel2</v>
      </c>
      <c r="I6424" s="61" t="str">
        <f aca="false">MID(RIGHT(B6424,LEN(B6424)-3),1,FIND("_",RIGHT(B6424,LEN(B6424)-3))-1)</f>
        <v>Loegfroe</v>
      </c>
      <c r="J6424" s="61" t="str">
        <f aca="false">TRIM(SUBSTITUTE(RIGHT(B6424,FIND(I6424,B6424)+1),"_",""))</f>
        <v>eDNA</v>
      </c>
      <c r="K6424" s="0" t="n">
        <f aca="false">IFERROR(VALUE(SUBSTITUTE(E6424,".",",")),E6424)</f>
        <v>38.45</v>
      </c>
      <c r="L6424" s="61" t="str">
        <f aca="false">IF(J6424="PosK",SUMIFS(K:K,J:J,"PosK",H:H,H6424),"")</f>
        <v/>
      </c>
      <c r="M6424" s="61" t="str">
        <f aca="false">IF(J6424="PosK",SUMIFS(K:K,J:J,"NegK",H:H,H6424),"")</f>
        <v/>
      </c>
      <c r="N6424" s="61" t="str">
        <f aca="false">IF(J6424="PosK",SUMIFS(K:K,J:J,"eDNA",H:H,H6424),"")</f>
        <v/>
      </c>
      <c r="Q6424" s="62"/>
    </row>
    <row r="6425" customFormat="false" ht="14.25" hidden="false" customHeight="false" outlineLevel="0" collapsed="false">
      <c r="A6425" s="0" t="s">
        <v>752</v>
      </c>
      <c r="B6425" s="52" t="s">
        <v>1023</v>
      </c>
      <c r="C6425" s="52" t="s">
        <v>751</v>
      </c>
      <c r="D6425" s="53" t="n">
        <v>0.1</v>
      </c>
      <c r="E6425" s="53" t="n">
        <v>39.03</v>
      </c>
      <c r="F6425" s="0" t="s">
        <v>1416</v>
      </c>
      <c r="G6425" s="0" t="str">
        <f aca="false">LEFT(B6425,2)</f>
        <v>25</v>
      </c>
      <c r="H6425" s="0" t="str">
        <f aca="false">I6425&amp;"_"&amp;G6425&amp;"_"&amp;F6425</f>
        <v>Loegfroe_25_20190131_DL2018023_NoerresundbyGym_koersel2</v>
      </c>
      <c r="I6425" s="61" t="str">
        <f aca="false">MID(RIGHT(B6425,LEN(B6425)-3),1,FIND("_",RIGHT(B6425,LEN(B6425)-3))-1)</f>
        <v>Loegfroe</v>
      </c>
      <c r="J6425" s="61" t="str">
        <f aca="false">TRIM(SUBSTITUTE(RIGHT(B6425,FIND(I6425,B6425)+1),"_",""))</f>
        <v>eDNA</v>
      </c>
      <c r="K6425" s="0" t="n">
        <f aca="false">IFERROR(VALUE(SUBSTITUTE(E6425,".",",")),E6425)</f>
        <v>39.03</v>
      </c>
      <c r="L6425" s="61" t="str">
        <f aca="false">IF(J6425="PosK",SUMIFS(K:K,J:J,"PosK",H:H,H6425),"")</f>
        <v/>
      </c>
      <c r="M6425" s="61" t="str">
        <f aca="false">IF(J6425="PosK",SUMIFS(K:K,J:J,"NegK",H:H,H6425),"")</f>
        <v/>
      </c>
      <c r="N6425" s="61" t="str">
        <f aca="false">IF(J6425="PosK",SUMIFS(K:K,J:J,"eDNA",H:H,H6425),"")</f>
        <v/>
      </c>
      <c r="P6425" s="62"/>
      <c r="T6425" s="63"/>
      <c r="W6425" s="64"/>
    </row>
    <row r="6426" customFormat="false" ht="14.25" hidden="false" customHeight="false" outlineLevel="0" collapsed="false">
      <c r="A6426" s="0" t="s">
        <v>754</v>
      </c>
      <c r="B6426" s="52" t="s">
        <v>1025</v>
      </c>
      <c r="C6426" s="52" t="s">
        <v>743</v>
      </c>
      <c r="D6426" s="53" t="n">
        <v>0.1</v>
      </c>
      <c r="E6426" s="53" t="n">
        <v>34.81</v>
      </c>
      <c r="F6426" s="0" t="s">
        <v>1416</v>
      </c>
      <c r="G6426" s="0" t="str">
        <f aca="false">LEFT(B6426,2)</f>
        <v>26</v>
      </c>
      <c r="H6426" s="0" t="str">
        <f aca="false">I6426&amp;"_"&amp;G6426&amp;"_"&amp;F6426</f>
        <v>StorVandsalamander_26_20190131_DL2018023_NoerresundbyGym_koersel2</v>
      </c>
      <c r="I6426" s="61" t="str">
        <f aca="false">MID(RIGHT(B6426,LEN(B6426)-3),1,FIND("_",RIGHT(B6426,LEN(B6426)-3))-1)</f>
        <v>StorVandsalamander</v>
      </c>
      <c r="J6426" s="61" t="str">
        <f aca="false">TRIM(SUBSTITUTE(RIGHT(B6426,FIND(I6426,B6426)+1),"_",""))</f>
        <v>PosK</v>
      </c>
      <c r="K6426" s="0" t="n">
        <f aca="false">IFERROR(VALUE(SUBSTITUTE(E6426,".",",")),E6426)</f>
        <v>34.81</v>
      </c>
      <c r="L6426" s="61" t="n">
        <f aca="false">IF(J6426="PosK",SUMIFS(K:K,J:J,"PosK",H:H,H6426),"")</f>
        <v>34.81</v>
      </c>
      <c r="M6426" s="61" t="n">
        <f aca="false">IF(J6426="PosK",SUMIFS(K:K,J:J,"NegK",H:H,H6426),"")</f>
        <v>38.57</v>
      </c>
      <c r="N6426" s="61" t="n">
        <f aca="false">IF(J6426="PosK",SUMIFS(K:K,J:J,"eDNA",H:H,H6426),"")</f>
        <v>36.19</v>
      </c>
      <c r="P6426" s="62" t="n">
        <f aca="false">IF(K6428="No Ct",0,K6428)</f>
        <v>0</v>
      </c>
      <c r="Q6426" s="62" t="n">
        <f aca="false">IF(K6429="No Ct",0,K6429)</f>
        <v>36.19</v>
      </c>
      <c r="R6426" s="0" t="str">
        <f aca="false">IF(AND(L6426&gt;0,M6426=0),"Valid","Invalid")</f>
        <v>Invalid</v>
      </c>
      <c r="S6426" s="0" t="str">
        <f aca="false">IF(OR(P6426&gt;1,Q6426&gt;1),"Present","Absent")</f>
        <v>Present</v>
      </c>
      <c r="T6426" s="63" t="str">
        <f aca="false">IF(OR(AND(P6426&gt;1,P6426&lt;41),AND(Q6426&gt;1,Q6426&lt;41)),"Ct&lt;41","Ct&gt;41")</f>
        <v>Ct&lt;41</v>
      </c>
      <c r="U6426" s="0" t="str">
        <f aca="false">I6426</f>
        <v>StorVandsalamander</v>
      </c>
      <c r="V6426" s="0" t="str">
        <f aca="false">MID(F6426,10,9)</f>
        <v>DL2018023</v>
      </c>
      <c r="W6426" s="64" t="str">
        <f aca="false">V6426&amp;"_"&amp;U6426&amp;"_"&amp;R6426&amp;"_"&amp;S6426&amp;"_"&amp;T6426</f>
        <v>DL2018023_StorVandsalamander_Invalid_Present_Ct&lt;41</v>
      </c>
    </row>
    <row r="6427" customFormat="false" ht="14.25" hidden="false" customHeight="false" outlineLevel="0" collapsed="false">
      <c r="A6427" s="0" t="s">
        <v>756</v>
      </c>
      <c r="B6427" s="52" t="s">
        <v>1026</v>
      </c>
      <c r="C6427" s="52" t="s">
        <v>747</v>
      </c>
      <c r="D6427" s="53" t="n">
        <v>0.1</v>
      </c>
      <c r="E6427" s="53" t="n">
        <v>38.57</v>
      </c>
      <c r="F6427" s="0" t="s">
        <v>1416</v>
      </c>
      <c r="G6427" s="0" t="str">
        <f aca="false">LEFT(B6427,2)</f>
        <v>26</v>
      </c>
      <c r="H6427" s="0" t="str">
        <f aca="false">I6427&amp;"_"&amp;G6427&amp;"_"&amp;F6427</f>
        <v>StorVandsalamander_26_20190131_DL2018023_NoerresundbyGym_koersel2</v>
      </c>
      <c r="I6427" s="61" t="str">
        <f aca="false">MID(RIGHT(B6427,LEN(B6427)-3),1,FIND("_",RIGHT(B6427,LEN(B6427)-3))-1)</f>
        <v>StorVandsalamander</v>
      </c>
      <c r="J6427" s="61" t="str">
        <f aca="false">TRIM(SUBSTITUTE(RIGHT(B6427,FIND(I6427,B6427)+1),"_",""))</f>
        <v>NegK</v>
      </c>
      <c r="K6427" s="0" t="n">
        <f aca="false">IFERROR(VALUE(SUBSTITUTE(E6427,".",",")),E6427)</f>
        <v>38.57</v>
      </c>
      <c r="L6427" s="61" t="str">
        <f aca="false">IF(J6427="PosK",SUMIFS(K:K,J:J,"PosK",H:H,H6427),"")</f>
        <v/>
      </c>
      <c r="M6427" s="61" t="str">
        <f aca="false">IF(J6427="PosK",SUMIFS(K:K,J:J,"NegK",H:H,H6427),"")</f>
        <v/>
      </c>
      <c r="N6427" s="61" t="str">
        <f aca="false">IF(J6427="PosK",SUMIFS(K:K,J:J,"eDNA",H:H,H6427),"")</f>
        <v/>
      </c>
    </row>
    <row r="6428" customFormat="false" ht="14.25" hidden="false" customHeight="false" outlineLevel="0" collapsed="false">
      <c r="A6428" s="0" t="s">
        <v>758</v>
      </c>
      <c r="B6428" s="52" t="s">
        <v>1027</v>
      </c>
      <c r="C6428" s="52" t="s">
        <v>751</v>
      </c>
      <c r="D6428" s="53" t="n">
        <v>0.1</v>
      </c>
      <c r="E6428" s="53" t="s">
        <v>748</v>
      </c>
      <c r="F6428" s="0" t="s">
        <v>1416</v>
      </c>
      <c r="G6428" s="0" t="str">
        <f aca="false">LEFT(B6428,2)</f>
        <v>26</v>
      </c>
      <c r="H6428" s="0" t="str">
        <f aca="false">I6428&amp;"_"&amp;G6428&amp;"_"&amp;F6428</f>
        <v>StorVandsalamander_26_20190131_DL2018023_NoerresundbyGym_koersel2</v>
      </c>
      <c r="I6428" s="61" t="str">
        <f aca="false">MID(RIGHT(B6428,LEN(B6428)-3),1,FIND("_",RIGHT(B6428,LEN(B6428)-3))-1)</f>
        <v>StorVandsalamander</v>
      </c>
      <c r="J6428" s="61" t="str">
        <f aca="false">TRIM(SUBSTITUTE(RIGHT(B6428,FIND(I6428,B6428)+1),"_",""))</f>
        <v>eDNA</v>
      </c>
      <c r="K6428" s="0" t="str">
        <f aca="false">IFERROR(VALUE(SUBSTITUTE(E6428,".",",")),E6428)</f>
        <v>No Ct</v>
      </c>
      <c r="L6428" s="61" t="str">
        <f aca="false">IF(J6428="PosK",SUMIFS(K:K,J:J,"PosK",H:H,H6428),"")</f>
        <v/>
      </c>
      <c r="M6428" s="61" t="str">
        <f aca="false">IF(J6428="PosK",SUMIFS(K:K,J:J,"NegK",H:H,H6428),"")</f>
        <v/>
      </c>
      <c r="N6428" s="61" t="str">
        <f aca="false">IF(J6428="PosK",SUMIFS(K:K,J:J,"eDNA",H:H,H6428),"")</f>
        <v/>
      </c>
      <c r="Q6428" s="62"/>
    </row>
    <row r="6429" customFormat="false" ht="14.25" hidden="false" customHeight="false" outlineLevel="0" collapsed="false">
      <c r="A6429" s="0" t="s">
        <v>760</v>
      </c>
      <c r="B6429" s="52" t="s">
        <v>1027</v>
      </c>
      <c r="C6429" s="52" t="s">
        <v>751</v>
      </c>
      <c r="D6429" s="53" t="n">
        <v>0.1</v>
      </c>
      <c r="E6429" s="53" t="n">
        <v>36.19</v>
      </c>
      <c r="F6429" s="0" t="s">
        <v>1416</v>
      </c>
      <c r="G6429" s="0" t="str">
        <f aca="false">LEFT(B6429,2)</f>
        <v>26</v>
      </c>
      <c r="H6429" s="0" t="str">
        <f aca="false">I6429&amp;"_"&amp;G6429&amp;"_"&amp;F6429</f>
        <v>StorVandsalamander_26_20190131_DL2018023_NoerresundbyGym_koersel2</v>
      </c>
      <c r="I6429" s="61" t="str">
        <f aca="false">MID(RIGHT(B6429,LEN(B6429)-3),1,FIND("_",RIGHT(B6429,LEN(B6429)-3))-1)</f>
        <v>StorVandsalamander</v>
      </c>
      <c r="J6429" s="61" t="str">
        <f aca="false">TRIM(SUBSTITUTE(RIGHT(B6429,FIND(I6429,B6429)+1),"_",""))</f>
        <v>eDNA</v>
      </c>
      <c r="K6429" s="0" t="n">
        <f aca="false">IFERROR(VALUE(SUBSTITUTE(E6429,".",",")),E6429)</f>
        <v>36.19</v>
      </c>
      <c r="L6429" s="61" t="str">
        <f aca="false">IF(J6429="PosK",SUMIFS(K:K,J:J,"PosK",H:H,H6429),"")</f>
        <v/>
      </c>
      <c r="M6429" s="61" t="str">
        <f aca="false">IF(J6429="PosK",SUMIFS(K:K,J:J,"NegK",H:H,H6429),"")</f>
        <v/>
      </c>
      <c r="N6429" s="61" t="str">
        <f aca="false">IF(J6429="PosK",SUMIFS(K:K,J:J,"eDNA",H:H,H6429),"")</f>
        <v/>
      </c>
      <c r="P6429" s="62"/>
      <c r="T6429" s="63"/>
      <c r="W6429" s="64"/>
    </row>
    <row r="6430" customFormat="false" ht="14.25" hidden="false" customHeight="false" outlineLevel="0" collapsed="false">
      <c r="A6430" s="0" t="s">
        <v>762</v>
      </c>
      <c r="B6430" s="52" t="s">
        <v>1029</v>
      </c>
      <c r="C6430" s="52" t="s">
        <v>743</v>
      </c>
      <c r="D6430" s="53" t="n">
        <v>0.1</v>
      </c>
      <c r="E6430" s="53" t="n">
        <v>25.67</v>
      </c>
      <c r="F6430" s="0" t="s">
        <v>1416</v>
      </c>
      <c r="G6430" s="0" t="str">
        <f aca="false">LEFT(B6430,2)</f>
        <v>27</v>
      </c>
      <c r="H6430" s="0" t="str">
        <f aca="false">I6430&amp;"_"&amp;G6430&amp;"_"&amp;F6430</f>
        <v>Strandtudse_27_20190131_DL2018023_NoerresundbyGym_koersel2</v>
      </c>
      <c r="I6430" s="61" t="str">
        <f aca="false">MID(RIGHT(B6430,LEN(B6430)-3),1,FIND("_",RIGHT(B6430,LEN(B6430)-3))-1)</f>
        <v>Strandtudse</v>
      </c>
      <c r="J6430" s="61" t="str">
        <f aca="false">TRIM(SUBSTITUTE(RIGHT(B6430,FIND(I6430,B6430)+1),"_",""))</f>
        <v>PosK</v>
      </c>
      <c r="K6430" s="0" t="n">
        <f aca="false">IFERROR(VALUE(SUBSTITUTE(E6430,".",",")),E6430)</f>
        <v>25.67</v>
      </c>
      <c r="L6430" s="61" t="n">
        <f aca="false">IF(J6430="PosK",SUMIFS(K:K,J:J,"PosK",H:H,H6430),"")</f>
        <v>25.67</v>
      </c>
      <c r="M6430" s="61" t="n">
        <f aca="false">IF(J6430="PosK",SUMIFS(K:K,J:J,"NegK",H:H,H6430),"")</f>
        <v>0</v>
      </c>
      <c r="N6430" s="61" t="n">
        <f aca="false">IF(J6430="PosK",SUMIFS(K:K,J:J,"eDNA",H:H,H6430),"")</f>
        <v>0</v>
      </c>
      <c r="P6430" s="62" t="n">
        <f aca="false">IF(K6432="No Ct",0,K6432)</f>
        <v>0</v>
      </c>
      <c r="Q6430" s="62" t="n">
        <f aca="false">IF(K6433="No Ct",0,K6433)</f>
        <v>0</v>
      </c>
      <c r="R6430" s="0" t="str">
        <f aca="false">IF(AND(L6430&gt;0,M6430=0),"Valid","Invalid")</f>
        <v>Valid</v>
      </c>
      <c r="S6430" s="0" t="str">
        <f aca="false">IF(OR(P6430&gt;1,Q6430&gt;1),"Present","Absent")</f>
        <v>Absent</v>
      </c>
      <c r="T6430" s="63" t="str">
        <f aca="false">IF(OR(AND(P6430&gt;1,P6430&lt;41),AND(Q6430&gt;1,Q6430&lt;41)),"Ct&lt;41","Ct&gt;41")</f>
        <v>Ct&gt;41</v>
      </c>
      <c r="U6430" s="0" t="str">
        <f aca="false">I6430</f>
        <v>Strandtudse</v>
      </c>
      <c r="V6430" s="0" t="str">
        <f aca="false">MID(F6430,10,9)</f>
        <v>DL2018023</v>
      </c>
      <c r="W6430" s="64" t="str">
        <f aca="false">V6430&amp;"_"&amp;U6430&amp;"_"&amp;R6430&amp;"_"&amp;S6430&amp;"_"&amp;T6430</f>
        <v>DL2018023_Strandtudse_Valid_Absent_Ct&gt;41</v>
      </c>
    </row>
    <row r="6431" customFormat="false" ht="14.25" hidden="false" customHeight="false" outlineLevel="0" collapsed="false">
      <c r="A6431" s="0" t="s">
        <v>764</v>
      </c>
      <c r="B6431" s="52" t="s">
        <v>1030</v>
      </c>
      <c r="C6431" s="52" t="s">
        <v>747</v>
      </c>
      <c r="D6431" s="53" t="n">
        <v>0.1</v>
      </c>
      <c r="E6431" s="53" t="s">
        <v>748</v>
      </c>
      <c r="F6431" s="0" t="s">
        <v>1416</v>
      </c>
      <c r="G6431" s="0" t="str">
        <f aca="false">LEFT(B6431,2)</f>
        <v>27</v>
      </c>
      <c r="H6431" s="0" t="str">
        <f aca="false">I6431&amp;"_"&amp;G6431&amp;"_"&amp;F6431</f>
        <v>Strandtudse_27_20190131_DL2018023_NoerresundbyGym_koersel2</v>
      </c>
      <c r="I6431" s="61" t="str">
        <f aca="false">MID(RIGHT(B6431,LEN(B6431)-3),1,FIND("_",RIGHT(B6431,LEN(B6431)-3))-1)</f>
        <v>Strandtudse</v>
      </c>
      <c r="J6431" s="61" t="str">
        <f aca="false">TRIM(SUBSTITUTE(RIGHT(B6431,FIND(I6431,B6431)+1),"_",""))</f>
        <v>NegK</v>
      </c>
      <c r="K6431" s="0" t="str">
        <f aca="false">IFERROR(VALUE(SUBSTITUTE(E6431,".",",")),E6431)</f>
        <v>No Ct</v>
      </c>
      <c r="L6431" s="61" t="str">
        <f aca="false">IF(J6431="PosK",SUMIFS(K:K,J:J,"PosK",H:H,H6431),"")</f>
        <v/>
      </c>
      <c r="M6431" s="61" t="str">
        <f aca="false">IF(J6431="PosK",SUMIFS(K:K,J:J,"NegK",H:H,H6431),"")</f>
        <v/>
      </c>
      <c r="N6431" s="61" t="str">
        <f aca="false">IF(J6431="PosK",SUMIFS(K:K,J:J,"eDNA",H:H,H6431),"")</f>
        <v/>
      </c>
    </row>
    <row r="6432" customFormat="false" ht="14.25" hidden="false" customHeight="false" outlineLevel="0" collapsed="false">
      <c r="A6432" s="0" t="s">
        <v>766</v>
      </c>
      <c r="B6432" s="52" t="s">
        <v>1031</v>
      </c>
      <c r="C6432" s="52" t="s">
        <v>751</v>
      </c>
      <c r="D6432" s="53" t="n">
        <v>0.1</v>
      </c>
      <c r="E6432" s="53" t="s">
        <v>748</v>
      </c>
      <c r="F6432" s="0" t="s">
        <v>1416</v>
      </c>
      <c r="G6432" s="0" t="str">
        <f aca="false">LEFT(B6432,2)</f>
        <v>27</v>
      </c>
      <c r="H6432" s="0" t="str">
        <f aca="false">I6432&amp;"_"&amp;G6432&amp;"_"&amp;F6432</f>
        <v>Strandtudse_27_20190131_DL2018023_NoerresundbyGym_koersel2</v>
      </c>
      <c r="I6432" s="61" t="str">
        <f aca="false">MID(RIGHT(B6432,LEN(B6432)-3),1,FIND("_",RIGHT(B6432,LEN(B6432)-3))-1)</f>
        <v>Strandtudse</v>
      </c>
      <c r="J6432" s="61" t="str">
        <f aca="false">TRIM(SUBSTITUTE(RIGHT(B6432,FIND(I6432,B6432)+1),"_",""))</f>
        <v>eDNA</v>
      </c>
      <c r="K6432" s="0" t="str">
        <f aca="false">IFERROR(VALUE(SUBSTITUTE(E6432,".",",")),E6432)</f>
        <v>No Ct</v>
      </c>
      <c r="L6432" s="61" t="str">
        <f aca="false">IF(J6432="PosK",SUMIFS(K:K,J:J,"PosK",H:H,H6432),"")</f>
        <v/>
      </c>
      <c r="M6432" s="61" t="str">
        <f aca="false">IF(J6432="PosK",SUMIFS(K:K,J:J,"NegK",H:H,H6432),"")</f>
        <v/>
      </c>
      <c r="N6432" s="61" t="str">
        <f aca="false">IF(J6432="PosK",SUMIFS(K:K,J:J,"eDNA",H:H,H6432),"")</f>
        <v/>
      </c>
      <c r="Q6432" s="62"/>
    </row>
    <row r="6433" customFormat="false" ht="14.25" hidden="false" customHeight="false" outlineLevel="0" collapsed="false">
      <c r="A6433" s="0" t="s">
        <v>768</v>
      </c>
      <c r="B6433" s="52" t="s">
        <v>1031</v>
      </c>
      <c r="C6433" s="52" t="s">
        <v>751</v>
      </c>
      <c r="D6433" s="53" t="n">
        <v>0.1</v>
      </c>
      <c r="E6433" s="53" t="s">
        <v>748</v>
      </c>
      <c r="F6433" s="0" t="s">
        <v>1416</v>
      </c>
      <c r="G6433" s="0" t="str">
        <f aca="false">LEFT(B6433,2)</f>
        <v>27</v>
      </c>
      <c r="H6433" s="0" t="str">
        <f aca="false">I6433&amp;"_"&amp;G6433&amp;"_"&amp;F6433</f>
        <v>Strandtudse_27_20190131_DL2018023_NoerresundbyGym_koersel2</v>
      </c>
      <c r="I6433" s="61" t="str">
        <f aca="false">MID(RIGHT(B6433,LEN(B6433)-3),1,FIND("_",RIGHT(B6433,LEN(B6433)-3))-1)</f>
        <v>Strandtudse</v>
      </c>
      <c r="J6433" s="61" t="str">
        <f aca="false">TRIM(SUBSTITUTE(RIGHT(B6433,FIND(I6433,B6433)+1),"_",""))</f>
        <v>eDNA</v>
      </c>
      <c r="K6433" s="0" t="str">
        <f aca="false">IFERROR(VALUE(SUBSTITUTE(E6433,".",",")),E6433)</f>
        <v>No Ct</v>
      </c>
      <c r="L6433" s="61" t="str">
        <f aca="false">IF(J6433="PosK",SUMIFS(K:K,J:J,"PosK",H:H,H6433),"")</f>
        <v/>
      </c>
      <c r="M6433" s="61" t="str">
        <f aca="false">IF(J6433="PosK",SUMIFS(K:K,J:J,"NegK",H:H,H6433),"")</f>
        <v/>
      </c>
      <c r="N6433" s="61" t="str">
        <f aca="false">IF(J6433="PosK",SUMIFS(K:K,J:J,"eDNA",H:H,H6433),"")</f>
        <v/>
      </c>
      <c r="P6433" s="62"/>
      <c r="T6433" s="63"/>
      <c r="W6433" s="64"/>
    </row>
    <row r="6434" customFormat="false" ht="14.25" hidden="false" customHeight="false" outlineLevel="0" collapsed="false">
      <c r="A6434" s="0" t="s">
        <v>770</v>
      </c>
      <c r="B6434" s="52" t="s">
        <v>1033</v>
      </c>
      <c r="C6434" s="52" t="s">
        <v>743</v>
      </c>
      <c r="D6434" s="53" t="n">
        <v>0.1</v>
      </c>
      <c r="E6434" s="53" t="n">
        <v>34.72</v>
      </c>
      <c r="F6434" s="0" t="s">
        <v>1416</v>
      </c>
      <c r="G6434" s="0" t="str">
        <f aca="false">LEFT(B6434,2)</f>
        <v>28</v>
      </c>
      <c r="H6434" s="0" t="str">
        <f aca="false">I6434&amp;"_"&amp;G6434&amp;"_"&amp;F6434</f>
        <v>GroenbrogetTudse_28_20190131_DL2018023_NoerresundbyGym_koersel2</v>
      </c>
      <c r="I6434" s="61" t="str">
        <f aca="false">MID(RIGHT(B6434,LEN(B6434)-3),1,FIND("_",RIGHT(B6434,LEN(B6434)-3))-1)</f>
        <v>GroenbrogetTudse</v>
      </c>
      <c r="J6434" s="61" t="str">
        <f aca="false">TRIM(SUBSTITUTE(RIGHT(B6434,FIND(I6434,B6434)+1),"_",""))</f>
        <v>PosK</v>
      </c>
      <c r="K6434" s="0" t="n">
        <f aca="false">IFERROR(VALUE(SUBSTITUTE(E6434,".",",")),E6434)</f>
        <v>34.72</v>
      </c>
      <c r="L6434" s="61" t="n">
        <f aca="false">IF(J6434="PosK",SUMIFS(K:K,J:J,"PosK",H:H,H6434),"")</f>
        <v>34.72</v>
      </c>
      <c r="M6434" s="61" t="n">
        <f aca="false">IF(J6434="PosK",SUMIFS(K:K,J:J,"NegK",H:H,H6434),"")</f>
        <v>0</v>
      </c>
      <c r="N6434" s="61" t="n">
        <f aca="false">IF(J6434="PosK",SUMIFS(K:K,J:J,"eDNA",H:H,H6434),"")</f>
        <v>0</v>
      </c>
      <c r="P6434" s="62" t="n">
        <f aca="false">IF(K6436="No Ct",0,K6436)</f>
        <v>0</v>
      </c>
      <c r="Q6434" s="62" t="n">
        <f aca="false">IF(K6437="No Ct",0,K6437)</f>
        <v>0</v>
      </c>
      <c r="R6434" s="0" t="str">
        <f aca="false">IF(AND(L6434&gt;0,M6434=0),"Valid","Invalid")</f>
        <v>Valid</v>
      </c>
      <c r="S6434" s="0" t="str">
        <f aca="false">IF(OR(P6434&gt;1,Q6434&gt;1),"Present","Absent")</f>
        <v>Absent</v>
      </c>
      <c r="T6434" s="63" t="str">
        <f aca="false">IF(OR(AND(P6434&gt;1,P6434&lt;41),AND(Q6434&gt;1,Q6434&lt;41)),"Ct&lt;41","Ct&gt;41")</f>
        <v>Ct&gt;41</v>
      </c>
      <c r="U6434" s="0" t="str">
        <f aca="false">I6434</f>
        <v>GroenbrogetTudse</v>
      </c>
      <c r="V6434" s="0" t="str">
        <f aca="false">MID(F6434,10,9)</f>
        <v>DL2018023</v>
      </c>
      <c r="W6434" s="64" t="str">
        <f aca="false">V6434&amp;"_"&amp;U6434&amp;"_"&amp;R6434&amp;"_"&amp;S6434&amp;"_"&amp;T6434</f>
        <v>DL2018023_GroenbrogetTudse_Valid_Absent_Ct&gt;41</v>
      </c>
    </row>
    <row r="6435" customFormat="false" ht="14.25" hidden="false" customHeight="false" outlineLevel="0" collapsed="false">
      <c r="A6435" s="0" t="s">
        <v>772</v>
      </c>
      <c r="B6435" s="52" t="s">
        <v>1034</v>
      </c>
      <c r="C6435" s="52" t="s">
        <v>747</v>
      </c>
      <c r="D6435" s="53" t="n">
        <v>0.1</v>
      </c>
      <c r="E6435" s="53" t="s">
        <v>748</v>
      </c>
      <c r="F6435" s="0" t="s">
        <v>1416</v>
      </c>
      <c r="G6435" s="0" t="str">
        <f aca="false">LEFT(B6435,2)</f>
        <v>28</v>
      </c>
      <c r="H6435" s="0" t="str">
        <f aca="false">I6435&amp;"_"&amp;G6435&amp;"_"&amp;F6435</f>
        <v>GroenbrogetTudse_28_20190131_DL2018023_NoerresundbyGym_koersel2</v>
      </c>
      <c r="I6435" s="61" t="str">
        <f aca="false">MID(RIGHT(B6435,LEN(B6435)-3),1,FIND("_",RIGHT(B6435,LEN(B6435)-3))-1)</f>
        <v>GroenbrogetTudse</v>
      </c>
      <c r="J6435" s="61" t="str">
        <f aca="false">TRIM(SUBSTITUTE(RIGHT(B6435,FIND(I6435,B6435)+1),"_",""))</f>
        <v>NegK</v>
      </c>
      <c r="K6435" s="0" t="str">
        <f aca="false">IFERROR(VALUE(SUBSTITUTE(E6435,".",",")),E6435)</f>
        <v>No Ct</v>
      </c>
      <c r="L6435" s="61" t="str">
        <f aca="false">IF(J6435="PosK",SUMIFS(K:K,J:J,"PosK",H:H,H6435),"")</f>
        <v/>
      </c>
      <c r="M6435" s="61" t="str">
        <f aca="false">IF(J6435="PosK",SUMIFS(K:K,J:J,"NegK",H:H,H6435),"")</f>
        <v/>
      </c>
      <c r="N6435" s="61" t="str">
        <f aca="false">IF(J6435="PosK",SUMIFS(K:K,J:J,"eDNA",H:H,H6435),"")</f>
        <v/>
      </c>
    </row>
    <row r="6436" customFormat="false" ht="14.25" hidden="false" customHeight="false" outlineLevel="0" collapsed="false">
      <c r="A6436" s="0" t="s">
        <v>774</v>
      </c>
      <c r="B6436" s="52" t="s">
        <v>1035</v>
      </c>
      <c r="C6436" s="52" t="s">
        <v>751</v>
      </c>
      <c r="D6436" s="53" t="n">
        <v>0.1</v>
      </c>
      <c r="E6436" s="53" t="s">
        <v>748</v>
      </c>
      <c r="F6436" s="0" t="s">
        <v>1416</v>
      </c>
      <c r="G6436" s="0" t="str">
        <f aca="false">LEFT(B6436,2)</f>
        <v>28</v>
      </c>
      <c r="H6436" s="0" t="str">
        <f aca="false">I6436&amp;"_"&amp;G6436&amp;"_"&amp;F6436</f>
        <v>GroenbrogetTudse_28_20190131_DL2018023_NoerresundbyGym_koersel2</v>
      </c>
      <c r="I6436" s="61" t="str">
        <f aca="false">MID(RIGHT(B6436,LEN(B6436)-3),1,FIND("_",RIGHT(B6436,LEN(B6436)-3))-1)</f>
        <v>GroenbrogetTudse</v>
      </c>
      <c r="J6436" s="61" t="str">
        <f aca="false">TRIM(SUBSTITUTE(RIGHT(B6436,FIND(I6436,B6436)+1),"_",""))</f>
        <v>eDNA</v>
      </c>
      <c r="K6436" s="0" t="str">
        <f aca="false">IFERROR(VALUE(SUBSTITUTE(E6436,".",",")),E6436)</f>
        <v>No Ct</v>
      </c>
      <c r="L6436" s="61" t="str">
        <f aca="false">IF(J6436="PosK",SUMIFS(K:K,J:J,"PosK",H:H,H6436),"")</f>
        <v/>
      </c>
      <c r="M6436" s="61" t="str">
        <f aca="false">IF(J6436="PosK",SUMIFS(K:K,J:J,"NegK",H:H,H6436),"")</f>
        <v/>
      </c>
      <c r="N6436" s="61" t="str">
        <f aca="false">IF(J6436="PosK",SUMIFS(K:K,J:J,"eDNA",H:H,H6436),"")</f>
        <v/>
      </c>
      <c r="Q6436" s="62"/>
    </row>
    <row r="6437" customFormat="false" ht="14.25" hidden="false" customHeight="false" outlineLevel="0" collapsed="false">
      <c r="A6437" s="0" t="s">
        <v>776</v>
      </c>
      <c r="B6437" s="52" t="s">
        <v>1035</v>
      </c>
      <c r="C6437" s="52" t="s">
        <v>751</v>
      </c>
      <c r="D6437" s="53" t="n">
        <v>0.1</v>
      </c>
      <c r="E6437" s="53" t="s">
        <v>748</v>
      </c>
      <c r="F6437" s="0" t="s">
        <v>1416</v>
      </c>
      <c r="G6437" s="0" t="str">
        <f aca="false">LEFT(B6437,2)</f>
        <v>28</v>
      </c>
      <c r="H6437" s="0" t="str">
        <f aca="false">I6437&amp;"_"&amp;G6437&amp;"_"&amp;F6437</f>
        <v>GroenbrogetTudse_28_20190131_DL2018023_NoerresundbyGym_koersel2</v>
      </c>
      <c r="I6437" s="61" t="str">
        <f aca="false">MID(RIGHT(B6437,LEN(B6437)-3),1,FIND("_",RIGHT(B6437,LEN(B6437)-3))-1)</f>
        <v>GroenbrogetTudse</v>
      </c>
      <c r="J6437" s="61" t="str">
        <f aca="false">TRIM(SUBSTITUTE(RIGHT(B6437,FIND(I6437,B6437)+1),"_",""))</f>
        <v>eDNA</v>
      </c>
      <c r="K6437" s="0" t="str">
        <f aca="false">IFERROR(VALUE(SUBSTITUTE(E6437,".",",")),E6437)</f>
        <v>No Ct</v>
      </c>
      <c r="L6437" s="61" t="str">
        <f aca="false">IF(J6437="PosK",SUMIFS(K:K,J:J,"PosK",H:H,H6437),"")</f>
        <v/>
      </c>
      <c r="M6437" s="61" t="str">
        <f aca="false">IF(J6437="PosK",SUMIFS(K:K,J:J,"NegK",H:H,H6437),"")</f>
        <v/>
      </c>
      <c r="N6437" s="61" t="str">
        <f aca="false">IF(J6437="PosK",SUMIFS(K:K,J:J,"eDNA",H:H,H6437),"")</f>
        <v/>
      </c>
      <c r="P6437" s="62"/>
      <c r="T6437" s="63"/>
      <c r="W6437" s="64"/>
    </row>
    <row r="6438" customFormat="false" ht="14.25" hidden="false" customHeight="false" outlineLevel="0" collapsed="false">
      <c r="A6438" s="0" t="s">
        <v>778</v>
      </c>
      <c r="B6438" s="52" t="s">
        <v>1037</v>
      </c>
      <c r="C6438" s="52" t="s">
        <v>743</v>
      </c>
      <c r="D6438" s="53" t="n">
        <v>0.1</v>
      </c>
      <c r="E6438" s="53" t="n">
        <v>27.97</v>
      </c>
      <c r="F6438" s="0" t="s">
        <v>1416</v>
      </c>
      <c r="G6438" s="0" t="str">
        <f aca="false">LEFT(B6438,2)</f>
        <v>29</v>
      </c>
      <c r="H6438" s="0" t="str">
        <f aca="false">I6438&amp;"_"&amp;G6438&amp;"_"&amp;F6438</f>
        <v>Loevfroe_29_20190131_DL2018023_NoerresundbyGym_koersel2</v>
      </c>
      <c r="I6438" s="61" t="str">
        <f aca="false">MID(RIGHT(B6438,LEN(B6438)-3),1,FIND("_",RIGHT(B6438,LEN(B6438)-3))-1)</f>
        <v>Loevfroe</v>
      </c>
      <c r="J6438" s="61" t="str">
        <f aca="false">TRIM(SUBSTITUTE(RIGHT(B6438,FIND(I6438,B6438)+1),"_",""))</f>
        <v>PosK</v>
      </c>
      <c r="K6438" s="0" t="n">
        <f aca="false">IFERROR(VALUE(SUBSTITUTE(E6438,".",",")),E6438)</f>
        <v>27.97</v>
      </c>
      <c r="L6438" s="61" t="n">
        <f aca="false">IF(J6438="PosK",SUMIFS(K:K,J:J,"PosK",H:H,H6438),"")</f>
        <v>27.97</v>
      </c>
      <c r="M6438" s="61" t="n">
        <f aca="false">IF(J6438="PosK",SUMIFS(K:K,J:J,"NegK",H:H,H6438),"")</f>
        <v>48.64</v>
      </c>
      <c r="N6438" s="61" t="n">
        <f aca="false">IF(J6438="PosK",SUMIFS(K:K,J:J,"eDNA",H:H,H6438),"")</f>
        <v>0</v>
      </c>
      <c r="P6438" s="62" t="n">
        <f aca="false">IF(K6440="No Ct",0,K6440)</f>
        <v>0</v>
      </c>
      <c r="Q6438" s="62" t="n">
        <f aca="false">IF(K6441="No Ct",0,K6441)</f>
        <v>0</v>
      </c>
      <c r="R6438" s="0" t="str">
        <f aca="false">IF(AND(L6438&gt;0,M6438=0),"Valid","Invalid")</f>
        <v>Invalid</v>
      </c>
      <c r="S6438" s="0" t="str">
        <f aca="false">IF(OR(P6438&gt;1,Q6438&gt;1),"Present","Absent")</f>
        <v>Absent</v>
      </c>
      <c r="T6438" s="63" t="str">
        <f aca="false">IF(OR(AND(P6438&gt;1,P6438&lt;41),AND(Q6438&gt;1,Q6438&lt;41)),"Ct&lt;41","Ct&gt;41")</f>
        <v>Ct&gt;41</v>
      </c>
      <c r="U6438" s="0" t="str">
        <f aca="false">I6438</f>
        <v>Loevfroe</v>
      </c>
      <c r="V6438" s="0" t="str">
        <f aca="false">MID(F6438,10,9)</f>
        <v>DL2018023</v>
      </c>
      <c r="W6438" s="64" t="str">
        <f aca="false">V6438&amp;"_"&amp;U6438&amp;"_"&amp;R6438&amp;"_"&amp;S6438&amp;"_"&amp;T6438</f>
        <v>DL2018023_Loevfroe_Invalid_Absent_Ct&gt;41</v>
      </c>
    </row>
    <row r="6439" customFormat="false" ht="14.25" hidden="false" customHeight="false" outlineLevel="0" collapsed="false">
      <c r="A6439" s="0" t="s">
        <v>780</v>
      </c>
      <c r="B6439" s="52" t="s">
        <v>1038</v>
      </c>
      <c r="C6439" s="52" t="s">
        <v>747</v>
      </c>
      <c r="D6439" s="53" t="n">
        <v>0.1</v>
      </c>
      <c r="E6439" s="53" t="n">
        <v>48.64</v>
      </c>
      <c r="F6439" s="0" t="s">
        <v>1416</v>
      </c>
      <c r="G6439" s="0" t="str">
        <f aca="false">LEFT(B6439,2)</f>
        <v>29</v>
      </c>
      <c r="H6439" s="0" t="str">
        <f aca="false">I6439&amp;"_"&amp;G6439&amp;"_"&amp;F6439</f>
        <v>Loevfroe_29_20190131_DL2018023_NoerresundbyGym_koersel2</v>
      </c>
      <c r="I6439" s="61" t="str">
        <f aca="false">MID(RIGHT(B6439,LEN(B6439)-3),1,FIND("_",RIGHT(B6439,LEN(B6439)-3))-1)</f>
        <v>Loevfroe</v>
      </c>
      <c r="J6439" s="61" t="str">
        <f aca="false">TRIM(SUBSTITUTE(RIGHT(B6439,FIND(I6439,B6439)+1),"_",""))</f>
        <v>NegK</v>
      </c>
      <c r="K6439" s="0" t="n">
        <f aca="false">IFERROR(VALUE(SUBSTITUTE(E6439,".",",")),E6439)</f>
        <v>48.64</v>
      </c>
      <c r="L6439" s="61" t="str">
        <f aca="false">IF(J6439="PosK",SUMIFS(K:K,J:J,"PosK",H:H,H6439),"")</f>
        <v/>
      </c>
      <c r="M6439" s="61" t="str">
        <f aca="false">IF(J6439="PosK",SUMIFS(K:K,J:J,"NegK",H:H,H6439),"")</f>
        <v/>
      </c>
      <c r="N6439" s="61" t="str">
        <f aca="false">IF(J6439="PosK",SUMIFS(K:K,J:J,"eDNA",H:H,H6439),"")</f>
        <v/>
      </c>
    </row>
    <row r="6440" customFormat="false" ht="14.25" hidden="false" customHeight="false" outlineLevel="0" collapsed="false">
      <c r="A6440" s="0" t="s">
        <v>782</v>
      </c>
      <c r="B6440" s="52" t="s">
        <v>1039</v>
      </c>
      <c r="C6440" s="52" t="s">
        <v>751</v>
      </c>
      <c r="D6440" s="53" t="n">
        <v>0.1</v>
      </c>
      <c r="E6440" s="53" t="s">
        <v>748</v>
      </c>
      <c r="F6440" s="0" t="s">
        <v>1416</v>
      </c>
      <c r="G6440" s="0" t="str">
        <f aca="false">LEFT(B6440,2)</f>
        <v>29</v>
      </c>
      <c r="H6440" s="0" t="str">
        <f aca="false">I6440&amp;"_"&amp;G6440&amp;"_"&amp;F6440</f>
        <v>Loevfroe_29_20190131_DL2018023_NoerresundbyGym_koersel2</v>
      </c>
      <c r="I6440" s="61" t="str">
        <f aca="false">MID(RIGHT(B6440,LEN(B6440)-3),1,FIND("_",RIGHT(B6440,LEN(B6440)-3))-1)</f>
        <v>Loevfroe</v>
      </c>
      <c r="J6440" s="61" t="str">
        <f aca="false">TRIM(SUBSTITUTE(RIGHT(B6440,FIND(I6440,B6440)+1),"_",""))</f>
        <v>eDNA</v>
      </c>
      <c r="K6440" s="0" t="str">
        <f aca="false">IFERROR(VALUE(SUBSTITUTE(E6440,".",",")),E6440)</f>
        <v>No Ct</v>
      </c>
      <c r="L6440" s="61" t="str">
        <f aca="false">IF(J6440="PosK",SUMIFS(K:K,J:J,"PosK",H:H,H6440),"")</f>
        <v/>
      </c>
      <c r="M6440" s="61" t="str">
        <f aca="false">IF(J6440="PosK",SUMIFS(K:K,J:J,"NegK",H:H,H6440),"")</f>
        <v/>
      </c>
      <c r="N6440" s="61" t="str">
        <f aca="false">IF(J6440="PosK",SUMIFS(K:K,J:J,"eDNA",H:H,H6440),"")</f>
        <v/>
      </c>
      <c r="Q6440" s="62"/>
    </row>
    <row r="6441" customFormat="false" ht="14.25" hidden="false" customHeight="false" outlineLevel="0" collapsed="false">
      <c r="A6441" s="0" t="s">
        <v>784</v>
      </c>
      <c r="B6441" s="52" t="s">
        <v>1039</v>
      </c>
      <c r="C6441" s="52" t="s">
        <v>751</v>
      </c>
      <c r="D6441" s="53" t="n">
        <v>0.1</v>
      </c>
      <c r="E6441" s="53" t="s">
        <v>748</v>
      </c>
      <c r="F6441" s="0" t="s">
        <v>1416</v>
      </c>
      <c r="G6441" s="0" t="str">
        <f aca="false">LEFT(B6441,2)</f>
        <v>29</v>
      </c>
      <c r="H6441" s="0" t="str">
        <f aca="false">I6441&amp;"_"&amp;G6441&amp;"_"&amp;F6441</f>
        <v>Loevfroe_29_20190131_DL2018023_NoerresundbyGym_koersel2</v>
      </c>
      <c r="I6441" s="61" t="str">
        <f aca="false">MID(RIGHT(B6441,LEN(B6441)-3),1,FIND("_",RIGHT(B6441,LEN(B6441)-3))-1)</f>
        <v>Loevfroe</v>
      </c>
      <c r="J6441" s="61" t="str">
        <f aca="false">TRIM(SUBSTITUTE(RIGHT(B6441,FIND(I6441,B6441)+1),"_",""))</f>
        <v>eDNA</v>
      </c>
      <c r="K6441" s="0" t="str">
        <f aca="false">IFERROR(VALUE(SUBSTITUTE(E6441,".",",")),E6441)</f>
        <v>No Ct</v>
      </c>
      <c r="L6441" s="61" t="str">
        <f aca="false">IF(J6441="PosK",SUMIFS(K:K,J:J,"PosK",H:H,H6441),"")</f>
        <v/>
      </c>
      <c r="M6441" s="61" t="str">
        <f aca="false">IF(J6441="PosK",SUMIFS(K:K,J:J,"NegK",H:H,H6441),"")</f>
        <v/>
      </c>
      <c r="N6441" s="61" t="str">
        <f aca="false">IF(J6441="PosK",SUMIFS(K:K,J:J,"eDNA",H:H,H6441),"")</f>
        <v/>
      </c>
      <c r="P6441" s="62"/>
      <c r="T6441" s="63"/>
      <c r="W6441" s="64"/>
    </row>
    <row r="6442" customFormat="false" ht="14.25" hidden="false" customHeight="false" outlineLevel="0" collapsed="false">
      <c r="A6442" s="0" t="s">
        <v>786</v>
      </c>
      <c r="B6442" s="52" t="s">
        <v>1041</v>
      </c>
      <c r="C6442" s="52" t="s">
        <v>743</v>
      </c>
      <c r="D6442" s="53" t="n">
        <v>0.1</v>
      </c>
      <c r="E6442" s="53" t="s">
        <v>748</v>
      </c>
      <c r="F6442" s="0" t="s">
        <v>1416</v>
      </c>
      <c r="G6442" s="0" t="str">
        <f aca="false">LEFT(B6442,2)</f>
        <v>30</v>
      </c>
      <c r="H6442" s="0" t="str">
        <f aca="false">I6442&amp;"_"&amp;G6442&amp;"_"&amp;F6442</f>
        <v>Klokkefroe_30_20190131_DL2018023_NoerresundbyGym_koersel2</v>
      </c>
      <c r="I6442" s="61" t="str">
        <f aca="false">MID(RIGHT(B6442,LEN(B6442)-3),1,FIND("_",RIGHT(B6442,LEN(B6442)-3))-1)</f>
        <v>Klokkefroe</v>
      </c>
      <c r="J6442" s="61" t="str">
        <f aca="false">TRIM(SUBSTITUTE(RIGHT(B6442,FIND(I6442,B6442)+1),"_",""))</f>
        <v>PosK</v>
      </c>
      <c r="K6442" s="0" t="str">
        <f aca="false">IFERROR(VALUE(SUBSTITUTE(E6442,".",",")),E6442)</f>
        <v>No Ct</v>
      </c>
      <c r="L6442" s="61" t="n">
        <f aca="false">IF(J6442="PosK",SUMIFS(K:K,J:J,"PosK",H:H,H6442),"")</f>
        <v>0</v>
      </c>
      <c r="M6442" s="61" t="n">
        <f aca="false">IF(J6442="PosK",SUMIFS(K:K,J:J,"NegK",H:H,H6442),"")</f>
        <v>0</v>
      </c>
      <c r="N6442" s="61" t="n">
        <f aca="false">IF(J6442="PosK",SUMIFS(K:K,J:J,"eDNA",H:H,H6442),"")</f>
        <v>0</v>
      </c>
      <c r="P6442" s="62" t="n">
        <f aca="false">IF(K6444="No Ct",0,K6444)</f>
        <v>0</v>
      </c>
      <c r="Q6442" s="62" t="n">
        <f aca="false">IF(K6445="No Ct",0,K6445)</f>
        <v>0</v>
      </c>
      <c r="R6442" s="0" t="str">
        <f aca="false">IF(AND(L6442&gt;0,M6442=0),"Valid","Invalid")</f>
        <v>Invalid</v>
      </c>
      <c r="S6442" s="0" t="str">
        <f aca="false">IF(OR(P6442&gt;1,Q6442&gt;1),"Present","Absent")</f>
        <v>Absent</v>
      </c>
      <c r="T6442" s="63" t="str">
        <f aca="false">IF(OR(AND(P6442&gt;1,P6442&lt;41),AND(Q6442&gt;1,Q6442&lt;41)),"Ct&lt;41","Ct&gt;41")</f>
        <v>Ct&gt;41</v>
      </c>
      <c r="U6442" s="0" t="str">
        <f aca="false">I6442</f>
        <v>Klokkefroe</v>
      </c>
      <c r="V6442" s="0" t="str">
        <f aca="false">MID(F6442,10,9)</f>
        <v>DL2018023</v>
      </c>
      <c r="W6442" s="64" t="str">
        <f aca="false">V6442&amp;"_"&amp;U6442&amp;"_"&amp;R6442&amp;"_"&amp;S6442&amp;"_"&amp;T6442</f>
        <v>DL2018023_Klokkefroe_Invalid_Absent_Ct&gt;41</v>
      </c>
    </row>
    <row r="6443" customFormat="false" ht="14.25" hidden="false" customHeight="false" outlineLevel="0" collapsed="false">
      <c r="A6443" s="0" t="s">
        <v>788</v>
      </c>
      <c r="B6443" s="52" t="s">
        <v>1042</v>
      </c>
      <c r="C6443" s="52" t="s">
        <v>747</v>
      </c>
      <c r="D6443" s="53" t="n">
        <v>0.1</v>
      </c>
      <c r="E6443" s="53" t="s">
        <v>748</v>
      </c>
      <c r="F6443" s="0" t="s">
        <v>1416</v>
      </c>
      <c r="G6443" s="0" t="str">
        <f aca="false">LEFT(B6443,2)</f>
        <v>30</v>
      </c>
      <c r="H6443" s="0" t="str">
        <f aca="false">I6443&amp;"_"&amp;G6443&amp;"_"&amp;F6443</f>
        <v>Klokkefroe_30_20190131_DL2018023_NoerresundbyGym_koersel2</v>
      </c>
      <c r="I6443" s="61" t="str">
        <f aca="false">MID(RIGHT(B6443,LEN(B6443)-3),1,FIND("_",RIGHT(B6443,LEN(B6443)-3))-1)</f>
        <v>Klokkefroe</v>
      </c>
      <c r="J6443" s="61" t="str">
        <f aca="false">TRIM(SUBSTITUTE(RIGHT(B6443,FIND(I6443,B6443)+1),"_",""))</f>
        <v>NegK</v>
      </c>
      <c r="K6443" s="0" t="str">
        <f aca="false">IFERROR(VALUE(SUBSTITUTE(E6443,".",",")),E6443)</f>
        <v>No Ct</v>
      </c>
      <c r="L6443" s="61" t="str">
        <f aca="false">IF(J6443="PosK",SUMIFS(K:K,J:J,"PosK",H:H,H6443),"")</f>
        <v/>
      </c>
      <c r="M6443" s="61" t="str">
        <f aca="false">IF(J6443="PosK",SUMIFS(K:K,J:J,"NegK",H:H,H6443),"")</f>
        <v/>
      </c>
      <c r="N6443" s="61" t="str">
        <f aca="false">IF(J6443="PosK",SUMIFS(K:K,J:J,"eDNA",H:H,H6443),"")</f>
        <v/>
      </c>
    </row>
    <row r="6444" customFormat="false" ht="14.25" hidden="false" customHeight="false" outlineLevel="0" collapsed="false">
      <c r="A6444" s="0" t="s">
        <v>790</v>
      </c>
      <c r="B6444" s="52" t="s">
        <v>1043</v>
      </c>
      <c r="C6444" s="52" t="s">
        <v>751</v>
      </c>
      <c r="D6444" s="53" t="n">
        <v>0.1</v>
      </c>
      <c r="E6444" s="53" t="s">
        <v>748</v>
      </c>
      <c r="F6444" s="0" t="s">
        <v>1416</v>
      </c>
      <c r="G6444" s="0" t="str">
        <f aca="false">LEFT(B6444,2)</f>
        <v>30</v>
      </c>
      <c r="H6444" s="0" t="str">
        <f aca="false">I6444&amp;"_"&amp;G6444&amp;"_"&amp;F6444</f>
        <v>Klokkefroe_30_20190131_DL2018023_NoerresundbyGym_koersel2</v>
      </c>
      <c r="I6444" s="61" t="str">
        <f aca="false">MID(RIGHT(B6444,LEN(B6444)-3),1,FIND("_",RIGHT(B6444,LEN(B6444)-3))-1)</f>
        <v>Klokkefroe</v>
      </c>
      <c r="J6444" s="61" t="str">
        <f aca="false">TRIM(SUBSTITUTE(RIGHT(B6444,FIND(I6444,B6444)+1),"_",""))</f>
        <v>eDNA</v>
      </c>
      <c r="K6444" s="0" t="str">
        <f aca="false">IFERROR(VALUE(SUBSTITUTE(E6444,".",",")),E6444)</f>
        <v>No Ct</v>
      </c>
      <c r="L6444" s="61" t="str">
        <f aca="false">IF(J6444="PosK",SUMIFS(K:K,J:J,"PosK",H:H,H6444),"")</f>
        <v/>
      </c>
      <c r="M6444" s="61" t="str">
        <f aca="false">IF(J6444="PosK",SUMIFS(K:K,J:J,"NegK",H:H,H6444),"")</f>
        <v/>
      </c>
      <c r="N6444" s="61" t="str">
        <f aca="false">IF(J6444="PosK",SUMIFS(K:K,J:J,"eDNA",H:H,H6444),"")</f>
        <v/>
      </c>
      <c r="Q6444" s="62"/>
    </row>
    <row r="6445" customFormat="false" ht="14.25" hidden="false" customHeight="false" outlineLevel="0" collapsed="false">
      <c r="A6445" s="0" t="s">
        <v>792</v>
      </c>
      <c r="B6445" s="52" t="s">
        <v>1043</v>
      </c>
      <c r="C6445" s="52" t="s">
        <v>751</v>
      </c>
      <c r="D6445" s="53" t="n">
        <v>0.1</v>
      </c>
      <c r="E6445" s="53" t="s">
        <v>748</v>
      </c>
      <c r="F6445" s="0" t="s">
        <v>1416</v>
      </c>
      <c r="G6445" s="0" t="str">
        <f aca="false">LEFT(B6445,2)</f>
        <v>30</v>
      </c>
      <c r="H6445" s="0" t="str">
        <f aca="false">I6445&amp;"_"&amp;G6445&amp;"_"&amp;F6445</f>
        <v>Klokkefroe_30_20190131_DL2018023_NoerresundbyGym_koersel2</v>
      </c>
      <c r="I6445" s="61" t="str">
        <f aca="false">MID(RIGHT(B6445,LEN(B6445)-3),1,FIND("_",RIGHT(B6445,LEN(B6445)-3))-1)</f>
        <v>Klokkefroe</v>
      </c>
      <c r="J6445" s="61" t="str">
        <f aca="false">TRIM(SUBSTITUTE(RIGHT(B6445,FIND(I6445,B6445)+1),"_",""))</f>
        <v>eDNA</v>
      </c>
      <c r="K6445" s="0" t="str">
        <f aca="false">IFERROR(VALUE(SUBSTITUTE(E6445,".",",")),E6445)</f>
        <v>No Ct</v>
      </c>
      <c r="L6445" s="61" t="str">
        <f aca="false">IF(J6445="PosK",SUMIFS(K:K,J:J,"PosK",H:H,H6445),"")</f>
        <v/>
      </c>
      <c r="M6445" s="61" t="str">
        <f aca="false">IF(J6445="PosK",SUMIFS(K:K,J:J,"NegK",H:H,H6445),"")</f>
        <v/>
      </c>
      <c r="N6445" s="61" t="str">
        <f aca="false">IF(J6445="PosK",SUMIFS(K:K,J:J,"eDNA",H:H,H6445),"")</f>
        <v/>
      </c>
      <c r="P6445" s="62"/>
      <c r="T6445" s="63"/>
      <c r="W6445" s="64"/>
    </row>
    <row r="6446" customFormat="false" ht="14.25" hidden="false" customHeight="false" outlineLevel="0" collapsed="false">
      <c r="A6446" s="0" t="s">
        <v>794</v>
      </c>
      <c r="B6446" s="52" t="s">
        <v>1045</v>
      </c>
      <c r="C6446" s="52" t="s">
        <v>743</v>
      </c>
      <c r="D6446" s="53" t="n">
        <v>0.1</v>
      </c>
      <c r="E6446" s="53" t="n">
        <v>28.66</v>
      </c>
      <c r="F6446" s="0" t="s">
        <v>1416</v>
      </c>
      <c r="G6446" s="0" t="str">
        <f aca="false">LEFT(B6446,2)</f>
        <v>31</v>
      </c>
      <c r="H6446" s="0" t="str">
        <f aca="false">I6446&amp;"_"&amp;G6446&amp;"_"&amp;F6446</f>
        <v>Bjergsalamander_31_20190131_DL2018023_NoerresundbyGym_koersel2</v>
      </c>
      <c r="I6446" s="61" t="str">
        <f aca="false">MID(RIGHT(B6446,LEN(B6446)-3),1,FIND("_",RIGHT(B6446,LEN(B6446)-3))-1)</f>
        <v>Bjergsalamander</v>
      </c>
      <c r="J6446" s="61" t="str">
        <f aca="false">TRIM(SUBSTITUTE(RIGHT(B6446,FIND(I6446,B6446)+1),"_",""))</f>
        <v>PosK</v>
      </c>
      <c r="K6446" s="0" t="n">
        <f aca="false">IFERROR(VALUE(SUBSTITUTE(E6446,".",",")),E6446)</f>
        <v>28.66</v>
      </c>
      <c r="L6446" s="61" t="n">
        <f aca="false">IF(J6446="PosK",SUMIFS(K:K,J:J,"PosK",H:H,H6446),"")</f>
        <v>28.66</v>
      </c>
      <c r="M6446" s="61" t="n">
        <f aca="false">IF(J6446="PosK",SUMIFS(K:K,J:J,"NegK",H:H,H6446),"")</f>
        <v>0</v>
      </c>
      <c r="N6446" s="61" t="n">
        <f aca="false">IF(J6446="PosK",SUMIFS(K:K,J:J,"eDNA",H:H,H6446),"")</f>
        <v>0</v>
      </c>
      <c r="P6446" s="62" t="n">
        <f aca="false">IF(K6448="No Ct",0,K6448)</f>
        <v>0</v>
      </c>
      <c r="Q6446" s="62" t="n">
        <f aca="false">IF(K6449="No Ct",0,K6449)</f>
        <v>0</v>
      </c>
      <c r="R6446" s="0" t="str">
        <f aca="false">IF(AND(L6446&gt;0,M6446=0),"Valid","Invalid")</f>
        <v>Valid</v>
      </c>
      <c r="S6446" s="0" t="str">
        <f aca="false">IF(OR(P6446&gt;1,Q6446&gt;1),"Present","Absent")</f>
        <v>Absent</v>
      </c>
      <c r="T6446" s="63" t="str">
        <f aca="false">IF(OR(AND(P6446&gt;1,P6446&lt;41),AND(Q6446&gt;1,Q6446&lt;41)),"Ct&lt;41","Ct&gt;41")</f>
        <v>Ct&gt;41</v>
      </c>
      <c r="U6446" s="0" t="str">
        <f aca="false">I6446</f>
        <v>Bjergsalamander</v>
      </c>
      <c r="V6446" s="0" t="str">
        <f aca="false">MID(F6446,10,9)</f>
        <v>DL2018023</v>
      </c>
      <c r="W6446" s="64" t="str">
        <f aca="false">V6446&amp;"_"&amp;U6446&amp;"_"&amp;R6446&amp;"_"&amp;S6446&amp;"_"&amp;T6446</f>
        <v>DL2018023_Bjergsalamander_Valid_Absent_Ct&gt;41</v>
      </c>
    </row>
    <row r="6447" customFormat="false" ht="14.25" hidden="false" customHeight="false" outlineLevel="0" collapsed="false">
      <c r="A6447" s="0" t="s">
        <v>796</v>
      </c>
      <c r="B6447" s="52" t="s">
        <v>1046</v>
      </c>
      <c r="C6447" s="52" t="s">
        <v>747</v>
      </c>
      <c r="D6447" s="53" t="n">
        <v>0.1</v>
      </c>
      <c r="E6447" s="53" t="s">
        <v>748</v>
      </c>
      <c r="F6447" s="0" t="s">
        <v>1416</v>
      </c>
      <c r="G6447" s="0" t="str">
        <f aca="false">LEFT(B6447,2)</f>
        <v>31</v>
      </c>
      <c r="H6447" s="0" t="str">
        <f aca="false">I6447&amp;"_"&amp;G6447&amp;"_"&amp;F6447</f>
        <v>Bjergsalamander_31_20190131_DL2018023_NoerresundbyGym_koersel2</v>
      </c>
      <c r="I6447" s="61" t="str">
        <f aca="false">MID(RIGHT(B6447,LEN(B6447)-3),1,FIND("_",RIGHT(B6447,LEN(B6447)-3))-1)</f>
        <v>Bjergsalamander</v>
      </c>
      <c r="J6447" s="61" t="str">
        <f aca="false">TRIM(SUBSTITUTE(RIGHT(B6447,FIND(I6447,B6447)+1),"_",""))</f>
        <v>NegK</v>
      </c>
      <c r="K6447" s="0" t="str">
        <f aca="false">IFERROR(VALUE(SUBSTITUTE(E6447,".",",")),E6447)</f>
        <v>No Ct</v>
      </c>
      <c r="L6447" s="61" t="str">
        <f aca="false">IF(J6447="PosK",SUMIFS(K:K,J:J,"PosK",H:H,H6447),"")</f>
        <v/>
      </c>
      <c r="M6447" s="61" t="str">
        <f aca="false">IF(J6447="PosK",SUMIFS(K:K,J:J,"NegK",H:H,H6447),"")</f>
        <v/>
      </c>
      <c r="N6447" s="61" t="str">
        <f aca="false">IF(J6447="PosK",SUMIFS(K:K,J:J,"eDNA",H:H,H6447),"")</f>
        <v/>
      </c>
    </row>
    <row r="6448" customFormat="false" ht="14.25" hidden="false" customHeight="false" outlineLevel="0" collapsed="false">
      <c r="A6448" s="0" t="s">
        <v>798</v>
      </c>
      <c r="B6448" s="52" t="s">
        <v>1047</v>
      </c>
      <c r="C6448" s="52" t="s">
        <v>751</v>
      </c>
      <c r="D6448" s="53" t="n">
        <v>0.1</v>
      </c>
      <c r="E6448" s="53" t="s">
        <v>748</v>
      </c>
      <c r="F6448" s="0" t="s">
        <v>1416</v>
      </c>
      <c r="G6448" s="0" t="str">
        <f aca="false">LEFT(B6448,2)</f>
        <v>31</v>
      </c>
      <c r="H6448" s="0" t="str">
        <f aca="false">I6448&amp;"_"&amp;G6448&amp;"_"&amp;F6448</f>
        <v>Bjergsalamander_31_20190131_DL2018023_NoerresundbyGym_koersel2</v>
      </c>
      <c r="I6448" s="61" t="str">
        <f aca="false">MID(RIGHT(B6448,LEN(B6448)-3),1,FIND("_",RIGHT(B6448,LEN(B6448)-3))-1)</f>
        <v>Bjergsalamander</v>
      </c>
      <c r="J6448" s="61" t="str">
        <f aca="false">TRIM(SUBSTITUTE(RIGHT(B6448,FIND(I6448,B6448)+1),"_",""))</f>
        <v>eDNA</v>
      </c>
      <c r="K6448" s="0" t="str">
        <f aca="false">IFERROR(VALUE(SUBSTITUTE(E6448,".",",")),E6448)</f>
        <v>No Ct</v>
      </c>
      <c r="L6448" s="61" t="str">
        <f aca="false">IF(J6448="PosK",SUMIFS(K:K,J:J,"PosK",H:H,H6448),"")</f>
        <v/>
      </c>
      <c r="M6448" s="61" t="str">
        <f aca="false">IF(J6448="PosK",SUMIFS(K:K,J:J,"NegK",H:H,H6448),"")</f>
        <v/>
      </c>
      <c r="N6448" s="61" t="str">
        <f aca="false">IF(J6448="PosK",SUMIFS(K:K,J:J,"eDNA",H:H,H6448),"")</f>
        <v/>
      </c>
      <c r="Q6448" s="62"/>
    </row>
    <row r="6449" customFormat="false" ht="14.25" hidden="false" customHeight="false" outlineLevel="0" collapsed="false">
      <c r="A6449" s="0" t="s">
        <v>800</v>
      </c>
      <c r="B6449" s="52" t="s">
        <v>1047</v>
      </c>
      <c r="C6449" s="52" t="s">
        <v>751</v>
      </c>
      <c r="D6449" s="53" t="n">
        <v>0.1</v>
      </c>
      <c r="E6449" s="53" t="s">
        <v>748</v>
      </c>
      <c r="F6449" s="0" t="s">
        <v>1416</v>
      </c>
      <c r="G6449" s="0" t="str">
        <f aca="false">LEFT(B6449,2)</f>
        <v>31</v>
      </c>
      <c r="H6449" s="0" t="str">
        <f aca="false">I6449&amp;"_"&amp;G6449&amp;"_"&amp;F6449</f>
        <v>Bjergsalamander_31_20190131_DL2018023_NoerresundbyGym_koersel2</v>
      </c>
      <c r="I6449" s="61" t="str">
        <f aca="false">MID(RIGHT(B6449,LEN(B6449)-3),1,FIND("_",RIGHT(B6449,LEN(B6449)-3))-1)</f>
        <v>Bjergsalamander</v>
      </c>
      <c r="J6449" s="61" t="str">
        <f aca="false">TRIM(SUBSTITUTE(RIGHT(B6449,FIND(I6449,B6449)+1),"_",""))</f>
        <v>eDNA</v>
      </c>
      <c r="K6449" s="0" t="str">
        <f aca="false">IFERROR(VALUE(SUBSTITUTE(E6449,".",",")),E6449)</f>
        <v>No Ct</v>
      </c>
      <c r="L6449" s="61" t="str">
        <f aca="false">IF(J6449="PosK",SUMIFS(K:K,J:J,"PosK",H:H,H6449),"")</f>
        <v/>
      </c>
      <c r="M6449" s="61" t="str">
        <f aca="false">IF(J6449="PosK",SUMIFS(K:K,J:J,"NegK",H:H,H6449),"")</f>
        <v/>
      </c>
      <c r="N6449" s="61" t="str">
        <f aca="false">IF(J6449="PosK",SUMIFS(K:K,J:J,"eDNA",H:H,H6449),"")</f>
        <v/>
      </c>
      <c r="P6449" s="62"/>
      <c r="T6449" s="63"/>
      <c r="W6449" s="64"/>
    </row>
    <row r="6450" customFormat="false" ht="14.25" hidden="false" customHeight="false" outlineLevel="0" collapsed="false">
      <c r="A6450" s="0" t="s">
        <v>802</v>
      </c>
      <c r="B6450" s="52" t="s">
        <v>1049</v>
      </c>
      <c r="C6450" s="52" t="s">
        <v>743</v>
      </c>
      <c r="D6450" s="53" t="n">
        <v>0.1</v>
      </c>
      <c r="E6450" s="53" t="n">
        <v>24.87</v>
      </c>
      <c r="F6450" s="0" t="s">
        <v>1416</v>
      </c>
      <c r="G6450" s="0" t="str">
        <f aca="false">LEFT(B6450,2)</f>
        <v>32</v>
      </c>
      <c r="H6450" s="0" t="str">
        <f aca="false">I6450&amp;"_"&amp;G6450&amp;"_"&amp;F6450</f>
        <v>Latterfroe_32_20190131_DL2018023_NoerresundbyGym_koersel2</v>
      </c>
      <c r="I6450" s="61" t="str">
        <f aca="false">MID(RIGHT(B6450,LEN(B6450)-3),1,FIND("_",RIGHT(B6450,LEN(B6450)-3))-1)</f>
        <v>Latterfroe</v>
      </c>
      <c r="J6450" s="61" t="str">
        <f aca="false">TRIM(SUBSTITUTE(RIGHT(B6450,FIND(I6450,B6450)+1),"_",""))</f>
        <v>PosK</v>
      </c>
      <c r="K6450" s="0" t="n">
        <f aca="false">IFERROR(VALUE(SUBSTITUTE(E6450,".",",")),E6450)</f>
        <v>24.87</v>
      </c>
      <c r="L6450" s="61" t="n">
        <f aca="false">IF(J6450="PosK",SUMIFS(K:K,J:J,"PosK",H:H,H6450),"")</f>
        <v>24.87</v>
      </c>
      <c r="M6450" s="61" t="n">
        <f aca="false">IF(J6450="PosK",SUMIFS(K:K,J:J,"NegK",H:H,H6450),"")</f>
        <v>0</v>
      </c>
      <c r="N6450" s="61" t="n">
        <f aca="false">IF(J6450="PosK",SUMIFS(K:K,J:J,"eDNA",H:H,H6450),"")</f>
        <v>0</v>
      </c>
      <c r="P6450" s="62" t="n">
        <f aca="false">IF(K6452="No Ct",0,K6452)</f>
        <v>0</v>
      </c>
      <c r="Q6450" s="62" t="n">
        <f aca="false">IF(K6453="No Ct",0,K6453)</f>
        <v>0</v>
      </c>
      <c r="R6450" s="0" t="str">
        <f aca="false">IF(AND(L6450&gt;0,M6450=0),"Valid","Invalid")</f>
        <v>Valid</v>
      </c>
      <c r="S6450" s="0" t="str">
        <f aca="false">IF(OR(P6450&gt;1,Q6450&gt;1),"Present","Absent")</f>
        <v>Absent</v>
      </c>
      <c r="T6450" s="63" t="str">
        <f aca="false">IF(OR(AND(P6450&gt;1,P6450&lt;41),AND(Q6450&gt;1,Q6450&lt;41)),"Ct&lt;41","Ct&gt;41")</f>
        <v>Ct&gt;41</v>
      </c>
      <c r="U6450" s="0" t="str">
        <f aca="false">I6450</f>
        <v>Latterfroe</v>
      </c>
      <c r="V6450" s="0" t="str">
        <f aca="false">MID(F6450,10,9)</f>
        <v>DL2018023</v>
      </c>
      <c r="W6450" s="64" t="str">
        <f aca="false">V6450&amp;"_"&amp;U6450&amp;"_"&amp;R6450&amp;"_"&amp;S6450&amp;"_"&amp;T6450</f>
        <v>DL2018023_Latterfroe_Valid_Absent_Ct&gt;41</v>
      </c>
    </row>
    <row r="6451" customFormat="false" ht="14.25" hidden="false" customHeight="false" outlineLevel="0" collapsed="false">
      <c r="A6451" s="0" t="s">
        <v>804</v>
      </c>
      <c r="B6451" s="52" t="s">
        <v>1050</v>
      </c>
      <c r="C6451" s="52" t="s">
        <v>747</v>
      </c>
      <c r="D6451" s="53" t="n">
        <v>0.1</v>
      </c>
      <c r="E6451" s="53" t="s">
        <v>748</v>
      </c>
      <c r="F6451" s="0" t="s">
        <v>1416</v>
      </c>
      <c r="G6451" s="0" t="str">
        <f aca="false">LEFT(B6451,2)</f>
        <v>32</v>
      </c>
      <c r="H6451" s="0" t="str">
        <f aca="false">I6451&amp;"_"&amp;G6451&amp;"_"&amp;F6451</f>
        <v>Latterfroe_32_20190131_DL2018023_NoerresundbyGym_koersel2</v>
      </c>
      <c r="I6451" s="61" t="str">
        <f aca="false">MID(RIGHT(B6451,LEN(B6451)-3),1,FIND("_",RIGHT(B6451,LEN(B6451)-3))-1)</f>
        <v>Latterfroe</v>
      </c>
      <c r="J6451" s="61" t="str">
        <f aca="false">TRIM(SUBSTITUTE(RIGHT(B6451,FIND(I6451,B6451)+1),"_",""))</f>
        <v>NegK</v>
      </c>
      <c r="K6451" s="0" t="str">
        <f aca="false">IFERROR(VALUE(SUBSTITUTE(E6451,".",",")),E6451)</f>
        <v>No Ct</v>
      </c>
      <c r="L6451" s="61" t="str">
        <f aca="false">IF(J6451="PosK",SUMIFS(K:K,J:J,"PosK",H:H,H6451),"")</f>
        <v/>
      </c>
      <c r="M6451" s="61" t="str">
        <f aca="false">IF(J6451="PosK",SUMIFS(K:K,J:J,"NegK",H:H,H6451),"")</f>
        <v/>
      </c>
      <c r="N6451" s="61" t="str">
        <f aca="false">IF(J6451="PosK",SUMIFS(K:K,J:J,"eDNA",H:H,H6451),"")</f>
        <v/>
      </c>
    </row>
    <row r="6452" customFormat="false" ht="14.25" hidden="false" customHeight="false" outlineLevel="0" collapsed="false">
      <c r="A6452" s="0" t="s">
        <v>806</v>
      </c>
      <c r="B6452" s="52" t="s">
        <v>1051</v>
      </c>
      <c r="C6452" s="52" t="s">
        <v>751</v>
      </c>
      <c r="D6452" s="53" t="n">
        <v>0.1</v>
      </c>
      <c r="E6452" s="53" t="s">
        <v>748</v>
      </c>
      <c r="F6452" s="0" t="s">
        <v>1416</v>
      </c>
      <c r="G6452" s="0" t="str">
        <f aca="false">LEFT(B6452,2)</f>
        <v>32</v>
      </c>
      <c r="H6452" s="0" t="str">
        <f aca="false">I6452&amp;"_"&amp;G6452&amp;"_"&amp;F6452</f>
        <v>Latterfroe_32_20190131_DL2018023_NoerresundbyGym_koersel2</v>
      </c>
      <c r="I6452" s="61" t="str">
        <f aca="false">MID(RIGHT(B6452,LEN(B6452)-3),1,FIND("_",RIGHT(B6452,LEN(B6452)-3))-1)</f>
        <v>Latterfroe</v>
      </c>
      <c r="J6452" s="61" t="str">
        <f aca="false">TRIM(SUBSTITUTE(RIGHT(B6452,FIND(I6452,B6452)+1),"_",""))</f>
        <v>eDNA</v>
      </c>
      <c r="K6452" s="0" t="str">
        <f aca="false">IFERROR(VALUE(SUBSTITUTE(E6452,".",",")),E6452)</f>
        <v>No Ct</v>
      </c>
      <c r="L6452" s="61" t="str">
        <f aca="false">IF(J6452="PosK",SUMIFS(K:K,J:J,"PosK",H:H,H6452),"")</f>
        <v/>
      </c>
      <c r="M6452" s="61" t="str">
        <f aca="false">IF(J6452="PosK",SUMIFS(K:K,J:J,"NegK",H:H,H6452),"")</f>
        <v/>
      </c>
      <c r="N6452" s="61" t="str">
        <f aca="false">IF(J6452="PosK",SUMIFS(K:K,J:J,"eDNA",H:H,H6452),"")</f>
        <v/>
      </c>
      <c r="Q6452" s="62"/>
    </row>
    <row r="6453" customFormat="false" ht="14.25" hidden="false" customHeight="false" outlineLevel="0" collapsed="false">
      <c r="A6453" s="0" t="s">
        <v>808</v>
      </c>
      <c r="B6453" s="52" t="s">
        <v>1051</v>
      </c>
      <c r="C6453" s="52" t="s">
        <v>751</v>
      </c>
      <c r="D6453" s="53" t="n">
        <v>0.1</v>
      </c>
      <c r="E6453" s="53" t="s">
        <v>748</v>
      </c>
      <c r="F6453" s="0" t="s">
        <v>1416</v>
      </c>
      <c r="G6453" s="0" t="str">
        <f aca="false">LEFT(B6453,2)</f>
        <v>32</v>
      </c>
      <c r="H6453" s="0" t="str">
        <f aca="false">I6453&amp;"_"&amp;G6453&amp;"_"&amp;F6453</f>
        <v>Latterfroe_32_20190131_DL2018023_NoerresundbyGym_koersel2</v>
      </c>
      <c r="I6453" s="61" t="str">
        <f aca="false">MID(RIGHT(B6453,LEN(B6453)-3),1,FIND("_",RIGHT(B6453,LEN(B6453)-3))-1)</f>
        <v>Latterfroe</v>
      </c>
      <c r="J6453" s="61" t="str">
        <f aca="false">TRIM(SUBSTITUTE(RIGHT(B6453,FIND(I6453,B6453)+1),"_",""))</f>
        <v>eDNA</v>
      </c>
      <c r="K6453" s="0" t="str">
        <f aca="false">IFERROR(VALUE(SUBSTITUTE(E6453,".",",")),E6453)</f>
        <v>No Ct</v>
      </c>
      <c r="L6453" s="61" t="str">
        <f aca="false">IF(J6453="PosK",SUMIFS(K:K,J:J,"PosK",H:H,H6453),"")</f>
        <v/>
      </c>
      <c r="M6453" s="61" t="str">
        <f aca="false">IF(J6453="PosK",SUMIFS(K:K,J:J,"NegK",H:H,H6453),"")</f>
        <v/>
      </c>
      <c r="N6453" s="61" t="str">
        <f aca="false">IF(J6453="PosK",SUMIFS(K:K,J:J,"eDNA",H:H,H6453),"")</f>
        <v/>
      </c>
      <c r="P6453" s="62"/>
      <c r="T6453" s="63"/>
      <c r="W6453" s="64"/>
    </row>
    <row r="6454" customFormat="false" ht="14.25" hidden="false" customHeight="false" outlineLevel="0" collapsed="false">
      <c r="A6454" s="0" t="s">
        <v>810</v>
      </c>
      <c r="B6454" s="52" t="s">
        <v>1228</v>
      </c>
      <c r="C6454" s="52" t="s">
        <v>743</v>
      </c>
      <c r="D6454" s="53" t="n">
        <v>0.1</v>
      </c>
      <c r="E6454" s="53" t="s">
        <v>748</v>
      </c>
      <c r="F6454" s="0" t="s">
        <v>1416</v>
      </c>
      <c r="G6454" s="0" t="str">
        <f aca="false">LEFT(B6454,2)</f>
        <v>33</v>
      </c>
      <c r="H6454" s="0" t="str">
        <f aca="false">I6454&amp;"_"&amp;G6454&amp;"_"&amp;F6454</f>
        <v>KortbenetGroenFroe_33_20190131_DL2018023_NoerresundbyGym_koersel2</v>
      </c>
      <c r="I6454" s="61" t="str">
        <f aca="false">MID(RIGHT(B6454,LEN(B6454)-3),1,FIND("_",RIGHT(B6454,LEN(B6454)-3))-1)</f>
        <v>KortbenetGroenFroe</v>
      </c>
      <c r="J6454" s="61" t="str">
        <f aca="false">TRIM(SUBSTITUTE(RIGHT(B6454,FIND(I6454,B6454)+1),"_",""))</f>
        <v>PosK</v>
      </c>
      <c r="K6454" s="0" t="str">
        <f aca="false">IFERROR(VALUE(SUBSTITUTE(E6454,".",",")),E6454)</f>
        <v>No Ct</v>
      </c>
      <c r="L6454" s="61" t="n">
        <f aca="false">IF(J6454="PosK",SUMIFS(K:K,J:J,"PosK",H:H,H6454),"")</f>
        <v>0</v>
      </c>
      <c r="M6454" s="61" t="n">
        <f aca="false">IF(J6454="PosK",SUMIFS(K:K,J:J,"NegK",H:H,H6454),"")</f>
        <v>0</v>
      </c>
      <c r="N6454" s="61" t="n">
        <f aca="false">IF(J6454="PosK",SUMIFS(K:K,J:J,"eDNA",H:H,H6454),"")</f>
        <v>0</v>
      </c>
      <c r="P6454" s="62" t="n">
        <f aca="false">IF(K6456="No Ct",0,K6456)</f>
        <v>0</v>
      </c>
      <c r="Q6454" s="62" t="n">
        <f aca="false">IF(K6457="No Ct",0,K6457)</f>
        <v>0</v>
      </c>
      <c r="R6454" s="0" t="str">
        <f aca="false">IF(AND(L6454&gt;0,M6454=0),"Valid","Invalid")</f>
        <v>Invalid</v>
      </c>
      <c r="S6454" s="0" t="str">
        <f aca="false">IF(OR(P6454&gt;1,Q6454&gt;1),"Present","Absent")</f>
        <v>Absent</v>
      </c>
      <c r="T6454" s="63" t="str">
        <f aca="false">IF(OR(AND(P6454&gt;1,P6454&lt;41),AND(Q6454&gt;1,Q6454&lt;41)),"Ct&lt;41","Ct&gt;41")</f>
        <v>Ct&gt;41</v>
      </c>
      <c r="U6454" s="0" t="str">
        <f aca="false">I6454</f>
        <v>KortbenetGroenFroe</v>
      </c>
      <c r="V6454" s="0" t="str">
        <f aca="false">MID(F6454,10,9)</f>
        <v>DL2018023</v>
      </c>
      <c r="W6454" s="64" t="str">
        <f aca="false">V6454&amp;"_"&amp;U6454&amp;"_"&amp;R6454&amp;"_"&amp;S6454&amp;"_"&amp;T6454</f>
        <v>DL2018023_KortbenetGroenFroe_Invalid_Absent_Ct&gt;41</v>
      </c>
    </row>
    <row r="6455" customFormat="false" ht="14.25" hidden="false" customHeight="false" outlineLevel="0" collapsed="false">
      <c r="A6455" s="0" t="s">
        <v>812</v>
      </c>
      <c r="B6455" s="52" t="s">
        <v>1229</v>
      </c>
      <c r="C6455" s="52" t="s">
        <v>747</v>
      </c>
      <c r="D6455" s="53" t="n">
        <v>0.1</v>
      </c>
      <c r="E6455" s="53" t="s">
        <v>748</v>
      </c>
      <c r="F6455" s="0" t="s">
        <v>1416</v>
      </c>
      <c r="G6455" s="0" t="str">
        <f aca="false">LEFT(B6455,2)</f>
        <v>33</v>
      </c>
      <c r="H6455" s="0" t="str">
        <f aca="false">I6455&amp;"_"&amp;G6455&amp;"_"&amp;F6455</f>
        <v>KortbenetGroenFroe_33_20190131_DL2018023_NoerresundbyGym_koersel2</v>
      </c>
      <c r="I6455" s="61" t="str">
        <f aca="false">MID(RIGHT(B6455,LEN(B6455)-3),1,FIND("_",RIGHT(B6455,LEN(B6455)-3))-1)</f>
        <v>KortbenetGroenFroe</v>
      </c>
      <c r="J6455" s="61" t="str">
        <f aca="false">TRIM(SUBSTITUTE(RIGHT(B6455,FIND(I6455,B6455)+1),"_",""))</f>
        <v>NegK</v>
      </c>
      <c r="K6455" s="0" t="str">
        <f aca="false">IFERROR(VALUE(SUBSTITUTE(E6455,".",",")),E6455)</f>
        <v>No Ct</v>
      </c>
      <c r="L6455" s="61" t="str">
        <f aca="false">IF(J6455="PosK",SUMIFS(K:K,J:J,"PosK",H:H,H6455),"")</f>
        <v/>
      </c>
      <c r="M6455" s="61" t="str">
        <f aca="false">IF(J6455="PosK",SUMIFS(K:K,J:J,"NegK",H:H,H6455),"")</f>
        <v/>
      </c>
      <c r="N6455" s="61" t="str">
        <f aca="false">IF(J6455="PosK",SUMIFS(K:K,J:J,"eDNA",H:H,H6455),"")</f>
        <v/>
      </c>
    </row>
    <row r="6456" customFormat="false" ht="14.25" hidden="false" customHeight="false" outlineLevel="0" collapsed="false">
      <c r="A6456" s="0" t="s">
        <v>814</v>
      </c>
      <c r="B6456" s="52" t="s">
        <v>1230</v>
      </c>
      <c r="C6456" s="52" t="s">
        <v>751</v>
      </c>
      <c r="D6456" s="53" t="n">
        <v>0.1</v>
      </c>
      <c r="E6456" s="53" t="s">
        <v>748</v>
      </c>
      <c r="F6456" s="0" t="s">
        <v>1416</v>
      </c>
      <c r="G6456" s="0" t="str">
        <f aca="false">LEFT(B6456,2)</f>
        <v>33</v>
      </c>
      <c r="H6456" s="0" t="str">
        <f aca="false">I6456&amp;"_"&amp;G6456&amp;"_"&amp;F6456</f>
        <v>KortbenetGroenFroe_33_20190131_DL2018023_NoerresundbyGym_koersel2</v>
      </c>
      <c r="I6456" s="61" t="str">
        <f aca="false">MID(RIGHT(B6456,LEN(B6456)-3),1,FIND("_",RIGHT(B6456,LEN(B6456)-3))-1)</f>
        <v>KortbenetGroenFroe</v>
      </c>
      <c r="J6456" s="61" t="str">
        <f aca="false">TRIM(SUBSTITUTE(RIGHT(B6456,FIND(I6456,B6456)+1),"_",""))</f>
        <v>eDNA</v>
      </c>
      <c r="K6456" s="0" t="str">
        <f aca="false">IFERROR(VALUE(SUBSTITUTE(E6456,".",",")),E6456)</f>
        <v>No Ct</v>
      </c>
      <c r="L6456" s="61" t="str">
        <f aca="false">IF(J6456="PosK",SUMIFS(K:K,J:J,"PosK",H:H,H6456),"")</f>
        <v/>
      </c>
      <c r="M6456" s="61" t="str">
        <f aca="false">IF(J6456="PosK",SUMIFS(K:K,J:J,"NegK",H:H,H6456),"")</f>
        <v/>
      </c>
      <c r="N6456" s="61" t="str">
        <f aca="false">IF(J6456="PosK",SUMIFS(K:K,J:J,"eDNA",H:H,H6456),"")</f>
        <v/>
      </c>
      <c r="Q6456" s="62"/>
    </row>
    <row r="6457" customFormat="false" ht="14.25" hidden="false" customHeight="false" outlineLevel="0" collapsed="false">
      <c r="A6457" s="0" t="s">
        <v>816</v>
      </c>
      <c r="B6457" s="52" t="s">
        <v>1230</v>
      </c>
      <c r="C6457" s="52" t="s">
        <v>751</v>
      </c>
      <c r="D6457" s="53" t="n">
        <v>0.1</v>
      </c>
      <c r="E6457" s="53" t="s">
        <v>748</v>
      </c>
      <c r="F6457" s="0" t="s">
        <v>1416</v>
      </c>
      <c r="G6457" s="0" t="str">
        <f aca="false">LEFT(B6457,2)</f>
        <v>33</v>
      </c>
      <c r="H6457" s="0" t="str">
        <f aca="false">I6457&amp;"_"&amp;G6457&amp;"_"&amp;F6457</f>
        <v>KortbenetGroenFroe_33_20190131_DL2018023_NoerresundbyGym_koersel2</v>
      </c>
      <c r="I6457" s="61" t="str">
        <f aca="false">MID(RIGHT(B6457,LEN(B6457)-3),1,FIND("_",RIGHT(B6457,LEN(B6457)-3))-1)</f>
        <v>KortbenetGroenFroe</v>
      </c>
      <c r="J6457" s="61" t="str">
        <f aca="false">TRIM(SUBSTITUTE(RIGHT(B6457,FIND(I6457,B6457)+1),"_",""))</f>
        <v>eDNA</v>
      </c>
      <c r="K6457" s="0" t="str">
        <f aca="false">IFERROR(VALUE(SUBSTITUTE(E6457,".",",")),E6457)</f>
        <v>No Ct</v>
      </c>
      <c r="L6457" s="61" t="str">
        <f aca="false">IF(J6457="PosK",SUMIFS(K:K,J:J,"PosK",H:H,H6457),"")</f>
        <v/>
      </c>
      <c r="M6457" s="61" t="str">
        <f aca="false">IF(J6457="PosK",SUMIFS(K:K,J:J,"NegK",H:H,H6457),"")</f>
        <v/>
      </c>
      <c r="N6457" s="61" t="str">
        <f aca="false">IF(J6457="PosK",SUMIFS(K:K,J:J,"eDNA",H:H,H6457),"")</f>
        <v/>
      </c>
      <c r="P6457" s="62"/>
      <c r="T6457" s="63"/>
      <c r="W6457" s="64"/>
    </row>
    <row r="6458" customFormat="false" ht="14.25" hidden="false" customHeight="false" outlineLevel="0" collapsed="false">
      <c r="A6458" s="0" t="s">
        <v>818</v>
      </c>
      <c r="B6458" s="52" t="s">
        <v>1232</v>
      </c>
      <c r="C6458" s="52" t="s">
        <v>743</v>
      </c>
      <c r="D6458" s="53" t="n">
        <v>0.1</v>
      </c>
      <c r="E6458" s="53" t="n">
        <v>28.26</v>
      </c>
      <c r="F6458" s="0" t="s">
        <v>1416</v>
      </c>
      <c r="G6458" s="0" t="str">
        <f aca="false">LEFT(B6458,2)</f>
        <v>34</v>
      </c>
      <c r="H6458" s="0" t="str">
        <f aca="false">I6458&amp;"_"&amp;G6458&amp;"_"&amp;F6458</f>
        <v>Soelvkarusse_34_20190131_DL2018023_NoerresundbyGym_koersel2</v>
      </c>
      <c r="I6458" s="61" t="str">
        <f aca="false">MID(RIGHT(B6458,LEN(B6458)-3),1,FIND("_",RIGHT(B6458,LEN(B6458)-3))-1)</f>
        <v>Soelvkarusse</v>
      </c>
      <c r="J6458" s="61" t="str">
        <f aca="false">TRIM(SUBSTITUTE(RIGHT(B6458,FIND(I6458,B6458)+1),"_",""))</f>
        <v>PosK</v>
      </c>
      <c r="K6458" s="0" t="n">
        <f aca="false">IFERROR(VALUE(SUBSTITUTE(E6458,".",",")),E6458)</f>
        <v>28.26</v>
      </c>
      <c r="L6458" s="61" t="n">
        <f aca="false">IF(J6458="PosK",SUMIFS(K:K,J:J,"PosK",H:H,H6458),"")</f>
        <v>28.26</v>
      </c>
      <c r="M6458" s="61" t="n">
        <f aca="false">IF(J6458="PosK",SUMIFS(K:K,J:J,"NegK",H:H,H6458),"")</f>
        <v>0</v>
      </c>
      <c r="N6458" s="61" t="n">
        <f aca="false">IF(J6458="PosK",SUMIFS(K:K,J:J,"eDNA",H:H,H6458),"")</f>
        <v>0</v>
      </c>
      <c r="P6458" s="62" t="n">
        <f aca="false">IF(K6460="No Ct",0,K6460)</f>
        <v>0</v>
      </c>
      <c r="Q6458" s="62" t="n">
        <f aca="false">IF(K6461="No Ct",0,K6461)</f>
        <v>0</v>
      </c>
      <c r="R6458" s="0" t="str">
        <f aca="false">IF(AND(L6458&gt;0,M6458=0),"Valid","Invalid")</f>
        <v>Valid</v>
      </c>
      <c r="S6458" s="0" t="str">
        <f aca="false">IF(OR(P6458&gt;1,Q6458&gt;1),"Present","Absent")</f>
        <v>Absent</v>
      </c>
      <c r="T6458" s="63" t="str">
        <f aca="false">IF(OR(AND(P6458&gt;1,P6458&lt;41),AND(Q6458&gt;1,Q6458&lt;41)),"Ct&lt;41","Ct&gt;41")</f>
        <v>Ct&gt;41</v>
      </c>
      <c r="U6458" s="0" t="str">
        <f aca="false">I6458</f>
        <v>Soelvkarusse</v>
      </c>
      <c r="V6458" s="0" t="str">
        <f aca="false">MID(F6458,10,9)</f>
        <v>DL2018023</v>
      </c>
      <c r="W6458" s="64" t="str">
        <f aca="false">V6458&amp;"_"&amp;U6458&amp;"_"&amp;R6458&amp;"_"&amp;S6458&amp;"_"&amp;T6458</f>
        <v>DL2018023_Soelvkarusse_Valid_Absent_Ct&gt;41</v>
      </c>
    </row>
    <row r="6459" customFormat="false" ht="14.25" hidden="false" customHeight="false" outlineLevel="0" collapsed="false">
      <c r="A6459" s="0" t="s">
        <v>820</v>
      </c>
      <c r="B6459" s="52" t="s">
        <v>1233</v>
      </c>
      <c r="C6459" s="52" t="s">
        <v>747</v>
      </c>
      <c r="D6459" s="53" t="n">
        <v>0.1</v>
      </c>
      <c r="E6459" s="53" t="s">
        <v>748</v>
      </c>
      <c r="F6459" s="0" t="s">
        <v>1416</v>
      </c>
      <c r="G6459" s="0" t="str">
        <f aca="false">LEFT(B6459,2)</f>
        <v>34</v>
      </c>
      <c r="H6459" s="0" t="str">
        <f aca="false">I6459&amp;"_"&amp;G6459&amp;"_"&amp;F6459</f>
        <v>Soelvkarusse_34_20190131_DL2018023_NoerresundbyGym_koersel2</v>
      </c>
      <c r="I6459" s="61" t="str">
        <f aca="false">MID(RIGHT(B6459,LEN(B6459)-3),1,FIND("_",RIGHT(B6459,LEN(B6459)-3))-1)</f>
        <v>Soelvkarusse</v>
      </c>
      <c r="J6459" s="61" t="str">
        <f aca="false">TRIM(SUBSTITUTE(RIGHT(B6459,FIND(I6459,B6459)+1),"_",""))</f>
        <v>NegK</v>
      </c>
      <c r="K6459" s="0" t="str">
        <f aca="false">IFERROR(VALUE(SUBSTITUTE(E6459,".",",")),E6459)</f>
        <v>No Ct</v>
      </c>
      <c r="L6459" s="61" t="str">
        <f aca="false">IF(J6459="PosK",SUMIFS(K:K,J:J,"PosK",H:H,H6459),"")</f>
        <v/>
      </c>
      <c r="M6459" s="61" t="str">
        <f aca="false">IF(J6459="PosK",SUMIFS(K:K,J:J,"NegK",H:H,H6459),"")</f>
        <v/>
      </c>
      <c r="N6459" s="61" t="str">
        <f aca="false">IF(J6459="PosK",SUMIFS(K:K,J:J,"eDNA",H:H,H6459),"")</f>
        <v/>
      </c>
    </row>
    <row r="6460" customFormat="false" ht="14.25" hidden="false" customHeight="false" outlineLevel="0" collapsed="false">
      <c r="A6460" s="0" t="s">
        <v>822</v>
      </c>
      <c r="B6460" s="52" t="s">
        <v>1234</v>
      </c>
      <c r="C6460" s="52" t="s">
        <v>751</v>
      </c>
      <c r="D6460" s="53" t="n">
        <v>0.1</v>
      </c>
      <c r="E6460" s="53" t="s">
        <v>748</v>
      </c>
      <c r="F6460" s="0" t="s">
        <v>1416</v>
      </c>
      <c r="G6460" s="0" t="str">
        <f aca="false">LEFT(B6460,2)</f>
        <v>34</v>
      </c>
      <c r="H6460" s="0" t="str">
        <f aca="false">I6460&amp;"_"&amp;G6460&amp;"_"&amp;F6460</f>
        <v>Soelvkarusse_34_20190131_DL2018023_NoerresundbyGym_koersel2</v>
      </c>
      <c r="I6460" s="61" t="str">
        <f aca="false">MID(RIGHT(B6460,LEN(B6460)-3),1,FIND("_",RIGHT(B6460,LEN(B6460)-3))-1)</f>
        <v>Soelvkarusse</v>
      </c>
      <c r="J6460" s="61" t="str">
        <f aca="false">TRIM(SUBSTITUTE(RIGHT(B6460,FIND(I6460,B6460)+1),"_",""))</f>
        <v>eDNA</v>
      </c>
      <c r="K6460" s="0" t="str">
        <f aca="false">IFERROR(VALUE(SUBSTITUTE(E6460,".",",")),E6460)</f>
        <v>No Ct</v>
      </c>
      <c r="L6460" s="61" t="str">
        <f aca="false">IF(J6460="PosK",SUMIFS(K:K,J:J,"PosK",H:H,H6460),"")</f>
        <v/>
      </c>
      <c r="M6460" s="61" t="str">
        <f aca="false">IF(J6460="PosK",SUMIFS(K:K,J:J,"NegK",H:H,H6460),"")</f>
        <v/>
      </c>
      <c r="N6460" s="61" t="str">
        <f aca="false">IF(J6460="PosK",SUMIFS(K:K,J:J,"eDNA",H:H,H6460),"")</f>
        <v/>
      </c>
      <c r="Q6460" s="62"/>
    </row>
    <row r="6461" customFormat="false" ht="14.25" hidden="false" customHeight="false" outlineLevel="0" collapsed="false">
      <c r="A6461" s="0" t="s">
        <v>824</v>
      </c>
      <c r="B6461" s="52" t="s">
        <v>1234</v>
      </c>
      <c r="C6461" s="52" t="s">
        <v>751</v>
      </c>
      <c r="D6461" s="53" t="n">
        <v>0.1</v>
      </c>
      <c r="E6461" s="53" t="s">
        <v>748</v>
      </c>
      <c r="F6461" s="0" t="s">
        <v>1416</v>
      </c>
      <c r="G6461" s="0" t="str">
        <f aca="false">LEFT(B6461,2)</f>
        <v>34</v>
      </c>
      <c r="H6461" s="0" t="str">
        <f aca="false">I6461&amp;"_"&amp;G6461&amp;"_"&amp;F6461</f>
        <v>Soelvkarusse_34_20190131_DL2018023_NoerresundbyGym_koersel2</v>
      </c>
      <c r="I6461" s="61" t="str">
        <f aca="false">MID(RIGHT(B6461,LEN(B6461)-3),1,FIND("_",RIGHT(B6461,LEN(B6461)-3))-1)</f>
        <v>Soelvkarusse</v>
      </c>
      <c r="J6461" s="61" t="str">
        <f aca="false">TRIM(SUBSTITUTE(RIGHT(B6461,FIND(I6461,B6461)+1),"_",""))</f>
        <v>eDNA</v>
      </c>
      <c r="K6461" s="0" t="str">
        <f aca="false">IFERROR(VALUE(SUBSTITUTE(E6461,".",",")),E6461)</f>
        <v>No Ct</v>
      </c>
      <c r="L6461" s="61" t="str">
        <f aca="false">IF(J6461="PosK",SUMIFS(K:K,J:J,"PosK",H:H,H6461),"")</f>
        <v/>
      </c>
      <c r="M6461" s="61" t="str">
        <f aca="false">IF(J6461="PosK",SUMIFS(K:K,J:J,"NegK",H:H,H6461),"")</f>
        <v/>
      </c>
      <c r="N6461" s="61" t="str">
        <f aca="false">IF(J6461="PosK",SUMIFS(K:K,J:J,"eDNA",H:H,H6461),"")</f>
        <v/>
      </c>
      <c r="P6461" s="62"/>
      <c r="T6461" s="63"/>
      <c r="W6461" s="64"/>
    </row>
    <row r="6462" customFormat="false" ht="14.25" hidden="false" customHeight="false" outlineLevel="0" collapsed="false">
      <c r="A6462" s="0" t="s">
        <v>741</v>
      </c>
      <c r="B6462" s="52" t="s">
        <v>742</v>
      </c>
      <c r="C6462" s="52" t="s">
        <v>743</v>
      </c>
      <c r="D6462" s="53" t="n">
        <v>0.1</v>
      </c>
      <c r="E6462" s="53" t="n">
        <v>31.59</v>
      </c>
      <c r="F6462" s="0" t="s">
        <v>1417</v>
      </c>
      <c r="G6462" s="0" t="str">
        <f aca="false">LEFT(B6462,2)</f>
        <v>01</v>
      </c>
      <c r="H6462" s="0" t="str">
        <f aca="false">I6462&amp;"_"&amp;G6462&amp;"_"&amp;F6462</f>
        <v>Loegfroe_01_20190205_DL2018035_HimmelevGym_koersel1</v>
      </c>
      <c r="I6462" s="61" t="str">
        <f aca="false">MID(RIGHT(B6462,LEN(B6462)-3),1,FIND("_",RIGHT(B6462,LEN(B6462)-3))-1)</f>
        <v>Loegfroe</v>
      </c>
      <c r="J6462" s="61" t="str">
        <f aca="false">TRIM(SUBSTITUTE(RIGHT(B6462,FIND(I6462,B6462)+1),"_",""))</f>
        <v>PosK</v>
      </c>
      <c r="K6462" s="0" t="n">
        <f aca="false">IFERROR(VALUE(SUBSTITUTE(E6462,".",",")),E6462)</f>
        <v>31.59</v>
      </c>
      <c r="L6462" s="61" t="n">
        <f aca="false">IF(J6462="PosK",SUMIFS(K:K,J:J,"PosK",H:H,H6462),"")</f>
        <v>31.59</v>
      </c>
      <c r="M6462" s="61" t="n">
        <f aca="false">IF(J6462="PosK",SUMIFS(K:K,J:J,"NegK",H:H,H6462),"")</f>
        <v>0</v>
      </c>
      <c r="N6462" s="61" t="n">
        <f aca="false">IF(J6462="PosK",SUMIFS(K:K,J:J,"eDNA",H:H,H6462),"")</f>
        <v>0</v>
      </c>
      <c r="P6462" s="62" t="n">
        <f aca="false">IF(K6464="No Ct",0,K6464)</f>
        <v>0</v>
      </c>
      <c r="Q6462" s="62" t="n">
        <f aca="false">IF(K6465="No Ct",0,K6465)</f>
        <v>0</v>
      </c>
      <c r="R6462" s="0" t="str">
        <f aca="false">IF(AND(L6462&gt;0,M6462=0),"Valid","Invalid")</f>
        <v>Valid</v>
      </c>
      <c r="S6462" s="0" t="str">
        <f aca="false">IF(OR(P6462&gt;1,Q6462&gt;1),"Present","Absent")</f>
        <v>Absent</v>
      </c>
      <c r="T6462" s="63" t="str">
        <f aca="false">IF(OR(AND(P6462&gt;1,P6462&lt;41),AND(Q6462&gt;1,Q6462&lt;41)),"Ct&lt;41","Ct&gt;41")</f>
        <v>Ct&gt;41</v>
      </c>
      <c r="U6462" s="0" t="str">
        <f aca="false">I6462</f>
        <v>Loegfroe</v>
      </c>
      <c r="V6462" s="0" t="str">
        <f aca="false">MID(F6462,10,9)</f>
        <v>DL2018035</v>
      </c>
      <c r="W6462" s="64" t="str">
        <f aca="false">V6462&amp;"_"&amp;U6462&amp;"_"&amp;R6462&amp;"_"&amp;S6462&amp;"_"&amp;T6462</f>
        <v>DL2018035_Loegfroe_Valid_Absent_Ct&gt;41</v>
      </c>
    </row>
    <row r="6463" customFormat="false" ht="14.25" hidden="false" customHeight="false" outlineLevel="0" collapsed="false">
      <c r="A6463" s="0" t="s">
        <v>745</v>
      </c>
      <c r="B6463" s="52" t="s">
        <v>746</v>
      </c>
      <c r="C6463" s="52" t="s">
        <v>747</v>
      </c>
      <c r="D6463" s="53" t="n">
        <v>0.1</v>
      </c>
      <c r="E6463" s="53" t="s">
        <v>748</v>
      </c>
      <c r="F6463" s="0" t="s">
        <v>1417</v>
      </c>
      <c r="G6463" s="0" t="str">
        <f aca="false">LEFT(B6463,2)</f>
        <v>01</v>
      </c>
      <c r="H6463" s="0" t="str">
        <f aca="false">I6463&amp;"_"&amp;G6463&amp;"_"&amp;F6463</f>
        <v>Loegfroe_01_20190205_DL2018035_HimmelevGym_koersel1</v>
      </c>
      <c r="I6463" s="61" t="str">
        <f aca="false">MID(RIGHT(B6463,LEN(B6463)-3),1,FIND("_",RIGHT(B6463,LEN(B6463)-3))-1)</f>
        <v>Loegfroe</v>
      </c>
      <c r="J6463" s="61" t="str">
        <f aca="false">TRIM(SUBSTITUTE(RIGHT(B6463,FIND(I6463,B6463)+1),"_",""))</f>
        <v>NegK</v>
      </c>
      <c r="K6463" s="0" t="str">
        <f aca="false">IFERROR(VALUE(SUBSTITUTE(E6463,".",",")),E6463)</f>
        <v>No Ct</v>
      </c>
      <c r="L6463" s="61" t="str">
        <f aca="false">IF(J6463="PosK",SUMIFS(K:K,J:J,"PosK",H:H,H6463),"")</f>
        <v/>
      </c>
      <c r="M6463" s="61" t="str">
        <f aca="false">IF(J6463="PosK",SUMIFS(K:K,J:J,"NegK",H:H,H6463),"")</f>
        <v/>
      </c>
      <c r="N6463" s="61" t="str">
        <f aca="false">IF(J6463="PosK",SUMIFS(K:K,J:J,"eDNA",H:H,H6463),"")</f>
        <v/>
      </c>
    </row>
    <row r="6464" customFormat="false" ht="14.25" hidden="false" customHeight="false" outlineLevel="0" collapsed="false">
      <c r="A6464" s="0" t="s">
        <v>749</v>
      </c>
      <c r="B6464" s="52" t="s">
        <v>750</v>
      </c>
      <c r="C6464" s="52" t="s">
        <v>751</v>
      </c>
      <c r="D6464" s="53" t="n">
        <v>0.1</v>
      </c>
      <c r="E6464" s="53" t="s">
        <v>748</v>
      </c>
      <c r="F6464" s="0" t="s">
        <v>1417</v>
      </c>
      <c r="G6464" s="0" t="str">
        <f aca="false">LEFT(B6464,2)</f>
        <v>01</v>
      </c>
      <c r="H6464" s="0" t="str">
        <f aca="false">I6464&amp;"_"&amp;G6464&amp;"_"&amp;F6464</f>
        <v>Loegfroe_01_20190205_DL2018035_HimmelevGym_koersel1</v>
      </c>
      <c r="I6464" s="61" t="str">
        <f aca="false">MID(RIGHT(B6464,LEN(B6464)-3),1,FIND("_",RIGHT(B6464,LEN(B6464)-3))-1)</f>
        <v>Loegfroe</v>
      </c>
      <c r="J6464" s="61" t="str">
        <f aca="false">TRIM(SUBSTITUTE(RIGHT(B6464,FIND(I6464,B6464)+1),"_",""))</f>
        <v>eDNA</v>
      </c>
      <c r="K6464" s="0" t="str">
        <f aca="false">IFERROR(VALUE(SUBSTITUTE(E6464,".",",")),E6464)</f>
        <v>No Ct</v>
      </c>
      <c r="L6464" s="61" t="str">
        <f aca="false">IF(J6464="PosK",SUMIFS(K:K,J:J,"PosK",H:H,H6464),"")</f>
        <v/>
      </c>
      <c r="M6464" s="61" t="str">
        <f aca="false">IF(J6464="PosK",SUMIFS(K:K,J:J,"NegK",H:H,H6464),"")</f>
        <v/>
      </c>
      <c r="N6464" s="61" t="str">
        <f aca="false">IF(J6464="PosK",SUMIFS(K:K,J:J,"eDNA",H:H,H6464),"")</f>
        <v/>
      </c>
      <c r="Q6464" s="62"/>
    </row>
    <row r="6465" customFormat="false" ht="14.25" hidden="false" customHeight="false" outlineLevel="0" collapsed="false">
      <c r="A6465" s="0" t="s">
        <v>752</v>
      </c>
      <c r="B6465" s="52" t="s">
        <v>750</v>
      </c>
      <c r="C6465" s="52" t="s">
        <v>751</v>
      </c>
      <c r="D6465" s="53" t="n">
        <v>0.1</v>
      </c>
      <c r="E6465" s="53" t="s">
        <v>748</v>
      </c>
      <c r="F6465" s="0" t="s">
        <v>1417</v>
      </c>
      <c r="G6465" s="0" t="str">
        <f aca="false">LEFT(B6465,2)</f>
        <v>01</v>
      </c>
      <c r="H6465" s="0" t="str">
        <f aca="false">I6465&amp;"_"&amp;G6465&amp;"_"&amp;F6465</f>
        <v>Loegfroe_01_20190205_DL2018035_HimmelevGym_koersel1</v>
      </c>
      <c r="I6465" s="61" t="str">
        <f aca="false">MID(RIGHT(B6465,LEN(B6465)-3),1,FIND("_",RIGHT(B6465,LEN(B6465)-3))-1)</f>
        <v>Loegfroe</v>
      </c>
      <c r="J6465" s="61" t="str">
        <f aca="false">TRIM(SUBSTITUTE(RIGHT(B6465,FIND(I6465,B6465)+1),"_",""))</f>
        <v>eDNA</v>
      </c>
      <c r="K6465" s="0" t="str">
        <f aca="false">IFERROR(VALUE(SUBSTITUTE(E6465,".",",")),E6465)</f>
        <v>No Ct</v>
      </c>
      <c r="L6465" s="61" t="str">
        <f aca="false">IF(J6465="PosK",SUMIFS(K:K,J:J,"PosK",H:H,H6465),"")</f>
        <v/>
      </c>
      <c r="M6465" s="61" t="str">
        <f aca="false">IF(J6465="PosK",SUMIFS(K:K,J:J,"NegK",H:H,H6465),"")</f>
        <v/>
      </c>
      <c r="N6465" s="61" t="str">
        <f aca="false">IF(J6465="PosK",SUMIFS(K:K,J:J,"eDNA",H:H,H6465),"")</f>
        <v/>
      </c>
      <c r="P6465" s="62"/>
      <c r="T6465" s="63"/>
      <c r="W6465" s="64"/>
    </row>
    <row r="6466" customFormat="false" ht="14.25" hidden="false" customHeight="false" outlineLevel="0" collapsed="false">
      <c r="A6466" s="0" t="s">
        <v>754</v>
      </c>
      <c r="B6466" s="52" t="s">
        <v>755</v>
      </c>
      <c r="C6466" s="52" t="s">
        <v>743</v>
      </c>
      <c r="D6466" s="53" t="n">
        <v>0.1</v>
      </c>
      <c r="E6466" s="53" t="n">
        <v>28.04</v>
      </c>
      <c r="F6466" s="0" t="s">
        <v>1417</v>
      </c>
      <c r="G6466" s="0" t="str">
        <f aca="false">LEFT(B6466,2)</f>
        <v>02</v>
      </c>
      <c r="H6466" s="0" t="str">
        <f aca="false">I6466&amp;"_"&amp;G6466&amp;"_"&amp;F6466</f>
        <v>StorVandsalamander_02_20190205_DL2018035_HimmelevGym_koersel1</v>
      </c>
      <c r="I6466" s="61" t="str">
        <f aca="false">MID(RIGHT(B6466,LEN(B6466)-3),1,FIND("_",RIGHT(B6466,LEN(B6466)-3))-1)</f>
        <v>StorVandsalamander</v>
      </c>
      <c r="J6466" s="61" t="str">
        <f aca="false">TRIM(SUBSTITUTE(RIGHT(B6466,FIND(I6466,B6466)+1),"_",""))</f>
        <v>PosK</v>
      </c>
      <c r="K6466" s="0" t="n">
        <f aca="false">IFERROR(VALUE(SUBSTITUTE(E6466,".",",")),E6466)</f>
        <v>28.04</v>
      </c>
      <c r="L6466" s="61" t="n">
        <f aca="false">IF(J6466="PosK",SUMIFS(K:K,J:J,"PosK",H:H,H6466),"")</f>
        <v>28.04</v>
      </c>
      <c r="M6466" s="61" t="n">
        <f aca="false">IF(J6466="PosK",SUMIFS(K:K,J:J,"NegK",H:H,H6466),"")</f>
        <v>0</v>
      </c>
      <c r="N6466" s="61" t="n">
        <f aca="false">IF(J6466="PosK",SUMIFS(K:K,J:J,"eDNA",H:H,H6466),"")</f>
        <v>0</v>
      </c>
      <c r="P6466" s="62" t="n">
        <f aca="false">IF(K6468="No Ct",0,K6468)</f>
        <v>0</v>
      </c>
      <c r="Q6466" s="62" t="n">
        <f aca="false">IF(K6469="No Ct",0,K6469)</f>
        <v>0</v>
      </c>
      <c r="R6466" s="0" t="str">
        <f aca="false">IF(AND(L6466&gt;0,M6466=0),"Valid","Invalid")</f>
        <v>Valid</v>
      </c>
      <c r="S6466" s="0" t="str">
        <f aca="false">IF(OR(P6466&gt;1,Q6466&gt;1),"Present","Absent")</f>
        <v>Absent</v>
      </c>
      <c r="T6466" s="63" t="str">
        <f aca="false">IF(OR(AND(P6466&gt;1,P6466&lt;41),AND(Q6466&gt;1,Q6466&lt;41)),"Ct&lt;41","Ct&gt;41")</f>
        <v>Ct&gt;41</v>
      </c>
      <c r="U6466" s="0" t="str">
        <f aca="false">I6466</f>
        <v>StorVandsalamander</v>
      </c>
      <c r="V6466" s="0" t="str">
        <f aca="false">MID(F6466,10,9)</f>
        <v>DL2018035</v>
      </c>
      <c r="W6466" s="64" t="str">
        <f aca="false">V6466&amp;"_"&amp;U6466&amp;"_"&amp;R6466&amp;"_"&amp;S6466&amp;"_"&amp;T6466</f>
        <v>DL2018035_StorVandsalamander_Valid_Absent_Ct&gt;41</v>
      </c>
    </row>
    <row r="6467" customFormat="false" ht="14.25" hidden="false" customHeight="false" outlineLevel="0" collapsed="false">
      <c r="A6467" s="0" t="s">
        <v>756</v>
      </c>
      <c r="B6467" s="52" t="s">
        <v>757</v>
      </c>
      <c r="C6467" s="52" t="s">
        <v>747</v>
      </c>
      <c r="D6467" s="53" t="n">
        <v>0.1</v>
      </c>
      <c r="E6467" s="53" t="s">
        <v>748</v>
      </c>
      <c r="F6467" s="0" t="s">
        <v>1417</v>
      </c>
      <c r="G6467" s="0" t="str">
        <f aca="false">LEFT(B6467,2)</f>
        <v>02</v>
      </c>
      <c r="H6467" s="0" t="str">
        <f aca="false">I6467&amp;"_"&amp;G6467&amp;"_"&amp;F6467</f>
        <v>StorVandsalamander_02_20190205_DL2018035_HimmelevGym_koersel1</v>
      </c>
      <c r="I6467" s="61" t="str">
        <f aca="false">MID(RIGHT(B6467,LEN(B6467)-3),1,FIND("_",RIGHT(B6467,LEN(B6467)-3))-1)</f>
        <v>StorVandsalamander</v>
      </c>
      <c r="J6467" s="61" t="str">
        <f aca="false">TRIM(SUBSTITUTE(RIGHT(B6467,FIND(I6467,B6467)+1),"_",""))</f>
        <v>NegK</v>
      </c>
      <c r="K6467" s="0" t="str">
        <f aca="false">IFERROR(VALUE(SUBSTITUTE(E6467,".",",")),E6467)</f>
        <v>No Ct</v>
      </c>
      <c r="L6467" s="61" t="str">
        <f aca="false">IF(J6467="PosK",SUMIFS(K:K,J:J,"PosK",H:H,H6467),"")</f>
        <v/>
      </c>
      <c r="M6467" s="61" t="str">
        <f aca="false">IF(J6467="PosK",SUMIFS(K:K,J:J,"NegK",H:H,H6467),"")</f>
        <v/>
      </c>
      <c r="N6467" s="61" t="str">
        <f aca="false">IF(J6467="PosK",SUMIFS(K:K,J:J,"eDNA",H:H,H6467),"")</f>
        <v/>
      </c>
    </row>
    <row r="6468" customFormat="false" ht="14.25" hidden="false" customHeight="false" outlineLevel="0" collapsed="false">
      <c r="A6468" s="0" t="s">
        <v>758</v>
      </c>
      <c r="B6468" s="52" t="s">
        <v>759</v>
      </c>
      <c r="C6468" s="52" t="s">
        <v>751</v>
      </c>
      <c r="D6468" s="53" t="n">
        <v>0.1</v>
      </c>
      <c r="E6468" s="53" t="s">
        <v>748</v>
      </c>
      <c r="F6468" s="0" t="s">
        <v>1417</v>
      </c>
      <c r="G6468" s="0" t="str">
        <f aca="false">LEFT(B6468,2)</f>
        <v>02</v>
      </c>
      <c r="H6468" s="0" t="str">
        <f aca="false">I6468&amp;"_"&amp;G6468&amp;"_"&amp;F6468</f>
        <v>StorVandsalamander_02_20190205_DL2018035_HimmelevGym_koersel1</v>
      </c>
      <c r="I6468" s="61" t="str">
        <f aca="false">MID(RIGHT(B6468,LEN(B6468)-3),1,FIND("_",RIGHT(B6468,LEN(B6468)-3))-1)</f>
        <v>StorVandsalamander</v>
      </c>
      <c r="J6468" s="61" t="str">
        <f aca="false">TRIM(SUBSTITUTE(RIGHT(B6468,FIND(I6468,B6468)+1),"_",""))</f>
        <v>eDNA</v>
      </c>
      <c r="K6468" s="0" t="str">
        <f aca="false">IFERROR(VALUE(SUBSTITUTE(E6468,".",",")),E6468)</f>
        <v>No Ct</v>
      </c>
      <c r="L6468" s="61" t="str">
        <f aca="false">IF(J6468="PosK",SUMIFS(K:K,J:J,"PosK",H:H,H6468),"")</f>
        <v/>
      </c>
      <c r="M6468" s="61" t="str">
        <f aca="false">IF(J6468="PosK",SUMIFS(K:K,J:J,"NegK",H:H,H6468),"")</f>
        <v/>
      </c>
      <c r="N6468" s="61" t="str">
        <f aca="false">IF(J6468="PosK",SUMIFS(K:K,J:J,"eDNA",H:H,H6468),"")</f>
        <v/>
      </c>
      <c r="Q6468" s="62"/>
    </row>
    <row r="6469" customFormat="false" ht="14.25" hidden="false" customHeight="false" outlineLevel="0" collapsed="false">
      <c r="A6469" s="0" t="s">
        <v>760</v>
      </c>
      <c r="B6469" s="52" t="s">
        <v>759</v>
      </c>
      <c r="C6469" s="52" t="s">
        <v>751</v>
      </c>
      <c r="D6469" s="53" t="n">
        <v>0.1</v>
      </c>
      <c r="E6469" s="53" t="s">
        <v>748</v>
      </c>
      <c r="F6469" s="0" t="s">
        <v>1417</v>
      </c>
      <c r="G6469" s="0" t="str">
        <f aca="false">LEFT(B6469,2)</f>
        <v>02</v>
      </c>
      <c r="H6469" s="0" t="str">
        <f aca="false">I6469&amp;"_"&amp;G6469&amp;"_"&amp;F6469</f>
        <v>StorVandsalamander_02_20190205_DL2018035_HimmelevGym_koersel1</v>
      </c>
      <c r="I6469" s="61" t="str">
        <f aca="false">MID(RIGHT(B6469,LEN(B6469)-3),1,FIND("_",RIGHT(B6469,LEN(B6469)-3))-1)</f>
        <v>StorVandsalamander</v>
      </c>
      <c r="J6469" s="61" t="str">
        <f aca="false">TRIM(SUBSTITUTE(RIGHT(B6469,FIND(I6469,B6469)+1),"_",""))</f>
        <v>eDNA</v>
      </c>
      <c r="K6469" s="0" t="str">
        <f aca="false">IFERROR(VALUE(SUBSTITUTE(E6469,".",",")),E6469)</f>
        <v>No Ct</v>
      </c>
      <c r="L6469" s="61" t="str">
        <f aca="false">IF(J6469="PosK",SUMIFS(K:K,J:J,"PosK",H:H,H6469),"")</f>
        <v/>
      </c>
      <c r="M6469" s="61" t="str">
        <f aca="false">IF(J6469="PosK",SUMIFS(K:K,J:J,"NegK",H:H,H6469),"")</f>
        <v/>
      </c>
      <c r="N6469" s="61" t="str">
        <f aca="false">IF(J6469="PosK",SUMIFS(K:K,J:J,"eDNA",H:H,H6469),"")</f>
        <v/>
      </c>
      <c r="P6469" s="62"/>
      <c r="T6469" s="63"/>
      <c r="W6469" s="64"/>
    </row>
    <row r="6470" customFormat="false" ht="14.25" hidden="false" customHeight="false" outlineLevel="0" collapsed="false">
      <c r="A6470" s="0" t="s">
        <v>762</v>
      </c>
      <c r="B6470" s="52" t="s">
        <v>763</v>
      </c>
      <c r="C6470" s="52" t="s">
        <v>743</v>
      </c>
      <c r="D6470" s="53" t="n">
        <v>0.1</v>
      </c>
      <c r="E6470" s="53" t="n">
        <v>31.39</v>
      </c>
      <c r="F6470" s="0" t="s">
        <v>1417</v>
      </c>
      <c r="G6470" s="0" t="str">
        <f aca="false">LEFT(B6470,2)</f>
        <v>03</v>
      </c>
      <c r="H6470" s="0" t="str">
        <f aca="false">I6470&amp;"_"&amp;G6470&amp;"_"&amp;F6470</f>
        <v>Strandtudse_03_20190205_DL2018035_HimmelevGym_koersel1</v>
      </c>
      <c r="I6470" s="61" t="str">
        <f aca="false">MID(RIGHT(B6470,LEN(B6470)-3),1,FIND("_",RIGHT(B6470,LEN(B6470)-3))-1)</f>
        <v>Strandtudse</v>
      </c>
      <c r="J6470" s="61" t="str">
        <f aca="false">TRIM(SUBSTITUTE(RIGHT(B6470,FIND(I6470,B6470)+1),"_",""))</f>
        <v>PosK</v>
      </c>
      <c r="K6470" s="0" t="n">
        <f aca="false">IFERROR(VALUE(SUBSTITUTE(E6470,".",",")),E6470)</f>
        <v>31.39</v>
      </c>
      <c r="L6470" s="61" t="n">
        <f aca="false">IF(J6470="PosK",SUMIFS(K:K,J:J,"PosK",H:H,H6470),"")</f>
        <v>31.39</v>
      </c>
      <c r="M6470" s="61" t="n">
        <f aca="false">IF(J6470="PosK",SUMIFS(K:K,J:J,"NegK",H:H,H6470),"")</f>
        <v>0</v>
      </c>
      <c r="N6470" s="61" t="n">
        <f aca="false">IF(J6470="PosK",SUMIFS(K:K,J:J,"eDNA",H:H,H6470),"")</f>
        <v>0</v>
      </c>
      <c r="P6470" s="62" t="n">
        <f aca="false">IF(K6472="No Ct",0,K6472)</f>
        <v>0</v>
      </c>
      <c r="Q6470" s="62" t="n">
        <f aca="false">IF(K6473="No Ct",0,K6473)</f>
        <v>0</v>
      </c>
      <c r="R6470" s="0" t="str">
        <f aca="false">IF(AND(L6470&gt;0,M6470=0),"Valid","Invalid")</f>
        <v>Valid</v>
      </c>
      <c r="S6470" s="0" t="str">
        <f aca="false">IF(OR(P6470&gt;1,Q6470&gt;1),"Present","Absent")</f>
        <v>Absent</v>
      </c>
      <c r="T6470" s="63" t="str">
        <f aca="false">IF(OR(AND(P6470&gt;1,P6470&lt;41),AND(Q6470&gt;1,Q6470&lt;41)),"Ct&lt;41","Ct&gt;41")</f>
        <v>Ct&gt;41</v>
      </c>
      <c r="U6470" s="0" t="str">
        <f aca="false">I6470</f>
        <v>Strandtudse</v>
      </c>
      <c r="V6470" s="0" t="str">
        <f aca="false">MID(F6470,10,9)</f>
        <v>DL2018035</v>
      </c>
      <c r="W6470" s="64" t="str">
        <f aca="false">V6470&amp;"_"&amp;U6470&amp;"_"&amp;R6470&amp;"_"&amp;S6470&amp;"_"&amp;T6470</f>
        <v>DL2018035_Strandtudse_Valid_Absent_Ct&gt;41</v>
      </c>
    </row>
    <row r="6471" customFormat="false" ht="14.25" hidden="false" customHeight="false" outlineLevel="0" collapsed="false">
      <c r="A6471" s="0" t="s">
        <v>764</v>
      </c>
      <c r="B6471" s="52" t="s">
        <v>765</v>
      </c>
      <c r="C6471" s="52" t="s">
        <v>747</v>
      </c>
      <c r="D6471" s="53" t="n">
        <v>0.1</v>
      </c>
      <c r="E6471" s="53" t="s">
        <v>748</v>
      </c>
      <c r="F6471" s="0" t="s">
        <v>1417</v>
      </c>
      <c r="G6471" s="0" t="str">
        <f aca="false">LEFT(B6471,2)</f>
        <v>03</v>
      </c>
      <c r="H6471" s="0" t="str">
        <f aca="false">I6471&amp;"_"&amp;G6471&amp;"_"&amp;F6471</f>
        <v>Strandtudse_03_20190205_DL2018035_HimmelevGym_koersel1</v>
      </c>
      <c r="I6471" s="61" t="str">
        <f aca="false">MID(RIGHT(B6471,LEN(B6471)-3),1,FIND("_",RIGHT(B6471,LEN(B6471)-3))-1)</f>
        <v>Strandtudse</v>
      </c>
      <c r="J6471" s="61" t="str">
        <f aca="false">TRIM(SUBSTITUTE(RIGHT(B6471,FIND(I6471,B6471)+1),"_",""))</f>
        <v>NegK</v>
      </c>
      <c r="K6471" s="0" t="str">
        <f aca="false">IFERROR(VALUE(SUBSTITUTE(E6471,".",",")),E6471)</f>
        <v>No Ct</v>
      </c>
      <c r="L6471" s="61" t="str">
        <f aca="false">IF(J6471="PosK",SUMIFS(K:K,J:J,"PosK",H:H,H6471),"")</f>
        <v/>
      </c>
      <c r="M6471" s="61" t="str">
        <f aca="false">IF(J6471="PosK",SUMIFS(K:K,J:J,"NegK",H:H,H6471),"")</f>
        <v/>
      </c>
      <c r="N6471" s="61" t="str">
        <f aca="false">IF(J6471="PosK",SUMIFS(K:K,J:J,"eDNA",H:H,H6471),"")</f>
        <v/>
      </c>
    </row>
    <row r="6472" customFormat="false" ht="14.25" hidden="false" customHeight="false" outlineLevel="0" collapsed="false">
      <c r="A6472" s="0" t="s">
        <v>766</v>
      </c>
      <c r="B6472" s="52" t="s">
        <v>767</v>
      </c>
      <c r="C6472" s="52" t="s">
        <v>751</v>
      </c>
      <c r="D6472" s="53" t="n">
        <v>0.1</v>
      </c>
      <c r="E6472" s="53" t="s">
        <v>748</v>
      </c>
      <c r="F6472" s="0" t="s">
        <v>1417</v>
      </c>
      <c r="G6472" s="0" t="str">
        <f aca="false">LEFT(B6472,2)</f>
        <v>03</v>
      </c>
      <c r="H6472" s="0" t="str">
        <f aca="false">I6472&amp;"_"&amp;G6472&amp;"_"&amp;F6472</f>
        <v>Strandtudse_03_20190205_DL2018035_HimmelevGym_koersel1</v>
      </c>
      <c r="I6472" s="61" t="str">
        <f aca="false">MID(RIGHT(B6472,LEN(B6472)-3),1,FIND("_",RIGHT(B6472,LEN(B6472)-3))-1)</f>
        <v>Strandtudse</v>
      </c>
      <c r="J6472" s="61" t="str">
        <f aca="false">TRIM(SUBSTITUTE(RIGHT(B6472,FIND(I6472,B6472)+1),"_",""))</f>
        <v>eDNA</v>
      </c>
      <c r="K6472" s="0" t="str">
        <f aca="false">IFERROR(VALUE(SUBSTITUTE(E6472,".",",")),E6472)</f>
        <v>No Ct</v>
      </c>
      <c r="L6472" s="61" t="str">
        <f aca="false">IF(J6472="PosK",SUMIFS(K:K,J:J,"PosK",H:H,H6472),"")</f>
        <v/>
      </c>
      <c r="M6472" s="61" t="str">
        <f aca="false">IF(J6472="PosK",SUMIFS(K:K,J:J,"NegK",H:H,H6472),"")</f>
        <v/>
      </c>
      <c r="N6472" s="61" t="str">
        <f aca="false">IF(J6472="PosK",SUMIFS(K:K,J:J,"eDNA",H:H,H6472),"")</f>
        <v/>
      </c>
      <c r="Q6472" s="62"/>
    </row>
    <row r="6473" customFormat="false" ht="14.25" hidden="false" customHeight="false" outlineLevel="0" collapsed="false">
      <c r="A6473" s="0" t="s">
        <v>768</v>
      </c>
      <c r="B6473" s="52" t="s">
        <v>767</v>
      </c>
      <c r="C6473" s="52" t="s">
        <v>751</v>
      </c>
      <c r="D6473" s="53" t="n">
        <v>0.1</v>
      </c>
      <c r="E6473" s="53" t="s">
        <v>748</v>
      </c>
      <c r="F6473" s="0" t="s">
        <v>1417</v>
      </c>
      <c r="G6473" s="0" t="str">
        <f aca="false">LEFT(B6473,2)</f>
        <v>03</v>
      </c>
      <c r="H6473" s="0" t="str">
        <f aca="false">I6473&amp;"_"&amp;G6473&amp;"_"&amp;F6473</f>
        <v>Strandtudse_03_20190205_DL2018035_HimmelevGym_koersel1</v>
      </c>
      <c r="I6473" s="61" t="str">
        <f aca="false">MID(RIGHT(B6473,LEN(B6473)-3),1,FIND("_",RIGHT(B6473,LEN(B6473)-3))-1)</f>
        <v>Strandtudse</v>
      </c>
      <c r="J6473" s="61" t="str">
        <f aca="false">TRIM(SUBSTITUTE(RIGHT(B6473,FIND(I6473,B6473)+1),"_",""))</f>
        <v>eDNA</v>
      </c>
      <c r="K6473" s="0" t="str">
        <f aca="false">IFERROR(VALUE(SUBSTITUTE(E6473,".",",")),E6473)</f>
        <v>No Ct</v>
      </c>
      <c r="L6473" s="61" t="str">
        <f aca="false">IF(J6473="PosK",SUMIFS(K:K,J:J,"PosK",H:H,H6473),"")</f>
        <v/>
      </c>
      <c r="M6473" s="61" t="str">
        <f aca="false">IF(J6473="PosK",SUMIFS(K:K,J:J,"NegK",H:H,H6473),"")</f>
        <v/>
      </c>
      <c r="N6473" s="61" t="str">
        <f aca="false">IF(J6473="PosK",SUMIFS(K:K,J:J,"eDNA",H:H,H6473),"")</f>
        <v/>
      </c>
      <c r="P6473" s="62"/>
      <c r="T6473" s="63"/>
      <c r="W6473" s="64"/>
    </row>
    <row r="6474" customFormat="false" ht="14.25" hidden="false" customHeight="false" outlineLevel="0" collapsed="false">
      <c r="A6474" s="0" t="s">
        <v>770</v>
      </c>
      <c r="B6474" s="52" t="s">
        <v>771</v>
      </c>
      <c r="C6474" s="52" t="s">
        <v>743</v>
      </c>
      <c r="D6474" s="53" t="n">
        <v>0.1</v>
      </c>
      <c r="E6474" s="53" t="n">
        <v>32.22</v>
      </c>
      <c r="F6474" s="0" t="s">
        <v>1417</v>
      </c>
      <c r="G6474" s="0" t="str">
        <f aca="false">LEFT(B6474,2)</f>
        <v>04</v>
      </c>
      <c r="H6474" s="0" t="str">
        <f aca="false">I6474&amp;"_"&amp;G6474&amp;"_"&amp;F6474</f>
        <v>GroenbrogetTudse_04_20190205_DL2018035_HimmelevGym_koersel1</v>
      </c>
      <c r="I6474" s="61" t="str">
        <f aca="false">MID(RIGHT(B6474,LEN(B6474)-3),1,FIND("_",RIGHT(B6474,LEN(B6474)-3))-1)</f>
        <v>GroenbrogetTudse</v>
      </c>
      <c r="J6474" s="61" t="str">
        <f aca="false">TRIM(SUBSTITUTE(RIGHT(B6474,FIND(I6474,B6474)+1),"_",""))</f>
        <v>PosK</v>
      </c>
      <c r="K6474" s="0" t="n">
        <f aca="false">IFERROR(VALUE(SUBSTITUTE(E6474,".",",")),E6474)</f>
        <v>32.22</v>
      </c>
      <c r="L6474" s="61" t="n">
        <f aca="false">IF(J6474="PosK",SUMIFS(K:K,J:J,"PosK",H:H,H6474),"")</f>
        <v>32.22</v>
      </c>
      <c r="M6474" s="61" t="n">
        <f aca="false">IF(J6474="PosK",SUMIFS(K:K,J:J,"NegK",H:H,H6474),"")</f>
        <v>0</v>
      </c>
      <c r="N6474" s="61" t="n">
        <f aca="false">IF(J6474="PosK",SUMIFS(K:K,J:J,"eDNA",H:H,H6474),"")</f>
        <v>0</v>
      </c>
      <c r="P6474" s="62" t="n">
        <f aca="false">IF(K6476="No Ct",0,K6476)</f>
        <v>0</v>
      </c>
      <c r="Q6474" s="62" t="n">
        <f aca="false">IF(K6477="No Ct",0,K6477)</f>
        <v>0</v>
      </c>
      <c r="R6474" s="0" t="str">
        <f aca="false">IF(AND(L6474&gt;0,M6474=0),"Valid","Invalid")</f>
        <v>Valid</v>
      </c>
      <c r="S6474" s="0" t="str">
        <f aca="false">IF(OR(P6474&gt;1,Q6474&gt;1),"Present","Absent")</f>
        <v>Absent</v>
      </c>
      <c r="T6474" s="63" t="str">
        <f aca="false">IF(OR(AND(P6474&gt;1,P6474&lt;41),AND(Q6474&gt;1,Q6474&lt;41)),"Ct&lt;41","Ct&gt;41")</f>
        <v>Ct&gt;41</v>
      </c>
      <c r="U6474" s="0" t="str">
        <f aca="false">I6474</f>
        <v>GroenbrogetTudse</v>
      </c>
      <c r="V6474" s="0" t="str">
        <f aca="false">MID(F6474,10,9)</f>
        <v>DL2018035</v>
      </c>
      <c r="W6474" s="64" t="str">
        <f aca="false">V6474&amp;"_"&amp;U6474&amp;"_"&amp;R6474&amp;"_"&amp;S6474&amp;"_"&amp;T6474</f>
        <v>DL2018035_GroenbrogetTudse_Valid_Absent_Ct&gt;41</v>
      </c>
    </row>
    <row r="6475" customFormat="false" ht="14.25" hidden="false" customHeight="false" outlineLevel="0" collapsed="false">
      <c r="A6475" s="0" t="s">
        <v>772</v>
      </c>
      <c r="B6475" s="52" t="s">
        <v>773</v>
      </c>
      <c r="C6475" s="52" t="s">
        <v>747</v>
      </c>
      <c r="D6475" s="53" t="n">
        <v>0.1</v>
      </c>
      <c r="E6475" s="53" t="s">
        <v>748</v>
      </c>
      <c r="F6475" s="0" t="s">
        <v>1417</v>
      </c>
      <c r="G6475" s="0" t="str">
        <f aca="false">LEFT(B6475,2)</f>
        <v>04</v>
      </c>
      <c r="H6475" s="0" t="str">
        <f aca="false">I6475&amp;"_"&amp;G6475&amp;"_"&amp;F6475</f>
        <v>GroenbrogetTudse_04_20190205_DL2018035_HimmelevGym_koersel1</v>
      </c>
      <c r="I6475" s="61" t="str">
        <f aca="false">MID(RIGHT(B6475,LEN(B6475)-3),1,FIND("_",RIGHT(B6475,LEN(B6475)-3))-1)</f>
        <v>GroenbrogetTudse</v>
      </c>
      <c r="J6475" s="61" t="str">
        <f aca="false">TRIM(SUBSTITUTE(RIGHT(B6475,FIND(I6475,B6475)+1),"_",""))</f>
        <v>NegK</v>
      </c>
      <c r="K6475" s="0" t="str">
        <f aca="false">IFERROR(VALUE(SUBSTITUTE(E6475,".",",")),E6475)</f>
        <v>No Ct</v>
      </c>
      <c r="L6475" s="61" t="str">
        <f aca="false">IF(J6475="PosK",SUMIFS(K:K,J:J,"PosK",H:H,H6475),"")</f>
        <v/>
      </c>
      <c r="M6475" s="61" t="str">
        <f aca="false">IF(J6475="PosK",SUMIFS(K:K,J:J,"NegK",H:H,H6475),"")</f>
        <v/>
      </c>
      <c r="N6475" s="61" t="str">
        <f aca="false">IF(J6475="PosK",SUMIFS(K:K,J:J,"eDNA",H:H,H6475),"")</f>
        <v/>
      </c>
    </row>
    <row r="6476" customFormat="false" ht="14.25" hidden="false" customHeight="false" outlineLevel="0" collapsed="false">
      <c r="A6476" s="0" t="s">
        <v>774</v>
      </c>
      <c r="B6476" s="52" t="s">
        <v>775</v>
      </c>
      <c r="C6476" s="52" t="s">
        <v>751</v>
      </c>
      <c r="D6476" s="53" t="n">
        <v>0.1</v>
      </c>
      <c r="E6476" s="53" t="s">
        <v>748</v>
      </c>
      <c r="F6476" s="0" t="s">
        <v>1417</v>
      </c>
      <c r="G6476" s="0" t="str">
        <f aca="false">LEFT(B6476,2)</f>
        <v>04</v>
      </c>
      <c r="H6476" s="0" t="str">
        <f aca="false">I6476&amp;"_"&amp;G6476&amp;"_"&amp;F6476</f>
        <v>GroenbrogetTudse_04_20190205_DL2018035_HimmelevGym_koersel1</v>
      </c>
      <c r="I6476" s="61" t="str">
        <f aca="false">MID(RIGHT(B6476,LEN(B6476)-3),1,FIND("_",RIGHT(B6476,LEN(B6476)-3))-1)</f>
        <v>GroenbrogetTudse</v>
      </c>
      <c r="J6476" s="61" t="str">
        <f aca="false">TRIM(SUBSTITUTE(RIGHT(B6476,FIND(I6476,B6476)+1),"_",""))</f>
        <v>eDNA</v>
      </c>
      <c r="K6476" s="0" t="str">
        <f aca="false">IFERROR(VALUE(SUBSTITUTE(E6476,".",",")),E6476)</f>
        <v>No Ct</v>
      </c>
      <c r="L6476" s="61" t="str">
        <f aca="false">IF(J6476="PosK",SUMIFS(K:K,J:J,"PosK",H:H,H6476),"")</f>
        <v/>
      </c>
      <c r="M6476" s="61" t="str">
        <f aca="false">IF(J6476="PosK",SUMIFS(K:K,J:J,"NegK",H:H,H6476),"")</f>
        <v/>
      </c>
      <c r="N6476" s="61" t="str">
        <f aca="false">IF(J6476="PosK",SUMIFS(K:K,J:J,"eDNA",H:H,H6476),"")</f>
        <v/>
      </c>
      <c r="Q6476" s="62"/>
    </row>
    <row r="6477" customFormat="false" ht="14.25" hidden="false" customHeight="false" outlineLevel="0" collapsed="false">
      <c r="A6477" s="0" t="s">
        <v>776</v>
      </c>
      <c r="B6477" s="52" t="s">
        <v>775</v>
      </c>
      <c r="C6477" s="52" t="s">
        <v>751</v>
      </c>
      <c r="D6477" s="53" t="n">
        <v>0.1</v>
      </c>
      <c r="E6477" s="53" t="s">
        <v>748</v>
      </c>
      <c r="F6477" s="0" t="s">
        <v>1417</v>
      </c>
      <c r="G6477" s="0" t="str">
        <f aca="false">LEFT(B6477,2)</f>
        <v>04</v>
      </c>
      <c r="H6477" s="0" t="str">
        <f aca="false">I6477&amp;"_"&amp;G6477&amp;"_"&amp;F6477</f>
        <v>GroenbrogetTudse_04_20190205_DL2018035_HimmelevGym_koersel1</v>
      </c>
      <c r="I6477" s="61" t="str">
        <f aca="false">MID(RIGHT(B6477,LEN(B6477)-3),1,FIND("_",RIGHT(B6477,LEN(B6477)-3))-1)</f>
        <v>GroenbrogetTudse</v>
      </c>
      <c r="J6477" s="61" t="str">
        <f aca="false">TRIM(SUBSTITUTE(RIGHT(B6477,FIND(I6477,B6477)+1),"_",""))</f>
        <v>eDNA</v>
      </c>
      <c r="K6477" s="0" t="str">
        <f aca="false">IFERROR(VALUE(SUBSTITUTE(E6477,".",",")),E6477)</f>
        <v>No Ct</v>
      </c>
      <c r="L6477" s="61" t="str">
        <f aca="false">IF(J6477="PosK",SUMIFS(K:K,J:J,"PosK",H:H,H6477),"")</f>
        <v/>
      </c>
      <c r="M6477" s="61" t="str">
        <f aca="false">IF(J6477="PosK",SUMIFS(K:K,J:J,"NegK",H:H,H6477),"")</f>
        <v/>
      </c>
      <c r="N6477" s="61" t="str">
        <f aca="false">IF(J6477="PosK",SUMIFS(K:K,J:J,"eDNA",H:H,H6477),"")</f>
        <v/>
      </c>
      <c r="P6477" s="62"/>
      <c r="T6477" s="63"/>
      <c r="W6477" s="64"/>
    </row>
    <row r="6478" customFormat="false" ht="14.25" hidden="false" customHeight="false" outlineLevel="0" collapsed="false">
      <c r="A6478" s="0" t="s">
        <v>778</v>
      </c>
      <c r="B6478" s="52" t="s">
        <v>779</v>
      </c>
      <c r="C6478" s="52" t="s">
        <v>743</v>
      </c>
      <c r="D6478" s="53" t="n">
        <v>0.1</v>
      </c>
      <c r="E6478" s="53" t="n">
        <v>32.3</v>
      </c>
      <c r="F6478" s="0" t="s">
        <v>1417</v>
      </c>
      <c r="G6478" s="0" t="str">
        <f aca="false">LEFT(B6478,2)</f>
        <v>05</v>
      </c>
      <c r="H6478" s="0" t="str">
        <f aca="false">I6478&amp;"_"&amp;G6478&amp;"_"&amp;F6478</f>
        <v>Loevfroe_05_20190205_DL2018035_HimmelevGym_koersel1</v>
      </c>
      <c r="I6478" s="61" t="str">
        <f aca="false">MID(RIGHT(B6478,LEN(B6478)-3),1,FIND("_",RIGHT(B6478,LEN(B6478)-3))-1)</f>
        <v>Loevfroe</v>
      </c>
      <c r="J6478" s="61" t="str">
        <f aca="false">TRIM(SUBSTITUTE(RIGHT(B6478,FIND(I6478,B6478)+1),"_",""))</f>
        <v>PosK</v>
      </c>
      <c r="K6478" s="0" t="n">
        <f aca="false">IFERROR(VALUE(SUBSTITUTE(E6478,".",",")),E6478)</f>
        <v>32.3</v>
      </c>
      <c r="L6478" s="61" t="n">
        <f aca="false">IF(J6478="PosK",SUMIFS(K:K,J:J,"PosK",H:H,H6478),"")</f>
        <v>32.3</v>
      </c>
      <c r="M6478" s="61" t="n">
        <f aca="false">IF(J6478="PosK",SUMIFS(K:K,J:J,"NegK",H:H,H6478),"")</f>
        <v>0</v>
      </c>
      <c r="N6478" s="61" t="n">
        <f aca="false">IF(J6478="PosK",SUMIFS(K:K,J:J,"eDNA",H:H,H6478),"")</f>
        <v>0</v>
      </c>
      <c r="P6478" s="62" t="n">
        <f aca="false">IF(K6480="No Ct",0,K6480)</f>
        <v>0</v>
      </c>
      <c r="Q6478" s="62" t="n">
        <f aca="false">IF(K6481="No Ct",0,K6481)</f>
        <v>0</v>
      </c>
      <c r="R6478" s="0" t="str">
        <f aca="false">IF(AND(L6478&gt;0,M6478=0),"Valid","Invalid")</f>
        <v>Valid</v>
      </c>
      <c r="S6478" s="0" t="str">
        <f aca="false">IF(OR(P6478&gt;1,Q6478&gt;1),"Present","Absent")</f>
        <v>Absent</v>
      </c>
      <c r="T6478" s="63" t="str">
        <f aca="false">IF(OR(AND(P6478&gt;1,P6478&lt;41),AND(Q6478&gt;1,Q6478&lt;41)),"Ct&lt;41","Ct&gt;41")</f>
        <v>Ct&gt;41</v>
      </c>
      <c r="U6478" s="0" t="str">
        <f aca="false">I6478</f>
        <v>Loevfroe</v>
      </c>
      <c r="V6478" s="0" t="str">
        <f aca="false">MID(F6478,10,9)</f>
        <v>DL2018035</v>
      </c>
      <c r="W6478" s="64" t="str">
        <f aca="false">V6478&amp;"_"&amp;U6478&amp;"_"&amp;R6478&amp;"_"&amp;S6478&amp;"_"&amp;T6478</f>
        <v>DL2018035_Loevfroe_Valid_Absent_Ct&gt;41</v>
      </c>
    </row>
    <row r="6479" customFormat="false" ht="14.25" hidden="false" customHeight="false" outlineLevel="0" collapsed="false">
      <c r="A6479" s="0" t="s">
        <v>780</v>
      </c>
      <c r="B6479" s="52" t="s">
        <v>781</v>
      </c>
      <c r="C6479" s="52" t="s">
        <v>747</v>
      </c>
      <c r="D6479" s="53" t="n">
        <v>0.1</v>
      </c>
      <c r="E6479" s="53" t="s">
        <v>748</v>
      </c>
      <c r="F6479" s="0" t="s">
        <v>1417</v>
      </c>
      <c r="G6479" s="0" t="str">
        <f aca="false">LEFT(B6479,2)</f>
        <v>05</v>
      </c>
      <c r="H6479" s="0" t="str">
        <f aca="false">I6479&amp;"_"&amp;G6479&amp;"_"&amp;F6479</f>
        <v>Loevfroe_05_20190205_DL2018035_HimmelevGym_koersel1</v>
      </c>
      <c r="I6479" s="61" t="str">
        <f aca="false">MID(RIGHT(B6479,LEN(B6479)-3),1,FIND("_",RIGHT(B6479,LEN(B6479)-3))-1)</f>
        <v>Loevfroe</v>
      </c>
      <c r="J6479" s="61" t="str">
        <f aca="false">TRIM(SUBSTITUTE(RIGHT(B6479,FIND(I6479,B6479)+1),"_",""))</f>
        <v>NegK</v>
      </c>
      <c r="K6479" s="0" t="str">
        <f aca="false">IFERROR(VALUE(SUBSTITUTE(E6479,".",",")),E6479)</f>
        <v>No Ct</v>
      </c>
      <c r="L6479" s="61" t="str">
        <f aca="false">IF(J6479="PosK",SUMIFS(K:K,J:J,"PosK",H:H,H6479),"")</f>
        <v/>
      </c>
      <c r="M6479" s="61" t="str">
        <f aca="false">IF(J6479="PosK",SUMIFS(K:K,J:J,"NegK",H:H,H6479),"")</f>
        <v/>
      </c>
      <c r="N6479" s="61" t="str">
        <f aca="false">IF(J6479="PosK",SUMIFS(K:K,J:J,"eDNA",H:H,H6479),"")</f>
        <v/>
      </c>
    </row>
    <row r="6480" customFormat="false" ht="14.25" hidden="false" customHeight="false" outlineLevel="0" collapsed="false">
      <c r="A6480" s="0" t="s">
        <v>782</v>
      </c>
      <c r="B6480" s="52" t="s">
        <v>783</v>
      </c>
      <c r="C6480" s="52" t="s">
        <v>751</v>
      </c>
      <c r="D6480" s="53" t="n">
        <v>0.1</v>
      </c>
      <c r="E6480" s="53" t="s">
        <v>748</v>
      </c>
      <c r="F6480" s="0" t="s">
        <v>1417</v>
      </c>
      <c r="G6480" s="0" t="str">
        <f aca="false">LEFT(B6480,2)</f>
        <v>05</v>
      </c>
      <c r="H6480" s="0" t="str">
        <f aca="false">I6480&amp;"_"&amp;G6480&amp;"_"&amp;F6480</f>
        <v>Loevfroe_05_20190205_DL2018035_HimmelevGym_koersel1</v>
      </c>
      <c r="I6480" s="61" t="str">
        <f aca="false">MID(RIGHT(B6480,LEN(B6480)-3),1,FIND("_",RIGHT(B6480,LEN(B6480)-3))-1)</f>
        <v>Loevfroe</v>
      </c>
      <c r="J6480" s="61" t="str">
        <f aca="false">TRIM(SUBSTITUTE(RIGHT(B6480,FIND(I6480,B6480)+1),"_",""))</f>
        <v>eDNA</v>
      </c>
      <c r="K6480" s="0" t="str">
        <f aca="false">IFERROR(VALUE(SUBSTITUTE(E6480,".",",")),E6480)</f>
        <v>No Ct</v>
      </c>
      <c r="L6480" s="61" t="str">
        <f aca="false">IF(J6480="PosK",SUMIFS(K:K,J:J,"PosK",H:H,H6480),"")</f>
        <v/>
      </c>
      <c r="M6480" s="61" t="str">
        <f aca="false">IF(J6480="PosK",SUMIFS(K:K,J:J,"NegK",H:H,H6480),"")</f>
        <v/>
      </c>
      <c r="N6480" s="61" t="str">
        <f aca="false">IF(J6480="PosK",SUMIFS(K:K,J:J,"eDNA",H:H,H6480),"")</f>
        <v/>
      </c>
      <c r="Q6480" s="62"/>
    </row>
    <row r="6481" customFormat="false" ht="14.25" hidden="false" customHeight="false" outlineLevel="0" collapsed="false">
      <c r="A6481" s="0" t="s">
        <v>784</v>
      </c>
      <c r="B6481" s="52" t="s">
        <v>783</v>
      </c>
      <c r="C6481" s="52" t="s">
        <v>751</v>
      </c>
      <c r="D6481" s="53" t="n">
        <v>0.1</v>
      </c>
      <c r="E6481" s="53" t="s">
        <v>748</v>
      </c>
      <c r="F6481" s="0" t="s">
        <v>1417</v>
      </c>
      <c r="G6481" s="0" t="str">
        <f aca="false">LEFT(B6481,2)</f>
        <v>05</v>
      </c>
      <c r="H6481" s="0" t="str">
        <f aca="false">I6481&amp;"_"&amp;G6481&amp;"_"&amp;F6481</f>
        <v>Loevfroe_05_20190205_DL2018035_HimmelevGym_koersel1</v>
      </c>
      <c r="I6481" s="61" t="str">
        <f aca="false">MID(RIGHT(B6481,LEN(B6481)-3),1,FIND("_",RIGHT(B6481,LEN(B6481)-3))-1)</f>
        <v>Loevfroe</v>
      </c>
      <c r="J6481" s="61" t="str">
        <f aca="false">TRIM(SUBSTITUTE(RIGHT(B6481,FIND(I6481,B6481)+1),"_",""))</f>
        <v>eDNA</v>
      </c>
      <c r="K6481" s="0" t="str">
        <f aca="false">IFERROR(VALUE(SUBSTITUTE(E6481,".",",")),E6481)</f>
        <v>No Ct</v>
      </c>
      <c r="L6481" s="61" t="str">
        <f aca="false">IF(J6481="PosK",SUMIFS(K:K,J:J,"PosK",H:H,H6481),"")</f>
        <v/>
      </c>
      <c r="M6481" s="61" t="str">
        <f aca="false">IF(J6481="PosK",SUMIFS(K:K,J:J,"NegK",H:H,H6481),"")</f>
        <v/>
      </c>
      <c r="N6481" s="61" t="str">
        <f aca="false">IF(J6481="PosK",SUMIFS(K:K,J:J,"eDNA",H:H,H6481),"")</f>
        <v/>
      </c>
      <c r="P6481" s="62"/>
      <c r="T6481" s="63"/>
      <c r="W6481" s="64"/>
    </row>
    <row r="6482" customFormat="false" ht="14.25" hidden="false" customHeight="false" outlineLevel="0" collapsed="false">
      <c r="A6482" s="0" t="s">
        <v>786</v>
      </c>
      <c r="B6482" s="52" t="s">
        <v>787</v>
      </c>
      <c r="C6482" s="52" t="s">
        <v>743</v>
      </c>
      <c r="D6482" s="53" t="n">
        <v>0.1</v>
      </c>
      <c r="E6482" s="53" t="n">
        <v>33.57</v>
      </c>
      <c r="F6482" s="0" t="s">
        <v>1417</v>
      </c>
      <c r="G6482" s="0" t="str">
        <f aca="false">LEFT(B6482,2)</f>
        <v>06</v>
      </c>
      <c r="H6482" s="0" t="str">
        <f aca="false">I6482&amp;"_"&amp;G6482&amp;"_"&amp;F6482</f>
        <v>Springfroe_06_20190205_DL2018035_HimmelevGym_koersel1</v>
      </c>
      <c r="I6482" s="61" t="str">
        <f aca="false">MID(RIGHT(B6482,LEN(B6482)-3),1,FIND("_",RIGHT(B6482,LEN(B6482)-3))-1)</f>
        <v>Springfroe</v>
      </c>
      <c r="J6482" s="61" t="str">
        <f aca="false">TRIM(SUBSTITUTE(RIGHT(B6482,FIND(I6482,B6482)+1),"_",""))</f>
        <v>PosK</v>
      </c>
      <c r="K6482" s="0" t="n">
        <f aca="false">IFERROR(VALUE(SUBSTITUTE(E6482,".",",")),E6482)</f>
        <v>33.57</v>
      </c>
      <c r="L6482" s="61" t="n">
        <f aca="false">IF(J6482="PosK",SUMIFS(K:K,J:J,"PosK",H:H,H6482),"")</f>
        <v>33.57</v>
      </c>
      <c r="M6482" s="61" t="n">
        <f aca="false">IF(J6482="PosK",SUMIFS(K:K,J:J,"NegK",H:H,H6482),"")</f>
        <v>0</v>
      </c>
      <c r="N6482" s="61" t="n">
        <f aca="false">IF(J6482="PosK",SUMIFS(K:K,J:J,"eDNA",H:H,H6482),"")</f>
        <v>0</v>
      </c>
      <c r="P6482" s="62" t="n">
        <f aca="false">IF(K6484="No Ct",0,K6484)</f>
        <v>0</v>
      </c>
      <c r="Q6482" s="62" t="n">
        <f aca="false">IF(K6485="No Ct",0,K6485)</f>
        <v>0</v>
      </c>
      <c r="R6482" s="0" t="str">
        <f aca="false">IF(AND(L6482&gt;0,M6482=0),"Valid","Invalid")</f>
        <v>Valid</v>
      </c>
      <c r="S6482" s="0" t="str">
        <f aca="false">IF(OR(P6482&gt;1,Q6482&gt;1),"Present","Absent")</f>
        <v>Absent</v>
      </c>
      <c r="T6482" s="63" t="str">
        <f aca="false">IF(OR(AND(P6482&gt;1,P6482&lt;41),AND(Q6482&gt;1,Q6482&lt;41)),"Ct&lt;41","Ct&gt;41")</f>
        <v>Ct&gt;41</v>
      </c>
      <c r="U6482" s="0" t="str">
        <f aca="false">I6482</f>
        <v>Springfroe</v>
      </c>
      <c r="V6482" s="0" t="str">
        <f aca="false">MID(F6482,10,9)</f>
        <v>DL2018035</v>
      </c>
      <c r="W6482" s="64" t="str">
        <f aca="false">V6482&amp;"_"&amp;U6482&amp;"_"&amp;R6482&amp;"_"&amp;S6482&amp;"_"&amp;T6482</f>
        <v>DL2018035_Springfroe_Valid_Absent_Ct&gt;41</v>
      </c>
    </row>
    <row r="6483" customFormat="false" ht="14.25" hidden="false" customHeight="false" outlineLevel="0" collapsed="false">
      <c r="A6483" s="0" t="s">
        <v>788</v>
      </c>
      <c r="B6483" s="52" t="s">
        <v>789</v>
      </c>
      <c r="C6483" s="52" t="s">
        <v>747</v>
      </c>
      <c r="D6483" s="53" t="n">
        <v>0.1</v>
      </c>
      <c r="E6483" s="53" t="s">
        <v>748</v>
      </c>
      <c r="F6483" s="0" t="s">
        <v>1417</v>
      </c>
      <c r="G6483" s="0" t="str">
        <f aca="false">LEFT(B6483,2)</f>
        <v>06</v>
      </c>
      <c r="H6483" s="0" t="str">
        <f aca="false">I6483&amp;"_"&amp;G6483&amp;"_"&amp;F6483</f>
        <v>Springfroe_06_20190205_DL2018035_HimmelevGym_koersel1</v>
      </c>
      <c r="I6483" s="61" t="str">
        <f aca="false">MID(RIGHT(B6483,LEN(B6483)-3),1,FIND("_",RIGHT(B6483,LEN(B6483)-3))-1)</f>
        <v>Springfroe</v>
      </c>
      <c r="J6483" s="61" t="str">
        <f aca="false">TRIM(SUBSTITUTE(RIGHT(B6483,FIND(I6483,B6483)+1),"_",""))</f>
        <v>NegK</v>
      </c>
      <c r="K6483" s="0" t="str">
        <f aca="false">IFERROR(VALUE(SUBSTITUTE(E6483,".",",")),E6483)</f>
        <v>No Ct</v>
      </c>
      <c r="L6483" s="61" t="str">
        <f aca="false">IF(J6483="PosK",SUMIFS(K:K,J:J,"PosK",H:H,H6483),"")</f>
        <v/>
      </c>
      <c r="M6483" s="61" t="str">
        <f aca="false">IF(J6483="PosK",SUMIFS(K:K,J:J,"NegK",H:H,H6483),"")</f>
        <v/>
      </c>
      <c r="N6483" s="61" t="str">
        <f aca="false">IF(J6483="PosK",SUMIFS(K:K,J:J,"eDNA",H:H,H6483),"")</f>
        <v/>
      </c>
    </row>
    <row r="6484" customFormat="false" ht="14.25" hidden="false" customHeight="false" outlineLevel="0" collapsed="false">
      <c r="A6484" s="0" t="s">
        <v>790</v>
      </c>
      <c r="B6484" s="52" t="s">
        <v>791</v>
      </c>
      <c r="C6484" s="52" t="s">
        <v>751</v>
      </c>
      <c r="D6484" s="53" t="n">
        <v>0.1</v>
      </c>
      <c r="E6484" s="53" t="s">
        <v>748</v>
      </c>
      <c r="F6484" s="0" t="s">
        <v>1417</v>
      </c>
      <c r="G6484" s="0" t="str">
        <f aca="false">LEFT(B6484,2)</f>
        <v>06</v>
      </c>
      <c r="H6484" s="0" t="str">
        <f aca="false">I6484&amp;"_"&amp;G6484&amp;"_"&amp;F6484</f>
        <v>Springfroe_06_20190205_DL2018035_HimmelevGym_koersel1</v>
      </c>
      <c r="I6484" s="61" t="str">
        <f aca="false">MID(RIGHT(B6484,LEN(B6484)-3),1,FIND("_",RIGHT(B6484,LEN(B6484)-3))-1)</f>
        <v>Springfroe</v>
      </c>
      <c r="J6484" s="61" t="str">
        <f aca="false">TRIM(SUBSTITUTE(RIGHT(B6484,FIND(I6484,B6484)+1),"_",""))</f>
        <v>eDNA</v>
      </c>
      <c r="K6484" s="0" t="str">
        <f aca="false">IFERROR(VALUE(SUBSTITUTE(E6484,".",",")),E6484)</f>
        <v>No Ct</v>
      </c>
      <c r="L6484" s="61" t="str">
        <f aca="false">IF(J6484="PosK",SUMIFS(K:K,J:J,"PosK",H:H,H6484),"")</f>
        <v/>
      </c>
      <c r="M6484" s="61" t="str">
        <f aca="false">IF(J6484="PosK",SUMIFS(K:K,J:J,"NegK",H:H,H6484),"")</f>
        <v/>
      </c>
      <c r="N6484" s="61" t="str">
        <f aca="false">IF(J6484="PosK",SUMIFS(K:K,J:J,"eDNA",H:H,H6484),"")</f>
        <v/>
      </c>
      <c r="Q6484" s="62"/>
    </row>
    <row r="6485" customFormat="false" ht="14.25" hidden="false" customHeight="false" outlineLevel="0" collapsed="false">
      <c r="A6485" s="0" t="s">
        <v>792</v>
      </c>
      <c r="B6485" s="52" t="s">
        <v>791</v>
      </c>
      <c r="C6485" s="52" t="s">
        <v>751</v>
      </c>
      <c r="D6485" s="53" t="n">
        <v>0.1</v>
      </c>
      <c r="E6485" s="53" t="s">
        <v>748</v>
      </c>
      <c r="F6485" s="0" t="s">
        <v>1417</v>
      </c>
      <c r="G6485" s="0" t="str">
        <f aca="false">LEFT(B6485,2)</f>
        <v>06</v>
      </c>
      <c r="H6485" s="0" t="str">
        <f aca="false">I6485&amp;"_"&amp;G6485&amp;"_"&amp;F6485</f>
        <v>Springfroe_06_20190205_DL2018035_HimmelevGym_koersel1</v>
      </c>
      <c r="I6485" s="61" t="str">
        <f aca="false">MID(RIGHT(B6485,LEN(B6485)-3),1,FIND("_",RIGHT(B6485,LEN(B6485)-3))-1)</f>
        <v>Springfroe</v>
      </c>
      <c r="J6485" s="61" t="str">
        <f aca="false">TRIM(SUBSTITUTE(RIGHT(B6485,FIND(I6485,B6485)+1),"_",""))</f>
        <v>eDNA</v>
      </c>
      <c r="K6485" s="0" t="str">
        <f aca="false">IFERROR(VALUE(SUBSTITUTE(E6485,".",",")),E6485)</f>
        <v>No Ct</v>
      </c>
      <c r="L6485" s="61" t="str">
        <f aca="false">IF(J6485="PosK",SUMIFS(K:K,J:J,"PosK",H:H,H6485),"")</f>
        <v/>
      </c>
      <c r="M6485" s="61" t="str">
        <f aca="false">IF(J6485="PosK",SUMIFS(K:K,J:J,"NegK",H:H,H6485),"")</f>
        <v/>
      </c>
      <c r="N6485" s="61" t="str">
        <f aca="false">IF(J6485="PosK",SUMIFS(K:K,J:J,"eDNA",H:H,H6485),"")</f>
        <v/>
      </c>
      <c r="P6485" s="62"/>
      <c r="T6485" s="63"/>
      <c r="W6485" s="64"/>
    </row>
    <row r="6486" customFormat="false" ht="14.25" hidden="false" customHeight="false" outlineLevel="0" collapsed="false">
      <c r="A6486" s="0" t="s">
        <v>794</v>
      </c>
      <c r="B6486" s="52" t="s">
        <v>960</v>
      </c>
      <c r="C6486" s="52" t="s">
        <v>743</v>
      </c>
      <c r="D6486" s="53" t="n">
        <v>0.1</v>
      </c>
      <c r="E6486" s="53" t="n">
        <v>34.97</v>
      </c>
      <c r="F6486" s="0" t="s">
        <v>1417</v>
      </c>
      <c r="G6486" s="0" t="str">
        <f aca="false">LEFT(B6486,2)</f>
        <v>07</v>
      </c>
      <c r="H6486" s="0" t="str">
        <f aca="false">I6486&amp;"_"&amp;G6486&amp;"_"&amp;F6486</f>
        <v>Springfroe_07_20190205_DL2018035_HimmelevGym_koersel1</v>
      </c>
      <c r="I6486" s="61" t="str">
        <f aca="false">MID(RIGHT(B6486,LEN(B6486)-3),1,FIND("_",RIGHT(B6486,LEN(B6486)-3))-1)</f>
        <v>Springfroe</v>
      </c>
      <c r="J6486" s="61" t="str">
        <f aca="false">TRIM(SUBSTITUTE(RIGHT(B6486,FIND(I6486,B6486)+1),"_",""))</f>
        <v>PosK</v>
      </c>
      <c r="K6486" s="0" t="n">
        <f aca="false">IFERROR(VALUE(SUBSTITUTE(E6486,".",",")),E6486)</f>
        <v>34.97</v>
      </c>
      <c r="L6486" s="61" t="n">
        <f aca="false">IF(J6486="PosK",SUMIFS(K:K,J:J,"PosK",H:H,H6486),"")</f>
        <v>34.97</v>
      </c>
      <c r="M6486" s="61" t="n">
        <f aca="false">IF(J6486="PosK",SUMIFS(K:K,J:J,"NegK",H:H,H6486),"")</f>
        <v>0</v>
      </c>
      <c r="N6486" s="61" t="n">
        <f aca="false">IF(J6486="PosK",SUMIFS(K:K,J:J,"eDNA",H:H,H6486),"")</f>
        <v>0</v>
      </c>
      <c r="P6486" s="62" t="n">
        <f aca="false">IF(K6488="No Ct",0,K6488)</f>
        <v>0</v>
      </c>
      <c r="Q6486" s="62" t="n">
        <f aca="false">IF(K6489="No Ct",0,K6489)</f>
        <v>0</v>
      </c>
      <c r="R6486" s="0" t="str">
        <f aca="false">IF(AND(L6486&gt;0,M6486=0),"Valid","Invalid")</f>
        <v>Valid</v>
      </c>
      <c r="S6486" s="0" t="str">
        <f aca="false">IF(OR(P6486&gt;1,Q6486&gt;1),"Present","Absent")</f>
        <v>Absent</v>
      </c>
      <c r="T6486" s="63" t="str">
        <f aca="false">IF(OR(AND(P6486&gt;1,P6486&lt;41),AND(Q6486&gt;1,Q6486&lt;41)),"Ct&lt;41","Ct&gt;41")</f>
        <v>Ct&gt;41</v>
      </c>
      <c r="U6486" s="0" t="str">
        <f aca="false">I6486</f>
        <v>Springfroe</v>
      </c>
      <c r="V6486" s="0" t="str">
        <f aca="false">MID(F6486,10,9)</f>
        <v>DL2018035</v>
      </c>
      <c r="W6486" s="64" t="str">
        <f aca="false">V6486&amp;"_"&amp;U6486&amp;"_"&amp;R6486&amp;"_"&amp;S6486&amp;"_"&amp;T6486</f>
        <v>DL2018035_Springfroe_Valid_Absent_Ct&gt;41</v>
      </c>
    </row>
    <row r="6487" customFormat="false" ht="14.25" hidden="false" customHeight="false" outlineLevel="0" collapsed="false">
      <c r="A6487" s="0" t="s">
        <v>796</v>
      </c>
      <c r="B6487" s="52" t="s">
        <v>961</v>
      </c>
      <c r="C6487" s="52" t="s">
        <v>747</v>
      </c>
      <c r="D6487" s="53" t="n">
        <v>0.1</v>
      </c>
      <c r="E6487" s="53" t="s">
        <v>748</v>
      </c>
      <c r="F6487" s="0" t="s">
        <v>1417</v>
      </c>
      <c r="G6487" s="0" t="str">
        <f aca="false">LEFT(B6487,2)</f>
        <v>07</v>
      </c>
      <c r="H6487" s="0" t="str">
        <f aca="false">I6487&amp;"_"&amp;G6487&amp;"_"&amp;F6487</f>
        <v>Springfroe_07_20190205_DL2018035_HimmelevGym_koersel1</v>
      </c>
      <c r="I6487" s="61" t="str">
        <f aca="false">MID(RIGHT(B6487,LEN(B6487)-3),1,FIND("_",RIGHT(B6487,LEN(B6487)-3))-1)</f>
        <v>Springfroe</v>
      </c>
      <c r="J6487" s="61" t="str">
        <f aca="false">TRIM(SUBSTITUTE(RIGHT(B6487,FIND(I6487,B6487)+1),"_",""))</f>
        <v>NegK</v>
      </c>
      <c r="K6487" s="0" t="str">
        <f aca="false">IFERROR(VALUE(SUBSTITUTE(E6487,".",",")),E6487)</f>
        <v>No Ct</v>
      </c>
      <c r="L6487" s="61" t="str">
        <f aca="false">IF(J6487="PosK",SUMIFS(K:K,J:J,"PosK",H:H,H6487),"")</f>
        <v/>
      </c>
      <c r="M6487" s="61" t="str">
        <f aca="false">IF(J6487="PosK",SUMIFS(K:K,J:J,"NegK",H:H,H6487),"")</f>
        <v/>
      </c>
      <c r="N6487" s="61" t="str">
        <f aca="false">IF(J6487="PosK",SUMIFS(K:K,J:J,"eDNA",H:H,H6487),"")</f>
        <v/>
      </c>
    </row>
    <row r="6488" customFormat="false" ht="14.25" hidden="false" customHeight="false" outlineLevel="0" collapsed="false">
      <c r="A6488" s="0" t="s">
        <v>798</v>
      </c>
      <c r="B6488" s="52" t="s">
        <v>962</v>
      </c>
      <c r="C6488" s="52" t="s">
        <v>751</v>
      </c>
      <c r="D6488" s="53" t="n">
        <v>0.1</v>
      </c>
      <c r="E6488" s="53" t="s">
        <v>748</v>
      </c>
      <c r="F6488" s="0" t="s">
        <v>1417</v>
      </c>
      <c r="G6488" s="0" t="str">
        <f aca="false">LEFT(B6488,2)</f>
        <v>07</v>
      </c>
      <c r="H6488" s="0" t="str">
        <f aca="false">I6488&amp;"_"&amp;G6488&amp;"_"&amp;F6488</f>
        <v>Springfroe_07_20190205_DL2018035_HimmelevGym_koersel1</v>
      </c>
      <c r="I6488" s="61" t="str">
        <f aca="false">MID(RIGHT(B6488,LEN(B6488)-3),1,FIND("_",RIGHT(B6488,LEN(B6488)-3))-1)</f>
        <v>Springfroe</v>
      </c>
      <c r="J6488" s="61" t="str">
        <f aca="false">TRIM(SUBSTITUTE(RIGHT(B6488,FIND(I6488,B6488)+1),"_",""))</f>
        <v>eDNA</v>
      </c>
      <c r="K6488" s="0" t="str">
        <f aca="false">IFERROR(VALUE(SUBSTITUTE(E6488,".",",")),E6488)</f>
        <v>No Ct</v>
      </c>
      <c r="L6488" s="61" t="str">
        <f aca="false">IF(J6488="PosK",SUMIFS(K:K,J:J,"PosK",H:H,H6488),"")</f>
        <v/>
      </c>
      <c r="M6488" s="61" t="str">
        <f aca="false">IF(J6488="PosK",SUMIFS(K:K,J:J,"NegK",H:H,H6488),"")</f>
        <v/>
      </c>
      <c r="N6488" s="61" t="str">
        <f aca="false">IF(J6488="PosK",SUMIFS(K:K,J:J,"eDNA",H:H,H6488),"")</f>
        <v/>
      </c>
      <c r="Q6488" s="62"/>
    </row>
    <row r="6489" customFormat="false" ht="14.25" hidden="false" customHeight="false" outlineLevel="0" collapsed="false">
      <c r="A6489" s="0" t="s">
        <v>800</v>
      </c>
      <c r="B6489" s="52" t="s">
        <v>962</v>
      </c>
      <c r="C6489" s="52" t="s">
        <v>751</v>
      </c>
      <c r="D6489" s="53" t="n">
        <v>0.1</v>
      </c>
      <c r="E6489" s="53" t="s">
        <v>748</v>
      </c>
      <c r="F6489" s="0" t="s">
        <v>1417</v>
      </c>
      <c r="G6489" s="0" t="str">
        <f aca="false">LEFT(B6489,2)</f>
        <v>07</v>
      </c>
      <c r="H6489" s="0" t="str">
        <f aca="false">I6489&amp;"_"&amp;G6489&amp;"_"&amp;F6489</f>
        <v>Springfroe_07_20190205_DL2018035_HimmelevGym_koersel1</v>
      </c>
      <c r="I6489" s="61" t="str">
        <f aca="false">MID(RIGHT(B6489,LEN(B6489)-3),1,FIND("_",RIGHT(B6489,LEN(B6489)-3))-1)</f>
        <v>Springfroe</v>
      </c>
      <c r="J6489" s="61" t="str">
        <f aca="false">TRIM(SUBSTITUTE(RIGHT(B6489,FIND(I6489,B6489)+1),"_",""))</f>
        <v>eDNA</v>
      </c>
      <c r="K6489" s="0" t="str">
        <f aca="false">IFERROR(VALUE(SUBSTITUTE(E6489,".",",")),E6489)</f>
        <v>No Ct</v>
      </c>
      <c r="L6489" s="61" t="str">
        <f aca="false">IF(J6489="PosK",SUMIFS(K:K,J:J,"PosK",H:H,H6489),"")</f>
        <v/>
      </c>
      <c r="M6489" s="61" t="str">
        <f aca="false">IF(J6489="PosK",SUMIFS(K:K,J:J,"NegK",H:H,H6489),"")</f>
        <v/>
      </c>
      <c r="N6489" s="61" t="str">
        <f aca="false">IF(J6489="PosK",SUMIFS(K:K,J:J,"eDNA",H:H,H6489),"")</f>
        <v/>
      </c>
      <c r="P6489" s="62"/>
      <c r="T6489" s="63"/>
      <c r="W6489" s="64"/>
    </row>
    <row r="6490" customFormat="false" ht="14.25" hidden="false" customHeight="false" outlineLevel="0" collapsed="false">
      <c r="A6490" s="0" t="s">
        <v>802</v>
      </c>
      <c r="B6490" s="52" t="s">
        <v>964</v>
      </c>
      <c r="C6490" s="52" t="s">
        <v>743</v>
      </c>
      <c r="D6490" s="53" t="n">
        <v>0.1</v>
      </c>
      <c r="E6490" s="53" t="s">
        <v>748</v>
      </c>
      <c r="F6490" s="0" t="s">
        <v>1417</v>
      </c>
      <c r="G6490" s="0" t="str">
        <f aca="false">LEFT(B6490,2)</f>
        <v>08</v>
      </c>
      <c r="H6490" s="0" t="str">
        <f aca="false">I6490&amp;"_"&amp;G6490&amp;"_"&amp;F6490</f>
        <v>Klokkefroe_08_20190205_DL2018035_HimmelevGym_koersel1</v>
      </c>
      <c r="I6490" s="61" t="str">
        <f aca="false">MID(RIGHT(B6490,LEN(B6490)-3),1,FIND("_",RIGHT(B6490,LEN(B6490)-3))-1)</f>
        <v>Klokkefroe</v>
      </c>
      <c r="J6490" s="61" t="str">
        <f aca="false">TRIM(SUBSTITUTE(RIGHT(B6490,FIND(I6490,B6490)+1),"_",""))</f>
        <v>PosK</v>
      </c>
      <c r="K6490" s="0" t="str">
        <f aca="false">IFERROR(VALUE(SUBSTITUTE(E6490,".",",")),E6490)</f>
        <v>No Ct</v>
      </c>
      <c r="L6490" s="61" t="n">
        <f aca="false">IF(J6490="PosK",SUMIFS(K:K,J:J,"PosK",H:H,H6490),"")</f>
        <v>0</v>
      </c>
      <c r="M6490" s="61" t="n">
        <f aca="false">IF(J6490="PosK",SUMIFS(K:K,J:J,"NegK",H:H,H6490),"")</f>
        <v>0</v>
      </c>
      <c r="N6490" s="61" t="n">
        <f aca="false">IF(J6490="PosK",SUMIFS(K:K,J:J,"eDNA",H:H,H6490),"")</f>
        <v>0</v>
      </c>
      <c r="P6490" s="62" t="n">
        <f aca="false">IF(K6492="No Ct",0,K6492)</f>
        <v>0</v>
      </c>
      <c r="Q6490" s="62" t="n">
        <f aca="false">IF(K6493="No Ct",0,K6493)</f>
        <v>0</v>
      </c>
      <c r="R6490" s="0" t="str">
        <f aca="false">IF(AND(L6490&gt;0,M6490=0),"Valid","Invalid")</f>
        <v>Invalid</v>
      </c>
      <c r="S6490" s="0" t="str">
        <f aca="false">IF(OR(P6490&gt;1,Q6490&gt;1),"Present","Absent")</f>
        <v>Absent</v>
      </c>
      <c r="T6490" s="63" t="str">
        <f aca="false">IF(OR(AND(P6490&gt;1,P6490&lt;41),AND(Q6490&gt;1,Q6490&lt;41)),"Ct&lt;41","Ct&gt;41")</f>
        <v>Ct&gt;41</v>
      </c>
      <c r="U6490" s="0" t="str">
        <f aca="false">I6490</f>
        <v>Klokkefroe</v>
      </c>
      <c r="V6490" s="0" t="str">
        <f aca="false">MID(F6490,10,9)</f>
        <v>DL2018035</v>
      </c>
      <c r="W6490" s="64" t="str">
        <f aca="false">V6490&amp;"_"&amp;U6490&amp;"_"&amp;R6490&amp;"_"&amp;S6490&amp;"_"&amp;T6490</f>
        <v>DL2018035_Klokkefroe_Invalid_Absent_Ct&gt;41</v>
      </c>
    </row>
    <row r="6491" customFormat="false" ht="14.25" hidden="false" customHeight="false" outlineLevel="0" collapsed="false">
      <c r="A6491" s="0" t="s">
        <v>804</v>
      </c>
      <c r="B6491" s="52" t="s">
        <v>965</v>
      </c>
      <c r="C6491" s="52" t="s">
        <v>747</v>
      </c>
      <c r="D6491" s="53" t="n">
        <v>0.1</v>
      </c>
      <c r="E6491" s="53" t="s">
        <v>748</v>
      </c>
      <c r="F6491" s="0" t="s">
        <v>1417</v>
      </c>
      <c r="G6491" s="0" t="str">
        <f aca="false">LEFT(B6491,2)</f>
        <v>08</v>
      </c>
      <c r="H6491" s="0" t="str">
        <f aca="false">I6491&amp;"_"&amp;G6491&amp;"_"&amp;F6491</f>
        <v>Klokkefroe_08_20190205_DL2018035_HimmelevGym_koersel1</v>
      </c>
      <c r="I6491" s="61" t="str">
        <f aca="false">MID(RIGHT(B6491,LEN(B6491)-3),1,FIND("_",RIGHT(B6491,LEN(B6491)-3))-1)</f>
        <v>Klokkefroe</v>
      </c>
      <c r="J6491" s="61" t="str">
        <f aca="false">TRIM(SUBSTITUTE(RIGHT(B6491,FIND(I6491,B6491)+1),"_",""))</f>
        <v>NegK</v>
      </c>
      <c r="K6491" s="0" t="str">
        <f aca="false">IFERROR(VALUE(SUBSTITUTE(E6491,".",",")),E6491)</f>
        <v>No Ct</v>
      </c>
      <c r="L6491" s="61" t="str">
        <f aca="false">IF(J6491="PosK",SUMIFS(K:K,J:J,"PosK",H:H,H6491),"")</f>
        <v/>
      </c>
      <c r="M6491" s="61" t="str">
        <f aca="false">IF(J6491="PosK",SUMIFS(K:K,J:J,"NegK",H:H,H6491),"")</f>
        <v/>
      </c>
      <c r="N6491" s="61" t="str">
        <f aca="false">IF(J6491="PosK",SUMIFS(K:K,J:J,"eDNA",H:H,H6491),"")</f>
        <v/>
      </c>
    </row>
    <row r="6492" customFormat="false" ht="14.25" hidden="false" customHeight="false" outlineLevel="0" collapsed="false">
      <c r="A6492" s="0" t="s">
        <v>806</v>
      </c>
      <c r="B6492" s="52" t="s">
        <v>966</v>
      </c>
      <c r="C6492" s="52" t="s">
        <v>751</v>
      </c>
      <c r="D6492" s="53" t="n">
        <v>0.1</v>
      </c>
      <c r="E6492" s="53" t="s">
        <v>748</v>
      </c>
      <c r="F6492" s="0" t="s">
        <v>1417</v>
      </c>
      <c r="G6492" s="0" t="str">
        <f aca="false">LEFT(B6492,2)</f>
        <v>08</v>
      </c>
      <c r="H6492" s="0" t="str">
        <f aca="false">I6492&amp;"_"&amp;G6492&amp;"_"&amp;F6492</f>
        <v>Klokkefroe_08_20190205_DL2018035_HimmelevGym_koersel1</v>
      </c>
      <c r="I6492" s="61" t="str">
        <f aca="false">MID(RIGHT(B6492,LEN(B6492)-3),1,FIND("_",RIGHT(B6492,LEN(B6492)-3))-1)</f>
        <v>Klokkefroe</v>
      </c>
      <c r="J6492" s="61" t="str">
        <f aca="false">TRIM(SUBSTITUTE(RIGHT(B6492,FIND(I6492,B6492)+1),"_",""))</f>
        <v>eDNA</v>
      </c>
      <c r="K6492" s="0" t="str">
        <f aca="false">IFERROR(VALUE(SUBSTITUTE(E6492,".",",")),E6492)</f>
        <v>No Ct</v>
      </c>
      <c r="L6492" s="61" t="str">
        <f aca="false">IF(J6492="PosK",SUMIFS(K:K,J:J,"PosK",H:H,H6492),"")</f>
        <v/>
      </c>
      <c r="M6492" s="61" t="str">
        <f aca="false">IF(J6492="PosK",SUMIFS(K:K,J:J,"NegK",H:H,H6492),"")</f>
        <v/>
      </c>
      <c r="N6492" s="61" t="str">
        <f aca="false">IF(J6492="PosK",SUMIFS(K:K,J:J,"eDNA",H:H,H6492),"")</f>
        <v/>
      </c>
      <c r="Q6492" s="62"/>
    </row>
    <row r="6493" customFormat="false" ht="14.25" hidden="false" customHeight="false" outlineLevel="0" collapsed="false">
      <c r="A6493" s="0" t="s">
        <v>808</v>
      </c>
      <c r="B6493" s="52" t="s">
        <v>966</v>
      </c>
      <c r="C6493" s="52" t="s">
        <v>751</v>
      </c>
      <c r="D6493" s="53" t="n">
        <v>0.1</v>
      </c>
      <c r="E6493" s="53" t="s">
        <v>748</v>
      </c>
      <c r="F6493" s="0" t="s">
        <v>1417</v>
      </c>
      <c r="G6493" s="0" t="str">
        <f aca="false">LEFT(B6493,2)</f>
        <v>08</v>
      </c>
      <c r="H6493" s="0" t="str">
        <f aca="false">I6493&amp;"_"&amp;G6493&amp;"_"&amp;F6493</f>
        <v>Klokkefroe_08_20190205_DL2018035_HimmelevGym_koersel1</v>
      </c>
      <c r="I6493" s="61" t="str">
        <f aca="false">MID(RIGHT(B6493,LEN(B6493)-3),1,FIND("_",RIGHT(B6493,LEN(B6493)-3))-1)</f>
        <v>Klokkefroe</v>
      </c>
      <c r="J6493" s="61" t="str">
        <f aca="false">TRIM(SUBSTITUTE(RIGHT(B6493,FIND(I6493,B6493)+1),"_",""))</f>
        <v>eDNA</v>
      </c>
      <c r="K6493" s="0" t="str">
        <f aca="false">IFERROR(VALUE(SUBSTITUTE(E6493,".",",")),E6493)</f>
        <v>No Ct</v>
      </c>
      <c r="L6493" s="61" t="str">
        <f aca="false">IF(J6493="PosK",SUMIFS(K:K,J:J,"PosK",H:H,H6493),"")</f>
        <v/>
      </c>
      <c r="M6493" s="61" t="str">
        <f aca="false">IF(J6493="PosK",SUMIFS(K:K,J:J,"NegK",H:H,H6493),"")</f>
        <v/>
      </c>
      <c r="N6493" s="61" t="str">
        <f aca="false">IF(J6493="PosK",SUMIFS(K:K,J:J,"eDNA",H:H,H6493),"")</f>
        <v/>
      </c>
      <c r="P6493" s="62"/>
      <c r="T6493" s="63"/>
      <c r="W6493" s="64"/>
    </row>
    <row r="6494" customFormat="false" ht="14.25" hidden="false" customHeight="false" outlineLevel="0" collapsed="false">
      <c r="A6494" s="0" t="s">
        <v>810</v>
      </c>
      <c r="B6494" s="52" t="s">
        <v>968</v>
      </c>
      <c r="C6494" s="52" t="s">
        <v>743</v>
      </c>
      <c r="D6494" s="53" t="n">
        <v>0.1</v>
      </c>
      <c r="E6494" s="53" t="s">
        <v>748</v>
      </c>
      <c r="F6494" s="0" t="s">
        <v>1417</v>
      </c>
      <c r="G6494" s="0" t="str">
        <f aca="false">LEFT(B6494,2)</f>
        <v>09</v>
      </c>
      <c r="H6494" s="0" t="str">
        <f aca="false">I6494&amp;"_"&amp;G6494&amp;"_"&amp;F6494</f>
        <v>Skrubtudse_09_20190205_DL2018035_HimmelevGym_koersel1</v>
      </c>
      <c r="I6494" s="61" t="str">
        <f aca="false">MID(RIGHT(B6494,LEN(B6494)-3),1,FIND("_",RIGHT(B6494,LEN(B6494)-3))-1)</f>
        <v>Skrubtudse</v>
      </c>
      <c r="J6494" s="61" t="str">
        <f aca="false">TRIM(SUBSTITUTE(RIGHT(B6494,FIND(I6494,B6494)+1),"_",""))</f>
        <v>PosK</v>
      </c>
      <c r="K6494" s="0" t="str">
        <f aca="false">IFERROR(VALUE(SUBSTITUTE(E6494,".",",")),E6494)</f>
        <v>No Ct</v>
      </c>
      <c r="L6494" s="61" t="n">
        <f aca="false">IF(J6494="PosK",SUMIFS(K:K,J:J,"PosK",H:H,H6494),"")</f>
        <v>0</v>
      </c>
      <c r="M6494" s="61" t="n">
        <f aca="false">IF(J6494="PosK",SUMIFS(K:K,J:J,"NegK",H:H,H6494),"")</f>
        <v>0</v>
      </c>
      <c r="N6494" s="61" t="n">
        <f aca="false">IF(J6494="PosK",SUMIFS(K:K,J:J,"eDNA",H:H,H6494),"")</f>
        <v>0</v>
      </c>
      <c r="P6494" s="62" t="n">
        <f aca="false">IF(K6496="No Ct",0,K6496)</f>
        <v>0</v>
      </c>
      <c r="Q6494" s="62" t="n">
        <f aca="false">IF(K6497="No Ct",0,K6497)</f>
        <v>0</v>
      </c>
      <c r="R6494" s="0" t="str">
        <f aca="false">IF(AND(L6494&gt;0,M6494=0),"Valid","Invalid")</f>
        <v>Invalid</v>
      </c>
      <c r="S6494" s="0" t="str">
        <f aca="false">IF(OR(P6494&gt;1,Q6494&gt;1),"Present","Absent")</f>
        <v>Absent</v>
      </c>
      <c r="T6494" s="63" t="str">
        <f aca="false">IF(OR(AND(P6494&gt;1,P6494&lt;41),AND(Q6494&gt;1,Q6494&lt;41)),"Ct&lt;41","Ct&gt;41")</f>
        <v>Ct&gt;41</v>
      </c>
      <c r="U6494" s="0" t="str">
        <f aca="false">I6494</f>
        <v>Skrubtudse</v>
      </c>
      <c r="V6494" s="0" t="str">
        <f aca="false">MID(F6494,10,9)</f>
        <v>DL2018035</v>
      </c>
      <c r="W6494" s="64" t="str">
        <f aca="false">V6494&amp;"_"&amp;U6494&amp;"_"&amp;R6494&amp;"_"&amp;S6494&amp;"_"&amp;T6494</f>
        <v>DL2018035_Skrubtudse_Invalid_Absent_Ct&gt;41</v>
      </c>
    </row>
    <row r="6495" customFormat="false" ht="14.25" hidden="false" customHeight="false" outlineLevel="0" collapsed="false">
      <c r="A6495" s="0" t="s">
        <v>812</v>
      </c>
      <c r="B6495" s="52" t="s">
        <v>969</v>
      </c>
      <c r="C6495" s="52" t="s">
        <v>747</v>
      </c>
      <c r="D6495" s="53" t="n">
        <v>0.1</v>
      </c>
      <c r="E6495" s="53" t="s">
        <v>748</v>
      </c>
      <c r="F6495" s="0" t="s">
        <v>1417</v>
      </c>
      <c r="G6495" s="0" t="str">
        <f aca="false">LEFT(B6495,2)</f>
        <v>09</v>
      </c>
      <c r="H6495" s="0" t="str">
        <f aca="false">I6495&amp;"_"&amp;G6495&amp;"_"&amp;F6495</f>
        <v>Skrubtudse_09_20190205_DL2018035_HimmelevGym_koersel1</v>
      </c>
      <c r="I6495" s="61" t="str">
        <f aca="false">MID(RIGHT(B6495,LEN(B6495)-3),1,FIND("_",RIGHT(B6495,LEN(B6495)-3))-1)</f>
        <v>Skrubtudse</v>
      </c>
      <c r="J6495" s="61" t="str">
        <f aca="false">TRIM(SUBSTITUTE(RIGHT(B6495,FIND(I6495,B6495)+1),"_",""))</f>
        <v>NegK</v>
      </c>
      <c r="K6495" s="0" t="str">
        <f aca="false">IFERROR(VALUE(SUBSTITUTE(E6495,".",",")),E6495)</f>
        <v>No Ct</v>
      </c>
      <c r="L6495" s="61" t="str">
        <f aca="false">IF(J6495="PosK",SUMIFS(K:K,J:J,"PosK",H:H,H6495),"")</f>
        <v/>
      </c>
      <c r="M6495" s="61" t="str">
        <f aca="false">IF(J6495="PosK",SUMIFS(K:K,J:J,"NegK",H:H,H6495),"")</f>
        <v/>
      </c>
      <c r="N6495" s="61" t="str">
        <f aca="false">IF(J6495="PosK",SUMIFS(K:K,J:J,"eDNA",H:H,H6495),"")</f>
        <v/>
      </c>
    </row>
    <row r="6496" customFormat="false" ht="14.25" hidden="false" customHeight="false" outlineLevel="0" collapsed="false">
      <c r="A6496" s="0" t="s">
        <v>814</v>
      </c>
      <c r="B6496" s="52" t="s">
        <v>970</v>
      </c>
      <c r="C6496" s="52" t="s">
        <v>751</v>
      </c>
      <c r="D6496" s="53" t="n">
        <v>0.1</v>
      </c>
      <c r="E6496" s="53" t="s">
        <v>748</v>
      </c>
      <c r="F6496" s="0" t="s">
        <v>1417</v>
      </c>
      <c r="G6496" s="0" t="str">
        <f aca="false">LEFT(B6496,2)</f>
        <v>09</v>
      </c>
      <c r="H6496" s="0" t="str">
        <f aca="false">I6496&amp;"_"&amp;G6496&amp;"_"&amp;F6496</f>
        <v>Skrubtudse_09_20190205_DL2018035_HimmelevGym_koersel1</v>
      </c>
      <c r="I6496" s="61" t="str">
        <f aca="false">MID(RIGHT(B6496,LEN(B6496)-3),1,FIND("_",RIGHT(B6496,LEN(B6496)-3))-1)</f>
        <v>Skrubtudse</v>
      </c>
      <c r="J6496" s="61" t="str">
        <f aca="false">TRIM(SUBSTITUTE(RIGHT(B6496,FIND(I6496,B6496)+1),"_",""))</f>
        <v>eDNA</v>
      </c>
      <c r="K6496" s="0" t="str">
        <f aca="false">IFERROR(VALUE(SUBSTITUTE(E6496,".",",")),E6496)</f>
        <v>No Ct</v>
      </c>
      <c r="L6496" s="61" t="str">
        <f aca="false">IF(J6496="PosK",SUMIFS(K:K,J:J,"PosK",H:H,H6496),"")</f>
        <v/>
      </c>
      <c r="M6496" s="61" t="str">
        <f aca="false">IF(J6496="PosK",SUMIFS(K:K,J:J,"NegK",H:H,H6496),"")</f>
        <v/>
      </c>
      <c r="N6496" s="61" t="str">
        <f aca="false">IF(J6496="PosK",SUMIFS(K:K,J:J,"eDNA",H:H,H6496),"")</f>
        <v/>
      </c>
      <c r="Q6496" s="62"/>
    </row>
    <row r="6497" customFormat="false" ht="14.25" hidden="false" customHeight="false" outlineLevel="0" collapsed="false">
      <c r="A6497" s="0" t="s">
        <v>816</v>
      </c>
      <c r="B6497" s="52" t="s">
        <v>970</v>
      </c>
      <c r="C6497" s="52" t="s">
        <v>751</v>
      </c>
      <c r="D6497" s="53" t="n">
        <v>0.1</v>
      </c>
      <c r="E6497" s="53" t="s">
        <v>748</v>
      </c>
      <c r="F6497" s="0" t="s">
        <v>1417</v>
      </c>
      <c r="G6497" s="0" t="str">
        <f aca="false">LEFT(B6497,2)</f>
        <v>09</v>
      </c>
      <c r="H6497" s="0" t="str">
        <f aca="false">I6497&amp;"_"&amp;G6497&amp;"_"&amp;F6497</f>
        <v>Skrubtudse_09_20190205_DL2018035_HimmelevGym_koersel1</v>
      </c>
      <c r="I6497" s="61" t="str">
        <f aca="false">MID(RIGHT(B6497,LEN(B6497)-3),1,FIND("_",RIGHT(B6497,LEN(B6497)-3))-1)</f>
        <v>Skrubtudse</v>
      </c>
      <c r="J6497" s="61" t="str">
        <f aca="false">TRIM(SUBSTITUTE(RIGHT(B6497,FIND(I6497,B6497)+1),"_",""))</f>
        <v>eDNA</v>
      </c>
      <c r="K6497" s="0" t="str">
        <f aca="false">IFERROR(VALUE(SUBSTITUTE(E6497,".",",")),E6497)</f>
        <v>No Ct</v>
      </c>
      <c r="L6497" s="61" t="str">
        <f aca="false">IF(J6497="PosK",SUMIFS(K:K,J:J,"PosK",H:H,H6497),"")</f>
        <v/>
      </c>
      <c r="M6497" s="61" t="str">
        <f aca="false">IF(J6497="PosK",SUMIFS(K:K,J:J,"NegK",H:H,H6497),"")</f>
        <v/>
      </c>
      <c r="N6497" s="61" t="str">
        <f aca="false">IF(J6497="PosK",SUMIFS(K:K,J:J,"eDNA",H:H,H6497),"")</f>
        <v/>
      </c>
      <c r="P6497" s="62"/>
      <c r="T6497" s="63"/>
      <c r="W6497" s="64"/>
    </row>
    <row r="6498" customFormat="false" ht="14.25" hidden="false" customHeight="false" outlineLevel="0" collapsed="false">
      <c r="A6498" s="0" t="s">
        <v>818</v>
      </c>
      <c r="B6498" s="52" t="s">
        <v>972</v>
      </c>
      <c r="C6498" s="52" t="s">
        <v>743</v>
      </c>
      <c r="D6498" s="53" t="n">
        <v>0.1</v>
      </c>
      <c r="E6498" s="53" t="s">
        <v>748</v>
      </c>
      <c r="F6498" s="0" t="s">
        <v>1417</v>
      </c>
      <c r="G6498" s="0" t="str">
        <f aca="false">LEFT(B6498,2)</f>
        <v>10</v>
      </c>
      <c r="H6498" s="0" t="str">
        <f aca="false">I6498&amp;"_"&amp;G6498&amp;"_"&amp;F6498</f>
        <v>Skrubtudse_10_20190205_DL2018035_HimmelevGym_koersel1</v>
      </c>
      <c r="I6498" s="61" t="str">
        <f aca="false">MID(RIGHT(B6498,LEN(B6498)-3),1,FIND("_",RIGHT(B6498,LEN(B6498)-3))-1)</f>
        <v>Skrubtudse</v>
      </c>
      <c r="J6498" s="61" t="str">
        <f aca="false">TRIM(SUBSTITUTE(RIGHT(B6498,FIND(I6498,B6498)+1),"_",""))</f>
        <v>PosK</v>
      </c>
      <c r="K6498" s="0" t="str">
        <f aca="false">IFERROR(VALUE(SUBSTITUTE(E6498,".",",")),E6498)</f>
        <v>No Ct</v>
      </c>
      <c r="L6498" s="61" t="n">
        <f aca="false">IF(J6498="PosK",SUMIFS(K:K,J:J,"PosK",H:H,H6498),"")</f>
        <v>0</v>
      </c>
      <c r="M6498" s="61" t="n">
        <f aca="false">IF(J6498="PosK",SUMIFS(K:K,J:J,"NegK",H:H,H6498),"")</f>
        <v>0</v>
      </c>
      <c r="N6498" s="61" t="n">
        <f aca="false">IF(J6498="PosK",SUMIFS(K:K,J:J,"eDNA",H:H,H6498),"")</f>
        <v>0</v>
      </c>
      <c r="P6498" s="62" t="n">
        <f aca="false">IF(K6500="No Ct",0,K6500)</f>
        <v>0</v>
      </c>
      <c r="Q6498" s="62" t="n">
        <f aca="false">IF(K6501="No Ct",0,K6501)</f>
        <v>0</v>
      </c>
      <c r="R6498" s="0" t="str">
        <f aca="false">IF(AND(L6498&gt;0,M6498=0),"Valid","Invalid")</f>
        <v>Invalid</v>
      </c>
      <c r="S6498" s="0" t="str">
        <f aca="false">IF(OR(P6498&gt;1,Q6498&gt;1),"Present","Absent")</f>
        <v>Absent</v>
      </c>
      <c r="T6498" s="63" t="str">
        <f aca="false">IF(OR(AND(P6498&gt;1,P6498&lt;41),AND(Q6498&gt;1,Q6498&lt;41)),"Ct&lt;41","Ct&gt;41")</f>
        <v>Ct&gt;41</v>
      </c>
      <c r="U6498" s="0" t="str">
        <f aca="false">I6498</f>
        <v>Skrubtudse</v>
      </c>
      <c r="V6498" s="0" t="str">
        <f aca="false">MID(F6498,10,9)</f>
        <v>DL2018035</v>
      </c>
      <c r="W6498" s="64" t="str">
        <f aca="false">V6498&amp;"_"&amp;U6498&amp;"_"&amp;R6498&amp;"_"&amp;S6498&amp;"_"&amp;T6498</f>
        <v>DL2018035_Skrubtudse_Invalid_Absent_Ct&gt;41</v>
      </c>
    </row>
    <row r="6499" customFormat="false" ht="14.25" hidden="false" customHeight="false" outlineLevel="0" collapsed="false">
      <c r="A6499" s="0" t="s">
        <v>820</v>
      </c>
      <c r="B6499" s="52" t="s">
        <v>973</v>
      </c>
      <c r="C6499" s="52" t="s">
        <v>747</v>
      </c>
      <c r="D6499" s="53" t="n">
        <v>0.1</v>
      </c>
      <c r="E6499" s="53" t="s">
        <v>748</v>
      </c>
      <c r="F6499" s="0" t="s">
        <v>1417</v>
      </c>
      <c r="G6499" s="0" t="str">
        <f aca="false">LEFT(B6499,2)</f>
        <v>10</v>
      </c>
      <c r="H6499" s="0" t="str">
        <f aca="false">I6499&amp;"_"&amp;G6499&amp;"_"&amp;F6499</f>
        <v>Skrubtudse_10_20190205_DL2018035_HimmelevGym_koersel1</v>
      </c>
      <c r="I6499" s="61" t="str">
        <f aca="false">MID(RIGHT(B6499,LEN(B6499)-3),1,FIND("_",RIGHT(B6499,LEN(B6499)-3))-1)</f>
        <v>Skrubtudse</v>
      </c>
      <c r="J6499" s="61" t="str">
        <f aca="false">TRIM(SUBSTITUTE(RIGHT(B6499,FIND(I6499,B6499)+1),"_",""))</f>
        <v>NegK</v>
      </c>
      <c r="K6499" s="0" t="str">
        <f aca="false">IFERROR(VALUE(SUBSTITUTE(E6499,".",",")),E6499)</f>
        <v>No Ct</v>
      </c>
      <c r="L6499" s="61" t="str">
        <f aca="false">IF(J6499="PosK",SUMIFS(K:K,J:J,"PosK",H:H,H6499),"")</f>
        <v/>
      </c>
      <c r="M6499" s="61" t="str">
        <f aca="false">IF(J6499="PosK",SUMIFS(K:K,J:J,"NegK",H:H,H6499),"")</f>
        <v/>
      </c>
      <c r="N6499" s="61" t="str">
        <f aca="false">IF(J6499="PosK",SUMIFS(K:K,J:J,"eDNA",H:H,H6499),"")</f>
        <v/>
      </c>
    </row>
    <row r="6500" customFormat="false" ht="14.25" hidden="false" customHeight="false" outlineLevel="0" collapsed="false">
      <c r="A6500" s="0" t="s">
        <v>822</v>
      </c>
      <c r="B6500" s="52" t="s">
        <v>974</v>
      </c>
      <c r="C6500" s="52" t="s">
        <v>751</v>
      </c>
      <c r="D6500" s="53" t="n">
        <v>0.1</v>
      </c>
      <c r="E6500" s="53" t="s">
        <v>748</v>
      </c>
      <c r="F6500" s="0" t="s">
        <v>1417</v>
      </c>
      <c r="G6500" s="0" t="str">
        <f aca="false">LEFT(B6500,2)</f>
        <v>10</v>
      </c>
      <c r="H6500" s="0" t="str">
        <f aca="false">I6500&amp;"_"&amp;G6500&amp;"_"&amp;F6500</f>
        <v>Skrubtudse_10_20190205_DL2018035_HimmelevGym_koersel1</v>
      </c>
      <c r="I6500" s="61" t="str">
        <f aca="false">MID(RIGHT(B6500,LEN(B6500)-3),1,FIND("_",RIGHT(B6500,LEN(B6500)-3))-1)</f>
        <v>Skrubtudse</v>
      </c>
      <c r="J6500" s="61" t="str">
        <f aca="false">TRIM(SUBSTITUTE(RIGHT(B6500,FIND(I6500,B6500)+1),"_",""))</f>
        <v>eDNA</v>
      </c>
      <c r="K6500" s="0" t="str">
        <f aca="false">IFERROR(VALUE(SUBSTITUTE(E6500,".",",")),E6500)</f>
        <v>No Ct</v>
      </c>
      <c r="L6500" s="61" t="str">
        <f aca="false">IF(J6500="PosK",SUMIFS(K:K,J:J,"PosK",H:H,H6500),"")</f>
        <v/>
      </c>
      <c r="M6500" s="61" t="str">
        <f aca="false">IF(J6500="PosK",SUMIFS(K:K,J:J,"NegK",H:H,H6500),"")</f>
        <v/>
      </c>
      <c r="N6500" s="61" t="str">
        <f aca="false">IF(J6500="PosK",SUMIFS(K:K,J:J,"eDNA",H:H,H6500),"")</f>
        <v/>
      </c>
      <c r="Q6500" s="62"/>
    </row>
    <row r="6501" customFormat="false" ht="14.25" hidden="false" customHeight="false" outlineLevel="0" collapsed="false">
      <c r="A6501" s="0" t="s">
        <v>824</v>
      </c>
      <c r="B6501" s="52" t="s">
        <v>974</v>
      </c>
      <c r="C6501" s="52" t="s">
        <v>751</v>
      </c>
      <c r="D6501" s="53" t="n">
        <v>0.1</v>
      </c>
      <c r="E6501" s="53" t="s">
        <v>748</v>
      </c>
      <c r="F6501" s="0" t="s">
        <v>1417</v>
      </c>
      <c r="G6501" s="0" t="str">
        <f aca="false">LEFT(B6501,2)</f>
        <v>10</v>
      </c>
      <c r="H6501" s="0" t="str">
        <f aca="false">I6501&amp;"_"&amp;G6501&amp;"_"&amp;F6501</f>
        <v>Skrubtudse_10_20190205_DL2018035_HimmelevGym_koersel1</v>
      </c>
      <c r="I6501" s="61" t="str">
        <f aca="false">MID(RIGHT(B6501,LEN(B6501)-3),1,FIND("_",RIGHT(B6501,LEN(B6501)-3))-1)</f>
        <v>Skrubtudse</v>
      </c>
      <c r="J6501" s="61" t="str">
        <f aca="false">TRIM(SUBSTITUTE(RIGHT(B6501,FIND(I6501,B6501)+1),"_",""))</f>
        <v>eDNA</v>
      </c>
      <c r="K6501" s="0" t="str">
        <f aca="false">IFERROR(VALUE(SUBSTITUTE(E6501,".",",")),E6501)</f>
        <v>No Ct</v>
      </c>
      <c r="L6501" s="61" t="str">
        <f aca="false">IF(J6501="PosK",SUMIFS(K:K,J:J,"PosK",H:H,H6501),"")</f>
        <v/>
      </c>
      <c r="M6501" s="61" t="str">
        <f aca="false">IF(J6501="PosK",SUMIFS(K:K,J:J,"NegK",H:H,H6501),"")</f>
        <v/>
      </c>
      <c r="N6501" s="61" t="str">
        <f aca="false">IF(J6501="PosK",SUMIFS(K:K,J:J,"eDNA",H:H,H6501),"")</f>
        <v/>
      </c>
      <c r="P6501" s="62"/>
      <c r="T6501" s="63"/>
      <c r="W6501" s="64"/>
    </row>
    <row r="6502" customFormat="false" ht="14.25" hidden="false" customHeight="false" outlineLevel="0" collapsed="false">
      <c r="A6502" s="0" t="s">
        <v>826</v>
      </c>
      <c r="B6502" s="52" t="s">
        <v>976</v>
      </c>
      <c r="C6502" s="52" t="s">
        <v>743</v>
      </c>
      <c r="D6502" s="53" t="n">
        <v>0.1</v>
      </c>
      <c r="E6502" s="53" t="n">
        <v>33.06</v>
      </c>
      <c r="F6502" s="0" t="s">
        <v>1417</v>
      </c>
      <c r="G6502" s="0" t="str">
        <f aca="false">LEFT(B6502,2)</f>
        <v>11</v>
      </c>
      <c r="H6502" s="0" t="str">
        <f aca="false">I6502&amp;"_"&amp;G6502&amp;"_"&amp;F6502</f>
        <v>Bjergsalamander_11_20190205_DL2018035_HimmelevGym_koersel1</v>
      </c>
      <c r="I6502" s="61" t="str">
        <f aca="false">MID(RIGHT(B6502,LEN(B6502)-3),1,FIND("_",RIGHT(B6502,LEN(B6502)-3))-1)</f>
        <v>Bjergsalamander</v>
      </c>
      <c r="J6502" s="61" t="str">
        <f aca="false">TRIM(SUBSTITUTE(RIGHT(B6502,FIND(I6502,B6502)+1),"_",""))</f>
        <v>PosK</v>
      </c>
      <c r="K6502" s="0" t="n">
        <f aca="false">IFERROR(VALUE(SUBSTITUTE(E6502,".",",")),E6502)</f>
        <v>33.06</v>
      </c>
      <c r="L6502" s="61" t="n">
        <f aca="false">IF(J6502="PosK",SUMIFS(K:K,J:J,"PosK",H:H,H6502),"")</f>
        <v>33.06</v>
      </c>
      <c r="M6502" s="61" t="n">
        <f aca="false">IF(J6502="PosK",SUMIFS(K:K,J:J,"NegK",H:H,H6502),"")</f>
        <v>0</v>
      </c>
      <c r="N6502" s="61" t="n">
        <f aca="false">IF(J6502="PosK",SUMIFS(K:K,J:J,"eDNA",H:H,H6502),"")</f>
        <v>0</v>
      </c>
      <c r="P6502" s="62" t="n">
        <f aca="false">IF(K6504="No Ct",0,K6504)</f>
        <v>0</v>
      </c>
      <c r="Q6502" s="62" t="n">
        <f aca="false">IF(K6505="No Ct",0,K6505)</f>
        <v>0</v>
      </c>
      <c r="R6502" s="0" t="str">
        <f aca="false">IF(AND(L6502&gt;0,M6502=0),"Valid","Invalid")</f>
        <v>Valid</v>
      </c>
      <c r="S6502" s="0" t="str">
        <f aca="false">IF(OR(P6502&gt;1,Q6502&gt;1),"Present","Absent")</f>
        <v>Absent</v>
      </c>
      <c r="T6502" s="63" t="str">
        <f aca="false">IF(OR(AND(P6502&gt;1,P6502&lt;41),AND(Q6502&gt;1,Q6502&lt;41)),"Ct&lt;41","Ct&gt;41")</f>
        <v>Ct&gt;41</v>
      </c>
      <c r="U6502" s="0" t="str">
        <f aca="false">I6502</f>
        <v>Bjergsalamander</v>
      </c>
      <c r="V6502" s="0" t="str">
        <f aca="false">MID(F6502,10,9)</f>
        <v>DL2018035</v>
      </c>
      <c r="W6502" s="64" t="str">
        <f aca="false">V6502&amp;"_"&amp;U6502&amp;"_"&amp;R6502&amp;"_"&amp;S6502&amp;"_"&amp;T6502</f>
        <v>DL2018035_Bjergsalamander_Valid_Absent_Ct&gt;41</v>
      </c>
    </row>
    <row r="6503" customFormat="false" ht="14.25" hidden="false" customHeight="false" outlineLevel="0" collapsed="false">
      <c r="A6503" s="0" t="s">
        <v>828</v>
      </c>
      <c r="B6503" s="52" t="s">
        <v>977</v>
      </c>
      <c r="C6503" s="52" t="s">
        <v>747</v>
      </c>
      <c r="D6503" s="53" t="n">
        <v>0.1</v>
      </c>
      <c r="E6503" s="53" t="s">
        <v>748</v>
      </c>
      <c r="F6503" s="0" t="s">
        <v>1417</v>
      </c>
      <c r="G6503" s="0" t="str">
        <f aca="false">LEFT(B6503,2)</f>
        <v>11</v>
      </c>
      <c r="H6503" s="0" t="str">
        <f aca="false">I6503&amp;"_"&amp;G6503&amp;"_"&amp;F6503</f>
        <v>Bjergsalamander_11_20190205_DL2018035_HimmelevGym_koersel1</v>
      </c>
      <c r="I6503" s="61" t="str">
        <f aca="false">MID(RIGHT(B6503,LEN(B6503)-3),1,FIND("_",RIGHT(B6503,LEN(B6503)-3))-1)</f>
        <v>Bjergsalamander</v>
      </c>
      <c r="J6503" s="61" t="str">
        <f aca="false">TRIM(SUBSTITUTE(RIGHT(B6503,FIND(I6503,B6503)+1),"_",""))</f>
        <v>NegK</v>
      </c>
      <c r="K6503" s="0" t="str">
        <f aca="false">IFERROR(VALUE(SUBSTITUTE(E6503,".",",")),E6503)</f>
        <v>No Ct</v>
      </c>
      <c r="L6503" s="61" t="str">
        <f aca="false">IF(J6503="PosK",SUMIFS(K:K,J:J,"PosK",H:H,H6503),"")</f>
        <v/>
      </c>
      <c r="M6503" s="61" t="str">
        <f aca="false">IF(J6503="PosK",SUMIFS(K:K,J:J,"NegK",H:H,H6503),"")</f>
        <v/>
      </c>
      <c r="N6503" s="61" t="str">
        <f aca="false">IF(J6503="PosK",SUMIFS(K:K,J:J,"eDNA",H:H,H6503),"")</f>
        <v/>
      </c>
    </row>
    <row r="6504" customFormat="false" ht="14.25" hidden="false" customHeight="false" outlineLevel="0" collapsed="false">
      <c r="A6504" s="0" t="s">
        <v>830</v>
      </c>
      <c r="B6504" s="52" t="s">
        <v>978</v>
      </c>
      <c r="C6504" s="52" t="s">
        <v>751</v>
      </c>
      <c r="D6504" s="53" t="n">
        <v>0.1</v>
      </c>
      <c r="E6504" s="53" t="s">
        <v>748</v>
      </c>
      <c r="F6504" s="0" t="s">
        <v>1417</v>
      </c>
      <c r="G6504" s="0" t="str">
        <f aca="false">LEFT(B6504,2)</f>
        <v>11</v>
      </c>
      <c r="H6504" s="0" t="str">
        <f aca="false">I6504&amp;"_"&amp;G6504&amp;"_"&amp;F6504</f>
        <v>Bjergsalamander_11_20190205_DL2018035_HimmelevGym_koersel1</v>
      </c>
      <c r="I6504" s="61" t="str">
        <f aca="false">MID(RIGHT(B6504,LEN(B6504)-3),1,FIND("_",RIGHT(B6504,LEN(B6504)-3))-1)</f>
        <v>Bjergsalamander</v>
      </c>
      <c r="J6504" s="61" t="str">
        <f aca="false">TRIM(SUBSTITUTE(RIGHT(B6504,FIND(I6504,B6504)+1),"_",""))</f>
        <v>eDNA</v>
      </c>
      <c r="K6504" s="0" t="str">
        <f aca="false">IFERROR(VALUE(SUBSTITUTE(E6504,".",",")),E6504)</f>
        <v>No Ct</v>
      </c>
      <c r="L6504" s="61" t="str">
        <f aca="false">IF(J6504="PosK",SUMIFS(K:K,J:J,"PosK",H:H,H6504),"")</f>
        <v/>
      </c>
      <c r="M6504" s="61" t="str">
        <f aca="false">IF(J6504="PosK",SUMIFS(K:K,J:J,"NegK",H:H,H6504),"")</f>
        <v/>
      </c>
      <c r="N6504" s="61" t="str">
        <f aca="false">IF(J6504="PosK",SUMIFS(K:K,J:J,"eDNA",H:H,H6504),"")</f>
        <v/>
      </c>
      <c r="Q6504" s="62"/>
    </row>
    <row r="6505" customFormat="false" ht="14.25" hidden="false" customHeight="false" outlineLevel="0" collapsed="false">
      <c r="A6505" s="0" t="s">
        <v>832</v>
      </c>
      <c r="B6505" s="52" t="s">
        <v>978</v>
      </c>
      <c r="C6505" s="52" t="s">
        <v>751</v>
      </c>
      <c r="D6505" s="53" t="n">
        <v>0.1</v>
      </c>
      <c r="E6505" s="53" t="s">
        <v>748</v>
      </c>
      <c r="F6505" s="0" t="s">
        <v>1417</v>
      </c>
      <c r="G6505" s="0" t="str">
        <f aca="false">LEFT(B6505,2)</f>
        <v>11</v>
      </c>
      <c r="H6505" s="0" t="str">
        <f aca="false">I6505&amp;"_"&amp;G6505&amp;"_"&amp;F6505</f>
        <v>Bjergsalamander_11_20190205_DL2018035_HimmelevGym_koersel1</v>
      </c>
      <c r="I6505" s="61" t="str">
        <f aca="false">MID(RIGHT(B6505,LEN(B6505)-3),1,FIND("_",RIGHT(B6505,LEN(B6505)-3))-1)</f>
        <v>Bjergsalamander</v>
      </c>
      <c r="J6505" s="61" t="str">
        <f aca="false">TRIM(SUBSTITUTE(RIGHT(B6505,FIND(I6505,B6505)+1),"_",""))</f>
        <v>eDNA</v>
      </c>
      <c r="K6505" s="0" t="str">
        <f aca="false">IFERROR(VALUE(SUBSTITUTE(E6505,".",",")),E6505)</f>
        <v>No Ct</v>
      </c>
      <c r="L6505" s="61" t="str">
        <f aca="false">IF(J6505="PosK",SUMIFS(K:K,J:J,"PosK",H:H,H6505),"")</f>
        <v/>
      </c>
      <c r="M6505" s="61" t="str">
        <f aca="false">IF(J6505="PosK",SUMIFS(K:K,J:J,"NegK",H:H,H6505),"")</f>
        <v/>
      </c>
      <c r="N6505" s="61" t="str">
        <f aca="false">IF(J6505="PosK",SUMIFS(K:K,J:J,"eDNA",H:H,H6505),"")</f>
        <v/>
      </c>
      <c r="P6505" s="62"/>
      <c r="T6505" s="63"/>
      <c r="W6505" s="64"/>
    </row>
    <row r="6506" customFormat="false" ht="14.25" hidden="false" customHeight="false" outlineLevel="0" collapsed="false">
      <c r="A6506" s="0" t="s">
        <v>834</v>
      </c>
      <c r="B6506" s="52" t="s">
        <v>980</v>
      </c>
      <c r="C6506" s="52" t="s">
        <v>743</v>
      </c>
      <c r="D6506" s="53" t="n">
        <v>0.1</v>
      </c>
      <c r="E6506" s="53" t="n">
        <v>28.97</v>
      </c>
      <c r="F6506" s="0" t="s">
        <v>1417</v>
      </c>
      <c r="G6506" s="0" t="str">
        <f aca="false">LEFT(B6506,2)</f>
        <v>12</v>
      </c>
      <c r="H6506" s="0" t="str">
        <f aca="false">I6506&amp;"_"&amp;G6506&amp;"_"&amp;F6506</f>
        <v>Latterfroe_12_20190205_DL2018035_HimmelevGym_koersel1</v>
      </c>
      <c r="I6506" s="61" t="str">
        <f aca="false">MID(RIGHT(B6506,LEN(B6506)-3),1,FIND("_",RIGHT(B6506,LEN(B6506)-3))-1)</f>
        <v>Latterfroe</v>
      </c>
      <c r="J6506" s="61" t="str">
        <f aca="false">TRIM(SUBSTITUTE(RIGHT(B6506,FIND(I6506,B6506)+1),"_",""))</f>
        <v>PosK</v>
      </c>
      <c r="K6506" s="0" t="n">
        <f aca="false">IFERROR(VALUE(SUBSTITUTE(E6506,".",",")),E6506)</f>
        <v>28.97</v>
      </c>
      <c r="L6506" s="61" t="n">
        <f aca="false">IF(J6506="PosK",SUMIFS(K:K,J:J,"PosK",H:H,H6506),"")</f>
        <v>28.97</v>
      </c>
      <c r="M6506" s="61" t="n">
        <f aca="false">IF(J6506="PosK",SUMIFS(K:K,J:J,"NegK",H:H,H6506),"")</f>
        <v>0</v>
      </c>
      <c r="N6506" s="61" t="n">
        <f aca="false">IF(J6506="PosK",SUMIFS(K:K,J:J,"eDNA",H:H,H6506),"")</f>
        <v>0</v>
      </c>
      <c r="P6506" s="62" t="n">
        <f aca="false">IF(K6508="No Ct",0,K6508)</f>
        <v>0</v>
      </c>
      <c r="Q6506" s="62" t="n">
        <f aca="false">IF(K6509="No Ct",0,K6509)</f>
        <v>0</v>
      </c>
      <c r="R6506" s="0" t="str">
        <f aca="false">IF(AND(L6506&gt;0,M6506=0),"Valid","Invalid")</f>
        <v>Valid</v>
      </c>
      <c r="S6506" s="0" t="str">
        <f aca="false">IF(OR(P6506&gt;1,Q6506&gt;1),"Present","Absent")</f>
        <v>Absent</v>
      </c>
      <c r="T6506" s="63" t="str">
        <f aca="false">IF(OR(AND(P6506&gt;1,P6506&lt;41),AND(Q6506&gt;1,Q6506&lt;41)),"Ct&lt;41","Ct&gt;41")</f>
        <v>Ct&gt;41</v>
      </c>
      <c r="U6506" s="0" t="str">
        <f aca="false">I6506</f>
        <v>Latterfroe</v>
      </c>
      <c r="V6506" s="0" t="str">
        <f aca="false">MID(F6506,10,9)</f>
        <v>DL2018035</v>
      </c>
      <c r="W6506" s="64" t="str">
        <f aca="false">V6506&amp;"_"&amp;U6506&amp;"_"&amp;R6506&amp;"_"&amp;S6506&amp;"_"&amp;T6506</f>
        <v>DL2018035_Latterfroe_Valid_Absent_Ct&gt;41</v>
      </c>
    </row>
    <row r="6507" customFormat="false" ht="14.25" hidden="false" customHeight="false" outlineLevel="0" collapsed="false">
      <c r="A6507" s="0" t="s">
        <v>836</v>
      </c>
      <c r="B6507" s="52" t="s">
        <v>981</v>
      </c>
      <c r="C6507" s="52" t="s">
        <v>747</v>
      </c>
      <c r="D6507" s="53" t="n">
        <v>0.1</v>
      </c>
      <c r="E6507" s="53" t="s">
        <v>748</v>
      </c>
      <c r="F6507" s="0" t="s">
        <v>1417</v>
      </c>
      <c r="G6507" s="0" t="str">
        <f aca="false">LEFT(B6507,2)</f>
        <v>12</v>
      </c>
      <c r="H6507" s="0" t="str">
        <f aca="false">I6507&amp;"_"&amp;G6507&amp;"_"&amp;F6507</f>
        <v>Latterfroe_12_20190205_DL2018035_HimmelevGym_koersel1</v>
      </c>
      <c r="I6507" s="61" t="str">
        <f aca="false">MID(RIGHT(B6507,LEN(B6507)-3),1,FIND("_",RIGHT(B6507,LEN(B6507)-3))-1)</f>
        <v>Latterfroe</v>
      </c>
      <c r="J6507" s="61" t="str">
        <f aca="false">TRIM(SUBSTITUTE(RIGHT(B6507,FIND(I6507,B6507)+1),"_",""))</f>
        <v>NegK</v>
      </c>
      <c r="K6507" s="0" t="str">
        <f aca="false">IFERROR(VALUE(SUBSTITUTE(E6507,".",",")),E6507)</f>
        <v>No Ct</v>
      </c>
      <c r="L6507" s="61" t="str">
        <f aca="false">IF(J6507="PosK",SUMIFS(K:K,J:J,"PosK",H:H,H6507),"")</f>
        <v/>
      </c>
      <c r="M6507" s="61" t="str">
        <f aca="false">IF(J6507="PosK",SUMIFS(K:K,J:J,"NegK",H:H,H6507),"")</f>
        <v/>
      </c>
      <c r="N6507" s="61" t="str">
        <f aca="false">IF(J6507="PosK",SUMIFS(K:K,J:J,"eDNA",H:H,H6507),"")</f>
        <v/>
      </c>
    </row>
    <row r="6508" customFormat="false" ht="14.25" hidden="false" customHeight="false" outlineLevel="0" collapsed="false">
      <c r="A6508" s="0" t="s">
        <v>838</v>
      </c>
      <c r="B6508" s="52" t="s">
        <v>982</v>
      </c>
      <c r="C6508" s="52" t="s">
        <v>751</v>
      </c>
      <c r="D6508" s="53" t="n">
        <v>0.1</v>
      </c>
      <c r="E6508" s="53" t="s">
        <v>748</v>
      </c>
      <c r="F6508" s="0" t="s">
        <v>1417</v>
      </c>
      <c r="G6508" s="0" t="str">
        <f aca="false">LEFT(B6508,2)</f>
        <v>12</v>
      </c>
      <c r="H6508" s="0" t="str">
        <f aca="false">I6508&amp;"_"&amp;G6508&amp;"_"&amp;F6508</f>
        <v>Latterfroe_12_20190205_DL2018035_HimmelevGym_koersel1</v>
      </c>
      <c r="I6508" s="61" t="str">
        <f aca="false">MID(RIGHT(B6508,LEN(B6508)-3),1,FIND("_",RIGHT(B6508,LEN(B6508)-3))-1)</f>
        <v>Latterfroe</v>
      </c>
      <c r="J6508" s="61" t="str">
        <f aca="false">TRIM(SUBSTITUTE(RIGHT(B6508,FIND(I6508,B6508)+1),"_",""))</f>
        <v>eDNA</v>
      </c>
      <c r="K6508" s="0" t="str">
        <f aca="false">IFERROR(VALUE(SUBSTITUTE(E6508,".",",")),E6508)</f>
        <v>No Ct</v>
      </c>
      <c r="L6508" s="61" t="str">
        <f aca="false">IF(J6508="PosK",SUMIFS(K:K,J:J,"PosK",H:H,H6508),"")</f>
        <v/>
      </c>
      <c r="M6508" s="61" t="str">
        <f aca="false">IF(J6508="PosK",SUMIFS(K:K,J:J,"NegK",H:H,H6508),"")</f>
        <v/>
      </c>
      <c r="N6508" s="61" t="str">
        <f aca="false">IF(J6508="PosK",SUMIFS(K:K,J:J,"eDNA",H:H,H6508),"")</f>
        <v/>
      </c>
      <c r="Q6508" s="62"/>
    </row>
    <row r="6509" customFormat="false" ht="14.25" hidden="false" customHeight="false" outlineLevel="0" collapsed="false">
      <c r="A6509" s="0" t="s">
        <v>840</v>
      </c>
      <c r="B6509" s="52" t="s">
        <v>982</v>
      </c>
      <c r="C6509" s="52" t="s">
        <v>751</v>
      </c>
      <c r="D6509" s="53" t="n">
        <v>0.1</v>
      </c>
      <c r="E6509" s="53" t="s">
        <v>748</v>
      </c>
      <c r="F6509" s="0" t="s">
        <v>1417</v>
      </c>
      <c r="G6509" s="0" t="str">
        <f aca="false">LEFT(B6509,2)</f>
        <v>12</v>
      </c>
      <c r="H6509" s="0" t="str">
        <f aca="false">I6509&amp;"_"&amp;G6509&amp;"_"&amp;F6509</f>
        <v>Latterfroe_12_20190205_DL2018035_HimmelevGym_koersel1</v>
      </c>
      <c r="I6509" s="61" t="str">
        <f aca="false">MID(RIGHT(B6509,LEN(B6509)-3),1,FIND("_",RIGHT(B6509,LEN(B6509)-3))-1)</f>
        <v>Latterfroe</v>
      </c>
      <c r="J6509" s="61" t="str">
        <f aca="false">TRIM(SUBSTITUTE(RIGHT(B6509,FIND(I6509,B6509)+1),"_",""))</f>
        <v>eDNA</v>
      </c>
      <c r="K6509" s="0" t="str">
        <f aca="false">IFERROR(VALUE(SUBSTITUTE(E6509,".",",")),E6509)</f>
        <v>No Ct</v>
      </c>
      <c r="L6509" s="61" t="str">
        <f aca="false">IF(J6509="PosK",SUMIFS(K:K,J:J,"PosK",H:H,H6509),"")</f>
        <v/>
      </c>
      <c r="M6509" s="61" t="str">
        <f aca="false">IF(J6509="PosK",SUMIFS(K:K,J:J,"NegK",H:H,H6509),"")</f>
        <v/>
      </c>
      <c r="N6509" s="61" t="str">
        <f aca="false">IF(J6509="PosK",SUMIFS(K:K,J:J,"eDNA",H:H,H6509),"")</f>
        <v/>
      </c>
      <c r="P6509" s="62"/>
      <c r="T6509" s="63"/>
      <c r="W6509" s="64"/>
    </row>
    <row r="6510" customFormat="false" ht="14.25" hidden="false" customHeight="false" outlineLevel="0" collapsed="false">
      <c r="A6510" s="0" t="s">
        <v>842</v>
      </c>
      <c r="B6510" s="52" t="s">
        <v>984</v>
      </c>
      <c r="C6510" s="52" t="s">
        <v>743</v>
      </c>
      <c r="D6510" s="53" t="n">
        <v>0.1</v>
      </c>
      <c r="E6510" s="53" t="s">
        <v>748</v>
      </c>
      <c r="F6510" s="0" t="s">
        <v>1417</v>
      </c>
      <c r="G6510" s="0" t="str">
        <f aca="false">LEFT(B6510,2)</f>
        <v>13</v>
      </c>
      <c r="H6510" s="0" t="str">
        <f aca="false">I6510&amp;"_"&amp;G6510&amp;"_"&amp;F6510</f>
        <v>Spidssnudetfroe_13_20190205_DL2018035_HimmelevGym_koersel1</v>
      </c>
      <c r="I6510" s="61" t="str">
        <f aca="false">MID(RIGHT(B6510,LEN(B6510)-3),1,FIND("_",RIGHT(B6510,LEN(B6510)-3))-1)</f>
        <v>Spidssnudetfroe</v>
      </c>
      <c r="J6510" s="61" t="str">
        <f aca="false">TRIM(SUBSTITUTE(RIGHT(B6510,FIND(I6510,B6510)+1),"_",""))</f>
        <v>PosK</v>
      </c>
      <c r="K6510" s="0" t="str">
        <f aca="false">IFERROR(VALUE(SUBSTITUTE(E6510,".",",")),E6510)</f>
        <v>No Ct</v>
      </c>
      <c r="L6510" s="61" t="n">
        <f aca="false">IF(J6510="PosK",SUMIFS(K:K,J:J,"PosK",H:H,H6510),"")</f>
        <v>0</v>
      </c>
      <c r="M6510" s="61" t="n">
        <f aca="false">IF(J6510="PosK",SUMIFS(K:K,J:J,"NegK",H:H,H6510),"")</f>
        <v>0</v>
      </c>
      <c r="N6510" s="61" t="n">
        <f aca="false">IF(J6510="PosK",SUMIFS(K:K,J:J,"eDNA",H:H,H6510),"")</f>
        <v>42.07</v>
      </c>
      <c r="P6510" s="62" t="n">
        <f aca="false">IF(K6512="No Ct",0,K6512)</f>
        <v>42.07</v>
      </c>
      <c r="Q6510" s="62" t="n">
        <f aca="false">IF(K6513="No Ct",0,K6513)</f>
        <v>0</v>
      </c>
      <c r="R6510" s="0" t="str">
        <f aca="false">IF(AND(L6510&gt;0,M6510=0),"Valid","Invalid")</f>
        <v>Invalid</v>
      </c>
      <c r="S6510" s="0" t="str">
        <f aca="false">IF(OR(P6510&gt;1,Q6510&gt;1),"Present","Absent")</f>
        <v>Present</v>
      </c>
      <c r="T6510" s="63" t="str">
        <f aca="false">IF(OR(AND(P6510&gt;1,P6510&lt;41),AND(Q6510&gt;1,Q6510&lt;41)),"Ct&lt;41","Ct&gt;41")</f>
        <v>Ct&gt;41</v>
      </c>
      <c r="U6510" s="0" t="str">
        <f aca="false">I6510</f>
        <v>Spidssnudetfroe</v>
      </c>
      <c r="V6510" s="0" t="str">
        <f aca="false">MID(F6510,10,9)</f>
        <v>DL2018035</v>
      </c>
      <c r="W6510" s="64" t="str">
        <f aca="false">V6510&amp;"_"&amp;U6510&amp;"_"&amp;R6510&amp;"_"&amp;S6510&amp;"_"&amp;T6510</f>
        <v>DL2018035_Spidssnudetfroe_Invalid_Present_Ct&gt;41</v>
      </c>
    </row>
    <row r="6511" customFormat="false" ht="14.25" hidden="false" customHeight="false" outlineLevel="0" collapsed="false">
      <c r="A6511" s="0" t="s">
        <v>844</v>
      </c>
      <c r="B6511" s="52" t="s">
        <v>985</v>
      </c>
      <c r="C6511" s="52" t="s">
        <v>747</v>
      </c>
      <c r="D6511" s="53" t="n">
        <v>0.1</v>
      </c>
      <c r="E6511" s="53" t="s">
        <v>748</v>
      </c>
      <c r="F6511" s="0" t="s">
        <v>1417</v>
      </c>
      <c r="G6511" s="0" t="str">
        <f aca="false">LEFT(B6511,2)</f>
        <v>13</v>
      </c>
      <c r="H6511" s="0" t="str">
        <f aca="false">I6511&amp;"_"&amp;G6511&amp;"_"&amp;F6511</f>
        <v>Spidssnudetfroe_13_20190205_DL2018035_HimmelevGym_koersel1</v>
      </c>
      <c r="I6511" s="61" t="str">
        <f aca="false">MID(RIGHT(B6511,LEN(B6511)-3),1,FIND("_",RIGHT(B6511,LEN(B6511)-3))-1)</f>
        <v>Spidssnudetfroe</v>
      </c>
      <c r="J6511" s="61" t="str">
        <f aca="false">TRIM(SUBSTITUTE(RIGHT(B6511,FIND(I6511,B6511)+1),"_",""))</f>
        <v>NegK</v>
      </c>
      <c r="K6511" s="0" t="str">
        <f aca="false">IFERROR(VALUE(SUBSTITUTE(E6511,".",",")),E6511)</f>
        <v>No Ct</v>
      </c>
      <c r="L6511" s="61" t="str">
        <f aca="false">IF(J6511="PosK",SUMIFS(K:K,J:J,"PosK",H:H,H6511),"")</f>
        <v/>
      </c>
      <c r="M6511" s="61" t="str">
        <f aca="false">IF(J6511="PosK",SUMIFS(K:K,J:J,"NegK",H:H,H6511),"")</f>
        <v/>
      </c>
      <c r="N6511" s="61" t="str">
        <f aca="false">IF(J6511="PosK",SUMIFS(K:K,J:J,"eDNA",H:H,H6511),"")</f>
        <v/>
      </c>
    </row>
    <row r="6512" customFormat="false" ht="14.25" hidden="false" customHeight="false" outlineLevel="0" collapsed="false">
      <c r="A6512" s="0" t="s">
        <v>846</v>
      </c>
      <c r="B6512" s="52" t="s">
        <v>986</v>
      </c>
      <c r="C6512" s="52" t="s">
        <v>751</v>
      </c>
      <c r="D6512" s="53" t="n">
        <v>0.1</v>
      </c>
      <c r="E6512" s="53" t="n">
        <v>42.07</v>
      </c>
      <c r="F6512" s="0" t="s">
        <v>1417</v>
      </c>
      <c r="G6512" s="0" t="str">
        <f aca="false">LEFT(B6512,2)</f>
        <v>13</v>
      </c>
      <c r="H6512" s="0" t="str">
        <f aca="false">I6512&amp;"_"&amp;G6512&amp;"_"&amp;F6512</f>
        <v>Spidssnudetfroe_13_20190205_DL2018035_HimmelevGym_koersel1</v>
      </c>
      <c r="I6512" s="61" t="str">
        <f aca="false">MID(RIGHT(B6512,LEN(B6512)-3),1,FIND("_",RIGHT(B6512,LEN(B6512)-3))-1)</f>
        <v>Spidssnudetfroe</v>
      </c>
      <c r="J6512" s="61" t="str">
        <f aca="false">TRIM(SUBSTITUTE(RIGHT(B6512,FIND(I6512,B6512)+1),"_",""))</f>
        <v>eDNA</v>
      </c>
      <c r="K6512" s="0" t="n">
        <f aca="false">IFERROR(VALUE(SUBSTITUTE(E6512,".",",")),E6512)</f>
        <v>42.07</v>
      </c>
      <c r="L6512" s="61" t="str">
        <f aca="false">IF(J6512="PosK",SUMIFS(K:K,J:J,"PosK",H:H,H6512),"")</f>
        <v/>
      </c>
      <c r="M6512" s="61" t="str">
        <f aca="false">IF(J6512="PosK",SUMIFS(K:K,J:J,"NegK",H:H,H6512),"")</f>
        <v/>
      </c>
      <c r="N6512" s="61" t="str">
        <f aca="false">IF(J6512="PosK",SUMIFS(K:K,J:J,"eDNA",H:H,H6512),"")</f>
        <v/>
      </c>
      <c r="Q6512" s="62"/>
    </row>
    <row r="6513" customFormat="false" ht="14.25" hidden="false" customHeight="false" outlineLevel="0" collapsed="false">
      <c r="A6513" s="0" t="s">
        <v>848</v>
      </c>
      <c r="B6513" s="52" t="s">
        <v>986</v>
      </c>
      <c r="C6513" s="52" t="s">
        <v>751</v>
      </c>
      <c r="D6513" s="53" t="n">
        <v>0.1</v>
      </c>
      <c r="E6513" s="53" t="s">
        <v>748</v>
      </c>
      <c r="F6513" s="0" t="s">
        <v>1417</v>
      </c>
      <c r="G6513" s="0" t="str">
        <f aca="false">LEFT(B6513,2)</f>
        <v>13</v>
      </c>
      <c r="H6513" s="0" t="str">
        <f aca="false">I6513&amp;"_"&amp;G6513&amp;"_"&amp;F6513</f>
        <v>Spidssnudetfroe_13_20190205_DL2018035_HimmelevGym_koersel1</v>
      </c>
      <c r="I6513" s="61" t="str">
        <f aca="false">MID(RIGHT(B6513,LEN(B6513)-3),1,FIND("_",RIGHT(B6513,LEN(B6513)-3))-1)</f>
        <v>Spidssnudetfroe</v>
      </c>
      <c r="J6513" s="61" t="str">
        <f aca="false">TRIM(SUBSTITUTE(RIGHT(B6513,FIND(I6513,B6513)+1),"_",""))</f>
        <v>eDNA</v>
      </c>
      <c r="K6513" s="0" t="str">
        <f aca="false">IFERROR(VALUE(SUBSTITUTE(E6513,".",",")),E6513)</f>
        <v>No Ct</v>
      </c>
      <c r="L6513" s="61" t="str">
        <f aca="false">IF(J6513="PosK",SUMIFS(K:K,J:J,"PosK",H:H,H6513),"")</f>
        <v/>
      </c>
      <c r="M6513" s="61" t="str">
        <f aca="false">IF(J6513="PosK",SUMIFS(K:K,J:J,"NegK",H:H,H6513),"")</f>
        <v/>
      </c>
      <c r="N6513" s="61" t="str">
        <f aca="false">IF(J6513="PosK",SUMIFS(K:K,J:J,"eDNA",H:H,H6513),"")</f>
        <v/>
      </c>
      <c r="P6513" s="62"/>
      <c r="T6513" s="63"/>
      <c r="W6513" s="64"/>
    </row>
    <row r="6514" customFormat="false" ht="14.25" hidden="false" customHeight="false" outlineLevel="0" collapsed="false">
      <c r="A6514" s="0" t="s">
        <v>849</v>
      </c>
      <c r="B6514" s="52" t="s">
        <v>987</v>
      </c>
      <c r="C6514" s="52" t="s">
        <v>743</v>
      </c>
      <c r="D6514" s="53" t="n">
        <v>0.1</v>
      </c>
      <c r="E6514" s="53" t="s">
        <v>748</v>
      </c>
      <c r="F6514" s="0" t="s">
        <v>1417</v>
      </c>
      <c r="G6514" s="0" t="str">
        <f aca="false">LEFT(B6514,2)</f>
        <v>14</v>
      </c>
      <c r="H6514" s="0" t="str">
        <f aca="false">I6514&amp;"_"&amp;G6514&amp;"_"&amp;F6514</f>
        <v>Spidssnudetfroe_14_20190205_DL2018035_HimmelevGym_koersel1</v>
      </c>
      <c r="I6514" s="61" t="str">
        <f aca="false">MID(RIGHT(B6514,LEN(B6514)-3),1,FIND("_",RIGHT(B6514,LEN(B6514)-3))-1)</f>
        <v>Spidssnudetfroe</v>
      </c>
      <c r="J6514" s="61" t="str">
        <f aca="false">TRIM(SUBSTITUTE(RIGHT(B6514,FIND(I6514,B6514)+1),"_",""))</f>
        <v>PosK</v>
      </c>
      <c r="K6514" s="0" t="str">
        <f aca="false">IFERROR(VALUE(SUBSTITUTE(E6514,".",",")),E6514)</f>
        <v>No Ct</v>
      </c>
      <c r="L6514" s="61" t="n">
        <f aca="false">IF(J6514="PosK",SUMIFS(K:K,J:J,"PosK",H:H,H6514),"")</f>
        <v>0</v>
      </c>
      <c r="M6514" s="61" t="n">
        <f aca="false">IF(J6514="PosK",SUMIFS(K:K,J:J,"NegK",H:H,H6514),"")</f>
        <v>0</v>
      </c>
      <c r="N6514" s="61" t="n">
        <f aca="false">IF(J6514="PosK",SUMIFS(K:K,J:J,"eDNA",H:H,H6514),"")</f>
        <v>41.11</v>
      </c>
      <c r="P6514" s="62" t="n">
        <f aca="false">IF(K6516="No Ct",0,K6516)</f>
        <v>0</v>
      </c>
      <c r="Q6514" s="62" t="n">
        <f aca="false">IF(K6517="No Ct",0,K6517)</f>
        <v>41.11</v>
      </c>
      <c r="R6514" s="0" t="str">
        <f aca="false">IF(AND(L6514&gt;0,M6514=0),"Valid","Invalid")</f>
        <v>Invalid</v>
      </c>
      <c r="S6514" s="0" t="str">
        <f aca="false">IF(OR(P6514&gt;1,Q6514&gt;1),"Present","Absent")</f>
        <v>Present</v>
      </c>
      <c r="T6514" s="63" t="str">
        <f aca="false">IF(OR(AND(P6514&gt;1,P6514&lt;41),AND(Q6514&gt;1,Q6514&lt;41)),"Ct&lt;41","Ct&gt;41")</f>
        <v>Ct&gt;41</v>
      </c>
      <c r="U6514" s="0" t="str">
        <f aca="false">I6514</f>
        <v>Spidssnudetfroe</v>
      </c>
      <c r="V6514" s="0" t="str">
        <f aca="false">MID(F6514,10,9)</f>
        <v>DL2018035</v>
      </c>
      <c r="W6514" s="64" t="str">
        <f aca="false">V6514&amp;"_"&amp;U6514&amp;"_"&amp;R6514&amp;"_"&amp;S6514&amp;"_"&amp;T6514</f>
        <v>DL2018035_Spidssnudetfroe_Invalid_Present_Ct&gt;41</v>
      </c>
    </row>
    <row r="6515" customFormat="false" ht="14.25" hidden="false" customHeight="false" outlineLevel="0" collapsed="false">
      <c r="A6515" s="0" t="s">
        <v>851</v>
      </c>
      <c r="B6515" s="52" t="s">
        <v>988</v>
      </c>
      <c r="C6515" s="52" t="s">
        <v>747</v>
      </c>
      <c r="D6515" s="53" t="n">
        <v>0.1</v>
      </c>
      <c r="E6515" s="53" t="s">
        <v>748</v>
      </c>
      <c r="F6515" s="0" t="s">
        <v>1417</v>
      </c>
      <c r="G6515" s="0" t="str">
        <f aca="false">LEFT(B6515,2)</f>
        <v>14</v>
      </c>
      <c r="H6515" s="0" t="str">
        <f aca="false">I6515&amp;"_"&amp;G6515&amp;"_"&amp;F6515</f>
        <v>Spidssnudetfroe_14_20190205_DL2018035_HimmelevGym_koersel1</v>
      </c>
      <c r="I6515" s="61" t="str">
        <f aca="false">MID(RIGHT(B6515,LEN(B6515)-3),1,FIND("_",RIGHT(B6515,LEN(B6515)-3))-1)</f>
        <v>Spidssnudetfroe</v>
      </c>
      <c r="J6515" s="61" t="str">
        <f aca="false">TRIM(SUBSTITUTE(RIGHT(B6515,FIND(I6515,B6515)+1),"_",""))</f>
        <v>NegK</v>
      </c>
      <c r="K6515" s="0" t="str">
        <f aca="false">IFERROR(VALUE(SUBSTITUTE(E6515,".",",")),E6515)</f>
        <v>No Ct</v>
      </c>
      <c r="L6515" s="61" t="str">
        <f aca="false">IF(J6515="PosK",SUMIFS(K:K,J:J,"PosK",H:H,H6515),"")</f>
        <v/>
      </c>
      <c r="M6515" s="61" t="str">
        <f aca="false">IF(J6515="PosK",SUMIFS(K:K,J:J,"NegK",H:H,H6515),"")</f>
        <v/>
      </c>
      <c r="N6515" s="61" t="str">
        <f aca="false">IF(J6515="PosK",SUMIFS(K:K,J:J,"eDNA",H:H,H6515),"")</f>
        <v/>
      </c>
    </row>
    <row r="6516" customFormat="false" ht="14.25" hidden="false" customHeight="false" outlineLevel="0" collapsed="false">
      <c r="A6516" s="0" t="s">
        <v>853</v>
      </c>
      <c r="B6516" s="52" t="s">
        <v>989</v>
      </c>
      <c r="C6516" s="52" t="s">
        <v>751</v>
      </c>
      <c r="D6516" s="53" t="n">
        <v>0.1</v>
      </c>
      <c r="E6516" s="53" t="s">
        <v>748</v>
      </c>
      <c r="F6516" s="0" t="s">
        <v>1417</v>
      </c>
      <c r="G6516" s="0" t="str">
        <f aca="false">LEFT(B6516,2)</f>
        <v>14</v>
      </c>
      <c r="H6516" s="0" t="str">
        <f aca="false">I6516&amp;"_"&amp;G6516&amp;"_"&amp;F6516</f>
        <v>Spidssnudetfroe_14_20190205_DL2018035_HimmelevGym_koersel1</v>
      </c>
      <c r="I6516" s="61" t="str">
        <f aca="false">MID(RIGHT(B6516,LEN(B6516)-3),1,FIND("_",RIGHT(B6516,LEN(B6516)-3))-1)</f>
        <v>Spidssnudetfroe</v>
      </c>
      <c r="J6516" s="61" t="str">
        <f aca="false">TRIM(SUBSTITUTE(RIGHT(B6516,FIND(I6516,B6516)+1),"_",""))</f>
        <v>eDNA</v>
      </c>
      <c r="K6516" s="0" t="str">
        <f aca="false">IFERROR(VALUE(SUBSTITUTE(E6516,".",",")),E6516)</f>
        <v>No Ct</v>
      </c>
      <c r="L6516" s="61" t="str">
        <f aca="false">IF(J6516="PosK",SUMIFS(K:K,J:J,"PosK",H:H,H6516),"")</f>
        <v/>
      </c>
      <c r="M6516" s="61" t="str">
        <f aca="false">IF(J6516="PosK",SUMIFS(K:K,J:J,"NegK",H:H,H6516),"")</f>
        <v/>
      </c>
      <c r="N6516" s="61" t="str">
        <f aca="false">IF(J6516="PosK",SUMIFS(K:K,J:J,"eDNA",H:H,H6516),"")</f>
        <v/>
      </c>
      <c r="Q6516" s="62"/>
    </row>
    <row r="6517" customFormat="false" ht="14.25" hidden="false" customHeight="false" outlineLevel="0" collapsed="false">
      <c r="A6517" s="0" t="s">
        <v>855</v>
      </c>
      <c r="B6517" s="52" t="s">
        <v>989</v>
      </c>
      <c r="C6517" s="52" t="s">
        <v>751</v>
      </c>
      <c r="D6517" s="53" t="n">
        <v>0.1</v>
      </c>
      <c r="E6517" s="53" t="n">
        <v>41.11</v>
      </c>
      <c r="F6517" s="0" t="s">
        <v>1417</v>
      </c>
      <c r="G6517" s="0" t="str">
        <f aca="false">LEFT(B6517,2)</f>
        <v>14</v>
      </c>
      <c r="H6517" s="0" t="str">
        <f aca="false">I6517&amp;"_"&amp;G6517&amp;"_"&amp;F6517</f>
        <v>Spidssnudetfroe_14_20190205_DL2018035_HimmelevGym_koersel1</v>
      </c>
      <c r="I6517" s="61" t="str">
        <f aca="false">MID(RIGHT(B6517,LEN(B6517)-3),1,FIND("_",RIGHT(B6517,LEN(B6517)-3))-1)</f>
        <v>Spidssnudetfroe</v>
      </c>
      <c r="J6517" s="61" t="str">
        <f aca="false">TRIM(SUBSTITUTE(RIGHT(B6517,FIND(I6517,B6517)+1),"_",""))</f>
        <v>eDNA</v>
      </c>
      <c r="K6517" s="0" t="n">
        <f aca="false">IFERROR(VALUE(SUBSTITUTE(E6517,".",",")),E6517)</f>
        <v>41.11</v>
      </c>
      <c r="L6517" s="61" t="str">
        <f aca="false">IF(J6517="PosK",SUMIFS(K:K,J:J,"PosK",H:H,H6517),"")</f>
        <v/>
      </c>
      <c r="M6517" s="61" t="str">
        <f aca="false">IF(J6517="PosK",SUMIFS(K:K,J:J,"NegK",H:H,H6517),"")</f>
        <v/>
      </c>
      <c r="N6517" s="61" t="str">
        <f aca="false">IF(J6517="PosK",SUMIFS(K:K,J:J,"eDNA",H:H,H6517),"")</f>
        <v/>
      </c>
      <c r="P6517" s="62"/>
      <c r="T6517" s="63"/>
      <c r="W6517" s="64"/>
    </row>
    <row r="6518" customFormat="false" ht="14.25" hidden="false" customHeight="false" outlineLevel="0" collapsed="false">
      <c r="A6518" s="0" t="s">
        <v>856</v>
      </c>
      <c r="B6518" s="52" t="s">
        <v>990</v>
      </c>
      <c r="C6518" s="52" t="s">
        <v>743</v>
      </c>
      <c r="D6518" s="53" t="n">
        <v>0.1</v>
      </c>
      <c r="E6518" s="53" t="s">
        <v>748</v>
      </c>
      <c r="F6518" s="0" t="s">
        <v>1417</v>
      </c>
      <c r="G6518" s="0" t="str">
        <f aca="false">LEFT(B6518,2)</f>
        <v>15</v>
      </c>
      <c r="H6518" s="0" t="str">
        <f aca="false">I6518&amp;"_"&amp;G6518&amp;"_"&amp;F6518</f>
        <v>KortbenetGroenFroe_15_20190205_DL2018035_HimmelevGym_koersel1</v>
      </c>
      <c r="I6518" s="61" t="str">
        <f aca="false">MID(RIGHT(B6518,LEN(B6518)-3),1,FIND("_",RIGHT(B6518,LEN(B6518)-3))-1)</f>
        <v>KortbenetGroenFroe</v>
      </c>
      <c r="J6518" s="61" t="str">
        <f aca="false">TRIM(SUBSTITUTE(RIGHT(B6518,FIND(I6518,B6518)+1),"_",""))</f>
        <v>PosK</v>
      </c>
      <c r="K6518" s="0" t="str">
        <f aca="false">IFERROR(VALUE(SUBSTITUTE(E6518,".",",")),E6518)</f>
        <v>No Ct</v>
      </c>
      <c r="L6518" s="61" t="n">
        <f aca="false">IF(J6518="PosK",SUMIFS(K:K,J:J,"PosK",H:H,H6518),"")</f>
        <v>0</v>
      </c>
      <c r="M6518" s="61" t="n">
        <f aca="false">IF(J6518="PosK",SUMIFS(K:K,J:J,"NegK",H:H,H6518),"")</f>
        <v>0</v>
      </c>
      <c r="N6518" s="61" t="n">
        <f aca="false">IF(J6518="PosK",SUMIFS(K:K,J:J,"eDNA",H:H,H6518),"")</f>
        <v>0</v>
      </c>
      <c r="P6518" s="62" t="n">
        <f aca="false">IF(K6520="No Ct",0,K6520)</f>
        <v>0</v>
      </c>
      <c r="Q6518" s="62" t="n">
        <f aca="false">IF(K6521="No Ct",0,K6521)</f>
        <v>0</v>
      </c>
      <c r="R6518" s="0" t="str">
        <f aca="false">IF(AND(L6518&gt;0,M6518=0),"Valid","Invalid")</f>
        <v>Invalid</v>
      </c>
      <c r="S6518" s="0" t="str">
        <f aca="false">IF(OR(P6518&gt;1,Q6518&gt;1),"Present","Absent")</f>
        <v>Absent</v>
      </c>
      <c r="T6518" s="63" t="str">
        <f aca="false">IF(OR(AND(P6518&gt;1,P6518&lt;41),AND(Q6518&gt;1,Q6518&lt;41)),"Ct&lt;41","Ct&gt;41")</f>
        <v>Ct&gt;41</v>
      </c>
      <c r="U6518" s="0" t="str">
        <f aca="false">I6518</f>
        <v>KortbenetGroenFroe</v>
      </c>
      <c r="V6518" s="0" t="str">
        <f aca="false">MID(F6518,10,9)</f>
        <v>DL2018035</v>
      </c>
      <c r="W6518" s="64" t="str">
        <f aca="false">V6518&amp;"_"&amp;U6518&amp;"_"&amp;R6518&amp;"_"&amp;S6518&amp;"_"&amp;T6518</f>
        <v>DL2018035_KortbenetGroenFroe_Invalid_Absent_Ct&gt;41</v>
      </c>
    </row>
    <row r="6519" customFormat="false" ht="14.25" hidden="false" customHeight="false" outlineLevel="0" collapsed="false">
      <c r="A6519" s="0" t="s">
        <v>858</v>
      </c>
      <c r="B6519" s="52" t="s">
        <v>991</v>
      </c>
      <c r="C6519" s="52" t="s">
        <v>747</v>
      </c>
      <c r="D6519" s="53" t="n">
        <v>0.1</v>
      </c>
      <c r="E6519" s="53" t="s">
        <v>748</v>
      </c>
      <c r="F6519" s="0" t="s">
        <v>1417</v>
      </c>
      <c r="G6519" s="0" t="str">
        <f aca="false">LEFT(B6519,2)</f>
        <v>15</v>
      </c>
      <c r="H6519" s="0" t="str">
        <f aca="false">I6519&amp;"_"&amp;G6519&amp;"_"&amp;F6519</f>
        <v>KortbenetGroenFroe_15_20190205_DL2018035_HimmelevGym_koersel1</v>
      </c>
      <c r="I6519" s="61" t="str">
        <f aca="false">MID(RIGHT(B6519,LEN(B6519)-3),1,FIND("_",RIGHT(B6519,LEN(B6519)-3))-1)</f>
        <v>KortbenetGroenFroe</v>
      </c>
      <c r="J6519" s="61" t="str">
        <f aca="false">TRIM(SUBSTITUTE(RIGHT(B6519,FIND(I6519,B6519)+1),"_",""))</f>
        <v>NegK</v>
      </c>
      <c r="K6519" s="0" t="str">
        <f aca="false">IFERROR(VALUE(SUBSTITUTE(E6519,".",",")),E6519)</f>
        <v>No Ct</v>
      </c>
      <c r="L6519" s="61" t="str">
        <f aca="false">IF(J6519="PosK",SUMIFS(K:K,J:J,"PosK",H:H,H6519),"")</f>
        <v/>
      </c>
      <c r="M6519" s="61" t="str">
        <f aca="false">IF(J6519="PosK",SUMIFS(K:K,J:J,"NegK",H:H,H6519),"")</f>
        <v/>
      </c>
      <c r="N6519" s="61" t="str">
        <f aca="false">IF(J6519="PosK",SUMIFS(K:K,J:J,"eDNA",H:H,H6519),"")</f>
        <v/>
      </c>
    </row>
    <row r="6520" customFormat="false" ht="14.25" hidden="false" customHeight="false" outlineLevel="0" collapsed="false">
      <c r="A6520" s="0" t="s">
        <v>860</v>
      </c>
      <c r="B6520" s="52" t="s">
        <v>992</v>
      </c>
      <c r="C6520" s="52" t="s">
        <v>751</v>
      </c>
      <c r="D6520" s="53" t="n">
        <v>0.1</v>
      </c>
      <c r="E6520" s="53" t="s">
        <v>748</v>
      </c>
      <c r="F6520" s="0" t="s">
        <v>1417</v>
      </c>
      <c r="G6520" s="0" t="str">
        <f aca="false">LEFT(B6520,2)</f>
        <v>15</v>
      </c>
      <c r="H6520" s="0" t="str">
        <f aca="false">I6520&amp;"_"&amp;G6520&amp;"_"&amp;F6520</f>
        <v>KortbenetGroenFroe_15_20190205_DL2018035_HimmelevGym_koersel1</v>
      </c>
      <c r="I6520" s="61" t="str">
        <f aca="false">MID(RIGHT(B6520,LEN(B6520)-3),1,FIND("_",RIGHT(B6520,LEN(B6520)-3))-1)</f>
        <v>KortbenetGroenFroe</v>
      </c>
      <c r="J6520" s="61" t="str">
        <f aca="false">TRIM(SUBSTITUTE(RIGHT(B6520,FIND(I6520,B6520)+1),"_",""))</f>
        <v>eDNA</v>
      </c>
      <c r="K6520" s="0" t="str">
        <f aca="false">IFERROR(VALUE(SUBSTITUTE(E6520,".",",")),E6520)</f>
        <v>No Ct</v>
      </c>
      <c r="L6520" s="61" t="str">
        <f aca="false">IF(J6520="PosK",SUMIFS(K:K,J:J,"PosK",H:H,H6520),"")</f>
        <v/>
      </c>
      <c r="M6520" s="61" t="str">
        <f aca="false">IF(J6520="PosK",SUMIFS(K:K,J:J,"NegK",H:H,H6520),"")</f>
        <v/>
      </c>
      <c r="N6520" s="61" t="str">
        <f aca="false">IF(J6520="PosK",SUMIFS(K:K,J:J,"eDNA",H:H,H6520),"")</f>
        <v/>
      </c>
      <c r="Q6520" s="62"/>
    </row>
    <row r="6521" customFormat="false" ht="14.25" hidden="false" customHeight="false" outlineLevel="0" collapsed="false">
      <c r="A6521" s="0" t="s">
        <v>862</v>
      </c>
      <c r="B6521" s="52" t="s">
        <v>992</v>
      </c>
      <c r="C6521" s="52" t="s">
        <v>751</v>
      </c>
      <c r="D6521" s="53" t="n">
        <v>0.1</v>
      </c>
      <c r="E6521" s="53" t="s">
        <v>748</v>
      </c>
      <c r="F6521" s="0" t="s">
        <v>1417</v>
      </c>
      <c r="G6521" s="0" t="str">
        <f aca="false">LEFT(B6521,2)</f>
        <v>15</v>
      </c>
      <c r="H6521" s="0" t="str">
        <f aca="false">I6521&amp;"_"&amp;G6521&amp;"_"&amp;F6521</f>
        <v>KortbenetGroenFroe_15_20190205_DL2018035_HimmelevGym_koersel1</v>
      </c>
      <c r="I6521" s="61" t="str">
        <f aca="false">MID(RIGHT(B6521,LEN(B6521)-3),1,FIND("_",RIGHT(B6521,LEN(B6521)-3))-1)</f>
        <v>KortbenetGroenFroe</v>
      </c>
      <c r="J6521" s="61" t="str">
        <f aca="false">TRIM(SUBSTITUTE(RIGHT(B6521,FIND(I6521,B6521)+1),"_",""))</f>
        <v>eDNA</v>
      </c>
      <c r="K6521" s="0" t="str">
        <f aca="false">IFERROR(VALUE(SUBSTITUTE(E6521,".",",")),E6521)</f>
        <v>No Ct</v>
      </c>
      <c r="L6521" s="61" t="str">
        <f aca="false">IF(J6521="PosK",SUMIFS(K:K,J:J,"PosK",H:H,H6521),"")</f>
        <v/>
      </c>
      <c r="M6521" s="61" t="str">
        <f aca="false">IF(J6521="PosK",SUMIFS(K:K,J:J,"NegK",H:H,H6521),"")</f>
        <v/>
      </c>
      <c r="N6521" s="61" t="str">
        <f aca="false">IF(J6521="PosK",SUMIFS(K:K,J:J,"eDNA",H:H,H6521),"")</f>
        <v/>
      </c>
      <c r="P6521" s="62"/>
      <c r="T6521" s="63"/>
      <c r="W6521" s="64"/>
    </row>
    <row r="6522" customFormat="false" ht="14.25" hidden="false" customHeight="false" outlineLevel="0" collapsed="false">
      <c r="A6522" s="0" t="s">
        <v>863</v>
      </c>
      <c r="B6522" s="52" t="s">
        <v>1212</v>
      </c>
      <c r="C6522" s="52" t="s">
        <v>743</v>
      </c>
      <c r="D6522" s="53" t="n">
        <v>0.1</v>
      </c>
      <c r="E6522" s="53" t="n">
        <v>30.96</v>
      </c>
      <c r="F6522" s="0" t="s">
        <v>1417</v>
      </c>
      <c r="G6522" s="0" t="str">
        <f aca="false">LEFT(B6522,2)</f>
        <v>16</v>
      </c>
      <c r="H6522" s="0" t="str">
        <f aca="false">I6522&amp;"_"&amp;G6522&amp;"_"&amp;F6522</f>
        <v>ButsnudetFroe_16_20190205_DL2018035_HimmelevGym_koersel1</v>
      </c>
      <c r="I6522" s="61" t="str">
        <f aca="false">MID(RIGHT(B6522,LEN(B6522)-3),1,FIND("_",RIGHT(B6522,LEN(B6522)-3))-1)</f>
        <v>ButsnudetFroe</v>
      </c>
      <c r="J6522" s="61" t="str">
        <f aca="false">TRIM(SUBSTITUTE(RIGHT(B6522,FIND(I6522,B6522)+1),"_",""))</f>
        <v>PosK</v>
      </c>
      <c r="K6522" s="0" t="n">
        <f aca="false">IFERROR(VALUE(SUBSTITUTE(E6522,".",",")),E6522)</f>
        <v>30.96</v>
      </c>
      <c r="L6522" s="61" t="n">
        <f aca="false">IF(J6522="PosK",SUMIFS(K:K,J:J,"PosK",H:H,H6522),"")</f>
        <v>30.96</v>
      </c>
      <c r="M6522" s="61" t="n">
        <f aca="false">IF(J6522="PosK",SUMIFS(K:K,J:J,"NegK",H:H,H6522),"")</f>
        <v>0</v>
      </c>
      <c r="N6522" s="61" t="n">
        <f aca="false">IF(J6522="PosK",SUMIFS(K:K,J:J,"eDNA",H:H,H6522),"")</f>
        <v>76.57</v>
      </c>
      <c r="P6522" s="62" t="n">
        <f aca="false">IF(K6524="No Ct",0,K6524)</f>
        <v>37.88</v>
      </c>
      <c r="Q6522" s="62" t="n">
        <f aca="false">IF(K6525="No Ct",0,K6525)</f>
        <v>38.69</v>
      </c>
      <c r="R6522" s="0" t="str">
        <f aca="false">IF(AND(L6522&gt;0,M6522=0),"Valid","Invalid")</f>
        <v>Valid</v>
      </c>
      <c r="S6522" s="0" t="str">
        <f aca="false">IF(OR(P6522&gt;1,Q6522&gt;1),"Present","Absent")</f>
        <v>Present</v>
      </c>
      <c r="T6522" s="63" t="str">
        <f aca="false">IF(OR(AND(P6522&gt;1,P6522&lt;41),AND(Q6522&gt;1,Q6522&lt;41)),"Ct&lt;41","Ct&gt;41")</f>
        <v>Ct&lt;41</v>
      </c>
      <c r="U6522" s="0" t="str">
        <f aca="false">I6522</f>
        <v>ButsnudetFroe</v>
      </c>
      <c r="V6522" s="0" t="str">
        <f aca="false">MID(F6522,10,9)</f>
        <v>DL2018035</v>
      </c>
      <c r="W6522" s="64" t="str">
        <f aca="false">V6522&amp;"_"&amp;U6522&amp;"_"&amp;R6522&amp;"_"&amp;S6522&amp;"_"&amp;T6522</f>
        <v>DL2018035_ButsnudetFroe_Valid_Present_Ct&lt;41</v>
      </c>
    </row>
    <row r="6523" customFormat="false" ht="14.25" hidden="false" customHeight="false" outlineLevel="0" collapsed="false">
      <c r="A6523" s="0" t="s">
        <v>865</v>
      </c>
      <c r="B6523" s="52" t="s">
        <v>1213</v>
      </c>
      <c r="C6523" s="52" t="s">
        <v>747</v>
      </c>
      <c r="D6523" s="53" t="n">
        <v>0.1</v>
      </c>
      <c r="E6523" s="53" t="s">
        <v>748</v>
      </c>
      <c r="F6523" s="0" t="s">
        <v>1417</v>
      </c>
      <c r="G6523" s="0" t="str">
        <f aca="false">LEFT(B6523,2)</f>
        <v>16</v>
      </c>
      <c r="H6523" s="0" t="str">
        <f aca="false">I6523&amp;"_"&amp;G6523&amp;"_"&amp;F6523</f>
        <v>ButsnudetFroe_16_20190205_DL2018035_HimmelevGym_koersel1</v>
      </c>
      <c r="I6523" s="61" t="str">
        <f aca="false">MID(RIGHT(B6523,LEN(B6523)-3),1,FIND("_",RIGHT(B6523,LEN(B6523)-3))-1)</f>
        <v>ButsnudetFroe</v>
      </c>
      <c r="J6523" s="61" t="str">
        <f aca="false">TRIM(SUBSTITUTE(RIGHT(B6523,FIND(I6523,B6523)+1),"_",""))</f>
        <v>NegK</v>
      </c>
      <c r="K6523" s="0" t="str">
        <f aca="false">IFERROR(VALUE(SUBSTITUTE(E6523,".",",")),E6523)</f>
        <v>No Ct</v>
      </c>
      <c r="L6523" s="61" t="str">
        <f aca="false">IF(J6523="PosK",SUMIFS(K:K,J:J,"PosK",H:H,H6523),"")</f>
        <v/>
      </c>
      <c r="M6523" s="61" t="str">
        <f aca="false">IF(J6523="PosK",SUMIFS(K:K,J:J,"NegK",H:H,H6523),"")</f>
        <v/>
      </c>
      <c r="N6523" s="61" t="str">
        <f aca="false">IF(J6523="PosK",SUMIFS(K:K,J:J,"eDNA",H:H,H6523),"")</f>
        <v/>
      </c>
    </row>
    <row r="6524" customFormat="false" ht="14.25" hidden="false" customHeight="false" outlineLevel="0" collapsed="false">
      <c r="A6524" s="0" t="s">
        <v>867</v>
      </c>
      <c r="B6524" s="52" t="s">
        <v>1214</v>
      </c>
      <c r="C6524" s="52" t="s">
        <v>751</v>
      </c>
      <c r="D6524" s="53" t="n">
        <v>0.1</v>
      </c>
      <c r="E6524" s="53" t="n">
        <v>37.88</v>
      </c>
      <c r="F6524" s="0" t="s">
        <v>1417</v>
      </c>
      <c r="G6524" s="0" t="str">
        <f aca="false">LEFT(B6524,2)</f>
        <v>16</v>
      </c>
      <c r="H6524" s="0" t="str">
        <f aca="false">I6524&amp;"_"&amp;G6524&amp;"_"&amp;F6524</f>
        <v>ButsnudetFroe_16_20190205_DL2018035_HimmelevGym_koersel1</v>
      </c>
      <c r="I6524" s="61" t="str">
        <f aca="false">MID(RIGHT(B6524,LEN(B6524)-3),1,FIND("_",RIGHT(B6524,LEN(B6524)-3))-1)</f>
        <v>ButsnudetFroe</v>
      </c>
      <c r="J6524" s="61" t="str">
        <f aca="false">TRIM(SUBSTITUTE(RIGHT(B6524,FIND(I6524,B6524)+1),"_",""))</f>
        <v>eDNA</v>
      </c>
      <c r="K6524" s="0" t="n">
        <f aca="false">IFERROR(VALUE(SUBSTITUTE(E6524,".",",")),E6524)</f>
        <v>37.88</v>
      </c>
      <c r="L6524" s="61" t="str">
        <f aca="false">IF(J6524="PosK",SUMIFS(K:K,J:J,"PosK",H:H,H6524),"")</f>
        <v/>
      </c>
      <c r="M6524" s="61" t="str">
        <f aca="false">IF(J6524="PosK",SUMIFS(K:K,J:J,"NegK",H:H,H6524),"")</f>
        <v/>
      </c>
      <c r="N6524" s="61" t="str">
        <f aca="false">IF(J6524="PosK",SUMIFS(K:K,J:J,"eDNA",H:H,H6524),"")</f>
        <v/>
      </c>
      <c r="Q6524" s="62"/>
    </row>
    <row r="6525" customFormat="false" ht="14.25" hidden="false" customHeight="false" outlineLevel="0" collapsed="false">
      <c r="A6525" s="0" t="s">
        <v>869</v>
      </c>
      <c r="B6525" s="52" t="s">
        <v>1214</v>
      </c>
      <c r="C6525" s="52" t="s">
        <v>751</v>
      </c>
      <c r="D6525" s="53" t="n">
        <v>0.1</v>
      </c>
      <c r="E6525" s="53" t="n">
        <v>38.69</v>
      </c>
      <c r="F6525" s="0" t="s">
        <v>1417</v>
      </c>
      <c r="G6525" s="0" t="str">
        <f aca="false">LEFT(B6525,2)</f>
        <v>16</v>
      </c>
      <c r="H6525" s="0" t="str">
        <f aca="false">I6525&amp;"_"&amp;G6525&amp;"_"&amp;F6525</f>
        <v>ButsnudetFroe_16_20190205_DL2018035_HimmelevGym_koersel1</v>
      </c>
      <c r="I6525" s="61" t="str">
        <f aca="false">MID(RIGHT(B6525,LEN(B6525)-3),1,FIND("_",RIGHT(B6525,LEN(B6525)-3))-1)</f>
        <v>ButsnudetFroe</v>
      </c>
      <c r="J6525" s="61" t="str">
        <f aca="false">TRIM(SUBSTITUTE(RIGHT(B6525,FIND(I6525,B6525)+1),"_",""))</f>
        <v>eDNA</v>
      </c>
      <c r="K6525" s="0" t="n">
        <f aca="false">IFERROR(VALUE(SUBSTITUTE(E6525,".",",")),E6525)</f>
        <v>38.69</v>
      </c>
      <c r="L6525" s="61" t="str">
        <f aca="false">IF(J6525="PosK",SUMIFS(K:K,J:J,"PosK",H:H,H6525),"")</f>
        <v/>
      </c>
      <c r="M6525" s="61" t="str">
        <f aca="false">IF(J6525="PosK",SUMIFS(K:K,J:J,"NegK",H:H,H6525),"")</f>
        <v/>
      </c>
      <c r="N6525" s="61" t="str">
        <f aca="false">IF(J6525="PosK",SUMIFS(K:K,J:J,"eDNA",H:H,H6525),"")</f>
        <v/>
      </c>
      <c r="P6525" s="62"/>
      <c r="T6525" s="63"/>
      <c r="W6525" s="64"/>
    </row>
    <row r="6526" customFormat="false" ht="14.25" hidden="false" customHeight="false" outlineLevel="0" collapsed="false">
      <c r="A6526" s="0" t="s">
        <v>870</v>
      </c>
      <c r="B6526" s="52" t="s">
        <v>996</v>
      </c>
      <c r="C6526" s="52" t="s">
        <v>743</v>
      </c>
      <c r="D6526" s="53" t="n">
        <v>0.1</v>
      </c>
      <c r="E6526" s="53" t="n">
        <v>28.81</v>
      </c>
      <c r="F6526" s="0" t="s">
        <v>1417</v>
      </c>
      <c r="G6526" s="0" t="str">
        <f aca="false">LEFT(B6526,2)</f>
        <v>17</v>
      </c>
      <c r="H6526" s="0" t="str">
        <f aca="false">I6526&amp;"_"&amp;G6526&amp;"_"&amp;F6526</f>
        <v>ButsnudetFroe_17_20190205_DL2018035_HimmelevGym_koersel1</v>
      </c>
      <c r="I6526" s="61" t="str">
        <f aca="false">MID(RIGHT(B6526,LEN(B6526)-3),1,FIND("_",RIGHT(B6526,LEN(B6526)-3))-1)</f>
        <v>ButsnudetFroe</v>
      </c>
      <c r="J6526" s="61" t="str">
        <f aca="false">TRIM(SUBSTITUTE(RIGHT(B6526,FIND(I6526,B6526)+1),"_",""))</f>
        <v>PosK</v>
      </c>
      <c r="K6526" s="0" t="n">
        <f aca="false">IFERROR(VALUE(SUBSTITUTE(E6526,".",",")),E6526)</f>
        <v>28.81</v>
      </c>
      <c r="L6526" s="61" t="n">
        <f aca="false">IF(J6526="PosK",SUMIFS(K:K,J:J,"PosK",H:H,H6526),"")</f>
        <v>28.81</v>
      </c>
      <c r="M6526" s="61" t="n">
        <f aca="false">IF(J6526="PosK",SUMIFS(K:K,J:J,"NegK",H:H,H6526),"")</f>
        <v>0</v>
      </c>
      <c r="N6526" s="61" t="n">
        <f aca="false">IF(J6526="PosK",SUMIFS(K:K,J:J,"eDNA",H:H,H6526),"")</f>
        <v>76.27</v>
      </c>
      <c r="P6526" s="62" t="n">
        <f aca="false">IF(K6528="No Ct",0,K6528)</f>
        <v>38.1</v>
      </c>
      <c r="Q6526" s="62" t="n">
        <f aca="false">IF(K6529="No Ct",0,K6529)</f>
        <v>38.17</v>
      </c>
      <c r="R6526" s="0" t="str">
        <f aca="false">IF(AND(L6526&gt;0,M6526=0),"Valid","Invalid")</f>
        <v>Valid</v>
      </c>
      <c r="S6526" s="0" t="str">
        <f aca="false">IF(OR(P6526&gt;1,Q6526&gt;1),"Present","Absent")</f>
        <v>Present</v>
      </c>
      <c r="T6526" s="63" t="str">
        <f aca="false">IF(OR(AND(P6526&gt;1,P6526&lt;41),AND(Q6526&gt;1,Q6526&lt;41)),"Ct&lt;41","Ct&gt;41")</f>
        <v>Ct&lt;41</v>
      </c>
      <c r="U6526" s="0" t="str">
        <f aca="false">I6526</f>
        <v>ButsnudetFroe</v>
      </c>
      <c r="V6526" s="0" t="str">
        <f aca="false">MID(F6526,10,9)</f>
        <v>DL2018035</v>
      </c>
      <c r="W6526" s="64" t="str">
        <f aca="false">V6526&amp;"_"&amp;U6526&amp;"_"&amp;R6526&amp;"_"&amp;S6526&amp;"_"&amp;T6526</f>
        <v>DL2018035_ButsnudetFroe_Valid_Present_Ct&lt;41</v>
      </c>
    </row>
    <row r="6527" customFormat="false" ht="14.25" hidden="false" customHeight="false" outlineLevel="0" collapsed="false">
      <c r="A6527" s="0" t="s">
        <v>872</v>
      </c>
      <c r="B6527" s="52" t="s">
        <v>997</v>
      </c>
      <c r="C6527" s="52" t="s">
        <v>747</v>
      </c>
      <c r="D6527" s="53" t="n">
        <v>0.1</v>
      </c>
      <c r="E6527" s="53" t="s">
        <v>748</v>
      </c>
      <c r="F6527" s="0" t="s">
        <v>1417</v>
      </c>
      <c r="G6527" s="0" t="str">
        <f aca="false">LEFT(B6527,2)</f>
        <v>17</v>
      </c>
      <c r="H6527" s="0" t="str">
        <f aca="false">I6527&amp;"_"&amp;G6527&amp;"_"&amp;F6527</f>
        <v>ButsnudetFroe_17_20190205_DL2018035_HimmelevGym_koersel1</v>
      </c>
      <c r="I6527" s="61" t="str">
        <f aca="false">MID(RIGHT(B6527,LEN(B6527)-3),1,FIND("_",RIGHT(B6527,LEN(B6527)-3))-1)</f>
        <v>ButsnudetFroe</v>
      </c>
      <c r="J6527" s="61" t="str">
        <f aca="false">TRIM(SUBSTITUTE(RIGHT(B6527,FIND(I6527,B6527)+1),"_",""))</f>
        <v>NegK</v>
      </c>
      <c r="K6527" s="0" t="str">
        <f aca="false">IFERROR(VALUE(SUBSTITUTE(E6527,".",",")),E6527)</f>
        <v>No Ct</v>
      </c>
      <c r="L6527" s="61" t="str">
        <f aca="false">IF(J6527="PosK",SUMIFS(K:K,J:J,"PosK",H:H,H6527),"")</f>
        <v/>
      </c>
      <c r="M6527" s="61" t="str">
        <f aca="false">IF(J6527="PosK",SUMIFS(K:K,J:J,"NegK",H:H,H6527),"")</f>
        <v/>
      </c>
      <c r="N6527" s="61" t="str">
        <f aca="false">IF(J6527="PosK",SUMIFS(K:K,J:J,"eDNA",H:H,H6527),"")</f>
        <v/>
      </c>
    </row>
    <row r="6528" customFormat="false" ht="14.25" hidden="false" customHeight="false" outlineLevel="0" collapsed="false">
      <c r="A6528" s="0" t="s">
        <v>874</v>
      </c>
      <c r="B6528" s="52" t="s">
        <v>998</v>
      </c>
      <c r="C6528" s="52" t="s">
        <v>751</v>
      </c>
      <c r="D6528" s="53" t="n">
        <v>0.1</v>
      </c>
      <c r="E6528" s="53" t="n">
        <v>38.1</v>
      </c>
      <c r="F6528" s="0" t="s">
        <v>1417</v>
      </c>
      <c r="G6528" s="0" t="str">
        <f aca="false">LEFT(B6528,2)</f>
        <v>17</v>
      </c>
      <c r="H6528" s="0" t="str">
        <f aca="false">I6528&amp;"_"&amp;G6528&amp;"_"&amp;F6528</f>
        <v>ButsnudetFroe_17_20190205_DL2018035_HimmelevGym_koersel1</v>
      </c>
      <c r="I6528" s="61" t="str">
        <f aca="false">MID(RIGHT(B6528,LEN(B6528)-3),1,FIND("_",RIGHT(B6528,LEN(B6528)-3))-1)</f>
        <v>ButsnudetFroe</v>
      </c>
      <c r="J6528" s="61" t="str">
        <f aca="false">TRIM(SUBSTITUTE(RIGHT(B6528,FIND(I6528,B6528)+1),"_",""))</f>
        <v>eDNA</v>
      </c>
      <c r="K6528" s="0" t="n">
        <f aca="false">IFERROR(VALUE(SUBSTITUTE(E6528,".",",")),E6528)</f>
        <v>38.1</v>
      </c>
      <c r="L6528" s="61" t="str">
        <f aca="false">IF(J6528="PosK",SUMIFS(K:K,J:J,"PosK",H:H,H6528),"")</f>
        <v/>
      </c>
      <c r="M6528" s="61" t="str">
        <f aca="false">IF(J6528="PosK",SUMIFS(K:K,J:J,"NegK",H:H,H6528),"")</f>
        <v/>
      </c>
      <c r="N6528" s="61" t="str">
        <f aca="false">IF(J6528="PosK",SUMIFS(K:K,J:J,"eDNA",H:H,H6528),"")</f>
        <v/>
      </c>
      <c r="Q6528" s="62"/>
    </row>
    <row r="6529" customFormat="false" ht="14.25" hidden="false" customHeight="false" outlineLevel="0" collapsed="false">
      <c r="A6529" s="0" t="s">
        <v>876</v>
      </c>
      <c r="B6529" s="52" t="s">
        <v>998</v>
      </c>
      <c r="C6529" s="52" t="s">
        <v>751</v>
      </c>
      <c r="D6529" s="53" t="n">
        <v>0.1</v>
      </c>
      <c r="E6529" s="53" t="n">
        <v>38.17</v>
      </c>
      <c r="F6529" s="0" t="s">
        <v>1417</v>
      </c>
      <c r="G6529" s="0" t="str">
        <f aca="false">LEFT(B6529,2)</f>
        <v>17</v>
      </c>
      <c r="H6529" s="0" t="str">
        <f aca="false">I6529&amp;"_"&amp;G6529&amp;"_"&amp;F6529</f>
        <v>ButsnudetFroe_17_20190205_DL2018035_HimmelevGym_koersel1</v>
      </c>
      <c r="I6529" s="61" t="str">
        <f aca="false">MID(RIGHT(B6529,LEN(B6529)-3),1,FIND("_",RIGHT(B6529,LEN(B6529)-3))-1)</f>
        <v>ButsnudetFroe</v>
      </c>
      <c r="J6529" s="61" t="str">
        <f aca="false">TRIM(SUBSTITUTE(RIGHT(B6529,FIND(I6529,B6529)+1),"_",""))</f>
        <v>eDNA</v>
      </c>
      <c r="K6529" s="0" t="n">
        <f aca="false">IFERROR(VALUE(SUBSTITUTE(E6529,".",",")),E6529)</f>
        <v>38.17</v>
      </c>
      <c r="L6529" s="61" t="str">
        <f aca="false">IF(J6529="PosK",SUMIFS(K:K,J:J,"PosK",H:H,H6529),"")</f>
        <v/>
      </c>
      <c r="M6529" s="61" t="str">
        <f aca="false">IF(J6529="PosK",SUMIFS(K:K,J:J,"NegK",H:H,H6529),"")</f>
        <v/>
      </c>
      <c r="N6529" s="61" t="str">
        <f aca="false">IF(J6529="PosK",SUMIFS(K:K,J:J,"eDNA",H:H,H6529),"")</f>
        <v/>
      </c>
      <c r="P6529" s="62"/>
      <c r="T6529" s="63"/>
      <c r="W6529" s="64"/>
    </row>
    <row r="6530" customFormat="false" ht="14.25" hidden="false" customHeight="false" outlineLevel="0" collapsed="false">
      <c r="A6530" s="0" t="s">
        <v>877</v>
      </c>
      <c r="B6530" s="52" t="s">
        <v>1215</v>
      </c>
      <c r="C6530" s="52" t="s">
        <v>743</v>
      </c>
      <c r="D6530" s="53" t="n">
        <v>0.1</v>
      </c>
      <c r="E6530" s="53" t="n">
        <v>23.73</v>
      </c>
      <c r="F6530" s="0" t="s">
        <v>1417</v>
      </c>
      <c r="G6530" s="0" t="str">
        <f aca="false">LEFT(B6530,2)</f>
        <v>18</v>
      </c>
      <c r="H6530" s="0" t="str">
        <f aca="false">I6530&amp;"_"&amp;G6530&amp;"_"&amp;F6530</f>
        <v>LilleVandsalamander_18_20190205_DL2018035_HimmelevGym_koersel1</v>
      </c>
      <c r="I6530" s="61" t="str">
        <f aca="false">MID(RIGHT(B6530,LEN(B6530)-3),1,FIND("_",RIGHT(B6530,LEN(B6530)-3))-1)</f>
        <v>LilleVandsalamander</v>
      </c>
      <c r="J6530" s="61" t="str">
        <f aca="false">TRIM(SUBSTITUTE(RIGHT(B6530,FIND(I6530,B6530)+1),"_",""))</f>
        <v>PosK</v>
      </c>
      <c r="K6530" s="0" t="n">
        <f aca="false">IFERROR(VALUE(SUBSTITUTE(E6530,".",",")),E6530)</f>
        <v>23.73</v>
      </c>
      <c r="L6530" s="61" t="n">
        <f aca="false">IF(J6530="PosK",SUMIFS(K:K,J:J,"PosK",H:H,H6530),"")</f>
        <v>23.73</v>
      </c>
      <c r="M6530" s="61" t="n">
        <f aca="false">IF(J6530="PosK",SUMIFS(K:K,J:J,"NegK",H:H,H6530),"")</f>
        <v>0</v>
      </c>
      <c r="N6530" s="61" t="n">
        <f aca="false">IF(J6530="PosK",SUMIFS(K:K,J:J,"eDNA",H:H,H6530),"")</f>
        <v>75.07</v>
      </c>
      <c r="P6530" s="62" t="n">
        <f aca="false">IF(K6532="No Ct",0,K6532)</f>
        <v>38.16</v>
      </c>
      <c r="Q6530" s="62" t="n">
        <f aca="false">IF(K6533="No Ct",0,K6533)</f>
        <v>36.91</v>
      </c>
      <c r="R6530" s="0" t="str">
        <f aca="false">IF(AND(L6530&gt;0,M6530=0),"Valid","Invalid")</f>
        <v>Valid</v>
      </c>
      <c r="S6530" s="0" t="str">
        <f aca="false">IF(OR(P6530&gt;1,Q6530&gt;1),"Present","Absent")</f>
        <v>Present</v>
      </c>
      <c r="T6530" s="63" t="str">
        <f aca="false">IF(OR(AND(P6530&gt;1,P6530&lt;41),AND(Q6530&gt;1,Q6530&lt;41)),"Ct&lt;41","Ct&gt;41")</f>
        <v>Ct&lt;41</v>
      </c>
      <c r="U6530" s="0" t="str">
        <f aca="false">I6530</f>
        <v>LilleVandsalamander</v>
      </c>
      <c r="V6530" s="0" t="str">
        <f aca="false">MID(F6530,10,9)</f>
        <v>DL2018035</v>
      </c>
      <c r="W6530" s="64" t="str">
        <f aca="false">V6530&amp;"_"&amp;U6530&amp;"_"&amp;R6530&amp;"_"&amp;S6530&amp;"_"&amp;T6530</f>
        <v>DL2018035_LilleVandsalamander_Valid_Present_Ct&lt;41</v>
      </c>
    </row>
    <row r="6531" customFormat="false" ht="14.25" hidden="false" customHeight="false" outlineLevel="0" collapsed="false">
      <c r="A6531" s="0" t="s">
        <v>879</v>
      </c>
      <c r="B6531" s="52" t="s">
        <v>1216</v>
      </c>
      <c r="C6531" s="52" t="s">
        <v>747</v>
      </c>
      <c r="D6531" s="53" t="n">
        <v>0.1</v>
      </c>
      <c r="E6531" s="53" t="s">
        <v>748</v>
      </c>
      <c r="F6531" s="0" t="s">
        <v>1417</v>
      </c>
      <c r="G6531" s="0" t="str">
        <f aca="false">LEFT(B6531,2)</f>
        <v>18</v>
      </c>
      <c r="H6531" s="0" t="str">
        <f aca="false">I6531&amp;"_"&amp;G6531&amp;"_"&amp;F6531</f>
        <v>LilleVandsalamander_18_20190205_DL2018035_HimmelevGym_koersel1</v>
      </c>
      <c r="I6531" s="61" t="str">
        <f aca="false">MID(RIGHT(B6531,LEN(B6531)-3),1,FIND("_",RIGHT(B6531,LEN(B6531)-3))-1)</f>
        <v>LilleVandsalamander</v>
      </c>
      <c r="J6531" s="61" t="str">
        <f aca="false">TRIM(SUBSTITUTE(RIGHT(B6531,FIND(I6531,B6531)+1),"_",""))</f>
        <v>NegK</v>
      </c>
      <c r="K6531" s="0" t="str">
        <f aca="false">IFERROR(VALUE(SUBSTITUTE(E6531,".",",")),E6531)</f>
        <v>No Ct</v>
      </c>
      <c r="L6531" s="61" t="str">
        <f aca="false">IF(J6531="PosK",SUMIFS(K:K,J:J,"PosK",H:H,H6531),"")</f>
        <v/>
      </c>
      <c r="M6531" s="61" t="str">
        <f aca="false">IF(J6531="PosK",SUMIFS(K:K,J:J,"NegK",H:H,H6531),"")</f>
        <v/>
      </c>
      <c r="N6531" s="61" t="str">
        <f aca="false">IF(J6531="PosK",SUMIFS(K:K,J:J,"eDNA",H:H,H6531),"")</f>
        <v/>
      </c>
    </row>
    <row r="6532" customFormat="false" ht="14.25" hidden="false" customHeight="false" outlineLevel="0" collapsed="false">
      <c r="A6532" s="0" t="s">
        <v>881</v>
      </c>
      <c r="B6532" s="52" t="s">
        <v>1217</v>
      </c>
      <c r="C6532" s="52" t="s">
        <v>751</v>
      </c>
      <c r="D6532" s="53" t="n">
        <v>0.1</v>
      </c>
      <c r="E6532" s="53" t="n">
        <v>38.16</v>
      </c>
      <c r="F6532" s="0" t="s">
        <v>1417</v>
      </c>
      <c r="G6532" s="0" t="str">
        <f aca="false">LEFT(B6532,2)</f>
        <v>18</v>
      </c>
      <c r="H6532" s="0" t="str">
        <f aca="false">I6532&amp;"_"&amp;G6532&amp;"_"&amp;F6532</f>
        <v>LilleVandsalamander_18_20190205_DL2018035_HimmelevGym_koersel1</v>
      </c>
      <c r="I6532" s="61" t="str">
        <f aca="false">MID(RIGHT(B6532,LEN(B6532)-3),1,FIND("_",RIGHT(B6532,LEN(B6532)-3))-1)</f>
        <v>LilleVandsalamander</v>
      </c>
      <c r="J6532" s="61" t="str">
        <f aca="false">TRIM(SUBSTITUTE(RIGHT(B6532,FIND(I6532,B6532)+1),"_",""))</f>
        <v>eDNA</v>
      </c>
      <c r="K6532" s="0" t="n">
        <f aca="false">IFERROR(VALUE(SUBSTITUTE(E6532,".",",")),E6532)</f>
        <v>38.16</v>
      </c>
      <c r="L6532" s="61" t="str">
        <f aca="false">IF(J6532="PosK",SUMIFS(K:K,J:J,"PosK",H:H,H6532),"")</f>
        <v/>
      </c>
      <c r="M6532" s="61" t="str">
        <f aca="false">IF(J6532="PosK",SUMIFS(K:K,J:J,"NegK",H:H,H6532),"")</f>
        <v/>
      </c>
      <c r="N6532" s="61" t="str">
        <f aca="false">IF(J6532="PosK",SUMIFS(K:K,J:J,"eDNA",H:H,H6532),"")</f>
        <v/>
      </c>
      <c r="Q6532" s="62"/>
    </row>
    <row r="6533" customFormat="false" ht="14.25" hidden="false" customHeight="false" outlineLevel="0" collapsed="false">
      <c r="A6533" s="0" t="s">
        <v>883</v>
      </c>
      <c r="B6533" s="52" t="s">
        <v>1217</v>
      </c>
      <c r="C6533" s="52" t="s">
        <v>751</v>
      </c>
      <c r="D6533" s="53" t="n">
        <v>0.1</v>
      </c>
      <c r="E6533" s="53" t="n">
        <v>36.91</v>
      </c>
      <c r="F6533" s="0" t="s">
        <v>1417</v>
      </c>
      <c r="G6533" s="0" t="str">
        <f aca="false">LEFT(B6533,2)</f>
        <v>18</v>
      </c>
      <c r="H6533" s="0" t="str">
        <f aca="false">I6533&amp;"_"&amp;G6533&amp;"_"&amp;F6533</f>
        <v>LilleVandsalamander_18_20190205_DL2018035_HimmelevGym_koersel1</v>
      </c>
      <c r="I6533" s="61" t="str">
        <f aca="false">MID(RIGHT(B6533,LEN(B6533)-3),1,FIND("_",RIGHT(B6533,LEN(B6533)-3))-1)</f>
        <v>LilleVandsalamander</v>
      </c>
      <c r="J6533" s="61" t="str">
        <f aca="false">TRIM(SUBSTITUTE(RIGHT(B6533,FIND(I6533,B6533)+1),"_",""))</f>
        <v>eDNA</v>
      </c>
      <c r="K6533" s="0" t="n">
        <f aca="false">IFERROR(VALUE(SUBSTITUTE(E6533,".",",")),E6533)</f>
        <v>36.91</v>
      </c>
      <c r="L6533" s="61" t="str">
        <f aca="false">IF(J6533="PosK",SUMIFS(K:K,J:J,"PosK",H:H,H6533),"")</f>
        <v/>
      </c>
      <c r="M6533" s="61" t="str">
        <f aca="false">IF(J6533="PosK",SUMIFS(K:K,J:J,"NegK",H:H,H6533),"")</f>
        <v/>
      </c>
      <c r="N6533" s="61" t="str">
        <f aca="false">IF(J6533="PosK",SUMIFS(K:K,J:J,"eDNA",H:H,H6533),"")</f>
        <v/>
      </c>
      <c r="P6533" s="62"/>
      <c r="T6533" s="63"/>
      <c r="W6533" s="64"/>
    </row>
    <row r="6534" customFormat="false" ht="14.25" hidden="false" customHeight="false" outlineLevel="0" collapsed="false">
      <c r="A6534" s="0" t="s">
        <v>884</v>
      </c>
      <c r="B6534" s="52" t="s">
        <v>1002</v>
      </c>
      <c r="C6534" s="52" t="s">
        <v>743</v>
      </c>
      <c r="D6534" s="53" t="n">
        <v>0.1</v>
      </c>
      <c r="E6534" s="53" t="n">
        <v>24.21</v>
      </c>
      <c r="F6534" s="0" t="s">
        <v>1417</v>
      </c>
      <c r="G6534" s="0" t="str">
        <f aca="false">LEFT(B6534,2)</f>
        <v>19</v>
      </c>
      <c r="H6534" s="0" t="str">
        <f aca="false">I6534&amp;"_"&amp;G6534&amp;"_"&amp;F6534</f>
        <v>LilleVandsalamander_19_20190205_DL2018035_HimmelevGym_koersel1</v>
      </c>
      <c r="I6534" s="61" t="str">
        <f aca="false">MID(RIGHT(B6534,LEN(B6534)-3),1,FIND("_",RIGHT(B6534,LEN(B6534)-3))-1)</f>
        <v>LilleVandsalamander</v>
      </c>
      <c r="J6534" s="61" t="str">
        <f aca="false">TRIM(SUBSTITUTE(RIGHT(B6534,FIND(I6534,B6534)+1),"_",""))</f>
        <v>PosK</v>
      </c>
      <c r="K6534" s="0" t="n">
        <f aca="false">IFERROR(VALUE(SUBSTITUTE(E6534,".",",")),E6534)</f>
        <v>24.21</v>
      </c>
      <c r="L6534" s="61" t="n">
        <f aca="false">IF(J6534="PosK",SUMIFS(K:K,J:J,"PosK",H:H,H6534),"")</f>
        <v>24.21</v>
      </c>
      <c r="M6534" s="61" t="n">
        <f aca="false">IF(J6534="PosK",SUMIFS(K:K,J:J,"NegK",H:H,H6534),"")</f>
        <v>0</v>
      </c>
      <c r="N6534" s="61" t="n">
        <f aca="false">IF(J6534="PosK",SUMIFS(K:K,J:J,"eDNA",H:H,H6534),"")</f>
        <v>77.91</v>
      </c>
      <c r="P6534" s="62" t="n">
        <f aca="false">IF(K6536="No Ct",0,K6536)</f>
        <v>37.92</v>
      </c>
      <c r="Q6534" s="62" t="n">
        <f aca="false">IF(K6537="No Ct",0,K6537)</f>
        <v>39.99</v>
      </c>
      <c r="R6534" s="0" t="str">
        <f aca="false">IF(AND(L6534&gt;0,M6534=0),"Valid","Invalid")</f>
        <v>Valid</v>
      </c>
      <c r="S6534" s="0" t="str">
        <f aca="false">IF(OR(P6534&gt;1,Q6534&gt;1),"Present","Absent")</f>
        <v>Present</v>
      </c>
      <c r="T6534" s="63" t="str">
        <f aca="false">IF(OR(AND(P6534&gt;1,P6534&lt;41),AND(Q6534&gt;1,Q6534&lt;41)),"Ct&lt;41","Ct&gt;41")</f>
        <v>Ct&lt;41</v>
      </c>
      <c r="U6534" s="0" t="str">
        <f aca="false">I6534</f>
        <v>LilleVandsalamander</v>
      </c>
      <c r="V6534" s="0" t="str">
        <f aca="false">MID(F6534,10,9)</f>
        <v>DL2018035</v>
      </c>
      <c r="W6534" s="64" t="str">
        <f aca="false">V6534&amp;"_"&amp;U6534&amp;"_"&amp;R6534&amp;"_"&amp;S6534&amp;"_"&amp;T6534</f>
        <v>DL2018035_LilleVandsalamander_Valid_Present_Ct&lt;41</v>
      </c>
    </row>
    <row r="6535" customFormat="false" ht="14.25" hidden="false" customHeight="false" outlineLevel="0" collapsed="false">
      <c r="A6535" s="0" t="s">
        <v>886</v>
      </c>
      <c r="B6535" s="52" t="s">
        <v>1003</v>
      </c>
      <c r="C6535" s="52" t="s">
        <v>747</v>
      </c>
      <c r="D6535" s="53" t="n">
        <v>0.1</v>
      </c>
      <c r="E6535" s="53" t="s">
        <v>748</v>
      </c>
      <c r="F6535" s="0" t="s">
        <v>1417</v>
      </c>
      <c r="G6535" s="0" t="str">
        <f aca="false">LEFT(B6535,2)</f>
        <v>19</v>
      </c>
      <c r="H6535" s="0" t="str">
        <f aca="false">I6535&amp;"_"&amp;G6535&amp;"_"&amp;F6535</f>
        <v>LilleVandsalamander_19_20190205_DL2018035_HimmelevGym_koersel1</v>
      </c>
      <c r="I6535" s="61" t="str">
        <f aca="false">MID(RIGHT(B6535,LEN(B6535)-3),1,FIND("_",RIGHT(B6535,LEN(B6535)-3))-1)</f>
        <v>LilleVandsalamander</v>
      </c>
      <c r="J6535" s="61" t="str">
        <f aca="false">TRIM(SUBSTITUTE(RIGHT(B6535,FIND(I6535,B6535)+1),"_",""))</f>
        <v>NegK</v>
      </c>
      <c r="K6535" s="0" t="str">
        <f aca="false">IFERROR(VALUE(SUBSTITUTE(E6535,".",",")),E6535)</f>
        <v>No Ct</v>
      </c>
      <c r="L6535" s="61" t="str">
        <f aca="false">IF(J6535="PosK",SUMIFS(K:K,J:J,"PosK",H:H,H6535),"")</f>
        <v/>
      </c>
      <c r="M6535" s="61" t="str">
        <f aca="false">IF(J6535="PosK",SUMIFS(K:K,J:J,"NegK",H:H,H6535),"")</f>
        <v/>
      </c>
      <c r="N6535" s="61" t="str">
        <f aca="false">IF(J6535="PosK",SUMIFS(K:K,J:J,"eDNA",H:H,H6535),"")</f>
        <v/>
      </c>
    </row>
    <row r="6536" customFormat="false" ht="14.25" hidden="false" customHeight="false" outlineLevel="0" collapsed="false">
      <c r="A6536" s="0" t="s">
        <v>888</v>
      </c>
      <c r="B6536" s="52" t="s">
        <v>1004</v>
      </c>
      <c r="C6536" s="52" t="s">
        <v>751</v>
      </c>
      <c r="D6536" s="53" t="n">
        <v>0.1</v>
      </c>
      <c r="E6536" s="53" t="n">
        <v>37.92</v>
      </c>
      <c r="F6536" s="0" t="s">
        <v>1417</v>
      </c>
      <c r="G6536" s="0" t="str">
        <f aca="false">LEFT(B6536,2)</f>
        <v>19</v>
      </c>
      <c r="H6536" s="0" t="str">
        <f aca="false">I6536&amp;"_"&amp;G6536&amp;"_"&amp;F6536</f>
        <v>LilleVandsalamander_19_20190205_DL2018035_HimmelevGym_koersel1</v>
      </c>
      <c r="I6536" s="61" t="str">
        <f aca="false">MID(RIGHT(B6536,LEN(B6536)-3),1,FIND("_",RIGHT(B6536,LEN(B6536)-3))-1)</f>
        <v>LilleVandsalamander</v>
      </c>
      <c r="J6536" s="61" t="str">
        <f aca="false">TRIM(SUBSTITUTE(RIGHT(B6536,FIND(I6536,B6536)+1),"_",""))</f>
        <v>eDNA</v>
      </c>
      <c r="K6536" s="0" t="n">
        <f aca="false">IFERROR(VALUE(SUBSTITUTE(E6536,".",",")),E6536)</f>
        <v>37.92</v>
      </c>
      <c r="L6536" s="61" t="str">
        <f aca="false">IF(J6536="PosK",SUMIFS(K:K,J:J,"PosK",H:H,H6536),"")</f>
        <v/>
      </c>
      <c r="M6536" s="61" t="str">
        <f aca="false">IF(J6536="PosK",SUMIFS(K:K,J:J,"NegK",H:H,H6536),"")</f>
        <v/>
      </c>
      <c r="N6536" s="61" t="str">
        <f aca="false">IF(J6536="PosK",SUMIFS(K:K,J:J,"eDNA",H:H,H6536),"")</f>
        <v/>
      </c>
      <c r="Q6536" s="62"/>
    </row>
    <row r="6537" customFormat="false" ht="14.25" hidden="false" customHeight="false" outlineLevel="0" collapsed="false">
      <c r="A6537" s="0" t="s">
        <v>890</v>
      </c>
      <c r="B6537" s="52" t="s">
        <v>1004</v>
      </c>
      <c r="C6537" s="52" t="s">
        <v>751</v>
      </c>
      <c r="D6537" s="53" t="n">
        <v>0.1</v>
      </c>
      <c r="E6537" s="53" t="n">
        <v>39.99</v>
      </c>
      <c r="F6537" s="0" t="s">
        <v>1417</v>
      </c>
      <c r="G6537" s="0" t="str">
        <f aca="false">LEFT(B6537,2)</f>
        <v>19</v>
      </c>
      <c r="H6537" s="0" t="str">
        <f aca="false">I6537&amp;"_"&amp;G6537&amp;"_"&amp;F6537</f>
        <v>LilleVandsalamander_19_20190205_DL2018035_HimmelevGym_koersel1</v>
      </c>
      <c r="I6537" s="61" t="str">
        <f aca="false">MID(RIGHT(B6537,LEN(B6537)-3),1,FIND("_",RIGHT(B6537,LEN(B6537)-3))-1)</f>
        <v>LilleVandsalamander</v>
      </c>
      <c r="J6537" s="61" t="str">
        <f aca="false">TRIM(SUBSTITUTE(RIGHT(B6537,FIND(I6537,B6537)+1),"_",""))</f>
        <v>eDNA</v>
      </c>
      <c r="K6537" s="0" t="n">
        <f aca="false">IFERROR(VALUE(SUBSTITUTE(E6537,".",",")),E6537)</f>
        <v>39.99</v>
      </c>
      <c r="L6537" s="61" t="str">
        <f aca="false">IF(J6537="PosK",SUMIFS(K:K,J:J,"PosK",H:H,H6537),"")</f>
        <v/>
      </c>
      <c r="M6537" s="61" t="str">
        <f aca="false">IF(J6537="PosK",SUMIFS(K:K,J:J,"NegK",H:H,H6537),"")</f>
        <v/>
      </c>
      <c r="N6537" s="61" t="str">
        <f aca="false">IF(J6537="PosK",SUMIFS(K:K,J:J,"eDNA",H:H,H6537),"")</f>
        <v/>
      </c>
      <c r="P6537" s="62"/>
      <c r="T6537" s="63"/>
      <c r="W6537" s="64"/>
    </row>
    <row r="6538" customFormat="false" ht="14.25" hidden="false" customHeight="false" outlineLevel="0" collapsed="false">
      <c r="A6538" s="0" t="s">
        <v>891</v>
      </c>
      <c r="B6538" s="52" t="s">
        <v>1218</v>
      </c>
      <c r="C6538" s="52" t="s">
        <v>743</v>
      </c>
      <c r="D6538" s="53" t="n">
        <v>0.1</v>
      </c>
      <c r="E6538" s="53" t="n">
        <v>18.86</v>
      </c>
      <c r="F6538" s="0" t="s">
        <v>1417</v>
      </c>
      <c r="G6538" s="0" t="str">
        <f aca="false">LEFT(B6538,2)</f>
        <v>20</v>
      </c>
      <c r="H6538" s="0" t="str">
        <f aca="false">I6538&amp;"_"&amp;G6538&amp;"_"&amp;F6538</f>
        <v>Skalle_20_20190205_DL2018035_HimmelevGym_koersel1</v>
      </c>
      <c r="I6538" s="61" t="str">
        <f aca="false">MID(RIGHT(B6538,LEN(B6538)-3),1,FIND("_",RIGHT(B6538,LEN(B6538)-3))-1)</f>
        <v>Skalle</v>
      </c>
      <c r="J6538" s="61" t="str">
        <f aca="false">TRIM(SUBSTITUTE(RIGHT(B6538,FIND(I6538,B6538)+1),"_",""))</f>
        <v>PosK</v>
      </c>
      <c r="K6538" s="0" t="n">
        <f aca="false">IFERROR(VALUE(SUBSTITUTE(E6538,".",",")),E6538)</f>
        <v>18.86</v>
      </c>
      <c r="L6538" s="61" t="n">
        <f aca="false">IF(J6538="PosK",SUMIFS(K:K,J:J,"PosK",H:H,H6538),"")</f>
        <v>18.86</v>
      </c>
      <c r="M6538" s="61" t="n">
        <f aca="false">IF(J6538="PosK",SUMIFS(K:K,J:J,"NegK",H:H,H6538),"")</f>
        <v>38.08</v>
      </c>
      <c r="N6538" s="61" t="n">
        <f aca="false">IF(J6538="PosK",SUMIFS(K:K,J:J,"eDNA",H:H,H6538),"")</f>
        <v>0</v>
      </c>
      <c r="P6538" s="62" t="n">
        <f aca="false">IF(K6540="No Ct",0,K6540)</f>
        <v>0</v>
      </c>
      <c r="Q6538" s="62" t="n">
        <f aca="false">IF(K6541="No Ct",0,K6541)</f>
        <v>0</v>
      </c>
      <c r="R6538" s="0" t="str">
        <f aca="false">IF(AND(L6538&gt;0,M6538=0),"Valid","Invalid")</f>
        <v>Invalid</v>
      </c>
      <c r="S6538" s="0" t="str">
        <f aca="false">IF(OR(P6538&gt;1,Q6538&gt;1),"Present","Absent")</f>
        <v>Absent</v>
      </c>
      <c r="T6538" s="63" t="str">
        <f aca="false">IF(OR(AND(P6538&gt;1,P6538&lt;41),AND(Q6538&gt;1,Q6538&lt;41)),"Ct&lt;41","Ct&gt;41")</f>
        <v>Ct&gt;41</v>
      </c>
      <c r="U6538" s="0" t="str">
        <f aca="false">I6538</f>
        <v>Skalle</v>
      </c>
      <c r="V6538" s="0" t="str">
        <f aca="false">MID(F6538,10,9)</f>
        <v>DL2018035</v>
      </c>
      <c r="W6538" s="64" t="str">
        <f aca="false">V6538&amp;"_"&amp;U6538&amp;"_"&amp;R6538&amp;"_"&amp;S6538&amp;"_"&amp;T6538</f>
        <v>DL2018035_Skalle_Invalid_Absent_Ct&gt;41</v>
      </c>
    </row>
    <row r="6539" customFormat="false" ht="14.25" hidden="false" customHeight="false" outlineLevel="0" collapsed="false">
      <c r="A6539" s="0" t="s">
        <v>893</v>
      </c>
      <c r="B6539" s="52" t="s">
        <v>1219</v>
      </c>
      <c r="C6539" s="52" t="s">
        <v>747</v>
      </c>
      <c r="D6539" s="53" t="n">
        <v>0.1</v>
      </c>
      <c r="E6539" s="53" t="n">
        <v>38.08</v>
      </c>
      <c r="F6539" s="0" t="s">
        <v>1417</v>
      </c>
      <c r="G6539" s="0" t="str">
        <f aca="false">LEFT(B6539,2)</f>
        <v>20</v>
      </c>
      <c r="H6539" s="0" t="str">
        <f aca="false">I6539&amp;"_"&amp;G6539&amp;"_"&amp;F6539</f>
        <v>Skalle_20_20190205_DL2018035_HimmelevGym_koersel1</v>
      </c>
      <c r="I6539" s="61" t="str">
        <f aca="false">MID(RIGHT(B6539,LEN(B6539)-3),1,FIND("_",RIGHT(B6539,LEN(B6539)-3))-1)</f>
        <v>Skalle</v>
      </c>
      <c r="J6539" s="61" t="str">
        <f aca="false">TRIM(SUBSTITUTE(RIGHT(B6539,FIND(I6539,B6539)+1),"_",""))</f>
        <v>NegK</v>
      </c>
      <c r="K6539" s="0" t="n">
        <f aca="false">IFERROR(VALUE(SUBSTITUTE(E6539,".",",")),E6539)</f>
        <v>38.08</v>
      </c>
      <c r="L6539" s="61" t="str">
        <f aca="false">IF(J6539="PosK",SUMIFS(K:K,J:J,"PosK",H:H,H6539),"")</f>
        <v/>
      </c>
      <c r="M6539" s="61" t="str">
        <f aca="false">IF(J6539="PosK",SUMIFS(K:K,J:J,"NegK",H:H,H6539),"")</f>
        <v/>
      </c>
      <c r="N6539" s="61" t="str">
        <f aca="false">IF(J6539="PosK",SUMIFS(K:K,J:J,"eDNA",H:H,H6539),"")</f>
        <v/>
      </c>
    </row>
    <row r="6540" customFormat="false" ht="14.25" hidden="false" customHeight="false" outlineLevel="0" collapsed="false">
      <c r="A6540" s="0" t="s">
        <v>895</v>
      </c>
      <c r="B6540" s="52" t="s">
        <v>1220</v>
      </c>
      <c r="C6540" s="52" t="s">
        <v>751</v>
      </c>
      <c r="D6540" s="53" t="n">
        <v>0.1</v>
      </c>
      <c r="E6540" s="53" t="s">
        <v>748</v>
      </c>
      <c r="F6540" s="0" t="s">
        <v>1417</v>
      </c>
      <c r="G6540" s="0" t="str">
        <f aca="false">LEFT(B6540,2)</f>
        <v>20</v>
      </c>
      <c r="H6540" s="0" t="str">
        <f aca="false">I6540&amp;"_"&amp;G6540&amp;"_"&amp;F6540</f>
        <v>Skalle_20_20190205_DL2018035_HimmelevGym_koersel1</v>
      </c>
      <c r="I6540" s="61" t="str">
        <f aca="false">MID(RIGHT(B6540,LEN(B6540)-3),1,FIND("_",RIGHT(B6540,LEN(B6540)-3))-1)</f>
        <v>Skalle</v>
      </c>
      <c r="J6540" s="61" t="str">
        <f aca="false">TRIM(SUBSTITUTE(RIGHT(B6540,FIND(I6540,B6540)+1),"_",""))</f>
        <v>eDNA</v>
      </c>
      <c r="K6540" s="0" t="str">
        <f aca="false">IFERROR(VALUE(SUBSTITUTE(E6540,".",",")),E6540)</f>
        <v>No Ct</v>
      </c>
      <c r="L6540" s="61" t="str">
        <f aca="false">IF(J6540="PosK",SUMIFS(K:K,J:J,"PosK",H:H,H6540),"")</f>
        <v/>
      </c>
      <c r="M6540" s="61" t="str">
        <f aca="false">IF(J6540="PosK",SUMIFS(K:K,J:J,"NegK",H:H,H6540),"")</f>
        <v/>
      </c>
      <c r="N6540" s="61" t="str">
        <f aca="false">IF(J6540="PosK",SUMIFS(K:K,J:J,"eDNA",H:H,H6540),"")</f>
        <v/>
      </c>
      <c r="Q6540" s="62"/>
    </row>
    <row r="6541" customFormat="false" ht="14.25" hidden="false" customHeight="false" outlineLevel="0" collapsed="false">
      <c r="A6541" s="0" t="s">
        <v>897</v>
      </c>
      <c r="B6541" s="52" t="s">
        <v>1220</v>
      </c>
      <c r="C6541" s="52" t="s">
        <v>751</v>
      </c>
      <c r="D6541" s="53" t="n">
        <v>0.1</v>
      </c>
      <c r="E6541" s="53" t="s">
        <v>748</v>
      </c>
      <c r="F6541" s="0" t="s">
        <v>1417</v>
      </c>
      <c r="G6541" s="0" t="str">
        <f aca="false">LEFT(B6541,2)</f>
        <v>20</v>
      </c>
      <c r="H6541" s="0" t="str">
        <f aca="false">I6541&amp;"_"&amp;G6541&amp;"_"&amp;F6541</f>
        <v>Skalle_20_20190205_DL2018035_HimmelevGym_koersel1</v>
      </c>
      <c r="I6541" s="61" t="str">
        <f aca="false">MID(RIGHT(B6541,LEN(B6541)-3),1,FIND("_",RIGHT(B6541,LEN(B6541)-3))-1)</f>
        <v>Skalle</v>
      </c>
      <c r="J6541" s="61" t="str">
        <f aca="false">TRIM(SUBSTITUTE(RIGHT(B6541,FIND(I6541,B6541)+1),"_",""))</f>
        <v>eDNA</v>
      </c>
      <c r="K6541" s="0" t="str">
        <f aca="false">IFERROR(VALUE(SUBSTITUTE(E6541,".",",")),E6541)</f>
        <v>No Ct</v>
      </c>
      <c r="L6541" s="61" t="str">
        <f aca="false">IF(J6541="PosK",SUMIFS(K:K,J:J,"PosK",H:H,H6541),"")</f>
        <v/>
      </c>
      <c r="M6541" s="61" t="str">
        <f aca="false">IF(J6541="PosK",SUMIFS(K:K,J:J,"NegK",H:H,H6541),"")</f>
        <v/>
      </c>
      <c r="N6541" s="61" t="str">
        <f aca="false">IF(J6541="PosK",SUMIFS(K:K,J:J,"eDNA",H:H,H6541),"")</f>
        <v/>
      </c>
      <c r="P6541" s="62"/>
      <c r="T6541" s="63"/>
      <c r="W6541" s="64"/>
    </row>
    <row r="6542" customFormat="false" ht="14.25" hidden="false" customHeight="false" outlineLevel="0" collapsed="false">
      <c r="A6542" s="0" t="s">
        <v>898</v>
      </c>
      <c r="B6542" s="52" t="s">
        <v>1008</v>
      </c>
      <c r="C6542" s="52" t="s">
        <v>743</v>
      </c>
      <c r="D6542" s="53" t="n">
        <v>0.1</v>
      </c>
      <c r="E6542" s="53" t="s">
        <v>748</v>
      </c>
      <c r="F6542" s="0" t="s">
        <v>1417</v>
      </c>
      <c r="G6542" s="0" t="str">
        <f aca="false">LEFT(B6542,2)</f>
        <v>21</v>
      </c>
      <c r="H6542" s="0" t="str">
        <f aca="false">I6542&amp;"_"&amp;G6542&amp;"_"&amp;F6542</f>
        <v>Skalle_21_20190205_DL2018035_HimmelevGym_koersel1</v>
      </c>
      <c r="I6542" s="61" t="str">
        <f aca="false">MID(RIGHT(B6542,LEN(B6542)-3),1,FIND("_",RIGHT(B6542,LEN(B6542)-3))-1)</f>
        <v>Skalle</v>
      </c>
      <c r="J6542" s="61" t="str">
        <f aca="false">TRIM(SUBSTITUTE(RIGHT(B6542,FIND(I6542,B6542)+1),"_",""))</f>
        <v>PosK</v>
      </c>
      <c r="K6542" s="0" t="str">
        <f aca="false">IFERROR(VALUE(SUBSTITUTE(E6542,".",",")),E6542)</f>
        <v>No Ct</v>
      </c>
      <c r="L6542" s="61" t="n">
        <f aca="false">IF(J6542="PosK",SUMIFS(K:K,J:J,"PosK",H:H,H6542),"")</f>
        <v>0</v>
      </c>
      <c r="M6542" s="61" t="n">
        <f aca="false">IF(J6542="PosK",SUMIFS(K:K,J:J,"NegK",H:H,H6542),"")</f>
        <v>40.4</v>
      </c>
      <c r="N6542" s="61" t="n">
        <f aca="false">IF(J6542="PosK",SUMIFS(K:K,J:J,"eDNA",H:H,H6542),"")</f>
        <v>0</v>
      </c>
      <c r="P6542" s="62" t="n">
        <f aca="false">IF(K6544="No Ct",0,K6544)</f>
        <v>0</v>
      </c>
      <c r="Q6542" s="62" t="n">
        <f aca="false">IF(K6545="No Ct",0,K6545)</f>
        <v>0</v>
      </c>
      <c r="R6542" s="0" t="str">
        <f aca="false">IF(AND(L6542&gt;0,M6542=0),"Valid","Invalid")</f>
        <v>Invalid</v>
      </c>
      <c r="S6542" s="0" t="str">
        <f aca="false">IF(OR(P6542&gt;1,Q6542&gt;1),"Present","Absent")</f>
        <v>Absent</v>
      </c>
      <c r="T6542" s="63" t="str">
        <f aca="false">IF(OR(AND(P6542&gt;1,P6542&lt;41),AND(Q6542&gt;1,Q6542&lt;41)),"Ct&lt;41","Ct&gt;41")</f>
        <v>Ct&gt;41</v>
      </c>
      <c r="U6542" s="0" t="str">
        <f aca="false">I6542</f>
        <v>Skalle</v>
      </c>
      <c r="V6542" s="0" t="str">
        <f aca="false">MID(F6542,10,9)</f>
        <v>DL2018035</v>
      </c>
      <c r="W6542" s="64" t="str">
        <f aca="false">V6542&amp;"_"&amp;U6542&amp;"_"&amp;R6542&amp;"_"&amp;S6542&amp;"_"&amp;T6542</f>
        <v>DL2018035_Skalle_Invalid_Absent_Ct&gt;41</v>
      </c>
    </row>
    <row r="6543" customFormat="false" ht="14.25" hidden="false" customHeight="false" outlineLevel="0" collapsed="false">
      <c r="A6543" s="0" t="s">
        <v>900</v>
      </c>
      <c r="B6543" s="52" t="s">
        <v>1009</v>
      </c>
      <c r="C6543" s="52" t="s">
        <v>747</v>
      </c>
      <c r="D6543" s="53" t="n">
        <v>0.1</v>
      </c>
      <c r="E6543" s="53" t="n">
        <v>40.4</v>
      </c>
      <c r="F6543" s="0" t="s">
        <v>1417</v>
      </c>
      <c r="G6543" s="0" t="str">
        <f aca="false">LEFT(B6543,2)</f>
        <v>21</v>
      </c>
      <c r="H6543" s="0" t="str">
        <f aca="false">I6543&amp;"_"&amp;G6543&amp;"_"&amp;F6543</f>
        <v>Skalle_21_20190205_DL2018035_HimmelevGym_koersel1</v>
      </c>
      <c r="I6543" s="61" t="str">
        <f aca="false">MID(RIGHT(B6543,LEN(B6543)-3),1,FIND("_",RIGHT(B6543,LEN(B6543)-3))-1)</f>
        <v>Skalle</v>
      </c>
      <c r="J6543" s="61" t="str">
        <f aca="false">TRIM(SUBSTITUTE(RIGHT(B6543,FIND(I6543,B6543)+1),"_",""))</f>
        <v>NegK</v>
      </c>
      <c r="K6543" s="0" t="n">
        <f aca="false">IFERROR(VALUE(SUBSTITUTE(E6543,".",",")),E6543)</f>
        <v>40.4</v>
      </c>
      <c r="L6543" s="61" t="str">
        <f aca="false">IF(J6543="PosK",SUMIFS(K:K,J:J,"PosK",H:H,H6543),"")</f>
        <v/>
      </c>
      <c r="M6543" s="61" t="str">
        <f aca="false">IF(J6543="PosK",SUMIFS(K:K,J:J,"NegK",H:H,H6543),"")</f>
        <v/>
      </c>
      <c r="N6543" s="61" t="str">
        <f aca="false">IF(J6543="PosK",SUMIFS(K:K,J:J,"eDNA",H:H,H6543),"")</f>
        <v/>
      </c>
    </row>
    <row r="6544" customFormat="false" ht="14.25" hidden="false" customHeight="false" outlineLevel="0" collapsed="false">
      <c r="A6544" s="0" t="s">
        <v>902</v>
      </c>
      <c r="B6544" s="52" t="s">
        <v>1010</v>
      </c>
      <c r="C6544" s="52" t="s">
        <v>751</v>
      </c>
      <c r="D6544" s="53" t="n">
        <v>0.1</v>
      </c>
      <c r="E6544" s="53" t="s">
        <v>748</v>
      </c>
      <c r="F6544" s="0" t="s">
        <v>1417</v>
      </c>
      <c r="G6544" s="0" t="str">
        <f aca="false">LEFT(B6544,2)</f>
        <v>21</v>
      </c>
      <c r="H6544" s="0" t="str">
        <f aca="false">I6544&amp;"_"&amp;G6544&amp;"_"&amp;F6544</f>
        <v>Skalle_21_20190205_DL2018035_HimmelevGym_koersel1</v>
      </c>
      <c r="I6544" s="61" t="str">
        <f aca="false">MID(RIGHT(B6544,LEN(B6544)-3),1,FIND("_",RIGHT(B6544,LEN(B6544)-3))-1)</f>
        <v>Skalle</v>
      </c>
      <c r="J6544" s="61" t="str">
        <f aca="false">TRIM(SUBSTITUTE(RIGHT(B6544,FIND(I6544,B6544)+1),"_",""))</f>
        <v>eDNA</v>
      </c>
      <c r="K6544" s="0" t="str">
        <f aca="false">IFERROR(VALUE(SUBSTITUTE(E6544,".",",")),E6544)</f>
        <v>No Ct</v>
      </c>
      <c r="L6544" s="61" t="str">
        <f aca="false">IF(J6544="PosK",SUMIFS(K:K,J:J,"PosK",H:H,H6544),"")</f>
        <v/>
      </c>
      <c r="M6544" s="61" t="str">
        <f aca="false">IF(J6544="PosK",SUMIFS(K:K,J:J,"NegK",H:H,H6544),"")</f>
        <v/>
      </c>
      <c r="N6544" s="61" t="str">
        <f aca="false">IF(J6544="PosK",SUMIFS(K:K,J:J,"eDNA",H:H,H6544),"")</f>
        <v/>
      </c>
      <c r="Q6544" s="62"/>
    </row>
    <row r="6545" customFormat="false" ht="14.25" hidden="false" customHeight="false" outlineLevel="0" collapsed="false">
      <c r="A6545" s="0" t="s">
        <v>904</v>
      </c>
      <c r="B6545" s="52" t="s">
        <v>1010</v>
      </c>
      <c r="C6545" s="52" t="s">
        <v>751</v>
      </c>
      <c r="D6545" s="53" t="n">
        <v>0.1</v>
      </c>
      <c r="E6545" s="53" t="s">
        <v>748</v>
      </c>
      <c r="F6545" s="0" t="s">
        <v>1417</v>
      </c>
      <c r="G6545" s="0" t="str">
        <f aca="false">LEFT(B6545,2)</f>
        <v>21</v>
      </c>
      <c r="H6545" s="0" t="str">
        <f aca="false">I6545&amp;"_"&amp;G6545&amp;"_"&amp;F6545</f>
        <v>Skalle_21_20190205_DL2018035_HimmelevGym_koersel1</v>
      </c>
      <c r="I6545" s="61" t="str">
        <f aca="false">MID(RIGHT(B6545,LEN(B6545)-3),1,FIND("_",RIGHT(B6545,LEN(B6545)-3))-1)</f>
        <v>Skalle</v>
      </c>
      <c r="J6545" s="61" t="str">
        <f aca="false">TRIM(SUBSTITUTE(RIGHT(B6545,FIND(I6545,B6545)+1),"_",""))</f>
        <v>eDNA</v>
      </c>
      <c r="K6545" s="0" t="str">
        <f aca="false">IFERROR(VALUE(SUBSTITUTE(E6545,".",",")),E6545)</f>
        <v>No Ct</v>
      </c>
      <c r="L6545" s="61" t="str">
        <f aca="false">IF(J6545="PosK",SUMIFS(K:K,J:J,"PosK",H:H,H6545),"")</f>
        <v/>
      </c>
      <c r="M6545" s="61" t="str">
        <f aca="false">IF(J6545="PosK",SUMIFS(K:K,J:J,"NegK",H:H,H6545),"")</f>
        <v/>
      </c>
      <c r="N6545" s="61" t="str">
        <f aca="false">IF(J6545="PosK",SUMIFS(K:K,J:J,"eDNA",H:H,H6545),"")</f>
        <v/>
      </c>
      <c r="P6545" s="62"/>
      <c r="T6545" s="63"/>
      <c r="W6545" s="64"/>
    </row>
    <row r="6546" customFormat="false" ht="14.25" hidden="false" customHeight="false" outlineLevel="0" collapsed="false">
      <c r="A6546" s="0" t="s">
        <v>905</v>
      </c>
      <c r="B6546" s="52" t="s">
        <v>1221</v>
      </c>
      <c r="C6546" s="52" t="s">
        <v>743</v>
      </c>
      <c r="D6546" s="53" t="n">
        <v>0.1</v>
      </c>
      <c r="E6546" s="53" t="n">
        <v>30.14</v>
      </c>
      <c r="F6546" s="0" t="s">
        <v>1417</v>
      </c>
      <c r="G6546" s="0" t="str">
        <f aca="false">LEFT(B6546,2)</f>
        <v>22</v>
      </c>
      <c r="H6546" s="0" t="str">
        <f aca="false">I6546&amp;"_"&amp;G6546&amp;"_"&amp;F6546</f>
        <v>Karusse_22_20190205_DL2018035_HimmelevGym_koersel1</v>
      </c>
      <c r="I6546" s="61" t="str">
        <f aca="false">MID(RIGHT(B6546,LEN(B6546)-3),1,FIND("_",RIGHT(B6546,LEN(B6546)-3))-1)</f>
        <v>Karusse</v>
      </c>
      <c r="J6546" s="61" t="str">
        <f aca="false">TRIM(SUBSTITUTE(RIGHT(B6546,FIND(I6546,B6546)+1),"_",""))</f>
        <v>PosK</v>
      </c>
      <c r="K6546" s="0" t="n">
        <f aca="false">IFERROR(VALUE(SUBSTITUTE(E6546,".",",")),E6546)</f>
        <v>30.14</v>
      </c>
      <c r="L6546" s="61" t="n">
        <f aca="false">IF(J6546="PosK",SUMIFS(K:K,J:J,"PosK",H:H,H6546),"")</f>
        <v>30.14</v>
      </c>
      <c r="M6546" s="61" t="n">
        <f aca="false">IF(J6546="PosK",SUMIFS(K:K,J:J,"NegK",H:H,H6546),"")</f>
        <v>0</v>
      </c>
      <c r="N6546" s="61" t="n">
        <f aca="false">IF(J6546="PosK",SUMIFS(K:K,J:J,"eDNA",H:H,H6546),"")</f>
        <v>55.34</v>
      </c>
      <c r="P6546" s="62" t="n">
        <f aca="false">IF(K6548="No Ct",0,K6548)</f>
        <v>27.48</v>
      </c>
      <c r="Q6546" s="62" t="n">
        <f aca="false">IF(K6549="No Ct",0,K6549)</f>
        <v>27.86</v>
      </c>
      <c r="R6546" s="0" t="str">
        <f aca="false">IF(AND(L6546&gt;0,M6546=0),"Valid","Invalid")</f>
        <v>Valid</v>
      </c>
      <c r="S6546" s="0" t="str">
        <f aca="false">IF(OR(P6546&gt;1,Q6546&gt;1),"Present","Absent")</f>
        <v>Present</v>
      </c>
      <c r="T6546" s="63" t="str">
        <f aca="false">IF(OR(AND(P6546&gt;1,P6546&lt;41),AND(Q6546&gt;1,Q6546&lt;41)),"Ct&lt;41","Ct&gt;41")</f>
        <v>Ct&lt;41</v>
      </c>
      <c r="U6546" s="0" t="str">
        <f aca="false">I6546</f>
        <v>Karusse</v>
      </c>
      <c r="V6546" s="0" t="str">
        <f aca="false">MID(F6546,10,9)</f>
        <v>DL2018035</v>
      </c>
      <c r="W6546" s="64" t="str">
        <f aca="false">V6546&amp;"_"&amp;U6546&amp;"_"&amp;R6546&amp;"_"&amp;S6546&amp;"_"&amp;T6546</f>
        <v>DL2018035_Karusse_Valid_Present_Ct&lt;41</v>
      </c>
    </row>
    <row r="6547" customFormat="false" ht="14.25" hidden="false" customHeight="false" outlineLevel="0" collapsed="false">
      <c r="A6547" s="0" t="s">
        <v>907</v>
      </c>
      <c r="B6547" s="52" t="s">
        <v>1222</v>
      </c>
      <c r="C6547" s="52" t="s">
        <v>747</v>
      </c>
      <c r="D6547" s="53" t="n">
        <v>0.1</v>
      </c>
      <c r="E6547" s="53" t="s">
        <v>748</v>
      </c>
      <c r="F6547" s="0" t="s">
        <v>1417</v>
      </c>
      <c r="G6547" s="0" t="str">
        <f aca="false">LEFT(B6547,2)</f>
        <v>22</v>
      </c>
      <c r="H6547" s="0" t="str">
        <f aca="false">I6547&amp;"_"&amp;G6547&amp;"_"&amp;F6547</f>
        <v>Karusse_22_20190205_DL2018035_HimmelevGym_koersel1</v>
      </c>
      <c r="I6547" s="61" t="str">
        <f aca="false">MID(RIGHT(B6547,LEN(B6547)-3),1,FIND("_",RIGHT(B6547,LEN(B6547)-3))-1)</f>
        <v>Karusse</v>
      </c>
      <c r="J6547" s="61" t="str">
        <f aca="false">TRIM(SUBSTITUTE(RIGHT(B6547,FIND(I6547,B6547)+1),"_",""))</f>
        <v>NegK</v>
      </c>
      <c r="K6547" s="0" t="str">
        <f aca="false">IFERROR(VALUE(SUBSTITUTE(E6547,".",",")),E6547)</f>
        <v>No Ct</v>
      </c>
      <c r="L6547" s="61" t="str">
        <f aca="false">IF(J6547="PosK",SUMIFS(K:K,J:J,"PosK",H:H,H6547),"")</f>
        <v/>
      </c>
      <c r="M6547" s="61" t="str">
        <f aca="false">IF(J6547="PosK",SUMIFS(K:K,J:J,"NegK",H:H,H6547),"")</f>
        <v/>
      </c>
      <c r="N6547" s="61" t="str">
        <f aca="false">IF(J6547="PosK",SUMIFS(K:K,J:J,"eDNA",H:H,H6547),"")</f>
        <v/>
      </c>
    </row>
    <row r="6548" customFormat="false" ht="14.25" hidden="false" customHeight="false" outlineLevel="0" collapsed="false">
      <c r="A6548" s="0" t="s">
        <v>909</v>
      </c>
      <c r="B6548" s="52" t="s">
        <v>1223</v>
      </c>
      <c r="C6548" s="52" t="s">
        <v>751</v>
      </c>
      <c r="D6548" s="53" t="n">
        <v>0.1</v>
      </c>
      <c r="E6548" s="53" t="n">
        <v>27.48</v>
      </c>
      <c r="F6548" s="0" t="s">
        <v>1417</v>
      </c>
      <c r="G6548" s="0" t="str">
        <f aca="false">LEFT(B6548,2)</f>
        <v>22</v>
      </c>
      <c r="H6548" s="0" t="str">
        <f aca="false">I6548&amp;"_"&amp;G6548&amp;"_"&amp;F6548</f>
        <v>Karusse_22_20190205_DL2018035_HimmelevGym_koersel1</v>
      </c>
      <c r="I6548" s="61" t="str">
        <f aca="false">MID(RIGHT(B6548,LEN(B6548)-3),1,FIND("_",RIGHT(B6548,LEN(B6548)-3))-1)</f>
        <v>Karusse</v>
      </c>
      <c r="J6548" s="61" t="str">
        <f aca="false">TRIM(SUBSTITUTE(RIGHT(B6548,FIND(I6548,B6548)+1),"_",""))</f>
        <v>eDNA</v>
      </c>
      <c r="K6548" s="0" t="n">
        <f aca="false">IFERROR(VALUE(SUBSTITUTE(E6548,".",",")),E6548)</f>
        <v>27.48</v>
      </c>
      <c r="L6548" s="61" t="str">
        <f aca="false">IF(J6548="PosK",SUMIFS(K:K,J:J,"PosK",H:H,H6548),"")</f>
        <v/>
      </c>
      <c r="M6548" s="61" t="str">
        <f aca="false">IF(J6548="PosK",SUMIFS(K:K,J:J,"NegK",H:H,H6548),"")</f>
        <v/>
      </c>
      <c r="N6548" s="61" t="str">
        <f aca="false">IF(J6548="PosK",SUMIFS(K:K,J:J,"eDNA",H:H,H6548),"")</f>
        <v/>
      </c>
      <c r="Q6548" s="62"/>
    </row>
    <row r="6549" customFormat="false" ht="14.25" hidden="false" customHeight="false" outlineLevel="0" collapsed="false">
      <c r="A6549" s="0" t="s">
        <v>911</v>
      </c>
      <c r="B6549" s="52" t="s">
        <v>1223</v>
      </c>
      <c r="C6549" s="52" t="s">
        <v>751</v>
      </c>
      <c r="D6549" s="53" t="n">
        <v>0.1</v>
      </c>
      <c r="E6549" s="53" t="n">
        <v>27.86</v>
      </c>
      <c r="F6549" s="0" t="s">
        <v>1417</v>
      </c>
      <c r="G6549" s="0" t="str">
        <f aca="false">LEFT(B6549,2)</f>
        <v>22</v>
      </c>
      <c r="H6549" s="0" t="str">
        <f aca="false">I6549&amp;"_"&amp;G6549&amp;"_"&amp;F6549</f>
        <v>Karusse_22_20190205_DL2018035_HimmelevGym_koersel1</v>
      </c>
      <c r="I6549" s="61" t="str">
        <f aca="false">MID(RIGHT(B6549,LEN(B6549)-3),1,FIND("_",RIGHT(B6549,LEN(B6549)-3))-1)</f>
        <v>Karusse</v>
      </c>
      <c r="J6549" s="61" t="str">
        <f aca="false">TRIM(SUBSTITUTE(RIGHT(B6549,FIND(I6549,B6549)+1),"_",""))</f>
        <v>eDNA</v>
      </c>
      <c r="K6549" s="0" t="n">
        <f aca="false">IFERROR(VALUE(SUBSTITUTE(E6549,".",",")),E6549)</f>
        <v>27.86</v>
      </c>
      <c r="L6549" s="61" t="str">
        <f aca="false">IF(J6549="PosK",SUMIFS(K:K,J:J,"PosK",H:H,H6549),"")</f>
        <v/>
      </c>
      <c r="M6549" s="61" t="str">
        <f aca="false">IF(J6549="PosK",SUMIFS(K:K,J:J,"NegK",H:H,H6549),"")</f>
        <v/>
      </c>
      <c r="N6549" s="61" t="str">
        <f aca="false">IF(J6549="PosK",SUMIFS(K:K,J:J,"eDNA",H:H,H6549),"")</f>
        <v/>
      </c>
      <c r="P6549" s="62"/>
      <c r="T6549" s="63"/>
      <c r="W6549" s="64"/>
    </row>
    <row r="6550" customFormat="false" ht="14.25" hidden="false" customHeight="false" outlineLevel="0" collapsed="false">
      <c r="A6550" s="0" t="s">
        <v>912</v>
      </c>
      <c r="B6550" s="52" t="s">
        <v>1014</v>
      </c>
      <c r="C6550" s="52" t="s">
        <v>743</v>
      </c>
      <c r="D6550" s="53" t="n">
        <v>0.1</v>
      </c>
      <c r="E6550" s="53" t="s">
        <v>748</v>
      </c>
      <c r="F6550" s="0" t="s">
        <v>1417</v>
      </c>
      <c r="G6550" s="0" t="str">
        <f aca="false">LEFT(B6550,2)</f>
        <v>23</v>
      </c>
      <c r="H6550" s="0" t="str">
        <f aca="false">I6550&amp;"_"&amp;G6550&amp;"_"&amp;F6550</f>
        <v>Karusse_23_20190205_DL2018035_HimmelevGym_koersel1</v>
      </c>
      <c r="I6550" s="61" t="str">
        <f aca="false">MID(RIGHT(B6550,LEN(B6550)-3),1,FIND("_",RIGHT(B6550,LEN(B6550)-3))-1)</f>
        <v>Karusse</v>
      </c>
      <c r="J6550" s="61" t="str">
        <f aca="false">TRIM(SUBSTITUTE(RIGHT(B6550,FIND(I6550,B6550)+1),"_",""))</f>
        <v>PosK</v>
      </c>
      <c r="K6550" s="0" t="str">
        <f aca="false">IFERROR(VALUE(SUBSTITUTE(E6550,".",",")),E6550)</f>
        <v>No Ct</v>
      </c>
      <c r="L6550" s="61" t="n">
        <f aca="false">IF(J6550="PosK",SUMIFS(K:K,J:J,"PosK",H:H,H6550),"")</f>
        <v>0</v>
      </c>
      <c r="M6550" s="61" t="n">
        <f aca="false">IF(J6550="PosK",SUMIFS(K:K,J:J,"NegK",H:H,H6550),"")</f>
        <v>0</v>
      </c>
      <c r="N6550" s="61" t="n">
        <f aca="false">IF(J6550="PosK",SUMIFS(K:K,J:J,"eDNA",H:H,H6550),"")</f>
        <v>55.21</v>
      </c>
      <c r="P6550" s="62" t="n">
        <f aca="false">IF(K6552="No Ct",0,K6552)</f>
        <v>27.77</v>
      </c>
      <c r="Q6550" s="62" t="n">
        <f aca="false">IF(K6553="No Ct",0,K6553)</f>
        <v>27.44</v>
      </c>
      <c r="R6550" s="0" t="str">
        <f aca="false">IF(AND(L6550&gt;0,M6550=0),"Valid","Invalid")</f>
        <v>Invalid</v>
      </c>
      <c r="S6550" s="0" t="str">
        <f aca="false">IF(OR(P6550&gt;1,Q6550&gt;1),"Present","Absent")</f>
        <v>Present</v>
      </c>
      <c r="T6550" s="63" t="str">
        <f aca="false">IF(OR(AND(P6550&gt;1,P6550&lt;41),AND(Q6550&gt;1,Q6550&lt;41)),"Ct&lt;41","Ct&gt;41")</f>
        <v>Ct&lt;41</v>
      </c>
      <c r="U6550" s="0" t="str">
        <f aca="false">I6550</f>
        <v>Karusse</v>
      </c>
      <c r="V6550" s="0" t="str">
        <f aca="false">MID(F6550,10,9)</f>
        <v>DL2018035</v>
      </c>
      <c r="W6550" s="64" t="str">
        <f aca="false">V6550&amp;"_"&amp;U6550&amp;"_"&amp;R6550&amp;"_"&amp;S6550&amp;"_"&amp;T6550</f>
        <v>DL2018035_Karusse_Invalid_Present_Ct&lt;41</v>
      </c>
    </row>
    <row r="6551" customFormat="false" ht="14.25" hidden="false" customHeight="false" outlineLevel="0" collapsed="false">
      <c r="A6551" s="0" t="s">
        <v>914</v>
      </c>
      <c r="B6551" s="52" t="s">
        <v>1015</v>
      </c>
      <c r="C6551" s="52" t="s">
        <v>747</v>
      </c>
      <c r="D6551" s="53" t="n">
        <v>0.1</v>
      </c>
      <c r="E6551" s="53" t="s">
        <v>748</v>
      </c>
      <c r="F6551" s="0" t="s">
        <v>1417</v>
      </c>
      <c r="G6551" s="0" t="str">
        <f aca="false">LEFT(B6551,2)</f>
        <v>23</v>
      </c>
      <c r="H6551" s="0" t="str">
        <f aca="false">I6551&amp;"_"&amp;G6551&amp;"_"&amp;F6551</f>
        <v>Karusse_23_20190205_DL2018035_HimmelevGym_koersel1</v>
      </c>
      <c r="I6551" s="61" t="str">
        <f aca="false">MID(RIGHT(B6551,LEN(B6551)-3),1,FIND("_",RIGHT(B6551,LEN(B6551)-3))-1)</f>
        <v>Karusse</v>
      </c>
      <c r="J6551" s="61" t="str">
        <f aca="false">TRIM(SUBSTITUTE(RIGHT(B6551,FIND(I6551,B6551)+1),"_",""))</f>
        <v>NegK</v>
      </c>
      <c r="K6551" s="0" t="str">
        <f aca="false">IFERROR(VALUE(SUBSTITUTE(E6551,".",",")),E6551)</f>
        <v>No Ct</v>
      </c>
      <c r="L6551" s="61" t="str">
        <f aca="false">IF(J6551="PosK",SUMIFS(K:K,J:J,"PosK",H:H,H6551),"")</f>
        <v/>
      </c>
      <c r="M6551" s="61" t="str">
        <f aca="false">IF(J6551="PosK",SUMIFS(K:K,J:J,"NegK",H:H,H6551),"")</f>
        <v/>
      </c>
      <c r="N6551" s="61" t="str">
        <f aca="false">IF(J6551="PosK",SUMIFS(K:K,J:J,"eDNA",H:H,H6551),"")</f>
        <v/>
      </c>
    </row>
    <row r="6552" customFormat="false" ht="14.25" hidden="false" customHeight="false" outlineLevel="0" collapsed="false">
      <c r="A6552" s="0" t="s">
        <v>916</v>
      </c>
      <c r="B6552" s="52" t="s">
        <v>1016</v>
      </c>
      <c r="C6552" s="52" t="s">
        <v>751</v>
      </c>
      <c r="D6552" s="53" t="n">
        <v>0.1</v>
      </c>
      <c r="E6552" s="53" t="n">
        <v>27.77</v>
      </c>
      <c r="F6552" s="0" t="s">
        <v>1417</v>
      </c>
      <c r="G6552" s="0" t="str">
        <f aca="false">LEFT(B6552,2)</f>
        <v>23</v>
      </c>
      <c r="H6552" s="0" t="str">
        <f aca="false">I6552&amp;"_"&amp;G6552&amp;"_"&amp;F6552</f>
        <v>Karusse_23_20190205_DL2018035_HimmelevGym_koersel1</v>
      </c>
      <c r="I6552" s="61" t="str">
        <f aca="false">MID(RIGHT(B6552,LEN(B6552)-3),1,FIND("_",RIGHT(B6552,LEN(B6552)-3))-1)</f>
        <v>Karusse</v>
      </c>
      <c r="J6552" s="61" t="str">
        <f aca="false">TRIM(SUBSTITUTE(RIGHT(B6552,FIND(I6552,B6552)+1),"_",""))</f>
        <v>eDNA</v>
      </c>
      <c r="K6552" s="0" t="n">
        <f aca="false">IFERROR(VALUE(SUBSTITUTE(E6552,".",",")),E6552)</f>
        <v>27.77</v>
      </c>
      <c r="L6552" s="61" t="str">
        <f aca="false">IF(J6552="PosK",SUMIFS(K:K,J:J,"PosK",H:H,H6552),"")</f>
        <v/>
      </c>
      <c r="M6552" s="61" t="str">
        <f aca="false">IF(J6552="PosK",SUMIFS(K:K,J:J,"NegK",H:H,H6552),"")</f>
        <v/>
      </c>
      <c r="N6552" s="61" t="str">
        <f aca="false">IF(J6552="PosK",SUMIFS(K:K,J:J,"eDNA",H:H,H6552),"")</f>
        <v/>
      </c>
      <c r="Q6552" s="62"/>
    </row>
    <row r="6553" customFormat="false" ht="14.25" hidden="false" customHeight="false" outlineLevel="0" collapsed="false">
      <c r="A6553" s="0" t="s">
        <v>918</v>
      </c>
      <c r="B6553" s="52" t="s">
        <v>1016</v>
      </c>
      <c r="C6553" s="52" t="s">
        <v>751</v>
      </c>
      <c r="D6553" s="53" t="n">
        <v>0.1</v>
      </c>
      <c r="E6553" s="53" t="n">
        <v>27.44</v>
      </c>
      <c r="F6553" s="0" t="s">
        <v>1417</v>
      </c>
      <c r="G6553" s="0" t="str">
        <f aca="false">LEFT(B6553,2)</f>
        <v>23</v>
      </c>
      <c r="H6553" s="0" t="str">
        <f aca="false">I6553&amp;"_"&amp;G6553&amp;"_"&amp;F6553</f>
        <v>Karusse_23_20190205_DL2018035_HimmelevGym_koersel1</v>
      </c>
      <c r="I6553" s="61" t="str">
        <f aca="false">MID(RIGHT(B6553,LEN(B6553)-3),1,FIND("_",RIGHT(B6553,LEN(B6553)-3))-1)</f>
        <v>Karusse</v>
      </c>
      <c r="J6553" s="61" t="str">
        <f aca="false">TRIM(SUBSTITUTE(RIGHT(B6553,FIND(I6553,B6553)+1),"_",""))</f>
        <v>eDNA</v>
      </c>
      <c r="K6553" s="0" t="n">
        <f aca="false">IFERROR(VALUE(SUBSTITUTE(E6553,".",",")),E6553)</f>
        <v>27.44</v>
      </c>
      <c r="L6553" s="61" t="str">
        <f aca="false">IF(J6553="PosK",SUMIFS(K:K,J:J,"PosK",H:H,H6553),"")</f>
        <v/>
      </c>
      <c r="M6553" s="61" t="str">
        <f aca="false">IF(J6553="PosK",SUMIFS(K:K,J:J,"NegK",H:H,H6553),"")</f>
        <v/>
      </c>
      <c r="N6553" s="61" t="str">
        <f aca="false">IF(J6553="PosK",SUMIFS(K:K,J:J,"eDNA",H:H,H6553),"")</f>
        <v/>
      </c>
      <c r="P6553" s="62"/>
      <c r="T6553" s="63"/>
      <c r="W6553" s="64"/>
    </row>
    <row r="6554" customFormat="false" ht="14.25" hidden="false" customHeight="false" outlineLevel="0" collapsed="false">
      <c r="A6554" s="0" t="s">
        <v>919</v>
      </c>
      <c r="B6554" s="52" t="s">
        <v>1224</v>
      </c>
      <c r="C6554" s="52" t="s">
        <v>743</v>
      </c>
      <c r="D6554" s="53" t="n">
        <v>0.1</v>
      </c>
      <c r="E6554" s="53" t="n">
        <v>27.75</v>
      </c>
      <c r="F6554" s="0" t="s">
        <v>1417</v>
      </c>
      <c r="G6554" s="0" t="str">
        <f aca="false">LEFT(B6554,2)</f>
        <v>24</v>
      </c>
      <c r="H6554" s="0" t="str">
        <f aca="false">I6554&amp;"_"&amp;G6554&amp;"_"&amp;F6554</f>
        <v>Soelvkarusse_24_20190205_DL2018035_HimmelevGym_koersel1</v>
      </c>
      <c r="I6554" s="61" t="str">
        <f aca="false">MID(RIGHT(B6554,LEN(B6554)-3),1,FIND("_",RIGHT(B6554,LEN(B6554)-3))-1)</f>
        <v>Soelvkarusse</v>
      </c>
      <c r="J6554" s="61" t="str">
        <f aca="false">TRIM(SUBSTITUTE(RIGHT(B6554,FIND(I6554,B6554)+1),"_",""))</f>
        <v>PosK</v>
      </c>
      <c r="K6554" s="0" t="n">
        <f aca="false">IFERROR(VALUE(SUBSTITUTE(E6554,".",",")),E6554)</f>
        <v>27.75</v>
      </c>
      <c r="L6554" s="61" t="n">
        <f aca="false">IF(J6554="PosK",SUMIFS(K:K,J:J,"PosK",H:H,H6554),"")</f>
        <v>27.75</v>
      </c>
      <c r="M6554" s="61" t="n">
        <f aca="false">IF(J6554="PosK",SUMIFS(K:K,J:J,"NegK",H:H,H6554),"")</f>
        <v>0</v>
      </c>
      <c r="N6554" s="61" t="n">
        <f aca="false">IF(J6554="PosK",SUMIFS(K:K,J:J,"eDNA",H:H,H6554),"")</f>
        <v>0</v>
      </c>
      <c r="P6554" s="62" t="n">
        <f aca="false">IF(K6556="No Ct",0,K6556)</f>
        <v>0</v>
      </c>
      <c r="Q6554" s="62" t="n">
        <f aca="false">IF(K6557="No Ct",0,K6557)</f>
        <v>0</v>
      </c>
      <c r="R6554" s="0" t="str">
        <f aca="false">IF(AND(L6554&gt;0,M6554=0),"Valid","Invalid")</f>
        <v>Valid</v>
      </c>
      <c r="S6554" s="0" t="str">
        <f aca="false">IF(OR(P6554&gt;1,Q6554&gt;1),"Present","Absent")</f>
        <v>Absent</v>
      </c>
      <c r="T6554" s="63" t="str">
        <f aca="false">IF(OR(AND(P6554&gt;1,P6554&lt;41),AND(Q6554&gt;1,Q6554&lt;41)),"Ct&lt;41","Ct&gt;41")</f>
        <v>Ct&gt;41</v>
      </c>
      <c r="U6554" s="0" t="str">
        <f aca="false">I6554</f>
        <v>Soelvkarusse</v>
      </c>
      <c r="V6554" s="0" t="str">
        <f aca="false">MID(F6554,10,9)</f>
        <v>DL2018035</v>
      </c>
      <c r="W6554" s="64" t="str">
        <f aca="false">V6554&amp;"_"&amp;U6554&amp;"_"&amp;R6554&amp;"_"&amp;S6554&amp;"_"&amp;T6554</f>
        <v>DL2018035_Soelvkarusse_Valid_Absent_Ct&gt;41</v>
      </c>
    </row>
    <row r="6555" customFormat="false" ht="14.25" hidden="false" customHeight="false" outlineLevel="0" collapsed="false">
      <c r="A6555" s="0" t="s">
        <v>921</v>
      </c>
      <c r="B6555" s="52" t="s">
        <v>1225</v>
      </c>
      <c r="C6555" s="52" t="s">
        <v>747</v>
      </c>
      <c r="D6555" s="53" t="n">
        <v>0.1</v>
      </c>
      <c r="E6555" s="53" t="s">
        <v>748</v>
      </c>
      <c r="F6555" s="0" t="s">
        <v>1417</v>
      </c>
      <c r="G6555" s="0" t="str">
        <f aca="false">LEFT(B6555,2)</f>
        <v>24</v>
      </c>
      <c r="H6555" s="0" t="str">
        <f aca="false">I6555&amp;"_"&amp;G6555&amp;"_"&amp;F6555</f>
        <v>Soelvkarusse_24_20190205_DL2018035_HimmelevGym_koersel1</v>
      </c>
      <c r="I6555" s="61" t="str">
        <f aca="false">MID(RIGHT(B6555,LEN(B6555)-3),1,FIND("_",RIGHT(B6555,LEN(B6555)-3))-1)</f>
        <v>Soelvkarusse</v>
      </c>
      <c r="J6555" s="61" t="str">
        <f aca="false">TRIM(SUBSTITUTE(RIGHT(B6555,FIND(I6555,B6555)+1),"_",""))</f>
        <v>NegK</v>
      </c>
      <c r="K6555" s="0" t="str">
        <f aca="false">IFERROR(VALUE(SUBSTITUTE(E6555,".",",")),E6555)</f>
        <v>No Ct</v>
      </c>
      <c r="L6555" s="61" t="str">
        <f aca="false">IF(J6555="PosK",SUMIFS(K:K,J:J,"PosK",H:H,H6555),"")</f>
        <v/>
      </c>
      <c r="M6555" s="61" t="str">
        <f aca="false">IF(J6555="PosK",SUMIFS(K:K,J:J,"NegK",H:H,H6555),"")</f>
        <v/>
      </c>
      <c r="N6555" s="61" t="str">
        <f aca="false">IF(J6555="PosK",SUMIFS(K:K,J:J,"eDNA",H:H,H6555),"")</f>
        <v/>
      </c>
    </row>
    <row r="6556" customFormat="false" ht="14.25" hidden="false" customHeight="false" outlineLevel="0" collapsed="false">
      <c r="A6556" s="0" t="s">
        <v>923</v>
      </c>
      <c r="B6556" s="52" t="s">
        <v>1226</v>
      </c>
      <c r="C6556" s="52" t="s">
        <v>751</v>
      </c>
      <c r="D6556" s="53" t="n">
        <v>0.1</v>
      </c>
      <c r="E6556" s="53" t="s">
        <v>748</v>
      </c>
      <c r="F6556" s="0" t="s">
        <v>1417</v>
      </c>
      <c r="G6556" s="0" t="str">
        <f aca="false">LEFT(B6556,2)</f>
        <v>24</v>
      </c>
      <c r="H6556" s="0" t="str">
        <f aca="false">I6556&amp;"_"&amp;G6556&amp;"_"&amp;F6556</f>
        <v>Soelvkarusse_24_20190205_DL2018035_HimmelevGym_koersel1</v>
      </c>
      <c r="I6556" s="61" t="str">
        <f aca="false">MID(RIGHT(B6556,LEN(B6556)-3),1,FIND("_",RIGHT(B6556,LEN(B6556)-3))-1)</f>
        <v>Soelvkarusse</v>
      </c>
      <c r="J6556" s="61" t="str">
        <f aca="false">TRIM(SUBSTITUTE(RIGHT(B6556,FIND(I6556,B6556)+1),"_",""))</f>
        <v>eDNA</v>
      </c>
      <c r="K6556" s="0" t="str">
        <f aca="false">IFERROR(VALUE(SUBSTITUTE(E6556,".",",")),E6556)</f>
        <v>No Ct</v>
      </c>
      <c r="L6556" s="61" t="str">
        <f aca="false">IF(J6556="PosK",SUMIFS(K:K,J:J,"PosK",H:H,H6556),"")</f>
        <v/>
      </c>
      <c r="M6556" s="61" t="str">
        <f aca="false">IF(J6556="PosK",SUMIFS(K:K,J:J,"NegK",H:H,H6556),"")</f>
        <v/>
      </c>
      <c r="N6556" s="61" t="str">
        <f aca="false">IF(J6556="PosK",SUMIFS(K:K,J:J,"eDNA",H:H,H6556),"")</f>
        <v/>
      </c>
      <c r="Q6556" s="62"/>
    </row>
    <row r="6557" customFormat="false" ht="14.25" hidden="false" customHeight="false" outlineLevel="0" collapsed="false">
      <c r="A6557" s="0" t="s">
        <v>925</v>
      </c>
      <c r="B6557" s="52" t="s">
        <v>1226</v>
      </c>
      <c r="C6557" s="52" t="s">
        <v>751</v>
      </c>
      <c r="D6557" s="53" t="n">
        <v>0.1</v>
      </c>
      <c r="E6557" s="53" t="s">
        <v>748</v>
      </c>
      <c r="F6557" s="0" t="s">
        <v>1417</v>
      </c>
      <c r="G6557" s="0" t="str">
        <f aca="false">LEFT(B6557,2)</f>
        <v>24</v>
      </c>
      <c r="H6557" s="0" t="str">
        <f aca="false">I6557&amp;"_"&amp;G6557&amp;"_"&amp;F6557</f>
        <v>Soelvkarusse_24_20190205_DL2018035_HimmelevGym_koersel1</v>
      </c>
      <c r="I6557" s="61" t="str">
        <f aca="false">MID(RIGHT(B6557,LEN(B6557)-3),1,FIND("_",RIGHT(B6557,LEN(B6557)-3))-1)</f>
        <v>Soelvkarusse</v>
      </c>
      <c r="J6557" s="61" t="str">
        <f aca="false">TRIM(SUBSTITUTE(RIGHT(B6557,FIND(I6557,B6557)+1),"_",""))</f>
        <v>eDNA</v>
      </c>
      <c r="K6557" s="0" t="str">
        <f aca="false">IFERROR(VALUE(SUBSTITUTE(E6557,".",",")),E6557)</f>
        <v>No Ct</v>
      </c>
      <c r="L6557" s="61" t="str">
        <f aca="false">IF(J6557="PosK",SUMIFS(K:K,J:J,"PosK",H:H,H6557),"")</f>
        <v/>
      </c>
      <c r="M6557" s="61" t="str">
        <f aca="false">IF(J6557="PosK",SUMIFS(K:K,J:J,"NegK",H:H,H6557),"")</f>
        <v/>
      </c>
      <c r="N6557" s="61" t="str">
        <f aca="false">IF(J6557="PosK",SUMIFS(K:K,J:J,"eDNA",H:H,H6557),"")</f>
        <v/>
      </c>
      <c r="P6557" s="62"/>
      <c r="T6557" s="63"/>
      <c r="W6557" s="64"/>
    </row>
    <row r="6558" customFormat="false" ht="14.25" hidden="false" customHeight="false" outlineLevel="0" collapsed="false">
      <c r="A6558" s="0" t="s">
        <v>741</v>
      </c>
      <c r="B6558" s="52" t="s">
        <v>1020</v>
      </c>
      <c r="C6558" s="52" t="s">
        <v>743</v>
      </c>
      <c r="D6558" s="53" t="n">
        <v>0.1</v>
      </c>
      <c r="E6558" s="53" t="s">
        <v>748</v>
      </c>
      <c r="F6558" s="0" t="s">
        <v>1418</v>
      </c>
      <c r="G6558" s="0" t="str">
        <f aca="false">LEFT(B6558,2)</f>
        <v>25</v>
      </c>
      <c r="H6558" s="0" t="str">
        <f aca="false">I6558&amp;"_"&amp;G6558&amp;"_"&amp;F6558</f>
        <v>Loegfroe_25_20190205_DL2018035_HimmelevGym_koersel2</v>
      </c>
      <c r="I6558" s="61" t="str">
        <f aca="false">MID(RIGHT(B6558,LEN(B6558)-3),1,FIND("_",RIGHT(B6558,LEN(B6558)-3))-1)</f>
        <v>Loegfroe</v>
      </c>
      <c r="J6558" s="61" t="str">
        <f aca="false">TRIM(SUBSTITUTE(RIGHT(B6558,FIND(I6558,B6558)+1),"_",""))</f>
        <v>PosK</v>
      </c>
      <c r="K6558" s="0" t="str">
        <f aca="false">IFERROR(VALUE(SUBSTITUTE(E6558,".",",")),E6558)</f>
        <v>No Ct</v>
      </c>
      <c r="L6558" s="61" t="n">
        <f aca="false">IF(J6558="PosK",SUMIFS(K:K,J:J,"PosK",H:H,H6558),"")</f>
        <v>0</v>
      </c>
      <c r="M6558" s="61" t="n">
        <f aca="false">IF(J6558="PosK",SUMIFS(K:K,J:J,"NegK",H:H,H6558),"")</f>
        <v>0</v>
      </c>
      <c r="N6558" s="61" t="n">
        <f aca="false">IF(J6558="PosK",SUMIFS(K:K,J:J,"eDNA",H:H,H6558),"")</f>
        <v>0</v>
      </c>
      <c r="P6558" s="62" t="n">
        <f aca="false">IF(K6560="No Ct",0,K6560)</f>
        <v>0</v>
      </c>
      <c r="Q6558" s="62" t="n">
        <f aca="false">IF(K6561="No Ct",0,K6561)</f>
        <v>0</v>
      </c>
      <c r="R6558" s="0" t="str">
        <f aca="false">IF(AND(L6558&gt;0,M6558=0),"Valid","Invalid")</f>
        <v>Invalid</v>
      </c>
      <c r="S6558" s="0" t="str">
        <f aca="false">IF(OR(P6558&gt;1,Q6558&gt;1),"Present","Absent")</f>
        <v>Absent</v>
      </c>
      <c r="T6558" s="63" t="str">
        <f aca="false">IF(OR(AND(P6558&gt;1,P6558&lt;41),AND(Q6558&gt;1,Q6558&lt;41)),"Ct&lt;41","Ct&gt;41")</f>
        <v>Ct&gt;41</v>
      </c>
      <c r="U6558" s="0" t="str">
        <f aca="false">I6558</f>
        <v>Loegfroe</v>
      </c>
      <c r="V6558" s="0" t="str">
        <f aca="false">MID(F6558,10,9)</f>
        <v>DL2018035</v>
      </c>
      <c r="W6558" s="64" t="str">
        <f aca="false">V6558&amp;"_"&amp;U6558&amp;"_"&amp;R6558&amp;"_"&amp;S6558&amp;"_"&amp;T6558</f>
        <v>DL2018035_Loegfroe_Invalid_Absent_Ct&gt;41</v>
      </c>
    </row>
    <row r="6559" customFormat="false" ht="14.25" hidden="false" customHeight="false" outlineLevel="0" collapsed="false">
      <c r="A6559" s="0" t="s">
        <v>745</v>
      </c>
      <c r="B6559" s="52" t="s">
        <v>1022</v>
      </c>
      <c r="C6559" s="52" t="s">
        <v>747</v>
      </c>
      <c r="D6559" s="53" t="n">
        <v>0.1</v>
      </c>
      <c r="E6559" s="53" t="s">
        <v>748</v>
      </c>
      <c r="F6559" s="0" t="s">
        <v>1418</v>
      </c>
      <c r="G6559" s="0" t="str">
        <f aca="false">LEFT(B6559,2)</f>
        <v>25</v>
      </c>
      <c r="H6559" s="0" t="str">
        <f aca="false">I6559&amp;"_"&amp;G6559&amp;"_"&amp;F6559</f>
        <v>Loegfroe_25_20190205_DL2018035_HimmelevGym_koersel2</v>
      </c>
      <c r="I6559" s="61" t="str">
        <f aca="false">MID(RIGHT(B6559,LEN(B6559)-3),1,FIND("_",RIGHT(B6559,LEN(B6559)-3))-1)</f>
        <v>Loegfroe</v>
      </c>
      <c r="J6559" s="61" t="str">
        <f aca="false">TRIM(SUBSTITUTE(RIGHT(B6559,FIND(I6559,B6559)+1),"_",""))</f>
        <v>NegK</v>
      </c>
      <c r="K6559" s="0" t="str">
        <f aca="false">IFERROR(VALUE(SUBSTITUTE(E6559,".",",")),E6559)</f>
        <v>No Ct</v>
      </c>
      <c r="L6559" s="61" t="str">
        <f aca="false">IF(J6559="PosK",SUMIFS(K:K,J:J,"PosK",H:H,H6559),"")</f>
        <v/>
      </c>
      <c r="M6559" s="61" t="str">
        <f aca="false">IF(J6559="PosK",SUMIFS(K:K,J:J,"NegK",H:H,H6559),"")</f>
        <v/>
      </c>
      <c r="N6559" s="61" t="str">
        <f aca="false">IF(J6559="PosK",SUMIFS(K:K,J:J,"eDNA",H:H,H6559),"")</f>
        <v/>
      </c>
    </row>
    <row r="6560" customFormat="false" ht="14.25" hidden="false" customHeight="false" outlineLevel="0" collapsed="false">
      <c r="A6560" s="0" t="s">
        <v>749</v>
      </c>
      <c r="B6560" s="52" t="s">
        <v>1023</v>
      </c>
      <c r="C6560" s="52" t="s">
        <v>751</v>
      </c>
      <c r="D6560" s="53" t="n">
        <v>0.1</v>
      </c>
      <c r="E6560" s="53" t="s">
        <v>748</v>
      </c>
      <c r="F6560" s="0" t="s">
        <v>1418</v>
      </c>
      <c r="G6560" s="0" t="str">
        <f aca="false">LEFT(B6560,2)</f>
        <v>25</v>
      </c>
      <c r="H6560" s="0" t="str">
        <f aca="false">I6560&amp;"_"&amp;G6560&amp;"_"&amp;F6560</f>
        <v>Loegfroe_25_20190205_DL2018035_HimmelevGym_koersel2</v>
      </c>
      <c r="I6560" s="61" t="str">
        <f aca="false">MID(RIGHT(B6560,LEN(B6560)-3),1,FIND("_",RIGHT(B6560,LEN(B6560)-3))-1)</f>
        <v>Loegfroe</v>
      </c>
      <c r="J6560" s="61" t="str">
        <f aca="false">TRIM(SUBSTITUTE(RIGHT(B6560,FIND(I6560,B6560)+1),"_",""))</f>
        <v>eDNA</v>
      </c>
      <c r="K6560" s="0" t="str">
        <f aca="false">IFERROR(VALUE(SUBSTITUTE(E6560,".",",")),E6560)</f>
        <v>No Ct</v>
      </c>
      <c r="L6560" s="61" t="str">
        <f aca="false">IF(J6560="PosK",SUMIFS(K:K,J:J,"PosK",H:H,H6560),"")</f>
        <v/>
      </c>
      <c r="M6560" s="61" t="str">
        <f aca="false">IF(J6560="PosK",SUMIFS(K:K,J:J,"NegK",H:H,H6560),"")</f>
        <v/>
      </c>
      <c r="N6560" s="61" t="str">
        <f aca="false">IF(J6560="PosK",SUMIFS(K:K,J:J,"eDNA",H:H,H6560),"")</f>
        <v/>
      </c>
      <c r="Q6560" s="62"/>
    </row>
    <row r="6561" customFormat="false" ht="14.25" hidden="false" customHeight="false" outlineLevel="0" collapsed="false">
      <c r="A6561" s="0" t="s">
        <v>752</v>
      </c>
      <c r="B6561" s="52" t="s">
        <v>1023</v>
      </c>
      <c r="C6561" s="52" t="s">
        <v>751</v>
      </c>
      <c r="D6561" s="53" t="n">
        <v>0.1</v>
      </c>
      <c r="E6561" s="53" t="s">
        <v>748</v>
      </c>
      <c r="F6561" s="0" t="s">
        <v>1418</v>
      </c>
      <c r="G6561" s="0" t="str">
        <f aca="false">LEFT(B6561,2)</f>
        <v>25</v>
      </c>
      <c r="H6561" s="0" t="str">
        <f aca="false">I6561&amp;"_"&amp;G6561&amp;"_"&amp;F6561</f>
        <v>Loegfroe_25_20190205_DL2018035_HimmelevGym_koersel2</v>
      </c>
      <c r="I6561" s="61" t="str">
        <f aca="false">MID(RIGHT(B6561,LEN(B6561)-3),1,FIND("_",RIGHT(B6561,LEN(B6561)-3))-1)</f>
        <v>Loegfroe</v>
      </c>
      <c r="J6561" s="61" t="str">
        <f aca="false">TRIM(SUBSTITUTE(RIGHT(B6561,FIND(I6561,B6561)+1),"_",""))</f>
        <v>eDNA</v>
      </c>
      <c r="K6561" s="0" t="str">
        <f aca="false">IFERROR(VALUE(SUBSTITUTE(E6561,".",",")),E6561)</f>
        <v>No Ct</v>
      </c>
      <c r="L6561" s="61" t="str">
        <f aca="false">IF(J6561="PosK",SUMIFS(K:K,J:J,"PosK",H:H,H6561),"")</f>
        <v/>
      </c>
      <c r="M6561" s="61" t="str">
        <f aca="false">IF(J6561="PosK",SUMIFS(K:K,J:J,"NegK",H:H,H6561),"")</f>
        <v/>
      </c>
      <c r="N6561" s="61" t="str">
        <f aca="false">IF(J6561="PosK",SUMIFS(K:K,J:J,"eDNA",H:H,H6561),"")</f>
        <v/>
      </c>
      <c r="P6561" s="62"/>
      <c r="T6561" s="63"/>
      <c r="W6561" s="64"/>
    </row>
    <row r="6562" customFormat="false" ht="14.25" hidden="false" customHeight="false" outlineLevel="0" collapsed="false">
      <c r="A6562" s="0" t="s">
        <v>754</v>
      </c>
      <c r="B6562" s="52" t="s">
        <v>1025</v>
      </c>
      <c r="C6562" s="52" t="s">
        <v>743</v>
      </c>
      <c r="D6562" s="53" t="n">
        <v>0.1</v>
      </c>
      <c r="E6562" s="53" t="n">
        <v>27.43</v>
      </c>
      <c r="F6562" s="0" t="s">
        <v>1418</v>
      </c>
      <c r="G6562" s="0" t="str">
        <f aca="false">LEFT(B6562,2)</f>
        <v>26</v>
      </c>
      <c r="H6562" s="0" t="str">
        <f aca="false">I6562&amp;"_"&amp;G6562&amp;"_"&amp;F6562</f>
        <v>StorVandsalamander_26_20190205_DL2018035_HimmelevGym_koersel2</v>
      </c>
      <c r="I6562" s="61" t="str">
        <f aca="false">MID(RIGHT(B6562,LEN(B6562)-3),1,FIND("_",RIGHT(B6562,LEN(B6562)-3))-1)</f>
        <v>StorVandsalamander</v>
      </c>
      <c r="J6562" s="61" t="str">
        <f aca="false">TRIM(SUBSTITUTE(RIGHT(B6562,FIND(I6562,B6562)+1),"_",""))</f>
        <v>PosK</v>
      </c>
      <c r="K6562" s="0" t="n">
        <f aca="false">IFERROR(VALUE(SUBSTITUTE(E6562,".",",")),E6562)</f>
        <v>27.43</v>
      </c>
      <c r="L6562" s="61" t="n">
        <f aca="false">IF(J6562="PosK",SUMIFS(K:K,J:J,"PosK",H:H,H6562),"")</f>
        <v>27.43</v>
      </c>
      <c r="M6562" s="61" t="n">
        <f aca="false">IF(J6562="PosK",SUMIFS(K:K,J:J,"NegK",H:H,H6562),"")</f>
        <v>0</v>
      </c>
      <c r="N6562" s="61" t="n">
        <f aca="false">IF(J6562="PosK",SUMIFS(K:K,J:J,"eDNA",H:H,H6562),"")</f>
        <v>0</v>
      </c>
      <c r="P6562" s="62" t="n">
        <f aca="false">IF(K6564="No Ct",0,K6564)</f>
        <v>0</v>
      </c>
      <c r="Q6562" s="62" t="n">
        <f aca="false">IF(K6565="No Ct",0,K6565)</f>
        <v>0</v>
      </c>
      <c r="R6562" s="0" t="str">
        <f aca="false">IF(AND(L6562&gt;0,M6562=0),"Valid","Invalid")</f>
        <v>Valid</v>
      </c>
      <c r="S6562" s="0" t="str">
        <f aca="false">IF(OR(P6562&gt;1,Q6562&gt;1),"Present","Absent")</f>
        <v>Absent</v>
      </c>
      <c r="T6562" s="63" t="str">
        <f aca="false">IF(OR(AND(P6562&gt;1,P6562&lt;41),AND(Q6562&gt;1,Q6562&lt;41)),"Ct&lt;41","Ct&gt;41")</f>
        <v>Ct&gt;41</v>
      </c>
      <c r="U6562" s="0" t="str">
        <f aca="false">I6562</f>
        <v>StorVandsalamander</v>
      </c>
      <c r="V6562" s="0" t="str">
        <f aca="false">MID(F6562,10,9)</f>
        <v>DL2018035</v>
      </c>
      <c r="W6562" s="64" t="str">
        <f aca="false">V6562&amp;"_"&amp;U6562&amp;"_"&amp;R6562&amp;"_"&amp;S6562&amp;"_"&amp;T6562</f>
        <v>DL2018035_StorVandsalamander_Valid_Absent_Ct&gt;41</v>
      </c>
    </row>
    <row r="6563" customFormat="false" ht="14.25" hidden="false" customHeight="false" outlineLevel="0" collapsed="false">
      <c r="A6563" s="0" t="s">
        <v>756</v>
      </c>
      <c r="B6563" s="52" t="s">
        <v>1026</v>
      </c>
      <c r="C6563" s="52" t="s">
        <v>747</v>
      </c>
      <c r="D6563" s="53" t="n">
        <v>0.1</v>
      </c>
      <c r="E6563" s="53" t="s">
        <v>748</v>
      </c>
      <c r="F6563" s="0" t="s">
        <v>1418</v>
      </c>
      <c r="G6563" s="0" t="str">
        <f aca="false">LEFT(B6563,2)</f>
        <v>26</v>
      </c>
      <c r="H6563" s="0" t="str">
        <f aca="false">I6563&amp;"_"&amp;G6563&amp;"_"&amp;F6563</f>
        <v>StorVandsalamander_26_20190205_DL2018035_HimmelevGym_koersel2</v>
      </c>
      <c r="I6563" s="61" t="str">
        <f aca="false">MID(RIGHT(B6563,LEN(B6563)-3),1,FIND("_",RIGHT(B6563,LEN(B6563)-3))-1)</f>
        <v>StorVandsalamander</v>
      </c>
      <c r="J6563" s="61" t="str">
        <f aca="false">TRIM(SUBSTITUTE(RIGHT(B6563,FIND(I6563,B6563)+1),"_",""))</f>
        <v>NegK</v>
      </c>
      <c r="K6563" s="0" t="str">
        <f aca="false">IFERROR(VALUE(SUBSTITUTE(E6563,".",",")),E6563)</f>
        <v>No Ct</v>
      </c>
      <c r="L6563" s="61" t="str">
        <f aca="false">IF(J6563="PosK",SUMIFS(K:K,J:J,"PosK",H:H,H6563),"")</f>
        <v/>
      </c>
      <c r="M6563" s="61" t="str">
        <f aca="false">IF(J6563="PosK",SUMIFS(K:K,J:J,"NegK",H:H,H6563),"")</f>
        <v/>
      </c>
      <c r="N6563" s="61" t="str">
        <f aca="false">IF(J6563="PosK",SUMIFS(K:K,J:J,"eDNA",H:H,H6563),"")</f>
        <v/>
      </c>
    </row>
    <row r="6564" customFormat="false" ht="14.25" hidden="false" customHeight="false" outlineLevel="0" collapsed="false">
      <c r="A6564" s="0" t="s">
        <v>758</v>
      </c>
      <c r="B6564" s="52" t="s">
        <v>1027</v>
      </c>
      <c r="C6564" s="52" t="s">
        <v>751</v>
      </c>
      <c r="D6564" s="53" t="n">
        <v>0.1</v>
      </c>
      <c r="E6564" s="53" t="s">
        <v>748</v>
      </c>
      <c r="F6564" s="0" t="s">
        <v>1418</v>
      </c>
      <c r="G6564" s="0" t="str">
        <f aca="false">LEFT(B6564,2)</f>
        <v>26</v>
      </c>
      <c r="H6564" s="0" t="str">
        <f aca="false">I6564&amp;"_"&amp;G6564&amp;"_"&amp;F6564</f>
        <v>StorVandsalamander_26_20190205_DL2018035_HimmelevGym_koersel2</v>
      </c>
      <c r="I6564" s="61" t="str">
        <f aca="false">MID(RIGHT(B6564,LEN(B6564)-3),1,FIND("_",RIGHT(B6564,LEN(B6564)-3))-1)</f>
        <v>StorVandsalamander</v>
      </c>
      <c r="J6564" s="61" t="str">
        <f aca="false">TRIM(SUBSTITUTE(RIGHT(B6564,FIND(I6564,B6564)+1),"_",""))</f>
        <v>eDNA</v>
      </c>
      <c r="K6564" s="0" t="str">
        <f aca="false">IFERROR(VALUE(SUBSTITUTE(E6564,".",",")),E6564)</f>
        <v>No Ct</v>
      </c>
      <c r="L6564" s="61" t="str">
        <f aca="false">IF(J6564="PosK",SUMIFS(K:K,J:J,"PosK",H:H,H6564),"")</f>
        <v/>
      </c>
      <c r="M6564" s="61" t="str">
        <f aca="false">IF(J6564="PosK",SUMIFS(K:K,J:J,"NegK",H:H,H6564),"")</f>
        <v/>
      </c>
      <c r="N6564" s="61" t="str">
        <f aca="false">IF(J6564="PosK",SUMIFS(K:K,J:J,"eDNA",H:H,H6564),"")</f>
        <v/>
      </c>
      <c r="Q6564" s="62"/>
    </row>
    <row r="6565" customFormat="false" ht="14.25" hidden="false" customHeight="false" outlineLevel="0" collapsed="false">
      <c r="A6565" s="0" t="s">
        <v>760</v>
      </c>
      <c r="B6565" s="52" t="s">
        <v>1027</v>
      </c>
      <c r="C6565" s="52" t="s">
        <v>751</v>
      </c>
      <c r="D6565" s="53" t="n">
        <v>0.1</v>
      </c>
      <c r="E6565" s="53" t="s">
        <v>748</v>
      </c>
      <c r="F6565" s="0" t="s">
        <v>1418</v>
      </c>
      <c r="G6565" s="0" t="str">
        <f aca="false">LEFT(B6565,2)</f>
        <v>26</v>
      </c>
      <c r="H6565" s="0" t="str">
        <f aca="false">I6565&amp;"_"&amp;G6565&amp;"_"&amp;F6565</f>
        <v>StorVandsalamander_26_20190205_DL2018035_HimmelevGym_koersel2</v>
      </c>
      <c r="I6565" s="61" t="str">
        <f aca="false">MID(RIGHT(B6565,LEN(B6565)-3),1,FIND("_",RIGHT(B6565,LEN(B6565)-3))-1)</f>
        <v>StorVandsalamander</v>
      </c>
      <c r="J6565" s="61" t="str">
        <f aca="false">TRIM(SUBSTITUTE(RIGHT(B6565,FIND(I6565,B6565)+1),"_",""))</f>
        <v>eDNA</v>
      </c>
      <c r="K6565" s="0" t="str">
        <f aca="false">IFERROR(VALUE(SUBSTITUTE(E6565,".",",")),E6565)</f>
        <v>No Ct</v>
      </c>
      <c r="L6565" s="61" t="str">
        <f aca="false">IF(J6565="PosK",SUMIFS(K:K,J:J,"PosK",H:H,H6565),"")</f>
        <v/>
      </c>
      <c r="M6565" s="61" t="str">
        <f aca="false">IF(J6565="PosK",SUMIFS(K:K,J:J,"NegK",H:H,H6565),"")</f>
        <v/>
      </c>
      <c r="N6565" s="61" t="str">
        <f aca="false">IF(J6565="PosK",SUMIFS(K:K,J:J,"eDNA",H:H,H6565),"")</f>
        <v/>
      </c>
      <c r="P6565" s="62"/>
      <c r="T6565" s="63"/>
      <c r="W6565" s="64"/>
    </row>
    <row r="6566" customFormat="false" ht="14.25" hidden="false" customHeight="false" outlineLevel="0" collapsed="false">
      <c r="A6566" s="0" t="s">
        <v>762</v>
      </c>
      <c r="B6566" s="52" t="s">
        <v>1029</v>
      </c>
      <c r="C6566" s="52" t="s">
        <v>743</v>
      </c>
      <c r="D6566" s="53" t="n">
        <v>0.1</v>
      </c>
      <c r="E6566" s="53" t="n">
        <v>27.4</v>
      </c>
      <c r="F6566" s="0" t="s">
        <v>1418</v>
      </c>
      <c r="G6566" s="0" t="str">
        <f aca="false">LEFT(B6566,2)</f>
        <v>27</v>
      </c>
      <c r="H6566" s="0" t="str">
        <f aca="false">I6566&amp;"_"&amp;G6566&amp;"_"&amp;F6566</f>
        <v>Strandtudse_27_20190205_DL2018035_HimmelevGym_koersel2</v>
      </c>
      <c r="I6566" s="61" t="str">
        <f aca="false">MID(RIGHT(B6566,LEN(B6566)-3),1,FIND("_",RIGHT(B6566,LEN(B6566)-3))-1)</f>
        <v>Strandtudse</v>
      </c>
      <c r="J6566" s="61" t="str">
        <f aca="false">TRIM(SUBSTITUTE(RIGHT(B6566,FIND(I6566,B6566)+1),"_",""))</f>
        <v>PosK</v>
      </c>
      <c r="K6566" s="0" t="n">
        <f aca="false">IFERROR(VALUE(SUBSTITUTE(E6566,".",",")),E6566)</f>
        <v>27.4</v>
      </c>
      <c r="L6566" s="61" t="n">
        <f aca="false">IF(J6566="PosK",SUMIFS(K:K,J:J,"PosK",H:H,H6566),"")</f>
        <v>27.4</v>
      </c>
      <c r="M6566" s="61" t="n">
        <f aca="false">IF(J6566="PosK",SUMIFS(K:K,J:J,"NegK",H:H,H6566),"")</f>
        <v>0</v>
      </c>
      <c r="N6566" s="61" t="n">
        <f aca="false">IF(J6566="PosK",SUMIFS(K:K,J:J,"eDNA",H:H,H6566),"")</f>
        <v>0</v>
      </c>
      <c r="P6566" s="62" t="n">
        <f aca="false">IF(K6568="No Ct",0,K6568)</f>
        <v>0</v>
      </c>
      <c r="Q6566" s="62" t="n">
        <f aca="false">IF(K6569="No Ct",0,K6569)</f>
        <v>0</v>
      </c>
      <c r="R6566" s="0" t="str">
        <f aca="false">IF(AND(L6566&gt;0,M6566=0),"Valid","Invalid")</f>
        <v>Valid</v>
      </c>
      <c r="S6566" s="0" t="str">
        <f aca="false">IF(OR(P6566&gt;1,Q6566&gt;1),"Present","Absent")</f>
        <v>Absent</v>
      </c>
      <c r="T6566" s="63" t="str">
        <f aca="false">IF(OR(AND(P6566&gt;1,P6566&lt;41),AND(Q6566&gt;1,Q6566&lt;41)),"Ct&lt;41","Ct&gt;41")</f>
        <v>Ct&gt;41</v>
      </c>
      <c r="U6566" s="0" t="str">
        <f aca="false">I6566</f>
        <v>Strandtudse</v>
      </c>
      <c r="V6566" s="0" t="str">
        <f aca="false">MID(F6566,10,9)</f>
        <v>DL2018035</v>
      </c>
      <c r="W6566" s="64" t="str">
        <f aca="false">V6566&amp;"_"&amp;U6566&amp;"_"&amp;R6566&amp;"_"&amp;S6566&amp;"_"&amp;T6566</f>
        <v>DL2018035_Strandtudse_Valid_Absent_Ct&gt;41</v>
      </c>
    </row>
    <row r="6567" customFormat="false" ht="14.25" hidden="false" customHeight="false" outlineLevel="0" collapsed="false">
      <c r="A6567" s="0" t="s">
        <v>764</v>
      </c>
      <c r="B6567" s="52" t="s">
        <v>1030</v>
      </c>
      <c r="C6567" s="52" t="s">
        <v>747</v>
      </c>
      <c r="D6567" s="53" t="n">
        <v>0.1</v>
      </c>
      <c r="E6567" s="53" t="s">
        <v>748</v>
      </c>
      <c r="F6567" s="0" t="s">
        <v>1418</v>
      </c>
      <c r="G6567" s="0" t="str">
        <f aca="false">LEFT(B6567,2)</f>
        <v>27</v>
      </c>
      <c r="H6567" s="0" t="str">
        <f aca="false">I6567&amp;"_"&amp;G6567&amp;"_"&amp;F6567</f>
        <v>Strandtudse_27_20190205_DL2018035_HimmelevGym_koersel2</v>
      </c>
      <c r="I6567" s="61" t="str">
        <f aca="false">MID(RIGHT(B6567,LEN(B6567)-3),1,FIND("_",RIGHT(B6567,LEN(B6567)-3))-1)</f>
        <v>Strandtudse</v>
      </c>
      <c r="J6567" s="61" t="str">
        <f aca="false">TRIM(SUBSTITUTE(RIGHT(B6567,FIND(I6567,B6567)+1),"_",""))</f>
        <v>NegK</v>
      </c>
      <c r="K6567" s="0" t="str">
        <f aca="false">IFERROR(VALUE(SUBSTITUTE(E6567,".",",")),E6567)</f>
        <v>No Ct</v>
      </c>
      <c r="L6567" s="61" t="str">
        <f aca="false">IF(J6567="PosK",SUMIFS(K:K,J:J,"PosK",H:H,H6567),"")</f>
        <v/>
      </c>
      <c r="M6567" s="61" t="str">
        <f aca="false">IF(J6567="PosK",SUMIFS(K:K,J:J,"NegK",H:H,H6567),"")</f>
        <v/>
      </c>
      <c r="N6567" s="61" t="str">
        <f aca="false">IF(J6567="PosK",SUMIFS(K:K,J:J,"eDNA",H:H,H6567),"")</f>
        <v/>
      </c>
    </row>
    <row r="6568" customFormat="false" ht="14.25" hidden="false" customHeight="false" outlineLevel="0" collapsed="false">
      <c r="A6568" s="0" t="s">
        <v>766</v>
      </c>
      <c r="B6568" s="52" t="s">
        <v>1031</v>
      </c>
      <c r="C6568" s="52" t="s">
        <v>751</v>
      </c>
      <c r="D6568" s="53" t="n">
        <v>0.1</v>
      </c>
      <c r="E6568" s="53" t="s">
        <v>748</v>
      </c>
      <c r="F6568" s="0" t="s">
        <v>1418</v>
      </c>
      <c r="G6568" s="0" t="str">
        <f aca="false">LEFT(B6568,2)</f>
        <v>27</v>
      </c>
      <c r="H6568" s="0" t="str">
        <f aca="false">I6568&amp;"_"&amp;G6568&amp;"_"&amp;F6568</f>
        <v>Strandtudse_27_20190205_DL2018035_HimmelevGym_koersel2</v>
      </c>
      <c r="I6568" s="61" t="str">
        <f aca="false">MID(RIGHT(B6568,LEN(B6568)-3),1,FIND("_",RIGHT(B6568,LEN(B6568)-3))-1)</f>
        <v>Strandtudse</v>
      </c>
      <c r="J6568" s="61" t="str">
        <f aca="false">TRIM(SUBSTITUTE(RIGHT(B6568,FIND(I6568,B6568)+1),"_",""))</f>
        <v>eDNA</v>
      </c>
      <c r="K6568" s="0" t="str">
        <f aca="false">IFERROR(VALUE(SUBSTITUTE(E6568,".",",")),E6568)</f>
        <v>No Ct</v>
      </c>
      <c r="L6568" s="61" t="str">
        <f aca="false">IF(J6568="PosK",SUMIFS(K:K,J:J,"PosK",H:H,H6568),"")</f>
        <v/>
      </c>
      <c r="M6568" s="61" t="str">
        <f aca="false">IF(J6568="PosK",SUMIFS(K:K,J:J,"NegK",H:H,H6568),"")</f>
        <v/>
      </c>
      <c r="N6568" s="61" t="str">
        <f aca="false">IF(J6568="PosK",SUMIFS(K:K,J:J,"eDNA",H:H,H6568),"")</f>
        <v/>
      </c>
      <c r="Q6568" s="62"/>
    </row>
    <row r="6569" customFormat="false" ht="14.25" hidden="false" customHeight="false" outlineLevel="0" collapsed="false">
      <c r="A6569" s="0" t="s">
        <v>768</v>
      </c>
      <c r="B6569" s="52" t="s">
        <v>1031</v>
      </c>
      <c r="C6569" s="52" t="s">
        <v>751</v>
      </c>
      <c r="D6569" s="53" t="n">
        <v>0.1</v>
      </c>
      <c r="E6569" s="53" t="s">
        <v>748</v>
      </c>
      <c r="F6569" s="0" t="s">
        <v>1418</v>
      </c>
      <c r="G6569" s="0" t="str">
        <f aca="false">LEFT(B6569,2)</f>
        <v>27</v>
      </c>
      <c r="H6569" s="0" t="str">
        <f aca="false">I6569&amp;"_"&amp;G6569&amp;"_"&amp;F6569</f>
        <v>Strandtudse_27_20190205_DL2018035_HimmelevGym_koersel2</v>
      </c>
      <c r="I6569" s="61" t="str">
        <f aca="false">MID(RIGHT(B6569,LEN(B6569)-3),1,FIND("_",RIGHT(B6569,LEN(B6569)-3))-1)</f>
        <v>Strandtudse</v>
      </c>
      <c r="J6569" s="61" t="str">
        <f aca="false">TRIM(SUBSTITUTE(RIGHT(B6569,FIND(I6569,B6569)+1),"_",""))</f>
        <v>eDNA</v>
      </c>
      <c r="K6569" s="0" t="str">
        <f aca="false">IFERROR(VALUE(SUBSTITUTE(E6569,".",",")),E6569)</f>
        <v>No Ct</v>
      </c>
      <c r="L6569" s="61" t="str">
        <f aca="false">IF(J6569="PosK",SUMIFS(K:K,J:J,"PosK",H:H,H6569),"")</f>
        <v/>
      </c>
      <c r="M6569" s="61" t="str">
        <f aca="false">IF(J6569="PosK",SUMIFS(K:K,J:J,"NegK",H:H,H6569),"")</f>
        <v/>
      </c>
      <c r="N6569" s="61" t="str">
        <f aca="false">IF(J6569="PosK",SUMIFS(K:K,J:J,"eDNA",H:H,H6569),"")</f>
        <v/>
      </c>
      <c r="P6569" s="62"/>
      <c r="T6569" s="63"/>
      <c r="W6569" s="64"/>
    </row>
    <row r="6570" customFormat="false" ht="14.25" hidden="false" customHeight="false" outlineLevel="0" collapsed="false">
      <c r="A6570" s="0" t="s">
        <v>770</v>
      </c>
      <c r="B6570" s="52" t="s">
        <v>1033</v>
      </c>
      <c r="C6570" s="52" t="s">
        <v>743</v>
      </c>
      <c r="D6570" s="53" t="n">
        <v>0.1</v>
      </c>
      <c r="E6570" s="53" t="n">
        <v>32.97</v>
      </c>
      <c r="F6570" s="0" t="s">
        <v>1418</v>
      </c>
      <c r="G6570" s="0" t="str">
        <f aca="false">LEFT(B6570,2)</f>
        <v>28</v>
      </c>
      <c r="H6570" s="0" t="str">
        <f aca="false">I6570&amp;"_"&amp;G6570&amp;"_"&amp;F6570</f>
        <v>GroenbrogetTudse_28_20190205_DL2018035_HimmelevGym_koersel2</v>
      </c>
      <c r="I6570" s="61" t="str">
        <f aca="false">MID(RIGHT(B6570,LEN(B6570)-3),1,FIND("_",RIGHT(B6570,LEN(B6570)-3))-1)</f>
        <v>GroenbrogetTudse</v>
      </c>
      <c r="J6570" s="61" t="str">
        <f aca="false">TRIM(SUBSTITUTE(RIGHT(B6570,FIND(I6570,B6570)+1),"_",""))</f>
        <v>PosK</v>
      </c>
      <c r="K6570" s="0" t="n">
        <f aca="false">IFERROR(VALUE(SUBSTITUTE(E6570,".",",")),E6570)</f>
        <v>32.97</v>
      </c>
      <c r="L6570" s="61" t="n">
        <f aca="false">IF(J6570="PosK",SUMIFS(K:K,J:J,"PosK",H:H,H6570),"")</f>
        <v>32.97</v>
      </c>
      <c r="M6570" s="61" t="n">
        <f aca="false">IF(J6570="PosK",SUMIFS(K:K,J:J,"NegK",H:H,H6570),"")</f>
        <v>0</v>
      </c>
      <c r="N6570" s="61" t="n">
        <f aca="false">IF(J6570="PosK",SUMIFS(K:K,J:J,"eDNA",H:H,H6570),"")</f>
        <v>0</v>
      </c>
      <c r="P6570" s="62" t="n">
        <f aca="false">IF(K6572="No Ct",0,K6572)</f>
        <v>0</v>
      </c>
      <c r="Q6570" s="62" t="n">
        <f aca="false">IF(K6573="No Ct",0,K6573)</f>
        <v>0</v>
      </c>
      <c r="R6570" s="0" t="str">
        <f aca="false">IF(AND(L6570&gt;0,M6570=0),"Valid","Invalid")</f>
        <v>Valid</v>
      </c>
      <c r="S6570" s="0" t="str">
        <f aca="false">IF(OR(P6570&gt;1,Q6570&gt;1),"Present","Absent")</f>
        <v>Absent</v>
      </c>
      <c r="T6570" s="63" t="str">
        <f aca="false">IF(OR(AND(P6570&gt;1,P6570&lt;41),AND(Q6570&gt;1,Q6570&lt;41)),"Ct&lt;41","Ct&gt;41")</f>
        <v>Ct&gt;41</v>
      </c>
      <c r="U6570" s="0" t="str">
        <f aca="false">I6570</f>
        <v>GroenbrogetTudse</v>
      </c>
      <c r="V6570" s="0" t="str">
        <f aca="false">MID(F6570,10,9)</f>
        <v>DL2018035</v>
      </c>
      <c r="W6570" s="64" t="str">
        <f aca="false">V6570&amp;"_"&amp;U6570&amp;"_"&amp;R6570&amp;"_"&amp;S6570&amp;"_"&amp;T6570</f>
        <v>DL2018035_GroenbrogetTudse_Valid_Absent_Ct&gt;41</v>
      </c>
    </row>
    <row r="6571" customFormat="false" ht="14.25" hidden="false" customHeight="false" outlineLevel="0" collapsed="false">
      <c r="A6571" s="0" t="s">
        <v>772</v>
      </c>
      <c r="B6571" s="52" t="s">
        <v>1034</v>
      </c>
      <c r="C6571" s="52" t="s">
        <v>747</v>
      </c>
      <c r="D6571" s="53" t="n">
        <v>0.1</v>
      </c>
      <c r="E6571" s="53" t="s">
        <v>748</v>
      </c>
      <c r="F6571" s="0" t="s">
        <v>1418</v>
      </c>
      <c r="G6571" s="0" t="str">
        <f aca="false">LEFT(B6571,2)</f>
        <v>28</v>
      </c>
      <c r="H6571" s="0" t="str">
        <f aca="false">I6571&amp;"_"&amp;G6571&amp;"_"&amp;F6571</f>
        <v>GroenbrogetTudse_28_20190205_DL2018035_HimmelevGym_koersel2</v>
      </c>
      <c r="I6571" s="61" t="str">
        <f aca="false">MID(RIGHT(B6571,LEN(B6571)-3),1,FIND("_",RIGHT(B6571,LEN(B6571)-3))-1)</f>
        <v>GroenbrogetTudse</v>
      </c>
      <c r="J6571" s="61" t="str">
        <f aca="false">TRIM(SUBSTITUTE(RIGHT(B6571,FIND(I6571,B6571)+1),"_",""))</f>
        <v>NegK</v>
      </c>
      <c r="K6571" s="0" t="str">
        <f aca="false">IFERROR(VALUE(SUBSTITUTE(E6571,".",",")),E6571)</f>
        <v>No Ct</v>
      </c>
      <c r="L6571" s="61" t="str">
        <f aca="false">IF(J6571="PosK",SUMIFS(K:K,J:J,"PosK",H:H,H6571),"")</f>
        <v/>
      </c>
      <c r="M6571" s="61" t="str">
        <f aca="false">IF(J6571="PosK",SUMIFS(K:K,J:J,"NegK",H:H,H6571),"")</f>
        <v/>
      </c>
      <c r="N6571" s="61" t="str">
        <f aca="false">IF(J6571="PosK",SUMIFS(K:K,J:J,"eDNA",H:H,H6571),"")</f>
        <v/>
      </c>
    </row>
    <row r="6572" customFormat="false" ht="14.25" hidden="false" customHeight="false" outlineLevel="0" collapsed="false">
      <c r="A6572" s="0" t="s">
        <v>774</v>
      </c>
      <c r="B6572" s="52" t="s">
        <v>1035</v>
      </c>
      <c r="C6572" s="52" t="s">
        <v>751</v>
      </c>
      <c r="D6572" s="53" t="n">
        <v>0.1</v>
      </c>
      <c r="E6572" s="53" t="s">
        <v>748</v>
      </c>
      <c r="F6572" s="0" t="s">
        <v>1418</v>
      </c>
      <c r="G6572" s="0" t="str">
        <f aca="false">LEFT(B6572,2)</f>
        <v>28</v>
      </c>
      <c r="H6572" s="0" t="str">
        <f aca="false">I6572&amp;"_"&amp;G6572&amp;"_"&amp;F6572</f>
        <v>GroenbrogetTudse_28_20190205_DL2018035_HimmelevGym_koersel2</v>
      </c>
      <c r="I6572" s="61" t="str">
        <f aca="false">MID(RIGHT(B6572,LEN(B6572)-3),1,FIND("_",RIGHT(B6572,LEN(B6572)-3))-1)</f>
        <v>GroenbrogetTudse</v>
      </c>
      <c r="J6572" s="61" t="str">
        <f aca="false">TRIM(SUBSTITUTE(RIGHT(B6572,FIND(I6572,B6572)+1),"_",""))</f>
        <v>eDNA</v>
      </c>
      <c r="K6572" s="0" t="str">
        <f aca="false">IFERROR(VALUE(SUBSTITUTE(E6572,".",",")),E6572)</f>
        <v>No Ct</v>
      </c>
      <c r="L6572" s="61" t="str">
        <f aca="false">IF(J6572="PosK",SUMIFS(K:K,J:J,"PosK",H:H,H6572),"")</f>
        <v/>
      </c>
      <c r="M6572" s="61" t="str">
        <f aca="false">IF(J6572="PosK",SUMIFS(K:K,J:J,"NegK",H:H,H6572),"")</f>
        <v/>
      </c>
      <c r="N6572" s="61" t="str">
        <f aca="false">IF(J6572="PosK",SUMIFS(K:K,J:J,"eDNA",H:H,H6572),"")</f>
        <v/>
      </c>
      <c r="Q6572" s="62"/>
    </row>
    <row r="6573" customFormat="false" ht="14.25" hidden="false" customHeight="false" outlineLevel="0" collapsed="false">
      <c r="A6573" s="0" t="s">
        <v>776</v>
      </c>
      <c r="B6573" s="52" t="s">
        <v>1035</v>
      </c>
      <c r="C6573" s="52" t="s">
        <v>751</v>
      </c>
      <c r="D6573" s="53" t="n">
        <v>0.1</v>
      </c>
      <c r="E6573" s="53" t="s">
        <v>748</v>
      </c>
      <c r="F6573" s="0" t="s">
        <v>1418</v>
      </c>
      <c r="G6573" s="0" t="str">
        <f aca="false">LEFT(B6573,2)</f>
        <v>28</v>
      </c>
      <c r="H6573" s="0" t="str">
        <f aca="false">I6573&amp;"_"&amp;G6573&amp;"_"&amp;F6573</f>
        <v>GroenbrogetTudse_28_20190205_DL2018035_HimmelevGym_koersel2</v>
      </c>
      <c r="I6573" s="61" t="str">
        <f aca="false">MID(RIGHT(B6573,LEN(B6573)-3),1,FIND("_",RIGHT(B6573,LEN(B6573)-3))-1)</f>
        <v>GroenbrogetTudse</v>
      </c>
      <c r="J6573" s="61" t="str">
        <f aca="false">TRIM(SUBSTITUTE(RIGHT(B6573,FIND(I6573,B6573)+1),"_",""))</f>
        <v>eDNA</v>
      </c>
      <c r="K6573" s="0" t="str">
        <f aca="false">IFERROR(VALUE(SUBSTITUTE(E6573,".",",")),E6573)</f>
        <v>No Ct</v>
      </c>
      <c r="L6573" s="61" t="str">
        <f aca="false">IF(J6573="PosK",SUMIFS(K:K,J:J,"PosK",H:H,H6573),"")</f>
        <v/>
      </c>
      <c r="M6573" s="61" t="str">
        <f aca="false">IF(J6573="PosK",SUMIFS(K:K,J:J,"NegK",H:H,H6573),"")</f>
        <v/>
      </c>
      <c r="N6573" s="61" t="str">
        <f aca="false">IF(J6573="PosK",SUMIFS(K:K,J:J,"eDNA",H:H,H6573),"")</f>
        <v/>
      </c>
      <c r="P6573" s="62"/>
      <c r="T6573" s="63"/>
      <c r="W6573" s="64"/>
    </row>
    <row r="6574" customFormat="false" ht="14.25" hidden="false" customHeight="false" outlineLevel="0" collapsed="false">
      <c r="A6574" s="0" t="s">
        <v>778</v>
      </c>
      <c r="B6574" s="52" t="s">
        <v>1037</v>
      </c>
      <c r="C6574" s="52" t="s">
        <v>743</v>
      </c>
      <c r="D6574" s="53" t="n">
        <v>0.1</v>
      </c>
      <c r="E6574" s="53" t="n">
        <v>26.72</v>
      </c>
      <c r="F6574" s="0" t="s">
        <v>1418</v>
      </c>
      <c r="G6574" s="0" t="str">
        <f aca="false">LEFT(B6574,2)</f>
        <v>29</v>
      </c>
      <c r="H6574" s="0" t="str">
        <f aca="false">I6574&amp;"_"&amp;G6574&amp;"_"&amp;F6574</f>
        <v>Loevfroe_29_20190205_DL2018035_HimmelevGym_koersel2</v>
      </c>
      <c r="I6574" s="61" t="str">
        <f aca="false">MID(RIGHT(B6574,LEN(B6574)-3),1,FIND("_",RIGHT(B6574,LEN(B6574)-3))-1)</f>
        <v>Loevfroe</v>
      </c>
      <c r="J6574" s="61" t="str">
        <f aca="false">TRIM(SUBSTITUTE(RIGHT(B6574,FIND(I6574,B6574)+1),"_",""))</f>
        <v>PosK</v>
      </c>
      <c r="K6574" s="0" t="n">
        <f aca="false">IFERROR(VALUE(SUBSTITUTE(E6574,".",",")),E6574)</f>
        <v>26.72</v>
      </c>
      <c r="L6574" s="61" t="n">
        <f aca="false">IF(J6574="PosK",SUMIFS(K:K,J:J,"PosK",H:H,H6574),"")</f>
        <v>26.72</v>
      </c>
      <c r="M6574" s="61" t="n">
        <f aca="false">IF(J6574="PosK",SUMIFS(K:K,J:J,"NegK",H:H,H6574),"")</f>
        <v>0</v>
      </c>
      <c r="N6574" s="61" t="n">
        <f aca="false">IF(J6574="PosK",SUMIFS(K:K,J:J,"eDNA",H:H,H6574),"")</f>
        <v>0</v>
      </c>
      <c r="P6574" s="62" t="n">
        <f aca="false">IF(K6576="No Ct",0,K6576)</f>
        <v>0</v>
      </c>
      <c r="Q6574" s="62" t="n">
        <f aca="false">IF(K6577="No Ct",0,K6577)</f>
        <v>0</v>
      </c>
      <c r="R6574" s="0" t="str">
        <f aca="false">IF(AND(L6574&gt;0,M6574=0),"Valid","Invalid")</f>
        <v>Valid</v>
      </c>
      <c r="S6574" s="0" t="str">
        <f aca="false">IF(OR(P6574&gt;1,Q6574&gt;1),"Present","Absent")</f>
        <v>Absent</v>
      </c>
      <c r="T6574" s="63" t="str">
        <f aca="false">IF(OR(AND(P6574&gt;1,P6574&lt;41),AND(Q6574&gt;1,Q6574&lt;41)),"Ct&lt;41","Ct&gt;41")</f>
        <v>Ct&gt;41</v>
      </c>
      <c r="U6574" s="0" t="str">
        <f aca="false">I6574</f>
        <v>Loevfroe</v>
      </c>
      <c r="V6574" s="0" t="str">
        <f aca="false">MID(F6574,10,9)</f>
        <v>DL2018035</v>
      </c>
      <c r="W6574" s="64" t="str">
        <f aca="false">V6574&amp;"_"&amp;U6574&amp;"_"&amp;R6574&amp;"_"&amp;S6574&amp;"_"&amp;T6574</f>
        <v>DL2018035_Loevfroe_Valid_Absent_Ct&gt;41</v>
      </c>
    </row>
    <row r="6575" customFormat="false" ht="14.25" hidden="false" customHeight="false" outlineLevel="0" collapsed="false">
      <c r="A6575" s="0" t="s">
        <v>780</v>
      </c>
      <c r="B6575" s="52" t="s">
        <v>1038</v>
      </c>
      <c r="C6575" s="52" t="s">
        <v>747</v>
      </c>
      <c r="D6575" s="53" t="n">
        <v>0.1</v>
      </c>
      <c r="E6575" s="53" t="s">
        <v>748</v>
      </c>
      <c r="F6575" s="0" t="s">
        <v>1418</v>
      </c>
      <c r="G6575" s="0" t="str">
        <f aca="false">LEFT(B6575,2)</f>
        <v>29</v>
      </c>
      <c r="H6575" s="0" t="str">
        <f aca="false">I6575&amp;"_"&amp;G6575&amp;"_"&amp;F6575</f>
        <v>Loevfroe_29_20190205_DL2018035_HimmelevGym_koersel2</v>
      </c>
      <c r="I6575" s="61" t="str">
        <f aca="false">MID(RIGHT(B6575,LEN(B6575)-3),1,FIND("_",RIGHT(B6575,LEN(B6575)-3))-1)</f>
        <v>Loevfroe</v>
      </c>
      <c r="J6575" s="61" t="str">
        <f aca="false">TRIM(SUBSTITUTE(RIGHT(B6575,FIND(I6575,B6575)+1),"_",""))</f>
        <v>NegK</v>
      </c>
      <c r="K6575" s="0" t="str">
        <f aca="false">IFERROR(VALUE(SUBSTITUTE(E6575,".",",")),E6575)</f>
        <v>No Ct</v>
      </c>
      <c r="L6575" s="61" t="str">
        <f aca="false">IF(J6575="PosK",SUMIFS(K:K,J:J,"PosK",H:H,H6575),"")</f>
        <v/>
      </c>
      <c r="M6575" s="61" t="str">
        <f aca="false">IF(J6575="PosK",SUMIFS(K:K,J:J,"NegK",H:H,H6575),"")</f>
        <v/>
      </c>
      <c r="N6575" s="61" t="str">
        <f aca="false">IF(J6575="PosK",SUMIFS(K:K,J:J,"eDNA",H:H,H6575),"")</f>
        <v/>
      </c>
    </row>
    <row r="6576" customFormat="false" ht="14.25" hidden="false" customHeight="false" outlineLevel="0" collapsed="false">
      <c r="A6576" s="0" t="s">
        <v>782</v>
      </c>
      <c r="B6576" s="52" t="s">
        <v>1039</v>
      </c>
      <c r="C6576" s="52" t="s">
        <v>751</v>
      </c>
      <c r="D6576" s="53" t="n">
        <v>0.1</v>
      </c>
      <c r="E6576" s="53" t="s">
        <v>748</v>
      </c>
      <c r="F6576" s="0" t="s">
        <v>1418</v>
      </c>
      <c r="G6576" s="0" t="str">
        <f aca="false">LEFT(B6576,2)</f>
        <v>29</v>
      </c>
      <c r="H6576" s="0" t="str">
        <f aca="false">I6576&amp;"_"&amp;G6576&amp;"_"&amp;F6576</f>
        <v>Loevfroe_29_20190205_DL2018035_HimmelevGym_koersel2</v>
      </c>
      <c r="I6576" s="61" t="str">
        <f aca="false">MID(RIGHT(B6576,LEN(B6576)-3),1,FIND("_",RIGHT(B6576,LEN(B6576)-3))-1)</f>
        <v>Loevfroe</v>
      </c>
      <c r="J6576" s="61" t="str">
        <f aca="false">TRIM(SUBSTITUTE(RIGHT(B6576,FIND(I6576,B6576)+1),"_",""))</f>
        <v>eDNA</v>
      </c>
      <c r="K6576" s="0" t="str">
        <f aca="false">IFERROR(VALUE(SUBSTITUTE(E6576,".",",")),E6576)</f>
        <v>No Ct</v>
      </c>
      <c r="L6576" s="61" t="str">
        <f aca="false">IF(J6576="PosK",SUMIFS(K:K,J:J,"PosK",H:H,H6576),"")</f>
        <v/>
      </c>
      <c r="M6576" s="61" t="str">
        <f aca="false">IF(J6576="PosK",SUMIFS(K:K,J:J,"NegK",H:H,H6576),"")</f>
        <v/>
      </c>
      <c r="N6576" s="61" t="str">
        <f aca="false">IF(J6576="PosK",SUMIFS(K:K,J:J,"eDNA",H:H,H6576),"")</f>
        <v/>
      </c>
      <c r="Q6576" s="62"/>
    </row>
    <row r="6577" customFormat="false" ht="14.25" hidden="false" customHeight="false" outlineLevel="0" collapsed="false">
      <c r="A6577" s="0" t="s">
        <v>784</v>
      </c>
      <c r="B6577" s="52" t="s">
        <v>1039</v>
      </c>
      <c r="C6577" s="52" t="s">
        <v>751</v>
      </c>
      <c r="D6577" s="53" t="n">
        <v>0.1</v>
      </c>
      <c r="E6577" s="53" t="s">
        <v>748</v>
      </c>
      <c r="F6577" s="0" t="s">
        <v>1418</v>
      </c>
      <c r="G6577" s="0" t="str">
        <f aca="false">LEFT(B6577,2)</f>
        <v>29</v>
      </c>
      <c r="H6577" s="0" t="str">
        <f aca="false">I6577&amp;"_"&amp;G6577&amp;"_"&amp;F6577</f>
        <v>Loevfroe_29_20190205_DL2018035_HimmelevGym_koersel2</v>
      </c>
      <c r="I6577" s="61" t="str">
        <f aca="false">MID(RIGHT(B6577,LEN(B6577)-3),1,FIND("_",RIGHT(B6577,LEN(B6577)-3))-1)</f>
        <v>Loevfroe</v>
      </c>
      <c r="J6577" s="61" t="str">
        <f aca="false">TRIM(SUBSTITUTE(RIGHT(B6577,FIND(I6577,B6577)+1),"_",""))</f>
        <v>eDNA</v>
      </c>
      <c r="K6577" s="0" t="str">
        <f aca="false">IFERROR(VALUE(SUBSTITUTE(E6577,".",",")),E6577)</f>
        <v>No Ct</v>
      </c>
      <c r="L6577" s="61" t="str">
        <f aca="false">IF(J6577="PosK",SUMIFS(K:K,J:J,"PosK",H:H,H6577),"")</f>
        <v/>
      </c>
      <c r="M6577" s="61" t="str">
        <f aca="false">IF(J6577="PosK",SUMIFS(K:K,J:J,"NegK",H:H,H6577),"")</f>
        <v/>
      </c>
      <c r="N6577" s="61" t="str">
        <f aca="false">IF(J6577="PosK",SUMIFS(K:K,J:J,"eDNA",H:H,H6577),"")</f>
        <v/>
      </c>
      <c r="P6577" s="62"/>
      <c r="T6577" s="63"/>
      <c r="W6577" s="64"/>
    </row>
    <row r="6578" customFormat="false" ht="14.25" hidden="false" customHeight="false" outlineLevel="0" collapsed="false">
      <c r="A6578" s="0" t="s">
        <v>786</v>
      </c>
      <c r="B6578" s="52" t="s">
        <v>1041</v>
      </c>
      <c r="C6578" s="52" t="s">
        <v>743</v>
      </c>
      <c r="D6578" s="53" t="n">
        <v>0.1</v>
      </c>
      <c r="E6578" s="53" t="s">
        <v>748</v>
      </c>
      <c r="F6578" s="0" t="s">
        <v>1418</v>
      </c>
      <c r="G6578" s="0" t="str">
        <f aca="false">LEFT(B6578,2)</f>
        <v>30</v>
      </c>
      <c r="H6578" s="0" t="str">
        <f aca="false">I6578&amp;"_"&amp;G6578&amp;"_"&amp;F6578</f>
        <v>Klokkefroe_30_20190205_DL2018035_HimmelevGym_koersel2</v>
      </c>
      <c r="I6578" s="61" t="str">
        <f aca="false">MID(RIGHT(B6578,LEN(B6578)-3),1,FIND("_",RIGHT(B6578,LEN(B6578)-3))-1)</f>
        <v>Klokkefroe</v>
      </c>
      <c r="J6578" s="61" t="str">
        <f aca="false">TRIM(SUBSTITUTE(RIGHT(B6578,FIND(I6578,B6578)+1),"_",""))</f>
        <v>PosK</v>
      </c>
      <c r="K6578" s="0" t="str">
        <f aca="false">IFERROR(VALUE(SUBSTITUTE(E6578,".",",")),E6578)</f>
        <v>No Ct</v>
      </c>
      <c r="L6578" s="61" t="n">
        <f aca="false">IF(J6578="PosK",SUMIFS(K:K,J:J,"PosK",H:H,H6578),"")</f>
        <v>0</v>
      </c>
      <c r="M6578" s="61" t="n">
        <f aca="false">IF(J6578="PosK",SUMIFS(K:K,J:J,"NegK",H:H,H6578),"")</f>
        <v>0</v>
      </c>
      <c r="N6578" s="61" t="n">
        <f aca="false">IF(J6578="PosK",SUMIFS(K:K,J:J,"eDNA",H:H,H6578),"")</f>
        <v>0</v>
      </c>
      <c r="P6578" s="62" t="n">
        <f aca="false">IF(K6580="No Ct",0,K6580)</f>
        <v>0</v>
      </c>
      <c r="Q6578" s="62" t="n">
        <f aca="false">IF(K6581="No Ct",0,K6581)</f>
        <v>0</v>
      </c>
      <c r="R6578" s="0" t="str">
        <f aca="false">IF(AND(L6578&gt;0,M6578=0),"Valid","Invalid")</f>
        <v>Invalid</v>
      </c>
      <c r="S6578" s="0" t="str">
        <f aca="false">IF(OR(P6578&gt;1,Q6578&gt;1),"Present","Absent")</f>
        <v>Absent</v>
      </c>
      <c r="T6578" s="63" t="str">
        <f aca="false">IF(OR(AND(P6578&gt;1,P6578&lt;41),AND(Q6578&gt;1,Q6578&lt;41)),"Ct&lt;41","Ct&gt;41")</f>
        <v>Ct&gt;41</v>
      </c>
      <c r="U6578" s="0" t="str">
        <f aca="false">I6578</f>
        <v>Klokkefroe</v>
      </c>
      <c r="V6578" s="0" t="str">
        <f aca="false">MID(F6578,10,9)</f>
        <v>DL2018035</v>
      </c>
      <c r="W6578" s="64" t="str">
        <f aca="false">V6578&amp;"_"&amp;U6578&amp;"_"&amp;R6578&amp;"_"&amp;S6578&amp;"_"&amp;T6578</f>
        <v>DL2018035_Klokkefroe_Invalid_Absent_Ct&gt;41</v>
      </c>
    </row>
    <row r="6579" customFormat="false" ht="14.25" hidden="false" customHeight="false" outlineLevel="0" collapsed="false">
      <c r="A6579" s="0" t="s">
        <v>788</v>
      </c>
      <c r="B6579" s="52" t="s">
        <v>1042</v>
      </c>
      <c r="C6579" s="52" t="s">
        <v>747</v>
      </c>
      <c r="D6579" s="53" t="n">
        <v>0.1</v>
      </c>
      <c r="E6579" s="53" t="s">
        <v>748</v>
      </c>
      <c r="F6579" s="0" t="s">
        <v>1418</v>
      </c>
      <c r="G6579" s="0" t="str">
        <f aca="false">LEFT(B6579,2)</f>
        <v>30</v>
      </c>
      <c r="H6579" s="0" t="str">
        <f aca="false">I6579&amp;"_"&amp;G6579&amp;"_"&amp;F6579</f>
        <v>Klokkefroe_30_20190205_DL2018035_HimmelevGym_koersel2</v>
      </c>
      <c r="I6579" s="61" t="str">
        <f aca="false">MID(RIGHT(B6579,LEN(B6579)-3),1,FIND("_",RIGHT(B6579,LEN(B6579)-3))-1)</f>
        <v>Klokkefroe</v>
      </c>
      <c r="J6579" s="61" t="str">
        <f aca="false">TRIM(SUBSTITUTE(RIGHT(B6579,FIND(I6579,B6579)+1),"_",""))</f>
        <v>NegK</v>
      </c>
      <c r="K6579" s="0" t="str">
        <f aca="false">IFERROR(VALUE(SUBSTITUTE(E6579,".",",")),E6579)</f>
        <v>No Ct</v>
      </c>
      <c r="L6579" s="61" t="str">
        <f aca="false">IF(J6579="PosK",SUMIFS(K:K,J:J,"PosK",H:H,H6579),"")</f>
        <v/>
      </c>
      <c r="M6579" s="61" t="str">
        <f aca="false">IF(J6579="PosK",SUMIFS(K:K,J:J,"NegK",H:H,H6579),"")</f>
        <v/>
      </c>
      <c r="N6579" s="61" t="str">
        <f aca="false">IF(J6579="PosK",SUMIFS(K:K,J:J,"eDNA",H:H,H6579),"")</f>
        <v/>
      </c>
    </row>
    <row r="6580" customFormat="false" ht="14.25" hidden="false" customHeight="false" outlineLevel="0" collapsed="false">
      <c r="A6580" s="0" t="s">
        <v>790</v>
      </c>
      <c r="B6580" s="52" t="s">
        <v>1043</v>
      </c>
      <c r="C6580" s="52" t="s">
        <v>751</v>
      </c>
      <c r="D6580" s="53" t="n">
        <v>0.1</v>
      </c>
      <c r="E6580" s="53" t="s">
        <v>748</v>
      </c>
      <c r="F6580" s="0" t="s">
        <v>1418</v>
      </c>
      <c r="G6580" s="0" t="str">
        <f aca="false">LEFT(B6580,2)</f>
        <v>30</v>
      </c>
      <c r="H6580" s="0" t="str">
        <f aca="false">I6580&amp;"_"&amp;G6580&amp;"_"&amp;F6580</f>
        <v>Klokkefroe_30_20190205_DL2018035_HimmelevGym_koersel2</v>
      </c>
      <c r="I6580" s="61" t="str">
        <f aca="false">MID(RIGHT(B6580,LEN(B6580)-3),1,FIND("_",RIGHT(B6580,LEN(B6580)-3))-1)</f>
        <v>Klokkefroe</v>
      </c>
      <c r="J6580" s="61" t="str">
        <f aca="false">TRIM(SUBSTITUTE(RIGHT(B6580,FIND(I6580,B6580)+1),"_",""))</f>
        <v>eDNA</v>
      </c>
      <c r="K6580" s="0" t="str">
        <f aca="false">IFERROR(VALUE(SUBSTITUTE(E6580,".",",")),E6580)</f>
        <v>No Ct</v>
      </c>
      <c r="L6580" s="61" t="str">
        <f aca="false">IF(J6580="PosK",SUMIFS(K:K,J:J,"PosK",H:H,H6580),"")</f>
        <v/>
      </c>
      <c r="M6580" s="61" t="str">
        <f aca="false">IF(J6580="PosK",SUMIFS(K:K,J:J,"NegK",H:H,H6580),"")</f>
        <v/>
      </c>
      <c r="N6580" s="61" t="str">
        <f aca="false">IF(J6580="PosK",SUMIFS(K:K,J:J,"eDNA",H:H,H6580),"")</f>
        <v/>
      </c>
      <c r="Q6580" s="62"/>
    </row>
    <row r="6581" customFormat="false" ht="14.25" hidden="false" customHeight="false" outlineLevel="0" collapsed="false">
      <c r="A6581" s="0" t="s">
        <v>792</v>
      </c>
      <c r="B6581" s="52" t="s">
        <v>1043</v>
      </c>
      <c r="C6581" s="52" t="s">
        <v>751</v>
      </c>
      <c r="D6581" s="53" t="n">
        <v>0.1</v>
      </c>
      <c r="E6581" s="53" t="s">
        <v>748</v>
      </c>
      <c r="F6581" s="0" t="s">
        <v>1418</v>
      </c>
      <c r="G6581" s="0" t="str">
        <f aca="false">LEFT(B6581,2)</f>
        <v>30</v>
      </c>
      <c r="H6581" s="0" t="str">
        <f aca="false">I6581&amp;"_"&amp;G6581&amp;"_"&amp;F6581</f>
        <v>Klokkefroe_30_20190205_DL2018035_HimmelevGym_koersel2</v>
      </c>
      <c r="I6581" s="61" t="str">
        <f aca="false">MID(RIGHT(B6581,LEN(B6581)-3),1,FIND("_",RIGHT(B6581,LEN(B6581)-3))-1)</f>
        <v>Klokkefroe</v>
      </c>
      <c r="J6581" s="61" t="str">
        <f aca="false">TRIM(SUBSTITUTE(RIGHT(B6581,FIND(I6581,B6581)+1),"_",""))</f>
        <v>eDNA</v>
      </c>
      <c r="K6581" s="0" t="str">
        <f aca="false">IFERROR(VALUE(SUBSTITUTE(E6581,".",",")),E6581)</f>
        <v>No Ct</v>
      </c>
      <c r="L6581" s="61" t="str">
        <f aca="false">IF(J6581="PosK",SUMIFS(K:K,J:J,"PosK",H:H,H6581),"")</f>
        <v/>
      </c>
      <c r="M6581" s="61" t="str">
        <f aca="false">IF(J6581="PosK",SUMIFS(K:K,J:J,"NegK",H:H,H6581),"")</f>
        <v/>
      </c>
      <c r="N6581" s="61" t="str">
        <f aca="false">IF(J6581="PosK",SUMIFS(K:K,J:J,"eDNA",H:H,H6581),"")</f>
        <v/>
      </c>
      <c r="P6581" s="62"/>
      <c r="T6581" s="63"/>
      <c r="W6581" s="64"/>
    </row>
    <row r="6582" customFormat="false" ht="14.25" hidden="false" customHeight="false" outlineLevel="0" collapsed="false">
      <c r="A6582" s="0" t="s">
        <v>794</v>
      </c>
      <c r="B6582" s="52" t="s">
        <v>1045</v>
      </c>
      <c r="C6582" s="52" t="s">
        <v>743</v>
      </c>
      <c r="D6582" s="53" t="n">
        <v>0.1</v>
      </c>
      <c r="E6582" s="53" t="n">
        <v>30.29</v>
      </c>
      <c r="F6582" s="0" t="s">
        <v>1418</v>
      </c>
      <c r="G6582" s="0" t="str">
        <f aca="false">LEFT(B6582,2)</f>
        <v>31</v>
      </c>
      <c r="H6582" s="0" t="str">
        <f aca="false">I6582&amp;"_"&amp;G6582&amp;"_"&amp;F6582</f>
        <v>Bjergsalamander_31_20190205_DL2018035_HimmelevGym_koersel2</v>
      </c>
      <c r="I6582" s="61" t="str">
        <f aca="false">MID(RIGHT(B6582,LEN(B6582)-3),1,FIND("_",RIGHT(B6582,LEN(B6582)-3))-1)</f>
        <v>Bjergsalamander</v>
      </c>
      <c r="J6582" s="61" t="str">
        <f aca="false">TRIM(SUBSTITUTE(RIGHT(B6582,FIND(I6582,B6582)+1),"_",""))</f>
        <v>PosK</v>
      </c>
      <c r="K6582" s="0" t="n">
        <f aca="false">IFERROR(VALUE(SUBSTITUTE(E6582,".",",")),E6582)</f>
        <v>30.29</v>
      </c>
      <c r="L6582" s="61" t="n">
        <f aca="false">IF(J6582="PosK",SUMIFS(K:K,J:J,"PosK",H:H,H6582),"")</f>
        <v>30.29</v>
      </c>
      <c r="M6582" s="61" t="n">
        <f aca="false">IF(J6582="PosK",SUMIFS(K:K,J:J,"NegK",H:H,H6582),"")</f>
        <v>0</v>
      </c>
      <c r="N6582" s="61" t="n">
        <f aca="false">IF(J6582="PosK",SUMIFS(K:K,J:J,"eDNA",H:H,H6582),"")</f>
        <v>0</v>
      </c>
      <c r="P6582" s="62" t="n">
        <f aca="false">IF(K6584="No Ct",0,K6584)</f>
        <v>0</v>
      </c>
      <c r="Q6582" s="62" t="n">
        <f aca="false">IF(K6585="No Ct",0,K6585)</f>
        <v>0</v>
      </c>
      <c r="R6582" s="0" t="str">
        <f aca="false">IF(AND(L6582&gt;0,M6582=0),"Valid","Invalid")</f>
        <v>Valid</v>
      </c>
      <c r="S6582" s="0" t="str">
        <f aca="false">IF(OR(P6582&gt;1,Q6582&gt;1),"Present","Absent")</f>
        <v>Absent</v>
      </c>
      <c r="T6582" s="63" t="str">
        <f aca="false">IF(OR(AND(P6582&gt;1,P6582&lt;41),AND(Q6582&gt;1,Q6582&lt;41)),"Ct&lt;41","Ct&gt;41")</f>
        <v>Ct&gt;41</v>
      </c>
      <c r="U6582" s="0" t="str">
        <f aca="false">I6582</f>
        <v>Bjergsalamander</v>
      </c>
      <c r="V6582" s="0" t="str">
        <f aca="false">MID(F6582,10,9)</f>
        <v>DL2018035</v>
      </c>
      <c r="W6582" s="64" t="str">
        <f aca="false">V6582&amp;"_"&amp;U6582&amp;"_"&amp;R6582&amp;"_"&amp;S6582&amp;"_"&amp;T6582</f>
        <v>DL2018035_Bjergsalamander_Valid_Absent_Ct&gt;41</v>
      </c>
    </row>
    <row r="6583" customFormat="false" ht="14.25" hidden="false" customHeight="false" outlineLevel="0" collapsed="false">
      <c r="A6583" s="0" t="s">
        <v>796</v>
      </c>
      <c r="B6583" s="52" t="s">
        <v>1046</v>
      </c>
      <c r="C6583" s="52" t="s">
        <v>747</v>
      </c>
      <c r="D6583" s="53" t="n">
        <v>0.1</v>
      </c>
      <c r="E6583" s="53" t="s">
        <v>748</v>
      </c>
      <c r="F6583" s="0" t="s">
        <v>1418</v>
      </c>
      <c r="G6583" s="0" t="str">
        <f aca="false">LEFT(B6583,2)</f>
        <v>31</v>
      </c>
      <c r="H6583" s="0" t="str">
        <f aca="false">I6583&amp;"_"&amp;G6583&amp;"_"&amp;F6583</f>
        <v>Bjergsalamander_31_20190205_DL2018035_HimmelevGym_koersel2</v>
      </c>
      <c r="I6583" s="61" t="str">
        <f aca="false">MID(RIGHT(B6583,LEN(B6583)-3),1,FIND("_",RIGHT(B6583,LEN(B6583)-3))-1)</f>
        <v>Bjergsalamander</v>
      </c>
      <c r="J6583" s="61" t="str">
        <f aca="false">TRIM(SUBSTITUTE(RIGHT(B6583,FIND(I6583,B6583)+1),"_",""))</f>
        <v>NegK</v>
      </c>
      <c r="K6583" s="0" t="str">
        <f aca="false">IFERROR(VALUE(SUBSTITUTE(E6583,".",",")),E6583)</f>
        <v>No Ct</v>
      </c>
      <c r="L6583" s="61" t="str">
        <f aca="false">IF(J6583="PosK",SUMIFS(K:K,J:J,"PosK",H:H,H6583),"")</f>
        <v/>
      </c>
      <c r="M6583" s="61" t="str">
        <f aca="false">IF(J6583="PosK",SUMIFS(K:K,J:J,"NegK",H:H,H6583),"")</f>
        <v/>
      </c>
      <c r="N6583" s="61" t="str">
        <f aca="false">IF(J6583="PosK",SUMIFS(K:K,J:J,"eDNA",H:H,H6583),"")</f>
        <v/>
      </c>
    </row>
    <row r="6584" customFormat="false" ht="14.25" hidden="false" customHeight="false" outlineLevel="0" collapsed="false">
      <c r="A6584" s="0" t="s">
        <v>798</v>
      </c>
      <c r="B6584" s="52" t="s">
        <v>1047</v>
      </c>
      <c r="C6584" s="52" t="s">
        <v>751</v>
      </c>
      <c r="D6584" s="53" t="n">
        <v>0.1</v>
      </c>
      <c r="E6584" s="53" t="s">
        <v>748</v>
      </c>
      <c r="F6584" s="0" t="s">
        <v>1418</v>
      </c>
      <c r="G6584" s="0" t="str">
        <f aca="false">LEFT(B6584,2)</f>
        <v>31</v>
      </c>
      <c r="H6584" s="0" t="str">
        <f aca="false">I6584&amp;"_"&amp;G6584&amp;"_"&amp;F6584</f>
        <v>Bjergsalamander_31_20190205_DL2018035_HimmelevGym_koersel2</v>
      </c>
      <c r="I6584" s="61" t="str">
        <f aca="false">MID(RIGHT(B6584,LEN(B6584)-3),1,FIND("_",RIGHT(B6584,LEN(B6584)-3))-1)</f>
        <v>Bjergsalamander</v>
      </c>
      <c r="J6584" s="61" t="str">
        <f aca="false">TRIM(SUBSTITUTE(RIGHT(B6584,FIND(I6584,B6584)+1),"_",""))</f>
        <v>eDNA</v>
      </c>
      <c r="K6584" s="0" t="str">
        <f aca="false">IFERROR(VALUE(SUBSTITUTE(E6584,".",",")),E6584)</f>
        <v>No Ct</v>
      </c>
      <c r="L6584" s="61" t="str">
        <f aca="false">IF(J6584="PosK",SUMIFS(K:K,J:J,"PosK",H:H,H6584),"")</f>
        <v/>
      </c>
      <c r="M6584" s="61" t="str">
        <f aca="false">IF(J6584="PosK",SUMIFS(K:K,J:J,"NegK",H:H,H6584),"")</f>
        <v/>
      </c>
      <c r="N6584" s="61" t="str">
        <f aca="false">IF(J6584="PosK",SUMIFS(K:K,J:J,"eDNA",H:H,H6584),"")</f>
        <v/>
      </c>
      <c r="Q6584" s="62"/>
    </row>
    <row r="6585" customFormat="false" ht="14.25" hidden="false" customHeight="false" outlineLevel="0" collapsed="false">
      <c r="A6585" s="0" t="s">
        <v>800</v>
      </c>
      <c r="B6585" s="52" t="s">
        <v>1047</v>
      </c>
      <c r="C6585" s="52" t="s">
        <v>751</v>
      </c>
      <c r="D6585" s="53" t="n">
        <v>0.1</v>
      </c>
      <c r="E6585" s="53" t="s">
        <v>748</v>
      </c>
      <c r="F6585" s="0" t="s">
        <v>1418</v>
      </c>
      <c r="G6585" s="0" t="str">
        <f aca="false">LEFT(B6585,2)</f>
        <v>31</v>
      </c>
      <c r="H6585" s="0" t="str">
        <f aca="false">I6585&amp;"_"&amp;G6585&amp;"_"&amp;F6585</f>
        <v>Bjergsalamander_31_20190205_DL2018035_HimmelevGym_koersel2</v>
      </c>
      <c r="I6585" s="61" t="str">
        <f aca="false">MID(RIGHT(B6585,LEN(B6585)-3),1,FIND("_",RIGHT(B6585,LEN(B6585)-3))-1)</f>
        <v>Bjergsalamander</v>
      </c>
      <c r="J6585" s="61" t="str">
        <f aca="false">TRIM(SUBSTITUTE(RIGHT(B6585,FIND(I6585,B6585)+1),"_",""))</f>
        <v>eDNA</v>
      </c>
      <c r="K6585" s="0" t="str">
        <f aca="false">IFERROR(VALUE(SUBSTITUTE(E6585,".",",")),E6585)</f>
        <v>No Ct</v>
      </c>
      <c r="L6585" s="61" t="str">
        <f aca="false">IF(J6585="PosK",SUMIFS(K:K,J:J,"PosK",H:H,H6585),"")</f>
        <v/>
      </c>
      <c r="M6585" s="61" t="str">
        <f aca="false">IF(J6585="PosK",SUMIFS(K:K,J:J,"NegK",H:H,H6585),"")</f>
        <v/>
      </c>
      <c r="N6585" s="61" t="str">
        <f aca="false">IF(J6585="PosK",SUMIFS(K:K,J:J,"eDNA",H:H,H6585),"")</f>
        <v/>
      </c>
      <c r="P6585" s="62"/>
      <c r="T6585" s="63"/>
      <c r="W6585" s="64"/>
    </row>
    <row r="6586" customFormat="false" ht="14.25" hidden="false" customHeight="false" outlineLevel="0" collapsed="false">
      <c r="A6586" s="0" t="s">
        <v>802</v>
      </c>
      <c r="B6586" s="52" t="s">
        <v>1049</v>
      </c>
      <c r="C6586" s="52" t="s">
        <v>743</v>
      </c>
      <c r="D6586" s="53" t="n">
        <v>0.1</v>
      </c>
      <c r="E6586" s="53" t="n">
        <v>23.59</v>
      </c>
      <c r="F6586" s="0" t="s">
        <v>1418</v>
      </c>
      <c r="G6586" s="0" t="str">
        <f aca="false">LEFT(B6586,2)</f>
        <v>32</v>
      </c>
      <c r="H6586" s="0" t="str">
        <f aca="false">I6586&amp;"_"&amp;G6586&amp;"_"&amp;F6586</f>
        <v>Latterfroe_32_20190205_DL2018035_HimmelevGym_koersel2</v>
      </c>
      <c r="I6586" s="61" t="str">
        <f aca="false">MID(RIGHT(B6586,LEN(B6586)-3),1,FIND("_",RIGHT(B6586,LEN(B6586)-3))-1)</f>
        <v>Latterfroe</v>
      </c>
      <c r="J6586" s="61" t="str">
        <f aca="false">TRIM(SUBSTITUTE(RIGHT(B6586,FIND(I6586,B6586)+1),"_",""))</f>
        <v>PosK</v>
      </c>
      <c r="K6586" s="0" t="n">
        <f aca="false">IFERROR(VALUE(SUBSTITUTE(E6586,".",",")),E6586)</f>
        <v>23.59</v>
      </c>
      <c r="L6586" s="61" t="n">
        <f aca="false">IF(J6586="PosK",SUMIFS(K:K,J:J,"PosK",H:H,H6586),"")</f>
        <v>23.59</v>
      </c>
      <c r="M6586" s="61" t="n">
        <f aca="false">IF(J6586="PosK",SUMIFS(K:K,J:J,"NegK",H:H,H6586),"")</f>
        <v>0</v>
      </c>
      <c r="N6586" s="61" t="n">
        <f aca="false">IF(J6586="PosK",SUMIFS(K:K,J:J,"eDNA",H:H,H6586),"")</f>
        <v>0</v>
      </c>
      <c r="P6586" s="62" t="n">
        <f aca="false">IF(K6588="No Ct",0,K6588)</f>
        <v>0</v>
      </c>
      <c r="Q6586" s="62" t="n">
        <f aca="false">IF(K6589="No Ct",0,K6589)</f>
        <v>0</v>
      </c>
      <c r="R6586" s="0" t="str">
        <f aca="false">IF(AND(L6586&gt;0,M6586=0),"Valid","Invalid")</f>
        <v>Valid</v>
      </c>
      <c r="S6586" s="0" t="str">
        <f aca="false">IF(OR(P6586&gt;1,Q6586&gt;1),"Present","Absent")</f>
        <v>Absent</v>
      </c>
      <c r="T6586" s="63" t="str">
        <f aca="false">IF(OR(AND(P6586&gt;1,P6586&lt;41),AND(Q6586&gt;1,Q6586&lt;41)),"Ct&lt;41","Ct&gt;41")</f>
        <v>Ct&gt;41</v>
      </c>
      <c r="U6586" s="0" t="str">
        <f aca="false">I6586</f>
        <v>Latterfroe</v>
      </c>
      <c r="V6586" s="0" t="str">
        <f aca="false">MID(F6586,10,9)</f>
        <v>DL2018035</v>
      </c>
      <c r="W6586" s="64" t="str">
        <f aca="false">V6586&amp;"_"&amp;U6586&amp;"_"&amp;R6586&amp;"_"&amp;S6586&amp;"_"&amp;T6586</f>
        <v>DL2018035_Latterfroe_Valid_Absent_Ct&gt;41</v>
      </c>
    </row>
    <row r="6587" customFormat="false" ht="14.25" hidden="false" customHeight="false" outlineLevel="0" collapsed="false">
      <c r="A6587" s="0" t="s">
        <v>804</v>
      </c>
      <c r="B6587" s="52" t="s">
        <v>1050</v>
      </c>
      <c r="C6587" s="52" t="s">
        <v>747</v>
      </c>
      <c r="D6587" s="53" t="n">
        <v>0.1</v>
      </c>
      <c r="E6587" s="53" t="s">
        <v>748</v>
      </c>
      <c r="F6587" s="0" t="s">
        <v>1418</v>
      </c>
      <c r="G6587" s="0" t="str">
        <f aca="false">LEFT(B6587,2)</f>
        <v>32</v>
      </c>
      <c r="H6587" s="0" t="str">
        <f aca="false">I6587&amp;"_"&amp;G6587&amp;"_"&amp;F6587</f>
        <v>Latterfroe_32_20190205_DL2018035_HimmelevGym_koersel2</v>
      </c>
      <c r="I6587" s="61" t="str">
        <f aca="false">MID(RIGHT(B6587,LEN(B6587)-3),1,FIND("_",RIGHT(B6587,LEN(B6587)-3))-1)</f>
        <v>Latterfroe</v>
      </c>
      <c r="J6587" s="61" t="str">
        <f aca="false">TRIM(SUBSTITUTE(RIGHT(B6587,FIND(I6587,B6587)+1),"_",""))</f>
        <v>NegK</v>
      </c>
      <c r="K6587" s="0" t="str">
        <f aca="false">IFERROR(VALUE(SUBSTITUTE(E6587,".",",")),E6587)</f>
        <v>No Ct</v>
      </c>
      <c r="L6587" s="61" t="str">
        <f aca="false">IF(J6587="PosK",SUMIFS(K:K,J:J,"PosK",H:H,H6587),"")</f>
        <v/>
      </c>
      <c r="M6587" s="61" t="str">
        <f aca="false">IF(J6587="PosK",SUMIFS(K:K,J:J,"NegK",H:H,H6587),"")</f>
        <v/>
      </c>
      <c r="N6587" s="61" t="str">
        <f aca="false">IF(J6587="PosK",SUMIFS(K:K,J:J,"eDNA",H:H,H6587),"")</f>
        <v/>
      </c>
    </row>
    <row r="6588" customFormat="false" ht="14.25" hidden="false" customHeight="false" outlineLevel="0" collapsed="false">
      <c r="A6588" s="0" t="s">
        <v>806</v>
      </c>
      <c r="B6588" s="52" t="s">
        <v>1051</v>
      </c>
      <c r="C6588" s="52" t="s">
        <v>751</v>
      </c>
      <c r="D6588" s="53" t="n">
        <v>0.1</v>
      </c>
      <c r="E6588" s="53" t="s">
        <v>748</v>
      </c>
      <c r="F6588" s="0" t="s">
        <v>1418</v>
      </c>
      <c r="G6588" s="0" t="str">
        <f aca="false">LEFT(B6588,2)</f>
        <v>32</v>
      </c>
      <c r="H6588" s="0" t="str">
        <f aca="false">I6588&amp;"_"&amp;G6588&amp;"_"&amp;F6588</f>
        <v>Latterfroe_32_20190205_DL2018035_HimmelevGym_koersel2</v>
      </c>
      <c r="I6588" s="61" t="str">
        <f aca="false">MID(RIGHT(B6588,LEN(B6588)-3),1,FIND("_",RIGHT(B6588,LEN(B6588)-3))-1)</f>
        <v>Latterfroe</v>
      </c>
      <c r="J6588" s="61" t="str">
        <f aca="false">TRIM(SUBSTITUTE(RIGHT(B6588,FIND(I6588,B6588)+1),"_",""))</f>
        <v>eDNA</v>
      </c>
      <c r="K6588" s="0" t="str">
        <f aca="false">IFERROR(VALUE(SUBSTITUTE(E6588,".",",")),E6588)</f>
        <v>No Ct</v>
      </c>
      <c r="L6588" s="61" t="str">
        <f aca="false">IF(J6588="PosK",SUMIFS(K:K,J:J,"PosK",H:H,H6588),"")</f>
        <v/>
      </c>
      <c r="M6588" s="61" t="str">
        <f aca="false">IF(J6588="PosK",SUMIFS(K:K,J:J,"NegK",H:H,H6588),"")</f>
        <v/>
      </c>
      <c r="N6588" s="61" t="str">
        <f aca="false">IF(J6588="PosK",SUMIFS(K:K,J:J,"eDNA",H:H,H6588),"")</f>
        <v/>
      </c>
      <c r="Q6588" s="62"/>
    </row>
    <row r="6589" customFormat="false" ht="14.25" hidden="false" customHeight="false" outlineLevel="0" collapsed="false">
      <c r="A6589" s="0" t="s">
        <v>808</v>
      </c>
      <c r="B6589" s="52" t="s">
        <v>1051</v>
      </c>
      <c r="C6589" s="52" t="s">
        <v>751</v>
      </c>
      <c r="D6589" s="53" t="n">
        <v>0.1</v>
      </c>
      <c r="E6589" s="53" t="s">
        <v>748</v>
      </c>
      <c r="F6589" s="0" t="s">
        <v>1418</v>
      </c>
      <c r="G6589" s="0" t="str">
        <f aca="false">LEFT(B6589,2)</f>
        <v>32</v>
      </c>
      <c r="H6589" s="0" t="str">
        <f aca="false">I6589&amp;"_"&amp;G6589&amp;"_"&amp;F6589</f>
        <v>Latterfroe_32_20190205_DL2018035_HimmelevGym_koersel2</v>
      </c>
      <c r="I6589" s="61" t="str">
        <f aca="false">MID(RIGHT(B6589,LEN(B6589)-3),1,FIND("_",RIGHT(B6589,LEN(B6589)-3))-1)</f>
        <v>Latterfroe</v>
      </c>
      <c r="J6589" s="61" t="str">
        <f aca="false">TRIM(SUBSTITUTE(RIGHT(B6589,FIND(I6589,B6589)+1),"_",""))</f>
        <v>eDNA</v>
      </c>
      <c r="K6589" s="0" t="str">
        <f aca="false">IFERROR(VALUE(SUBSTITUTE(E6589,".",",")),E6589)</f>
        <v>No Ct</v>
      </c>
      <c r="L6589" s="61" t="str">
        <f aca="false">IF(J6589="PosK",SUMIFS(K:K,J:J,"PosK",H:H,H6589),"")</f>
        <v/>
      </c>
      <c r="M6589" s="61" t="str">
        <f aca="false">IF(J6589="PosK",SUMIFS(K:K,J:J,"NegK",H:H,H6589),"")</f>
        <v/>
      </c>
      <c r="N6589" s="61" t="str">
        <f aca="false">IF(J6589="PosK",SUMIFS(K:K,J:J,"eDNA",H:H,H6589),"")</f>
        <v/>
      </c>
      <c r="P6589" s="62"/>
      <c r="T6589" s="63"/>
      <c r="W6589" s="64"/>
    </row>
    <row r="6590" customFormat="false" ht="14.25" hidden="false" customHeight="false" outlineLevel="0" collapsed="false">
      <c r="A6590" s="0" t="s">
        <v>810</v>
      </c>
      <c r="B6590" s="52" t="s">
        <v>1228</v>
      </c>
      <c r="C6590" s="52" t="s">
        <v>743</v>
      </c>
      <c r="D6590" s="53" t="n">
        <v>0.1</v>
      </c>
      <c r="E6590" s="53" t="n">
        <v>33.97</v>
      </c>
      <c r="F6590" s="0" t="s">
        <v>1418</v>
      </c>
      <c r="G6590" s="0" t="str">
        <f aca="false">LEFT(B6590,2)</f>
        <v>33</v>
      </c>
      <c r="H6590" s="0" t="str">
        <f aca="false">I6590&amp;"_"&amp;G6590&amp;"_"&amp;F6590</f>
        <v>KortbenetGroenFroe_33_20190205_DL2018035_HimmelevGym_koersel2</v>
      </c>
      <c r="I6590" s="61" t="str">
        <f aca="false">MID(RIGHT(B6590,LEN(B6590)-3),1,FIND("_",RIGHT(B6590,LEN(B6590)-3))-1)</f>
        <v>KortbenetGroenFroe</v>
      </c>
      <c r="J6590" s="61" t="str">
        <f aca="false">TRIM(SUBSTITUTE(RIGHT(B6590,FIND(I6590,B6590)+1),"_",""))</f>
        <v>PosK</v>
      </c>
      <c r="K6590" s="0" t="n">
        <f aca="false">IFERROR(VALUE(SUBSTITUTE(E6590,".",",")),E6590)</f>
        <v>33.97</v>
      </c>
      <c r="L6590" s="61" t="n">
        <f aca="false">IF(J6590="PosK",SUMIFS(K:K,J:J,"PosK",H:H,H6590),"")</f>
        <v>33.97</v>
      </c>
      <c r="M6590" s="61" t="n">
        <f aca="false">IF(J6590="PosK",SUMIFS(K:K,J:J,"NegK",H:H,H6590),"")</f>
        <v>0</v>
      </c>
      <c r="N6590" s="61" t="n">
        <f aca="false">IF(J6590="PosK",SUMIFS(K:K,J:J,"eDNA",H:H,H6590),"")</f>
        <v>0</v>
      </c>
      <c r="P6590" s="62" t="n">
        <f aca="false">IF(K6592="No Ct",0,K6592)</f>
        <v>0</v>
      </c>
      <c r="Q6590" s="62" t="n">
        <f aca="false">IF(K6593="No Ct",0,K6593)</f>
        <v>0</v>
      </c>
      <c r="R6590" s="0" t="str">
        <f aca="false">IF(AND(L6590&gt;0,M6590=0),"Valid","Invalid")</f>
        <v>Valid</v>
      </c>
      <c r="S6590" s="0" t="str">
        <f aca="false">IF(OR(P6590&gt;1,Q6590&gt;1),"Present","Absent")</f>
        <v>Absent</v>
      </c>
      <c r="T6590" s="63" t="str">
        <f aca="false">IF(OR(AND(P6590&gt;1,P6590&lt;41),AND(Q6590&gt;1,Q6590&lt;41)),"Ct&lt;41","Ct&gt;41")</f>
        <v>Ct&gt;41</v>
      </c>
      <c r="U6590" s="0" t="str">
        <f aca="false">I6590</f>
        <v>KortbenetGroenFroe</v>
      </c>
      <c r="V6590" s="0" t="str">
        <f aca="false">MID(F6590,10,9)</f>
        <v>DL2018035</v>
      </c>
      <c r="W6590" s="64" t="str">
        <f aca="false">V6590&amp;"_"&amp;U6590&amp;"_"&amp;R6590&amp;"_"&amp;S6590&amp;"_"&amp;T6590</f>
        <v>DL2018035_KortbenetGroenFroe_Valid_Absent_Ct&gt;41</v>
      </c>
    </row>
    <row r="6591" customFormat="false" ht="14.25" hidden="false" customHeight="false" outlineLevel="0" collapsed="false">
      <c r="A6591" s="0" t="s">
        <v>812</v>
      </c>
      <c r="B6591" s="52" t="s">
        <v>1229</v>
      </c>
      <c r="C6591" s="52" t="s">
        <v>747</v>
      </c>
      <c r="D6591" s="53" t="n">
        <v>0.1</v>
      </c>
      <c r="E6591" s="53" t="s">
        <v>748</v>
      </c>
      <c r="F6591" s="0" t="s">
        <v>1418</v>
      </c>
      <c r="G6591" s="0" t="str">
        <f aca="false">LEFT(B6591,2)</f>
        <v>33</v>
      </c>
      <c r="H6591" s="0" t="str">
        <f aca="false">I6591&amp;"_"&amp;G6591&amp;"_"&amp;F6591</f>
        <v>KortbenetGroenFroe_33_20190205_DL2018035_HimmelevGym_koersel2</v>
      </c>
      <c r="I6591" s="61" t="str">
        <f aca="false">MID(RIGHT(B6591,LEN(B6591)-3),1,FIND("_",RIGHT(B6591,LEN(B6591)-3))-1)</f>
        <v>KortbenetGroenFroe</v>
      </c>
      <c r="J6591" s="61" t="str">
        <f aca="false">TRIM(SUBSTITUTE(RIGHT(B6591,FIND(I6591,B6591)+1),"_",""))</f>
        <v>NegK</v>
      </c>
      <c r="K6591" s="0" t="str">
        <f aca="false">IFERROR(VALUE(SUBSTITUTE(E6591,".",",")),E6591)</f>
        <v>No Ct</v>
      </c>
      <c r="L6591" s="61" t="str">
        <f aca="false">IF(J6591="PosK",SUMIFS(K:K,J:J,"PosK",H:H,H6591),"")</f>
        <v/>
      </c>
      <c r="M6591" s="61" t="str">
        <f aca="false">IF(J6591="PosK",SUMIFS(K:K,J:J,"NegK",H:H,H6591),"")</f>
        <v/>
      </c>
      <c r="N6591" s="61" t="str">
        <f aca="false">IF(J6591="PosK",SUMIFS(K:K,J:J,"eDNA",H:H,H6591),"")</f>
        <v/>
      </c>
    </row>
    <row r="6592" customFormat="false" ht="14.25" hidden="false" customHeight="false" outlineLevel="0" collapsed="false">
      <c r="A6592" s="0" t="s">
        <v>814</v>
      </c>
      <c r="B6592" s="52" t="s">
        <v>1230</v>
      </c>
      <c r="C6592" s="52" t="s">
        <v>751</v>
      </c>
      <c r="D6592" s="53" t="n">
        <v>0.1</v>
      </c>
      <c r="E6592" s="53" t="s">
        <v>748</v>
      </c>
      <c r="F6592" s="0" t="s">
        <v>1418</v>
      </c>
      <c r="G6592" s="0" t="str">
        <f aca="false">LEFT(B6592,2)</f>
        <v>33</v>
      </c>
      <c r="H6592" s="0" t="str">
        <f aca="false">I6592&amp;"_"&amp;G6592&amp;"_"&amp;F6592</f>
        <v>KortbenetGroenFroe_33_20190205_DL2018035_HimmelevGym_koersel2</v>
      </c>
      <c r="I6592" s="61" t="str">
        <f aca="false">MID(RIGHT(B6592,LEN(B6592)-3),1,FIND("_",RIGHT(B6592,LEN(B6592)-3))-1)</f>
        <v>KortbenetGroenFroe</v>
      </c>
      <c r="J6592" s="61" t="str">
        <f aca="false">TRIM(SUBSTITUTE(RIGHT(B6592,FIND(I6592,B6592)+1),"_",""))</f>
        <v>eDNA</v>
      </c>
      <c r="K6592" s="0" t="str">
        <f aca="false">IFERROR(VALUE(SUBSTITUTE(E6592,".",",")),E6592)</f>
        <v>No Ct</v>
      </c>
      <c r="L6592" s="61" t="str">
        <f aca="false">IF(J6592="PosK",SUMIFS(K:K,J:J,"PosK",H:H,H6592),"")</f>
        <v/>
      </c>
      <c r="M6592" s="61" t="str">
        <f aca="false">IF(J6592="PosK",SUMIFS(K:K,J:J,"NegK",H:H,H6592),"")</f>
        <v/>
      </c>
      <c r="N6592" s="61" t="str">
        <f aca="false">IF(J6592="PosK",SUMIFS(K:K,J:J,"eDNA",H:H,H6592),"")</f>
        <v/>
      </c>
      <c r="Q6592" s="62"/>
    </row>
    <row r="6593" customFormat="false" ht="14.25" hidden="false" customHeight="false" outlineLevel="0" collapsed="false">
      <c r="A6593" s="0" t="s">
        <v>816</v>
      </c>
      <c r="B6593" s="52" t="s">
        <v>1230</v>
      </c>
      <c r="C6593" s="52" t="s">
        <v>751</v>
      </c>
      <c r="D6593" s="53" t="n">
        <v>0.1</v>
      </c>
      <c r="E6593" s="53" t="s">
        <v>748</v>
      </c>
      <c r="F6593" s="0" t="s">
        <v>1418</v>
      </c>
      <c r="G6593" s="0" t="str">
        <f aca="false">LEFT(B6593,2)</f>
        <v>33</v>
      </c>
      <c r="H6593" s="0" t="str">
        <f aca="false">I6593&amp;"_"&amp;G6593&amp;"_"&amp;F6593</f>
        <v>KortbenetGroenFroe_33_20190205_DL2018035_HimmelevGym_koersel2</v>
      </c>
      <c r="I6593" s="61" t="str">
        <f aca="false">MID(RIGHT(B6593,LEN(B6593)-3),1,FIND("_",RIGHT(B6593,LEN(B6593)-3))-1)</f>
        <v>KortbenetGroenFroe</v>
      </c>
      <c r="J6593" s="61" t="str">
        <f aca="false">TRIM(SUBSTITUTE(RIGHT(B6593,FIND(I6593,B6593)+1),"_",""))</f>
        <v>eDNA</v>
      </c>
      <c r="K6593" s="0" t="str">
        <f aca="false">IFERROR(VALUE(SUBSTITUTE(E6593,".",",")),E6593)</f>
        <v>No Ct</v>
      </c>
      <c r="L6593" s="61" t="str">
        <f aca="false">IF(J6593="PosK",SUMIFS(K:K,J:J,"PosK",H:H,H6593),"")</f>
        <v/>
      </c>
      <c r="M6593" s="61" t="str">
        <f aca="false">IF(J6593="PosK",SUMIFS(K:K,J:J,"NegK",H:H,H6593),"")</f>
        <v/>
      </c>
      <c r="N6593" s="61" t="str">
        <f aca="false">IF(J6593="PosK",SUMIFS(K:K,J:J,"eDNA",H:H,H6593),"")</f>
        <v/>
      </c>
      <c r="P6593" s="62"/>
      <c r="T6593" s="63"/>
      <c r="W6593" s="64"/>
    </row>
    <row r="6594" customFormat="false" ht="14.25" hidden="false" customHeight="false" outlineLevel="0" collapsed="false">
      <c r="A6594" s="0" t="s">
        <v>818</v>
      </c>
      <c r="B6594" s="52" t="s">
        <v>1232</v>
      </c>
      <c r="C6594" s="52" t="s">
        <v>743</v>
      </c>
      <c r="D6594" s="53" t="n">
        <v>0.1</v>
      </c>
      <c r="E6594" s="53" t="n">
        <v>28.05</v>
      </c>
      <c r="F6594" s="0" t="s">
        <v>1418</v>
      </c>
      <c r="G6594" s="0" t="str">
        <f aca="false">LEFT(B6594,2)</f>
        <v>34</v>
      </c>
      <c r="H6594" s="0" t="str">
        <f aca="false">I6594&amp;"_"&amp;G6594&amp;"_"&amp;F6594</f>
        <v>Soelvkarusse_34_20190205_DL2018035_HimmelevGym_koersel2</v>
      </c>
      <c r="I6594" s="61" t="str">
        <f aca="false">MID(RIGHT(B6594,LEN(B6594)-3),1,FIND("_",RIGHT(B6594,LEN(B6594)-3))-1)</f>
        <v>Soelvkarusse</v>
      </c>
      <c r="J6594" s="61" t="str">
        <f aca="false">TRIM(SUBSTITUTE(RIGHT(B6594,FIND(I6594,B6594)+1),"_",""))</f>
        <v>PosK</v>
      </c>
      <c r="K6594" s="0" t="n">
        <f aca="false">IFERROR(VALUE(SUBSTITUTE(E6594,".",",")),E6594)</f>
        <v>28.05</v>
      </c>
      <c r="L6594" s="61" t="n">
        <f aca="false">IF(J6594="PosK",SUMIFS(K:K,J:J,"PosK",H:H,H6594),"")</f>
        <v>28.05</v>
      </c>
      <c r="M6594" s="61" t="n">
        <f aca="false">IF(J6594="PosK",SUMIFS(K:K,J:J,"NegK",H:H,H6594),"")</f>
        <v>0</v>
      </c>
      <c r="N6594" s="61" t="n">
        <f aca="false">IF(J6594="PosK",SUMIFS(K:K,J:J,"eDNA",H:H,H6594),"")</f>
        <v>0</v>
      </c>
      <c r="P6594" s="62" t="n">
        <f aca="false">IF(K6596="No Ct",0,K6596)</f>
        <v>0</v>
      </c>
      <c r="Q6594" s="62" t="n">
        <f aca="false">IF(K6597="No Ct",0,K6597)</f>
        <v>0</v>
      </c>
      <c r="R6594" s="0" t="str">
        <f aca="false">IF(AND(L6594&gt;0,M6594=0),"Valid","Invalid")</f>
        <v>Valid</v>
      </c>
      <c r="S6594" s="0" t="str">
        <f aca="false">IF(OR(P6594&gt;1,Q6594&gt;1),"Present","Absent")</f>
        <v>Absent</v>
      </c>
      <c r="T6594" s="63" t="str">
        <f aca="false">IF(OR(AND(P6594&gt;1,P6594&lt;41),AND(Q6594&gt;1,Q6594&lt;41)),"Ct&lt;41","Ct&gt;41")</f>
        <v>Ct&gt;41</v>
      </c>
      <c r="U6594" s="0" t="str">
        <f aca="false">I6594</f>
        <v>Soelvkarusse</v>
      </c>
      <c r="V6594" s="0" t="str">
        <f aca="false">MID(F6594,10,9)</f>
        <v>DL2018035</v>
      </c>
      <c r="W6594" s="64" t="str">
        <f aca="false">V6594&amp;"_"&amp;U6594&amp;"_"&amp;R6594&amp;"_"&amp;S6594&amp;"_"&amp;T6594</f>
        <v>DL2018035_Soelvkarusse_Valid_Absent_Ct&gt;41</v>
      </c>
    </row>
    <row r="6595" customFormat="false" ht="14.25" hidden="false" customHeight="false" outlineLevel="0" collapsed="false">
      <c r="A6595" s="0" t="s">
        <v>820</v>
      </c>
      <c r="B6595" s="52" t="s">
        <v>1233</v>
      </c>
      <c r="C6595" s="52" t="s">
        <v>747</v>
      </c>
      <c r="D6595" s="53" t="n">
        <v>0.1</v>
      </c>
      <c r="E6595" s="53" t="s">
        <v>748</v>
      </c>
      <c r="F6595" s="0" t="s">
        <v>1418</v>
      </c>
      <c r="G6595" s="0" t="str">
        <f aca="false">LEFT(B6595,2)</f>
        <v>34</v>
      </c>
      <c r="H6595" s="0" t="str">
        <f aca="false">I6595&amp;"_"&amp;G6595&amp;"_"&amp;F6595</f>
        <v>Soelvkarusse_34_20190205_DL2018035_HimmelevGym_koersel2</v>
      </c>
      <c r="I6595" s="61" t="str">
        <f aca="false">MID(RIGHT(B6595,LEN(B6595)-3),1,FIND("_",RIGHT(B6595,LEN(B6595)-3))-1)</f>
        <v>Soelvkarusse</v>
      </c>
      <c r="J6595" s="61" t="str">
        <f aca="false">TRIM(SUBSTITUTE(RIGHT(B6595,FIND(I6595,B6595)+1),"_",""))</f>
        <v>NegK</v>
      </c>
      <c r="K6595" s="0" t="str">
        <f aca="false">IFERROR(VALUE(SUBSTITUTE(E6595,".",",")),E6595)</f>
        <v>No Ct</v>
      </c>
      <c r="L6595" s="61" t="str">
        <f aca="false">IF(J6595="PosK",SUMIFS(K:K,J:J,"PosK",H:H,H6595),"")</f>
        <v/>
      </c>
      <c r="M6595" s="61" t="str">
        <f aca="false">IF(J6595="PosK",SUMIFS(K:K,J:J,"NegK",H:H,H6595),"")</f>
        <v/>
      </c>
      <c r="N6595" s="61" t="str">
        <f aca="false">IF(J6595="PosK",SUMIFS(K:K,J:J,"eDNA",H:H,H6595),"")</f>
        <v/>
      </c>
    </row>
    <row r="6596" customFormat="false" ht="14.25" hidden="false" customHeight="false" outlineLevel="0" collapsed="false">
      <c r="A6596" s="0" t="s">
        <v>822</v>
      </c>
      <c r="B6596" s="52" t="s">
        <v>1234</v>
      </c>
      <c r="C6596" s="52" t="s">
        <v>751</v>
      </c>
      <c r="D6596" s="53" t="n">
        <v>0.1</v>
      </c>
      <c r="E6596" s="53" t="s">
        <v>748</v>
      </c>
      <c r="F6596" s="0" t="s">
        <v>1418</v>
      </c>
      <c r="G6596" s="0" t="str">
        <f aca="false">LEFT(B6596,2)</f>
        <v>34</v>
      </c>
      <c r="H6596" s="0" t="str">
        <f aca="false">I6596&amp;"_"&amp;G6596&amp;"_"&amp;F6596</f>
        <v>Soelvkarusse_34_20190205_DL2018035_HimmelevGym_koersel2</v>
      </c>
      <c r="I6596" s="61" t="str">
        <f aca="false">MID(RIGHT(B6596,LEN(B6596)-3),1,FIND("_",RIGHT(B6596,LEN(B6596)-3))-1)</f>
        <v>Soelvkarusse</v>
      </c>
      <c r="J6596" s="61" t="str">
        <f aca="false">TRIM(SUBSTITUTE(RIGHT(B6596,FIND(I6596,B6596)+1),"_",""))</f>
        <v>eDNA</v>
      </c>
      <c r="K6596" s="0" t="str">
        <f aca="false">IFERROR(VALUE(SUBSTITUTE(E6596,".",",")),E6596)</f>
        <v>No Ct</v>
      </c>
      <c r="L6596" s="61" t="str">
        <f aca="false">IF(J6596="PosK",SUMIFS(K:K,J:J,"PosK",H:H,H6596),"")</f>
        <v/>
      </c>
      <c r="M6596" s="61" t="str">
        <f aca="false">IF(J6596="PosK",SUMIFS(K:K,J:J,"NegK",H:H,H6596),"")</f>
        <v/>
      </c>
      <c r="N6596" s="61" t="str">
        <f aca="false">IF(J6596="PosK",SUMIFS(K:K,J:J,"eDNA",H:H,H6596),"")</f>
        <v/>
      </c>
      <c r="Q6596" s="62"/>
    </row>
    <row r="6597" customFormat="false" ht="14.25" hidden="false" customHeight="false" outlineLevel="0" collapsed="false">
      <c r="A6597" s="0" t="s">
        <v>824</v>
      </c>
      <c r="B6597" s="52" t="s">
        <v>1234</v>
      </c>
      <c r="C6597" s="52" t="s">
        <v>751</v>
      </c>
      <c r="D6597" s="53" t="n">
        <v>0.1</v>
      </c>
      <c r="E6597" s="53" t="s">
        <v>748</v>
      </c>
      <c r="F6597" s="0" t="s">
        <v>1418</v>
      </c>
      <c r="G6597" s="0" t="str">
        <f aca="false">LEFT(B6597,2)</f>
        <v>34</v>
      </c>
      <c r="H6597" s="0" t="str">
        <f aca="false">I6597&amp;"_"&amp;G6597&amp;"_"&amp;F6597</f>
        <v>Soelvkarusse_34_20190205_DL2018035_HimmelevGym_koersel2</v>
      </c>
      <c r="I6597" s="61" t="str">
        <f aca="false">MID(RIGHT(B6597,LEN(B6597)-3),1,FIND("_",RIGHT(B6597,LEN(B6597)-3))-1)</f>
        <v>Soelvkarusse</v>
      </c>
      <c r="J6597" s="61" t="str">
        <f aca="false">TRIM(SUBSTITUTE(RIGHT(B6597,FIND(I6597,B6597)+1),"_",""))</f>
        <v>eDNA</v>
      </c>
      <c r="K6597" s="0" t="str">
        <f aca="false">IFERROR(VALUE(SUBSTITUTE(E6597,".",",")),E6597)</f>
        <v>No Ct</v>
      </c>
      <c r="L6597" s="61" t="str">
        <f aca="false">IF(J6597="PosK",SUMIFS(K:K,J:J,"PosK",H:H,H6597),"")</f>
        <v/>
      </c>
      <c r="M6597" s="61" t="str">
        <f aca="false">IF(J6597="PosK",SUMIFS(K:K,J:J,"NegK",H:H,H6597),"")</f>
        <v/>
      </c>
      <c r="N6597" s="61" t="str">
        <f aca="false">IF(J6597="PosK",SUMIFS(K:K,J:J,"eDNA",H:H,H6597),"")</f>
        <v/>
      </c>
      <c r="P6597" s="62"/>
      <c r="T6597" s="63"/>
      <c r="W6597" s="64"/>
    </row>
    <row r="6598" customFormat="false" ht="14.25" hidden="false" customHeight="false" outlineLevel="0" collapsed="false">
      <c r="A6598" s="0" t="s">
        <v>741</v>
      </c>
      <c r="B6598" s="52" t="s">
        <v>742</v>
      </c>
      <c r="C6598" s="52" t="s">
        <v>743</v>
      </c>
      <c r="D6598" s="53" t="n">
        <v>0.1</v>
      </c>
      <c r="E6598" s="53" t="n">
        <v>28.63</v>
      </c>
      <c r="F6598" s="0" t="s">
        <v>1419</v>
      </c>
      <c r="G6598" s="0" t="str">
        <f aca="false">LEFT(B6598,2)</f>
        <v>01</v>
      </c>
      <c r="H6598" s="0" t="str">
        <f aca="false">I6598&amp;"_"&amp;G6598&amp;"_"&amp;F6598</f>
        <v>Loegfroe_01_20190206_DL2018080_MunkensdamGym_koersel1</v>
      </c>
      <c r="I6598" s="61" t="str">
        <f aca="false">MID(RIGHT(B6598,LEN(B6598)-3),1,FIND("_",RIGHT(B6598,LEN(B6598)-3))-1)</f>
        <v>Loegfroe</v>
      </c>
      <c r="J6598" s="61" t="str">
        <f aca="false">TRIM(SUBSTITUTE(RIGHT(B6598,FIND(I6598,B6598)+1),"_",""))</f>
        <v>PosK</v>
      </c>
      <c r="K6598" s="0" t="n">
        <f aca="false">IFERROR(VALUE(SUBSTITUTE(E6598,".",",")),E6598)</f>
        <v>28.63</v>
      </c>
      <c r="L6598" s="61" t="n">
        <f aca="false">IF(J6598="PosK",SUMIFS(K:K,J:J,"PosK",H:H,H6598),"")</f>
        <v>28.63</v>
      </c>
      <c r="M6598" s="61" t="n">
        <f aca="false">IF(J6598="PosK",SUMIFS(K:K,J:J,"NegK",H:H,H6598),"")</f>
        <v>0</v>
      </c>
      <c r="N6598" s="61" t="n">
        <f aca="false">IF(J6598="PosK",SUMIFS(K:K,J:J,"eDNA",H:H,H6598),"")</f>
        <v>0</v>
      </c>
      <c r="P6598" s="62" t="n">
        <f aca="false">IF(K6600="No Ct",0,K6600)</f>
        <v>0</v>
      </c>
      <c r="Q6598" s="62" t="n">
        <f aca="false">IF(K6601="No Ct",0,K6601)</f>
        <v>0</v>
      </c>
      <c r="R6598" s="0" t="str">
        <f aca="false">IF(AND(L6598&gt;0,M6598=0),"Valid","Invalid")</f>
        <v>Valid</v>
      </c>
      <c r="S6598" s="0" t="str">
        <f aca="false">IF(OR(P6598&gt;1,Q6598&gt;1),"Present","Absent")</f>
        <v>Absent</v>
      </c>
      <c r="T6598" s="63" t="str">
        <f aca="false">IF(OR(AND(P6598&gt;1,P6598&lt;41),AND(Q6598&gt;1,Q6598&lt;41)),"Ct&lt;41","Ct&gt;41")</f>
        <v>Ct&gt;41</v>
      </c>
      <c r="U6598" s="0" t="str">
        <f aca="false">I6598</f>
        <v>Loegfroe</v>
      </c>
      <c r="V6598" s="0" t="str">
        <f aca="false">MID(F6598,10,9)</f>
        <v>DL2018080</v>
      </c>
      <c r="W6598" s="64" t="str">
        <f aca="false">V6598&amp;"_"&amp;U6598&amp;"_"&amp;R6598&amp;"_"&amp;S6598&amp;"_"&amp;T6598</f>
        <v>DL2018080_Loegfroe_Valid_Absent_Ct&gt;41</v>
      </c>
    </row>
    <row r="6599" customFormat="false" ht="14.25" hidden="false" customHeight="false" outlineLevel="0" collapsed="false">
      <c r="A6599" s="0" t="s">
        <v>745</v>
      </c>
      <c r="B6599" s="52" t="s">
        <v>746</v>
      </c>
      <c r="C6599" s="52" t="s">
        <v>747</v>
      </c>
      <c r="D6599" s="53" t="n">
        <v>0.1</v>
      </c>
      <c r="E6599" s="53" t="s">
        <v>748</v>
      </c>
      <c r="F6599" s="0" t="s">
        <v>1419</v>
      </c>
      <c r="G6599" s="0" t="str">
        <f aca="false">LEFT(B6599,2)</f>
        <v>01</v>
      </c>
      <c r="H6599" s="0" t="str">
        <f aca="false">I6599&amp;"_"&amp;G6599&amp;"_"&amp;F6599</f>
        <v>Loegfroe_01_20190206_DL2018080_MunkensdamGym_koersel1</v>
      </c>
      <c r="I6599" s="61" t="str">
        <f aca="false">MID(RIGHT(B6599,LEN(B6599)-3),1,FIND("_",RIGHT(B6599,LEN(B6599)-3))-1)</f>
        <v>Loegfroe</v>
      </c>
      <c r="J6599" s="61" t="str">
        <f aca="false">TRIM(SUBSTITUTE(RIGHT(B6599,FIND(I6599,B6599)+1),"_",""))</f>
        <v>NegK</v>
      </c>
      <c r="K6599" s="0" t="str">
        <f aca="false">IFERROR(VALUE(SUBSTITUTE(E6599,".",",")),E6599)</f>
        <v>No Ct</v>
      </c>
      <c r="L6599" s="61" t="str">
        <f aca="false">IF(J6599="PosK",SUMIFS(K:K,J:J,"PosK",H:H,H6599),"")</f>
        <v/>
      </c>
      <c r="M6599" s="61" t="str">
        <f aca="false">IF(J6599="PosK",SUMIFS(K:K,J:J,"NegK",H:H,H6599),"")</f>
        <v/>
      </c>
      <c r="N6599" s="61" t="str">
        <f aca="false">IF(J6599="PosK",SUMIFS(K:K,J:J,"eDNA",H:H,H6599),"")</f>
        <v/>
      </c>
    </row>
    <row r="6600" customFormat="false" ht="14.25" hidden="false" customHeight="false" outlineLevel="0" collapsed="false">
      <c r="A6600" s="0" t="s">
        <v>749</v>
      </c>
      <c r="B6600" s="52" t="s">
        <v>750</v>
      </c>
      <c r="C6600" s="52" t="s">
        <v>751</v>
      </c>
      <c r="D6600" s="53" t="n">
        <v>0.1</v>
      </c>
      <c r="E6600" s="53" t="s">
        <v>748</v>
      </c>
      <c r="F6600" s="0" t="s">
        <v>1419</v>
      </c>
      <c r="G6600" s="0" t="str">
        <f aca="false">LEFT(B6600,2)</f>
        <v>01</v>
      </c>
      <c r="H6600" s="0" t="str">
        <f aca="false">I6600&amp;"_"&amp;G6600&amp;"_"&amp;F6600</f>
        <v>Loegfroe_01_20190206_DL2018080_MunkensdamGym_koersel1</v>
      </c>
      <c r="I6600" s="61" t="str">
        <f aca="false">MID(RIGHT(B6600,LEN(B6600)-3),1,FIND("_",RIGHT(B6600,LEN(B6600)-3))-1)</f>
        <v>Loegfroe</v>
      </c>
      <c r="J6600" s="61" t="str">
        <f aca="false">TRIM(SUBSTITUTE(RIGHT(B6600,FIND(I6600,B6600)+1),"_",""))</f>
        <v>eDNA</v>
      </c>
      <c r="K6600" s="0" t="str">
        <f aca="false">IFERROR(VALUE(SUBSTITUTE(E6600,".",",")),E6600)</f>
        <v>No Ct</v>
      </c>
      <c r="L6600" s="61" t="str">
        <f aca="false">IF(J6600="PosK",SUMIFS(K:K,J:J,"PosK",H:H,H6600),"")</f>
        <v/>
      </c>
      <c r="M6600" s="61" t="str">
        <f aca="false">IF(J6600="PosK",SUMIFS(K:K,J:J,"NegK",H:H,H6600),"")</f>
        <v/>
      </c>
      <c r="N6600" s="61" t="str">
        <f aca="false">IF(J6600="PosK",SUMIFS(K:K,J:J,"eDNA",H:H,H6600),"")</f>
        <v/>
      </c>
      <c r="Q6600" s="62"/>
    </row>
    <row r="6601" customFormat="false" ht="14.25" hidden="false" customHeight="false" outlineLevel="0" collapsed="false">
      <c r="A6601" s="0" t="s">
        <v>752</v>
      </c>
      <c r="B6601" s="52" t="s">
        <v>750</v>
      </c>
      <c r="C6601" s="52" t="s">
        <v>751</v>
      </c>
      <c r="D6601" s="53" t="n">
        <v>0.1</v>
      </c>
      <c r="E6601" s="53" t="s">
        <v>748</v>
      </c>
      <c r="F6601" s="0" t="s">
        <v>1419</v>
      </c>
      <c r="G6601" s="0" t="str">
        <f aca="false">LEFT(B6601,2)</f>
        <v>01</v>
      </c>
      <c r="H6601" s="0" t="str">
        <f aca="false">I6601&amp;"_"&amp;G6601&amp;"_"&amp;F6601</f>
        <v>Loegfroe_01_20190206_DL2018080_MunkensdamGym_koersel1</v>
      </c>
      <c r="I6601" s="61" t="str">
        <f aca="false">MID(RIGHT(B6601,LEN(B6601)-3),1,FIND("_",RIGHT(B6601,LEN(B6601)-3))-1)</f>
        <v>Loegfroe</v>
      </c>
      <c r="J6601" s="61" t="str">
        <f aca="false">TRIM(SUBSTITUTE(RIGHT(B6601,FIND(I6601,B6601)+1),"_",""))</f>
        <v>eDNA</v>
      </c>
      <c r="K6601" s="0" t="str">
        <f aca="false">IFERROR(VALUE(SUBSTITUTE(E6601,".",",")),E6601)</f>
        <v>No Ct</v>
      </c>
      <c r="L6601" s="61" t="str">
        <f aca="false">IF(J6601="PosK",SUMIFS(K:K,J:J,"PosK",H:H,H6601),"")</f>
        <v/>
      </c>
      <c r="M6601" s="61" t="str">
        <f aca="false">IF(J6601="PosK",SUMIFS(K:K,J:J,"NegK",H:H,H6601),"")</f>
        <v/>
      </c>
      <c r="N6601" s="61" t="str">
        <f aca="false">IF(J6601="PosK",SUMIFS(K:K,J:J,"eDNA",H:H,H6601),"")</f>
        <v/>
      </c>
      <c r="P6601" s="62"/>
      <c r="T6601" s="63"/>
      <c r="W6601" s="64"/>
    </row>
    <row r="6602" customFormat="false" ht="14.25" hidden="false" customHeight="false" outlineLevel="0" collapsed="false">
      <c r="A6602" s="0" t="s">
        <v>754</v>
      </c>
      <c r="B6602" s="52" t="s">
        <v>755</v>
      </c>
      <c r="C6602" s="52" t="s">
        <v>743</v>
      </c>
      <c r="D6602" s="53" t="n">
        <v>0.1</v>
      </c>
      <c r="E6602" s="53" t="n">
        <v>29.49</v>
      </c>
      <c r="F6602" s="0" t="s">
        <v>1419</v>
      </c>
      <c r="G6602" s="0" t="str">
        <f aca="false">LEFT(B6602,2)</f>
        <v>02</v>
      </c>
      <c r="H6602" s="0" t="str">
        <f aca="false">I6602&amp;"_"&amp;G6602&amp;"_"&amp;F6602</f>
        <v>StorVandsalamander_02_20190206_DL2018080_MunkensdamGym_koersel1</v>
      </c>
      <c r="I6602" s="61" t="str">
        <f aca="false">MID(RIGHT(B6602,LEN(B6602)-3),1,FIND("_",RIGHT(B6602,LEN(B6602)-3))-1)</f>
        <v>StorVandsalamander</v>
      </c>
      <c r="J6602" s="61" t="str">
        <f aca="false">TRIM(SUBSTITUTE(RIGHT(B6602,FIND(I6602,B6602)+1),"_",""))</f>
        <v>PosK</v>
      </c>
      <c r="K6602" s="0" t="n">
        <f aca="false">IFERROR(VALUE(SUBSTITUTE(E6602,".",",")),E6602)</f>
        <v>29.49</v>
      </c>
      <c r="L6602" s="61" t="n">
        <f aca="false">IF(J6602="PosK",SUMIFS(K:K,J:J,"PosK",H:H,H6602),"")</f>
        <v>29.49</v>
      </c>
      <c r="M6602" s="61" t="n">
        <f aca="false">IF(J6602="PosK",SUMIFS(K:K,J:J,"NegK",H:H,H6602),"")</f>
        <v>0</v>
      </c>
      <c r="N6602" s="61" t="n">
        <f aca="false">IF(J6602="PosK",SUMIFS(K:K,J:J,"eDNA",H:H,H6602),"")</f>
        <v>37.33</v>
      </c>
      <c r="P6602" s="62" t="n">
        <f aca="false">IF(K6604="No Ct",0,K6604)</f>
        <v>0</v>
      </c>
      <c r="Q6602" s="62" t="n">
        <f aca="false">IF(K6605="No Ct",0,K6605)</f>
        <v>37.33</v>
      </c>
      <c r="R6602" s="0" t="str">
        <f aca="false">IF(AND(L6602&gt;0,M6602=0),"Valid","Invalid")</f>
        <v>Valid</v>
      </c>
      <c r="S6602" s="0" t="str">
        <f aca="false">IF(OR(P6602&gt;1,Q6602&gt;1),"Present","Absent")</f>
        <v>Present</v>
      </c>
      <c r="T6602" s="63" t="str">
        <f aca="false">IF(OR(AND(P6602&gt;1,P6602&lt;41),AND(Q6602&gt;1,Q6602&lt;41)),"Ct&lt;41","Ct&gt;41")</f>
        <v>Ct&lt;41</v>
      </c>
      <c r="U6602" s="0" t="str">
        <f aca="false">I6602</f>
        <v>StorVandsalamander</v>
      </c>
      <c r="V6602" s="0" t="str">
        <f aca="false">MID(F6602,10,9)</f>
        <v>DL2018080</v>
      </c>
      <c r="W6602" s="64" t="str">
        <f aca="false">V6602&amp;"_"&amp;U6602&amp;"_"&amp;R6602&amp;"_"&amp;S6602&amp;"_"&amp;T6602</f>
        <v>DL2018080_StorVandsalamander_Valid_Present_Ct&lt;41</v>
      </c>
    </row>
    <row r="6603" customFormat="false" ht="14.25" hidden="false" customHeight="false" outlineLevel="0" collapsed="false">
      <c r="A6603" s="0" t="s">
        <v>756</v>
      </c>
      <c r="B6603" s="52" t="s">
        <v>757</v>
      </c>
      <c r="C6603" s="52" t="s">
        <v>747</v>
      </c>
      <c r="D6603" s="53" t="n">
        <v>0.1</v>
      </c>
      <c r="E6603" s="53" t="s">
        <v>748</v>
      </c>
      <c r="F6603" s="0" t="s">
        <v>1419</v>
      </c>
      <c r="G6603" s="0" t="str">
        <f aca="false">LEFT(B6603,2)</f>
        <v>02</v>
      </c>
      <c r="H6603" s="0" t="str">
        <f aca="false">I6603&amp;"_"&amp;G6603&amp;"_"&amp;F6603</f>
        <v>StorVandsalamander_02_20190206_DL2018080_MunkensdamGym_koersel1</v>
      </c>
      <c r="I6603" s="61" t="str">
        <f aca="false">MID(RIGHT(B6603,LEN(B6603)-3),1,FIND("_",RIGHT(B6603,LEN(B6603)-3))-1)</f>
        <v>StorVandsalamander</v>
      </c>
      <c r="J6603" s="61" t="str">
        <f aca="false">TRIM(SUBSTITUTE(RIGHT(B6603,FIND(I6603,B6603)+1),"_",""))</f>
        <v>NegK</v>
      </c>
      <c r="K6603" s="0" t="str">
        <f aca="false">IFERROR(VALUE(SUBSTITUTE(E6603,".",",")),E6603)</f>
        <v>No Ct</v>
      </c>
      <c r="L6603" s="61" t="str">
        <f aca="false">IF(J6603="PosK",SUMIFS(K:K,J:J,"PosK",H:H,H6603),"")</f>
        <v/>
      </c>
      <c r="M6603" s="61" t="str">
        <f aca="false">IF(J6603="PosK",SUMIFS(K:K,J:J,"NegK",H:H,H6603),"")</f>
        <v/>
      </c>
      <c r="N6603" s="61" t="str">
        <f aca="false">IF(J6603="PosK",SUMIFS(K:K,J:J,"eDNA",H:H,H6603),"")</f>
        <v/>
      </c>
    </row>
    <row r="6604" customFormat="false" ht="14.25" hidden="false" customHeight="false" outlineLevel="0" collapsed="false">
      <c r="A6604" s="0" t="s">
        <v>758</v>
      </c>
      <c r="B6604" s="52" t="s">
        <v>759</v>
      </c>
      <c r="C6604" s="52" t="s">
        <v>751</v>
      </c>
      <c r="D6604" s="53" t="n">
        <v>0.1</v>
      </c>
      <c r="E6604" s="53" t="s">
        <v>748</v>
      </c>
      <c r="F6604" s="0" t="s">
        <v>1419</v>
      </c>
      <c r="G6604" s="0" t="str">
        <f aca="false">LEFT(B6604,2)</f>
        <v>02</v>
      </c>
      <c r="H6604" s="0" t="str">
        <f aca="false">I6604&amp;"_"&amp;G6604&amp;"_"&amp;F6604</f>
        <v>StorVandsalamander_02_20190206_DL2018080_MunkensdamGym_koersel1</v>
      </c>
      <c r="I6604" s="61" t="str">
        <f aca="false">MID(RIGHT(B6604,LEN(B6604)-3),1,FIND("_",RIGHT(B6604,LEN(B6604)-3))-1)</f>
        <v>StorVandsalamander</v>
      </c>
      <c r="J6604" s="61" t="str">
        <f aca="false">TRIM(SUBSTITUTE(RIGHT(B6604,FIND(I6604,B6604)+1),"_",""))</f>
        <v>eDNA</v>
      </c>
      <c r="K6604" s="0" t="str">
        <f aca="false">IFERROR(VALUE(SUBSTITUTE(E6604,".",",")),E6604)</f>
        <v>No Ct</v>
      </c>
      <c r="L6604" s="61" t="str">
        <f aca="false">IF(J6604="PosK",SUMIFS(K:K,J:J,"PosK",H:H,H6604),"")</f>
        <v/>
      </c>
      <c r="M6604" s="61" t="str">
        <f aca="false">IF(J6604="PosK",SUMIFS(K:K,J:J,"NegK",H:H,H6604),"")</f>
        <v/>
      </c>
      <c r="N6604" s="61" t="str">
        <f aca="false">IF(J6604="PosK",SUMIFS(K:K,J:J,"eDNA",H:H,H6604),"")</f>
        <v/>
      </c>
      <c r="Q6604" s="62"/>
    </row>
    <row r="6605" customFormat="false" ht="14.25" hidden="false" customHeight="false" outlineLevel="0" collapsed="false">
      <c r="A6605" s="0" t="s">
        <v>760</v>
      </c>
      <c r="B6605" s="52" t="s">
        <v>759</v>
      </c>
      <c r="C6605" s="52" t="s">
        <v>751</v>
      </c>
      <c r="D6605" s="53" t="n">
        <v>0.1</v>
      </c>
      <c r="E6605" s="53" t="n">
        <v>37.33</v>
      </c>
      <c r="F6605" s="0" t="s">
        <v>1419</v>
      </c>
      <c r="G6605" s="0" t="str">
        <f aca="false">LEFT(B6605,2)</f>
        <v>02</v>
      </c>
      <c r="H6605" s="0" t="str">
        <f aca="false">I6605&amp;"_"&amp;G6605&amp;"_"&amp;F6605</f>
        <v>StorVandsalamander_02_20190206_DL2018080_MunkensdamGym_koersel1</v>
      </c>
      <c r="I6605" s="61" t="str">
        <f aca="false">MID(RIGHT(B6605,LEN(B6605)-3),1,FIND("_",RIGHT(B6605,LEN(B6605)-3))-1)</f>
        <v>StorVandsalamander</v>
      </c>
      <c r="J6605" s="61" t="str">
        <f aca="false">TRIM(SUBSTITUTE(RIGHT(B6605,FIND(I6605,B6605)+1),"_",""))</f>
        <v>eDNA</v>
      </c>
      <c r="K6605" s="0" t="n">
        <f aca="false">IFERROR(VALUE(SUBSTITUTE(E6605,".",",")),E6605)</f>
        <v>37.33</v>
      </c>
      <c r="L6605" s="61" t="str">
        <f aca="false">IF(J6605="PosK",SUMIFS(K:K,J:J,"PosK",H:H,H6605),"")</f>
        <v/>
      </c>
      <c r="M6605" s="61" t="str">
        <f aca="false">IF(J6605="PosK",SUMIFS(K:K,J:J,"NegK",H:H,H6605),"")</f>
        <v/>
      </c>
      <c r="N6605" s="61" t="str">
        <f aca="false">IF(J6605="PosK",SUMIFS(K:K,J:J,"eDNA",H:H,H6605),"")</f>
        <v/>
      </c>
      <c r="P6605" s="62"/>
      <c r="T6605" s="63"/>
      <c r="W6605" s="64"/>
    </row>
    <row r="6606" customFormat="false" ht="14.25" hidden="false" customHeight="false" outlineLevel="0" collapsed="false">
      <c r="A6606" s="0" t="s">
        <v>762</v>
      </c>
      <c r="B6606" s="52" t="s">
        <v>763</v>
      </c>
      <c r="C6606" s="52" t="s">
        <v>743</v>
      </c>
      <c r="D6606" s="53" t="n">
        <v>0.1</v>
      </c>
      <c r="E6606" s="53" t="n">
        <v>28.26</v>
      </c>
      <c r="F6606" s="0" t="s">
        <v>1419</v>
      </c>
      <c r="G6606" s="0" t="str">
        <f aca="false">LEFT(B6606,2)</f>
        <v>03</v>
      </c>
      <c r="H6606" s="0" t="str">
        <f aca="false">I6606&amp;"_"&amp;G6606&amp;"_"&amp;F6606</f>
        <v>Strandtudse_03_20190206_DL2018080_MunkensdamGym_koersel1</v>
      </c>
      <c r="I6606" s="61" t="str">
        <f aca="false">MID(RIGHT(B6606,LEN(B6606)-3),1,FIND("_",RIGHT(B6606,LEN(B6606)-3))-1)</f>
        <v>Strandtudse</v>
      </c>
      <c r="J6606" s="61" t="str">
        <f aca="false">TRIM(SUBSTITUTE(RIGHT(B6606,FIND(I6606,B6606)+1),"_",""))</f>
        <v>PosK</v>
      </c>
      <c r="K6606" s="0" t="n">
        <f aca="false">IFERROR(VALUE(SUBSTITUTE(E6606,".",",")),E6606)</f>
        <v>28.26</v>
      </c>
      <c r="L6606" s="61" t="n">
        <f aca="false">IF(J6606="PosK",SUMIFS(K:K,J:J,"PosK",H:H,H6606),"")</f>
        <v>28.26</v>
      </c>
      <c r="M6606" s="61" t="n">
        <f aca="false">IF(J6606="PosK",SUMIFS(K:K,J:J,"NegK",H:H,H6606),"")</f>
        <v>0</v>
      </c>
      <c r="N6606" s="61" t="n">
        <f aca="false">IF(J6606="PosK",SUMIFS(K:K,J:J,"eDNA",H:H,H6606),"")</f>
        <v>0</v>
      </c>
      <c r="P6606" s="62" t="n">
        <f aca="false">IF(K6608="No Ct",0,K6608)</f>
        <v>0</v>
      </c>
      <c r="Q6606" s="62" t="n">
        <f aca="false">IF(K6609="No Ct",0,K6609)</f>
        <v>0</v>
      </c>
      <c r="R6606" s="0" t="str">
        <f aca="false">IF(AND(L6606&gt;0,M6606=0),"Valid","Invalid")</f>
        <v>Valid</v>
      </c>
      <c r="S6606" s="0" t="str">
        <f aca="false">IF(OR(P6606&gt;1,Q6606&gt;1),"Present","Absent")</f>
        <v>Absent</v>
      </c>
      <c r="T6606" s="63" t="str">
        <f aca="false">IF(OR(AND(P6606&gt;1,P6606&lt;41),AND(Q6606&gt;1,Q6606&lt;41)),"Ct&lt;41","Ct&gt;41")</f>
        <v>Ct&gt;41</v>
      </c>
      <c r="U6606" s="0" t="str">
        <f aca="false">I6606</f>
        <v>Strandtudse</v>
      </c>
      <c r="V6606" s="0" t="str">
        <f aca="false">MID(F6606,10,9)</f>
        <v>DL2018080</v>
      </c>
      <c r="W6606" s="64" t="str">
        <f aca="false">V6606&amp;"_"&amp;U6606&amp;"_"&amp;R6606&amp;"_"&amp;S6606&amp;"_"&amp;T6606</f>
        <v>DL2018080_Strandtudse_Valid_Absent_Ct&gt;41</v>
      </c>
    </row>
    <row r="6607" customFormat="false" ht="14.25" hidden="false" customHeight="false" outlineLevel="0" collapsed="false">
      <c r="A6607" s="0" t="s">
        <v>764</v>
      </c>
      <c r="B6607" s="52" t="s">
        <v>765</v>
      </c>
      <c r="C6607" s="52" t="s">
        <v>747</v>
      </c>
      <c r="D6607" s="53" t="n">
        <v>0.1</v>
      </c>
      <c r="E6607" s="53" t="s">
        <v>748</v>
      </c>
      <c r="F6607" s="0" t="s">
        <v>1419</v>
      </c>
      <c r="G6607" s="0" t="str">
        <f aca="false">LEFT(B6607,2)</f>
        <v>03</v>
      </c>
      <c r="H6607" s="0" t="str">
        <f aca="false">I6607&amp;"_"&amp;G6607&amp;"_"&amp;F6607</f>
        <v>Strandtudse_03_20190206_DL2018080_MunkensdamGym_koersel1</v>
      </c>
      <c r="I6607" s="61" t="str">
        <f aca="false">MID(RIGHT(B6607,LEN(B6607)-3),1,FIND("_",RIGHT(B6607,LEN(B6607)-3))-1)</f>
        <v>Strandtudse</v>
      </c>
      <c r="J6607" s="61" t="str">
        <f aca="false">TRIM(SUBSTITUTE(RIGHT(B6607,FIND(I6607,B6607)+1),"_",""))</f>
        <v>NegK</v>
      </c>
      <c r="K6607" s="0" t="str">
        <f aca="false">IFERROR(VALUE(SUBSTITUTE(E6607,".",",")),E6607)</f>
        <v>No Ct</v>
      </c>
      <c r="L6607" s="61" t="str">
        <f aca="false">IF(J6607="PosK",SUMIFS(K:K,J:J,"PosK",H:H,H6607),"")</f>
        <v/>
      </c>
      <c r="M6607" s="61" t="str">
        <f aca="false">IF(J6607="PosK",SUMIFS(K:K,J:J,"NegK",H:H,H6607),"")</f>
        <v/>
      </c>
      <c r="N6607" s="61" t="str">
        <f aca="false">IF(J6607="PosK",SUMIFS(K:K,J:J,"eDNA",H:H,H6607),"")</f>
        <v/>
      </c>
    </row>
    <row r="6608" customFormat="false" ht="14.25" hidden="false" customHeight="false" outlineLevel="0" collapsed="false">
      <c r="A6608" s="0" t="s">
        <v>766</v>
      </c>
      <c r="B6608" s="52" t="s">
        <v>767</v>
      </c>
      <c r="C6608" s="52" t="s">
        <v>751</v>
      </c>
      <c r="D6608" s="53" t="n">
        <v>0.1</v>
      </c>
      <c r="E6608" s="53" t="s">
        <v>748</v>
      </c>
      <c r="F6608" s="0" t="s">
        <v>1419</v>
      </c>
      <c r="G6608" s="0" t="str">
        <f aca="false">LEFT(B6608,2)</f>
        <v>03</v>
      </c>
      <c r="H6608" s="0" t="str">
        <f aca="false">I6608&amp;"_"&amp;G6608&amp;"_"&amp;F6608</f>
        <v>Strandtudse_03_20190206_DL2018080_MunkensdamGym_koersel1</v>
      </c>
      <c r="I6608" s="61" t="str">
        <f aca="false">MID(RIGHT(B6608,LEN(B6608)-3),1,FIND("_",RIGHT(B6608,LEN(B6608)-3))-1)</f>
        <v>Strandtudse</v>
      </c>
      <c r="J6608" s="61" t="str">
        <f aca="false">TRIM(SUBSTITUTE(RIGHT(B6608,FIND(I6608,B6608)+1),"_",""))</f>
        <v>eDNA</v>
      </c>
      <c r="K6608" s="0" t="str">
        <f aca="false">IFERROR(VALUE(SUBSTITUTE(E6608,".",",")),E6608)</f>
        <v>No Ct</v>
      </c>
      <c r="L6608" s="61" t="str">
        <f aca="false">IF(J6608="PosK",SUMIFS(K:K,J:J,"PosK",H:H,H6608),"")</f>
        <v/>
      </c>
      <c r="M6608" s="61" t="str">
        <f aca="false">IF(J6608="PosK",SUMIFS(K:K,J:J,"NegK",H:H,H6608),"")</f>
        <v/>
      </c>
      <c r="N6608" s="61" t="str">
        <f aca="false">IF(J6608="PosK",SUMIFS(K:K,J:J,"eDNA",H:H,H6608),"")</f>
        <v/>
      </c>
      <c r="Q6608" s="62"/>
    </row>
    <row r="6609" customFormat="false" ht="14.25" hidden="false" customHeight="false" outlineLevel="0" collapsed="false">
      <c r="A6609" s="0" t="s">
        <v>768</v>
      </c>
      <c r="B6609" s="52" t="s">
        <v>767</v>
      </c>
      <c r="C6609" s="52" t="s">
        <v>751</v>
      </c>
      <c r="D6609" s="53" t="n">
        <v>0.1</v>
      </c>
      <c r="E6609" s="53" t="s">
        <v>748</v>
      </c>
      <c r="F6609" s="0" t="s">
        <v>1419</v>
      </c>
      <c r="G6609" s="0" t="str">
        <f aca="false">LEFT(B6609,2)</f>
        <v>03</v>
      </c>
      <c r="H6609" s="0" t="str">
        <f aca="false">I6609&amp;"_"&amp;G6609&amp;"_"&amp;F6609</f>
        <v>Strandtudse_03_20190206_DL2018080_MunkensdamGym_koersel1</v>
      </c>
      <c r="I6609" s="61" t="str">
        <f aca="false">MID(RIGHT(B6609,LEN(B6609)-3),1,FIND("_",RIGHT(B6609,LEN(B6609)-3))-1)</f>
        <v>Strandtudse</v>
      </c>
      <c r="J6609" s="61" t="str">
        <f aca="false">TRIM(SUBSTITUTE(RIGHT(B6609,FIND(I6609,B6609)+1),"_",""))</f>
        <v>eDNA</v>
      </c>
      <c r="K6609" s="0" t="str">
        <f aca="false">IFERROR(VALUE(SUBSTITUTE(E6609,".",",")),E6609)</f>
        <v>No Ct</v>
      </c>
      <c r="L6609" s="61" t="str">
        <f aca="false">IF(J6609="PosK",SUMIFS(K:K,J:J,"PosK",H:H,H6609),"")</f>
        <v/>
      </c>
      <c r="M6609" s="61" t="str">
        <f aca="false">IF(J6609="PosK",SUMIFS(K:K,J:J,"NegK",H:H,H6609),"")</f>
        <v/>
      </c>
      <c r="N6609" s="61" t="str">
        <f aca="false">IF(J6609="PosK",SUMIFS(K:K,J:J,"eDNA",H:H,H6609),"")</f>
        <v/>
      </c>
      <c r="P6609" s="62"/>
      <c r="T6609" s="63"/>
      <c r="W6609" s="64"/>
    </row>
    <row r="6610" customFormat="false" ht="14.25" hidden="false" customHeight="false" outlineLevel="0" collapsed="false">
      <c r="A6610" s="0" t="s">
        <v>770</v>
      </c>
      <c r="B6610" s="52" t="s">
        <v>771</v>
      </c>
      <c r="C6610" s="52" t="s">
        <v>743</v>
      </c>
      <c r="D6610" s="53" t="n">
        <v>0.1</v>
      </c>
      <c r="E6610" s="53" t="n">
        <v>32.68</v>
      </c>
      <c r="F6610" s="0" t="s">
        <v>1419</v>
      </c>
      <c r="G6610" s="0" t="str">
        <f aca="false">LEFT(B6610,2)</f>
        <v>04</v>
      </c>
      <c r="H6610" s="0" t="str">
        <f aca="false">I6610&amp;"_"&amp;G6610&amp;"_"&amp;F6610</f>
        <v>GroenbrogetTudse_04_20190206_DL2018080_MunkensdamGym_koersel1</v>
      </c>
      <c r="I6610" s="61" t="str">
        <f aca="false">MID(RIGHT(B6610,LEN(B6610)-3),1,FIND("_",RIGHT(B6610,LEN(B6610)-3))-1)</f>
        <v>GroenbrogetTudse</v>
      </c>
      <c r="J6610" s="61" t="str">
        <f aca="false">TRIM(SUBSTITUTE(RIGHT(B6610,FIND(I6610,B6610)+1),"_",""))</f>
        <v>PosK</v>
      </c>
      <c r="K6610" s="0" t="n">
        <f aca="false">IFERROR(VALUE(SUBSTITUTE(E6610,".",",")),E6610)</f>
        <v>32.68</v>
      </c>
      <c r="L6610" s="61" t="n">
        <f aca="false">IF(J6610="PosK",SUMIFS(K:K,J:J,"PosK",H:H,H6610),"")</f>
        <v>32.68</v>
      </c>
      <c r="M6610" s="61" t="n">
        <f aca="false">IF(J6610="PosK",SUMIFS(K:K,J:J,"NegK",H:H,H6610),"")</f>
        <v>0</v>
      </c>
      <c r="N6610" s="61" t="n">
        <f aca="false">IF(J6610="PosK",SUMIFS(K:K,J:J,"eDNA",H:H,H6610),"")</f>
        <v>0</v>
      </c>
      <c r="P6610" s="62" t="n">
        <f aca="false">IF(K6612="No Ct",0,K6612)</f>
        <v>0</v>
      </c>
      <c r="Q6610" s="62" t="n">
        <f aca="false">IF(K6613="No Ct",0,K6613)</f>
        <v>0</v>
      </c>
      <c r="R6610" s="0" t="str">
        <f aca="false">IF(AND(L6610&gt;0,M6610=0),"Valid","Invalid")</f>
        <v>Valid</v>
      </c>
      <c r="S6610" s="0" t="str">
        <f aca="false">IF(OR(P6610&gt;1,Q6610&gt;1),"Present","Absent")</f>
        <v>Absent</v>
      </c>
      <c r="T6610" s="63" t="str">
        <f aca="false">IF(OR(AND(P6610&gt;1,P6610&lt;41),AND(Q6610&gt;1,Q6610&lt;41)),"Ct&lt;41","Ct&gt;41")</f>
        <v>Ct&gt;41</v>
      </c>
      <c r="U6610" s="0" t="str">
        <f aca="false">I6610</f>
        <v>GroenbrogetTudse</v>
      </c>
      <c r="V6610" s="0" t="str">
        <f aca="false">MID(F6610,10,9)</f>
        <v>DL2018080</v>
      </c>
      <c r="W6610" s="64" t="str">
        <f aca="false">V6610&amp;"_"&amp;U6610&amp;"_"&amp;R6610&amp;"_"&amp;S6610&amp;"_"&amp;T6610</f>
        <v>DL2018080_GroenbrogetTudse_Valid_Absent_Ct&gt;41</v>
      </c>
    </row>
    <row r="6611" customFormat="false" ht="14.25" hidden="false" customHeight="false" outlineLevel="0" collapsed="false">
      <c r="A6611" s="0" t="s">
        <v>772</v>
      </c>
      <c r="B6611" s="52" t="s">
        <v>773</v>
      </c>
      <c r="C6611" s="52" t="s">
        <v>747</v>
      </c>
      <c r="D6611" s="53" t="n">
        <v>0.1</v>
      </c>
      <c r="E6611" s="53" t="s">
        <v>748</v>
      </c>
      <c r="F6611" s="0" t="s">
        <v>1419</v>
      </c>
      <c r="G6611" s="0" t="str">
        <f aca="false">LEFT(B6611,2)</f>
        <v>04</v>
      </c>
      <c r="H6611" s="0" t="str">
        <f aca="false">I6611&amp;"_"&amp;G6611&amp;"_"&amp;F6611</f>
        <v>GroenbrogetTudse_04_20190206_DL2018080_MunkensdamGym_koersel1</v>
      </c>
      <c r="I6611" s="61" t="str">
        <f aca="false">MID(RIGHT(B6611,LEN(B6611)-3),1,FIND("_",RIGHT(B6611,LEN(B6611)-3))-1)</f>
        <v>GroenbrogetTudse</v>
      </c>
      <c r="J6611" s="61" t="str">
        <f aca="false">TRIM(SUBSTITUTE(RIGHT(B6611,FIND(I6611,B6611)+1),"_",""))</f>
        <v>NegK</v>
      </c>
      <c r="K6611" s="0" t="str">
        <f aca="false">IFERROR(VALUE(SUBSTITUTE(E6611,".",",")),E6611)</f>
        <v>No Ct</v>
      </c>
      <c r="L6611" s="61" t="str">
        <f aca="false">IF(J6611="PosK",SUMIFS(K:K,J:J,"PosK",H:H,H6611),"")</f>
        <v/>
      </c>
      <c r="M6611" s="61" t="str">
        <f aca="false">IF(J6611="PosK",SUMIFS(K:K,J:J,"NegK",H:H,H6611),"")</f>
        <v/>
      </c>
      <c r="N6611" s="61" t="str">
        <f aca="false">IF(J6611="PosK",SUMIFS(K:K,J:J,"eDNA",H:H,H6611),"")</f>
        <v/>
      </c>
    </row>
    <row r="6612" customFormat="false" ht="14.25" hidden="false" customHeight="false" outlineLevel="0" collapsed="false">
      <c r="A6612" s="0" t="s">
        <v>774</v>
      </c>
      <c r="B6612" s="52" t="s">
        <v>775</v>
      </c>
      <c r="C6612" s="52" t="s">
        <v>751</v>
      </c>
      <c r="D6612" s="53" t="n">
        <v>0.1</v>
      </c>
      <c r="E6612" s="53" t="s">
        <v>748</v>
      </c>
      <c r="F6612" s="0" t="s">
        <v>1419</v>
      </c>
      <c r="G6612" s="0" t="str">
        <f aca="false">LEFT(B6612,2)</f>
        <v>04</v>
      </c>
      <c r="H6612" s="0" t="str">
        <f aca="false">I6612&amp;"_"&amp;G6612&amp;"_"&amp;F6612</f>
        <v>GroenbrogetTudse_04_20190206_DL2018080_MunkensdamGym_koersel1</v>
      </c>
      <c r="I6612" s="61" t="str">
        <f aca="false">MID(RIGHT(B6612,LEN(B6612)-3),1,FIND("_",RIGHT(B6612,LEN(B6612)-3))-1)</f>
        <v>GroenbrogetTudse</v>
      </c>
      <c r="J6612" s="61" t="str">
        <f aca="false">TRIM(SUBSTITUTE(RIGHT(B6612,FIND(I6612,B6612)+1),"_",""))</f>
        <v>eDNA</v>
      </c>
      <c r="K6612" s="0" t="str">
        <f aca="false">IFERROR(VALUE(SUBSTITUTE(E6612,".",",")),E6612)</f>
        <v>No Ct</v>
      </c>
      <c r="L6612" s="61" t="str">
        <f aca="false">IF(J6612="PosK",SUMIFS(K:K,J:J,"PosK",H:H,H6612),"")</f>
        <v/>
      </c>
      <c r="M6612" s="61" t="str">
        <f aca="false">IF(J6612="PosK",SUMIFS(K:K,J:J,"NegK",H:H,H6612),"")</f>
        <v/>
      </c>
      <c r="N6612" s="61" t="str">
        <f aca="false">IF(J6612="PosK",SUMIFS(K:K,J:J,"eDNA",H:H,H6612),"")</f>
        <v/>
      </c>
      <c r="Q6612" s="62"/>
    </row>
    <row r="6613" customFormat="false" ht="14.25" hidden="false" customHeight="false" outlineLevel="0" collapsed="false">
      <c r="A6613" s="0" t="s">
        <v>776</v>
      </c>
      <c r="B6613" s="52" t="s">
        <v>775</v>
      </c>
      <c r="C6613" s="52" t="s">
        <v>751</v>
      </c>
      <c r="D6613" s="53" t="n">
        <v>0.1</v>
      </c>
      <c r="E6613" s="53" t="s">
        <v>748</v>
      </c>
      <c r="F6613" s="0" t="s">
        <v>1419</v>
      </c>
      <c r="G6613" s="0" t="str">
        <f aca="false">LEFT(B6613,2)</f>
        <v>04</v>
      </c>
      <c r="H6613" s="0" t="str">
        <f aca="false">I6613&amp;"_"&amp;G6613&amp;"_"&amp;F6613</f>
        <v>GroenbrogetTudse_04_20190206_DL2018080_MunkensdamGym_koersel1</v>
      </c>
      <c r="I6613" s="61" t="str">
        <f aca="false">MID(RIGHT(B6613,LEN(B6613)-3),1,FIND("_",RIGHT(B6613,LEN(B6613)-3))-1)</f>
        <v>GroenbrogetTudse</v>
      </c>
      <c r="J6613" s="61" t="str">
        <f aca="false">TRIM(SUBSTITUTE(RIGHT(B6613,FIND(I6613,B6613)+1),"_",""))</f>
        <v>eDNA</v>
      </c>
      <c r="K6613" s="0" t="str">
        <f aca="false">IFERROR(VALUE(SUBSTITUTE(E6613,".",",")),E6613)</f>
        <v>No Ct</v>
      </c>
      <c r="L6613" s="61" t="str">
        <f aca="false">IF(J6613="PosK",SUMIFS(K:K,J:J,"PosK",H:H,H6613),"")</f>
        <v/>
      </c>
      <c r="M6613" s="61" t="str">
        <f aca="false">IF(J6613="PosK",SUMIFS(K:K,J:J,"NegK",H:H,H6613),"")</f>
        <v/>
      </c>
      <c r="N6613" s="61" t="str">
        <f aca="false">IF(J6613="PosK",SUMIFS(K:K,J:J,"eDNA",H:H,H6613),"")</f>
        <v/>
      </c>
      <c r="P6613" s="62"/>
      <c r="T6613" s="63"/>
      <c r="W6613" s="64"/>
    </row>
    <row r="6614" customFormat="false" ht="14.25" hidden="false" customHeight="false" outlineLevel="0" collapsed="false">
      <c r="A6614" s="0" t="s">
        <v>778</v>
      </c>
      <c r="B6614" s="52" t="s">
        <v>779</v>
      </c>
      <c r="C6614" s="52" t="s">
        <v>743</v>
      </c>
      <c r="D6614" s="53" t="n">
        <v>0.1</v>
      </c>
      <c r="E6614" s="53" t="n">
        <v>25.08</v>
      </c>
      <c r="F6614" s="0" t="s">
        <v>1419</v>
      </c>
      <c r="G6614" s="0" t="str">
        <f aca="false">LEFT(B6614,2)</f>
        <v>05</v>
      </c>
      <c r="H6614" s="0" t="str">
        <f aca="false">I6614&amp;"_"&amp;G6614&amp;"_"&amp;F6614</f>
        <v>Loevfroe_05_20190206_DL2018080_MunkensdamGym_koersel1</v>
      </c>
      <c r="I6614" s="61" t="str">
        <f aca="false">MID(RIGHT(B6614,LEN(B6614)-3),1,FIND("_",RIGHT(B6614,LEN(B6614)-3))-1)</f>
        <v>Loevfroe</v>
      </c>
      <c r="J6614" s="61" t="str">
        <f aca="false">TRIM(SUBSTITUTE(RIGHT(B6614,FIND(I6614,B6614)+1),"_",""))</f>
        <v>PosK</v>
      </c>
      <c r="K6614" s="0" t="n">
        <f aca="false">IFERROR(VALUE(SUBSTITUTE(E6614,".",",")),E6614)</f>
        <v>25.08</v>
      </c>
      <c r="L6614" s="61" t="n">
        <f aca="false">IF(J6614="PosK",SUMIFS(K:K,J:J,"PosK",H:H,H6614),"")</f>
        <v>25.08</v>
      </c>
      <c r="M6614" s="61" t="n">
        <f aca="false">IF(J6614="PosK",SUMIFS(K:K,J:J,"NegK",H:H,H6614),"")</f>
        <v>0</v>
      </c>
      <c r="N6614" s="61" t="n">
        <f aca="false">IF(J6614="PosK",SUMIFS(K:K,J:J,"eDNA",H:H,H6614),"")</f>
        <v>0</v>
      </c>
      <c r="P6614" s="62" t="n">
        <f aca="false">IF(K6616="No Ct",0,K6616)</f>
        <v>0</v>
      </c>
      <c r="Q6614" s="62" t="n">
        <f aca="false">IF(K6617="No Ct",0,K6617)</f>
        <v>0</v>
      </c>
      <c r="R6614" s="0" t="str">
        <f aca="false">IF(AND(L6614&gt;0,M6614=0),"Valid","Invalid")</f>
        <v>Valid</v>
      </c>
      <c r="S6614" s="0" t="str">
        <f aca="false">IF(OR(P6614&gt;1,Q6614&gt;1),"Present","Absent")</f>
        <v>Absent</v>
      </c>
      <c r="T6614" s="63" t="str">
        <f aca="false">IF(OR(AND(P6614&gt;1,P6614&lt;41),AND(Q6614&gt;1,Q6614&lt;41)),"Ct&lt;41","Ct&gt;41")</f>
        <v>Ct&gt;41</v>
      </c>
      <c r="U6614" s="0" t="str">
        <f aca="false">I6614</f>
        <v>Loevfroe</v>
      </c>
      <c r="V6614" s="0" t="str">
        <f aca="false">MID(F6614,10,9)</f>
        <v>DL2018080</v>
      </c>
      <c r="W6614" s="64" t="str">
        <f aca="false">V6614&amp;"_"&amp;U6614&amp;"_"&amp;R6614&amp;"_"&amp;S6614&amp;"_"&amp;T6614</f>
        <v>DL2018080_Loevfroe_Valid_Absent_Ct&gt;41</v>
      </c>
    </row>
    <row r="6615" customFormat="false" ht="14.25" hidden="false" customHeight="false" outlineLevel="0" collapsed="false">
      <c r="A6615" s="0" t="s">
        <v>780</v>
      </c>
      <c r="B6615" s="52" t="s">
        <v>781</v>
      </c>
      <c r="C6615" s="52" t="s">
        <v>747</v>
      </c>
      <c r="D6615" s="53" t="n">
        <v>0.1</v>
      </c>
      <c r="E6615" s="53" t="s">
        <v>748</v>
      </c>
      <c r="F6615" s="0" t="s">
        <v>1419</v>
      </c>
      <c r="G6615" s="0" t="str">
        <f aca="false">LEFT(B6615,2)</f>
        <v>05</v>
      </c>
      <c r="H6615" s="0" t="str">
        <f aca="false">I6615&amp;"_"&amp;G6615&amp;"_"&amp;F6615</f>
        <v>Loevfroe_05_20190206_DL2018080_MunkensdamGym_koersel1</v>
      </c>
      <c r="I6615" s="61" t="str">
        <f aca="false">MID(RIGHT(B6615,LEN(B6615)-3),1,FIND("_",RIGHT(B6615,LEN(B6615)-3))-1)</f>
        <v>Loevfroe</v>
      </c>
      <c r="J6615" s="61" t="str">
        <f aca="false">TRIM(SUBSTITUTE(RIGHT(B6615,FIND(I6615,B6615)+1),"_",""))</f>
        <v>NegK</v>
      </c>
      <c r="K6615" s="0" t="str">
        <f aca="false">IFERROR(VALUE(SUBSTITUTE(E6615,".",",")),E6615)</f>
        <v>No Ct</v>
      </c>
      <c r="L6615" s="61" t="str">
        <f aca="false">IF(J6615="PosK",SUMIFS(K:K,J:J,"PosK",H:H,H6615),"")</f>
        <v/>
      </c>
      <c r="M6615" s="61" t="str">
        <f aca="false">IF(J6615="PosK",SUMIFS(K:K,J:J,"NegK",H:H,H6615),"")</f>
        <v/>
      </c>
      <c r="N6615" s="61" t="str">
        <f aca="false">IF(J6615="PosK",SUMIFS(K:K,J:J,"eDNA",H:H,H6615),"")</f>
        <v/>
      </c>
    </row>
    <row r="6616" customFormat="false" ht="14.25" hidden="false" customHeight="false" outlineLevel="0" collapsed="false">
      <c r="A6616" s="0" t="s">
        <v>782</v>
      </c>
      <c r="B6616" s="52" t="s">
        <v>783</v>
      </c>
      <c r="C6616" s="52" t="s">
        <v>751</v>
      </c>
      <c r="D6616" s="53" t="n">
        <v>0.1</v>
      </c>
      <c r="E6616" s="53" t="s">
        <v>748</v>
      </c>
      <c r="F6616" s="0" t="s">
        <v>1419</v>
      </c>
      <c r="G6616" s="0" t="str">
        <f aca="false">LEFT(B6616,2)</f>
        <v>05</v>
      </c>
      <c r="H6616" s="0" t="str">
        <f aca="false">I6616&amp;"_"&amp;G6616&amp;"_"&amp;F6616</f>
        <v>Loevfroe_05_20190206_DL2018080_MunkensdamGym_koersel1</v>
      </c>
      <c r="I6616" s="61" t="str">
        <f aca="false">MID(RIGHT(B6616,LEN(B6616)-3),1,FIND("_",RIGHT(B6616,LEN(B6616)-3))-1)</f>
        <v>Loevfroe</v>
      </c>
      <c r="J6616" s="61" t="str">
        <f aca="false">TRIM(SUBSTITUTE(RIGHT(B6616,FIND(I6616,B6616)+1),"_",""))</f>
        <v>eDNA</v>
      </c>
      <c r="K6616" s="0" t="str">
        <f aca="false">IFERROR(VALUE(SUBSTITUTE(E6616,".",",")),E6616)</f>
        <v>No Ct</v>
      </c>
      <c r="L6616" s="61" t="str">
        <f aca="false">IF(J6616="PosK",SUMIFS(K:K,J:J,"PosK",H:H,H6616),"")</f>
        <v/>
      </c>
      <c r="M6616" s="61" t="str">
        <f aca="false">IF(J6616="PosK",SUMIFS(K:K,J:J,"NegK",H:H,H6616),"")</f>
        <v/>
      </c>
      <c r="N6616" s="61" t="str">
        <f aca="false">IF(J6616="PosK",SUMIFS(K:K,J:J,"eDNA",H:H,H6616),"")</f>
        <v/>
      </c>
      <c r="Q6616" s="62"/>
    </row>
    <row r="6617" customFormat="false" ht="14.25" hidden="false" customHeight="false" outlineLevel="0" collapsed="false">
      <c r="A6617" s="0" t="s">
        <v>784</v>
      </c>
      <c r="B6617" s="52" t="s">
        <v>783</v>
      </c>
      <c r="C6617" s="52" t="s">
        <v>751</v>
      </c>
      <c r="D6617" s="53" t="n">
        <v>0.1</v>
      </c>
      <c r="E6617" s="53" t="s">
        <v>748</v>
      </c>
      <c r="F6617" s="0" t="s">
        <v>1419</v>
      </c>
      <c r="G6617" s="0" t="str">
        <f aca="false">LEFT(B6617,2)</f>
        <v>05</v>
      </c>
      <c r="H6617" s="0" t="str">
        <f aca="false">I6617&amp;"_"&amp;G6617&amp;"_"&amp;F6617</f>
        <v>Loevfroe_05_20190206_DL2018080_MunkensdamGym_koersel1</v>
      </c>
      <c r="I6617" s="61" t="str">
        <f aca="false">MID(RIGHT(B6617,LEN(B6617)-3),1,FIND("_",RIGHT(B6617,LEN(B6617)-3))-1)</f>
        <v>Loevfroe</v>
      </c>
      <c r="J6617" s="61" t="str">
        <f aca="false">TRIM(SUBSTITUTE(RIGHT(B6617,FIND(I6617,B6617)+1),"_",""))</f>
        <v>eDNA</v>
      </c>
      <c r="K6617" s="0" t="str">
        <f aca="false">IFERROR(VALUE(SUBSTITUTE(E6617,".",",")),E6617)</f>
        <v>No Ct</v>
      </c>
      <c r="L6617" s="61" t="str">
        <f aca="false">IF(J6617="PosK",SUMIFS(K:K,J:J,"PosK",H:H,H6617),"")</f>
        <v/>
      </c>
      <c r="M6617" s="61" t="str">
        <f aca="false">IF(J6617="PosK",SUMIFS(K:K,J:J,"NegK",H:H,H6617),"")</f>
        <v/>
      </c>
      <c r="N6617" s="61" t="str">
        <f aca="false">IF(J6617="PosK",SUMIFS(K:K,J:J,"eDNA",H:H,H6617),"")</f>
        <v/>
      </c>
      <c r="P6617" s="62"/>
      <c r="T6617" s="63"/>
      <c r="W6617" s="64"/>
    </row>
    <row r="6618" customFormat="false" ht="14.25" hidden="false" customHeight="false" outlineLevel="0" collapsed="false">
      <c r="A6618" s="0" t="s">
        <v>786</v>
      </c>
      <c r="B6618" s="52" t="s">
        <v>787</v>
      </c>
      <c r="C6618" s="52" t="s">
        <v>743</v>
      </c>
      <c r="D6618" s="53" t="n">
        <v>0.1</v>
      </c>
      <c r="E6618" s="53" t="n">
        <v>29.89</v>
      </c>
      <c r="F6618" s="0" t="s">
        <v>1419</v>
      </c>
      <c r="G6618" s="0" t="str">
        <f aca="false">LEFT(B6618,2)</f>
        <v>06</v>
      </c>
      <c r="H6618" s="0" t="str">
        <f aca="false">I6618&amp;"_"&amp;G6618&amp;"_"&amp;F6618</f>
        <v>Springfroe_06_20190206_DL2018080_MunkensdamGym_koersel1</v>
      </c>
      <c r="I6618" s="61" t="str">
        <f aca="false">MID(RIGHT(B6618,LEN(B6618)-3),1,FIND("_",RIGHT(B6618,LEN(B6618)-3))-1)</f>
        <v>Springfroe</v>
      </c>
      <c r="J6618" s="61" t="str">
        <f aca="false">TRIM(SUBSTITUTE(RIGHT(B6618,FIND(I6618,B6618)+1),"_",""))</f>
        <v>PosK</v>
      </c>
      <c r="K6618" s="0" t="n">
        <f aca="false">IFERROR(VALUE(SUBSTITUTE(E6618,".",",")),E6618)</f>
        <v>29.89</v>
      </c>
      <c r="L6618" s="61" t="n">
        <f aca="false">IF(J6618="PosK",SUMIFS(K:K,J:J,"PosK",H:H,H6618),"")</f>
        <v>29.89</v>
      </c>
      <c r="M6618" s="61" t="n">
        <f aca="false">IF(J6618="PosK",SUMIFS(K:K,J:J,"NegK",H:H,H6618),"")</f>
        <v>0</v>
      </c>
      <c r="N6618" s="61" t="n">
        <f aca="false">IF(J6618="PosK",SUMIFS(K:K,J:J,"eDNA",H:H,H6618),"")</f>
        <v>0</v>
      </c>
      <c r="P6618" s="62" t="n">
        <f aca="false">IF(K6620="No Ct",0,K6620)</f>
        <v>0</v>
      </c>
      <c r="Q6618" s="62" t="n">
        <f aca="false">IF(K6621="No Ct",0,K6621)</f>
        <v>0</v>
      </c>
      <c r="R6618" s="0" t="str">
        <f aca="false">IF(AND(L6618&gt;0,M6618=0),"Valid","Invalid")</f>
        <v>Valid</v>
      </c>
      <c r="S6618" s="0" t="str">
        <f aca="false">IF(OR(P6618&gt;1,Q6618&gt;1),"Present","Absent")</f>
        <v>Absent</v>
      </c>
      <c r="T6618" s="63" t="str">
        <f aca="false">IF(OR(AND(P6618&gt;1,P6618&lt;41),AND(Q6618&gt;1,Q6618&lt;41)),"Ct&lt;41","Ct&gt;41")</f>
        <v>Ct&gt;41</v>
      </c>
      <c r="U6618" s="0" t="str">
        <f aca="false">I6618</f>
        <v>Springfroe</v>
      </c>
      <c r="V6618" s="0" t="str">
        <f aca="false">MID(F6618,10,9)</f>
        <v>DL2018080</v>
      </c>
      <c r="W6618" s="64" t="str">
        <f aca="false">V6618&amp;"_"&amp;U6618&amp;"_"&amp;R6618&amp;"_"&amp;S6618&amp;"_"&amp;T6618</f>
        <v>DL2018080_Springfroe_Valid_Absent_Ct&gt;41</v>
      </c>
    </row>
    <row r="6619" customFormat="false" ht="14.25" hidden="false" customHeight="false" outlineLevel="0" collapsed="false">
      <c r="A6619" s="0" t="s">
        <v>788</v>
      </c>
      <c r="B6619" s="52" t="s">
        <v>789</v>
      </c>
      <c r="C6619" s="52" t="s">
        <v>747</v>
      </c>
      <c r="D6619" s="53" t="n">
        <v>0.1</v>
      </c>
      <c r="E6619" s="53" t="s">
        <v>748</v>
      </c>
      <c r="F6619" s="0" t="s">
        <v>1419</v>
      </c>
      <c r="G6619" s="0" t="str">
        <f aca="false">LEFT(B6619,2)</f>
        <v>06</v>
      </c>
      <c r="H6619" s="0" t="str">
        <f aca="false">I6619&amp;"_"&amp;G6619&amp;"_"&amp;F6619</f>
        <v>Springfroe_06_20190206_DL2018080_MunkensdamGym_koersel1</v>
      </c>
      <c r="I6619" s="61" t="str">
        <f aca="false">MID(RIGHT(B6619,LEN(B6619)-3),1,FIND("_",RIGHT(B6619,LEN(B6619)-3))-1)</f>
        <v>Springfroe</v>
      </c>
      <c r="J6619" s="61" t="str">
        <f aca="false">TRIM(SUBSTITUTE(RIGHT(B6619,FIND(I6619,B6619)+1),"_",""))</f>
        <v>NegK</v>
      </c>
      <c r="K6619" s="0" t="str">
        <f aca="false">IFERROR(VALUE(SUBSTITUTE(E6619,".",",")),E6619)</f>
        <v>No Ct</v>
      </c>
      <c r="L6619" s="61" t="str">
        <f aca="false">IF(J6619="PosK",SUMIFS(K:K,J:J,"PosK",H:H,H6619),"")</f>
        <v/>
      </c>
      <c r="M6619" s="61" t="str">
        <f aca="false">IF(J6619="PosK",SUMIFS(K:K,J:J,"NegK",H:H,H6619),"")</f>
        <v/>
      </c>
      <c r="N6619" s="61" t="str">
        <f aca="false">IF(J6619="PosK",SUMIFS(K:K,J:J,"eDNA",H:H,H6619),"")</f>
        <v/>
      </c>
    </row>
    <row r="6620" customFormat="false" ht="14.25" hidden="false" customHeight="false" outlineLevel="0" collapsed="false">
      <c r="A6620" s="0" t="s">
        <v>790</v>
      </c>
      <c r="B6620" s="52" t="s">
        <v>791</v>
      </c>
      <c r="C6620" s="52" t="s">
        <v>751</v>
      </c>
      <c r="D6620" s="53" t="n">
        <v>0.1</v>
      </c>
      <c r="E6620" s="53" t="s">
        <v>748</v>
      </c>
      <c r="F6620" s="0" t="s">
        <v>1419</v>
      </c>
      <c r="G6620" s="0" t="str">
        <f aca="false">LEFT(B6620,2)</f>
        <v>06</v>
      </c>
      <c r="H6620" s="0" t="str">
        <f aca="false">I6620&amp;"_"&amp;G6620&amp;"_"&amp;F6620</f>
        <v>Springfroe_06_20190206_DL2018080_MunkensdamGym_koersel1</v>
      </c>
      <c r="I6620" s="61" t="str">
        <f aca="false">MID(RIGHT(B6620,LEN(B6620)-3),1,FIND("_",RIGHT(B6620,LEN(B6620)-3))-1)</f>
        <v>Springfroe</v>
      </c>
      <c r="J6620" s="61" t="str">
        <f aca="false">TRIM(SUBSTITUTE(RIGHT(B6620,FIND(I6620,B6620)+1),"_",""))</f>
        <v>eDNA</v>
      </c>
      <c r="K6620" s="0" t="str">
        <f aca="false">IFERROR(VALUE(SUBSTITUTE(E6620,".",",")),E6620)</f>
        <v>No Ct</v>
      </c>
      <c r="L6620" s="61" t="str">
        <f aca="false">IF(J6620="PosK",SUMIFS(K:K,J:J,"PosK",H:H,H6620),"")</f>
        <v/>
      </c>
      <c r="M6620" s="61" t="str">
        <f aca="false">IF(J6620="PosK",SUMIFS(K:K,J:J,"NegK",H:H,H6620),"")</f>
        <v/>
      </c>
      <c r="N6620" s="61" t="str">
        <f aca="false">IF(J6620="PosK",SUMIFS(K:K,J:J,"eDNA",H:H,H6620),"")</f>
        <v/>
      </c>
      <c r="Q6620" s="62"/>
    </row>
    <row r="6621" customFormat="false" ht="14.25" hidden="false" customHeight="false" outlineLevel="0" collapsed="false">
      <c r="A6621" s="0" t="s">
        <v>792</v>
      </c>
      <c r="B6621" s="52" t="s">
        <v>791</v>
      </c>
      <c r="C6621" s="52" t="s">
        <v>751</v>
      </c>
      <c r="D6621" s="53" t="n">
        <v>0.1</v>
      </c>
      <c r="E6621" s="53" t="s">
        <v>748</v>
      </c>
      <c r="F6621" s="0" t="s">
        <v>1419</v>
      </c>
      <c r="G6621" s="0" t="str">
        <f aca="false">LEFT(B6621,2)</f>
        <v>06</v>
      </c>
      <c r="H6621" s="0" t="str">
        <f aca="false">I6621&amp;"_"&amp;G6621&amp;"_"&amp;F6621</f>
        <v>Springfroe_06_20190206_DL2018080_MunkensdamGym_koersel1</v>
      </c>
      <c r="I6621" s="61" t="str">
        <f aca="false">MID(RIGHT(B6621,LEN(B6621)-3),1,FIND("_",RIGHT(B6621,LEN(B6621)-3))-1)</f>
        <v>Springfroe</v>
      </c>
      <c r="J6621" s="61" t="str">
        <f aca="false">TRIM(SUBSTITUTE(RIGHT(B6621,FIND(I6621,B6621)+1),"_",""))</f>
        <v>eDNA</v>
      </c>
      <c r="K6621" s="0" t="str">
        <f aca="false">IFERROR(VALUE(SUBSTITUTE(E6621,".",",")),E6621)</f>
        <v>No Ct</v>
      </c>
      <c r="L6621" s="61" t="str">
        <f aca="false">IF(J6621="PosK",SUMIFS(K:K,J:J,"PosK",H:H,H6621),"")</f>
        <v/>
      </c>
      <c r="M6621" s="61" t="str">
        <f aca="false">IF(J6621="PosK",SUMIFS(K:K,J:J,"NegK",H:H,H6621),"")</f>
        <v/>
      </c>
      <c r="N6621" s="61" t="str">
        <f aca="false">IF(J6621="PosK",SUMIFS(K:K,J:J,"eDNA",H:H,H6621),"")</f>
        <v/>
      </c>
      <c r="P6621" s="62"/>
      <c r="T6621" s="63"/>
      <c r="W6621" s="64"/>
    </row>
    <row r="6622" customFormat="false" ht="14.25" hidden="false" customHeight="false" outlineLevel="0" collapsed="false">
      <c r="A6622" s="0" t="s">
        <v>794</v>
      </c>
      <c r="B6622" s="52" t="s">
        <v>960</v>
      </c>
      <c r="C6622" s="52" t="s">
        <v>743</v>
      </c>
      <c r="D6622" s="53" t="n">
        <v>0.1</v>
      </c>
      <c r="E6622" s="53" t="n">
        <v>32.54</v>
      </c>
      <c r="F6622" s="0" t="s">
        <v>1419</v>
      </c>
      <c r="G6622" s="0" t="str">
        <f aca="false">LEFT(B6622,2)</f>
        <v>07</v>
      </c>
      <c r="H6622" s="0" t="str">
        <f aca="false">I6622&amp;"_"&amp;G6622&amp;"_"&amp;F6622</f>
        <v>Springfroe_07_20190206_DL2018080_MunkensdamGym_koersel1</v>
      </c>
      <c r="I6622" s="61" t="str">
        <f aca="false">MID(RIGHT(B6622,LEN(B6622)-3),1,FIND("_",RIGHT(B6622,LEN(B6622)-3))-1)</f>
        <v>Springfroe</v>
      </c>
      <c r="J6622" s="61" t="str">
        <f aca="false">TRIM(SUBSTITUTE(RIGHT(B6622,FIND(I6622,B6622)+1),"_",""))</f>
        <v>PosK</v>
      </c>
      <c r="K6622" s="0" t="n">
        <f aca="false">IFERROR(VALUE(SUBSTITUTE(E6622,".",",")),E6622)</f>
        <v>32.54</v>
      </c>
      <c r="L6622" s="61" t="n">
        <f aca="false">IF(J6622="PosK",SUMIFS(K:K,J:J,"PosK",H:H,H6622),"")</f>
        <v>32.54</v>
      </c>
      <c r="M6622" s="61" t="n">
        <f aca="false">IF(J6622="PosK",SUMIFS(K:K,J:J,"NegK",H:H,H6622),"")</f>
        <v>0</v>
      </c>
      <c r="N6622" s="61" t="n">
        <f aca="false">IF(J6622="PosK",SUMIFS(K:K,J:J,"eDNA",H:H,H6622),"")</f>
        <v>0</v>
      </c>
      <c r="P6622" s="62" t="n">
        <f aca="false">IF(K6624="No Ct",0,K6624)</f>
        <v>0</v>
      </c>
      <c r="Q6622" s="62" t="n">
        <f aca="false">IF(K6625="No Ct",0,K6625)</f>
        <v>0</v>
      </c>
      <c r="R6622" s="0" t="str">
        <f aca="false">IF(AND(L6622&gt;0,M6622=0),"Valid","Invalid")</f>
        <v>Valid</v>
      </c>
      <c r="S6622" s="0" t="str">
        <f aca="false">IF(OR(P6622&gt;1,Q6622&gt;1),"Present","Absent")</f>
        <v>Absent</v>
      </c>
      <c r="T6622" s="63" t="str">
        <f aca="false">IF(OR(AND(P6622&gt;1,P6622&lt;41),AND(Q6622&gt;1,Q6622&lt;41)),"Ct&lt;41","Ct&gt;41")</f>
        <v>Ct&gt;41</v>
      </c>
      <c r="U6622" s="0" t="str">
        <f aca="false">I6622</f>
        <v>Springfroe</v>
      </c>
      <c r="V6622" s="0" t="str">
        <f aca="false">MID(F6622,10,9)</f>
        <v>DL2018080</v>
      </c>
      <c r="W6622" s="64" t="str">
        <f aca="false">V6622&amp;"_"&amp;U6622&amp;"_"&amp;R6622&amp;"_"&amp;S6622&amp;"_"&amp;T6622</f>
        <v>DL2018080_Springfroe_Valid_Absent_Ct&gt;41</v>
      </c>
    </row>
    <row r="6623" customFormat="false" ht="14.25" hidden="false" customHeight="false" outlineLevel="0" collapsed="false">
      <c r="A6623" s="0" t="s">
        <v>796</v>
      </c>
      <c r="B6623" s="52" t="s">
        <v>961</v>
      </c>
      <c r="C6623" s="52" t="s">
        <v>747</v>
      </c>
      <c r="D6623" s="53" t="n">
        <v>0.1</v>
      </c>
      <c r="E6623" s="53" t="s">
        <v>748</v>
      </c>
      <c r="F6623" s="0" t="s">
        <v>1419</v>
      </c>
      <c r="G6623" s="0" t="str">
        <f aca="false">LEFT(B6623,2)</f>
        <v>07</v>
      </c>
      <c r="H6623" s="0" t="str">
        <f aca="false">I6623&amp;"_"&amp;G6623&amp;"_"&amp;F6623</f>
        <v>Springfroe_07_20190206_DL2018080_MunkensdamGym_koersel1</v>
      </c>
      <c r="I6623" s="61" t="str">
        <f aca="false">MID(RIGHT(B6623,LEN(B6623)-3),1,FIND("_",RIGHT(B6623,LEN(B6623)-3))-1)</f>
        <v>Springfroe</v>
      </c>
      <c r="J6623" s="61" t="str">
        <f aca="false">TRIM(SUBSTITUTE(RIGHT(B6623,FIND(I6623,B6623)+1),"_",""))</f>
        <v>NegK</v>
      </c>
      <c r="K6623" s="0" t="str">
        <f aca="false">IFERROR(VALUE(SUBSTITUTE(E6623,".",",")),E6623)</f>
        <v>No Ct</v>
      </c>
      <c r="L6623" s="61" t="str">
        <f aca="false">IF(J6623="PosK",SUMIFS(K:K,J:J,"PosK",H:H,H6623),"")</f>
        <v/>
      </c>
      <c r="M6623" s="61" t="str">
        <f aca="false">IF(J6623="PosK",SUMIFS(K:K,J:J,"NegK",H:H,H6623),"")</f>
        <v/>
      </c>
      <c r="N6623" s="61" t="str">
        <f aca="false">IF(J6623="PosK",SUMIFS(K:K,J:J,"eDNA",H:H,H6623),"")</f>
        <v/>
      </c>
    </row>
    <row r="6624" customFormat="false" ht="14.25" hidden="false" customHeight="false" outlineLevel="0" collapsed="false">
      <c r="A6624" s="0" t="s">
        <v>798</v>
      </c>
      <c r="B6624" s="52" t="s">
        <v>962</v>
      </c>
      <c r="C6624" s="52" t="s">
        <v>751</v>
      </c>
      <c r="D6624" s="53" t="n">
        <v>0.1</v>
      </c>
      <c r="E6624" s="53" t="s">
        <v>748</v>
      </c>
      <c r="F6624" s="0" t="s">
        <v>1419</v>
      </c>
      <c r="G6624" s="0" t="str">
        <f aca="false">LEFT(B6624,2)</f>
        <v>07</v>
      </c>
      <c r="H6624" s="0" t="str">
        <f aca="false">I6624&amp;"_"&amp;G6624&amp;"_"&amp;F6624</f>
        <v>Springfroe_07_20190206_DL2018080_MunkensdamGym_koersel1</v>
      </c>
      <c r="I6624" s="61" t="str">
        <f aca="false">MID(RIGHT(B6624,LEN(B6624)-3),1,FIND("_",RIGHT(B6624,LEN(B6624)-3))-1)</f>
        <v>Springfroe</v>
      </c>
      <c r="J6624" s="61" t="str">
        <f aca="false">TRIM(SUBSTITUTE(RIGHT(B6624,FIND(I6624,B6624)+1),"_",""))</f>
        <v>eDNA</v>
      </c>
      <c r="K6624" s="0" t="str">
        <f aca="false">IFERROR(VALUE(SUBSTITUTE(E6624,".",",")),E6624)</f>
        <v>No Ct</v>
      </c>
      <c r="L6624" s="61" t="str">
        <f aca="false">IF(J6624="PosK",SUMIFS(K:K,J:J,"PosK",H:H,H6624),"")</f>
        <v/>
      </c>
      <c r="M6624" s="61" t="str">
        <f aca="false">IF(J6624="PosK",SUMIFS(K:K,J:J,"NegK",H:H,H6624),"")</f>
        <v/>
      </c>
      <c r="N6624" s="61" t="str">
        <f aca="false">IF(J6624="PosK",SUMIFS(K:K,J:J,"eDNA",H:H,H6624),"")</f>
        <v/>
      </c>
      <c r="Q6624" s="62"/>
    </row>
    <row r="6625" customFormat="false" ht="14.25" hidden="false" customHeight="false" outlineLevel="0" collapsed="false">
      <c r="A6625" s="0" t="s">
        <v>800</v>
      </c>
      <c r="B6625" s="52" t="s">
        <v>962</v>
      </c>
      <c r="C6625" s="52" t="s">
        <v>751</v>
      </c>
      <c r="D6625" s="53" t="n">
        <v>0.1</v>
      </c>
      <c r="E6625" s="53" t="s">
        <v>748</v>
      </c>
      <c r="F6625" s="0" t="s">
        <v>1419</v>
      </c>
      <c r="G6625" s="0" t="str">
        <f aca="false">LEFT(B6625,2)</f>
        <v>07</v>
      </c>
      <c r="H6625" s="0" t="str">
        <f aca="false">I6625&amp;"_"&amp;G6625&amp;"_"&amp;F6625</f>
        <v>Springfroe_07_20190206_DL2018080_MunkensdamGym_koersel1</v>
      </c>
      <c r="I6625" s="61" t="str">
        <f aca="false">MID(RIGHT(B6625,LEN(B6625)-3),1,FIND("_",RIGHT(B6625,LEN(B6625)-3))-1)</f>
        <v>Springfroe</v>
      </c>
      <c r="J6625" s="61" t="str">
        <f aca="false">TRIM(SUBSTITUTE(RIGHT(B6625,FIND(I6625,B6625)+1),"_",""))</f>
        <v>eDNA</v>
      </c>
      <c r="K6625" s="0" t="str">
        <f aca="false">IFERROR(VALUE(SUBSTITUTE(E6625,".",",")),E6625)</f>
        <v>No Ct</v>
      </c>
      <c r="L6625" s="61" t="str">
        <f aca="false">IF(J6625="PosK",SUMIFS(K:K,J:J,"PosK",H:H,H6625),"")</f>
        <v/>
      </c>
      <c r="M6625" s="61" t="str">
        <f aca="false">IF(J6625="PosK",SUMIFS(K:K,J:J,"NegK",H:H,H6625),"")</f>
        <v/>
      </c>
      <c r="N6625" s="61" t="str">
        <f aca="false">IF(J6625="PosK",SUMIFS(K:K,J:J,"eDNA",H:H,H6625),"")</f>
        <v/>
      </c>
      <c r="P6625" s="62"/>
      <c r="T6625" s="63"/>
      <c r="W6625" s="64"/>
    </row>
    <row r="6626" customFormat="false" ht="14.25" hidden="false" customHeight="false" outlineLevel="0" collapsed="false">
      <c r="A6626" s="0" t="s">
        <v>802</v>
      </c>
      <c r="B6626" s="52" t="s">
        <v>964</v>
      </c>
      <c r="C6626" s="52" t="s">
        <v>743</v>
      </c>
      <c r="D6626" s="53" t="n">
        <v>0.1</v>
      </c>
      <c r="E6626" s="53" t="s">
        <v>748</v>
      </c>
      <c r="F6626" s="0" t="s">
        <v>1419</v>
      </c>
      <c r="G6626" s="0" t="str">
        <f aca="false">LEFT(B6626,2)</f>
        <v>08</v>
      </c>
      <c r="H6626" s="0" t="str">
        <f aca="false">I6626&amp;"_"&amp;G6626&amp;"_"&amp;F6626</f>
        <v>Klokkefroe_08_20190206_DL2018080_MunkensdamGym_koersel1</v>
      </c>
      <c r="I6626" s="61" t="str">
        <f aca="false">MID(RIGHT(B6626,LEN(B6626)-3),1,FIND("_",RIGHT(B6626,LEN(B6626)-3))-1)</f>
        <v>Klokkefroe</v>
      </c>
      <c r="J6626" s="61" t="str">
        <f aca="false">TRIM(SUBSTITUTE(RIGHT(B6626,FIND(I6626,B6626)+1),"_",""))</f>
        <v>PosK</v>
      </c>
      <c r="K6626" s="0" t="str">
        <f aca="false">IFERROR(VALUE(SUBSTITUTE(E6626,".",",")),E6626)</f>
        <v>No Ct</v>
      </c>
      <c r="L6626" s="61" t="n">
        <f aca="false">IF(J6626="PosK",SUMIFS(K:K,J:J,"PosK",H:H,H6626),"")</f>
        <v>0</v>
      </c>
      <c r="M6626" s="61" t="n">
        <f aca="false">IF(J6626="PosK",SUMIFS(K:K,J:J,"NegK",H:H,H6626),"")</f>
        <v>0</v>
      </c>
      <c r="N6626" s="61" t="n">
        <f aca="false">IF(J6626="PosK",SUMIFS(K:K,J:J,"eDNA",H:H,H6626),"")</f>
        <v>0</v>
      </c>
      <c r="P6626" s="62" t="n">
        <f aca="false">IF(K6628="No Ct",0,K6628)</f>
        <v>0</v>
      </c>
      <c r="Q6626" s="62" t="n">
        <f aca="false">IF(K6629="No Ct",0,K6629)</f>
        <v>0</v>
      </c>
      <c r="R6626" s="0" t="str">
        <f aca="false">IF(AND(L6626&gt;0,M6626=0),"Valid","Invalid")</f>
        <v>Invalid</v>
      </c>
      <c r="S6626" s="0" t="str">
        <f aca="false">IF(OR(P6626&gt;1,Q6626&gt;1),"Present","Absent")</f>
        <v>Absent</v>
      </c>
      <c r="T6626" s="63" t="str">
        <f aca="false">IF(OR(AND(P6626&gt;1,P6626&lt;41),AND(Q6626&gt;1,Q6626&lt;41)),"Ct&lt;41","Ct&gt;41")</f>
        <v>Ct&gt;41</v>
      </c>
      <c r="U6626" s="0" t="str">
        <f aca="false">I6626</f>
        <v>Klokkefroe</v>
      </c>
      <c r="V6626" s="0" t="str">
        <f aca="false">MID(F6626,10,9)</f>
        <v>DL2018080</v>
      </c>
      <c r="W6626" s="64" t="str">
        <f aca="false">V6626&amp;"_"&amp;U6626&amp;"_"&amp;R6626&amp;"_"&amp;S6626&amp;"_"&amp;T6626</f>
        <v>DL2018080_Klokkefroe_Invalid_Absent_Ct&gt;41</v>
      </c>
    </row>
    <row r="6627" customFormat="false" ht="14.25" hidden="false" customHeight="false" outlineLevel="0" collapsed="false">
      <c r="A6627" s="0" t="s">
        <v>804</v>
      </c>
      <c r="B6627" s="52" t="s">
        <v>965</v>
      </c>
      <c r="C6627" s="52" t="s">
        <v>747</v>
      </c>
      <c r="D6627" s="53" t="n">
        <v>0.1</v>
      </c>
      <c r="E6627" s="53" t="s">
        <v>748</v>
      </c>
      <c r="F6627" s="0" t="s">
        <v>1419</v>
      </c>
      <c r="G6627" s="0" t="str">
        <f aca="false">LEFT(B6627,2)</f>
        <v>08</v>
      </c>
      <c r="H6627" s="0" t="str">
        <f aca="false">I6627&amp;"_"&amp;G6627&amp;"_"&amp;F6627</f>
        <v>Klokkefroe_08_20190206_DL2018080_MunkensdamGym_koersel1</v>
      </c>
      <c r="I6627" s="61" t="str">
        <f aca="false">MID(RIGHT(B6627,LEN(B6627)-3),1,FIND("_",RIGHT(B6627,LEN(B6627)-3))-1)</f>
        <v>Klokkefroe</v>
      </c>
      <c r="J6627" s="61" t="str">
        <f aca="false">TRIM(SUBSTITUTE(RIGHT(B6627,FIND(I6627,B6627)+1),"_",""))</f>
        <v>NegK</v>
      </c>
      <c r="K6627" s="0" t="str">
        <f aca="false">IFERROR(VALUE(SUBSTITUTE(E6627,".",",")),E6627)</f>
        <v>No Ct</v>
      </c>
      <c r="L6627" s="61" t="str">
        <f aca="false">IF(J6627="PosK",SUMIFS(K:K,J:J,"PosK",H:H,H6627),"")</f>
        <v/>
      </c>
      <c r="M6627" s="61" t="str">
        <f aca="false">IF(J6627="PosK",SUMIFS(K:K,J:J,"NegK",H:H,H6627),"")</f>
        <v/>
      </c>
      <c r="N6627" s="61" t="str">
        <f aca="false">IF(J6627="PosK",SUMIFS(K:K,J:J,"eDNA",H:H,H6627),"")</f>
        <v/>
      </c>
    </row>
    <row r="6628" customFormat="false" ht="14.25" hidden="false" customHeight="false" outlineLevel="0" collapsed="false">
      <c r="A6628" s="0" t="s">
        <v>806</v>
      </c>
      <c r="B6628" s="52" t="s">
        <v>966</v>
      </c>
      <c r="C6628" s="52" t="s">
        <v>751</v>
      </c>
      <c r="D6628" s="53" t="n">
        <v>0.1</v>
      </c>
      <c r="E6628" s="53" t="s">
        <v>748</v>
      </c>
      <c r="F6628" s="0" t="s">
        <v>1419</v>
      </c>
      <c r="G6628" s="0" t="str">
        <f aca="false">LEFT(B6628,2)</f>
        <v>08</v>
      </c>
      <c r="H6628" s="0" t="str">
        <f aca="false">I6628&amp;"_"&amp;G6628&amp;"_"&amp;F6628</f>
        <v>Klokkefroe_08_20190206_DL2018080_MunkensdamGym_koersel1</v>
      </c>
      <c r="I6628" s="61" t="str">
        <f aca="false">MID(RIGHT(B6628,LEN(B6628)-3),1,FIND("_",RIGHT(B6628,LEN(B6628)-3))-1)</f>
        <v>Klokkefroe</v>
      </c>
      <c r="J6628" s="61" t="str">
        <f aca="false">TRIM(SUBSTITUTE(RIGHT(B6628,FIND(I6628,B6628)+1),"_",""))</f>
        <v>eDNA</v>
      </c>
      <c r="K6628" s="0" t="str">
        <f aca="false">IFERROR(VALUE(SUBSTITUTE(E6628,".",",")),E6628)</f>
        <v>No Ct</v>
      </c>
      <c r="L6628" s="61" t="str">
        <f aca="false">IF(J6628="PosK",SUMIFS(K:K,J:J,"PosK",H:H,H6628),"")</f>
        <v/>
      </c>
      <c r="M6628" s="61" t="str">
        <f aca="false">IF(J6628="PosK",SUMIFS(K:K,J:J,"NegK",H:H,H6628),"")</f>
        <v/>
      </c>
      <c r="N6628" s="61" t="str">
        <f aca="false">IF(J6628="PosK",SUMIFS(K:K,J:J,"eDNA",H:H,H6628),"")</f>
        <v/>
      </c>
      <c r="Q6628" s="62"/>
    </row>
    <row r="6629" customFormat="false" ht="14.25" hidden="false" customHeight="false" outlineLevel="0" collapsed="false">
      <c r="A6629" s="0" t="s">
        <v>808</v>
      </c>
      <c r="B6629" s="52" t="s">
        <v>966</v>
      </c>
      <c r="C6629" s="52" t="s">
        <v>751</v>
      </c>
      <c r="D6629" s="53" t="n">
        <v>0.1</v>
      </c>
      <c r="E6629" s="53" t="s">
        <v>748</v>
      </c>
      <c r="F6629" s="0" t="s">
        <v>1419</v>
      </c>
      <c r="G6629" s="0" t="str">
        <f aca="false">LEFT(B6629,2)</f>
        <v>08</v>
      </c>
      <c r="H6629" s="0" t="str">
        <f aca="false">I6629&amp;"_"&amp;G6629&amp;"_"&amp;F6629</f>
        <v>Klokkefroe_08_20190206_DL2018080_MunkensdamGym_koersel1</v>
      </c>
      <c r="I6629" s="61" t="str">
        <f aca="false">MID(RIGHT(B6629,LEN(B6629)-3),1,FIND("_",RIGHT(B6629,LEN(B6629)-3))-1)</f>
        <v>Klokkefroe</v>
      </c>
      <c r="J6629" s="61" t="str">
        <f aca="false">TRIM(SUBSTITUTE(RIGHT(B6629,FIND(I6629,B6629)+1),"_",""))</f>
        <v>eDNA</v>
      </c>
      <c r="K6629" s="0" t="str">
        <f aca="false">IFERROR(VALUE(SUBSTITUTE(E6629,".",",")),E6629)</f>
        <v>No Ct</v>
      </c>
      <c r="L6629" s="61" t="str">
        <f aca="false">IF(J6629="PosK",SUMIFS(K:K,J:J,"PosK",H:H,H6629),"")</f>
        <v/>
      </c>
      <c r="M6629" s="61" t="str">
        <f aca="false">IF(J6629="PosK",SUMIFS(K:K,J:J,"NegK",H:H,H6629),"")</f>
        <v/>
      </c>
      <c r="N6629" s="61" t="str">
        <f aca="false">IF(J6629="PosK",SUMIFS(K:K,J:J,"eDNA",H:H,H6629),"")</f>
        <v/>
      </c>
      <c r="P6629" s="62"/>
      <c r="T6629" s="63"/>
      <c r="W6629" s="64"/>
    </row>
    <row r="6630" customFormat="false" ht="14.25" hidden="false" customHeight="false" outlineLevel="0" collapsed="false">
      <c r="A6630" s="0" t="s">
        <v>810</v>
      </c>
      <c r="B6630" s="52" t="s">
        <v>968</v>
      </c>
      <c r="C6630" s="52" t="s">
        <v>743</v>
      </c>
      <c r="D6630" s="53" t="n">
        <v>0.1</v>
      </c>
      <c r="E6630" s="53" t="s">
        <v>748</v>
      </c>
      <c r="F6630" s="0" t="s">
        <v>1419</v>
      </c>
      <c r="G6630" s="0" t="str">
        <f aca="false">LEFT(B6630,2)</f>
        <v>09</v>
      </c>
      <c r="H6630" s="0" t="str">
        <f aca="false">I6630&amp;"_"&amp;G6630&amp;"_"&amp;F6630</f>
        <v>Skrubtudse_09_20190206_DL2018080_MunkensdamGym_koersel1</v>
      </c>
      <c r="I6630" s="61" t="str">
        <f aca="false">MID(RIGHT(B6630,LEN(B6630)-3),1,FIND("_",RIGHT(B6630,LEN(B6630)-3))-1)</f>
        <v>Skrubtudse</v>
      </c>
      <c r="J6630" s="61" t="str">
        <f aca="false">TRIM(SUBSTITUTE(RIGHT(B6630,FIND(I6630,B6630)+1),"_",""))</f>
        <v>PosK</v>
      </c>
      <c r="K6630" s="0" t="str">
        <f aca="false">IFERROR(VALUE(SUBSTITUTE(E6630,".",",")),E6630)</f>
        <v>No Ct</v>
      </c>
      <c r="L6630" s="61" t="n">
        <f aca="false">IF(J6630="PosK",SUMIFS(K:K,J:J,"PosK",H:H,H6630),"")</f>
        <v>0</v>
      </c>
      <c r="M6630" s="61" t="n">
        <f aca="false">IF(J6630="PosK",SUMIFS(K:K,J:J,"NegK",H:H,H6630),"")</f>
        <v>0</v>
      </c>
      <c r="N6630" s="61" t="n">
        <f aca="false">IF(J6630="PosK",SUMIFS(K:K,J:J,"eDNA",H:H,H6630),"")</f>
        <v>0</v>
      </c>
      <c r="P6630" s="62" t="n">
        <f aca="false">IF(K6632="No Ct",0,K6632)</f>
        <v>0</v>
      </c>
      <c r="Q6630" s="62" t="n">
        <f aca="false">IF(K6633="No Ct",0,K6633)</f>
        <v>0</v>
      </c>
      <c r="R6630" s="0" t="str">
        <f aca="false">IF(AND(L6630&gt;0,M6630=0),"Valid","Invalid")</f>
        <v>Invalid</v>
      </c>
      <c r="S6630" s="0" t="str">
        <f aca="false">IF(OR(P6630&gt;1,Q6630&gt;1),"Present","Absent")</f>
        <v>Absent</v>
      </c>
      <c r="T6630" s="63" t="str">
        <f aca="false">IF(OR(AND(P6630&gt;1,P6630&lt;41),AND(Q6630&gt;1,Q6630&lt;41)),"Ct&lt;41","Ct&gt;41")</f>
        <v>Ct&gt;41</v>
      </c>
      <c r="U6630" s="0" t="str">
        <f aca="false">I6630</f>
        <v>Skrubtudse</v>
      </c>
      <c r="V6630" s="0" t="str">
        <f aca="false">MID(F6630,10,9)</f>
        <v>DL2018080</v>
      </c>
      <c r="W6630" s="64" t="str">
        <f aca="false">V6630&amp;"_"&amp;U6630&amp;"_"&amp;R6630&amp;"_"&amp;S6630&amp;"_"&amp;T6630</f>
        <v>DL2018080_Skrubtudse_Invalid_Absent_Ct&gt;41</v>
      </c>
    </row>
    <row r="6631" customFormat="false" ht="14.25" hidden="false" customHeight="false" outlineLevel="0" collapsed="false">
      <c r="A6631" s="0" t="s">
        <v>812</v>
      </c>
      <c r="B6631" s="52" t="s">
        <v>969</v>
      </c>
      <c r="C6631" s="52" t="s">
        <v>747</v>
      </c>
      <c r="D6631" s="53" t="n">
        <v>0.1</v>
      </c>
      <c r="E6631" s="53" t="s">
        <v>748</v>
      </c>
      <c r="F6631" s="0" t="s">
        <v>1419</v>
      </c>
      <c r="G6631" s="0" t="str">
        <f aca="false">LEFT(B6631,2)</f>
        <v>09</v>
      </c>
      <c r="H6631" s="0" t="str">
        <f aca="false">I6631&amp;"_"&amp;G6631&amp;"_"&amp;F6631</f>
        <v>Skrubtudse_09_20190206_DL2018080_MunkensdamGym_koersel1</v>
      </c>
      <c r="I6631" s="61" t="str">
        <f aca="false">MID(RIGHT(B6631,LEN(B6631)-3),1,FIND("_",RIGHT(B6631,LEN(B6631)-3))-1)</f>
        <v>Skrubtudse</v>
      </c>
      <c r="J6631" s="61" t="str">
        <f aca="false">TRIM(SUBSTITUTE(RIGHT(B6631,FIND(I6631,B6631)+1),"_",""))</f>
        <v>NegK</v>
      </c>
      <c r="K6631" s="0" t="str">
        <f aca="false">IFERROR(VALUE(SUBSTITUTE(E6631,".",",")),E6631)</f>
        <v>No Ct</v>
      </c>
      <c r="L6631" s="61" t="str">
        <f aca="false">IF(J6631="PosK",SUMIFS(K:K,J:J,"PosK",H:H,H6631),"")</f>
        <v/>
      </c>
      <c r="M6631" s="61" t="str">
        <f aca="false">IF(J6631="PosK",SUMIFS(K:K,J:J,"NegK",H:H,H6631),"")</f>
        <v/>
      </c>
      <c r="N6631" s="61" t="str">
        <f aca="false">IF(J6631="PosK",SUMIFS(K:K,J:J,"eDNA",H:H,H6631),"")</f>
        <v/>
      </c>
    </row>
    <row r="6632" customFormat="false" ht="14.25" hidden="false" customHeight="false" outlineLevel="0" collapsed="false">
      <c r="A6632" s="0" t="s">
        <v>814</v>
      </c>
      <c r="B6632" s="52" t="s">
        <v>970</v>
      </c>
      <c r="C6632" s="52" t="s">
        <v>751</v>
      </c>
      <c r="D6632" s="53" t="n">
        <v>0.1</v>
      </c>
      <c r="E6632" s="53" t="s">
        <v>748</v>
      </c>
      <c r="F6632" s="0" t="s">
        <v>1419</v>
      </c>
      <c r="G6632" s="0" t="str">
        <f aca="false">LEFT(B6632,2)</f>
        <v>09</v>
      </c>
      <c r="H6632" s="0" t="str">
        <f aca="false">I6632&amp;"_"&amp;G6632&amp;"_"&amp;F6632</f>
        <v>Skrubtudse_09_20190206_DL2018080_MunkensdamGym_koersel1</v>
      </c>
      <c r="I6632" s="61" t="str">
        <f aca="false">MID(RIGHT(B6632,LEN(B6632)-3),1,FIND("_",RIGHT(B6632,LEN(B6632)-3))-1)</f>
        <v>Skrubtudse</v>
      </c>
      <c r="J6632" s="61" t="str">
        <f aca="false">TRIM(SUBSTITUTE(RIGHT(B6632,FIND(I6632,B6632)+1),"_",""))</f>
        <v>eDNA</v>
      </c>
      <c r="K6632" s="0" t="str">
        <f aca="false">IFERROR(VALUE(SUBSTITUTE(E6632,".",",")),E6632)</f>
        <v>No Ct</v>
      </c>
      <c r="L6632" s="61" t="str">
        <f aca="false">IF(J6632="PosK",SUMIFS(K:K,J:J,"PosK",H:H,H6632),"")</f>
        <v/>
      </c>
      <c r="M6632" s="61" t="str">
        <f aca="false">IF(J6632="PosK",SUMIFS(K:K,J:J,"NegK",H:H,H6632),"")</f>
        <v/>
      </c>
      <c r="N6632" s="61" t="str">
        <f aca="false">IF(J6632="PosK",SUMIFS(K:K,J:J,"eDNA",H:H,H6632),"")</f>
        <v/>
      </c>
      <c r="Q6632" s="62"/>
    </row>
    <row r="6633" customFormat="false" ht="14.25" hidden="false" customHeight="false" outlineLevel="0" collapsed="false">
      <c r="A6633" s="0" t="s">
        <v>816</v>
      </c>
      <c r="B6633" s="52" t="s">
        <v>970</v>
      </c>
      <c r="C6633" s="52" t="s">
        <v>751</v>
      </c>
      <c r="D6633" s="53" t="n">
        <v>0.1</v>
      </c>
      <c r="E6633" s="53" t="s">
        <v>748</v>
      </c>
      <c r="F6633" s="0" t="s">
        <v>1419</v>
      </c>
      <c r="G6633" s="0" t="str">
        <f aca="false">LEFT(B6633,2)</f>
        <v>09</v>
      </c>
      <c r="H6633" s="0" t="str">
        <f aca="false">I6633&amp;"_"&amp;G6633&amp;"_"&amp;F6633</f>
        <v>Skrubtudse_09_20190206_DL2018080_MunkensdamGym_koersel1</v>
      </c>
      <c r="I6633" s="61" t="str">
        <f aca="false">MID(RIGHT(B6633,LEN(B6633)-3),1,FIND("_",RIGHT(B6633,LEN(B6633)-3))-1)</f>
        <v>Skrubtudse</v>
      </c>
      <c r="J6633" s="61" t="str">
        <f aca="false">TRIM(SUBSTITUTE(RIGHT(B6633,FIND(I6633,B6633)+1),"_",""))</f>
        <v>eDNA</v>
      </c>
      <c r="K6633" s="0" t="str">
        <f aca="false">IFERROR(VALUE(SUBSTITUTE(E6633,".",",")),E6633)</f>
        <v>No Ct</v>
      </c>
      <c r="L6633" s="61" t="str">
        <f aca="false">IF(J6633="PosK",SUMIFS(K:K,J:J,"PosK",H:H,H6633),"")</f>
        <v/>
      </c>
      <c r="M6633" s="61" t="str">
        <f aca="false">IF(J6633="PosK",SUMIFS(K:K,J:J,"NegK",H:H,H6633),"")</f>
        <v/>
      </c>
      <c r="N6633" s="61" t="str">
        <f aca="false">IF(J6633="PosK",SUMIFS(K:K,J:J,"eDNA",H:H,H6633),"")</f>
        <v/>
      </c>
      <c r="P6633" s="62"/>
      <c r="T6633" s="63"/>
      <c r="W6633" s="64"/>
    </row>
    <row r="6634" customFormat="false" ht="14.25" hidden="false" customHeight="false" outlineLevel="0" collapsed="false">
      <c r="A6634" s="0" t="s">
        <v>818</v>
      </c>
      <c r="B6634" s="52" t="s">
        <v>972</v>
      </c>
      <c r="C6634" s="52" t="s">
        <v>743</v>
      </c>
      <c r="D6634" s="53" t="n">
        <v>0.1</v>
      </c>
      <c r="E6634" s="53" t="s">
        <v>748</v>
      </c>
      <c r="F6634" s="0" t="s">
        <v>1419</v>
      </c>
      <c r="G6634" s="0" t="str">
        <f aca="false">LEFT(B6634,2)</f>
        <v>10</v>
      </c>
      <c r="H6634" s="0" t="str">
        <f aca="false">I6634&amp;"_"&amp;G6634&amp;"_"&amp;F6634</f>
        <v>Skrubtudse_10_20190206_DL2018080_MunkensdamGym_koersel1</v>
      </c>
      <c r="I6634" s="61" t="str">
        <f aca="false">MID(RIGHT(B6634,LEN(B6634)-3),1,FIND("_",RIGHT(B6634,LEN(B6634)-3))-1)</f>
        <v>Skrubtudse</v>
      </c>
      <c r="J6634" s="61" t="str">
        <f aca="false">TRIM(SUBSTITUTE(RIGHT(B6634,FIND(I6634,B6634)+1),"_",""))</f>
        <v>PosK</v>
      </c>
      <c r="K6634" s="0" t="str">
        <f aca="false">IFERROR(VALUE(SUBSTITUTE(E6634,".",",")),E6634)</f>
        <v>No Ct</v>
      </c>
      <c r="L6634" s="61" t="n">
        <f aca="false">IF(J6634="PosK",SUMIFS(K:K,J:J,"PosK",H:H,H6634),"")</f>
        <v>0</v>
      </c>
      <c r="M6634" s="61" t="n">
        <f aca="false">IF(J6634="PosK",SUMIFS(K:K,J:J,"NegK",H:H,H6634),"")</f>
        <v>0</v>
      </c>
      <c r="N6634" s="61" t="n">
        <f aca="false">IF(J6634="PosK",SUMIFS(K:K,J:J,"eDNA",H:H,H6634),"")</f>
        <v>0</v>
      </c>
      <c r="P6634" s="62" t="n">
        <f aca="false">IF(K6636="No Ct",0,K6636)</f>
        <v>0</v>
      </c>
      <c r="Q6634" s="62" t="n">
        <f aca="false">IF(K6637="No Ct",0,K6637)</f>
        <v>0</v>
      </c>
      <c r="R6634" s="0" t="str">
        <f aca="false">IF(AND(L6634&gt;0,M6634=0),"Valid","Invalid")</f>
        <v>Invalid</v>
      </c>
      <c r="S6634" s="0" t="str">
        <f aca="false">IF(OR(P6634&gt;1,Q6634&gt;1),"Present","Absent")</f>
        <v>Absent</v>
      </c>
      <c r="T6634" s="63" t="str">
        <f aca="false">IF(OR(AND(P6634&gt;1,P6634&lt;41),AND(Q6634&gt;1,Q6634&lt;41)),"Ct&lt;41","Ct&gt;41")</f>
        <v>Ct&gt;41</v>
      </c>
      <c r="U6634" s="0" t="str">
        <f aca="false">I6634</f>
        <v>Skrubtudse</v>
      </c>
      <c r="V6634" s="0" t="str">
        <f aca="false">MID(F6634,10,9)</f>
        <v>DL2018080</v>
      </c>
      <c r="W6634" s="64" t="str">
        <f aca="false">V6634&amp;"_"&amp;U6634&amp;"_"&amp;R6634&amp;"_"&amp;S6634&amp;"_"&amp;T6634</f>
        <v>DL2018080_Skrubtudse_Invalid_Absent_Ct&gt;41</v>
      </c>
    </row>
    <row r="6635" customFormat="false" ht="14.25" hidden="false" customHeight="false" outlineLevel="0" collapsed="false">
      <c r="A6635" s="0" t="s">
        <v>820</v>
      </c>
      <c r="B6635" s="52" t="s">
        <v>973</v>
      </c>
      <c r="C6635" s="52" t="s">
        <v>747</v>
      </c>
      <c r="D6635" s="53" t="n">
        <v>0.1</v>
      </c>
      <c r="E6635" s="53" t="s">
        <v>748</v>
      </c>
      <c r="F6635" s="0" t="s">
        <v>1419</v>
      </c>
      <c r="G6635" s="0" t="str">
        <f aca="false">LEFT(B6635,2)</f>
        <v>10</v>
      </c>
      <c r="H6635" s="0" t="str">
        <f aca="false">I6635&amp;"_"&amp;G6635&amp;"_"&amp;F6635</f>
        <v>Skrubtudse_10_20190206_DL2018080_MunkensdamGym_koersel1</v>
      </c>
      <c r="I6635" s="61" t="str">
        <f aca="false">MID(RIGHT(B6635,LEN(B6635)-3),1,FIND("_",RIGHT(B6635,LEN(B6635)-3))-1)</f>
        <v>Skrubtudse</v>
      </c>
      <c r="J6635" s="61" t="str">
        <f aca="false">TRIM(SUBSTITUTE(RIGHT(B6635,FIND(I6635,B6635)+1),"_",""))</f>
        <v>NegK</v>
      </c>
      <c r="K6635" s="0" t="str">
        <f aca="false">IFERROR(VALUE(SUBSTITUTE(E6635,".",",")),E6635)</f>
        <v>No Ct</v>
      </c>
      <c r="L6635" s="61" t="str">
        <f aca="false">IF(J6635="PosK",SUMIFS(K:K,J:J,"PosK",H:H,H6635),"")</f>
        <v/>
      </c>
      <c r="M6635" s="61" t="str">
        <f aca="false">IF(J6635="PosK",SUMIFS(K:K,J:J,"NegK",H:H,H6635),"")</f>
        <v/>
      </c>
      <c r="N6635" s="61" t="str">
        <f aca="false">IF(J6635="PosK",SUMIFS(K:K,J:J,"eDNA",H:H,H6635),"")</f>
        <v/>
      </c>
    </row>
    <row r="6636" customFormat="false" ht="14.25" hidden="false" customHeight="false" outlineLevel="0" collapsed="false">
      <c r="A6636" s="0" t="s">
        <v>822</v>
      </c>
      <c r="B6636" s="52" t="s">
        <v>974</v>
      </c>
      <c r="C6636" s="52" t="s">
        <v>751</v>
      </c>
      <c r="D6636" s="53" t="n">
        <v>0.1</v>
      </c>
      <c r="E6636" s="53" t="s">
        <v>748</v>
      </c>
      <c r="F6636" s="0" t="s">
        <v>1419</v>
      </c>
      <c r="G6636" s="0" t="str">
        <f aca="false">LEFT(B6636,2)</f>
        <v>10</v>
      </c>
      <c r="H6636" s="0" t="str">
        <f aca="false">I6636&amp;"_"&amp;G6636&amp;"_"&amp;F6636</f>
        <v>Skrubtudse_10_20190206_DL2018080_MunkensdamGym_koersel1</v>
      </c>
      <c r="I6636" s="61" t="str">
        <f aca="false">MID(RIGHT(B6636,LEN(B6636)-3),1,FIND("_",RIGHT(B6636,LEN(B6636)-3))-1)</f>
        <v>Skrubtudse</v>
      </c>
      <c r="J6636" s="61" t="str">
        <f aca="false">TRIM(SUBSTITUTE(RIGHT(B6636,FIND(I6636,B6636)+1),"_",""))</f>
        <v>eDNA</v>
      </c>
      <c r="K6636" s="0" t="str">
        <f aca="false">IFERROR(VALUE(SUBSTITUTE(E6636,".",",")),E6636)</f>
        <v>No Ct</v>
      </c>
      <c r="L6636" s="61" t="str">
        <f aca="false">IF(J6636="PosK",SUMIFS(K:K,J:J,"PosK",H:H,H6636),"")</f>
        <v/>
      </c>
      <c r="M6636" s="61" t="str">
        <f aca="false">IF(J6636="PosK",SUMIFS(K:K,J:J,"NegK",H:H,H6636),"")</f>
        <v/>
      </c>
      <c r="N6636" s="61" t="str">
        <f aca="false">IF(J6636="PosK",SUMIFS(K:K,J:J,"eDNA",H:H,H6636),"")</f>
        <v/>
      </c>
      <c r="Q6636" s="62"/>
    </row>
    <row r="6637" customFormat="false" ht="14.25" hidden="false" customHeight="false" outlineLevel="0" collapsed="false">
      <c r="A6637" s="0" t="s">
        <v>824</v>
      </c>
      <c r="B6637" s="52" t="s">
        <v>974</v>
      </c>
      <c r="C6637" s="52" t="s">
        <v>751</v>
      </c>
      <c r="D6637" s="53" t="n">
        <v>0.1</v>
      </c>
      <c r="E6637" s="53" t="s">
        <v>748</v>
      </c>
      <c r="F6637" s="0" t="s">
        <v>1419</v>
      </c>
      <c r="G6637" s="0" t="str">
        <f aca="false">LEFT(B6637,2)</f>
        <v>10</v>
      </c>
      <c r="H6637" s="0" t="str">
        <f aca="false">I6637&amp;"_"&amp;G6637&amp;"_"&amp;F6637</f>
        <v>Skrubtudse_10_20190206_DL2018080_MunkensdamGym_koersel1</v>
      </c>
      <c r="I6637" s="61" t="str">
        <f aca="false">MID(RIGHT(B6637,LEN(B6637)-3),1,FIND("_",RIGHT(B6637,LEN(B6637)-3))-1)</f>
        <v>Skrubtudse</v>
      </c>
      <c r="J6637" s="61" t="str">
        <f aca="false">TRIM(SUBSTITUTE(RIGHT(B6637,FIND(I6637,B6637)+1),"_",""))</f>
        <v>eDNA</v>
      </c>
      <c r="K6637" s="0" t="str">
        <f aca="false">IFERROR(VALUE(SUBSTITUTE(E6637,".",",")),E6637)</f>
        <v>No Ct</v>
      </c>
      <c r="L6637" s="61" t="str">
        <f aca="false">IF(J6637="PosK",SUMIFS(K:K,J:J,"PosK",H:H,H6637),"")</f>
        <v/>
      </c>
      <c r="M6637" s="61" t="str">
        <f aca="false">IF(J6637="PosK",SUMIFS(K:K,J:J,"NegK",H:H,H6637),"")</f>
        <v/>
      </c>
      <c r="N6637" s="61" t="str">
        <f aca="false">IF(J6637="PosK",SUMIFS(K:K,J:J,"eDNA",H:H,H6637),"")</f>
        <v/>
      </c>
      <c r="P6637" s="62"/>
      <c r="T6637" s="63"/>
      <c r="W6637" s="64"/>
    </row>
    <row r="6638" customFormat="false" ht="14.25" hidden="false" customHeight="false" outlineLevel="0" collapsed="false">
      <c r="A6638" s="0" t="s">
        <v>826</v>
      </c>
      <c r="B6638" s="52" t="s">
        <v>976</v>
      </c>
      <c r="C6638" s="52" t="s">
        <v>743</v>
      </c>
      <c r="D6638" s="53" t="n">
        <v>0.1</v>
      </c>
      <c r="E6638" s="53" t="n">
        <v>34.8</v>
      </c>
      <c r="F6638" s="0" t="s">
        <v>1419</v>
      </c>
      <c r="G6638" s="0" t="str">
        <f aca="false">LEFT(B6638,2)</f>
        <v>11</v>
      </c>
      <c r="H6638" s="0" t="str">
        <f aca="false">I6638&amp;"_"&amp;G6638&amp;"_"&amp;F6638</f>
        <v>Bjergsalamander_11_20190206_DL2018080_MunkensdamGym_koersel1</v>
      </c>
      <c r="I6638" s="61" t="str">
        <f aca="false">MID(RIGHT(B6638,LEN(B6638)-3),1,FIND("_",RIGHT(B6638,LEN(B6638)-3))-1)</f>
        <v>Bjergsalamander</v>
      </c>
      <c r="J6638" s="61" t="str">
        <f aca="false">TRIM(SUBSTITUTE(RIGHT(B6638,FIND(I6638,B6638)+1),"_",""))</f>
        <v>PosK</v>
      </c>
      <c r="K6638" s="0" t="n">
        <f aca="false">IFERROR(VALUE(SUBSTITUTE(E6638,".",",")),E6638)</f>
        <v>34.8</v>
      </c>
      <c r="L6638" s="61" t="n">
        <f aca="false">IF(J6638="PosK",SUMIFS(K:K,J:J,"PosK",H:H,H6638),"")</f>
        <v>34.8</v>
      </c>
      <c r="M6638" s="61" t="n">
        <f aca="false">IF(J6638="PosK",SUMIFS(K:K,J:J,"NegK",H:H,H6638),"")</f>
        <v>0</v>
      </c>
      <c r="N6638" s="61" t="n">
        <f aca="false">IF(J6638="PosK",SUMIFS(K:K,J:J,"eDNA",H:H,H6638),"")</f>
        <v>0</v>
      </c>
      <c r="P6638" s="62" t="n">
        <f aca="false">IF(K6640="No Ct",0,K6640)</f>
        <v>0</v>
      </c>
      <c r="Q6638" s="62" t="n">
        <f aca="false">IF(K6641="No Ct",0,K6641)</f>
        <v>0</v>
      </c>
      <c r="R6638" s="0" t="str">
        <f aca="false">IF(AND(L6638&gt;0,M6638=0),"Valid","Invalid")</f>
        <v>Valid</v>
      </c>
      <c r="S6638" s="0" t="str">
        <f aca="false">IF(OR(P6638&gt;1,Q6638&gt;1),"Present","Absent")</f>
        <v>Absent</v>
      </c>
      <c r="T6638" s="63" t="str">
        <f aca="false">IF(OR(AND(P6638&gt;1,P6638&lt;41),AND(Q6638&gt;1,Q6638&lt;41)),"Ct&lt;41","Ct&gt;41")</f>
        <v>Ct&gt;41</v>
      </c>
      <c r="U6638" s="0" t="str">
        <f aca="false">I6638</f>
        <v>Bjergsalamander</v>
      </c>
      <c r="V6638" s="0" t="str">
        <f aca="false">MID(F6638,10,9)</f>
        <v>DL2018080</v>
      </c>
      <c r="W6638" s="64" t="str">
        <f aca="false">V6638&amp;"_"&amp;U6638&amp;"_"&amp;R6638&amp;"_"&amp;S6638&amp;"_"&amp;T6638</f>
        <v>DL2018080_Bjergsalamander_Valid_Absent_Ct&gt;41</v>
      </c>
    </row>
    <row r="6639" customFormat="false" ht="14.25" hidden="false" customHeight="false" outlineLevel="0" collapsed="false">
      <c r="A6639" s="0" t="s">
        <v>828</v>
      </c>
      <c r="B6639" s="52" t="s">
        <v>977</v>
      </c>
      <c r="C6639" s="52" t="s">
        <v>747</v>
      </c>
      <c r="D6639" s="53" t="n">
        <v>0.1</v>
      </c>
      <c r="E6639" s="53" t="s">
        <v>748</v>
      </c>
      <c r="F6639" s="0" t="s">
        <v>1419</v>
      </c>
      <c r="G6639" s="0" t="str">
        <f aca="false">LEFT(B6639,2)</f>
        <v>11</v>
      </c>
      <c r="H6639" s="0" t="str">
        <f aca="false">I6639&amp;"_"&amp;G6639&amp;"_"&amp;F6639</f>
        <v>Bjergsalamander_11_20190206_DL2018080_MunkensdamGym_koersel1</v>
      </c>
      <c r="I6639" s="61" t="str">
        <f aca="false">MID(RIGHT(B6639,LEN(B6639)-3),1,FIND("_",RIGHT(B6639,LEN(B6639)-3))-1)</f>
        <v>Bjergsalamander</v>
      </c>
      <c r="J6639" s="61" t="str">
        <f aca="false">TRIM(SUBSTITUTE(RIGHT(B6639,FIND(I6639,B6639)+1),"_",""))</f>
        <v>NegK</v>
      </c>
      <c r="K6639" s="0" t="str">
        <f aca="false">IFERROR(VALUE(SUBSTITUTE(E6639,".",",")),E6639)</f>
        <v>No Ct</v>
      </c>
      <c r="L6639" s="61" t="str">
        <f aca="false">IF(J6639="PosK",SUMIFS(K:K,J:J,"PosK",H:H,H6639),"")</f>
        <v/>
      </c>
      <c r="M6639" s="61" t="str">
        <f aca="false">IF(J6639="PosK",SUMIFS(K:K,J:J,"NegK",H:H,H6639),"")</f>
        <v/>
      </c>
      <c r="N6639" s="61" t="str">
        <f aca="false">IF(J6639="PosK",SUMIFS(K:K,J:J,"eDNA",H:H,H6639),"")</f>
        <v/>
      </c>
    </row>
    <row r="6640" customFormat="false" ht="14.25" hidden="false" customHeight="false" outlineLevel="0" collapsed="false">
      <c r="A6640" s="0" t="s">
        <v>830</v>
      </c>
      <c r="B6640" s="52" t="s">
        <v>978</v>
      </c>
      <c r="C6640" s="52" t="s">
        <v>751</v>
      </c>
      <c r="D6640" s="53" t="n">
        <v>0.1</v>
      </c>
      <c r="E6640" s="53" t="s">
        <v>748</v>
      </c>
      <c r="F6640" s="0" t="s">
        <v>1419</v>
      </c>
      <c r="G6640" s="0" t="str">
        <f aca="false">LEFT(B6640,2)</f>
        <v>11</v>
      </c>
      <c r="H6640" s="0" t="str">
        <f aca="false">I6640&amp;"_"&amp;G6640&amp;"_"&amp;F6640</f>
        <v>Bjergsalamander_11_20190206_DL2018080_MunkensdamGym_koersel1</v>
      </c>
      <c r="I6640" s="61" t="str">
        <f aca="false">MID(RIGHT(B6640,LEN(B6640)-3),1,FIND("_",RIGHT(B6640,LEN(B6640)-3))-1)</f>
        <v>Bjergsalamander</v>
      </c>
      <c r="J6640" s="61" t="str">
        <f aca="false">TRIM(SUBSTITUTE(RIGHT(B6640,FIND(I6640,B6640)+1),"_",""))</f>
        <v>eDNA</v>
      </c>
      <c r="K6640" s="0" t="str">
        <f aca="false">IFERROR(VALUE(SUBSTITUTE(E6640,".",",")),E6640)</f>
        <v>No Ct</v>
      </c>
      <c r="L6640" s="61" t="str">
        <f aca="false">IF(J6640="PosK",SUMIFS(K:K,J:J,"PosK",H:H,H6640),"")</f>
        <v/>
      </c>
      <c r="M6640" s="61" t="str">
        <f aca="false">IF(J6640="PosK",SUMIFS(K:K,J:J,"NegK",H:H,H6640),"")</f>
        <v/>
      </c>
      <c r="N6640" s="61" t="str">
        <f aca="false">IF(J6640="PosK",SUMIFS(K:K,J:J,"eDNA",H:H,H6640),"")</f>
        <v/>
      </c>
      <c r="Q6640" s="62"/>
    </row>
    <row r="6641" customFormat="false" ht="14.25" hidden="false" customHeight="false" outlineLevel="0" collapsed="false">
      <c r="A6641" s="0" t="s">
        <v>832</v>
      </c>
      <c r="B6641" s="52" t="s">
        <v>978</v>
      </c>
      <c r="C6641" s="52" t="s">
        <v>751</v>
      </c>
      <c r="D6641" s="53" t="n">
        <v>0.1</v>
      </c>
      <c r="E6641" s="53" t="s">
        <v>748</v>
      </c>
      <c r="F6641" s="0" t="s">
        <v>1419</v>
      </c>
      <c r="G6641" s="0" t="str">
        <f aca="false">LEFT(B6641,2)</f>
        <v>11</v>
      </c>
      <c r="H6641" s="0" t="str">
        <f aca="false">I6641&amp;"_"&amp;G6641&amp;"_"&amp;F6641</f>
        <v>Bjergsalamander_11_20190206_DL2018080_MunkensdamGym_koersel1</v>
      </c>
      <c r="I6641" s="61" t="str">
        <f aca="false">MID(RIGHT(B6641,LEN(B6641)-3),1,FIND("_",RIGHT(B6641,LEN(B6641)-3))-1)</f>
        <v>Bjergsalamander</v>
      </c>
      <c r="J6641" s="61" t="str">
        <f aca="false">TRIM(SUBSTITUTE(RIGHT(B6641,FIND(I6641,B6641)+1),"_",""))</f>
        <v>eDNA</v>
      </c>
      <c r="K6641" s="0" t="str">
        <f aca="false">IFERROR(VALUE(SUBSTITUTE(E6641,".",",")),E6641)</f>
        <v>No Ct</v>
      </c>
      <c r="L6641" s="61" t="str">
        <f aca="false">IF(J6641="PosK",SUMIFS(K:K,J:J,"PosK",H:H,H6641),"")</f>
        <v/>
      </c>
      <c r="M6641" s="61" t="str">
        <f aca="false">IF(J6641="PosK",SUMIFS(K:K,J:J,"NegK",H:H,H6641),"")</f>
        <v/>
      </c>
      <c r="N6641" s="61" t="str">
        <f aca="false">IF(J6641="PosK",SUMIFS(K:K,J:J,"eDNA",H:H,H6641),"")</f>
        <v/>
      </c>
      <c r="P6641" s="62"/>
      <c r="T6641" s="63"/>
      <c r="W6641" s="64"/>
    </row>
    <row r="6642" customFormat="false" ht="14.25" hidden="false" customHeight="false" outlineLevel="0" collapsed="false">
      <c r="A6642" s="0" t="s">
        <v>834</v>
      </c>
      <c r="B6642" s="52" t="s">
        <v>980</v>
      </c>
      <c r="C6642" s="52" t="s">
        <v>743</v>
      </c>
      <c r="D6642" s="53" t="n">
        <v>0.1</v>
      </c>
      <c r="E6642" s="53" t="s">
        <v>748</v>
      </c>
      <c r="F6642" s="0" t="s">
        <v>1419</v>
      </c>
      <c r="G6642" s="0" t="str">
        <f aca="false">LEFT(B6642,2)</f>
        <v>12</v>
      </c>
      <c r="H6642" s="0" t="str">
        <f aca="false">I6642&amp;"_"&amp;G6642&amp;"_"&amp;F6642</f>
        <v>Latterfroe_12_20190206_DL2018080_MunkensdamGym_koersel1</v>
      </c>
      <c r="I6642" s="61" t="str">
        <f aca="false">MID(RIGHT(B6642,LEN(B6642)-3),1,FIND("_",RIGHT(B6642,LEN(B6642)-3))-1)</f>
        <v>Latterfroe</v>
      </c>
      <c r="J6642" s="61" t="str">
        <f aca="false">TRIM(SUBSTITUTE(RIGHT(B6642,FIND(I6642,B6642)+1),"_",""))</f>
        <v>PosK</v>
      </c>
      <c r="K6642" s="0" t="str">
        <f aca="false">IFERROR(VALUE(SUBSTITUTE(E6642,".",",")),E6642)</f>
        <v>No Ct</v>
      </c>
      <c r="L6642" s="61" t="n">
        <f aca="false">IF(J6642="PosK",SUMIFS(K:K,J:J,"PosK",H:H,H6642),"")</f>
        <v>0</v>
      </c>
      <c r="M6642" s="61" t="n">
        <f aca="false">IF(J6642="PosK",SUMIFS(K:K,J:J,"NegK",H:H,H6642),"")</f>
        <v>0</v>
      </c>
      <c r="N6642" s="61" t="n">
        <f aca="false">IF(J6642="PosK",SUMIFS(K:K,J:J,"eDNA",H:H,H6642),"")</f>
        <v>0</v>
      </c>
      <c r="P6642" s="62" t="n">
        <f aca="false">IF(K6644="No Ct",0,K6644)</f>
        <v>0</v>
      </c>
      <c r="Q6642" s="62" t="n">
        <f aca="false">IF(K6645="No Ct",0,K6645)</f>
        <v>0</v>
      </c>
      <c r="R6642" s="0" t="str">
        <f aca="false">IF(AND(L6642&gt;0,M6642=0),"Valid","Invalid")</f>
        <v>Invalid</v>
      </c>
      <c r="S6642" s="0" t="str">
        <f aca="false">IF(OR(P6642&gt;1,Q6642&gt;1),"Present","Absent")</f>
        <v>Absent</v>
      </c>
      <c r="T6642" s="63" t="str">
        <f aca="false">IF(OR(AND(P6642&gt;1,P6642&lt;41),AND(Q6642&gt;1,Q6642&lt;41)),"Ct&lt;41","Ct&gt;41")</f>
        <v>Ct&gt;41</v>
      </c>
      <c r="U6642" s="0" t="str">
        <f aca="false">I6642</f>
        <v>Latterfroe</v>
      </c>
      <c r="V6642" s="0" t="str">
        <f aca="false">MID(F6642,10,9)</f>
        <v>DL2018080</v>
      </c>
      <c r="W6642" s="64" t="str">
        <f aca="false">V6642&amp;"_"&amp;U6642&amp;"_"&amp;R6642&amp;"_"&amp;S6642&amp;"_"&amp;T6642</f>
        <v>DL2018080_Latterfroe_Invalid_Absent_Ct&gt;41</v>
      </c>
    </row>
    <row r="6643" customFormat="false" ht="14.25" hidden="false" customHeight="false" outlineLevel="0" collapsed="false">
      <c r="A6643" s="0" t="s">
        <v>836</v>
      </c>
      <c r="B6643" s="52" t="s">
        <v>981</v>
      </c>
      <c r="C6643" s="52" t="s">
        <v>747</v>
      </c>
      <c r="D6643" s="53" t="n">
        <v>0.1</v>
      </c>
      <c r="E6643" s="53" t="s">
        <v>748</v>
      </c>
      <c r="F6643" s="0" t="s">
        <v>1419</v>
      </c>
      <c r="G6643" s="0" t="str">
        <f aca="false">LEFT(B6643,2)</f>
        <v>12</v>
      </c>
      <c r="H6643" s="0" t="str">
        <f aca="false">I6643&amp;"_"&amp;G6643&amp;"_"&amp;F6643</f>
        <v>Latterfroe_12_20190206_DL2018080_MunkensdamGym_koersel1</v>
      </c>
      <c r="I6643" s="61" t="str">
        <f aca="false">MID(RIGHT(B6643,LEN(B6643)-3),1,FIND("_",RIGHT(B6643,LEN(B6643)-3))-1)</f>
        <v>Latterfroe</v>
      </c>
      <c r="J6643" s="61" t="str">
        <f aca="false">TRIM(SUBSTITUTE(RIGHT(B6643,FIND(I6643,B6643)+1),"_",""))</f>
        <v>NegK</v>
      </c>
      <c r="K6643" s="0" t="str">
        <f aca="false">IFERROR(VALUE(SUBSTITUTE(E6643,".",",")),E6643)</f>
        <v>No Ct</v>
      </c>
      <c r="L6643" s="61" t="str">
        <f aca="false">IF(J6643="PosK",SUMIFS(K:K,J:J,"PosK",H:H,H6643),"")</f>
        <v/>
      </c>
      <c r="M6643" s="61" t="str">
        <f aca="false">IF(J6643="PosK",SUMIFS(K:K,J:J,"NegK",H:H,H6643),"")</f>
        <v/>
      </c>
      <c r="N6643" s="61" t="str">
        <f aca="false">IF(J6643="PosK",SUMIFS(K:K,J:J,"eDNA",H:H,H6643),"")</f>
        <v/>
      </c>
    </row>
    <row r="6644" customFormat="false" ht="14.25" hidden="false" customHeight="false" outlineLevel="0" collapsed="false">
      <c r="A6644" s="0" t="s">
        <v>838</v>
      </c>
      <c r="B6644" s="52" t="s">
        <v>982</v>
      </c>
      <c r="C6644" s="52" t="s">
        <v>751</v>
      </c>
      <c r="D6644" s="53" t="n">
        <v>0.1</v>
      </c>
      <c r="E6644" s="53" t="s">
        <v>748</v>
      </c>
      <c r="F6644" s="0" t="s">
        <v>1419</v>
      </c>
      <c r="G6644" s="0" t="str">
        <f aca="false">LEFT(B6644,2)</f>
        <v>12</v>
      </c>
      <c r="H6644" s="0" t="str">
        <f aca="false">I6644&amp;"_"&amp;G6644&amp;"_"&amp;F6644</f>
        <v>Latterfroe_12_20190206_DL2018080_MunkensdamGym_koersel1</v>
      </c>
      <c r="I6644" s="61" t="str">
        <f aca="false">MID(RIGHT(B6644,LEN(B6644)-3),1,FIND("_",RIGHT(B6644,LEN(B6644)-3))-1)</f>
        <v>Latterfroe</v>
      </c>
      <c r="J6644" s="61" t="str">
        <f aca="false">TRIM(SUBSTITUTE(RIGHT(B6644,FIND(I6644,B6644)+1),"_",""))</f>
        <v>eDNA</v>
      </c>
      <c r="K6644" s="0" t="str">
        <f aca="false">IFERROR(VALUE(SUBSTITUTE(E6644,".",",")),E6644)</f>
        <v>No Ct</v>
      </c>
      <c r="L6644" s="61" t="str">
        <f aca="false">IF(J6644="PosK",SUMIFS(K:K,J:J,"PosK",H:H,H6644),"")</f>
        <v/>
      </c>
      <c r="M6644" s="61" t="str">
        <f aca="false">IF(J6644="PosK",SUMIFS(K:K,J:J,"NegK",H:H,H6644),"")</f>
        <v/>
      </c>
      <c r="N6644" s="61" t="str">
        <f aca="false">IF(J6644="PosK",SUMIFS(K:K,J:J,"eDNA",H:H,H6644),"")</f>
        <v/>
      </c>
      <c r="Q6644" s="62"/>
    </row>
    <row r="6645" customFormat="false" ht="14.25" hidden="false" customHeight="false" outlineLevel="0" collapsed="false">
      <c r="A6645" s="0" t="s">
        <v>840</v>
      </c>
      <c r="B6645" s="52" t="s">
        <v>982</v>
      </c>
      <c r="C6645" s="52" t="s">
        <v>751</v>
      </c>
      <c r="D6645" s="53" t="n">
        <v>0.1</v>
      </c>
      <c r="E6645" s="53" t="s">
        <v>748</v>
      </c>
      <c r="F6645" s="0" t="s">
        <v>1419</v>
      </c>
      <c r="G6645" s="0" t="str">
        <f aca="false">LEFT(B6645,2)</f>
        <v>12</v>
      </c>
      <c r="H6645" s="0" t="str">
        <f aca="false">I6645&amp;"_"&amp;G6645&amp;"_"&amp;F6645</f>
        <v>Latterfroe_12_20190206_DL2018080_MunkensdamGym_koersel1</v>
      </c>
      <c r="I6645" s="61" t="str">
        <f aca="false">MID(RIGHT(B6645,LEN(B6645)-3),1,FIND("_",RIGHT(B6645,LEN(B6645)-3))-1)</f>
        <v>Latterfroe</v>
      </c>
      <c r="J6645" s="61" t="str">
        <f aca="false">TRIM(SUBSTITUTE(RIGHT(B6645,FIND(I6645,B6645)+1),"_",""))</f>
        <v>eDNA</v>
      </c>
      <c r="K6645" s="0" t="str">
        <f aca="false">IFERROR(VALUE(SUBSTITUTE(E6645,".",",")),E6645)</f>
        <v>No Ct</v>
      </c>
      <c r="L6645" s="61" t="str">
        <f aca="false">IF(J6645="PosK",SUMIFS(K:K,J:J,"PosK",H:H,H6645),"")</f>
        <v/>
      </c>
      <c r="M6645" s="61" t="str">
        <f aca="false">IF(J6645="PosK",SUMIFS(K:K,J:J,"NegK",H:H,H6645),"")</f>
        <v/>
      </c>
      <c r="N6645" s="61" t="str">
        <f aca="false">IF(J6645="PosK",SUMIFS(K:K,J:J,"eDNA",H:H,H6645),"")</f>
        <v/>
      </c>
      <c r="P6645" s="62"/>
      <c r="T6645" s="63"/>
      <c r="W6645" s="64"/>
    </row>
    <row r="6646" customFormat="false" ht="14.25" hidden="false" customHeight="false" outlineLevel="0" collapsed="false">
      <c r="A6646" s="0" t="s">
        <v>842</v>
      </c>
      <c r="B6646" s="52" t="s">
        <v>984</v>
      </c>
      <c r="C6646" s="52" t="s">
        <v>743</v>
      </c>
      <c r="D6646" s="53" t="n">
        <v>0.1</v>
      </c>
      <c r="E6646" s="53" t="s">
        <v>748</v>
      </c>
      <c r="F6646" s="0" t="s">
        <v>1419</v>
      </c>
      <c r="G6646" s="0" t="str">
        <f aca="false">LEFT(B6646,2)</f>
        <v>13</v>
      </c>
      <c r="H6646" s="0" t="str">
        <f aca="false">I6646&amp;"_"&amp;G6646&amp;"_"&amp;F6646</f>
        <v>Spidssnudetfroe_13_20190206_DL2018080_MunkensdamGym_koersel1</v>
      </c>
      <c r="I6646" s="61" t="str">
        <f aca="false">MID(RIGHT(B6646,LEN(B6646)-3),1,FIND("_",RIGHT(B6646,LEN(B6646)-3))-1)</f>
        <v>Spidssnudetfroe</v>
      </c>
      <c r="J6646" s="61" t="str">
        <f aca="false">TRIM(SUBSTITUTE(RIGHT(B6646,FIND(I6646,B6646)+1),"_",""))</f>
        <v>PosK</v>
      </c>
      <c r="K6646" s="0" t="str">
        <f aca="false">IFERROR(VALUE(SUBSTITUTE(E6646,".",",")),E6646)</f>
        <v>No Ct</v>
      </c>
      <c r="L6646" s="61" t="n">
        <f aca="false">IF(J6646="PosK",SUMIFS(K:K,J:J,"PosK",H:H,H6646),"")</f>
        <v>0</v>
      </c>
      <c r="M6646" s="61" t="n">
        <f aca="false">IF(J6646="PosK",SUMIFS(K:K,J:J,"NegK",H:H,H6646),"")</f>
        <v>0</v>
      </c>
      <c r="N6646" s="61" t="n">
        <f aca="false">IF(J6646="PosK",SUMIFS(K:K,J:J,"eDNA",H:H,H6646),"")</f>
        <v>0</v>
      </c>
      <c r="P6646" s="62" t="n">
        <f aca="false">IF(K6648="No Ct",0,K6648)</f>
        <v>0</v>
      </c>
      <c r="Q6646" s="62" t="n">
        <f aca="false">IF(K6649="No Ct",0,K6649)</f>
        <v>0</v>
      </c>
      <c r="R6646" s="0" t="str">
        <f aca="false">IF(AND(L6646&gt;0,M6646=0),"Valid","Invalid")</f>
        <v>Invalid</v>
      </c>
      <c r="S6646" s="0" t="str">
        <f aca="false">IF(OR(P6646&gt;1,Q6646&gt;1),"Present","Absent")</f>
        <v>Absent</v>
      </c>
      <c r="T6646" s="63" t="str">
        <f aca="false">IF(OR(AND(P6646&gt;1,P6646&lt;41),AND(Q6646&gt;1,Q6646&lt;41)),"Ct&lt;41","Ct&gt;41")</f>
        <v>Ct&gt;41</v>
      </c>
      <c r="U6646" s="0" t="str">
        <f aca="false">I6646</f>
        <v>Spidssnudetfroe</v>
      </c>
      <c r="V6646" s="0" t="str">
        <f aca="false">MID(F6646,10,9)</f>
        <v>DL2018080</v>
      </c>
      <c r="W6646" s="64" t="str">
        <f aca="false">V6646&amp;"_"&amp;U6646&amp;"_"&amp;R6646&amp;"_"&amp;S6646&amp;"_"&amp;T6646</f>
        <v>DL2018080_Spidssnudetfroe_Invalid_Absent_Ct&gt;41</v>
      </c>
    </row>
    <row r="6647" customFormat="false" ht="14.25" hidden="false" customHeight="false" outlineLevel="0" collapsed="false">
      <c r="A6647" s="0" t="s">
        <v>844</v>
      </c>
      <c r="B6647" s="52" t="s">
        <v>985</v>
      </c>
      <c r="C6647" s="52" t="s">
        <v>747</v>
      </c>
      <c r="D6647" s="53" t="n">
        <v>0.1</v>
      </c>
      <c r="E6647" s="53" t="s">
        <v>748</v>
      </c>
      <c r="F6647" s="0" t="s">
        <v>1419</v>
      </c>
      <c r="G6647" s="0" t="str">
        <f aca="false">LEFT(B6647,2)</f>
        <v>13</v>
      </c>
      <c r="H6647" s="0" t="str">
        <f aca="false">I6647&amp;"_"&amp;G6647&amp;"_"&amp;F6647</f>
        <v>Spidssnudetfroe_13_20190206_DL2018080_MunkensdamGym_koersel1</v>
      </c>
      <c r="I6647" s="61" t="str">
        <f aca="false">MID(RIGHT(B6647,LEN(B6647)-3),1,FIND("_",RIGHT(B6647,LEN(B6647)-3))-1)</f>
        <v>Spidssnudetfroe</v>
      </c>
      <c r="J6647" s="61" t="str">
        <f aca="false">TRIM(SUBSTITUTE(RIGHT(B6647,FIND(I6647,B6647)+1),"_",""))</f>
        <v>NegK</v>
      </c>
      <c r="K6647" s="0" t="str">
        <f aca="false">IFERROR(VALUE(SUBSTITUTE(E6647,".",",")),E6647)</f>
        <v>No Ct</v>
      </c>
      <c r="L6647" s="61" t="str">
        <f aca="false">IF(J6647="PosK",SUMIFS(K:K,J:J,"PosK",H:H,H6647),"")</f>
        <v/>
      </c>
      <c r="M6647" s="61" t="str">
        <f aca="false">IF(J6647="PosK",SUMIFS(K:K,J:J,"NegK",H:H,H6647),"")</f>
        <v/>
      </c>
      <c r="N6647" s="61" t="str">
        <f aca="false">IF(J6647="PosK",SUMIFS(K:K,J:J,"eDNA",H:H,H6647),"")</f>
        <v/>
      </c>
    </row>
    <row r="6648" customFormat="false" ht="14.25" hidden="false" customHeight="false" outlineLevel="0" collapsed="false">
      <c r="A6648" s="0" t="s">
        <v>846</v>
      </c>
      <c r="B6648" s="52" t="s">
        <v>986</v>
      </c>
      <c r="C6648" s="52" t="s">
        <v>751</v>
      </c>
      <c r="D6648" s="53" t="n">
        <v>0.1</v>
      </c>
      <c r="E6648" s="53" t="s">
        <v>748</v>
      </c>
      <c r="F6648" s="0" t="s">
        <v>1419</v>
      </c>
      <c r="G6648" s="0" t="str">
        <f aca="false">LEFT(B6648,2)</f>
        <v>13</v>
      </c>
      <c r="H6648" s="0" t="str">
        <f aca="false">I6648&amp;"_"&amp;G6648&amp;"_"&amp;F6648</f>
        <v>Spidssnudetfroe_13_20190206_DL2018080_MunkensdamGym_koersel1</v>
      </c>
      <c r="I6648" s="61" t="str">
        <f aca="false">MID(RIGHT(B6648,LEN(B6648)-3),1,FIND("_",RIGHT(B6648,LEN(B6648)-3))-1)</f>
        <v>Spidssnudetfroe</v>
      </c>
      <c r="J6648" s="61" t="str">
        <f aca="false">TRIM(SUBSTITUTE(RIGHT(B6648,FIND(I6648,B6648)+1),"_",""))</f>
        <v>eDNA</v>
      </c>
      <c r="K6648" s="0" t="str">
        <f aca="false">IFERROR(VALUE(SUBSTITUTE(E6648,".",",")),E6648)</f>
        <v>No Ct</v>
      </c>
      <c r="L6648" s="61" t="str">
        <f aca="false">IF(J6648="PosK",SUMIFS(K:K,J:J,"PosK",H:H,H6648),"")</f>
        <v/>
      </c>
      <c r="M6648" s="61" t="str">
        <f aca="false">IF(J6648="PosK",SUMIFS(K:K,J:J,"NegK",H:H,H6648),"")</f>
        <v/>
      </c>
      <c r="N6648" s="61" t="str">
        <f aca="false">IF(J6648="PosK",SUMIFS(K:K,J:J,"eDNA",H:H,H6648),"")</f>
        <v/>
      </c>
      <c r="Q6648" s="62"/>
    </row>
    <row r="6649" customFormat="false" ht="14.25" hidden="false" customHeight="false" outlineLevel="0" collapsed="false">
      <c r="A6649" s="0" t="s">
        <v>848</v>
      </c>
      <c r="B6649" s="52" t="s">
        <v>986</v>
      </c>
      <c r="C6649" s="52" t="s">
        <v>751</v>
      </c>
      <c r="D6649" s="53" t="n">
        <v>0.1</v>
      </c>
      <c r="E6649" s="53" t="s">
        <v>748</v>
      </c>
      <c r="F6649" s="0" t="s">
        <v>1419</v>
      </c>
      <c r="G6649" s="0" t="str">
        <f aca="false">LEFT(B6649,2)</f>
        <v>13</v>
      </c>
      <c r="H6649" s="0" t="str">
        <f aca="false">I6649&amp;"_"&amp;G6649&amp;"_"&amp;F6649</f>
        <v>Spidssnudetfroe_13_20190206_DL2018080_MunkensdamGym_koersel1</v>
      </c>
      <c r="I6649" s="61" t="str">
        <f aca="false">MID(RIGHT(B6649,LEN(B6649)-3),1,FIND("_",RIGHT(B6649,LEN(B6649)-3))-1)</f>
        <v>Spidssnudetfroe</v>
      </c>
      <c r="J6649" s="61" t="str">
        <f aca="false">TRIM(SUBSTITUTE(RIGHT(B6649,FIND(I6649,B6649)+1),"_",""))</f>
        <v>eDNA</v>
      </c>
      <c r="K6649" s="0" t="str">
        <f aca="false">IFERROR(VALUE(SUBSTITUTE(E6649,".",",")),E6649)</f>
        <v>No Ct</v>
      </c>
      <c r="L6649" s="61" t="str">
        <f aca="false">IF(J6649="PosK",SUMIFS(K:K,J:J,"PosK",H:H,H6649),"")</f>
        <v/>
      </c>
      <c r="M6649" s="61" t="str">
        <f aca="false">IF(J6649="PosK",SUMIFS(K:K,J:J,"NegK",H:H,H6649),"")</f>
        <v/>
      </c>
      <c r="N6649" s="61" t="str">
        <f aca="false">IF(J6649="PosK",SUMIFS(K:K,J:J,"eDNA",H:H,H6649),"")</f>
        <v/>
      </c>
      <c r="P6649" s="62"/>
      <c r="T6649" s="63"/>
      <c r="W6649" s="64"/>
    </row>
    <row r="6650" customFormat="false" ht="14.25" hidden="false" customHeight="false" outlineLevel="0" collapsed="false">
      <c r="A6650" s="0" t="s">
        <v>849</v>
      </c>
      <c r="B6650" s="52" t="s">
        <v>987</v>
      </c>
      <c r="C6650" s="52" t="s">
        <v>743</v>
      </c>
      <c r="D6650" s="53" t="n">
        <v>0.1</v>
      </c>
      <c r="E6650" s="53" t="s">
        <v>748</v>
      </c>
      <c r="F6650" s="0" t="s">
        <v>1419</v>
      </c>
      <c r="G6650" s="0" t="str">
        <f aca="false">LEFT(B6650,2)</f>
        <v>14</v>
      </c>
      <c r="H6650" s="0" t="str">
        <f aca="false">I6650&amp;"_"&amp;G6650&amp;"_"&amp;F6650</f>
        <v>Spidssnudetfroe_14_20190206_DL2018080_MunkensdamGym_koersel1</v>
      </c>
      <c r="I6650" s="61" t="str">
        <f aca="false">MID(RIGHT(B6650,LEN(B6650)-3),1,FIND("_",RIGHT(B6650,LEN(B6650)-3))-1)</f>
        <v>Spidssnudetfroe</v>
      </c>
      <c r="J6650" s="61" t="str">
        <f aca="false">TRIM(SUBSTITUTE(RIGHT(B6650,FIND(I6650,B6650)+1),"_",""))</f>
        <v>PosK</v>
      </c>
      <c r="K6650" s="0" t="str">
        <f aca="false">IFERROR(VALUE(SUBSTITUTE(E6650,".",",")),E6650)</f>
        <v>No Ct</v>
      </c>
      <c r="L6650" s="61" t="n">
        <f aca="false">IF(J6650="PosK",SUMIFS(K:K,J:J,"PosK",H:H,H6650),"")</f>
        <v>0</v>
      </c>
      <c r="M6650" s="61" t="n">
        <f aca="false">IF(J6650="PosK",SUMIFS(K:K,J:J,"NegK",H:H,H6650),"")</f>
        <v>0</v>
      </c>
      <c r="N6650" s="61" t="n">
        <f aca="false">IF(J6650="PosK",SUMIFS(K:K,J:J,"eDNA",H:H,H6650),"")</f>
        <v>0</v>
      </c>
      <c r="P6650" s="62" t="n">
        <f aca="false">IF(K6652="No Ct",0,K6652)</f>
        <v>0</v>
      </c>
      <c r="Q6650" s="62" t="n">
        <f aca="false">IF(K6653="No Ct",0,K6653)</f>
        <v>0</v>
      </c>
      <c r="R6650" s="0" t="str">
        <f aca="false">IF(AND(L6650&gt;0,M6650=0),"Valid","Invalid")</f>
        <v>Invalid</v>
      </c>
      <c r="S6650" s="0" t="str">
        <f aca="false">IF(OR(P6650&gt;1,Q6650&gt;1),"Present","Absent")</f>
        <v>Absent</v>
      </c>
      <c r="T6650" s="63" t="str">
        <f aca="false">IF(OR(AND(P6650&gt;1,P6650&lt;41),AND(Q6650&gt;1,Q6650&lt;41)),"Ct&lt;41","Ct&gt;41")</f>
        <v>Ct&gt;41</v>
      </c>
      <c r="U6650" s="0" t="str">
        <f aca="false">I6650</f>
        <v>Spidssnudetfroe</v>
      </c>
      <c r="V6650" s="0" t="str">
        <f aca="false">MID(F6650,10,9)</f>
        <v>DL2018080</v>
      </c>
      <c r="W6650" s="64" t="str">
        <f aca="false">V6650&amp;"_"&amp;U6650&amp;"_"&amp;R6650&amp;"_"&amp;S6650&amp;"_"&amp;T6650</f>
        <v>DL2018080_Spidssnudetfroe_Invalid_Absent_Ct&gt;41</v>
      </c>
    </row>
    <row r="6651" customFormat="false" ht="14.25" hidden="false" customHeight="false" outlineLevel="0" collapsed="false">
      <c r="A6651" s="0" t="s">
        <v>851</v>
      </c>
      <c r="B6651" s="52" t="s">
        <v>988</v>
      </c>
      <c r="C6651" s="52" t="s">
        <v>747</v>
      </c>
      <c r="D6651" s="53" t="n">
        <v>0.1</v>
      </c>
      <c r="E6651" s="53" t="s">
        <v>748</v>
      </c>
      <c r="F6651" s="0" t="s">
        <v>1419</v>
      </c>
      <c r="G6651" s="0" t="str">
        <f aca="false">LEFT(B6651,2)</f>
        <v>14</v>
      </c>
      <c r="H6651" s="0" t="str">
        <f aca="false">I6651&amp;"_"&amp;G6651&amp;"_"&amp;F6651</f>
        <v>Spidssnudetfroe_14_20190206_DL2018080_MunkensdamGym_koersel1</v>
      </c>
      <c r="I6651" s="61" t="str">
        <f aca="false">MID(RIGHT(B6651,LEN(B6651)-3),1,FIND("_",RIGHT(B6651,LEN(B6651)-3))-1)</f>
        <v>Spidssnudetfroe</v>
      </c>
      <c r="J6651" s="61" t="str">
        <f aca="false">TRIM(SUBSTITUTE(RIGHT(B6651,FIND(I6651,B6651)+1),"_",""))</f>
        <v>NegK</v>
      </c>
      <c r="K6651" s="0" t="str">
        <f aca="false">IFERROR(VALUE(SUBSTITUTE(E6651,".",",")),E6651)</f>
        <v>No Ct</v>
      </c>
      <c r="L6651" s="61" t="str">
        <f aca="false">IF(J6651="PosK",SUMIFS(K:K,J:J,"PosK",H:H,H6651),"")</f>
        <v/>
      </c>
      <c r="M6651" s="61" t="str">
        <f aca="false">IF(J6651="PosK",SUMIFS(K:K,J:J,"NegK",H:H,H6651),"")</f>
        <v/>
      </c>
      <c r="N6651" s="61" t="str">
        <f aca="false">IF(J6651="PosK",SUMIFS(K:K,J:J,"eDNA",H:H,H6651),"")</f>
        <v/>
      </c>
    </row>
    <row r="6652" customFormat="false" ht="14.25" hidden="false" customHeight="false" outlineLevel="0" collapsed="false">
      <c r="A6652" s="0" t="s">
        <v>853</v>
      </c>
      <c r="B6652" s="52" t="s">
        <v>989</v>
      </c>
      <c r="C6652" s="52" t="s">
        <v>751</v>
      </c>
      <c r="D6652" s="53" t="n">
        <v>0.1</v>
      </c>
      <c r="E6652" s="53" t="s">
        <v>748</v>
      </c>
      <c r="F6652" s="0" t="s">
        <v>1419</v>
      </c>
      <c r="G6652" s="0" t="str">
        <f aca="false">LEFT(B6652,2)</f>
        <v>14</v>
      </c>
      <c r="H6652" s="0" t="str">
        <f aca="false">I6652&amp;"_"&amp;G6652&amp;"_"&amp;F6652</f>
        <v>Spidssnudetfroe_14_20190206_DL2018080_MunkensdamGym_koersel1</v>
      </c>
      <c r="I6652" s="61" t="str">
        <f aca="false">MID(RIGHT(B6652,LEN(B6652)-3),1,FIND("_",RIGHT(B6652,LEN(B6652)-3))-1)</f>
        <v>Spidssnudetfroe</v>
      </c>
      <c r="J6652" s="61" t="str">
        <f aca="false">TRIM(SUBSTITUTE(RIGHT(B6652,FIND(I6652,B6652)+1),"_",""))</f>
        <v>eDNA</v>
      </c>
      <c r="K6652" s="0" t="str">
        <f aca="false">IFERROR(VALUE(SUBSTITUTE(E6652,".",",")),E6652)</f>
        <v>No Ct</v>
      </c>
      <c r="L6652" s="61" t="str">
        <f aca="false">IF(J6652="PosK",SUMIFS(K:K,J:J,"PosK",H:H,H6652),"")</f>
        <v/>
      </c>
      <c r="M6652" s="61" t="str">
        <f aca="false">IF(J6652="PosK",SUMIFS(K:K,J:J,"NegK",H:H,H6652),"")</f>
        <v/>
      </c>
      <c r="N6652" s="61" t="str">
        <f aca="false">IF(J6652="PosK",SUMIFS(K:K,J:J,"eDNA",H:H,H6652),"")</f>
        <v/>
      </c>
      <c r="Q6652" s="62"/>
    </row>
    <row r="6653" customFormat="false" ht="14.25" hidden="false" customHeight="false" outlineLevel="0" collapsed="false">
      <c r="A6653" s="0" t="s">
        <v>855</v>
      </c>
      <c r="B6653" s="52" t="s">
        <v>989</v>
      </c>
      <c r="C6653" s="52" t="s">
        <v>751</v>
      </c>
      <c r="D6653" s="53" t="n">
        <v>0.1</v>
      </c>
      <c r="E6653" s="53" t="s">
        <v>748</v>
      </c>
      <c r="F6653" s="0" t="s">
        <v>1419</v>
      </c>
      <c r="G6653" s="0" t="str">
        <f aca="false">LEFT(B6653,2)</f>
        <v>14</v>
      </c>
      <c r="H6653" s="0" t="str">
        <f aca="false">I6653&amp;"_"&amp;G6653&amp;"_"&amp;F6653</f>
        <v>Spidssnudetfroe_14_20190206_DL2018080_MunkensdamGym_koersel1</v>
      </c>
      <c r="I6653" s="61" t="str">
        <f aca="false">MID(RIGHT(B6653,LEN(B6653)-3),1,FIND("_",RIGHT(B6653,LEN(B6653)-3))-1)</f>
        <v>Spidssnudetfroe</v>
      </c>
      <c r="J6653" s="61" t="str">
        <f aca="false">TRIM(SUBSTITUTE(RIGHT(B6653,FIND(I6653,B6653)+1),"_",""))</f>
        <v>eDNA</v>
      </c>
      <c r="K6653" s="0" t="str">
        <f aca="false">IFERROR(VALUE(SUBSTITUTE(E6653,".",",")),E6653)</f>
        <v>No Ct</v>
      </c>
      <c r="L6653" s="61" t="str">
        <f aca="false">IF(J6653="PosK",SUMIFS(K:K,J:J,"PosK",H:H,H6653),"")</f>
        <v/>
      </c>
      <c r="M6653" s="61" t="str">
        <f aca="false">IF(J6653="PosK",SUMIFS(K:K,J:J,"NegK",H:H,H6653),"")</f>
        <v/>
      </c>
      <c r="N6653" s="61" t="str">
        <f aca="false">IF(J6653="PosK",SUMIFS(K:K,J:J,"eDNA",H:H,H6653),"")</f>
        <v/>
      </c>
      <c r="P6653" s="62"/>
      <c r="T6653" s="63"/>
      <c r="W6653" s="64"/>
    </row>
    <row r="6654" customFormat="false" ht="14.25" hidden="false" customHeight="false" outlineLevel="0" collapsed="false">
      <c r="A6654" s="0" t="s">
        <v>856</v>
      </c>
      <c r="B6654" s="52" t="s">
        <v>990</v>
      </c>
      <c r="C6654" s="52" t="s">
        <v>743</v>
      </c>
      <c r="D6654" s="53" t="n">
        <v>0.1</v>
      </c>
      <c r="E6654" s="53" t="n">
        <v>34.86</v>
      </c>
      <c r="F6654" s="0" t="s">
        <v>1419</v>
      </c>
      <c r="G6654" s="0" t="str">
        <f aca="false">LEFT(B6654,2)</f>
        <v>15</v>
      </c>
      <c r="H6654" s="0" t="str">
        <f aca="false">I6654&amp;"_"&amp;G6654&amp;"_"&amp;F6654</f>
        <v>KortbenetGroenFroe_15_20190206_DL2018080_MunkensdamGym_koersel1</v>
      </c>
      <c r="I6654" s="61" t="str">
        <f aca="false">MID(RIGHT(B6654,LEN(B6654)-3),1,FIND("_",RIGHT(B6654,LEN(B6654)-3))-1)</f>
        <v>KortbenetGroenFroe</v>
      </c>
      <c r="J6654" s="61" t="str">
        <f aca="false">TRIM(SUBSTITUTE(RIGHT(B6654,FIND(I6654,B6654)+1),"_",""))</f>
        <v>PosK</v>
      </c>
      <c r="K6654" s="0" t="n">
        <f aca="false">IFERROR(VALUE(SUBSTITUTE(E6654,".",",")),E6654)</f>
        <v>34.86</v>
      </c>
      <c r="L6654" s="61" t="n">
        <f aca="false">IF(J6654="PosK",SUMIFS(K:K,J:J,"PosK",H:H,H6654),"")</f>
        <v>34.86</v>
      </c>
      <c r="M6654" s="61" t="n">
        <f aca="false">IF(J6654="PosK",SUMIFS(K:K,J:J,"NegK",H:H,H6654),"")</f>
        <v>0</v>
      </c>
      <c r="N6654" s="61" t="n">
        <f aca="false">IF(J6654="PosK",SUMIFS(K:K,J:J,"eDNA",H:H,H6654),"")</f>
        <v>0</v>
      </c>
      <c r="P6654" s="62" t="n">
        <f aca="false">IF(K6656="No Ct",0,K6656)</f>
        <v>0</v>
      </c>
      <c r="Q6654" s="62" t="n">
        <f aca="false">IF(K6657="No Ct",0,K6657)</f>
        <v>0</v>
      </c>
      <c r="R6654" s="0" t="str">
        <f aca="false">IF(AND(L6654&gt;0,M6654=0),"Valid","Invalid")</f>
        <v>Valid</v>
      </c>
      <c r="S6654" s="0" t="str">
        <f aca="false">IF(OR(P6654&gt;1,Q6654&gt;1),"Present","Absent")</f>
        <v>Absent</v>
      </c>
      <c r="T6654" s="63" t="str">
        <f aca="false">IF(OR(AND(P6654&gt;1,P6654&lt;41),AND(Q6654&gt;1,Q6654&lt;41)),"Ct&lt;41","Ct&gt;41")</f>
        <v>Ct&gt;41</v>
      </c>
      <c r="U6654" s="0" t="str">
        <f aca="false">I6654</f>
        <v>KortbenetGroenFroe</v>
      </c>
      <c r="V6654" s="0" t="str">
        <f aca="false">MID(F6654,10,9)</f>
        <v>DL2018080</v>
      </c>
      <c r="W6654" s="64" t="str">
        <f aca="false">V6654&amp;"_"&amp;U6654&amp;"_"&amp;R6654&amp;"_"&amp;S6654&amp;"_"&amp;T6654</f>
        <v>DL2018080_KortbenetGroenFroe_Valid_Absent_Ct&gt;41</v>
      </c>
    </row>
    <row r="6655" customFormat="false" ht="14.25" hidden="false" customHeight="false" outlineLevel="0" collapsed="false">
      <c r="A6655" s="0" t="s">
        <v>858</v>
      </c>
      <c r="B6655" s="52" t="s">
        <v>991</v>
      </c>
      <c r="C6655" s="52" t="s">
        <v>747</v>
      </c>
      <c r="D6655" s="53" t="n">
        <v>0.1</v>
      </c>
      <c r="E6655" s="53" t="s">
        <v>748</v>
      </c>
      <c r="F6655" s="0" t="s">
        <v>1419</v>
      </c>
      <c r="G6655" s="0" t="str">
        <f aca="false">LEFT(B6655,2)</f>
        <v>15</v>
      </c>
      <c r="H6655" s="0" t="str">
        <f aca="false">I6655&amp;"_"&amp;G6655&amp;"_"&amp;F6655</f>
        <v>KortbenetGroenFroe_15_20190206_DL2018080_MunkensdamGym_koersel1</v>
      </c>
      <c r="I6655" s="61" t="str">
        <f aca="false">MID(RIGHT(B6655,LEN(B6655)-3),1,FIND("_",RIGHT(B6655,LEN(B6655)-3))-1)</f>
        <v>KortbenetGroenFroe</v>
      </c>
      <c r="J6655" s="61" t="str">
        <f aca="false">TRIM(SUBSTITUTE(RIGHT(B6655,FIND(I6655,B6655)+1),"_",""))</f>
        <v>NegK</v>
      </c>
      <c r="K6655" s="0" t="str">
        <f aca="false">IFERROR(VALUE(SUBSTITUTE(E6655,".",",")),E6655)</f>
        <v>No Ct</v>
      </c>
      <c r="L6655" s="61" t="str">
        <f aca="false">IF(J6655="PosK",SUMIFS(K:K,J:J,"PosK",H:H,H6655),"")</f>
        <v/>
      </c>
      <c r="M6655" s="61" t="str">
        <f aca="false">IF(J6655="PosK",SUMIFS(K:K,J:J,"NegK",H:H,H6655),"")</f>
        <v/>
      </c>
      <c r="N6655" s="61" t="str">
        <f aca="false">IF(J6655="PosK",SUMIFS(K:K,J:J,"eDNA",H:H,H6655),"")</f>
        <v/>
      </c>
    </row>
    <row r="6656" customFormat="false" ht="14.25" hidden="false" customHeight="false" outlineLevel="0" collapsed="false">
      <c r="A6656" s="0" t="s">
        <v>860</v>
      </c>
      <c r="B6656" s="52" t="s">
        <v>992</v>
      </c>
      <c r="C6656" s="52" t="s">
        <v>751</v>
      </c>
      <c r="D6656" s="53" t="n">
        <v>0.1</v>
      </c>
      <c r="E6656" s="53" t="s">
        <v>748</v>
      </c>
      <c r="F6656" s="0" t="s">
        <v>1419</v>
      </c>
      <c r="G6656" s="0" t="str">
        <f aca="false">LEFT(B6656,2)</f>
        <v>15</v>
      </c>
      <c r="H6656" s="0" t="str">
        <f aca="false">I6656&amp;"_"&amp;G6656&amp;"_"&amp;F6656</f>
        <v>KortbenetGroenFroe_15_20190206_DL2018080_MunkensdamGym_koersel1</v>
      </c>
      <c r="I6656" s="61" t="str">
        <f aca="false">MID(RIGHT(B6656,LEN(B6656)-3),1,FIND("_",RIGHT(B6656,LEN(B6656)-3))-1)</f>
        <v>KortbenetGroenFroe</v>
      </c>
      <c r="J6656" s="61" t="str">
        <f aca="false">TRIM(SUBSTITUTE(RIGHT(B6656,FIND(I6656,B6656)+1),"_",""))</f>
        <v>eDNA</v>
      </c>
      <c r="K6656" s="0" t="str">
        <f aca="false">IFERROR(VALUE(SUBSTITUTE(E6656,".",",")),E6656)</f>
        <v>No Ct</v>
      </c>
      <c r="L6656" s="61" t="str">
        <f aca="false">IF(J6656="PosK",SUMIFS(K:K,J:J,"PosK",H:H,H6656),"")</f>
        <v/>
      </c>
      <c r="M6656" s="61" t="str">
        <f aca="false">IF(J6656="PosK",SUMIFS(K:K,J:J,"NegK",H:H,H6656),"")</f>
        <v/>
      </c>
      <c r="N6656" s="61" t="str">
        <f aca="false">IF(J6656="PosK",SUMIFS(K:K,J:J,"eDNA",H:H,H6656),"")</f>
        <v/>
      </c>
      <c r="Q6656" s="62"/>
    </row>
    <row r="6657" customFormat="false" ht="14.25" hidden="false" customHeight="false" outlineLevel="0" collapsed="false">
      <c r="A6657" s="0" t="s">
        <v>862</v>
      </c>
      <c r="B6657" s="52" t="s">
        <v>992</v>
      </c>
      <c r="C6657" s="52" t="s">
        <v>751</v>
      </c>
      <c r="D6657" s="53" t="n">
        <v>0.1</v>
      </c>
      <c r="E6657" s="53" t="s">
        <v>748</v>
      </c>
      <c r="F6657" s="0" t="s">
        <v>1419</v>
      </c>
      <c r="G6657" s="0" t="str">
        <f aca="false">LEFT(B6657,2)</f>
        <v>15</v>
      </c>
      <c r="H6657" s="0" t="str">
        <f aca="false">I6657&amp;"_"&amp;G6657&amp;"_"&amp;F6657</f>
        <v>KortbenetGroenFroe_15_20190206_DL2018080_MunkensdamGym_koersel1</v>
      </c>
      <c r="I6657" s="61" t="str">
        <f aca="false">MID(RIGHT(B6657,LEN(B6657)-3),1,FIND("_",RIGHT(B6657,LEN(B6657)-3))-1)</f>
        <v>KortbenetGroenFroe</v>
      </c>
      <c r="J6657" s="61" t="str">
        <f aca="false">TRIM(SUBSTITUTE(RIGHT(B6657,FIND(I6657,B6657)+1),"_",""))</f>
        <v>eDNA</v>
      </c>
      <c r="K6657" s="0" t="str">
        <f aca="false">IFERROR(VALUE(SUBSTITUTE(E6657,".",",")),E6657)</f>
        <v>No Ct</v>
      </c>
      <c r="L6657" s="61" t="str">
        <f aca="false">IF(J6657="PosK",SUMIFS(K:K,J:J,"PosK",H:H,H6657),"")</f>
        <v/>
      </c>
      <c r="M6657" s="61" t="str">
        <f aca="false">IF(J6657="PosK",SUMIFS(K:K,J:J,"NegK",H:H,H6657),"")</f>
        <v/>
      </c>
      <c r="N6657" s="61" t="str">
        <f aca="false">IF(J6657="PosK",SUMIFS(K:K,J:J,"eDNA",H:H,H6657),"")</f>
        <v/>
      </c>
      <c r="P6657" s="62"/>
      <c r="T6657" s="63"/>
      <c r="W6657" s="64"/>
    </row>
    <row r="6658" customFormat="false" ht="14.25" hidden="false" customHeight="false" outlineLevel="0" collapsed="false">
      <c r="A6658" s="0" t="s">
        <v>863</v>
      </c>
      <c r="B6658" s="52" t="s">
        <v>1212</v>
      </c>
      <c r="C6658" s="52" t="s">
        <v>743</v>
      </c>
      <c r="D6658" s="53" t="n">
        <v>0.1</v>
      </c>
      <c r="E6658" s="53" t="s">
        <v>748</v>
      </c>
      <c r="F6658" s="0" t="s">
        <v>1419</v>
      </c>
      <c r="G6658" s="0" t="str">
        <f aca="false">LEFT(B6658,2)</f>
        <v>16</v>
      </c>
      <c r="H6658" s="0" t="str">
        <f aca="false">I6658&amp;"_"&amp;G6658&amp;"_"&amp;F6658</f>
        <v>ButsnudetFroe_16_20190206_DL2018080_MunkensdamGym_koersel1</v>
      </c>
      <c r="I6658" s="61" t="str">
        <f aca="false">MID(RIGHT(B6658,LEN(B6658)-3),1,FIND("_",RIGHT(B6658,LEN(B6658)-3))-1)</f>
        <v>ButsnudetFroe</v>
      </c>
      <c r="J6658" s="61" t="str">
        <f aca="false">TRIM(SUBSTITUTE(RIGHT(B6658,FIND(I6658,B6658)+1),"_",""))</f>
        <v>PosK</v>
      </c>
      <c r="K6658" s="0" t="str">
        <f aca="false">IFERROR(VALUE(SUBSTITUTE(E6658,".",",")),E6658)</f>
        <v>No Ct</v>
      </c>
      <c r="L6658" s="61" t="n">
        <f aca="false">IF(J6658="PosK",SUMIFS(K:K,J:J,"PosK",H:H,H6658),"")</f>
        <v>0</v>
      </c>
      <c r="M6658" s="61" t="n">
        <f aca="false">IF(J6658="PosK",SUMIFS(K:K,J:J,"NegK",H:H,H6658),"")</f>
        <v>0</v>
      </c>
      <c r="N6658" s="61" t="n">
        <f aca="false">IF(J6658="PosK",SUMIFS(K:K,J:J,"eDNA",H:H,H6658),"")</f>
        <v>0</v>
      </c>
      <c r="P6658" s="62" t="n">
        <f aca="false">IF(K6660="No Ct",0,K6660)</f>
        <v>0</v>
      </c>
      <c r="Q6658" s="62" t="n">
        <f aca="false">IF(K6661="No Ct",0,K6661)</f>
        <v>0</v>
      </c>
      <c r="R6658" s="0" t="str">
        <f aca="false">IF(AND(L6658&gt;0,M6658=0),"Valid","Invalid")</f>
        <v>Invalid</v>
      </c>
      <c r="S6658" s="0" t="str">
        <f aca="false">IF(OR(P6658&gt;1,Q6658&gt;1),"Present","Absent")</f>
        <v>Absent</v>
      </c>
      <c r="T6658" s="63" t="str">
        <f aca="false">IF(OR(AND(P6658&gt;1,P6658&lt;41),AND(Q6658&gt;1,Q6658&lt;41)),"Ct&lt;41","Ct&gt;41")</f>
        <v>Ct&gt;41</v>
      </c>
      <c r="U6658" s="0" t="str">
        <f aca="false">I6658</f>
        <v>ButsnudetFroe</v>
      </c>
      <c r="V6658" s="0" t="str">
        <f aca="false">MID(F6658,10,9)</f>
        <v>DL2018080</v>
      </c>
      <c r="W6658" s="64" t="str">
        <f aca="false">V6658&amp;"_"&amp;U6658&amp;"_"&amp;R6658&amp;"_"&amp;S6658&amp;"_"&amp;T6658</f>
        <v>DL2018080_ButsnudetFroe_Invalid_Absent_Ct&gt;41</v>
      </c>
    </row>
    <row r="6659" customFormat="false" ht="14.25" hidden="false" customHeight="false" outlineLevel="0" collapsed="false">
      <c r="A6659" s="0" t="s">
        <v>865</v>
      </c>
      <c r="B6659" s="52" t="s">
        <v>1213</v>
      </c>
      <c r="C6659" s="52" t="s">
        <v>747</v>
      </c>
      <c r="D6659" s="53" t="n">
        <v>0.1</v>
      </c>
      <c r="E6659" s="53" t="s">
        <v>748</v>
      </c>
      <c r="F6659" s="0" t="s">
        <v>1419</v>
      </c>
      <c r="G6659" s="0" t="str">
        <f aca="false">LEFT(B6659,2)</f>
        <v>16</v>
      </c>
      <c r="H6659" s="0" t="str">
        <f aca="false">I6659&amp;"_"&amp;G6659&amp;"_"&amp;F6659</f>
        <v>ButsnudetFroe_16_20190206_DL2018080_MunkensdamGym_koersel1</v>
      </c>
      <c r="I6659" s="61" t="str">
        <f aca="false">MID(RIGHT(B6659,LEN(B6659)-3),1,FIND("_",RIGHT(B6659,LEN(B6659)-3))-1)</f>
        <v>ButsnudetFroe</v>
      </c>
      <c r="J6659" s="61" t="str">
        <f aca="false">TRIM(SUBSTITUTE(RIGHT(B6659,FIND(I6659,B6659)+1),"_",""))</f>
        <v>NegK</v>
      </c>
      <c r="K6659" s="0" t="str">
        <f aca="false">IFERROR(VALUE(SUBSTITUTE(E6659,".",",")),E6659)</f>
        <v>No Ct</v>
      </c>
      <c r="L6659" s="61" t="str">
        <f aca="false">IF(J6659="PosK",SUMIFS(K:K,J:J,"PosK",H:H,H6659),"")</f>
        <v/>
      </c>
      <c r="M6659" s="61" t="str">
        <f aca="false">IF(J6659="PosK",SUMIFS(K:K,J:J,"NegK",H:H,H6659),"")</f>
        <v/>
      </c>
      <c r="N6659" s="61" t="str">
        <f aca="false">IF(J6659="PosK",SUMIFS(K:K,J:J,"eDNA",H:H,H6659),"")</f>
        <v/>
      </c>
    </row>
    <row r="6660" customFormat="false" ht="14.25" hidden="false" customHeight="false" outlineLevel="0" collapsed="false">
      <c r="A6660" s="0" t="s">
        <v>867</v>
      </c>
      <c r="B6660" s="52" t="s">
        <v>1214</v>
      </c>
      <c r="C6660" s="52" t="s">
        <v>751</v>
      </c>
      <c r="D6660" s="53" t="n">
        <v>0.1</v>
      </c>
      <c r="E6660" s="53" t="s">
        <v>748</v>
      </c>
      <c r="F6660" s="0" t="s">
        <v>1419</v>
      </c>
      <c r="G6660" s="0" t="str">
        <f aca="false">LEFT(B6660,2)</f>
        <v>16</v>
      </c>
      <c r="H6660" s="0" t="str">
        <f aca="false">I6660&amp;"_"&amp;G6660&amp;"_"&amp;F6660</f>
        <v>ButsnudetFroe_16_20190206_DL2018080_MunkensdamGym_koersel1</v>
      </c>
      <c r="I6660" s="61" t="str">
        <f aca="false">MID(RIGHT(B6660,LEN(B6660)-3),1,FIND("_",RIGHT(B6660,LEN(B6660)-3))-1)</f>
        <v>ButsnudetFroe</v>
      </c>
      <c r="J6660" s="61" t="str">
        <f aca="false">TRIM(SUBSTITUTE(RIGHT(B6660,FIND(I6660,B6660)+1),"_",""))</f>
        <v>eDNA</v>
      </c>
      <c r="K6660" s="0" t="str">
        <f aca="false">IFERROR(VALUE(SUBSTITUTE(E6660,".",",")),E6660)</f>
        <v>No Ct</v>
      </c>
      <c r="L6660" s="61" t="str">
        <f aca="false">IF(J6660="PosK",SUMIFS(K:K,J:J,"PosK",H:H,H6660),"")</f>
        <v/>
      </c>
      <c r="M6660" s="61" t="str">
        <f aca="false">IF(J6660="PosK",SUMIFS(K:K,J:J,"NegK",H:H,H6660),"")</f>
        <v/>
      </c>
      <c r="N6660" s="61" t="str">
        <f aca="false">IF(J6660="PosK",SUMIFS(K:K,J:J,"eDNA",H:H,H6660),"")</f>
        <v/>
      </c>
      <c r="Q6660" s="62"/>
    </row>
    <row r="6661" customFormat="false" ht="14.25" hidden="false" customHeight="false" outlineLevel="0" collapsed="false">
      <c r="A6661" s="0" t="s">
        <v>869</v>
      </c>
      <c r="B6661" s="52" t="s">
        <v>1214</v>
      </c>
      <c r="C6661" s="52" t="s">
        <v>751</v>
      </c>
      <c r="D6661" s="53" t="n">
        <v>0.1</v>
      </c>
      <c r="E6661" s="53" t="s">
        <v>748</v>
      </c>
      <c r="F6661" s="0" t="s">
        <v>1419</v>
      </c>
      <c r="G6661" s="0" t="str">
        <f aca="false">LEFT(B6661,2)</f>
        <v>16</v>
      </c>
      <c r="H6661" s="0" t="str">
        <f aca="false">I6661&amp;"_"&amp;G6661&amp;"_"&amp;F6661</f>
        <v>ButsnudetFroe_16_20190206_DL2018080_MunkensdamGym_koersel1</v>
      </c>
      <c r="I6661" s="61" t="str">
        <f aca="false">MID(RIGHT(B6661,LEN(B6661)-3),1,FIND("_",RIGHT(B6661,LEN(B6661)-3))-1)</f>
        <v>ButsnudetFroe</v>
      </c>
      <c r="J6661" s="61" t="str">
        <f aca="false">TRIM(SUBSTITUTE(RIGHT(B6661,FIND(I6661,B6661)+1),"_",""))</f>
        <v>eDNA</v>
      </c>
      <c r="K6661" s="0" t="str">
        <f aca="false">IFERROR(VALUE(SUBSTITUTE(E6661,".",",")),E6661)</f>
        <v>No Ct</v>
      </c>
      <c r="L6661" s="61" t="str">
        <f aca="false">IF(J6661="PosK",SUMIFS(K:K,J:J,"PosK",H:H,H6661),"")</f>
        <v/>
      </c>
      <c r="M6661" s="61" t="str">
        <f aca="false">IF(J6661="PosK",SUMIFS(K:K,J:J,"NegK",H:H,H6661),"")</f>
        <v/>
      </c>
      <c r="N6661" s="61" t="str">
        <f aca="false">IF(J6661="PosK",SUMIFS(K:K,J:J,"eDNA",H:H,H6661),"")</f>
        <v/>
      </c>
      <c r="P6661" s="62"/>
      <c r="T6661" s="63"/>
      <c r="W6661" s="64"/>
    </row>
    <row r="6662" customFormat="false" ht="14.25" hidden="false" customHeight="false" outlineLevel="0" collapsed="false">
      <c r="A6662" s="0" t="s">
        <v>870</v>
      </c>
      <c r="B6662" s="52" t="s">
        <v>996</v>
      </c>
      <c r="C6662" s="52" t="s">
        <v>743</v>
      </c>
      <c r="D6662" s="53" t="n">
        <v>0.1</v>
      </c>
      <c r="E6662" s="53" t="n">
        <v>29.5</v>
      </c>
      <c r="F6662" s="0" t="s">
        <v>1419</v>
      </c>
      <c r="G6662" s="0" t="str">
        <f aca="false">LEFT(B6662,2)</f>
        <v>17</v>
      </c>
      <c r="H6662" s="0" t="str">
        <f aca="false">I6662&amp;"_"&amp;G6662&amp;"_"&amp;F6662</f>
        <v>ButsnudetFroe_17_20190206_DL2018080_MunkensdamGym_koersel1</v>
      </c>
      <c r="I6662" s="61" t="str">
        <f aca="false">MID(RIGHT(B6662,LEN(B6662)-3),1,FIND("_",RIGHT(B6662,LEN(B6662)-3))-1)</f>
        <v>ButsnudetFroe</v>
      </c>
      <c r="J6662" s="61" t="str">
        <f aca="false">TRIM(SUBSTITUTE(RIGHT(B6662,FIND(I6662,B6662)+1),"_",""))</f>
        <v>PosK</v>
      </c>
      <c r="K6662" s="0" t="n">
        <f aca="false">IFERROR(VALUE(SUBSTITUTE(E6662,".",",")),E6662)</f>
        <v>29.5</v>
      </c>
      <c r="L6662" s="61" t="n">
        <f aca="false">IF(J6662="PosK",SUMIFS(K:K,J:J,"PosK",H:H,H6662),"")</f>
        <v>29.5</v>
      </c>
      <c r="M6662" s="61" t="n">
        <f aca="false">IF(J6662="PosK",SUMIFS(K:K,J:J,"NegK",H:H,H6662),"")</f>
        <v>0</v>
      </c>
      <c r="N6662" s="61" t="n">
        <f aca="false">IF(J6662="PosK",SUMIFS(K:K,J:J,"eDNA",H:H,H6662),"")</f>
        <v>0</v>
      </c>
      <c r="P6662" s="62" t="n">
        <f aca="false">IF(K6664="No Ct",0,K6664)</f>
        <v>0</v>
      </c>
      <c r="Q6662" s="62" t="n">
        <f aca="false">IF(K6665="No Ct",0,K6665)</f>
        <v>0</v>
      </c>
      <c r="R6662" s="0" t="str">
        <f aca="false">IF(AND(L6662&gt;0,M6662=0),"Valid","Invalid")</f>
        <v>Valid</v>
      </c>
      <c r="S6662" s="0" t="str">
        <f aca="false">IF(OR(P6662&gt;1,Q6662&gt;1),"Present","Absent")</f>
        <v>Absent</v>
      </c>
      <c r="T6662" s="63" t="str">
        <f aca="false">IF(OR(AND(P6662&gt;1,P6662&lt;41),AND(Q6662&gt;1,Q6662&lt;41)),"Ct&lt;41","Ct&gt;41")</f>
        <v>Ct&gt;41</v>
      </c>
      <c r="U6662" s="0" t="str">
        <f aca="false">I6662</f>
        <v>ButsnudetFroe</v>
      </c>
      <c r="V6662" s="0" t="str">
        <f aca="false">MID(F6662,10,9)</f>
        <v>DL2018080</v>
      </c>
      <c r="W6662" s="64" t="str">
        <f aca="false">V6662&amp;"_"&amp;U6662&amp;"_"&amp;R6662&amp;"_"&amp;S6662&amp;"_"&amp;T6662</f>
        <v>DL2018080_ButsnudetFroe_Valid_Absent_Ct&gt;41</v>
      </c>
    </row>
    <row r="6663" customFormat="false" ht="14.25" hidden="false" customHeight="false" outlineLevel="0" collapsed="false">
      <c r="A6663" s="0" t="s">
        <v>872</v>
      </c>
      <c r="B6663" s="52" t="s">
        <v>997</v>
      </c>
      <c r="C6663" s="52" t="s">
        <v>747</v>
      </c>
      <c r="D6663" s="53" t="n">
        <v>0.1</v>
      </c>
      <c r="E6663" s="53" t="s">
        <v>748</v>
      </c>
      <c r="F6663" s="0" t="s">
        <v>1419</v>
      </c>
      <c r="G6663" s="0" t="str">
        <f aca="false">LEFT(B6663,2)</f>
        <v>17</v>
      </c>
      <c r="H6663" s="0" t="str">
        <f aca="false">I6663&amp;"_"&amp;G6663&amp;"_"&amp;F6663</f>
        <v>ButsnudetFroe_17_20190206_DL2018080_MunkensdamGym_koersel1</v>
      </c>
      <c r="I6663" s="61" t="str">
        <f aca="false">MID(RIGHT(B6663,LEN(B6663)-3),1,FIND("_",RIGHT(B6663,LEN(B6663)-3))-1)</f>
        <v>ButsnudetFroe</v>
      </c>
      <c r="J6663" s="61" t="str">
        <f aca="false">TRIM(SUBSTITUTE(RIGHT(B6663,FIND(I6663,B6663)+1),"_",""))</f>
        <v>NegK</v>
      </c>
      <c r="K6663" s="0" t="str">
        <f aca="false">IFERROR(VALUE(SUBSTITUTE(E6663,".",",")),E6663)</f>
        <v>No Ct</v>
      </c>
      <c r="L6663" s="61" t="str">
        <f aca="false">IF(J6663="PosK",SUMIFS(K:K,J:J,"PosK",H:H,H6663),"")</f>
        <v/>
      </c>
      <c r="M6663" s="61" t="str">
        <f aca="false">IF(J6663="PosK",SUMIFS(K:K,J:J,"NegK",H:H,H6663),"")</f>
        <v/>
      </c>
      <c r="N6663" s="61" t="str">
        <f aca="false">IF(J6663="PosK",SUMIFS(K:K,J:J,"eDNA",H:H,H6663),"")</f>
        <v/>
      </c>
    </row>
    <row r="6664" customFormat="false" ht="14.25" hidden="false" customHeight="false" outlineLevel="0" collapsed="false">
      <c r="A6664" s="0" t="s">
        <v>874</v>
      </c>
      <c r="B6664" s="52" t="s">
        <v>998</v>
      </c>
      <c r="C6664" s="52" t="s">
        <v>751</v>
      </c>
      <c r="D6664" s="53" t="n">
        <v>0.1</v>
      </c>
      <c r="E6664" s="53" t="s">
        <v>748</v>
      </c>
      <c r="F6664" s="0" t="s">
        <v>1419</v>
      </c>
      <c r="G6664" s="0" t="str">
        <f aca="false">LEFT(B6664,2)</f>
        <v>17</v>
      </c>
      <c r="H6664" s="0" t="str">
        <f aca="false">I6664&amp;"_"&amp;G6664&amp;"_"&amp;F6664</f>
        <v>ButsnudetFroe_17_20190206_DL2018080_MunkensdamGym_koersel1</v>
      </c>
      <c r="I6664" s="61" t="str">
        <f aca="false">MID(RIGHT(B6664,LEN(B6664)-3),1,FIND("_",RIGHT(B6664,LEN(B6664)-3))-1)</f>
        <v>ButsnudetFroe</v>
      </c>
      <c r="J6664" s="61" t="str">
        <f aca="false">TRIM(SUBSTITUTE(RIGHT(B6664,FIND(I6664,B6664)+1),"_",""))</f>
        <v>eDNA</v>
      </c>
      <c r="K6664" s="0" t="str">
        <f aca="false">IFERROR(VALUE(SUBSTITUTE(E6664,".",",")),E6664)</f>
        <v>No Ct</v>
      </c>
      <c r="L6664" s="61" t="str">
        <f aca="false">IF(J6664="PosK",SUMIFS(K:K,J:J,"PosK",H:H,H6664),"")</f>
        <v/>
      </c>
      <c r="M6664" s="61" t="str">
        <f aca="false">IF(J6664="PosK",SUMIFS(K:K,J:J,"NegK",H:H,H6664),"")</f>
        <v/>
      </c>
      <c r="N6664" s="61" t="str">
        <f aca="false">IF(J6664="PosK",SUMIFS(K:K,J:J,"eDNA",H:H,H6664),"")</f>
        <v/>
      </c>
      <c r="Q6664" s="62"/>
    </row>
    <row r="6665" customFormat="false" ht="14.25" hidden="false" customHeight="false" outlineLevel="0" collapsed="false">
      <c r="A6665" s="0" t="s">
        <v>876</v>
      </c>
      <c r="B6665" s="52" t="s">
        <v>998</v>
      </c>
      <c r="C6665" s="52" t="s">
        <v>751</v>
      </c>
      <c r="D6665" s="53" t="n">
        <v>0.1</v>
      </c>
      <c r="E6665" s="53" t="s">
        <v>748</v>
      </c>
      <c r="F6665" s="0" t="s">
        <v>1419</v>
      </c>
      <c r="G6665" s="0" t="str">
        <f aca="false">LEFT(B6665,2)</f>
        <v>17</v>
      </c>
      <c r="H6665" s="0" t="str">
        <f aca="false">I6665&amp;"_"&amp;G6665&amp;"_"&amp;F6665</f>
        <v>ButsnudetFroe_17_20190206_DL2018080_MunkensdamGym_koersel1</v>
      </c>
      <c r="I6665" s="61" t="str">
        <f aca="false">MID(RIGHT(B6665,LEN(B6665)-3),1,FIND("_",RIGHT(B6665,LEN(B6665)-3))-1)</f>
        <v>ButsnudetFroe</v>
      </c>
      <c r="J6665" s="61" t="str">
        <f aca="false">TRIM(SUBSTITUTE(RIGHT(B6665,FIND(I6665,B6665)+1),"_",""))</f>
        <v>eDNA</v>
      </c>
      <c r="K6665" s="0" t="str">
        <f aca="false">IFERROR(VALUE(SUBSTITUTE(E6665,".",",")),E6665)</f>
        <v>No Ct</v>
      </c>
      <c r="L6665" s="61" t="str">
        <f aca="false">IF(J6665="PosK",SUMIFS(K:K,J:J,"PosK",H:H,H6665),"")</f>
        <v/>
      </c>
      <c r="M6665" s="61" t="str">
        <f aca="false">IF(J6665="PosK",SUMIFS(K:K,J:J,"NegK",H:H,H6665),"")</f>
        <v/>
      </c>
      <c r="N6665" s="61" t="str">
        <f aca="false">IF(J6665="PosK",SUMIFS(K:K,J:J,"eDNA",H:H,H6665),"")</f>
        <v/>
      </c>
      <c r="P6665" s="62"/>
      <c r="T6665" s="63"/>
      <c r="W6665" s="64"/>
    </row>
    <row r="6666" customFormat="false" ht="14.25" hidden="false" customHeight="false" outlineLevel="0" collapsed="false">
      <c r="A6666" s="0" t="s">
        <v>877</v>
      </c>
      <c r="B6666" s="52" t="s">
        <v>1215</v>
      </c>
      <c r="C6666" s="52" t="s">
        <v>743</v>
      </c>
      <c r="D6666" s="53" t="n">
        <v>0.1</v>
      </c>
      <c r="E6666" s="53" t="n">
        <v>26.68</v>
      </c>
      <c r="F6666" s="0" t="s">
        <v>1419</v>
      </c>
      <c r="G6666" s="0" t="str">
        <f aca="false">LEFT(B6666,2)</f>
        <v>18</v>
      </c>
      <c r="H6666" s="0" t="str">
        <f aca="false">I6666&amp;"_"&amp;G6666&amp;"_"&amp;F6666</f>
        <v>LilleVandsalamander_18_20190206_DL2018080_MunkensdamGym_koersel1</v>
      </c>
      <c r="I6666" s="61" t="str">
        <f aca="false">MID(RIGHT(B6666,LEN(B6666)-3),1,FIND("_",RIGHT(B6666,LEN(B6666)-3))-1)</f>
        <v>LilleVandsalamander</v>
      </c>
      <c r="J6666" s="61" t="str">
        <f aca="false">TRIM(SUBSTITUTE(RIGHT(B6666,FIND(I6666,B6666)+1),"_",""))</f>
        <v>PosK</v>
      </c>
      <c r="K6666" s="0" t="n">
        <f aca="false">IFERROR(VALUE(SUBSTITUTE(E6666,".",",")),E6666)</f>
        <v>26.68</v>
      </c>
      <c r="L6666" s="61" t="n">
        <f aca="false">IF(J6666="PosK",SUMIFS(K:K,J:J,"PosK",H:H,H6666),"")</f>
        <v>26.68</v>
      </c>
      <c r="M6666" s="61" t="n">
        <f aca="false">IF(J6666="PosK",SUMIFS(K:K,J:J,"NegK",H:H,H6666),"")</f>
        <v>0</v>
      </c>
      <c r="N6666" s="61" t="n">
        <f aca="false">IF(J6666="PosK",SUMIFS(K:K,J:J,"eDNA",H:H,H6666),"")</f>
        <v>0</v>
      </c>
      <c r="P6666" s="62" t="n">
        <f aca="false">IF(K6668="No Ct",0,K6668)</f>
        <v>0</v>
      </c>
      <c r="Q6666" s="62" t="n">
        <f aca="false">IF(K6669="No Ct",0,K6669)</f>
        <v>0</v>
      </c>
      <c r="R6666" s="0" t="str">
        <f aca="false">IF(AND(L6666&gt;0,M6666=0),"Valid","Invalid")</f>
        <v>Valid</v>
      </c>
      <c r="S6666" s="0" t="str">
        <f aca="false">IF(OR(P6666&gt;1,Q6666&gt;1),"Present","Absent")</f>
        <v>Absent</v>
      </c>
      <c r="T6666" s="63" t="str">
        <f aca="false">IF(OR(AND(P6666&gt;1,P6666&lt;41),AND(Q6666&gt;1,Q6666&lt;41)),"Ct&lt;41","Ct&gt;41")</f>
        <v>Ct&gt;41</v>
      </c>
      <c r="U6666" s="0" t="str">
        <f aca="false">I6666</f>
        <v>LilleVandsalamander</v>
      </c>
      <c r="V6666" s="0" t="str">
        <f aca="false">MID(F6666,10,9)</f>
        <v>DL2018080</v>
      </c>
      <c r="W6666" s="64" t="str">
        <f aca="false">V6666&amp;"_"&amp;U6666&amp;"_"&amp;R6666&amp;"_"&amp;S6666&amp;"_"&amp;T6666</f>
        <v>DL2018080_LilleVandsalamander_Valid_Absent_Ct&gt;41</v>
      </c>
    </row>
    <row r="6667" customFormat="false" ht="14.25" hidden="false" customHeight="false" outlineLevel="0" collapsed="false">
      <c r="A6667" s="0" t="s">
        <v>879</v>
      </c>
      <c r="B6667" s="52" t="s">
        <v>1216</v>
      </c>
      <c r="C6667" s="52" t="s">
        <v>747</v>
      </c>
      <c r="D6667" s="53" t="n">
        <v>0.1</v>
      </c>
      <c r="E6667" s="53" t="s">
        <v>748</v>
      </c>
      <c r="F6667" s="0" t="s">
        <v>1419</v>
      </c>
      <c r="G6667" s="0" t="str">
        <f aca="false">LEFT(B6667,2)</f>
        <v>18</v>
      </c>
      <c r="H6667" s="0" t="str">
        <f aca="false">I6667&amp;"_"&amp;G6667&amp;"_"&amp;F6667</f>
        <v>LilleVandsalamander_18_20190206_DL2018080_MunkensdamGym_koersel1</v>
      </c>
      <c r="I6667" s="61" t="str">
        <f aca="false">MID(RIGHT(B6667,LEN(B6667)-3),1,FIND("_",RIGHT(B6667,LEN(B6667)-3))-1)</f>
        <v>LilleVandsalamander</v>
      </c>
      <c r="J6667" s="61" t="str">
        <f aca="false">TRIM(SUBSTITUTE(RIGHT(B6667,FIND(I6667,B6667)+1),"_",""))</f>
        <v>NegK</v>
      </c>
      <c r="K6667" s="0" t="str">
        <f aca="false">IFERROR(VALUE(SUBSTITUTE(E6667,".",",")),E6667)</f>
        <v>No Ct</v>
      </c>
      <c r="L6667" s="61" t="str">
        <f aca="false">IF(J6667="PosK",SUMIFS(K:K,J:J,"PosK",H:H,H6667),"")</f>
        <v/>
      </c>
      <c r="M6667" s="61" t="str">
        <f aca="false">IF(J6667="PosK",SUMIFS(K:K,J:J,"NegK",H:H,H6667),"")</f>
        <v/>
      </c>
      <c r="N6667" s="61" t="str">
        <f aca="false">IF(J6667="PosK",SUMIFS(K:K,J:J,"eDNA",H:H,H6667),"")</f>
        <v/>
      </c>
    </row>
    <row r="6668" customFormat="false" ht="14.25" hidden="false" customHeight="false" outlineLevel="0" collapsed="false">
      <c r="A6668" s="0" t="s">
        <v>881</v>
      </c>
      <c r="B6668" s="52" t="s">
        <v>1217</v>
      </c>
      <c r="C6668" s="52" t="s">
        <v>751</v>
      </c>
      <c r="D6668" s="53" t="n">
        <v>0.1</v>
      </c>
      <c r="E6668" s="53" t="s">
        <v>748</v>
      </c>
      <c r="F6668" s="0" t="s">
        <v>1419</v>
      </c>
      <c r="G6668" s="0" t="str">
        <f aca="false">LEFT(B6668,2)</f>
        <v>18</v>
      </c>
      <c r="H6668" s="0" t="str">
        <f aca="false">I6668&amp;"_"&amp;G6668&amp;"_"&amp;F6668</f>
        <v>LilleVandsalamander_18_20190206_DL2018080_MunkensdamGym_koersel1</v>
      </c>
      <c r="I6668" s="61" t="str">
        <f aca="false">MID(RIGHT(B6668,LEN(B6668)-3),1,FIND("_",RIGHT(B6668,LEN(B6668)-3))-1)</f>
        <v>LilleVandsalamander</v>
      </c>
      <c r="J6668" s="61" t="str">
        <f aca="false">TRIM(SUBSTITUTE(RIGHT(B6668,FIND(I6668,B6668)+1),"_",""))</f>
        <v>eDNA</v>
      </c>
      <c r="K6668" s="0" t="str">
        <f aca="false">IFERROR(VALUE(SUBSTITUTE(E6668,".",",")),E6668)</f>
        <v>No Ct</v>
      </c>
      <c r="L6668" s="61" t="str">
        <f aca="false">IF(J6668="PosK",SUMIFS(K:K,J:J,"PosK",H:H,H6668),"")</f>
        <v/>
      </c>
      <c r="M6668" s="61" t="str">
        <f aca="false">IF(J6668="PosK",SUMIFS(K:K,J:J,"NegK",H:H,H6668),"")</f>
        <v/>
      </c>
      <c r="N6668" s="61" t="str">
        <f aca="false">IF(J6668="PosK",SUMIFS(K:K,J:J,"eDNA",H:H,H6668),"")</f>
        <v/>
      </c>
      <c r="Q6668" s="62"/>
    </row>
    <row r="6669" customFormat="false" ht="14.25" hidden="false" customHeight="false" outlineLevel="0" collapsed="false">
      <c r="A6669" s="0" t="s">
        <v>883</v>
      </c>
      <c r="B6669" s="52" t="s">
        <v>1217</v>
      </c>
      <c r="C6669" s="52" t="s">
        <v>751</v>
      </c>
      <c r="D6669" s="53" t="n">
        <v>0.1</v>
      </c>
      <c r="E6669" s="53" t="s">
        <v>748</v>
      </c>
      <c r="F6669" s="0" t="s">
        <v>1419</v>
      </c>
      <c r="G6669" s="0" t="str">
        <f aca="false">LEFT(B6669,2)</f>
        <v>18</v>
      </c>
      <c r="H6669" s="0" t="str">
        <f aca="false">I6669&amp;"_"&amp;G6669&amp;"_"&amp;F6669</f>
        <v>LilleVandsalamander_18_20190206_DL2018080_MunkensdamGym_koersel1</v>
      </c>
      <c r="I6669" s="61" t="str">
        <f aca="false">MID(RIGHT(B6669,LEN(B6669)-3),1,FIND("_",RIGHT(B6669,LEN(B6669)-3))-1)</f>
        <v>LilleVandsalamander</v>
      </c>
      <c r="J6669" s="61" t="str">
        <f aca="false">TRIM(SUBSTITUTE(RIGHT(B6669,FIND(I6669,B6669)+1),"_",""))</f>
        <v>eDNA</v>
      </c>
      <c r="K6669" s="0" t="str">
        <f aca="false">IFERROR(VALUE(SUBSTITUTE(E6669,".",",")),E6669)</f>
        <v>No Ct</v>
      </c>
      <c r="L6669" s="61" t="str">
        <f aca="false">IF(J6669="PosK",SUMIFS(K:K,J:J,"PosK",H:H,H6669),"")</f>
        <v/>
      </c>
      <c r="M6669" s="61" t="str">
        <f aca="false">IF(J6669="PosK",SUMIFS(K:K,J:J,"NegK",H:H,H6669),"")</f>
        <v/>
      </c>
      <c r="N6669" s="61" t="str">
        <f aca="false">IF(J6669="PosK",SUMIFS(K:K,J:J,"eDNA",H:H,H6669),"")</f>
        <v/>
      </c>
      <c r="P6669" s="62"/>
      <c r="T6669" s="63"/>
      <c r="W6669" s="64"/>
    </row>
    <row r="6670" customFormat="false" ht="14.25" hidden="false" customHeight="false" outlineLevel="0" collapsed="false">
      <c r="A6670" s="0" t="s">
        <v>884</v>
      </c>
      <c r="B6670" s="52" t="s">
        <v>1002</v>
      </c>
      <c r="C6670" s="52" t="s">
        <v>743</v>
      </c>
      <c r="D6670" s="53" t="n">
        <v>0.1</v>
      </c>
      <c r="E6670" s="53" t="n">
        <v>24.42</v>
      </c>
      <c r="F6670" s="0" t="s">
        <v>1419</v>
      </c>
      <c r="G6670" s="0" t="str">
        <f aca="false">LEFT(B6670,2)</f>
        <v>19</v>
      </c>
      <c r="H6670" s="0" t="str">
        <f aca="false">I6670&amp;"_"&amp;G6670&amp;"_"&amp;F6670</f>
        <v>LilleVandsalamander_19_20190206_DL2018080_MunkensdamGym_koersel1</v>
      </c>
      <c r="I6670" s="61" t="str">
        <f aca="false">MID(RIGHT(B6670,LEN(B6670)-3),1,FIND("_",RIGHT(B6670,LEN(B6670)-3))-1)</f>
        <v>LilleVandsalamander</v>
      </c>
      <c r="J6670" s="61" t="str">
        <f aca="false">TRIM(SUBSTITUTE(RIGHT(B6670,FIND(I6670,B6670)+1),"_",""))</f>
        <v>PosK</v>
      </c>
      <c r="K6670" s="0" t="n">
        <f aca="false">IFERROR(VALUE(SUBSTITUTE(E6670,".",",")),E6670)</f>
        <v>24.42</v>
      </c>
      <c r="L6670" s="61" t="n">
        <f aca="false">IF(J6670="PosK",SUMIFS(K:K,J:J,"PosK",H:H,H6670),"")</f>
        <v>24.42</v>
      </c>
      <c r="M6670" s="61" t="n">
        <f aca="false">IF(J6670="PosK",SUMIFS(K:K,J:J,"NegK",H:H,H6670),"")</f>
        <v>0</v>
      </c>
      <c r="N6670" s="61" t="n">
        <f aca="false">IF(J6670="PosK",SUMIFS(K:K,J:J,"eDNA",H:H,H6670),"")</f>
        <v>0</v>
      </c>
      <c r="P6670" s="62" t="n">
        <f aca="false">IF(K6672="No Ct",0,K6672)</f>
        <v>0</v>
      </c>
      <c r="Q6670" s="62" t="n">
        <f aca="false">IF(K6673="No Ct",0,K6673)</f>
        <v>0</v>
      </c>
      <c r="R6670" s="0" t="str">
        <f aca="false">IF(AND(L6670&gt;0,M6670=0),"Valid","Invalid")</f>
        <v>Valid</v>
      </c>
      <c r="S6670" s="0" t="str">
        <f aca="false">IF(OR(P6670&gt;1,Q6670&gt;1),"Present","Absent")</f>
        <v>Absent</v>
      </c>
      <c r="T6670" s="63" t="str">
        <f aca="false">IF(OR(AND(P6670&gt;1,P6670&lt;41),AND(Q6670&gt;1,Q6670&lt;41)),"Ct&lt;41","Ct&gt;41")</f>
        <v>Ct&gt;41</v>
      </c>
      <c r="U6670" s="0" t="str">
        <f aca="false">I6670</f>
        <v>LilleVandsalamander</v>
      </c>
      <c r="V6670" s="0" t="str">
        <f aca="false">MID(F6670,10,9)</f>
        <v>DL2018080</v>
      </c>
      <c r="W6670" s="64" t="str">
        <f aca="false">V6670&amp;"_"&amp;U6670&amp;"_"&amp;R6670&amp;"_"&amp;S6670&amp;"_"&amp;T6670</f>
        <v>DL2018080_LilleVandsalamander_Valid_Absent_Ct&gt;41</v>
      </c>
    </row>
    <row r="6671" customFormat="false" ht="14.25" hidden="false" customHeight="false" outlineLevel="0" collapsed="false">
      <c r="A6671" s="0" t="s">
        <v>886</v>
      </c>
      <c r="B6671" s="52" t="s">
        <v>1003</v>
      </c>
      <c r="C6671" s="52" t="s">
        <v>747</v>
      </c>
      <c r="D6671" s="53" t="n">
        <v>0.1</v>
      </c>
      <c r="E6671" s="53" t="s">
        <v>748</v>
      </c>
      <c r="F6671" s="0" t="s">
        <v>1419</v>
      </c>
      <c r="G6671" s="0" t="str">
        <f aca="false">LEFT(B6671,2)</f>
        <v>19</v>
      </c>
      <c r="H6671" s="0" t="str">
        <f aca="false">I6671&amp;"_"&amp;G6671&amp;"_"&amp;F6671</f>
        <v>LilleVandsalamander_19_20190206_DL2018080_MunkensdamGym_koersel1</v>
      </c>
      <c r="I6671" s="61" t="str">
        <f aca="false">MID(RIGHT(B6671,LEN(B6671)-3),1,FIND("_",RIGHT(B6671,LEN(B6671)-3))-1)</f>
        <v>LilleVandsalamander</v>
      </c>
      <c r="J6671" s="61" t="str">
        <f aca="false">TRIM(SUBSTITUTE(RIGHT(B6671,FIND(I6671,B6671)+1),"_",""))</f>
        <v>NegK</v>
      </c>
      <c r="K6671" s="0" t="str">
        <f aca="false">IFERROR(VALUE(SUBSTITUTE(E6671,".",",")),E6671)</f>
        <v>No Ct</v>
      </c>
      <c r="L6671" s="61" t="str">
        <f aca="false">IF(J6671="PosK",SUMIFS(K:K,J:J,"PosK",H:H,H6671),"")</f>
        <v/>
      </c>
      <c r="M6671" s="61" t="str">
        <f aca="false">IF(J6671="PosK",SUMIFS(K:K,J:J,"NegK",H:H,H6671),"")</f>
        <v/>
      </c>
      <c r="N6671" s="61" t="str">
        <f aca="false">IF(J6671="PosK",SUMIFS(K:K,J:J,"eDNA",H:H,H6671),"")</f>
        <v/>
      </c>
    </row>
    <row r="6672" customFormat="false" ht="14.25" hidden="false" customHeight="false" outlineLevel="0" collapsed="false">
      <c r="A6672" s="0" t="s">
        <v>888</v>
      </c>
      <c r="B6672" s="52" t="s">
        <v>1004</v>
      </c>
      <c r="C6672" s="52" t="s">
        <v>751</v>
      </c>
      <c r="D6672" s="53" t="n">
        <v>0.1</v>
      </c>
      <c r="E6672" s="53" t="s">
        <v>748</v>
      </c>
      <c r="F6672" s="0" t="s">
        <v>1419</v>
      </c>
      <c r="G6672" s="0" t="str">
        <f aca="false">LEFT(B6672,2)</f>
        <v>19</v>
      </c>
      <c r="H6672" s="0" t="str">
        <f aca="false">I6672&amp;"_"&amp;G6672&amp;"_"&amp;F6672</f>
        <v>LilleVandsalamander_19_20190206_DL2018080_MunkensdamGym_koersel1</v>
      </c>
      <c r="I6672" s="61" t="str">
        <f aca="false">MID(RIGHT(B6672,LEN(B6672)-3),1,FIND("_",RIGHT(B6672,LEN(B6672)-3))-1)</f>
        <v>LilleVandsalamander</v>
      </c>
      <c r="J6672" s="61" t="str">
        <f aca="false">TRIM(SUBSTITUTE(RIGHT(B6672,FIND(I6672,B6672)+1),"_",""))</f>
        <v>eDNA</v>
      </c>
      <c r="K6672" s="0" t="str">
        <f aca="false">IFERROR(VALUE(SUBSTITUTE(E6672,".",",")),E6672)</f>
        <v>No Ct</v>
      </c>
      <c r="L6672" s="61" t="str">
        <f aca="false">IF(J6672="PosK",SUMIFS(K:K,J:J,"PosK",H:H,H6672),"")</f>
        <v/>
      </c>
      <c r="M6672" s="61" t="str">
        <f aca="false">IF(J6672="PosK",SUMIFS(K:K,J:J,"NegK",H:H,H6672),"")</f>
        <v/>
      </c>
      <c r="N6672" s="61" t="str">
        <f aca="false">IF(J6672="PosK",SUMIFS(K:K,J:J,"eDNA",H:H,H6672),"")</f>
        <v/>
      </c>
      <c r="Q6672" s="62"/>
    </row>
    <row r="6673" customFormat="false" ht="14.25" hidden="false" customHeight="false" outlineLevel="0" collapsed="false">
      <c r="A6673" s="0" t="s">
        <v>890</v>
      </c>
      <c r="B6673" s="52" t="s">
        <v>1004</v>
      </c>
      <c r="C6673" s="52" t="s">
        <v>751</v>
      </c>
      <c r="D6673" s="53" t="n">
        <v>0.1</v>
      </c>
      <c r="E6673" s="53" t="s">
        <v>748</v>
      </c>
      <c r="F6673" s="0" t="s">
        <v>1419</v>
      </c>
      <c r="G6673" s="0" t="str">
        <f aca="false">LEFT(B6673,2)</f>
        <v>19</v>
      </c>
      <c r="H6673" s="0" t="str">
        <f aca="false">I6673&amp;"_"&amp;G6673&amp;"_"&amp;F6673</f>
        <v>LilleVandsalamander_19_20190206_DL2018080_MunkensdamGym_koersel1</v>
      </c>
      <c r="I6673" s="61" t="str">
        <f aca="false">MID(RIGHT(B6673,LEN(B6673)-3),1,FIND("_",RIGHT(B6673,LEN(B6673)-3))-1)</f>
        <v>LilleVandsalamander</v>
      </c>
      <c r="J6673" s="61" t="str">
        <f aca="false">TRIM(SUBSTITUTE(RIGHT(B6673,FIND(I6673,B6673)+1),"_",""))</f>
        <v>eDNA</v>
      </c>
      <c r="K6673" s="0" t="str">
        <f aca="false">IFERROR(VALUE(SUBSTITUTE(E6673,".",",")),E6673)</f>
        <v>No Ct</v>
      </c>
      <c r="L6673" s="61" t="str">
        <f aca="false">IF(J6673="PosK",SUMIFS(K:K,J:J,"PosK",H:H,H6673),"")</f>
        <v/>
      </c>
      <c r="M6673" s="61" t="str">
        <f aca="false">IF(J6673="PosK",SUMIFS(K:K,J:J,"NegK",H:H,H6673),"")</f>
        <v/>
      </c>
      <c r="N6673" s="61" t="str">
        <f aca="false">IF(J6673="PosK",SUMIFS(K:K,J:J,"eDNA",H:H,H6673),"")</f>
        <v/>
      </c>
      <c r="P6673" s="62"/>
      <c r="T6673" s="63"/>
      <c r="W6673" s="64"/>
    </row>
    <row r="6674" customFormat="false" ht="14.25" hidden="false" customHeight="false" outlineLevel="0" collapsed="false">
      <c r="A6674" s="0" t="s">
        <v>891</v>
      </c>
      <c r="B6674" s="52" t="s">
        <v>1218</v>
      </c>
      <c r="C6674" s="52" t="s">
        <v>743</v>
      </c>
      <c r="D6674" s="53" t="n">
        <v>0.1</v>
      </c>
      <c r="E6674" s="53" t="n">
        <v>17.89</v>
      </c>
      <c r="F6674" s="0" t="s">
        <v>1419</v>
      </c>
      <c r="G6674" s="0" t="str">
        <f aca="false">LEFT(B6674,2)</f>
        <v>20</v>
      </c>
      <c r="H6674" s="0" t="str">
        <f aca="false">I6674&amp;"_"&amp;G6674&amp;"_"&amp;F6674</f>
        <v>Skalle_20_20190206_DL2018080_MunkensdamGym_koersel1</v>
      </c>
      <c r="I6674" s="61" t="str">
        <f aca="false">MID(RIGHT(B6674,LEN(B6674)-3),1,FIND("_",RIGHT(B6674,LEN(B6674)-3))-1)</f>
        <v>Skalle</v>
      </c>
      <c r="J6674" s="61" t="str">
        <f aca="false">TRIM(SUBSTITUTE(RIGHT(B6674,FIND(I6674,B6674)+1),"_",""))</f>
        <v>PosK</v>
      </c>
      <c r="K6674" s="0" t="n">
        <f aca="false">IFERROR(VALUE(SUBSTITUTE(E6674,".",",")),E6674)</f>
        <v>17.89</v>
      </c>
      <c r="L6674" s="61" t="n">
        <f aca="false">IF(J6674="PosK",SUMIFS(K:K,J:J,"PosK",H:H,H6674),"")</f>
        <v>17.89</v>
      </c>
      <c r="M6674" s="61" t="n">
        <f aca="false">IF(J6674="PosK",SUMIFS(K:K,J:J,"NegK",H:H,H6674),"")</f>
        <v>0</v>
      </c>
      <c r="N6674" s="61" t="n">
        <f aca="false">IF(J6674="PosK",SUMIFS(K:K,J:J,"eDNA",H:H,H6674),"")</f>
        <v>0</v>
      </c>
      <c r="P6674" s="62" t="n">
        <f aca="false">IF(K6676="No Ct",0,K6676)</f>
        <v>0</v>
      </c>
      <c r="Q6674" s="62" t="n">
        <f aca="false">IF(K6677="No Ct",0,K6677)</f>
        <v>0</v>
      </c>
      <c r="R6674" s="0" t="str">
        <f aca="false">IF(AND(L6674&gt;0,M6674=0),"Valid","Invalid")</f>
        <v>Valid</v>
      </c>
      <c r="S6674" s="0" t="str">
        <f aca="false">IF(OR(P6674&gt;1,Q6674&gt;1),"Present","Absent")</f>
        <v>Absent</v>
      </c>
      <c r="T6674" s="63" t="str">
        <f aca="false">IF(OR(AND(P6674&gt;1,P6674&lt;41),AND(Q6674&gt;1,Q6674&lt;41)),"Ct&lt;41","Ct&gt;41")</f>
        <v>Ct&gt;41</v>
      </c>
      <c r="U6674" s="0" t="str">
        <f aca="false">I6674</f>
        <v>Skalle</v>
      </c>
      <c r="V6674" s="0" t="str">
        <f aca="false">MID(F6674,10,9)</f>
        <v>DL2018080</v>
      </c>
      <c r="W6674" s="64" t="str">
        <f aca="false">V6674&amp;"_"&amp;U6674&amp;"_"&amp;R6674&amp;"_"&amp;S6674&amp;"_"&amp;T6674</f>
        <v>DL2018080_Skalle_Valid_Absent_Ct&gt;41</v>
      </c>
    </row>
    <row r="6675" customFormat="false" ht="14.25" hidden="false" customHeight="false" outlineLevel="0" collapsed="false">
      <c r="A6675" s="0" t="s">
        <v>893</v>
      </c>
      <c r="B6675" s="52" t="s">
        <v>1219</v>
      </c>
      <c r="C6675" s="52" t="s">
        <v>747</v>
      </c>
      <c r="D6675" s="53" t="n">
        <v>0.1</v>
      </c>
      <c r="E6675" s="53" t="s">
        <v>748</v>
      </c>
      <c r="F6675" s="0" t="s">
        <v>1419</v>
      </c>
      <c r="G6675" s="0" t="str">
        <f aca="false">LEFT(B6675,2)</f>
        <v>20</v>
      </c>
      <c r="H6675" s="0" t="str">
        <f aca="false">I6675&amp;"_"&amp;G6675&amp;"_"&amp;F6675</f>
        <v>Skalle_20_20190206_DL2018080_MunkensdamGym_koersel1</v>
      </c>
      <c r="I6675" s="61" t="str">
        <f aca="false">MID(RIGHT(B6675,LEN(B6675)-3),1,FIND("_",RIGHT(B6675,LEN(B6675)-3))-1)</f>
        <v>Skalle</v>
      </c>
      <c r="J6675" s="61" t="str">
        <f aca="false">TRIM(SUBSTITUTE(RIGHT(B6675,FIND(I6675,B6675)+1),"_",""))</f>
        <v>NegK</v>
      </c>
      <c r="K6675" s="0" t="str">
        <f aca="false">IFERROR(VALUE(SUBSTITUTE(E6675,".",",")),E6675)</f>
        <v>No Ct</v>
      </c>
      <c r="L6675" s="61" t="str">
        <f aca="false">IF(J6675="PosK",SUMIFS(K:K,J:J,"PosK",H:H,H6675),"")</f>
        <v/>
      </c>
      <c r="M6675" s="61" t="str">
        <f aca="false">IF(J6675="PosK",SUMIFS(K:K,J:J,"NegK",H:H,H6675),"")</f>
        <v/>
      </c>
      <c r="N6675" s="61" t="str">
        <f aca="false">IF(J6675="PosK",SUMIFS(K:K,J:J,"eDNA",H:H,H6675),"")</f>
        <v/>
      </c>
    </row>
    <row r="6676" customFormat="false" ht="14.25" hidden="false" customHeight="false" outlineLevel="0" collapsed="false">
      <c r="A6676" s="0" t="s">
        <v>895</v>
      </c>
      <c r="B6676" s="52" t="s">
        <v>1220</v>
      </c>
      <c r="C6676" s="52" t="s">
        <v>751</v>
      </c>
      <c r="D6676" s="53" t="n">
        <v>0.1</v>
      </c>
      <c r="E6676" s="53" t="s">
        <v>748</v>
      </c>
      <c r="F6676" s="0" t="s">
        <v>1419</v>
      </c>
      <c r="G6676" s="0" t="str">
        <f aca="false">LEFT(B6676,2)</f>
        <v>20</v>
      </c>
      <c r="H6676" s="0" t="str">
        <f aca="false">I6676&amp;"_"&amp;G6676&amp;"_"&amp;F6676</f>
        <v>Skalle_20_20190206_DL2018080_MunkensdamGym_koersel1</v>
      </c>
      <c r="I6676" s="61" t="str">
        <f aca="false">MID(RIGHT(B6676,LEN(B6676)-3),1,FIND("_",RIGHT(B6676,LEN(B6676)-3))-1)</f>
        <v>Skalle</v>
      </c>
      <c r="J6676" s="61" t="str">
        <f aca="false">TRIM(SUBSTITUTE(RIGHT(B6676,FIND(I6676,B6676)+1),"_",""))</f>
        <v>eDNA</v>
      </c>
      <c r="K6676" s="0" t="str">
        <f aca="false">IFERROR(VALUE(SUBSTITUTE(E6676,".",",")),E6676)</f>
        <v>No Ct</v>
      </c>
      <c r="L6676" s="61" t="str">
        <f aca="false">IF(J6676="PosK",SUMIFS(K:K,J:J,"PosK",H:H,H6676),"")</f>
        <v/>
      </c>
      <c r="M6676" s="61" t="str">
        <f aca="false">IF(J6676="PosK",SUMIFS(K:K,J:J,"NegK",H:H,H6676),"")</f>
        <v/>
      </c>
      <c r="N6676" s="61" t="str">
        <f aca="false">IF(J6676="PosK",SUMIFS(K:K,J:J,"eDNA",H:H,H6676),"")</f>
        <v/>
      </c>
      <c r="Q6676" s="62"/>
    </row>
    <row r="6677" customFormat="false" ht="14.25" hidden="false" customHeight="false" outlineLevel="0" collapsed="false">
      <c r="A6677" s="0" t="s">
        <v>897</v>
      </c>
      <c r="B6677" s="52" t="s">
        <v>1220</v>
      </c>
      <c r="C6677" s="52" t="s">
        <v>751</v>
      </c>
      <c r="D6677" s="53" t="n">
        <v>0.1</v>
      </c>
      <c r="E6677" s="53" t="s">
        <v>748</v>
      </c>
      <c r="F6677" s="0" t="s">
        <v>1419</v>
      </c>
      <c r="G6677" s="0" t="str">
        <f aca="false">LEFT(B6677,2)</f>
        <v>20</v>
      </c>
      <c r="H6677" s="0" t="str">
        <f aca="false">I6677&amp;"_"&amp;G6677&amp;"_"&amp;F6677</f>
        <v>Skalle_20_20190206_DL2018080_MunkensdamGym_koersel1</v>
      </c>
      <c r="I6677" s="61" t="str">
        <f aca="false">MID(RIGHT(B6677,LEN(B6677)-3),1,FIND("_",RIGHT(B6677,LEN(B6677)-3))-1)</f>
        <v>Skalle</v>
      </c>
      <c r="J6677" s="61" t="str">
        <f aca="false">TRIM(SUBSTITUTE(RIGHT(B6677,FIND(I6677,B6677)+1),"_",""))</f>
        <v>eDNA</v>
      </c>
      <c r="K6677" s="0" t="str">
        <f aca="false">IFERROR(VALUE(SUBSTITUTE(E6677,".",",")),E6677)</f>
        <v>No Ct</v>
      </c>
      <c r="L6677" s="61" t="str">
        <f aca="false">IF(J6677="PosK",SUMIFS(K:K,J:J,"PosK",H:H,H6677),"")</f>
        <v/>
      </c>
      <c r="M6677" s="61" t="str">
        <f aca="false">IF(J6677="PosK",SUMIFS(K:K,J:J,"NegK",H:H,H6677),"")</f>
        <v/>
      </c>
      <c r="N6677" s="61" t="str">
        <f aca="false">IF(J6677="PosK",SUMIFS(K:K,J:J,"eDNA",H:H,H6677),"")</f>
        <v/>
      </c>
      <c r="P6677" s="62"/>
      <c r="T6677" s="63"/>
      <c r="W6677" s="64"/>
    </row>
    <row r="6678" customFormat="false" ht="14.25" hidden="false" customHeight="false" outlineLevel="0" collapsed="false">
      <c r="A6678" s="0" t="s">
        <v>898</v>
      </c>
      <c r="B6678" s="52" t="s">
        <v>1008</v>
      </c>
      <c r="C6678" s="52" t="s">
        <v>743</v>
      </c>
      <c r="D6678" s="53" t="n">
        <v>0.1</v>
      </c>
      <c r="E6678" s="53" t="n">
        <v>18.67</v>
      </c>
      <c r="F6678" s="0" t="s">
        <v>1419</v>
      </c>
      <c r="G6678" s="0" t="str">
        <f aca="false">LEFT(B6678,2)</f>
        <v>21</v>
      </c>
      <c r="H6678" s="0" t="str">
        <f aca="false">I6678&amp;"_"&amp;G6678&amp;"_"&amp;F6678</f>
        <v>Skalle_21_20190206_DL2018080_MunkensdamGym_koersel1</v>
      </c>
      <c r="I6678" s="61" t="str">
        <f aca="false">MID(RIGHT(B6678,LEN(B6678)-3),1,FIND("_",RIGHT(B6678,LEN(B6678)-3))-1)</f>
        <v>Skalle</v>
      </c>
      <c r="J6678" s="61" t="str">
        <f aca="false">TRIM(SUBSTITUTE(RIGHT(B6678,FIND(I6678,B6678)+1),"_",""))</f>
        <v>PosK</v>
      </c>
      <c r="K6678" s="0" t="n">
        <f aca="false">IFERROR(VALUE(SUBSTITUTE(E6678,".",",")),E6678)</f>
        <v>18.67</v>
      </c>
      <c r="L6678" s="61" t="n">
        <f aca="false">IF(J6678="PosK",SUMIFS(K:K,J:J,"PosK",H:H,H6678),"")</f>
        <v>18.67</v>
      </c>
      <c r="M6678" s="61" t="n">
        <f aca="false">IF(J6678="PosK",SUMIFS(K:K,J:J,"NegK",H:H,H6678),"")</f>
        <v>39.92</v>
      </c>
      <c r="N6678" s="61" t="n">
        <f aca="false">IF(J6678="PosK",SUMIFS(K:K,J:J,"eDNA",H:H,H6678),"")</f>
        <v>0</v>
      </c>
      <c r="P6678" s="62" t="n">
        <f aca="false">IF(K6680="No Ct",0,K6680)</f>
        <v>0</v>
      </c>
      <c r="Q6678" s="62" t="n">
        <f aca="false">IF(K6681="No Ct",0,K6681)</f>
        <v>0</v>
      </c>
      <c r="R6678" s="0" t="str">
        <f aca="false">IF(AND(L6678&gt;0,M6678=0),"Valid","Invalid")</f>
        <v>Invalid</v>
      </c>
      <c r="S6678" s="0" t="str">
        <f aca="false">IF(OR(P6678&gt;1,Q6678&gt;1),"Present","Absent")</f>
        <v>Absent</v>
      </c>
      <c r="T6678" s="63" t="str">
        <f aca="false">IF(OR(AND(P6678&gt;1,P6678&lt;41),AND(Q6678&gt;1,Q6678&lt;41)),"Ct&lt;41","Ct&gt;41")</f>
        <v>Ct&gt;41</v>
      </c>
      <c r="U6678" s="0" t="str">
        <f aca="false">I6678</f>
        <v>Skalle</v>
      </c>
      <c r="V6678" s="0" t="str">
        <f aca="false">MID(F6678,10,9)</f>
        <v>DL2018080</v>
      </c>
      <c r="W6678" s="64" t="str">
        <f aca="false">V6678&amp;"_"&amp;U6678&amp;"_"&amp;R6678&amp;"_"&amp;S6678&amp;"_"&amp;T6678</f>
        <v>DL2018080_Skalle_Invalid_Absent_Ct&gt;41</v>
      </c>
    </row>
    <row r="6679" customFormat="false" ht="14.25" hidden="false" customHeight="false" outlineLevel="0" collapsed="false">
      <c r="A6679" s="0" t="s">
        <v>900</v>
      </c>
      <c r="B6679" s="52" t="s">
        <v>1009</v>
      </c>
      <c r="C6679" s="52" t="s">
        <v>747</v>
      </c>
      <c r="D6679" s="53" t="n">
        <v>0.1</v>
      </c>
      <c r="E6679" s="53" t="n">
        <v>39.92</v>
      </c>
      <c r="F6679" s="0" t="s">
        <v>1419</v>
      </c>
      <c r="G6679" s="0" t="str">
        <f aca="false">LEFT(B6679,2)</f>
        <v>21</v>
      </c>
      <c r="H6679" s="0" t="str">
        <f aca="false">I6679&amp;"_"&amp;G6679&amp;"_"&amp;F6679</f>
        <v>Skalle_21_20190206_DL2018080_MunkensdamGym_koersel1</v>
      </c>
      <c r="I6679" s="61" t="str">
        <f aca="false">MID(RIGHT(B6679,LEN(B6679)-3),1,FIND("_",RIGHT(B6679,LEN(B6679)-3))-1)</f>
        <v>Skalle</v>
      </c>
      <c r="J6679" s="61" t="str">
        <f aca="false">TRIM(SUBSTITUTE(RIGHT(B6679,FIND(I6679,B6679)+1),"_",""))</f>
        <v>NegK</v>
      </c>
      <c r="K6679" s="0" t="n">
        <f aca="false">IFERROR(VALUE(SUBSTITUTE(E6679,".",",")),E6679)</f>
        <v>39.92</v>
      </c>
      <c r="L6679" s="61" t="str">
        <f aca="false">IF(J6679="PosK",SUMIFS(K:K,J:J,"PosK",H:H,H6679),"")</f>
        <v/>
      </c>
      <c r="M6679" s="61" t="str">
        <f aca="false">IF(J6679="PosK",SUMIFS(K:K,J:J,"NegK",H:H,H6679),"")</f>
        <v/>
      </c>
      <c r="N6679" s="61" t="str">
        <f aca="false">IF(J6679="PosK",SUMIFS(K:K,J:J,"eDNA",H:H,H6679),"")</f>
        <v/>
      </c>
    </row>
    <row r="6680" customFormat="false" ht="14.25" hidden="false" customHeight="false" outlineLevel="0" collapsed="false">
      <c r="A6680" s="0" t="s">
        <v>902</v>
      </c>
      <c r="B6680" s="52" t="s">
        <v>1010</v>
      </c>
      <c r="C6680" s="52" t="s">
        <v>751</v>
      </c>
      <c r="D6680" s="53" t="n">
        <v>0.1</v>
      </c>
      <c r="E6680" s="53" t="s">
        <v>748</v>
      </c>
      <c r="F6680" s="0" t="s">
        <v>1419</v>
      </c>
      <c r="G6680" s="0" t="str">
        <f aca="false">LEFT(B6680,2)</f>
        <v>21</v>
      </c>
      <c r="H6680" s="0" t="str">
        <f aca="false">I6680&amp;"_"&amp;G6680&amp;"_"&amp;F6680</f>
        <v>Skalle_21_20190206_DL2018080_MunkensdamGym_koersel1</v>
      </c>
      <c r="I6680" s="61" t="str">
        <f aca="false">MID(RIGHT(B6680,LEN(B6680)-3),1,FIND("_",RIGHT(B6680,LEN(B6680)-3))-1)</f>
        <v>Skalle</v>
      </c>
      <c r="J6680" s="61" t="str">
        <f aca="false">TRIM(SUBSTITUTE(RIGHT(B6680,FIND(I6680,B6680)+1),"_",""))</f>
        <v>eDNA</v>
      </c>
      <c r="K6680" s="0" t="str">
        <f aca="false">IFERROR(VALUE(SUBSTITUTE(E6680,".",",")),E6680)</f>
        <v>No Ct</v>
      </c>
      <c r="L6680" s="61" t="str">
        <f aca="false">IF(J6680="PosK",SUMIFS(K:K,J:J,"PosK",H:H,H6680),"")</f>
        <v/>
      </c>
      <c r="M6680" s="61" t="str">
        <f aca="false">IF(J6680="PosK",SUMIFS(K:K,J:J,"NegK",H:H,H6680),"")</f>
        <v/>
      </c>
      <c r="N6680" s="61" t="str">
        <f aca="false">IF(J6680="PosK",SUMIFS(K:K,J:J,"eDNA",H:H,H6680),"")</f>
        <v/>
      </c>
      <c r="Q6680" s="62"/>
    </row>
    <row r="6681" customFormat="false" ht="14.25" hidden="false" customHeight="false" outlineLevel="0" collapsed="false">
      <c r="A6681" s="0" t="s">
        <v>904</v>
      </c>
      <c r="B6681" s="52" t="s">
        <v>1010</v>
      </c>
      <c r="C6681" s="52" t="s">
        <v>751</v>
      </c>
      <c r="D6681" s="53" t="n">
        <v>0.1</v>
      </c>
      <c r="E6681" s="53" t="s">
        <v>748</v>
      </c>
      <c r="F6681" s="0" t="s">
        <v>1419</v>
      </c>
      <c r="G6681" s="0" t="str">
        <f aca="false">LEFT(B6681,2)</f>
        <v>21</v>
      </c>
      <c r="H6681" s="0" t="str">
        <f aca="false">I6681&amp;"_"&amp;G6681&amp;"_"&amp;F6681</f>
        <v>Skalle_21_20190206_DL2018080_MunkensdamGym_koersel1</v>
      </c>
      <c r="I6681" s="61" t="str">
        <f aca="false">MID(RIGHT(B6681,LEN(B6681)-3),1,FIND("_",RIGHT(B6681,LEN(B6681)-3))-1)</f>
        <v>Skalle</v>
      </c>
      <c r="J6681" s="61" t="str">
        <f aca="false">TRIM(SUBSTITUTE(RIGHT(B6681,FIND(I6681,B6681)+1),"_",""))</f>
        <v>eDNA</v>
      </c>
      <c r="K6681" s="0" t="str">
        <f aca="false">IFERROR(VALUE(SUBSTITUTE(E6681,".",",")),E6681)</f>
        <v>No Ct</v>
      </c>
      <c r="L6681" s="61" t="str">
        <f aca="false">IF(J6681="PosK",SUMIFS(K:K,J:J,"PosK",H:H,H6681),"")</f>
        <v/>
      </c>
      <c r="M6681" s="61" t="str">
        <f aca="false">IF(J6681="PosK",SUMIFS(K:K,J:J,"NegK",H:H,H6681),"")</f>
        <v/>
      </c>
      <c r="N6681" s="61" t="str">
        <f aca="false">IF(J6681="PosK",SUMIFS(K:K,J:J,"eDNA",H:H,H6681),"")</f>
        <v/>
      </c>
      <c r="P6681" s="62"/>
      <c r="T6681" s="63"/>
      <c r="W6681" s="64"/>
    </row>
    <row r="6682" customFormat="false" ht="14.25" hidden="false" customHeight="false" outlineLevel="0" collapsed="false">
      <c r="A6682" s="0" t="s">
        <v>905</v>
      </c>
      <c r="B6682" s="52" t="s">
        <v>1221</v>
      </c>
      <c r="C6682" s="52" t="s">
        <v>743</v>
      </c>
      <c r="D6682" s="53" t="n">
        <v>0.1</v>
      </c>
      <c r="E6682" s="53" t="n">
        <v>27.56</v>
      </c>
      <c r="F6682" s="0" t="s">
        <v>1419</v>
      </c>
      <c r="G6682" s="0" t="str">
        <f aca="false">LEFT(B6682,2)</f>
        <v>22</v>
      </c>
      <c r="H6682" s="0" t="str">
        <f aca="false">I6682&amp;"_"&amp;G6682&amp;"_"&amp;F6682</f>
        <v>Karusse_22_20190206_DL2018080_MunkensdamGym_koersel1</v>
      </c>
      <c r="I6682" s="61" t="str">
        <f aca="false">MID(RIGHT(B6682,LEN(B6682)-3),1,FIND("_",RIGHT(B6682,LEN(B6682)-3))-1)</f>
        <v>Karusse</v>
      </c>
      <c r="J6682" s="61" t="str">
        <f aca="false">TRIM(SUBSTITUTE(RIGHT(B6682,FIND(I6682,B6682)+1),"_",""))</f>
        <v>PosK</v>
      </c>
      <c r="K6682" s="0" t="n">
        <f aca="false">IFERROR(VALUE(SUBSTITUTE(E6682,".",",")),E6682)</f>
        <v>27.56</v>
      </c>
      <c r="L6682" s="61" t="n">
        <f aca="false">IF(J6682="PosK",SUMIFS(K:K,J:J,"PosK",H:H,H6682),"")</f>
        <v>27.56</v>
      </c>
      <c r="M6682" s="61" t="n">
        <f aca="false">IF(J6682="PosK",SUMIFS(K:K,J:J,"NegK",H:H,H6682),"")</f>
        <v>0</v>
      </c>
      <c r="N6682" s="61" t="n">
        <f aca="false">IF(J6682="PosK",SUMIFS(K:K,J:J,"eDNA",H:H,H6682),"")</f>
        <v>0</v>
      </c>
      <c r="P6682" s="62" t="n">
        <f aca="false">IF(K6684="No Ct",0,K6684)</f>
        <v>0</v>
      </c>
      <c r="Q6682" s="62" t="n">
        <f aca="false">IF(K6685="No Ct",0,K6685)</f>
        <v>0</v>
      </c>
      <c r="R6682" s="0" t="str">
        <f aca="false">IF(AND(L6682&gt;0,M6682=0),"Valid","Invalid")</f>
        <v>Valid</v>
      </c>
      <c r="S6682" s="0" t="str">
        <f aca="false">IF(OR(P6682&gt;1,Q6682&gt;1),"Present","Absent")</f>
        <v>Absent</v>
      </c>
      <c r="T6682" s="63" t="str">
        <f aca="false">IF(OR(AND(P6682&gt;1,P6682&lt;41),AND(Q6682&gt;1,Q6682&lt;41)),"Ct&lt;41","Ct&gt;41")</f>
        <v>Ct&gt;41</v>
      </c>
      <c r="U6682" s="0" t="str">
        <f aca="false">I6682</f>
        <v>Karusse</v>
      </c>
      <c r="V6682" s="0" t="str">
        <f aca="false">MID(F6682,10,9)</f>
        <v>DL2018080</v>
      </c>
      <c r="W6682" s="64" t="str">
        <f aca="false">V6682&amp;"_"&amp;U6682&amp;"_"&amp;R6682&amp;"_"&amp;S6682&amp;"_"&amp;T6682</f>
        <v>DL2018080_Karusse_Valid_Absent_Ct&gt;41</v>
      </c>
    </row>
    <row r="6683" customFormat="false" ht="14.25" hidden="false" customHeight="false" outlineLevel="0" collapsed="false">
      <c r="A6683" s="0" t="s">
        <v>907</v>
      </c>
      <c r="B6683" s="52" t="s">
        <v>1222</v>
      </c>
      <c r="C6683" s="52" t="s">
        <v>747</v>
      </c>
      <c r="D6683" s="53" t="n">
        <v>0.1</v>
      </c>
      <c r="E6683" s="53" t="s">
        <v>748</v>
      </c>
      <c r="F6683" s="0" t="s">
        <v>1419</v>
      </c>
      <c r="G6683" s="0" t="str">
        <f aca="false">LEFT(B6683,2)</f>
        <v>22</v>
      </c>
      <c r="H6683" s="0" t="str">
        <f aca="false">I6683&amp;"_"&amp;G6683&amp;"_"&amp;F6683</f>
        <v>Karusse_22_20190206_DL2018080_MunkensdamGym_koersel1</v>
      </c>
      <c r="I6683" s="61" t="str">
        <f aca="false">MID(RIGHT(B6683,LEN(B6683)-3),1,FIND("_",RIGHT(B6683,LEN(B6683)-3))-1)</f>
        <v>Karusse</v>
      </c>
      <c r="J6683" s="61" t="str">
        <f aca="false">TRIM(SUBSTITUTE(RIGHT(B6683,FIND(I6683,B6683)+1),"_",""))</f>
        <v>NegK</v>
      </c>
      <c r="K6683" s="0" t="str">
        <f aca="false">IFERROR(VALUE(SUBSTITUTE(E6683,".",",")),E6683)</f>
        <v>No Ct</v>
      </c>
      <c r="L6683" s="61" t="str">
        <f aca="false">IF(J6683="PosK",SUMIFS(K:K,J:J,"PosK",H:H,H6683),"")</f>
        <v/>
      </c>
      <c r="M6683" s="61" t="str">
        <f aca="false">IF(J6683="PosK",SUMIFS(K:K,J:J,"NegK",H:H,H6683),"")</f>
        <v/>
      </c>
      <c r="N6683" s="61" t="str">
        <f aca="false">IF(J6683="PosK",SUMIFS(K:K,J:J,"eDNA",H:H,H6683),"")</f>
        <v/>
      </c>
    </row>
    <row r="6684" customFormat="false" ht="14.25" hidden="false" customHeight="false" outlineLevel="0" collapsed="false">
      <c r="A6684" s="0" t="s">
        <v>909</v>
      </c>
      <c r="B6684" s="52" t="s">
        <v>1223</v>
      </c>
      <c r="C6684" s="52" t="s">
        <v>751</v>
      </c>
      <c r="D6684" s="53" t="n">
        <v>0.1</v>
      </c>
      <c r="E6684" s="53" t="s">
        <v>748</v>
      </c>
      <c r="F6684" s="0" t="s">
        <v>1419</v>
      </c>
      <c r="G6684" s="0" t="str">
        <f aca="false">LEFT(B6684,2)</f>
        <v>22</v>
      </c>
      <c r="H6684" s="0" t="str">
        <f aca="false">I6684&amp;"_"&amp;G6684&amp;"_"&amp;F6684</f>
        <v>Karusse_22_20190206_DL2018080_MunkensdamGym_koersel1</v>
      </c>
      <c r="I6684" s="61" t="str">
        <f aca="false">MID(RIGHT(B6684,LEN(B6684)-3),1,FIND("_",RIGHT(B6684,LEN(B6684)-3))-1)</f>
        <v>Karusse</v>
      </c>
      <c r="J6684" s="61" t="str">
        <f aca="false">TRIM(SUBSTITUTE(RIGHT(B6684,FIND(I6684,B6684)+1),"_",""))</f>
        <v>eDNA</v>
      </c>
      <c r="K6684" s="0" t="str">
        <f aca="false">IFERROR(VALUE(SUBSTITUTE(E6684,".",",")),E6684)</f>
        <v>No Ct</v>
      </c>
      <c r="L6684" s="61" t="str">
        <f aca="false">IF(J6684="PosK",SUMIFS(K:K,J:J,"PosK",H:H,H6684),"")</f>
        <v/>
      </c>
      <c r="M6684" s="61" t="str">
        <f aca="false">IF(J6684="PosK",SUMIFS(K:K,J:J,"NegK",H:H,H6684),"")</f>
        <v/>
      </c>
      <c r="N6684" s="61" t="str">
        <f aca="false">IF(J6684="PosK",SUMIFS(K:K,J:J,"eDNA",H:H,H6684),"")</f>
        <v/>
      </c>
      <c r="Q6684" s="62"/>
    </row>
    <row r="6685" customFormat="false" ht="14.25" hidden="false" customHeight="false" outlineLevel="0" collapsed="false">
      <c r="A6685" s="0" t="s">
        <v>911</v>
      </c>
      <c r="B6685" s="52" t="s">
        <v>1223</v>
      </c>
      <c r="C6685" s="52" t="s">
        <v>751</v>
      </c>
      <c r="D6685" s="53" t="n">
        <v>0.1</v>
      </c>
      <c r="E6685" s="53" t="s">
        <v>748</v>
      </c>
      <c r="F6685" s="0" t="s">
        <v>1419</v>
      </c>
      <c r="G6685" s="0" t="str">
        <f aca="false">LEFT(B6685,2)</f>
        <v>22</v>
      </c>
      <c r="H6685" s="0" t="str">
        <f aca="false">I6685&amp;"_"&amp;G6685&amp;"_"&amp;F6685</f>
        <v>Karusse_22_20190206_DL2018080_MunkensdamGym_koersel1</v>
      </c>
      <c r="I6685" s="61" t="str">
        <f aca="false">MID(RIGHT(B6685,LEN(B6685)-3),1,FIND("_",RIGHT(B6685,LEN(B6685)-3))-1)</f>
        <v>Karusse</v>
      </c>
      <c r="J6685" s="61" t="str">
        <f aca="false">TRIM(SUBSTITUTE(RIGHT(B6685,FIND(I6685,B6685)+1),"_",""))</f>
        <v>eDNA</v>
      </c>
      <c r="K6685" s="0" t="str">
        <f aca="false">IFERROR(VALUE(SUBSTITUTE(E6685,".",",")),E6685)</f>
        <v>No Ct</v>
      </c>
      <c r="L6685" s="61" t="str">
        <f aca="false">IF(J6685="PosK",SUMIFS(K:K,J:J,"PosK",H:H,H6685),"")</f>
        <v/>
      </c>
      <c r="M6685" s="61" t="str">
        <f aca="false">IF(J6685="PosK",SUMIFS(K:K,J:J,"NegK",H:H,H6685),"")</f>
        <v/>
      </c>
      <c r="N6685" s="61" t="str">
        <f aca="false">IF(J6685="PosK",SUMIFS(K:K,J:J,"eDNA",H:H,H6685),"")</f>
        <v/>
      </c>
      <c r="P6685" s="62"/>
      <c r="T6685" s="63"/>
      <c r="W6685" s="64"/>
    </row>
    <row r="6686" customFormat="false" ht="14.25" hidden="false" customHeight="false" outlineLevel="0" collapsed="false">
      <c r="A6686" s="0" t="s">
        <v>912</v>
      </c>
      <c r="B6686" s="52" t="s">
        <v>1014</v>
      </c>
      <c r="C6686" s="52" t="s">
        <v>743</v>
      </c>
      <c r="D6686" s="53" t="n">
        <v>0.1</v>
      </c>
      <c r="E6686" s="53" t="s">
        <v>748</v>
      </c>
      <c r="F6686" s="0" t="s">
        <v>1419</v>
      </c>
      <c r="G6686" s="0" t="str">
        <f aca="false">LEFT(B6686,2)</f>
        <v>23</v>
      </c>
      <c r="H6686" s="0" t="str">
        <f aca="false">I6686&amp;"_"&amp;G6686&amp;"_"&amp;F6686</f>
        <v>Karusse_23_20190206_DL2018080_MunkensdamGym_koersel1</v>
      </c>
      <c r="I6686" s="61" t="str">
        <f aca="false">MID(RIGHT(B6686,LEN(B6686)-3),1,FIND("_",RIGHT(B6686,LEN(B6686)-3))-1)</f>
        <v>Karusse</v>
      </c>
      <c r="J6686" s="61" t="str">
        <f aca="false">TRIM(SUBSTITUTE(RIGHT(B6686,FIND(I6686,B6686)+1),"_",""))</f>
        <v>PosK</v>
      </c>
      <c r="K6686" s="0" t="str">
        <f aca="false">IFERROR(VALUE(SUBSTITUTE(E6686,".",",")),E6686)</f>
        <v>No Ct</v>
      </c>
      <c r="L6686" s="61" t="n">
        <f aca="false">IF(J6686="PosK",SUMIFS(K:K,J:J,"PosK",H:H,H6686),"")</f>
        <v>0</v>
      </c>
      <c r="M6686" s="61" t="n">
        <f aca="false">IF(J6686="PosK",SUMIFS(K:K,J:J,"NegK",H:H,H6686),"")</f>
        <v>0</v>
      </c>
      <c r="N6686" s="61" t="n">
        <f aca="false">IF(J6686="PosK",SUMIFS(K:K,J:J,"eDNA",H:H,H6686),"")</f>
        <v>0</v>
      </c>
      <c r="P6686" s="62" t="n">
        <f aca="false">IF(K6688="No Ct",0,K6688)</f>
        <v>0</v>
      </c>
      <c r="Q6686" s="62" t="n">
        <f aca="false">IF(K6689="No Ct",0,K6689)</f>
        <v>0</v>
      </c>
      <c r="R6686" s="0" t="str">
        <f aca="false">IF(AND(L6686&gt;0,M6686=0),"Valid","Invalid")</f>
        <v>Invalid</v>
      </c>
      <c r="S6686" s="0" t="str">
        <f aca="false">IF(OR(P6686&gt;1,Q6686&gt;1),"Present","Absent")</f>
        <v>Absent</v>
      </c>
      <c r="T6686" s="63" t="str">
        <f aca="false">IF(OR(AND(P6686&gt;1,P6686&lt;41),AND(Q6686&gt;1,Q6686&lt;41)),"Ct&lt;41","Ct&gt;41")</f>
        <v>Ct&gt;41</v>
      </c>
      <c r="U6686" s="0" t="str">
        <f aca="false">I6686</f>
        <v>Karusse</v>
      </c>
      <c r="V6686" s="0" t="str">
        <f aca="false">MID(F6686,10,9)</f>
        <v>DL2018080</v>
      </c>
      <c r="W6686" s="64" t="str">
        <f aca="false">V6686&amp;"_"&amp;U6686&amp;"_"&amp;R6686&amp;"_"&amp;S6686&amp;"_"&amp;T6686</f>
        <v>DL2018080_Karusse_Invalid_Absent_Ct&gt;41</v>
      </c>
    </row>
    <row r="6687" customFormat="false" ht="14.25" hidden="false" customHeight="false" outlineLevel="0" collapsed="false">
      <c r="A6687" s="0" t="s">
        <v>914</v>
      </c>
      <c r="B6687" s="52" t="s">
        <v>1015</v>
      </c>
      <c r="C6687" s="52" t="s">
        <v>747</v>
      </c>
      <c r="D6687" s="53" t="n">
        <v>0.1</v>
      </c>
      <c r="E6687" s="53" t="s">
        <v>748</v>
      </c>
      <c r="F6687" s="0" t="s">
        <v>1419</v>
      </c>
      <c r="G6687" s="0" t="str">
        <f aca="false">LEFT(B6687,2)</f>
        <v>23</v>
      </c>
      <c r="H6687" s="0" t="str">
        <f aca="false">I6687&amp;"_"&amp;G6687&amp;"_"&amp;F6687</f>
        <v>Karusse_23_20190206_DL2018080_MunkensdamGym_koersel1</v>
      </c>
      <c r="I6687" s="61" t="str">
        <f aca="false">MID(RIGHT(B6687,LEN(B6687)-3),1,FIND("_",RIGHT(B6687,LEN(B6687)-3))-1)</f>
        <v>Karusse</v>
      </c>
      <c r="J6687" s="61" t="str">
        <f aca="false">TRIM(SUBSTITUTE(RIGHT(B6687,FIND(I6687,B6687)+1),"_",""))</f>
        <v>NegK</v>
      </c>
      <c r="K6687" s="0" t="str">
        <f aca="false">IFERROR(VALUE(SUBSTITUTE(E6687,".",",")),E6687)</f>
        <v>No Ct</v>
      </c>
      <c r="L6687" s="61" t="str">
        <f aca="false">IF(J6687="PosK",SUMIFS(K:K,J:J,"PosK",H:H,H6687),"")</f>
        <v/>
      </c>
      <c r="M6687" s="61" t="str">
        <f aca="false">IF(J6687="PosK",SUMIFS(K:K,J:J,"NegK",H:H,H6687),"")</f>
        <v/>
      </c>
      <c r="N6687" s="61" t="str">
        <f aca="false">IF(J6687="PosK",SUMIFS(K:K,J:J,"eDNA",H:H,H6687),"")</f>
        <v/>
      </c>
    </row>
    <row r="6688" customFormat="false" ht="14.25" hidden="false" customHeight="false" outlineLevel="0" collapsed="false">
      <c r="A6688" s="0" t="s">
        <v>916</v>
      </c>
      <c r="B6688" s="52" t="s">
        <v>1016</v>
      </c>
      <c r="C6688" s="52" t="s">
        <v>751</v>
      </c>
      <c r="D6688" s="53" t="n">
        <v>0.1</v>
      </c>
      <c r="E6688" s="53" t="s">
        <v>748</v>
      </c>
      <c r="F6688" s="0" t="s">
        <v>1419</v>
      </c>
      <c r="G6688" s="0" t="str">
        <f aca="false">LEFT(B6688,2)</f>
        <v>23</v>
      </c>
      <c r="H6688" s="0" t="str">
        <f aca="false">I6688&amp;"_"&amp;G6688&amp;"_"&amp;F6688</f>
        <v>Karusse_23_20190206_DL2018080_MunkensdamGym_koersel1</v>
      </c>
      <c r="I6688" s="61" t="str">
        <f aca="false">MID(RIGHT(B6688,LEN(B6688)-3),1,FIND("_",RIGHT(B6688,LEN(B6688)-3))-1)</f>
        <v>Karusse</v>
      </c>
      <c r="J6688" s="61" t="str">
        <f aca="false">TRIM(SUBSTITUTE(RIGHT(B6688,FIND(I6688,B6688)+1),"_",""))</f>
        <v>eDNA</v>
      </c>
      <c r="K6688" s="0" t="str">
        <f aca="false">IFERROR(VALUE(SUBSTITUTE(E6688,".",",")),E6688)</f>
        <v>No Ct</v>
      </c>
      <c r="L6688" s="61" t="str">
        <f aca="false">IF(J6688="PosK",SUMIFS(K:K,J:J,"PosK",H:H,H6688),"")</f>
        <v/>
      </c>
      <c r="M6688" s="61" t="str">
        <f aca="false">IF(J6688="PosK",SUMIFS(K:K,J:J,"NegK",H:H,H6688),"")</f>
        <v/>
      </c>
      <c r="N6688" s="61" t="str">
        <f aca="false">IF(J6688="PosK",SUMIFS(K:K,J:J,"eDNA",H:H,H6688),"")</f>
        <v/>
      </c>
      <c r="Q6688" s="62"/>
    </row>
    <row r="6689" customFormat="false" ht="14.25" hidden="false" customHeight="false" outlineLevel="0" collapsed="false">
      <c r="A6689" s="0" t="s">
        <v>918</v>
      </c>
      <c r="B6689" s="52" t="s">
        <v>1016</v>
      </c>
      <c r="C6689" s="52" t="s">
        <v>751</v>
      </c>
      <c r="D6689" s="53" t="n">
        <v>0.1</v>
      </c>
      <c r="E6689" s="53" t="s">
        <v>748</v>
      </c>
      <c r="F6689" s="0" t="s">
        <v>1419</v>
      </c>
      <c r="G6689" s="0" t="str">
        <f aca="false">LEFT(B6689,2)</f>
        <v>23</v>
      </c>
      <c r="H6689" s="0" t="str">
        <f aca="false">I6689&amp;"_"&amp;G6689&amp;"_"&amp;F6689</f>
        <v>Karusse_23_20190206_DL2018080_MunkensdamGym_koersel1</v>
      </c>
      <c r="I6689" s="61" t="str">
        <f aca="false">MID(RIGHT(B6689,LEN(B6689)-3),1,FIND("_",RIGHT(B6689,LEN(B6689)-3))-1)</f>
        <v>Karusse</v>
      </c>
      <c r="J6689" s="61" t="str">
        <f aca="false">TRIM(SUBSTITUTE(RIGHT(B6689,FIND(I6689,B6689)+1),"_",""))</f>
        <v>eDNA</v>
      </c>
      <c r="K6689" s="0" t="str">
        <f aca="false">IFERROR(VALUE(SUBSTITUTE(E6689,".",",")),E6689)</f>
        <v>No Ct</v>
      </c>
      <c r="L6689" s="61" t="str">
        <f aca="false">IF(J6689="PosK",SUMIFS(K:K,J:J,"PosK",H:H,H6689),"")</f>
        <v/>
      </c>
      <c r="M6689" s="61" t="str">
        <f aca="false">IF(J6689="PosK",SUMIFS(K:K,J:J,"NegK",H:H,H6689),"")</f>
        <v/>
      </c>
      <c r="N6689" s="61" t="str">
        <f aca="false">IF(J6689="PosK",SUMIFS(K:K,J:J,"eDNA",H:H,H6689),"")</f>
        <v/>
      </c>
      <c r="P6689" s="62"/>
      <c r="T6689" s="63"/>
      <c r="W6689" s="64"/>
    </row>
    <row r="6690" customFormat="false" ht="14.25" hidden="false" customHeight="false" outlineLevel="0" collapsed="false">
      <c r="A6690" s="0" t="s">
        <v>919</v>
      </c>
      <c r="B6690" s="52" t="s">
        <v>1224</v>
      </c>
      <c r="C6690" s="52" t="s">
        <v>743</v>
      </c>
      <c r="D6690" s="53" t="n">
        <v>0.1</v>
      </c>
      <c r="E6690" s="53" t="n">
        <v>28.29</v>
      </c>
      <c r="F6690" s="0" t="s">
        <v>1419</v>
      </c>
      <c r="G6690" s="0" t="str">
        <f aca="false">LEFT(B6690,2)</f>
        <v>24</v>
      </c>
      <c r="H6690" s="0" t="str">
        <f aca="false">I6690&amp;"_"&amp;G6690&amp;"_"&amp;F6690</f>
        <v>Soelvkarusse_24_20190206_DL2018080_MunkensdamGym_koersel1</v>
      </c>
      <c r="I6690" s="61" t="str">
        <f aca="false">MID(RIGHT(B6690,LEN(B6690)-3),1,FIND("_",RIGHT(B6690,LEN(B6690)-3))-1)</f>
        <v>Soelvkarusse</v>
      </c>
      <c r="J6690" s="61" t="str">
        <f aca="false">TRIM(SUBSTITUTE(RIGHT(B6690,FIND(I6690,B6690)+1),"_",""))</f>
        <v>PosK</v>
      </c>
      <c r="K6690" s="0" t="n">
        <f aca="false">IFERROR(VALUE(SUBSTITUTE(E6690,".",",")),E6690)</f>
        <v>28.29</v>
      </c>
      <c r="L6690" s="61" t="n">
        <f aca="false">IF(J6690="PosK",SUMIFS(K:K,J:J,"PosK",H:H,H6690),"")</f>
        <v>28.29</v>
      </c>
      <c r="M6690" s="61" t="n">
        <f aca="false">IF(J6690="PosK",SUMIFS(K:K,J:J,"NegK",H:H,H6690),"")</f>
        <v>0</v>
      </c>
      <c r="N6690" s="61" t="n">
        <f aca="false">IF(J6690="PosK",SUMIFS(K:K,J:J,"eDNA",H:H,H6690),"")</f>
        <v>0</v>
      </c>
      <c r="P6690" s="62" t="n">
        <f aca="false">IF(K6692="No Ct",0,K6692)</f>
        <v>0</v>
      </c>
      <c r="Q6690" s="62" t="n">
        <f aca="false">IF(K6693="No Ct",0,K6693)</f>
        <v>0</v>
      </c>
      <c r="R6690" s="0" t="str">
        <f aca="false">IF(AND(L6690&gt;0,M6690=0),"Valid","Invalid")</f>
        <v>Valid</v>
      </c>
      <c r="S6690" s="0" t="str">
        <f aca="false">IF(OR(P6690&gt;1,Q6690&gt;1),"Present","Absent")</f>
        <v>Absent</v>
      </c>
      <c r="T6690" s="63" t="str">
        <f aca="false">IF(OR(AND(P6690&gt;1,P6690&lt;41),AND(Q6690&gt;1,Q6690&lt;41)),"Ct&lt;41","Ct&gt;41")</f>
        <v>Ct&gt;41</v>
      </c>
      <c r="U6690" s="0" t="str">
        <f aca="false">I6690</f>
        <v>Soelvkarusse</v>
      </c>
      <c r="V6690" s="0" t="str">
        <f aca="false">MID(F6690,10,9)</f>
        <v>DL2018080</v>
      </c>
      <c r="W6690" s="64" t="str">
        <f aca="false">V6690&amp;"_"&amp;U6690&amp;"_"&amp;R6690&amp;"_"&amp;S6690&amp;"_"&amp;T6690</f>
        <v>DL2018080_Soelvkarusse_Valid_Absent_Ct&gt;41</v>
      </c>
    </row>
    <row r="6691" customFormat="false" ht="14.25" hidden="false" customHeight="false" outlineLevel="0" collapsed="false">
      <c r="A6691" s="0" t="s">
        <v>921</v>
      </c>
      <c r="B6691" s="52" t="s">
        <v>1225</v>
      </c>
      <c r="C6691" s="52" t="s">
        <v>747</v>
      </c>
      <c r="D6691" s="53" t="n">
        <v>0.1</v>
      </c>
      <c r="E6691" s="53" t="s">
        <v>748</v>
      </c>
      <c r="F6691" s="0" t="s">
        <v>1419</v>
      </c>
      <c r="G6691" s="0" t="str">
        <f aca="false">LEFT(B6691,2)</f>
        <v>24</v>
      </c>
      <c r="H6691" s="0" t="str">
        <f aca="false">I6691&amp;"_"&amp;G6691&amp;"_"&amp;F6691</f>
        <v>Soelvkarusse_24_20190206_DL2018080_MunkensdamGym_koersel1</v>
      </c>
      <c r="I6691" s="61" t="str">
        <f aca="false">MID(RIGHT(B6691,LEN(B6691)-3),1,FIND("_",RIGHT(B6691,LEN(B6691)-3))-1)</f>
        <v>Soelvkarusse</v>
      </c>
      <c r="J6691" s="61" t="str">
        <f aca="false">TRIM(SUBSTITUTE(RIGHT(B6691,FIND(I6691,B6691)+1),"_",""))</f>
        <v>NegK</v>
      </c>
      <c r="K6691" s="0" t="str">
        <f aca="false">IFERROR(VALUE(SUBSTITUTE(E6691,".",",")),E6691)</f>
        <v>No Ct</v>
      </c>
      <c r="L6691" s="61" t="str">
        <f aca="false">IF(J6691="PosK",SUMIFS(K:K,J:J,"PosK",H:H,H6691),"")</f>
        <v/>
      </c>
      <c r="M6691" s="61" t="str">
        <f aca="false">IF(J6691="PosK",SUMIFS(K:K,J:J,"NegK",H:H,H6691),"")</f>
        <v/>
      </c>
      <c r="N6691" s="61" t="str">
        <f aca="false">IF(J6691="PosK",SUMIFS(K:K,J:J,"eDNA",H:H,H6691),"")</f>
        <v/>
      </c>
    </row>
    <row r="6692" customFormat="false" ht="14.25" hidden="false" customHeight="false" outlineLevel="0" collapsed="false">
      <c r="A6692" s="0" t="s">
        <v>923</v>
      </c>
      <c r="B6692" s="52" t="s">
        <v>1226</v>
      </c>
      <c r="C6692" s="52" t="s">
        <v>751</v>
      </c>
      <c r="D6692" s="53" t="n">
        <v>0.1</v>
      </c>
      <c r="E6692" s="53" t="s">
        <v>748</v>
      </c>
      <c r="F6692" s="0" t="s">
        <v>1419</v>
      </c>
      <c r="G6692" s="0" t="str">
        <f aca="false">LEFT(B6692,2)</f>
        <v>24</v>
      </c>
      <c r="H6692" s="0" t="str">
        <f aca="false">I6692&amp;"_"&amp;G6692&amp;"_"&amp;F6692</f>
        <v>Soelvkarusse_24_20190206_DL2018080_MunkensdamGym_koersel1</v>
      </c>
      <c r="I6692" s="61" t="str">
        <f aca="false">MID(RIGHT(B6692,LEN(B6692)-3),1,FIND("_",RIGHT(B6692,LEN(B6692)-3))-1)</f>
        <v>Soelvkarusse</v>
      </c>
      <c r="J6692" s="61" t="str">
        <f aca="false">TRIM(SUBSTITUTE(RIGHT(B6692,FIND(I6692,B6692)+1),"_",""))</f>
        <v>eDNA</v>
      </c>
      <c r="K6692" s="0" t="str">
        <f aca="false">IFERROR(VALUE(SUBSTITUTE(E6692,".",",")),E6692)</f>
        <v>No Ct</v>
      </c>
      <c r="L6692" s="61" t="str">
        <f aca="false">IF(J6692="PosK",SUMIFS(K:K,J:J,"PosK",H:H,H6692),"")</f>
        <v/>
      </c>
      <c r="M6692" s="61" t="str">
        <f aca="false">IF(J6692="PosK",SUMIFS(K:K,J:J,"NegK",H:H,H6692),"")</f>
        <v/>
      </c>
      <c r="N6692" s="61" t="str">
        <f aca="false">IF(J6692="PosK",SUMIFS(K:K,J:J,"eDNA",H:H,H6692),"")</f>
        <v/>
      </c>
      <c r="Q6692" s="62"/>
    </row>
    <row r="6693" customFormat="false" ht="14.25" hidden="false" customHeight="false" outlineLevel="0" collapsed="false">
      <c r="A6693" s="0" t="s">
        <v>925</v>
      </c>
      <c r="B6693" s="52" t="s">
        <v>1226</v>
      </c>
      <c r="C6693" s="52" t="s">
        <v>751</v>
      </c>
      <c r="D6693" s="53" t="n">
        <v>0.1</v>
      </c>
      <c r="E6693" s="53" t="s">
        <v>748</v>
      </c>
      <c r="F6693" s="0" t="s">
        <v>1419</v>
      </c>
      <c r="G6693" s="0" t="str">
        <f aca="false">LEFT(B6693,2)</f>
        <v>24</v>
      </c>
      <c r="H6693" s="0" t="str">
        <f aca="false">I6693&amp;"_"&amp;G6693&amp;"_"&amp;F6693</f>
        <v>Soelvkarusse_24_20190206_DL2018080_MunkensdamGym_koersel1</v>
      </c>
      <c r="I6693" s="61" t="str">
        <f aca="false">MID(RIGHT(B6693,LEN(B6693)-3),1,FIND("_",RIGHT(B6693,LEN(B6693)-3))-1)</f>
        <v>Soelvkarusse</v>
      </c>
      <c r="J6693" s="61" t="str">
        <f aca="false">TRIM(SUBSTITUTE(RIGHT(B6693,FIND(I6693,B6693)+1),"_",""))</f>
        <v>eDNA</v>
      </c>
      <c r="K6693" s="0" t="str">
        <f aca="false">IFERROR(VALUE(SUBSTITUTE(E6693,".",",")),E6693)</f>
        <v>No Ct</v>
      </c>
      <c r="L6693" s="61" t="str">
        <f aca="false">IF(J6693="PosK",SUMIFS(K:K,J:J,"PosK",H:H,H6693),"")</f>
        <v/>
      </c>
      <c r="M6693" s="61" t="str">
        <f aca="false">IF(J6693="PosK",SUMIFS(K:K,J:J,"NegK",H:H,H6693),"")</f>
        <v/>
      </c>
      <c r="N6693" s="61" t="str">
        <f aca="false">IF(J6693="PosK",SUMIFS(K:K,J:J,"eDNA",H:H,H6693),"")</f>
        <v/>
      </c>
      <c r="P6693" s="62"/>
      <c r="T6693" s="63"/>
      <c r="W6693" s="64"/>
    </row>
    <row r="6694" customFormat="false" ht="14.25" hidden="false" customHeight="false" outlineLevel="0" collapsed="false">
      <c r="A6694" s="0" t="s">
        <v>741</v>
      </c>
      <c r="B6694" s="52" t="s">
        <v>1020</v>
      </c>
      <c r="C6694" s="52" t="s">
        <v>743</v>
      </c>
      <c r="D6694" s="53" t="n">
        <v>0.1</v>
      </c>
      <c r="E6694" s="53" t="n">
        <v>30.68</v>
      </c>
      <c r="F6694" s="0" t="s">
        <v>1420</v>
      </c>
      <c r="G6694" s="0" t="str">
        <f aca="false">LEFT(B6694,2)</f>
        <v>25</v>
      </c>
      <c r="H6694" s="0" t="str">
        <f aca="false">I6694&amp;"_"&amp;G6694&amp;"_"&amp;F6694</f>
        <v>Loegfroe_25_20190206_DL2018080_MunkensdamGym_koersel2</v>
      </c>
      <c r="I6694" s="61" t="str">
        <f aca="false">MID(RIGHT(B6694,LEN(B6694)-3),1,FIND("_",RIGHT(B6694,LEN(B6694)-3))-1)</f>
        <v>Loegfroe</v>
      </c>
      <c r="J6694" s="61" t="str">
        <f aca="false">TRIM(SUBSTITUTE(RIGHT(B6694,FIND(I6694,B6694)+1),"_",""))</f>
        <v>PosK</v>
      </c>
      <c r="K6694" s="0" t="n">
        <f aca="false">IFERROR(VALUE(SUBSTITUTE(E6694,".",",")),E6694)</f>
        <v>30.68</v>
      </c>
      <c r="L6694" s="61" t="n">
        <f aca="false">IF(J6694="PosK",SUMIFS(K:K,J:J,"PosK",H:H,H6694),"")</f>
        <v>30.68</v>
      </c>
      <c r="M6694" s="61" t="n">
        <f aca="false">IF(J6694="PosK",SUMIFS(K:K,J:J,"NegK",H:H,H6694),"")</f>
        <v>0</v>
      </c>
      <c r="N6694" s="61" t="n">
        <f aca="false">IF(J6694="PosK",SUMIFS(K:K,J:J,"eDNA",H:H,H6694),"")</f>
        <v>0</v>
      </c>
      <c r="P6694" s="62" t="n">
        <f aca="false">IF(K6696="No Ct",0,K6696)</f>
        <v>0</v>
      </c>
      <c r="Q6694" s="62" t="n">
        <f aca="false">IF(K6697="No Ct",0,K6697)</f>
        <v>0</v>
      </c>
      <c r="R6694" s="0" t="str">
        <f aca="false">IF(AND(L6694&gt;0,M6694=0),"Valid","Invalid")</f>
        <v>Valid</v>
      </c>
      <c r="S6694" s="0" t="str">
        <f aca="false">IF(OR(P6694&gt;1,Q6694&gt;1),"Present","Absent")</f>
        <v>Absent</v>
      </c>
      <c r="T6694" s="63" t="str">
        <f aca="false">IF(OR(AND(P6694&gt;1,P6694&lt;41),AND(Q6694&gt;1,Q6694&lt;41)),"Ct&lt;41","Ct&gt;41")</f>
        <v>Ct&gt;41</v>
      </c>
      <c r="U6694" s="0" t="str">
        <f aca="false">I6694</f>
        <v>Loegfroe</v>
      </c>
      <c r="V6694" s="0" t="str">
        <f aca="false">MID(F6694,10,9)</f>
        <v>DL2018080</v>
      </c>
      <c r="W6694" s="64" t="str">
        <f aca="false">V6694&amp;"_"&amp;U6694&amp;"_"&amp;R6694&amp;"_"&amp;S6694&amp;"_"&amp;T6694</f>
        <v>DL2018080_Loegfroe_Valid_Absent_Ct&gt;41</v>
      </c>
    </row>
    <row r="6695" customFormat="false" ht="14.25" hidden="false" customHeight="false" outlineLevel="0" collapsed="false">
      <c r="A6695" s="0" t="s">
        <v>745</v>
      </c>
      <c r="B6695" s="52" t="s">
        <v>1022</v>
      </c>
      <c r="C6695" s="52" t="s">
        <v>747</v>
      </c>
      <c r="D6695" s="53" t="n">
        <v>0.1</v>
      </c>
      <c r="E6695" s="53" t="s">
        <v>748</v>
      </c>
      <c r="F6695" s="0" t="s">
        <v>1420</v>
      </c>
      <c r="G6695" s="0" t="str">
        <f aca="false">LEFT(B6695,2)</f>
        <v>25</v>
      </c>
      <c r="H6695" s="0" t="str">
        <f aca="false">I6695&amp;"_"&amp;G6695&amp;"_"&amp;F6695</f>
        <v>Loegfroe_25_20190206_DL2018080_MunkensdamGym_koersel2</v>
      </c>
      <c r="I6695" s="61" t="str">
        <f aca="false">MID(RIGHT(B6695,LEN(B6695)-3),1,FIND("_",RIGHT(B6695,LEN(B6695)-3))-1)</f>
        <v>Loegfroe</v>
      </c>
      <c r="J6695" s="61" t="str">
        <f aca="false">TRIM(SUBSTITUTE(RIGHT(B6695,FIND(I6695,B6695)+1),"_",""))</f>
        <v>NegK</v>
      </c>
      <c r="K6695" s="0" t="str">
        <f aca="false">IFERROR(VALUE(SUBSTITUTE(E6695,".",",")),E6695)</f>
        <v>No Ct</v>
      </c>
      <c r="L6695" s="61" t="str">
        <f aca="false">IF(J6695="PosK",SUMIFS(K:K,J:J,"PosK",H:H,H6695),"")</f>
        <v/>
      </c>
      <c r="M6695" s="61" t="str">
        <f aca="false">IF(J6695="PosK",SUMIFS(K:K,J:J,"NegK",H:H,H6695),"")</f>
        <v/>
      </c>
      <c r="N6695" s="61" t="str">
        <f aca="false">IF(J6695="PosK",SUMIFS(K:K,J:J,"eDNA",H:H,H6695),"")</f>
        <v/>
      </c>
    </row>
    <row r="6696" customFormat="false" ht="14.25" hidden="false" customHeight="false" outlineLevel="0" collapsed="false">
      <c r="A6696" s="0" t="s">
        <v>749</v>
      </c>
      <c r="B6696" s="52" t="s">
        <v>1023</v>
      </c>
      <c r="C6696" s="52" t="s">
        <v>751</v>
      </c>
      <c r="D6696" s="53" t="n">
        <v>0.1</v>
      </c>
      <c r="E6696" s="53" t="s">
        <v>748</v>
      </c>
      <c r="F6696" s="0" t="s">
        <v>1420</v>
      </c>
      <c r="G6696" s="0" t="str">
        <f aca="false">LEFT(B6696,2)</f>
        <v>25</v>
      </c>
      <c r="H6696" s="0" t="str">
        <f aca="false">I6696&amp;"_"&amp;G6696&amp;"_"&amp;F6696</f>
        <v>Loegfroe_25_20190206_DL2018080_MunkensdamGym_koersel2</v>
      </c>
      <c r="I6696" s="61" t="str">
        <f aca="false">MID(RIGHT(B6696,LEN(B6696)-3),1,FIND("_",RIGHT(B6696,LEN(B6696)-3))-1)</f>
        <v>Loegfroe</v>
      </c>
      <c r="J6696" s="61" t="str">
        <f aca="false">TRIM(SUBSTITUTE(RIGHT(B6696,FIND(I6696,B6696)+1),"_",""))</f>
        <v>eDNA</v>
      </c>
      <c r="K6696" s="0" t="str">
        <f aca="false">IFERROR(VALUE(SUBSTITUTE(E6696,".",",")),E6696)</f>
        <v>No Ct</v>
      </c>
      <c r="L6696" s="61" t="str">
        <f aca="false">IF(J6696="PosK",SUMIFS(K:K,J:J,"PosK",H:H,H6696),"")</f>
        <v/>
      </c>
      <c r="M6696" s="61" t="str">
        <f aca="false">IF(J6696="PosK",SUMIFS(K:K,J:J,"NegK",H:H,H6696),"")</f>
        <v/>
      </c>
      <c r="N6696" s="61" t="str">
        <f aca="false">IF(J6696="PosK",SUMIFS(K:K,J:J,"eDNA",H:H,H6696),"")</f>
        <v/>
      </c>
      <c r="Q6696" s="62"/>
    </row>
    <row r="6697" customFormat="false" ht="14.25" hidden="false" customHeight="false" outlineLevel="0" collapsed="false">
      <c r="A6697" s="0" t="s">
        <v>752</v>
      </c>
      <c r="B6697" s="52" t="s">
        <v>1023</v>
      </c>
      <c r="C6697" s="52" t="s">
        <v>751</v>
      </c>
      <c r="D6697" s="53" t="n">
        <v>0.1</v>
      </c>
      <c r="E6697" s="53" t="s">
        <v>748</v>
      </c>
      <c r="F6697" s="0" t="s">
        <v>1420</v>
      </c>
      <c r="G6697" s="0" t="str">
        <f aca="false">LEFT(B6697,2)</f>
        <v>25</v>
      </c>
      <c r="H6697" s="0" t="str">
        <f aca="false">I6697&amp;"_"&amp;G6697&amp;"_"&amp;F6697</f>
        <v>Loegfroe_25_20190206_DL2018080_MunkensdamGym_koersel2</v>
      </c>
      <c r="I6697" s="61" t="str">
        <f aca="false">MID(RIGHT(B6697,LEN(B6697)-3),1,FIND("_",RIGHT(B6697,LEN(B6697)-3))-1)</f>
        <v>Loegfroe</v>
      </c>
      <c r="J6697" s="61" t="str">
        <f aca="false">TRIM(SUBSTITUTE(RIGHT(B6697,FIND(I6697,B6697)+1),"_",""))</f>
        <v>eDNA</v>
      </c>
      <c r="K6697" s="0" t="str">
        <f aca="false">IFERROR(VALUE(SUBSTITUTE(E6697,".",",")),E6697)</f>
        <v>No Ct</v>
      </c>
      <c r="L6697" s="61" t="str">
        <f aca="false">IF(J6697="PosK",SUMIFS(K:K,J:J,"PosK",H:H,H6697),"")</f>
        <v/>
      </c>
      <c r="M6697" s="61" t="str">
        <f aca="false">IF(J6697="PosK",SUMIFS(K:K,J:J,"NegK",H:H,H6697),"")</f>
        <v/>
      </c>
      <c r="N6697" s="61" t="str">
        <f aca="false">IF(J6697="PosK",SUMIFS(K:K,J:J,"eDNA",H:H,H6697),"")</f>
        <v/>
      </c>
      <c r="P6697" s="62"/>
      <c r="T6697" s="63"/>
      <c r="W6697" s="64"/>
    </row>
    <row r="6698" customFormat="false" ht="14.25" hidden="false" customHeight="false" outlineLevel="0" collapsed="false">
      <c r="A6698" s="0" t="s">
        <v>754</v>
      </c>
      <c r="B6698" s="52" t="s">
        <v>1025</v>
      </c>
      <c r="C6698" s="52" t="s">
        <v>743</v>
      </c>
      <c r="D6698" s="53" t="n">
        <v>0.1</v>
      </c>
      <c r="E6698" s="53" t="n">
        <v>29.97</v>
      </c>
      <c r="F6698" s="0" t="s">
        <v>1420</v>
      </c>
      <c r="G6698" s="0" t="str">
        <f aca="false">LEFT(B6698,2)</f>
        <v>26</v>
      </c>
      <c r="H6698" s="0" t="str">
        <f aca="false">I6698&amp;"_"&amp;G6698&amp;"_"&amp;F6698</f>
        <v>StorVandsalamander_26_20190206_DL2018080_MunkensdamGym_koersel2</v>
      </c>
      <c r="I6698" s="61" t="str">
        <f aca="false">MID(RIGHT(B6698,LEN(B6698)-3),1,FIND("_",RIGHT(B6698,LEN(B6698)-3))-1)</f>
        <v>StorVandsalamander</v>
      </c>
      <c r="J6698" s="61" t="str">
        <f aca="false">TRIM(SUBSTITUTE(RIGHT(B6698,FIND(I6698,B6698)+1),"_",""))</f>
        <v>PosK</v>
      </c>
      <c r="K6698" s="0" t="n">
        <f aca="false">IFERROR(VALUE(SUBSTITUTE(E6698,".",",")),E6698)</f>
        <v>29.97</v>
      </c>
      <c r="L6698" s="61" t="n">
        <f aca="false">IF(J6698="PosK",SUMIFS(K:K,J:J,"PosK",H:H,H6698),"")</f>
        <v>29.97</v>
      </c>
      <c r="M6698" s="61" t="n">
        <f aca="false">IF(J6698="PosK",SUMIFS(K:K,J:J,"NegK",H:H,H6698),"")</f>
        <v>0</v>
      </c>
      <c r="N6698" s="61" t="n">
        <f aca="false">IF(J6698="PosK",SUMIFS(K:K,J:J,"eDNA",H:H,H6698),"")</f>
        <v>0</v>
      </c>
      <c r="P6698" s="62" t="n">
        <f aca="false">IF(K6700="No Ct",0,K6700)</f>
        <v>0</v>
      </c>
      <c r="Q6698" s="62" t="n">
        <f aca="false">IF(K6701="No Ct",0,K6701)</f>
        <v>0</v>
      </c>
      <c r="R6698" s="0" t="str">
        <f aca="false">IF(AND(L6698&gt;0,M6698=0),"Valid","Invalid")</f>
        <v>Valid</v>
      </c>
      <c r="S6698" s="0" t="str">
        <f aca="false">IF(OR(P6698&gt;1,Q6698&gt;1),"Present","Absent")</f>
        <v>Absent</v>
      </c>
      <c r="T6698" s="63" t="str">
        <f aca="false">IF(OR(AND(P6698&gt;1,P6698&lt;41),AND(Q6698&gt;1,Q6698&lt;41)),"Ct&lt;41","Ct&gt;41")</f>
        <v>Ct&gt;41</v>
      </c>
      <c r="U6698" s="0" t="str">
        <f aca="false">I6698</f>
        <v>StorVandsalamander</v>
      </c>
      <c r="V6698" s="0" t="str">
        <f aca="false">MID(F6698,10,9)</f>
        <v>DL2018080</v>
      </c>
      <c r="W6698" s="64" t="str">
        <f aca="false">V6698&amp;"_"&amp;U6698&amp;"_"&amp;R6698&amp;"_"&amp;S6698&amp;"_"&amp;T6698</f>
        <v>DL2018080_StorVandsalamander_Valid_Absent_Ct&gt;41</v>
      </c>
    </row>
    <row r="6699" customFormat="false" ht="14.25" hidden="false" customHeight="false" outlineLevel="0" collapsed="false">
      <c r="A6699" s="0" t="s">
        <v>756</v>
      </c>
      <c r="B6699" s="52" t="s">
        <v>1026</v>
      </c>
      <c r="C6699" s="52" t="s">
        <v>747</v>
      </c>
      <c r="D6699" s="53" t="n">
        <v>0.1</v>
      </c>
      <c r="E6699" s="53" t="s">
        <v>748</v>
      </c>
      <c r="F6699" s="0" t="s">
        <v>1420</v>
      </c>
      <c r="G6699" s="0" t="str">
        <f aca="false">LEFT(B6699,2)</f>
        <v>26</v>
      </c>
      <c r="H6699" s="0" t="str">
        <f aca="false">I6699&amp;"_"&amp;G6699&amp;"_"&amp;F6699</f>
        <v>StorVandsalamander_26_20190206_DL2018080_MunkensdamGym_koersel2</v>
      </c>
      <c r="I6699" s="61" t="str">
        <f aca="false">MID(RIGHT(B6699,LEN(B6699)-3),1,FIND("_",RIGHT(B6699,LEN(B6699)-3))-1)</f>
        <v>StorVandsalamander</v>
      </c>
      <c r="J6699" s="61" t="str">
        <f aca="false">TRIM(SUBSTITUTE(RIGHT(B6699,FIND(I6699,B6699)+1),"_",""))</f>
        <v>NegK</v>
      </c>
      <c r="K6699" s="0" t="str">
        <f aca="false">IFERROR(VALUE(SUBSTITUTE(E6699,".",",")),E6699)</f>
        <v>No Ct</v>
      </c>
      <c r="L6699" s="61" t="str">
        <f aca="false">IF(J6699="PosK",SUMIFS(K:K,J:J,"PosK",H:H,H6699),"")</f>
        <v/>
      </c>
      <c r="M6699" s="61" t="str">
        <f aca="false">IF(J6699="PosK",SUMIFS(K:K,J:J,"NegK",H:H,H6699),"")</f>
        <v/>
      </c>
      <c r="N6699" s="61" t="str">
        <f aca="false">IF(J6699="PosK",SUMIFS(K:K,J:J,"eDNA",H:H,H6699),"")</f>
        <v/>
      </c>
    </row>
    <row r="6700" customFormat="false" ht="14.25" hidden="false" customHeight="false" outlineLevel="0" collapsed="false">
      <c r="A6700" s="0" t="s">
        <v>758</v>
      </c>
      <c r="B6700" s="52" t="s">
        <v>1027</v>
      </c>
      <c r="C6700" s="52" t="s">
        <v>751</v>
      </c>
      <c r="D6700" s="53" t="n">
        <v>0.1</v>
      </c>
      <c r="E6700" s="53" t="s">
        <v>748</v>
      </c>
      <c r="F6700" s="0" t="s">
        <v>1420</v>
      </c>
      <c r="G6700" s="0" t="str">
        <f aca="false">LEFT(B6700,2)</f>
        <v>26</v>
      </c>
      <c r="H6700" s="0" t="str">
        <f aca="false">I6700&amp;"_"&amp;G6700&amp;"_"&amp;F6700</f>
        <v>StorVandsalamander_26_20190206_DL2018080_MunkensdamGym_koersel2</v>
      </c>
      <c r="I6700" s="61" t="str">
        <f aca="false">MID(RIGHT(B6700,LEN(B6700)-3),1,FIND("_",RIGHT(B6700,LEN(B6700)-3))-1)</f>
        <v>StorVandsalamander</v>
      </c>
      <c r="J6700" s="61" t="str">
        <f aca="false">TRIM(SUBSTITUTE(RIGHT(B6700,FIND(I6700,B6700)+1),"_",""))</f>
        <v>eDNA</v>
      </c>
      <c r="K6700" s="0" t="str">
        <f aca="false">IFERROR(VALUE(SUBSTITUTE(E6700,".",",")),E6700)</f>
        <v>No Ct</v>
      </c>
      <c r="L6700" s="61" t="str">
        <f aca="false">IF(J6700="PosK",SUMIFS(K:K,J:J,"PosK",H:H,H6700),"")</f>
        <v/>
      </c>
      <c r="M6700" s="61" t="str">
        <f aca="false">IF(J6700="PosK",SUMIFS(K:K,J:J,"NegK",H:H,H6700),"")</f>
        <v/>
      </c>
      <c r="N6700" s="61" t="str">
        <f aca="false">IF(J6700="PosK",SUMIFS(K:K,J:J,"eDNA",H:H,H6700),"")</f>
        <v/>
      </c>
      <c r="Q6700" s="62"/>
    </row>
    <row r="6701" customFormat="false" ht="14.25" hidden="false" customHeight="false" outlineLevel="0" collapsed="false">
      <c r="A6701" s="0" t="s">
        <v>760</v>
      </c>
      <c r="B6701" s="52" t="s">
        <v>1027</v>
      </c>
      <c r="C6701" s="52" t="s">
        <v>751</v>
      </c>
      <c r="D6701" s="53" t="n">
        <v>0.1</v>
      </c>
      <c r="E6701" s="53" t="s">
        <v>748</v>
      </c>
      <c r="F6701" s="0" t="s">
        <v>1420</v>
      </c>
      <c r="G6701" s="0" t="str">
        <f aca="false">LEFT(B6701,2)</f>
        <v>26</v>
      </c>
      <c r="H6701" s="0" t="str">
        <f aca="false">I6701&amp;"_"&amp;G6701&amp;"_"&amp;F6701</f>
        <v>StorVandsalamander_26_20190206_DL2018080_MunkensdamGym_koersel2</v>
      </c>
      <c r="I6701" s="61" t="str">
        <f aca="false">MID(RIGHT(B6701,LEN(B6701)-3),1,FIND("_",RIGHT(B6701,LEN(B6701)-3))-1)</f>
        <v>StorVandsalamander</v>
      </c>
      <c r="J6701" s="61" t="str">
        <f aca="false">TRIM(SUBSTITUTE(RIGHT(B6701,FIND(I6701,B6701)+1),"_",""))</f>
        <v>eDNA</v>
      </c>
      <c r="K6701" s="0" t="str">
        <f aca="false">IFERROR(VALUE(SUBSTITUTE(E6701,".",",")),E6701)</f>
        <v>No Ct</v>
      </c>
      <c r="L6701" s="61" t="str">
        <f aca="false">IF(J6701="PosK",SUMIFS(K:K,J:J,"PosK",H:H,H6701),"")</f>
        <v/>
      </c>
      <c r="M6701" s="61" t="str">
        <f aca="false">IF(J6701="PosK",SUMIFS(K:K,J:J,"NegK",H:H,H6701),"")</f>
        <v/>
      </c>
      <c r="N6701" s="61" t="str">
        <f aca="false">IF(J6701="PosK",SUMIFS(K:K,J:J,"eDNA",H:H,H6701),"")</f>
        <v/>
      </c>
      <c r="P6701" s="62"/>
      <c r="T6701" s="63"/>
      <c r="W6701" s="64"/>
    </row>
    <row r="6702" customFormat="false" ht="14.25" hidden="false" customHeight="false" outlineLevel="0" collapsed="false">
      <c r="A6702" s="0" t="s">
        <v>762</v>
      </c>
      <c r="B6702" s="52" t="s">
        <v>1029</v>
      </c>
      <c r="C6702" s="52" t="s">
        <v>743</v>
      </c>
      <c r="D6702" s="53" t="n">
        <v>0.1</v>
      </c>
      <c r="E6702" s="53" t="n">
        <v>27.32</v>
      </c>
      <c r="F6702" s="0" t="s">
        <v>1420</v>
      </c>
      <c r="G6702" s="0" t="str">
        <f aca="false">LEFT(B6702,2)</f>
        <v>27</v>
      </c>
      <c r="H6702" s="0" t="str">
        <f aca="false">I6702&amp;"_"&amp;G6702&amp;"_"&amp;F6702</f>
        <v>Strandtudse_27_20190206_DL2018080_MunkensdamGym_koersel2</v>
      </c>
      <c r="I6702" s="61" t="str">
        <f aca="false">MID(RIGHT(B6702,LEN(B6702)-3),1,FIND("_",RIGHT(B6702,LEN(B6702)-3))-1)</f>
        <v>Strandtudse</v>
      </c>
      <c r="J6702" s="61" t="str">
        <f aca="false">TRIM(SUBSTITUTE(RIGHT(B6702,FIND(I6702,B6702)+1),"_",""))</f>
        <v>PosK</v>
      </c>
      <c r="K6702" s="0" t="n">
        <f aca="false">IFERROR(VALUE(SUBSTITUTE(E6702,".",",")),E6702)</f>
        <v>27.32</v>
      </c>
      <c r="L6702" s="61" t="n">
        <f aca="false">IF(J6702="PosK",SUMIFS(K:K,J:J,"PosK",H:H,H6702),"")</f>
        <v>27.32</v>
      </c>
      <c r="M6702" s="61" t="n">
        <f aca="false">IF(J6702="PosK",SUMIFS(K:K,J:J,"NegK",H:H,H6702),"")</f>
        <v>0</v>
      </c>
      <c r="N6702" s="61" t="n">
        <f aca="false">IF(J6702="PosK",SUMIFS(K:K,J:J,"eDNA",H:H,H6702),"")</f>
        <v>0</v>
      </c>
      <c r="P6702" s="62" t="n">
        <f aca="false">IF(K6704="No Ct",0,K6704)</f>
        <v>0</v>
      </c>
      <c r="Q6702" s="62" t="n">
        <f aca="false">IF(K6705="No Ct",0,K6705)</f>
        <v>0</v>
      </c>
      <c r="R6702" s="0" t="str">
        <f aca="false">IF(AND(L6702&gt;0,M6702=0),"Valid","Invalid")</f>
        <v>Valid</v>
      </c>
      <c r="S6702" s="0" t="str">
        <f aca="false">IF(OR(P6702&gt;1,Q6702&gt;1),"Present","Absent")</f>
        <v>Absent</v>
      </c>
      <c r="T6702" s="63" t="str">
        <f aca="false">IF(OR(AND(P6702&gt;1,P6702&lt;41),AND(Q6702&gt;1,Q6702&lt;41)),"Ct&lt;41","Ct&gt;41")</f>
        <v>Ct&gt;41</v>
      </c>
      <c r="U6702" s="0" t="str">
        <f aca="false">I6702</f>
        <v>Strandtudse</v>
      </c>
      <c r="V6702" s="0" t="str">
        <f aca="false">MID(F6702,10,9)</f>
        <v>DL2018080</v>
      </c>
      <c r="W6702" s="64" t="str">
        <f aca="false">V6702&amp;"_"&amp;U6702&amp;"_"&amp;R6702&amp;"_"&amp;S6702&amp;"_"&amp;T6702</f>
        <v>DL2018080_Strandtudse_Valid_Absent_Ct&gt;41</v>
      </c>
    </row>
    <row r="6703" customFormat="false" ht="14.25" hidden="false" customHeight="false" outlineLevel="0" collapsed="false">
      <c r="A6703" s="0" t="s">
        <v>764</v>
      </c>
      <c r="B6703" s="52" t="s">
        <v>1030</v>
      </c>
      <c r="C6703" s="52" t="s">
        <v>747</v>
      </c>
      <c r="D6703" s="53" t="n">
        <v>0.1</v>
      </c>
      <c r="E6703" s="53" t="s">
        <v>748</v>
      </c>
      <c r="F6703" s="0" t="s">
        <v>1420</v>
      </c>
      <c r="G6703" s="0" t="str">
        <f aca="false">LEFT(B6703,2)</f>
        <v>27</v>
      </c>
      <c r="H6703" s="0" t="str">
        <f aca="false">I6703&amp;"_"&amp;G6703&amp;"_"&amp;F6703</f>
        <v>Strandtudse_27_20190206_DL2018080_MunkensdamGym_koersel2</v>
      </c>
      <c r="I6703" s="61" t="str">
        <f aca="false">MID(RIGHT(B6703,LEN(B6703)-3),1,FIND("_",RIGHT(B6703,LEN(B6703)-3))-1)</f>
        <v>Strandtudse</v>
      </c>
      <c r="J6703" s="61" t="str">
        <f aca="false">TRIM(SUBSTITUTE(RIGHT(B6703,FIND(I6703,B6703)+1),"_",""))</f>
        <v>NegK</v>
      </c>
      <c r="K6703" s="0" t="str">
        <f aca="false">IFERROR(VALUE(SUBSTITUTE(E6703,".",",")),E6703)</f>
        <v>No Ct</v>
      </c>
      <c r="L6703" s="61" t="str">
        <f aca="false">IF(J6703="PosK",SUMIFS(K:K,J:J,"PosK",H:H,H6703),"")</f>
        <v/>
      </c>
      <c r="M6703" s="61" t="str">
        <f aca="false">IF(J6703="PosK",SUMIFS(K:K,J:J,"NegK",H:H,H6703),"")</f>
        <v/>
      </c>
      <c r="N6703" s="61" t="str">
        <f aca="false">IF(J6703="PosK",SUMIFS(K:K,J:J,"eDNA",H:H,H6703),"")</f>
        <v/>
      </c>
    </row>
    <row r="6704" customFormat="false" ht="14.25" hidden="false" customHeight="false" outlineLevel="0" collapsed="false">
      <c r="A6704" s="0" t="s">
        <v>766</v>
      </c>
      <c r="B6704" s="52" t="s">
        <v>1031</v>
      </c>
      <c r="C6704" s="52" t="s">
        <v>751</v>
      </c>
      <c r="D6704" s="53" t="n">
        <v>0.1</v>
      </c>
      <c r="E6704" s="53" t="s">
        <v>748</v>
      </c>
      <c r="F6704" s="0" t="s">
        <v>1420</v>
      </c>
      <c r="G6704" s="0" t="str">
        <f aca="false">LEFT(B6704,2)</f>
        <v>27</v>
      </c>
      <c r="H6704" s="0" t="str">
        <f aca="false">I6704&amp;"_"&amp;G6704&amp;"_"&amp;F6704</f>
        <v>Strandtudse_27_20190206_DL2018080_MunkensdamGym_koersel2</v>
      </c>
      <c r="I6704" s="61" t="str">
        <f aca="false">MID(RIGHT(B6704,LEN(B6704)-3),1,FIND("_",RIGHT(B6704,LEN(B6704)-3))-1)</f>
        <v>Strandtudse</v>
      </c>
      <c r="J6704" s="61" t="str">
        <f aca="false">TRIM(SUBSTITUTE(RIGHT(B6704,FIND(I6704,B6704)+1),"_",""))</f>
        <v>eDNA</v>
      </c>
      <c r="K6704" s="0" t="str">
        <f aca="false">IFERROR(VALUE(SUBSTITUTE(E6704,".",",")),E6704)</f>
        <v>No Ct</v>
      </c>
      <c r="L6704" s="61" t="str">
        <f aca="false">IF(J6704="PosK",SUMIFS(K:K,J:J,"PosK",H:H,H6704),"")</f>
        <v/>
      </c>
      <c r="M6704" s="61" t="str">
        <f aca="false">IF(J6704="PosK",SUMIFS(K:K,J:J,"NegK",H:H,H6704),"")</f>
        <v/>
      </c>
      <c r="N6704" s="61" t="str">
        <f aca="false">IF(J6704="PosK",SUMIFS(K:K,J:J,"eDNA",H:H,H6704),"")</f>
        <v/>
      </c>
      <c r="Q6704" s="62"/>
    </row>
    <row r="6705" customFormat="false" ht="14.25" hidden="false" customHeight="false" outlineLevel="0" collapsed="false">
      <c r="A6705" s="0" t="s">
        <v>768</v>
      </c>
      <c r="B6705" s="52" t="s">
        <v>1031</v>
      </c>
      <c r="C6705" s="52" t="s">
        <v>751</v>
      </c>
      <c r="D6705" s="53" t="n">
        <v>0.1</v>
      </c>
      <c r="E6705" s="53" t="s">
        <v>748</v>
      </c>
      <c r="F6705" s="0" t="s">
        <v>1420</v>
      </c>
      <c r="G6705" s="0" t="str">
        <f aca="false">LEFT(B6705,2)</f>
        <v>27</v>
      </c>
      <c r="H6705" s="0" t="str">
        <f aca="false">I6705&amp;"_"&amp;G6705&amp;"_"&amp;F6705</f>
        <v>Strandtudse_27_20190206_DL2018080_MunkensdamGym_koersel2</v>
      </c>
      <c r="I6705" s="61" t="str">
        <f aca="false">MID(RIGHT(B6705,LEN(B6705)-3),1,FIND("_",RIGHT(B6705,LEN(B6705)-3))-1)</f>
        <v>Strandtudse</v>
      </c>
      <c r="J6705" s="61" t="str">
        <f aca="false">TRIM(SUBSTITUTE(RIGHT(B6705,FIND(I6705,B6705)+1),"_",""))</f>
        <v>eDNA</v>
      </c>
      <c r="K6705" s="0" t="str">
        <f aca="false">IFERROR(VALUE(SUBSTITUTE(E6705,".",",")),E6705)</f>
        <v>No Ct</v>
      </c>
      <c r="L6705" s="61" t="str">
        <f aca="false">IF(J6705="PosK",SUMIFS(K:K,J:J,"PosK",H:H,H6705),"")</f>
        <v/>
      </c>
      <c r="M6705" s="61" t="str">
        <f aca="false">IF(J6705="PosK",SUMIFS(K:K,J:J,"NegK",H:H,H6705),"")</f>
        <v/>
      </c>
      <c r="N6705" s="61" t="str">
        <f aca="false">IF(J6705="PosK",SUMIFS(K:K,J:J,"eDNA",H:H,H6705),"")</f>
        <v/>
      </c>
      <c r="P6705" s="62"/>
      <c r="T6705" s="63"/>
      <c r="W6705" s="64"/>
    </row>
    <row r="6706" customFormat="false" ht="14.25" hidden="false" customHeight="false" outlineLevel="0" collapsed="false">
      <c r="A6706" s="0" t="s">
        <v>770</v>
      </c>
      <c r="B6706" s="52" t="s">
        <v>1033</v>
      </c>
      <c r="C6706" s="52" t="s">
        <v>743</v>
      </c>
      <c r="D6706" s="53" t="n">
        <v>0.1</v>
      </c>
      <c r="E6706" s="53" t="n">
        <v>33.72</v>
      </c>
      <c r="F6706" s="0" t="s">
        <v>1420</v>
      </c>
      <c r="G6706" s="0" t="str">
        <f aca="false">LEFT(B6706,2)</f>
        <v>28</v>
      </c>
      <c r="H6706" s="0" t="str">
        <f aca="false">I6706&amp;"_"&amp;G6706&amp;"_"&amp;F6706</f>
        <v>GroenbrogetTudse_28_20190206_DL2018080_MunkensdamGym_koersel2</v>
      </c>
      <c r="I6706" s="61" t="str">
        <f aca="false">MID(RIGHT(B6706,LEN(B6706)-3),1,FIND("_",RIGHT(B6706,LEN(B6706)-3))-1)</f>
        <v>GroenbrogetTudse</v>
      </c>
      <c r="J6706" s="61" t="str">
        <f aca="false">TRIM(SUBSTITUTE(RIGHT(B6706,FIND(I6706,B6706)+1),"_",""))</f>
        <v>PosK</v>
      </c>
      <c r="K6706" s="0" t="n">
        <f aca="false">IFERROR(VALUE(SUBSTITUTE(E6706,".",",")),E6706)</f>
        <v>33.72</v>
      </c>
      <c r="L6706" s="61" t="n">
        <f aca="false">IF(J6706="PosK",SUMIFS(K:K,J:J,"PosK",H:H,H6706),"")</f>
        <v>33.72</v>
      </c>
      <c r="M6706" s="61" t="n">
        <f aca="false">IF(J6706="PosK",SUMIFS(K:K,J:J,"NegK",H:H,H6706),"")</f>
        <v>0</v>
      </c>
      <c r="N6706" s="61" t="n">
        <f aca="false">IF(J6706="PosK",SUMIFS(K:K,J:J,"eDNA",H:H,H6706),"")</f>
        <v>0</v>
      </c>
      <c r="P6706" s="62" t="n">
        <f aca="false">IF(K6708="No Ct",0,K6708)</f>
        <v>0</v>
      </c>
      <c r="Q6706" s="62" t="n">
        <f aca="false">IF(K6709="No Ct",0,K6709)</f>
        <v>0</v>
      </c>
      <c r="R6706" s="0" t="str">
        <f aca="false">IF(AND(L6706&gt;0,M6706=0),"Valid","Invalid")</f>
        <v>Valid</v>
      </c>
      <c r="S6706" s="0" t="str">
        <f aca="false">IF(OR(P6706&gt;1,Q6706&gt;1),"Present","Absent")</f>
        <v>Absent</v>
      </c>
      <c r="T6706" s="63" t="str">
        <f aca="false">IF(OR(AND(P6706&gt;1,P6706&lt;41),AND(Q6706&gt;1,Q6706&lt;41)),"Ct&lt;41","Ct&gt;41")</f>
        <v>Ct&gt;41</v>
      </c>
      <c r="U6706" s="0" t="str">
        <f aca="false">I6706</f>
        <v>GroenbrogetTudse</v>
      </c>
      <c r="V6706" s="0" t="str">
        <f aca="false">MID(F6706,10,9)</f>
        <v>DL2018080</v>
      </c>
      <c r="W6706" s="64" t="str">
        <f aca="false">V6706&amp;"_"&amp;U6706&amp;"_"&amp;R6706&amp;"_"&amp;S6706&amp;"_"&amp;T6706</f>
        <v>DL2018080_GroenbrogetTudse_Valid_Absent_Ct&gt;41</v>
      </c>
    </row>
    <row r="6707" customFormat="false" ht="14.25" hidden="false" customHeight="false" outlineLevel="0" collapsed="false">
      <c r="A6707" s="0" t="s">
        <v>772</v>
      </c>
      <c r="B6707" s="52" t="s">
        <v>1034</v>
      </c>
      <c r="C6707" s="52" t="s">
        <v>747</v>
      </c>
      <c r="D6707" s="53" t="n">
        <v>0.1</v>
      </c>
      <c r="E6707" s="53" t="s">
        <v>748</v>
      </c>
      <c r="F6707" s="0" t="s">
        <v>1420</v>
      </c>
      <c r="G6707" s="0" t="str">
        <f aca="false">LEFT(B6707,2)</f>
        <v>28</v>
      </c>
      <c r="H6707" s="0" t="str">
        <f aca="false">I6707&amp;"_"&amp;G6707&amp;"_"&amp;F6707</f>
        <v>GroenbrogetTudse_28_20190206_DL2018080_MunkensdamGym_koersel2</v>
      </c>
      <c r="I6707" s="61" t="str">
        <f aca="false">MID(RIGHT(B6707,LEN(B6707)-3),1,FIND("_",RIGHT(B6707,LEN(B6707)-3))-1)</f>
        <v>GroenbrogetTudse</v>
      </c>
      <c r="J6707" s="61" t="str">
        <f aca="false">TRIM(SUBSTITUTE(RIGHT(B6707,FIND(I6707,B6707)+1),"_",""))</f>
        <v>NegK</v>
      </c>
      <c r="K6707" s="0" t="str">
        <f aca="false">IFERROR(VALUE(SUBSTITUTE(E6707,".",",")),E6707)</f>
        <v>No Ct</v>
      </c>
      <c r="L6707" s="61" t="str">
        <f aca="false">IF(J6707="PosK",SUMIFS(K:K,J:J,"PosK",H:H,H6707),"")</f>
        <v/>
      </c>
      <c r="M6707" s="61" t="str">
        <f aca="false">IF(J6707="PosK",SUMIFS(K:K,J:J,"NegK",H:H,H6707),"")</f>
        <v/>
      </c>
      <c r="N6707" s="61" t="str">
        <f aca="false">IF(J6707="PosK",SUMIFS(K:K,J:J,"eDNA",H:H,H6707),"")</f>
        <v/>
      </c>
    </row>
    <row r="6708" customFormat="false" ht="14.25" hidden="false" customHeight="false" outlineLevel="0" collapsed="false">
      <c r="A6708" s="0" t="s">
        <v>774</v>
      </c>
      <c r="B6708" s="52" t="s">
        <v>1035</v>
      </c>
      <c r="C6708" s="52" t="s">
        <v>751</v>
      </c>
      <c r="D6708" s="53" t="n">
        <v>0.1</v>
      </c>
      <c r="E6708" s="53" t="s">
        <v>748</v>
      </c>
      <c r="F6708" s="0" t="s">
        <v>1420</v>
      </c>
      <c r="G6708" s="0" t="str">
        <f aca="false">LEFT(B6708,2)</f>
        <v>28</v>
      </c>
      <c r="H6708" s="0" t="str">
        <f aca="false">I6708&amp;"_"&amp;G6708&amp;"_"&amp;F6708</f>
        <v>GroenbrogetTudse_28_20190206_DL2018080_MunkensdamGym_koersel2</v>
      </c>
      <c r="I6708" s="61" t="str">
        <f aca="false">MID(RIGHT(B6708,LEN(B6708)-3),1,FIND("_",RIGHT(B6708,LEN(B6708)-3))-1)</f>
        <v>GroenbrogetTudse</v>
      </c>
      <c r="J6708" s="61" t="str">
        <f aca="false">TRIM(SUBSTITUTE(RIGHT(B6708,FIND(I6708,B6708)+1),"_",""))</f>
        <v>eDNA</v>
      </c>
      <c r="K6708" s="0" t="str">
        <f aca="false">IFERROR(VALUE(SUBSTITUTE(E6708,".",",")),E6708)</f>
        <v>No Ct</v>
      </c>
      <c r="L6708" s="61" t="str">
        <f aca="false">IF(J6708="PosK",SUMIFS(K:K,J:J,"PosK",H:H,H6708),"")</f>
        <v/>
      </c>
      <c r="M6708" s="61" t="str">
        <f aca="false">IF(J6708="PosK",SUMIFS(K:K,J:J,"NegK",H:H,H6708),"")</f>
        <v/>
      </c>
      <c r="N6708" s="61" t="str">
        <f aca="false">IF(J6708="PosK",SUMIFS(K:K,J:J,"eDNA",H:H,H6708),"")</f>
        <v/>
      </c>
      <c r="Q6708" s="62"/>
    </row>
    <row r="6709" customFormat="false" ht="14.25" hidden="false" customHeight="false" outlineLevel="0" collapsed="false">
      <c r="A6709" s="0" t="s">
        <v>776</v>
      </c>
      <c r="B6709" s="52" t="s">
        <v>1035</v>
      </c>
      <c r="C6709" s="52" t="s">
        <v>751</v>
      </c>
      <c r="D6709" s="53" t="n">
        <v>0.1</v>
      </c>
      <c r="E6709" s="53" t="s">
        <v>748</v>
      </c>
      <c r="F6709" s="0" t="s">
        <v>1420</v>
      </c>
      <c r="G6709" s="0" t="str">
        <f aca="false">LEFT(B6709,2)</f>
        <v>28</v>
      </c>
      <c r="H6709" s="0" t="str">
        <f aca="false">I6709&amp;"_"&amp;G6709&amp;"_"&amp;F6709</f>
        <v>GroenbrogetTudse_28_20190206_DL2018080_MunkensdamGym_koersel2</v>
      </c>
      <c r="I6709" s="61" t="str">
        <f aca="false">MID(RIGHT(B6709,LEN(B6709)-3),1,FIND("_",RIGHT(B6709,LEN(B6709)-3))-1)</f>
        <v>GroenbrogetTudse</v>
      </c>
      <c r="J6709" s="61" t="str">
        <f aca="false">TRIM(SUBSTITUTE(RIGHT(B6709,FIND(I6709,B6709)+1),"_",""))</f>
        <v>eDNA</v>
      </c>
      <c r="K6709" s="0" t="str">
        <f aca="false">IFERROR(VALUE(SUBSTITUTE(E6709,".",",")),E6709)</f>
        <v>No Ct</v>
      </c>
      <c r="L6709" s="61" t="str">
        <f aca="false">IF(J6709="PosK",SUMIFS(K:K,J:J,"PosK",H:H,H6709),"")</f>
        <v/>
      </c>
      <c r="M6709" s="61" t="str">
        <f aca="false">IF(J6709="PosK",SUMIFS(K:K,J:J,"NegK",H:H,H6709),"")</f>
        <v/>
      </c>
      <c r="N6709" s="61" t="str">
        <f aca="false">IF(J6709="PosK",SUMIFS(K:K,J:J,"eDNA",H:H,H6709),"")</f>
        <v/>
      </c>
      <c r="P6709" s="62"/>
      <c r="T6709" s="63"/>
      <c r="W6709" s="64"/>
    </row>
    <row r="6710" customFormat="false" ht="14.25" hidden="false" customHeight="false" outlineLevel="0" collapsed="false">
      <c r="A6710" s="0" t="s">
        <v>778</v>
      </c>
      <c r="B6710" s="52" t="s">
        <v>1037</v>
      </c>
      <c r="C6710" s="52" t="s">
        <v>743</v>
      </c>
      <c r="D6710" s="53" t="n">
        <v>0.1</v>
      </c>
      <c r="E6710" s="53" t="n">
        <v>27.59</v>
      </c>
      <c r="F6710" s="0" t="s">
        <v>1420</v>
      </c>
      <c r="G6710" s="0" t="str">
        <f aca="false">LEFT(B6710,2)</f>
        <v>29</v>
      </c>
      <c r="H6710" s="0" t="str">
        <f aca="false">I6710&amp;"_"&amp;G6710&amp;"_"&amp;F6710</f>
        <v>Loevfroe_29_20190206_DL2018080_MunkensdamGym_koersel2</v>
      </c>
      <c r="I6710" s="61" t="str">
        <f aca="false">MID(RIGHT(B6710,LEN(B6710)-3),1,FIND("_",RIGHT(B6710,LEN(B6710)-3))-1)</f>
        <v>Loevfroe</v>
      </c>
      <c r="J6710" s="61" t="str">
        <f aca="false">TRIM(SUBSTITUTE(RIGHT(B6710,FIND(I6710,B6710)+1),"_",""))</f>
        <v>PosK</v>
      </c>
      <c r="K6710" s="0" t="n">
        <f aca="false">IFERROR(VALUE(SUBSTITUTE(E6710,".",",")),E6710)</f>
        <v>27.59</v>
      </c>
      <c r="L6710" s="61" t="n">
        <f aca="false">IF(J6710="PosK",SUMIFS(K:K,J:J,"PosK",H:H,H6710),"")</f>
        <v>27.59</v>
      </c>
      <c r="M6710" s="61" t="n">
        <f aca="false">IF(J6710="PosK",SUMIFS(K:K,J:J,"NegK",H:H,H6710),"")</f>
        <v>0</v>
      </c>
      <c r="N6710" s="61" t="n">
        <f aca="false">IF(J6710="PosK",SUMIFS(K:K,J:J,"eDNA",H:H,H6710),"")</f>
        <v>0</v>
      </c>
      <c r="P6710" s="62" t="n">
        <f aca="false">IF(K6712="No Ct",0,K6712)</f>
        <v>0</v>
      </c>
      <c r="Q6710" s="62" t="n">
        <f aca="false">IF(K6713="No Ct",0,K6713)</f>
        <v>0</v>
      </c>
      <c r="R6710" s="0" t="str">
        <f aca="false">IF(AND(L6710&gt;0,M6710=0),"Valid","Invalid")</f>
        <v>Valid</v>
      </c>
      <c r="S6710" s="0" t="str">
        <f aca="false">IF(OR(P6710&gt;1,Q6710&gt;1),"Present","Absent")</f>
        <v>Absent</v>
      </c>
      <c r="T6710" s="63" t="str">
        <f aca="false">IF(OR(AND(P6710&gt;1,P6710&lt;41),AND(Q6710&gt;1,Q6710&lt;41)),"Ct&lt;41","Ct&gt;41")</f>
        <v>Ct&gt;41</v>
      </c>
      <c r="U6710" s="0" t="str">
        <f aca="false">I6710</f>
        <v>Loevfroe</v>
      </c>
      <c r="V6710" s="0" t="str">
        <f aca="false">MID(F6710,10,9)</f>
        <v>DL2018080</v>
      </c>
      <c r="W6710" s="64" t="str">
        <f aca="false">V6710&amp;"_"&amp;U6710&amp;"_"&amp;R6710&amp;"_"&amp;S6710&amp;"_"&amp;T6710</f>
        <v>DL2018080_Loevfroe_Valid_Absent_Ct&gt;41</v>
      </c>
    </row>
    <row r="6711" customFormat="false" ht="14.25" hidden="false" customHeight="false" outlineLevel="0" collapsed="false">
      <c r="A6711" s="0" t="s">
        <v>780</v>
      </c>
      <c r="B6711" s="52" t="s">
        <v>1038</v>
      </c>
      <c r="C6711" s="52" t="s">
        <v>747</v>
      </c>
      <c r="D6711" s="53" t="n">
        <v>0.1</v>
      </c>
      <c r="E6711" s="53" t="s">
        <v>748</v>
      </c>
      <c r="F6711" s="0" t="s">
        <v>1420</v>
      </c>
      <c r="G6711" s="0" t="str">
        <f aca="false">LEFT(B6711,2)</f>
        <v>29</v>
      </c>
      <c r="H6711" s="0" t="str">
        <f aca="false">I6711&amp;"_"&amp;G6711&amp;"_"&amp;F6711</f>
        <v>Loevfroe_29_20190206_DL2018080_MunkensdamGym_koersel2</v>
      </c>
      <c r="I6711" s="61" t="str">
        <f aca="false">MID(RIGHT(B6711,LEN(B6711)-3),1,FIND("_",RIGHT(B6711,LEN(B6711)-3))-1)</f>
        <v>Loevfroe</v>
      </c>
      <c r="J6711" s="61" t="str">
        <f aca="false">TRIM(SUBSTITUTE(RIGHT(B6711,FIND(I6711,B6711)+1),"_",""))</f>
        <v>NegK</v>
      </c>
      <c r="K6711" s="0" t="str">
        <f aca="false">IFERROR(VALUE(SUBSTITUTE(E6711,".",",")),E6711)</f>
        <v>No Ct</v>
      </c>
      <c r="L6711" s="61" t="str">
        <f aca="false">IF(J6711="PosK",SUMIFS(K:K,J:J,"PosK",H:H,H6711),"")</f>
        <v/>
      </c>
      <c r="M6711" s="61" t="str">
        <f aca="false">IF(J6711="PosK",SUMIFS(K:K,J:J,"NegK",H:H,H6711),"")</f>
        <v/>
      </c>
      <c r="N6711" s="61" t="str">
        <f aca="false">IF(J6711="PosK",SUMIFS(K:K,J:J,"eDNA",H:H,H6711),"")</f>
        <v/>
      </c>
    </row>
    <row r="6712" customFormat="false" ht="14.25" hidden="false" customHeight="false" outlineLevel="0" collapsed="false">
      <c r="A6712" s="0" t="s">
        <v>782</v>
      </c>
      <c r="B6712" s="52" t="s">
        <v>1039</v>
      </c>
      <c r="C6712" s="52" t="s">
        <v>751</v>
      </c>
      <c r="D6712" s="53" t="n">
        <v>0.1</v>
      </c>
      <c r="E6712" s="53" t="s">
        <v>748</v>
      </c>
      <c r="F6712" s="0" t="s">
        <v>1420</v>
      </c>
      <c r="G6712" s="0" t="str">
        <f aca="false">LEFT(B6712,2)</f>
        <v>29</v>
      </c>
      <c r="H6712" s="0" t="str">
        <f aca="false">I6712&amp;"_"&amp;G6712&amp;"_"&amp;F6712</f>
        <v>Loevfroe_29_20190206_DL2018080_MunkensdamGym_koersel2</v>
      </c>
      <c r="I6712" s="61" t="str">
        <f aca="false">MID(RIGHT(B6712,LEN(B6712)-3),1,FIND("_",RIGHT(B6712,LEN(B6712)-3))-1)</f>
        <v>Loevfroe</v>
      </c>
      <c r="J6712" s="61" t="str">
        <f aca="false">TRIM(SUBSTITUTE(RIGHT(B6712,FIND(I6712,B6712)+1),"_",""))</f>
        <v>eDNA</v>
      </c>
      <c r="K6712" s="0" t="str">
        <f aca="false">IFERROR(VALUE(SUBSTITUTE(E6712,".",",")),E6712)</f>
        <v>No Ct</v>
      </c>
      <c r="L6712" s="61" t="str">
        <f aca="false">IF(J6712="PosK",SUMIFS(K:K,J:J,"PosK",H:H,H6712),"")</f>
        <v/>
      </c>
      <c r="M6712" s="61" t="str">
        <f aca="false">IF(J6712="PosK",SUMIFS(K:K,J:J,"NegK",H:H,H6712),"")</f>
        <v/>
      </c>
      <c r="N6712" s="61" t="str">
        <f aca="false">IF(J6712="PosK",SUMIFS(K:K,J:J,"eDNA",H:H,H6712),"")</f>
        <v/>
      </c>
      <c r="Q6712" s="62"/>
    </row>
    <row r="6713" customFormat="false" ht="14.25" hidden="false" customHeight="false" outlineLevel="0" collapsed="false">
      <c r="A6713" s="0" t="s">
        <v>784</v>
      </c>
      <c r="B6713" s="52" t="s">
        <v>1039</v>
      </c>
      <c r="C6713" s="52" t="s">
        <v>751</v>
      </c>
      <c r="D6713" s="53" t="n">
        <v>0.1</v>
      </c>
      <c r="E6713" s="53" t="s">
        <v>748</v>
      </c>
      <c r="F6713" s="0" t="s">
        <v>1420</v>
      </c>
      <c r="G6713" s="0" t="str">
        <f aca="false">LEFT(B6713,2)</f>
        <v>29</v>
      </c>
      <c r="H6713" s="0" t="str">
        <f aca="false">I6713&amp;"_"&amp;G6713&amp;"_"&amp;F6713</f>
        <v>Loevfroe_29_20190206_DL2018080_MunkensdamGym_koersel2</v>
      </c>
      <c r="I6713" s="61" t="str">
        <f aca="false">MID(RIGHT(B6713,LEN(B6713)-3),1,FIND("_",RIGHT(B6713,LEN(B6713)-3))-1)</f>
        <v>Loevfroe</v>
      </c>
      <c r="J6713" s="61" t="str">
        <f aca="false">TRIM(SUBSTITUTE(RIGHT(B6713,FIND(I6713,B6713)+1),"_",""))</f>
        <v>eDNA</v>
      </c>
      <c r="K6713" s="0" t="str">
        <f aca="false">IFERROR(VALUE(SUBSTITUTE(E6713,".",",")),E6713)</f>
        <v>No Ct</v>
      </c>
      <c r="L6713" s="61" t="str">
        <f aca="false">IF(J6713="PosK",SUMIFS(K:K,J:J,"PosK",H:H,H6713),"")</f>
        <v/>
      </c>
      <c r="M6713" s="61" t="str">
        <f aca="false">IF(J6713="PosK",SUMIFS(K:K,J:J,"NegK",H:H,H6713),"")</f>
        <v/>
      </c>
      <c r="N6713" s="61" t="str">
        <f aca="false">IF(J6713="PosK",SUMIFS(K:K,J:J,"eDNA",H:H,H6713),"")</f>
        <v/>
      </c>
      <c r="P6713" s="62"/>
      <c r="T6713" s="63"/>
      <c r="W6713" s="64"/>
    </row>
    <row r="6714" customFormat="false" ht="14.25" hidden="false" customHeight="false" outlineLevel="0" collapsed="false">
      <c r="A6714" s="0" t="s">
        <v>786</v>
      </c>
      <c r="B6714" s="52" t="s">
        <v>1041</v>
      </c>
      <c r="C6714" s="52" t="s">
        <v>743</v>
      </c>
      <c r="D6714" s="53" t="n">
        <v>0.1</v>
      </c>
      <c r="E6714" s="53" t="s">
        <v>748</v>
      </c>
      <c r="F6714" s="0" t="s">
        <v>1420</v>
      </c>
      <c r="G6714" s="0" t="str">
        <f aca="false">LEFT(B6714,2)</f>
        <v>30</v>
      </c>
      <c r="H6714" s="0" t="str">
        <f aca="false">I6714&amp;"_"&amp;G6714&amp;"_"&amp;F6714</f>
        <v>Klokkefroe_30_20190206_DL2018080_MunkensdamGym_koersel2</v>
      </c>
      <c r="I6714" s="61" t="str">
        <f aca="false">MID(RIGHT(B6714,LEN(B6714)-3),1,FIND("_",RIGHT(B6714,LEN(B6714)-3))-1)</f>
        <v>Klokkefroe</v>
      </c>
      <c r="J6714" s="61" t="str">
        <f aca="false">TRIM(SUBSTITUTE(RIGHT(B6714,FIND(I6714,B6714)+1),"_",""))</f>
        <v>PosK</v>
      </c>
      <c r="K6714" s="0" t="str">
        <f aca="false">IFERROR(VALUE(SUBSTITUTE(E6714,".",",")),E6714)</f>
        <v>No Ct</v>
      </c>
      <c r="L6714" s="61" t="n">
        <f aca="false">IF(J6714="PosK",SUMIFS(K:K,J:J,"PosK",H:H,H6714),"")</f>
        <v>0</v>
      </c>
      <c r="M6714" s="61" t="n">
        <f aca="false">IF(J6714="PosK",SUMIFS(K:K,J:J,"NegK",H:H,H6714),"")</f>
        <v>0</v>
      </c>
      <c r="N6714" s="61" t="n">
        <f aca="false">IF(J6714="PosK",SUMIFS(K:K,J:J,"eDNA",H:H,H6714),"")</f>
        <v>0</v>
      </c>
      <c r="P6714" s="62" t="n">
        <f aca="false">IF(K6716="No Ct",0,K6716)</f>
        <v>0</v>
      </c>
      <c r="Q6714" s="62" t="n">
        <f aca="false">IF(K6717="No Ct",0,K6717)</f>
        <v>0</v>
      </c>
      <c r="R6714" s="0" t="str">
        <f aca="false">IF(AND(L6714&gt;0,M6714=0),"Valid","Invalid")</f>
        <v>Invalid</v>
      </c>
      <c r="S6714" s="0" t="str">
        <f aca="false">IF(OR(P6714&gt;1,Q6714&gt;1),"Present","Absent")</f>
        <v>Absent</v>
      </c>
      <c r="T6714" s="63" t="str">
        <f aca="false">IF(OR(AND(P6714&gt;1,P6714&lt;41),AND(Q6714&gt;1,Q6714&lt;41)),"Ct&lt;41","Ct&gt;41")</f>
        <v>Ct&gt;41</v>
      </c>
      <c r="U6714" s="0" t="str">
        <f aca="false">I6714</f>
        <v>Klokkefroe</v>
      </c>
      <c r="V6714" s="0" t="str">
        <f aca="false">MID(F6714,10,9)</f>
        <v>DL2018080</v>
      </c>
      <c r="W6714" s="64" t="str">
        <f aca="false">V6714&amp;"_"&amp;U6714&amp;"_"&amp;R6714&amp;"_"&amp;S6714&amp;"_"&amp;T6714</f>
        <v>DL2018080_Klokkefroe_Invalid_Absent_Ct&gt;41</v>
      </c>
    </row>
    <row r="6715" customFormat="false" ht="14.25" hidden="false" customHeight="false" outlineLevel="0" collapsed="false">
      <c r="A6715" s="0" t="s">
        <v>788</v>
      </c>
      <c r="B6715" s="52" t="s">
        <v>1042</v>
      </c>
      <c r="C6715" s="52" t="s">
        <v>747</v>
      </c>
      <c r="D6715" s="53" t="n">
        <v>0.1</v>
      </c>
      <c r="E6715" s="53" t="s">
        <v>748</v>
      </c>
      <c r="F6715" s="0" t="s">
        <v>1420</v>
      </c>
      <c r="G6715" s="0" t="str">
        <f aca="false">LEFT(B6715,2)</f>
        <v>30</v>
      </c>
      <c r="H6715" s="0" t="str">
        <f aca="false">I6715&amp;"_"&amp;G6715&amp;"_"&amp;F6715</f>
        <v>Klokkefroe_30_20190206_DL2018080_MunkensdamGym_koersel2</v>
      </c>
      <c r="I6715" s="61" t="str">
        <f aca="false">MID(RIGHT(B6715,LEN(B6715)-3),1,FIND("_",RIGHT(B6715,LEN(B6715)-3))-1)</f>
        <v>Klokkefroe</v>
      </c>
      <c r="J6715" s="61" t="str">
        <f aca="false">TRIM(SUBSTITUTE(RIGHT(B6715,FIND(I6715,B6715)+1),"_",""))</f>
        <v>NegK</v>
      </c>
      <c r="K6715" s="0" t="str">
        <f aca="false">IFERROR(VALUE(SUBSTITUTE(E6715,".",",")),E6715)</f>
        <v>No Ct</v>
      </c>
      <c r="L6715" s="61" t="str">
        <f aca="false">IF(J6715="PosK",SUMIFS(K:K,J:J,"PosK",H:H,H6715),"")</f>
        <v/>
      </c>
      <c r="M6715" s="61" t="str">
        <f aca="false">IF(J6715="PosK",SUMIFS(K:K,J:J,"NegK",H:H,H6715),"")</f>
        <v/>
      </c>
      <c r="N6715" s="61" t="str">
        <f aca="false">IF(J6715="PosK",SUMIFS(K:K,J:J,"eDNA",H:H,H6715),"")</f>
        <v/>
      </c>
    </row>
    <row r="6716" customFormat="false" ht="14.25" hidden="false" customHeight="false" outlineLevel="0" collapsed="false">
      <c r="A6716" s="0" t="s">
        <v>790</v>
      </c>
      <c r="B6716" s="52" t="s">
        <v>1043</v>
      </c>
      <c r="C6716" s="52" t="s">
        <v>751</v>
      </c>
      <c r="D6716" s="53" t="n">
        <v>0.1</v>
      </c>
      <c r="E6716" s="53" t="s">
        <v>748</v>
      </c>
      <c r="F6716" s="0" t="s">
        <v>1420</v>
      </c>
      <c r="G6716" s="0" t="str">
        <f aca="false">LEFT(B6716,2)</f>
        <v>30</v>
      </c>
      <c r="H6716" s="0" t="str">
        <f aca="false">I6716&amp;"_"&amp;G6716&amp;"_"&amp;F6716</f>
        <v>Klokkefroe_30_20190206_DL2018080_MunkensdamGym_koersel2</v>
      </c>
      <c r="I6716" s="61" t="str">
        <f aca="false">MID(RIGHT(B6716,LEN(B6716)-3),1,FIND("_",RIGHT(B6716,LEN(B6716)-3))-1)</f>
        <v>Klokkefroe</v>
      </c>
      <c r="J6716" s="61" t="str">
        <f aca="false">TRIM(SUBSTITUTE(RIGHT(B6716,FIND(I6716,B6716)+1),"_",""))</f>
        <v>eDNA</v>
      </c>
      <c r="K6716" s="0" t="str">
        <f aca="false">IFERROR(VALUE(SUBSTITUTE(E6716,".",",")),E6716)</f>
        <v>No Ct</v>
      </c>
      <c r="L6716" s="61" t="str">
        <f aca="false">IF(J6716="PosK",SUMIFS(K:K,J:J,"PosK",H:H,H6716),"")</f>
        <v/>
      </c>
      <c r="M6716" s="61" t="str">
        <f aca="false">IF(J6716="PosK",SUMIFS(K:K,J:J,"NegK",H:H,H6716),"")</f>
        <v/>
      </c>
      <c r="N6716" s="61" t="str">
        <f aca="false">IF(J6716="PosK",SUMIFS(K:K,J:J,"eDNA",H:H,H6716),"")</f>
        <v/>
      </c>
      <c r="Q6716" s="62"/>
    </row>
    <row r="6717" customFormat="false" ht="14.25" hidden="false" customHeight="false" outlineLevel="0" collapsed="false">
      <c r="A6717" s="0" t="s">
        <v>792</v>
      </c>
      <c r="B6717" s="52" t="s">
        <v>1043</v>
      </c>
      <c r="C6717" s="52" t="s">
        <v>751</v>
      </c>
      <c r="D6717" s="53" t="n">
        <v>0.1</v>
      </c>
      <c r="E6717" s="53" t="s">
        <v>748</v>
      </c>
      <c r="F6717" s="0" t="s">
        <v>1420</v>
      </c>
      <c r="G6717" s="0" t="str">
        <f aca="false">LEFT(B6717,2)</f>
        <v>30</v>
      </c>
      <c r="H6717" s="0" t="str">
        <f aca="false">I6717&amp;"_"&amp;G6717&amp;"_"&amp;F6717</f>
        <v>Klokkefroe_30_20190206_DL2018080_MunkensdamGym_koersel2</v>
      </c>
      <c r="I6717" s="61" t="str">
        <f aca="false">MID(RIGHT(B6717,LEN(B6717)-3),1,FIND("_",RIGHT(B6717,LEN(B6717)-3))-1)</f>
        <v>Klokkefroe</v>
      </c>
      <c r="J6717" s="61" t="str">
        <f aca="false">TRIM(SUBSTITUTE(RIGHT(B6717,FIND(I6717,B6717)+1),"_",""))</f>
        <v>eDNA</v>
      </c>
      <c r="K6717" s="0" t="str">
        <f aca="false">IFERROR(VALUE(SUBSTITUTE(E6717,".",",")),E6717)</f>
        <v>No Ct</v>
      </c>
      <c r="L6717" s="61" t="str">
        <f aca="false">IF(J6717="PosK",SUMIFS(K:K,J:J,"PosK",H:H,H6717),"")</f>
        <v/>
      </c>
      <c r="M6717" s="61" t="str">
        <f aca="false">IF(J6717="PosK",SUMIFS(K:K,J:J,"NegK",H:H,H6717),"")</f>
        <v/>
      </c>
      <c r="N6717" s="61" t="str">
        <f aca="false">IF(J6717="PosK",SUMIFS(K:K,J:J,"eDNA",H:H,H6717),"")</f>
        <v/>
      </c>
      <c r="P6717" s="62"/>
      <c r="T6717" s="63"/>
      <c r="W6717" s="64"/>
    </row>
    <row r="6718" customFormat="false" ht="14.25" hidden="false" customHeight="false" outlineLevel="0" collapsed="false">
      <c r="A6718" s="0" t="s">
        <v>794</v>
      </c>
      <c r="B6718" s="52" t="s">
        <v>1045</v>
      </c>
      <c r="C6718" s="52" t="s">
        <v>743</v>
      </c>
      <c r="D6718" s="53" t="n">
        <v>0.1</v>
      </c>
      <c r="E6718" s="53" t="n">
        <v>25.62</v>
      </c>
      <c r="F6718" s="0" t="s">
        <v>1420</v>
      </c>
      <c r="G6718" s="0" t="str">
        <f aca="false">LEFT(B6718,2)</f>
        <v>31</v>
      </c>
      <c r="H6718" s="0" t="str">
        <f aca="false">I6718&amp;"_"&amp;G6718&amp;"_"&amp;F6718</f>
        <v>Bjergsalamander_31_20190206_DL2018080_MunkensdamGym_koersel2</v>
      </c>
      <c r="I6718" s="61" t="str">
        <f aca="false">MID(RIGHT(B6718,LEN(B6718)-3),1,FIND("_",RIGHT(B6718,LEN(B6718)-3))-1)</f>
        <v>Bjergsalamander</v>
      </c>
      <c r="J6718" s="61" t="str">
        <f aca="false">TRIM(SUBSTITUTE(RIGHT(B6718,FIND(I6718,B6718)+1),"_",""))</f>
        <v>PosK</v>
      </c>
      <c r="K6718" s="0" t="n">
        <f aca="false">IFERROR(VALUE(SUBSTITUTE(E6718,".",",")),E6718)</f>
        <v>25.62</v>
      </c>
      <c r="L6718" s="61" t="n">
        <f aca="false">IF(J6718="PosK",SUMIFS(K:K,J:J,"PosK",H:H,H6718),"")</f>
        <v>25.62</v>
      </c>
      <c r="M6718" s="61" t="n">
        <f aca="false">IF(J6718="PosK",SUMIFS(K:K,J:J,"NegK",H:H,H6718),"")</f>
        <v>0</v>
      </c>
      <c r="N6718" s="61" t="n">
        <f aca="false">IF(J6718="PosK",SUMIFS(K:K,J:J,"eDNA",H:H,H6718),"")</f>
        <v>0</v>
      </c>
      <c r="P6718" s="62" t="n">
        <f aca="false">IF(K6720="No Ct",0,K6720)</f>
        <v>0</v>
      </c>
      <c r="Q6718" s="62" t="n">
        <f aca="false">IF(K6721="No Ct",0,K6721)</f>
        <v>0</v>
      </c>
      <c r="R6718" s="0" t="str">
        <f aca="false">IF(AND(L6718&gt;0,M6718=0),"Valid","Invalid")</f>
        <v>Valid</v>
      </c>
      <c r="S6718" s="0" t="str">
        <f aca="false">IF(OR(P6718&gt;1,Q6718&gt;1),"Present","Absent")</f>
        <v>Absent</v>
      </c>
      <c r="T6718" s="63" t="str">
        <f aca="false">IF(OR(AND(P6718&gt;1,P6718&lt;41),AND(Q6718&gt;1,Q6718&lt;41)),"Ct&lt;41","Ct&gt;41")</f>
        <v>Ct&gt;41</v>
      </c>
      <c r="U6718" s="0" t="str">
        <f aca="false">I6718</f>
        <v>Bjergsalamander</v>
      </c>
      <c r="V6718" s="0" t="str">
        <f aca="false">MID(F6718,10,9)</f>
        <v>DL2018080</v>
      </c>
      <c r="W6718" s="64" t="str">
        <f aca="false">V6718&amp;"_"&amp;U6718&amp;"_"&amp;R6718&amp;"_"&amp;S6718&amp;"_"&amp;T6718</f>
        <v>DL2018080_Bjergsalamander_Valid_Absent_Ct&gt;41</v>
      </c>
    </row>
    <row r="6719" customFormat="false" ht="14.25" hidden="false" customHeight="false" outlineLevel="0" collapsed="false">
      <c r="A6719" s="0" t="s">
        <v>796</v>
      </c>
      <c r="B6719" s="52" t="s">
        <v>1046</v>
      </c>
      <c r="C6719" s="52" t="s">
        <v>747</v>
      </c>
      <c r="D6719" s="53" t="n">
        <v>0.1</v>
      </c>
      <c r="E6719" s="53" t="s">
        <v>748</v>
      </c>
      <c r="F6719" s="0" t="s">
        <v>1420</v>
      </c>
      <c r="G6719" s="0" t="str">
        <f aca="false">LEFT(B6719,2)</f>
        <v>31</v>
      </c>
      <c r="H6719" s="0" t="str">
        <f aca="false">I6719&amp;"_"&amp;G6719&amp;"_"&amp;F6719</f>
        <v>Bjergsalamander_31_20190206_DL2018080_MunkensdamGym_koersel2</v>
      </c>
      <c r="I6719" s="61" t="str">
        <f aca="false">MID(RIGHT(B6719,LEN(B6719)-3),1,FIND("_",RIGHT(B6719,LEN(B6719)-3))-1)</f>
        <v>Bjergsalamander</v>
      </c>
      <c r="J6719" s="61" t="str">
        <f aca="false">TRIM(SUBSTITUTE(RIGHT(B6719,FIND(I6719,B6719)+1),"_",""))</f>
        <v>NegK</v>
      </c>
      <c r="K6719" s="0" t="str">
        <f aca="false">IFERROR(VALUE(SUBSTITUTE(E6719,".",",")),E6719)</f>
        <v>No Ct</v>
      </c>
      <c r="L6719" s="61" t="str">
        <f aca="false">IF(J6719="PosK",SUMIFS(K:K,J:J,"PosK",H:H,H6719),"")</f>
        <v/>
      </c>
      <c r="M6719" s="61" t="str">
        <f aca="false">IF(J6719="PosK",SUMIFS(K:K,J:J,"NegK",H:H,H6719),"")</f>
        <v/>
      </c>
      <c r="N6719" s="61" t="str">
        <f aca="false">IF(J6719="PosK",SUMIFS(K:K,J:J,"eDNA",H:H,H6719),"")</f>
        <v/>
      </c>
    </row>
    <row r="6720" customFormat="false" ht="14.25" hidden="false" customHeight="false" outlineLevel="0" collapsed="false">
      <c r="A6720" s="0" t="s">
        <v>798</v>
      </c>
      <c r="B6720" s="52" t="s">
        <v>1047</v>
      </c>
      <c r="C6720" s="52" t="s">
        <v>751</v>
      </c>
      <c r="D6720" s="53" t="n">
        <v>0.1</v>
      </c>
      <c r="E6720" s="53" t="s">
        <v>748</v>
      </c>
      <c r="F6720" s="0" t="s">
        <v>1420</v>
      </c>
      <c r="G6720" s="0" t="str">
        <f aca="false">LEFT(B6720,2)</f>
        <v>31</v>
      </c>
      <c r="H6720" s="0" t="str">
        <f aca="false">I6720&amp;"_"&amp;G6720&amp;"_"&amp;F6720</f>
        <v>Bjergsalamander_31_20190206_DL2018080_MunkensdamGym_koersel2</v>
      </c>
      <c r="I6720" s="61" t="str">
        <f aca="false">MID(RIGHT(B6720,LEN(B6720)-3),1,FIND("_",RIGHT(B6720,LEN(B6720)-3))-1)</f>
        <v>Bjergsalamander</v>
      </c>
      <c r="J6720" s="61" t="str">
        <f aca="false">TRIM(SUBSTITUTE(RIGHT(B6720,FIND(I6720,B6720)+1),"_",""))</f>
        <v>eDNA</v>
      </c>
      <c r="K6720" s="0" t="str">
        <f aca="false">IFERROR(VALUE(SUBSTITUTE(E6720,".",",")),E6720)</f>
        <v>No Ct</v>
      </c>
      <c r="L6720" s="61" t="str">
        <f aca="false">IF(J6720="PosK",SUMIFS(K:K,J:J,"PosK",H:H,H6720),"")</f>
        <v/>
      </c>
      <c r="M6720" s="61" t="str">
        <f aca="false">IF(J6720="PosK",SUMIFS(K:K,J:J,"NegK",H:H,H6720),"")</f>
        <v/>
      </c>
      <c r="N6720" s="61" t="str">
        <f aca="false">IF(J6720="PosK",SUMIFS(K:K,J:J,"eDNA",H:H,H6720),"")</f>
        <v/>
      </c>
      <c r="Q6720" s="62"/>
    </row>
    <row r="6721" customFormat="false" ht="14.25" hidden="false" customHeight="false" outlineLevel="0" collapsed="false">
      <c r="A6721" s="0" t="s">
        <v>800</v>
      </c>
      <c r="B6721" s="52" t="s">
        <v>1047</v>
      </c>
      <c r="C6721" s="52" t="s">
        <v>751</v>
      </c>
      <c r="D6721" s="53" t="n">
        <v>0.1</v>
      </c>
      <c r="E6721" s="53" t="s">
        <v>748</v>
      </c>
      <c r="F6721" s="0" t="s">
        <v>1420</v>
      </c>
      <c r="G6721" s="0" t="str">
        <f aca="false">LEFT(B6721,2)</f>
        <v>31</v>
      </c>
      <c r="H6721" s="0" t="str">
        <f aca="false">I6721&amp;"_"&amp;G6721&amp;"_"&amp;F6721</f>
        <v>Bjergsalamander_31_20190206_DL2018080_MunkensdamGym_koersel2</v>
      </c>
      <c r="I6721" s="61" t="str">
        <f aca="false">MID(RIGHT(B6721,LEN(B6721)-3),1,FIND("_",RIGHT(B6721,LEN(B6721)-3))-1)</f>
        <v>Bjergsalamander</v>
      </c>
      <c r="J6721" s="61" t="str">
        <f aca="false">TRIM(SUBSTITUTE(RIGHT(B6721,FIND(I6721,B6721)+1),"_",""))</f>
        <v>eDNA</v>
      </c>
      <c r="K6721" s="0" t="str">
        <f aca="false">IFERROR(VALUE(SUBSTITUTE(E6721,".",",")),E6721)</f>
        <v>No Ct</v>
      </c>
      <c r="L6721" s="61" t="str">
        <f aca="false">IF(J6721="PosK",SUMIFS(K:K,J:J,"PosK",H:H,H6721),"")</f>
        <v/>
      </c>
      <c r="M6721" s="61" t="str">
        <f aca="false">IF(J6721="PosK",SUMIFS(K:K,J:J,"NegK",H:H,H6721),"")</f>
        <v/>
      </c>
      <c r="N6721" s="61" t="str">
        <f aca="false">IF(J6721="PosK",SUMIFS(K:K,J:J,"eDNA",H:H,H6721),"")</f>
        <v/>
      </c>
      <c r="P6721" s="62"/>
      <c r="T6721" s="63"/>
      <c r="W6721" s="64"/>
    </row>
    <row r="6722" customFormat="false" ht="14.25" hidden="false" customHeight="false" outlineLevel="0" collapsed="false">
      <c r="A6722" s="0" t="s">
        <v>802</v>
      </c>
      <c r="B6722" s="52" t="s">
        <v>1049</v>
      </c>
      <c r="C6722" s="52" t="s">
        <v>743</v>
      </c>
      <c r="D6722" s="53" t="n">
        <v>0.1</v>
      </c>
      <c r="E6722" s="53" t="n">
        <v>30.35</v>
      </c>
      <c r="F6722" s="0" t="s">
        <v>1420</v>
      </c>
      <c r="G6722" s="0" t="str">
        <f aca="false">LEFT(B6722,2)</f>
        <v>32</v>
      </c>
      <c r="H6722" s="0" t="str">
        <f aca="false">I6722&amp;"_"&amp;G6722&amp;"_"&amp;F6722</f>
        <v>Latterfroe_32_20190206_DL2018080_MunkensdamGym_koersel2</v>
      </c>
      <c r="I6722" s="61" t="str">
        <f aca="false">MID(RIGHT(B6722,LEN(B6722)-3),1,FIND("_",RIGHT(B6722,LEN(B6722)-3))-1)</f>
        <v>Latterfroe</v>
      </c>
      <c r="J6722" s="61" t="str">
        <f aca="false">TRIM(SUBSTITUTE(RIGHT(B6722,FIND(I6722,B6722)+1),"_",""))</f>
        <v>PosK</v>
      </c>
      <c r="K6722" s="0" t="n">
        <f aca="false">IFERROR(VALUE(SUBSTITUTE(E6722,".",",")),E6722)</f>
        <v>30.35</v>
      </c>
      <c r="L6722" s="61" t="n">
        <f aca="false">IF(J6722="PosK",SUMIFS(K:K,J:J,"PosK",H:H,H6722),"")</f>
        <v>30.35</v>
      </c>
      <c r="M6722" s="61" t="n">
        <f aca="false">IF(J6722="PosK",SUMIFS(K:K,J:J,"NegK",H:H,H6722),"")</f>
        <v>0</v>
      </c>
      <c r="N6722" s="61" t="n">
        <f aca="false">IF(J6722="PosK",SUMIFS(K:K,J:J,"eDNA",H:H,H6722),"")</f>
        <v>0</v>
      </c>
      <c r="P6722" s="62" t="n">
        <f aca="false">IF(K6724="No Ct",0,K6724)</f>
        <v>0</v>
      </c>
      <c r="Q6722" s="62" t="n">
        <f aca="false">IF(K6725="No Ct",0,K6725)</f>
        <v>0</v>
      </c>
      <c r="R6722" s="0" t="str">
        <f aca="false">IF(AND(L6722&gt;0,M6722=0),"Valid","Invalid")</f>
        <v>Valid</v>
      </c>
      <c r="S6722" s="0" t="str">
        <f aca="false">IF(OR(P6722&gt;1,Q6722&gt;1),"Present","Absent")</f>
        <v>Absent</v>
      </c>
      <c r="T6722" s="63" t="str">
        <f aca="false">IF(OR(AND(P6722&gt;1,P6722&lt;41),AND(Q6722&gt;1,Q6722&lt;41)),"Ct&lt;41","Ct&gt;41")</f>
        <v>Ct&gt;41</v>
      </c>
      <c r="U6722" s="0" t="str">
        <f aca="false">I6722</f>
        <v>Latterfroe</v>
      </c>
      <c r="V6722" s="0" t="str">
        <f aca="false">MID(F6722,10,9)</f>
        <v>DL2018080</v>
      </c>
      <c r="W6722" s="64" t="str">
        <f aca="false">V6722&amp;"_"&amp;U6722&amp;"_"&amp;R6722&amp;"_"&amp;S6722&amp;"_"&amp;T6722</f>
        <v>DL2018080_Latterfroe_Valid_Absent_Ct&gt;41</v>
      </c>
    </row>
    <row r="6723" customFormat="false" ht="14.25" hidden="false" customHeight="false" outlineLevel="0" collapsed="false">
      <c r="A6723" s="0" t="s">
        <v>804</v>
      </c>
      <c r="B6723" s="52" t="s">
        <v>1050</v>
      </c>
      <c r="C6723" s="52" t="s">
        <v>747</v>
      </c>
      <c r="D6723" s="53" t="n">
        <v>0.1</v>
      </c>
      <c r="E6723" s="53" t="s">
        <v>748</v>
      </c>
      <c r="F6723" s="0" t="s">
        <v>1420</v>
      </c>
      <c r="G6723" s="0" t="str">
        <f aca="false">LEFT(B6723,2)</f>
        <v>32</v>
      </c>
      <c r="H6723" s="0" t="str">
        <f aca="false">I6723&amp;"_"&amp;G6723&amp;"_"&amp;F6723</f>
        <v>Latterfroe_32_20190206_DL2018080_MunkensdamGym_koersel2</v>
      </c>
      <c r="I6723" s="61" t="str">
        <f aca="false">MID(RIGHT(B6723,LEN(B6723)-3),1,FIND("_",RIGHT(B6723,LEN(B6723)-3))-1)</f>
        <v>Latterfroe</v>
      </c>
      <c r="J6723" s="61" t="str">
        <f aca="false">TRIM(SUBSTITUTE(RIGHT(B6723,FIND(I6723,B6723)+1),"_",""))</f>
        <v>NegK</v>
      </c>
      <c r="K6723" s="0" t="str">
        <f aca="false">IFERROR(VALUE(SUBSTITUTE(E6723,".",",")),E6723)</f>
        <v>No Ct</v>
      </c>
      <c r="L6723" s="61" t="str">
        <f aca="false">IF(J6723="PosK",SUMIFS(K:K,J:J,"PosK",H:H,H6723),"")</f>
        <v/>
      </c>
      <c r="M6723" s="61" t="str">
        <f aca="false">IF(J6723="PosK",SUMIFS(K:K,J:J,"NegK",H:H,H6723),"")</f>
        <v/>
      </c>
      <c r="N6723" s="61" t="str">
        <f aca="false">IF(J6723="PosK",SUMIFS(K:K,J:J,"eDNA",H:H,H6723),"")</f>
        <v/>
      </c>
    </row>
    <row r="6724" customFormat="false" ht="14.25" hidden="false" customHeight="false" outlineLevel="0" collapsed="false">
      <c r="A6724" s="0" t="s">
        <v>806</v>
      </c>
      <c r="B6724" s="52" t="s">
        <v>1051</v>
      </c>
      <c r="C6724" s="52" t="s">
        <v>751</v>
      </c>
      <c r="D6724" s="53" t="n">
        <v>0.1</v>
      </c>
      <c r="E6724" s="53" t="s">
        <v>748</v>
      </c>
      <c r="F6724" s="0" t="s">
        <v>1420</v>
      </c>
      <c r="G6724" s="0" t="str">
        <f aca="false">LEFT(B6724,2)</f>
        <v>32</v>
      </c>
      <c r="H6724" s="0" t="str">
        <f aca="false">I6724&amp;"_"&amp;G6724&amp;"_"&amp;F6724</f>
        <v>Latterfroe_32_20190206_DL2018080_MunkensdamGym_koersel2</v>
      </c>
      <c r="I6724" s="61" t="str">
        <f aca="false">MID(RIGHT(B6724,LEN(B6724)-3),1,FIND("_",RIGHT(B6724,LEN(B6724)-3))-1)</f>
        <v>Latterfroe</v>
      </c>
      <c r="J6724" s="61" t="str">
        <f aca="false">TRIM(SUBSTITUTE(RIGHT(B6724,FIND(I6724,B6724)+1),"_",""))</f>
        <v>eDNA</v>
      </c>
      <c r="K6724" s="0" t="str">
        <f aca="false">IFERROR(VALUE(SUBSTITUTE(E6724,".",",")),E6724)</f>
        <v>No Ct</v>
      </c>
      <c r="L6724" s="61" t="str">
        <f aca="false">IF(J6724="PosK",SUMIFS(K:K,J:J,"PosK",H:H,H6724),"")</f>
        <v/>
      </c>
      <c r="M6724" s="61" t="str">
        <f aca="false">IF(J6724="PosK",SUMIFS(K:K,J:J,"NegK",H:H,H6724),"")</f>
        <v/>
      </c>
      <c r="N6724" s="61" t="str">
        <f aca="false">IF(J6724="PosK",SUMIFS(K:K,J:J,"eDNA",H:H,H6724),"")</f>
        <v/>
      </c>
      <c r="Q6724" s="62"/>
    </row>
    <row r="6725" customFormat="false" ht="14.25" hidden="false" customHeight="false" outlineLevel="0" collapsed="false">
      <c r="A6725" s="0" t="s">
        <v>808</v>
      </c>
      <c r="B6725" s="52" t="s">
        <v>1051</v>
      </c>
      <c r="C6725" s="52" t="s">
        <v>751</v>
      </c>
      <c r="D6725" s="53" t="n">
        <v>0.1</v>
      </c>
      <c r="E6725" s="53" t="s">
        <v>748</v>
      </c>
      <c r="F6725" s="0" t="s">
        <v>1420</v>
      </c>
      <c r="G6725" s="0" t="str">
        <f aca="false">LEFT(B6725,2)</f>
        <v>32</v>
      </c>
      <c r="H6725" s="0" t="str">
        <f aca="false">I6725&amp;"_"&amp;G6725&amp;"_"&amp;F6725</f>
        <v>Latterfroe_32_20190206_DL2018080_MunkensdamGym_koersel2</v>
      </c>
      <c r="I6725" s="61" t="str">
        <f aca="false">MID(RIGHT(B6725,LEN(B6725)-3),1,FIND("_",RIGHT(B6725,LEN(B6725)-3))-1)</f>
        <v>Latterfroe</v>
      </c>
      <c r="J6725" s="61" t="str">
        <f aca="false">TRIM(SUBSTITUTE(RIGHT(B6725,FIND(I6725,B6725)+1),"_",""))</f>
        <v>eDNA</v>
      </c>
      <c r="K6725" s="0" t="str">
        <f aca="false">IFERROR(VALUE(SUBSTITUTE(E6725,".",",")),E6725)</f>
        <v>No Ct</v>
      </c>
      <c r="L6725" s="61" t="str">
        <f aca="false">IF(J6725="PosK",SUMIFS(K:K,J:J,"PosK",H:H,H6725),"")</f>
        <v/>
      </c>
      <c r="M6725" s="61" t="str">
        <f aca="false">IF(J6725="PosK",SUMIFS(K:K,J:J,"NegK",H:H,H6725),"")</f>
        <v/>
      </c>
      <c r="N6725" s="61" t="str">
        <f aca="false">IF(J6725="PosK",SUMIFS(K:K,J:J,"eDNA",H:H,H6725),"")</f>
        <v/>
      </c>
      <c r="P6725" s="62"/>
      <c r="T6725" s="63"/>
      <c r="W6725" s="64"/>
    </row>
    <row r="6726" customFormat="false" ht="14.25" hidden="false" customHeight="false" outlineLevel="0" collapsed="false">
      <c r="A6726" s="0" t="s">
        <v>810</v>
      </c>
      <c r="B6726" s="52" t="s">
        <v>1228</v>
      </c>
      <c r="C6726" s="52" t="s">
        <v>743</v>
      </c>
      <c r="D6726" s="53" t="n">
        <v>0.1</v>
      </c>
      <c r="E6726" s="53" t="s">
        <v>748</v>
      </c>
      <c r="F6726" s="0" t="s">
        <v>1420</v>
      </c>
      <c r="G6726" s="0" t="str">
        <f aca="false">LEFT(B6726,2)</f>
        <v>33</v>
      </c>
      <c r="H6726" s="0" t="str">
        <f aca="false">I6726&amp;"_"&amp;G6726&amp;"_"&amp;F6726</f>
        <v>KortbenetGroenFroe_33_20190206_DL2018080_MunkensdamGym_koersel2</v>
      </c>
      <c r="I6726" s="61" t="str">
        <f aca="false">MID(RIGHT(B6726,LEN(B6726)-3),1,FIND("_",RIGHT(B6726,LEN(B6726)-3))-1)</f>
        <v>KortbenetGroenFroe</v>
      </c>
      <c r="J6726" s="61" t="str">
        <f aca="false">TRIM(SUBSTITUTE(RIGHT(B6726,FIND(I6726,B6726)+1),"_",""))</f>
        <v>PosK</v>
      </c>
      <c r="K6726" s="0" t="str">
        <f aca="false">IFERROR(VALUE(SUBSTITUTE(E6726,".",",")),E6726)</f>
        <v>No Ct</v>
      </c>
      <c r="L6726" s="61" t="n">
        <f aca="false">IF(J6726="PosK",SUMIFS(K:K,J:J,"PosK",H:H,H6726),"")</f>
        <v>0</v>
      </c>
      <c r="M6726" s="61" t="n">
        <f aca="false">IF(J6726="PosK",SUMIFS(K:K,J:J,"NegK",H:H,H6726),"")</f>
        <v>0</v>
      </c>
      <c r="N6726" s="61" t="n">
        <f aca="false">IF(J6726="PosK",SUMIFS(K:K,J:J,"eDNA",H:H,H6726),"")</f>
        <v>0</v>
      </c>
      <c r="P6726" s="62" t="n">
        <f aca="false">IF(K6728="No Ct",0,K6728)</f>
        <v>0</v>
      </c>
      <c r="Q6726" s="62" t="n">
        <f aca="false">IF(K6729="No Ct",0,K6729)</f>
        <v>0</v>
      </c>
      <c r="R6726" s="0" t="str">
        <f aca="false">IF(AND(L6726&gt;0,M6726=0),"Valid","Invalid")</f>
        <v>Invalid</v>
      </c>
      <c r="S6726" s="0" t="str">
        <f aca="false">IF(OR(P6726&gt;1,Q6726&gt;1),"Present","Absent")</f>
        <v>Absent</v>
      </c>
      <c r="T6726" s="63" t="str">
        <f aca="false">IF(OR(AND(P6726&gt;1,P6726&lt;41),AND(Q6726&gt;1,Q6726&lt;41)),"Ct&lt;41","Ct&gt;41")</f>
        <v>Ct&gt;41</v>
      </c>
      <c r="U6726" s="0" t="str">
        <f aca="false">I6726</f>
        <v>KortbenetGroenFroe</v>
      </c>
      <c r="V6726" s="0" t="str">
        <f aca="false">MID(F6726,10,9)</f>
        <v>DL2018080</v>
      </c>
      <c r="W6726" s="64" t="str">
        <f aca="false">V6726&amp;"_"&amp;U6726&amp;"_"&amp;R6726&amp;"_"&amp;S6726&amp;"_"&amp;T6726</f>
        <v>DL2018080_KortbenetGroenFroe_Invalid_Absent_Ct&gt;41</v>
      </c>
    </row>
    <row r="6727" customFormat="false" ht="14.25" hidden="false" customHeight="false" outlineLevel="0" collapsed="false">
      <c r="A6727" s="0" t="s">
        <v>812</v>
      </c>
      <c r="B6727" s="52" t="s">
        <v>1229</v>
      </c>
      <c r="C6727" s="52" t="s">
        <v>747</v>
      </c>
      <c r="D6727" s="53" t="n">
        <v>0.1</v>
      </c>
      <c r="E6727" s="53" t="s">
        <v>748</v>
      </c>
      <c r="F6727" s="0" t="s">
        <v>1420</v>
      </c>
      <c r="G6727" s="0" t="str">
        <f aca="false">LEFT(B6727,2)</f>
        <v>33</v>
      </c>
      <c r="H6727" s="0" t="str">
        <f aca="false">I6727&amp;"_"&amp;G6727&amp;"_"&amp;F6727</f>
        <v>KortbenetGroenFroe_33_20190206_DL2018080_MunkensdamGym_koersel2</v>
      </c>
      <c r="I6727" s="61" t="str">
        <f aca="false">MID(RIGHT(B6727,LEN(B6727)-3),1,FIND("_",RIGHT(B6727,LEN(B6727)-3))-1)</f>
        <v>KortbenetGroenFroe</v>
      </c>
      <c r="J6727" s="61" t="str">
        <f aca="false">TRIM(SUBSTITUTE(RIGHT(B6727,FIND(I6727,B6727)+1),"_",""))</f>
        <v>NegK</v>
      </c>
      <c r="K6727" s="0" t="str">
        <f aca="false">IFERROR(VALUE(SUBSTITUTE(E6727,".",",")),E6727)</f>
        <v>No Ct</v>
      </c>
      <c r="L6727" s="61" t="str">
        <f aca="false">IF(J6727="PosK",SUMIFS(K:K,J:J,"PosK",H:H,H6727),"")</f>
        <v/>
      </c>
      <c r="M6727" s="61" t="str">
        <f aca="false">IF(J6727="PosK",SUMIFS(K:K,J:J,"NegK",H:H,H6727),"")</f>
        <v/>
      </c>
      <c r="N6727" s="61" t="str">
        <f aca="false">IF(J6727="PosK",SUMIFS(K:K,J:J,"eDNA",H:H,H6727),"")</f>
        <v/>
      </c>
    </row>
    <row r="6728" customFormat="false" ht="14.25" hidden="false" customHeight="false" outlineLevel="0" collapsed="false">
      <c r="A6728" s="0" t="s">
        <v>814</v>
      </c>
      <c r="B6728" s="52" t="s">
        <v>1230</v>
      </c>
      <c r="C6728" s="52" t="s">
        <v>751</v>
      </c>
      <c r="D6728" s="53" t="n">
        <v>0.1</v>
      </c>
      <c r="E6728" s="53" t="s">
        <v>748</v>
      </c>
      <c r="F6728" s="0" t="s">
        <v>1420</v>
      </c>
      <c r="G6728" s="0" t="str">
        <f aca="false">LEFT(B6728,2)</f>
        <v>33</v>
      </c>
      <c r="H6728" s="0" t="str">
        <f aca="false">I6728&amp;"_"&amp;G6728&amp;"_"&amp;F6728</f>
        <v>KortbenetGroenFroe_33_20190206_DL2018080_MunkensdamGym_koersel2</v>
      </c>
      <c r="I6728" s="61" t="str">
        <f aca="false">MID(RIGHT(B6728,LEN(B6728)-3),1,FIND("_",RIGHT(B6728,LEN(B6728)-3))-1)</f>
        <v>KortbenetGroenFroe</v>
      </c>
      <c r="J6728" s="61" t="str">
        <f aca="false">TRIM(SUBSTITUTE(RIGHT(B6728,FIND(I6728,B6728)+1),"_",""))</f>
        <v>eDNA</v>
      </c>
      <c r="K6728" s="0" t="str">
        <f aca="false">IFERROR(VALUE(SUBSTITUTE(E6728,".",",")),E6728)</f>
        <v>No Ct</v>
      </c>
      <c r="L6728" s="61" t="str">
        <f aca="false">IF(J6728="PosK",SUMIFS(K:K,J:J,"PosK",H:H,H6728),"")</f>
        <v/>
      </c>
      <c r="M6728" s="61" t="str">
        <f aca="false">IF(J6728="PosK",SUMIFS(K:K,J:J,"NegK",H:H,H6728),"")</f>
        <v/>
      </c>
      <c r="N6728" s="61" t="str">
        <f aca="false">IF(J6728="PosK",SUMIFS(K:K,J:J,"eDNA",H:H,H6728),"")</f>
        <v/>
      </c>
      <c r="Q6728" s="62"/>
    </row>
    <row r="6729" customFormat="false" ht="14.25" hidden="false" customHeight="false" outlineLevel="0" collapsed="false">
      <c r="A6729" s="0" t="s">
        <v>816</v>
      </c>
      <c r="B6729" s="52" t="s">
        <v>1230</v>
      </c>
      <c r="C6729" s="52" t="s">
        <v>751</v>
      </c>
      <c r="D6729" s="53" t="n">
        <v>0.1</v>
      </c>
      <c r="E6729" s="53" t="s">
        <v>748</v>
      </c>
      <c r="F6729" s="0" t="s">
        <v>1420</v>
      </c>
      <c r="G6729" s="0" t="str">
        <f aca="false">LEFT(B6729,2)</f>
        <v>33</v>
      </c>
      <c r="H6729" s="0" t="str">
        <f aca="false">I6729&amp;"_"&amp;G6729&amp;"_"&amp;F6729</f>
        <v>KortbenetGroenFroe_33_20190206_DL2018080_MunkensdamGym_koersel2</v>
      </c>
      <c r="I6729" s="61" t="str">
        <f aca="false">MID(RIGHT(B6729,LEN(B6729)-3),1,FIND("_",RIGHT(B6729,LEN(B6729)-3))-1)</f>
        <v>KortbenetGroenFroe</v>
      </c>
      <c r="J6729" s="61" t="str">
        <f aca="false">TRIM(SUBSTITUTE(RIGHT(B6729,FIND(I6729,B6729)+1),"_",""))</f>
        <v>eDNA</v>
      </c>
      <c r="K6729" s="0" t="str">
        <f aca="false">IFERROR(VALUE(SUBSTITUTE(E6729,".",",")),E6729)</f>
        <v>No Ct</v>
      </c>
      <c r="L6729" s="61" t="str">
        <f aca="false">IF(J6729="PosK",SUMIFS(K:K,J:J,"PosK",H:H,H6729),"")</f>
        <v/>
      </c>
      <c r="M6729" s="61" t="str">
        <f aca="false">IF(J6729="PosK",SUMIFS(K:K,J:J,"NegK",H:H,H6729),"")</f>
        <v/>
      </c>
      <c r="N6729" s="61" t="str">
        <f aca="false">IF(J6729="PosK",SUMIFS(K:K,J:J,"eDNA",H:H,H6729),"")</f>
        <v/>
      </c>
      <c r="P6729" s="62"/>
      <c r="T6729" s="63"/>
      <c r="W6729" s="64"/>
    </row>
    <row r="6730" customFormat="false" ht="14.25" hidden="false" customHeight="false" outlineLevel="0" collapsed="false">
      <c r="A6730" s="0" t="s">
        <v>818</v>
      </c>
      <c r="B6730" s="52" t="s">
        <v>1232</v>
      </c>
      <c r="C6730" s="52" t="s">
        <v>743</v>
      </c>
      <c r="D6730" s="53" t="n">
        <v>0.1</v>
      </c>
      <c r="E6730" s="53" t="n">
        <v>28.98</v>
      </c>
      <c r="F6730" s="0" t="s">
        <v>1420</v>
      </c>
      <c r="G6730" s="0" t="str">
        <f aca="false">LEFT(B6730,2)</f>
        <v>34</v>
      </c>
      <c r="H6730" s="0" t="str">
        <f aca="false">I6730&amp;"_"&amp;G6730&amp;"_"&amp;F6730</f>
        <v>Soelvkarusse_34_20190206_DL2018080_MunkensdamGym_koersel2</v>
      </c>
      <c r="I6730" s="61" t="str">
        <f aca="false">MID(RIGHT(B6730,LEN(B6730)-3),1,FIND("_",RIGHT(B6730,LEN(B6730)-3))-1)</f>
        <v>Soelvkarusse</v>
      </c>
      <c r="J6730" s="61" t="str">
        <f aca="false">TRIM(SUBSTITUTE(RIGHT(B6730,FIND(I6730,B6730)+1),"_",""))</f>
        <v>PosK</v>
      </c>
      <c r="K6730" s="0" t="n">
        <f aca="false">IFERROR(VALUE(SUBSTITUTE(E6730,".",",")),E6730)</f>
        <v>28.98</v>
      </c>
      <c r="L6730" s="61" t="n">
        <f aca="false">IF(J6730="PosK",SUMIFS(K:K,J:J,"PosK",H:H,H6730),"")</f>
        <v>28.98</v>
      </c>
      <c r="M6730" s="61" t="n">
        <f aca="false">IF(J6730="PosK",SUMIFS(K:K,J:J,"NegK",H:H,H6730),"")</f>
        <v>0</v>
      </c>
      <c r="N6730" s="61" t="n">
        <f aca="false">IF(J6730="PosK",SUMIFS(K:K,J:J,"eDNA",H:H,H6730),"")</f>
        <v>0</v>
      </c>
      <c r="P6730" s="62" t="n">
        <f aca="false">IF(K6732="No Ct",0,K6732)</f>
        <v>0</v>
      </c>
      <c r="Q6730" s="62" t="n">
        <f aca="false">IF(K6733="No Ct",0,K6733)</f>
        <v>0</v>
      </c>
      <c r="R6730" s="0" t="str">
        <f aca="false">IF(AND(L6730&gt;0,M6730=0),"Valid","Invalid")</f>
        <v>Valid</v>
      </c>
      <c r="S6730" s="0" t="str">
        <f aca="false">IF(OR(P6730&gt;1,Q6730&gt;1),"Present","Absent")</f>
        <v>Absent</v>
      </c>
      <c r="T6730" s="63" t="str">
        <f aca="false">IF(OR(AND(P6730&gt;1,P6730&lt;41),AND(Q6730&gt;1,Q6730&lt;41)),"Ct&lt;41","Ct&gt;41")</f>
        <v>Ct&gt;41</v>
      </c>
      <c r="U6730" s="0" t="str">
        <f aca="false">I6730</f>
        <v>Soelvkarusse</v>
      </c>
      <c r="V6730" s="0" t="str">
        <f aca="false">MID(F6730,10,9)</f>
        <v>DL2018080</v>
      </c>
      <c r="W6730" s="64" t="str">
        <f aca="false">V6730&amp;"_"&amp;U6730&amp;"_"&amp;R6730&amp;"_"&amp;S6730&amp;"_"&amp;T6730</f>
        <v>DL2018080_Soelvkarusse_Valid_Absent_Ct&gt;41</v>
      </c>
    </row>
    <row r="6731" customFormat="false" ht="14.25" hidden="false" customHeight="false" outlineLevel="0" collapsed="false">
      <c r="A6731" s="0" t="s">
        <v>820</v>
      </c>
      <c r="B6731" s="52" t="s">
        <v>1233</v>
      </c>
      <c r="C6731" s="52" t="s">
        <v>747</v>
      </c>
      <c r="D6731" s="53" t="n">
        <v>0.1</v>
      </c>
      <c r="E6731" s="53" t="s">
        <v>748</v>
      </c>
      <c r="F6731" s="0" t="s">
        <v>1420</v>
      </c>
      <c r="G6731" s="0" t="str">
        <f aca="false">LEFT(B6731,2)</f>
        <v>34</v>
      </c>
      <c r="H6731" s="0" t="str">
        <f aca="false">I6731&amp;"_"&amp;G6731&amp;"_"&amp;F6731</f>
        <v>Soelvkarusse_34_20190206_DL2018080_MunkensdamGym_koersel2</v>
      </c>
      <c r="I6731" s="61" t="str">
        <f aca="false">MID(RIGHT(B6731,LEN(B6731)-3),1,FIND("_",RIGHT(B6731,LEN(B6731)-3))-1)</f>
        <v>Soelvkarusse</v>
      </c>
      <c r="J6731" s="61" t="str">
        <f aca="false">TRIM(SUBSTITUTE(RIGHT(B6731,FIND(I6731,B6731)+1),"_",""))</f>
        <v>NegK</v>
      </c>
      <c r="K6731" s="0" t="str">
        <f aca="false">IFERROR(VALUE(SUBSTITUTE(E6731,".",",")),E6731)</f>
        <v>No Ct</v>
      </c>
      <c r="L6731" s="61" t="str">
        <f aca="false">IF(J6731="PosK",SUMIFS(K:K,J:J,"PosK",H:H,H6731),"")</f>
        <v/>
      </c>
      <c r="M6731" s="61" t="str">
        <f aca="false">IF(J6731="PosK",SUMIFS(K:K,J:J,"NegK",H:H,H6731),"")</f>
        <v/>
      </c>
      <c r="N6731" s="61" t="str">
        <f aca="false">IF(J6731="PosK",SUMIFS(K:K,J:J,"eDNA",H:H,H6731),"")</f>
        <v/>
      </c>
    </row>
    <row r="6732" customFormat="false" ht="14.25" hidden="false" customHeight="false" outlineLevel="0" collapsed="false">
      <c r="A6732" s="0" t="s">
        <v>822</v>
      </c>
      <c r="B6732" s="52" t="s">
        <v>1234</v>
      </c>
      <c r="C6732" s="52" t="s">
        <v>751</v>
      </c>
      <c r="D6732" s="53" t="n">
        <v>0.1</v>
      </c>
      <c r="E6732" s="53" t="s">
        <v>748</v>
      </c>
      <c r="F6732" s="0" t="s">
        <v>1420</v>
      </c>
      <c r="G6732" s="0" t="str">
        <f aca="false">LEFT(B6732,2)</f>
        <v>34</v>
      </c>
      <c r="H6732" s="0" t="str">
        <f aca="false">I6732&amp;"_"&amp;G6732&amp;"_"&amp;F6732</f>
        <v>Soelvkarusse_34_20190206_DL2018080_MunkensdamGym_koersel2</v>
      </c>
      <c r="I6732" s="61" t="str">
        <f aca="false">MID(RIGHT(B6732,LEN(B6732)-3),1,FIND("_",RIGHT(B6732,LEN(B6732)-3))-1)</f>
        <v>Soelvkarusse</v>
      </c>
      <c r="J6732" s="61" t="str">
        <f aca="false">TRIM(SUBSTITUTE(RIGHT(B6732,FIND(I6732,B6732)+1),"_",""))</f>
        <v>eDNA</v>
      </c>
      <c r="K6732" s="0" t="str">
        <f aca="false">IFERROR(VALUE(SUBSTITUTE(E6732,".",",")),E6732)</f>
        <v>No Ct</v>
      </c>
      <c r="L6732" s="61" t="str">
        <f aca="false">IF(J6732="PosK",SUMIFS(K:K,J:J,"PosK",H:H,H6732),"")</f>
        <v/>
      </c>
      <c r="M6732" s="61" t="str">
        <f aca="false">IF(J6732="PosK",SUMIFS(K:K,J:J,"NegK",H:H,H6732),"")</f>
        <v/>
      </c>
      <c r="N6732" s="61" t="str">
        <f aca="false">IF(J6732="PosK",SUMIFS(K:K,J:J,"eDNA",H:H,H6732),"")</f>
        <v/>
      </c>
      <c r="Q6732" s="62"/>
    </row>
    <row r="6733" customFormat="false" ht="14.25" hidden="false" customHeight="false" outlineLevel="0" collapsed="false">
      <c r="A6733" s="0" t="s">
        <v>824</v>
      </c>
      <c r="B6733" s="52" t="s">
        <v>1234</v>
      </c>
      <c r="C6733" s="52" t="s">
        <v>751</v>
      </c>
      <c r="D6733" s="53" t="n">
        <v>0.1</v>
      </c>
      <c r="E6733" s="53" t="s">
        <v>748</v>
      </c>
      <c r="F6733" s="0" t="s">
        <v>1420</v>
      </c>
      <c r="G6733" s="0" t="str">
        <f aca="false">LEFT(B6733,2)</f>
        <v>34</v>
      </c>
      <c r="H6733" s="0" t="str">
        <f aca="false">I6733&amp;"_"&amp;G6733&amp;"_"&amp;F6733</f>
        <v>Soelvkarusse_34_20190206_DL2018080_MunkensdamGym_koersel2</v>
      </c>
      <c r="I6733" s="61" t="str">
        <f aca="false">MID(RIGHT(B6733,LEN(B6733)-3),1,FIND("_",RIGHT(B6733,LEN(B6733)-3))-1)</f>
        <v>Soelvkarusse</v>
      </c>
      <c r="J6733" s="61" t="str">
        <f aca="false">TRIM(SUBSTITUTE(RIGHT(B6733,FIND(I6733,B6733)+1),"_",""))</f>
        <v>eDNA</v>
      </c>
      <c r="K6733" s="0" t="str">
        <f aca="false">IFERROR(VALUE(SUBSTITUTE(E6733,".",",")),E6733)</f>
        <v>No Ct</v>
      </c>
      <c r="L6733" s="61" t="str">
        <f aca="false">IF(J6733="PosK",SUMIFS(K:K,J:J,"PosK",H:H,H6733),"")</f>
        <v/>
      </c>
      <c r="M6733" s="61" t="str">
        <f aca="false">IF(J6733="PosK",SUMIFS(K:K,J:J,"NegK",H:H,H6733),"")</f>
        <v/>
      </c>
      <c r="N6733" s="61" t="str">
        <f aca="false">IF(J6733="PosK",SUMIFS(K:K,J:J,"eDNA",H:H,H6733),"")</f>
        <v/>
      </c>
      <c r="P6733" s="62"/>
      <c r="T6733" s="63"/>
      <c r="W6733" s="64"/>
    </row>
    <row r="6734" customFormat="false" ht="14.25" hidden="false" customHeight="false" outlineLevel="0" collapsed="false">
      <c r="A6734" s="0" t="s">
        <v>741</v>
      </c>
      <c r="B6734" s="52" t="s">
        <v>742</v>
      </c>
      <c r="C6734" s="52" t="s">
        <v>743</v>
      </c>
      <c r="D6734" s="53" t="n">
        <v>0.1</v>
      </c>
      <c r="E6734" s="53" t="n">
        <v>30.98</v>
      </c>
      <c r="F6734" s="0" t="s">
        <v>1421</v>
      </c>
      <c r="G6734" s="0" t="str">
        <f aca="false">LEFT(B6734,2)</f>
        <v>01</v>
      </c>
      <c r="H6734" s="0" t="str">
        <f aca="false">I6734&amp;"_"&amp;G6734&amp;"_"&amp;F6734</f>
        <v>Loegfroe_01_20190207_DL2018062_SkanderborgGym_koersel1</v>
      </c>
      <c r="I6734" s="61" t="str">
        <f aca="false">MID(RIGHT(B6734,LEN(B6734)-3),1,FIND("_",RIGHT(B6734,LEN(B6734)-3))-1)</f>
        <v>Loegfroe</v>
      </c>
      <c r="J6734" s="61" t="str">
        <f aca="false">TRIM(SUBSTITUTE(RIGHT(B6734,FIND(I6734,B6734)+1),"_",""))</f>
        <v>PosK</v>
      </c>
      <c r="K6734" s="0" t="n">
        <f aca="false">IFERROR(VALUE(SUBSTITUTE(E6734,".",",")),E6734)</f>
        <v>30.98</v>
      </c>
      <c r="L6734" s="61" t="n">
        <f aca="false">IF(J6734="PosK",SUMIFS(K:K,J:J,"PosK",H:H,H6734),"")</f>
        <v>30.98</v>
      </c>
      <c r="M6734" s="61" t="n">
        <f aca="false">IF(J6734="PosK",SUMIFS(K:K,J:J,"NegK",H:H,H6734),"")</f>
        <v>0</v>
      </c>
      <c r="N6734" s="61" t="n">
        <f aca="false">IF(J6734="PosK",SUMIFS(K:K,J:J,"eDNA",H:H,H6734),"")</f>
        <v>0</v>
      </c>
      <c r="P6734" s="62" t="n">
        <f aca="false">IF(K6736="No Ct",0,K6736)</f>
        <v>0</v>
      </c>
      <c r="Q6734" s="62" t="n">
        <f aca="false">IF(K6737="No Ct",0,K6737)</f>
        <v>0</v>
      </c>
      <c r="R6734" s="0" t="str">
        <f aca="false">IF(AND(L6734&gt;0,M6734=0),"Valid","Invalid")</f>
        <v>Valid</v>
      </c>
      <c r="S6734" s="0" t="str">
        <f aca="false">IF(OR(P6734&gt;1,Q6734&gt;1),"Present","Absent")</f>
        <v>Absent</v>
      </c>
      <c r="T6734" s="63" t="str">
        <f aca="false">IF(OR(AND(P6734&gt;1,P6734&lt;41),AND(Q6734&gt;1,Q6734&lt;41)),"Ct&lt;41","Ct&gt;41")</f>
        <v>Ct&gt;41</v>
      </c>
      <c r="U6734" s="0" t="str">
        <f aca="false">I6734</f>
        <v>Loegfroe</v>
      </c>
      <c r="V6734" s="0" t="str">
        <f aca="false">MID(F6734,10,9)</f>
        <v>DL2018062</v>
      </c>
      <c r="W6734" s="64" t="str">
        <f aca="false">V6734&amp;"_"&amp;U6734&amp;"_"&amp;R6734&amp;"_"&amp;S6734&amp;"_"&amp;T6734</f>
        <v>DL2018062_Loegfroe_Valid_Absent_Ct&gt;41</v>
      </c>
    </row>
    <row r="6735" customFormat="false" ht="14.25" hidden="false" customHeight="false" outlineLevel="0" collapsed="false">
      <c r="A6735" s="0" t="s">
        <v>745</v>
      </c>
      <c r="B6735" s="52" t="s">
        <v>746</v>
      </c>
      <c r="C6735" s="52" t="s">
        <v>747</v>
      </c>
      <c r="D6735" s="53" t="n">
        <v>0.1</v>
      </c>
      <c r="E6735" s="53" t="s">
        <v>748</v>
      </c>
      <c r="F6735" s="0" t="s">
        <v>1421</v>
      </c>
      <c r="G6735" s="0" t="str">
        <f aca="false">LEFT(B6735,2)</f>
        <v>01</v>
      </c>
      <c r="H6735" s="0" t="str">
        <f aca="false">I6735&amp;"_"&amp;G6735&amp;"_"&amp;F6735</f>
        <v>Loegfroe_01_20190207_DL2018062_SkanderborgGym_koersel1</v>
      </c>
      <c r="I6735" s="61" t="str">
        <f aca="false">MID(RIGHT(B6735,LEN(B6735)-3),1,FIND("_",RIGHT(B6735,LEN(B6735)-3))-1)</f>
        <v>Loegfroe</v>
      </c>
      <c r="J6735" s="61" t="str">
        <f aca="false">TRIM(SUBSTITUTE(RIGHT(B6735,FIND(I6735,B6735)+1),"_",""))</f>
        <v>NegK</v>
      </c>
      <c r="K6735" s="0" t="str">
        <f aca="false">IFERROR(VALUE(SUBSTITUTE(E6735,".",",")),E6735)</f>
        <v>No Ct</v>
      </c>
      <c r="L6735" s="61" t="str">
        <f aca="false">IF(J6735="PosK",SUMIFS(K:K,J:J,"PosK",H:H,H6735),"")</f>
        <v/>
      </c>
      <c r="M6735" s="61" t="str">
        <f aca="false">IF(J6735="PosK",SUMIFS(K:K,J:J,"NegK",H:H,H6735),"")</f>
        <v/>
      </c>
      <c r="N6735" s="61" t="str">
        <f aca="false">IF(J6735="PosK",SUMIFS(K:K,J:J,"eDNA",H:H,H6735),"")</f>
        <v/>
      </c>
    </row>
    <row r="6736" customFormat="false" ht="14.25" hidden="false" customHeight="false" outlineLevel="0" collapsed="false">
      <c r="A6736" s="0" t="s">
        <v>749</v>
      </c>
      <c r="B6736" s="52" t="s">
        <v>750</v>
      </c>
      <c r="C6736" s="52" t="s">
        <v>751</v>
      </c>
      <c r="D6736" s="53" t="n">
        <v>0.1</v>
      </c>
      <c r="E6736" s="53" t="s">
        <v>748</v>
      </c>
      <c r="F6736" s="0" t="s">
        <v>1421</v>
      </c>
      <c r="G6736" s="0" t="str">
        <f aca="false">LEFT(B6736,2)</f>
        <v>01</v>
      </c>
      <c r="H6736" s="0" t="str">
        <f aca="false">I6736&amp;"_"&amp;G6736&amp;"_"&amp;F6736</f>
        <v>Loegfroe_01_20190207_DL2018062_SkanderborgGym_koersel1</v>
      </c>
      <c r="I6736" s="61" t="str">
        <f aca="false">MID(RIGHT(B6736,LEN(B6736)-3),1,FIND("_",RIGHT(B6736,LEN(B6736)-3))-1)</f>
        <v>Loegfroe</v>
      </c>
      <c r="J6736" s="61" t="str">
        <f aca="false">TRIM(SUBSTITUTE(RIGHT(B6736,FIND(I6736,B6736)+1),"_",""))</f>
        <v>eDNA</v>
      </c>
      <c r="K6736" s="0" t="str">
        <f aca="false">IFERROR(VALUE(SUBSTITUTE(E6736,".",",")),E6736)</f>
        <v>No Ct</v>
      </c>
      <c r="L6736" s="61" t="str">
        <f aca="false">IF(J6736="PosK",SUMIFS(K:K,J:J,"PosK",H:H,H6736),"")</f>
        <v/>
      </c>
      <c r="M6736" s="61" t="str">
        <f aca="false">IF(J6736="PosK",SUMIFS(K:K,J:J,"NegK",H:H,H6736),"")</f>
        <v/>
      </c>
      <c r="N6736" s="61" t="str">
        <f aca="false">IF(J6736="PosK",SUMIFS(K:K,J:J,"eDNA",H:H,H6736),"")</f>
        <v/>
      </c>
      <c r="Q6736" s="62"/>
    </row>
    <row r="6737" customFormat="false" ht="14.25" hidden="false" customHeight="false" outlineLevel="0" collapsed="false">
      <c r="A6737" s="0" t="s">
        <v>752</v>
      </c>
      <c r="B6737" s="52" t="s">
        <v>750</v>
      </c>
      <c r="C6737" s="52" t="s">
        <v>751</v>
      </c>
      <c r="D6737" s="53" t="n">
        <v>0.1</v>
      </c>
      <c r="E6737" s="53" t="s">
        <v>748</v>
      </c>
      <c r="F6737" s="0" t="s">
        <v>1421</v>
      </c>
      <c r="G6737" s="0" t="str">
        <f aca="false">LEFT(B6737,2)</f>
        <v>01</v>
      </c>
      <c r="H6737" s="0" t="str">
        <f aca="false">I6737&amp;"_"&amp;G6737&amp;"_"&amp;F6737</f>
        <v>Loegfroe_01_20190207_DL2018062_SkanderborgGym_koersel1</v>
      </c>
      <c r="I6737" s="61" t="str">
        <f aca="false">MID(RIGHT(B6737,LEN(B6737)-3),1,FIND("_",RIGHT(B6737,LEN(B6737)-3))-1)</f>
        <v>Loegfroe</v>
      </c>
      <c r="J6737" s="61" t="str">
        <f aca="false">TRIM(SUBSTITUTE(RIGHT(B6737,FIND(I6737,B6737)+1),"_",""))</f>
        <v>eDNA</v>
      </c>
      <c r="K6737" s="0" t="str">
        <f aca="false">IFERROR(VALUE(SUBSTITUTE(E6737,".",",")),E6737)</f>
        <v>No Ct</v>
      </c>
      <c r="L6737" s="61" t="str">
        <f aca="false">IF(J6737="PosK",SUMIFS(K:K,J:J,"PosK",H:H,H6737),"")</f>
        <v/>
      </c>
      <c r="M6737" s="61" t="str">
        <f aca="false">IF(J6737="PosK",SUMIFS(K:K,J:J,"NegK",H:H,H6737),"")</f>
        <v/>
      </c>
      <c r="N6737" s="61" t="str">
        <f aca="false">IF(J6737="PosK",SUMIFS(K:K,J:J,"eDNA",H:H,H6737),"")</f>
        <v/>
      </c>
      <c r="P6737" s="62"/>
      <c r="T6737" s="63"/>
      <c r="W6737" s="64"/>
    </row>
    <row r="6738" customFormat="false" ht="14.25" hidden="false" customHeight="false" outlineLevel="0" collapsed="false">
      <c r="A6738" s="0" t="s">
        <v>754</v>
      </c>
      <c r="B6738" s="52" t="s">
        <v>755</v>
      </c>
      <c r="C6738" s="52" t="s">
        <v>743</v>
      </c>
      <c r="D6738" s="53" t="n">
        <v>0.1</v>
      </c>
      <c r="E6738" s="53" t="n">
        <v>28.71</v>
      </c>
      <c r="F6738" s="0" t="s">
        <v>1421</v>
      </c>
      <c r="G6738" s="0" t="str">
        <f aca="false">LEFT(B6738,2)</f>
        <v>02</v>
      </c>
      <c r="H6738" s="0" t="str">
        <f aca="false">I6738&amp;"_"&amp;G6738&amp;"_"&amp;F6738</f>
        <v>StorVandsalamander_02_20190207_DL2018062_SkanderborgGym_koersel1</v>
      </c>
      <c r="I6738" s="61" t="str">
        <f aca="false">MID(RIGHT(B6738,LEN(B6738)-3),1,FIND("_",RIGHT(B6738,LEN(B6738)-3))-1)</f>
        <v>StorVandsalamander</v>
      </c>
      <c r="J6738" s="61" t="str">
        <f aca="false">TRIM(SUBSTITUTE(RIGHT(B6738,FIND(I6738,B6738)+1),"_",""))</f>
        <v>PosK</v>
      </c>
      <c r="K6738" s="0" t="n">
        <f aca="false">IFERROR(VALUE(SUBSTITUTE(E6738,".",",")),E6738)</f>
        <v>28.71</v>
      </c>
      <c r="L6738" s="61" t="n">
        <f aca="false">IF(J6738="PosK",SUMIFS(K:K,J:J,"PosK",H:H,H6738),"")</f>
        <v>28.71</v>
      </c>
      <c r="M6738" s="61" t="n">
        <f aca="false">IF(J6738="PosK",SUMIFS(K:K,J:J,"NegK",H:H,H6738),"")</f>
        <v>0</v>
      </c>
      <c r="N6738" s="61" t="n">
        <f aca="false">IF(J6738="PosK",SUMIFS(K:K,J:J,"eDNA",H:H,H6738),"")</f>
        <v>0</v>
      </c>
      <c r="P6738" s="62" t="n">
        <f aca="false">IF(K6740="No Ct",0,K6740)</f>
        <v>0</v>
      </c>
      <c r="Q6738" s="62" t="n">
        <f aca="false">IF(K6741="No Ct",0,K6741)</f>
        <v>0</v>
      </c>
      <c r="R6738" s="0" t="str">
        <f aca="false">IF(AND(L6738&gt;0,M6738=0),"Valid","Invalid")</f>
        <v>Valid</v>
      </c>
      <c r="S6738" s="0" t="str">
        <f aca="false">IF(OR(P6738&gt;1,Q6738&gt;1),"Present","Absent")</f>
        <v>Absent</v>
      </c>
      <c r="T6738" s="63" t="str">
        <f aca="false">IF(OR(AND(P6738&gt;1,P6738&lt;41),AND(Q6738&gt;1,Q6738&lt;41)),"Ct&lt;41","Ct&gt;41")</f>
        <v>Ct&gt;41</v>
      </c>
      <c r="U6738" s="0" t="str">
        <f aca="false">I6738</f>
        <v>StorVandsalamander</v>
      </c>
      <c r="V6738" s="0" t="str">
        <f aca="false">MID(F6738,10,9)</f>
        <v>DL2018062</v>
      </c>
      <c r="W6738" s="64" t="str">
        <f aca="false">V6738&amp;"_"&amp;U6738&amp;"_"&amp;R6738&amp;"_"&amp;S6738&amp;"_"&amp;T6738</f>
        <v>DL2018062_StorVandsalamander_Valid_Absent_Ct&gt;41</v>
      </c>
    </row>
    <row r="6739" customFormat="false" ht="14.25" hidden="false" customHeight="false" outlineLevel="0" collapsed="false">
      <c r="A6739" s="0" t="s">
        <v>756</v>
      </c>
      <c r="B6739" s="52" t="s">
        <v>757</v>
      </c>
      <c r="C6739" s="52" t="s">
        <v>747</v>
      </c>
      <c r="D6739" s="53" t="n">
        <v>0.1</v>
      </c>
      <c r="E6739" s="53" t="s">
        <v>748</v>
      </c>
      <c r="F6739" s="0" t="s">
        <v>1421</v>
      </c>
      <c r="G6739" s="0" t="str">
        <f aca="false">LEFT(B6739,2)</f>
        <v>02</v>
      </c>
      <c r="H6739" s="0" t="str">
        <f aca="false">I6739&amp;"_"&amp;G6739&amp;"_"&amp;F6739</f>
        <v>StorVandsalamander_02_20190207_DL2018062_SkanderborgGym_koersel1</v>
      </c>
      <c r="I6739" s="61" t="str">
        <f aca="false">MID(RIGHT(B6739,LEN(B6739)-3),1,FIND("_",RIGHT(B6739,LEN(B6739)-3))-1)</f>
        <v>StorVandsalamander</v>
      </c>
      <c r="J6739" s="61" t="str">
        <f aca="false">TRIM(SUBSTITUTE(RIGHT(B6739,FIND(I6739,B6739)+1),"_",""))</f>
        <v>NegK</v>
      </c>
      <c r="K6739" s="0" t="str">
        <f aca="false">IFERROR(VALUE(SUBSTITUTE(E6739,".",",")),E6739)</f>
        <v>No Ct</v>
      </c>
      <c r="L6739" s="61" t="str">
        <f aca="false">IF(J6739="PosK",SUMIFS(K:K,J:J,"PosK",H:H,H6739),"")</f>
        <v/>
      </c>
      <c r="M6739" s="61" t="str">
        <f aca="false">IF(J6739="PosK",SUMIFS(K:K,J:J,"NegK",H:H,H6739),"")</f>
        <v/>
      </c>
      <c r="N6739" s="61" t="str">
        <f aca="false">IF(J6739="PosK",SUMIFS(K:K,J:J,"eDNA",H:H,H6739),"")</f>
        <v/>
      </c>
    </row>
    <row r="6740" customFormat="false" ht="14.25" hidden="false" customHeight="false" outlineLevel="0" collapsed="false">
      <c r="A6740" s="0" t="s">
        <v>758</v>
      </c>
      <c r="B6740" s="52" t="s">
        <v>759</v>
      </c>
      <c r="C6740" s="52" t="s">
        <v>751</v>
      </c>
      <c r="D6740" s="53" t="n">
        <v>0.1</v>
      </c>
      <c r="E6740" s="53" t="s">
        <v>748</v>
      </c>
      <c r="F6740" s="0" t="s">
        <v>1421</v>
      </c>
      <c r="G6740" s="0" t="str">
        <f aca="false">LEFT(B6740,2)</f>
        <v>02</v>
      </c>
      <c r="H6740" s="0" t="str">
        <f aca="false">I6740&amp;"_"&amp;G6740&amp;"_"&amp;F6740</f>
        <v>StorVandsalamander_02_20190207_DL2018062_SkanderborgGym_koersel1</v>
      </c>
      <c r="I6740" s="61" t="str">
        <f aca="false">MID(RIGHT(B6740,LEN(B6740)-3),1,FIND("_",RIGHT(B6740,LEN(B6740)-3))-1)</f>
        <v>StorVandsalamander</v>
      </c>
      <c r="J6740" s="61" t="str">
        <f aca="false">TRIM(SUBSTITUTE(RIGHT(B6740,FIND(I6740,B6740)+1),"_",""))</f>
        <v>eDNA</v>
      </c>
      <c r="K6740" s="0" t="str">
        <f aca="false">IFERROR(VALUE(SUBSTITUTE(E6740,".",",")),E6740)</f>
        <v>No Ct</v>
      </c>
      <c r="L6740" s="61" t="str">
        <f aca="false">IF(J6740="PosK",SUMIFS(K:K,J:J,"PosK",H:H,H6740),"")</f>
        <v/>
      </c>
      <c r="M6740" s="61" t="str">
        <f aca="false">IF(J6740="PosK",SUMIFS(K:K,J:J,"NegK",H:H,H6740),"")</f>
        <v/>
      </c>
      <c r="N6740" s="61" t="str">
        <f aca="false">IF(J6740="PosK",SUMIFS(K:K,J:J,"eDNA",H:H,H6740),"")</f>
        <v/>
      </c>
      <c r="Q6740" s="62"/>
    </row>
    <row r="6741" customFormat="false" ht="14.25" hidden="false" customHeight="false" outlineLevel="0" collapsed="false">
      <c r="A6741" s="0" t="s">
        <v>760</v>
      </c>
      <c r="B6741" s="52" t="s">
        <v>759</v>
      </c>
      <c r="C6741" s="52" t="s">
        <v>751</v>
      </c>
      <c r="D6741" s="53" t="n">
        <v>0.1</v>
      </c>
      <c r="E6741" s="53" t="s">
        <v>748</v>
      </c>
      <c r="F6741" s="0" t="s">
        <v>1421</v>
      </c>
      <c r="G6741" s="0" t="str">
        <f aca="false">LEFT(B6741,2)</f>
        <v>02</v>
      </c>
      <c r="H6741" s="0" t="str">
        <f aca="false">I6741&amp;"_"&amp;G6741&amp;"_"&amp;F6741</f>
        <v>StorVandsalamander_02_20190207_DL2018062_SkanderborgGym_koersel1</v>
      </c>
      <c r="I6741" s="61" t="str">
        <f aca="false">MID(RIGHT(B6741,LEN(B6741)-3),1,FIND("_",RIGHT(B6741,LEN(B6741)-3))-1)</f>
        <v>StorVandsalamander</v>
      </c>
      <c r="J6741" s="61" t="str">
        <f aca="false">TRIM(SUBSTITUTE(RIGHT(B6741,FIND(I6741,B6741)+1),"_",""))</f>
        <v>eDNA</v>
      </c>
      <c r="K6741" s="0" t="str">
        <f aca="false">IFERROR(VALUE(SUBSTITUTE(E6741,".",",")),E6741)</f>
        <v>No Ct</v>
      </c>
      <c r="L6741" s="61" t="str">
        <f aca="false">IF(J6741="PosK",SUMIFS(K:K,J:J,"PosK",H:H,H6741),"")</f>
        <v/>
      </c>
      <c r="M6741" s="61" t="str">
        <f aca="false">IF(J6741="PosK",SUMIFS(K:K,J:J,"NegK",H:H,H6741),"")</f>
        <v/>
      </c>
      <c r="N6741" s="61" t="str">
        <f aca="false">IF(J6741="PosK",SUMIFS(K:K,J:J,"eDNA",H:H,H6741),"")</f>
        <v/>
      </c>
      <c r="P6741" s="62"/>
      <c r="T6741" s="63"/>
      <c r="W6741" s="64"/>
    </row>
    <row r="6742" customFormat="false" ht="14.25" hidden="false" customHeight="false" outlineLevel="0" collapsed="false">
      <c r="A6742" s="0" t="s">
        <v>762</v>
      </c>
      <c r="B6742" s="52" t="s">
        <v>763</v>
      </c>
      <c r="C6742" s="52" t="s">
        <v>743</v>
      </c>
      <c r="D6742" s="53" t="n">
        <v>0.1</v>
      </c>
      <c r="E6742" s="53" t="n">
        <v>24.3</v>
      </c>
      <c r="F6742" s="0" t="s">
        <v>1421</v>
      </c>
      <c r="G6742" s="0" t="str">
        <f aca="false">LEFT(B6742,2)</f>
        <v>03</v>
      </c>
      <c r="H6742" s="0" t="str">
        <f aca="false">I6742&amp;"_"&amp;G6742&amp;"_"&amp;F6742</f>
        <v>Strandtudse_03_20190207_DL2018062_SkanderborgGym_koersel1</v>
      </c>
      <c r="I6742" s="61" t="str">
        <f aca="false">MID(RIGHT(B6742,LEN(B6742)-3),1,FIND("_",RIGHT(B6742,LEN(B6742)-3))-1)</f>
        <v>Strandtudse</v>
      </c>
      <c r="J6742" s="61" t="str">
        <f aca="false">TRIM(SUBSTITUTE(RIGHT(B6742,FIND(I6742,B6742)+1),"_",""))</f>
        <v>PosK</v>
      </c>
      <c r="K6742" s="0" t="n">
        <f aca="false">IFERROR(VALUE(SUBSTITUTE(E6742,".",",")),E6742)</f>
        <v>24.3</v>
      </c>
      <c r="L6742" s="61" t="n">
        <f aca="false">IF(J6742="PosK",SUMIFS(K:K,J:J,"PosK",H:H,H6742),"")</f>
        <v>24.3</v>
      </c>
      <c r="M6742" s="61" t="n">
        <f aca="false">IF(J6742="PosK",SUMIFS(K:K,J:J,"NegK",H:H,H6742),"")</f>
        <v>0</v>
      </c>
      <c r="N6742" s="61" t="n">
        <f aca="false">IF(J6742="PosK",SUMIFS(K:K,J:J,"eDNA",H:H,H6742),"")</f>
        <v>0</v>
      </c>
      <c r="P6742" s="62" t="n">
        <f aca="false">IF(K6744="No Ct",0,K6744)</f>
        <v>0</v>
      </c>
      <c r="Q6742" s="62" t="n">
        <f aca="false">IF(K6745="No Ct",0,K6745)</f>
        <v>0</v>
      </c>
      <c r="R6742" s="0" t="str">
        <f aca="false">IF(AND(L6742&gt;0,M6742=0),"Valid","Invalid")</f>
        <v>Valid</v>
      </c>
      <c r="S6742" s="0" t="str">
        <f aca="false">IF(OR(P6742&gt;1,Q6742&gt;1),"Present","Absent")</f>
        <v>Absent</v>
      </c>
      <c r="T6742" s="63" t="str">
        <f aca="false">IF(OR(AND(P6742&gt;1,P6742&lt;41),AND(Q6742&gt;1,Q6742&lt;41)),"Ct&lt;41","Ct&gt;41")</f>
        <v>Ct&gt;41</v>
      </c>
      <c r="U6742" s="0" t="str">
        <f aca="false">I6742</f>
        <v>Strandtudse</v>
      </c>
      <c r="V6742" s="0" t="str">
        <f aca="false">MID(F6742,10,9)</f>
        <v>DL2018062</v>
      </c>
      <c r="W6742" s="64" t="str">
        <f aca="false">V6742&amp;"_"&amp;U6742&amp;"_"&amp;R6742&amp;"_"&amp;S6742&amp;"_"&amp;T6742</f>
        <v>DL2018062_Strandtudse_Valid_Absent_Ct&gt;41</v>
      </c>
    </row>
    <row r="6743" customFormat="false" ht="14.25" hidden="false" customHeight="false" outlineLevel="0" collapsed="false">
      <c r="A6743" s="0" t="s">
        <v>764</v>
      </c>
      <c r="B6743" s="52" t="s">
        <v>765</v>
      </c>
      <c r="C6743" s="52" t="s">
        <v>747</v>
      </c>
      <c r="D6743" s="53" t="n">
        <v>0.1</v>
      </c>
      <c r="E6743" s="53" t="s">
        <v>748</v>
      </c>
      <c r="F6743" s="0" t="s">
        <v>1421</v>
      </c>
      <c r="G6743" s="0" t="str">
        <f aca="false">LEFT(B6743,2)</f>
        <v>03</v>
      </c>
      <c r="H6743" s="0" t="str">
        <f aca="false">I6743&amp;"_"&amp;G6743&amp;"_"&amp;F6743</f>
        <v>Strandtudse_03_20190207_DL2018062_SkanderborgGym_koersel1</v>
      </c>
      <c r="I6743" s="61" t="str">
        <f aca="false">MID(RIGHT(B6743,LEN(B6743)-3),1,FIND("_",RIGHT(B6743,LEN(B6743)-3))-1)</f>
        <v>Strandtudse</v>
      </c>
      <c r="J6743" s="61" t="str">
        <f aca="false">TRIM(SUBSTITUTE(RIGHT(B6743,FIND(I6743,B6743)+1),"_",""))</f>
        <v>NegK</v>
      </c>
      <c r="K6743" s="0" t="str">
        <f aca="false">IFERROR(VALUE(SUBSTITUTE(E6743,".",",")),E6743)</f>
        <v>No Ct</v>
      </c>
      <c r="L6743" s="61" t="str">
        <f aca="false">IF(J6743="PosK",SUMIFS(K:K,J:J,"PosK",H:H,H6743),"")</f>
        <v/>
      </c>
      <c r="M6743" s="61" t="str">
        <f aca="false">IF(J6743="PosK",SUMIFS(K:K,J:J,"NegK",H:H,H6743),"")</f>
        <v/>
      </c>
      <c r="N6743" s="61" t="str">
        <f aca="false">IF(J6743="PosK",SUMIFS(K:K,J:J,"eDNA",H:H,H6743),"")</f>
        <v/>
      </c>
    </row>
    <row r="6744" customFormat="false" ht="14.25" hidden="false" customHeight="false" outlineLevel="0" collapsed="false">
      <c r="A6744" s="0" t="s">
        <v>766</v>
      </c>
      <c r="B6744" s="52" t="s">
        <v>767</v>
      </c>
      <c r="C6744" s="52" t="s">
        <v>751</v>
      </c>
      <c r="D6744" s="53" t="n">
        <v>0.1</v>
      </c>
      <c r="E6744" s="53" t="s">
        <v>748</v>
      </c>
      <c r="F6744" s="0" t="s">
        <v>1421</v>
      </c>
      <c r="G6744" s="0" t="str">
        <f aca="false">LEFT(B6744,2)</f>
        <v>03</v>
      </c>
      <c r="H6744" s="0" t="str">
        <f aca="false">I6744&amp;"_"&amp;G6744&amp;"_"&amp;F6744</f>
        <v>Strandtudse_03_20190207_DL2018062_SkanderborgGym_koersel1</v>
      </c>
      <c r="I6744" s="61" t="str">
        <f aca="false">MID(RIGHT(B6744,LEN(B6744)-3),1,FIND("_",RIGHT(B6744,LEN(B6744)-3))-1)</f>
        <v>Strandtudse</v>
      </c>
      <c r="J6744" s="61" t="str">
        <f aca="false">TRIM(SUBSTITUTE(RIGHT(B6744,FIND(I6744,B6744)+1),"_",""))</f>
        <v>eDNA</v>
      </c>
      <c r="K6744" s="0" t="str">
        <f aca="false">IFERROR(VALUE(SUBSTITUTE(E6744,".",",")),E6744)</f>
        <v>No Ct</v>
      </c>
      <c r="L6744" s="61" t="str">
        <f aca="false">IF(J6744="PosK",SUMIFS(K:K,J:J,"PosK",H:H,H6744),"")</f>
        <v/>
      </c>
      <c r="M6744" s="61" t="str">
        <f aca="false">IF(J6744="PosK",SUMIFS(K:K,J:J,"NegK",H:H,H6744),"")</f>
        <v/>
      </c>
      <c r="N6744" s="61" t="str">
        <f aca="false">IF(J6744="PosK",SUMIFS(K:K,J:J,"eDNA",H:H,H6744),"")</f>
        <v/>
      </c>
      <c r="Q6744" s="62"/>
    </row>
    <row r="6745" customFormat="false" ht="14.25" hidden="false" customHeight="false" outlineLevel="0" collapsed="false">
      <c r="A6745" s="0" t="s">
        <v>768</v>
      </c>
      <c r="B6745" s="52" t="s">
        <v>767</v>
      </c>
      <c r="C6745" s="52" t="s">
        <v>751</v>
      </c>
      <c r="D6745" s="53" t="n">
        <v>0.1</v>
      </c>
      <c r="E6745" s="53" t="s">
        <v>748</v>
      </c>
      <c r="F6745" s="0" t="s">
        <v>1421</v>
      </c>
      <c r="G6745" s="0" t="str">
        <f aca="false">LEFT(B6745,2)</f>
        <v>03</v>
      </c>
      <c r="H6745" s="0" t="str">
        <f aca="false">I6745&amp;"_"&amp;G6745&amp;"_"&amp;F6745</f>
        <v>Strandtudse_03_20190207_DL2018062_SkanderborgGym_koersel1</v>
      </c>
      <c r="I6745" s="61" t="str">
        <f aca="false">MID(RIGHT(B6745,LEN(B6745)-3),1,FIND("_",RIGHT(B6745,LEN(B6745)-3))-1)</f>
        <v>Strandtudse</v>
      </c>
      <c r="J6745" s="61" t="str">
        <f aca="false">TRIM(SUBSTITUTE(RIGHT(B6745,FIND(I6745,B6745)+1),"_",""))</f>
        <v>eDNA</v>
      </c>
      <c r="K6745" s="0" t="str">
        <f aca="false">IFERROR(VALUE(SUBSTITUTE(E6745,".",",")),E6745)</f>
        <v>No Ct</v>
      </c>
      <c r="L6745" s="61" t="str">
        <f aca="false">IF(J6745="PosK",SUMIFS(K:K,J:J,"PosK",H:H,H6745),"")</f>
        <v/>
      </c>
      <c r="M6745" s="61" t="str">
        <f aca="false">IF(J6745="PosK",SUMIFS(K:K,J:J,"NegK",H:H,H6745),"")</f>
        <v/>
      </c>
      <c r="N6745" s="61" t="str">
        <f aca="false">IF(J6745="PosK",SUMIFS(K:K,J:J,"eDNA",H:H,H6745),"")</f>
        <v/>
      </c>
      <c r="P6745" s="62"/>
      <c r="T6745" s="63"/>
      <c r="W6745" s="64"/>
    </row>
    <row r="6746" customFormat="false" ht="14.25" hidden="false" customHeight="false" outlineLevel="0" collapsed="false">
      <c r="A6746" s="0" t="s">
        <v>770</v>
      </c>
      <c r="B6746" s="52" t="s">
        <v>771</v>
      </c>
      <c r="C6746" s="52" t="s">
        <v>743</v>
      </c>
      <c r="D6746" s="53" t="n">
        <v>0.1</v>
      </c>
      <c r="E6746" s="53" t="n">
        <v>32.55</v>
      </c>
      <c r="F6746" s="0" t="s">
        <v>1421</v>
      </c>
      <c r="G6746" s="0" t="str">
        <f aca="false">LEFT(B6746,2)</f>
        <v>04</v>
      </c>
      <c r="H6746" s="0" t="str">
        <f aca="false">I6746&amp;"_"&amp;G6746&amp;"_"&amp;F6746</f>
        <v>GroenbrogetTudse_04_20190207_DL2018062_SkanderborgGym_koersel1</v>
      </c>
      <c r="I6746" s="61" t="str">
        <f aca="false">MID(RIGHT(B6746,LEN(B6746)-3),1,FIND("_",RIGHT(B6746,LEN(B6746)-3))-1)</f>
        <v>GroenbrogetTudse</v>
      </c>
      <c r="J6746" s="61" t="str">
        <f aca="false">TRIM(SUBSTITUTE(RIGHT(B6746,FIND(I6746,B6746)+1),"_",""))</f>
        <v>PosK</v>
      </c>
      <c r="K6746" s="0" t="n">
        <f aca="false">IFERROR(VALUE(SUBSTITUTE(E6746,".",",")),E6746)</f>
        <v>32.55</v>
      </c>
      <c r="L6746" s="61" t="n">
        <f aca="false">IF(J6746="PosK",SUMIFS(K:K,J:J,"PosK",H:H,H6746),"")</f>
        <v>32.55</v>
      </c>
      <c r="M6746" s="61" t="n">
        <f aca="false">IF(J6746="PosK",SUMIFS(K:K,J:J,"NegK",H:H,H6746),"")</f>
        <v>0</v>
      </c>
      <c r="N6746" s="61" t="n">
        <f aca="false">IF(J6746="PosK",SUMIFS(K:K,J:J,"eDNA",H:H,H6746),"")</f>
        <v>0</v>
      </c>
      <c r="P6746" s="62" t="n">
        <f aca="false">IF(K6748="No Ct",0,K6748)</f>
        <v>0</v>
      </c>
      <c r="Q6746" s="62" t="n">
        <f aca="false">IF(K6749="No Ct",0,K6749)</f>
        <v>0</v>
      </c>
      <c r="R6746" s="0" t="str">
        <f aca="false">IF(AND(L6746&gt;0,M6746=0),"Valid","Invalid")</f>
        <v>Valid</v>
      </c>
      <c r="S6746" s="0" t="str">
        <f aca="false">IF(OR(P6746&gt;1,Q6746&gt;1),"Present","Absent")</f>
        <v>Absent</v>
      </c>
      <c r="T6746" s="63" t="str">
        <f aca="false">IF(OR(AND(P6746&gt;1,P6746&lt;41),AND(Q6746&gt;1,Q6746&lt;41)),"Ct&lt;41","Ct&gt;41")</f>
        <v>Ct&gt;41</v>
      </c>
      <c r="U6746" s="0" t="str">
        <f aca="false">I6746</f>
        <v>GroenbrogetTudse</v>
      </c>
      <c r="V6746" s="0" t="str">
        <f aca="false">MID(F6746,10,9)</f>
        <v>DL2018062</v>
      </c>
      <c r="W6746" s="64" t="str">
        <f aca="false">V6746&amp;"_"&amp;U6746&amp;"_"&amp;R6746&amp;"_"&amp;S6746&amp;"_"&amp;T6746</f>
        <v>DL2018062_GroenbrogetTudse_Valid_Absent_Ct&gt;41</v>
      </c>
    </row>
    <row r="6747" customFormat="false" ht="14.25" hidden="false" customHeight="false" outlineLevel="0" collapsed="false">
      <c r="A6747" s="0" t="s">
        <v>772</v>
      </c>
      <c r="B6747" s="52" t="s">
        <v>773</v>
      </c>
      <c r="C6747" s="52" t="s">
        <v>747</v>
      </c>
      <c r="D6747" s="53" t="n">
        <v>0.1</v>
      </c>
      <c r="E6747" s="53" t="s">
        <v>748</v>
      </c>
      <c r="F6747" s="0" t="s">
        <v>1421</v>
      </c>
      <c r="G6747" s="0" t="str">
        <f aca="false">LEFT(B6747,2)</f>
        <v>04</v>
      </c>
      <c r="H6747" s="0" t="str">
        <f aca="false">I6747&amp;"_"&amp;G6747&amp;"_"&amp;F6747</f>
        <v>GroenbrogetTudse_04_20190207_DL2018062_SkanderborgGym_koersel1</v>
      </c>
      <c r="I6747" s="61" t="str">
        <f aca="false">MID(RIGHT(B6747,LEN(B6747)-3),1,FIND("_",RIGHT(B6747,LEN(B6747)-3))-1)</f>
        <v>GroenbrogetTudse</v>
      </c>
      <c r="J6747" s="61" t="str">
        <f aca="false">TRIM(SUBSTITUTE(RIGHT(B6747,FIND(I6747,B6747)+1),"_",""))</f>
        <v>NegK</v>
      </c>
      <c r="K6747" s="0" t="str">
        <f aca="false">IFERROR(VALUE(SUBSTITUTE(E6747,".",",")),E6747)</f>
        <v>No Ct</v>
      </c>
      <c r="L6747" s="61" t="str">
        <f aca="false">IF(J6747="PosK",SUMIFS(K:K,J:J,"PosK",H:H,H6747),"")</f>
        <v/>
      </c>
      <c r="M6747" s="61" t="str">
        <f aca="false">IF(J6747="PosK",SUMIFS(K:K,J:J,"NegK",H:H,H6747),"")</f>
        <v/>
      </c>
      <c r="N6747" s="61" t="str">
        <f aca="false">IF(J6747="PosK",SUMIFS(K:K,J:J,"eDNA",H:H,H6747),"")</f>
        <v/>
      </c>
    </row>
    <row r="6748" customFormat="false" ht="14.25" hidden="false" customHeight="false" outlineLevel="0" collapsed="false">
      <c r="A6748" s="0" t="s">
        <v>774</v>
      </c>
      <c r="B6748" s="52" t="s">
        <v>775</v>
      </c>
      <c r="C6748" s="52" t="s">
        <v>751</v>
      </c>
      <c r="D6748" s="53" t="n">
        <v>0.1</v>
      </c>
      <c r="E6748" s="53" t="s">
        <v>748</v>
      </c>
      <c r="F6748" s="0" t="s">
        <v>1421</v>
      </c>
      <c r="G6748" s="0" t="str">
        <f aca="false">LEFT(B6748,2)</f>
        <v>04</v>
      </c>
      <c r="H6748" s="0" t="str">
        <f aca="false">I6748&amp;"_"&amp;G6748&amp;"_"&amp;F6748</f>
        <v>GroenbrogetTudse_04_20190207_DL2018062_SkanderborgGym_koersel1</v>
      </c>
      <c r="I6748" s="61" t="str">
        <f aca="false">MID(RIGHT(B6748,LEN(B6748)-3),1,FIND("_",RIGHT(B6748,LEN(B6748)-3))-1)</f>
        <v>GroenbrogetTudse</v>
      </c>
      <c r="J6748" s="61" t="str">
        <f aca="false">TRIM(SUBSTITUTE(RIGHT(B6748,FIND(I6748,B6748)+1),"_",""))</f>
        <v>eDNA</v>
      </c>
      <c r="K6748" s="0" t="str">
        <f aca="false">IFERROR(VALUE(SUBSTITUTE(E6748,".",",")),E6748)</f>
        <v>No Ct</v>
      </c>
      <c r="L6748" s="61" t="str">
        <f aca="false">IF(J6748="PosK",SUMIFS(K:K,J:J,"PosK",H:H,H6748),"")</f>
        <v/>
      </c>
      <c r="M6748" s="61" t="str">
        <f aca="false">IF(J6748="PosK",SUMIFS(K:K,J:J,"NegK",H:H,H6748),"")</f>
        <v/>
      </c>
      <c r="N6748" s="61" t="str">
        <f aca="false">IF(J6748="PosK",SUMIFS(K:K,J:J,"eDNA",H:H,H6748),"")</f>
        <v/>
      </c>
      <c r="Q6748" s="62"/>
    </row>
    <row r="6749" customFormat="false" ht="14.25" hidden="false" customHeight="false" outlineLevel="0" collapsed="false">
      <c r="A6749" s="0" t="s">
        <v>776</v>
      </c>
      <c r="B6749" s="52" t="s">
        <v>775</v>
      </c>
      <c r="C6749" s="52" t="s">
        <v>751</v>
      </c>
      <c r="D6749" s="53" t="n">
        <v>0.1</v>
      </c>
      <c r="E6749" s="53" t="s">
        <v>748</v>
      </c>
      <c r="F6749" s="0" t="s">
        <v>1421</v>
      </c>
      <c r="G6749" s="0" t="str">
        <f aca="false">LEFT(B6749,2)</f>
        <v>04</v>
      </c>
      <c r="H6749" s="0" t="str">
        <f aca="false">I6749&amp;"_"&amp;G6749&amp;"_"&amp;F6749</f>
        <v>GroenbrogetTudse_04_20190207_DL2018062_SkanderborgGym_koersel1</v>
      </c>
      <c r="I6749" s="61" t="str">
        <f aca="false">MID(RIGHT(B6749,LEN(B6749)-3),1,FIND("_",RIGHT(B6749,LEN(B6749)-3))-1)</f>
        <v>GroenbrogetTudse</v>
      </c>
      <c r="J6749" s="61" t="str">
        <f aca="false">TRIM(SUBSTITUTE(RIGHT(B6749,FIND(I6749,B6749)+1),"_",""))</f>
        <v>eDNA</v>
      </c>
      <c r="K6749" s="0" t="str">
        <f aca="false">IFERROR(VALUE(SUBSTITUTE(E6749,".",",")),E6749)</f>
        <v>No Ct</v>
      </c>
      <c r="L6749" s="61" t="str">
        <f aca="false">IF(J6749="PosK",SUMIFS(K:K,J:J,"PosK",H:H,H6749),"")</f>
        <v/>
      </c>
      <c r="M6749" s="61" t="str">
        <f aca="false">IF(J6749="PosK",SUMIFS(K:K,J:J,"NegK",H:H,H6749),"")</f>
        <v/>
      </c>
      <c r="N6749" s="61" t="str">
        <f aca="false">IF(J6749="PosK",SUMIFS(K:K,J:J,"eDNA",H:H,H6749),"")</f>
        <v/>
      </c>
      <c r="P6749" s="62"/>
      <c r="T6749" s="63"/>
      <c r="W6749" s="64"/>
    </row>
    <row r="6750" customFormat="false" ht="14.25" hidden="false" customHeight="false" outlineLevel="0" collapsed="false">
      <c r="A6750" s="0" t="s">
        <v>778</v>
      </c>
      <c r="B6750" s="52" t="s">
        <v>779</v>
      </c>
      <c r="C6750" s="52" t="s">
        <v>743</v>
      </c>
      <c r="D6750" s="53" t="n">
        <v>0.1</v>
      </c>
      <c r="E6750" s="53" t="s">
        <v>748</v>
      </c>
      <c r="F6750" s="0" t="s">
        <v>1421</v>
      </c>
      <c r="G6750" s="0" t="str">
        <f aca="false">LEFT(B6750,2)</f>
        <v>05</v>
      </c>
      <c r="H6750" s="0" t="str">
        <f aca="false">I6750&amp;"_"&amp;G6750&amp;"_"&amp;F6750</f>
        <v>Loevfroe_05_20190207_DL2018062_SkanderborgGym_koersel1</v>
      </c>
      <c r="I6750" s="61" t="str">
        <f aca="false">MID(RIGHT(B6750,LEN(B6750)-3),1,FIND("_",RIGHT(B6750,LEN(B6750)-3))-1)</f>
        <v>Loevfroe</v>
      </c>
      <c r="J6750" s="61" t="str">
        <f aca="false">TRIM(SUBSTITUTE(RIGHT(B6750,FIND(I6750,B6750)+1),"_",""))</f>
        <v>PosK</v>
      </c>
      <c r="K6750" s="0" t="str">
        <f aca="false">IFERROR(VALUE(SUBSTITUTE(E6750,".",",")),E6750)</f>
        <v>No Ct</v>
      </c>
      <c r="L6750" s="61" t="n">
        <f aca="false">IF(J6750="PosK",SUMIFS(K:K,J:J,"PosK",H:H,H6750),"")</f>
        <v>0</v>
      </c>
      <c r="M6750" s="61" t="n">
        <f aca="false">IF(J6750="PosK",SUMIFS(K:K,J:J,"NegK",H:H,H6750),"")</f>
        <v>0</v>
      </c>
      <c r="N6750" s="61" t="n">
        <f aca="false">IF(J6750="PosK",SUMIFS(K:K,J:J,"eDNA",H:H,H6750),"")</f>
        <v>0</v>
      </c>
      <c r="P6750" s="62" t="n">
        <f aca="false">IF(K6752="No Ct",0,K6752)</f>
        <v>0</v>
      </c>
      <c r="Q6750" s="62" t="n">
        <f aca="false">IF(K6753="No Ct",0,K6753)</f>
        <v>0</v>
      </c>
      <c r="R6750" s="0" t="str">
        <f aca="false">IF(AND(L6750&gt;0,M6750=0),"Valid","Invalid")</f>
        <v>Invalid</v>
      </c>
      <c r="S6750" s="0" t="str">
        <f aca="false">IF(OR(P6750&gt;1,Q6750&gt;1),"Present","Absent")</f>
        <v>Absent</v>
      </c>
      <c r="T6750" s="63" t="str">
        <f aca="false">IF(OR(AND(P6750&gt;1,P6750&lt;41),AND(Q6750&gt;1,Q6750&lt;41)),"Ct&lt;41","Ct&gt;41")</f>
        <v>Ct&gt;41</v>
      </c>
      <c r="U6750" s="0" t="str">
        <f aca="false">I6750</f>
        <v>Loevfroe</v>
      </c>
      <c r="V6750" s="0" t="str">
        <f aca="false">MID(F6750,10,9)</f>
        <v>DL2018062</v>
      </c>
      <c r="W6750" s="64" t="str">
        <f aca="false">V6750&amp;"_"&amp;U6750&amp;"_"&amp;R6750&amp;"_"&amp;S6750&amp;"_"&amp;T6750</f>
        <v>DL2018062_Loevfroe_Invalid_Absent_Ct&gt;41</v>
      </c>
    </row>
    <row r="6751" customFormat="false" ht="14.25" hidden="false" customHeight="false" outlineLevel="0" collapsed="false">
      <c r="A6751" s="0" t="s">
        <v>780</v>
      </c>
      <c r="B6751" s="52" t="s">
        <v>781</v>
      </c>
      <c r="C6751" s="52" t="s">
        <v>747</v>
      </c>
      <c r="D6751" s="53" t="n">
        <v>0.1</v>
      </c>
      <c r="E6751" s="53" t="s">
        <v>748</v>
      </c>
      <c r="F6751" s="0" t="s">
        <v>1421</v>
      </c>
      <c r="G6751" s="0" t="str">
        <f aca="false">LEFT(B6751,2)</f>
        <v>05</v>
      </c>
      <c r="H6751" s="0" t="str">
        <f aca="false">I6751&amp;"_"&amp;G6751&amp;"_"&amp;F6751</f>
        <v>Loevfroe_05_20190207_DL2018062_SkanderborgGym_koersel1</v>
      </c>
      <c r="I6751" s="61" t="str">
        <f aca="false">MID(RIGHT(B6751,LEN(B6751)-3),1,FIND("_",RIGHT(B6751,LEN(B6751)-3))-1)</f>
        <v>Loevfroe</v>
      </c>
      <c r="J6751" s="61" t="str">
        <f aca="false">TRIM(SUBSTITUTE(RIGHT(B6751,FIND(I6751,B6751)+1),"_",""))</f>
        <v>NegK</v>
      </c>
      <c r="K6751" s="0" t="str">
        <f aca="false">IFERROR(VALUE(SUBSTITUTE(E6751,".",",")),E6751)</f>
        <v>No Ct</v>
      </c>
      <c r="L6751" s="61" t="str">
        <f aca="false">IF(J6751="PosK",SUMIFS(K:K,J:J,"PosK",H:H,H6751),"")</f>
        <v/>
      </c>
      <c r="M6751" s="61" t="str">
        <f aca="false">IF(J6751="PosK",SUMIFS(K:K,J:J,"NegK",H:H,H6751),"")</f>
        <v/>
      </c>
      <c r="N6751" s="61" t="str">
        <f aca="false">IF(J6751="PosK",SUMIFS(K:K,J:J,"eDNA",H:H,H6751),"")</f>
        <v/>
      </c>
    </row>
    <row r="6752" customFormat="false" ht="14.25" hidden="false" customHeight="false" outlineLevel="0" collapsed="false">
      <c r="A6752" s="0" t="s">
        <v>782</v>
      </c>
      <c r="B6752" s="52" t="s">
        <v>783</v>
      </c>
      <c r="C6752" s="52" t="s">
        <v>751</v>
      </c>
      <c r="D6752" s="53" t="n">
        <v>0.1</v>
      </c>
      <c r="E6752" s="53" t="s">
        <v>748</v>
      </c>
      <c r="F6752" s="0" t="s">
        <v>1421</v>
      </c>
      <c r="G6752" s="0" t="str">
        <f aca="false">LEFT(B6752,2)</f>
        <v>05</v>
      </c>
      <c r="H6752" s="0" t="str">
        <f aca="false">I6752&amp;"_"&amp;G6752&amp;"_"&amp;F6752</f>
        <v>Loevfroe_05_20190207_DL2018062_SkanderborgGym_koersel1</v>
      </c>
      <c r="I6752" s="61" t="str">
        <f aca="false">MID(RIGHT(B6752,LEN(B6752)-3),1,FIND("_",RIGHT(B6752,LEN(B6752)-3))-1)</f>
        <v>Loevfroe</v>
      </c>
      <c r="J6752" s="61" t="str">
        <f aca="false">TRIM(SUBSTITUTE(RIGHT(B6752,FIND(I6752,B6752)+1),"_",""))</f>
        <v>eDNA</v>
      </c>
      <c r="K6752" s="0" t="str">
        <f aca="false">IFERROR(VALUE(SUBSTITUTE(E6752,".",",")),E6752)</f>
        <v>No Ct</v>
      </c>
      <c r="L6752" s="61" t="str">
        <f aca="false">IF(J6752="PosK",SUMIFS(K:K,J:J,"PosK",H:H,H6752),"")</f>
        <v/>
      </c>
      <c r="M6752" s="61" t="str">
        <f aca="false">IF(J6752="PosK",SUMIFS(K:K,J:J,"NegK",H:H,H6752),"")</f>
        <v/>
      </c>
      <c r="N6752" s="61" t="str">
        <f aca="false">IF(J6752="PosK",SUMIFS(K:K,J:J,"eDNA",H:H,H6752),"")</f>
        <v/>
      </c>
      <c r="Q6752" s="62"/>
    </row>
    <row r="6753" customFormat="false" ht="14.25" hidden="false" customHeight="false" outlineLevel="0" collapsed="false">
      <c r="A6753" s="0" t="s">
        <v>784</v>
      </c>
      <c r="B6753" s="52" t="s">
        <v>783</v>
      </c>
      <c r="C6753" s="52" t="s">
        <v>751</v>
      </c>
      <c r="D6753" s="53" t="n">
        <v>0.1</v>
      </c>
      <c r="E6753" s="53" t="s">
        <v>748</v>
      </c>
      <c r="F6753" s="0" t="s">
        <v>1421</v>
      </c>
      <c r="G6753" s="0" t="str">
        <f aca="false">LEFT(B6753,2)</f>
        <v>05</v>
      </c>
      <c r="H6753" s="0" t="str">
        <f aca="false">I6753&amp;"_"&amp;G6753&amp;"_"&amp;F6753</f>
        <v>Loevfroe_05_20190207_DL2018062_SkanderborgGym_koersel1</v>
      </c>
      <c r="I6753" s="61" t="str">
        <f aca="false">MID(RIGHT(B6753,LEN(B6753)-3),1,FIND("_",RIGHT(B6753,LEN(B6753)-3))-1)</f>
        <v>Loevfroe</v>
      </c>
      <c r="J6753" s="61" t="str">
        <f aca="false">TRIM(SUBSTITUTE(RIGHT(B6753,FIND(I6753,B6753)+1),"_",""))</f>
        <v>eDNA</v>
      </c>
      <c r="K6753" s="0" t="str">
        <f aca="false">IFERROR(VALUE(SUBSTITUTE(E6753,".",",")),E6753)</f>
        <v>No Ct</v>
      </c>
      <c r="L6753" s="61" t="str">
        <f aca="false">IF(J6753="PosK",SUMIFS(K:K,J:J,"PosK",H:H,H6753),"")</f>
        <v/>
      </c>
      <c r="M6753" s="61" t="str">
        <f aca="false">IF(J6753="PosK",SUMIFS(K:K,J:J,"NegK",H:H,H6753),"")</f>
        <v/>
      </c>
      <c r="N6753" s="61" t="str">
        <f aca="false">IF(J6753="PosK",SUMIFS(K:K,J:J,"eDNA",H:H,H6753),"")</f>
        <v/>
      </c>
      <c r="P6753" s="62"/>
      <c r="T6753" s="63"/>
      <c r="W6753" s="64"/>
    </row>
    <row r="6754" customFormat="false" ht="14.25" hidden="false" customHeight="false" outlineLevel="0" collapsed="false">
      <c r="A6754" s="0" t="s">
        <v>786</v>
      </c>
      <c r="B6754" s="52" t="s">
        <v>787</v>
      </c>
      <c r="C6754" s="52" t="s">
        <v>743</v>
      </c>
      <c r="D6754" s="53" t="n">
        <v>0.1</v>
      </c>
      <c r="E6754" s="53" t="n">
        <v>29.24</v>
      </c>
      <c r="F6754" s="0" t="s">
        <v>1421</v>
      </c>
      <c r="G6754" s="0" t="str">
        <f aca="false">LEFT(B6754,2)</f>
        <v>06</v>
      </c>
      <c r="H6754" s="0" t="str">
        <f aca="false">I6754&amp;"_"&amp;G6754&amp;"_"&amp;F6754</f>
        <v>Springfroe_06_20190207_DL2018062_SkanderborgGym_koersel1</v>
      </c>
      <c r="I6754" s="61" t="str">
        <f aca="false">MID(RIGHT(B6754,LEN(B6754)-3),1,FIND("_",RIGHT(B6754,LEN(B6754)-3))-1)</f>
        <v>Springfroe</v>
      </c>
      <c r="J6754" s="61" t="str">
        <f aca="false">TRIM(SUBSTITUTE(RIGHT(B6754,FIND(I6754,B6754)+1),"_",""))</f>
        <v>PosK</v>
      </c>
      <c r="K6754" s="0" t="n">
        <f aca="false">IFERROR(VALUE(SUBSTITUTE(E6754,".",",")),E6754)</f>
        <v>29.24</v>
      </c>
      <c r="L6754" s="61" t="n">
        <f aca="false">IF(J6754="PosK",SUMIFS(K:K,J:J,"PosK",H:H,H6754),"")</f>
        <v>29.24</v>
      </c>
      <c r="M6754" s="61" t="n">
        <f aca="false">IF(J6754="PosK",SUMIFS(K:K,J:J,"NegK",H:H,H6754),"")</f>
        <v>0</v>
      </c>
      <c r="N6754" s="61" t="n">
        <f aca="false">IF(J6754="PosK",SUMIFS(K:K,J:J,"eDNA",H:H,H6754),"")</f>
        <v>0</v>
      </c>
      <c r="P6754" s="62" t="n">
        <f aca="false">IF(K6756="No Ct",0,K6756)</f>
        <v>0</v>
      </c>
      <c r="Q6754" s="62" t="n">
        <f aca="false">IF(K6757="No Ct",0,K6757)</f>
        <v>0</v>
      </c>
      <c r="R6754" s="0" t="str">
        <f aca="false">IF(AND(L6754&gt;0,M6754=0),"Valid","Invalid")</f>
        <v>Valid</v>
      </c>
      <c r="S6754" s="0" t="str">
        <f aca="false">IF(OR(P6754&gt;1,Q6754&gt;1),"Present","Absent")</f>
        <v>Absent</v>
      </c>
      <c r="T6754" s="63" t="str">
        <f aca="false">IF(OR(AND(P6754&gt;1,P6754&lt;41),AND(Q6754&gt;1,Q6754&lt;41)),"Ct&lt;41","Ct&gt;41")</f>
        <v>Ct&gt;41</v>
      </c>
      <c r="U6754" s="0" t="str">
        <f aca="false">I6754</f>
        <v>Springfroe</v>
      </c>
      <c r="V6754" s="0" t="str">
        <f aca="false">MID(F6754,10,9)</f>
        <v>DL2018062</v>
      </c>
      <c r="W6754" s="64" t="str">
        <f aca="false">V6754&amp;"_"&amp;U6754&amp;"_"&amp;R6754&amp;"_"&amp;S6754&amp;"_"&amp;T6754</f>
        <v>DL2018062_Springfroe_Valid_Absent_Ct&gt;41</v>
      </c>
    </row>
    <row r="6755" customFormat="false" ht="14.25" hidden="false" customHeight="false" outlineLevel="0" collapsed="false">
      <c r="A6755" s="0" t="s">
        <v>788</v>
      </c>
      <c r="B6755" s="52" t="s">
        <v>789</v>
      </c>
      <c r="C6755" s="52" t="s">
        <v>747</v>
      </c>
      <c r="D6755" s="53" t="n">
        <v>0.1</v>
      </c>
      <c r="E6755" s="53" t="s">
        <v>748</v>
      </c>
      <c r="F6755" s="0" t="s">
        <v>1421</v>
      </c>
      <c r="G6755" s="0" t="str">
        <f aca="false">LEFT(B6755,2)</f>
        <v>06</v>
      </c>
      <c r="H6755" s="0" t="str">
        <f aca="false">I6755&amp;"_"&amp;G6755&amp;"_"&amp;F6755</f>
        <v>Springfroe_06_20190207_DL2018062_SkanderborgGym_koersel1</v>
      </c>
      <c r="I6755" s="61" t="str">
        <f aca="false">MID(RIGHT(B6755,LEN(B6755)-3),1,FIND("_",RIGHT(B6755,LEN(B6755)-3))-1)</f>
        <v>Springfroe</v>
      </c>
      <c r="J6755" s="61" t="str">
        <f aca="false">TRIM(SUBSTITUTE(RIGHT(B6755,FIND(I6755,B6755)+1),"_",""))</f>
        <v>NegK</v>
      </c>
      <c r="K6755" s="0" t="str">
        <f aca="false">IFERROR(VALUE(SUBSTITUTE(E6755,".",",")),E6755)</f>
        <v>No Ct</v>
      </c>
      <c r="L6755" s="61" t="str">
        <f aca="false">IF(J6755="PosK",SUMIFS(K:K,J:J,"PosK",H:H,H6755),"")</f>
        <v/>
      </c>
      <c r="M6755" s="61" t="str">
        <f aca="false">IF(J6755="PosK",SUMIFS(K:K,J:J,"NegK",H:H,H6755),"")</f>
        <v/>
      </c>
      <c r="N6755" s="61" t="str">
        <f aca="false">IF(J6755="PosK",SUMIFS(K:K,J:J,"eDNA",H:H,H6755),"")</f>
        <v/>
      </c>
    </row>
    <row r="6756" customFormat="false" ht="14.25" hidden="false" customHeight="false" outlineLevel="0" collapsed="false">
      <c r="A6756" s="0" t="s">
        <v>790</v>
      </c>
      <c r="B6756" s="52" t="s">
        <v>791</v>
      </c>
      <c r="C6756" s="52" t="s">
        <v>751</v>
      </c>
      <c r="D6756" s="53" t="n">
        <v>0.1</v>
      </c>
      <c r="E6756" s="53" t="s">
        <v>748</v>
      </c>
      <c r="F6756" s="0" t="s">
        <v>1421</v>
      </c>
      <c r="G6756" s="0" t="str">
        <f aca="false">LEFT(B6756,2)</f>
        <v>06</v>
      </c>
      <c r="H6756" s="0" t="str">
        <f aca="false">I6756&amp;"_"&amp;G6756&amp;"_"&amp;F6756</f>
        <v>Springfroe_06_20190207_DL2018062_SkanderborgGym_koersel1</v>
      </c>
      <c r="I6756" s="61" t="str">
        <f aca="false">MID(RIGHT(B6756,LEN(B6756)-3),1,FIND("_",RIGHT(B6756,LEN(B6756)-3))-1)</f>
        <v>Springfroe</v>
      </c>
      <c r="J6756" s="61" t="str">
        <f aca="false">TRIM(SUBSTITUTE(RIGHT(B6756,FIND(I6756,B6756)+1),"_",""))</f>
        <v>eDNA</v>
      </c>
      <c r="K6756" s="0" t="str">
        <f aca="false">IFERROR(VALUE(SUBSTITUTE(E6756,".",",")),E6756)</f>
        <v>No Ct</v>
      </c>
      <c r="L6756" s="61" t="str">
        <f aca="false">IF(J6756="PosK",SUMIFS(K:K,J:J,"PosK",H:H,H6756),"")</f>
        <v/>
      </c>
      <c r="M6756" s="61" t="str">
        <f aca="false">IF(J6756="PosK",SUMIFS(K:K,J:J,"NegK",H:H,H6756),"")</f>
        <v/>
      </c>
      <c r="N6756" s="61" t="str">
        <f aca="false">IF(J6756="PosK",SUMIFS(K:K,J:J,"eDNA",H:H,H6756),"")</f>
        <v/>
      </c>
      <c r="Q6756" s="62"/>
    </row>
    <row r="6757" customFormat="false" ht="14.25" hidden="false" customHeight="false" outlineLevel="0" collapsed="false">
      <c r="A6757" s="0" t="s">
        <v>792</v>
      </c>
      <c r="B6757" s="52" t="s">
        <v>791</v>
      </c>
      <c r="C6757" s="52" t="s">
        <v>751</v>
      </c>
      <c r="D6757" s="53" t="n">
        <v>0.1</v>
      </c>
      <c r="E6757" s="53" t="s">
        <v>748</v>
      </c>
      <c r="F6757" s="0" t="s">
        <v>1421</v>
      </c>
      <c r="G6757" s="0" t="str">
        <f aca="false">LEFT(B6757,2)</f>
        <v>06</v>
      </c>
      <c r="H6757" s="0" t="str">
        <f aca="false">I6757&amp;"_"&amp;G6757&amp;"_"&amp;F6757</f>
        <v>Springfroe_06_20190207_DL2018062_SkanderborgGym_koersel1</v>
      </c>
      <c r="I6757" s="61" t="str">
        <f aca="false">MID(RIGHT(B6757,LEN(B6757)-3),1,FIND("_",RIGHT(B6757,LEN(B6757)-3))-1)</f>
        <v>Springfroe</v>
      </c>
      <c r="J6757" s="61" t="str">
        <f aca="false">TRIM(SUBSTITUTE(RIGHT(B6757,FIND(I6757,B6757)+1),"_",""))</f>
        <v>eDNA</v>
      </c>
      <c r="K6757" s="0" t="str">
        <f aca="false">IFERROR(VALUE(SUBSTITUTE(E6757,".",",")),E6757)</f>
        <v>No Ct</v>
      </c>
      <c r="L6757" s="61" t="str">
        <f aca="false">IF(J6757="PosK",SUMIFS(K:K,J:J,"PosK",H:H,H6757),"")</f>
        <v/>
      </c>
      <c r="M6757" s="61" t="str">
        <f aca="false">IF(J6757="PosK",SUMIFS(K:K,J:J,"NegK",H:H,H6757),"")</f>
        <v/>
      </c>
      <c r="N6757" s="61" t="str">
        <f aca="false">IF(J6757="PosK",SUMIFS(K:K,J:J,"eDNA",H:H,H6757),"")</f>
        <v/>
      </c>
      <c r="P6757" s="62"/>
      <c r="T6757" s="63"/>
      <c r="W6757" s="64"/>
    </row>
    <row r="6758" customFormat="false" ht="14.25" hidden="false" customHeight="false" outlineLevel="0" collapsed="false">
      <c r="A6758" s="0" t="s">
        <v>794</v>
      </c>
      <c r="B6758" s="52" t="s">
        <v>960</v>
      </c>
      <c r="C6758" s="52" t="s">
        <v>743</v>
      </c>
      <c r="D6758" s="53" t="n">
        <v>0.1</v>
      </c>
      <c r="E6758" s="53" t="n">
        <v>28.25</v>
      </c>
      <c r="F6758" s="0" t="s">
        <v>1421</v>
      </c>
      <c r="G6758" s="0" t="str">
        <f aca="false">LEFT(B6758,2)</f>
        <v>07</v>
      </c>
      <c r="H6758" s="0" t="str">
        <f aca="false">I6758&amp;"_"&amp;G6758&amp;"_"&amp;F6758</f>
        <v>Springfroe_07_20190207_DL2018062_SkanderborgGym_koersel1</v>
      </c>
      <c r="I6758" s="61" t="str">
        <f aca="false">MID(RIGHT(B6758,LEN(B6758)-3),1,FIND("_",RIGHT(B6758,LEN(B6758)-3))-1)</f>
        <v>Springfroe</v>
      </c>
      <c r="J6758" s="61" t="str">
        <f aca="false">TRIM(SUBSTITUTE(RIGHT(B6758,FIND(I6758,B6758)+1),"_",""))</f>
        <v>PosK</v>
      </c>
      <c r="K6758" s="0" t="n">
        <f aca="false">IFERROR(VALUE(SUBSTITUTE(E6758,".",",")),E6758)</f>
        <v>28.25</v>
      </c>
      <c r="L6758" s="61" t="n">
        <f aca="false">IF(J6758="PosK",SUMIFS(K:K,J:J,"PosK",H:H,H6758),"")</f>
        <v>28.25</v>
      </c>
      <c r="M6758" s="61" t="n">
        <f aca="false">IF(J6758="PosK",SUMIFS(K:K,J:J,"NegK",H:H,H6758),"")</f>
        <v>0</v>
      </c>
      <c r="N6758" s="61" t="n">
        <f aca="false">IF(J6758="PosK",SUMIFS(K:K,J:J,"eDNA",H:H,H6758),"")</f>
        <v>0</v>
      </c>
      <c r="P6758" s="62" t="n">
        <f aca="false">IF(K6760="No Ct",0,K6760)</f>
        <v>0</v>
      </c>
      <c r="Q6758" s="62" t="n">
        <f aca="false">IF(K6761="No Ct",0,K6761)</f>
        <v>0</v>
      </c>
      <c r="R6758" s="0" t="str">
        <f aca="false">IF(AND(L6758&gt;0,M6758=0),"Valid","Invalid")</f>
        <v>Valid</v>
      </c>
      <c r="S6758" s="0" t="str">
        <f aca="false">IF(OR(P6758&gt;1,Q6758&gt;1),"Present","Absent")</f>
        <v>Absent</v>
      </c>
      <c r="T6758" s="63" t="str">
        <f aca="false">IF(OR(AND(P6758&gt;1,P6758&lt;41),AND(Q6758&gt;1,Q6758&lt;41)),"Ct&lt;41","Ct&gt;41")</f>
        <v>Ct&gt;41</v>
      </c>
      <c r="U6758" s="0" t="str">
        <f aca="false">I6758</f>
        <v>Springfroe</v>
      </c>
      <c r="V6758" s="0" t="str">
        <f aca="false">MID(F6758,10,9)</f>
        <v>DL2018062</v>
      </c>
      <c r="W6758" s="64" t="str">
        <f aca="false">V6758&amp;"_"&amp;U6758&amp;"_"&amp;R6758&amp;"_"&amp;S6758&amp;"_"&amp;T6758</f>
        <v>DL2018062_Springfroe_Valid_Absent_Ct&gt;41</v>
      </c>
    </row>
    <row r="6759" customFormat="false" ht="14.25" hidden="false" customHeight="false" outlineLevel="0" collapsed="false">
      <c r="A6759" s="0" t="s">
        <v>796</v>
      </c>
      <c r="B6759" s="52" t="s">
        <v>961</v>
      </c>
      <c r="C6759" s="52" t="s">
        <v>747</v>
      </c>
      <c r="D6759" s="53" t="n">
        <v>0.1</v>
      </c>
      <c r="E6759" s="53" t="s">
        <v>748</v>
      </c>
      <c r="F6759" s="0" t="s">
        <v>1421</v>
      </c>
      <c r="G6759" s="0" t="str">
        <f aca="false">LEFT(B6759,2)</f>
        <v>07</v>
      </c>
      <c r="H6759" s="0" t="str">
        <f aca="false">I6759&amp;"_"&amp;G6759&amp;"_"&amp;F6759</f>
        <v>Springfroe_07_20190207_DL2018062_SkanderborgGym_koersel1</v>
      </c>
      <c r="I6759" s="61" t="str">
        <f aca="false">MID(RIGHT(B6759,LEN(B6759)-3),1,FIND("_",RIGHT(B6759,LEN(B6759)-3))-1)</f>
        <v>Springfroe</v>
      </c>
      <c r="J6759" s="61" t="str">
        <f aca="false">TRIM(SUBSTITUTE(RIGHT(B6759,FIND(I6759,B6759)+1),"_",""))</f>
        <v>NegK</v>
      </c>
      <c r="K6759" s="0" t="str">
        <f aca="false">IFERROR(VALUE(SUBSTITUTE(E6759,".",",")),E6759)</f>
        <v>No Ct</v>
      </c>
      <c r="L6759" s="61" t="str">
        <f aca="false">IF(J6759="PosK",SUMIFS(K:K,J:J,"PosK",H:H,H6759),"")</f>
        <v/>
      </c>
      <c r="M6759" s="61" t="str">
        <f aca="false">IF(J6759="PosK",SUMIFS(K:K,J:J,"NegK",H:H,H6759),"")</f>
        <v/>
      </c>
      <c r="N6759" s="61" t="str">
        <f aca="false">IF(J6759="PosK",SUMIFS(K:K,J:J,"eDNA",H:H,H6759),"")</f>
        <v/>
      </c>
    </row>
    <row r="6760" customFormat="false" ht="14.25" hidden="false" customHeight="false" outlineLevel="0" collapsed="false">
      <c r="A6760" s="0" t="s">
        <v>798</v>
      </c>
      <c r="B6760" s="52" t="s">
        <v>962</v>
      </c>
      <c r="C6760" s="52" t="s">
        <v>751</v>
      </c>
      <c r="D6760" s="53" t="n">
        <v>0.1</v>
      </c>
      <c r="E6760" s="53" t="s">
        <v>748</v>
      </c>
      <c r="F6760" s="0" t="s">
        <v>1421</v>
      </c>
      <c r="G6760" s="0" t="str">
        <f aca="false">LEFT(B6760,2)</f>
        <v>07</v>
      </c>
      <c r="H6760" s="0" t="str">
        <f aca="false">I6760&amp;"_"&amp;G6760&amp;"_"&amp;F6760</f>
        <v>Springfroe_07_20190207_DL2018062_SkanderborgGym_koersel1</v>
      </c>
      <c r="I6760" s="61" t="str">
        <f aca="false">MID(RIGHT(B6760,LEN(B6760)-3),1,FIND("_",RIGHT(B6760,LEN(B6760)-3))-1)</f>
        <v>Springfroe</v>
      </c>
      <c r="J6760" s="61" t="str">
        <f aca="false">TRIM(SUBSTITUTE(RIGHT(B6760,FIND(I6760,B6760)+1),"_",""))</f>
        <v>eDNA</v>
      </c>
      <c r="K6760" s="0" t="str">
        <f aca="false">IFERROR(VALUE(SUBSTITUTE(E6760,".",",")),E6760)</f>
        <v>No Ct</v>
      </c>
      <c r="L6760" s="61" t="str">
        <f aca="false">IF(J6760="PosK",SUMIFS(K:K,J:J,"PosK",H:H,H6760),"")</f>
        <v/>
      </c>
      <c r="M6760" s="61" t="str">
        <f aca="false">IF(J6760="PosK",SUMIFS(K:K,J:J,"NegK",H:H,H6760),"")</f>
        <v/>
      </c>
      <c r="N6760" s="61" t="str">
        <f aca="false">IF(J6760="PosK",SUMIFS(K:K,J:J,"eDNA",H:H,H6760),"")</f>
        <v/>
      </c>
      <c r="Q6760" s="62"/>
    </row>
    <row r="6761" customFormat="false" ht="14.25" hidden="false" customHeight="false" outlineLevel="0" collapsed="false">
      <c r="A6761" s="0" t="s">
        <v>800</v>
      </c>
      <c r="B6761" s="52" t="s">
        <v>962</v>
      </c>
      <c r="C6761" s="52" t="s">
        <v>751</v>
      </c>
      <c r="D6761" s="53" t="n">
        <v>0.1</v>
      </c>
      <c r="E6761" s="53" t="s">
        <v>748</v>
      </c>
      <c r="F6761" s="0" t="s">
        <v>1421</v>
      </c>
      <c r="G6761" s="0" t="str">
        <f aca="false">LEFT(B6761,2)</f>
        <v>07</v>
      </c>
      <c r="H6761" s="0" t="str">
        <f aca="false">I6761&amp;"_"&amp;G6761&amp;"_"&amp;F6761</f>
        <v>Springfroe_07_20190207_DL2018062_SkanderborgGym_koersel1</v>
      </c>
      <c r="I6761" s="61" t="str">
        <f aca="false">MID(RIGHT(B6761,LEN(B6761)-3),1,FIND("_",RIGHT(B6761,LEN(B6761)-3))-1)</f>
        <v>Springfroe</v>
      </c>
      <c r="J6761" s="61" t="str">
        <f aca="false">TRIM(SUBSTITUTE(RIGHT(B6761,FIND(I6761,B6761)+1),"_",""))</f>
        <v>eDNA</v>
      </c>
      <c r="K6761" s="0" t="str">
        <f aca="false">IFERROR(VALUE(SUBSTITUTE(E6761,".",",")),E6761)</f>
        <v>No Ct</v>
      </c>
      <c r="L6761" s="61" t="str">
        <f aca="false">IF(J6761="PosK",SUMIFS(K:K,J:J,"PosK",H:H,H6761),"")</f>
        <v/>
      </c>
      <c r="M6761" s="61" t="str">
        <f aca="false">IF(J6761="PosK",SUMIFS(K:K,J:J,"NegK",H:H,H6761),"")</f>
        <v/>
      </c>
      <c r="N6761" s="61" t="str">
        <f aca="false">IF(J6761="PosK",SUMIFS(K:K,J:J,"eDNA",H:H,H6761),"")</f>
        <v/>
      </c>
      <c r="P6761" s="62"/>
      <c r="T6761" s="63"/>
      <c r="W6761" s="64"/>
    </row>
    <row r="6762" customFormat="false" ht="14.25" hidden="false" customHeight="false" outlineLevel="0" collapsed="false">
      <c r="A6762" s="0" t="s">
        <v>802</v>
      </c>
      <c r="B6762" s="52" t="s">
        <v>964</v>
      </c>
      <c r="C6762" s="52" t="s">
        <v>743</v>
      </c>
      <c r="D6762" s="53" t="n">
        <v>0.1</v>
      </c>
      <c r="E6762" s="53" t="s">
        <v>748</v>
      </c>
      <c r="F6762" s="0" t="s">
        <v>1421</v>
      </c>
      <c r="G6762" s="0" t="str">
        <f aca="false">LEFT(B6762,2)</f>
        <v>08</v>
      </c>
      <c r="H6762" s="0" t="str">
        <f aca="false">I6762&amp;"_"&amp;G6762&amp;"_"&amp;F6762</f>
        <v>Klokkefroe_08_20190207_DL2018062_SkanderborgGym_koersel1</v>
      </c>
      <c r="I6762" s="61" t="str">
        <f aca="false">MID(RIGHT(B6762,LEN(B6762)-3),1,FIND("_",RIGHT(B6762,LEN(B6762)-3))-1)</f>
        <v>Klokkefroe</v>
      </c>
      <c r="J6762" s="61" t="str">
        <f aca="false">TRIM(SUBSTITUTE(RIGHT(B6762,FIND(I6762,B6762)+1),"_",""))</f>
        <v>PosK</v>
      </c>
      <c r="K6762" s="0" t="str">
        <f aca="false">IFERROR(VALUE(SUBSTITUTE(E6762,".",",")),E6762)</f>
        <v>No Ct</v>
      </c>
      <c r="L6762" s="61" t="n">
        <f aca="false">IF(J6762="PosK",SUMIFS(K:K,J:J,"PosK",H:H,H6762),"")</f>
        <v>0</v>
      </c>
      <c r="M6762" s="61" t="n">
        <f aca="false">IF(J6762="PosK",SUMIFS(K:K,J:J,"NegK",H:H,H6762),"")</f>
        <v>0</v>
      </c>
      <c r="N6762" s="61" t="n">
        <f aca="false">IF(J6762="PosK",SUMIFS(K:K,J:J,"eDNA",H:H,H6762),"")</f>
        <v>0</v>
      </c>
      <c r="P6762" s="62" t="n">
        <f aca="false">IF(K6764="No Ct",0,K6764)</f>
        <v>0</v>
      </c>
      <c r="Q6762" s="62" t="n">
        <f aca="false">IF(K6765="No Ct",0,K6765)</f>
        <v>0</v>
      </c>
      <c r="R6762" s="0" t="str">
        <f aca="false">IF(AND(L6762&gt;0,M6762=0),"Valid","Invalid")</f>
        <v>Invalid</v>
      </c>
      <c r="S6762" s="0" t="str">
        <f aca="false">IF(OR(P6762&gt;1,Q6762&gt;1),"Present","Absent")</f>
        <v>Absent</v>
      </c>
      <c r="T6762" s="63" t="str">
        <f aca="false">IF(OR(AND(P6762&gt;1,P6762&lt;41),AND(Q6762&gt;1,Q6762&lt;41)),"Ct&lt;41","Ct&gt;41")</f>
        <v>Ct&gt;41</v>
      </c>
      <c r="U6762" s="0" t="str">
        <f aca="false">I6762</f>
        <v>Klokkefroe</v>
      </c>
      <c r="V6762" s="0" t="str">
        <f aca="false">MID(F6762,10,9)</f>
        <v>DL2018062</v>
      </c>
      <c r="W6762" s="64" t="str">
        <f aca="false">V6762&amp;"_"&amp;U6762&amp;"_"&amp;R6762&amp;"_"&amp;S6762&amp;"_"&amp;T6762</f>
        <v>DL2018062_Klokkefroe_Invalid_Absent_Ct&gt;41</v>
      </c>
    </row>
    <row r="6763" customFormat="false" ht="14.25" hidden="false" customHeight="false" outlineLevel="0" collapsed="false">
      <c r="A6763" s="0" t="s">
        <v>804</v>
      </c>
      <c r="B6763" s="52" t="s">
        <v>965</v>
      </c>
      <c r="C6763" s="52" t="s">
        <v>747</v>
      </c>
      <c r="D6763" s="53" t="n">
        <v>0.1</v>
      </c>
      <c r="E6763" s="53" t="s">
        <v>748</v>
      </c>
      <c r="F6763" s="0" t="s">
        <v>1421</v>
      </c>
      <c r="G6763" s="0" t="str">
        <f aca="false">LEFT(B6763,2)</f>
        <v>08</v>
      </c>
      <c r="H6763" s="0" t="str">
        <f aca="false">I6763&amp;"_"&amp;G6763&amp;"_"&amp;F6763</f>
        <v>Klokkefroe_08_20190207_DL2018062_SkanderborgGym_koersel1</v>
      </c>
      <c r="I6763" s="61" t="str">
        <f aca="false">MID(RIGHT(B6763,LEN(B6763)-3),1,FIND("_",RIGHT(B6763,LEN(B6763)-3))-1)</f>
        <v>Klokkefroe</v>
      </c>
      <c r="J6763" s="61" t="str">
        <f aca="false">TRIM(SUBSTITUTE(RIGHT(B6763,FIND(I6763,B6763)+1),"_",""))</f>
        <v>NegK</v>
      </c>
      <c r="K6763" s="0" t="str">
        <f aca="false">IFERROR(VALUE(SUBSTITUTE(E6763,".",",")),E6763)</f>
        <v>No Ct</v>
      </c>
      <c r="L6763" s="61" t="str">
        <f aca="false">IF(J6763="PosK",SUMIFS(K:K,J:J,"PosK",H:H,H6763),"")</f>
        <v/>
      </c>
      <c r="M6763" s="61" t="str">
        <f aca="false">IF(J6763="PosK",SUMIFS(K:K,J:J,"NegK",H:H,H6763),"")</f>
        <v/>
      </c>
      <c r="N6763" s="61" t="str">
        <f aca="false">IF(J6763="PosK",SUMIFS(K:K,J:J,"eDNA",H:H,H6763),"")</f>
        <v/>
      </c>
    </row>
    <row r="6764" customFormat="false" ht="14.25" hidden="false" customHeight="false" outlineLevel="0" collapsed="false">
      <c r="A6764" s="0" t="s">
        <v>806</v>
      </c>
      <c r="B6764" s="52" t="s">
        <v>966</v>
      </c>
      <c r="C6764" s="52" t="s">
        <v>751</v>
      </c>
      <c r="D6764" s="53" t="n">
        <v>0.1</v>
      </c>
      <c r="E6764" s="53" t="s">
        <v>748</v>
      </c>
      <c r="F6764" s="0" t="s">
        <v>1421</v>
      </c>
      <c r="G6764" s="0" t="str">
        <f aca="false">LEFT(B6764,2)</f>
        <v>08</v>
      </c>
      <c r="H6764" s="0" t="str">
        <f aca="false">I6764&amp;"_"&amp;G6764&amp;"_"&amp;F6764</f>
        <v>Klokkefroe_08_20190207_DL2018062_SkanderborgGym_koersel1</v>
      </c>
      <c r="I6764" s="61" t="str">
        <f aca="false">MID(RIGHT(B6764,LEN(B6764)-3),1,FIND("_",RIGHT(B6764,LEN(B6764)-3))-1)</f>
        <v>Klokkefroe</v>
      </c>
      <c r="J6764" s="61" t="str">
        <f aca="false">TRIM(SUBSTITUTE(RIGHT(B6764,FIND(I6764,B6764)+1),"_",""))</f>
        <v>eDNA</v>
      </c>
      <c r="K6764" s="0" t="str">
        <f aca="false">IFERROR(VALUE(SUBSTITUTE(E6764,".",",")),E6764)</f>
        <v>No Ct</v>
      </c>
      <c r="L6764" s="61" t="str">
        <f aca="false">IF(J6764="PosK",SUMIFS(K:K,J:J,"PosK",H:H,H6764),"")</f>
        <v/>
      </c>
      <c r="M6764" s="61" t="str">
        <f aca="false">IF(J6764="PosK",SUMIFS(K:K,J:J,"NegK",H:H,H6764),"")</f>
        <v/>
      </c>
      <c r="N6764" s="61" t="str">
        <f aca="false">IF(J6764="PosK",SUMIFS(K:K,J:J,"eDNA",H:H,H6764),"")</f>
        <v/>
      </c>
      <c r="Q6764" s="62"/>
    </row>
    <row r="6765" customFormat="false" ht="14.25" hidden="false" customHeight="false" outlineLevel="0" collapsed="false">
      <c r="A6765" s="0" t="s">
        <v>808</v>
      </c>
      <c r="B6765" s="52" t="s">
        <v>966</v>
      </c>
      <c r="C6765" s="52" t="s">
        <v>751</v>
      </c>
      <c r="D6765" s="53" t="n">
        <v>0.1</v>
      </c>
      <c r="E6765" s="53" t="s">
        <v>748</v>
      </c>
      <c r="F6765" s="0" t="s">
        <v>1421</v>
      </c>
      <c r="G6765" s="0" t="str">
        <f aca="false">LEFT(B6765,2)</f>
        <v>08</v>
      </c>
      <c r="H6765" s="0" t="str">
        <f aca="false">I6765&amp;"_"&amp;G6765&amp;"_"&amp;F6765</f>
        <v>Klokkefroe_08_20190207_DL2018062_SkanderborgGym_koersel1</v>
      </c>
      <c r="I6765" s="61" t="str">
        <f aca="false">MID(RIGHT(B6765,LEN(B6765)-3),1,FIND("_",RIGHT(B6765,LEN(B6765)-3))-1)</f>
        <v>Klokkefroe</v>
      </c>
      <c r="J6765" s="61" t="str">
        <f aca="false">TRIM(SUBSTITUTE(RIGHT(B6765,FIND(I6765,B6765)+1),"_",""))</f>
        <v>eDNA</v>
      </c>
      <c r="K6765" s="0" t="str">
        <f aca="false">IFERROR(VALUE(SUBSTITUTE(E6765,".",",")),E6765)</f>
        <v>No Ct</v>
      </c>
      <c r="L6765" s="61" t="str">
        <f aca="false">IF(J6765="PosK",SUMIFS(K:K,J:J,"PosK",H:H,H6765),"")</f>
        <v/>
      </c>
      <c r="M6765" s="61" t="str">
        <f aca="false">IF(J6765="PosK",SUMIFS(K:K,J:J,"NegK",H:H,H6765),"")</f>
        <v/>
      </c>
      <c r="N6765" s="61" t="str">
        <f aca="false">IF(J6765="PosK",SUMIFS(K:K,J:J,"eDNA",H:H,H6765),"")</f>
        <v/>
      </c>
      <c r="P6765" s="62"/>
      <c r="T6765" s="63"/>
      <c r="W6765" s="64"/>
    </row>
    <row r="6766" customFormat="false" ht="14.25" hidden="false" customHeight="false" outlineLevel="0" collapsed="false">
      <c r="A6766" s="0" t="s">
        <v>810</v>
      </c>
      <c r="B6766" s="52" t="s">
        <v>968</v>
      </c>
      <c r="C6766" s="52" t="s">
        <v>743</v>
      </c>
      <c r="D6766" s="53" t="n">
        <v>0.1</v>
      </c>
      <c r="E6766" s="53" t="s">
        <v>748</v>
      </c>
      <c r="F6766" s="0" t="s">
        <v>1421</v>
      </c>
      <c r="G6766" s="0" t="str">
        <f aca="false">LEFT(B6766,2)</f>
        <v>09</v>
      </c>
      <c r="H6766" s="0" t="str">
        <f aca="false">I6766&amp;"_"&amp;G6766&amp;"_"&amp;F6766</f>
        <v>Skrubtudse_09_20190207_DL2018062_SkanderborgGym_koersel1</v>
      </c>
      <c r="I6766" s="61" t="str">
        <f aca="false">MID(RIGHT(B6766,LEN(B6766)-3),1,FIND("_",RIGHT(B6766,LEN(B6766)-3))-1)</f>
        <v>Skrubtudse</v>
      </c>
      <c r="J6766" s="61" t="str">
        <f aca="false">TRIM(SUBSTITUTE(RIGHT(B6766,FIND(I6766,B6766)+1),"_",""))</f>
        <v>PosK</v>
      </c>
      <c r="K6766" s="0" t="str">
        <f aca="false">IFERROR(VALUE(SUBSTITUTE(E6766,".",",")),E6766)</f>
        <v>No Ct</v>
      </c>
      <c r="L6766" s="61" t="n">
        <f aca="false">IF(J6766="PosK",SUMIFS(K:K,J:J,"PosK",H:H,H6766),"")</f>
        <v>0</v>
      </c>
      <c r="M6766" s="61" t="n">
        <f aca="false">IF(J6766="PosK",SUMIFS(K:K,J:J,"NegK",H:H,H6766),"")</f>
        <v>0</v>
      </c>
      <c r="N6766" s="61" t="n">
        <f aca="false">IF(J6766="PosK",SUMIFS(K:K,J:J,"eDNA",H:H,H6766),"")</f>
        <v>0</v>
      </c>
      <c r="P6766" s="62" t="n">
        <f aca="false">IF(K6768="No Ct",0,K6768)</f>
        <v>0</v>
      </c>
      <c r="Q6766" s="62" t="n">
        <f aca="false">IF(K6769="No Ct",0,K6769)</f>
        <v>0</v>
      </c>
      <c r="R6766" s="0" t="str">
        <f aca="false">IF(AND(L6766&gt;0,M6766=0),"Valid","Invalid")</f>
        <v>Invalid</v>
      </c>
      <c r="S6766" s="0" t="str">
        <f aca="false">IF(OR(P6766&gt;1,Q6766&gt;1),"Present","Absent")</f>
        <v>Absent</v>
      </c>
      <c r="T6766" s="63" t="str">
        <f aca="false">IF(OR(AND(P6766&gt;1,P6766&lt;41),AND(Q6766&gt;1,Q6766&lt;41)),"Ct&lt;41","Ct&gt;41")</f>
        <v>Ct&gt;41</v>
      </c>
      <c r="U6766" s="0" t="str">
        <f aca="false">I6766</f>
        <v>Skrubtudse</v>
      </c>
      <c r="V6766" s="0" t="str">
        <f aca="false">MID(F6766,10,9)</f>
        <v>DL2018062</v>
      </c>
      <c r="W6766" s="64" t="str">
        <f aca="false">V6766&amp;"_"&amp;U6766&amp;"_"&amp;R6766&amp;"_"&amp;S6766&amp;"_"&amp;T6766</f>
        <v>DL2018062_Skrubtudse_Invalid_Absent_Ct&gt;41</v>
      </c>
    </row>
    <row r="6767" customFormat="false" ht="14.25" hidden="false" customHeight="false" outlineLevel="0" collapsed="false">
      <c r="A6767" s="0" t="s">
        <v>812</v>
      </c>
      <c r="B6767" s="52" t="s">
        <v>969</v>
      </c>
      <c r="C6767" s="52" t="s">
        <v>747</v>
      </c>
      <c r="D6767" s="53" t="n">
        <v>0.1</v>
      </c>
      <c r="E6767" s="53" t="s">
        <v>748</v>
      </c>
      <c r="F6767" s="0" t="s">
        <v>1421</v>
      </c>
      <c r="G6767" s="0" t="str">
        <f aca="false">LEFT(B6767,2)</f>
        <v>09</v>
      </c>
      <c r="H6767" s="0" t="str">
        <f aca="false">I6767&amp;"_"&amp;G6767&amp;"_"&amp;F6767</f>
        <v>Skrubtudse_09_20190207_DL2018062_SkanderborgGym_koersel1</v>
      </c>
      <c r="I6767" s="61" t="str">
        <f aca="false">MID(RIGHT(B6767,LEN(B6767)-3),1,FIND("_",RIGHT(B6767,LEN(B6767)-3))-1)</f>
        <v>Skrubtudse</v>
      </c>
      <c r="J6767" s="61" t="str">
        <f aca="false">TRIM(SUBSTITUTE(RIGHT(B6767,FIND(I6767,B6767)+1),"_",""))</f>
        <v>NegK</v>
      </c>
      <c r="K6767" s="0" t="str">
        <f aca="false">IFERROR(VALUE(SUBSTITUTE(E6767,".",",")),E6767)</f>
        <v>No Ct</v>
      </c>
      <c r="L6767" s="61" t="str">
        <f aca="false">IF(J6767="PosK",SUMIFS(K:K,J:J,"PosK",H:H,H6767),"")</f>
        <v/>
      </c>
      <c r="M6767" s="61" t="str">
        <f aca="false">IF(J6767="PosK",SUMIFS(K:K,J:J,"NegK",H:H,H6767),"")</f>
        <v/>
      </c>
      <c r="N6767" s="61" t="str">
        <f aca="false">IF(J6767="PosK",SUMIFS(K:K,J:J,"eDNA",H:H,H6767),"")</f>
        <v/>
      </c>
    </row>
    <row r="6768" customFormat="false" ht="14.25" hidden="false" customHeight="false" outlineLevel="0" collapsed="false">
      <c r="A6768" s="0" t="s">
        <v>814</v>
      </c>
      <c r="B6768" s="52" t="s">
        <v>970</v>
      </c>
      <c r="C6768" s="52" t="s">
        <v>751</v>
      </c>
      <c r="D6768" s="53" t="n">
        <v>0.1</v>
      </c>
      <c r="E6768" s="53" t="s">
        <v>748</v>
      </c>
      <c r="F6768" s="0" t="s">
        <v>1421</v>
      </c>
      <c r="G6768" s="0" t="str">
        <f aca="false">LEFT(B6768,2)</f>
        <v>09</v>
      </c>
      <c r="H6768" s="0" t="str">
        <f aca="false">I6768&amp;"_"&amp;G6768&amp;"_"&amp;F6768</f>
        <v>Skrubtudse_09_20190207_DL2018062_SkanderborgGym_koersel1</v>
      </c>
      <c r="I6768" s="61" t="str">
        <f aca="false">MID(RIGHT(B6768,LEN(B6768)-3),1,FIND("_",RIGHT(B6768,LEN(B6768)-3))-1)</f>
        <v>Skrubtudse</v>
      </c>
      <c r="J6768" s="61" t="str">
        <f aca="false">TRIM(SUBSTITUTE(RIGHT(B6768,FIND(I6768,B6768)+1),"_",""))</f>
        <v>eDNA</v>
      </c>
      <c r="K6768" s="0" t="str">
        <f aca="false">IFERROR(VALUE(SUBSTITUTE(E6768,".",",")),E6768)</f>
        <v>No Ct</v>
      </c>
      <c r="L6768" s="61" t="str">
        <f aca="false">IF(J6768="PosK",SUMIFS(K:K,J:J,"PosK",H:H,H6768),"")</f>
        <v/>
      </c>
      <c r="M6768" s="61" t="str">
        <f aca="false">IF(J6768="PosK",SUMIFS(K:K,J:J,"NegK",H:H,H6768),"")</f>
        <v/>
      </c>
      <c r="N6768" s="61" t="str">
        <f aca="false">IF(J6768="PosK",SUMIFS(K:K,J:J,"eDNA",H:H,H6768),"")</f>
        <v/>
      </c>
      <c r="Q6768" s="62"/>
    </row>
    <row r="6769" customFormat="false" ht="14.25" hidden="false" customHeight="false" outlineLevel="0" collapsed="false">
      <c r="A6769" s="0" t="s">
        <v>816</v>
      </c>
      <c r="B6769" s="52" t="s">
        <v>970</v>
      </c>
      <c r="C6769" s="52" t="s">
        <v>751</v>
      </c>
      <c r="D6769" s="53" t="n">
        <v>0.1</v>
      </c>
      <c r="E6769" s="53" t="s">
        <v>748</v>
      </c>
      <c r="F6769" s="0" t="s">
        <v>1421</v>
      </c>
      <c r="G6769" s="0" t="str">
        <f aca="false">LEFT(B6769,2)</f>
        <v>09</v>
      </c>
      <c r="H6769" s="0" t="str">
        <f aca="false">I6769&amp;"_"&amp;G6769&amp;"_"&amp;F6769</f>
        <v>Skrubtudse_09_20190207_DL2018062_SkanderborgGym_koersel1</v>
      </c>
      <c r="I6769" s="61" t="str">
        <f aca="false">MID(RIGHT(B6769,LEN(B6769)-3),1,FIND("_",RIGHT(B6769,LEN(B6769)-3))-1)</f>
        <v>Skrubtudse</v>
      </c>
      <c r="J6769" s="61" t="str">
        <f aca="false">TRIM(SUBSTITUTE(RIGHT(B6769,FIND(I6769,B6769)+1),"_",""))</f>
        <v>eDNA</v>
      </c>
      <c r="K6769" s="0" t="str">
        <f aca="false">IFERROR(VALUE(SUBSTITUTE(E6769,".",",")),E6769)</f>
        <v>No Ct</v>
      </c>
      <c r="L6769" s="61" t="str">
        <f aca="false">IF(J6769="PosK",SUMIFS(K:K,J:J,"PosK",H:H,H6769),"")</f>
        <v/>
      </c>
      <c r="M6769" s="61" t="str">
        <f aca="false">IF(J6769="PosK",SUMIFS(K:K,J:J,"NegK",H:H,H6769),"")</f>
        <v/>
      </c>
      <c r="N6769" s="61" t="str">
        <f aca="false">IF(J6769="PosK",SUMIFS(K:K,J:J,"eDNA",H:H,H6769),"")</f>
        <v/>
      </c>
      <c r="P6769" s="62"/>
      <c r="T6769" s="63"/>
      <c r="W6769" s="64"/>
    </row>
    <row r="6770" customFormat="false" ht="14.25" hidden="false" customHeight="false" outlineLevel="0" collapsed="false">
      <c r="A6770" s="0" t="s">
        <v>818</v>
      </c>
      <c r="B6770" s="52" t="s">
        <v>972</v>
      </c>
      <c r="C6770" s="52" t="s">
        <v>743</v>
      </c>
      <c r="D6770" s="53" t="n">
        <v>0.1</v>
      </c>
      <c r="E6770" s="53" t="s">
        <v>748</v>
      </c>
      <c r="F6770" s="0" t="s">
        <v>1421</v>
      </c>
      <c r="G6770" s="0" t="str">
        <f aca="false">LEFT(B6770,2)</f>
        <v>10</v>
      </c>
      <c r="H6770" s="0" t="str">
        <f aca="false">I6770&amp;"_"&amp;G6770&amp;"_"&amp;F6770</f>
        <v>Skrubtudse_10_20190207_DL2018062_SkanderborgGym_koersel1</v>
      </c>
      <c r="I6770" s="61" t="str">
        <f aca="false">MID(RIGHT(B6770,LEN(B6770)-3),1,FIND("_",RIGHT(B6770,LEN(B6770)-3))-1)</f>
        <v>Skrubtudse</v>
      </c>
      <c r="J6770" s="61" t="str">
        <f aca="false">TRIM(SUBSTITUTE(RIGHT(B6770,FIND(I6770,B6770)+1),"_",""))</f>
        <v>PosK</v>
      </c>
      <c r="K6770" s="0" t="str">
        <f aca="false">IFERROR(VALUE(SUBSTITUTE(E6770,".",",")),E6770)</f>
        <v>No Ct</v>
      </c>
      <c r="L6770" s="61" t="n">
        <f aca="false">IF(J6770="PosK",SUMIFS(K:K,J:J,"PosK",H:H,H6770),"")</f>
        <v>0</v>
      </c>
      <c r="M6770" s="61" t="n">
        <f aca="false">IF(J6770="PosK",SUMIFS(K:K,J:J,"NegK",H:H,H6770),"")</f>
        <v>0</v>
      </c>
      <c r="N6770" s="61" t="n">
        <f aca="false">IF(J6770="PosK",SUMIFS(K:K,J:J,"eDNA",H:H,H6770),"")</f>
        <v>0</v>
      </c>
      <c r="P6770" s="62" t="n">
        <f aca="false">IF(K6772="No Ct",0,K6772)</f>
        <v>0</v>
      </c>
      <c r="Q6770" s="62" t="n">
        <f aca="false">IF(K6773="No Ct",0,K6773)</f>
        <v>0</v>
      </c>
      <c r="R6770" s="0" t="str">
        <f aca="false">IF(AND(L6770&gt;0,M6770=0),"Valid","Invalid")</f>
        <v>Invalid</v>
      </c>
      <c r="S6770" s="0" t="str">
        <f aca="false">IF(OR(P6770&gt;1,Q6770&gt;1),"Present","Absent")</f>
        <v>Absent</v>
      </c>
      <c r="T6770" s="63" t="str">
        <f aca="false">IF(OR(AND(P6770&gt;1,P6770&lt;41),AND(Q6770&gt;1,Q6770&lt;41)),"Ct&lt;41","Ct&gt;41")</f>
        <v>Ct&gt;41</v>
      </c>
      <c r="U6770" s="0" t="str">
        <f aca="false">I6770</f>
        <v>Skrubtudse</v>
      </c>
      <c r="V6770" s="0" t="str">
        <f aca="false">MID(F6770,10,9)</f>
        <v>DL2018062</v>
      </c>
      <c r="W6770" s="64" t="str">
        <f aca="false">V6770&amp;"_"&amp;U6770&amp;"_"&amp;R6770&amp;"_"&amp;S6770&amp;"_"&amp;T6770</f>
        <v>DL2018062_Skrubtudse_Invalid_Absent_Ct&gt;41</v>
      </c>
    </row>
    <row r="6771" customFormat="false" ht="14.25" hidden="false" customHeight="false" outlineLevel="0" collapsed="false">
      <c r="A6771" s="0" t="s">
        <v>820</v>
      </c>
      <c r="B6771" s="52" t="s">
        <v>973</v>
      </c>
      <c r="C6771" s="52" t="s">
        <v>747</v>
      </c>
      <c r="D6771" s="53" t="n">
        <v>0.1</v>
      </c>
      <c r="E6771" s="53" t="s">
        <v>748</v>
      </c>
      <c r="F6771" s="0" t="s">
        <v>1421</v>
      </c>
      <c r="G6771" s="0" t="str">
        <f aca="false">LEFT(B6771,2)</f>
        <v>10</v>
      </c>
      <c r="H6771" s="0" t="str">
        <f aca="false">I6771&amp;"_"&amp;G6771&amp;"_"&amp;F6771</f>
        <v>Skrubtudse_10_20190207_DL2018062_SkanderborgGym_koersel1</v>
      </c>
      <c r="I6771" s="61" t="str">
        <f aca="false">MID(RIGHT(B6771,LEN(B6771)-3),1,FIND("_",RIGHT(B6771,LEN(B6771)-3))-1)</f>
        <v>Skrubtudse</v>
      </c>
      <c r="J6771" s="61" t="str">
        <f aca="false">TRIM(SUBSTITUTE(RIGHT(B6771,FIND(I6771,B6771)+1),"_",""))</f>
        <v>NegK</v>
      </c>
      <c r="K6771" s="0" t="str">
        <f aca="false">IFERROR(VALUE(SUBSTITUTE(E6771,".",",")),E6771)</f>
        <v>No Ct</v>
      </c>
      <c r="L6771" s="61" t="str">
        <f aca="false">IF(J6771="PosK",SUMIFS(K:K,J:J,"PosK",H:H,H6771),"")</f>
        <v/>
      </c>
      <c r="M6771" s="61" t="str">
        <f aca="false">IF(J6771="PosK",SUMIFS(K:K,J:J,"NegK",H:H,H6771),"")</f>
        <v/>
      </c>
      <c r="N6771" s="61" t="str">
        <f aca="false">IF(J6771="PosK",SUMIFS(K:K,J:J,"eDNA",H:H,H6771),"")</f>
        <v/>
      </c>
    </row>
    <row r="6772" customFormat="false" ht="14.25" hidden="false" customHeight="false" outlineLevel="0" collapsed="false">
      <c r="A6772" s="0" t="s">
        <v>822</v>
      </c>
      <c r="B6772" s="52" t="s">
        <v>974</v>
      </c>
      <c r="C6772" s="52" t="s">
        <v>751</v>
      </c>
      <c r="D6772" s="53" t="n">
        <v>0.1</v>
      </c>
      <c r="E6772" s="53" t="s">
        <v>748</v>
      </c>
      <c r="F6772" s="0" t="s">
        <v>1421</v>
      </c>
      <c r="G6772" s="0" t="str">
        <f aca="false">LEFT(B6772,2)</f>
        <v>10</v>
      </c>
      <c r="H6772" s="0" t="str">
        <f aca="false">I6772&amp;"_"&amp;G6772&amp;"_"&amp;F6772</f>
        <v>Skrubtudse_10_20190207_DL2018062_SkanderborgGym_koersel1</v>
      </c>
      <c r="I6772" s="61" t="str">
        <f aca="false">MID(RIGHT(B6772,LEN(B6772)-3),1,FIND("_",RIGHT(B6772,LEN(B6772)-3))-1)</f>
        <v>Skrubtudse</v>
      </c>
      <c r="J6772" s="61" t="str">
        <f aca="false">TRIM(SUBSTITUTE(RIGHT(B6772,FIND(I6772,B6772)+1),"_",""))</f>
        <v>eDNA</v>
      </c>
      <c r="K6772" s="0" t="str">
        <f aca="false">IFERROR(VALUE(SUBSTITUTE(E6772,".",",")),E6772)</f>
        <v>No Ct</v>
      </c>
      <c r="L6772" s="61" t="str">
        <f aca="false">IF(J6772="PosK",SUMIFS(K:K,J:J,"PosK",H:H,H6772),"")</f>
        <v/>
      </c>
      <c r="M6772" s="61" t="str">
        <f aca="false">IF(J6772="PosK",SUMIFS(K:K,J:J,"NegK",H:H,H6772),"")</f>
        <v/>
      </c>
      <c r="N6772" s="61" t="str">
        <f aca="false">IF(J6772="PosK",SUMIFS(K:K,J:J,"eDNA",H:H,H6772),"")</f>
        <v/>
      </c>
      <c r="Q6772" s="62"/>
    </row>
    <row r="6773" customFormat="false" ht="14.25" hidden="false" customHeight="false" outlineLevel="0" collapsed="false">
      <c r="A6773" s="0" t="s">
        <v>824</v>
      </c>
      <c r="B6773" s="52" t="s">
        <v>974</v>
      </c>
      <c r="C6773" s="52" t="s">
        <v>751</v>
      </c>
      <c r="D6773" s="53" t="n">
        <v>0.1</v>
      </c>
      <c r="E6773" s="53" t="s">
        <v>748</v>
      </c>
      <c r="F6773" s="0" t="s">
        <v>1421</v>
      </c>
      <c r="G6773" s="0" t="str">
        <f aca="false">LEFT(B6773,2)</f>
        <v>10</v>
      </c>
      <c r="H6773" s="0" t="str">
        <f aca="false">I6773&amp;"_"&amp;G6773&amp;"_"&amp;F6773</f>
        <v>Skrubtudse_10_20190207_DL2018062_SkanderborgGym_koersel1</v>
      </c>
      <c r="I6773" s="61" t="str">
        <f aca="false">MID(RIGHT(B6773,LEN(B6773)-3),1,FIND("_",RIGHT(B6773,LEN(B6773)-3))-1)</f>
        <v>Skrubtudse</v>
      </c>
      <c r="J6773" s="61" t="str">
        <f aca="false">TRIM(SUBSTITUTE(RIGHT(B6773,FIND(I6773,B6773)+1),"_",""))</f>
        <v>eDNA</v>
      </c>
      <c r="K6773" s="0" t="str">
        <f aca="false">IFERROR(VALUE(SUBSTITUTE(E6773,".",",")),E6773)</f>
        <v>No Ct</v>
      </c>
      <c r="L6773" s="61" t="str">
        <f aca="false">IF(J6773="PosK",SUMIFS(K:K,J:J,"PosK",H:H,H6773),"")</f>
        <v/>
      </c>
      <c r="M6773" s="61" t="str">
        <f aca="false">IF(J6773="PosK",SUMIFS(K:K,J:J,"NegK",H:H,H6773),"")</f>
        <v/>
      </c>
      <c r="N6773" s="61" t="str">
        <f aca="false">IF(J6773="PosK",SUMIFS(K:K,J:J,"eDNA",H:H,H6773),"")</f>
        <v/>
      </c>
      <c r="P6773" s="62"/>
      <c r="T6773" s="63"/>
      <c r="W6773" s="64"/>
    </row>
    <row r="6774" customFormat="false" ht="14.25" hidden="false" customHeight="false" outlineLevel="0" collapsed="false">
      <c r="A6774" s="0" t="s">
        <v>826</v>
      </c>
      <c r="B6774" s="52" t="s">
        <v>976</v>
      </c>
      <c r="C6774" s="52" t="s">
        <v>743</v>
      </c>
      <c r="D6774" s="53" t="n">
        <v>0.1</v>
      </c>
      <c r="E6774" s="53" t="n">
        <v>28.1</v>
      </c>
      <c r="F6774" s="0" t="s">
        <v>1421</v>
      </c>
      <c r="G6774" s="0" t="str">
        <f aca="false">LEFT(B6774,2)</f>
        <v>11</v>
      </c>
      <c r="H6774" s="0" t="str">
        <f aca="false">I6774&amp;"_"&amp;G6774&amp;"_"&amp;F6774</f>
        <v>Bjergsalamander_11_20190207_DL2018062_SkanderborgGym_koersel1</v>
      </c>
      <c r="I6774" s="61" t="str">
        <f aca="false">MID(RIGHT(B6774,LEN(B6774)-3),1,FIND("_",RIGHT(B6774,LEN(B6774)-3))-1)</f>
        <v>Bjergsalamander</v>
      </c>
      <c r="J6774" s="61" t="str">
        <f aca="false">TRIM(SUBSTITUTE(RIGHT(B6774,FIND(I6774,B6774)+1),"_",""))</f>
        <v>PosK</v>
      </c>
      <c r="K6774" s="0" t="n">
        <f aca="false">IFERROR(VALUE(SUBSTITUTE(E6774,".",",")),E6774)</f>
        <v>28.1</v>
      </c>
      <c r="L6774" s="61" t="n">
        <f aca="false">IF(J6774="PosK",SUMIFS(K:K,J:J,"PosK",H:H,H6774),"")</f>
        <v>28.1</v>
      </c>
      <c r="M6774" s="61" t="n">
        <f aca="false">IF(J6774="PosK",SUMIFS(K:K,J:J,"NegK",H:H,H6774),"")</f>
        <v>0</v>
      </c>
      <c r="N6774" s="61" t="n">
        <f aca="false">IF(J6774="PosK",SUMIFS(K:K,J:J,"eDNA",H:H,H6774),"")</f>
        <v>0</v>
      </c>
      <c r="P6774" s="62" t="n">
        <f aca="false">IF(K6776="No Ct",0,K6776)</f>
        <v>0</v>
      </c>
      <c r="Q6774" s="62" t="n">
        <f aca="false">IF(K6777="No Ct",0,K6777)</f>
        <v>0</v>
      </c>
      <c r="R6774" s="0" t="str">
        <f aca="false">IF(AND(L6774&gt;0,M6774=0),"Valid","Invalid")</f>
        <v>Valid</v>
      </c>
      <c r="S6774" s="0" t="str">
        <f aca="false">IF(OR(P6774&gt;1,Q6774&gt;1),"Present","Absent")</f>
        <v>Absent</v>
      </c>
      <c r="T6774" s="63" t="str">
        <f aca="false">IF(OR(AND(P6774&gt;1,P6774&lt;41),AND(Q6774&gt;1,Q6774&lt;41)),"Ct&lt;41","Ct&gt;41")</f>
        <v>Ct&gt;41</v>
      </c>
      <c r="U6774" s="0" t="str">
        <f aca="false">I6774</f>
        <v>Bjergsalamander</v>
      </c>
      <c r="V6774" s="0" t="str">
        <f aca="false">MID(F6774,10,9)</f>
        <v>DL2018062</v>
      </c>
      <c r="W6774" s="64" t="str">
        <f aca="false">V6774&amp;"_"&amp;U6774&amp;"_"&amp;R6774&amp;"_"&amp;S6774&amp;"_"&amp;T6774</f>
        <v>DL2018062_Bjergsalamander_Valid_Absent_Ct&gt;41</v>
      </c>
    </row>
    <row r="6775" customFormat="false" ht="14.25" hidden="false" customHeight="false" outlineLevel="0" collapsed="false">
      <c r="A6775" s="0" t="s">
        <v>828</v>
      </c>
      <c r="B6775" s="52" t="s">
        <v>977</v>
      </c>
      <c r="C6775" s="52" t="s">
        <v>747</v>
      </c>
      <c r="D6775" s="53" t="n">
        <v>0.1</v>
      </c>
      <c r="E6775" s="53" t="s">
        <v>748</v>
      </c>
      <c r="F6775" s="0" t="s">
        <v>1421</v>
      </c>
      <c r="G6775" s="0" t="str">
        <f aca="false">LEFT(B6775,2)</f>
        <v>11</v>
      </c>
      <c r="H6775" s="0" t="str">
        <f aca="false">I6775&amp;"_"&amp;G6775&amp;"_"&amp;F6775</f>
        <v>Bjergsalamander_11_20190207_DL2018062_SkanderborgGym_koersel1</v>
      </c>
      <c r="I6775" s="61" t="str">
        <f aca="false">MID(RIGHT(B6775,LEN(B6775)-3),1,FIND("_",RIGHT(B6775,LEN(B6775)-3))-1)</f>
        <v>Bjergsalamander</v>
      </c>
      <c r="J6775" s="61" t="str">
        <f aca="false">TRIM(SUBSTITUTE(RIGHT(B6775,FIND(I6775,B6775)+1),"_",""))</f>
        <v>NegK</v>
      </c>
      <c r="K6775" s="0" t="str">
        <f aca="false">IFERROR(VALUE(SUBSTITUTE(E6775,".",",")),E6775)</f>
        <v>No Ct</v>
      </c>
      <c r="L6775" s="61" t="str">
        <f aca="false">IF(J6775="PosK",SUMIFS(K:K,J:J,"PosK",H:H,H6775),"")</f>
        <v/>
      </c>
      <c r="M6775" s="61" t="str">
        <f aca="false">IF(J6775="PosK",SUMIFS(K:K,J:J,"NegK",H:H,H6775),"")</f>
        <v/>
      </c>
      <c r="N6775" s="61" t="str">
        <f aca="false">IF(J6775="PosK",SUMIFS(K:K,J:J,"eDNA",H:H,H6775),"")</f>
        <v/>
      </c>
    </row>
    <row r="6776" customFormat="false" ht="14.25" hidden="false" customHeight="false" outlineLevel="0" collapsed="false">
      <c r="A6776" s="0" t="s">
        <v>830</v>
      </c>
      <c r="B6776" s="52" t="s">
        <v>978</v>
      </c>
      <c r="C6776" s="52" t="s">
        <v>751</v>
      </c>
      <c r="D6776" s="53" t="n">
        <v>0.1</v>
      </c>
      <c r="E6776" s="53" t="s">
        <v>748</v>
      </c>
      <c r="F6776" s="0" t="s">
        <v>1421</v>
      </c>
      <c r="G6776" s="0" t="str">
        <f aca="false">LEFT(B6776,2)</f>
        <v>11</v>
      </c>
      <c r="H6776" s="0" t="str">
        <f aca="false">I6776&amp;"_"&amp;G6776&amp;"_"&amp;F6776</f>
        <v>Bjergsalamander_11_20190207_DL2018062_SkanderborgGym_koersel1</v>
      </c>
      <c r="I6776" s="61" t="str">
        <f aca="false">MID(RIGHT(B6776,LEN(B6776)-3),1,FIND("_",RIGHT(B6776,LEN(B6776)-3))-1)</f>
        <v>Bjergsalamander</v>
      </c>
      <c r="J6776" s="61" t="str">
        <f aca="false">TRIM(SUBSTITUTE(RIGHT(B6776,FIND(I6776,B6776)+1),"_",""))</f>
        <v>eDNA</v>
      </c>
      <c r="K6776" s="0" t="str">
        <f aca="false">IFERROR(VALUE(SUBSTITUTE(E6776,".",",")),E6776)</f>
        <v>No Ct</v>
      </c>
      <c r="L6776" s="61" t="str">
        <f aca="false">IF(J6776="PosK",SUMIFS(K:K,J:J,"PosK",H:H,H6776),"")</f>
        <v/>
      </c>
      <c r="M6776" s="61" t="str">
        <f aca="false">IF(J6776="PosK",SUMIFS(K:K,J:J,"NegK",H:H,H6776),"")</f>
        <v/>
      </c>
      <c r="N6776" s="61" t="str">
        <f aca="false">IF(J6776="PosK",SUMIFS(K:K,J:J,"eDNA",H:H,H6776),"")</f>
        <v/>
      </c>
      <c r="Q6776" s="62"/>
    </row>
    <row r="6777" customFormat="false" ht="14.25" hidden="false" customHeight="false" outlineLevel="0" collapsed="false">
      <c r="A6777" s="0" t="s">
        <v>832</v>
      </c>
      <c r="B6777" s="52" t="s">
        <v>978</v>
      </c>
      <c r="C6777" s="52" t="s">
        <v>751</v>
      </c>
      <c r="D6777" s="53" t="n">
        <v>0.1</v>
      </c>
      <c r="E6777" s="53" t="s">
        <v>748</v>
      </c>
      <c r="F6777" s="0" t="s">
        <v>1421</v>
      </c>
      <c r="G6777" s="0" t="str">
        <f aca="false">LEFT(B6777,2)</f>
        <v>11</v>
      </c>
      <c r="H6777" s="0" t="str">
        <f aca="false">I6777&amp;"_"&amp;G6777&amp;"_"&amp;F6777</f>
        <v>Bjergsalamander_11_20190207_DL2018062_SkanderborgGym_koersel1</v>
      </c>
      <c r="I6777" s="61" t="str">
        <f aca="false">MID(RIGHT(B6777,LEN(B6777)-3),1,FIND("_",RIGHT(B6777,LEN(B6777)-3))-1)</f>
        <v>Bjergsalamander</v>
      </c>
      <c r="J6777" s="61" t="str">
        <f aca="false">TRIM(SUBSTITUTE(RIGHT(B6777,FIND(I6777,B6777)+1),"_",""))</f>
        <v>eDNA</v>
      </c>
      <c r="K6777" s="0" t="str">
        <f aca="false">IFERROR(VALUE(SUBSTITUTE(E6777,".",",")),E6777)</f>
        <v>No Ct</v>
      </c>
      <c r="L6777" s="61" t="str">
        <f aca="false">IF(J6777="PosK",SUMIFS(K:K,J:J,"PosK",H:H,H6777),"")</f>
        <v/>
      </c>
      <c r="M6777" s="61" t="str">
        <f aca="false">IF(J6777="PosK",SUMIFS(K:K,J:J,"NegK",H:H,H6777),"")</f>
        <v/>
      </c>
      <c r="N6777" s="61" t="str">
        <f aca="false">IF(J6777="PosK",SUMIFS(K:K,J:J,"eDNA",H:H,H6777),"")</f>
        <v/>
      </c>
      <c r="P6777" s="62"/>
      <c r="T6777" s="63"/>
      <c r="W6777" s="64"/>
    </row>
    <row r="6778" customFormat="false" ht="14.25" hidden="false" customHeight="false" outlineLevel="0" collapsed="false">
      <c r="A6778" s="0" t="s">
        <v>834</v>
      </c>
      <c r="B6778" s="52" t="s">
        <v>980</v>
      </c>
      <c r="C6778" s="52" t="s">
        <v>743</v>
      </c>
      <c r="D6778" s="53" t="n">
        <v>0.1</v>
      </c>
      <c r="E6778" s="53" t="n">
        <v>30.15</v>
      </c>
      <c r="F6778" s="0" t="s">
        <v>1421</v>
      </c>
      <c r="G6778" s="0" t="str">
        <f aca="false">LEFT(B6778,2)</f>
        <v>12</v>
      </c>
      <c r="H6778" s="0" t="str">
        <f aca="false">I6778&amp;"_"&amp;G6778&amp;"_"&amp;F6778</f>
        <v>Latterfroe_12_20190207_DL2018062_SkanderborgGym_koersel1</v>
      </c>
      <c r="I6778" s="61" t="str">
        <f aca="false">MID(RIGHT(B6778,LEN(B6778)-3),1,FIND("_",RIGHT(B6778,LEN(B6778)-3))-1)</f>
        <v>Latterfroe</v>
      </c>
      <c r="J6778" s="61" t="str">
        <f aca="false">TRIM(SUBSTITUTE(RIGHT(B6778,FIND(I6778,B6778)+1),"_",""))</f>
        <v>PosK</v>
      </c>
      <c r="K6778" s="0" t="n">
        <f aca="false">IFERROR(VALUE(SUBSTITUTE(E6778,".",",")),E6778)</f>
        <v>30.15</v>
      </c>
      <c r="L6778" s="61" t="n">
        <f aca="false">IF(J6778="PosK",SUMIFS(K:K,J:J,"PosK",H:H,H6778),"")</f>
        <v>30.15</v>
      </c>
      <c r="M6778" s="61" t="n">
        <f aca="false">IF(J6778="PosK",SUMIFS(K:K,J:J,"NegK",H:H,H6778),"")</f>
        <v>0</v>
      </c>
      <c r="N6778" s="61" t="n">
        <f aca="false">IF(J6778="PosK",SUMIFS(K:K,J:J,"eDNA",H:H,H6778),"")</f>
        <v>0</v>
      </c>
      <c r="P6778" s="62" t="n">
        <f aca="false">IF(K6780="No Ct",0,K6780)</f>
        <v>0</v>
      </c>
      <c r="Q6778" s="62" t="n">
        <f aca="false">IF(K6781="No Ct",0,K6781)</f>
        <v>0</v>
      </c>
      <c r="R6778" s="0" t="str">
        <f aca="false">IF(AND(L6778&gt;0,M6778=0),"Valid","Invalid")</f>
        <v>Valid</v>
      </c>
      <c r="S6778" s="0" t="str">
        <f aca="false">IF(OR(P6778&gt;1,Q6778&gt;1),"Present","Absent")</f>
        <v>Absent</v>
      </c>
      <c r="T6778" s="63" t="str">
        <f aca="false">IF(OR(AND(P6778&gt;1,P6778&lt;41),AND(Q6778&gt;1,Q6778&lt;41)),"Ct&lt;41","Ct&gt;41")</f>
        <v>Ct&gt;41</v>
      </c>
      <c r="U6778" s="0" t="str">
        <f aca="false">I6778</f>
        <v>Latterfroe</v>
      </c>
      <c r="V6778" s="0" t="str">
        <f aca="false">MID(F6778,10,9)</f>
        <v>DL2018062</v>
      </c>
      <c r="W6778" s="64" t="str">
        <f aca="false">V6778&amp;"_"&amp;U6778&amp;"_"&amp;R6778&amp;"_"&amp;S6778&amp;"_"&amp;T6778</f>
        <v>DL2018062_Latterfroe_Valid_Absent_Ct&gt;41</v>
      </c>
    </row>
    <row r="6779" customFormat="false" ht="14.25" hidden="false" customHeight="false" outlineLevel="0" collapsed="false">
      <c r="A6779" s="0" t="s">
        <v>836</v>
      </c>
      <c r="B6779" s="52" t="s">
        <v>981</v>
      </c>
      <c r="C6779" s="52" t="s">
        <v>747</v>
      </c>
      <c r="D6779" s="53" t="n">
        <v>0.1</v>
      </c>
      <c r="E6779" s="53" t="s">
        <v>748</v>
      </c>
      <c r="F6779" s="0" t="s">
        <v>1421</v>
      </c>
      <c r="G6779" s="0" t="str">
        <f aca="false">LEFT(B6779,2)</f>
        <v>12</v>
      </c>
      <c r="H6779" s="0" t="str">
        <f aca="false">I6779&amp;"_"&amp;G6779&amp;"_"&amp;F6779</f>
        <v>Latterfroe_12_20190207_DL2018062_SkanderborgGym_koersel1</v>
      </c>
      <c r="I6779" s="61" t="str">
        <f aca="false">MID(RIGHT(B6779,LEN(B6779)-3),1,FIND("_",RIGHT(B6779,LEN(B6779)-3))-1)</f>
        <v>Latterfroe</v>
      </c>
      <c r="J6779" s="61" t="str">
        <f aca="false">TRIM(SUBSTITUTE(RIGHT(B6779,FIND(I6779,B6779)+1),"_",""))</f>
        <v>NegK</v>
      </c>
      <c r="K6779" s="0" t="str">
        <f aca="false">IFERROR(VALUE(SUBSTITUTE(E6779,".",",")),E6779)</f>
        <v>No Ct</v>
      </c>
      <c r="L6779" s="61" t="str">
        <f aca="false">IF(J6779="PosK",SUMIFS(K:K,J:J,"PosK",H:H,H6779),"")</f>
        <v/>
      </c>
      <c r="M6779" s="61" t="str">
        <f aca="false">IF(J6779="PosK",SUMIFS(K:K,J:J,"NegK",H:H,H6779),"")</f>
        <v/>
      </c>
      <c r="N6779" s="61" t="str">
        <f aca="false">IF(J6779="PosK",SUMIFS(K:K,J:J,"eDNA",H:H,H6779),"")</f>
        <v/>
      </c>
    </row>
    <row r="6780" customFormat="false" ht="14.25" hidden="false" customHeight="false" outlineLevel="0" collapsed="false">
      <c r="A6780" s="0" t="s">
        <v>838</v>
      </c>
      <c r="B6780" s="52" t="s">
        <v>982</v>
      </c>
      <c r="C6780" s="52" t="s">
        <v>751</v>
      </c>
      <c r="D6780" s="53" t="n">
        <v>0.1</v>
      </c>
      <c r="E6780" s="53" t="s">
        <v>748</v>
      </c>
      <c r="F6780" s="0" t="s">
        <v>1421</v>
      </c>
      <c r="G6780" s="0" t="str">
        <f aca="false">LEFT(B6780,2)</f>
        <v>12</v>
      </c>
      <c r="H6780" s="0" t="str">
        <f aca="false">I6780&amp;"_"&amp;G6780&amp;"_"&amp;F6780</f>
        <v>Latterfroe_12_20190207_DL2018062_SkanderborgGym_koersel1</v>
      </c>
      <c r="I6780" s="61" t="str">
        <f aca="false">MID(RIGHT(B6780,LEN(B6780)-3),1,FIND("_",RIGHT(B6780,LEN(B6780)-3))-1)</f>
        <v>Latterfroe</v>
      </c>
      <c r="J6780" s="61" t="str">
        <f aca="false">TRIM(SUBSTITUTE(RIGHT(B6780,FIND(I6780,B6780)+1),"_",""))</f>
        <v>eDNA</v>
      </c>
      <c r="K6780" s="0" t="str">
        <f aca="false">IFERROR(VALUE(SUBSTITUTE(E6780,".",",")),E6780)</f>
        <v>No Ct</v>
      </c>
      <c r="L6780" s="61" t="str">
        <f aca="false">IF(J6780="PosK",SUMIFS(K:K,J:J,"PosK",H:H,H6780),"")</f>
        <v/>
      </c>
      <c r="M6780" s="61" t="str">
        <f aca="false">IF(J6780="PosK",SUMIFS(K:K,J:J,"NegK",H:H,H6780),"")</f>
        <v/>
      </c>
      <c r="N6780" s="61" t="str">
        <f aca="false">IF(J6780="PosK",SUMIFS(K:K,J:J,"eDNA",H:H,H6780),"")</f>
        <v/>
      </c>
      <c r="Q6780" s="62"/>
    </row>
    <row r="6781" customFormat="false" ht="14.25" hidden="false" customHeight="false" outlineLevel="0" collapsed="false">
      <c r="A6781" s="0" t="s">
        <v>840</v>
      </c>
      <c r="B6781" s="52" t="s">
        <v>982</v>
      </c>
      <c r="C6781" s="52" t="s">
        <v>751</v>
      </c>
      <c r="D6781" s="53" t="n">
        <v>0.1</v>
      </c>
      <c r="E6781" s="53" t="s">
        <v>748</v>
      </c>
      <c r="F6781" s="0" t="s">
        <v>1421</v>
      </c>
      <c r="G6781" s="0" t="str">
        <f aca="false">LEFT(B6781,2)</f>
        <v>12</v>
      </c>
      <c r="H6781" s="0" t="str">
        <f aca="false">I6781&amp;"_"&amp;G6781&amp;"_"&amp;F6781</f>
        <v>Latterfroe_12_20190207_DL2018062_SkanderborgGym_koersel1</v>
      </c>
      <c r="I6781" s="61" t="str">
        <f aca="false">MID(RIGHT(B6781,LEN(B6781)-3),1,FIND("_",RIGHT(B6781,LEN(B6781)-3))-1)</f>
        <v>Latterfroe</v>
      </c>
      <c r="J6781" s="61" t="str">
        <f aca="false">TRIM(SUBSTITUTE(RIGHT(B6781,FIND(I6781,B6781)+1),"_",""))</f>
        <v>eDNA</v>
      </c>
      <c r="K6781" s="0" t="str">
        <f aca="false">IFERROR(VALUE(SUBSTITUTE(E6781,".",",")),E6781)</f>
        <v>No Ct</v>
      </c>
      <c r="L6781" s="61" t="str">
        <f aca="false">IF(J6781="PosK",SUMIFS(K:K,J:J,"PosK",H:H,H6781),"")</f>
        <v/>
      </c>
      <c r="M6781" s="61" t="str">
        <f aca="false">IF(J6781="PosK",SUMIFS(K:K,J:J,"NegK",H:H,H6781),"")</f>
        <v/>
      </c>
      <c r="N6781" s="61" t="str">
        <f aca="false">IF(J6781="PosK",SUMIFS(K:K,J:J,"eDNA",H:H,H6781),"")</f>
        <v/>
      </c>
      <c r="P6781" s="62"/>
      <c r="T6781" s="63"/>
      <c r="W6781" s="64"/>
    </row>
    <row r="6782" customFormat="false" ht="14.25" hidden="false" customHeight="false" outlineLevel="0" collapsed="false">
      <c r="A6782" s="0" t="s">
        <v>842</v>
      </c>
      <c r="B6782" s="52" t="s">
        <v>984</v>
      </c>
      <c r="C6782" s="52" t="s">
        <v>743</v>
      </c>
      <c r="D6782" s="53" t="n">
        <v>0.1</v>
      </c>
      <c r="E6782" s="53" t="s">
        <v>748</v>
      </c>
      <c r="F6782" s="0" t="s">
        <v>1421</v>
      </c>
      <c r="G6782" s="0" t="str">
        <f aca="false">LEFT(B6782,2)</f>
        <v>13</v>
      </c>
      <c r="H6782" s="0" t="str">
        <f aca="false">I6782&amp;"_"&amp;G6782&amp;"_"&amp;F6782</f>
        <v>Spidssnudetfroe_13_20190207_DL2018062_SkanderborgGym_koersel1</v>
      </c>
      <c r="I6782" s="61" t="str">
        <f aca="false">MID(RIGHT(B6782,LEN(B6782)-3),1,FIND("_",RIGHT(B6782,LEN(B6782)-3))-1)</f>
        <v>Spidssnudetfroe</v>
      </c>
      <c r="J6782" s="61" t="str">
        <f aca="false">TRIM(SUBSTITUTE(RIGHT(B6782,FIND(I6782,B6782)+1),"_",""))</f>
        <v>PosK</v>
      </c>
      <c r="K6782" s="0" t="str">
        <f aca="false">IFERROR(VALUE(SUBSTITUTE(E6782,".",",")),E6782)</f>
        <v>No Ct</v>
      </c>
      <c r="L6782" s="61" t="n">
        <f aca="false">IF(J6782="PosK",SUMIFS(K:K,J:J,"PosK",H:H,H6782),"")</f>
        <v>0</v>
      </c>
      <c r="M6782" s="61" t="n">
        <f aca="false">IF(J6782="PosK",SUMIFS(K:K,J:J,"NegK",H:H,H6782),"")</f>
        <v>0</v>
      </c>
      <c r="N6782" s="61" t="n">
        <f aca="false">IF(J6782="PosK",SUMIFS(K:K,J:J,"eDNA",H:H,H6782),"")</f>
        <v>0</v>
      </c>
      <c r="P6782" s="62" t="n">
        <f aca="false">IF(K6784="No Ct",0,K6784)</f>
        <v>0</v>
      </c>
      <c r="Q6782" s="62" t="n">
        <f aca="false">IF(K6785="No Ct",0,K6785)</f>
        <v>0</v>
      </c>
      <c r="R6782" s="0" t="str">
        <f aca="false">IF(AND(L6782&gt;0,M6782=0),"Valid","Invalid")</f>
        <v>Invalid</v>
      </c>
      <c r="S6782" s="0" t="str">
        <f aca="false">IF(OR(P6782&gt;1,Q6782&gt;1),"Present","Absent")</f>
        <v>Absent</v>
      </c>
      <c r="T6782" s="63" t="str">
        <f aca="false">IF(OR(AND(P6782&gt;1,P6782&lt;41),AND(Q6782&gt;1,Q6782&lt;41)),"Ct&lt;41","Ct&gt;41")</f>
        <v>Ct&gt;41</v>
      </c>
      <c r="U6782" s="0" t="str">
        <f aca="false">I6782</f>
        <v>Spidssnudetfroe</v>
      </c>
      <c r="V6782" s="0" t="str">
        <f aca="false">MID(F6782,10,9)</f>
        <v>DL2018062</v>
      </c>
      <c r="W6782" s="64" t="str">
        <f aca="false">V6782&amp;"_"&amp;U6782&amp;"_"&amp;R6782&amp;"_"&amp;S6782&amp;"_"&amp;T6782</f>
        <v>DL2018062_Spidssnudetfroe_Invalid_Absent_Ct&gt;41</v>
      </c>
    </row>
    <row r="6783" customFormat="false" ht="14.25" hidden="false" customHeight="false" outlineLevel="0" collapsed="false">
      <c r="A6783" s="0" t="s">
        <v>844</v>
      </c>
      <c r="B6783" s="52" t="s">
        <v>985</v>
      </c>
      <c r="C6783" s="52" t="s">
        <v>747</v>
      </c>
      <c r="D6783" s="53" t="n">
        <v>0.1</v>
      </c>
      <c r="E6783" s="53" t="s">
        <v>748</v>
      </c>
      <c r="F6783" s="0" t="s">
        <v>1421</v>
      </c>
      <c r="G6783" s="0" t="str">
        <f aca="false">LEFT(B6783,2)</f>
        <v>13</v>
      </c>
      <c r="H6783" s="0" t="str">
        <f aca="false">I6783&amp;"_"&amp;G6783&amp;"_"&amp;F6783</f>
        <v>Spidssnudetfroe_13_20190207_DL2018062_SkanderborgGym_koersel1</v>
      </c>
      <c r="I6783" s="61" t="str">
        <f aca="false">MID(RIGHT(B6783,LEN(B6783)-3),1,FIND("_",RIGHT(B6783,LEN(B6783)-3))-1)</f>
        <v>Spidssnudetfroe</v>
      </c>
      <c r="J6783" s="61" t="str">
        <f aca="false">TRIM(SUBSTITUTE(RIGHT(B6783,FIND(I6783,B6783)+1),"_",""))</f>
        <v>NegK</v>
      </c>
      <c r="K6783" s="0" t="str">
        <f aca="false">IFERROR(VALUE(SUBSTITUTE(E6783,".",",")),E6783)</f>
        <v>No Ct</v>
      </c>
      <c r="L6783" s="61" t="str">
        <f aca="false">IF(J6783="PosK",SUMIFS(K:K,J:J,"PosK",H:H,H6783),"")</f>
        <v/>
      </c>
      <c r="M6783" s="61" t="str">
        <f aca="false">IF(J6783="PosK",SUMIFS(K:K,J:J,"NegK",H:H,H6783),"")</f>
        <v/>
      </c>
      <c r="N6783" s="61" t="str">
        <f aca="false">IF(J6783="PosK",SUMIFS(K:K,J:J,"eDNA",H:H,H6783),"")</f>
        <v/>
      </c>
    </row>
    <row r="6784" customFormat="false" ht="14.25" hidden="false" customHeight="false" outlineLevel="0" collapsed="false">
      <c r="A6784" s="0" t="s">
        <v>846</v>
      </c>
      <c r="B6784" s="52" t="s">
        <v>986</v>
      </c>
      <c r="C6784" s="52" t="s">
        <v>751</v>
      </c>
      <c r="D6784" s="53" t="n">
        <v>0.1</v>
      </c>
      <c r="E6784" s="53" t="s">
        <v>748</v>
      </c>
      <c r="F6784" s="0" t="s">
        <v>1421</v>
      </c>
      <c r="G6784" s="0" t="str">
        <f aca="false">LEFT(B6784,2)</f>
        <v>13</v>
      </c>
      <c r="H6784" s="0" t="str">
        <f aca="false">I6784&amp;"_"&amp;G6784&amp;"_"&amp;F6784</f>
        <v>Spidssnudetfroe_13_20190207_DL2018062_SkanderborgGym_koersel1</v>
      </c>
      <c r="I6784" s="61" t="str">
        <f aca="false">MID(RIGHT(B6784,LEN(B6784)-3),1,FIND("_",RIGHT(B6784,LEN(B6784)-3))-1)</f>
        <v>Spidssnudetfroe</v>
      </c>
      <c r="J6784" s="61" t="str">
        <f aca="false">TRIM(SUBSTITUTE(RIGHT(B6784,FIND(I6784,B6784)+1),"_",""))</f>
        <v>eDNA</v>
      </c>
      <c r="K6784" s="0" t="str">
        <f aca="false">IFERROR(VALUE(SUBSTITUTE(E6784,".",",")),E6784)</f>
        <v>No Ct</v>
      </c>
      <c r="L6784" s="61" t="str">
        <f aca="false">IF(J6784="PosK",SUMIFS(K:K,J:J,"PosK",H:H,H6784),"")</f>
        <v/>
      </c>
      <c r="M6784" s="61" t="str">
        <f aca="false">IF(J6784="PosK",SUMIFS(K:K,J:J,"NegK",H:H,H6784),"")</f>
        <v/>
      </c>
      <c r="N6784" s="61" t="str">
        <f aca="false">IF(J6784="PosK",SUMIFS(K:K,J:J,"eDNA",H:H,H6784),"")</f>
        <v/>
      </c>
      <c r="Q6784" s="62"/>
    </row>
    <row r="6785" customFormat="false" ht="14.25" hidden="false" customHeight="false" outlineLevel="0" collapsed="false">
      <c r="A6785" s="0" t="s">
        <v>848</v>
      </c>
      <c r="B6785" s="52" t="s">
        <v>986</v>
      </c>
      <c r="C6785" s="52" t="s">
        <v>751</v>
      </c>
      <c r="D6785" s="53" t="n">
        <v>0.1</v>
      </c>
      <c r="E6785" s="53" t="s">
        <v>748</v>
      </c>
      <c r="F6785" s="0" t="s">
        <v>1421</v>
      </c>
      <c r="G6785" s="0" t="str">
        <f aca="false">LEFT(B6785,2)</f>
        <v>13</v>
      </c>
      <c r="H6785" s="0" t="str">
        <f aca="false">I6785&amp;"_"&amp;G6785&amp;"_"&amp;F6785</f>
        <v>Spidssnudetfroe_13_20190207_DL2018062_SkanderborgGym_koersel1</v>
      </c>
      <c r="I6785" s="61" t="str">
        <f aca="false">MID(RIGHT(B6785,LEN(B6785)-3),1,FIND("_",RIGHT(B6785,LEN(B6785)-3))-1)</f>
        <v>Spidssnudetfroe</v>
      </c>
      <c r="J6785" s="61" t="str">
        <f aca="false">TRIM(SUBSTITUTE(RIGHT(B6785,FIND(I6785,B6785)+1),"_",""))</f>
        <v>eDNA</v>
      </c>
      <c r="K6785" s="0" t="str">
        <f aca="false">IFERROR(VALUE(SUBSTITUTE(E6785,".",",")),E6785)</f>
        <v>No Ct</v>
      </c>
      <c r="L6785" s="61" t="str">
        <f aca="false">IF(J6785="PosK",SUMIFS(K:K,J:J,"PosK",H:H,H6785),"")</f>
        <v/>
      </c>
      <c r="M6785" s="61" t="str">
        <f aca="false">IF(J6785="PosK",SUMIFS(K:K,J:J,"NegK",H:H,H6785),"")</f>
        <v/>
      </c>
      <c r="N6785" s="61" t="str">
        <f aca="false">IF(J6785="PosK",SUMIFS(K:K,J:J,"eDNA",H:H,H6785),"")</f>
        <v/>
      </c>
      <c r="P6785" s="62"/>
      <c r="T6785" s="63"/>
      <c r="W6785" s="64"/>
    </row>
    <row r="6786" customFormat="false" ht="14.25" hidden="false" customHeight="false" outlineLevel="0" collapsed="false">
      <c r="A6786" s="0" t="s">
        <v>849</v>
      </c>
      <c r="B6786" s="52" t="s">
        <v>987</v>
      </c>
      <c r="C6786" s="52" t="s">
        <v>743</v>
      </c>
      <c r="D6786" s="53" t="n">
        <v>0.1</v>
      </c>
      <c r="E6786" s="53" t="s">
        <v>748</v>
      </c>
      <c r="F6786" s="0" t="s">
        <v>1421</v>
      </c>
      <c r="G6786" s="0" t="str">
        <f aca="false">LEFT(B6786,2)</f>
        <v>14</v>
      </c>
      <c r="H6786" s="0" t="str">
        <f aca="false">I6786&amp;"_"&amp;G6786&amp;"_"&amp;F6786</f>
        <v>Spidssnudetfroe_14_20190207_DL2018062_SkanderborgGym_koersel1</v>
      </c>
      <c r="I6786" s="61" t="str">
        <f aca="false">MID(RIGHT(B6786,LEN(B6786)-3),1,FIND("_",RIGHT(B6786,LEN(B6786)-3))-1)</f>
        <v>Spidssnudetfroe</v>
      </c>
      <c r="J6786" s="61" t="str">
        <f aca="false">TRIM(SUBSTITUTE(RIGHT(B6786,FIND(I6786,B6786)+1),"_",""))</f>
        <v>PosK</v>
      </c>
      <c r="K6786" s="0" t="str">
        <f aca="false">IFERROR(VALUE(SUBSTITUTE(E6786,".",",")),E6786)</f>
        <v>No Ct</v>
      </c>
      <c r="L6786" s="61" t="n">
        <f aca="false">IF(J6786="PosK",SUMIFS(K:K,J:J,"PosK",H:H,H6786),"")</f>
        <v>0</v>
      </c>
      <c r="M6786" s="61" t="n">
        <f aca="false">IF(J6786="PosK",SUMIFS(K:K,J:J,"NegK",H:H,H6786),"")</f>
        <v>0</v>
      </c>
      <c r="N6786" s="61" t="n">
        <f aca="false">IF(J6786="PosK",SUMIFS(K:K,J:J,"eDNA",H:H,H6786),"")</f>
        <v>0</v>
      </c>
      <c r="P6786" s="62" t="n">
        <f aca="false">IF(K6788="No Ct",0,K6788)</f>
        <v>0</v>
      </c>
      <c r="Q6786" s="62" t="n">
        <f aca="false">IF(K6789="No Ct",0,K6789)</f>
        <v>0</v>
      </c>
      <c r="R6786" s="0" t="str">
        <f aca="false">IF(AND(L6786&gt;0,M6786=0),"Valid","Invalid")</f>
        <v>Invalid</v>
      </c>
      <c r="S6786" s="0" t="str">
        <f aca="false">IF(OR(P6786&gt;1,Q6786&gt;1),"Present","Absent")</f>
        <v>Absent</v>
      </c>
      <c r="T6786" s="63" t="str">
        <f aca="false">IF(OR(AND(P6786&gt;1,P6786&lt;41),AND(Q6786&gt;1,Q6786&lt;41)),"Ct&lt;41","Ct&gt;41")</f>
        <v>Ct&gt;41</v>
      </c>
      <c r="U6786" s="0" t="str">
        <f aca="false">I6786</f>
        <v>Spidssnudetfroe</v>
      </c>
      <c r="V6786" s="0" t="str">
        <f aca="false">MID(F6786,10,9)</f>
        <v>DL2018062</v>
      </c>
      <c r="W6786" s="64" t="str">
        <f aca="false">V6786&amp;"_"&amp;U6786&amp;"_"&amp;R6786&amp;"_"&amp;S6786&amp;"_"&amp;T6786</f>
        <v>DL2018062_Spidssnudetfroe_Invalid_Absent_Ct&gt;41</v>
      </c>
    </row>
    <row r="6787" customFormat="false" ht="14.25" hidden="false" customHeight="false" outlineLevel="0" collapsed="false">
      <c r="A6787" s="0" t="s">
        <v>851</v>
      </c>
      <c r="B6787" s="52" t="s">
        <v>988</v>
      </c>
      <c r="C6787" s="52" t="s">
        <v>747</v>
      </c>
      <c r="D6787" s="53" t="n">
        <v>0.1</v>
      </c>
      <c r="E6787" s="53" t="s">
        <v>748</v>
      </c>
      <c r="F6787" s="0" t="s">
        <v>1421</v>
      </c>
      <c r="G6787" s="0" t="str">
        <f aca="false">LEFT(B6787,2)</f>
        <v>14</v>
      </c>
      <c r="H6787" s="0" t="str">
        <f aca="false">I6787&amp;"_"&amp;G6787&amp;"_"&amp;F6787</f>
        <v>Spidssnudetfroe_14_20190207_DL2018062_SkanderborgGym_koersel1</v>
      </c>
      <c r="I6787" s="61" t="str">
        <f aca="false">MID(RIGHT(B6787,LEN(B6787)-3),1,FIND("_",RIGHT(B6787,LEN(B6787)-3))-1)</f>
        <v>Spidssnudetfroe</v>
      </c>
      <c r="J6787" s="61" t="str">
        <f aca="false">TRIM(SUBSTITUTE(RIGHT(B6787,FIND(I6787,B6787)+1),"_",""))</f>
        <v>NegK</v>
      </c>
      <c r="K6787" s="0" t="str">
        <f aca="false">IFERROR(VALUE(SUBSTITUTE(E6787,".",",")),E6787)</f>
        <v>No Ct</v>
      </c>
      <c r="L6787" s="61" t="str">
        <f aca="false">IF(J6787="PosK",SUMIFS(K:K,J:J,"PosK",H:H,H6787),"")</f>
        <v/>
      </c>
      <c r="M6787" s="61" t="str">
        <f aca="false">IF(J6787="PosK",SUMIFS(K:K,J:J,"NegK",H:H,H6787),"")</f>
        <v/>
      </c>
      <c r="N6787" s="61" t="str">
        <f aca="false">IF(J6787="PosK",SUMIFS(K:K,J:J,"eDNA",H:H,H6787),"")</f>
        <v/>
      </c>
    </row>
    <row r="6788" customFormat="false" ht="14.25" hidden="false" customHeight="false" outlineLevel="0" collapsed="false">
      <c r="A6788" s="0" t="s">
        <v>853</v>
      </c>
      <c r="B6788" s="52" t="s">
        <v>989</v>
      </c>
      <c r="C6788" s="52" t="s">
        <v>751</v>
      </c>
      <c r="D6788" s="53" t="n">
        <v>0.1</v>
      </c>
      <c r="E6788" s="53" t="s">
        <v>748</v>
      </c>
      <c r="F6788" s="0" t="s">
        <v>1421</v>
      </c>
      <c r="G6788" s="0" t="str">
        <f aca="false">LEFT(B6788,2)</f>
        <v>14</v>
      </c>
      <c r="H6788" s="0" t="str">
        <f aca="false">I6788&amp;"_"&amp;G6788&amp;"_"&amp;F6788</f>
        <v>Spidssnudetfroe_14_20190207_DL2018062_SkanderborgGym_koersel1</v>
      </c>
      <c r="I6788" s="61" t="str">
        <f aca="false">MID(RIGHT(B6788,LEN(B6788)-3),1,FIND("_",RIGHT(B6788,LEN(B6788)-3))-1)</f>
        <v>Spidssnudetfroe</v>
      </c>
      <c r="J6788" s="61" t="str">
        <f aca="false">TRIM(SUBSTITUTE(RIGHT(B6788,FIND(I6788,B6788)+1),"_",""))</f>
        <v>eDNA</v>
      </c>
      <c r="K6788" s="0" t="str">
        <f aca="false">IFERROR(VALUE(SUBSTITUTE(E6788,".",",")),E6788)</f>
        <v>No Ct</v>
      </c>
      <c r="L6788" s="61" t="str">
        <f aca="false">IF(J6788="PosK",SUMIFS(K:K,J:J,"PosK",H:H,H6788),"")</f>
        <v/>
      </c>
      <c r="M6788" s="61" t="str">
        <f aca="false">IF(J6788="PosK",SUMIFS(K:K,J:J,"NegK",H:H,H6788),"")</f>
        <v/>
      </c>
      <c r="N6788" s="61" t="str">
        <f aca="false">IF(J6788="PosK",SUMIFS(K:K,J:J,"eDNA",H:H,H6788),"")</f>
        <v/>
      </c>
      <c r="Q6788" s="62"/>
    </row>
    <row r="6789" customFormat="false" ht="14.25" hidden="false" customHeight="false" outlineLevel="0" collapsed="false">
      <c r="A6789" s="0" t="s">
        <v>855</v>
      </c>
      <c r="B6789" s="52" t="s">
        <v>989</v>
      </c>
      <c r="C6789" s="52" t="s">
        <v>751</v>
      </c>
      <c r="D6789" s="53" t="n">
        <v>0.1</v>
      </c>
      <c r="E6789" s="53" t="s">
        <v>748</v>
      </c>
      <c r="F6789" s="0" t="s">
        <v>1421</v>
      </c>
      <c r="G6789" s="0" t="str">
        <f aca="false">LEFT(B6789,2)</f>
        <v>14</v>
      </c>
      <c r="H6789" s="0" t="str">
        <f aca="false">I6789&amp;"_"&amp;G6789&amp;"_"&amp;F6789</f>
        <v>Spidssnudetfroe_14_20190207_DL2018062_SkanderborgGym_koersel1</v>
      </c>
      <c r="I6789" s="61" t="str">
        <f aca="false">MID(RIGHT(B6789,LEN(B6789)-3),1,FIND("_",RIGHT(B6789,LEN(B6789)-3))-1)</f>
        <v>Spidssnudetfroe</v>
      </c>
      <c r="J6789" s="61" t="str">
        <f aca="false">TRIM(SUBSTITUTE(RIGHT(B6789,FIND(I6789,B6789)+1),"_",""))</f>
        <v>eDNA</v>
      </c>
      <c r="K6789" s="0" t="str">
        <f aca="false">IFERROR(VALUE(SUBSTITUTE(E6789,".",",")),E6789)</f>
        <v>No Ct</v>
      </c>
      <c r="L6789" s="61" t="str">
        <f aca="false">IF(J6789="PosK",SUMIFS(K:K,J:J,"PosK",H:H,H6789),"")</f>
        <v/>
      </c>
      <c r="M6789" s="61" t="str">
        <f aca="false">IF(J6789="PosK",SUMIFS(K:K,J:J,"NegK",H:H,H6789),"")</f>
        <v/>
      </c>
      <c r="N6789" s="61" t="str">
        <f aca="false">IF(J6789="PosK",SUMIFS(K:K,J:J,"eDNA",H:H,H6789),"")</f>
        <v/>
      </c>
      <c r="P6789" s="62"/>
      <c r="T6789" s="63"/>
      <c r="W6789" s="64"/>
    </row>
    <row r="6790" customFormat="false" ht="14.25" hidden="false" customHeight="false" outlineLevel="0" collapsed="false">
      <c r="A6790" s="0" t="s">
        <v>856</v>
      </c>
      <c r="B6790" s="52" t="s">
        <v>990</v>
      </c>
      <c r="C6790" s="52" t="s">
        <v>743</v>
      </c>
      <c r="D6790" s="53" t="n">
        <v>0.1</v>
      </c>
      <c r="E6790" s="53" t="s">
        <v>748</v>
      </c>
      <c r="F6790" s="0" t="s">
        <v>1421</v>
      </c>
      <c r="G6790" s="0" t="str">
        <f aca="false">LEFT(B6790,2)</f>
        <v>15</v>
      </c>
      <c r="H6790" s="0" t="str">
        <f aca="false">I6790&amp;"_"&amp;G6790&amp;"_"&amp;F6790</f>
        <v>KortbenetGroenFroe_15_20190207_DL2018062_SkanderborgGym_koersel1</v>
      </c>
      <c r="I6790" s="61" t="str">
        <f aca="false">MID(RIGHT(B6790,LEN(B6790)-3),1,FIND("_",RIGHT(B6790,LEN(B6790)-3))-1)</f>
        <v>KortbenetGroenFroe</v>
      </c>
      <c r="J6790" s="61" t="str">
        <f aca="false">TRIM(SUBSTITUTE(RIGHT(B6790,FIND(I6790,B6790)+1),"_",""))</f>
        <v>PosK</v>
      </c>
      <c r="K6790" s="0" t="str">
        <f aca="false">IFERROR(VALUE(SUBSTITUTE(E6790,".",",")),E6790)</f>
        <v>No Ct</v>
      </c>
      <c r="L6790" s="61" t="n">
        <f aca="false">IF(J6790="PosK",SUMIFS(K:K,J:J,"PosK",H:H,H6790),"")</f>
        <v>0</v>
      </c>
      <c r="M6790" s="61" t="n">
        <f aca="false">IF(J6790="PosK",SUMIFS(K:K,J:J,"NegK",H:H,H6790),"")</f>
        <v>0</v>
      </c>
      <c r="N6790" s="61" t="n">
        <f aca="false">IF(J6790="PosK",SUMIFS(K:K,J:J,"eDNA",H:H,H6790),"")</f>
        <v>0</v>
      </c>
      <c r="P6790" s="62" t="n">
        <f aca="false">IF(K6792="No Ct",0,K6792)</f>
        <v>0</v>
      </c>
      <c r="Q6790" s="62" t="n">
        <f aca="false">IF(K6793="No Ct",0,K6793)</f>
        <v>0</v>
      </c>
      <c r="R6790" s="0" t="str">
        <f aca="false">IF(AND(L6790&gt;0,M6790=0),"Valid","Invalid")</f>
        <v>Invalid</v>
      </c>
      <c r="S6790" s="0" t="str">
        <f aca="false">IF(OR(P6790&gt;1,Q6790&gt;1),"Present","Absent")</f>
        <v>Absent</v>
      </c>
      <c r="T6790" s="63" t="str">
        <f aca="false">IF(OR(AND(P6790&gt;1,P6790&lt;41),AND(Q6790&gt;1,Q6790&lt;41)),"Ct&lt;41","Ct&gt;41")</f>
        <v>Ct&gt;41</v>
      </c>
      <c r="U6790" s="0" t="str">
        <f aca="false">I6790</f>
        <v>KortbenetGroenFroe</v>
      </c>
      <c r="V6790" s="0" t="str">
        <f aca="false">MID(F6790,10,9)</f>
        <v>DL2018062</v>
      </c>
      <c r="W6790" s="64" t="str">
        <f aca="false">V6790&amp;"_"&amp;U6790&amp;"_"&amp;R6790&amp;"_"&amp;S6790&amp;"_"&amp;T6790</f>
        <v>DL2018062_KortbenetGroenFroe_Invalid_Absent_Ct&gt;41</v>
      </c>
    </row>
    <row r="6791" customFormat="false" ht="14.25" hidden="false" customHeight="false" outlineLevel="0" collapsed="false">
      <c r="A6791" s="0" t="s">
        <v>858</v>
      </c>
      <c r="B6791" s="52" t="s">
        <v>991</v>
      </c>
      <c r="C6791" s="52" t="s">
        <v>747</v>
      </c>
      <c r="D6791" s="53" t="n">
        <v>0.1</v>
      </c>
      <c r="E6791" s="53" t="s">
        <v>748</v>
      </c>
      <c r="F6791" s="0" t="s">
        <v>1421</v>
      </c>
      <c r="G6791" s="0" t="str">
        <f aca="false">LEFT(B6791,2)</f>
        <v>15</v>
      </c>
      <c r="H6791" s="0" t="str">
        <f aca="false">I6791&amp;"_"&amp;G6791&amp;"_"&amp;F6791</f>
        <v>KortbenetGroenFroe_15_20190207_DL2018062_SkanderborgGym_koersel1</v>
      </c>
      <c r="I6791" s="61" t="str">
        <f aca="false">MID(RIGHT(B6791,LEN(B6791)-3),1,FIND("_",RIGHT(B6791,LEN(B6791)-3))-1)</f>
        <v>KortbenetGroenFroe</v>
      </c>
      <c r="J6791" s="61" t="str">
        <f aca="false">TRIM(SUBSTITUTE(RIGHT(B6791,FIND(I6791,B6791)+1),"_",""))</f>
        <v>NegK</v>
      </c>
      <c r="K6791" s="0" t="str">
        <f aca="false">IFERROR(VALUE(SUBSTITUTE(E6791,".",",")),E6791)</f>
        <v>No Ct</v>
      </c>
      <c r="L6791" s="61" t="str">
        <f aca="false">IF(J6791="PosK",SUMIFS(K:K,J:J,"PosK",H:H,H6791),"")</f>
        <v/>
      </c>
      <c r="M6791" s="61" t="str">
        <f aca="false">IF(J6791="PosK",SUMIFS(K:K,J:J,"NegK",H:H,H6791),"")</f>
        <v/>
      </c>
      <c r="N6791" s="61" t="str">
        <f aca="false">IF(J6791="PosK",SUMIFS(K:K,J:J,"eDNA",H:H,H6791),"")</f>
        <v/>
      </c>
    </row>
    <row r="6792" customFormat="false" ht="14.25" hidden="false" customHeight="false" outlineLevel="0" collapsed="false">
      <c r="A6792" s="0" t="s">
        <v>860</v>
      </c>
      <c r="B6792" s="52" t="s">
        <v>992</v>
      </c>
      <c r="C6792" s="52" t="s">
        <v>751</v>
      </c>
      <c r="D6792" s="53" t="n">
        <v>0.1</v>
      </c>
      <c r="E6792" s="53" t="s">
        <v>748</v>
      </c>
      <c r="F6792" s="0" t="s">
        <v>1421</v>
      </c>
      <c r="G6792" s="0" t="str">
        <f aca="false">LEFT(B6792,2)</f>
        <v>15</v>
      </c>
      <c r="H6792" s="0" t="str">
        <f aca="false">I6792&amp;"_"&amp;G6792&amp;"_"&amp;F6792</f>
        <v>KortbenetGroenFroe_15_20190207_DL2018062_SkanderborgGym_koersel1</v>
      </c>
      <c r="I6792" s="61" t="str">
        <f aca="false">MID(RIGHT(B6792,LEN(B6792)-3),1,FIND("_",RIGHT(B6792,LEN(B6792)-3))-1)</f>
        <v>KortbenetGroenFroe</v>
      </c>
      <c r="J6792" s="61" t="str">
        <f aca="false">TRIM(SUBSTITUTE(RIGHT(B6792,FIND(I6792,B6792)+1),"_",""))</f>
        <v>eDNA</v>
      </c>
      <c r="K6792" s="0" t="str">
        <f aca="false">IFERROR(VALUE(SUBSTITUTE(E6792,".",",")),E6792)</f>
        <v>No Ct</v>
      </c>
      <c r="L6792" s="61" t="str">
        <f aca="false">IF(J6792="PosK",SUMIFS(K:K,J:J,"PosK",H:H,H6792),"")</f>
        <v/>
      </c>
      <c r="M6792" s="61" t="str">
        <f aca="false">IF(J6792="PosK",SUMIFS(K:K,J:J,"NegK",H:H,H6792),"")</f>
        <v/>
      </c>
      <c r="N6792" s="61" t="str">
        <f aca="false">IF(J6792="PosK",SUMIFS(K:K,J:J,"eDNA",H:H,H6792),"")</f>
        <v/>
      </c>
      <c r="Q6792" s="62"/>
    </row>
    <row r="6793" customFormat="false" ht="14.25" hidden="false" customHeight="false" outlineLevel="0" collapsed="false">
      <c r="A6793" s="0" t="s">
        <v>862</v>
      </c>
      <c r="B6793" s="52" t="s">
        <v>992</v>
      </c>
      <c r="C6793" s="52" t="s">
        <v>751</v>
      </c>
      <c r="D6793" s="53" t="n">
        <v>0.1</v>
      </c>
      <c r="E6793" s="53" t="s">
        <v>748</v>
      </c>
      <c r="F6793" s="0" t="s">
        <v>1421</v>
      </c>
      <c r="G6793" s="0" t="str">
        <f aca="false">LEFT(B6793,2)</f>
        <v>15</v>
      </c>
      <c r="H6793" s="0" t="str">
        <f aca="false">I6793&amp;"_"&amp;G6793&amp;"_"&amp;F6793</f>
        <v>KortbenetGroenFroe_15_20190207_DL2018062_SkanderborgGym_koersel1</v>
      </c>
      <c r="I6793" s="61" t="str">
        <f aca="false">MID(RIGHT(B6793,LEN(B6793)-3),1,FIND("_",RIGHT(B6793,LEN(B6793)-3))-1)</f>
        <v>KortbenetGroenFroe</v>
      </c>
      <c r="J6793" s="61" t="str">
        <f aca="false">TRIM(SUBSTITUTE(RIGHT(B6793,FIND(I6793,B6793)+1),"_",""))</f>
        <v>eDNA</v>
      </c>
      <c r="K6793" s="0" t="str">
        <f aca="false">IFERROR(VALUE(SUBSTITUTE(E6793,".",",")),E6793)</f>
        <v>No Ct</v>
      </c>
      <c r="L6793" s="61" t="str">
        <f aca="false">IF(J6793="PosK",SUMIFS(K:K,J:J,"PosK",H:H,H6793),"")</f>
        <v/>
      </c>
      <c r="M6793" s="61" t="str">
        <f aca="false">IF(J6793="PosK",SUMIFS(K:K,J:J,"NegK",H:H,H6793),"")</f>
        <v/>
      </c>
      <c r="N6793" s="61" t="str">
        <f aca="false">IF(J6793="PosK",SUMIFS(K:K,J:J,"eDNA",H:H,H6793),"")</f>
        <v/>
      </c>
      <c r="P6793" s="62"/>
      <c r="T6793" s="63"/>
      <c r="W6793" s="64"/>
    </row>
    <row r="6794" customFormat="false" ht="14.25" hidden="false" customHeight="false" outlineLevel="0" collapsed="false">
      <c r="A6794" s="0" t="s">
        <v>863</v>
      </c>
      <c r="B6794" s="52" t="s">
        <v>1212</v>
      </c>
      <c r="C6794" s="52" t="s">
        <v>743</v>
      </c>
      <c r="D6794" s="53" t="n">
        <v>0.1</v>
      </c>
      <c r="E6794" s="53" t="s">
        <v>748</v>
      </c>
      <c r="F6794" s="0" t="s">
        <v>1421</v>
      </c>
      <c r="G6794" s="0" t="str">
        <f aca="false">LEFT(B6794,2)</f>
        <v>16</v>
      </c>
      <c r="H6794" s="0" t="str">
        <f aca="false">I6794&amp;"_"&amp;G6794&amp;"_"&amp;F6794</f>
        <v>ButsnudetFroe_16_20190207_DL2018062_SkanderborgGym_koersel1</v>
      </c>
      <c r="I6794" s="61" t="str">
        <f aca="false">MID(RIGHT(B6794,LEN(B6794)-3),1,FIND("_",RIGHT(B6794,LEN(B6794)-3))-1)</f>
        <v>ButsnudetFroe</v>
      </c>
      <c r="J6794" s="61" t="str">
        <f aca="false">TRIM(SUBSTITUTE(RIGHT(B6794,FIND(I6794,B6794)+1),"_",""))</f>
        <v>PosK</v>
      </c>
      <c r="K6794" s="0" t="str">
        <f aca="false">IFERROR(VALUE(SUBSTITUTE(E6794,".",",")),E6794)</f>
        <v>No Ct</v>
      </c>
      <c r="L6794" s="61" t="n">
        <f aca="false">IF(J6794="PosK",SUMIFS(K:K,J:J,"PosK",H:H,H6794),"")</f>
        <v>0</v>
      </c>
      <c r="M6794" s="61" t="n">
        <f aca="false">IF(J6794="PosK",SUMIFS(K:K,J:J,"NegK",H:H,H6794),"")</f>
        <v>0</v>
      </c>
      <c r="N6794" s="61" t="n">
        <f aca="false">IF(J6794="PosK",SUMIFS(K:K,J:J,"eDNA",H:H,H6794),"")</f>
        <v>0</v>
      </c>
      <c r="P6794" s="62" t="n">
        <f aca="false">IF(K6796="No Ct",0,K6796)</f>
        <v>0</v>
      </c>
      <c r="Q6794" s="62" t="n">
        <f aca="false">IF(K6797="No Ct",0,K6797)</f>
        <v>0</v>
      </c>
      <c r="R6794" s="0" t="str">
        <f aca="false">IF(AND(L6794&gt;0,M6794=0),"Valid","Invalid")</f>
        <v>Invalid</v>
      </c>
      <c r="S6794" s="0" t="str">
        <f aca="false">IF(OR(P6794&gt;1,Q6794&gt;1),"Present","Absent")</f>
        <v>Absent</v>
      </c>
      <c r="T6794" s="63" t="str">
        <f aca="false">IF(OR(AND(P6794&gt;1,P6794&lt;41),AND(Q6794&gt;1,Q6794&lt;41)),"Ct&lt;41","Ct&gt;41")</f>
        <v>Ct&gt;41</v>
      </c>
      <c r="U6794" s="0" t="str">
        <f aca="false">I6794</f>
        <v>ButsnudetFroe</v>
      </c>
      <c r="V6794" s="0" t="str">
        <f aca="false">MID(F6794,10,9)</f>
        <v>DL2018062</v>
      </c>
      <c r="W6794" s="64" t="str">
        <f aca="false">V6794&amp;"_"&amp;U6794&amp;"_"&amp;R6794&amp;"_"&amp;S6794&amp;"_"&amp;T6794</f>
        <v>DL2018062_ButsnudetFroe_Invalid_Absent_Ct&gt;41</v>
      </c>
    </row>
    <row r="6795" customFormat="false" ht="14.25" hidden="false" customHeight="false" outlineLevel="0" collapsed="false">
      <c r="A6795" s="0" t="s">
        <v>865</v>
      </c>
      <c r="B6795" s="52" t="s">
        <v>1213</v>
      </c>
      <c r="C6795" s="52" t="s">
        <v>747</v>
      </c>
      <c r="D6795" s="53" t="n">
        <v>0.1</v>
      </c>
      <c r="E6795" s="53" t="s">
        <v>748</v>
      </c>
      <c r="F6795" s="0" t="s">
        <v>1421</v>
      </c>
      <c r="G6795" s="0" t="str">
        <f aca="false">LEFT(B6795,2)</f>
        <v>16</v>
      </c>
      <c r="H6795" s="0" t="str">
        <f aca="false">I6795&amp;"_"&amp;G6795&amp;"_"&amp;F6795</f>
        <v>ButsnudetFroe_16_20190207_DL2018062_SkanderborgGym_koersel1</v>
      </c>
      <c r="I6795" s="61" t="str">
        <f aca="false">MID(RIGHT(B6795,LEN(B6795)-3),1,FIND("_",RIGHT(B6795,LEN(B6795)-3))-1)</f>
        <v>ButsnudetFroe</v>
      </c>
      <c r="J6795" s="61" t="str">
        <f aca="false">TRIM(SUBSTITUTE(RIGHT(B6795,FIND(I6795,B6795)+1),"_",""))</f>
        <v>NegK</v>
      </c>
      <c r="K6795" s="0" t="str">
        <f aca="false">IFERROR(VALUE(SUBSTITUTE(E6795,".",",")),E6795)</f>
        <v>No Ct</v>
      </c>
      <c r="L6795" s="61" t="str">
        <f aca="false">IF(J6795="PosK",SUMIFS(K:K,J:J,"PosK",H:H,H6795),"")</f>
        <v/>
      </c>
      <c r="M6795" s="61" t="str">
        <f aca="false">IF(J6795="PosK",SUMIFS(K:K,J:J,"NegK",H:H,H6795),"")</f>
        <v/>
      </c>
      <c r="N6795" s="61" t="str">
        <f aca="false">IF(J6795="PosK",SUMIFS(K:K,J:J,"eDNA",H:H,H6795),"")</f>
        <v/>
      </c>
    </row>
    <row r="6796" customFormat="false" ht="14.25" hidden="false" customHeight="false" outlineLevel="0" collapsed="false">
      <c r="A6796" s="0" t="s">
        <v>867</v>
      </c>
      <c r="B6796" s="52" t="s">
        <v>1214</v>
      </c>
      <c r="C6796" s="52" t="s">
        <v>751</v>
      </c>
      <c r="D6796" s="53" t="n">
        <v>0.1</v>
      </c>
      <c r="E6796" s="53" t="s">
        <v>748</v>
      </c>
      <c r="F6796" s="0" t="s">
        <v>1421</v>
      </c>
      <c r="G6796" s="0" t="str">
        <f aca="false">LEFT(B6796,2)</f>
        <v>16</v>
      </c>
      <c r="H6796" s="0" t="str">
        <f aca="false">I6796&amp;"_"&amp;G6796&amp;"_"&amp;F6796</f>
        <v>ButsnudetFroe_16_20190207_DL2018062_SkanderborgGym_koersel1</v>
      </c>
      <c r="I6796" s="61" t="str">
        <f aca="false">MID(RIGHT(B6796,LEN(B6796)-3),1,FIND("_",RIGHT(B6796,LEN(B6796)-3))-1)</f>
        <v>ButsnudetFroe</v>
      </c>
      <c r="J6796" s="61" t="str">
        <f aca="false">TRIM(SUBSTITUTE(RIGHT(B6796,FIND(I6796,B6796)+1),"_",""))</f>
        <v>eDNA</v>
      </c>
      <c r="K6796" s="0" t="str">
        <f aca="false">IFERROR(VALUE(SUBSTITUTE(E6796,".",",")),E6796)</f>
        <v>No Ct</v>
      </c>
      <c r="L6796" s="61" t="str">
        <f aca="false">IF(J6796="PosK",SUMIFS(K:K,J:J,"PosK",H:H,H6796),"")</f>
        <v/>
      </c>
      <c r="M6796" s="61" t="str">
        <f aca="false">IF(J6796="PosK",SUMIFS(K:K,J:J,"NegK",H:H,H6796),"")</f>
        <v/>
      </c>
      <c r="N6796" s="61" t="str">
        <f aca="false">IF(J6796="PosK",SUMIFS(K:K,J:J,"eDNA",H:H,H6796),"")</f>
        <v/>
      </c>
      <c r="Q6796" s="62"/>
    </row>
    <row r="6797" customFormat="false" ht="14.25" hidden="false" customHeight="false" outlineLevel="0" collapsed="false">
      <c r="A6797" s="0" t="s">
        <v>869</v>
      </c>
      <c r="B6797" s="52" t="s">
        <v>1214</v>
      </c>
      <c r="C6797" s="52" t="s">
        <v>751</v>
      </c>
      <c r="D6797" s="53" t="n">
        <v>0.1</v>
      </c>
      <c r="E6797" s="53" t="s">
        <v>748</v>
      </c>
      <c r="F6797" s="0" t="s">
        <v>1421</v>
      </c>
      <c r="G6797" s="0" t="str">
        <f aca="false">LEFT(B6797,2)</f>
        <v>16</v>
      </c>
      <c r="H6797" s="0" t="str">
        <f aca="false">I6797&amp;"_"&amp;G6797&amp;"_"&amp;F6797</f>
        <v>ButsnudetFroe_16_20190207_DL2018062_SkanderborgGym_koersel1</v>
      </c>
      <c r="I6797" s="61" t="str">
        <f aca="false">MID(RIGHT(B6797,LEN(B6797)-3),1,FIND("_",RIGHT(B6797,LEN(B6797)-3))-1)</f>
        <v>ButsnudetFroe</v>
      </c>
      <c r="J6797" s="61" t="str">
        <f aca="false">TRIM(SUBSTITUTE(RIGHT(B6797,FIND(I6797,B6797)+1),"_",""))</f>
        <v>eDNA</v>
      </c>
      <c r="K6797" s="0" t="str">
        <f aca="false">IFERROR(VALUE(SUBSTITUTE(E6797,".",",")),E6797)</f>
        <v>No Ct</v>
      </c>
      <c r="L6797" s="61" t="str">
        <f aca="false">IF(J6797="PosK",SUMIFS(K:K,J:J,"PosK",H:H,H6797),"")</f>
        <v/>
      </c>
      <c r="M6797" s="61" t="str">
        <f aca="false">IF(J6797="PosK",SUMIFS(K:K,J:J,"NegK",H:H,H6797),"")</f>
        <v/>
      </c>
      <c r="N6797" s="61" t="str">
        <f aca="false">IF(J6797="PosK",SUMIFS(K:K,J:J,"eDNA",H:H,H6797),"")</f>
        <v/>
      </c>
      <c r="P6797" s="62"/>
      <c r="T6797" s="63"/>
      <c r="W6797" s="64"/>
    </row>
    <row r="6798" customFormat="false" ht="14.25" hidden="false" customHeight="false" outlineLevel="0" collapsed="false">
      <c r="A6798" s="0" t="s">
        <v>870</v>
      </c>
      <c r="B6798" s="52" t="s">
        <v>996</v>
      </c>
      <c r="C6798" s="52" t="s">
        <v>743</v>
      </c>
      <c r="D6798" s="53" t="n">
        <v>0.1</v>
      </c>
      <c r="E6798" s="53" t="n">
        <v>31.99</v>
      </c>
      <c r="F6798" s="0" t="s">
        <v>1421</v>
      </c>
      <c r="G6798" s="0" t="str">
        <f aca="false">LEFT(B6798,2)</f>
        <v>17</v>
      </c>
      <c r="H6798" s="0" t="str">
        <f aca="false">I6798&amp;"_"&amp;G6798&amp;"_"&amp;F6798</f>
        <v>ButsnudetFroe_17_20190207_DL2018062_SkanderborgGym_koersel1</v>
      </c>
      <c r="I6798" s="61" t="str">
        <f aca="false">MID(RIGHT(B6798,LEN(B6798)-3),1,FIND("_",RIGHT(B6798,LEN(B6798)-3))-1)</f>
        <v>ButsnudetFroe</v>
      </c>
      <c r="J6798" s="61" t="str">
        <f aca="false">TRIM(SUBSTITUTE(RIGHT(B6798,FIND(I6798,B6798)+1),"_",""))</f>
        <v>PosK</v>
      </c>
      <c r="K6798" s="0" t="n">
        <f aca="false">IFERROR(VALUE(SUBSTITUTE(E6798,".",",")),E6798)</f>
        <v>31.99</v>
      </c>
      <c r="L6798" s="61" t="n">
        <f aca="false">IF(J6798="PosK",SUMIFS(K:K,J:J,"PosK",H:H,H6798),"")</f>
        <v>31.99</v>
      </c>
      <c r="M6798" s="61" t="n">
        <f aca="false">IF(J6798="PosK",SUMIFS(K:K,J:J,"NegK",H:H,H6798),"")</f>
        <v>0</v>
      </c>
      <c r="N6798" s="61" t="n">
        <f aca="false">IF(J6798="PosK",SUMIFS(K:K,J:J,"eDNA",H:H,H6798),"")</f>
        <v>0</v>
      </c>
      <c r="P6798" s="62" t="n">
        <f aca="false">IF(K6800="No Ct",0,K6800)</f>
        <v>0</v>
      </c>
      <c r="Q6798" s="62" t="n">
        <f aca="false">IF(K6801="No Ct",0,K6801)</f>
        <v>0</v>
      </c>
      <c r="R6798" s="0" t="str">
        <f aca="false">IF(AND(L6798&gt;0,M6798=0),"Valid","Invalid")</f>
        <v>Valid</v>
      </c>
      <c r="S6798" s="0" t="str">
        <f aca="false">IF(OR(P6798&gt;1,Q6798&gt;1),"Present","Absent")</f>
        <v>Absent</v>
      </c>
      <c r="T6798" s="63" t="str">
        <f aca="false">IF(OR(AND(P6798&gt;1,P6798&lt;41),AND(Q6798&gt;1,Q6798&lt;41)),"Ct&lt;41","Ct&gt;41")</f>
        <v>Ct&gt;41</v>
      </c>
      <c r="U6798" s="0" t="str">
        <f aca="false">I6798</f>
        <v>ButsnudetFroe</v>
      </c>
      <c r="V6798" s="0" t="str">
        <f aca="false">MID(F6798,10,9)</f>
        <v>DL2018062</v>
      </c>
      <c r="W6798" s="64" t="str">
        <f aca="false">V6798&amp;"_"&amp;U6798&amp;"_"&amp;R6798&amp;"_"&amp;S6798&amp;"_"&amp;T6798</f>
        <v>DL2018062_ButsnudetFroe_Valid_Absent_Ct&gt;41</v>
      </c>
    </row>
    <row r="6799" customFormat="false" ht="14.25" hidden="false" customHeight="false" outlineLevel="0" collapsed="false">
      <c r="A6799" s="0" t="s">
        <v>872</v>
      </c>
      <c r="B6799" s="52" t="s">
        <v>997</v>
      </c>
      <c r="C6799" s="52" t="s">
        <v>747</v>
      </c>
      <c r="D6799" s="53" t="n">
        <v>0.1</v>
      </c>
      <c r="E6799" s="53" t="s">
        <v>748</v>
      </c>
      <c r="F6799" s="0" t="s">
        <v>1421</v>
      </c>
      <c r="G6799" s="0" t="str">
        <f aca="false">LEFT(B6799,2)</f>
        <v>17</v>
      </c>
      <c r="H6799" s="0" t="str">
        <f aca="false">I6799&amp;"_"&amp;G6799&amp;"_"&amp;F6799</f>
        <v>ButsnudetFroe_17_20190207_DL2018062_SkanderborgGym_koersel1</v>
      </c>
      <c r="I6799" s="61" t="str">
        <f aca="false">MID(RIGHT(B6799,LEN(B6799)-3),1,FIND("_",RIGHT(B6799,LEN(B6799)-3))-1)</f>
        <v>ButsnudetFroe</v>
      </c>
      <c r="J6799" s="61" t="str">
        <f aca="false">TRIM(SUBSTITUTE(RIGHT(B6799,FIND(I6799,B6799)+1),"_",""))</f>
        <v>NegK</v>
      </c>
      <c r="K6799" s="0" t="str">
        <f aca="false">IFERROR(VALUE(SUBSTITUTE(E6799,".",",")),E6799)</f>
        <v>No Ct</v>
      </c>
      <c r="L6799" s="61" t="str">
        <f aca="false">IF(J6799="PosK",SUMIFS(K:K,J:J,"PosK",H:H,H6799),"")</f>
        <v/>
      </c>
      <c r="M6799" s="61" t="str">
        <f aca="false">IF(J6799="PosK",SUMIFS(K:K,J:J,"NegK",H:H,H6799),"")</f>
        <v/>
      </c>
      <c r="N6799" s="61" t="str">
        <f aca="false">IF(J6799="PosK",SUMIFS(K:K,J:J,"eDNA",H:H,H6799),"")</f>
        <v/>
      </c>
    </row>
    <row r="6800" customFormat="false" ht="14.25" hidden="false" customHeight="false" outlineLevel="0" collapsed="false">
      <c r="A6800" s="0" t="s">
        <v>874</v>
      </c>
      <c r="B6800" s="52" t="s">
        <v>998</v>
      </c>
      <c r="C6800" s="52" t="s">
        <v>751</v>
      </c>
      <c r="D6800" s="53" t="n">
        <v>0.1</v>
      </c>
      <c r="E6800" s="53" t="s">
        <v>748</v>
      </c>
      <c r="F6800" s="0" t="s">
        <v>1421</v>
      </c>
      <c r="G6800" s="0" t="str">
        <f aca="false">LEFT(B6800,2)</f>
        <v>17</v>
      </c>
      <c r="H6800" s="0" t="str">
        <f aca="false">I6800&amp;"_"&amp;G6800&amp;"_"&amp;F6800</f>
        <v>ButsnudetFroe_17_20190207_DL2018062_SkanderborgGym_koersel1</v>
      </c>
      <c r="I6800" s="61" t="str">
        <f aca="false">MID(RIGHT(B6800,LEN(B6800)-3),1,FIND("_",RIGHT(B6800,LEN(B6800)-3))-1)</f>
        <v>ButsnudetFroe</v>
      </c>
      <c r="J6800" s="61" t="str">
        <f aca="false">TRIM(SUBSTITUTE(RIGHT(B6800,FIND(I6800,B6800)+1),"_",""))</f>
        <v>eDNA</v>
      </c>
      <c r="K6800" s="0" t="str">
        <f aca="false">IFERROR(VALUE(SUBSTITUTE(E6800,".",",")),E6800)</f>
        <v>No Ct</v>
      </c>
      <c r="L6800" s="61" t="str">
        <f aca="false">IF(J6800="PosK",SUMIFS(K:K,J:J,"PosK",H:H,H6800),"")</f>
        <v/>
      </c>
      <c r="M6800" s="61" t="str">
        <f aca="false">IF(J6800="PosK",SUMIFS(K:K,J:J,"NegK",H:H,H6800),"")</f>
        <v/>
      </c>
      <c r="N6800" s="61" t="str">
        <f aca="false">IF(J6800="PosK",SUMIFS(K:K,J:J,"eDNA",H:H,H6800),"")</f>
        <v/>
      </c>
      <c r="Q6800" s="62"/>
    </row>
    <row r="6801" customFormat="false" ht="14.25" hidden="false" customHeight="false" outlineLevel="0" collapsed="false">
      <c r="A6801" s="0" t="s">
        <v>876</v>
      </c>
      <c r="B6801" s="52" t="s">
        <v>998</v>
      </c>
      <c r="C6801" s="52" t="s">
        <v>751</v>
      </c>
      <c r="D6801" s="53" t="n">
        <v>0.1</v>
      </c>
      <c r="E6801" s="53" t="s">
        <v>748</v>
      </c>
      <c r="F6801" s="0" t="s">
        <v>1421</v>
      </c>
      <c r="G6801" s="0" t="str">
        <f aca="false">LEFT(B6801,2)</f>
        <v>17</v>
      </c>
      <c r="H6801" s="0" t="str">
        <f aca="false">I6801&amp;"_"&amp;G6801&amp;"_"&amp;F6801</f>
        <v>ButsnudetFroe_17_20190207_DL2018062_SkanderborgGym_koersel1</v>
      </c>
      <c r="I6801" s="61" t="str">
        <f aca="false">MID(RIGHT(B6801,LEN(B6801)-3),1,FIND("_",RIGHT(B6801,LEN(B6801)-3))-1)</f>
        <v>ButsnudetFroe</v>
      </c>
      <c r="J6801" s="61" t="str">
        <f aca="false">TRIM(SUBSTITUTE(RIGHT(B6801,FIND(I6801,B6801)+1),"_",""))</f>
        <v>eDNA</v>
      </c>
      <c r="K6801" s="0" t="str">
        <f aca="false">IFERROR(VALUE(SUBSTITUTE(E6801,".",",")),E6801)</f>
        <v>No Ct</v>
      </c>
      <c r="L6801" s="61" t="str">
        <f aca="false">IF(J6801="PosK",SUMIFS(K:K,J:J,"PosK",H:H,H6801),"")</f>
        <v/>
      </c>
      <c r="M6801" s="61" t="str">
        <f aca="false">IF(J6801="PosK",SUMIFS(K:K,J:J,"NegK",H:H,H6801),"")</f>
        <v/>
      </c>
      <c r="N6801" s="61" t="str">
        <f aca="false">IF(J6801="PosK",SUMIFS(K:K,J:J,"eDNA",H:H,H6801),"")</f>
        <v/>
      </c>
      <c r="P6801" s="62"/>
      <c r="T6801" s="63"/>
      <c r="W6801" s="64"/>
    </row>
    <row r="6802" customFormat="false" ht="14.25" hidden="false" customHeight="false" outlineLevel="0" collapsed="false">
      <c r="A6802" s="0" t="s">
        <v>877</v>
      </c>
      <c r="B6802" s="52" t="s">
        <v>1215</v>
      </c>
      <c r="C6802" s="52" t="s">
        <v>743</v>
      </c>
      <c r="D6802" s="53" t="n">
        <v>0.1</v>
      </c>
      <c r="E6802" s="53" t="n">
        <v>25</v>
      </c>
      <c r="F6802" s="0" t="s">
        <v>1421</v>
      </c>
      <c r="G6802" s="0" t="str">
        <f aca="false">LEFT(B6802,2)</f>
        <v>18</v>
      </c>
      <c r="H6802" s="0" t="str">
        <f aca="false">I6802&amp;"_"&amp;G6802&amp;"_"&amp;F6802</f>
        <v>LilleVandsalamander_18_20190207_DL2018062_SkanderborgGym_koersel1</v>
      </c>
      <c r="I6802" s="61" t="str">
        <f aca="false">MID(RIGHT(B6802,LEN(B6802)-3),1,FIND("_",RIGHT(B6802,LEN(B6802)-3))-1)</f>
        <v>LilleVandsalamander</v>
      </c>
      <c r="J6802" s="61" t="str">
        <f aca="false">TRIM(SUBSTITUTE(RIGHT(B6802,FIND(I6802,B6802)+1),"_",""))</f>
        <v>PosK</v>
      </c>
      <c r="K6802" s="0" t="n">
        <f aca="false">IFERROR(VALUE(SUBSTITUTE(E6802,".",",")),E6802)</f>
        <v>25</v>
      </c>
      <c r="L6802" s="61" t="n">
        <f aca="false">IF(J6802="PosK",SUMIFS(K:K,J:J,"PosK",H:H,H6802),"")</f>
        <v>25</v>
      </c>
      <c r="M6802" s="61" t="n">
        <f aca="false">IF(J6802="PosK",SUMIFS(K:K,J:J,"NegK",H:H,H6802),"")</f>
        <v>0</v>
      </c>
      <c r="N6802" s="61" t="n">
        <f aca="false">IF(J6802="PosK",SUMIFS(K:K,J:J,"eDNA",H:H,H6802),"")</f>
        <v>0</v>
      </c>
      <c r="P6802" s="62" t="n">
        <f aca="false">IF(K6804="No Ct",0,K6804)</f>
        <v>0</v>
      </c>
      <c r="Q6802" s="62" t="n">
        <f aca="false">IF(K6805="No Ct",0,K6805)</f>
        <v>0</v>
      </c>
      <c r="R6802" s="0" t="str">
        <f aca="false">IF(AND(L6802&gt;0,M6802=0),"Valid","Invalid")</f>
        <v>Valid</v>
      </c>
      <c r="S6802" s="0" t="str">
        <f aca="false">IF(OR(P6802&gt;1,Q6802&gt;1),"Present","Absent")</f>
        <v>Absent</v>
      </c>
      <c r="T6802" s="63" t="str">
        <f aca="false">IF(OR(AND(P6802&gt;1,P6802&lt;41),AND(Q6802&gt;1,Q6802&lt;41)),"Ct&lt;41","Ct&gt;41")</f>
        <v>Ct&gt;41</v>
      </c>
      <c r="U6802" s="0" t="str">
        <f aca="false">I6802</f>
        <v>LilleVandsalamander</v>
      </c>
      <c r="V6802" s="0" t="str">
        <f aca="false">MID(F6802,10,9)</f>
        <v>DL2018062</v>
      </c>
      <c r="W6802" s="64" t="str">
        <f aca="false">V6802&amp;"_"&amp;U6802&amp;"_"&amp;R6802&amp;"_"&amp;S6802&amp;"_"&amp;T6802</f>
        <v>DL2018062_LilleVandsalamander_Valid_Absent_Ct&gt;41</v>
      </c>
    </row>
    <row r="6803" customFormat="false" ht="14.25" hidden="false" customHeight="false" outlineLevel="0" collapsed="false">
      <c r="A6803" s="0" t="s">
        <v>879</v>
      </c>
      <c r="B6803" s="52" t="s">
        <v>1216</v>
      </c>
      <c r="C6803" s="52" t="s">
        <v>747</v>
      </c>
      <c r="D6803" s="53" t="n">
        <v>0.1</v>
      </c>
      <c r="E6803" s="53" t="s">
        <v>748</v>
      </c>
      <c r="F6803" s="0" t="s">
        <v>1421</v>
      </c>
      <c r="G6803" s="0" t="str">
        <f aca="false">LEFT(B6803,2)</f>
        <v>18</v>
      </c>
      <c r="H6803" s="0" t="str">
        <f aca="false">I6803&amp;"_"&amp;G6803&amp;"_"&amp;F6803</f>
        <v>LilleVandsalamander_18_20190207_DL2018062_SkanderborgGym_koersel1</v>
      </c>
      <c r="I6803" s="61" t="str">
        <f aca="false">MID(RIGHT(B6803,LEN(B6803)-3),1,FIND("_",RIGHT(B6803,LEN(B6803)-3))-1)</f>
        <v>LilleVandsalamander</v>
      </c>
      <c r="J6803" s="61" t="str">
        <f aca="false">TRIM(SUBSTITUTE(RIGHT(B6803,FIND(I6803,B6803)+1),"_",""))</f>
        <v>NegK</v>
      </c>
      <c r="K6803" s="0" t="str">
        <f aca="false">IFERROR(VALUE(SUBSTITUTE(E6803,".",",")),E6803)</f>
        <v>No Ct</v>
      </c>
      <c r="L6803" s="61" t="str">
        <f aca="false">IF(J6803="PosK",SUMIFS(K:K,J:J,"PosK",H:H,H6803),"")</f>
        <v/>
      </c>
      <c r="M6803" s="61" t="str">
        <f aca="false">IF(J6803="PosK",SUMIFS(K:K,J:J,"NegK",H:H,H6803),"")</f>
        <v/>
      </c>
      <c r="N6803" s="61" t="str">
        <f aca="false">IF(J6803="PosK",SUMIFS(K:K,J:J,"eDNA",H:H,H6803),"")</f>
        <v/>
      </c>
    </row>
    <row r="6804" customFormat="false" ht="14.25" hidden="false" customHeight="false" outlineLevel="0" collapsed="false">
      <c r="A6804" s="0" t="s">
        <v>881</v>
      </c>
      <c r="B6804" s="52" t="s">
        <v>1217</v>
      </c>
      <c r="C6804" s="52" t="s">
        <v>751</v>
      </c>
      <c r="D6804" s="53" t="n">
        <v>0.1</v>
      </c>
      <c r="E6804" s="53" t="s">
        <v>748</v>
      </c>
      <c r="F6804" s="0" t="s">
        <v>1421</v>
      </c>
      <c r="G6804" s="0" t="str">
        <f aca="false">LEFT(B6804,2)</f>
        <v>18</v>
      </c>
      <c r="H6804" s="0" t="str">
        <f aca="false">I6804&amp;"_"&amp;G6804&amp;"_"&amp;F6804</f>
        <v>LilleVandsalamander_18_20190207_DL2018062_SkanderborgGym_koersel1</v>
      </c>
      <c r="I6804" s="61" t="str">
        <f aca="false">MID(RIGHT(B6804,LEN(B6804)-3),1,FIND("_",RIGHT(B6804,LEN(B6804)-3))-1)</f>
        <v>LilleVandsalamander</v>
      </c>
      <c r="J6804" s="61" t="str">
        <f aca="false">TRIM(SUBSTITUTE(RIGHT(B6804,FIND(I6804,B6804)+1),"_",""))</f>
        <v>eDNA</v>
      </c>
      <c r="K6804" s="0" t="str">
        <f aca="false">IFERROR(VALUE(SUBSTITUTE(E6804,".",",")),E6804)</f>
        <v>No Ct</v>
      </c>
      <c r="L6804" s="61" t="str">
        <f aca="false">IF(J6804="PosK",SUMIFS(K:K,J:J,"PosK",H:H,H6804),"")</f>
        <v/>
      </c>
      <c r="M6804" s="61" t="str">
        <f aca="false">IF(J6804="PosK",SUMIFS(K:K,J:J,"NegK",H:H,H6804),"")</f>
        <v/>
      </c>
      <c r="N6804" s="61" t="str">
        <f aca="false">IF(J6804="PosK",SUMIFS(K:K,J:J,"eDNA",H:H,H6804),"")</f>
        <v/>
      </c>
      <c r="Q6804" s="62"/>
    </row>
    <row r="6805" customFormat="false" ht="14.25" hidden="false" customHeight="false" outlineLevel="0" collapsed="false">
      <c r="A6805" s="0" t="s">
        <v>883</v>
      </c>
      <c r="B6805" s="52" t="s">
        <v>1217</v>
      </c>
      <c r="C6805" s="52" t="s">
        <v>751</v>
      </c>
      <c r="D6805" s="53" t="n">
        <v>0.1</v>
      </c>
      <c r="E6805" s="53" t="s">
        <v>748</v>
      </c>
      <c r="F6805" s="0" t="s">
        <v>1421</v>
      </c>
      <c r="G6805" s="0" t="str">
        <f aca="false">LEFT(B6805,2)</f>
        <v>18</v>
      </c>
      <c r="H6805" s="0" t="str">
        <f aca="false">I6805&amp;"_"&amp;G6805&amp;"_"&amp;F6805</f>
        <v>LilleVandsalamander_18_20190207_DL2018062_SkanderborgGym_koersel1</v>
      </c>
      <c r="I6805" s="61" t="str">
        <f aca="false">MID(RIGHT(B6805,LEN(B6805)-3),1,FIND("_",RIGHT(B6805,LEN(B6805)-3))-1)</f>
        <v>LilleVandsalamander</v>
      </c>
      <c r="J6805" s="61" t="str">
        <f aca="false">TRIM(SUBSTITUTE(RIGHT(B6805,FIND(I6805,B6805)+1),"_",""))</f>
        <v>eDNA</v>
      </c>
      <c r="K6805" s="0" t="str">
        <f aca="false">IFERROR(VALUE(SUBSTITUTE(E6805,".",",")),E6805)</f>
        <v>No Ct</v>
      </c>
      <c r="L6805" s="61" t="str">
        <f aca="false">IF(J6805="PosK",SUMIFS(K:K,J:J,"PosK",H:H,H6805),"")</f>
        <v/>
      </c>
      <c r="M6805" s="61" t="str">
        <f aca="false">IF(J6805="PosK",SUMIFS(K:K,J:J,"NegK",H:H,H6805),"")</f>
        <v/>
      </c>
      <c r="N6805" s="61" t="str">
        <f aca="false">IF(J6805="PosK",SUMIFS(K:K,J:J,"eDNA",H:H,H6805),"")</f>
        <v/>
      </c>
      <c r="P6805" s="62"/>
      <c r="T6805" s="63"/>
      <c r="W6805" s="64"/>
    </row>
    <row r="6806" customFormat="false" ht="14.25" hidden="false" customHeight="false" outlineLevel="0" collapsed="false">
      <c r="A6806" s="0" t="s">
        <v>884</v>
      </c>
      <c r="B6806" s="52" t="s">
        <v>1002</v>
      </c>
      <c r="C6806" s="52" t="s">
        <v>743</v>
      </c>
      <c r="D6806" s="53" t="n">
        <v>0.1</v>
      </c>
      <c r="E6806" s="53" t="n">
        <v>23.99</v>
      </c>
      <c r="F6806" s="0" t="s">
        <v>1421</v>
      </c>
      <c r="G6806" s="0" t="str">
        <f aca="false">LEFT(B6806,2)</f>
        <v>19</v>
      </c>
      <c r="H6806" s="0" t="str">
        <f aca="false">I6806&amp;"_"&amp;G6806&amp;"_"&amp;F6806</f>
        <v>LilleVandsalamander_19_20190207_DL2018062_SkanderborgGym_koersel1</v>
      </c>
      <c r="I6806" s="61" t="str">
        <f aca="false">MID(RIGHT(B6806,LEN(B6806)-3),1,FIND("_",RIGHT(B6806,LEN(B6806)-3))-1)</f>
        <v>LilleVandsalamander</v>
      </c>
      <c r="J6806" s="61" t="str">
        <f aca="false">TRIM(SUBSTITUTE(RIGHT(B6806,FIND(I6806,B6806)+1),"_",""))</f>
        <v>PosK</v>
      </c>
      <c r="K6806" s="0" t="n">
        <f aca="false">IFERROR(VALUE(SUBSTITUTE(E6806,".",",")),E6806)</f>
        <v>23.99</v>
      </c>
      <c r="L6806" s="61" t="n">
        <f aca="false">IF(J6806="PosK",SUMIFS(K:K,J:J,"PosK",H:H,H6806),"")</f>
        <v>23.99</v>
      </c>
      <c r="M6806" s="61" t="n">
        <f aca="false">IF(J6806="PosK",SUMIFS(K:K,J:J,"NegK",H:H,H6806),"")</f>
        <v>0</v>
      </c>
      <c r="N6806" s="61" t="n">
        <f aca="false">IF(J6806="PosK",SUMIFS(K:K,J:J,"eDNA",H:H,H6806),"")</f>
        <v>0</v>
      </c>
      <c r="P6806" s="62" t="n">
        <f aca="false">IF(K6808="No Ct",0,K6808)</f>
        <v>0</v>
      </c>
      <c r="Q6806" s="62" t="n">
        <f aca="false">IF(K6809="No Ct",0,K6809)</f>
        <v>0</v>
      </c>
      <c r="R6806" s="0" t="str">
        <f aca="false">IF(AND(L6806&gt;0,M6806=0),"Valid","Invalid")</f>
        <v>Valid</v>
      </c>
      <c r="S6806" s="0" t="str">
        <f aca="false">IF(OR(P6806&gt;1,Q6806&gt;1),"Present","Absent")</f>
        <v>Absent</v>
      </c>
      <c r="T6806" s="63" t="str">
        <f aca="false">IF(OR(AND(P6806&gt;1,P6806&lt;41),AND(Q6806&gt;1,Q6806&lt;41)),"Ct&lt;41","Ct&gt;41")</f>
        <v>Ct&gt;41</v>
      </c>
      <c r="U6806" s="0" t="str">
        <f aca="false">I6806</f>
        <v>LilleVandsalamander</v>
      </c>
      <c r="V6806" s="0" t="str">
        <f aca="false">MID(F6806,10,9)</f>
        <v>DL2018062</v>
      </c>
      <c r="W6806" s="64" t="str">
        <f aca="false">V6806&amp;"_"&amp;U6806&amp;"_"&amp;R6806&amp;"_"&amp;S6806&amp;"_"&amp;T6806</f>
        <v>DL2018062_LilleVandsalamander_Valid_Absent_Ct&gt;41</v>
      </c>
    </row>
    <row r="6807" customFormat="false" ht="14.25" hidden="false" customHeight="false" outlineLevel="0" collapsed="false">
      <c r="A6807" s="0" t="s">
        <v>886</v>
      </c>
      <c r="B6807" s="52" t="s">
        <v>1003</v>
      </c>
      <c r="C6807" s="52" t="s">
        <v>747</v>
      </c>
      <c r="D6807" s="53" t="n">
        <v>0.1</v>
      </c>
      <c r="E6807" s="53" t="s">
        <v>748</v>
      </c>
      <c r="F6807" s="0" t="s">
        <v>1421</v>
      </c>
      <c r="G6807" s="0" t="str">
        <f aca="false">LEFT(B6807,2)</f>
        <v>19</v>
      </c>
      <c r="H6807" s="0" t="str">
        <f aca="false">I6807&amp;"_"&amp;G6807&amp;"_"&amp;F6807</f>
        <v>LilleVandsalamander_19_20190207_DL2018062_SkanderborgGym_koersel1</v>
      </c>
      <c r="I6807" s="61" t="str">
        <f aca="false">MID(RIGHT(B6807,LEN(B6807)-3),1,FIND("_",RIGHT(B6807,LEN(B6807)-3))-1)</f>
        <v>LilleVandsalamander</v>
      </c>
      <c r="J6807" s="61" t="str">
        <f aca="false">TRIM(SUBSTITUTE(RIGHT(B6807,FIND(I6807,B6807)+1),"_",""))</f>
        <v>NegK</v>
      </c>
      <c r="K6807" s="0" t="str">
        <f aca="false">IFERROR(VALUE(SUBSTITUTE(E6807,".",",")),E6807)</f>
        <v>No Ct</v>
      </c>
      <c r="L6807" s="61" t="str">
        <f aca="false">IF(J6807="PosK",SUMIFS(K:K,J:J,"PosK",H:H,H6807),"")</f>
        <v/>
      </c>
      <c r="M6807" s="61" t="str">
        <f aca="false">IF(J6807="PosK",SUMIFS(K:K,J:J,"NegK",H:H,H6807),"")</f>
        <v/>
      </c>
      <c r="N6807" s="61" t="str">
        <f aca="false">IF(J6807="PosK",SUMIFS(K:K,J:J,"eDNA",H:H,H6807),"")</f>
        <v/>
      </c>
    </row>
    <row r="6808" customFormat="false" ht="14.25" hidden="false" customHeight="false" outlineLevel="0" collapsed="false">
      <c r="A6808" s="0" t="s">
        <v>888</v>
      </c>
      <c r="B6808" s="52" t="s">
        <v>1004</v>
      </c>
      <c r="C6808" s="52" t="s">
        <v>751</v>
      </c>
      <c r="D6808" s="53" t="n">
        <v>0.1</v>
      </c>
      <c r="E6808" s="53" t="s">
        <v>748</v>
      </c>
      <c r="F6808" s="0" t="s">
        <v>1421</v>
      </c>
      <c r="G6808" s="0" t="str">
        <f aca="false">LEFT(B6808,2)</f>
        <v>19</v>
      </c>
      <c r="H6808" s="0" t="str">
        <f aca="false">I6808&amp;"_"&amp;G6808&amp;"_"&amp;F6808</f>
        <v>LilleVandsalamander_19_20190207_DL2018062_SkanderborgGym_koersel1</v>
      </c>
      <c r="I6808" s="61" t="str">
        <f aca="false">MID(RIGHT(B6808,LEN(B6808)-3),1,FIND("_",RIGHT(B6808,LEN(B6808)-3))-1)</f>
        <v>LilleVandsalamander</v>
      </c>
      <c r="J6808" s="61" t="str">
        <f aca="false">TRIM(SUBSTITUTE(RIGHT(B6808,FIND(I6808,B6808)+1),"_",""))</f>
        <v>eDNA</v>
      </c>
      <c r="K6808" s="0" t="str">
        <f aca="false">IFERROR(VALUE(SUBSTITUTE(E6808,".",",")),E6808)</f>
        <v>No Ct</v>
      </c>
      <c r="L6808" s="61" t="str">
        <f aca="false">IF(J6808="PosK",SUMIFS(K:K,J:J,"PosK",H:H,H6808),"")</f>
        <v/>
      </c>
      <c r="M6808" s="61" t="str">
        <f aca="false">IF(J6808="PosK",SUMIFS(K:K,J:J,"NegK",H:H,H6808),"")</f>
        <v/>
      </c>
      <c r="N6808" s="61" t="str">
        <f aca="false">IF(J6808="PosK",SUMIFS(K:K,J:J,"eDNA",H:H,H6808),"")</f>
        <v/>
      </c>
      <c r="Q6808" s="62"/>
    </row>
    <row r="6809" customFormat="false" ht="14.25" hidden="false" customHeight="false" outlineLevel="0" collapsed="false">
      <c r="A6809" s="0" t="s">
        <v>890</v>
      </c>
      <c r="B6809" s="52" t="s">
        <v>1004</v>
      </c>
      <c r="C6809" s="52" t="s">
        <v>751</v>
      </c>
      <c r="D6809" s="53" t="n">
        <v>0.1</v>
      </c>
      <c r="E6809" s="53" t="s">
        <v>748</v>
      </c>
      <c r="F6809" s="0" t="s">
        <v>1421</v>
      </c>
      <c r="G6809" s="0" t="str">
        <f aca="false">LEFT(B6809,2)</f>
        <v>19</v>
      </c>
      <c r="H6809" s="0" t="str">
        <f aca="false">I6809&amp;"_"&amp;G6809&amp;"_"&amp;F6809</f>
        <v>LilleVandsalamander_19_20190207_DL2018062_SkanderborgGym_koersel1</v>
      </c>
      <c r="I6809" s="61" t="str">
        <f aca="false">MID(RIGHT(B6809,LEN(B6809)-3),1,FIND("_",RIGHT(B6809,LEN(B6809)-3))-1)</f>
        <v>LilleVandsalamander</v>
      </c>
      <c r="J6809" s="61" t="str">
        <f aca="false">TRIM(SUBSTITUTE(RIGHT(B6809,FIND(I6809,B6809)+1),"_",""))</f>
        <v>eDNA</v>
      </c>
      <c r="K6809" s="0" t="str">
        <f aca="false">IFERROR(VALUE(SUBSTITUTE(E6809,".",",")),E6809)</f>
        <v>No Ct</v>
      </c>
      <c r="L6809" s="61" t="str">
        <f aca="false">IF(J6809="PosK",SUMIFS(K:K,J:J,"PosK",H:H,H6809),"")</f>
        <v/>
      </c>
      <c r="M6809" s="61" t="str">
        <f aca="false">IF(J6809="PosK",SUMIFS(K:K,J:J,"NegK",H:H,H6809),"")</f>
        <v/>
      </c>
      <c r="N6809" s="61" t="str">
        <f aca="false">IF(J6809="PosK",SUMIFS(K:K,J:J,"eDNA",H:H,H6809),"")</f>
        <v/>
      </c>
      <c r="P6809" s="62"/>
      <c r="T6809" s="63"/>
      <c r="W6809" s="64"/>
    </row>
    <row r="6810" customFormat="false" ht="14.25" hidden="false" customHeight="false" outlineLevel="0" collapsed="false">
      <c r="A6810" s="0" t="s">
        <v>891</v>
      </c>
      <c r="B6810" s="52" t="s">
        <v>1218</v>
      </c>
      <c r="C6810" s="52" t="s">
        <v>743</v>
      </c>
      <c r="D6810" s="53" t="n">
        <v>0.1</v>
      </c>
      <c r="E6810" s="53" t="n">
        <v>16.76</v>
      </c>
      <c r="F6810" s="0" t="s">
        <v>1421</v>
      </c>
      <c r="G6810" s="0" t="str">
        <f aca="false">LEFT(B6810,2)</f>
        <v>20</v>
      </c>
      <c r="H6810" s="0" t="str">
        <f aca="false">I6810&amp;"_"&amp;G6810&amp;"_"&amp;F6810</f>
        <v>Skalle_20_20190207_DL2018062_SkanderborgGym_koersel1</v>
      </c>
      <c r="I6810" s="61" t="str">
        <f aca="false">MID(RIGHT(B6810,LEN(B6810)-3),1,FIND("_",RIGHT(B6810,LEN(B6810)-3))-1)</f>
        <v>Skalle</v>
      </c>
      <c r="J6810" s="61" t="str">
        <f aca="false">TRIM(SUBSTITUTE(RIGHT(B6810,FIND(I6810,B6810)+1),"_",""))</f>
        <v>PosK</v>
      </c>
      <c r="K6810" s="0" t="n">
        <f aca="false">IFERROR(VALUE(SUBSTITUTE(E6810,".",",")),E6810)</f>
        <v>16.76</v>
      </c>
      <c r="L6810" s="61" t="n">
        <f aca="false">IF(J6810="PosK",SUMIFS(K:K,J:J,"PosK",H:H,H6810),"")</f>
        <v>16.76</v>
      </c>
      <c r="M6810" s="61" t="n">
        <f aca="false">IF(J6810="PosK",SUMIFS(K:K,J:J,"NegK",H:H,H6810),"")</f>
        <v>0</v>
      </c>
      <c r="N6810" s="61" t="n">
        <f aca="false">IF(J6810="PosK",SUMIFS(K:K,J:J,"eDNA",H:H,H6810),"")</f>
        <v>73.74</v>
      </c>
      <c r="P6810" s="62" t="n">
        <f aca="false">IF(K6812="No Ct",0,K6812)</f>
        <v>36.48</v>
      </c>
      <c r="Q6810" s="62" t="n">
        <f aca="false">IF(K6813="No Ct",0,K6813)</f>
        <v>37.26</v>
      </c>
      <c r="R6810" s="0" t="str">
        <f aca="false">IF(AND(L6810&gt;0,M6810=0),"Valid","Invalid")</f>
        <v>Valid</v>
      </c>
      <c r="S6810" s="0" t="str">
        <f aca="false">IF(OR(P6810&gt;1,Q6810&gt;1),"Present","Absent")</f>
        <v>Present</v>
      </c>
      <c r="T6810" s="63" t="str">
        <f aca="false">IF(OR(AND(P6810&gt;1,P6810&lt;41),AND(Q6810&gt;1,Q6810&lt;41)),"Ct&lt;41","Ct&gt;41")</f>
        <v>Ct&lt;41</v>
      </c>
      <c r="U6810" s="0" t="str">
        <f aca="false">I6810</f>
        <v>Skalle</v>
      </c>
      <c r="V6810" s="0" t="str">
        <f aca="false">MID(F6810,10,9)</f>
        <v>DL2018062</v>
      </c>
      <c r="W6810" s="64" t="str">
        <f aca="false">V6810&amp;"_"&amp;U6810&amp;"_"&amp;R6810&amp;"_"&amp;S6810&amp;"_"&amp;T6810</f>
        <v>DL2018062_Skalle_Valid_Present_Ct&lt;41</v>
      </c>
    </row>
    <row r="6811" customFormat="false" ht="14.25" hidden="false" customHeight="false" outlineLevel="0" collapsed="false">
      <c r="A6811" s="0" t="s">
        <v>893</v>
      </c>
      <c r="B6811" s="52" t="s">
        <v>1219</v>
      </c>
      <c r="C6811" s="52" t="s">
        <v>747</v>
      </c>
      <c r="D6811" s="53" t="n">
        <v>0.1</v>
      </c>
      <c r="E6811" s="53" t="s">
        <v>748</v>
      </c>
      <c r="F6811" s="0" t="s">
        <v>1421</v>
      </c>
      <c r="G6811" s="0" t="str">
        <f aca="false">LEFT(B6811,2)</f>
        <v>20</v>
      </c>
      <c r="H6811" s="0" t="str">
        <f aca="false">I6811&amp;"_"&amp;G6811&amp;"_"&amp;F6811</f>
        <v>Skalle_20_20190207_DL2018062_SkanderborgGym_koersel1</v>
      </c>
      <c r="I6811" s="61" t="str">
        <f aca="false">MID(RIGHT(B6811,LEN(B6811)-3),1,FIND("_",RIGHT(B6811,LEN(B6811)-3))-1)</f>
        <v>Skalle</v>
      </c>
      <c r="J6811" s="61" t="str">
        <f aca="false">TRIM(SUBSTITUTE(RIGHT(B6811,FIND(I6811,B6811)+1),"_",""))</f>
        <v>NegK</v>
      </c>
      <c r="K6811" s="0" t="str">
        <f aca="false">IFERROR(VALUE(SUBSTITUTE(E6811,".",",")),E6811)</f>
        <v>No Ct</v>
      </c>
      <c r="L6811" s="61" t="str">
        <f aca="false">IF(J6811="PosK",SUMIFS(K:K,J:J,"PosK",H:H,H6811),"")</f>
        <v/>
      </c>
      <c r="M6811" s="61" t="str">
        <f aca="false">IF(J6811="PosK",SUMIFS(K:K,J:J,"NegK",H:H,H6811),"")</f>
        <v/>
      </c>
      <c r="N6811" s="61" t="str">
        <f aca="false">IF(J6811="PosK",SUMIFS(K:K,J:J,"eDNA",H:H,H6811),"")</f>
        <v/>
      </c>
    </row>
    <row r="6812" customFormat="false" ht="14.25" hidden="false" customHeight="false" outlineLevel="0" collapsed="false">
      <c r="A6812" s="0" t="s">
        <v>895</v>
      </c>
      <c r="B6812" s="52" t="s">
        <v>1220</v>
      </c>
      <c r="C6812" s="52" t="s">
        <v>751</v>
      </c>
      <c r="D6812" s="53" t="n">
        <v>0.1</v>
      </c>
      <c r="E6812" s="53" t="n">
        <v>36.48</v>
      </c>
      <c r="F6812" s="0" t="s">
        <v>1421</v>
      </c>
      <c r="G6812" s="0" t="str">
        <f aca="false">LEFT(B6812,2)</f>
        <v>20</v>
      </c>
      <c r="H6812" s="0" t="str">
        <f aca="false">I6812&amp;"_"&amp;G6812&amp;"_"&amp;F6812</f>
        <v>Skalle_20_20190207_DL2018062_SkanderborgGym_koersel1</v>
      </c>
      <c r="I6812" s="61" t="str">
        <f aca="false">MID(RIGHT(B6812,LEN(B6812)-3),1,FIND("_",RIGHT(B6812,LEN(B6812)-3))-1)</f>
        <v>Skalle</v>
      </c>
      <c r="J6812" s="61" t="str">
        <f aca="false">TRIM(SUBSTITUTE(RIGHT(B6812,FIND(I6812,B6812)+1),"_",""))</f>
        <v>eDNA</v>
      </c>
      <c r="K6812" s="0" t="n">
        <f aca="false">IFERROR(VALUE(SUBSTITUTE(E6812,".",",")),E6812)</f>
        <v>36.48</v>
      </c>
      <c r="L6812" s="61" t="str">
        <f aca="false">IF(J6812="PosK",SUMIFS(K:K,J:J,"PosK",H:H,H6812),"")</f>
        <v/>
      </c>
      <c r="M6812" s="61" t="str">
        <f aca="false">IF(J6812="PosK",SUMIFS(K:K,J:J,"NegK",H:H,H6812),"")</f>
        <v/>
      </c>
      <c r="N6812" s="61" t="str">
        <f aca="false">IF(J6812="PosK",SUMIFS(K:K,J:J,"eDNA",H:H,H6812),"")</f>
        <v/>
      </c>
      <c r="Q6812" s="62"/>
    </row>
    <row r="6813" customFormat="false" ht="14.25" hidden="false" customHeight="false" outlineLevel="0" collapsed="false">
      <c r="A6813" s="0" t="s">
        <v>897</v>
      </c>
      <c r="B6813" s="52" t="s">
        <v>1220</v>
      </c>
      <c r="C6813" s="52" t="s">
        <v>751</v>
      </c>
      <c r="D6813" s="53" t="n">
        <v>0.1</v>
      </c>
      <c r="E6813" s="53" t="n">
        <v>37.26</v>
      </c>
      <c r="F6813" s="0" t="s">
        <v>1421</v>
      </c>
      <c r="G6813" s="0" t="str">
        <f aca="false">LEFT(B6813,2)</f>
        <v>20</v>
      </c>
      <c r="H6813" s="0" t="str">
        <f aca="false">I6813&amp;"_"&amp;G6813&amp;"_"&amp;F6813</f>
        <v>Skalle_20_20190207_DL2018062_SkanderborgGym_koersel1</v>
      </c>
      <c r="I6813" s="61" t="str">
        <f aca="false">MID(RIGHT(B6813,LEN(B6813)-3),1,FIND("_",RIGHT(B6813,LEN(B6813)-3))-1)</f>
        <v>Skalle</v>
      </c>
      <c r="J6813" s="61" t="str">
        <f aca="false">TRIM(SUBSTITUTE(RIGHT(B6813,FIND(I6813,B6813)+1),"_",""))</f>
        <v>eDNA</v>
      </c>
      <c r="K6813" s="0" t="n">
        <f aca="false">IFERROR(VALUE(SUBSTITUTE(E6813,".",",")),E6813)</f>
        <v>37.26</v>
      </c>
      <c r="L6813" s="61" t="str">
        <f aca="false">IF(J6813="PosK",SUMIFS(K:K,J:J,"PosK",H:H,H6813),"")</f>
        <v/>
      </c>
      <c r="M6813" s="61" t="str">
        <f aca="false">IF(J6813="PosK",SUMIFS(K:K,J:J,"NegK",H:H,H6813),"")</f>
        <v/>
      </c>
      <c r="N6813" s="61" t="str">
        <f aca="false">IF(J6813="PosK",SUMIFS(K:K,J:J,"eDNA",H:H,H6813),"")</f>
        <v/>
      </c>
      <c r="P6813" s="62"/>
      <c r="T6813" s="63"/>
      <c r="W6813" s="64"/>
    </row>
    <row r="6814" customFormat="false" ht="14.25" hidden="false" customHeight="false" outlineLevel="0" collapsed="false">
      <c r="A6814" s="0" t="s">
        <v>898</v>
      </c>
      <c r="B6814" s="52" t="s">
        <v>1008</v>
      </c>
      <c r="C6814" s="52" t="s">
        <v>743</v>
      </c>
      <c r="D6814" s="53" t="n">
        <v>0.1</v>
      </c>
      <c r="E6814" s="53" t="n">
        <v>18.62</v>
      </c>
      <c r="F6814" s="0" t="s">
        <v>1421</v>
      </c>
      <c r="G6814" s="0" t="str">
        <f aca="false">LEFT(B6814,2)</f>
        <v>21</v>
      </c>
      <c r="H6814" s="0" t="str">
        <f aca="false">I6814&amp;"_"&amp;G6814&amp;"_"&amp;F6814</f>
        <v>Skalle_21_20190207_DL2018062_SkanderborgGym_koersel1</v>
      </c>
      <c r="I6814" s="61" t="str">
        <f aca="false">MID(RIGHT(B6814,LEN(B6814)-3),1,FIND("_",RIGHT(B6814,LEN(B6814)-3))-1)</f>
        <v>Skalle</v>
      </c>
      <c r="J6814" s="61" t="str">
        <f aca="false">TRIM(SUBSTITUTE(RIGHT(B6814,FIND(I6814,B6814)+1),"_",""))</f>
        <v>PosK</v>
      </c>
      <c r="K6814" s="0" t="n">
        <f aca="false">IFERROR(VALUE(SUBSTITUTE(E6814,".",",")),E6814)</f>
        <v>18.62</v>
      </c>
      <c r="L6814" s="61" t="n">
        <f aca="false">IF(J6814="PosK",SUMIFS(K:K,J:J,"PosK",H:H,H6814),"")</f>
        <v>18.62</v>
      </c>
      <c r="M6814" s="61" t="n">
        <f aca="false">IF(J6814="PosK",SUMIFS(K:K,J:J,"NegK",H:H,H6814),"")</f>
        <v>0</v>
      </c>
      <c r="N6814" s="61" t="n">
        <f aca="false">IF(J6814="PosK",SUMIFS(K:K,J:J,"eDNA",H:H,H6814),"")</f>
        <v>74.81</v>
      </c>
      <c r="P6814" s="62" t="n">
        <f aca="false">IF(K6816="No Ct",0,K6816)</f>
        <v>37.48</v>
      </c>
      <c r="Q6814" s="62" t="n">
        <f aca="false">IF(K6817="No Ct",0,K6817)</f>
        <v>37.33</v>
      </c>
      <c r="R6814" s="0" t="str">
        <f aca="false">IF(AND(L6814&gt;0,M6814=0),"Valid","Invalid")</f>
        <v>Valid</v>
      </c>
      <c r="S6814" s="0" t="str">
        <f aca="false">IF(OR(P6814&gt;1,Q6814&gt;1),"Present","Absent")</f>
        <v>Present</v>
      </c>
      <c r="T6814" s="63" t="str">
        <f aca="false">IF(OR(AND(P6814&gt;1,P6814&lt;41),AND(Q6814&gt;1,Q6814&lt;41)),"Ct&lt;41","Ct&gt;41")</f>
        <v>Ct&lt;41</v>
      </c>
      <c r="U6814" s="0" t="str">
        <f aca="false">I6814</f>
        <v>Skalle</v>
      </c>
      <c r="V6814" s="0" t="str">
        <f aca="false">MID(F6814,10,9)</f>
        <v>DL2018062</v>
      </c>
      <c r="W6814" s="64" t="str">
        <f aca="false">V6814&amp;"_"&amp;U6814&amp;"_"&amp;R6814&amp;"_"&amp;S6814&amp;"_"&amp;T6814</f>
        <v>DL2018062_Skalle_Valid_Present_Ct&lt;41</v>
      </c>
    </row>
    <row r="6815" customFormat="false" ht="14.25" hidden="false" customHeight="false" outlineLevel="0" collapsed="false">
      <c r="A6815" s="0" t="s">
        <v>900</v>
      </c>
      <c r="B6815" s="52" t="s">
        <v>1009</v>
      </c>
      <c r="C6815" s="52" t="s">
        <v>747</v>
      </c>
      <c r="D6815" s="53" t="n">
        <v>0.1</v>
      </c>
      <c r="E6815" s="53" t="s">
        <v>748</v>
      </c>
      <c r="F6815" s="0" t="s">
        <v>1421</v>
      </c>
      <c r="G6815" s="0" t="str">
        <f aca="false">LEFT(B6815,2)</f>
        <v>21</v>
      </c>
      <c r="H6815" s="0" t="str">
        <f aca="false">I6815&amp;"_"&amp;G6815&amp;"_"&amp;F6815</f>
        <v>Skalle_21_20190207_DL2018062_SkanderborgGym_koersel1</v>
      </c>
      <c r="I6815" s="61" t="str">
        <f aca="false">MID(RIGHT(B6815,LEN(B6815)-3),1,FIND("_",RIGHT(B6815,LEN(B6815)-3))-1)</f>
        <v>Skalle</v>
      </c>
      <c r="J6815" s="61" t="str">
        <f aca="false">TRIM(SUBSTITUTE(RIGHT(B6815,FIND(I6815,B6815)+1),"_",""))</f>
        <v>NegK</v>
      </c>
      <c r="K6815" s="0" t="str">
        <f aca="false">IFERROR(VALUE(SUBSTITUTE(E6815,".",",")),E6815)</f>
        <v>No Ct</v>
      </c>
      <c r="L6815" s="61" t="str">
        <f aca="false">IF(J6815="PosK",SUMIFS(K:K,J:J,"PosK",H:H,H6815),"")</f>
        <v/>
      </c>
      <c r="M6815" s="61" t="str">
        <f aca="false">IF(J6815="PosK",SUMIFS(K:K,J:J,"NegK",H:H,H6815),"")</f>
        <v/>
      </c>
      <c r="N6815" s="61" t="str">
        <f aca="false">IF(J6815="PosK",SUMIFS(K:K,J:J,"eDNA",H:H,H6815),"")</f>
        <v/>
      </c>
    </row>
    <row r="6816" customFormat="false" ht="14.25" hidden="false" customHeight="false" outlineLevel="0" collapsed="false">
      <c r="A6816" s="0" t="s">
        <v>902</v>
      </c>
      <c r="B6816" s="52" t="s">
        <v>1010</v>
      </c>
      <c r="C6816" s="52" t="s">
        <v>751</v>
      </c>
      <c r="D6816" s="53" t="n">
        <v>0.1</v>
      </c>
      <c r="E6816" s="53" t="n">
        <v>37.48</v>
      </c>
      <c r="F6816" s="0" t="s">
        <v>1421</v>
      </c>
      <c r="G6816" s="0" t="str">
        <f aca="false">LEFT(B6816,2)</f>
        <v>21</v>
      </c>
      <c r="H6816" s="0" t="str">
        <f aca="false">I6816&amp;"_"&amp;G6816&amp;"_"&amp;F6816</f>
        <v>Skalle_21_20190207_DL2018062_SkanderborgGym_koersel1</v>
      </c>
      <c r="I6816" s="61" t="str">
        <f aca="false">MID(RIGHT(B6816,LEN(B6816)-3),1,FIND("_",RIGHT(B6816,LEN(B6816)-3))-1)</f>
        <v>Skalle</v>
      </c>
      <c r="J6816" s="61" t="str">
        <f aca="false">TRIM(SUBSTITUTE(RIGHT(B6816,FIND(I6816,B6816)+1),"_",""))</f>
        <v>eDNA</v>
      </c>
      <c r="K6816" s="0" t="n">
        <f aca="false">IFERROR(VALUE(SUBSTITUTE(E6816,".",",")),E6816)</f>
        <v>37.48</v>
      </c>
      <c r="L6816" s="61" t="str">
        <f aca="false">IF(J6816="PosK",SUMIFS(K:K,J:J,"PosK",H:H,H6816),"")</f>
        <v/>
      </c>
      <c r="M6816" s="61" t="str">
        <f aca="false">IF(J6816="PosK",SUMIFS(K:K,J:J,"NegK",H:H,H6816),"")</f>
        <v/>
      </c>
      <c r="N6816" s="61" t="str">
        <f aca="false">IF(J6816="PosK",SUMIFS(K:K,J:J,"eDNA",H:H,H6816),"")</f>
        <v/>
      </c>
      <c r="Q6816" s="62"/>
    </row>
    <row r="6817" customFormat="false" ht="14.25" hidden="false" customHeight="false" outlineLevel="0" collapsed="false">
      <c r="A6817" s="0" t="s">
        <v>904</v>
      </c>
      <c r="B6817" s="52" t="s">
        <v>1010</v>
      </c>
      <c r="C6817" s="52" t="s">
        <v>751</v>
      </c>
      <c r="D6817" s="53" t="n">
        <v>0.1</v>
      </c>
      <c r="E6817" s="53" t="n">
        <v>37.33</v>
      </c>
      <c r="F6817" s="0" t="s">
        <v>1421</v>
      </c>
      <c r="G6817" s="0" t="str">
        <f aca="false">LEFT(B6817,2)</f>
        <v>21</v>
      </c>
      <c r="H6817" s="0" t="str">
        <f aca="false">I6817&amp;"_"&amp;G6817&amp;"_"&amp;F6817</f>
        <v>Skalle_21_20190207_DL2018062_SkanderborgGym_koersel1</v>
      </c>
      <c r="I6817" s="61" t="str">
        <f aca="false">MID(RIGHT(B6817,LEN(B6817)-3),1,FIND("_",RIGHT(B6817,LEN(B6817)-3))-1)</f>
        <v>Skalle</v>
      </c>
      <c r="J6817" s="61" t="str">
        <f aca="false">TRIM(SUBSTITUTE(RIGHT(B6817,FIND(I6817,B6817)+1),"_",""))</f>
        <v>eDNA</v>
      </c>
      <c r="K6817" s="0" t="n">
        <f aca="false">IFERROR(VALUE(SUBSTITUTE(E6817,".",",")),E6817)</f>
        <v>37.33</v>
      </c>
      <c r="L6817" s="61" t="str">
        <f aca="false">IF(J6817="PosK",SUMIFS(K:K,J:J,"PosK",H:H,H6817),"")</f>
        <v/>
      </c>
      <c r="M6817" s="61" t="str">
        <f aca="false">IF(J6817="PosK",SUMIFS(K:K,J:J,"NegK",H:H,H6817),"")</f>
        <v/>
      </c>
      <c r="N6817" s="61" t="str">
        <f aca="false">IF(J6817="PosK",SUMIFS(K:K,J:J,"eDNA",H:H,H6817),"")</f>
        <v/>
      </c>
      <c r="P6817" s="62"/>
      <c r="T6817" s="63"/>
      <c r="W6817" s="64"/>
    </row>
    <row r="6818" customFormat="false" ht="14.25" hidden="false" customHeight="false" outlineLevel="0" collapsed="false">
      <c r="A6818" s="0" t="s">
        <v>905</v>
      </c>
      <c r="B6818" s="52" t="s">
        <v>1221</v>
      </c>
      <c r="C6818" s="52" t="s">
        <v>743</v>
      </c>
      <c r="D6818" s="53" t="n">
        <v>0.1</v>
      </c>
      <c r="E6818" s="53" t="s">
        <v>748</v>
      </c>
      <c r="F6818" s="0" t="s">
        <v>1421</v>
      </c>
      <c r="G6818" s="0" t="str">
        <f aca="false">LEFT(B6818,2)</f>
        <v>22</v>
      </c>
      <c r="H6818" s="0" t="str">
        <f aca="false">I6818&amp;"_"&amp;G6818&amp;"_"&amp;F6818</f>
        <v>Karusse_22_20190207_DL2018062_SkanderborgGym_koersel1</v>
      </c>
      <c r="I6818" s="61" t="str">
        <f aca="false">MID(RIGHT(B6818,LEN(B6818)-3),1,FIND("_",RIGHT(B6818,LEN(B6818)-3))-1)</f>
        <v>Karusse</v>
      </c>
      <c r="J6818" s="61" t="str">
        <f aca="false">TRIM(SUBSTITUTE(RIGHT(B6818,FIND(I6818,B6818)+1),"_",""))</f>
        <v>PosK</v>
      </c>
      <c r="K6818" s="0" t="str">
        <f aca="false">IFERROR(VALUE(SUBSTITUTE(E6818,".",",")),E6818)</f>
        <v>No Ct</v>
      </c>
      <c r="L6818" s="61" t="n">
        <f aca="false">IF(J6818="PosK",SUMIFS(K:K,J:J,"PosK",H:H,H6818),"")</f>
        <v>0</v>
      </c>
      <c r="M6818" s="61" t="n">
        <f aca="false">IF(J6818="PosK",SUMIFS(K:K,J:J,"NegK",H:H,H6818),"")</f>
        <v>0</v>
      </c>
      <c r="N6818" s="61" t="n">
        <f aca="false">IF(J6818="PosK",SUMIFS(K:K,J:J,"eDNA",H:H,H6818),"")</f>
        <v>0</v>
      </c>
      <c r="P6818" s="62" t="n">
        <f aca="false">IF(K6820="No Ct",0,K6820)</f>
        <v>0</v>
      </c>
      <c r="Q6818" s="62" t="n">
        <f aca="false">IF(K6821="No Ct",0,K6821)</f>
        <v>0</v>
      </c>
      <c r="R6818" s="0" t="str">
        <f aca="false">IF(AND(L6818&gt;0,M6818=0),"Valid","Invalid")</f>
        <v>Invalid</v>
      </c>
      <c r="S6818" s="0" t="str">
        <f aca="false">IF(OR(P6818&gt;1,Q6818&gt;1),"Present","Absent")</f>
        <v>Absent</v>
      </c>
      <c r="T6818" s="63" t="str">
        <f aca="false">IF(OR(AND(P6818&gt;1,P6818&lt;41),AND(Q6818&gt;1,Q6818&lt;41)),"Ct&lt;41","Ct&gt;41")</f>
        <v>Ct&gt;41</v>
      </c>
      <c r="U6818" s="0" t="str">
        <f aca="false">I6818</f>
        <v>Karusse</v>
      </c>
      <c r="V6818" s="0" t="str">
        <f aca="false">MID(F6818,10,9)</f>
        <v>DL2018062</v>
      </c>
      <c r="W6818" s="64" t="str">
        <f aca="false">V6818&amp;"_"&amp;U6818&amp;"_"&amp;R6818&amp;"_"&amp;S6818&amp;"_"&amp;T6818</f>
        <v>DL2018062_Karusse_Invalid_Absent_Ct&gt;41</v>
      </c>
    </row>
    <row r="6819" customFormat="false" ht="14.25" hidden="false" customHeight="false" outlineLevel="0" collapsed="false">
      <c r="A6819" s="0" t="s">
        <v>907</v>
      </c>
      <c r="B6819" s="52" t="s">
        <v>1222</v>
      </c>
      <c r="C6819" s="52" t="s">
        <v>747</v>
      </c>
      <c r="D6819" s="53" t="n">
        <v>0.1</v>
      </c>
      <c r="E6819" s="53" t="s">
        <v>748</v>
      </c>
      <c r="F6819" s="0" t="s">
        <v>1421</v>
      </c>
      <c r="G6819" s="0" t="str">
        <f aca="false">LEFT(B6819,2)</f>
        <v>22</v>
      </c>
      <c r="H6819" s="0" t="str">
        <f aca="false">I6819&amp;"_"&amp;G6819&amp;"_"&amp;F6819</f>
        <v>Karusse_22_20190207_DL2018062_SkanderborgGym_koersel1</v>
      </c>
      <c r="I6819" s="61" t="str">
        <f aca="false">MID(RIGHT(B6819,LEN(B6819)-3),1,FIND("_",RIGHT(B6819,LEN(B6819)-3))-1)</f>
        <v>Karusse</v>
      </c>
      <c r="J6819" s="61" t="str">
        <f aca="false">TRIM(SUBSTITUTE(RIGHT(B6819,FIND(I6819,B6819)+1),"_",""))</f>
        <v>NegK</v>
      </c>
      <c r="K6819" s="0" t="str">
        <f aca="false">IFERROR(VALUE(SUBSTITUTE(E6819,".",",")),E6819)</f>
        <v>No Ct</v>
      </c>
      <c r="L6819" s="61" t="str">
        <f aca="false">IF(J6819="PosK",SUMIFS(K:K,J:J,"PosK",H:H,H6819),"")</f>
        <v/>
      </c>
      <c r="M6819" s="61" t="str">
        <f aca="false">IF(J6819="PosK",SUMIFS(K:K,J:J,"NegK",H:H,H6819),"")</f>
        <v/>
      </c>
      <c r="N6819" s="61" t="str">
        <f aca="false">IF(J6819="PosK",SUMIFS(K:K,J:J,"eDNA",H:H,H6819),"")</f>
        <v/>
      </c>
    </row>
    <row r="6820" customFormat="false" ht="14.25" hidden="false" customHeight="false" outlineLevel="0" collapsed="false">
      <c r="A6820" s="0" t="s">
        <v>909</v>
      </c>
      <c r="B6820" s="52" t="s">
        <v>1223</v>
      </c>
      <c r="C6820" s="52" t="s">
        <v>751</v>
      </c>
      <c r="D6820" s="53" t="n">
        <v>0.1</v>
      </c>
      <c r="E6820" s="53" t="s">
        <v>748</v>
      </c>
      <c r="F6820" s="0" t="s">
        <v>1421</v>
      </c>
      <c r="G6820" s="0" t="str">
        <f aca="false">LEFT(B6820,2)</f>
        <v>22</v>
      </c>
      <c r="H6820" s="0" t="str">
        <f aca="false">I6820&amp;"_"&amp;G6820&amp;"_"&amp;F6820</f>
        <v>Karusse_22_20190207_DL2018062_SkanderborgGym_koersel1</v>
      </c>
      <c r="I6820" s="61" t="str">
        <f aca="false">MID(RIGHT(B6820,LEN(B6820)-3),1,FIND("_",RIGHT(B6820,LEN(B6820)-3))-1)</f>
        <v>Karusse</v>
      </c>
      <c r="J6820" s="61" t="str">
        <f aca="false">TRIM(SUBSTITUTE(RIGHT(B6820,FIND(I6820,B6820)+1),"_",""))</f>
        <v>eDNA</v>
      </c>
      <c r="K6820" s="0" t="str">
        <f aca="false">IFERROR(VALUE(SUBSTITUTE(E6820,".",",")),E6820)</f>
        <v>No Ct</v>
      </c>
      <c r="L6820" s="61" t="str">
        <f aca="false">IF(J6820="PosK",SUMIFS(K:K,J:J,"PosK",H:H,H6820),"")</f>
        <v/>
      </c>
      <c r="M6820" s="61" t="str">
        <f aca="false">IF(J6820="PosK",SUMIFS(K:K,J:J,"NegK",H:H,H6820),"")</f>
        <v/>
      </c>
      <c r="N6820" s="61" t="str">
        <f aca="false">IF(J6820="PosK",SUMIFS(K:K,J:J,"eDNA",H:H,H6820),"")</f>
        <v/>
      </c>
      <c r="Q6820" s="62"/>
    </row>
    <row r="6821" customFormat="false" ht="14.25" hidden="false" customHeight="false" outlineLevel="0" collapsed="false">
      <c r="A6821" s="0" t="s">
        <v>911</v>
      </c>
      <c r="B6821" s="52" t="s">
        <v>1223</v>
      </c>
      <c r="C6821" s="52" t="s">
        <v>751</v>
      </c>
      <c r="D6821" s="53" t="n">
        <v>0.1</v>
      </c>
      <c r="E6821" s="53" t="s">
        <v>748</v>
      </c>
      <c r="F6821" s="0" t="s">
        <v>1421</v>
      </c>
      <c r="G6821" s="0" t="str">
        <f aca="false">LEFT(B6821,2)</f>
        <v>22</v>
      </c>
      <c r="H6821" s="0" t="str">
        <f aca="false">I6821&amp;"_"&amp;G6821&amp;"_"&amp;F6821</f>
        <v>Karusse_22_20190207_DL2018062_SkanderborgGym_koersel1</v>
      </c>
      <c r="I6821" s="61" t="str">
        <f aca="false">MID(RIGHT(B6821,LEN(B6821)-3),1,FIND("_",RIGHT(B6821,LEN(B6821)-3))-1)</f>
        <v>Karusse</v>
      </c>
      <c r="J6821" s="61" t="str">
        <f aca="false">TRIM(SUBSTITUTE(RIGHT(B6821,FIND(I6821,B6821)+1),"_",""))</f>
        <v>eDNA</v>
      </c>
      <c r="K6821" s="0" t="str">
        <f aca="false">IFERROR(VALUE(SUBSTITUTE(E6821,".",",")),E6821)</f>
        <v>No Ct</v>
      </c>
      <c r="L6821" s="61" t="str">
        <f aca="false">IF(J6821="PosK",SUMIFS(K:K,J:J,"PosK",H:H,H6821),"")</f>
        <v/>
      </c>
      <c r="M6821" s="61" t="str">
        <f aca="false">IF(J6821="PosK",SUMIFS(K:K,J:J,"NegK",H:H,H6821),"")</f>
        <v/>
      </c>
      <c r="N6821" s="61" t="str">
        <f aca="false">IF(J6821="PosK",SUMIFS(K:K,J:J,"eDNA",H:H,H6821),"")</f>
        <v/>
      </c>
      <c r="P6821" s="62"/>
      <c r="T6821" s="63"/>
      <c r="W6821" s="64"/>
    </row>
    <row r="6822" customFormat="false" ht="14.25" hidden="false" customHeight="false" outlineLevel="0" collapsed="false">
      <c r="A6822" s="0" t="s">
        <v>912</v>
      </c>
      <c r="B6822" s="52" t="s">
        <v>1014</v>
      </c>
      <c r="C6822" s="52" t="s">
        <v>743</v>
      </c>
      <c r="D6822" s="53" t="n">
        <v>0.1</v>
      </c>
      <c r="E6822" s="53" t="n">
        <v>28.24</v>
      </c>
      <c r="F6822" s="0" t="s">
        <v>1421</v>
      </c>
      <c r="G6822" s="0" t="str">
        <f aca="false">LEFT(B6822,2)</f>
        <v>23</v>
      </c>
      <c r="H6822" s="0" t="str">
        <f aca="false">I6822&amp;"_"&amp;G6822&amp;"_"&amp;F6822</f>
        <v>Karusse_23_20190207_DL2018062_SkanderborgGym_koersel1</v>
      </c>
      <c r="I6822" s="61" t="str">
        <f aca="false">MID(RIGHT(B6822,LEN(B6822)-3),1,FIND("_",RIGHT(B6822,LEN(B6822)-3))-1)</f>
        <v>Karusse</v>
      </c>
      <c r="J6822" s="61" t="str">
        <f aca="false">TRIM(SUBSTITUTE(RIGHT(B6822,FIND(I6822,B6822)+1),"_",""))</f>
        <v>PosK</v>
      </c>
      <c r="K6822" s="0" t="n">
        <f aca="false">IFERROR(VALUE(SUBSTITUTE(E6822,".",",")),E6822)</f>
        <v>28.24</v>
      </c>
      <c r="L6822" s="61" t="n">
        <f aca="false">IF(J6822="PosK",SUMIFS(K:K,J:J,"PosK",H:H,H6822),"")</f>
        <v>28.24</v>
      </c>
      <c r="M6822" s="61" t="n">
        <f aca="false">IF(J6822="PosK",SUMIFS(K:K,J:J,"NegK",H:H,H6822),"")</f>
        <v>0</v>
      </c>
      <c r="N6822" s="61" t="n">
        <f aca="false">IF(J6822="PosK",SUMIFS(K:K,J:J,"eDNA",H:H,H6822),"")</f>
        <v>0</v>
      </c>
      <c r="P6822" s="62" t="n">
        <f aca="false">IF(K6824="No Ct",0,K6824)</f>
        <v>0</v>
      </c>
      <c r="Q6822" s="62" t="n">
        <f aca="false">IF(K6825="No Ct",0,K6825)</f>
        <v>0</v>
      </c>
      <c r="R6822" s="0" t="str">
        <f aca="false">IF(AND(L6822&gt;0,M6822=0),"Valid","Invalid")</f>
        <v>Valid</v>
      </c>
      <c r="S6822" s="0" t="str">
        <f aca="false">IF(OR(P6822&gt;1,Q6822&gt;1),"Present","Absent")</f>
        <v>Absent</v>
      </c>
      <c r="T6822" s="63" t="str">
        <f aca="false">IF(OR(AND(P6822&gt;1,P6822&lt;41),AND(Q6822&gt;1,Q6822&lt;41)),"Ct&lt;41","Ct&gt;41")</f>
        <v>Ct&gt;41</v>
      </c>
      <c r="U6822" s="0" t="str">
        <f aca="false">I6822</f>
        <v>Karusse</v>
      </c>
      <c r="V6822" s="0" t="str">
        <f aca="false">MID(F6822,10,9)</f>
        <v>DL2018062</v>
      </c>
      <c r="W6822" s="64" t="str">
        <f aca="false">V6822&amp;"_"&amp;U6822&amp;"_"&amp;R6822&amp;"_"&amp;S6822&amp;"_"&amp;T6822</f>
        <v>DL2018062_Karusse_Valid_Absent_Ct&gt;41</v>
      </c>
    </row>
    <row r="6823" customFormat="false" ht="14.25" hidden="false" customHeight="false" outlineLevel="0" collapsed="false">
      <c r="A6823" s="0" t="s">
        <v>914</v>
      </c>
      <c r="B6823" s="52" t="s">
        <v>1015</v>
      </c>
      <c r="C6823" s="52" t="s">
        <v>747</v>
      </c>
      <c r="D6823" s="53" t="n">
        <v>0.1</v>
      </c>
      <c r="E6823" s="53" t="s">
        <v>748</v>
      </c>
      <c r="F6823" s="0" t="s">
        <v>1421</v>
      </c>
      <c r="G6823" s="0" t="str">
        <f aca="false">LEFT(B6823,2)</f>
        <v>23</v>
      </c>
      <c r="H6823" s="0" t="str">
        <f aca="false">I6823&amp;"_"&amp;G6823&amp;"_"&amp;F6823</f>
        <v>Karusse_23_20190207_DL2018062_SkanderborgGym_koersel1</v>
      </c>
      <c r="I6823" s="61" t="str">
        <f aca="false">MID(RIGHT(B6823,LEN(B6823)-3),1,FIND("_",RIGHT(B6823,LEN(B6823)-3))-1)</f>
        <v>Karusse</v>
      </c>
      <c r="J6823" s="61" t="str">
        <f aca="false">TRIM(SUBSTITUTE(RIGHT(B6823,FIND(I6823,B6823)+1),"_",""))</f>
        <v>NegK</v>
      </c>
      <c r="K6823" s="0" t="str">
        <f aca="false">IFERROR(VALUE(SUBSTITUTE(E6823,".",",")),E6823)</f>
        <v>No Ct</v>
      </c>
      <c r="L6823" s="61" t="str">
        <f aca="false">IF(J6823="PosK",SUMIFS(K:K,J:J,"PosK",H:H,H6823),"")</f>
        <v/>
      </c>
      <c r="M6823" s="61" t="str">
        <f aca="false">IF(J6823="PosK",SUMIFS(K:K,J:J,"NegK",H:H,H6823),"")</f>
        <v/>
      </c>
      <c r="N6823" s="61" t="str">
        <f aca="false">IF(J6823="PosK",SUMIFS(K:K,J:J,"eDNA",H:H,H6823),"")</f>
        <v/>
      </c>
    </row>
    <row r="6824" customFormat="false" ht="14.25" hidden="false" customHeight="false" outlineLevel="0" collapsed="false">
      <c r="A6824" s="0" t="s">
        <v>916</v>
      </c>
      <c r="B6824" s="52" t="s">
        <v>1016</v>
      </c>
      <c r="C6824" s="52" t="s">
        <v>751</v>
      </c>
      <c r="D6824" s="53" t="n">
        <v>0.1</v>
      </c>
      <c r="E6824" s="53" t="s">
        <v>748</v>
      </c>
      <c r="F6824" s="0" t="s">
        <v>1421</v>
      </c>
      <c r="G6824" s="0" t="str">
        <f aca="false">LEFT(B6824,2)</f>
        <v>23</v>
      </c>
      <c r="H6824" s="0" t="str">
        <f aca="false">I6824&amp;"_"&amp;G6824&amp;"_"&amp;F6824</f>
        <v>Karusse_23_20190207_DL2018062_SkanderborgGym_koersel1</v>
      </c>
      <c r="I6824" s="61" t="str">
        <f aca="false">MID(RIGHT(B6824,LEN(B6824)-3),1,FIND("_",RIGHT(B6824,LEN(B6824)-3))-1)</f>
        <v>Karusse</v>
      </c>
      <c r="J6824" s="61" t="str">
        <f aca="false">TRIM(SUBSTITUTE(RIGHT(B6824,FIND(I6824,B6824)+1),"_",""))</f>
        <v>eDNA</v>
      </c>
      <c r="K6824" s="0" t="str">
        <f aca="false">IFERROR(VALUE(SUBSTITUTE(E6824,".",",")),E6824)</f>
        <v>No Ct</v>
      </c>
      <c r="L6824" s="61" t="str">
        <f aca="false">IF(J6824="PosK",SUMIFS(K:K,J:J,"PosK",H:H,H6824),"")</f>
        <v/>
      </c>
      <c r="M6824" s="61" t="str">
        <f aca="false">IF(J6824="PosK",SUMIFS(K:K,J:J,"NegK",H:H,H6824),"")</f>
        <v/>
      </c>
      <c r="N6824" s="61" t="str">
        <f aca="false">IF(J6824="PosK",SUMIFS(K:K,J:J,"eDNA",H:H,H6824),"")</f>
        <v/>
      </c>
      <c r="Q6824" s="62"/>
    </row>
    <row r="6825" customFormat="false" ht="14.25" hidden="false" customHeight="false" outlineLevel="0" collapsed="false">
      <c r="A6825" s="0" t="s">
        <v>918</v>
      </c>
      <c r="B6825" s="52" t="s">
        <v>1016</v>
      </c>
      <c r="C6825" s="52" t="s">
        <v>751</v>
      </c>
      <c r="D6825" s="53" t="n">
        <v>0.1</v>
      </c>
      <c r="E6825" s="53" t="s">
        <v>748</v>
      </c>
      <c r="F6825" s="0" t="s">
        <v>1421</v>
      </c>
      <c r="G6825" s="0" t="str">
        <f aca="false">LEFT(B6825,2)</f>
        <v>23</v>
      </c>
      <c r="H6825" s="0" t="str">
        <f aca="false">I6825&amp;"_"&amp;G6825&amp;"_"&amp;F6825</f>
        <v>Karusse_23_20190207_DL2018062_SkanderborgGym_koersel1</v>
      </c>
      <c r="I6825" s="61" t="str">
        <f aca="false">MID(RIGHT(B6825,LEN(B6825)-3),1,FIND("_",RIGHT(B6825,LEN(B6825)-3))-1)</f>
        <v>Karusse</v>
      </c>
      <c r="J6825" s="61" t="str">
        <f aca="false">TRIM(SUBSTITUTE(RIGHT(B6825,FIND(I6825,B6825)+1),"_",""))</f>
        <v>eDNA</v>
      </c>
      <c r="K6825" s="0" t="str">
        <f aca="false">IFERROR(VALUE(SUBSTITUTE(E6825,".",",")),E6825)</f>
        <v>No Ct</v>
      </c>
      <c r="L6825" s="61" t="str">
        <f aca="false">IF(J6825="PosK",SUMIFS(K:K,J:J,"PosK",H:H,H6825),"")</f>
        <v/>
      </c>
      <c r="M6825" s="61" t="str">
        <f aca="false">IF(J6825="PosK",SUMIFS(K:K,J:J,"NegK",H:H,H6825),"")</f>
        <v/>
      </c>
      <c r="N6825" s="61" t="str">
        <f aca="false">IF(J6825="PosK",SUMIFS(K:K,J:J,"eDNA",H:H,H6825),"")</f>
        <v/>
      </c>
      <c r="P6825" s="62"/>
      <c r="T6825" s="63"/>
      <c r="W6825" s="64"/>
    </row>
    <row r="6826" customFormat="false" ht="14.25" hidden="false" customHeight="false" outlineLevel="0" collapsed="false">
      <c r="A6826" s="0" t="s">
        <v>919</v>
      </c>
      <c r="B6826" s="52" t="s">
        <v>1224</v>
      </c>
      <c r="C6826" s="52" t="s">
        <v>743</v>
      </c>
      <c r="D6826" s="53" t="n">
        <v>0.1</v>
      </c>
      <c r="E6826" s="53" t="n">
        <v>27.94</v>
      </c>
      <c r="F6826" s="0" t="s">
        <v>1421</v>
      </c>
      <c r="G6826" s="0" t="str">
        <f aca="false">LEFT(B6826,2)</f>
        <v>24</v>
      </c>
      <c r="H6826" s="0" t="str">
        <f aca="false">I6826&amp;"_"&amp;G6826&amp;"_"&amp;F6826</f>
        <v>Soelvkarusse_24_20190207_DL2018062_SkanderborgGym_koersel1</v>
      </c>
      <c r="I6826" s="61" t="str">
        <f aca="false">MID(RIGHT(B6826,LEN(B6826)-3),1,FIND("_",RIGHT(B6826,LEN(B6826)-3))-1)</f>
        <v>Soelvkarusse</v>
      </c>
      <c r="J6826" s="61" t="str">
        <f aca="false">TRIM(SUBSTITUTE(RIGHT(B6826,FIND(I6826,B6826)+1),"_",""))</f>
        <v>PosK</v>
      </c>
      <c r="K6826" s="0" t="n">
        <f aca="false">IFERROR(VALUE(SUBSTITUTE(E6826,".",",")),E6826)</f>
        <v>27.94</v>
      </c>
      <c r="L6826" s="61" t="n">
        <f aca="false">IF(J6826="PosK",SUMIFS(K:K,J:J,"PosK",H:H,H6826),"")</f>
        <v>27.94</v>
      </c>
      <c r="M6826" s="61" t="n">
        <f aca="false">IF(J6826="PosK",SUMIFS(K:K,J:J,"NegK",H:H,H6826),"")</f>
        <v>0</v>
      </c>
      <c r="N6826" s="61" t="n">
        <f aca="false">IF(J6826="PosK",SUMIFS(K:K,J:J,"eDNA",H:H,H6826),"")</f>
        <v>0</v>
      </c>
      <c r="P6826" s="62" t="n">
        <f aca="false">IF(K6828="No Ct",0,K6828)</f>
        <v>0</v>
      </c>
      <c r="Q6826" s="62" t="n">
        <f aca="false">IF(K6829="No Ct",0,K6829)</f>
        <v>0</v>
      </c>
      <c r="R6826" s="0" t="str">
        <f aca="false">IF(AND(L6826&gt;0,M6826=0),"Valid","Invalid")</f>
        <v>Valid</v>
      </c>
      <c r="S6826" s="0" t="str">
        <f aca="false">IF(OR(P6826&gt;1,Q6826&gt;1),"Present","Absent")</f>
        <v>Absent</v>
      </c>
      <c r="T6826" s="63" t="str">
        <f aca="false">IF(OR(AND(P6826&gt;1,P6826&lt;41),AND(Q6826&gt;1,Q6826&lt;41)),"Ct&lt;41","Ct&gt;41")</f>
        <v>Ct&gt;41</v>
      </c>
      <c r="U6826" s="0" t="str">
        <f aca="false">I6826</f>
        <v>Soelvkarusse</v>
      </c>
      <c r="V6826" s="0" t="str">
        <f aca="false">MID(F6826,10,9)</f>
        <v>DL2018062</v>
      </c>
      <c r="W6826" s="64" t="str">
        <f aca="false">V6826&amp;"_"&amp;U6826&amp;"_"&amp;R6826&amp;"_"&amp;S6826&amp;"_"&amp;T6826</f>
        <v>DL2018062_Soelvkarusse_Valid_Absent_Ct&gt;41</v>
      </c>
    </row>
    <row r="6827" customFormat="false" ht="14.25" hidden="false" customHeight="false" outlineLevel="0" collapsed="false">
      <c r="A6827" s="0" t="s">
        <v>921</v>
      </c>
      <c r="B6827" s="52" t="s">
        <v>1225</v>
      </c>
      <c r="C6827" s="52" t="s">
        <v>747</v>
      </c>
      <c r="D6827" s="53" t="n">
        <v>0.1</v>
      </c>
      <c r="E6827" s="53" t="s">
        <v>748</v>
      </c>
      <c r="F6827" s="0" t="s">
        <v>1421</v>
      </c>
      <c r="G6827" s="0" t="str">
        <f aca="false">LEFT(B6827,2)</f>
        <v>24</v>
      </c>
      <c r="H6827" s="0" t="str">
        <f aca="false">I6827&amp;"_"&amp;G6827&amp;"_"&amp;F6827</f>
        <v>Soelvkarusse_24_20190207_DL2018062_SkanderborgGym_koersel1</v>
      </c>
      <c r="I6827" s="61" t="str">
        <f aca="false">MID(RIGHT(B6827,LEN(B6827)-3),1,FIND("_",RIGHT(B6827,LEN(B6827)-3))-1)</f>
        <v>Soelvkarusse</v>
      </c>
      <c r="J6827" s="61" t="str">
        <f aca="false">TRIM(SUBSTITUTE(RIGHT(B6827,FIND(I6827,B6827)+1),"_",""))</f>
        <v>NegK</v>
      </c>
      <c r="K6827" s="0" t="str">
        <f aca="false">IFERROR(VALUE(SUBSTITUTE(E6827,".",",")),E6827)</f>
        <v>No Ct</v>
      </c>
      <c r="L6827" s="61" t="str">
        <f aca="false">IF(J6827="PosK",SUMIFS(K:K,J:J,"PosK",H:H,H6827),"")</f>
        <v/>
      </c>
      <c r="M6827" s="61" t="str">
        <f aca="false">IF(J6827="PosK",SUMIFS(K:K,J:J,"NegK",H:H,H6827),"")</f>
        <v/>
      </c>
      <c r="N6827" s="61" t="str">
        <f aca="false">IF(J6827="PosK",SUMIFS(K:K,J:J,"eDNA",H:H,H6827),"")</f>
        <v/>
      </c>
    </row>
    <row r="6828" customFormat="false" ht="14.25" hidden="false" customHeight="false" outlineLevel="0" collapsed="false">
      <c r="A6828" s="0" t="s">
        <v>923</v>
      </c>
      <c r="B6828" s="52" t="s">
        <v>1226</v>
      </c>
      <c r="C6828" s="52" t="s">
        <v>751</v>
      </c>
      <c r="D6828" s="53" t="n">
        <v>0.1</v>
      </c>
      <c r="E6828" s="53" t="s">
        <v>748</v>
      </c>
      <c r="F6828" s="0" t="s">
        <v>1421</v>
      </c>
      <c r="G6828" s="0" t="str">
        <f aca="false">LEFT(B6828,2)</f>
        <v>24</v>
      </c>
      <c r="H6828" s="0" t="str">
        <f aca="false">I6828&amp;"_"&amp;G6828&amp;"_"&amp;F6828</f>
        <v>Soelvkarusse_24_20190207_DL2018062_SkanderborgGym_koersel1</v>
      </c>
      <c r="I6828" s="61" t="str">
        <f aca="false">MID(RIGHT(B6828,LEN(B6828)-3),1,FIND("_",RIGHT(B6828,LEN(B6828)-3))-1)</f>
        <v>Soelvkarusse</v>
      </c>
      <c r="J6828" s="61" t="str">
        <f aca="false">TRIM(SUBSTITUTE(RIGHT(B6828,FIND(I6828,B6828)+1),"_",""))</f>
        <v>eDNA</v>
      </c>
      <c r="K6828" s="0" t="str">
        <f aca="false">IFERROR(VALUE(SUBSTITUTE(E6828,".",",")),E6828)</f>
        <v>No Ct</v>
      </c>
      <c r="L6828" s="61" t="str">
        <f aca="false">IF(J6828="PosK",SUMIFS(K:K,J:J,"PosK",H:H,H6828),"")</f>
        <v/>
      </c>
      <c r="M6828" s="61" t="str">
        <f aca="false">IF(J6828="PosK",SUMIFS(K:K,J:J,"NegK",H:H,H6828),"")</f>
        <v/>
      </c>
      <c r="N6828" s="61" t="str">
        <f aca="false">IF(J6828="PosK",SUMIFS(K:K,J:J,"eDNA",H:H,H6828),"")</f>
        <v/>
      </c>
      <c r="Q6828" s="62"/>
    </row>
    <row r="6829" customFormat="false" ht="14.25" hidden="false" customHeight="false" outlineLevel="0" collapsed="false">
      <c r="A6829" s="0" t="s">
        <v>925</v>
      </c>
      <c r="B6829" s="52" t="s">
        <v>1226</v>
      </c>
      <c r="C6829" s="52" t="s">
        <v>751</v>
      </c>
      <c r="D6829" s="53" t="n">
        <v>0.1</v>
      </c>
      <c r="E6829" s="53" t="s">
        <v>748</v>
      </c>
      <c r="F6829" s="0" t="s">
        <v>1421</v>
      </c>
      <c r="G6829" s="0" t="str">
        <f aca="false">LEFT(B6829,2)</f>
        <v>24</v>
      </c>
      <c r="H6829" s="0" t="str">
        <f aca="false">I6829&amp;"_"&amp;G6829&amp;"_"&amp;F6829</f>
        <v>Soelvkarusse_24_20190207_DL2018062_SkanderborgGym_koersel1</v>
      </c>
      <c r="I6829" s="61" t="str">
        <f aca="false">MID(RIGHT(B6829,LEN(B6829)-3),1,FIND("_",RIGHT(B6829,LEN(B6829)-3))-1)</f>
        <v>Soelvkarusse</v>
      </c>
      <c r="J6829" s="61" t="str">
        <f aca="false">TRIM(SUBSTITUTE(RIGHT(B6829,FIND(I6829,B6829)+1),"_",""))</f>
        <v>eDNA</v>
      </c>
      <c r="K6829" s="0" t="str">
        <f aca="false">IFERROR(VALUE(SUBSTITUTE(E6829,".",",")),E6829)</f>
        <v>No Ct</v>
      </c>
      <c r="L6829" s="61" t="str">
        <f aca="false">IF(J6829="PosK",SUMIFS(K:K,J:J,"PosK",H:H,H6829),"")</f>
        <v/>
      </c>
      <c r="M6829" s="61" t="str">
        <f aca="false">IF(J6829="PosK",SUMIFS(K:K,J:J,"NegK",H:H,H6829),"")</f>
        <v/>
      </c>
      <c r="N6829" s="61" t="str">
        <f aca="false">IF(J6829="PosK",SUMIFS(K:K,J:J,"eDNA",H:H,H6829),"")</f>
        <v/>
      </c>
      <c r="P6829" s="62"/>
      <c r="T6829" s="63"/>
      <c r="W6829" s="64"/>
    </row>
    <row r="6830" customFormat="false" ht="14.25" hidden="false" customHeight="false" outlineLevel="0" collapsed="false">
      <c r="A6830" s="0" t="s">
        <v>741</v>
      </c>
      <c r="B6830" s="52" t="s">
        <v>1020</v>
      </c>
      <c r="C6830" s="52" t="s">
        <v>743</v>
      </c>
      <c r="D6830" s="53" t="n">
        <v>0.1</v>
      </c>
      <c r="E6830" s="53" t="n">
        <v>29.14</v>
      </c>
      <c r="F6830" s="0" t="s">
        <v>1422</v>
      </c>
      <c r="G6830" s="0" t="str">
        <f aca="false">LEFT(B6830,2)</f>
        <v>25</v>
      </c>
      <c r="H6830" s="0" t="str">
        <f aca="false">I6830&amp;"_"&amp;G6830&amp;"_"&amp;F6830</f>
        <v>Loegfroe_25_20190207_DL2018062_SkanderborgGym_koersel2</v>
      </c>
      <c r="I6830" s="61" t="str">
        <f aca="false">MID(RIGHT(B6830,LEN(B6830)-3),1,FIND("_",RIGHT(B6830,LEN(B6830)-3))-1)</f>
        <v>Loegfroe</v>
      </c>
      <c r="J6830" s="61" t="str">
        <f aca="false">TRIM(SUBSTITUTE(RIGHT(B6830,FIND(I6830,B6830)+1),"_",""))</f>
        <v>PosK</v>
      </c>
      <c r="K6830" s="0" t="n">
        <f aca="false">IFERROR(VALUE(SUBSTITUTE(E6830,".",",")),E6830)</f>
        <v>29.14</v>
      </c>
      <c r="L6830" s="61" t="n">
        <f aca="false">IF(J6830="PosK",SUMIFS(K:K,J:J,"PosK",H:H,H6830),"")</f>
        <v>29.14</v>
      </c>
      <c r="M6830" s="61" t="n">
        <f aca="false">IF(J6830="PosK",SUMIFS(K:K,J:J,"NegK",H:H,H6830),"")</f>
        <v>0</v>
      </c>
      <c r="N6830" s="61" t="n">
        <f aca="false">IF(J6830="PosK",SUMIFS(K:K,J:J,"eDNA",H:H,H6830),"")</f>
        <v>0</v>
      </c>
      <c r="P6830" s="62" t="n">
        <f aca="false">IF(K6832="No Ct",0,K6832)</f>
        <v>0</v>
      </c>
      <c r="Q6830" s="62" t="n">
        <f aca="false">IF(K6833="No Ct",0,K6833)</f>
        <v>0</v>
      </c>
      <c r="R6830" s="0" t="str">
        <f aca="false">IF(AND(L6830&gt;0,M6830=0),"Valid","Invalid")</f>
        <v>Valid</v>
      </c>
      <c r="S6830" s="0" t="str">
        <f aca="false">IF(OR(P6830&gt;1,Q6830&gt;1),"Present","Absent")</f>
        <v>Absent</v>
      </c>
      <c r="T6830" s="63" t="str">
        <f aca="false">IF(OR(AND(P6830&gt;1,P6830&lt;41),AND(Q6830&gt;1,Q6830&lt;41)),"Ct&lt;41","Ct&gt;41")</f>
        <v>Ct&gt;41</v>
      </c>
      <c r="U6830" s="0" t="str">
        <f aca="false">I6830</f>
        <v>Loegfroe</v>
      </c>
      <c r="V6830" s="0" t="str">
        <f aca="false">MID(F6830,10,9)</f>
        <v>DL2018062</v>
      </c>
      <c r="W6830" s="64" t="str">
        <f aca="false">V6830&amp;"_"&amp;U6830&amp;"_"&amp;R6830&amp;"_"&amp;S6830&amp;"_"&amp;T6830</f>
        <v>DL2018062_Loegfroe_Valid_Absent_Ct&gt;41</v>
      </c>
    </row>
    <row r="6831" customFormat="false" ht="14.25" hidden="false" customHeight="false" outlineLevel="0" collapsed="false">
      <c r="A6831" s="0" t="s">
        <v>745</v>
      </c>
      <c r="B6831" s="52" t="s">
        <v>1022</v>
      </c>
      <c r="C6831" s="52" t="s">
        <v>747</v>
      </c>
      <c r="D6831" s="53" t="n">
        <v>0.1</v>
      </c>
      <c r="E6831" s="53" t="s">
        <v>748</v>
      </c>
      <c r="F6831" s="0" t="s">
        <v>1422</v>
      </c>
      <c r="G6831" s="0" t="str">
        <f aca="false">LEFT(B6831,2)</f>
        <v>25</v>
      </c>
      <c r="H6831" s="0" t="str">
        <f aca="false">I6831&amp;"_"&amp;G6831&amp;"_"&amp;F6831</f>
        <v>Loegfroe_25_20190207_DL2018062_SkanderborgGym_koersel2</v>
      </c>
      <c r="I6831" s="61" t="str">
        <f aca="false">MID(RIGHT(B6831,LEN(B6831)-3),1,FIND("_",RIGHT(B6831,LEN(B6831)-3))-1)</f>
        <v>Loegfroe</v>
      </c>
      <c r="J6831" s="61" t="str">
        <f aca="false">TRIM(SUBSTITUTE(RIGHT(B6831,FIND(I6831,B6831)+1),"_",""))</f>
        <v>NegK</v>
      </c>
      <c r="K6831" s="0" t="str">
        <f aca="false">IFERROR(VALUE(SUBSTITUTE(E6831,".",",")),E6831)</f>
        <v>No Ct</v>
      </c>
      <c r="L6831" s="61" t="str">
        <f aca="false">IF(J6831="PosK",SUMIFS(K:K,J:J,"PosK",H:H,H6831),"")</f>
        <v/>
      </c>
      <c r="M6831" s="61" t="str">
        <f aca="false">IF(J6831="PosK",SUMIFS(K:K,J:J,"NegK",H:H,H6831),"")</f>
        <v/>
      </c>
      <c r="N6831" s="61" t="str">
        <f aca="false">IF(J6831="PosK",SUMIFS(K:K,J:J,"eDNA",H:H,H6831),"")</f>
        <v/>
      </c>
    </row>
    <row r="6832" customFormat="false" ht="14.25" hidden="false" customHeight="false" outlineLevel="0" collapsed="false">
      <c r="A6832" s="0" t="s">
        <v>749</v>
      </c>
      <c r="B6832" s="52" t="s">
        <v>1023</v>
      </c>
      <c r="C6832" s="52" t="s">
        <v>751</v>
      </c>
      <c r="D6832" s="53" t="n">
        <v>0.1</v>
      </c>
      <c r="E6832" s="53" t="s">
        <v>748</v>
      </c>
      <c r="F6832" s="0" t="s">
        <v>1422</v>
      </c>
      <c r="G6832" s="0" t="str">
        <f aca="false">LEFT(B6832,2)</f>
        <v>25</v>
      </c>
      <c r="H6832" s="0" t="str">
        <f aca="false">I6832&amp;"_"&amp;G6832&amp;"_"&amp;F6832</f>
        <v>Loegfroe_25_20190207_DL2018062_SkanderborgGym_koersel2</v>
      </c>
      <c r="I6832" s="61" t="str">
        <f aca="false">MID(RIGHT(B6832,LEN(B6832)-3),1,FIND("_",RIGHT(B6832,LEN(B6832)-3))-1)</f>
        <v>Loegfroe</v>
      </c>
      <c r="J6832" s="61" t="str">
        <f aca="false">TRIM(SUBSTITUTE(RIGHT(B6832,FIND(I6832,B6832)+1),"_",""))</f>
        <v>eDNA</v>
      </c>
      <c r="K6832" s="0" t="str">
        <f aca="false">IFERROR(VALUE(SUBSTITUTE(E6832,".",",")),E6832)</f>
        <v>No Ct</v>
      </c>
      <c r="L6832" s="61" t="str">
        <f aca="false">IF(J6832="PosK",SUMIFS(K:K,J:J,"PosK",H:H,H6832),"")</f>
        <v/>
      </c>
      <c r="M6832" s="61" t="str">
        <f aca="false">IF(J6832="PosK",SUMIFS(K:K,J:J,"NegK",H:H,H6832),"")</f>
        <v/>
      </c>
      <c r="N6832" s="61" t="str">
        <f aca="false">IF(J6832="PosK",SUMIFS(K:K,J:J,"eDNA",H:H,H6832),"")</f>
        <v/>
      </c>
      <c r="Q6832" s="62"/>
    </row>
    <row r="6833" customFormat="false" ht="14.25" hidden="false" customHeight="false" outlineLevel="0" collapsed="false">
      <c r="A6833" s="0" t="s">
        <v>752</v>
      </c>
      <c r="B6833" s="52" t="s">
        <v>1023</v>
      </c>
      <c r="C6833" s="52" t="s">
        <v>751</v>
      </c>
      <c r="D6833" s="53" t="n">
        <v>0.1</v>
      </c>
      <c r="E6833" s="53" t="s">
        <v>748</v>
      </c>
      <c r="F6833" s="0" t="s">
        <v>1422</v>
      </c>
      <c r="G6833" s="0" t="str">
        <f aca="false">LEFT(B6833,2)</f>
        <v>25</v>
      </c>
      <c r="H6833" s="0" t="str">
        <f aca="false">I6833&amp;"_"&amp;G6833&amp;"_"&amp;F6833</f>
        <v>Loegfroe_25_20190207_DL2018062_SkanderborgGym_koersel2</v>
      </c>
      <c r="I6833" s="61" t="str">
        <f aca="false">MID(RIGHT(B6833,LEN(B6833)-3),1,FIND("_",RIGHT(B6833,LEN(B6833)-3))-1)</f>
        <v>Loegfroe</v>
      </c>
      <c r="J6833" s="61" t="str">
        <f aca="false">TRIM(SUBSTITUTE(RIGHT(B6833,FIND(I6833,B6833)+1),"_",""))</f>
        <v>eDNA</v>
      </c>
      <c r="K6833" s="0" t="str">
        <f aca="false">IFERROR(VALUE(SUBSTITUTE(E6833,".",",")),E6833)</f>
        <v>No Ct</v>
      </c>
      <c r="L6833" s="61" t="str">
        <f aca="false">IF(J6833="PosK",SUMIFS(K:K,J:J,"PosK",H:H,H6833),"")</f>
        <v/>
      </c>
      <c r="M6833" s="61" t="str">
        <f aca="false">IF(J6833="PosK",SUMIFS(K:K,J:J,"NegK",H:H,H6833),"")</f>
        <v/>
      </c>
      <c r="N6833" s="61" t="str">
        <f aca="false">IF(J6833="PosK",SUMIFS(K:K,J:J,"eDNA",H:H,H6833),"")</f>
        <v/>
      </c>
      <c r="P6833" s="62"/>
      <c r="T6833" s="63"/>
      <c r="W6833" s="64"/>
    </row>
    <row r="6834" customFormat="false" ht="14.25" hidden="false" customHeight="false" outlineLevel="0" collapsed="false">
      <c r="A6834" s="0" t="s">
        <v>754</v>
      </c>
      <c r="B6834" s="52" t="s">
        <v>1025</v>
      </c>
      <c r="C6834" s="52" t="s">
        <v>743</v>
      </c>
      <c r="D6834" s="53" t="n">
        <v>0.1</v>
      </c>
      <c r="E6834" s="53" t="n">
        <v>29.46</v>
      </c>
      <c r="F6834" s="0" t="s">
        <v>1422</v>
      </c>
      <c r="G6834" s="0" t="str">
        <f aca="false">LEFT(B6834,2)</f>
        <v>26</v>
      </c>
      <c r="H6834" s="0" t="str">
        <f aca="false">I6834&amp;"_"&amp;G6834&amp;"_"&amp;F6834</f>
        <v>StorVandsalamander_26_20190207_DL2018062_SkanderborgGym_koersel2</v>
      </c>
      <c r="I6834" s="61" t="str">
        <f aca="false">MID(RIGHT(B6834,LEN(B6834)-3),1,FIND("_",RIGHT(B6834,LEN(B6834)-3))-1)</f>
        <v>StorVandsalamander</v>
      </c>
      <c r="J6834" s="61" t="str">
        <f aca="false">TRIM(SUBSTITUTE(RIGHT(B6834,FIND(I6834,B6834)+1),"_",""))</f>
        <v>PosK</v>
      </c>
      <c r="K6834" s="0" t="n">
        <f aca="false">IFERROR(VALUE(SUBSTITUTE(E6834,".",",")),E6834)</f>
        <v>29.46</v>
      </c>
      <c r="L6834" s="61" t="n">
        <f aca="false">IF(J6834="PosK",SUMIFS(K:K,J:J,"PosK",H:H,H6834),"")</f>
        <v>29.46</v>
      </c>
      <c r="M6834" s="61" t="n">
        <f aca="false">IF(J6834="PosK",SUMIFS(K:K,J:J,"NegK",H:H,H6834),"")</f>
        <v>0</v>
      </c>
      <c r="N6834" s="61" t="n">
        <f aca="false">IF(J6834="PosK",SUMIFS(K:K,J:J,"eDNA",H:H,H6834),"")</f>
        <v>0</v>
      </c>
      <c r="P6834" s="62" t="n">
        <f aca="false">IF(K6836="No Ct",0,K6836)</f>
        <v>0</v>
      </c>
      <c r="Q6834" s="62" t="n">
        <f aca="false">IF(K6837="No Ct",0,K6837)</f>
        <v>0</v>
      </c>
      <c r="R6834" s="0" t="str">
        <f aca="false">IF(AND(L6834&gt;0,M6834=0),"Valid","Invalid")</f>
        <v>Valid</v>
      </c>
      <c r="S6834" s="0" t="str">
        <f aca="false">IF(OR(P6834&gt;1,Q6834&gt;1),"Present","Absent")</f>
        <v>Absent</v>
      </c>
      <c r="T6834" s="63" t="str">
        <f aca="false">IF(OR(AND(P6834&gt;1,P6834&lt;41),AND(Q6834&gt;1,Q6834&lt;41)),"Ct&lt;41","Ct&gt;41")</f>
        <v>Ct&gt;41</v>
      </c>
      <c r="U6834" s="0" t="str">
        <f aca="false">I6834</f>
        <v>StorVandsalamander</v>
      </c>
      <c r="V6834" s="0" t="str">
        <f aca="false">MID(F6834,10,9)</f>
        <v>DL2018062</v>
      </c>
      <c r="W6834" s="64" t="str">
        <f aca="false">V6834&amp;"_"&amp;U6834&amp;"_"&amp;R6834&amp;"_"&amp;S6834&amp;"_"&amp;T6834</f>
        <v>DL2018062_StorVandsalamander_Valid_Absent_Ct&gt;41</v>
      </c>
    </row>
    <row r="6835" customFormat="false" ht="14.25" hidden="false" customHeight="false" outlineLevel="0" collapsed="false">
      <c r="A6835" s="0" t="s">
        <v>756</v>
      </c>
      <c r="B6835" s="52" t="s">
        <v>1026</v>
      </c>
      <c r="C6835" s="52" t="s">
        <v>747</v>
      </c>
      <c r="D6835" s="53" t="n">
        <v>0.1</v>
      </c>
      <c r="E6835" s="53" t="s">
        <v>748</v>
      </c>
      <c r="F6835" s="0" t="s">
        <v>1422</v>
      </c>
      <c r="G6835" s="0" t="str">
        <f aca="false">LEFT(B6835,2)</f>
        <v>26</v>
      </c>
      <c r="H6835" s="0" t="str">
        <f aca="false">I6835&amp;"_"&amp;G6835&amp;"_"&amp;F6835</f>
        <v>StorVandsalamander_26_20190207_DL2018062_SkanderborgGym_koersel2</v>
      </c>
      <c r="I6835" s="61" t="str">
        <f aca="false">MID(RIGHT(B6835,LEN(B6835)-3),1,FIND("_",RIGHT(B6835,LEN(B6835)-3))-1)</f>
        <v>StorVandsalamander</v>
      </c>
      <c r="J6835" s="61" t="str">
        <f aca="false">TRIM(SUBSTITUTE(RIGHT(B6835,FIND(I6835,B6835)+1),"_",""))</f>
        <v>NegK</v>
      </c>
      <c r="K6835" s="0" t="str">
        <f aca="false">IFERROR(VALUE(SUBSTITUTE(E6835,".",",")),E6835)</f>
        <v>No Ct</v>
      </c>
      <c r="L6835" s="61" t="str">
        <f aca="false">IF(J6835="PosK",SUMIFS(K:K,J:J,"PosK",H:H,H6835),"")</f>
        <v/>
      </c>
      <c r="M6835" s="61" t="str">
        <f aca="false">IF(J6835="PosK",SUMIFS(K:K,J:J,"NegK",H:H,H6835),"")</f>
        <v/>
      </c>
      <c r="N6835" s="61" t="str">
        <f aca="false">IF(J6835="PosK",SUMIFS(K:K,J:J,"eDNA",H:H,H6835),"")</f>
        <v/>
      </c>
    </row>
    <row r="6836" customFormat="false" ht="14.25" hidden="false" customHeight="false" outlineLevel="0" collapsed="false">
      <c r="A6836" s="0" t="s">
        <v>758</v>
      </c>
      <c r="B6836" s="52" t="s">
        <v>1027</v>
      </c>
      <c r="C6836" s="52" t="s">
        <v>751</v>
      </c>
      <c r="D6836" s="53" t="n">
        <v>0.1</v>
      </c>
      <c r="E6836" s="53" t="s">
        <v>748</v>
      </c>
      <c r="F6836" s="0" t="s">
        <v>1422</v>
      </c>
      <c r="G6836" s="0" t="str">
        <f aca="false">LEFT(B6836,2)</f>
        <v>26</v>
      </c>
      <c r="H6836" s="0" t="str">
        <f aca="false">I6836&amp;"_"&amp;G6836&amp;"_"&amp;F6836</f>
        <v>StorVandsalamander_26_20190207_DL2018062_SkanderborgGym_koersel2</v>
      </c>
      <c r="I6836" s="61" t="str">
        <f aca="false">MID(RIGHT(B6836,LEN(B6836)-3),1,FIND("_",RIGHT(B6836,LEN(B6836)-3))-1)</f>
        <v>StorVandsalamander</v>
      </c>
      <c r="J6836" s="61" t="str">
        <f aca="false">TRIM(SUBSTITUTE(RIGHT(B6836,FIND(I6836,B6836)+1),"_",""))</f>
        <v>eDNA</v>
      </c>
      <c r="K6836" s="0" t="str">
        <f aca="false">IFERROR(VALUE(SUBSTITUTE(E6836,".",",")),E6836)</f>
        <v>No Ct</v>
      </c>
      <c r="L6836" s="61" t="str">
        <f aca="false">IF(J6836="PosK",SUMIFS(K:K,J:J,"PosK",H:H,H6836),"")</f>
        <v/>
      </c>
      <c r="M6836" s="61" t="str">
        <f aca="false">IF(J6836="PosK",SUMIFS(K:K,J:J,"NegK",H:H,H6836),"")</f>
        <v/>
      </c>
      <c r="N6836" s="61" t="str">
        <f aca="false">IF(J6836="PosK",SUMIFS(K:K,J:J,"eDNA",H:H,H6836),"")</f>
        <v/>
      </c>
      <c r="Q6836" s="62"/>
    </row>
    <row r="6837" customFormat="false" ht="14.25" hidden="false" customHeight="false" outlineLevel="0" collapsed="false">
      <c r="A6837" s="0" t="s">
        <v>760</v>
      </c>
      <c r="B6837" s="52" t="s">
        <v>1027</v>
      </c>
      <c r="C6837" s="52" t="s">
        <v>751</v>
      </c>
      <c r="D6837" s="53" t="n">
        <v>0.1</v>
      </c>
      <c r="E6837" s="53" t="s">
        <v>748</v>
      </c>
      <c r="F6837" s="0" t="s">
        <v>1422</v>
      </c>
      <c r="G6837" s="0" t="str">
        <f aca="false">LEFT(B6837,2)</f>
        <v>26</v>
      </c>
      <c r="H6837" s="0" t="str">
        <f aca="false">I6837&amp;"_"&amp;G6837&amp;"_"&amp;F6837</f>
        <v>StorVandsalamander_26_20190207_DL2018062_SkanderborgGym_koersel2</v>
      </c>
      <c r="I6837" s="61" t="str">
        <f aca="false">MID(RIGHT(B6837,LEN(B6837)-3),1,FIND("_",RIGHT(B6837,LEN(B6837)-3))-1)</f>
        <v>StorVandsalamander</v>
      </c>
      <c r="J6837" s="61" t="str">
        <f aca="false">TRIM(SUBSTITUTE(RIGHT(B6837,FIND(I6837,B6837)+1),"_",""))</f>
        <v>eDNA</v>
      </c>
      <c r="K6837" s="0" t="str">
        <f aca="false">IFERROR(VALUE(SUBSTITUTE(E6837,".",",")),E6837)</f>
        <v>No Ct</v>
      </c>
      <c r="L6837" s="61" t="str">
        <f aca="false">IF(J6837="PosK",SUMIFS(K:K,J:J,"PosK",H:H,H6837),"")</f>
        <v/>
      </c>
      <c r="M6837" s="61" t="str">
        <f aca="false">IF(J6837="PosK",SUMIFS(K:K,J:J,"NegK",H:H,H6837),"")</f>
        <v/>
      </c>
      <c r="N6837" s="61" t="str">
        <f aca="false">IF(J6837="PosK",SUMIFS(K:K,J:J,"eDNA",H:H,H6837),"")</f>
        <v/>
      </c>
      <c r="P6837" s="62"/>
      <c r="T6837" s="63"/>
      <c r="W6837" s="64"/>
    </row>
    <row r="6838" customFormat="false" ht="14.25" hidden="false" customHeight="false" outlineLevel="0" collapsed="false">
      <c r="A6838" s="0" t="s">
        <v>762</v>
      </c>
      <c r="B6838" s="52" t="s">
        <v>1029</v>
      </c>
      <c r="C6838" s="52" t="s">
        <v>743</v>
      </c>
      <c r="D6838" s="53" t="n">
        <v>0.1</v>
      </c>
      <c r="E6838" s="53" t="n">
        <v>24.1</v>
      </c>
      <c r="F6838" s="0" t="s">
        <v>1422</v>
      </c>
      <c r="G6838" s="0" t="str">
        <f aca="false">LEFT(B6838,2)</f>
        <v>27</v>
      </c>
      <c r="H6838" s="0" t="str">
        <f aca="false">I6838&amp;"_"&amp;G6838&amp;"_"&amp;F6838</f>
        <v>Strandtudse_27_20190207_DL2018062_SkanderborgGym_koersel2</v>
      </c>
      <c r="I6838" s="61" t="str">
        <f aca="false">MID(RIGHT(B6838,LEN(B6838)-3),1,FIND("_",RIGHT(B6838,LEN(B6838)-3))-1)</f>
        <v>Strandtudse</v>
      </c>
      <c r="J6838" s="61" t="str">
        <f aca="false">TRIM(SUBSTITUTE(RIGHT(B6838,FIND(I6838,B6838)+1),"_",""))</f>
        <v>PosK</v>
      </c>
      <c r="K6838" s="0" t="n">
        <f aca="false">IFERROR(VALUE(SUBSTITUTE(E6838,".",",")),E6838)</f>
        <v>24.1</v>
      </c>
      <c r="L6838" s="61" t="n">
        <f aca="false">IF(J6838="PosK",SUMIFS(K:K,J:J,"PosK",H:H,H6838),"")</f>
        <v>24.1</v>
      </c>
      <c r="M6838" s="61" t="n">
        <f aca="false">IF(J6838="PosK",SUMIFS(K:K,J:J,"NegK",H:H,H6838),"")</f>
        <v>0</v>
      </c>
      <c r="N6838" s="61" t="n">
        <f aca="false">IF(J6838="PosK",SUMIFS(K:K,J:J,"eDNA",H:H,H6838),"")</f>
        <v>0</v>
      </c>
      <c r="P6838" s="62" t="n">
        <f aca="false">IF(K6840="No Ct",0,K6840)</f>
        <v>0</v>
      </c>
      <c r="Q6838" s="62" t="n">
        <f aca="false">IF(K6841="No Ct",0,K6841)</f>
        <v>0</v>
      </c>
      <c r="R6838" s="0" t="str">
        <f aca="false">IF(AND(L6838&gt;0,M6838=0),"Valid","Invalid")</f>
        <v>Valid</v>
      </c>
      <c r="S6838" s="0" t="str">
        <f aca="false">IF(OR(P6838&gt;1,Q6838&gt;1),"Present","Absent")</f>
        <v>Absent</v>
      </c>
      <c r="T6838" s="63" t="str">
        <f aca="false">IF(OR(AND(P6838&gt;1,P6838&lt;41),AND(Q6838&gt;1,Q6838&lt;41)),"Ct&lt;41","Ct&gt;41")</f>
        <v>Ct&gt;41</v>
      </c>
      <c r="U6838" s="0" t="str">
        <f aca="false">I6838</f>
        <v>Strandtudse</v>
      </c>
      <c r="V6838" s="0" t="str">
        <f aca="false">MID(F6838,10,9)</f>
        <v>DL2018062</v>
      </c>
      <c r="W6838" s="64" t="str">
        <f aca="false">V6838&amp;"_"&amp;U6838&amp;"_"&amp;R6838&amp;"_"&amp;S6838&amp;"_"&amp;T6838</f>
        <v>DL2018062_Strandtudse_Valid_Absent_Ct&gt;41</v>
      </c>
    </row>
    <row r="6839" customFormat="false" ht="14.25" hidden="false" customHeight="false" outlineLevel="0" collapsed="false">
      <c r="A6839" s="0" t="s">
        <v>764</v>
      </c>
      <c r="B6839" s="52" t="s">
        <v>1030</v>
      </c>
      <c r="C6839" s="52" t="s">
        <v>747</v>
      </c>
      <c r="D6839" s="53" t="n">
        <v>0.1</v>
      </c>
      <c r="E6839" s="53" t="s">
        <v>748</v>
      </c>
      <c r="F6839" s="0" t="s">
        <v>1422</v>
      </c>
      <c r="G6839" s="0" t="str">
        <f aca="false">LEFT(B6839,2)</f>
        <v>27</v>
      </c>
      <c r="H6839" s="0" t="str">
        <f aca="false">I6839&amp;"_"&amp;G6839&amp;"_"&amp;F6839</f>
        <v>Strandtudse_27_20190207_DL2018062_SkanderborgGym_koersel2</v>
      </c>
      <c r="I6839" s="61" t="str">
        <f aca="false">MID(RIGHT(B6839,LEN(B6839)-3),1,FIND("_",RIGHT(B6839,LEN(B6839)-3))-1)</f>
        <v>Strandtudse</v>
      </c>
      <c r="J6839" s="61" t="str">
        <f aca="false">TRIM(SUBSTITUTE(RIGHT(B6839,FIND(I6839,B6839)+1),"_",""))</f>
        <v>NegK</v>
      </c>
      <c r="K6839" s="0" t="str">
        <f aca="false">IFERROR(VALUE(SUBSTITUTE(E6839,".",",")),E6839)</f>
        <v>No Ct</v>
      </c>
      <c r="L6839" s="61" t="str">
        <f aca="false">IF(J6839="PosK",SUMIFS(K:K,J:J,"PosK",H:H,H6839),"")</f>
        <v/>
      </c>
      <c r="M6839" s="61" t="str">
        <f aca="false">IF(J6839="PosK",SUMIFS(K:K,J:J,"NegK",H:H,H6839),"")</f>
        <v/>
      </c>
      <c r="N6839" s="61" t="str">
        <f aca="false">IF(J6839="PosK",SUMIFS(K:K,J:J,"eDNA",H:H,H6839),"")</f>
        <v/>
      </c>
    </row>
    <row r="6840" customFormat="false" ht="14.25" hidden="false" customHeight="false" outlineLevel="0" collapsed="false">
      <c r="A6840" s="0" t="s">
        <v>766</v>
      </c>
      <c r="B6840" s="52" t="s">
        <v>1031</v>
      </c>
      <c r="C6840" s="52" t="s">
        <v>751</v>
      </c>
      <c r="D6840" s="53" t="n">
        <v>0.1</v>
      </c>
      <c r="E6840" s="53" t="s">
        <v>748</v>
      </c>
      <c r="F6840" s="0" t="s">
        <v>1422</v>
      </c>
      <c r="G6840" s="0" t="str">
        <f aca="false">LEFT(B6840,2)</f>
        <v>27</v>
      </c>
      <c r="H6840" s="0" t="str">
        <f aca="false">I6840&amp;"_"&amp;G6840&amp;"_"&amp;F6840</f>
        <v>Strandtudse_27_20190207_DL2018062_SkanderborgGym_koersel2</v>
      </c>
      <c r="I6840" s="61" t="str">
        <f aca="false">MID(RIGHT(B6840,LEN(B6840)-3),1,FIND("_",RIGHT(B6840,LEN(B6840)-3))-1)</f>
        <v>Strandtudse</v>
      </c>
      <c r="J6840" s="61" t="str">
        <f aca="false">TRIM(SUBSTITUTE(RIGHT(B6840,FIND(I6840,B6840)+1),"_",""))</f>
        <v>eDNA</v>
      </c>
      <c r="K6840" s="0" t="str">
        <f aca="false">IFERROR(VALUE(SUBSTITUTE(E6840,".",",")),E6840)</f>
        <v>No Ct</v>
      </c>
      <c r="L6840" s="61" t="str">
        <f aca="false">IF(J6840="PosK",SUMIFS(K:K,J:J,"PosK",H:H,H6840),"")</f>
        <v/>
      </c>
      <c r="M6840" s="61" t="str">
        <f aca="false">IF(J6840="PosK",SUMIFS(K:K,J:J,"NegK",H:H,H6840),"")</f>
        <v/>
      </c>
      <c r="N6840" s="61" t="str">
        <f aca="false">IF(J6840="PosK",SUMIFS(K:K,J:J,"eDNA",H:H,H6840),"")</f>
        <v/>
      </c>
      <c r="Q6840" s="62"/>
    </row>
    <row r="6841" customFormat="false" ht="14.25" hidden="false" customHeight="false" outlineLevel="0" collapsed="false">
      <c r="A6841" s="0" t="s">
        <v>768</v>
      </c>
      <c r="B6841" s="52" t="s">
        <v>1031</v>
      </c>
      <c r="C6841" s="52" t="s">
        <v>751</v>
      </c>
      <c r="D6841" s="53" t="n">
        <v>0.1</v>
      </c>
      <c r="E6841" s="53" t="s">
        <v>748</v>
      </c>
      <c r="F6841" s="0" t="s">
        <v>1422</v>
      </c>
      <c r="G6841" s="0" t="str">
        <f aca="false">LEFT(B6841,2)</f>
        <v>27</v>
      </c>
      <c r="H6841" s="0" t="str">
        <f aca="false">I6841&amp;"_"&amp;G6841&amp;"_"&amp;F6841</f>
        <v>Strandtudse_27_20190207_DL2018062_SkanderborgGym_koersel2</v>
      </c>
      <c r="I6841" s="61" t="str">
        <f aca="false">MID(RIGHT(B6841,LEN(B6841)-3),1,FIND("_",RIGHT(B6841,LEN(B6841)-3))-1)</f>
        <v>Strandtudse</v>
      </c>
      <c r="J6841" s="61" t="str">
        <f aca="false">TRIM(SUBSTITUTE(RIGHT(B6841,FIND(I6841,B6841)+1),"_",""))</f>
        <v>eDNA</v>
      </c>
      <c r="K6841" s="0" t="str">
        <f aca="false">IFERROR(VALUE(SUBSTITUTE(E6841,".",",")),E6841)</f>
        <v>No Ct</v>
      </c>
      <c r="L6841" s="61" t="str">
        <f aca="false">IF(J6841="PosK",SUMIFS(K:K,J:J,"PosK",H:H,H6841),"")</f>
        <v/>
      </c>
      <c r="M6841" s="61" t="str">
        <f aca="false">IF(J6841="PosK",SUMIFS(K:K,J:J,"NegK",H:H,H6841),"")</f>
        <v/>
      </c>
      <c r="N6841" s="61" t="str">
        <f aca="false">IF(J6841="PosK",SUMIFS(K:K,J:J,"eDNA",H:H,H6841),"")</f>
        <v/>
      </c>
      <c r="P6841" s="62"/>
      <c r="T6841" s="63"/>
      <c r="W6841" s="64"/>
    </row>
    <row r="6842" customFormat="false" ht="14.25" hidden="false" customHeight="false" outlineLevel="0" collapsed="false">
      <c r="A6842" s="0" t="s">
        <v>770</v>
      </c>
      <c r="B6842" s="52" t="s">
        <v>1033</v>
      </c>
      <c r="C6842" s="52" t="s">
        <v>743</v>
      </c>
      <c r="D6842" s="53" t="n">
        <v>0.1</v>
      </c>
      <c r="E6842" s="53" t="n">
        <v>39.08</v>
      </c>
      <c r="F6842" s="0" t="s">
        <v>1422</v>
      </c>
      <c r="G6842" s="0" t="str">
        <f aca="false">LEFT(B6842,2)</f>
        <v>28</v>
      </c>
      <c r="H6842" s="0" t="str">
        <f aca="false">I6842&amp;"_"&amp;G6842&amp;"_"&amp;F6842</f>
        <v>GroenbrogetTudse_28_20190207_DL2018062_SkanderborgGym_koersel2</v>
      </c>
      <c r="I6842" s="61" t="str">
        <f aca="false">MID(RIGHT(B6842,LEN(B6842)-3),1,FIND("_",RIGHT(B6842,LEN(B6842)-3))-1)</f>
        <v>GroenbrogetTudse</v>
      </c>
      <c r="J6842" s="61" t="str">
        <f aca="false">TRIM(SUBSTITUTE(RIGHT(B6842,FIND(I6842,B6842)+1),"_",""))</f>
        <v>PosK</v>
      </c>
      <c r="K6842" s="0" t="n">
        <f aca="false">IFERROR(VALUE(SUBSTITUTE(E6842,".",",")),E6842)</f>
        <v>39.08</v>
      </c>
      <c r="L6842" s="61" t="n">
        <f aca="false">IF(J6842="PosK",SUMIFS(K:K,J:J,"PosK",H:H,H6842),"")</f>
        <v>39.08</v>
      </c>
      <c r="M6842" s="61" t="n">
        <f aca="false">IF(J6842="PosK",SUMIFS(K:K,J:J,"NegK",H:H,H6842),"")</f>
        <v>0</v>
      </c>
      <c r="N6842" s="61" t="n">
        <f aca="false">IF(J6842="PosK",SUMIFS(K:K,J:J,"eDNA",H:H,H6842),"")</f>
        <v>0</v>
      </c>
      <c r="P6842" s="62" t="n">
        <f aca="false">IF(K6844="No Ct",0,K6844)</f>
        <v>0</v>
      </c>
      <c r="Q6842" s="62" t="n">
        <f aca="false">IF(K6845="No Ct",0,K6845)</f>
        <v>0</v>
      </c>
      <c r="R6842" s="0" t="str">
        <f aca="false">IF(AND(L6842&gt;0,M6842=0),"Valid","Invalid")</f>
        <v>Valid</v>
      </c>
      <c r="S6842" s="0" t="str">
        <f aca="false">IF(OR(P6842&gt;1,Q6842&gt;1),"Present","Absent")</f>
        <v>Absent</v>
      </c>
      <c r="T6842" s="63" t="str">
        <f aca="false">IF(OR(AND(P6842&gt;1,P6842&lt;41),AND(Q6842&gt;1,Q6842&lt;41)),"Ct&lt;41","Ct&gt;41")</f>
        <v>Ct&gt;41</v>
      </c>
      <c r="U6842" s="0" t="str">
        <f aca="false">I6842</f>
        <v>GroenbrogetTudse</v>
      </c>
      <c r="V6842" s="0" t="str">
        <f aca="false">MID(F6842,10,9)</f>
        <v>DL2018062</v>
      </c>
      <c r="W6842" s="64" t="str">
        <f aca="false">V6842&amp;"_"&amp;U6842&amp;"_"&amp;R6842&amp;"_"&amp;S6842&amp;"_"&amp;T6842</f>
        <v>DL2018062_GroenbrogetTudse_Valid_Absent_Ct&gt;41</v>
      </c>
    </row>
    <row r="6843" customFormat="false" ht="14.25" hidden="false" customHeight="false" outlineLevel="0" collapsed="false">
      <c r="A6843" s="0" t="s">
        <v>772</v>
      </c>
      <c r="B6843" s="52" t="s">
        <v>1034</v>
      </c>
      <c r="C6843" s="52" t="s">
        <v>747</v>
      </c>
      <c r="D6843" s="53" t="n">
        <v>0.1</v>
      </c>
      <c r="E6843" s="53" t="s">
        <v>748</v>
      </c>
      <c r="F6843" s="0" t="s">
        <v>1422</v>
      </c>
      <c r="G6843" s="0" t="str">
        <f aca="false">LEFT(B6843,2)</f>
        <v>28</v>
      </c>
      <c r="H6843" s="0" t="str">
        <f aca="false">I6843&amp;"_"&amp;G6843&amp;"_"&amp;F6843</f>
        <v>GroenbrogetTudse_28_20190207_DL2018062_SkanderborgGym_koersel2</v>
      </c>
      <c r="I6843" s="61" t="str">
        <f aca="false">MID(RIGHT(B6843,LEN(B6843)-3),1,FIND("_",RIGHT(B6843,LEN(B6843)-3))-1)</f>
        <v>GroenbrogetTudse</v>
      </c>
      <c r="J6843" s="61" t="str">
        <f aca="false">TRIM(SUBSTITUTE(RIGHT(B6843,FIND(I6843,B6843)+1),"_",""))</f>
        <v>NegK</v>
      </c>
      <c r="K6843" s="0" t="str">
        <f aca="false">IFERROR(VALUE(SUBSTITUTE(E6843,".",",")),E6843)</f>
        <v>No Ct</v>
      </c>
      <c r="L6843" s="61" t="str">
        <f aca="false">IF(J6843="PosK",SUMIFS(K:K,J:J,"PosK",H:H,H6843),"")</f>
        <v/>
      </c>
      <c r="M6843" s="61" t="str">
        <f aca="false">IF(J6843="PosK",SUMIFS(K:K,J:J,"NegK",H:H,H6843),"")</f>
        <v/>
      </c>
      <c r="N6843" s="61" t="str">
        <f aca="false">IF(J6843="PosK",SUMIFS(K:K,J:J,"eDNA",H:H,H6843),"")</f>
        <v/>
      </c>
    </row>
    <row r="6844" customFormat="false" ht="14.25" hidden="false" customHeight="false" outlineLevel="0" collapsed="false">
      <c r="A6844" s="0" t="s">
        <v>774</v>
      </c>
      <c r="B6844" s="52" t="s">
        <v>1035</v>
      </c>
      <c r="C6844" s="52" t="s">
        <v>751</v>
      </c>
      <c r="D6844" s="53" t="n">
        <v>0.1</v>
      </c>
      <c r="E6844" s="53" t="s">
        <v>748</v>
      </c>
      <c r="F6844" s="0" t="s">
        <v>1422</v>
      </c>
      <c r="G6844" s="0" t="str">
        <f aca="false">LEFT(B6844,2)</f>
        <v>28</v>
      </c>
      <c r="H6844" s="0" t="str">
        <f aca="false">I6844&amp;"_"&amp;G6844&amp;"_"&amp;F6844</f>
        <v>GroenbrogetTudse_28_20190207_DL2018062_SkanderborgGym_koersel2</v>
      </c>
      <c r="I6844" s="61" t="str">
        <f aca="false">MID(RIGHT(B6844,LEN(B6844)-3),1,FIND("_",RIGHT(B6844,LEN(B6844)-3))-1)</f>
        <v>GroenbrogetTudse</v>
      </c>
      <c r="J6844" s="61" t="str">
        <f aca="false">TRIM(SUBSTITUTE(RIGHT(B6844,FIND(I6844,B6844)+1),"_",""))</f>
        <v>eDNA</v>
      </c>
      <c r="K6844" s="0" t="str">
        <f aca="false">IFERROR(VALUE(SUBSTITUTE(E6844,".",",")),E6844)</f>
        <v>No Ct</v>
      </c>
      <c r="L6844" s="61" t="str">
        <f aca="false">IF(J6844="PosK",SUMIFS(K:K,J:J,"PosK",H:H,H6844),"")</f>
        <v/>
      </c>
      <c r="M6844" s="61" t="str">
        <f aca="false">IF(J6844="PosK",SUMIFS(K:K,J:J,"NegK",H:H,H6844),"")</f>
        <v/>
      </c>
      <c r="N6844" s="61" t="str">
        <f aca="false">IF(J6844="PosK",SUMIFS(K:K,J:J,"eDNA",H:H,H6844),"")</f>
        <v/>
      </c>
      <c r="Q6844" s="62"/>
    </row>
    <row r="6845" customFormat="false" ht="14.25" hidden="false" customHeight="false" outlineLevel="0" collapsed="false">
      <c r="A6845" s="0" t="s">
        <v>776</v>
      </c>
      <c r="B6845" s="52" t="s">
        <v>1035</v>
      </c>
      <c r="C6845" s="52" t="s">
        <v>751</v>
      </c>
      <c r="D6845" s="53" t="n">
        <v>0.1</v>
      </c>
      <c r="E6845" s="53" t="s">
        <v>748</v>
      </c>
      <c r="F6845" s="0" t="s">
        <v>1422</v>
      </c>
      <c r="G6845" s="0" t="str">
        <f aca="false">LEFT(B6845,2)</f>
        <v>28</v>
      </c>
      <c r="H6845" s="0" t="str">
        <f aca="false">I6845&amp;"_"&amp;G6845&amp;"_"&amp;F6845</f>
        <v>GroenbrogetTudse_28_20190207_DL2018062_SkanderborgGym_koersel2</v>
      </c>
      <c r="I6845" s="61" t="str">
        <f aca="false">MID(RIGHT(B6845,LEN(B6845)-3),1,FIND("_",RIGHT(B6845,LEN(B6845)-3))-1)</f>
        <v>GroenbrogetTudse</v>
      </c>
      <c r="J6845" s="61" t="str">
        <f aca="false">TRIM(SUBSTITUTE(RIGHT(B6845,FIND(I6845,B6845)+1),"_",""))</f>
        <v>eDNA</v>
      </c>
      <c r="K6845" s="0" t="str">
        <f aca="false">IFERROR(VALUE(SUBSTITUTE(E6845,".",",")),E6845)</f>
        <v>No Ct</v>
      </c>
      <c r="L6845" s="61" t="str">
        <f aca="false">IF(J6845="PosK",SUMIFS(K:K,J:J,"PosK",H:H,H6845),"")</f>
        <v/>
      </c>
      <c r="M6845" s="61" t="str">
        <f aca="false">IF(J6845="PosK",SUMIFS(K:K,J:J,"NegK",H:H,H6845),"")</f>
        <v/>
      </c>
      <c r="N6845" s="61" t="str">
        <f aca="false">IF(J6845="PosK",SUMIFS(K:K,J:J,"eDNA",H:H,H6845),"")</f>
        <v/>
      </c>
      <c r="P6845" s="62"/>
      <c r="T6845" s="63"/>
      <c r="W6845" s="64"/>
    </row>
    <row r="6846" customFormat="false" ht="14.25" hidden="false" customHeight="false" outlineLevel="0" collapsed="false">
      <c r="A6846" s="0" t="s">
        <v>778</v>
      </c>
      <c r="B6846" s="52" t="s">
        <v>1037</v>
      </c>
      <c r="C6846" s="52" t="s">
        <v>743</v>
      </c>
      <c r="D6846" s="53" t="n">
        <v>0.1</v>
      </c>
      <c r="E6846" s="53" t="n">
        <v>24.89</v>
      </c>
      <c r="F6846" s="0" t="s">
        <v>1422</v>
      </c>
      <c r="G6846" s="0" t="str">
        <f aca="false">LEFT(B6846,2)</f>
        <v>29</v>
      </c>
      <c r="H6846" s="0" t="str">
        <f aca="false">I6846&amp;"_"&amp;G6846&amp;"_"&amp;F6846</f>
        <v>Loevfroe_29_20190207_DL2018062_SkanderborgGym_koersel2</v>
      </c>
      <c r="I6846" s="61" t="str">
        <f aca="false">MID(RIGHT(B6846,LEN(B6846)-3),1,FIND("_",RIGHT(B6846,LEN(B6846)-3))-1)</f>
        <v>Loevfroe</v>
      </c>
      <c r="J6846" s="61" t="str">
        <f aca="false">TRIM(SUBSTITUTE(RIGHT(B6846,FIND(I6846,B6846)+1),"_",""))</f>
        <v>PosK</v>
      </c>
      <c r="K6846" s="0" t="n">
        <f aca="false">IFERROR(VALUE(SUBSTITUTE(E6846,".",",")),E6846)</f>
        <v>24.89</v>
      </c>
      <c r="L6846" s="61" t="n">
        <f aca="false">IF(J6846="PosK",SUMIFS(K:K,J:J,"PosK",H:H,H6846),"")</f>
        <v>24.89</v>
      </c>
      <c r="M6846" s="61" t="n">
        <f aca="false">IF(J6846="PosK",SUMIFS(K:K,J:J,"NegK",H:H,H6846),"")</f>
        <v>0</v>
      </c>
      <c r="N6846" s="61" t="n">
        <f aca="false">IF(J6846="PosK",SUMIFS(K:K,J:J,"eDNA",H:H,H6846),"")</f>
        <v>0</v>
      </c>
      <c r="P6846" s="62" t="n">
        <f aca="false">IF(K6848="No Ct",0,K6848)</f>
        <v>0</v>
      </c>
      <c r="Q6846" s="62" t="n">
        <f aca="false">IF(K6849="No Ct",0,K6849)</f>
        <v>0</v>
      </c>
      <c r="R6846" s="0" t="str">
        <f aca="false">IF(AND(L6846&gt;0,M6846=0),"Valid","Invalid")</f>
        <v>Valid</v>
      </c>
      <c r="S6846" s="0" t="str">
        <f aca="false">IF(OR(P6846&gt;1,Q6846&gt;1),"Present","Absent")</f>
        <v>Absent</v>
      </c>
      <c r="T6846" s="63" t="str">
        <f aca="false">IF(OR(AND(P6846&gt;1,P6846&lt;41),AND(Q6846&gt;1,Q6846&lt;41)),"Ct&lt;41","Ct&gt;41")</f>
        <v>Ct&gt;41</v>
      </c>
      <c r="U6846" s="0" t="str">
        <f aca="false">I6846</f>
        <v>Loevfroe</v>
      </c>
      <c r="V6846" s="0" t="str">
        <f aca="false">MID(F6846,10,9)</f>
        <v>DL2018062</v>
      </c>
      <c r="W6846" s="64" t="str">
        <f aca="false">V6846&amp;"_"&amp;U6846&amp;"_"&amp;R6846&amp;"_"&amp;S6846&amp;"_"&amp;T6846</f>
        <v>DL2018062_Loevfroe_Valid_Absent_Ct&gt;41</v>
      </c>
    </row>
    <row r="6847" customFormat="false" ht="14.25" hidden="false" customHeight="false" outlineLevel="0" collapsed="false">
      <c r="A6847" s="0" t="s">
        <v>780</v>
      </c>
      <c r="B6847" s="52" t="s">
        <v>1038</v>
      </c>
      <c r="C6847" s="52" t="s">
        <v>747</v>
      </c>
      <c r="D6847" s="53" t="n">
        <v>0.1</v>
      </c>
      <c r="E6847" s="53" t="s">
        <v>748</v>
      </c>
      <c r="F6847" s="0" t="s">
        <v>1422</v>
      </c>
      <c r="G6847" s="0" t="str">
        <f aca="false">LEFT(B6847,2)</f>
        <v>29</v>
      </c>
      <c r="H6847" s="0" t="str">
        <f aca="false">I6847&amp;"_"&amp;G6847&amp;"_"&amp;F6847</f>
        <v>Loevfroe_29_20190207_DL2018062_SkanderborgGym_koersel2</v>
      </c>
      <c r="I6847" s="61" t="str">
        <f aca="false">MID(RIGHT(B6847,LEN(B6847)-3),1,FIND("_",RIGHT(B6847,LEN(B6847)-3))-1)</f>
        <v>Loevfroe</v>
      </c>
      <c r="J6847" s="61" t="str">
        <f aca="false">TRIM(SUBSTITUTE(RIGHT(B6847,FIND(I6847,B6847)+1),"_",""))</f>
        <v>NegK</v>
      </c>
      <c r="K6847" s="0" t="str">
        <f aca="false">IFERROR(VALUE(SUBSTITUTE(E6847,".",",")),E6847)</f>
        <v>No Ct</v>
      </c>
      <c r="L6847" s="61" t="str">
        <f aca="false">IF(J6847="PosK",SUMIFS(K:K,J:J,"PosK",H:H,H6847),"")</f>
        <v/>
      </c>
      <c r="M6847" s="61" t="str">
        <f aca="false">IF(J6847="PosK",SUMIFS(K:K,J:J,"NegK",H:H,H6847),"")</f>
        <v/>
      </c>
      <c r="N6847" s="61" t="str">
        <f aca="false">IF(J6847="PosK",SUMIFS(K:K,J:J,"eDNA",H:H,H6847),"")</f>
        <v/>
      </c>
    </row>
    <row r="6848" customFormat="false" ht="14.25" hidden="false" customHeight="false" outlineLevel="0" collapsed="false">
      <c r="A6848" s="0" t="s">
        <v>782</v>
      </c>
      <c r="B6848" s="52" t="s">
        <v>1039</v>
      </c>
      <c r="C6848" s="52" t="s">
        <v>751</v>
      </c>
      <c r="D6848" s="53" t="n">
        <v>0.1</v>
      </c>
      <c r="E6848" s="53" t="s">
        <v>748</v>
      </c>
      <c r="F6848" s="0" t="s">
        <v>1422</v>
      </c>
      <c r="G6848" s="0" t="str">
        <f aca="false">LEFT(B6848,2)</f>
        <v>29</v>
      </c>
      <c r="H6848" s="0" t="str">
        <f aca="false">I6848&amp;"_"&amp;G6848&amp;"_"&amp;F6848</f>
        <v>Loevfroe_29_20190207_DL2018062_SkanderborgGym_koersel2</v>
      </c>
      <c r="I6848" s="61" t="str">
        <f aca="false">MID(RIGHT(B6848,LEN(B6848)-3),1,FIND("_",RIGHT(B6848,LEN(B6848)-3))-1)</f>
        <v>Loevfroe</v>
      </c>
      <c r="J6848" s="61" t="str">
        <f aca="false">TRIM(SUBSTITUTE(RIGHT(B6848,FIND(I6848,B6848)+1),"_",""))</f>
        <v>eDNA</v>
      </c>
      <c r="K6848" s="0" t="str">
        <f aca="false">IFERROR(VALUE(SUBSTITUTE(E6848,".",",")),E6848)</f>
        <v>No Ct</v>
      </c>
      <c r="L6848" s="61" t="str">
        <f aca="false">IF(J6848="PosK",SUMIFS(K:K,J:J,"PosK",H:H,H6848),"")</f>
        <v/>
      </c>
      <c r="M6848" s="61" t="str">
        <f aca="false">IF(J6848="PosK",SUMIFS(K:K,J:J,"NegK",H:H,H6848),"")</f>
        <v/>
      </c>
      <c r="N6848" s="61" t="str">
        <f aca="false">IF(J6848="PosK",SUMIFS(K:K,J:J,"eDNA",H:H,H6848),"")</f>
        <v/>
      </c>
      <c r="Q6848" s="62"/>
    </row>
    <row r="6849" customFormat="false" ht="14.25" hidden="false" customHeight="false" outlineLevel="0" collapsed="false">
      <c r="A6849" s="0" t="s">
        <v>784</v>
      </c>
      <c r="B6849" s="52" t="s">
        <v>1039</v>
      </c>
      <c r="C6849" s="52" t="s">
        <v>751</v>
      </c>
      <c r="D6849" s="53" t="n">
        <v>0.1</v>
      </c>
      <c r="E6849" s="53" t="s">
        <v>748</v>
      </c>
      <c r="F6849" s="0" t="s">
        <v>1422</v>
      </c>
      <c r="G6849" s="0" t="str">
        <f aca="false">LEFT(B6849,2)</f>
        <v>29</v>
      </c>
      <c r="H6849" s="0" t="str">
        <f aca="false">I6849&amp;"_"&amp;G6849&amp;"_"&amp;F6849</f>
        <v>Loevfroe_29_20190207_DL2018062_SkanderborgGym_koersel2</v>
      </c>
      <c r="I6849" s="61" t="str">
        <f aca="false">MID(RIGHT(B6849,LEN(B6849)-3),1,FIND("_",RIGHT(B6849,LEN(B6849)-3))-1)</f>
        <v>Loevfroe</v>
      </c>
      <c r="J6849" s="61" t="str">
        <f aca="false">TRIM(SUBSTITUTE(RIGHT(B6849,FIND(I6849,B6849)+1),"_",""))</f>
        <v>eDNA</v>
      </c>
      <c r="K6849" s="0" t="str">
        <f aca="false">IFERROR(VALUE(SUBSTITUTE(E6849,".",",")),E6849)</f>
        <v>No Ct</v>
      </c>
      <c r="L6849" s="61" t="str">
        <f aca="false">IF(J6849="PosK",SUMIFS(K:K,J:J,"PosK",H:H,H6849),"")</f>
        <v/>
      </c>
      <c r="M6849" s="61" t="str">
        <f aca="false">IF(J6849="PosK",SUMIFS(K:K,J:J,"NegK",H:H,H6849),"")</f>
        <v/>
      </c>
      <c r="N6849" s="61" t="str">
        <f aca="false">IF(J6849="PosK",SUMIFS(K:K,J:J,"eDNA",H:H,H6849),"")</f>
        <v/>
      </c>
      <c r="P6849" s="62"/>
      <c r="T6849" s="63"/>
      <c r="W6849" s="64"/>
    </row>
    <row r="6850" customFormat="false" ht="14.25" hidden="false" customHeight="false" outlineLevel="0" collapsed="false">
      <c r="A6850" s="0" t="s">
        <v>786</v>
      </c>
      <c r="B6850" s="52" t="s">
        <v>1041</v>
      </c>
      <c r="C6850" s="52" t="s">
        <v>743</v>
      </c>
      <c r="D6850" s="53" t="n">
        <v>0.1</v>
      </c>
      <c r="E6850" s="53" t="s">
        <v>748</v>
      </c>
      <c r="F6850" s="0" t="s">
        <v>1422</v>
      </c>
      <c r="G6850" s="0" t="str">
        <f aca="false">LEFT(B6850,2)</f>
        <v>30</v>
      </c>
      <c r="H6850" s="0" t="str">
        <f aca="false">I6850&amp;"_"&amp;G6850&amp;"_"&amp;F6850</f>
        <v>Klokkefroe_30_20190207_DL2018062_SkanderborgGym_koersel2</v>
      </c>
      <c r="I6850" s="61" t="str">
        <f aca="false">MID(RIGHT(B6850,LEN(B6850)-3),1,FIND("_",RIGHT(B6850,LEN(B6850)-3))-1)</f>
        <v>Klokkefroe</v>
      </c>
      <c r="J6850" s="61" t="str">
        <f aca="false">TRIM(SUBSTITUTE(RIGHT(B6850,FIND(I6850,B6850)+1),"_",""))</f>
        <v>PosK</v>
      </c>
      <c r="K6850" s="0" t="str">
        <f aca="false">IFERROR(VALUE(SUBSTITUTE(E6850,".",",")),E6850)</f>
        <v>No Ct</v>
      </c>
      <c r="L6850" s="61" t="n">
        <f aca="false">IF(J6850="PosK",SUMIFS(K:K,J:J,"PosK",H:H,H6850),"")</f>
        <v>0</v>
      </c>
      <c r="M6850" s="61" t="n">
        <f aca="false">IF(J6850="PosK",SUMIFS(K:K,J:J,"NegK",H:H,H6850),"")</f>
        <v>0</v>
      </c>
      <c r="N6850" s="61" t="n">
        <f aca="false">IF(J6850="PosK",SUMIFS(K:K,J:J,"eDNA",H:H,H6850),"")</f>
        <v>0</v>
      </c>
      <c r="P6850" s="62" t="n">
        <f aca="false">IF(K6852="No Ct",0,K6852)</f>
        <v>0</v>
      </c>
      <c r="Q6850" s="62" t="n">
        <f aca="false">IF(K6853="No Ct",0,K6853)</f>
        <v>0</v>
      </c>
      <c r="R6850" s="0" t="str">
        <f aca="false">IF(AND(L6850&gt;0,M6850=0),"Valid","Invalid")</f>
        <v>Invalid</v>
      </c>
      <c r="S6850" s="0" t="str">
        <f aca="false">IF(OR(P6850&gt;1,Q6850&gt;1),"Present","Absent")</f>
        <v>Absent</v>
      </c>
      <c r="T6850" s="63" t="str">
        <f aca="false">IF(OR(AND(P6850&gt;1,P6850&lt;41),AND(Q6850&gt;1,Q6850&lt;41)),"Ct&lt;41","Ct&gt;41")</f>
        <v>Ct&gt;41</v>
      </c>
      <c r="U6850" s="0" t="str">
        <f aca="false">I6850</f>
        <v>Klokkefroe</v>
      </c>
      <c r="V6850" s="0" t="str">
        <f aca="false">MID(F6850,10,9)</f>
        <v>DL2018062</v>
      </c>
      <c r="W6850" s="64" t="str">
        <f aca="false">V6850&amp;"_"&amp;U6850&amp;"_"&amp;R6850&amp;"_"&amp;S6850&amp;"_"&amp;T6850</f>
        <v>DL2018062_Klokkefroe_Invalid_Absent_Ct&gt;41</v>
      </c>
    </row>
    <row r="6851" customFormat="false" ht="14.25" hidden="false" customHeight="false" outlineLevel="0" collapsed="false">
      <c r="A6851" s="0" t="s">
        <v>788</v>
      </c>
      <c r="B6851" s="52" t="s">
        <v>1042</v>
      </c>
      <c r="C6851" s="52" t="s">
        <v>747</v>
      </c>
      <c r="D6851" s="53" t="n">
        <v>0.1</v>
      </c>
      <c r="E6851" s="53" t="s">
        <v>748</v>
      </c>
      <c r="F6851" s="0" t="s">
        <v>1422</v>
      </c>
      <c r="G6851" s="0" t="str">
        <f aca="false">LEFT(B6851,2)</f>
        <v>30</v>
      </c>
      <c r="H6851" s="0" t="str">
        <f aca="false">I6851&amp;"_"&amp;G6851&amp;"_"&amp;F6851</f>
        <v>Klokkefroe_30_20190207_DL2018062_SkanderborgGym_koersel2</v>
      </c>
      <c r="I6851" s="61" t="str">
        <f aca="false">MID(RIGHT(B6851,LEN(B6851)-3),1,FIND("_",RIGHT(B6851,LEN(B6851)-3))-1)</f>
        <v>Klokkefroe</v>
      </c>
      <c r="J6851" s="61" t="str">
        <f aca="false">TRIM(SUBSTITUTE(RIGHT(B6851,FIND(I6851,B6851)+1),"_",""))</f>
        <v>NegK</v>
      </c>
      <c r="K6851" s="0" t="str">
        <f aca="false">IFERROR(VALUE(SUBSTITUTE(E6851,".",",")),E6851)</f>
        <v>No Ct</v>
      </c>
      <c r="L6851" s="61" t="str">
        <f aca="false">IF(J6851="PosK",SUMIFS(K:K,J:J,"PosK",H:H,H6851),"")</f>
        <v/>
      </c>
      <c r="M6851" s="61" t="str">
        <f aca="false">IF(J6851="PosK",SUMIFS(K:K,J:J,"NegK",H:H,H6851),"")</f>
        <v/>
      </c>
      <c r="N6851" s="61" t="str">
        <f aca="false">IF(J6851="PosK",SUMIFS(K:K,J:J,"eDNA",H:H,H6851),"")</f>
        <v/>
      </c>
    </row>
    <row r="6852" customFormat="false" ht="14.25" hidden="false" customHeight="false" outlineLevel="0" collapsed="false">
      <c r="A6852" s="0" t="s">
        <v>790</v>
      </c>
      <c r="B6852" s="52" t="s">
        <v>1043</v>
      </c>
      <c r="C6852" s="52" t="s">
        <v>751</v>
      </c>
      <c r="D6852" s="53" t="n">
        <v>0.1</v>
      </c>
      <c r="E6852" s="53" t="s">
        <v>748</v>
      </c>
      <c r="F6852" s="0" t="s">
        <v>1422</v>
      </c>
      <c r="G6852" s="0" t="str">
        <f aca="false">LEFT(B6852,2)</f>
        <v>30</v>
      </c>
      <c r="H6852" s="0" t="str">
        <f aca="false">I6852&amp;"_"&amp;G6852&amp;"_"&amp;F6852</f>
        <v>Klokkefroe_30_20190207_DL2018062_SkanderborgGym_koersel2</v>
      </c>
      <c r="I6852" s="61" t="str">
        <f aca="false">MID(RIGHT(B6852,LEN(B6852)-3),1,FIND("_",RIGHT(B6852,LEN(B6852)-3))-1)</f>
        <v>Klokkefroe</v>
      </c>
      <c r="J6852" s="61" t="str">
        <f aca="false">TRIM(SUBSTITUTE(RIGHT(B6852,FIND(I6852,B6852)+1),"_",""))</f>
        <v>eDNA</v>
      </c>
      <c r="K6852" s="0" t="str">
        <f aca="false">IFERROR(VALUE(SUBSTITUTE(E6852,".",",")),E6852)</f>
        <v>No Ct</v>
      </c>
      <c r="L6852" s="61" t="str">
        <f aca="false">IF(J6852="PosK",SUMIFS(K:K,J:J,"PosK",H:H,H6852),"")</f>
        <v/>
      </c>
      <c r="M6852" s="61" t="str">
        <f aca="false">IF(J6852="PosK",SUMIFS(K:K,J:J,"NegK",H:H,H6852),"")</f>
        <v/>
      </c>
      <c r="N6852" s="61" t="str">
        <f aca="false">IF(J6852="PosK",SUMIFS(K:K,J:J,"eDNA",H:H,H6852),"")</f>
        <v/>
      </c>
      <c r="Q6852" s="62"/>
    </row>
    <row r="6853" customFormat="false" ht="14.25" hidden="false" customHeight="false" outlineLevel="0" collapsed="false">
      <c r="A6853" s="0" t="s">
        <v>792</v>
      </c>
      <c r="B6853" s="52" t="s">
        <v>1043</v>
      </c>
      <c r="C6853" s="52" t="s">
        <v>751</v>
      </c>
      <c r="D6853" s="53" t="n">
        <v>0.1</v>
      </c>
      <c r="E6853" s="53" t="s">
        <v>748</v>
      </c>
      <c r="F6853" s="0" t="s">
        <v>1422</v>
      </c>
      <c r="G6853" s="0" t="str">
        <f aca="false">LEFT(B6853,2)</f>
        <v>30</v>
      </c>
      <c r="H6853" s="0" t="str">
        <f aca="false">I6853&amp;"_"&amp;G6853&amp;"_"&amp;F6853</f>
        <v>Klokkefroe_30_20190207_DL2018062_SkanderborgGym_koersel2</v>
      </c>
      <c r="I6853" s="61" t="str">
        <f aca="false">MID(RIGHT(B6853,LEN(B6853)-3),1,FIND("_",RIGHT(B6853,LEN(B6853)-3))-1)</f>
        <v>Klokkefroe</v>
      </c>
      <c r="J6853" s="61" t="str">
        <f aca="false">TRIM(SUBSTITUTE(RIGHT(B6853,FIND(I6853,B6853)+1),"_",""))</f>
        <v>eDNA</v>
      </c>
      <c r="K6853" s="0" t="str">
        <f aca="false">IFERROR(VALUE(SUBSTITUTE(E6853,".",",")),E6853)</f>
        <v>No Ct</v>
      </c>
      <c r="L6853" s="61" t="str">
        <f aca="false">IF(J6853="PosK",SUMIFS(K:K,J:J,"PosK",H:H,H6853),"")</f>
        <v/>
      </c>
      <c r="M6853" s="61" t="str">
        <f aca="false">IF(J6853="PosK",SUMIFS(K:K,J:J,"NegK",H:H,H6853),"")</f>
        <v/>
      </c>
      <c r="N6853" s="61" t="str">
        <f aca="false">IF(J6853="PosK",SUMIFS(K:K,J:J,"eDNA",H:H,H6853),"")</f>
        <v/>
      </c>
      <c r="P6853" s="62"/>
      <c r="T6853" s="63"/>
      <c r="W6853" s="64"/>
    </row>
    <row r="6854" customFormat="false" ht="14.25" hidden="false" customHeight="false" outlineLevel="0" collapsed="false">
      <c r="A6854" s="0" t="s">
        <v>794</v>
      </c>
      <c r="B6854" s="52" t="s">
        <v>1045</v>
      </c>
      <c r="C6854" s="52" t="s">
        <v>743</v>
      </c>
      <c r="D6854" s="53" t="n">
        <v>0.1</v>
      </c>
      <c r="E6854" s="53" t="n">
        <v>30.19</v>
      </c>
      <c r="F6854" s="0" t="s">
        <v>1422</v>
      </c>
      <c r="G6854" s="0" t="str">
        <f aca="false">LEFT(B6854,2)</f>
        <v>31</v>
      </c>
      <c r="H6854" s="0" t="str">
        <f aca="false">I6854&amp;"_"&amp;G6854&amp;"_"&amp;F6854</f>
        <v>Bjergsalamander_31_20190207_DL2018062_SkanderborgGym_koersel2</v>
      </c>
      <c r="I6854" s="61" t="str">
        <f aca="false">MID(RIGHT(B6854,LEN(B6854)-3),1,FIND("_",RIGHT(B6854,LEN(B6854)-3))-1)</f>
        <v>Bjergsalamander</v>
      </c>
      <c r="J6854" s="61" t="str">
        <f aca="false">TRIM(SUBSTITUTE(RIGHT(B6854,FIND(I6854,B6854)+1),"_",""))</f>
        <v>PosK</v>
      </c>
      <c r="K6854" s="0" t="n">
        <f aca="false">IFERROR(VALUE(SUBSTITUTE(E6854,".",",")),E6854)</f>
        <v>30.19</v>
      </c>
      <c r="L6854" s="61" t="n">
        <f aca="false">IF(J6854="PosK",SUMIFS(K:K,J:J,"PosK",H:H,H6854),"")</f>
        <v>30.19</v>
      </c>
      <c r="M6854" s="61" t="n">
        <f aca="false">IF(J6854="PosK",SUMIFS(K:K,J:J,"NegK",H:H,H6854),"")</f>
        <v>0</v>
      </c>
      <c r="N6854" s="61" t="n">
        <f aca="false">IF(J6854="PosK",SUMIFS(K:K,J:J,"eDNA",H:H,H6854),"")</f>
        <v>0</v>
      </c>
      <c r="P6854" s="62" t="n">
        <f aca="false">IF(K6856="No Ct",0,K6856)</f>
        <v>0</v>
      </c>
      <c r="Q6854" s="62" t="n">
        <f aca="false">IF(K6857="No Ct",0,K6857)</f>
        <v>0</v>
      </c>
      <c r="R6854" s="0" t="str">
        <f aca="false">IF(AND(L6854&gt;0,M6854=0),"Valid","Invalid")</f>
        <v>Valid</v>
      </c>
      <c r="S6854" s="0" t="str">
        <f aca="false">IF(OR(P6854&gt;1,Q6854&gt;1),"Present","Absent")</f>
        <v>Absent</v>
      </c>
      <c r="T6854" s="63" t="str">
        <f aca="false">IF(OR(AND(P6854&gt;1,P6854&lt;41),AND(Q6854&gt;1,Q6854&lt;41)),"Ct&lt;41","Ct&gt;41")</f>
        <v>Ct&gt;41</v>
      </c>
      <c r="U6854" s="0" t="str">
        <f aca="false">I6854</f>
        <v>Bjergsalamander</v>
      </c>
      <c r="V6854" s="0" t="str">
        <f aca="false">MID(F6854,10,9)</f>
        <v>DL2018062</v>
      </c>
      <c r="W6854" s="64" t="str">
        <f aca="false">V6854&amp;"_"&amp;U6854&amp;"_"&amp;R6854&amp;"_"&amp;S6854&amp;"_"&amp;T6854</f>
        <v>DL2018062_Bjergsalamander_Valid_Absent_Ct&gt;41</v>
      </c>
    </row>
    <row r="6855" customFormat="false" ht="14.25" hidden="false" customHeight="false" outlineLevel="0" collapsed="false">
      <c r="A6855" s="0" t="s">
        <v>796</v>
      </c>
      <c r="B6855" s="52" t="s">
        <v>1046</v>
      </c>
      <c r="C6855" s="52" t="s">
        <v>747</v>
      </c>
      <c r="D6855" s="53" t="n">
        <v>0.1</v>
      </c>
      <c r="E6855" s="53" t="s">
        <v>748</v>
      </c>
      <c r="F6855" s="0" t="s">
        <v>1422</v>
      </c>
      <c r="G6855" s="0" t="str">
        <f aca="false">LEFT(B6855,2)</f>
        <v>31</v>
      </c>
      <c r="H6855" s="0" t="str">
        <f aca="false">I6855&amp;"_"&amp;G6855&amp;"_"&amp;F6855</f>
        <v>Bjergsalamander_31_20190207_DL2018062_SkanderborgGym_koersel2</v>
      </c>
      <c r="I6855" s="61" t="str">
        <f aca="false">MID(RIGHT(B6855,LEN(B6855)-3),1,FIND("_",RIGHT(B6855,LEN(B6855)-3))-1)</f>
        <v>Bjergsalamander</v>
      </c>
      <c r="J6855" s="61" t="str">
        <f aca="false">TRIM(SUBSTITUTE(RIGHT(B6855,FIND(I6855,B6855)+1),"_",""))</f>
        <v>NegK</v>
      </c>
      <c r="K6855" s="0" t="str">
        <f aca="false">IFERROR(VALUE(SUBSTITUTE(E6855,".",",")),E6855)</f>
        <v>No Ct</v>
      </c>
      <c r="L6855" s="61" t="str">
        <f aca="false">IF(J6855="PosK",SUMIFS(K:K,J:J,"PosK",H:H,H6855),"")</f>
        <v/>
      </c>
      <c r="M6855" s="61" t="str">
        <f aca="false">IF(J6855="PosK",SUMIFS(K:K,J:J,"NegK",H:H,H6855),"")</f>
        <v/>
      </c>
      <c r="N6855" s="61" t="str">
        <f aca="false">IF(J6855="PosK",SUMIFS(K:K,J:J,"eDNA",H:H,H6855),"")</f>
        <v/>
      </c>
    </row>
    <row r="6856" customFormat="false" ht="14.25" hidden="false" customHeight="false" outlineLevel="0" collapsed="false">
      <c r="A6856" s="0" t="s">
        <v>798</v>
      </c>
      <c r="B6856" s="52" t="s">
        <v>1047</v>
      </c>
      <c r="C6856" s="52" t="s">
        <v>751</v>
      </c>
      <c r="D6856" s="53" t="n">
        <v>0.1</v>
      </c>
      <c r="E6856" s="53" t="s">
        <v>748</v>
      </c>
      <c r="F6856" s="0" t="s">
        <v>1422</v>
      </c>
      <c r="G6856" s="0" t="str">
        <f aca="false">LEFT(B6856,2)</f>
        <v>31</v>
      </c>
      <c r="H6856" s="0" t="str">
        <f aca="false">I6856&amp;"_"&amp;G6856&amp;"_"&amp;F6856</f>
        <v>Bjergsalamander_31_20190207_DL2018062_SkanderborgGym_koersel2</v>
      </c>
      <c r="I6856" s="61" t="str">
        <f aca="false">MID(RIGHT(B6856,LEN(B6856)-3),1,FIND("_",RIGHT(B6856,LEN(B6856)-3))-1)</f>
        <v>Bjergsalamander</v>
      </c>
      <c r="J6856" s="61" t="str">
        <f aca="false">TRIM(SUBSTITUTE(RIGHT(B6856,FIND(I6856,B6856)+1),"_",""))</f>
        <v>eDNA</v>
      </c>
      <c r="K6856" s="0" t="str">
        <f aca="false">IFERROR(VALUE(SUBSTITUTE(E6856,".",",")),E6856)</f>
        <v>No Ct</v>
      </c>
      <c r="L6856" s="61" t="str">
        <f aca="false">IF(J6856="PosK",SUMIFS(K:K,J:J,"PosK",H:H,H6856),"")</f>
        <v/>
      </c>
      <c r="M6856" s="61" t="str">
        <f aca="false">IF(J6856="PosK",SUMIFS(K:K,J:J,"NegK",H:H,H6856),"")</f>
        <v/>
      </c>
      <c r="N6856" s="61" t="str">
        <f aca="false">IF(J6856="PosK",SUMIFS(K:K,J:J,"eDNA",H:H,H6856),"")</f>
        <v/>
      </c>
      <c r="Q6856" s="62"/>
    </row>
    <row r="6857" customFormat="false" ht="14.25" hidden="false" customHeight="false" outlineLevel="0" collapsed="false">
      <c r="A6857" s="0" t="s">
        <v>800</v>
      </c>
      <c r="B6857" s="52" t="s">
        <v>1047</v>
      </c>
      <c r="C6857" s="52" t="s">
        <v>751</v>
      </c>
      <c r="D6857" s="53" t="n">
        <v>0.1</v>
      </c>
      <c r="E6857" s="53" t="s">
        <v>748</v>
      </c>
      <c r="F6857" s="0" t="s">
        <v>1422</v>
      </c>
      <c r="G6857" s="0" t="str">
        <f aca="false">LEFT(B6857,2)</f>
        <v>31</v>
      </c>
      <c r="H6857" s="0" t="str">
        <f aca="false">I6857&amp;"_"&amp;G6857&amp;"_"&amp;F6857</f>
        <v>Bjergsalamander_31_20190207_DL2018062_SkanderborgGym_koersel2</v>
      </c>
      <c r="I6857" s="61" t="str">
        <f aca="false">MID(RIGHT(B6857,LEN(B6857)-3),1,FIND("_",RIGHT(B6857,LEN(B6857)-3))-1)</f>
        <v>Bjergsalamander</v>
      </c>
      <c r="J6857" s="61" t="str">
        <f aca="false">TRIM(SUBSTITUTE(RIGHT(B6857,FIND(I6857,B6857)+1),"_",""))</f>
        <v>eDNA</v>
      </c>
      <c r="K6857" s="0" t="str">
        <f aca="false">IFERROR(VALUE(SUBSTITUTE(E6857,".",",")),E6857)</f>
        <v>No Ct</v>
      </c>
      <c r="L6857" s="61" t="str">
        <f aca="false">IF(J6857="PosK",SUMIFS(K:K,J:J,"PosK",H:H,H6857),"")</f>
        <v/>
      </c>
      <c r="M6857" s="61" t="str">
        <f aca="false">IF(J6857="PosK",SUMIFS(K:K,J:J,"NegK",H:H,H6857),"")</f>
        <v/>
      </c>
      <c r="N6857" s="61" t="str">
        <f aca="false">IF(J6857="PosK",SUMIFS(K:K,J:J,"eDNA",H:H,H6857),"")</f>
        <v/>
      </c>
      <c r="P6857" s="62"/>
      <c r="T6857" s="63"/>
      <c r="W6857" s="64"/>
    </row>
    <row r="6858" customFormat="false" ht="14.25" hidden="false" customHeight="false" outlineLevel="0" collapsed="false">
      <c r="A6858" s="0" t="s">
        <v>802</v>
      </c>
      <c r="B6858" s="52" t="s">
        <v>1049</v>
      </c>
      <c r="C6858" s="52" t="s">
        <v>743</v>
      </c>
      <c r="D6858" s="53" t="n">
        <v>0.1</v>
      </c>
      <c r="E6858" s="53" t="s">
        <v>748</v>
      </c>
      <c r="F6858" s="0" t="s">
        <v>1422</v>
      </c>
      <c r="G6858" s="0" t="str">
        <f aca="false">LEFT(B6858,2)</f>
        <v>32</v>
      </c>
      <c r="H6858" s="0" t="str">
        <f aca="false">I6858&amp;"_"&amp;G6858&amp;"_"&amp;F6858</f>
        <v>Latterfroe_32_20190207_DL2018062_SkanderborgGym_koersel2</v>
      </c>
      <c r="I6858" s="61" t="str">
        <f aca="false">MID(RIGHT(B6858,LEN(B6858)-3),1,FIND("_",RIGHT(B6858,LEN(B6858)-3))-1)</f>
        <v>Latterfroe</v>
      </c>
      <c r="J6858" s="61" t="str">
        <f aca="false">TRIM(SUBSTITUTE(RIGHT(B6858,FIND(I6858,B6858)+1),"_",""))</f>
        <v>PosK</v>
      </c>
      <c r="K6858" s="0" t="str">
        <f aca="false">IFERROR(VALUE(SUBSTITUTE(E6858,".",",")),E6858)</f>
        <v>No Ct</v>
      </c>
      <c r="L6858" s="61" t="n">
        <f aca="false">IF(J6858="PosK",SUMIFS(K:K,J:J,"PosK",H:H,H6858),"")</f>
        <v>0</v>
      </c>
      <c r="M6858" s="61" t="n">
        <f aca="false">IF(J6858="PosK",SUMIFS(K:K,J:J,"NegK",H:H,H6858),"")</f>
        <v>0</v>
      </c>
      <c r="N6858" s="61" t="n">
        <f aca="false">IF(J6858="PosK",SUMIFS(K:K,J:J,"eDNA",H:H,H6858),"")</f>
        <v>0</v>
      </c>
      <c r="P6858" s="62" t="n">
        <f aca="false">IF(K6860="No Ct",0,K6860)</f>
        <v>0</v>
      </c>
      <c r="Q6858" s="62" t="n">
        <f aca="false">IF(K6861="No Ct",0,K6861)</f>
        <v>0</v>
      </c>
      <c r="R6858" s="0" t="str">
        <f aca="false">IF(AND(L6858&gt;0,M6858=0),"Valid","Invalid")</f>
        <v>Invalid</v>
      </c>
      <c r="S6858" s="0" t="str">
        <f aca="false">IF(OR(P6858&gt;1,Q6858&gt;1),"Present","Absent")</f>
        <v>Absent</v>
      </c>
      <c r="T6858" s="63" t="str">
        <f aca="false">IF(OR(AND(P6858&gt;1,P6858&lt;41),AND(Q6858&gt;1,Q6858&lt;41)),"Ct&lt;41","Ct&gt;41")</f>
        <v>Ct&gt;41</v>
      </c>
      <c r="U6858" s="0" t="str">
        <f aca="false">I6858</f>
        <v>Latterfroe</v>
      </c>
      <c r="V6858" s="0" t="str">
        <f aca="false">MID(F6858,10,9)</f>
        <v>DL2018062</v>
      </c>
      <c r="W6858" s="64" t="str">
        <f aca="false">V6858&amp;"_"&amp;U6858&amp;"_"&amp;R6858&amp;"_"&amp;S6858&amp;"_"&amp;T6858</f>
        <v>DL2018062_Latterfroe_Invalid_Absent_Ct&gt;41</v>
      </c>
    </row>
    <row r="6859" customFormat="false" ht="14.25" hidden="false" customHeight="false" outlineLevel="0" collapsed="false">
      <c r="A6859" s="0" t="s">
        <v>804</v>
      </c>
      <c r="B6859" s="52" t="s">
        <v>1050</v>
      </c>
      <c r="C6859" s="52" t="s">
        <v>747</v>
      </c>
      <c r="D6859" s="53" t="n">
        <v>0.1</v>
      </c>
      <c r="E6859" s="53" t="s">
        <v>748</v>
      </c>
      <c r="F6859" s="0" t="s">
        <v>1422</v>
      </c>
      <c r="G6859" s="0" t="str">
        <f aca="false">LEFT(B6859,2)</f>
        <v>32</v>
      </c>
      <c r="H6859" s="0" t="str">
        <f aca="false">I6859&amp;"_"&amp;G6859&amp;"_"&amp;F6859</f>
        <v>Latterfroe_32_20190207_DL2018062_SkanderborgGym_koersel2</v>
      </c>
      <c r="I6859" s="61" t="str">
        <f aca="false">MID(RIGHT(B6859,LEN(B6859)-3),1,FIND("_",RIGHT(B6859,LEN(B6859)-3))-1)</f>
        <v>Latterfroe</v>
      </c>
      <c r="J6859" s="61" t="str">
        <f aca="false">TRIM(SUBSTITUTE(RIGHT(B6859,FIND(I6859,B6859)+1),"_",""))</f>
        <v>NegK</v>
      </c>
      <c r="K6859" s="0" t="str">
        <f aca="false">IFERROR(VALUE(SUBSTITUTE(E6859,".",",")),E6859)</f>
        <v>No Ct</v>
      </c>
      <c r="L6859" s="61" t="str">
        <f aca="false">IF(J6859="PosK",SUMIFS(K:K,J:J,"PosK",H:H,H6859),"")</f>
        <v/>
      </c>
      <c r="M6859" s="61" t="str">
        <f aca="false">IF(J6859="PosK",SUMIFS(K:K,J:J,"NegK",H:H,H6859),"")</f>
        <v/>
      </c>
      <c r="N6859" s="61" t="str">
        <f aca="false">IF(J6859="PosK",SUMIFS(K:K,J:J,"eDNA",H:H,H6859),"")</f>
        <v/>
      </c>
    </row>
    <row r="6860" customFormat="false" ht="14.25" hidden="false" customHeight="false" outlineLevel="0" collapsed="false">
      <c r="A6860" s="0" t="s">
        <v>806</v>
      </c>
      <c r="B6860" s="52" t="s">
        <v>1051</v>
      </c>
      <c r="C6860" s="52" t="s">
        <v>751</v>
      </c>
      <c r="D6860" s="53" t="n">
        <v>0.1</v>
      </c>
      <c r="E6860" s="53" t="s">
        <v>748</v>
      </c>
      <c r="F6860" s="0" t="s">
        <v>1422</v>
      </c>
      <c r="G6860" s="0" t="str">
        <f aca="false">LEFT(B6860,2)</f>
        <v>32</v>
      </c>
      <c r="H6860" s="0" t="str">
        <f aca="false">I6860&amp;"_"&amp;G6860&amp;"_"&amp;F6860</f>
        <v>Latterfroe_32_20190207_DL2018062_SkanderborgGym_koersel2</v>
      </c>
      <c r="I6860" s="61" t="str">
        <f aca="false">MID(RIGHT(B6860,LEN(B6860)-3),1,FIND("_",RIGHT(B6860,LEN(B6860)-3))-1)</f>
        <v>Latterfroe</v>
      </c>
      <c r="J6860" s="61" t="str">
        <f aca="false">TRIM(SUBSTITUTE(RIGHT(B6860,FIND(I6860,B6860)+1),"_",""))</f>
        <v>eDNA</v>
      </c>
      <c r="K6860" s="0" t="str">
        <f aca="false">IFERROR(VALUE(SUBSTITUTE(E6860,".",",")),E6860)</f>
        <v>No Ct</v>
      </c>
      <c r="L6860" s="61" t="str">
        <f aca="false">IF(J6860="PosK",SUMIFS(K:K,J:J,"PosK",H:H,H6860),"")</f>
        <v/>
      </c>
      <c r="M6860" s="61" t="str">
        <f aca="false">IF(J6860="PosK",SUMIFS(K:K,J:J,"NegK",H:H,H6860),"")</f>
        <v/>
      </c>
      <c r="N6860" s="61" t="str">
        <f aca="false">IF(J6860="PosK",SUMIFS(K:K,J:J,"eDNA",H:H,H6860),"")</f>
        <v/>
      </c>
      <c r="Q6860" s="62"/>
    </row>
    <row r="6861" customFormat="false" ht="14.25" hidden="false" customHeight="false" outlineLevel="0" collapsed="false">
      <c r="A6861" s="0" t="s">
        <v>808</v>
      </c>
      <c r="B6861" s="52" t="s">
        <v>1051</v>
      </c>
      <c r="C6861" s="52" t="s">
        <v>751</v>
      </c>
      <c r="D6861" s="53" t="n">
        <v>0.1</v>
      </c>
      <c r="E6861" s="53" t="s">
        <v>748</v>
      </c>
      <c r="F6861" s="0" t="s">
        <v>1422</v>
      </c>
      <c r="G6861" s="0" t="str">
        <f aca="false">LEFT(B6861,2)</f>
        <v>32</v>
      </c>
      <c r="H6861" s="0" t="str">
        <f aca="false">I6861&amp;"_"&amp;G6861&amp;"_"&amp;F6861</f>
        <v>Latterfroe_32_20190207_DL2018062_SkanderborgGym_koersel2</v>
      </c>
      <c r="I6861" s="61" t="str">
        <f aca="false">MID(RIGHT(B6861,LEN(B6861)-3),1,FIND("_",RIGHT(B6861,LEN(B6861)-3))-1)</f>
        <v>Latterfroe</v>
      </c>
      <c r="J6861" s="61" t="str">
        <f aca="false">TRIM(SUBSTITUTE(RIGHT(B6861,FIND(I6861,B6861)+1),"_",""))</f>
        <v>eDNA</v>
      </c>
      <c r="K6861" s="0" t="str">
        <f aca="false">IFERROR(VALUE(SUBSTITUTE(E6861,".",",")),E6861)</f>
        <v>No Ct</v>
      </c>
      <c r="L6861" s="61" t="str">
        <f aca="false">IF(J6861="PosK",SUMIFS(K:K,J:J,"PosK",H:H,H6861),"")</f>
        <v/>
      </c>
      <c r="M6861" s="61" t="str">
        <f aca="false">IF(J6861="PosK",SUMIFS(K:K,J:J,"NegK",H:H,H6861),"")</f>
        <v/>
      </c>
      <c r="N6861" s="61" t="str">
        <f aca="false">IF(J6861="PosK",SUMIFS(K:K,J:J,"eDNA",H:H,H6861),"")</f>
        <v/>
      </c>
      <c r="P6861" s="62"/>
      <c r="T6861" s="63"/>
      <c r="W6861" s="64"/>
    </row>
    <row r="6862" customFormat="false" ht="14.25" hidden="false" customHeight="false" outlineLevel="0" collapsed="false">
      <c r="A6862" s="0" t="s">
        <v>810</v>
      </c>
      <c r="B6862" s="52" t="s">
        <v>1228</v>
      </c>
      <c r="C6862" s="52" t="s">
        <v>743</v>
      </c>
      <c r="D6862" s="53" t="n">
        <v>0.1</v>
      </c>
      <c r="E6862" s="53" t="n">
        <v>35.29</v>
      </c>
      <c r="F6862" s="0" t="s">
        <v>1422</v>
      </c>
      <c r="G6862" s="0" t="str">
        <f aca="false">LEFT(B6862,2)</f>
        <v>33</v>
      </c>
      <c r="H6862" s="0" t="str">
        <f aca="false">I6862&amp;"_"&amp;G6862&amp;"_"&amp;F6862</f>
        <v>KortbenetGroenFroe_33_20190207_DL2018062_SkanderborgGym_koersel2</v>
      </c>
      <c r="I6862" s="61" t="str">
        <f aca="false">MID(RIGHT(B6862,LEN(B6862)-3),1,FIND("_",RIGHT(B6862,LEN(B6862)-3))-1)</f>
        <v>KortbenetGroenFroe</v>
      </c>
      <c r="J6862" s="61" t="str">
        <f aca="false">TRIM(SUBSTITUTE(RIGHT(B6862,FIND(I6862,B6862)+1),"_",""))</f>
        <v>PosK</v>
      </c>
      <c r="K6862" s="0" t="n">
        <f aca="false">IFERROR(VALUE(SUBSTITUTE(E6862,".",",")),E6862)</f>
        <v>35.29</v>
      </c>
      <c r="L6862" s="61" t="n">
        <f aca="false">IF(J6862="PosK",SUMIFS(K:K,J:J,"PosK",H:H,H6862),"")</f>
        <v>35.29</v>
      </c>
      <c r="M6862" s="61" t="n">
        <f aca="false">IF(J6862="PosK",SUMIFS(K:K,J:J,"NegK",H:H,H6862),"")</f>
        <v>0</v>
      </c>
      <c r="N6862" s="61" t="n">
        <f aca="false">IF(J6862="PosK",SUMIFS(K:K,J:J,"eDNA",H:H,H6862),"")</f>
        <v>0</v>
      </c>
      <c r="P6862" s="62" t="n">
        <f aca="false">IF(K6864="No Ct",0,K6864)</f>
        <v>0</v>
      </c>
      <c r="Q6862" s="62" t="n">
        <f aca="false">IF(K6865="No Ct",0,K6865)</f>
        <v>0</v>
      </c>
      <c r="R6862" s="0" t="str">
        <f aca="false">IF(AND(L6862&gt;0,M6862=0),"Valid","Invalid")</f>
        <v>Valid</v>
      </c>
      <c r="S6862" s="0" t="str">
        <f aca="false">IF(OR(P6862&gt;1,Q6862&gt;1),"Present","Absent")</f>
        <v>Absent</v>
      </c>
      <c r="T6862" s="63" t="str">
        <f aca="false">IF(OR(AND(P6862&gt;1,P6862&lt;41),AND(Q6862&gt;1,Q6862&lt;41)),"Ct&lt;41","Ct&gt;41")</f>
        <v>Ct&gt;41</v>
      </c>
      <c r="U6862" s="0" t="str">
        <f aca="false">I6862</f>
        <v>KortbenetGroenFroe</v>
      </c>
      <c r="V6862" s="0" t="str">
        <f aca="false">MID(F6862,10,9)</f>
        <v>DL2018062</v>
      </c>
      <c r="W6862" s="64" t="str">
        <f aca="false">V6862&amp;"_"&amp;U6862&amp;"_"&amp;R6862&amp;"_"&amp;S6862&amp;"_"&amp;T6862</f>
        <v>DL2018062_KortbenetGroenFroe_Valid_Absent_Ct&gt;41</v>
      </c>
    </row>
    <row r="6863" customFormat="false" ht="14.25" hidden="false" customHeight="false" outlineLevel="0" collapsed="false">
      <c r="A6863" s="0" t="s">
        <v>812</v>
      </c>
      <c r="B6863" s="52" t="s">
        <v>1229</v>
      </c>
      <c r="C6863" s="52" t="s">
        <v>747</v>
      </c>
      <c r="D6863" s="53" t="n">
        <v>0.1</v>
      </c>
      <c r="E6863" s="53" t="s">
        <v>748</v>
      </c>
      <c r="F6863" s="0" t="s">
        <v>1422</v>
      </c>
      <c r="G6863" s="0" t="str">
        <f aca="false">LEFT(B6863,2)</f>
        <v>33</v>
      </c>
      <c r="H6863" s="0" t="str">
        <f aca="false">I6863&amp;"_"&amp;G6863&amp;"_"&amp;F6863</f>
        <v>KortbenetGroenFroe_33_20190207_DL2018062_SkanderborgGym_koersel2</v>
      </c>
      <c r="I6863" s="61" t="str">
        <f aca="false">MID(RIGHT(B6863,LEN(B6863)-3),1,FIND("_",RIGHT(B6863,LEN(B6863)-3))-1)</f>
        <v>KortbenetGroenFroe</v>
      </c>
      <c r="J6863" s="61" t="str">
        <f aca="false">TRIM(SUBSTITUTE(RIGHT(B6863,FIND(I6863,B6863)+1),"_",""))</f>
        <v>NegK</v>
      </c>
      <c r="K6863" s="0" t="str">
        <f aca="false">IFERROR(VALUE(SUBSTITUTE(E6863,".",",")),E6863)</f>
        <v>No Ct</v>
      </c>
      <c r="L6863" s="61" t="str">
        <f aca="false">IF(J6863="PosK",SUMIFS(K:K,J:J,"PosK",H:H,H6863),"")</f>
        <v/>
      </c>
      <c r="M6863" s="61" t="str">
        <f aca="false">IF(J6863="PosK",SUMIFS(K:K,J:J,"NegK",H:H,H6863),"")</f>
        <v/>
      </c>
      <c r="N6863" s="61" t="str">
        <f aca="false">IF(J6863="PosK",SUMIFS(K:K,J:J,"eDNA",H:H,H6863),"")</f>
        <v/>
      </c>
    </row>
    <row r="6864" customFormat="false" ht="14.25" hidden="false" customHeight="false" outlineLevel="0" collapsed="false">
      <c r="A6864" s="0" t="s">
        <v>814</v>
      </c>
      <c r="B6864" s="52" t="s">
        <v>1230</v>
      </c>
      <c r="C6864" s="52" t="s">
        <v>751</v>
      </c>
      <c r="D6864" s="53" t="n">
        <v>0.1</v>
      </c>
      <c r="E6864" s="53" t="s">
        <v>748</v>
      </c>
      <c r="F6864" s="0" t="s">
        <v>1422</v>
      </c>
      <c r="G6864" s="0" t="str">
        <f aca="false">LEFT(B6864,2)</f>
        <v>33</v>
      </c>
      <c r="H6864" s="0" t="str">
        <f aca="false">I6864&amp;"_"&amp;G6864&amp;"_"&amp;F6864</f>
        <v>KortbenetGroenFroe_33_20190207_DL2018062_SkanderborgGym_koersel2</v>
      </c>
      <c r="I6864" s="61" t="str">
        <f aca="false">MID(RIGHT(B6864,LEN(B6864)-3),1,FIND("_",RIGHT(B6864,LEN(B6864)-3))-1)</f>
        <v>KortbenetGroenFroe</v>
      </c>
      <c r="J6864" s="61" t="str">
        <f aca="false">TRIM(SUBSTITUTE(RIGHT(B6864,FIND(I6864,B6864)+1),"_",""))</f>
        <v>eDNA</v>
      </c>
      <c r="K6864" s="0" t="str">
        <f aca="false">IFERROR(VALUE(SUBSTITUTE(E6864,".",",")),E6864)</f>
        <v>No Ct</v>
      </c>
      <c r="L6864" s="61" t="str">
        <f aca="false">IF(J6864="PosK",SUMIFS(K:K,J:J,"PosK",H:H,H6864),"")</f>
        <v/>
      </c>
      <c r="M6864" s="61" t="str">
        <f aca="false">IF(J6864="PosK",SUMIFS(K:K,J:J,"NegK",H:H,H6864),"")</f>
        <v/>
      </c>
      <c r="N6864" s="61" t="str">
        <f aca="false">IF(J6864="PosK",SUMIFS(K:K,J:J,"eDNA",H:H,H6864),"")</f>
        <v/>
      </c>
      <c r="Q6864" s="62"/>
    </row>
    <row r="6865" customFormat="false" ht="14.25" hidden="false" customHeight="false" outlineLevel="0" collapsed="false">
      <c r="A6865" s="0" t="s">
        <v>816</v>
      </c>
      <c r="B6865" s="52" t="s">
        <v>1230</v>
      </c>
      <c r="C6865" s="52" t="s">
        <v>751</v>
      </c>
      <c r="D6865" s="53" t="n">
        <v>0.1</v>
      </c>
      <c r="E6865" s="53" t="s">
        <v>748</v>
      </c>
      <c r="F6865" s="0" t="s">
        <v>1422</v>
      </c>
      <c r="G6865" s="0" t="str">
        <f aca="false">LEFT(B6865,2)</f>
        <v>33</v>
      </c>
      <c r="H6865" s="0" t="str">
        <f aca="false">I6865&amp;"_"&amp;G6865&amp;"_"&amp;F6865</f>
        <v>KortbenetGroenFroe_33_20190207_DL2018062_SkanderborgGym_koersel2</v>
      </c>
      <c r="I6865" s="61" t="str">
        <f aca="false">MID(RIGHT(B6865,LEN(B6865)-3),1,FIND("_",RIGHT(B6865,LEN(B6865)-3))-1)</f>
        <v>KortbenetGroenFroe</v>
      </c>
      <c r="J6865" s="61" t="str">
        <f aca="false">TRIM(SUBSTITUTE(RIGHT(B6865,FIND(I6865,B6865)+1),"_",""))</f>
        <v>eDNA</v>
      </c>
      <c r="K6865" s="0" t="str">
        <f aca="false">IFERROR(VALUE(SUBSTITUTE(E6865,".",",")),E6865)</f>
        <v>No Ct</v>
      </c>
      <c r="L6865" s="61" t="str">
        <f aca="false">IF(J6865="PosK",SUMIFS(K:K,J:J,"PosK",H:H,H6865),"")</f>
        <v/>
      </c>
      <c r="M6865" s="61" t="str">
        <f aca="false">IF(J6865="PosK",SUMIFS(K:K,J:J,"NegK",H:H,H6865),"")</f>
        <v/>
      </c>
      <c r="N6865" s="61" t="str">
        <f aca="false">IF(J6865="PosK",SUMIFS(K:K,J:J,"eDNA",H:H,H6865),"")</f>
        <v/>
      </c>
      <c r="P6865" s="62"/>
      <c r="T6865" s="63"/>
      <c r="W6865" s="64"/>
    </row>
    <row r="6866" customFormat="false" ht="14.25" hidden="false" customHeight="false" outlineLevel="0" collapsed="false">
      <c r="A6866" s="0" t="s">
        <v>818</v>
      </c>
      <c r="B6866" s="52" t="s">
        <v>1232</v>
      </c>
      <c r="C6866" s="52" t="s">
        <v>743</v>
      </c>
      <c r="D6866" s="53" t="n">
        <v>0.1</v>
      </c>
      <c r="E6866" s="53" t="n">
        <v>27.34</v>
      </c>
      <c r="F6866" s="0" t="s">
        <v>1422</v>
      </c>
      <c r="G6866" s="0" t="str">
        <f aca="false">LEFT(B6866,2)</f>
        <v>34</v>
      </c>
      <c r="H6866" s="0" t="str">
        <f aca="false">I6866&amp;"_"&amp;G6866&amp;"_"&amp;F6866</f>
        <v>Soelvkarusse_34_20190207_DL2018062_SkanderborgGym_koersel2</v>
      </c>
      <c r="I6866" s="61" t="str">
        <f aca="false">MID(RIGHT(B6866,LEN(B6866)-3),1,FIND("_",RIGHT(B6866,LEN(B6866)-3))-1)</f>
        <v>Soelvkarusse</v>
      </c>
      <c r="J6866" s="61" t="str">
        <f aca="false">TRIM(SUBSTITUTE(RIGHT(B6866,FIND(I6866,B6866)+1),"_",""))</f>
        <v>PosK</v>
      </c>
      <c r="K6866" s="0" t="n">
        <f aca="false">IFERROR(VALUE(SUBSTITUTE(E6866,".",",")),E6866)</f>
        <v>27.34</v>
      </c>
      <c r="L6866" s="61" t="n">
        <f aca="false">IF(J6866="PosK",SUMIFS(K:K,J:J,"PosK",H:H,H6866),"")</f>
        <v>27.34</v>
      </c>
      <c r="M6866" s="61" t="n">
        <f aca="false">IF(J6866="PosK",SUMIFS(K:K,J:J,"NegK",H:H,H6866),"")</f>
        <v>0</v>
      </c>
      <c r="N6866" s="61" t="n">
        <f aca="false">IF(J6866="PosK",SUMIFS(K:K,J:J,"eDNA",H:H,H6866),"")</f>
        <v>0</v>
      </c>
      <c r="P6866" s="62" t="n">
        <f aca="false">IF(K6868="No Ct",0,K6868)</f>
        <v>0</v>
      </c>
      <c r="Q6866" s="62" t="n">
        <f aca="false">IF(K6869="No Ct",0,K6869)</f>
        <v>0</v>
      </c>
      <c r="R6866" s="0" t="str">
        <f aca="false">IF(AND(L6866&gt;0,M6866=0),"Valid","Invalid")</f>
        <v>Valid</v>
      </c>
      <c r="S6866" s="0" t="str">
        <f aca="false">IF(OR(P6866&gt;1,Q6866&gt;1),"Present","Absent")</f>
        <v>Absent</v>
      </c>
      <c r="T6866" s="63" t="str">
        <f aca="false">IF(OR(AND(P6866&gt;1,P6866&lt;41),AND(Q6866&gt;1,Q6866&lt;41)),"Ct&lt;41","Ct&gt;41")</f>
        <v>Ct&gt;41</v>
      </c>
      <c r="U6866" s="0" t="str">
        <f aca="false">I6866</f>
        <v>Soelvkarusse</v>
      </c>
      <c r="V6866" s="0" t="str">
        <f aca="false">MID(F6866,10,9)</f>
        <v>DL2018062</v>
      </c>
      <c r="W6866" s="64" t="str">
        <f aca="false">V6866&amp;"_"&amp;U6866&amp;"_"&amp;R6866&amp;"_"&amp;S6866&amp;"_"&amp;T6866</f>
        <v>DL2018062_Soelvkarusse_Valid_Absent_Ct&gt;41</v>
      </c>
    </row>
    <row r="6867" customFormat="false" ht="14.25" hidden="false" customHeight="false" outlineLevel="0" collapsed="false">
      <c r="A6867" s="0" t="s">
        <v>820</v>
      </c>
      <c r="B6867" s="52" t="s">
        <v>1233</v>
      </c>
      <c r="C6867" s="52" t="s">
        <v>747</v>
      </c>
      <c r="D6867" s="53" t="n">
        <v>0.1</v>
      </c>
      <c r="E6867" s="53" t="s">
        <v>748</v>
      </c>
      <c r="F6867" s="0" t="s">
        <v>1422</v>
      </c>
      <c r="G6867" s="0" t="str">
        <f aca="false">LEFT(B6867,2)</f>
        <v>34</v>
      </c>
      <c r="H6867" s="0" t="str">
        <f aca="false">I6867&amp;"_"&amp;G6867&amp;"_"&amp;F6867</f>
        <v>Soelvkarusse_34_20190207_DL2018062_SkanderborgGym_koersel2</v>
      </c>
      <c r="I6867" s="61" t="str">
        <f aca="false">MID(RIGHT(B6867,LEN(B6867)-3),1,FIND("_",RIGHT(B6867,LEN(B6867)-3))-1)</f>
        <v>Soelvkarusse</v>
      </c>
      <c r="J6867" s="61" t="str">
        <f aca="false">TRIM(SUBSTITUTE(RIGHT(B6867,FIND(I6867,B6867)+1),"_",""))</f>
        <v>NegK</v>
      </c>
      <c r="K6867" s="0" t="str">
        <f aca="false">IFERROR(VALUE(SUBSTITUTE(E6867,".",",")),E6867)</f>
        <v>No Ct</v>
      </c>
      <c r="L6867" s="61" t="str">
        <f aca="false">IF(J6867="PosK",SUMIFS(K:K,J:J,"PosK",H:H,H6867),"")</f>
        <v/>
      </c>
      <c r="M6867" s="61" t="str">
        <f aca="false">IF(J6867="PosK",SUMIFS(K:K,J:J,"NegK",H:H,H6867),"")</f>
        <v/>
      </c>
      <c r="N6867" s="61" t="str">
        <f aca="false">IF(J6867="PosK",SUMIFS(K:K,J:J,"eDNA",H:H,H6867),"")</f>
        <v/>
      </c>
    </row>
    <row r="6868" customFormat="false" ht="14.25" hidden="false" customHeight="false" outlineLevel="0" collapsed="false">
      <c r="A6868" s="0" t="s">
        <v>822</v>
      </c>
      <c r="B6868" s="52" t="s">
        <v>1234</v>
      </c>
      <c r="C6868" s="52" t="s">
        <v>751</v>
      </c>
      <c r="D6868" s="53" t="n">
        <v>0.1</v>
      </c>
      <c r="E6868" s="53" t="s">
        <v>748</v>
      </c>
      <c r="F6868" s="0" t="s">
        <v>1422</v>
      </c>
      <c r="G6868" s="0" t="str">
        <f aca="false">LEFT(B6868,2)</f>
        <v>34</v>
      </c>
      <c r="H6868" s="0" t="str">
        <f aca="false">I6868&amp;"_"&amp;G6868&amp;"_"&amp;F6868</f>
        <v>Soelvkarusse_34_20190207_DL2018062_SkanderborgGym_koersel2</v>
      </c>
      <c r="I6868" s="61" t="str">
        <f aca="false">MID(RIGHT(B6868,LEN(B6868)-3),1,FIND("_",RIGHT(B6868,LEN(B6868)-3))-1)</f>
        <v>Soelvkarusse</v>
      </c>
      <c r="J6868" s="61" t="str">
        <f aca="false">TRIM(SUBSTITUTE(RIGHT(B6868,FIND(I6868,B6868)+1),"_",""))</f>
        <v>eDNA</v>
      </c>
      <c r="K6868" s="0" t="str">
        <f aca="false">IFERROR(VALUE(SUBSTITUTE(E6868,".",",")),E6868)</f>
        <v>No Ct</v>
      </c>
      <c r="L6868" s="61" t="str">
        <f aca="false">IF(J6868="PosK",SUMIFS(K:K,J:J,"PosK",H:H,H6868),"")</f>
        <v/>
      </c>
      <c r="M6868" s="61" t="str">
        <f aca="false">IF(J6868="PosK",SUMIFS(K:K,J:J,"NegK",H:H,H6868),"")</f>
        <v/>
      </c>
      <c r="N6868" s="61" t="str">
        <f aca="false">IF(J6868="PosK",SUMIFS(K:K,J:J,"eDNA",H:H,H6868),"")</f>
        <v/>
      </c>
      <c r="Q6868" s="62"/>
    </row>
    <row r="6869" customFormat="false" ht="14.25" hidden="false" customHeight="false" outlineLevel="0" collapsed="false">
      <c r="A6869" s="0" t="s">
        <v>824</v>
      </c>
      <c r="B6869" s="52" t="s">
        <v>1234</v>
      </c>
      <c r="C6869" s="52" t="s">
        <v>751</v>
      </c>
      <c r="D6869" s="53" t="n">
        <v>0.1</v>
      </c>
      <c r="E6869" s="53" t="s">
        <v>748</v>
      </c>
      <c r="F6869" s="0" t="s">
        <v>1422</v>
      </c>
      <c r="G6869" s="0" t="str">
        <f aca="false">LEFT(B6869,2)</f>
        <v>34</v>
      </c>
      <c r="H6869" s="0" t="str">
        <f aca="false">I6869&amp;"_"&amp;G6869&amp;"_"&amp;F6869</f>
        <v>Soelvkarusse_34_20190207_DL2018062_SkanderborgGym_koersel2</v>
      </c>
      <c r="I6869" s="61" t="str">
        <f aca="false">MID(RIGHT(B6869,LEN(B6869)-3),1,FIND("_",RIGHT(B6869,LEN(B6869)-3))-1)</f>
        <v>Soelvkarusse</v>
      </c>
      <c r="J6869" s="61" t="str">
        <f aca="false">TRIM(SUBSTITUTE(RIGHT(B6869,FIND(I6869,B6869)+1),"_",""))</f>
        <v>eDNA</v>
      </c>
      <c r="K6869" s="0" t="str">
        <f aca="false">IFERROR(VALUE(SUBSTITUTE(E6869,".",",")),E6869)</f>
        <v>No Ct</v>
      </c>
      <c r="L6869" s="61" t="str">
        <f aca="false">IF(J6869="PosK",SUMIFS(K:K,J:J,"PosK",H:H,H6869),"")</f>
        <v/>
      </c>
      <c r="M6869" s="61" t="str">
        <f aca="false">IF(J6869="PosK",SUMIFS(K:K,J:J,"NegK",H:H,H6869),"")</f>
        <v/>
      </c>
      <c r="N6869" s="61" t="str">
        <f aca="false">IF(J6869="PosK",SUMIFS(K:K,J:J,"eDNA",H:H,H6869),"")</f>
        <v/>
      </c>
      <c r="P6869" s="62"/>
      <c r="T6869" s="63"/>
      <c r="W6869" s="64"/>
    </row>
    <row r="6870" customFormat="false" ht="14.25" hidden="false" customHeight="false" outlineLevel="0" collapsed="false">
      <c r="A6870" s="0" t="s">
        <v>741</v>
      </c>
      <c r="B6870" s="52" t="s">
        <v>742</v>
      </c>
      <c r="C6870" s="52" t="s">
        <v>743</v>
      </c>
      <c r="D6870" s="53" t="n">
        <v>0.1</v>
      </c>
      <c r="E6870" s="53" t="s">
        <v>748</v>
      </c>
      <c r="F6870" s="0" t="s">
        <v>1423</v>
      </c>
      <c r="G6870" s="0" t="str">
        <f aca="false">LEFT(B6870,2)</f>
        <v>01</v>
      </c>
      <c r="H6870" s="0" t="str">
        <f aca="false">I6870&amp;"_"&amp;G6870&amp;"_"&amp;F6870</f>
        <v>Loegfroe_01_20190409_DL2018098_OeregaardGym_koersel1</v>
      </c>
      <c r="I6870" s="61" t="str">
        <f aca="false">MID(RIGHT(B6870,LEN(B6870)-3),1,FIND("_",RIGHT(B6870,LEN(B6870)-3))-1)</f>
        <v>Loegfroe</v>
      </c>
      <c r="J6870" s="61" t="str">
        <f aca="false">TRIM(SUBSTITUTE(RIGHT(B6870,FIND(I6870,B6870)+1),"_",""))</f>
        <v>PosK</v>
      </c>
      <c r="K6870" s="0" t="str">
        <f aca="false">IFERROR(VALUE(SUBSTITUTE(E6870,".",",")),E6870)</f>
        <v>No Ct</v>
      </c>
      <c r="L6870" s="61" t="n">
        <f aca="false">IF(J6870="PosK",SUMIFS(K:K,J:J,"PosK",H:H,H6870),"")</f>
        <v>0</v>
      </c>
      <c r="M6870" s="61" t="n">
        <f aca="false">IF(J6870="PosK",SUMIFS(K:K,J:J,"NegK",H:H,H6870),"")</f>
        <v>0</v>
      </c>
      <c r="N6870" s="61" t="n">
        <f aca="false">IF(J6870="PosK",SUMIFS(K:K,J:J,"eDNA",H:H,H6870),"")</f>
        <v>0</v>
      </c>
      <c r="P6870" s="62" t="n">
        <f aca="false">IF(K6872="No Ct",0,K6872)</f>
        <v>0</v>
      </c>
      <c r="Q6870" s="62" t="n">
        <f aca="false">IF(K6873="No Ct",0,K6873)</f>
        <v>0</v>
      </c>
      <c r="R6870" s="0" t="str">
        <f aca="false">IF(AND(L6870&gt;0,M6870=0),"Valid","Invalid")</f>
        <v>Invalid</v>
      </c>
      <c r="S6870" s="0" t="str">
        <f aca="false">IF(OR(P6870&gt;1,Q6870&gt;1),"Present","Absent")</f>
        <v>Absent</v>
      </c>
      <c r="T6870" s="63" t="str">
        <f aca="false">IF(OR(AND(P6870&gt;1,P6870&lt;41),AND(Q6870&gt;1,Q6870&lt;41)),"Ct&lt;41","Ct&gt;41")</f>
        <v>Ct&gt;41</v>
      </c>
      <c r="U6870" s="0" t="str">
        <f aca="false">I6870</f>
        <v>Loegfroe</v>
      </c>
      <c r="V6870" s="0" t="str">
        <f aca="false">MID(F6870,10,9)</f>
        <v>DL2018098</v>
      </c>
      <c r="W6870" s="64" t="str">
        <f aca="false">V6870&amp;"_"&amp;U6870&amp;"_"&amp;R6870&amp;"_"&amp;S6870&amp;"_"&amp;T6870</f>
        <v>DL2018098_Loegfroe_Invalid_Absent_Ct&gt;41</v>
      </c>
    </row>
    <row r="6871" customFormat="false" ht="14.25" hidden="false" customHeight="false" outlineLevel="0" collapsed="false">
      <c r="A6871" s="0" t="s">
        <v>745</v>
      </c>
      <c r="B6871" s="52" t="s">
        <v>746</v>
      </c>
      <c r="C6871" s="52" t="s">
        <v>747</v>
      </c>
      <c r="D6871" s="53" t="n">
        <v>0.1</v>
      </c>
      <c r="E6871" s="53" t="s">
        <v>748</v>
      </c>
      <c r="F6871" s="0" t="s">
        <v>1423</v>
      </c>
      <c r="G6871" s="0" t="str">
        <f aca="false">LEFT(B6871,2)</f>
        <v>01</v>
      </c>
      <c r="H6871" s="0" t="str">
        <f aca="false">I6871&amp;"_"&amp;G6871&amp;"_"&amp;F6871</f>
        <v>Loegfroe_01_20190409_DL2018098_OeregaardGym_koersel1</v>
      </c>
      <c r="I6871" s="61" t="str">
        <f aca="false">MID(RIGHT(B6871,LEN(B6871)-3),1,FIND("_",RIGHT(B6871,LEN(B6871)-3))-1)</f>
        <v>Loegfroe</v>
      </c>
      <c r="J6871" s="61" t="str">
        <f aca="false">TRIM(SUBSTITUTE(RIGHT(B6871,FIND(I6871,B6871)+1),"_",""))</f>
        <v>NegK</v>
      </c>
      <c r="K6871" s="0" t="str">
        <f aca="false">IFERROR(VALUE(SUBSTITUTE(E6871,".",",")),E6871)</f>
        <v>No Ct</v>
      </c>
      <c r="L6871" s="61" t="str">
        <f aca="false">IF(J6871="PosK",SUMIFS(K:K,J:J,"PosK",H:H,H6871),"")</f>
        <v/>
      </c>
      <c r="M6871" s="61" t="str">
        <f aca="false">IF(J6871="PosK",SUMIFS(K:K,J:J,"NegK",H:H,H6871),"")</f>
        <v/>
      </c>
      <c r="N6871" s="61" t="str">
        <f aca="false">IF(J6871="PosK",SUMIFS(K:K,J:J,"eDNA",H:H,H6871),"")</f>
        <v/>
      </c>
    </row>
    <row r="6872" customFormat="false" ht="14.25" hidden="false" customHeight="false" outlineLevel="0" collapsed="false">
      <c r="A6872" s="0" t="s">
        <v>749</v>
      </c>
      <c r="B6872" s="52" t="s">
        <v>750</v>
      </c>
      <c r="C6872" s="52" t="s">
        <v>751</v>
      </c>
      <c r="D6872" s="53" t="n">
        <v>0.1</v>
      </c>
      <c r="E6872" s="53" t="s">
        <v>748</v>
      </c>
      <c r="F6872" s="0" t="s">
        <v>1423</v>
      </c>
      <c r="G6872" s="0" t="str">
        <f aca="false">LEFT(B6872,2)</f>
        <v>01</v>
      </c>
      <c r="H6872" s="0" t="str">
        <f aca="false">I6872&amp;"_"&amp;G6872&amp;"_"&amp;F6872</f>
        <v>Loegfroe_01_20190409_DL2018098_OeregaardGym_koersel1</v>
      </c>
      <c r="I6872" s="61" t="str">
        <f aca="false">MID(RIGHT(B6872,LEN(B6872)-3),1,FIND("_",RIGHT(B6872,LEN(B6872)-3))-1)</f>
        <v>Loegfroe</v>
      </c>
      <c r="J6872" s="61" t="str">
        <f aca="false">TRIM(SUBSTITUTE(RIGHT(B6872,FIND(I6872,B6872)+1),"_",""))</f>
        <v>eDNA</v>
      </c>
      <c r="K6872" s="0" t="str">
        <f aca="false">IFERROR(VALUE(SUBSTITUTE(E6872,".",",")),E6872)</f>
        <v>No Ct</v>
      </c>
      <c r="L6872" s="61" t="str">
        <f aca="false">IF(J6872="PosK",SUMIFS(K:K,J:J,"PosK",H:H,H6872),"")</f>
        <v/>
      </c>
      <c r="M6872" s="61" t="str">
        <f aca="false">IF(J6872="PosK",SUMIFS(K:K,J:J,"NegK",H:H,H6872),"")</f>
        <v/>
      </c>
      <c r="N6872" s="61" t="str">
        <f aca="false">IF(J6872="PosK",SUMIFS(K:K,J:J,"eDNA",H:H,H6872),"")</f>
        <v/>
      </c>
      <c r="Q6872" s="62"/>
    </row>
    <row r="6873" customFormat="false" ht="14.25" hidden="false" customHeight="false" outlineLevel="0" collapsed="false">
      <c r="A6873" s="0" t="s">
        <v>752</v>
      </c>
      <c r="B6873" s="52" t="s">
        <v>750</v>
      </c>
      <c r="C6873" s="52" t="s">
        <v>751</v>
      </c>
      <c r="D6873" s="53" t="n">
        <v>0.1</v>
      </c>
      <c r="E6873" s="53" t="s">
        <v>748</v>
      </c>
      <c r="F6873" s="0" t="s">
        <v>1423</v>
      </c>
      <c r="G6873" s="0" t="str">
        <f aca="false">LEFT(B6873,2)</f>
        <v>01</v>
      </c>
      <c r="H6873" s="0" t="str">
        <f aca="false">I6873&amp;"_"&amp;G6873&amp;"_"&amp;F6873</f>
        <v>Loegfroe_01_20190409_DL2018098_OeregaardGym_koersel1</v>
      </c>
      <c r="I6873" s="61" t="str">
        <f aca="false">MID(RIGHT(B6873,LEN(B6873)-3),1,FIND("_",RIGHT(B6873,LEN(B6873)-3))-1)</f>
        <v>Loegfroe</v>
      </c>
      <c r="J6873" s="61" t="str">
        <f aca="false">TRIM(SUBSTITUTE(RIGHT(B6873,FIND(I6873,B6873)+1),"_",""))</f>
        <v>eDNA</v>
      </c>
      <c r="K6873" s="0" t="str">
        <f aca="false">IFERROR(VALUE(SUBSTITUTE(E6873,".",",")),E6873)</f>
        <v>No Ct</v>
      </c>
      <c r="L6873" s="61" t="str">
        <f aca="false">IF(J6873="PosK",SUMIFS(K:K,J:J,"PosK",H:H,H6873),"")</f>
        <v/>
      </c>
      <c r="M6873" s="61" t="str">
        <f aca="false">IF(J6873="PosK",SUMIFS(K:K,J:J,"NegK",H:H,H6873),"")</f>
        <v/>
      </c>
      <c r="N6873" s="61" t="str">
        <f aca="false">IF(J6873="PosK",SUMIFS(K:K,J:J,"eDNA",H:H,H6873),"")</f>
        <v/>
      </c>
      <c r="P6873" s="62"/>
      <c r="T6873" s="63"/>
      <c r="W6873" s="64"/>
    </row>
    <row r="6874" customFormat="false" ht="14.25" hidden="false" customHeight="false" outlineLevel="0" collapsed="false">
      <c r="A6874" s="0" t="s">
        <v>754</v>
      </c>
      <c r="B6874" s="52" t="s">
        <v>755</v>
      </c>
      <c r="C6874" s="52" t="s">
        <v>743</v>
      </c>
      <c r="D6874" s="53" t="n">
        <v>0.1</v>
      </c>
      <c r="E6874" s="53" t="n">
        <v>29.88</v>
      </c>
      <c r="F6874" s="0" t="s">
        <v>1423</v>
      </c>
      <c r="G6874" s="0" t="str">
        <f aca="false">LEFT(B6874,2)</f>
        <v>02</v>
      </c>
      <c r="H6874" s="0" t="str">
        <f aca="false">I6874&amp;"_"&amp;G6874&amp;"_"&amp;F6874</f>
        <v>StorVandsalamander_02_20190409_DL2018098_OeregaardGym_koersel1</v>
      </c>
      <c r="I6874" s="61" t="str">
        <f aca="false">MID(RIGHT(B6874,LEN(B6874)-3),1,FIND("_",RIGHT(B6874,LEN(B6874)-3))-1)</f>
        <v>StorVandsalamander</v>
      </c>
      <c r="J6874" s="61" t="str">
        <f aca="false">TRIM(SUBSTITUTE(RIGHT(B6874,FIND(I6874,B6874)+1),"_",""))</f>
        <v>PosK</v>
      </c>
      <c r="K6874" s="0" t="n">
        <f aca="false">IFERROR(VALUE(SUBSTITUTE(E6874,".",",")),E6874)</f>
        <v>29.88</v>
      </c>
      <c r="L6874" s="61" t="n">
        <f aca="false">IF(J6874="PosK",SUMIFS(K:K,J:J,"PosK",H:H,H6874),"")</f>
        <v>29.88</v>
      </c>
      <c r="M6874" s="61" t="n">
        <f aca="false">IF(J6874="PosK",SUMIFS(K:K,J:J,"NegK",H:H,H6874),"")</f>
        <v>0</v>
      </c>
      <c r="N6874" s="61" t="n">
        <f aca="false">IF(J6874="PosK",SUMIFS(K:K,J:J,"eDNA",H:H,H6874),"")</f>
        <v>72.4</v>
      </c>
      <c r="P6874" s="62" t="n">
        <f aca="false">IF(K6876="No Ct",0,K6876)</f>
        <v>36.64</v>
      </c>
      <c r="Q6874" s="62" t="n">
        <f aca="false">IF(K6877="No Ct",0,K6877)</f>
        <v>35.76</v>
      </c>
      <c r="R6874" s="0" t="str">
        <f aca="false">IF(AND(L6874&gt;0,M6874=0),"Valid","Invalid")</f>
        <v>Valid</v>
      </c>
      <c r="S6874" s="0" t="str">
        <f aca="false">IF(OR(P6874&gt;1,Q6874&gt;1),"Present","Absent")</f>
        <v>Present</v>
      </c>
      <c r="T6874" s="63" t="str">
        <f aca="false">IF(OR(AND(P6874&gt;1,P6874&lt;41),AND(Q6874&gt;1,Q6874&lt;41)),"Ct&lt;41","Ct&gt;41")</f>
        <v>Ct&lt;41</v>
      </c>
      <c r="U6874" s="0" t="str">
        <f aca="false">I6874</f>
        <v>StorVandsalamander</v>
      </c>
      <c r="V6874" s="0" t="str">
        <f aca="false">MID(F6874,10,9)</f>
        <v>DL2018098</v>
      </c>
      <c r="W6874" s="64" t="str">
        <f aca="false">V6874&amp;"_"&amp;U6874&amp;"_"&amp;R6874&amp;"_"&amp;S6874&amp;"_"&amp;T6874</f>
        <v>DL2018098_StorVandsalamander_Valid_Present_Ct&lt;41</v>
      </c>
    </row>
    <row r="6875" customFormat="false" ht="14.25" hidden="false" customHeight="false" outlineLevel="0" collapsed="false">
      <c r="A6875" s="0" t="s">
        <v>756</v>
      </c>
      <c r="B6875" s="52" t="s">
        <v>757</v>
      </c>
      <c r="C6875" s="52" t="s">
        <v>747</v>
      </c>
      <c r="D6875" s="53" t="n">
        <v>0.1</v>
      </c>
      <c r="E6875" s="53" t="s">
        <v>748</v>
      </c>
      <c r="F6875" s="0" t="s">
        <v>1423</v>
      </c>
      <c r="G6875" s="0" t="str">
        <f aca="false">LEFT(B6875,2)</f>
        <v>02</v>
      </c>
      <c r="H6875" s="0" t="str">
        <f aca="false">I6875&amp;"_"&amp;G6875&amp;"_"&amp;F6875</f>
        <v>StorVandsalamander_02_20190409_DL2018098_OeregaardGym_koersel1</v>
      </c>
      <c r="I6875" s="61" t="str">
        <f aca="false">MID(RIGHT(B6875,LEN(B6875)-3),1,FIND("_",RIGHT(B6875,LEN(B6875)-3))-1)</f>
        <v>StorVandsalamander</v>
      </c>
      <c r="J6875" s="61" t="str">
        <f aca="false">TRIM(SUBSTITUTE(RIGHT(B6875,FIND(I6875,B6875)+1),"_",""))</f>
        <v>NegK</v>
      </c>
      <c r="K6875" s="0" t="str">
        <f aca="false">IFERROR(VALUE(SUBSTITUTE(E6875,".",",")),E6875)</f>
        <v>No Ct</v>
      </c>
      <c r="L6875" s="61" t="str">
        <f aca="false">IF(J6875="PosK",SUMIFS(K:K,J:J,"PosK",H:H,H6875),"")</f>
        <v/>
      </c>
      <c r="M6875" s="61" t="str">
        <f aca="false">IF(J6875="PosK",SUMIFS(K:K,J:J,"NegK",H:H,H6875),"")</f>
        <v/>
      </c>
      <c r="N6875" s="61" t="str">
        <f aca="false">IF(J6875="PosK",SUMIFS(K:K,J:J,"eDNA",H:H,H6875),"")</f>
        <v/>
      </c>
    </row>
    <row r="6876" customFormat="false" ht="14.25" hidden="false" customHeight="false" outlineLevel="0" collapsed="false">
      <c r="A6876" s="0" t="s">
        <v>758</v>
      </c>
      <c r="B6876" s="52" t="s">
        <v>759</v>
      </c>
      <c r="C6876" s="52" t="s">
        <v>751</v>
      </c>
      <c r="D6876" s="53" t="n">
        <v>0.1</v>
      </c>
      <c r="E6876" s="53" t="n">
        <v>36.64</v>
      </c>
      <c r="F6876" s="0" t="s">
        <v>1423</v>
      </c>
      <c r="G6876" s="0" t="str">
        <f aca="false">LEFT(B6876,2)</f>
        <v>02</v>
      </c>
      <c r="H6876" s="0" t="str">
        <f aca="false">I6876&amp;"_"&amp;G6876&amp;"_"&amp;F6876</f>
        <v>StorVandsalamander_02_20190409_DL2018098_OeregaardGym_koersel1</v>
      </c>
      <c r="I6876" s="61" t="str">
        <f aca="false">MID(RIGHT(B6876,LEN(B6876)-3),1,FIND("_",RIGHT(B6876,LEN(B6876)-3))-1)</f>
        <v>StorVandsalamander</v>
      </c>
      <c r="J6876" s="61" t="str">
        <f aca="false">TRIM(SUBSTITUTE(RIGHT(B6876,FIND(I6876,B6876)+1),"_",""))</f>
        <v>eDNA</v>
      </c>
      <c r="K6876" s="0" t="n">
        <f aca="false">IFERROR(VALUE(SUBSTITUTE(E6876,".",",")),E6876)</f>
        <v>36.64</v>
      </c>
      <c r="L6876" s="61" t="str">
        <f aca="false">IF(J6876="PosK",SUMIFS(K:K,J:J,"PosK",H:H,H6876),"")</f>
        <v/>
      </c>
      <c r="M6876" s="61" t="str">
        <f aca="false">IF(J6876="PosK",SUMIFS(K:K,J:J,"NegK",H:H,H6876),"")</f>
        <v/>
      </c>
      <c r="N6876" s="61" t="str">
        <f aca="false">IF(J6876="PosK",SUMIFS(K:K,J:J,"eDNA",H:H,H6876),"")</f>
        <v/>
      </c>
      <c r="Q6876" s="62"/>
    </row>
    <row r="6877" customFormat="false" ht="14.25" hidden="false" customHeight="false" outlineLevel="0" collapsed="false">
      <c r="A6877" s="0" t="s">
        <v>760</v>
      </c>
      <c r="B6877" s="52" t="s">
        <v>759</v>
      </c>
      <c r="C6877" s="52" t="s">
        <v>751</v>
      </c>
      <c r="D6877" s="53" t="n">
        <v>0.1</v>
      </c>
      <c r="E6877" s="53" t="n">
        <v>35.76</v>
      </c>
      <c r="F6877" s="0" t="s">
        <v>1423</v>
      </c>
      <c r="G6877" s="0" t="str">
        <f aca="false">LEFT(B6877,2)</f>
        <v>02</v>
      </c>
      <c r="H6877" s="0" t="str">
        <f aca="false">I6877&amp;"_"&amp;G6877&amp;"_"&amp;F6877</f>
        <v>StorVandsalamander_02_20190409_DL2018098_OeregaardGym_koersel1</v>
      </c>
      <c r="I6877" s="61" t="str">
        <f aca="false">MID(RIGHT(B6877,LEN(B6877)-3),1,FIND("_",RIGHT(B6877,LEN(B6877)-3))-1)</f>
        <v>StorVandsalamander</v>
      </c>
      <c r="J6877" s="61" t="str">
        <f aca="false">TRIM(SUBSTITUTE(RIGHT(B6877,FIND(I6877,B6877)+1),"_",""))</f>
        <v>eDNA</v>
      </c>
      <c r="K6877" s="0" t="n">
        <f aca="false">IFERROR(VALUE(SUBSTITUTE(E6877,".",",")),E6877)</f>
        <v>35.76</v>
      </c>
      <c r="L6877" s="61" t="str">
        <f aca="false">IF(J6877="PosK",SUMIFS(K:K,J:J,"PosK",H:H,H6877),"")</f>
        <v/>
      </c>
      <c r="M6877" s="61" t="str">
        <f aca="false">IF(J6877="PosK",SUMIFS(K:K,J:J,"NegK",H:H,H6877),"")</f>
        <v/>
      </c>
      <c r="N6877" s="61" t="str">
        <f aca="false">IF(J6877="PosK",SUMIFS(K:K,J:J,"eDNA",H:H,H6877),"")</f>
        <v/>
      </c>
      <c r="P6877" s="62"/>
      <c r="T6877" s="63"/>
      <c r="W6877" s="64"/>
    </row>
    <row r="6878" customFormat="false" ht="14.25" hidden="false" customHeight="false" outlineLevel="0" collapsed="false">
      <c r="A6878" s="0" t="s">
        <v>762</v>
      </c>
      <c r="B6878" s="52" t="s">
        <v>763</v>
      </c>
      <c r="C6878" s="52" t="s">
        <v>743</v>
      </c>
      <c r="D6878" s="53" t="n">
        <v>0.1</v>
      </c>
      <c r="E6878" s="53" t="n">
        <v>24.7</v>
      </c>
      <c r="F6878" s="0" t="s">
        <v>1423</v>
      </c>
      <c r="G6878" s="0" t="str">
        <f aca="false">LEFT(B6878,2)</f>
        <v>03</v>
      </c>
      <c r="H6878" s="0" t="str">
        <f aca="false">I6878&amp;"_"&amp;G6878&amp;"_"&amp;F6878</f>
        <v>Strandtudse_03_20190409_DL2018098_OeregaardGym_koersel1</v>
      </c>
      <c r="I6878" s="61" t="str">
        <f aca="false">MID(RIGHT(B6878,LEN(B6878)-3),1,FIND("_",RIGHT(B6878,LEN(B6878)-3))-1)</f>
        <v>Strandtudse</v>
      </c>
      <c r="J6878" s="61" t="str">
        <f aca="false">TRIM(SUBSTITUTE(RIGHT(B6878,FIND(I6878,B6878)+1),"_",""))</f>
        <v>PosK</v>
      </c>
      <c r="K6878" s="0" t="n">
        <f aca="false">IFERROR(VALUE(SUBSTITUTE(E6878,".",",")),E6878)</f>
        <v>24.7</v>
      </c>
      <c r="L6878" s="61" t="n">
        <f aca="false">IF(J6878="PosK",SUMIFS(K:K,J:J,"PosK",H:H,H6878),"")</f>
        <v>24.7</v>
      </c>
      <c r="M6878" s="61" t="n">
        <f aca="false">IF(J6878="PosK",SUMIFS(K:K,J:J,"NegK",H:H,H6878),"")</f>
        <v>0</v>
      </c>
      <c r="N6878" s="61" t="n">
        <f aca="false">IF(J6878="PosK",SUMIFS(K:K,J:J,"eDNA",H:H,H6878),"")</f>
        <v>0</v>
      </c>
      <c r="P6878" s="62" t="n">
        <f aca="false">IF(K6880="No Ct",0,K6880)</f>
        <v>0</v>
      </c>
      <c r="Q6878" s="62" t="n">
        <f aca="false">IF(K6881="No Ct",0,K6881)</f>
        <v>0</v>
      </c>
      <c r="R6878" s="0" t="str">
        <f aca="false">IF(AND(L6878&gt;0,M6878=0),"Valid","Invalid")</f>
        <v>Valid</v>
      </c>
      <c r="S6878" s="0" t="str">
        <f aca="false">IF(OR(P6878&gt;1,Q6878&gt;1),"Present","Absent")</f>
        <v>Absent</v>
      </c>
      <c r="T6878" s="63" t="str">
        <f aca="false">IF(OR(AND(P6878&gt;1,P6878&lt;41),AND(Q6878&gt;1,Q6878&lt;41)),"Ct&lt;41","Ct&gt;41")</f>
        <v>Ct&gt;41</v>
      </c>
      <c r="U6878" s="0" t="str">
        <f aca="false">I6878</f>
        <v>Strandtudse</v>
      </c>
      <c r="V6878" s="0" t="str">
        <f aca="false">MID(F6878,10,9)</f>
        <v>DL2018098</v>
      </c>
      <c r="W6878" s="64" t="str">
        <f aca="false">V6878&amp;"_"&amp;U6878&amp;"_"&amp;R6878&amp;"_"&amp;S6878&amp;"_"&amp;T6878</f>
        <v>DL2018098_Strandtudse_Valid_Absent_Ct&gt;41</v>
      </c>
    </row>
    <row r="6879" customFormat="false" ht="14.25" hidden="false" customHeight="false" outlineLevel="0" collapsed="false">
      <c r="A6879" s="0" t="s">
        <v>764</v>
      </c>
      <c r="B6879" s="52" t="s">
        <v>765</v>
      </c>
      <c r="C6879" s="52" t="s">
        <v>747</v>
      </c>
      <c r="D6879" s="53" t="n">
        <v>0.1</v>
      </c>
      <c r="E6879" s="53" t="s">
        <v>748</v>
      </c>
      <c r="F6879" s="0" t="s">
        <v>1423</v>
      </c>
      <c r="G6879" s="0" t="str">
        <f aca="false">LEFT(B6879,2)</f>
        <v>03</v>
      </c>
      <c r="H6879" s="0" t="str">
        <f aca="false">I6879&amp;"_"&amp;G6879&amp;"_"&amp;F6879</f>
        <v>Strandtudse_03_20190409_DL2018098_OeregaardGym_koersel1</v>
      </c>
      <c r="I6879" s="61" t="str">
        <f aca="false">MID(RIGHT(B6879,LEN(B6879)-3),1,FIND("_",RIGHT(B6879,LEN(B6879)-3))-1)</f>
        <v>Strandtudse</v>
      </c>
      <c r="J6879" s="61" t="str">
        <f aca="false">TRIM(SUBSTITUTE(RIGHT(B6879,FIND(I6879,B6879)+1),"_",""))</f>
        <v>NegK</v>
      </c>
      <c r="K6879" s="0" t="str">
        <f aca="false">IFERROR(VALUE(SUBSTITUTE(E6879,".",",")),E6879)</f>
        <v>No Ct</v>
      </c>
      <c r="L6879" s="61" t="str">
        <f aca="false">IF(J6879="PosK",SUMIFS(K:K,J:J,"PosK",H:H,H6879),"")</f>
        <v/>
      </c>
      <c r="M6879" s="61" t="str">
        <f aca="false">IF(J6879="PosK",SUMIFS(K:K,J:J,"NegK",H:H,H6879),"")</f>
        <v/>
      </c>
      <c r="N6879" s="61" t="str">
        <f aca="false">IF(J6879="PosK",SUMIFS(K:K,J:J,"eDNA",H:H,H6879),"")</f>
        <v/>
      </c>
    </row>
    <row r="6880" customFormat="false" ht="14.25" hidden="false" customHeight="false" outlineLevel="0" collapsed="false">
      <c r="A6880" s="0" t="s">
        <v>766</v>
      </c>
      <c r="B6880" s="52" t="s">
        <v>767</v>
      </c>
      <c r="C6880" s="52" t="s">
        <v>751</v>
      </c>
      <c r="D6880" s="53" t="n">
        <v>0.1</v>
      </c>
      <c r="E6880" s="53" t="s">
        <v>748</v>
      </c>
      <c r="F6880" s="0" t="s">
        <v>1423</v>
      </c>
      <c r="G6880" s="0" t="str">
        <f aca="false">LEFT(B6880,2)</f>
        <v>03</v>
      </c>
      <c r="H6880" s="0" t="str">
        <f aca="false">I6880&amp;"_"&amp;G6880&amp;"_"&amp;F6880</f>
        <v>Strandtudse_03_20190409_DL2018098_OeregaardGym_koersel1</v>
      </c>
      <c r="I6880" s="61" t="str">
        <f aca="false">MID(RIGHT(B6880,LEN(B6880)-3),1,FIND("_",RIGHT(B6880,LEN(B6880)-3))-1)</f>
        <v>Strandtudse</v>
      </c>
      <c r="J6880" s="61" t="str">
        <f aca="false">TRIM(SUBSTITUTE(RIGHT(B6880,FIND(I6880,B6880)+1),"_",""))</f>
        <v>eDNA</v>
      </c>
      <c r="K6880" s="0" t="str">
        <f aca="false">IFERROR(VALUE(SUBSTITUTE(E6880,".",",")),E6880)</f>
        <v>No Ct</v>
      </c>
      <c r="L6880" s="61" t="str">
        <f aca="false">IF(J6880="PosK",SUMIFS(K:K,J:J,"PosK",H:H,H6880),"")</f>
        <v/>
      </c>
      <c r="M6880" s="61" t="str">
        <f aca="false">IF(J6880="PosK",SUMIFS(K:K,J:J,"NegK",H:H,H6880),"")</f>
        <v/>
      </c>
      <c r="N6880" s="61" t="str">
        <f aca="false">IF(J6880="PosK",SUMIFS(K:K,J:J,"eDNA",H:H,H6880),"")</f>
        <v/>
      </c>
      <c r="Q6880" s="62"/>
    </row>
    <row r="6881" customFormat="false" ht="14.25" hidden="false" customHeight="false" outlineLevel="0" collapsed="false">
      <c r="A6881" s="0" t="s">
        <v>768</v>
      </c>
      <c r="B6881" s="52" t="s">
        <v>767</v>
      </c>
      <c r="C6881" s="52" t="s">
        <v>751</v>
      </c>
      <c r="D6881" s="53" t="n">
        <v>0.1</v>
      </c>
      <c r="E6881" s="53" t="s">
        <v>748</v>
      </c>
      <c r="F6881" s="0" t="s">
        <v>1423</v>
      </c>
      <c r="G6881" s="0" t="str">
        <f aca="false">LEFT(B6881,2)</f>
        <v>03</v>
      </c>
      <c r="H6881" s="0" t="str">
        <f aca="false">I6881&amp;"_"&amp;G6881&amp;"_"&amp;F6881</f>
        <v>Strandtudse_03_20190409_DL2018098_OeregaardGym_koersel1</v>
      </c>
      <c r="I6881" s="61" t="str">
        <f aca="false">MID(RIGHT(B6881,LEN(B6881)-3),1,FIND("_",RIGHT(B6881,LEN(B6881)-3))-1)</f>
        <v>Strandtudse</v>
      </c>
      <c r="J6881" s="61" t="str">
        <f aca="false">TRIM(SUBSTITUTE(RIGHT(B6881,FIND(I6881,B6881)+1),"_",""))</f>
        <v>eDNA</v>
      </c>
      <c r="K6881" s="0" t="str">
        <f aca="false">IFERROR(VALUE(SUBSTITUTE(E6881,".",",")),E6881)</f>
        <v>No Ct</v>
      </c>
      <c r="L6881" s="61" t="str">
        <f aca="false">IF(J6881="PosK",SUMIFS(K:K,J:J,"PosK",H:H,H6881),"")</f>
        <v/>
      </c>
      <c r="M6881" s="61" t="str">
        <f aca="false">IF(J6881="PosK",SUMIFS(K:K,J:J,"NegK",H:H,H6881),"")</f>
        <v/>
      </c>
      <c r="N6881" s="61" t="str">
        <f aca="false">IF(J6881="PosK",SUMIFS(K:K,J:J,"eDNA",H:H,H6881),"")</f>
        <v/>
      </c>
      <c r="P6881" s="62"/>
      <c r="T6881" s="63"/>
      <c r="W6881" s="64"/>
    </row>
    <row r="6882" customFormat="false" ht="14.25" hidden="false" customHeight="false" outlineLevel="0" collapsed="false">
      <c r="A6882" s="0" t="s">
        <v>770</v>
      </c>
      <c r="B6882" s="52" t="s">
        <v>771</v>
      </c>
      <c r="C6882" s="52" t="s">
        <v>743</v>
      </c>
      <c r="D6882" s="53" t="n">
        <v>0.1</v>
      </c>
      <c r="E6882" s="53" t="n">
        <v>39.01</v>
      </c>
      <c r="F6882" s="0" t="s">
        <v>1423</v>
      </c>
      <c r="G6882" s="0" t="str">
        <f aca="false">LEFT(B6882,2)</f>
        <v>04</v>
      </c>
      <c r="H6882" s="0" t="str">
        <f aca="false">I6882&amp;"_"&amp;G6882&amp;"_"&amp;F6882</f>
        <v>GroenbrogetTudse_04_20190409_DL2018098_OeregaardGym_koersel1</v>
      </c>
      <c r="I6882" s="61" t="str">
        <f aca="false">MID(RIGHT(B6882,LEN(B6882)-3),1,FIND("_",RIGHT(B6882,LEN(B6882)-3))-1)</f>
        <v>GroenbrogetTudse</v>
      </c>
      <c r="J6882" s="61" t="str">
        <f aca="false">TRIM(SUBSTITUTE(RIGHT(B6882,FIND(I6882,B6882)+1),"_",""))</f>
        <v>PosK</v>
      </c>
      <c r="K6882" s="0" t="n">
        <f aca="false">IFERROR(VALUE(SUBSTITUTE(E6882,".",",")),E6882)</f>
        <v>39.01</v>
      </c>
      <c r="L6882" s="61" t="n">
        <f aca="false">IF(J6882="PosK",SUMIFS(K:K,J:J,"PosK",H:H,H6882),"")</f>
        <v>39.01</v>
      </c>
      <c r="M6882" s="61" t="n">
        <f aca="false">IF(J6882="PosK",SUMIFS(K:K,J:J,"NegK",H:H,H6882),"")</f>
        <v>0</v>
      </c>
      <c r="N6882" s="61" t="n">
        <f aca="false">IF(J6882="PosK",SUMIFS(K:K,J:J,"eDNA",H:H,H6882),"")</f>
        <v>0</v>
      </c>
      <c r="P6882" s="62" t="n">
        <f aca="false">IF(K6884="No Ct",0,K6884)</f>
        <v>0</v>
      </c>
      <c r="Q6882" s="62" t="n">
        <f aca="false">IF(K6885="No Ct",0,K6885)</f>
        <v>0</v>
      </c>
      <c r="R6882" s="0" t="str">
        <f aca="false">IF(AND(L6882&gt;0,M6882=0),"Valid","Invalid")</f>
        <v>Valid</v>
      </c>
      <c r="S6882" s="0" t="str">
        <f aca="false">IF(OR(P6882&gt;1,Q6882&gt;1),"Present","Absent")</f>
        <v>Absent</v>
      </c>
      <c r="T6882" s="63" t="str">
        <f aca="false">IF(OR(AND(P6882&gt;1,P6882&lt;41),AND(Q6882&gt;1,Q6882&lt;41)),"Ct&lt;41","Ct&gt;41")</f>
        <v>Ct&gt;41</v>
      </c>
      <c r="U6882" s="0" t="str">
        <f aca="false">I6882</f>
        <v>GroenbrogetTudse</v>
      </c>
      <c r="V6882" s="0" t="str">
        <f aca="false">MID(F6882,10,9)</f>
        <v>DL2018098</v>
      </c>
      <c r="W6882" s="64" t="str">
        <f aca="false">V6882&amp;"_"&amp;U6882&amp;"_"&amp;R6882&amp;"_"&amp;S6882&amp;"_"&amp;T6882</f>
        <v>DL2018098_GroenbrogetTudse_Valid_Absent_Ct&gt;41</v>
      </c>
    </row>
    <row r="6883" customFormat="false" ht="14.25" hidden="false" customHeight="false" outlineLevel="0" collapsed="false">
      <c r="A6883" s="0" t="s">
        <v>772</v>
      </c>
      <c r="B6883" s="52" t="s">
        <v>773</v>
      </c>
      <c r="C6883" s="52" t="s">
        <v>747</v>
      </c>
      <c r="D6883" s="53" t="n">
        <v>0.1</v>
      </c>
      <c r="E6883" s="53" t="s">
        <v>748</v>
      </c>
      <c r="F6883" s="0" t="s">
        <v>1423</v>
      </c>
      <c r="G6883" s="0" t="str">
        <f aca="false">LEFT(B6883,2)</f>
        <v>04</v>
      </c>
      <c r="H6883" s="0" t="str">
        <f aca="false">I6883&amp;"_"&amp;G6883&amp;"_"&amp;F6883</f>
        <v>GroenbrogetTudse_04_20190409_DL2018098_OeregaardGym_koersel1</v>
      </c>
      <c r="I6883" s="61" t="str">
        <f aca="false">MID(RIGHT(B6883,LEN(B6883)-3),1,FIND("_",RIGHT(B6883,LEN(B6883)-3))-1)</f>
        <v>GroenbrogetTudse</v>
      </c>
      <c r="J6883" s="61" t="str">
        <f aca="false">TRIM(SUBSTITUTE(RIGHT(B6883,FIND(I6883,B6883)+1),"_",""))</f>
        <v>NegK</v>
      </c>
      <c r="K6883" s="0" t="str">
        <f aca="false">IFERROR(VALUE(SUBSTITUTE(E6883,".",",")),E6883)</f>
        <v>No Ct</v>
      </c>
      <c r="L6883" s="61" t="str">
        <f aca="false">IF(J6883="PosK",SUMIFS(K:K,J:J,"PosK",H:H,H6883),"")</f>
        <v/>
      </c>
      <c r="M6883" s="61" t="str">
        <f aca="false">IF(J6883="PosK",SUMIFS(K:K,J:J,"NegK",H:H,H6883),"")</f>
        <v/>
      </c>
      <c r="N6883" s="61" t="str">
        <f aca="false">IF(J6883="PosK",SUMIFS(K:K,J:J,"eDNA",H:H,H6883),"")</f>
        <v/>
      </c>
    </row>
    <row r="6884" customFormat="false" ht="14.25" hidden="false" customHeight="false" outlineLevel="0" collapsed="false">
      <c r="A6884" s="0" t="s">
        <v>774</v>
      </c>
      <c r="B6884" s="52" t="s">
        <v>775</v>
      </c>
      <c r="C6884" s="52" t="s">
        <v>751</v>
      </c>
      <c r="D6884" s="53" t="n">
        <v>0.1</v>
      </c>
      <c r="E6884" s="53" t="s">
        <v>748</v>
      </c>
      <c r="F6884" s="0" t="s">
        <v>1423</v>
      </c>
      <c r="G6884" s="0" t="str">
        <f aca="false">LEFT(B6884,2)</f>
        <v>04</v>
      </c>
      <c r="H6884" s="0" t="str">
        <f aca="false">I6884&amp;"_"&amp;G6884&amp;"_"&amp;F6884</f>
        <v>GroenbrogetTudse_04_20190409_DL2018098_OeregaardGym_koersel1</v>
      </c>
      <c r="I6884" s="61" t="str">
        <f aca="false">MID(RIGHT(B6884,LEN(B6884)-3),1,FIND("_",RIGHT(B6884,LEN(B6884)-3))-1)</f>
        <v>GroenbrogetTudse</v>
      </c>
      <c r="J6884" s="61" t="str">
        <f aca="false">TRIM(SUBSTITUTE(RIGHT(B6884,FIND(I6884,B6884)+1),"_",""))</f>
        <v>eDNA</v>
      </c>
      <c r="K6884" s="0" t="str">
        <f aca="false">IFERROR(VALUE(SUBSTITUTE(E6884,".",",")),E6884)</f>
        <v>No Ct</v>
      </c>
      <c r="L6884" s="61" t="str">
        <f aca="false">IF(J6884="PosK",SUMIFS(K:K,J:J,"PosK",H:H,H6884),"")</f>
        <v/>
      </c>
      <c r="M6884" s="61" t="str">
        <f aca="false">IF(J6884="PosK",SUMIFS(K:K,J:J,"NegK",H:H,H6884),"")</f>
        <v/>
      </c>
      <c r="N6884" s="61" t="str">
        <f aca="false">IF(J6884="PosK",SUMIFS(K:K,J:J,"eDNA",H:H,H6884),"")</f>
        <v/>
      </c>
      <c r="Q6884" s="62"/>
    </row>
    <row r="6885" customFormat="false" ht="14.25" hidden="false" customHeight="false" outlineLevel="0" collapsed="false">
      <c r="A6885" s="0" t="s">
        <v>776</v>
      </c>
      <c r="B6885" s="52" t="s">
        <v>775</v>
      </c>
      <c r="C6885" s="52" t="s">
        <v>751</v>
      </c>
      <c r="D6885" s="53" t="n">
        <v>0.1</v>
      </c>
      <c r="E6885" s="53" t="s">
        <v>748</v>
      </c>
      <c r="F6885" s="0" t="s">
        <v>1423</v>
      </c>
      <c r="G6885" s="0" t="str">
        <f aca="false">LEFT(B6885,2)</f>
        <v>04</v>
      </c>
      <c r="H6885" s="0" t="str">
        <f aca="false">I6885&amp;"_"&amp;G6885&amp;"_"&amp;F6885</f>
        <v>GroenbrogetTudse_04_20190409_DL2018098_OeregaardGym_koersel1</v>
      </c>
      <c r="I6885" s="61" t="str">
        <f aca="false">MID(RIGHT(B6885,LEN(B6885)-3),1,FIND("_",RIGHT(B6885,LEN(B6885)-3))-1)</f>
        <v>GroenbrogetTudse</v>
      </c>
      <c r="J6885" s="61" t="str">
        <f aca="false">TRIM(SUBSTITUTE(RIGHT(B6885,FIND(I6885,B6885)+1),"_",""))</f>
        <v>eDNA</v>
      </c>
      <c r="K6885" s="0" t="str">
        <f aca="false">IFERROR(VALUE(SUBSTITUTE(E6885,".",",")),E6885)</f>
        <v>No Ct</v>
      </c>
      <c r="L6885" s="61" t="str">
        <f aca="false">IF(J6885="PosK",SUMIFS(K:K,J:J,"PosK",H:H,H6885),"")</f>
        <v/>
      </c>
      <c r="M6885" s="61" t="str">
        <f aca="false">IF(J6885="PosK",SUMIFS(K:K,J:J,"NegK",H:H,H6885),"")</f>
        <v/>
      </c>
      <c r="N6885" s="61" t="str">
        <f aca="false">IF(J6885="PosK",SUMIFS(K:K,J:J,"eDNA",H:H,H6885),"")</f>
        <v/>
      </c>
      <c r="P6885" s="62"/>
      <c r="T6885" s="63"/>
      <c r="W6885" s="64"/>
    </row>
    <row r="6886" customFormat="false" ht="14.25" hidden="false" customHeight="false" outlineLevel="0" collapsed="false">
      <c r="A6886" s="0" t="s">
        <v>778</v>
      </c>
      <c r="B6886" s="52" t="s">
        <v>779</v>
      </c>
      <c r="C6886" s="52" t="s">
        <v>751</v>
      </c>
      <c r="D6886" s="53" t="n">
        <v>0.1</v>
      </c>
      <c r="E6886" s="53" t="s">
        <v>748</v>
      </c>
      <c r="F6886" s="0" t="s">
        <v>1423</v>
      </c>
      <c r="G6886" s="0" t="str">
        <f aca="false">LEFT(B6886,2)</f>
        <v>05</v>
      </c>
      <c r="H6886" s="0" t="str">
        <f aca="false">I6886&amp;"_"&amp;G6886&amp;"_"&amp;F6886</f>
        <v>Loevfroe_05_20190409_DL2018098_OeregaardGym_koersel1</v>
      </c>
      <c r="I6886" s="61" t="str">
        <f aca="false">MID(RIGHT(B6886,LEN(B6886)-3),1,FIND("_",RIGHT(B6886,LEN(B6886)-3))-1)</f>
        <v>Loevfroe</v>
      </c>
      <c r="J6886" s="61" t="str">
        <f aca="false">TRIM(SUBSTITUTE(RIGHT(B6886,FIND(I6886,B6886)+1),"_",""))</f>
        <v>PosK</v>
      </c>
      <c r="K6886" s="0" t="str">
        <f aca="false">IFERROR(VALUE(SUBSTITUTE(E6886,".",",")),E6886)</f>
        <v>No Ct</v>
      </c>
      <c r="L6886" s="61" t="n">
        <f aca="false">IF(J6886="PosK",SUMIFS(K:K,J:J,"PosK",H:H,H6886),"")</f>
        <v>0</v>
      </c>
      <c r="M6886" s="61" t="n">
        <f aca="false">IF(J6886="PosK",SUMIFS(K:K,J:J,"NegK",H:H,H6886),"")</f>
        <v>0</v>
      </c>
      <c r="N6886" s="61" t="n">
        <f aca="false">IF(J6886="PosK",SUMIFS(K:K,J:J,"eDNA",H:H,H6886),"")</f>
        <v>29.59</v>
      </c>
      <c r="P6886" s="62" t="n">
        <f aca="false">IF(K6888="No Ct",0,K6888)</f>
        <v>29.59</v>
      </c>
      <c r="Q6886" s="62" t="n">
        <f aca="false">IF(K6889="No Ct",0,K6889)</f>
        <v>0</v>
      </c>
      <c r="R6886" s="0" t="str">
        <f aca="false">IF(AND(L6886&gt;0,M6886=0),"Valid","Invalid")</f>
        <v>Invalid</v>
      </c>
      <c r="S6886" s="0" t="str">
        <f aca="false">IF(OR(P6886&gt;1,Q6886&gt;1),"Present","Absent")</f>
        <v>Present</v>
      </c>
      <c r="T6886" s="63" t="str">
        <f aca="false">IF(OR(AND(P6886&gt;1,P6886&lt;41),AND(Q6886&gt;1,Q6886&lt;41)),"Ct&lt;41","Ct&gt;41")</f>
        <v>Ct&lt;41</v>
      </c>
      <c r="U6886" s="0" t="str">
        <f aca="false">I6886</f>
        <v>Loevfroe</v>
      </c>
      <c r="V6886" s="0" t="str">
        <f aca="false">MID(F6886,10,9)</f>
        <v>DL2018098</v>
      </c>
      <c r="W6886" s="64" t="str">
        <f aca="false">V6886&amp;"_"&amp;U6886&amp;"_"&amp;R6886&amp;"_"&amp;S6886&amp;"_"&amp;T6886</f>
        <v>DL2018098_Loevfroe_Invalid_Present_Ct&lt;41</v>
      </c>
    </row>
    <row r="6887" customFormat="false" ht="14.25" hidden="false" customHeight="false" outlineLevel="0" collapsed="false">
      <c r="A6887" s="0" t="s">
        <v>780</v>
      </c>
      <c r="B6887" s="52" t="s">
        <v>781</v>
      </c>
      <c r="C6887" s="52" t="s">
        <v>751</v>
      </c>
      <c r="D6887" s="53" t="n">
        <v>0.1</v>
      </c>
      <c r="E6887" s="53" t="s">
        <v>748</v>
      </c>
      <c r="F6887" s="0" t="s">
        <v>1423</v>
      </c>
      <c r="G6887" s="0" t="str">
        <f aca="false">LEFT(B6887,2)</f>
        <v>05</v>
      </c>
      <c r="H6887" s="0" t="str">
        <f aca="false">I6887&amp;"_"&amp;G6887&amp;"_"&amp;F6887</f>
        <v>Loevfroe_05_20190409_DL2018098_OeregaardGym_koersel1</v>
      </c>
      <c r="I6887" s="61" t="str">
        <f aca="false">MID(RIGHT(B6887,LEN(B6887)-3),1,FIND("_",RIGHT(B6887,LEN(B6887)-3))-1)</f>
        <v>Loevfroe</v>
      </c>
      <c r="J6887" s="61" t="str">
        <f aca="false">TRIM(SUBSTITUTE(RIGHT(B6887,FIND(I6887,B6887)+1),"_",""))</f>
        <v>NegK</v>
      </c>
      <c r="K6887" s="0" t="str">
        <f aca="false">IFERROR(VALUE(SUBSTITUTE(E6887,".",",")),E6887)</f>
        <v>No Ct</v>
      </c>
      <c r="L6887" s="61" t="str">
        <f aca="false">IF(J6887="PosK",SUMIFS(K:K,J:J,"PosK",H:H,H6887),"")</f>
        <v/>
      </c>
      <c r="M6887" s="61" t="str">
        <f aca="false">IF(J6887="PosK",SUMIFS(K:K,J:J,"NegK",H:H,H6887),"")</f>
        <v/>
      </c>
      <c r="N6887" s="61" t="str">
        <f aca="false">IF(J6887="PosK",SUMIFS(K:K,J:J,"eDNA",H:H,H6887),"")</f>
        <v/>
      </c>
    </row>
    <row r="6888" customFormat="false" ht="14.25" hidden="false" customHeight="false" outlineLevel="0" collapsed="false">
      <c r="A6888" s="0" t="s">
        <v>784</v>
      </c>
      <c r="B6888" s="52" t="s">
        <v>783</v>
      </c>
      <c r="C6888" s="52" t="s">
        <v>743</v>
      </c>
      <c r="D6888" s="53" t="n">
        <v>0.1</v>
      </c>
      <c r="E6888" s="53" t="n">
        <v>29.59</v>
      </c>
      <c r="F6888" s="0" t="s">
        <v>1423</v>
      </c>
      <c r="G6888" s="0" t="str">
        <f aca="false">LEFT(B6888,2)</f>
        <v>05</v>
      </c>
      <c r="H6888" s="0" t="str">
        <f aca="false">I6888&amp;"_"&amp;G6888&amp;"_"&amp;F6888</f>
        <v>Loevfroe_05_20190409_DL2018098_OeregaardGym_koersel1</v>
      </c>
      <c r="I6888" s="61" t="str">
        <f aca="false">MID(RIGHT(B6888,LEN(B6888)-3),1,FIND("_",RIGHT(B6888,LEN(B6888)-3))-1)</f>
        <v>Loevfroe</v>
      </c>
      <c r="J6888" s="61" t="str">
        <f aca="false">TRIM(SUBSTITUTE(RIGHT(B6888,FIND(I6888,B6888)+1),"_",""))</f>
        <v>eDNA</v>
      </c>
      <c r="K6888" s="0" t="n">
        <f aca="false">IFERROR(VALUE(SUBSTITUTE(E6888,".",",")),E6888)</f>
        <v>29.59</v>
      </c>
      <c r="L6888" s="61" t="str">
        <f aca="false">IF(J6888="PosK",SUMIFS(K:K,J:J,"PosK",H:H,H6888),"")</f>
        <v/>
      </c>
      <c r="M6888" s="61" t="str">
        <f aca="false">IF(J6888="PosK",SUMIFS(K:K,J:J,"NegK",H:H,H6888),"")</f>
        <v/>
      </c>
      <c r="N6888" s="61" t="str">
        <f aca="false">IF(J6888="PosK",SUMIFS(K:K,J:J,"eDNA",H:H,H6888),"")</f>
        <v/>
      </c>
      <c r="Q6888" s="62"/>
    </row>
    <row r="6889" customFormat="false" ht="14.25" hidden="false" customHeight="false" outlineLevel="0" collapsed="false">
      <c r="A6889" s="0" t="s">
        <v>782</v>
      </c>
      <c r="B6889" s="52" t="s">
        <v>783</v>
      </c>
      <c r="C6889" s="52" t="s">
        <v>747</v>
      </c>
      <c r="D6889" s="53" t="n">
        <v>0.1</v>
      </c>
      <c r="E6889" s="53" t="s">
        <v>748</v>
      </c>
      <c r="F6889" s="0" t="s">
        <v>1423</v>
      </c>
      <c r="G6889" s="0" t="str">
        <f aca="false">LEFT(B6889,2)</f>
        <v>05</v>
      </c>
      <c r="H6889" s="0" t="str">
        <f aca="false">I6889&amp;"_"&amp;G6889&amp;"_"&amp;F6889</f>
        <v>Loevfroe_05_20190409_DL2018098_OeregaardGym_koersel1</v>
      </c>
      <c r="I6889" s="61" t="str">
        <f aca="false">MID(RIGHT(B6889,LEN(B6889)-3),1,FIND("_",RIGHT(B6889,LEN(B6889)-3))-1)</f>
        <v>Loevfroe</v>
      </c>
      <c r="J6889" s="61" t="str">
        <f aca="false">TRIM(SUBSTITUTE(RIGHT(B6889,FIND(I6889,B6889)+1),"_",""))</f>
        <v>eDNA</v>
      </c>
      <c r="K6889" s="0" t="str">
        <f aca="false">IFERROR(VALUE(SUBSTITUTE(E6889,".",",")),E6889)</f>
        <v>No Ct</v>
      </c>
      <c r="L6889" s="61" t="str">
        <f aca="false">IF(J6889="PosK",SUMIFS(K:K,J:J,"PosK",H:H,H6889),"")</f>
        <v/>
      </c>
      <c r="M6889" s="61" t="str">
        <f aca="false">IF(J6889="PosK",SUMIFS(K:K,J:J,"NegK",H:H,H6889),"")</f>
        <v/>
      </c>
      <c r="N6889" s="61" t="str">
        <f aca="false">IF(J6889="PosK",SUMIFS(K:K,J:J,"eDNA",H:H,H6889),"")</f>
        <v/>
      </c>
      <c r="P6889" s="62"/>
      <c r="T6889" s="63"/>
      <c r="W6889" s="64"/>
    </row>
    <row r="6890" customFormat="false" ht="14.25" hidden="false" customHeight="false" outlineLevel="0" collapsed="false">
      <c r="A6890" s="0" t="s">
        <v>786</v>
      </c>
      <c r="B6890" s="52" t="s">
        <v>787</v>
      </c>
      <c r="C6890" s="52" t="s">
        <v>743</v>
      </c>
      <c r="D6890" s="53" t="n">
        <v>0.1</v>
      </c>
      <c r="E6890" s="53" t="n">
        <v>28.71</v>
      </c>
      <c r="F6890" s="0" t="s">
        <v>1423</v>
      </c>
      <c r="G6890" s="0" t="str">
        <f aca="false">LEFT(B6890,2)</f>
        <v>06</v>
      </c>
      <c r="H6890" s="0" t="str">
        <f aca="false">I6890&amp;"_"&amp;G6890&amp;"_"&amp;F6890</f>
        <v>Springfroe_06_20190409_DL2018098_OeregaardGym_koersel1</v>
      </c>
      <c r="I6890" s="61" t="str">
        <f aca="false">MID(RIGHT(B6890,LEN(B6890)-3),1,FIND("_",RIGHT(B6890,LEN(B6890)-3))-1)</f>
        <v>Springfroe</v>
      </c>
      <c r="J6890" s="61" t="str">
        <f aca="false">TRIM(SUBSTITUTE(RIGHT(B6890,FIND(I6890,B6890)+1),"_",""))</f>
        <v>PosK</v>
      </c>
      <c r="K6890" s="0" t="n">
        <f aca="false">IFERROR(VALUE(SUBSTITUTE(E6890,".",",")),E6890)</f>
        <v>28.71</v>
      </c>
      <c r="L6890" s="61" t="n">
        <f aca="false">IF(J6890="PosK",SUMIFS(K:K,J:J,"PosK",H:H,H6890),"")</f>
        <v>28.71</v>
      </c>
      <c r="M6890" s="61" t="n">
        <f aca="false">IF(J6890="PosK",SUMIFS(K:K,J:J,"NegK",H:H,H6890),"")</f>
        <v>0</v>
      </c>
      <c r="N6890" s="61" t="n">
        <f aca="false">IF(J6890="PosK",SUMIFS(K:K,J:J,"eDNA",H:H,H6890),"")</f>
        <v>0</v>
      </c>
      <c r="P6890" s="62" t="n">
        <f aca="false">IF(K6892="No Ct",0,K6892)</f>
        <v>0</v>
      </c>
      <c r="Q6890" s="62" t="n">
        <f aca="false">IF(K6893="No Ct",0,K6893)</f>
        <v>0</v>
      </c>
      <c r="R6890" s="0" t="str">
        <f aca="false">IF(AND(L6890&gt;0,M6890=0),"Valid","Invalid")</f>
        <v>Valid</v>
      </c>
      <c r="S6890" s="0" t="str">
        <f aca="false">IF(OR(P6890&gt;1,Q6890&gt;1),"Present","Absent")</f>
        <v>Absent</v>
      </c>
      <c r="T6890" s="63" t="str">
        <f aca="false">IF(OR(AND(P6890&gt;1,P6890&lt;41),AND(Q6890&gt;1,Q6890&lt;41)),"Ct&lt;41","Ct&gt;41")</f>
        <v>Ct&gt;41</v>
      </c>
      <c r="U6890" s="0" t="str">
        <f aca="false">I6890</f>
        <v>Springfroe</v>
      </c>
      <c r="V6890" s="0" t="str">
        <f aca="false">MID(F6890,10,9)</f>
        <v>DL2018098</v>
      </c>
      <c r="W6890" s="64" t="str">
        <f aca="false">V6890&amp;"_"&amp;U6890&amp;"_"&amp;R6890&amp;"_"&amp;S6890&amp;"_"&amp;T6890</f>
        <v>DL2018098_Springfroe_Valid_Absent_Ct&gt;41</v>
      </c>
    </row>
    <row r="6891" customFormat="false" ht="14.25" hidden="false" customHeight="false" outlineLevel="0" collapsed="false">
      <c r="A6891" s="0" t="s">
        <v>788</v>
      </c>
      <c r="B6891" s="52" t="s">
        <v>789</v>
      </c>
      <c r="C6891" s="52" t="s">
        <v>747</v>
      </c>
      <c r="D6891" s="53" t="n">
        <v>0.1</v>
      </c>
      <c r="E6891" s="53" t="s">
        <v>748</v>
      </c>
      <c r="F6891" s="0" t="s">
        <v>1423</v>
      </c>
      <c r="G6891" s="0" t="str">
        <f aca="false">LEFT(B6891,2)</f>
        <v>06</v>
      </c>
      <c r="H6891" s="0" t="str">
        <f aca="false">I6891&amp;"_"&amp;G6891&amp;"_"&amp;F6891</f>
        <v>Springfroe_06_20190409_DL2018098_OeregaardGym_koersel1</v>
      </c>
      <c r="I6891" s="61" t="str">
        <f aca="false">MID(RIGHT(B6891,LEN(B6891)-3),1,FIND("_",RIGHT(B6891,LEN(B6891)-3))-1)</f>
        <v>Springfroe</v>
      </c>
      <c r="J6891" s="61" t="str">
        <f aca="false">TRIM(SUBSTITUTE(RIGHT(B6891,FIND(I6891,B6891)+1),"_",""))</f>
        <v>NegK</v>
      </c>
      <c r="K6891" s="0" t="str">
        <f aca="false">IFERROR(VALUE(SUBSTITUTE(E6891,".",",")),E6891)</f>
        <v>No Ct</v>
      </c>
      <c r="L6891" s="61" t="str">
        <f aca="false">IF(J6891="PosK",SUMIFS(K:K,J:J,"PosK",H:H,H6891),"")</f>
        <v/>
      </c>
      <c r="M6891" s="61" t="str">
        <f aca="false">IF(J6891="PosK",SUMIFS(K:K,J:J,"NegK",H:H,H6891),"")</f>
        <v/>
      </c>
      <c r="N6891" s="61" t="str">
        <f aca="false">IF(J6891="PosK",SUMIFS(K:K,J:J,"eDNA",H:H,H6891),"")</f>
        <v/>
      </c>
    </row>
    <row r="6892" customFormat="false" ht="14.25" hidden="false" customHeight="false" outlineLevel="0" collapsed="false">
      <c r="A6892" s="0" t="s">
        <v>790</v>
      </c>
      <c r="B6892" s="52" t="s">
        <v>791</v>
      </c>
      <c r="C6892" s="52" t="s">
        <v>751</v>
      </c>
      <c r="D6892" s="53" t="n">
        <v>0.1</v>
      </c>
      <c r="E6892" s="53" t="s">
        <v>748</v>
      </c>
      <c r="F6892" s="0" t="s">
        <v>1423</v>
      </c>
      <c r="G6892" s="0" t="str">
        <f aca="false">LEFT(B6892,2)</f>
        <v>06</v>
      </c>
      <c r="H6892" s="0" t="str">
        <f aca="false">I6892&amp;"_"&amp;G6892&amp;"_"&amp;F6892</f>
        <v>Springfroe_06_20190409_DL2018098_OeregaardGym_koersel1</v>
      </c>
      <c r="I6892" s="61" t="str">
        <f aca="false">MID(RIGHT(B6892,LEN(B6892)-3),1,FIND("_",RIGHT(B6892,LEN(B6892)-3))-1)</f>
        <v>Springfroe</v>
      </c>
      <c r="J6892" s="61" t="str">
        <f aca="false">TRIM(SUBSTITUTE(RIGHT(B6892,FIND(I6892,B6892)+1),"_",""))</f>
        <v>eDNA</v>
      </c>
      <c r="K6892" s="0" t="str">
        <f aca="false">IFERROR(VALUE(SUBSTITUTE(E6892,".",",")),E6892)</f>
        <v>No Ct</v>
      </c>
      <c r="L6892" s="61" t="str">
        <f aca="false">IF(J6892="PosK",SUMIFS(K:K,J:J,"PosK",H:H,H6892),"")</f>
        <v/>
      </c>
      <c r="M6892" s="61" t="str">
        <f aca="false">IF(J6892="PosK",SUMIFS(K:K,J:J,"NegK",H:H,H6892),"")</f>
        <v/>
      </c>
      <c r="N6892" s="61" t="str">
        <f aca="false">IF(J6892="PosK",SUMIFS(K:K,J:J,"eDNA",H:H,H6892),"")</f>
        <v/>
      </c>
      <c r="Q6892" s="62"/>
    </row>
    <row r="6893" customFormat="false" ht="14.25" hidden="false" customHeight="false" outlineLevel="0" collapsed="false">
      <c r="A6893" s="0" t="s">
        <v>792</v>
      </c>
      <c r="B6893" s="52" t="s">
        <v>791</v>
      </c>
      <c r="C6893" s="52" t="s">
        <v>751</v>
      </c>
      <c r="D6893" s="53" t="n">
        <v>0.1</v>
      </c>
      <c r="E6893" s="53" t="s">
        <v>748</v>
      </c>
      <c r="F6893" s="0" t="s">
        <v>1423</v>
      </c>
      <c r="G6893" s="0" t="str">
        <f aca="false">LEFT(B6893,2)</f>
        <v>06</v>
      </c>
      <c r="H6893" s="0" t="str">
        <f aca="false">I6893&amp;"_"&amp;G6893&amp;"_"&amp;F6893</f>
        <v>Springfroe_06_20190409_DL2018098_OeregaardGym_koersel1</v>
      </c>
      <c r="I6893" s="61" t="str">
        <f aca="false">MID(RIGHT(B6893,LEN(B6893)-3),1,FIND("_",RIGHT(B6893,LEN(B6893)-3))-1)</f>
        <v>Springfroe</v>
      </c>
      <c r="J6893" s="61" t="str">
        <f aca="false">TRIM(SUBSTITUTE(RIGHT(B6893,FIND(I6893,B6893)+1),"_",""))</f>
        <v>eDNA</v>
      </c>
      <c r="K6893" s="0" t="str">
        <f aca="false">IFERROR(VALUE(SUBSTITUTE(E6893,".",",")),E6893)</f>
        <v>No Ct</v>
      </c>
      <c r="L6893" s="61" t="str">
        <f aca="false">IF(J6893="PosK",SUMIFS(K:K,J:J,"PosK",H:H,H6893),"")</f>
        <v/>
      </c>
      <c r="M6893" s="61" t="str">
        <f aca="false">IF(J6893="PosK",SUMIFS(K:K,J:J,"NegK",H:H,H6893),"")</f>
        <v/>
      </c>
      <c r="N6893" s="61" t="str">
        <f aca="false">IF(J6893="PosK",SUMIFS(K:K,J:J,"eDNA",H:H,H6893),"")</f>
        <v/>
      </c>
      <c r="P6893" s="62"/>
      <c r="T6893" s="63"/>
      <c r="W6893" s="64"/>
    </row>
    <row r="6894" customFormat="false" ht="14.25" hidden="false" customHeight="false" outlineLevel="0" collapsed="false">
      <c r="A6894" s="0" t="s">
        <v>794</v>
      </c>
      <c r="B6894" s="52" t="s">
        <v>960</v>
      </c>
      <c r="C6894" s="52" t="s">
        <v>743</v>
      </c>
      <c r="D6894" s="53" t="n">
        <v>0.1</v>
      </c>
      <c r="E6894" s="53" t="n">
        <v>29.12</v>
      </c>
      <c r="F6894" s="0" t="s">
        <v>1423</v>
      </c>
      <c r="G6894" s="0" t="str">
        <f aca="false">LEFT(B6894,2)</f>
        <v>07</v>
      </c>
      <c r="H6894" s="0" t="str">
        <f aca="false">I6894&amp;"_"&amp;G6894&amp;"_"&amp;F6894</f>
        <v>Springfroe_07_20190409_DL2018098_OeregaardGym_koersel1</v>
      </c>
      <c r="I6894" s="61" t="str">
        <f aca="false">MID(RIGHT(B6894,LEN(B6894)-3),1,FIND("_",RIGHT(B6894,LEN(B6894)-3))-1)</f>
        <v>Springfroe</v>
      </c>
      <c r="J6894" s="61" t="str">
        <f aca="false">TRIM(SUBSTITUTE(RIGHT(B6894,FIND(I6894,B6894)+1),"_",""))</f>
        <v>PosK</v>
      </c>
      <c r="K6894" s="0" t="n">
        <f aca="false">IFERROR(VALUE(SUBSTITUTE(E6894,".",",")),E6894)</f>
        <v>29.12</v>
      </c>
      <c r="L6894" s="61" t="n">
        <f aca="false">IF(J6894="PosK",SUMIFS(K:K,J:J,"PosK",H:H,H6894),"")</f>
        <v>29.12</v>
      </c>
      <c r="M6894" s="61" t="n">
        <f aca="false">IF(J6894="PosK",SUMIFS(K:K,J:J,"NegK",H:H,H6894),"")</f>
        <v>0</v>
      </c>
      <c r="N6894" s="61" t="n">
        <f aca="false">IF(J6894="PosK",SUMIFS(K:K,J:J,"eDNA",H:H,H6894),"")</f>
        <v>0</v>
      </c>
      <c r="P6894" s="62" t="n">
        <f aca="false">IF(K6896="No Ct",0,K6896)</f>
        <v>0</v>
      </c>
      <c r="Q6894" s="62" t="n">
        <f aca="false">IF(K6897="No Ct",0,K6897)</f>
        <v>0</v>
      </c>
      <c r="R6894" s="0" t="str">
        <f aca="false">IF(AND(L6894&gt;0,M6894=0),"Valid","Invalid")</f>
        <v>Valid</v>
      </c>
      <c r="S6894" s="0" t="str">
        <f aca="false">IF(OR(P6894&gt;1,Q6894&gt;1),"Present","Absent")</f>
        <v>Absent</v>
      </c>
      <c r="T6894" s="63" t="str">
        <f aca="false">IF(OR(AND(P6894&gt;1,P6894&lt;41),AND(Q6894&gt;1,Q6894&lt;41)),"Ct&lt;41","Ct&gt;41")</f>
        <v>Ct&gt;41</v>
      </c>
      <c r="U6894" s="0" t="str">
        <f aca="false">I6894</f>
        <v>Springfroe</v>
      </c>
      <c r="V6894" s="0" t="str">
        <f aca="false">MID(F6894,10,9)</f>
        <v>DL2018098</v>
      </c>
      <c r="W6894" s="64" t="str">
        <f aca="false">V6894&amp;"_"&amp;U6894&amp;"_"&amp;R6894&amp;"_"&amp;S6894&amp;"_"&amp;T6894</f>
        <v>DL2018098_Springfroe_Valid_Absent_Ct&gt;41</v>
      </c>
    </row>
    <row r="6895" customFormat="false" ht="14.25" hidden="false" customHeight="false" outlineLevel="0" collapsed="false">
      <c r="A6895" s="0" t="s">
        <v>796</v>
      </c>
      <c r="B6895" s="52" t="s">
        <v>961</v>
      </c>
      <c r="C6895" s="52" t="s">
        <v>747</v>
      </c>
      <c r="D6895" s="53" t="n">
        <v>0.1</v>
      </c>
      <c r="E6895" s="53" t="s">
        <v>748</v>
      </c>
      <c r="F6895" s="0" t="s">
        <v>1423</v>
      </c>
      <c r="G6895" s="0" t="str">
        <f aca="false">LEFT(B6895,2)</f>
        <v>07</v>
      </c>
      <c r="H6895" s="0" t="str">
        <f aca="false">I6895&amp;"_"&amp;G6895&amp;"_"&amp;F6895</f>
        <v>Springfroe_07_20190409_DL2018098_OeregaardGym_koersel1</v>
      </c>
      <c r="I6895" s="61" t="str">
        <f aca="false">MID(RIGHT(B6895,LEN(B6895)-3),1,FIND("_",RIGHT(B6895,LEN(B6895)-3))-1)</f>
        <v>Springfroe</v>
      </c>
      <c r="J6895" s="61" t="str">
        <f aca="false">TRIM(SUBSTITUTE(RIGHT(B6895,FIND(I6895,B6895)+1),"_",""))</f>
        <v>NegK</v>
      </c>
      <c r="K6895" s="0" t="str">
        <f aca="false">IFERROR(VALUE(SUBSTITUTE(E6895,".",",")),E6895)</f>
        <v>No Ct</v>
      </c>
      <c r="L6895" s="61" t="str">
        <f aca="false">IF(J6895="PosK",SUMIFS(K:K,J:J,"PosK",H:H,H6895),"")</f>
        <v/>
      </c>
      <c r="M6895" s="61" t="str">
        <f aca="false">IF(J6895="PosK",SUMIFS(K:K,J:J,"NegK",H:H,H6895),"")</f>
        <v/>
      </c>
      <c r="N6895" s="61" t="str">
        <f aca="false">IF(J6895="PosK",SUMIFS(K:K,J:J,"eDNA",H:H,H6895),"")</f>
        <v/>
      </c>
    </row>
    <row r="6896" customFormat="false" ht="14.25" hidden="false" customHeight="false" outlineLevel="0" collapsed="false">
      <c r="A6896" s="0" t="s">
        <v>798</v>
      </c>
      <c r="B6896" s="52" t="s">
        <v>962</v>
      </c>
      <c r="C6896" s="52" t="s">
        <v>751</v>
      </c>
      <c r="D6896" s="53" t="n">
        <v>0.1</v>
      </c>
      <c r="E6896" s="53" t="s">
        <v>748</v>
      </c>
      <c r="F6896" s="0" t="s">
        <v>1423</v>
      </c>
      <c r="G6896" s="0" t="str">
        <f aca="false">LEFT(B6896,2)</f>
        <v>07</v>
      </c>
      <c r="H6896" s="0" t="str">
        <f aca="false">I6896&amp;"_"&amp;G6896&amp;"_"&amp;F6896</f>
        <v>Springfroe_07_20190409_DL2018098_OeregaardGym_koersel1</v>
      </c>
      <c r="I6896" s="61" t="str">
        <f aca="false">MID(RIGHT(B6896,LEN(B6896)-3),1,FIND("_",RIGHT(B6896,LEN(B6896)-3))-1)</f>
        <v>Springfroe</v>
      </c>
      <c r="J6896" s="61" t="str">
        <f aca="false">TRIM(SUBSTITUTE(RIGHT(B6896,FIND(I6896,B6896)+1),"_",""))</f>
        <v>eDNA</v>
      </c>
      <c r="K6896" s="0" t="str">
        <f aca="false">IFERROR(VALUE(SUBSTITUTE(E6896,".",",")),E6896)</f>
        <v>No Ct</v>
      </c>
      <c r="L6896" s="61" t="str">
        <f aca="false">IF(J6896="PosK",SUMIFS(K:K,J:J,"PosK",H:H,H6896),"")</f>
        <v/>
      </c>
      <c r="M6896" s="61" t="str">
        <f aca="false">IF(J6896="PosK",SUMIFS(K:K,J:J,"NegK",H:H,H6896),"")</f>
        <v/>
      </c>
      <c r="N6896" s="61" t="str">
        <f aca="false">IF(J6896="PosK",SUMIFS(K:K,J:J,"eDNA",H:H,H6896),"")</f>
        <v/>
      </c>
      <c r="Q6896" s="62"/>
    </row>
    <row r="6897" customFormat="false" ht="14.25" hidden="false" customHeight="false" outlineLevel="0" collapsed="false">
      <c r="A6897" s="0" t="s">
        <v>800</v>
      </c>
      <c r="B6897" s="52" t="s">
        <v>962</v>
      </c>
      <c r="C6897" s="52" t="s">
        <v>751</v>
      </c>
      <c r="D6897" s="53" t="n">
        <v>0.1</v>
      </c>
      <c r="E6897" s="53" t="s">
        <v>748</v>
      </c>
      <c r="F6897" s="0" t="s">
        <v>1423</v>
      </c>
      <c r="G6897" s="0" t="str">
        <f aca="false">LEFT(B6897,2)</f>
        <v>07</v>
      </c>
      <c r="H6897" s="0" t="str">
        <f aca="false">I6897&amp;"_"&amp;G6897&amp;"_"&amp;F6897</f>
        <v>Springfroe_07_20190409_DL2018098_OeregaardGym_koersel1</v>
      </c>
      <c r="I6897" s="61" t="str">
        <f aca="false">MID(RIGHT(B6897,LEN(B6897)-3),1,FIND("_",RIGHT(B6897,LEN(B6897)-3))-1)</f>
        <v>Springfroe</v>
      </c>
      <c r="J6897" s="61" t="str">
        <f aca="false">TRIM(SUBSTITUTE(RIGHT(B6897,FIND(I6897,B6897)+1),"_",""))</f>
        <v>eDNA</v>
      </c>
      <c r="K6897" s="0" t="str">
        <f aca="false">IFERROR(VALUE(SUBSTITUTE(E6897,".",",")),E6897)</f>
        <v>No Ct</v>
      </c>
      <c r="L6897" s="61" t="str">
        <f aca="false">IF(J6897="PosK",SUMIFS(K:K,J:J,"PosK",H:H,H6897),"")</f>
        <v/>
      </c>
      <c r="M6897" s="61" t="str">
        <f aca="false">IF(J6897="PosK",SUMIFS(K:K,J:J,"NegK",H:H,H6897),"")</f>
        <v/>
      </c>
      <c r="N6897" s="61" t="str">
        <f aca="false">IF(J6897="PosK",SUMIFS(K:K,J:J,"eDNA",H:H,H6897),"")</f>
        <v/>
      </c>
      <c r="P6897" s="62"/>
      <c r="T6897" s="63"/>
      <c r="W6897" s="64"/>
    </row>
    <row r="6898" customFormat="false" ht="14.25" hidden="false" customHeight="false" outlineLevel="0" collapsed="false">
      <c r="A6898" s="0" t="s">
        <v>802</v>
      </c>
      <c r="B6898" s="52" t="s">
        <v>964</v>
      </c>
      <c r="C6898" s="52" t="s">
        <v>743</v>
      </c>
      <c r="D6898" s="53" t="n">
        <v>0.1</v>
      </c>
      <c r="E6898" s="53" t="s">
        <v>748</v>
      </c>
      <c r="F6898" s="0" t="s">
        <v>1423</v>
      </c>
      <c r="G6898" s="0" t="str">
        <f aca="false">LEFT(B6898,2)</f>
        <v>08</v>
      </c>
      <c r="H6898" s="0" t="str">
        <f aca="false">I6898&amp;"_"&amp;G6898&amp;"_"&amp;F6898</f>
        <v>Klokkefroe_08_20190409_DL2018098_OeregaardGym_koersel1</v>
      </c>
      <c r="I6898" s="61" t="str">
        <f aca="false">MID(RIGHT(B6898,LEN(B6898)-3),1,FIND("_",RIGHT(B6898,LEN(B6898)-3))-1)</f>
        <v>Klokkefroe</v>
      </c>
      <c r="J6898" s="61" t="str">
        <f aca="false">TRIM(SUBSTITUTE(RIGHT(B6898,FIND(I6898,B6898)+1),"_",""))</f>
        <v>PosK</v>
      </c>
      <c r="K6898" s="0" t="str">
        <f aca="false">IFERROR(VALUE(SUBSTITUTE(E6898,".",",")),E6898)</f>
        <v>No Ct</v>
      </c>
      <c r="L6898" s="61" t="n">
        <f aca="false">IF(J6898="PosK",SUMIFS(K:K,J:J,"PosK",H:H,H6898),"")</f>
        <v>0</v>
      </c>
      <c r="M6898" s="61" t="n">
        <f aca="false">IF(J6898="PosK",SUMIFS(K:K,J:J,"NegK",H:H,H6898),"")</f>
        <v>0</v>
      </c>
      <c r="N6898" s="61" t="n">
        <f aca="false">IF(J6898="PosK",SUMIFS(K:K,J:J,"eDNA",H:H,H6898),"")</f>
        <v>0</v>
      </c>
      <c r="P6898" s="62" t="n">
        <f aca="false">IF(K6900="No Ct",0,K6900)</f>
        <v>0</v>
      </c>
      <c r="Q6898" s="62" t="n">
        <f aca="false">IF(K6901="No Ct",0,K6901)</f>
        <v>0</v>
      </c>
      <c r="R6898" s="0" t="str">
        <f aca="false">IF(AND(L6898&gt;0,M6898=0),"Valid","Invalid")</f>
        <v>Invalid</v>
      </c>
      <c r="S6898" s="0" t="str">
        <f aca="false">IF(OR(P6898&gt;1,Q6898&gt;1),"Present","Absent")</f>
        <v>Absent</v>
      </c>
      <c r="T6898" s="63" t="str">
        <f aca="false">IF(OR(AND(P6898&gt;1,P6898&lt;41),AND(Q6898&gt;1,Q6898&lt;41)),"Ct&lt;41","Ct&gt;41")</f>
        <v>Ct&gt;41</v>
      </c>
      <c r="U6898" s="0" t="str">
        <f aca="false">I6898</f>
        <v>Klokkefroe</v>
      </c>
      <c r="V6898" s="0" t="str">
        <f aca="false">MID(F6898,10,9)</f>
        <v>DL2018098</v>
      </c>
      <c r="W6898" s="64" t="str">
        <f aca="false">V6898&amp;"_"&amp;U6898&amp;"_"&amp;R6898&amp;"_"&amp;S6898&amp;"_"&amp;T6898</f>
        <v>DL2018098_Klokkefroe_Invalid_Absent_Ct&gt;41</v>
      </c>
    </row>
    <row r="6899" customFormat="false" ht="14.25" hidden="false" customHeight="false" outlineLevel="0" collapsed="false">
      <c r="A6899" s="0" t="s">
        <v>804</v>
      </c>
      <c r="B6899" s="52" t="s">
        <v>965</v>
      </c>
      <c r="C6899" s="52" t="s">
        <v>747</v>
      </c>
      <c r="D6899" s="53" t="n">
        <v>0.1</v>
      </c>
      <c r="E6899" s="53" t="s">
        <v>748</v>
      </c>
      <c r="F6899" s="0" t="s">
        <v>1423</v>
      </c>
      <c r="G6899" s="0" t="str">
        <f aca="false">LEFT(B6899,2)</f>
        <v>08</v>
      </c>
      <c r="H6899" s="0" t="str">
        <f aca="false">I6899&amp;"_"&amp;G6899&amp;"_"&amp;F6899</f>
        <v>Klokkefroe_08_20190409_DL2018098_OeregaardGym_koersel1</v>
      </c>
      <c r="I6899" s="61" t="str">
        <f aca="false">MID(RIGHT(B6899,LEN(B6899)-3),1,FIND("_",RIGHT(B6899,LEN(B6899)-3))-1)</f>
        <v>Klokkefroe</v>
      </c>
      <c r="J6899" s="61" t="str">
        <f aca="false">TRIM(SUBSTITUTE(RIGHT(B6899,FIND(I6899,B6899)+1),"_",""))</f>
        <v>NegK</v>
      </c>
      <c r="K6899" s="0" t="str">
        <f aca="false">IFERROR(VALUE(SUBSTITUTE(E6899,".",",")),E6899)</f>
        <v>No Ct</v>
      </c>
      <c r="L6899" s="61" t="str">
        <f aca="false">IF(J6899="PosK",SUMIFS(K:K,J:J,"PosK",H:H,H6899),"")</f>
        <v/>
      </c>
      <c r="M6899" s="61" t="str">
        <f aca="false">IF(J6899="PosK",SUMIFS(K:K,J:J,"NegK",H:H,H6899),"")</f>
        <v/>
      </c>
      <c r="N6899" s="61" t="str">
        <f aca="false">IF(J6899="PosK",SUMIFS(K:K,J:J,"eDNA",H:H,H6899),"")</f>
        <v/>
      </c>
    </row>
    <row r="6900" customFormat="false" ht="14.25" hidden="false" customHeight="false" outlineLevel="0" collapsed="false">
      <c r="A6900" s="0" t="s">
        <v>806</v>
      </c>
      <c r="B6900" s="52" t="s">
        <v>966</v>
      </c>
      <c r="C6900" s="52" t="s">
        <v>751</v>
      </c>
      <c r="D6900" s="53" t="n">
        <v>0.1</v>
      </c>
      <c r="E6900" s="53" t="s">
        <v>748</v>
      </c>
      <c r="F6900" s="0" t="s">
        <v>1423</v>
      </c>
      <c r="G6900" s="0" t="str">
        <f aca="false">LEFT(B6900,2)</f>
        <v>08</v>
      </c>
      <c r="H6900" s="0" t="str">
        <f aca="false">I6900&amp;"_"&amp;G6900&amp;"_"&amp;F6900</f>
        <v>Klokkefroe_08_20190409_DL2018098_OeregaardGym_koersel1</v>
      </c>
      <c r="I6900" s="61" t="str">
        <f aca="false">MID(RIGHT(B6900,LEN(B6900)-3),1,FIND("_",RIGHT(B6900,LEN(B6900)-3))-1)</f>
        <v>Klokkefroe</v>
      </c>
      <c r="J6900" s="61" t="str">
        <f aca="false">TRIM(SUBSTITUTE(RIGHT(B6900,FIND(I6900,B6900)+1),"_",""))</f>
        <v>eDNA</v>
      </c>
      <c r="K6900" s="0" t="str">
        <f aca="false">IFERROR(VALUE(SUBSTITUTE(E6900,".",",")),E6900)</f>
        <v>No Ct</v>
      </c>
      <c r="L6900" s="61" t="str">
        <f aca="false">IF(J6900="PosK",SUMIFS(K:K,J:J,"PosK",H:H,H6900),"")</f>
        <v/>
      </c>
      <c r="M6900" s="61" t="str">
        <f aca="false">IF(J6900="PosK",SUMIFS(K:K,J:J,"NegK",H:H,H6900),"")</f>
        <v/>
      </c>
      <c r="N6900" s="61" t="str">
        <f aca="false">IF(J6900="PosK",SUMIFS(K:K,J:J,"eDNA",H:H,H6900),"")</f>
        <v/>
      </c>
      <c r="Q6900" s="62"/>
    </row>
    <row r="6901" customFormat="false" ht="14.25" hidden="false" customHeight="false" outlineLevel="0" collapsed="false">
      <c r="A6901" s="0" t="s">
        <v>808</v>
      </c>
      <c r="B6901" s="52" t="s">
        <v>966</v>
      </c>
      <c r="C6901" s="52" t="s">
        <v>751</v>
      </c>
      <c r="D6901" s="53" t="n">
        <v>0.1</v>
      </c>
      <c r="E6901" s="53" t="s">
        <v>748</v>
      </c>
      <c r="F6901" s="0" t="s">
        <v>1423</v>
      </c>
      <c r="G6901" s="0" t="str">
        <f aca="false">LEFT(B6901,2)</f>
        <v>08</v>
      </c>
      <c r="H6901" s="0" t="str">
        <f aca="false">I6901&amp;"_"&amp;G6901&amp;"_"&amp;F6901</f>
        <v>Klokkefroe_08_20190409_DL2018098_OeregaardGym_koersel1</v>
      </c>
      <c r="I6901" s="61" t="str">
        <f aca="false">MID(RIGHT(B6901,LEN(B6901)-3),1,FIND("_",RIGHT(B6901,LEN(B6901)-3))-1)</f>
        <v>Klokkefroe</v>
      </c>
      <c r="J6901" s="61" t="str">
        <f aca="false">TRIM(SUBSTITUTE(RIGHT(B6901,FIND(I6901,B6901)+1),"_",""))</f>
        <v>eDNA</v>
      </c>
      <c r="K6901" s="0" t="str">
        <f aca="false">IFERROR(VALUE(SUBSTITUTE(E6901,".",",")),E6901)</f>
        <v>No Ct</v>
      </c>
      <c r="L6901" s="61" t="str">
        <f aca="false">IF(J6901="PosK",SUMIFS(K:K,J:J,"PosK",H:H,H6901),"")</f>
        <v/>
      </c>
      <c r="M6901" s="61" t="str">
        <f aca="false">IF(J6901="PosK",SUMIFS(K:K,J:J,"NegK",H:H,H6901),"")</f>
        <v/>
      </c>
      <c r="N6901" s="61" t="str">
        <f aca="false">IF(J6901="PosK",SUMIFS(K:K,J:J,"eDNA",H:H,H6901),"")</f>
        <v/>
      </c>
      <c r="P6901" s="62"/>
      <c r="T6901" s="63"/>
      <c r="W6901" s="64"/>
    </row>
    <row r="6902" customFormat="false" ht="14.25" hidden="false" customHeight="false" outlineLevel="0" collapsed="false">
      <c r="A6902" s="0" t="s">
        <v>810</v>
      </c>
      <c r="B6902" s="52" t="s">
        <v>968</v>
      </c>
      <c r="C6902" s="52" t="s">
        <v>743</v>
      </c>
      <c r="D6902" s="53" t="n">
        <v>0.1</v>
      </c>
      <c r="E6902" s="53" t="s">
        <v>748</v>
      </c>
      <c r="F6902" s="0" t="s">
        <v>1423</v>
      </c>
      <c r="G6902" s="0" t="str">
        <f aca="false">LEFT(B6902,2)</f>
        <v>09</v>
      </c>
      <c r="H6902" s="0" t="str">
        <f aca="false">I6902&amp;"_"&amp;G6902&amp;"_"&amp;F6902</f>
        <v>Skrubtudse_09_20190409_DL2018098_OeregaardGym_koersel1</v>
      </c>
      <c r="I6902" s="61" t="str">
        <f aca="false">MID(RIGHT(B6902,LEN(B6902)-3),1,FIND("_",RIGHT(B6902,LEN(B6902)-3))-1)</f>
        <v>Skrubtudse</v>
      </c>
      <c r="J6902" s="61" t="str">
        <f aca="false">TRIM(SUBSTITUTE(RIGHT(B6902,FIND(I6902,B6902)+1),"_",""))</f>
        <v>PosK</v>
      </c>
      <c r="K6902" s="0" t="str">
        <f aca="false">IFERROR(VALUE(SUBSTITUTE(E6902,".",",")),E6902)</f>
        <v>No Ct</v>
      </c>
      <c r="L6902" s="61" t="n">
        <f aca="false">IF(J6902="PosK",SUMIFS(K:K,J:J,"PosK",H:H,H6902),"")</f>
        <v>0</v>
      </c>
      <c r="M6902" s="61" t="n">
        <f aca="false">IF(J6902="PosK",SUMIFS(K:K,J:J,"NegK",H:H,H6902),"")</f>
        <v>0</v>
      </c>
      <c r="N6902" s="61" t="n">
        <f aca="false">IF(J6902="PosK",SUMIFS(K:K,J:J,"eDNA",H:H,H6902),"")</f>
        <v>0</v>
      </c>
      <c r="P6902" s="62" t="n">
        <f aca="false">IF(K6904="No Ct",0,K6904)</f>
        <v>0</v>
      </c>
      <c r="Q6902" s="62" t="n">
        <f aca="false">IF(K6905="No Ct",0,K6905)</f>
        <v>0</v>
      </c>
      <c r="R6902" s="0" t="str">
        <f aca="false">IF(AND(L6902&gt;0,M6902=0),"Valid","Invalid")</f>
        <v>Invalid</v>
      </c>
      <c r="S6902" s="0" t="str">
        <f aca="false">IF(OR(P6902&gt;1,Q6902&gt;1),"Present","Absent")</f>
        <v>Absent</v>
      </c>
      <c r="T6902" s="63" t="str">
        <f aca="false">IF(OR(AND(P6902&gt;1,P6902&lt;41),AND(Q6902&gt;1,Q6902&lt;41)),"Ct&lt;41","Ct&gt;41")</f>
        <v>Ct&gt;41</v>
      </c>
      <c r="U6902" s="0" t="str">
        <f aca="false">I6902</f>
        <v>Skrubtudse</v>
      </c>
      <c r="V6902" s="0" t="str">
        <f aca="false">MID(F6902,10,9)</f>
        <v>DL2018098</v>
      </c>
      <c r="W6902" s="64" t="str">
        <f aca="false">V6902&amp;"_"&amp;U6902&amp;"_"&amp;R6902&amp;"_"&amp;S6902&amp;"_"&amp;T6902</f>
        <v>DL2018098_Skrubtudse_Invalid_Absent_Ct&gt;41</v>
      </c>
    </row>
    <row r="6903" customFormat="false" ht="14.25" hidden="false" customHeight="false" outlineLevel="0" collapsed="false">
      <c r="A6903" s="0" t="s">
        <v>812</v>
      </c>
      <c r="B6903" s="52" t="s">
        <v>969</v>
      </c>
      <c r="C6903" s="52" t="s">
        <v>747</v>
      </c>
      <c r="D6903" s="53" t="n">
        <v>0.1</v>
      </c>
      <c r="E6903" s="53" t="s">
        <v>748</v>
      </c>
      <c r="F6903" s="0" t="s">
        <v>1423</v>
      </c>
      <c r="G6903" s="0" t="str">
        <f aca="false">LEFT(B6903,2)</f>
        <v>09</v>
      </c>
      <c r="H6903" s="0" t="str">
        <f aca="false">I6903&amp;"_"&amp;G6903&amp;"_"&amp;F6903</f>
        <v>Skrubtudse_09_20190409_DL2018098_OeregaardGym_koersel1</v>
      </c>
      <c r="I6903" s="61" t="str">
        <f aca="false">MID(RIGHT(B6903,LEN(B6903)-3),1,FIND("_",RIGHT(B6903,LEN(B6903)-3))-1)</f>
        <v>Skrubtudse</v>
      </c>
      <c r="J6903" s="61" t="str">
        <f aca="false">TRIM(SUBSTITUTE(RIGHT(B6903,FIND(I6903,B6903)+1),"_",""))</f>
        <v>NegK</v>
      </c>
      <c r="K6903" s="0" t="str">
        <f aca="false">IFERROR(VALUE(SUBSTITUTE(E6903,".",",")),E6903)</f>
        <v>No Ct</v>
      </c>
      <c r="L6903" s="61" t="str">
        <f aca="false">IF(J6903="PosK",SUMIFS(K:K,J:J,"PosK",H:H,H6903),"")</f>
        <v/>
      </c>
      <c r="M6903" s="61" t="str">
        <f aca="false">IF(J6903="PosK",SUMIFS(K:K,J:J,"NegK",H:H,H6903),"")</f>
        <v/>
      </c>
      <c r="N6903" s="61" t="str">
        <f aca="false">IF(J6903="PosK",SUMIFS(K:K,J:J,"eDNA",H:H,H6903),"")</f>
        <v/>
      </c>
    </row>
    <row r="6904" customFormat="false" ht="14.25" hidden="false" customHeight="false" outlineLevel="0" collapsed="false">
      <c r="A6904" s="0" t="s">
        <v>814</v>
      </c>
      <c r="B6904" s="52" t="s">
        <v>970</v>
      </c>
      <c r="C6904" s="52" t="s">
        <v>751</v>
      </c>
      <c r="D6904" s="53" t="n">
        <v>0.1</v>
      </c>
      <c r="E6904" s="53" t="s">
        <v>748</v>
      </c>
      <c r="F6904" s="0" t="s">
        <v>1423</v>
      </c>
      <c r="G6904" s="0" t="str">
        <f aca="false">LEFT(B6904,2)</f>
        <v>09</v>
      </c>
      <c r="H6904" s="0" t="str">
        <f aca="false">I6904&amp;"_"&amp;G6904&amp;"_"&amp;F6904</f>
        <v>Skrubtudse_09_20190409_DL2018098_OeregaardGym_koersel1</v>
      </c>
      <c r="I6904" s="61" t="str">
        <f aca="false">MID(RIGHT(B6904,LEN(B6904)-3),1,FIND("_",RIGHT(B6904,LEN(B6904)-3))-1)</f>
        <v>Skrubtudse</v>
      </c>
      <c r="J6904" s="61" t="str">
        <f aca="false">TRIM(SUBSTITUTE(RIGHT(B6904,FIND(I6904,B6904)+1),"_",""))</f>
        <v>eDNA</v>
      </c>
      <c r="K6904" s="0" t="str">
        <f aca="false">IFERROR(VALUE(SUBSTITUTE(E6904,".",",")),E6904)</f>
        <v>No Ct</v>
      </c>
      <c r="L6904" s="61" t="str">
        <f aca="false">IF(J6904="PosK",SUMIFS(K:K,J:J,"PosK",H:H,H6904),"")</f>
        <v/>
      </c>
      <c r="M6904" s="61" t="str">
        <f aca="false">IF(J6904="PosK",SUMIFS(K:K,J:J,"NegK",H:H,H6904),"")</f>
        <v/>
      </c>
      <c r="N6904" s="61" t="str">
        <f aca="false">IF(J6904="PosK",SUMIFS(K:K,J:J,"eDNA",H:H,H6904),"")</f>
        <v/>
      </c>
      <c r="Q6904" s="62"/>
    </row>
    <row r="6905" customFormat="false" ht="14.25" hidden="false" customHeight="false" outlineLevel="0" collapsed="false">
      <c r="A6905" s="0" t="s">
        <v>816</v>
      </c>
      <c r="B6905" s="52" t="s">
        <v>970</v>
      </c>
      <c r="C6905" s="52" t="s">
        <v>751</v>
      </c>
      <c r="D6905" s="53" t="n">
        <v>0.1</v>
      </c>
      <c r="E6905" s="53" t="s">
        <v>748</v>
      </c>
      <c r="F6905" s="0" t="s">
        <v>1423</v>
      </c>
      <c r="G6905" s="0" t="str">
        <f aca="false">LEFT(B6905,2)</f>
        <v>09</v>
      </c>
      <c r="H6905" s="0" t="str">
        <f aca="false">I6905&amp;"_"&amp;G6905&amp;"_"&amp;F6905</f>
        <v>Skrubtudse_09_20190409_DL2018098_OeregaardGym_koersel1</v>
      </c>
      <c r="I6905" s="61" t="str">
        <f aca="false">MID(RIGHT(B6905,LEN(B6905)-3),1,FIND("_",RIGHT(B6905,LEN(B6905)-3))-1)</f>
        <v>Skrubtudse</v>
      </c>
      <c r="J6905" s="61" t="str">
        <f aca="false">TRIM(SUBSTITUTE(RIGHT(B6905,FIND(I6905,B6905)+1),"_",""))</f>
        <v>eDNA</v>
      </c>
      <c r="K6905" s="0" t="str">
        <f aca="false">IFERROR(VALUE(SUBSTITUTE(E6905,".",",")),E6905)</f>
        <v>No Ct</v>
      </c>
      <c r="L6905" s="61" t="str">
        <f aca="false">IF(J6905="PosK",SUMIFS(K:K,J:J,"PosK",H:H,H6905),"")</f>
        <v/>
      </c>
      <c r="M6905" s="61" t="str">
        <f aca="false">IF(J6905="PosK",SUMIFS(K:K,J:J,"NegK",H:H,H6905),"")</f>
        <v/>
      </c>
      <c r="N6905" s="61" t="str">
        <f aca="false">IF(J6905="PosK",SUMIFS(K:K,J:J,"eDNA",H:H,H6905),"")</f>
        <v/>
      </c>
      <c r="P6905" s="62"/>
      <c r="T6905" s="63"/>
      <c r="W6905" s="64"/>
    </row>
    <row r="6906" customFormat="false" ht="14.25" hidden="false" customHeight="false" outlineLevel="0" collapsed="false">
      <c r="A6906" s="0" t="s">
        <v>818</v>
      </c>
      <c r="B6906" s="52" t="s">
        <v>972</v>
      </c>
      <c r="C6906" s="52" t="s">
        <v>743</v>
      </c>
      <c r="D6906" s="53" t="n">
        <v>0.1</v>
      </c>
      <c r="E6906" s="53" t="s">
        <v>748</v>
      </c>
      <c r="F6906" s="0" t="s">
        <v>1423</v>
      </c>
      <c r="G6906" s="0" t="str">
        <f aca="false">LEFT(B6906,2)</f>
        <v>10</v>
      </c>
      <c r="H6906" s="0" t="str">
        <f aca="false">I6906&amp;"_"&amp;G6906&amp;"_"&amp;F6906</f>
        <v>Skrubtudse_10_20190409_DL2018098_OeregaardGym_koersel1</v>
      </c>
      <c r="I6906" s="61" t="str">
        <f aca="false">MID(RIGHT(B6906,LEN(B6906)-3),1,FIND("_",RIGHT(B6906,LEN(B6906)-3))-1)</f>
        <v>Skrubtudse</v>
      </c>
      <c r="J6906" s="61" t="str">
        <f aca="false">TRIM(SUBSTITUTE(RIGHT(B6906,FIND(I6906,B6906)+1),"_",""))</f>
        <v>PosK</v>
      </c>
      <c r="K6906" s="0" t="str">
        <f aca="false">IFERROR(VALUE(SUBSTITUTE(E6906,".",",")),E6906)</f>
        <v>No Ct</v>
      </c>
      <c r="L6906" s="61" t="n">
        <f aca="false">IF(J6906="PosK",SUMIFS(K:K,J:J,"PosK",H:H,H6906),"")</f>
        <v>0</v>
      </c>
      <c r="M6906" s="61" t="n">
        <f aca="false">IF(J6906="PosK",SUMIFS(K:K,J:J,"NegK",H:H,H6906),"")</f>
        <v>0</v>
      </c>
      <c r="N6906" s="61" t="n">
        <f aca="false">IF(J6906="PosK",SUMIFS(K:K,J:J,"eDNA",H:H,H6906),"")</f>
        <v>0</v>
      </c>
      <c r="P6906" s="62" t="n">
        <f aca="false">IF(K6908="No Ct",0,K6908)</f>
        <v>0</v>
      </c>
      <c r="Q6906" s="62" t="n">
        <f aca="false">IF(K6909="No Ct",0,K6909)</f>
        <v>0</v>
      </c>
      <c r="R6906" s="0" t="str">
        <f aca="false">IF(AND(L6906&gt;0,M6906=0),"Valid","Invalid")</f>
        <v>Invalid</v>
      </c>
      <c r="S6906" s="0" t="str">
        <f aca="false">IF(OR(P6906&gt;1,Q6906&gt;1),"Present","Absent")</f>
        <v>Absent</v>
      </c>
      <c r="T6906" s="63" t="str">
        <f aca="false">IF(OR(AND(P6906&gt;1,P6906&lt;41),AND(Q6906&gt;1,Q6906&lt;41)),"Ct&lt;41","Ct&gt;41")</f>
        <v>Ct&gt;41</v>
      </c>
      <c r="U6906" s="0" t="str">
        <f aca="false">I6906</f>
        <v>Skrubtudse</v>
      </c>
      <c r="V6906" s="0" t="str">
        <f aca="false">MID(F6906,10,9)</f>
        <v>DL2018098</v>
      </c>
      <c r="W6906" s="64" t="str">
        <f aca="false">V6906&amp;"_"&amp;U6906&amp;"_"&amp;R6906&amp;"_"&amp;S6906&amp;"_"&amp;T6906</f>
        <v>DL2018098_Skrubtudse_Invalid_Absent_Ct&gt;41</v>
      </c>
    </row>
    <row r="6907" customFormat="false" ht="14.25" hidden="false" customHeight="false" outlineLevel="0" collapsed="false">
      <c r="A6907" s="0" t="s">
        <v>820</v>
      </c>
      <c r="B6907" s="52" t="s">
        <v>973</v>
      </c>
      <c r="C6907" s="52" t="s">
        <v>747</v>
      </c>
      <c r="D6907" s="53" t="n">
        <v>0.1</v>
      </c>
      <c r="E6907" s="53" t="s">
        <v>748</v>
      </c>
      <c r="F6907" s="0" t="s">
        <v>1423</v>
      </c>
      <c r="G6907" s="0" t="str">
        <f aca="false">LEFT(B6907,2)</f>
        <v>10</v>
      </c>
      <c r="H6907" s="0" t="str">
        <f aca="false">I6907&amp;"_"&amp;G6907&amp;"_"&amp;F6907</f>
        <v>Skrubtudse_10_20190409_DL2018098_OeregaardGym_koersel1</v>
      </c>
      <c r="I6907" s="61" t="str">
        <f aca="false">MID(RIGHT(B6907,LEN(B6907)-3),1,FIND("_",RIGHT(B6907,LEN(B6907)-3))-1)</f>
        <v>Skrubtudse</v>
      </c>
      <c r="J6907" s="61" t="str">
        <f aca="false">TRIM(SUBSTITUTE(RIGHT(B6907,FIND(I6907,B6907)+1),"_",""))</f>
        <v>NegK</v>
      </c>
      <c r="K6907" s="0" t="str">
        <f aca="false">IFERROR(VALUE(SUBSTITUTE(E6907,".",",")),E6907)</f>
        <v>No Ct</v>
      </c>
      <c r="L6907" s="61" t="str">
        <f aca="false">IF(J6907="PosK",SUMIFS(K:K,J:J,"PosK",H:H,H6907),"")</f>
        <v/>
      </c>
      <c r="M6907" s="61" t="str">
        <f aca="false">IF(J6907="PosK",SUMIFS(K:K,J:J,"NegK",H:H,H6907),"")</f>
        <v/>
      </c>
      <c r="N6907" s="61" t="str">
        <f aca="false">IF(J6907="PosK",SUMIFS(K:K,J:J,"eDNA",H:H,H6907),"")</f>
        <v/>
      </c>
    </row>
    <row r="6908" customFormat="false" ht="14.25" hidden="false" customHeight="false" outlineLevel="0" collapsed="false">
      <c r="A6908" s="0" t="s">
        <v>822</v>
      </c>
      <c r="B6908" s="52" t="s">
        <v>974</v>
      </c>
      <c r="C6908" s="52" t="s">
        <v>751</v>
      </c>
      <c r="D6908" s="53" t="n">
        <v>0.1</v>
      </c>
      <c r="E6908" s="53" t="s">
        <v>748</v>
      </c>
      <c r="F6908" s="0" t="s">
        <v>1423</v>
      </c>
      <c r="G6908" s="0" t="str">
        <f aca="false">LEFT(B6908,2)</f>
        <v>10</v>
      </c>
      <c r="H6908" s="0" t="str">
        <f aca="false">I6908&amp;"_"&amp;G6908&amp;"_"&amp;F6908</f>
        <v>Skrubtudse_10_20190409_DL2018098_OeregaardGym_koersel1</v>
      </c>
      <c r="I6908" s="61" t="str">
        <f aca="false">MID(RIGHT(B6908,LEN(B6908)-3),1,FIND("_",RIGHT(B6908,LEN(B6908)-3))-1)</f>
        <v>Skrubtudse</v>
      </c>
      <c r="J6908" s="61" t="str">
        <f aca="false">TRIM(SUBSTITUTE(RIGHT(B6908,FIND(I6908,B6908)+1),"_",""))</f>
        <v>eDNA</v>
      </c>
      <c r="K6908" s="0" t="str">
        <f aca="false">IFERROR(VALUE(SUBSTITUTE(E6908,".",",")),E6908)</f>
        <v>No Ct</v>
      </c>
      <c r="L6908" s="61" t="str">
        <f aca="false">IF(J6908="PosK",SUMIFS(K:K,J:J,"PosK",H:H,H6908),"")</f>
        <v/>
      </c>
      <c r="M6908" s="61" t="str">
        <f aca="false">IF(J6908="PosK",SUMIFS(K:K,J:J,"NegK",H:H,H6908),"")</f>
        <v/>
      </c>
      <c r="N6908" s="61" t="str">
        <f aca="false">IF(J6908="PosK",SUMIFS(K:K,J:J,"eDNA",H:H,H6908),"")</f>
        <v/>
      </c>
      <c r="Q6908" s="62"/>
    </row>
    <row r="6909" customFormat="false" ht="14.25" hidden="false" customHeight="false" outlineLevel="0" collapsed="false">
      <c r="A6909" s="0" t="s">
        <v>824</v>
      </c>
      <c r="B6909" s="52" t="s">
        <v>974</v>
      </c>
      <c r="C6909" s="52" t="s">
        <v>751</v>
      </c>
      <c r="D6909" s="53" t="n">
        <v>0.1</v>
      </c>
      <c r="E6909" s="53" t="s">
        <v>748</v>
      </c>
      <c r="F6909" s="0" t="s">
        <v>1423</v>
      </c>
      <c r="G6909" s="0" t="str">
        <f aca="false">LEFT(B6909,2)</f>
        <v>10</v>
      </c>
      <c r="H6909" s="0" t="str">
        <f aca="false">I6909&amp;"_"&amp;G6909&amp;"_"&amp;F6909</f>
        <v>Skrubtudse_10_20190409_DL2018098_OeregaardGym_koersel1</v>
      </c>
      <c r="I6909" s="61" t="str">
        <f aca="false">MID(RIGHT(B6909,LEN(B6909)-3),1,FIND("_",RIGHT(B6909,LEN(B6909)-3))-1)</f>
        <v>Skrubtudse</v>
      </c>
      <c r="J6909" s="61" t="str">
        <f aca="false">TRIM(SUBSTITUTE(RIGHT(B6909,FIND(I6909,B6909)+1),"_",""))</f>
        <v>eDNA</v>
      </c>
      <c r="K6909" s="0" t="str">
        <f aca="false">IFERROR(VALUE(SUBSTITUTE(E6909,".",",")),E6909)</f>
        <v>No Ct</v>
      </c>
      <c r="L6909" s="61" t="str">
        <f aca="false">IF(J6909="PosK",SUMIFS(K:K,J:J,"PosK",H:H,H6909),"")</f>
        <v/>
      </c>
      <c r="M6909" s="61" t="str">
        <f aca="false">IF(J6909="PosK",SUMIFS(K:K,J:J,"NegK",H:H,H6909),"")</f>
        <v/>
      </c>
      <c r="N6909" s="61" t="str">
        <f aca="false">IF(J6909="PosK",SUMIFS(K:K,J:J,"eDNA",H:H,H6909),"")</f>
        <v/>
      </c>
      <c r="P6909" s="62"/>
      <c r="T6909" s="63"/>
      <c r="W6909" s="64"/>
    </row>
    <row r="6910" customFormat="false" ht="14.25" hidden="false" customHeight="false" outlineLevel="0" collapsed="false">
      <c r="A6910" s="0" t="s">
        <v>826</v>
      </c>
      <c r="B6910" s="52" t="s">
        <v>976</v>
      </c>
      <c r="C6910" s="52" t="s">
        <v>743</v>
      </c>
      <c r="D6910" s="53" t="n">
        <v>0.1</v>
      </c>
      <c r="E6910" s="53" t="n">
        <v>40.97</v>
      </c>
      <c r="F6910" s="0" t="s">
        <v>1423</v>
      </c>
      <c r="G6910" s="0" t="str">
        <f aca="false">LEFT(B6910,2)</f>
        <v>11</v>
      </c>
      <c r="H6910" s="0" t="str">
        <f aca="false">I6910&amp;"_"&amp;G6910&amp;"_"&amp;F6910</f>
        <v>Bjergsalamander_11_20190409_DL2018098_OeregaardGym_koersel1</v>
      </c>
      <c r="I6910" s="61" t="str">
        <f aca="false">MID(RIGHT(B6910,LEN(B6910)-3),1,FIND("_",RIGHT(B6910,LEN(B6910)-3))-1)</f>
        <v>Bjergsalamander</v>
      </c>
      <c r="J6910" s="61" t="str">
        <f aca="false">TRIM(SUBSTITUTE(RIGHT(B6910,FIND(I6910,B6910)+1),"_",""))</f>
        <v>PosK</v>
      </c>
      <c r="K6910" s="0" t="n">
        <f aca="false">IFERROR(VALUE(SUBSTITUTE(E6910,".",",")),E6910)</f>
        <v>40.97</v>
      </c>
      <c r="L6910" s="61" t="n">
        <f aca="false">IF(J6910="PosK",SUMIFS(K:K,J:J,"PosK",H:H,H6910),"")</f>
        <v>40.97</v>
      </c>
      <c r="M6910" s="61" t="n">
        <f aca="false">IF(J6910="PosK",SUMIFS(K:K,J:J,"NegK",H:H,H6910),"")</f>
        <v>0</v>
      </c>
      <c r="N6910" s="61" t="n">
        <f aca="false">IF(J6910="PosK",SUMIFS(K:K,J:J,"eDNA",H:H,H6910),"")</f>
        <v>0</v>
      </c>
      <c r="P6910" s="62" t="n">
        <f aca="false">IF(K6912="No Ct",0,K6912)</f>
        <v>0</v>
      </c>
      <c r="Q6910" s="62" t="n">
        <f aca="false">IF(K6913="No Ct",0,K6913)</f>
        <v>0</v>
      </c>
      <c r="R6910" s="0" t="str">
        <f aca="false">IF(AND(L6910&gt;0,M6910=0),"Valid","Invalid")</f>
        <v>Valid</v>
      </c>
      <c r="S6910" s="0" t="str">
        <f aca="false">IF(OR(P6910&gt;1,Q6910&gt;1),"Present","Absent")</f>
        <v>Absent</v>
      </c>
      <c r="T6910" s="63" t="str">
        <f aca="false">IF(OR(AND(P6910&gt;1,P6910&lt;41),AND(Q6910&gt;1,Q6910&lt;41)),"Ct&lt;41","Ct&gt;41")</f>
        <v>Ct&gt;41</v>
      </c>
      <c r="U6910" s="0" t="str">
        <f aca="false">I6910</f>
        <v>Bjergsalamander</v>
      </c>
      <c r="V6910" s="0" t="str">
        <f aca="false">MID(F6910,10,9)</f>
        <v>DL2018098</v>
      </c>
      <c r="W6910" s="64" t="str">
        <f aca="false">V6910&amp;"_"&amp;U6910&amp;"_"&amp;R6910&amp;"_"&amp;S6910&amp;"_"&amp;T6910</f>
        <v>DL2018098_Bjergsalamander_Valid_Absent_Ct&gt;41</v>
      </c>
    </row>
    <row r="6911" customFormat="false" ht="14.25" hidden="false" customHeight="false" outlineLevel="0" collapsed="false">
      <c r="A6911" s="0" t="s">
        <v>828</v>
      </c>
      <c r="B6911" s="52" t="s">
        <v>977</v>
      </c>
      <c r="C6911" s="52" t="s">
        <v>747</v>
      </c>
      <c r="D6911" s="53" t="n">
        <v>0.1</v>
      </c>
      <c r="E6911" s="53" t="s">
        <v>748</v>
      </c>
      <c r="F6911" s="0" t="s">
        <v>1423</v>
      </c>
      <c r="G6911" s="0" t="str">
        <f aca="false">LEFT(B6911,2)</f>
        <v>11</v>
      </c>
      <c r="H6911" s="0" t="str">
        <f aca="false">I6911&amp;"_"&amp;G6911&amp;"_"&amp;F6911</f>
        <v>Bjergsalamander_11_20190409_DL2018098_OeregaardGym_koersel1</v>
      </c>
      <c r="I6911" s="61" t="str">
        <f aca="false">MID(RIGHT(B6911,LEN(B6911)-3),1,FIND("_",RIGHT(B6911,LEN(B6911)-3))-1)</f>
        <v>Bjergsalamander</v>
      </c>
      <c r="J6911" s="61" t="str">
        <f aca="false">TRIM(SUBSTITUTE(RIGHT(B6911,FIND(I6911,B6911)+1),"_",""))</f>
        <v>NegK</v>
      </c>
      <c r="K6911" s="0" t="str">
        <f aca="false">IFERROR(VALUE(SUBSTITUTE(E6911,".",",")),E6911)</f>
        <v>No Ct</v>
      </c>
      <c r="L6911" s="61" t="str">
        <f aca="false">IF(J6911="PosK",SUMIFS(K:K,J:J,"PosK",H:H,H6911),"")</f>
        <v/>
      </c>
      <c r="M6911" s="61" t="str">
        <f aca="false">IF(J6911="PosK",SUMIFS(K:K,J:J,"NegK",H:H,H6911),"")</f>
        <v/>
      </c>
      <c r="N6911" s="61" t="str">
        <f aca="false">IF(J6911="PosK",SUMIFS(K:K,J:J,"eDNA",H:H,H6911),"")</f>
        <v/>
      </c>
    </row>
    <row r="6912" customFormat="false" ht="14.25" hidden="false" customHeight="false" outlineLevel="0" collapsed="false">
      <c r="A6912" s="0" t="s">
        <v>830</v>
      </c>
      <c r="B6912" s="52" t="s">
        <v>978</v>
      </c>
      <c r="C6912" s="52" t="s">
        <v>751</v>
      </c>
      <c r="D6912" s="53" t="n">
        <v>0.1</v>
      </c>
      <c r="E6912" s="53" t="s">
        <v>748</v>
      </c>
      <c r="F6912" s="0" t="s">
        <v>1423</v>
      </c>
      <c r="G6912" s="0" t="str">
        <f aca="false">LEFT(B6912,2)</f>
        <v>11</v>
      </c>
      <c r="H6912" s="0" t="str">
        <f aca="false">I6912&amp;"_"&amp;G6912&amp;"_"&amp;F6912</f>
        <v>Bjergsalamander_11_20190409_DL2018098_OeregaardGym_koersel1</v>
      </c>
      <c r="I6912" s="61" t="str">
        <f aca="false">MID(RIGHT(B6912,LEN(B6912)-3),1,FIND("_",RIGHT(B6912,LEN(B6912)-3))-1)</f>
        <v>Bjergsalamander</v>
      </c>
      <c r="J6912" s="61" t="str">
        <f aca="false">TRIM(SUBSTITUTE(RIGHT(B6912,FIND(I6912,B6912)+1),"_",""))</f>
        <v>eDNA</v>
      </c>
      <c r="K6912" s="0" t="str">
        <f aca="false">IFERROR(VALUE(SUBSTITUTE(E6912,".",",")),E6912)</f>
        <v>No Ct</v>
      </c>
      <c r="L6912" s="61" t="str">
        <f aca="false">IF(J6912="PosK",SUMIFS(K:K,J:J,"PosK",H:H,H6912),"")</f>
        <v/>
      </c>
      <c r="M6912" s="61" t="str">
        <f aca="false">IF(J6912="PosK",SUMIFS(K:K,J:J,"NegK",H:H,H6912),"")</f>
        <v/>
      </c>
      <c r="N6912" s="61" t="str">
        <f aca="false">IF(J6912="PosK",SUMIFS(K:K,J:J,"eDNA",H:H,H6912),"")</f>
        <v/>
      </c>
      <c r="Q6912" s="62"/>
    </row>
    <row r="6913" customFormat="false" ht="14.25" hidden="false" customHeight="false" outlineLevel="0" collapsed="false">
      <c r="A6913" s="0" t="s">
        <v>832</v>
      </c>
      <c r="B6913" s="52" t="s">
        <v>978</v>
      </c>
      <c r="C6913" s="52" t="s">
        <v>751</v>
      </c>
      <c r="D6913" s="53" t="n">
        <v>0.1</v>
      </c>
      <c r="E6913" s="53" t="s">
        <v>748</v>
      </c>
      <c r="F6913" s="0" t="s">
        <v>1423</v>
      </c>
      <c r="G6913" s="0" t="str">
        <f aca="false">LEFT(B6913,2)</f>
        <v>11</v>
      </c>
      <c r="H6913" s="0" t="str">
        <f aca="false">I6913&amp;"_"&amp;G6913&amp;"_"&amp;F6913</f>
        <v>Bjergsalamander_11_20190409_DL2018098_OeregaardGym_koersel1</v>
      </c>
      <c r="I6913" s="61" t="str">
        <f aca="false">MID(RIGHT(B6913,LEN(B6913)-3),1,FIND("_",RIGHT(B6913,LEN(B6913)-3))-1)</f>
        <v>Bjergsalamander</v>
      </c>
      <c r="J6913" s="61" t="str">
        <f aca="false">TRIM(SUBSTITUTE(RIGHT(B6913,FIND(I6913,B6913)+1),"_",""))</f>
        <v>eDNA</v>
      </c>
      <c r="K6913" s="0" t="str">
        <f aca="false">IFERROR(VALUE(SUBSTITUTE(E6913,".",",")),E6913)</f>
        <v>No Ct</v>
      </c>
      <c r="L6913" s="61" t="str">
        <f aca="false">IF(J6913="PosK",SUMIFS(K:K,J:J,"PosK",H:H,H6913),"")</f>
        <v/>
      </c>
      <c r="M6913" s="61" t="str">
        <f aca="false">IF(J6913="PosK",SUMIFS(K:K,J:J,"NegK",H:H,H6913),"")</f>
        <v/>
      </c>
      <c r="N6913" s="61" t="str">
        <f aca="false">IF(J6913="PosK",SUMIFS(K:K,J:J,"eDNA",H:H,H6913),"")</f>
        <v/>
      </c>
      <c r="P6913" s="62"/>
      <c r="T6913" s="63"/>
      <c r="W6913" s="64"/>
    </row>
    <row r="6914" customFormat="false" ht="14.25" hidden="false" customHeight="false" outlineLevel="0" collapsed="false">
      <c r="A6914" s="0" t="s">
        <v>834</v>
      </c>
      <c r="B6914" s="52" t="s">
        <v>980</v>
      </c>
      <c r="C6914" s="52" t="s">
        <v>743</v>
      </c>
      <c r="D6914" s="53" t="n">
        <v>0.1</v>
      </c>
      <c r="E6914" s="53" t="n">
        <v>36.35</v>
      </c>
      <c r="F6914" s="0" t="s">
        <v>1423</v>
      </c>
      <c r="G6914" s="0" t="str">
        <f aca="false">LEFT(B6914,2)</f>
        <v>12</v>
      </c>
      <c r="H6914" s="0" t="str">
        <f aca="false">I6914&amp;"_"&amp;G6914&amp;"_"&amp;F6914</f>
        <v>Latterfroe_12_20190409_DL2018098_OeregaardGym_koersel1</v>
      </c>
      <c r="I6914" s="61" t="str">
        <f aca="false">MID(RIGHT(B6914,LEN(B6914)-3),1,FIND("_",RIGHT(B6914,LEN(B6914)-3))-1)</f>
        <v>Latterfroe</v>
      </c>
      <c r="J6914" s="61" t="str">
        <f aca="false">TRIM(SUBSTITUTE(RIGHT(B6914,FIND(I6914,B6914)+1),"_",""))</f>
        <v>PosK</v>
      </c>
      <c r="K6914" s="0" t="n">
        <f aca="false">IFERROR(VALUE(SUBSTITUTE(E6914,".",",")),E6914)</f>
        <v>36.35</v>
      </c>
      <c r="L6914" s="61" t="n">
        <f aca="false">IF(J6914="PosK",SUMIFS(K:K,J:J,"PosK",H:H,H6914),"")</f>
        <v>36.35</v>
      </c>
      <c r="M6914" s="61" t="n">
        <f aca="false">IF(J6914="PosK",SUMIFS(K:K,J:J,"NegK",H:H,H6914),"")</f>
        <v>0</v>
      </c>
      <c r="N6914" s="61" t="n">
        <f aca="false">IF(J6914="PosK",SUMIFS(K:K,J:J,"eDNA",H:H,H6914),"")</f>
        <v>0</v>
      </c>
      <c r="P6914" s="62" t="n">
        <f aca="false">IF(K6916="No Ct",0,K6916)</f>
        <v>0</v>
      </c>
      <c r="Q6914" s="62" t="n">
        <f aca="false">IF(K6917="No Ct",0,K6917)</f>
        <v>0</v>
      </c>
      <c r="R6914" s="0" t="str">
        <f aca="false">IF(AND(L6914&gt;0,M6914=0),"Valid","Invalid")</f>
        <v>Valid</v>
      </c>
      <c r="S6914" s="0" t="str">
        <f aca="false">IF(OR(P6914&gt;1,Q6914&gt;1),"Present","Absent")</f>
        <v>Absent</v>
      </c>
      <c r="T6914" s="63" t="str">
        <f aca="false">IF(OR(AND(P6914&gt;1,P6914&lt;41),AND(Q6914&gt;1,Q6914&lt;41)),"Ct&lt;41","Ct&gt;41")</f>
        <v>Ct&gt;41</v>
      </c>
      <c r="U6914" s="0" t="str">
        <f aca="false">I6914</f>
        <v>Latterfroe</v>
      </c>
      <c r="V6914" s="0" t="str">
        <f aca="false">MID(F6914,10,9)</f>
        <v>DL2018098</v>
      </c>
      <c r="W6914" s="64" t="str">
        <f aca="false">V6914&amp;"_"&amp;U6914&amp;"_"&amp;R6914&amp;"_"&amp;S6914&amp;"_"&amp;T6914</f>
        <v>DL2018098_Latterfroe_Valid_Absent_Ct&gt;41</v>
      </c>
    </row>
    <row r="6915" customFormat="false" ht="14.25" hidden="false" customHeight="false" outlineLevel="0" collapsed="false">
      <c r="A6915" s="0" t="s">
        <v>836</v>
      </c>
      <c r="B6915" s="52" t="s">
        <v>981</v>
      </c>
      <c r="C6915" s="52" t="s">
        <v>747</v>
      </c>
      <c r="D6915" s="53" t="n">
        <v>0.1</v>
      </c>
      <c r="E6915" s="53" t="s">
        <v>748</v>
      </c>
      <c r="F6915" s="0" t="s">
        <v>1423</v>
      </c>
      <c r="G6915" s="0" t="str">
        <f aca="false">LEFT(B6915,2)</f>
        <v>12</v>
      </c>
      <c r="H6915" s="0" t="str">
        <f aca="false">I6915&amp;"_"&amp;G6915&amp;"_"&amp;F6915</f>
        <v>Latterfroe_12_20190409_DL2018098_OeregaardGym_koersel1</v>
      </c>
      <c r="I6915" s="61" t="str">
        <f aca="false">MID(RIGHT(B6915,LEN(B6915)-3),1,FIND("_",RIGHT(B6915,LEN(B6915)-3))-1)</f>
        <v>Latterfroe</v>
      </c>
      <c r="J6915" s="61" t="str">
        <f aca="false">TRIM(SUBSTITUTE(RIGHT(B6915,FIND(I6915,B6915)+1),"_",""))</f>
        <v>NegK</v>
      </c>
      <c r="K6915" s="0" t="str">
        <f aca="false">IFERROR(VALUE(SUBSTITUTE(E6915,".",",")),E6915)</f>
        <v>No Ct</v>
      </c>
      <c r="L6915" s="61" t="str">
        <f aca="false">IF(J6915="PosK",SUMIFS(K:K,J:J,"PosK",H:H,H6915),"")</f>
        <v/>
      </c>
      <c r="M6915" s="61" t="str">
        <f aca="false">IF(J6915="PosK",SUMIFS(K:K,J:J,"NegK",H:H,H6915),"")</f>
        <v/>
      </c>
      <c r="N6915" s="61" t="str">
        <f aca="false">IF(J6915="PosK",SUMIFS(K:K,J:J,"eDNA",H:H,H6915),"")</f>
        <v/>
      </c>
    </row>
    <row r="6916" customFormat="false" ht="14.25" hidden="false" customHeight="false" outlineLevel="0" collapsed="false">
      <c r="A6916" s="0" t="s">
        <v>838</v>
      </c>
      <c r="B6916" s="52" t="s">
        <v>982</v>
      </c>
      <c r="C6916" s="52" t="s">
        <v>751</v>
      </c>
      <c r="D6916" s="53" t="n">
        <v>0.1</v>
      </c>
      <c r="E6916" s="53" t="s">
        <v>748</v>
      </c>
      <c r="F6916" s="0" t="s">
        <v>1423</v>
      </c>
      <c r="G6916" s="0" t="str">
        <f aca="false">LEFT(B6916,2)</f>
        <v>12</v>
      </c>
      <c r="H6916" s="0" t="str">
        <f aca="false">I6916&amp;"_"&amp;G6916&amp;"_"&amp;F6916</f>
        <v>Latterfroe_12_20190409_DL2018098_OeregaardGym_koersel1</v>
      </c>
      <c r="I6916" s="61" t="str">
        <f aca="false">MID(RIGHT(B6916,LEN(B6916)-3),1,FIND("_",RIGHT(B6916,LEN(B6916)-3))-1)</f>
        <v>Latterfroe</v>
      </c>
      <c r="J6916" s="61" t="str">
        <f aca="false">TRIM(SUBSTITUTE(RIGHT(B6916,FIND(I6916,B6916)+1),"_",""))</f>
        <v>eDNA</v>
      </c>
      <c r="K6916" s="0" t="str">
        <f aca="false">IFERROR(VALUE(SUBSTITUTE(E6916,".",",")),E6916)</f>
        <v>No Ct</v>
      </c>
      <c r="L6916" s="61" t="str">
        <f aca="false">IF(J6916="PosK",SUMIFS(K:K,J:J,"PosK",H:H,H6916),"")</f>
        <v/>
      </c>
      <c r="M6916" s="61" t="str">
        <f aca="false">IF(J6916="PosK",SUMIFS(K:K,J:J,"NegK",H:H,H6916),"")</f>
        <v/>
      </c>
      <c r="N6916" s="61" t="str">
        <f aca="false">IF(J6916="PosK",SUMIFS(K:K,J:J,"eDNA",H:H,H6916),"")</f>
        <v/>
      </c>
      <c r="Q6916" s="62"/>
    </row>
    <row r="6917" customFormat="false" ht="14.25" hidden="false" customHeight="false" outlineLevel="0" collapsed="false">
      <c r="A6917" s="0" t="s">
        <v>840</v>
      </c>
      <c r="B6917" s="52" t="s">
        <v>982</v>
      </c>
      <c r="C6917" s="52" t="s">
        <v>751</v>
      </c>
      <c r="D6917" s="53" t="n">
        <v>0.1</v>
      </c>
      <c r="E6917" s="53" t="s">
        <v>748</v>
      </c>
      <c r="F6917" s="0" t="s">
        <v>1423</v>
      </c>
      <c r="G6917" s="0" t="str">
        <f aca="false">LEFT(B6917,2)</f>
        <v>12</v>
      </c>
      <c r="H6917" s="0" t="str">
        <f aca="false">I6917&amp;"_"&amp;G6917&amp;"_"&amp;F6917</f>
        <v>Latterfroe_12_20190409_DL2018098_OeregaardGym_koersel1</v>
      </c>
      <c r="I6917" s="61" t="str">
        <f aca="false">MID(RIGHT(B6917,LEN(B6917)-3),1,FIND("_",RIGHT(B6917,LEN(B6917)-3))-1)</f>
        <v>Latterfroe</v>
      </c>
      <c r="J6917" s="61" t="str">
        <f aca="false">TRIM(SUBSTITUTE(RIGHT(B6917,FIND(I6917,B6917)+1),"_",""))</f>
        <v>eDNA</v>
      </c>
      <c r="K6917" s="0" t="str">
        <f aca="false">IFERROR(VALUE(SUBSTITUTE(E6917,".",",")),E6917)</f>
        <v>No Ct</v>
      </c>
      <c r="L6917" s="61" t="str">
        <f aca="false">IF(J6917="PosK",SUMIFS(K:K,J:J,"PosK",H:H,H6917),"")</f>
        <v/>
      </c>
      <c r="M6917" s="61" t="str">
        <f aca="false">IF(J6917="PosK",SUMIFS(K:K,J:J,"NegK",H:H,H6917),"")</f>
        <v/>
      </c>
      <c r="N6917" s="61" t="str">
        <f aca="false">IF(J6917="PosK",SUMIFS(K:K,J:J,"eDNA",H:H,H6917),"")</f>
        <v/>
      </c>
      <c r="P6917" s="62"/>
      <c r="T6917" s="63"/>
      <c r="W6917" s="64"/>
    </row>
    <row r="6918" customFormat="false" ht="14.25" hidden="false" customHeight="false" outlineLevel="0" collapsed="false">
      <c r="A6918" s="0" t="s">
        <v>842</v>
      </c>
      <c r="B6918" s="52" t="s">
        <v>984</v>
      </c>
      <c r="C6918" s="52" t="s">
        <v>743</v>
      </c>
      <c r="D6918" s="53" t="n">
        <v>0.1</v>
      </c>
      <c r="E6918" s="53" t="s">
        <v>748</v>
      </c>
      <c r="F6918" s="0" t="s">
        <v>1423</v>
      </c>
      <c r="G6918" s="0" t="str">
        <f aca="false">LEFT(B6918,2)</f>
        <v>13</v>
      </c>
      <c r="H6918" s="0" t="str">
        <f aca="false">I6918&amp;"_"&amp;G6918&amp;"_"&amp;F6918</f>
        <v>Spidssnudetfroe_13_20190409_DL2018098_OeregaardGym_koersel1</v>
      </c>
      <c r="I6918" s="61" t="str">
        <f aca="false">MID(RIGHT(B6918,LEN(B6918)-3),1,FIND("_",RIGHT(B6918,LEN(B6918)-3))-1)</f>
        <v>Spidssnudetfroe</v>
      </c>
      <c r="J6918" s="61" t="str">
        <f aca="false">TRIM(SUBSTITUTE(RIGHT(B6918,FIND(I6918,B6918)+1),"_",""))</f>
        <v>PosK</v>
      </c>
      <c r="K6918" s="0" t="str">
        <f aca="false">IFERROR(VALUE(SUBSTITUTE(E6918,".",",")),E6918)</f>
        <v>No Ct</v>
      </c>
      <c r="L6918" s="61" t="n">
        <f aca="false">IF(J6918="PosK",SUMIFS(K:K,J:J,"PosK",H:H,H6918),"")</f>
        <v>0</v>
      </c>
      <c r="M6918" s="61" t="n">
        <f aca="false">IF(J6918="PosK",SUMIFS(K:K,J:J,"NegK",H:H,H6918),"")</f>
        <v>0</v>
      </c>
      <c r="N6918" s="61" t="n">
        <f aca="false">IF(J6918="PosK",SUMIFS(K:K,J:J,"eDNA",H:H,H6918),"")</f>
        <v>0</v>
      </c>
      <c r="P6918" s="62" t="n">
        <f aca="false">IF(K6920="No Ct",0,K6920)</f>
        <v>0</v>
      </c>
      <c r="Q6918" s="62" t="n">
        <f aca="false">IF(K6921="No Ct",0,K6921)</f>
        <v>0</v>
      </c>
      <c r="R6918" s="0" t="str">
        <f aca="false">IF(AND(L6918&gt;0,M6918=0),"Valid","Invalid")</f>
        <v>Invalid</v>
      </c>
      <c r="S6918" s="0" t="str">
        <f aca="false">IF(OR(P6918&gt;1,Q6918&gt;1),"Present","Absent")</f>
        <v>Absent</v>
      </c>
      <c r="T6918" s="63" t="str">
        <f aca="false">IF(OR(AND(P6918&gt;1,P6918&lt;41),AND(Q6918&gt;1,Q6918&lt;41)),"Ct&lt;41","Ct&gt;41")</f>
        <v>Ct&gt;41</v>
      </c>
      <c r="U6918" s="0" t="str">
        <f aca="false">I6918</f>
        <v>Spidssnudetfroe</v>
      </c>
      <c r="V6918" s="0" t="str">
        <f aca="false">MID(F6918,10,9)</f>
        <v>DL2018098</v>
      </c>
      <c r="W6918" s="64" t="str">
        <f aca="false">V6918&amp;"_"&amp;U6918&amp;"_"&amp;R6918&amp;"_"&amp;S6918&amp;"_"&amp;T6918</f>
        <v>DL2018098_Spidssnudetfroe_Invalid_Absent_Ct&gt;41</v>
      </c>
    </row>
    <row r="6919" customFormat="false" ht="14.25" hidden="false" customHeight="false" outlineLevel="0" collapsed="false">
      <c r="A6919" s="0" t="s">
        <v>844</v>
      </c>
      <c r="B6919" s="52" t="s">
        <v>985</v>
      </c>
      <c r="C6919" s="52" t="s">
        <v>747</v>
      </c>
      <c r="D6919" s="53" t="n">
        <v>0.1</v>
      </c>
      <c r="E6919" s="53" t="s">
        <v>748</v>
      </c>
      <c r="F6919" s="0" t="s">
        <v>1423</v>
      </c>
      <c r="G6919" s="0" t="str">
        <f aca="false">LEFT(B6919,2)</f>
        <v>13</v>
      </c>
      <c r="H6919" s="0" t="str">
        <f aca="false">I6919&amp;"_"&amp;G6919&amp;"_"&amp;F6919</f>
        <v>Spidssnudetfroe_13_20190409_DL2018098_OeregaardGym_koersel1</v>
      </c>
      <c r="I6919" s="61" t="str">
        <f aca="false">MID(RIGHT(B6919,LEN(B6919)-3),1,FIND("_",RIGHT(B6919,LEN(B6919)-3))-1)</f>
        <v>Spidssnudetfroe</v>
      </c>
      <c r="J6919" s="61" t="str">
        <f aca="false">TRIM(SUBSTITUTE(RIGHT(B6919,FIND(I6919,B6919)+1),"_",""))</f>
        <v>NegK</v>
      </c>
      <c r="K6919" s="0" t="str">
        <f aca="false">IFERROR(VALUE(SUBSTITUTE(E6919,".",",")),E6919)</f>
        <v>No Ct</v>
      </c>
      <c r="L6919" s="61" t="str">
        <f aca="false">IF(J6919="PosK",SUMIFS(K:K,J:J,"PosK",H:H,H6919),"")</f>
        <v/>
      </c>
      <c r="M6919" s="61" t="str">
        <f aca="false">IF(J6919="PosK",SUMIFS(K:K,J:J,"NegK",H:H,H6919),"")</f>
        <v/>
      </c>
      <c r="N6919" s="61" t="str">
        <f aca="false">IF(J6919="PosK",SUMIFS(K:K,J:J,"eDNA",H:H,H6919),"")</f>
        <v/>
      </c>
    </row>
    <row r="6920" customFormat="false" ht="14.25" hidden="false" customHeight="false" outlineLevel="0" collapsed="false">
      <c r="A6920" s="0" t="s">
        <v>846</v>
      </c>
      <c r="B6920" s="52" t="s">
        <v>986</v>
      </c>
      <c r="C6920" s="52" t="s">
        <v>751</v>
      </c>
      <c r="D6920" s="53" t="n">
        <v>0.1</v>
      </c>
      <c r="E6920" s="53" t="s">
        <v>748</v>
      </c>
      <c r="F6920" s="0" t="s">
        <v>1423</v>
      </c>
      <c r="G6920" s="0" t="str">
        <f aca="false">LEFT(B6920,2)</f>
        <v>13</v>
      </c>
      <c r="H6920" s="0" t="str">
        <f aca="false">I6920&amp;"_"&amp;G6920&amp;"_"&amp;F6920</f>
        <v>Spidssnudetfroe_13_20190409_DL2018098_OeregaardGym_koersel1</v>
      </c>
      <c r="I6920" s="61" t="str">
        <f aca="false">MID(RIGHT(B6920,LEN(B6920)-3),1,FIND("_",RIGHT(B6920,LEN(B6920)-3))-1)</f>
        <v>Spidssnudetfroe</v>
      </c>
      <c r="J6920" s="61" t="str">
        <f aca="false">TRIM(SUBSTITUTE(RIGHT(B6920,FIND(I6920,B6920)+1),"_",""))</f>
        <v>eDNA</v>
      </c>
      <c r="K6920" s="0" t="str">
        <f aca="false">IFERROR(VALUE(SUBSTITUTE(E6920,".",",")),E6920)</f>
        <v>No Ct</v>
      </c>
      <c r="L6920" s="61" t="str">
        <f aca="false">IF(J6920="PosK",SUMIFS(K:K,J:J,"PosK",H:H,H6920),"")</f>
        <v/>
      </c>
      <c r="M6920" s="61" t="str">
        <f aca="false">IF(J6920="PosK",SUMIFS(K:K,J:J,"NegK",H:H,H6920),"")</f>
        <v/>
      </c>
      <c r="N6920" s="61" t="str">
        <f aca="false">IF(J6920="PosK",SUMIFS(K:K,J:J,"eDNA",H:H,H6920),"")</f>
        <v/>
      </c>
      <c r="Q6920" s="62"/>
    </row>
    <row r="6921" customFormat="false" ht="14.25" hidden="false" customHeight="false" outlineLevel="0" collapsed="false">
      <c r="A6921" s="0" t="s">
        <v>848</v>
      </c>
      <c r="B6921" s="52" t="s">
        <v>986</v>
      </c>
      <c r="C6921" s="52" t="s">
        <v>751</v>
      </c>
      <c r="D6921" s="53" t="n">
        <v>0.1</v>
      </c>
      <c r="E6921" s="53" t="s">
        <v>748</v>
      </c>
      <c r="F6921" s="0" t="s">
        <v>1423</v>
      </c>
      <c r="G6921" s="0" t="str">
        <f aca="false">LEFT(B6921,2)</f>
        <v>13</v>
      </c>
      <c r="H6921" s="0" t="str">
        <f aca="false">I6921&amp;"_"&amp;G6921&amp;"_"&amp;F6921</f>
        <v>Spidssnudetfroe_13_20190409_DL2018098_OeregaardGym_koersel1</v>
      </c>
      <c r="I6921" s="61" t="str">
        <f aca="false">MID(RIGHT(B6921,LEN(B6921)-3),1,FIND("_",RIGHT(B6921,LEN(B6921)-3))-1)</f>
        <v>Spidssnudetfroe</v>
      </c>
      <c r="J6921" s="61" t="str">
        <f aca="false">TRIM(SUBSTITUTE(RIGHT(B6921,FIND(I6921,B6921)+1),"_",""))</f>
        <v>eDNA</v>
      </c>
      <c r="K6921" s="0" t="str">
        <f aca="false">IFERROR(VALUE(SUBSTITUTE(E6921,".",",")),E6921)</f>
        <v>No Ct</v>
      </c>
      <c r="L6921" s="61" t="str">
        <f aca="false">IF(J6921="PosK",SUMIFS(K:K,J:J,"PosK",H:H,H6921),"")</f>
        <v/>
      </c>
      <c r="M6921" s="61" t="str">
        <f aca="false">IF(J6921="PosK",SUMIFS(K:K,J:J,"NegK",H:H,H6921),"")</f>
        <v/>
      </c>
      <c r="N6921" s="61" t="str">
        <f aca="false">IF(J6921="PosK",SUMIFS(K:K,J:J,"eDNA",H:H,H6921),"")</f>
        <v/>
      </c>
      <c r="P6921" s="62"/>
      <c r="T6921" s="63"/>
      <c r="W6921" s="64"/>
    </row>
    <row r="6922" customFormat="false" ht="14.25" hidden="false" customHeight="false" outlineLevel="0" collapsed="false">
      <c r="A6922" s="0" t="s">
        <v>849</v>
      </c>
      <c r="B6922" s="52" t="s">
        <v>987</v>
      </c>
      <c r="C6922" s="52" t="s">
        <v>743</v>
      </c>
      <c r="D6922" s="53" t="n">
        <v>0.1</v>
      </c>
      <c r="E6922" s="53" t="s">
        <v>748</v>
      </c>
      <c r="F6922" s="0" t="s">
        <v>1423</v>
      </c>
      <c r="G6922" s="0" t="str">
        <f aca="false">LEFT(B6922,2)</f>
        <v>14</v>
      </c>
      <c r="H6922" s="0" t="str">
        <f aca="false">I6922&amp;"_"&amp;G6922&amp;"_"&amp;F6922</f>
        <v>Spidssnudetfroe_14_20190409_DL2018098_OeregaardGym_koersel1</v>
      </c>
      <c r="I6922" s="61" t="str">
        <f aca="false">MID(RIGHT(B6922,LEN(B6922)-3),1,FIND("_",RIGHT(B6922,LEN(B6922)-3))-1)</f>
        <v>Spidssnudetfroe</v>
      </c>
      <c r="J6922" s="61" t="str">
        <f aca="false">TRIM(SUBSTITUTE(RIGHT(B6922,FIND(I6922,B6922)+1),"_",""))</f>
        <v>PosK</v>
      </c>
      <c r="K6922" s="0" t="str">
        <f aca="false">IFERROR(VALUE(SUBSTITUTE(E6922,".",",")),E6922)</f>
        <v>No Ct</v>
      </c>
      <c r="L6922" s="61" t="n">
        <f aca="false">IF(J6922="PosK",SUMIFS(K:K,J:J,"PosK",H:H,H6922),"")</f>
        <v>0</v>
      </c>
      <c r="M6922" s="61" t="n">
        <f aca="false">IF(J6922="PosK",SUMIFS(K:K,J:J,"NegK",H:H,H6922),"")</f>
        <v>0</v>
      </c>
      <c r="N6922" s="61" t="n">
        <f aca="false">IF(J6922="PosK",SUMIFS(K:K,J:J,"eDNA",H:H,H6922),"")</f>
        <v>0</v>
      </c>
      <c r="P6922" s="62" t="n">
        <f aca="false">IF(K6924="No Ct",0,K6924)</f>
        <v>0</v>
      </c>
      <c r="Q6922" s="62" t="n">
        <f aca="false">IF(K6925="No Ct",0,K6925)</f>
        <v>0</v>
      </c>
      <c r="R6922" s="0" t="str">
        <f aca="false">IF(AND(L6922&gt;0,M6922=0),"Valid","Invalid")</f>
        <v>Invalid</v>
      </c>
      <c r="S6922" s="0" t="str">
        <f aca="false">IF(OR(P6922&gt;1,Q6922&gt;1),"Present","Absent")</f>
        <v>Absent</v>
      </c>
      <c r="T6922" s="63" t="str">
        <f aca="false">IF(OR(AND(P6922&gt;1,P6922&lt;41),AND(Q6922&gt;1,Q6922&lt;41)),"Ct&lt;41","Ct&gt;41")</f>
        <v>Ct&gt;41</v>
      </c>
      <c r="U6922" s="0" t="str">
        <f aca="false">I6922</f>
        <v>Spidssnudetfroe</v>
      </c>
      <c r="V6922" s="0" t="str">
        <f aca="false">MID(F6922,10,9)</f>
        <v>DL2018098</v>
      </c>
      <c r="W6922" s="64" t="str">
        <f aca="false">V6922&amp;"_"&amp;U6922&amp;"_"&amp;R6922&amp;"_"&amp;S6922&amp;"_"&amp;T6922</f>
        <v>DL2018098_Spidssnudetfroe_Invalid_Absent_Ct&gt;41</v>
      </c>
    </row>
    <row r="6923" customFormat="false" ht="14.25" hidden="false" customHeight="false" outlineLevel="0" collapsed="false">
      <c r="A6923" s="0" t="s">
        <v>851</v>
      </c>
      <c r="B6923" s="52" t="s">
        <v>988</v>
      </c>
      <c r="C6923" s="52" t="s">
        <v>747</v>
      </c>
      <c r="D6923" s="53" t="n">
        <v>0.1</v>
      </c>
      <c r="E6923" s="53" t="s">
        <v>748</v>
      </c>
      <c r="F6923" s="0" t="s">
        <v>1423</v>
      </c>
      <c r="G6923" s="0" t="str">
        <f aca="false">LEFT(B6923,2)</f>
        <v>14</v>
      </c>
      <c r="H6923" s="0" t="str">
        <f aca="false">I6923&amp;"_"&amp;G6923&amp;"_"&amp;F6923</f>
        <v>Spidssnudetfroe_14_20190409_DL2018098_OeregaardGym_koersel1</v>
      </c>
      <c r="I6923" s="61" t="str">
        <f aca="false">MID(RIGHT(B6923,LEN(B6923)-3),1,FIND("_",RIGHT(B6923,LEN(B6923)-3))-1)</f>
        <v>Spidssnudetfroe</v>
      </c>
      <c r="J6923" s="61" t="str">
        <f aca="false">TRIM(SUBSTITUTE(RIGHT(B6923,FIND(I6923,B6923)+1),"_",""))</f>
        <v>NegK</v>
      </c>
      <c r="K6923" s="0" t="str">
        <f aca="false">IFERROR(VALUE(SUBSTITUTE(E6923,".",",")),E6923)</f>
        <v>No Ct</v>
      </c>
      <c r="L6923" s="61" t="str">
        <f aca="false">IF(J6923="PosK",SUMIFS(K:K,J:J,"PosK",H:H,H6923),"")</f>
        <v/>
      </c>
      <c r="M6923" s="61" t="str">
        <f aca="false">IF(J6923="PosK",SUMIFS(K:K,J:J,"NegK",H:H,H6923),"")</f>
        <v/>
      </c>
      <c r="N6923" s="61" t="str">
        <f aca="false">IF(J6923="PosK",SUMIFS(K:K,J:J,"eDNA",H:H,H6923),"")</f>
        <v/>
      </c>
    </row>
    <row r="6924" customFormat="false" ht="14.25" hidden="false" customHeight="false" outlineLevel="0" collapsed="false">
      <c r="A6924" s="0" t="s">
        <v>853</v>
      </c>
      <c r="B6924" s="52" t="s">
        <v>989</v>
      </c>
      <c r="C6924" s="52" t="s">
        <v>751</v>
      </c>
      <c r="D6924" s="53" t="n">
        <v>0.1</v>
      </c>
      <c r="E6924" s="53" t="s">
        <v>748</v>
      </c>
      <c r="F6924" s="0" t="s">
        <v>1423</v>
      </c>
      <c r="G6924" s="0" t="str">
        <f aca="false">LEFT(B6924,2)</f>
        <v>14</v>
      </c>
      <c r="H6924" s="0" t="str">
        <f aca="false">I6924&amp;"_"&amp;G6924&amp;"_"&amp;F6924</f>
        <v>Spidssnudetfroe_14_20190409_DL2018098_OeregaardGym_koersel1</v>
      </c>
      <c r="I6924" s="61" t="str">
        <f aca="false">MID(RIGHT(B6924,LEN(B6924)-3),1,FIND("_",RIGHT(B6924,LEN(B6924)-3))-1)</f>
        <v>Spidssnudetfroe</v>
      </c>
      <c r="J6924" s="61" t="str">
        <f aca="false">TRIM(SUBSTITUTE(RIGHT(B6924,FIND(I6924,B6924)+1),"_",""))</f>
        <v>eDNA</v>
      </c>
      <c r="K6924" s="0" t="str">
        <f aca="false">IFERROR(VALUE(SUBSTITUTE(E6924,".",",")),E6924)</f>
        <v>No Ct</v>
      </c>
      <c r="L6924" s="61" t="str">
        <f aca="false">IF(J6924="PosK",SUMIFS(K:K,J:J,"PosK",H:H,H6924),"")</f>
        <v/>
      </c>
      <c r="M6924" s="61" t="str">
        <f aca="false">IF(J6924="PosK",SUMIFS(K:K,J:J,"NegK",H:H,H6924),"")</f>
        <v/>
      </c>
      <c r="N6924" s="61" t="str">
        <f aca="false">IF(J6924="PosK",SUMIFS(K:K,J:J,"eDNA",H:H,H6924),"")</f>
        <v/>
      </c>
      <c r="Q6924" s="62"/>
    </row>
    <row r="6925" customFormat="false" ht="14.25" hidden="false" customHeight="false" outlineLevel="0" collapsed="false">
      <c r="A6925" s="0" t="s">
        <v>855</v>
      </c>
      <c r="B6925" s="52" t="s">
        <v>989</v>
      </c>
      <c r="C6925" s="52" t="s">
        <v>751</v>
      </c>
      <c r="D6925" s="53" t="n">
        <v>0.1</v>
      </c>
      <c r="E6925" s="53" t="s">
        <v>748</v>
      </c>
      <c r="F6925" s="0" t="s">
        <v>1423</v>
      </c>
      <c r="G6925" s="0" t="str">
        <f aca="false">LEFT(B6925,2)</f>
        <v>14</v>
      </c>
      <c r="H6925" s="0" t="str">
        <f aca="false">I6925&amp;"_"&amp;G6925&amp;"_"&amp;F6925</f>
        <v>Spidssnudetfroe_14_20190409_DL2018098_OeregaardGym_koersel1</v>
      </c>
      <c r="I6925" s="61" t="str">
        <f aca="false">MID(RIGHT(B6925,LEN(B6925)-3),1,FIND("_",RIGHT(B6925,LEN(B6925)-3))-1)</f>
        <v>Spidssnudetfroe</v>
      </c>
      <c r="J6925" s="61" t="str">
        <f aca="false">TRIM(SUBSTITUTE(RIGHT(B6925,FIND(I6925,B6925)+1),"_",""))</f>
        <v>eDNA</v>
      </c>
      <c r="K6925" s="0" t="str">
        <f aca="false">IFERROR(VALUE(SUBSTITUTE(E6925,".",",")),E6925)</f>
        <v>No Ct</v>
      </c>
      <c r="L6925" s="61" t="str">
        <f aca="false">IF(J6925="PosK",SUMIFS(K:K,J:J,"PosK",H:H,H6925),"")</f>
        <v/>
      </c>
      <c r="M6925" s="61" t="str">
        <f aca="false">IF(J6925="PosK",SUMIFS(K:K,J:J,"NegK",H:H,H6925),"")</f>
        <v/>
      </c>
      <c r="N6925" s="61" t="str">
        <f aca="false">IF(J6925="PosK",SUMIFS(K:K,J:J,"eDNA",H:H,H6925),"")</f>
        <v/>
      </c>
      <c r="P6925" s="62"/>
      <c r="T6925" s="63"/>
      <c r="W6925" s="64"/>
    </row>
    <row r="6926" customFormat="false" ht="14.25" hidden="false" customHeight="false" outlineLevel="0" collapsed="false">
      <c r="A6926" s="0" t="s">
        <v>856</v>
      </c>
      <c r="B6926" s="52" t="s">
        <v>990</v>
      </c>
      <c r="C6926" s="52" t="s">
        <v>743</v>
      </c>
      <c r="D6926" s="53" t="n">
        <v>0.1</v>
      </c>
      <c r="E6926" s="53" t="s">
        <v>748</v>
      </c>
      <c r="F6926" s="0" t="s">
        <v>1423</v>
      </c>
      <c r="G6926" s="0" t="str">
        <f aca="false">LEFT(B6926,2)</f>
        <v>15</v>
      </c>
      <c r="H6926" s="0" t="str">
        <f aca="false">I6926&amp;"_"&amp;G6926&amp;"_"&amp;F6926</f>
        <v>KortbenetGroenFroe_15_20190409_DL2018098_OeregaardGym_koersel1</v>
      </c>
      <c r="I6926" s="61" t="str">
        <f aca="false">MID(RIGHT(B6926,LEN(B6926)-3),1,FIND("_",RIGHT(B6926,LEN(B6926)-3))-1)</f>
        <v>KortbenetGroenFroe</v>
      </c>
      <c r="J6926" s="61" t="str">
        <f aca="false">TRIM(SUBSTITUTE(RIGHT(B6926,FIND(I6926,B6926)+1),"_",""))</f>
        <v>PosK</v>
      </c>
      <c r="K6926" s="0" t="str">
        <f aca="false">IFERROR(VALUE(SUBSTITUTE(E6926,".",",")),E6926)</f>
        <v>No Ct</v>
      </c>
      <c r="L6926" s="61" t="n">
        <f aca="false">IF(J6926="PosK",SUMIFS(K:K,J:J,"PosK",H:H,H6926),"")</f>
        <v>0</v>
      </c>
      <c r="M6926" s="61" t="n">
        <f aca="false">IF(J6926="PosK",SUMIFS(K:K,J:J,"NegK",H:H,H6926),"")</f>
        <v>0</v>
      </c>
      <c r="N6926" s="61" t="n">
        <f aca="false">IF(J6926="PosK",SUMIFS(K:K,J:J,"eDNA",H:H,H6926),"")</f>
        <v>68.13</v>
      </c>
      <c r="P6926" s="62" t="n">
        <f aca="false">IF(K6928="No Ct",0,K6928)</f>
        <v>34.43</v>
      </c>
      <c r="Q6926" s="62" t="n">
        <f aca="false">IF(K6929="No Ct",0,K6929)</f>
        <v>33.7</v>
      </c>
      <c r="R6926" s="0" t="str">
        <f aca="false">IF(AND(L6926&gt;0,M6926=0),"Valid","Invalid")</f>
        <v>Invalid</v>
      </c>
      <c r="S6926" s="0" t="str">
        <f aca="false">IF(OR(P6926&gt;1,Q6926&gt;1),"Present","Absent")</f>
        <v>Present</v>
      </c>
      <c r="T6926" s="63" t="str">
        <f aca="false">IF(OR(AND(P6926&gt;1,P6926&lt;41),AND(Q6926&gt;1,Q6926&lt;41)),"Ct&lt;41","Ct&gt;41")</f>
        <v>Ct&lt;41</v>
      </c>
      <c r="U6926" s="0" t="str">
        <f aca="false">I6926</f>
        <v>KortbenetGroenFroe</v>
      </c>
      <c r="V6926" s="0" t="str">
        <f aca="false">MID(F6926,10,9)</f>
        <v>DL2018098</v>
      </c>
      <c r="W6926" s="64" t="str">
        <f aca="false">V6926&amp;"_"&amp;U6926&amp;"_"&amp;R6926&amp;"_"&amp;S6926&amp;"_"&amp;T6926</f>
        <v>DL2018098_KortbenetGroenFroe_Invalid_Present_Ct&lt;41</v>
      </c>
    </row>
    <row r="6927" customFormat="false" ht="14.25" hidden="false" customHeight="false" outlineLevel="0" collapsed="false">
      <c r="A6927" s="0" t="s">
        <v>858</v>
      </c>
      <c r="B6927" s="52" t="s">
        <v>991</v>
      </c>
      <c r="C6927" s="52" t="s">
        <v>747</v>
      </c>
      <c r="D6927" s="53" t="n">
        <v>0.1</v>
      </c>
      <c r="E6927" s="53" t="s">
        <v>748</v>
      </c>
      <c r="F6927" s="0" t="s">
        <v>1423</v>
      </c>
      <c r="G6927" s="0" t="str">
        <f aca="false">LEFT(B6927,2)</f>
        <v>15</v>
      </c>
      <c r="H6927" s="0" t="str">
        <f aca="false">I6927&amp;"_"&amp;G6927&amp;"_"&amp;F6927</f>
        <v>KortbenetGroenFroe_15_20190409_DL2018098_OeregaardGym_koersel1</v>
      </c>
      <c r="I6927" s="61" t="str">
        <f aca="false">MID(RIGHT(B6927,LEN(B6927)-3),1,FIND("_",RIGHT(B6927,LEN(B6927)-3))-1)</f>
        <v>KortbenetGroenFroe</v>
      </c>
      <c r="J6927" s="61" t="str">
        <f aca="false">TRIM(SUBSTITUTE(RIGHT(B6927,FIND(I6927,B6927)+1),"_",""))</f>
        <v>NegK</v>
      </c>
      <c r="K6927" s="0" t="str">
        <f aca="false">IFERROR(VALUE(SUBSTITUTE(E6927,".",",")),E6927)</f>
        <v>No Ct</v>
      </c>
      <c r="L6927" s="61" t="str">
        <f aca="false">IF(J6927="PosK",SUMIFS(K:K,J:J,"PosK",H:H,H6927),"")</f>
        <v/>
      </c>
      <c r="M6927" s="61" t="str">
        <f aca="false">IF(J6927="PosK",SUMIFS(K:K,J:J,"NegK",H:H,H6927),"")</f>
        <v/>
      </c>
      <c r="N6927" s="61" t="str">
        <f aca="false">IF(J6927="PosK",SUMIFS(K:K,J:J,"eDNA",H:H,H6927),"")</f>
        <v/>
      </c>
    </row>
    <row r="6928" customFormat="false" ht="14.25" hidden="false" customHeight="false" outlineLevel="0" collapsed="false">
      <c r="A6928" s="0" t="s">
        <v>860</v>
      </c>
      <c r="B6928" s="52" t="s">
        <v>992</v>
      </c>
      <c r="C6928" s="52" t="s">
        <v>751</v>
      </c>
      <c r="D6928" s="53" t="n">
        <v>0.1</v>
      </c>
      <c r="E6928" s="53" t="n">
        <v>34.43</v>
      </c>
      <c r="F6928" s="0" t="s">
        <v>1423</v>
      </c>
      <c r="G6928" s="0" t="str">
        <f aca="false">LEFT(B6928,2)</f>
        <v>15</v>
      </c>
      <c r="H6928" s="0" t="str">
        <f aca="false">I6928&amp;"_"&amp;G6928&amp;"_"&amp;F6928</f>
        <v>KortbenetGroenFroe_15_20190409_DL2018098_OeregaardGym_koersel1</v>
      </c>
      <c r="I6928" s="61" t="str">
        <f aca="false">MID(RIGHT(B6928,LEN(B6928)-3),1,FIND("_",RIGHT(B6928,LEN(B6928)-3))-1)</f>
        <v>KortbenetGroenFroe</v>
      </c>
      <c r="J6928" s="61" t="str">
        <f aca="false">TRIM(SUBSTITUTE(RIGHT(B6928,FIND(I6928,B6928)+1),"_",""))</f>
        <v>eDNA</v>
      </c>
      <c r="K6928" s="0" t="n">
        <f aca="false">IFERROR(VALUE(SUBSTITUTE(E6928,".",",")),E6928)</f>
        <v>34.43</v>
      </c>
      <c r="L6928" s="61" t="str">
        <f aca="false">IF(J6928="PosK",SUMIFS(K:K,J:J,"PosK",H:H,H6928),"")</f>
        <v/>
      </c>
      <c r="M6928" s="61" t="str">
        <f aca="false">IF(J6928="PosK",SUMIFS(K:K,J:J,"NegK",H:H,H6928),"")</f>
        <v/>
      </c>
      <c r="N6928" s="61" t="str">
        <f aca="false">IF(J6928="PosK",SUMIFS(K:K,J:J,"eDNA",H:H,H6928),"")</f>
        <v/>
      </c>
      <c r="Q6928" s="62"/>
    </row>
    <row r="6929" customFormat="false" ht="14.25" hidden="false" customHeight="false" outlineLevel="0" collapsed="false">
      <c r="A6929" s="0" t="s">
        <v>862</v>
      </c>
      <c r="B6929" s="52" t="s">
        <v>992</v>
      </c>
      <c r="C6929" s="52" t="s">
        <v>751</v>
      </c>
      <c r="D6929" s="53" t="n">
        <v>0.1</v>
      </c>
      <c r="E6929" s="53" t="n">
        <v>33.7</v>
      </c>
      <c r="F6929" s="0" t="s">
        <v>1423</v>
      </c>
      <c r="G6929" s="0" t="str">
        <f aca="false">LEFT(B6929,2)</f>
        <v>15</v>
      </c>
      <c r="H6929" s="0" t="str">
        <f aca="false">I6929&amp;"_"&amp;G6929&amp;"_"&amp;F6929</f>
        <v>KortbenetGroenFroe_15_20190409_DL2018098_OeregaardGym_koersel1</v>
      </c>
      <c r="I6929" s="61" t="str">
        <f aca="false">MID(RIGHT(B6929,LEN(B6929)-3),1,FIND("_",RIGHT(B6929,LEN(B6929)-3))-1)</f>
        <v>KortbenetGroenFroe</v>
      </c>
      <c r="J6929" s="61" t="str">
        <f aca="false">TRIM(SUBSTITUTE(RIGHT(B6929,FIND(I6929,B6929)+1),"_",""))</f>
        <v>eDNA</v>
      </c>
      <c r="K6929" s="0" t="n">
        <f aca="false">IFERROR(VALUE(SUBSTITUTE(E6929,".",",")),E6929)</f>
        <v>33.7</v>
      </c>
      <c r="L6929" s="61" t="str">
        <f aca="false">IF(J6929="PosK",SUMIFS(K:K,J:J,"PosK",H:H,H6929),"")</f>
        <v/>
      </c>
      <c r="M6929" s="61" t="str">
        <f aca="false">IF(J6929="PosK",SUMIFS(K:K,J:J,"NegK",H:H,H6929),"")</f>
        <v/>
      </c>
      <c r="N6929" s="61" t="str">
        <f aca="false">IF(J6929="PosK",SUMIFS(K:K,J:J,"eDNA",H:H,H6929),"")</f>
        <v/>
      </c>
      <c r="P6929" s="62"/>
      <c r="T6929" s="63"/>
      <c r="W6929" s="64"/>
    </row>
    <row r="6930" customFormat="false" ht="14.25" hidden="false" customHeight="false" outlineLevel="0" collapsed="false">
      <c r="A6930" s="0" t="s">
        <v>863</v>
      </c>
      <c r="B6930" s="52" t="s">
        <v>993</v>
      </c>
      <c r="C6930" s="52" t="s">
        <v>743</v>
      </c>
      <c r="D6930" s="53" t="n">
        <v>0.1</v>
      </c>
      <c r="E6930" s="53" t="s">
        <v>748</v>
      </c>
      <c r="F6930" s="0" t="s">
        <v>1423</v>
      </c>
      <c r="G6930" s="0" t="str">
        <f aca="false">LEFT(B6930,2)</f>
        <v>16</v>
      </c>
      <c r="H6930" s="0" t="str">
        <f aca="false">I6930&amp;"_"&amp;G6930&amp;"_"&amp;F6930</f>
        <v>KortbenetGroenFroe_16_20190409_DL2018098_OeregaardGym_koersel1</v>
      </c>
      <c r="I6930" s="61" t="str">
        <f aca="false">MID(RIGHT(B6930,LEN(B6930)-3),1,FIND("_",RIGHT(B6930,LEN(B6930)-3))-1)</f>
        <v>KortbenetGroenFroe</v>
      </c>
      <c r="J6930" s="61" t="str">
        <f aca="false">TRIM(SUBSTITUTE(RIGHT(B6930,FIND(I6930,B6930)+1),"_",""))</f>
        <v>PosK</v>
      </c>
      <c r="K6930" s="0" t="str">
        <f aca="false">IFERROR(VALUE(SUBSTITUTE(E6930,".",",")),E6930)</f>
        <v>No Ct</v>
      </c>
      <c r="L6930" s="61" t="n">
        <f aca="false">IF(J6930="PosK",SUMIFS(K:K,J:J,"PosK",H:H,H6930),"")</f>
        <v>0</v>
      </c>
      <c r="M6930" s="61" t="n">
        <f aca="false">IF(J6930="PosK",SUMIFS(K:K,J:J,"NegK",H:H,H6930),"")</f>
        <v>0</v>
      </c>
      <c r="N6930" s="61" t="n">
        <f aca="false">IF(J6930="PosK",SUMIFS(K:K,J:J,"eDNA",H:H,H6930),"")</f>
        <v>33.44</v>
      </c>
      <c r="P6930" s="62" t="n">
        <f aca="false">IF(K6932="No Ct",0,K6932)</f>
        <v>0</v>
      </c>
      <c r="Q6930" s="62" t="n">
        <f aca="false">IF(K6933="No Ct",0,K6933)</f>
        <v>33.44</v>
      </c>
      <c r="R6930" s="0" t="str">
        <f aca="false">IF(AND(L6930&gt;0,M6930=0),"Valid","Invalid")</f>
        <v>Invalid</v>
      </c>
      <c r="S6930" s="0" t="str">
        <f aca="false">IF(OR(P6930&gt;1,Q6930&gt;1),"Present","Absent")</f>
        <v>Present</v>
      </c>
      <c r="T6930" s="63" t="str">
        <f aca="false">IF(OR(AND(P6930&gt;1,P6930&lt;41),AND(Q6930&gt;1,Q6930&lt;41)),"Ct&lt;41","Ct&gt;41")</f>
        <v>Ct&lt;41</v>
      </c>
      <c r="U6930" s="0" t="str">
        <f aca="false">I6930</f>
        <v>KortbenetGroenFroe</v>
      </c>
      <c r="V6930" s="0" t="str">
        <f aca="false">MID(F6930,10,9)</f>
        <v>DL2018098</v>
      </c>
      <c r="W6930" s="64" t="str">
        <f aca="false">V6930&amp;"_"&amp;U6930&amp;"_"&amp;R6930&amp;"_"&amp;S6930&amp;"_"&amp;T6930</f>
        <v>DL2018098_KortbenetGroenFroe_Invalid_Present_Ct&lt;41</v>
      </c>
    </row>
    <row r="6931" customFormat="false" ht="14.25" hidden="false" customHeight="false" outlineLevel="0" collapsed="false">
      <c r="A6931" s="0" t="s">
        <v>865</v>
      </c>
      <c r="B6931" s="52" t="s">
        <v>994</v>
      </c>
      <c r="C6931" s="52" t="s">
        <v>747</v>
      </c>
      <c r="D6931" s="53" t="n">
        <v>0.1</v>
      </c>
      <c r="E6931" s="53" t="s">
        <v>748</v>
      </c>
      <c r="F6931" s="0" t="s">
        <v>1423</v>
      </c>
      <c r="G6931" s="0" t="str">
        <f aca="false">LEFT(B6931,2)</f>
        <v>16</v>
      </c>
      <c r="H6931" s="0" t="str">
        <f aca="false">I6931&amp;"_"&amp;G6931&amp;"_"&amp;F6931</f>
        <v>KortbenetGroenFroe_16_20190409_DL2018098_OeregaardGym_koersel1</v>
      </c>
      <c r="I6931" s="61" t="str">
        <f aca="false">MID(RIGHT(B6931,LEN(B6931)-3),1,FIND("_",RIGHT(B6931,LEN(B6931)-3))-1)</f>
        <v>KortbenetGroenFroe</v>
      </c>
      <c r="J6931" s="61" t="str">
        <f aca="false">TRIM(SUBSTITUTE(RIGHT(B6931,FIND(I6931,B6931)+1),"_",""))</f>
        <v>NegK</v>
      </c>
      <c r="K6931" s="0" t="str">
        <f aca="false">IFERROR(VALUE(SUBSTITUTE(E6931,".",",")),E6931)</f>
        <v>No Ct</v>
      </c>
      <c r="L6931" s="61" t="str">
        <f aca="false">IF(J6931="PosK",SUMIFS(K:K,J:J,"PosK",H:H,H6931),"")</f>
        <v/>
      </c>
      <c r="M6931" s="61" t="str">
        <f aca="false">IF(J6931="PosK",SUMIFS(K:K,J:J,"NegK",H:H,H6931),"")</f>
        <v/>
      </c>
      <c r="N6931" s="61" t="str">
        <f aca="false">IF(J6931="PosK",SUMIFS(K:K,J:J,"eDNA",H:H,H6931),"")</f>
        <v/>
      </c>
    </row>
    <row r="6932" customFormat="false" ht="14.25" hidden="false" customHeight="false" outlineLevel="0" collapsed="false">
      <c r="A6932" s="0" t="s">
        <v>867</v>
      </c>
      <c r="B6932" s="52" t="s">
        <v>995</v>
      </c>
      <c r="C6932" s="52" t="s">
        <v>751</v>
      </c>
      <c r="D6932" s="53" t="n">
        <v>0.1</v>
      </c>
      <c r="E6932" s="53" t="s">
        <v>748</v>
      </c>
      <c r="F6932" s="0" t="s">
        <v>1423</v>
      </c>
      <c r="G6932" s="0" t="str">
        <f aca="false">LEFT(B6932,2)</f>
        <v>16</v>
      </c>
      <c r="H6932" s="0" t="str">
        <f aca="false">I6932&amp;"_"&amp;G6932&amp;"_"&amp;F6932</f>
        <v>KortbenetGroenFroe_16_20190409_DL2018098_OeregaardGym_koersel1</v>
      </c>
      <c r="I6932" s="61" t="str">
        <f aca="false">MID(RIGHT(B6932,LEN(B6932)-3),1,FIND("_",RIGHT(B6932,LEN(B6932)-3))-1)</f>
        <v>KortbenetGroenFroe</v>
      </c>
      <c r="J6932" s="61" t="str">
        <f aca="false">TRIM(SUBSTITUTE(RIGHT(B6932,FIND(I6932,B6932)+1),"_",""))</f>
        <v>eDNA</v>
      </c>
      <c r="K6932" s="0" t="str">
        <f aca="false">IFERROR(VALUE(SUBSTITUTE(E6932,".",",")),E6932)</f>
        <v>No Ct</v>
      </c>
      <c r="L6932" s="61" t="str">
        <f aca="false">IF(J6932="PosK",SUMIFS(K:K,J:J,"PosK",H:H,H6932),"")</f>
        <v/>
      </c>
      <c r="M6932" s="61" t="str">
        <f aca="false">IF(J6932="PosK",SUMIFS(K:K,J:J,"NegK",H:H,H6932),"")</f>
        <v/>
      </c>
      <c r="N6932" s="61" t="str">
        <f aca="false">IF(J6932="PosK",SUMIFS(K:K,J:J,"eDNA",H:H,H6932),"")</f>
        <v/>
      </c>
      <c r="Q6932" s="62"/>
    </row>
    <row r="6933" customFormat="false" ht="14.25" hidden="false" customHeight="false" outlineLevel="0" collapsed="false">
      <c r="A6933" s="0" t="s">
        <v>869</v>
      </c>
      <c r="B6933" s="52" t="s">
        <v>995</v>
      </c>
      <c r="C6933" s="52" t="s">
        <v>751</v>
      </c>
      <c r="D6933" s="53" t="n">
        <v>0.1</v>
      </c>
      <c r="E6933" s="53" t="n">
        <v>33.44</v>
      </c>
      <c r="F6933" s="0" t="s">
        <v>1423</v>
      </c>
      <c r="G6933" s="0" t="str">
        <f aca="false">LEFT(B6933,2)</f>
        <v>16</v>
      </c>
      <c r="H6933" s="0" t="str">
        <f aca="false">I6933&amp;"_"&amp;G6933&amp;"_"&amp;F6933</f>
        <v>KortbenetGroenFroe_16_20190409_DL2018098_OeregaardGym_koersel1</v>
      </c>
      <c r="I6933" s="61" t="str">
        <f aca="false">MID(RIGHT(B6933,LEN(B6933)-3),1,FIND("_",RIGHT(B6933,LEN(B6933)-3))-1)</f>
        <v>KortbenetGroenFroe</v>
      </c>
      <c r="J6933" s="61" t="str">
        <f aca="false">TRIM(SUBSTITUTE(RIGHT(B6933,FIND(I6933,B6933)+1),"_",""))</f>
        <v>eDNA</v>
      </c>
      <c r="K6933" s="0" t="n">
        <f aca="false">IFERROR(VALUE(SUBSTITUTE(E6933,".",",")),E6933)</f>
        <v>33.44</v>
      </c>
      <c r="L6933" s="61" t="str">
        <f aca="false">IF(J6933="PosK",SUMIFS(K:K,J:J,"PosK",H:H,H6933),"")</f>
        <v/>
      </c>
      <c r="M6933" s="61" t="str">
        <f aca="false">IF(J6933="PosK",SUMIFS(K:K,J:J,"NegK",H:H,H6933),"")</f>
        <v/>
      </c>
      <c r="N6933" s="61" t="str">
        <f aca="false">IF(J6933="PosK",SUMIFS(K:K,J:J,"eDNA",H:H,H6933),"")</f>
        <v/>
      </c>
      <c r="P6933" s="62"/>
      <c r="T6933" s="63"/>
      <c r="W6933" s="64"/>
    </row>
    <row r="6934" customFormat="false" ht="14.25" hidden="false" customHeight="false" outlineLevel="0" collapsed="false">
      <c r="A6934" s="0" t="s">
        <v>870</v>
      </c>
      <c r="B6934" s="52" t="s">
        <v>996</v>
      </c>
      <c r="C6934" s="52" t="s">
        <v>743</v>
      </c>
      <c r="D6934" s="53" t="n">
        <v>0.1</v>
      </c>
      <c r="E6934" s="53" t="n">
        <v>36.01</v>
      </c>
      <c r="F6934" s="0" t="s">
        <v>1423</v>
      </c>
      <c r="G6934" s="0" t="str">
        <f aca="false">LEFT(B6934,2)</f>
        <v>17</v>
      </c>
      <c r="H6934" s="0" t="str">
        <f aca="false">I6934&amp;"_"&amp;G6934&amp;"_"&amp;F6934</f>
        <v>ButsnudetFroe_17_20190409_DL2018098_OeregaardGym_koersel1</v>
      </c>
      <c r="I6934" s="61" t="str">
        <f aca="false">MID(RIGHT(B6934,LEN(B6934)-3),1,FIND("_",RIGHT(B6934,LEN(B6934)-3))-1)</f>
        <v>ButsnudetFroe</v>
      </c>
      <c r="J6934" s="61" t="str">
        <f aca="false">TRIM(SUBSTITUTE(RIGHT(B6934,FIND(I6934,B6934)+1),"_",""))</f>
        <v>PosK</v>
      </c>
      <c r="K6934" s="0" t="n">
        <f aca="false">IFERROR(VALUE(SUBSTITUTE(E6934,".",",")),E6934)</f>
        <v>36.01</v>
      </c>
      <c r="L6934" s="61" t="n">
        <f aca="false">IF(J6934="PosK",SUMIFS(K:K,J:J,"PosK",H:H,H6934),"")</f>
        <v>36.01</v>
      </c>
      <c r="M6934" s="61" t="n">
        <f aca="false">IF(J6934="PosK",SUMIFS(K:K,J:J,"NegK",H:H,H6934),"")</f>
        <v>0</v>
      </c>
      <c r="N6934" s="61" t="n">
        <f aca="false">IF(J6934="PosK",SUMIFS(K:K,J:J,"eDNA",H:H,H6934),"")</f>
        <v>0</v>
      </c>
      <c r="P6934" s="62" t="n">
        <f aca="false">IF(K6936="No Ct",0,K6936)</f>
        <v>0</v>
      </c>
      <c r="Q6934" s="62" t="n">
        <f aca="false">IF(K6937="No Ct",0,K6937)</f>
        <v>0</v>
      </c>
      <c r="R6934" s="0" t="str">
        <f aca="false">IF(AND(L6934&gt;0,M6934=0),"Valid","Invalid")</f>
        <v>Valid</v>
      </c>
      <c r="S6934" s="0" t="str">
        <f aca="false">IF(OR(P6934&gt;1,Q6934&gt;1),"Present","Absent")</f>
        <v>Absent</v>
      </c>
      <c r="T6934" s="63" t="str">
        <f aca="false">IF(OR(AND(P6934&gt;1,P6934&lt;41),AND(Q6934&gt;1,Q6934&lt;41)),"Ct&lt;41","Ct&gt;41")</f>
        <v>Ct&gt;41</v>
      </c>
      <c r="U6934" s="0" t="str">
        <f aca="false">I6934</f>
        <v>ButsnudetFroe</v>
      </c>
      <c r="V6934" s="0" t="str">
        <f aca="false">MID(F6934,10,9)</f>
        <v>DL2018098</v>
      </c>
      <c r="W6934" s="64" t="str">
        <f aca="false">V6934&amp;"_"&amp;U6934&amp;"_"&amp;R6934&amp;"_"&amp;S6934&amp;"_"&amp;T6934</f>
        <v>DL2018098_ButsnudetFroe_Valid_Absent_Ct&gt;41</v>
      </c>
    </row>
    <row r="6935" customFormat="false" ht="14.25" hidden="false" customHeight="false" outlineLevel="0" collapsed="false">
      <c r="A6935" s="0" t="s">
        <v>872</v>
      </c>
      <c r="B6935" s="52" t="s">
        <v>997</v>
      </c>
      <c r="C6935" s="52" t="s">
        <v>747</v>
      </c>
      <c r="D6935" s="53" t="n">
        <v>0.1</v>
      </c>
      <c r="E6935" s="53" t="s">
        <v>748</v>
      </c>
      <c r="F6935" s="0" t="s">
        <v>1423</v>
      </c>
      <c r="G6935" s="0" t="str">
        <f aca="false">LEFT(B6935,2)</f>
        <v>17</v>
      </c>
      <c r="H6935" s="0" t="str">
        <f aca="false">I6935&amp;"_"&amp;G6935&amp;"_"&amp;F6935</f>
        <v>ButsnudetFroe_17_20190409_DL2018098_OeregaardGym_koersel1</v>
      </c>
      <c r="I6935" s="61" t="str">
        <f aca="false">MID(RIGHT(B6935,LEN(B6935)-3),1,FIND("_",RIGHT(B6935,LEN(B6935)-3))-1)</f>
        <v>ButsnudetFroe</v>
      </c>
      <c r="J6935" s="61" t="str">
        <f aca="false">TRIM(SUBSTITUTE(RIGHT(B6935,FIND(I6935,B6935)+1),"_",""))</f>
        <v>NegK</v>
      </c>
      <c r="K6935" s="0" t="str">
        <f aca="false">IFERROR(VALUE(SUBSTITUTE(E6935,".",",")),E6935)</f>
        <v>No Ct</v>
      </c>
      <c r="L6935" s="61" t="str">
        <f aca="false">IF(J6935="PosK",SUMIFS(K:K,J:J,"PosK",H:H,H6935),"")</f>
        <v/>
      </c>
      <c r="M6935" s="61" t="str">
        <f aca="false">IF(J6935="PosK",SUMIFS(K:K,J:J,"NegK",H:H,H6935),"")</f>
        <v/>
      </c>
      <c r="N6935" s="61" t="str">
        <f aca="false">IF(J6935="PosK",SUMIFS(K:K,J:J,"eDNA",H:H,H6935),"")</f>
        <v/>
      </c>
    </row>
    <row r="6936" customFormat="false" ht="14.25" hidden="false" customHeight="false" outlineLevel="0" collapsed="false">
      <c r="A6936" s="0" t="s">
        <v>874</v>
      </c>
      <c r="B6936" s="52" t="s">
        <v>998</v>
      </c>
      <c r="C6936" s="52" t="s">
        <v>751</v>
      </c>
      <c r="D6936" s="53" t="n">
        <v>0.1</v>
      </c>
      <c r="E6936" s="53" t="s">
        <v>748</v>
      </c>
      <c r="F6936" s="0" t="s">
        <v>1423</v>
      </c>
      <c r="G6936" s="0" t="str">
        <f aca="false">LEFT(B6936,2)</f>
        <v>17</v>
      </c>
      <c r="H6936" s="0" t="str">
        <f aca="false">I6936&amp;"_"&amp;G6936&amp;"_"&amp;F6936</f>
        <v>ButsnudetFroe_17_20190409_DL2018098_OeregaardGym_koersel1</v>
      </c>
      <c r="I6936" s="61" t="str">
        <f aca="false">MID(RIGHT(B6936,LEN(B6936)-3),1,FIND("_",RIGHT(B6936,LEN(B6936)-3))-1)</f>
        <v>ButsnudetFroe</v>
      </c>
      <c r="J6936" s="61" t="str">
        <f aca="false">TRIM(SUBSTITUTE(RIGHT(B6936,FIND(I6936,B6936)+1),"_",""))</f>
        <v>eDNA</v>
      </c>
      <c r="K6936" s="0" t="str">
        <f aca="false">IFERROR(VALUE(SUBSTITUTE(E6936,".",",")),E6936)</f>
        <v>No Ct</v>
      </c>
      <c r="L6936" s="61" t="str">
        <f aca="false">IF(J6936="PosK",SUMIFS(K:K,J:J,"PosK",H:H,H6936),"")</f>
        <v/>
      </c>
      <c r="M6936" s="61" t="str">
        <f aca="false">IF(J6936="PosK",SUMIFS(K:K,J:J,"NegK",H:H,H6936),"")</f>
        <v/>
      </c>
      <c r="N6936" s="61" t="str">
        <f aca="false">IF(J6936="PosK",SUMIFS(K:K,J:J,"eDNA",H:H,H6936),"")</f>
        <v/>
      </c>
      <c r="Q6936" s="62"/>
    </row>
    <row r="6937" customFormat="false" ht="14.25" hidden="false" customHeight="false" outlineLevel="0" collapsed="false">
      <c r="A6937" s="0" t="s">
        <v>876</v>
      </c>
      <c r="B6937" s="52" t="s">
        <v>998</v>
      </c>
      <c r="C6937" s="52" t="s">
        <v>751</v>
      </c>
      <c r="D6937" s="53" t="n">
        <v>0.1</v>
      </c>
      <c r="E6937" s="53" t="s">
        <v>748</v>
      </c>
      <c r="F6937" s="0" t="s">
        <v>1423</v>
      </c>
      <c r="G6937" s="0" t="str">
        <f aca="false">LEFT(B6937,2)</f>
        <v>17</v>
      </c>
      <c r="H6937" s="0" t="str">
        <f aca="false">I6937&amp;"_"&amp;G6937&amp;"_"&amp;F6937</f>
        <v>ButsnudetFroe_17_20190409_DL2018098_OeregaardGym_koersel1</v>
      </c>
      <c r="I6937" s="61" t="str">
        <f aca="false">MID(RIGHT(B6937,LEN(B6937)-3),1,FIND("_",RIGHT(B6937,LEN(B6937)-3))-1)</f>
        <v>ButsnudetFroe</v>
      </c>
      <c r="J6937" s="61" t="str">
        <f aca="false">TRIM(SUBSTITUTE(RIGHT(B6937,FIND(I6937,B6937)+1),"_",""))</f>
        <v>eDNA</v>
      </c>
      <c r="K6937" s="0" t="str">
        <f aca="false">IFERROR(VALUE(SUBSTITUTE(E6937,".",",")),E6937)</f>
        <v>No Ct</v>
      </c>
      <c r="L6937" s="61" t="str">
        <f aca="false">IF(J6937="PosK",SUMIFS(K:K,J:J,"PosK",H:H,H6937),"")</f>
        <v/>
      </c>
      <c r="M6937" s="61" t="str">
        <f aca="false">IF(J6937="PosK",SUMIFS(K:K,J:J,"NegK",H:H,H6937),"")</f>
        <v/>
      </c>
      <c r="N6937" s="61" t="str">
        <f aca="false">IF(J6937="PosK",SUMIFS(K:K,J:J,"eDNA",H:H,H6937),"")</f>
        <v/>
      </c>
      <c r="P6937" s="62"/>
      <c r="T6937" s="63"/>
      <c r="W6937" s="64"/>
    </row>
    <row r="6938" customFormat="false" ht="14.25" hidden="false" customHeight="false" outlineLevel="0" collapsed="false">
      <c r="A6938" s="0" t="s">
        <v>877</v>
      </c>
      <c r="B6938" s="52" t="s">
        <v>999</v>
      </c>
      <c r="C6938" s="52" t="s">
        <v>743</v>
      </c>
      <c r="D6938" s="53" t="n">
        <v>0.1</v>
      </c>
      <c r="E6938" s="53" t="n">
        <v>30.87</v>
      </c>
      <c r="F6938" s="0" t="s">
        <v>1423</v>
      </c>
      <c r="G6938" s="0" t="str">
        <f aca="false">LEFT(B6938,2)</f>
        <v>18</v>
      </c>
      <c r="H6938" s="0" t="str">
        <f aca="false">I6938&amp;"_"&amp;G6938&amp;"_"&amp;F6938</f>
        <v>ButsnudetFroe_18_20190409_DL2018098_OeregaardGym_koersel1</v>
      </c>
      <c r="I6938" s="61" t="str">
        <f aca="false">MID(RIGHT(B6938,LEN(B6938)-3),1,FIND("_",RIGHT(B6938,LEN(B6938)-3))-1)</f>
        <v>ButsnudetFroe</v>
      </c>
      <c r="J6938" s="61" t="str">
        <f aca="false">TRIM(SUBSTITUTE(RIGHT(B6938,FIND(I6938,B6938)+1),"_",""))</f>
        <v>PosK</v>
      </c>
      <c r="K6938" s="0" t="n">
        <f aca="false">IFERROR(VALUE(SUBSTITUTE(E6938,".",",")),E6938)</f>
        <v>30.87</v>
      </c>
      <c r="L6938" s="61" t="n">
        <f aca="false">IF(J6938="PosK",SUMIFS(K:K,J:J,"PosK",H:H,H6938),"")</f>
        <v>30.87</v>
      </c>
      <c r="M6938" s="61" t="n">
        <f aca="false">IF(J6938="PosK",SUMIFS(K:K,J:J,"NegK",H:H,H6938),"")</f>
        <v>0</v>
      </c>
      <c r="N6938" s="61" t="n">
        <f aca="false">IF(J6938="PosK",SUMIFS(K:K,J:J,"eDNA",H:H,H6938),"")</f>
        <v>0</v>
      </c>
      <c r="P6938" s="62" t="n">
        <f aca="false">IF(K6940="No Ct",0,K6940)</f>
        <v>0</v>
      </c>
      <c r="Q6938" s="62" t="n">
        <f aca="false">IF(K6941="No Ct",0,K6941)</f>
        <v>0</v>
      </c>
      <c r="R6938" s="0" t="str">
        <f aca="false">IF(AND(L6938&gt;0,M6938=0),"Valid","Invalid")</f>
        <v>Valid</v>
      </c>
      <c r="S6938" s="0" t="str">
        <f aca="false">IF(OR(P6938&gt;1,Q6938&gt;1),"Present","Absent")</f>
        <v>Absent</v>
      </c>
      <c r="T6938" s="63" t="str">
        <f aca="false">IF(OR(AND(P6938&gt;1,P6938&lt;41),AND(Q6938&gt;1,Q6938&lt;41)),"Ct&lt;41","Ct&gt;41")</f>
        <v>Ct&gt;41</v>
      </c>
      <c r="U6938" s="0" t="str">
        <f aca="false">I6938</f>
        <v>ButsnudetFroe</v>
      </c>
      <c r="V6938" s="0" t="str">
        <f aca="false">MID(F6938,10,9)</f>
        <v>DL2018098</v>
      </c>
      <c r="W6938" s="64" t="str">
        <f aca="false">V6938&amp;"_"&amp;U6938&amp;"_"&amp;R6938&amp;"_"&amp;S6938&amp;"_"&amp;T6938</f>
        <v>DL2018098_ButsnudetFroe_Valid_Absent_Ct&gt;41</v>
      </c>
    </row>
    <row r="6939" customFormat="false" ht="14.25" hidden="false" customHeight="false" outlineLevel="0" collapsed="false">
      <c r="A6939" s="0" t="s">
        <v>879</v>
      </c>
      <c r="B6939" s="52" t="s">
        <v>1000</v>
      </c>
      <c r="C6939" s="52" t="s">
        <v>747</v>
      </c>
      <c r="D6939" s="53" t="n">
        <v>0.1</v>
      </c>
      <c r="E6939" s="53" t="s">
        <v>748</v>
      </c>
      <c r="F6939" s="0" t="s">
        <v>1423</v>
      </c>
      <c r="G6939" s="0" t="str">
        <f aca="false">LEFT(B6939,2)</f>
        <v>18</v>
      </c>
      <c r="H6939" s="0" t="str">
        <f aca="false">I6939&amp;"_"&amp;G6939&amp;"_"&amp;F6939</f>
        <v>ButsnudetFroe_18_20190409_DL2018098_OeregaardGym_koersel1</v>
      </c>
      <c r="I6939" s="61" t="str">
        <f aca="false">MID(RIGHT(B6939,LEN(B6939)-3),1,FIND("_",RIGHT(B6939,LEN(B6939)-3))-1)</f>
        <v>ButsnudetFroe</v>
      </c>
      <c r="J6939" s="61" t="str">
        <f aca="false">TRIM(SUBSTITUTE(RIGHT(B6939,FIND(I6939,B6939)+1),"_",""))</f>
        <v>NegK</v>
      </c>
      <c r="K6939" s="0" t="str">
        <f aca="false">IFERROR(VALUE(SUBSTITUTE(E6939,".",",")),E6939)</f>
        <v>No Ct</v>
      </c>
      <c r="L6939" s="61" t="str">
        <f aca="false">IF(J6939="PosK",SUMIFS(K:K,J:J,"PosK",H:H,H6939),"")</f>
        <v/>
      </c>
      <c r="M6939" s="61" t="str">
        <f aca="false">IF(J6939="PosK",SUMIFS(K:K,J:J,"NegK",H:H,H6939),"")</f>
        <v/>
      </c>
      <c r="N6939" s="61" t="str">
        <f aca="false">IF(J6939="PosK",SUMIFS(K:K,J:J,"eDNA",H:H,H6939),"")</f>
        <v/>
      </c>
    </row>
    <row r="6940" customFormat="false" ht="14.25" hidden="false" customHeight="false" outlineLevel="0" collapsed="false">
      <c r="A6940" s="0" t="s">
        <v>881</v>
      </c>
      <c r="B6940" s="52" t="s">
        <v>1001</v>
      </c>
      <c r="C6940" s="52" t="s">
        <v>751</v>
      </c>
      <c r="D6940" s="53" t="n">
        <v>0.1</v>
      </c>
      <c r="E6940" s="53" t="s">
        <v>748</v>
      </c>
      <c r="F6940" s="0" t="s">
        <v>1423</v>
      </c>
      <c r="G6940" s="0" t="str">
        <f aca="false">LEFT(B6940,2)</f>
        <v>18</v>
      </c>
      <c r="H6940" s="0" t="str">
        <f aca="false">I6940&amp;"_"&amp;G6940&amp;"_"&amp;F6940</f>
        <v>ButsnudetFroe_18_20190409_DL2018098_OeregaardGym_koersel1</v>
      </c>
      <c r="I6940" s="61" t="str">
        <f aca="false">MID(RIGHT(B6940,LEN(B6940)-3),1,FIND("_",RIGHT(B6940,LEN(B6940)-3))-1)</f>
        <v>ButsnudetFroe</v>
      </c>
      <c r="J6940" s="61" t="str">
        <f aca="false">TRIM(SUBSTITUTE(RIGHT(B6940,FIND(I6940,B6940)+1),"_",""))</f>
        <v>eDNA</v>
      </c>
      <c r="K6940" s="0" t="str">
        <f aca="false">IFERROR(VALUE(SUBSTITUTE(E6940,".",",")),E6940)</f>
        <v>No Ct</v>
      </c>
      <c r="L6940" s="61" t="str">
        <f aca="false">IF(J6940="PosK",SUMIFS(K:K,J:J,"PosK",H:H,H6940),"")</f>
        <v/>
      </c>
      <c r="M6940" s="61" t="str">
        <f aca="false">IF(J6940="PosK",SUMIFS(K:K,J:J,"NegK",H:H,H6940),"")</f>
        <v/>
      </c>
      <c r="N6940" s="61" t="str">
        <f aca="false">IF(J6940="PosK",SUMIFS(K:K,J:J,"eDNA",H:H,H6940),"")</f>
        <v/>
      </c>
      <c r="Q6940" s="62"/>
    </row>
    <row r="6941" customFormat="false" ht="14.25" hidden="false" customHeight="false" outlineLevel="0" collapsed="false">
      <c r="A6941" s="0" t="s">
        <v>883</v>
      </c>
      <c r="B6941" s="52" t="s">
        <v>1001</v>
      </c>
      <c r="C6941" s="52" t="s">
        <v>751</v>
      </c>
      <c r="D6941" s="53" t="n">
        <v>0.1</v>
      </c>
      <c r="E6941" s="53" t="s">
        <v>748</v>
      </c>
      <c r="F6941" s="0" t="s">
        <v>1423</v>
      </c>
      <c r="G6941" s="0" t="str">
        <f aca="false">LEFT(B6941,2)</f>
        <v>18</v>
      </c>
      <c r="H6941" s="0" t="str">
        <f aca="false">I6941&amp;"_"&amp;G6941&amp;"_"&amp;F6941</f>
        <v>ButsnudetFroe_18_20190409_DL2018098_OeregaardGym_koersel1</v>
      </c>
      <c r="I6941" s="61" t="str">
        <f aca="false">MID(RIGHT(B6941,LEN(B6941)-3),1,FIND("_",RIGHT(B6941,LEN(B6941)-3))-1)</f>
        <v>ButsnudetFroe</v>
      </c>
      <c r="J6941" s="61" t="str">
        <f aca="false">TRIM(SUBSTITUTE(RIGHT(B6941,FIND(I6941,B6941)+1),"_",""))</f>
        <v>eDNA</v>
      </c>
      <c r="K6941" s="0" t="str">
        <f aca="false">IFERROR(VALUE(SUBSTITUTE(E6941,".",",")),E6941)</f>
        <v>No Ct</v>
      </c>
      <c r="L6941" s="61" t="str">
        <f aca="false">IF(J6941="PosK",SUMIFS(K:K,J:J,"PosK",H:H,H6941),"")</f>
        <v/>
      </c>
      <c r="M6941" s="61" t="str">
        <f aca="false">IF(J6941="PosK",SUMIFS(K:K,J:J,"NegK",H:H,H6941),"")</f>
        <v/>
      </c>
      <c r="N6941" s="61" t="str">
        <f aca="false">IF(J6941="PosK",SUMIFS(K:K,J:J,"eDNA",H:H,H6941),"")</f>
        <v/>
      </c>
      <c r="P6941" s="62"/>
      <c r="T6941" s="63"/>
      <c r="W6941" s="64"/>
    </row>
    <row r="6942" customFormat="false" ht="14.25" hidden="false" customHeight="false" outlineLevel="0" collapsed="false">
      <c r="A6942" s="0" t="s">
        <v>884</v>
      </c>
      <c r="B6942" s="52" t="s">
        <v>1002</v>
      </c>
      <c r="C6942" s="52" t="s">
        <v>743</v>
      </c>
      <c r="D6942" s="53" t="n">
        <v>0.1</v>
      </c>
      <c r="E6942" s="53" t="n">
        <v>28.18</v>
      </c>
      <c r="F6942" s="0" t="s">
        <v>1423</v>
      </c>
      <c r="G6942" s="0" t="str">
        <f aca="false">LEFT(B6942,2)</f>
        <v>19</v>
      </c>
      <c r="H6942" s="0" t="str">
        <f aca="false">I6942&amp;"_"&amp;G6942&amp;"_"&amp;F6942</f>
        <v>LilleVandsalamander_19_20190409_DL2018098_OeregaardGym_koersel1</v>
      </c>
      <c r="I6942" s="61" t="str">
        <f aca="false">MID(RIGHT(B6942,LEN(B6942)-3),1,FIND("_",RIGHT(B6942,LEN(B6942)-3))-1)</f>
        <v>LilleVandsalamander</v>
      </c>
      <c r="J6942" s="61" t="str">
        <f aca="false">TRIM(SUBSTITUTE(RIGHT(B6942,FIND(I6942,B6942)+1),"_",""))</f>
        <v>PosK</v>
      </c>
      <c r="K6942" s="0" t="n">
        <f aca="false">IFERROR(VALUE(SUBSTITUTE(E6942,".",",")),E6942)</f>
        <v>28.18</v>
      </c>
      <c r="L6942" s="61" t="n">
        <f aca="false">IF(J6942="PosK",SUMIFS(K:K,J:J,"PosK",H:H,H6942),"")</f>
        <v>28.18</v>
      </c>
      <c r="M6942" s="61" t="n">
        <f aca="false">IF(J6942="PosK",SUMIFS(K:K,J:J,"NegK",H:H,H6942),"")</f>
        <v>0</v>
      </c>
      <c r="N6942" s="61" t="n">
        <f aca="false">IF(J6942="PosK",SUMIFS(K:K,J:J,"eDNA",H:H,H6942),"")</f>
        <v>31.85</v>
      </c>
      <c r="P6942" s="62" t="n">
        <f aca="false">IF(K6944="No Ct",0,K6944)</f>
        <v>0</v>
      </c>
      <c r="Q6942" s="62" t="n">
        <f aca="false">IF(K6945="No Ct",0,K6945)</f>
        <v>31.85</v>
      </c>
      <c r="R6942" s="0" t="str">
        <f aca="false">IF(AND(L6942&gt;0,M6942=0),"Valid","Invalid")</f>
        <v>Valid</v>
      </c>
      <c r="S6942" s="0" t="str">
        <f aca="false">IF(OR(P6942&gt;1,Q6942&gt;1),"Present","Absent")</f>
        <v>Present</v>
      </c>
      <c r="T6942" s="63" t="str">
        <f aca="false">IF(OR(AND(P6942&gt;1,P6942&lt;41),AND(Q6942&gt;1,Q6942&lt;41)),"Ct&lt;41","Ct&gt;41")</f>
        <v>Ct&lt;41</v>
      </c>
      <c r="U6942" s="0" t="str">
        <f aca="false">I6942</f>
        <v>LilleVandsalamander</v>
      </c>
      <c r="V6942" s="0" t="str">
        <f aca="false">MID(F6942,10,9)</f>
        <v>DL2018098</v>
      </c>
      <c r="W6942" s="64" t="str">
        <f aca="false">V6942&amp;"_"&amp;U6942&amp;"_"&amp;R6942&amp;"_"&amp;S6942&amp;"_"&amp;T6942</f>
        <v>DL2018098_LilleVandsalamander_Valid_Present_Ct&lt;41</v>
      </c>
    </row>
    <row r="6943" customFormat="false" ht="14.25" hidden="false" customHeight="false" outlineLevel="0" collapsed="false">
      <c r="A6943" s="0" t="s">
        <v>886</v>
      </c>
      <c r="B6943" s="52" t="s">
        <v>1003</v>
      </c>
      <c r="C6943" s="52" t="s">
        <v>747</v>
      </c>
      <c r="D6943" s="53" t="n">
        <v>0.1</v>
      </c>
      <c r="E6943" s="53" t="s">
        <v>748</v>
      </c>
      <c r="F6943" s="0" t="s">
        <v>1423</v>
      </c>
      <c r="G6943" s="0" t="str">
        <f aca="false">LEFT(B6943,2)</f>
        <v>19</v>
      </c>
      <c r="H6943" s="0" t="str">
        <f aca="false">I6943&amp;"_"&amp;G6943&amp;"_"&amp;F6943</f>
        <v>LilleVandsalamander_19_20190409_DL2018098_OeregaardGym_koersel1</v>
      </c>
      <c r="I6943" s="61" t="str">
        <f aca="false">MID(RIGHT(B6943,LEN(B6943)-3),1,FIND("_",RIGHT(B6943,LEN(B6943)-3))-1)</f>
        <v>LilleVandsalamander</v>
      </c>
      <c r="J6943" s="61" t="str">
        <f aca="false">TRIM(SUBSTITUTE(RIGHT(B6943,FIND(I6943,B6943)+1),"_",""))</f>
        <v>NegK</v>
      </c>
      <c r="K6943" s="0" t="str">
        <f aca="false">IFERROR(VALUE(SUBSTITUTE(E6943,".",",")),E6943)</f>
        <v>No Ct</v>
      </c>
      <c r="L6943" s="61" t="str">
        <f aca="false">IF(J6943="PosK",SUMIFS(K:K,J:J,"PosK",H:H,H6943),"")</f>
        <v/>
      </c>
      <c r="M6943" s="61" t="str">
        <f aca="false">IF(J6943="PosK",SUMIFS(K:K,J:J,"NegK",H:H,H6943),"")</f>
        <v/>
      </c>
      <c r="N6943" s="61" t="str">
        <f aca="false">IF(J6943="PosK",SUMIFS(K:K,J:J,"eDNA",H:H,H6943),"")</f>
        <v/>
      </c>
    </row>
    <row r="6944" customFormat="false" ht="14.25" hidden="false" customHeight="false" outlineLevel="0" collapsed="false">
      <c r="A6944" s="0" t="s">
        <v>888</v>
      </c>
      <c r="B6944" s="52" t="s">
        <v>1004</v>
      </c>
      <c r="C6944" s="52" t="s">
        <v>751</v>
      </c>
      <c r="D6944" s="53" t="n">
        <v>0.1</v>
      </c>
      <c r="E6944" s="53" t="s">
        <v>748</v>
      </c>
      <c r="F6944" s="0" t="s">
        <v>1423</v>
      </c>
      <c r="G6944" s="0" t="str">
        <f aca="false">LEFT(B6944,2)</f>
        <v>19</v>
      </c>
      <c r="H6944" s="0" t="str">
        <f aca="false">I6944&amp;"_"&amp;G6944&amp;"_"&amp;F6944</f>
        <v>LilleVandsalamander_19_20190409_DL2018098_OeregaardGym_koersel1</v>
      </c>
      <c r="I6944" s="61" t="str">
        <f aca="false">MID(RIGHT(B6944,LEN(B6944)-3),1,FIND("_",RIGHT(B6944,LEN(B6944)-3))-1)</f>
        <v>LilleVandsalamander</v>
      </c>
      <c r="J6944" s="61" t="str">
        <f aca="false">TRIM(SUBSTITUTE(RIGHT(B6944,FIND(I6944,B6944)+1),"_",""))</f>
        <v>eDNA</v>
      </c>
      <c r="K6944" s="0" t="str">
        <f aca="false">IFERROR(VALUE(SUBSTITUTE(E6944,".",",")),E6944)</f>
        <v>No Ct</v>
      </c>
      <c r="L6944" s="61" t="str">
        <f aca="false">IF(J6944="PosK",SUMIFS(K:K,J:J,"PosK",H:H,H6944),"")</f>
        <v/>
      </c>
      <c r="M6944" s="61" t="str">
        <f aca="false">IF(J6944="PosK",SUMIFS(K:K,J:J,"NegK",H:H,H6944),"")</f>
        <v/>
      </c>
      <c r="N6944" s="61" t="str">
        <f aca="false">IF(J6944="PosK",SUMIFS(K:K,J:J,"eDNA",H:H,H6944),"")</f>
        <v/>
      </c>
      <c r="Q6944" s="62"/>
    </row>
    <row r="6945" customFormat="false" ht="14.25" hidden="false" customHeight="false" outlineLevel="0" collapsed="false">
      <c r="A6945" s="0" t="s">
        <v>890</v>
      </c>
      <c r="B6945" s="52" t="s">
        <v>1004</v>
      </c>
      <c r="C6945" s="52" t="s">
        <v>751</v>
      </c>
      <c r="D6945" s="53" t="n">
        <v>0.1</v>
      </c>
      <c r="E6945" s="53" t="n">
        <v>31.85</v>
      </c>
      <c r="F6945" s="0" t="s">
        <v>1423</v>
      </c>
      <c r="G6945" s="0" t="str">
        <f aca="false">LEFT(B6945,2)</f>
        <v>19</v>
      </c>
      <c r="H6945" s="0" t="str">
        <f aca="false">I6945&amp;"_"&amp;G6945&amp;"_"&amp;F6945</f>
        <v>LilleVandsalamander_19_20190409_DL2018098_OeregaardGym_koersel1</v>
      </c>
      <c r="I6945" s="61" t="str">
        <f aca="false">MID(RIGHT(B6945,LEN(B6945)-3),1,FIND("_",RIGHT(B6945,LEN(B6945)-3))-1)</f>
        <v>LilleVandsalamander</v>
      </c>
      <c r="J6945" s="61" t="str">
        <f aca="false">TRIM(SUBSTITUTE(RIGHT(B6945,FIND(I6945,B6945)+1),"_",""))</f>
        <v>eDNA</v>
      </c>
      <c r="K6945" s="0" t="n">
        <f aca="false">IFERROR(VALUE(SUBSTITUTE(E6945,".",",")),E6945)</f>
        <v>31.85</v>
      </c>
      <c r="L6945" s="61" t="str">
        <f aca="false">IF(J6945="PosK",SUMIFS(K:K,J:J,"PosK",H:H,H6945),"")</f>
        <v/>
      </c>
      <c r="M6945" s="61" t="str">
        <f aca="false">IF(J6945="PosK",SUMIFS(K:K,J:J,"NegK",H:H,H6945),"")</f>
        <v/>
      </c>
      <c r="N6945" s="61" t="str">
        <f aca="false">IF(J6945="PosK",SUMIFS(K:K,J:J,"eDNA",H:H,H6945),"")</f>
        <v/>
      </c>
      <c r="P6945" s="62"/>
      <c r="T6945" s="63"/>
      <c r="W6945" s="64"/>
    </row>
    <row r="6946" customFormat="false" ht="14.25" hidden="false" customHeight="false" outlineLevel="0" collapsed="false">
      <c r="A6946" s="0" t="s">
        <v>891</v>
      </c>
      <c r="B6946" s="52" t="s">
        <v>1005</v>
      </c>
      <c r="C6946" s="52" t="s">
        <v>743</v>
      </c>
      <c r="D6946" s="53" t="n">
        <v>0.1</v>
      </c>
      <c r="E6946" s="53" t="s">
        <v>748</v>
      </c>
      <c r="F6946" s="0" t="s">
        <v>1423</v>
      </c>
      <c r="G6946" s="0" t="str">
        <f aca="false">LEFT(B6946,2)</f>
        <v>20</v>
      </c>
      <c r="H6946" s="0" t="str">
        <f aca="false">I6946&amp;"_"&amp;G6946&amp;"_"&amp;F6946</f>
        <v>LilleVandsalamander_20_20190409_DL2018098_OeregaardGym_koersel1</v>
      </c>
      <c r="I6946" s="61" t="str">
        <f aca="false">MID(RIGHT(B6946,LEN(B6946)-3),1,FIND("_",RIGHT(B6946,LEN(B6946)-3))-1)</f>
        <v>LilleVandsalamander</v>
      </c>
      <c r="J6946" s="61" t="str">
        <f aca="false">TRIM(SUBSTITUTE(RIGHT(B6946,FIND(I6946,B6946)+1),"_",""))</f>
        <v>PosK</v>
      </c>
      <c r="K6946" s="0" t="str">
        <f aca="false">IFERROR(VALUE(SUBSTITUTE(E6946,".",",")),E6946)</f>
        <v>No Ct</v>
      </c>
      <c r="L6946" s="61" t="n">
        <f aca="false">IF(J6946="PosK",SUMIFS(K:K,J:J,"PosK",H:H,H6946),"")</f>
        <v>0</v>
      </c>
      <c r="M6946" s="61" t="n">
        <f aca="false">IF(J6946="PosK",SUMIFS(K:K,J:J,"NegK",H:H,H6946),"")</f>
        <v>0</v>
      </c>
      <c r="N6946" s="61" t="n">
        <f aca="false">IF(J6946="PosK",SUMIFS(K:K,J:J,"eDNA",H:H,H6946),"")</f>
        <v>0</v>
      </c>
      <c r="P6946" s="62" t="n">
        <f aca="false">IF(K6948="No Ct",0,K6948)</f>
        <v>0</v>
      </c>
      <c r="Q6946" s="62" t="n">
        <f aca="false">IF(K6949="No Ct",0,K6949)</f>
        <v>0</v>
      </c>
      <c r="R6946" s="0" t="str">
        <f aca="false">IF(AND(L6946&gt;0,M6946=0),"Valid","Invalid")</f>
        <v>Invalid</v>
      </c>
      <c r="S6946" s="0" t="str">
        <f aca="false">IF(OR(P6946&gt;1,Q6946&gt;1),"Present","Absent")</f>
        <v>Absent</v>
      </c>
      <c r="T6946" s="63" t="str">
        <f aca="false">IF(OR(AND(P6946&gt;1,P6946&lt;41),AND(Q6946&gt;1,Q6946&lt;41)),"Ct&lt;41","Ct&gt;41")</f>
        <v>Ct&gt;41</v>
      </c>
      <c r="U6946" s="0" t="str">
        <f aca="false">I6946</f>
        <v>LilleVandsalamander</v>
      </c>
      <c r="V6946" s="0" t="str">
        <f aca="false">MID(F6946,10,9)</f>
        <v>DL2018098</v>
      </c>
      <c r="W6946" s="64" t="str">
        <f aca="false">V6946&amp;"_"&amp;U6946&amp;"_"&amp;R6946&amp;"_"&amp;S6946&amp;"_"&amp;T6946</f>
        <v>DL2018098_LilleVandsalamander_Invalid_Absent_Ct&gt;41</v>
      </c>
    </row>
    <row r="6947" customFormat="false" ht="14.25" hidden="false" customHeight="false" outlineLevel="0" collapsed="false">
      <c r="A6947" s="0" t="s">
        <v>893</v>
      </c>
      <c r="B6947" s="52" t="s">
        <v>1006</v>
      </c>
      <c r="C6947" s="52" t="s">
        <v>747</v>
      </c>
      <c r="D6947" s="53" t="n">
        <v>0.1</v>
      </c>
      <c r="E6947" s="53" t="s">
        <v>748</v>
      </c>
      <c r="F6947" s="0" t="s">
        <v>1423</v>
      </c>
      <c r="G6947" s="0" t="str">
        <f aca="false">LEFT(B6947,2)</f>
        <v>20</v>
      </c>
      <c r="H6947" s="0" t="str">
        <f aca="false">I6947&amp;"_"&amp;G6947&amp;"_"&amp;F6947</f>
        <v>LilleVandsalamander_20_20190409_DL2018098_OeregaardGym_koersel1</v>
      </c>
      <c r="I6947" s="61" t="str">
        <f aca="false">MID(RIGHT(B6947,LEN(B6947)-3),1,FIND("_",RIGHT(B6947,LEN(B6947)-3))-1)</f>
        <v>LilleVandsalamander</v>
      </c>
      <c r="J6947" s="61" t="str">
        <f aca="false">TRIM(SUBSTITUTE(RIGHT(B6947,FIND(I6947,B6947)+1),"_",""))</f>
        <v>NegK</v>
      </c>
      <c r="K6947" s="0" t="str">
        <f aca="false">IFERROR(VALUE(SUBSTITUTE(E6947,".",",")),E6947)</f>
        <v>No Ct</v>
      </c>
      <c r="L6947" s="61" t="str">
        <f aca="false">IF(J6947="PosK",SUMIFS(K:K,J:J,"PosK",H:H,H6947),"")</f>
        <v/>
      </c>
      <c r="M6947" s="61" t="str">
        <f aca="false">IF(J6947="PosK",SUMIFS(K:K,J:J,"NegK",H:H,H6947),"")</f>
        <v/>
      </c>
      <c r="N6947" s="61" t="str">
        <f aca="false">IF(J6947="PosK",SUMIFS(K:K,J:J,"eDNA",H:H,H6947),"")</f>
        <v/>
      </c>
    </row>
    <row r="6948" customFormat="false" ht="14.25" hidden="false" customHeight="false" outlineLevel="0" collapsed="false">
      <c r="A6948" s="0" t="s">
        <v>895</v>
      </c>
      <c r="B6948" s="52" t="s">
        <v>1007</v>
      </c>
      <c r="C6948" s="52" t="s">
        <v>751</v>
      </c>
      <c r="D6948" s="53" t="n">
        <v>0.1</v>
      </c>
      <c r="E6948" s="53" t="s">
        <v>748</v>
      </c>
      <c r="F6948" s="0" t="s">
        <v>1423</v>
      </c>
      <c r="G6948" s="0" t="str">
        <f aca="false">LEFT(B6948,2)</f>
        <v>20</v>
      </c>
      <c r="H6948" s="0" t="str">
        <f aca="false">I6948&amp;"_"&amp;G6948&amp;"_"&amp;F6948</f>
        <v>LilleVandsalamander_20_20190409_DL2018098_OeregaardGym_koersel1</v>
      </c>
      <c r="I6948" s="61" t="str">
        <f aca="false">MID(RIGHT(B6948,LEN(B6948)-3),1,FIND("_",RIGHT(B6948,LEN(B6948)-3))-1)</f>
        <v>LilleVandsalamander</v>
      </c>
      <c r="J6948" s="61" t="str">
        <f aca="false">TRIM(SUBSTITUTE(RIGHT(B6948,FIND(I6948,B6948)+1),"_",""))</f>
        <v>eDNA</v>
      </c>
      <c r="K6948" s="0" t="str">
        <f aca="false">IFERROR(VALUE(SUBSTITUTE(E6948,".",",")),E6948)</f>
        <v>No Ct</v>
      </c>
      <c r="L6948" s="61" t="str">
        <f aca="false">IF(J6948="PosK",SUMIFS(K:K,J:J,"PosK",H:H,H6948),"")</f>
        <v/>
      </c>
      <c r="M6948" s="61" t="str">
        <f aca="false">IF(J6948="PosK",SUMIFS(K:K,J:J,"NegK",H:H,H6948),"")</f>
        <v/>
      </c>
      <c r="N6948" s="61" t="str">
        <f aca="false">IF(J6948="PosK",SUMIFS(K:K,J:J,"eDNA",H:H,H6948),"")</f>
        <v/>
      </c>
      <c r="Q6948" s="62"/>
    </row>
    <row r="6949" customFormat="false" ht="14.25" hidden="false" customHeight="false" outlineLevel="0" collapsed="false">
      <c r="A6949" s="0" t="s">
        <v>897</v>
      </c>
      <c r="B6949" s="52" t="s">
        <v>1007</v>
      </c>
      <c r="C6949" s="52" t="s">
        <v>751</v>
      </c>
      <c r="D6949" s="53" t="n">
        <v>0.1</v>
      </c>
      <c r="E6949" s="53" t="s">
        <v>748</v>
      </c>
      <c r="F6949" s="0" t="s">
        <v>1423</v>
      </c>
      <c r="G6949" s="0" t="str">
        <f aca="false">LEFT(B6949,2)</f>
        <v>20</v>
      </c>
      <c r="H6949" s="0" t="str">
        <f aca="false">I6949&amp;"_"&amp;G6949&amp;"_"&amp;F6949</f>
        <v>LilleVandsalamander_20_20190409_DL2018098_OeregaardGym_koersel1</v>
      </c>
      <c r="I6949" s="61" t="str">
        <f aca="false">MID(RIGHT(B6949,LEN(B6949)-3),1,FIND("_",RIGHT(B6949,LEN(B6949)-3))-1)</f>
        <v>LilleVandsalamander</v>
      </c>
      <c r="J6949" s="61" t="str">
        <f aca="false">TRIM(SUBSTITUTE(RIGHT(B6949,FIND(I6949,B6949)+1),"_",""))</f>
        <v>eDNA</v>
      </c>
      <c r="K6949" s="0" t="str">
        <f aca="false">IFERROR(VALUE(SUBSTITUTE(E6949,".",",")),E6949)</f>
        <v>No Ct</v>
      </c>
      <c r="L6949" s="61" t="str">
        <f aca="false">IF(J6949="PosK",SUMIFS(K:K,J:J,"PosK",H:H,H6949),"")</f>
        <v/>
      </c>
      <c r="M6949" s="61" t="str">
        <f aca="false">IF(J6949="PosK",SUMIFS(K:K,J:J,"NegK",H:H,H6949),"")</f>
        <v/>
      </c>
      <c r="N6949" s="61" t="str">
        <f aca="false">IF(J6949="PosK",SUMIFS(K:K,J:J,"eDNA",H:H,H6949),"")</f>
        <v/>
      </c>
      <c r="P6949" s="62"/>
      <c r="T6949" s="63"/>
      <c r="W6949" s="64"/>
    </row>
    <row r="6950" customFormat="false" ht="14.25" hidden="false" customHeight="false" outlineLevel="0" collapsed="false">
      <c r="A6950" s="0" t="s">
        <v>898</v>
      </c>
      <c r="B6950" s="52" t="s">
        <v>1008</v>
      </c>
      <c r="C6950" s="52" t="s">
        <v>743</v>
      </c>
      <c r="D6950" s="53" t="n">
        <v>0.1</v>
      </c>
      <c r="E6950" s="53" t="n">
        <v>19.98</v>
      </c>
      <c r="F6950" s="0" t="s">
        <v>1423</v>
      </c>
      <c r="G6950" s="0" t="str">
        <f aca="false">LEFT(B6950,2)</f>
        <v>21</v>
      </c>
      <c r="H6950" s="0" t="str">
        <f aca="false">I6950&amp;"_"&amp;G6950&amp;"_"&amp;F6950</f>
        <v>Skalle_21_20190409_DL2018098_OeregaardGym_koersel1</v>
      </c>
      <c r="I6950" s="61" t="str">
        <f aca="false">MID(RIGHT(B6950,LEN(B6950)-3),1,FIND("_",RIGHT(B6950,LEN(B6950)-3))-1)</f>
        <v>Skalle</v>
      </c>
      <c r="J6950" s="61" t="str">
        <f aca="false">TRIM(SUBSTITUTE(RIGHT(B6950,FIND(I6950,B6950)+1),"_",""))</f>
        <v>PosK</v>
      </c>
      <c r="K6950" s="0" t="n">
        <f aca="false">IFERROR(VALUE(SUBSTITUTE(E6950,".",",")),E6950)</f>
        <v>19.98</v>
      </c>
      <c r="L6950" s="61" t="n">
        <f aca="false">IF(J6950="PosK",SUMIFS(K:K,J:J,"PosK",H:H,H6950),"")</f>
        <v>19.98</v>
      </c>
      <c r="M6950" s="61" t="n">
        <f aca="false">IF(J6950="PosK",SUMIFS(K:K,J:J,"NegK",H:H,H6950),"")</f>
        <v>0</v>
      </c>
      <c r="N6950" s="61" t="n">
        <f aca="false">IF(J6950="PosK",SUMIFS(K:K,J:J,"eDNA",H:H,H6950),"")</f>
        <v>40.57</v>
      </c>
      <c r="P6950" s="62" t="n">
        <f aca="false">IF(K6952="No Ct",0,K6952)</f>
        <v>0</v>
      </c>
      <c r="Q6950" s="62" t="n">
        <f aca="false">IF(K6953="No Ct",0,K6953)</f>
        <v>40.57</v>
      </c>
      <c r="R6950" s="0" t="str">
        <f aca="false">IF(AND(L6950&gt;0,M6950=0),"Valid","Invalid")</f>
        <v>Valid</v>
      </c>
      <c r="S6950" s="0" t="str">
        <f aca="false">IF(OR(P6950&gt;1,Q6950&gt;1),"Present","Absent")</f>
        <v>Present</v>
      </c>
      <c r="T6950" s="63" t="str">
        <f aca="false">IF(OR(AND(P6950&gt;1,P6950&lt;41),AND(Q6950&gt;1,Q6950&lt;41)),"Ct&lt;41","Ct&gt;41")</f>
        <v>Ct&lt;41</v>
      </c>
      <c r="U6950" s="0" t="str">
        <f aca="false">I6950</f>
        <v>Skalle</v>
      </c>
      <c r="V6950" s="0" t="str">
        <f aca="false">MID(F6950,10,9)</f>
        <v>DL2018098</v>
      </c>
      <c r="W6950" s="64" t="str">
        <f aca="false">V6950&amp;"_"&amp;U6950&amp;"_"&amp;R6950&amp;"_"&amp;S6950&amp;"_"&amp;T6950</f>
        <v>DL2018098_Skalle_Valid_Present_Ct&lt;41</v>
      </c>
    </row>
    <row r="6951" customFormat="false" ht="14.25" hidden="false" customHeight="false" outlineLevel="0" collapsed="false">
      <c r="A6951" s="0" t="s">
        <v>900</v>
      </c>
      <c r="B6951" s="52" t="s">
        <v>1009</v>
      </c>
      <c r="C6951" s="52" t="s">
        <v>747</v>
      </c>
      <c r="D6951" s="53" t="n">
        <v>0.1</v>
      </c>
      <c r="E6951" s="53" t="s">
        <v>748</v>
      </c>
      <c r="F6951" s="0" t="s">
        <v>1423</v>
      </c>
      <c r="G6951" s="0" t="str">
        <f aca="false">LEFT(B6951,2)</f>
        <v>21</v>
      </c>
      <c r="H6951" s="0" t="str">
        <f aca="false">I6951&amp;"_"&amp;G6951&amp;"_"&amp;F6951</f>
        <v>Skalle_21_20190409_DL2018098_OeregaardGym_koersel1</v>
      </c>
      <c r="I6951" s="61" t="str">
        <f aca="false">MID(RIGHT(B6951,LEN(B6951)-3),1,FIND("_",RIGHT(B6951,LEN(B6951)-3))-1)</f>
        <v>Skalle</v>
      </c>
      <c r="J6951" s="61" t="str">
        <f aca="false">TRIM(SUBSTITUTE(RIGHT(B6951,FIND(I6951,B6951)+1),"_",""))</f>
        <v>NegK</v>
      </c>
      <c r="K6951" s="0" t="str">
        <f aca="false">IFERROR(VALUE(SUBSTITUTE(E6951,".",",")),E6951)</f>
        <v>No Ct</v>
      </c>
      <c r="L6951" s="61" t="str">
        <f aca="false">IF(J6951="PosK",SUMIFS(K:K,J:J,"PosK",H:H,H6951),"")</f>
        <v/>
      </c>
      <c r="M6951" s="61" t="str">
        <f aca="false">IF(J6951="PosK",SUMIFS(K:K,J:J,"NegK",H:H,H6951),"")</f>
        <v/>
      </c>
      <c r="N6951" s="61" t="str">
        <f aca="false">IF(J6951="PosK",SUMIFS(K:K,J:J,"eDNA",H:H,H6951),"")</f>
        <v/>
      </c>
    </row>
    <row r="6952" customFormat="false" ht="14.25" hidden="false" customHeight="false" outlineLevel="0" collapsed="false">
      <c r="A6952" s="0" t="s">
        <v>902</v>
      </c>
      <c r="B6952" s="52" t="s">
        <v>1010</v>
      </c>
      <c r="C6952" s="52" t="s">
        <v>751</v>
      </c>
      <c r="D6952" s="53" t="n">
        <v>0.1</v>
      </c>
      <c r="E6952" s="53" t="s">
        <v>748</v>
      </c>
      <c r="F6952" s="0" t="s">
        <v>1423</v>
      </c>
      <c r="G6952" s="0" t="str">
        <f aca="false">LEFT(B6952,2)</f>
        <v>21</v>
      </c>
      <c r="H6952" s="0" t="str">
        <f aca="false">I6952&amp;"_"&amp;G6952&amp;"_"&amp;F6952</f>
        <v>Skalle_21_20190409_DL2018098_OeregaardGym_koersel1</v>
      </c>
      <c r="I6952" s="61" t="str">
        <f aca="false">MID(RIGHT(B6952,LEN(B6952)-3),1,FIND("_",RIGHT(B6952,LEN(B6952)-3))-1)</f>
        <v>Skalle</v>
      </c>
      <c r="J6952" s="61" t="str">
        <f aca="false">TRIM(SUBSTITUTE(RIGHT(B6952,FIND(I6952,B6952)+1),"_",""))</f>
        <v>eDNA</v>
      </c>
      <c r="K6952" s="0" t="str">
        <f aca="false">IFERROR(VALUE(SUBSTITUTE(E6952,".",",")),E6952)</f>
        <v>No Ct</v>
      </c>
      <c r="L6952" s="61" t="str">
        <f aca="false">IF(J6952="PosK",SUMIFS(K:K,J:J,"PosK",H:H,H6952),"")</f>
        <v/>
      </c>
      <c r="M6952" s="61" t="str">
        <f aca="false">IF(J6952="PosK",SUMIFS(K:K,J:J,"NegK",H:H,H6952),"")</f>
        <v/>
      </c>
      <c r="N6952" s="61" t="str">
        <f aca="false">IF(J6952="PosK",SUMIFS(K:K,J:J,"eDNA",H:H,H6952),"")</f>
        <v/>
      </c>
      <c r="Q6952" s="62"/>
    </row>
    <row r="6953" customFormat="false" ht="14.25" hidden="false" customHeight="false" outlineLevel="0" collapsed="false">
      <c r="A6953" s="0" t="s">
        <v>904</v>
      </c>
      <c r="B6953" s="52" t="s">
        <v>1010</v>
      </c>
      <c r="C6953" s="52" t="s">
        <v>751</v>
      </c>
      <c r="D6953" s="53" t="n">
        <v>0.1</v>
      </c>
      <c r="E6953" s="53" t="n">
        <v>40.57</v>
      </c>
      <c r="F6953" s="0" t="s">
        <v>1423</v>
      </c>
      <c r="G6953" s="0" t="str">
        <f aca="false">LEFT(B6953,2)</f>
        <v>21</v>
      </c>
      <c r="H6953" s="0" t="str">
        <f aca="false">I6953&amp;"_"&amp;G6953&amp;"_"&amp;F6953</f>
        <v>Skalle_21_20190409_DL2018098_OeregaardGym_koersel1</v>
      </c>
      <c r="I6953" s="61" t="str">
        <f aca="false">MID(RIGHT(B6953,LEN(B6953)-3),1,FIND("_",RIGHT(B6953,LEN(B6953)-3))-1)</f>
        <v>Skalle</v>
      </c>
      <c r="J6953" s="61" t="str">
        <f aca="false">TRIM(SUBSTITUTE(RIGHT(B6953,FIND(I6953,B6953)+1),"_",""))</f>
        <v>eDNA</v>
      </c>
      <c r="K6953" s="0" t="n">
        <f aca="false">IFERROR(VALUE(SUBSTITUTE(E6953,".",",")),E6953)</f>
        <v>40.57</v>
      </c>
      <c r="L6953" s="61" t="str">
        <f aca="false">IF(J6953="PosK",SUMIFS(K:K,J:J,"PosK",H:H,H6953),"")</f>
        <v/>
      </c>
      <c r="M6953" s="61" t="str">
        <f aca="false">IF(J6953="PosK",SUMIFS(K:K,J:J,"NegK",H:H,H6953),"")</f>
        <v/>
      </c>
      <c r="N6953" s="61" t="str">
        <f aca="false">IF(J6953="PosK",SUMIFS(K:K,J:J,"eDNA",H:H,H6953),"")</f>
        <v/>
      </c>
      <c r="P6953" s="62"/>
      <c r="T6953" s="63"/>
      <c r="W6953" s="64"/>
    </row>
    <row r="6954" customFormat="false" ht="14.25" hidden="false" customHeight="false" outlineLevel="0" collapsed="false">
      <c r="A6954" s="0" t="s">
        <v>905</v>
      </c>
      <c r="B6954" s="52" t="s">
        <v>1011</v>
      </c>
      <c r="C6954" s="52" t="s">
        <v>743</v>
      </c>
      <c r="D6954" s="53" t="n">
        <v>0.1</v>
      </c>
      <c r="E6954" s="53" t="n">
        <v>24.31</v>
      </c>
      <c r="F6954" s="0" t="s">
        <v>1423</v>
      </c>
      <c r="G6954" s="0" t="str">
        <f aca="false">LEFT(B6954,2)</f>
        <v>22</v>
      </c>
      <c r="H6954" s="0" t="str">
        <f aca="false">I6954&amp;"_"&amp;G6954&amp;"_"&amp;F6954</f>
        <v>Skalle_22_20190409_DL2018098_OeregaardGym_koersel1</v>
      </c>
      <c r="I6954" s="61" t="str">
        <f aca="false">MID(RIGHT(B6954,LEN(B6954)-3),1,FIND("_",RIGHT(B6954,LEN(B6954)-3))-1)</f>
        <v>Skalle</v>
      </c>
      <c r="J6954" s="61" t="str">
        <f aca="false">TRIM(SUBSTITUTE(RIGHT(B6954,FIND(I6954,B6954)+1),"_",""))</f>
        <v>PosK</v>
      </c>
      <c r="K6954" s="0" t="n">
        <f aca="false">IFERROR(VALUE(SUBSTITUTE(E6954,".",",")),E6954)</f>
        <v>24.31</v>
      </c>
      <c r="L6954" s="61" t="n">
        <f aca="false">IF(J6954="PosK",SUMIFS(K:K,J:J,"PosK",H:H,H6954),"")</f>
        <v>24.31</v>
      </c>
      <c r="M6954" s="61" t="n">
        <f aca="false">IF(J6954="PosK",SUMIFS(K:K,J:J,"NegK",H:H,H6954),"")</f>
        <v>0</v>
      </c>
      <c r="N6954" s="61" t="n">
        <f aca="false">IF(J6954="PosK",SUMIFS(K:K,J:J,"eDNA",H:H,H6954),"")</f>
        <v>0</v>
      </c>
      <c r="P6954" s="62" t="n">
        <f aca="false">IF(K6956="No Ct",0,K6956)</f>
        <v>0</v>
      </c>
      <c r="Q6954" s="62" t="n">
        <f aca="false">IF(K6957="No Ct",0,K6957)</f>
        <v>0</v>
      </c>
      <c r="R6954" s="0" t="str">
        <f aca="false">IF(AND(L6954&gt;0,M6954=0),"Valid","Invalid")</f>
        <v>Valid</v>
      </c>
      <c r="S6954" s="0" t="str">
        <f aca="false">IF(OR(P6954&gt;1,Q6954&gt;1),"Present","Absent")</f>
        <v>Absent</v>
      </c>
      <c r="T6954" s="63" t="str">
        <f aca="false">IF(OR(AND(P6954&gt;1,P6954&lt;41),AND(Q6954&gt;1,Q6954&lt;41)),"Ct&lt;41","Ct&gt;41")</f>
        <v>Ct&gt;41</v>
      </c>
      <c r="U6954" s="0" t="str">
        <f aca="false">I6954</f>
        <v>Skalle</v>
      </c>
      <c r="V6954" s="0" t="str">
        <f aca="false">MID(F6954,10,9)</f>
        <v>DL2018098</v>
      </c>
      <c r="W6954" s="64" t="str">
        <f aca="false">V6954&amp;"_"&amp;U6954&amp;"_"&amp;R6954&amp;"_"&amp;S6954&amp;"_"&amp;T6954</f>
        <v>DL2018098_Skalle_Valid_Absent_Ct&gt;41</v>
      </c>
    </row>
    <row r="6955" customFormat="false" ht="14.25" hidden="false" customHeight="false" outlineLevel="0" collapsed="false">
      <c r="A6955" s="0" t="s">
        <v>907</v>
      </c>
      <c r="B6955" s="52" t="s">
        <v>1012</v>
      </c>
      <c r="C6955" s="52" t="s">
        <v>747</v>
      </c>
      <c r="D6955" s="53" t="n">
        <v>0.1</v>
      </c>
      <c r="E6955" s="53" t="s">
        <v>748</v>
      </c>
      <c r="F6955" s="0" t="s">
        <v>1423</v>
      </c>
      <c r="G6955" s="0" t="str">
        <f aca="false">LEFT(B6955,2)</f>
        <v>22</v>
      </c>
      <c r="H6955" s="0" t="str">
        <f aca="false">I6955&amp;"_"&amp;G6955&amp;"_"&amp;F6955</f>
        <v>Skalle_22_20190409_DL2018098_OeregaardGym_koersel1</v>
      </c>
      <c r="I6955" s="61" t="str">
        <f aca="false">MID(RIGHT(B6955,LEN(B6955)-3),1,FIND("_",RIGHT(B6955,LEN(B6955)-3))-1)</f>
        <v>Skalle</v>
      </c>
      <c r="J6955" s="61" t="str">
        <f aca="false">TRIM(SUBSTITUTE(RIGHT(B6955,FIND(I6955,B6955)+1),"_",""))</f>
        <v>NegK</v>
      </c>
      <c r="K6955" s="0" t="str">
        <f aca="false">IFERROR(VALUE(SUBSTITUTE(E6955,".",",")),E6955)</f>
        <v>No Ct</v>
      </c>
      <c r="L6955" s="61" t="str">
        <f aca="false">IF(J6955="PosK",SUMIFS(K:K,J:J,"PosK",H:H,H6955),"")</f>
        <v/>
      </c>
      <c r="M6955" s="61" t="str">
        <f aca="false">IF(J6955="PosK",SUMIFS(K:K,J:J,"NegK",H:H,H6955),"")</f>
        <v/>
      </c>
      <c r="N6955" s="61" t="str">
        <f aca="false">IF(J6955="PosK",SUMIFS(K:K,J:J,"eDNA",H:H,H6955),"")</f>
        <v/>
      </c>
    </row>
    <row r="6956" customFormat="false" ht="14.25" hidden="false" customHeight="false" outlineLevel="0" collapsed="false">
      <c r="A6956" s="0" t="s">
        <v>909</v>
      </c>
      <c r="B6956" s="52" t="s">
        <v>1013</v>
      </c>
      <c r="C6956" s="52" t="s">
        <v>751</v>
      </c>
      <c r="D6956" s="53" t="n">
        <v>0.1</v>
      </c>
      <c r="E6956" s="53" t="s">
        <v>748</v>
      </c>
      <c r="F6956" s="0" t="s">
        <v>1423</v>
      </c>
      <c r="G6956" s="0" t="str">
        <f aca="false">LEFT(B6956,2)</f>
        <v>22</v>
      </c>
      <c r="H6956" s="0" t="str">
        <f aca="false">I6956&amp;"_"&amp;G6956&amp;"_"&amp;F6956</f>
        <v>Skalle_22_20190409_DL2018098_OeregaardGym_koersel1</v>
      </c>
      <c r="I6956" s="61" t="str">
        <f aca="false">MID(RIGHT(B6956,LEN(B6956)-3),1,FIND("_",RIGHT(B6956,LEN(B6956)-3))-1)</f>
        <v>Skalle</v>
      </c>
      <c r="J6956" s="61" t="str">
        <f aca="false">TRIM(SUBSTITUTE(RIGHT(B6956,FIND(I6956,B6956)+1),"_",""))</f>
        <v>eDNA</v>
      </c>
      <c r="K6956" s="0" t="str">
        <f aca="false">IFERROR(VALUE(SUBSTITUTE(E6956,".",",")),E6956)</f>
        <v>No Ct</v>
      </c>
      <c r="L6956" s="61" t="str">
        <f aca="false">IF(J6956="PosK",SUMIFS(K:K,J:J,"PosK",H:H,H6956),"")</f>
        <v/>
      </c>
      <c r="M6956" s="61" t="str">
        <f aca="false">IF(J6956="PosK",SUMIFS(K:K,J:J,"NegK",H:H,H6956),"")</f>
        <v/>
      </c>
      <c r="N6956" s="61" t="str">
        <f aca="false">IF(J6956="PosK",SUMIFS(K:K,J:J,"eDNA",H:H,H6956),"")</f>
        <v/>
      </c>
      <c r="Q6956" s="62"/>
    </row>
    <row r="6957" customFormat="false" ht="14.25" hidden="false" customHeight="false" outlineLevel="0" collapsed="false">
      <c r="A6957" s="0" t="s">
        <v>911</v>
      </c>
      <c r="B6957" s="52" t="s">
        <v>1013</v>
      </c>
      <c r="C6957" s="52" t="s">
        <v>751</v>
      </c>
      <c r="D6957" s="53" t="n">
        <v>0.1</v>
      </c>
      <c r="E6957" s="53" t="s">
        <v>748</v>
      </c>
      <c r="F6957" s="0" t="s">
        <v>1423</v>
      </c>
      <c r="G6957" s="0" t="str">
        <f aca="false">LEFT(B6957,2)</f>
        <v>22</v>
      </c>
      <c r="H6957" s="0" t="str">
        <f aca="false">I6957&amp;"_"&amp;G6957&amp;"_"&amp;F6957</f>
        <v>Skalle_22_20190409_DL2018098_OeregaardGym_koersel1</v>
      </c>
      <c r="I6957" s="61" t="str">
        <f aca="false">MID(RIGHT(B6957,LEN(B6957)-3),1,FIND("_",RIGHT(B6957,LEN(B6957)-3))-1)</f>
        <v>Skalle</v>
      </c>
      <c r="J6957" s="61" t="str">
        <f aca="false">TRIM(SUBSTITUTE(RIGHT(B6957,FIND(I6957,B6957)+1),"_",""))</f>
        <v>eDNA</v>
      </c>
      <c r="K6957" s="0" t="str">
        <f aca="false">IFERROR(VALUE(SUBSTITUTE(E6957,".",",")),E6957)</f>
        <v>No Ct</v>
      </c>
      <c r="L6957" s="61" t="str">
        <f aca="false">IF(J6957="PosK",SUMIFS(K:K,J:J,"PosK",H:H,H6957),"")</f>
        <v/>
      </c>
      <c r="M6957" s="61" t="str">
        <f aca="false">IF(J6957="PosK",SUMIFS(K:K,J:J,"NegK",H:H,H6957),"")</f>
        <v/>
      </c>
      <c r="N6957" s="61" t="str">
        <f aca="false">IF(J6957="PosK",SUMIFS(K:K,J:J,"eDNA",H:H,H6957),"")</f>
        <v/>
      </c>
      <c r="P6957" s="62"/>
      <c r="T6957" s="63"/>
      <c r="W6957" s="64"/>
    </row>
    <row r="6958" customFormat="false" ht="14.25" hidden="false" customHeight="false" outlineLevel="0" collapsed="false">
      <c r="A6958" s="0" t="s">
        <v>912</v>
      </c>
      <c r="B6958" s="52" t="s">
        <v>1014</v>
      </c>
      <c r="C6958" s="52" t="s">
        <v>743</v>
      </c>
      <c r="D6958" s="53" t="n">
        <v>0.1</v>
      </c>
      <c r="E6958" s="53" t="n">
        <v>31.6</v>
      </c>
      <c r="F6958" s="0" t="s">
        <v>1423</v>
      </c>
      <c r="G6958" s="0" t="str">
        <f aca="false">LEFT(B6958,2)</f>
        <v>23</v>
      </c>
      <c r="H6958" s="0" t="str">
        <f aca="false">I6958&amp;"_"&amp;G6958&amp;"_"&amp;F6958</f>
        <v>Karusse_23_20190409_DL2018098_OeregaardGym_koersel1</v>
      </c>
      <c r="I6958" s="61" t="str">
        <f aca="false">MID(RIGHT(B6958,LEN(B6958)-3),1,FIND("_",RIGHT(B6958,LEN(B6958)-3))-1)</f>
        <v>Karusse</v>
      </c>
      <c r="J6958" s="61" t="str">
        <f aca="false">TRIM(SUBSTITUTE(RIGHT(B6958,FIND(I6958,B6958)+1),"_",""))</f>
        <v>PosK</v>
      </c>
      <c r="K6958" s="0" t="n">
        <f aca="false">IFERROR(VALUE(SUBSTITUTE(E6958,".",",")),E6958)</f>
        <v>31.6</v>
      </c>
      <c r="L6958" s="61" t="n">
        <f aca="false">IF(J6958="PosK",SUMIFS(K:K,J:J,"PosK",H:H,H6958),"")</f>
        <v>31.6</v>
      </c>
      <c r="M6958" s="61" t="n">
        <f aca="false">IF(J6958="PosK",SUMIFS(K:K,J:J,"NegK",H:H,H6958),"")</f>
        <v>0</v>
      </c>
      <c r="N6958" s="61" t="n">
        <f aca="false">IF(J6958="PosK",SUMIFS(K:K,J:J,"eDNA",H:H,H6958),"")</f>
        <v>0</v>
      </c>
      <c r="P6958" s="62" t="n">
        <f aca="false">IF(K6960="No Ct",0,K6960)</f>
        <v>0</v>
      </c>
      <c r="Q6958" s="62" t="n">
        <f aca="false">IF(K6961="No Ct",0,K6961)</f>
        <v>0</v>
      </c>
      <c r="R6958" s="0" t="str">
        <f aca="false">IF(AND(L6958&gt;0,M6958=0),"Valid","Invalid")</f>
        <v>Valid</v>
      </c>
      <c r="S6958" s="0" t="str">
        <f aca="false">IF(OR(P6958&gt;1,Q6958&gt;1),"Present","Absent")</f>
        <v>Absent</v>
      </c>
      <c r="T6958" s="63" t="str">
        <f aca="false">IF(OR(AND(P6958&gt;1,P6958&lt;41),AND(Q6958&gt;1,Q6958&lt;41)),"Ct&lt;41","Ct&gt;41")</f>
        <v>Ct&gt;41</v>
      </c>
      <c r="U6958" s="0" t="str">
        <f aca="false">I6958</f>
        <v>Karusse</v>
      </c>
      <c r="V6958" s="0" t="str">
        <f aca="false">MID(F6958,10,9)</f>
        <v>DL2018098</v>
      </c>
      <c r="W6958" s="64" t="str">
        <f aca="false">V6958&amp;"_"&amp;U6958&amp;"_"&amp;R6958&amp;"_"&amp;S6958&amp;"_"&amp;T6958</f>
        <v>DL2018098_Karusse_Valid_Absent_Ct&gt;41</v>
      </c>
    </row>
    <row r="6959" customFormat="false" ht="14.25" hidden="false" customHeight="false" outlineLevel="0" collapsed="false">
      <c r="A6959" s="0" t="s">
        <v>914</v>
      </c>
      <c r="B6959" s="52" t="s">
        <v>1015</v>
      </c>
      <c r="C6959" s="52" t="s">
        <v>747</v>
      </c>
      <c r="D6959" s="53" t="n">
        <v>0.1</v>
      </c>
      <c r="E6959" s="53" t="s">
        <v>748</v>
      </c>
      <c r="F6959" s="0" t="s">
        <v>1423</v>
      </c>
      <c r="G6959" s="0" t="str">
        <f aca="false">LEFT(B6959,2)</f>
        <v>23</v>
      </c>
      <c r="H6959" s="0" t="str">
        <f aca="false">I6959&amp;"_"&amp;G6959&amp;"_"&amp;F6959</f>
        <v>Karusse_23_20190409_DL2018098_OeregaardGym_koersel1</v>
      </c>
      <c r="I6959" s="61" t="str">
        <f aca="false">MID(RIGHT(B6959,LEN(B6959)-3),1,FIND("_",RIGHT(B6959,LEN(B6959)-3))-1)</f>
        <v>Karusse</v>
      </c>
      <c r="J6959" s="61" t="str">
        <f aca="false">TRIM(SUBSTITUTE(RIGHT(B6959,FIND(I6959,B6959)+1),"_",""))</f>
        <v>NegK</v>
      </c>
      <c r="K6959" s="0" t="str">
        <f aca="false">IFERROR(VALUE(SUBSTITUTE(E6959,".",",")),E6959)</f>
        <v>No Ct</v>
      </c>
      <c r="L6959" s="61" t="str">
        <f aca="false">IF(J6959="PosK",SUMIFS(K:K,J:J,"PosK",H:H,H6959),"")</f>
        <v/>
      </c>
      <c r="M6959" s="61" t="str">
        <f aca="false">IF(J6959="PosK",SUMIFS(K:K,J:J,"NegK",H:H,H6959),"")</f>
        <v/>
      </c>
      <c r="N6959" s="61" t="str">
        <f aca="false">IF(J6959="PosK",SUMIFS(K:K,J:J,"eDNA",H:H,H6959),"")</f>
        <v/>
      </c>
    </row>
    <row r="6960" customFormat="false" ht="14.25" hidden="false" customHeight="false" outlineLevel="0" collapsed="false">
      <c r="A6960" s="0" t="s">
        <v>916</v>
      </c>
      <c r="B6960" s="52" t="s">
        <v>1016</v>
      </c>
      <c r="C6960" s="52" t="s">
        <v>751</v>
      </c>
      <c r="D6960" s="53" t="n">
        <v>0.1</v>
      </c>
      <c r="E6960" s="53" t="s">
        <v>748</v>
      </c>
      <c r="F6960" s="0" t="s">
        <v>1423</v>
      </c>
      <c r="G6960" s="0" t="str">
        <f aca="false">LEFT(B6960,2)</f>
        <v>23</v>
      </c>
      <c r="H6960" s="0" t="str">
        <f aca="false">I6960&amp;"_"&amp;G6960&amp;"_"&amp;F6960</f>
        <v>Karusse_23_20190409_DL2018098_OeregaardGym_koersel1</v>
      </c>
      <c r="I6960" s="61" t="str">
        <f aca="false">MID(RIGHT(B6960,LEN(B6960)-3),1,FIND("_",RIGHT(B6960,LEN(B6960)-3))-1)</f>
        <v>Karusse</v>
      </c>
      <c r="J6960" s="61" t="str">
        <f aca="false">TRIM(SUBSTITUTE(RIGHT(B6960,FIND(I6960,B6960)+1),"_",""))</f>
        <v>eDNA</v>
      </c>
      <c r="K6960" s="0" t="str">
        <f aca="false">IFERROR(VALUE(SUBSTITUTE(E6960,".",",")),E6960)</f>
        <v>No Ct</v>
      </c>
      <c r="L6960" s="61" t="str">
        <f aca="false">IF(J6960="PosK",SUMIFS(K:K,J:J,"PosK",H:H,H6960),"")</f>
        <v/>
      </c>
      <c r="M6960" s="61" t="str">
        <f aca="false">IF(J6960="PosK",SUMIFS(K:K,J:J,"NegK",H:H,H6960),"")</f>
        <v/>
      </c>
      <c r="N6960" s="61" t="str">
        <f aca="false">IF(J6960="PosK",SUMIFS(K:K,J:J,"eDNA",H:H,H6960),"")</f>
        <v/>
      </c>
      <c r="Q6960" s="62"/>
    </row>
    <row r="6961" customFormat="false" ht="14.25" hidden="false" customHeight="false" outlineLevel="0" collapsed="false">
      <c r="A6961" s="0" t="s">
        <v>918</v>
      </c>
      <c r="B6961" s="52" t="s">
        <v>1016</v>
      </c>
      <c r="C6961" s="52" t="s">
        <v>751</v>
      </c>
      <c r="D6961" s="53" t="n">
        <v>0.1</v>
      </c>
      <c r="E6961" s="53" t="s">
        <v>748</v>
      </c>
      <c r="F6961" s="0" t="s">
        <v>1423</v>
      </c>
      <c r="G6961" s="0" t="str">
        <f aca="false">LEFT(B6961,2)</f>
        <v>23</v>
      </c>
      <c r="H6961" s="0" t="str">
        <f aca="false">I6961&amp;"_"&amp;G6961&amp;"_"&amp;F6961</f>
        <v>Karusse_23_20190409_DL2018098_OeregaardGym_koersel1</v>
      </c>
      <c r="I6961" s="61" t="str">
        <f aca="false">MID(RIGHT(B6961,LEN(B6961)-3),1,FIND("_",RIGHT(B6961,LEN(B6961)-3))-1)</f>
        <v>Karusse</v>
      </c>
      <c r="J6961" s="61" t="str">
        <f aca="false">TRIM(SUBSTITUTE(RIGHT(B6961,FIND(I6961,B6961)+1),"_",""))</f>
        <v>eDNA</v>
      </c>
      <c r="K6961" s="0" t="str">
        <f aca="false">IFERROR(VALUE(SUBSTITUTE(E6961,".",",")),E6961)</f>
        <v>No Ct</v>
      </c>
      <c r="L6961" s="61" t="str">
        <f aca="false">IF(J6961="PosK",SUMIFS(K:K,J:J,"PosK",H:H,H6961),"")</f>
        <v/>
      </c>
      <c r="M6961" s="61" t="str">
        <f aca="false">IF(J6961="PosK",SUMIFS(K:K,J:J,"NegK",H:H,H6961),"")</f>
        <v/>
      </c>
      <c r="N6961" s="61" t="str">
        <f aca="false">IF(J6961="PosK",SUMIFS(K:K,J:J,"eDNA",H:H,H6961),"")</f>
        <v/>
      </c>
      <c r="P6961" s="62"/>
      <c r="T6961" s="63"/>
      <c r="W6961" s="64"/>
    </row>
    <row r="6962" customFormat="false" ht="14.25" hidden="false" customHeight="false" outlineLevel="0" collapsed="false">
      <c r="A6962" s="0" t="s">
        <v>919</v>
      </c>
      <c r="B6962" s="52" t="s">
        <v>1017</v>
      </c>
      <c r="C6962" s="52" t="s">
        <v>743</v>
      </c>
      <c r="D6962" s="53" t="n">
        <v>0.1</v>
      </c>
      <c r="E6962" s="53" t="n">
        <v>30.08</v>
      </c>
      <c r="F6962" s="0" t="s">
        <v>1423</v>
      </c>
      <c r="G6962" s="0" t="str">
        <f aca="false">LEFT(B6962,2)</f>
        <v>24</v>
      </c>
      <c r="H6962" s="0" t="str">
        <f aca="false">I6962&amp;"_"&amp;G6962&amp;"_"&amp;F6962</f>
        <v>Karusse_24_20190409_DL2018098_OeregaardGym_koersel1</v>
      </c>
      <c r="I6962" s="61" t="str">
        <f aca="false">MID(RIGHT(B6962,LEN(B6962)-3),1,FIND("_",RIGHT(B6962,LEN(B6962)-3))-1)</f>
        <v>Karusse</v>
      </c>
      <c r="J6962" s="61" t="str">
        <f aca="false">TRIM(SUBSTITUTE(RIGHT(B6962,FIND(I6962,B6962)+1),"_",""))</f>
        <v>PosK</v>
      </c>
      <c r="K6962" s="0" t="n">
        <f aca="false">IFERROR(VALUE(SUBSTITUTE(E6962,".",",")),E6962)</f>
        <v>30.08</v>
      </c>
      <c r="L6962" s="61" t="n">
        <f aca="false">IF(J6962="PosK",SUMIFS(K:K,J:J,"PosK",H:H,H6962),"")</f>
        <v>30.08</v>
      </c>
      <c r="M6962" s="61" t="n">
        <f aca="false">IF(J6962="PosK",SUMIFS(K:K,J:J,"NegK",H:H,H6962),"")</f>
        <v>0</v>
      </c>
      <c r="N6962" s="61" t="n">
        <f aca="false">IF(J6962="PosK",SUMIFS(K:K,J:J,"eDNA",H:H,H6962),"")</f>
        <v>0</v>
      </c>
      <c r="P6962" s="62" t="n">
        <f aca="false">IF(K6964="No Ct",0,K6964)</f>
        <v>0</v>
      </c>
      <c r="Q6962" s="62" t="n">
        <f aca="false">IF(K6965="No Ct",0,K6965)</f>
        <v>0</v>
      </c>
      <c r="R6962" s="0" t="str">
        <f aca="false">IF(AND(L6962&gt;0,M6962=0),"Valid","Invalid")</f>
        <v>Valid</v>
      </c>
      <c r="S6962" s="0" t="str">
        <f aca="false">IF(OR(P6962&gt;1,Q6962&gt;1),"Present","Absent")</f>
        <v>Absent</v>
      </c>
      <c r="T6962" s="63" t="str">
        <f aca="false">IF(OR(AND(P6962&gt;1,P6962&lt;41),AND(Q6962&gt;1,Q6962&lt;41)),"Ct&lt;41","Ct&gt;41")</f>
        <v>Ct&gt;41</v>
      </c>
      <c r="U6962" s="0" t="str">
        <f aca="false">I6962</f>
        <v>Karusse</v>
      </c>
      <c r="V6962" s="0" t="str">
        <f aca="false">MID(F6962,10,9)</f>
        <v>DL2018098</v>
      </c>
      <c r="W6962" s="64" t="str">
        <f aca="false">V6962&amp;"_"&amp;U6962&amp;"_"&amp;R6962&amp;"_"&amp;S6962&amp;"_"&amp;T6962</f>
        <v>DL2018098_Karusse_Valid_Absent_Ct&gt;41</v>
      </c>
    </row>
    <row r="6963" customFormat="false" ht="14.25" hidden="false" customHeight="false" outlineLevel="0" collapsed="false">
      <c r="A6963" s="0" t="s">
        <v>921</v>
      </c>
      <c r="B6963" s="52" t="s">
        <v>1018</v>
      </c>
      <c r="C6963" s="52" t="s">
        <v>747</v>
      </c>
      <c r="D6963" s="53" t="n">
        <v>0.1</v>
      </c>
      <c r="E6963" s="53" t="s">
        <v>748</v>
      </c>
      <c r="F6963" s="0" t="s">
        <v>1423</v>
      </c>
      <c r="G6963" s="0" t="str">
        <f aca="false">LEFT(B6963,2)</f>
        <v>24</v>
      </c>
      <c r="H6963" s="0" t="str">
        <f aca="false">I6963&amp;"_"&amp;G6963&amp;"_"&amp;F6963</f>
        <v>Karusse_24_20190409_DL2018098_OeregaardGym_koersel1</v>
      </c>
      <c r="I6963" s="61" t="str">
        <f aca="false">MID(RIGHT(B6963,LEN(B6963)-3),1,FIND("_",RIGHT(B6963,LEN(B6963)-3))-1)</f>
        <v>Karusse</v>
      </c>
      <c r="J6963" s="61" t="str">
        <f aca="false">TRIM(SUBSTITUTE(RIGHT(B6963,FIND(I6963,B6963)+1),"_",""))</f>
        <v>NegK</v>
      </c>
      <c r="K6963" s="0" t="str">
        <f aca="false">IFERROR(VALUE(SUBSTITUTE(E6963,".",",")),E6963)</f>
        <v>No Ct</v>
      </c>
      <c r="L6963" s="61" t="str">
        <f aca="false">IF(J6963="PosK",SUMIFS(K:K,J:J,"PosK",H:H,H6963),"")</f>
        <v/>
      </c>
      <c r="M6963" s="61" t="str">
        <f aca="false">IF(J6963="PosK",SUMIFS(K:K,J:J,"NegK",H:H,H6963),"")</f>
        <v/>
      </c>
      <c r="N6963" s="61" t="str">
        <f aca="false">IF(J6963="PosK",SUMIFS(K:K,J:J,"eDNA",H:H,H6963),"")</f>
        <v/>
      </c>
    </row>
    <row r="6964" customFormat="false" ht="14.25" hidden="false" customHeight="false" outlineLevel="0" collapsed="false">
      <c r="A6964" s="0" t="s">
        <v>923</v>
      </c>
      <c r="B6964" s="52" t="s">
        <v>1019</v>
      </c>
      <c r="C6964" s="52" t="s">
        <v>751</v>
      </c>
      <c r="D6964" s="53" t="n">
        <v>0.1</v>
      </c>
      <c r="E6964" s="53" t="s">
        <v>748</v>
      </c>
      <c r="F6964" s="0" t="s">
        <v>1423</v>
      </c>
      <c r="G6964" s="0" t="str">
        <f aca="false">LEFT(B6964,2)</f>
        <v>24</v>
      </c>
      <c r="H6964" s="0" t="str">
        <f aca="false">I6964&amp;"_"&amp;G6964&amp;"_"&amp;F6964</f>
        <v>Karusse_24_20190409_DL2018098_OeregaardGym_koersel1</v>
      </c>
      <c r="I6964" s="61" t="str">
        <f aca="false">MID(RIGHT(B6964,LEN(B6964)-3),1,FIND("_",RIGHT(B6964,LEN(B6964)-3))-1)</f>
        <v>Karusse</v>
      </c>
      <c r="J6964" s="61" t="str">
        <f aca="false">TRIM(SUBSTITUTE(RIGHT(B6964,FIND(I6964,B6964)+1),"_",""))</f>
        <v>eDNA</v>
      </c>
      <c r="K6964" s="0" t="str">
        <f aca="false">IFERROR(VALUE(SUBSTITUTE(E6964,".",",")),E6964)</f>
        <v>No Ct</v>
      </c>
      <c r="L6964" s="61" t="str">
        <f aca="false">IF(J6964="PosK",SUMIFS(K:K,J:J,"PosK",H:H,H6964),"")</f>
        <v/>
      </c>
      <c r="M6964" s="61" t="str">
        <f aca="false">IF(J6964="PosK",SUMIFS(K:K,J:J,"NegK",H:H,H6964),"")</f>
        <v/>
      </c>
      <c r="N6964" s="61" t="str">
        <f aca="false">IF(J6964="PosK",SUMIFS(K:K,J:J,"eDNA",H:H,H6964),"")</f>
        <v/>
      </c>
      <c r="Q6964" s="62"/>
    </row>
    <row r="6965" customFormat="false" ht="14.25" hidden="false" customHeight="false" outlineLevel="0" collapsed="false">
      <c r="A6965" s="0" t="s">
        <v>925</v>
      </c>
      <c r="B6965" s="52" t="s">
        <v>1019</v>
      </c>
      <c r="C6965" s="52" t="s">
        <v>751</v>
      </c>
      <c r="D6965" s="53" t="n">
        <v>0.1</v>
      </c>
      <c r="E6965" s="53" t="s">
        <v>748</v>
      </c>
      <c r="F6965" s="0" t="s">
        <v>1423</v>
      </c>
      <c r="G6965" s="0" t="str">
        <f aca="false">LEFT(B6965,2)</f>
        <v>24</v>
      </c>
      <c r="H6965" s="0" t="str">
        <f aca="false">I6965&amp;"_"&amp;G6965&amp;"_"&amp;F6965</f>
        <v>Karusse_24_20190409_DL2018098_OeregaardGym_koersel1</v>
      </c>
      <c r="I6965" s="61" t="str">
        <f aca="false">MID(RIGHT(B6965,LEN(B6965)-3),1,FIND("_",RIGHT(B6965,LEN(B6965)-3))-1)</f>
        <v>Karusse</v>
      </c>
      <c r="J6965" s="61" t="str">
        <f aca="false">TRIM(SUBSTITUTE(RIGHT(B6965,FIND(I6965,B6965)+1),"_",""))</f>
        <v>eDNA</v>
      </c>
      <c r="K6965" s="0" t="str">
        <f aca="false">IFERROR(VALUE(SUBSTITUTE(E6965,".",",")),E6965)</f>
        <v>No Ct</v>
      </c>
      <c r="L6965" s="61" t="str">
        <f aca="false">IF(J6965="PosK",SUMIFS(K:K,J:J,"PosK",H:H,H6965),"")</f>
        <v/>
      </c>
      <c r="M6965" s="61" t="str">
        <f aca="false">IF(J6965="PosK",SUMIFS(K:K,J:J,"NegK",H:H,H6965),"")</f>
        <v/>
      </c>
      <c r="N6965" s="61" t="str">
        <f aca="false">IF(J6965="PosK",SUMIFS(K:K,J:J,"eDNA",H:H,H6965),"")</f>
        <v/>
      </c>
      <c r="P6965" s="62"/>
      <c r="T6965" s="63"/>
      <c r="W6965" s="64"/>
    </row>
    <row r="6966" customFormat="false" ht="14.25" hidden="false" customHeight="false" outlineLevel="0" collapsed="false">
      <c r="A6966" s="0" t="s">
        <v>741</v>
      </c>
      <c r="B6966" s="52" t="s">
        <v>1020</v>
      </c>
      <c r="C6966" s="52" t="s">
        <v>743</v>
      </c>
      <c r="D6966" s="53" t="n">
        <v>0.1</v>
      </c>
      <c r="E6966" s="53" t="n">
        <v>31.81</v>
      </c>
      <c r="F6966" s="0" t="s">
        <v>1424</v>
      </c>
      <c r="G6966" s="0" t="str">
        <f aca="false">LEFT(B6966,2)</f>
        <v>25</v>
      </c>
      <c r="H6966" s="0" t="str">
        <f aca="false">I6966&amp;"_"&amp;G6966&amp;"_"&amp;F6966</f>
        <v>Loegfroe_25_20190409_DL2018098_OeregaardGym_koersel2</v>
      </c>
      <c r="I6966" s="61" t="str">
        <f aca="false">MID(RIGHT(B6966,LEN(B6966)-3),1,FIND("_",RIGHT(B6966,LEN(B6966)-3))-1)</f>
        <v>Loegfroe</v>
      </c>
      <c r="J6966" s="61" t="str">
        <f aca="false">TRIM(SUBSTITUTE(RIGHT(B6966,FIND(I6966,B6966)+1),"_",""))</f>
        <v>PosK</v>
      </c>
      <c r="K6966" s="0" t="n">
        <f aca="false">IFERROR(VALUE(SUBSTITUTE(E6966,".",",")),E6966)</f>
        <v>31.81</v>
      </c>
      <c r="L6966" s="61" t="n">
        <f aca="false">IF(J6966="PosK",SUMIFS(K:K,J:J,"PosK",H:H,H6966),"")</f>
        <v>31.81</v>
      </c>
      <c r="M6966" s="61" t="n">
        <f aca="false">IF(J6966="PosK",SUMIFS(K:K,J:J,"NegK",H:H,H6966),"")</f>
        <v>0</v>
      </c>
      <c r="N6966" s="61" t="n">
        <f aca="false">IF(J6966="PosK",SUMIFS(K:K,J:J,"eDNA",H:H,H6966),"")</f>
        <v>0</v>
      </c>
      <c r="P6966" s="62" t="n">
        <f aca="false">IF(K6968="No Ct",0,K6968)</f>
        <v>0</v>
      </c>
      <c r="Q6966" s="62" t="n">
        <f aca="false">IF(K6969="No Ct",0,K6969)</f>
        <v>0</v>
      </c>
      <c r="R6966" s="0" t="str">
        <f aca="false">IF(AND(L6966&gt;0,M6966=0),"Valid","Invalid")</f>
        <v>Valid</v>
      </c>
      <c r="S6966" s="0" t="str">
        <f aca="false">IF(OR(P6966&gt;1,Q6966&gt;1),"Present","Absent")</f>
        <v>Absent</v>
      </c>
      <c r="T6966" s="63" t="str">
        <f aca="false">IF(OR(AND(P6966&gt;1,P6966&lt;41),AND(Q6966&gt;1,Q6966&lt;41)),"Ct&lt;41","Ct&gt;41")</f>
        <v>Ct&gt;41</v>
      </c>
      <c r="U6966" s="0" t="str">
        <f aca="false">I6966</f>
        <v>Loegfroe</v>
      </c>
      <c r="V6966" s="0" t="str">
        <f aca="false">MID(F6966,10,9)</f>
        <v>DL2018098</v>
      </c>
      <c r="W6966" s="64" t="str">
        <f aca="false">V6966&amp;"_"&amp;U6966&amp;"_"&amp;R6966&amp;"_"&amp;S6966&amp;"_"&amp;T6966</f>
        <v>DL2018098_Loegfroe_Valid_Absent_Ct&gt;41</v>
      </c>
    </row>
    <row r="6967" customFormat="false" ht="14.25" hidden="false" customHeight="false" outlineLevel="0" collapsed="false">
      <c r="A6967" s="0" t="s">
        <v>745</v>
      </c>
      <c r="B6967" s="52" t="s">
        <v>1022</v>
      </c>
      <c r="C6967" s="52" t="s">
        <v>747</v>
      </c>
      <c r="D6967" s="53" t="n">
        <v>0.1</v>
      </c>
      <c r="E6967" s="53" t="s">
        <v>748</v>
      </c>
      <c r="F6967" s="0" t="s">
        <v>1424</v>
      </c>
      <c r="G6967" s="0" t="str">
        <f aca="false">LEFT(B6967,2)</f>
        <v>25</v>
      </c>
      <c r="H6967" s="0" t="str">
        <f aca="false">I6967&amp;"_"&amp;G6967&amp;"_"&amp;F6967</f>
        <v>Loegfroe_25_20190409_DL2018098_OeregaardGym_koersel2</v>
      </c>
      <c r="I6967" s="61" t="str">
        <f aca="false">MID(RIGHT(B6967,LEN(B6967)-3),1,FIND("_",RIGHT(B6967,LEN(B6967)-3))-1)</f>
        <v>Loegfroe</v>
      </c>
      <c r="J6967" s="61" t="str">
        <f aca="false">TRIM(SUBSTITUTE(RIGHT(B6967,FIND(I6967,B6967)+1),"_",""))</f>
        <v>NegK</v>
      </c>
      <c r="K6967" s="0" t="str">
        <f aca="false">IFERROR(VALUE(SUBSTITUTE(E6967,".",",")),E6967)</f>
        <v>No Ct</v>
      </c>
      <c r="L6967" s="61" t="str">
        <f aca="false">IF(J6967="PosK",SUMIFS(K:K,J:J,"PosK",H:H,H6967),"")</f>
        <v/>
      </c>
      <c r="M6967" s="61" t="str">
        <f aca="false">IF(J6967="PosK",SUMIFS(K:K,J:J,"NegK",H:H,H6967),"")</f>
        <v/>
      </c>
      <c r="N6967" s="61" t="str">
        <f aca="false">IF(J6967="PosK",SUMIFS(K:K,J:J,"eDNA",H:H,H6967),"")</f>
        <v/>
      </c>
    </row>
    <row r="6968" customFormat="false" ht="14.25" hidden="false" customHeight="false" outlineLevel="0" collapsed="false">
      <c r="A6968" s="0" t="s">
        <v>749</v>
      </c>
      <c r="B6968" s="52" t="s">
        <v>1023</v>
      </c>
      <c r="C6968" s="52" t="s">
        <v>751</v>
      </c>
      <c r="D6968" s="53" t="n">
        <v>0.1</v>
      </c>
      <c r="E6968" s="53" t="s">
        <v>748</v>
      </c>
      <c r="F6968" s="0" t="s">
        <v>1424</v>
      </c>
      <c r="G6968" s="0" t="str">
        <f aca="false">LEFT(B6968,2)</f>
        <v>25</v>
      </c>
      <c r="H6968" s="0" t="str">
        <f aca="false">I6968&amp;"_"&amp;G6968&amp;"_"&amp;F6968</f>
        <v>Loegfroe_25_20190409_DL2018098_OeregaardGym_koersel2</v>
      </c>
      <c r="I6968" s="61" t="str">
        <f aca="false">MID(RIGHT(B6968,LEN(B6968)-3),1,FIND("_",RIGHT(B6968,LEN(B6968)-3))-1)</f>
        <v>Loegfroe</v>
      </c>
      <c r="J6968" s="61" t="str">
        <f aca="false">TRIM(SUBSTITUTE(RIGHT(B6968,FIND(I6968,B6968)+1),"_",""))</f>
        <v>eDNA</v>
      </c>
      <c r="K6968" s="0" t="str">
        <f aca="false">IFERROR(VALUE(SUBSTITUTE(E6968,".",",")),E6968)</f>
        <v>No Ct</v>
      </c>
      <c r="L6968" s="61" t="str">
        <f aca="false">IF(J6968="PosK",SUMIFS(K:K,J:J,"PosK",H:H,H6968),"")</f>
        <v/>
      </c>
      <c r="M6968" s="61" t="str">
        <f aca="false">IF(J6968="PosK",SUMIFS(K:K,J:J,"NegK",H:H,H6968),"")</f>
        <v/>
      </c>
      <c r="N6968" s="61" t="str">
        <f aca="false">IF(J6968="PosK",SUMIFS(K:K,J:J,"eDNA",H:H,H6968),"")</f>
        <v/>
      </c>
      <c r="Q6968" s="62"/>
    </row>
    <row r="6969" customFormat="false" ht="14.25" hidden="false" customHeight="false" outlineLevel="0" collapsed="false">
      <c r="A6969" s="0" t="s">
        <v>752</v>
      </c>
      <c r="B6969" s="52" t="s">
        <v>1023</v>
      </c>
      <c r="C6969" s="52" t="s">
        <v>751</v>
      </c>
      <c r="D6969" s="53" t="n">
        <v>0.1</v>
      </c>
      <c r="E6969" s="53" t="s">
        <v>748</v>
      </c>
      <c r="F6969" s="0" t="s">
        <v>1424</v>
      </c>
      <c r="G6969" s="0" t="str">
        <f aca="false">LEFT(B6969,2)</f>
        <v>25</v>
      </c>
      <c r="H6969" s="0" t="str">
        <f aca="false">I6969&amp;"_"&amp;G6969&amp;"_"&amp;F6969</f>
        <v>Loegfroe_25_20190409_DL2018098_OeregaardGym_koersel2</v>
      </c>
      <c r="I6969" s="61" t="str">
        <f aca="false">MID(RIGHT(B6969,LEN(B6969)-3),1,FIND("_",RIGHT(B6969,LEN(B6969)-3))-1)</f>
        <v>Loegfroe</v>
      </c>
      <c r="J6969" s="61" t="str">
        <f aca="false">TRIM(SUBSTITUTE(RIGHT(B6969,FIND(I6969,B6969)+1),"_",""))</f>
        <v>eDNA</v>
      </c>
      <c r="K6969" s="0" t="str">
        <f aca="false">IFERROR(VALUE(SUBSTITUTE(E6969,".",",")),E6969)</f>
        <v>No Ct</v>
      </c>
      <c r="L6969" s="61" t="str">
        <f aca="false">IF(J6969="PosK",SUMIFS(K:K,J:J,"PosK",H:H,H6969),"")</f>
        <v/>
      </c>
      <c r="M6969" s="61" t="str">
        <f aca="false">IF(J6969="PosK",SUMIFS(K:K,J:J,"NegK",H:H,H6969),"")</f>
        <v/>
      </c>
      <c r="N6969" s="61" t="str">
        <f aca="false">IF(J6969="PosK",SUMIFS(K:K,J:J,"eDNA",H:H,H6969),"")</f>
        <v/>
      </c>
      <c r="P6969" s="62"/>
      <c r="T6969" s="63"/>
      <c r="W6969" s="64"/>
    </row>
    <row r="6970" customFormat="false" ht="14.25" hidden="false" customHeight="false" outlineLevel="0" collapsed="false">
      <c r="A6970" s="0" t="s">
        <v>754</v>
      </c>
      <c r="B6970" s="52" t="s">
        <v>1025</v>
      </c>
      <c r="C6970" s="52" t="s">
        <v>743</v>
      </c>
      <c r="D6970" s="53" t="n">
        <v>0.1</v>
      </c>
      <c r="E6970" s="53" t="n">
        <v>31.08</v>
      </c>
      <c r="F6970" s="0" t="s">
        <v>1424</v>
      </c>
      <c r="G6970" s="0" t="str">
        <f aca="false">LEFT(B6970,2)</f>
        <v>26</v>
      </c>
      <c r="H6970" s="0" t="str">
        <f aca="false">I6970&amp;"_"&amp;G6970&amp;"_"&amp;F6970</f>
        <v>StorVandsalamander_26_20190409_DL2018098_OeregaardGym_koersel2</v>
      </c>
      <c r="I6970" s="61" t="str">
        <f aca="false">MID(RIGHT(B6970,LEN(B6970)-3),1,FIND("_",RIGHT(B6970,LEN(B6970)-3))-1)</f>
        <v>StorVandsalamander</v>
      </c>
      <c r="J6970" s="61" t="str">
        <f aca="false">TRIM(SUBSTITUTE(RIGHT(B6970,FIND(I6970,B6970)+1),"_",""))</f>
        <v>PosK</v>
      </c>
      <c r="K6970" s="0" t="n">
        <f aca="false">IFERROR(VALUE(SUBSTITUTE(E6970,".",",")),E6970)</f>
        <v>31.08</v>
      </c>
      <c r="L6970" s="61" t="n">
        <f aca="false">IF(J6970="PosK",SUMIFS(K:K,J:J,"PosK",H:H,H6970),"")</f>
        <v>31.08</v>
      </c>
      <c r="M6970" s="61" t="n">
        <f aca="false">IF(J6970="PosK",SUMIFS(K:K,J:J,"NegK",H:H,H6970),"")</f>
        <v>0</v>
      </c>
      <c r="N6970" s="61" t="n">
        <f aca="false">IF(J6970="PosK",SUMIFS(K:K,J:J,"eDNA",H:H,H6970),"")</f>
        <v>73.64</v>
      </c>
      <c r="P6970" s="62" t="n">
        <f aca="false">IF(K6972="No Ct",0,K6972)</f>
        <v>37.77</v>
      </c>
      <c r="Q6970" s="62" t="n">
        <f aca="false">IF(K6973="No Ct",0,K6973)</f>
        <v>35.87</v>
      </c>
      <c r="R6970" s="0" t="str">
        <f aca="false">IF(AND(L6970&gt;0,M6970=0),"Valid","Invalid")</f>
        <v>Valid</v>
      </c>
      <c r="S6970" s="0" t="str">
        <f aca="false">IF(OR(P6970&gt;1,Q6970&gt;1),"Present","Absent")</f>
        <v>Present</v>
      </c>
      <c r="T6970" s="63" t="str">
        <f aca="false">IF(OR(AND(P6970&gt;1,P6970&lt;41),AND(Q6970&gt;1,Q6970&lt;41)),"Ct&lt;41","Ct&gt;41")</f>
        <v>Ct&lt;41</v>
      </c>
      <c r="U6970" s="0" t="str">
        <f aca="false">I6970</f>
        <v>StorVandsalamander</v>
      </c>
      <c r="V6970" s="0" t="str">
        <f aca="false">MID(F6970,10,9)</f>
        <v>DL2018098</v>
      </c>
      <c r="W6970" s="64" t="str">
        <f aca="false">V6970&amp;"_"&amp;U6970&amp;"_"&amp;R6970&amp;"_"&amp;S6970&amp;"_"&amp;T6970</f>
        <v>DL2018098_StorVandsalamander_Valid_Present_Ct&lt;41</v>
      </c>
    </row>
    <row r="6971" customFormat="false" ht="14.25" hidden="false" customHeight="false" outlineLevel="0" collapsed="false">
      <c r="A6971" s="0" t="s">
        <v>756</v>
      </c>
      <c r="B6971" s="52" t="s">
        <v>1026</v>
      </c>
      <c r="C6971" s="52" t="s">
        <v>747</v>
      </c>
      <c r="D6971" s="53" t="n">
        <v>0.1</v>
      </c>
      <c r="E6971" s="53" t="s">
        <v>748</v>
      </c>
      <c r="F6971" s="0" t="s">
        <v>1424</v>
      </c>
      <c r="G6971" s="0" t="str">
        <f aca="false">LEFT(B6971,2)</f>
        <v>26</v>
      </c>
      <c r="H6971" s="0" t="str">
        <f aca="false">I6971&amp;"_"&amp;G6971&amp;"_"&amp;F6971</f>
        <v>StorVandsalamander_26_20190409_DL2018098_OeregaardGym_koersel2</v>
      </c>
      <c r="I6971" s="61" t="str">
        <f aca="false">MID(RIGHT(B6971,LEN(B6971)-3),1,FIND("_",RIGHT(B6971,LEN(B6971)-3))-1)</f>
        <v>StorVandsalamander</v>
      </c>
      <c r="J6971" s="61" t="str">
        <f aca="false">TRIM(SUBSTITUTE(RIGHT(B6971,FIND(I6971,B6971)+1),"_",""))</f>
        <v>NegK</v>
      </c>
      <c r="K6971" s="0" t="str">
        <f aca="false">IFERROR(VALUE(SUBSTITUTE(E6971,".",",")),E6971)</f>
        <v>No Ct</v>
      </c>
      <c r="L6971" s="61" t="str">
        <f aca="false">IF(J6971="PosK",SUMIFS(K:K,J:J,"PosK",H:H,H6971),"")</f>
        <v/>
      </c>
      <c r="M6971" s="61" t="str">
        <f aca="false">IF(J6971="PosK",SUMIFS(K:K,J:J,"NegK",H:H,H6971),"")</f>
        <v/>
      </c>
      <c r="N6971" s="61" t="str">
        <f aca="false">IF(J6971="PosK",SUMIFS(K:K,J:J,"eDNA",H:H,H6971),"")</f>
        <v/>
      </c>
    </row>
    <row r="6972" customFormat="false" ht="14.25" hidden="false" customHeight="false" outlineLevel="0" collapsed="false">
      <c r="A6972" s="0" t="s">
        <v>758</v>
      </c>
      <c r="B6972" s="52" t="s">
        <v>1027</v>
      </c>
      <c r="C6972" s="52" t="s">
        <v>751</v>
      </c>
      <c r="D6972" s="53" t="n">
        <v>0.1</v>
      </c>
      <c r="E6972" s="53" t="n">
        <v>37.77</v>
      </c>
      <c r="F6972" s="0" t="s">
        <v>1424</v>
      </c>
      <c r="G6972" s="0" t="str">
        <f aca="false">LEFT(B6972,2)</f>
        <v>26</v>
      </c>
      <c r="H6972" s="0" t="str">
        <f aca="false">I6972&amp;"_"&amp;G6972&amp;"_"&amp;F6972</f>
        <v>StorVandsalamander_26_20190409_DL2018098_OeregaardGym_koersel2</v>
      </c>
      <c r="I6972" s="61" t="str">
        <f aca="false">MID(RIGHT(B6972,LEN(B6972)-3),1,FIND("_",RIGHT(B6972,LEN(B6972)-3))-1)</f>
        <v>StorVandsalamander</v>
      </c>
      <c r="J6972" s="61" t="str">
        <f aca="false">TRIM(SUBSTITUTE(RIGHT(B6972,FIND(I6972,B6972)+1),"_",""))</f>
        <v>eDNA</v>
      </c>
      <c r="K6972" s="0" t="n">
        <f aca="false">IFERROR(VALUE(SUBSTITUTE(E6972,".",",")),E6972)</f>
        <v>37.77</v>
      </c>
      <c r="L6972" s="61" t="str">
        <f aca="false">IF(J6972="PosK",SUMIFS(K:K,J:J,"PosK",H:H,H6972),"")</f>
        <v/>
      </c>
      <c r="M6972" s="61" t="str">
        <f aca="false">IF(J6972="PosK",SUMIFS(K:K,J:J,"NegK",H:H,H6972),"")</f>
        <v/>
      </c>
      <c r="N6972" s="61" t="str">
        <f aca="false">IF(J6972="PosK",SUMIFS(K:K,J:J,"eDNA",H:H,H6972),"")</f>
        <v/>
      </c>
      <c r="Q6972" s="62"/>
    </row>
    <row r="6973" customFormat="false" ht="14.25" hidden="false" customHeight="false" outlineLevel="0" collapsed="false">
      <c r="A6973" s="0" t="s">
        <v>760</v>
      </c>
      <c r="B6973" s="52" t="s">
        <v>1027</v>
      </c>
      <c r="C6973" s="52" t="s">
        <v>751</v>
      </c>
      <c r="D6973" s="53" t="n">
        <v>0.1</v>
      </c>
      <c r="E6973" s="53" t="n">
        <v>35.87</v>
      </c>
      <c r="F6973" s="0" t="s">
        <v>1424</v>
      </c>
      <c r="G6973" s="0" t="str">
        <f aca="false">LEFT(B6973,2)</f>
        <v>26</v>
      </c>
      <c r="H6973" s="0" t="str">
        <f aca="false">I6973&amp;"_"&amp;G6973&amp;"_"&amp;F6973</f>
        <v>StorVandsalamander_26_20190409_DL2018098_OeregaardGym_koersel2</v>
      </c>
      <c r="I6973" s="61" t="str">
        <f aca="false">MID(RIGHT(B6973,LEN(B6973)-3),1,FIND("_",RIGHT(B6973,LEN(B6973)-3))-1)</f>
        <v>StorVandsalamander</v>
      </c>
      <c r="J6973" s="61" t="str">
        <f aca="false">TRIM(SUBSTITUTE(RIGHT(B6973,FIND(I6973,B6973)+1),"_",""))</f>
        <v>eDNA</v>
      </c>
      <c r="K6973" s="0" t="n">
        <f aca="false">IFERROR(VALUE(SUBSTITUTE(E6973,".",",")),E6973)</f>
        <v>35.87</v>
      </c>
      <c r="L6973" s="61" t="str">
        <f aca="false">IF(J6973="PosK",SUMIFS(K:K,J:J,"PosK",H:H,H6973),"")</f>
        <v/>
      </c>
      <c r="M6973" s="61" t="str">
        <f aca="false">IF(J6973="PosK",SUMIFS(K:K,J:J,"NegK",H:H,H6973),"")</f>
        <v/>
      </c>
      <c r="N6973" s="61" t="str">
        <f aca="false">IF(J6973="PosK",SUMIFS(K:K,J:J,"eDNA",H:H,H6973),"")</f>
        <v/>
      </c>
      <c r="P6973" s="62"/>
      <c r="T6973" s="63"/>
      <c r="W6973" s="64"/>
    </row>
    <row r="6974" customFormat="false" ht="14.25" hidden="false" customHeight="false" outlineLevel="0" collapsed="false">
      <c r="A6974" s="0" t="s">
        <v>762</v>
      </c>
      <c r="B6974" s="52" t="s">
        <v>1029</v>
      </c>
      <c r="C6974" s="52" t="s">
        <v>743</v>
      </c>
      <c r="D6974" s="53" t="n">
        <v>0.1</v>
      </c>
      <c r="E6974" s="53" t="n">
        <v>27.03</v>
      </c>
      <c r="F6974" s="0" t="s">
        <v>1424</v>
      </c>
      <c r="G6974" s="0" t="str">
        <f aca="false">LEFT(B6974,2)</f>
        <v>27</v>
      </c>
      <c r="H6974" s="0" t="str">
        <f aca="false">I6974&amp;"_"&amp;G6974&amp;"_"&amp;F6974</f>
        <v>Strandtudse_27_20190409_DL2018098_OeregaardGym_koersel2</v>
      </c>
      <c r="I6974" s="61" t="str">
        <f aca="false">MID(RIGHT(B6974,LEN(B6974)-3),1,FIND("_",RIGHT(B6974,LEN(B6974)-3))-1)</f>
        <v>Strandtudse</v>
      </c>
      <c r="J6974" s="61" t="str">
        <f aca="false">TRIM(SUBSTITUTE(RIGHT(B6974,FIND(I6974,B6974)+1),"_",""))</f>
        <v>PosK</v>
      </c>
      <c r="K6974" s="0" t="n">
        <f aca="false">IFERROR(VALUE(SUBSTITUTE(E6974,".",",")),E6974)</f>
        <v>27.03</v>
      </c>
      <c r="L6974" s="61" t="n">
        <f aca="false">IF(J6974="PosK",SUMIFS(K:K,J:J,"PosK",H:H,H6974),"")</f>
        <v>27.03</v>
      </c>
      <c r="M6974" s="61" t="n">
        <f aca="false">IF(J6974="PosK",SUMIFS(K:K,J:J,"NegK",H:H,H6974),"")</f>
        <v>0</v>
      </c>
      <c r="N6974" s="61" t="n">
        <f aca="false">IF(J6974="PosK",SUMIFS(K:K,J:J,"eDNA",H:H,H6974),"")</f>
        <v>0</v>
      </c>
      <c r="P6974" s="62" t="n">
        <f aca="false">IF(K6976="No Ct",0,K6976)</f>
        <v>0</v>
      </c>
      <c r="Q6974" s="62" t="n">
        <f aca="false">IF(K6977="No Ct",0,K6977)</f>
        <v>0</v>
      </c>
      <c r="R6974" s="0" t="str">
        <f aca="false">IF(AND(L6974&gt;0,M6974=0),"Valid","Invalid")</f>
        <v>Valid</v>
      </c>
      <c r="S6974" s="0" t="str">
        <f aca="false">IF(OR(P6974&gt;1,Q6974&gt;1),"Present","Absent")</f>
        <v>Absent</v>
      </c>
      <c r="T6974" s="63" t="str">
        <f aca="false">IF(OR(AND(P6974&gt;1,P6974&lt;41),AND(Q6974&gt;1,Q6974&lt;41)),"Ct&lt;41","Ct&gt;41")</f>
        <v>Ct&gt;41</v>
      </c>
      <c r="U6974" s="0" t="str">
        <f aca="false">I6974</f>
        <v>Strandtudse</v>
      </c>
      <c r="V6974" s="0" t="str">
        <f aca="false">MID(F6974,10,9)</f>
        <v>DL2018098</v>
      </c>
      <c r="W6974" s="64" t="str">
        <f aca="false">V6974&amp;"_"&amp;U6974&amp;"_"&amp;R6974&amp;"_"&amp;S6974&amp;"_"&amp;T6974</f>
        <v>DL2018098_Strandtudse_Valid_Absent_Ct&gt;41</v>
      </c>
    </row>
    <row r="6975" customFormat="false" ht="14.25" hidden="false" customHeight="false" outlineLevel="0" collapsed="false">
      <c r="A6975" s="0" t="s">
        <v>764</v>
      </c>
      <c r="B6975" s="52" t="s">
        <v>1030</v>
      </c>
      <c r="C6975" s="52" t="s">
        <v>747</v>
      </c>
      <c r="D6975" s="53" t="n">
        <v>0.1</v>
      </c>
      <c r="E6975" s="53" t="s">
        <v>748</v>
      </c>
      <c r="F6975" s="0" t="s">
        <v>1424</v>
      </c>
      <c r="G6975" s="0" t="str">
        <f aca="false">LEFT(B6975,2)</f>
        <v>27</v>
      </c>
      <c r="H6975" s="0" t="str">
        <f aca="false">I6975&amp;"_"&amp;G6975&amp;"_"&amp;F6975</f>
        <v>Strandtudse_27_20190409_DL2018098_OeregaardGym_koersel2</v>
      </c>
      <c r="I6975" s="61" t="str">
        <f aca="false">MID(RIGHT(B6975,LEN(B6975)-3),1,FIND("_",RIGHT(B6975,LEN(B6975)-3))-1)</f>
        <v>Strandtudse</v>
      </c>
      <c r="J6975" s="61" t="str">
        <f aca="false">TRIM(SUBSTITUTE(RIGHT(B6975,FIND(I6975,B6975)+1),"_",""))</f>
        <v>NegK</v>
      </c>
      <c r="K6975" s="0" t="str">
        <f aca="false">IFERROR(VALUE(SUBSTITUTE(E6975,".",",")),E6975)</f>
        <v>No Ct</v>
      </c>
      <c r="L6975" s="61" t="str">
        <f aca="false">IF(J6975="PosK",SUMIFS(K:K,J:J,"PosK",H:H,H6975),"")</f>
        <v/>
      </c>
      <c r="M6975" s="61" t="str">
        <f aca="false">IF(J6975="PosK",SUMIFS(K:K,J:J,"NegK",H:H,H6975),"")</f>
        <v/>
      </c>
      <c r="N6975" s="61" t="str">
        <f aca="false">IF(J6975="PosK",SUMIFS(K:K,J:J,"eDNA",H:H,H6975),"")</f>
        <v/>
      </c>
    </row>
    <row r="6976" customFormat="false" ht="14.25" hidden="false" customHeight="false" outlineLevel="0" collapsed="false">
      <c r="A6976" s="0" t="s">
        <v>766</v>
      </c>
      <c r="B6976" s="52" t="s">
        <v>1031</v>
      </c>
      <c r="C6976" s="52" t="s">
        <v>751</v>
      </c>
      <c r="D6976" s="53" t="n">
        <v>0.1</v>
      </c>
      <c r="E6976" s="53" t="s">
        <v>748</v>
      </c>
      <c r="F6976" s="0" t="s">
        <v>1424</v>
      </c>
      <c r="G6976" s="0" t="str">
        <f aca="false">LEFT(B6976,2)</f>
        <v>27</v>
      </c>
      <c r="H6976" s="0" t="str">
        <f aca="false">I6976&amp;"_"&amp;G6976&amp;"_"&amp;F6976</f>
        <v>Strandtudse_27_20190409_DL2018098_OeregaardGym_koersel2</v>
      </c>
      <c r="I6976" s="61" t="str">
        <f aca="false">MID(RIGHT(B6976,LEN(B6976)-3),1,FIND("_",RIGHT(B6976,LEN(B6976)-3))-1)</f>
        <v>Strandtudse</v>
      </c>
      <c r="J6976" s="61" t="str">
        <f aca="false">TRIM(SUBSTITUTE(RIGHT(B6976,FIND(I6976,B6976)+1),"_",""))</f>
        <v>eDNA</v>
      </c>
      <c r="K6976" s="0" t="str">
        <f aca="false">IFERROR(VALUE(SUBSTITUTE(E6976,".",",")),E6976)</f>
        <v>No Ct</v>
      </c>
      <c r="L6976" s="61" t="str">
        <f aca="false">IF(J6976="PosK",SUMIFS(K:K,J:J,"PosK",H:H,H6976),"")</f>
        <v/>
      </c>
      <c r="M6976" s="61" t="str">
        <f aca="false">IF(J6976="PosK",SUMIFS(K:K,J:J,"NegK",H:H,H6976),"")</f>
        <v/>
      </c>
      <c r="N6976" s="61" t="str">
        <f aca="false">IF(J6976="PosK",SUMIFS(K:K,J:J,"eDNA",H:H,H6976),"")</f>
        <v/>
      </c>
      <c r="Q6976" s="62"/>
    </row>
    <row r="6977" customFormat="false" ht="14.25" hidden="false" customHeight="false" outlineLevel="0" collapsed="false">
      <c r="A6977" s="0" t="s">
        <v>768</v>
      </c>
      <c r="B6977" s="52" t="s">
        <v>1031</v>
      </c>
      <c r="C6977" s="52" t="s">
        <v>751</v>
      </c>
      <c r="D6977" s="53" t="n">
        <v>0.1</v>
      </c>
      <c r="E6977" s="53" t="s">
        <v>748</v>
      </c>
      <c r="F6977" s="0" t="s">
        <v>1424</v>
      </c>
      <c r="G6977" s="0" t="str">
        <f aca="false">LEFT(B6977,2)</f>
        <v>27</v>
      </c>
      <c r="H6977" s="0" t="str">
        <f aca="false">I6977&amp;"_"&amp;G6977&amp;"_"&amp;F6977</f>
        <v>Strandtudse_27_20190409_DL2018098_OeregaardGym_koersel2</v>
      </c>
      <c r="I6977" s="61" t="str">
        <f aca="false">MID(RIGHT(B6977,LEN(B6977)-3),1,FIND("_",RIGHT(B6977,LEN(B6977)-3))-1)</f>
        <v>Strandtudse</v>
      </c>
      <c r="J6977" s="61" t="str">
        <f aca="false">TRIM(SUBSTITUTE(RIGHT(B6977,FIND(I6977,B6977)+1),"_",""))</f>
        <v>eDNA</v>
      </c>
      <c r="K6977" s="0" t="str">
        <f aca="false">IFERROR(VALUE(SUBSTITUTE(E6977,".",",")),E6977)</f>
        <v>No Ct</v>
      </c>
      <c r="L6977" s="61" t="str">
        <f aca="false">IF(J6977="PosK",SUMIFS(K:K,J:J,"PosK",H:H,H6977),"")</f>
        <v/>
      </c>
      <c r="M6977" s="61" t="str">
        <f aca="false">IF(J6977="PosK",SUMIFS(K:K,J:J,"NegK",H:H,H6977),"")</f>
        <v/>
      </c>
      <c r="N6977" s="61" t="str">
        <f aca="false">IF(J6977="PosK",SUMIFS(K:K,J:J,"eDNA",H:H,H6977),"")</f>
        <v/>
      </c>
      <c r="P6977" s="62"/>
      <c r="T6977" s="63"/>
      <c r="W6977" s="64"/>
    </row>
    <row r="6978" customFormat="false" ht="14.25" hidden="false" customHeight="false" outlineLevel="0" collapsed="false">
      <c r="A6978" s="0" t="s">
        <v>770</v>
      </c>
      <c r="B6978" s="52" t="s">
        <v>1033</v>
      </c>
      <c r="C6978" s="52" t="s">
        <v>743</v>
      </c>
      <c r="D6978" s="53" t="n">
        <v>0.1</v>
      </c>
      <c r="E6978" s="53" t="n">
        <v>36.12</v>
      </c>
      <c r="F6978" s="0" t="s">
        <v>1424</v>
      </c>
      <c r="G6978" s="0" t="str">
        <f aca="false">LEFT(B6978,2)</f>
        <v>28</v>
      </c>
      <c r="H6978" s="0" t="str">
        <f aca="false">I6978&amp;"_"&amp;G6978&amp;"_"&amp;F6978</f>
        <v>GroenbrogetTudse_28_20190409_DL2018098_OeregaardGym_koersel2</v>
      </c>
      <c r="I6978" s="61" t="str">
        <f aca="false">MID(RIGHT(B6978,LEN(B6978)-3),1,FIND("_",RIGHT(B6978,LEN(B6978)-3))-1)</f>
        <v>GroenbrogetTudse</v>
      </c>
      <c r="J6978" s="61" t="str">
        <f aca="false">TRIM(SUBSTITUTE(RIGHT(B6978,FIND(I6978,B6978)+1),"_",""))</f>
        <v>PosK</v>
      </c>
      <c r="K6978" s="0" t="n">
        <f aca="false">IFERROR(VALUE(SUBSTITUTE(E6978,".",",")),E6978)</f>
        <v>36.12</v>
      </c>
      <c r="L6978" s="61" t="n">
        <f aca="false">IF(J6978="PosK",SUMIFS(K:K,J:J,"PosK",H:H,H6978),"")</f>
        <v>36.12</v>
      </c>
      <c r="M6978" s="61" t="n">
        <f aca="false">IF(J6978="PosK",SUMIFS(K:K,J:J,"NegK",H:H,H6978),"")</f>
        <v>0</v>
      </c>
      <c r="N6978" s="61" t="n">
        <f aca="false">IF(J6978="PosK",SUMIFS(K:K,J:J,"eDNA",H:H,H6978),"")</f>
        <v>0</v>
      </c>
      <c r="P6978" s="62" t="n">
        <f aca="false">IF(K6980="No Ct",0,K6980)</f>
        <v>0</v>
      </c>
      <c r="Q6978" s="62" t="n">
        <f aca="false">IF(K6981="No Ct",0,K6981)</f>
        <v>0</v>
      </c>
      <c r="R6978" s="0" t="str">
        <f aca="false">IF(AND(L6978&gt;0,M6978=0),"Valid","Invalid")</f>
        <v>Valid</v>
      </c>
      <c r="S6978" s="0" t="str">
        <f aca="false">IF(OR(P6978&gt;1,Q6978&gt;1),"Present","Absent")</f>
        <v>Absent</v>
      </c>
      <c r="T6978" s="63" t="str">
        <f aca="false">IF(OR(AND(P6978&gt;1,P6978&lt;41),AND(Q6978&gt;1,Q6978&lt;41)),"Ct&lt;41","Ct&gt;41")</f>
        <v>Ct&gt;41</v>
      </c>
      <c r="U6978" s="0" t="str">
        <f aca="false">I6978</f>
        <v>GroenbrogetTudse</v>
      </c>
      <c r="V6978" s="0" t="str">
        <f aca="false">MID(F6978,10,9)</f>
        <v>DL2018098</v>
      </c>
      <c r="W6978" s="64" t="str">
        <f aca="false">V6978&amp;"_"&amp;U6978&amp;"_"&amp;R6978&amp;"_"&amp;S6978&amp;"_"&amp;T6978</f>
        <v>DL2018098_GroenbrogetTudse_Valid_Absent_Ct&gt;41</v>
      </c>
    </row>
    <row r="6979" customFormat="false" ht="14.25" hidden="false" customHeight="false" outlineLevel="0" collapsed="false">
      <c r="A6979" s="0" t="s">
        <v>772</v>
      </c>
      <c r="B6979" s="52" t="s">
        <v>1034</v>
      </c>
      <c r="C6979" s="52" t="s">
        <v>747</v>
      </c>
      <c r="D6979" s="53" t="n">
        <v>0.1</v>
      </c>
      <c r="E6979" s="53" t="s">
        <v>748</v>
      </c>
      <c r="F6979" s="0" t="s">
        <v>1424</v>
      </c>
      <c r="G6979" s="0" t="str">
        <f aca="false">LEFT(B6979,2)</f>
        <v>28</v>
      </c>
      <c r="H6979" s="0" t="str">
        <f aca="false">I6979&amp;"_"&amp;G6979&amp;"_"&amp;F6979</f>
        <v>GroenbrogetTudse_28_20190409_DL2018098_OeregaardGym_koersel2</v>
      </c>
      <c r="I6979" s="61" t="str">
        <f aca="false">MID(RIGHT(B6979,LEN(B6979)-3),1,FIND("_",RIGHT(B6979,LEN(B6979)-3))-1)</f>
        <v>GroenbrogetTudse</v>
      </c>
      <c r="J6979" s="61" t="str">
        <f aca="false">TRIM(SUBSTITUTE(RIGHT(B6979,FIND(I6979,B6979)+1),"_",""))</f>
        <v>NegK</v>
      </c>
      <c r="K6979" s="0" t="str">
        <f aca="false">IFERROR(VALUE(SUBSTITUTE(E6979,".",",")),E6979)</f>
        <v>No Ct</v>
      </c>
      <c r="L6979" s="61" t="str">
        <f aca="false">IF(J6979="PosK",SUMIFS(K:K,J:J,"PosK",H:H,H6979),"")</f>
        <v/>
      </c>
      <c r="M6979" s="61" t="str">
        <f aca="false">IF(J6979="PosK",SUMIFS(K:K,J:J,"NegK",H:H,H6979),"")</f>
        <v/>
      </c>
      <c r="N6979" s="61" t="str">
        <f aca="false">IF(J6979="PosK",SUMIFS(K:K,J:J,"eDNA",H:H,H6979),"")</f>
        <v/>
      </c>
    </row>
    <row r="6980" customFormat="false" ht="14.25" hidden="false" customHeight="false" outlineLevel="0" collapsed="false">
      <c r="A6980" s="0" t="s">
        <v>774</v>
      </c>
      <c r="B6980" s="52" t="s">
        <v>1035</v>
      </c>
      <c r="C6980" s="52" t="s">
        <v>751</v>
      </c>
      <c r="D6980" s="53" t="n">
        <v>0.1</v>
      </c>
      <c r="E6980" s="53" t="s">
        <v>748</v>
      </c>
      <c r="F6980" s="0" t="s">
        <v>1424</v>
      </c>
      <c r="G6980" s="0" t="str">
        <f aca="false">LEFT(B6980,2)</f>
        <v>28</v>
      </c>
      <c r="H6980" s="0" t="str">
        <f aca="false">I6980&amp;"_"&amp;G6980&amp;"_"&amp;F6980</f>
        <v>GroenbrogetTudse_28_20190409_DL2018098_OeregaardGym_koersel2</v>
      </c>
      <c r="I6980" s="61" t="str">
        <f aca="false">MID(RIGHT(B6980,LEN(B6980)-3),1,FIND("_",RIGHT(B6980,LEN(B6980)-3))-1)</f>
        <v>GroenbrogetTudse</v>
      </c>
      <c r="J6980" s="61" t="str">
        <f aca="false">TRIM(SUBSTITUTE(RIGHT(B6980,FIND(I6980,B6980)+1),"_",""))</f>
        <v>eDNA</v>
      </c>
      <c r="K6980" s="0" t="str">
        <f aca="false">IFERROR(VALUE(SUBSTITUTE(E6980,".",",")),E6980)</f>
        <v>No Ct</v>
      </c>
      <c r="L6980" s="61" t="str">
        <f aca="false">IF(J6980="PosK",SUMIFS(K:K,J:J,"PosK",H:H,H6980),"")</f>
        <v/>
      </c>
      <c r="M6980" s="61" t="str">
        <f aca="false">IF(J6980="PosK",SUMIFS(K:K,J:J,"NegK",H:H,H6980),"")</f>
        <v/>
      </c>
      <c r="N6980" s="61" t="str">
        <f aca="false">IF(J6980="PosK",SUMIFS(K:K,J:J,"eDNA",H:H,H6980),"")</f>
        <v/>
      </c>
      <c r="Q6980" s="62"/>
    </row>
    <row r="6981" customFormat="false" ht="14.25" hidden="false" customHeight="false" outlineLevel="0" collapsed="false">
      <c r="A6981" s="0" t="s">
        <v>776</v>
      </c>
      <c r="B6981" s="52" t="s">
        <v>1035</v>
      </c>
      <c r="C6981" s="52" t="s">
        <v>751</v>
      </c>
      <c r="D6981" s="53" t="n">
        <v>0.1</v>
      </c>
      <c r="E6981" s="53" t="s">
        <v>748</v>
      </c>
      <c r="F6981" s="0" t="s">
        <v>1424</v>
      </c>
      <c r="G6981" s="0" t="str">
        <f aca="false">LEFT(B6981,2)</f>
        <v>28</v>
      </c>
      <c r="H6981" s="0" t="str">
        <f aca="false">I6981&amp;"_"&amp;G6981&amp;"_"&amp;F6981</f>
        <v>GroenbrogetTudse_28_20190409_DL2018098_OeregaardGym_koersel2</v>
      </c>
      <c r="I6981" s="61" t="str">
        <f aca="false">MID(RIGHT(B6981,LEN(B6981)-3),1,FIND("_",RIGHT(B6981,LEN(B6981)-3))-1)</f>
        <v>GroenbrogetTudse</v>
      </c>
      <c r="J6981" s="61" t="str">
        <f aca="false">TRIM(SUBSTITUTE(RIGHT(B6981,FIND(I6981,B6981)+1),"_",""))</f>
        <v>eDNA</v>
      </c>
      <c r="K6981" s="0" t="str">
        <f aca="false">IFERROR(VALUE(SUBSTITUTE(E6981,".",",")),E6981)</f>
        <v>No Ct</v>
      </c>
      <c r="L6981" s="61" t="str">
        <f aca="false">IF(J6981="PosK",SUMIFS(K:K,J:J,"PosK",H:H,H6981),"")</f>
        <v/>
      </c>
      <c r="M6981" s="61" t="str">
        <f aca="false">IF(J6981="PosK",SUMIFS(K:K,J:J,"NegK",H:H,H6981),"")</f>
        <v/>
      </c>
      <c r="N6981" s="61" t="str">
        <f aca="false">IF(J6981="PosK",SUMIFS(K:K,J:J,"eDNA",H:H,H6981),"")</f>
        <v/>
      </c>
      <c r="P6981" s="62"/>
      <c r="T6981" s="63"/>
      <c r="W6981" s="64"/>
    </row>
    <row r="6982" customFormat="false" ht="14.25" hidden="false" customHeight="false" outlineLevel="0" collapsed="false">
      <c r="A6982" s="0" t="s">
        <v>778</v>
      </c>
      <c r="B6982" s="52" t="s">
        <v>1037</v>
      </c>
      <c r="C6982" s="52" t="s">
        <v>743</v>
      </c>
      <c r="D6982" s="53" t="n">
        <v>0.1</v>
      </c>
      <c r="E6982" s="53" t="n">
        <v>27.7</v>
      </c>
      <c r="F6982" s="0" t="s">
        <v>1424</v>
      </c>
      <c r="G6982" s="0" t="str">
        <f aca="false">LEFT(B6982,2)</f>
        <v>29</v>
      </c>
      <c r="H6982" s="0" t="str">
        <f aca="false">I6982&amp;"_"&amp;G6982&amp;"_"&amp;F6982</f>
        <v>Loevfroe_29_20190409_DL2018098_OeregaardGym_koersel2</v>
      </c>
      <c r="I6982" s="61" t="str">
        <f aca="false">MID(RIGHT(B6982,LEN(B6982)-3),1,FIND("_",RIGHT(B6982,LEN(B6982)-3))-1)</f>
        <v>Loevfroe</v>
      </c>
      <c r="J6982" s="61" t="str">
        <f aca="false">TRIM(SUBSTITUTE(RIGHT(B6982,FIND(I6982,B6982)+1),"_",""))</f>
        <v>PosK</v>
      </c>
      <c r="K6982" s="0" t="n">
        <f aca="false">IFERROR(VALUE(SUBSTITUTE(E6982,".",",")),E6982)</f>
        <v>27.7</v>
      </c>
      <c r="L6982" s="61" t="n">
        <f aca="false">IF(J6982="PosK",SUMIFS(K:K,J:J,"PosK",H:H,H6982),"")</f>
        <v>27.7</v>
      </c>
      <c r="M6982" s="61" t="n">
        <f aca="false">IF(J6982="PosK",SUMIFS(K:K,J:J,"NegK",H:H,H6982),"")</f>
        <v>0</v>
      </c>
      <c r="N6982" s="61" t="n">
        <f aca="false">IF(J6982="PosK",SUMIFS(K:K,J:J,"eDNA",H:H,H6982),"")</f>
        <v>0</v>
      </c>
      <c r="P6982" s="62" t="n">
        <f aca="false">IF(K6984="No Ct",0,K6984)</f>
        <v>0</v>
      </c>
      <c r="Q6982" s="62" t="n">
        <f aca="false">IF(K6985="No Ct",0,K6985)</f>
        <v>0</v>
      </c>
      <c r="R6982" s="0" t="str">
        <f aca="false">IF(AND(L6982&gt;0,M6982=0),"Valid","Invalid")</f>
        <v>Valid</v>
      </c>
      <c r="S6982" s="0" t="str">
        <f aca="false">IF(OR(P6982&gt;1,Q6982&gt;1),"Present","Absent")</f>
        <v>Absent</v>
      </c>
      <c r="T6982" s="63" t="str">
        <f aca="false">IF(OR(AND(P6982&gt;1,P6982&lt;41),AND(Q6982&gt;1,Q6982&lt;41)),"Ct&lt;41","Ct&gt;41")</f>
        <v>Ct&gt;41</v>
      </c>
      <c r="U6982" s="0" t="str">
        <f aca="false">I6982</f>
        <v>Loevfroe</v>
      </c>
      <c r="V6982" s="0" t="str">
        <f aca="false">MID(F6982,10,9)</f>
        <v>DL2018098</v>
      </c>
      <c r="W6982" s="64" t="str">
        <f aca="false">V6982&amp;"_"&amp;U6982&amp;"_"&amp;R6982&amp;"_"&amp;S6982&amp;"_"&amp;T6982</f>
        <v>DL2018098_Loevfroe_Valid_Absent_Ct&gt;41</v>
      </c>
    </row>
    <row r="6983" customFormat="false" ht="14.25" hidden="false" customHeight="false" outlineLevel="0" collapsed="false">
      <c r="A6983" s="0" t="s">
        <v>780</v>
      </c>
      <c r="B6983" s="52" t="s">
        <v>1038</v>
      </c>
      <c r="C6983" s="52" t="s">
        <v>747</v>
      </c>
      <c r="D6983" s="53" t="n">
        <v>0.1</v>
      </c>
      <c r="E6983" s="53" t="s">
        <v>748</v>
      </c>
      <c r="F6983" s="0" t="s">
        <v>1424</v>
      </c>
      <c r="G6983" s="0" t="str">
        <f aca="false">LEFT(B6983,2)</f>
        <v>29</v>
      </c>
      <c r="H6983" s="0" t="str">
        <f aca="false">I6983&amp;"_"&amp;G6983&amp;"_"&amp;F6983</f>
        <v>Loevfroe_29_20190409_DL2018098_OeregaardGym_koersel2</v>
      </c>
      <c r="I6983" s="61" t="str">
        <f aca="false">MID(RIGHT(B6983,LEN(B6983)-3),1,FIND("_",RIGHT(B6983,LEN(B6983)-3))-1)</f>
        <v>Loevfroe</v>
      </c>
      <c r="J6983" s="61" t="str">
        <f aca="false">TRIM(SUBSTITUTE(RIGHT(B6983,FIND(I6983,B6983)+1),"_",""))</f>
        <v>NegK</v>
      </c>
      <c r="K6983" s="0" t="str">
        <f aca="false">IFERROR(VALUE(SUBSTITUTE(E6983,".",",")),E6983)</f>
        <v>No Ct</v>
      </c>
      <c r="L6983" s="61" t="str">
        <f aca="false">IF(J6983="PosK",SUMIFS(K:K,J:J,"PosK",H:H,H6983),"")</f>
        <v/>
      </c>
      <c r="M6983" s="61" t="str">
        <f aca="false">IF(J6983="PosK",SUMIFS(K:K,J:J,"NegK",H:H,H6983),"")</f>
        <v/>
      </c>
      <c r="N6983" s="61" t="str">
        <f aca="false">IF(J6983="PosK",SUMIFS(K:K,J:J,"eDNA",H:H,H6983),"")</f>
        <v/>
      </c>
    </row>
    <row r="6984" customFormat="false" ht="14.25" hidden="false" customHeight="false" outlineLevel="0" collapsed="false">
      <c r="A6984" s="0" t="s">
        <v>782</v>
      </c>
      <c r="B6984" s="52" t="s">
        <v>1039</v>
      </c>
      <c r="C6984" s="52" t="s">
        <v>751</v>
      </c>
      <c r="D6984" s="53" t="n">
        <v>0.1</v>
      </c>
      <c r="E6984" s="53" t="s">
        <v>748</v>
      </c>
      <c r="F6984" s="0" t="s">
        <v>1424</v>
      </c>
      <c r="G6984" s="0" t="str">
        <f aca="false">LEFT(B6984,2)</f>
        <v>29</v>
      </c>
      <c r="H6984" s="0" t="str">
        <f aca="false">I6984&amp;"_"&amp;G6984&amp;"_"&amp;F6984</f>
        <v>Loevfroe_29_20190409_DL2018098_OeregaardGym_koersel2</v>
      </c>
      <c r="I6984" s="61" t="str">
        <f aca="false">MID(RIGHT(B6984,LEN(B6984)-3),1,FIND("_",RIGHT(B6984,LEN(B6984)-3))-1)</f>
        <v>Loevfroe</v>
      </c>
      <c r="J6984" s="61" t="str">
        <f aca="false">TRIM(SUBSTITUTE(RIGHT(B6984,FIND(I6984,B6984)+1),"_",""))</f>
        <v>eDNA</v>
      </c>
      <c r="K6984" s="0" t="str">
        <f aca="false">IFERROR(VALUE(SUBSTITUTE(E6984,".",",")),E6984)</f>
        <v>No Ct</v>
      </c>
      <c r="L6984" s="61" t="str">
        <f aca="false">IF(J6984="PosK",SUMIFS(K:K,J:J,"PosK",H:H,H6984),"")</f>
        <v/>
      </c>
      <c r="M6984" s="61" t="str">
        <f aca="false">IF(J6984="PosK",SUMIFS(K:K,J:J,"NegK",H:H,H6984),"")</f>
        <v/>
      </c>
      <c r="N6984" s="61" t="str">
        <f aca="false">IF(J6984="PosK",SUMIFS(K:K,J:J,"eDNA",H:H,H6984),"")</f>
        <v/>
      </c>
      <c r="Q6984" s="62"/>
    </row>
    <row r="6985" customFormat="false" ht="14.25" hidden="false" customHeight="false" outlineLevel="0" collapsed="false">
      <c r="A6985" s="0" t="s">
        <v>784</v>
      </c>
      <c r="B6985" s="52" t="s">
        <v>1039</v>
      </c>
      <c r="C6985" s="52" t="s">
        <v>751</v>
      </c>
      <c r="D6985" s="53" t="n">
        <v>0.1</v>
      </c>
      <c r="E6985" s="53" t="s">
        <v>748</v>
      </c>
      <c r="F6985" s="0" t="s">
        <v>1424</v>
      </c>
      <c r="G6985" s="0" t="str">
        <f aca="false">LEFT(B6985,2)</f>
        <v>29</v>
      </c>
      <c r="H6985" s="0" t="str">
        <f aca="false">I6985&amp;"_"&amp;G6985&amp;"_"&amp;F6985</f>
        <v>Loevfroe_29_20190409_DL2018098_OeregaardGym_koersel2</v>
      </c>
      <c r="I6985" s="61" t="str">
        <f aca="false">MID(RIGHT(B6985,LEN(B6985)-3),1,FIND("_",RIGHT(B6985,LEN(B6985)-3))-1)</f>
        <v>Loevfroe</v>
      </c>
      <c r="J6985" s="61" t="str">
        <f aca="false">TRIM(SUBSTITUTE(RIGHT(B6985,FIND(I6985,B6985)+1),"_",""))</f>
        <v>eDNA</v>
      </c>
      <c r="K6985" s="0" t="str">
        <f aca="false">IFERROR(VALUE(SUBSTITUTE(E6985,".",",")),E6985)</f>
        <v>No Ct</v>
      </c>
      <c r="L6985" s="61" t="str">
        <f aca="false">IF(J6985="PosK",SUMIFS(K:K,J:J,"PosK",H:H,H6985),"")</f>
        <v/>
      </c>
      <c r="M6985" s="61" t="str">
        <f aca="false">IF(J6985="PosK",SUMIFS(K:K,J:J,"NegK",H:H,H6985),"")</f>
        <v/>
      </c>
      <c r="N6985" s="61" t="str">
        <f aca="false">IF(J6985="PosK",SUMIFS(K:K,J:J,"eDNA",H:H,H6985),"")</f>
        <v/>
      </c>
      <c r="P6985" s="62"/>
      <c r="T6985" s="63"/>
      <c r="W6985" s="64"/>
    </row>
    <row r="6986" customFormat="false" ht="14.25" hidden="false" customHeight="false" outlineLevel="0" collapsed="false">
      <c r="A6986" s="0" t="s">
        <v>786</v>
      </c>
      <c r="B6986" s="52" t="s">
        <v>1041</v>
      </c>
      <c r="C6986" s="52" t="s">
        <v>743</v>
      </c>
      <c r="D6986" s="53" t="n">
        <v>0.1</v>
      </c>
      <c r="E6986" s="53" t="s">
        <v>748</v>
      </c>
      <c r="F6986" s="0" t="s">
        <v>1424</v>
      </c>
      <c r="G6986" s="0" t="str">
        <f aca="false">LEFT(B6986,2)</f>
        <v>30</v>
      </c>
      <c r="H6986" s="0" t="str">
        <f aca="false">I6986&amp;"_"&amp;G6986&amp;"_"&amp;F6986</f>
        <v>Klokkefroe_30_20190409_DL2018098_OeregaardGym_koersel2</v>
      </c>
      <c r="I6986" s="61" t="str">
        <f aca="false">MID(RIGHT(B6986,LEN(B6986)-3),1,FIND("_",RIGHT(B6986,LEN(B6986)-3))-1)</f>
        <v>Klokkefroe</v>
      </c>
      <c r="J6986" s="61" t="str">
        <f aca="false">TRIM(SUBSTITUTE(RIGHT(B6986,FIND(I6986,B6986)+1),"_",""))</f>
        <v>PosK</v>
      </c>
      <c r="K6986" s="0" t="str">
        <f aca="false">IFERROR(VALUE(SUBSTITUTE(E6986,".",",")),E6986)</f>
        <v>No Ct</v>
      </c>
      <c r="L6986" s="61" t="n">
        <f aca="false">IF(J6986="PosK",SUMIFS(K:K,J:J,"PosK",H:H,H6986),"")</f>
        <v>0</v>
      </c>
      <c r="M6986" s="61" t="n">
        <f aca="false">IF(J6986="PosK",SUMIFS(K:K,J:J,"NegK",H:H,H6986),"")</f>
        <v>0</v>
      </c>
      <c r="N6986" s="61" t="n">
        <f aca="false">IF(J6986="PosK",SUMIFS(K:K,J:J,"eDNA",H:H,H6986),"")</f>
        <v>0</v>
      </c>
      <c r="P6986" s="62" t="n">
        <f aca="false">IF(K6988="No Ct",0,K6988)</f>
        <v>0</v>
      </c>
      <c r="Q6986" s="62" t="n">
        <f aca="false">IF(K6989="No Ct",0,K6989)</f>
        <v>0</v>
      </c>
      <c r="R6986" s="0" t="str">
        <f aca="false">IF(AND(L6986&gt;0,M6986=0),"Valid","Invalid")</f>
        <v>Invalid</v>
      </c>
      <c r="S6986" s="0" t="str">
        <f aca="false">IF(OR(P6986&gt;1,Q6986&gt;1),"Present","Absent")</f>
        <v>Absent</v>
      </c>
      <c r="T6986" s="63" t="str">
        <f aca="false">IF(OR(AND(P6986&gt;1,P6986&lt;41),AND(Q6986&gt;1,Q6986&lt;41)),"Ct&lt;41","Ct&gt;41")</f>
        <v>Ct&gt;41</v>
      </c>
      <c r="U6986" s="0" t="str">
        <f aca="false">I6986</f>
        <v>Klokkefroe</v>
      </c>
      <c r="V6986" s="0" t="str">
        <f aca="false">MID(F6986,10,9)</f>
        <v>DL2018098</v>
      </c>
      <c r="W6986" s="64" t="str">
        <f aca="false">V6986&amp;"_"&amp;U6986&amp;"_"&amp;R6986&amp;"_"&amp;S6986&amp;"_"&amp;T6986</f>
        <v>DL2018098_Klokkefroe_Invalid_Absent_Ct&gt;41</v>
      </c>
    </row>
    <row r="6987" customFormat="false" ht="14.25" hidden="false" customHeight="false" outlineLevel="0" collapsed="false">
      <c r="A6987" s="0" t="s">
        <v>788</v>
      </c>
      <c r="B6987" s="52" t="s">
        <v>1042</v>
      </c>
      <c r="C6987" s="52" t="s">
        <v>747</v>
      </c>
      <c r="D6987" s="53" t="n">
        <v>0.1</v>
      </c>
      <c r="E6987" s="53" t="s">
        <v>748</v>
      </c>
      <c r="F6987" s="0" t="s">
        <v>1424</v>
      </c>
      <c r="G6987" s="0" t="str">
        <f aca="false">LEFT(B6987,2)</f>
        <v>30</v>
      </c>
      <c r="H6987" s="0" t="str">
        <f aca="false">I6987&amp;"_"&amp;G6987&amp;"_"&amp;F6987</f>
        <v>Klokkefroe_30_20190409_DL2018098_OeregaardGym_koersel2</v>
      </c>
      <c r="I6987" s="61" t="str">
        <f aca="false">MID(RIGHT(B6987,LEN(B6987)-3),1,FIND("_",RIGHT(B6987,LEN(B6987)-3))-1)</f>
        <v>Klokkefroe</v>
      </c>
      <c r="J6987" s="61" t="str">
        <f aca="false">TRIM(SUBSTITUTE(RIGHT(B6987,FIND(I6987,B6987)+1),"_",""))</f>
        <v>NegK</v>
      </c>
      <c r="K6987" s="0" t="str">
        <f aca="false">IFERROR(VALUE(SUBSTITUTE(E6987,".",",")),E6987)</f>
        <v>No Ct</v>
      </c>
      <c r="L6987" s="61" t="str">
        <f aca="false">IF(J6987="PosK",SUMIFS(K:K,J:J,"PosK",H:H,H6987),"")</f>
        <v/>
      </c>
      <c r="M6987" s="61" t="str">
        <f aca="false">IF(J6987="PosK",SUMIFS(K:K,J:J,"NegK",H:H,H6987),"")</f>
        <v/>
      </c>
      <c r="N6987" s="61" t="str">
        <f aca="false">IF(J6987="PosK",SUMIFS(K:K,J:J,"eDNA",H:H,H6987),"")</f>
        <v/>
      </c>
    </row>
    <row r="6988" customFormat="false" ht="14.25" hidden="false" customHeight="false" outlineLevel="0" collapsed="false">
      <c r="A6988" s="0" t="s">
        <v>790</v>
      </c>
      <c r="B6988" s="52" t="s">
        <v>1043</v>
      </c>
      <c r="C6988" s="52" t="s">
        <v>751</v>
      </c>
      <c r="D6988" s="53" t="n">
        <v>0.1</v>
      </c>
      <c r="E6988" s="53" t="s">
        <v>748</v>
      </c>
      <c r="F6988" s="0" t="s">
        <v>1424</v>
      </c>
      <c r="G6988" s="0" t="str">
        <f aca="false">LEFT(B6988,2)</f>
        <v>30</v>
      </c>
      <c r="H6988" s="0" t="str">
        <f aca="false">I6988&amp;"_"&amp;G6988&amp;"_"&amp;F6988</f>
        <v>Klokkefroe_30_20190409_DL2018098_OeregaardGym_koersel2</v>
      </c>
      <c r="I6988" s="61" t="str">
        <f aca="false">MID(RIGHT(B6988,LEN(B6988)-3),1,FIND("_",RIGHT(B6988,LEN(B6988)-3))-1)</f>
        <v>Klokkefroe</v>
      </c>
      <c r="J6988" s="61" t="str">
        <f aca="false">TRIM(SUBSTITUTE(RIGHT(B6988,FIND(I6988,B6988)+1),"_",""))</f>
        <v>eDNA</v>
      </c>
      <c r="K6988" s="0" t="str">
        <f aca="false">IFERROR(VALUE(SUBSTITUTE(E6988,".",",")),E6988)</f>
        <v>No Ct</v>
      </c>
      <c r="L6988" s="61" t="str">
        <f aca="false">IF(J6988="PosK",SUMIFS(K:K,J:J,"PosK",H:H,H6988),"")</f>
        <v/>
      </c>
      <c r="M6988" s="61" t="str">
        <f aca="false">IF(J6988="PosK",SUMIFS(K:K,J:J,"NegK",H:H,H6988),"")</f>
        <v/>
      </c>
      <c r="N6988" s="61" t="str">
        <f aca="false">IF(J6988="PosK",SUMIFS(K:K,J:J,"eDNA",H:H,H6988),"")</f>
        <v/>
      </c>
      <c r="Q6988" s="62"/>
    </row>
    <row r="6989" customFormat="false" ht="14.25" hidden="false" customHeight="false" outlineLevel="0" collapsed="false">
      <c r="A6989" s="0" t="s">
        <v>792</v>
      </c>
      <c r="B6989" s="52" t="s">
        <v>1043</v>
      </c>
      <c r="C6989" s="52" t="s">
        <v>751</v>
      </c>
      <c r="D6989" s="53" t="n">
        <v>0.1</v>
      </c>
      <c r="E6989" s="53" t="s">
        <v>748</v>
      </c>
      <c r="F6989" s="0" t="s">
        <v>1424</v>
      </c>
      <c r="G6989" s="0" t="str">
        <f aca="false">LEFT(B6989,2)</f>
        <v>30</v>
      </c>
      <c r="H6989" s="0" t="str">
        <f aca="false">I6989&amp;"_"&amp;G6989&amp;"_"&amp;F6989</f>
        <v>Klokkefroe_30_20190409_DL2018098_OeregaardGym_koersel2</v>
      </c>
      <c r="I6989" s="61" t="str">
        <f aca="false">MID(RIGHT(B6989,LEN(B6989)-3),1,FIND("_",RIGHT(B6989,LEN(B6989)-3))-1)</f>
        <v>Klokkefroe</v>
      </c>
      <c r="J6989" s="61" t="str">
        <f aca="false">TRIM(SUBSTITUTE(RIGHT(B6989,FIND(I6989,B6989)+1),"_",""))</f>
        <v>eDNA</v>
      </c>
      <c r="K6989" s="0" t="str">
        <f aca="false">IFERROR(VALUE(SUBSTITUTE(E6989,".",",")),E6989)</f>
        <v>No Ct</v>
      </c>
      <c r="L6989" s="61" t="str">
        <f aca="false">IF(J6989="PosK",SUMIFS(K:K,J:J,"PosK",H:H,H6989),"")</f>
        <v/>
      </c>
      <c r="M6989" s="61" t="str">
        <f aca="false">IF(J6989="PosK",SUMIFS(K:K,J:J,"NegK",H:H,H6989),"")</f>
        <v/>
      </c>
      <c r="N6989" s="61" t="str">
        <f aca="false">IF(J6989="PosK",SUMIFS(K:K,J:J,"eDNA",H:H,H6989),"")</f>
        <v/>
      </c>
      <c r="P6989" s="62"/>
      <c r="T6989" s="63"/>
      <c r="W6989" s="64"/>
    </row>
    <row r="6990" customFormat="false" ht="14.25" hidden="false" customHeight="false" outlineLevel="0" collapsed="false">
      <c r="A6990" s="0" t="s">
        <v>794</v>
      </c>
      <c r="B6990" s="52" t="s">
        <v>1045</v>
      </c>
      <c r="C6990" s="52" t="s">
        <v>743</v>
      </c>
      <c r="D6990" s="53" t="n">
        <v>0.1</v>
      </c>
      <c r="E6990" s="53" t="n">
        <v>34.55</v>
      </c>
      <c r="F6990" s="0" t="s">
        <v>1424</v>
      </c>
      <c r="G6990" s="0" t="str">
        <f aca="false">LEFT(B6990,2)</f>
        <v>31</v>
      </c>
      <c r="H6990" s="0" t="str">
        <f aca="false">I6990&amp;"_"&amp;G6990&amp;"_"&amp;F6990</f>
        <v>Bjergsalamander_31_20190409_DL2018098_OeregaardGym_koersel2</v>
      </c>
      <c r="I6990" s="61" t="str">
        <f aca="false">MID(RIGHT(B6990,LEN(B6990)-3),1,FIND("_",RIGHT(B6990,LEN(B6990)-3))-1)</f>
        <v>Bjergsalamander</v>
      </c>
      <c r="J6990" s="61" t="str">
        <f aca="false">TRIM(SUBSTITUTE(RIGHT(B6990,FIND(I6990,B6990)+1),"_",""))</f>
        <v>PosK</v>
      </c>
      <c r="K6990" s="0" t="n">
        <f aca="false">IFERROR(VALUE(SUBSTITUTE(E6990,".",",")),E6990)</f>
        <v>34.55</v>
      </c>
      <c r="L6990" s="61" t="n">
        <f aca="false">IF(J6990="PosK",SUMIFS(K:K,J:J,"PosK",H:H,H6990),"")</f>
        <v>34.55</v>
      </c>
      <c r="M6990" s="61" t="n">
        <f aca="false">IF(J6990="PosK",SUMIFS(K:K,J:J,"NegK",H:H,H6990),"")</f>
        <v>0</v>
      </c>
      <c r="N6990" s="61" t="n">
        <f aca="false">IF(J6990="PosK",SUMIFS(K:K,J:J,"eDNA",H:H,H6990),"")</f>
        <v>0</v>
      </c>
      <c r="P6990" s="62" t="n">
        <f aca="false">IF(K6992="No Ct",0,K6992)</f>
        <v>0</v>
      </c>
      <c r="Q6990" s="62" t="n">
        <f aca="false">IF(K6993="No Ct",0,K6993)</f>
        <v>0</v>
      </c>
      <c r="R6990" s="0" t="str">
        <f aca="false">IF(AND(L6990&gt;0,M6990=0),"Valid","Invalid")</f>
        <v>Valid</v>
      </c>
      <c r="S6990" s="0" t="str">
        <f aca="false">IF(OR(P6990&gt;1,Q6990&gt;1),"Present","Absent")</f>
        <v>Absent</v>
      </c>
      <c r="T6990" s="63" t="str">
        <f aca="false">IF(OR(AND(P6990&gt;1,P6990&lt;41),AND(Q6990&gt;1,Q6990&lt;41)),"Ct&lt;41","Ct&gt;41")</f>
        <v>Ct&gt;41</v>
      </c>
      <c r="U6990" s="0" t="str">
        <f aca="false">I6990</f>
        <v>Bjergsalamander</v>
      </c>
      <c r="V6990" s="0" t="str">
        <f aca="false">MID(F6990,10,9)</f>
        <v>DL2018098</v>
      </c>
      <c r="W6990" s="64" t="str">
        <f aca="false">V6990&amp;"_"&amp;U6990&amp;"_"&amp;R6990&amp;"_"&amp;S6990&amp;"_"&amp;T6990</f>
        <v>DL2018098_Bjergsalamander_Valid_Absent_Ct&gt;41</v>
      </c>
    </row>
    <row r="6991" customFormat="false" ht="14.25" hidden="false" customHeight="false" outlineLevel="0" collapsed="false">
      <c r="A6991" s="0" t="s">
        <v>796</v>
      </c>
      <c r="B6991" s="52" t="s">
        <v>1046</v>
      </c>
      <c r="C6991" s="52" t="s">
        <v>747</v>
      </c>
      <c r="D6991" s="53" t="n">
        <v>0.1</v>
      </c>
      <c r="E6991" s="53" t="s">
        <v>748</v>
      </c>
      <c r="F6991" s="0" t="s">
        <v>1424</v>
      </c>
      <c r="G6991" s="0" t="str">
        <f aca="false">LEFT(B6991,2)</f>
        <v>31</v>
      </c>
      <c r="H6991" s="0" t="str">
        <f aca="false">I6991&amp;"_"&amp;G6991&amp;"_"&amp;F6991</f>
        <v>Bjergsalamander_31_20190409_DL2018098_OeregaardGym_koersel2</v>
      </c>
      <c r="I6991" s="61" t="str">
        <f aca="false">MID(RIGHT(B6991,LEN(B6991)-3),1,FIND("_",RIGHT(B6991,LEN(B6991)-3))-1)</f>
        <v>Bjergsalamander</v>
      </c>
      <c r="J6991" s="61" t="str">
        <f aca="false">TRIM(SUBSTITUTE(RIGHT(B6991,FIND(I6991,B6991)+1),"_",""))</f>
        <v>NegK</v>
      </c>
      <c r="K6991" s="0" t="str">
        <f aca="false">IFERROR(VALUE(SUBSTITUTE(E6991,".",",")),E6991)</f>
        <v>No Ct</v>
      </c>
      <c r="L6991" s="61" t="str">
        <f aca="false">IF(J6991="PosK",SUMIFS(K:K,J:J,"PosK",H:H,H6991),"")</f>
        <v/>
      </c>
      <c r="M6991" s="61" t="str">
        <f aca="false">IF(J6991="PosK",SUMIFS(K:K,J:J,"NegK",H:H,H6991),"")</f>
        <v/>
      </c>
      <c r="N6991" s="61" t="str">
        <f aca="false">IF(J6991="PosK",SUMIFS(K:K,J:J,"eDNA",H:H,H6991),"")</f>
        <v/>
      </c>
    </row>
    <row r="6992" customFormat="false" ht="14.25" hidden="false" customHeight="false" outlineLevel="0" collapsed="false">
      <c r="A6992" s="0" t="s">
        <v>798</v>
      </c>
      <c r="B6992" s="52" t="s">
        <v>1047</v>
      </c>
      <c r="C6992" s="52" t="s">
        <v>751</v>
      </c>
      <c r="D6992" s="53" t="n">
        <v>0.1</v>
      </c>
      <c r="E6992" s="53" t="s">
        <v>748</v>
      </c>
      <c r="F6992" s="0" t="s">
        <v>1424</v>
      </c>
      <c r="G6992" s="0" t="str">
        <f aca="false">LEFT(B6992,2)</f>
        <v>31</v>
      </c>
      <c r="H6992" s="0" t="str">
        <f aca="false">I6992&amp;"_"&amp;G6992&amp;"_"&amp;F6992</f>
        <v>Bjergsalamander_31_20190409_DL2018098_OeregaardGym_koersel2</v>
      </c>
      <c r="I6992" s="61" t="str">
        <f aca="false">MID(RIGHT(B6992,LEN(B6992)-3),1,FIND("_",RIGHT(B6992,LEN(B6992)-3))-1)</f>
        <v>Bjergsalamander</v>
      </c>
      <c r="J6992" s="61" t="str">
        <f aca="false">TRIM(SUBSTITUTE(RIGHT(B6992,FIND(I6992,B6992)+1),"_",""))</f>
        <v>eDNA</v>
      </c>
      <c r="K6992" s="0" t="str">
        <f aca="false">IFERROR(VALUE(SUBSTITUTE(E6992,".",",")),E6992)</f>
        <v>No Ct</v>
      </c>
      <c r="L6992" s="61" t="str">
        <f aca="false">IF(J6992="PosK",SUMIFS(K:K,J:J,"PosK",H:H,H6992),"")</f>
        <v/>
      </c>
      <c r="M6992" s="61" t="str">
        <f aca="false">IF(J6992="PosK",SUMIFS(K:K,J:J,"NegK",H:H,H6992),"")</f>
        <v/>
      </c>
      <c r="N6992" s="61" t="str">
        <f aca="false">IF(J6992="PosK",SUMIFS(K:K,J:J,"eDNA",H:H,H6992),"")</f>
        <v/>
      </c>
      <c r="Q6992" s="62"/>
    </row>
    <row r="6993" customFormat="false" ht="14.25" hidden="false" customHeight="false" outlineLevel="0" collapsed="false">
      <c r="A6993" s="0" t="s">
        <v>800</v>
      </c>
      <c r="B6993" s="52" t="s">
        <v>1047</v>
      </c>
      <c r="C6993" s="52" t="s">
        <v>751</v>
      </c>
      <c r="D6993" s="53" t="n">
        <v>0.1</v>
      </c>
      <c r="E6993" s="53" t="s">
        <v>748</v>
      </c>
      <c r="F6993" s="0" t="s">
        <v>1424</v>
      </c>
      <c r="G6993" s="0" t="str">
        <f aca="false">LEFT(B6993,2)</f>
        <v>31</v>
      </c>
      <c r="H6993" s="0" t="str">
        <f aca="false">I6993&amp;"_"&amp;G6993&amp;"_"&amp;F6993</f>
        <v>Bjergsalamander_31_20190409_DL2018098_OeregaardGym_koersel2</v>
      </c>
      <c r="I6993" s="61" t="str">
        <f aca="false">MID(RIGHT(B6993,LEN(B6993)-3),1,FIND("_",RIGHT(B6993,LEN(B6993)-3))-1)</f>
        <v>Bjergsalamander</v>
      </c>
      <c r="J6993" s="61" t="str">
        <f aca="false">TRIM(SUBSTITUTE(RIGHT(B6993,FIND(I6993,B6993)+1),"_",""))</f>
        <v>eDNA</v>
      </c>
      <c r="K6993" s="0" t="str">
        <f aca="false">IFERROR(VALUE(SUBSTITUTE(E6993,".",",")),E6993)</f>
        <v>No Ct</v>
      </c>
      <c r="L6993" s="61" t="str">
        <f aca="false">IF(J6993="PosK",SUMIFS(K:K,J:J,"PosK",H:H,H6993),"")</f>
        <v/>
      </c>
      <c r="M6993" s="61" t="str">
        <f aca="false">IF(J6993="PosK",SUMIFS(K:K,J:J,"NegK",H:H,H6993),"")</f>
        <v/>
      </c>
      <c r="N6993" s="61" t="str">
        <f aca="false">IF(J6993="PosK",SUMIFS(K:K,J:J,"eDNA",H:H,H6993),"")</f>
        <v/>
      </c>
      <c r="P6993" s="62"/>
      <c r="T6993" s="63"/>
      <c r="W6993" s="64"/>
    </row>
    <row r="6994" customFormat="false" ht="14.25" hidden="false" customHeight="false" outlineLevel="0" collapsed="false">
      <c r="A6994" s="0" t="s">
        <v>802</v>
      </c>
      <c r="B6994" s="52" t="s">
        <v>1049</v>
      </c>
      <c r="C6994" s="52" t="s">
        <v>743</v>
      </c>
      <c r="D6994" s="53" t="n">
        <v>0.1</v>
      </c>
      <c r="E6994" s="53" t="n">
        <v>28.8</v>
      </c>
      <c r="F6994" s="0" t="s">
        <v>1424</v>
      </c>
      <c r="G6994" s="0" t="str">
        <f aca="false">LEFT(B6994,2)</f>
        <v>32</v>
      </c>
      <c r="H6994" s="0" t="str">
        <f aca="false">I6994&amp;"_"&amp;G6994&amp;"_"&amp;F6994</f>
        <v>Latterfroe_32_20190409_DL2018098_OeregaardGym_koersel2</v>
      </c>
      <c r="I6994" s="61" t="str">
        <f aca="false">MID(RIGHT(B6994,LEN(B6994)-3),1,FIND("_",RIGHT(B6994,LEN(B6994)-3))-1)</f>
        <v>Latterfroe</v>
      </c>
      <c r="J6994" s="61" t="str">
        <f aca="false">TRIM(SUBSTITUTE(RIGHT(B6994,FIND(I6994,B6994)+1),"_",""))</f>
        <v>PosK</v>
      </c>
      <c r="K6994" s="0" t="n">
        <f aca="false">IFERROR(VALUE(SUBSTITUTE(E6994,".",",")),E6994)</f>
        <v>28.8</v>
      </c>
      <c r="L6994" s="61" t="n">
        <f aca="false">IF(J6994="PosK",SUMIFS(K:K,J:J,"PosK",H:H,H6994),"")</f>
        <v>28.8</v>
      </c>
      <c r="M6994" s="61" t="n">
        <f aca="false">IF(J6994="PosK",SUMIFS(K:K,J:J,"NegK",H:H,H6994),"")</f>
        <v>0</v>
      </c>
      <c r="N6994" s="61" t="n">
        <f aca="false">IF(J6994="PosK",SUMIFS(K:K,J:J,"eDNA",H:H,H6994),"")</f>
        <v>0</v>
      </c>
      <c r="P6994" s="62" t="n">
        <f aca="false">IF(K6996="No Ct",0,K6996)</f>
        <v>0</v>
      </c>
      <c r="Q6994" s="62" t="n">
        <f aca="false">IF(K6997="No Ct",0,K6997)</f>
        <v>0</v>
      </c>
      <c r="R6994" s="0" t="str">
        <f aca="false">IF(AND(L6994&gt;0,M6994=0),"Valid","Invalid")</f>
        <v>Valid</v>
      </c>
      <c r="S6994" s="0" t="str">
        <f aca="false">IF(OR(P6994&gt;1,Q6994&gt;1),"Present","Absent")</f>
        <v>Absent</v>
      </c>
      <c r="T6994" s="63" t="str">
        <f aca="false">IF(OR(AND(P6994&gt;1,P6994&lt;41),AND(Q6994&gt;1,Q6994&lt;41)),"Ct&lt;41","Ct&gt;41")</f>
        <v>Ct&gt;41</v>
      </c>
      <c r="U6994" s="0" t="str">
        <f aca="false">I6994</f>
        <v>Latterfroe</v>
      </c>
      <c r="V6994" s="0" t="str">
        <f aca="false">MID(F6994,10,9)</f>
        <v>DL2018098</v>
      </c>
      <c r="W6994" s="64" t="str">
        <f aca="false">V6994&amp;"_"&amp;U6994&amp;"_"&amp;R6994&amp;"_"&amp;S6994&amp;"_"&amp;T6994</f>
        <v>DL2018098_Latterfroe_Valid_Absent_Ct&gt;41</v>
      </c>
    </row>
    <row r="6995" customFormat="false" ht="14.25" hidden="false" customHeight="false" outlineLevel="0" collapsed="false">
      <c r="A6995" s="0" t="s">
        <v>804</v>
      </c>
      <c r="B6995" s="52" t="s">
        <v>1050</v>
      </c>
      <c r="C6995" s="52" t="s">
        <v>747</v>
      </c>
      <c r="D6995" s="53" t="n">
        <v>0.1</v>
      </c>
      <c r="E6995" s="53" t="s">
        <v>748</v>
      </c>
      <c r="F6995" s="0" t="s">
        <v>1424</v>
      </c>
      <c r="G6995" s="0" t="str">
        <f aca="false">LEFT(B6995,2)</f>
        <v>32</v>
      </c>
      <c r="H6995" s="0" t="str">
        <f aca="false">I6995&amp;"_"&amp;G6995&amp;"_"&amp;F6995</f>
        <v>Latterfroe_32_20190409_DL2018098_OeregaardGym_koersel2</v>
      </c>
      <c r="I6995" s="61" t="str">
        <f aca="false">MID(RIGHT(B6995,LEN(B6995)-3),1,FIND("_",RIGHT(B6995,LEN(B6995)-3))-1)</f>
        <v>Latterfroe</v>
      </c>
      <c r="J6995" s="61" t="str">
        <f aca="false">TRIM(SUBSTITUTE(RIGHT(B6995,FIND(I6995,B6995)+1),"_",""))</f>
        <v>NegK</v>
      </c>
      <c r="K6995" s="0" t="str">
        <f aca="false">IFERROR(VALUE(SUBSTITUTE(E6995,".",",")),E6995)</f>
        <v>No Ct</v>
      </c>
      <c r="L6995" s="61" t="str">
        <f aca="false">IF(J6995="PosK",SUMIFS(K:K,J:J,"PosK",H:H,H6995),"")</f>
        <v/>
      </c>
      <c r="M6995" s="61" t="str">
        <f aca="false">IF(J6995="PosK",SUMIFS(K:K,J:J,"NegK",H:H,H6995),"")</f>
        <v/>
      </c>
      <c r="N6995" s="61" t="str">
        <f aca="false">IF(J6995="PosK",SUMIFS(K:K,J:J,"eDNA",H:H,H6995),"")</f>
        <v/>
      </c>
    </row>
    <row r="6996" customFormat="false" ht="14.25" hidden="false" customHeight="false" outlineLevel="0" collapsed="false">
      <c r="A6996" s="0" t="s">
        <v>806</v>
      </c>
      <c r="B6996" s="52" t="s">
        <v>1051</v>
      </c>
      <c r="C6996" s="52" t="s">
        <v>751</v>
      </c>
      <c r="D6996" s="53" t="n">
        <v>0.1</v>
      </c>
      <c r="E6996" s="53" t="s">
        <v>748</v>
      </c>
      <c r="F6996" s="0" t="s">
        <v>1424</v>
      </c>
      <c r="G6996" s="0" t="str">
        <f aca="false">LEFT(B6996,2)</f>
        <v>32</v>
      </c>
      <c r="H6996" s="0" t="str">
        <f aca="false">I6996&amp;"_"&amp;G6996&amp;"_"&amp;F6996</f>
        <v>Latterfroe_32_20190409_DL2018098_OeregaardGym_koersel2</v>
      </c>
      <c r="I6996" s="61" t="str">
        <f aca="false">MID(RIGHT(B6996,LEN(B6996)-3),1,FIND("_",RIGHT(B6996,LEN(B6996)-3))-1)</f>
        <v>Latterfroe</v>
      </c>
      <c r="J6996" s="61" t="str">
        <f aca="false">TRIM(SUBSTITUTE(RIGHT(B6996,FIND(I6996,B6996)+1),"_",""))</f>
        <v>eDNA</v>
      </c>
      <c r="K6996" s="0" t="str">
        <f aca="false">IFERROR(VALUE(SUBSTITUTE(E6996,".",",")),E6996)</f>
        <v>No Ct</v>
      </c>
      <c r="L6996" s="61" t="str">
        <f aca="false">IF(J6996="PosK",SUMIFS(K:K,J:J,"PosK",H:H,H6996),"")</f>
        <v/>
      </c>
      <c r="M6996" s="61" t="str">
        <f aca="false">IF(J6996="PosK",SUMIFS(K:K,J:J,"NegK",H:H,H6996),"")</f>
        <v/>
      </c>
      <c r="N6996" s="61" t="str">
        <f aca="false">IF(J6996="PosK",SUMIFS(K:K,J:J,"eDNA",H:H,H6996),"")</f>
        <v/>
      </c>
      <c r="Q6996" s="62"/>
    </row>
    <row r="6997" customFormat="false" ht="14.25" hidden="false" customHeight="false" outlineLevel="0" collapsed="false">
      <c r="A6997" s="0" t="s">
        <v>808</v>
      </c>
      <c r="B6997" s="52" t="s">
        <v>1051</v>
      </c>
      <c r="C6997" s="52" t="s">
        <v>751</v>
      </c>
      <c r="D6997" s="53" t="n">
        <v>0.1</v>
      </c>
      <c r="E6997" s="53" t="s">
        <v>748</v>
      </c>
      <c r="F6997" s="0" t="s">
        <v>1424</v>
      </c>
      <c r="G6997" s="0" t="str">
        <f aca="false">LEFT(B6997,2)</f>
        <v>32</v>
      </c>
      <c r="H6997" s="0" t="str">
        <f aca="false">I6997&amp;"_"&amp;G6997&amp;"_"&amp;F6997</f>
        <v>Latterfroe_32_20190409_DL2018098_OeregaardGym_koersel2</v>
      </c>
      <c r="I6997" s="61" t="str">
        <f aca="false">MID(RIGHT(B6997,LEN(B6997)-3),1,FIND("_",RIGHT(B6997,LEN(B6997)-3))-1)</f>
        <v>Latterfroe</v>
      </c>
      <c r="J6997" s="61" t="str">
        <f aca="false">TRIM(SUBSTITUTE(RIGHT(B6997,FIND(I6997,B6997)+1),"_",""))</f>
        <v>eDNA</v>
      </c>
      <c r="K6997" s="0" t="str">
        <f aca="false">IFERROR(VALUE(SUBSTITUTE(E6997,".",",")),E6997)</f>
        <v>No Ct</v>
      </c>
      <c r="L6997" s="61" t="str">
        <f aca="false">IF(J6997="PosK",SUMIFS(K:K,J:J,"PosK",H:H,H6997),"")</f>
        <v/>
      </c>
      <c r="M6997" s="61" t="str">
        <f aca="false">IF(J6997="PosK",SUMIFS(K:K,J:J,"NegK",H:H,H6997),"")</f>
        <v/>
      </c>
      <c r="N6997" s="61" t="str">
        <f aca="false">IF(J6997="PosK",SUMIFS(K:K,J:J,"eDNA",H:H,H6997),"")</f>
        <v/>
      </c>
      <c r="P6997" s="62"/>
      <c r="T6997" s="63"/>
      <c r="W6997" s="64"/>
    </row>
    <row r="6998" customFormat="false" ht="14.25" hidden="false" customHeight="false" outlineLevel="0" collapsed="false">
      <c r="A6998" s="0" t="s">
        <v>741</v>
      </c>
      <c r="B6998" s="52" t="s">
        <v>742</v>
      </c>
      <c r="C6998" s="52" t="s">
        <v>743</v>
      </c>
      <c r="D6998" s="53" t="n">
        <v>0.1</v>
      </c>
      <c r="E6998" s="53" t="n">
        <v>31.15</v>
      </c>
      <c r="F6998" s="0" t="s">
        <v>1425</v>
      </c>
      <c r="G6998" s="0" t="str">
        <f aca="false">LEFT(B6998,2)</f>
        <v>01</v>
      </c>
      <c r="H6998" s="0" t="str">
        <f aca="false">I6998&amp;"_"&amp;G6998&amp;"_"&amp;F6998</f>
        <v>Loegfroe_01_20190410_DL2018092_VUCAarhus_koersel1</v>
      </c>
      <c r="I6998" s="61" t="str">
        <f aca="false">MID(RIGHT(B6998,LEN(B6998)-3),1,FIND("_",RIGHT(B6998,LEN(B6998)-3))-1)</f>
        <v>Loegfroe</v>
      </c>
      <c r="J6998" s="61" t="str">
        <f aca="false">TRIM(SUBSTITUTE(RIGHT(B6998,FIND(I6998,B6998)+1),"_",""))</f>
        <v>PosK</v>
      </c>
      <c r="K6998" s="0" t="n">
        <f aca="false">IFERROR(VALUE(SUBSTITUTE(E6998,".",",")),E6998)</f>
        <v>31.15</v>
      </c>
      <c r="L6998" s="61" t="n">
        <f aca="false">IF(J6998="PosK",SUMIFS(K:K,J:J,"PosK",H:H,H6998),"")</f>
        <v>31.15</v>
      </c>
      <c r="M6998" s="61" t="n">
        <f aca="false">IF(J6998="PosK",SUMIFS(K:K,J:J,"NegK",H:H,H6998),"")</f>
        <v>0</v>
      </c>
      <c r="N6998" s="61" t="n">
        <f aca="false">IF(J6998="PosK",SUMIFS(K:K,J:J,"eDNA",H:H,H6998),"")</f>
        <v>0</v>
      </c>
      <c r="P6998" s="62" t="n">
        <f aca="false">IF(K7000="No Ct",0,K7000)</f>
        <v>0</v>
      </c>
      <c r="Q6998" s="62" t="n">
        <f aca="false">IF(K7001="No Ct",0,K7001)</f>
        <v>0</v>
      </c>
      <c r="R6998" s="0" t="str">
        <f aca="false">IF(AND(L6998&gt;0,M6998=0),"Valid","Invalid")</f>
        <v>Valid</v>
      </c>
      <c r="S6998" s="0" t="str">
        <f aca="false">IF(OR(P6998&gt;1,Q6998&gt;1),"Present","Absent")</f>
        <v>Absent</v>
      </c>
      <c r="T6998" s="63" t="str">
        <f aca="false">IF(OR(AND(P6998&gt;1,P6998&lt;41),AND(Q6998&gt;1,Q6998&lt;41)),"Ct&lt;41","Ct&gt;41")</f>
        <v>Ct&gt;41</v>
      </c>
      <c r="U6998" s="0" t="str">
        <f aca="false">I6998</f>
        <v>Loegfroe</v>
      </c>
      <c r="V6998" s="0" t="str">
        <f aca="false">MID(F6998,10,9)</f>
        <v>DL2018092</v>
      </c>
      <c r="W6998" s="64" t="str">
        <f aca="false">V6998&amp;"_"&amp;U6998&amp;"_"&amp;R6998&amp;"_"&amp;S6998&amp;"_"&amp;T6998</f>
        <v>DL2018092_Loegfroe_Valid_Absent_Ct&gt;41</v>
      </c>
    </row>
    <row r="6999" customFormat="false" ht="14.25" hidden="false" customHeight="false" outlineLevel="0" collapsed="false">
      <c r="A6999" s="0" t="s">
        <v>745</v>
      </c>
      <c r="B6999" s="52" t="s">
        <v>746</v>
      </c>
      <c r="C6999" s="52" t="s">
        <v>747</v>
      </c>
      <c r="D6999" s="53" t="n">
        <v>0.1</v>
      </c>
      <c r="E6999" s="53" t="s">
        <v>748</v>
      </c>
      <c r="F6999" s="0" t="s">
        <v>1425</v>
      </c>
      <c r="G6999" s="0" t="str">
        <f aca="false">LEFT(B6999,2)</f>
        <v>01</v>
      </c>
      <c r="H6999" s="0" t="str">
        <f aca="false">I6999&amp;"_"&amp;G6999&amp;"_"&amp;F6999</f>
        <v>Loegfroe_01_20190410_DL2018092_VUCAarhus_koersel1</v>
      </c>
      <c r="I6999" s="61" t="str">
        <f aca="false">MID(RIGHT(B6999,LEN(B6999)-3),1,FIND("_",RIGHT(B6999,LEN(B6999)-3))-1)</f>
        <v>Loegfroe</v>
      </c>
      <c r="J6999" s="61" t="str">
        <f aca="false">TRIM(SUBSTITUTE(RIGHT(B6999,FIND(I6999,B6999)+1),"_",""))</f>
        <v>NegK</v>
      </c>
      <c r="K6999" s="0" t="str">
        <f aca="false">IFERROR(VALUE(SUBSTITUTE(E6999,".",",")),E6999)</f>
        <v>No Ct</v>
      </c>
      <c r="L6999" s="61" t="str">
        <f aca="false">IF(J6999="PosK",SUMIFS(K:K,J:J,"PosK",H:H,H6999),"")</f>
        <v/>
      </c>
      <c r="M6999" s="61" t="str">
        <f aca="false">IF(J6999="PosK",SUMIFS(K:K,J:J,"NegK",H:H,H6999),"")</f>
        <v/>
      </c>
      <c r="N6999" s="61" t="str">
        <f aca="false">IF(J6999="PosK",SUMIFS(K:K,J:J,"eDNA",H:H,H6999),"")</f>
        <v/>
      </c>
    </row>
    <row r="7000" customFormat="false" ht="14.25" hidden="false" customHeight="false" outlineLevel="0" collapsed="false">
      <c r="A7000" s="0" t="s">
        <v>749</v>
      </c>
      <c r="B7000" s="52" t="s">
        <v>750</v>
      </c>
      <c r="C7000" s="52" t="s">
        <v>751</v>
      </c>
      <c r="D7000" s="53" t="n">
        <v>0.1</v>
      </c>
      <c r="E7000" s="53" t="s">
        <v>748</v>
      </c>
      <c r="F7000" s="0" t="s">
        <v>1425</v>
      </c>
      <c r="G7000" s="0" t="str">
        <f aca="false">LEFT(B7000,2)</f>
        <v>01</v>
      </c>
      <c r="H7000" s="0" t="str">
        <f aca="false">I7000&amp;"_"&amp;G7000&amp;"_"&amp;F7000</f>
        <v>Loegfroe_01_20190410_DL2018092_VUCAarhus_koersel1</v>
      </c>
      <c r="I7000" s="61" t="str">
        <f aca="false">MID(RIGHT(B7000,LEN(B7000)-3),1,FIND("_",RIGHT(B7000,LEN(B7000)-3))-1)</f>
        <v>Loegfroe</v>
      </c>
      <c r="J7000" s="61" t="str">
        <f aca="false">TRIM(SUBSTITUTE(RIGHT(B7000,FIND(I7000,B7000)+1),"_",""))</f>
        <v>eDNA</v>
      </c>
      <c r="K7000" s="0" t="str">
        <f aca="false">IFERROR(VALUE(SUBSTITUTE(E7000,".",",")),E7000)</f>
        <v>No Ct</v>
      </c>
      <c r="L7000" s="61" t="str">
        <f aca="false">IF(J7000="PosK",SUMIFS(K:K,J:J,"PosK",H:H,H7000),"")</f>
        <v/>
      </c>
      <c r="M7000" s="61" t="str">
        <f aca="false">IF(J7000="PosK",SUMIFS(K:K,J:J,"NegK",H:H,H7000),"")</f>
        <v/>
      </c>
      <c r="N7000" s="61" t="str">
        <f aca="false">IF(J7000="PosK",SUMIFS(K:K,J:J,"eDNA",H:H,H7000),"")</f>
        <v/>
      </c>
      <c r="Q7000" s="62"/>
    </row>
    <row r="7001" customFormat="false" ht="14.25" hidden="false" customHeight="false" outlineLevel="0" collapsed="false">
      <c r="A7001" s="0" t="s">
        <v>752</v>
      </c>
      <c r="B7001" s="52" t="s">
        <v>750</v>
      </c>
      <c r="C7001" s="52" t="s">
        <v>751</v>
      </c>
      <c r="D7001" s="53" t="n">
        <v>0.1</v>
      </c>
      <c r="E7001" s="53" t="s">
        <v>748</v>
      </c>
      <c r="F7001" s="0" t="s">
        <v>1425</v>
      </c>
      <c r="G7001" s="0" t="str">
        <f aca="false">LEFT(B7001,2)</f>
        <v>01</v>
      </c>
      <c r="H7001" s="0" t="str">
        <f aca="false">I7001&amp;"_"&amp;G7001&amp;"_"&amp;F7001</f>
        <v>Loegfroe_01_20190410_DL2018092_VUCAarhus_koersel1</v>
      </c>
      <c r="I7001" s="61" t="str">
        <f aca="false">MID(RIGHT(B7001,LEN(B7001)-3),1,FIND("_",RIGHT(B7001,LEN(B7001)-3))-1)</f>
        <v>Loegfroe</v>
      </c>
      <c r="J7001" s="61" t="str">
        <f aca="false">TRIM(SUBSTITUTE(RIGHT(B7001,FIND(I7001,B7001)+1),"_",""))</f>
        <v>eDNA</v>
      </c>
      <c r="K7001" s="0" t="str">
        <f aca="false">IFERROR(VALUE(SUBSTITUTE(E7001,".",",")),E7001)</f>
        <v>No Ct</v>
      </c>
      <c r="L7001" s="61" t="str">
        <f aca="false">IF(J7001="PosK",SUMIFS(K:K,J:J,"PosK",H:H,H7001),"")</f>
        <v/>
      </c>
      <c r="M7001" s="61" t="str">
        <f aca="false">IF(J7001="PosK",SUMIFS(K:K,J:J,"NegK",H:H,H7001),"")</f>
        <v/>
      </c>
      <c r="N7001" s="61" t="str">
        <f aca="false">IF(J7001="PosK",SUMIFS(K:K,J:J,"eDNA",H:H,H7001),"")</f>
        <v/>
      </c>
      <c r="P7001" s="62"/>
      <c r="T7001" s="63"/>
      <c r="W7001" s="64"/>
    </row>
    <row r="7002" customFormat="false" ht="14.25" hidden="false" customHeight="false" outlineLevel="0" collapsed="false">
      <c r="A7002" s="0" t="s">
        <v>754</v>
      </c>
      <c r="B7002" s="52" t="s">
        <v>755</v>
      </c>
      <c r="C7002" s="52" t="s">
        <v>743</v>
      </c>
      <c r="D7002" s="53" t="n">
        <v>0.1</v>
      </c>
      <c r="E7002" s="53" t="n">
        <v>32.11</v>
      </c>
      <c r="F7002" s="0" t="s">
        <v>1425</v>
      </c>
      <c r="G7002" s="0" t="str">
        <f aca="false">LEFT(B7002,2)</f>
        <v>02</v>
      </c>
      <c r="H7002" s="0" t="str">
        <f aca="false">I7002&amp;"_"&amp;G7002&amp;"_"&amp;F7002</f>
        <v>StorVandsalamander_02_20190410_DL2018092_VUCAarhus_koersel1</v>
      </c>
      <c r="I7002" s="61" t="str">
        <f aca="false">MID(RIGHT(B7002,LEN(B7002)-3),1,FIND("_",RIGHT(B7002,LEN(B7002)-3))-1)</f>
        <v>StorVandsalamander</v>
      </c>
      <c r="J7002" s="61" t="str">
        <f aca="false">TRIM(SUBSTITUTE(RIGHT(B7002,FIND(I7002,B7002)+1),"_",""))</f>
        <v>PosK</v>
      </c>
      <c r="K7002" s="0" t="n">
        <f aca="false">IFERROR(VALUE(SUBSTITUTE(E7002,".",",")),E7002)</f>
        <v>32.11</v>
      </c>
      <c r="L7002" s="61" t="n">
        <f aca="false">IF(J7002="PosK",SUMIFS(K:K,J:J,"PosK",H:H,H7002),"")</f>
        <v>32.11</v>
      </c>
      <c r="M7002" s="61" t="n">
        <f aca="false">IF(J7002="PosK",SUMIFS(K:K,J:J,"NegK",H:H,H7002),"")</f>
        <v>0</v>
      </c>
      <c r="N7002" s="61" t="n">
        <f aca="false">IF(J7002="PosK",SUMIFS(K:K,J:J,"eDNA",H:H,H7002),"")</f>
        <v>0</v>
      </c>
      <c r="P7002" s="62" t="n">
        <f aca="false">IF(K7004="No Ct",0,K7004)</f>
        <v>0</v>
      </c>
      <c r="Q7002" s="62" t="n">
        <f aca="false">IF(K7005="No Ct",0,K7005)</f>
        <v>0</v>
      </c>
      <c r="R7002" s="0" t="str">
        <f aca="false">IF(AND(L7002&gt;0,M7002=0),"Valid","Invalid")</f>
        <v>Valid</v>
      </c>
      <c r="S7002" s="0" t="str">
        <f aca="false">IF(OR(P7002&gt;1,Q7002&gt;1),"Present","Absent")</f>
        <v>Absent</v>
      </c>
      <c r="T7002" s="63" t="str">
        <f aca="false">IF(OR(AND(P7002&gt;1,P7002&lt;41),AND(Q7002&gt;1,Q7002&lt;41)),"Ct&lt;41","Ct&gt;41")</f>
        <v>Ct&gt;41</v>
      </c>
      <c r="U7002" s="0" t="str">
        <f aca="false">I7002</f>
        <v>StorVandsalamander</v>
      </c>
      <c r="V7002" s="0" t="str">
        <f aca="false">MID(F7002,10,9)</f>
        <v>DL2018092</v>
      </c>
      <c r="W7002" s="64" t="str">
        <f aca="false">V7002&amp;"_"&amp;U7002&amp;"_"&amp;R7002&amp;"_"&amp;S7002&amp;"_"&amp;T7002</f>
        <v>DL2018092_StorVandsalamander_Valid_Absent_Ct&gt;41</v>
      </c>
    </row>
    <row r="7003" customFormat="false" ht="14.25" hidden="false" customHeight="false" outlineLevel="0" collapsed="false">
      <c r="A7003" s="0" t="s">
        <v>756</v>
      </c>
      <c r="B7003" s="52" t="s">
        <v>757</v>
      </c>
      <c r="C7003" s="52" t="s">
        <v>747</v>
      </c>
      <c r="D7003" s="53" t="n">
        <v>0.1</v>
      </c>
      <c r="E7003" s="53" t="s">
        <v>748</v>
      </c>
      <c r="F7003" s="0" t="s">
        <v>1425</v>
      </c>
      <c r="G7003" s="0" t="str">
        <f aca="false">LEFT(B7003,2)</f>
        <v>02</v>
      </c>
      <c r="H7003" s="0" t="str">
        <f aca="false">I7003&amp;"_"&amp;G7003&amp;"_"&amp;F7003</f>
        <v>StorVandsalamander_02_20190410_DL2018092_VUCAarhus_koersel1</v>
      </c>
      <c r="I7003" s="61" t="str">
        <f aca="false">MID(RIGHT(B7003,LEN(B7003)-3),1,FIND("_",RIGHT(B7003,LEN(B7003)-3))-1)</f>
        <v>StorVandsalamander</v>
      </c>
      <c r="J7003" s="61" t="str">
        <f aca="false">TRIM(SUBSTITUTE(RIGHT(B7003,FIND(I7003,B7003)+1),"_",""))</f>
        <v>NegK</v>
      </c>
      <c r="K7003" s="0" t="str">
        <f aca="false">IFERROR(VALUE(SUBSTITUTE(E7003,".",",")),E7003)</f>
        <v>No Ct</v>
      </c>
      <c r="L7003" s="61" t="str">
        <f aca="false">IF(J7003="PosK",SUMIFS(K:K,J:J,"PosK",H:H,H7003),"")</f>
        <v/>
      </c>
      <c r="M7003" s="61" t="str">
        <f aca="false">IF(J7003="PosK",SUMIFS(K:K,J:J,"NegK",H:H,H7003),"")</f>
        <v/>
      </c>
      <c r="N7003" s="61" t="str">
        <f aca="false">IF(J7003="PosK",SUMIFS(K:K,J:J,"eDNA",H:H,H7003),"")</f>
        <v/>
      </c>
    </row>
    <row r="7004" customFormat="false" ht="14.25" hidden="false" customHeight="false" outlineLevel="0" collapsed="false">
      <c r="A7004" s="0" t="s">
        <v>758</v>
      </c>
      <c r="B7004" s="52" t="s">
        <v>759</v>
      </c>
      <c r="C7004" s="52" t="s">
        <v>751</v>
      </c>
      <c r="D7004" s="53" t="n">
        <v>0.1</v>
      </c>
      <c r="E7004" s="53" t="s">
        <v>748</v>
      </c>
      <c r="F7004" s="0" t="s">
        <v>1425</v>
      </c>
      <c r="G7004" s="0" t="str">
        <f aca="false">LEFT(B7004,2)</f>
        <v>02</v>
      </c>
      <c r="H7004" s="0" t="str">
        <f aca="false">I7004&amp;"_"&amp;G7004&amp;"_"&amp;F7004</f>
        <v>StorVandsalamander_02_20190410_DL2018092_VUCAarhus_koersel1</v>
      </c>
      <c r="I7004" s="61" t="str">
        <f aca="false">MID(RIGHT(B7004,LEN(B7004)-3),1,FIND("_",RIGHT(B7004,LEN(B7004)-3))-1)</f>
        <v>StorVandsalamander</v>
      </c>
      <c r="J7004" s="61" t="str">
        <f aca="false">TRIM(SUBSTITUTE(RIGHT(B7004,FIND(I7004,B7004)+1),"_",""))</f>
        <v>eDNA</v>
      </c>
      <c r="K7004" s="0" t="str">
        <f aca="false">IFERROR(VALUE(SUBSTITUTE(E7004,".",",")),E7004)</f>
        <v>No Ct</v>
      </c>
      <c r="L7004" s="61" t="str">
        <f aca="false">IF(J7004="PosK",SUMIFS(K:K,J:J,"PosK",H:H,H7004),"")</f>
        <v/>
      </c>
      <c r="M7004" s="61" t="str">
        <f aca="false">IF(J7004="PosK",SUMIFS(K:K,J:J,"NegK",H:H,H7004),"")</f>
        <v/>
      </c>
      <c r="N7004" s="61" t="str">
        <f aca="false">IF(J7004="PosK",SUMIFS(K:K,J:J,"eDNA",H:H,H7004),"")</f>
        <v/>
      </c>
      <c r="Q7004" s="62"/>
    </row>
    <row r="7005" customFormat="false" ht="14.25" hidden="false" customHeight="false" outlineLevel="0" collapsed="false">
      <c r="A7005" s="0" t="s">
        <v>760</v>
      </c>
      <c r="B7005" s="52" t="s">
        <v>759</v>
      </c>
      <c r="C7005" s="52" t="s">
        <v>751</v>
      </c>
      <c r="D7005" s="53" t="n">
        <v>0.1</v>
      </c>
      <c r="E7005" s="53" t="s">
        <v>748</v>
      </c>
      <c r="F7005" s="0" t="s">
        <v>1425</v>
      </c>
      <c r="G7005" s="0" t="str">
        <f aca="false">LEFT(B7005,2)</f>
        <v>02</v>
      </c>
      <c r="H7005" s="0" t="str">
        <f aca="false">I7005&amp;"_"&amp;G7005&amp;"_"&amp;F7005</f>
        <v>StorVandsalamander_02_20190410_DL2018092_VUCAarhus_koersel1</v>
      </c>
      <c r="I7005" s="61" t="str">
        <f aca="false">MID(RIGHT(B7005,LEN(B7005)-3),1,FIND("_",RIGHT(B7005,LEN(B7005)-3))-1)</f>
        <v>StorVandsalamander</v>
      </c>
      <c r="J7005" s="61" t="str">
        <f aca="false">TRIM(SUBSTITUTE(RIGHT(B7005,FIND(I7005,B7005)+1),"_",""))</f>
        <v>eDNA</v>
      </c>
      <c r="K7005" s="0" t="str">
        <f aca="false">IFERROR(VALUE(SUBSTITUTE(E7005,".",",")),E7005)</f>
        <v>No Ct</v>
      </c>
      <c r="L7005" s="61" t="str">
        <f aca="false">IF(J7005="PosK",SUMIFS(K:K,J:J,"PosK",H:H,H7005),"")</f>
        <v/>
      </c>
      <c r="M7005" s="61" t="str">
        <f aca="false">IF(J7005="PosK",SUMIFS(K:K,J:J,"NegK",H:H,H7005),"")</f>
        <v/>
      </c>
      <c r="N7005" s="61" t="str">
        <f aca="false">IF(J7005="PosK",SUMIFS(K:K,J:J,"eDNA",H:H,H7005),"")</f>
        <v/>
      </c>
      <c r="P7005" s="62"/>
      <c r="T7005" s="63"/>
      <c r="W7005" s="64"/>
    </row>
    <row r="7006" customFormat="false" ht="14.25" hidden="false" customHeight="false" outlineLevel="0" collapsed="false">
      <c r="A7006" s="0" t="s">
        <v>762</v>
      </c>
      <c r="B7006" s="52" t="s">
        <v>763</v>
      </c>
      <c r="C7006" s="52" t="s">
        <v>743</v>
      </c>
      <c r="D7006" s="53" t="n">
        <v>0.1</v>
      </c>
      <c r="E7006" s="53" t="n">
        <v>24.28</v>
      </c>
      <c r="F7006" s="0" t="s">
        <v>1425</v>
      </c>
      <c r="G7006" s="0" t="str">
        <f aca="false">LEFT(B7006,2)</f>
        <v>03</v>
      </c>
      <c r="H7006" s="0" t="str">
        <f aca="false">I7006&amp;"_"&amp;G7006&amp;"_"&amp;F7006</f>
        <v>Strandtudse_03_20190410_DL2018092_VUCAarhus_koersel1</v>
      </c>
      <c r="I7006" s="61" t="str">
        <f aca="false">MID(RIGHT(B7006,LEN(B7006)-3),1,FIND("_",RIGHT(B7006,LEN(B7006)-3))-1)</f>
        <v>Strandtudse</v>
      </c>
      <c r="J7006" s="61" t="str">
        <f aca="false">TRIM(SUBSTITUTE(RIGHT(B7006,FIND(I7006,B7006)+1),"_",""))</f>
        <v>PosK</v>
      </c>
      <c r="K7006" s="0" t="n">
        <f aca="false">IFERROR(VALUE(SUBSTITUTE(E7006,".",",")),E7006)</f>
        <v>24.28</v>
      </c>
      <c r="L7006" s="61" t="n">
        <f aca="false">IF(J7006="PosK",SUMIFS(K:K,J:J,"PosK",H:H,H7006),"")</f>
        <v>24.28</v>
      </c>
      <c r="M7006" s="61" t="n">
        <f aca="false">IF(J7006="PosK",SUMIFS(K:K,J:J,"NegK",H:H,H7006),"")</f>
        <v>0</v>
      </c>
      <c r="N7006" s="61" t="n">
        <f aca="false">IF(J7006="PosK",SUMIFS(K:K,J:J,"eDNA",H:H,H7006),"")</f>
        <v>0</v>
      </c>
      <c r="P7006" s="62" t="n">
        <f aca="false">IF(K7008="No Ct",0,K7008)</f>
        <v>0</v>
      </c>
      <c r="Q7006" s="62" t="n">
        <f aca="false">IF(K7009="No Ct",0,K7009)</f>
        <v>0</v>
      </c>
      <c r="R7006" s="0" t="str">
        <f aca="false">IF(AND(L7006&gt;0,M7006=0),"Valid","Invalid")</f>
        <v>Valid</v>
      </c>
      <c r="S7006" s="0" t="str">
        <f aca="false">IF(OR(P7006&gt;1,Q7006&gt;1),"Present","Absent")</f>
        <v>Absent</v>
      </c>
      <c r="T7006" s="63" t="str">
        <f aca="false">IF(OR(AND(P7006&gt;1,P7006&lt;41),AND(Q7006&gt;1,Q7006&lt;41)),"Ct&lt;41","Ct&gt;41")</f>
        <v>Ct&gt;41</v>
      </c>
      <c r="U7006" s="0" t="str">
        <f aca="false">I7006</f>
        <v>Strandtudse</v>
      </c>
      <c r="V7006" s="0" t="str">
        <f aca="false">MID(F7006,10,9)</f>
        <v>DL2018092</v>
      </c>
      <c r="W7006" s="64" t="str">
        <f aca="false">V7006&amp;"_"&amp;U7006&amp;"_"&amp;R7006&amp;"_"&amp;S7006&amp;"_"&amp;T7006</f>
        <v>DL2018092_Strandtudse_Valid_Absent_Ct&gt;41</v>
      </c>
    </row>
    <row r="7007" customFormat="false" ht="14.25" hidden="false" customHeight="false" outlineLevel="0" collapsed="false">
      <c r="A7007" s="0" t="s">
        <v>764</v>
      </c>
      <c r="B7007" s="52" t="s">
        <v>765</v>
      </c>
      <c r="C7007" s="52" t="s">
        <v>747</v>
      </c>
      <c r="D7007" s="53" t="n">
        <v>0.1</v>
      </c>
      <c r="E7007" s="53" t="s">
        <v>748</v>
      </c>
      <c r="F7007" s="0" t="s">
        <v>1425</v>
      </c>
      <c r="G7007" s="0" t="str">
        <f aca="false">LEFT(B7007,2)</f>
        <v>03</v>
      </c>
      <c r="H7007" s="0" t="str">
        <f aca="false">I7007&amp;"_"&amp;G7007&amp;"_"&amp;F7007</f>
        <v>Strandtudse_03_20190410_DL2018092_VUCAarhus_koersel1</v>
      </c>
      <c r="I7007" s="61" t="str">
        <f aca="false">MID(RIGHT(B7007,LEN(B7007)-3),1,FIND("_",RIGHT(B7007,LEN(B7007)-3))-1)</f>
        <v>Strandtudse</v>
      </c>
      <c r="J7007" s="61" t="str">
        <f aca="false">TRIM(SUBSTITUTE(RIGHT(B7007,FIND(I7007,B7007)+1),"_",""))</f>
        <v>NegK</v>
      </c>
      <c r="K7007" s="0" t="str">
        <f aca="false">IFERROR(VALUE(SUBSTITUTE(E7007,".",",")),E7007)</f>
        <v>No Ct</v>
      </c>
      <c r="L7007" s="61" t="str">
        <f aca="false">IF(J7007="PosK",SUMIFS(K:K,J:J,"PosK",H:H,H7007),"")</f>
        <v/>
      </c>
      <c r="M7007" s="61" t="str">
        <f aca="false">IF(J7007="PosK",SUMIFS(K:K,J:J,"NegK",H:H,H7007),"")</f>
        <v/>
      </c>
      <c r="N7007" s="61" t="str">
        <f aca="false">IF(J7007="PosK",SUMIFS(K:K,J:J,"eDNA",H:H,H7007),"")</f>
        <v/>
      </c>
    </row>
    <row r="7008" customFormat="false" ht="14.25" hidden="false" customHeight="false" outlineLevel="0" collapsed="false">
      <c r="A7008" s="0" t="s">
        <v>766</v>
      </c>
      <c r="B7008" s="52" t="s">
        <v>767</v>
      </c>
      <c r="C7008" s="52" t="s">
        <v>751</v>
      </c>
      <c r="D7008" s="53" t="n">
        <v>0.1</v>
      </c>
      <c r="E7008" s="53" t="s">
        <v>748</v>
      </c>
      <c r="F7008" s="0" t="s">
        <v>1425</v>
      </c>
      <c r="G7008" s="0" t="str">
        <f aca="false">LEFT(B7008,2)</f>
        <v>03</v>
      </c>
      <c r="H7008" s="0" t="str">
        <f aca="false">I7008&amp;"_"&amp;G7008&amp;"_"&amp;F7008</f>
        <v>Strandtudse_03_20190410_DL2018092_VUCAarhus_koersel1</v>
      </c>
      <c r="I7008" s="61" t="str">
        <f aca="false">MID(RIGHT(B7008,LEN(B7008)-3),1,FIND("_",RIGHT(B7008,LEN(B7008)-3))-1)</f>
        <v>Strandtudse</v>
      </c>
      <c r="J7008" s="61" t="str">
        <f aca="false">TRIM(SUBSTITUTE(RIGHT(B7008,FIND(I7008,B7008)+1),"_",""))</f>
        <v>eDNA</v>
      </c>
      <c r="K7008" s="0" t="str">
        <f aca="false">IFERROR(VALUE(SUBSTITUTE(E7008,".",",")),E7008)</f>
        <v>No Ct</v>
      </c>
      <c r="L7008" s="61" t="str">
        <f aca="false">IF(J7008="PosK",SUMIFS(K:K,J:J,"PosK",H:H,H7008),"")</f>
        <v/>
      </c>
      <c r="M7008" s="61" t="str">
        <f aca="false">IF(J7008="PosK",SUMIFS(K:K,J:J,"NegK",H:H,H7008),"")</f>
        <v/>
      </c>
      <c r="N7008" s="61" t="str">
        <f aca="false">IF(J7008="PosK",SUMIFS(K:K,J:J,"eDNA",H:H,H7008),"")</f>
        <v/>
      </c>
      <c r="Q7008" s="62"/>
    </row>
    <row r="7009" customFormat="false" ht="14.25" hidden="false" customHeight="false" outlineLevel="0" collapsed="false">
      <c r="A7009" s="0" t="s">
        <v>768</v>
      </c>
      <c r="B7009" s="52" t="s">
        <v>767</v>
      </c>
      <c r="C7009" s="52" t="s">
        <v>751</v>
      </c>
      <c r="D7009" s="53" t="n">
        <v>0.1</v>
      </c>
      <c r="E7009" s="53" t="s">
        <v>748</v>
      </c>
      <c r="F7009" s="0" t="s">
        <v>1425</v>
      </c>
      <c r="G7009" s="0" t="str">
        <f aca="false">LEFT(B7009,2)</f>
        <v>03</v>
      </c>
      <c r="H7009" s="0" t="str">
        <f aca="false">I7009&amp;"_"&amp;G7009&amp;"_"&amp;F7009</f>
        <v>Strandtudse_03_20190410_DL2018092_VUCAarhus_koersel1</v>
      </c>
      <c r="I7009" s="61" t="str">
        <f aca="false">MID(RIGHT(B7009,LEN(B7009)-3),1,FIND("_",RIGHT(B7009,LEN(B7009)-3))-1)</f>
        <v>Strandtudse</v>
      </c>
      <c r="J7009" s="61" t="str">
        <f aca="false">TRIM(SUBSTITUTE(RIGHT(B7009,FIND(I7009,B7009)+1),"_",""))</f>
        <v>eDNA</v>
      </c>
      <c r="K7009" s="0" t="str">
        <f aca="false">IFERROR(VALUE(SUBSTITUTE(E7009,".",",")),E7009)</f>
        <v>No Ct</v>
      </c>
      <c r="L7009" s="61" t="str">
        <f aca="false">IF(J7009="PosK",SUMIFS(K:K,J:J,"PosK",H:H,H7009),"")</f>
        <v/>
      </c>
      <c r="M7009" s="61" t="str">
        <f aca="false">IF(J7009="PosK",SUMIFS(K:K,J:J,"NegK",H:H,H7009),"")</f>
        <v/>
      </c>
      <c r="N7009" s="61" t="str">
        <f aca="false">IF(J7009="PosK",SUMIFS(K:K,J:J,"eDNA",H:H,H7009),"")</f>
        <v/>
      </c>
      <c r="P7009" s="62"/>
      <c r="T7009" s="63"/>
      <c r="W7009" s="64"/>
    </row>
    <row r="7010" customFormat="false" ht="14.25" hidden="false" customHeight="false" outlineLevel="0" collapsed="false">
      <c r="A7010" s="0" t="s">
        <v>770</v>
      </c>
      <c r="B7010" s="52" t="s">
        <v>771</v>
      </c>
      <c r="C7010" s="52" t="s">
        <v>743</v>
      </c>
      <c r="D7010" s="53" t="n">
        <v>0.1</v>
      </c>
      <c r="E7010" s="53" t="n">
        <v>36.29</v>
      </c>
      <c r="F7010" s="0" t="s">
        <v>1425</v>
      </c>
      <c r="G7010" s="0" t="str">
        <f aca="false">LEFT(B7010,2)</f>
        <v>04</v>
      </c>
      <c r="H7010" s="0" t="str">
        <f aca="false">I7010&amp;"_"&amp;G7010&amp;"_"&amp;F7010</f>
        <v>GroenbrogetTudse_04_20190410_DL2018092_VUCAarhus_koersel1</v>
      </c>
      <c r="I7010" s="61" t="str">
        <f aca="false">MID(RIGHT(B7010,LEN(B7010)-3),1,FIND("_",RIGHT(B7010,LEN(B7010)-3))-1)</f>
        <v>GroenbrogetTudse</v>
      </c>
      <c r="J7010" s="61" t="str">
        <f aca="false">TRIM(SUBSTITUTE(RIGHT(B7010,FIND(I7010,B7010)+1),"_",""))</f>
        <v>PosK</v>
      </c>
      <c r="K7010" s="0" t="n">
        <f aca="false">IFERROR(VALUE(SUBSTITUTE(E7010,".",",")),E7010)</f>
        <v>36.29</v>
      </c>
      <c r="L7010" s="61" t="n">
        <f aca="false">IF(J7010="PosK",SUMIFS(K:K,J:J,"PosK",H:H,H7010),"")</f>
        <v>36.29</v>
      </c>
      <c r="M7010" s="61" t="n">
        <f aca="false">IF(J7010="PosK",SUMIFS(K:K,J:J,"NegK",H:H,H7010),"")</f>
        <v>0</v>
      </c>
      <c r="N7010" s="61" t="n">
        <f aca="false">IF(J7010="PosK",SUMIFS(K:K,J:J,"eDNA",H:H,H7010),"")</f>
        <v>0</v>
      </c>
      <c r="P7010" s="62" t="n">
        <f aca="false">IF(K7012="No Ct",0,K7012)</f>
        <v>0</v>
      </c>
      <c r="Q7010" s="62" t="n">
        <f aca="false">IF(K7013="No Ct",0,K7013)</f>
        <v>0</v>
      </c>
      <c r="R7010" s="0" t="str">
        <f aca="false">IF(AND(L7010&gt;0,M7010=0),"Valid","Invalid")</f>
        <v>Valid</v>
      </c>
      <c r="S7010" s="0" t="str">
        <f aca="false">IF(OR(P7010&gt;1,Q7010&gt;1),"Present","Absent")</f>
        <v>Absent</v>
      </c>
      <c r="T7010" s="63" t="str">
        <f aca="false">IF(OR(AND(P7010&gt;1,P7010&lt;41),AND(Q7010&gt;1,Q7010&lt;41)),"Ct&lt;41","Ct&gt;41")</f>
        <v>Ct&gt;41</v>
      </c>
      <c r="U7010" s="0" t="str">
        <f aca="false">I7010</f>
        <v>GroenbrogetTudse</v>
      </c>
      <c r="V7010" s="0" t="str">
        <f aca="false">MID(F7010,10,9)</f>
        <v>DL2018092</v>
      </c>
      <c r="W7010" s="64" t="str">
        <f aca="false">V7010&amp;"_"&amp;U7010&amp;"_"&amp;R7010&amp;"_"&amp;S7010&amp;"_"&amp;T7010</f>
        <v>DL2018092_GroenbrogetTudse_Valid_Absent_Ct&gt;41</v>
      </c>
    </row>
    <row r="7011" customFormat="false" ht="14.25" hidden="false" customHeight="false" outlineLevel="0" collapsed="false">
      <c r="A7011" s="0" t="s">
        <v>772</v>
      </c>
      <c r="B7011" s="52" t="s">
        <v>773</v>
      </c>
      <c r="C7011" s="52" t="s">
        <v>747</v>
      </c>
      <c r="D7011" s="53" t="n">
        <v>0.1</v>
      </c>
      <c r="E7011" s="53" t="s">
        <v>748</v>
      </c>
      <c r="F7011" s="0" t="s">
        <v>1425</v>
      </c>
      <c r="G7011" s="0" t="str">
        <f aca="false">LEFT(B7011,2)</f>
        <v>04</v>
      </c>
      <c r="H7011" s="0" t="str">
        <f aca="false">I7011&amp;"_"&amp;G7011&amp;"_"&amp;F7011</f>
        <v>GroenbrogetTudse_04_20190410_DL2018092_VUCAarhus_koersel1</v>
      </c>
      <c r="I7011" s="61" t="str">
        <f aca="false">MID(RIGHT(B7011,LEN(B7011)-3),1,FIND("_",RIGHT(B7011,LEN(B7011)-3))-1)</f>
        <v>GroenbrogetTudse</v>
      </c>
      <c r="J7011" s="61" t="str">
        <f aca="false">TRIM(SUBSTITUTE(RIGHT(B7011,FIND(I7011,B7011)+1),"_",""))</f>
        <v>NegK</v>
      </c>
      <c r="K7011" s="0" t="str">
        <f aca="false">IFERROR(VALUE(SUBSTITUTE(E7011,".",",")),E7011)</f>
        <v>No Ct</v>
      </c>
      <c r="L7011" s="61" t="str">
        <f aca="false">IF(J7011="PosK",SUMIFS(K:K,J:J,"PosK",H:H,H7011),"")</f>
        <v/>
      </c>
      <c r="M7011" s="61" t="str">
        <f aca="false">IF(J7011="PosK",SUMIFS(K:K,J:J,"NegK",H:H,H7011),"")</f>
        <v/>
      </c>
      <c r="N7011" s="61" t="str">
        <f aca="false">IF(J7011="PosK",SUMIFS(K:K,J:J,"eDNA",H:H,H7011),"")</f>
        <v/>
      </c>
    </row>
    <row r="7012" customFormat="false" ht="14.25" hidden="false" customHeight="false" outlineLevel="0" collapsed="false">
      <c r="A7012" s="0" t="s">
        <v>774</v>
      </c>
      <c r="B7012" s="52" t="s">
        <v>775</v>
      </c>
      <c r="C7012" s="52" t="s">
        <v>751</v>
      </c>
      <c r="D7012" s="53" t="n">
        <v>0.1</v>
      </c>
      <c r="E7012" s="53" t="s">
        <v>748</v>
      </c>
      <c r="F7012" s="0" t="s">
        <v>1425</v>
      </c>
      <c r="G7012" s="0" t="str">
        <f aca="false">LEFT(B7012,2)</f>
        <v>04</v>
      </c>
      <c r="H7012" s="0" t="str">
        <f aca="false">I7012&amp;"_"&amp;G7012&amp;"_"&amp;F7012</f>
        <v>GroenbrogetTudse_04_20190410_DL2018092_VUCAarhus_koersel1</v>
      </c>
      <c r="I7012" s="61" t="str">
        <f aca="false">MID(RIGHT(B7012,LEN(B7012)-3),1,FIND("_",RIGHT(B7012,LEN(B7012)-3))-1)</f>
        <v>GroenbrogetTudse</v>
      </c>
      <c r="J7012" s="61" t="str">
        <f aca="false">TRIM(SUBSTITUTE(RIGHT(B7012,FIND(I7012,B7012)+1),"_",""))</f>
        <v>eDNA</v>
      </c>
      <c r="K7012" s="0" t="str">
        <f aca="false">IFERROR(VALUE(SUBSTITUTE(E7012,".",",")),E7012)</f>
        <v>No Ct</v>
      </c>
      <c r="L7012" s="61" t="str">
        <f aca="false">IF(J7012="PosK",SUMIFS(K:K,J:J,"PosK",H:H,H7012),"")</f>
        <v/>
      </c>
      <c r="M7012" s="61" t="str">
        <f aca="false">IF(J7012="PosK",SUMIFS(K:K,J:J,"NegK",H:H,H7012),"")</f>
        <v/>
      </c>
      <c r="N7012" s="61" t="str">
        <f aca="false">IF(J7012="PosK",SUMIFS(K:K,J:J,"eDNA",H:H,H7012),"")</f>
        <v/>
      </c>
      <c r="Q7012" s="62"/>
    </row>
    <row r="7013" customFormat="false" ht="14.25" hidden="false" customHeight="false" outlineLevel="0" collapsed="false">
      <c r="A7013" s="0" t="s">
        <v>776</v>
      </c>
      <c r="B7013" s="52" t="s">
        <v>775</v>
      </c>
      <c r="C7013" s="52" t="s">
        <v>751</v>
      </c>
      <c r="D7013" s="53" t="n">
        <v>0.1</v>
      </c>
      <c r="E7013" s="53" t="s">
        <v>748</v>
      </c>
      <c r="F7013" s="0" t="s">
        <v>1425</v>
      </c>
      <c r="G7013" s="0" t="str">
        <f aca="false">LEFT(B7013,2)</f>
        <v>04</v>
      </c>
      <c r="H7013" s="0" t="str">
        <f aca="false">I7013&amp;"_"&amp;G7013&amp;"_"&amp;F7013</f>
        <v>GroenbrogetTudse_04_20190410_DL2018092_VUCAarhus_koersel1</v>
      </c>
      <c r="I7013" s="61" t="str">
        <f aca="false">MID(RIGHT(B7013,LEN(B7013)-3),1,FIND("_",RIGHT(B7013,LEN(B7013)-3))-1)</f>
        <v>GroenbrogetTudse</v>
      </c>
      <c r="J7013" s="61" t="str">
        <f aca="false">TRIM(SUBSTITUTE(RIGHT(B7013,FIND(I7013,B7013)+1),"_",""))</f>
        <v>eDNA</v>
      </c>
      <c r="K7013" s="0" t="str">
        <f aca="false">IFERROR(VALUE(SUBSTITUTE(E7013,".",",")),E7013)</f>
        <v>No Ct</v>
      </c>
      <c r="L7013" s="61" t="str">
        <f aca="false">IF(J7013="PosK",SUMIFS(K:K,J:J,"PosK",H:H,H7013),"")</f>
        <v/>
      </c>
      <c r="M7013" s="61" t="str">
        <f aca="false">IF(J7013="PosK",SUMIFS(K:K,J:J,"NegK",H:H,H7013),"")</f>
        <v/>
      </c>
      <c r="N7013" s="61" t="str">
        <f aca="false">IF(J7013="PosK",SUMIFS(K:K,J:J,"eDNA",H:H,H7013),"")</f>
        <v/>
      </c>
      <c r="P7013" s="62"/>
      <c r="T7013" s="63"/>
      <c r="W7013" s="64"/>
    </row>
    <row r="7014" customFormat="false" ht="14.25" hidden="false" customHeight="false" outlineLevel="0" collapsed="false">
      <c r="A7014" s="0" t="s">
        <v>778</v>
      </c>
      <c r="B7014" s="52" t="s">
        <v>779</v>
      </c>
      <c r="C7014" s="52" t="s">
        <v>743</v>
      </c>
      <c r="D7014" s="53" t="n">
        <v>0.1</v>
      </c>
      <c r="E7014" s="53" t="n">
        <v>34.62</v>
      </c>
      <c r="F7014" s="0" t="s">
        <v>1425</v>
      </c>
      <c r="G7014" s="0" t="str">
        <f aca="false">LEFT(B7014,2)</f>
        <v>05</v>
      </c>
      <c r="H7014" s="0" t="str">
        <f aca="false">I7014&amp;"_"&amp;G7014&amp;"_"&amp;F7014</f>
        <v>Loevfroe_05_20190410_DL2018092_VUCAarhus_koersel1</v>
      </c>
      <c r="I7014" s="61" t="str">
        <f aca="false">MID(RIGHT(B7014,LEN(B7014)-3),1,FIND("_",RIGHT(B7014,LEN(B7014)-3))-1)</f>
        <v>Loevfroe</v>
      </c>
      <c r="J7014" s="61" t="str">
        <f aca="false">TRIM(SUBSTITUTE(RIGHT(B7014,FIND(I7014,B7014)+1),"_",""))</f>
        <v>PosK</v>
      </c>
      <c r="K7014" s="0" t="n">
        <f aca="false">IFERROR(VALUE(SUBSTITUTE(E7014,".",",")),E7014)</f>
        <v>34.62</v>
      </c>
      <c r="L7014" s="61" t="n">
        <f aca="false">IF(J7014="PosK",SUMIFS(K:K,J:J,"PosK",H:H,H7014),"")</f>
        <v>34.62</v>
      </c>
      <c r="M7014" s="61" t="n">
        <f aca="false">IF(J7014="PosK",SUMIFS(K:K,J:J,"NegK",H:H,H7014),"")</f>
        <v>0</v>
      </c>
      <c r="N7014" s="61" t="n">
        <f aca="false">IF(J7014="PosK",SUMIFS(K:K,J:J,"eDNA",H:H,H7014),"")</f>
        <v>0</v>
      </c>
      <c r="P7014" s="62" t="n">
        <f aca="false">IF(K7016="No Ct",0,K7016)</f>
        <v>0</v>
      </c>
      <c r="Q7014" s="62" t="n">
        <f aca="false">IF(K7017="No Ct",0,K7017)</f>
        <v>0</v>
      </c>
      <c r="R7014" s="0" t="str">
        <f aca="false">IF(AND(L7014&gt;0,M7014=0),"Valid","Invalid")</f>
        <v>Valid</v>
      </c>
      <c r="S7014" s="0" t="str">
        <f aca="false">IF(OR(P7014&gt;1,Q7014&gt;1),"Present","Absent")</f>
        <v>Absent</v>
      </c>
      <c r="T7014" s="63" t="str">
        <f aca="false">IF(OR(AND(P7014&gt;1,P7014&lt;41),AND(Q7014&gt;1,Q7014&lt;41)),"Ct&lt;41","Ct&gt;41")</f>
        <v>Ct&gt;41</v>
      </c>
      <c r="U7014" s="0" t="str">
        <f aca="false">I7014</f>
        <v>Loevfroe</v>
      </c>
      <c r="V7014" s="0" t="str">
        <f aca="false">MID(F7014,10,9)</f>
        <v>DL2018092</v>
      </c>
      <c r="W7014" s="64" t="str">
        <f aca="false">V7014&amp;"_"&amp;U7014&amp;"_"&amp;R7014&amp;"_"&amp;S7014&amp;"_"&amp;T7014</f>
        <v>DL2018092_Loevfroe_Valid_Absent_Ct&gt;41</v>
      </c>
    </row>
    <row r="7015" customFormat="false" ht="14.25" hidden="false" customHeight="false" outlineLevel="0" collapsed="false">
      <c r="A7015" s="0" t="s">
        <v>780</v>
      </c>
      <c r="B7015" s="52" t="s">
        <v>781</v>
      </c>
      <c r="C7015" s="52" t="s">
        <v>747</v>
      </c>
      <c r="D7015" s="53" t="n">
        <v>0.1</v>
      </c>
      <c r="E7015" s="53" t="s">
        <v>748</v>
      </c>
      <c r="F7015" s="0" t="s">
        <v>1425</v>
      </c>
      <c r="G7015" s="0" t="str">
        <f aca="false">LEFT(B7015,2)</f>
        <v>05</v>
      </c>
      <c r="H7015" s="0" t="str">
        <f aca="false">I7015&amp;"_"&amp;G7015&amp;"_"&amp;F7015</f>
        <v>Loevfroe_05_20190410_DL2018092_VUCAarhus_koersel1</v>
      </c>
      <c r="I7015" s="61" t="str">
        <f aca="false">MID(RIGHT(B7015,LEN(B7015)-3),1,FIND("_",RIGHT(B7015,LEN(B7015)-3))-1)</f>
        <v>Loevfroe</v>
      </c>
      <c r="J7015" s="61" t="str">
        <f aca="false">TRIM(SUBSTITUTE(RIGHT(B7015,FIND(I7015,B7015)+1),"_",""))</f>
        <v>NegK</v>
      </c>
      <c r="K7015" s="0" t="str">
        <f aca="false">IFERROR(VALUE(SUBSTITUTE(E7015,".",",")),E7015)</f>
        <v>No Ct</v>
      </c>
      <c r="L7015" s="61" t="str">
        <f aca="false">IF(J7015="PosK",SUMIFS(K:K,J:J,"PosK",H:H,H7015),"")</f>
        <v/>
      </c>
      <c r="M7015" s="61" t="str">
        <f aca="false">IF(J7015="PosK",SUMIFS(K:K,J:J,"NegK",H:H,H7015),"")</f>
        <v/>
      </c>
      <c r="N7015" s="61" t="str">
        <f aca="false">IF(J7015="PosK",SUMIFS(K:K,J:J,"eDNA",H:H,H7015),"")</f>
        <v/>
      </c>
    </row>
    <row r="7016" customFormat="false" ht="14.25" hidden="false" customHeight="false" outlineLevel="0" collapsed="false">
      <c r="A7016" s="0" t="s">
        <v>782</v>
      </c>
      <c r="B7016" s="52" t="s">
        <v>783</v>
      </c>
      <c r="C7016" s="52" t="s">
        <v>751</v>
      </c>
      <c r="D7016" s="53" t="n">
        <v>0.1</v>
      </c>
      <c r="E7016" s="53" t="s">
        <v>748</v>
      </c>
      <c r="F7016" s="0" t="s">
        <v>1425</v>
      </c>
      <c r="G7016" s="0" t="str">
        <f aca="false">LEFT(B7016,2)</f>
        <v>05</v>
      </c>
      <c r="H7016" s="0" t="str">
        <f aca="false">I7016&amp;"_"&amp;G7016&amp;"_"&amp;F7016</f>
        <v>Loevfroe_05_20190410_DL2018092_VUCAarhus_koersel1</v>
      </c>
      <c r="I7016" s="61" t="str">
        <f aca="false">MID(RIGHT(B7016,LEN(B7016)-3),1,FIND("_",RIGHT(B7016,LEN(B7016)-3))-1)</f>
        <v>Loevfroe</v>
      </c>
      <c r="J7016" s="61" t="str">
        <f aca="false">TRIM(SUBSTITUTE(RIGHT(B7016,FIND(I7016,B7016)+1),"_",""))</f>
        <v>eDNA</v>
      </c>
      <c r="K7016" s="0" t="str">
        <f aca="false">IFERROR(VALUE(SUBSTITUTE(E7016,".",",")),E7016)</f>
        <v>No Ct</v>
      </c>
      <c r="L7016" s="61" t="str">
        <f aca="false">IF(J7016="PosK",SUMIFS(K:K,J:J,"PosK",H:H,H7016),"")</f>
        <v/>
      </c>
      <c r="M7016" s="61" t="str">
        <f aca="false">IF(J7016="PosK",SUMIFS(K:K,J:J,"NegK",H:H,H7016),"")</f>
        <v/>
      </c>
      <c r="N7016" s="61" t="str">
        <f aca="false">IF(J7016="PosK",SUMIFS(K:K,J:J,"eDNA",H:H,H7016),"")</f>
        <v/>
      </c>
      <c r="Q7016" s="62"/>
    </row>
    <row r="7017" customFormat="false" ht="14.25" hidden="false" customHeight="false" outlineLevel="0" collapsed="false">
      <c r="A7017" s="0" t="s">
        <v>784</v>
      </c>
      <c r="B7017" s="52" t="s">
        <v>783</v>
      </c>
      <c r="C7017" s="52" t="s">
        <v>751</v>
      </c>
      <c r="D7017" s="53" t="n">
        <v>0.1</v>
      </c>
      <c r="E7017" s="53" t="s">
        <v>748</v>
      </c>
      <c r="F7017" s="0" t="s">
        <v>1425</v>
      </c>
      <c r="G7017" s="0" t="str">
        <f aca="false">LEFT(B7017,2)</f>
        <v>05</v>
      </c>
      <c r="H7017" s="0" t="str">
        <f aca="false">I7017&amp;"_"&amp;G7017&amp;"_"&amp;F7017</f>
        <v>Loevfroe_05_20190410_DL2018092_VUCAarhus_koersel1</v>
      </c>
      <c r="I7017" s="61" t="str">
        <f aca="false">MID(RIGHT(B7017,LEN(B7017)-3),1,FIND("_",RIGHT(B7017,LEN(B7017)-3))-1)</f>
        <v>Loevfroe</v>
      </c>
      <c r="J7017" s="61" t="str">
        <f aca="false">TRIM(SUBSTITUTE(RIGHT(B7017,FIND(I7017,B7017)+1),"_",""))</f>
        <v>eDNA</v>
      </c>
      <c r="K7017" s="0" t="str">
        <f aca="false">IFERROR(VALUE(SUBSTITUTE(E7017,".",",")),E7017)</f>
        <v>No Ct</v>
      </c>
      <c r="L7017" s="61" t="str">
        <f aca="false">IF(J7017="PosK",SUMIFS(K:K,J:J,"PosK",H:H,H7017),"")</f>
        <v/>
      </c>
      <c r="M7017" s="61" t="str">
        <f aca="false">IF(J7017="PosK",SUMIFS(K:K,J:J,"NegK",H:H,H7017),"")</f>
        <v/>
      </c>
      <c r="N7017" s="61" t="str">
        <f aca="false">IF(J7017="PosK",SUMIFS(K:K,J:J,"eDNA",H:H,H7017),"")</f>
        <v/>
      </c>
      <c r="P7017" s="62"/>
      <c r="T7017" s="63"/>
      <c r="W7017" s="64"/>
    </row>
    <row r="7018" customFormat="false" ht="14.25" hidden="false" customHeight="false" outlineLevel="0" collapsed="false">
      <c r="A7018" s="0" t="s">
        <v>786</v>
      </c>
      <c r="B7018" s="52" t="s">
        <v>787</v>
      </c>
      <c r="C7018" s="52" t="s">
        <v>743</v>
      </c>
      <c r="D7018" s="53" t="n">
        <v>0.1</v>
      </c>
      <c r="E7018" s="53" t="n">
        <v>31.7</v>
      </c>
      <c r="F7018" s="0" t="s">
        <v>1425</v>
      </c>
      <c r="G7018" s="0" t="str">
        <f aca="false">LEFT(B7018,2)</f>
        <v>06</v>
      </c>
      <c r="H7018" s="0" t="str">
        <f aca="false">I7018&amp;"_"&amp;G7018&amp;"_"&amp;F7018</f>
        <v>Springfroe_06_20190410_DL2018092_VUCAarhus_koersel1</v>
      </c>
      <c r="I7018" s="61" t="str">
        <f aca="false">MID(RIGHT(B7018,LEN(B7018)-3),1,FIND("_",RIGHT(B7018,LEN(B7018)-3))-1)</f>
        <v>Springfroe</v>
      </c>
      <c r="J7018" s="61" t="str">
        <f aca="false">TRIM(SUBSTITUTE(RIGHT(B7018,FIND(I7018,B7018)+1),"_",""))</f>
        <v>PosK</v>
      </c>
      <c r="K7018" s="0" t="n">
        <f aca="false">IFERROR(VALUE(SUBSTITUTE(E7018,".",",")),E7018)</f>
        <v>31.7</v>
      </c>
      <c r="L7018" s="61" t="n">
        <f aca="false">IF(J7018="PosK",SUMIFS(K:K,J:J,"PosK",H:H,H7018),"")</f>
        <v>31.7</v>
      </c>
      <c r="M7018" s="61" t="n">
        <f aca="false">IF(J7018="PosK",SUMIFS(K:K,J:J,"NegK",H:H,H7018),"")</f>
        <v>0</v>
      </c>
      <c r="N7018" s="61" t="n">
        <f aca="false">IF(J7018="PosK",SUMIFS(K:K,J:J,"eDNA",H:H,H7018),"")</f>
        <v>0</v>
      </c>
      <c r="P7018" s="62" t="n">
        <f aca="false">IF(K7020="No Ct",0,K7020)</f>
        <v>0</v>
      </c>
      <c r="Q7018" s="62" t="n">
        <f aca="false">IF(K7021="No Ct",0,K7021)</f>
        <v>0</v>
      </c>
      <c r="R7018" s="0" t="str">
        <f aca="false">IF(AND(L7018&gt;0,M7018=0),"Valid","Invalid")</f>
        <v>Valid</v>
      </c>
      <c r="S7018" s="0" t="str">
        <f aca="false">IF(OR(P7018&gt;1,Q7018&gt;1),"Present","Absent")</f>
        <v>Absent</v>
      </c>
      <c r="T7018" s="63" t="str">
        <f aca="false">IF(OR(AND(P7018&gt;1,P7018&lt;41),AND(Q7018&gt;1,Q7018&lt;41)),"Ct&lt;41","Ct&gt;41")</f>
        <v>Ct&gt;41</v>
      </c>
      <c r="U7018" s="0" t="str">
        <f aca="false">I7018</f>
        <v>Springfroe</v>
      </c>
      <c r="V7018" s="0" t="str">
        <f aca="false">MID(F7018,10,9)</f>
        <v>DL2018092</v>
      </c>
      <c r="W7018" s="64" t="str">
        <f aca="false">V7018&amp;"_"&amp;U7018&amp;"_"&amp;R7018&amp;"_"&amp;S7018&amp;"_"&amp;T7018</f>
        <v>DL2018092_Springfroe_Valid_Absent_Ct&gt;41</v>
      </c>
    </row>
    <row r="7019" customFormat="false" ht="14.25" hidden="false" customHeight="false" outlineLevel="0" collapsed="false">
      <c r="A7019" s="0" t="s">
        <v>788</v>
      </c>
      <c r="B7019" s="52" t="s">
        <v>789</v>
      </c>
      <c r="C7019" s="52" t="s">
        <v>747</v>
      </c>
      <c r="D7019" s="53" t="n">
        <v>0.1</v>
      </c>
      <c r="E7019" s="53" t="s">
        <v>748</v>
      </c>
      <c r="F7019" s="0" t="s">
        <v>1425</v>
      </c>
      <c r="G7019" s="0" t="str">
        <f aca="false">LEFT(B7019,2)</f>
        <v>06</v>
      </c>
      <c r="H7019" s="0" t="str">
        <f aca="false">I7019&amp;"_"&amp;G7019&amp;"_"&amp;F7019</f>
        <v>Springfroe_06_20190410_DL2018092_VUCAarhus_koersel1</v>
      </c>
      <c r="I7019" s="61" t="str">
        <f aca="false">MID(RIGHT(B7019,LEN(B7019)-3),1,FIND("_",RIGHT(B7019,LEN(B7019)-3))-1)</f>
        <v>Springfroe</v>
      </c>
      <c r="J7019" s="61" t="str">
        <f aca="false">TRIM(SUBSTITUTE(RIGHT(B7019,FIND(I7019,B7019)+1),"_",""))</f>
        <v>NegK</v>
      </c>
      <c r="K7019" s="0" t="str">
        <f aca="false">IFERROR(VALUE(SUBSTITUTE(E7019,".",",")),E7019)</f>
        <v>No Ct</v>
      </c>
      <c r="L7019" s="61" t="str">
        <f aca="false">IF(J7019="PosK",SUMIFS(K:K,J:J,"PosK",H:H,H7019),"")</f>
        <v/>
      </c>
      <c r="M7019" s="61" t="str">
        <f aca="false">IF(J7019="PosK",SUMIFS(K:K,J:J,"NegK",H:H,H7019),"")</f>
        <v/>
      </c>
      <c r="N7019" s="61" t="str">
        <f aca="false">IF(J7019="PosK",SUMIFS(K:K,J:J,"eDNA",H:H,H7019),"")</f>
        <v/>
      </c>
    </row>
    <row r="7020" customFormat="false" ht="14.25" hidden="false" customHeight="false" outlineLevel="0" collapsed="false">
      <c r="A7020" s="0" t="s">
        <v>790</v>
      </c>
      <c r="B7020" s="52" t="s">
        <v>791</v>
      </c>
      <c r="C7020" s="52" t="s">
        <v>751</v>
      </c>
      <c r="D7020" s="53" t="n">
        <v>0.1</v>
      </c>
      <c r="E7020" s="53" t="s">
        <v>748</v>
      </c>
      <c r="F7020" s="0" t="s">
        <v>1425</v>
      </c>
      <c r="G7020" s="0" t="str">
        <f aca="false">LEFT(B7020,2)</f>
        <v>06</v>
      </c>
      <c r="H7020" s="0" t="str">
        <f aca="false">I7020&amp;"_"&amp;G7020&amp;"_"&amp;F7020</f>
        <v>Springfroe_06_20190410_DL2018092_VUCAarhus_koersel1</v>
      </c>
      <c r="I7020" s="61" t="str">
        <f aca="false">MID(RIGHT(B7020,LEN(B7020)-3),1,FIND("_",RIGHT(B7020,LEN(B7020)-3))-1)</f>
        <v>Springfroe</v>
      </c>
      <c r="J7020" s="61" t="str">
        <f aca="false">TRIM(SUBSTITUTE(RIGHT(B7020,FIND(I7020,B7020)+1),"_",""))</f>
        <v>eDNA</v>
      </c>
      <c r="K7020" s="0" t="str">
        <f aca="false">IFERROR(VALUE(SUBSTITUTE(E7020,".",",")),E7020)</f>
        <v>No Ct</v>
      </c>
      <c r="L7020" s="61" t="str">
        <f aca="false">IF(J7020="PosK",SUMIFS(K:K,J:J,"PosK",H:H,H7020),"")</f>
        <v/>
      </c>
      <c r="M7020" s="61" t="str">
        <f aca="false">IF(J7020="PosK",SUMIFS(K:K,J:J,"NegK",H:H,H7020),"")</f>
        <v/>
      </c>
      <c r="N7020" s="61" t="str">
        <f aca="false">IF(J7020="PosK",SUMIFS(K:K,J:J,"eDNA",H:H,H7020),"")</f>
        <v/>
      </c>
      <c r="Q7020" s="62"/>
    </row>
    <row r="7021" customFormat="false" ht="14.25" hidden="false" customHeight="false" outlineLevel="0" collapsed="false">
      <c r="A7021" s="0" t="s">
        <v>792</v>
      </c>
      <c r="B7021" s="52" t="s">
        <v>791</v>
      </c>
      <c r="C7021" s="52" t="s">
        <v>751</v>
      </c>
      <c r="D7021" s="53" t="n">
        <v>0.1</v>
      </c>
      <c r="E7021" s="53" t="s">
        <v>748</v>
      </c>
      <c r="F7021" s="0" t="s">
        <v>1425</v>
      </c>
      <c r="G7021" s="0" t="str">
        <f aca="false">LEFT(B7021,2)</f>
        <v>06</v>
      </c>
      <c r="H7021" s="0" t="str">
        <f aca="false">I7021&amp;"_"&amp;G7021&amp;"_"&amp;F7021</f>
        <v>Springfroe_06_20190410_DL2018092_VUCAarhus_koersel1</v>
      </c>
      <c r="I7021" s="61" t="str">
        <f aca="false">MID(RIGHT(B7021,LEN(B7021)-3),1,FIND("_",RIGHT(B7021,LEN(B7021)-3))-1)</f>
        <v>Springfroe</v>
      </c>
      <c r="J7021" s="61" t="str">
        <f aca="false">TRIM(SUBSTITUTE(RIGHT(B7021,FIND(I7021,B7021)+1),"_",""))</f>
        <v>eDNA</v>
      </c>
      <c r="K7021" s="0" t="str">
        <f aca="false">IFERROR(VALUE(SUBSTITUTE(E7021,".",",")),E7021)</f>
        <v>No Ct</v>
      </c>
      <c r="L7021" s="61" t="str">
        <f aca="false">IF(J7021="PosK",SUMIFS(K:K,J:J,"PosK",H:H,H7021),"")</f>
        <v/>
      </c>
      <c r="M7021" s="61" t="str">
        <f aca="false">IF(J7021="PosK",SUMIFS(K:K,J:J,"NegK",H:H,H7021),"")</f>
        <v/>
      </c>
      <c r="N7021" s="61" t="str">
        <f aca="false">IF(J7021="PosK",SUMIFS(K:K,J:J,"eDNA",H:H,H7021),"")</f>
        <v/>
      </c>
      <c r="P7021" s="62"/>
      <c r="T7021" s="63"/>
      <c r="W7021" s="64"/>
    </row>
    <row r="7022" customFormat="false" ht="14.25" hidden="false" customHeight="false" outlineLevel="0" collapsed="false">
      <c r="A7022" s="0" t="s">
        <v>794</v>
      </c>
      <c r="B7022" s="52" t="s">
        <v>960</v>
      </c>
      <c r="C7022" s="52" t="s">
        <v>743</v>
      </c>
      <c r="D7022" s="53" t="n">
        <v>0.1</v>
      </c>
      <c r="E7022" s="53" t="n">
        <v>31.89</v>
      </c>
      <c r="F7022" s="0" t="s">
        <v>1425</v>
      </c>
      <c r="G7022" s="0" t="str">
        <f aca="false">LEFT(B7022,2)</f>
        <v>07</v>
      </c>
      <c r="H7022" s="0" t="str">
        <f aca="false">I7022&amp;"_"&amp;G7022&amp;"_"&amp;F7022</f>
        <v>Springfroe_07_20190410_DL2018092_VUCAarhus_koersel1</v>
      </c>
      <c r="I7022" s="61" t="str">
        <f aca="false">MID(RIGHT(B7022,LEN(B7022)-3),1,FIND("_",RIGHT(B7022,LEN(B7022)-3))-1)</f>
        <v>Springfroe</v>
      </c>
      <c r="J7022" s="61" t="str">
        <f aca="false">TRIM(SUBSTITUTE(RIGHT(B7022,FIND(I7022,B7022)+1),"_",""))</f>
        <v>PosK</v>
      </c>
      <c r="K7022" s="0" t="n">
        <f aca="false">IFERROR(VALUE(SUBSTITUTE(E7022,".",",")),E7022)</f>
        <v>31.89</v>
      </c>
      <c r="L7022" s="61" t="n">
        <f aca="false">IF(J7022="PosK",SUMIFS(K:K,J:J,"PosK",H:H,H7022),"")</f>
        <v>31.89</v>
      </c>
      <c r="M7022" s="61" t="n">
        <f aca="false">IF(J7022="PosK",SUMIFS(K:K,J:J,"NegK",H:H,H7022),"")</f>
        <v>0</v>
      </c>
      <c r="N7022" s="61" t="n">
        <f aca="false">IF(J7022="PosK",SUMIFS(K:K,J:J,"eDNA",H:H,H7022),"")</f>
        <v>0</v>
      </c>
      <c r="P7022" s="62" t="n">
        <f aca="false">IF(K7024="No Ct",0,K7024)</f>
        <v>0</v>
      </c>
      <c r="Q7022" s="62" t="n">
        <f aca="false">IF(K7025="No Ct",0,K7025)</f>
        <v>0</v>
      </c>
      <c r="R7022" s="0" t="str">
        <f aca="false">IF(AND(L7022&gt;0,M7022=0),"Valid","Invalid")</f>
        <v>Valid</v>
      </c>
      <c r="S7022" s="0" t="str">
        <f aca="false">IF(OR(P7022&gt;1,Q7022&gt;1),"Present","Absent")</f>
        <v>Absent</v>
      </c>
      <c r="T7022" s="63" t="str">
        <f aca="false">IF(OR(AND(P7022&gt;1,P7022&lt;41),AND(Q7022&gt;1,Q7022&lt;41)),"Ct&lt;41","Ct&gt;41")</f>
        <v>Ct&gt;41</v>
      </c>
      <c r="U7022" s="0" t="str">
        <f aca="false">I7022</f>
        <v>Springfroe</v>
      </c>
      <c r="V7022" s="0" t="str">
        <f aca="false">MID(F7022,10,9)</f>
        <v>DL2018092</v>
      </c>
      <c r="W7022" s="64" t="str">
        <f aca="false">V7022&amp;"_"&amp;U7022&amp;"_"&amp;R7022&amp;"_"&amp;S7022&amp;"_"&amp;T7022</f>
        <v>DL2018092_Springfroe_Valid_Absent_Ct&gt;41</v>
      </c>
    </row>
    <row r="7023" customFormat="false" ht="14.25" hidden="false" customHeight="false" outlineLevel="0" collapsed="false">
      <c r="A7023" s="0" t="s">
        <v>796</v>
      </c>
      <c r="B7023" s="52" t="s">
        <v>961</v>
      </c>
      <c r="C7023" s="52" t="s">
        <v>747</v>
      </c>
      <c r="D7023" s="53" t="n">
        <v>0.1</v>
      </c>
      <c r="E7023" s="53" t="s">
        <v>748</v>
      </c>
      <c r="F7023" s="0" t="s">
        <v>1425</v>
      </c>
      <c r="G7023" s="0" t="str">
        <f aca="false">LEFT(B7023,2)</f>
        <v>07</v>
      </c>
      <c r="H7023" s="0" t="str">
        <f aca="false">I7023&amp;"_"&amp;G7023&amp;"_"&amp;F7023</f>
        <v>Springfroe_07_20190410_DL2018092_VUCAarhus_koersel1</v>
      </c>
      <c r="I7023" s="61" t="str">
        <f aca="false">MID(RIGHT(B7023,LEN(B7023)-3),1,FIND("_",RIGHT(B7023,LEN(B7023)-3))-1)</f>
        <v>Springfroe</v>
      </c>
      <c r="J7023" s="61" t="str">
        <f aca="false">TRIM(SUBSTITUTE(RIGHT(B7023,FIND(I7023,B7023)+1),"_",""))</f>
        <v>NegK</v>
      </c>
      <c r="K7023" s="0" t="str">
        <f aca="false">IFERROR(VALUE(SUBSTITUTE(E7023,".",",")),E7023)</f>
        <v>No Ct</v>
      </c>
      <c r="L7023" s="61" t="str">
        <f aca="false">IF(J7023="PosK",SUMIFS(K:K,J:J,"PosK",H:H,H7023),"")</f>
        <v/>
      </c>
      <c r="M7023" s="61" t="str">
        <f aca="false">IF(J7023="PosK",SUMIFS(K:K,J:J,"NegK",H:H,H7023),"")</f>
        <v/>
      </c>
      <c r="N7023" s="61" t="str">
        <f aca="false">IF(J7023="PosK",SUMIFS(K:K,J:J,"eDNA",H:H,H7023),"")</f>
        <v/>
      </c>
    </row>
    <row r="7024" customFormat="false" ht="14.25" hidden="false" customHeight="false" outlineLevel="0" collapsed="false">
      <c r="A7024" s="0" t="s">
        <v>798</v>
      </c>
      <c r="B7024" s="52" t="s">
        <v>962</v>
      </c>
      <c r="C7024" s="52" t="s">
        <v>751</v>
      </c>
      <c r="D7024" s="53" t="n">
        <v>0.1</v>
      </c>
      <c r="E7024" s="53" t="s">
        <v>748</v>
      </c>
      <c r="F7024" s="0" t="s">
        <v>1425</v>
      </c>
      <c r="G7024" s="0" t="str">
        <f aca="false">LEFT(B7024,2)</f>
        <v>07</v>
      </c>
      <c r="H7024" s="0" t="str">
        <f aca="false">I7024&amp;"_"&amp;G7024&amp;"_"&amp;F7024</f>
        <v>Springfroe_07_20190410_DL2018092_VUCAarhus_koersel1</v>
      </c>
      <c r="I7024" s="61" t="str">
        <f aca="false">MID(RIGHT(B7024,LEN(B7024)-3),1,FIND("_",RIGHT(B7024,LEN(B7024)-3))-1)</f>
        <v>Springfroe</v>
      </c>
      <c r="J7024" s="61" t="str">
        <f aca="false">TRIM(SUBSTITUTE(RIGHT(B7024,FIND(I7024,B7024)+1),"_",""))</f>
        <v>eDNA</v>
      </c>
      <c r="K7024" s="0" t="str">
        <f aca="false">IFERROR(VALUE(SUBSTITUTE(E7024,".",",")),E7024)</f>
        <v>No Ct</v>
      </c>
      <c r="L7024" s="61" t="str">
        <f aca="false">IF(J7024="PosK",SUMIFS(K:K,J:J,"PosK",H:H,H7024),"")</f>
        <v/>
      </c>
      <c r="M7024" s="61" t="str">
        <f aca="false">IF(J7024="PosK",SUMIFS(K:K,J:J,"NegK",H:H,H7024),"")</f>
        <v/>
      </c>
      <c r="N7024" s="61" t="str">
        <f aca="false">IF(J7024="PosK",SUMIFS(K:K,J:J,"eDNA",H:H,H7024),"")</f>
        <v/>
      </c>
      <c r="Q7024" s="62"/>
    </row>
    <row r="7025" customFormat="false" ht="14.25" hidden="false" customHeight="false" outlineLevel="0" collapsed="false">
      <c r="A7025" s="0" t="s">
        <v>800</v>
      </c>
      <c r="B7025" s="52" t="s">
        <v>962</v>
      </c>
      <c r="C7025" s="52" t="s">
        <v>751</v>
      </c>
      <c r="D7025" s="53" t="n">
        <v>0.1</v>
      </c>
      <c r="E7025" s="53" t="s">
        <v>748</v>
      </c>
      <c r="F7025" s="0" t="s">
        <v>1425</v>
      </c>
      <c r="G7025" s="0" t="str">
        <f aca="false">LEFT(B7025,2)</f>
        <v>07</v>
      </c>
      <c r="H7025" s="0" t="str">
        <f aca="false">I7025&amp;"_"&amp;G7025&amp;"_"&amp;F7025</f>
        <v>Springfroe_07_20190410_DL2018092_VUCAarhus_koersel1</v>
      </c>
      <c r="I7025" s="61" t="str">
        <f aca="false">MID(RIGHT(B7025,LEN(B7025)-3),1,FIND("_",RIGHT(B7025,LEN(B7025)-3))-1)</f>
        <v>Springfroe</v>
      </c>
      <c r="J7025" s="61" t="str">
        <f aca="false">TRIM(SUBSTITUTE(RIGHT(B7025,FIND(I7025,B7025)+1),"_",""))</f>
        <v>eDNA</v>
      </c>
      <c r="K7025" s="0" t="str">
        <f aca="false">IFERROR(VALUE(SUBSTITUTE(E7025,".",",")),E7025)</f>
        <v>No Ct</v>
      </c>
      <c r="L7025" s="61" t="str">
        <f aca="false">IF(J7025="PosK",SUMIFS(K:K,J:J,"PosK",H:H,H7025),"")</f>
        <v/>
      </c>
      <c r="M7025" s="61" t="str">
        <f aca="false">IF(J7025="PosK",SUMIFS(K:K,J:J,"NegK",H:H,H7025),"")</f>
        <v/>
      </c>
      <c r="N7025" s="61" t="str">
        <f aca="false">IF(J7025="PosK",SUMIFS(K:K,J:J,"eDNA",H:H,H7025),"")</f>
        <v/>
      </c>
      <c r="P7025" s="62"/>
      <c r="T7025" s="63"/>
      <c r="W7025" s="64"/>
    </row>
    <row r="7026" customFormat="false" ht="14.25" hidden="false" customHeight="false" outlineLevel="0" collapsed="false">
      <c r="A7026" s="0" t="s">
        <v>802</v>
      </c>
      <c r="B7026" s="52" t="s">
        <v>964</v>
      </c>
      <c r="C7026" s="52" t="s">
        <v>743</v>
      </c>
      <c r="D7026" s="53" t="n">
        <v>0.1</v>
      </c>
      <c r="E7026" s="53" t="s">
        <v>748</v>
      </c>
      <c r="F7026" s="0" t="s">
        <v>1425</v>
      </c>
      <c r="G7026" s="0" t="str">
        <f aca="false">LEFT(B7026,2)</f>
        <v>08</v>
      </c>
      <c r="H7026" s="0" t="str">
        <f aca="false">I7026&amp;"_"&amp;G7026&amp;"_"&amp;F7026</f>
        <v>Klokkefroe_08_20190410_DL2018092_VUCAarhus_koersel1</v>
      </c>
      <c r="I7026" s="61" t="str">
        <f aca="false">MID(RIGHT(B7026,LEN(B7026)-3),1,FIND("_",RIGHT(B7026,LEN(B7026)-3))-1)</f>
        <v>Klokkefroe</v>
      </c>
      <c r="J7026" s="61" t="str">
        <f aca="false">TRIM(SUBSTITUTE(RIGHT(B7026,FIND(I7026,B7026)+1),"_",""))</f>
        <v>PosK</v>
      </c>
      <c r="K7026" s="0" t="str">
        <f aca="false">IFERROR(VALUE(SUBSTITUTE(E7026,".",",")),E7026)</f>
        <v>No Ct</v>
      </c>
      <c r="L7026" s="61" t="n">
        <f aca="false">IF(J7026="PosK",SUMIFS(K:K,J:J,"PosK",H:H,H7026),"")</f>
        <v>0</v>
      </c>
      <c r="M7026" s="61" t="n">
        <f aca="false">IF(J7026="PosK",SUMIFS(K:K,J:J,"NegK",H:H,H7026),"")</f>
        <v>0</v>
      </c>
      <c r="N7026" s="61" t="n">
        <f aca="false">IF(J7026="PosK",SUMIFS(K:K,J:J,"eDNA",H:H,H7026),"")</f>
        <v>0</v>
      </c>
      <c r="P7026" s="62" t="n">
        <f aca="false">IF(K7028="No Ct",0,K7028)</f>
        <v>0</v>
      </c>
      <c r="Q7026" s="62" t="n">
        <f aca="false">IF(K7029="No Ct",0,K7029)</f>
        <v>0</v>
      </c>
      <c r="R7026" s="0" t="str">
        <f aca="false">IF(AND(L7026&gt;0,M7026=0),"Valid","Invalid")</f>
        <v>Invalid</v>
      </c>
      <c r="S7026" s="0" t="str">
        <f aca="false">IF(OR(P7026&gt;1,Q7026&gt;1),"Present","Absent")</f>
        <v>Absent</v>
      </c>
      <c r="T7026" s="63" t="str">
        <f aca="false">IF(OR(AND(P7026&gt;1,P7026&lt;41),AND(Q7026&gt;1,Q7026&lt;41)),"Ct&lt;41","Ct&gt;41")</f>
        <v>Ct&gt;41</v>
      </c>
      <c r="U7026" s="0" t="str">
        <f aca="false">I7026</f>
        <v>Klokkefroe</v>
      </c>
      <c r="V7026" s="0" t="str">
        <f aca="false">MID(F7026,10,9)</f>
        <v>DL2018092</v>
      </c>
      <c r="W7026" s="64" t="str">
        <f aca="false">V7026&amp;"_"&amp;U7026&amp;"_"&amp;R7026&amp;"_"&amp;S7026&amp;"_"&amp;T7026</f>
        <v>DL2018092_Klokkefroe_Invalid_Absent_Ct&gt;41</v>
      </c>
    </row>
    <row r="7027" customFormat="false" ht="14.25" hidden="false" customHeight="false" outlineLevel="0" collapsed="false">
      <c r="A7027" s="0" t="s">
        <v>804</v>
      </c>
      <c r="B7027" s="52" t="s">
        <v>965</v>
      </c>
      <c r="C7027" s="52" t="s">
        <v>747</v>
      </c>
      <c r="D7027" s="53" t="n">
        <v>0.1</v>
      </c>
      <c r="E7027" s="53" t="s">
        <v>748</v>
      </c>
      <c r="F7027" s="0" t="s">
        <v>1425</v>
      </c>
      <c r="G7027" s="0" t="str">
        <f aca="false">LEFT(B7027,2)</f>
        <v>08</v>
      </c>
      <c r="H7027" s="0" t="str">
        <f aca="false">I7027&amp;"_"&amp;G7027&amp;"_"&amp;F7027</f>
        <v>Klokkefroe_08_20190410_DL2018092_VUCAarhus_koersel1</v>
      </c>
      <c r="I7027" s="61" t="str">
        <f aca="false">MID(RIGHT(B7027,LEN(B7027)-3),1,FIND("_",RIGHT(B7027,LEN(B7027)-3))-1)</f>
        <v>Klokkefroe</v>
      </c>
      <c r="J7027" s="61" t="str">
        <f aca="false">TRIM(SUBSTITUTE(RIGHT(B7027,FIND(I7027,B7027)+1),"_",""))</f>
        <v>NegK</v>
      </c>
      <c r="K7027" s="0" t="str">
        <f aca="false">IFERROR(VALUE(SUBSTITUTE(E7027,".",",")),E7027)</f>
        <v>No Ct</v>
      </c>
      <c r="L7027" s="61" t="str">
        <f aca="false">IF(J7027="PosK",SUMIFS(K:K,J:J,"PosK",H:H,H7027),"")</f>
        <v/>
      </c>
      <c r="M7027" s="61" t="str">
        <f aca="false">IF(J7027="PosK",SUMIFS(K:K,J:J,"NegK",H:H,H7027),"")</f>
        <v/>
      </c>
      <c r="N7027" s="61" t="str">
        <f aca="false">IF(J7027="PosK",SUMIFS(K:K,J:J,"eDNA",H:H,H7027),"")</f>
        <v/>
      </c>
    </row>
    <row r="7028" customFormat="false" ht="14.25" hidden="false" customHeight="false" outlineLevel="0" collapsed="false">
      <c r="A7028" s="0" t="s">
        <v>806</v>
      </c>
      <c r="B7028" s="52" t="s">
        <v>966</v>
      </c>
      <c r="C7028" s="52" t="s">
        <v>751</v>
      </c>
      <c r="D7028" s="53" t="n">
        <v>0.1</v>
      </c>
      <c r="E7028" s="53" t="s">
        <v>748</v>
      </c>
      <c r="F7028" s="0" t="s">
        <v>1425</v>
      </c>
      <c r="G7028" s="0" t="str">
        <f aca="false">LEFT(B7028,2)</f>
        <v>08</v>
      </c>
      <c r="H7028" s="0" t="str">
        <f aca="false">I7028&amp;"_"&amp;G7028&amp;"_"&amp;F7028</f>
        <v>Klokkefroe_08_20190410_DL2018092_VUCAarhus_koersel1</v>
      </c>
      <c r="I7028" s="61" t="str">
        <f aca="false">MID(RIGHT(B7028,LEN(B7028)-3),1,FIND("_",RIGHT(B7028,LEN(B7028)-3))-1)</f>
        <v>Klokkefroe</v>
      </c>
      <c r="J7028" s="61" t="str">
        <f aca="false">TRIM(SUBSTITUTE(RIGHT(B7028,FIND(I7028,B7028)+1),"_",""))</f>
        <v>eDNA</v>
      </c>
      <c r="K7028" s="0" t="str">
        <f aca="false">IFERROR(VALUE(SUBSTITUTE(E7028,".",",")),E7028)</f>
        <v>No Ct</v>
      </c>
      <c r="L7028" s="61" t="str">
        <f aca="false">IF(J7028="PosK",SUMIFS(K:K,J:J,"PosK",H:H,H7028),"")</f>
        <v/>
      </c>
      <c r="M7028" s="61" t="str">
        <f aca="false">IF(J7028="PosK",SUMIFS(K:K,J:J,"NegK",H:H,H7028),"")</f>
        <v/>
      </c>
      <c r="N7028" s="61" t="str">
        <f aca="false">IF(J7028="PosK",SUMIFS(K:K,J:J,"eDNA",H:H,H7028),"")</f>
        <v/>
      </c>
      <c r="Q7028" s="62"/>
    </row>
    <row r="7029" customFormat="false" ht="14.25" hidden="false" customHeight="false" outlineLevel="0" collapsed="false">
      <c r="A7029" s="0" t="s">
        <v>808</v>
      </c>
      <c r="B7029" s="52" t="s">
        <v>966</v>
      </c>
      <c r="C7029" s="52" t="s">
        <v>751</v>
      </c>
      <c r="D7029" s="53" t="n">
        <v>0.1</v>
      </c>
      <c r="E7029" s="53" t="s">
        <v>748</v>
      </c>
      <c r="F7029" s="0" t="s">
        <v>1425</v>
      </c>
      <c r="G7029" s="0" t="str">
        <f aca="false">LEFT(B7029,2)</f>
        <v>08</v>
      </c>
      <c r="H7029" s="0" t="str">
        <f aca="false">I7029&amp;"_"&amp;G7029&amp;"_"&amp;F7029</f>
        <v>Klokkefroe_08_20190410_DL2018092_VUCAarhus_koersel1</v>
      </c>
      <c r="I7029" s="61" t="str">
        <f aca="false">MID(RIGHT(B7029,LEN(B7029)-3),1,FIND("_",RIGHT(B7029,LEN(B7029)-3))-1)</f>
        <v>Klokkefroe</v>
      </c>
      <c r="J7029" s="61" t="str">
        <f aca="false">TRIM(SUBSTITUTE(RIGHT(B7029,FIND(I7029,B7029)+1),"_",""))</f>
        <v>eDNA</v>
      </c>
      <c r="K7029" s="0" t="str">
        <f aca="false">IFERROR(VALUE(SUBSTITUTE(E7029,".",",")),E7029)</f>
        <v>No Ct</v>
      </c>
      <c r="L7029" s="61" t="str">
        <f aca="false">IF(J7029="PosK",SUMIFS(K:K,J:J,"PosK",H:H,H7029),"")</f>
        <v/>
      </c>
      <c r="M7029" s="61" t="str">
        <f aca="false">IF(J7029="PosK",SUMIFS(K:K,J:J,"NegK",H:H,H7029),"")</f>
        <v/>
      </c>
      <c r="N7029" s="61" t="str">
        <f aca="false">IF(J7029="PosK",SUMIFS(K:K,J:J,"eDNA",H:H,H7029),"")</f>
        <v/>
      </c>
      <c r="P7029" s="62"/>
      <c r="T7029" s="63"/>
      <c r="W7029" s="64"/>
    </row>
    <row r="7030" customFormat="false" ht="14.25" hidden="false" customHeight="false" outlineLevel="0" collapsed="false">
      <c r="A7030" s="0" t="s">
        <v>810</v>
      </c>
      <c r="B7030" s="52" t="s">
        <v>968</v>
      </c>
      <c r="C7030" s="52" t="s">
        <v>743</v>
      </c>
      <c r="D7030" s="53" t="n">
        <v>0.1</v>
      </c>
      <c r="E7030" s="53" t="s">
        <v>748</v>
      </c>
      <c r="F7030" s="0" t="s">
        <v>1425</v>
      </c>
      <c r="G7030" s="0" t="str">
        <f aca="false">LEFT(B7030,2)</f>
        <v>09</v>
      </c>
      <c r="H7030" s="0" t="str">
        <f aca="false">I7030&amp;"_"&amp;G7030&amp;"_"&amp;F7030</f>
        <v>Skrubtudse_09_20190410_DL2018092_VUCAarhus_koersel1</v>
      </c>
      <c r="I7030" s="61" t="str">
        <f aca="false">MID(RIGHT(B7030,LEN(B7030)-3),1,FIND("_",RIGHT(B7030,LEN(B7030)-3))-1)</f>
        <v>Skrubtudse</v>
      </c>
      <c r="J7030" s="61" t="str">
        <f aca="false">TRIM(SUBSTITUTE(RIGHT(B7030,FIND(I7030,B7030)+1),"_",""))</f>
        <v>PosK</v>
      </c>
      <c r="K7030" s="0" t="str">
        <f aca="false">IFERROR(VALUE(SUBSTITUTE(E7030,".",",")),E7030)</f>
        <v>No Ct</v>
      </c>
      <c r="L7030" s="61" t="n">
        <f aca="false">IF(J7030="PosK",SUMIFS(K:K,J:J,"PosK",H:H,H7030),"")</f>
        <v>0</v>
      </c>
      <c r="M7030" s="61" t="n">
        <f aca="false">IF(J7030="PosK",SUMIFS(K:K,J:J,"NegK",H:H,H7030),"")</f>
        <v>0</v>
      </c>
      <c r="N7030" s="61" t="n">
        <f aca="false">IF(J7030="PosK",SUMIFS(K:K,J:J,"eDNA",H:H,H7030),"")</f>
        <v>0</v>
      </c>
      <c r="P7030" s="62" t="n">
        <f aca="false">IF(K7032="No Ct",0,K7032)</f>
        <v>0</v>
      </c>
      <c r="Q7030" s="62" t="n">
        <f aca="false">IF(K7033="No Ct",0,K7033)</f>
        <v>0</v>
      </c>
      <c r="R7030" s="0" t="str">
        <f aca="false">IF(AND(L7030&gt;0,M7030=0),"Valid","Invalid")</f>
        <v>Invalid</v>
      </c>
      <c r="S7030" s="0" t="str">
        <f aca="false">IF(OR(P7030&gt;1,Q7030&gt;1),"Present","Absent")</f>
        <v>Absent</v>
      </c>
      <c r="T7030" s="63" t="str">
        <f aca="false">IF(OR(AND(P7030&gt;1,P7030&lt;41),AND(Q7030&gt;1,Q7030&lt;41)),"Ct&lt;41","Ct&gt;41")</f>
        <v>Ct&gt;41</v>
      </c>
      <c r="U7030" s="0" t="str">
        <f aca="false">I7030</f>
        <v>Skrubtudse</v>
      </c>
      <c r="V7030" s="0" t="str">
        <f aca="false">MID(F7030,10,9)</f>
        <v>DL2018092</v>
      </c>
      <c r="W7030" s="64" t="str">
        <f aca="false">V7030&amp;"_"&amp;U7030&amp;"_"&amp;R7030&amp;"_"&amp;S7030&amp;"_"&amp;T7030</f>
        <v>DL2018092_Skrubtudse_Invalid_Absent_Ct&gt;41</v>
      </c>
    </row>
    <row r="7031" customFormat="false" ht="14.25" hidden="false" customHeight="false" outlineLevel="0" collapsed="false">
      <c r="A7031" s="0" t="s">
        <v>812</v>
      </c>
      <c r="B7031" s="52" t="s">
        <v>969</v>
      </c>
      <c r="C7031" s="52" t="s">
        <v>747</v>
      </c>
      <c r="D7031" s="53" t="n">
        <v>0.1</v>
      </c>
      <c r="E7031" s="53" t="s">
        <v>748</v>
      </c>
      <c r="F7031" s="0" t="s">
        <v>1425</v>
      </c>
      <c r="G7031" s="0" t="str">
        <f aca="false">LEFT(B7031,2)</f>
        <v>09</v>
      </c>
      <c r="H7031" s="0" t="str">
        <f aca="false">I7031&amp;"_"&amp;G7031&amp;"_"&amp;F7031</f>
        <v>Skrubtudse_09_20190410_DL2018092_VUCAarhus_koersel1</v>
      </c>
      <c r="I7031" s="61" t="str">
        <f aca="false">MID(RIGHT(B7031,LEN(B7031)-3),1,FIND("_",RIGHT(B7031,LEN(B7031)-3))-1)</f>
        <v>Skrubtudse</v>
      </c>
      <c r="J7031" s="61" t="str">
        <f aca="false">TRIM(SUBSTITUTE(RIGHT(B7031,FIND(I7031,B7031)+1),"_",""))</f>
        <v>NegK</v>
      </c>
      <c r="K7031" s="0" t="str">
        <f aca="false">IFERROR(VALUE(SUBSTITUTE(E7031,".",",")),E7031)</f>
        <v>No Ct</v>
      </c>
      <c r="L7031" s="61" t="str">
        <f aca="false">IF(J7031="PosK",SUMIFS(K:K,J:J,"PosK",H:H,H7031),"")</f>
        <v/>
      </c>
      <c r="M7031" s="61" t="str">
        <f aca="false">IF(J7031="PosK",SUMIFS(K:K,J:J,"NegK",H:H,H7031),"")</f>
        <v/>
      </c>
      <c r="N7031" s="61" t="str">
        <f aca="false">IF(J7031="PosK",SUMIFS(K:K,J:J,"eDNA",H:H,H7031),"")</f>
        <v/>
      </c>
    </row>
    <row r="7032" customFormat="false" ht="14.25" hidden="false" customHeight="false" outlineLevel="0" collapsed="false">
      <c r="A7032" s="0" t="s">
        <v>814</v>
      </c>
      <c r="B7032" s="52" t="s">
        <v>970</v>
      </c>
      <c r="C7032" s="52" t="s">
        <v>751</v>
      </c>
      <c r="D7032" s="53" t="n">
        <v>0.1</v>
      </c>
      <c r="E7032" s="53" t="s">
        <v>748</v>
      </c>
      <c r="F7032" s="0" t="s">
        <v>1425</v>
      </c>
      <c r="G7032" s="0" t="str">
        <f aca="false">LEFT(B7032,2)</f>
        <v>09</v>
      </c>
      <c r="H7032" s="0" t="str">
        <f aca="false">I7032&amp;"_"&amp;G7032&amp;"_"&amp;F7032</f>
        <v>Skrubtudse_09_20190410_DL2018092_VUCAarhus_koersel1</v>
      </c>
      <c r="I7032" s="61" t="str">
        <f aca="false">MID(RIGHT(B7032,LEN(B7032)-3),1,FIND("_",RIGHT(B7032,LEN(B7032)-3))-1)</f>
        <v>Skrubtudse</v>
      </c>
      <c r="J7032" s="61" t="str">
        <f aca="false">TRIM(SUBSTITUTE(RIGHT(B7032,FIND(I7032,B7032)+1),"_",""))</f>
        <v>eDNA</v>
      </c>
      <c r="K7032" s="0" t="str">
        <f aca="false">IFERROR(VALUE(SUBSTITUTE(E7032,".",",")),E7032)</f>
        <v>No Ct</v>
      </c>
      <c r="L7032" s="61" t="str">
        <f aca="false">IF(J7032="PosK",SUMIFS(K:K,J:J,"PosK",H:H,H7032),"")</f>
        <v/>
      </c>
      <c r="M7032" s="61" t="str">
        <f aca="false">IF(J7032="PosK",SUMIFS(K:K,J:J,"NegK",H:H,H7032),"")</f>
        <v/>
      </c>
      <c r="N7032" s="61" t="str">
        <f aca="false">IF(J7032="PosK",SUMIFS(K:K,J:J,"eDNA",H:H,H7032),"")</f>
        <v/>
      </c>
      <c r="Q7032" s="62"/>
    </row>
    <row r="7033" customFormat="false" ht="14.25" hidden="false" customHeight="false" outlineLevel="0" collapsed="false">
      <c r="A7033" s="0" t="s">
        <v>816</v>
      </c>
      <c r="B7033" s="52" t="s">
        <v>970</v>
      </c>
      <c r="C7033" s="52" t="s">
        <v>751</v>
      </c>
      <c r="D7033" s="53" t="n">
        <v>0.1</v>
      </c>
      <c r="E7033" s="53" t="s">
        <v>748</v>
      </c>
      <c r="F7033" s="0" t="s">
        <v>1425</v>
      </c>
      <c r="G7033" s="0" t="str">
        <f aca="false">LEFT(B7033,2)</f>
        <v>09</v>
      </c>
      <c r="H7033" s="0" t="str">
        <f aca="false">I7033&amp;"_"&amp;G7033&amp;"_"&amp;F7033</f>
        <v>Skrubtudse_09_20190410_DL2018092_VUCAarhus_koersel1</v>
      </c>
      <c r="I7033" s="61" t="str">
        <f aca="false">MID(RIGHT(B7033,LEN(B7033)-3),1,FIND("_",RIGHT(B7033,LEN(B7033)-3))-1)</f>
        <v>Skrubtudse</v>
      </c>
      <c r="J7033" s="61" t="str">
        <f aca="false">TRIM(SUBSTITUTE(RIGHT(B7033,FIND(I7033,B7033)+1),"_",""))</f>
        <v>eDNA</v>
      </c>
      <c r="K7033" s="0" t="str">
        <f aca="false">IFERROR(VALUE(SUBSTITUTE(E7033,".",",")),E7033)</f>
        <v>No Ct</v>
      </c>
      <c r="L7033" s="61" t="str">
        <f aca="false">IF(J7033="PosK",SUMIFS(K:K,J:J,"PosK",H:H,H7033),"")</f>
        <v/>
      </c>
      <c r="M7033" s="61" t="str">
        <f aca="false">IF(J7033="PosK",SUMIFS(K:K,J:J,"NegK",H:H,H7033),"")</f>
        <v/>
      </c>
      <c r="N7033" s="61" t="str">
        <f aca="false">IF(J7033="PosK",SUMIFS(K:K,J:J,"eDNA",H:H,H7033),"")</f>
        <v/>
      </c>
      <c r="P7033" s="62"/>
      <c r="T7033" s="63"/>
      <c r="W7033" s="64"/>
    </row>
    <row r="7034" customFormat="false" ht="14.25" hidden="false" customHeight="false" outlineLevel="0" collapsed="false">
      <c r="A7034" s="0" t="s">
        <v>826</v>
      </c>
      <c r="B7034" s="52" t="s">
        <v>976</v>
      </c>
      <c r="C7034" s="52" t="s">
        <v>743</v>
      </c>
      <c r="D7034" s="53" t="n">
        <v>0.1</v>
      </c>
      <c r="E7034" s="53" t="n">
        <v>29.57</v>
      </c>
      <c r="F7034" s="0" t="s">
        <v>1425</v>
      </c>
      <c r="G7034" s="0" t="str">
        <f aca="false">LEFT(B7034,2)</f>
        <v>11</v>
      </c>
      <c r="H7034" s="0" t="str">
        <f aca="false">I7034&amp;"_"&amp;G7034&amp;"_"&amp;F7034</f>
        <v>Bjergsalamander_11_20190410_DL2018092_VUCAarhus_koersel1</v>
      </c>
      <c r="I7034" s="61" t="str">
        <f aca="false">MID(RIGHT(B7034,LEN(B7034)-3),1,FIND("_",RIGHT(B7034,LEN(B7034)-3))-1)</f>
        <v>Bjergsalamander</v>
      </c>
      <c r="J7034" s="61" t="str">
        <f aca="false">TRIM(SUBSTITUTE(RIGHT(B7034,FIND(I7034,B7034)+1),"_",""))</f>
        <v>PosK</v>
      </c>
      <c r="K7034" s="0" t="n">
        <f aca="false">IFERROR(VALUE(SUBSTITUTE(E7034,".",",")),E7034)</f>
        <v>29.57</v>
      </c>
      <c r="L7034" s="61" t="n">
        <f aca="false">IF(J7034="PosK",SUMIFS(K:K,J:J,"PosK",H:H,H7034),"")</f>
        <v>29.57</v>
      </c>
      <c r="M7034" s="61" t="n">
        <f aca="false">IF(J7034="PosK",SUMIFS(K:K,J:J,"NegK",H:H,H7034),"")</f>
        <v>0</v>
      </c>
      <c r="N7034" s="61" t="n">
        <f aca="false">IF(J7034="PosK",SUMIFS(K:K,J:J,"eDNA",H:H,H7034),"")</f>
        <v>0</v>
      </c>
      <c r="P7034" s="62" t="n">
        <f aca="false">IF(K7036="No Ct",0,K7036)</f>
        <v>0</v>
      </c>
      <c r="Q7034" s="62" t="n">
        <f aca="false">IF(K7037="No Ct",0,K7037)</f>
        <v>0</v>
      </c>
      <c r="R7034" s="0" t="str">
        <f aca="false">IF(AND(L7034&gt;0,M7034=0),"Valid","Invalid")</f>
        <v>Valid</v>
      </c>
      <c r="S7034" s="0" t="str">
        <f aca="false">IF(OR(P7034&gt;1,Q7034&gt;1),"Present","Absent")</f>
        <v>Absent</v>
      </c>
      <c r="T7034" s="63" t="str">
        <f aca="false">IF(OR(AND(P7034&gt;1,P7034&lt;41),AND(Q7034&gt;1,Q7034&lt;41)),"Ct&lt;41","Ct&gt;41")</f>
        <v>Ct&gt;41</v>
      </c>
      <c r="U7034" s="0" t="str">
        <f aca="false">I7034</f>
        <v>Bjergsalamander</v>
      </c>
      <c r="V7034" s="0" t="str">
        <f aca="false">MID(F7034,10,9)</f>
        <v>DL2018092</v>
      </c>
      <c r="W7034" s="64" t="str">
        <f aca="false">V7034&amp;"_"&amp;U7034&amp;"_"&amp;R7034&amp;"_"&amp;S7034&amp;"_"&amp;T7034</f>
        <v>DL2018092_Bjergsalamander_Valid_Absent_Ct&gt;41</v>
      </c>
    </row>
    <row r="7035" customFormat="false" ht="14.25" hidden="false" customHeight="false" outlineLevel="0" collapsed="false">
      <c r="A7035" s="0" t="s">
        <v>828</v>
      </c>
      <c r="B7035" s="52" t="s">
        <v>977</v>
      </c>
      <c r="C7035" s="52" t="s">
        <v>747</v>
      </c>
      <c r="D7035" s="53" t="n">
        <v>0.1</v>
      </c>
      <c r="E7035" s="53" t="s">
        <v>748</v>
      </c>
      <c r="F7035" s="0" t="s">
        <v>1425</v>
      </c>
      <c r="G7035" s="0" t="str">
        <f aca="false">LEFT(B7035,2)</f>
        <v>11</v>
      </c>
      <c r="H7035" s="0" t="str">
        <f aca="false">I7035&amp;"_"&amp;G7035&amp;"_"&amp;F7035</f>
        <v>Bjergsalamander_11_20190410_DL2018092_VUCAarhus_koersel1</v>
      </c>
      <c r="I7035" s="61" t="str">
        <f aca="false">MID(RIGHT(B7035,LEN(B7035)-3),1,FIND("_",RIGHT(B7035,LEN(B7035)-3))-1)</f>
        <v>Bjergsalamander</v>
      </c>
      <c r="J7035" s="61" t="str">
        <f aca="false">TRIM(SUBSTITUTE(RIGHT(B7035,FIND(I7035,B7035)+1),"_",""))</f>
        <v>NegK</v>
      </c>
      <c r="K7035" s="0" t="str">
        <f aca="false">IFERROR(VALUE(SUBSTITUTE(E7035,".",",")),E7035)</f>
        <v>No Ct</v>
      </c>
      <c r="L7035" s="61" t="str">
        <f aca="false">IF(J7035="PosK",SUMIFS(K:K,J:J,"PosK",H:H,H7035),"")</f>
        <v/>
      </c>
      <c r="M7035" s="61" t="str">
        <f aca="false">IF(J7035="PosK",SUMIFS(K:K,J:J,"NegK",H:H,H7035),"")</f>
        <v/>
      </c>
      <c r="N7035" s="61" t="str">
        <f aca="false">IF(J7035="PosK",SUMIFS(K:K,J:J,"eDNA",H:H,H7035),"")</f>
        <v/>
      </c>
    </row>
    <row r="7036" customFormat="false" ht="14.25" hidden="false" customHeight="false" outlineLevel="0" collapsed="false">
      <c r="A7036" s="0" t="s">
        <v>830</v>
      </c>
      <c r="B7036" s="52" t="s">
        <v>978</v>
      </c>
      <c r="C7036" s="52" t="s">
        <v>751</v>
      </c>
      <c r="D7036" s="53" t="n">
        <v>0.1</v>
      </c>
      <c r="E7036" s="53" t="s">
        <v>748</v>
      </c>
      <c r="F7036" s="0" t="s">
        <v>1425</v>
      </c>
      <c r="G7036" s="0" t="str">
        <f aca="false">LEFT(B7036,2)</f>
        <v>11</v>
      </c>
      <c r="H7036" s="0" t="str">
        <f aca="false">I7036&amp;"_"&amp;G7036&amp;"_"&amp;F7036</f>
        <v>Bjergsalamander_11_20190410_DL2018092_VUCAarhus_koersel1</v>
      </c>
      <c r="I7036" s="61" t="str">
        <f aca="false">MID(RIGHT(B7036,LEN(B7036)-3),1,FIND("_",RIGHT(B7036,LEN(B7036)-3))-1)</f>
        <v>Bjergsalamander</v>
      </c>
      <c r="J7036" s="61" t="str">
        <f aca="false">TRIM(SUBSTITUTE(RIGHT(B7036,FIND(I7036,B7036)+1),"_",""))</f>
        <v>eDNA</v>
      </c>
      <c r="K7036" s="0" t="str">
        <f aca="false">IFERROR(VALUE(SUBSTITUTE(E7036,".",",")),E7036)</f>
        <v>No Ct</v>
      </c>
      <c r="L7036" s="61" t="str">
        <f aca="false">IF(J7036="PosK",SUMIFS(K:K,J:J,"PosK",H:H,H7036),"")</f>
        <v/>
      </c>
      <c r="M7036" s="61" t="str">
        <f aca="false">IF(J7036="PosK",SUMIFS(K:K,J:J,"NegK",H:H,H7036),"")</f>
        <v/>
      </c>
      <c r="N7036" s="61" t="str">
        <f aca="false">IF(J7036="PosK",SUMIFS(K:K,J:J,"eDNA",H:H,H7036),"")</f>
        <v/>
      </c>
      <c r="Q7036" s="62"/>
    </row>
    <row r="7037" customFormat="false" ht="14.25" hidden="false" customHeight="false" outlineLevel="0" collapsed="false">
      <c r="A7037" s="0" t="s">
        <v>832</v>
      </c>
      <c r="B7037" s="52" t="s">
        <v>978</v>
      </c>
      <c r="C7037" s="52" t="s">
        <v>751</v>
      </c>
      <c r="D7037" s="53" t="n">
        <v>0.1</v>
      </c>
      <c r="E7037" s="53" t="s">
        <v>748</v>
      </c>
      <c r="F7037" s="0" t="s">
        <v>1425</v>
      </c>
      <c r="G7037" s="0" t="str">
        <f aca="false">LEFT(B7037,2)</f>
        <v>11</v>
      </c>
      <c r="H7037" s="0" t="str">
        <f aca="false">I7037&amp;"_"&amp;G7037&amp;"_"&amp;F7037</f>
        <v>Bjergsalamander_11_20190410_DL2018092_VUCAarhus_koersel1</v>
      </c>
      <c r="I7037" s="61" t="str">
        <f aca="false">MID(RIGHT(B7037,LEN(B7037)-3),1,FIND("_",RIGHT(B7037,LEN(B7037)-3))-1)</f>
        <v>Bjergsalamander</v>
      </c>
      <c r="J7037" s="61" t="str">
        <f aca="false">TRIM(SUBSTITUTE(RIGHT(B7037,FIND(I7037,B7037)+1),"_",""))</f>
        <v>eDNA</v>
      </c>
      <c r="K7037" s="0" t="str">
        <f aca="false">IFERROR(VALUE(SUBSTITUTE(E7037,".",",")),E7037)</f>
        <v>No Ct</v>
      </c>
      <c r="L7037" s="61" t="str">
        <f aca="false">IF(J7037="PosK",SUMIFS(K:K,J:J,"PosK",H:H,H7037),"")</f>
        <v/>
      </c>
      <c r="M7037" s="61" t="str">
        <f aca="false">IF(J7037="PosK",SUMIFS(K:K,J:J,"NegK",H:H,H7037),"")</f>
        <v/>
      </c>
      <c r="N7037" s="61" t="str">
        <f aca="false">IF(J7037="PosK",SUMIFS(K:K,J:J,"eDNA",H:H,H7037),"")</f>
        <v/>
      </c>
      <c r="P7037" s="62"/>
      <c r="T7037" s="63"/>
      <c r="W7037" s="64"/>
    </row>
    <row r="7038" customFormat="false" ht="14.25" hidden="false" customHeight="false" outlineLevel="0" collapsed="false">
      <c r="A7038" s="0" t="s">
        <v>834</v>
      </c>
      <c r="B7038" s="52" t="s">
        <v>980</v>
      </c>
      <c r="C7038" s="52" t="s">
        <v>743</v>
      </c>
      <c r="D7038" s="53" t="n">
        <v>0.1</v>
      </c>
      <c r="E7038" s="53" t="n">
        <v>28.17</v>
      </c>
      <c r="F7038" s="0" t="s">
        <v>1425</v>
      </c>
      <c r="G7038" s="0" t="str">
        <f aca="false">LEFT(B7038,2)</f>
        <v>12</v>
      </c>
      <c r="H7038" s="0" t="str">
        <f aca="false">I7038&amp;"_"&amp;G7038&amp;"_"&amp;F7038</f>
        <v>Latterfroe_12_20190410_DL2018092_VUCAarhus_koersel1</v>
      </c>
      <c r="I7038" s="61" t="str">
        <f aca="false">MID(RIGHT(B7038,LEN(B7038)-3),1,FIND("_",RIGHT(B7038,LEN(B7038)-3))-1)</f>
        <v>Latterfroe</v>
      </c>
      <c r="J7038" s="61" t="str">
        <f aca="false">TRIM(SUBSTITUTE(RIGHT(B7038,FIND(I7038,B7038)+1),"_",""))</f>
        <v>PosK</v>
      </c>
      <c r="K7038" s="0" t="n">
        <f aca="false">IFERROR(VALUE(SUBSTITUTE(E7038,".",",")),E7038)</f>
        <v>28.17</v>
      </c>
      <c r="L7038" s="61" t="n">
        <f aca="false">IF(J7038="PosK",SUMIFS(K:K,J:J,"PosK",H:H,H7038),"")</f>
        <v>28.17</v>
      </c>
      <c r="M7038" s="61" t="n">
        <f aca="false">IF(J7038="PosK",SUMIFS(K:K,J:J,"NegK",H:H,H7038),"")</f>
        <v>0</v>
      </c>
      <c r="N7038" s="61" t="n">
        <f aca="false">IF(J7038="PosK",SUMIFS(K:K,J:J,"eDNA",H:H,H7038),"")</f>
        <v>0</v>
      </c>
      <c r="P7038" s="62" t="n">
        <f aca="false">IF(K7040="No Ct",0,K7040)</f>
        <v>0</v>
      </c>
      <c r="Q7038" s="62" t="n">
        <f aca="false">IF(K7041="No Ct",0,K7041)</f>
        <v>0</v>
      </c>
      <c r="R7038" s="0" t="str">
        <f aca="false">IF(AND(L7038&gt;0,M7038=0),"Valid","Invalid")</f>
        <v>Valid</v>
      </c>
      <c r="S7038" s="0" t="str">
        <f aca="false">IF(OR(P7038&gt;1,Q7038&gt;1),"Present","Absent")</f>
        <v>Absent</v>
      </c>
      <c r="T7038" s="63" t="str">
        <f aca="false">IF(OR(AND(P7038&gt;1,P7038&lt;41),AND(Q7038&gt;1,Q7038&lt;41)),"Ct&lt;41","Ct&gt;41")</f>
        <v>Ct&gt;41</v>
      </c>
      <c r="U7038" s="0" t="str">
        <f aca="false">I7038</f>
        <v>Latterfroe</v>
      </c>
      <c r="V7038" s="0" t="str">
        <f aca="false">MID(F7038,10,9)</f>
        <v>DL2018092</v>
      </c>
      <c r="W7038" s="64" t="str">
        <f aca="false">V7038&amp;"_"&amp;U7038&amp;"_"&amp;R7038&amp;"_"&amp;S7038&amp;"_"&amp;T7038</f>
        <v>DL2018092_Latterfroe_Valid_Absent_Ct&gt;41</v>
      </c>
    </row>
    <row r="7039" customFormat="false" ht="14.25" hidden="false" customHeight="false" outlineLevel="0" collapsed="false">
      <c r="A7039" s="0" t="s">
        <v>836</v>
      </c>
      <c r="B7039" s="52" t="s">
        <v>981</v>
      </c>
      <c r="C7039" s="52" t="s">
        <v>747</v>
      </c>
      <c r="D7039" s="53" t="n">
        <v>0.1</v>
      </c>
      <c r="E7039" s="53" t="s">
        <v>748</v>
      </c>
      <c r="F7039" s="0" t="s">
        <v>1425</v>
      </c>
      <c r="G7039" s="0" t="str">
        <f aca="false">LEFT(B7039,2)</f>
        <v>12</v>
      </c>
      <c r="H7039" s="0" t="str">
        <f aca="false">I7039&amp;"_"&amp;G7039&amp;"_"&amp;F7039</f>
        <v>Latterfroe_12_20190410_DL2018092_VUCAarhus_koersel1</v>
      </c>
      <c r="I7039" s="61" t="str">
        <f aca="false">MID(RIGHT(B7039,LEN(B7039)-3),1,FIND("_",RIGHT(B7039,LEN(B7039)-3))-1)</f>
        <v>Latterfroe</v>
      </c>
      <c r="J7039" s="61" t="str">
        <f aca="false">TRIM(SUBSTITUTE(RIGHT(B7039,FIND(I7039,B7039)+1),"_",""))</f>
        <v>NegK</v>
      </c>
      <c r="K7039" s="0" t="str">
        <f aca="false">IFERROR(VALUE(SUBSTITUTE(E7039,".",",")),E7039)</f>
        <v>No Ct</v>
      </c>
      <c r="L7039" s="61" t="str">
        <f aca="false">IF(J7039="PosK",SUMIFS(K:K,J:J,"PosK",H:H,H7039),"")</f>
        <v/>
      </c>
      <c r="M7039" s="61" t="str">
        <f aca="false">IF(J7039="PosK",SUMIFS(K:K,J:J,"NegK",H:H,H7039),"")</f>
        <v/>
      </c>
      <c r="N7039" s="61" t="str">
        <f aca="false">IF(J7039="PosK",SUMIFS(K:K,J:J,"eDNA",H:H,H7039),"")</f>
        <v/>
      </c>
    </row>
    <row r="7040" customFormat="false" ht="14.25" hidden="false" customHeight="false" outlineLevel="0" collapsed="false">
      <c r="A7040" s="0" t="s">
        <v>838</v>
      </c>
      <c r="B7040" s="52" t="s">
        <v>982</v>
      </c>
      <c r="C7040" s="52" t="s">
        <v>751</v>
      </c>
      <c r="D7040" s="53" t="n">
        <v>0.1</v>
      </c>
      <c r="E7040" s="53" t="s">
        <v>748</v>
      </c>
      <c r="F7040" s="0" t="s">
        <v>1425</v>
      </c>
      <c r="G7040" s="0" t="str">
        <f aca="false">LEFT(B7040,2)</f>
        <v>12</v>
      </c>
      <c r="H7040" s="0" t="str">
        <f aca="false">I7040&amp;"_"&amp;G7040&amp;"_"&amp;F7040</f>
        <v>Latterfroe_12_20190410_DL2018092_VUCAarhus_koersel1</v>
      </c>
      <c r="I7040" s="61" t="str">
        <f aca="false">MID(RIGHT(B7040,LEN(B7040)-3),1,FIND("_",RIGHT(B7040,LEN(B7040)-3))-1)</f>
        <v>Latterfroe</v>
      </c>
      <c r="J7040" s="61" t="str">
        <f aca="false">TRIM(SUBSTITUTE(RIGHT(B7040,FIND(I7040,B7040)+1),"_",""))</f>
        <v>eDNA</v>
      </c>
      <c r="K7040" s="0" t="str">
        <f aca="false">IFERROR(VALUE(SUBSTITUTE(E7040,".",",")),E7040)</f>
        <v>No Ct</v>
      </c>
      <c r="L7040" s="61" t="str">
        <f aca="false">IF(J7040="PosK",SUMIFS(K:K,J:J,"PosK",H:H,H7040),"")</f>
        <v/>
      </c>
      <c r="M7040" s="61" t="str">
        <f aca="false">IF(J7040="PosK",SUMIFS(K:K,J:J,"NegK",H:H,H7040),"")</f>
        <v/>
      </c>
      <c r="N7040" s="61" t="str">
        <f aca="false">IF(J7040="PosK",SUMIFS(K:K,J:J,"eDNA",H:H,H7040),"")</f>
        <v/>
      </c>
      <c r="Q7040" s="62"/>
    </row>
    <row r="7041" customFormat="false" ht="14.25" hidden="false" customHeight="false" outlineLevel="0" collapsed="false">
      <c r="A7041" s="0" t="s">
        <v>840</v>
      </c>
      <c r="B7041" s="52" t="s">
        <v>982</v>
      </c>
      <c r="C7041" s="52" t="s">
        <v>751</v>
      </c>
      <c r="D7041" s="53" t="n">
        <v>0.1</v>
      </c>
      <c r="E7041" s="53" t="s">
        <v>748</v>
      </c>
      <c r="F7041" s="0" t="s">
        <v>1425</v>
      </c>
      <c r="G7041" s="0" t="str">
        <f aca="false">LEFT(B7041,2)</f>
        <v>12</v>
      </c>
      <c r="H7041" s="0" t="str">
        <f aca="false">I7041&amp;"_"&amp;G7041&amp;"_"&amp;F7041</f>
        <v>Latterfroe_12_20190410_DL2018092_VUCAarhus_koersel1</v>
      </c>
      <c r="I7041" s="61" t="str">
        <f aca="false">MID(RIGHT(B7041,LEN(B7041)-3),1,FIND("_",RIGHT(B7041,LEN(B7041)-3))-1)</f>
        <v>Latterfroe</v>
      </c>
      <c r="J7041" s="61" t="str">
        <f aca="false">TRIM(SUBSTITUTE(RIGHT(B7041,FIND(I7041,B7041)+1),"_",""))</f>
        <v>eDNA</v>
      </c>
      <c r="K7041" s="0" t="str">
        <f aca="false">IFERROR(VALUE(SUBSTITUTE(E7041,".",",")),E7041)</f>
        <v>No Ct</v>
      </c>
      <c r="L7041" s="61" t="str">
        <f aca="false">IF(J7041="PosK",SUMIFS(K:K,J:J,"PosK",H:H,H7041),"")</f>
        <v/>
      </c>
      <c r="M7041" s="61" t="str">
        <f aca="false">IF(J7041="PosK",SUMIFS(K:K,J:J,"NegK",H:H,H7041),"")</f>
        <v/>
      </c>
      <c r="N7041" s="61" t="str">
        <f aca="false">IF(J7041="PosK",SUMIFS(K:K,J:J,"eDNA",H:H,H7041),"")</f>
        <v/>
      </c>
      <c r="P7041" s="62"/>
      <c r="T7041" s="63"/>
      <c r="W7041" s="64"/>
    </row>
    <row r="7042" customFormat="false" ht="14.25" hidden="false" customHeight="false" outlineLevel="0" collapsed="false">
      <c r="A7042" s="0" t="s">
        <v>842</v>
      </c>
      <c r="B7042" s="52" t="s">
        <v>984</v>
      </c>
      <c r="C7042" s="52" t="s">
        <v>743</v>
      </c>
      <c r="D7042" s="53" t="n">
        <v>0.1</v>
      </c>
      <c r="E7042" s="53" t="s">
        <v>748</v>
      </c>
      <c r="F7042" s="0" t="s">
        <v>1425</v>
      </c>
      <c r="G7042" s="0" t="str">
        <f aca="false">LEFT(B7042,2)</f>
        <v>13</v>
      </c>
      <c r="H7042" s="0" t="str">
        <f aca="false">I7042&amp;"_"&amp;G7042&amp;"_"&amp;F7042</f>
        <v>Spidssnudetfroe_13_20190410_DL2018092_VUCAarhus_koersel1</v>
      </c>
      <c r="I7042" s="61" t="str">
        <f aca="false">MID(RIGHT(B7042,LEN(B7042)-3),1,FIND("_",RIGHT(B7042,LEN(B7042)-3))-1)</f>
        <v>Spidssnudetfroe</v>
      </c>
      <c r="J7042" s="61" t="str">
        <f aca="false">TRIM(SUBSTITUTE(RIGHT(B7042,FIND(I7042,B7042)+1),"_",""))</f>
        <v>PosK</v>
      </c>
      <c r="K7042" s="0" t="str">
        <f aca="false">IFERROR(VALUE(SUBSTITUTE(E7042,".",",")),E7042)</f>
        <v>No Ct</v>
      </c>
      <c r="L7042" s="61" t="n">
        <f aca="false">IF(J7042="PosK",SUMIFS(K:K,J:J,"PosK",H:H,H7042),"")</f>
        <v>0</v>
      </c>
      <c r="M7042" s="61" t="n">
        <f aca="false">IF(J7042="PosK",SUMIFS(K:K,J:J,"NegK",H:H,H7042),"")</f>
        <v>0</v>
      </c>
      <c r="N7042" s="61" t="n">
        <f aca="false">IF(J7042="PosK",SUMIFS(K:K,J:J,"eDNA",H:H,H7042),"")</f>
        <v>0</v>
      </c>
      <c r="P7042" s="62" t="n">
        <f aca="false">IF(K7044="No Ct",0,K7044)</f>
        <v>0</v>
      </c>
      <c r="Q7042" s="62" t="n">
        <f aca="false">IF(K7045="No Ct",0,K7045)</f>
        <v>0</v>
      </c>
      <c r="R7042" s="0" t="str">
        <f aca="false">IF(AND(L7042&gt;0,M7042=0),"Valid","Invalid")</f>
        <v>Invalid</v>
      </c>
      <c r="S7042" s="0" t="str">
        <f aca="false">IF(OR(P7042&gt;1,Q7042&gt;1),"Present","Absent")</f>
        <v>Absent</v>
      </c>
      <c r="T7042" s="63" t="str">
        <f aca="false">IF(OR(AND(P7042&gt;1,P7042&lt;41),AND(Q7042&gt;1,Q7042&lt;41)),"Ct&lt;41","Ct&gt;41")</f>
        <v>Ct&gt;41</v>
      </c>
      <c r="U7042" s="0" t="str">
        <f aca="false">I7042</f>
        <v>Spidssnudetfroe</v>
      </c>
      <c r="V7042" s="0" t="str">
        <f aca="false">MID(F7042,10,9)</f>
        <v>DL2018092</v>
      </c>
      <c r="W7042" s="64" t="str">
        <f aca="false">V7042&amp;"_"&amp;U7042&amp;"_"&amp;R7042&amp;"_"&amp;S7042&amp;"_"&amp;T7042</f>
        <v>DL2018092_Spidssnudetfroe_Invalid_Absent_Ct&gt;41</v>
      </c>
    </row>
    <row r="7043" customFormat="false" ht="14.25" hidden="false" customHeight="false" outlineLevel="0" collapsed="false">
      <c r="A7043" s="0" t="s">
        <v>844</v>
      </c>
      <c r="B7043" s="52" t="s">
        <v>985</v>
      </c>
      <c r="C7043" s="52" t="s">
        <v>747</v>
      </c>
      <c r="D7043" s="53" t="n">
        <v>0.1</v>
      </c>
      <c r="E7043" s="53" t="s">
        <v>748</v>
      </c>
      <c r="F7043" s="0" t="s">
        <v>1425</v>
      </c>
      <c r="G7043" s="0" t="str">
        <f aca="false">LEFT(B7043,2)</f>
        <v>13</v>
      </c>
      <c r="H7043" s="0" t="str">
        <f aca="false">I7043&amp;"_"&amp;G7043&amp;"_"&amp;F7043</f>
        <v>Spidssnudetfroe_13_20190410_DL2018092_VUCAarhus_koersel1</v>
      </c>
      <c r="I7043" s="61" t="str">
        <f aca="false">MID(RIGHT(B7043,LEN(B7043)-3),1,FIND("_",RIGHT(B7043,LEN(B7043)-3))-1)</f>
        <v>Spidssnudetfroe</v>
      </c>
      <c r="J7043" s="61" t="str">
        <f aca="false">TRIM(SUBSTITUTE(RIGHT(B7043,FIND(I7043,B7043)+1),"_",""))</f>
        <v>NegK</v>
      </c>
      <c r="K7043" s="0" t="str">
        <f aca="false">IFERROR(VALUE(SUBSTITUTE(E7043,".",",")),E7043)</f>
        <v>No Ct</v>
      </c>
      <c r="L7043" s="61" t="str">
        <f aca="false">IF(J7043="PosK",SUMIFS(K:K,J:J,"PosK",H:H,H7043),"")</f>
        <v/>
      </c>
      <c r="M7043" s="61" t="str">
        <f aca="false">IF(J7043="PosK",SUMIFS(K:K,J:J,"NegK",H:H,H7043),"")</f>
        <v/>
      </c>
      <c r="N7043" s="61" t="str">
        <f aca="false">IF(J7043="PosK",SUMIFS(K:K,J:J,"eDNA",H:H,H7043),"")</f>
        <v/>
      </c>
    </row>
    <row r="7044" customFormat="false" ht="14.25" hidden="false" customHeight="false" outlineLevel="0" collapsed="false">
      <c r="A7044" s="0" t="s">
        <v>846</v>
      </c>
      <c r="B7044" s="52" t="s">
        <v>986</v>
      </c>
      <c r="C7044" s="52" t="s">
        <v>751</v>
      </c>
      <c r="D7044" s="53" t="n">
        <v>0.1</v>
      </c>
      <c r="E7044" s="53" t="s">
        <v>748</v>
      </c>
      <c r="F7044" s="0" t="s">
        <v>1425</v>
      </c>
      <c r="G7044" s="0" t="str">
        <f aca="false">LEFT(B7044,2)</f>
        <v>13</v>
      </c>
      <c r="H7044" s="0" t="str">
        <f aca="false">I7044&amp;"_"&amp;G7044&amp;"_"&amp;F7044</f>
        <v>Spidssnudetfroe_13_20190410_DL2018092_VUCAarhus_koersel1</v>
      </c>
      <c r="I7044" s="61" t="str">
        <f aca="false">MID(RIGHT(B7044,LEN(B7044)-3),1,FIND("_",RIGHT(B7044,LEN(B7044)-3))-1)</f>
        <v>Spidssnudetfroe</v>
      </c>
      <c r="J7044" s="61" t="str">
        <f aca="false">TRIM(SUBSTITUTE(RIGHT(B7044,FIND(I7044,B7044)+1),"_",""))</f>
        <v>eDNA</v>
      </c>
      <c r="K7044" s="0" t="str">
        <f aca="false">IFERROR(VALUE(SUBSTITUTE(E7044,".",",")),E7044)</f>
        <v>No Ct</v>
      </c>
      <c r="L7044" s="61" t="str">
        <f aca="false">IF(J7044="PosK",SUMIFS(K:K,J:J,"PosK",H:H,H7044),"")</f>
        <v/>
      </c>
      <c r="M7044" s="61" t="str">
        <f aca="false">IF(J7044="PosK",SUMIFS(K:K,J:J,"NegK",H:H,H7044),"")</f>
        <v/>
      </c>
      <c r="N7044" s="61" t="str">
        <f aca="false">IF(J7044="PosK",SUMIFS(K:K,J:J,"eDNA",H:H,H7044),"")</f>
        <v/>
      </c>
      <c r="Q7044" s="62"/>
    </row>
    <row r="7045" customFormat="false" ht="14.25" hidden="false" customHeight="false" outlineLevel="0" collapsed="false">
      <c r="A7045" s="0" t="s">
        <v>848</v>
      </c>
      <c r="B7045" s="52" t="s">
        <v>986</v>
      </c>
      <c r="C7045" s="52" t="s">
        <v>751</v>
      </c>
      <c r="D7045" s="53" t="n">
        <v>0.1</v>
      </c>
      <c r="E7045" s="53" t="s">
        <v>748</v>
      </c>
      <c r="F7045" s="0" t="s">
        <v>1425</v>
      </c>
      <c r="G7045" s="0" t="str">
        <f aca="false">LEFT(B7045,2)</f>
        <v>13</v>
      </c>
      <c r="H7045" s="0" t="str">
        <f aca="false">I7045&amp;"_"&amp;G7045&amp;"_"&amp;F7045</f>
        <v>Spidssnudetfroe_13_20190410_DL2018092_VUCAarhus_koersel1</v>
      </c>
      <c r="I7045" s="61" t="str">
        <f aca="false">MID(RIGHT(B7045,LEN(B7045)-3),1,FIND("_",RIGHT(B7045,LEN(B7045)-3))-1)</f>
        <v>Spidssnudetfroe</v>
      </c>
      <c r="J7045" s="61" t="str">
        <f aca="false">TRIM(SUBSTITUTE(RIGHT(B7045,FIND(I7045,B7045)+1),"_",""))</f>
        <v>eDNA</v>
      </c>
      <c r="K7045" s="0" t="str">
        <f aca="false">IFERROR(VALUE(SUBSTITUTE(E7045,".",",")),E7045)</f>
        <v>No Ct</v>
      </c>
      <c r="L7045" s="61" t="str">
        <f aca="false">IF(J7045="PosK",SUMIFS(K:K,J:J,"PosK",H:H,H7045),"")</f>
        <v/>
      </c>
      <c r="M7045" s="61" t="str">
        <f aca="false">IF(J7045="PosK",SUMIFS(K:K,J:J,"NegK",H:H,H7045),"")</f>
        <v/>
      </c>
      <c r="N7045" s="61" t="str">
        <f aca="false">IF(J7045="PosK",SUMIFS(K:K,J:J,"eDNA",H:H,H7045),"")</f>
        <v/>
      </c>
      <c r="P7045" s="62"/>
      <c r="T7045" s="63"/>
      <c r="W7045" s="64"/>
    </row>
    <row r="7046" customFormat="false" ht="14.25" hidden="false" customHeight="false" outlineLevel="0" collapsed="false">
      <c r="A7046" s="0" t="s">
        <v>856</v>
      </c>
      <c r="B7046" s="52" t="s">
        <v>990</v>
      </c>
      <c r="C7046" s="52" t="s">
        <v>743</v>
      </c>
      <c r="D7046" s="53" t="n">
        <v>0.1</v>
      </c>
      <c r="E7046" s="53" t="s">
        <v>748</v>
      </c>
      <c r="F7046" s="0" t="s">
        <v>1425</v>
      </c>
      <c r="G7046" s="0" t="str">
        <f aca="false">LEFT(B7046,2)</f>
        <v>15</v>
      </c>
      <c r="H7046" s="0" t="str">
        <f aca="false">I7046&amp;"_"&amp;G7046&amp;"_"&amp;F7046</f>
        <v>KortbenetGroenFroe_15_20190410_DL2018092_VUCAarhus_koersel1</v>
      </c>
      <c r="I7046" s="61" t="str">
        <f aca="false">MID(RIGHT(B7046,LEN(B7046)-3),1,FIND("_",RIGHT(B7046,LEN(B7046)-3))-1)</f>
        <v>KortbenetGroenFroe</v>
      </c>
      <c r="J7046" s="61" t="str">
        <f aca="false">TRIM(SUBSTITUTE(RIGHT(B7046,FIND(I7046,B7046)+1),"_",""))</f>
        <v>PosK</v>
      </c>
      <c r="K7046" s="0" t="str">
        <f aca="false">IFERROR(VALUE(SUBSTITUTE(E7046,".",",")),E7046)</f>
        <v>No Ct</v>
      </c>
      <c r="L7046" s="61" t="n">
        <f aca="false">IF(J7046="PosK",SUMIFS(K:K,J:J,"PosK",H:H,H7046),"")</f>
        <v>0</v>
      </c>
      <c r="M7046" s="61" t="n">
        <f aca="false">IF(J7046="PosK",SUMIFS(K:K,J:J,"NegK",H:H,H7046),"")</f>
        <v>0</v>
      </c>
      <c r="N7046" s="61" t="n">
        <f aca="false">IF(J7046="PosK",SUMIFS(K:K,J:J,"eDNA",H:H,H7046),"")</f>
        <v>0</v>
      </c>
      <c r="P7046" s="62" t="n">
        <f aca="false">IF(K7048="No Ct",0,K7048)</f>
        <v>0</v>
      </c>
      <c r="Q7046" s="62" t="n">
        <f aca="false">IF(K7049="No Ct",0,K7049)</f>
        <v>0</v>
      </c>
      <c r="R7046" s="0" t="str">
        <f aca="false">IF(AND(L7046&gt;0,M7046=0),"Valid","Invalid")</f>
        <v>Invalid</v>
      </c>
      <c r="S7046" s="0" t="str">
        <f aca="false">IF(OR(P7046&gt;1,Q7046&gt;1),"Present","Absent")</f>
        <v>Absent</v>
      </c>
      <c r="T7046" s="63" t="str">
        <f aca="false">IF(OR(AND(P7046&gt;1,P7046&lt;41),AND(Q7046&gt;1,Q7046&lt;41)),"Ct&lt;41","Ct&gt;41")</f>
        <v>Ct&gt;41</v>
      </c>
      <c r="U7046" s="0" t="str">
        <f aca="false">I7046</f>
        <v>KortbenetGroenFroe</v>
      </c>
      <c r="V7046" s="0" t="str">
        <f aca="false">MID(F7046,10,9)</f>
        <v>DL2018092</v>
      </c>
      <c r="W7046" s="64" t="str">
        <f aca="false">V7046&amp;"_"&amp;U7046&amp;"_"&amp;R7046&amp;"_"&amp;S7046&amp;"_"&amp;T7046</f>
        <v>DL2018092_KortbenetGroenFroe_Invalid_Absent_Ct&gt;41</v>
      </c>
    </row>
    <row r="7047" customFormat="false" ht="14.25" hidden="false" customHeight="false" outlineLevel="0" collapsed="false">
      <c r="A7047" s="0" t="s">
        <v>858</v>
      </c>
      <c r="B7047" s="52" t="s">
        <v>991</v>
      </c>
      <c r="C7047" s="52" t="s">
        <v>747</v>
      </c>
      <c r="D7047" s="53" t="n">
        <v>0.1</v>
      </c>
      <c r="E7047" s="53" t="s">
        <v>748</v>
      </c>
      <c r="F7047" s="0" t="s">
        <v>1425</v>
      </c>
      <c r="G7047" s="0" t="str">
        <f aca="false">LEFT(B7047,2)</f>
        <v>15</v>
      </c>
      <c r="H7047" s="0" t="str">
        <f aca="false">I7047&amp;"_"&amp;G7047&amp;"_"&amp;F7047</f>
        <v>KortbenetGroenFroe_15_20190410_DL2018092_VUCAarhus_koersel1</v>
      </c>
      <c r="I7047" s="61" t="str">
        <f aca="false">MID(RIGHT(B7047,LEN(B7047)-3),1,FIND("_",RIGHT(B7047,LEN(B7047)-3))-1)</f>
        <v>KortbenetGroenFroe</v>
      </c>
      <c r="J7047" s="61" t="str">
        <f aca="false">TRIM(SUBSTITUTE(RIGHT(B7047,FIND(I7047,B7047)+1),"_",""))</f>
        <v>NegK</v>
      </c>
      <c r="K7047" s="0" t="str">
        <f aca="false">IFERROR(VALUE(SUBSTITUTE(E7047,".",",")),E7047)</f>
        <v>No Ct</v>
      </c>
      <c r="L7047" s="61" t="str">
        <f aca="false">IF(J7047="PosK",SUMIFS(K:K,J:J,"PosK",H:H,H7047),"")</f>
        <v/>
      </c>
      <c r="M7047" s="61" t="str">
        <f aca="false">IF(J7047="PosK",SUMIFS(K:K,J:J,"NegK",H:H,H7047),"")</f>
        <v/>
      </c>
      <c r="N7047" s="61" t="str">
        <f aca="false">IF(J7047="PosK",SUMIFS(K:K,J:J,"eDNA",H:H,H7047),"")</f>
        <v/>
      </c>
    </row>
    <row r="7048" customFormat="false" ht="14.25" hidden="false" customHeight="false" outlineLevel="0" collapsed="false">
      <c r="A7048" s="0" t="s">
        <v>860</v>
      </c>
      <c r="B7048" s="52" t="s">
        <v>992</v>
      </c>
      <c r="C7048" s="52" t="s">
        <v>751</v>
      </c>
      <c r="D7048" s="53" t="n">
        <v>0.1</v>
      </c>
      <c r="E7048" s="53" t="s">
        <v>748</v>
      </c>
      <c r="F7048" s="0" t="s">
        <v>1425</v>
      </c>
      <c r="G7048" s="0" t="str">
        <f aca="false">LEFT(B7048,2)</f>
        <v>15</v>
      </c>
      <c r="H7048" s="0" t="str">
        <f aca="false">I7048&amp;"_"&amp;G7048&amp;"_"&amp;F7048</f>
        <v>KortbenetGroenFroe_15_20190410_DL2018092_VUCAarhus_koersel1</v>
      </c>
      <c r="I7048" s="61" t="str">
        <f aca="false">MID(RIGHT(B7048,LEN(B7048)-3),1,FIND("_",RIGHT(B7048,LEN(B7048)-3))-1)</f>
        <v>KortbenetGroenFroe</v>
      </c>
      <c r="J7048" s="61" t="str">
        <f aca="false">TRIM(SUBSTITUTE(RIGHT(B7048,FIND(I7048,B7048)+1),"_",""))</f>
        <v>eDNA</v>
      </c>
      <c r="K7048" s="0" t="str">
        <f aca="false">IFERROR(VALUE(SUBSTITUTE(E7048,".",",")),E7048)</f>
        <v>No Ct</v>
      </c>
      <c r="L7048" s="61" t="str">
        <f aca="false">IF(J7048="PosK",SUMIFS(K:K,J:J,"PosK",H:H,H7048),"")</f>
        <v/>
      </c>
      <c r="M7048" s="61" t="str">
        <f aca="false">IF(J7048="PosK",SUMIFS(K:K,J:J,"NegK",H:H,H7048),"")</f>
        <v/>
      </c>
      <c r="N7048" s="61" t="str">
        <f aca="false">IF(J7048="PosK",SUMIFS(K:K,J:J,"eDNA",H:H,H7048),"")</f>
        <v/>
      </c>
      <c r="Q7048" s="62"/>
    </row>
    <row r="7049" customFormat="false" ht="14.25" hidden="false" customHeight="false" outlineLevel="0" collapsed="false">
      <c r="A7049" s="0" t="s">
        <v>862</v>
      </c>
      <c r="B7049" s="52" t="s">
        <v>992</v>
      </c>
      <c r="C7049" s="52" t="s">
        <v>751</v>
      </c>
      <c r="D7049" s="53" t="n">
        <v>0.1</v>
      </c>
      <c r="E7049" s="53" t="s">
        <v>748</v>
      </c>
      <c r="F7049" s="0" t="s">
        <v>1425</v>
      </c>
      <c r="G7049" s="0" t="str">
        <f aca="false">LEFT(B7049,2)</f>
        <v>15</v>
      </c>
      <c r="H7049" s="0" t="str">
        <f aca="false">I7049&amp;"_"&amp;G7049&amp;"_"&amp;F7049</f>
        <v>KortbenetGroenFroe_15_20190410_DL2018092_VUCAarhus_koersel1</v>
      </c>
      <c r="I7049" s="61" t="str">
        <f aca="false">MID(RIGHT(B7049,LEN(B7049)-3),1,FIND("_",RIGHT(B7049,LEN(B7049)-3))-1)</f>
        <v>KortbenetGroenFroe</v>
      </c>
      <c r="J7049" s="61" t="str">
        <f aca="false">TRIM(SUBSTITUTE(RIGHT(B7049,FIND(I7049,B7049)+1),"_",""))</f>
        <v>eDNA</v>
      </c>
      <c r="K7049" s="0" t="str">
        <f aca="false">IFERROR(VALUE(SUBSTITUTE(E7049,".",",")),E7049)</f>
        <v>No Ct</v>
      </c>
      <c r="L7049" s="61" t="str">
        <f aca="false">IF(J7049="PosK",SUMIFS(K:K,J:J,"PosK",H:H,H7049),"")</f>
        <v/>
      </c>
      <c r="M7049" s="61" t="str">
        <f aca="false">IF(J7049="PosK",SUMIFS(K:K,J:J,"NegK",H:H,H7049),"")</f>
        <v/>
      </c>
      <c r="N7049" s="61" t="str">
        <f aca="false">IF(J7049="PosK",SUMIFS(K:K,J:J,"eDNA",H:H,H7049),"")</f>
        <v/>
      </c>
      <c r="P7049" s="62"/>
      <c r="T7049" s="63"/>
      <c r="W7049" s="64"/>
    </row>
    <row r="7050" customFormat="false" ht="14.25" hidden="false" customHeight="false" outlineLevel="0" collapsed="false">
      <c r="A7050" s="0" t="s">
        <v>863</v>
      </c>
      <c r="B7050" s="52" t="s">
        <v>993</v>
      </c>
      <c r="C7050" s="52" t="s">
        <v>743</v>
      </c>
      <c r="D7050" s="53" t="n">
        <v>0.1</v>
      </c>
      <c r="E7050" s="53" t="n">
        <v>36.49</v>
      </c>
      <c r="F7050" s="0" t="s">
        <v>1425</v>
      </c>
      <c r="G7050" s="0" t="str">
        <f aca="false">LEFT(B7050,2)</f>
        <v>16</v>
      </c>
      <c r="H7050" s="0" t="str">
        <f aca="false">I7050&amp;"_"&amp;G7050&amp;"_"&amp;F7050</f>
        <v>KortbenetGroenFroe_16_20190410_DL2018092_VUCAarhus_koersel1</v>
      </c>
      <c r="I7050" s="61" t="str">
        <f aca="false">MID(RIGHT(B7050,LEN(B7050)-3),1,FIND("_",RIGHT(B7050,LEN(B7050)-3))-1)</f>
        <v>KortbenetGroenFroe</v>
      </c>
      <c r="J7050" s="61" t="str">
        <f aca="false">TRIM(SUBSTITUTE(RIGHT(B7050,FIND(I7050,B7050)+1),"_",""))</f>
        <v>PosK</v>
      </c>
      <c r="K7050" s="0" t="n">
        <f aca="false">IFERROR(VALUE(SUBSTITUTE(E7050,".",",")),E7050)</f>
        <v>36.49</v>
      </c>
      <c r="L7050" s="61" t="n">
        <f aca="false">IF(J7050="PosK",SUMIFS(K:K,J:J,"PosK",H:H,H7050),"")</f>
        <v>36.49</v>
      </c>
      <c r="M7050" s="61" t="n">
        <f aca="false">IF(J7050="PosK",SUMIFS(K:K,J:J,"NegK",H:H,H7050),"")</f>
        <v>0</v>
      </c>
      <c r="N7050" s="61" t="n">
        <f aca="false">IF(J7050="PosK",SUMIFS(K:K,J:J,"eDNA",H:H,H7050),"")</f>
        <v>0</v>
      </c>
      <c r="P7050" s="62" t="n">
        <f aca="false">IF(K7052="No Ct",0,K7052)</f>
        <v>0</v>
      </c>
      <c r="Q7050" s="62" t="n">
        <f aca="false">IF(K7053="No Ct",0,K7053)</f>
        <v>0</v>
      </c>
      <c r="R7050" s="0" t="str">
        <f aca="false">IF(AND(L7050&gt;0,M7050=0),"Valid","Invalid")</f>
        <v>Valid</v>
      </c>
      <c r="S7050" s="0" t="str">
        <f aca="false">IF(OR(P7050&gt;1,Q7050&gt;1),"Present","Absent")</f>
        <v>Absent</v>
      </c>
      <c r="T7050" s="63" t="str">
        <f aca="false">IF(OR(AND(P7050&gt;1,P7050&lt;41),AND(Q7050&gt;1,Q7050&lt;41)),"Ct&lt;41","Ct&gt;41")</f>
        <v>Ct&gt;41</v>
      </c>
      <c r="U7050" s="0" t="str">
        <f aca="false">I7050</f>
        <v>KortbenetGroenFroe</v>
      </c>
      <c r="V7050" s="0" t="str">
        <f aca="false">MID(F7050,10,9)</f>
        <v>DL2018092</v>
      </c>
      <c r="W7050" s="64" t="str">
        <f aca="false">V7050&amp;"_"&amp;U7050&amp;"_"&amp;R7050&amp;"_"&amp;S7050&amp;"_"&amp;T7050</f>
        <v>DL2018092_KortbenetGroenFroe_Valid_Absent_Ct&gt;41</v>
      </c>
    </row>
    <row r="7051" customFormat="false" ht="14.25" hidden="false" customHeight="false" outlineLevel="0" collapsed="false">
      <c r="A7051" s="0" t="s">
        <v>865</v>
      </c>
      <c r="B7051" s="52" t="s">
        <v>994</v>
      </c>
      <c r="C7051" s="52" t="s">
        <v>747</v>
      </c>
      <c r="D7051" s="53" t="n">
        <v>0.1</v>
      </c>
      <c r="E7051" s="53" t="s">
        <v>748</v>
      </c>
      <c r="F7051" s="0" t="s">
        <v>1425</v>
      </c>
      <c r="G7051" s="0" t="str">
        <f aca="false">LEFT(B7051,2)</f>
        <v>16</v>
      </c>
      <c r="H7051" s="0" t="str">
        <f aca="false">I7051&amp;"_"&amp;G7051&amp;"_"&amp;F7051</f>
        <v>KortbenetGroenFroe_16_20190410_DL2018092_VUCAarhus_koersel1</v>
      </c>
      <c r="I7051" s="61" t="str">
        <f aca="false">MID(RIGHT(B7051,LEN(B7051)-3),1,FIND("_",RIGHT(B7051,LEN(B7051)-3))-1)</f>
        <v>KortbenetGroenFroe</v>
      </c>
      <c r="J7051" s="61" t="str">
        <f aca="false">TRIM(SUBSTITUTE(RIGHT(B7051,FIND(I7051,B7051)+1),"_",""))</f>
        <v>NegK</v>
      </c>
      <c r="K7051" s="0" t="str">
        <f aca="false">IFERROR(VALUE(SUBSTITUTE(E7051,".",",")),E7051)</f>
        <v>No Ct</v>
      </c>
      <c r="L7051" s="61" t="str">
        <f aca="false">IF(J7051="PosK",SUMIFS(K:K,J:J,"PosK",H:H,H7051),"")</f>
        <v/>
      </c>
      <c r="M7051" s="61" t="str">
        <f aca="false">IF(J7051="PosK",SUMIFS(K:K,J:J,"NegK",H:H,H7051),"")</f>
        <v/>
      </c>
      <c r="N7051" s="61" t="str">
        <f aca="false">IF(J7051="PosK",SUMIFS(K:K,J:J,"eDNA",H:H,H7051),"")</f>
        <v/>
      </c>
    </row>
    <row r="7052" customFormat="false" ht="14.25" hidden="false" customHeight="false" outlineLevel="0" collapsed="false">
      <c r="A7052" s="0" t="s">
        <v>867</v>
      </c>
      <c r="B7052" s="52" t="s">
        <v>995</v>
      </c>
      <c r="C7052" s="52" t="s">
        <v>751</v>
      </c>
      <c r="D7052" s="53" t="n">
        <v>0.1</v>
      </c>
      <c r="E7052" s="53" t="s">
        <v>748</v>
      </c>
      <c r="F7052" s="0" t="s">
        <v>1425</v>
      </c>
      <c r="G7052" s="0" t="str">
        <f aca="false">LEFT(B7052,2)</f>
        <v>16</v>
      </c>
      <c r="H7052" s="0" t="str">
        <f aca="false">I7052&amp;"_"&amp;G7052&amp;"_"&amp;F7052</f>
        <v>KortbenetGroenFroe_16_20190410_DL2018092_VUCAarhus_koersel1</v>
      </c>
      <c r="I7052" s="61" t="str">
        <f aca="false">MID(RIGHT(B7052,LEN(B7052)-3),1,FIND("_",RIGHT(B7052,LEN(B7052)-3))-1)</f>
        <v>KortbenetGroenFroe</v>
      </c>
      <c r="J7052" s="61" t="str">
        <f aca="false">TRIM(SUBSTITUTE(RIGHT(B7052,FIND(I7052,B7052)+1),"_",""))</f>
        <v>eDNA</v>
      </c>
      <c r="K7052" s="0" t="str">
        <f aca="false">IFERROR(VALUE(SUBSTITUTE(E7052,".",",")),E7052)</f>
        <v>No Ct</v>
      </c>
      <c r="L7052" s="61" t="str">
        <f aca="false">IF(J7052="PosK",SUMIFS(K:K,J:J,"PosK",H:H,H7052),"")</f>
        <v/>
      </c>
      <c r="M7052" s="61" t="str">
        <f aca="false">IF(J7052="PosK",SUMIFS(K:K,J:J,"NegK",H:H,H7052),"")</f>
        <v/>
      </c>
      <c r="N7052" s="61" t="str">
        <f aca="false">IF(J7052="PosK",SUMIFS(K:K,J:J,"eDNA",H:H,H7052),"")</f>
        <v/>
      </c>
      <c r="Q7052" s="62"/>
    </row>
    <row r="7053" customFormat="false" ht="14.25" hidden="false" customHeight="false" outlineLevel="0" collapsed="false">
      <c r="A7053" s="0" t="s">
        <v>869</v>
      </c>
      <c r="B7053" s="52" t="s">
        <v>995</v>
      </c>
      <c r="C7053" s="52" t="s">
        <v>751</v>
      </c>
      <c r="D7053" s="53" t="n">
        <v>0.1</v>
      </c>
      <c r="E7053" s="53" t="s">
        <v>748</v>
      </c>
      <c r="F7053" s="0" t="s">
        <v>1425</v>
      </c>
      <c r="G7053" s="0" t="str">
        <f aca="false">LEFT(B7053,2)</f>
        <v>16</v>
      </c>
      <c r="H7053" s="0" t="str">
        <f aca="false">I7053&amp;"_"&amp;G7053&amp;"_"&amp;F7053</f>
        <v>KortbenetGroenFroe_16_20190410_DL2018092_VUCAarhus_koersel1</v>
      </c>
      <c r="I7053" s="61" t="str">
        <f aca="false">MID(RIGHT(B7053,LEN(B7053)-3),1,FIND("_",RIGHT(B7053,LEN(B7053)-3))-1)</f>
        <v>KortbenetGroenFroe</v>
      </c>
      <c r="J7053" s="61" t="str">
        <f aca="false">TRIM(SUBSTITUTE(RIGHT(B7053,FIND(I7053,B7053)+1),"_",""))</f>
        <v>eDNA</v>
      </c>
      <c r="K7053" s="0" t="str">
        <f aca="false">IFERROR(VALUE(SUBSTITUTE(E7053,".",",")),E7053)</f>
        <v>No Ct</v>
      </c>
      <c r="L7053" s="61" t="str">
        <f aca="false">IF(J7053="PosK",SUMIFS(K:K,J:J,"PosK",H:H,H7053),"")</f>
        <v/>
      </c>
      <c r="M7053" s="61" t="str">
        <f aca="false">IF(J7053="PosK",SUMIFS(K:K,J:J,"NegK",H:H,H7053),"")</f>
        <v/>
      </c>
      <c r="N7053" s="61" t="str">
        <f aca="false">IF(J7053="PosK",SUMIFS(K:K,J:J,"eDNA",H:H,H7053),"")</f>
        <v/>
      </c>
      <c r="P7053" s="62"/>
      <c r="T7053" s="63"/>
      <c r="W7053" s="64"/>
    </row>
    <row r="7054" customFormat="false" ht="14.25" hidden="false" customHeight="false" outlineLevel="0" collapsed="false">
      <c r="A7054" s="0" t="s">
        <v>870</v>
      </c>
      <c r="B7054" s="52" t="s">
        <v>996</v>
      </c>
      <c r="C7054" s="52" t="s">
        <v>743</v>
      </c>
      <c r="D7054" s="53" t="n">
        <v>0.1</v>
      </c>
      <c r="E7054" s="53" t="n">
        <v>32.08</v>
      </c>
      <c r="F7054" s="0" t="s">
        <v>1425</v>
      </c>
      <c r="G7054" s="0" t="str">
        <f aca="false">LEFT(B7054,2)</f>
        <v>17</v>
      </c>
      <c r="H7054" s="0" t="str">
        <f aca="false">I7054&amp;"_"&amp;G7054&amp;"_"&amp;F7054</f>
        <v>ButsnudetFroe_17_20190410_DL2018092_VUCAarhus_koersel1</v>
      </c>
      <c r="I7054" s="61" t="str">
        <f aca="false">MID(RIGHT(B7054,LEN(B7054)-3),1,FIND("_",RIGHT(B7054,LEN(B7054)-3))-1)</f>
        <v>ButsnudetFroe</v>
      </c>
      <c r="J7054" s="61" t="str">
        <f aca="false">TRIM(SUBSTITUTE(RIGHT(B7054,FIND(I7054,B7054)+1),"_",""))</f>
        <v>PosK</v>
      </c>
      <c r="K7054" s="0" t="n">
        <f aca="false">IFERROR(VALUE(SUBSTITUTE(E7054,".",",")),E7054)</f>
        <v>32.08</v>
      </c>
      <c r="L7054" s="61" t="n">
        <f aca="false">IF(J7054="PosK",SUMIFS(K:K,J:J,"PosK",H:H,H7054),"")</f>
        <v>32.08</v>
      </c>
      <c r="M7054" s="61" t="n">
        <f aca="false">IF(J7054="PosK",SUMIFS(K:K,J:J,"NegK",H:H,H7054),"")</f>
        <v>0</v>
      </c>
      <c r="N7054" s="61" t="n">
        <f aca="false">IF(J7054="PosK",SUMIFS(K:K,J:J,"eDNA",H:H,H7054),"")</f>
        <v>0</v>
      </c>
      <c r="P7054" s="62" t="n">
        <f aca="false">IF(K7056="No Ct",0,K7056)</f>
        <v>0</v>
      </c>
      <c r="Q7054" s="62" t="n">
        <f aca="false">IF(K7057="No Ct",0,K7057)</f>
        <v>0</v>
      </c>
      <c r="R7054" s="0" t="str">
        <f aca="false">IF(AND(L7054&gt;0,M7054=0),"Valid","Invalid")</f>
        <v>Valid</v>
      </c>
      <c r="S7054" s="0" t="str">
        <f aca="false">IF(OR(P7054&gt;1,Q7054&gt;1),"Present","Absent")</f>
        <v>Absent</v>
      </c>
      <c r="T7054" s="63" t="str">
        <f aca="false">IF(OR(AND(P7054&gt;1,P7054&lt;41),AND(Q7054&gt;1,Q7054&lt;41)),"Ct&lt;41","Ct&gt;41")</f>
        <v>Ct&gt;41</v>
      </c>
      <c r="U7054" s="0" t="str">
        <f aca="false">I7054</f>
        <v>ButsnudetFroe</v>
      </c>
      <c r="V7054" s="0" t="str">
        <f aca="false">MID(F7054,10,9)</f>
        <v>DL2018092</v>
      </c>
      <c r="W7054" s="64" t="str">
        <f aca="false">V7054&amp;"_"&amp;U7054&amp;"_"&amp;R7054&amp;"_"&amp;S7054&amp;"_"&amp;T7054</f>
        <v>DL2018092_ButsnudetFroe_Valid_Absent_Ct&gt;41</v>
      </c>
    </row>
    <row r="7055" customFormat="false" ht="14.25" hidden="false" customHeight="false" outlineLevel="0" collapsed="false">
      <c r="A7055" s="0" t="s">
        <v>872</v>
      </c>
      <c r="B7055" s="52" t="s">
        <v>997</v>
      </c>
      <c r="C7055" s="52" t="s">
        <v>747</v>
      </c>
      <c r="D7055" s="53" t="n">
        <v>0.1</v>
      </c>
      <c r="E7055" s="53" t="s">
        <v>748</v>
      </c>
      <c r="F7055" s="0" t="s">
        <v>1425</v>
      </c>
      <c r="G7055" s="0" t="str">
        <f aca="false">LEFT(B7055,2)</f>
        <v>17</v>
      </c>
      <c r="H7055" s="0" t="str">
        <f aca="false">I7055&amp;"_"&amp;G7055&amp;"_"&amp;F7055</f>
        <v>ButsnudetFroe_17_20190410_DL2018092_VUCAarhus_koersel1</v>
      </c>
      <c r="I7055" s="61" t="str">
        <f aca="false">MID(RIGHT(B7055,LEN(B7055)-3),1,FIND("_",RIGHT(B7055,LEN(B7055)-3))-1)</f>
        <v>ButsnudetFroe</v>
      </c>
      <c r="J7055" s="61" t="str">
        <f aca="false">TRIM(SUBSTITUTE(RIGHT(B7055,FIND(I7055,B7055)+1),"_",""))</f>
        <v>NegK</v>
      </c>
      <c r="K7055" s="0" t="str">
        <f aca="false">IFERROR(VALUE(SUBSTITUTE(E7055,".",",")),E7055)</f>
        <v>No Ct</v>
      </c>
      <c r="L7055" s="61" t="str">
        <f aca="false">IF(J7055="PosK",SUMIFS(K:K,J:J,"PosK",H:H,H7055),"")</f>
        <v/>
      </c>
      <c r="M7055" s="61" t="str">
        <f aca="false">IF(J7055="PosK",SUMIFS(K:K,J:J,"NegK",H:H,H7055),"")</f>
        <v/>
      </c>
      <c r="N7055" s="61" t="str">
        <f aca="false">IF(J7055="PosK",SUMIFS(K:K,J:J,"eDNA",H:H,H7055),"")</f>
        <v/>
      </c>
    </row>
    <row r="7056" customFormat="false" ht="14.25" hidden="false" customHeight="false" outlineLevel="0" collapsed="false">
      <c r="A7056" s="0" t="s">
        <v>874</v>
      </c>
      <c r="B7056" s="52" t="s">
        <v>998</v>
      </c>
      <c r="C7056" s="52" t="s">
        <v>751</v>
      </c>
      <c r="D7056" s="53" t="n">
        <v>0.1</v>
      </c>
      <c r="E7056" s="53" t="s">
        <v>748</v>
      </c>
      <c r="F7056" s="0" t="s">
        <v>1425</v>
      </c>
      <c r="G7056" s="0" t="str">
        <f aca="false">LEFT(B7056,2)</f>
        <v>17</v>
      </c>
      <c r="H7056" s="0" t="str">
        <f aca="false">I7056&amp;"_"&amp;G7056&amp;"_"&amp;F7056</f>
        <v>ButsnudetFroe_17_20190410_DL2018092_VUCAarhus_koersel1</v>
      </c>
      <c r="I7056" s="61" t="str">
        <f aca="false">MID(RIGHT(B7056,LEN(B7056)-3),1,FIND("_",RIGHT(B7056,LEN(B7056)-3))-1)</f>
        <v>ButsnudetFroe</v>
      </c>
      <c r="J7056" s="61" t="str">
        <f aca="false">TRIM(SUBSTITUTE(RIGHT(B7056,FIND(I7056,B7056)+1),"_",""))</f>
        <v>eDNA</v>
      </c>
      <c r="K7056" s="0" t="str">
        <f aca="false">IFERROR(VALUE(SUBSTITUTE(E7056,".",",")),E7056)</f>
        <v>No Ct</v>
      </c>
      <c r="L7056" s="61" t="str">
        <f aca="false">IF(J7056="PosK",SUMIFS(K:K,J:J,"PosK",H:H,H7056),"")</f>
        <v/>
      </c>
      <c r="M7056" s="61" t="str">
        <f aca="false">IF(J7056="PosK",SUMIFS(K:K,J:J,"NegK",H:H,H7056),"")</f>
        <v/>
      </c>
      <c r="N7056" s="61" t="str">
        <f aca="false">IF(J7056="PosK",SUMIFS(K:K,J:J,"eDNA",H:H,H7056),"")</f>
        <v/>
      </c>
      <c r="Q7056" s="62"/>
    </row>
    <row r="7057" customFormat="false" ht="14.25" hidden="false" customHeight="false" outlineLevel="0" collapsed="false">
      <c r="A7057" s="0" t="s">
        <v>876</v>
      </c>
      <c r="B7057" s="52" t="s">
        <v>998</v>
      </c>
      <c r="C7057" s="52" t="s">
        <v>751</v>
      </c>
      <c r="D7057" s="53" t="n">
        <v>0.1</v>
      </c>
      <c r="E7057" s="53" t="s">
        <v>748</v>
      </c>
      <c r="F7057" s="0" t="s">
        <v>1425</v>
      </c>
      <c r="G7057" s="0" t="str">
        <f aca="false">LEFT(B7057,2)</f>
        <v>17</v>
      </c>
      <c r="H7057" s="0" t="str">
        <f aca="false">I7057&amp;"_"&amp;G7057&amp;"_"&amp;F7057</f>
        <v>ButsnudetFroe_17_20190410_DL2018092_VUCAarhus_koersel1</v>
      </c>
      <c r="I7057" s="61" t="str">
        <f aca="false">MID(RIGHT(B7057,LEN(B7057)-3),1,FIND("_",RIGHT(B7057,LEN(B7057)-3))-1)</f>
        <v>ButsnudetFroe</v>
      </c>
      <c r="J7057" s="61" t="str">
        <f aca="false">TRIM(SUBSTITUTE(RIGHT(B7057,FIND(I7057,B7057)+1),"_",""))</f>
        <v>eDNA</v>
      </c>
      <c r="K7057" s="0" t="str">
        <f aca="false">IFERROR(VALUE(SUBSTITUTE(E7057,".",",")),E7057)</f>
        <v>No Ct</v>
      </c>
      <c r="L7057" s="61" t="str">
        <f aca="false">IF(J7057="PosK",SUMIFS(K:K,J:J,"PosK",H:H,H7057),"")</f>
        <v/>
      </c>
      <c r="M7057" s="61" t="str">
        <f aca="false">IF(J7057="PosK",SUMIFS(K:K,J:J,"NegK",H:H,H7057),"")</f>
        <v/>
      </c>
      <c r="N7057" s="61" t="str">
        <f aca="false">IF(J7057="PosK",SUMIFS(K:K,J:J,"eDNA",H:H,H7057),"")</f>
        <v/>
      </c>
      <c r="P7057" s="62"/>
      <c r="T7057" s="63"/>
      <c r="W7057" s="64"/>
    </row>
    <row r="7058" customFormat="false" ht="14.25" hidden="false" customHeight="false" outlineLevel="0" collapsed="false">
      <c r="A7058" s="0" t="s">
        <v>877</v>
      </c>
      <c r="B7058" s="52" t="s">
        <v>999</v>
      </c>
      <c r="C7058" s="52" t="s">
        <v>743</v>
      </c>
      <c r="D7058" s="53" t="n">
        <v>0.1</v>
      </c>
      <c r="E7058" s="53" t="s">
        <v>748</v>
      </c>
      <c r="F7058" s="0" t="s">
        <v>1425</v>
      </c>
      <c r="G7058" s="0" t="str">
        <f aca="false">LEFT(B7058,2)</f>
        <v>18</v>
      </c>
      <c r="H7058" s="0" t="str">
        <f aca="false">I7058&amp;"_"&amp;G7058&amp;"_"&amp;F7058</f>
        <v>ButsnudetFroe_18_20190410_DL2018092_VUCAarhus_koersel1</v>
      </c>
      <c r="I7058" s="61" t="str">
        <f aca="false">MID(RIGHT(B7058,LEN(B7058)-3),1,FIND("_",RIGHT(B7058,LEN(B7058)-3))-1)</f>
        <v>ButsnudetFroe</v>
      </c>
      <c r="J7058" s="61" t="str">
        <f aca="false">TRIM(SUBSTITUTE(RIGHT(B7058,FIND(I7058,B7058)+1),"_",""))</f>
        <v>PosK</v>
      </c>
      <c r="K7058" s="0" t="str">
        <f aca="false">IFERROR(VALUE(SUBSTITUTE(E7058,".",",")),E7058)</f>
        <v>No Ct</v>
      </c>
      <c r="L7058" s="61" t="n">
        <f aca="false">IF(J7058="PosK",SUMIFS(K:K,J:J,"PosK",H:H,H7058),"")</f>
        <v>0</v>
      </c>
      <c r="M7058" s="61" t="n">
        <f aca="false">IF(J7058="PosK",SUMIFS(K:K,J:J,"NegK",H:H,H7058),"")</f>
        <v>0</v>
      </c>
      <c r="N7058" s="61" t="n">
        <f aca="false">IF(J7058="PosK",SUMIFS(K:K,J:J,"eDNA",H:H,H7058),"")</f>
        <v>0</v>
      </c>
      <c r="P7058" s="62" t="n">
        <f aca="false">IF(K7060="No Ct",0,K7060)</f>
        <v>0</v>
      </c>
      <c r="Q7058" s="62" t="n">
        <f aca="false">IF(K7061="No Ct",0,K7061)</f>
        <v>0</v>
      </c>
      <c r="R7058" s="0" t="str">
        <f aca="false">IF(AND(L7058&gt;0,M7058=0),"Valid","Invalid")</f>
        <v>Invalid</v>
      </c>
      <c r="S7058" s="0" t="str">
        <f aca="false">IF(OR(P7058&gt;1,Q7058&gt;1),"Present","Absent")</f>
        <v>Absent</v>
      </c>
      <c r="T7058" s="63" t="str">
        <f aca="false">IF(OR(AND(P7058&gt;1,P7058&lt;41),AND(Q7058&gt;1,Q7058&lt;41)),"Ct&lt;41","Ct&gt;41")</f>
        <v>Ct&gt;41</v>
      </c>
      <c r="U7058" s="0" t="str">
        <f aca="false">I7058</f>
        <v>ButsnudetFroe</v>
      </c>
      <c r="V7058" s="0" t="str">
        <f aca="false">MID(F7058,10,9)</f>
        <v>DL2018092</v>
      </c>
      <c r="W7058" s="64" t="str">
        <f aca="false">V7058&amp;"_"&amp;U7058&amp;"_"&amp;R7058&amp;"_"&amp;S7058&amp;"_"&amp;T7058</f>
        <v>DL2018092_ButsnudetFroe_Invalid_Absent_Ct&gt;41</v>
      </c>
    </row>
    <row r="7059" customFormat="false" ht="14.25" hidden="false" customHeight="false" outlineLevel="0" collapsed="false">
      <c r="A7059" s="0" t="s">
        <v>879</v>
      </c>
      <c r="B7059" s="52" t="s">
        <v>1000</v>
      </c>
      <c r="C7059" s="52" t="s">
        <v>747</v>
      </c>
      <c r="D7059" s="53" t="n">
        <v>0.1</v>
      </c>
      <c r="E7059" s="53" t="s">
        <v>748</v>
      </c>
      <c r="F7059" s="0" t="s">
        <v>1425</v>
      </c>
      <c r="G7059" s="0" t="str">
        <f aca="false">LEFT(B7059,2)</f>
        <v>18</v>
      </c>
      <c r="H7059" s="0" t="str">
        <f aca="false">I7059&amp;"_"&amp;G7059&amp;"_"&amp;F7059</f>
        <v>ButsnudetFroe_18_20190410_DL2018092_VUCAarhus_koersel1</v>
      </c>
      <c r="I7059" s="61" t="str">
        <f aca="false">MID(RIGHT(B7059,LEN(B7059)-3),1,FIND("_",RIGHT(B7059,LEN(B7059)-3))-1)</f>
        <v>ButsnudetFroe</v>
      </c>
      <c r="J7059" s="61" t="str">
        <f aca="false">TRIM(SUBSTITUTE(RIGHT(B7059,FIND(I7059,B7059)+1),"_",""))</f>
        <v>NegK</v>
      </c>
      <c r="K7059" s="0" t="str">
        <f aca="false">IFERROR(VALUE(SUBSTITUTE(E7059,".",",")),E7059)</f>
        <v>No Ct</v>
      </c>
      <c r="L7059" s="61" t="str">
        <f aca="false">IF(J7059="PosK",SUMIFS(K:K,J:J,"PosK",H:H,H7059),"")</f>
        <v/>
      </c>
      <c r="M7059" s="61" t="str">
        <f aca="false">IF(J7059="PosK",SUMIFS(K:K,J:J,"NegK",H:H,H7059),"")</f>
        <v/>
      </c>
      <c r="N7059" s="61" t="str">
        <f aca="false">IF(J7059="PosK",SUMIFS(K:K,J:J,"eDNA",H:H,H7059),"")</f>
        <v/>
      </c>
    </row>
    <row r="7060" customFormat="false" ht="14.25" hidden="false" customHeight="false" outlineLevel="0" collapsed="false">
      <c r="A7060" s="0" t="s">
        <v>881</v>
      </c>
      <c r="B7060" s="52" t="s">
        <v>1001</v>
      </c>
      <c r="C7060" s="52" t="s">
        <v>751</v>
      </c>
      <c r="D7060" s="53" t="n">
        <v>0.1</v>
      </c>
      <c r="E7060" s="53" t="s">
        <v>748</v>
      </c>
      <c r="F7060" s="0" t="s">
        <v>1425</v>
      </c>
      <c r="G7060" s="0" t="str">
        <f aca="false">LEFT(B7060,2)</f>
        <v>18</v>
      </c>
      <c r="H7060" s="0" t="str">
        <f aca="false">I7060&amp;"_"&amp;G7060&amp;"_"&amp;F7060</f>
        <v>ButsnudetFroe_18_20190410_DL2018092_VUCAarhus_koersel1</v>
      </c>
      <c r="I7060" s="61" t="str">
        <f aca="false">MID(RIGHT(B7060,LEN(B7060)-3),1,FIND("_",RIGHT(B7060,LEN(B7060)-3))-1)</f>
        <v>ButsnudetFroe</v>
      </c>
      <c r="J7060" s="61" t="str">
        <f aca="false">TRIM(SUBSTITUTE(RIGHT(B7060,FIND(I7060,B7060)+1),"_",""))</f>
        <v>eDNA</v>
      </c>
      <c r="K7060" s="0" t="str">
        <f aca="false">IFERROR(VALUE(SUBSTITUTE(E7060,".",",")),E7060)</f>
        <v>No Ct</v>
      </c>
      <c r="L7060" s="61" t="str">
        <f aca="false">IF(J7060="PosK",SUMIFS(K:K,J:J,"PosK",H:H,H7060),"")</f>
        <v/>
      </c>
      <c r="M7060" s="61" t="str">
        <f aca="false">IF(J7060="PosK",SUMIFS(K:K,J:J,"NegK",H:H,H7060),"")</f>
        <v/>
      </c>
      <c r="N7060" s="61" t="str">
        <f aca="false">IF(J7060="PosK",SUMIFS(K:K,J:J,"eDNA",H:H,H7060),"")</f>
        <v/>
      </c>
      <c r="Q7060" s="62"/>
    </row>
    <row r="7061" customFormat="false" ht="14.25" hidden="false" customHeight="false" outlineLevel="0" collapsed="false">
      <c r="A7061" s="0" t="s">
        <v>883</v>
      </c>
      <c r="B7061" s="52" t="s">
        <v>1001</v>
      </c>
      <c r="C7061" s="52" t="s">
        <v>751</v>
      </c>
      <c r="D7061" s="53" t="n">
        <v>0.1</v>
      </c>
      <c r="E7061" s="53" t="s">
        <v>748</v>
      </c>
      <c r="F7061" s="0" t="s">
        <v>1425</v>
      </c>
      <c r="G7061" s="0" t="str">
        <f aca="false">LEFT(B7061,2)</f>
        <v>18</v>
      </c>
      <c r="H7061" s="0" t="str">
        <f aca="false">I7061&amp;"_"&amp;G7061&amp;"_"&amp;F7061</f>
        <v>ButsnudetFroe_18_20190410_DL2018092_VUCAarhus_koersel1</v>
      </c>
      <c r="I7061" s="61" t="str">
        <f aca="false">MID(RIGHT(B7061,LEN(B7061)-3),1,FIND("_",RIGHT(B7061,LEN(B7061)-3))-1)</f>
        <v>ButsnudetFroe</v>
      </c>
      <c r="J7061" s="61" t="str">
        <f aca="false">TRIM(SUBSTITUTE(RIGHT(B7061,FIND(I7061,B7061)+1),"_",""))</f>
        <v>eDNA</v>
      </c>
      <c r="K7061" s="0" t="str">
        <f aca="false">IFERROR(VALUE(SUBSTITUTE(E7061,".",",")),E7061)</f>
        <v>No Ct</v>
      </c>
      <c r="L7061" s="61" t="str">
        <f aca="false">IF(J7061="PosK",SUMIFS(K:K,J:J,"PosK",H:H,H7061),"")</f>
        <v/>
      </c>
      <c r="M7061" s="61" t="str">
        <f aca="false">IF(J7061="PosK",SUMIFS(K:K,J:J,"NegK",H:H,H7061),"")</f>
        <v/>
      </c>
      <c r="N7061" s="61" t="str">
        <f aca="false">IF(J7061="PosK",SUMIFS(K:K,J:J,"eDNA",H:H,H7061),"")</f>
        <v/>
      </c>
      <c r="P7061" s="62"/>
      <c r="T7061" s="63"/>
      <c r="W7061" s="64"/>
    </row>
    <row r="7062" customFormat="false" ht="14.25" hidden="false" customHeight="false" outlineLevel="0" collapsed="false">
      <c r="A7062" s="0" t="s">
        <v>884</v>
      </c>
      <c r="B7062" s="52" t="s">
        <v>1002</v>
      </c>
      <c r="C7062" s="52" t="s">
        <v>743</v>
      </c>
      <c r="D7062" s="53" t="n">
        <v>0.1</v>
      </c>
      <c r="E7062" s="53" t="n">
        <v>25.07</v>
      </c>
      <c r="F7062" s="0" t="s">
        <v>1425</v>
      </c>
      <c r="G7062" s="0" t="str">
        <f aca="false">LEFT(B7062,2)</f>
        <v>19</v>
      </c>
      <c r="H7062" s="0" t="str">
        <f aca="false">I7062&amp;"_"&amp;G7062&amp;"_"&amp;F7062</f>
        <v>LilleVandsalamander_19_20190410_DL2018092_VUCAarhus_koersel1</v>
      </c>
      <c r="I7062" s="61" t="str">
        <f aca="false">MID(RIGHT(B7062,LEN(B7062)-3),1,FIND("_",RIGHT(B7062,LEN(B7062)-3))-1)</f>
        <v>LilleVandsalamander</v>
      </c>
      <c r="J7062" s="61" t="str">
        <f aca="false">TRIM(SUBSTITUTE(RIGHT(B7062,FIND(I7062,B7062)+1),"_",""))</f>
        <v>PosK</v>
      </c>
      <c r="K7062" s="0" t="n">
        <f aca="false">IFERROR(VALUE(SUBSTITUTE(E7062,".",",")),E7062)</f>
        <v>25.07</v>
      </c>
      <c r="L7062" s="61" t="n">
        <f aca="false">IF(J7062="PosK",SUMIFS(K:K,J:J,"PosK",H:H,H7062),"")</f>
        <v>25.07</v>
      </c>
      <c r="M7062" s="61" t="n">
        <f aca="false">IF(J7062="PosK",SUMIFS(K:K,J:J,"NegK",H:H,H7062),"")</f>
        <v>0</v>
      </c>
      <c r="N7062" s="61" t="n">
        <f aca="false">IF(J7062="PosK",SUMIFS(K:K,J:J,"eDNA",H:H,H7062),"")</f>
        <v>0</v>
      </c>
      <c r="P7062" s="62" t="n">
        <f aca="false">IF(K7064="No Ct",0,K7064)</f>
        <v>0</v>
      </c>
      <c r="Q7062" s="62" t="n">
        <f aca="false">IF(K7065="No Ct",0,K7065)</f>
        <v>0</v>
      </c>
      <c r="R7062" s="0" t="str">
        <f aca="false">IF(AND(L7062&gt;0,M7062=0),"Valid","Invalid")</f>
        <v>Valid</v>
      </c>
      <c r="S7062" s="0" t="str">
        <f aca="false">IF(OR(P7062&gt;1,Q7062&gt;1),"Present","Absent")</f>
        <v>Absent</v>
      </c>
      <c r="T7062" s="63" t="str">
        <f aca="false">IF(OR(AND(P7062&gt;1,P7062&lt;41),AND(Q7062&gt;1,Q7062&lt;41)),"Ct&lt;41","Ct&gt;41")</f>
        <v>Ct&gt;41</v>
      </c>
      <c r="U7062" s="0" t="str">
        <f aca="false">I7062</f>
        <v>LilleVandsalamander</v>
      </c>
      <c r="V7062" s="0" t="str">
        <f aca="false">MID(F7062,10,9)</f>
        <v>DL2018092</v>
      </c>
      <c r="W7062" s="64" t="str">
        <f aca="false">V7062&amp;"_"&amp;U7062&amp;"_"&amp;R7062&amp;"_"&amp;S7062&amp;"_"&amp;T7062</f>
        <v>DL2018092_LilleVandsalamander_Valid_Absent_Ct&gt;41</v>
      </c>
    </row>
    <row r="7063" customFormat="false" ht="14.25" hidden="false" customHeight="false" outlineLevel="0" collapsed="false">
      <c r="A7063" s="0" t="s">
        <v>886</v>
      </c>
      <c r="B7063" s="52" t="s">
        <v>1003</v>
      </c>
      <c r="C7063" s="52" t="s">
        <v>747</v>
      </c>
      <c r="D7063" s="53" t="n">
        <v>0.1</v>
      </c>
      <c r="E7063" s="53" t="s">
        <v>748</v>
      </c>
      <c r="F7063" s="0" t="s">
        <v>1425</v>
      </c>
      <c r="G7063" s="0" t="str">
        <f aca="false">LEFT(B7063,2)</f>
        <v>19</v>
      </c>
      <c r="H7063" s="0" t="str">
        <f aca="false">I7063&amp;"_"&amp;G7063&amp;"_"&amp;F7063</f>
        <v>LilleVandsalamander_19_20190410_DL2018092_VUCAarhus_koersel1</v>
      </c>
      <c r="I7063" s="61" t="str">
        <f aca="false">MID(RIGHT(B7063,LEN(B7063)-3),1,FIND("_",RIGHT(B7063,LEN(B7063)-3))-1)</f>
        <v>LilleVandsalamander</v>
      </c>
      <c r="J7063" s="61" t="str">
        <f aca="false">TRIM(SUBSTITUTE(RIGHT(B7063,FIND(I7063,B7063)+1),"_",""))</f>
        <v>NegK</v>
      </c>
      <c r="K7063" s="0" t="str">
        <f aca="false">IFERROR(VALUE(SUBSTITUTE(E7063,".",",")),E7063)</f>
        <v>No Ct</v>
      </c>
      <c r="L7063" s="61" t="str">
        <f aca="false">IF(J7063="PosK",SUMIFS(K:K,J:J,"PosK",H:H,H7063),"")</f>
        <v/>
      </c>
      <c r="M7063" s="61" t="str">
        <f aca="false">IF(J7063="PosK",SUMIFS(K:K,J:J,"NegK",H:H,H7063),"")</f>
        <v/>
      </c>
      <c r="N7063" s="61" t="str">
        <f aca="false">IF(J7063="PosK",SUMIFS(K:K,J:J,"eDNA",H:H,H7063),"")</f>
        <v/>
      </c>
    </row>
    <row r="7064" customFormat="false" ht="14.25" hidden="false" customHeight="false" outlineLevel="0" collapsed="false">
      <c r="A7064" s="0" t="s">
        <v>888</v>
      </c>
      <c r="B7064" s="52" t="s">
        <v>1004</v>
      </c>
      <c r="C7064" s="52" t="s">
        <v>751</v>
      </c>
      <c r="D7064" s="53" t="n">
        <v>0.1</v>
      </c>
      <c r="E7064" s="53" t="s">
        <v>748</v>
      </c>
      <c r="F7064" s="0" t="s">
        <v>1425</v>
      </c>
      <c r="G7064" s="0" t="str">
        <f aca="false">LEFT(B7064,2)</f>
        <v>19</v>
      </c>
      <c r="H7064" s="0" t="str">
        <f aca="false">I7064&amp;"_"&amp;G7064&amp;"_"&amp;F7064</f>
        <v>LilleVandsalamander_19_20190410_DL2018092_VUCAarhus_koersel1</v>
      </c>
      <c r="I7064" s="61" t="str">
        <f aca="false">MID(RIGHT(B7064,LEN(B7064)-3),1,FIND("_",RIGHT(B7064,LEN(B7064)-3))-1)</f>
        <v>LilleVandsalamander</v>
      </c>
      <c r="J7064" s="61" t="str">
        <f aca="false">TRIM(SUBSTITUTE(RIGHT(B7064,FIND(I7064,B7064)+1),"_",""))</f>
        <v>eDNA</v>
      </c>
      <c r="K7064" s="0" t="str">
        <f aca="false">IFERROR(VALUE(SUBSTITUTE(E7064,".",",")),E7064)</f>
        <v>No Ct</v>
      </c>
      <c r="L7064" s="61" t="str">
        <f aca="false">IF(J7064="PosK",SUMIFS(K:K,J:J,"PosK",H:H,H7064),"")</f>
        <v/>
      </c>
      <c r="M7064" s="61" t="str">
        <f aca="false">IF(J7064="PosK",SUMIFS(K:K,J:J,"NegK",H:H,H7064),"")</f>
        <v/>
      </c>
      <c r="N7064" s="61" t="str">
        <f aca="false">IF(J7064="PosK",SUMIFS(K:K,J:J,"eDNA",H:H,H7064),"")</f>
        <v/>
      </c>
      <c r="Q7064" s="62"/>
    </row>
    <row r="7065" customFormat="false" ht="14.25" hidden="false" customHeight="false" outlineLevel="0" collapsed="false">
      <c r="A7065" s="0" t="s">
        <v>890</v>
      </c>
      <c r="B7065" s="52" t="s">
        <v>1004</v>
      </c>
      <c r="C7065" s="52" t="s">
        <v>751</v>
      </c>
      <c r="D7065" s="53" t="n">
        <v>0.1</v>
      </c>
      <c r="E7065" s="53" t="s">
        <v>748</v>
      </c>
      <c r="F7065" s="0" t="s">
        <v>1425</v>
      </c>
      <c r="G7065" s="0" t="str">
        <f aca="false">LEFT(B7065,2)</f>
        <v>19</v>
      </c>
      <c r="H7065" s="0" t="str">
        <f aca="false">I7065&amp;"_"&amp;G7065&amp;"_"&amp;F7065</f>
        <v>LilleVandsalamander_19_20190410_DL2018092_VUCAarhus_koersel1</v>
      </c>
      <c r="I7065" s="61" t="str">
        <f aca="false">MID(RIGHT(B7065,LEN(B7065)-3),1,FIND("_",RIGHT(B7065,LEN(B7065)-3))-1)</f>
        <v>LilleVandsalamander</v>
      </c>
      <c r="J7065" s="61" t="str">
        <f aca="false">TRIM(SUBSTITUTE(RIGHT(B7065,FIND(I7065,B7065)+1),"_",""))</f>
        <v>eDNA</v>
      </c>
      <c r="K7065" s="0" t="str">
        <f aca="false">IFERROR(VALUE(SUBSTITUTE(E7065,".",",")),E7065)</f>
        <v>No Ct</v>
      </c>
      <c r="L7065" s="61" t="str">
        <f aca="false">IF(J7065="PosK",SUMIFS(K:K,J:J,"PosK",H:H,H7065),"")</f>
        <v/>
      </c>
      <c r="M7065" s="61" t="str">
        <f aca="false">IF(J7065="PosK",SUMIFS(K:K,J:J,"NegK",H:H,H7065),"")</f>
        <v/>
      </c>
      <c r="N7065" s="61" t="str">
        <f aca="false">IF(J7065="PosK",SUMIFS(K:K,J:J,"eDNA",H:H,H7065),"")</f>
        <v/>
      </c>
      <c r="P7065" s="62"/>
      <c r="T7065" s="63"/>
      <c r="W7065" s="64"/>
    </row>
    <row r="7066" customFormat="false" ht="14.25" hidden="false" customHeight="false" outlineLevel="0" collapsed="false">
      <c r="A7066" s="0" t="s">
        <v>891</v>
      </c>
      <c r="B7066" s="52" t="s">
        <v>1005</v>
      </c>
      <c r="C7066" s="52" t="s">
        <v>743</v>
      </c>
      <c r="D7066" s="53" t="n">
        <v>0.1</v>
      </c>
      <c r="E7066" s="53" t="n">
        <v>24.67</v>
      </c>
      <c r="F7066" s="0" t="s">
        <v>1425</v>
      </c>
      <c r="G7066" s="0" t="str">
        <f aca="false">LEFT(B7066,2)</f>
        <v>20</v>
      </c>
      <c r="H7066" s="0" t="str">
        <f aca="false">I7066&amp;"_"&amp;G7066&amp;"_"&amp;F7066</f>
        <v>LilleVandsalamander_20_20190410_DL2018092_VUCAarhus_koersel1</v>
      </c>
      <c r="I7066" s="61" t="str">
        <f aca="false">MID(RIGHT(B7066,LEN(B7066)-3),1,FIND("_",RIGHT(B7066,LEN(B7066)-3))-1)</f>
        <v>LilleVandsalamander</v>
      </c>
      <c r="J7066" s="61" t="str">
        <f aca="false">TRIM(SUBSTITUTE(RIGHT(B7066,FIND(I7066,B7066)+1),"_",""))</f>
        <v>PosK</v>
      </c>
      <c r="K7066" s="0" t="n">
        <f aca="false">IFERROR(VALUE(SUBSTITUTE(E7066,".",",")),E7066)</f>
        <v>24.67</v>
      </c>
      <c r="L7066" s="61" t="n">
        <f aca="false">IF(J7066="PosK",SUMIFS(K:K,J:J,"PosK",H:H,H7066),"")</f>
        <v>24.67</v>
      </c>
      <c r="M7066" s="61" t="n">
        <f aca="false">IF(J7066="PosK",SUMIFS(K:K,J:J,"NegK",H:H,H7066),"")</f>
        <v>0</v>
      </c>
      <c r="N7066" s="61" t="n">
        <f aca="false">IF(J7066="PosK",SUMIFS(K:K,J:J,"eDNA",H:H,H7066),"")</f>
        <v>0</v>
      </c>
      <c r="P7066" s="62" t="n">
        <f aca="false">IF(K7068="No Ct",0,K7068)</f>
        <v>0</v>
      </c>
      <c r="Q7066" s="62" t="n">
        <f aca="false">IF(K7069="No Ct",0,K7069)</f>
        <v>0</v>
      </c>
      <c r="R7066" s="0" t="str">
        <f aca="false">IF(AND(L7066&gt;0,M7066=0),"Valid","Invalid")</f>
        <v>Valid</v>
      </c>
      <c r="S7066" s="0" t="str">
        <f aca="false">IF(OR(P7066&gt;1,Q7066&gt;1),"Present","Absent")</f>
        <v>Absent</v>
      </c>
      <c r="T7066" s="63" t="str">
        <f aca="false">IF(OR(AND(P7066&gt;1,P7066&lt;41),AND(Q7066&gt;1,Q7066&lt;41)),"Ct&lt;41","Ct&gt;41")</f>
        <v>Ct&gt;41</v>
      </c>
      <c r="U7066" s="0" t="str">
        <f aca="false">I7066</f>
        <v>LilleVandsalamander</v>
      </c>
      <c r="V7066" s="0" t="str">
        <f aca="false">MID(F7066,10,9)</f>
        <v>DL2018092</v>
      </c>
      <c r="W7066" s="64" t="str">
        <f aca="false">V7066&amp;"_"&amp;U7066&amp;"_"&amp;R7066&amp;"_"&amp;S7066&amp;"_"&amp;T7066</f>
        <v>DL2018092_LilleVandsalamander_Valid_Absent_Ct&gt;41</v>
      </c>
    </row>
    <row r="7067" customFormat="false" ht="14.25" hidden="false" customHeight="false" outlineLevel="0" collapsed="false">
      <c r="A7067" s="0" t="s">
        <v>893</v>
      </c>
      <c r="B7067" s="52" t="s">
        <v>1006</v>
      </c>
      <c r="C7067" s="52" t="s">
        <v>747</v>
      </c>
      <c r="D7067" s="53" t="n">
        <v>0.1</v>
      </c>
      <c r="E7067" s="53" t="s">
        <v>748</v>
      </c>
      <c r="F7067" s="0" t="s">
        <v>1425</v>
      </c>
      <c r="G7067" s="0" t="str">
        <f aca="false">LEFT(B7067,2)</f>
        <v>20</v>
      </c>
      <c r="H7067" s="0" t="str">
        <f aca="false">I7067&amp;"_"&amp;G7067&amp;"_"&amp;F7067</f>
        <v>LilleVandsalamander_20_20190410_DL2018092_VUCAarhus_koersel1</v>
      </c>
      <c r="I7067" s="61" t="str">
        <f aca="false">MID(RIGHT(B7067,LEN(B7067)-3),1,FIND("_",RIGHT(B7067,LEN(B7067)-3))-1)</f>
        <v>LilleVandsalamander</v>
      </c>
      <c r="J7067" s="61" t="str">
        <f aca="false">TRIM(SUBSTITUTE(RIGHT(B7067,FIND(I7067,B7067)+1),"_",""))</f>
        <v>NegK</v>
      </c>
      <c r="K7067" s="0" t="str">
        <f aca="false">IFERROR(VALUE(SUBSTITUTE(E7067,".",",")),E7067)</f>
        <v>No Ct</v>
      </c>
      <c r="L7067" s="61" t="str">
        <f aca="false">IF(J7067="PosK",SUMIFS(K:K,J:J,"PosK",H:H,H7067),"")</f>
        <v/>
      </c>
      <c r="M7067" s="61" t="str">
        <f aca="false">IF(J7067="PosK",SUMIFS(K:K,J:J,"NegK",H:H,H7067),"")</f>
        <v/>
      </c>
      <c r="N7067" s="61" t="str">
        <f aca="false">IF(J7067="PosK",SUMIFS(K:K,J:J,"eDNA",H:H,H7067),"")</f>
        <v/>
      </c>
    </row>
    <row r="7068" customFormat="false" ht="14.25" hidden="false" customHeight="false" outlineLevel="0" collapsed="false">
      <c r="A7068" s="0" t="s">
        <v>895</v>
      </c>
      <c r="B7068" s="52" t="s">
        <v>1007</v>
      </c>
      <c r="C7068" s="52" t="s">
        <v>751</v>
      </c>
      <c r="D7068" s="53" t="n">
        <v>0.1</v>
      </c>
      <c r="E7068" s="53" t="s">
        <v>748</v>
      </c>
      <c r="F7068" s="0" t="s">
        <v>1425</v>
      </c>
      <c r="G7068" s="0" t="str">
        <f aca="false">LEFT(B7068,2)</f>
        <v>20</v>
      </c>
      <c r="H7068" s="0" t="str">
        <f aca="false">I7068&amp;"_"&amp;G7068&amp;"_"&amp;F7068</f>
        <v>LilleVandsalamander_20_20190410_DL2018092_VUCAarhus_koersel1</v>
      </c>
      <c r="I7068" s="61" t="str">
        <f aca="false">MID(RIGHT(B7068,LEN(B7068)-3),1,FIND("_",RIGHT(B7068,LEN(B7068)-3))-1)</f>
        <v>LilleVandsalamander</v>
      </c>
      <c r="J7068" s="61" t="str">
        <f aca="false">TRIM(SUBSTITUTE(RIGHT(B7068,FIND(I7068,B7068)+1),"_",""))</f>
        <v>eDNA</v>
      </c>
      <c r="K7068" s="0" t="str">
        <f aca="false">IFERROR(VALUE(SUBSTITUTE(E7068,".",",")),E7068)</f>
        <v>No Ct</v>
      </c>
      <c r="L7068" s="61" t="str">
        <f aca="false">IF(J7068="PosK",SUMIFS(K:K,J:J,"PosK",H:H,H7068),"")</f>
        <v/>
      </c>
      <c r="M7068" s="61" t="str">
        <f aca="false">IF(J7068="PosK",SUMIFS(K:K,J:J,"NegK",H:H,H7068),"")</f>
        <v/>
      </c>
      <c r="N7068" s="61" t="str">
        <f aca="false">IF(J7068="PosK",SUMIFS(K:K,J:J,"eDNA",H:H,H7068),"")</f>
        <v/>
      </c>
      <c r="Q7068" s="62"/>
    </row>
    <row r="7069" customFormat="false" ht="14.25" hidden="false" customHeight="false" outlineLevel="0" collapsed="false">
      <c r="A7069" s="0" t="s">
        <v>897</v>
      </c>
      <c r="B7069" s="52" t="s">
        <v>1007</v>
      </c>
      <c r="C7069" s="52" t="s">
        <v>751</v>
      </c>
      <c r="D7069" s="53" t="n">
        <v>0.1</v>
      </c>
      <c r="E7069" s="53" t="s">
        <v>748</v>
      </c>
      <c r="F7069" s="0" t="s">
        <v>1425</v>
      </c>
      <c r="G7069" s="0" t="str">
        <f aca="false">LEFT(B7069,2)</f>
        <v>20</v>
      </c>
      <c r="H7069" s="0" t="str">
        <f aca="false">I7069&amp;"_"&amp;G7069&amp;"_"&amp;F7069</f>
        <v>LilleVandsalamander_20_20190410_DL2018092_VUCAarhus_koersel1</v>
      </c>
      <c r="I7069" s="61" t="str">
        <f aca="false">MID(RIGHT(B7069,LEN(B7069)-3),1,FIND("_",RIGHT(B7069,LEN(B7069)-3))-1)</f>
        <v>LilleVandsalamander</v>
      </c>
      <c r="J7069" s="61" t="str">
        <f aca="false">TRIM(SUBSTITUTE(RIGHT(B7069,FIND(I7069,B7069)+1),"_",""))</f>
        <v>eDNA</v>
      </c>
      <c r="K7069" s="0" t="str">
        <f aca="false">IFERROR(VALUE(SUBSTITUTE(E7069,".",",")),E7069)</f>
        <v>No Ct</v>
      </c>
      <c r="L7069" s="61" t="str">
        <f aca="false">IF(J7069="PosK",SUMIFS(K:K,J:J,"PosK",H:H,H7069),"")</f>
        <v/>
      </c>
      <c r="M7069" s="61" t="str">
        <f aca="false">IF(J7069="PosK",SUMIFS(K:K,J:J,"NegK",H:H,H7069),"")</f>
        <v/>
      </c>
      <c r="N7069" s="61" t="str">
        <f aca="false">IF(J7069="PosK",SUMIFS(K:K,J:J,"eDNA",H:H,H7069),"")</f>
        <v/>
      </c>
      <c r="P7069" s="62"/>
      <c r="T7069" s="63"/>
      <c r="W7069" s="64"/>
    </row>
    <row r="7070" customFormat="false" ht="14.25" hidden="false" customHeight="false" outlineLevel="0" collapsed="false">
      <c r="A7070" s="0" t="s">
        <v>898</v>
      </c>
      <c r="B7070" s="52" t="s">
        <v>1008</v>
      </c>
      <c r="C7070" s="52" t="s">
        <v>743</v>
      </c>
      <c r="D7070" s="53" t="n">
        <v>0.1</v>
      </c>
      <c r="E7070" s="53" t="s">
        <v>748</v>
      </c>
      <c r="F7070" s="0" t="s">
        <v>1425</v>
      </c>
      <c r="G7070" s="0" t="str">
        <f aca="false">LEFT(B7070,2)</f>
        <v>21</v>
      </c>
      <c r="H7070" s="0" t="str">
        <f aca="false">I7070&amp;"_"&amp;G7070&amp;"_"&amp;F7070</f>
        <v>Skalle_21_20190410_DL2018092_VUCAarhus_koersel1</v>
      </c>
      <c r="I7070" s="61" t="str">
        <f aca="false">MID(RIGHT(B7070,LEN(B7070)-3),1,FIND("_",RIGHT(B7070,LEN(B7070)-3))-1)</f>
        <v>Skalle</v>
      </c>
      <c r="J7070" s="61" t="str">
        <f aca="false">TRIM(SUBSTITUTE(RIGHT(B7070,FIND(I7070,B7070)+1),"_",""))</f>
        <v>PosK</v>
      </c>
      <c r="K7070" s="0" t="str">
        <f aca="false">IFERROR(VALUE(SUBSTITUTE(E7070,".",",")),E7070)</f>
        <v>No Ct</v>
      </c>
      <c r="L7070" s="61" t="n">
        <f aca="false">IF(J7070="PosK",SUMIFS(K:K,J:J,"PosK",H:H,H7070),"")</f>
        <v>0</v>
      </c>
      <c r="M7070" s="61" t="n">
        <f aca="false">IF(J7070="PosK",SUMIFS(K:K,J:J,"NegK",H:H,H7070),"")</f>
        <v>0</v>
      </c>
      <c r="N7070" s="61" t="n">
        <f aca="false">IF(J7070="PosK",SUMIFS(K:K,J:J,"eDNA",H:H,H7070),"")</f>
        <v>0</v>
      </c>
      <c r="P7070" s="62" t="n">
        <f aca="false">IF(K7072="No Ct",0,K7072)</f>
        <v>0</v>
      </c>
      <c r="Q7070" s="62" t="n">
        <f aca="false">IF(K7073="No Ct",0,K7073)</f>
        <v>0</v>
      </c>
      <c r="R7070" s="0" t="str">
        <f aca="false">IF(AND(L7070&gt;0,M7070=0),"Valid","Invalid")</f>
        <v>Invalid</v>
      </c>
      <c r="S7070" s="0" t="str">
        <f aca="false">IF(OR(P7070&gt;1,Q7070&gt;1),"Present","Absent")</f>
        <v>Absent</v>
      </c>
      <c r="T7070" s="63" t="str">
        <f aca="false">IF(OR(AND(P7070&gt;1,P7070&lt;41),AND(Q7070&gt;1,Q7070&lt;41)),"Ct&lt;41","Ct&gt;41")</f>
        <v>Ct&gt;41</v>
      </c>
      <c r="U7070" s="0" t="str">
        <f aca="false">I7070</f>
        <v>Skalle</v>
      </c>
      <c r="V7070" s="0" t="str">
        <f aca="false">MID(F7070,10,9)</f>
        <v>DL2018092</v>
      </c>
      <c r="W7070" s="64" t="str">
        <f aca="false">V7070&amp;"_"&amp;U7070&amp;"_"&amp;R7070&amp;"_"&amp;S7070&amp;"_"&amp;T7070</f>
        <v>DL2018092_Skalle_Invalid_Absent_Ct&gt;41</v>
      </c>
    </row>
    <row r="7071" customFormat="false" ht="14.25" hidden="false" customHeight="false" outlineLevel="0" collapsed="false">
      <c r="A7071" s="0" t="s">
        <v>900</v>
      </c>
      <c r="B7071" s="52" t="s">
        <v>1009</v>
      </c>
      <c r="C7071" s="52" t="s">
        <v>747</v>
      </c>
      <c r="D7071" s="53" t="n">
        <v>0.1</v>
      </c>
      <c r="E7071" s="53" t="s">
        <v>748</v>
      </c>
      <c r="F7071" s="0" t="s">
        <v>1425</v>
      </c>
      <c r="G7071" s="0" t="str">
        <f aca="false">LEFT(B7071,2)</f>
        <v>21</v>
      </c>
      <c r="H7071" s="0" t="str">
        <f aca="false">I7071&amp;"_"&amp;G7071&amp;"_"&amp;F7071</f>
        <v>Skalle_21_20190410_DL2018092_VUCAarhus_koersel1</v>
      </c>
      <c r="I7071" s="61" t="str">
        <f aca="false">MID(RIGHT(B7071,LEN(B7071)-3),1,FIND("_",RIGHT(B7071,LEN(B7071)-3))-1)</f>
        <v>Skalle</v>
      </c>
      <c r="J7071" s="61" t="str">
        <f aca="false">TRIM(SUBSTITUTE(RIGHT(B7071,FIND(I7071,B7071)+1),"_",""))</f>
        <v>NegK</v>
      </c>
      <c r="K7071" s="0" t="str">
        <f aca="false">IFERROR(VALUE(SUBSTITUTE(E7071,".",",")),E7071)</f>
        <v>No Ct</v>
      </c>
      <c r="L7071" s="61" t="str">
        <f aca="false">IF(J7071="PosK",SUMIFS(K:K,J:J,"PosK",H:H,H7071),"")</f>
        <v/>
      </c>
      <c r="M7071" s="61" t="str">
        <f aca="false">IF(J7071="PosK",SUMIFS(K:K,J:J,"NegK",H:H,H7071),"")</f>
        <v/>
      </c>
      <c r="N7071" s="61" t="str">
        <f aca="false">IF(J7071="PosK",SUMIFS(K:K,J:J,"eDNA",H:H,H7071),"")</f>
        <v/>
      </c>
    </row>
    <row r="7072" customFormat="false" ht="14.25" hidden="false" customHeight="false" outlineLevel="0" collapsed="false">
      <c r="A7072" s="0" t="s">
        <v>902</v>
      </c>
      <c r="B7072" s="52" t="s">
        <v>1010</v>
      </c>
      <c r="C7072" s="52" t="s">
        <v>751</v>
      </c>
      <c r="D7072" s="53" t="n">
        <v>0.1</v>
      </c>
      <c r="E7072" s="53" t="s">
        <v>748</v>
      </c>
      <c r="F7072" s="0" t="s">
        <v>1425</v>
      </c>
      <c r="G7072" s="0" t="str">
        <f aca="false">LEFT(B7072,2)</f>
        <v>21</v>
      </c>
      <c r="H7072" s="0" t="str">
        <f aca="false">I7072&amp;"_"&amp;G7072&amp;"_"&amp;F7072</f>
        <v>Skalle_21_20190410_DL2018092_VUCAarhus_koersel1</v>
      </c>
      <c r="I7072" s="61" t="str">
        <f aca="false">MID(RIGHT(B7072,LEN(B7072)-3),1,FIND("_",RIGHT(B7072,LEN(B7072)-3))-1)</f>
        <v>Skalle</v>
      </c>
      <c r="J7072" s="61" t="str">
        <f aca="false">TRIM(SUBSTITUTE(RIGHT(B7072,FIND(I7072,B7072)+1),"_",""))</f>
        <v>eDNA</v>
      </c>
      <c r="K7072" s="0" t="str">
        <f aca="false">IFERROR(VALUE(SUBSTITUTE(E7072,".",",")),E7072)</f>
        <v>No Ct</v>
      </c>
      <c r="L7072" s="61" t="str">
        <f aca="false">IF(J7072="PosK",SUMIFS(K:K,J:J,"PosK",H:H,H7072),"")</f>
        <v/>
      </c>
      <c r="M7072" s="61" t="str">
        <f aca="false">IF(J7072="PosK",SUMIFS(K:K,J:J,"NegK",H:H,H7072),"")</f>
        <v/>
      </c>
      <c r="N7072" s="61" t="str">
        <f aca="false">IF(J7072="PosK",SUMIFS(K:K,J:J,"eDNA",H:H,H7072),"")</f>
        <v/>
      </c>
      <c r="Q7072" s="62"/>
    </row>
    <row r="7073" customFormat="false" ht="14.25" hidden="false" customHeight="false" outlineLevel="0" collapsed="false">
      <c r="A7073" s="0" t="s">
        <v>904</v>
      </c>
      <c r="B7073" s="52" t="s">
        <v>1010</v>
      </c>
      <c r="C7073" s="52" t="s">
        <v>751</v>
      </c>
      <c r="D7073" s="53" t="n">
        <v>0.1</v>
      </c>
      <c r="E7073" s="53" t="s">
        <v>748</v>
      </c>
      <c r="F7073" s="0" t="s">
        <v>1425</v>
      </c>
      <c r="G7073" s="0" t="str">
        <f aca="false">LEFT(B7073,2)</f>
        <v>21</v>
      </c>
      <c r="H7073" s="0" t="str">
        <f aca="false">I7073&amp;"_"&amp;G7073&amp;"_"&amp;F7073</f>
        <v>Skalle_21_20190410_DL2018092_VUCAarhus_koersel1</v>
      </c>
      <c r="I7073" s="61" t="str">
        <f aca="false">MID(RIGHT(B7073,LEN(B7073)-3),1,FIND("_",RIGHT(B7073,LEN(B7073)-3))-1)</f>
        <v>Skalle</v>
      </c>
      <c r="J7073" s="61" t="str">
        <f aca="false">TRIM(SUBSTITUTE(RIGHT(B7073,FIND(I7073,B7073)+1),"_",""))</f>
        <v>eDNA</v>
      </c>
      <c r="K7073" s="0" t="str">
        <f aca="false">IFERROR(VALUE(SUBSTITUTE(E7073,".",",")),E7073)</f>
        <v>No Ct</v>
      </c>
      <c r="L7073" s="61" t="str">
        <f aca="false">IF(J7073="PosK",SUMIFS(K:K,J:J,"PosK",H:H,H7073),"")</f>
        <v/>
      </c>
      <c r="M7073" s="61" t="str">
        <f aca="false">IF(J7073="PosK",SUMIFS(K:K,J:J,"NegK",H:H,H7073),"")</f>
        <v/>
      </c>
      <c r="N7073" s="61" t="str">
        <f aca="false">IF(J7073="PosK",SUMIFS(K:K,J:J,"eDNA",H:H,H7073),"")</f>
        <v/>
      </c>
      <c r="P7073" s="62"/>
      <c r="T7073" s="63"/>
      <c r="W7073" s="64"/>
    </row>
    <row r="7074" customFormat="false" ht="14.25" hidden="false" customHeight="false" outlineLevel="0" collapsed="false">
      <c r="A7074" s="0" t="s">
        <v>905</v>
      </c>
      <c r="B7074" s="52" t="s">
        <v>1011</v>
      </c>
      <c r="C7074" s="52" t="s">
        <v>743</v>
      </c>
      <c r="D7074" s="53" t="n">
        <v>0.1</v>
      </c>
      <c r="E7074" s="53" t="n">
        <v>19.89</v>
      </c>
      <c r="F7074" s="0" t="s">
        <v>1425</v>
      </c>
      <c r="G7074" s="0" t="str">
        <f aca="false">LEFT(B7074,2)</f>
        <v>22</v>
      </c>
      <c r="H7074" s="0" t="str">
        <f aca="false">I7074&amp;"_"&amp;G7074&amp;"_"&amp;F7074</f>
        <v>Skalle_22_20190410_DL2018092_VUCAarhus_koersel1</v>
      </c>
      <c r="I7074" s="61" t="str">
        <f aca="false">MID(RIGHT(B7074,LEN(B7074)-3),1,FIND("_",RIGHT(B7074,LEN(B7074)-3))-1)</f>
        <v>Skalle</v>
      </c>
      <c r="J7074" s="61" t="str">
        <f aca="false">TRIM(SUBSTITUTE(RIGHT(B7074,FIND(I7074,B7074)+1),"_",""))</f>
        <v>PosK</v>
      </c>
      <c r="K7074" s="0" t="n">
        <f aca="false">IFERROR(VALUE(SUBSTITUTE(E7074,".",",")),E7074)</f>
        <v>19.89</v>
      </c>
      <c r="L7074" s="61" t="n">
        <f aca="false">IF(J7074="PosK",SUMIFS(K:K,J:J,"PosK",H:H,H7074),"")</f>
        <v>19.89</v>
      </c>
      <c r="M7074" s="61" t="n">
        <f aca="false">IF(J7074="PosK",SUMIFS(K:K,J:J,"NegK",H:H,H7074),"")</f>
        <v>0</v>
      </c>
      <c r="N7074" s="61" t="n">
        <f aca="false">IF(J7074="PosK",SUMIFS(K:K,J:J,"eDNA",H:H,H7074),"")</f>
        <v>0</v>
      </c>
      <c r="P7074" s="62" t="n">
        <f aca="false">IF(K7076="No Ct",0,K7076)</f>
        <v>0</v>
      </c>
      <c r="Q7074" s="62" t="n">
        <f aca="false">IF(K7077="No Ct",0,K7077)</f>
        <v>0</v>
      </c>
      <c r="R7074" s="0" t="str">
        <f aca="false">IF(AND(L7074&gt;0,M7074=0),"Valid","Invalid")</f>
        <v>Valid</v>
      </c>
      <c r="S7074" s="0" t="str">
        <f aca="false">IF(OR(P7074&gt;1,Q7074&gt;1),"Present","Absent")</f>
        <v>Absent</v>
      </c>
      <c r="T7074" s="63" t="str">
        <f aca="false">IF(OR(AND(P7074&gt;1,P7074&lt;41),AND(Q7074&gt;1,Q7074&lt;41)),"Ct&lt;41","Ct&gt;41")</f>
        <v>Ct&gt;41</v>
      </c>
      <c r="U7074" s="0" t="str">
        <f aca="false">I7074</f>
        <v>Skalle</v>
      </c>
      <c r="V7074" s="0" t="str">
        <f aca="false">MID(F7074,10,9)</f>
        <v>DL2018092</v>
      </c>
      <c r="W7074" s="64" t="str">
        <f aca="false">V7074&amp;"_"&amp;U7074&amp;"_"&amp;R7074&amp;"_"&amp;S7074&amp;"_"&amp;T7074</f>
        <v>DL2018092_Skalle_Valid_Absent_Ct&gt;41</v>
      </c>
    </row>
    <row r="7075" customFormat="false" ht="14.25" hidden="false" customHeight="false" outlineLevel="0" collapsed="false">
      <c r="A7075" s="0" t="s">
        <v>907</v>
      </c>
      <c r="B7075" s="52" t="s">
        <v>1012</v>
      </c>
      <c r="C7075" s="52" t="s">
        <v>747</v>
      </c>
      <c r="D7075" s="53" t="n">
        <v>0.1</v>
      </c>
      <c r="E7075" s="53" t="s">
        <v>748</v>
      </c>
      <c r="F7075" s="0" t="s">
        <v>1425</v>
      </c>
      <c r="G7075" s="0" t="str">
        <f aca="false">LEFT(B7075,2)</f>
        <v>22</v>
      </c>
      <c r="H7075" s="0" t="str">
        <f aca="false">I7075&amp;"_"&amp;G7075&amp;"_"&amp;F7075</f>
        <v>Skalle_22_20190410_DL2018092_VUCAarhus_koersel1</v>
      </c>
      <c r="I7075" s="61" t="str">
        <f aca="false">MID(RIGHT(B7075,LEN(B7075)-3),1,FIND("_",RIGHT(B7075,LEN(B7075)-3))-1)</f>
        <v>Skalle</v>
      </c>
      <c r="J7075" s="61" t="str">
        <f aca="false">TRIM(SUBSTITUTE(RIGHT(B7075,FIND(I7075,B7075)+1),"_",""))</f>
        <v>NegK</v>
      </c>
      <c r="K7075" s="0" t="str">
        <f aca="false">IFERROR(VALUE(SUBSTITUTE(E7075,".",",")),E7075)</f>
        <v>No Ct</v>
      </c>
      <c r="L7075" s="61" t="str">
        <f aca="false">IF(J7075="PosK",SUMIFS(K:K,J:J,"PosK",H:H,H7075),"")</f>
        <v/>
      </c>
      <c r="M7075" s="61" t="str">
        <f aca="false">IF(J7075="PosK",SUMIFS(K:K,J:J,"NegK",H:H,H7075),"")</f>
        <v/>
      </c>
      <c r="N7075" s="61" t="str">
        <f aca="false">IF(J7075="PosK",SUMIFS(K:K,J:J,"eDNA",H:H,H7075),"")</f>
        <v/>
      </c>
    </row>
    <row r="7076" customFormat="false" ht="14.25" hidden="false" customHeight="false" outlineLevel="0" collapsed="false">
      <c r="A7076" s="0" t="s">
        <v>909</v>
      </c>
      <c r="B7076" s="52" t="s">
        <v>1013</v>
      </c>
      <c r="C7076" s="52" t="s">
        <v>751</v>
      </c>
      <c r="D7076" s="53" t="n">
        <v>0.1</v>
      </c>
      <c r="E7076" s="53" t="s">
        <v>748</v>
      </c>
      <c r="F7076" s="0" t="s">
        <v>1425</v>
      </c>
      <c r="G7076" s="0" t="str">
        <f aca="false">LEFT(B7076,2)</f>
        <v>22</v>
      </c>
      <c r="H7076" s="0" t="str">
        <f aca="false">I7076&amp;"_"&amp;G7076&amp;"_"&amp;F7076</f>
        <v>Skalle_22_20190410_DL2018092_VUCAarhus_koersel1</v>
      </c>
      <c r="I7076" s="61" t="str">
        <f aca="false">MID(RIGHT(B7076,LEN(B7076)-3),1,FIND("_",RIGHT(B7076,LEN(B7076)-3))-1)</f>
        <v>Skalle</v>
      </c>
      <c r="J7076" s="61" t="str">
        <f aca="false">TRIM(SUBSTITUTE(RIGHT(B7076,FIND(I7076,B7076)+1),"_",""))</f>
        <v>eDNA</v>
      </c>
      <c r="K7076" s="0" t="str">
        <f aca="false">IFERROR(VALUE(SUBSTITUTE(E7076,".",",")),E7076)</f>
        <v>No Ct</v>
      </c>
      <c r="L7076" s="61" t="str">
        <f aca="false">IF(J7076="PosK",SUMIFS(K:K,J:J,"PosK",H:H,H7076),"")</f>
        <v/>
      </c>
      <c r="M7076" s="61" t="str">
        <f aca="false">IF(J7076="PosK",SUMIFS(K:K,J:J,"NegK",H:H,H7076),"")</f>
        <v/>
      </c>
      <c r="N7076" s="61" t="str">
        <f aca="false">IF(J7076="PosK",SUMIFS(K:K,J:J,"eDNA",H:H,H7076),"")</f>
        <v/>
      </c>
      <c r="Q7076" s="62"/>
    </row>
    <row r="7077" customFormat="false" ht="14.25" hidden="false" customHeight="false" outlineLevel="0" collapsed="false">
      <c r="A7077" s="0" t="s">
        <v>911</v>
      </c>
      <c r="B7077" s="52" t="s">
        <v>1013</v>
      </c>
      <c r="C7077" s="52" t="s">
        <v>751</v>
      </c>
      <c r="D7077" s="53" t="n">
        <v>0.1</v>
      </c>
      <c r="E7077" s="53" t="s">
        <v>748</v>
      </c>
      <c r="F7077" s="0" t="s">
        <v>1425</v>
      </c>
      <c r="G7077" s="0" t="str">
        <f aca="false">LEFT(B7077,2)</f>
        <v>22</v>
      </c>
      <c r="H7077" s="0" t="str">
        <f aca="false">I7077&amp;"_"&amp;G7077&amp;"_"&amp;F7077</f>
        <v>Skalle_22_20190410_DL2018092_VUCAarhus_koersel1</v>
      </c>
      <c r="I7077" s="61" t="str">
        <f aca="false">MID(RIGHT(B7077,LEN(B7077)-3),1,FIND("_",RIGHT(B7077,LEN(B7077)-3))-1)</f>
        <v>Skalle</v>
      </c>
      <c r="J7077" s="61" t="str">
        <f aca="false">TRIM(SUBSTITUTE(RIGHT(B7077,FIND(I7077,B7077)+1),"_",""))</f>
        <v>eDNA</v>
      </c>
      <c r="K7077" s="0" t="str">
        <f aca="false">IFERROR(VALUE(SUBSTITUTE(E7077,".",",")),E7077)</f>
        <v>No Ct</v>
      </c>
      <c r="L7077" s="61" t="str">
        <f aca="false">IF(J7077="PosK",SUMIFS(K:K,J:J,"PosK",H:H,H7077),"")</f>
        <v/>
      </c>
      <c r="M7077" s="61" t="str">
        <f aca="false">IF(J7077="PosK",SUMIFS(K:K,J:J,"NegK",H:H,H7077),"")</f>
        <v/>
      </c>
      <c r="N7077" s="61" t="str">
        <f aca="false">IF(J7077="PosK",SUMIFS(K:K,J:J,"eDNA",H:H,H7077),"")</f>
        <v/>
      </c>
      <c r="P7077" s="62"/>
      <c r="T7077" s="63"/>
      <c r="W7077" s="64"/>
    </row>
    <row r="7078" customFormat="false" ht="14.25" hidden="false" customHeight="false" outlineLevel="0" collapsed="false">
      <c r="A7078" s="0" t="s">
        <v>912</v>
      </c>
      <c r="B7078" s="52" t="s">
        <v>1014</v>
      </c>
      <c r="C7078" s="52" t="s">
        <v>743</v>
      </c>
      <c r="D7078" s="53" t="n">
        <v>0.1</v>
      </c>
      <c r="E7078" s="53" t="n">
        <v>30.2</v>
      </c>
      <c r="F7078" s="0" t="s">
        <v>1425</v>
      </c>
      <c r="G7078" s="0" t="str">
        <f aca="false">LEFT(B7078,2)</f>
        <v>23</v>
      </c>
      <c r="H7078" s="0" t="str">
        <f aca="false">I7078&amp;"_"&amp;G7078&amp;"_"&amp;F7078</f>
        <v>Karusse_23_20190410_DL2018092_VUCAarhus_koersel1</v>
      </c>
      <c r="I7078" s="61" t="str">
        <f aca="false">MID(RIGHT(B7078,LEN(B7078)-3),1,FIND("_",RIGHT(B7078,LEN(B7078)-3))-1)</f>
        <v>Karusse</v>
      </c>
      <c r="J7078" s="61" t="str">
        <f aca="false">TRIM(SUBSTITUTE(RIGHT(B7078,FIND(I7078,B7078)+1),"_",""))</f>
        <v>PosK</v>
      </c>
      <c r="K7078" s="0" t="n">
        <f aca="false">IFERROR(VALUE(SUBSTITUTE(E7078,".",",")),E7078)</f>
        <v>30.2</v>
      </c>
      <c r="L7078" s="61" t="n">
        <f aca="false">IF(J7078="PosK",SUMIFS(K:K,J:J,"PosK",H:H,H7078),"")</f>
        <v>30.2</v>
      </c>
      <c r="M7078" s="61" t="n">
        <f aca="false">IF(J7078="PosK",SUMIFS(K:K,J:J,"NegK",H:H,H7078),"")</f>
        <v>0</v>
      </c>
      <c r="N7078" s="61" t="n">
        <f aca="false">IF(J7078="PosK",SUMIFS(K:K,J:J,"eDNA",H:H,H7078),"")</f>
        <v>74.05</v>
      </c>
      <c r="P7078" s="62" t="n">
        <f aca="false">IF(K7080="No Ct",0,K7080)</f>
        <v>37.24</v>
      </c>
      <c r="Q7078" s="62" t="n">
        <f aca="false">IF(K7081="No Ct",0,K7081)</f>
        <v>36.81</v>
      </c>
      <c r="R7078" s="0" t="str">
        <f aca="false">IF(AND(L7078&gt;0,M7078=0),"Valid","Invalid")</f>
        <v>Valid</v>
      </c>
      <c r="S7078" s="0" t="str">
        <f aca="false">IF(OR(P7078&gt;1,Q7078&gt;1),"Present","Absent")</f>
        <v>Present</v>
      </c>
      <c r="T7078" s="63" t="str">
        <f aca="false">IF(OR(AND(P7078&gt;1,P7078&lt;41),AND(Q7078&gt;1,Q7078&lt;41)),"Ct&lt;41","Ct&gt;41")</f>
        <v>Ct&lt;41</v>
      </c>
      <c r="U7078" s="0" t="str">
        <f aca="false">I7078</f>
        <v>Karusse</v>
      </c>
      <c r="V7078" s="0" t="str">
        <f aca="false">MID(F7078,10,9)</f>
        <v>DL2018092</v>
      </c>
      <c r="W7078" s="64" t="str">
        <f aca="false">V7078&amp;"_"&amp;U7078&amp;"_"&amp;R7078&amp;"_"&amp;S7078&amp;"_"&amp;T7078</f>
        <v>DL2018092_Karusse_Valid_Present_Ct&lt;41</v>
      </c>
    </row>
    <row r="7079" customFormat="false" ht="14.25" hidden="false" customHeight="false" outlineLevel="0" collapsed="false">
      <c r="A7079" s="0" t="s">
        <v>914</v>
      </c>
      <c r="B7079" s="52" t="s">
        <v>1015</v>
      </c>
      <c r="C7079" s="52" t="s">
        <v>747</v>
      </c>
      <c r="D7079" s="53" t="n">
        <v>0.1</v>
      </c>
      <c r="E7079" s="53" t="s">
        <v>748</v>
      </c>
      <c r="F7079" s="0" t="s">
        <v>1425</v>
      </c>
      <c r="G7079" s="0" t="str">
        <f aca="false">LEFT(B7079,2)</f>
        <v>23</v>
      </c>
      <c r="H7079" s="0" t="str">
        <f aca="false">I7079&amp;"_"&amp;G7079&amp;"_"&amp;F7079</f>
        <v>Karusse_23_20190410_DL2018092_VUCAarhus_koersel1</v>
      </c>
      <c r="I7079" s="61" t="str">
        <f aca="false">MID(RIGHT(B7079,LEN(B7079)-3),1,FIND("_",RIGHT(B7079,LEN(B7079)-3))-1)</f>
        <v>Karusse</v>
      </c>
      <c r="J7079" s="61" t="str">
        <f aca="false">TRIM(SUBSTITUTE(RIGHT(B7079,FIND(I7079,B7079)+1),"_",""))</f>
        <v>NegK</v>
      </c>
      <c r="K7079" s="0" t="str">
        <f aca="false">IFERROR(VALUE(SUBSTITUTE(E7079,".",",")),E7079)</f>
        <v>No Ct</v>
      </c>
      <c r="L7079" s="61" t="str">
        <f aca="false">IF(J7079="PosK",SUMIFS(K:K,J:J,"PosK",H:H,H7079),"")</f>
        <v/>
      </c>
      <c r="M7079" s="61" t="str">
        <f aca="false">IF(J7079="PosK",SUMIFS(K:K,J:J,"NegK",H:H,H7079),"")</f>
        <v/>
      </c>
      <c r="N7079" s="61" t="str">
        <f aca="false">IF(J7079="PosK",SUMIFS(K:K,J:J,"eDNA",H:H,H7079),"")</f>
        <v/>
      </c>
    </row>
    <row r="7080" customFormat="false" ht="14.25" hidden="false" customHeight="false" outlineLevel="0" collapsed="false">
      <c r="A7080" s="0" t="s">
        <v>916</v>
      </c>
      <c r="B7080" s="52" t="s">
        <v>1016</v>
      </c>
      <c r="C7080" s="52" t="s">
        <v>751</v>
      </c>
      <c r="D7080" s="53" t="n">
        <v>0.1</v>
      </c>
      <c r="E7080" s="53" t="n">
        <v>37.24</v>
      </c>
      <c r="F7080" s="0" t="s">
        <v>1425</v>
      </c>
      <c r="G7080" s="0" t="str">
        <f aca="false">LEFT(B7080,2)</f>
        <v>23</v>
      </c>
      <c r="H7080" s="0" t="str">
        <f aca="false">I7080&amp;"_"&amp;G7080&amp;"_"&amp;F7080</f>
        <v>Karusse_23_20190410_DL2018092_VUCAarhus_koersel1</v>
      </c>
      <c r="I7080" s="61" t="str">
        <f aca="false">MID(RIGHT(B7080,LEN(B7080)-3),1,FIND("_",RIGHT(B7080,LEN(B7080)-3))-1)</f>
        <v>Karusse</v>
      </c>
      <c r="J7080" s="61" t="str">
        <f aca="false">TRIM(SUBSTITUTE(RIGHT(B7080,FIND(I7080,B7080)+1),"_",""))</f>
        <v>eDNA</v>
      </c>
      <c r="K7080" s="0" t="n">
        <f aca="false">IFERROR(VALUE(SUBSTITUTE(E7080,".",",")),E7080)</f>
        <v>37.24</v>
      </c>
      <c r="L7080" s="61" t="str">
        <f aca="false">IF(J7080="PosK",SUMIFS(K:K,J:J,"PosK",H:H,H7080),"")</f>
        <v/>
      </c>
      <c r="M7080" s="61" t="str">
        <f aca="false">IF(J7080="PosK",SUMIFS(K:K,J:J,"NegK",H:H,H7080),"")</f>
        <v/>
      </c>
      <c r="N7080" s="61" t="str">
        <f aca="false">IF(J7080="PosK",SUMIFS(K:K,J:J,"eDNA",H:H,H7080),"")</f>
        <v/>
      </c>
      <c r="Q7080" s="62"/>
    </row>
    <row r="7081" customFormat="false" ht="14.25" hidden="false" customHeight="false" outlineLevel="0" collapsed="false">
      <c r="A7081" s="0" t="s">
        <v>918</v>
      </c>
      <c r="B7081" s="52" t="s">
        <v>1016</v>
      </c>
      <c r="C7081" s="52" t="s">
        <v>751</v>
      </c>
      <c r="D7081" s="53" t="n">
        <v>0.1</v>
      </c>
      <c r="E7081" s="53" t="n">
        <v>36.81</v>
      </c>
      <c r="F7081" s="0" t="s">
        <v>1425</v>
      </c>
      <c r="G7081" s="0" t="str">
        <f aca="false">LEFT(B7081,2)</f>
        <v>23</v>
      </c>
      <c r="H7081" s="0" t="str">
        <f aca="false">I7081&amp;"_"&amp;G7081&amp;"_"&amp;F7081</f>
        <v>Karusse_23_20190410_DL2018092_VUCAarhus_koersel1</v>
      </c>
      <c r="I7081" s="61" t="str">
        <f aca="false">MID(RIGHT(B7081,LEN(B7081)-3),1,FIND("_",RIGHT(B7081,LEN(B7081)-3))-1)</f>
        <v>Karusse</v>
      </c>
      <c r="J7081" s="61" t="str">
        <f aca="false">TRIM(SUBSTITUTE(RIGHT(B7081,FIND(I7081,B7081)+1),"_",""))</f>
        <v>eDNA</v>
      </c>
      <c r="K7081" s="0" t="n">
        <f aca="false">IFERROR(VALUE(SUBSTITUTE(E7081,".",",")),E7081)</f>
        <v>36.81</v>
      </c>
      <c r="L7081" s="61" t="str">
        <f aca="false">IF(J7081="PosK",SUMIFS(K:K,J:J,"PosK",H:H,H7081),"")</f>
        <v/>
      </c>
      <c r="M7081" s="61" t="str">
        <f aca="false">IF(J7081="PosK",SUMIFS(K:K,J:J,"NegK",H:H,H7081),"")</f>
        <v/>
      </c>
      <c r="N7081" s="61" t="str">
        <f aca="false">IF(J7081="PosK",SUMIFS(K:K,J:J,"eDNA",H:H,H7081),"")</f>
        <v/>
      </c>
      <c r="P7081" s="62"/>
      <c r="T7081" s="63"/>
      <c r="W7081" s="64"/>
    </row>
    <row r="7082" customFormat="false" ht="14.25" hidden="false" customHeight="false" outlineLevel="0" collapsed="false">
      <c r="A7082" s="0" t="s">
        <v>919</v>
      </c>
      <c r="B7082" s="52" t="s">
        <v>1017</v>
      </c>
      <c r="C7082" s="52" t="s">
        <v>743</v>
      </c>
      <c r="D7082" s="53" t="n">
        <v>0.1</v>
      </c>
      <c r="E7082" s="53" t="n">
        <v>32.29</v>
      </c>
      <c r="F7082" s="0" t="s">
        <v>1425</v>
      </c>
      <c r="G7082" s="0" t="str">
        <f aca="false">LEFT(B7082,2)</f>
        <v>24</v>
      </c>
      <c r="H7082" s="0" t="str">
        <f aca="false">I7082&amp;"_"&amp;G7082&amp;"_"&amp;F7082</f>
        <v>Karusse_24_20190410_DL2018092_VUCAarhus_koersel1</v>
      </c>
      <c r="I7082" s="61" t="str">
        <f aca="false">MID(RIGHT(B7082,LEN(B7082)-3),1,FIND("_",RIGHT(B7082,LEN(B7082)-3))-1)</f>
        <v>Karusse</v>
      </c>
      <c r="J7082" s="61" t="str">
        <f aca="false">TRIM(SUBSTITUTE(RIGHT(B7082,FIND(I7082,B7082)+1),"_",""))</f>
        <v>PosK</v>
      </c>
      <c r="K7082" s="0" t="n">
        <f aca="false">IFERROR(VALUE(SUBSTITUTE(E7082,".",",")),E7082)</f>
        <v>32.29</v>
      </c>
      <c r="L7082" s="61" t="n">
        <f aca="false">IF(J7082="PosK",SUMIFS(K:K,J:J,"PosK",H:H,H7082),"")</f>
        <v>32.29</v>
      </c>
      <c r="M7082" s="61" t="n">
        <f aca="false">IF(J7082="PosK",SUMIFS(K:K,J:J,"NegK",H:H,H7082),"")</f>
        <v>0</v>
      </c>
      <c r="N7082" s="61" t="n">
        <f aca="false">IF(J7082="PosK",SUMIFS(K:K,J:J,"eDNA",H:H,H7082),"")</f>
        <v>34.48</v>
      </c>
      <c r="P7082" s="62" t="n">
        <f aca="false">IF(K7084="No Ct",0,K7084)</f>
        <v>34.48</v>
      </c>
      <c r="Q7082" s="62" t="n">
        <f aca="false">IF(K7085="No Ct",0,K7085)</f>
        <v>0</v>
      </c>
      <c r="R7082" s="0" t="str">
        <f aca="false">IF(AND(L7082&gt;0,M7082=0),"Valid","Invalid")</f>
        <v>Valid</v>
      </c>
      <c r="S7082" s="0" t="str">
        <f aca="false">IF(OR(P7082&gt;1,Q7082&gt;1),"Present","Absent")</f>
        <v>Present</v>
      </c>
      <c r="T7082" s="63" t="str">
        <f aca="false">IF(OR(AND(P7082&gt;1,P7082&lt;41),AND(Q7082&gt;1,Q7082&lt;41)),"Ct&lt;41","Ct&gt;41")</f>
        <v>Ct&lt;41</v>
      </c>
      <c r="U7082" s="0" t="str">
        <f aca="false">I7082</f>
        <v>Karusse</v>
      </c>
      <c r="V7082" s="0" t="str">
        <f aca="false">MID(F7082,10,9)</f>
        <v>DL2018092</v>
      </c>
      <c r="W7082" s="64" t="str">
        <f aca="false">V7082&amp;"_"&amp;U7082&amp;"_"&amp;R7082&amp;"_"&amp;S7082&amp;"_"&amp;T7082</f>
        <v>DL2018092_Karusse_Valid_Present_Ct&lt;41</v>
      </c>
    </row>
    <row r="7083" customFormat="false" ht="14.25" hidden="false" customHeight="false" outlineLevel="0" collapsed="false">
      <c r="A7083" s="0" t="s">
        <v>921</v>
      </c>
      <c r="B7083" s="52" t="s">
        <v>1018</v>
      </c>
      <c r="C7083" s="52" t="s">
        <v>747</v>
      </c>
      <c r="D7083" s="53" t="n">
        <v>0.1</v>
      </c>
      <c r="E7083" s="53" t="s">
        <v>748</v>
      </c>
      <c r="F7083" s="0" t="s">
        <v>1425</v>
      </c>
      <c r="G7083" s="0" t="str">
        <f aca="false">LEFT(B7083,2)</f>
        <v>24</v>
      </c>
      <c r="H7083" s="0" t="str">
        <f aca="false">I7083&amp;"_"&amp;G7083&amp;"_"&amp;F7083</f>
        <v>Karusse_24_20190410_DL2018092_VUCAarhus_koersel1</v>
      </c>
      <c r="I7083" s="61" t="str">
        <f aca="false">MID(RIGHT(B7083,LEN(B7083)-3),1,FIND("_",RIGHT(B7083,LEN(B7083)-3))-1)</f>
        <v>Karusse</v>
      </c>
      <c r="J7083" s="61" t="str">
        <f aca="false">TRIM(SUBSTITUTE(RIGHT(B7083,FIND(I7083,B7083)+1),"_",""))</f>
        <v>NegK</v>
      </c>
      <c r="K7083" s="0" t="str">
        <f aca="false">IFERROR(VALUE(SUBSTITUTE(E7083,".",",")),E7083)</f>
        <v>No Ct</v>
      </c>
      <c r="L7083" s="61" t="str">
        <f aca="false">IF(J7083="PosK",SUMIFS(K:K,J:J,"PosK",H:H,H7083),"")</f>
        <v/>
      </c>
      <c r="M7083" s="61" t="str">
        <f aca="false">IF(J7083="PosK",SUMIFS(K:K,J:J,"NegK",H:H,H7083),"")</f>
        <v/>
      </c>
      <c r="N7083" s="61" t="str">
        <f aca="false">IF(J7083="PosK",SUMIFS(K:K,J:J,"eDNA",H:H,H7083),"")</f>
        <v/>
      </c>
    </row>
    <row r="7084" customFormat="false" ht="14.25" hidden="false" customHeight="false" outlineLevel="0" collapsed="false">
      <c r="A7084" s="0" t="s">
        <v>923</v>
      </c>
      <c r="B7084" s="52" t="s">
        <v>1019</v>
      </c>
      <c r="C7084" s="52" t="s">
        <v>751</v>
      </c>
      <c r="D7084" s="53" t="n">
        <v>0.1</v>
      </c>
      <c r="E7084" s="53" t="n">
        <v>34.48</v>
      </c>
      <c r="F7084" s="0" t="s">
        <v>1425</v>
      </c>
      <c r="G7084" s="0" t="str">
        <f aca="false">LEFT(B7084,2)</f>
        <v>24</v>
      </c>
      <c r="H7084" s="0" t="str">
        <f aca="false">I7084&amp;"_"&amp;G7084&amp;"_"&amp;F7084</f>
        <v>Karusse_24_20190410_DL2018092_VUCAarhus_koersel1</v>
      </c>
      <c r="I7084" s="61" t="str">
        <f aca="false">MID(RIGHT(B7084,LEN(B7084)-3),1,FIND("_",RIGHT(B7084,LEN(B7084)-3))-1)</f>
        <v>Karusse</v>
      </c>
      <c r="J7084" s="61" t="str">
        <f aca="false">TRIM(SUBSTITUTE(RIGHT(B7084,FIND(I7084,B7084)+1),"_",""))</f>
        <v>eDNA</v>
      </c>
      <c r="K7084" s="0" t="n">
        <f aca="false">IFERROR(VALUE(SUBSTITUTE(E7084,".",",")),E7084)</f>
        <v>34.48</v>
      </c>
      <c r="L7084" s="61" t="str">
        <f aca="false">IF(J7084="PosK",SUMIFS(K:K,J:J,"PosK",H:H,H7084),"")</f>
        <v/>
      </c>
      <c r="M7084" s="61" t="str">
        <f aca="false">IF(J7084="PosK",SUMIFS(K:K,J:J,"NegK",H:H,H7084),"")</f>
        <v/>
      </c>
      <c r="N7084" s="61" t="str">
        <f aca="false">IF(J7084="PosK",SUMIFS(K:K,J:J,"eDNA",H:H,H7084),"")</f>
        <v/>
      </c>
      <c r="Q7084" s="62"/>
    </row>
    <row r="7085" customFormat="false" ht="14.25" hidden="false" customHeight="false" outlineLevel="0" collapsed="false">
      <c r="A7085" s="0" t="s">
        <v>925</v>
      </c>
      <c r="B7085" s="52" t="s">
        <v>1019</v>
      </c>
      <c r="C7085" s="52" t="s">
        <v>751</v>
      </c>
      <c r="D7085" s="53" t="n">
        <v>0.1</v>
      </c>
      <c r="E7085" s="53" t="s">
        <v>748</v>
      </c>
      <c r="F7085" s="0" t="s">
        <v>1425</v>
      </c>
      <c r="G7085" s="0" t="str">
        <f aca="false">LEFT(B7085,2)</f>
        <v>24</v>
      </c>
      <c r="H7085" s="0" t="str">
        <f aca="false">I7085&amp;"_"&amp;G7085&amp;"_"&amp;F7085</f>
        <v>Karusse_24_20190410_DL2018092_VUCAarhus_koersel1</v>
      </c>
      <c r="I7085" s="61" t="str">
        <f aca="false">MID(RIGHT(B7085,LEN(B7085)-3),1,FIND("_",RIGHT(B7085,LEN(B7085)-3))-1)</f>
        <v>Karusse</v>
      </c>
      <c r="J7085" s="61" t="str">
        <f aca="false">TRIM(SUBSTITUTE(RIGHT(B7085,FIND(I7085,B7085)+1),"_",""))</f>
        <v>eDNA</v>
      </c>
      <c r="K7085" s="0" t="str">
        <f aca="false">IFERROR(VALUE(SUBSTITUTE(E7085,".",",")),E7085)</f>
        <v>No Ct</v>
      </c>
      <c r="L7085" s="61" t="str">
        <f aca="false">IF(J7085="PosK",SUMIFS(K:K,J:J,"PosK",H:H,H7085),"")</f>
        <v/>
      </c>
      <c r="M7085" s="61" t="str">
        <f aca="false">IF(J7085="PosK",SUMIFS(K:K,J:J,"NegK",H:H,H7085),"")</f>
        <v/>
      </c>
      <c r="N7085" s="61" t="str">
        <f aca="false">IF(J7085="PosK",SUMIFS(K:K,J:J,"eDNA",H:H,H7085),"")</f>
        <v/>
      </c>
      <c r="P7085" s="62"/>
      <c r="T7085" s="63"/>
      <c r="W7085" s="64"/>
    </row>
    <row r="7086" customFormat="false" ht="14.25" hidden="false" customHeight="false" outlineLevel="0" collapsed="false">
      <c r="A7086" s="0" t="s">
        <v>741</v>
      </c>
      <c r="B7086" s="52" t="s">
        <v>1020</v>
      </c>
      <c r="C7086" s="52" t="s">
        <v>743</v>
      </c>
      <c r="D7086" s="53" t="n">
        <v>0.1</v>
      </c>
      <c r="E7086" s="53" t="n">
        <v>31.39</v>
      </c>
      <c r="F7086" s="0" t="s">
        <v>1426</v>
      </c>
      <c r="G7086" s="0" t="str">
        <f aca="false">LEFT(B7086,2)</f>
        <v>25</v>
      </c>
      <c r="H7086" s="0" t="str">
        <f aca="false">I7086&amp;"_"&amp;G7086&amp;"_"&amp;F7086</f>
        <v>Loegfroe_25_20190410_DL2018092_VUCAarhus_koersel2</v>
      </c>
      <c r="I7086" s="61" t="str">
        <f aca="false">MID(RIGHT(B7086,LEN(B7086)-3),1,FIND("_",RIGHT(B7086,LEN(B7086)-3))-1)</f>
        <v>Loegfroe</v>
      </c>
      <c r="J7086" s="61" t="str">
        <f aca="false">TRIM(SUBSTITUTE(RIGHT(B7086,FIND(I7086,B7086)+1),"_",""))</f>
        <v>PosK</v>
      </c>
      <c r="K7086" s="0" t="n">
        <f aca="false">IFERROR(VALUE(SUBSTITUTE(E7086,".",",")),E7086)</f>
        <v>31.39</v>
      </c>
      <c r="L7086" s="61" t="n">
        <f aca="false">IF(J7086="PosK",SUMIFS(K:K,J:J,"PosK",H:H,H7086),"")</f>
        <v>31.39</v>
      </c>
      <c r="M7086" s="61" t="n">
        <f aca="false">IF(J7086="PosK",SUMIFS(K:K,J:J,"NegK",H:H,H7086),"")</f>
        <v>0</v>
      </c>
      <c r="N7086" s="61" t="n">
        <f aca="false">IF(J7086="PosK",SUMIFS(K:K,J:J,"eDNA",H:H,H7086),"")</f>
        <v>0</v>
      </c>
      <c r="P7086" s="62" t="n">
        <f aca="false">IF(K7088="No Ct",0,K7088)</f>
        <v>0</v>
      </c>
      <c r="Q7086" s="62" t="n">
        <f aca="false">IF(K7089="No Ct",0,K7089)</f>
        <v>0</v>
      </c>
      <c r="R7086" s="0" t="str">
        <f aca="false">IF(AND(L7086&gt;0,M7086=0),"Valid","Invalid")</f>
        <v>Valid</v>
      </c>
      <c r="S7086" s="0" t="str">
        <f aca="false">IF(OR(P7086&gt;1,Q7086&gt;1),"Present","Absent")</f>
        <v>Absent</v>
      </c>
      <c r="T7086" s="63" t="str">
        <f aca="false">IF(OR(AND(P7086&gt;1,P7086&lt;41),AND(Q7086&gt;1,Q7086&lt;41)),"Ct&lt;41","Ct&gt;41")</f>
        <v>Ct&gt;41</v>
      </c>
      <c r="U7086" s="0" t="str">
        <f aca="false">I7086</f>
        <v>Loegfroe</v>
      </c>
      <c r="V7086" s="0" t="str">
        <f aca="false">MID(F7086,10,9)</f>
        <v>DL2018092</v>
      </c>
      <c r="W7086" s="64" t="str">
        <f aca="false">V7086&amp;"_"&amp;U7086&amp;"_"&amp;R7086&amp;"_"&amp;S7086&amp;"_"&amp;T7086</f>
        <v>DL2018092_Loegfroe_Valid_Absent_Ct&gt;41</v>
      </c>
    </row>
    <row r="7087" customFormat="false" ht="14.25" hidden="false" customHeight="false" outlineLevel="0" collapsed="false">
      <c r="A7087" s="0" t="s">
        <v>745</v>
      </c>
      <c r="B7087" s="52" t="s">
        <v>1022</v>
      </c>
      <c r="C7087" s="52" t="s">
        <v>747</v>
      </c>
      <c r="D7087" s="53" t="n">
        <v>0.1</v>
      </c>
      <c r="E7087" s="53" t="s">
        <v>748</v>
      </c>
      <c r="F7087" s="0" t="s">
        <v>1426</v>
      </c>
      <c r="G7087" s="0" t="str">
        <f aca="false">LEFT(B7087,2)</f>
        <v>25</v>
      </c>
      <c r="H7087" s="0" t="str">
        <f aca="false">I7087&amp;"_"&amp;G7087&amp;"_"&amp;F7087</f>
        <v>Loegfroe_25_20190410_DL2018092_VUCAarhus_koersel2</v>
      </c>
      <c r="I7087" s="61" t="str">
        <f aca="false">MID(RIGHT(B7087,LEN(B7087)-3),1,FIND("_",RIGHT(B7087,LEN(B7087)-3))-1)</f>
        <v>Loegfroe</v>
      </c>
      <c r="J7087" s="61" t="str">
        <f aca="false">TRIM(SUBSTITUTE(RIGHT(B7087,FIND(I7087,B7087)+1),"_",""))</f>
        <v>NegK</v>
      </c>
      <c r="K7087" s="0" t="str">
        <f aca="false">IFERROR(VALUE(SUBSTITUTE(E7087,".",",")),E7087)</f>
        <v>No Ct</v>
      </c>
      <c r="L7087" s="61" t="str">
        <f aca="false">IF(J7087="PosK",SUMIFS(K:K,J:J,"PosK",H:H,H7087),"")</f>
        <v/>
      </c>
      <c r="M7087" s="61" t="str">
        <f aca="false">IF(J7087="PosK",SUMIFS(K:K,J:J,"NegK",H:H,H7087),"")</f>
        <v/>
      </c>
      <c r="N7087" s="61" t="str">
        <f aca="false">IF(J7087="PosK",SUMIFS(K:K,J:J,"eDNA",H:H,H7087),"")</f>
        <v/>
      </c>
    </row>
    <row r="7088" customFormat="false" ht="14.25" hidden="false" customHeight="false" outlineLevel="0" collapsed="false">
      <c r="A7088" s="0" t="s">
        <v>749</v>
      </c>
      <c r="B7088" s="52" t="s">
        <v>1023</v>
      </c>
      <c r="C7088" s="52" t="s">
        <v>751</v>
      </c>
      <c r="D7088" s="53" t="n">
        <v>0.1</v>
      </c>
      <c r="E7088" s="53" t="s">
        <v>748</v>
      </c>
      <c r="F7088" s="0" t="s">
        <v>1426</v>
      </c>
      <c r="G7088" s="0" t="str">
        <f aca="false">LEFT(B7088,2)</f>
        <v>25</v>
      </c>
      <c r="H7088" s="0" t="str">
        <f aca="false">I7088&amp;"_"&amp;G7088&amp;"_"&amp;F7088</f>
        <v>Loegfroe_25_20190410_DL2018092_VUCAarhus_koersel2</v>
      </c>
      <c r="I7088" s="61" t="str">
        <f aca="false">MID(RIGHT(B7088,LEN(B7088)-3),1,FIND("_",RIGHT(B7088,LEN(B7088)-3))-1)</f>
        <v>Loegfroe</v>
      </c>
      <c r="J7088" s="61" t="str">
        <f aca="false">TRIM(SUBSTITUTE(RIGHT(B7088,FIND(I7088,B7088)+1),"_",""))</f>
        <v>eDNA</v>
      </c>
      <c r="K7088" s="0" t="str">
        <f aca="false">IFERROR(VALUE(SUBSTITUTE(E7088,".",",")),E7088)</f>
        <v>No Ct</v>
      </c>
      <c r="L7088" s="61" t="str">
        <f aca="false">IF(J7088="PosK",SUMIFS(K:K,J:J,"PosK",H:H,H7088),"")</f>
        <v/>
      </c>
      <c r="M7088" s="61" t="str">
        <f aca="false">IF(J7088="PosK",SUMIFS(K:K,J:J,"NegK",H:H,H7088),"")</f>
        <v/>
      </c>
      <c r="N7088" s="61" t="str">
        <f aca="false">IF(J7088="PosK",SUMIFS(K:K,J:J,"eDNA",H:H,H7088),"")</f>
        <v/>
      </c>
      <c r="Q7088" s="62"/>
    </row>
    <row r="7089" customFormat="false" ht="14.25" hidden="false" customHeight="false" outlineLevel="0" collapsed="false">
      <c r="A7089" s="0" t="s">
        <v>752</v>
      </c>
      <c r="B7089" s="52" t="s">
        <v>1023</v>
      </c>
      <c r="C7089" s="52" t="s">
        <v>751</v>
      </c>
      <c r="D7089" s="53" t="n">
        <v>0.1</v>
      </c>
      <c r="E7089" s="53" t="s">
        <v>748</v>
      </c>
      <c r="F7089" s="0" t="s">
        <v>1426</v>
      </c>
      <c r="G7089" s="0" t="str">
        <f aca="false">LEFT(B7089,2)</f>
        <v>25</v>
      </c>
      <c r="H7089" s="0" t="str">
        <f aca="false">I7089&amp;"_"&amp;G7089&amp;"_"&amp;F7089</f>
        <v>Loegfroe_25_20190410_DL2018092_VUCAarhus_koersel2</v>
      </c>
      <c r="I7089" s="61" t="str">
        <f aca="false">MID(RIGHT(B7089,LEN(B7089)-3),1,FIND("_",RIGHT(B7089,LEN(B7089)-3))-1)</f>
        <v>Loegfroe</v>
      </c>
      <c r="J7089" s="61" t="str">
        <f aca="false">TRIM(SUBSTITUTE(RIGHT(B7089,FIND(I7089,B7089)+1),"_",""))</f>
        <v>eDNA</v>
      </c>
      <c r="K7089" s="0" t="str">
        <f aca="false">IFERROR(VALUE(SUBSTITUTE(E7089,".",",")),E7089)</f>
        <v>No Ct</v>
      </c>
      <c r="L7089" s="61" t="str">
        <f aca="false">IF(J7089="PosK",SUMIFS(K:K,J:J,"PosK",H:H,H7089),"")</f>
        <v/>
      </c>
      <c r="M7089" s="61" t="str">
        <f aca="false">IF(J7089="PosK",SUMIFS(K:K,J:J,"NegK",H:H,H7089),"")</f>
        <v/>
      </c>
      <c r="N7089" s="61" t="str">
        <f aca="false">IF(J7089="PosK",SUMIFS(K:K,J:J,"eDNA",H:H,H7089),"")</f>
        <v/>
      </c>
      <c r="P7089" s="62"/>
      <c r="T7089" s="63"/>
      <c r="W7089" s="64"/>
    </row>
    <row r="7090" customFormat="false" ht="14.25" hidden="false" customHeight="false" outlineLevel="0" collapsed="false">
      <c r="A7090" s="0" t="s">
        <v>754</v>
      </c>
      <c r="B7090" s="52" t="s">
        <v>1025</v>
      </c>
      <c r="C7090" s="52" t="s">
        <v>743</v>
      </c>
      <c r="D7090" s="53" t="n">
        <v>0.1</v>
      </c>
      <c r="E7090" s="53" t="n">
        <v>30.13</v>
      </c>
      <c r="F7090" s="0" t="s">
        <v>1426</v>
      </c>
      <c r="G7090" s="0" t="str">
        <f aca="false">LEFT(B7090,2)</f>
        <v>26</v>
      </c>
      <c r="H7090" s="0" t="str">
        <f aca="false">I7090&amp;"_"&amp;G7090&amp;"_"&amp;F7090</f>
        <v>StorVandsalamander_26_20190410_DL2018092_VUCAarhus_koersel2</v>
      </c>
      <c r="I7090" s="61" t="str">
        <f aca="false">MID(RIGHT(B7090,LEN(B7090)-3),1,FIND("_",RIGHT(B7090,LEN(B7090)-3))-1)</f>
        <v>StorVandsalamander</v>
      </c>
      <c r="J7090" s="61" t="str">
        <f aca="false">TRIM(SUBSTITUTE(RIGHT(B7090,FIND(I7090,B7090)+1),"_",""))</f>
        <v>PosK</v>
      </c>
      <c r="K7090" s="0" t="n">
        <f aca="false">IFERROR(VALUE(SUBSTITUTE(E7090,".",",")),E7090)</f>
        <v>30.13</v>
      </c>
      <c r="L7090" s="61" t="n">
        <f aca="false">IF(J7090="PosK",SUMIFS(K:K,J:J,"PosK",H:H,H7090),"")</f>
        <v>30.13</v>
      </c>
      <c r="M7090" s="61" t="n">
        <f aca="false">IF(J7090="PosK",SUMIFS(K:K,J:J,"NegK",H:H,H7090),"")</f>
        <v>38.6</v>
      </c>
      <c r="N7090" s="61" t="n">
        <f aca="false">IF(J7090="PosK",SUMIFS(K:K,J:J,"eDNA",H:H,H7090),"")</f>
        <v>0</v>
      </c>
      <c r="P7090" s="62" t="n">
        <f aca="false">IF(K7092="No Ct",0,K7092)</f>
        <v>0</v>
      </c>
      <c r="Q7090" s="62" t="n">
        <f aca="false">IF(K7093="No Ct",0,K7093)</f>
        <v>0</v>
      </c>
      <c r="R7090" s="0" t="str">
        <f aca="false">IF(AND(L7090&gt;0,M7090=0),"Valid","Invalid")</f>
        <v>Invalid</v>
      </c>
      <c r="S7090" s="0" t="str">
        <f aca="false">IF(OR(P7090&gt;1,Q7090&gt;1),"Present","Absent")</f>
        <v>Absent</v>
      </c>
      <c r="T7090" s="63" t="str">
        <f aca="false">IF(OR(AND(P7090&gt;1,P7090&lt;41),AND(Q7090&gt;1,Q7090&lt;41)),"Ct&lt;41","Ct&gt;41")</f>
        <v>Ct&gt;41</v>
      </c>
      <c r="U7090" s="0" t="str">
        <f aca="false">I7090</f>
        <v>StorVandsalamander</v>
      </c>
      <c r="V7090" s="0" t="str">
        <f aca="false">MID(F7090,10,9)</f>
        <v>DL2018092</v>
      </c>
      <c r="W7090" s="64" t="str">
        <f aca="false">V7090&amp;"_"&amp;U7090&amp;"_"&amp;R7090&amp;"_"&amp;S7090&amp;"_"&amp;T7090</f>
        <v>DL2018092_StorVandsalamander_Invalid_Absent_Ct&gt;41</v>
      </c>
    </row>
    <row r="7091" customFormat="false" ht="14.25" hidden="false" customHeight="false" outlineLevel="0" collapsed="false">
      <c r="A7091" s="0" t="s">
        <v>756</v>
      </c>
      <c r="B7091" s="52" t="s">
        <v>1026</v>
      </c>
      <c r="C7091" s="52" t="s">
        <v>747</v>
      </c>
      <c r="D7091" s="53" t="n">
        <v>0.1</v>
      </c>
      <c r="E7091" s="53" t="n">
        <v>38.6</v>
      </c>
      <c r="F7091" s="0" t="s">
        <v>1426</v>
      </c>
      <c r="G7091" s="0" t="str">
        <f aca="false">LEFT(B7091,2)</f>
        <v>26</v>
      </c>
      <c r="H7091" s="0" t="str">
        <f aca="false">I7091&amp;"_"&amp;G7091&amp;"_"&amp;F7091</f>
        <v>StorVandsalamander_26_20190410_DL2018092_VUCAarhus_koersel2</v>
      </c>
      <c r="I7091" s="61" t="str">
        <f aca="false">MID(RIGHT(B7091,LEN(B7091)-3),1,FIND("_",RIGHT(B7091,LEN(B7091)-3))-1)</f>
        <v>StorVandsalamander</v>
      </c>
      <c r="J7091" s="61" t="str">
        <f aca="false">TRIM(SUBSTITUTE(RIGHT(B7091,FIND(I7091,B7091)+1),"_",""))</f>
        <v>NegK</v>
      </c>
      <c r="K7091" s="0" t="n">
        <f aca="false">IFERROR(VALUE(SUBSTITUTE(E7091,".",",")),E7091)</f>
        <v>38.6</v>
      </c>
      <c r="L7091" s="61" t="str">
        <f aca="false">IF(J7091="PosK",SUMIFS(K:K,J:J,"PosK",H:H,H7091),"")</f>
        <v/>
      </c>
      <c r="M7091" s="61" t="str">
        <f aca="false">IF(J7091="PosK",SUMIFS(K:K,J:J,"NegK",H:H,H7091),"")</f>
        <v/>
      </c>
      <c r="N7091" s="61" t="str">
        <f aca="false">IF(J7091="PosK",SUMIFS(K:K,J:J,"eDNA",H:H,H7091),"")</f>
        <v/>
      </c>
    </row>
    <row r="7092" customFormat="false" ht="14.25" hidden="false" customHeight="false" outlineLevel="0" collapsed="false">
      <c r="A7092" s="0" t="s">
        <v>758</v>
      </c>
      <c r="B7092" s="52" t="s">
        <v>1027</v>
      </c>
      <c r="C7092" s="52" t="s">
        <v>751</v>
      </c>
      <c r="D7092" s="53" t="n">
        <v>0.1</v>
      </c>
      <c r="E7092" s="53" t="s">
        <v>748</v>
      </c>
      <c r="F7092" s="0" t="s">
        <v>1426</v>
      </c>
      <c r="G7092" s="0" t="str">
        <f aca="false">LEFT(B7092,2)</f>
        <v>26</v>
      </c>
      <c r="H7092" s="0" t="str">
        <f aca="false">I7092&amp;"_"&amp;G7092&amp;"_"&amp;F7092</f>
        <v>StorVandsalamander_26_20190410_DL2018092_VUCAarhus_koersel2</v>
      </c>
      <c r="I7092" s="61" t="str">
        <f aca="false">MID(RIGHT(B7092,LEN(B7092)-3),1,FIND("_",RIGHT(B7092,LEN(B7092)-3))-1)</f>
        <v>StorVandsalamander</v>
      </c>
      <c r="J7092" s="61" t="str">
        <f aca="false">TRIM(SUBSTITUTE(RIGHT(B7092,FIND(I7092,B7092)+1),"_",""))</f>
        <v>eDNA</v>
      </c>
      <c r="K7092" s="0" t="str">
        <f aca="false">IFERROR(VALUE(SUBSTITUTE(E7092,".",",")),E7092)</f>
        <v>No Ct</v>
      </c>
      <c r="L7092" s="61" t="str">
        <f aca="false">IF(J7092="PosK",SUMIFS(K:K,J:J,"PosK",H:H,H7092),"")</f>
        <v/>
      </c>
      <c r="M7092" s="61" t="str">
        <f aca="false">IF(J7092="PosK",SUMIFS(K:K,J:J,"NegK",H:H,H7092),"")</f>
        <v/>
      </c>
      <c r="N7092" s="61" t="str">
        <f aca="false">IF(J7092="PosK",SUMIFS(K:K,J:J,"eDNA",H:H,H7092),"")</f>
        <v/>
      </c>
      <c r="Q7092" s="62"/>
    </row>
    <row r="7093" customFormat="false" ht="14.25" hidden="false" customHeight="false" outlineLevel="0" collapsed="false">
      <c r="A7093" s="0" t="s">
        <v>760</v>
      </c>
      <c r="B7093" s="52" t="s">
        <v>1027</v>
      </c>
      <c r="C7093" s="52" t="s">
        <v>751</v>
      </c>
      <c r="D7093" s="53" t="n">
        <v>0.1</v>
      </c>
      <c r="E7093" s="53" t="s">
        <v>748</v>
      </c>
      <c r="F7093" s="0" t="s">
        <v>1426</v>
      </c>
      <c r="G7093" s="0" t="str">
        <f aca="false">LEFT(B7093,2)</f>
        <v>26</v>
      </c>
      <c r="H7093" s="0" t="str">
        <f aca="false">I7093&amp;"_"&amp;G7093&amp;"_"&amp;F7093</f>
        <v>StorVandsalamander_26_20190410_DL2018092_VUCAarhus_koersel2</v>
      </c>
      <c r="I7093" s="61" t="str">
        <f aca="false">MID(RIGHT(B7093,LEN(B7093)-3),1,FIND("_",RIGHT(B7093,LEN(B7093)-3))-1)</f>
        <v>StorVandsalamander</v>
      </c>
      <c r="J7093" s="61" t="str">
        <f aca="false">TRIM(SUBSTITUTE(RIGHT(B7093,FIND(I7093,B7093)+1),"_",""))</f>
        <v>eDNA</v>
      </c>
      <c r="K7093" s="0" t="str">
        <f aca="false">IFERROR(VALUE(SUBSTITUTE(E7093,".",",")),E7093)</f>
        <v>No Ct</v>
      </c>
      <c r="L7093" s="61" t="str">
        <f aca="false">IF(J7093="PosK",SUMIFS(K:K,J:J,"PosK",H:H,H7093),"")</f>
        <v/>
      </c>
      <c r="M7093" s="61" t="str">
        <f aca="false">IF(J7093="PosK",SUMIFS(K:K,J:J,"NegK",H:H,H7093),"")</f>
        <v/>
      </c>
      <c r="N7093" s="61" t="str">
        <f aca="false">IF(J7093="PosK",SUMIFS(K:K,J:J,"eDNA",H:H,H7093),"")</f>
        <v/>
      </c>
      <c r="P7093" s="62"/>
      <c r="T7093" s="63"/>
      <c r="W7093" s="64"/>
    </row>
    <row r="7094" customFormat="false" ht="14.25" hidden="false" customHeight="false" outlineLevel="0" collapsed="false">
      <c r="A7094" s="0" t="s">
        <v>762</v>
      </c>
      <c r="B7094" s="52" t="s">
        <v>1029</v>
      </c>
      <c r="C7094" s="52" t="s">
        <v>743</v>
      </c>
      <c r="D7094" s="53" t="n">
        <v>0.1</v>
      </c>
      <c r="E7094" s="53" t="n">
        <v>24.95</v>
      </c>
      <c r="F7094" s="0" t="s">
        <v>1426</v>
      </c>
      <c r="G7094" s="0" t="str">
        <f aca="false">LEFT(B7094,2)</f>
        <v>27</v>
      </c>
      <c r="H7094" s="0" t="str">
        <f aca="false">I7094&amp;"_"&amp;G7094&amp;"_"&amp;F7094</f>
        <v>Strandtudse_27_20190410_DL2018092_VUCAarhus_koersel2</v>
      </c>
      <c r="I7094" s="61" t="str">
        <f aca="false">MID(RIGHT(B7094,LEN(B7094)-3),1,FIND("_",RIGHT(B7094,LEN(B7094)-3))-1)</f>
        <v>Strandtudse</v>
      </c>
      <c r="J7094" s="61" t="str">
        <f aca="false">TRIM(SUBSTITUTE(RIGHT(B7094,FIND(I7094,B7094)+1),"_",""))</f>
        <v>PosK</v>
      </c>
      <c r="K7094" s="0" t="n">
        <f aca="false">IFERROR(VALUE(SUBSTITUTE(E7094,".",",")),E7094)</f>
        <v>24.95</v>
      </c>
      <c r="L7094" s="61" t="n">
        <f aca="false">IF(J7094="PosK",SUMIFS(K:K,J:J,"PosK",H:H,H7094),"")</f>
        <v>24.95</v>
      </c>
      <c r="M7094" s="61" t="n">
        <f aca="false">IF(J7094="PosK",SUMIFS(K:K,J:J,"NegK",H:H,H7094),"")</f>
        <v>0</v>
      </c>
      <c r="N7094" s="61" t="n">
        <f aca="false">IF(J7094="PosK",SUMIFS(K:K,J:J,"eDNA",H:H,H7094),"")</f>
        <v>0</v>
      </c>
      <c r="P7094" s="62" t="n">
        <f aca="false">IF(K7096="No Ct",0,K7096)</f>
        <v>0</v>
      </c>
      <c r="Q7094" s="62" t="n">
        <f aca="false">IF(K7097="No Ct",0,K7097)</f>
        <v>0</v>
      </c>
      <c r="R7094" s="0" t="str">
        <f aca="false">IF(AND(L7094&gt;0,M7094=0),"Valid","Invalid")</f>
        <v>Valid</v>
      </c>
      <c r="S7094" s="0" t="str">
        <f aca="false">IF(OR(P7094&gt;1,Q7094&gt;1),"Present","Absent")</f>
        <v>Absent</v>
      </c>
      <c r="T7094" s="63" t="str">
        <f aca="false">IF(OR(AND(P7094&gt;1,P7094&lt;41),AND(Q7094&gt;1,Q7094&lt;41)),"Ct&lt;41","Ct&gt;41")</f>
        <v>Ct&gt;41</v>
      </c>
      <c r="U7094" s="0" t="str">
        <f aca="false">I7094</f>
        <v>Strandtudse</v>
      </c>
      <c r="V7094" s="0" t="str">
        <f aca="false">MID(F7094,10,9)</f>
        <v>DL2018092</v>
      </c>
      <c r="W7094" s="64" t="str">
        <f aca="false">V7094&amp;"_"&amp;U7094&amp;"_"&amp;R7094&amp;"_"&amp;S7094&amp;"_"&amp;T7094</f>
        <v>DL2018092_Strandtudse_Valid_Absent_Ct&gt;41</v>
      </c>
    </row>
    <row r="7095" customFormat="false" ht="14.25" hidden="false" customHeight="false" outlineLevel="0" collapsed="false">
      <c r="A7095" s="0" t="s">
        <v>764</v>
      </c>
      <c r="B7095" s="52" t="s">
        <v>1030</v>
      </c>
      <c r="C7095" s="52" t="s">
        <v>747</v>
      </c>
      <c r="D7095" s="53" t="n">
        <v>0.1</v>
      </c>
      <c r="E7095" s="53" t="s">
        <v>748</v>
      </c>
      <c r="F7095" s="0" t="s">
        <v>1426</v>
      </c>
      <c r="G7095" s="0" t="str">
        <f aca="false">LEFT(B7095,2)</f>
        <v>27</v>
      </c>
      <c r="H7095" s="0" t="str">
        <f aca="false">I7095&amp;"_"&amp;G7095&amp;"_"&amp;F7095</f>
        <v>Strandtudse_27_20190410_DL2018092_VUCAarhus_koersel2</v>
      </c>
      <c r="I7095" s="61" t="str">
        <f aca="false">MID(RIGHT(B7095,LEN(B7095)-3),1,FIND("_",RIGHT(B7095,LEN(B7095)-3))-1)</f>
        <v>Strandtudse</v>
      </c>
      <c r="J7095" s="61" t="str">
        <f aca="false">TRIM(SUBSTITUTE(RIGHT(B7095,FIND(I7095,B7095)+1),"_",""))</f>
        <v>NegK</v>
      </c>
      <c r="K7095" s="0" t="str">
        <f aca="false">IFERROR(VALUE(SUBSTITUTE(E7095,".",",")),E7095)</f>
        <v>No Ct</v>
      </c>
      <c r="L7095" s="61" t="str">
        <f aca="false">IF(J7095="PosK",SUMIFS(K:K,J:J,"PosK",H:H,H7095),"")</f>
        <v/>
      </c>
      <c r="M7095" s="61" t="str">
        <f aca="false">IF(J7095="PosK",SUMIFS(K:K,J:J,"NegK",H:H,H7095),"")</f>
        <v/>
      </c>
      <c r="N7095" s="61" t="str">
        <f aca="false">IF(J7095="PosK",SUMIFS(K:K,J:J,"eDNA",H:H,H7095),"")</f>
        <v/>
      </c>
    </row>
    <row r="7096" customFormat="false" ht="14.25" hidden="false" customHeight="false" outlineLevel="0" collapsed="false">
      <c r="A7096" s="0" t="s">
        <v>766</v>
      </c>
      <c r="B7096" s="52" t="s">
        <v>1031</v>
      </c>
      <c r="C7096" s="52" t="s">
        <v>751</v>
      </c>
      <c r="D7096" s="53" t="n">
        <v>0.1</v>
      </c>
      <c r="E7096" s="53" t="s">
        <v>748</v>
      </c>
      <c r="F7096" s="0" t="s">
        <v>1426</v>
      </c>
      <c r="G7096" s="0" t="str">
        <f aca="false">LEFT(B7096,2)</f>
        <v>27</v>
      </c>
      <c r="H7096" s="0" t="str">
        <f aca="false">I7096&amp;"_"&amp;G7096&amp;"_"&amp;F7096</f>
        <v>Strandtudse_27_20190410_DL2018092_VUCAarhus_koersel2</v>
      </c>
      <c r="I7096" s="61" t="str">
        <f aca="false">MID(RIGHT(B7096,LEN(B7096)-3),1,FIND("_",RIGHT(B7096,LEN(B7096)-3))-1)</f>
        <v>Strandtudse</v>
      </c>
      <c r="J7096" s="61" t="str">
        <f aca="false">TRIM(SUBSTITUTE(RIGHT(B7096,FIND(I7096,B7096)+1),"_",""))</f>
        <v>eDNA</v>
      </c>
      <c r="K7096" s="0" t="str">
        <f aca="false">IFERROR(VALUE(SUBSTITUTE(E7096,".",",")),E7096)</f>
        <v>No Ct</v>
      </c>
      <c r="L7096" s="61" t="str">
        <f aca="false">IF(J7096="PosK",SUMIFS(K:K,J:J,"PosK",H:H,H7096),"")</f>
        <v/>
      </c>
      <c r="M7096" s="61" t="str">
        <f aca="false">IF(J7096="PosK",SUMIFS(K:K,J:J,"NegK",H:H,H7096),"")</f>
        <v/>
      </c>
      <c r="N7096" s="61" t="str">
        <f aca="false">IF(J7096="PosK",SUMIFS(K:K,J:J,"eDNA",H:H,H7096),"")</f>
        <v/>
      </c>
      <c r="Q7096" s="62"/>
    </row>
    <row r="7097" customFormat="false" ht="14.25" hidden="false" customHeight="false" outlineLevel="0" collapsed="false">
      <c r="A7097" s="0" t="s">
        <v>768</v>
      </c>
      <c r="B7097" s="52" t="s">
        <v>1031</v>
      </c>
      <c r="C7097" s="52" t="s">
        <v>751</v>
      </c>
      <c r="D7097" s="53" t="n">
        <v>0.1</v>
      </c>
      <c r="E7097" s="53" t="s">
        <v>748</v>
      </c>
      <c r="F7097" s="0" t="s">
        <v>1426</v>
      </c>
      <c r="G7097" s="0" t="str">
        <f aca="false">LEFT(B7097,2)</f>
        <v>27</v>
      </c>
      <c r="H7097" s="0" t="str">
        <f aca="false">I7097&amp;"_"&amp;G7097&amp;"_"&amp;F7097</f>
        <v>Strandtudse_27_20190410_DL2018092_VUCAarhus_koersel2</v>
      </c>
      <c r="I7097" s="61" t="str">
        <f aca="false">MID(RIGHT(B7097,LEN(B7097)-3),1,FIND("_",RIGHT(B7097,LEN(B7097)-3))-1)</f>
        <v>Strandtudse</v>
      </c>
      <c r="J7097" s="61" t="str">
        <f aca="false">TRIM(SUBSTITUTE(RIGHT(B7097,FIND(I7097,B7097)+1),"_",""))</f>
        <v>eDNA</v>
      </c>
      <c r="K7097" s="0" t="str">
        <f aca="false">IFERROR(VALUE(SUBSTITUTE(E7097,".",",")),E7097)</f>
        <v>No Ct</v>
      </c>
      <c r="L7097" s="61" t="str">
        <f aca="false">IF(J7097="PosK",SUMIFS(K:K,J:J,"PosK",H:H,H7097),"")</f>
        <v/>
      </c>
      <c r="M7097" s="61" t="str">
        <f aca="false">IF(J7097="PosK",SUMIFS(K:K,J:J,"NegK",H:H,H7097),"")</f>
        <v/>
      </c>
      <c r="N7097" s="61" t="str">
        <f aca="false">IF(J7097="PosK",SUMIFS(K:K,J:J,"eDNA",H:H,H7097),"")</f>
        <v/>
      </c>
      <c r="P7097" s="62"/>
      <c r="T7097" s="63"/>
      <c r="W7097" s="64"/>
    </row>
    <row r="7098" customFormat="false" ht="14.25" hidden="false" customHeight="false" outlineLevel="0" collapsed="false">
      <c r="A7098" s="0" t="s">
        <v>770</v>
      </c>
      <c r="B7098" s="52" t="s">
        <v>1033</v>
      </c>
      <c r="C7098" s="52" t="s">
        <v>743</v>
      </c>
      <c r="D7098" s="53" t="n">
        <v>0.1</v>
      </c>
      <c r="E7098" s="53" t="n">
        <v>36.79</v>
      </c>
      <c r="F7098" s="0" t="s">
        <v>1426</v>
      </c>
      <c r="G7098" s="0" t="str">
        <f aca="false">LEFT(B7098,2)</f>
        <v>28</v>
      </c>
      <c r="H7098" s="0" t="str">
        <f aca="false">I7098&amp;"_"&amp;G7098&amp;"_"&amp;F7098</f>
        <v>GroenbrogetTudse_28_20190410_DL2018092_VUCAarhus_koersel2</v>
      </c>
      <c r="I7098" s="61" t="str">
        <f aca="false">MID(RIGHT(B7098,LEN(B7098)-3),1,FIND("_",RIGHT(B7098,LEN(B7098)-3))-1)</f>
        <v>GroenbrogetTudse</v>
      </c>
      <c r="J7098" s="61" t="str">
        <f aca="false">TRIM(SUBSTITUTE(RIGHT(B7098,FIND(I7098,B7098)+1),"_",""))</f>
        <v>PosK</v>
      </c>
      <c r="K7098" s="0" t="n">
        <f aca="false">IFERROR(VALUE(SUBSTITUTE(E7098,".",",")),E7098)</f>
        <v>36.79</v>
      </c>
      <c r="L7098" s="61" t="n">
        <f aca="false">IF(J7098="PosK",SUMIFS(K:K,J:J,"PosK",H:H,H7098),"")</f>
        <v>36.79</v>
      </c>
      <c r="M7098" s="61" t="n">
        <f aca="false">IF(J7098="PosK",SUMIFS(K:K,J:J,"NegK",H:H,H7098),"")</f>
        <v>0</v>
      </c>
      <c r="N7098" s="61" t="n">
        <f aca="false">IF(J7098="PosK",SUMIFS(K:K,J:J,"eDNA",H:H,H7098),"")</f>
        <v>0</v>
      </c>
      <c r="P7098" s="62" t="n">
        <f aca="false">IF(K7100="No Ct",0,K7100)</f>
        <v>0</v>
      </c>
      <c r="Q7098" s="62" t="n">
        <f aca="false">IF(K7101="No Ct",0,K7101)</f>
        <v>0</v>
      </c>
      <c r="R7098" s="0" t="str">
        <f aca="false">IF(AND(L7098&gt;0,M7098=0),"Valid","Invalid")</f>
        <v>Valid</v>
      </c>
      <c r="S7098" s="0" t="str">
        <f aca="false">IF(OR(P7098&gt;1,Q7098&gt;1),"Present","Absent")</f>
        <v>Absent</v>
      </c>
      <c r="T7098" s="63" t="str">
        <f aca="false">IF(OR(AND(P7098&gt;1,P7098&lt;41),AND(Q7098&gt;1,Q7098&lt;41)),"Ct&lt;41","Ct&gt;41")</f>
        <v>Ct&gt;41</v>
      </c>
      <c r="U7098" s="0" t="str">
        <f aca="false">I7098</f>
        <v>GroenbrogetTudse</v>
      </c>
      <c r="V7098" s="0" t="str">
        <f aca="false">MID(F7098,10,9)</f>
        <v>DL2018092</v>
      </c>
      <c r="W7098" s="64" t="str">
        <f aca="false">V7098&amp;"_"&amp;U7098&amp;"_"&amp;R7098&amp;"_"&amp;S7098&amp;"_"&amp;T7098</f>
        <v>DL2018092_GroenbrogetTudse_Valid_Absent_Ct&gt;41</v>
      </c>
    </row>
    <row r="7099" customFormat="false" ht="14.25" hidden="false" customHeight="false" outlineLevel="0" collapsed="false">
      <c r="A7099" s="0" t="s">
        <v>772</v>
      </c>
      <c r="B7099" s="52" t="s">
        <v>1034</v>
      </c>
      <c r="C7099" s="52" t="s">
        <v>747</v>
      </c>
      <c r="D7099" s="53" t="n">
        <v>0.1</v>
      </c>
      <c r="E7099" s="53" t="s">
        <v>748</v>
      </c>
      <c r="F7099" s="0" t="s">
        <v>1426</v>
      </c>
      <c r="G7099" s="0" t="str">
        <f aca="false">LEFT(B7099,2)</f>
        <v>28</v>
      </c>
      <c r="H7099" s="0" t="str">
        <f aca="false">I7099&amp;"_"&amp;G7099&amp;"_"&amp;F7099</f>
        <v>GroenbrogetTudse_28_20190410_DL2018092_VUCAarhus_koersel2</v>
      </c>
      <c r="I7099" s="61" t="str">
        <f aca="false">MID(RIGHT(B7099,LEN(B7099)-3),1,FIND("_",RIGHT(B7099,LEN(B7099)-3))-1)</f>
        <v>GroenbrogetTudse</v>
      </c>
      <c r="J7099" s="61" t="str">
        <f aca="false">TRIM(SUBSTITUTE(RIGHT(B7099,FIND(I7099,B7099)+1),"_",""))</f>
        <v>NegK</v>
      </c>
      <c r="K7099" s="0" t="str">
        <f aca="false">IFERROR(VALUE(SUBSTITUTE(E7099,".",",")),E7099)</f>
        <v>No Ct</v>
      </c>
      <c r="L7099" s="61" t="str">
        <f aca="false">IF(J7099="PosK",SUMIFS(K:K,J:J,"PosK",H:H,H7099),"")</f>
        <v/>
      </c>
      <c r="M7099" s="61" t="str">
        <f aca="false">IF(J7099="PosK",SUMIFS(K:K,J:J,"NegK",H:H,H7099),"")</f>
        <v/>
      </c>
      <c r="N7099" s="61" t="str">
        <f aca="false">IF(J7099="PosK",SUMIFS(K:K,J:J,"eDNA",H:H,H7099),"")</f>
        <v/>
      </c>
    </row>
    <row r="7100" customFormat="false" ht="14.25" hidden="false" customHeight="false" outlineLevel="0" collapsed="false">
      <c r="A7100" s="0" t="s">
        <v>774</v>
      </c>
      <c r="B7100" s="52" t="s">
        <v>1035</v>
      </c>
      <c r="C7100" s="52" t="s">
        <v>751</v>
      </c>
      <c r="D7100" s="53" t="n">
        <v>0.1</v>
      </c>
      <c r="E7100" s="53" t="s">
        <v>748</v>
      </c>
      <c r="F7100" s="0" t="s">
        <v>1426</v>
      </c>
      <c r="G7100" s="0" t="str">
        <f aca="false">LEFT(B7100,2)</f>
        <v>28</v>
      </c>
      <c r="H7100" s="0" t="str">
        <f aca="false">I7100&amp;"_"&amp;G7100&amp;"_"&amp;F7100</f>
        <v>GroenbrogetTudse_28_20190410_DL2018092_VUCAarhus_koersel2</v>
      </c>
      <c r="I7100" s="61" t="str">
        <f aca="false">MID(RIGHT(B7100,LEN(B7100)-3),1,FIND("_",RIGHT(B7100,LEN(B7100)-3))-1)</f>
        <v>GroenbrogetTudse</v>
      </c>
      <c r="J7100" s="61" t="str">
        <f aca="false">TRIM(SUBSTITUTE(RIGHT(B7100,FIND(I7100,B7100)+1),"_",""))</f>
        <v>eDNA</v>
      </c>
      <c r="K7100" s="0" t="str">
        <f aca="false">IFERROR(VALUE(SUBSTITUTE(E7100,".",",")),E7100)</f>
        <v>No Ct</v>
      </c>
      <c r="L7100" s="61" t="str">
        <f aca="false">IF(J7100="PosK",SUMIFS(K:K,J:J,"PosK",H:H,H7100),"")</f>
        <v/>
      </c>
      <c r="M7100" s="61" t="str">
        <f aca="false">IF(J7100="PosK",SUMIFS(K:K,J:J,"NegK",H:H,H7100),"")</f>
        <v/>
      </c>
      <c r="N7100" s="61" t="str">
        <f aca="false">IF(J7100="PosK",SUMIFS(K:K,J:J,"eDNA",H:H,H7100),"")</f>
        <v/>
      </c>
      <c r="Q7100" s="62"/>
    </row>
    <row r="7101" customFormat="false" ht="14.25" hidden="false" customHeight="false" outlineLevel="0" collapsed="false">
      <c r="A7101" s="0" t="s">
        <v>776</v>
      </c>
      <c r="B7101" s="52" t="s">
        <v>1035</v>
      </c>
      <c r="C7101" s="52" t="s">
        <v>751</v>
      </c>
      <c r="D7101" s="53" t="n">
        <v>0.1</v>
      </c>
      <c r="E7101" s="53" t="s">
        <v>748</v>
      </c>
      <c r="F7101" s="0" t="s">
        <v>1426</v>
      </c>
      <c r="G7101" s="0" t="str">
        <f aca="false">LEFT(B7101,2)</f>
        <v>28</v>
      </c>
      <c r="H7101" s="0" t="str">
        <f aca="false">I7101&amp;"_"&amp;G7101&amp;"_"&amp;F7101</f>
        <v>GroenbrogetTudse_28_20190410_DL2018092_VUCAarhus_koersel2</v>
      </c>
      <c r="I7101" s="61" t="str">
        <f aca="false">MID(RIGHT(B7101,LEN(B7101)-3),1,FIND("_",RIGHT(B7101,LEN(B7101)-3))-1)</f>
        <v>GroenbrogetTudse</v>
      </c>
      <c r="J7101" s="61" t="str">
        <f aca="false">TRIM(SUBSTITUTE(RIGHT(B7101,FIND(I7101,B7101)+1),"_",""))</f>
        <v>eDNA</v>
      </c>
      <c r="K7101" s="0" t="str">
        <f aca="false">IFERROR(VALUE(SUBSTITUTE(E7101,".",",")),E7101)</f>
        <v>No Ct</v>
      </c>
      <c r="L7101" s="61" t="str">
        <f aca="false">IF(J7101="PosK",SUMIFS(K:K,J:J,"PosK",H:H,H7101),"")</f>
        <v/>
      </c>
      <c r="M7101" s="61" t="str">
        <f aca="false">IF(J7101="PosK",SUMIFS(K:K,J:J,"NegK",H:H,H7101),"")</f>
        <v/>
      </c>
      <c r="N7101" s="61" t="str">
        <f aca="false">IF(J7101="PosK",SUMIFS(K:K,J:J,"eDNA",H:H,H7101),"")</f>
        <v/>
      </c>
      <c r="P7101" s="62"/>
      <c r="T7101" s="63"/>
      <c r="W7101" s="64"/>
    </row>
    <row r="7102" customFormat="false" ht="14.25" hidden="false" customHeight="false" outlineLevel="0" collapsed="false">
      <c r="A7102" s="0" t="s">
        <v>778</v>
      </c>
      <c r="B7102" s="52" t="s">
        <v>1037</v>
      </c>
      <c r="C7102" s="52" t="s">
        <v>743</v>
      </c>
      <c r="D7102" s="53" t="n">
        <v>0.1</v>
      </c>
      <c r="E7102" s="53" t="n">
        <v>26.95</v>
      </c>
      <c r="F7102" s="0" t="s">
        <v>1426</v>
      </c>
      <c r="G7102" s="0" t="str">
        <f aca="false">LEFT(B7102,2)</f>
        <v>29</v>
      </c>
      <c r="H7102" s="0" t="str">
        <f aca="false">I7102&amp;"_"&amp;G7102&amp;"_"&amp;F7102</f>
        <v>Loevfroe_29_20190410_DL2018092_VUCAarhus_koersel2</v>
      </c>
      <c r="I7102" s="61" t="str">
        <f aca="false">MID(RIGHT(B7102,LEN(B7102)-3),1,FIND("_",RIGHT(B7102,LEN(B7102)-3))-1)</f>
        <v>Loevfroe</v>
      </c>
      <c r="J7102" s="61" t="str">
        <f aca="false">TRIM(SUBSTITUTE(RIGHT(B7102,FIND(I7102,B7102)+1),"_",""))</f>
        <v>PosK</v>
      </c>
      <c r="K7102" s="0" t="n">
        <f aca="false">IFERROR(VALUE(SUBSTITUTE(E7102,".",",")),E7102)</f>
        <v>26.95</v>
      </c>
      <c r="L7102" s="61" t="n">
        <f aca="false">IF(J7102="PosK",SUMIFS(K:K,J:J,"PosK",H:H,H7102),"")</f>
        <v>26.95</v>
      </c>
      <c r="M7102" s="61" t="n">
        <f aca="false">IF(J7102="PosK",SUMIFS(K:K,J:J,"NegK",H:H,H7102),"")</f>
        <v>0</v>
      </c>
      <c r="N7102" s="61" t="n">
        <f aca="false">IF(J7102="PosK",SUMIFS(K:K,J:J,"eDNA",H:H,H7102),"")</f>
        <v>0</v>
      </c>
      <c r="P7102" s="62" t="n">
        <f aca="false">IF(K7104="No Ct",0,K7104)</f>
        <v>0</v>
      </c>
      <c r="Q7102" s="62" t="n">
        <f aca="false">IF(K7105="No Ct",0,K7105)</f>
        <v>0</v>
      </c>
      <c r="R7102" s="0" t="str">
        <f aca="false">IF(AND(L7102&gt;0,M7102=0),"Valid","Invalid")</f>
        <v>Valid</v>
      </c>
      <c r="S7102" s="0" t="str">
        <f aca="false">IF(OR(P7102&gt;1,Q7102&gt;1),"Present","Absent")</f>
        <v>Absent</v>
      </c>
      <c r="T7102" s="63" t="str">
        <f aca="false">IF(OR(AND(P7102&gt;1,P7102&lt;41),AND(Q7102&gt;1,Q7102&lt;41)),"Ct&lt;41","Ct&gt;41")</f>
        <v>Ct&gt;41</v>
      </c>
      <c r="U7102" s="0" t="str">
        <f aca="false">I7102</f>
        <v>Loevfroe</v>
      </c>
      <c r="V7102" s="0" t="str">
        <f aca="false">MID(F7102,10,9)</f>
        <v>DL2018092</v>
      </c>
      <c r="W7102" s="64" t="str">
        <f aca="false">V7102&amp;"_"&amp;U7102&amp;"_"&amp;R7102&amp;"_"&amp;S7102&amp;"_"&amp;T7102</f>
        <v>DL2018092_Loevfroe_Valid_Absent_Ct&gt;41</v>
      </c>
    </row>
    <row r="7103" customFormat="false" ht="14.25" hidden="false" customHeight="false" outlineLevel="0" collapsed="false">
      <c r="A7103" s="0" t="s">
        <v>780</v>
      </c>
      <c r="B7103" s="52" t="s">
        <v>1038</v>
      </c>
      <c r="C7103" s="52" t="s">
        <v>747</v>
      </c>
      <c r="D7103" s="53" t="n">
        <v>0.1</v>
      </c>
      <c r="E7103" s="53" t="s">
        <v>748</v>
      </c>
      <c r="F7103" s="0" t="s">
        <v>1426</v>
      </c>
      <c r="G7103" s="0" t="str">
        <f aca="false">LEFT(B7103,2)</f>
        <v>29</v>
      </c>
      <c r="H7103" s="0" t="str">
        <f aca="false">I7103&amp;"_"&amp;G7103&amp;"_"&amp;F7103</f>
        <v>Loevfroe_29_20190410_DL2018092_VUCAarhus_koersel2</v>
      </c>
      <c r="I7103" s="61" t="str">
        <f aca="false">MID(RIGHT(B7103,LEN(B7103)-3),1,FIND("_",RIGHT(B7103,LEN(B7103)-3))-1)</f>
        <v>Loevfroe</v>
      </c>
      <c r="J7103" s="61" t="str">
        <f aca="false">TRIM(SUBSTITUTE(RIGHT(B7103,FIND(I7103,B7103)+1),"_",""))</f>
        <v>NegK</v>
      </c>
      <c r="K7103" s="0" t="str">
        <f aca="false">IFERROR(VALUE(SUBSTITUTE(E7103,".",",")),E7103)</f>
        <v>No Ct</v>
      </c>
      <c r="L7103" s="61" t="str">
        <f aca="false">IF(J7103="PosK",SUMIFS(K:K,J:J,"PosK",H:H,H7103),"")</f>
        <v/>
      </c>
      <c r="M7103" s="61" t="str">
        <f aca="false">IF(J7103="PosK",SUMIFS(K:K,J:J,"NegK",H:H,H7103),"")</f>
        <v/>
      </c>
      <c r="N7103" s="61" t="str">
        <f aca="false">IF(J7103="PosK",SUMIFS(K:K,J:J,"eDNA",H:H,H7103),"")</f>
        <v/>
      </c>
    </row>
    <row r="7104" customFormat="false" ht="14.25" hidden="false" customHeight="false" outlineLevel="0" collapsed="false">
      <c r="A7104" s="0" t="s">
        <v>782</v>
      </c>
      <c r="B7104" s="52" t="s">
        <v>1039</v>
      </c>
      <c r="C7104" s="52" t="s">
        <v>751</v>
      </c>
      <c r="D7104" s="53" t="n">
        <v>0.1</v>
      </c>
      <c r="E7104" s="53" t="s">
        <v>748</v>
      </c>
      <c r="F7104" s="0" t="s">
        <v>1426</v>
      </c>
      <c r="G7104" s="0" t="str">
        <f aca="false">LEFT(B7104,2)</f>
        <v>29</v>
      </c>
      <c r="H7104" s="0" t="str">
        <f aca="false">I7104&amp;"_"&amp;G7104&amp;"_"&amp;F7104</f>
        <v>Loevfroe_29_20190410_DL2018092_VUCAarhus_koersel2</v>
      </c>
      <c r="I7104" s="61" t="str">
        <f aca="false">MID(RIGHT(B7104,LEN(B7104)-3),1,FIND("_",RIGHT(B7104,LEN(B7104)-3))-1)</f>
        <v>Loevfroe</v>
      </c>
      <c r="J7104" s="61" t="str">
        <f aca="false">TRIM(SUBSTITUTE(RIGHT(B7104,FIND(I7104,B7104)+1),"_",""))</f>
        <v>eDNA</v>
      </c>
      <c r="K7104" s="0" t="str">
        <f aca="false">IFERROR(VALUE(SUBSTITUTE(E7104,".",",")),E7104)</f>
        <v>No Ct</v>
      </c>
      <c r="L7104" s="61" t="str">
        <f aca="false">IF(J7104="PosK",SUMIFS(K:K,J:J,"PosK",H:H,H7104),"")</f>
        <v/>
      </c>
      <c r="M7104" s="61" t="str">
        <f aca="false">IF(J7104="PosK",SUMIFS(K:K,J:J,"NegK",H:H,H7104),"")</f>
        <v/>
      </c>
      <c r="N7104" s="61" t="str">
        <f aca="false">IF(J7104="PosK",SUMIFS(K:K,J:J,"eDNA",H:H,H7104),"")</f>
        <v/>
      </c>
      <c r="Q7104" s="62"/>
    </row>
    <row r="7105" customFormat="false" ht="14.25" hidden="false" customHeight="false" outlineLevel="0" collapsed="false">
      <c r="A7105" s="0" t="s">
        <v>784</v>
      </c>
      <c r="B7105" s="52" t="s">
        <v>1039</v>
      </c>
      <c r="C7105" s="52" t="s">
        <v>751</v>
      </c>
      <c r="D7105" s="53" t="n">
        <v>0.1</v>
      </c>
      <c r="E7105" s="53" t="s">
        <v>748</v>
      </c>
      <c r="F7105" s="0" t="s">
        <v>1426</v>
      </c>
      <c r="G7105" s="0" t="str">
        <f aca="false">LEFT(B7105,2)</f>
        <v>29</v>
      </c>
      <c r="H7105" s="0" t="str">
        <f aca="false">I7105&amp;"_"&amp;G7105&amp;"_"&amp;F7105</f>
        <v>Loevfroe_29_20190410_DL2018092_VUCAarhus_koersel2</v>
      </c>
      <c r="I7105" s="61" t="str">
        <f aca="false">MID(RIGHT(B7105,LEN(B7105)-3),1,FIND("_",RIGHT(B7105,LEN(B7105)-3))-1)</f>
        <v>Loevfroe</v>
      </c>
      <c r="J7105" s="61" t="str">
        <f aca="false">TRIM(SUBSTITUTE(RIGHT(B7105,FIND(I7105,B7105)+1),"_",""))</f>
        <v>eDNA</v>
      </c>
      <c r="K7105" s="0" t="str">
        <f aca="false">IFERROR(VALUE(SUBSTITUTE(E7105,".",",")),E7105)</f>
        <v>No Ct</v>
      </c>
      <c r="L7105" s="61" t="str">
        <f aca="false">IF(J7105="PosK",SUMIFS(K:K,J:J,"PosK",H:H,H7105),"")</f>
        <v/>
      </c>
      <c r="M7105" s="61" t="str">
        <f aca="false">IF(J7105="PosK",SUMIFS(K:K,J:J,"NegK",H:H,H7105),"")</f>
        <v/>
      </c>
      <c r="N7105" s="61" t="str">
        <f aca="false">IF(J7105="PosK",SUMIFS(K:K,J:J,"eDNA",H:H,H7105),"")</f>
        <v/>
      </c>
      <c r="P7105" s="62"/>
      <c r="T7105" s="63"/>
      <c r="W7105" s="64"/>
    </row>
    <row r="7106" customFormat="false" ht="14.25" hidden="false" customHeight="false" outlineLevel="0" collapsed="false">
      <c r="A7106" s="0" t="s">
        <v>794</v>
      </c>
      <c r="B7106" s="52" t="s">
        <v>1045</v>
      </c>
      <c r="C7106" s="52" t="s">
        <v>743</v>
      </c>
      <c r="D7106" s="53" t="n">
        <v>0.1</v>
      </c>
      <c r="E7106" s="53" t="n">
        <v>37.25</v>
      </c>
      <c r="F7106" s="0" t="s">
        <v>1426</v>
      </c>
      <c r="G7106" s="0" t="str">
        <f aca="false">LEFT(B7106,2)</f>
        <v>31</v>
      </c>
      <c r="H7106" s="0" t="str">
        <f aca="false">I7106&amp;"_"&amp;G7106&amp;"_"&amp;F7106</f>
        <v>Bjergsalamander_31_20190410_DL2018092_VUCAarhus_koersel2</v>
      </c>
      <c r="I7106" s="61" t="str">
        <f aca="false">MID(RIGHT(B7106,LEN(B7106)-3),1,FIND("_",RIGHT(B7106,LEN(B7106)-3))-1)</f>
        <v>Bjergsalamander</v>
      </c>
      <c r="J7106" s="61" t="str">
        <f aca="false">TRIM(SUBSTITUTE(RIGHT(B7106,FIND(I7106,B7106)+1),"_",""))</f>
        <v>PosK</v>
      </c>
      <c r="K7106" s="0" t="n">
        <f aca="false">IFERROR(VALUE(SUBSTITUTE(E7106,".",",")),E7106)</f>
        <v>37.25</v>
      </c>
      <c r="L7106" s="61" t="n">
        <f aca="false">IF(J7106="PosK",SUMIFS(K:K,J:J,"PosK",H:H,H7106),"")</f>
        <v>37.25</v>
      </c>
      <c r="M7106" s="61" t="n">
        <f aca="false">IF(J7106="PosK",SUMIFS(K:K,J:J,"NegK",H:H,H7106),"")</f>
        <v>0</v>
      </c>
      <c r="N7106" s="61" t="n">
        <f aca="false">IF(J7106="PosK",SUMIFS(K:K,J:J,"eDNA",H:H,H7106),"")</f>
        <v>0</v>
      </c>
      <c r="P7106" s="62" t="n">
        <f aca="false">IF(K7108="No Ct",0,K7108)</f>
        <v>0</v>
      </c>
      <c r="Q7106" s="62" t="n">
        <f aca="false">IF(K7109="No Ct",0,K7109)</f>
        <v>0</v>
      </c>
      <c r="R7106" s="0" t="str">
        <f aca="false">IF(AND(L7106&gt;0,M7106=0),"Valid","Invalid")</f>
        <v>Valid</v>
      </c>
      <c r="S7106" s="0" t="str">
        <f aca="false">IF(OR(P7106&gt;1,Q7106&gt;1),"Present","Absent")</f>
        <v>Absent</v>
      </c>
      <c r="T7106" s="63" t="str">
        <f aca="false">IF(OR(AND(P7106&gt;1,P7106&lt;41),AND(Q7106&gt;1,Q7106&lt;41)),"Ct&lt;41","Ct&gt;41")</f>
        <v>Ct&gt;41</v>
      </c>
      <c r="U7106" s="0" t="str">
        <f aca="false">I7106</f>
        <v>Bjergsalamander</v>
      </c>
      <c r="V7106" s="0" t="str">
        <f aca="false">MID(F7106,10,9)</f>
        <v>DL2018092</v>
      </c>
      <c r="W7106" s="64" t="str">
        <f aca="false">V7106&amp;"_"&amp;U7106&amp;"_"&amp;R7106&amp;"_"&amp;S7106&amp;"_"&amp;T7106</f>
        <v>DL2018092_Bjergsalamander_Valid_Absent_Ct&gt;41</v>
      </c>
    </row>
    <row r="7107" customFormat="false" ht="14.25" hidden="false" customHeight="false" outlineLevel="0" collapsed="false">
      <c r="A7107" s="0" t="s">
        <v>796</v>
      </c>
      <c r="B7107" s="52" t="s">
        <v>1046</v>
      </c>
      <c r="C7107" s="52" t="s">
        <v>747</v>
      </c>
      <c r="D7107" s="53" t="n">
        <v>0.1</v>
      </c>
      <c r="E7107" s="53" t="s">
        <v>748</v>
      </c>
      <c r="F7107" s="0" t="s">
        <v>1426</v>
      </c>
      <c r="G7107" s="0" t="str">
        <f aca="false">LEFT(B7107,2)</f>
        <v>31</v>
      </c>
      <c r="H7107" s="0" t="str">
        <f aca="false">I7107&amp;"_"&amp;G7107&amp;"_"&amp;F7107</f>
        <v>Bjergsalamander_31_20190410_DL2018092_VUCAarhus_koersel2</v>
      </c>
      <c r="I7107" s="61" t="str">
        <f aca="false">MID(RIGHT(B7107,LEN(B7107)-3),1,FIND("_",RIGHT(B7107,LEN(B7107)-3))-1)</f>
        <v>Bjergsalamander</v>
      </c>
      <c r="J7107" s="61" t="str">
        <f aca="false">TRIM(SUBSTITUTE(RIGHT(B7107,FIND(I7107,B7107)+1),"_",""))</f>
        <v>NegK</v>
      </c>
      <c r="K7107" s="0" t="str">
        <f aca="false">IFERROR(VALUE(SUBSTITUTE(E7107,".",",")),E7107)</f>
        <v>No Ct</v>
      </c>
      <c r="L7107" s="61" t="str">
        <f aca="false">IF(J7107="PosK",SUMIFS(K:K,J:J,"PosK",H:H,H7107),"")</f>
        <v/>
      </c>
      <c r="M7107" s="61" t="str">
        <f aca="false">IF(J7107="PosK",SUMIFS(K:K,J:J,"NegK",H:H,H7107),"")</f>
        <v/>
      </c>
      <c r="N7107" s="61" t="str">
        <f aca="false">IF(J7107="PosK",SUMIFS(K:K,J:J,"eDNA",H:H,H7107),"")</f>
        <v/>
      </c>
    </row>
    <row r="7108" customFormat="false" ht="14.25" hidden="false" customHeight="false" outlineLevel="0" collapsed="false">
      <c r="A7108" s="0" t="s">
        <v>798</v>
      </c>
      <c r="B7108" s="52" t="s">
        <v>1047</v>
      </c>
      <c r="C7108" s="52" t="s">
        <v>751</v>
      </c>
      <c r="D7108" s="53" t="n">
        <v>0.1</v>
      </c>
      <c r="E7108" s="53" t="s">
        <v>748</v>
      </c>
      <c r="F7108" s="0" t="s">
        <v>1426</v>
      </c>
      <c r="G7108" s="0" t="str">
        <f aca="false">LEFT(B7108,2)</f>
        <v>31</v>
      </c>
      <c r="H7108" s="0" t="str">
        <f aca="false">I7108&amp;"_"&amp;G7108&amp;"_"&amp;F7108</f>
        <v>Bjergsalamander_31_20190410_DL2018092_VUCAarhus_koersel2</v>
      </c>
      <c r="I7108" s="61" t="str">
        <f aca="false">MID(RIGHT(B7108,LEN(B7108)-3),1,FIND("_",RIGHT(B7108,LEN(B7108)-3))-1)</f>
        <v>Bjergsalamander</v>
      </c>
      <c r="J7108" s="61" t="str">
        <f aca="false">TRIM(SUBSTITUTE(RIGHT(B7108,FIND(I7108,B7108)+1),"_",""))</f>
        <v>eDNA</v>
      </c>
      <c r="K7108" s="0" t="str">
        <f aca="false">IFERROR(VALUE(SUBSTITUTE(E7108,".",",")),E7108)</f>
        <v>No Ct</v>
      </c>
      <c r="L7108" s="61" t="str">
        <f aca="false">IF(J7108="PosK",SUMIFS(K:K,J:J,"PosK",H:H,H7108),"")</f>
        <v/>
      </c>
      <c r="M7108" s="61" t="str">
        <f aca="false">IF(J7108="PosK",SUMIFS(K:K,J:J,"NegK",H:H,H7108),"")</f>
        <v/>
      </c>
      <c r="N7108" s="61" t="str">
        <f aca="false">IF(J7108="PosK",SUMIFS(K:K,J:J,"eDNA",H:H,H7108),"")</f>
        <v/>
      </c>
      <c r="Q7108" s="62"/>
    </row>
    <row r="7109" customFormat="false" ht="14.25" hidden="false" customHeight="false" outlineLevel="0" collapsed="false">
      <c r="A7109" s="0" t="s">
        <v>800</v>
      </c>
      <c r="B7109" s="52" t="s">
        <v>1047</v>
      </c>
      <c r="C7109" s="52" t="s">
        <v>751</v>
      </c>
      <c r="D7109" s="53" t="n">
        <v>0.1</v>
      </c>
      <c r="E7109" s="53" t="s">
        <v>748</v>
      </c>
      <c r="F7109" s="0" t="s">
        <v>1426</v>
      </c>
      <c r="G7109" s="0" t="str">
        <f aca="false">LEFT(B7109,2)</f>
        <v>31</v>
      </c>
      <c r="H7109" s="0" t="str">
        <f aca="false">I7109&amp;"_"&amp;G7109&amp;"_"&amp;F7109</f>
        <v>Bjergsalamander_31_20190410_DL2018092_VUCAarhus_koersel2</v>
      </c>
      <c r="I7109" s="61" t="str">
        <f aca="false">MID(RIGHT(B7109,LEN(B7109)-3),1,FIND("_",RIGHT(B7109,LEN(B7109)-3))-1)</f>
        <v>Bjergsalamander</v>
      </c>
      <c r="J7109" s="61" t="str">
        <f aca="false">TRIM(SUBSTITUTE(RIGHT(B7109,FIND(I7109,B7109)+1),"_",""))</f>
        <v>eDNA</v>
      </c>
      <c r="K7109" s="0" t="str">
        <f aca="false">IFERROR(VALUE(SUBSTITUTE(E7109,".",",")),E7109)</f>
        <v>No Ct</v>
      </c>
      <c r="L7109" s="61" t="str">
        <f aca="false">IF(J7109="PosK",SUMIFS(K:K,J:J,"PosK",H:H,H7109),"")</f>
        <v/>
      </c>
      <c r="M7109" s="61" t="str">
        <f aca="false">IF(J7109="PosK",SUMIFS(K:K,J:J,"NegK",H:H,H7109),"")</f>
        <v/>
      </c>
      <c r="N7109" s="61" t="str">
        <f aca="false">IF(J7109="PosK",SUMIFS(K:K,J:J,"eDNA",H:H,H7109),"")</f>
        <v/>
      </c>
      <c r="P7109" s="62"/>
      <c r="T7109" s="63"/>
      <c r="W7109" s="64"/>
    </row>
    <row r="7110" customFormat="false" ht="14.25" hidden="false" customHeight="false" outlineLevel="0" collapsed="false">
      <c r="A7110" s="0" t="s">
        <v>802</v>
      </c>
      <c r="B7110" s="52" t="s">
        <v>1049</v>
      </c>
      <c r="C7110" s="52" t="s">
        <v>743</v>
      </c>
      <c r="D7110" s="53" t="n">
        <v>0.1</v>
      </c>
      <c r="E7110" s="53" t="n">
        <v>31.45</v>
      </c>
      <c r="F7110" s="0" t="s">
        <v>1426</v>
      </c>
      <c r="G7110" s="0" t="str">
        <f aca="false">LEFT(B7110,2)</f>
        <v>32</v>
      </c>
      <c r="H7110" s="0" t="str">
        <f aca="false">I7110&amp;"_"&amp;G7110&amp;"_"&amp;F7110</f>
        <v>Latterfroe_32_20190410_DL2018092_VUCAarhus_koersel2</v>
      </c>
      <c r="I7110" s="61" t="str">
        <f aca="false">MID(RIGHT(B7110,LEN(B7110)-3),1,FIND("_",RIGHT(B7110,LEN(B7110)-3))-1)</f>
        <v>Latterfroe</v>
      </c>
      <c r="J7110" s="61" t="str">
        <f aca="false">TRIM(SUBSTITUTE(RIGHT(B7110,FIND(I7110,B7110)+1),"_",""))</f>
        <v>PosK</v>
      </c>
      <c r="K7110" s="0" t="n">
        <f aca="false">IFERROR(VALUE(SUBSTITUTE(E7110,".",",")),E7110)</f>
        <v>31.45</v>
      </c>
      <c r="L7110" s="61" t="n">
        <f aca="false">IF(J7110="PosK",SUMIFS(K:K,J:J,"PosK",H:H,H7110),"")</f>
        <v>31.45</v>
      </c>
      <c r="M7110" s="61" t="n">
        <f aca="false">IF(J7110="PosK",SUMIFS(K:K,J:J,"NegK",H:H,H7110),"")</f>
        <v>0</v>
      </c>
      <c r="N7110" s="61" t="n">
        <f aca="false">IF(J7110="PosK",SUMIFS(K:K,J:J,"eDNA",H:H,H7110),"")</f>
        <v>0</v>
      </c>
      <c r="P7110" s="62" t="n">
        <f aca="false">IF(K7112="No Ct",0,K7112)</f>
        <v>0</v>
      </c>
      <c r="Q7110" s="62" t="n">
        <f aca="false">IF(K7113="No Ct",0,K7113)</f>
        <v>0</v>
      </c>
      <c r="R7110" s="0" t="str">
        <f aca="false">IF(AND(L7110&gt;0,M7110=0),"Valid","Invalid")</f>
        <v>Valid</v>
      </c>
      <c r="S7110" s="0" t="str">
        <f aca="false">IF(OR(P7110&gt;1,Q7110&gt;1),"Present","Absent")</f>
        <v>Absent</v>
      </c>
      <c r="T7110" s="63" t="str">
        <f aca="false">IF(OR(AND(P7110&gt;1,P7110&lt;41),AND(Q7110&gt;1,Q7110&lt;41)),"Ct&lt;41","Ct&gt;41")</f>
        <v>Ct&gt;41</v>
      </c>
      <c r="U7110" s="0" t="str">
        <f aca="false">I7110</f>
        <v>Latterfroe</v>
      </c>
      <c r="V7110" s="0" t="str">
        <f aca="false">MID(F7110,10,9)</f>
        <v>DL2018092</v>
      </c>
      <c r="W7110" s="64" t="str">
        <f aca="false">V7110&amp;"_"&amp;U7110&amp;"_"&amp;R7110&amp;"_"&amp;S7110&amp;"_"&amp;T7110</f>
        <v>DL2018092_Latterfroe_Valid_Absent_Ct&gt;41</v>
      </c>
    </row>
    <row r="7111" customFormat="false" ht="14.25" hidden="false" customHeight="false" outlineLevel="0" collapsed="false">
      <c r="A7111" s="0" t="s">
        <v>804</v>
      </c>
      <c r="B7111" s="52" t="s">
        <v>1050</v>
      </c>
      <c r="C7111" s="52" t="s">
        <v>747</v>
      </c>
      <c r="D7111" s="53" t="n">
        <v>0.1</v>
      </c>
      <c r="E7111" s="53" t="s">
        <v>748</v>
      </c>
      <c r="F7111" s="0" t="s">
        <v>1426</v>
      </c>
      <c r="G7111" s="0" t="str">
        <f aca="false">LEFT(B7111,2)</f>
        <v>32</v>
      </c>
      <c r="H7111" s="0" t="str">
        <f aca="false">I7111&amp;"_"&amp;G7111&amp;"_"&amp;F7111</f>
        <v>Latterfroe_32_20190410_DL2018092_VUCAarhus_koersel2</v>
      </c>
      <c r="I7111" s="61" t="str">
        <f aca="false">MID(RIGHT(B7111,LEN(B7111)-3),1,FIND("_",RIGHT(B7111,LEN(B7111)-3))-1)</f>
        <v>Latterfroe</v>
      </c>
      <c r="J7111" s="61" t="str">
        <f aca="false">TRIM(SUBSTITUTE(RIGHT(B7111,FIND(I7111,B7111)+1),"_",""))</f>
        <v>NegK</v>
      </c>
      <c r="K7111" s="0" t="str">
        <f aca="false">IFERROR(VALUE(SUBSTITUTE(E7111,".",",")),E7111)</f>
        <v>No Ct</v>
      </c>
      <c r="L7111" s="61" t="str">
        <f aca="false">IF(J7111="PosK",SUMIFS(K:K,J:J,"PosK",H:H,H7111),"")</f>
        <v/>
      </c>
      <c r="M7111" s="61" t="str">
        <f aca="false">IF(J7111="PosK",SUMIFS(K:K,J:J,"NegK",H:H,H7111),"")</f>
        <v/>
      </c>
      <c r="N7111" s="61" t="str">
        <f aca="false">IF(J7111="PosK",SUMIFS(K:K,J:J,"eDNA",H:H,H7111),"")</f>
        <v/>
      </c>
    </row>
    <row r="7112" customFormat="false" ht="14.25" hidden="false" customHeight="false" outlineLevel="0" collapsed="false">
      <c r="A7112" s="0" t="s">
        <v>806</v>
      </c>
      <c r="B7112" s="52" t="s">
        <v>1051</v>
      </c>
      <c r="C7112" s="52" t="s">
        <v>751</v>
      </c>
      <c r="D7112" s="53" t="n">
        <v>0.1</v>
      </c>
      <c r="E7112" s="53" t="s">
        <v>748</v>
      </c>
      <c r="F7112" s="0" t="s">
        <v>1426</v>
      </c>
      <c r="G7112" s="0" t="str">
        <f aca="false">LEFT(B7112,2)</f>
        <v>32</v>
      </c>
      <c r="H7112" s="0" t="str">
        <f aca="false">I7112&amp;"_"&amp;G7112&amp;"_"&amp;F7112</f>
        <v>Latterfroe_32_20190410_DL2018092_VUCAarhus_koersel2</v>
      </c>
      <c r="I7112" s="61" t="str">
        <f aca="false">MID(RIGHT(B7112,LEN(B7112)-3),1,FIND("_",RIGHT(B7112,LEN(B7112)-3))-1)</f>
        <v>Latterfroe</v>
      </c>
      <c r="J7112" s="61" t="str">
        <f aca="false">TRIM(SUBSTITUTE(RIGHT(B7112,FIND(I7112,B7112)+1),"_",""))</f>
        <v>eDNA</v>
      </c>
      <c r="K7112" s="0" t="str">
        <f aca="false">IFERROR(VALUE(SUBSTITUTE(E7112,".",",")),E7112)</f>
        <v>No Ct</v>
      </c>
      <c r="L7112" s="61" t="str">
        <f aca="false">IF(J7112="PosK",SUMIFS(K:K,J:J,"PosK",H:H,H7112),"")</f>
        <v/>
      </c>
      <c r="M7112" s="61" t="str">
        <f aca="false">IF(J7112="PosK",SUMIFS(K:K,J:J,"NegK",H:H,H7112),"")</f>
        <v/>
      </c>
      <c r="N7112" s="61" t="str">
        <f aca="false">IF(J7112="PosK",SUMIFS(K:K,J:J,"eDNA",H:H,H7112),"")</f>
        <v/>
      </c>
      <c r="Q7112" s="62"/>
    </row>
    <row r="7113" customFormat="false" ht="14.25" hidden="false" customHeight="false" outlineLevel="0" collapsed="false">
      <c r="A7113" s="0" t="s">
        <v>808</v>
      </c>
      <c r="B7113" s="52" t="s">
        <v>1051</v>
      </c>
      <c r="C7113" s="52" t="s">
        <v>751</v>
      </c>
      <c r="D7113" s="53" t="n">
        <v>0.1</v>
      </c>
      <c r="E7113" s="53" t="s">
        <v>748</v>
      </c>
      <c r="F7113" s="0" t="s">
        <v>1426</v>
      </c>
      <c r="G7113" s="0" t="str">
        <f aca="false">LEFT(B7113,2)</f>
        <v>32</v>
      </c>
      <c r="H7113" s="0" t="str">
        <f aca="false">I7113&amp;"_"&amp;G7113&amp;"_"&amp;F7113</f>
        <v>Latterfroe_32_20190410_DL2018092_VUCAarhus_koersel2</v>
      </c>
      <c r="I7113" s="61" t="str">
        <f aca="false">MID(RIGHT(B7113,LEN(B7113)-3),1,FIND("_",RIGHT(B7113,LEN(B7113)-3))-1)</f>
        <v>Latterfroe</v>
      </c>
      <c r="J7113" s="61" t="str">
        <f aca="false">TRIM(SUBSTITUTE(RIGHT(B7113,FIND(I7113,B7113)+1),"_",""))</f>
        <v>eDNA</v>
      </c>
      <c r="K7113" s="0" t="str">
        <f aca="false">IFERROR(VALUE(SUBSTITUTE(E7113,".",",")),E7113)</f>
        <v>No Ct</v>
      </c>
      <c r="L7113" s="61" t="str">
        <f aca="false">IF(J7113="PosK",SUMIFS(K:K,J:J,"PosK",H:H,H7113),"")</f>
        <v/>
      </c>
      <c r="M7113" s="61" t="str">
        <f aca="false">IF(J7113="PosK",SUMIFS(K:K,J:J,"NegK",H:H,H7113),"")</f>
        <v/>
      </c>
      <c r="N7113" s="61" t="str">
        <f aca="false">IF(J7113="PosK",SUMIFS(K:K,J:J,"eDNA",H:H,H7113),"")</f>
        <v/>
      </c>
      <c r="P7113" s="62"/>
      <c r="T7113" s="63"/>
      <c r="W7113" s="64"/>
    </row>
    <row r="7114" customFormat="false" ht="14.25" hidden="false" customHeight="false" outlineLevel="0" collapsed="false">
      <c r="A7114" s="0" t="s">
        <v>741</v>
      </c>
      <c r="B7114" s="52" t="s">
        <v>742</v>
      </c>
      <c r="C7114" s="52" t="s">
        <v>743</v>
      </c>
      <c r="D7114" s="53" t="n">
        <v>0.1</v>
      </c>
      <c r="E7114" s="53" t="n">
        <v>30</v>
      </c>
      <c r="F7114" s="0" t="s">
        <v>1427</v>
      </c>
      <c r="G7114" s="0" t="str">
        <f aca="false">LEFT(B7114,2)</f>
        <v>01</v>
      </c>
      <c r="H7114" s="0" t="str">
        <f aca="false">I7114&amp;"_"&amp;G7114&amp;"_"&amp;F7114</f>
        <v>Loegfroe_01_20190411_DL2018118_HjoerringGymOgHF_koersel1</v>
      </c>
      <c r="I7114" s="61" t="str">
        <f aca="false">MID(RIGHT(B7114,LEN(B7114)-3),1,FIND("_",RIGHT(B7114,LEN(B7114)-3))-1)</f>
        <v>Loegfroe</v>
      </c>
      <c r="J7114" s="61" t="str">
        <f aca="false">TRIM(SUBSTITUTE(RIGHT(B7114,FIND(I7114,B7114)+1),"_",""))</f>
        <v>PosK</v>
      </c>
      <c r="K7114" s="0" t="n">
        <f aca="false">IFERROR(VALUE(SUBSTITUTE(E7114,".",",")),E7114)</f>
        <v>30</v>
      </c>
      <c r="L7114" s="61" t="n">
        <f aca="false">IF(J7114="PosK",SUMIFS(K:K,J:J,"PosK",H:H,H7114),"")</f>
        <v>30</v>
      </c>
      <c r="M7114" s="61" t="n">
        <f aca="false">IF(J7114="PosK",SUMIFS(K:K,J:J,"NegK",H:H,H7114),"")</f>
        <v>0</v>
      </c>
      <c r="N7114" s="61" t="n">
        <f aca="false">IF(J7114="PosK",SUMIFS(K:K,J:J,"eDNA",H:H,H7114),"")</f>
        <v>47.12</v>
      </c>
      <c r="P7114" s="62" t="n">
        <f aca="false">IF(K7116="No Ct",0,K7116)</f>
        <v>0</v>
      </c>
      <c r="Q7114" s="62" t="n">
        <f aca="false">IF(K7117="No Ct",0,K7117)</f>
        <v>47.12</v>
      </c>
      <c r="R7114" s="0" t="str">
        <f aca="false">IF(AND(L7114&gt;0,M7114=0),"Valid","Invalid")</f>
        <v>Valid</v>
      </c>
      <c r="S7114" s="0" t="str">
        <f aca="false">IF(OR(P7114&gt;1,Q7114&gt;1),"Present","Absent")</f>
        <v>Present</v>
      </c>
      <c r="T7114" s="63" t="str">
        <f aca="false">IF(OR(AND(P7114&gt;1,P7114&lt;41),AND(Q7114&gt;1,Q7114&lt;41)),"Ct&lt;41","Ct&gt;41")</f>
        <v>Ct&gt;41</v>
      </c>
      <c r="U7114" s="0" t="str">
        <f aca="false">I7114</f>
        <v>Loegfroe</v>
      </c>
      <c r="V7114" s="0" t="str">
        <f aca="false">MID(F7114,10,9)</f>
        <v>DL2018118</v>
      </c>
      <c r="W7114" s="64" t="str">
        <f aca="false">V7114&amp;"_"&amp;U7114&amp;"_"&amp;R7114&amp;"_"&amp;S7114&amp;"_"&amp;T7114</f>
        <v>DL2018118_Loegfroe_Valid_Present_Ct&gt;41</v>
      </c>
    </row>
    <row r="7115" customFormat="false" ht="14.25" hidden="false" customHeight="false" outlineLevel="0" collapsed="false">
      <c r="A7115" s="0" t="s">
        <v>745</v>
      </c>
      <c r="B7115" s="52" t="s">
        <v>746</v>
      </c>
      <c r="C7115" s="52" t="s">
        <v>747</v>
      </c>
      <c r="D7115" s="53" t="n">
        <v>0.1</v>
      </c>
      <c r="E7115" s="53" t="s">
        <v>748</v>
      </c>
      <c r="F7115" s="0" t="s">
        <v>1427</v>
      </c>
      <c r="G7115" s="0" t="str">
        <f aca="false">LEFT(B7115,2)</f>
        <v>01</v>
      </c>
      <c r="H7115" s="0" t="str">
        <f aca="false">I7115&amp;"_"&amp;G7115&amp;"_"&amp;F7115</f>
        <v>Loegfroe_01_20190411_DL2018118_HjoerringGymOgHF_koersel1</v>
      </c>
      <c r="I7115" s="61" t="str">
        <f aca="false">MID(RIGHT(B7115,LEN(B7115)-3),1,FIND("_",RIGHT(B7115,LEN(B7115)-3))-1)</f>
        <v>Loegfroe</v>
      </c>
      <c r="J7115" s="61" t="str">
        <f aca="false">TRIM(SUBSTITUTE(RIGHT(B7115,FIND(I7115,B7115)+1),"_",""))</f>
        <v>NegK</v>
      </c>
      <c r="K7115" s="0" t="str">
        <f aca="false">IFERROR(VALUE(SUBSTITUTE(E7115,".",",")),E7115)</f>
        <v>No Ct</v>
      </c>
      <c r="L7115" s="61" t="str">
        <f aca="false">IF(J7115="PosK",SUMIFS(K:K,J:J,"PosK",H:H,H7115),"")</f>
        <v/>
      </c>
      <c r="M7115" s="61" t="str">
        <f aca="false">IF(J7115="PosK",SUMIFS(K:K,J:J,"NegK",H:H,H7115),"")</f>
        <v/>
      </c>
      <c r="N7115" s="61" t="str">
        <f aca="false">IF(J7115="PosK",SUMIFS(K:K,J:J,"eDNA",H:H,H7115),"")</f>
        <v/>
      </c>
    </row>
    <row r="7116" customFormat="false" ht="14.25" hidden="false" customHeight="false" outlineLevel="0" collapsed="false">
      <c r="A7116" s="0" t="s">
        <v>749</v>
      </c>
      <c r="B7116" s="52" t="s">
        <v>750</v>
      </c>
      <c r="C7116" s="52" t="s">
        <v>751</v>
      </c>
      <c r="D7116" s="53" t="n">
        <v>0.1</v>
      </c>
      <c r="E7116" s="53" t="s">
        <v>748</v>
      </c>
      <c r="F7116" s="0" t="s">
        <v>1427</v>
      </c>
      <c r="G7116" s="0" t="str">
        <f aca="false">LEFT(B7116,2)</f>
        <v>01</v>
      </c>
      <c r="H7116" s="0" t="str">
        <f aca="false">I7116&amp;"_"&amp;G7116&amp;"_"&amp;F7116</f>
        <v>Loegfroe_01_20190411_DL2018118_HjoerringGymOgHF_koersel1</v>
      </c>
      <c r="I7116" s="61" t="str">
        <f aca="false">MID(RIGHT(B7116,LEN(B7116)-3),1,FIND("_",RIGHT(B7116,LEN(B7116)-3))-1)</f>
        <v>Loegfroe</v>
      </c>
      <c r="J7116" s="61" t="str">
        <f aca="false">TRIM(SUBSTITUTE(RIGHT(B7116,FIND(I7116,B7116)+1),"_",""))</f>
        <v>eDNA</v>
      </c>
      <c r="K7116" s="0" t="str">
        <f aca="false">IFERROR(VALUE(SUBSTITUTE(E7116,".",",")),E7116)</f>
        <v>No Ct</v>
      </c>
      <c r="L7116" s="61" t="str">
        <f aca="false">IF(J7116="PosK",SUMIFS(K:K,J:J,"PosK",H:H,H7116),"")</f>
        <v/>
      </c>
      <c r="M7116" s="61" t="str">
        <f aca="false">IF(J7116="PosK",SUMIFS(K:K,J:J,"NegK",H:H,H7116),"")</f>
        <v/>
      </c>
      <c r="N7116" s="61" t="str">
        <f aca="false">IF(J7116="PosK",SUMIFS(K:K,J:J,"eDNA",H:H,H7116),"")</f>
        <v/>
      </c>
      <c r="Q7116" s="62"/>
    </row>
    <row r="7117" customFormat="false" ht="14.25" hidden="false" customHeight="false" outlineLevel="0" collapsed="false">
      <c r="A7117" s="0" t="s">
        <v>752</v>
      </c>
      <c r="B7117" s="52" t="s">
        <v>750</v>
      </c>
      <c r="C7117" s="52" t="s">
        <v>751</v>
      </c>
      <c r="D7117" s="53" t="n">
        <v>0.1</v>
      </c>
      <c r="E7117" s="53" t="n">
        <v>47.12</v>
      </c>
      <c r="F7117" s="0" t="s">
        <v>1427</v>
      </c>
      <c r="G7117" s="0" t="str">
        <f aca="false">LEFT(B7117,2)</f>
        <v>01</v>
      </c>
      <c r="H7117" s="0" t="str">
        <f aca="false">I7117&amp;"_"&amp;G7117&amp;"_"&amp;F7117</f>
        <v>Loegfroe_01_20190411_DL2018118_HjoerringGymOgHF_koersel1</v>
      </c>
      <c r="I7117" s="61" t="str">
        <f aca="false">MID(RIGHT(B7117,LEN(B7117)-3),1,FIND("_",RIGHT(B7117,LEN(B7117)-3))-1)</f>
        <v>Loegfroe</v>
      </c>
      <c r="J7117" s="61" t="str">
        <f aca="false">TRIM(SUBSTITUTE(RIGHT(B7117,FIND(I7117,B7117)+1),"_",""))</f>
        <v>eDNA</v>
      </c>
      <c r="K7117" s="0" t="n">
        <f aca="false">IFERROR(VALUE(SUBSTITUTE(E7117,".",",")),E7117)</f>
        <v>47.12</v>
      </c>
      <c r="L7117" s="61" t="str">
        <f aca="false">IF(J7117="PosK",SUMIFS(K:K,J:J,"PosK",H:H,H7117),"")</f>
        <v/>
      </c>
      <c r="M7117" s="61" t="str">
        <f aca="false">IF(J7117="PosK",SUMIFS(K:K,J:J,"NegK",H:H,H7117),"")</f>
        <v/>
      </c>
      <c r="N7117" s="61" t="str">
        <f aca="false">IF(J7117="PosK",SUMIFS(K:K,J:J,"eDNA",H:H,H7117),"")</f>
        <v/>
      </c>
      <c r="P7117" s="62"/>
      <c r="T7117" s="63"/>
      <c r="W7117" s="64"/>
    </row>
    <row r="7118" customFormat="false" ht="14.25" hidden="false" customHeight="false" outlineLevel="0" collapsed="false">
      <c r="A7118" s="0" t="s">
        <v>754</v>
      </c>
      <c r="B7118" s="52" t="s">
        <v>755</v>
      </c>
      <c r="C7118" s="52" t="s">
        <v>743</v>
      </c>
      <c r="D7118" s="53" t="n">
        <v>0.1</v>
      </c>
      <c r="E7118" s="53" t="s">
        <v>748</v>
      </c>
      <c r="F7118" s="0" t="s">
        <v>1427</v>
      </c>
      <c r="G7118" s="0" t="str">
        <f aca="false">LEFT(B7118,2)</f>
        <v>02</v>
      </c>
      <c r="H7118" s="0" t="str">
        <f aca="false">I7118&amp;"_"&amp;G7118&amp;"_"&amp;F7118</f>
        <v>StorVandsalamander_02_20190411_DL2018118_HjoerringGymOgHF_koersel1</v>
      </c>
      <c r="I7118" s="61" t="str">
        <f aca="false">MID(RIGHT(B7118,LEN(B7118)-3),1,FIND("_",RIGHT(B7118,LEN(B7118)-3))-1)</f>
        <v>StorVandsalamander</v>
      </c>
      <c r="J7118" s="61" t="str">
        <f aca="false">TRIM(SUBSTITUTE(RIGHT(B7118,FIND(I7118,B7118)+1),"_",""))</f>
        <v>PosK</v>
      </c>
      <c r="K7118" s="0" t="str">
        <f aca="false">IFERROR(VALUE(SUBSTITUTE(E7118,".",",")),E7118)</f>
        <v>No Ct</v>
      </c>
      <c r="L7118" s="61" t="n">
        <f aca="false">IF(J7118="PosK",SUMIFS(K:K,J:J,"PosK",H:H,H7118),"")</f>
        <v>0</v>
      </c>
      <c r="M7118" s="61" t="n">
        <f aca="false">IF(J7118="PosK",SUMIFS(K:K,J:J,"NegK",H:H,H7118),"")</f>
        <v>0</v>
      </c>
      <c r="N7118" s="61" t="n">
        <f aca="false">IF(J7118="PosK",SUMIFS(K:K,J:J,"eDNA",H:H,H7118),"")</f>
        <v>0</v>
      </c>
      <c r="P7118" s="62" t="n">
        <f aca="false">IF(K7120="No Ct",0,K7120)</f>
        <v>0</v>
      </c>
      <c r="Q7118" s="62" t="n">
        <f aca="false">IF(K7121="No Ct",0,K7121)</f>
        <v>0</v>
      </c>
      <c r="R7118" s="0" t="str">
        <f aca="false">IF(AND(L7118&gt;0,M7118=0),"Valid","Invalid")</f>
        <v>Invalid</v>
      </c>
      <c r="S7118" s="0" t="str">
        <f aca="false">IF(OR(P7118&gt;1,Q7118&gt;1),"Present","Absent")</f>
        <v>Absent</v>
      </c>
      <c r="T7118" s="63" t="str">
        <f aca="false">IF(OR(AND(P7118&gt;1,P7118&lt;41),AND(Q7118&gt;1,Q7118&lt;41)),"Ct&lt;41","Ct&gt;41")</f>
        <v>Ct&gt;41</v>
      </c>
      <c r="U7118" s="0" t="str">
        <f aca="false">I7118</f>
        <v>StorVandsalamander</v>
      </c>
      <c r="V7118" s="0" t="str">
        <f aca="false">MID(F7118,10,9)</f>
        <v>DL2018118</v>
      </c>
      <c r="W7118" s="64" t="str">
        <f aca="false">V7118&amp;"_"&amp;U7118&amp;"_"&amp;R7118&amp;"_"&amp;S7118&amp;"_"&amp;T7118</f>
        <v>DL2018118_StorVandsalamander_Invalid_Absent_Ct&gt;41</v>
      </c>
    </row>
    <row r="7119" customFormat="false" ht="14.25" hidden="false" customHeight="false" outlineLevel="0" collapsed="false">
      <c r="A7119" s="0" t="s">
        <v>756</v>
      </c>
      <c r="B7119" s="52" t="s">
        <v>757</v>
      </c>
      <c r="C7119" s="52" t="s">
        <v>747</v>
      </c>
      <c r="D7119" s="53" t="n">
        <v>0.1</v>
      </c>
      <c r="E7119" s="53" t="s">
        <v>748</v>
      </c>
      <c r="F7119" s="0" t="s">
        <v>1427</v>
      </c>
      <c r="G7119" s="0" t="str">
        <f aca="false">LEFT(B7119,2)</f>
        <v>02</v>
      </c>
      <c r="H7119" s="0" t="str">
        <f aca="false">I7119&amp;"_"&amp;G7119&amp;"_"&amp;F7119</f>
        <v>StorVandsalamander_02_20190411_DL2018118_HjoerringGymOgHF_koersel1</v>
      </c>
      <c r="I7119" s="61" t="str">
        <f aca="false">MID(RIGHT(B7119,LEN(B7119)-3),1,FIND("_",RIGHT(B7119,LEN(B7119)-3))-1)</f>
        <v>StorVandsalamander</v>
      </c>
      <c r="J7119" s="61" t="str">
        <f aca="false">TRIM(SUBSTITUTE(RIGHT(B7119,FIND(I7119,B7119)+1),"_",""))</f>
        <v>NegK</v>
      </c>
      <c r="K7119" s="0" t="str">
        <f aca="false">IFERROR(VALUE(SUBSTITUTE(E7119,".",",")),E7119)</f>
        <v>No Ct</v>
      </c>
      <c r="L7119" s="61" t="str">
        <f aca="false">IF(J7119="PosK",SUMIFS(K:K,J:J,"PosK",H:H,H7119),"")</f>
        <v/>
      </c>
      <c r="M7119" s="61" t="str">
        <f aca="false">IF(J7119="PosK",SUMIFS(K:K,J:J,"NegK",H:H,H7119),"")</f>
        <v/>
      </c>
      <c r="N7119" s="61" t="str">
        <f aca="false">IF(J7119="PosK",SUMIFS(K:K,J:J,"eDNA",H:H,H7119),"")</f>
        <v/>
      </c>
    </row>
    <row r="7120" customFormat="false" ht="14.25" hidden="false" customHeight="false" outlineLevel="0" collapsed="false">
      <c r="A7120" s="0" t="s">
        <v>758</v>
      </c>
      <c r="B7120" s="52" t="s">
        <v>759</v>
      </c>
      <c r="C7120" s="52" t="s">
        <v>751</v>
      </c>
      <c r="D7120" s="53" t="n">
        <v>0.1</v>
      </c>
      <c r="E7120" s="53" t="s">
        <v>748</v>
      </c>
      <c r="F7120" s="0" t="s">
        <v>1427</v>
      </c>
      <c r="G7120" s="0" t="str">
        <f aca="false">LEFT(B7120,2)</f>
        <v>02</v>
      </c>
      <c r="H7120" s="0" t="str">
        <f aca="false">I7120&amp;"_"&amp;G7120&amp;"_"&amp;F7120</f>
        <v>StorVandsalamander_02_20190411_DL2018118_HjoerringGymOgHF_koersel1</v>
      </c>
      <c r="I7120" s="61" t="str">
        <f aca="false">MID(RIGHT(B7120,LEN(B7120)-3),1,FIND("_",RIGHT(B7120,LEN(B7120)-3))-1)</f>
        <v>StorVandsalamander</v>
      </c>
      <c r="J7120" s="61" t="str">
        <f aca="false">TRIM(SUBSTITUTE(RIGHT(B7120,FIND(I7120,B7120)+1),"_",""))</f>
        <v>eDNA</v>
      </c>
      <c r="K7120" s="0" t="str">
        <f aca="false">IFERROR(VALUE(SUBSTITUTE(E7120,".",",")),E7120)</f>
        <v>No Ct</v>
      </c>
      <c r="L7120" s="61" t="str">
        <f aca="false">IF(J7120="PosK",SUMIFS(K:K,J:J,"PosK",H:H,H7120),"")</f>
        <v/>
      </c>
      <c r="M7120" s="61" t="str">
        <f aca="false">IF(J7120="PosK",SUMIFS(K:K,J:J,"NegK",H:H,H7120),"")</f>
        <v/>
      </c>
      <c r="N7120" s="61" t="str">
        <f aca="false">IF(J7120="PosK",SUMIFS(K:K,J:J,"eDNA",H:H,H7120),"")</f>
        <v/>
      </c>
      <c r="Q7120" s="62"/>
    </row>
    <row r="7121" customFormat="false" ht="14.25" hidden="false" customHeight="false" outlineLevel="0" collapsed="false">
      <c r="A7121" s="0" t="s">
        <v>760</v>
      </c>
      <c r="B7121" s="52" t="s">
        <v>759</v>
      </c>
      <c r="C7121" s="52" t="s">
        <v>751</v>
      </c>
      <c r="D7121" s="53" t="n">
        <v>0.1</v>
      </c>
      <c r="E7121" s="53" t="s">
        <v>748</v>
      </c>
      <c r="F7121" s="0" t="s">
        <v>1427</v>
      </c>
      <c r="G7121" s="0" t="str">
        <f aca="false">LEFT(B7121,2)</f>
        <v>02</v>
      </c>
      <c r="H7121" s="0" t="str">
        <f aca="false">I7121&amp;"_"&amp;G7121&amp;"_"&amp;F7121</f>
        <v>StorVandsalamander_02_20190411_DL2018118_HjoerringGymOgHF_koersel1</v>
      </c>
      <c r="I7121" s="61" t="str">
        <f aca="false">MID(RIGHT(B7121,LEN(B7121)-3),1,FIND("_",RIGHT(B7121,LEN(B7121)-3))-1)</f>
        <v>StorVandsalamander</v>
      </c>
      <c r="J7121" s="61" t="str">
        <f aca="false">TRIM(SUBSTITUTE(RIGHT(B7121,FIND(I7121,B7121)+1),"_",""))</f>
        <v>eDNA</v>
      </c>
      <c r="K7121" s="0" t="str">
        <f aca="false">IFERROR(VALUE(SUBSTITUTE(E7121,".",",")),E7121)</f>
        <v>No Ct</v>
      </c>
      <c r="L7121" s="61" t="str">
        <f aca="false">IF(J7121="PosK",SUMIFS(K:K,J:J,"PosK",H:H,H7121),"")</f>
        <v/>
      </c>
      <c r="M7121" s="61" t="str">
        <f aca="false">IF(J7121="PosK",SUMIFS(K:K,J:J,"NegK",H:H,H7121),"")</f>
        <v/>
      </c>
      <c r="N7121" s="61" t="str">
        <f aca="false">IF(J7121="PosK",SUMIFS(K:K,J:J,"eDNA",H:H,H7121),"")</f>
        <v/>
      </c>
      <c r="P7121" s="62"/>
      <c r="T7121" s="63"/>
      <c r="W7121" s="64"/>
    </row>
    <row r="7122" customFormat="false" ht="14.25" hidden="false" customHeight="false" outlineLevel="0" collapsed="false">
      <c r="A7122" s="0" t="s">
        <v>762</v>
      </c>
      <c r="B7122" s="52" t="s">
        <v>763</v>
      </c>
      <c r="C7122" s="52" t="s">
        <v>743</v>
      </c>
      <c r="D7122" s="53" t="n">
        <v>0.1</v>
      </c>
      <c r="E7122" s="53" t="n">
        <v>22.01</v>
      </c>
      <c r="F7122" s="0" t="s">
        <v>1427</v>
      </c>
      <c r="G7122" s="0" t="str">
        <f aca="false">LEFT(B7122,2)</f>
        <v>03</v>
      </c>
      <c r="H7122" s="0" t="str">
        <f aca="false">I7122&amp;"_"&amp;G7122&amp;"_"&amp;F7122</f>
        <v>Strandtudse_03_20190411_DL2018118_HjoerringGymOgHF_koersel1</v>
      </c>
      <c r="I7122" s="61" t="str">
        <f aca="false">MID(RIGHT(B7122,LEN(B7122)-3),1,FIND("_",RIGHT(B7122,LEN(B7122)-3))-1)</f>
        <v>Strandtudse</v>
      </c>
      <c r="J7122" s="61" t="str">
        <f aca="false">TRIM(SUBSTITUTE(RIGHT(B7122,FIND(I7122,B7122)+1),"_",""))</f>
        <v>PosK</v>
      </c>
      <c r="K7122" s="0" t="n">
        <f aca="false">IFERROR(VALUE(SUBSTITUTE(E7122,".",",")),E7122)</f>
        <v>22.01</v>
      </c>
      <c r="L7122" s="61" t="n">
        <f aca="false">IF(J7122="PosK",SUMIFS(K:K,J:J,"PosK",H:H,H7122),"")</f>
        <v>22.01</v>
      </c>
      <c r="M7122" s="61" t="n">
        <f aca="false">IF(J7122="PosK",SUMIFS(K:K,J:J,"NegK",H:H,H7122),"")</f>
        <v>0</v>
      </c>
      <c r="N7122" s="61" t="n">
        <f aca="false">IF(J7122="PosK",SUMIFS(K:K,J:J,"eDNA",H:H,H7122),"")</f>
        <v>0</v>
      </c>
      <c r="P7122" s="62" t="n">
        <f aca="false">IF(K7124="No Ct",0,K7124)</f>
        <v>0</v>
      </c>
      <c r="Q7122" s="62" t="n">
        <f aca="false">IF(K7125="No Ct",0,K7125)</f>
        <v>0</v>
      </c>
      <c r="R7122" s="0" t="str">
        <f aca="false">IF(AND(L7122&gt;0,M7122=0),"Valid","Invalid")</f>
        <v>Valid</v>
      </c>
      <c r="S7122" s="0" t="str">
        <f aca="false">IF(OR(P7122&gt;1,Q7122&gt;1),"Present","Absent")</f>
        <v>Absent</v>
      </c>
      <c r="T7122" s="63" t="str">
        <f aca="false">IF(OR(AND(P7122&gt;1,P7122&lt;41),AND(Q7122&gt;1,Q7122&lt;41)),"Ct&lt;41","Ct&gt;41")</f>
        <v>Ct&gt;41</v>
      </c>
      <c r="U7122" s="0" t="str">
        <f aca="false">I7122</f>
        <v>Strandtudse</v>
      </c>
      <c r="V7122" s="0" t="str">
        <f aca="false">MID(F7122,10,9)</f>
        <v>DL2018118</v>
      </c>
      <c r="W7122" s="64" t="str">
        <f aca="false">V7122&amp;"_"&amp;U7122&amp;"_"&amp;R7122&amp;"_"&amp;S7122&amp;"_"&amp;T7122</f>
        <v>DL2018118_Strandtudse_Valid_Absent_Ct&gt;41</v>
      </c>
    </row>
    <row r="7123" customFormat="false" ht="14.25" hidden="false" customHeight="false" outlineLevel="0" collapsed="false">
      <c r="A7123" s="0" t="s">
        <v>764</v>
      </c>
      <c r="B7123" s="52" t="s">
        <v>765</v>
      </c>
      <c r="C7123" s="52" t="s">
        <v>747</v>
      </c>
      <c r="D7123" s="53" t="n">
        <v>0.1</v>
      </c>
      <c r="E7123" s="53" t="s">
        <v>748</v>
      </c>
      <c r="F7123" s="0" t="s">
        <v>1427</v>
      </c>
      <c r="G7123" s="0" t="str">
        <f aca="false">LEFT(B7123,2)</f>
        <v>03</v>
      </c>
      <c r="H7123" s="0" t="str">
        <f aca="false">I7123&amp;"_"&amp;G7123&amp;"_"&amp;F7123</f>
        <v>Strandtudse_03_20190411_DL2018118_HjoerringGymOgHF_koersel1</v>
      </c>
      <c r="I7123" s="61" t="str">
        <f aca="false">MID(RIGHT(B7123,LEN(B7123)-3),1,FIND("_",RIGHT(B7123,LEN(B7123)-3))-1)</f>
        <v>Strandtudse</v>
      </c>
      <c r="J7123" s="61" t="str">
        <f aca="false">TRIM(SUBSTITUTE(RIGHT(B7123,FIND(I7123,B7123)+1),"_",""))</f>
        <v>NegK</v>
      </c>
      <c r="K7123" s="0" t="str">
        <f aca="false">IFERROR(VALUE(SUBSTITUTE(E7123,".",",")),E7123)</f>
        <v>No Ct</v>
      </c>
      <c r="L7123" s="61" t="str">
        <f aca="false">IF(J7123="PosK",SUMIFS(K:K,J:J,"PosK",H:H,H7123),"")</f>
        <v/>
      </c>
      <c r="M7123" s="61" t="str">
        <f aca="false">IF(J7123="PosK",SUMIFS(K:K,J:J,"NegK",H:H,H7123),"")</f>
        <v/>
      </c>
      <c r="N7123" s="61" t="str">
        <f aca="false">IF(J7123="PosK",SUMIFS(K:K,J:J,"eDNA",H:H,H7123),"")</f>
        <v/>
      </c>
    </row>
    <row r="7124" customFormat="false" ht="14.25" hidden="false" customHeight="false" outlineLevel="0" collapsed="false">
      <c r="A7124" s="0" t="s">
        <v>766</v>
      </c>
      <c r="B7124" s="52" t="s">
        <v>767</v>
      </c>
      <c r="C7124" s="52" t="s">
        <v>751</v>
      </c>
      <c r="D7124" s="53" t="n">
        <v>0.1</v>
      </c>
      <c r="E7124" s="53" t="s">
        <v>748</v>
      </c>
      <c r="F7124" s="0" t="s">
        <v>1427</v>
      </c>
      <c r="G7124" s="0" t="str">
        <f aca="false">LEFT(B7124,2)</f>
        <v>03</v>
      </c>
      <c r="H7124" s="0" t="str">
        <f aca="false">I7124&amp;"_"&amp;G7124&amp;"_"&amp;F7124</f>
        <v>Strandtudse_03_20190411_DL2018118_HjoerringGymOgHF_koersel1</v>
      </c>
      <c r="I7124" s="61" t="str">
        <f aca="false">MID(RIGHT(B7124,LEN(B7124)-3),1,FIND("_",RIGHT(B7124,LEN(B7124)-3))-1)</f>
        <v>Strandtudse</v>
      </c>
      <c r="J7124" s="61" t="str">
        <f aca="false">TRIM(SUBSTITUTE(RIGHT(B7124,FIND(I7124,B7124)+1),"_",""))</f>
        <v>eDNA</v>
      </c>
      <c r="K7124" s="0" t="str">
        <f aca="false">IFERROR(VALUE(SUBSTITUTE(E7124,".",",")),E7124)</f>
        <v>No Ct</v>
      </c>
      <c r="L7124" s="61" t="str">
        <f aca="false">IF(J7124="PosK",SUMIFS(K:K,J:J,"PosK",H:H,H7124),"")</f>
        <v/>
      </c>
      <c r="M7124" s="61" t="str">
        <f aca="false">IF(J7124="PosK",SUMIFS(K:K,J:J,"NegK",H:H,H7124),"")</f>
        <v/>
      </c>
      <c r="N7124" s="61" t="str">
        <f aca="false">IF(J7124="PosK",SUMIFS(K:K,J:J,"eDNA",H:H,H7124),"")</f>
        <v/>
      </c>
      <c r="Q7124" s="62"/>
    </row>
    <row r="7125" customFormat="false" ht="14.25" hidden="false" customHeight="false" outlineLevel="0" collapsed="false">
      <c r="A7125" s="0" t="s">
        <v>768</v>
      </c>
      <c r="B7125" s="52" t="s">
        <v>767</v>
      </c>
      <c r="C7125" s="52" t="s">
        <v>751</v>
      </c>
      <c r="D7125" s="53" t="n">
        <v>0.1</v>
      </c>
      <c r="E7125" s="53" t="s">
        <v>748</v>
      </c>
      <c r="F7125" s="0" t="s">
        <v>1427</v>
      </c>
      <c r="G7125" s="0" t="str">
        <f aca="false">LEFT(B7125,2)</f>
        <v>03</v>
      </c>
      <c r="H7125" s="0" t="str">
        <f aca="false">I7125&amp;"_"&amp;G7125&amp;"_"&amp;F7125</f>
        <v>Strandtudse_03_20190411_DL2018118_HjoerringGymOgHF_koersel1</v>
      </c>
      <c r="I7125" s="61" t="str">
        <f aca="false">MID(RIGHT(B7125,LEN(B7125)-3),1,FIND("_",RIGHT(B7125,LEN(B7125)-3))-1)</f>
        <v>Strandtudse</v>
      </c>
      <c r="J7125" s="61" t="str">
        <f aca="false">TRIM(SUBSTITUTE(RIGHT(B7125,FIND(I7125,B7125)+1),"_",""))</f>
        <v>eDNA</v>
      </c>
      <c r="K7125" s="0" t="str">
        <f aca="false">IFERROR(VALUE(SUBSTITUTE(E7125,".",",")),E7125)</f>
        <v>No Ct</v>
      </c>
      <c r="L7125" s="61" t="str">
        <f aca="false">IF(J7125="PosK",SUMIFS(K:K,J:J,"PosK",H:H,H7125),"")</f>
        <v/>
      </c>
      <c r="M7125" s="61" t="str">
        <f aca="false">IF(J7125="PosK",SUMIFS(K:K,J:J,"NegK",H:H,H7125),"")</f>
        <v/>
      </c>
      <c r="N7125" s="61" t="str">
        <f aca="false">IF(J7125="PosK",SUMIFS(K:K,J:J,"eDNA",H:H,H7125),"")</f>
        <v/>
      </c>
      <c r="P7125" s="62"/>
      <c r="T7125" s="63"/>
      <c r="W7125" s="64"/>
    </row>
    <row r="7126" customFormat="false" ht="14.25" hidden="false" customHeight="false" outlineLevel="0" collapsed="false">
      <c r="A7126" s="0" t="s">
        <v>770</v>
      </c>
      <c r="B7126" s="52" t="s">
        <v>771</v>
      </c>
      <c r="C7126" s="52" t="s">
        <v>743</v>
      </c>
      <c r="D7126" s="53" t="n">
        <v>0.1</v>
      </c>
      <c r="E7126" s="53" t="n">
        <v>36.17</v>
      </c>
      <c r="F7126" s="0" t="s">
        <v>1427</v>
      </c>
      <c r="G7126" s="0" t="str">
        <f aca="false">LEFT(B7126,2)</f>
        <v>04</v>
      </c>
      <c r="H7126" s="0" t="str">
        <f aca="false">I7126&amp;"_"&amp;G7126&amp;"_"&amp;F7126</f>
        <v>GroenbrogetTudse_04_20190411_DL2018118_HjoerringGymOgHF_koersel1</v>
      </c>
      <c r="I7126" s="61" t="str">
        <f aca="false">MID(RIGHT(B7126,LEN(B7126)-3),1,FIND("_",RIGHT(B7126,LEN(B7126)-3))-1)</f>
        <v>GroenbrogetTudse</v>
      </c>
      <c r="J7126" s="61" t="str">
        <f aca="false">TRIM(SUBSTITUTE(RIGHT(B7126,FIND(I7126,B7126)+1),"_",""))</f>
        <v>PosK</v>
      </c>
      <c r="K7126" s="0" t="n">
        <f aca="false">IFERROR(VALUE(SUBSTITUTE(E7126,".",",")),E7126)</f>
        <v>36.17</v>
      </c>
      <c r="L7126" s="61" t="n">
        <f aca="false">IF(J7126="PosK",SUMIFS(K:K,J:J,"PosK",H:H,H7126),"")</f>
        <v>36.17</v>
      </c>
      <c r="M7126" s="61" t="n">
        <f aca="false">IF(J7126="PosK",SUMIFS(K:K,J:J,"NegK",H:H,H7126),"")</f>
        <v>0</v>
      </c>
      <c r="N7126" s="61" t="n">
        <f aca="false">IF(J7126="PosK",SUMIFS(K:K,J:J,"eDNA",H:H,H7126),"")</f>
        <v>0</v>
      </c>
      <c r="P7126" s="62" t="n">
        <f aca="false">IF(K7128="No Ct",0,K7128)</f>
        <v>0</v>
      </c>
      <c r="Q7126" s="62" t="n">
        <f aca="false">IF(K7129="No Ct",0,K7129)</f>
        <v>0</v>
      </c>
      <c r="R7126" s="0" t="str">
        <f aca="false">IF(AND(L7126&gt;0,M7126=0),"Valid","Invalid")</f>
        <v>Valid</v>
      </c>
      <c r="S7126" s="0" t="str">
        <f aca="false">IF(OR(P7126&gt;1,Q7126&gt;1),"Present","Absent")</f>
        <v>Absent</v>
      </c>
      <c r="T7126" s="63" t="str">
        <f aca="false">IF(OR(AND(P7126&gt;1,P7126&lt;41),AND(Q7126&gt;1,Q7126&lt;41)),"Ct&lt;41","Ct&gt;41")</f>
        <v>Ct&gt;41</v>
      </c>
      <c r="U7126" s="0" t="str">
        <f aca="false">I7126</f>
        <v>GroenbrogetTudse</v>
      </c>
      <c r="V7126" s="0" t="str">
        <f aca="false">MID(F7126,10,9)</f>
        <v>DL2018118</v>
      </c>
      <c r="W7126" s="64" t="str">
        <f aca="false">V7126&amp;"_"&amp;U7126&amp;"_"&amp;R7126&amp;"_"&amp;S7126&amp;"_"&amp;T7126</f>
        <v>DL2018118_GroenbrogetTudse_Valid_Absent_Ct&gt;41</v>
      </c>
    </row>
    <row r="7127" customFormat="false" ht="14.25" hidden="false" customHeight="false" outlineLevel="0" collapsed="false">
      <c r="A7127" s="0" t="s">
        <v>772</v>
      </c>
      <c r="B7127" s="52" t="s">
        <v>773</v>
      </c>
      <c r="C7127" s="52" t="s">
        <v>747</v>
      </c>
      <c r="D7127" s="53" t="n">
        <v>0.1</v>
      </c>
      <c r="E7127" s="53" t="s">
        <v>748</v>
      </c>
      <c r="F7127" s="0" t="s">
        <v>1427</v>
      </c>
      <c r="G7127" s="0" t="str">
        <f aca="false">LEFT(B7127,2)</f>
        <v>04</v>
      </c>
      <c r="H7127" s="0" t="str">
        <f aca="false">I7127&amp;"_"&amp;G7127&amp;"_"&amp;F7127</f>
        <v>GroenbrogetTudse_04_20190411_DL2018118_HjoerringGymOgHF_koersel1</v>
      </c>
      <c r="I7127" s="61" t="str">
        <f aca="false">MID(RIGHT(B7127,LEN(B7127)-3),1,FIND("_",RIGHT(B7127,LEN(B7127)-3))-1)</f>
        <v>GroenbrogetTudse</v>
      </c>
      <c r="J7127" s="61" t="str">
        <f aca="false">TRIM(SUBSTITUTE(RIGHT(B7127,FIND(I7127,B7127)+1),"_",""))</f>
        <v>NegK</v>
      </c>
      <c r="K7127" s="0" t="str">
        <f aca="false">IFERROR(VALUE(SUBSTITUTE(E7127,".",",")),E7127)</f>
        <v>No Ct</v>
      </c>
      <c r="L7127" s="61" t="str">
        <f aca="false">IF(J7127="PosK",SUMIFS(K:K,J:J,"PosK",H:H,H7127),"")</f>
        <v/>
      </c>
      <c r="M7127" s="61" t="str">
        <f aca="false">IF(J7127="PosK",SUMIFS(K:K,J:J,"NegK",H:H,H7127),"")</f>
        <v/>
      </c>
      <c r="N7127" s="61" t="str">
        <f aca="false">IF(J7127="PosK",SUMIFS(K:K,J:J,"eDNA",H:H,H7127),"")</f>
        <v/>
      </c>
    </row>
    <row r="7128" customFormat="false" ht="14.25" hidden="false" customHeight="false" outlineLevel="0" collapsed="false">
      <c r="A7128" s="0" t="s">
        <v>774</v>
      </c>
      <c r="B7128" s="52" t="s">
        <v>775</v>
      </c>
      <c r="C7128" s="52" t="s">
        <v>751</v>
      </c>
      <c r="D7128" s="53" t="n">
        <v>0.1</v>
      </c>
      <c r="E7128" s="53" t="s">
        <v>748</v>
      </c>
      <c r="F7128" s="0" t="s">
        <v>1427</v>
      </c>
      <c r="G7128" s="0" t="str">
        <f aca="false">LEFT(B7128,2)</f>
        <v>04</v>
      </c>
      <c r="H7128" s="0" t="str">
        <f aca="false">I7128&amp;"_"&amp;G7128&amp;"_"&amp;F7128</f>
        <v>GroenbrogetTudse_04_20190411_DL2018118_HjoerringGymOgHF_koersel1</v>
      </c>
      <c r="I7128" s="61" t="str">
        <f aca="false">MID(RIGHT(B7128,LEN(B7128)-3),1,FIND("_",RIGHT(B7128,LEN(B7128)-3))-1)</f>
        <v>GroenbrogetTudse</v>
      </c>
      <c r="J7128" s="61" t="str">
        <f aca="false">TRIM(SUBSTITUTE(RIGHT(B7128,FIND(I7128,B7128)+1),"_",""))</f>
        <v>eDNA</v>
      </c>
      <c r="K7128" s="0" t="str">
        <f aca="false">IFERROR(VALUE(SUBSTITUTE(E7128,".",",")),E7128)</f>
        <v>No Ct</v>
      </c>
      <c r="L7128" s="61" t="str">
        <f aca="false">IF(J7128="PosK",SUMIFS(K:K,J:J,"PosK",H:H,H7128),"")</f>
        <v/>
      </c>
      <c r="M7128" s="61" t="str">
        <f aca="false">IF(J7128="PosK",SUMIFS(K:K,J:J,"NegK",H:H,H7128),"")</f>
        <v/>
      </c>
      <c r="N7128" s="61" t="str">
        <f aca="false">IF(J7128="PosK",SUMIFS(K:K,J:J,"eDNA",H:H,H7128),"")</f>
        <v/>
      </c>
      <c r="Q7128" s="62"/>
    </row>
    <row r="7129" customFormat="false" ht="14.25" hidden="false" customHeight="false" outlineLevel="0" collapsed="false">
      <c r="A7129" s="0" t="s">
        <v>776</v>
      </c>
      <c r="B7129" s="52" t="s">
        <v>775</v>
      </c>
      <c r="C7129" s="52" t="s">
        <v>751</v>
      </c>
      <c r="D7129" s="53" t="n">
        <v>0.1</v>
      </c>
      <c r="E7129" s="53" t="s">
        <v>748</v>
      </c>
      <c r="F7129" s="0" t="s">
        <v>1427</v>
      </c>
      <c r="G7129" s="0" t="str">
        <f aca="false">LEFT(B7129,2)</f>
        <v>04</v>
      </c>
      <c r="H7129" s="0" t="str">
        <f aca="false">I7129&amp;"_"&amp;G7129&amp;"_"&amp;F7129</f>
        <v>GroenbrogetTudse_04_20190411_DL2018118_HjoerringGymOgHF_koersel1</v>
      </c>
      <c r="I7129" s="61" t="str">
        <f aca="false">MID(RIGHT(B7129,LEN(B7129)-3),1,FIND("_",RIGHT(B7129,LEN(B7129)-3))-1)</f>
        <v>GroenbrogetTudse</v>
      </c>
      <c r="J7129" s="61" t="str">
        <f aca="false">TRIM(SUBSTITUTE(RIGHT(B7129,FIND(I7129,B7129)+1),"_",""))</f>
        <v>eDNA</v>
      </c>
      <c r="K7129" s="0" t="str">
        <f aca="false">IFERROR(VALUE(SUBSTITUTE(E7129,".",",")),E7129)</f>
        <v>No Ct</v>
      </c>
      <c r="L7129" s="61" t="str">
        <f aca="false">IF(J7129="PosK",SUMIFS(K:K,J:J,"PosK",H:H,H7129),"")</f>
        <v/>
      </c>
      <c r="M7129" s="61" t="str">
        <f aca="false">IF(J7129="PosK",SUMIFS(K:K,J:J,"NegK",H:H,H7129),"")</f>
        <v/>
      </c>
      <c r="N7129" s="61" t="str">
        <f aca="false">IF(J7129="PosK",SUMIFS(K:K,J:J,"eDNA",H:H,H7129),"")</f>
        <v/>
      </c>
      <c r="P7129" s="62"/>
      <c r="T7129" s="63"/>
      <c r="W7129" s="64"/>
    </row>
    <row r="7130" customFormat="false" ht="14.25" hidden="false" customHeight="false" outlineLevel="0" collapsed="false">
      <c r="A7130" s="0" t="s">
        <v>778</v>
      </c>
      <c r="B7130" s="52" t="s">
        <v>779</v>
      </c>
      <c r="C7130" s="52" t="s">
        <v>743</v>
      </c>
      <c r="D7130" s="53" t="n">
        <v>0.1</v>
      </c>
      <c r="E7130" s="53" t="n">
        <v>30.04</v>
      </c>
      <c r="F7130" s="0" t="s">
        <v>1427</v>
      </c>
      <c r="G7130" s="0" t="str">
        <f aca="false">LEFT(B7130,2)</f>
        <v>05</v>
      </c>
      <c r="H7130" s="0" t="str">
        <f aca="false">I7130&amp;"_"&amp;G7130&amp;"_"&amp;F7130</f>
        <v>Loevfroe_05_20190411_DL2018118_HjoerringGymOgHF_koersel1</v>
      </c>
      <c r="I7130" s="61" t="str">
        <f aca="false">MID(RIGHT(B7130,LEN(B7130)-3),1,FIND("_",RIGHT(B7130,LEN(B7130)-3))-1)</f>
        <v>Loevfroe</v>
      </c>
      <c r="J7130" s="61" t="str">
        <f aca="false">TRIM(SUBSTITUTE(RIGHT(B7130,FIND(I7130,B7130)+1),"_",""))</f>
        <v>PosK</v>
      </c>
      <c r="K7130" s="0" t="n">
        <f aca="false">IFERROR(VALUE(SUBSTITUTE(E7130,".",",")),E7130)</f>
        <v>30.04</v>
      </c>
      <c r="L7130" s="61" t="n">
        <f aca="false">IF(J7130="PosK",SUMIFS(K:K,J:J,"PosK",H:H,H7130),"")</f>
        <v>30.04</v>
      </c>
      <c r="M7130" s="61" t="n">
        <f aca="false">IF(J7130="PosK",SUMIFS(K:K,J:J,"NegK",H:H,H7130),"")</f>
        <v>0</v>
      </c>
      <c r="N7130" s="61" t="n">
        <f aca="false">IF(J7130="PosK",SUMIFS(K:K,J:J,"eDNA",H:H,H7130),"")</f>
        <v>0</v>
      </c>
      <c r="P7130" s="62" t="n">
        <f aca="false">IF(K7132="No Ct",0,K7132)</f>
        <v>0</v>
      </c>
      <c r="Q7130" s="62" t="n">
        <f aca="false">IF(K7133="No Ct",0,K7133)</f>
        <v>0</v>
      </c>
      <c r="R7130" s="0" t="str">
        <f aca="false">IF(AND(L7130&gt;0,M7130=0),"Valid","Invalid")</f>
        <v>Valid</v>
      </c>
      <c r="S7130" s="0" t="str">
        <f aca="false">IF(OR(P7130&gt;1,Q7130&gt;1),"Present","Absent")</f>
        <v>Absent</v>
      </c>
      <c r="T7130" s="63" t="str">
        <f aca="false">IF(OR(AND(P7130&gt;1,P7130&lt;41),AND(Q7130&gt;1,Q7130&lt;41)),"Ct&lt;41","Ct&gt;41")</f>
        <v>Ct&gt;41</v>
      </c>
      <c r="U7130" s="0" t="str">
        <f aca="false">I7130</f>
        <v>Loevfroe</v>
      </c>
      <c r="V7130" s="0" t="str">
        <f aca="false">MID(F7130,10,9)</f>
        <v>DL2018118</v>
      </c>
      <c r="W7130" s="64" t="str">
        <f aca="false">V7130&amp;"_"&amp;U7130&amp;"_"&amp;R7130&amp;"_"&amp;S7130&amp;"_"&amp;T7130</f>
        <v>DL2018118_Loevfroe_Valid_Absent_Ct&gt;41</v>
      </c>
    </row>
    <row r="7131" customFormat="false" ht="14.25" hidden="false" customHeight="false" outlineLevel="0" collapsed="false">
      <c r="A7131" s="0" t="s">
        <v>780</v>
      </c>
      <c r="B7131" s="52" t="s">
        <v>781</v>
      </c>
      <c r="C7131" s="52" t="s">
        <v>747</v>
      </c>
      <c r="D7131" s="53" t="n">
        <v>0.1</v>
      </c>
      <c r="E7131" s="53" t="s">
        <v>748</v>
      </c>
      <c r="F7131" s="0" t="s">
        <v>1427</v>
      </c>
      <c r="G7131" s="0" t="str">
        <f aca="false">LEFT(B7131,2)</f>
        <v>05</v>
      </c>
      <c r="H7131" s="0" t="str">
        <f aca="false">I7131&amp;"_"&amp;G7131&amp;"_"&amp;F7131</f>
        <v>Loevfroe_05_20190411_DL2018118_HjoerringGymOgHF_koersel1</v>
      </c>
      <c r="I7131" s="61" t="str">
        <f aca="false">MID(RIGHT(B7131,LEN(B7131)-3),1,FIND("_",RIGHT(B7131,LEN(B7131)-3))-1)</f>
        <v>Loevfroe</v>
      </c>
      <c r="J7131" s="61" t="str">
        <f aca="false">TRIM(SUBSTITUTE(RIGHT(B7131,FIND(I7131,B7131)+1),"_",""))</f>
        <v>NegK</v>
      </c>
      <c r="K7131" s="0" t="str">
        <f aca="false">IFERROR(VALUE(SUBSTITUTE(E7131,".",",")),E7131)</f>
        <v>No Ct</v>
      </c>
      <c r="L7131" s="61" t="str">
        <f aca="false">IF(J7131="PosK",SUMIFS(K:K,J:J,"PosK",H:H,H7131),"")</f>
        <v/>
      </c>
      <c r="M7131" s="61" t="str">
        <f aca="false">IF(J7131="PosK",SUMIFS(K:K,J:J,"NegK",H:H,H7131),"")</f>
        <v/>
      </c>
      <c r="N7131" s="61" t="str">
        <f aca="false">IF(J7131="PosK",SUMIFS(K:K,J:J,"eDNA",H:H,H7131),"")</f>
        <v/>
      </c>
    </row>
    <row r="7132" customFormat="false" ht="14.25" hidden="false" customHeight="false" outlineLevel="0" collapsed="false">
      <c r="A7132" s="0" t="s">
        <v>782</v>
      </c>
      <c r="B7132" s="52" t="s">
        <v>783</v>
      </c>
      <c r="C7132" s="52" t="s">
        <v>751</v>
      </c>
      <c r="D7132" s="53" t="n">
        <v>0.1</v>
      </c>
      <c r="E7132" s="53" t="s">
        <v>748</v>
      </c>
      <c r="F7132" s="0" t="s">
        <v>1427</v>
      </c>
      <c r="G7132" s="0" t="str">
        <f aca="false">LEFT(B7132,2)</f>
        <v>05</v>
      </c>
      <c r="H7132" s="0" t="str">
        <f aca="false">I7132&amp;"_"&amp;G7132&amp;"_"&amp;F7132</f>
        <v>Loevfroe_05_20190411_DL2018118_HjoerringGymOgHF_koersel1</v>
      </c>
      <c r="I7132" s="61" t="str">
        <f aca="false">MID(RIGHT(B7132,LEN(B7132)-3),1,FIND("_",RIGHT(B7132,LEN(B7132)-3))-1)</f>
        <v>Loevfroe</v>
      </c>
      <c r="J7132" s="61" t="str">
        <f aca="false">TRIM(SUBSTITUTE(RIGHT(B7132,FIND(I7132,B7132)+1),"_",""))</f>
        <v>eDNA</v>
      </c>
      <c r="K7132" s="0" t="str">
        <f aca="false">IFERROR(VALUE(SUBSTITUTE(E7132,".",",")),E7132)</f>
        <v>No Ct</v>
      </c>
      <c r="L7132" s="61" t="str">
        <f aca="false">IF(J7132="PosK",SUMIFS(K:K,J:J,"PosK",H:H,H7132),"")</f>
        <v/>
      </c>
      <c r="M7132" s="61" t="str">
        <f aca="false">IF(J7132="PosK",SUMIFS(K:K,J:J,"NegK",H:H,H7132),"")</f>
        <v/>
      </c>
      <c r="N7132" s="61" t="str">
        <f aca="false">IF(J7132="PosK",SUMIFS(K:K,J:J,"eDNA",H:H,H7132),"")</f>
        <v/>
      </c>
      <c r="Q7132" s="62"/>
    </row>
    <row r="7133" customFormat="false" ht="14.25" hidden="false" customHeight="false" outlineLevel="0" collapsed="false">
      <c r="A7133" s="0" t="s">
        <v>784</v>
      </c>
      <c r="B7133" s="52" t="s">
        <v>783</v>
      </c>
      <c r="C7133" s="52" t="s">
        <v>751</v>
      </c>
      <c r="D7133" s="53" t="n">
        <v>0.1</v>
      </c>
      <c r="E7133" s="53" t="s">
        <v>748</v>
      </c>
      <c r="F7133" s="0" t="s">
        <v>1427</v>
      </c>
      <c r="G7133" s="0" t="str">
        <f aca="false">LEFT(B7133,2)</f>
        <v>05</v>
      </c>
      <c r="H7133" s="0" t="str">
        <f aca="false">I7133&amp;"_"&amp;G7133&amp;"_"&amp;F7133</f>
        <v>Loevfroe_05_20190411_DL2018118_HjoerringGymOgHF_koersel1</v>
      </c>
      <c r="I7133" s="61" t="str">
        <f aca="false">MID(RIGHT(B7133,LEN(B7133)-3),1,FIND("_",RIGHT(B7133,LEN(B7133)-3))-1)</f>
        <v>Loevfroe</v>
      </c>
      <c r="J7133" s="61" t="str">
        <f aca="false">TRIM(SUBSTITUTE(RIGHT(B7133,FIND(I7133,B7133)+1),"_",""))</f>
        <v>eDNA</v>
      </c>
      <c r="K7133" s="0" t="str">
        <f aca="false">IFERROR(VALUE(SUBSTITUTE(E7133,".",",")),E7133)</f>
        <v>No Ct</v>
      </c>
      <c r="L7133" s="61" t="str">
        <f aca="false">IF(J7133="PosK",SUMIFS(K:K,J:J,"PosK",H:H,H7133),"")</f>
        <v/>
      </c>
      <c r="M7133" s="61" t="str">
        <f aca="false">IF(J7133="PosK",SUMIFS(K:K,J:J,"NegK",H:H,H7133),"")</f>
        <v/>
      </c>
      <c r="N7133" s="61" t="str">
        <f aca="false">IF(J7133="PosK",SUMIFS(K:K,J:J,"eDNA",H:H,H7133),"")</f>
        <v/>
      </c>
      <c r="P7133" s="62"/>
      <c r="T7133" s="63"/>
      <c r="W7133" s="64"/>
    </row>
    <row r="7134" customFormat="false" ht="14.25" hidden="false" customHeight="false" outlineLevel="0" collapsed="false">
      <c r="A7134" s="0" t="s">
        <v>786</v>
      </c>
      <c r="B7134" s="52" t="s">
        <v>787</v>
      </c>
      <c r="C7134" s="52" t="s">
        <v>743</v>
      </c>
      <c r="D7134" s="53" t="n">
        <v>0.1</v>
      </c>
      <c r="E7134" s="53" t="n">
        <v>32.04</v>
      </c>
      <c r="F7134" s="0" t="s">
        <v>1427</v>
      </c>
      <c r="G7134" s="0" t="str">
        <f aca="false">LEFT(B7134,2)</f>
        <v>06</v>
      </c>
      <c r="H7134" s="0" t="str">
        <f aca="false">I7134&amp;"_"&amp;G7134&amp;"_"&amp;F7134</f>
        <v>Springfroe_06_20190411_DL2018118_HjoerringGymOgHF_koersel1</v>
      </c>
      <c r="I7134" s="61" t="str">
        <f aca="false">MID(RIGHT(B7134,LEN(B7134)-3),1,FIND("_",RIGHT(B7134,LEN(B7134)-3))-1)</f>
        <v>Springfroe</v>
      </c>
      <c r="J7134" s="61" t="str">
        <f aca="false">TRIM(SUBSTITUTE(RIGHT(B7134,FIND(I7134,B7134)+1),"_",""))</f>
        <v>PosK</v>
      </c>
      <c r="K7134" s="0" t="n">
        <f aca="false">IFERROR(VALUE(SUBSTITUTE(E7134,".",",")),E7134)</f>
        <v>32.04</v>
      </c>
      <c r="L7134" s="61" t="n">
        <f aca="false">IF(J7134="PosK",SUMIFS(K:K,J:J,"PosK",H:H,H7134),"")</f>
        <v>32.04</v>
      </c>
      <c r="M7134" s="61" t="n">
        <f aca="false">IF(J7134="PosK",SUMIFS(K:K,J:J,"NegK",H:H,H7134),"")</f>
        <v>0</v>
      </c>
      <c r="N7134" s="61" t="n">
        <f aca="false">IF(J7134="PosK",SUMIFS(K:K,J:J,"eDNA",H:H,H7134),"")</f>
        <v>0</v>
      </c>
      <c r="P7134" s="62" t="n">
        <f aca="false">IF(K7136="No Ct",0,K7136)</f>
        <v>0</v>
      </c>
      <c r="Q7134" s="62" t="n">
        <f aca="false">IF(K7137="No Ct",0,K7137)</f>
        <v>0</v>
      </c>
      <c r="R7134" s="0" t="str">
        <f aca="false">IF(AND(L7134&gt;0,M7134=0),"Valid","Invalid")</f>
        <v>Valid</v>
      </c>
      <c r="S7134" s="0" t="str">
        <f aca="false">IF(OR(P7134&gt;1,Q7134&gt;1),"Present","Absent")</f>
        <v>Absent</v>
      </c>
      <c r="T7134" s="63" t="str">
        <f aca="false">IF(OR(AND(P7134&gt;1,P7134&lt;41),AND(Q7134&gt;1,Q7134&lt;41)),"Ct&lt;41","Ct&gt;41")</f>
        <v>Ct&gt;41</v>
      </c>
      <c r="U7134" s="0" t="str">
        <f aca="false">I7134</f>
        <v>Springfroe</v>
      </c>
      <c r="V7134" s="0" t="str">
        <f aca="false">MID(F7134,10,9)</f>
        <v>DL2018118</v>
      </c>
      <c r="W7134" s="64" t="str">
        <f aca="false">V7134&amp;"_"&amp;U7134&amp;"_"&amp;R7134&amp;"_"&amp;S7134&amp;"_"&amp;T7134</f>
        <v>DL2018118_Springfroe_Valid_Absent_Ct&gt;41</v>
      </c>
    </row>
    <row r="7135" customFormat="false" ht="14.25" hidden="false" customHeight="false" outlineLevel="0" collapsed="false">
      <c r="A7135" s="0" t="s">
        <v>788</v>
      </c>
      <c r="B7135" s="52" t="s">
        <v>789</v>
      </c>
      <c r="C7135" s="52" t="s">
        <v>747</v>
      </c>
      <c r="D7135" s="53" t="n">
        <v>0.1</v>
      </c>
      <c r="E7135" s="53" t="s">
        <v>748</v>
      </c>
      <c r="F7135" s="0" t="s">
        <v>1427</v>
      </c>
      <c r="G7135" s="0" t="str">
        <f aca="false">LEFT(B7135,2)</f>
        <v>06</v>
      </c>
      <c r="H7135" s="0" t="str">
        <f aca="false">I7135&amp;"_"&amp;G7135&amp;"_"&amp;F7135</f>
        <v>Springfroe_06_20190411_DL2018118_HjoerringGymOgHF_koersel1</v>
      </c>
      <c r="I7135" s="61" t="str">
        <f aca="false">MID(RIGHT(B7135,LEN(B7135)-3),1,FIND("_",RIGHT(B7135,LEN(B7135)-3))-1)</f>
        <v>Springfroe</v>
      </c>
      <c r="J7135" s="61" t="str">
        <f aca="false">TRIM(SUBSTITUTE(RIGHT(B7135,FIND(I7135,B7135)+1),"_",""))</f>
        <v>NegK</v>
      </c>
      <c r="K7135" s="0" t="str">
        <f aca="false">IFERROR(VALUE(SUBSTITUTE(E7135,".",",")),E7135)</f>
        <v>No Ct</v>
      </c>
      <c r="L7135" s="61" t="str">
        <f aca="false">IF(J7135="PosK",SUMIFS(K:K,J:J,"PosK",H:H,H7135),"")</f>
        <v/>
      </c>
      <c r="M7135" s="61" t="str">
        <f aca="false">IF(J7135="PosK",SUMIFS(K:K,J:J,"NegK",H:H,H7135),"")</f>
        <v/>
      </c>
      <c r="N7135" s="61" t="str">
        <f aca="false">IF(J7135="PosK",SUMIFS(K:K,J:J,"eDNA",H:H,H7135),"")</f>
        <v/>
      </c>
    </row>
    <row r="7136" customFormat="false" ht="14.25" hidden="false" customHeight="false" outlineLevel="0" collapsed="false">
      <c r="A7136" s="0" t="s">
        <v>790</v>
      </c>
      <c r="B7136" s="52" t="s">
        <v>791</v>
      </c>
      <c r="C7136" s="52" t="s">
        <v>751</v>
      </c>
      <c r="D7136" s="53" t="n">
        <v>0.1</v>
      </c>
      <c r="E7136" s="53" t="s">
        <v>748</v>
      </c>
      <c r="F7136" s="0" t="s">
        <v>1427</v>
      </c>
      <c r="G7136" s="0" t="str">
        <f aca="false">LEFT(B7136,2)</f>
        <v>06</v>
      </c>
      <c r="H7136" s="0" t="str">
        <f aca="false">I7136&amp;"_"&amp;G7136&amp;"_"&amp;F7136</f>
        <v>Springfroe_06_20190411_DL2018118_HjoerringGymOgHF_koersel1</v>
      </c>
      <c r="I7136" s="61" t="str">
        <f aca="false">MID(RIGHT(B7136,LEN(B7136)-3),1,FIND("_",RIGHT(B7136,LEN(B7136)-3))-1)</f>
        <v>Springfroe</v>
      </c>
      <c r="J7136" s="61" t="str">
        <f aca="false">TRIM(SUBSTITUTE(RIGHT(B7136,FIND(I7136,B7136)+1),"_",""))</f>
        <v>eDNA</v>
      </c>
      <c r="K7136" s="0" t="str">
        <f aca="false">IFERROR(VALUE(SUBSTITUTE(E7136,".",",")),E7136)</f>
        <v>No Ct</v>
      </c>
      <c r="L7136" s="61" t="str">
        <f aca="false">IF(J7136="PosK",SUMIFS(K:K,J:J,"PosK",H:H,H7136),"")</f>
        <v/>
      </c>
      <c r="M7136" s="61" t="str">
        <f aca="false">IF(J7136="PosK",SUMIFS(K:K,J:J,"NegK",H:H,H7136),"")</f>
        <v/>
      </c>
      <c r="N7136" s="61" t="str">
        <f aca="false">IF(J7136="PosK",SUMIFS(K:K,J:J,"eDNA",H:H,H7136),"")</f>
        <v/>
      </c>
      <c r="Q7136" s="62"/>
    </row>
    <row r="7137" customFormat="false" ht="14.25" hidden="false" customHeight="false" outlineLevel="0" collapsed="false">
      <c r="A7137" s="0" t="s">
        <v>792</v>
      </c>
      <c r="B7137" s="52" t="s">
        <v>791</v>
      </c>
      <c r="C7137" s="52" t="s">
        <v>751</v>
      </c>
      <c r="D7137" s="53" t="n">
        <v>0.1</v>
      </c>
      <c r="E7137" s="53" t="s">
        <v>748</v>
      </c>
      <c r="F7137" s="0" t="s">
        <v>1427</v>
      </c>
      <c r="G7137" s="0" t="str">
        <f aca="false">LEFT(B7137,2)</f>
        <v>06</v>
      </c>
      <c r="H7137" s="0" t="str">
        <f aca="false">I7137&amp;"_"&amp;G7137&amp;"_"&amp;F7137</f>
        <v>Springfroe_06_20190411_DL2018118_HjoerringGymOgHF_koersel1</v>
      </c>
      <c r="I7137" s="61" t="str">
        <f aca="false">MID(RIGHT(B7137,LEN(B7137)-3),1,FIND("_",RIGHT(B7137,LEN(B7137)-3))-1)</f>
        <v>Springfroe</v>
      </c>
      <c r="J7137" s="61" t="str">
        <f aca="false">TRIM(SUBSTITUTE(RIGHT(B7137,FIND(I7137,B7137)+1),"_",""))</f>
        <v>eDNA</v>
      </c>
      <c r="K7137" s="0" t="str">
        <f aca="false">IFERROR(VALUE(SUBSTITUTE(E7137,".",",")),E7137)</f>
        <v>No Ct</v>
      </c>
      <c r="L7137" s="61" t="str">
        <f aca="false">IF(J7137="PosK",SUMIFS(K:K,J:J,"PosK",H:H,H7137),"")</f>
        <v/>
      </c>
      <c r="M7137" s="61" t="str">
        <f aca="false">IF(J7137="PosK",SUMIFS(K:K,J:J,"NegK",H:H,H7137),"")</f>
        <v/>
      </c>
      <c r="N7137" s="61" t="str">
        <f aca="false">IF(J7137="PosK",SUMIFS(K:K,J:J,"eDNA",H:H,H7137),"")</f>
        <v/>
      </c>
      <c r="P7137" s="62"/>
      <c r="T7137" s="63"/>
      <c r="W7137" s="64"/>
    </row>
    <row r="7138" customFormat="false" ht="14.25" hidden="false" customHeight="false" outlineLevel="0" collapsed="false">
      <c r="A7138" s="0" t="s">
        <v>794</v>
      </c>
      <c r="B7138" s="52" t="s">
        <v>960</v>
      </c>
      <c r="C7138" s="52" t="s">
        <v>743</v>
      </c>
      <c r="D7138" s="53" t="n">
        <v>0.1</v>
      </c>
      <c r="E7138" s="53" t="s">
        <v>748</v>
      </c>
      <c r="F7138" s="0" t="s">
        <v>1427</v>
      </c>
      <c r="G7138" s="0" t="str">
        <f aca="false">LEFT(B7138,2)</f>
        <v>07</v>
      </c>
      <c r="H7138" s="0" t="str">
        <f aca="false">I7138&amp;"_"&amp;G7138&amp;"_"&amp;F7138</f>
        <v>Springfroe_07_20190411_DL2018118_HjoerringGymOgHF_koersel1</v>
      </c>
      <c r="I7138" s="61" t="str">
        <f aca="false">MID(RIGHT(B7138,LEN(B7138)-3),1,FIND("_",RIGHT(B7138,LEN(B7138)-3))-1)</f>
        <v>Springfroe</v>
      </c>
      <c r="J7138" s="61" t="str">
        <f aca="false">TRIM(SUBSTITUTE(RIGHT(B7138,FIND(I7138,B7138)+1),"_",""))</f>
        <v>PosK</v>
      </c>
      <c r="K7138" s="0" t="str">
        <f aca="false">IFERROR(VALUE(SUBSTITUTE(E7138,".",",")),E7138)</f>
        <v>No Ct</v>
      </c>
      <c r="L7138" s="61" t="n">
        <f aca="false">IF(J7138="PosK",SUMIFS(K:K,J:J,"PosK",H:H,H7138),"")</f>
        <v>0</v>
      </c>
      <c r="M7138" s="61" t="n">
        <f aca="false">IF(J7138="PosK",SUMIFS(K:K,J:J,"NegK",H:H,H7138),"")</f>
        <v>0</v>
      </c>
      <c r="N7138" s="61" t="n">
        <f aca="false">IF(J7138="PosK",SUMIFS(K:K,J:J,"eDNA",H:H,H7138),"")</f>
        <v>0</v>
      </c>
      <c r="P7138" s="62" t="n">
        <f aca="false">IF(K7140="No Ct",0,K7140)</f>
        <v>0</v>
      </c>
      <c r="Q7138" s="62" t="n">
        <f aca="false">IF(K7141="No Ct",0,K7141)</f>
        <v>0</v>
      </c>
      <c r="R7138" s="0" t="str">
        <f aca="false">IF(AND(L7138&gt;0,M7138=0),"Valid","Invalid")</f>
        <v>Invalid</v>
      </c>
      <c r="S7138" s="0" t="str">
        <f aca="false">IF(OR(P7138&gt;1,Q7138&gt;1),"Present","Absent")</f>
        <v>Absent</v>
      </c>
      <c r="T7138" s="63" t="str">
        <f aca="false">IF(OR(AND(P7138&gt;1,P7138&lt;41),AND(Q7138&gt;1,Q7138&lt;41)),"Ct&lt;41","Ct&gt;41")</f>
        <v>Ct&gt;41</v>
      </c>
      <c r="U7138" s="0" t="str">
        <f aca="false">I7138</f>
        <v>Springfroe</v>
      </c>
      <c r="V7138" s="0" t="str">
        <f aca="false">MID(F7138,10,9)</f>
        <v>DL2018118</v>
      </c>
      <c r="W7138" s="64" t="str">
        <f aca="false">V7138&amp;"_"&amp;U7138&amp;"_"&amp;R7138&amp;"_"&amp;S7138&amp;"_"&amp;T7138</f>
        <v>DL2018118_Springfroe_Invalid_Absent_Ct&gt;41</v>
      </c>
    </row>
    <row r="7139" customFormat="false" ht="14.25" hidden="false" customHeight="false" outlineLevel="0" collapsed="false">
      <c r="A7139" s="0" t="s">
        <v>796</v>
      </c>
      <c r="B7139" s="52" t="s">
        <v>961</v>
      </c>
      <c r="C7139" s="52" t="s">
        <v>747</v>
      </c>
      <c r="D7139" s="53" t="n">
        <v>0.1</v>
      </c>
      <c r="E7139" s="53" t="s">
        <v>748</v>
      </c>
      <c r="F7139" s="0" t="s">
        <v>1427</v>
      </c>
      <c r="G7139" s="0" t="str">
        <f aca="false">LEFT(B7139,2)</f>
        <v>07</v>
      </c>
      <c r="H7139" s="0" t="str">
        <f aca="false">I7139&amp;"_"&amp;G7139&amp;"_"&amp;F7139</f>
        <v>Springfroe_07_20190411_DL2018118_HjoerringGymOgHF_koersel1</v>
      </c>
      <c r="I7139" s="61" t="str">
        <f aca="false">MID(RIGHT(B7139,LEN(B7139)-3),1,FIND("_",RIGHT(B7139,LEN(B7139)-3))-1)</f>
        <v>Springfroe</v>
      </c>
      <c r="J7139" s="61" t="str">
        <f aca="false">TRIM(SUBSTITUTE(RIGHT(B7139,FIND(I7139,B7139)+1),"_",""))</f>
        <v>NegK</v>
      </c>
      <c r="K7139" s="0" t="str">
        <f aca="false">IFERROR(VALUE(SUBSTITUTE(E7139,".",",")),E7139)</f>
        <v>No Ct</v>
      </c>
      <c r="L7139" s="61" t="str">
        <f aca="false">IF(J7139="PosK",SUMIFS(K:K,J:J,"PosK",H:H,H7139),"")</f>
        <v/>
      </c>
      <c r="M7139" s="61" t="str">
        <f aca="false">IF(J7139="PosK",SUMIFS(K:K,J:J,"NegK",H:H,H7139),"")</f>
        <v/>
      </c>
      <c r="N7139" s="61" t="str">
        <f aca="false">IF(J7139="PosK",SUMIFS(K:K,J:J,"eDNA",H:H,H7139),"")</f>
        <v/>
      </c>
    </row>
    <row r="7140" customFormat="false" ht="14.25" hidden="false" customHeight="false" outlineLevel="0" collapsed="false">
      <c r="A7140" s="0" t="s">
        <v>798</v>
      </c>
      <c r="B7140" s="52" t="s">
        <v>962</v>
      </c>
      <c r="C7140" s="52" t="s">
        <v>751</v>
      </c>
      <c r="D7140" s="53" t="n">
        <v>0.1</v>
      </c>
      <c r="E7140" s="53" t="s">
        <v>748</v>
      </c>
      <c r="F7140" s="0" t="s">
        <v>1427</v>
      </c>
      <c r="G7140" s="0" t="str">
        <f aca="false">LEFT(B7140,2)</f>
        <v>07</v>
      </c>
      <c r="H7140" s="0" t="str">
        <f aca="false">I7140&amp;"_"&amp;G7140&amp;"_"&amp;F7140</f>
        <v>Springfroe_07_20190411_DL2018118_HjoerringGymOgHF_koersel1</v>
      </c>
      <c r="I7140" s="61" t="str">
        <f aca="false">MID(RIGHT(B7140,LEN(B7140)-3),1,FIND("_",RIGHT(B7140,LEN(B7140)-3))-1)</f>
        <v>Springfroe</v>
      </c>
      <c r="J7140" s="61" t="str">
        <f aca="false">TRIM(SUBSTITUTE(RIGHT(B7140,FIND(I7140,B7140)+1),"_",""))</f>
        <v>eDNA</v>
      </c>
      <c r="K7140" s="0" t="str">
        <f aca="false">IFERROR(VALUE(SUBSTITUTE(E7140,".",",")),E7140)</f>
        <v>No Ct</v>
      </c>
      <c r="L7140" s="61" t="str">
        <f aca="false">IF(J7140="PosK",SUMIFS(K:K,J:J,"PosK",H:H,H7140),"")</f>
        <v/>
      </c>
      <c r="M7140" s="61" t="str">
        <f aca="false">IF(J7140="PosK",SUMIFS(K:K,J:J,"NegK",H:H,H7140),"")</f>
        <v/>
      </c>
      <c r="N7140" s="61" t="str">
        <f aca="false">IF(J7140="PosK",SUMIFS(K:K,J:J,"eDNA",H:H,H7140),"")</f>
        <v/>
      </c>
      <c r="Q7140" s="62"/>
    </row>
    <row r="7141" customFormat="false" ht="14.25" hidden="false" customHeight="false" outlineLevel="0" collapsed="false">
      <c r="A7141" s="0" t="s">
        <v>800</v>
      </c>
      <c r="B7141" s="52" t="s">
        <v>962</v>
      </c>
      <c r="C7141" s="52" t="s">
        <v>751</v>
      </c>
      <c r="D7141" s="53" t="n">
        <v>0.1</v>
      </c>
      <c r="E7141" s="53" t="s">
        <v>748</v>
      </c>
      <c r="F7141" s="0" t="s">
        <v>1427</v>
      </c>
      <c r="G7141" s="0" t="str">
        <f aca="false">LEFT(B7141,2)</f>
        <v>07</v>
      </c>
      <c r="H7141" s="0" t="str">
        <f aca="false">I7141&amp;"_"&amp;G7141&amp;"_"&amp;F7141</f>
        <v>Springfroe_07_20190411_DL2018118_HjoerringGymOgHF_koersel1</v>
      </c>
      <c r="I7141" s="61" t="str">
        <f aca="false">MID(RIGHT(B7141,LEN(B7141)-3),1,FIND("_",RIGHT(B7141,LEN(B7141)-3))-1)</f>
        <v>Springfroe</v>
      </c>
      <c r="J7141" s="61" t="str">
        <f aca="false">TRIM(SUBSTITUTE(RIGHT(B7141,FIND(I7141,B7141)+1),"_",""))</f>
        <v>eDNA</v>
      </c>
      <c r="K7141" s="0" t="str">
        <f aca="false">IFERROR(VALUE(SUBSTITUTE(E7141,".",",")),E7141)</f>
        <v>No Ct</v>
      </c>
      <c r="L7141" s="61" t="str">
        <f aca="false">IF(J7141="PosK",SUMIFS(K:K,J:J,"PosK",H:H,H7141),"")</f>
        <v/>
      </c>
      <c r="M7141" s="61" t="str">
        <f aca="false">IF(J7141="PosK",SUMIFS(K:K,J:J,"NegK",H:H,H7141),"")</f>
        <v/>
      </c>
      <c r="N7141" s="61" t="str">
        <f aca="false">IF(J7141="PosK",SUMIFS(K:K,J:J,"eDNA",H:H,H7141),"")</f>
        <v/>
      </c>
      <c r="P7141" s="62"/>
      <c r="T7141" s="63"/>
      <c r="W7141" s="64"/>
    </row>
    <row r="7142" customFormat="false" ht="14.25" hidden="false" customHeight="false" outlineLevel="0" collapsed="false">
      <c r="A7142" s="0" t="s">
        <v>802</v>
      </c>
      <c r="B7142" s="52" t="s">
        <v>964</v>
      </c>
      <c r="C7142" s="52" t="s">
        <v>743</v>
      </c>
      <c r="D7142" s="53" t="n">
        <v>0.1</v>
      </c>
      <c r="E7142" s="53" t="s">
        <v>748</v>
      </c>
      <c r="F7142" s="0" t="s">
        <v>1427</v>
      </c>
      <c r="G7142" s="0" t="str">
        <f aca="false">LEFT(B7142,2)</f>
        <v>08</v>
      </c>
      <c r="H7142" s="0" t="str">
        <f aca="false">I7142&amp;"_"&amp;G7142&amp;"_"&amp;F7142</f>
        <v>Klokkefroe_08_20190411_DL2018118_HjoerringGymOgHF_koersel1</v>
      </c>
      <c r="I7142" s="61" t="str">
        <f aca="false">MID(RIGHT(B7142,LEN(B7142)-3),1,FIND("_",RIGHT(B7142,LEN(B7142)-3))-1)</f>
        <v>Klokkefroe</v>
      </c>
      <c r="J7142" s="61" t="str">
        <f aca="false">TRIM(SUBSTITUTE(RIGHT(B7142,FIND(I7142,B7142)+1),"_",""))</f>
        <v>PosK</v>
      </c>
      <c r="K7142" s="0" t="str">
        <f aca="false">IFERROR(VALUE(SUBSTITUTE(E7142,".",",")),E7142)</f>
        <v>No Ct</v>
      </c>
      <c r="L7142" s="61" t="n">
        <f aca="false">IF(J7142="PosK",SUMIFS(K:K,J:J,"PosK",H:H,H7142),"")</f>
        <v>0</v>
      </c>
      <c r="M7142" s="61" t="n">
        <f aca="false">IF(J7142="PosK",SUMIFS(K:K,J:J,"NegK",H:H,H7142),"")</f>
        <v>0</v>
      </c>
      <c r="N7142" s="61" t="n">
        <f aca="false">IF(J7142="PosK",SUMIFS(K:K,J:J,"eDNA",H:H,H7142),"")</f>
        <v>0</v>
      </c>
      <c r="P7142" s="62" t="n">
        <f aca="false">IF(K7144="No Ct",0,K7144)</f>
        <v>0</v>
      </c>
      <c r="Q7142" s="62" t="n">
        <f aca="false">IF(K7145="No Ct",0,K7145)</f>
        <v>0</v>
      </c>
      <c r="R7142" s="0" t="str">
        <f aca="false">IF(AND(L7142&gt;0,M7142=0),"Valid","Invalid")</f>
        <v>Invalid</v>
      </c>
      <c r="S7142" s="0" t="str">
        <f aca="false">IF(OR(P7142&gt;1,Q7142&gt;1),"Present","Absent")</f>
        <v>Absent</v>
      </c>
      <c r="T7142" s="63" t="str">
        <f aca="false">IF(OR(AND(P7142&gt;1,P7142&lt;41),AND(Q7142&gt;1,Q7142&lt;41)),"Ct&lt;41","Ct&gt;41")</f>
        <v>Ct&gt;41</v>
      </c>
      <c r="U7142" s="0" t="str">
        <f aca="false">I7142</f>
        <v>Klokkefroe</v>
      </c>
      <c r="V7142" s="0" t="str">
        <f aca="false">MID(F7142,10,9)</f>
        <v>DL2018118</v>
      </c>
      <c r="W7142" s="64" t="str">
        <f aca="false">V7142&amp;"_"&amp;U7142&amp;"_"&amp;R7142&amp;"_"&amp;S7142&amp;"_"&amp;T7142</f>
        <v>DL2018118_Klokkefroe_Invalid_Absent_Ct&gt;41</v>
      </c>
    </row>
    <row r="7143" customFormat="false" ht="14.25" hidden="false" customHeight="false" outlineLevel="0" collapsed="false">
      <c r="A7143" s="0" t="s">
        <v>804</v>
      </c>
      <c r="B7143" s="52" t="s">
        <v>965</v>
      </c>
      <c r="C7143" s="52" t="s">
        <v>747</v>
      </c>
      <c r="D7143" s="53" t="n">
        <v>0.1</v>
      </c>
      <c r="E7143" s="53" t="s">
        <v>748</v>
      </c>
      <c r="F7143" s="0" t="s">
        <v>1427</v>
      </c>
      <c r="G7143" s="0" t="str">
        <f aca="false">LEFT(B7143,2)</f>
        <v>08</v>
      </c>
      <c r="H7143" s="0" t="str">
        <f aca="false">I7143&amp;"_"&amp;G7143&amp;"_"&amp;F7143</f>
        <v>Klokkefroe_08_20190411_DL2018118_HjoerringGymOgHF_koersel1</v>
      </c>
      <c r="I7143" s="61" t="str">
        <f aca="false">MID(RIGHT(B7143,LEN(B7143)-3),1,FIND("_",RIGHT(B7143,LEN(B7143)-3))-1)</f>
        <v>Klokkefroe</v>
      </c>
      <c r="J7143" s="61" t="str">
        <f aca="false">TRIM(SUBSTITUTE(RIGHT(B7143,FIND(I7143,B7143)+1),"_",""))</f>
        <v>NegK</v>
      </c>
      <c r="K7143" s="0" t="str">
        <f aca="false">IFERROR(VALUE(SUBSTITUTE(E7143,".",",")),E7143)</f>
        <v>No Ct</v>
      </c>
      <c r="L7143" s="61" t="str">
        <f aca="false">IF(J7143="PosK",SUMIFS(K:K,J:J,"PosK",H:H,H7143),"")</f>
        <v/>
      </c>
      <c r="M7143" s="61" t="str">
        <f aca="false">IF(J7143="PosK",SUMIFS(K:K,J:J,"NegK",H:H,H7143),"")</f>
        <v/>
      </c>
      <c r="N7143" s="61" t="str">
        <f aca="false">IF(J7143="PosK",SUMIFS(K:K,J:J,"eDNA",H:H,H7143),"")</f>
        <v/>
      </c>
    </row>
    <row r="7144" customFormat="false" ht="14.25" hidden="false" customHeight="false" outlineLevel="0" collapsed="false">
      <c r="A7144" s="0" t="s">
        <v>806</v>
      </c>
      <c r="B7144" s="52" t="s">
        <v>966</v>
      </c>
      <c r="C7144" s="52" t="s">
        <v>751</v>
      </c>
      <c r="D7144" s="53" t="n">
        <v>0.1</v>
      </c>
      <c r="E7144" s="53" t="s">
        <v>748</v>
      </c>
      <c r="F7144" s="0" t="s">
        <v>1427</v>
      </c>
      <c r="G7144" s="0" t="str">
        <f aca="false">LEFT(B7144,2)</f>
        <v>08</v>
      </c>
      <c r="H7144" s="0" t="str">
        <f aca="false">I7144&amp;"_"&amp;G7144&amp;"_"&amp;F7144</f>
        <v>Klokkefroe_08_20190411_DL2018118_HjoerringGymOgHF_koersel1</v>
      </c>
      <c r="I7144" s="61" t="str">
        <f aca="false">MID(RIGHT(B7144,LEN(B7144)-3),1,FIND("_",RIGHT(B7144,LEN(B7144)-3))-1)</f>
        <v>Klokkefroe</v>
      </c>
      <c r="J7144" s="61" t="str">
        <f aca="false">TRIM(SUBSTITUTE(RIGHT(B7144,FIND(I7144,B7144)+1),"_",""))</f>
        <v>eDNA</v>
      </c>
      <c r="K7144" s="0" t="str">
        <f aca="false">IFERROR(VALUE(SUBSTITUTE(E7144,".",",")),E7144)</f>
        <v>No Ct</v>
      </c>
      <c r="L7144" s="61" t="str">
        <f aca="false">IF(J7144="PosK",SUMIFS(K:K,J:J,"PosK",H:H,H7144),"")</f>
        <v/>
      </c>
      <c r="M7144" s="61" t="str">
        <f aca="false">IF(J7144="PosK",SUMIFS(K:K,J:J,"NegK",H:H,H7144),"")</f>
        <v/>
      </c>
      <c r="N7144" s="61" t="str">
        <f aca="false">IF(J7144="PosK",SUMIFS(K:K,J:J,"eDNA",H:H,H7144),"")</f>
        <v/>
      </c>
      <c r="Q7144" s="62"/>
    </row>
    <row r="7145" customFormat="false" ht="14.25" hidden="false" customHeight="false" outlineLevel="0" collapsed="false">
      <c r="A7145" s="0" t="s">
        <v>808</v>
      </c>
      <c r="B7145" s="52" t="s">
        <v>966</v>
      </c>
      <c r="C7145" s="52" t="s">
        <v>751</v>
      </c>
      <c r="D7145" s="53" t="n">
        <v>0.1</v>
      </c>
      <c r="E7145" s="53" t="s">
        <v>748</v>
      </c>
      <c r="F7145" s="0" t="s">
        <v>1427</v>
      </c>
      <c r="G7145" s="0" t="str">
        <f aca="false">LEFT(B7145,2)</f>
        <v>08</v>
      </c>
      <c r="H7145" s="0" t="str">
        <f aca="false">I7145&amp;"_"&amp;G7145&amp;"_"&amp;F7145</f>
        <v>Klokkefroe_08_20190411_DL2018118_HjoerringGymOgHF_koersel1</v>
      </c>
      <c r="I7145" s="61" t="str">
        <f aca="false">MID(RIGHT(B7145,LEN(B7145)-3),1,FIND("_",RIGHT(B7145,LEN(B7145)-3))-1)</f>
        <v>Klokkefroe</v>
      </c>
      <c r="J7145" s="61" t="str">
        <f aca="false">TRIM(SUBSTITUTE(RIGHT(B7145,FIND(I7145,B7145)+1),"_",""))</f>
        <v>eDNA</v>
      </c>
      <c r="K7145" s="0" t="str">
        <f aca="false">IFERROR(VALUE(SUBSTITUTE(E7145,".",",")),E7145)</f>
        <v>No Ct</v>
      </c>
      <c r="L7145" s="61" t="str">
        <f aca="false">IF(J7145="PosK",SUMIFS(K:K,J:J,"PosK",H:H,H7145),"")</f>
        <v/>
      </c>
      <c r="M7145" s="61" t="str">
        <f aca="false">IF(J7145="PosK",SUMIFS(K:K,J:J,"NegK",H:H,H7145),"")</f>
        <v/>
      </c>
      <c r="N7145" s="61" t="str">
        <f aca="false">IF(J7145="PosK",SUMIFS(K:K,J:J,"eDNA",H:H,H7145),"")</f>
        <v/>
      </c>
      <c r="P7145" s="62"/>
      <c r="T7145" s="63"/>
      <c r="W7145" s="64"/>
    </row>
    <row r="7146" customFormat="false" ht="14.25" hidden="false" customHeight="false" outlineLevel="0" collapsed="false">
      <c r="A7146" s="0" t="s">
        <v>810</v>
      </c>
      <c r="B7146" s="52" t="s">
        <v>968</v>
      </c>
      <c r="C7146" s="52" t="s">
        <v>743</v>
      </c>
      <c r="D7146" s="53" t="n">
        <v>0.1</v>
      </c>
      <c r="E7146" s="53" t="s">
        <v>748</v>
      </c>
      <c r="F7146" s="0" t="s">
        <v>1427</v>
      </c>
      <c r="G7146" s="0" t="str">
        <f aca="false">LEFT(B7146,2)</f>
        <v>09</v>
      </c>
      <c r="H7146" s="0" t="str">
        <f aca="false">I7146&amp;"_"&amp;G7146&amp;"_"&amp;F7146</f>
        <v>Skrubtudse_09_20190411_DL2018118_HjoerringGymOgHF_koersel1</v>
      </c>
      <c r="I7146" s="61" t="str">
        <f aca="false">MID(RIGHT(B7146,LEN(B7146)-3),1,FIND("_",RIGHT(B7146,LEN(B7146)-3))-1)</f>
        <v>Skrubtudse</v>
      </c>
      <c r="J7146" s="61" t="str">
        <f aca="false">TRIM(SUBSTITUTE(RIGHT(B7146,FIND(I7146,B7146)+1),"_",""))</f>
        <v>PosK</v>
      </c>
      <c r="K7146" s="0" t="str">
        <f aca="false">IFERROR(VALUE(SUBSTITUTE(E7146,".",",")),E7146)</f>
        <v>No Ct</v>
      </c>
      <c r="L7146" s="61" t="n">
        <f aca="false">IF(J7146="PosK",SUMIFS(K:K,J:J,"PosK",H:H,H7146),"")</f>
        <v>0</v>
      </c>
      <c r="M7146" s="61" t="n">
        <f aca="false">IF(J7146="PosK",SUMIFS(K:K,J:J,"NegK",H:H,H7146),"")</f>
        <v>0</v>
      </c>
      <c r="N7146" s="61" t="n">
        <f aca="false">IF(J7146="PosK",SUMIFS(K:K,J:J,"eDNA",H:H,H7146),"")</f>
        <v>0</v>
      </c>
      <c r="P7146" s="62" t="n">
        <f aca="false">IF(K7148="No Ct",0,K7148)</f>
        <v>0</v>
      </c>
      <c r="Q7146" s="62" t="n">
        <f aca="false">IF(K7149="No Ct",0,K7149)</f>
        <v>0</v>
      </c>
      <c r="R7146" s="0" t="str">
        <f aca="false">IF(AND(L7146&gt;0,M7146=0),"Valid","Invalid")</f>
        <v>Invalid</v>
      </c>
      <c r="S7146" s="0" t="str">
        <f aca="false">IF(OR(P7146&gt;1,Q7146&gt;1),"Present","Absent")</f>
        <v>Absent</v>
      </c>
      <c r="T7146" s="63" t="str">
        <f aca="false">IF(OR(AND(P7146&gt;1,P7146&lt;41),AND(Q7146&gt;1,Q7146&lt;41)),"Ct&lt;41","Ct&gt;41")</f>
        <v>Ct&gt;41</v>
      </c>
      <c r="U7146" s="0" t="str">
        <f aca="false">I7146</f>
        <v>Skrubtudse</v>
      </c>
      <c r="V7146" s="0" t="str">
        <f aca="false">MID(F7146,10,9)</f>
        <v>DL2018118</v>
      </c>
      <c r="W7146" s="64" t="str">
        <f aca="false">V7146&amp;"_"&amp;U7146&amp;"_"&amp;R7146&amp;"_"&amp;S7146&amp;"_"&amp;T7146</f>
        <v>DL2018118_Skrubtudse_Invalid_Absent_Ct&gt;41</v>
      </c>
    </row>
    <row r="7147" customFormat="false" ht="14.25" hidden="false" customHeight="false" outlineLevel="0" collapsed="false">
      <c r="A7147" s="0" t="s">
        <v>812</v>
      </c>
      <c r="B7147" s="52" t="s">
        <v>969</v>
      </c>
      <c r="C7147" s="52" t="s">
        <v>747</v>
      </c>
      <c r="D7147" s="53" t="n">
        <v>0.1</v>
      </c>
      <c r="E7147" s="53" t="s">
        <v>748</v>
      </c>
      <c r="F7147" s="0" t="s">
        <v>1427</v>
      </c>
      <c r="G7147" s="0" t="str">
        <f aca="false">LEFT(B7147,2)</f>
        <v>09</v>
      </c>
      <c r="H7147" s="0" t="str">
        <f aca="false">I7147&amp;"_"&amp;G7147&amp;"_"&amp;F7147</f>
        <v>Skrubtudse_09_20190411_DL2018118_HjoerringGymOgHF_koersel1</v>
      </c>
      <c r="I7147" s="61" t="str">
        <f aca="false">MID(RIGHT(B7147,LEN(B7147)-3),1,FIND("_",RIGHT(B7147,LEN(B7147)-3))-1)</f>
        <v>Skrubtudse</v>
      </c>
      <c r="J7147" s="61" t="str">
        <f aca="false">TRIM(SUBSTITUTE(RIGHT(B7147,FIND(I7147,B7147)+1),"_",""))</f>
        <v>NegK</v>
      </c>
      <c r="K7147" s="0" t="str">
        <f aca="false">IFERROR(VALUE(SUBSTITUTE(E7147,".",",")),E7147)</f>
        <v>No Ct</v>
      </c>
      <c r="L7147" s="61" t="str">
        <f aca="false">IF(J7147="PosK",SUMIFS(K:K,J:J,"PosK",H:H,H7147),"")</f>
        <v/>
      </c>
      <c r="M7147" s="61" t="str">
        <f aca="false">IF(J7147="PosK",SUMIFS(K:K,J:J,"NegK",H:H,H7147),"")</f>
        <v/>
      </c>
      <c r="N7147" s="61" t="str">
        <f aca="false">IF(J7147="PosK",SUMIFS(K:K,J:J,"eDNA",H:H,H7147),"")</f>
        <v/>
      </c>
    </row>
    <row r="7148" customFormat="false" ht="14.25" hidden="false" customHeight="false" outlineLevel="0" collapsed="false">
      <c r="A7148" s="0" t="s">
        <v>814</v>
      </c>
      <c r="B7148" s="52" t="s">
        <v>970</v>
      </c>
      <c r="C7148" s="52" t="s">
        <v>751</v>
      </c>
      <c r="D7148" s="53" t="n">
        <v>0.1</v>
      </c>
      <c r="E7148" s="53" t="s">
        <v>748</v>
      </c>
      <c r="F7148" s="0" t="s">
        <v>1427</v>
      </c>
      <c r="G7148" s="0" t="str">
        <f aca="false">LEFT(B7148,2)</f>
        <v>09</v>
      </c>
      <c r="H7148" s="0" t="str">
        <f aca="false">I7148&amp;"_"&amp;G7148&amp;"_"&amp;F7148</f>
        <v>Skrubtudse_09_20190411_DL2018118_HjoerringGymOgHF_koersel1</v>
      </c>
      <c r="I7148" s="61" t="str">
        <f aca="false">MID(RIGHT(B7148,LEN(B7148)-3),1,FIND("_",RIGHT(B7148,LEN(B7148)-3))-1)</f>
        <v>Skrubtudse</v>
      </c>
      <c r="J7148" s="61" t="str">
        <f aca="false">TRIM(SUBSTITUTE(RIGHT(B7148,FIND(I7148,B7148)+1),"_",""))</f>
        <v>eDNA</v>
      </c>
      <c r="K7148" s="0" t="str">
        <f aca="false">IFERROR(VALUE(SUBSTITUTE(E7148,".",",")),E7148)</f>
        <v>No Ct</v>
      </c>
      <c r="L7148" s="61" t="str">
        <f aca="false">IF(J7148="PosK",SUMIFS(K:K,J:J,"PosK",H:H,H7148),"")</f>
        <v/>
      </c>
      <c r="M7148" s="61" t="str">
        <f aca="false">IF(J7148="PosK",SUMIFS(K:K,J:J,"NegK",H:H,H7148),"")</f>
        <v/>
      </c>
      <c r="N7148" s="61" t="str">
        <f aca="false">IF(J7148="PosK",SUMIFS(K:K,J:J,"eDNA",H:H,H7148),"")</f>
        <v/>
      </c>
      <c r="Q7148" s="62"/>
    </row>
    <row r="7149" customFormat="false" ht="14.25" hidden="false" customHeight="false" outlineLevel="0" collapsed="false">
      <c r="A7149" s="0" t="s">
        <v>816</v>
      </c>
      <c r="B7149" s="52" t="s">
        <v>970</v>
      </c>
      <c r="C7149" s="52" t="s">
        <v>751</v>
      </c>
      <c r="D7149" s="53" t="n">
        <v>0.1</v>
      </c>
      <c r="E7149" s="53" t="s">
        <v>748</v>
      </c>
      <c r="F7149" s="0" t="s">
        <v>1427</v>
      </c>
      <c r="G7149" s="0" t="str">
        <f aca="false">LEFT(B7149,2)</f>
        <v>09</v>
      </c>
      <c r="H7149" s="0" t="str">
        <f aca="false">I7149&amp;"_"&amp;G7149&amp;"_"&amp;F7149</f>
        <v>Skrubtudse_09_20190411_DL2018118_HjoerringGymOgHF_koersel1</v>
      </c>
      <c r="I7149" s="61" t="str">
        <f aca="false">MID(RIGHT(B7149,LEN(B7149)-3),1,FIND("_",RIGHT(B7149,LEN(B7149)-3))-1)</f>
        <v>Skrubtudse</v>
      </c>
      <c r="J7149" s="61" t="str">
        <f aca="false">TRIM(SUBSTITUTE(RIGHT(B7149,FIND(I7149,B7149)+1),"_",""))</f>
        <v>eDNA</v>
      </c>
      <c r="K7149" s="0" t="str">
        <f aca="false">IFERROR(VALUE(SUBSTITUTE(E7149,".",",")),E7149)</f>
        <v>No Ct</v>
      </c>
      <c r="L7149" s="61" t="str">
        <f aca="false">IF(J7149="PosK",SUMIFS(K:K,J:J,"PosK",H:H,H7149),"")</f>
        <v/>
      </c>
      <c r="M7149" s="61" t="str">
        <f aca="false">IF(J7149="PosK",SUMIFS(K:K,J:J,"NegK",H:H,H7149),"")</f>
        <v/>
      </c>
      <c r="N7149" s="61" t="str">
        <f aca="false">IF(J7149="PosK",SUMIFS(K:K,J:J,"eDNA",H:H,H7149),"")</f>
        <v/>
      </c>
      <c r="P7149" s="62"/>
      <c r="T7149" s="63"/>
      <c r="W7149" s="64"/>
    </row>
    <row r="7150" customFormat="false" ht="14.25" hidden="false" customHeight="false" outlineLevel="0" collapsed="false">
      <c r="A7150" s="0" t="s">
        <v>818</v>
      </c>
      <c r="B7150" s="52" t="s">
        <v>972</v>
      </c>
      <c r="C7150" s="52" t="s">
        <v>743</v>
      </c>
      <c r="D7150" s="53" t="n">
        <v>0.1</v>
      </c>
      <c r="E7150" s="53" t="s">
        <v>748</v>
      </c>
      <c r="F7150" s="0" t="s">
        <v>1427</v>
      </c>
      <c r="G7150" s="0" t="str">
        <f aca="false">LEFT(B7150,2)</f>
        <v>10</v>
      </c>
      <c r="H7150" s="0" t="str">
        <f aca="false">I7150&amp;"_"&amp;G7150&amp;"_"&amp;F7150</f>
        <v>Skrubtudse_10_20190411_DL2018118_HjoerringGymOgHF_koersel1</v>
      </c>
      <c r="I7150" s="61" t="str">
        <f aca="false">MID(RIGHT(B7150,LEN(B7150)-3),1,FIND("_",RIGHT(B7150,LEN(B7150)-3))-1)</f>
        <v>Skrubtudse</v>
      </c>
      <c r="J7150" s="61" t="str">
        <f aca="false">TRIM(SUBSTITUTE(RIGHT(B7150,FIND(I7150,B7150)+1),"_",""))</f>
        <v>PosK</v>
      </c>
      <c r="K7150" s="0" t="str">
        <f aca="false">IFERROR(VALUE(SUBSTITUTE(E7150,".",",")),E7150)</f>
        <v>No Ct</v>
      </c>
      <c r="L7150" s="61" t="n">
        <f aca="false">IF(J7150="PosK",SUMIFS(K:K,J:J,"PosK",H:H,H7150),"")</f>
        <v>0</v>
      </c>
      <c r="M7150" s="61" t="n">
        <f aca="false">IF(J7150="PosK",SUMIFS(K:K,J:J,"NegK",H:H,H7150),"")</f>
        <v>0</v>
      </c>
      <c r="N7150" s="61" t="n">
        <f aca="false">IF(J7150="PosK",SUMIFS(K:K,J:J,"eDNA",H:H,H7150),"")</f>
        <v>0</v>
      </c>
      <c r="P7150" s="62" t="n">
        <f aca="false">IF(K7152="No Ct",0,K7152)</f>
        <v>0</v>
      </c>
      <c r="Q7150" s="62" t="n">
        <f aca="false">IF(K7153="No Ct",0,K7153)</f>
        <v>0</v>
      </c>
      <c r="R7150" s="0" t="str">
        <f aca="false">IF(AND(L7150&gt;0,M7150=0),"Valid","Invalid")</f>
        <v>Invalid</v>
      </c>
      <c r="S7150" s="0" t="str">
        <f aca="false">IF(OR(P7150&gt;1,Q7150&gt;1),"Present","Absent")</f>
        <v>Absent</v>
      </c>
      <c r="T7150" s="63" t="str">
        <f aca="false">IF(OR(AND(P7150&gt;1,P7150&lt;41),AND(Q7150&gt;1,Q7150&lt;41)),"Ct&lt;41","Ct&gt;41")</f>
        <v>Ct&gt;41</v>
      </c>
      <c r="U7150" s="0" t="str">
        <f aca="false">I7150</f>
        <v>Skrubtudse</v>
      </c>
      <c r="V7150" s="0" t="str">
        <f aca="false">MID(F7150,10,9)</f>
        <v>DL2018118</v>
      </c>
      <c r="W7150" s="64" t="str">
        <f aca="false">V7150&amp;"_"&amp;U7150&amp;"_"&amp;R7150&amp;"_"&amp;S7150&amp;"_"&amp;T7150</f>
        <v>DL2018118_Skrubtudse_Invalid_Absent_Ct&gt;41</v>
      </c>
    </row>
    <row r="7151" customFormat="false" ht="14.25" hidden="false" customHeight="false" outlineLevel="0" collapsed="false">
      <c r="A7151" s="0" t="s">
        <v>820</v>
      </c>
      <c r="B7151" s="52" t="s">
        <v>973</v>
      </c>
      <c r="C7151" s="52" t="s">
        <v>747</v>
      </c>
      <c r="D7151" s="53" t="n">
        <v>0.1</v>
      </c>
      <c r="E7151" s="53" t="s">
        <v>748</v>
      </c>
      <c r="F7151" s="0" t="s">
        <v>1427</v>
      </c>
      <c r="G7151" s="0" t="str">
        <f aca="false">LEFT(B7151,2)</f>
        <v>10</v>
      </c>
      <c r="H7151" s="0" t="str">
        <f aca="false">I7151&amp;"_"&amp;G7151&amp;"_"&amp;F7151</f>
        <v>Skrubtudse_10_20190411_DL2018118_HjoerringGymOgHF_koersel1</v>
      </c>
      <c r="I7151" s="61" t="str">
        <f aca="false">MID(RIGHT(B7151,LEN(B7151)-3),1,FIND("_",RIGHT(B7151,LEN(B7151)-3))-1)</f>
        <v>Skrubtudse</v>
      </c>
      <c r="J7151" s="61" t="str">
        <f aca="false">TRIM(SUBSTITUTE(RIGHT(B7151,FIND(I7151,B7151)+1),"_",""))</f>
        <v>NegK</v>
      </c>
      <c r="K7151" s="0" t="str">
        <f aca="false">IFERROR(VALUE(SUBSTITUTE(E7151,".",",")),E7151)</f>
        <v>No Ct</v>
      </c>
      <c r="L7151" s="61" t="str">
        <f aca="false">IF(J7151="PosK",SUMIFS(K:K,J:J,"PosK",H:H,H7151),"")</f>
        <v/>
      </c>
      <c r="M7151" s="61" t="str">
        <f aca="false">IF(J7151="PosK",SUMIFS(K:K,J:J,"NegK",H:H,H7151),"")</f>
        <v/>
      </c>
      <c r="N7151" s="61" t="str">
        <f aca="false">IF(J7151="PosK",SUMIFS(K:K,J:J,"eDNA",H:H,H7151),"")</f>
        <v/>
      </c>
    </row>
    <row r="7152" customFormat="false" ht="14.25" hidden="false" customHeight="false" outlineLevel="0" collapsed="false">
      <c r="A7152" s="0" t="s">
        <v>822</v>
      </c>
      <c r="B7152" s="52" t="s">
        <v>974</v>
      </c>
      <c r="C7152" s="52" t="s">
        <v>751</v>
      </c>
      <c r="D7152" s="53" t="n">
        <v>0.1</v>
      </c>
      <c r="E7152" s="53" t="s">
        <v>748</v>
      </c>
      <c r="F7152" s="0" t="s">
        <v>1427</v>
      </c>
      <c r="G7152" s="0" t="str">
        <f aca="false">LEFT(B7152,2)</f>
        <v>10</v>
      </c>
      <c r="H7152" s="0" t="str">
        <f aca="false">I7152&amp;"_"&amp;G7152&amp;"_"&amp;F7152</f>
        <v>Skrubtudse_10_20190411_DL2018118_HjoerringGymOgHF_koersel1</v>
      </c>
      <c r="I7152" s="61" t="str">
        <f aca="false">MID(RIGHT(B7152,LEN(B7152)-3),1,FIND("_",RIGHT(B7152,LEN(B7152)-3))-1)</f>
        <v>Skrubtudse</v>
      </c>
      <c r="J7152" s="61" t="str">
        <f aca="false">TRIM(SUBSTITUTE(RIGHT(B7152,FIND(I7152,B7152)+1),"_",""))</f>
        <v>eDNA</v>
      </c>
      <c r="K7152" s="0" t="str">
        <f aca="false">IFERROR(VALUE(SUBSTITUTE(E7152,".",",")),E7152)</f>
        <v>No Ct</v>
      </c>
      <c r="L7152" s="61" t="str">
        <f aca="false">IF(J7152="PosK",SUMIFS(K:K,J:J,"PosK",H:H,H7152),"")</f>
        <v/>
      </c>
      <c r="M7152" s="61" t="str">
        <f aca="false">IF(J7152="PosK",SUMIFS(K:K,J:J,"NegK",H:H,H7152),"")</f>
        <v/>
      </c>
      <c r="N7152" s="61" t="str">
        <f aca="false">IF(J7152="PosK",SUMIFS(K:K,J:J,"eDNA",H:H,H7152),"")</f>
        <v/>
      </c>
      <c r="Q7152" s="62"/>
    </row>
    <row r="7153" customFormat="false" ht="14.25" hidden="false" customHeight="false" outlineLevel="0" collapsed="false">
      <c r="A7153" s="0" t="s">
        <v>824</v>
      </c>
      <c r="B7153" s="52" t="s">
        <v>974</v>
      </c>
      <c r="C7153" s="52" t="s">
        <v>751</v>
      </c>
      <c r="D7153" s="53" t="n">
        <v>0.1</v>
      </c>
      <c r="E7153" s="53" t="s">
        <v>748</v>
      </c>
      <c r="F7153" s="0" t="s">
        <v>1427</v>
      </c>
      <c r="G7153" s="0" t="str">
        <f aca="false">LEFT(B7153,2)</f>
        <v>10</v>
      </c>
      <c r="H7153" s="0" t="str">
        <f aca="false">I7153&amp;"_"&amp;G7153&amp;"_"&amp;F7153</f>
        <v>Skrubtudse_10_20190411_DL2018118_HjoerringGymOgHF_koersel1</v>
      </c>
      <c r="I7153" s="61" t="str">
        <f aca="false">MID(RIGHT(B7153,LEN(B7153)-3),1,FIND("_",RIGHT(B7153,LEN(B7153)-3))-1)</f>
        <v>Skrubtudse</v>
      </c>
      <c r="J7153" s="61" t="str">
        <f aca="false">TRIM(SUBSTITUTE(RIGHT(B7153,FIND(I7153,B7153)+1),"_",""))</f>
        <v>eDNA</v>
      </c>
      <c r="K7153" s="0" t="str">
        <f aca="false">IFERROR(VALUE(SUBSTITUTE(E7153,".",",")),E7153)</f>
        <v>No Ct</v>
      </c>
      <c r="L7153" s="61" t="str">
        <f aca="false">IF(J7153="PosK",SUMIFS(K:K,J:J,"PosK",H:H,H7153),"")</f>
        <v/>
      </c>
      <c r="M7153" s="61" t="str">
        <f aca="false">IF(J7153="PosK",SUMIFS(K:K,J:J,"NegK",H:H,H7153),"")</f>
        <v/>
      </c>
      <c r="N7153" s="61" t="str">
        <f aca="false">IF(J7153="PosK",SUMIFS(K:K,J:J,"eDNA",H:H,H7153),"")</f>
        <v/>
      </c>
      <c r="P7153" s="62"/>
      <c r="T7153" s="63"/>
      <c r="W7153" s="64"/>
    </row>
    <row r="7154" customFormat="false" ht="14.25" hidden="false" customHeight="false" outlineLevel="0" collapsed="false">
      <c r="A7154" s="0" t="s">
        <v>826</v>
      </c>
      <c r="B7154" s="52" t="s">
        <v>976</v>
      </c>
      <c r="C7154" s="52" t="s">
        <v>743</v>
      </c>
      <c r="D7154" s="53" t="n">
        <v>0.1</v>
      </c>
      <c r="E7154" s="53" t="s">
        <v>748</v>
      </c>
      <c r="F7154" s="0" t="s">
        <v>1427</v>
      </c>
      <c r="G7154" s="0" t="str">
        <f aca="false">LEFT(B7154,2)</f>
        <v>11</v>
      </c>
      <c r="H7154" s="0" t="str">
        <f aca="false">I7154&amp;"_"&amp;G7154&amp;"_"&amp;F7154</f>
        <v>Bjergsalamander_11_20190411_DL2018118_HjoerringGymOgHF_koersel1</v>
      </c>
      <c r="I7154" s="61" t="str">
        <f aca="false">MID(RIGHT(B7154,LEN(B7154)-3),1,FIND("_",RIGHT(B7154,LEN(B7154)-3))-1)</f>
        <v>Bjergsalamander</v>
      </c>
      <c r="J7154" s="61" t="str">
        <f aca="false">TRIM(SUBSTITUTE(RIGHT(B7154,FIND(I7154,B7154)+1),"_",""))</f>
        <v>PosK</v>
      </c>
      <c r="K7154" s="0" t="str">
        <f aca="false">IFERROR(VALUE(SUBSTITUTE(E7154,".",",")),E7154)</f>
        <v>No Ct</v>
      </c>
      <c r="L7154" s="61" t="n">
        <f aca="false">IF(J7154="PosK",SUMIFS(K:K,J:J,"PosK",H:H,H7154),"")</f>
        <v>0</v>
      </c>
      <c r="M7154" s="61" t="n">
        <f aca="false">IF(J7154="PosK",SUMIFS(K:K,J:J,"NegK",H:H,H7154),"")</f>
        <v>0</v>
      </c>
      <c r="N7154" s="61" t="n">
        <f aca="false">IF(J7154="PosK",SUMIFS(K:K,J:J,"eDNA",H:H,H7154),"")</f>
        <v>0</v>
      </c>
      <c r="P7154" s="62" t="n">
        <f aca="false">IF(K7156="No Ct",0,K7156)</f>
        <v>0</v>
      </c>
      <c r="Q7154" s="62" t="n">
        <f aca="false">IF(K7157="No Ct",0,K7157)</f>
        <v>0</v>
      </c>
      <c r="R7154" s="0" t="str">
        <f aca="false">IF(AND(L7154&gt;0,M7154=0),"Valid","Invalid")</f>
        <v>Invalid</v>
      </c>
      <c r="S7154" s="0" t="str">
        <f aca="false">IF(OR(P7154&gt;1,Q7154&gt;1),"Present","Absent")</f>
        <v>Absent</v>
      </c>
      <c r="T7154" s="63" t="str">
        <f aca="false">IF(OR(AND(P7154&gt;1,P7154&lt;41),AND(Q7154&gt;1,Q7154&lt;41)),"Ct&lt;41","Ct&gt;41")</f>
        <v>Ct&gt;41</v>
      </c>
      <c r="U7154" s="0" t="str">
        <f aca="false">I7154</f>
        <v>Bjergsalamander</v>
      </c>
      <c r="V7154" s="0" t="str">
        <f aca="false">MID(F7154,10,9)</f>
        <v>DL2018118</v>
      </c>
      <c r="W7154" s="64" t="str">
        <f aca="false">V7154&amp;"_"&amp;U7154&amp;"_"&amp;R7154&amp;"_"&amp;S7154&amp;"_"&amp;T7154</f>
        <v>DL2018118_Bjergsalamander_Invalid_Absent_Ct&gt;41</v>
      </c>
    </row>
    <row r="7155" customFormat="false" ht="14.25" hidden="false" customHeight="false" outlineLevel="0" collapsed="false">
      <c r="A7155" s="0" t="s">
        <v>828</v>
      </c>
      <c r="B7155" s="52" t="s">
        <v>977</v>
      </c>
      <c r="C7155" s="52" t="s">
        <v>747</v>
      </c>
      <c r="D7155" s="53" t="n">
        <v>0.1</v>
      </c>
      <c r="E7155" s="53" t="s">
        <v>748</v>
      </c>
      <c r="F7155" s="0" t="s">
        <v>1427</v>
      </c>
      <c r="G7155" s="0" t="str">
        <f aca="false">LEFT(B7155,2)</f>
        <v>11</v>
      </c>
      <c r="H7155" s="0" t="str">
        <f aca="false">I7155&amp;"_"&amp;G7155&amp;"_"&amp;F7155</f>
        <v>Bjergsalamander_11_20190411_DL2018118_HjoerringGymOgHF_koersel1</v>
      </c>
      <c r="I7155" s="61" t="str">
        <f aca="false">MID(RIGHT(B7155,LEN(B7155)-3),1,FIND("_",RIGHT(B7155,LEN(B7155)-3))-1)</f>
        <v>Bjergsalamander</v>
      </c>
      <c r="J7155" s="61" t="str">
        <f aca="false">TRIM(SUBSTITUTE(RIGHT(B7155,FIND(I7155,B7155)+1),"_",""))</f>
        <v>NegK</v>
      </c>
      <c r="K7155" s="0" t="str">
        <f aca="false">IFERROR(VALUE(SUBSTITUTE(E7155,".",",")),E7155)</f>
        <v>No Ct</v>
      </c>
      <c r="L7155" s="61" t="str">
        <f aca="false">IF(J7155="PosK",SUMIFS(K:K,J:J,"PosK",H:H,H7155),"")</f>
        <v/>
      </c>
      <c r="M7155" s="61" t="str">
        <f aca="false">IF(J7155="PosK",SUMIFS(K:K,J:J,"NegK",H:H,H7155),"")</f>
        <v/>
      </c>
      <c r="N7155" s="61" t="str">
        <f aca="false">IF(J7155="PosK",SUMIFS(K:K,J:J,"eDNA",H:H,H7155),"")</f>
        <v/>
      </c>
    </row>
    <row r="7156" customFormat="false" ht="14.25" hidden="false" customHeight="false" outlineLevel="0" collapsed="false">
      <c r="A7156" s="0" t="s">
        <v>830</v>
      </c>
      <c r="B7156" s="52" t="s">
        <v>978</v>
      </c>
      <c r="C7156" s="52" t="s">
        <v>751</v>
      </c>
      <c r="D7156" s="53" t="n">
        <v>0.1</v>
      </c>
      <c r="E7156" s="53" t="s">
        <v>748</v>
      </c>
      <c r="F7156" s="0" t="s">
        <v>1427</v>
      </c>
      <c r="G7156" s="0" t="str">
        <f aca="false">LEFT(B7156,2)</f>
        <v>11</v>
      </c>
      <c r="H7156" s="0" t="str">
        <f aca="false">I7156&amp;"_"&amp;G7156&amp;"_"&amp;F7156</f>
        <v>Bjergsalamander_11_20190411_DL2018118_HjoerringGymOgHF_koersel1</v>
      </c>
      <c r="I7156" s="61" t="str">
        <f aca="false">MID(RIGHT(B7156,LEN(B7156)-3),1,FIND("_",RIGHT(B7156,LEN(B7156)-3))-1)</f>
        <v>Bjergsalamander</v>
      </c>
      <c r="J7156" s="61" t="str">
        <f aca="false">TRIM(SUBSTITUTE(RIGHT(B7156,FIND(I7156,B7156)+1),"_",""))</f>
        <v>eDNA</v>
      </c>
      <c r="K7156" s="0" t="str">
        <f aca="false">IFERROR(VALUE(SUBSTITUTE(E7156,".",",")),E7156)</f>
        <v>No Ct</v>
      </c>
      <c r="L7156" s="61" t="str">
        <f aca="false">IF(J7156="PosK",SUMIFS(K:K,J:J,"PosK",H:H,H7156),"")</f>
        <v/>
      </c>
      <c r="M7156" s="61" t="str">
        <f aca="false">IF(J7156="PosK",SUMIFS(K:K,J:J,"NegK",H:H,H7156),"")</f>
        <v/>
      </c>
      <c r="N7156" s="61" t="str">
        <f aca="false">IF(J7156="PosK",SUMIFS(K:K,J:J,"eDNA",H:H,H7156),"")</f>
        <v/>
      </c>
      <c r="Q7156" s="62"/>
    </row>
    <row r="7157" customFormat="false" ht="14.25" hidden="false" customHeight="false" outlineLevel="0" collapsed="false">
      <c r="A7157" s="0" t="s">
        <v>832</v>
      </c>
      <c r="B7157" s="52" t="s">
        <v>978</v>
      </c>
      <c r="C7157" s="52" t="s">
        <v>751</v>
      </c>
      <c r="D7157" s="53" t="n">
        <v>0.1</v>
      </c>
      <c r="E7157" s="53" t="s">
        <v>748</v>
      </c>
      <c r="F7157" s="0" t="s">
        <v>1427</v>
      </c>
      <c r="G7157" s="0" t="str">
        <f aca="false">LEFT(B7157,2)</f>
        <v>11</v>
      </c>
      <c r="H7157" s="0" t="str">
        <f aca="false">I7157&amp;"_"&amp;G7157&amp;"_"&amp;F7157</f>
        <v>Bjergsalamander_11_20190411_DL2018118_HjoerringGymOgHF_koersel1</v>
      </c>
      <c r="I7157" s="61" t="str">
        <f aca="false">MID(RIGHT(B7157,LEN(B7157)-3),1,FIND("_",RIGHT(B7157,LEN(B7157)-3))-1)</f>
        <v>Bjergsalamander</v>
      </c>
      <c r="J7157" s="61" t="str">
        <f aca="false">TRIM(SUBSTITUTE(RIGHT(B7157,FIND(I7157,B7157)+1),"_",""))</f>
        <v>eDNA</v>
      </c>
      <c r="K7157" s="0" t="str">
        <f aca="false">IFERROR(VALUE(SUBSTITUTE(E7157,".",",")),E7157)</f>
        <v>No Ct</v>
      </c>
      <c r="L7157" s="61" t="str">
        <f aca="false">IF(J7157="PosK",SUMIFS(K:K,J:J,"PosK",H:H,H7157),"")</f>
        <v/>
      </c>
      <c r="M7157" s="61" t="str">
        <f aca="false">IF(J7157="PosK",SUMIFS(K:K,J:J,"NegK",H:H,H7157),"")</f>
        <v/>
      </c>
      <c r="N7157" s="61" t="str">
        <f aca="false">IF(J7157="PosK",SUMIFS(K:K,J:J,"eDNA",H:H,H7157),"")</f>
        <v/>
      </c>
      <c r="P7157" s="62"/>
      <c r="T7157" s="63"/>
      <c r="W7157" s="64"/>
    </row>
    <row r="7158" customFormat="false" ht="14.25" hidden="false" customHeight="false" outlineLevel="0" collapsed="false">
      <c r="A7158" s="0" t="s">
        <v>834</v>
      </c>
      <c r="B7158" s="52" t="s">
        <v>981</v>
      </c>
      <c r="C7158" s="52" t="s">
        <v>747</v>
      </c>
      <c r="D7158" s="53" t="n">
        <v>0.1</v>
      </c>
      <c r="E7158" s="53" t="s">
        <v>748</v>
      </c>
      <c r="F7158" s="0" t="s">
        <v>1427</v>
      </c>
      <c r="G7158" s="0" t="str">
        <f aca="false">LEFT(B7158,2)</f>
        <v>12</v>
      </c>
      <c r="H7158" s="0" t="str">
        <f aca="false">I7158&amp;"_"&amp;G7158&amp;"_"&amp;F7158</f>
        <v>Latterfroe_12_20190411_DL2018118_HjoerringGymOgHF_koersel1</v>
      </c>
      <c r="I7158" s="61" t="str">
        <f aca="false">MID(RIGHT(B7158,LEN(B7158)-3),1,FIND("_",RIGHT(B7158,LEN(B7158)-3))-1)</f>
        <v>Latterfroe</v>
      </c>
      <c r="J7158" s="61" t="str">
        <f aca="false">TRIM(SUBSTITUTE(RIGHT(B7158,FIND(I7158,B7158)+1),"_",""))</f>
        <v>NegK</v>
      </c>
      <c r="K7158" s="0" t="str">
        <f aca="false">IFERROR(VALUE(SUBSTITUTE(E7158,".",",")),E7158)</f>
        <v>No Ct</v>
      </c>
      <c r="L7158" s="61" t="str">
        <f aca="false">IF(J7158="PosK",SUMIFS(K:K,J:J,"PosK",H:H,H7158),"")</f>
        <v/>
      </c>
      <c r="M7158" s="61" t="str">
        <f aca="false">IF(J7158="PosK",SUMIFS(K:K,J:J,"NegK",H:H,H7158),"")</f>
        <v/>
      </c>
      <c r="N7158" s="61" t="str">
        <f aca="false">IF(J7158="PosK",SUMIFS(K:K,J:J,"eDNA",H:H,H7158),"")</f>
        <v/>
      </c>
      <c r="P7158" s="62" t="n">
        <f aca="false">IF(K7160="No Ct",0,K7160)</f>
        <v>0</v>
      </c>
      <c r="Q7158" s="62" t="n">
        <f aca="false">IF(K7161="No Ct",0,K7161)</f>
        <v>0</v>
      </c>
      <c r="R7158" s="0" t="str">
        <f aca="false">IF(AND(L7158&gt;0,M7158=0),"Valid","Invalid")</f>
        <v>Invalid</v>
      </c>
      <c r="S7158" s="0" t="str">
        <f aca="false">IF(OR(P7158&gt;1,Q7158&gt;1),"Present","Absent")</f>
        <v>Absent</v>
      </c>
      <c r="T7158" s="63" t="str">
        <f aca="false">IF(OR(AND(P7158&gt;1,P7158&lt;41),AND(Q7158&gt;1,Q7158&lt;41)),"Ct&lt;41","Ct&gt;41")</f>
        <v>Ct&gt;41</v>
      </c>
      <c r="U7158" s="0" t="str">
        <f aca="false">I7158</f>
        <v>Latterfroe</v>
      </c>
      <c r="V7158" s="0" t="str">
        <f aca="false">MID(F7158,10,9)</f>
        <v>DL2018118</v>
      </c>
      <c r="W7158" s="64" t="str">
        <f aca="false">V7158&amp;"_"&amp;U7158&amp;"_"&amp;R7158&amp;"_"&amp;S7158&amp;"_"&amp;T7158</f>
        <v>DL2018118_Latterfroe_Invalid_Absent_Ct&gt;41</v>
      </c>
    </row>
    <row r="7159" customFormat="false" ht="14.25" hidden="false" customHeight="false" outlineLevel="0" collapsed="false">
      <c r="A7159" s="0" t="s">
        <v>836</v>
      </c>
      <c r="B7159" s="52" t="s">
        <v>980</v>
      </c>
      <c r="C7159" s="52" t="s">
        <v>743</v>
      </c>
      <c r="D7159" s="53" t="n">
        <v>0.1</v>
      </c>
      <c r="E7159" s="53" t="n">
        <v>38.06</v>
      </c>
      <c r="F7159" s="0" t="s">
        <v>1427</v>
      </c>
      <c r="G7159" s="0" t="str">
        <f aca="false">LEFT(B7159,2)</f>
        <v>12</v>
      </c>
      <c r="H7159" s="0" t="str">
        <f aca="false">I7159&amp;"_"&amp;G7159&amp;"_"&amp;F7159</f>
        <v>Latterfroe_12_20190411_DL2018118_HjoerringGymOgHF_koersel1</v>
      </c>
      <c r="I7159" s="61" t="str">
        <f aca="false">MID(RIGHT(B7159,LEN(B7159)-3),1,FIND("_",RIGHT(B7159,LEN(B7159)-3))-1)</f>
        <v>Latterfroe</v>
      </c>
      <c r="J7159" s="61" t="str">
        <f aca="false">TRIM(SUBSTITUTE(RIGHT(B7159,FIND(I7159,B7159)+1),"_",""))</f>
        <v>PosK</v>
      </c>
      <c r="K7159" s="0" t="n">
        <f aca="false">IFERROR(VALUE(SUBSTITUTE(E7159,".",",")),E7159)</f>
        <v>38.06</v>
      </c>
      <c r="L7159" s="61" t="n">
        <f aca="false">IF(J7159="PosK",SUMIFS(K:K,J:J,"PosK",H:H,H7159),"")</f>
        <v>38.06</v>
      </c>
      <c r="M7159" s="61" t="n">
        <f aca="false">IF(J7159="PosK",SUMIFS(K:K,J:J,"NegK",H:H,H7159),"")</f>
        <v>0</v>
      </c>
      <c r="N7159" s="61" t="n">
        <f aca="false">IF(J7159="PosK",SUMIFS(K:K,J:J,"eDNA",H:H,H7159),"")</f>
        <v>0</v>
      </c>
    </row>
    <row r="7160" customFormat="false" ht="14.25" hidden="false" customHeight="false" outlineLevel="0" collapsed="false">
      <c r="A7160" s="0" t="s">
        <v>838</v>
      </c>
      <c r="B7160" s="52" t="s">
        <v>982</v>
      </c>
      <c r="C7160" s="52" t="s">
        <v>751</v>
      </c>
      <c r="D7160" s="53" t="n">
        <v>0.1</v>
      </c>
      <c r="E7160" s="53" t="s">
        <v>748</v>
      </c>
      <c r="F7160" s="0" t="s">
        <v>1427</v>
      </c>
      <c r="G7160" s="0" t="str">
        <f aca="false">LEFT(B7160,2)</f>
        <v>12</v>
      </c>
      <c r="H7160" s="0" t="str">
        <f aca="false">I7160&amp;"_"&amp;G7160&amp;"_"&amp;F7160</f>
        <v>Latterfroe_12_20190411_DL2018118_HjoerringGymOgHF_koersel1</v>
      </c>
      <c r="I7160" s="61" t="str">
        <f aca="false">MID(RIGHT(B7160,LEN(B7160)-3),1,FIND("_",RIGHT(B7160,LEN(B7160)-3))-1)</f>
        <v>Latterfroe</v>
      </c>
      <c r="J7160" s="61" t="str">
        <f aca="false">TRIM(SUBSTITUTE(RIGHT(B7160,FIND(I7160,B7160)+1),"_",""))</f>
        <v>eDNA</v>
      </c>
      <c r="K7160" s="0" t="str">
        <f aca="false">IFERROR(VALUE(SUBSTITUTE(E7160,".",",")),E7160)</f>
        <v>No Ct</v>
      </c>
      <c r="L7160" s="61" t="str">
        <f aca="false">IF(J7160="PosK",SUMIFS(K:K,J:J,"PosK",H:H,H7160),"")</f>
        <v/>
      </c>
      <c r="M7160" s="61" t="str">
        <f aca="false">IF(J7160="PosK",SUMIFS(K:K,J:J,"NegK",H:H,H7160),"")</f>
        <v/>
      </c>
      <c r="N7160" s="61" t="str">
        <f aca="false">IF(J7160="PosK",SUMIFS(K:K,J:J,"eDNA",H:H,H7160),"")</f>
        <v/>
      </c>
      <c r="Q7160" s="62"/>
    </row>
    <row r="7161" customFormat="false" ht="14.25" hidden="false" customHeight="false" outlineLevel="0" collapsed="false">
      <c r="A7161" s="0" t="s">
        <v>840</v>
      </c>
      <c r="B7161" s="52" t="s">
        <v>982</v>
      </c>
      <c r="C7161" s="52" t="s">
        <v>751</v>
      </c>
      <c r="D7161" s="53" t="n">
        <v>0.1</v>
      </c>
      <c r="E7161" s="53" t="s">
        <v>748</v>
      </c>
      <c r="F7161" s="0" t="s">
        <v>1427</v>
      </c>
      <c r="G7161" s="0" t="str">
        <f aca="false">LEFT(B7161,2)</f>
        <v>12</v>
      </c>
      <c r="H7161" s="0" t="str">
        <f aca="false">I7161&amp;"_"&amp;G7161&amp;"_"&amp;F7161</f>
        <v>Latterfroe_12_20190411_DL2018118_HjoerringGymOgHF_koersel1</v>
      </c>
      <c r="I7161" s="61" t="str">
        <f aca="false">MID(RIGHT(B7161,LEN(B7161)-3),1,FIND("_",RIGHT(B7161,LEN(B7161)-3))-1)</f>
        <v>Latterfroe</v>
      </c>
      <c r="J7161" s="61" t="str">
        <f aca="false">TRIM(SUBSTITUTE(RIGHT(B7161,FIND(I7161,B7161)+1),"_",""))</f>
        <v>eDNA</v>
      </c>
      <c r="K7161" s="0" t="str">
        <f aca="false">IFERROR(VALUE(SUBSTITUTE(E7161,".",",")),E7161)</f>
        <v>No Ct</v>
      </c>
      <c r="L7161" s="61" t="str">
        <f aca="false">IF(J7161="PosK",SUMIFS(K:K,J:J,"PosK",H:H,H7161),"")</f>
        <v/>
      </c>
      <c r="M7161" s="61" t="str">
        <f aca="false">IF(J7161="PosK",SUMIFS(K:K,J:J,"NegK",H:H,H7161),"")</f>
        <v/>
      </c>
      <c r="N7161" s="61" t="str">
        <f aca="false">IF(J7161="PosK",SUMIFS(K:K,J:J,"eDNA",H:H,H7161),"")</f>
        <v/>
      </c>
      <c r="P7161" s="62"/>
      <c r="T7161" s="63"/>
      <c r="W7161" s="64"/>
    </row>
    <row r="7162" customFormat="false" ht="14.25" hidden="false" customHeight="false" outlineLevel="0" collapsed="false">
      <c r="A7162" s="0" t="s">
        <v>842</v>
      </c>
      <c r="B7162" s="52" t="s">
        <v>984</v>
      </c>
      <c r="C7162" s="52" t="s">
        <v>743</v>
      </c>
      <c r="D7162" s="53" t="n">
        <v>0.1</v>
      </c>
      <c r="E7162" s="53" t="s">
        <v>748</v>
      </c>
      <c r="F7162" s="0" t="s">
        <v>1427</v>
      </c>
      <c r="G7162" s="0" t="str">
        <f aca="false">LEFT(B7162,2)</f>
        <v>13</v>
      </c>
      <c r="H7162" s="0" t="str">
        <f aca="false">I7162&amp;"_"&amp;G7162&amp;"_"&amp;F7162</f>
        <v>Spidssnudetfroe_13_20190411_DL2018118_HjoerringGymOgHF_koersel1</v>
      </c>
      <c r="I7162" s="61" t="str">
        <f aca="false">MID(RIGHT(B7162,LEN(B7162)-3),1,FIND("_",RIGHT(B7162,LEN(B7162)-3))-1)</f>
        <v>Spidssnudetfroe</v>
      </c>
      <c r="J7162" s="61" t="str">
        <f aca="false">TRIM(SUBSTITUTE(RIGHT(B7162,FIND(I7162,B7162)+1),"_",""))</f>
        <v>PosK</v>
      </c>
      <c r="K7162" s="0" t="str">
        <f aca="false">IFERROR(VALUE(SUBSTITUTE(E7162,".",",")),E7162)</f>
        <v>No Ct</v>
      </c>
      <c r="L7162" s="61" t="n">
        <f aca="false">IF(J7162="PosK",SUMIFS(K:K,J:J,"PosK",H:H,H7162),"")</f>
        <v>0</v>
      </c>
      <c r="M7162" s="61" t="n">
        <f aca="false">IF(J7162="PosK",SUMIFS(K:K,J:J,"NegK",H:H,H7162),"")</f>
        <v>0</v>
      </c>
      <c r="N7162" s="61" t="n">
        <f aca="false">IF(J7162="PosK",SUMIFS(K:K,J:J,"eDNA",H:H,H7162),"")</f>
        <v>0</v>
      </c>
      <c r="P7162" s="62" t="n">
        <f aca="false">IF(K7164="No Ct",0,K7164)</f>
        <v>0</v>
      </c>
      <c r="Q7162" s="62" t="n">
        <f aca="false">IF(K7165="No Ct",0,K7165)</f>
        <v>0</v>
      </c>
      <c r="R7162" s="0" t="str">
        <f aca="false">IF(AND(L7162&gt;0,M7162=0),"Valid","Invalid")</f>
        <v>Invalid</v>
      </c>
      <c r="S7162" s="0" t="str">
        <f aca="false">IF(OR(P7162&gt;1,Q7162&gt;1),"Present","Absent")</f>
        <v>Absent</v>
      </c>
      <c r="T7162" s="63" t="str">
        <f aca="false">IF(OR(AND(P7162&gt;1,P7162&lt;41),AND(Q7162&gt;1,Q7162&lt;41)),"Ct&lt;41","Ct&gt;41")</f>
        <v>Ct&gt;41</v>
      </c>
      <c r="U7162" s="0" t="str">
        <f aca="false">I7162</f>
        <v>Spidssnudetfroe</v>
      </c>
      <c r="V7162" s="0" t="str">
        <f aca="false">MID(F7162,10,9)</f>
        <v>DL2018118</v>
      </c>
      <c r="W7162" s="64" t="str">
        <f aca="false">V7162&amp;"_"&amp;U7162&amp;"_"&amp;R7162&amp;"_"&amp;S7162&amp;"_"&amp;T7162</f>
        <v>DL2018118_Spidssnudetfroe_Invalid_Absent_Ct&gt;41</v>
      </c>
    </row>
    <row r="7163" customFormat="false" ht="14.25" hidden="false" customHeight="false" outlineLevel="0" collapsed="false">
      <c r="A7163" s="0" t="s">
        <v>844</v>
      </c>
      <c r="B7163" s="52" t="s">
        <v>985</v>
      </c>
      <c r="C7163" s="52" t="s">
        <v>747</v>
      </c>
      <c r="D7163" s="53" t="n">
        <v>0.1</v>
      </c>
      <c r="E7163" s="53" t="s">
        <v>748</v>
      </c>
      <c r="F7163" s="0" t="s">
        <v>1427</v>
      </c>
      <c r="G7163" s="0" t="str">
        <f aca="false">LEFT(B7163,2)</f>
        <v>13</v>
      </c>
      <c r="H7163" s="0" t="str">
        <f aca="false">I7163&amp;"_"&amp;G7163&amp;"_"&amp;F7163</f>
        <v>Spidssnudetfroe_13_20190411_DL2018118_HjoerringGymOgHF_koersel1</v>
      </c>
      <c r="I7163" s="61" t="str">
        <f aca="false">MID(RIGHT(B7163,LEN(B7163)-3),1,FIND("_",RIGHT(B7163,LEN(B7163)-3))-1)</f>
        <v>Spidssnudetfroe</v>
      </c>
      <c r="J7163" s="61" t="str">
        <f aca="false">TRIM(SUBSTITUTE(RIGHT(B7163,FIND(I7163,B7163)+1),"_",""))</f>
        <v>NegK</v>
      </c>
      <c r="K7163" s="0" t="str">
        <f aca="false">IFERROR(VALUE(SUBSTITUTE(E7163,".",",")),E7163)</f>
        <v>No Ct</v>
      </c>
      <c r="L7163" s="61" t="str">
        <f aca="false">IF(J7163="PosK",SUMIFS(K:K,J:J,"PosK",H:H,H7163),"")</f>
        <v/>
      </c>
      <c r="M7163" s="61" t="str">
        <f aca="false">IF(J7163="PosK",SUMIFS(K:K,J:J,"NegK",H:H,H7163),"")</f>
        <v/>
      </c>
      <c r="N7163" s="61" t="str">
        <f aca="false">IF(J7163="PosK",SUMIFS(K:K,J:J,"eDNA",H:H,H7163),"")</f>
        <v/>
      </c>
    </row>
    <row r="7164" customFormat="false" ht="14.25" hidden="false" customHeight="false" outlineLevel="0" collapsed="false">
      <c r="A7164" s="0" t="s">
        <v>846</v>
      </c>
      <c r="B7164" s="52" t="s">
        <v>986</v>
      </c>
      <c r="C7164" s="52" t="s">
        <v>751</v>
      </c>
      <c r="D7164" s="53" t="n">
        <v>0.1</v>
      </c>
      <c r="E7164" s="53" t="s">
        <v>748</v>
      </c>
      <c r="F7164" s="0" t="s">
        <v>1427</v>
      </c>
      <c r="G7164" s="0" t="str">
        <f aca="false">LEFT(B7164,2)</f>
        <v>13</v>
      </c>
      <c r="H7164" s="0" t="str">
        <f aca="false">I7164&amp;"_"&amp;G7164&amp;"_"&amp;F7164</f>
        <v>Spidssnudetfroe_13_20190411_DL2018118_HjoerringGymOgHF_koersel1</v>
      </c>
      <c r="I7164" s="61" t="str">
        <f aca="false">MID(RIGHT(B7164,LEN(B7164)-3),1,FIND("_",RIGHT(B7164,LEN(B7164)-3))-1)</f>
        <v>Spidssnudetfroe</v>
      </c>
      <c r="J7164" s="61" t="str">
        <f aca="false">TRIM(SUBSTITUTE(RIGHT(B7164,FIND(I7164,B7164)+1),"_",""))</f>
        <v>eDNA</v>
      </c>
      <c r="K7164" s="0" t="str">
        <f aca="false">IFERROR(VALUE(SUBSTITUTE(E7164,".",",")),E7164)</f>
        <v>No Ct</v>
      </c>
      <c r="L7164" s="61" t="str">
        <f aca="false">IF(J7164="PosK",SUMIFS(K:K,J:J,"PosK",H:H,H7164),"")</f>
        <v/>
      </c>
      <c r="M7164" s="61" t="str">
        <f aca="false">IF(J7164="PosK",SUMIFS(K:K,J:J,"NegK",H:H,H7164),"")</f>
        <v/>
      </c>
      <c r="N7164" s="61" t="str">
        <f aca="false">IF(J7164="PosK",SUMIFS(K:K,J:J,"eDNA",H:H,H7164),"")</f>
        <v/>
      </c>
      <c r="Q7164" s="62"/>
    </row>
    <row r="7165" customFormat="false" ht="14.25" hidden="false" customHeight="false" outlineLevel="0" collapsed="false">
      <c r="A7165" s="0" t="s">
        <v>848</v>
      </c>
      <c r="B7165" s="52" t="s">
        <v>986</v>
      </c>
      <c r="C7165" s="52" t="s">
        <v>751</v>
      </c>
      <c r="D7165" s="53" t="n">
        <v>0.1</v>
      </c>
      <c r="E7165" s="53" t="s">
        <v>748</v>
      </c>
      <c r="F7165" s="0" t="s">
        <v>1427</v>
      </c>
      <c r="G7165" s="0" t="str">
        <f aca="false">LEFT(B7165,2)</f>
        <v>13</v>
      </c>
      <c r="H7165" s="0" t="str">
        <f aca="false">I7165&amp;"_"&amp;G7165&amp;"_"&amp;F7165</f>
        <v>Spidssnudetfroe_13_20190411_DL2018118_HjoerringGymOgHF_koersel1</v>
      </c>
      <c r="I7165" s="61" t="str">
        <f aca="false">MID(RIGHT(B7165,LEN(B7165)-3),1,FIND("_",RIGHT(B7165,LEN(B7165)-3))-1)</f>
        <v>Spidssnudetfroe</v>
      </c>
      <c r="J7165" s="61" t="str">
        <f aca="false">TRIM(SUBSTITUTE(RIGHT(B7165,FIND(I7165,B7165)+1),"_",""))</f>
        <v>eDNA</v>
      </c>
      <c r="K7165" s="0" t="str">
        <f aca="false">IFERROR(VALUE(SUBSTITUTE(E7165,".",",")),E7165)</f>
        <v>No Ct</v>
      </c>
      <c r="L7165" s="61" t="str">
        <f aca="false">IF(J7165="PosK",SUMIFS(K:K,J:J,"PosK",H:H,H7165),"")</f>
        <v/>
      </c>
      <c r="M7165" s="61" t="str">
        <f aca="false">IF(J7165="PosK",SUMIFS(K:K,J:J,"NegK",H:H,H7165),"")</f>
        <v/>
      </c>
      <c r="N7165" s="61" t="str">
        <f aca="false">IF(J7165="PosK",SUMIFS(K:K,J:J,"eDNA",H:H,H7165),"")</f>
        <v/>
      </c>
      <c r="P7165" s="62"/>
      <c r="T7165" s="63"/>
      <c r="W7165" s="64"/>
    </row>
    <row r="7166" customFormat="false" ht="14.25" hidden="false" customHeight="false" outlineLevel="0" collapsed="false">
      <c r="A7166" s="0" t="s">
        <v>849</v>
      </c>
      <c r="B7166" s="52" t="s">
        <v>987</v>
      </c>
      <c r="C7166" s="52" t="s">
        <v>743</v>
      </c>
      <c r="D7166" s="53" t="n">
        <v>0.1</v>
      </c>
      <c r="E7166" s="53" t="s">
        <v>748</v>
      </c>
      <c r="F7166" s="0" t="s">
        <v>1427</v>
      </c>
      <c r="G7166" s="0" t="str">
        <f aca="false">LEFT(B7166,2)</f>
        <v>14</v>
      </c>
      <c r="H7166" s="0" t="str">
        <f aca="false">I7166&amp;"_"&amp;G7166&amp;"_"&amp;F7166</f>
        <v>Spidssnudetfroe_14_20190411_DL2018118_HjoerringGymOgHF_koersel1</v>
      </c>
      <c r="I7166" s="61" t="str">
        <f aca="false">MID(RIGHT(B7166,LEN(B7166)-3),1,FIND("_",RIGHT(B7166,LEN(B7166)-3))-1)</f>
        <v>Spidssnudetfroe</v>
      </c>
      <c r="J7166" s="61" t="str">
        <f aca="false">TRIM(SUBSTITUTE(RIGHT(B7166,FIND(I7166,B7166)+1),"_",""))</f>
        <v>PosK</v>
      </c>
      <c r="K7166" s="0" t="str">
        <f aca="false">IFERROR(VALUE(SUBSTITUTE(E7166,".",",")),E7166)</f>
        <v>No Ct</v>
      </c>
      <c r="L7166" s="61" t="n">
        <f aca="false">IF(J7166="PosK",SUMIFS(K:K,J:J,"PosK",H:H,H7166),"")</f>
        <v>0</v>
      </c>
      <c r="M7166" s="61" t="n">
        <f aca="false">IF(J7166="PosK",SUMIFS(K:K,J:J,"NegK",H:H,H7166),"")</f>
        <v>0</v>
      </c>
      <c r="N7166" s="61" t="n">
        <f aca="false">IF(J7166="PosK",SUMIFS(K:K,J:J,"eDNA",H:H,H7166),"")</f>
        <v>0</v>
      </c>
      <c r="P7166" s="62" t="n">
        <f aca="false">IF(K7168="No Ct",0,K7168)</f>
        <v>0</v>
      </c>
      <c r="Q7166" s="62" t="n">
        <f aca="false">IF(K7169="No Ct",0,K7169)</f>
        <v>0</v>
      </c>
      <c r="R7166" s="0" t="str">
        <f aca="false">IF(AND(L7166&gt;0,M7166=0),"Valid","Invalid")</f>
        <v>Invalid</v>
      </c>
      <c r="S7166" s="0" t="str">
        <f aca="false">IF(OR(P7166&gt;1,Q7166&gt;1),"Present","Absent")</f>
        <v>Absent</v>
      </c>
      <c r="T7166" s="63" t="str">
        <f aca="false">IF(OR(AND(P7166&gt;1,P7166&lt;41),AND(Q7166&gt;1,Q7166&lt;41)),"Ct&lt;41","Ct&gt;41")</f>
        <v>Ct&gt;41</v>
      </c>
      <c r="U7166" s="0" t="str">
        <f aca="false">I7166</f>
        <v>Spidssnudetfroe</v>
      </c>
      <c r="V7166" s="0" t="str">
        <f aca="false">MID(F7166,10,9)</f>
        <v>DL2018118</v>
      </c>
      <c r="W7166" s="64" t="str">
        <f aca="false">V7166&amp;"_"&amp;U7166&amp;"_"&amp;R7166&amp;"_"&amp;S7166&amp;"_"&amp;T7166</f>
        <v>DL2018118_Spidssnudetfroe_Invalid_Absent_Ct&gt;41</v>
      </c>
    </row>
    <row r="7167" customFormat="false" ht="14.25" hidden="false" customHeight="false" outlineLevel="0" collapsed="false">
      <c r="A7167" s="0" t="s">
        <v>851</v>
      </c>
      <c r="B7167" s="52" t="s">
        <v>988</v>
      </c>
      <c r="C7167" s="52" t="s">
        <v>747</v>
      </c>
      <c r="D7167" s="53" t="n">
        <v>0.1</v>
      </c>
      <c r="E7167" s="53" t="s">
        <v>748</v>
      </c>
      <c r="F7167" s="0" t="s">
        <v>1427</v>
      </c>
      <c r="G7167" s="0" t="str">
        <f aca="false">LEFT(B7167,2)</f>
        <v>14</v>
      </c>
      <c r="H7167" s="0" t="str">
        <f aca="false">I7167&amp;"_"&amp;G7167&amp;"_"&amp;F7167</f>
        <v>Spidssnudetfroe_14_20190411_DL2018118_HjoerringGymOgHF_koersel1</v>
      </c>
      <c r="I7167" s="61" t="str">
        <f aca="false">MID(RIGHT(B7167,LEN(B7167)-3),1,FIND("_",RIGHT(B7167,LEN(B7167)-3))-1)</f>
        <v>Spidssnudetfroe</v>
      </c>
      <c r="J7167" s="61" t="str">
        <f aca="false">TRIM(SUBSTITUTE(RIGHT(B7167,FIND(I7167,B7167)+1),"_",""))</f>
        <v>NegK</v>
      </c>
      <c r="K7167" s="0" t="str">
        <f aca="false">IFERROR(VALUE(SUBSTITUTE(E7167,".",",")),E7167)</f>
        <v>No Ct</v>
      </c>
      <c r="L7167" s="61" t="str">
        <f aca="false">IF(J7167="PosK",SUMIFS(K:K,J:J,"PosK",H:H,H7167),"")</f>
        <v/>
      </c>
      <c r="M7167" s="61" t="str">
        <f aca="false">IF(J7167="PosK",SUMIFS(K:K,J:J,"NegK",H:H,H7167),"")</f>
        <v/>
      </c>
      <c r="N7167" s="61" t="str">
        <f aca="false">IF(J7167="PosK",SUMIFS(K:K,J:J,"eDNA",H:H,H7167),"")</f>
        <v/>
      </c>
    </row>
    <row r="7168" customFormat="false" ht="14.25" hidden="false" customHeight="false" outlineLevel="0" collapsed="false">
      <c r="A7168" s="0" t="s">
        <v>853</v>
      </c>
      <c r="B7168" s="52" t="s">
        <v>989</v>
      </c>
      <c r="C7168" s="52" t="s">
        <v>751</v>
      </c>
      <c r="D7168" s="53" t="n">
        <v>0.1</v>
      </c>
      <c r="E7168" s="53" t="s">
        <v>748</v>
      </c>
      <c r="F7168" s="0" t="s">
        <v>1427</v>
      </c>
      <c r="G7168" s="0" t="str">
        <f aca="false">LEFT(B7168,2)</f>
        <v>14</v>
      </c>
      <c r="H7168" s="0" t="str">
        <f aca="false">I7168&amp;"_"&amp;G7168&amp;"_"&amp;F7168</f>
        <v>Spidssnudetfroe_14_20190411_DL2018118_HjoerringGymOgHF_koersel1</v>
      </c>
      <c r="I7168" s="61" t="str">
        <f aca="false">MID(RIGHT(B7168,LEN(B7168)-3),1,FIND("_",RIGHT(B7168,LEN(B7168)-3))-1)</f>
        <v>Spidssnudetfroe</v>
      </c>
      <c r="J7168" s="61" t="str">
        <f aca="false">TRIM(SUBSTITUTE(RIGHT(B7168,FIND(I7168,B7168)+1),"_",""))</f>
        <v>eDNA</v>
      </c>
      <c r="K7168" s="0" t="str">
        <f aca="false">IFERROR(VALUE(SUBSTITUTE(E7168,".",",")),E7168)</f>
        <v>No Ct</v>
      </c>
      <c r="L7168" s="61" t="str">
        <f aca="false">IF(J7168="PosK",SUMIFS(K:K,J:J,"PosK",H:H,H7168),"")</f>
        <v/>
      </c>
      <c r="M7168" s="61" t="str">
        <f aca="false">IF(J7168="PosK",SUMIFS(K:K,J:J,"NegK",H:H,H7168),"")</f>
        <v/>
      </c>
      <c r="N7168" s="61" t="str">
        <f aca="false">IF(J7168="PosK",SUMIFS(K:K,J:J,"eDNA",H:H,H7168),"")</f>
        <v/>
      </c>
      <c r="Q7168" s="62"/>
    </row>
    <row r="7169" customFormat="false" ht="14.25" hidden="false" customHeight="false" outlineLevel="0" collapsed="false">
      <c r="A7169" s="0" t="s">
        <v>855</v>
      </c>
      <c r="B7169" s="52" t="s">
        <v>989</v>
      </c>
      <c r="C7169" s="52" t="s">
        <v>751</v>
      </c>
      <c r="D7169" s="53" t="n">
        <v>0.1</v>
      </c>
      <c r="E7169" s="53" t="s">
        <v>748</v>
      </c>
      <c r="F7169" s="0" t="s">
        <v>1427</v>
      </c>
      <c r="G7169" s="0" t="str">
        <f aca="false">LEFT(B7169,2)</f>
        <v>14</v>
      </c>
      <c r="H7169" s="0" t="str">
        <f aca="false">I7169&amp;"_"&amp;G7169&amp;"_"&amp;F7169</f>
        <v>Spidssnudetfroe_14_20190411_DL2018118_HjoerringGymOgHF_koersel1</v>
      </c>
      <c r="I7169" s="61" t="str">
        <f aca="false">MID(RIGHT(B7169,LEN(B7169)-3),1,FIND("_",RIGHT(B7169,LEN(B7169)-3))-1)</f>
        <v>Spidssnudetfroe</v>
      </c>
      <c r="J7169" s="61" t="str">
        <f aca="false">TRIM(SUBSTITUTE(RIGHT(B7169,FIND(I7169,B7169)+1),"_",""))</f>
        <v>eDNA</v>
      </c>
      <c r="K7169" s="0" t="str">
        <f aca="false">IFERROR(VALUE(SUBSTITUTE(E7169,".",",")),E7169)</f>
        <v>No Ct</v>
      </c>
      <c r="L7169" s="61" t="str">
        <f aca="false">IF(J7169="PosK",SUMIFS(K:K,J:J,"PosK",H:H,H7169),"")</f>
        <v/>
      </c>
      <c r="M7169" s="61" t="str">
        <f aca="false">IF(J7169="PosK",SUMIFS(K:K,J:J,"NegK",H:H,H7169),"")</f>
        <v/>
      </c>
      <c r="N7169" s="61" t="str">
        <f aca="false">IF(J7169="PosK",SUMIFS(K:K,J:J,"eDNA",H:H,H7169),"")</f>
        <v/>
      </c>
      <c r="P7169" s="62"/>
      <c r="T7169" s="63"/>
      <c r="W7169" s="64"/>
    </row>
    <row r="7170" customFormat="false" ht="14.25" hidden="false" customHeight="false" outlineLevel="0" collapsed="false">
      <c r="A7170" s="0" t="s">
        <v>856</v>
      </c>
      <c r="B7170" s="52" t="s">
        <v>990</v>
      </c>
      <c r="C7170" s="52" t="s">
        <v>743</v>
      </c>
      <c r="D7170" s="53" t="n">
        <v>0.1</v>
      </c>
      <c r="E7170" s="53" t="s">
        <v>748</v>
      </c>
      <c r="F7170" s="0" t="s">
        <v>1427</v>
      </c>
      <c r="G7170" s="0" t="str">
        <f aca="false">LEFT(B7170,2)</f>
        <v>15</v>
      </c>
      <c r="H7170" s="0" t="str">
        <f aca="false">I7170&amp;"_"&amp;G7170&amp;"_"&amp;F7170</f>
        <v>KortbenetGroenFroe_15_20190411_DL2018118_HjoerringGymOgHF_koersel1</v>
      </c>
      <c r="I7170" s="61" t="str">
        <f aca="false">MID(RIGHT(B7170,LEN(B7170)-3),1,FIND("_",RIGHT(B7170,LEN(B7170)-3))-1)</f>
        <v>KortbenetGroenFroe</v>
      </c>
      <c r="J7170" s="61" t="str">
        <f aca="false">TRIM(SUBSTITUTE(RIGHT(B7170,FIND(I7170,B7170)+1),"_",""))</f>
        <v>PosK</v>
      </c>
      <c r="K7170" s="0" t="str">
        <f aca="false">IFERROR(VALUE(SUBSTITUTE(E7170,".",",")),E7170)</f>
        <v>No Ct</v>
      </c>
      <c r="L7170" s="61" t="n">
        <f aca="false">IF(J7170="PosK",SUMIFS(K:K,J:J,"PosK",H:H,H7170),"")</f>
        <v>0</v>
      </c>
      <c r="M7170" s="61" t="n">
        <f aca="false">IF(J7170="PosK",SUMIFS(K:K,J:J,"NegK",H:H,H7170),"")</f>
        <v>0</v>
      </c>
      <c r="N7170" s="61" t="n">
        <f aca="false">IF(J7170="PosK",SUMIFS(K:K,J:J,"eDNA",H:H,H7170),"")</f>
        <v>0</v>
      </c>
      <c r="P7170" s="62" t="n">
        <f aca="false">IF(K7172="No Ct",0,K7172)</f>
        <v>0</v>
      </c>
      <c r="Q7170" s="62" t="n">
        <f aca="false">IF(K7173="No Ct",0,K7173)</f>
        <v>0</v>
      </c>
      <c r="R7170" s="0" t="str">
        <f aca="false">IF(AND(L7170&gt;0,M7170=0),"Valid","Invalid")</f>
        <v>Invalid</v>
      </c>
      <c r="S7170" s="0" t="str">
        <f aca="false">IF(OR(P7170&gt;1,Q7170&gt;1),"Present","Absent")</f>
        <v>Absent</v>
      </c>
      <c r="T7170" s="63" t="str">
        <f aca="false">IF(OR(AND(P7170&gt;1,P7170&lt;41),AND(Q7170&gt;1,Q7170&lt;41)),"Ct&lt;41","Ct&gt;41")</f>
        <v>Ct&gt;41</v>
      </c>
      <c r="U7170" s="0" t="str">
        <f aca="false">I7170</f>
        <v>KortbenetGroenFroe</v>
      </c>
      <c r="V7170" s="0" t="str">
        <f aca="false">MID(F7170,10,9)</f>
        <v>DL2018118</v>
      </c>
      <c r="W7170" s="64" t="str">
        <f aca="false">V7170&amp;"_"&amp;U7170&amp;"_"&amp;R7170&amp;"_"&amp;S7170&amp;"_"&amp;T7170</f>
        <v>DL2018118_KortbenetGroenFroe_Invalid_Absent_Ct&gt;41</v>
      </c>
    </row>
    <row r="7171" customFormat="false" ht="14.25" hidden="false" customHeight="false" outlineLevel="0" collapsed="false">
      <c r="A7171" s="0" t="s">
        <v>858</v>
      </c>
      <c r="B7171" s="52" t="s">
        <v>991</v>
      </c>
      <c r="C7171" s="52" t="s">
        <v>747</v>
      </c>
      <c r="D7171" s="53" t="n">
        <v>0.1</v>
      </c>
      <c r="E7171" s="53" t="s">
        <v>748</v>
      </c>
      <c r="F7171" s="0" t="s">
        <v>1427</v>
      </c>
      <c r="G7171" s="0" t="str">
        <f aca="false">LEFT(B7171,2)</f>
        <v>15</v>
      </c>
      <c r="H7171" s="0" t="str">
        <f aca="false">I7171&amp;"_"&amp;G7171&amp;"_"&amp;F7171</f>
        <v>KortbenetGroenFroe_15_20190411_DL2018118_HjoerringGymOgHF_koersel1</v>
      </c>
      <c r="I7171" s="61" t="str">
        <f aca="false">MID(RIGHT(B7171,LEN(B7171)-3),1,FIND("_",RIGHT(B7171,LEN(B7171)-3))-1)</f>
        <v>KortbenetGroenFroe</v>
      </c>
      <c r="J7171" s="61" t="str">
        <f aca="false">TRIM(SUBSTITUTE(RIGHT(B7171,FIND(I7171,B7171)+1),"_",""))</f>
        <v>NegK</v>
      </c>
      <c r="K7171" s="0" t="str">
        <f aca="false">IFERROR(VALUE(SUBSTITUTE(E7171,".",",")),E7171)</f>
        <v>No Ct</v>
      </c>
      <c r="L7171" s="61" t="str">
        <f aca="false">IF(J7171="PosK",SUMIFS(K:K,J:J,"PosK",H:H,H7171),"")</f>
        <v/>
      </c>
      <c r="M7171" s="61" t="str">
        <f aca="false">IF(J7171="PosK",SUMIFS(K:K,J:J,"NegK",H:H,H7171),"")</f>
        <v/>
      </c>
      <c r="N7171" s="61" t="str">
        <f aca="false">IF(J7171="PosK",SUMIFS(K:K,J:J,"eDNA",H:H,H7171),"")</f>
        <v/>
      </c>
    </row>
    <row r="7172" customFormat="false" ht="14.25" hidden="false" customHeight="false" outlineLevel="0" collapsed="false">
      <c r="A7172" s="0" t="s">
        <v>860</v>
      </c>
      <c r="B7172" s="52" t="s">
        <v>992</v>
      </c>
      <c r="C7172" s="52" t="s">
        <v>751</v>
      </c>
      <c r="D7172" s="53" t="n">
        <v>0.1</v>
      </c>
      <c r="E7172" s="53" t="s">
        <v>748</v>
      </c>
      <c r="F7172" s="0" t="s">
        <v>1427</v>
      </c>
      <c r="G7172" s="0" t="str">
        <f aca="false">LEFT(B7172,2)</f>
        <v>15</v>
      </c>
      <c r="H7172" s="0" t="str">
        <f aca="false">I7172&amp;"_"&amp;G7172&amp;"_"&amp;F7172</f>
        <v>KortbenetGroenFroe_15_20190411_DL2018118_HjoerringGymOgHF_koersel1</v>
      </c>
      <c r="I7172" s="61" t="str">
        <f aca="false">MID(RIGHT(B7172,LEN(B7172)-3),1,FIND("_",RIGHT(B7172,LEN(B7172)-3))-1)</f>
        <v>KortbenetGroenFroe</v>
      </c>
      <c r="J7172" s="61" t="str">
        <f aca="false">TRIM(SUBSTITUTE(RIGHT(B7172,FIND(I7172,B7172)+1),"_",""))</f>
        <v>eDNA</v>
      </c>
      <c r="K7172" s="0" t="str">
        <f aca="false">IFERROR(VALUE(SUBSTITUTE(E7172,".",",")),E7172)</f>
        <v>No Ct</v>
      </c>
      <c r="L7172" s="61" t="str">
        <f aca="false">IF(J7172="PosK",SUMIFS(K:K,J:J,"PosK",H:H,H7172),"")</f>
        <v/>
      </c>
      <c r="M7172" s="61" t="str">
        <f aca="false">IF(J7172="PosK",SUMIFS(K:K,J:J,"NegK",H:H,H7172),"")</f>
        <v/>
      </c>
      <c r="N7172" s="61" t="str">
        <f aca="false">IF(J7172="PosK",SUMIFS(K:K,J:J,"eDNA",H:H,H7172),"")</f>
        <v/>
      </c>
      <c r="Q7172" s="62"/>
    </row>
    <row r="7173" customFormat="false" ht="14.25" hidden="false" customHeight="false" outlineLevel="0" collapsed="false">
      <c r="A7173" s="0" t="s">
        <v>862</v>
      </c>
      <c r="B7173" s="52" t="s">
        <v>992</v>
      </c>
      <c r="C7173" s="52" t="s">
        <v>751</v>
      </c>
      <c r="D7173" s="53" t="n">
        <v>0.1</v>
      </c>
      <c r="E7173" s="53" t="s">
        <v>748</v>
      </c>
      <c r="F7173" s="0" t="s">
        <v>1427</v>
      </c>
      <c r="G7173" s="0" t="str">
        <f aca="false">LEFT(B7173,2)</f>
        <v>15</v>
      </c>
      <c r="H7173" s="0" t="str">
        <f aca="false">I7173&amp;"_"&amp;G7173&amp;"_"&amp;F7173</f>
        <v>KortbenetGroenFroe_15_20190411_DL2018118_HjoerringGymOgHF_koersel1</v>
      </c>
      <c r="I7173" s="61" t="str">
        <f aca="false">MID(RIGHT(B7173,LEN(B7173)-3),1,FIND("_",RIGHT(B7173,LEN(B7173)-3))-1)</f>
        <v>KortbenetGroenFroe</v>
      </c>
      <c r="J7173" s="61" t="str">
        <f aca="false">TRIM(SUBSTITUTE(RIGHT(B7173,FIND(I7173,B7173)+1),"_",""))</f>
        <v>eDNA</v>
      </c>
      <c r="K7173" s="0" t="str">
        <f aca="false">IFERROR(VALUE(SUBSTITUTE(E7173,".",",")),E7173)</f>
        <v>No Ct</v>
      </c>
      <c r="L7173" s="61" t="str">
        <f aca="false">IF(J7173="PosK",SUMIFS(K:K,J:J,"PosK",H:H,H7173),"")</f>
        <v/>
      </c>
      <c r="M7173" s="61" t="str">
        <f aca="false">IF(J7173="PosK",SUMIFS(K:K,J:J,"NegK",H:H,H7173),"")</f>
        <v/>
      </c>
      <c r="N7173" s="61" t="str">
        <f aca="false">IF(J7173="PosK",SUMIFS(K:K,J:J,"eDNA",H:H,H7173),"")</f>
        <v/>
      </c>
      <c r="P7173" s="62"/>
      <c r="T7173" s="63"/>
      <c r="W7173" s="64"/>
    </row>
    <row r="7174" customFormat="false" ht="14.25" hidden="false" customHeight="false" outlineLevel="0" collapsed="false">
      <c r="A7174" s="0" t="s">
        <v>863</v>
      </c>
      <c r="B7174" s="52" t="s">
        <v>993</v>
      </c>
      <c r="C7174" s="52" t="s">
        <v>743</v>
      </c>
      <c r="D7174" s="53" t="n">
        <v>0.1</v>
      </c>
      <c r="E7174" s="53" t="s">
        <v>748</v>
      </c>
      <c r="F7174" s="0" t="s">
        <v>1427</v>
      </c>
      <c r="G7174" s="0" t="str">
        <f aca="false">LEFT(B7174,2)</f>
        <v>16</v>
      </c>
      <c r="H7174" s="0" t="str">
        <f aca="false">I7174&amp;"_"&amp;G7174&amp;"_"&amp;F7174</f>
        <v>KortbenetGroenFroe_16_20190411_DL2018118_HjoerringGymOgHF_koersel1</v>
      </c>
      <c r="I7174" s="61" t="str">
        <f aca="false">MID(RIGHT(B7174,LEN(B7174)-3),1,FIND("_",RIGHT(B7174,LEN(B7174)-3))-1)</f>
        <v>KortbenetGroenFroe</v>
      </c>
      <c r="J7174" s="61" t="str">
        <f aca="false">TRIM(SUBSTITUTE(RIGHT(B7174,FIND(I7174,B7174)+1),"_",""))</f>
        <v>PosK</v>
      </c>
      <c r="K7174" s="0" t="str">
        <f aca="false">IFERROR(VALUE(SUBSTITUTE(E7174,".",",")),E7174)</f>
        <v>No Ct</v>
      </c>
      <c r="L7174" s="61" t="n">
        <f aca="false">IF(J7174="PosK",SUMIFS(K:K,J:J,"PosK",H:H,H7174),"")</f>
        <v>0</v>
      </c>
      <c r="M7174" s="61" t="n">
        <f aca="false">IF(J7174="PosK",SUMIFS(K:K,J:J,"NegK",H:H,H7174),"")</f>
        <v>0</v>
      </c>
      <c r="N7174" s="61" t="n">
        <f aca="false">IF(J7174="PosK",SUMIFS(K:K,J:J,"eDNA",H:H,H7174),"")</f>
        <v>0</v>
      </c>
      <c r="P7174" s="62" t="n">
        <f aca="false">IF(K7176="No Ct",0,K7176)</f>
        <v>0</v>
      </c>
      <c r="Q7174" s="62" t="n">
        <f aca="false">IF(K7177="No Ct",0,K7177)</f>
        <v>0</v>
      </c>
      <c r="R7174" s="0" t="str">
        <f aca="false">IF(AND(L7174&gt;0,M7174=0),"Valid","Invalid")</f>
        <v>Invalid</v>
      </c>
      <c r="S7174" s="0" t="str">
        <f aca="false">IF(OR(P7174&gt;1,Q7174&gt;1),"Present","Absent")</f>
        <v>Absent</v>
      </c>
      <c r="T7174" s="63" t="str">
        <f aca="false">IF(OR(AND(P7174&gt;1,P7174&lt;41),AND(Q7174&gt;1,Q7174&lt;41)),"Ct&lt;41","Ct&gt;41")</f>
        <v>Ct&gt;41</v>
      </c>
      <c r="U7174" s="0" t="str">
        <f aca="false">I7174</f>
        <v>KortbenetGroenFroe</v>
      </c>
      <c r="V7174" s="0" t="str">
        <f aca="false">MID(F7174,10,9)</f>
        <v>DL2018118</v>
      </c>
      <c r="W7174" s="64" t="str">
        <f aca="false">V7174&amp;"_"&amp;U7174&amp;"_"&amp;R7174&amp;"_"&amp;S7174&amp;"_"&amp;T7174</f>
        <v>DL2018118_KortbenetGroenFroe_Invalid_Absent_Ct&gt;41</v>
      </c>
    </row>
    <row r="7175" customFormat="false" ht="14.25" hidden="false" customHeight="false" outlineLevel="0" collapsed="false">
      <c r="A7175" s="0" t="s">
        <v>865</v>
      </c>
      <c r="B7175" s="52" t="s">
        <v>994</v>
      </c>
      <c r="C7175" s="52" t="s">
        <v>747</v>
      </c>
      <c r="D7175" s="53" t="n">
        <v>0.1</v>
      </c>
      <c r="E7175" s="53" t="s">
        <v>748</v>
      </c>
      <c r="F7175" s="0" t="s">
        <v>1427</v>
      </c>
      <c r="G7175" s="0" t="str">
        <f aca="false">LEFT(B7175,2)</f>
        <v>16</v>
      </c>
      <c r="H7175" s="0" t="str">
        <f aca="false">I7175&amp;"_"&amp;G7175&amp;"_"&amp;F7175</f>
        <v>KortbenetGroenFroe_16_20190411_DL2018118_HjoerringGymOgHF_koersel1</v>
      </c>
      <c r="I7175" s="61" t="str">
        <f aca="false">MID(RIGHT(B7175,LEN(B7175)-3),1,FIND("_",RIGHT(B7175,LEN(B7175)-3))-1)</f>
        <v>KortbenetGroenFroe</v>
      </c>
      <c r="J7175" s="61" t="str">
        <f aca="false">TRIM(SUBSTITUTE(RIGHT(B7175,FIND(I7175,B7175)+1),"_",""))</f>
        <v>NegK</v>
      </c>
      <c r="K7175" s="0" t="str">
        <f aca="false">IFERROR(VALUE(SUBSTITUTE(E7175,".",",")),E7175)</f>
        <v>No Ct</v>
      </c>
      <c r="L7175" s="61" t="str">
        <f aca="false">IF(J7175="PosK",SUMIFS(K:K,J:J,"PosK",H:H,H7175),"")</f>
        <v/>
      </c>
      <c r="M7175" s="61" t="str">
        <f aca="false">IF(J7175="PosK",SUMIFS(K:K,J:J,"NegK",H:H,H7175),"")</f>
        <v/>
      </c>
      <c r="N7175" s="61" t="str">
        <f aca="false">IF(J7175="PosK",SUMIFS(K:K,J:J,"eDNA",H:H,H7175),"")</f>
        <v/>
      </c>
    </row>
    <row r="7176" customFormat="false" ht="14.25" hidden="false" customHeight="false" outlineLevel="0" collapsed="false">
      <c r="A7176" s="0" t="s">
        <v>867</v>
      </c>
      <c r="B7176" s="52" t="s">
        <v>995</v>
      </c>
      <c r="C7176" s="52" t="s">
        <v>751</v>
      </c>
      <c r="D7176" s="53" t="n">
        <v>0.1</v>
      </c>
      <c r="E7176" s="53" t="s">
        <v>748</v>
      </c>
      <c r="F7176" s="0" t="s">
        <v>1427</v>
      </c>
      <c r="G7176" s="0" t="str">
        <f aca="false">LEFT(B7176,2)</f>
        <v>16</v>
      </c>
      <c r="H7176" s="0" t="str">
        <f aca="false">I7176&amp;"_"&amp;G7176&amp;"_"&amp;F7176</f>
        <v>KortbenetGroenFroe_16_20190411_DL2018118_HjoerringGymOgHF_koersel1</v>
      </c>
      <c r="I7176" s="61" t="str">
        <f aca="false">MID(RIGHT(B7176,LEN(B7176)-3),1,FIND("_",RIGHT(B7176,LEN(B7176)-3))-1)</f>
        <v>KortbenetGroenFroe</v>
      </c>
      <c r="J7176" s="61" t="str">
        <f aca="false">TRIM(SUBSTITUTE(RIGHT(B7176,FIND(I7176,B7176)+1),"_",""))</f>
        <v>eDNA</v>
      </c>
      <c r="K7176" s="0" t="str">
        <f aca="false">IFERROR(VALUE(SUBSTITUTE(E7176,".",",")),E7176)</f>
        <v>No Ct</v>
      </c>
      <c r="L7176" s="61" t="str">
        <f aca="false">IF(J7176="PosK",SUMIFS(K:K,J:J,"PosK",H:H,H7176),"")</f>
        <v/>
      </c>
      <c r="M7176" s="61" t="str">
        <f aca="false">IF(J7176="PosK",SUMIFS(K:K,J:J,"NegK",H:H,H7176),"")</f>
        <v/>
      </c>
      <c r="N7176" s="61" t="str">
        <f aca="false">IF(J7176="PosK",SUMIFS(K:K,J:J,"eDNA",H:H,H7176),"")</f>
        <v/>
      </c>
      <c r="Q7176" s="62"/>
    </row>
    <row r="7177" customFormat="false" ht="14.25" hidden="false" customHeight="false" outlineLevel="0" collapsed="false">
      <c r="A7177" s="0" t="s">
        <v>869</v>
      </c>
      <c r="B7177" s="52" t="s">
        <v>995</v>
      </c>
      <c r="C7177" s="52" t="s">
        <v>751</v>
      </c>
      <c r="D7177" s="53" t="n">
        <v>0.1</v>
      </c>
      <c r="E7177" s="53" t="s">
        <v>748</v>
      </c>
      <c r="F7177" s="0" t="s">
        <v>1427</v>
      </c>
      <c r="G7177" s="0" t="str">
        <f aca="false">LEFT(B7177,2)</f>
        <v>16</v>
      </c>
      <c r="H7177" s="0" t="str">
        <f aca="false">I7177&amp;"_"&amp;G7177&amp;"_"&amp;F7177</f>
        <v>KortbenetGroenFroe_16_20190411_DL2018118_HjoerringGymOgHF_koersel1</v>
      </c>
      <c r="I7177" s="61" t="str">
        <f aca="false">MID(RIGHT(B7177,LEN(B7177)-3),1,FIND("_",RIGHT(B7177,LEN(B7177)-3))-1)</f>
        <v>KortbenetGroenFroe</v>
      </c>
      <c r="J7177" s="61" t="str">
        <f aca="false">TRIM(SUBSTITUTE(RIGHT(B7177,FIND(I7177,B7177)+1),"_",""))</f>
        <v>eDNA</v>
      </c>
      <c r="K7177" s="0" t="str">
        <f aca="false">IFERROR(VALUE(SUBSTITUTE(E7177,".",",")),E7177)</f>
        <v>No Ct</v>
      </c>
      <c r="L7177" s="61" t="str">
        <f aca="false">IF(J7177="PosK",SUMIFS(K:K,J:J,"PosK",H:H,H7177),"")</f>
        <v/>
      </c>
      <c r="M7177" s="61" t="str">
        <f aca="false">IF(J7177="PosK",SUMIFS(K:K,J:J,"NegK",H:H,H7177),"")</f>
        <v/>
      </c>
      <c r="N7177" s="61" t="str">
        <f aca="false">IF(J7177="PosK",SUMIFS(K:K,J:J,"eDNA",H:H,H7177),"")</f>
        <v/>
      </c>
      <c r="P7177" s="62"/>
      <c r="T7177" s="63"/>
      <c r="W7177" s="64"/>
    </row>
    <row r="7178" customFormat="false" ht="14.25" hidden="false" customHeight="false" outlineLevel="0" collapsed="false">
      <c r="A7178" s="0" t="s">
        <v>870</v>
      </c>
      <c r="B7178" s="52" t="s">
        <v>996</v>
      </c>
      <c r="C7178" s="52" t="s">
        <v>743</v>
      </c>
      <c r="D7178" s="53" t="n">
        <v>0.1</v>
      </c>
      <c r="E7178" s="53" t="s">
        <v>748</v>
      </c>
      <c r="F7178" s="0" t="s">
        <v>1427</v>
      </c>
      <c r="G7178" s="0" t="str">
        <f aca="false">LEFT(B7178,2)</f>
        <v>17</v>
      </c>
      <c r="H7178" s="0" t="str">
        <f aca="false">I7178&amp;"_"&amp;G7178&amp;"_"&amp;F7178</f>
        <v>ButsnudetFroe_17_20190411_DL2018118_HjoerringGymOgHF_koersel1</v>
      </c>
      <c r="I7178" s="61" t="str">
        <f aca="false">MID(RIGHT(B7178,LEN(B7178)-3),1,FIND("_",RIGHT(B7178,LEN(B7178)-3))-1)</f>
        <v>ButsnudetFroe</v>
      </c>
      <c r="J7178" s="61" t="str">
        <f aca="false">TRIM(SUBSTITUTE(RIGHT(B7178,FIND(I7178,B7178)+1),"_",""))</f>
        <v>PosK</v>
      </c>
      <c r="K7178" s="0" t="str">
        <f aca="false">IFERROR(VALUE(SUBSTITUTE(E7178,".",",")),E7178)</f>
        <v>No Ct</v>
      </c>
      <c r="L7178" s="61" t="n">
        <f aca="false">IF(J7178="PosK",SUMIFS(K:K,J:J,"PosK",H:H,H7178),"")</f>
        <v>0</v>
      </c>
      <c r="M7178" s="61" t="n">
        <f aca="false">IF(J7178="PosK",SUMIFS(K:K,J:J,"NegK",H:H,H7178),"")</f>
        <v>0</v>
      </c>
      <c r="N7178" s="61" t="n">
        <f aca="false">IF(J7178="PosK",SUMIFS(K:K,J:J,"eDNA",H:H,H7178),"")</f>
        <v>0</v>
      </c>
      <c r="P7178" s="62" t="n">
        <f aca="false">IF(K7180="No Ct",0,K7180)</f>
        <v>0</v>
      </c>
      <c r="Q7178" s="62" t="n">
        <f aca="false">IF(K7181="No Ct",0,K7181)</f>
        <v>0</v>
      </c>
      <c r="R7178" s="0" t="str">
        <f aca="false">IF(AND(L7178&gt;0,M7178=0),"Valid","Invalid")</f>
        <v>Invalid</v>
      </c>
      <c r="S7178" s="0" t="str">
        <f aca="false">IF(OR(P7178&gt;1,Q7178&gt;1),"Present","Absent")</f>
        <v>Absent</v>
      </c>
      <c r="T7178" s="63" t="str">
        <f aca="false">IF(OR(AND(P7178&gt;1,P7178&lt;41),AND(Q7178&gt;1,Q7178&lt;41)),"Ct&lt;41","Ct&gt;41")</f>
        <v>Ct&gt;41</v>
      </c>
      <c r="U7178" s="0" t="str">
        <f aca="false">I7178</f>
        <v>ButsnudetFroe</v>
      </c>
      <c r="V7178" s="0" t="str">
        <f aca="false">MID(F7178,10,9)</f>
        <v>DL2018118</v>
      </c>
      <c r="W7178" s="64" t="str">
        <f aca="false">V7178&amp;"_"&amp;U7178&amp;"_"&amp;R7178&amp;"_"&amp;S7178&amp;"_"&amp;T7178</f>
        <v>DL2018118_ButsnudetFroe_Invalid_Absent_Ct&gt;41</v>
      </c>
    </row>
    <row r="7179" customFormat="false" ht="14.25" hidden="false" customHeight="false" outlineLevel="0" collapsed="false">
      <c r="A7179" s="0" t="s">
        <v>872</v>
      </c>
      <c r="B7179" s="52" t="s">
        <v>997</v>
      </c>
      <c r="C7179" s="52" t="s">
        <v>747</v>
      </c>
      <c r="D7179" s="53" t="n">
        <v>0.1</v>
      </c>
      <c r="E7179" s="53" t="s">
        <v>748</v>
      </c>
      <c r="F7179" s="0" t="s">
        <v>1427</v>
      </c>
      <c r="G7179" s="0" t="str">
        <f aca="false">LEFT(B7179,2)</f>
        <v>17</v>
      </c>
      <c r="H7179" s="0" t="str">
        <f aca="false">I7179&amp;"_"&amp;G7179&amp;"_"&amp;F7179</f>
        <v>ButsnudetFroe_17_20190411_DL2018118_HjoerringGymOgHF_koersel1</v>
      </c>
      <c r="I7179" s="61" t="str">
        <f aca="false">MID(RIGHT(B7179,LEN(B7179)-3),1,FIND("_",RIGHT(B7179,LEN(B7179)-3))-1)</f>
        <v>ButsnudetFroe</v>
      </c>
      <c r="J7179" s="61" t="str">
        <f aca="false">TRIM(SUBSTITUTE(RIGHT(B7179,FIND(I7179,B7179)+1),"_",""))</f>
        <v>NegK</v>
      </c>
      <c r="K7179" s="0" t="str">
        <f aca="false">IFERROR(VALUE(SUBSTITUTE(E7179,".",",")),E7179)</f>
        <v>No Ct</v>
      </c>
      <c r="L7179" s="61" t="str">
        <f aca="false">IF(J7179="PosK",SUMIFS(K:K,J:J,"PosK",H:H,H7179),"")</f>
        <v/>
      </c>
      <c r="M7179" s="61" t="str">
        <f aca="false">IF(J7179="PosK",SUMIFS(K:K,J:J,"NegK",H:H,H7179),"")</f>
        <v/>
      </c>
      <c r="N7179" s="61" t="str">
        <f aca="false">IF(J7179="PosK",SUMIFS(K:K,J:J,"eDNA",H:H,H7179),"")</f>
        <v/>
      </c>
    </row>
    <row r="7180" customFormat="false" ht="14.25" hidden="false" customHeight="false" outlineLevel="0" collapsed="false">
      <c r="A7180" s="0" t="s">
        <v>874</v>
      </c>
      <c r="B7180" s="52" t="s">
        <v>998</v>
      </c>
      <c r="C7180" s="52" t="s">
        <v>751</v>
      </c>
      <c r="D7180" s="53" t="n">
        <v>0.1</v>
      </c>
      <c r="E7180" s="53" t="s">
        <v>748</v>
      </c>
      <c r="F7180" s="0" t="s">
        <v>1427</v>
      </c>
      <c r="G7180" s="0" t="str">
        <f aca="false">LEFT(B7180,2)</f>
        <v>17</v>
      </c>
      <c r="H7180" s="0" t="str">
        <f aca="false">I7180&amp;"_"&amp;G7180&amp;"_"&amp;F7180</f>
        <v>ButsnudetFroe_17_20190411_DL2018118_HjoerringGymOgHF_koersel1</v>
      </c>
      <c r="I7180" s="61" t="str">
        <f aca="false">MID(RIGHT(B7180,LEN(B7180)-3),1,FIND("_",RIGHT(B7180,LEN(B7180)-3))-1)</f>
        <v>ButsnudetFroe</v>
      </c>
      <c r="J7180" s="61" t="str">
        <f aca="false">TRIM(SUBSTITUTE(RIGHT(B7180,FIND(I7180,B7180)+1),"_",""))</f>
        <v>eDNA</v>
      </c>
      <c r="K7180" s="0" t="str">
        <f aca="false">IFERROR(VALUE(SUBSTITUTE(E7180,".",",")),E7180)</f>
        <v>No Ct</v>
      </c>
      <c r="L7180" s="61" t="str">
        <f aca="false">IF(J7180="PosK",SUMIFS(K:K,J:J,"PosK",H:H,H7180),"")</f>
        <v/>
      </c>
      <c r="M7180" s="61" t="str">
        <f aca="false">IF(J7180="PosK",SUMIFS(K:K,J:J,"NegK",H:H,H7180),"")</f>
        <v/>
      </c>
      <c r="N7180" s="61" t="str">
        <f aca="false">IF(J7180="PosK",SUMIFS(K:K,J:J,"eDNA",H:H,H7180),"")</f>
        <v/>
      </c>
      <c r="Q7180" s="62"/>
    </row>
    <row r="7181" customFormat="false" ht="14.25" hidden="false" customHeight="false" outlineLevel="0" collapsed="false">
      <c r="A7181" s="0" t="s">
        <v>876</v>
      </c>
      <c r="B7181" s="52" t="s">
        <v>998</v>
      </c>
      <c r="C7181" s="52" t="s">
        <v>751</v>
      </c>
      <c r="D7181" s="53" t="n">
        <v>0.1</v>
      </c>
      <c r="E7181" s="53" t="s">
        <v>748</v>
      </c>
      <c r="F7181" s="0" t="s">
        <v>1427</v>
      </c>
      <c r="G7181" s="0" t="str">
        <f aca="false">LEFT(B7181,2)</f>
        <v>17</v>
      </c>
      <c r="H7181" s="0" t="str">
        <f aca="false">I7181&amp;"_"&amp;G7181&amp;"_"&amp;F7181</f>
        <v>ButsnudetFroe_17_20190411_DL2018118_HjoerringGymOgHF_koersel1</v>
      </c>
      <c r="I7181" s="61" t="str">
        <f aca="false">MID(RIGHT(B7181,LEN(B7181)-3),1,FIND("_",RIGHT(B7181,LEN(B7181)-3))-1)</f>
        <v>ButsnudetFroe</v>
      </c>
      <c r="J7181" s="61" t="str">
        <f aca="false">TRIM(SUBSTITUTE(RIGHT(B7181,FIND(I7181,B7181)+1),"_",""))</f>
        <v>eDNA</v>
      </c>
      <c r="K7181" s="0" t="str">
        <f aca="false">IFERROR(VALUE(SUBSTITUTE(E7181,".",",")),E7181)</f>
        <v>No Ct</v>
      </c>
      <c r="L7181" s="61" t="str">
        <f aca="false">IF(J7181="PosK",SUMIFS(K:K,J:J,"PosK",H:H,H7181),"")</f>
        <v/>
      </c>
      <c r="M7181" s="61" t="str">
        <f aca="false">IF(J7181="PosK",SUMIFS(K:K,J:J,"NegK",H:H,H7181),"")</f>
        <v/>
      </c>
      <c r="N7181" s="61" t="str">
        <f aca="false">IF(J7181="PosK",SUMIFS(K:K,J:J,"eDNA",H:H,H7181),"")</f>
        <v/>
      </c>
      <c r="P7181" s="62"/>
      <c r="T7181" s="63"/>
      <c r="W7181" s="64"/>
    </row>
    <row r="7182" customFormat="false" ht="14.25" hidden="false" customHeight="false" outlineLevel="0" collapsed="false">
      <c r="A7182" s="0" t="s">
        <v>877</v>
      </c>
      <c r="B7182" s="52" t="s">
        <v>999</v>
      </c>
      <c r="C7182" s="52" t="s">
        <v>743</v>
      </c>
      <c r="D7182" s="53" t="n">
        <v>0.1</v>
      </c>
      <c r="E7182" s="53" t="n">
        <v>36.84</v>
      </c>
      <c r="F7182" s="0" t="s">
        <v>1427</v>
      </c>
      <c r="G7182" s="0" t="str">
        <f aca="false">LEFT(B7182,2)</f>
        <v>18</v>
      </c>
      <c r="H7182" s="0" t="str">
        <f aca="false">I7182&amp;"_"&amp;G7182&amp;"_"&amp;F7182</f>
        <v>ButsnudetFroe_18_20190411_DL2018118_HjoerringGymOgHF_koersel1</v>
      </c>
      <c r="I7182" s="61" t="str">
        <f aca="false">MID(RIGHT(B7182,LEN(B7182)-3),1,FIND("_",RIGHT(B7182,LEN(B7182)-3))-1)</f>
        <v>ButsnudetFroe</v>
      </c>
      <c r="J7182" s="61" t="str">
        <f aca="false">TRIM(SUBSTITUTE(RIGHT(B7182,FIND(I7182,B7182)+1),"_",""))</f>
        <v>PosK</v>
      </c>
      <c r="K7182" s="0" t="n">
        <f aca="false">IFERROR(VALUE(SUBSTITUTE(E7182,".",",")),E7182)</f>
        <v>36.84</v>
      </c>
      <c r="L7182" s="61" t="n">
        <f aca="false">IF(J7182="PosK",SUMIFS(K:K,J:J,"PosK",H:H,H7182),"")</f>
        <v>36.84</v>
      </c>
      <c r="M7182" s="61" t="n">
        <f aca="false">IF(J7182="PosK",SUMIFS(K:K,J:J,"NegK",H:H,H7182),"")</f>
        <v>0</v>
      </c>
      <c r="N7182" s="61" t="n">
        <f aca="false">IF(J7182="PosK",SUMIFS(K:K,J:J,"eDNA",H:H,H7182),"")</f>
        <v>0</v>
      </c>
      <c r="P7182" s="62" t="n">
        <f aca="false">IF(K7184="No Ct",0,K7184)</f>
        <v>0</v>
      </c>
      <c r="Q7182" s="62" t="n">
        <f aca="false">IF(K7185="No Ct",0,K7185)</f>
        <v>0</v>
      </c>
      <c r="R7182" s="0" t="str">
        <f aca="false">IF(AND(L7182&gt;0,M7182=0),"Valid","Invalid")</f>
        <v>Valid</v>
      </c>
      <c r="S7182" s="0" t="str">
        <f aca="false">IF(OR(P7182&gt;1,Q7182&gt;1),"Present","Absent")</f>
        <v>Absent</v>
      </c>
      <c r="T7182" s="63" t="str">
        <f aca="false">IF(OR(AND(P7182&gt;1,P7182&lt;41),AND(Q7182&gt;1,Q7182&lt;41)),"Ct&lt;41","Ct&gt;41")</f>
        <v>Ct&gt;41</v>
      </c>
      <c r="U7182" s="0" t="str">
        <f aca="false">I7182</f>
        <v>ButsnudetFroe</v>
      </c>
      <c r="V7182" s="0" t="str">
        <f aca="false">MID(F7182,10,9)</f>
        <v>DL2018118</v>
      </c>
      <c r="W7182" s="64" t="str">
        <f aca="false">V7182&amp;"_"&amp;U7182&amp;"_"&amp;R7182&amp;"_"&amp;S7182&amp;"_"&amp;T7182</f>
        <v>DL2018118_ButsnudetFroe_Valid_Absent_Ct&gt;41</v>
      </c>
    </row>
    <row r="7183" customFormat="false" ht="14.25" hidden="false" customHeight="false" outlineLevel="0" collapsed="false">
      <c r="A7183" s="0" t="s">
        <v>879</v>
      </c>
      <c r="B7183" s="52" t="s">
        <v>1000</v>
      </c>
      <c r="C7183" s="52" t="s">
        <v>747</v>
      </c>
      <c r="D7183" s="53" t="n">
        <v>0.1</v>
      </c>
      <c r="E7183" s="53" t="s">
        <v>748</v>
      </c>
      <c r="F7183" s="0" t="s">
        <v>1427</v>
      </c>
      <c r="G7183" s="0" t="str">
        <f aca="false">LEFT(B7183,2)</f>
        <v>18</v>
      </c>
      <c r="H7183" s="0" t="str">
        <f aca="false">I7183&amp;"_"&amp;G7183&amp;"_"&amp;F7183</f>
        <v>ButsnudetFroe_18_20190411_DL2018118_HjoerringGymOgHF_koersel1</v>
      </c>
      <c r="I7183" s="61" t="str">
        <f aca="false">MID(RIGHT(B7183,LEN(B7183)-3),1,FIND("_",RIGHT(B7183,LEN(B7183)-3))-1)</f>
        <v>ButsnudetFroe</v>
      </c>
      <c r="J7183" s="61" t="str">
        <f aca="false">TRIM(SUBSTITUTE(RIGHT(B7183,FIND(I7183,B7183)+1),"_",""))</f>
        <v>NegK</v>
      </c>
      <c r="K7183" s="0" t="str">
        <f aca="false">IFERROR(VALUE(SUBSTITUTE(E7183,".",",")),E7183)</f>
        <v>No Ct</v>
      </c>
      <c r="L7183" s="61" t="str">
        <f aca="false">IF(J7183="PosK",SUMIFS(K:K,J:J,"PosK",H:H,H7183),"")</f>
        <v/>
      </c>
      <c r="M7183" s="61" t="str">
        <f aca="false">IF(J7183="PosK",SUMIFS(K:K,J:J,"NegK",H:H,H7183),"")</f>
        <v/>
      </c>
      <c r="N7183" s="61" t="str">
        <f aca="false">IF(J7183="PosK",SUMIFS(K:K,J:J,"eDNA",H:H,H7183),"")</f>
        <v/>
      </c>
    </row>
    <row r="7184" customFormat="false" ht="14.25" hidden="false" customHeight="false" outlineLevel="0" collapsed="false">
      <c r="A7184" s="0" t="s">
        <v>881</v>
      </c>
      <c r="B7184" s="52" t="s">
        <v>1001</v>
      </c>
      <c r="C7184" s="52" t="s">
        <v>751</v>
      </c>
      <c r="D7184" s="53" t="n">
        <v>0.1</v>
      </c>
      <c r="E7184" s="53" t="s">
        <v>748</v>
      </c>
      <c r="F7184" s="0" t="s">
        <v>1427</v>
      </c>
      <c r="G7184" s="0" t="str">
        <f aca="false">LEFT(B7184,2)</f>
        <v>18</v>
      </c>
      <c r="H7184" s="0" t="str">
        <f aca="false">I7184&amp;"_"&amp;G7184&amp;"_"&amp;F7184</f>
        <v>ButsnudetFroe_18_20190411_DL2018118_HjoerringGymOgHF_koersel1</v>
      </c>
      <c r="I7184" s="61" t="str">
        <f aca="false">MID(RIGHT(B7184,LEN(B7184)-3),1,FIND("_",RIGHT(B7184,LEN(B7184)-3))-1)</f>
        <v>ButsnudetFroe</v>
      </c>
      <c r="J7184" s="61" t="str">
        <f aca="false">TRIM(SUBSTITUTE(RIGHT(B7184,FIND(I7184,B7184)+1),"_",""))</f>
        <v>eDNA</v>
      </c>
      <c r="K7184" s="0" t="str">
        <f aca="false">IFERROR(VALUE(SUBSTITUTE(E7184,".",",")),E7184)</f>
        <v>No Ct</v>
      </c>
      <c r="L7184" s="61" t="str">
        <f aca="false">IF(J7184="PosK",SUMIFS(K:K,J:J,"PosK",H:H,H7184),"")</f>
        <v/>
      </c>
      <c r="M7184" s="61" t="str">
        <f aca="false">IF(J7184="PosK",SUMIFS(K:K,J:J,"NegK",H:H,H7184),"")</f>
        <v/>
      </c>
      <c r="N7184" s="61" t="str">
        <f aca="false">IF(J7184="PosK",SUMIFS(K:K,J:J,"eDNA",H:H,H7184),"")</f>
        <v/>
      </c>
      <c r="Q7184" s="62"/>
    </row>
    <row r="7185" customFormat="false" ht="14.25" hidden="false" customHeight="false" outlineLevel="0" collapsed="false">
      <c r="A7185" s="0" t="s">
        <v>883</v>
      </c>
      <c r="B7185" s="52" t="s">
        <v>1001</v>
      </c>
      <c r="C7185" s="52" t="s">
        <v>751</v>
      </c>
      <c r="D7185" s="53" t="n">
        <v>0.1</v>
      </c>
      <c r="E7185" s="53" t="s">
        <v>748</v>
      </c>
      <c r="F7185" s="0" t="s">
        <v>1427</v>
      </c>
      <c r="G7185" s="0" t="str">
        <f aca="false">LEFT(B7185,2)</f>
        <v>18</v>
      </c>
      <c r="H7185" s="0" t="str">
        <f aca="false">I7185&amp;"_"&amp;G7185&amp;"_"&amp;F7185</f>
        <v>ButsnudetFroe_18_20190411_DL2018118_HjoerringGymOgHF_koersel1</v>
      </c>
      <c r="I7185" s="61" t="str">
        <f aca="false">MID(RIGHT(B7185,LEN(B7185)-3),1,FIND("_",RIGHT(B7185,LEN(B7185)-3))-1)</f>
        <v>ButsnudetFroe</v>
      </c>
      <c r="J7185" s="61" t="str">
        <f aca="false">TRIM(SUBSTITUTE(RIGHT(B7185,FIND(I7185,B7185)+1),"_",""))</f>
        <v>eDNA</v>
      </c>
      <c r="K7185" s="0" t="str">
        <f aca="false">IFERROR(VALUE(SUBSTITUTE(E7185,".",",")),E7185)</f>
        <v>No Ct</v>
      </c>
      <c r="L7185" s="61" t="str">
        <f aca="false">IF(J7185="PosK",SUMIFS(K:K,J:J,"PosK",H:H,H7185),"")</f>
        <v/>
      </c>
      <c r="M7185" s="61" t="str">
        <f aca="false">IF(J7185="PosK",SUMIFS(K:K,J:J,"NegK",H:H,H7185),"")</f>
        <v/>
      </c>
      <c r="N7185" s="61" t="str">
        <f aca="false">IF(J7185="PosK",SUMIFS(K:K,J:J,"eDNA",H:H,H7185),"")</f>
        <v/>
      </c>
      <c r="P7185" s="62"/>
      <c r="T7185" s="63"/>
      <c r="W7185" s="64"/>
    </row>
    <row r="7186" customFormat="false" ht="14.25" hidden="false" customHeight="false" outlineLevel="0" collapsed="false">
      <c r="A7186" s="0" t="s">
        <v>884</v>
      </c>
      <c r="B7186" s="52" t="s">
        <v>1002</v>
      </c>
      <c r="C7186" s="52" t="s">
        <v>743</v>
      </c>
      <c r="D7186" s="53" t="n">
        <v>0.1</v>
      </c>
      <c r="E7186" s="53" t="n">
        <v>25.94</v>
      </c>
      <c r="F7186" s="0" t="s">
        <v>1427</v>
      </c>
      <c r="G7186" s="0" t="str">
        <f aca="false">LEFT(B7186,2)</f>
        <v>19</v>
      </c>
      <c r="H7186" s="0" t="str">
        <f aca="false">I7186&amp;"_"&amp;G7186&amp;"_"&amp;F7186</f>
        <v>LilleVandsalamander_19_20190411_DL2018118_HjoerringGymOgHF_koersel1</v>
      </c>
      <c r="I7186" s="61" t="str">
        <f aca="false">MID(RIGHT(B7186,LEN(B7186)-3),1,FIND("_",RIGHT(B7186,LEN(B7186)-3))-1)</f>
        <v>LilleVandsalamander</v>
      </c>
      <c r="J7186" s="61" t="str">
        <f aca="false">TRIM(SUBSTITUTE(RIGHT(B7186,FIND(I7186,B7186)+1),"_",""))</f>
        <v>PosK</v>
      </c>
      <c r="K7186" s="0" t="n">
        <f aca="false">IFERROR(VALUE(SUBSTITUTE(E7186,".",",")),E7186)</f>
        <v>25.94</v>
      </c>
      <c r="L7186" s="61" t="n">
        <f aca="false">IF(J7186="PosK",SUMIFS(K:K,J:J,"PosK",H:H,H7186),"")</f>
        <v>25.94</v>
      </c>
      <c r="M7186" s="61" t="n">
        <f aca="false">IF(J7186="PosK",SUMIFS(K:K,J:J,"NegK",H:H,H7186),"")</f>
        <v>0</v>
      </c>
      <c r="N7186" s="61" t="n">
        <f aca="false">IF(J7186="PosK",SUMIFS(K:K,J:J,"eDNA",H:H,H7186),"")</f>
        <v>0</v>
      </c>
      <c r="P7186" s="62" t="n">
        <f aca="false">IF(K7188="No Ct",0,K7188)</f>
        <v>0</v>
      </c>
      <c r="Q7186" s="62" t="n">
        <f aca="false">IF(K7189="No Ct",0,K7189)</f>
        <v>0</v>
      </c>
      <c r="R7186" s="0" t="str">
        <f aca="false">IF(AND(L7186&gt;0,M7186=0),"Valid","Invalid")</f>
        <v>Valid</v>
      </c>
      <c r="S7186" s="0" t="str">
        <f aca="false">IF(OR(P7186&gt;1,Q7186&gt;1),"Present","Absent")</f>
        <v>Absent</v>
      </c>
      <c r="T7186" s="63" t="str">
        <f aca="false">IF(OR(AND(P7186&gt;1,P7186&lt;41),AND(Q7186&gt;1,Q7186&lt;41)),"Ct&lt;41","Ct&gt;41")</f>
        <v>Ct&gt;41</v>
      </c>
      <c r="U7186" s="0" t="str">
        <f aca="false">I7186</f>
        <v>LilleVandsalamander</v>
      </c>
      <c r="V7186" s="0" t="str">
        <f aca="false">MID(F7186,10,9)</f>
        <v>DL2018118</v>
      </c>
      <c r="W7186" s="64" t="str">
        <f aca="false">V7186&amp;"_"&amp;U7186&amp;"_"&amp;R7186&amp;"_"&amp;S7186&amp;"_"&amp;T7186</f>
        <v>DL2018118_LilleVandsalamander_Valid_Absent_Ct&gt;41</v>
      </c>
    </row>
    <row r="7187" customFormat="false" ht="14.25" hidden="false" customHeight="false" outlineLevel="0" collapsed="false">
      <c r="A7187" s="0" t="s">
        <v>886</v>
      </c>
      <c r="B7187" s="52" t="s">
        <v>1003</v>
      </c>
      <c r="C7187" s="52" t="s">
        <v>747</v>
      </c>
      <c r="D7187" s="53" t="n">
        <v>0.1</v>
      </c>
      <c r="E7187" s="53" t="s">
        <v>748</v>
      </c>
      <c r="F7187" s="0" t="s">
        <v>1427</v>
      </c>
      <c r="G7187" s="0" t="str">
        <f aca="false">LEFT(B7187,2)</f>
        <v>19</v>
      </c>
      <c r="H7187" s="0" t="str">
        <f aca="false">I7187&amp;"_"&amp;G7187&amp;"_"&amp;F7187</f>
        <v>LilleVandsalamander_19_20190411_DL2018118_HjoerringGymOgHF_koersel1</v>
      </c>
      <c r="I7187" s="61" t="str">
        <f aca="false">MID(RIGHT(B7187,LEN(B7187)-3),1,FIND("_",RIGHT(B7187,LEN(B7187)-3))-1)</f>
        <v>LilleVandsalamander</v>
      </c>
      <c r="J7187" s="61" t="str">
        <f aca="false">TRIM(SUBSTITUTE(RIGHT(B7187,FIND(I7187,B7187)+1),"_",""))</f>
        <v>NegK</v>
      </c>
      <c r="K7187" s="0" t="str">
        <f aca="false">IFERROR(VALUE(SUBSTITUTE(E7187,".",",")),E7187)</f>
        <v>No Ct</v>
      </c>
      <c r="L7187" s="61" t="str">
        <f aca="false">IF(J7187="PosK",SUMIFS(K:K,J:J,"PosK",H:H,H7187),"")</f>
        <v/>
      </c>
      <c r="M7187" s="61" t="str">
        <f aca="false">IF(J7187="PosK",SUMIFS(K:K,J:J,"NegK",H:H,H7187),"")</f>
        <v/>
      </c>
      <c r="N7187" s="61" t="str">
        <f aca="false">IF(J7187="PosK",SUMIFS(K:K,J:J,"eDNA",H:H,H7187),"")</f>
        <v/>
      </c>
    </row>
    <row r="7188" customFormat="false" ht="14.25" hidden="false" customHeight="false" outlineLevel="0" collapsed="false">
      <c r="A7188" s="0" t="s">
        <v>888</v>
      </c>
      <c r="B7188" s="52" t="s">
        <v>1004</v>
      </c>
      <c r="C7188" s="52" t="s">
        <v>751</v>
      </c>
      <c r="D7188" s="53" t="n">
        <v>0.1</v>
      </c>
      <c r="E7188" s="53" t="s">
        <v>748</v>
      </c>
      <c r="F7188" s="0" t="s">
        <v>1427</v>
      </c>
      <c r="G7188" s="0" t="str">
        <f aca="false">LEFT(B7188,2)</f>
        <v>19</v>
      </c>
      <c r="H7188" s="0" t="str">
        <f aca="false">I7188&amp;"_"&amp;G7188&amp;"_"&amp;F7188</f>
        <v>LilleVandsalamander_19_20190411_DL2018118_HjoerringGymOgHF_koersel1</v>
      </c>
      <c r="I7188" s="61" t="str">
        <f aca="false">MID(RIGHT(B7188,LEN(B7188)-3),1,FIND("_",RIGHT(B7188,LEN(B7188)-3))-1)</f>
        <v>LilleVandsalamander</v>
      </c>
      <c r="J7188" s="61" t="str">
        <f aca="false">TRIM(SUBSTITUTE(RIGHT(B7188,FIND(I7188,B7188)+1),"_",""))</f>
        <v>eDNA</v>
      </c>
      <c r="K7188" s="0" t="str">
        <f aca="false">IFERROR(VALUE(SUBSTITUTE(E7188,".",",")),E7188)</f>
        <v>No Ct</v>
      </c>
      <c r="L7188" s="61" t="str">
        <f aca="false">IF(J7188="PosK",SUMIFS(K:K,J:J,"PosK",H:H,H7188),"")</f>
        <v/>
      </c>
      <c r="M7188" s="61" t="str">
        <f aca="false">IF(J7188="PosK",SUMIFS(K:K,J:J,"NegK",H:H,H7188),"")</f>
        <v/>
      </c>
      <c r="N7188" s="61" t="str">
        <f aca="false">IF(J7188="PosK",SUMIFS(K:K,J:J,"eDNA",H:H,H7188),"")</f>
        <v/>
      </c>
      <c r="Q7188" s="62"/>
    </row>
    <row r="7189" customFormat="false" ht="14.25" hidden="false" customHeight="false" outlineLevel="0" collapsed="false">
      <c r="A7189" s="0" t="s">
        <v>890</v>
      </c>
      <c r="B7189" s="52" t="s">
        <v>1004</v>
      </c>
      <c r="C7189" s="52" t="s">
        <v>751</v>
      </c>
      <c r="D7189" s="53" t="n">
        <v>0.1</v>
      </c>
      <c r="E7189" s="53" t="s">
        <v>748</v>
      </c>
      <c r="F7189" s="0" t="s">
        <v>1427</v>
      </c>
      <c r="G7189" s="0" t="str">
        <f aca="false">LEFT(B7189,2)</f>
        <v>19</v>
      </c>
      <c r="H7189" s="0" t="str">
        <f aca="false">I7189&amp;"_"&amp;G7189&amp;"_"&amp;F7189</f>
        <v>LilleVandsalamander_19_20190411_DL2018118_HjoerringGymOgHF_koersel1</v>
      </c>
      <c r="I7189" s="61" t="str">
        <f aca="false">MID(RIGHT(B7189,LEN(B7189)-3),1,FIND("_",RIGHT(B7189,LEN(B7189)-3))-1)</f>
        <v>LilleVandsalamander</v>
      </c>
      <c r="J7189" s="61" t="str">
        <f aca="false">TRIM(SUBSTITUTE(RIGHT(B7189,FIND(I7189,B7189)+1),"_",""))</f>
        <v>eDNA</v>
      </c>
      <c r="K7189" s="0" t="str">
        <f aca="false">IFERROR(VALUE(SUBSTITUTE(E7189,".",",")),E7189)</f>
        <v>No Ct</v>
      </c>
      <c r="L7189" s="61" t="str">
        <f aca="false">IF(J7189="PosK",SUMIFS(K:K,J:J,"PosK",H:H,H7189),"")</f>
        <v/>
      </c>
      <c r="M7189" s="61" t="str">
        <f aca="false">IF(J7189="PosK",SUMIFS(K:K,J:J,"NegK",H:H,H7189),"")</f>
        <v/>
      </c>
      <c r="N7189" s="61" t="str">
        <f aca="false">IF(J7189="PosK",SUMIFS(K:K,J:J,"eDNA",H:H,H7189),"")</f>
        <v/>
      </c>
      <c r="P7189" s="62"/>
      <c r="T7189" s="63"/>
      <c r="W7189" s="64"/>
    </row>
    <row r="7190" customFormat="false" ht="14.25" hidden="false" customHeight="false" outlineLevel="0" collapsed="false">
      <c r="A7190" s="0" t="s">
        <v>891</v>
      </c>
      <c r="B7190" s="52" t="s">
        <v>1005</v>
      </c>
      <c r="C7190" s="52" t="s">
        <v>743</v>
      </c>
      <c r="D7190" s="53" t="n">
        <v>0.1</v>
      </c>
      <c r="E7190" s="53" t="n">
        <v>24.83</v>
      </c>
      <c r="F7190" s="0" t="s">
        <v>1427</v>
      </c>
      <c r="G7190" s="0" t="str">
        <f aca="false">LEFT(B7190,2)</f>
        <v>20</v>
      </c>
      <c r="H7190" s="0" t="str">
        <f aca="false">I7190&amp;"_"&amp;G7190&amp;"_"&amp;F7190</f>
        <v>LilleVandsalamander_20_20190411_DL2018118_HjoerringGymOgHF_koersel1</v>
      </c>
      <c r="I7190" s="61" t="str">
        <f aca="false">MID(RIGHT(B7190,LEN(B7190)-3),1,FIND("_",RIGHT(B7190,LEN(B7190)-3))-1)</f>
        <v>LilleVandsalamander</v>
      </c>
      <c r="J7190" s="61" t="str">
        <f aca="false">TRIM(SUBSTITUTE(RIGHT(B7190,FIND(I7190,B7190)+1),"_",""))</f>
        <v>PosK</v>
      </c>
      <c r="K7190" s="0" t="n">
        <f aca="false">IFERROR(VALUE(SUBSTITUTE(E7190,".",",")),E7190)</f>
        <v>24.83</v>
      </c>
      <c r="L7190" s="61" t="n">
        <f aca="false">IF(J7190="PosK",SUMIFS(K:K,J:J,"PosK",H:H,H7190),"")</f>
        <v>24.83</v>
      </c>
      <c r="M7190" s="61" t="n">
        <f aca="false">IF(J7190="PosK",SUMIFS(K:K,J:J,"NegK",H:H,H7190),"")</f>
        <v>0</v>
      </c>
      <c r="N7190" s="61" t="n">
        <f aca="false">IF(J7190="PosK",SUMIFS(K:K,J:J,"eDNA",H:H,H7190),"")</f>
        <v>0</v>
      </c>
      <c r="P7190" s="62" t="n">
        <f aca="false">IF(K7192="No Ct",0,K7192)</f>
        <v>0</v>
      </c>
      <c r="Q7190" s="62" t="n">
        <f aca="false">IF(K7193="No Ct",0,K7193)</f>
        <v>0</v>
      </c>
      <c r="R7190" s="0" t="str">
        <f aca="false">IF(AND(L7190&gt;0,M7190=0),"Valid","Invalid")</f>
        <v>Valid</v>
      </c>
      <c r="S7190" s="0" t="str">
        <f aca="false">IF(OR(P7190&gt;1,Q7190&gt;1),"Present","Absent")</f>
        <v>Absent</v>
      </c>
      <c r="T7190" s="63" t="str">
        <f aca="false">IF(OR(AND(P7190&gt;1,P7190&lt;41),AND(Q7190&gt;1,Q7190&lt;41)),"Ct&lt;41","Ct&gt;41")</f>
        <v>Ct&gt;41</v>
      </c>
      <c r="U7190" s="0" t="str">
        <f aca="false">I7190</f>
        <v>LilleVandsalamander</v>
      </c>
      <c r="V7190" s="0" t="str">
        <f aca="false">MID(F7190,10,9)</f>
        <v>DL2018118</v>
      </c>
      <c r="W7190" s="64" t="str">
        <f aca="false">V7190&amp;"_"&amp;U7190&amp;"_"&amp;R7190&amp;"_"&amp;S7190&amp;"_"&amp;T7190</f>
        <v>DL2018118_LilleVandsalamander_Valid_Absent_Ct&gt;41</v>
      </c>
    </row>
    <row r="7191" customFormat="false" ht="14.25" hidden="false" customHeight="false" outlineLevel="0" collapsed="false">
      <c r="A7191" s="0" t="s">
        <v>893</v>
      </c>
      <c r="B7191" s="52" t="s">
        <v>1006</v>
      </c>
      <c r="C7191" s="52" t="s">
        <v>747</v>
      </c>
      <c r="D7191" s="53" t="n">
        <v>0.1</v>
      </c>
      <c r="E7191" s="53" t="s">
        <v>748</v>
      </c>
      <c r="F7191" s="0" t="s">
        <v>1427</v>
      </c>
      <c r="G7191" s="0" t="str">
        <f aca="false">LEFT(B7191,2)</f>
        <v>20</v>
      </c>
      <c r="H7191" s="0" t="str">
        <f aca="false">I7191&amp;"_"&amp;G7191&amp;"_"&amp;F7191</f>
        <v>LilleVandsalamander_20_20190411_DL2018118_HjoerringGymOgHF_koersel1</v>
      </c>
      <c r="I7191" s="61" t="str">
        <f aca="false">MID(RIGHT(B7191,LEN(B7191)-3),1,FIND("_",RIGHT(B7191,LEN(B7191)-3))-1)</f>
        <v>LilleVandsalamander</v>
      </c>
      <c r="J7191" s="61" t="str">
        <f aca="false">TRIM(SUBSTITUTE(RIGHT(B7191,FIND(I7191,B7191)+1),"_",""))</f>
        <v>NegK</v>
      </c>
      <c r="K7191" s="0" t="str">
        <f aca="false">IFERROR(VALUE(SUBSTITUTE(E7191,".",",")),E7191)</f>
        <v>No Ct</v>
      </c>
      <c r="L7191" s="61" t="str">
        <f aca="false">IF(J7191="PosK",SUMIFS(K:K,J:J,"PosK",H:H,H7191),"")</f>
        <v/>
      </c>
      <c r="M7191" s="61" t="str">
        <f aca="false">IF(J7191="PosK",SUMIFS(K:K,J:J,"NegK",H:H,H7191),"")</f>
        <v/>
      </c>
      <c r="N7191" s="61" t="str">
        <f aca="false">IF(J7191="PosK",SUMIFS(K:K,J:J,"eDNA",H:H,H7191),"")</f>
        <v/>
      </c>
    </row>
    <row r="7192" customFormat="false" ht="14.25" hidden="false" customHeight="false" outlineLevel="0" collapsed="false">
      <c r="A7192" s="0" t="s">
        <v>895</v>
      </c>
      <c r="B7192" s="52" t="s">
        <v>1007</v>
      </c>
      <c r="C7192" s="52" t="s">
        <v>751</v>
      </c>
      <c r="D7192" s="53" t="n">
        <v>0.1</v>
      </c>
      <c r="E7192" s="53" t="s">
        <v>748</v>
      </c>
      <c r="F7192" s="0" t="s">
        <v>1427</v>
      </c>
      <c r="G7192" s="0" t="str">
        <f aca="false">LEFT(B7192,2)</f>
        <v>20</v>
      </c>
      <c r="H7192" s="0" t="str">
        <f aca="false">I7192&amp;"_"&amp;G7192&amp;"_"&amp;F7192</f>
        <v>LilleVandsalamander_20_20190411_DL2018118_HjoerringGymOgHF_koersel1</v>
      </c>
      <c r="I7192" s="61" t="str">
        <f aca="false">MID(RIGHT(B7192,LEN(B7192)-3),1,FIND("_",RIGHT(B7192,LEN(B7192)-3))-1)</f>
        <v>LilleVandsalamander</v>
      </c>
      <c r="J7192" s="61" t="str">
        <f aca="false">TRIM(SUBSTITUTE(RIGHT(B7192,FIND(I7192,B7192)+1),"_",""))</f>
        <v>eDNA</v>
      </c>
      <c r="K7192" s="0" t="str">
        <f aca="false">IFERROR(VALUE(SUBSTITUTE(E7192,".",",")),E7192)</f>
        <v>No Ct</v>
      </c>
      <c r="L7192" s="61" t="str">
        <f aca="false">IF(J7192="PosK",SUMIFS(K:K,J:J,"PosK",H:H,H7192),"")</f>
        <v/>
      </c>
      <c r="M7192" s="61" t="str">
        <f aca="false">IF(J7192="PosK",SUMIFS(K:K,J:J,"NegK",H:H,H7192),"")</f>
        <v/>
      </c>
      <c r="N7192" s="61" t="str">
        <f aca="false">IF(J7192="PosK",SUMIFS(K:K,J:J,"eDNA",H:H,H7192),"")</f>
        <v/>
      </c>
      <c r="Q7192" s="62"/>
    </row>
    <row r="7193" customFormat="false" ht="14.25" hidden="false" customHeight="false" outlineLevel="0" collapsed="false">
      <c r="A7193" s="0" t="s">
        <v>897</v>
      </c>
      <c r="B7193" s="52" t="s">
        <v>1007</v>
      </c>
      <c r="C7193" s="52" t="s">
        <v>751</v>
      </c>
      <c r="D7193" s="53" t="n">
        <v>0.1</v>
      </c>
      <c r="E7193" s="53" t="s">
        <v>748</v>
      </c>
      <c r="F7193" s="0" t="s">
        <v>1427</v>
      </c>
      <c r="G7193" s="0" t="str">
        <f aca="false">LEFT(B7193,2)</f>
        <v>20</v>
      </c>
      <c r="H7193" s="0" t="str">
        <f aca="false">I7193&amp;"_"&amp;G7193&amp;"_"&amp;F7193</f>
        <v>LilleVandsalamander_20_20190411_DL2018118_HjoerringGymOgHF_koersel1</v>
      </c>
      <c r="I7193" s="61" t="str">
        <f aca="false">MID(RIGHT(B7193,LEN(B7193)-3),1,FIND("_",RIGHT(B7193,LEN(B7193)-3))-1)</f>
        <v>LilleVandsalamander</v>
      </c>
      <c r="J7193" s="61" t="str">
        <f aca="false">TRIM(SUBSTITUTE(RIGHT(B7193,FIND(I7193,B7193)+1),"_",""))</f>
        <v>eDNA</v>
      </c>
      <c r="K7193" s="0" t="str">
        <f aca="false">IFERROR(VALUE(SUBSTITUTE(E7193,".",",")),E7193)</f>
        <v>No Ct</v>
      </c>
      <c r="L7193" s="61" t="str">
        <f aca="false">IF(J7193="PosK",SUMIFS(K:K,J:J,"PosK",H:H,H7193),"")</f>
        <v/>
      </c>
      <c r="M7193" s="61" t="str">
        <f aca="false">IF(J7193="PosK",SUMIFS(K:K,J:J,"NegK",H:H,H7193),"")</f>
        <v/>
      </c>
      <c r="N7193" s="61" t="str">
        <f aca="false">IF(J7193="PosK",SUMIFS(K:K,J:J,"eDNA",H:H,H7193),"")</f>
        <v/>
      </c>
      <c r="P7193" s="62"/>
      <c r="T7193" s="63"/>
      <c r="W7193" s="64"/>
    </row>
    <row r="7194" customFormat="false" ht="14.25" hidden="false" customHeight="false" outlineLevel="0" collapsed="false">
      <c r="A7194" s="0" t="s">
        <v>898</v>
      </c>
      <c r="B7194" s="52" t="s">
        <v>1008</v>
      </c>
      <c r="C7194" s="52" t="s">
        <v>743</v>
      </c>
      <c r="D7194" s="53" t="n">
        <v>0.1</v>
      </c>
      <c r="E7194" s="53" t="n">
        <v>19.63</v>
      </c>
      <c r="F7194" s="0" t="s">
        <v>1427</v>
      </c>
      <c r="G7194" s="0" t="str">
        <f aca="false">LEFT(B7194,2)</f>
        <v>21</v>
      </c>
      <c r="H7194" s="0" t="str">
        <f aca="false">I7194&amp;"_"&amp;G7194&amp;"_"&amp;F7194</f>
        <v>Skalle_21_20190411_DL2018118_HjoerringGymOgHF_koersel1</v>
      </c>
      <c r="I7194" s="61" t="str">
        <f aca="false">MID(RIGHT(B7194,LEN(B7194)-3),1,FIND("_",RIGHT(B7194,LEN(B7194)-3))-1)</f>
        <v>Skalle</v>
      </c>
      <c r="J7194" s="61" t="str">
        <f aca="false">TRIM(SUBSTITUTE(RIGHT(B7194,FIND(I7194,B7194)+1),"_",""))</f>
        <v>PosK</v>
      </c>
      <c r="K7194" s="0" t="n">
        <f aca="false">IFERROR(VALUE(SUBSTITUTE(E7194,".",",")),E7194)</f>
        <v>19.63</v>
      </c>
      <c r="L7194" s="61" t="n">
        <f aca="false">IF(J7194="PosK",SUMIFS(K:K,J:J,"PosK",H:H,H7194),"")</f>
        <v>19.63</v>
      </c>
      <c r="M7194" s="61" t="n">
        <f aca="false">IF(J7194="PosK",SUMIFS(K:K,J:J,"NegK",H:H,H7194),"")</f>
        <v>39.7</v>
      </c>
      <c r="N7194" s="61" t="n">
        <f aca="false">IF(J7194="PosK",SUMIFS(K:K,J:J,"eDNA",H:H,H7194),"")</f>
        <v>0</v>
      </c>
      <c r="P7194" s="62" t="n">
        <f aca="false">IF(K7196="No Ct",0,K7196)</f>
        <v>0</v>
      </c>
      <c r="Q7194" s="62" t="n">
        <f aca="false">IF(K7197="No Ct",0,K7197)</f>
        <v>0</v>
      </c>
      <c r="R7194" s="0" t="str">
        <f aca="false">IF(AND(L7194&gt;0,M7194=0),"Valid","Invalid")</f>
        <v>Invalid</v>
      </c>
      <c r="S7194" s="0" t="str">
        <f aca="false">IF(OR(P7194&gt;1,Q7194&gt;1),"Present","Absent")</f>
        <v>Absent</v>
      </c>
      <c r="T7194" s="63" t="str">
        <f aca="false">IF(OR(AND(P7194&gt;1,P7194&lt;41),AND(Q7194&gt;1,Q7194&lt;41)),"Ct&lt;41","Ct&gt;41")</f>
        <v>Ct&gt;41</v>
      </c>
      <c r="U7194" s="0" t="str">
        <f aca="false">I7194</f>
        <v>Skalle</v>
      </c>
      <c r="V7194" s="0" t="str">
        <f aca="false">MID(F7194,10,9)</f>
        <v>DL2018118</v>
      </c>
      <c r="W7194" s="64" t="str">
        <f aca="false">V7194&amp;"_"&amp;U7194&amp;"_"&amp;R7194&amp;"_"&amp;S7194&amp;"_"&amp;T7194</f>
        <v>DL2018118_Skalle_Invalid_Absent_Ct&gt;41</v>
      </c>
    </row>
    <row r="7195" customFormat="false" ht="14.25" hidden="false" customHeight="false" outlineLevel="0" collapsed="false">
      <c r="A7195" s="0" t="s">
        <v>900</v>
      </c>
      <c r="B7195" s="52" t="s">
        <v>1009</v>
      </c>
      <c r="C7195" s="52" t="s">
        <v>747</v>
      </c>
      <c r="D7195" s="53" t="n">
        <v>0.1</v>
      </c>
      <c r="E7195" s="53" t="n">
        <v>39.7</v>
      </c>
      <c r="F7195" s="0" t="s">
        <v>1427</v>
      </c>
      <c r="G7195" s="0" t="str">
        <f aca="false">LEFT(B7195,2)</f>
        <v>21</v>
      </c>
      <c r="H7195" s="0" t="str">
        <f aca="false">I7195&amp;"_"&amp;G7195&amp;"_"&amp;F7195</f>
        <v>Skalle_21_20190411_DL2018118_HjoerringGymOgHF_koersel1</v>
      </c>
      <c r="I7195" s="61" t="str">
        <f aca="false">MID(RIGHT(B7195,LEN(B7195)-3),1,FIND("_",RIGHT(B7195,LEN(B7195)-3))-1)</f>
        <v>Skalle</v>
      </c>
      <c r="J7195" s="61" t="str">
        <f aca="false">TRIM(SUBSTITUTE(RIGHT(B7195,FIND(I7195,B7195)+1),"_",""))</f>
        <v>NegK</v>
      </c>
      <c r="K7195" s="0" t="n">
        <f aca="false">IFERROR(VALUE(SUBSTITUTE(E7195,".",",")),E7195)</f>
        <v>39.7</v>
      </c>
      <c r="L7195" s="61" t="str">
        <f aca="false">IF(J7195="PosK",SUMIFS(K:K,J:J,"PosK",H:H,H7195),"")</f>
        <v/>
      </c>
      <c r="M7195" s="61" t="str">
        <f aca="false">IF(J7195="PosK",SUMIFS(K:K,J:J,"NegK",H:H,H7195),"")</f>
        <v/>
      </c>
      <c r="N7195" s="61" t="str">
        <f aca="false">IF(J7195="PosK",SUMIFS(K:K,J:J,"eDNA",H:H,H7195),"")</f>
        <v/>
      </c>
    </row>
    <row r="7196" customFormat="false" ht="14.25" hidden="false" customHeight="false" outlineLevel="0" collapsed="false">
      <c r="A7196" s="0" t="s">
        <v>902</v>
      </c>
      <c r="B7196" s="52" t="s">
        <v>1010</v>
      </c>
      <c r="C7196" s="52" t="s">
        <v>751</v>
      </c>
      <c r="D7196" s="53" t="n">
        <v>0.1</v>
      </c>
      <c r="E7196" s="53" t="s">
        <v>748</v>
      </c>
      <c r="F7196" s="0" t="s">
        <v>1427</v>
      </c>
      <c r="G7196" s="0" t="str">
        <f aca="false">LEFT(B7196,2)</f>
        <v>21</v>
      </c>
      <c r="H7196" s="0" t="str">
        <f aca="false">I7196&amp;"_"&amp;G7196&amp;"_"&amp;F7196</f>
        <v>Skalle_21_20190411_DL2018118_HjoerringGymOgHF_koersel1</v>
      </c>
      <c r="I7196" s="61" t="str">
        <f aca="false">MID(RIGHT(B7196,LEN(B7196)-3),1,FIND("_",RIGHT(B7196,LEN(B7196)-3))-1)</f>
        <v>Skalle</v>
      </c>
      <c r="J7196" s="61" t="str">
        <f aca="false">TRIM(SUBSTITUTE(RIGHT(B7196,FIND(I7196,B7196)+1),"_",""))</f>
        <v>eDNA</v>
      </c>
      <c r="K7196" s="0" t="str">
        <f aca="false">IFERROR(VALUE(SUBSTITUTE(E7196,".",",")),E7196)</f>
        <v>No Ct</v>
      </c>
      <c r="L7196" s="61" t="str">
        <f aca="false">IF(J7196="PosK",SUMIFS(K:K,J:J,"PosK",H:H,H7196),"")</f>
        <v/>
      </c>
      <c r="M7196" s="61" t="str">
        <f aca="false">IF(J7196="PosK",SUMIFS(K:K,J:J,"NegK",H:H,H7196),"")</f>
        <v/>
      </c>
      <c r="N7196" s="61" t="str">
        <f aca="false">IF(J7196="PosK",SUMIFS(K:K,J:J,"eDNA",H:H,H7196),"")</f>
        <v/>
      </c>
      <c r="Q7196" s="62"/>
    </row>
    <row r="7197" customFormat="false" ht="14.25" hidden="false" customHeight="false" outlineLevel="0" collapsed="false">
      <c r="A7197" s="0" t="s">
        <v>904</v>
      </c>
      <c r="B7197" s="52" t="s">
        <v>1010</v>
      </c>
      <c r="C7197" s="52" t="s">
        <v>751</v>
      </c>
      <c r="D7197" s="53" t="n">
        <v>0.1</v>
      </c>
      <c r="E7197" s="53" t="s">
        <v>748</v>
      </c>
      <c r="F7197" s="0" t="s">
        <v>1427</v>
      </c>
      <c r="G7197" s="0" t="str">
        <f aca="false">LEFT(B7197,2)</f>
        <v>21</v>
      </c>
      <c r="H7197" s="0" t="str">
        <f aca="false">I7197&amp;"_"&amp;G7197&amp;"_"&amp;F7197</f>
        <v>Skalle_21_20190411_DL2018118_HjoerringGymOgHF_koersel1</v>
      </c>
      <c r="I7197" s="61" t="str">
        <f aca="false">MID(RIGHT(B7197,LEN(B7197)-3),1,FIND("_",RIGHT(B7197,LEN(B7197)-3))-1)</f>
        <v>Skalle</v>
      </c>
      <c r="J7197" s="61" t="str">
        <f aca="false">TRIM(SUBSTITUTE(RIGHT(B7197,FIND(I7197,B7197)+1),"_",""))</f>
        <v>eDNA</v>
      </c>
      <c r="K7197" s="0" t="str">
        <f aca="false">IFERROR(VALUE(SUBSTITUTE(E7197,".",",")),E7197)</f>
        <v>No Ct</v>
      </c>
      <c r="L7197" s="61" t="str">
        <f aca="false">IF(J7197="PosK",SUMIFS(K:K,J:J,"PosK",H:H,H7197),"")</f>
        <v/>
      </c>
      <c r="M7197" s="61" t="str">
        <f aca="false">IF(J7197="PosK",SUMIFS(K:K,J:J,"NegK",H:H,H7197),"")</f>
        <v/>
      </c>
      <c r="N7197" s="61" t="str">
        <f aca="false">IF(J7197="PosK",SUMIFS(K:K,J:J,"eDNA",H:H,H7197),"")</f>
        <v/>
      </c>
      <c r="P7197" s="62"/>
      <c r="T7197" s="63"/>
      <c r="W7197" s="64"/>
    </row>
    <row r="7198" customFormat="false" ht="14.25" hidden="false" customHeight="false" outlineLevel="0" collapsed="false">
      <c r="A7198" s="0" t="s">
        <v>905</v>
      </c>
      <c r="B7198" s="52" t="s">
        <v>1011</v>
      </c>
      <c r="C7198" s="52" t="s">
        <v>743</v>
      </c>
      <c r="D7198" s="53" t="n">
        <v>0.1</v>
      </c>
      <c r="E7198" s="53" t="n">
        <v>26.65</v>
      </c>
      <c r="F7198" s="0" t="s">
        <v>1427</v>
      </c>
      <c r="G7198" s="0" t="str">
        <f aca="false">LEFT(B7198,2)</f>
        <v>22</v>
      </c>
      <c r="H7198" s="0" t="str">
        <f aca="false">I7198&amp;"_"&amp;G7198&amp;"_"&amp;F7198</f>
        <v>Skalle_22_20190411_DL2018118_HjoerringGymOgHF_koersel1</v>
      </c>
      <c r="I7198" s="61" t="str">
        <f aca="false">MID(RIGHT(B7198,LEN(B7198)-3),1,FIND("_",RIGHT(B7198,LEN(B7198)-3))-1)</f>
        <v>Skalle</v>
      </c>
      <c r="J7198" s="61" t="str">
        <f aca="false">TRIM(SUBSTITUTE(RIGHT(B7198,FIND(I7198,B7198)+1),"_",""))</f>
        <v>PosK</v>
      </c>
      <c r="K7198" s="0" t="n">
        <f aca="false">IFERROR(VALUE(SUBSTITUTE(E7198,".",",")),E7198)</f>
        <v>26.65</v>
      </c>
      <c r="L7198" s="61" t="n">
        <f aca="false">IF(J7198="PosK",SUMIFS(K:K,J:J,"PosK",H:H,H7198),"")</f>
        <v>26.65</v>
      </c>
      <c r="M7198" s="61" t="n">
        <f aca="false">IF(J7198="PosK",SUMIFS(K:K,J:J,"NegK",H:H,H7198),"")</f>
        <v>0</v>
      </c>
      <c r="N7198" s="61" t="n">
        <f aca="false">IF(J7198="PosK",SUMIFS(K:K,J:J,"eDNA",H:H,H7198),"")</f>
        <v>40.01</v>
      </c>
      <c r="P7198" s="62" t="n">
        <f aca="false">IF(K7200="No Ct",0,K7200)</f>
        <v>0</v>
      </c>
      <c r="Q7198" s="62" t="n">
        <f aca="false">IF(K7201="No Ct",0,K7201)</f>
        <v>40.01</v>
      </c>
      <c r="R7198" s="0" t="str">
        <f aca="false">IF(AND(L7198&gt;0,M7198=0),"Valid","Invalid")</f>
        <v>Valid</v>
      </c>
      <c r="S7198" s="0" t="str">
        <f aca="false">IF(OR(P7198&gt;1,Q7198&gt;1),"Present","Absent")</f>
        <v>Present</v>
      </c>
      <c r="T7198" s="63" t="str">
        <f aca="false">IF(OR(AND(P7198&gt;1,P7198&lt;41),AND(Q7198&gt;1,Q7198&lt;41)),"Ct&lt;41","Ct&gt;41")</f>
        <v>Ct&lt;41</v>
      </c>
      <c r="U7198" s="0" t="str">
        <f aca="false">I7198</f>
        <v>Skalle</v>
      </c>
      <c r="V7198" s="0" t="str">
        <f aca="false">MID(F7198,10,9)</f>
        <v>DL2018118</v>
      </c>
      <c r="W7198" s="64" t="str">
        <f aca="false">V7198&amp;"_"&amp;U7198&amp;"_"&amp;R7198&amp;"_"&amp;S7198&amp;"_"&amp;T7198</f>
        <v>DL2018118_Skalle_Valid_Present_Ct&lt;41</v>
      </c>
    </row>
    <row r="7199" customFormat="false" ht="14.25" hidden="false" customHeight="false" outlineLevel="0" collapsed="false">
      <c r="A7199" s="0" t="s">
        <v>907</v>
      </c>
      <c r="B7199" s="52" t="s">
        <v>1012</v>
      </c>
      <c r="C7199" s="52" t="s">
        <v>747</v>
      </c>
      <c r="D7199" s="53" t="n">
        <v>0.1</v>
      </c>
      <c r="E7199" s="53" t="s">
        <v>748</v>
      </c>
      <c r="F7199" s="0" t="s">
        <v>1427</v>
      </c>
      <c r="G7199" s="0" t="str">
        <f aca="false">LEFT(B7199,2)</f>
        <v>22</v>
      </c>
      <c r="H7199" s="0" t="str">
        <f aca="false">I7199&amp;"_"&amp;G7199&amp;"_"&amp;F7199</f>
        <v>Skalle_22_20190411_DL2018118_HjoerringGymOgHF_koersel1</v>
      </c>
      <c r="I7199" s="61" t="str">
        <f aca="false">MID(RIGHT(B7199,LEN(B7199)-3),1,FIND("_",RIGHT(B7199,LEN(B7199)-3))-1)</f>
        <v>Skalle</v>
      </c>
      <c r="J7199" s="61" t="str">
        <f aca="false">TRIM(SUBSTITUTE(RIGHT(B7199,FIND(I7199,B7199)+1),"_",""))</f>
        <v>NegK</v>
      </c>
      <c r="K7199" s="0" t="str">
        <f aca="false">IFERROR(VALUE(SUBSTITUTE(E7199,".",",")),E7199)</f>
        <v>No Ct</v>
      </c>
      <c r="L7199" s="61" t="str">
        <f aca="false">IF(J7199="PosK",SUMIFS(K:K,J:J,"PosK",H:H,H7199),"")</f>
        <v/>
      </c>
      <c r="M7199" s="61" t="str">
        <f aca="false">IF(J7199="PosK",SUMIFS(K:K,J:J,"NegK",H:H,H7199),"")</f>
        <v/>
      </c>
      <c r="N7199" s="61" t="str">
        <f aca="false">IF(J7199="PosK",SUMIFS(K:K,J:J,"eDNA",H:H,H7199),"")</f>
        <v/>
      </c>
    </row>
    <row r="7200" customFormat="false" ht="14.25" hidden="false" customHeight="false" outlineLevel="0" collapsed="false">
      <c r="A7200" s="0" t="s">
        <v>909</v>
      </c>
      <c r="B7200" s="52" t="s">
        <v>1013</v>
      </c>
      <c r="C7200" s="52" t="s">
        <v>751</v>
      </c>
      <c r="D7200" s="53" t="n">
        <v>0.1</v>
      </c>
      <c r="E7200" s="53" t="s">
        <v>748</v>
      </c>
      <c r="F7200" s="0" t="s">
        <v>1427</v>
      </c>
      <c r="G7200" s="0" t="str">
        <f aca="false">LEFT(B7200,2)</f>
        <v>22</v>
      </c>
      <c r="H7200" s="0" t="str">
        <f aca="false">I7200&amp;"_"&amp;G7200&amp;"_"&amp;F7200</f>
        <v>Skalle_22_20190411_DL2018118_HjoerringGymOgHF_koersel1</v>
      </c>
      <c r="I7200" s="61" t="str">
        <f aca="false">MID(RIGHT(B7200,LEN(B7200)-3),1,FIND("_",RIGHT(B7200,LEN(B7200)-3))-1)</f>
        <v>Skalle</v>
      </c>
      <c r="J7200" s="61" t="str">
        <f aca="false">TRIM(SUBSTITUTE(RIGHT(B7200,FIND(I7200,B7200)+1),"_",""))</f>
        <v>eDNA</v>
      </c>
      <c r="K7200" s="0" t="str">
        <f aca="false">IFERROR(VALUE(SUBSTITUTE(E7200,".",",")),E7200)</f>
        <v>No Ct</v>
      </c>
      <c r="L7200" s="61" t="str">
        <f aca="false">IF(J7200="PosK",SUMIFS(K:K,J:J,"PosK",H:H,H7200),"")</f>
        <v/>
      </c>
      <c r="M7200" s="61" t="str">
        <f aca="false">IF(J7200="PosK",SUMIFS(K:K,J:J,"NegK",H:H,H7200),"")</f>
        <v/>
      </c>
      <c r="N7200" s="61" t="str">
        <f aca="false">IF(J7200="PosK",SUMIFS(K:K,J:J,"eDNA",H:H,H7200),"")</f>
        <v/>
      </c>
      <c r="Q7200" s="62"/>
    </row>
    <row r="7201" customFormat="false" ht="14.25" hidden="false" customHeight="false" outlineLevel="0" collapsed="false">
      <c r="A7201" s="0" t="s">
        <v>911</v>
      </c>
      <c r="B7201" s="52" t="s">
        <v>1013</v>
      </c>
      <c r="C7201" s="52" t="s">
        <v>751</v>
      </c>
      <c r="D7201" s="53" t="n">
        <v>0.1</v>
      </c>
      <c r="E7201" s="53" t="n">
        <v>40.01</v>
      </c>
      <c r="F7201" s="0" t="s">
        <v>1427</v>
      </c>
      <c r="G7201" s="0" t="str">
        <f aca="false">LEFT(B7201,2)</f>
        <v>22</v>
      </c>
      <c r="H7201" s="0" t="str">
        <f aca="false">I7201&amp;"_"&amp;G7201&amp;"_"&amp;F7201</f>
        <v>Skalle_22_20190411_DL2018118_HjoerringGymOgHF_koersel1</v>
      </c>
      <c r="I7201" s="61" t="str">
        <f aca="false">MID(RIGHT(B7201,LEN(B7201)-3),1,FIND("_",RIGHT(B7201,LEN(B7201)-3))-1)</f>
        <v>Skalle</v>
      </c>
      <c r="J7201" s="61" t="str">
        <f aca="false">TRIM(SUBSTITUTE(RIGHT(B7201,FIND(I7201,B7201)+1),"_",""))</f>
        <v>eDNA</v>
      </c>
      <c r="K7201" s="0" t="n">
        <f aca="false">IFERROR(VALUE(SUBSTITUTE(E7201,".",",")),E7201)</f>
        <v>40.01</v>
      </c>
      <c r="L7201" s="61" t="str">
        <f aca="false">IF(J7201="PosK",SUMIFS(K:K,J:J,"PosK",H:H,H7201),"")</f>
        <v/>
      </c>
      <c r="M7201" s="61" t="str">
        <f aca="false">IF(J7201="PosK",SUMIFS(K:K,J:J,"NegK",H:H,H7201),"")</f>
        <v/>
      </c>
      <c r="N7201" s="61" t="str">
        <f aca="false">IF(J7201="PosK",SUMIFS(K:K,J:J,"eDNA",H:H,H7201),"")</f>
        <v/>
      </c>
      <c r="P7201" s="62"/>
      <c r="T7201" s="63"/>
      <c r="W7201" s="64"/>
    </row>
    <row r="7202" customFormat="false" ht="14.25" hidden="false" customHeight="false" outlineLevel="0" collapsed="false">
      <c r="A7202" s="0" t="s">
        <v>912</v>
      </c>
      <c r="B7202" s="52" t="s">
        <v>1014</v>
      </c>
      <c r="C7202" s="52" t="s">
        <v>743</v>
      </c>
      <c r="D7202" s="53" t="n">
        <v>0.1</v>
      </c>
      <c r="E7202" s="53" t="n">
        <v>33.67</v>
      </c>
      <c r="F7202" s="0" t="s">
        <v>1427</v>
      </c>
      <c r="G7202" s="0" t="str">
        <f aca="false">LEFT(B7202,2)</f>
        <v>23</v>
      </c>
      <c r="H7202" s="0" t="str">
        <f aca="false">I7202&amp;"_"&amp;G7202&amp;"_"&amp;F7202</f>
        <v>Karusse_23_20190411_DL2018118_HjoerringGymOgHF_koersel1</v>
      </c>
      <c r="I7202" s="61" t="str">
        <f aca="false">MID(RIGHT(B7202,LEN(B7202)-3),1,FIND("_",RIGHT(B7202,LEN(B7202)-3))-1)</f>
        <v>Karusse</v>
      </c>
      <c r="J7202" s="61" t="str">
        <f aca="false">TRIM(SUBSTITUTE(RIGHT(B7202,FIND(I7202,B7202)+1),"_",""))</f>
        <v>PosK</v>
      </c>
      <c r="K7202" s="0" t="n">
        <f aca="false">IFERROR(VALUE(SUBSTITUTE(E7202,".",",")),E7202)</f>
        <v>33.67</v>
      </c>
      <c r="L7202" s="61" t="n">
        <f aca="false">IF(J7202="PosK",SUMIFS(K:K,J:J,"PosK",H:H,H7202),"")</f>
        <v>33.67</v>
      </c>
      <c r="M7202" s="61" t="n">
        <f aca="false">IF(J7202="PosK",SUMIFS(K:K,J:J,"NegK",H:H,H7202),"")</f>
        <v>0</v>
      </c>
      <c r="N7202" s="61" t="n">
        <f aca="false">IF(J7202="PosK",SUMIFS(K:K,J:J,"eDNA",H:H,H7202),"")</f>
        <v>66.51</v>
      </c>
      <c r="P7202" s="62" t="n">
        <f aca="false">IF(K7204="No Ct",0,K7204)</f>
        <v>34.12</v>
      </c>
      <c r="Q7202" s="62" t="n">
        <f aca="false">IF(K7205="No Ct",0,K7205)</f>
        <v>32.39</v>
      </c>
      <c r="R7202" s="0" t="str">
        <f aca="false">IF(AND(L7202&gt;0,M7202=0),"Valid","Invalid")</f>
        <v>Valid</v>
      </c>
      <c r="S7202" s="0" t="str">
        <f aca="false">IF(OR(P7202&gt;1,Q7202&gt;1),"Present","Absent")</f>
        <v>Present</v>
      </c>
      <c r="T7202" s="63" t="str">
        <f aca="false">IF(OR(AND(P7202&gt;1,P7202&lt;41),AND(Q7202&gt;1,Q7202&lt;41)),"Ct&lt;41","Ct&gt;41")</f>
        <v>Ct&lt;41</v>
      </c>
      <c r="U7202" s="0" t="str">
        <f aca="false">I7202</f>
        <v>Karusse</v>
      </c>
      <c r="V7202" s="0" t="str">
        <f aca="false">MID(F7202,10,9)</f>
        <v>DL2018118</v>
      </c>
      <c r="W7202" s="64" t="str">
        <f aca="false">V7202&amp;"_"&amp;U7202&amp;"_"&amp;R7202&amp;"_"&amp;S7202&amp;"_"&amp;T7202</f>
        <v>DL2018118_Karusse_Valid_Present_Ct&lt;41</v>
      </c>
    </row>
    <row r="7203" customFormat="false" ht="14.25" hidden="false" customHeight="false" outlineLevel="0" collapsed="false">
      <c r="A7203" s="0" t="s">
        <v>914</v>
      </c>
      <c r="B7203" s="52" t="s">
        <v>1015</v>
      </c>
      <c r="C7203" s="52" t="s">
        <v>747</v>
      </c>
      <c r="D7203" s="53" t="n">
        <v>0.1</v>
      </c>
      <c r="E7203" s="53" t="s">
        <v>748</v>
      </c>
      <c r="F7203" s="0" t="s">
        <v>1427</v>
      </c>
      <c r="G7203" s="0" t="str">
        <f aca="false">LEFT(B7203,2)</f>
        <v>23</v>
      </c>
      <c r="H7203" s="0" t="str">
        <f aca="false">I7203&amp;"_"&amp;G7203&amp;"_"&amp;F7203</f>
        <v>Karusse_23_20190411_DL2018118_HjoerringGymOgHF_koersel1</v>
      </c>
      <c r="I7203" s="61" t="str">
        <f aca="false">MID(RIGHT(B7203,LEN(B7203)-3),1,FIND("_",RIGHT(B7203,LEN(B7203)-3))-1)</f>
        <v>Karusse</v>
      </c>
      <c r="J7203" s="61" t="str">
        <f aca="false">TRIM(SUBSTITUTE(RIGHT(B7203,FIND(I7203,B7203)+1),"_",""))</f>
        <v>NegK</v>
      </c>
      <c r="K7203" s="0" t="str">
        <f aca="false">IFERROR(VALUE(SUBSTITUTE(E7203,".",",")),E7203)</f>
        <v>No Ct</v>
      </c>
      <c r="L7203" s="61" t="str">
        <f aca="false">IF(J7203="PosK",SUMIFS(K:K,J:J,"PosK",H:H,H7203),"")</f>
        <v/>
      </c>
      <c r="M7203" s="61" t="str">
        <f aca="false">IF(J7203="PosK",SUMIFS(K:K,J:J,"NegK",H:H,H7203),"")</f>
        <v/>
      </c>
      <c r="N7203" s="61" t="str">
        <f aca="false">IF(J7203="PosK",SUMIFS(K:K,J:J,"eDNA",H:H,H7203),"")</f>
        <v/>
      </c>
    </row>
    <row r="7204" customFormat="false" ht="14.25" hidden="false" customHeight="false" outlineLevel="0" collapsed="false">
      <c r="A7204" s="0" t="s">
        <v>916</v>
      </c>
      <c r="B7204" s="52" t="s">
        <v>1016</v>
      </c>
      <c r="C7204" s="52" t="s">
        <v>751</v>
      </c>
      <c r="D7204" s="53" t="n">
        <v>0.1</v>
      </c>
      <c r="E7204" s="53" t="n">
        <v>34.12</v>
      </c>
      <c r="F7204" s="0" t="s">
        <v>1427</v>
      </c>
      <c r="G7204" s="0" t="str">
        <f aca="false">LEFT(B7204,2)</f>
        <v>23</v>
      </c>
      <c r="H7204" s="0" t="str">
        <f aca="false">I7204&amp;"_"&amp;G7204&amp;"_"&amp;F7204</f>
        <v>Karusse_23_20190411_DL2018118_HjoerringGymOgHF_koersel1</v>
      </c>
      <c r="I7204" s="61" t="str">
        <f aca="false">MID(RIGHT(B7204,LEN(B7204)-3),1,FIND("_",RIGHT(B7204,LEN(B7204)-3))-1)</f>
        <v>Karusse</v>
      </c>
      <c r="J7204" s="61" t="str">
        <f aca="false">TRIM(SUBSTITUTE(RIGHT(B7204,FIND(I7204,B7204)+1),"_",""))</f>
        <v>eDNA</v>
      </c>
      <c r="K7204" s="0" t="n">
        <f aca="false">IFERROR(VALUE(SUBSTITUTE(E7204,".",",")),E7204)</f>
        <v>34.12</v>
      </c>
      <c r="L7204" s="61" t="str">
        <f aca="false">IF(J7204="PosK",SUMIFS(K:K,J:J,"PosK",H:H,H7204),"")</f>
        <v/>
      </c>
      <c r="M7204" s="61" t="str">
        <f aca="false">IF(J7204="PosK",SUMIFS(K:K,J:J,"NegK",H:H,H7204),"")</f>
        <v/>
      </c>
      <c r="N7204" s="61" t="str">
        <f aca="false">IF(J7204="PosK",SUMIFS(K:K,J:J,"eDNA",H:H,H7204),"")</f>
        <v/>
      </c>
      <c r="Q7204" s="62"/>
    </row>
    <row r="7205" customFormat="false" ht="14.25" hidden="false" customHeight="false" outlineLevel="0" collapsed="false">
      <c r="A7205" s="0" t="s">
        <v>918</v>
      </c>
      <c r="B7205" s="52" t="s">
        <v>1016</v>
      </c>
      <c r="C7205" s="52" t="s">
        <v>751</v>
      </c>
      <c r="D7205" s="53" t="n">
        <v>0.1</v>
      </c>
      <c r="E7205" s="53" t="n">
        <v>32.39</v>
      </c>
      <c r="F7205" s="0" t="s">
        <v>1427</v>
      </c>
      <c r="G7205" s="0" t="str">
        <f aca="false">LEFT(B7205,2)</f>
        <v>23</v>
      </c>
      <c r="H7205" s="0" t="str">
        <f aca="false">I7205&amp;"_"&amp;G7205&amp;"_"&amp;F7205</f>
        <v>Karusse_23_20190411_DL2018118_HjoerringGymOgHF_koersel1</v>
      </c>
      <c r="I7205" s="61" t="str">
        <f aca="false">MID(RIGHT(B7205,LEN(B7205)-3),1,FIND("_",RIGHT(B7205,LEN(B7205)-3))-1)</f>
        <v>Karusse</v>
      </c>
      <c r="J7205" s="61" t="str">
        <f aca="false">TRIM(SUBSTITUTE(RIGHT(B7205,FIND(I7205,B7205)+1),"_",""))</f>
        <v>eDNA</v>
      </c>
      <c r="K7205" s="0" t="n">
        <f aca="false">IFERROR(VALUE(SUBSTITUTE(E7205,".",",")),E7205)</f>
        <v>32.39</v>
      </c>
      <c r="L7205" s="61" t="str">
        <f aca="false">IF(J7205="PosK",SUMIFS(K:K,J:J,"PosK",H:H,H7205),"")</f>
        <v/>
      </c>
      <c r="M7205" s="61" t="str">
        <f aca="false">IF(J7205="PosK",SUMIFS(K:K,J:J,"NegK",H:H,H7205),"")</f>
        <v/>
      </c>
      <c r="N7205" s="61" t="str">
        <f aca="false">IF(J7205="PosK",SUMIFS(K:K,J:J,"eDNA",H:H,H7205),"")</f>
        <v/>
      </c>
      <c r="P7205" s="62"/>
      <c r="T7205" s="63"/>
      <c r="W7205" s="64"/>
    </row>
    <row r="7206" customFormat="false" ht="14.25" hidden="false" customHeight="false" outlineLevel="0" collapsed="false">
      <c r="A7206" s="0" t="s">
        <v>919</v>
      </c>
      <c r="B7206" s="52" t="s">
        <v>1017</v>
      </c>
      <c r="C7206" s="52" t="s">
        <v>743</v>
      </c>
      <c r="D7206" s="53" t="n">
        <v>0.1</v>
      </c>
      <c r="E7206" s="53" t="n">
        <v>28.48</v>
      </c>
      <c r="F7206" s="0" t="s">
        <v>1427</v>
      </c>
      <c r="G7206" s="0" t="str">
        <f aca="false">LEFT(B7206,2)</f>
        <v>24</v>
      </c>
      <c r="H7206" s="0" t="str">
        <f aca="false">I7206&amp;"_"&amp;G7206&amp;"_"&amp;F7206</f>
        <v>Karusse_24_20190411_DL2018118_HjoerringGymOgHF_koersel1</v>
      </c>
      <c r="I7206" s="61" t="str">
        <f aca="false">MID(RIGHT(B7206,LEN(B7206)-3),1,FIND("_",RIGHT(B7206,LEN(B7206)-3))-1)</f>
        <v>Karusse</v>
      </c>
      <c r="J7206" s="61" t="str">
        <f aca="false">TRIM(SUBSTITUTE(RIGHT(B7206,FIND(I7206,B7206)+1),"_",""))</f>
        <v>PosK</v>
      </c>
      <c r="K7206" s="0" t="n">
        <f aca="false">IFERROR(VALUE(SUBSTITUTE(E7206,".",",")),E7206)</f>
        <v>28.48</v>
      </c>
      <c r="L7206" s="61" t="n">
        <f aca="false">IF(J7206="PosK",SUMIFS(K:K,J:J,"PosK",H:H,H7206),"")</f>
        <v>28.48</v>
      </c>
      <c r="M7206" s="61" t="n">
        <f aca="false">IF(J7206="PosK",SUMIFS(K:K,J:J,"NegK",H:H,H7206),"")</f>
        <v>0</v>
      </c>
      <c r="N7206" s="61" t="n">
        <f aca="false">IF(J7206="PosK",SUMIFS(K:K,J:J,"eDNA",H:H,H7206),"")</f>
        <v>32.5</v>
      </c>
      <c r="P7206" s="62" t="n">
        <f aca="false">IF(K7208="No Ct",0,K7208)</f>
        <v>0</v>
      </c>
      <c r="Q7206" s="62" t="n">
        <f aca="false">IF(K7209="No Ct",0,K7209)</f>
        <v>32.5</v>
      </c>
      <c r="R7206" s="0" t="str">
        <f aca="false">IF(AND(L7206&gt;0,M7206=0),"Valid","Invalid")</f>
        <v>Valid</v>
      </c>
      <c r="S7206" s="0" t="str">
        <f aca="false">IF(OR(P7206&gt;1,Q7206&gt;1),"Present","Absent")</f>
        <v>Present</v>
      </c>
      <c r="T7206" s="63" t="str">
        <f aca="false">IF(OR(AND(P7206&gt;1,P7206&lt;41),AND(Q7206&gt;1,Q7206&lt;41)),"Ct&lt;41","Ct&gt;41")</f>
        <v>Ct&lt;41</v>
      </c>
      <c r="U7206" s="0" t="str">
        <f aca="false">I7206</f>
        <v>Karusse</v>
      </c>
      <c r="V7206" s="0" t="str">
        <f aca="false">MID(F7206,10,9)</f>
        <v>DL2018118</v>
      </c>
      <c r="W7206" s="64" t="str">
        <f aca="false">V7206&amp;"_"&amp;U7206&amp;"_"&amp;R7206&amp;"_"&amp;S7206&amp;"_"&amp;T7206</f>
        <v>DL2018118_Karusse_Valid_Present_Ct&lt;41</v>
      </c>
    </row>
    <row r="7207" customFormat="false" ht="14.25" hidden="false" customHeight="false" outlineLevel="0" collapsed="false">
      <c r="A7207" s="0" t="s">
        <v>921</v>
      </c>
      <c r="B7207" s="52" t="s">
        <v>1018</v>
      </c>
      <c r="C7207" s="52" t="s">
        <v>747</v>
      </c>
      <c r="D7207" s="53" t="n">
        <v>0.1</v>
      </c>
      <c r="E7207" s="53" t="s">
        <v>748</v>
      </c>
      <c r="F7207" s="0" t="s">
        <v>1427</v>
      </c>
      <c r="G7207" s="0" t="str">
        <f aca="false">LEFT(B7207,2)</f>
        <v>24</v>
      </c>
      <c r="H7207" s="0" t="str">
        <f aca="false">I7207&amp;"_"&amp;G7207&amp;"_"&amp;F7207</f>
        <v>Karusse_24_20190411_DL2018118_HjoerringGymOgHF_koersel1</v>
      </c>
      <c r="I7207" s="61" t="str">
        <f aca="false">MID(RIGHT(B7207,LEN(B7207)-3),1,FIND("_",RIGHT(B7207,LEN(B7207)-3))-1)</f>
        <v>Karusse</v>
      </c>
      <c r="J7207" s="61" t="str">
        <f aca="false">TRIM(SUBSTITUTE(RIGHT(B7207,FIND(I7207,B7207)+1),"_",""))</f>
        <v>NegK</v>
      </c>
      <c r="K7207" s="0" t="str">
        <f aca="false">IFERROR(VALUE(SUBSTITUTE(E7207,".",",")),E7207)</f>
        <v>No Ct</v>
      </c>
      <c r="L7207" s="61" t="str">
        <f aca="false">IF(J7207="PosK",SUMIFS(K:K,J:J,"PosK",H:H,H7207),"")</f>
        <v/>
      </c>
      <c r="M7207" s="61" t="str">
        <f aca="false">IF(J7207="PosK",SUMIFS(K:K,J:J,"NegK",H:H,H7207),"")</f>
        <v/>
      </c>
      <c r="N7207" s="61" t="str">
        <f aca="false">IF(J7207="PosK",SUMIFS(K:K,J:J,"eDNA",H:H,H7207),"")</f>
        <v/>
      </c>
    </row>
    <row r="7208" customFormat="false" ht="14.25" hidden="false" customHeight="false" outlineLevel="0" collapsed="false">
      <c r="A7208" s="0" t="s">
        <v>923</v>
      </c>
      <c r="B7208" s="52" t="s">
        <v>1019</v>
      </c>
      <c r="C7208" s="52" t="s">
        <v>751</v>
      </c>
      <c r="D7208" s="53" t="n">
        <v>0.1</v>
      </c>
      <c r="E7208" s="53" t="s">
        <v>748</v>
      </c>
      <c r="F7208" s="0" t="s">
        <v>1427</v>
      </c>
      <c r="G7208" s="0" t="str">
        <f aca="false">LEFT(B7208,2)</f>
        <v>24</v>
      </c>
      <c r="H7208" s="0" t="str">
        <f aca="false">I7208&amp;"_"&amp;G7208&amp;"_"&amp;F7208</f>
        <v>Karusse_24_20190411_DL2018118_HjoerringGymOgHF_koersel1</v>
      </c>
      <c r="I7208" s="61" t="str">
        <f aca="false">MID(RIGHT(B7208,LEN(B7208)-3),1,FIND("_",RIGHT(B7208,LEN(B7208)-3))-1)</f>
        <v>Karusse</v>
      </c>
      <c r="J7208" s="61" t="str">
        <f aca="false">TRIM(SUBSTITUTE(RIGHT(B7208,FIND(I7208,B7208)+1),"_",""))</f>
        <v>eDNA</v>
      </c>
      <c r="K7208" s="0" t="str">
        <f aca="false">IFERROR(VALUE(SUBSTITUTE(E7208,".",",")),E7208)</f>
        <v>No Ct</v>
      </c>
      <c r="L7208" s="61" t="str">
        <f aca="false">IF(J7208="PosK",SUMIFS(K:K,J:J,"PosK",H:H,H7208),"")</f>
        <v/>
      </c>
      <c r="M7208" s="61" t="str">
        <f aca="false">IF(J7208="PosK",SUMIFS(K:K,J:J,"NegK",H:H,H7208),"")</f>
        <v/>
      </c>
      <c r="N7208" s="61" t="str">
        <f aca="false">IF(J7208="PosK",SUMIFS(K:K,J:J,"eDNA",H:H,H7208),"")</f>
        <v/>
      </c>
      <c r="Q7208" s="62"/>
    </row>
    <row r="7209" customFormat="false" ht="14.25" hidden="false" customHeight="false" outlineLevel="0" collapsed="false">
      <c r="A7209" s="0" t="s">
        <v>925</v>
      </c>
      <c r="B7209" s="52" t="s">
        <v>1019</v>
      </c>
      <c r="C7209" s="52" t="s">
        <v>751</v>
      </c>
      <c r="D7209" s="53" t="n">
        <v>0.1</v>
      </c>
      <c r="E7209" s="53" t="n">
        <v>32.5</v>
      </c>
      <c r="F7209" s="0" t="s">
        <v>1427</v>
      </c>
      <c r="G7209" s="0" t="str">
        <f aca="false">LEFT(B7209,2)</f>
        <v>24</v>
      </c>
      <c r="H7209" s="0" t="str">
        <f aca="false">I7209&amp;"_"&amp;G7209&amp;"_"&amp;F7209</f>
        <v>Karusse_24_20190411_DL2018118_HjoerringGymOgHF_koersel1</v>
      </c>
      <c r="I7209" s="61" t="str">
        <f aca="false">MID(RIGHT(B7209,LEN(B7209)-3),1,FIND("_",RIGHT(B7209,LEN(B7209)-3))-1)</f>
        <v>Karusse</v>
      </c>
      <c r="J7209" s="61" t="str">
        <f aca="false">TRIM(SUBSTITUTE(RIGHT(B7209,FIND(I7209,B7209)+1),"_",""))</f>
        <v>eDNA</v>
      </c>
      <c r="K7209" s="0" t="n">
        <f aca="false">IFERROR(VALUE(SUBSTITUTE(E7209,".",",")),E7209)</f>
        <v>32.5</v>
      </c>
      <c r="L7209" s="61" t="str">
        <f aca="false">IF(J7209="PosK",SUMIFS(K:K,J:J,"PosK",H:H,H7209),"")</f>
        <v/>
      </c>
      <c r="M7209" s="61" t="str">
        <f aca="false">IF(J7209="PosK",SUMIFS(K:K,J:J,"NegK",H:H,H7209),"")</f>
        <v/>
      </c>
      <c r="N7209" s="61" t="str">
        <f aca="false">IF(J7209="PosK",SUMIFS(K:K,J:J,"eDNA",H:H,H7209),"")</f>
        <v/>
      </c>
      <c r="P7209" s="62"/>
      <c r="T7209" s="63"/>
      <c r="W7209" s="64"/>
    </row>
    <row r="7210" customFormat="false" ht="14.25" hidden="false" customHeight="false" outlineLevel="0" collapsed="false">
      <c r="A7210" s="0" t="s">
        <v>741</v>
      </c>
      <c r="B7210" s="52" t="s">
        <v>1020</v>
      </c>
      <c r="C7210" s="52" t="s">
        <v>743</v>
      </c>
      <c r="D7210" s="53" t="n">
        <v>0.1</v>
      </c>
      <c r="E7210" s="53" t="n">
        <v>31.06</v>
      </c>
      <c r="F7210" s="0" t="s">
        <v>1428</v>
      </c>
      <c r="G7210" s="0" t="str">
        <f aca="false">LEFT(B7210,2)</f>
        <v>25</v>
      </c>
      <c r="H7210" s="0" t="str">
        <f aca="false">I7210&amp;"_"&amp;G7210&amp;"_"&amp;F7210</f>
        <v>Loegfroe_25_20190411_DL2018118_HjoerringGymOgHF_koersel2</v>
      </c>
      <c r="I7210" s="61" t="str">
        <f aca="false">MID(RIGHT(B7210,LEN(B7210)-3),1,FIND("_",RIGHT(B7210,LEN(B7210)-3))-1)</f>
        <v>Loegfroe</v>
      </c>
      <c r="J7210" s="61" t="str">
        <f aca="false">TRIM(SUBSTITUTE(RIGHT(B7210,FIND(I7210,B7210)+1),"_",""))</f>
        <v>PosK</v>
      </c>
      <c r="K7210" s="0" t="n">
        <f aca="false">IFERROR(VALUE(SUBSTITUTE(E7210,".",",")),E7210)</f>
        <v>31.06</v>
      </c>
      <c r="L7210" s="61" t="n">
        <f aca="false">IF(J7210="PosK",SUMIFS(K:K,J:J,"PosK",H:H,H7210),"")</f>
        <v>31.06</v>
      </c>
      <c r="M7210" s="61" t="n">
        <f aca="false">IF(J7210="PosK",SUMIFS(K:K,J:J,"NegK",H:H,H7210),"")</f>
        <v>0</v>
      </c>
      <c r="N7210" s="61" t="n">
        <f aca="false">IF(J7210="PosK",SUMIFS(K:K,J:J,"eDNA",H:H,H7210),"")</f>
        <v>0</v>
      </c>
      <c r="P7210" s="62" t="n">
        <f aca="false">IF(K7212="No Ct",0,K7212)</f>
        <v>0</v>
      </c>
      <c r="Q7210" s="62" t="n">
        <f aca="false">IF(K7213="No Ct",0,K7213)</f>
        <v>0</v>
      </c>
      <c r="R7210" s="0" t="str">
        <f aca="false">IF(AND(L7210&gt;0,M7210=0),"Valid","Invalid")</f>
        <v>Valid</v>
      </c>
      <c r="S7210" s="0" t="str">
        <f aca="false">IF(OR(P7210&gt;1,Q7210&gt;1),"Present","Absent")</f>
        <v>Absent</v>
      </c>
      <c r="T7210" s="63" t="str">
        <f aca="false">IF(OR(AND(P7210&gt;1,P7210&lt;41),AND(Q7210&gt;1,Q7210&lt;41)),"Ct&lt;41","Ct&gt;41")</f>
        <v>Ct&gt;41</v>
      </c>
      <c r="U7210" s="0" t="str">
        <f aca="false">I7210</f>
        <v>Loegfroe</v>
      </c>
      <c r="V7210" s="0" t="str">
        <f aca="false">MID(F7210,10,9)</f>
        <v>DL2018118</v>
      </c>
      <c r="W7210" s="64" t="str">
        <f aca="false">V7210&amp;"_"&amp;U7210&amp;"_"&amp;R7210&amp;"_"&amp;S7210&amp;"_"&amp;T7210</f>
        <v>DL2018118_Loegfroe_Valid_Absent_Ct&gt;41</v>
      </c>
    </row>
    <row r="7211" customFormat="false" ht="14.25" hidden="false" customHeight="false" outlineLevel="0" collapsed="false">
      <c r="A7211" s="0" t="s">
        <v>745</v>
      </c>
      <c r="B7211" s="52" t="s">
        <v>1022</v>
      </c>
      <c r="C7211" s="52" t="s">
        <v>747</v>
      </c>
      <c r="D7211" s="53" t="n">
        <v>0.1</v>
      </c>
      <c r="E7211" s="53" t="s">
        <v>748</v>
      </c>
      <c r="F7211" s="0" t="s">
        <v>1428</v>
      </c>
      <c r="G7211" s="0" t="str">
        <f aca="false">LEFT(B7211,2)</f>
        <v>25</v>
      </c>
      <c r="H7211" s="0" t="str">
        <f aca="false">I7211&amp;"_"&amp;G7211&amp;"_"&amp;F7211</f>
        <v>Loegfroe_25_20190411_DL2018118_HjoerringGymOgHF_koersel2</v>
      </c>
      <c r="I7211" s="61" t="str">
        <f aca="false">MID(RIGHT(B7211,LEN(B7211)-3),1,FIND("_",RIGHT(B7211,LEN(B7211)-3))-1)</f>
        <v>Loegfroe</v>
      </c>
      <c r="J7211" s="61" t="str">
        <f aca="false">TRIM(SUBSTITUTE(RIGHT(B7211,FIND(I7211,B7211)+1),"_",""))</f>
        <v>NegK</v>
      </c>
      <c r="K7211" s="0" t="str">
        <f aca="false">IFERROR(VALUE(SUBSTITUTE(E7211,".",",")),E7211)</f>
        <v>No Ct</v>
      </c>
      <c r="L7211" s="61" t="str">
        <f aca="false">IF(J7211="PosK",SUMIFS(K:K,J:J,"PosK",H:H,H7211),"")</f>
        <v/>
      </c>
      <c r="M7211" s="61" t="str">
        <f aca="false">IF(J7211="PosK",SUMIFS(K:K,J:J,"NegK",H:H,H7211),"")</f>
        <v/>
      </c>
      <c r="N7211" s="61" t="str">
        <f aca="false">IF(J7211="PosK",SUMIFS(K:K,J:J,"eDNA",H:H,H7211),"")</f>
        <v/>
      </c>
    </row>
    <row r="7212" customFormat="false" ht="14.25" hidden="false" customHeight="false" outlineLevel="0" collapsed="false">
      <c r="A7212" s="0" t="s">
        <v>749</v>
      </c>
      <c r="B7212" s="52" t="s">
        <v>1023</v>
      </c>
      <c r="C7212" s="52" t="s">
        <v>751</v>
      </c>
      <c r="D7212" s="53" t="n">
        <v>0.1</v>
      </c>
      <c r="E7212" s="53" t="s">
        <v>748</v>
      </c>
      <c r="F7212" s="0" t="s">
        <v>1428</v>
      </c>
      <c r="G7212" s="0" t="str">
        <f aca="false">LEFT(B7212,2)</f>
        <v>25</v>
      </c>
      <c r="H7212" s="0" t="str">
        <f aca="false">I7212&amp;"_"&amp;G7212&amp;"_"&amp;F7212</f>
        <v>Loegfroe_25_20190411_DL2018118_HjoerringGymOgHF_koersel2</v>
      </c>
      <c r="I7212" s="61" t="str">
        <f aca="false">MID(RIGHT(B7212,LEN(B7212)-3),1,FIND("_",RIGHT(B7212,LEN(B7212)-3))-1)</f>
        <v>Loegfroe</v>
      </c>
      <c r="J7212" s="61" t="str">
        <f aca="false">TRIM(SUBSTITUTE(RIGHT(B7212,FIND(I7212,B7212)+1),"_",""))</f>
        <v>eDNA</v>
      </c>
      <c r="K7212" s="0" t="str">
        <f aca="false">IFERROR(VALUE(SUBSTITUTE(E7212,".",",")),E7212)</f>
        <v>No Ct</v>
      </c>
      <c r="L7212" s="61" t="str">
        <f aca="false">IF(J7212="PosK",SUMIFS(K:K,J:J,"PosK",H:H,H7212),"")</f>
        <v/>
      </c>
      <c r="M7212" s="61" t="str">
        <f aca="false">IF(J7212="PosK",SUMIFS(K:K,J:J,"NegK",H:H,H7212),"")</f>
        <v/>
      </c>
      <c r="N7212" s="61" t="str">
        <f aca="false">IF(J7212="PosK",SUMIFS(K:K,J:J,"eDNA",H:H,H7212),"")</f>
        <v/>
      </c>
      <c r="Q7212" s="62"/>
    </row>
    <row r="7213" customFormat="false" ht="14.25" hidden="false" customHeight="false" outlineLevel="0" collapsed="false">
      <c r="A7213" s="0" t="s">
        <v>752</v>
      </c>
      <c r="B7213" s="52" t="s">
        <v>1023</v>
      </c>
      <c r="C7213" s="52" t="s">
        <v>751</v>
      </c>
      <c r="D7213" s="53" t="n">
        <v>0.1</v>
      </c>
      <c r="E7213" s="53" t="s">
        <v>748</v>
      </c>
      <c r="F7213" s="0" t="s">
        <v>1428</v>
      </c>
      <c r="G7213" s="0" t="str">
        <f aca="false">LEFT(B7213,2)</f>
        <v>25</v>
      </c>
      <c r="H7213" s="0" t="str">
        <f aca="false">I7213&amp;"_"&amp;G7213&amp;"_"&amp;F7213</f>
        <v>Loegfroe_25_20190411_DL2018118_HjoerringGymOgHF_koersel2</v>
      </c>
      <c r="I7213" s="61" t="str">
        <f aca="false">MID(RIGHT(B7213,LEN(B7213)-3),1,FIND("_",RIGHT(B7213,LEN(B7213)-3))-1)</f>
        <v>Loegfroe</v>
      </c>
      <c r="J7213" s="61" t="str">
        <f aca="false">TRIM(SUBSTITUTE(RIGHT(B7213,FIND(I7213,B7213)+1),"_",""))</f>
        <v>eDNA</v>
      </c>
      <c r="K7213" s="0" t="str">
        <f aca="false">IFERROR(VALUE(SUBSTITUTE(E7213,".",",")),E7213)</f>
        <v>No Ct</v>
      </c>
      <c r="L7213" s="61" t="str">
        <f aca="false">IF(J7213="PosK",SUMIFS(K:K,J:J,"PosK",H:H,H7213),"")</f>
        <v/>
      </c>
      <c r="M7213" s="61" t="str">
        <f aca="false">IF(J7213="PosK",SUMIFS(K:K,J:J,"NegK",H:H,H7213),"")</f>
        <v/>
      </c>
      <c r="N7213" s="61" t="str">
        <f aca="false">IF(J7213="PosK",SUMIFS(K:K,J:J,"eDNA",H:H,H7213),"")</f>
        <v/>
      </c>
      <c r="P7213" s="62"/>
      <c r="T7213" s="63"/>
      <c r="W7213" s="64"/>
    </row>
    <row r="7214" customFormat="false" ht="14.25" hidden="false" customHeight="false" outlineLevel="0" collapsed="false">
      <c r="A7214" s="0" t="s">
        <v>754</v>
      </c>
      <c r="B7214" s="52" t="s">
        <v>1025</v>
      </c>
      <c r="C7214" s="52" t="s">
        <v>743</v>
      </c>
      <c r="D7214" s="53" t="n">
        <v>0.1</v>
      </c>
      <c r="E7214" s="53" t="n">
        <v>28.08</v>
      </c>
      <c r="F7214" s="0" t="s">
        <v>1428</v>
      </c>
      <c r="G7214" s="0" t="str">
        <f aca="false">LEFT(B7214,2)</f>
        <v>26</v>
      </c>
      <c r="H7214" s="0" t="str">
        <f aca="false">I7214&amp;"_"&amp;G7214&amp;"_"&amp;F7214</f>
        <v>StorVandsalamander_26_20190411_DL2018118_HjoerringGymOgHF_koersel2</v>
      </c>
      <c r="I7214" s="61" t="str">
        <f aca="false">MID(RIGHT(B7214,LEN(B7214)-3),1,FIND("_",RIGHT(B7214,LEN(B7214)-3))-1)</f>
        <v>StorVandsalamander</v>
      </c>
      <c r="J7214" s="61" t="str">
        <f aca="false">TRIM(SUBSTITUTE(RIGHT(B7214,FIND(I7214,B7214)+1),"_",""))</f>
        <v>PosK</v>
      </c>
      <c r="K7214" s="0" t="n">
        <f aca="false">IFERROR(VALUE(SUBSTITUTE(E7214,".",",")),E7214)</f>
        <v>28.08</v>
      </c>
      <c r="L7214" s="61" t="n">
        <f aca="false">IF(J7214="PosK",SUMIFS(K:K,J:J,"PosK",H:H,H7214),"")</f>
        <v>28.08</v>
      </c>
      <c r="M7214" s="61" t="n">
        <f aca="false">IF(J7214="PosK",SUMIFS(K:K,J:J,"NegK",H:H,H7214),"")</f>
        <v>0</v>
      </c>
      <c r="N7214" s="61" t="n">
        <f aca="false">IF(J7214="PosK",SUMIFS(K:K,J:J,"eDNA",H:H,H7214),"")</f>
        <v>0</v>
      </c>
      <c r="P7214" s="62" t="n">
        <f aca="false">IF(K7216="No Ct",0,K7216)</f>
        <v>0</v>
      </c>
      <c r="Q7214" s="62" t="n">
        <f aca="false">IF(K7217="No Ct",0,K7217)</f>
        <v>0</v>
      </c>
      <c r="R7214" s="0" t="str">
        <f aca="false">IF(AND(L7214&gt;0,M7214=0),"Valid","Invalid")</f>
        <v>Valid</v>
      </c>
      <c r="S7214" s="0" t="str">
        <f aca="false">IF(OR(P7214&gt;1,Q7214&gt;1),"Present","Absent")</f>
        <v>Absent</v>
      </c>
      <c r="T7214" s="63" t="str">
        <f aca="false">IF(OR(AND(P7214&gt;1,P7214&lt;41),AND(Q7214&gt;1,Q7214&lt;41)),"Ct&lt;41","Ct&gt;41")</f>
        <v>Ct&gt;41</v>
      </c>
      <c r="U7214" s="0" t="str">
        <f aca="false">I7214</f>
        <v>StorVandsalamander</v>
      </c>
      <c r="V7214" s="0" t="str">
        <f aca="false">MID(F7214,10,9)</f>
        <v>DL2018118</v>
      </c>
      <c r="W7214" s="64" t="str">
        <f aca="false">V7214&amp;"_"&amp;U7214&amp;"_"&amp;R7214&amp;"_"&amp;S7214&amp;"_"&amp;T7214</f>
        <v>DL2018118_StorVandsalamander_Valid_Absent_Ct&gt;41</v>
      </c>
    </row>
    <row r="7215" customFormat="false" ht="14.25" hidden="false" customHeight="false" outlineLevel="0" collapsed="false">
      <c r="A7215" s="0" t="s">
        <v>756</v>
      </c>
      <c r="B7215" s="52" t="s">
        <v>1026</v>
      </c>
      <c r="C7215" s="52" t="s">
        <v>747</v>
      </c>
      <c r="D7215" s="53" t="n">
        <v>0.1</v>
      </c>
      <c r="E7215" s="53" t="s">
        <v>748</v>
      </c>
      <c r="F7215" s="0" t="s">
        <v>1428</v>
      </c>
      <c r="G7215" s="0" t="str">
        <f aca="false">LEFT(B7215,2)</f>
        <v>26</v>
      </c>
      <c r="H7215" s="0" t="str">
        <f aca="false">I7215&amp;"_"&amp;G7215&amp;"_"&amp;F7215</f>
        <v>StorVandsalamander_26_20190411_DL2018118_HjoerringGymOgHF_koersel2</v>
      </c>
      <c r="I7215" s="61" t="str">
        <f aca="false">MID(RIGHT(B7215,LEN(B7215)-3),1,FIND("_",RIGHT(B7215,LEN(B7215)-3))-1)</f>
        <v>StorVandsalamander</v>
      </c>
      <c r="J7215" s="61" t="str">
        <f aca="false">TRIM(SUBSTITUTE(RIGHT(B7215,FIND(I7215,B7215)+1),"_",""))</f>
        <v>NegK</v>
      </c>
      <c r="K7215" s="0" t="str">
        <f aca="false">IFERROR(VALUE(SUBSTITUTE(E7215,".",",")),E7215)</f>
        <v>No Ct</v>
      </c>
      <c r="L7215" s="61" t="str">
        <f aca="false">IF(J7215="PosK",SUMIFS(K:K,J:J,"PosK",H:H,H7215),"")</f>
        <v/>
      </c>
      <c r="M7215" s="61" t="str">
        <f aca="false">IF(J7215="PosK",SUMIFS(K:K,J:J,"NegK",H:H,H7215),"")</f>
        <v/>
      </c>
      <c r="N7215" s="61" t="str">
        <f aca="false">IF(J7215="PosK",SUMIFS(K:K,J:J,"eDNA",H:H,H7215),"")</f>
        <v/>
      </c>
    </row>
    <row r="7216" customFormat="false" ht="14.25" hidden="false" customHeight="false" outlineLevel="0" collapsed="false">
      <c r="A7216" s="0" t="s">
        <v>758</v>
      </c>
      <c r="B7216" s="52" t="s">
        <v>1027</v>
      </c>
      <c r="C7216" s="52" t="s">
        <v>751</v>
      </c>
      <c r="D7216" s="53" t="n">
        <v>0.1</v>
      </c>
      <c r="E7216" s="53" t="s">
        <v>748</v>
      </c>
      <c r="F7216" s="0" t="s">
        <v>1428</v>
      </c>
      <c r="G7216" s="0" t="str">
        <f aca="false">LEFT(B7216,2)</f>
        <v>26</v>
      </c>
      <c r="H7216" s="0" t="str">
        <f aca="false">I7216&amp;"_"&amp;G7216&amp;"_"&amp;F7216</f>
        <v>StorVandsalamander_26_20190411_DL2018118_HjoerringGymOgHF_koersel2</v>
      </c>
      <c r="I7216" s="61" t="str">
        <f aca="false">MID(RIGHT(B7216,LEN(B7216)-3),1,FIND("_",RIGHT(B7216,LEN(B7216)-3))-1)</f>
        <v>StorVandsalamander</v>
      </c>
      <c r="J7216" s="61" t="str">
        <f aca="false">TRIM(SUBSTITUTE(RIGHT(B7216,FIND(I7216,B7216)+1),"_",""))</f>
        <v>eDNA</v>
      </c>
      <c r="K7216" s="0" t="str">
        <f aca="false">IFERROR(VALUE(SUBSTITUTE(E7216,".",",")),E7216)</f>
        <v>No Ct</v>
      </c>
      <c r="L7216" s="61" t="str">
        <f aca="false">IF(J7216="PosK",SUMIFS(K:K,J:J,"PosK",H:H,H7216),"")</f>
        <v/>
      </c>
      <c r="M7216" s="61" t="str">
        <f aca="false">IF(J7216="PosK",SUMIFS(K:K,J:J,"NegK",H:H,H7216),"")</f>
        <v/>
      </c>
      <c r="N7216" s="61" t="str">
        <f aca="false">IF(J7216="PosK",SUMIFS(K:K,J:J,"eDNA",H:H,H7216),"")</f>
        <v/>
      </c>
      <c r="Q7216" s="62"/>
    </row>
    <row r="7217" customFormat="false" ht="14.25" hidden="false" customHeight="false" outlineLevel="0" collapsed="false">
      <c r="A7217" s="0" t="s">
        <v>760</v>
      </c>
      <c r="B7217" s="52" t="s">
        <v>1027</v>
      </c>
      <c r="C7217" s="52" t="s">
        <v>751</v>
      </c>
      <c r="D7217" s="53" t="n">
        <v>0.1</v>
      </c>
      <c r="E7217" s="53" t="s">
        <v>748</v>
      </c>
      <c r="F7217" s="0" t="s">
        <v>1428</v>
      </c>
      <c r="G7217" s="0" t="str">
        <f aca="false">LEFT(B7217,2)</f>
        <v>26</v>
      </c>
      <c r="H7217" s="0" t="str">
        <f aca="false">I7217&amp;"_"&amp;G7217&amp;"_"&amp;F7217</f>
        <v>StorVandsalamander_26_20190411_DL2018118_HjoerringGymOgHF_koersel2</v>
      </c>
      <c r="I7217" s="61" t="str">
        <f aca="false">MID(RIGHT(B7217,LEN(B7217)-3),1,FIND("_",RIGHT(B7217,LEN(B7217)-3))-1)</f>
        <v>StorVandsalamander</v>
      </c>
      <c r="J7217" s="61" t="str">
        <f aca="false">TRIM(SUBSTITUTE(RIGHT(B7217,FIND(I7217,B7217)+1),"_",""))</f>
        <v>eDNA</v>
      </c>
      <c r="K7217" s="0" t="str">
        <f aca="false">IFERROR(VALUE(SUBSTITUTE(E7217,".",",")),E7217)</f>
        <v>No Ct</v>
      </c>
      <c r="L7217" s="61" t="str">
        <f aca="false">IF(J7217="PosK",SUMIFS(K:K,J:J,"PosK",H:H,H7217),"")</f>
        <v/>
      </c>
      <c r="M7217" s="61" t="str">
        <f aca="false">IF(J7217="PosK",SUMIFS(K:K,J:J,"NegK",H:H,H7217),"")</f>
        <v/>
      </c>
      <c r="N7217" s="61" t="str">
        <f aca="false">IF(J7217="PosK",SUMIFS(K:K,J:J,"eDNA",H:H,H7217),"")</f>
        <v/>
      </c>
      <c r="P7217" s="62"/>
      <c r="T7217" s="63"/>
      <c r="W7217" s="64"/>
    </row>
    <row r="7218" customFormat="false" ht="14.25" hidden="false" customHeight="false" outlineLevel="0" collapsed="false">
      <c r="A7218" s="0" t="s">
        <v>762</v>
      </c>
      <c r="B7218" s="52" t="s">
        <v>1029</v>
      </c>
      <c r="C7218" s="52" t="s">
        <v>743</v>
      </c>
      <c r="D7218" s="53" t="n">
        <v>0.1</v>
      </c>
      <c r="E7218" s="53" t="n">
        <v>25.16</v>
      </c>
      <c r="F7218" s="0" t="s">
        <v>1428</v>
      </c>
      <c r="G7218" s="0" t="str">
        <f aca="false">LEFT(B7218,2)</f>
        <v>27</v>
      </c>
      <c r="H7218" s="0" t="str">
        <f aca="false">I7218&amp;"_"&amp;G7218&amp;"_"&amp;F7218</f>
        <v>Strandtudse_27_20190411_DL2018118_HjoerringGymOgHF_koersel2</v>
      </c>
      <c r="I7218" s="61" t="str">
        <f aca="false">MID(RIGHT(B7218,LEN(B7218)-3),1,FIND("_",RIGHT(B7218,LEN(B7218)-3))-1)</f>
        <v>Strandtudse</v>
      </c>
      <c r="J7218" s="61" t="str">
        <f aca="false">TRIM(SUBSTITUTE(RIGHT(B7218,FIND(I7218,B7218)+1),"_",""))</f>
        <v>PosK</v>
      </c>
      <c r="K7218" s="0" t="n">
        <f aca="false">IFERROR(VALUE(SUBSTITUTE(E7218,".",",")),E7218)</f>
        <v>25.16</v>
      </c>
      <c r="L7218" s="61" t="n">
        <f aca="false">IF(J7218="PosK",SUMIFS(K:K,J:J,"PosK",H:H,H7218),"")</f>
        <v>25.16</v>
      </c>
      <c r="M7218" s="61" t="n">
        <f aca="false">IF(J7218="PosK",SUMIFS(K:K,J:J,"NegK",H:H,H7218),"")</f>
        <v>0</v>
      </c>
      <c r="N7218" s="61" t="n">
        <f aca="false">IF(J7218="PosK",SUMIFS(K:K,J:J,"eDNA",H:H,H7218),"")</f>
        <v>0</v>
      </c>
      <c r="P7218" s="62" t="n">
        <f aca="false">IF(K7220="No Ct",0,K7220)</f>
        <v>0</v>
      </c>
      <c r="Q7218" s="62" t="n">
        <f aca="false">IF(K7221="No Ct",0,K7221)</f>
        <v>0</v>
      </c>
      <c r="R7218" s="0" t="str">
        <f aca="false">IF(AND(L7218&gt;0,M7218=0),"Valid","Invalid")</f>
        <v>Valid</v>
      </c>
      <c r="S7218" s="0" t="str">
        <f aca="false">IF(OR(P7218&gt;1,Q7218&gt;1),"Present","Absent")</f>
        <v>Absent</v>
      </c>
      <c r="T7218" s="63" t="str">
        <f aca="false">IF(OR(AND(P7218&gt;1,P7218&lt;41),AND(Q7218&gt;1,Q7218&lt;41)),"Ct&lt;41","Ct&gt;41")</f>
        <v>Ct&gt;41</v>
      </c>
      <c r="U7218" s="0" t="str">
        <f aca="false">I7218</f>
        <v>Strandtudse</v>
      </c>
      <c r="V7218" s="0" t="str">
        <f aca="false">MID(F7218,10,9)</f>
        <v>DL2018118</v>
      </c>
      <c r="W7218" s="64" t="str">
        <f aca="false">V7218&amp;"_"&amp;U7218&amp;"_"&amp;R7218&amp;"_"&amp;S7218&amp;"_"&amp;T7218</f>
        <v>DL2018118_Strandtudse_Valid_Absent_Ct&gt;41</v>
      </c>
    </row>
    <row r="7219" customFormat="false" ht="14.25" hidden="false" customHeight="false" outlineLevel="0" collapsed="false">
      <c r="A7219" s="0" t="s">
        <v>764</v>
      </c>
      <c r="B7219" s="52" t="s">
        <v>1030</v>
      </c>
      <c r="C7219" s="52" t="s">
        <v>747</v>
      </c>
      <c r="D7219" s="53" t="n">
        <v>0.1</v>
      </c>
      <c r="E7219" s="53" t="s">
        <v>748</v>
      </c>
      <c r="F7219" s="0" t="s">
        <v>1428</v>
      </c>
      <c r="G7219" s="0" t="str">
        <f aca="false">LEFT(B7219,2)</f>
        <v>27</v>
      </c>
      <c r="H7219" s="0" t="str">
        <f aca="false">I7219&amp;"_"&amp;G7219&amp;"_"&amp;F7219</f>
        <v>Strandtudse_27_20190411_DL2018118_HjoerringGymOgHF_koersel2</v>
      </c>
      <c r="I7219" s="61" t="str">
        <f aca="false">MID(RIGHT(B7219,LEN(B7219)-3),1,FIND("_",RIGHT(B7219,LEN(B7219)-3))-1)</f>
        <v>Strandtudse</v>
      </c>
      <c r="J7219" s="61" t="str">
        <f aca="false">TRIM(SUBSTITUTE(RIGHT(B7219,FIND(I7219,B7219)+1),"_",""))</f>
        <v>NegK</v>
      </c>
      <c r="K7219" s="0" t="str">
        <f aca="false">IFERROR(VALUE(SUBSTITUTE(E7219,".",",")),E7219)</f>
        <v>No Ct</v>
      </c>
      <c r="L7219" s="61" t="str">
        <f aca="false">IF(J7219="PosK",SUMIFS(K:K,J:J,"PosK",H:H,H7219),"")</f>
        <v/>
      </c>
      <c r="M7219" s="61" t="str">
        <f aca="false">IF(J7219="PosK",SUMIFS(K:K,J:J,"NegK",H:H,H7219),"")</f>
        <v/>
      </c>
      <c r="N7219" s="61" t="str">
        <f aca="false">IF(J7219="PosK",SUMIFS(K:K,J:J,"eDNA",H:H,H7219),"")</f>
        <v/>
      </c>
    </row>
    <row r="7220" customFormat="false" ht="14.25" hidden="false" customHeight="false" outlineLevel="0" collapsed="false">
      <c r="A7220" s="0" t="s">
        <v>766</v>
      </c>
      <c r="B7220" s="52" t="s">
        <v>1031</v>
      </c>
      <c r="C7220" s="52" t="s">
        <v>751</v>
      </c>
      <c r="D7220" s="53" t="n">
        <v>0.1</v>
      </c>
      <c r="E7220" s="53" t="s">
        <v>748</v>
      </c>
      <c r="F7220" s="0" t="s">
        <v>1428</v>
      </c>
      <c r="G7220" s="0" t="str">
        <f aca="false">LEFT(B7220,2)</f>
        <v>27</v>
      </c>
      <c r="H7220" s="0" t="str">
        <f aca="false">I7220&amp;"_"&amp;G7220&amp;"_"&amp;F7220</f>
        <v>Strandtudse_27_20190411_DL2018118_HjoerringGymOgHF_koersel2</v>
      </c>
      <c r="I7220" s="61" t="str">
        <f aca="false">MID(RIGHT(B7220,LEN(B7220)-3),1,FIND("_",RIGHT(B7220,LEN(B7220)-3))-1)</f>
        <v>Strandtudse</v>
      </c>
      <c r="J7220" s="61" t="str">
        <f aca="false">TRIM(SUBSTITUTE(RIGHT(B7220,FIND(I7220,B7220)+1),"_",""))</f>
        <v>eDNA</v>
      </c>
      <c r="K7220" s="0" t="str">
        <f aca="false">IFERROR(VALUE(SUBSTITUTE(E7220,".",",")),E7220)</f>
        <v>No Ct</v>
      </c>
      <c r="L7220" s="61" t="str">
        <f aca="false">IF(J7220="PosK",SUMIFS(K:K,J:J,"PosK",H:H,H7220),"")</f>
        <v/>
      </c>
      <c r="M7220" s="61" t="str">
        <f aca="false">IF(J7220="PosK",SUMIFS(K:K,J:J,"NegK",H:H,H7220),"")</f>
        <v/>
      </c>
      <c r="N7220" s="61" t="str">
        <f aca="false">IF(J7220="PosK",SUMIFS(K:K,J:J,"eDNA",H:H,H7220),"")</f>
        <v/>
      </c>
      <c r="Q7220" s="62"/>
    </row>
    <row r="7221" customFormat="false" ht="14.25" hidden="false" customHeight="false" outlineLevel="0" collapsed="false">
      <c r="A7221" s="0" t="s">
        <v>768</v>
      </c>
      <c r="B7221" s="52" t="s">
        <v>1031</v>
      </c>
      <c r="C7221" s="52" t="s">
        <v>751</v>
      </c>
      <c r="D7221" s="53" t="n">
        <v>0.1</v>
      </c>
      <c r="E7221" s="53" t="s">
        <v>748</v>
      </c>
      <c r="F7221" s="0" t="s">
        <v>1428</v>
      </c>
      <c r="G7221" s="0" t="str">
        <f aca="false">LEFT(B7221,2)</f>
        <v>27</v>
      </c>
      <c r="H7221" s="0" t="str">
        <f aca="false">I7221&amp;"_"&amp;G7221&amp;"_"&amp;F7221</f>
        <v>Strandtudse_27_20190411_DL2018118_HjoerringGymOgHF_koersel2</v>
      </c>
      <c r="I7221" s="61" t="str">
        <f aca="false">MID(RIGHT(B7221,LEN(B7221)-3),1,FIND("_",RIGHT(B7221,LEN(B7221)-3))-1)</f>
        <v>Strandtudse</v>
      </c>
      <c r="J7221" s="61" t="str">
        <f aca="false">TRIM(SUBSTITUTE(RIGHT(B7221,FIND(I7221,B7221)+1),"_",""))</f>
        <v>eDNA</v>
      </c>
      <c r="K7221" s="0" t="str">
        <f aca="false">IFERROR(VALUE(SUBSTITUTE(E7221,".",",")),E7221)</f>
        <v>No Ct</v>
      </c>
      <c r="L7221" s="61" t="str">
        <f aca="false">IF(J7221="PosK",SUMIFS(K:K,J:J,"PosK",H:H,H7221),"")</f>
        <v/>
      </c>
      <c r="M7221" s="61" t="str">
        <f aca="false">IF(J7221="PosK",SUMIFS(K:K,J:J,"NegK",H:H,H7221),"")</f>
        <v/>
      </c>
      <c r="N7221" s="61" t="str">
        <f aca="false">IF(J7221="PosK",SUMIFS(K:K,J:J,"eDNA",H:H,H7221),"")</f>
        <v/>
      </c>
      <c r="P7221" s="62"/>
      <c r="T7221" s="63"/>
      <c r="W7221" s="64"/>
    </row>
    <row r="7222" customFormat="false" ht="14.25" hidden="false" customHeight="false" outlineLevel="0" collapsed="false">
      <c r="A7222" s="0" t="s">
        <v>770</v>
      </c>
      <c r="B7222" s="52" t="s">
        <v>1033</v>
      </c>
      <c r="C7222" s="52" t="s">
        <v>743</v>
      </c>
      <c r="D7222" s="53" t="n">
        <v>0.1</v>
      </c>
      <c r="E7222" s="53" t="n">
        <v>38.93</v>
      </c>
      <c r="F7222" s="0" t="s">
        <v>1428</v>
      </c>
      <c r="G7222" s="0" t="str">
        <f aca="false">LEFT(B7222,2)</f>
        <v>28</v>
      </c>
      <c r="H7222" s="0" t="str">
        <f aca="false">I7222&amp;"_"&amp;G7222&amp;"_"&amp;F7222</f>
        <v>GroenbrogetTudse_28_20190411_DL2018118_HjoerringGymOgHF_koersel2</v>
      </c>
      <c r="I7222" s="61" t="str">
        <f aca="false">MID(RIGHT(B7222,LEN(B7222)-3),1,FIND("_",RIGHT(B7222,LEN(B7222)-3))-1)</f>
        <v>GroenbrogetTudse</v>
      </c>
      <c r="J7222" s="61" t="str">
        <f aca="false">TRIM(SUBSTITUTE(RIGHT(B7222,FIND(I7222,B7222)+1),"_",""))</f>
        <v>PosK</v>
      </c>
      <c r="K7222" s="0" t="n">
        <f aca="false">IFERROR(VALUE(SUBSTITUTE(E7222,".",",")),E7222)</f>
        <v>38.93</v>
      </c>
      <c r="L7222" s="61" t="n">
        <f aca="false">IF(J7222="PosK",SUMIFS(K:K,J:J,"PosK",H:H,H7222),"")</f>
        <v>38.93</v>
      </c>
      <c r="M7222" s="61" t="n">
        <f aca="false">IF(J7222="PosK",SUMIFS(K:K,J:J,"NegK",H:H,H7222),"")</f>
        <v>0</v>
      </c>
      <c r="N7222" s="61" t="n">
        <f aca="false">IF(J7222="PosK",SUMIFS(K:K,J:J,"eDNA",H:H,H7222),"")</f>
        <v>0</v>
      </c>
      <c r="P7222" s="62" t="n">
        <f aca="false">IF(K7224="No Ct",0,K7224)</f>
        <v>0</v>
      </c>
      <c r="Q7222" s="62" t="n">
        <f aca="false">IF(K7225="No Ct",0,K7225)</f>
        <v>0</v>
      </c>
      <c r="R7222" s="0" t="str">
        <f aca="false">IF(AND(L7222&gt;0,M7222=0),"Valid","Invalid")</f>
        <v>Valid</v>
      </c>
      <c r="S7222" s="0" t="str">
        <f aca="false">IF(OR(P7222&gt;1,Q7222&gt;1),"Present","Absent")</f>
        <v>Absent</v>
      </c>
      <c r="T7222" s="63" t="str">
        <f aca="false">IF(OR(AND(P7222&gt;1,P7222&lt;41),AND(Q7222&gt;1,Q7222&lt;41)),"Ct&lt;41","Ct&gt;41")</f>
        <v>Ct&gt;41</v>
      </c>
      <c r="U7222" s="0" t="str">
        <f aca="false">I7222</f>
        <v>GroenbrogetTudse</v>
      </c>
      <c r="V7222" s="0" t="str">
        <f aca="false">MID(F7222,10,9)</f>
        <v>DL2018118</v>
      </c>
      <c r="W7222" s="64" t="str">
        <f aca="false">V7222&amp;"_"&amp;U7222&amp;"_"&amp;R7222&amp;"_"&amp;S7222&amp;"_"&amp;T7222</f>
        <v>DL2018118_GroenbrogetTudse_Valid_Absent_Ct&gt;41</v>
      </c>
    </row>
    <row r="7223" customFormat="false" ht="14.25" hidden="false" customHeight="false" outlineLevel="0" collapsed="false">
      <c r="A7223" s="0" t="s">
        <v>772</v>
      </c>
      <c r="B7223" s="52" t="s">
        <v>1034</v>
      </c>
      <c r="C7223" s="52" t="s">
        <v>747</v>
      </c>
      <c r="D7223" s="53" t="n">
        <v>0.1</v>
      </c>
      <c r="E7223" s="53" t="s">
        <v>748</v>
      </c>
      <c r="F7223" s="0" t="s">
        <v>1428</v>
      </c>
      <c r="G7223" s="0" t="str">
        <f aca="false">LEFT(B7223,2)</f>
        <v>28</v>
      </c>
      <c r="H7223" s="0" t="str">
        <f aca="false">I7223&amp;"_"&amp;G7223&amp;"_"&amp;F7223</f>
        <v>GroenbrogetTudse_28_20190411_DL2018118_HjoerringGymOgHF_koersel2</v>
      </c>
      <c r="I7223" s="61" t="str">
        <f aca="false">MID(RIGHT(B7223,LEN(B7223)-3),1,FIND("_",RIGHT(B7223,LEN(B7223)-3))-1)</f>
        <v>GroenbrogetTudse</v>
      </c>
      <c r="J7223" s="61" t="str">
        <f aca="false">TRIM(SUBSTITUTE(RIGHT(B7223,FIND(I7223,B7223)+1),"_",""))</f>
        <v>NegK</v>
      </c>
      <c r="K7223" s="0" t="str">
        <f aca="false">IFERROR(VALUE(SUBSTITUTE(E7223,".",",")),E7223)</f>
        <v>No Ct</v>
      </c>
      <c r="L7223" s="61" t="str">
        <f aca="false">IF(J7223="PosK",SUMIFS(K:K,J:J,"PosK",H:H,H7223),"")</f>
        <v/>
      </c>
      <c r="M7223" s="61" t="str">
        <f aca="false">IF(J7223="PosK",SUMIFS(K:K,J:J,"NegK",H:H,H7223),"")</f>
        <v/>
      </c>
      <c r="N7223" s="61" t="str">
        <f aca="false">IF(J7223="PosK",SUMIFS(K:K,J:J,"eDNA",H:H,H7223),"")</f>
        <v/>
      </c>
    </row>
    <row r="7224" customFormat="false" ht="14.25" hidden="false" customHeight="false" outlineLevel="0" collapsed="false">
      <c r="A7224" s="0" t="s">
        <v>774</v>
      </c>
      <c r="B7224" s="52" t="s">
        <v>1035</v>
      </c>
      <c r="C7224" s="52" t="s">
        <v>751</v>
      </c>
      <c r="D7224" s="53" t="n">
        <v>0.1</v>
      </c>
      <c r="E7224" s="53" t="s">
        <v>748</v>
      </c>
      <c r="F7224" s="0" t="s">
        <v>1428</v>
      </c>
      <c r="G7224" s="0" t="str">
        <f aca="false">LEFT(B7224,2)</f>
        <v>28</v>
      </c>
      <c r="H7224" s="0" t="str">
        <f aca="false">I7224&amp;"_"&amp;G7224&amp;"_"&amp;F7224</f>
        <v>GroenbrogetTudse_28_20190411_DL2018118_HjoerringGymOgHF_koersel2</v>
      </c>
      <c r="I7224" s="61" t="str">
        <f aca="false">MID(RIGHT(B7224,LEN(B7224)-3),1,FIND("_",RIGHT(B7224,LEN(B7224)-3))-1)</f>
        <v>GroenbrogetTudse</v>
      </c>
      <c r="J7224" s="61" t="str">
        <f aca="false">TRIM(SUBSTITUTE(RIGHT(B7224,FIND(I7224,B7224)+1),"_",""))</f>
        <v>eDNA</v>
      </c>
      <c r="K7224" s="0" t="str">
        <f aca="false">IFERROR(VALUE(SUBSTITUTE(E7224,".",",")),E7224)</f>
        <v>No Ct</v>
      </c>
      <c r="L7224" s="61" t="str">
        <f aca="false">IF(J7224="PosK",SUMIFS(K:K,J:J,"PosK",H:H,H7224),"")</f>
        <v/>
      </c>
      <c r="M7224" s="61" t="str">
        <f aca="false">IF(J7224="PosK",SUMIFS(K:K,J:J,"NegK",H:H,H7224),"")</f>
        <v/>
      </c>
      <c r="N7224" s="61" t="str">
        <f aca="false">IF(J7224="PosK",SUMIFS(K:K,J:J,"eDNA",H:H,H7224),"")</f>
        <v/>
      </c>
      <c r="Q7224" s="62"/>
    </row>
    <row r="7225" customFormat="false" ht="14.25" hidden="false" customHeight="false" outlineLevel="0" collapsed="false">
      <c r="A7225" s="0" t="s">
        <v>776</v>
      </c>
      <c r="B7225" s="52" t="s">
        <v>1035</v>
      </c>
      <c r="C7225" s="52" t="s">
        <v>751</v>
      </c>
      <c r="D7225" s="53" t="n">
        <v>0.1</v>
      </c>
      <c r="E7225" s="53" t="s">
        <v>748</v>
      </c>
      <c r="F7225" s="0" t="s">
        <v>1428</v>
      </c>
      <c r="G7225" s="0" t="str">
        <f aca="false">LEFT(B7225,2)</f>
        <v>28</v>
      </c>
      <c r="H7225" s="0" t="str">
        <f aca="false">I7225&amp;"_"&amp;G7225&amp;"_"&amp;F7225</f>
        <v>GroenbrogetTudse_28_20190411_DL2018118_HjoerringGymOgHF_koersel2</v>
      </c>
      <c r="I7225" s="61" t="str">
        <f aca="false">MID(RIGHT(B7225,LEN(B7225)-3),1,FIND("_",RIGHT(B7225,LEN(B7225)-3))-1)</f>
        <v>GroenbrogetTudse</v>
      </c>
      <c r="J7225" s="61" t="str">
        <f aca="false">TRIM(SUBSTITUTE(RIGHT(B7225,FIND(I7225,B7225)+1),"_",""))</f>
        <v>eDNA</v>
      </c>
      <c r="K7225" s="0" t="str">
        <f aca="false">IFERROR(VALUE(SUBSTITUTE(E7225,".",",")),E7225)</f>
        <v>No Ct</v>
      </c>
      <c r="L7225" s="61" t="str">
        <f aca="false">IF(J7225="PosK",SUMIFS(K:K,J:J,"PosK",H:H,H7225),"")</f>
        <v/>
      </c>
      <c r="M7225" s="61" t="str">
        <f aca="false">IF(J7225="PosK",SUMIFS(K:K,J:J,"NegK",H:H,H7225),"")</f>
        <v/>
      </c>
      <c r="N7225" s="61" t="str">
        <f aca="false">IF(J7225="PosK",SUMIFS(K:K,J:J,"eDNA",H:H,H7225),"")</f>
        <v/>
      </c>
      <c r="P7225" s="62"/>
      <c r="T7225" s="63"/>
      <c r="W7225" s="64"/>
    </row>
    <row r="7226" customFormat="false" ht="14.25" hidden="false" customHeight="false" outlineLevel="0" collapsed="false">
      <c r="A7226" s="0" t="s">
        <v>778</v>
      </c>
      <c r="B7226" s="52" t="s">
        <v>1037</v>
      </c>
      <c r="C7226" s="52" t="s">
        <v>743</v>
      </c>
      <c r="D7226" s="53" t="n">
        <v>0.1</v>
      </c>
      <c r="E7226" s="53" t="n">
        <v>26.72</v>
      </c>
      <c r="F7226" s="0" t="s">
        <v>1428</v>
      </c>
      <c r="G7226" s="0" t="str">
        <f aca="false">LEFT(B7226,2)</f>
        <v>29</v>
      </c>
      <c r="H7226" s="0" t="str">
        <f aca="false">I7226&amp;"_"&amp;G7226&amp;"_"&amp;F7226</f>
        <v>Loevfroe_29_20190411_DL2018118_HjoerringGymOgHF_koersel2</v>
      </c>
      <c r="I7226" s="61" t="str">
        <f aca="false">MID(RIGHT(B7226,LEN(B7226)-3),1,FIND("_",RIGHT(B7226,LEN(B7226)-3))-1)</f>
        <v>Loevfroe</v>
      </c>
      <c r="J7226" s="61" t="str">
        <f aca="false">TRIM(SUBSTITUTE(RIGHT(B7226,FIND(I7226,B7226)+1),"_",""))</f>
        <v>PosK</v>
      </c>
      <c r="K7226" s="0" t="n">
        <f aca="false">IFERROR(VALUE(SUBSTITUTE(E7226,".",",")),E7226)</f>
        <v>26.72</v>
      </c>
      <c r="L7226" s="61" t="n">
        <f aca="false">IF(J7226="PosK",SUMIFS(K:K,J:J,"PosK",H:H,H7226),"")</f>
        <v>26.72</v>
      </c>
      <c r="M7226" s="61" t="n">
        <f aca="false">IF(J7226="PosK",SUMIFS(K:K,J:J,"NegK",H:H,H7226),"")</f>
        <v>0</v>
      </c>
      <c r="N7226" s="61" t="n">
        <f aca="false">IF(J7226="PosK",SUMIFS(K:K,J:J,"eDNA",H:H,H7226),"")</f>
        <v>0</v>
      </c>
      <c r="P7226" s="62" t="n">
        <f aca="false">IF(K7228="No Ct",0,K7228)</f>
        <v>0</v>
      </c>
      <c r="Q7226" s="62" t="n">
        <f aca="false">IF(K7229="No Ct",0,K7229)</f>
        <v>0</v>
      </c>
      <c r="R7226" s="0" t="str">
        <f aca="false">IF(AND(L7226&gt;0,M7226=0),"Valid","Invalid")</f>
        <v>Valid</v>
      </c>
      <c r="S7226" s="0" t="str">
        <f aca="false">IF(OR(P7226&gt;1,Q7226&gt;1),"Present","Absent")</f>
        <v>Absent</v>
      </c>
      <c r="T7226" s="63" t="str">
        <f aca="false">IF(OR(AND(P7226&gt;1,P7226&lt;41),AND(Q7226&gt;1,Q7226&lt;41)),"Ct&lt;41","Ct&gt;41")</f>
        <v>Ct&gt;41</v>
      </c>
      <c r="U7226" s="0" t="str">
        <f aca="false">I7226</f>
        <v>Loevfroe</v>
      </c>
      <c r="V7226" s="0" t="str">
        <f aca="false">MID(F7226,10,9)</f>
        <v>DL2018118</v>
      </c>
      <c r="W7226" s="64" t="str">
        <f aca="false">V7226&amp;"_"&amp;U7226&amp;"_"&amp;R7226&amp;"_"&amp;S7226&amp;"_"&amp;T7226</f>
        <v>DL2018118_Loevfroe_Valid_Absent_Ct&gt;41</v>
      </c>
    </row>
    <row r="7227" customFormat="false" ht="14.25" hidden="false" customHeight="false" outlineLevel="0" collapsed="false">
      <c r="A7227" s="0" t="s">
        <v>780</v>
      </c>
      <c r="B7227" s="52" t="s">
        <v>1038</v>
      </c>
      <c r="C7227" s="52" t="s">
        <v>747</v>
      </c>
      <c r="D7227" s="53" t="n">
        <v>0.1</v>
      </c>
      <c r="E7227" s="53" t="s">
        <v>748</v>
      </c>
      <c r="F7227" s="0" t="s">
        <v>1428</v>
      </c>
      <c r="G7227" s="0" t="str">
        <f aca="false">LEFT(B7227,2)</f>
        <v>29</v>
      </c>
      <c r="H7227" s="0" t="str">
        <f aca="false">I7227&amp;"_"&amp;G7227&amp;"_"&amp;F7227</f>
        <v>Loevfroe_29_20190411_DL2018118_HjoerringGymOgHF_koersel2</v>
      </c>
      <c r="I7227" s="61" t="str">
        <f aca="false">MID(RIGHT(B7227,LEN(B7227)-3),1,FIND("_",RIGHT(B7227,LEN(B7227)-3))-1)</f>
        <v>Loevfroe</v>
      </c>
      <c r="J7227" s="61" t="str">
        <f aca="false">TRIM(SUBSTITUTE(RIGHT(B7227,FIND(I7227,B7227)+1),"_",""))</f>
        <v>NegK</v>
      </c>
      <c r="K7227" s="0" t="str">
        <f aca="false">IFERROR(VALUE(SUBSTITUTE(E7227,".",",")),E7227)</f>
        <v>No Ct</v>
      </c>
      <c r="L7227" s="61" t="str">
        <f aca="false">IF(J7227="PosK",SUMIFS(K:K,J:J,"PosK",H:H,H7227),"")</f>
        <v/>
      </c>
      <c r="M7227" s="61" t="str">
        <f aca="false">IF(J7227="PosK",SUMIFS(K:K,J:J,"NegK",H:H,H7227),"")</f>
        <v/>
      </c>
      <c r="N7227" s="61" t="str">
        <f aca="false">IF(J7227="PosK",SUMIFS(K:K,J:J,"eDNA",H:H,H7227),"")</f>
        <v/>
      </c>
    </row>
    <row r="7228" customFormat="false" ht="14.25" hidden="false" customHeight="false" outlineLevel="0" collapsed="false">
      <c r="A7228" s="0" t="s">
        <v>782</v>
      </c>
      <c r="B7228" s="52" t="s">
        <v>1039</v>
      </c>
      <c r="C7228" s="52" t="s">
        <v>751</v>
      </c>
      <c r="D7228" s="53" t="n">
        <v>0.1</v>
      </c>
      <c r="E7228" s="53" t="s">
        <v>748</v>
      </c>
      <c r="F7228" s="0" t="s">
        <v>1428</v>
      </c>
      <c r="G7228" s="0" t="str">
        <f aca="false">LEFT(B7228,2)</f>
        <v>29</v>
      </c>
      <c r="H7228" s="0" t="str">
        <f aca="false">I7228&amp;"_"&amp;G7228&amp;"_"&amp;F7228</f>
        <v>Loevfroe_29_20190411_DL2018118_HjoerringGymOgHF_koersel2</v>
      </c>
      <c r="I7228" s="61" t="str">
        <f aca="false">MID(RIGHT(B7228,LEN(B7228)-3),1,FIND("_",RIGHT(B7228,LEN(B7228)-3))-1)</f>
        <v>Loevfroe</v>
      </c>
      <c r="J7228" s="61" t="str">
        <f aca="false">TRIM(SUBSTITUTE(RIGHT(B7228,FIND(I7228,B7228)+1),"_",""))</f>
        <v>eDNA</v>
      </c>
      <c r="K7228" s="0" t="str">
        <f aca="false">IFERROR(VALUE(SUBSTITUTE(E7228,".",",")),E7228)</f>
        <v>No Ct</v>
      </c>
      <c r="L7228" s="61" t="str">
        <f aca="false">IF(J7228="PosK",SUMIFS(K:K,J:J,"PosK",H:H,H7228),"")</f>
        <v/>
      </c>
      <c r="M7228" s="61" t="str">
        <f aca="false">IF(J7228="PosK",SUMIFS(K:K,J:J,"NegK",H:H,H7228),"")</f>
        <v/>
      </c>
      <c r="N7228" s="61" t="str">
        <f aca="false">IF(J7228="PosK",SUMIFS(K:K,J:J,"eDNA",H:H,H7228),"")</f>
        <v/>
      </c>
      <c r="Q7228" s="62"/>
    </row>
    <row r="7229" customFormat="false" ht="14.25" hidden="false" customHeight="false" outlineLevel="0" collapsed="false">
      <c r="A7229" s="0" t="s">
        <v>784</v>
      </c>
      <c r="B7229" s="52" t="s">
        <v>1039</v>
      </c>
      <c r="C7229" s="52" t="s">
        <v>751</v>
      </c>
      <c r="D7229" s="53" t="n">
        <v>0.1</v>
      </c>
      <c r="E7229" s="53" t="s">
        <v>748</v>
      </c>
      <c r="F7229" s="0" t="s">
        <v>1428</v>
      </c>
      <c r="G7229" s="0" t="str">
        <f aca="false">LEFT(B7229,2)</f>
        <v>29</v>
      </c>
      <c r="H7229" s="0" t="str">
        <f aca="false">I7229&amp;"_"&amp;G7229&amp;"_"&amp;F7229</f>
        <v>Loevfroe_29_20190411_DL2018118_HjoerringGymOgHF_koersel2</v>
      </c>
      <c r="I7229" s="61" t="str">
        <f aca="false">MID(RIGHT(B7229,LEN(B7229)-3),1,FIND("_",RIGHT(B7229,LEN(B7229)-3))-1)</f>
        <v>Loevfroe</v>
      </c>
      <c r="J7229" s="61" t="str">
        <f aca="false">TRIM(SUBSTITUTE(RIGHT(B7229,FIND(I7229,B7229)+1),"_",""))</f>
        <v>eDNA</v>
      </c>
      <c r="K7229" s="0" t="str">
        <f aca="false">IFERROR(VALUE(SUBSTITUTE(E7229,".",",")),E7229)</f>
        <v>No Ct</v>
      </c>
      <c r="L7229" s="61" t="str">
        <f aca="false">IF(J7229="PosK",SUMIFS(K:K,J:J,"PosK",H:H,H7229),"")</f>
        <v/>
      </c>
      <c r="M7229" s="61" t="str">
        <f aca="false">IF(J7229="PosK",SUMIFS(K:K,J:J,"NegK",H:H,H7229),"")</f>
        <v/>
      </c>
      <c r="N7229" s="61" t="str">
        <f aca="false">IF(J7229="PosK",SUMIFS(K:K,J:J,"eDNA",H:H,H7229),"")</f>
        <v/>
      </c>
      <c r="P7229" s="62"/>
      <c r="T7229" s="63"/>
      <c r="W7229" s="64"/>
    </row>
    <row r="7230" customFormat="false" ht="14.25" hidden="false" customHeight="false" outlineLevel="0" collapsed="false">
      <c r="A7230" s="0" t="s">
        <v>794</v>
      </c>
      <c r="B7230" s="52" t="s">
        <v>1045</v>
      </c>
      <c r="C7230" s="52" t="s">
        <v>743</v>
      </c>
      <c r="D7230" s="53" t="n">
        <v>0.1</v>
      </c>
      <c r="E7230" s="53" t="n">
        <v>38.83</v>
      </c>
      <c r="F7230" s="0" t="s">
        <v>1428</v>
      </c>
      <c r="G7230" s="0" t="str">
        <f aca="false">LEFT(B7230,2)</f>
        <v>31</v>
      </c>
      <c r="H7230" s="0" t="str">
        <f aca="false">I7230&amp;"_"&amp;G7230&amp;"_"&amp;F7230</f>
        <v>Bjergsalamander_31_20190411_DL2018118_HjoerringGymOgHF_koersel2</v>
      </c>
      <c r="I7230" s="61" t="str">
        <f aca="false">MID(RIGHT(B7230,LEN(B7230)-3),1,FIND("_",RIGHT(B7230,LEN(B7230)-3))-1)</f>
        <v>Bjergsalamander</v>
      </c>
      <c r="J7230" s="61" t="str">
        <f aca="false">TRIM(SUBSTITUTE(RIGHT(B7230,FIND(I7230,B7230)+1),"_",""))</f>
        <v>PosK</v>
      </c>
      <c r="K7230" s="0" t="n">
        <f aca="false">IFERROR(VALUE(SUBSTITUTE(E7230,".",",")),E7230)</f>
        <v>38.83</v>
      </c>
      <c r="L7230" s="61" t="n">
        <f aca="false">IF(J7230="PosK",SUMIFS(K:K,J:J,"PosK",H:H,H7230),"")</f>
        <v>38.83</v>
      </c>
      <c r="M7230" s="61" t="n">
        <f aca="false">IF(J7230="PosK",SUMIFS(K:K,J:J,"NegK",H:H,H7230),"")</f>
        <v>0</v>
      </c>
      <c r="N7230" s="61" t="n">
        <f aca="false">IF(J7230="PosK",SUMIFS(K:K,J:J,"eDNA",H:H,H7230),"")</f>
        <v>0</v>
      </c>
      <c r="P7230" s="62" t="n">
        <f aca="false">IF(K7232="No Ct",0,K7232)</f>
        <v>0</v>
      </c>
      <c r="Q7230" s="62" t="n">
        <f aca="false">IF(K7233="No Ct",0,K7233)</f>
        <v>0</v>
      </c>
      <c r="R7230" s="0" t="str">
        <f aca="false">IF(AND(L7230&gt;0,M7230=0),"Valid","Invalid")</f>
        <v>Valid</v>
      </c>
      <c r="S7230" s="0" t="str">
        <f aca="false">IF(OR(P7230&gt;1,Q7230&gt;1),"Present","Absent")</f>
        <v>Absent</v>
      </c>
      <c r="T7230" s="63" t="str">
        <f aca="false">IF(OR(AND(P7230&gt;1,P7230&lt;41),AND(Q7230&gt;1,Q7230&lt;41)),"Ct&lt;41","Ct&gt;41")</f>
        <v>Ct&gt;41</v>
      </c>
      <c r="U7230" s="0" t="str">
        <f aca="false">I7230</f>
        <v>Bjergsalamander</v>
      </c>
      <c r="V7230" s="0" t="str">
        <f aca="false">MID(F7230,10,9)</f>
        <v>DL2018118</v>
      </c>
      <c r="W7230" s="64" t="str">
        <f aca="false">V7230&amp;"_"&amp;U7230&amp;"_"&amp;R7230&amp;"_"&amp;S7230&amp;"_"&amp;T7230</f>
        <v>DL2018118_Bjergsalamander_Valid_Absent_Ct&gt;41</v>
      </c>
    </row>
    <row r="7231" customFormat="false" ht="14.25" hidden="false" customHeight="false" outlineLevel="0" collapsed="false">
      <c r="A7231" s="0" t="s">
        <v>796</v>
      </c>
      <c r="B7231" s="52" t="s">
        <v>1046</v>
      </c>
      <c r="C7231" s="52" t="s">
        <v>747</v>
      </c>
      <c r="D7231" s="53" t="n">
        <v>0.1</v>
      </c>
      <c r="E7231" s="53" t="s">
        <v>748</v>
      </c>
      <c r="F7231" s="0" t="s">
        <v>1428</v>
      </c>
      <c r="G7231" s="0" t="str">
        <f aca="false">LEFT(B7231,2)</f>
        <v>31</v>
      </c>
      <c r="H7231" s="0" t="str">
        <f aca="false">I7231&amp;"_"&amp;G7231&amp;"_"&amp;F7231</f>
        <v>Bjergsalamander_31_20190411_DL2018118_HjoerringGymOgHF_koersel2</v>
      </c>
      <c r="I7231" s="61" t="str">
        <f aca="false">MID(RIGHT(B7231,LEN(B7231)-3),1,FIND("_",RIGHT(B7231,LEN(B7231)-3))-1)</f>
        <v>Bjergsalamander</v>
      </c>
      <c r="J7231" s="61" t="str">
        <f aca="false">TRIM(SUBSTITUTE(RIGHT(B7231,FIND(I7231,B7231)+1),"_",""))</f>
        <v>NegK</v>
      </c>
      <c r="K7231" s="0" t="str">
        <f aca="false">IFERROR(VALUE(SUBSTITUTE(E7231,".",",")),E7231)</f>
        <v>No Ct</v>
      </c>
      <c r="L7231" s="61" t="str">
        <f aca="false">IF(J7231="PosK",SUMIFS(K:K,J:J,"PosK",H:H,H7231),"")</f>
        <v/>
      </c>
      <c r="M7231" s="61" t="str">
        <f aca="false">IF(J7231="PosK",SUMIFS(K:K,J:J,"NegK",H:H,H7231),"")</f>
        <v/>
      </c>
      <c r="N7231" s="61" t="str">
        <f aca="false">IF(J7231="PosK",SUMIFS(K:K,J:J,"eDNA",H:H,H7231),"")</f>
        <v/>
      </c>
    </row>
    <row r="7232" customFormat="false" ht="14.25" hidden="false" customHeight="false" outlineLevel="0" collapsed="false">
      <c r="A7232" s="0" t="s">
        <v>798</v>
      </c>
      <c r="B7232" s="52" t="s">
        <v>1047</v>
      </c>
      <c r="C7232" s="52" t="s">
        <v>751</v>
      </c>
      <c r="D7232" s="53" t="n">
        <v>0.1</v>
      </c>
      <c r="E7232" s="53" t="s">
        <v>748</v>
      </c>
      <c r="F7232" s="0" t="s">
        <v>1428</v>
      </c>
      <c r="G7232" s="0" t="str">
        <f aca="false">LEFT(B7232,2)</f>
        <v>31</v>
      </c>
      <c r="H7232" s="0" t="str">
        <f aca="false">I7232&amp;"_"&amp;G7232&amp;"_"&amp;F7232</f>
        <v>Bjergsalamander_31_20190411_DL2018118_HjoerringGymOgHF_koersel2</v>
      </c>
      <c r="I7232" s="61" t="str">
        <f aca="false">MID(RIGHT(B7232,LEN(B7232)-3),1,FIND("_",RIGHT(B7232,LEN(B7232)-3))-1)</f>
        <v>Bjergsalamander</v>
      </c>
      <c r="J7232" s="61" t="str">
        <f aca="false">TRIM(SUBSTITUTE(RIGHT(B7232,FIND(I7232,B7232)+1),"_",""))</f>
        <v>eDNA</v>
      </c>
      <c r="K7232" s="0" t="str">
        <f aca="false">IFERROR(VALUE(SUBSTITUTE(E7232,".",",")),E7232)</f>
        <v>No Ct</v>
      </c>
      <c r="L7232" s="61" t="str">
        <f aca="false">IF(J7232="PosK",SUMIFS(K:K,J:J,"PosK",H:H,H7232),"")</f>
        <v/>
      </c>
      <c r="M7232" s="61" t="str">
        <f aca="false">IF(J7232="PosK",SUMIFS(K:K,J:J,"NegK",H:H,H7232),"")</f>
        <v/>
      </c>
      <c r="N7232" s="61" t="str">
        <f aca="false">IF(J7232="PosK",SUMIFS(K:K,J:J,"eDNA",H:H,H7232),"")</f>
        <v/>
      </c>
      <c r="Q7232" s="62"/>
    </row>
    <row r="7233" customFormat="false" ht="14.25" hidden="false" customHeight="false" outlineLevel="0" collapsed="false">
      <c r="A7233" s="0" t="s">
        <v>800</v>
      </c>
      <c r="B7233" s="52" t="s">
        <v>1047</v>
      </c>
      <c r="C7233" s="52" t="s">
        <v>751</v>
      </c>
      <c r="D7233" s="53" t="n">
        <v>0.1</v>
      </c>
      <c r="E7233" s="53" t="s">
        <v>748</v>
      </c>
      <c r="F7233" s="0" t="s">
        <v>1428</v>
      </c>
      <c r="G7233" s="0" t="str">
        <f aca="false">LEFT(B7233,2)</f>
        <v>31</v>
      </c>
      <c r="H7233" s="0" t="str">
        <f aca="false">I7233&amp;"_"&amp;G7233&amp;"_"&amp;F7233</f>
        <v>Bjergsalamander_31_20190411_DL2018118_HjoerringGymOgHF_koersel2</v>
      </c>
      <c r="I7233" s="61" t="str">
        <f aca="false">MID(RIGHT(B7233,LEN(B7233)-3),1,FIND("_",RIGHT(B7233,LEN(B7233)-3))-1)</f>
        <v>Bjergsalamander</v>
      </c>
      <c r="J7233" s="61" t="str">
        <f aca="false">TRIM(SUBSTITUTE(RIGHT(B7233,FIND(I7233,B7233)+1),"_",""))</f>
        <v>eDNA</v>
      </c>
      <c r="K7233" s="0" t="str">
        <f aca="false">IFERROR(VALUE(SUBSTITUTE(E7233,".",",")),E7233)</f>
        <v>No Ct</v>
      </c>
      <c r="L7233" s="61" t="str">
        <f aca="false">IF(J7233="PosK",SUMIFS(K:K,J:J,"PosK",H:H,H7233),"")</f>
        <v/>
      </c>
      <c r="M7233" s="61" t="str">
        <f aca="false">IF(J7233="PosK",SUMIFS(K:K,J:J,"NegK",H:H,H7233),"")</f>
        <v/>
      </c>
      <c r="N7233" s="61" t="str">
        <f aca="false">IF(J7233="PosK",SUMIFS(K:K,J:J,"eDNA",H:H,H7233),"")</f>
        <v/>
      </c>
      <c r="P7233" s="62"/>
      <c r="T7233" s="63"/>
      <c r="W7233" s="64"/>
    </row>
    <row r="7234" customFormat="false" ht="14.25" hidden="false" customHeight="false" outlineLevel="0" collapsed="false">
      <c r="A7234" s="0" t="s">
        <v>802</v>
      </c>
      <c r="B7234" s="52" t="s">
        <v>1049</v>
      </c>
      <c r="C7234" s="52" t="s">
        <v>743</v>
      </c>
      <c r="D7234" s="53" t="n">
        <v>0.1</v>
      </c>
      <c r="E7234" s="53" t="n">
        <v>37.78</v>
      </c>
      <c r="F7234" s="0" t="s">
        <v>1428</v>
      </c>
      <c r="G7234" s="0" t="str">
        <f aca="false">LEFT(B7234,2)</f>
        <v>32</v>
      </c>
      <c r="H7234" s="0" t="str">
        <f aca="false">I7234&amp;"_"&amp;G7234&amp;"_"&amp;F7234</f>
        <v>Latterfroe_32_20190411_DL2018118_HjoerringGymOgHF_koersel2</v>
      </c>
      <c r="I7234" s="61" t="str">
        <f aca="false">MID(RIGHT(B7234,LEN(B7234)-3),1,FIND("_",RIGHT(B7234,LEN(B7234)-3))-1)</f>
        <v>Latterfroe</v>
      </c>
      <c r="J7234" s="61" t="str">
        <f aca="false">TRIM(SUBSTITUTE(RIGHT(B7234,FIND(I7234,B7234)+1),"_",""))</f>
        <v>PosK</v>
      </c>
      <c r="K7234" s="0" t="n">
        <f aca="false">IFERROR(VALUE(SUBSTITUTE(E7234,".",",")),E7234)</f>
        <v>37.78</v>
      </c>
      <c r="L7234" s="61" t="n">
        <f aca="false">IF(J7234="PosK",SUMIFS(K:K,J:J,"PosK",H:H,H7234),"")</f>
        <v>37.78</v>
      </c>
      <c r="M7234" s="61" t="n">
        <f aca="false">IF(J7234="PosK",SUMIFS(K:K,J:J,"NegK",H:H,H7234),"")</f>
        <v>0</v>
      </c>
      <c r="N7234" s="61" t="n">
        <f aca="false">IF(J7234="PosK",SUMIFS(K:K,J:J,"eDNA",H:H,H7234),"")</f>
        <v>0</v>
      </c>
      <c r="P7234" s="62" t="n">
        <f aca="false">IF(K7236="No Ct",0,K7236)</f>
        <v>0</v>
      </c>
      <c r="Q7234" s="62" t="n">
        <f aca="false">IF(K7237="No Ct",0,K7237)</f>
        <v>0</v>
      </c>
      <c r="R7234" s="0" t="str">
        <f aca="false">IF(AND(L7234&gt;0,M7234=0),"Valid","Invalid")</f>
        <v>Valid</v>
      </c>
      <c r="S7234" s="0" t="str">
        <f aca="false">IF(OR(P7234&gt;1,Q7234&gt;1),"Present","Absent")</f>
        <v>Absent</v>
      </c>
      <c r="T7234" s="63" t="str">
        <f aca="false">IF(OR(AND(P7234&gt;1,P7234&lt;41),AND(Q7234&gt;1,Q7234&lt;41)),"Ct&lt;41","Ct&gt;41")</f>
        <v>Ct&gt;41</v>
      </c>
      <c r="U7234" s="0" t="str">
        <f aca="false">I7234</f>
        <v>Latterfroe</v>
      </c>
      <c r="V7234" s="0" t="str">
        <f aca="false">MID(F7234,10,9)</f>
        <v>DL2018118</v>
      </c>
      <c r="W7234" s="64" t="str">
        <f aca="false">V7234&amp;"_"&amp;U7234&amp;"_"&amp;R7234&amp;"_"&amp;S7234&amp;"_"&amp;T7234</f>
        <v>DL2018118_Latterfroe_Valid_Absent_Ct&gt;41</v>
      </c>
    </row>
    <row r="7235" customFormat="false" ht="14.25" hidden="false" customHeight="false" outlineLevel="0" collapsed="false">
      <c r="A7235" s="0" t="s">
        <v>804</v>
      </c>
      <c r="B7235" s="52" t="s">
        <v>1050</v>
      </c>
      <c r="C7235" s="52" t="s">
        <v>747</v>
      </c>
      <c r="D7235" s="53" t="n">
        <v>0.1</v>
      </c>
      <c r="E7235" s="53" t="s">
        <v>748</v>
      </c>
      <c r="F7235" s="0" t="s">
        <v>1428</v>
      </c>
      <c r="G7235" s="0" t="str">
        <f aca="false">LEFT(B7235,2)</f>
        <v>32</v>
      </c>
      <c r="H7235" s="0" t="str">
        <f aca="false">I7235&amp;"_"&amp;G7235&amp;"_"&amp;F7235</f>
        <v>Latterfroe_32_20190411_DL2018118_HjoerringGymOgHF_koersel2</v>
      </c>
      <c r="I7235" s="61" t="str">
        <f aca="false">MID(RIGHT(B7235,LEN(B7235)-3),1,FIND("_",RIGHT(B7235,LEN(B7235)-3))-1)</f>
        <v>Latterfroe</v>
      </c>
      <c r="J7235" s="61" t="str">
        <f aca="false">TRIM(SUBSTITUTE(RIGHT(B7235,FIND(I7235,B7235)+1),"_",""))</f>
        <v>NegK</v>
      </c>
      <c r="K7235" s="0" t="str">
        <f aca="false">IFERROR(VALUE(SUBSTITUTE(E7235,".",",")),E7235)</f>
        <v>No Ct</v>
      </c>
      <c r="L7235" s="61" t="str">
        <f aca="false">IF(J7235="PosK",SUMIFS(K:K,J:J,"PosK",H:H,H7235),"")</f>
        <v/>
      </c>
      <c r="M7235" s="61" t="str">
        <f aca="false">IF(J7235="PosK",SUMIFS(K:K,J:J,"NegK",H:H,H7235),"")</f>
        <v/>
      </c>
      <c r="N7235" s="61" t="str">
        <f aca="false">IF(J7235="PosK",SUMIFS(K:K,J:J,"eDNA",H:H,H7235),"")</f>
        <v/>
      </c>
    </row>
    <row r="7236" customFormat="false" ht="14.25" hidden="false" customHeight="false" outlineLevel="0" collapsed="false">
      <c r="A7236" s="0" t="s">
        <v>806</v>
      </c>
      <c r="B7236" s="52" t="s">
        <v>1051</v>
      </c>
      <c r="C7236" s="52" t="s">
        <v>751</v>
      </c>
      <c r="D7236" s="53" t="n">
        <v>0.1</v>
      </c>
      <c r="E7236" s="53" t="s">
        <v>748</v>
      </c>
      <c r="F7236" s="0" t="s">
        <v>1428</v>
      </c>
      <c r="G7236" s="0" t="str">
        <f aca="false">LEFT(B7236,2)</f>
        <v>32</v>
      </c>
      <c r="H7236" s="0" t="str">
        <f aca="false">I7236&amp;"_"&amp;G7236&amp;"_"&amp;F7236</f>
        <v>Latterfroe_32_20190411_DL2018118_HjoerringGymOgHF_koersel2</v>
      </c>
      <c r="I7236" s="61" t="str">
        <f aca="false">MID(RIGHT(B7236,LEN(B7236)-3),1,FIND("_",RIGHT(B7236,LEN(B7236)-3))-1)</f>
        <v>Latterfroe</v>
      </c>
      <c r="J7236" s="61" t="str">
        <f aca="false">TRIM(SUBSTITUTE(RIGHT(B7236,FIND(I7236,B7236)+1),"_",""))</f>
        <v>eDNA</v>
      </c>
      <c r="K7236" s="0" t="str">
        <f aca="false">IFERROR(VALUE(SUBSTITUTE(E7236,".",",")),E7236)</f>
        <v>No Ct</v>
      </c>
      <c r="L7236" s="61" t="str">
        <f aca="false">IF(J7236="PosK",SUMIFS(K:K,J:J,"PosK",H:H,H7236),"")</f>
        <v/>
      </c>
      <c r="M7236" s="61" t="str">
        <f aca="false">IF(J7236="PosK",SUMIFS(K:K,J:J,"NegK",H:H,H7236),"")</f>
        <v/>
      </c>
      <c r="N7236" s="61" t="str">
        <f aca="false">IF(J7236="PosK",SUMIFS(K:K,J:J,"eDNA",H:H,H7236),"")</f>
        <v/>
      </c>
      <c r="Q7236" s="62"/>
    </row>
    <row r="7237" customFormat="false" ht="14.25" hidden="false" customHeight="false" outlineLevel="0" collapsed="false">
      <c r="A7237" s="0" t="s">
        <v>808</v>
      </c>
      <c r="B7237" s="52" t="s">
        <v>1051</v>
      </c>
      <c r="C7237" s="52" t="s">
        <v>751</v>
      </c>
      <c r="D7237" s="53" t="n">
        <v>0.1</v>
      </c>
      <c r="E7237" s="53" t="s">
        <v>748</v>
      </c>
      <c r="F7237" s="0" t="s">
        <v>1428</v>
      </c>
      <c r="G7237" s="0" t="str">
        <f aca="false">LEFT(B7237,2)</f>
        <v>32</v>
      </c>
      <c r="H7237" s="0" t="str">
        <f aca="false">I7237&amp;"_"&amp;G7237&amp;"_"&amp;F7237</f>
        <v>Latterfroe_32_20190411_DL2018118_HjoerringGymOgHF_koersel2</v>
      </c>
      <c r="I7237" s="61" t="str">
        <f aca="false">MID(RIGHT(B7237,LEN(B7237)-3),1,FIND("_",RIGHT(B7237,LEN(B7237)-3))-1)</f>
        <v>Latterfroe</v>
      </c>
      <c r="J7237" s="61" t="str">
        <f aca="false">TRIM(SUBSTITUTE(RIGHT(B7237,FIND(I7237,B7237)+1),"_",""))</f>
        <v>eDNA</v>
      </c>
      <c r="K7237" s="0" t="str">
        <f aca="false">IFERROR(VALUE(SUBSTITUTE(E7237,".",",")),E7237)</f>
        <v>No Ct</v>
      </c>
      <c r="L7237" s="61" t="str">
        <f aca="false">IF(J7237="PosK",SUMIFS(K:K,J:J,"PosK",H:H,H7237),"")</f>
        <v/>
      </c>
      <c r="M7237" s="61" t="str">
        <f aca="false">IF(J7237="PosK",SUMIFS(K:K,J:J,"NegK",H:H,H7237),"")</f>
        <v/>
      </c>
      <c r="N7237" s="61" t="str">
        <f aca="false">IF(J7237="PosK",SUMIFS(K:K,J:J,"eDNA",H:H,H7237),"")</f>
        <v/>
      </c>
      <c r="P7237" s="62"/>
      <c r="T7237" s="63"/>
      <c r="W7237" s="64"/>
    </row>
    <row r="7238" customFormat="false" ht="14.25" hidden="false" customHeight="false" outlineLevel="0" collapsed="false">
      <c r="A7238" s="0" t="s">
        <v>741</v>
      </c>
      <c r="B7238" s="52" t="s">
        <v>742</v>
      </c>
      <c r="C7238" s="52" t="s">
        <v>743</v>
      </c>
      <c r="D7238" s="53" t="n">
        <v>0.1</v>
      </c>
      <c r="E7238" s="53" t="n">
        <v>29.88</v>
      </c>
      <c r="F7238" s="0" t="s">
        <v>1429</v>
      </c>
      <c r="G7238" s="0" t="str">
        <f aca="false">LEFT(B7238,2)</f>
        <v>01</v>
      </c>
      <c r="H7238" s="0" t="str">
        <f aca="false">I7238&amp;"_"&amp;G7238&amp;"_"&amp;F7238</f>
        <v>Loegfroe_01_20190430_DL2018069_EUCSjaelland_koersel1</v>
      </c>
      <c r="I7238" s="61" t="str">
        <f aca="false">MID(RIGHT(B7238,LEN(B7238)-3),1,FIND("_",RIGHT(B7238,LEN(B7238)-3))-1)</f>
        <v>Loegfroe</v>
      </c>
      <c r="J7238" s="61" t="str">
        <f aca="false">TRIM(SUBSTITUTE(RIGHT(B7238,FIND(I7238,B7238)+1),"_",""))</f>
        <v>PosK</v>
      </c>
      <c r="K7238" s="0" t="n">
        <f aca="false">IFERROR(VALUE(SUBSTITUTE(E7238,".",",")),E7238)</f>
        <v>29.88</v>
      </c>
      <c r="L7238" s="61" t="n">
        <f aca="false">IF(J7238="PosK",SUMIFS(K:K,J:J,"PosK",H:H,H7238),"")</f>
        <v>29.88</v>
      </c>
      <c r="M7238" s="61" t="n">
        <f aca="false">IF(J7238="PosK",SUMIFS(K:K,J:J,"NegK",H:H,H7238),"")</f>
        <v>0</v>
      </c>
      <c r="N7238" s="61" t="n">
        <f aca="false">IF(J7238="PosK",SUMIFS(K:K,J:J,"eDNA",H:H,H7238),"")</f>
        <v>0</v>
      </c>
      <c r="P7238" s="62" t="n">
        <f aca="false">IF(K7240="No Ct",0,K7240)</f>
        <v>0</v>
      </c>
      <c r="Q7238" s="62" t="n">
        <f aca="false">IF(K7241="No Ct",0,K7241)</f>
        <v>0</v>
      </c>
      <c r="R7238" s="0" t="str">
        <f aca="false">IF(AND(L7238&gt;0,M7238=0),"Valid","Invalid")</f>
        <v>Valid</v>
      </c>
      <c r="S7238" s="0" t="str">
        <f aca="false">IF(OR(P7238&gt;1,Q7238&gt;1),"Present","Absent")</f>
        <v>Absent</v>
      </c>
      <c r="T7238" s="63" t="str">
        <f aca="false">IF(OR(AND(P7238&gt;1,P7238&lt;41),AND(Q7238&gt;1,Q7238&lt;41)),"Ct&lt;41","Ct&gt;41")</f>
        <v>Ct&gt;41</v>
      </c>
      <c r="U7238" s="0" t="str">
        <f aca="false">I7238</f>
        <v>Loegfroe</v>
      </c>
      <c r="V7238" s="0" t="str">
        <f aca="false">MID(F7238,10,9)</f>
        <v>DL2018069</v>
      </c>
      <c r="W7238" s="64" t="str">
        <f aca="false">V7238&amp;"_"&amp;U7238&amp;"_"&amp;R7238&amp;"_"&amp;S7238&amp;"_"&amp;T7238</f>
        <v>DL2018069_Loegfroe_Valid_Absent_Ct&gt;41</v>
      </c>
    </row>
    <row r="7239" customFormat="false" ht="14.25" hidden="false" customHeight="false" outlineLevel="0" collapsed="false">
      <c r="A7239" s="0" t="s">
        <v>745</v>
      </c>
      <c r="B7239" s="52" t="s">
        <v>746</v>
      </c>
      <c r="C7239" s="52" t="s">
        <v>747</v>
      </c>
      <c r="D7239" s="53" t="n">
        <v>0.1</v>
      </c>
      <c r="E7239" s="53" t="s">
        <v>748</v>
      </c>
      <c r="F7239" s="0" t="s">
        <v>1429</v>
      </c>
      <c r="G7239" s="0" t="str">
        <f aca="false">LEFT(B7239,2)</f>
        <v>01</v>
      </c>
      <c r="H7239" s="0" t="str">
        <f aca="false">I7239&amp;"_"&amp;G7239&amp;"_"&amp;F7239</f>
        <v>Loegfroe_01_20190430_DL2018069_EUCSjaelland_koersel1</v>
      </c>
      <c r="I7239" s="61" t="str">
        <f aca="false">MID(RIGHT(B7239,LEN(B7239)-3),1,FIND("_",RIGHT(B7239,LEN(B7239)-3))-1)</f>
        <v>Loegfroe</v>
      </c>
      <c r="J7239" s="61" t="str">
        <f aca="false">TRIM(SUBSTITUTE(RIGHT(B7239,FIND(I7239,B7239)+1),"_",""))</f>
        <v>NegK</v>
      </c>
      <c r="K7239" s="0" t="str">
        <f aca="false">IFERROR(VALUE(SUBSTITUTE(E7239,".",",")),E7239)</f>
        <v>No Ct</v>
      </c>
      <c r="L7239" s="61" t="str">
        <f aca="false">IF(J7239="PosK",SUMIFS(K:K,J:J,"PosK",H:H,H7239),"")</f>
        <v/>
      </c>
      <c r="M7239" s="61" t="str">
        <f aca="false">IF(J7239="PosK",SUMIFS(K:K,J:J,"NegK",H:H,H7239),"")</f>
        <v/>
      </c>
      <c r="N7239" s="61" t="str">
        <f aca="false">IF(J7239="PosK",SUMIFS(K:K,J:J,"eDNA",H:H,H7239),"")</f>
        <v/>
      </c>
    </row>
    <row r="7240" customFormat="false" ht="14.25" hidden="false" customHeight="false" outlineLevel="0" collapsed="false">
      <c r="A7240" s="0" t="s">
        <v>749</v>
      </c>
      <c r="B7240" s="52" t="s">
        <v>750</v>
      </c>
      <c r="C7240" s="52" t="s">
        <v>751</v>
      </c>
      <c r="D7240" s="53" t="n">
        <v>0.1</v>
      </c>
      <c r="E7240" s="53" t="s">
        <v>748</v>
      </c>
      <c r="F7240" s="0" t="s">
        <v>1429</v>
      </c>
      <c r="G7240" s="0" t="str">
        <f aca="false">LEFT(B7240,2)</f>
        <v>01</v>
      </c>
      <c r="H7240" s="0" t="str">
        <f aca="false">I7240&amp;"_"&amp;G7240&amp;"_"&amp;F7240</f>
        <v>Loegfroe_01_20190430_DL2018069_EUCSjaelland_koersel1</v>
      </c>
      <c r="I7240" s="61" t="str">
        <f aca="false">MID(RIGHT(B7240,LEN(B7240)-3),1,FIND("_",RIGHT(B7240,LEN(B7240)-3))-1)</f>
        <v>Loegfroe</v>
      </c>
      <c r="J7240" s="61" t="str">
        <f aca="false">TRIM(SUBSTITUTE(RIGHT(B7240,FIND(I7240,B7240)+1),"_",""))</f>
        <v>eDNA</v>
      </c>
      <c r="K7240" s="0" t="str">
        <f aca="false">IFERROR(VALUE(SUBSTITUTE(E7240,".",",")),E7240)</f>
        <v>No Ct</v>
      </c>
      <c r="L7240" s="61" t="str">
        <f aca="false">IF(J7240="PosK",SUMIFS(K:K,J:J,"PosK",H:H,H7240),"")</f>
        <v/>
      </c>
      <c r="M7240" s="61" t="str">
        <f aca="false">IF(J7240="PosK",SUMIFS(K:K,J:J,"NegK",H:H,H7240),"")</f>
        <v/>
      </c>
      <c r="N7240" s="61" t="str">
        <f aca="false">IF(J7240="PosK",SUMIFS(K:K,J:J,"eDNA",H:H,H7240),"")</f>
        <v/>
      </c>
      <c r="Q7240" s="62"/>
    </row>
    <row r="7241" customFormat="false" ht="14.25" hidden="false" customHeight="false" outlineLevel="0" collapsed="false">
      <c r="A7241" s="0" t="s">
        <v>752</v>
      </c>
      <c r="B7241" s="52" t="s">
        <v>750</v>
      </c>
      <c r="C7241" s="52" t="s">
        <v>751</v>
      </c>
      <c r="D7241" s="53" t="n">
        <v>0.1</v>
      </c>
      <c r="E7241" s="53" t="s">
        <v>748</v>
      </c>
      <c r="F7241" s="0" t="s">
        <v>1429</v>
      </c>
      <c r="G7241" s="0" t="str">
        <f aca="false">LEFT(B7241,2)</f>
        <v>01</v>
      </c>
      <c r="H7241" s="0" t="str">
        <f aca="false">I7241&amp;"_"&amp;G7241&amp;"_"&amp;F7241</f>
        <v>Loegfroe_01_20190430_DL2018069_EUCSjaelland_koersel1</v>
      </c>
      <c r="I7241" s="61" t="str">
        <f aca="false">MID(RIGHT(B7241,LEN(B7241)-3),1,FIND("_",RIGHT(B7241,LEN(B7241)-3))-1)</f>
        <v>Loegfroe</v>
      </c>
      <c r="J7241" s="61" t="str">
        <f aca="false">TRIM(SUBSTITUTE(RIGHT(B7241,FIND(I7241,B7241)+1),"_",""))</f>
        <v>eDNA</v>
      </c>
      <c r="K7241" s="0" t="str">
        <f aca="false">IFERROR(VALUE(SUBSTITUTE(E7241,".",",")),E7241)</f>
        <v>No Ct</v>
      </c>
      <c r="L7241" s="61" t="str">
        <f aca="false">IF(J7241="PosK",SUMIFS(K:K,J:J,"PosK",H:H,H7241),"")</f>
        <v/>
      </c>
      <c r="M7241" s="61" t="str">
        <f aca="false">IF(J7241="PosK",SUMIFS(K:K,J:J,"NegK",H:H,H7241),"")</f>
        <v/>
      </c>
      <c r="N7241" s="61" t="str">
        <f aca="false">IF(J7241="PosK",SUMIFS(K:K,J:J,"eDNA",H:H,H7241),"")</f>
        <v/>
      </c>
      <c r="P7241" s="62"/>
      <c r="T7241" s="63"/>
      <c r="W7241" s="64"/>
    </row>
    <row r="7242" customFormat="false" ht="14.25" hidden="false" customHeight="false" outlineLevel="0" collapsed="false">
      <c r="A7242" s="0" t="s">
        <v>754</v>
      </c>
      <c r="B7242" s="52" t="s">
        <v>755</v>
      </c>
      <c r="C7242" s="52" t="s">
        <v>743</v>
      </c>
      <c r="D7242" s="53" t="n">
        <v>0.1</v>
      </c>
      <c r="E7242" s="53" t="n">
        <v>29.64</v>
      </c>
      <c r="F7242" s="0" t="s">
        <v>1429</v>
      </c>
      <c r="G7242" s="0" t="str">
        <f aca="false">LEFT(B7242,2)</f>
        <v>02</v>
      </c>
      <c r="H7242" s="0" t="str">
        <f aca="false">I7242&amp;"_"&amp;G7242&amp;"_"&amp;F7242</f>
        <v>StorVandsalamander_02_20190430_DL2018069_EUCSjaelland_koersel1</v>
      </c>
      <c r="I7242" s="61" t="str">
        <f aca="false">MID(RIGHT(B7242,LEN(B7242)-3),1,FIND("_",RIGHT(B7242,LEN(B7242)-3))-1)</f>
        <v>StorVandsalamander</v>
      </c>
      <c r="J7242" s="61" t="str">
        <f aca="false">TRIM(SUBSTITUTE(RIGHT(B7242,FIND(I7242,B7242)+1),"_",""))</f>
        <v>PosK</v>
      </c>
      <c r="K7242" s="0" t="n">
        <f aca="false">IFERROR(VALUE(SUBSTITUTE(E7242,".",",")),E7242)</f>
        <v>29.64</v>
      </c>
      <c r="L7242" s="61" t="n">
        <f aca="false">IF(J7242="PosK",SUMIFS(K:K,J:J,"PosK",H:H,H7242),"")</f>
        <v>29.64</v>
      </c>
      <c r="M7242" s="61" t="n">
        <f aca="false">IF(J7242="PosK",SUMIFS(K:K,J:J,"NegK",H:H,H7242),"")</f>
        <v>0</v>
      </c>
      <c r="N7242" s="61" t="n">
        <f aca="false">IF(J7242="PosK",SUMIFS(K:K,J:J,"eDNA",H:H,H7242),"")</f>
        <v>0</v>
      </c>
      <c r="P7242" s="62" t="n">
        <f aca="false">IF(K7244="No Ct",0,K7244)</f>
        <v>0</v>
      </c>
      <c r="Q7242" s="62" t="n">
        <f aca="false">IF(K7245="No Ct",0,K7245)</f>
        <v>0</v>
      </c>
      <c r="R7242" s="0" t="str">
        <f aca="false">IF(AND(L7242&gt;0,M7242=0),"Valid","Invalid")</f>
        <v>Valid</v>
      </c>
      <c r="S7242" s="0" t="str">
        <f aca="false">IF(OR(P7242&gt;1,Q7242&gt;1),"Present","Absent")</f>
        <v>Absent</v>
      </c>
      <c r="T7242" s="63" t="str">
        <f aca="false">IF(OR(AND(P7242&gt;1,P7242&lt;41),AND(Q7242&gt;1,Q7242&lt;41)),"Ct&lt;41","Ct&gt;41")</f>
        <v>Ct&gt;41</v>
      </c>
      <c r="U7242" s="0" t="str">
        <f aca="false">I7242</f>
        <v>StorVandsalamander</v>
      </c>
      <c r="V7242" s="0" t="str">
        <f aca="false">MID(F7242,10,9)</f>
        <v>DL2018069</v>
      </c>
      <c r="W7242" s="64" t="str">
        <f aca="false">V7242&amp;"_"&amp;U7242&amp;"_"&amp;R7242&amp;"_"&amp;S7242&amp;"_"&amp;T7242</f>
        <v>DL2018069_StorVandsalamander_Valid_Absent_Ct&gt;41</v>
      </c>
    </row>
    <row r="7243" customFormat="false" ht="14.25" hidden="false" customHeight="false" outlineLevel="0" collapsed="false">
      <c r="A7243" s="0" t="s">
        <v>756</v>
      </c>
      <c r="B7243" s="52" t="s">
        <v>757</v>
      </c>
      <c r="C7243" s="52" t="s">
        <v>747</v>
      </c>
      <c r="D7243" s="53" t="n">
        <v>0.1</v>
      </c>
      <c r="E7243" s="53" t="s">
        <v>748</v>
      </c>
      <c r="F7243" s="0" t="s">
        <v>1429</v>
      </c>
      <c r="G7243" s="0" t="str">
        <f aca="false">LEFT(B7243,2)</f>
        <v>02</v>
      </c>
      <c r="H7243" s="0" t="str">
        <f aca="false">I7243&amp;"_"&amp;G7243&amp;"_"&amp;F7243</f>
        <v>StorVandsalamander_02_20190430_DL2018069_EUCSjaelland_koersel1</v>
      </c>
      <c r="I7243" s="61" t="str">
        <f aca="false">MID(RIGHT(B7243,LEN(B7243)-3),1,FIND("_",RIGHT(B7243,LEN(B7243)-3))-1)</f>
        <v>StorVandsalamander</v>
      </c>
      <c r="J7243" s="61" t="str">
        <f aca="false">TRIM(SUBSTITUTE(RIGHT(B7243,FIND(I7243,B7243)+1),"_",""))</f>
        <v>NegK</v>
      </c>
      <c r="K7243" s="0" t="str">
        <f aca="false">IFERROR(VALUE(SUBSTITUTE(E7243,".",",")),E7243)</f>
        <v>No Ct</v>
      </c>
      <c r="L7243" s="61" t="str">
        <f aca="false">IF(J7243="PosK",SUMIFS(K:K,J:J,"PosK",H:H,H7243),"")</f>
        <v/>
      </c>
      <c r="M7243" s="61" t="str">
        <f aca="false">IF(J7243="PosK",SUMIFS(K:K,J:J,"NegK",H:H,H7243),"")</f>
        <v/>
      </c>
      <c r="N7243" s="61" t="str">
        <f aca="false">IF(J7243="PosK",SUMIFS(K:K,J:J,"eDNA",H:H,H7243),"")</f>
        <v/>
      </c>
    </row>
    <row r="7244" customFormat="false" ht="14.25" hidden="false" customHeight="false" outlineLevel="0" collapsed="false">
      <c r="A7244" s="0" t="s">
        <v>758</v>
      </c>
      <c r="B7244" s="52" t="s">
        <v>759</v>
      </c>
      <c r="C7244" s="52" t="s">
        <v>751</v>
      </c>
      <c r="D7244" s="53" t="n">
        <v>0.1</v>
      </c>
      <c r="E7244" s="53" t="s">
        <v>748</v>
      </c>
      <c r="F7244" s="0" t="s">
        <v>1429</v>
      </c>
      <c r="G7244" s="0" t="str">
        <f aca="false">LEFT(B7244,2)</f>
        <v>02</v>
      </c>
      <c r="H7244" s="0" t="str">
        <f aca="false">I7244&amp;"_"&amp;G7244&amp;"_"&amp;F7244</f>
        <v>StorVandsalamander_02_20190430_DL2018069_EUCSjaelland_koersel1</v>
      </c>
      <c r="I7244" s="61" t="str">
        <f aca="false">MID(RIGHT(B7244,LEN(B7244)-3),1,FIND("_",RIGHT(B7244,LEN(B7244)-3))-1)</f>
        <v>StorVandsalamander</v>
      </c>
      <c r="J7244" s="61" t="str">
        <f aca="false">TRIM(SUBSTITUTE(RIGHT(B7244,FIND(I7244,B7244)+1),"_",""))</f>
        <v>eDNA</v>
      </c>
      <c r="K7244" s="0" t="str">
        <f aca="false">IFERROR(VALUE(SUBSTITUTE(E7244,".",",")),E7244)</f>
        <v>No Ct</v>
      </c>
      <c r="L7244" s="61" t="str">
        <f aca="false">IF(J7244="PosK",SUMIFS(K:K,J:J,"PosK",H:H,H7244),"")</f>
        <v/>
      </c>
      <c r="M7244" s="61" t="str">
        <f aca="false">IF(J7244="PosK",SUMIFS(K:K,J:J,"NegK",H:H,H7244),"")</f>
        <v/>
      </c>
      <c r="N7244" s="61" t="str">
        <f aca="false">IF(J7244="PosK",SUMIFS(K:K,J:J,"eDNA",H:H,H7244),"")</f>
        <v/>
      </c>
      <c r="Q7244" s="62"/>
    </row>
    <row r="7245" customFormat="false" ht="14.25" hidden="false" customHeight="false" outlineLevel="0" collapsed="false">
      <c r="A7245" s="0" t="s">
        <v>760</v>
      </c>
      <c r="B7245" s="52" t="s">
        <v>759</v>
      </c>
      <c r="C7245" s="52" t="s">
        <v>751</v>
      </c>
      <c r="D7245" s="53" t="n">
        <v>0.1</v>
      </c>
      <c r="E7245" s="53" t="s">
        <v>748</v>
      </c>
      <c r="F7245" s="0" t="s">
        <v>1429</v>
      </c>
      <c r="G7245" s="0" t="str">
        <f aca="false">LEFT(B7245,2)</f>
        <v>02</v>
      </c>
      <c r="H7245" s="0" t="str">
        <f aca="false">I7245&amp;"_"&amp;G7245&amp;"_"&amp;F7245</f>
        <v>StorVandsalamander_02_20190430_DL2018069_EUCSjaelland_koersel1</v>
      </c>
      <c r="I7245" s="61" t="str">
        <f aca="false">MID(RIGHT(B7245,LEN(B7245)-3),1,FIND("_",RIGHT(B7245,LEN(B7245)-3))-1)</f>
        <v>StorVandsalamander</v>
      </c>
      <c r="J7245" s="61" t="str">
        <f aca="false">TRIM(SUBSTITUTE(RIGHT(B7245,FIND(I7245,B7245)+1),"_",""))</f>
        <v>eDNA</v>
      </c>
      <c r="K7245" s="0" t="str">
        <f aca="false">IFERROR(VALUE(SUBSTITUTE(E7245,".",",")),E7245)</f>
        <v>No Ct</v>
      </c>
      <c r="L7245" s="61" t="str">
        <f aca="false">IF(J7245="PosK",SUMIFS(K:K,J:J,"PosK",H:H,H7245),"")</f>
        <v/>
      </c>
      <c r="M7245" s="61" t="str">
        <f aca="false">IF(J7245="PosK",SUMIFS(K:K,J:J,"NegK",H:H,H7245),"")</f>
        <v/>
      </c>
      <c r="N7245" s="61" t="str">
        <f aca="false">IF(J7245="PosK",SUMIFS(K:K,J:J,"eDNA",H:H,H7245),"")</f>
        <v/>
      </c>
      <c r="P7245" s="62"/>
      <c r="T7245" s="63"/>
      <c r="W7245" s="64"/>
    </row>
    <row r="7246" customFormat="false" ht="14.25" hidden="false" customHeight="false" outlineLevel="0" collapsed="false">
      <c r="A7246" s="0" t="s">
        <v>762</v>
      </c>
      <c r="B7246" s="52" t="s">
        <v>763</v>
      </c>
      <c r="C7246" s="52" t="s">
        <v>743</v>
      </c>
      <c r="D7246" s="53" t="n">
        <v>0.1</v>
      </c>
      <c r="E7246" s="53" t="n">
        <v>26.76</v>
      </c>
      <c r="F7246" s="0" t="s">
        <v>1429</v>
      </c>
      <c r="G7246" s="0" t="str">
        <f aca="false">LEFT(B7246,2)</f>
        <v>03</v>
      </c>
      <c r="H7246" s="0" t="str">
        <f aca="false">I7246&amp;"_"&amp;G7246&amp;"_"&amp;F7246</f>
        <v>Strandtudse_03_20190430_DL2018069_EUCSjaelland_koersel1</v>
      </c>
      <c r="I7246" s="61" t="str">
        <f aca="false">MID(RIGHT(B7246,LEN(B7246)-3),1,FIND("_",RIGHT(B7246,LEN(B7246)-3))-1)</f>
        <v>Strandtudse</v>
      </c>
      <c r="J7246" s="61" t="str">
        <f aca="false">TRIM(SUBSTITUTE(RIGHT(B7246,FIND(I7246,B7246)+1),"_",""))</f>
        <v>PosK</v>
      </c>
      <c r="K7246" s="0" t="n">
        <f aca="false">IFERROR(VALUE(SUBSTITUTE(E7246,".",",")),E7246)</f>
        <v>26.76</v>
      </c>
      <c r="L7246" s="61" t="n">
        <f aca="false">IF(J7246="PosK",SUMIFS(K:K,J:J,"PosK",H:H,H7246),"")</f>
        <v>26.76</v>
      </c>
      <c r="M7246" s="61" t="n">
        <f aca="false">IF(J7246="PosK",SUMIFS(K:K,J:J,"NegK",H:H,H7246),"")</f>
        <v>0</v>
      </c>
      <c r="N7246" s="61" t="n">
        <f aca="false">IF(J7246="PosK",SUMIFS(K:K,J:J,"eDNA",H:H,H7246),"")</f>
        <v>0</v>
      </c>
      <c r="P7246" s="62" t="n">
        <f aca="false">IF(K7248="No Ct",0,K7248)</f>
        <v>0</v>
      </c>
      <c r="Q7246" s="62" t="n">
        <f aca="false">IF(K7249="No Ct",0,K7249)</f>
        <v>0</v>
      </c>
      <c r="R7246" s="0" t="str">
        <f aca="false">IF(AND(L7246&gt;0,M7246=0),"Valid","Invalid")</f>
        <v>Valid</v>
      </c>
      <c r="S7246" s="0" t="str">
        <f aca="false">IF(OR(P7246&gt;1,Q7246&gt;1),"Present","Absent")</f>
        <v>Absent</v>
      </c>
      <c r="T7246" s="63" t="str">
        <f aca="false">IF(OR(AND(P7246&gt;1,P7246&lt;41),AND(Q7246&gt;1,Q7246&lt;41)),"Ct&lt;41","Ct&gt;41")</f>
        <v>Ct&gt;41</v>
      </c>
      <c r="U7246" s="0" t="str">
        <f aca="false">I7246</f>
        <v>Strandtudse</v>
      </c>
      <c r="V7246" s="0" t="str">
        <f aca="false">MID(F7246,10,9)</f>
        <v>DL2018069</v>
      </c>
      <c r="W7246" s="64" t="str">
        <f aca="false">V7246&amp;"_"&amp;U7246&amp;"_"&amp;R7246&amp;"_"&amp;S7246&amp;"_"&amp;T7246</f>
        <v>DL2018069_Strandtudse_Valid_Absent_Ct&gt;41</v>
      </c>
    </row>
    <row r="7247" customFormat="false" ht="14.25" hidden="false" customHeight="false" outlineLevel="0" collapsed="false">
      <c r="A7247" s="0" t="s">
        <v>764</v>
      </c>
      <c r="B7247" s="52" t="s">
        <v>765</v>
      </c>
      <c r="C7247" s="52" t="s">
        <v>747</v>
      </c>
      <c r="D7247" s="53" t="n">
        <v>0.1</v>
      </c>
      <c r="E7247" s="53" t="s">
        <v>748</v>
      </c>
      <c r="F7247" s="0" t="s">
        <v>1429</v>
      </c>
      <c r="G7247" s="0" t="str">
        <f aca="false">LEFT(B7247,2)</f>
        <v>03</v>
      </c>
      <c r="H7247" s="0" t="str">
        <f aca="false">I7247&amp;"_"&amp;G7247&amp;"_"&amp;F7247</f>
        <v>Strandtudse_03_20190430_DL2018069_EUCSjaelland_koersel1</v>
      </c>
      <c r="I7247" s="61" t="str">
        <f aca="false">MID(RIGHT(B7247,LEN(B7247)-3),1,FIND("_",RIGHT(B7247,LEN(B7247)-3))-1)</f>
        <v>Strandtudse</v>
      </c>
      <c r="J7247" s="61" t="str">
        <f aca="false">TRIM(SUBSTITUTE(RIGHT(B7247,FIND(I7247,B7247)+1),"_",""))</f>
        <v>NegK</v>
      </c>
      <c r="K7247" s="0" t="str">
        <f aca="false">IFERROR(VALUE(SUBSTITUTE(E7247,".",",")),E7247)</f>
        <v>No Ct</v>
      </c>
      <c r="L7247" s="61" t="str">
        <f aca="false">IF(J7247="PosK",SUMIFS(K:K,J:J,"PosK",H:H,H7247),"")</f>
        <v/>
      </c>
      <c r="M7247" s="61" t="str">
        <f aca="false">IF(J7247="PosK",SUMIFS(K:K,J:J,"NegK",H:H,H7247),"")</f>
        <v/>
      </c>
      <c r="N7247" s="61" t="str">
        <f aca="false">IF(J7247="PosK",SUMIFS(K:K,J:J,"eDNA",H:H,H7247),"")</f>
        <v/>
      </c>
    </row>
    <row r="7248" customFormat="false" ht="14.25" hidden="false" customHeight="false" outlineLevel="0" collapsed="false">
      <c r="A7248" s="0" t="s">
        <v>766</v>
      </c>
      <c r="B7248" s="52" t="s">
        <v>767</v>
      </c>
      <c r="C7248" s="52" t="s">
        <v>751</v>
      </c>
      <c r="D7248" s="53" t="n">
        <v>0.1</v>
      </c>
      <c r="E7248" s="53" t="s">
        <v>748</v>
      </c>
      <c r="F7248" s="0" t="s">
        <v>1429</v>
      </c>
      <c r="G7248" s="0" t="str">
        <f aca="false">LEFT(B7248,2)</f>
        <v>03</v>
      </c>
      <c r="H7248" s="0" t="str">
        <f aca="false">I7248&amp;"_"&amp;G7248&amp;"_"&amp;F7248</f>
        <v>Strandtudse_03_20190430_DL2018069_EUCSjaelland_koersel1</v>
      </c>
      <c r="I7248" s="61" t="str">
        <f aca="false">MID(RIGHT(B7248,LEN(B7248)-3),1,FIND("_",RIGHT(B7248,LEN(B7248)-3))-1)</f>
        <v>Strandtudse</v>
      </c>
      <c r="J7248" s="61" t="str">
        <f aca="false">TRIM(SUBSTITUTE(RIGHT(B7248,FIND(I7248,B7248)+1),"_",""))</f>
        <v>eDNA</v>
      </c>
      <c r="K7248" s="0" t="str">
        <f aca="false">IFERROR(VALUE(SUBSTITUTE(E7248,".",",")),E7248)</f>
        <v>No Ct</v>
      </c>
      <c r="L7248" s="61" t="str">
        <f aca="false">IF(J7248="PosK",SUMIFS(K:K,J:J,"PosK",H:H,H7248),"")</f>
        <v/>
      </c>
      <c r="M7248" s="61" t="str">
        <f aca="false">IF(J7248="PosK",SUMIFS(K:K,J:J,"NegK",H:H,H7248),"")</f>
        <v/>
      </c>
      <c r="N7248" s="61" t="str">
        <f aca="false">IF(J7248="PosK",SUMIFS(K:K,J:J,"eDNA",H:H,H7248),"")</f>
        <v/>
      </c>
      <c r="Q7248" s="62"/>
    </row>
    <row r="7249" customFormat="false" ht="14.25" hidden="false" customHeight="false" outlineLevel="0" collapsed="false">
      <c r="A7249" s="0" t="s">
        <v>768</v>
      </c>
      <c r="B7249" s="52" t="s">
        <v>767</v>
      </c>
      <c r="C7249" s="52" t="s">
        <v>751</v>
      </c>
      <c r="D7249" s="53" t="n">
        <v>0.1</v>
      </c>
      <c r="E7249" s="53" t="s">
        <v>748</v>
      </c>
      <c r="F7249" s="0" t="s">
        <v>1429</v>
      </c>
      <c r="G7249" s="0" t="str">
        <f aca="false">LEFT(B7249,2)</f>
        <v>03</v>
      </c>
      <c r="H7249" s="0" t="str">
        <f aca="false">I7249&amp;"_"&amp;G7249&amp;"_"&amp;F7249</f>
        <v>Strandtudse_03_20190430_DL2018069_EUCSjaelland_koersel1</v>
      </c>
      <c r="I7249" s="61" t="str">
        <f aca="false">MID(RIGHT(B7249,LEN(B7249)-3),1,FIND("_",RIGHT(B7249,LEN(B7249)-3))-1)</f>
        <v>Strandtudse</v>
      </c>
      <c r="J7249" s="61" t="str">
        <f aca="false">TRIM(SUBSTITUTE(RIGHT(B7249,FIND(I7249,B7249)+1),"_",""))</f>
        <v>eDNA</v>
      </c>
      <c r="K7249" s="0" t="str">
        <f aca="false">IFERROR(VALUE(SUBSTITUTE(E7249,".",",")),E7249)</f>
        <v>No Ct</v>
      </c>
      <c r="L7249" s="61" t="str">
        <f aca="false">IF(J7249="PosK",SUMIFS(K:K,J:J,"PosK",H:H,H7249),"")</f>
        <v/>
      </c>
      <c r="M7249" s="61" t="str">
        <f aca="false">IF(J7249="PosK",SUMIFS(K:K,J:J,"NegK",H:H,H7249),"")</f>
        <v/>
      </c>
      <c r="N7249" s="61" t="str">
        <f aca="false">IF(J7249="PosK",SUMIFS(K:K,J:J,"eDNA",H:H,H7249),"")</f>
        <v/>
      </c>
      <c r="P7249" s="62"/>
      <c r="T7249" s="63"/>
      <c r="W7249" s="64"/>
    </row>
    <row r="7250" customFormat="false" ht="14.25" hidden="false" customHeight="false" outlineLevel="0" collapsed="false">
      <c r="A7250" s="0" t="s">
        <v>770</v>
      </c>
      <c r="B7250" s="52" t="s">
        <v>771</v>
      </c>
      <c r="C7250" s="52" t="s">
        <v>743</v>
      </c>
      <c r="D7250" s="53" t="n">
        <v>0.1</v>
      </c>
      <c r="E7250" s="53" t="n">
        <v>37.97</v>
      </c>
      <c r="F7250" s="0" t="s">
        <v>1429</v>
      </c>
      <c r="G7250" s="0" t="str">
        <f aca="false">LEFT(B7250,2)</f>
        <v>04</v>
      </c>
      <c r="H7250" s="0" t="str">
        <f aca="false">I7250&amp;"_"&amp;G7250&amp;"_"&amp;F7250</f>
        <v>GroenbrogetTudse_04_20190430_DL2018069_EUCSjaelland_koersel1</v>
      </c>
      <c r="I7250" s="61" t="str">
        <f aca="false">MID(RIGHT(B7250,LEN(B7250)-3),1,FIND("_",RIGHT(B7250,LEN(B7250)-3))-1)</f>
        <v>GroenbrogetTudse</v>
      </c>
      <c r="J7250" s="61" t="str">
        <f aca="false">TRIM(SUBSTITUTE(RIGHT(B7250,FIND(I7250,B7250)+1),"_",""))</f>
        <v>PosK</v>
      </c>
      <c r="K7250" s="0" t="n">
        <f aca="false">IFERROR(VALUE(SUBSTITUTE(E7250,".",",")),E7250)</f>
        <v>37.97</v>
      </c>
      <c r="L7250" s="61" t="n">
        <f aca="false">IF(J7250="PosK",SUMIFS(K:K,J:J,"PosK",H:H,H7250),"")</f>
        <v>37.97</v>
      </c>
      <c r="M7250" s="61" t="n">
        <f aca="false">IF(J7250="PosK",SUMIFS(K:K,J:J,"NegK",H:H,H7250),"")</f>
        <v>0</v>
      </c>
      <c r="N7250" s="61" t="n">
        <f aca="false">IF(J7250="PosK",SUMIFS(K:K,J:J,"eDNA",H:H,H7250),"")</f>
        <v>0</v>
      </c>
      <c r="P7250" s="62" t="n">
        <f aca="false">IF(K7252="No Ct",0,K7252)</f>
        <v>0</v>
      </c>
      <c r="Q7250" s="62" t="n">
        <f aca="false">IF(K7253="No Ct",0,K7253)</f>
        <v>0</v>
      </c>
      <c r="R7250" s="0" t="str">
        <f aca="false">IF(AND(L7250&gt;0,M7250=0),"Valid","Invalid")</f>
        <v>Valid</v>
      </c>
      <c r="S7250" s="0" t="str">
        <f aca="false">IF(OR(P7250&gt;1,Q7250&gt;1),"Present","Absent")</f>
        <v>Absent</v>
      </c>
      <c r="T7250" s="63" t="str">
        <f aca="false">IF(OR(AND(P7250&gt;1,P7250&lt;41),AND(Q7250&gt;1,Q7250&lt;41)),"Ct&lt;41","Ct&gt;41")</f>
        <v>Ct&gt;41</v>
      </c>
      <c r="U7250" s="0" t="str">
        <f aca="false">I7250</f>
        <v>GroenbrogetTudse</v>
      </c>
      <c r="V7250" s="0" t="str">
        <f aca="false">MID(F7250,10,9)</f>
        <v>DL2018069</v>
      </c>
      <c r="W7250" s="64" t="str">
        <f aca="false">V7250&amp;"_"&amp;U7250&amp;"_"&amp;R7250&amp;"_"&amp;S7250&amp;"_"&amp;T7250</f>
        <v>DL2018069_GroenbrogetTudse_Valid_Absent_Ct&gt;41</v>
      </c>
    </row>
    <row r="7251" customFormat="false" ht="14.25" hidden="false" customHeight="false" outlineLevel="0" collapsed="false">
      <c r="A7251" s="0" t="s">
        <v>772</v>
      </c>
      <c r="B7251" s="52" t="s">
        <v>773</v>
      </c>
      <c r="C7251" s="52" t="s">
        <v>747</v>
      </c>
      <c r="D7251" s="53" t="n">
        <v>0.1</v>
      </c>
      <c r="E7251" s="53" t="s">
        <v>748</v>
      </c>
      <c r="F7251" s="0" t="s">
        <v>1429</v>
      </c>
      <c r="G7251" s="0" t="str">
        <f aca="false">LEFT(B7251,2)</f>
        <v>04</v>
      </c>
      <c r="H7251" s="0" t="str">
        <f aca="false">I7251&amp;"_"&amp;G7251&amp;"_"&amp;F7251</f>
        <v>GroenbrogetTudse_04_20190430_DL2018069_EUCSjaelland_koersel1</v>
      </c>
      <c r="I7251" s="61" t="str">
        <f aca="false">MID(RIGHT(B7251,LEN(B7251)-3),1,FIND("_",RIGHT(B7251,LEN(B7251)-3))-1)</f>
        <v>GroenbrogetTudse</v>
      </c>
      <c r="J7251" s="61" t="str">
        <f aca="false">TRIM(SUBSTITUTE(RIGHT(B7251,FIND(I7251,B7251)+1),"_",""))</f>
        <v>NegK</v>
      </c>
      <c r="K7251" s="0" t="str">
        <f aca="false">IFERROR(VALUE(SUBSTITUTE(E7251,".",",")),E7251)</f>
        <v>No Ct</v>
      </c>
      <c r="L7251" s="61" t="str">
        <f aca="false">IF(J7251="PosK",SUMIFS(K:K,J:J,"PosK",H:H,H7251),"")</f>
        <v/>
      </c>
      <c r="M7251" s="61" t="str">
        <f aca="false">IF(J7251="PosK",SUMIFS(K:K,J:J,"NegK",H:H,H7251),"")</f>
        <v/>
      </c>
      <c r="N7251" s="61" t="str">
        <f aca="false">IF(J7251="PosK",SUMIFS(K:K,J:J,"eDNA",H:H,H7251),"")</f>
        <v/>
      </c>
    </row>
    <row r="7252" customFormat="false" ht="14.25" hidden="false" customHeight="false" outlineLevel="0" collapsed="false">
      <c r="A7252" s="0" t="s">
        <v>774</v>
      </c>
      <c r="B7252" s="52" t="s">
        <v>775</v>
      </c>
      <c r="C7252" s="52" t="s">
        <v>751</v>
      </c>
      <c r="D7252" s="53" t="n">
        <v>0.1</v>
      </c>
      <c r="E7252" s="53" t="s">
        <v>748</v>
      </c>
      <c r="F7252" s="0" t="s">
        <v>1429</v>
      </c>
      <c r="G7252" s="0" t="str">
        <f aca="false">LEFT(B7252,2)</f>
        <v>04</v>
      </c>
      <c r="H7252" s="0" t="str">
        <f aca="false">I7252&amp;"_"&amp;G7252&amp;"_"&amp;F7252</f>
        <v>GroenbrogetTudse_04_20190430_DL2018069_EUCSjaelland_koersel1</v>
      </c>
      <c r="I7252" s="61" t="str">
        <f aca="false">MID(RIGHT(B7252,LEN(B7252)-3),1,FIND("_",RIGHT(B7252,LEN(B7252)-3))-1)</f>
        <v>GroenbrogetTudse</v>
      </c>
      <c r="J7252" s="61" t="str">
        <f aca="false">TRIM(SUBSTITUTE(RIGHT(B7252,FIND(I7252,B7252)+1),"_",""))</f>
        <v>eDNA</v>
      </c>
      <c r="K7252" s="0" t="str">
        <f aca="false">IFERROR(VALUE(SUBSTITUTE(E7252,".",",")),E7252)</f>
        <v>No Ct</v>
      </c>
      <c r="L7252" s="61" t="str">
        <f aca="false">IF(J7252="PosK",SUMIFS(K:K,J:J,"PosK",H:H,H7252),"")</f>
        <v/>
      </c>
      <c r="M7252" s="61" t="str">
        <f aca="false">IF(J7252="PosK",SUMIFS(K:K,J:J,"NegK",H:H,H7252),"")</f>
        <v/>
      </c>
      <c r="N7252" s="61" t="str">
        <f aca="false">IF(J7252="PosK",SUMIFS(K:K,J:J,"eDNA",H:H,H7252),"")</f>
        <v/>
      </c>
      <c r="Q7252" s="62"/>
    </row>
    <row r="7253" customFormat="false" ht="14.25" hidden="false" customHeight="false" outlineLevel="0" collapsed="false">
      <c r="A7253" s="0" t="s">
        <v>776</v>
      </c>
      <c r="B7253" s="52" t="s">
        <v>775</v>
      </c>
      <c r="C7253" s="52" t="s">
        <v>751</v>
      </c>
      <c r="D7253" s="53" t="n">
        <v>0.1</v>
      </c>
      <c r="E7253" s="53" t="s">
        <v>748</v>
      </c>
      <c r="F7253" s="0" t="s">
        <v>1429</v>
      </c>
      <c r="G7253" s="0" t="str">
        <f aca="false">LEFT(B7253,2)</f>
        <v>04</v>
      </c>
      <c r="H7253" s="0" t="str">
        <f aca="false">I7253&amp;"_"&amp;G7253&amp;"_"&amp;F7253</f>
        <v>GroenbrogetTudse_04_20190430_DL2018069_EUCSjaelland_koersel1</v>
      </c>
      <c r="I7253" s="61" t="str">
        <f aca="false">MID(RIGHT(B7253,LEN(B7253)-3),1,FIND("_",RIGHT(B7253,LEN(B7253)-3))-1)</f>
        <v>GroenbrogetTudse</v>
      </c>
      <c r="J7253" s="61" t="str">
        <f aca="false">TRIM(SUBSTITUTE(RIGHT(B7253,FIND(I7253,B7253)+1),"_",""))</f>
        <v>eDNA</v>
      </c>
      <c r="K7253" s="0" t="str">
        <f aca="false">IFERROR(VALUE(SUBSTITUTE(E7253,".",",")),E7253)</f>
        <v>No Ct</v>
      </c>
      <c r="L7253" s="61" t="str">
        <f aca="false">IF(J7253="PosK",SUMIFS(K:K,J:J,"PosK",H:H,H7253),"")</f>
        <v/>
      </c>
      <c r="M7253" s="61" t="str">
        <f aca="false">IF(J7253="PosK",SUMIFS(K:K,J:J,"NegK",H:H,H7253),"")</f>
        <v/>
      </c>
      <c r="N7253" s="61" t="str">
        <f aca="false">IF(J7253="PosK",SUMIFS(K:K,J:J,"eDNA",H:H,H7253),"")</f>
        <v/>
      </c>
      <c r="P7253" s="62"/>
      <c r="T7253" s="63"/>
      <c r="W7253" s="64"/>
    </row>
    <row r="7254" customFormat="false" ht="14.25" hidden="false" customHeight="false" outlineLevel="0" collapsed="false">
      <c r="A7254" s="0" t="s">
        <v>784</v>
      </c>
      <c r="B7254" s="52" t="s">
        <v>779</v>
      </c>
      <c r="C7254" s="52" t="s">
        <v>743</v>
      </c>
      <c r="D7254" s="53" t="n">
        <v>0.1</v>
      </c>
      <c r="E7254" s="53" t="s">
        <v>748</v>
      </c>
      <c r="F7254" s="0" t="s">
        <v>1429</v>
      </c>
      <c r="G7254" s="0" t="str">
        <f aca="false">LEFT(B7254,2)</f>
        <v>05</v>
      </c>
      <c r="H7254" s="0" t="str">
        <f aca="false">I7254&amp;"_"&amp;G7254&amp;"_"&amp;F7254</f>
        <v>Loevfroe_05_20190430_DL2018069_EUCSjaelland_koersel1</v>
      </c>
      <c r="I7254" s="61" t="str">
        <f aca="false">MID(RIGHT(B7254,LEN(B7254)-3),1,FIND("_",RIGHT(B7254,LEN(B7254)-3))-1)</f>
        <v>Loevfroe</v>
      </c>
      <c r="J7254" s="61" t="str">
        <f aca="false">TRIM(SUBSTITUTE(RIGHT(B7254,FIND(I7254,B7254)+1),"_",""))</f>
        <v>PosK</v>
      </c>
      <c r="K7254" s="0" t="str">
        <f aca="false">IFERROR(VALUE(SUBSTITUTE(E7254,".",",")),E7254)</f>
        <v>No Ct</v>
      </c>
      <c r="L7254" s="61" t="n">
        <f aca="false">IF(J7254="PosK",SUMIFS(K:K,J:J,"PosK",H:H,H7254),"")</f>
        <v>0</v>
      </c>
      <c r="M7254" s="61" t="n">
        <f aca="false">IF(J7254="PosK",SUMIFS(K:K,J:J,"NegK",H:H,H7254),"")</f>
        <v>0</v>
      </c>
      <c r="N7254" s="61" t="n">
        <f aca="false">IF(J7254="PosK",SUMIFS(K:K,J:J,"eDNA",H:H,H7254),"")</f>
        <v>0</v>
      </c>
      <c r="P7254" s="62" t="n">
        <f aca="false">IF(K7256="No Ct",0,K7256)</f>
        <v>0</v>
      </c>
      <c r="Q7254" s="62" t="n">
        <f aca="false">IF(K7257="No Ct",0,K7257)</f>
        <v>0</v>
      </c>
      <c r="R7254" s="0" t="str">
        <f aca="false">IF(AND(L7254&gt;0,M7254=0),"Valid","Invalid")</f>
        <v>Invalid</v>
      </c>
      <c r="S7254" s="0" t="str">
        <f aca="false">IF(OR(P7254&gt;1,Q7254&gt;1),"Present","Absent")</f>
        <v>Absent</v>
      </c>
      <c r="T7254" s="63" t="str">
        <f aca="false">IF(OR(AND(P7254&gt;1,P7254&lt;41),AND(Q7254&gt;1,Q7254&lt;41)),"Ct&lt;41","Ct&gt;41")</f>
        <v>Ct&gt;41</v>
      </c>
      <c r="U7254" s="0" t="str">
        <f aca="false">I7254</f>
        <v>Loevfroe</v>
      </c>
      <c r="V7254" s="0" t="str">
        <f aca="false">MID(F7254,10,9)</f>
        <v>DL2018069</v>
      </c>
      <c r="W7254" s="64" t="str">
        <f aca="false">V7254&amp;"_"&amp;U7254&amp;"_"&amp;R7254&amp;"_"&amp;S7254&amp;"_"&amp;T7254</f>
        <v>DL2018069_Loevfroe_Invalid_Absent_Ct&gt;41</v>
      </c>
    </row>
    <row r="7255" customFormat="false" ht="14.25" hidden="false" customHeight="false" outlineLevel="0" collapsed="false">
      <c r="A7255" s="0" t="s">
        <v>782</v>
      </c>
      <c r="B7255" s="52" t="s">
        <v>781</v>
      </c>
      <c r="C7255" s="52" t="s">
        <v>747</v>
      </c>
      <c r="D7255" s="53" t="n">
        <v>0.1</v>
      </c>
      <c r="E7255" s="53" t="s">
        <v>748</v>
      </c>
      <c r="F7255" s="0" t="s">
        <v>1429</v>
      </c>
      <c r="G7255" s="0" t="str">
        <f aca="false">LEFT(B7255,2)</f>
        <v>05</v>
      </c>
      <c r="H7255" s="0" t="str">
        <f aca="false">I7255&amp;"_"&amp;G7255&amp;"_"&amp;F7255</f>
        <v>Loevfroe_05_20190430_DL2018069_EUCSjaelland_koersel1</v>
      </c>
      <c r="I7255" s="61" t="str">
        <f aca="false">MID(RIGHT(B7255,LEN(B7255)-3),1,FIND("_",RIGHT(B7255,LEN(B7255)-3))-1)</f>
        <v>Loevfroe</v>
      </c>
      <c r="J7255" s="61" t="str">
        <f aca="false">TRIM(SUBSTITUTE(RIGHT(B7255,FIND(I7255,B7255)+1),"_",""))</f>
        <v>NegK</v>
      </c>
      <c r="K7255" s="0" t="str">
        <f aca="false">IFERROR(VALUE(SUBSTITUTE(E7255,".",",")),E7255)</f>
        <v>No Ct</v>
      </c>
      <c r="L7255" s="61" t="str">
        <f aca="false">IF(J7255="PosK",SUMIFS(K:K,J:J,"PosK",H:H,H7255),"")</f>
        <v/>
      </c>
      <c r="M7255" s="61" t="str">
        <f aca="false">IF(J7255="PosK",SUMIFS(K:K,J:J,"NegK",H:H,H7255),"")</f>
        <v/>
      </c>
      <c r="N7255" s="61" t="str">
        <f aca="false">IF(J7255="PosK",SUMIFS(K:K,J:J,"eDNA",H:H,H7255),"")</f>
        <v/>
      </c>
    </row>
    <row r="7256" customFormat="false" ht="14.25" hidden="false" customHeight="false" outlineLevel="0" collapsed="false">
      <c r="A7256" s="0" t="s">
        <v>778</v>
      </c>
      <c r="B7256" s="52" t="s">
        <v>783</v>
      </c>
      <c r="C7256" s="52" t="s">
        <v>751</v>
      </c>
      <c r="D7256" s="53" t="n">
        <v>0.1</v>
      </c>
      <c r="E7256" s="53" t="s">
        <v>748</v>
      </c>
      <c r="F7256" s="0" t="s">
        <v>1429</v>
      </c>
      <c r="G7256" s="0" t="str">
        <f aca="false">LEFT(B7256,2)</f>
        <v>05</v>
      </c>
      <c r="H7256" s="0" t="str">
        <f aca="false">I7256&amp;"_"&amp;G7256&amp;"_"&amp;F7256</f>
        <v>Loevfroe_05_20190430_DL2018069_EUCSjaelland_koersel1</v>
      </c>
      <c r="I7256" s="61" t="str">
        <f aca="false">MID(RIGHT(B7256,LEN(B7256)-3),1,FIND("_",RIGHT(B7256,LEN(B7256)-3))-1)</f>
        <v>Loevfroe</v>
      </c>
      <c r="J7256" s="61" t="str">
        <f aca="false">TRIM(SUBSTITUTE(RIGHT(B7256,FIND(I7256,B7256)+1),"_",""))</f>
        <v>eDNA</v>
      </c>
      <c r="K7256" s="0" t="str">
        <f aca="false">IFERROR(VALUE(SUBSTITUTE(E7256,".",",")),E7256)</f>
        <v>No Ct</v>
      </c>
      <c r="L7256" s="61" t="str">
        <f aca="false">IF(J7256="PosK",SUMIFS(K:K,J:J,"PosK",H:H,H7256),"")</f>
        <v/>
      </c>
      <c r="M7256" s="61" t="str">
        <f aca="false">IF(J7256="PosK",SUMIFS(K:K,J:J,"NegK",H:H,H7256),"")</f>
        <v/>
      </c>
      <c r="N7256" s="61" t="str">
        <f aca="false">IF(J7256="PosK",SUMIFS(K:K,J:J,"eDNA",H:H,H7256),"")</f>
        <v/>
      </c>
      <c r="Q7256" s="62"/>
    </row>
    <row r="7257" customFormat="false" ht="14.25" hidden="false" customHeight="false" outlineLevel="0" collapsed="false">
      <c r="A7257" s="0" t="s">
        <v>780</v>
      </c>
      <c r="B7257" s="52" t="s">
        <v>783</v>
      </c>
      <c r="C7257" s="52" t="s">
        <v>751</v>
      </c>
      <c r="D7257" s="53" t="n">
        <v>0.1</v>
      </c>
      <c r="E7257" s="53" t="s">
        <v>748</v>
      </c>
      <c r="F7257" s="0" t="s">
        <v>1429</v>
      </c>
      <c r="G7257" s="0" t="str">
        <f aca="false">LEFT(B7257,2)</f>
        <v>05</v>
      </c>
      <c r="H7257" s="0" t="str">
        <f aca="false">I7257&amp;"_"&amp;G7257&amp;"_"&amp;F7257</f>
        <v>Loevfroe_05_20190430_DL2018069_EUCSjaelland_koersel1</v>
      </c>
      <c r="I7257" s="61" t="str">
        <f aca="false">MID(RIGHT(B7257,LEN(B7257)-3),1,FIND("_",RIGHT(B7257,LEN(B7257)-3))-1)</f>
        <v>Loevfroe</v>
      </c>
      <c r="J7257" s="61" t="str">
        <f aca="false">TRIM(SUBSTITUTE(RIGHT(B7257,FIND(I7257,B7257)+1),"_",""))</f>
        <v>eDNA</v>
      </c>
      <c r="K7257" s="0" t="str">
        <f aca="false">IFERROR(VALUE(SUBSTITUTE(E7257,".",",")),E7257)</f>
        <v>No Ct</v>
      </c>
      <c r="L7257" s="61" t="str">
        <f aca="false">IF(J7257="PosK",SUMIFS(K:K,J:J,"PosK",H:H,H7257),"")</f>
        <v/>
      </c>
      <c r="M7257" s="61" t="str">
        <f aca="false">IF(J7257="PosK",SUMIFS(K:K,J:J,"NegK",H:H,H7257),"")</f>
        <v/>
      </c>
      <c r="N7257" s="61" t="str">
        <f aca="false">IF(J7257="PosK",SUMIFS(K:K,J:J,"eDNA",H:H,H7257),"")</f>
        <v/>
      </c>
      <c r="P7257" s="62"/>
      <c r="T7257" s="63"/>
      <c r="W7257" s="64"/>
    </row>
    <row r="7258" customFormat="false" ht="14.25" hidden="false" customHeight="false" outlineLevel="0" collapsed="false">
      <c r="A7258" s="0" t="s">
        <v>786</v>
      </c>
      <c r="B7258" s="52" t="s">
        <v>787</v>
      </c>
      <c r="C7258" s="52" t="s">
        <v>743</v>
      </c>
      <c r="D7258" s="53" t="n">
        <v>0.1</v>
      </c>
      <c r="E7258" s="53" t="n">
        <v>30.3</v>
      </c>
      <c r="F7258" s="0" t="s">
        <v>1429</v>
      </c>
      <c r="G7258" s="0" t="str">
        <f aca="false">LEFT(B7258,2)</f>
        <v>06</v>
      </c>
      <c r="H7258" s="0" t="str">
        <f aca="false">I7258&amp;"_"&amp;G7258&amp;"_"&amp;F7258</f>
        <v>Springfroe_06_20190430_DL2018069_EUCSjaelland_koersel1</v>
      </c>
      <c r="I7258" s="61" t="str">
        <f aca="false">MID(RIGHT(B7258,LEN(B7258)-3),1,FIND("_",RIGHT(B7258,LEN(B7258)-3))-1)</f>
        <v>Springfroe</v>
      </c>
      <c r="J7258" s="61" t="str">
        <f aca="false">TRIM(SUBSTITUTE(RIGHT(B7258,FIND(I7258,B7258)+1),"_",""))</f>
        <v>PosK</v>
      </c>
      <c r="K7258" s="0" t="n">
        <f aca="false">IFERROR(VALUE(SUBSTITUTE(E7258,".",",")),E7258)</f>
        <v>30.3</v>
      </c>
      <c r="L7258" s="61" t="n">
        <f aca="false">IF(J7258="PosK",SUMIFS(K:K,J:J,"PosK",H:H,H7258),"")</f>
        <v>30.3</v>
      </c>
      <c r="M7258" s="61" t="n">
        <f aca="false">IF(J7258="PosK",SUMIFS(K:K,J:J,"NegK",H:H,H7258),"")</f>
        <v>0</v>
      </c>
      <c r="N7258" s="61" t="n">
        <f aca="false">IF(J7258="PosK",SUMIFS(K:K,J:J,"eDNA",H:H,H7258),"")</f>
        <v>0</v>
      </c>
      <c r="P7258" s="62" t="n">
        <f aca="false">IF(K7260="No Ct",0,K7260)</f>
        <v>0</v>
      </c>
      <c r="Q7258" s="62" t="n">
        <f aca="false">IF(K7261="No Ct",0,K7261)</f>
        <v>0</v>
      </c>
      <c r="R7258" s="0" t="str">
        <f aca="false">IF(AND(L7258&gt;0,M7258=0),"Valid","Invalid")</f>
        <v>Valid</v>
      </c>
      <c r="S7258" s="0" t="str">
        <f aca="false">IF(OR(P7258&gt;1,Q7258&gt;1),"Present","Absent")</f>
        <v>Absent</v>
      </c>
      <c r="T7258" s="63" t="str">
        <f aca="false">IF(OR(AND(P7258&gt;1,P7258&lt;41),AND(Q7258&gt;1,Q7258&lt;41)),"Ct&lt;41","Ct&gt;41")</f>
        <v>Ct&gt;41</v>
      </c>
      <c r="U7258" s="0" t="str">
        <f aca="false">I7258</f>
        <v>Springfroe</v>
      </c>
      <c r="V7258" s="0" t="str">
        <f aca="false">MID(F7258,10,9)</f>
        <v>DL2018069</v>
      </c>
      <c r="W7258" s="64" t="str">
        <f aca="false">V7258&amp;"_"&amp;U7258&amp;"_"&amp;R7258&amp;"_"&amp;S7258&amp;"_"&amp;T7258</f>
        <v>DL2018069_Springfroe_Valid_Absent_Ct&gt;41</v>
      </c>
    </row>
    <row r="7259" customFormat="false" ht="14.25" hidden="false" customHeight="false" outlineLevel="0" collapsed="false">
      <c r="A7259" s="0" t="s">
        <v>788</v>
      </c>
      <c r="B7259" s="52" t="s">
        <v>789</v>
      </c>
      <c r="C7259" s="52" t="s">
        <v>747</v>
      </c>
      <c r="D7259" s="53" t="n">
        <v>0.1</v>
      </c>
      <c r="E7259" s="53" t="s">
        <v>748</v>
      </c>
      <c r="F7259" s="0" t="s">
        <v>1429</v>
      </c>
      <c r="G7259" s="0" t="str">
        <f aca="false">LEFT(B7259,2)</f>
        <v>06</v>
      </c>
      <c r="H7259" s="0" t="str">
        <f aca="false">I7259&amp;"_"&amp;G7259&amp;"_"&amp;F7259</f>
        <v>Springfroe_06_20190430_DL2018069_EUCSjaelland_koersel1</v>
      </c>
      <c r="I7259" s="61" t="str">
        <f aca="false">MID(RIGHT(B7259,LEN(B7259)-3),1,FIND("_",RIGHT(B7259,LEN(B7259)-3))-1)</f>
        <v>Springfroe</v>
      </c>
      <c r="J7259" s="61" t="str">
        <f aca="false">TRIM(SUBSTITUTE(RIGHT(B7259,FIND(I7259,B7259)+1),"_",""))</f>
        <v>NegK</v>
      </c>
      <c r="K7259" s="0" t="str">
        <f aca="false">IFERROR(VALUE(SUBSTITUTE(E7259,".",",")),E7259)</f>
        <v>No Ct</v>
      </c>
      <c r="L7259" s="61" t="str">
        <f aca="false">IF(J7259="PosK",SUMIFS(K:K,J:J,"PosK",H:H,H7259),"")</f>
        <v/>
      </c>
      <c r="M7259" s="61" t="str">
        <f aca="false">IF(J7259="PosK",SUMIFS(K:K,J:J,"NegK",H:H,H7259),"")</f>
        <v/>
      </c>
      <c r="N7259" s="61" t="str">
        <f aca="false">IF(J7259="PosK",SUMIFS(K:K,J:J,"eDNA",H:H,H7259),"")</f>
        <v/>
      </c>
    </row>
    <row r="7260" customFormat="false" ht="14.25" hidden="false" customHeight="false" outlineLevel="0" collapsed="false">
      <c r="A7260" s="0" t="s">
        <v>790</v>
      </c>
      <c r="B7260" s="52" t="s">
        <v>791</v>
      </c>
      <c r="C7260" s="52" t="s">
        <v>751</v>
      </c>
      <c r="D7260" s="53" t="n">
        <v>0.1</v>
      </c>
      <c r="E7260" s="53" t="s">
        <v>748</v>
      </c>
      <c r="F7260" s="0" t="s">
        <v>1429</v>
      </c>
      <c r="G7260" s="0" t="str">
        <f aca="false">LEFT(B7260,2)</f>
        <v>06</v>
      </c>
      <c r="H7260" s="0" t="str">
        <f aca="false">I7260&amp;"_"&amp;G7260&amp;"_"&amp;F7260</f>
        <v>Springfroe_06_20190430_DL2018069_EUCSjaelland_koersel1</v>
      </c>
      <c r="I7260" s="61" t="str">
        <f aca="false">MID(RIGHT(B7260,LEN(B7260)-3),1,FIND("_",RIGHT(B7260,LEN(B7260)-3))-1)</f>
        <v>Springfroe</v>
      </c>
      <c r="J7260" s="61" t="str">
        <f aca="false">TRIM(SUBSTITUTE(RIGHT(B7260,FIND(I7260,B7260)+1),"_",""))</f>
        <v>eDNA</v>
      </c>
      <c r="K7260" s="0" t="str">
        <f aca="false">IFERROR(VALUE(SUBSTITUTE(E7260,".",",")),E7260)</f>
        <v>No Ct</v>
      </c>
      <c r="L7260" s="61" t="str">
        <f aca="false">IF(J7260="PosK",SUMIFS(K:K,J:J,"PosK",H:H,H7260),"")</f>
        <v/>
      </c>
      <c r="M7260" s="61" t="str">
        <f aca="false">IF(J7260="PosK",SUMIFS(K:K,J:J,"NegK",H:H,H7260),"")</f>
        <v/>
      </c>
      <c r="N7260" s="61" t="str">
        <f aca="false">IF(J7260="PosK",SUMIFS(K:K,J:J,"eDNA",H:H,H7260),"")</f>
        <v/>
      </c>
      <c r="Q7260" s="62"/>
    </row>
    <row r="7261" customFormat="false" ht="14.25" hidden="false" customHeight="false" outlineLevel="0" collapsed="false">
      <c r="A7261" s="0" t="s">
        <v>792</v>
      </c>
      <c r="B7261" s="52" t="s">
        <v>791</v>
      </c>
      <c r="C7261" s="52" t="s">
        <v>751</v>
      </c>
      <c r="D7261" s="53" t="n">
        <v>0.1</v>
      </c>
      <c r="E7261" s="53" t="s">
        <v>748</v>
      </c>
      <c r="F7261" s="0" t="s">
        <v>1429</v>
      </c>
      <c r="G7261" s="0" t="str">
        <f aca="false">LEFT(B7261,2)</f>
        <v>06</v>
      </c>
      <c r="H7261" s="0" t="str">
        <f aca="false">I7261&amp;"_"&amp;G7261&amp;"_"&amp;F7261</f>
        <v>Springfroe_06_20190430_DL2018069_EUCSjaelland_koersel1</v>
      </c>
      <c r="I7261" s="61" t="str">
        <f aca="false">MID(RIGHT(B7261,LEN(B7261)-3),1,FIND("_",RIGHT(B7261,LEN(B7261)-3))-1)</f>
        <v>Springfroe</v>
      </c>
      <c r="J7261" s="61" t="str">
        <f aca="false">TRIM(SUBSTITUTE(RIGHT(B7261,FIND(I7261,B7261)+1),"_",""))</f>
        <v>eDNA</v>
      </c>
      <c r="K7261" s="0" t="str">
        <f aca="false">IFERROR(VALUE(SUBSTITUTE(E7261,".",",")),E7261)</f>
        <v>No Ct</v>
      </c>
      <c r="L7261" s="61" t="str">
        <f aca="false">IF(J7261="PosK",SUMIFS(K:K,J:J,"PosK",H:H,H7261),"")</f>
        <v/>
      </c>
      <c r="M7261" s="61" t="str">
        <f aca="false">IF(J7261="PosK",SUMIFS(K:K,J:J,"NegK",H:H,H7261),"")</f>
        <v/>
      </c>
      <c r="N7261" s="61" t="str">
        <f aca="false">IF(J7261="PosK",SUMIFS(K:K,J:J,"eDNA",H:H,H7261),"")</f>
        <v/>
      </c>
      <c r="P7261" s="62"/>
      <c r="T7261" s="63"/>
      <c r="W7261" s="64"/>
    </row>
    <row r="7262" customFormat="false" ht="14.25" hidden="false" customHeight="false" outlineLevel="0" collapsed="false">
      <c r="A7262" s="0" t="s">
        <v>794</v>
      </c>
      <c r="B7262" s="52" t="s">
        <v>960</v>
      </c>
      <c r="C7262" s="52" t="s">
        <v>743</v>
      </c>
      <c r="D7262" s="53" t="n">
        <v>0.1</v>
      </c>
      <c r="E7262" s="53" t="s">
        <v>748</v>
      </c>
      <c r="F7262" s="0" t="s">
        <v>1429</v>
      </c>
      <c r="G7262" s="0" t="str">
        <f aca="false">LEFT(B7262,2)</f>
        <v>07</v>
      </c>
      <c r="H7262" s="0" t="str">
        <f aca="false">I7262&amp;"_"&amp;G7262&amp;"_"&amp;F7262</f>
        <v>Springfroe_07_20190430_DL2018069_EUCSjaelland_koersel1</v>
      </c>
      <c r="I7262" s="61" t="str">
        <f aca="false">MID(RIGHT(B7262,LEN(B7262)-3),1,FIND("_",RIGHT(B7262,LEN(B7262)-3))-1)</f>
        <v>Springfroe</v>
      </c>
      <c r="J7262" s="61" t="str">
        <f aca="false">TRIM(SUBSTITUTE(RIGHT(B7262,FIND(I7262,B7262)+1),"_",""))</f>
        <v>PosK</v>
      </c>
      <c r="K7262" s="0" t="str">
        <f aca="false">IFERROR(VALUE(SUBSTITUTE(E7262,".",",")),E7262)</f>
        <v>No Ct</v>
      </c>
      <c r="L7262" s="61" t="n">
        <f aca="false">IF(J7262="PosK",SUMIFS(K:K,J:J,"PosK",H:H,H7262),"")</f>
        <v>0</v>
      </c>
      <c r="M7262" s="61" t="n">
        <f aca="false">IF(J7262="PosK",SUMIFS(K:K,J:J,"NegK",H:H,H7262),"")</f>
        <v>0</v>
      </c>
      <c r="N7262" s="61" t="n">
        <f aca="false">IF(J7262="PosK",SUMIFS(K:K,J:J,"eDNA",H:H,H7262),"")</f>
        <v>0</v>
      </c>
      <c r="P7262" s="62" t="n">
        <f aca="false">IF(K7264="No Ct",0,K7264)</f>
        <v>0</v>
      </c>
      <c r="Q7262" s="62" t="n">
        <f aca="false">IF(K7265="No Ct",0,K7265)</f>
        <v>0</v>
      </c>
      <c r="R7262" s="0" t="str">
        <f aca="false">IF(AND(L7262&gt;0,M7262=0),"Valid","Invalid")</f>
        <v>Invalid</v>
      </c>
      <c r="S7262" s="0" t="str">
        <f aca="false">IF(OR(P7262&gt;1,Q7262&gt;1),"Present","Absent")</f>
        <v>Absent</v>
      </c>
      <c r="T7262" s="63" t="str">
        <f aca="false">IF(OR(AND(P7262&gt;1,P7262&lt;41),AND(Q7262&gt;1,Q7262&lt;41)),"Ct&lt;41","Ct&gt;41")</f>
        <v>Ct&gt;41</v>
      </c>
      <c r="U7262" s="0" t="str">
        <f aca="false">I7262</f>
        <v>Springfroe</v>
      </c>
      <c r="V7262" s="0" t="str">
        <f aca="false">MID(F7262,10,9)</f>
        <v>DL2018069</v>
      </c>
      <c r="W7262" s="64" t="str">
        <f aca="false">V7262&amp;"_"&amp;U7262&amp;"_"&amp;R7262&amp;"_"&amp;S7262&amp;"_"&amp;T7262</f>
        <v>DL2018069_Springfroe_Invalid_Absent_Ct&gt;41</v>
      </c>
    </row>
    <row r="7263" customFormat="false" ht="14.25" hidden="false" customHeight="false" outlineLevel="0" collapsed="false">
      <c r="A7263" s="0" t="s">
        <v>796</v>
      </c>
      <c r="B7263" s="52" t="s">
        <v>961</v>
      </c>
      <c r="C7263" s="52" t="s">
        <v>747</v>
      </c>
      <c r="D7263" s="53" t="n">
        <v>0.1</v>
      </c>
      <c r="E7263" s="53" t="s">
        <v>748</v>
      </c>
      <c r="F7263" s="0" t="s">
        <v>1429</v>
      </c>
      <c r="G7263" s="0" t="str">
        <f aca="false">LEFT(B7263,2)</f>
        <v>07</v>
      </c>
      <c r="H7263" s="0" t="str">
        <f aca="false">I7263&amp;"_"&amp;G7263&amp;"_"&amp;F7263</f>
        <v>Springfroe_07_20190430_DL2018069_EUCSjaelland_koersel1</v>
      </c>
      <c r="I7263" s="61" t="str">
        <f aca="false">MID(RIGHT(B7263,LEN(B7263)-3),1,FIND("_",RIGHT(B7263,LEN(B7263)-3))-1)</f>
        <v>Springfroe</v>
      </c>
      <c r="J7263" s="61" t="str">
        <f aca="false">TRIM(SUBSTITUTE(RIGHT(B7263,FIND(I7263,B7263)+1),"_",""))</f>
        <v>NegK</v>
      </c>
      <c r="K7263" s="0" t="str">
        <f aca="false">IFERROR(VALUE(SUBSTITUTE(E7263,".",",")),E7263)</f>
        <v>No Ct</v>
      </c>
      <c r="L7263" s="61" t="str">
        <f aca="false">IF(J7263="PosK",SUMIFS(K:K,J:J,"PosK",H:H,H7263),"")</f>
        <v/>
      </c>
      <c r="M7263" s="61" t="str">
        <f aca="false">IF(J7263="PosK",SUMIFS(K:K,J:J,"NegK",H:H,H7263),"")</f>
        <v/>
      </c>
      <c r="N7263" s="61" t="str">
        <f aca="false">IF(J7263="PosK",SUMIFS(K:K,J:J,"eDNA",H:H,H7263),"")</f>
        <v/>
      </c>
    </row>
    <row r="7264" customFormat="false" ht="14.25" hidden="false" customHeight="false" outlineLevel="0" collapsed="false">
      <c r="A7264" s="0" t="s">
        <v>798</v>
      </c>
      <c r="B7264" s="52" t="s">
        <v>962</v>
      </c>
      <c r="C7264" s="52" t="s">
        <v>751</v>
      </c>
      <c r="D7264" s="53" t="n">
        <v>0.1</v>
      </c>
      <c r="E7264" s="53" t="s">
        <v>748</v>
      </c>
      <c r="F7264" s="0" t="s">
        <v>1429</v>
      </c>
      <c r="G7264" s="0" t="str">
        <f aca="false">LEFT(B7264,2)</f>
        <v>07</v>
      </c>
      <c r="H7264" s="0" t="str">
        <f aca="false">I7264&amp;"_"&amp;G7264&amp;"_"&amp;F7264</f>
        <v>Springfroe_07_20190430_DL2018069_EUCSjaelland_koersel1</v>
      </c>
      <c r="I7264" s="61" t="str">
        <f aca="false">MID(RIGHT(B7264,LEN(B7264)-3),1,FIND("_",RIGHT(B7264,LEN(B7264)-3))-1)</f>
        <v>Springfroe</v>
      </c>
      <c r="J7264" s="61" t="str">
        <f aca="false">TRIM(SUBSTITUTE(RIGHT(B7264,FIND(I7264,B7264)+1),"_",""))</f>
        <v>eDNA</v>
      </c>
      <c r="K7264" s="0" t="str">
        <f aca="false">IFERROR(VALUE(SUBSTITUTE(E7264,".",",")),E7264)</f>
        <v>No Ct</v>
      </c>
      <c r="L7264" s="61" t="str">
        <f aca="false">IF(J7264="PosK",SUMIFS(K:K,J:J,"PosK",H:H,H7264),"")</f>
        <v/>
      </c>
      <c r="M7264" s="61" t="str">
        <f aca="false">IF(J7264="PosK",SUMIFS(K:K,J:J,"NegK",H:H,H7264),"")</f>
        <v/>
      </c>
      <c r="N7264" s="61" t="str">
        <f aca="false">IF(J7264="PosK",SUMIFS(K:K,J:J,"eDNA",H:H,H7264),"")</f>
        <v/>
      </c>
      <c r="Q7264" s="62"/>
    </row>
    <row r="7265" customFormat="false" ht="14.25" hidden="false" customHeight="false" outlineLevel="0" collapsed="false">
      <c r="A7265" s="0" t="s">
        <v>800</v>
      </c>
      <c r="B7265" s="52" t="s">
        <v>962</v>
      </c>
      <c r="C7265" s="52" t="s">
        <v>751</v>
      </c>
      <c r="D7265" s="53" t="n">
        <v>0.1</v>
      </c>
      <c r="E7265" s="53" t="s">
        <v>748</v>
      </c>
      <c r="F7265" s="0" t="s">
        <v>1429</v>
      </c>
      <c r="G7265" s="0" t="str">
        <f aca="false">LEFT(B7265,2)</f>
        <v>07</v>
      </c>
      <c r="H7265" s="0" t="str">
        <f aca="false">I7265&amp;"_"&amp;G7265&amp;"_"&amp;F7265</f>
        <v>Springfroe_07_20190430_DL2018069_EUCSjaelland_koersel1</v>
      </c>
      <c r="I7265" s="61" t="str">
        <f aca="false">MID(RIGHT(B7265,LEN(B7265)-3),1,FIND("_",RIGHT(B7265,LEN(B7265)-3))-1)</f>
        <v>Springfroe</v>
      </c>
      <c r="J7265" s="61" t="str">
        <f aca="false">TRIM(SUBSTITUTE(RIGHT(B7265,FIND(I7265,B7265)+1),"_",""))</f>
        <v>eDNA</v>
      </c>
      <c r="K7265" s="0" t="str">
        <f aca="false">IFERROR(VALUE(SUBSTITUTE(E7265,".",",")),E7265)</f>
        <v>No Ct</v>
      </c>
      <c r="L7265" s="61" t="str">
        <f aca="false">IF(J7265="PosK",SUMIFS(K:K,J:J,"PosK",H:H,H7265),"")</f>
        <v/>
      </c>
      <c r="M7265" s="61" t="str">
        <f aca="false">IF(J7265="PosK",SUMIFS(K:K,J:J,"NegK",H:H,H7265),"")</f>
        <v/>
      </c>
      <c r="N7265" s="61" t="str">
        <f aca="false">IF(J7265="PosK",SUMIFS(K:K,J:J,"eDNA",H:H,H7265),"")</f>
        <v/>
      </c>
      <c r="P7265" s="62"/>
      <c r="T7265" s="63"/>
      <c r="W7265" s="64"/>
    </row>
    <row r="7266" customFormat="false" ht="14.25" hidden="false" customHeight="false" outlineLevel="0" collapsed="false">
      <c r="A7266" s="0" t="s">
        <v>802</v>
      </c>
      <c r="B7266" s="52" t="s">
        <v>964</v>
      </c>
      <c r="C7266" s="52" t="s">
        <v>743</v>
      </c>
      <c r="D7266" s="53" t="n">
        <v>0.1</v>
      </c>
      <c r="E7266" s="53" t="s">
        <v>748</v>
      </c>
      <c r="F7266" s="0" t="s">
        <v>1429</v>
      </c>
      <c r="G7266" s="0" t="str">
        <f aca="false">LEFT(B7266,2)</f>
        <v>08</v>
      </c>
      <c r="H7266" s="0" t="str">
        <f aca="false">I7266&amp;"_"&amp;G7266&amp;"_"&amp;F7266</f>
        <v>Klokkefroe_08_20190430_DL2018069_EUCSjaelland_koersel1</v>
      </c>
      <c r="I7266" s="61" t="str">
        <f aca="false">MID(RIGHT(B7266,LEN(B7266)-3),1,FIND("_",RIGHT(B7266,LEN(B7266)-3))-1)</f>
        <v>Klokkefroe</v>
      </c>
      <c r="J7266" s="61" t="str">
        <f aca="false">TRIM(SUBSTITUTE(RIGHT(B7266,FIND(I7266,B7266)+1),"_",""))</f>
        <v>PosK</v>
      </c>
      <c r="K7266" s="0" t="str">
        <f aca="false">IFERROR(VALUE(SUBSTITUTE(E7266,".",",")),E7266)</f>
        <v>No Ct</v>
      </c>
      <c r="L7266" s="61" t="n">
        <f aca="false">IF(J7266="PosK",SUMIFS(K:K,J:J,"PosK",H:H,H7266),"")</f>
        <v>0</v>
      </c>
      <c r="M7266" s="61" t="n">
        <f aca="false">IF(J7266="PosK",SUMIFS(K:K,J:J,"NegK",H:H,H7266),"")</f>
        <v>0</v>
      </c>
      <c r="N7266" s="61" t="n">
        <f aca="false">IF(J7266="PosK",SUMIFS(K:K,J:J,"eDNA",H:H,H7266),"")</f>
        <v>0</v>
      </c>
      <c r="P7266" s="62" t="n">
        <f aca="false">IF(K7268="No Ct",0,K7268)</f>
        <v>0</v>
      </c>
      <c r="Q7266" s="62" t="n">
        <f aca="false">IF(K7269="No Ct",0,K7269)</f>
        <v>0</v>
      </c>
      <c r="R7266" s="0" t="str">
        <f aca="false">IF(AND(L7266&gt;0,M7266=0),"Valid","Invalid")</f>
        <v>Invalid</v>
      </c>
      <c r="S7266" s="0" t="str">
        <f aca="false">IF(OR(P7266&gt;1,Q7266&gt;1),"Present","Absent")</f>
        <v>Absent</v>
      </c>
      <c r="T7266" s="63" t="str">
        <f aca="false">IF(OR(AND(P7266&gt;1,P7266&lt;41),AND(Q7266&gt;1,Q7266&lt;41)),"Ct&lt;41","Ct&gt;41")</f>
        <v>Ct&gt;41</v>
      </c>
      <c r="U7266" s="0" t="str">
        <f aca="false">I7266</f>
        <v>Klokkefroe</v>
      </c>
      <c r="V7266" s="0" t="str">
        <f aca="false">MID(F7266,10,9)</f>
        <v>DL2018069</v>
      </c>
      <c r="W7266" s="64" t="str">
        <f aca="false">V7266&amp;"_"&amp;U7266&amp;"_"&amp;R7266&amp;"_"&amp;S7266&amp;"_"&amp;T7266</f>
        <v>DL2018069_Klokkefroe_Invalid_Absent_Ct&gt;41</v>
      </c>
    </row>
    <row r="7267" customFormat="false" ht="14.25" hidden="false" customHeight="false" outlineLevel="0" collapsed="false">
      <c r="A7267" s="0" t="s">
        <v>804</v>
      </c>
      <c r="B7267" s="52" t="s">
        <v>965</v>
      </c>
      <c r="C7267" s="52" t="s">
        <v>747</v>
      </c>
      <c r="D7267" s="53" t="n">
        <v>0.1</v>
      </c>
      <c r="E7267" s="53" t="s">
        <v>748</v>
      </c>
      <c r="F7267" s="0" t="s">
        <v>1429</v>
      </c>
      <c r="G7267" s="0" t="str">
        <f aca="false">LEFT(B7267,2)</f>
        <v>08</v>
      </c>
      <c r="H7267" s="0" t="str">
        <f aca="false">I7267&amp;"_"&amp;G7267&amp;"_"&amp;F7267</f>
        <v>Klokkefroe_08_20190430_DL2018069_EUCSjaelland_koersel1</v>
      </c>
      <c r="I7267" s="61" t="str">
        <f aca="false">MID(RIGHT(B7267,LEN(B7267)-3),1,FIND("_",RIGHT(B7267,LEN(B7267)-3))-1)</f>
        <v>Klokkefroe</v>
      </c>
      <c r="J7267" s="61" t="str">
        <f aca="false">TRIM(SUBSTITUTE(RIGHT(B7267,FIND(I7267,B7267)+1),"_",""))</f>
        <v>NegK</v>
      </c>
      <c r="K7267" s="0" t="str">
        <f aca="false">IFERROR(VALUE(SUBSTITUTE(E7267,".",",")),E7267)</f>
        <v>No Ct</v>
      </c>
      <c r="L7267" s="61" t="str">
        <f aca="false">IF(J7267="PosK",SUMIFS(K:K,J:J,"PosK",H:H,H7267),"")</f>
        <v/>
      </c>
      <c r="M7267" s="61" t="str">
        <f aca="false">IF(J7267="PosK",SUMIFS(K:K,J:J,"NegK",H:H,H7267),"")</f>
        <v/>
      </c>
      <c r="N7267" s="61" t="str">
        <f aca="false">IF(J7267="PosK",SUMIFS(K:K,J:J,"eDNA",H:H,H7267),"")</f>
        <v/>
      </c>
    </row>
    <row r="7268" customFormat="false" ht="14.25" hidden="false" customHeight="false" outlineLevel="0" collapsed="false">
      <c r="A7268" s="0" t="s">
        <v>806</v>
      </c>
      <c r="B7268" s="52" t="s">
        <v>966</v>
      </c>
      <c r="C7268" s="52" t="s">
        <v>751</v>
      </c>
      <c r="D7268" s="53" t="n">
        <v>0.1</v>
      </c>
      <c r="E7268" s="53" t="s">
        <v>748</v>
      </c>
      <c r="F7268" s="0" t="s">
        <v>1429</v>
      </c>
      <c r="G7268" s="0" t="str">
        <f aca="false">LEFT(B7268,2)</f>
        <v>08</v>
      </c>
      <c r="H7268" s="0" t="str">
        <f aca="false">I7268&amp;"_"&amp;G7268&amp;"_"&amp;F7268</f>
        <v>Klokkefroe_08_20190430_DL2018069_EUCSjaelland_koersel1</v>
      </c>
      <c r="I7268" s="61" t="str">
        <f aca="false">MID(RIGHT(B7268,LEN(B7268)-3),1,FIND("_",RIGHT(B7268,LEN(B7268)-3))-1)</f>
        <v>Klokkefroe</v>
      </c>
      <c r="J7268" s="61" t="str">
        <f aca="false">TRIM(SUBSTITUTE(RIGHT(B7268,FIND(I7268,B7268)+1),"_",""))</f>
        <v>eDNA</v>
      </c>
      <c r="K7268" s="0" t="str">
        <f aca="false">IFERROR(VALUE(SUBSTITUTE(E7268,".",",")),E7268)</f>
        <v>No Ct</v>
      </c>
      <c r="L7268" s="61" t="str">
        <f aca="false">IF(J7268="PosK",SUMIFS(K:K,J:J,"PosK",H:H,H7268),"")</f>
        <v/>
      </c>
      <c r="M7268" s="61" t="str">
        <f aca="false">IF(J7268="PosK",SUMIFS(K:K,J:J,"NegK",H:H,H7268),"")</f>
        <v/>
      </c>
      <c r="N7268" s="61" t="str">
        <f aca="false">IF(J7268="PosK",SUMIFS(K:K,J:J,"eDNA",H:H,H7268),"")</f>
        <v/>
      </c>
      <c r="Q7268" s="62"/>
    </row>
    <row r="7269" customFormat="false" ht="14.25" hidden="false" customHeight="false" outlineLevel="0" collapsed="false">
      <c r="A7269" s="0" t="s">
        <v>808</v>
      </c>
      <c r="B7269" s="52" t="s">
        <v>966</v>
      </c>
      <c r="C7269" s="52" t="s">
        <v>751</v>
      </c>
      <c r="D7269" s="53" t="n">
        <v>0.1</v>
      </c>
      <c r="E7269" s="53" t="s">
        <v>748</v>
      </c>
      <c r="F7269" s="0" t="s">
        <v>1429</v>
      </c>
      <c r="G7269" s="0" t="str">
        <f aca="false">LEFT(B7269,2)</f>
        <v>08</v>
      </c>
      <c r="H7269" s="0" t="str">
        <f aca="false">I7269&amp;"_"&amp;G7269&amp;"_"&amp;F7269</f>
        <v>Klokkefroe_08_20190430_DL2018069_EUCSjaelland_koersel1</v>
      </c>
      <c r="I7269" s="61" t="str">
        <f aca="false">MID(RIGHT(B7269,LEN(B7269)-3),1,FIND("_",RIGHT(B7269,LEN(B7269)-3))-1)</f>
        <v>Klokkefroe</v>
      </c>
      <c r="J7269" s="61" t="str">
        <f aca="false">TRIM(SUBSTITUTE(RIGHT(B7269,FIND(I7269,B7269)+1),"_",""))</f>
        <v>eDNA</v>
      </c>
      <c r="K7269" s="0" t="str">
        <f aca="false">IFERROR(VALUE(SUBSTITUTE(E7269,".",",")),E7269)</f>
        <v>No Ct</v>
      </c>
      <c r="L7269" s="61" t="str">
        <f aca="false">IF(J7269="PosK",SUMIFS(K:K,J:J,"PosK",H:H,H7269),"")</f>
        <v/>
      </c>
      <c r="M7269" s="61" t="str">
        <f aca="false">IF(J7269="PosK",SUMIFS(K:K,J:J,"NegK",H:H,H7269),"")</f>
        <v/>
      </c>
      <c r="N7269" s="61" t="str">
        <f aca="false">IF(J7269="PosK",SUMIFS(K:K,J:J,"eDNA",H:H,H7269),"")</f>
        <v/>
      </c>
      <c r="P7269" s="62"/>
      <c r="T7269" s="63"/>
      <c r="W7269" s="64"/>
    </row>
    <row r="7270" customFormat="false" ht="14.25" hidden="false" customHeight="false" outlineLevel="0" collapsed="false">
      <c r="A7270" s="0" t="s">
        <v>810</v>
      </c>
      <c r="B7270" s="52" t="s">
        <v>968</v>
      </c>
      <c r="C7270" s="52" t="s">
        <v>743</v>
      </c>
      <c r="D7270" s="53" t="n">
        <v>0.1</v>
      </c>
      <c r="E7270" s="53" t="s">
        <v>748</v>
      </c>
      <c r="F7270" s="0" t="s">
        <v>1429</v>
      </c>
      <c r="G7270" s="0" t="str">
        <f aca="false">LEFT(B7270,2)</f>
        <v>09</v>
      </c>
      <c r="H7270" s="0" t="str">
        <f aca="false">I7270&amp;"_"&amp;G7270&amp;"_"&amp;F7270</f>
        <v>Skrubtudse_09_20190430_DL2018069_EUCSjaelland_koersel1</v>
      </c>
      <c r="I7270" s="61" t="str">
        <f aca="false">MID(RIGHT(B7270,LEN(B7270)-3),1,FIND("_",RIGHT(B7270,LEN(B7270)-3))-1)</f>
        <v>Skrubtudse</v>
      </c>
      <c r="J7270" s="61" t="str">
        <f aca="false">TRIM(SUBSTITUTE(RIGHT(B7270,FIND(I7270,B7270)+1),"_",""))</f>
        <v>PosK</v>
      </c>
      <c r="K7270" s="0" t="str">
        <f aca="false">IFERROR(VALUE(SUBSTITUTE(E7270,".",",")),E7270)</f>
        <v>No Ct</v>
      </c>
      <c r="L7270" s="61" t="n">
        <f aca="false">IF(J7270="PosK",SUMIFS(K:K,J:J,"PosK",H:H,H7270),"")</f>
        <v>0</v>
      </c>
      <c r="M7270" s="61" t="n">
        <f aca="false">IF(J7270="PosK",SUMIFS(K:K,J:J,"NegK",H:H,H7270),"")</f>
        <v>0</v>
      </c>
      <c r="N7270" s="61" t="n">
        <f aca="false">IF(J7270="PosK",SUMIFS(K:K,J:J,"eDNA",H:H,H7270),"")</f>
        <v>0</v>
      </c>
      <c r="P7270" s="62" t="n">
        <f aca="false">IF(K7272="No Ct",0,K7272)</f>
        <v>0</v>
      </c>
      <c r="Q7270" s="62" t="n">
        <f aca="false">IF(K7273="No Ct",0,K7273)</f>
        <v>0</v>
      </c>
      <c r="R7270" s="0" t="str">
        <f aca="false">IF(AND(L7270&gt;0,M7270=0),"Valid","Invalid")</f>
        <v>Invalid</v>
      </c>
      <c r="S7270" s="0" t="str">
        <f aca="false">IF(OR(P7270&gt;1,Q7270&gt;1),"Present","Absent")</f>
        <v>Absent</v>
      </c>
      <c r="T7270" s="63" t="str">
        <f aca="false">IF(OR(AND(P7270&gt;1,P7270&lt;41),AND(Q7270&gt;1,Q7270&lt;41)),"Ct&lt;41","Ct&gt;41")</f>
        <v>Ct&gt;41</v>
      </c>
      <c r="U7270" s="0" t="str">
        <f aca="false">I7270</f>
        <v>Skrubtudse</v>
      </c>
      <c r="V7270" s="0" t="str">
        <f aca="false">MID(F7270,10,9)</f>
        <v>DL2018069</v>
      </c>
      <c r="W7270" s="64" t="str">
        <f aca="false">V7270&amp;"_"&amp;U7270&amp;"_"&amp;R7270&amp;"_"&amp;S7270&amp;"_"&amp;T7270</f>
        <v>DL2018069_Skrubtudse_Invalid_Absent_Ct&gt;41</v>
      </c>
    </row>
    <row r="7271" customFormat="false" ht="14.25" hidden="false" customHeight="false" outlineLevel="0" collapsed="false">
      <c r="A7271" s="0" t="s">
        <v>812</v>
      </c>
      <c r="B7271" s="52" t="s">
        <v>969</v>
      </c>
      <c r="C7271" s="52" t="s">
        <v>747</v>
      </c>
      <c r="D7271" s="53" t="n">
        <v>0.1</v>
      </c>
      <c r="E7271" s="53" t="s">
        <v>748</v>
      </c>
      <c r="F7271" s="0" t="s">
        <v>1429</v>
      </c>
      <c r="G7271" s="0" t="str">
        <f aca="false">LEFT(B7271,2)</f>
        <v>09</v>
      </c>
      <c r="H7271" s="0" t="str">
        <f aca="false">I7271&amp;"_"&amp;G7271&amp;"_"&amp;F7271</f>
        <v>Skrubtudse_09_20190430_DL2018069_EUCSjaelland_koersel1</v>
      </c>
      <c r="I7271" s="61" t="str">
        <f aca="false">MID(RIGHT(B7271,LEN(B7271)-3),1,FIND("_",RIGHT(B7271,LEN(B7271)-3))-1)</f>
        <v>Skrubtudse</v>
      </c>
      <c r="J7271" s="61" t="str">
        <f aca="false">TRIM(SUBSTITUTE(RIGHT(B7271,FIND(I7271,B7271)+1),"_",""))</f>
        <v>NegK</v>
      </c>
      <c r="K7271" s="0" t="str">
        <f aca="false">IFERROR(VALUE(SUBSTITUTE(E7271,".",",")),E7271)</f>
        <v>No Ct</v>
      </c>
      <c r="L7271" s="61" t="str">
        <f aca="false">IF(J7271="PosK",SUMIFS(K:K,J:J,"PosK",H:H,H7271),"")</f>
        <v/>
      </c>
      <c r="M7271" s="61" t="str">
        <f aca="false">IF(J7271="PosK",SUMIFS(K:K,J:J,"NegK",H:H,H7271),"")</f>
        <v/>
      </c>
      <c r="N7271" s="61" t="str">
        <f aca="false">IF(J7271="PosK",SUMIFS(K:K,J:J,"eDNA",H:H,H7271),"")</f>
        <v/>
      </c>
    </row>
    <row r="7272" customFormat="false" ht="14.25" hidden="false" customHeight="false" outlineLevel="0" collapsed="false">
      <c r="A7272" s="0" t="s">
        <v>814</v>
      </c>
      <c r="B7272" s="52" t="s">
        <v>970</v>
      </c>
      <c r="C7272" s="52" t="s">
        <v>751</v>
      </c>
      <c r="D7272" s="53" t="n">
        <v>0.1</v>
      </c>
      <c r="E7272" s="53" t="s">
        <v>748</v>
      </c>
      <c r="F7272" s="0" t="s">
        <v>1429</v>
      </c>
      <c r="G7272" s="0" t="str">
        <f aca="false">LEFT(B7272,2)</f>
        <v>09</v>
      </c>
      <c r="H7272" s="0" t="str">
        <f aca="false">I7272&amp;"_"&amp;G7272&amp;"_"&amp;F7272</f>
        <v>Skrubtudse_09_20190430_DL2018069_EUCSjaelland_koersel1</v>
      </c>
      <c r="I7272" s="61" t="str">
        <f aca="false">MID(RIGHT(B7272,LEN(B7272)-3),1,FIND("_",RIGHT(B7272,LEN(B7272)-3))-1)</f>
        <v>Skrubtudse</v>
      </c>
      <c r="J7272" s="61" t="str">
        <f aca="false">TRIM(SUBSTITUTE(RIGHT(B7272,FIND(I7272,B7272)+1),"_",""))</f>
        <v>eDNA</v>
      </c>
      <c r="K7272" s="0" t="str">
        <f aca="false">IFERROR(VALUE(SUBSTITUTE(E7272,".",",")),E7272)</f>
        <v>No Ct</v>
      </c>
      <c r="L7272" s="61" t="str">
        <f aca="false">IF(J7272="PosK",SUMIFS(K:K,J:J,"PosK",H:H,H7272),"")</f>
        <v/>
      </c>
      <c r="M7272" s="61" t="str">
        <f aca="false">IF(J7272="PosK",SUMIFS(K:K,J:J,"NegK",H:H,H7272),"")</f>
        <v/>
      </c>
      <c r="N7272" s="61" t="str">
        <f aca="false">IF(J7272="PosK",SUMIFS(K:K,J:J,"eDNA",H:H,H7272),"")</f>
        <v/>
      </c>
      <c r="Q7272" s="62"/>
    </row>
    <row r="7273" customFormat="false" ht="14.25" hidden="false" customHeight="false" outlineLevel="0" collapsed="false">
      <c r="A7273" s="0" t="s">
        <v>816</v>
      </c>
      <c r="B7273" s="52" t="s">
        <v>970</v>
      </c>
      <c r="C7273" s="52" t="s">
        <v>751</v>
      </c>
      <c r="D7273" s="53" t="n">
        <v>0.1</v>
      </c>
      <c r="E7273" s="53" t="s">
        <v>748</v>
      </c>
      <c r="F7273" s="0" t="s">
        <v>1429</v>
      </c>
      <c r="G7273" s="0" t="str">
        <f aca="false">LEFT(B7273,2)</f>
        <v>09</v>
      </c>
      <c r="H7273" s="0" t="str">
        <f aca="false">I7273&amp;"_"&amp;G7273&amp;"_"&amp;F7273</f>
        <v>Skrubtudse_09_20190430_DL2018069_EUCSjaelland_koersel1</v>
      </c>
      <c r="I7273" s="61" t="str">
        <f aca="false">MID(RIGHT(B7273,LEN(B7273)-3),1,FIND("_",RIGHT(B7273,LEN(B7273)-3))-1)</f>
        <v>Skrubtudse</v>
      </c>
      <c r="J7273" s="61" t="str">
        <f aca="false">TRIM(SUBSTITUTE(RIGHT(B7273,FIND(I7273,B7273)+1),"_",""))</f>
        <v>eDNA</v>
      </c>
      <c r="K7273" s="0" t="str">
        <f aca="false">IFERROR(VALUE(SUBSTITUTE(E7273,".",",")),E7273)</f>
        <v>No Ct</v>
      </c>
      <c r="L7273" s="61" t="str">
        <f aca="false">IF(J7273="PosK",SUMIFS(K:K,J:J,"PosK",H:H,H7273),"")</f>
        <v/>
      </c>
      <c r="M7273" s="61" t="str">
        <f aca="false">IF(J7273="PosK",SUMIFS(K:K,J:J,"NegK",H:H,H7273),"")</f>
        <v/>
      </c>
      <c r="N7273" s="61" t="str">
        <f aca="false">IF(J7273="PosK",SUMIFS(K:K,J:J,"eDNA",H:H,H7273),"")</f>
        <v/>
      </c>
      <c r="P7273" s="62"/>
      <c r="T7273" s="63"/>
      <c r="W7273" s="64"/>
    </row>
    <row r="7274" customFormat="false" ht="14.25" hidden="false" customHeight="false" outlineLevel="0" collapsed="false">
      <c r="A7274" s="0" t="s">
        <v>818</v>
      </c>
      <c r="B7274" s="52" t="s">
        <v>972</v>
      </c>
      <c r="C7274" s="52" t="s">
        <v>743</v>
      </c>
      <c r="D7274" s="53" t="n">
        <v>0.1</v>
      </c>
      <c r="E7274" s="53" t="s">
        <v>748</v>
      </c>
      <c r="F7274" s="0" t="s">
        <v>1429</v>
      </c>
      <c r="G7274" s="0" t="str">
        <f aca="false">LEFT(B7274,2)</f>
        <v>10</v>
      </c>
      <c r="H7274" s="0" t="str">
        <f aca="false">I7274&amp;"_"&amp;G7274&amp;"_"&amp;F7274</f>
        <v>Skrubtudse_10_20190430_DL2018069_EUCSjaelland_koersel1</v>
      </c>
      <c r="I7274" s="61" t="str">
        <f aca="false">MID(RIGHT(B7274,LEN(B7274)-3),1,FIND("_",RIGHT(B7274,LEN(B7274)-3))-1)</f>
        <v>Skrubtudse</v>
      </c>
      <c r="J7274" s="61" t="str">
        <f aca="false">TRIM(SUBSTITUTE(RIGHT(B7274,FIND(I7274,B7274)+1),"_",""))</f>
        <v>PosK</v>
      </c>
      <c r="K7274" s="0" t="str">
        <f aca="false">IFERROR(VALUE(SUBSTITUTE(E7274,".",",")),E7274)</f>
        <v>No Ct</v>
      </c>
      <c r="L7274" s="61" t="n">
        <f aca="false">IF(J7274="PosK",SUMIFS(K:K,J:J,"PosK",H:H,H7274),"")</f>
        <v>0</v>
      </c>
      <c r="M7274" s="61" t="n">
        <f aca="false">IF(J7274="PosK",SUMIFS(K:K,J:J,"NegK",H:H,H7274),"")</f>
        <v>0</v>
      </c>
      <c r="N7274" s="61" t="n">
        <f aca="false">IF(J7274="PosK",SUMIFS(K:K,J:J,"eDNA",H:H,H7274),"")</f>
        <v>0</v>
      </c>
      <c r="P7274" s="62" t="n">
        <f aca="false">IF(K7276="No Ct",0,K7276)</f>
        <v>0</v>
      </c>
      <c r="Q7274" s="62" t="n">
        <f aca="false">IF(K7277="No Ct",0,K7277)</f>
        <v>0</v>
      </c>
      <c r="R7274" s="0" t="str">
        <f aca="false">IF(AND(L7274&gt;0,M7274=0),"Valid","Invalid")</f>
        <v>Invalid</v>
      </c>
      <c r="S7274" s="0" t="str">
        <f aca="false">IF(OR(P7274&gt;1,Q7274&gt;1),"Present","Absent")</f>
        <v>Absent</v>
      </c>
      <c r="T7274" s="63" t="str">
        <f aca="false">IF(OR(AND(P7274&gt;1,P7274&lt;41),AND(Q7274&gt;1,Q7274&lt;41)),"Ct&lt;41","Ct&gt;41")</f>
        <v>Ct&gt;41</v>
      </c>
      <c r="U7274" s="0" t="str">
        <f aca="false">I7274</f>
        <v>Skrubtudse</v>
      </c>
      <c r="V7274" s="0" t="str">
        <f aca="false">MID(F7274,10,9)</f>
        <v>DL2018069</v>
      </c>
      <c r="W7274" s="64" t="str">
        <f aca="false">V7274&amp;"_"&amp;U7274&amp;"_"&amp;R7274&amp;"_"&amp;S7274&amp;"_"&amp;T7274</f>
        <v>DL2018069_Skrubtudse_Invalid_Absent_Ct&gt;41</v>
      </c>
    </row>
    <row r="7275" customFormat="false" ht="14.25" hidden="false" customHeight="false" outlineLevel="0" collapsed="false">
      <c r="A7275" s="0" t="s">
        <v>820</v>
      </c>
      <c r="B7275" s="52" t="s">
        <v>973</v>
      </c>
      <c r="C7275" s="52" t="s">
        <v>747</v>
      </c>
      <c r="D7275" s="53" t="n">
        <v>0.1</v>
      </c>
      <c r="E7275" s="53" t="s">
        <v>748</v>
      </c>
      <c r="F7275" s="0" t="s">
        <v>1429</v>
      </c>
      <c r="G7275" s="0" t="str">
        <f aca="false">LEFT(B7275,2)</f>
        <v>10</v>
      </c>
      <c r="H7275" s="0" t="str">
        <f aca="false">I7275&amp;"_"&amp;G7275&amp;"_"&amp;F7275</f>
        <v>Skrubtudse_10_20190430_DL2018069_EUCSjaelland_koersel1</v>
      </c>
      <c r="I7275" s="61" t="str">
        <f aca="false">MID(RIGHT(B7275,LEN(B7275)-3),1,FIND("_",RIGHT(B7275,LEN(B7275)-3))-1)</f>
        <v>Skrubtudse</v>
      </c>
      <c r="J7275" s="61" t="str">
        <f aca="false">TRIM(SUBSTITUTE(RIGHT(B7275,FIND(I7275,B7275)+1),"_",""))</f>
        <v>NegK</v>
      </c>
      <c r="K7275" s="0" t="str">
        <f aca="false">IFERROR(VALUE(SUBSTITUTE(E7275,".",",")),E7275)</f>
        <v>No Ct</v>
      </c>
      <c r="L7275" s="61" t="str">
        <f aca="false">IF(J7275="PosK",SUMIFS(K:K,J:J,"PosK",H:H,H7275),"")</f>
        <v/>
      </c>
      <c r="M7275" s="61" t="str">
        <f aca="false">IF(J7275="PosK",SUMIFS(K:K,J:J,"NegK",H:H,H7275),"")</f>
        <v/>
      </c>
      <c r="N7275" s="61" t="str">
        <f aca="false">IF(J7275="PosK",SUMIFS(K:K,J:J,"eDNA",H:H,H7275),"")</f>
        <v/>
      </c>
    </row>
    <row r="7276" customFormat="false" ht="14.25" hidden="false" customHeight="false" outlineLevel="0" collapsed="false">
      <c r="A7276" s="0" t="s">
        <v>822</v>
      </c>
      <c r="B7276" s="52" t="s">
        <v>974</v>
      </c>
      <c r="C7276" s="52" t="s">
        <v>751</v>
      </c>
      <c r="D7276" s="53" t="n">
        <v>0.1</v>
      </c>
      <c r="E7276" s="53" t="s">
        <v>748</v>
      </c>
      <c r="F7276" s="0" t="s">
        <v>1429</v>
      </c>
      <c r="G7276" s="0" t="str">
        <f aca="false">LEFT(B7276,2)</f>
        <v>10</v>
      </c>
      <c r="H7276" s="0" t="str">
        <f aca="false">I7276&amp;"_"&amp;G7276&amp;"_"&amp;F7276</f>
        <v>Skrubtudse_10_20190430_DL2018069_EUCSjaelland_koersel1</v>
      </c>
      <c r="I7276" s="61" t="str">
        <f aca="false">MID(RIGHT(B7276,LEN(B7276)-3),1,FIND("_",RIGHT(B7276,LEN(B7276)-3))-1)</f>
        <v>Skrubtudse</v>
      </c>
      <c r="J7276" s="61" t="str">
        <f aca="false">TRIM(SUBSTITUTE(RIGHT(B7276,FIND(I7276,B7276)+1),"_",""))</f>
        <v>eDNA</v>
      </c>
      <c r="K7276" s="0" t="str">
        <f aca="false">IFERROR(VALUE(SUBSTITUTE(E7276,".",",")),E7276)</f>
        <v>No Ct</v>
      </c>
      <c r="L7276" s="61" t="str">
        <f aca="false">IF(J7276="PosK",SUMIFS(K:K,J:J,"PosK",H:H,H7276),"")</f>
        <v/>
      </c>
      <c r="M7276" s="61" t="str">
        <f aca="false">IF(J7276="PosK",SUMIFS(K:K,J:J,"NegK",H:H,H7276),"")</f>
        <v/>
      </c>
      <c r="N7276" s="61" t="str">
        <f aca="false">IF(J7276="PosK",SUMIFS(K:K,J:J,"eDNA",H:H,H7276),"")</f>
        <v/>
      </c>
      <c r="Q7276" s="62"/>
    </row>
    <row r="7277" customFormat="false" ht="14.25" hidden="false" customHeight="false" outlineLevel="0" collapsed="false">
      <c r="A7277" s="0" t="s">
        <v>824</v>
      </c>
      <c r="B7277" s="52" t="s">
        <v>974</v>
      </c>
      <c r="C7277" s="52" t="s">
        <v>751</v>
      </c>
      <c r="D7277" s="53" t="n">
        <v>0.1</v>
      </c>
      <c r="E7277" s="53" t="s">
        <v>748</v>
      </c>
      <c r="F7277" s="0" t="s">
        <v>1429</v>
      </c>
      <c r="G7277" s="0" t="str">
        <f aca="false">LEFT(B7277,2)</f>
        <v>10</v>
      </c>
      <c r="H7277" s="0" t="str">
        <f aca="false">I7277&amp;"_"&amp;G7277&amp;"_"&amp;F7277</f>
        <v>Skrubtudse_10_20190430_DL2018069_EUCSjaelland_koersel1</v>
      </c>
      <c r="I7277" s="61" t="str">
        <f aca="false">MID(RIGHT(B7277,LEN(B7277)-3),1,FIND("_",RIGHT(B7277,LEN(B7277)-3))-1)</f>
        <v>Skrubtudse</v>
      </c>
      <c r="J7277" s="61" t="str">
        <f aca="false">TRIM(SUBSTITUTE(RIGHT(B7277,FIND(I7277,B7277)+1),"_",""))</f>
        <v>eDNA</v>
      </c>
      <c r="K7277" s="0" t="str">
        <f aca="false">IFERROR(VALUE(SUBSTITUTE(E7277,".",",")),E7277)</f>
        <v>No Ct</v>
      </c>
      <c r="L7277" s="61" t="str">
        <f aca="false">IF(J7277="PosK",SUMIFS(K:K,J:J,"PosK",H:H,H7277),"")</f>
        <v/>
      </c>
      <c r="M7277" s="61" t="str">
        <f aca="false">IF(J7277="PosK",SUMIFS(K:K,J:J,"NegK",H:H,H7277),"")</f>
        <v/>
      </c>
      <c r="N7277" s="61" t="str">
        <f aca="false">IF(J7277="PosK",SUMIFS(K:K,J:J,"eDNA",H:H,H7277),"")</f>
        <v/>
      </c>
      <c r="P7277" s="62"/>
      <c r="T7277" s="63"/>
      <c r="W7277" s="64"/>
    </row>
    <row r="7278" customFormat="false" ht="14.25" hidden="false" customHeight="false" outlineLevel="0" collapsed="false">
      <c r="A7278" s="0" t="s">
        <v>826</v>
      </c>
      <c r="B7278" s="52" t="s">
        <v>976</v>
      </c>
      <c r="C7278" s="52" t="s">
        <v>743</v>
      </c>
      <c r="D7278" s="53" t="n">
        <v>0.1</v>
      </c>
      <c r="E7278" s="53" t="n">
        <v>31.61</v>
      </c>
      <c r="F7278" s="0" t="s">
        <v>1429</v>
      </c>
      <c r="G7278" s="0" t="str">
        <f aca="false">LEFT(B7278,2)</f>
        <v>11</v>
      </c>
      <c r="H7278" s="0" t="str">
        <f aca="false">I7278&amp;"_"&amp;G7278&amp;"_"&amp;F7278</f>
        <v>Bjergsalamander_11_20190430_DL2018069_EUCSjaelland_koersel1</v>
      </c>
      <c r="I7278" s="61" t="str">
        <f aca="false">MID(RIGHT(B7278,LEN(B7278)-3),1,FIND("_",RIGHT(B7278,LEN(B7278)-3))-1)</f>
        <v>Bjergsalamander</v>
      </c>
      <c r="J7278" s="61" t="str">
        <f aca="false">TRIM(SUBSTITUTE(RIGHT(B7278,FIND(I7278,B7278)+1),"_",""))</f>
        <v>PosK</v>
      </c>
      <c r="K7278" s="0" t="n">
        <f aca="false">IFERROR(VALUE(SUBSTITUTE(E7278,".",",")),E7278)</f>
        <v>31.61</v>
      </c>
      <c r="L7278" s="61" t="n">
        <f aca="false">IF(J7278="PosK",SUMIFS(K:K,J:J,"PosK",H:H,H7278),"")</f>
        <v>31.61</v>
      </c>
      <c r="M7278" s="61" t="n">
        <f aca="false">IF(J7278="PosK",SUMIFS(K:K,J:J,"NegK",H:H,H7278),"")</f>
        <v>0</v>
      </c>
      <c r="N7278" s="61" t="n">
        <f aca="false">IF(J7278="PosK",SUMIFS(K:K,J:J,"eDNA",H:H,H7278),"")</f>
        <v>0</v>
      </c>
      <c r="P7278" s="62" t="n">
        <f aca="false">IF(K7280="No Ct",0,K7280)</f>
        <v>0</v>
      </c>
      <c r="Q7278" s="62" t="n">
        <f aca="false">IF(K7281="No Ct",0,K7281)</f>
        <v>0</v>
      </c>
      <c r="R7278" s="0" t="str">
        <f aca="false">IF(AND(L7278&gt;0,M7278=0),"Valid","Invalid")</f>
        <v>Valid</v>
      </c>
      <c r="S7278" s="0" t="str">
        <f aca="false">IF(OR(P7278&gt;1,Q7278&gt;1),"Present","Absent")</f>
        <v>Absent</v>
      </c>
      <c r="T7278" s="63" t="str">
        <f aca="false">IF(OR(AND(P7278&gt;1,P7278&lt;41),AND(Q7278&gt;1,Q7278&lt;41)),"Ct&lt;41","Ct&gt;41")</f>
        <v>Ct&gt;41</v>
      </c>
      <c r="U7278" s="0" t="str">
        <f aca="false">I7278</f>
        <v>Bjergsalamander</v>
      </c>
      <c r="V7278" s="0" t="str">
        <f aca="false">MID(F7278,10,9)</f>
        <v>DL2018069</v>
      </c>
      <c r="W7278" s="64" t="str">
        <f aca="false">V7278&amp;"_"&amp;U7278&amp;"_"&amp;R7278&amp;"_"&amp;S7278&amp;"_"&amp;T7278</f>
        <v>DL2018069_Bjergsalamander_Valid_Absent_Ct&gt;41</v>
      </c>
    </row>
    <row r="7279" customFormat="false" ht="14.25" hidden="false" customHeight="false" outlineLevel="0" collapsed="false">
      <c r="A7279" s="0" t="s">
        <v>828</v>
      </c>
      <c r="B7279" s="52" t="s">
        <v>977</v>
      </c>
      <c r="C7279" s="52" t="s">
        <v>747</v>
      </c>
      <c r="D7279" s="53" t="n">
        <v>0.1</v>
      </c>
      <c r="E7279" s="53" t="s">
        <v>748</v>
      </c>
      <c r="F7279" s="0" t="s">
        <v>1429</v>
      </c>
      <c r="G7279" s="0" t="str">
        <f aca="false">LEFT(B7279,2)</f>
        <v>11</v>
      </c>
      <c r="H7279" s="0" t="str">
        <f aca="false">I7279&amp;"_"&amp;G7279&amp;"_"&amp;F7279</f>
        <v>Bjergsalamander_11_20190430_DL2018069_EUCSjaelland_koersel1</v>
      </c>
      <c r="I7279" s="61" t="str">
        <f aca="false">MID(RIGHT(B7279,LEN(B7279)-3),1,FIND("_",RIGHT(B7279,LEN(B7279)-3))-1)</f>
        <v>Bjergsalamander</v>
      </c>
      <c r="J7279" s="61" t="str">
        <f aca="false">TRIM(SUBSTITUTE(RIGHT(B7279,FIND(I7279,B7279)+1),"_",""))</f>
        <v>NegK</v>
      </c>
      <c r="K7279" s="0" t="str">
        <f aca="false">IFERROR(VALUE(SUBSTITUTE(E7279,".",",")),E7279)</f>
        <v>No Ct</v>
      </c>
      <c r="L7279" s="61" t="str">
        <f aca="false">IF(J7279="PosK",SUMIFS(K:K,J:J,"PosK",H:H,H7279),"")</f>
        <v/>
      </c>
      <c r="M7279" s="61" t="str">
        <f aca="false">IF(J7279="PosK",SUMIFS(K:K,J:J,"NegK",H:H,H7279),"")</f>
        <v/>
      </c>
      <c r="N7279" s="61" t="str">
        <f aca="false">IF(J7279="PosK",SUMIFS(K:K,J:J,"eDNA",H:H,H7279),"")</f>
        <v/>
      </c>
    </row>
    <row r="7280" customFormat="false" ht="14.25" hidden="false" customHeight="false" outlineLevel="0" collapsed="false">
      <c r="A7280" s="0" t="s">
        <v>830</v>
      </c>
      <c r="B7280" s="52" t="s">
        <v>978</v>
      </c>
      <c r="C7280" s="52" t="s">
        <v>751</v>
      </c>
      <c r="D7280" s="53" t="n">
        <v>0.1</v>
      </c>
      <c r="E7280" s="53" t="s">
        <v>748</v>
      </c>
      <c r="F7280" s="0" t="s">
        <v>1429</v>
      </c>
      <c r="G7280" s="0" t="str">
        <f aca="false">LEFT(B7280,2)</f>
        <v>11</v>
      </c>
      <c r="H7280" s="0" t="str">
        <f aca="false">I7280&amp;"_"&amp;G7280&amp;"_"&amp;F7280</f>
        <v>Bjergsalamander_11_20190430_DL2018069_EUCSjaelland_koersel1</v>
      </c>
      <c r="I7280" s="61" t="str">
        <f aca="false">MID(RIGHT(B7280,LEN(B7280)-3),1,FIND("_",RIGHT(B7280,LEN(B7280)-3))-1)</f>
        <v>Bjergsalamander</v>
      </c>
      <c r="J7280" s="61" t="str">
        <f aca="false">TRIM(SUBSTITUTE(RIGHT(B7280,FIND(I7280,B7280)+1),"_",""))</f>
        <v>eDNA</v>
      </c>
      <c r="K7280" s="0" t="str">
        <f aca="false">IFERROR(VALUE(SUBSTITUTE(E7280,".",",")),E7280)</f>
        <v>No Ct</v>
      </c>
      <c r="L7280" s="61" t="str">
        <f aca="false">IF(J7280="PosK",SUMIFS(K:K,J:J,"PosK",H:H,H7280),"")</f>
        <v/>
      </c>
      <c r="M7280" s="61" t="str">
        <f aca="false">IF(J7280="PosK",SUMIFS(K:K,J:J,"NegK",H:H,H7280),"")</f>
        <v/>
      </c>
      <c r="N7280" s="61" t="str">
        <f aca="false">IF(J7280="PosK",SUMIFS(K:K,J:J,"eDNA",H:H,H7280),"")</f>
        <v/>
      </c>
      <c r="Q7280" s="62"/>
    </row>
    <row r="7281" customFormat="false" ht="14.25" hidden="false" customHeight="false" outlineLevel="0" collapsed="false">
      <c r="A7281" s="0" t="s">
        <v>832</v>
      </c>
      <c r="B7281" s="52" t="s">
        <v>978</v>
      </c>
      <c r="C7281" s="52" t="s">
        <v>751</v>
      </c>
      <c r="D7281" s="53" t="n">
        <v>0.1</v>
      </c>
      <c r="E7281" s="53" t="s">
        <v>748</v>
      </c>
      <c r="F7281" s="0" t="s">
        <v>1429</v>
      </c>
      <c r="G7281" s="0" t="str">
        <f aca="false">LEFT(B7281,2)</f>
        <v>11</v>
      </c>
      <c r="H7281" s="0" t="str">
        <f aca="false">I7281&amp;"_"&amp;G7281&amp;"_"&amp;F7281</f>
        <v>Bjergsalamander_11_20190430_DL2018069_EUCSjaelland_koersel1</v>
      </c>
      <c r="I7281" s="61" t="str">
        <f aca="false">MID(RIGHT(B7281,LEN(B7281)-3),1,FIND("_",RIGHT(B7281,LEN(B7281)-3))-1)</f>
        <v>Bjergsalamander</v>
      </c>
      <c r="J7281" s="61" t="str">
        <f aca="false">TRIM(SUBSTITUTE(RIGHT(B7281,FIND(I7281,B7281)+1),"_",""))</f>
        <v>eDNA</v>
      </c>
      <c r="K7281" s="0" t="str">
        <f aca="false">IFERROR(VALUE(SUBSTITUTE(E7281,".",",")),E7281)</f>
        <v>No Ct</v>
      </c>
      <c r="L7281" s="61" t="str">
        <f aca="false">IF(J7281="PosK",SUMIFS(K:K,J:J,"PosK",H:H,H7281),"")</f>
        <v/>
      </c>
      <c r="M7281" s="61" t="str">
        <f aca="false">IF(J7281="PosK",SUMIFS(K:K,J:J,"NegK",H:H,H7281),"")</f>
        <v/>
      </c>
      <c r="N7281" s="61" t="str">
        <f aca="false">IF(J7281="PosK",SUMIFS(K:K,J:J,"eDNA",H:H,H7281),"")</f>
        <v/>
      </c>
      <c r="P7281" s="62"/>
      <c r="T7281" s="63"/>
      <c r="W7281" s="64"/>
    </row>
    <row r="7282" customFormat="false" ht="14.25" hidden="false" customHeight="false" outlineLevel="0" collapsed="false">
      <c r="A7282" s="0" t="s">
        <v>834</v>
      </c>
      <c r="B7282" s="52" t="s">
        <v>980</v>
      </c>
      <c r="C7282" s="52" t="s">
        <v>743</v>
      </c>
      <c r="D7282" s="53" t="n">
        <v>0.1</v>
      </c>
      <c r="E7282" s="53" t="n">
        <v>32.98</v>
      </c>
      <c r="F7282" s="0" t="s">
        <v>1429</v>
      </c>
      <c r="G7282" s="0" t="str">
        <f aca="false">LEFT(B7282,2)</f>
        <v>12</v>
      </c>
      <c r="H7282" s="0" t="str">
        <f aca="false">I7282&amp;"_"&amp;G7282&amp;"_"&amp;F7282</f>
        <v>Latterfroe_12_20190430_DL2018069_EUCSjaelland_koersel1</v>
      </c>
      <c r="I7282" s="61" t="str">
        <f aca="false">MID(RIGHT(B7282,LEN(B7282)-3),1,FIND("_",RIGHT(B7282,LEN(B7282)-3))-1)</f>
        <v>Latterfroe</v>
      </c>
      <c r="J7282" s="61" t="str">
        <f aca="false">TRIM(SUBSTITUTE(RIGHT(B7282,FIND(I7282,B7282)+1),"_",""))</f>
        <v>PosK</v>
      </c>
      <c r="K7282" s="0" t="n">
        <f aca="false">IFERROR(VALUE(SUBSTITUTE(E7282,".",",")),E7282)</f>
        <v>32.98</v>
      </c>
      <c r="L7282" s="61" t="n">
        <f aca="false">IF(J7282="PosK",SUMIFS(K:K,J:J,"PosK",H:H,H7282),"")</f>
        <v>32.98</v>
      </c>
      <c r="M7282" s="61" t="n">
        <f aca="false">IF(J7282="PosK",SUMIFS(K:K,J:J,"NegK",H:H,H7282),"")</f>
        <v>0</v>
      </c>
      <c r="N7282" s="61" t="n">
        <f aca="false">IF(J7282="PosK",SUMIFS(K:K,J:J,"eDNA",H:H,H7282),"")</f>
        <v>0</v>
      </c>
      <c r="P7282" s="62" t="n">
        <f aca="false">IF(K7284="No Ct",0,K7284)</f>
        <v>0</v>
      </c>
      <c r="Q7282" s="62" t="n">
        <f aca="false">IF(K7285="No Ct",0,K7285)</f>
        <v>0</v>
      </c>
      <c r="R7282" s="0" t="str">
        <f aca="false">IF(AND(L7282&gt;0,M7282=0),"Valid","Invalid")</f>
        <v>Valid</v>
      </c>
      <c r="S7282" s="0" t="str">
        <f aca="false">IF(OR(P7282&gt;1,Q7282&gt;1),"Present","Absent")</f>
        <v>Absent</v>
      </c>
      <c r="T7282" s="63" t="str">
        <f aca="false">IF(OR(AND(P7282&gt;1,P7282&lt;41),AND(Q7282&gt;1,Q7282&lt;41)),"Ct&lt;41","Ct&gt;41")</f>
        <v>Ct&gt;41</v>
      </c>
      <c r="U7282" s="0" t="str">
        <f aca="false">I7282</f>
        <v>Latterfroe</v>
      </c>
      <c r="V7282" s="0" t="str">
        <f aca="false">MID(F7282,10,9)</f>
        <v>DL2018069</v>
      </c>
      <c r="W7282" s="64" t="str">
        <f aca="false">V7282&amp;"_"&amp;U7282&amp;"_"&amp;R7282&amp;"_"&amp;S7282&amp;"_"&amp;T7282</f>
        <v>DL2018069_Latterfroe_Valid_Absent_Ct&gt;41</v>
      </c>
    </row>
    <row r="7283" customFormat="false" ht="14.25" hidden="false" customHeight="false" outlineLevel="0" collapsed="false">
      <c r="A7283" s="0" t="s">
        <v>836</v>
      </c>
      <c r="B7283" s="52" t="s">
        <v>981</v>
      </c>
      <c r="C7283" s="52" t="s">
        <v>747</v>
      </c>
      <c r="D7283" s="53" t="n">
        <v>0.1</v>
      </c>
      <c r="E7283" s="53" t="s">
        <v>748</v>
      </c>
      <c r="F7283" s="0" t="s">
        <v>1429</v>
      </c>
      <c r="G7283" s="0" t="str">
        <f aca="false">LEFT(B7283,2)</f>
        <v>12</v>
      </c>
      <c r="H7283" s="0" t="str">
        <f aca="false">I7283&amp;"_"&amp;G7283&amp;"_"&amp;F7283</f>
        <v>Latterfroe_12_20190430_DL2018069_EUCSjaelland_koersel1</v>
      </c>
      <c r="I7283" s="61" t="str">
        <f aca="false">MID(RIGHT(B7283,LEN(B7283)-3),1,FIND("_",RIGHT(B7283,LEN(B7283)-3))-1)</f>
        <v>Latterfroe</v>
      </c>
      <c r="J7283" s="61" t="str">
        <f aca="false">TRIM(SUBSTITUTE(RIGHT(B7283,FIND(I7283,B7283)+1),"_",""))</f>
        <v>NegK</v>
      </c>
      <c r="K7283" s="0" t="str">
        <f aca="false">IFERROR(VALUE(SUBSTITUTE(E7283,".",",")),E7283)</f>
        <v>No Ct</v>
      </c>
      <c r="L7283" s="61" t="str">
        <f aca="false">IF(J7283="PosK",SUMIFS(K:K,J:J,"PosK",H:H,H7283),"")</f>
        <v/>
      </c>
      <c r="M7283" s="61" t="str">
        <f aca="false">IF(J7283="PosK",SUMIFS(K:K,J:J,"NegK",H:H,H7283),"")</f>
        <v/>
      </c>
      <c r="N7283" s="61" t="str">
        <f aca="false">IF(J7283="PosK",SUMIFS(K:K,J:J,"eDNA",H:H,H7283),"")</f>
        <v/>
      </c>
    </row>
    <row r="7284" customFormat="false" ht="14.25" hidden="false" customHeight="false" outlineLevel="0" collapsed="false">
      <c r="A7284" s="0" t="s">
        <v>838</v>
      </c>
      <c r="B7284" s="52" t="s">
        <v>982</v>
      </c>
      <c r="C7284" s="52" t="s">
        <v>751</v>
      </c>
      <c r="D7284" s="53" t="n">
        <v>0.1</v>
      </c>
      <c r="E7284" s="53" t="s">
        <v>748</v>
      </c>
      <c r="F7284" s="0" t="s">
        <v>1429</v>
      </c>
      <c r="G7284" s="0" t="str">
        <f aca="false">LEFT(B7284,2)</f>
        <v>12</v>
      </c>
      <c r="H7284" s="0" t="str">
        <f aca="false">I7284&amp;"_"&amp;G7284&amp;"_"&amp;F7284</f>
        <v>Latterfroe_12_20190430_DL2018069_EUCSjaelland_koersel1</v>
      </c>
      <c r="I7284" s="61" t="str">
        <f aca="false">MID(RIGHT(B7284,LEN(B7284)-3),1,FIND("_",RIGHT(B7284,LEN(B7284)-3))-1)</f>
        <v>Latterfroe</v>
      </c>
      <c r="J7284" s="61" t="str">
        <f aca="false">TRIM(SUBSTITUTE(RIGHT(B7284,FIND(I7284,B7284)+1),"_",""))</f>
        <v>eDNA</v>
      </c>
      <c r="K7284" s="0" t="str">
        <f aca="false">IFERROR(VALUE(SUBSTITUTE(E7284,".",",")),E7284)</f>
        <v>No Ct</v>
      </c>
      <c r="L7284" s="61" t="str">
        <f aca="false">IF(J7284="PosK",SUMIFS(K:K,J:J,"PosK",H:H,H7284),"")</f>
        <v/>
      </c>
      <c r="M7284" s="61" t="str">
        <f aca="false">IF(J7284="PosK",SUMIFS(K:K,J:J,"NegK",H:H,H7284),"")</f>
        <v/>
      </c>
      <c r="N7284" s="61" t="str">
        <f aca="false">IF(J7284="PosK",SUMIFS(K:K,J:J,"eDNA",H:H,H7284),"")</f>
        <v/>
      </c>
      <c r="Q7284" s="62"/>
    </row>
    <row r="7285" customFormat="false" ht="14.25" hidden="false" customHeight="false" outlineLevel="0" collapsed="false">
      <c r="A7285" s="0" t="s">
        <v>840</v>
      </c>
      <c r="B7285" s="52" t="s">
        <v>982</v>
      </c>
      <c r="C7285" s="52" t="s">
        <v>751</v>
      </c>
      <c r="D7285" s="53" t="n">
        <v>0.1</v>
      </c>
      <c r="E7285" s="53" t="s">
        <v>748</v>
      </c>
      <c r="F7285" s="0" t="s">
        <v>1429</v>
      </c>
      <c r="G7285" s="0" t="str">
        <f aca="false">LEFT(B7285,2)</f>
        <v>12</v>
      </c>
      <c r="H7285" s="0" t="str">
        <f aca="false">I7285&amp;"_"&amp;G7285&amp;"_"&amp;F7285</f>
        <v>Latterfroe_12_20190430_DL2018069_EUCSjaelland_koersel1</v>
      </c>
      <c r="I7285" s="61" t="str">
        <f aca="false">MID(RIGHT(B7285,LEN(B7285)-3),1,FIND("_",RIGHT(B7285,LEN(B7285)-3))-1)</f>
        <v>Latterfroe</v>
      </c>
      <c r="J7285" s="61" t="str">
        <f aca="false">TRIM(SUBSTITUTE(RIGHT(B7285,FIND(I7285,B7285)+1),"_",""))</f>
        <v>eDNA</v>
      </c>
      <c r="K7285" s="0" t="str">
        <f aca="false">IFERROR(VALUE(SUBSTITUTE(E7285,".",",")),E7285)</f>
        <v>No Ct</v>
      </c>
      <c r="L7285" s="61" t="str">
        <f aca="false">IF(J7285="PosK",SUMIFS(K:K,J:J,"PosK",H:H,H7285),"")</f>
        <v/>
      </c>
      <c r="M7285" s="61" t="str">
        <f aca="false">IF(J7285="PosK",SUMIFS(K:K,J:J,"NegK",H:H,H7285),"")</f>
        <v/>
      </c>
      <c r="N7285" s="61" t="str">
        <f aca="false">IF(J7285="PosK",SUMIFS(K:K,J:J,"eDNA",H:H,H7285),"")</f>
        <v/>
      </c>
      <c r="P7285" s="62"/>
      <c r="T7285" s="63"/>
      <c r="W7285" s="64"/>
    </row>
    <row r="7286" customFormat="false" ht="14.25" hidden="false" customHeight="false" outlineLevel="0" collapsed="false">
      <c r="A7286" s="0" t="s">
        <v>842</v>
      </c>
      <c r="B7286" s="52" t="s">
        <v>984</v>
      </c>
      <c r="C7286" s="52" t="s">
        <v>743</v>
      </c>
      <c r="D7286" s="53" t="n">
        <v>0.1</v>
      </c>
      <c r="E7286" s="53" t="s">
        <v>748</v>
      </c>
      <c r="F7286" s="0" t="s">
        <v>1429</v>
      </c>
      <c r="G7286" s="0" t="str">
        <f aca="false">LEFT(B7286,2)</f>
        <v>13</v>
      </c>
      <c r="H7286" s="0" t="str">
        <f aca="false">I7286&amp;"_"&amp;G7286&amp;"_"&amp;F7286</f>
        <v>Spidssnudetfroe_13_20190430_DL2018069_EUCSjaelland_koersel1</v>
      </c>
      <c r="I7286" s="61" t="str">
        <f aca="false">MID(RIGHT(B7286,LEN(B7286)-3),1,FIND("_",RIGHT(B7286,LEN(B7286)-3))-1)</f>
        <v>Spidssnudetfroe</v>
      </c>
      <c r="J7286" s="61" t="str">
        <f aca="false">TRIM(SUBSTITUTE(RIGHT(B7286,FIND(I7286,B7286)+1),"_",""))</f>
        <v>PosK</v>
      </c>
      <c r="K7286" s="0" t="str">
        <f aca="false">IFERROR(VALUE(SUBSTITUTE(E7286,".",",")),E7286)</f>
        <v>No Ct</v>
      </c>
      <c r="L7286" s="61" t="n">
        <f aca="false">IF(J7286="PosK",SUMIFS(K:K,J:J,"PosK",H:H,H7286),"")</f>
        <v>0</v>
      </c>
      <c r="M7286" s="61" t="n">
        <f aca="false">IF(J7286="PosK",SUMIFS(K:K,J:J,"NegK",H:H,H7286),"")</f>
        <v>0</v>
      </c>
      <c r="N7286" s="61" t="n">
        <f aca="false">IF(J7286="PosK",SUMIFS(K:K,J:J,"eDNA",H:H,H7286),"")</f>
        <v>0</v>
      </c>
      <c r="P7286" s="62" t="n">
        <f aca="false">IF(K7288="No Ct",0,K7288)</f>
        <v>0</v>
      </c>
      <c r="Q7286" s="62" t="n">
        <f aca="false">IF(K7289="No Ct",0,K7289)</f>
        <v>0</v>
      </c>
      <c r="R7286" s="0" t="str">
        <f aca="false">IF(AND(L7286&gt;0,M7286=0),"Valid","Invalid")</f>
        <v>Invalid</v>
      </c>
      <c r="S7286" s="0" t="str">
        <f aca="false">IF(OR(P7286&gt;1,Q7286&gt;1),"Present","Absent")</f>
        <v>Absent</v>
      </c>
      <c r="T7286" s="63" t="str">
        <f aca="false">IF(OR(AND(P7286&gt;1,P7286&lt;41),AND(Q7286&gt;1,Q7286&lt;41)),"Ct&lt;41","Ct&gt;41")</f>
        <v>Ct&gt;41</v>
      </c>
      <c r="U7286" s="0" t="str">
        <f aca="false">I7286</f>
        <v>Spidssnudetfroe</v>
      </c>
      <c r="V7286" s="0" t="str">
        <f aca="false">MID(F7286,10,9)</f>
        <v>DL2018069</v>
      </c>
      <c r="W7286" s="64" t="str">
        <f aca="false">V7286&amp;"_"&amp;U7286&amp;"_"&amp;R7286&amp;"_"&amp;S7286&amp;"_"&amp;T7286</f>
        <v>DL2018069_Spidssnudetfroe_Invalid_Absent_Ct&gt;41</v>
      </c>
    </row>
    <row r="7287" customFormat="false" ht="14.25" hidden="false" customHeight="false" outlineLevel="0" collapsed="false">
      <c r="A7287" s="0" t="s">
        <v>844</v>
      </c>
      <c r="B7287" s="52" t="s">
        <v>985</v>
      </c>
      <c r="C7287" s="52" t="s">
        <v>747</v>
      </c>
      <c r="D7287" s="53" t="n">
        <v>0.1</v>
      </c>
      <c r="E7287" s="53" t="s">
        <v>748</v>
      </c>
      <c r="F7287" s="0" t="s">
        <v>1429</v>
      </c>
      <c r="G7287" s="0" t="str">
        <f aca="false">LEFT(B7287,2)</f>
        <v>13</v>
      </c>
      <c r="H7287" s="0" t="str">
        <f aca="false">I7287&amp;"_"&amp;G7287&amp;"_"&amp;F7287</f>
        <v>Spidssnudetfroe_13_20190430_DL2018069_EUCSjaelland_koersel1</v>
      </c>
      <c r="I7287" s="61" t="str">
        <f aca="false">MID(RIGHT(B7287,LEN(B7287)-3),1,FIND("_",RIGHT(B7287,LEN(B7287)-3))-1)</f>
        <v>Spidssnudetfroe</v>
      </c>
      <c r="J7287" s="61" t="str">
        <f aca="false">TRIM(SUBSTITUTE(RIGHT(B7287,FIND(I7287,B7287)+1),"_",""))</f>
        <v>NegK</v>
      </c>
      <c r="K7287" s="0" t="str">
        <f aca="false">IFERROR(VALUE(SUBSTITUTE(E7287,".",",")),E7287)</f>
        <v>No Ct</v>
      </c>
      <c r="L7287" s="61" t="str">
        <f aca="false">IF(J7287="PosK",SUMIFS(K:K,J:J,"PosK",H:H,H7287),"")</f>
        <v/>
      </c>
      <c r="M7287" s="61" t="str">
        <f aca="false">IF(J7287="PosK",SUMIFS(K:K,J:J,"NegK",H:H,H7287),"")</f>
        <v/>
      </c>
      <c r="N7287" s="61" t="str">
        <f aca="false">IF(J7287="PosK",SUMIFS(K:K,J:J,"eDNA",H:H,H7287),"")</f>
        <v/>
      </c>
    </row>
    <row r="7288" customFormat="false" ht="14.25" hidden="false" customHeight="false" outlineLevel="0" collapsed="false">
      <c r="A7288" s="0" t="s">
        <v>846</v>
      </c>
      <c r="B7288" s="52" t="s">
        <v>986</v>
      </c>
      <c r="C7288" s="52" t="s">
        <v>751</v>
      </c>
      <c r="D7288" s="53" t="n">
        <v>0.1</v>
      </c>
      <c r="E7288" s="53" t="s">
        <v>748</v>
      </c>
      <c r="F7288" s="0" t="s">
        <v>1429</v>
      </c>
      <c r="G7288" s="0" t="str">
        <f aca="false">LEFT(B7288,2)</f>
        <v>13</v>
      </c>
      <c r="H7288" s="0" t="str">
        <f aca="false">I7288&amp;"_"&amp;G7288&amp;"_"&amp;F7288</f>
        <v>Spidssnudetfroe_13_20190430_DL2018069_EUCSjaelland_koersel1</v>
      </c>
      <c r="I7288" s="61" t="str">
        <f aca="false">MID(RIGHT(B7288,LEN(B7288)-3),1,FIND("_",RIGHT(B7288,LEN(B7288)-3))-1)</f>
        <v>Spidssnudetfroe</v>
      </c>
      <c r="J7288" s="61" t="str">
        <f aca="false">TRIM(SUBSTITUTE(RIGHT(B7288,FIND(I7288,B7288)+1),"_",""))</f>
        <v>eDNA</v>
      </c>
      <c r="K7288" s="0" t="str">
        <f aca="false">IFERROR(VALUE(SUBSTITUTE(E7288,".",",")),E7288)</f>
        <v>No Ct</v>
      </c>
      <c r="L7288" s="61" t="str">
        <f aca="false">IF(J7288="PosK",SUMIFS(K:K,J:J,"PosK",H:H,H7288),"")</f>
        <v/>
      </c>
      <c r="M7288" s="61" t="str">
        <f aca="false">IF(J7288="PosK",SUMIFS(K:K,J:J,"NegK",H:H,H7288),"")</f>
        <v/>
      </c>
      <c r="N7288" s="61" t="str">
        <f aca="false">IF(J7288="PosK",SUMIFS(K:K,J:J,"eDNA",H:H,H7288),"")</f>
        <v/>
      </c>
      <c r="Q7288" s="62"/>
    </row>
    <row r="7289" customFormat="false" ht="14.25" hidden="false" customHeight="false" outlineLevel="0" collapsed="false">
      <c r="A7289" s="0" t="s">
        <v>848</v>
      </c>
      <c r="B7289" s="52" t="s">
        <v>986</v>
      </c>
      <c r="C7289" s="52" t="s">
        <v>751</v>
      </c>
      <c r="D7289" s="53" t="n">
        <v>0.1</v>
      </c>
      <c r="E7289" s="53" t="s">
        <v>748</v>
      </c>
      <c r="F7289" s="0" t="s">
        <v>1429</v>
      </c>
      <c r="G7289" s="0" t="str">
        <f aca="false">LEFT(B7289,2)</f>
        <v>13</v>
      </c>
      <c r="H7289" s="0" t="str">
        <f aca="false">I7289&amp;"_"&amp;G7289&amp;"_"&amp;F7289</f>
        <v>Spidssnudetfroe_13_20190430_DL2018069_EUCSjaelland_koersel1</v>
      </c>
      <c r="I7289" s="61" t="str">
        <f aca="false">MID(RIGHT(B7289,LEN(B7289)-3),1,FIND("_",RIGHT(B7289,LEN(B7289)-3))-1)</f>
        <v>Spidssnudetfroe</v>
      </c>
      <c r="J7289" s="61" t="str">
        <f aca="false">TRIM(SUBSTITUTE(RIGHT(B7289,FIND(I7289,B7289)+1),"_",""))</f>
        <v>eDNA</v>
      </c>
      <c r="K7289" s="0" t="str">
        <f aca="false">IFERROR(VALUE(SUBSTITUTE(E7289,".",",")),E7289)</f>
        <v>No Ct</v>
      </c>
      <c r="L7289" s="61" t="str">
        <f aca="false">IF(J7289="PosK",SUMIFS(K:K,J:J,"PosK",H:H,H7289),"")</f>
        <v/>
      </c>
      <c r="M7289" s="61" t="str">
        <f aca="false">IF(J7289="PosK",SUMIFS(K:K,J:J,"NegK",H:H,H7289),"")</f>
        <v/>
      </c>
      <c r="N7289" s="61" t="str">
        <f aca="false">IF(J7289="PosK",SUMIFS(K:K,J:J,"eDNA",H:H,H7289),"")</f>
        <v/>
      </c>
      <c r="P7289" s="62"/>
      <c r="T7289" s="63"/>
      <c r="W7289" s="64"/>
    </row>
    <row r="7290" customFormat="false" ht="14.25" hidden="false" customHeight="false" outlineLevel="0" collapsed="false">
      <c r="A7290" s="0" t="s">
        <v>849</v>
      </c>
      <c r="B7290" s="52" t="s">
        <v>987</v>
      </c>
      <c r="C7290" s="52" t="s">
        <v>743</v>
      </c>
      <c r="D7290" s="53" t="n">
        <v>0.1</v>
      </c>
      <c r="E7290" s="53" t="s">
        <v>748</v>
      </c>
      <c r="F7290" s="0" t="s">
        <v>1429</v>
      </c>
      <c r="G7290" s="0" t="str">
        <f aca="false">LEFT(B7290,2)</f>
        <v>14</v>
      </c>
      <c r="H7290" s="0" t="str">
        <f aca="false">I7290&amp;"_"&amp;G7290&amp;"_"&amp;F7290</f>
        <v>Spidssnudetfroe_14_20190430_DL2018069_EUCSjaelland_koersel1</v>
      </c>
      <c r="I7290" s="61" t="str">
        <f aca="false">MID(RIGHT(B7290,LEN(B7290)-3),1,FIND("_",RIGHT(B7290,LEN(B7290)-3))-1)</f>
        <v>Spidssnudetfroe</v>
      </c>
      <c r="J7290" s="61" t="str">
        <f aca="false">TRIM(SUBSTITUTE(RIGHT(B7290,FIND(I7290,B7290)+1),"_",""))</f>
        <v>PosK</v>
      </c>
      <c r="K7290" s="0" t="str">
        <f aca="false">IFERROR(VALUE(SUBSTITUTE(E7290,".",",")),E7290)</f>
        <v>No Ct</v>
      </c>
      <c r="L7290" s="61" t="n">
        <f aca="false">IF(J7290="PosK",SUMIFS(K:K,J:J,"PosK",H:H,H7290),"")</f>
        <v>0</v>
      </c>
      <c r="M7290" s="61" t="n">
        <f aca="false">IF(J7290="PosK",SUMIFS(K:K,J:J,"NegK",H:H,H7290),"")</f>
        <v>0</v>
      </c>
      <c r="N7290" s="61" t="n">
        <f aca="false">IF(J7290="PosK",SUMIFS(K:K,J:J,"eDNA",H:H,H7290),"")</f>
        <v>0</v>
      </c>
      <c r="P7290" s="62" t="n">
        <f aca="false">IF(K7292="No Ct",0,K7292)</f>
        <v>0</v>
      </c>
      <c r="Q7290" s="62" t="n">
        <f aca="false">IF(K7293="No Ct",0,K7293)</f>
        <v>0</v>
      </c>
      <c r="R7290" s="0" t="str">
        <f aca="false">IF(AND(L7290&gt;0,M7290=0),"Valid","Invalid")</f>
        <v>Invalid</v>
      </c>
      <c r="S7290" s="0" t="str">
        <f aca="false">IF(OR(P7290&gt;1,Q7290&gt;1),"Present","Absent")</f>
        <v>Absent</v>
      </c>
      <c r="T7290" s="63" t="str">
        <f aca="false">IF(OR(AND(P7290&gt;1,P7290&lt;41),AND(Q7290&gt;1,Q7290&lt;41)),"Ct&lt;41","Ct&gt;41")</f>
        <v>Ct&gt;41</v>
      </c>
      <c r="U7290" s="0" t="str">
        <f aca="false">I7290</f>
        <v>Spidssnudetfroe</v>
      </c>
      <c r="V7290" s="0" t="str">
        <f aca="false">MID(F7290,10,9)</f>
        <v>DL2018069</v>
      </c>
      <c r="W7290" s="64" t="str">
        <f aca="false">V7290&amp;"_"&amp;U7290&amp;"_"&amp;R7290&amp;"_"&amp;S7290&amp;"_"&amp;T7290</f>
        <v>DL2018069_Spidssnudetfroe_Invalid_Absent_Ct&gt;41</v>
      </c>
    </row>
    <row r="7291" customFormat="false" ht="14.25" hidden="false" customHeight="false" outlineLevel="0" collapsed="false">
      <c r="A7291" s="0" t="s">
        <v>851</v>
      </c>
      <c r="B7291" s="52" t="s">
        <v>988</v>
      </c>
      <c r="C7291" s="52" t="s">
        <v>747</v>
      </c>
      <c r="D7291" s="53" t="n">
        <v>0.1</v>
      </c>
      <c r="E7291" s="53" t="s">
        <v>748</v>
      </c>
      <c r="F7291" s="0" t="s">
        <v>1429</v>
      </c>
      <c r="G7291" s="0" t="str">
        <f aca="false">LEFT(B7291,2)</f>
        <v>14</v>
      </c>
      <c r="H7291" s="0" t="str">
        <f aca="false">I7291&amp;"_"&amp;G7291&amp;"_"&amp;F7291</f>
        <v>Spidssnudetfroe_14_20190430_DL2018069_EUCSjaelland_koersel1</v>
      </c>
      <c r="I7291" s="61" t="str">
        <f aca="false">MID(RIGHT(B7291,LEN(B7291)-3),1,FIND("_",RIGHT(B7291,LEN(B7291)-3))-1)</f>
        <v>Spidssnudetfroe</v>
      </c>
      <c r="J7291" s="61" t="str">
        <f aca="false">TRIM(SUBSTITUTE(RIGHT(B7291,FIND(I7291,B7291)+1),"_",""))</f>
        <v>NegK</v>
      </c>
      <c r="K7291" s="0" t="str">
        <f aca="false">IFERROR(VALUE(SUBSTITUTE(E7291,".",",")),E7291)</f>
        <v>No Ct</v>
      </c>
      <c r="L7291" s="61" t="str">
        <f aca="false">IF(J7291="PosK",SUMIFS(K:K,J:J,"PosK",H:H,H7291),"")</f>
        <v/>
      </c>
      <c r="M7291" s="61" t="str">
        <f aca="false">IF(J7291="PosK",SUMIFS(K:K,J:J,"NegK",H:H,H7291),"")</f>
        <v/>
      </c>
      <c r="N7291" s="61" t="str">
        <f aca="false">IF(J7291="PosK",SUMIFS(K:K,J:J,"eDNA",H:H,H7291),"")</f>
        <v/>
      </c>
    </row>
    <row r="7292" customFormat="false" ht="14.25" hidden="false" customHeight="false" outlineLevel="0" collapsed="false">
      <c r="A7292" s="0" t="s">
        <v>853</v>
      </c>
      <c r="B7292" s="52" t="s">
        <v>989</v>
      </c>
      <c r="C7292" s="52" t="s">
        <v>751</v>
      </c>
      <c r="D7292" s="53" t="n">
        <v>0.1</v>
      </c>
      <c r="E7292" s="53" t="s">
        <v>748</v>
      </c>
      <c r="F7292" s="0" t="s">
        <v>1429</v>
      </c>
      <c r="G7292" s="0" t="str">
        <f aca="false">LEFT(B7292,2)</f>
        <v>14</v>
      </c>
      <c r="H7292" s="0" t="str">
        <f aca="false">I7292&amp;"_"&amp;G7292&amp;"_"&amp;F7292</f>
        <v>Spidssnudetfroe_14_20190430_DL2018069_EUCSjaelland_koersel1</v>
      </c>
      <c r="I7292" s="61" t="str">
        <f aca="false">MID(RIGHT(B7292,LEN(B7292)-3),1,FIND("_",RIGHT(B7292,LEN(B7292)-3))-1)</f>
        <v>Spidssnudetfroe</v>
      </c>
      <c r="J7292" s="61" t="str">
        <f aca="false">TRIM(SUBSTITUTE(RIGHT(B7292,FIND(I7292,B7292)+1),"_",""))</f>
        <v>eDNA</v>
      </c>
      <c r="K7292" s="0" t="str">
        <f aca="false">IFERROR(VALUE(SUBSTITUTE(E7292,".",",")),E7292)</f>
        <v>No Ct</v>
      </c>
      <c r="L7292" s="61" t="str">
        <f aca="false">IF(J7292="PosK",SUMIFS(K:K,J:J,"PosK",H:H,H7292),"")</f>
        <v/>
      </c>
      <c r="M7292" s="61" t="str">
        <f aca="false">IF(J7292="PosK",SUMIFS(K:K,J:J,"NegK",H:H,H7292),"")</f>
        <v/>
      </c>
      <c r="N7292" s="61" t="str">
        <f aca="false">IF(J7292="PosK",SUMIFS(K:K,J:J,"eDNA",H:H,H7292),"")</f>
        <v/>
      </c>
      <c r="Q7292" s="62"/>
    </row>
    <row r="7293" customFormat="false" ht="14.25" hidden="false" customHeight="false" outlineLevel="0" collapsed="false">
      <c r="A7293" s="0" t="s">
        <v>855</v>
      </c>
      <c r="B7293" s="52" t="s">
        <v>989</v>
      </c>
      <c r="C7293" s="52" t="s">
        <v>751</v>
      </c>
      <c r="D7293" s="53" t="n">
        <v>0.1</v>
      </c>
      <c r="E7293" s="53" t="s">
        <v>748</v>
      </c>
      <c r="F7293" s="0" t="s">
        <v>1429</v>
      </c>
      <c r="G7293" s="0" t="str">
        <f aca="false">LEFT(B7293,2)</f>
        <v>14</v>
      </c>
      <c r="H7293" s="0" t="str">
        <f aca="false">I7293&amp;"_"&amp;G7293&amp;"_"&amp;F7293</f>
        <v>Spidssnudetfroe_14_20190430_DL2018069_EUCSjaelland_koersel1</v>
      </c>
      <c r="I7293" s="61" t="str">
        <f aca="false">MID(RIGHT(B7293,LEN(B7293)-3),1,FIND("_",RIGHT(B7293,LEN(B7293)-3))-1)</f>
        <v>Spidssnudetfroe</v>
      </c>
      <c r="J7293" s="61" t="str">
        <f aca="false">TRIM(SUBSTITUTE(RIGHT(B7293,FIND(I7293,B7293)+1),"_",""))</f>
        <v>eDNA</v>
      </c>
      <c r="K7293" s="0" t="str">
        <f aca="false">IFERROR(VALUE(SUBSTITUTE(E7293,".",",")),E7293)</f>
        <v>No Ct</v>
      </c>
      <c r="L7293" s="61" t="str">
        <f aca="false">IF(J7293="PosK",SUMIFS(K:K,J:J,"PosK",H:H,H7293),"")</f>
        <v/>
      </c>
      <c r="M7293" s="61" t="str">
        <f aca="false">IF(J7293="PosK",SUMIFS(K:K,J:J,"NegK",H:H,H7293),"")</f>
        <v/>
      </c>
      <c r="N7293" s="61" t="str">
        <f aca="false">IF(J7293="PosK",SUMIFS(K:K,J:J,"eDNA",H:H,H7293),"")</f>
        <v/>
      </c>
      <c r="P7293" s="62"/>
      <c r="T7293" s="63"/>
      <c r="W7293" s="64"/>
    </row>
    <row r="7294" customFormat="false" ht="14.25" hidden="false" customHeight="false" outlineLevel="0" collapsed="false">
      <c r="A7294" s="0" t="s">
        <v>856</v>
      </c>
      <c r="B7294" s="52" t="s">
        <v>990</v>
      </c>
      <c r="C7294" s="52" t="s">
        <v>743</v>
      </c>
      <c r="D7294" s="53" t="n">
        <v>0.1</v>
      </c>
      <c r="E7294" s="53" t="n">
        <v>26.92</v>
      </c>
      <c r="F7294" s="0" t="s">
        <v>1429</v>
      </c>
      <c r="G7294" s="0" t="str">
        <f aca="false">LEFT(B7294,2)</f>
        <v>15</v>
      </c>
      <c r="H7294" s="0" t="str">
        <f aca="false">I7294&amp;"_"&amp;G7294&amp;"_"&amp;F7294</f>
        <v>KortbenetGroenFroe_15_20190430_DL2018069_EUCSjaelland_koersel1</v>
      </c>
      <c r="I7294" s="61" t="str">
        <f aca="false">MID(RIGHT(B7294,LEN(B7294)-3),1,FIND("_",RIGHT(B7294,LEN(B7294)-3))-1)</f>
        <v>KortbenetGroenFroe</v>
      </c>
      <c r="J7294" s="61" t="str">
        <f aca="false">TRIM(SUBSTITUTE(RIGHT(B7294,FIND(I7294,B7294)+1),"_",""))</f>
        <v>PosK</v>
      </c>
      <c r="K7294" s="0" t="n">
        <f aca="false">IFERROR(VALUE(SUBSTITUTE(E7294,".",",")),E7294)</f>
        <v>26.92</v>
      </c>
      <c r="L7294" s="61" t="n">
        <f aca="false">IF(J7294="PosK",SUMIFS(K:K,J:J,"PosK",H:H,H7294),"")</f>
        <v>26.92</v>
      </c>
      <c r="M7294" s="61" t="n">
        <f aca="false">IF(J7294="PosK",SUMIFS(K:K,J:J,"NegK",H:H,H7294),"")</f>
        <v>0</v>
      </c>
      <c r="N7294" s="61" t="n">
        <f aca="false">IF(J7294="PosK",SUMIFS(K:K,J:J,"eDNA",H:H,H7294),"")</f>
        <v>0</v>
      </c>
      <c r="P7294" s="62" t="n">
        <f aca="false">IF(K7296="No Ct",0,K7296)</f>
        <v>0</v>
      </c>
      <c r="Q7294" s="62" t="n">
        <f aca="false">IF(K7297="No Ct",0,K7297)</f>
        <v>0</v>
      </c>
      <c r="R7294" s="0" t="str">
        <f aca="false">IF(AND(L7294&gt;0,M7294=0),"Valid","Invalid")</f>
        <v>Valid</v>
      </c>
      <c r="S7294" s="0" t="str">
        <f aca="false">IF(OR(P7294&gt;1,Q7294&gt;1),"Present","Absent")</f>
        <v>Absent</v>
      </c>
      <c r="T7294" s="63" t="str">
        <f aca="false">IF(OR(AND(P7294&gt;1,P7294&lt;41),AND(Q7294&gt;1,Q7294&lt;41)),"Ct&lt;41","Ct&gt;41")</f>
        <v>Ct&gt;41</v>
      </c>
      <c r="U7294" s="0" t="str">
        <f aca="false">I7294</f>
        <v>KortbenetGroenFroe</v>
      </c>
      <c r="V7294" s="0" t="str">
        <f aca="false">MID(F7294,10,9)</f>
        <v>DL2018069</v>
      </c>
      <c r="W7294" s="64" t="str">
        <f aca="false">V7294&amp;"_"&amp;U7294&amp;"_"&amp;R7294&amp;"_"&amp;S7294&amp;"_"&amp;T7294</f>
        <v>DL2018069_KortbenetGroenFroe_Valid_Absent_Ct&gt;41</v>
      </c>
    </row>
    <row r="7295" customFormat="false" ht="14.25" hidden="false" customHeight="false" outlineLevel="0" collapsed="false">
      <c r="A7295" s="0" t="s">
        <v>858</v>
      </c>
      <c r="B7295" s="52" t="s">
        <v>991</v>
      </c>
      <c r="C7295" s="52" t="s">
        <v>747</v>
      </c>
      <c r="D7295" s="53" t="n">
        <v>0.1</v>
      </c>
      <c r="E7295" s="53" t="s">
        <v>748</v>
      </c>
      <c r="F7295" s="0" t="s">
        <v>1429</v>
      </c>
      <c r="G7295" s="0" t="str">
        <f aca="false">LEFT(B7295,2)</f>
        <v>15</v>
      </c>
      <c r="H7295" s="0" t="str">
        <f aca="false">I7295&amp;"_"&amp;G7295&amp;"_"&amp;F7295</f>
        <v>KortbenetGroenFroe_15_20190430_DL2018069_EUCSjaelland_koersel1</v>
      </c>
      <c r="I7295" s="61" t="str">
        <f aca="false">MID(RIGHT(B7295,LEN(B7295)-3),1,FIND("_",RIGHT(B7295,LEN(B7295)-3))-1)</f>
        <v>KortbenetGroenFroe</v>
      </c>
      <c r="J7295" s="61" t="str">
        <f aca="false">TRIM(SUBSTITUTE(RIGHT(B7295,FIND(I7295,B7295)+1),"_",""))</f>
        <v>NegK</v>
      </c>
      <c r="K7295" s="0" t="str">
        <f aca="false">IFERROR(VALUE(SUBSTITUTE(E7295,".",",")),E7295)</f>
        <v>No Ct</v>
      </c>
      <c r="L7295" s="61" t="str">
        <f aca="false">IF(J7295="PosK",SUMIFS(K:K,J:J,"PosK",H:H,H7295),"")</f>
        <v/>
      </c>
      <c r="M7295" s="61" t="str">
        <f aca="false">IF(J7295="PosK",SUMIFS(K:K,J:J,"NegK",H:H,H7295),"")</f>
        <v/>
      </c>
      <c r="N7295" s="61" t="str">
        <f aca="false">IF(J7295="PosK",SUMIFS(K:K,J:J,"eDNA",H:H,H7295),"")</f>
        <v/>
      </c>
    </row>
    <row r="7296" customFormat="false" ht="14.25" hidden="false" customHeight="false" outlineLevel="0" collapsed="false">
      <c r="A7296" s="0" t="s">
        <v>860</v>
      </c>
      <c r="B7296" s="52" t="s">
        <v>992</v>
      </c>
      <c r="C7296" s="52" t="s">
        <v>751</v>
      </c>
      <c r="D7296" s="53" t="n">
        <v>0.1</v>
      </c>
      <c r="E7296" s="53" t="s">
        <v>748</v>
      </c>
      <c r="F7296" s="0" t="s">
        <v>1429</v>
      </c>
      <c r="G7296" s="0" t="str">
        <f aca="false">LEFT(B7296,2)</f>
        <v>15</v>
      </c>
      <c r="H7296" s="0" t="str">
        <f aca="false">I7296&amp;"_"&amp;G7296&amp;"_"&amp;F7296</f>
        <v>KortbenetGroenFroe_15_20190430_DL2018069_EUCSjaelland_koersel1</v>
      </c>
      <c r="I7296" s="61" t="str">
        <f aca="false">MID(RIGHT(B7296,LEN(B7296)-3),1,FIND("_",RIGHT(B7296,LEN(B7296)-3))-1)</f>
        <v>KortbenetGroenFroe</v>
      </c>
      <c r="J7296" s="61" t="str">
        <f aca="false">TRIM(SUBSTITUTE(RIGHT(B7296,FIND(I7296,B7296)+1),"_",""))</f>
        <v>eDNA</v>
      </c>
      <c r="K7296" s="0" t="str">
        <f aca="false">IFERROR(VALUE(SUBSTITUTE(E7296,".",",")),E7296)</f>
        <v>No Ct</v>
      </c>
      <c r="L7296" s="61" t="str">
        <f aca="false">IF(J7296="PosK",SUMIFS(K:K,J:J,"PosK",H:H,H7296),"")</f>
        <v/>
      </c>
      <c r="M7296" s="61" t="str">
        <f aca="false">IF(J7296="PosK",SUMIFS(K:K,J:J,"NegK",H:H,H7296),"")</f>
        <v/>
      </c>
      <c r="N7296" s="61" t="str">
        <f aca="false">IF(J7296="PosK",SUMIFS(K:K,J:J,"eDNA",H:H,H7296),"")</f>
        <v/>
      </c>
      <c r="Q7296" s="62"/>
    </row>
    <row r="7297" customFormat="false" ht="14.25" hidden="false" customHeight="false" outlineLevel="0" collapsed="false">
      <c r="A7297" s="0" t="s">
        <v>862</v>
      </c>
      <c r="B7297" s="52" t="s">
        <v>992</v>
      </c>
      <c r="C7297" s="52" t="s">
        <v>751</v>
      </c>
      <c r="D7297" s="53" t="n">
        <v>0.1</v>
      </c>
      <c r="E7297" s="53" t="s">
        <v>748</v>
      </c>
      <c r="F7297" s="0" t="s">
        <v>1429</v>
      </c>
      <c r="G7297" s="0" t="str">
        <f aca="false">LEFT(B7297,2)</f>
        <v>15</v>
      </c>
      <c r="H7297" s="0" t="str">
        <f aca="false">I7297&amp;"_"&amp;G7297&amp;"_"&amp;F7297</f>
        <v>KortbenetGroenFroe_15_20190430_DL2018069_EUCSjaelland_koersel1</v>
      </c>
      <c r="I7297" s="61" t="str">
        <f aca="false">MID(RIGHT(B7297,LEN(B7297)-3),1,FIND("_",RIGHT(B7297,LEN(B7297)-3))-1)</f>
        <v>KortbenetGroenFroe</v>
      </c>
      <c r="J7297" s="61" t="str">
        <f aca="false">TRIM(SUBSTITUTE(RIGHT(B7297,FIND(I7297,B7297)+1),"_",""))</f>
        <v>eDNA</v>
      </c>
      <c r="K7297" s="0" t="str">
        <f aca="false">IFERROR(VALUE(SUBSTITUTE(E7297,".",",")),E7297)</f>
        <v>No Ct</v>
      </c>
      <c r="L7297" s="61" t="str">
        <f aca="false">IF(J7297="PosK",SUMIFS(K:K,J:J,"PosK",H:H,H7297),"")</f>
        <v/>
      </c>
      <c r="M7297" s="61" t="str">
        <f aca="false">IF(J7297="PosK",SUMIFS(K:K,J:J,"NegK",H:H,H7297),"")</f>
        <v/>
      </c>
      <c r="N7297" s="61" t="str">
        <f aca="false">IF(J7297="PosK",SUMIFS(K:K,J:J,"eDNA",H:H,H7297),"")</f>
        <v/>
      </c>
      <c r="P7297" s="62"/>
      <c r="T7297" s="63"/>
      <c r="W7297" s="64"/>
    </row>
    <row r="7298" customFormat="false" ht="14.25" hidden="false" customHeight="false" outlineLevel="0" collapsed="false">
      <c r="A7298" s="0" t="s">
        <v>863</v>
      </c>
      <c r="B7298" s="52" t="s">
        <v>1212</v>
      </c>
      <c r="C7298" s="52" t="s">
        <v>743</v>
      </c>
      <c r="D7298" s="53" t="n">
        <v>0.1</v>
      </c>
      <c r="E7298" s="53" t="s">
        <v>748</v>
      </c>
      <c r="F7298" s="0" t="s">
        <v>1429</v>
      </c>
      <c r="G7298" s="0" t="str">
        <f aca="false">LEFT(B7298,2)</f>
        <v>16</v>
      </c>
      <c r="H7298" s="0" t="str">
        <f aca="false">I7298&amp;"_"&amp;G7298&amp;"_"&amp;F7298</f>
        <v>ButsnudetFroe_16_20190430_DL2018069_EUCSjaelland_koersel1</v>
      </c>
      <c r="I7298" s="61" t="str">
        <f aca="false">MID(RIGHT(B7298,LEN(B7298)-3),1,FIND("_",RIGHT(B7298,LEN(B7298)-3))-1)</f>
        <v>ButsnudetFroe</v>
      </c>
      <c r="J7298" s="61" t="str">
        <f aca="false">TRIM(SUBSTITUTE(RIGHT(B7298,FIND(I7298,B7298)+1),"_",""))</f>
        <v>PosK</v>
      </c>
      <c r="K7298" s="0" t="str">
        <f aca="false">IFERROR(VALUE(SUBSTITUTE(E7298,".",",")),E7298)</f>
        <v>No Ct</v>
      </c>
      <c r="L7298" s="61" t="n">
        <f aca="false">IF(J7298="PosK",SUMIFS(K:K,J:J,"PosK",H:H,H7298),"")</f>
        <v>0</v>
      </c>
      <c r="M7298" s="61" t="n">
        <f aca="false">IF(J7298="PosK",SUMIFS(K:K,J:J,"NegK",H:H,H7298),"")</f>
        <v>0</v>
      </c>
      <c r="N7298" s="61" t="n">
        <f aca="false">IF(J7298="PosK",SUMIFS(K:K,J:J,"eDNA",H:H,H7298),"")</f>
        <v>83.72</v>
      </c>
      <c r="P7298" s="62" t="n">
        <f aca="false">IF(K7300="No Ct",0,K7300)</f>
        <v>42.5</v>
      </c>
      <c r="Q7298" s="62" t="n">
        <f aca="false">IF(K7301="No Ct",0,K7301)</f>
        <v>41.22</v>
      </c>
      <c r="R7298" s="0" t="str">
        <f aca="false">IF(AND(L7298&gt;0,M7298=0),"Valid","Invalid")</f>
        <v>Invalid</v>
      </c>
      <c r="S7298" s="0" t="str">
        <f aca="false">IF(OR(P7298&gt;1,Q7298&gt;1),"Present","Absent")</f>
        <v>Present</v>
      </c>
      <c r="T7298" s="63" t="str">
        <f aca="false">IF(OR(AND(P7298&gt;1,P7298&lt;41),AND(Q7298&gt;1,Q7298&lt;41)),"Ct&lt;41","Ct&gt;41")</f>
        <v>Ct&gt;41</v>
      </c>
      <c r="U7298" s="0" t="str">
        <f aca="false">I7298</f>
        <v>ButsnudetFroe</v>
      </c>
      <c r="V7298" s="0" t="str">
        <f aca="false">MID(F7298,10,9)</f>
        <v>DL2018069</v>
      </c>
      <c r="W7298" s="64" t="str">
        <f aca="false">V7298&amp;"_"&amp;U7298&amp;"_"&amp;R7298&amp;"_"&amp;S7298&amp;"_"&amp;T7298</f>
        <v>DL2018069_ButsnudetFroe_Invalid_Present_Ct&gt;41</v>
      </c>
    </row>
    <row r="7299" customFormat="false" ht="14.25" hidden="false" customHeight="false" outlineLevel="0" collapsed="false">
      <c r="A7299" s="0" t="s">
        <v>865</v>
      </c>
      <c r="B7299" s="52" t="s">
        <v>1213</v>
      </c>
      <c r="C7299" s="52" t="s">
        <v>747</v>
      </c>
      <c r="D7299" s="53" t="n">
        <v>0.1</v>
      </c>
      <c r="E7299" s="53" t="s">
        <v>748</v>
      </c>
      <c r="F7299" s="0" t="s">
        <v>1429</v>
      </c>
      <c r="G7299" s="0" t="str">
        <f aca="false">LEFT(B7299,2)</f>
        <v>16</v>
      </c>
      <c r="H7299" s="0" t="str">
        <f aca="false">I7299&amp;"_"&amp;G7299&amp;"_"&amp;F7299</f>
        <v>ButsnudetFroe_16_20190430_DL2018069_EUCSjaelland_koersel1</v>
      </c>
      <c r="I7299" s="61" t="str">
        <f aca="false">MID(RIGHT(B7299,LEN(B7299)-3),1,FIND("_",RIGHT(B7299,LEN(B7299)-3))-1)</f>
        <v>ButsnudetFroe</v>
      </c>
      <c r="J7299" s="61" t="str">
        <f aca="false">TRIM(SUBSTITUTE(RIGHT(B7299,FIND(I7299,B7299)+1),"_",""))</f>
        <v>NegK</v>
      </c>
      <c r="K7299" s="0" t="str">
        <f aca="false">IFERROR(VALUE(SUBSTITUTE(E7299,".",",")),E7299)</f>
        <v>No Ct</v>
      </c>
      <c r="L7299" s="61" t="str">
        <f aca="false">IF(J7299="PosK",SUMIFS(K:K,J:J,"PosK",H:H,H7299),"")</f>
        <v/>
      </c>
      <c r="M7299" s="61" t="str">
        <f aca="false">IF(J7299="PosK",SUMIFS(K:K,J:J,"NegK",H:H,H7299),"")</f>
        <v/>
      </c>
      <c r="N7299" s="61" t="str">
        <f aca="false">IF(J7299="PosK",SUMIFS(K:K,J:J,"eDNA",H:H,H7299),"")</f>
        <v/>
      </c>
    </row>
    <row r="7300" customFormat="false" ht="14.25" hidden="false" customHeight="false" outlineLevel="0" collapsed="false">
      <c r="A7300" s="0" t="s">
        <v>867</v>
      </c>
      <c r="B7300" s="52" t="s">
        <v>1214</v>
      </c>
      <c r="C7300" s="52" t="s">
        <v>751</v>
      </c>
      <c r="D7300" s="53" t="n">
        <v>0.1</v>
      </c>
      <c r="E7300" s="53" t="n">
        <v>42.5</v>
      </c>
      <c r="F7300" s="0" t="s">
        <v>1429</v>
      </c>
      <c r="G7300" s="0" t="str">
        <f aca="false">LEFT(B7300,2)</f>
        <v>16</v>
      </c>
      <c r="H7300" s="0" t="str">
        <f aca="false">I7300&amp;"_"&amp;G7300&amp;"_"&amp;F7300</f>
        <v>ButsnudetFroe_16_20190430_DL2018069_EUCSjaelland_koersel1</v>
      </c>
      <c r="I7300" s="61" t="str">
        <f aca="false">MID(RIGHT(B7300,LEN(B7300)-3),1,FIND("_",RIGHT(B7300,LEN(B7300)-3))-1)</f>
        <v>ButsnudetFroe</v>
      </c>
      <c r="J7300" s="61" t="str">
        <f aca="false">TRIM(SUBSTITUTE(RIGHT(B7300,FIND(I7300,B7300)+1),"_",""))</f>
        <v>eDNA</v>
      </c>
      <c r="K7300" s="0" t="n">
        <f aca="false">IFERROR(VALUE(SUBSTITUTE(E7300,".",",")),E7300)</f>
        <v>42.5</v>
      </c>
      <c r="L7300" s="61" t="str">
        <f aca="false">IF(J7300="PosK",SUMIFS(K:K,J:J,"PosK",H:H,H7300),"")</f>
        <v/>
      </c>
      <c r="M7300" s="61" t="str">
        <f aca="false">IF(J7300="PosK",SUMIFS(K:K,J:J,"NegK",H:H,H7300),"")</f>
        <v/>
      </c>
      <c r="N7300" s="61" t="str">
        <f aca="false">IF(J7300="PosK",SUMIFS(K:K,J:J,"eDNA",H:H,H7300),"")</f>
        <v/>
      </c>
      <c r="Q7300" s="62"/>
    </row>
    <row r="7301" customFormat="false" ht="14.25" hidden="false" customHeight="false" outlineLevel="0" collapsed="false">
      <c r="A7301" s="0" t="s">
        <v>869</v>
      </c>
      <c r="B7301" s="52" t="s">
        <v>1214</v>
      </c>
      <c r="C7301" s="52" t="s">
        <v>751</v>
      </c>
      <c r="D7301" s="53" t="n">
        <v>0.1</v>
      </c>
      <c r="E7301" s="53" t="n">
        <v>41.22</v>
      </c>
      <c r="F7301" s="0" t="s">
        <v>1429</v>
      </c>
      <c r="G7301" s="0" t="str">
        <f aca="false">LEFT(B7301,2)</f>
        <v>16</v>
      </c>
      <c r="H7301" s="0" t="str">
        <f aca="false">I7301&amp;"_"&amp;G7301&amp;"_"&amp;F7301</f>
        <v>ButsnudetFroe_16_20190430_DL2018069_EUCSjaelland_koersel1</v>
      </c>
      <c r="I7301" s="61" t="str">
        <f aca="false">MID(RIGHT(B7301,LEN(B7301)-3),1,FIND("_",RIGHT(B7301,LEN(B7301)-3))-1)</f>
        <v>ButsnudetFroe</v>
      </c>
      <c r="J7301" s="61" t="str">
        <f aca="false">TRIM(SUBSTITUTE(RIGHT(B7301,FIND(I7301,B7301)+1),"_",""))</f>
        <v>eDNA</v>
      </c>
      <c r="K7301" s="0" t="n">
        <f aca="false">IFERROR(VALUE(SUBSTITUTE(E7301,".",",")),E7301)</f>
        <v>41.22</v>
      </c>
      <c r="L7301" s="61" t="str">
        <f aca="false">IF(J7301="PosK",SUMIFS(K:K,J:J,"PosK",H:H,H7301),"")</f>
        <v/>
      </c>
      <c r="M7301" s="61" t="str">
        <f aca="false">IF(J7301="PosK",SUMIFS(K:K,J:J,"NegK",H:H,H7301),"")</f>
        <v/>
      </c>
      <c r="N7301" s="61" t="str">
        <f aca="false">IF(J7301="PosK",SUMIFS(K:K,J:J,"eDNA",H:H,H7301),"")</f>
        <v/>
      </c>
      <c r="P7301" s="62"/>
      <c r="T7301" s="63"/>
      <c r="W7301" s="64"/>
    </row>
    <row r="7302" customFormat="false" ht="14.25" hidden="false" customHeight="false" outlineLevel="0" collapsed="false">
      <c r="A7302" s="0" t="s">
        <v>870</v>
      </c>
      <c r="B7302" s="52" t="s">
        <v>996</v>
      </c>
      <c r="C7302" s="52" t="s">
        <v>743</v>
      </c>
      <c r="D7302" s="53" t="n">
        <v>0.1</v>
      </c>
      <c r="E7302" s="53" t="n">
        <v>38.73</v>
      </c>
      <c r="F7302" s="0" t="s">
        <v>1429</v>
      </c>
      <c r="G7302" s="0" t="str">
        <f aca="false">LEFT(B7302,2)</f>
        <v>17</v>
      </c>
      <c r="H7302" s="0" t="str">
        <f aca="false">I7302&amp;"_"&amp;G7302&amp;"_"&amp;F7302</f>
        <v>ButsnudetFroe_17_20190430_DL2018069_EUCSjaelland_koersel1</v>
      </c>
      <c r="I7302" s="61" t="str">
        <f aca="false">MID(RIGHT(B7302,LEN(B7302)-3),1,FIND("_",RIGHT(B7302,LEN(B7302)-3))-1)</f>
        <v>ButsnudetFroe</v>
      </c>
      <c r="J7302" s="61" t="str">
        <f aca="false">TRIM(SUBSTITUTE(RIGHT(B7302,FIND(I7302,B7302)+1),"_",""))</f>
        <v>PosK</v>
      </c>
      <c r="K7302" s="0" t="n">
        <f aca="false">IFERROR(VALUE(SUBSTITUTE(E7302,".",",")),E7302)</f>
        <v>38.73</v>
      </c>
      <c r="L7302" s="61" t="n">
        <f aca="false">IF(J7302="PosK",SUMIFS(K:K,J:J,"PosK",H:H,H7302),"")</f>
        <v>38.73</v>
      </c>
      <c r="M7302" s="61" t="n">
        <f aca="false">IF(J7302="PosK",SUMIFS(K:K,J:J,"NegK",H:H,H7302),"")</f>
        <v>0</v>
      </c>
      <c r="N7302" s="61" t="n">
        <f aca="false">IF(J7302="PosK",SUMIFS(K:K,J:J,"eDNA",H:H,H7302),"")</f>
        <v>0</v>
      </c>
      <c r="P7302" s="62" t="n">
        <f aca="false">IF(K7304="No Ct",0,K7304)</f>
        <v>0</v>
      </c>
      <c r="Q7302" s="62" t="n">
        <f aca="false">IF(K7305="No Ct",0,K7305)</f>
        <v>0</v>
      </c>
      <c r="R7302" s="0" t="str">
        <f aca="false">IF(AND(L7302&gt;0,M7302=0),"Valid","Invalid")</f>
        <v>Valid</v>
      </c>
      <c r="S7302" s="0" t="str">
        <f aca="false">IF(OR(P7302&gt;1,Q7302&gt;1),"Present","Absent")</f>
        <v>Absent</v>
      </c>
      <c r="T7302" s="63" t="str">
        <f aca="false">IF(OR(AND(P7302&gt;1,P7302&lt;41),AND(Q7302&gt;1,Q7302&lt;41)),"Ct&lt;41","Ct&gt;41")</f>
        <v>Ct&gt;41</v>
      </c>
      <c r="U7302" s="0" t="str">
        <f aca="false">I7302</f>
        <v>ButsnudetFroe</v>
      </c>
      <c r="V7302" s="0" t="str">
        <f aca="false">MID(F7302,10,9)</f>
        <v>DL2018069</v>
      </c>
      <c r="W7302" s="64" t="str">
        <f aca="false">V7302&amp;"_"&amp;U7302&amp;"_"&amp;R7302&amp;"_"&amp;S7302&amp;"_"&amp;T7302</f>
        <v>DL2018069_ButsnudetFroe_Valid_Absent_Ct&gt;41</v>
      </c>
    </row>
    <row r="7303" customFormat="false" ht="14.25" hidden="false" customHeight="false" outlineLevel="0" collapsed="false">
      <c r="A7303" s="0" t="s">
        <v>872</v>
      </c>
      <c r="B7303" s="52" t="s">
        <v>997</v>
      </c>
      <c r="C7303" s="52" t="s">
        <v>747</v>
      </c>
      <c r="D7303" s="53" t="n">
        <v>0.1</v>
      </c>
      <c r="E7303" s="53" t="s">
        <v>748</v>
      </c>
      <c r="F7303" s="0" t="s">
        <v>1429</v>
      </c>
      <c r="G7303" s="0" t="str">
        <f aca="false">LEFT(B7303,2)</f>
        <v>17</v>
      </c>
      <c r="H7303" s="0" t="str">
        <f aca="false">I7303&amp;"_"&amp;G7303&amp;"_"&amp;F7303</f>
        <v>ButsnudetFroe_17_20190430_DL2018069_EUCSjaelland_koersel1</v>
      </c>
      <c r="I7303" s="61" t="str">
        <f aca="false">MID(RIGHT(B7303,LEN(B7303)-3),1,FIND("_",RIGHT(B7303,LEN(B7303)-3))-1)</f>
        <v>ButsnudetFroe</v>
      </c>
      <c r="J7303" s="61" t="str">
        <f aca="false">TRIM(SUBSTITUTE(RIGHT(B7303,FIND(I7303,B7303)+1),"_",""))</f>
        <v>NegK</v>
      </c>
      <c r="K7303" s="0" t="str">
        <f aca="false">IFERROR(VALUE(SUBSTITUTE(E7303,".",",")),E7303)</f>
        <v>No Ct</v>
      </c>
      <c r="L7303" s="61" t="str">
        <f aca="false">IF(J7303="PosK",SUMIFS(K:K,J:J,"PosK",H:H,H7303),"")</f>
        <v/>
      </c>
      <c r="M7303" s="61" t="str">
        <f aca="false">IF(J7303="PosK",SUMIFS(K:K,J:J,"NegK",H:H,H7303),"")</f>
        <v/>
      </c>
      <c r="N7303" s="61" t="str">
        <f aca="false">IF(J7303="PosK",SUMIFS(K:K,J:J,"eDNA",H:H,H7303),"")</f>
        <v/>
      </c>
    </row>
    <row r="7304" customFormat="false" ht="14.25" hidden="false" customHeight="false" outlineLevel="0" collapsed="false">
      <c r="A7304" s="0" t="s">
        <v>874</v>
      </c>
      <c r="B7304" s="52" t="s">
        <v>998</v>
      </c>
      <c r="C7304" s="52" t="s">
        <v>751</v>
      </c>
      <c r="D7304" s="53" t="n">
        <v>0.1</v>
      </c>
      <c r="E7304" s="53" t="s">
        <v>748</v>
      </c>
      <c r="F7304" s="0" t="s">
        <v>1429</v>
      </c>
      <c r="G7304" s="0" t="str">
        <f aca="false">LEFT(B7304,2)</f>
        <v>17</v>
      </c>
      <c r="H7304" s="0" t="str">
        <f aca="false">I7304&amp;"_"&amp;G7304&amp;"_"&amp;F7304</f>
        <v>ButsnudetFroe_17_20190430_DL2018069_EUCSjaelland_koersel1</v>
      </c>
      <c r="I7304" s="61" t="str">
        <f aca="false">MID(RIGHT(B7304,LEN(B7304)-3),1,FIND("_",RIGHT(B7304,LEN(B7304)-3))-1)</f>
        <v>ButsnudetFroe</v>
      </c>
      <c r="J7304" s="61" t="str">
        <f aca="false">TRIM(SUBSTITUTE(RIGHT(B7304,FIND(I7304,B7304)+1),"_",""))</f>
        <v>eDNA</v>
      </c>
      <c r="K7304" s="0" t="str">
        <f aca="false">IFERROR(VALUE(SUBSTITUTE(E7304,".",",")),E7304)</f>
        <v>No Ct</v>
      </c>
      <c r="L7304" s="61" t="str">
        <f aca="false">IF(J7304="PosK",SUMIFS(K:K,J:J,"PosK",H:H,H7304),"")</f>
        <v/>
      </c>
      <c r="M7304" s="61" t="str">
        <f aca="false">IF(J7304="PosK",SUMIFS(K:K,J:J,"NegK",H:H,H7304),"")</f>
        <v/>
      </c>
      <c r="N7304" s="61" t="str">
        <f aca="false">IF(J7304="PosK",SUMIFS(K:K,J:J,"eDNA",H:H,H7304),"")</f>
        <v/>
      </c>
      <c r="Q7304" s="62"/>
    </row>
    <row r="7305" customFormat="false" ht="14.25" hidden="false" customHeight="false" outlineLevel="0" collapsed="false">
      <c r="A7305" s="0" t="s">
        <v>876</v>
      </c>
      <c r="B7305" s="52" t="s">
        <v>998</v>
      </c>
      <c r="C7305" s="52" t="s">
        <v>751</v>
      </c>
      <c r="D7305" s="53" t="n">
        <v>0.1</v>
      </c>
      <c r="E7305" s="53" t="s">
        <v>748</v>
      </c>
      <c r="F7305" s="0" t="s">
        <v>1429</v>
      </c>
      <c r="G7305" s="0" t="str">
        <f aca="false">LEFT(B7305,2)</f>
        <v>17</v>
      </c>
      <c r="H7305" s="0" t="str">
        <f aca="false">I7305&amp;"_"&amp;G7305&amp;"_"&amp;F7305</f>
        <v>ButsnudetFroe_17_20190430_DL2018069_EUCSjaelland_koersel1</v>
      </c>
      <c r="I7305" s="61" t="str">
        <f aca="false">MID(RIGHT(B7305,LEN(B7305)-3),1,FIND("_",RIGHT(B7305,LEN(B7305)-3))-1)</f>
        <v>ButsnudetFroe</v>
      </c>
      <c r="J7305" s="61" t="str">
        <f aca="false">TRIM(SUBSTITUTE(RIGHT(B7305,FIND(I7305,B7305)+1),"_",""))</f>
        <v>eDNA</v>
      </c>
      <c r="K7305" s="0" t="str">
        <f aca="false">IFERROR(VALUE(SUBSTITUTE(E7305,".",",")),E7305)</f>
        <v>No Ct</v>
      </c>
      <c r="L7305" s="61" t="str">
        <f aca="false">IF(J7305="PosK",SUMIFS(K:K,J:J,"PosK",H:H,H7305),"")</f>
        <v/>
      </c>
      <c r="M7305" s="61" t="str">
        <f aca="false">IF(J7305="PosK",SUMIFS(K:K,J:J,"NegK",H:H,H7305),"")</f>
        <v/>
      </c>
      <c r="N7305" s="61" t="str">
        <f aca="false">IF(J7305="PosK",SUMIFS(K:K,J:J,"eDNA",H:H,H7305),"")</f>
        <v/>
      </c>
      <c r="P7305" s="62"/>
      <c r="T7305" s="63"/>
      <c r="W7305" s="64"/>
    </row>
    <row r="7306" customFormat="false" ht="14.25" hidden="false" customHeight="false" outlineLevel="0" collapsed="false">
      <c r="A7306" s="0" t="s">
        <v>877</v>
      </c>
      <c r="B7306" s="52" t="s">
        <v>1215</v>
      </c>
      <c r="C7306" s="52" t="s">
        <v>743</v>
      </c>
      <c r="D7306" s="53" t="n">
        <v>0.1</v>
      </c>
      <c r="E7306" s="53" t="n">
        <v>23.54</v>
      </c>
      <c r="F7306" s="0" t="s">
        <v>1429</v>
      </c>
      <c r="G7306" s="0" t="str">
        <f aca="false">LEFT(B7306,2)</f>
        <v>18</v>
      </c>
      <c r="H7306" s="0" t="str">
        <f aca="false">I7306&amp;"_"&amp;G7306&amp;"_"&amp;F7306</f>
        <v>LilleVandsalamander_18_20190430_DL2018069_EUCSjaelland_koersel1</v>
      </c>
      <c r="I7306" s="61" t="str">
        <f aca="false">MID(RIGHT(B7306,LEN(B7306)-3),1,FIND("_",RIGHT(B7306,LEN(B7306)-3))-1)</f>
        <v>LilleVandsalamander</v>
      </c>
      <c r="J7306" s="61" t="str">
        <f aca="false">TRIM(SUBSTITUTE(RIGHT(B7306,FIND(I7306,B7306)+1),"_",""))</f>
        <v>PosK</v>
      </c>
      <c r="K7306" s="0" t="n">
        <f aca="false">IFERROR(VALUE(SUBSTITUTE(E7306,".",",")),E7306)</f>
        <v>23.54</v>
      </c>
      <c r="L7306" s="61" t="n">
        <f aca="false">IF(J7306="PosK",SUMIFS(K:K,J:J,"PosK",H:H,H7306),"")</f>
        <v>23.54</v>
      </c>
      <c r="M7306" s="61" t="n">
        <f aca="false">IF(J7306="PosK",SUMIFS(K:K,J:J,"NegK",H:H,H7306),"")</f>
        <v>0</v>
      </c>
      <c r="N7306" s="61" t="n">
        <f aca="false">IF(J7306="PosK",SUMIFS(K:K,J:J,"eDNA",H:H,H7306),"")</f>
        <v>0</v>
      </c>
      <c r="P7306" s="62" t="n">
        <f aca="false">IF(K7308="No Ct",0,K7308)</f>
        <v>0</v>
      </c>
      <c r="Q7306" s="62" t="n">
        <f aca="false">IF(K7309="No Ct",0,K7309)</f>
        <v>0</v>
      </c>
      <c r="R7306" s="0" t="str">
        <f aca="false">IF(AND(L7306&gt;0,M7306=0),"Valid","Invalid")</f>
        <v>Valid</v>
      </c>
      <c r="S7306" s="0" t="str">
        <f aca="false">IF(OR(P7306&gt;1,Q7306&gt;1),"Present","Absent")</f>
        <v>Absent</v>
      </c>
      <c r="T7306" s="63" t="str">
        <f aca="false">IF(OR(AND(P7306&gt;1,P7306&lt;41),AND(Q7306&gt;1,Q7306&lt;41)),"Ct&lt;41","Ct&gt;41")</f>
        <v>Ct&gt;41</v>
      </c>
      <c r="U7306" s="0" t="str">
        <f aca="false">I7306</f>
        <v>LilleVandsalamander</v>
      </c>
      <c r="V7306" s="0" t="str">
        <f aca="false">MID(F7306,10,9)</f>
        <v>DL2018069</v>
      </c>
      <c r="W7306" s="64" t="str">
        <f aca="false">V7306&amp;"_"&amp;U7306&amp;"_"&amp;R7306&amp;"_"&amp;S7306&amp;"_"&amp;T7306</f>
        <v>DL2018069_LilleVandsalamander_Valid_Absent_Ct&gt;41</v>
      </c>
    </row>
    <row r="7307" customFormat="false" ht="14.25" hidden="false" customHeight="false" outlineLevel="0" collapsed="false">
      <c r="A7307" s="0" t="s">
        <v>879</v>
      </c>
      <c r="B7307" s="52" t="s">
        <v>1216</v>
      </c>
      <c r="C7307" s="52" t="s">
        <v>747</v>
      </c>
      <c r="D7307" s="53" t="n">
        <v>0.1</v>
      </c>
      <c r="E7307" s="53" t="s">
        <v>748</v>
      </c>
      <c r="F7307" s="0" t="s">
        <v>1429</v>
      </c>
      <c r="G7307" s="0" t="str">
        <f aca="false">LEFT(B7307,2)</f>
        <v>18</v>
      </c>
      <c r="H7307" s="0" t="str">
        <f aca="false">I7307&amp;"_"&amp;G7307&amp;"_"&amp;F7307</f>
        <v>LilleVandsalamander_18_20190430_DL2018069_EUCSjaelland_koersel1</v>
      </c>
      <c r="I7307" s="61" t="str">
        <f aca="false">MID(RIGHT(B7307,LEN(B7307)-3),1,FIND("_",RIGHT(B7307,LEN(B7307)-3))-1)</f>
        <v>LilleVandsalamander</v>
      </c>
      <c r="J7307" s="61" t="str">
        <f aca="false">TRIM(SUBSTITUTE(RIGHT(B7307,FIND(I7307,B7307)+1),"_",""))</f>
        <v>NegK</v>
      </c>
      <c r="K7307" s="0" t="str">
        <f aca="false">IFERROR(VALUE(SUBSTITUTE(E7307,".",",")),E7307)</f>
        <v>No Ct</v>
      </c>
      <c r="L7307" s="61" t="str">
        <f aca="false">IF(J7307="PosK",SUMIFS(K:K,J:J,"PosK",H:H,H7307),"")</f>
        <v/>
      </c>
      <c r="M7307" s="61" t="str">
        <f aca="false">IF(J7307="PosK",SUMIFS(K:K,J:J,"NegK",H:H,H7307),"")</f>
        <v/>
      </c>
      <c r="N7307" s="61" t="str">
        <f aca="false">IF(J7307="PosK",SUMIFS(K:K,J:J,"eDNA",H:H,H7307),"")</f>
        <v/>
      </c>
    </row>
    <row r="7308" customFormat="false" ht="14.25" hidden="false" customHeight="false" outlineLevel="0" collapsed="false">
      <c r="A7308" s="0" t="s">
        <v>881</v>
      </c>
      <c r="B7308" s="52" t="s">
        <v>1217</v>
      </c>
      <c r="C7308" s="52" t="s">
        <v>751</v>
      </c>
      <c r="D7308" s="53" t="n">
        <v>0.1</v>
      </c>
      <c r="E7308" s="53" t="s">
        <v>748</v>
      </c>
      <c r="F7308" s="0" t="s">
        <v>1429</v>
      </c>
      <c r="G7308" s="0" t="str">
        <f aca="false">LEFT(B7308,2)</f>
        <v>18</v>
      </c>
      <c r="H7308" s="0" t="str">
        <f aca="false">I7308&amp;"_"&amp;G7308&amp;"_"&amp;F7308</f>
        <v>LilleVandsalamander_18_20190430_DL2018069_EUCSjaelland_koersel1</v>
      </c>
      <c r="I7308" s="61" t="str">
        <f aca="false">MID(RIGHT(B7308,LEN(B7308)-3),1,FIND("_",RIGHT(B7308,LEN(B7308)-3))-1)</f>
        <v>LilleVandsalamander</v>
      </c>
      <c r="J7308" s="61" t="str">
        <f aca="false">TRIM(SUBSTITUTE(RIGHT(B7308,FIND(I7308,B7308)+1),"_",""))</f>
        <v>eDNA</v>
      </c>
      <c r="K7308" s="0" t="str">
        <f aca="false">IFERROR(VALUE(SUBSTITUTE(E7308,".",",")),E7308)</f>
        <v>No Ct</v>
      </c>
      <c r="L7308" s="61" t="str">
        <f aca="false">IF(J7308="PosK",SUMIFS(K:K,J:J,"PosK",H:H,H7308),"")</f>
        <v/>
      </c>
      <c r="M7308" s="61" t="str">
        <f aca="false">IF(J7308="PosK",SUMIFS(K:K,J:J,"NegK",H:H,H7308),"")</f>
        <v/>
      </c>
      <c r="N7308" s="61" t="str">
        <f aca="false">IF(J7308="PosK",SUMIFS(K:K,J:J,"eDNA",H:H,H7308),"")</f>
        <v/>
      </c>
      <c r="Q7308" s="62"/>
    </row>
    <row r="7309" customFormat="false" ht="14.25" hidden="false" customHeight="false" outlineLevel="0" collapsed="false">
      <c r="A7309" s="0" t="s">
        <v>883</v>
      </c>
      <c r="B7309" s="52" t="s">
        <v>1217</v>
      </c>
      <c r="C7309" s="52" t="s">
        <v>751</v>
      </c>
      <c r="D7309" s="53" t="n">
        <v>0.1</v>
      </c>
      <c r="E7309" s="53" t="s">
        <v>748</v>
      </c>
      <c r="F7309" s="0" t="s">
        <v>1429</v>
      </c>
      <c r="G7309" s="0" t="str">
        <f aca="false">LEFT(B7309,2)</f>
        <v>18</v>
      </c>
      <c r="H7309" s="0" t="str">
        <f aca="false">I7309&amp;"_"&amp;G7309&amp;"_"&amp;F7309</f>
        <v>LilleVandsalamander_18_20190430_DL2018069_EUCSjaelland_koersel1</v>
      </c>
      <c r="I7309" s="61" t="str">
        <f aca="false">MID(RIGHT(B7309,LEN(B7309)-3),1,FIND("_",RIGHT(B7309,LEN(B7309)-3))-1)</f>
        <v>LilleVandsalamander</v>
      </c>
      <c r="J7309" s="61" t="str">
        <f aca="false">TRIM(SUBSTITUTE(RIGHT(B7309,FIND(I7309,B7309)+1),"_",""))</f>
        <v>eDNA</v>
      </c>
      <c r="K7309" s="0" t="str">
        <f aca="false">IFERROR(VALUE(SUBSTITUTE(E7309,".",",")),E7309)</f>
        <v>No Ct</v>
      </c>
      <c r="L7309" s="61" t="str">
        <f aca="false">IF(J7309="PosK",SUMIFS(K:K,J:J,"PosK",H:H,H7309),"")</f>
        <v/>
      </c>
      <c r="M7309" s="61" t="str">
        <f aca="false">IF(J7309="PosK",SUMIFS(K:K,J:J,"NegK",H:H,H7309),"")</f>
        <v/>
      </c>
      <c r="N7309" s="61" t="str">
        <f aca="false">IF(J7309="PosK",SUMIFS(K:K,J:J,"eDNA",H:H,H7309),"")</f>
        <v/>
      </c>
      <c r="P7309" s="62"/>
      <c r="T7309" s="63"/>
      <c r="W7309" s="64"/>
    </row>
    <row r="7310" customFormat="false" ht="14.25" hidden="false" customHeight="false" outlineLevel="0" collapsed="false">
      <c r="A7310" s="0" t="s">
        <v>884</v>
      </c>
      <c r="B7310" s="52" t="s">
        <v>1002</v>
      </c>
      <c r="C7310" s="52" t="s">
        <v>743</v>
      </c>
      <c r="D7310" s="53" t="n">
        <v>0.1</v>
      </c>
      <c r="E7310" s="53" t="n">
        <v>37.91</v>
      </c>
      <c r="F7310" s="0" t="s">
        <v>1429</v>
      </c>
      <c r="G7310" s="0" t="str">
        <f aca="false">LEFT(B7310,2)</f>
        <v>19</v>
      </c>
      <c r="H7310" s="0" t="str">
        <f aca="false">I7310&amp;"_"&amp;G7310&amp;"_"&amp;F7310</f>
        <v>LilleVandsalamander_19_20190430_DL2018069_EUCSjaelland_koersel1</v>
      </c>
      <c r="I7310" s="61" t="str">
        <f aca="false">MID(RIGHT(B7310,LEN(B7310)-3),1,FIND("_",RIGHT(B7310,LEN(B7310)-3))-1)</f>
        <v>LilleVandsalamander</v>
      </c>
      <c r="J7310" s="61" t="str">
        <f aca="false">TRIM(SUBSTITUTE(RIGHT(B7310,FIND(I7310,B7310)+1),"_",""))</f>
        <v>PosK</v>
      </c>
      <c r="K7310" s="0" t="n">
        <f aca="false">IFERROR(VALUE(SUBSTITUTE(E7310,".",",")),E7310)</f>
        <v>37.91</v>
      </c>
      <c r="L7310" s="61" t="n">
        <f aca="false">IF(J7310="PosK",SUMIFS(K:K,J:J,"PosK",H:H,H7310),"")</f>
        <v>37.91</v>
      </c>
      <c r="M7310" s="61" t="n">
        <f aca="false">IF(J7310="PosK",SUMIFS(K:K,J:J,"NegK",H:H,H7310),"")</f>
        <v>0</v>
      </c>
      <c r="N7310" s="61" t="n">
        <f aca="false">IF(J7310="PosK",SUMIFS(K:K,J:J,"eDNA",H:H,H7310),"")</f>
        <v>0</v>
      </c>
      <c r="P7310" s="62" t="n">
        <f aca="false">IF(K7312="No Ct",0,K7312)</f>
        <v>0</v>
      </c>
      <c r="Q7310" s="62" t="n">
        <f aca="false">IF(K7313="No Ct",0,K7313)</f>
        <v>0</v>
      </c>
      <c r="R7310" s="0" t="str">
        <f aca="false">IF(AND(L7310&gt;0,M7310=0),"Valid","Invalid")</f>
        <v>Valid</v>
      </c>
      <c r="S7310" s="0" t="str">
        <f aca="false">IF(OR(P7310&gt;1,Q7310&gt;1),"Present","Absent")</f>
        <v>Absent</v>
      </c>
      <c r="T7310" s="63" t="str">
        <f aca="false">IF(OR(AND(P7310&gt;1,P7310&lt;41),AND(Q7310&gt;1,Q7310&lt;41)),"Ct&lt;41","Ct&gt;41")</f>
        <v>Ct&gt;41</v>
      </c>
      <c r="U7310" s="0" t="str">
        <f aca="false">I7310</f>
        <v>LilleVandsalamander</v>
      </c>
      <c r="V7310" s="0" t="str">
        <f aca="false">MID(F7310,10,9)</f>
        <v>DL2018069</v>
      </c>
      <c r="W7310" s="64" t="str">
        <f aca="false">V7310&amp;"_"&amp;U7310&amp;"_"&amp;R7310&amp;"_"&amp;S7310&amp;"_"&amp;T7310</f>
        <v>DL2018069_LilleVandsalamander_Valid_Absent_Ct&gt;41</v>
      </c>
    </row>
    <row r="7311" customFormat="false" ht="14.25" hidden="false" customHeight="false" outlineLevel="0" collapsed="false">
      <c r="A7311" s="0" t="s">
        <v>886</v>
      </c>
      <c r="B7311" s="52" t="s">
        <v>1003</v>
      </c>
      <c r="C7311" s="52" t="s">
        <v>747</v>
      </c>
      <c r="D7311" s="53" t="n">
        <v>0.1</v>
      </c>
      <c r="E7311" s="53" t="s">
        <v>748</v>
      </c>
      <c r="F7311" s="0" t="s">
        <v>1429</v>
      </c>
      <c r="G7311" s="0" t="str">
        <f aca="false">LEFT(B7311,2)</f>
        <v>19</v>
      </c>
      <c r="H7311" s="0" t="str">
        <f aca="false">I7311&amp;"_"&amp;G7311&amp;"_"&amp;F7311</f>
        <v>LilleVandsalamander_19_20190430_DL2018069_EUCSjaelland_koersel1</v>
      </c>
      <c r="I7311" s="61" t="str">
        <f aca="false">MID(RIGHT(B7311,LEN(B7311)-3),1,FIND("_",RIGHT(B7311,LEN(B7311)-3))-1)</f>
        <v>LilleVandsalamander</v>
      </c>
      <c r="J7311" s="61" t="str">
        <f aca="false">TRIM(SUBSTITUTE(RIGHT(B7311,FIND(I7311,B7311)+1),"_",""))</f>
        <v>NegK</v>
      </c>
      <c r="K7311" s="0" t="str">
        <f aca="false">IFERROR(VALUE(SUBSTITUTE(E7311,".",",")),E7311)</f>
        <v>No Ct</v>
      </c>
      <c r="L7311" s="61" t="str">
        <f aca="false">IF(J7311="PosK",SUMIFS(K:K,J:J,"PosK",H:H,H7311),"")</f>
        <v/>
      </c>
      <c r="M7311" s="61" t="str">
        <f aca="false">IF(J7311="PosK",SUMIFS(K:K,J:J,"NegK",H:H,H7311),"")</f>
        <v/>
      </c>
      <c r="N7311" s="61" t="str">
        <f aca="false">IF(J7311="PosK",SUMIFS(K:K,J:J,"eDNA",H:H,H7311),"")</f>
        <v/>
      </c>
    </row>
    <row r="7312" customFormat="false" ht="14.25" hidden="false" customHeight="false" outlineLevel="0" collapsed="false">
      <c r="A7312" s="0" t="s">
        <v>888</v>
      </c>
      <c r="B7312" s="52" t="s">
        <v>1004</v>
      </c>
      <c r="C7312" s="52" t="s">
        <v>751</v>
      </c>
      <c r="D7312" s="53" t="n">
        <v>0.1</v>
      </c>
      <c r="E7312" s="53" t="s">
        <v>748</v>
      </c>
      <c r="F7312" s="0" t="s">
        <v>1429</v>
      </c>
      <c r="G7312" s="0" t="str">
        <f aca="false">LEFT(B7312,2)</f>
        <v>19</v>
      </c>
      <c r="H7312" s="0" t="str">
        <f aca="false">I7312&amp;"_"&amp;G7312&amp;"_"&amp;F7312</f>
        <v>LilleVandsalamander_19_20190430_DL2018069_EUCSjaelland_koersel1</v>
      </c>
      <c r="I7312" s="61" t="str">
        <f aca="false">MID(RIGHT(B7312,LEN(B7312)-3),1,FIND("_",RIGHT(B7312,LEN(B7312)-3))-1)</f>
        <v>LilleVandsalamander</v>
      </c>
      <c r="J7312" s="61" t="str">
        <f aca="false">TRIM(SUBSTITUTE(RIGHT(B7312,FIND(I7312,B7312)+1),"_",""))</f>
        <v>eDNA</v>
      </c>
      <c r="K7312" s="0" t="str">
        <f aca="false">IFERROR(VALUE(SUBSTITUTE(E7312,".",",")),E7312)</f>
        <v>No Ct</v>
      </c>
      <c r="L7312" s="61" t="str">
        <f aca="false">IF(J7312="PosK",SUMIFS(K:K,J:J,"PosK",H:H,H7312),"")</f>
        <v/>
      </c>
      <c r="M7312" s="61" t="str">
        <f aca="false">IF(J7312="PosK",SUMIFS(K:K,J:J,"NegK",H:H,H7312),"")</f>
        <v/>
      </c>
      <c r="N7312" s="61" t="str">
        <f aca="false">IF(J7312="PosK",SUMIFS(K:K,J:J,"eDNA",H:H,H7312),"")</f>
        <v/>
      </c>
      <c r="Q7312" s="62"/>
    </row>
    <row r="7313" customFormat="false" ht="14.25" hidden="false" customHeight="false" outlineLevel="0" collapsed="false">
      <c r="A7313" s="0" t="s">
        <v>890</v>
      </c>
      <c r="B7313" s="52" t="s">
        <v>1004</v>
      </c>
      <c r="C7313" s="52" t="s">
        <v>751</v>
      </c>
      <c r="D7313" s="53" t="n">
        <v>0.1</v>
      </c>
      <c r="E7313" s="53" t="s">
        <v>748</v>
      </c>
      <c r="F7313" s="0" t="s">
        <v>1429</v>
      </c>
      <c r="G7313" s="0" t="str">
        <f aca="false">LEFT(B7313,2)</f>
        <v>19</v>
      </c>
      <c r="H7313" s="0" t="str">
        <f aca="false">I7313&amp;"_"&amp;G7313&amp;"_"&amp;F7313</f>
        <v>LilleVandsalamander_19_20190430_DL2018069_EUCSjaelland_koersel1</v>
      </c>
      <c r="I7313" s="61" t="str">
        <f aca="false">MID(RIGHT(B7313,LEN(B7313)-3),1,FIND("_",RIGHT(B7313,LEN(B7313)-3))-1)</f>
        <v>LilleVandsalamander</v>
      </c>
      <c r="J7313" s="61" t="str">
        <f aca="false">TRIM(SUBSTITUTE(RIGHT(B7313,FIND(I7313,B7313)+1),"_",""))</f>
        <v>eDNA</v>
      </c>
      <c r="K7313" s="0" t="str">
        <f aca="false">IFERROR(VALUE(SUBSTITUTE(E7313,".",",")),E7313)</f>
        <v>No Ct</v>
      </c>
      <c r="L7313" s="61" t="str">
        <f aca="false">IF(J7313="PosK",SUMIFS(K:K,J:J,"PosK",H:H,H7313),"")</f>
        <v/>
      </c>
      <c r="M7313" s="61" t="str">
        <f aca="false">IF(J7313="PosK",SUMIFS(K:K,J:J,"NegK",H:H,H7313),"")</f>
        <v/>
      </c>
      <c r="N7313" s="61" t="str">
        <f aca="false">IF(J7313="PosK",SUMIFS(K:K,J:J,"eDNA",H:H,H7313),"")</f>
        <v/>
      </c>
      <c r="P7313" s="62"/>
      <c r="T7313" s="63"/>
      <c r="W7313" s="64"/>
    </row>
    <row r="7314" customFormat="false" ht="14.25" hidden="false" customHeight="false" outlineLevel="0" collapsed="false">
      <c r="A7314" s="0" t="s">
        <v>891</v>
      </c>
      <c r="B7314" s="52" t="s">
        <v>1218</v>
      </c>
      <c r="C7314" s="52" t="s">
        <v>743</v>
      </c>
      <c r="D7314" s="53" t="n">
        <v>0.1</v>
      </c>
      <c r="E7314" s="53" t="n">
        <v>24.42</v>
      </c>
      <c r="F7314" s="0" t="s">
        <v>1429</v>
      </c>
      <c r="G7314" s="0" t="str">
        <f aca="false">LEFT(B7314,2)</f>
        <v>20</v>
      </c>
      <c r="H7314" s="0" t="str">
        <f aca="false">I7314&amp;"_"&amp;G7314&amp;"_"&amp;F7314</f>
        <v>Skalle_20_20190430_DL2018069_EUCSjaelland_koersel1</v>
      </c>
      <c r="I7314" s="61" t="str">
        <f aca="false">MID(RIGHT(B7314,LEN(B7314)-3),1,FIND("_",RIGHT(B7314,LEN(B7314)-3))-1)</f>
        <v>Skalle</v>
      </c>
      <c r="J7314" s="61" t="str">
        <f aca="false">TRIM(SUBSTITUTE(RIGHT(B7314,FIND(I7314,B7314)+1),"_",""))</f>
        <v>PosK</v>
      </c>
      <c r="K7314" s="0" t="n">
        <f aca="false">IFERROR(VALUE(SUBSTITUTE(E7314,".",",")),E7314)</f>
        <v>24.42</v>
      </c>
      <c r="L7314" s="61" t="n">
        <f aca="false">IF(J7314="PosK",SUMIFS(K:K,J:J,"PosK",H:H,H7314),"")</f>
        <v>24.42</v>
      </c>
      <c r="M7314" s="61" t="n">
        <f aca="false">IF(J7314="PosK",SUMIFS(K:K,J:J,"NegK",H:H,H7314),"")</f>
        <v>0</v>
      </c>
      <c r="N7314" s="61" t="n">
        <f aca="false">IF(J7314="PosK",SUMIFS(K:K,J:J,"eDNA",H:H,H7314),"")</f>
        <v>69.69</v>
      </c>
      <c r="P7314" s="62" t="n">
        <f aca="false">IF(K7316="No Ct",0,K7316)</f>
        <v>35.33</v>
      </c>
      <c r="Q7314" s="62" t="n">
        <f aca="false">IF(K7317="No Ct",0,K7317)</f>
        <v>34.36</v>
      </c>
      <c r="R7314" s="0" t="str">
        <f aca="false">IF(AND(L7314&gt;0,M7314=0),"Valid","Invalid")</f>
        <v>Valid</v>
      </c>
      <c r="S7314" s="0" t="str">
        <f aca="false">IF(OR(P7314&gt;1,Q7314&gt;1),"Present","Absent")</f>
        <v>Present</v>
      </c>
      <c r="T7314" s="63" t="str">
        <f aca="false">IF(OR(AND(P7314&gt;1,P7314&lt;41),AND(Q7314&gt;1,Q7314&lt;41)),"Ct&lt;41","Ct&gt;41")</f>
        <v>Ct&lt;41</v>
      </c>
      <c r="U7314" s="0" t="str">
        <f aca="false">I7314</f>
        <v>Skalle</v>
      </c>
      <c r="V7314" s="0" t="str">
        <f aca="false">MID(F7314,10,9)</f>
        <v>DL2018069</v>
      </c>
      <c r="W7314" s="64" t="str">
        <f aca="false">V7314&amp;"_"&amp;U7314&amp;"_"&amp;R7314&amp;"_"&amp;S7314&amp;"_"&amp;T7314</f>
        <v>DL2018069_Skalle_Valid_Present_Ct&lt;41</v>
      </c>
    </row>
    <row r="7315" customFormat="false" ht="14.25" hidden="false" customHeight="false" outlineLevel="0" collapsed="false">
      <c r="A7315" s="0" t="s">
        <v>893</v>
      </c>
      <c r="B7315" s="52" t="s">
        <v>1219</v>
      </c>
      <c r="C7315" s="52" t="s">
        <v>747</v>
      </c>
      <c r="D7315" s="53" t="n">
        <v>0.1</v>
      </c>
      <c r="E7315" s="53" t="s">
        <v>748</v>
      </c>
      <c r="F7315" s="0" t="s">
        <v>1429</v>
      </c>
      <c r="G7315" s="0" t="str">
        <f aca="false">LEFT(B7315,2)</f>
        <v>20</v>
      </c>
      <c r="H7315" s="0" t="str">
        <f aca="false">I7315&amp;"_"&amp;G7315&amp;"_"&amp;F7315</f>
        <v>Skalle_20_20190430_DL2018069_EUCSjaelland_koersel1</v>
      </c>
      <c r="I7315" s="61" t="str">
        <f aca="false">MID(RIGHT(B7315,LEN(B7315)-3),1,FIND("_",RIGHT(B7315,LEN(B7315)-3))-1)</f>
        <v>Skalle</v>
      </c>
      <c r="J7315" s="61" t="str">
        <f aca="false">TRIM(SUBSTITUTE(RIGHT(B7315,FIND(I7315,B7315)+1),"_",""))</f>
        <v>NegK</v>
      </c>
      <c r="K7315" s="0" t="str">
        <f aca="false">IFERROR(VALUE(SUBSTITUTE(E7315,".",",")),E7315)</f>
        <v>No Ct</v>
      </c>
      <c r="L7315" s="61" t="str">
        <f aca="false">IF(J7315="PosK",SUMIFS(K:K,J:J,"PosK",H:H,H7315),"")</f>
        <v/>
      </c>
      <c r="M7315" s="61" t="str">
        <f aca="false">IF(J7315="PosK",SUMIFS(K:K,J:J,"NegK",H:H,H7315),"")</f>
        <v/>
      </c>
      <c r="N7315" s="61" t="str">
        <f aca="false">IF(J7315="PosK",SUMIFS(K:K,J:J,"eDNA",H:H,H7315),"")</f>
        <v/>
      </c>
    </row>
    <row r="7316" customFormat="false" ht="14.25" hidden="false" customHeight="false" outlineLevel="0" collapsed="false">
      <c r="A7316" s="0" t="s">
        <v>895</v>
      </c>
      <c r="B7316" s="52" t="s">
        <v>1220</v>
      </c>
      <c r="C7316" s="52" t="s">
        <v>751</v>
      </c>
      <c r="D7316" s="53" t="n">
        <v>0.1</v>
      </c>
      <c r="E7316" s="53" t="n">
        <v>35.33</v>
      </c>
      <c r="F7316" s="0" t="s">
        <v>1429</v>
      </c>
      <c r="G7316" s="0" t="str">
        <f aca="false">LEFT(B7316,2)</f>
        <v>20</v>
      </c>
      <c r="H7316" s="0" t="str">
        <f aca="false">I7316&amp;"_"&amp;G7316&amp;"_"&amp;F7316</f>
        <v>Skalle_20_20190430_DL2018069_EUCSjaelland_koersel1</v>
      </c>
      <c r="I7316" s="61" t="str">
        <f aca="false">MID(RIGHT(B7316,LEN(B7316)-3),1,FIND("_",RIGHT(B7316,LEN(B7316)-3))-1)</f>
        <v>Skalle</v>
      </c>
      <c r="J7316" s="61" t="str">
        <f aca="false">TRIM(SUBSTITUTE(RIGHT(B7316,FIND(I7316,B7316)+1),"_",""))</f>
        <v>eDNA</v>
      </c>
      <c r="K7316" s="0" t="n">
        <f aca="false">IFERROR(VALUE(SUBSTITUTE(E7316,".",",")),E7316)</f>
        <v>35.33</v>
      </c>
      <c r="L7316" s="61" t="str">
        <f aca="false">IF(J7316="PosK",SUMIFS(K:K,J:J,"PosK",H:H,H7316),"")</f>
        <v/>
      </c>
      <c r="M7316" s="61" t="str">
        <f aca="false">IF(J7316="PosK",SUMIFS(K:K,J:J,"NegK",H:H,H7316),"")</f>
        <v/>
      </c>
      <c r="N7316" s="61" t="str">
        <f aca="false">IF(J7316="PosK",SUMIFS(K:K,J:J,"eDNA",H:H,H7316),"")</f>
        <v/>
      </c>
      <c r="Q7316" s="62"/>
    </row>
    <row r="7317" customFormat="false" ht="14.25" hidden="false" customHeight="false" outlineLevel="0" collapsed="false">
      <c r="A7317" s="0" t="s">
        <v>897</v>
      </c>
      <c r="B7317" s="52" t="s">
        <v>1220</v>
      </c>
      <c r="C7317" s="52" t="s">
        <v>751</v>
      </c>
      <c r="D7317" s="53" t="n">
        <v>0.1</v>
      </c>
      <c r="E7317" s="53" t="n">
        <v>34.36</v>
      </c>
      <c r="F7317" s="0" t="s">
        <v>1429</v>
      </c>
      <c r="G7317" s="0" t="str">
        <f aca="false">LEFT(B7317,2)</f>
        <v>20</v>
      </c>
      <c r="H7317" s="0" t="str">
        <f aca="false">I7317&amp;"_"&amp;G7317&amp;"_"&amp;F7317</f>
        <v>Skalle_20_20190430_DL2018069_EUCSjaelland_koersel1</v>
      </c>
      <c r="I7317" s="61" t="str">
        <f aca="false">MID(RIGHT(B7317,LEN(B7317)-3),1,FIND("_",RIGHT(B7317,LEN(B7317)-3))-1)</f>
        <v>Skalle</v>
      </c>
      <c r="J7317" s="61" t="str">
        <f aca="false">TRIM(SUBSTITUTE(RIGHT(B7317,FIND(I7317,B7317)+1),"_",""))</f>
        <v>eDNA</v>
      </c>
      <c r="K7317" s="0" t="n">
        <f aca="false">IFERROR(VALUE(SUBSTITUTE(E7317,".",",")),E7317)</f>
        <v>34.36</v>
      </c>
      <c r="L7317" s="61" t="str">
        <f aca="false">IF(J7317="PosK",SUMIFS(K:K,J:J,"PosK",H:H,H7317),"")</f>
        <v/>
      </c>
      <c r="M7317" s="61" t="str">
        <f aca="false">IF(J7317="PosK",SUMIFS(K:K,J:J,"NegK",H:H,H7317),"")</f>
        <v/>
      </c>
      <c r="N7317" s="61" t="str">
        <f aca="false">IF(J7317="PosK",SUMIFS(K:K,J:J,"eDNA",H:H,H7317),"")</f>
        <v/>
      </c>
      <c r="P7317" s="62"/>
      <c r="T7317" s="63"/>
      <c r="W7317" s="64"/>
    </row>
    <row r="7318" customFormat="false" ht="14.25" hidden="false" customHeight="false" outlineLevel="0" collapsed="false">
      <c r="A7318" s="0" t="s">
        <v>898</v>
      </c>
      <c r="B7318" s="52" t="s">
        <v>1008</v>
      </c>
      <c r="C7318" s="52" t="s">
        <v>743</v>
      </c>
      <c r="D7318" s="53" t="n">
        <v>0.1</v>
      </c>
      <c r="E7318" s="53" t="n">
        <v>18.66</v>
      </c>
      <c r="F7318" s="0" t="s">
        <v>1429</v>
      </c>
      <c r="G7318" s="0" t="str">
        <f aca="false">LEFT(B7318,2)</f>
        <v>21</v>
      </c>
      <c r="H7318" s="0" t="str">
        <f aca="false">I7318&amp;"_"&amp;G7318&amp;"_"&amp;F7318</f>
        <v>Skalle_21_20190430_DL2018069_EUCSjaelland_koersel1</v>
      </c>
      <c r="I7318" s="61" t="str">
        <f aca="false">MID(RIGHT(B7318,LEN(B7318)-3),1,FIND("_",RIGHT(B7318,LEN(B7318)-3))-1)</f>
        <v>Skalle</v>
      </c>
      <c r="J7318" s="61" t="str">
        <f aca="false">TRIM(SUBSTITUTE(RIGHT(B7318,FIND(I7318,B7318)+1),"_",""))</f>
        <v>PosK</v>
      </c>
      <c r="K7318" s="0" t="n">
        <f aca="false">IFERROR(VALUE(SUBSTITUTE(E7318,".",",")),E7318)</f>
        <v>18.66</v>
      </c>
      <c r="L7318" s="61" t="n">
        <f aca="false">IF(J7318="PosK",SUMIFS(K:K,J:J,"PosK",H:H,H7318),"")</f>
        <v>18.66</v>
      </c>
      <c r="M7318" s="61" t="n">
        <f aca="false">IF(J7318="PosK",SUMIFS(K:K,J:J,"NegK",H:H,H7318),"")</f>
        <v>0</v>
      </c>
      <c r="N7318" s="61" t="n">
        <f aca="false">IF(J7318="PosK",SUMIFS(K:K,J:J,"eDNA",H:H,H7318),"")</f>
        <v>72.11</v>
      </c>
      <c r="P7318" s="62" t="n">
        <f aca="false">IF(K7320="No Ct",0,K7320)</f>
        <v>38.5</v>
      </c>
      <c r="Q7318" s="62" t="n">
        <f aca="false">IF(K7321="No Ct",0,K7321)</f>
        <v>33.61</v>
      </c>
      <c r="R7318" s="0" t="str">
        <f aca="false">IF(AND(L7318&gt;0,M7318=0),"Valid","Invalid")</f>
        <v>Valid</v>
      </c>
      <c r="S7318" s="0" t="str">
        <f aca="false">IF(OR(P7318&gt;1,Q7318&gt;1),"Present","Absent")</f>
        <v>Present</v>
      </c>
      <c r="T7318" s="63" t="str">
        <f aca="false">IF(OR(AND(P7318&gt;1,P7318&lt;41),AND(Q7318&gt;1,Q7318&lt;41)),"Ct&lt;41","Ct&gt;41")</f>
        <v>Ct&lt;41</v>
      </c>
      <c r="U7318" s="0" t="str">
        <f aca="false">I7318</f>
        <v>Skalle</v>
      </c>
      <c r="V7318" s="0" t="str">
        <f aca="false">MID(F7318,10,9)</f>
        <v>DL2018069</v>
      </c>
      <c r="W7318" s="64" t="str">
        <f aca="false">V7318&amp;"_"&amp;U7318&amp;"_"&amp;R7318&amp;"_"&amp;S7318&amp;"_"&amp;T7318</f>
        <v>DL2018069_Skalle_Valid_Present_Ct&lt;41</v>
      </c>
    </row>
    <row r="7319" customFormat="false" ht="14.25" hidden="false" customHeight="false" outlineLevel="0" collapsed="false">
      <c r="A7319" s="0" t="s">
        <v>900</v>
      </c>
      <c r="B7319" s="52" t="s">
        <v>1009</v>
      </c>
      <c r="C7319" s="52" t="s">
        <v>747</v>
      </c>
      <c r="D7319" s="53" t="n">
        <v>0.1</v>
      </c>
      <c r="E7319" s="53" t="s">
        <v>748</v>
      </c>
      <c r="F7319" s="0" t="s">
        <v>1429</v>
      </c>
      <c r="G7319" s="0" t="str">
        <f aca="false">LEFT(B7319,2)</f>
        <v>21</v>
      </c>
      <c r="H7319" s="0" t="str">
        <f aca="false">I7319&amp;"_"&amp;G7319&amp;"_"&amp;F7319</f>
        <v>Skalle_21_20190430_DL2018069_EUCSjaelland_koersel1</v>
      </c>
      <c r="I7319" s="61" t="str">
        <f aca="false">MID(RIGHT(B7319,LEN(B7319)-3),1,FIND("_",RIGHT(B7319,LEN(B7319)-3))-1)</f>
        <v>Skalle</v>
      </c>
      <c r="J7319" s="61" t="str">
        <f aca="false">TRIM(SUBSTITUTE(RIGHT(B7319,FIND(I7319,B7319)+1),"_",""))</f>
        <v>NegK</v>
      </c>
      <c r="K7319" s="0" t="str">
        <f aca="false">IFERROR(VALUE(SUBSTITUTE(E7319,".",",")),E7319)</f>
        <v>No Ct</v>
      </c>
      <c r="L7319" s="61" t="str">
        <f aca="false">IF(J7319="PosK",SUMIFS(K:K,J:J,"PosK",H:H,H7319),"")</f>
        <v/>
      </c>
      <c r="M7319" s="61" t="str">
        <f aca="false">IF(J7319="PosK",SUMIFS(K:K,J:J,"NegK",H:H,H7319),"")</f>
        <v/>
      </c>
      <c r="N7319" s="61" t="str">
        <f aca="false">IF(J7319="PosK",SUMIFS(K:K,J:J,"eDNA",H:H,H7319),"")</f>
        <v/>
      </c>
    </row>
    <row r="7320" customFormat="false" ht="14.25" hidden="false" customHeight="false" outlineLevel="0" collapsed="false">
      <c r="A7320" s="0" t="s">
        <v>902</v>
      </c>
      <c r="B7320" s="52" t="s">
        <v>1010</v>
      </c>
      <c r="C7320" s="52" t="s">
        <v>751</v>
      </c>
      <c r="D7320" s="53" t="n">
        <v>0.1</v>
      </c>
      <c r="E7320" s="53" t="n">
        <v>38.5</v>
      </c>
      <c r="F7320" s="0" t="s">
        <v>1429</v>
      </c>
      <c r="G7320" s="0" t="str">
        <f aca="false">LEFT(B7320,2)</f>
        <v>21</v>
      </c>
      <c r="H7320" s="0" t="str">
        <f aca="false">I7320&amp;"_"&amp;G7320&amp;"_"&amp;F7320</f>
        <v>Skalle_21_20190430_DL2018069_EUCSjaelland_koersel1</v>
      </c>
      <c r="I7320" s="61" t="str">
        <f aca="false">MID(RIGHT(B7320,LEN(B7320)-3),1,FIND("_",RIGHT(B7320,LEN(B7320)-3))-1)</f>
        <v>Skalle</v>
      </c>
      <c r="J7320" s="61" t="str">
        <f aca="false">TRIM(SUBSTITUTE(RIGHT(B7320,FIND(I7320,B7320)+1),"_",""))</f>
        <v>eDNA</v>
      </c>
      <c r="K7320" s="0" t="n">
        <f aca="false">IFERROR(VALUE(SUBSTITUTE(E7320,".",",")),E7320)</f>
        <v>38.5</v>
      </c>
      <c r="L7320" s="61" t="str">
        <f aca="false">IF(J7320="PosK",SUMIFS(K:K,J:J,"PosK",H:H,H7320),"")</f>
        <v/>
      </c>
      <c r="M7320" s="61" t="str">
        <f aca="false">IF(J7320="PosK",SUMIFS(K:K,J:J,"NegK",H:H,H7320),"")</f>
        <v/>
      </c>
      <c r="N7320" s="61" t="str">
        <f aca="false">IF(J7320="PosK",SUMIFS(K:K,J:J,"eDNA",H:H,H7320),"")</f>
        <v/>
      </c>
      <c r="Q7320" s="62"/>
    </row>
    <row r="7321" customFormat="false" ht="14.25" hidden="false" customHeight="false" outlineLevel="0" collapsed="false">
      <c r="A7321" s="0" t="s">
        <v>904</v>
      </c>
      <c r="B7321" s="52" t="s">
        <v>1010</v>
      </c>
      <c r="C7321" s="52" t="s">
        <v>751</v>
      </c>
      <c r="D7321" s="53" t="n">
        <v>0.1</v>
      </c>
      <c r="E7321" s="53" t="n">
        <v>33.61</v>
      </c>
      <c r="F7321" s="0" t="s">
        <v>1429</v>
      </c>
      <c r="G7321" s="0" t="str">
        <f aca="false">LEFT(B7321,2)</f>
        <v>21</v>
      </c>
      <c r="H7321" s="0" t="str">
        <f aca="false">I7321&amp;"_"&amp;G7321&amp;"_"&amp;F7321</f>
        <v>Skalle_21_20190430_DL2018069_EUCSjaelland_koersel1</v>
      </c>
      <c r="I7321" s="61" t="str">
        <f aca="false">MID(RIGHT(B7321,LEN(B7321)-3),1,FIND("_",RIGHT(B7321,LEN(B7321)-3))-1)</f>
        <v>Skalle</v>
      </c>
      <c r="J7321" s="61" t="str">
        <f aca="false">TRIM(SUBSTITUTE(RIGHT(B7321,FIND(I7321,B7321)+1),"_",""))</f>
        <v>eDNA</v>
      </c>
      <c r="K7321" s="0" t="n">
        <f aca="false">IFERROR(VALUE(SUBSTITUTE(E7321,".",",")),E7321)</f>
        <v>33.61</v>
      </c>
      <c r="L7321" s="61" t="str">
        <f aca="false">IF(J7321="PosK",SUMIFS(K:K,J:J,"PosK",H:H,H7321),"")</f>
        <v/>
      </c>
      <c r="M7321" s="61" t="str">
        <f aca="false">IF(J7321="PosK",SUMIFS(K:K,J:J,"NegK",H:H,H7321),"")</f>
        <v/>
      </c>
      <c r="N7321" s="61" t="str">
        <f aca="false">IF(J7321="PosK",SUMIFS(K:K,J:J,"eDNA",H:H,H7321),"")</f>
        <v/>
      </c>
      <c r="P7321" s="62"/>
      <c r="T7321" s="63"/>
      <c r="W7321" s="64"/>
    </row>
    <row r="7322" customFormat="false" ht="14.25" hidden="false" customHeight="false" outlineLevel="0" collapsed="false">
      <c r="A7322" s="0" t="s">
        <v>905</v>
      </c>
      <c r="B7322" s="52" t="s">
        <v>1221</v>
      </c>
      <c r="C7322" s="52" t="s">
        <v>743</v>
      </c>
      <c r="D7322" s="53" t="n">
        <v>0.1</v>
      </c>
      <c r="E7322" s="53" t="n">
        <v>32.56</v>
      </c>
      <c r="F7322" s="0" t="s">
        <v>1429</v>
      </c>
      <c r="G7322" s="0" t="str">
        <f aca="false">LEFT(B7322,2)</f>
        <v>22</v>
      </c>
      <c r="H7322" s="0" t="str">
        <f aca="false">I7322&amp;"_"&amp;G7322&amp;"_"&amp;F7322</f>
        <v>Karusse_22_20190430_DL2018069_EUCSjaelland_koersel1</v>
      </c>
      <c r="I7322" s="61" t="str">
        <f aca="false">MID(RIGHT(B7322,LEN(B7322)-3),1,FIND("_",RIGHT(B7322,LEN(B7322)-3))-1)</f>
        <v>Karusse</v>
      </c>
      <c r="J7322" s="61" t="str">
        <f aca="false">TRIM(SUBSTITUTE(RIGHT(B7322,FIND(I7322,B7322)+1),"_",""))</f>
        <v>PosK</v>
      </c>
      <c r="K7322" s="0" t="n">
        <f aca="false">IFERROR(VALUE(SUBSTITUTE(E7322,".",",")),E7322)</f>
        <v>32.56</v>
      </c>
      <c r="L7322" s="61" t="n">
        <f aca="false">IF(J7322="PosK",SUMIFS(K:K,J:J,"PosK",H:H,H7322),"")</f>
        <v>32.56</v>
      </c>
      <c r="M7322" s="61" t="n">
        <f aca="false">IF(J7322="PosK",SUMIFS(K:K,J:J,"NegK",H:H,H7322),"")</f>
        <v>0</v>
      </c>
      <c r="N7322" s="61" t="n">
        <f aca="false">IF(J7322="PosK",SUMIFS(K:K,J:J,"eDNA",H:H,H7322),"")</f>
        <v>0</v>
      </c>
      <c r="P7322" s="62" t="n">
        <f aca="false">IF(K7324="No Ct",0,K7324)</f>
        <v>0</v>
      </c>
      <c r="Q7322" s="62" t="n">
        <f aca="false">IF(K7325="No Ct",0,K7325)</f>
        <v>0</v>
      </c>
      <c r="R7322" s="0" t="str">
        <f aca="false">IF(AND(L7322&gt;0,M7322=0),"Valid","Invalid")</f>
        <v>Valid</v>
      </c>
      <c r="S7322" s="0" t="str">
        <f aca="false">IF(OR(P7322&gt;1,Q7322&gt;1),"Present","Absent")</f>
        <v>Absent</v>
      </c>
      <c r="T7322" s="63" t="str">
        <f aca="false">IF(OR(AND(P7322&gt;1,P7322&lt;41),AND(Q7322&gt;1,Q7322&lt;41)),"Ct&lt;41","Ct&gt;41")</f>
        <v>Ct&gt;41</v>
      </c>
      <c r="U7322" s="0" t="str">
        <f aca="false">I7322</f>
        <v>Karusse</v>
      </c>
      <c r="V7322" s="0" t="str">
        <f aca="false">MID(F7322,10,9)</f>
        <v>DL2018069</v>
      </c>
      <c r="W7322" s="64" t="str">
        <f aca="false">V7322&amp;"_"&amp;U7322&amp;"_"&amp;R7322&amp;"_"&amp;S7322&amp;"_"&amp;T7322</f>
        <v>DL2018069_Karusse_Valid_Absent_Ct&gt;41</v>
      </c>
    </row>
    <row r="7323" customFormat="false" ht="14.25" hidden="false" customHeight="false" outlineLevel="0" collapsed="false">
      <c r="A7323" s="0" t="s">
        <v>907</v>
      </c>
      <c r="B7323" s="52" t="s">
        <v>1222</v>
      </c>
      <c r="C7323" s="52" t="s">
        <v>747</v>
      </c>
      <c r="D7323" s="53" t="n">
        <v>0.1</v>
      </c>
      <c r="E7323" s="53" t="s">
        <v>748</v>
      </c>
      <c r="F7323" s="0" t="s">
        <v>1429</v>
      </c>
      <c r="G7323" s="0" t="str">
        <f aca="false">LEFT(B7323,2)</f>
        <v>22</v>
      </c>
      <c r="H7323" s="0" t="str">
        <f aca="false">I7323&amp;"_"&amp;G7323&amp;"_"&amp;F7323</f>
        <v>Karusse_22_20190430_DL2018069_EUCSjaelland_koersel1</v>
      </c>
      <c r="I7323" s="61" t="str">
        <f aca="false">MID(RIGHT(B7323,LEN(B7323)-3),1,FIND("_",RIGHT(B7323,LEN(B7323)-3))-1)</f>
        <v>Karusse</v>
      </c>
      <c r="J7323" s="61" t="str">
        <f aca="false">TRIM(SUBSTITUTE(RIGHT(B7323,FIND(I7323,B7323)+1),"_",""))</f>
        <v>NegK</v>
      </c>
      <c r="K7323" s="0" t="str">
        <f aca="false">IFERROR(VALUE(SUBSTITUTE(E7323,".",",")),E7323)</f>
        <v>No Ct</v>
      </c>
      <c r="L7323" s="61" t="str">
        <f aca="false">IF(J7323="PosK",SUMIFS(K:K,J:J,"PosK",H:H,H7323),"")</f>
        <v/>
      </c>
      <c r="M7323" s="61" t="str">
        <f aca="false">IF(J7323="PosK",SUMIFS(K:K,J:J,"NegK",H:H,H7323),"")</f>
        <v/>
      </c>
      <c r="N7323" s="61" t="str">
        <f aca="false">IF(J7323="PosK",SUMIFS(K:K,J:J,"eDNA",H:H,H7323),"")</f>
        <v/>
      </c>
    </row>
    <row r="7324" customFormat="false" ht="14.25" hidden="false" customHeight="false" outlineLevel="0" collapsed="false">
      <c r="A7324" s="0" t="s">
        <v>909</v>
      </c>
      <c r="B7324" s="52" t="s">
        <v>1223</v>
      </c>
      <c r="C7324" s="52" t="s">
        <v>751</v>
      </c>
      <c r="D7324" s="53" t="n">
        <v>0.1</v>
      </c>
      <c r="E7324" s="53" t="s">
        <v>748</v>
      </c>
      <c r="F7324" s="0" t="s">
        <v>1429</v>
      </c>
      <c r="G7324" s="0" t="str">
        <f aca="false">LEFT(B7324,2)</f>
        <v>22</v>
      </c>
      <c r="H7324" s="0" t="str">
        <f aca="false">I7324&amp;"_"&amp;G7324&amp;"_"&amp;F7324</f>
        <v>Karusse_22_20190430_DL2018069_EUCSjaelland_koersel1</v>
      </c>
      <c r="I7324" s="61" t="str">
        <f aca="false">MID(RIGHT(B7324,LEN(B7324)-3),1,FIND("_",RIGHT(B7324,LEN(B7324)-3))-1)</f>
        <v>Karusse</v>
      </c>
      <c r="J7324" s="61" t="str">
        <f aca="false">TRIM(SUBSTITUTE(RIGHT(B7324,FIND(I7324,B7324)+1),"_",""))</f>
        <v>eDNA</v>
      </c>
      <c r="K7324" s="0" t="str">
        <f aca="false">IFERROR(VALUE(SUBSTITUTE(E7324,".",",")),E7324)</f>
        <v>No Ct</v>
      </c>
      <c r="L7324" s="61" t="str">
        <f aca="false">IF(J7324="PosK",SUMIFS(K:K,J:J,"PosK",H:H,H7324),"")</f>
        <v/>
      </c>
      <c r="M7324" s="61" t="str">
        <f aca="false">IF(J7324="PosK",SUMIFS(K:K,J:J,"NegK",H:H,H7324),"")</f>
        <v/>
      </c>
      <c r="N7324" s="61" t="str">
        <f aca="false">IF(J7324="PosK",SUMIFS(K:K,J:J,"eDNA",H:H,H7324),"")</f>
        <v/>
      </c>
      <c r="Q7324" s="62"/>
    </row>
    <row r="7325" customFormat="false" ht="14.25" hidden="false" customHeight="false" outlineLevel="0" collapsed="false">
      <c r="A7325" s="0" t="s">
        <v>911</v>
      </c>
      <c r="B7325" s="52" t="s">
        <v>1223</v>
      </c>
      <c r="C7325" s="52" t="s">
        <v>751</v>
      </c>
      <c r="D7325" s="53" t="n">
        <v>0.1</v>
      </c>
      <c r="E7325" s="53" t="s">
        <v>748</v>
      </c>
      <c r="F7325" s="0" t="s">
        <v>1429</v>
      </c>
      <c r="G7325" s="0" t="str">
        <f aca="false">LEFT(B7325,2)</f>
        <v>22</v>
      </c>
      <c r="H7325" s="0" t="str">
        <f aca="false">I7325&amp;"_"&amp;G7325&amp;"_"&amp;F7325</f>
        <v>Karusse_22_20190430_DL2018069_EUCSjaelland_koersel1</v>
      </c>
      <c r="I7325" s="61" t="str">
        <f aca="false">MID(RIGHT(B7325,LEN(B7325)-3),1,FIND("_",RIGHT(B7325,LEN(B7325)-3))-1)</f>
        <v>Karusse</v>
      </c>
      <c r="J7325" s="61" t="str">
        <f aca="false">TRIM(SUBSTITUTE(RIGHT(B7325,FIND(I7325,B7325)+1),"_",""))</f>
        <v>eDNA</v>
      </c>
      <c r="K7325" s="0" t="str">
        <f aca="false">IFERROR(VALUE(SUBSTITUTE(E7325,".",",")),E7325)</f>
        <v>No Ct</v>
      </c>
      <c r="L7325" s="61" t="str">
        <f aca="false">IF(J7325="PosK",SUMIFS(K:K,J:J,"PosK",H:H,H7325),"")</f>
        <v/>
      </c>
      <c r="M7325" s="61" t="str">
        <f aca="false">IF(J7325="PosK",SUMIFS(K:K,J:J,"NegK",H:H,H7325),"")</f>
        <v/>
      </c>
      <c r="N7325" s="61" t="str">
        <f aca="false">IF(J7325="PosK",SUMIFS(K:K,J:J,"eDNA",H:H,H7325),"")</f>
        <v/>
      </c>
      <c r="P7325" s="62"/>
      <c r="T7325" s="63"/>
      <c r="W7325" s="64"/>
    </row>
    <row r="7326" customFormat="false" ht="14.25" hidden="false" customHeight="false" outlineLevel="0" collapsed="false">
      <c r="A7326" s="0" t="s">
        <v>912</v>
      </c>
      <c r="B7326" s="52" t="s">
        <v>1014</v>
      </c>
      <c r="C7326" s="52" t="s">
        <v>743</v>
      </c>
      <c r="D7326" s="53" t="n">
        <v>0.1</v>
      </c>
      <c r="E7326" s="53" t="s">
        <v>748</v>
      </c>
      <c r="F7326" s="0" t="s">
        <v>1429</v>
      </c>
      <c r="G7326" s="0" t="str">
        <f aca="false">LEFT(B7326,2)</f>
        <v>23</v>
      </c>
      <c r="H7326" s="0" t="str">
        <f aca="false">I7326&amp;"_"&amp;G7326&amp;"_"&amp;F7326</f>
        <v>Karusse_23_20190430_DL2018069_EUCSjaelland_koersel1</v>
      </c>
      <c r="I7326" s="61" t="str">
        <f aca="false">MID(RIGHT(B7326,LEN(B7326)-3),1,FIND("_",RIGHT(B7326,LEN(B7326)-3))-1)</f>
        <v>Karusse</v>
      </c>
      <c r="J7326" s="61" t="str">
        <f aca="false">TRIM(SUBSTITUTE(RIGHT(B7326,FIND(I7326,B7326)+1),"_",""))</f>
        <v>PosK</v>
      </c>
      <c r="K7326" s="0" t="str">
        <f aca="false">IFERROR(VALUE(SUBSTITUTE(E7326,".",",")),E7326)</f>
        <v>No Ct</v>
      </c>
      <c r="L7326" s="61" t="n">
        <f aca="false">IF(J7326="PosK",SUMIFS(K:K,J:J,"PosK",H:H,H7326),"")</f>
        <v>0</v>
      </c>
      <c r="M7326" s="61" t="n">
        <f aca="false">IF(J7326="PosK",SUMIFS(K:K,J:J,"NegK",H:H,H7326),"")</f>
        <v>0</v>
      </c>
      <c r="N7326" s="61" t="n">
        <f aca="false">IF(J7326="PosK",SUMIFS(K:K,J:J,"eDNA",H:H,H7326),"")</f>
        <v>0</v>
      </c>
      <c r="P7326" s="62" t="n">
        <f aca="false">IF(K7328="No Ct",0,K7328)</f>
        <v>0</v>
      </c>
      <c r="Q7326" s="62" t="n">
        <f aca="false">IF(K7329="No Ct",0,K7329)</f>
        <v>0</v>
      </c>
      <c r="R7326" s="0" t="str">
        <f aca="false">IF(AND(L7326&gt;0,M7326=0),"Valid","Invalid")</f>
        <v>Invalid</v>
      </c>
      <c r="S7326" s="0" t="str">
        <f aca="false">IF(OR(P7326&gt;1,Q7326&gt;1),"Present","Absent")</f>
        <v>Absent</v>
      </c>
      <c r="T7326" s="63" t="str">
        <f aca="false">IF(OR(AND(P7326&gt;1,P7326&lt;41),AND(Q7326&gt;1,Q7326&lt;41)),"Ct&lt;41","Ct&gt;41")</f>
        <v>Ct&gt;41</v>
      </c>
      <c r="U7326" s="0" t="str">
        <f aca="false">I7326</f>
        <v>Karusse</v>
      </c>
      <c r="V7326" s="0" t="str">
        <f aca="false">MID(F7326,10,9)</f>
        <v>DL2018069</v>
      </c>
      <c r="W7326" s="64" t="str">
        <f aca="false">V7326&amp;"_"&amp;U7326&amp;"_"&amp;R7326&amp;"_"&amp;S7326&amp;"_"&amp;T7326</f>
        <v>DL2018069_Karusse_Invalid_Absent_Ct&gt;41</v>
      </c>
    </row>
    <row r="7327" customFormat="false" ht="14.25" hidden="false" customHeight="false" outlineLevel="0" collapsed="false">
      <c r="A7327" s="0" t="s">
        <v>914</v>
      </c>
      <c r="B7327" s="52" t="s">
        <v>1015</v>
      </c>
      <c r="C7327" s="52" t="s">
        <v>747</v>
      </c>
      <c r="D7327" s="53" t="n">
        <v>0.1</v>
      </c>
      <c r="E7327" s="53" t="s">
        <v>748</v>
      </c>
      <c r="F7327" s="0" t="s">
        <v>1429</v>
      </c>
      <c r="G7327" s="0" t="str">
        <f aca="false">LEFT(B7327,2)</f>
        <v>23</v>
      </c>
      <c r="H7327" s="0" t="str">
        <f aca="false">I7327&amp;"_"&amp;G7327&amp;"_"&amp;F7327</f>
        <v>Karusse_23_20190430_DL2018069_EUCSjaelland_koersel1</v>
      </c>
      <c r="I7327" s="61" t="str">
        <f aca="false">MID(RIGHT(B7327,LEN(B7327)-3),1,FIND("_",RIGHT(B7327,LEN(B7327)-3))-1)</f>
        <v>Karusse</v>
      </c>
      <c r="J7327" s="61" t="str">
        <f aca="false">TRIM(SUBSTITUTE(RIGHT(B7327,FIND(I7327,B7327)+1),"_",""))</f>
        <v>NegK</v>
      </c>
      <c r="K7327" s="0" t="str">
        <f aca="false">IFERROR(VALUE(SUBSTITUTE(E7327,".",",")),E7327)</f>
        <v>No Ct</v>
      </c>
      <c r="L7327" s="61" t="str">
        <f aca="false">IF(J7327="PosK",SUMIFS(K:K,J:J,"PosK",H:H,H7327),"")</f>
        <v/>
      </c>
      <c r="M7327" s="61" t="str">
        <f aca="false">IF(J7327="PosK",SUMIFS(K:K,J:J,"NegK",H:H,H7327),"")</f>
        <v/>
      </c>
      <c r="N7327" s="61" t="str">
        <f aca="false">IF(J7327="PosK",SUMIFS(K:K,J:J,"eDNA",H:H,H7327),"")</f>
        <v/>
      </c>
    </row>
    <row r="7328" customFormat="false" ht="14.25" hidden="false" customHeight="false" outlineLevel="0" collapsed="false">
      <c r="A7328" s="0" t="s">
        <v>916</v>
      </c>
      <c r="B7328" s="52" t="s">
        <v>1016</v>
      </c>
      <c r="C7328" s="52" t="s">
        <v>751</v>
      </c>
      <c r="D7328" s="53" t="n">
        <v>0.1</v>
      </c>
      <c r="E7328" s="53" t="s">
        <v>748</v>
      </c>
      <c r="F7328" s="0" t="s">
        <v>1429</v>
      </c>
      <c r="G7328" s="0" t="str">
        <f aca="false">LEFT(B7328,2)</f>
        <v>23</v>
      </c>
      <c r="H7328" s="0" t="str">
        <f aca="false">I7328&amp;"_"&amp;G7328&amp;"_"&amp;F7328</f>
        <v>Karusse_23_20190430_DL2018069_EUCSjaelland_koersel1</v>
      </c>
      <c r="I7328" s="61" t="str">
        <f aca="false">MID(RIGHT(B7328,LEN(B7328)-3),1,FIND("_",RIGHT(B7328,LEN(B7328)-3))-1)</f>
        <v>Karusse</v>
      </c>
      <c r="J7328" s="61" t="str">
        <f aca="false">TRIM(SUBSTITUTE(RIGHT(B7328,FIND(I7328,B7328)+1),"_",""))</f>
        <v>eDNA</v>
      </c>
      <c r="K7328" s="0" t="str">
        <f aca="false">IFERROR(VALUE(SUBSTITUTE(E7328,".",",")),E7328)</f>
        <v>No Ct</v>
      </c>
      <c r="L7328" s="61" t="str">
        <f aca="false">IF(J7328="PosK",SUMIFS(K:K,J:J,"PosK",H:H,H7328),"")</f>
        <v/>
      </c>
      <c r="M7328" s="61" t="str">
        <f aca="false">IF(J7328="PosK",SUMIFS(K:K,J:J,"NegK",H:H,H7328),"")</f>
        <v/>
      </c>
      <c r="N7328" s="61" t="str">
        <f aca="false">IF(J7328="PosK",SUMIFS(K:K,J:J,"eDNA",H:H,H7328),"")</f>
        <v/>
      </c>
      <c r="Q7328" s="62"/>
    </row>
    <row r="7329" customFormat="false" ht="14.25" hidden="false" customHeight="false" outlineLevel="0" collapsed="false">
      <c r="A7329" s="0" t="s">
        <v>918</v>
      </c>
      <c r="B7329" s="52" t="s">
        <v>1016</v>
      </c>
      <c r="C7329" s="52" t="s">
        <v>751</v>
      </c>
      <c r="D7329" s="53" t="n">
        <v>0.1</v>
      </c>
      <c r="E7329" s="53" t="s">
        <v>748</v>
      </c>
      <c r="F7329" s="0" t="s">
        <v>1429</v>
      </c>
      <c r="G7329" s="0" t="str">
        <f aca="false">LEFT(B7329,2)</f>
        <v>23</v>
      </c>
      <c r="H7329" s="0" t="str">
        <f aca="false">I7329&amp;"_"&amp;G7329&amp;"_"&amp;F7329</f>
        <v>Karusse_23_20190430_DL2018069_EUCSjaelland_koersel1</v>
      </c>
      <c r="I7329" s="61" t="str">
        <f aca="false">MID(RIGHT(B7329,LEN(B7329)-3),1,FIND("_",RIGHT(B7329,LEN(B7329)-3))-1)</f>
        <v>Karusse</v>
      </c>
      <c r="J7329" s="61" t="str">
        <f aca="false">TRIM(SUBSTITUTE(RIGHT(B7329,FIND(I7329,B7329)+1),"_",""))</f>
        <v>eDNA</v>
      </c>
      <c r="K7329" s="0" t="str">
        <f aca="false">IFERROR(VALUE(SUBSTITUTE(E7329,".",",")),E7329)</f>
        <v>No Ct</v>
      </c>
      <c r="L7329" s="61" t="str">
        <f aca="false">IF(J7329="PosK",SUMIFS(K:K,J:J,"PosK",H:H,H7329),"")</f>
        <v/>
      </c>
      <c r="M7329" s="61" t="str">
        <f aca="false">IF(J7329="PosK",SUMIFS(K:K,J:J,"NegK",H:H,H7329),"")</f>
        <v/>
      </c>
      <c r="N7329" s="61" t="str">
        <f aca="false">IF(J7329="PosK",SUMIFS(K:K,J:J,"eDNA",H:H,H7329),"")</f>
        <v/>
      </c>
      <c r="P7329" s="62"/>
      <c r="T7329" s="63"/>
      <c r="W7329" s="64"/>
    </row>
    <row r="7330" customFormat="false" ht="14.25" hidden="false" customHeight="false" outlineLevel="0" collapsed="false">
      <c r="A7330" s="0" t="s">
        <v>919</v>
      </c>
      <c r="B7330" s="52" t="s">
        <v>1224</v>
      </c>
      <c r="C7330" s="52" t="s">
        <v>743</v>
      </c>
      <c r="D7330" s="53" t="n">
        <v>0.1</v>
      </c>
      <c r="E7330" s="53" t="n">
        <v>31.19</v>
      </c>
      <c r="F7330" s="0" t="s">
        <v>1429</v>
      </c>
      <c r="G7330" s="0" t="str">
        <f aca="false">LEFT(B7330,2)</f>
        <v>24</v>
      </c>
      <c r="H7330" s="0" t="str">
        <f aca="false">I7330&amp;"_"&amp;G7330&amp;"_"&amp;F7330</f>
        <v>Soelvkarusse_24_20190430_DL2018069_EUCSjaelland_koersel1</v>
      </c>
      <c r="I7330" s="61" t="str">
        <f aca="false">MID(RIGHT(B7330,LEN(B7330)-3),1,FIND("_",RIGHT(B7330,LEN(B7330)-3))-1)</f>
        <v>Soelvkarusse</v>
      </c>
      <c r="J7330" s="61" t="str">
        <f aca="false">TRIM(SUBSTITUTE(RIGHT(B7330,FIND(I7330,B7330)+1),"_",""))</f>
        <v>PosK</v>
      </c>
      <c r="K7330" s="0" t="n">
        <f aca="false">IFERROR(VALUE(SUBSTITUTE(E7330,".",",")),E7330)</f>
        <v>31.19</v>
      </c>
      <c r="L7330" s="61" t="n">
        <f aca="false">IF(J7330="PosK",SUMIFS(K:K,J:J,"PosK",H:H,H7330),"")</f>
        <v>31.19</v>
      </c>
      <c r="M7330" s="61" t="n">
        <f aca="false">IF(J7330="PosK",SUMIFS(K:K,J:J,"NegK",H:H,H7330),"")</f>
        <v>0</v>
      </c>
      <c r="N7330" s="61" t="n">
        <f aca="false">IF(J7330="PosK",SUMIFS(K:K,J:J,"eDNA",H:H,H7330),"")</f>
        <v>0</v>
      </c>
      <c r="P7330" s="62" t="n">
        <f aca="false">IF(K7332="No Ct",0,K7332)</f>
        <v>0</v>
      </c>
      <c r="Q7330" s="62" t="n">
        <f aca="false">IF(K7333="No Ct",0,K7333)</f>
        <v>0</v>
      </c>
      <c r="R7330" s="0" t="str">
        <f aca="false">IF(AND(L7330&gt;0,M7330=0),"Valid","Invalid")</f>
        <v>Valid</v>
      </c>
      <c r="S7330" s="0" t="str">
        <f aca="false">IF(OR(P7330&gt;1,Q7330&gt;1),"Present","Absent")</f>
        <v>Absent</v>
      </c>
      <c r="T7330" s="63" t="str">
        <f aca="false">IF(OR(AND(P7330&gt;1,P7330&lt;41),AND(Q7330&gt;1,Q7330&lt;41)),"Ct&lt;41","Ct&gt;41")</f>
        <v>Ct&gt;41</v>
      </c>
      <c r="U7330" s="0" t="str">
        <f aca="false">I7330</f>
        <v>Soelvkarusse</v>
      </c>
      <c r="V7330" s="0" t="str">
        <f aca="false">MID(F7330,10,9)</f>
        <v>DL2018069</v>
      </c>
      <c r="W7330" s="64" t="str">
        <f aca="false">V7330&amp;"_"&amp;U7330&amp;"_"&amp;R7330&amp;"_"&amp;S7330&amp;"_"&amp;T7330</f>
        <v>DL2018069_Soelvkarusse_Valid_Absent_Ct&gt;41</v>
      </c>
    </row>
    <row r="7331" customFormat="false" ht="14.25" hidden="false" customHeight="false" outlineLevel="0" collapsed="false">
      <c r="A7331" s="0" t="s">
        <v>921</v>
      </c>
      <c r="B7331" s="52" t="s">
        <v>1225</v>
      </c>
      <c r="C7331" s="52" t="s">
        <v>747</v>
      </c>
      <c r="D7331" s="53" t="n">
        <v>0.1</v>
      </c>
      <c r="E7331" s="53" t="s">
        <v>748</v>
      </c>
      <c r="F7331" s="0" t="s">
        <v>1429</v>
      </c>
      <c r="G7331" s="0" t="str">
        <f aca="false">LEFT(B7331,2)</f>
        <v>24</v>
      </c>
      <c r="H7331" s="0" t="str">
        <f aca="false">I7331&amp;"_"&amp;G7331&amp;"_"&amp;F7331</f>
        <v>Soelvkarusse_24_20190430_DL2018069_EUCSjaelland_koersel1</v>
      </c>
      <c r="I7331" s="61" t="str">
        <f aca="false">MID(RIGHT(B7331,LEN(B7331)-3),1,FIND("_",RIGHT(B7331,LEN(B7331)-3))-1)</f>
        <v>Soelvkarusse</v>
      </c>
      <c r="J7331" s="61" t="str">
        <f aca="false">TRIM(SUBSTITUTE(RIGHT(B7331,FIND(I7331,B7331)+1),"_",""))</f>
        <v>NegK</v>
      </c>
      <c r="K7331" s="0" t="str">
        <f aca="false">IFERROR(VALUE(SUBSTITUTE(E7331,".",",")),E7331)</f>
        <v>No Ct</v>
      </c>
      <c r="L7331" s="61" t="str">
        <f aca="false">IF(J7331="PosK",SUMIFS(K:K,J:J,"PosK",H:H,H7331),"")</f>
        <v/>
      </c>
      <c r="M7331" s="61" t="str">
        <f aca="false">IF(J7331="PosK",SUMIFS(K:K,J:J,"NegK",H:H,H7331),"")</f>
        <v/>
      </c>
      <c r="N7331" s="61" t="str">
        <f aca="false">IF(J7331="PosK",SUMIFS(K:K,J:J,"eDNA",H:H,H7331),"")</f>
        <v/>
      </c>
    </row>
    <row r="7332" customFormat="false" ht="14.25" hidden="false" customHeight="false" outlineLevel="0" collapsed="false">
      <c r="A7332" s="0" t="s">
        <v>923</v>
      </c>
      <c r="B7332" s="52" t="s">
        <v>1226</v>
      </c>
      <c r="C7332" s="52" t="s">
        <v>751</v>
      </c>
      <c r="D7332" s="53" t="n">
        <v>0.1</v>
      </c>
      <c r="E7332" s="53" t="s">
        <v>748</v>
      </c>
      <c r="F7332" s="0" t="s">
        <v>1429</v>
      </c>
      <c r="G7332" s="0" t="str">
        <f aca="false">LEFT(B7332,2)</f>
        <v>24</v>
      </c>
      <c r="H7332" s="0" t="str">
        <f aca="false">I7332&amp;"_"&amp;G7332&amp;"_"&amp;F7332</f>
        <v>Soelvkarusse_24_20190430_DL2018069_EUCSjaelland_koersel1</v>
      </c>
      <c r="I7332" s="61" t="str">
        <f aca="false">MID(RIGHT(B7332,LEN(B7332)-3),1,FIND("_",RIGHT(B7332,LEN(B7332)-3))-1)</f>
        <v>Soelvkarusse</v>
      </c>
      <c r="J7332" s="61" t="str">
        <f aca="false">TRIM(SUBSTITUTE(RIGHT(B7332,FIND(I7332,B7332)+1),"_",""))</f>
        <v>eDNA</v>
      </c>
      <c r="K7332" s="0" t="str">
        <f aca="false">IFERROR(VALUE(SUBSTITUTE(E7332,".",",")),E7332)</f>
        <v>No Ct</v>
      </c>
      <c r="L7332" s="61" t="str">
        <f aca="false">IF(J7332="PosK",SUMIFS(K:K,J:J,"PosK",H:H,H7332),"")</f>
        <v/>
      </c>
      <c r="M7332" s="61" t="str">
        <f aca="false">IF(J7332="PosK",SUMIFS(K:K,J:J,"NegK",H:H,H7332),"")</f>
        <v/>
      </c>
      <c r="N7332" s="61" t="str">
        <f aca="false">IF(J7332="PosK",SUMIFS(K:K,J:J,"eDNA",H:H,H7332),"")</f>
        <v/>
      </c>
      <c r="Q7332" s="62"/>
    </row>
    <row r="7333" customFormat="false" ht="14.25" hidden="false" customHeight="false" outlineLevel="0" collapsed="false">
      <c r="A7333" s="0" t="s">
        <v>925</v>
      </c>
      <c r="B7333" s="52" t="s">
        <v>1226</v>
      </c>
      <c r="C7333" s="52" t="s">
        <v>751</v>
      </c>
      <c r="D7333" s="53" t="n">
        <v>0.1</v>
      </c>
      <c r="E7333" s="53" t="s">
        <v>748</v>
      </c>
      <c r="F7333" s="0" t="s">
        <v>1429</v>
      </c>
      <c r="G7333" s="0" t="str">
        <f aca="false">LEFT(B7333,2)</f>
        <v>24</v>
      </c>
      <c r="H7333" s="0" t="str">
        <f aca="false">I7333&amp;"_"&amp;G7333&amp;"_"&amp;F7333</f>
        <v>Soelvkarusse_24_20190430_DL2018069_EUCSjaelland_koersel1</v>
      </c>
      <c r="I7333" s="61" t="str">
        <f aca="false">MID(RIGHT(B7333,LEN(B7333)-3),1,FIND("_",RIGHT(B7333,LEN(B7333)-3))-1)</f>
        <v>Soelvkarusse</v>
      </c>
      <c r="J7333" s="61" t="str">
        <f aca="false">TRIM(SUBSTITUTE(RIGHT(B7333,FIND(I7333,B7333)+1),"_",""))</f>
        <v>eDNA</v>
      </c>
      <c r="K7333" s="0" t="str">
        <f aca="false">IFERROR(VALUE(SUBSTITUTE(E7333,".",",")),E7333)</f>
        <v>No Ct</v>
      </c>
      <c r="L7333" s="61" t="str">
        <f aca="false">IF(J7333="PosK",SUMIFS(K:K,J:J,"PosK",H:H,H7333),"")</f>
        <v/>
      </c>
      <c r="M7333" s="61" t="str">
        <f aca="false">IF(J7333="PosK",SUMIFS(K:K,J:J,"NegK",H:H,H7333),"")</f>
        <v/>
      </c>
      <c r="N7333" s="61" t="str">
        <f aca="false">IF(J7333="PosK",SUMIFS(K:K,J:J,"eDNA",H:H,H7333),"")</f>
        <v/>
      </c>
      <c r="P7333" s="62"/>
      <c r="T7333" s="63"/>
      <c r="W7333" s="64"/>
    </row>
    <row r="7334" customFormat="false" ht="14.25" hidden="false" customHeight="false" outlineLevel="0" collapsed="false">
      <c r="A7334" s="0" t="s">
        <v>741</v>
      </c>
      <c r="B7334" s="52" t="s">
        <v>1020</v>
      </c>
      <c r="C7334" s="52" t="s">
        <v>743</v>
      </c>
      <c r="D7334" s="53" t="n">
        <v>0.1</v>
      </c>
      <c r="E7334" s="53" t="s">
        <v>748</v>
      </c>
      <c r="F7334" s="0" t="s">
        <v>1430</v>
      </c>
      <c r="G7334" s="0" t="str">
        <f aca="false">LEFT(B7334,2)</f>
        <v>25</v>
      </c>
      <c r="H7334" s="0" t="str">
        <f aca="false">I7334&amp;"_"&amp;G7334&amp;"_"&amp;F7334</f>
        <v>Loegfroe_25_20190430_DL2018069_EUCSjaelland_koersel2</v>
      </c>
      <c r="I7334" s="61" t="str">
        <f aca="false">MID(RIGHT(B7334,LEN(B7334)-3),1,FIND("_",RIGHT(B7334,LEN(B7334)-3))-1)</f>
        <v>Loegfroe</v>
      </c>
      <c r="J7334" s="61" t="str">
        <f aca="false">TRIM(SUBSTITUTE(RIGHT(B7334,FIND(I7334,B7334)+1),"_",""))</f>
        <v>PosK</v>
      </c>
      <c r="K7334" s="0" t="str">
        <f aca="false">IFERROR(VALUE(SUBSTITUTE(E7334,".",",")),E7334)</f>
        <v>No Ct</v>
      </c>
      <c r="L7334" s="61" t="n">
        <f aca="false">IF(J7334="PosK",SUMIFS(K:K,J:J,"PosK",H:H,H7334),"")</f>
        <v>0</v>
      </c>
      <c r="M7334" s="61" t="n">
        <f aca="false">IF(J7334="PosK",SUMIFS(K:K,J:J,"NegK",H:H,H7334),"")</f>
        <v>0</v>
      </c>
      <c r="N7334" s="61" t="n">
        <f aca="false">IF(J7334="PosK",SUMIFS(K:K,J:J,"eDNA",H:H,H7334),"")</f>
        <v>0</v>
      </c>
      <c r="P7334" s="62" t="n">
        <f aca="false">IF(K7336="No Ct",0,K7336)</f>
        <v>0</v>
      </c>
      <c r="Q7334" s="62" t="n">
        <f aca="false">IF(K7337="No Ct",0,K7337)</f>
        <v>0</v>
      </c>
      <c r="R7334" s="0" t="str">
        <f aca="false">IF(AND(L7334&gt;0,M7334=0),"Valid","Invalid")</f>
        <v>Invalid</v>
      </c>
      <c r="S7334" s="0" t="str">
        <f aca="false">IF(OR(P7334&gt;1,Q7334&gt;1),"Present","Absent")</f>
        <v>Absent</v>
      </c>
      <c r="T7334" s="63" t="str">
        <f aca="false">IF(OR(AND(P7334&gt;1,P7334&lt;41),AND(Q7334&gt;1,Q7334&lt;41)),"Ct&lt;41","Ct&gt;41")</f>
        <v>Ct&gt;41</v>
      </c>
      <c r="U7334" s="0" t="str">
        <f aca="false">I7334</f>
        <v>Loegfroe</v>
      </c>
      <c r="V7334" s="0" t="str">
        <f aca="false">MID(F7334,10,9)</f>
        <v>DL2018069</v>
      </c>
      <c r="W7334" s="64" t="str">
        <f aca="false">V7334&amp;"_"&amp;U7334&amp;"_"&amp;R7334&amp;"_"&amp;S7334&amp;"_"&amp;T7334</f>
        <v>DL2018069_Loegfroe_Invalid_Absent_Ct&gt;41</v>
      </c>
    </row>
    <row r="7335" customFormat="false" ht="14.25" hidden="false" customHeight="false" outlineLevel="0" collapsed="false">
      <c r="A7335" s="0" t="s">
        <v>745</v>
      </c>
      <c r="B7335" s="52" t="s">
        <v>1022</v>
      </c>
      <c r="C7335" s="52" t="s">
        <v>747</v>
      </c>
      <c r="D7335" s="53" t="n">
        <v>0.1</v>
      </c>
      <c r="E7335" s="53" t="s">
        <v>748</v>
      </c>
      <c r="F7335" s="0" t="s">
        <v>1430</v>
      </c>
      <c r="G7335" s="0" t="str">
        <f aca="false">LEFT(B7335,2)</f>
        <v>25</v>
      </c>
      <c r="H7335" s="0" t="str">
        <f aca="false">I7335&amp;"_"&amp;G7335&amp;"_"&amp;F7335</f>
        <v>Loegfroe_25_20190430_DL2018069_EUCSjaelland_koersel2</v>
      </c>
      <c r="I7335" s="61" t="str">
        <f aca="false">MID(RIGHT(B7335,LEN(B7335)-3),1,FIND("_",RIGHT(B7335,LEN(B7335)-3))-1)</f>
        <v>Loegfroe</v>
      </c>
      <c r="J7335" s="61" t="str">
        <f aca="false">TRIM(SUBSTITUTE(RIGHT(B7335,FIND(I7335,B7335)+1),"_",""))</f>
        <v>NegK</v>
      </c>
      <c r="K7335" s="0" t="str">
        <f aca="false">IFERROR(VALUE(SUBSTITUTE(E7335,".",",")),E7335)</f>
        <v>No Ct</v>
      </c>
      <c r="L7335" s="61" t="str">
        <f aca="false">IF(J7335="PosK",SUMIFS(K:K,J:J,"PosK",H:H,H7335),"")</f>
        <v/>
      </c>
      <c r="M7335" s="61" t="str">
        <f aca="false">IF(J7335="PosK",SUMIFS(K:K,J:J,"NegK",H:H,H7335),"")</f>
        <v/>
      </c>
      <c r="N7335" s="61" t="str">
        <f aca="false">IF(J7335="PosK",SUMIFS(K:K,J:J,"eDNA",H:H,H7335),"")</f>
        <v/>
      </c>
    </row>
    <row r="7336" customFormat="false" ht="14.25" hidden="false" customHeight="false" outlineLevel="0" collapsed="false">
      <c r="A7336" s="0" t="s">
        <v>749</v>
      </c>
      <c r="B7336" s="52" t="s">
        <v>1023</v>
      </c>
      <c r="C7336" s="52" t="s">
        <v>751</v>
      </c>
      <c r="D7336" s="53" t="n">
        <v>0.1</v>
      </c>
      <c r="E7336" s="53" t="s">
        <v>748</v>
      </c>
      <c r="F7336" s="0" t="s">
        <v>1430</v>
      </c>
      <c r="G7336" s="0" t="str">
        <f aca="false">LEFT(B7336,2)</f>
        <v>25</v>
      </c>
      <c r="H7336" s="0" t="str">
        <f aca="false">I7336&amp;"_"&amp;G7336&amp;"_"&amp;F7336</f>
        <v>Loegfroe_25_20190430_DL2018069_EUCSjaelland_koersel2</v>
      </c>
      <c r="I7336" s="61" t="str">
        <f aca="false">MID(RIGHT(B7336,LEN(B7336)-3),1,FIND("_",RIGHT(B7336,LEN(B7336)-3))-1)</f>
        <v>Loegfroe</v>
      </c>
      <c r="J7336" s="61" t="str">
        <f aca="false">TRIM(SUBSTITUTE(RIGHT(B7336,FIND(I7336,B7336)+1),"_",""))</f>
        <v>eDNA</v>
      </c>
      <c r="K7336" s="0" t="str">
        <f aca="false">IFERROR(VALUE(SUBSTITUTE(E7336,".",",")),E7336)</f>
        <v>No Ct</v>
      </c>
      <c r="L7336" s="61" t="str">
        <f aca="false">IF(J7336="PosK",SUMIFS(K:K,J:J,"PosK",H:H,H7336),"")</f>
        <v/>
      </c>
      <c r="M7336" s="61" t="str">
        <f aca="false">IF(J7336="PosK",SUMIFS(K:K,J:J,"NegK",H:H,H7336),"")</f>
        <v/>
      </c>
      <c r="N7336" s="61" t="str">
        <f aca="false">IF(J7336="PosK",SUMIFS(K:K,J:J,"eDNA",H:H,H7336),"")</f>
        <v/>
      </c>
      <c r="Q7336" s="62"/>
    </row>
    <row r="7337" customFormat="false" ht="14.25" hidden="false" customHeight="false" outlineLevel="0" collapsed="false">
      <c r="A7337" s="0" t="s">
        <v>752</v>
      </c>
      <c r="B7337" s="52" t="s">
        <v>1023</v>
      </c>
      <c r="C7337" s="52" t="s">
        <v>751</v>
      </c>
      <c r="D7337" s="53" t="n">
        <v>0.1</v>
      </c>
      <c r="E7337" s="53" t="s">
        <v>748</v>
      </c>
      <c r="F7337" s="0" t="s">
        <v>1430</v>
      </c>
      <c r="G7337" s="0" t="str">
        <f aca="false">LEFT(B7337,2)</f>
        <v>25</v>
      </c>
      <c r="H7337" s="0" t="str">
        <f aca="false">I7337&amp;"_"&amp;G7337&amp;"_"&amp;F7337</f>
        <v>Loegfroe_25_20190430_DL2018069_EUCSjaelland_koersel2</v>
      </c>
      <c r="I7337" s="61" t="str">
        <f aca="false">MID(RIGHT(B7337,LEN(B7337)-3),1,FIND("_",RIGHT(B7337,LEN(B7337)-3))-1)</f>
        <v>Loegfroe</v>
      </c>
      <c r="J7337" s="61" t="str">
        <f aca="false">TRIM(SUBSTITUTE(RIGHT(B7337,FIND(I7337,B7337)+1),"_",""))</f>
        <v>eDNA</v>
      </c>
      <c r="K7337" s="0" t="str">
        <f aca="false">IFERROR(VALUE(SUBSTITUTE(E7337,".",",")),E7337)</f>
        <v>No Ct</v>
      </c>
      <c r="L7337" s="61" t="str">
        <f aca="false">IF(J7337="PosK",SUMIFS(K:K,J:J,"PosK",H:H,H7337),"")</f>
        <v/>
      </c>
      <c r="M7337" s="61" t="str">
        <f aca="false">IF(J7337="PosK",SUMIFS(K:K,J:J,"NegK",H:H,H7337),"")</f>
        <v/>
      </c>
      <c r="N7337" s="61" t="str">
        <f aca="false">IF(J7337="PosK",SUMIFS(K:K,J:J,"eDNA",H:H,H7337),"")</f>
        <v/>
      </c>
      <c r="P7337" s="62"/>
      <c r="T7337" s="63"/>
      <c r="W7337" s="64"/>
    </row>
    <row r="7338" customFormat="false" ht="14.25" hidden="false" customHeight="false" outlineLevel="0" collapsed="false">
      <c r="A7338" s="0" t="s">
        <v>754</v>
      </c>
      <c r="B7338" s="52" t="s">
        <v>1025</v>
      </c>
      <c r="C7338" s="52" t="s">
        <v>743</v>
      </c>
      <c r="D7338" s="53" t="n">
        <v>0.1</v>
      </c>
      <c r="E7338" s="53" t="n">
        <v>32.87</v>
      </c>
      <c r="F7338" s="0" t="s">
        <v>1430</v>
      </c>
      <c r="G7338" s="0" t="str">
        <f aca="false">LEFT(B7338,2)</f>
        <v>26</v>
      </c>
      <c r="H7338" s="0" t="str">
        <f aca="false">I7338&amp;"_"&amp;G7338&amp;"_"&amp;F7338</f>
        <v>StorVandsalamander_26_20190430_DL2018069_EUCSjaelland_koersel2</v>
      </c>
      <c r="I7338" s="61" t="str">
        <f aca="false">MID(RIGHT(B7338,LEN(B7338)-3),1,FIND("_",RIGHT(B7338,LEN(B7338)-3))-1)</f>
        <v>StorVandsalamander</v>
      </c>
      <c r="J7338" s="61" t="str">
        <f aca="false">TRIM(SUBSTITUTE(RIGHT(B7338,FIND(I7338,B7338)+1),"_",""))</f>
        <v>PosK</v>
      </c>
      <c r="K7338" s="0" t="n">
        <f aca="false">IFERROR(VALUE(SUBSTITUTE(E7338,".",",")),E7338)</f>
        <v>32.87</v>
      </c>
      <c r="L7338" s="61" t="n">
        <f aca="false">IF(J7338="PosK",SUMIFS(K:K,J:J,"PosK",H:H,H7338),"")</f>
        <v>32.87</v>
      </c>
      <c r="M7338" s="61" t="n">
        <f aca="false">IF(J7338="PosK",SUMIFS(K:K,J:J,"NegK",H:H,H7338),"")</f>
        <v>0</v>
      </c>
      <c r="N7338" s="61" t="n">
        <f aca="false">IF(J7338="PosK",SUMIFS(K:K,J:J,"eDNA",H:H,H7338),"")</f>
        <v>0</v>
      </c>
      <c r="P7338" s="62" t="n">
        <f aca="false">IF(K7340="No Ct",0,K7340)</f>
        <v>0</v>
      </c>
      <c r="Q7338" s="62" t="n">
        <f aca="false">IF(K7341="No Ct",0,K7341)</f>
        <v>0</v>
      </c>
      <c r="R7338" s="0" t="str">
        <f aca="false">IF(AND(L7338&gt;0,M7338=0),"Valid","Invalid")</f>
        <v>Valid</v>
      </c>
      <c r="S7338" s="0" t="str">
        <f aca="false">IF(OR(P7338&gt;1,Q7338&gt;1),"Present","Absent")</f>
        <v>Absent</v>
      </c>
      <c r="T7338" s="63" t="str">
        <f aca="false">IF(OR(AND(P7338&gt;1,P7338&lt;41),AND(Q7338&gt;1,Q7338&lt;41)),"Ct&lt;41","Ct&gt;41")</f>
        <v>Ct&gt;41</v>
      </c>
      <c r="U7338" s="0" t="str">
        <f aca="false">I7338</f>
        <v>StorVandsalamander</v>
      </c>
      <c r="V7338" s="0" t="str">
        <f aca="false">MID(F7338,10,9)</f>
        <v>DL2018069</v>
      </c>
      <c r="W7338" s="64" t="str">
        <f aca="false">V7338&amp;"_"&amp;U7338&amp;"_"&amp;R7338&amp;"_"&amp;S7338&amp;"_"&amp;T7338</f>
        <v>DL2018069_StorVandsalamander_Valid_Absent_Ct&gt;41</v>
      </c>
    </row>
    <row r="7339" customFormat="false" ht="14.25" hidden="false" customHeight="false" outlineLevel="0" collapsed="false">
      <c r="A7339" s="0" t="s">
        <v>756</v>
      </c>
      <c r="B7339" s="52" t="s">
        <v>1026</v>
      </c>
      <c r="C7339" s="52" t="s">
        <v>747</v>
      </c>
      <c r="D7339" s="53" t="n">
        <v>0.1</v>
      </c>
      <c r="E7339" s="53" t="s">
        <v>748</v>
      </c>
      <c r="F7339" s="0" t="s">
        <v>1430</v>
      </c>
      <c r="G7339" s="0" t="str">
        <f aca="false">LEFT(B7339,2)</f>
        <v>26</v>
      </c>
      <c r="H7339" s="0" t="str">
        <f aca="false">I7339&amp;"_"&amp;G7339&amp;"_"&amp;F7339</f>
        <v>StorVandsalamander_26_20190430_DL2018069_EUCSjaelland_koersel2</v>
      </c>
      <c r="I7339" s="61" t="str">
        <f aca="false">MID(RIGHT(B7339,LEN(B7339)-3),1,FIND("_",RIGHT(B7339,LEN(B7339)-3))-1)</f>
        <v>StorVandsalamander</v>
      </c>
      <c r="J7339" s="61" t="str">
        <f aca="false">TRIM(SUBSTITUTE(RIGHT(B7339,FIND(I7339,B7339)+1),"_",""))</f>
        <v>NegK</v>
      </c>
      <c r="K7339" s="0" t="str">
        <f aca="false">IFERROR(VALUE(SUBSTITUTE(E7339,".",",")),E7339)</f>
        <v>No Ct</v>
      </c>
      <c r="L7339" s="61" t="str">
        <f aca="false">IF(J7339="PosK",SUMIFS(K:K,J:J,"PosK",H:H,H7339),"")</f>
        <v/>
      </c>
      <c r="M7339" s="61" t="str">
        <f aca="false">IF(J7339="PosK",SUMIFS(K:K,J:J,"NegK",H:H,H7339),"")</f>
        <v/>
      </c>
      <c r="N7339" s="61" t="str">
        <f aca="false">IF(J7339="PosK",SUMIFS(K:K,J:J,"eDNA",H:H,H7339),"")</f>
        <v/>
      </c>
    </row>
    <row r="7340" customFormat="false" ht="14.25" hidden="false" customHeight="false" outlineLevel="0" collapsed="false">
      <c r="A7340" s="0" t="s">
        <v>758</v>
      </c>
      <c r="B7340" s="52" t="s">
        <v>1027</v>
      </c>
      <c r="C7340" s="52" t="s">
        <v>751</v>
      </c>
      <c r="D7340" s="53" t="n">
        <v>0.1</v>
      </c>
      <c r="E7340" s="53" t="s">
        <v>748</v>
      </c>
      <c r="F7340" s="0" t="s">
        <v>1430</v>
      </c>
      <c r="G7340" s="0" t="str">
        <f aca="false">LEFT(B7340,2)</f>
        <v>26</v>
      </c>
      <c r="H7340" s="0" t="str">
        <f aca="false">I7340&amp;"_"&amp;G7340&amp;"_"&amp;F7340</f>
        <v>StorVandsalamander_26_20190430_DL2018069_EUCSjaelland_koersel2</v>
      </c>
      <c r="I7340" s="61" t="str">
        <f aca="false">MID(RIGHT(B7340,LEN(B7340)-3),1,FIND("_",RIGHT(B7340,LEN(B7340)-3))-1)</f>
        <v>StorVandsalamander</v>
      </c>
      <c r="J7340" s="61" t="str">
        <f aca="false">TRIM(SUBSTITUTE(RIGHT(B7340,FIND(I7340,B7340)+1),"_",""))</f>
        <v>eDNA</v>
      </c>
      <c r="K7340" s="0" t="str">
        <f aca="false">IFERROR(VALUE(SUBSTITUTE(E7340,".",",")),E7340)</f>
        <v>No Ct</v>
      </c>
      <c r="L7340" s="61" t="str">
        <f aca="false">IF(J7340="PosK",SUMIFS(K:K,J:J,"PosK",H:H,H7340),"")</f>
        <v/>
      </c>
      <c r="M7340" s="61" t="str">
        <f aca="false">IF(J7340="PosK",SUMIFS(K:K,J:J,"NegK",H:H,H7340),"")</f>
        <v/>
      </c>
      <c r="N7340" s="61" t="str">
        <f aca="false">IF(J7340="PosK",SUMIFS(K:K,J:J,"eDNA",H:H,H7340),"")</f>
        <v/>
      </c>
      <c r="Q7340" s="62"/>
    </row>
    <row r="7341" customFormat="false" ht="14.25" hidden="false" customHeight="false" outlineLevel="0" collapsed="false">
      <c r="A7341" s="0" t="s">
        <v>760</v>
      </c>
      <c r="B7341" s="52" t="s">
        <v>1027</v>
      </c>
      <c r="C7341" s="52" t="s">
        <v>751</v>
      </c>
      <c r="D7341" s="53" t="n">
        <v>0.1</v>
      </c>
      <c r="E7341" s="53" t="s">
        <v>748</v>
      </c>
      <c r="F7341" s="0" t="s">
        <v>1430</v>
      </c>
      <c r="G7341" s="0" t="str">
        <f aca="false">LEFT(B7341,2)</f>
        <v>26</v>
      </c>
      <c r="H7341" s="0" t="str">
        <f aca="false">I7341&amp;"_"&amp;G7341&amp;"_"&amp;F7341</f>
        <v>StorVandsalamander_26_20190430_DL2018069_EUCSjaelland_koersel2</v>
      </c>
      <c r="I7341" s="61" t="str">
        <f aca="false">MID(RIGHT(B7341,LEN(B7341)-3),1,FIND("_",RIGHT(B7341,LEN(B7341)-3))-1)</f>
        <v>StorVandsalamander</v>
      </c>
      <c r="J7341" s="61" t="str">
        <f aca="false">TRIM(SUBSTITUTE(RIGHT(B7341,FIND(I7341,B7341)+1),"_",""))</f>
        <v>eDNA</v>
      </c>
      <c r="K7341" s="0" t="str">
        <f aca="false">IFERROR(VALUE(SUBSTITUTE(E7341,".",",")),E7341)</f>
        <v>No Ct</v>
      </c>
      <c r="L7341" s="61" t="str">
        <f aca="false">IF(J7341="PosK",SUMIFS(K:K,J:J,"PosK",H:H,H7341),"")</f>
        <v/>
      </c>
      <c r="M7341" s="61" t="str">
        <f aca="false">IF(J7341="PosK",SUMIFS(K:K,J:J,"NegK",H:H,H7341),"")</f>
        <v/>
      </c>
      <c r="N7341" s="61" t="str">
        <f aca="false">IF(J7341="PosK",SUMIFS(K:K,J:J,"eDNA",H:H,H7341),"")</f>
        <v/>
      </c>
      <c r="P7341" s="62"/>
      <c r="T7341" s="63"/>
      <c r="W7341" s="64"/>
    </row>
    <row r="7342" customFormat="false" ht="14.25" hidden="false" customHeight="false" outlineLevel="0" collapsed="false">
      <c r="A7342" s="0" t="s">
        <v>762</v>
      </c>
      <c r="B7342" s="52" t="s">
        <v>1029</v>
      </c>
      <c r="C7342" s="52" t="s">
        <v>743</v>
      </c>
      <c r="D7342" s="53" t="n">
        <v>0.1</v>
      </c>
      <c r="E7342" s="53" t="s">
        <v>748</v>
      </c>
      <c r="F7342" s="0" t="s">
        <v>1430</v>
      </c>
      <c r="G7342" s="0" t="str">
        <f aca="false">LEFT(B7342,2)</f>
        <v>27</v>
      </c>
      <c r="H7342" s="0" t="str">
        <f aca="false">I7342&amp;"_"&amp;G7342&amp;"_"&amp;F7342</f>
        <v>Strandtudse_27_20190430_DL2018069_EUCSjaelland_koersel2</v>
      </c>
      <c r="I7342" s="61" t="str">
        <f aca="false">MID(RIGHT(B7342,LEN(B7342)-3),1,FIND("_",RIGHT(B7342,LEN(B7342)-3))-1)</f>
        <v>Strandtudse</v>
      </c>
      <c r="J7342" s="61" t="str">
        <f aca="false">TRIM(SUBSTITUTE(RIGHT(B7342,FIND(I7342,B7342)+1),"_",""))</f>
        <v>PosK</v>
      </c>
      <c r="K7342" s="0" t="str">
        <f aca="false">IFERROR(VALUE(SUBSTITUTE(E7342,".",",")),E7342)</f>
        <v>No Ct</v>
      </c>
      <c r="L7342" s="61" t="n">
        <f aca="false">IF(J7342="PosK",SUMIFS(K:K,J:J,"PosK",H:H,H7342),"")</f>
        <v>0</v>
      </c>
      <c r="M7342" s="61" t="n">
        <f aca="false">IF(J7342="PosK",SUMIFS(K:K,J:J,"NegK",H:H,H7342),"")</f>
        <v>0</v>
      </c>
      <c r="N7342" s="61" t="n">
        <f aca="false">IF(J7342="PosK",SUMIFS(K:K,J:J,"eDNA",H:H,H7342),"")</f>
        <v>0</v>
      </c>
      <c r="P7342" s="62" t="n">
        <f aca="false">IF(K7344="No Ct",0,K7344)</f>
        <v>0</v>
      </c>
      <c r="Q7342" s="62" t="n">
        <f aca="false">IF(K7345="No Ct",0,K7345)</f>
        <v>0</v>
      </c>
      <c r="R7342" s="0" t="str">
        <f aca="false">IF(AND(L7342&gt;0,M7342=0),"Valid","Invalid")</f>
        <v>Invalid</v>
      </c>
      <c r="S7342" s="0" t="str">
        <f aca="false">IF(OR(P7342&gt;1,Q7342&gt;1),"Present","Absent")</f>
        <v>Absent</v>
      </c>
      <c r="T7342" s="63" t="str">
        <f aca="false">IF(OR(AND(P7342&gt;1,P7342&lt;41),AND(Q7342&gt;1,Q7342&lt;41)),"Ct&lt;41","Ct&gt;41")</f>
        <v>Ct&gt;41</v>
      </c>
      <c r="U7342" s="0" t="str">
        <f aca="false">I7342</f>
        <v>Strandtudse</v>
      </c>
      <c r="V7342" s="0" t="str">
        <f aca="false">MID(F7342,10,9)</f>
        <v>DL2018069</v>
      </c>
      <c r="W7342" s="64" t="str">
        <f aca="false">V7342&amp;"_"&amp;U7342&amp;"_"&amp;R7342&amp;"_"&amp;S7342&amp;"_"&amp;T7342</f>
        <v>DL2018069_Strandtudse_Invalid_Absent_Ct&gt;41</v>
      </c>
    </row>
    <row r="7343" customFormat="false" ht="14.25" hidden="false" customHeight="false" outlineLevel="0" collapsed="false">
      <c r="A7343" s="0" t="s">
        <v>764</v>
      </c>
      <c r="B7343" s="52" t="s">
        <v>1030</v>
      </c>
      <c r="C7343" s="52" t="s">
        <v>747</v>
      </c>
      <c r="D7343" s="53" t="n">
        <v>0.1</v>
      </c>
      <c r="E7343" s="53" t="s">
        <v>748</v>
      </c>
      <c r="F7343" s="0" t="s">
        <v>1430</v>
      </c>
      <c r="G7343" s="0" t="str">
        <f aca="false">LEFT(B7343,2)</f>
        <v>27</v>
      </c>
      <c r="H7343" s="0" t="str">
        <f aca="false">I7343&amp;"_"&amp;G7343&amp;"_"&amp;F7343</f>
        <v>Strandtudse_27_20190430_DL2018069_EUCSjaelland_koersel2</v>
      </c>
      <c r="I7343" s="61" t="str">
        <f aca="false">MID(RIGHT(B7343,LEN(B7343)-3),1,FIND("_",RIGHT(B7343,LEN(B7343)-3))-1)</f>
        <v>Strandtudse</v>
      </c>
      <c r="J7343" s="61" t="str">
        <f aca="false">TRIM(SUBSTITUTE(RIGHT(B7343,FIND(I7343,B7343)+1),"_",""))</f>
        <v>NegK</v>
      </c>
      <c r="K7343" s="0" t="str">
        <f aca="false">IFERROR(VALUE(SUBSTITUTE(E7343,".",",")),E7343)</f>
        <v>No Ct</v>
      </c>
      <c r="L7343" s="61" t="str">
        <f aca="false">IF(J7343="PosK",SUMIFS(K:K,J:J,"PosK",H:H,H7343),"")</f>
        <v/>
      </c>
      <c r="M7343" s="61" t="str">
        <f aca="false">IF(J7343="PosK",SUMIFS(K:K,J:J,"NegK",H:H,H7343),"")</f>
        <v/>
      </c>
      <c r="N7343" s="61" t="str">
        <f aca="false">IF(J7343="PosK",SUMIFS(K:K,J:J,"eDNA",H:H,H7343),"")</f>
        <v/>
      </c>
    </row>
    <row r="7344" customFormat="false" ht="14.25" hidden="false" customHeight="false" outlineLevel="0" collapsed="false">
      <c r="A7344" s="0" t="s">
        <v>766</v>
      </c>
      <c r="B7344" s="52" t="s">
        <v>1031</v>
      </c>
      <c r="C7344" s="52" t="s">
        <v>751</v>
      </c>
      <c r="D7344" s="53" t="n">
        <v>0.1</v>
      </c>
      <c r="E7344" s="53" t="s">
        <v>748</v>
      </c>
      <c r="F7344" s="0" t="s">
        <v>1430</v>
      </c>
      <c r="G7344" s="0" t="str">
        <f aca="false">LEFT(B7344,2)</f>
        <v>27</v>
      </c>
      <c r="H7344" s="0" t="str">
        <f aca="false">I7344&amp;"_"&amp;G7344&amp;"_"&amp;F7344</f>
        <v>Strandtudse_27_20190430_DL2018069_EUCSjaelland_koersel2</v>
      </c>
      <c r="I7344" s="61" t="str">
        <f aca="false">MID(RIGHT(B7344,LEN(B7344)-3),1,FIND("_",RIGHT(B7344,LEN(B7344)-3))-1)</f>
        <v>Strandtudse</v>
      </c>
      <c r="J7344" s="61" t="str">
        <f aca="false">TRIM(SUBSTITUTE(RIGHT(B7344,FIND(I7344,B7344)+1),"_",""))</f>
        <v>eDNA</v>
      </c>
      <c r="K7344" s="0" t="str">
        <f aca="false">IFERROR(VALUE(SUBSTITUTE(E7344,".",",")),E7344)</f>
        <v>No Ct</v>
      </c>
      <c r="L7344" s="61" t="str">
        <f aca="false">IF(J7344="PosK",SUMIFS(K:K,J:J,"PosK",H:H,H7344),"")</f>
        <v/>
      </c>
      <c r="M7344" s="61" t="str">
        <f aca="false">IF(J7344="PosK",SUMIFS(K:K,J:J,"NegK",H:H,H7344),"")</f>
        <v/>
      </c>
      <c r="N7344" s="61" t="str">
        <f aca="false">IF(J7344="PosK",SUMIFS(K:K,J:J,"eDNA",H:H,H7344),"")</f>
        <v/>
      </c>
      <c r="Q7344" s="62"/>
    </row>
    <row r="7345" customFormat="false" ht="14.25" hidden="false" customHeight="false" outlineLevel="0" collapsed="false">
      <c r="A7345" s="0" t="s">
        <v>768</v>
      </c>
      <c r="B7345" s="52" t="s">
        <v>1031</v>
      </c>
      <c r="C7345" s="52" t="s">
        <v>751</v>
      </c>
      <c r="D7345" s="53" t="n">
        <v>0.1</v>
      </c>
      <c r="E7345" s="53" t="s">
        <v>748</v>
      </c>
      <c r="F7345" s="0" t="s">
        <v>1430</v>
      </c>
      <c r="G7345" s="0" t="str">
        <f aca="false">LEFT(B7345,2)</f>
        <v>27</v>
      </c>
      <c r="H7345" s="0" t="str">
        <f aca="false">I7345&amp;"_"&amp;G7345&amp;"_"&amp;F7345</f>
        <v>Strandtudse_27_20190430_DL2018069_EUCSjaelland_koersel2</v>
      </c>
      <c r="I7345" s="61" t="str">
        <f aca="false">MID(RIGHT(B7345,LEN(B7345)-3),1,FIND("_",RIGHT(B7345,LEN(B7345)-3))-1)</f>
        <v>Strandtudse</v>
      </c>
      <c r="J7345" s="61" t="str">
        <f aca="false">TRIM(SUBSTITUTE(RIGHT(B7345,FIND(I7345,B7345)+1),"_",""))</f>
        <v>eDNA</v>
      </c>
      <c r="K7345" s="0" t="str">
        <f aca="false">IFERROR(VALUE(SUBSTITUTE(E7345,".",",")),E7345)</f>
        <v>No Ct</v>
      </c>
      <c r="L7345" s="61" t="str">
        <f aca="false">IF(J7345="PosK",SUMIFS(K:K,J:J,"PosK",H:H,H7345),"")</f>
        <v/>
      </c>
      <c r="M7345" s="61" t="str">
        <f aca="false">IF(J7345="PosK",SUMIFS(K:K,J:J,"NegK",H:H,H7345),"")</f>
        <v/>
      </c>
      <c r="N7345" s="61" t="str">
        <f aca="false">IF(J7345="PosK",SUMIFS(K:K,J:J,"eDNA",H:H,H7345),"")</f>
        <v/>
      </c>
      <c r="P7345" s="62"/>
      <c r="T7345" s="63"/>
      <c r="W7345" s="64"/>
    </row>
    <row r="7346" customFormat="false" ht="14.25" hidden="false" customHeight="false" outlineLevel="0" collapsed="false">
      <c r="A7346" s="0" t="s">
        <v>770</v>
      </c>
      <c r="B7346" s="52" t="s">
        <v>1033</v>
      </c>
      <c r="C7346" s="52" t="s">
        <v>743</v>
      </c>
      <c r="D7346" s="53" t="n">
        <v>0.1</v>
      </c>
      <c r="E7346" s="53" t="s">
        <v>748</v>
      </c>
      <c r="F7346" s="0" t="s">
        <v>1430</v>
      </c>
      <c r="G7346" s="0" t="str">
        <f aca="false">LEFT(B7346,2)</f>
        <v>28</v>
      </c>
      <c r="H7346" s="0" t="str">
        <f aca="false">I7346&amp;"_"&amp;G7346&amp;"_"&amp;F7346</f>
        <v>GroenbrogetTudse_28_20190430_DL2018069_EUCSjaelland_koersel2</v>
      </c>
      <c r="I7346" s="61" t="str">
        <f aca="false">MID(RIGHT(B7346,LEN(B7346)-3),1,FIND("_",RIGHT(B7346,LEN(B7346)-3))-1)</f>
        <v>GroenbrogetTudse</v>
      </c>
      <c r="J7346" s="61" t="str">
        <f aca="false">TRIM(SUBSTITUTE(RIGHT(B7346,FIND(I7346,B7346)+1),"_",""))</f>
        <v>PosK</v>
      </c>
      <c r="K7346" s="0" t="str">
        <f aca="false">IFERROR(VALUE(SUBSTITUTE(E7346,".",",")),E7346)</f>
        <v>No Ct</v>
      </c>
      <c r="L7346" s="61" t="n">
        <f aca="false">IF(J7346="PosK",SUMIFS(K:K,J:J,"PosK",H:H,H7346),"")</f>
        <v>0</v>
      </c>
      <c r="M7346" s="61" t="n">
        <f aca="false">IF(J7346="PosK",SUMIFS(K:K,J:J,"NegK",H:H,H7346),"")</f>
        <v>0</v>
      </c>
      <c r="N7346" s="61" t="n">
        <f aca="false">IF(J7346="PosK",SUMIFS(K:K,J:J,"eDNA",H:H,H7346),"")</f>
        <v>0</v>
      </c>
      <c r="P7346" s="62" t="n">
        <f aca="false">IF(K7348="No Ct",0,K7348)</f>
        <v>0</v>
      </c>
      <c r="Q7346" s="62" t="n">
        <f aca="false">IF(K7349="No Ct",0,K7349)</f>
        <v>0</v>
      </c>
      <c r="R7346" s="0" t="str">
        <f aca="false">IF(AND(L7346&gt;0,M7346=0),"Valid","Invalid")</f>
        <v>Invalid</v>
      </c>
      <c r="S7346" s="0" t="str">
        <f aca="false">IF(OR(P7346&gt;1,Q7346&gt;1),"Present","Absent")</f>
        <v>Absent</v>
      </c>
      <c r="T7346" s="63" t="str">
        <f aca="false">IF(OR(AND(P7346&gt;1,P7346&lt;41),AND(Q7346&gt;1,Q7346&lt;41)),"Ct&lt;41","Ct&gt;41")</f>
        <v>Ct&gt;41</v>
      </c>
      <c r="U7346" s="0" t="str">
        <f aca="false">I7346</f>
        <v>GroenbrogetTudse</v>
      </c>
      <c r="V7346" s="0" t="str">
        <f aca="false">MID(F7346,10,9)</f>
        <v>DL2018069</v>
      </c>
      <c r="W7346" s="64" t="str">
        <f aca="false">V7346&amp;"_"&amp;U7346&amp;"_"&amp;R7346&amp;"_"&amp;S7346&amp;"_"&amp;T7346</f>
        <v>DL2018069_GroenbrogetTudse_Invalid_Absent_Ct&gt;41</v>
      </c>
    </row>
    <row r="7347" customFormat="false" ht="14.25" hidden="false" customHeight="false" outlineLevel="0" collapsed="false">
      <c r="A7347" s="0" t="s">
        <v>772</v>
      </c>
      <c r="B7347" s="52" t="s">
        <v>1034</v>
      </c>
      <c r="C7347" s="52" t="s">
        <v>747</v>
      </c>
      <c r="D7347" s="53" t="n">
        <v>0.1</v>
      </c>
      <c r="E7347" s="53" t="s">
        <v>748</v>
      </c>
      <c r="F7347" s="0" t="s">
        <v>1430</v>
      </c>
      <c r="G7347" s="0" t="str">
        <f aca="false">LEFT(B7347,2)</f>
        <v>28</v>
      </c>
      <c r="H7347" s="0" t="str">
        <f aca="false">I7347&amp;"_"&amp;G7347&amp;"_"&amp;F7347</f>
        <v>GroenbrogetTudse_28_20190430_DL2018069_EUCSjaelland_koersel2</v>
      </c>
      <c r="I7347" s="61" t="str">
        <f aca="false">MID(RIGHT(B7347,LEN(B7347)-3),1,FIND("_",RIGHT(B7347,LEN(B7347)-3))-1)</f>
        <v>GroenbrogetTudse</v>
      </c>
      <c r="J7347" s="61" t="str">
        <f aca="false">TRIM(SUBSTITUTE(RIGHT(B7347,FIND(I7347,B7347)+1),"_",""))</f>
        <v>NegK</v>
      </c>
      <c r="K7347" s="0" t="str">
        <f aca="false">IFERROR(VALUE(SUBSTITUTE(E7347,".",",")),E7347)</f>
        <v>No Ct</v>
      </c>
      <c r="L7347" s="61" t="str">
        <f aca="false">IF(J7347="PosK",SUMIFS(K:K,J:J,"PosK",H:H,H7347),"")</f>
        <v/>
      </c>
      <c r="M7347" s="61" t="str">
        <f aca="false">IF(J7347="PosK",SUMIFS(K:K,J:J,"NegK",H:H,H7347),"")</f>
        <v/>
      </c>
      <c r="N7347" s="61" t="str">
        <f aca="false">IF(J7347="PosK",SUMIFS(K:K,J:J,"eDNA",H:H,H7347),"")</f>
        <v/>
      </c>
    </row>
    <row r="7348" customFormat="false" ht="14.25" hidden="false" customHeight="false" outlineLevel="0" collapsed="false">
      <c r="A7348" s="0" t="s">
        <v>774</v>
      </c>
      <c r="B7348" s="52" t="s">
        <v>1035</v>
      </c>
      <c r="C7348" s="52" t="s">
        <v>751</v>
      </c>
      <c r="D7348" s="53" t="n">
        <v>0.1</v>
      </c>
      <c r="E7348" s="53" t="s">
        <v>748</v>
      </c>
      <c r="F7348" s="0" t="s">
        <v>1430</v>
      </c>
      <c r="G7348" s="0" t="str">
        <f aca="false">LEFT(B7348,2)</f>
        <v>28</v>
      </c>
      <c r="H7348" s="0" t="str">
        <f aca="false">I7348&amp;"_"&amp;G7348&amp;"_"&amp;F7348</f>
        <v>GroenbrogetTudse_28_20190430_DL2018069_EUCSjaelland_koersel2</v>
      </c>
      <c r="I7348" s="61" t="str">
        <f aca="false">MID(RIGHT(B7348,LEN(B7348)-3),1,FIND("_",RIGHT(B7348,LEN(B7348)-3))-1)</f>
        <v>GroenbrogetTudse</v>
      </c>
      <c r="J7348" s="61" t="str">
        <f aca="false">TRIM(SUBSTITUTE(RIGHT(B7348,FIND(I7348,B7348)+1),"_",""))</f>
        <v>eDNA</v>
      </c>
      <c r="K7348" s="0" t="str">
        <f aca="false">IFERROR(VALUE(SUBSTITUTE(E7348,".",",")),E7348)</f>
        <v>No Ct</v>
      </c>
      <c r="L7348" s="61" t="str">
        <f aca="false">IF(J7348="PosK",SUMIFS(K:K,J:J,"PosK",H:H,H7348),"")</f>
        <v/>
      </c>
      <c r="M7348" s="61" t="str">
        <f aca="false">IF(J7348="PosK",SUMIFS(K:K,J:J,"NegK",H:H,H7348),"")</f>
        <v/>
      </c>
      <c r="N7348" s="61" t="str">
        <f aca="false">IF(J7348="PosK",SUMIFS(K:K,J:J,"eDNA",H:H,H7348),"")</f>
        <v/>
      </c>
      <c r="Q7348" s="62"/>
    </row>
    <row r="7349" customFormat="false" ht="14.25" hidden="false" customHeight="false" outlineLevel="0" collapsed="false">
      <c r="A7349" s="0" t="s">
        <v>776</v>
      </c>
      <c r="B7349" s="52" t="s">
        <v>1035</v>
      </c>
      <c r="C7349" s="52" t="s">
        <v>751</v>
      </c>
      <c r="D7349" s="53" t="n">
        <v>0.1</v>
      </c>
      <c r="E7349" s="53" t="s">
        <v>748</v>
      </c>
      <c r="F7349" s="0" t="s">
        <v>1430</v>
      </c>
      <c r="G7349" s="0" t="str">
        <f aca="false">LEFT(B7349,2)</f>
        <v>28</v>
      </c>
      <c r="H7349" s="0" t="str">
        <f aca="false">I7349&amp;"_"&amp;G7349&amp;"_"&amp;F7349</f>
        <v>GroenbrogetTudse_28_20190430_DL2018069_EUCSjaelland_koersel2</v>
      </c>
      <c r="I7349" s="61" t="str">
        <f aca="false">MID(RIGHT(B7349,LEN(B7349)-3),1,FIND("_",RIGHT(B7349,LEN(B7349)-3))-1)</f>
        <v>GroenbrogetTudse</v>
      </c>
      <c r="J7349" s="61" t="str">
        <f aca="false">TRIM(SUBSTITUTE(RIGHT(B7349,FIND(I7349,B7349)+1),"_",""))</f>
        <v>eDNA</v>
      </c>
      <c r="K7349" s="0" t="str">
        <f aca="false">IFERROR(VALUE(SUBSTITUTE(E7349,".",",")),E7349)</f>
        <v>No Ct</v>
      </c>
      <c r="L7349" s="61" t="str">
        <f aca="false">IF(J7349="PosK",SUMIFS(K:K,J:J,"PosK",H:H,H7349),"")</f>
        <v/>
      </c>
      <c r="M7349" s="61" t="str">
        <f aca="false">IF(J7349="PosK",SUMIFS(K:K,J:J,"NegK",H:H,H7349),"")</f>
        <v/>
      </c>
      <c r="N7349" s="61" t="str">
        <f aca="false">IF(J7349="PosK",SUMIFS(K:K,J:J,"eDNA",H:H,H7349),"")</f>
        <v/>
      </c>
      <c r="P7349" s="62"/>
      <c r="T7349" s="63"/>
      <c r="W7349" s="64"/>
    </row>
    <row r="7350" customFormat="false" ht="14.25" hidden="false" customHeight="false" outlineLevel="0" collapsed="false">
      <c r="A7350" s="0" t="s">
        <v>778</v>
      </c>
      <c r="B7350" s="52" t="s">
        <v>1037</v>
      </c>
      <c r="C7350" s="52" t="s">
        <v>743</v>
      </c>
      <c r="D7350" s="53" t="n">
        <v>0.1</v>
      </c>
      <c r="E7350" s="53" t="n">
        <v>28.61</v>
      </c>
      <c r="F7350" s="0" t="s">
        <v>1430</v>
      </c>
      <c r="G7350" s="0" t="str">
        <f aca="false">LEFT(B7350,2)</f>
        <v>29</v>
      </c>
      <c r="H7350" s="0" t="str">
        <f aca="false">I7350&amp;"_"&amp;G7350&amp;"_"&amp;F7350</f>
        <v>Loevfroe_29_20190430_DL2018069_EUCSjaelland_koersel2</v>
      </c>
      <c r="I7350" s="61" t="str">
        <f aca="false">MID(RIGHT(B7350,LEN(B7350)-3),1,FIND("_",RIGHT(B7350,LEN(B7350)-3))-1)</f>
        <v>Loevfroe</v>
      </c>
      <c r="J7350" s="61" t="str">
        <f aca="false">TRIM(SUBSTITUTE(RIGHT(B7350,FIND(I7350,B7350)+1),"_",""))</f>
        <v>PosK</v>
      </c>
      <c r="K7350" s="0" t="n">
        <f aca="false">IFERROR(VALUE(SUBSTITUTE(E7350,".",",")),E7350)</f>
        <v>28.61</v>
      </c>
      <c r="L7350" s="61" t="n">
        <f aca="false">IF(J7350="PosK",SUMIFS(K:K,J:J,"PosK",H:H,H7350),"")</f>
        <v>28.61</v>
      </c>
      <c r="M7350" s="61" t="n">
        <f aca="false">IF(J7350="PosK",SUMIFS(K:K,J:J,"NegK",H:H,H7350),"")</f>
        <v>0</v>
      </c>
      <c r="N7350" s="61" t="n">
        <f aca="false">IF(J7350="PosK",SUMIFS(K:K,J:J,"eDNA",H:H,H7350),"")</f>
        <v>0</v>
      </c>
      <c r="P7350" s="62" t="n">
        <f aca="false">IF(K7352="No Ct",0,K7352)</f>
        <v>0</v>
      </c>
      <c r="Q7350" s="62" t="n">
        <f aca="false">IF(K7353="No Ct",0,K7353)</f>
        <v>0</v>
      </c>
      <c r="R7350" s="0" t="str">
        <f aca="false">IF(AND(L7350&gt;0,M7350=0),"Valid","Invalid")</f>
        <v>Valid</v>
      </c>
      <c r="S7350" s="0" t="str">
        <f aca="false">IF(OR(P7350&gt;1,Q7350&gt;1),"Present","Absent")</f>
        <v>Absent</v>
      </c>
      <c r="T7350" s="63" t="str">
        <f aca="false">IF(OR(AND(P7350&gt;1,P7350&lt;41),AND(Q7350&gt;1,Q7350&lt;41)),"Ct&lt;41","Ct&gt;41")</f>
        <v>Ct&gt;41</v>
      </c>
      <c r="U7350" s="0" t="str">
        <f aca="false">I7350</f>
        <v>Loevfroe</v>
      </c>
      <c r="V7350" s="0" t="str">
        <f aca="false">MID(F7350,10,9)</f>
        <v>DL2018069</v>
      </c>
      <c r="W7350" s="64" t="str">
        <f aca="false">V7350&amp;"_"&amp;U7350&amp;"_"&amp;R7350&amp;"_"&amp;S7350&amp;"_"&amp;T7350</f>
        <v>DL2018069_Loevfroe_Valid_Absent_Ct&gt;41</v>
      </c>
    </row>
    <row r="7351" customFormat="false" ht="14.25" hidden="false" customHeight="false" outlineLevel="0" collapsed="false">
      <c r="A7351" s="0" t="s">
        <v>780</v>
      </c>
      <c r="B7351" s="52" t="s">
        <v>1038</v>
      </c>
      <c r="C7351" s="52" t="s">
        <v>747</v>
      </c>
      <c r="D7351" s="53" t="n">
        <v>0.1</v>
      </c>
      <c r="E7351" s="53" t="s">
        <v>748</v>
      </c>
      <c r="F7351" s="0" t="s">
        <v>1430</v>
      </c>
      <c r="G7351" s="0" t="str">
        <f aca="false">LEFT(B7351,2)</f>
        <v>29</v>
      </c>
      <c r="H7351" s="0" t="str">
        <f aca="false">I7351&amp;"_"&amp;G7351&amp;"_"&amp;F7351</f>
        <v>Loevfroe_29_20190430_DL2018069_EUCSjaelland_koersel2</v>
      </c>
      <c r="I7351" s="61" t="str">
        <f aca="false">MID(RIGHT(B7351,LEN(B7351)-3),1,FIND("_",RIGHT(B7351,LEN(B7351)-3))-1)</f>
        <v>Loevfroe</v>
      </c>
      <c r="J7351" s="61" t="str">
        <f aca="false">TRIM(SUBSTITUTE(RIGHT(B7351,FIND(I7351,B7351)+1),"_",""))</f>
        <v>NegK</v>
      </c>
      <c r="K7351" s="0" t="str">
        <f aca="false">IFERROR(VALUE(SUBSTITUTE(E7351,".",",")),E7351)</f>
        <v>No Ct</v>
      </c>
      <c r="L7351" s="61" t="str">
        <f aca="false">IF(J7351="PosK",SUMIFS(K:K,J:J,"PosK",H:H,H7351),"")</f>
        <v/>
      </c>
      <c r="M7351" s="61" t="str">
        <f aca="false">IF(J7351="PosK",SUMIFS(K:K,J:J,"NegK",H:H,H7351),"")</f>
        <v/>
      </c>
      <c r="N7351" s="61" t="str">
        <f aca="false">IF(J7351="PosK",SUMIFS(K:K,J:J,"eDNA",H:H,H7351),"")</f>
        <v/>
      </c>
    </row>
    <row r="7352" customFormat="false" ht="14.25" hidden="false" customHeight="false" outlineLevel="0" collapsed="false">
      <c r="A7352" s="0" t="s">
        <v>782</v>
      </c>
      <c r="B7352" s="52" t="s">
        <v>1039</v>
      </c>
      <c r="C7352" s="52" t="s">
        <v>751</v>
      </c>
      <c r="D7352" s="53" t="n">
        <v>0.1</v>
      </c>
      <c r="E7352" s="53" t="s">
        <v>748</v>
      </c>
      <c r="F7352" s="0" t="s">
        <v>1430</v>
      </c>
      <c r="G7352" s="0" t="str">
        <f aca="false">LEFT(B7352,2)</f>
        <v>29</v>
      </c>
      <c r="H7352" s="0" t="str">
        <f aca="false">I7352&amp;"_"&amp;G7352&amp;"_"&amp;F7352</f>
        <v>Loevfroe_29_20190430_DL2018069_EUCSjaelland_koersel2</v>
      </c>
      <c r="I7352" s="61" t="str">
        <f aca="false">MID(RIGHT(B7352,LEN(B7352)-3),1,FIND("_",RIGHT(B7352,LEN(B7352)-3))-1)</f>
        <v>Loevfroe</v>
      </c>
      <c r="J7352" s="61" t="str">
        <f aca="false">TRIM(SUBSTITUTE(RIGHT(B7352,FIND(I7352,B7352)+1),"_",""))</f>
        <v>eDNA</v>
      </c>
      <c r="K7352" s="0" t="str">
        <f aca="false">IFERROR(VALUE(SUBSTITUTE(E7352,".",",")),E7352)</f>
        <v>No Ct</v>
      </c>
      <c r="L7352" s="61" t="str">
        <f aca="false">IF(J7352="PosK",SUMIFS(K:K,J:J,"PosK",H:H,H7352),"")</f>
        <v/>
      </c>
      <c r="M7352" s="61" t="str">
        <f aca="false">IF(J7352="PosK",SUMIFS(K:K,J:J,"NegK",H:H,H7352),"")</f>
        <v/>
      </c>
      <c r="N7352" s="61" t="str">
        <f aca="false">IF(J7352="PosK",SUMIFS(K:K,J:J,"eDNA",H:H,H7352),"")</f>
        <v/>
      </c>
      <c r="Q7352" s="62"/>
    </row>
    <row r="7353" customFormat="false" ht="14.25" hidden="false" customHeight="false" outlineLevel="0" collapsed="false">
      <c r="A7353" s="0" t="s">
        <v>784</v>
      </c>
      <c r="B7353" s="52" t="s">
        <v>1039</v>
      </c>
      <c r="C7353" s="52" t="s">
        <v>751</v>
      </c>
      <c r="D7353" s="53" t="n">
        <v>0.1</v>
      </c>
      <c r="E7353" s="53" t="s">
        <v>748</v>
      </c>
      <c r="F7353" s="0" t="s">
        <v>1430</v>
      </c>
      <c r="G7353" s="0" t="str">
        <f aca="false">LEFT(B7353,2)</f>
        <v>29</v>
      </c>
      <c r="H7353" s="0" t="str">
        <f aca="false">I7353&amp;"_"&amp;G7353&amp;"_"&amp;F7353</f>
        <v>Loevfroe_29_20190430_DL2018069_EUCSjaelland_koersel2</v>
      </c>
      <c r="I7353" s="61" t="str">
        <f aca="false">MID(RIGHT(B7353,LEN(B7353)-3),1,FIND("_",RIGHT(B7353,LEN(B7353)-3))-1)</f>
        <v>Loevfroe</v>
      </c>
      <c r="J7353" s="61" t="str">
        <f aca="false">TRIM(SUBSTITUTE(RIGHT(B7353,FIND(I7353,B7353)+1),"_",""))</f>
        <v>eDNA</v>
      </c>
      <c r="K7353" s="0" t="str">
        <f aca="false">IFERROR(VALUE(SUBSTITUTE(E7353,".",",")),E7353)</f>
        <v>No Ct</v>
      </c>
      <c r="L7353" s="61" t="str">
        <f aca="false">IF(J7353="PosK",SUMIFS(K:K,J:J,"PosK",H:H,H7353),"")</f>
        <v/>
      </c>
      <c r="M7353" s="61" t="str">
        <f aca="false">IF(J7353="PosK",SUMIFS(K:K,J:J,"NegK",H:H,H7353),"")</f>
        <v/>
      </c>
      <c r="N7353" s="61" t="str">
        <f aca="false">IF(J7353="PosK",SUMIFS(K:K,J:J,"eDNA",H:H,H7353),"")</f>
        <v/>
      </c>
      <c r="P7353" s="62"/>
      <c r="T7353" s="63"/>
      <c r="W7353" s="64"/>
    </row>
    <row r="7354" customFormat="false" ht="14.25" hidden="false" customHeight="false" outlineLevel="0" collapsed="false">
      <c r="A7354" s="0" t="s">
        <v>786</v>
      </c>
      <c r="B7354" s="52" t="s">
        <v>1041</v>
      </c>
      <c r="C7354" s="52" t="s">
        <v>743</v>
      </c>
      <c r="D7354" s="53" t="n">
        <v>0.1</v>
      </c>
      <c r="E7354" s="53" t="s">
        <v>748</v>
      </c>
      <c r="F7354" s="0" t="s">
        <v>1430</v>
      </c>
      <c r="G7354" s="0" t="str">
        <f aca="false">LEFT(B7354,2)</f>
        <v>30</v>
      </c>
      <c r="H7354" s="0" t="str">
        <f aca="false">I7354&amp;"_"&amp;G7354&amp;"_"&amp;F7354</f>
        <v>Klokkefroe_30_20190430_DL2018069_EUCSjaelland_koersel2</v>
      </c>
      <c r="I7354" s="61" t="str">
        <f aca="false">MID(RIGHT(B7354,LEN(B7354)-3),1,FIND("_",RIGHT(B7354,LEN(B7354)-3))-1)</f>
        <v>Klokkefroe</v>
      </c>
      <c r="J7354" s="61" t="str">
        <f aca="false">TRIM(SUBSTITUTE(RIGHT(B7354,FIND(I7354,B7354)+1),"_",""))</f>
        <v>PosK</v>
      </c>
      <c r="K7354" s="0" t="str">
        <f aca="false">IFERROR(VALUE(SUBSTITUTE(E7354,".",",")),E7354)</f>
        <v>No Ct</v>
      </c>
      <c r="L7354" s="61" t="n">
        <f aca="false">IF(J7354="PosK",SUMIFS(K:K,J:J,"PosK",H:H,H7354),"")</f>
        <v>0</v>
      </c>
      <c r="M7354" s="61" t="n">
        <f aca="false">IF(J7354="PosK",SUMIFS(K:K,J:J,"NegK",H:H,H7354),"")</f>
        <v>0</v>
      </c>
      <c r="N7354" s="61" t="n">
        <f aca="false">IF(J7354="PosK",SUMIFS(K:K,J:J,"eDNA",H:H,H7354),"")</f>
        <v>0</v>
      </c>
      <c r="P7354" s="62" t="n">
        <f aca="false">IF(K7356="No Ct",0,K7356)</f>
        <v>0</v>
      </c>
      <c r="Q7354" s="62" t="n">
        <f aca="false">IF(K7357="No Ct",0,K7357)</f>
        <v>0</v>
      </c>
      <c r="R7354" s="0" t="str">
        <f aca="false">IF(AND(L7354&gt;0,M7354=0),"Valid","Invalid")</f>
        <v>Invalid</v>
      </c>
      <c r="S7354" s="0" t="str">
        <f aca="false">IF(OR(P7354&gt;1,Q7354&gt;1),"Present","Absent")</f>
        <v>Absent</v>
      </c>
      <c r="T7354" s="63" t="str">
        <f aca="false">IF(OR(AND(P7354&gt;1,P7354&lt;41),AND(Q7354&gt;1,Q7354&lt;41)),"Ct&lt;41","Ct&gt;41")</f>
        <v>Ct&gt;41</v>
      </c>
      <c r="U7354" s="0" t="str">
        <f aca="false">I7354</f>
        <v>Klokkefroe</v>
      </c>
      <c r="V7354" s="0" t="str">
        <f aca="false">MID(F7354,10,9)</f>
        <v>DL2018069</v>
      </c>
      <c r="W7354" s="64" t="str">
        <f aca="false">V7354&amp;"_"&amp;U7354&amp;"_"&amp;R7354&amp;"_"&amp;S7354&amp;"_"&amp;T7354</f>
        <v>DL2018069_Klokkefroe_Invalid_Absent_Ct&gt;41</v>
      </c>
    </row>
    <row r="7355" customFormat="false" ht="14.25" hidden="false" customHeight="false" outlineLevel="0" collapsed="false">
      <c r="A7355" s="0" t="s">
        <v>788</v>
      </c>
      <c r="B7355" s="52" t="s">
        <v>1042</v>
      </c>
      <c r="C7355" s="52" t="s">
        <v>747</v>
      </c>
      <c r="D7355" s="53" t="n">
        <v>0.1</v>
      </c>
      <c r="E7355" s="53" t="s">
        <v>748</v>
      </c>
      <c r="F7355" s="0" t="s">
        <v>1430</v>
      </c>
      <c r="G7355" s="0" t="str">
        <f aca="false">LEFT(B7355,2)</f>
        <v>30</v>
      </c>
      <c r="H7355" s="0" t="str">
        <f aca="false">I7355&amp;"_"&amp;G7355&amp;"_"&amp;F7355</f>
        <v>Klokkefroe_30_20190430_DL2018069_EUCSjaelland_koersel2</v>
      </c>
      <c r="I7355" s="61" t="str">
        <f aca="false">MID(RIGHT(B7355,LEN(B7355)-3),1,FIND("_",RIGHT(B7355,LEN(B7355)-3))-1)</f>
        <v>Klokkefroe</v>
      </c>
      <c r="J7355" s="61" t="str">
        <f aca="false">TRIM(SUBSTITUTE(RIGHT(B7355,FIND(I7355,B7355)+1),"_",""))</f>
        <v>NegK</v>
      </c>
      <c r="K7355" s="0" t="str">
        <f aca="false">IFERROR(VALUE(SUBSTITUTE(E7355,".",",")),E7355)</f>
        <v>No Ct</v>
      </c>
      <c r="L7355" s="61" t="str">
        <f aca="false">IF(J7355="PosK",SUMIFS(K:K,J:J,"PosK",H:H,H7355),"")</f>
        <v/>
      </c>
      <c r="M7355" s="61" t="str">
        <f aca="false">IF(J7355="PosK",SUMIFS(K:K,J:J,"NegK",H:H,H7355),"")</f>
        <v/>
      </c>
      <c r="N7355" s="61" t="str">
        <f aca="false">IF(J7355="PosK",SUMIFS(K:K,J:J,"eDNA",H:H,H7355),"")</f>
        <v/>
      </c>
    </row>
    <row r="7356" customFormat="false" ht="14.25" hidden="false" customHeight="false" outlineLevel="0" collapsed="false">
      <c r="A7356" s="0" t="s">
        <v>790</v>
      </c>
      <c r="B7356" s="52" t="s">
        <v>1043</v>
      </c>
      <c r="C7356" s="52" t="s">
        <v>751</v>
      </c>
      <c r="D7356" s="53" t="n">
        <v>0.1</v>
      </c>
      <c r="E7356" s="53" t="s">
        <v>748</v>
      </c>
      <c r="F7356" s="0" t="s">
        <v>1430</v>
      </c>
      <c r="G7356" s="0" t="str">
        <f aca="false">LEFT(B7356,2)</f>
        <v>30</v>
      </c>
      <c r="H7356" s="0" t="str">
        <f aca="false">I7356&amp;"_"&amp;G7356&amp;"_"&amp;F7356</f>
        <v>Klokkefroe_30_20190430_DL2018069_EUCSjaelland_koersel2</v>
      </c>
      <c r="I7356" s="61" t="str">
        <f aca="false">MID(RIGHT(B7356,LEN(B7356)-3),1,FIND("_",RIGHT(B7356,LEN(B7356)-3))-1)</f>
        <v>Klokkefroe</v>
      </c>
      <c r="J7356" s="61" t="str">
        <f aca="false">TRIM(SUBSTITUTE(RIGHT(B7356,FIND(I7356,B7356)+1),"_",""))</f>
        <v>eDNA</v>
      </c>
      <c r="K7356" s="0" t="str">
        <f aca="false">IFERROR(VALUE(SUBSTITUTE(E7356,".",",")),E7356)</f>
        <v>No Ct</v>
      </c>
      <c r="L7356" s="61" t="str">
        <f aca="false">IF(J7356="PosK",SUMIFS(K:K,J:J,"PosK",H:H,H7356),"")</f>
        <v/>
      </c>
      <c r="M7356" s="61" t="str">
        <f aca="false">IF(J7356="PosK",SUMIFS(K:K,J:J,"NegK",H:H,H7356),"")</f>
        <v/>
      </c>
      <c r="N7356" s="61" t="str">
        <f aca="false">IF(J7356="PosK",SUMIFS(K:K,J:J,"eDNA",H:H,H7356),"")</f>
        <v/>
      </c>
      <c r="Q7356" s="62"/>
    </row>
    <row r="7357" customFormat="false" ht="14.25" hidden="false" customHeight="false" outlineLevel="0" collapsed="false">
      <c r="A7357" s="0" t="s">
        <v>792</v>
      </c>
      <c r="B7357" s="52" t="s">
        <v>1043</v>
      </c>
      <c r="C7357" s="52" t="s">
        <v>751</v>
      </c>
      <c r="D7357" s="53" t="n">
        <v>0.1</v>
      </c>
      <c r="E7357" s="53" t="s">
        <v>748</v>
      </c>
      <c r="F7357" s="0" t="s">
        <v>1430</v>
      </c>
      <c r="G7357" s="0" t="str">
        <f aca="false">LEFT(B7357,2)</f>
        <v>30</v>
      </c>
      <c r="H7357" s="0" t="str">
        <f aca="false">I7357&amp;"_"&amp;G7357&amp;"_"&amp;F7357</f>
        <v>Klokkefroe_30_20190430_DL2018069_EUCSjaelland_koersel2</v>
      </c>
      <c r="I7357" s="61" t="str">
        <f aca="false">MID(RIGHT(B7357,LEN(B7357)-3),1,FIND("_",RIGHT(B7357,LEN(B7357)-3))-1)</f>
        <v>Klokkefroe</v>
      </c>
      <c r="J7357" s="61" t="str">
        <f aca="false">TRIM(SUBSTITUTE(RIGHT(B7357,FIND(I7357,B7357)+1),"_",""))</f>
        <v>eDNA</v>
      </c>
      <c r="K7357" s="0" t="str">
        <f aca="false">IFERROR(VALUE(SUBSTITUTE(E7357,".",",")),E7357)</f>
        <v>No Ct</v>
      </c>
      <c r="L7357" s="61" t="str">
        <f aca="false">IF(J7357="PosK",SUMIFS(K:K,J:J,"PosK",H:H,H7357),"")</f>
        <v/>
      </c>
      <c r="M7357" s="61" t="str">
        <f aca="false">IF(J7357="PosK",SUMIFS(K:K,J:J,"NegK",H:H,H7357),"")</f>
        <v/>
      </c>
      <c r="N7357" s="61" t="str">
        <f aca="false">IF(J7357="PosK",SUMIFS(K:K,J:J,"eDNA",H:H,H7357),"")</f>
        <v/>
      </c>
      <c r="P7357" s="62"/>
      <c r="T7357" s="63"/>
      <c r="W7357" s="64"/>
    </row>
    <row r="7358" customFormat="false" ht="14.25" hidden="false" customHeight="false" outlineLevel="0" collapsed="false">
      <c r="A7358" s="0" t="s">
        <v>794</v>
      </c>
      <c r="B7358" s="52" t="s">
        <v>1045</v>
      </c>
      <c r="C7358" s="52" t="s">
        <v>743</v>
      </c>
      <c r="D7358" s="53" t="n">
        <v>0.1</v>
      </c>
      <c r="E7358" s="53" t="s">
        <v>748</v>
      </c>
      <c r="F7358" s="0" t="s">
        <v>1430</v>
      </c>
      <c r="G7358" s="0" t="str">
        <f aca="false">LEFT(B7358,2)</f>
        <v>31</v>
      </c>
      <c r="H7358" s="0" t="str">
        <f aca="false">I7358&amp;"_"&amp;G7358&amp;"_"&amp;F7358</f>
        <v>Bjergsalamander_31_20190430_DL2018069_EUCSjaelland_koersel2</v>
      </c>
      <c r="I7358" s="61" t="str">
        <f aca="false">MID(RIGHT(B7358,LEN(B7358)-3),1,FIND("_",RIGHT(B7358,LEN(B7358)-3))-1)</f>
        <v>Bjergsalamander</v>
      </c>
      <c r="J7358" s="61" t="str">
        <f aca="false">TRIM(SUBSTITUTE(RIGHT(B7358,FIND(I7358,B7358)+1),"_",""))</f>
        <v>PosK</v>
      </c>
      <c r="K7358" s="0" t="str">
        <f aca="false">IFERROR(VALUE(SUBSTITUTE(E7358,".",",")),E7358)</f>
        <v>No Ct</v>
      </c>
      <c r="L7358" s="61" t="n">
        <f aca="false">IF(J7358="PosK",SUMIFS(K:K,J:J,"PosK",H:H,H7358),"")</f>
        <v>0</v>
      </c>
      <c r="M7358" s="61" t="n">
        <f aca="false">IF(J7358="PosK",SUMIFS(K:K,J:J,"NegK",H:H,H7358),"")</f>
        <v>0</v>
      </c>
      <c r="N7358" s="61" t="n">
        <f aca="false">IF(J7358="PosK",SUMIFS(K:K,J:J,"eDNA",H:H,H7358),"")</f>
        <v>0</v>
      </c>
      <c r="P7358" s="62" t="n">
        <f aca="false">IF(K7360="No Ct",0,K7360)</f>
        <v>0</v>
      </c>
      <c r="Q7358" s="62" t="n">
        <f aca="false">IF(K7361="No Ct",0,K7361)</f>
        <v>0</v>
      </c>
      <c r="R7358" s="0" t="str">
        <f aca="false">IF(AND(L7358&gt;0,M7358=0),"Valid","Invalid")</f>
        <v>Invalid</v>
      </c>
      <c r="S7358" s="0" t="str">
        <f aca="false">IF(OR(P7358&gt;1,Q7358&gt;1),"Present","Absent")</f>
        <v>Absent</v>
      </c>
      <c r="T7358" s="63" t="str">
        <f aca="false">IF(OR(AND(P7358&gt;1,P7358&lt;41),AND(Q7358&gt;1,Q7358&lt;41)),"Ct&lt;41","Ct&gt;41")</f>
        <v>Ct&gt;41</v>
      </c>
      <c r="U7358" s="0" t="str">
        <f aca="false">I7358</f>
        <v>Bjergsalamander</v>
      </c>
      <c r="V7358" s="0" t="str">
        <f aca="false">MID(F7358,10,9)</f>
        <v>DL2018069</v>
      </c>
      <c r="W7358" s="64" t="str">
        <f aca="false">V7358&amp;"_"&amp;U7358&amp;"_"&amp;R7358&amp;"_"&amp;S7358&amp;"_"&amp;T7358</f>
        <v>DL2018069_Bjergsalamander_Invalid_Absent_Ct&gt;41</v>
      </c>
    </row>
    <row r="7359" customFormat="false" ht="14.25" hidden="false" customHeight="false" outlineLevel="0" collapsed="false">
      <c r="A7359" s="0" t="s">
        <v>796</v>
      </c>
      <c r="B7359" s="52" t="s">
        <v>1046</v>
      </c>
      <c r="C7359" s="52" t="s">
        <v>747</v>
      </c>
      <c r="D7359" s="53" t="n">
        <v>0.1</v>
      </c>
      <c r="E7359" s="53" t="s">
        <v>748</v>
      </c>
      <c r="F7359" s="0" t="s">
        <v>1430</v>
      </c>
      <c r="G7359" s="0" t="str">
        <f aca="false">LEFT(B7359,2)</f>
        <v>31</v>
      </c>
      <c r="H7359" s="0" t="str">
        <f aca="false">I7359&amp;"_"&amp;G7359&amp;"_"&amp;F7359</f>
        <v>Bjergsalamander_31_20190430_DL2018069_EUCSjaelland_koersel2</v>
      </c>
      <c r="I7359" s="61" t="str">
        <f aca="false">MID(RIGHT(B7359,LEN(B7359)-3),1,FIND("_",RIGHT(B7359,LEN(B7359)-3))-1)</f>
        <v>Bjergsalamander</v>
      </c>
      <c r="J7359" s="61" t="str">
        <f aca="false">TRIM(SUBSTITUTE(RIGHT(B7359,FIND(I7359,B7359)+1),"_",""))</f>
        <v>NegK</v>
      </c>
      <c r="K7359" s="0" t="str">
        <f aca="false">IFERROR(VALUE(SUBSTITUTE(E7359,".",",")),E7359)</f>
        <v>No Ct</v>
      </c>
      <c r="L7359" s="61" t="str">
        <f aca="false">IF(J7359="PosK",SUMIFS(K:K,J:J,"PosK",H:H,H7359),"")</f>
        <v/>
      </c>
      <c r="M7359" s="61" t="str">
        <f aca="false">IF(J7359="PosK",SUMIFS(K:K,J:J,"NegK",H:H,H7359),"")</f>
        <v/>
      </c>
      <c r="N7359" s="61" t="str">
        <f aca="false">IF(J7359="PosK",SUMIFS(K:K,J:J,"eDNA",H:H,H7359),"")</f>
        <v/>
      </c>
    </row>
    <row r="7360" customFormat="false" ht="14.25" hidden="false" customHeight="false" outlineLevel="0" collapsed="false">
      <c r="A7360" s="0" t="s">
        <v>798</v>
      </c>
      <c r="B7360" s="52" t="s">
        <v>1047</v>
      </c>
      <c r="C7360" s="52" t="s">
        <v>751</v>
      </c>
      <c r="D7360" s="53" t="n">
        <v>0.1</v>
      </c>
      <c r="E7360" s="53" t="s">
        <v>748</v>
      </c>
      <c r="F7360" s="0" t="s">
        <v>1430</v>
      </c>
      <c r="G7360" s="0" t="str">
        <f aca="false">LEFT(B7360,2)</f>
        <v>31</v>
      </c>
      <c r="H7360" s="0" t="str">
        <f aca="false">I7360&amp;"_"&amp;G7360&amp;"_"&amp;F7360</f>
        <v>Bjergsalamander_31_20190430_DL2018069_EUCSjaelland_koersel2</v>
      </c>
      <c r="I7360" s="61" t="str">
        <f aca="false">MID(RIGHT(B7360,LEN(B7360)-3),1,FIND("_",RIGHT(B7360,LEN(B7360)-3))-1)</f>
        <v>Bjergsalamander</v>
      </c>
      <c r="J7360" s="61" t="str">
        <f aca="false">TRIM(SUBSTITUTE(RIGHT(B7360,FIND(I7360,B7360)+1),"_",""))</f>
        <v>eDNA</v>
      </c>
      <c r="K7360" s="0" t="str">
        <f aca="false">IFERROR(VALUE(SUBSTITUTE(E7360,".",",")),E7360)</f>
        <v>No Ct</v>
      </c>
      <c r="L7360" s="61" t="str">
        <f aca="false">IF(J7360="PosK",SUMIFS(K:K,J:J,"PosK",H:H,H7360),"")</f>
        <v/>
      </c>
      <c r="M7360" s="61" t="str">
        <f aca="false">IF(J7360="PosK",SUMIFS(K:K,J:J,"NegK",H:H,H7360),"")</f>
        <v/>
      </c>
      <c r="N7360" s="61" t="str">
        <f aca="false">IF(J7360="PosK",SUMIFS(K:K,J:J,"eDNA",H:H,H7360),"")</f>
        <v/>
      </c>
      <c r="Q7360" s="62"/>
    </row>
    <row r="7361" customFormat="false" ht="14.25" hidden="false" customHeight="false" outlineLevel="0" collapsed="false">
      <c r="A7361" s="0" t="s">
        <v>800</v>
      </c>
      <c r="B7361" s="52" t="s">
        <v>1047</v>
      </c>
      <c r="C7361" s="52" t="s">
        <v>751</v>
      </c>
      <c r="D7361" s="53" t="n">
        <v>0.1</v>
      </c>
      <c r="E7361" s="53" t="s">
        <v>748</v>
      </c>
      <c r="F7361" s="0" t="s">
        <v>1430</v>
      </c>
      <c r="G7361" s="0" t="str">
        <f aca="false">LEFT(B7361,2)</f>
        <v>31</v>
      </c>
      <c r="H7361" s="0" t="str">
        <f aca="false">I7361&amp;"_"&amp;G7361&amp;"_"&amp;F7361</f>
        <v>Bjergsalamander_31_20190430_DL2018069_EUCSjaelland_koersel2</v>
      </c>
      <c r="I7361" s="61" t="str">
        <f aca="false">MID(RIGHT(B7361,LEN(B7361)-3),1,FIND("_",RIGHT(B7361,LEN(B7361)-3))-1)</f>
        <v>Bjergsalamander</v>
      </c>
      <c r="J7361" s="61" t="str">
        <f aca="false">TRIM(SUBSTITUTE(RIGHT(B7361,FIND(I7361,B7361)+1),"_",""))</f>
        <v>eDNA</v>
      </c>
      <c r="K7361" s="0" t="str">
        <f aca="false">IFERROR(VALUE(SUBSTITUTE(E7361,".",",")),E7361)</f>
        <v>No Ct</v>
      </c>
      <c r="L7361" s="61" t="str">
        <f aca="false">IF(J7361="PosK",SUMIFS(K:K,J:J,"PosK",H:H,H7361),"")</f>
        <v/>
      </c>
      <c r="M7361" s="61" t="str">
        <f aca="false">IF(J7361="PosK",SUMIFS(K:K,J:J,"NegK",H:H,H7361),"")</f>
        <v/>
      </c>
      <c r="N7361" s="61" t="str">
        <f aca="false">IF(J7361="PosK",SUMIFS(K:K,J:J,"eDNA",H:H,H7361),"")</f>
        <v/>
      </c>
      <c r="P7361" s="62"/>
      <c r="T7361" s="63"/>
      <c r="W7361" s="64"/>
    </row>
    <row r="7362" customFormat="false" ht="14.25" hidden="false" customHeight="false" outlineLevel="0" collapsed="false">
      <c r="A7362" s="0" t="s">
        <v>802</v>
      </c>
      <c r="B7362" s="52" t="s">
        <v>1049</v>
      </c>
      <c r="C7362" s="52" t="s">
        <v>743</v>
      </c>
      <c r="D7362" s="53" t="n">
        <v>0.1</v>
      </c>
      <c r="E7362" s="53" t="n">
        <v>31.84</v>
      </c>
      <c r="F7362" s="0" t="s">
        <v>1430</v>
      </c>
      <c r="G7362" s="0" t="str">
        <f aca="false">LEFT(B7362,2)</f>
        <v>32</v>
      </c>
      <c r="H7362" s="0" t="str">
        <f aca="false">I7362&amp;"_"&amp;G7362&amp;"_"&amp;F7362</f>
        <v>Latterfroe_32_20190430_DL2018069_EUCSjaelland_koersel2</v>
      </c>
      <c r="I7362" s="61" t="str">
        <f aca="false">MID(RIGHT(B7362,LEN(B7362)-3),1,FIND("_",RIGHT(B7362,LEN(B7362)-3))-1)</f>
        <v>Latterfroe</v>
      </c>
      <c r="J7362" s="61" t="str">
        <f aca="false">TRIM(SUBSTITUTE(RIGHT(B7362,FIND(I7362,B7362)+1),"_",""))</f>
        <v>PosK</v>
      </c>
      <c r="K7362" s="0" t="n">
        <f aca="false">IFERROR(VALUE(SUBSTITUTE(E7362,".",",")),E7362)</f>
        <v>31.84</v>
      </c>
      <c r="L7362" s="61" t="n">
        <f aca="false">IF(J7362="PosK",SUMIFS(K:K,J:J,"PosK",H:H,H7362),"")</f>
        <v>31.84</v>
      </c>
      <c r="M7362" s="61" t="n">
        <f aca="false">IF(J7362="PosK",SUMIFS(K:K,J:J,"NegK",H:H,H7362),"")</f>
        <v>0</v>
      </c>
      <c r="N7362" s="61" t="n">
        <f aca="false">IF(J7362="PosK",SUMIFS(K:K,J:J,"eDNA",H:H,H7362),"")</f>
        <v>0</v>
      </c>
      <c r="P7362" s="62" t="n">
        <f aca="false">IF(K7364="No Ct",0,K7364)</f>
        <v>0</v>
      </c>
      <c r="Q7362" s="62" t="n">
        <f aca="false">IF(K7365="No Ct",0,K7365)</f>
        <v>0</v>
      </c>
      <c r="R7362" s="0" t="str">
        <f aca="false">IF(AND(L7362&gt;0,M7362=0),"Valid","Invalid")</f>
        <v>Valid</v>
      </c>
      <c r="S7362" s="0" t="str">
        <f aca="false">IF(OR(P7362&gt;1,Q7362&gt;1),"Present","Absent")</f>
        <v>Absent</v>
      </c>
      <c r="T7362" s="63" t="str">
        <f aca="false">IF(OR(AND(P7362&gt;1,P7362&lt;41),AND(Q7362&gt;1,Q7362&lt;41)),"Ct&lt;41","Ct&gt;41")</f>
        <v>Ct&gt;41</v>
      </c>
      <c r="U7362" s="0" t="str">
        <f aca="false">I7362</f>
        <v>Latterfroe</v>
      </c>
      <c r="V7362" s="0" t="str">
        <f aca="false">MID(F7362,10,9)</f>
        <v>DL2018069</v>
      </c>
      <c r="W7362" s="64" t="str">
        <f aca="false">V7362&amp;"_"&amp;U7362&amp;"_"&amp;R7362&amp;"_"&amp;S7362&amp;"_"&amp;T7362</f>
        <v>DL2018069_Latterfroe_Valid_Absent_Ct&gt;41</v>
      </c>
    </row>
    <row r="7363" customFormat="false" ht="14.25" hidden="false" customHeight="false" outlineLevel="0" collapsed="false">
      <c r="A7363" s="0" t="s">
        <v>804</v>
      </c>
      <c r="B7363" s="52" t="s">
        <v>1050</v>
      </c>
      <c r="C7363" s="52" t="s">
        <v>747</v>
      </c>
      <c r="D7363" s="53" t="n">
        <v>0.1</v>
      </c>
      <c r="E7363" s="53" t="s">
        <v>748</v>
      </c>
      <c r="F7363" s="0" t="s">
        <v>1430</v>
      </c>
      <c r="G7363" s="0" t="str">
        <f aca="false">LEFT(B7363,2)</f>
        <v>32</v>
      </c>
      <c r="H7363" s="0" t="str">
        <f aca="false">I7363&amp;"_"&amp;G7363&amp;"_"&amp;F7363</f>
        <v>Latterfroe_32_20190430_DL2018069_EUCSjaelland_koersel2</v>
      </c>
      <c r="I7363" s="61" t="str">
        <f aca="false">MID(RIGHT(B7363,LEN(B7363)-3),1,FIND("_",RIGHT(B7363,LEN(B7363)-3))-1)</f>
        <v>Latterfroe</v>
      </c>
      <c r="J7363" s="61" t="str">
        <f aca="false">TRIM(SUBSTITUTE(RIGHT(B7363,FIND(I7363,B7363)+1),"_",""))</f>
        <v>NegK</v>
      </c>
      <c r="K7363" s="0" t="str">
        <f aca="false">IFERROR(VALUE(SUBSTITUTE(E7363,".",",")),E7363)</f>
        <v>No Ct</v>
      </c>
      <c r="L7363" s="61" t="str">
        <f aca="false">IF(J7363="PosK",SUMIFS(K:K,J:J,"PosK",H:H,H7363),"")</f>
        <v/>
      </c>
      <c r="M7363" s="61" t="str">
        <f aca="false">IF(J7363="PosK",SUMIFS(K:K,J:J,"NegK",H:H,H7363),"")</f>
        <v/>
      </c>
      <c r="N7363" s="61" t="str">
        <f aca="false">IF(J7363="PosK",SUMIFS(K:K,J:J,"eDNA",H:H,H7363),"")</f>
        <v/>
      </c>
    </row>
    <row r="7364" customFormat="false" ht="14.25" hidden="false" customHeight="false" outlineLevel="0" collapsed="false">
      <c r="A7364" s="0" t="s">
        <v>806</v>
      </c>
      <c r="B7364" s="52" t="s">
        <v>1051</v>
      </c>
      <c r="C7364" s="52" t="s">
        <v>751</v>
      </c>
      <c r="D7364" s="53" t="n">
        <v>0.1</v>
      </c>
      <c r="E7364" s="53" t="s">
        <v>748</v>
      </c>
      <c r="F7364" s="0" t="s">
        <v>1430</v>
      </c>
      <c r="G7364" s="0" t="str">
        <f aca="false">LEFT(B7364,2)</f>
        <v>32</v>
      </c>
      <c r="H7364" s="0" t="str">
        <f aca="false">I7364&amp;"_"&amp;G7364&amp;"_"&amp;F7364</f>
        <v>Latterfroe_32_20190430_DL2018069_EUCSjaelland_koersel2</v>
      </c>
      <c r="I7364" s="61" t="str">
        <f aca="false">MID(RIGHT(B7364,LEN(B7364)-3),1,FIND("_",RIGHT(B7364,LEN(B7364)-3))-1)</f>
        <v>Latterfroe</v>
      </c>
      <c r="J7364" s="61" t="str">
        <f aca="false">TRIM(SUBSTITUTE(RIGHT(B7364,FIND(I7364,B7364)+1),"_",""))</f>
        <v>eDNA</v>
      </c>
      <c r="K7364" s="0" t="str">
        <f aca="false">IFERROR(VALUE(SUBSTITUTE(E7364,".",",")),E7364)</f>
        <v>No Ct</v>
      </c>
      <c r="L7364" s="61" t="str">
        <f aca="false">IF(J7364="PosK",SUMIFS(K:K,J:J,"PosK",H:H,H7364),"")</f>
        <v/>
      </c>
      <c r="M7364" s="61" t="str">
        <f aca="false">IF(J7364="PosK",SUMIFS(K:K,J:J,"NegK",H:H,H7364),"")</f>
        <v/>
      </c>
      <c r="N7364" s="61" t="str">
        <f aca="false">IF(J7364="PosK",SUMIFS(K:K,J:J,"eDNA",H:H,H7364),"")</f>
        <v/>
      </c>
      <c r="Q7364" s="62"/>
    </row>
    <row r="7365" customFormat="false" ht="14.25" hidden="false" customHeight="false" outlineLevel="0" collapsed="false">
      <c r="A7365" s="0" t="s">
        <v>808</v>
      </c>
      <c r="B7365" s="52" t="s">
        <v>1051</v>
      </c>
      <c r="C7365" s="52" t="s">
        <v>751</v>
      </c>
      <c r="D7365" s="53" t="n">
        <v>0.1</v>
      </c>
      <c r="E7365" s="53" t="s">
        <v>748</v>
      </c>
      <c r="F7365" s="0" t="s">
        <v>1430</v>
      </c>
      <c r="G7365" s="0" t="str">
        <f aca="false">LEFT(B7365,2)</f>
        <v>32</v>
      </c>
      <c r="H7365" s="0" t="str">
        <f aca="false">I7365&amp;"_"&amp;G7365&amp;"_"&amp;F7365</f>
        <v>Latterfroe_32_20190430_DL2018069_EUCSjaelland_koersel2</v>
      </c>
      <c r="I7365" s="61" t="str">
        <f aca="false">MID(RIGHT(B7365,LEN(B7365)-3),1,FIND("_",RIGHT(B7365,LEN(B7365)-3))-1)</f>
        <v>Latterfroe</v>
      </c>
      <c r="J7365" s="61" t="str">
        <f aca="false">TRIM(SUBSTITUTE(RIGHT(B7365,FIND(I7365,B7365)+1),"_",""))</f>
        <v>eDNA</v>
      </c>
      <c r="K7365" s="0" t="str">
        <f aca="false">IFERROR(VALUE(SUBSTITUTE(E7365,".",",")),E7365)</f>
        <v>No Ct</v>
      </c>
      <c r="L7365" s="61" t="str">
        <f aca="false">IF(J7365="PosK",SUMIFS(K:K,J:J,"PosK",H:H,H7365),"")</f>
        <v/>
      </c>
      <c r="M7365" s="61" t="str">
        <f aca="false">IF(J7365="PosK",SUMIFS(K:K,J:J,"NegK",H:H,H7365),"")</f>
        <v/>
      </c>
      <c r="N7365" s="61" t="str">
        <f aca="false">IF(J7365="PosK",SUMIFS(K:K,J:J,"eDNA",H:H,H7365),"")</f>
        <v/>
      </c>
      <c r="P7365" s="62"/>
      <c r="T7365" s="63"/>
      <c r="W7365" s="64"/>
    </row>
    <row r="7366" customFormat="false" ht="14.25" hidden="false" customHeight="false" outlineLevel="0" collapsed="false">
      <c r="A7366" s="0" t="s">
        <v>810</v>
      </c>
      <c r="B7366" s="52" t="s">
        <v>1228</v>
      </c>
      <c r="C7366" s="52" t="s">
        <v>743</v>
      </c>
      <c r="D7366" s="53" t="n">
        <v>0.1</v>
      </c>
      <c r="E7366" s="53" t="n">
        <v>28.28</v>
      </c>
      <c r="F7366" s="0" t="s">
        <v>1430</v>
      </c>
      <c r="G7366" s="0" t="str">
        <f aca="false">LEFT(B7366,2)</f>
        <v>33</v>
      </c>
      <c r="H7366" s="0" t="str">
        <f aca="false">I7366&amp;"_"&amp;G7366&amp;"_"&amp;F7366</f>
        <v>KortbenetGroenFroe_33_20190430_DL2018069_EUCSjaelland_koersel2</v>
      </c>
      <c r="I7366" s="61" t="str">
        <f aca="false">MID(RIGHT(B7366,LEN(B7366)-3),1,FIND("_",RIGHT(B7366,LEN(B7366)-3))-1)</f>
        <v>KortbenetGroenFroe</v>
      </c>
      <c r="J7366" s="61" t="str">
        <f aca="false">TRIM(SUBSTITUTE(RIGHT(B7366,FIND(I7366,B7366)+1),"_",""))</f>
        <v>PosK</v>
      </c>
      <c r="K7366" s="0" t="n">
        <f aca="false">IFERROR(VALUE(SUBSTITUTE(E7366,".",",")),E7366)</f>
        <v>28.28</v>
      </c>
      <c r="L7366" s="61" t="n">
        <f aca="false">IF(J7366="PosK",SUMIFS(K:K,J:J,"PosK",H:H,H7366),"")</f>
        <v>28.28</v>
      </c>
      <c r="M7366" s="61" t="n">
        <f aca="false">IF(J7366="PosK",SUMIFS(K:K,J:J,"NegK",H:H,H7366),"")</f>
        <v>0</v>
      </c>
      <c r="N7366" s="61" t="n">
        <f aca="false">IF(J7366="PosK",SUMIFS(K:K,J:J,"eDNA",H:H,H7366),"")</f>
        <v>0</v>
      </c>
      <c r="P7366" s="62" t="n">
        <f aca="false">IF(K7368="No Ct",0,K7368)</f>
        <v>0</v>
      </c>
      <c r="Q7366" s="62" t="n">
        <f aca="false">IF(K7369="No Ct",0,K7369)</f>
        <v>0</v>
      </c>
      <c r="R7366" s="0" t="str">
        <f aca="false">IF(AND(L7366&gt;0,M7366=0),"Valid","Invalid")</f>
        <v>Valid</v>
      </c>
      <c r="S7366" s="0" t="str">
        <f aca="false">IF(OR(P7366&gt;1,Q7366&gt;1),"Present","Absent")</f>
        <v>Absent</v>
      </c>
      <c r="T7366" s="63" t="str">
        <f aca="false">IF(OR(AND(P7366&gt;1,P7366&lt;41),AND(Q7366&gt;1,Q7366&lt;41)),"Ct&lt;41","Ct&gt;41")</f>
        <v>Ct&gt;41</v>
      </c>
      <c r="U7366" s="0" t="str">
        <f aca="false">I7366</f>
        <v>KortbenetGroenFroe</v>
      </c>
      <c r="V7366" s="0" t="str">
        <f aca="false">MID(F7366,10,9)</f>
        <v>DL2018069</v>
      </c>
      <c r="W7366" s="64" t="str">
        <f aca="false">V7366&amp;"_"&amp;U7366&amp;"_"&amp;R7366&amp;"_"&amp;S7366&amp;"_"&amp;T7366</f>
        <v>DL2018069_KortbenetGroenFroe_Valid_Absent_Ct&gt;41</v>
      </c>
    </row>
    <row r="7367" customFormat="false" ht="14.25" hidden="false" customHeight="false" outlineLevel="0" collapsed="false">
      <c r="A7367" s="0" t="s">
        <v>812</v>
      </c>
      <c r="B7367" s="52" t="s">
        <v>1229</v>
      </c>
      <c r="C7367" s="52" t="s">
        <v>747</v>
      </c>
      <c r="D7367" s="53" t="n">
        <v>0.1</v>
      </c>
      <c r="E7367" s="53" t="s">
        <v>748</v>
      </c>
      <c r="F7367" s="0" t="s">
        <v>1430</v>
      </c>
      <c r="G7367" s="0" t="str">
        <f aca="false">LEFT(B7367,2)</f>
        <v>33</v>
      </c>
      <c r="H7367" s="0" t="str">
        <f aca="false">I7367&amp;"_"&amp;G7367&amp;"_"&amp;F7367</f>
        <v>KortbenetGroenFroe_33_20190430_DL2018069_EUCSjaelland_koersel2</v>
      </c>
      <c r="I7367" s="61" t="str">
        <f aca="false">MID(RIGHT(B7367,LEN(B7367)-3),1,FIND("_",RIGHT(B7367,LEN(B7367)-3))-1)</f>
        <v>KortbenetGroenFroe</v>
      </c>
      <c r="J7367" s="61" t="str">
        <f aca="false">TRIM(SUBSTITUTE(RIGHT(B7367,FIND(I7367,B7367)+1),"_",""))</f>
        <v>NegK</v>
      </c>
      <c r="K7367" s="0" t="str">
        <f aca="false">IFERROR(VALUE(SUBSTITUTE(E7367,".",",")),E7367)</f>
        <v>No Ct</v>
      </c>
      <c r="L7367" s="61" t="str">
        <f aca="false">IF(J7367="PosK",SUMIFS(K:K,J:J,"PosK",H:H,H7367),"")</f>
        <v/>
      </c>
      <c r="M7367" s="61" t="str">
        <f aca="false">IF(J7367="PosK",SUMIFS(K:K,J:J,"NegK",H:H,H7367),"")</f>
        <v/>
      </c>
      <c r="N7367" s="61" t="str">
        <f aca="false">IF(J7367="PosK",SUMIFS(K:K,J:J,"eDNA",H:H,H7367),"")</f>
        <v/>
      </c>
    </row>
    <row r="7368" customFormat="false" ht="14.25" hidden="false" customHeight="false" outlineLevel="0" collapsed="false">
      <c r="A7368" s="0" t="s">
        <v>814</v>
      </c>
      <c r="B7368" s="52" t="s">
        <v>1230</v>
      </c>
      <c r="C7368" s="52" t="s">
        <v>751</v>
      </c>
      <c r="D7368" s="53" t="n">
        <v>0.1</v>
      </c>
      <c r="E7368" s="53" t="s">
        <v>748</v>
      </c>
      <c r="F7368" s="0" t="s">
        <v>1430</v>
      </c>
      <c r="G7368" s="0" t="str">
        <f aca="false">LEFT(B7368,2)</f>
        <v>33</v>
      </c>
      <c r="H7368" s="0" t="str">
        <f aca="false">I7368&amp;"_"&amp;G7368&amp;"_"&amp;F7368</f>
        <v>KortbenetGroenFroe_33_20190430_DL2018069_EUCSjaelland_koersel2</v>
      </c>
      <c r="I7368" s="61" t="str">
        <f aca="false">MID(RIGHT(B7368,LEN(B7368)-3),1,FIND("_",RIGHT(B7368,LEN(B7368)-3))-1)</f>
        <v>KortbenetGroenFroe</v>
      </c>
      <c r="J7368" s="61" t="str">
        <f aca="false">TRIM(SUBSTITUTE(RIGHT(B7368,FIND(I7368,B7368)+1),"_",""))</f>
        <v>eDNA</v>
      </c>
      <c r="K7368" s="0" t="str">
        <f aca="false">IFERROR(VALUE(SUBSTITUTE(E7368,".",",")),E7368)</f>
        <v>No Ct</v>
      </c>
      <c r="L7368" s="61" t="str">
        <f aca="false">IF(J7368="PosK",SUMIFS(K:K,J:J,"PosK",H:H,H7368),"")</f>
        <v/>
      </c>
      <c r="M7368" s="61" t="str">
        <f aca="false">IF(J7368="PosK",SUMIFS(K:K,J:J,"NegK",H:H,H7368),"")</f>
        <v/>
      </c>
      <c r="N7368" s="61" t="str">
        <f aca="false">IF(J7368="PosK",SUMIFS(K:K,J:J,"eDNA",H:H,H7368),"")</f>
        <v/>
      </c>
      <c r="Q7368" s="62"/>
    </row>
    <row r="7369" customFormat="false" ht="14.25" hidden="false" customHeight="false" outlineLevel="0" collapsed="false">
      <c r="A7369" s="0" t="s">
        <v>816</v>
      </c>
      <c r="B7369" s="52" t="s">
        <v>1230</v>
      </c>
      <c r="C7369" s="52" t="s">
        <v>751</v>
      </c>
      <c r="D7369" s="53" t="n">
        <v>0.1</v>
      </c>
      <c r="E7369" s="53" t="s">
        <v>748</v>
      </c>
      <c r="F7369" s="0" t="s">
        <v>1430</v>
      </c>
      <c r="G7369" s="0" t="str">
        <f aca="false">LEFT(B7369,2)</f>
        <v>33</v>
      </c>
      <c r="H7369" s="0" t="str">
        <f aca="false">I7369&amp;"_"&amp;G7369&amp;"_"&amp;F7369</f>
        <v>KortbenetGroenFroe_33_20190430_DL2018069_EUCSjaelland_koersel2</v>
      </c>
      <c r="I7369" s="61" t="str">
        <f aca="false">MID(RIGHT(B7369,LEN(B7369)-3),1,FIND("_",RIGHT(B7369,LEN(B7369)-3))-1)</f>
        <v>KortbenetGroenFroe</v>
      </c>
      <c r="J7369" s="61" t="str">
        <f aca="false">TRIM(SUBSTITUTE(RIGHT(B7369,FIND(I7369,B7369)+1),"_",""))</f>
        <v>eDNA</v>
      </c>
      <c r="K7369" s="0" t="str">
        <f aca="false">IFERROR(VALUE(SUBSTITUTE(E7369,".",",")),E7369)</f>
        <v>No Ct</v>
      </c>
      <c r="L7369" s="61" t="str">
        <f aca="false">IF(J7369="PosK",SUMIFS(K:K,J:J,"PosK",H:H,H7369),"")</f>
        <v/>
      </c>
      <c r="M7369" s="61" t="str">
        <f aca="false">IF(J7369="PosK",SUMIFS(K:K,J:J,"NegK",H:H,H7369),"")</f>
        <v/>
      </c>
      <c r="N7369" s="61" t="str">
        <f aca="false">IF(J7369="PosK",SUMIFS(K:K,J:J,"eDNA",H:H,H7369),"")</f>
        <v/>
      </c>
      <c r="P7369" s="62"/>
      <c r="T7369" s="63"/>
      <c r="W7369" s="64"/>
    </row>
    <row r="7370" customFormat="false" ht="14.25" hidden="false" customHeight="false" outlineLevel="0" collapsed="false">
      <c r="A7370" s="0" t="s">
        <v>818</v>
      </c>
      <c r="B7370" s="52" t="s">
        <v>1232</v>
      </c>
      <c r="C7370" s="52" t="s">
        <v>743</v>
      </c>
      <c r="D7370" s="53" t="n">
        <v>0.1</v>
      </c>
      <c r="E7370" s="53" t="n">
        <v>30.4</v>
      </c>
      <c r="F7370" s="0" t="s">
        <v>1430</v>
      </c>
      <c r="G7370" s="0" t="str">
        <f aca="false">LEFT(B7370,2)</f>
        <v>34</v>
      </c>
      <c r="H7370" s="0" t="str">
        <f aca="false">I7370&amp;"_"&amp;G7370&amp;"_"&amp;F7370</f>
        <v>Soelvkarusse_34_20190430_DL2018069_EUCSjaelland_koersel2</v>
      </c>
      <c r="I7370" s="61" t="str">
        <f aca="false">MID(RIGHT(B7370,LEN(B7370)-3),1,FIND("_",RIGHT(B7370,LEN(B7370)-3))-1)</f>
        <v>Soelvkarusse</v>
      </c>
      <c r="J7370" s="61" t="str">
        <f aca="false">TRIM(SUBSTITUTE(RIGHT(B7370,FIND(I7370,B7370)+1),"_",""))</f>
        <v>PosK</v>
      </c>
      <c r="K7370" s="0" t="n">
        <f aca="false">IFERROR(VALUE(SUBSTITUTE(E7370,".",",")),E7370)</f>
        <v>30.4</v>
      </c>
      <c r="L7370" s="61" t="n">
        <f aca="false">IF(J7370="PosK",SUMIFS(K:K,J:J,"PosK",H:H,H7370),"")</f>
        <v>30.4</v>
      </c>
      <c r="M7370" s="61" t="n">
        <f aca="false">IF(J7370="PosK",SUMIFS(K:K,J:J,"NegK",H:H,H7370),"")</f>
        <v>0</v>
      </c>
      <c r="N7370" s="61" t="n">
        <f aca="false">IF(J7370="PosK",SUMIFS(K:K,J:J,"eDNA",H:H,H7370),"")</f>
        <v>0</v>
      </c>
      <c r="P7370" s="62" t="n">
        <f aca="false">IF(K7372="No Ct",0,K7372)</f>
        <v>0</v>
      </c>
      <c r="Q7370" s="62" t="n">
        <f aca="false">IF(K7373="No Ct",0,K7373)</f>
        <v>0</v>
      </c>
      <c r="R7370" s="0" t="str">
        <f aca="false">IF(AND(L7370&gt;0,M7370=0),"Valid","Invalid")</f>
        <v>Valid</v>
      </c>
      <c r="S7370" s="0" t="str">
        <f aca="false">IF(OR(P7370&gt;1,Q7370&gt;1),"Present","Absent")</f>
        <v>Absent</v>
      </c>
      <c r="T7370" s="63" t="str">
        <f aca="false">IF(OR(AND(P7370&gt;1,P7370&lt;41),AND(Q7370&gt;1,Q7370&lt;41)),"Ct&lt;41","Ct&gt;41")</f>
        <v>Ct&gt;41</v>
      </c>
      <c r="U7370" s="0" t="str">
        <f aca="false">I7370</f>
        <v>Soelvkarusse</v>
      </c>
      <c r="V7370" s="0" t="str">
        <f aca="false">MID(F7370,10,9)</f>
        <v>DL2018069</v>
      </c>
      <c r="W7370" s="64" t="str">
        <f aca="false">V7370&amp;"_"&amp;U7370&amp;"_"&amp;R7370&amp;"_"&amp;S7370&amp;"_"&amp;T7370</f>
        <v>DL2018069_Soelvkarusse_Valid_Absent_Ct&gt;41</v>
      </c>
    </row>
    <row r="7371" customFormat="false" ht="14.25" hidden="false" customHeight="false" outlineLevel="0" collapsed="false">
      <c r="A7371" s="0" t="s">
        <v>820</v>
      </c>
      <c r="B7371" s="52" t="s">
        <v>1233</v>
      </c>
      <c r="C7371" s="52" t="s">
        <v>747</v>
      </c>
      <c r="D7371" s="53" t="n">
        <v>0.1</v>
      </c>
      <c r="E7371" s="53" t="s">
        <v>748</v>
      </c>
      <c r="F7371" s="0" t="s">
        <v>1430</v>
      </c>
      <c r="G7371" s="0" t="str">
        <f aca="false">LEFT(B7371,2)</f>
        <v>34</v>
      </c>
      <c r="H7371" s="0" t="str">
        <f aca="false">I7371&amp;"_"&amp;G7371&amp;"_"&amp;F7371</f>
        <v>Soelvkarusse_34_20190430_DL2018069_EUCSjaelland_koersel2</v>
      </c>
      <c r="I7371" s="61" t="str">
        <f aca="false">MID(RIGHT(B7371,LEN(B7371)-3),1,FIND("_",RIGHT(B7371,LEN(B7371)-3))-1)</f>
        <v>Soelvkarusse</v>
      </c>
      <c r="J7371" s="61" t="str">
        <f aca="false">TRIM(SUBSTITUTE(RIGHT(B7371,FIND(I7371,B7371)+1),"_",""))</f>
        <v>NegK</v>
      </c>
      <c r="K7371" s="0" t="str">
        <f aca="false">IFERROR(VALUE(SUBSTITUTE(E7371,".",",")),E7371)</f>
        <v>No Ct</v>
      </c>
      <c r="L7371" s="61" t="str">
        <f aca="false">IF(J7371="PosK",SUMIFS(K:K,J:J,"PosK",H:H,H7371),"")</f>
        <v/>
      </c>
      <c r="M7371" s="61" t="str">
        <f aca="false">IF(J7371="PosK",SUMIFS(K:K,J:J,"NegK",H:H,H7371),"")</f>
        <v/>
      </c>
      <c r="N7371" s="61" t="str">
        <f aca="false">IF(J7371="PosK",SUMIFS(K:K,J:J,"eDNA",H:H,H7371),"")</f>
        <v/>
      </c>
    </row>
    <row r="7372" customFormat="false" ht="14.25" hidden="false" customHeight="false" outlineLevel="0" collapsed="false">
      <c r="A7372" s="0" t="s">
        <v>822</v>
      </c>
      <c r="B7372" s="52" t="s">
        <v>1234</v>
      </c>
      <c r="C7372" s="52" t="s">
        <v>751</v>
      </c>
      <c r="D7372" s="53" t="n">
        <v>0.1</v>
      </c>
      <c r="E7372" s="53" t="s">
        <v>748</v>
      </c>
      <c r="F7372" s="0" t="s">
        <v>1430</v>
      </c>
      <c r="G7372" s="0" t="str">
        <f aca="false">LEFT(B7372,2)</f>
        <v>34</v>
      </c>
      <c r="H7372" s="0" t="str">
        <f aca="false">I7372&amp;"_"&amp;G7372&amp;"_"&amp;F7372</f>
        <v>Soelvkarusse_34_20190430_DL2018069_EUCSjaelland_koersel2</v>
      </c>
      <c r="I7372" s="61" t="str">
        <f aca="false">MID(RIGHT(B7372,LEN(B7372)-3),1,FIND("_",RIGHT(B7372,LEN(B7372)-3))-1)</f>
        <v>Soelvkarusse</v>
      </c>
      <c r="J7372" s="61" t="str">
        <f aca="false">TRIM(SUBSTITUTE(RIGHT(B7372,FIND(I7372,B7372)+1),"_",""))</f>
        <v>eDNA</v>
      </c>
      <c r="K7372" s="0" t="str">
        <f aca="false">IFERROR(VALUE(SUBSTITUTE(E7372,".",",")),E7372)</f>
        <v>No Ct</v>
      </c>
      <c r="L7372" s="61" t="str">
        <f aca="false">IF(J7372="PosK",SUMIFS(K:K,J:J,"PosK",H:H,H7372),"")</f>
        <v/>
      </c>
      <c r="M7372" s="61" t="str">
        <f aca="false">IF(J7372="PosK",SUMIFS(K:K,J:J,"NegK",H:H,H7372),"")</f>
        <v/>
      </c>
      <c r="N7372" s="61" t="str">
        <f aca="false">IF(J7372="PosK",SUMIFS(K:K,J:J,"eDNA",H:H,H7372),"")</f>
        <v/>
      </c>
      <c r="Q7372" s="62"/>
    </row>
    <row r="7373" customFormat="false" ht="14.25" hidden="false" customHeight="false" outlineLevel="0" collapsed="false">
      <c r="A7373" s="0" t="s">
        <v>824</v>
      </c>
      <c r="B7373" s="52" t="s">
        <v>1234</v>
      </c>
      <c r="C7373" s="52" t="s">
        <v>751</v>
      </c>
      <c r="D7373" s="53" t="n">
        <v>0.1</v>
      </c>
      <c r="E7373" s="53" t="s">
        <v>748</v>
      </c>
      <c r="F7373" s="0" t="s">
        <v>1430</v>
      </c>
      <c r="G7373" s="0" t="str">
        <f aca="false">LEFT(B7373,2)</f>
        <v>34</v>
      </c>
      <c r="H7373" s="0" t="str">
        <f aca="false">I7373&amp;"_"&amp;G7373&amp;"_"&amp;F7373</f>
        <v>Soelvkarusse_34_20190430_DL2018069_EUCSjaelland_koersel2</v>
      </c>
      <c r="I7373" s="61" t="str">
        <f aca="false">MID(RIGHT(B7373,LEN(B7373)-3),1,FIND("_",RIGHT(B7373,LEN(B7373)-3))-1)</f>
        <v>Soelvkarusse</v>
      </c>
      <c r="J7373" s="61" t="str">
        <f aca="false">TRIM(SUBSTITUTE(RIGHT(B7373,FIND(I7373,B7373)+1),"_",""))</f>
        <v>eDNA</v>
      </c>
      <c r="K7373" s="0" t="str">
        <f aca="false">IFERROR(VALUE(SUBSTITUTE(E7373,".",",")),E7373)</f>
        <v>No Ct</v>
      </c>
      <c r="L7373" s="61" t="str">
        <f aca="false">IF(J7373="PosK",SUMIFS(K:K,J:J,"PosK",H:H,H7373),"")</f>
        <v/>
      </c>
      <c r="M7373" s="61" t="str">
        <f aca="false">IF(J7373="PosK",SUMIFS(K:K,J:J,"NegK",H:H,H7373),"")</f>
        <v/>
      </c>
      <c r="N7373" s="61" t="str">
        <f aca="false">IF(J7373="PosK",SUMIFS(K:K,J:J,"eDNA",H:H,H7373),"")</f>
        <v/>
      </c>
      <c r="P7373" s="62"/>
      <c r="T7373" s="63"/>
      <c r="W7373" s="64"/>
    </row>
    <row r="7374" customFormat="false" ht="14.25" hidden="false" customHeight="false" outlineLevel="0" collapsed="false">
      <c r="A7374" s="0" t="s">
        <v>741</v>
      </c>
      <c r="B7374" s="52" t="s">
        <v>742</v>
      </c>
      <c r="C7374" s="52" t="s">
        <v>743</v>
      </c>
      <c r="D7374" s="53" t="n">
        <v>0.1</v>
      </c>
      <c r="E7374" s="53" t="s">
        <v>748</v>
      </c>
      <c r="F7374" s="0" t="s">
        <v>1431</v>
      </c>
      <c r="G7374" s="0" t="str">
        <f aca="false">LEFT(B7374,2)</f>
        <v>01</v>
      </c>
      <c r="H7374" s="0" t="str">
        <f aca="false">I7374&amp;"_"&amp;G7374&amp;"_"&amp;F7374</f>
        <v>Loegfroe_01_20190611_DL2018094_FrederiksborgGym_koersel1</v>
      </c>
      <c r="I7374" s="61" t="str">
        <f aca="false">MID(RIGHT(B7374,LEN(B7374)-3),1,FIND("_",RIGHT(B7374,LEN(B7374)-3))-1)</f>
        <v>Loegfroe</v>
      </c>
      <c r="J7374" s="61" t="str">
        <f aca="false">TRIM(SUBSTITUTE(RIGHT(B7374,FIND(I7374,B7374)+1),"_",""))</f>
        <v>PosK</v>
      </c>
      <c r="K7374" s="0" t="str">
        <f aca="false">IFERROR(VALUE(SUBSTITUTE(E7374,".",",")),E7374)</f>
        <v>No Ct</v>
      </c>
      <c r="L7374" s="61" t="n">
        <f aca="false">IF(J7374="PosK",SUMIFS(K:K,J:J,"PosK",H:H,H7374),"")</f>
        <v>0</v>
      </c>
      <c r="M7374" s="61" t="n">
        <f aca="false">IF(J7374="PosK",SUMIFS(K:K,J:J,"NegK",H:H,H7374),"")</f>
        <v>0</v>
      </c>
      <c r="N7374" s="61" t="n">
        <f aca="false">IF(J7374="PosK",SUMIFS(K:K,J:J,"eDNA",H:H,H7374),"")</f>
        <v>0</v>
      </c>
      <c r="P7374" s="62" t="n">
        <f aca="false">IF(K7376="No Ct",0,K7376)</f>
        <v>0</v>
      </c>
      <c r="Q7374" s="62" t="n">
        <f aca="false">IF(K7377="No Ct",0,K7377)</f>
        <v>0</v>
      </c>
      <c r="R7374" s="0" t="str">
        <f aca="false">IF(AND(L7374&gt;0,M7374=0),"Valid","Invalid")</f>
        <v>Invalid</v>
      </c>
      <c r="S7374" s="0" t="str">
        <f aca="false">IF(OR(P7374&gt;1,Q7374&gt;1),"Present","Absent")</f>
        <v>Absent</v>
      </c>
      <c r="T7374" s="63" t="str">
        <f aca="false">IF(OR(AND(P7374&gt;1,P7374&lt;41),AND(Q7374&gt;1,Q7374&lt;41)),"Ct&lt;41","Ct&gt;41")</f>
        <v>Ct&gt;41</v>
      </c>
      <c r="U7374" s="0" t="str">
        <f aca="false">I7374</f>
        <v>Loegfroe</v>
      </c>
      <c r="V7374" s="0" t="str">
        <f aca="false">MID(F7374,10,9)</f>
        <v>DL2018094</v>
      </c>
      <c r="W7374" s="64" t="str">
        <f aca="false">V7374&amp;"_"&amp;U7374&amp;"_"&amp;R7374&amp;"_"&amp;S7374&amp;"_"&amp;T7374</f>
        <v>DL2018094_Loegfroe_Invalid_Absent_Ct&gt;41</v>
      </c>
    </row>
    <row r="7375" customFormat="false" ht="14.25" hidden="false" customHeight="false" outlineLevel="0" collapsed="false">
      <c r="A7375" s="0" t="s">
        <v>745</v>
      </c>
      <c r="B7375" s="52" t="s">
        <v>746</v>
      </c>
      <c r="C7375" s="52" t="s">
        <v>747</v>
      </c>
      <c r="D7375" s="53" t="n">
        <v>0.1</v>
      </c>
      <c r="E7375" s="53" t="s">
        <v>748</v>
      </c>
      <c r="F7375" s="0" t="s">
        <v>1431</v>
      </c>
      <c r="G7375" s="0" t="str">
        <f aca="false">LEFT(B7375,2)</f>
        <v>01</v>
      </c>
      <c r="H7375" s="0" t="str">
        <f aca="false">I7375&amp;"_"&amp;G7375&amp;"_"&amp;F7375</f>
        <v>Loegfroe_01_20190611_DL2018094_FrederiksborgGym_koersel1</v>
      </c>
      <c r="I7375" s="61" t="str">
        <f aca="false">MID(RIGHT(B7375,LEN(B7375)-3),1,FIND("_",RIGHT(B7375,LEN(B7375)-3))-1)</f>
        <v>Loegfroe</v>
      </c>
      <c r="J7375" s="61" t="str">
        <f aca="false">TRIM(SUBSTITUTE(RIGHT(B7375,FIND(I7375,B7375)+1),"_",""))</f>
        <v>NegK</v>
      </c>
      <c r="K7375" s="0" t="str">
        <f aca="false">IFERROR(VALUE(SUBSTITUTE(E7375,".",",")),E7375)</f>
        <v>No Ct</v>
      </c>
      <c r="L7375" s="61" t="str">
        <f aca="false">IF(J7375="PosK",SUMIFS(K:K,J:J,"PosK",H:H,H7375),"")</f>
        <v/>
      </c>
      <c r="M7375" s="61" t="str">
        <f aca="false">IF(J7375="PosK",SUMIFS(K:K,J:J,"NegK",H:H,H7375),"")</f>
        <v/>
      </c>
      <c r="N7375" s="61" t="str">
        <f aca="false">IF(J7375="PosK",SUMIFS(K:K,J:J,"eDNA",H:H,H7375),"")</f>
        <v/>
      </c>
    </row>
    <row r="7376" customFormat="false" ht="14.25" hidden="false" customHeight="false" outlineLevel="0" collapsed="false">
      <c r="A7376" s="0" t="s">
        <v>749</v>
      </c>
      <c r="B7376" s="52" t="s">
        <v>750</v>
      </c>
      <c r="C7376" s="52" t="s">
        <v>751</v>
      </c>
      <c r="D7376" s="53" t="n">
        <v>0.1</v>
      </c>
      <c r="E7376" s="53" t="s">
        <v>748</v>
      </c>
      <c r="F7376" s="0" t="s">
        <v>1431</v>
      </c>
      <c r="G7376" s="0" t="str">
        <f aca="false">LEFT(B7376,2)</f>
        <v>01</v>
      </c>
      <c r="H7376" s="0" t="str">
        <f aca="false">I7376&amp;"_"&amp;G7376&amp;"_"&amp;F7376</f>
        <v>Loegfroe_01_20190611_DL2018094_FrederiksborgGym_koersel1</v>
      </c>
      <c r="I7376" s="61" t="str">
        <f aca="false">MID(RIGHT(B7376,LEN(B7376)-3),1,FIND("_",RIGHT(B7376,LEN(B7376)-3))-1)</f>
        <v>Loegfroe</v>
      </c>
      <c r="J7376" s="61" t="str">
        <f aca="false">TRIM(SUBSTITUTE(RIGHT(B7376,FIND(I7376,B7376)+1),"_",""))</f>
        <v>eDNA</v>
      </c>
      <c r="K7376" s="0" t="str">
        <f aca="false">IFERROR(VALUE(SUBSTITUTE(E7376,".",",")),E7376)</f>
        <v>No Ct</v>
      </c>
      <c r="L7376" s="61" t="str">
        <f aca="false">IF(J7376="PosK",SUMIFS(K:K,J:J,"PosK",H:H,H7376),"")</f>
        <v/>
      </c>
      <c r="M7376" s="61" t="str">
        <f aca="false">IF(J7376="PosK",SUMIFS(K:K,J:J,"NegK",H:H,H7376),"")</f>
        <v/>
      </c>
      <c r="N7376" s="61" t="str">
        <f aca="false">IF(J7376="PosK",SUMIFS(K:K,J:J,"eDNA",H:H,H7376),"")</f>
        <v/>
      </c>
      <c r="Q7376" s="62"/>
    </row>
    <row r="7377" customFormat="false" ht="14.25" hidden="false" customHeight="false" outlineLevel="0" collapsed="false">
      <c r="A7377" s="0" t="s">
        <v>752</v>
      </c>
      <c r="B7377" s="52" t="s">
        <v>750</v>
      </c>
      <c r="C7377" s="52" t="s">
        <v>751</v>
      </c>
      <c r="D7377" s="53" t="n">
        <v>0.1</v>
      </c>
      <c r="E7377" s="53" t="s">
        <v>748</v>
      </c>
      <c r="F7377" s="0" t="s">
        <v>1431</v>
      </c>
      <c r="G7377" s="0" t="str">
        <f aca="false">LEFT(B7377,2)</f>
        <v>01</v>
      </c>
      <c r="H7377" s="0" t="str">
        <f aca="false">I7377&amp;"_"&amp;G7377&amp;"_"&amp;F7377</f>
        <v>Loegfroe_01_20190611_DL2018094_FrederiksborgGym_koersel1</v>
      </c>
      <c r="I7377" s="61" t="str">
        <f aca="false">MID(RIGHT(B7377,LEN(B7377)-3),1,FIND("_",RIGHT(B7377,LEN(B7377)-3))-1)</f>
        <v>Loegfroe</v>
      </c>
      <c r="J7377" s="61" t="str">
        <f aca="false">TRIM(SUBSTITUTE(RIGHT(B7377,FIND(I7377,B7377)+1),"_",""))</f>
        <v>eDNA</v>
      </c>
      <c r="K7377" s="0" t="str">
        <f aca="false">IFERROR(VALUE(SUBSTITUTE(E7377,".",",")),E7377)</f>
        <v>No Ct</v>
      </c>
      <c r="L7377" s="61" t="str">
        <f aca="false">IF(J7377="PosK",SUMIFS(K:K,J:J,"PosK",H:H,H7377),"")</f>
        <v/>
      </c>
      <c r="M7377" s="61" t="str">
        <f aca="false">IF(J7377="PosK",SUMIFS(K:K,J:J,"NegK",H:H,H7377),"")</f>
        <v/>
      </c>
      <c r="N7377" s="61" t="str">
        <f aca="false">IF(J7377="PosK",SUMIFS(K:K,J:J,"eDNA",H:H,H7377),"")</f>
        <v/>
      </c>
      <c r="P7377" s="62"/>
      <c r="T7377" s="63"/>
      <c r="W7377" s="64"/>
    </row>
    <row r="7378" customFormat="false" ht="14.25" hidden="false" customHeight="false" outlineLevel="0" collapsed="false">
      <c r="A7378" s="0" t="s">
        <v>754</v>
      </c>
      <c r="B7378" s="52" t="s">
        <v>755</v>
      </c>
      <c r="C7378" s="52" t="s">
        <v>743</v>
      </c>
      <c r="D7378" s="53" t="n">
        <v>0.1</v>
      </c>
      <c r="E7378" s="53" t="n">
        <v>30.44</v>
      </c>
      <c r="F7378" s="0" t="s">
        <v>1431</v>
      </c>
      <c r="G7378" s="0" t="str">
        <f aca="false">LEFT(B7378,2)</f>
        <v>02</v>
      </c>
      <c r="H7378" s="0" t="str">
        <f aca="false">I7378&amp;"_"&amp;G7378&amp;"_"&amp;F7378</f>
        <v>StorVandsalamander_02_20190611_DL2018094_FrederiksborgGym_koersel1</v>
      </c>
      <c r="I7378" s="61" t="str">
        <f aca="false">MID(RIGHT(B7378,LEN(B7378)-3),1,FIND("_",RIGHT(B7378,LEN(B7378)-3))-1)</f>
        <v>StorVandsalamander</v>
      </c>
      <c r="J7378" s="61" t="str">
        <f aca="false">TRIM(SUBSTITUTE(RIGHT(B7378,FIND(I7378,B7378)+1),"_",""))</f>
        <v>PosK</v>
      </c>
      <c r="K7378" s="0" t="n">
        <f aca="false">IFERROR(VALUE(SUBSTITUTE(E7378,".",",")),E7378)</f>
        <v>30.44</v>
      </c>
      <c r="L7378" s="61" t="n">
        <f aca="false">IF(J7378="PosK",SUMIFS(K:K,J:J,"PosK",H:H,H7378),"")</f>
        <v>30.44</v>
      </c>
      <c r="M7378" s="61" t="n">
        <f aca="false">IF(J7378="PosK",SUMIFS(K:K,J:J,"NegK",H:H,H7378),"")</f>
        <v>0</v>
      </c>
      <c r="N7378" s="61" t="n">
        <f aca="false">IF(J7378="PosK",SUMIFS(K:K,J:J,"eDNA",H:H,H7378),"")</f>
        <v>0</v>
      </c>
      <c r="P7378" s="62" t="n">
        <f aca="false">IF(K7380="No Ct",0,K7380)</f>
        <v>0</v>
      </c>
      <c r="Q7378" s="62" t="n">
        <f aca="false">IF(K7381="No Ct",0,K7381)</f>
        <v>0</v>
      </c>
      <c r="R7378" s="0" t="str">
        <f aca="false">IF(AND(L7378&gt;0,M7378=0),"Valid","Invalid")</f>
        <v>Valid</v>
      </c>
      <c r="S7378" s="0" t="str">
        <f aca="false">IF(OR(P7378&gt;1,Q7378&gt;1),"Present","Absent")</f>
        <v>Absent</v>
      </c>
      <c r="T7378" s="63" t="str">
        <f aca="false">IF(OR(AND(P7378&gt;1,P7378&lt;41),AND(Q7378&gt;1,Q7378&lt;41)),"Ct&lt;41","Ct&gt;41")</f>
        <v>Ct&gt;41</v>
      </c>
      <c r="U7378" s="0" t="str">
        <f aca="false">I7378</f>
        <v>StorVandsalamander</v>
      </c>
      <c r="V7378" s="0" t="str">
        <f aca="false">MID(F7378,10,9)</f>
        <v>DL2018094</v>
      </c>
      <c r="W7378" s="64" t="str">
        <f aca="false">V7378&amp;"_"&amp;U7378&amp;"_"&amp;R7378&amp;"_"&amp;S7378&amp;"_"&amp;T7378</f>
        <v>DL2018094_StorVandsalamander_Valid_Absent_Ct&gt;41</v>
      </c>
    </row>
    <row r="7379" customFormat="false" ht="14.25" hidden="false" customHeight="false" outlineLevel="0" collapsed="false">
      <c r="A7379" s="0" t="s">
        <v>756</v>
      </c>
      <c r="B7379" s="52" t="s">
        <v>757</v>
      </c>
      <c r="C7379" s="52" t="s">
        <v>747</v>
      </c>
      <c r="D7379" s="53" t="n">
        <v>0.1</v>
      </c>
      <c r="E7379" s="53" t="s">
        <v>748</v>
      </c>
      <c r="F7379" s="0" t="s">
        <v>1431</v>
      </c>
      <c r="G7379" s="0" t="str">
        <f aca="false">LEFT(B7379,2)</f>
        <v>02</v>
      </c>
      <c r="H7379" s="0" t="str">
        <f aca="false">I7379&amp;"_"&amp;G7379&amp;"_"&amp;F7379</f>
        <v>StorVandsalamander_02_20190611_DL2018094_FrederiksborgGym_koersel1</v>
      </c>
      <c r="I7379" s="61" t="str">
        <f aca="false">MID(RIGHT(B7379,LEN(B7379)-3),1,FIND("_",RIGHT(B7379,LEN(B7379)-3))-1)</f>
        <v>StorVandsalamander</v>
      </c>
      <c r="J7379" s="61" t="str">
        <f aca="false">TRIM(SUBSTITUTE(RIGHT(B7379,FIND(I7379,B7379)+1),"_",""))</f>
        <v>NegK</v>
      </c>
      <c r="K7379" s="0" t="str">
        <f aca="false">IFERROR(VALUE(SUBSTITUTE(E7379,".",",")),E7379)</f>
        <v>No Ct</v>
      </c>
      <c r="L7379" s="61" t="str">
        <f aca="false">IF(J7379="PosK",SUMIFS(K:K,J:J,"PosK",H:H,H7379),"")</f>
        <v/>
      </c>
      <c r="M7379" s="61" t="str">
        <f aca="false">IF(J7379="PosK",SUMIFS(K:K,J:J,"NegK",H:H,H7379),"")</f>
        <v/>
      </c>
      <c r="N7379" s="61" t="str">
        <f aca="false">IF(J7379="PosK",SUMIFS(K:K,J:J,"eDNA",H:H,H7379),"")</f>
        <v/>
      </c>
    </row>
    <row r="7380" customFormat="false" ht="14.25" hidden="false" customHeight="false" outlineLevel="0" collapsed="false">
      <c r="A7380" s="0" t="s">
        <v>758</v>
      </c>
      <c r="B7380" s="52" t="s">
        <v>759</v>
      </c>
      <c r="C7380" s="52" t="s">
        <v>751</v>
      </c>
      <c r="D7380" s="53" t="n">
        <v>0.1</v>
      </c>
      <c r="E7380" s="53" t="s">
        <v>748</v>
      </c>
      <c r="F7380" s="0" t="s">
        <v>1431</v>
      </c>
      <c r="G7380" s="0" t="str">
        <f aca="false">LEFT(B7380,2)</f>
        <v>02</v>
      </c>
      <c r="H7380" s="0" t="str">
        <f aca="false">I7380&amp;"_"&amp;G7380&amp;"_"&amp;F7380</f>
        <v>StorVandsalamander_02_20190611_DL2018094_FrederiksborgGym_koersel1</v>
      </c>
      <c r="I7380" s="61" t="str">
        <f aca="false">MID(RIGHT(B7380,LEN(B7380)-3),1,FIND("_",RIGHT(B7380,LEN(B7380)-3))-1)</f>
        <v>StorVandsalamander</v>
      </c>
      <c r="J7380" s="61" t="str">
        <f aca="false">TRIM(SUBSTITUTE(RIGHT(B7380,FIND(I7380,B7380)+1),"_",""))</f>
        <v>eDNA</v>
      </c>
      <c r="K7380" s="0" t="str">
        <f aca="false">IFERROR(VALUE(SUBSTITUTE(E7380,".",",")),E7380)</f>
        <v>No Ct</v>
      </c>
      <c r="L7380" s="61" t="str">
        <f aca="false">IF(J7380="PosK",SUMIFS(K:K,J:J,"PosK",H:H,H7380),"")</f>
        <v/>
      </c>
      <c r="M7380" s="61" t="str">
        <f aca="false">IF(J7380="PosK",SUMIFS(K:K,J:J,"NegK",H:H,H7380),"")</f>
        <v/>
      </c>
      <c r="N7380" s="61" t="str">
        <f aca="false">IF(J7380="PosK",SUMIFS(K:K,J:J,"eDNA",H:H,H7380),"")</f>
        <v/>
      </c>
      <c r="Q7380" s="62"/>
    </row>
    <row r="7381" customFormat="false" ht="14.25" hidden="false" customHeight="false" outlineLevel="0" collapsed="false">
      <c r="A7381" s="0" t="s">
        <v>760</v>
      </c>
      <c r="B7381" s="52" t="s">
        <v>759</v>
      </c>
      <c r="C7381" s="52" t="s">
        <v>751</v>
      </c>
      <c r="D7381" s="53" t="n">
        <v>0.1</v>
      </c>
      <c r="E7381" s="53" t="s">
        <v>748</v>
      </c>
      <c r="F7381" s="0" t="s">
        <v>1431</v>
      </c>
      <c r="G7381" s="0" t="str">
        <f aca="false">LEFT(B7381,2)</f>
        <v>02</v>
      </c>
      <c r="H7381" s="0" t="str">
        <f aca="false">I7381&amp;"_"&amp;G7381&amp;"_"&amp;F7381</f>
        <v>StorVandsalamander_02_20190611_DL2018094_FrederiksborgGym_koersel1</v>
      </c>
      <c r="I7381" s="61" t="str">
        <f aca="false">MID(RIGHT(B7381,LEN(B7381)-3),1,FIND("_",RIGHT(B7381,LEN(B7381)-3))-1)</f>
        <v>StorVandsalamander</v>
      </c>
      <c r="J7381" s="61" t="str">
        <f aca="false">TRIM(SUBSTITUTE(RIGHT(B7381,FIND(I7381,B7381)+1),"_",""))</f>
        <v>eDNA</v>
      </c>
      <c r="K7381" s="0" t="str">
        <f aca="false">IFERROR(VALUE(SUBSTITUTE(E7381,".",",")),E7381)</f>
        <v>No Ct</v>
      </c>
      <c r="L7381" s="61" t="str">
        <f aca="false">IF(J7381="PosK",SUMIFS(K:K,J:J,"PosK",H:H,H7381),"")</f>
        <v/>
      </c>
      <c r="M7381" s="61" t="str">
        <f aca="false">IF(J7381="PosK",SUMIFS(K:K,J:J,"NegK",H:H,H7381),"")</f>
        <v/>
      </c>
      <c r="N7381" s="61" t="str">
        <f aca="false">IF(J7381="PosK",SUMIFS(K:K,J:J,"eDNA",H:H,H7381),"")</f>
        <v/>
      </c>
      <c r="P7381" s="62"/>
      <c r="T7381" s="63"/>
      <c r="W7381" s="64"/>
    </row>
    <row r="7382" customFormat="false" ht="14.25" hidden="false" customHeight="false" outlineLevel="0" collapsed="false">
      <c r="A7382" s="0" t="s">
        <v>762</v>
      </c>
      <c r="B7382" s="52" t="s">
        <v>763</v>
      </c>
      <c r="C7382" s="52" t="s">
        <v>743</v>
      </c>
      <c r="D7382" s="53" t="n">
        <v>0.1</v>
      </c>
      <c r="E7382" s="53" t="n">
        <v>30.88</v>
      </c>
      <c r="F7382" s="0" t="s">
        <v>1431</v>
      </c>
      <c r="G7382" s="0" t="str">
        <f aca="false">LEFT(B7382,2)</f>
        <v>03</v>
      </c>
      <c r="H7382" s="0" t="str">
        <f aca="false">I7382&amp;"_"&amp;G7382&amp;"_"&amp;F7382</f>
        <v>Strandtudse_03_20190611_DL2018094_FrederiksborgGym_koersel1</v>
      </c>
      <c r="I7382" s="61" t="str">
        <f aca="false">MID(RIGHT(B7382,LEN(B7382)-3),1,FIND("_",RIGHT(B7382,LEN(B7382)-3))-1)</f>
        <v>Strandtudse</v>
      </c>
      <c r="J7382" s="61" t="str">
        <f aca="false">TRIM(SUBSTITUTE(RIGHT(B7382,FIND(I7382,B7382)+1),"_",""))</f>
        <v>PosK</v>
      </c>
      <c r="K7382" s="0" t="n">
        <f aca="false">IFERROR(VALUE(SUBSTITUTE(E7382,".",",")),E7382)</f>
        <v>30.88</v>
      </c>
      <c r="L7382" s="61" t="n">
        <f aca="false">IF(J7382="PosK",SUMIFS(K:K,J:J,"PosK",H:H,H7382),"")</f>
        <v>30.88</v>
      </c>
      <c r="M7382" s="61" t="n">
        <f aca="false">IF(J7382="PosK",SUMIFS(K:K,J:J,"NegK",H:H,H7382),"")</f>
        <v>0</v>
      </c>
      <c r="N7382" s="61" t="n">
        <f aca="false">IF(J7382="PosK",SUMIFS(K:K,J:J,"eDNA",H:H,H7382),"")</f>
        <v>0</v>
      </c>
      <c r="P7382" s="62" t="n">
        <f aca="false">IF(K7384="No Ct",0,K7384)</f>
        <v>0</v>
      </c>
      <c r="Q7382" s="62" t="n">
        <f aca="false">IF(K7385="No Ct",0,K7385)</f>
        <v>0</v>
      </c>
      <c r="R7382" s="0" t="str">
        <f aca="false">IF(AND(L7382&gt;0,M7382=0),"Valid","Invalid")</f>
        <v>Valid</v>
      </c>
      <c r="S7382" s="0" t="str">
        <f aca="false">IF(OR(P7382&gt;1,Q7382&gt;1),"Present","Absent")</f>
        <v>Absent</v>
      </c>
      <c r="T7382" s="63" t="str">
        <f aca="false">IF(OR(AND(P7382&gt;1,P7382&lt;41),AND(Q7382&gt;1,Q7382&lt;41)),"Ct&lt;41","Ct&gt;41")</f>
        <v>Ct&gt;41</v>
      </c>
      <c r="U7382" s="0" t="str">
        <f aca="false">I7382</f>
        <v>Strandtudse</v>
      </c>
      <c r="V7382" s="0" t="str">
        <f aca="false">MID(F7382,10,9)</f>
        <v>DL2018094</v>
      </c>
      <c r="W7382" s="64" t="str">
        <f aca="false">V7382&amp;"_"&amp;U7382&amp;"_"&amp;R7382&amp;"_"&amp;S7382&amp;"_"&amp;T7382</f>
        <v>DL2018094_Strandtudse_Valid_Absent_Ct&gt;41</v>
      </c>
    </row>
    <row r="7383" customFormat="false" ht="14.25" hidden="false" customHeight="false" outlineLevel="0" collapsed="false">
      <c r="A7383" s="0" t="s">
        <v>764</v>
      </c>
      <c r="B7383" s="52" t="s">
        <v>765</v>
      </c>
      <c r="C7383" s="52" t="s">
        <v>747</v>
      </c>
      <c r="D7383" s="53" t="n">
        <v>0.1</v>
      </c>
      <c r="E7383" s="53" t="s">
        <v>748</v>
      </c>
      <c r="F7383" s="0" t="s">
        <v>1431</v>
      </c>
      <c r="G7383" s="0" t="str">
        <f aca="false">LEFT(B7383,2)</f>
        <v>03</v>
      </c>
      <c r="H7383" s="0" t="str">
        <f aca="false">I7383&amp;"_"&amp;G7383&amp;"_"&amp;F7383</f>
        <v>Strandtudse_03_20190611_DL2018094_FrederiksborgGym_koersel1</v>
      </c>
      <c r="I7383" s="61" t="str">
        <f aca="false">MID(RIGHT(B7383,LEN(B7383)-3),1,FIND("_",RIGHT(B7383,LEN(B7383)-3))-1)</f>
        <v>Strandtudse</v>
      </c>
      <c r="J7383" s="61" t="str">
        <f aca="false">TRIM(SUBSTITUTE(RIGHT(B7383,FIND(I7383,B7383)+1),"_",""))</f>
        <v>NegK</v>
      </c>
      <c r="K7383" s="0" t="str">
        <f aca="false">IFERROR(VALUE(SUBSTITUTE(E7383,".",",")),E7383)</f>
        <v>No Ct</v>
      </c>
      <c r="L7383" s="61" t="str">
        <f aca="false">IF(J7383="PosK",SUMIFS(K:K,J:J,"PosK",H:H,H7383),"")</f>
        <v/>
      </c>
      <c r="M7383" s="61" t="str">
        <f aca="false">IF(J7383="PosK",SUMIFS(K:K,J:J,"NegK",H:H,H7383),"")</f>
        <v/>
      </c>
      <c r="N7383" s="61" t="str">
        <f aca="false">IF(J7383="PosK",SUMIFS(K:K,J:J,"eDNA",H:H,H7383),"")</f>
        <v/>
      </c>
    </row>
    <row r="7384" customFormat="false" ht="14.25" hidden="false" customHeight="false" outlineLevel="0" collapsed="false">
      <c r="A7384" s="0" t="s">
        <v>766</v>
      </c>
      <c r="B7384" s="52" t="s">
        <v>767</v>
      </c>
      <c r="C7384" s="52" t="s">
        <v>751</v>
      </c>
      <c r="D7384" s="53" t="n">
        <v>0.1</v>
      </c>
      <c r="E7384" s="53" t="s">
        <v>748</v>
      </c>
      <c r="F7384" s="0" t="s">
        <v>1431</v>
      </c>
      <c r="G7384" s="0" t="str">
        <f aca="false">LEFT(B7384,2)</f>
        <v>03</v>
      </c>
      <c r="H7384" s="0" t="str">
        <f aca="false">I7384&amp;"_"&amp;G7384&amp;"_"&amp;F7384</f>
        <v>Strandtudse_03_20190611_DL2018094_FrederiksborgGym_koersel1</v>
      </c>
      <c r="I7384" s="61" t="str">
        <f aca="false">MID(RIGHT(B7384,LEN(B7384)-3),1,FIND("_",RIGHT(B7384,LEN(B7384)-3))-1)</f>
        <v>Strandtudse</v>
      </c>
      <c r="J7384" s="61" t="str">
        <f aca="false">TRIM(SUBSTITUTE(RIGHT(B7384,FIND(I7384,B7384)+1),"_",""))</f>
        <v>eDNA</v>
      </c>
      <c r="K7384" s="0" t="str">
        <f aca="false">IFERROR(VALUE(SUBSTITUTE(E7384,".",",")),E7384)</f>
        <v>No Ct</v>
      </c>
      <c r="L7384" s="61" t="str">
        <f aca="false">IF(J7384="PosK",SUMIFS(K:K,J:J,"PosK",H:H,H7384),"")</f>
        <v/>
      </c>
      <c r="M7384" s="61" t="str">
        <f aca="false">IF(J7384="PosK",SUMIFS(K:K,J:J,"NegK",H:H,H7384),"")</f>
        <v/>
      </c>
      <c r="N7384" s="61" t="str">
        <f aca="false">IF(J7384="PosK",SUMIFS(K:K,J:J,"eDNA",H:H,H7384),"")</f>
        <v/>
      </c>
      <c r="Q7384" s="62"/>
    </row>
    <row r="7385" customFormat="false" ht="14.25" hidden="false" customHeight="false" outlineLevel="0" collapsed="false">
      <c r="A7385" s="0" t="s">
        <v>768</v>
      </c>
      <c r="B7385" s="52" t="s">
        <v>767</v>
      </c>
      <c r="C7385" s="52" t="s">
        <v>751</v>
      </c>
      <c r="D7385" s="53" t="n">
        <v>0.1</v>
      </c>
      <c r="E7385" s="53" t="s">
        <v>748</v>
      </c>
      <c r="F7385" s="0" t="s">
        <v>1431</v>
      </c>
      <c r="G7385" s="0" t="str">
        <f aca="false">LEFT(B7385,2)</f>
        <v>03</v>
      </c>
      <c r="H7385" s="0" t="str">
        <f aca="false">I7385&amp;"_"&amp;G7385&amp;"_"&amp;F7385</f>
        <v>Strandtudse_03_20190611_DL2018094_FrederiksborgGym_koersel1</v>
      </c>
      <c r="I7385" s="61" t="str">
        <f aca="false">MID(RIGHT(B7385,LEN(B7385)-3),1,FIND("_",RIGHT(B7385,LEN(B7385)-3))-1)</f>
        <v>Strandtudse</v>
      </c>
      <c r="J7385" s="61" t="str">
        <f aca="false">TRIM(SUBSTITUTE(RIGHT(B7385,FIND(I7385,B7385)+1),"_",""))</f>
        <v>eDNA</v>
      </c>
      <c r="K7385" s="0" t="str">
        <f aca="false">IFERROR(VALUE(SUBSTITUTE(E7385,".",",")),E7385)</f>
        <v>No Ct</v>
      </c>
      <c r="L7385" s="61" t="str">
        <f aca="false">IF(J7385="PosK",SUMIFS(K:K,J:J,"PosK",H:H,H7385),"")</f>
        <v/>
      </c>
      <c r="M7385" s="61" t="str">
        <f aca="false">IF(J7385="PosK",SUMIFS(K:K,J:J,"NegK",H:H,H7385),"")</f>
        <v/>
      </c>
      <c r="N7385" s="61" t="str">
        <f aca="false">IF(J7385="PosK",SUMIFS(K:K,J:J,"eDNA",H:H,H7385),"")</f>
        <v/>
      </c>
      <c r="P7385" s="62"/>
      <c r="T7385" s="63"/>
      <c r="W7385" s="64"/>
    </row>
    <row r="7386" customFormat="false" ht="14.25" hidden="false" customHeight="false" outlineLevel="0" collapsed="false">
      <c r="A7386" s="0" t="s">
        <v>770</v>
      </c>
      <c r="B7386" s="52" t="s">
        <v>771</v>
      </c>
      <c r="C7386" s="52" t="s">
        <v>743</v>
      </c>
      <c r="D7386" s="53" t="n">
        <v>0.1</v>
      </c>
      <c r="E7386" s="53" t="s">
        <v>748</v>
      </c>
      <c r="F7386" s="0" t="s">
        <v>1431</v>
      </c>
      <c r="G7386" s="0" t="str">
        <f aca="false">LEFT(B7386,2)</f>
        <v>04</v>
      </c>
      <c r="H7386" s="0" t="str">
        <f aca="false">I7386&amp;"_"&amp;G7386&amp;"_"&amp;F7386</f>
        <v>GroenbrogetTudse_04_20190611_DL2018094_FrederiksborgGym_koersel1</v>
      </c>
      <c r="I7386" s="61" t="str">
        <f aca="false">MID(RIGHT(B7386,LEN(B7386)-3),1,FIND("_",RIGHT(B7386,LEN(B7386)-3))-1)</f>
        <v>GroenbrogetTudse</v>
      </c>
      <c r="J7386" s="61" t="str">
        <f aca="false">TRIM(SUBSTITUTE(RIGHT(B7386,FIND(I7386,B7386)+1),"_",""))</f>
        <v>PosK</v>
      </c>
      <c r="K7386" s="0" t="str">
        <f aca="false">IFERROR(VALUE(SUBSTITUTE(E7386,".",",")),E7386)</f>
        <v>No Ct</v>
      </c>
      <c r="L7386" s="61" t="n">
        <f aca="false">IF(J7386="PosK",SUMIFS(K:K,J:J,"PosK",H:H,H7386),"")</f>
        <v>0</v>
      </c>
      <c r="M7386" s="61" t="n">
        <f aca="false">IF(J7386="PosK",SUMIFS(K:K,J:J,"NegK",H:H,H7386),"")</f>
        <v>0</v>
      </c>
      <c r="N7386" s="61" t="n">
        <f aca="false">IF(J7386="PosK",SUMIFS(K:K,J:J,"eDNA",H:H,H7386),"")</f>
        <v>0</v>
      </c>
      <c r="P7386" s="62" t="n">
        <f aca="false">IF(K7388="No Ct",0,K7388)</f>
        <v>0</v>
      </c>
      <c r="Q7386" s="62" t="n">
        <f aca="false">IF(K7389="No Ct",0,K7389)</f>
        <v>0</v>
      </c>
      <c r="R7386" s="0" t="str">
        <f aca="false">IF(AND(L7386&gt;0,M7386=0),"Valid","Invalid")</f>
        <v>Invalid</v>
      </c>
      <c r="S7386" s="0" t="str">
        <f aca="false">IF(OR(P7386&gt;1,Q7386&gt;1),"Present","Absent")</f>
        <v>Absent</v>
      </c>
      <c r="T7386" s="63" t="str">
        <f aca="false">IF(OR(AND(P7386&gt;1,P7386&lt;41),AND(Q7386&gt;1,Q7386&lt;41)),"Ct&lt;41","Ct&gt;41")</f>
        <v>Ct&gt;41</v>
      </c>
      <c r="U7386" s="0" t="str">
        <f aca="false">I7386</f>
        <v>GroenbrogetTudse</v>
      </c>
      <c r="V7386" s="0" t="str">
        <f aca="false">MID(F7386,10,9)</f>
        <v>DL2018094</v>
      </c>
      <c r="W7386" s="64" t="str">
        <f aca="false">V7386&amp;"_"&amp;U7386&amp;"_"&amp;R7386&amp;"_"&amp;S7386&amp;"_"&amp;T7386</f>
        <v>DL2018094_GroenbrogetTudse_Invalid_Absent_Ct&gt;41</v>
      </c>
    </row>
    <row r="7387" customFormat="false" ht="14.25" hidden="false" customHeight="false" outlineLevel="0" collapsed="false">
      <c r="A7387" s="0" t="s">
        <v>772</v>
      </c>
      <c r="B7387" s="52" t="s">
        <v>773</v>
      </c>
      <c r="C7387" s="52" t="s">
        <v>747</v>
      </c>
      <c r="D7387" s="53" t="n">
        <v>0.1</v>
      </c>
      <c r="E7387" s="53" t="s">
        <v>748</v>
      </c>
      <c r="F7387" s="0" t="s">
        <v>1431</v>
      </c>
      <c r="G7387" s="0" t="str">
        <f aca="false">LEFT(B7387,2)</f>
        <v>04</v>
      </c>
      <c r="H7387" s="0" t="str">
        <f aca="false">I7387&amp;"_"&amp;G7387&amp;"_"&amp;F7387</f>
        <v>GroenbrogetTudse_04_20190611_DL2018094_FrederiksborgGym_koersel1</v>
      </c>
      <c r="I7387" s="61" t="str">
        <f aca="false">MID(RIGHT(B7387,LEN(B7387)-3),1,FIND("_",RIGHT(B7387,LEN(B7387)-3))-1)</f>
        <v>GroenbrogetTudse</v>
      </c>
      <c r="J7387" s="61" t="str">
        <f aca="false">TRIM(SUBSTITUTE(RIGHT(B7387,FIND(I7387,B7387)+1),"_",""))</f>
        <v>NegK</v>
      </c>
      <c r="K7387" s="0" t="str">
        <f aca="false">IFERROR(VALUE(SUBSTITUTE(E7387,".",",")),E7387)</f>
        <v>No Ct</v>
      </c>
      <c r="L7387" s="61" t="str">
        <f aca="false">IF(J7387="PosK",SUMIFS(K:K,J:J,"PosK",H:H,H7387),"")</f>
        <v/>
      </c>
      <c r="M7387" s="61" t="str">
        <f aca="false">IF(J7387="PosK",SUMIFS(K:K,J:J,"NegK",H:H,H7387),"")</f>
        <v/>
      </c>
      <c r="N7387" s="61" t="str">
        <f aca="false">IF(J7387="PosK",SUMIFS(K:K,J:J,"eDNA",H:H,H7387),"")</f>
        <v/>
      </c>
    </row>
    <row r="7388" customFormat="false" ht="14.25" hidden="false" customHeight="false" outlineLevel="0" collapsed="false">
      <c r="A7388" s="0" t="s">
        <v>774</v>
      </c>
      <c r="B7388" s="52" t="s">
        <v>775</v>
      </c>
      <c r="C7388" s="52" t="s">
        <v>751</v>
      </c>
      <c r="D7388" s="53" t="n">
        <v>0.1</v>
      </c>
      <c r="E7388" s="53" t="s">
        <v>748</v>
      </c>
      <c r="F7388" s="0" t="s">
        <v>1431</v>
      </c>
      <c r="G7388" s="0" t="str">
        <f aca="false">LEFT(B7388,2)</f>
        <v>04</v>
      </c>
      <c r="H7388" s="0" t="str">
        <f aca="false">I7388&amp;"_"&amp;G7388&amp;"_"&amp;F7388</f>
        <v>GroenbrogetTudse_04_20190611_DL2018094_FrederiksborgGym_koersel1</v>
      </c>
      <c r="I7388" s="61" t="str">
        <f aca="false">MID(RIGHT(B7388,LEN(B7388)-3),1,FIND("_",RIGHT(B7388,LEN(B7388)-3))-1)</f>
        <v>GroenbrogetTudse</v>
      </c>
      <c r="J7388" s="61" t="str">
        <f aca="false">TRIM(SUBSTITUTE(RIGHT(B7388,FIND(I7388,B7388)+1),"_",""))</f>
        <v>eDNA</v>
      </c>
      <c r="K7388" s="0" t="str">
        <f aca="false">IFERROR(VALUE(SUBSTITUTE(E7388,".",",")),E7388)</f>
        <v>No Ct</v>
      </c>
      <c r="L7388" s="61" t="str">
        <f aca="false">IF(J7388="PosK",SUMIFS(K:K,J:J,"PosK",H:H,H7388),"")</f>
        <v/>
      </c>
      <c r="M7388" s="61" t="str">
        <f aca="false">IF(J7388="PosK",SUMIFS(K:K,J:J,"NegK",H:H,H7388),"")</f>
        <v/>
      </c>
      <c r="N7388" s="61" t="str">
        <f aca="false">IF(J7388="PosK",SUMIFS(K:K,J:J,"eDNA",H:H,H7388),"")</f>
        <v/>
      </c>
      <c r="Q7388" s="62"/>
    </row>
    <row r="7389" customFormat="false" ht="14.25" hidden="false" customHeight="false" outlineLevel="0" collapsed="false">
      <c r="A7389" s="0" t="s">
        <v>776</v>
      </c>
      <c r="B7389" s="52" t="s">
        <v>775</v>
      </c>
      <c r="C7389" s="52" t="s">
        <v>751</v>
      </c>
      <c r="D7389" s="53" t="n">
        <v>0.1</v>
      </c>
      <c r="E7389" s="53" t="s">
        <v>748</v>
      </c>
      <c r="F7389" s="0" t="s">
        <v>1431</v>
      </c>
      <c r="G7389" s="0" t="str">
        <f aca="false">LEFT(B7389,2)</f>
        <v>04</v>
      </c>
      <c r="H7389" s="0" t="str">
        <f aca="false">I7389&amp;"_"&amp;G7389&amp;"_"&amp;F7389</f>
        <v>GroenbrogetTudse_04_20190611_DL2018094_FrederiksborgGym_koersel1</v>
      </c>
      <c r="I7389" s="61" t="str">
        <f aca="false">MID(RIGHT(B7389,LEN(B7389)-3),1,FIND("_",RIGHT(B7389,LEN(B7389)-3))-1)</f>
        <v>GroenbrogetTudse</v>
      </c>
      <c r="J7389" s="61" t="str">
        <f aca="false">TRIM(SUBSTITUTE(RIGHT(B7389,FIND(I7389,B7389)+1),"_",""))</f>
        <v>eDNA</v>
      </c>
      <c r="K7389" s="0" t="str">
        <f aca="false">IFERROR(VALUE(SUBSTITUTE(E7389,".",",")),E7389)</f>
        <v>No Ct</v>
      </c>
      <c r="L7389" s="61" t="str">
        <f aca="false">IF(J7389="PosK",SUMIFS(K:K,J:J,"PosK",H:H,H7389),"")</f>
        <v/>
      </c>
      <c r="M7389" s="61" t="str">
        <f aca="false">IF(J7389="PosK",SUMIFS(K:K,J:J,"NegK",H:H,H7389),"")</f>
        <v/>
      </c>
      <c r="N7389" s="61" t="str">
        <f aca="false">IF(J7389="PosK",SUMIFS(K:K,J:J,"eDNA",H:H,H7389),"")</f>
        <v/>
      </c>
      <c r="P7389" s="62"/>
      <c r="T7389" s="63"/>
      <c r="W7389" s="64"/>
    </row>
    <row r="7390" customFormat="false" ht="14.25" hidden="false" customHeight="false" outlineLevel="0" collapsed="false">
      <c r="A7390" s="0" t="s">
        <v>778</v>
      </c>
      <c r="B7390" s="52" t="s">
        <v>779</v>
      </c>
      <c r="C7390" s="52" t="s">
        <v>743</v>
      </c>
      <c r="D7390" s="53" t="n">
        <v>0.1</v>
      </c>
      <c r="E7390" s="53" t="s">
        <v>748</v>
      </c>
      <c r="F7390" s="0" t="s">
        <v>1431</v>
      </c>
      <c r="G7390" s="0" t="str">
        <f aca="false">LEFT(B7390,2)</f>
        <v>05</v>
      </c>
      <c r="H7390" s="0" t="str">
        <f aca="false">I7390&amp;"_"&amp;G7390&amp;"_"&amp;F7390</f>
        <v>Loevfroe_05_20190611_DL2018094_FrederiksborgGym_koersel1</v>
      </c>
      <c r="I7390" s="61" t="str">
        <f aca="false">MID(RIGHT(B7390,LEN(B7390)-3),1,FIND("_",RIGHT(B7390,LEN(B7390)-3))-1)</f>
        <v>Loevfroe</v>
      </c>
      <c r="J7390" s="61" t="str">
        <f aca="false">TRIM(SUBSTITUTE(RIGHT(B7390,FIND(I7390,B7390)+1),"_",""))</f>
        <v>PosK</v>
      </c>
      <c r="K7390" s="0" t="str">
        <f aca="false">IFERROR(VALUE(SUBSTITUTE(E7390,".",",")),E7390)</f>
        <v>No Ct</v>
      </c>
      <c r="L7390" s="61" t="n">
        <f aca="false">IF(J7390="PosK",SUMIFS(K:K,J:J,"PosK",H:H,H7390),"")</f>
        <v>0</v>
      </c>
      <c r="M7390" s="61" t="n">
        <f aca="false">IF(J7390="PosK",SUMIFS(K:K,J:J,"NegK",H:H,H7390),"")</f>
        <v>0</v>
      </c>
      <c r="N7390" s="61" t="n">
        <f aca="false">IF(J7390="PosK",SUMIFS(K:K,J:J,"eDNA",H:H,H7390),"")</f>
        <v>0</v>
      </c>
      <c r="P7390" s="62" t="n">
        <f aca="false">IF(K7392="No Ct",0,K7392)</f>
        <v>0</v>
      </c>
      <c r="Q7390" s="62" t="n">
        <f aca="false">IF(K7393="No Ct",0,K7393)</f>
        <v>0</v>
      </c>
      <c r="R7390" s="0" t="str">
        <f aca="false">IF(AND(L7390&gt;0,M7390=0),"Valid","Invalid")</f>
        <v>Invalid</v>
      </c>
      <c r="S7390" s="0" t="str">
        <f aca="false">IF(OR(P7390&gt;1,Q7390&gt;1),"Present","Absent")</f>
        <v>Absent</v>
      </c>
      <c r="T7390" s="63" t="str">
        <f aca="false">IF(OR(AND(P7390&gt;1,P7390&lt;41),AND(Q7390&gt;1,Q7390&lt;41)),"Ct&lt;41","Ct&gt;41")</f>
        <v>Ct&gt;41</v>
      </c>
      <c r="U7390" s="0" t="str">
        <f aca="false">I7390</f>
        <v>Loevfroe</v>
      </c>
      <c r="V7390" s="0" t="str">
        <f aca="false">MID(F7390,10,9)</f>
        <v>DL2018094</v>
      </c>
      <c r="W7390" s="64" t="str">
        <f aca="false">V7390&amp;"_"&amp;U7390&amp;"_"&amp;R7390&amp;"_"&amp;S7390&amp;"_"&amp;T7390</f>
        <v>DL2018094_Loevfroe_Invalid_Absent_Ct&gt;41</v>
      </c>
    </row>
    <row r="7391" customFormat="false" ht="14.25" hidden="false" customHeight="false" outlineLevel="0" collapsed="false">
      <c r="A7391" s="0" t="s">
        <v>780</v>
      </c>
      <c r="B7391" s="52" t="s">
        <v>781</v>
      </c>
      <c r="C7391" s="52" t="s">
        <v>747</v>
      </c>
      <c r="D7391" s="53" t="n">
        <v>0.1</v>
      </c>
      <c r="E7391" s="53" t="s">
        <v>748</v>
      </c>
      <c r="F7391" s="0" t="s">
        <v>1431</v>
      </c>
      <c r="G7391" s="0" t="str">
        <f aca="false">LEFT(B7391,2)</f>
        <v>05</v>
      </c>
      <c r="H7391" s="0" t="str">
        <f aca="false">I7391&amp;"_"&amp;G7391&amp;"_"&amp;F7391</f>
        <v>Loevfroe_05_20190611_DL2018094_FrederiksborgGym_koersel1</v>
      </c>
      <c r="I7391" s="61" t="str">
        <f aca="false">MID(RIGHT(B7391,LEN(B7391)-3),1,FIND("_",RIGHT(B7391,LEN(B7391)-3))-1)</f>
        <v>Loevfroe</v>
      </c>
      <c r="J7391" s="61" t="str">
        <f aca="false">TRIM(SUBSTITUTE(RIGHT(B7391,FIND(I7391,B7391)+1),"_",""))</f>
        <v>NegK</v>
      </c>
      <c r="K7391" s="0" t="str">
        <f aca="false">IFERROR(VALUE(SUBSTITUTE(E7391,".",",")),E7391)</f>
        <v>No Ct</v>
      </c>
      <c r="L7391" s="61" t="str">
        <f aca="false">IF(J7391="PosK",SUMIFS(K:K,J:J,"PosK",H:H,H7391),"")</f>
        <v/>
      </c>
      <c r="M7391" s="61" t="str">
        <f aca="false">IF(J7391="PosK",SUMIFS(K:K,J:J,"NegK",H:H,H7391),"")</f>
        <v/>
      </c>
      <c r="N7391" s="61" t="str">
        <f aca="false">IF(J7391="PosK",SUMIFS(K:K,J:J,"eDNA",H:H,H7391),"")</f>
        <v/>
      </c>
    </row>
    <row r="7392" customFormat="false" ht="14.25" hidden="false" customHeight="false" outlineLevel="0" collapsed="false">
      <c r="A7392" s="0" t="s">
        <v>782</v>
      </c>
      <c r="B7392" s="52" t="s">
        <v>783</v>
      </c>
      <c r="C7392" s="52" t="s">
        <v>751</v>
      </c>
      <c r="D7392" s="53" t="n">
        <v>0.1</v>
      </c>
      <c r="E7392" s="53" t="s">
        <v>748</v>
      </c>
      <c r="F7392" s="0" t="s">
        <v>1431</v>
      </c>
      <c r="G7392" s="0" t="str">
        <f aca="false">LEFT(B7392,2)</f>
        <v>05</v>
      </c>
      <c r="H7392" s="0" t="str">
        <f aca="false">I7392&amp;"_"&amp;G7392&amp;"_"&amp;F7392</f>
        <v>Loevfroe_05_20190611_DL2018094_FrederiksborgGym_koersel1</v>
      </c>
      <c r="I7392" s="61" t="str">
        <f aca="false">MID(RIGHT(B7392,LEN(B7392)-3),1,FIND("_",RIGHT(B7392,LEN(B7392)-3))-1)</f>
        <v>Loevfroe</v>
      </c>
      <c r="J7392" s="61" t="str">
        <f aca="false">TRIM(SUBSTITUTE(RIGHT(B7392,FIND(I7392,B7392)+1),"_",""))</f>
        <v>eDNA</v>
      </c>
      <c r="K7392" s="0" t="str">
        <f aca="false">IFERROR(VALUE(SUBSTITUTE(E7392,".",",")),E7392)</f>
        <v>No Ct</v>
      </c>
      <c r="L7392" s="61" t="str">
        <f aca="false">IF(J7392="PosK",SUMIFS(K:K,J:J,"PosK",H:H,H7392),"")</f>
        <v/>
      </c>
      <c r="M7392" s="61" t="str">
        <f aca="false">IF(J7392="PosK",SUMIFS(K:K,J:J,"NegK",H:H,H7392),"")</f>
        <v/>
      </c>
      <c r="N7392" s="61" t="str">
        <f aca="false">IF(J7392="PosK",SUMIFS(K:K,J:J,"eDNA",H:H,H7392),"")</f>
        <v/>
      </c>
      <c r="Q7392" s="62"/>
    </row>
    <row r="7393" customFormat="false" ht="14.25" hidden="false" customHeight="false" outlineLevel="0" collapsed="false">
      <c r="A7393" s="0" t="s">
        <v>784</v>
      </c>
      <c r="B7393" s="52" t="s">
        <v>783</v>
      </c>
      <c r="C7393" s="52" t="s">
        <v>751</v>
      </c>
      <c r="D7393" s="53" t="n">
        <v>0.1</v>
      </c>
      <c r="E7393" s="53" t="s">
        <v>748</v>
      </c>
      <c r="F7393" s="0" t="s">
        <v>1431</v>
      </c>
      <c r="G7393" s="0" t="str">
        <f aca="false">LEFT(B7393,2)</f>
        <v>05</v>
      </c>
      <c r="H7393" s="0" t="str">
        <f aca="false">I7393&amp;"_"&amp;G7393&amp;"_"&amp;F7393</f>
        <v>Loevfroe_05_20190611_DL2018094_FrederiksborgGym_koersel1</v>
      </c>
      <c r="I7393" s="61" t="str">
        <f aca="false">MID(RIGHT(B7393,LEN(B7393)-3),1,FIND("_",RIGHT(B7393,LEN(B7393)-3))-1)</f>
        <v>Loevfroe</v>
      </c>
      <c r="J7393" s="61" t="str">
        <f aca="false">TRIM(SUBSTITUTE(RIGHT(B7393,FIND(I7393,B7393)+1),"_",""))</f>
        <v>eDNA</v>
      </c>
      <c r="K7393" s="0" t="str">
        <f aca="false">IFERROR(VALUE(SUBSTITUTE(E7393,".",",")),E7393)</f>
        <v>No Ct</v>
      </c>
      <c r="L7393" s="61" t="str">
        <f aca="false">IF(J7393="PosK",SUMIFS(K:K,J:J,"PosK",H:H,H7393),"")</f>
        <v/>
      </c>
      <c r="M7393" s="61" t="str">
        <f aca="false">IF(J7393="PosK",SUMIFS(K:K,J:J,"NegK",H:H,H7393),"")</f>
        <v/>
      </c>
      <c r="N7393" s="61" t="str">
        <f aca="false">IF(J7393="PosK",SUMIFS(K:K,J:J,"eDNA",H:H,H7393),"")</f>
        <v/>
      </c>
      <c r="P7393" s="62"/>
      <c r="T7393" s="63"/>
      <c r="W7393" s="64"/>
    </row>
    <row r="7394" customFormat="false" ht="14.25" hidden="false" customHeight="false" outlineLevel="0" collapsed="false">
      <c r="A7394" s="0" t="s">
        <v>786</v>
      </c>
      <c r="B7394" s="52" t="s">
        <v>787</v>
      </c>
      <c r="C7394" s="52" t="s">
        <v>743</v>
      </c>
      <c r="D7394" s="53" t="n">
        <v>0.1</v>
      </c>
      <c r="E7394" s="53" t="n">
        <v>32.45</v>
      </c>
      <c r="F7394" s="0" t="s">
        <v>1431</v>
      </c>
      <c r="G7394" s="0" t="str">
        <f aca="false">LEFT(B7394,2)</f>
        <v>06</v>
      </c>
      <c r="H7394" s="0" t="str">
        <f aca="false">I7394&amp;"_"&amp;G7394&amp;"_"&amp;F7394</f>
        <v>Springfroe_06_20190611_DL2018094_FrederiksborgGym_koersel1</v>
      </c>
      <c r="I7394" s="61" t="str">
        <f aca="false">MID(RIGHT(B7394,LEN(B7394)-3),1,FIND("_",RIGHT(B7394,LEN(B7394)-3))-1)</f>
        <v>Springfroe</v>
      </c>
      <c r="J7394" s="61" t="str">
        <f aca="false">TRIM(SUBSTITUTE(RIGHT(B7394,FIND(I7394,B7394)+1),"_",""))</f>
        <v>PosK</v>
      </c>
      <c r="K7394" s="0" t="n">
        <f aca="false">IFERROR(VALUE(SUBSTITUTE(E7394,".",",")),E7394)</f>
        <v>32.45</v>
      </c>
      <c r="L7394" s="61" t="n">
        <f aca="false">IF(J7394="PosK",SUMIFS(K:K,J:J,"PosK",H:H,H7394),"")</f>
        <v>32.45</v>
      </c>
      <c r="M7394" s="61" t="n">
        <f aca="false">IF(J7394="PosK",SUMIFS(K:K,J:J,"NegK",H:H,H7394),"")</f>
        <v>0</v>
      </c>
      <c r="N7394" s="61" t="n">
        <f aca="false">IF(J7394="PosK",SUMIFS(K:K,J:J,"eDNA",H:H,H7394),"")</f>
        <v>0</v>
      </c>
      <c r="P7394" s="62" t="n">
        <f aca="false">IF(K7396="No Ct",0,K7396)</f>
        <v>0</v>
      </c>
      <c r="Q7394" s="62" t="n">
        <f aca="false">IF(K7397="No Ct",0,K7397)</f>
        <v>0</v>
      </c>
      <c r="R7394" s="0" t="str">
        <f aca="false">IF(AND(L7394&gt;0,M7394=0),"Valid","Invalid")</f>
        <v>Valid</v>
      </c>
      <c r="S7394" s="0" t="str">
        <f aca="false">IF(OR(P7394&gt;1,Q7394&gt;1),"Present","Absent")</f>
        <v>Absent</v>
      </c>
      <c r="T7394" s="63" t="str">
        <f aca="false">IF(OR(AND(P7394&gt;1,P7394&lt;41),AND(Q7394&gt;1,Q7394&lt;41)),"Ct&lt;41","Ct&gt;41")</f>
        <v>Ct&gt;41</v>
      </c>
      <c r="U7394" s="0" t="str">
        <f aca="false">I7394</f>
        <v>Springfroe</v>
      </c>
      <c r="V7394" s="0" t="str">
        <f aca="false">MID(F7394,10,9)</f>
        <v>DL2018094</v>
      </c>
      <c r="W7394" s="64" t="str">
        <f aca="false">V7394&amp;"_"&amp;U7394&amp;"_"&amp;R7394&amp;"_"&amp;S7394&amp;"_"&amp;T7394</f>
        <v>DL2018094_Springfroe_Valid_Absent_Ct&gt;41</v>
      </c>
    </row>
    <row r="7395" customFormat="false" ht="14.25" hidden="false" customHeight="false" outlineLevel="0" collapsed="false">
      <c r="A7395" s="0" t="s">
        <v>788</v>
      </c>
      <c r="B7395" s="52" t="s">
        <v>789</v>
      </c>
      <c r="C7395" s="52" t="s">
        <v>747</v>
      </c>
      <c r="D7395" s="53" t="n">
        <v>0.1</v>
      </c>
      <c r="E7395" s="53" t="s">
        <v>748</v>
      </c>
      <c r="F7395" s="0" t="s">
        <v>1431</v>
      </c>
      <c r="G7395" s="0" t="str">
        <f aca="false">LEFT(B7395,2)</f>
        <v>06</v>
      </c>
      <c r="H7395" s="0" t="str">
        <f aca="false">I7395&amp;"_"&amp;G7395&amp;"_"&amp;F7395</f>
        <v>Springfroe_06_20190611_DL2018094_FrederiksborgGym_koersel1</v>
      </c>
      <c r="I7395" s="61" t="str">
        <f aca="false">MID(RIGHT(B7395,LEN(B7395)-3),1,FIND("_",RIGHT(B7395,LEN(B7395)-3))-1)</f>
        <v>Springfroe</v>
      </c>
      <c r="J7395" s="61" t="str">
        <f aca="false">TRIM(SUBSTITUTE(RIGHT(B7395,FIND(I7395,B7395)+1),"_",""))</f>
        <v>NegK</v>
      </c>
      <c r="K7395" s="0" t="str">
        <f aca="false">IFERROR(VALUE(SUBSTITUTE(E7395,".",",")),E7395)</f>
        <v>No Ct</v>
      </c>
      <c r="L7395" s="61" t="str">
        <f aca="false">IF(J7395="PosK",SUMIFS(K:K,J:J,"PosK",H:H,H7395),"")</f>
        <v/>
      </c>
      <c r="M7395" s="61" t="str">
        <f aca="false">IF(J7395="PosK",SUMIFS(K:K,J:J,"NegK",H:H,H7395),"")</f>
        <v/>
      </c>
      <c r="N7395" s="61" t="str">
        <f aca="false">IF(J7395="PosK",SUMIFS(K:K,J:J,"eDNA",H:H,H7395),"")</f>
        <v/>
      </c>
    </row>
    <row r="7396" customFormat="false" ht="14.25" hidden="false" customHeight="false" outlineLevel="0" collapsed="false">
      <c r="A7396" s="0" t="s">
        <v>790</v>
      </c>
      <c r="B7396" s="52" t="s">
        <v>791</v>
      </c>
      <c r="C7396" s="52" t="s">
        <v>751</v>
      </c>
      <c r="D7396" s="53" t="n">
        <v>0.1</v>
      </c>
      <c r="E7396" s="53" t="s">
        <v>748</v>
      </c>
      <c r="F7396" s="0" t="s">
        <v>1431</v>
      </c>
      <c r="G7396" s="0" t="str">
        <f aca="false">LEFT(B7396,2)</f>
        <v>06</v>
      </c>
      <c r="H7396" s="0" t="str">
        <f aca="false">I7396&amp;"_"&amp;G7396&amp;"_"&amp;F7396</f>
        <v>Springfroe_06_20190611_DL2018094_FrederiksborgGym_koersel1</v>
      </c>
      <c r="I7396" s="61" t="str">
        <f aca="false">MID(RIGHT(B7396,LEN(B7396)-3),1,FIND("_",RIGHT(B7396,LEN(B7396)-3))-1)</f>
        <v>Springfroe</v>
      </c>
      <c r="J7396" s="61" t="str">
        <f aca="false">TRIM(SUBSTITUTE(RIGHT(B7396,FIND(I7396,B7396)+1),"_",""))</f>
        <v>eDNA</v>
      </c>
      <c r="K7396" s="0" t="str">
        <f aca="false">IFERROR(VALUE(SUBSTITUTE(E7396,".",",")),E7396)</f>
        <v>No Ct</v>
      </c>
      <c r="L7396" s="61" t="str">
        <f aca="false">IF(J7396="PosK",SUMIFS(K:K,J:J,"PosK",H:H,H7396),"")</f>
        <v/>
      </c>
      <c r="M7396" s="61" t="str">
        <f aca="false">IF(J7396="PosK",SUMIFS(K:K,J:J,"NegK",H:H,H7396),"")</f>
        <v/>
      </c>
      <c r="N7396" s="61" t="str">
        <f aca="false">IF(J7396="PosK",SUMIFS(K:K,J:J,"eDNA",H:H,H7396),"")</f>
        <v/>
      </c>
      <c r="Q7396" s="62"/>
    </row>
    <row r="7397" customFormat="false" ht="14.25" hidden="false" customHeight="false" outlineLevel="0" collapsed="false">
      <c r="A7397" s="0" t="s">
        <v>792</v>
      </c>
      <c r="B7397" s="52" t="s">
        <v>791</v>
      </c>
      <c r="C7397" s="52" t="s">
        <v>751</v>
      </c>
      <c r="D7397" s="53" t="n">
        <v>0.1</v>
      </c>
      <c r="E7397" s="53" t="s">
        <v>748</v>
      </c>
      <c r="F7397" s="0" t="s">
        <v>1431</v>
      </c>
      <c r="G7397" s="0" t="str">
        <f aca="false">LEFT(B7397,2)</f>
        <v>06</v>
      </c>
      <c r="H7397" s="0" t="str">
        <f aca="false">I7397&amp;"_"&amp;G7397&amp;"_"&amp;F7397</f>
        <v>Springfroe_06_20190611_DL2018094_FrederiksborgGym_koersel1</v>
      </c>
      <c r="I7397" s="61" t="str">
        <f aca="false">MID(RIGHT(B7397,LEN(B7397)-3),1,FIND("_",RIGHT(B7397,LEN(B7397)-3))-1)</f>
        <v>Springfroe</v>
      </c>
      <c r="J7397" s="61" t="str">
        <f aca="false">TRIM(SUBSTITUTE(RIGHT(B7397,FIND(I7397,B7397)+1),"_",""))</f>
        <v>eDNA</v>
      </c>
      <c r="K7397" s="0" t="str">
        <f aca="false">IFERROR(VALUE(SUBSTITUTE(E7397,".",",")),E7397)</f>
        <v>No Ct</v>
      </c>
      <c r="L7397" s="61" t="str">
        <f aca="false">IF(J7397="PosK",SUMIFS(K:K,J:J,"PosK",H:H,H7397),"")</f>
        <v/>
      </c>
      <c r="M7397" s="61" t="str">
        <f aca="false">IF(J7397="PosK",SUMIFS(K:K,J:J,"NegK",H:H,H7397),"")</f>
        <v/>
      </c>
      <c r="N7397" s="61" t="str">
        <f aca="false">IF(J7397="PosK",SUMIFS(K:K,J:J,"eDNA",H:H,H7397),"")</f>
        <v/>
      </c>
      <c r="P7397" s="62"/>
      <c r="T7397" s="63"/>
      <c r="W7397" s="64"/>
    </row>
    <row r="7398" customFormat="false" ht="14.25" hidden="false" customHeight="false" outlineLevel="0" collapsed="false">
      <c r="A7398" s="0" t="s">
        <v>794</v>
      </c>
      <c r="B7398" s="52" t="s">
        <v>960</v>
      </c>
      <c r="C7398" s="52" t="s">
        <v>743</v>
      </c>
      <c r="D7398" s="53" t="n">
        <v>0.1</v>
      </c>
      <c r="E7398" s="53" t="n">
        <v>30.47</v>
      </c>
      <c r="F7398" s="0" t="s">
        <v>1431</v>
      </c>
      <c r="G7398" s="0" t="str">
        <f aca="false">LEFT(B7398,2)</f>
        <v>07</v>
      </c>
      <c r="H7398" s="0" t="str">
        <f aca="false">I7398&amp;"_"&amp;G7398&amp;"_"&amp;F7398</f>
        <v>Springfroe_07_20190611_DL2018094_FrederiksborgGym_koersel1</v>
      </c>
      <c r="I7398" s="61" t="str">
        <f aca="false">MID(RIGHT(B7398,LEN(B7398)-3),1,FIND("_",RIGHT(B7398,LEN(B7398)-3))-1)</f>
        <v>Springfroe</v>
      </c>
      <c r="J7398" s="61" t="str">
        <f aca="false">TRIM(SUBSTITUTE(RIGHT(B7398,FIND(I7398,B7398)+1),"_",""))</f>
        <v>PosK</v>
      </c>
      <c r="K7398" s="0" t="n">
        <f aca="false">IFERROR(VALUE(SUBSTITUTE(E7398,".",",")),E7398)</f>
        <v>30.47</v>
      </c>
      <c r="L7398" s="61" t="n">
        <f aca="false">IF(J7398="PosK",SUMIFS(K:K,J:J,"PosK",H:H,H7398),"")</f>
        <v>30.47</v>
      </c>
      <c r="M7398" s="61" t="n">
        <f aca="false">IF(J7398="PosK",SUMIFS(K:K,J:J,"NegK",H:H,H7398),"")</f>
        <v>0</v>
      </c>
      <c r="N7398" s="61" t="n">
        <f aca="false">IF(J7398="PosK",SUMIFS(K:K,J:J,"eDNA",H:H,H7398),"")</f>
        <v>0</v>
      </c>
      <c r="P7398" s="62" t="n">
        <f aca="false">IF(K7400="No Ct",0,K7400)</f>
        <v>0</v>
      </c>
      <c r="Q7398" s="62" t="n">
        <f aca="false">IF(K7401="No Ct",0,K7401)</f>
        <v>0</v>
      </c>
      <c r="R7398" s="0" t="str">
        <f aca="false">IF(AND(L7398&gt;0,M7398=0),"Valid","Invalid")</f>
        <v>Valid</v>
      </c>
      <c r="S7398" s="0" t="str">
        <f aca="false">IF(OR(P7398&gt;1,Q7398&gt;1),"Present","Absent")</f>
        <v>Absent</v>
      </c>
      <c r="T7398" s="63" t="str">
        <f aca="false">IF(OR(AND(P7398&gt;1,P7398&lt;41),AND(Q7398&gt;1,Q7398&lt;41)),"Ct&lt;41","Ct&gt;41")</f>
        <v>Ct&gt;41</v>
      </c>
      <c r="U7398" s="0" t="str">
        <f aca="false">I7398</f>
        <v>Springfroe</v>
      </c>
      <c r="V7398" s="0" t="str">
        <f aca="false">MID(F7398,10,9)</f>
        <v>DL2018094</v>
      </c>
      <c r="W7398" s="64" t="str">
        <f aca="false">V7398&amp;"_"&amp;U7398&amp;"_"&amp;R7398&amp;"_"&amp;S7398&amp;"_"&amp;T7398</f>
        <v>DL2018094_Springfroe_Valid_Absent_Ct&gt;41</v>
      </c>
    </row>
    <row r="7399" customFormat="false" ht="14.25" hidden="false" customHeight="false" outlineLevel="0" collapsed="false">
      <c r="A7399" s="0" t="s">
        <v>796</v>
      </c>
      <c r="B7399" s="52" t="s">
        <v>961</v>
      </c>
      <c r="C7399" s="52" t="s">
        <v>747</v>
      </c>
      <c r="D7399" s="53" t="n">
        <v>0.1</v>
      </c>
      <c r="E7399" s="53" t="s">
        <v>748</v>
      </c>
      <c r="F7399" s="0" t="s">
        <v>1431</v>
      </c>
      <c r="G7399" s="0" t="str">
        <f aca="false">LEFT(B7399,2)</f>
        <v>07</v>
      </c>
      <c r="H7399" s="0" t="str">
        <f aca="false">I7399&amp;"_"&amp;G7399&amp;"_"&amp;F7399</f>
        <v>Springfroe_07_20190611_DL2018094_FrederiksborgGym_koersel1</v>
      </c>
      <c r="I7399" s="61" t="str">
        <f aca="false">MID(RIGHT(B7399,LEN(B7399)-3),1,FIND("_",RIGHT(B7399,LEN(B7399)-3))-1)</f>
        <v>Springfroe</v>
      </c>
      <c r="J7399" s="61" t="str">
        <f aca="false">TRIM(SUBSTITUTE(RIGHT(B7399,FIND(I7399,B7399)+1),"_",""))</f>
        <v>NegK</v>
      </c>
      <c r="K7399" s="0" t="str">
        <f aca="false">IFERROR(VALUE(SUBSTITUTE(E7399,".",",")),E7399)</f>
        <v>No Ct</v>
      </c>
      <c r="L7399" s="61" t="str">
        <f aca="false">IF(J7399="PosK",SUMIFS(K:K,J:J,"PosK",H:H,H7399),"")</f>
        <v/>
      </c>
      <c r="M7399" s="61" t="str">
        <f aca="false">IF(J7399="PosK",SUMIFS(K:K,J:J,"NegK",H:H,H7399),"")</f>
        <v/>
      </c>
      <c r="N7399" s="61" t="str">
        <f aca="false">IF(J7399="PosK",SUMIFS(K:K,J:J,"eDNA",H:H,H7399),"")</f>
        <v/>
      </c>
    </row>
    <row r="7400" customFormat="false" ht="14.25" hidden="false" customHeight="false" outlineLevel="0" collapsed="false">
      <c r="A7400" s="0" t="s">
        <v>798</v>
      </c>
      <c r="B7400" s="52" t="s">
        <v>962</v>
      </c>
      <c r="C7400" s="52" t="s">
        <v>751</v>
      </c>
      <c r="D7400" s="53" t="n">
        <v>0.1</v>
      </c>
      <c r="E7400" s="53" t="s">
        <v>748</v>
      </c>
      <c r="F7400" s="0" t="s">
        <v>1431</v>
      </c>
      <c r="G7400" s="0" t="str">
        <f aca="false">LEFT(B7400,2)</f>
        <v>07</v>
      </c>
      <c r="H7400" s="0" t="str">
        <f aca="false">I7400&amp;"_"&amp;G7400&amp;"_"&amp;F7400</f>
        <v>Springfroe_07_20190611_DL2018094_FrederiksborgGym_koersel1</v>
      </c>
      <c r="I7400" s="61" t="str">
        <f aca="false">MID(RIGHT(B7400,LEN(B7400)-3),1,FIND("_",RIGHT(B7400,LEN(B7400)-3))-1)</f>
        <v>Springfroe</v>
      </c>
      <c r="J7400" s="61" t="str">
        <f aca="false">TRIM(SUBSTITUTE(RIGHT(B7400,FIND(I7400,B7400)+1),"_",""))</f>
        <v>eDNA</v>
      </c>
      <c r="K7400" s="0" t="str">
        <f aca="false">IFERROR(VALUE(SUBSTITUTE(E7400,".",",")),E7400)</f>
        <v>No Ct</v>
      </c>
      <c r="L7400" s="61" t="str">
        <f aca="false">IF(J7400="PosK",SUMIFS(K:K,J:J,"PosK",H:H,H7400),"")</f>
        <v/>
      </c>
      <c r="M7400" s="61" t="str">
        <f aca="false">IF(J7400="PosK",SUMIFS(K:K,J:J,"NegK",H:H,H7400),"")</f>
        <v/>
      </c>
      <c r="N7400" s="61" t="str">
        <f aca="false">IF(J7400="PosK",SUMIFS(K:K,J:J,"eDNA",H:H,H7400),"")</f>
        <v/>
      </c>
      <c r="Q7400" s="62"/>
    </row>
    <row r="7401" customFormat="false" ht="14.25" hidden="false" customHeight="false" outlineLevel="0" collapsed="false">
      <c r="A7401" s="0" t="s">
        <v>800</v>
      </c>
      <c r="B7401" s="52" t="s">
        <v>962</v>
      </c>
      <c r="C7401" s="52" t="s">
        <v>751</v>
      </c>
      <c r="D7401" s="53" t="n">
        <v>0.1</v>
      </c>
      <c r="E7401" s="53" t="s">
        <v>748</v>
      </c>
      <c r="F7401" s="0" t="s">
        <v>1431</v>
      </c>
      <c r="G7401" s="0" t="str">
        <f aca="false">LEFT(B7401,2)</f>
        <v>07</v>
      </c>
      <c r="H7401" s="0" t="str">
        <f aca="false">I7401&amp;"_"&amp;G7401&amp;"_"&amp;F7401</f>
        <v>Springfroe_07_20190611_DL2018094_FrederiksborgGym_koersel1</v>
      </c>
      <c r="I7401" s="61" t="str">
        <f aca="false">MID(RIGHT(B7401,LEN(B7401)-3),1,FIND("_",RIGHT(B7401,LEN(B7401)-3))-1)</f>
        <v>Springfroe</v>
      </c>
      <c r="J7401" s="61" t="str">
        <f aca="false">TRIM(SUBSTITUTE(RIGHT(B7401,FIND(I7401,B7401)+1),"_",""))</f>
        <v>eDNA</v>
      </c>
      <c r="K7401" s="0" t="str">
        <f aca="false">IFERROR(VALUE(SUBSTITUTE(E7401,".",",")),E7401)</f>
        <v>No Ct</v>
      </c>
      <c r="L7401" s="61" t="str">
        <f aca="false">IF(J7401="PosK",SUMIFS(K:K,J:J,"PosK",H:H,H7401),"")</f>
        <v/>
      </c>
      <c r="M7401" s="61" t="str">
        <f aca="false">IF(J7401="PosK",SUMIFS(K:K,J:J,"NegK",H:H,H7401),"")</f>
        <v/>
      </c>
      <c r="N7401" s="61" t="str">
        <f aca="false">IF(J7401="PosK",SUMIFS(K:K,J:J,"eDNA",H:H,H7401),"")</f>
        <v/>
      </c>
      <c r="P7401" s="62"/>
      <c r="T7401" s="63"/>
      <c r="W7401" s="64"/>
    </row>
    <row r="7402" customFormat="false" ht="14.25" hidden="false" customHeight="false" outlineLevel="0" collapsed="false">
      <c r="A7402" s="0" t="s">
        <v>832</v>
      </c>
      <c r="B7402" s="52" t="s">
        <v>976</v>
      </c>
      <c r="C7402" s="52" t="s">
        <v>743</v>
      </c>
      <c r="D7402" s="53" t="n">
        <v>0.1</v>
      </c>
      <c r="E7402" s="53" t="n">
        <v>30.1</v>
      </c>
      <c r="F7402" s="0" t="s">
        <v>1431</v>
      </c>
      <c r="G7402" s="0" t="str">
        <f aca="false">LEFT(B7402,2)</f>
        <v>11</v>
      </c>
      <c r="H7402" s="0" t="str">
        <f aca="false">I7402&amp;"_"&amp;G7402&amp;"_"&amp;F7402</f>
        <v>Bjergsalamander_11_20190611_DL2018094_FrederiksborgGym_koersel1</v>
      </c>
      <c r="I7402" s="61" t="str">
        <f aca="false">MID(RIGHT(B7402,LEN(B7402)-3),1,FIND("_",RIGHT(B7402,LEN(B7402)-3))-1)</f>
        <v>Bjergsalamander</v>
      </c>
      <c r="J7402" s="61" t="str">
        <f aca="false">TRIM(SUBSTITUTE(RIGHT(B7402,FIND(I7402,B7402)+1),"_",""))</f>
        <v>PosK</v>
      </c>
      <c r="K7402" s="0" t="n">
        <f aca="false">IFERROR(VALUE(SUBSTITUTE(E7402,".",",")),E7402)</f>
        <v>30.1</v>
      </c>
      <c r="L7402" s="61" t="n">
        <f aca="false">IF(J7402="PosK",SUMIFS(K:K,J:J,"PosK",H:H,H7402),"")</f>
        <v>30.1</v>
      </c>
      <c r="M7402" s="61" t="n">
        <f aca="false">IF(J7402="PosK",SUMIFS(K:K,J:J,"NegK",H:H,H7402),"")</f>
        <v>0</v>
      </c>
      <c r="N7402" s="61" t="n">
        <f aca="false">IF(J7402="PosK",SUMIFS(K:K,J:J,"eDNA",H:H,H7402),"")</f>
        <v>0</v>
      </c>
      <c r="P7402" s="62" t="n">
        <f aca="false">IF(K7404="No Ct",0,K7404)</f>
        <v>0</v>
      </c>
      <c r="Q7402" s="62" t="n">
        <f aca="false">IF(K7405="No Ct",0,K7405)</f>
        <v>0</v>
      </c>
      <c r="R7402" s="0" t="str">
        <f aca="false">IF(AND(L7402&gt;0,M7402=0),"Valid","Invalid")</f>
        <v>Valid</v>
      </c>
      <c r="S7402" s="0" t="str">
        <f aca="false">IF(OR(P7402&gt;1,Q7402&gt;1),"Present","Absent")</f>
        <v>Absent</v>
      </c>
      <c r="T7402" s="63" t="str">
        <f aca="false">IF(OR(AND(P7402&gt;1,P7402&lt;41),AND(Q7402&gt;1,Q7402&lt;41)),"Ct&lt;41","Ct&gt;41")</f>
        <v>Ct&gt;41</v>
      </c>
      <c r="U7402" s="0" t="str">
        <f aca="false">I7402</f>
        <v>Bjergsalamander</v>
      </c>
      <c r="V7402" s="0" t="str">
        <f aca="false">MID(F7402,10,9)</f>
        <v>DL2018094</v>
      </c>
      <c r="W7402" s="64" t="str">
        <f aca="false">V7402&amp;"_"&amp;U7402&amp;"_"&amp;R7402&amp;"_"&amp;S7402&amp;"_"&amp;T7402</f>
        <v>DL2018094_Bjergsalamander_Valid_Absent_Ct&gt;41</v>
      </c>
    </row>
    <row r="7403" customFormat="false" ht="14.25" hidden="false" customHeight="false" outlineLevel="0" collapsed="false">
      <c r="A7403" s="0" t="s">
        <v>830</v>
      </c>
      <c r="B7403" s="52" t="s">
        <v>977</v>
      </c>
      <c r="C7403" s="52" t="s">
        <v>747</v>
      </c>
      <c r="D7403" s="53" t="n">
        <v>0.1</v>
      </c>
      <c r="E7403" s="53" t="s">
        <v>748</v>
      </c>
      <c r="F7403" s="0" t="s">
        <v>1431</v>
      </c>
      <c r="G7403" s="0" t="str">
        <f aca="false">LEFT(B7403,2)</f>
        <v>11</v>
      </c>
      <c r="H7403" s="0" t="str">
        <f aca="false">I7403&amp;"_"&amp;G7403&amp;"_"&amp;F7403</f>
        <v>Bjergsalamander_11_20190611_DL2018094_FrederiksborgGym_koersel1</v>
      </c>
      <c r="I7403" s="61" t="str">
        <f aca="false">MID(RIGHT(B7403,LEN(B7403)-3),1,FIND("_",RIGHT(B7403,LEN(B7403)-3))-1)</f>
        <v>Bjergsalamander</v>
      </c>
      <c r="J7403" s="61" t="str">
        <f aca="false">TRIM(SUBSTITUTE(RIGHT(B7403,FIND(I7403,B7403)+1),"_",""))</f>
        <v>NegK</v>
      </c>
      <c r="K7403" s="0" t="str">
        <f aca="false">IFERROR(VALUE(SUBSTITUTE(E7403,".",",")),E7403)</f>
        <v>No Ct</v>
      </c>
      <c r="L7403" s="61" t="str">
        <f aca="false">IF(J7403="PosK",SUMIFS(K:K,J:J,"PosK",H:H,H7403),"")</f>
        <v/>
      </c>
      <c r="M7403" s="61" t="str">
        <f aca="false">IF(J7403="PosK",SUMIFS(K:K,J:J,"NegK",H:H,H7403),"")</f>
        <v/>
      </c>
      <c r="N7403" s="61" t="str">
        <f aca="false">IF(J7403="PosK",SUMIFS(K:K,J:J,"eDNA",H:H,H7403),"")</f>
        <v/>
      </c>
    </row>
    <row r="7404" customFormat="false" ht="14.25" hidden="false" customHeight="false" outlineLevel="0" collapsed="false">
      <c r="A7404" s="0" t="s">
        <v>826</v>
      </c>
      <c r="B7404" s="52" t="s">
        <v>978</v>
      </c>
      <c r="C7404" s="52" t="s">
        <v>751</v>
      </c>
      <c r="D7404" s="53" t="n">
        <v>0.1</v>
      </c>
      <c r="E7404" s="53" t="s">
        <v>748</v>
      </c>
      <c r="F7404" s="0" t="s">
        <v>1431</v>
      </c>
      <c r="G7404" s="0" t="str">
        <f aca="false">LEFT(B7404,2)</f>
        <v>11</v>
      </c>
      <c r="H7404" s="0" t="str">
        <f aca="false">I7404&amp;"_"&amp;G7404&amp;"_"&amp;F7404</f>
        <v>Bjergsalamander_11_20190611_DL2018094_FrederiksborgGym_koersel1</v>
      </c>
      <c r="I7404" s="61" t="str">
        <f aca="false">MID(RIGHT(B7404,LEN(B7404)-3),1,FIND("_",RIGHT(B7404,LEN(B7404)-3))-1)</f>
        <v>Bjergsalamander</v>
      </c>
      <c r="J7404" s="61" t="str">
        <f aca="false">TRIM(SUBSTITUTE(RIGHT(B7404,FIND(I7404,B7404)+1),"_",""))</f>
        <v>eDNA</v>
      </c>
      <c r="K7404" s="0" t="str">
        <f aca="false">IFERROR(VALUE(SUBSTITUTE(E7404,".",",")),E7404)</f>
        <v>No Ct</v>
      </c>
      <c r="L7404" s="61" t="str">
        <f aca="false">IF(J7404="PosK",SUMIFS(K:K,J:J,"PosK",H:H,H7404),"")</f>
        <v/>
      </c>
      <c r="M7404" s="61" t="str">
        <f aca="false">IF(J7404="PosK",SUMIFS(K:K,J:J,"NegK",H:H,H7404),"")</f>
        <v/>
      </c>
      <c r="N7404" s="61" t="str">
        <f aca="false">IF(J7404="PosK",SUMIFS(K:K,J:J,"eDNA",H:H,H7404),"")</f>
        <v/>
      </c>
      <c r="Q7404" s="62"/>
    </row>
    <row r="7405" customFormat="false" ht="14.25" hidden="false" customHeight="false" outlineLevel="0" collapsed="false">
      <c r="A7405" s="0" t="s">
        <v>828</v>
      </c>
      <c r="B7405" s="52" t="s">
        <v>978</v>
      </c>
      <c r="C7405" s="52" t="s">
        <v>751</v>
      </c>
      <c r="D7405" s="53" t="n">
        <v>0.1</v>
      </c>
      <c r="E7405" s="53" t="s">
        <v>748</v>
      </c>
      <c r="F7405" s="0" t="s">
        <v>1431</v>
      </c>
      <c r="G7405" s="0" t="str">
        <f aca="false">LEFT(B7405,2)</f>
        <v>11</v>
      </c>
      <c r="H7405" s="0" t="str">
        <f aca="false">I7405&amp;"_"&amp;G7405&amp;"_"&amp;F7405</f>
        <v>Bjergsalamander_11_20190611_DL2018094_FrederiksborgGym_koersel1</v>
      </c>
      <c r="I7405" s="61" t="str">
        <f aca="false">MID(RIGHT(B7405,LEN(B7405)-3),1,FIND("_",RIGHT(B7405,LEN(B7405)-3))-1)</f>
        <v>Bjergsalamander</v>
      </c>
      <c r="J7405" s="61" t="str">
        <f aca="false">TRIM(SUBSTITUTE(RIGHT(B7405,FIND(I7405,B7405)+1),"_",""))</f>
        <v>eDNA</v>
      </c>
      <c r="K7405" s="0" t="str">
        <f aca="false">IFERROR(VALUE(SUBSTITUTE(E7405,".",",")),E7405)</f>
        <v>No Ct</v>
      </c>
      <c r="L7405" s="61" t="str">
        <f aca="false">IF(J7405="PosK",SUMIFS(K:K,J:J,"PosK",H:H,H7405),"")</f>
        <v/>
      </c>
      <c r="M7405" s="61" t="str">
        <f aca="false">IF(J7405="PosK",SUMIFS(K:K,J:J,"NegK",H:H,H7405),"")</f>
        <v/>
      </c>
      <c r="N7405" s="61" t="str">
        <f aca="false">IF(J7405="PosK",SUMIFS(K:K,J:J,"eDNA",H:H,H7405),"")</f>
        <v/>
      </c>
      <c r="P7405" s="62"/>
      <c r="T7405" s="63"/>
      <c r="W7405" s="64"/>
    </row>
    <row r="7406" customFormat="false" ht="14.25" hidden="false" customHeight="false" outlineLevel="0" collapsed="false">
      <c r="A7406" s="0" t="s">
        <v>834</v>
      </c>
      <c r="B7406" s="52" t="s">
        <v>980</v>
      </c>
      <c r="C7406" s="52" t="s">
        <v>743</v>
      </c>
      <c r="D7406" s="53" t="n">
        <v>0.1</v>
      </c>
      <c r="E7406" s="53" t="n">
        <v>30.44</v>
      </c>
      <c r="F7406" s="0" t="s">
        <v>1431</v>
      </c>
      <c r="G7406" s="0" t="str">
        <f aca="false">LEFT(B7406,2)</f>
        <v>12</v>
      </c>
      <c r="H7406" s="0" t="str">
        <f aca="false">I7406&amp;"_"&amp;G7406&amp;"_"&amp;F7406</f>
        <v>Latterfroe_12_20190611_DL2018094_FrederiksborgGym_koersel1</v>
      </c>
      <c r="I7406" s="61" t="str">
        <f aca="false">MID(RIGHT(B7406,LEN(B7406)-3),1,FIND("_",RIGHT(B7406,LEN(B7406)-3))-1)</f>
        <v>Latterfroe</v>
      </c>
      <c r="J7406" s="61" t="str">
        <f aca="false">TRIM(SUBSTITUTE(RIGHT(B7406,FIND(I7406,B7406)+1),"_",""))</f>
        <v>PosK</v>
      </c>
      <c r="K7406" s="0" t="n">
        <f aca="false">IFERROR(VALUE(SUBSTITUTE(E7406,".",",")),E7406)</f>
        <v>30.44</v>
      </c>
      <c r="L7406" s="61" t="n">
        <f aca="false">IF(J7406="PosK",SUMIFS(K:K,J:J,"PosK",H:H,H7406),"")</f>
        <v>30.44</v>
      </c>
      <c r="M7406" s="61" t="n">
        <f aca="false">IF(J7406="PosK",SUMIFS(K:K,J:J,"NegK",H:H,H7406),"")</f>
        <v>0</v>
      </c>
      <c r="N7406" s="61" t="n">
        <f aca="false">IF(J7406="PosK",SUMIFS(K:K,J:J,"eDNA",H:H,H7406),"")</f>
        <v>0</v>
      </c>
      <c r="P7406" s="62" t="n">
        <f aca="false">IF(K7408="No Ct",0,K7408)</f>
        <v>0</v>
      </c>
      <c r="Q7406" s="62" t="n">
        <f aca="false">IF(K7409="No Ct",0,K7409)</f>
        <v>0</v>
      </c>
      <c r="R7406" s="0" t="str">
        <f aca="false">IF(AND(L7406&gt;0,M7406=0),"Valid","Invalid")</f>
        <v>Valid</v>
      </c>
      <c r="S7406" s="0" t="str">
        <f aca="false">IF(OR(P7406&gt;1,Q7406&gt;1),"Present","Absent")</f>
        <v>Absent</v>
      </c>
      <c r="T7406" s="63" t="str">
        <f aca="false">IF(OR(AND(P7406&gt;1,P7406&lt;41),AND(Q7406&gt;1,Q7406&lt;41)),"Ct&lt;41","Ct&gt;41")</f>
        <v>Ct&gt;41</v>
      </c>
      <c r="U7406" s="0" t="str">
        <f aca="false">I7406</f>
        <v>Latterfroe</v>
      </c>
      <c r="V7406" s="0" t="str">
        <f aca="false">MID(F7406,10,9)</f>
        <v>DL2018094</v>
      </c>
      <c r="W7406" s="64" t="str">
        <f aca="false">V7406&amp;"_"&amp;U7406&amp;"_"&amp;R7406&amp;"_"&amp;S7406&amp;"_"&amp;T7406</f>
        <v>DL2018094_Latterfroe_Valid_Absent_Ct&gt;41</v>
      </c>
    </row>
    <row r="7407" customFormat="false" ht="14.25" hidden="false" customHeight="false" outlineLevel="0" collapsed="false">
      <c r="A7407" s="0" t="s">
        <v>836</v>
      </c>
      <c r="B7407" s="52" t="s">
        <v>981</v>
      </c>
      <c r="C7407" s="52" t="s">
        <v>747</v>
      </c>
      <c r="D7407" s="53" t="n">
        <v>0.1</v>
      </c>
      <c r="E7407" s="53" t="s">
        <v>748</v>
      </c>
      <c r="F7407" s="0" t="s">
        <v>1431</v>
      </c>
      <c r="G7407" s="0" t="str">
        <f aca="false">LEFT(B7407,2)</f>
        <v>12</v>
      </c>
      <c r="H7407" s="0" t="str">
        <f aca="false">I7407&amp;"_"&amp;G7407&amp;"_"&amp;F7407</f>
        <v>Latterfroe_12_20190611_DL2018094_FrederiksborgGym_koersel1</v>
      </c>
      <c r="I7407" s="61" t="str">
        <f aca="false">MID(RIGHT(B7407,LEN(B7407)-3),1,FIND("_",RIGHT(B7407,LEN(B7407)-3))-1)</f>
        <v>Latterfroe</v>
      </c>
      <c r="J7407" s="61" t="str">
        <f aca="false">TRIM(SUBSTITUTE(RIGHT(B7407,FIND(I7407,B7407)+1),"_",""))</f>
        <v>NegK</v>
      </c>
      <c r="K7407" s="0" t="str">
        <f aca="false">IFERROR(VALUE(SUBSTITUTE(E7407,".",",")),E7407)</f>
        <v>No Ct</v>
      </c>
      <c r="L7407" s="61" t="str">
        <f aca="false">IF(J7407="PosK",SUMIFS(K:K,J:J,"PosK",H:H,H7407),"")</f>
        <v/>
      </c>
      <c r="M7407" s="61" t="str">
        <f aca="false">IF(J7407="PosK",SUMIFS(K:K,J:J,"NegK",H:H,H7407),"")</f>
        <v/>
      </c>
      <c r="N7407" s="61" t="str">
        <f aca="false">IF(J7407="PosK",SUMIFS(K:K,J:J,"eDNA",H:H,H7407),"")</f>
        <v/>
      </c>
    </row>
    <row r="7408" customFormat="false" ht="14.25" hidden="false" customHeight="false" outlineLevel="0" collapsed="false">
      <c r="A7408" s="0" t="s">
        <v>838</v>
      </c>
      <c r="B7408" s="52" t="s">
        <v>982</v>
      </c>
      <c r="C7408" s="52" t="s">
        <v>751</v>
      </c>
      <c r="D7408" s="53" t="n">
        <v>0.1</v>
      </c>
      <c r="E7408" s="53" t="s">
        <v>748</v>
      </c>
      <c r="F7408" s="0" t="s">
        <v>1431</v>
      </c>
      <c r="G7408" s="0" t="str">
        <f aca="false">LEFT(B7408,2)</f>
        <v>12</v>
      </c>
      <c r="H7408" s="0" t="str">
        <f aca="false">I7408&amp;"_"&amp;G7408&amp;"_"&amp;F7408</f>
        <v>Latterfroe_12_20190611_DL2018094_FrederiksborgGym_koersel1</v>
      </c>
      <c r="I7408" s="61" t="str">
        <f aca="false">MID(RIGHT(B7408,LEN(B7408)-3),1,FIND("_",RIGHT(B7408,LEN(B7408)-3))-1)</f>
        <v>Latterfroe</v>
      </c>
      <c r="J7408" s="61" t="str">
        <f aca="false">TRIM(SUBSTITUTE(RIGHT(B7408,FIND(I7408,B7408)+1),"_",""))</f>
        <v>eDNA</v>
      </c>
      <c r="K7408" s="0" t="str">
        <f aca="false">IFERROR(VALUE(SUBSTITUTE(E7408,".",",")),E7408)</f>
        <v>No Ct</v>
      </c>
      <c r="L7408" s="61" t="str">
        <f aca="false">IF(J7408="PosK",SUMIFS(K:K,J:J,"PosK",H:H,H7408),"")</f>
        <v/>
      </c>
      <c r="M7408" s="61" t="str">
        <f aca="false">IF(J7408="PosK",SUMIFS(K:K,J:J,"NegK",H:H,H7408),"")</f>
        <v/>
      </c>
      <c r="N7408" s="61" t="str">
        <f aca="false">IF(J7408="PosK",SUMIFS(K:K,J:J,"eDNA",H:H,H7408),"")</f>
        <v/>
      </c>
      <c r="Q7408" s="62"/>
    </row>
    <row r="7409" customFormat="false" ht="14.25" hidden="false" customHeight="false" outlineLevel="0" collapsed="false">
      <c r="A7409" s="0" t="s">
        <v>840</v>
      </c>
      <c r="B7409" s="52" t="s">
        <v>982</v>
      </c>
      <c r="C7409" s="52" t="s">
        <v>751</v>
      </c>
      <c r="D7409" s="53" t="n">
        <v>0.1</v>
      </c>
      <c r="E7409" s="53" t="s">
        <v>748</v>
      </c>
      <c r="F7409" s="0" t="s">
        <v>1431</v>
      </c>
      <c r="G7409" s="0" t="str">
        <f aca="false">LEFT(B7409,2)</f>
        <v>12</v>
      </c>
      <c r="H7409" s="0" t="str">
        <f aca="false">I7409&amp;"_"&amp;G7409&amp;"_"&amp;F7409</f>
        <v>Latterfroe_12_20190611_DL2018094_FrederiksborgGym_koersel1</v>
      </c>
      <c r="I7409" s="61" t="str">
        <f aca="false">MID(RIGHT(B7409,LEN(B7409)-3),1,FIND("_",RIGHT(B7409,LEN(B7409)-3))-1)</f>
        <v>Latterfroe</v>
      </c>
      <c r="J7409" s="61" t="str">
        <f aca="false">TRIM(SUBSTITUTE(RIGHT(B7409,FIND(I7409,B7409)+1),"_",""))</f>
        <v>eDNA</v>
      </c>
      <c r="K7409" s="0" t="str">
        <f aca="false">IFERROR(VALUE(SUBSTITUTE(E7409,".",",")),E7409)</f>
        <v>No Ct</v>
      </c>
      <c r="L7409" s="61" t="str">
        <f aca="false">IF(J7409="PosK",SUMIFS(K:K,J:J,"PosK",H:H,H7409),"")</f>
        <v/>
      </c>
      <c r="M7409" s="61" t="str">
        <f aca="false">IF(J7409="PosK",SUMIFS(K:K,J:J,"NegK",H:H,H7409),"")</f>
        <v/>
      </c>
      <c r="N7409" s="61" t="str">
        <f aca="false">IF(J7409="PosK",SUMIFS(K:K,J:J,"eDNA",H:H,H7409),"")</f>
        <v/>
      </c>
      <c r="P7409" s="62"/>
      <c r="T7409" s="63"/>
      <c r="W7409" s="64"/>
    </row>
    <row r="7410" customFormat="false" ht="14.25" hidden="false" customHeight="false" outlineLevel="0" collapsed="false">
      <c r="A7410" s="0" t="s">
        <v>856</v>
      </c>
      <c r="B7410" s="52" t="s">
        <v>990</v>
      </c>
      <c r="C7410" s="52" t="s">
        <v>743</v>
      </c>
      <c r="D7410" s="53" t="n">
        <v>0.1</v>
      </c>
      <c r="E7410" s="53" t="s">
        <v>748</v>
      </c>
      <c r="F7410" s="0" t="s">
        <v>1431</v>
      </c>
      <c r="G7410" s="0" t="str">
        <f aca="false">LEFT(B7410,2)</f>
        <v>15</v>
      </c>
      <c r="H7410" s="0" t="str">
        <f aca="false">I7410&amp;"_"&amp;G7410&amp;"_"&amp;F7410</f>
        <v>KortbenetGroenFroe_15_20190611_DL2018094_FrederiksborgGym_koersel1</v>
      </c>
      <c r="I7410" s="61" t="str">
        <f aca="false">MID(RIGHT(B7410,LEN(B7410)-3),1,FIND("_",RIGHT(B7410,LEN(B7410)-3))-1)</f>
        <v>KortbenetGroenFroe</v>
      </c>
      <c r="J7410" s="61" t="str">
        <f aca="false">TRIM(SUBSTITUTE(RIGHT(B7410,FIND(I7410,B7410)+1),"_",""))</f>
        <v>PosK</v>
      </c>
      <c r="K7410" s="0" t="str">
        <f aca="false">IFERROR(VALUE(SUBSTITUTE(E7410,".",",")),E7410)</f>
        <v>No Ct</v>
      </c>
      <c r="L7410" s="61" t="n">
        <f aca="false">IF(J7410="PosK",SUMIFS(K:K,J:J,"PosK",H:H,H7410),"")</f>
        <v>0</v>
      </c>
      <c r="M7410" s="61" t="n">
        <f aca="false">IF(J7410="PosK",SUMIFS(K:K,J:J,"NegK",H:H,H7410),"")</f>
        <v>0</v>
      </c>
      <c r="N7410" s="61" t="n">
        <f aca="false">IF(J7410="PosK",SUMIFS(K:K,J:J,"eDNA",H:H,H7410),"")</f>
        <v>0</v>
      </c>
      <c r="P7410" s="62" t="n">
        <f aca="false">IF(K7412="No Ct",0,K7412)</f>
        <v>0</v>
      </c>
      <c r="Q7410" s="62" t="n">
        <f aca="false">IF(K7413="No Ct",0,K7413)</f>
        <v>0</v>
      </c>
      <c r="R7410" s="0" t="str">
        <f aca="false">IF(AND(L7410&gt;0,M7410=0),"Valid","Invalid")</f>
        <v>Invalid</v>
      </c>
      <c r="S7410" s="0" t="str">
        <f aca="false">IF(OR(P7410&gt;1,Q7410&gt;1),"Present","Absent")</f>
        <v>Absent</v>
      </c>
      <c r="T7410" s="63" t="str">
        <f aca="false">IF(OR(AND(P7410&gt;1,P7410&lt;41),AND(Q7410&gt;1,Q7410&lt;41)),"Ct&lt;41","Ct&gt;41")</f>
        <v>Ct&gt;41</v>
      </c>
      <c r="U7410" s="0" t="str">
        <f aca="false">I7410</f>
        <v>KortbenetGroenFroe</v>
      </c>
      <c r="V7410" s="0" t="str">
        <f aca="false">MID(F7410,10,9)</f>
        <v>DL2018094</v>
      </c>
      <c r="W7410" s="64" t="str">
        <f aca="false">V7410&amp;"_"&amp;U7410&amp;"_"&amp;R7410&amp;"_"&amp;S7410&amp;"_"&amp;T7410</f>
        <v>DL2018094_KortbenetGroenFroe_Invalid_Absent_Ct&gt;41</v>
      </c>
    </row>
    <row r="7411" customFormat="false" ht="14.25" hidden="false" customHeight="false" outlineLevel="0" collapsed="false">
      <c r="A7411" s="0" t="s">
        <v>858</v>
      </c>
      <c r="B7411" s="52" t="s">
        <v>991</v>
      </c>
      <c r="C7411" s="52" t="s">
        <v>747</v>
      </c>
      <c r="D7411" s="53" t="n">
        <v>0.1</v>
      </c>
      <c r="E7411" s="53" t="s">
        <v>748</v>
      </c>
      <c r="F7411" s="0" t="s">
        <v>1431</v>
      </c>
      <c r="G7411" s="0" t="str">
        <f aca="false">LEFT(B7411,2)</f>
        <v>15</v>
      </c>
      <c r="H7411" s="0" t="str">
        <f aca="false">I7411&amp;"_"&amp;G7411&amp;"_"&amp;F7411</f>
        <v>KortbenetGroenFroe_15_20190611_DL2018094_FrederiksborgGym_koersel1</v>
      </c>
      <c r="I7411" s="61" t="str">
        <f aca="false">MID(RIGHT(B7411,LEN(B7411)-3),1,FIND("_",RIGHT(B7411,LEN(B7411)-3))-1)</f>
        <v>KortbenetGroenFroe</v>
      </c>
      <c r="J7411" s="61" t="str">
        <f aca="false">TRIM(SUBSTITUTE(RIGHT(B7411,FIND(I7411,B7411)+1),"_",""))</f>
        <v>NegK</v>
      </c>
      <c r="K7411" s="0" t="str">
        <f aca="false">IFERROR(VALUE(SUBSTITUTE(E7411,".",",")),E7411)</f>
        <v>No Ct</v>
      </c>
      <c r="L7411" s="61" t="str">
        <f aca="false">IF(J7411="PosK",SUMIFS(K:K,J:J,"PosK",H:H,H7411),"")</f>
        <v/>
      </c>
      <c r="M7411" s="61" t="str">
        <f aca="false">IF(J7411="PosK",SUMIFS(K:K,J:J,"NegK",H:H,H7411),"")</f>
        <v/>
      </c>
      <c r="N7411" s="61" t="str">
        <f aca="false">IF(J7411="PosK",SUMIFS(K:K,J:J,"eDNA",H:H,H7411),"")</f>
        <v/>
      </c>
    </row>
    <row r="7412" customFormat="false" ht="14.25" hidden="false" customHeight="false" outlineLevel="0" collapsed="false">
      <c r="A7412" s="0" t="s">
        <v>860</v>
      </c>
      <c r="B7412" s="52" t="s">
        <v>992</v>
      </c>
      <c r="C7412" s="52" t="s">
        <v>751</v>
      </c>
      <c r="D7412" s="53" t="n">
        <v>0.1</v>
      </c>
      <c r="E7412" s="53" t="s">
        <v>748</v>
      </c>
      <c r="F7412" s="0" t="s">
        <v>1431</v>
      </c>
      <c r="G7412" s="0" t="str">
        <f aca="false">LEFT(B7412,2)</f>
        <v>15</v>
      </c>
      <c r="H7412" s="0" t="str">
        <f aca="false">I7412&amp;"_"&amp;G7412&amp;"_"&amp;F7412</f>
        <v>KortbenetGroenFroe_15_20190611_DL2018094_FrederiksborgGym_koersel1</v>
      </c>
      <c r="I7412" s="61" t="str">
        <f aca="false">MID(RIGHT(B7412,LEN(B7412)-3),1,FIND("_",RIGHT(B7412,LEN(B7412)-3))-1)</f>
        <v>KortbenetGroenFroe</v>
      </c>
      <c r="J7412" s="61" t="str">
        <f aca="false">TRIM(SUBSTITUTE(RIGHT(B7412,FIND(I7412,B7412)+1),"_",""))</f>
        <v>eDNA</v>
      </c>
      <c r="K7412" s="0" t="str">
        <f aca="false">IFERROR(VALUE(SUBSTITUTE(E7412,".",",")),E7412)</f>
        <v>No Ct</v>
      </c>
      <c r="L7412" s="61" t="str">
        <f aca="false">IF(J7412="PosK",SUMIFS(K:K,J:J,"PosK",H:H,H7412),"")</f>
        <v/>
      </c>
      <c r="M7412" s="61" t="str">
        <f aca="false">IF(J7412="PosK",SUMIFS(K:K,J:J,"NegK",H:H,H7412),"")</f>
        <v/>
      </c>
      <c r="N7412" s="61" t="str">
        <f aca="false">IF(J7412="PosK",SUMIFS(K:K,J:J,"eDNA",H:H,H7412),"")</f>
        <v/>
      </c>
      <c r="Q7412" s="62"/>
    </row>
    <row r="7413" customFormat="false" ht="14.25" hidden="false" customHeight="false" outlineLevel="0" collapsed="false">
      <c r="A7413" s="0" t="s">
        <v>862</v>
      </c>
      <c r="B7413" s="52" t="s">
        <v>992</v>
      </c>
      <c r="C7413" s="52" t="s">
        <v>751</v>
      </c>
      <c r="D7413" s="53" t="n">
        <v>0.1</v>
      </c>
      <c r="E7413" s="53" t="s">
        <v>748</v>
      </c>
      <c r="F7413" s="0" t="s">
        <v>1431</v>
      </c>
      <c r="G7413" s="0" t="str">
        <f aca="false">LEFT(B7413,2)</f>
        <v>15</v>
      </c>
      <c r="H7413" s="0" t="str">
        <f aca="false">I7413&amp;"_"&amp;G7413&amp;"_"&amp;F7413</f>
        <v>KortbenetGroenFroe_15_20190611_DL2018094_FrederiksborgGym_koersel1</v>
      </c>
      <c r="I7413" s="61" t="str">
        <f aca="false">MID(RIGHT(B7413,LEN(B7413)-3),1,FIND("_",RIGHT(B7413,LEN(B7413)-3))-1)</f>
        <v>KortbenetGroenFroe</v>
      </c>
      <c r="J7413" s="61" t="str">
        <f aca="false">TRIM(SUBSTITUTE(RIGHT(B7413,FIND(I7413,B7413)+1),"_",""))</f>
        <v>eDNA</v>
      </c>
      <c r="K7413" s="0" t="str">
        <f aca="false">IFERROR(VALUE(SUBSTITUTE(E7413,".",",")),E7413)</f>
        <v>No Ct</v>
      </c>
      <c r="L7413" s="61" t="str">
        <f aca="false">IF(J7413="PosK",SUMIFS(K:K,J:J,"PosK",H:H,H7413),"")</f>
        <v/>
      </c>
      <c r="M7413" s="61" t="str">
        <f aca="false">IF(J7413="PosK",SUMIFS(K:K,J:J,"NegK",H:H,H7413),"")</f>
        <v/>
      </c>
      <c r="N7413" s="61" t="str">
        <f aca="false">IF(J7413="PosK",SUMIFS(K:K,J:J,"eDNA",H:H,H7413),"")</f>
        <v/>
      </c>
      <c r="P7413" s="62"/>
      <c r="T7413" s="63"/>
      <c r="W7413" s="64"/>
    </row>
    <row r="7414" customFormat="false" ht="14.25" hidden="false" customHeight="false" outlineLevel="0" collapsed="false">
      <c r="A7414" s="0" t="s">
        <v>863</v>
      </c>
      <c r="B7414" s="52" t="s">
        <v>1212</v>
      </c>
      <c r="C7414" s="52" t="s">
        <v>743</v>
      </c>
      <c r="D7414" s="53" t="n">
        <v>0.1</v>
      </c>
      <c r="E7414" s="53" t="s">
        <v>748</v>
      </c>
      <c r="F7414" s="0" t="s">
        <v>1431</v>
      </c>
      <c r="G7414" s="0" t="str">
        <f aca="false">LEFT(B7414,2)</f>
        <v>16</v>
      </c>
      <c r="H7414" s="0" t="str">
        <f aca="false">I7414&amp;"_"&amp;G7414&amp;"_"&amp;F7414</f>
        <v>ButsnudetFroe_16_20190611_DL2018094_FrederiksborgGym_koersel1</v>
      </c>
      <c r="I7414" s="61" t="str">
        <f aca="false">MID(RIGHT(B7414,LEN(B7414)-3),1,FIND("_",RIGHT(B7414,LEN(B7414)-3))-1)</f>
        <v>ButsnudetFroe</v>
      </c>
      <c r="J7414" s="61" t="str">
        <f aca="false">TRIM(SUBSTITUTE(RIGHT(B7414,FIND(I7414,B7414)+1),"_",""))</f>
        <v>PosK</v>
      </c>
      <c r="K7414" s="0" t="str">
        <f aca="false">IFERROR(VALUE(SUBSTITUTE(E7414,".",",")),E7414)</f>
        <v>No Ct</v>
      </c>
      <c r="L7414" s="61" t="n">
        <f aca="false">IF(J7414="PosK",SUMIFS(K:K,J:J,"PosK",H:H,H7414),"")</f>
        <v>0</v>
      </c>
      <c r="M7414" s="61" t="n">
        <f aca="false">IF(J7414="PosK",SUMIFS(K:K,J:J,"NegK",H:H,H7414),"")</f>
        <v>0</v>
      </c>
      <c r="N7414" s="61" t="n">
        <f aca="false">IF(J7414="PosK",SUMIFS(K:K,J:J,"eDNA",H:H,H7414),"")</f>
        <v>71.88</v>
      </c>
      <c r="P7414" s="62" t="n">
        <f aca="false">IF(K7416="No Ct",0,K7416)</f>
        <v>35.17</v>
      </c>
      <c r="Q7414" s="62" t="n">
        <f aca="false">IF(K7417="No Ct",0,K7417)</f>
        <v>36.71</v>
      </c>
      <c r="R7414" s="0" t="str">
        <f aca="false">IF(AND(L7414&gt;0,M7414=0),"Valid","Invalid")</f>
        <v>Invalid</v>
      </c>
      <c r="S7414" s="0" t="str">
        <f aca="false">IF(OR(P7414&gt;1,Q7414&gt;1),"Present","Absent")</f>
        <v>Present</v>
      </c>
      <c r="T7414" s="63" t="str">
        <f aca="false">IF(OR(AND(P7414&gt;1,P7414&lt;41),AND(Q7414&gt;1,Q7414&lt;41)),"Ct&lt;41","Ct&gt;41")</f>
        <v>Ct&lt;41</v>
      </c>
      <c r="U7414" s="0" t="str">
        <f aca="false">I7414</f>
        <v>ButsnudetFroe</v>
      </c>
      <c r="V7414" s="0" t="str">
        <f aca="false">MID(F7414,10,9)</f>
        <v>DL2018094</v>
      </c>
      <c r="W7414" s="64" t="str">
        <f aca="false">V7414&amp;"_"&amp;U7414&amp;"_"&amp;R7414&amp;"_"&amp;S7414&amp;"_"&amp;T7414</f>
        <v>DL2018094_ButsnudetFroe_Invalid_Present_Ct&lt;41</v>
      </c>
    </row>
    <row r="7415" customFormat="false" ht="14.25" hidden="false" customHeight="false" outlineLevel="0" collapsed="false">
      <c r="A7415" s="0" t="s">
        <v>865</v>
      </c>
      <c r="B7415" s="52" t="s">
        <v>1213</v>
      </c>
      <c r="C7415" s="52" t="s">
        <v>747</v>
      </c>
      <c r="D7415" s="53" t="n">
        <v>0.1</v>
      </c>
      <c r="E7415" s="53" t="s">
        <v>748</v>
      </c>
      <c r="F7415" s="0" t="s">
        <v>1431</v>
      </c>
      <c r="G7415" s="0" t="str">
        <f aca="false">LEFT(B7415,2)</f>
        <v>16</v>
      </c>
      <c r="H7415" s="0" t="str">
        <f aca="false">I7415&amp;"_"&amp;G7415&amp;"_"&amp;F7415</f>
        <v>ButsnudetFroe_16_20190611_DL2018094_FrederiksborgGym_koersel1</v>
      </c>
      <c r="I7415" s="61" t="str">
        <f aca="false">MID(RIGHT(B7415,LEN(B7415)-3),1,FIND("_",RIGHT(B7415,LEN(B7415)-3))-1)</f>
        <v>ButsnudetFroe</v>
      </c>
      <c r="J7415" s="61" t="str">
        <f aca="false">TRIM(SUBSTITUTE(RIGHT(B7415,FIND(I7415,B7415)+1),"_",""))</f>
        <v>NegK</v>
      </c>
      <c r="K7415" s="0" t="str">
        <f aca="false">IFERROR(VALUE(SUBSTITUTE(E7415,".",",")),E7415)</f>
        <v>No Ct</v>
      </c>
      <c r="L7415" s="61" t="str">
        <f aca="false">IF(J7415="PosK",SUMIFS(K:K,J:J,"PosK",H:H,H7415),"")</f>
        <v/>
      </c>
      <c r="M7415" s="61" t="str">
        <f aca="false">IF(J7415="PosK",SUMIFS(K:K,J:J,"NegK",H:H,H7415),"")</f>
        <v/>
      </c>
      <c r="N7415" s="61" t="str">
        <f aca="false">IF(J7415="PosK",SUMIFS(K:K,J:J,"eDNA",H:H,H7415),"")</f>
        <v/>
      </c>
    </row>
    <row r="7416" customFormat="false" ht="14.25" hidden="false" customHeight="false" outlineLevel="0" collapsed="false">
      <c r="A7416" s="0" t="s">
        <v>867</v>
      </c>
      <c r="B7416" s="52" t="s">
        <v>1214</v>
      </c>
      <c r="C7416" s="52" t="s">
        <v>751</v>
      </c>
      <c r="D7416" s="53" t="n">
        <v>0.1</v>
      </c>
      <c r="E7416" s="53" t="n">
        <v>35.17</v>
      </c>
      <c r="F7416" s="0" t="s">
        <v>1431</v>
      </c>
      <c r="G7416" s="0" t="str">
        <f aca="false">LEFT(B7416,2)</f>
        <v>16</v>
      </c>
      <c r="H7416" s="0" t="str">
        <f aca="false">I7416&amp;"_"&amp;G7416&amp;"_"&amp;F7416</f>
        <v>ButsnudetFroe_16_20190611_DL2018094_FrederiksborgGym_koersel1</v>
      </c>
      <c r="I7416" s="61" t="str">
        <f aca="false">MID(RIGHT(B7416,LEN(B7416)-3),1,FIND("_",RIGHT(B7416,LEN(B7416)-3))-1)</f>
        <v>ButsnudetFroe</v>
      </c>
      <c r="J7416" s="61" t="str">
        <f aca="false">TRIM(SUBSTITUTE(RIGHT(B7416,FIND(I7416,B7416)+1),"_",""))</f>
        <v>eDNA</v>
      </c>
      <c r="K7416" s="0" t="n">
        <f aca="false">IFERROR(VALUE(SUBSTITUTE(E7416,".",",")),E7416)</f>
        <v>35.17</v>
      </c>
      <c r="L7416" s="61" t="str">
        <f aca="false">IF(J7416="PosK",SUMIFS(K:K,J:J,"PosK",H:H,H7416),"")</f>
        <v/>
      </c>
      <c r="M7416" s="61" t="str">
        <f aca="false">IF(J7416="PosK",SUMIFS(K:K,J:J,"NegK",H:H,H7416),"")</f>
        <v/>
      </c>
      <c r="N7416" s="61" t="str">
        <f aca="false">IF(J7416="PosK",SUMIFS(K:K,J:J,"eDNA",H:H,H7416),"")</f>
        <v/>
      </c>
      <c r="Q7416" s="62"/>
    </row>
    <row r="7417" customFormat="false" ht="14.25" hidden="false" customHeight="false" outlineLevel="0" collapsed="false">
      <c r="A7417" s="0" t="s">
        <v>869</v>
      </c>
      <c r="B7417" s="52" t="s">
        <v>1214</v>
      </c>
      <c r="C7417" s="52" t="s">
        <v>751</v>
      </c>
      <c r="D7417" s="53" t="n">
        <v>0.1</v>
      </c>
      <c r="E7417" s="53" t="n">
        <v>36.71</v>
      </c>
      <c r="F7417" s="0" t="s">
        <v>1431</v>
      </c>
      <c r="G7417" s="0" t="str">
        <f aca="false">LEFT(B7417,2)</f>
        <v>16</v>
      </c>
      <c r="H7417" s="0" t="str">
        <f aca="false">I7417&amp;"_"&amp;G7417&amp;"_"&amp;F7417</f>
        <v>ButsnudetFroe_16_20190611_DL2018094_FrederiksborgGym_koersel1</v>
      </c>
      <c r="I7417" s="61" t="str">
        <f aca="false">MID(RIGHT(B7417,LEN(B7417)-3),1,FIND("_",RIGHT(B7417,LEN(B7417)-3))-1)</f>
        <v>ButsnudetFroe</v>
      </c>
      <c r="J7417" s="61" t="str">
        <f aca="false">TRIM(SUBSTITUTE(RIGHT(B7417,FIND(I7417,B7417)+1),"_",""))</f>
        <v>eDNA</v>
      </c>
      <c r="K7417" s="0" t="n">
        <f aca="false">IFERROR(VALUE(SUBSTITUTE(E7417,".",",")),E7417)</f>
        <v>36.71</v>
      </c>
      <c r="L7417" s="61" t="str">
        <f aca="false">IF(J7417="PosK",SUMIFS(K:K,J:J,"PosK",H:H,H7417),"")</f>
        <v/>
      </c>
      <c r="M7417" s="61" t="str">
        <f aca="false">IF(J7417="PosK",SUMIFS(K:K,J:J,"NegK",H:H,H7417),"")</f>
        <v/>
      </c>
      <c r="N7417" s="61" t="str">
        <f aca="false">IF(J7417="PosK",SUMIFS(K:K,J:J,"eDNA",H:H,H7417),"")</f>
        <v/>
      </c>
      <c r="P7417" s="62"/>
      <c r="T7417" s="63"/>
      <c r="W7417" s="64"/>
    </row>
    <row r="7418" customFormat="false" ht="14.25" hidden="false" customHeight="false" outlineLevel="0" collapsed="false">
      <c r="A7418" s="0" t="s">
        <v>870</v>
      </c>
      <c r="B7418" s="52" t="s">
        <v>996</v>
      </c>
      <c r="C7418" s="52" t="s">
        <v>743</v>
      </c>
      <c r="D7418" s="53" t="n">
        <v>0.1</v>
      </c>
      <c r="E7418" s="53" t="s">
        <v>748</v>
      </c>
      <c r="F7418" s="0" t="s">
        <v>1431</v>
      </c>
      <c r="G7418" s="0" t="str">
        <f aca="false">LEFT(B7418,2)</f>
        <v>17</v>
      </c>
      <c r="H7418" s="0" t="str">
        <f aca="false">I7418&amp;"_"&amp;G7418&amp;"_"&amp;F7418</f>
        <v>ButsnudetFroe_17_20190611_DL2018094_FrederiksborgGym_koersel1</v>
      </c>
      <c r="I7418" s="61" t="str">
        <f aca="false">MID(RIGHT(B7418,LEN(B7418)-3),1,FIND("_",RIGHT(B7418,LEN(B7418)-3))-1)</f>
        <v>ButsnudetFroe</v>
      </c>
      <c r="J7418" s="61" t="str">
        <f aca="false">TRIM(SUBSTITUTE(RIGHT(B7418,FIND(I7418,B7418)+1),"_",""))</f>
        <v>PosK</v>
      </c>
      <c r="K7418" s="0" t="str">
        <f aca="false">IFERROR(VALUE(SUBSTITUTE(E7418,".",",")),E7418)</f>
        <v>No Ct</v>
      </c>
      <c r="L7418" s="61" t="n">
        <f aca="false">IF(J7418="PosK",SUMIFS(K:K,J:J,"PosK",H:H,H7418),"")</f>
        <v>0</v>
      </c>
      <c r="M7418" s="61" t="n">
        <f aca="false">IF(J7418="PosK",SUMIFS(K:K,J:J,"NegK",H:H,H7418),"")</f>
        <v>0</v>
      </c>
      <c r="N7418" s="61" t="n">
        <f aca="false">IF(J7418="PosK",SUMIFS(K:K,J:J,"eDNA",H:H,H7418),"")</f>
        <v>0</v>
      </c>
      <c r="P7418" s="62" t="n">
        <f aca="false">IF(K7420="No Ct",0,K7420)</f>
        <v>0</v>
      </c>
      <c r="Q7418" s="62" t="n">
        <f aca="false">IF(K7421="No Ct",0,K7421)</f>
        <v>0</v>
      </c>
      <c r="R7418" s="0" t="str">
        <f aca="false">IF(AND(L7418&gt;0,M7418=0),"Valid","Invalid")</f>
        <v>Invalid</v>
      </c>
      <c r="S7418" s="0" t="str">
        <f aca="false">IF(OR(P7418&gt;1,Q7418&gt;1),"Present","Absent")</f>
        <v>Absent</v>
      </c>
      <c r="T7418" s="63" t="str">
        <f aca="false">IF(OR(AND(P7418&gt;1,P7418&lt;41),AND(Q7418&gt;1,Q7418&lt;41)),"Ct&lt;41","Ct&gt;41")</f>
        <v>Ct&gt;41</v>
      </c>
      <c r="U7418" s="0" t="str">
        <f aca="false">I7418</f>
        <v>ButsnudetFroe</v>
      </c>
      <c r="V7418" s="0" t="str">
        <f aca="false">MID(F7418,10,9)</f>
        <v>DL2018094</v>
      </c>
      <c r="W7418" s="64" t="str">
        <f aca="false">V7418&amp;"_"&amp;U7418&amp;"_"&amp;R7418&amp;"_"&amp;S7418&amp;"_"&amp;T7418</f>
        <v>DL2018094_ButsnudetFroe_Invalid_Absent_Ct&gt;41</v>
      </c>
    </row>
    <row r="7419" customFormat="false" ht="14.25" hidden="false" customHeight="false" outlineLevel="0" collapsed="false">
      <c r="A7419" s="0" t="s">
        <v>872</v>
      </c>
      <c r="B7419" s="52" t="s">
        <v>997</v>
      </c>
      <c r="C7419" s="52" t="s">
        <v>747</v>
      </c>
      <c r="D7419" s="53" t="n">
        <v>0.1</v>
      </c>
      <c r="E7419" s="53" t="s">
        <v>748</v>
      </c>
      <c r="F7419" s="0" t="s">
        <v>1431</v>
      </c>
      <c r="G7419" s="0" t="str">
        <f aca="false">LEFT(B7419,2)</f>
        <v>17</v>
      </c>
      <c r="H7419" s="0" t="str">
        <f aca="false">I7419&amp;"_"&amp;G7419&amp;"_"&amp;F7419</f>
        <v>ButsnudetFroe_17_20190611_DL2018094_FrederiksborgGym_koersel1</v>
      </c>
      <c r="I7419" s="61" t="str">
        <f aca="false">MID(RIGHT(B7419,LEN(B7419)-3),1,FIND("_",RIGHT(B7419,LEN(B7419)-3))-1)</f>
        <v>ButsnudetFroe</v>
      </c>
      <c r="J7419" s="61" t="str">
        <f aca="false">TRIM(SUBSTITUTE(RIGHT(B7419,FIND(I7419,B7419)+1),"_",""))</f>
        <v>NegK</v>
      </c>
      <c r="K7419" s="0" t="str">
        <f aca="false">IFERROR(VALUE(SUBSTITUTE(E7419,".",",")),E7419)</f>
        <v>No Ct</v>
      </c>
      <c r="L7419" s="61" t="str">
        <f aca="false">IF(J7419="PosK",SUMIFS(K:K,J:J,"PosK",H:H,H7419),"")</f>
        <v/>
      </c>
      <c r="M7419" s="61" t="str">
        <f aca="false">IF(J7419="PosK",SUMIFS(K:K,J:J,"NegK",H:H,H7419),"")</f>
        <v/>
      </c>
      <c r="N7419" s="61" t="str">
        <f aca="false">IF(J7419="PosK",SUMIFS(K:K,J:J,"eDNA",H:H,H7419),"")</f>
        <v/>
      </c>
    </row>
    <row r="7420" customFormat="false" ht="14.25" hidden="false" customHeight="false" outlineLevel="0" collapsed="false">
      <c r="A7420" s="0" t="s">
        <v>874</v>
      </c>
      <c r="B7420" s="52" t="s">
        <v>998</v>
      </c>
      <c r="C7420" s="52" t="s">
        <v>751</v>
      </c>
      <c r="D7420" s="53" t="n">
        <v>0.1</v>
      </c>
      <c r="E7420" s="53" t="s">
        <v>748</v>
      </c>
      <c r="F7420" s="0" t="s">
        <v>1431</v>
      </c>
      <c r="G7420" s="0" t="str">
        <f aca="false">LEFT(B7420,2)</f>
        <v>17</v>
      </c>
      <c r="H7420" s="0" t="str">
        <f aca="false">I7420&amp;"_"&amp;G7420&amp;"_"&amp;F7420</f>
        <v>ButsnudetFroe_17_20190611_DL2018094_FrederiksborgGym_koersel1</v>
      </c>
      <c r="I7420" s="61" t="str">
        <f aca="false">MID(RIGHT(B7420,LEN(B7420)-3),1,FIND("_",RIGHT(B7420,LEN(B7420)-3))-1)</f>
        <v>ButsnudetFroe</v>
      </c>
      <c r="J7420" s="61" t="str">
        <f aca="false">TRIM(SUBSTITUTE(RIGHT(B7420,FIND(I7420,B7420)+1),"_",""))</f>
        <v>eDNA</v>
      </c>
      <c r="K7420" s="0" t="str">
        <f aca="false">IFERROR(VALUE(SUBSTITUTE(E7420,".",",")),E7420)</f>
        <v>No Ct</v>
      </c>
      <c r="L7420" s="61" t="str">
        <f aca="false">IF(J7420="PosK",SUMIFS(K:K,J:J,"PosK",H:H,H7420),"")</f>
        <v/>
      </c>
      <c r="M7420" s="61" t="str">
        <f aca="false">IF(J7420="PosK",SUMIFS(K:K,J:J,"NegK",H:H,H7420),"")</f>
        <v/>
      </c>
      <c r="N7420" s="61" t="str">
        <f aca="false">IF(J7420="PosK",SUMIFS(K:K,J:J,"eDNA",H:H,H7420),"")</f>
        <v/>
      </c>
      <c r="Q7420" s="62"/>
    </row>
    <row r="7421" customFormat="false" ht="14.25" hidden="false" customHeight="false" outlineLevel="0" collapsed="false">
      <c r="A7421" s="0" t="s">
        <v>876</v>
      </c>
      <c r="B7421" s="52" t="s">
        <v>998</v>
      </c>
      <c r="C7421" s="52" t="s">
        <v>751</v>
      </c>
      <c r="D7421" s="53" t="n">
        <v>0.1</v>
      </c>
      <c r="E7421" s="53" t="s">
        <v>748</v>
      </c>
      <c r="F7421" s="0" t="s">
        <v>1431</v>
      </c>
      <c r="G7421" s="0" t="str">
        <f aca="false">LEFT(B7421,2)</f>
        <v>17</v>
      </c>
      <c r="H7421" s="0" t="str">
        <f aca="false">I7421&amp;"_"&amp;G7421&amp;"_"&amp;F7421</f>
        <v>ButsnudetFroe_17_20190611_DL2018094_FrederiksborgGym_koersel1</v>
      </c>
      <c r="I7421" s="61" t="str">
        <f aca="false">MID(RIGHT(B7421,LEN(B7421)-3),1,FIND("_",RIGHT(B7421,LEN(B7421)-3))-1)</f>
        <v>ButsnudetFroe</v>
      </c>
      <c r="J7421" s="61" t="str">
        <f aca="false">TRIM(SUBSTITUTE(RIGHT(B7421,FIND(I7421,B7421)+1),"_",""))</f>
        <v>eDNA</v>
      </c>
      <c r="K7421" s="0" t="str">
        <f aca="false">IFERROR(VALUE(SUBSTITUTE(E7421,".",",")),E7421)</f>
        <v>No Ct</v>
      </c>
      <c r="L7421" s="61" t="str">
        <f aca="false">IF(J7421="PosK",SUMIFS(K:K,J:J,"PosK",H:H,H7421),"")</f>
        <v/>
      </c>
      <c r="M7421" s="61" t="str">
        <f aca="false">IF(J7421="PosK",SUMIFS(K:K,J:J,"NegK",H:H,H7421),"")</f>
        <v/>
      </c>
      <c r="N7421" s="61" t="str">
        <f aca="false">IF(J7421="PosK",SUMIFS(K:K,J:J,"eDNA",H:H,H7421),"")</f>
        <v/>
      </c>
      <c r="P7421" s="62"/>
      <c r="T7421" s="63"/>
      <c r="W7421" s="64"/>
    </row>
    <row r="7422" customFormat="false" ht="14.25" hidden="false" customHeight="false" outlineLevel="0" collapsed="false">
      <c r="A7422" s="0" t="s">
        <v>877</v>
      </c>
      <c r="B7422" s="52" t="s">
        <v>1215</v>
      </c>
      <c r="C7422" s="52" t="s">
        <v>743</v>
      </c>
      <c r="D7422" s="53" t="n">
        <v>0.1</v>
      </c>
      <c r="E7422" s="53" t="n">
        <v>31.55</v>
      </c>
      <c r="F7422" s="0" t="s">
        <v>1431</v>
      </c>
      <c r="G7422" s="0" t="str">
        <f aca="false">LEFT(B7422,2)</f>
        <v>18</v>
      </c>
      <c r="H7422" s="0" t="str">
        <f aca="false">I7422&amp;"_"&amp;G7422&amp;"_"&amp;F7422</f>
        <v>LilleVandsalamander_18_20190611_DL2018094_FrederiksborgGym_koersel1</v>
      </c>
      <c r="I7422" s="61" t="str">
        <f aca="false">MID(RIGHT(B7422,LEN(B7422)-3),1,FIND("_",RIGHT(B7422,LEN(B7422)-3))-1)</f>
        <v>LilleVandsalamander</v>
      </c>
      <c r="J7422" s="61" t="str">
        <f aca="false">TRIM(SUBSTITUTE(RIGHT(B7422,FIND(I7422,B7422)+1),"_",""))</f>
        <v>PosK</v>
      </c>
      <c r="K7422" s="0" t="n">
        <f aca="false">IFERROR(VALUE(SUBSTITUTE(E7422,".",",")),E7422)</f>
        <v>31.55</v>
      </c>
      <c r="L7422" s="61" t="n">
        <f aca="false">IF(J7422="PosK",SUMIFS(K:K,J:J,"PosK",H:H,H7422),"")</f>
        <v>31.55</v>
      </c>
      <c r="M7422" s="61" t="n">
        <f aca="false">IF(J7422="PosK",SUMIFS(K:K,J:J,"NegK",H:H,H7422),"")</f>
        <v>0</v>
      </c>
      <c r="N7422" s="61" t="n">
        <f aca="false">IF(J7422="PosK",SUMIFS(K:K,J:J,"eDNA",H:H,H7422),"")</f>
        <v>0</v>
      </c>
      <c r="P7422" s="62" t="n">
        <f aca="false">IF(K7424="No Ct",0,K7424)</f>
        <v>0</v>
      </c>
      <c r="Q7422" s="62" t="n">
        <f aca="false">IF(K7425="No Ct",0,K7425)</f>
        <v>0</v>
      </c>
      <c r="R7422" s="0" t="str">
        <f aca="false">IF(AND(L7422&gt;0,M7422=0),"Valid","Invalid")</f>
        <v>Valid</v>
      </c>
      <c r="S7422" s="0" t="str">
        <f aca="false">IF(OR(P7422&gt;1,Q7422&gt;1),"Present","Absent")</f>
        <v>Absent</v>
      </c>
      <c r="T7422" s="63" t="str">
        <f aca="false">IF(OR(AND(P7422&gt;1,P7422&lt;41),AND(Q7422&gt;1,Q7422&lt;41)),"Ct&lt;41","Ct&gt;41")</f>
        <v>Ct&gt;41</v>
      </c>
      <c r="U7422" s="0" t="str">
        <f aca="false">I7422</f>
        <v>LilleVandsalamander</v>
      </c>
      <c r="V7422" s="0" t="str">
        <f aca="false">MID(F7422,10,9)</f>
        <v>DL2018094</v>
      </c>
      <c r="W7422" s="64" t="str">
        <f aca="false">V7422&amp;"_"&amp;U7422&amp;"_"&amp;R7422&amp;"_"&amp;S7422&amp;"_"&amp;T7422</f>
        <v>DL2018094_LilleVandsalamander_Valid_Absent_Ct&gt;41</v>
      </c>
    </row>
    <row r="7423" customFormat="false" ht="14.25" hidden="false" customHeight="false" outlineLevel="0" collapsed="false">
      <c r="A7423" s="0" t="s">
        <v>879</v>
      </c>
      <c r="B7423" s="52" t="s">
        <v>1216</v>
      </c>
      <c r="C7423" s="52" t="s">
        <v>747</v>
      </c>
      <c r="D7423" s="53" t="n">
        <v>0.1</v>
      </c>
      <c r="E7423" s="53" t="s">
        <v>748</v>
      </c>
      <c r="F7423" s="0" t="s">
        <v>1431</v>
      </c>
      <c r="G7423" s="0" t="str">
        <f aca="false">LEFT(B7423,2)</f>
        <v>18</v>
      </c>
      <c r="H7423" s="0" t="str">
        <f aca="false">I7423&amp;"_"&amp;G7423&amp;"_"&amp;F7423</f>
        <v>LilleVandsalamander_18_20190611_DL2018094_FrederiksborgGym_koersel1</v>
      </c>
      <c r="I7423" s="61" t="str">
        <f aca="false">MID(RIGHT(B7423,LEN(B7423)-3),1,FIND("_",RIGHT(B7423,LEN(B7423)-3))-1)</f>
        <v>LilleVandsalamander</v>
      </c>
      <c r="J7423" s="61" t="str">
        <f aca="false">TRIM(SUBSTITUTE(RIGHT(B7423,FIND(I7423,B7423)+1),"_",""))</f>
        <v>NegK</v>
      </c>
      <c r="K7423" s="0" t="str">
        <f aca="false">IFERROR(VALUE(SUBSTITUTE(E7423,".",",")),E7423)</f>
        <v>No Ct</v>
      </c>
      <c r="L7423" s="61" t="str">
        <f aca="false">IF(J7423="PosK",SUMIFS(K:K,J:J,"PosK",H:H,H7423),"")</f>
        <v/>
      </c>
      <c r="M7423" s="61" t="str">
        <f aca="false">IF(J7423="PosK",SUMIFS(K:K,J:J,"NegK",H:H,H7423),"")</f>
        <v/>
      </c>
      <c r="N7423" s="61" t="str">
        <f aca="false">IF(J7423="PosK",SUMIFS(K:K,J:J,"eDNA",H:H,H7423),"")</f>
        <v/>
      </c>
    </row>
    <row r="7424" customFormat="false" ht="14.25" hidden="false" customHeight="false" outlineLevel="0" collapsed="false">
      <c r="A7424" s="0" t="s">
        <v>881</v>
      </c>
      <c r="B7424" s="52" t="s">
        <v>1217</v>
      </c>
      <c r="C7424" s="52" t="s">
        <v>751</v>
      </c>
      <c r="D7424" s="53" t="n">
        <v>0.1</v>
      </c>
      <c r="E7424" s="53" t="s">
        <v>748</v>
      </c>
      <c r="F7424" s="0" t="s">
        <v>1431</v>
      </c>
      <c r="G7424" s="0" t="str">
        <f aca="false">LEFT(B7424,2)</f>
        <v>18</v>
      </c>
      <c r="H7424" s="0" t="str">
        <f aca="false">I7424&amp;"_"&amp;G7424&amp;"_"&amp;F7424</f>
        <v>LilleVandsalamander_18_20190611_DL2018094_FrederiksborgGym_koersel1</v>
      </c>
      <c r="I7424" s="61" t="str">
        <f aca="false">MID(RIGHT(B7424,LEN(B7424)-3),1,FIND("_",RIGHT(B7424,LEN(B7424)-3))-1)</f>
        <v>LilleVandsalamander</v>
      </c>
      <c r="J7424" s="61" t="str">
        <f aca="false">TRIM(SUBSTITUTE(RIGHT(B7424,FIND(I7424,B7424)+1),"_",""))</f>
        <v>eDNA</v>
      </c>
      <c r="K7424" s="0" t="str">
        <f aca="false">IFERROR(VALUE(SUBSTITUTE(E7424,".",",")),E7424)</f>
        <v>No Ct</v>
      </c>
      <c r="L7424" s="61" t="str">
        <f aca="false">IF(J7424="PosK",SUMIFS(K:K,J:J,"PosK",H:H,H7424),"")</f>
        <v/>
      </c>
      <c r="M7424" s="61" t="str">
        <f aca="false">IF(J7424="PosK",SUMIFS(K:K,J:J,"NegK",H:H,H7424),"")</f>
        <v/>
      </c>
      <c r="N7424" s="61" t="str">
        <f aca="false">IF(J7424="PosK",SUMIFS(K:K,J:J,"eDNA",H:H,H7424),"")</f>
        <v/>
      </c>
      <c r="Q7424" s="62"/>
    </row>
    <row r="7425" customFormat="false" ht="14.25" hidden="false" customHeight="false" outlineLevel="0" collapsed="false">
      <c r="A7425" s="0" t="s">
        <v>883</v>
      </c>
      <c r="B7425" s="52" t="s">
        <v>1217</v>
      </c>
      <c r="C7425" s="52" t="s">
        <v>751</v>
      </c>
      <c r="D7425" s="53" t="n">
        <v>0.1</v>
      </c>
      <c r="E7425" s="53" t="s">
        <v>748</v>
      </c>
      <c r="F7425" s="0" t="s">
        <v>1431</v>
      </c>
      <c r="G7425" s="0" t="str">
        <f aca="false">LEFT(B7425,2)</f>
        <v>18</v>
      </c>
      <c r="H7425" s="0" t="str">
        <f aca="false">I7425&amp;"_"&amp;G7425&amp;"_"&amp;F7425</f>
        <v>LilleVandsalamander_18_20190611_DL2018094_FrederiksborgGym_koersel1</v>
      </c>
      <c r="I7425" s="61" t="str">
        <f aca="false">MID(RIGHT(B7425,LEN(B7425)-3),1,FIND("_",RIGHT(B7425,LEN(B7425)-3))-1)</f>
        <v>LilleVandsalamander</v>
      </c>
      <c r="J7425" s="61" t="str">
        <f aca="false">TRIM(SUBSTITUTE(RIGHT(B7425,FIND(I7425,B7425)+1),"_",""))</f>
        <v>eDNA</v>
      </c>
      <c r="K7425" s="0" t="str">
        <f aca="false">IFERROR(VALUE(SUBSTITUTE(E7425,".",",")),E7425)</f>
        <v>No Ct</v>
      </c>
      <c r="L7425" s="61" t="str">
        <f aca="false">IF(J7425="PosK",SUMIFS(K:K,J:J,"PosK",H:H,H7425),"")</f>
        <v/>
      </c>
      <c r="M7425" s="61" t="str">
        <f aca="false">IF(J7425="PosK",SUMIFS(K:K,J:J,"NegK",H:H,H7425),"")</f>
        <v/>
      </c>
      <c r="N7425" s="61" t="str">
        <f aca="false">IF(J7425="PosK",SUMIFS(K:K,J:J,"eDNA",H:H,H7425),"")</f>
        <v/>
      </c>
      <c r="P7425" s="62"/>
      <c r="T7425" s="63"/>
      <c r="W7425" s="64"/>
    </row>
    <row r="7426" customFormat="false" ht="14.25" hidden="false" customHeight="false" outlineLevel="0" collapsed="false">
      <c r="A7426" s="0" t="s">
        <v>884</v>
      </c>
      <c r="B7426" s="52" t="s">
        <v>1002</v>
      </c>
      <c r="C7426" s="52" t="s">
        <v>743</v>
      </c>
      <c r="D7426" s="53" t="n">
        <v>0.1</v>
      </c>
      <c r="E7426" s="53" t="n">
        <v>32.3</v>
      </c>
      <c r="F7426" s="0" t="s">
        <v>1431</v>
      </c>
      <c r="G7426" s="0" t="str">
        <f aca="false">LEFT(B7426,2)</f>
        <v>19</v>
      </c>
      <c r="H7426" s="0" t="str">
        <f aca="false">I7426&amp;"_"&amp;G7426&amp;"_"&amp;F7426</f>
        <v>LilleVandsalamander_19_20190611_DL2018094_FrederiksborgGym_koersel1</v>
      </c>
      <c r="I7426" s="61" t="str">
        <f aca="false">MID(RIGHT(B7426,LEN(B7426)-3),1,FIND("_",RIGHT(B7426,LEN(B7426)-3))-1)</f>
        <v>LilleVandsalamander</v>
      </c>
      <c r="J7426" s="61" t="str">
        <f aca="false">TRIM(SUBSTITUTE(RIGHT(B7426,FIND(I7426,B7426)+1),"_",""))</f>
        <v>PosK</v>
      </c>
      <c r="K7426" s="0" t="n">
        <f aca="false">IFERROR(VALUE(SUBSTITUTE(E7426,".",",")),E7426)</f>
        <v>32.3</v>
      </c>
      <c r="L7426" s="61" t="n">
        <f aca="false">IF(J7426="PosK",SUMIFS(K:K,J:J,"PosK",H:H,H7426),"")</f>
        <v>32.3</v>
      </c>
      <c r="M7426" s="61" t="n">
        <f aca="false">IF(J7426="PosK",SUMIFS(K:K,J:J,"NegK",H:H,H7426),"")</f>
        <v>0</v>
      </c>
      <c r="N7426" s="61" t="n">
        <f aca="false">IF(J7426="PosK",SUMIFS(K:K,J:J,"eDNA",H:H,H7426),"")</f>
        <v>0</v>
      </c>
      <c r="P7426" s="62" t="n">
        <f aca="false">IF(K7428="No Ct",0,K7428)</f>
        <v>0</v>
      </c>
      <c r="Q7426" s="62" t="n">
        <f aca="false">IF(K7429="No Ct",0,K7429)</f>
        <v>0</v>
      </c>
      <c r="R7426" s="0" t="str">
        <f aca="false">IF(AND(L7426&gt;0,M7426=0),"Valid","Invalid")</f>
        <v>Valid</v>
      </c>
      <c r="S7426" s="0" t="str">
        <f aca="false">IF(OR(P7426&gt;1,Q7426&gt;1),"Present","Absent")</f>
        <v>Absent</v>
      </c>
      <c r="T7426" s="63" t="str">
        <f aca="false">IF(OR(AND(P7426&gt;1,P7426&lt;41),AND(Q7426&gt;1,Q7426&lt;41)),"Ct&lt;41","Ct&gt;41")</f>
        <v>Ct&gt;41</v>
      </c>
      <c r="U7426" s="0" t="str">
        <f aca="false">I7426</f>
        <v>LilleVandsalamander</v>
      </c>
      <c r="V7426" s="0" t="str">
        <f aca="false">MID(F7426,10,9)</f>
        <v>DL2018094</v>
      </c>
      <c r="W7426" s="64" t="str">
        <f aca="false">V7426&amp;"_"&amp;U7426&amp;"_"&amp;R7426&amp;"_"&amp;S7426&amp;"_"&amp;T7426</f>
        <v>DL2018094_LilleVandsalamander_Valid_Absent_Ct&gt;41</v>
      </c>
    </row>
    <row r="7427" customFormat="false" ht="14.25" hidden="false" customHeight="false" outlineLevel="0" collapsed="false">
      <c r="A7427" s="0" t="s">
        <v>886</v>
      </c>
      <c r="B7427" s="52" t="s">
        <v>1003</v>
      </c>
      <c r="C7427" s="52" t="s">
        <v>747</v>
      </c>
      <c r="D7427" s="53" t="n">
        <v>0.1</v>
      </c>
      <c r="E7427" s="53" t="s">
        <v>748</v>
      </c>
      <c r="F7427" s="0" t="s">
        <v>1431</v>
      </c>
      <c r="G7427" s="0" t="str">
        <f aca="false">LEFT(B7427,2)</f>
        <v>19</v>
      </c>
      <c r="H7427" s="0" t="str">
        <f aca="false">I7427&amp;"_"&amp;G7427&amp;"_"&amp;F7427</f>
        <v>LilleVandsalamander_19_20190611_DL2018094_FrederiksborgGym_koersel1</v>
      </c>
      <c r="I7427" s="61" t="str">
        <f aca="false">MID(RIGHT(B7427,LEN(B7427)-3),1,FIND("_",RIGHT(B7427,LEN(B7427)-3))-1)</f>
        <v>LilleVandsalamander</v>
      </c>
      <c r="J7427" s="61" t="str">
        <f aca="false">TRIM(SUBSTITUTE(RIGHT(B7427,FIND(I7427,B7427)+1),"_",""))</f>
        <v>NegK</v>
      </c>
      <c r="K7427" s="0" t="str">
        <f aca="false">IFERROR(VALUE(SUBSTITUTE(E7427,".",",")),E7427)</f>
        <v>No Ct</v>
      </c>
      <c r="L7427" s="61" t="str">
        <f aca="false">IF(J7427="PosK",SUMIFS(K:K,J:J,"PosK",H:H,H7427),"")</f>
        <v/>
      </c>
      <c r="M7427" s="61" t="str">
        <f aca="false">IF(J7427="PosK",SUMIFS(K:K,J:J,"NegK",H:H,H7427),"")</f>
        <v/>
      </c>
      <c r="N7427" s="61" t="str">
        <f aca="false">IF(J7427="PosK",SUMIFS(K:K,J:J,"eDNA",H:H,H7427),"")</f>
        <v/>
      </c>
    </row>
    <row r="7428" customFormat="false" ht="14.25" hidden="false" customHeight="false" outlineLevel="0" collapsed="false">
      <c r="A7428" s="0" t="s">
        <v>888</v>
      </c>
      <c r="B7428" s="52" t="s">
        <v>1004</v>
      </c>
      <c r="C7428" s="52" t="s">
        <v>751</v>
      </c>
      <c r="D7428" s="53" t="n">
        <v>0.1</v>
      </c>
      <c r="E7428" s="53" t="s">
        <v>748</v>
      </c>
      <c r="F7428" s="0" t="s">
        <v>1431</v>
      </c>
      <c r="G7428" s="0" t="str">
        <f aca="false">LEFT(B7428,2)</f>
        <v>19</v>
      </c>
      <c r="H7428" s="0" t="str">
        <f aca="false">I7428&amp;"_"&amp;G7428&amp;"_"&amp;F7428</f>
        <v>LilleVandsalamander_19_20190611_DL2018094_FrederiksborgGym_koersel1</v>
      </c>
      <c r="I7428" s="61" t="str">
        <f aca="false">MID(RIGHT(B7428,LEN(B7428)-3),1,FIND("_",RIGHT(B7428,LEN(B7428)-3))-1)</f>
        <v>LilleVandsalamander</v>
      </c>
      <c r="J7428" s="61" t="str">
        <f aca="false">TRIM(SUBSTITUTE(RIGHT(B7428,FIND(I7428,B7428)+1),"_",""))</f>
        <v>eDNA</v>
      </c>
      <c r="K7428" s="0" t="str">
        <f aca="false">IFERROR(VALUE(SUBSTITUTE(E7428,".",",")),E7428)</f>
        <v>No Ct</v>
      </c>
      <c r="L7428" s="61" t="str">
        <f aca="false">IF(J7428="PosK",SUMIFS(K:K,J:J,"PosK",H:H,H7428),"")</f>
        <v/>
      </c>
      <c r="M7428" s="61" t="str">
        <f aca="false">IF(J7428="PosK",SUMIFS(K:K,J:J,"NegK",H:H,H7428),"")</f>
        <v/>
      </c>
      <c r="N7428" s="61" t="str">
        <f aca="false">IF(J7428="PosK",SUMIFS(K:K,J:J,"eDNA",H:H,H7428),"")</f>
        <v/>
      </c>
      <c r="Q7428" s="62"/>
    </row>
    <row r="7429" customFormat="false" ht="14.25" hidden="false" customHeight="false" outlineLevel="0" collapsed="false">
      <c r="A7429" s="0" t="s">
        <v>890</v>
      </c>
      <c r="B7429" s="52" t="s">
        <v>1004</v>
      </c>
      <c r="C7429" s="52" t="s">
        <v>751</v>
      </c>
      <c r="D7429" s="53" t="n">
        <v>0.1</v>
      </c>
      <c r="E7429" s="53" t="s">
        <v>748</v>
      </c>
      <c r="F7429" s="0" t="s">
        <v>1431</v>
      </c>
      <c r="G7429" s="0" t="str">
        <f aca="false">LEFT(B7429,2)</f>
        <v>19</v>
      </c>
      <c r="H7429" s="0" t="str">
        <f aca="false">I7429&amp;"_"&amp;G7429&amp;"_"&amp;F7429</f>
        <v>LilleVandsalamander_19_20190611_DL2018094_FrederiksborgGym_koersel1</v>
      </c>
      <c r="I7429" s="61" t="str">
        <f aca="false">MID(RIGHT(B7429,LEN(B7429)-3),1,FIND("_",RIGHT(B7429,LEN(B7429)-3))-1)</f>
        <v>LilleVandsalamander</v>
      </c>
      <c r="J7429" s="61" t="str">
        <f aca="false">TRIM(SUBSTITUTE(RIGHT(B7429,FIND(I7429,B7429)+1),"_",""))</f>
        <v>eDNA</v>
      </c>
      <c r="K7429" s="0" t="str">
        <f aca="false">IFERROR(VALUE(SUBSTITUTE(E7429,".",",")),E7429)</f>
        <v>No Ct</v>
      </c>
      <c r="L7429" s="61" t="str">
        <f aca="false">IF(J7429="PosK",SUMIFS(K:K,J:J,"PosK",H:H,H7429),"")</f>
        <v/>
      </c>
      <c r="M7429" s="61" t="str">
        <f aca="false">IF(J7429="PosK",SUMIFS(K:K,J:J,"NegK",H:H,H7429),"")</f>
        <v/>
      </c>
      <c r="N7429" s="61" t="str">
        <f aca="false">IF(J7429="PosK",SUMIFS(K:K,J:J,"eDNA",H:H,H7429),"")</f>
        <v/>
      </c>
      <c r="P7429" s="62"/>
      <c r="T7429" s="63"/>
      <c r="W7429" s="64"/>
    </row>
    <row r="7430" customFormat="false" ht="14.25" hidden="false" customHeight="false" outlineLevel="0" collapsed="false">
      <c r="A7430" s="0" t="s">
        <v>891</v>
      </c>
      <c r="B7430" s="52" t="s">
        <v>1218</v>
      </c>
      <c r="C7430" s="52" t="s">
        <v>743</v>
      </c>
      <c r="D7430" s="53" t="n">
        <v>0.1</v>
      </c>
      <c r="E7430" s="53" t="s">
        <v>748</v>
      </c>
      <c r="F7430" s="0" t="s">
        <v>1431</v>
      </c>
      <c r="G7430" s="0" t="str">
        <f aca="false">LEFT(B7430,2)</f>
        <v>20</v>
      </c>
      <c r="H7430" s="0" t="str">
        <f aca="false">I7430&amp;"_"&amp;G7430&amp;"_"&amp;F7430</f>
        <v>Skalle_20_20190611_DL2018094_FrederiksborgGym_koersel1</v>
      </c>
      <c r="I7430" s="61" t="str">
        <f aca="false">MID(RIGHT(B7430,LEN(B7430)-3),1,FIND("_",RIGHT(B7430,LEN(B7430)-3))-1)</f>
        <v>Skalle</v>
      </c>
      <c r="J7430" s="61" t="str">
        <f aca="false">TRIM(SUBSTITUTE(RIGHT(B7430,FIND(I7430,B7430)+1),"_",""))</f>
        <v>PosK</v>
      </c>
      <c r="K7430" s="0" t="str">
        <f aca="false">IFERROR(VALUE(SUBSTITUTE(E7430,".",",")),E7430)</f>
        <v>No Ct</v>
      </c>
      <c r="L7430" s="61" t="n">
        <f aca="false">IF(J7430="PosK",SUMIFS(K:K,J:J,"PosK",H:H,H7430),"")</f>
        <v>0</v>
      </c>
      <c r="M7430" s="61" t="n">
        <f aca="false">IF(J7430="PosK",SUMIFS(K:K,J:J,"NegK",H:H,H7430),"")</f>
        <v>0</v>
      </c>
      <c r="N7430" s="61" t="n">
        <f aca="false">IF(J7430="PosK",SUMIFS(K:K,J:J,"eDNA",H:H,H7430),"")</f>
        <v>0</v>
      </c>
      <c r="P7430" s="62" t="n">
        <f aca="false">IF(K7432="No Ct",0,K7432)</f>
        <v>0</v>
      </c>
      <c r="Q7430" s="62" t="n">
        <f aca="false">IF(K7433="No Ct",0,K7433)</f>
        <v>0</v>
      </c>
      <c r="R7430" s="0" t="str">
        <f aca="false">IF(AND(L7430&gt;0,M7430=0),"Valid","Invalid")</f>
        <v>Invalid</v>
      </c>
      <c r="S7430" s="0" t="str">
        <f aca="false">IF(OR(P7430&gt;1,Q7430&gt;1),"Present","Absent")</f>
        <v>Absent</v>
      </c>
      <c r="T7430" s="63" t="str">
        <f aca="false">IF(OR(AND(P7430&gt;1,P7430&lt;41),AND(Q7430&gt;1,Q7430&lt;41)),"Ct&lt;41","Ct&gt;41")</f>
        <v>Ct&gt;41</v>
      </c>
      <c r="U7430" s="0" t="str">
        <f aca="false">I7430</f>
        <v>Skalle</v>
      </c>
      <c r="V7430" s="0" t="str">
        <f aca="false">MID(F7430,10,9)</f>
        <v>DL2018094</v>
      </c>
      <c r="W7430" s="64" t="str">
        <f aca="false">V7430&amp;"_"&amp;U7430&amp;"_"&amp;R7430&amp;"_"&amp;S7430&amp;"_"&amp;T7430</f>
        <v>DL2018094_Skalle_Invalid_Absent_Ct&gt;41</v>
      </c>
    </row>
    <row r="7431" customFormat="false" ht="14.25" hidden="false" customHeight="false" outlineLevel="0" collapsed="false">
      <c r="A7431" s="0" t="s">
        <v>893</v>
      </c>
      <c r="B7431" s="52" t="s">
        <v>1219</v>
      </c>
      <c r="C7431" s="52" t="s">
        <v>747</v>
      </c>
      <c r="D7431" s="53" t="n">
        <v>0.1</v>
      </c>
      <c r="E7431" s="53" t="s">
        <v>748</v>
      </c>
      <c r="F7431" s="0" t="s">
        <v>1431</v>
      </c>
      <c r="G7431" s="0" t="str">
        <f aca="false">LEFT(B7431,2)</f>
        <v>20</v>
      </c>
      <c r="H7431" s="0" t="str">
        <f aca="false">I7431&amp;"_"&amp;G7431&amp;"_"&amp;F7431</f>
        <v>Skalle_20_20190611_DL2018094_FrederiksborgGym_koersel1</v>
      </c>
      <c r="I7431" s="61" t="str">
        <f aca="false">MID(RIGHT(B7431,LEN(B7431)-3),1,FIND("_",RIGHT(B7431,LEN(B7431)-3))-1)</f>
        <v>Skalle</v>
      </c>
      <c r="J7431" s="61" t="str">
        <f aca="false">TRIM(SUBSTITUTE(RIGHT(B7431,FIND(I7431,B7431)+1),"_",""))</f>
        <v>NegK</v>
      </c>
      <c r="K7431" s="0" t="str">
        <f aca="false">IFERROR(VALUE(SUBSTITUTE(E7431,".",",")),E7431)</f>
        <v>No Ct</v>
      </c>
      <c r="L7431" s="61" t="str">
        <f aca="false">IF(J7431="PosK",SUMIFS(K:K,J:J,"PosK",H:H,H7431),"")</f>
        <v/>
      </c>
      <c r="M7431" s="61" t="str">
        <f aca="false">IF(J7431="PosK",SUMIFS(K:K,J:J,"NegK",H:H,H7431),"")</f>
        <v/>
      </c>
      <c r="N7431" s="61" t="str">
        <f aca="false">IF(J7431="PosK",SUMIFS(K:K,J:J,"eDNA",H:H,H7431),"")</f>
        <v/>
      </c>
    </row>
    <row r="7432" customFormat="false" ht="14.25" hidden="false" customHeight="false" outlineLevel="0" collapsed="false">
      <c r="A7432" s="0" t="s">
        <v>895</v>
      </c>
      <c r="B7432" s="52" t="s">
        <v>1220</v>
      </c>
      <c r="C7432" s="52" t="s">
        <v>751</v>
      </c>
      <c r="D7432" s="53" t="n">
        <v>0.1</v>
      </c>
      <c r="E7432" s="53" t="s">
        <v>748</v>
      </c>
      <c r="F7432" s="0" t="s">
        <v>1431</v>
      </c>
      <c r="G7432" s="0" t="str">
        <f aca="false">LEFT(B7432,2)</f>
        <v>20</v>
      </c>
      <c r="H7432" s="0" t="str">
        <f aca="false">I7432&amp;"_"&amp;G7432&amp;"_"&amp;F7432</f>
        <v>Skalle_20_20190611_DL2018094_FrederiksborgGym_koersel1</v>
      </c>
      <c r="I7432" s="61" t="str">
        <f aca="false">MID(RIGHT(B7432,LEN(B7432)-3),1,FIND("_",RIGHT(B7432,LEN(B7432)-3))-1)</f>
        <v>Skalle</v>
      </c>
      <c r="J7432" s="61" t="str">
        <f aca="false">TRIM(SUBSTITUTE(RIGHT(B7432,FIND(I7432,B7432)+1),"_",""))</f>
        <v>eDNA</v>
      </c>
      <c r="K7432" s="0" t="str">
        <f aca="false">IFERROR(VALUE(SUBSTITUTE(E7432,".",",")),E7432)</f>
        <v>No Ct</v>
      </c>
      <c r="L7432" s="61" t="str">
        <f aca="false">IF(J7432="PosK",SUMIFS(K:K,J:J,"PosK",H:H,H7432),"")</f>
        <v/>
      </c>
      <c r="M7432" s="61" t="str">
        <f aca="false">IF(J7432="PosK",SUMIFS(K:K,J:J,"NegK",H:H,H7432),"")</f>
        <v/>
      </c>
      <c r="N7432" s="61" t="str">
        <f aca="false">IF(J7432="PosK",SUMIFS(K:K,J:J,"eDNA",H:H,H7432),"")</f>
        <v/>
      </c>
      <c r="Q7432" s="62"/>
    </row>
    <row r="7433" customFormat="false" ht="14.25" hidden="false" customHeight="false" outlineLevel="0" collapsed="false">
      <c r="A7433" s="0" t="s">
        <v>897</v>
      </c>
      <c r="B7433" s="52" t="s">
        <v>1220</v>
      </c>
      <c r="C7433" s="52" t="s">
        <v>751</v>
      </c>
      <c r="D7433" s="53" t="n">
        <v>0.1</v>
      </c>
      <c r="E7433" s="53" t="s">
        <v>748</v>
      </c>
      <c r="F7433" s="0" t="s">
        <v>1431</v>
      </c>
      <c r="G7433" s="0" t="str">
        <f aca="false">LEFT(B7433,2)</f>
        <v>20</v>
      </c>
      <c r="H7433" s="0" t="str">
        <f aca="false">I7433&amp;"_"&amp;G7433&amp;"_"&amp;F7433</f>
        <v>Skalle_20_20190611_DL2018094_FrederiksborgGym_koersel1</v>
      </c>
      <c r="I7433" s="61" t="str">
        <f aca="false">MID(RIGHT(B7433,LEN(B7433)-3),1,FIND("_",RIGHT(B7433,LEN(B7433)-3))-1)</f>
        <v>Skalle</v>
      </c>
      <c r="J7433" s="61" t="str">
        <f aca="false">TRIM(SUBSTITUTE(RIGHT(B7433,FIND(I7433,B7433)+1),"_",""))</f>
        <v>eDNA</v>
      </c>
      <c r="K7433" s="0" t="str">
        <f aca="false">IFERROR(VALUE(SUBSTITUTE(E7433,".",",")),E7433)</f>
        <v>No Ct</v>
      </c>
      <c r="L7433" s="61" t="str">
        <f aca="false">IF(J7433="PosK",SUMIFS(K:K,J:J,"PosK",H:H,H7433),"")</f>
        <v/>
      </c>
      <c r="M7433" s="61" t="str">
        <f aca="false">IF(J7433="PosK",SUMIFS(K:K,J:J,"NegK",H:H,H7433),"")</f>
        <v/>
      </c>
      <c r="N7433" s="61" t="str">
        <f aca="false">IF(J7433="PosK",SUMIFS(K:K,J:J,"eDNA",H:H,H7433),"")</f>
        <v/>
      </c>
      <c r="P7433" s="62"/>
      <c r="T7433" s="63"/>
      <c r="W7433" s="64"/>
    </row>
    <row r="7434" customFormat="false" ht="14.25" hidden="false" customHeight="false" outlineLevel="0" collapsed="false">
      <c r="A7434" s="0" t="s">
        <v>902</v>
      </c>
      <c r="B7434" s="52" t="s">
        <v>1008</v>
      </c>
      <c r="C7434" s="52" t="s">
        <v>743</v>
      </c>
      <c r="D7434" s="53" t="n">
        <v>0.1</v>
      </c>
      <c r="E7434" s="53" t="s">
        <v>748</v>
      </c>
      <c r="F7434" s="0" t="s">
        <v>1431</v>
      </c>
      <c r="G7434" s="0" t="str">
        <f aca="false">LEFT(B7434,2)</f>
        <v>21</v>
      </c>
      <c r="H7434" s="0" t="str">
        <f aca="false">I7434&amp;"_"&amp;G7434&amp;"_"&amp;F7434</f>
        <v>Skalle_21_20190611_DL2018094_FrederiksborgGym_koersel1</v>
      </c>
      <c r="I7434" s="61" t="str">
        <f aca="false">MID(RIGHT(B7434,LEN(B7434)-3),1,FIND("_",RIGHT(B7434,LEN(B7434)-3))-1)</f>
        <v>Skalle</v>
      </c>
      <c r="J7434" s="61" t="str">
        <f aca="false">TRIM(SUBSTITUTE(RIGHT(B7434,FIND(I7434,B7434)+1),"_",""))</f>
        <v>PosK</v>
      </c>
      <c r="K7434" s="0" t="str">
        <f aca="false">IFERROR(VALUE(SUBSTITUTE(E7434,".",",")),E7434)</f>
        <v>No Ct</v>
      </c>
      <c r="L7434" s="61" t="n">
        <f aca="false">IF(J7434="PosK",SUMIFS(K:K,J:J,"PosK",H:H,H7434),"")</f>
        <v>0</v>
      </c>
      <c r="M7434" s="61" t="n">
        <f aca="false">IF(J7434="PosK",SUMIFS(K:K,J:J,"NegK",H:H,H7434),"")</f>
        <v>0</v>
      </c>
      <c r="N7434" s="61" t="n">
        <f aca="false">IF(J7434="PosK",SUMIFS(K:K,J:J,"eDNA",H:H,H7434),"")</f>
        <v>0</v>
      </c>
      <c r="P7434" s="62" t="n">
        <f aca="false">IF(K7436="No Ct",0,K7436)</f>
        <v>0</v>
      </c>
      <c r="Q7434" s="62" t="n">
        <f aca="false">IF(K7437="No Ct",0,K7437)</f>
        <v>0</v>
      </c>
      <c r="R7434" s="0" t="str">
        <f aca="false">IF(AND(L7434&gt;0,M7434=0),"Valid","Invalid")</f>
        <v>Invalid</v>
      </c>
      <c r="S7434" s="0" t="str">
        <f aca="false">IF(OR(P7434&gt;1,Q7434&gt;1),"Present","Absent")</f>
        <v>Absent</v>
      </c>
      <c r="T7434" s="63" t="str">
        <f aca="false">IF(OR(AND(P7434&gt;1,P7434&lt;41),AND(Q7434&gt;1,Q7434&lt;41)),"Ct&lt;41","Ct&gt;41")</f>
        <v>Ct&gt;41</v>
      </c>
      <c r="U7434" s="0" t="str">
        <f aca="false">I7434</f>
        <v>Skalle</v>
      </c>
      <c r="V7434" s="0" t="str">
        <f aca="false">MID(F7434,10,9)</f>
        <v>DL2018094</v>
      </c>
      <c r="W7434" s="64" t="str">
        <f aca="false">V7434&amp;"_"&amp;U7434&amp;"_"&amp;R7434&amp;"_"&amp;S7434&amp;"_"&amp;T7434</f>
        <v>DL2018094_Skalle_Invalid_Absent_Ct&gt;41</v>
      </c>
    </row>
    <row r="7435" customFormat="false" ht="14.25" hidden="false" customHeight="false" outlineLevel="0" collapsed="false">
      <c r="A7435" s="0" t="s">
        <v>904</v>
      </c>
      <c r="B7435" s="52" t="s">
        <v>1009</v>
      </c>
      <c r="C7435" s="52" t="s">
        <v>747</v>
      </c>
      <c r="D7435" s="53" t="n">
        <v>0.1</v>
      </c>
      <c r="E7435" s="53" t="s">
        <v>748</v>
      </c>
      <c r="F7435" s="0" t="s">
        <v>1431</v>
      </c>
      <c r="G7435" s="0" t="str">
        <f aca="false">LEFT(B7435,2)</f>
        <v>21</v>
      </c>
      <c r="H7435" s="0" t="str">
        <f aca="false">I7435&amp;"_"&amp;G7435&amp;"_"&amp;F7435</f>
        <v>Skalle_21_20190611_DL2018094_FrederiksborgGym_koersel1</v>
      </c>
      <c r="I7435" s="61" t="str">
        <f aca="false">MID(RIGHT(B7435,LEN(B7435)-3),1,FIND("_",RIGHT(B7435,LEN(B7435)-3))-1)</f>
        <v>Skalle</v>
      </c>
      <c r="J7435" s="61" t="str">
        <f aca="false">TRIM(SUBSTITUTE(RIGHT(B7435,FIND(I7435,B7435)+1),"_",""))</f>
        <v>NegK</v>
      </c>
      <c r="K7435" s="0" t="str">
        <f aca="false">IFERROR(VALUE(SUBSTITUTE(E7435,".",",")),E7435)</f>
        <v>No Ct</v>
      </c>
      <c r="L7435" s="61" t="str">
        <f aca="false">IF(J7435="PosK",SUMIFS(K:K,J:J,"PosK",H:H,H7435),"")</f>
        <v/>
      </c>
      <c r="M7435" s="61" t="str">
        <f aca="false">IF(J7435="PosK",SUMIFS(K:K,J:J,"NegK",H:H,H7435),"")</f>
        <v/>
      </c>
      <c r="N7435" s="61" t="str">
        <f aca="false">IF(J7435="PosK",SUMIFS(K:K,J:J,"eDNA",H:H,H7435),"")</f>
        <v/>
      </c>
    </row>
    <row r="7436" customFormat="false" ht="14.25" hidden="false" customHeight="false" outlineLevel="0" collapsed="false">
      <c r="A7436" s="0" t="s">
        <v>900</v>
      </c>
      <c r="B7436" s="52" t="s">
        <v>1010</v>
      </c>
      <c r="C7436" s="52" t="s">
        <v>751</v>
      </c>
      <c r="D7436" s="53" t="n">
        <v>0.1</v>
      </c>
      <c r="E7436" s="53" t="s">
        <v>748</v>
      </c>
      <c r="F7436" s="0" t="s">
        <v>1431</v>
      </c>
      <c r="G7436" s="0" t="str">
        <f aca="false">LEFT(B7436,2)</f>
        <v>21</v>
      </c>
      <c r="H7436" s="0" t="str">
        <f aca="false">I7436&amp;"_"&amp;G7436&amp;"_"&amp;F7436</f>
        <v>Skalle_21_20190611_DL2018094_FrederiksborgGym_koersel1</v>
      </c>
      <c r="I7436" s="61" t="str">
        <f aca="false">MID(RIGHT(B7436,LEN(B7436)-3),1,FIND("_",RIGHT(B7436,LEN(B7436)-3))-1)</f>
        <v>Skalle</v>
      </c>
      <c r="J7436" s="61" t="str">
        <f aca="false">TRIM(SUBSTITUTE(RIGHT(B7436,FIND(I7436,B7436)+1),"_",""))</f>
        <v>eDNA</v>
      </c>
      <c r="K7436" s="0" t="str">
        <f aca="false">IFERROR(VALUE(SUBSTITUTE(E7436,".",",")),E7436)</f>
        <v>No Ct</v>
      </c>
      <c r="L7436" s="61" t="str">
        <f aca="false">IF(J7436="PosK",SUMIFS(K:K,J:J,"PosK",H:H,H7436),"")</f>
        <v/>
      </c>
      <c r="M7436" s="61" t="str">
        <f aca="false">IF(J7436="PosK",SUMIFS(K:K,J:J,"NegK",H:H,H7436),"")</f>
        <v/>
      </c>
      <c r="N7436" s="61" t="str">
        <f aca="false">IF(J7436="PosK",SUMIFS(K:K,J:J,"eDNA",H:H,H7436),"")</f>
        <v/>
      </c>
      <c r="Q7436" s="62"/>
    </row>
    <row r="7437" customFormat="false" ht="14.25" hidden="false" customHeight="false" outlineLevel="0" collapsed="false">
      <c r="A7437" s="0" t="s">
        <v>898</v>
      </c>
      <c r="B7437" s="52" t="s">
        <v>1010</v>
      </c>
      <c r="C7437" s="52" t="s">
        <v>751</v>
      </c>
      <c r="D7437" s="53" t="n">
        <v>0.1</v>
      </c>
      <c r="E7437" s="53" t="s">
        <v>748</v>
      </c>
      <c r="F7437" s="0" t="s">
        <v>1431</v>
      </c>
      <c r="G7437" s="0" t="str">
        <f aca="false">LEFT(B7437,2)</f>
        <v>21</v>
      </c>
      <c r="H7437" s="0" t="str">
        <f aca="false">I7437&amp;"_"&amp;G7437&amp;"_"&amp;F7437</f>
        <v>Skalle_21_20190611_DL2018094_FrederiksborgGym_koersel1</v>
      </c>
      <c r="I7437" s="61" t="str">
        <f aca="false">MID(RIGHT(B7437,LEN(B7437)-3),1,FIND("_",RIGHT(B7437,LEN(B7437)-3))-1)</f>
        <v>Skalle</v>
      </c>
      <c r="J7437" s="61" t="str">
        <f aca="false">TRIM(SUBSTITUTE(RIGHT(B7437,FIND(I7437,B7437)+1),"_",""))</f>
        <v>eDNA</v>
      </c>
      <c r="K7437" s="0" t="str">
        <f aca="false">IFERROR(VALUE(SUBSTITUTE(E7437,".",",")),E7437)</f>
        <v>No Ct</v>
      </c>
      <c r="L7437" s="61" t="str">
        <f aca="false">IF(J7437="PosK",SUMIFS(K:K,J:J,"PosK",H:H,H7437),"")</f>
        <v/>
      </c>
      <c r="M7437" s="61" t="str">
        <f aca="false">IF(J7437="PosK",SUMIFS(K:K,J:J,"NegK",H:H,H7437),"")</f>
        <v/>
      </c>
      <c r="N7437" s="61" t="str">
        <f aca="false">IF(J7437="PosK",SUMIFS(K:K,J:J,"eDNA",H:H,H7437),"")</f>
        <v/>
      </c>
      <c r="P7437" s="62"/>
      <c r="T7437" s="63"/>
      <c r="W7437" s="64"/>
    </row>
    <row r="7438" customFormat="false" ht="14.25" hidden="false" customHeight="false" outlineLevel="0" collapsed="false">
      <c r="A7438" s="0" t="s">
        <v>905</v>
      </c>
      <c r="B7438" s="52" t="s">
        <v>1221</v>
      </c>
      <c r="C7438" s="52" t="s">
        <v>743</v>
      </c>
      <c r="D7438" s="53" t="n">
        <v>0.1</v>
      </c>
      <c r="E7438" s="53" t="n">
        <v>33.1</v>
      </c>
      <c r="F7438" s="0" t="s">
        <v>1431</v>
      </c>
      <c r="G7438" s="0" t="str">
        <f aca="false">LEFT(B7438,2)</f>
        <v>22</v>
      </c>
      <c r="H7438" s="0" t="str">
        <f aca="false">I7438&amp;"_"&amp;G7438&amp;"_"&amp;F7438</f>
        <v>Karusse_22_20190611_DL2018094_FrederiksborgGym_koersel1</v>
      </c>
      <c r="I7438" s="61" t="str">
        <f aca="false">MID(RIGHT(B7438,LEN(B7438)-3),1,FIND("_",RIGHT(B7438,LEN(B7438)-3))-1)</f>
        <v>Karusse</v>
      </c>
      <c r="J7438" s="61" t="str">
        <f aca="false">TRIM(SUBSTITUTE(RIGHT(B7438,FIND(I7438,B7438)+1),"_",""))</f>
        <v>PosK</v>
      </c>
      <c r="K7438" s="0" t="n">
        <f aca="false">IFERROR(VALUE(SUBSTITUTE(E7438,".",",")),E7438)</f>
        <v>33.1</v>
      </c>
      <c r="L7438" s="61" t="n">
        <f aca="false">IF(J7438="PosK",SUMIFS(K:K,J:J,"PosK",H:H,H7438),"")</f>
        <v>33.1</v>
      </c>
      <c r="M7438" s="61" t="n">
        <f aca="false">IF(J7438="PosK",SUMIFS(K:K,J:J,"NegK",H:H,H7438),"")</f>
        <v>0</v>
      </c>
      <c r="N7438" s="61" t="n">
        <f aca="false">IF(J7438="PosK",SUMIFS(K:K,J:J,"eDNA",H:H,H7438),"")</f>
        <v>0</v>
      </c>
      <c r="P7438" s="62" t="n">
        <f aca="false">IF(K7440="No Ct",0,K7440)</f>
        <v>0</v>
      </c>
      <c r="Q7438" s="62" t="n">
        <f aca="false">IF(K7441="No Ct",0,K7441)</f>
        <v>0</v>
      </c>
      <c r="R7438" s="0" t="str">
        <f aca="false">IF(AND(L7438&gt;0,M7438=0),"Valid","Invalid")</f>
        <v>Valid</v>
      </c>
      <c r="S7438" s="0" t="str">
        <f aca="false">IF(OR(P7438&gt;1,Q7438&gt;1),"Present","Absent")</f>
        <v>Absent</v>
      </c>
      <c r="T7438" s="63" t="str">
        <f aca="false">IF(OR(AND(P7438&gt;1,P7438&lt;41),AND(Q7438&gt;1,Q7438&lt;41)),"Ct&lt;41","Ct&gt;41")</f>
        <v>Ct&gt;41</v>
      </c>
      <c r="U7438" s="0" t="str">
        <f aca="false">I7438</f>
        <v>Karusse</v>
      </c>
      <c r="V7438" s="0" t="str">
        <f aca="false">MID(F7438,10,9)</f>
        <v>DL2018094</v>
      </c>
      <c r="W7438" s="64" t="str">
        <f aca="false">V7438&amp;"_"&amp;U7438&amp;"_"&amp;R7438&amp;"_"&amp;S7438&amp;"_"&amp;T7438</f>
        <v>DL2018094_Karusse_Valid_Absent_Ct&gt;41</v>
      </c>
    </row>
    <row r="7439" customFormat="false" ht="14.25" hidden="false" customHeight="false" outlineLevel="0" collapsed="false">
      <c r="A7439" s="0" t="s">
        <v>907</v>
      </c>
      <c r="B7439" s="52" t="s">
        <v>1222</v>
      </c>
      <c r="C7439" s="52" t="s">
        <v>747</v>
      </c>
      <c r="D7439" s="53" t="n">
        <v>0.1</v>
      </c>
      <c r="E7439" s="53" t="s">
        <v>748</v>
      </c>
      <c r="F7439" s="0" t="s">
        <v>1431</v>
      </c>
      <c r="G7439" s="0" t="str">
        <f aca="false">LEFT(B7439,2)</f>
        <v>22</v>
      </c>
      <c r="H7439" s="0" t="str">
        <f aca="false">I7439&amp;"_"&amp;G7439&amp;"_"&amp;F7439</f>
        <v>Karusse_22_20190611_DL2018094_FrederiksborgGym_koersel1</v>
      </c>
      <c r="I7439" s="61" t="str">
        <f aca="false">MID(RIGHT(B7439,LEN(B7439)-3),1,FIND("_",RIGHT(B7439,LEN(B7439)-3))-1)</f>
        <v>Karusse</v>
      </c>
      <c r="J7439" s="61" t="str">
        <f aca="false">TRIM(SUBSTITUTE(RIGHT(B7439,FIND(I7439,B7439)+1),"_",""))</f>
        <v>NegK</v>
      </c>
      <c r="K7439" s="0" t="str">
        <f aca="false">IFERROR(VALUE(SUBSTITUTE(E7439,".",",")),E7439)</f>
        <v>No Ct</v>
      </c>
      <c r="L7439" s="61" t="str">
        <f aca="false">IF(J7439="PosK",SUMIFS(K:K,J:J,"PosK",H:H,H7439),"")</f>
        <v/>
      </c>
      <c r="M7439" s="61" t="str">
        <f aca="false">IF(J7439="PosK",SUMIFS(K:K,J:J,"NegK",H:H,H7439),"")</f>
        <v/>
      </c>
      <c r="N7439" s="61" t="str">
        <f aca="false">IF(J7439="PosK",SUMIFS(K:K,J:J,"eDNA",H:H,H7439),"")</f>
        <v/>
      </c>
    </row>
    <row r="7440" customFormat="false" ht="14.25" hidden="false" customHeight="false" outlineLevel="0" collapsed="false">
      <c r="A7440" s="0" t="s">
        <v>909</v>
      </c>
      <c r="B7440" s="52" t="s">
        <v>1223</v>
      </c>
      <c r="C7440" s="52" t="s">
        <v>751</v>
      </c>
      <c r="D7440" s="53" t="n">
        <v>0.1</v>
      </c>
      <c r="E7440" s="53" t="s">
        <v>748</v>
      </c>
      <c r="F7440" s="0" t="s">
        <v>1431</v>
      </c>
      <c r="G7440" s="0" t="str">
        <f aca="false">LEFT(B7440,2)</f>
        <v>22</v>
      </c>
      <c r="H7440" s="0" t="str">
        <f aca="false">I7440&amp;"_"&amp;G7440&amp;"_"&amp;F7440</f>
        <v>Karusse_22_20190611_DL2018094_FrederiksborgGym_koersel1</v>
      </c>
      <c r="I7440" s="61" t="str">
        <f aca="false">MID(RIGHT(B7440,LEN(B7440)-3),1,FIND("_",RIGHT(B7440,LEN(B7440)-3))-1)</f>
        <v>Karusse</v>
      </c>
      <c r="J7440" s="61" t="str">
        <f aca="false">TRIM(SUBSTITUTE(RIGHT(B7440,FIND(I7440,B7440)+1),"_",""))</f>
        <v>eDNA</v>
      </c>
      <c r="K7440" s="0" t="str">
        <f aca="false">IFERROR(VALUE(SUBSTITUTE(E7440,".",",")),E7440)</f>
        <v>No Ct</v>
      </c>
      <c r="L7440" s="61" t="str">
        <f aca="false">IF(J7440="PosK",SUMIFS(K:K,J:J,"PosK",H:H,H7440),"")</f>
        <v/>
      </c>
      <c r="M7440" s="61" t="str">
        <f aca="false">IF(J7440="PosK",SUMIFS(K:K,J:J,"NegK",H:H,H7440),"")</f>
        <v/>
      </c>
      <c r="N7440" s="61" t="str">
        <f aca="false">IF(J7440="PosK",SUMIFS(K:K,J:J,"eDNA",H:H,H7440),"")</f>
        <v/>
      </c>
      <c r="Q7440" s="62"/>
    </row>
    <row r="7441" customFormat="false" ht="14.25" hidden="false" customHeight="false" outlineLevel="0" collapsed="false">
      <c r="A7441" s="0" t="s">
        <v>911</v>
      </c>
      <c r="B7441" s="52" t="s">
        <v>1223</v>
      </c>
      <c r="C7441" s="52" t="s">
        <v>751</v>
      </c>
      <c r="D7441" s="53" t="n">
        <v>0.1</v>
      </c>
      <c r="E7441" s="53" t="s">
        <v>748</v>
      </c>
      <c r="F7441" s="0" t="s">
        <v>1431</v>
      </c>
      <c r="G7441" s="0" t="str">
        <f aca="false">LEFT(B7441,2)</f>
        <v>22</v>
      </c>
      <c r="H7441" s="0" t="str">
        <f aca="false">I7441&amp;"_"&amp;G7441&amp;"_"&amp;F7441</f>
        <v>Karusse_22_20190611_DL2018094_FrederiksborgGym_koersel1</v>
      </c>
      <c r="I7441" s="61" t="str">
        <f aca="false">MID(RIGHT(B7441,LEN(B7441)-3),1,FIND("_",RIGHT(B7441,LEN(B7441)-3))-1)</f>
        <v>Karusse</v>
      </c>
      <c r="J7441" s="61" t="str">
        <f aca="false">TRIM(SUBSTITUTE(RIGHT(B7441,FIND(I7441,B7441)+1),"_",""))</f>
        <v>eDNA</v>
      </c>
      <c r="K7441" s="0" t="str">
        <f aca="false">IFERROR(VALUE(SUBSTITUTE(E7441,".",",")),E7441)</f>
        <v>No Ct</v>
      </c>
      <c r="L7441" s="61" t="str">
        <f aca="false">IF(J7441="PosK",SUMIFS(K:K,J:J,"PosK",H:H,H7441),"")</f>
        <v/>
      </c>
      <c r="M7441" s="61" t="str">
        <f aca="false">IF(J7441="PosK",SUMIFS(K:K,J:J,"NegK",H:H,H7441),"")</f>
        <v/>
      </c>
      <c r="N7441" s="61" t="str">
        <f aca="false">IF(J7441="PosK",SUMIFS(K:K,J:J,"eDNA",H:H,H7441),"")</f>
        <v/>
      </c>
      <c r="P7441" s="62"/>
      <c r="T7441" s="63"/>
      <c r="W7441" s="64"/>
    </row>
    <row r="7442" customFormat="false" ht="14.25" hidden="false" customHeight="false" outlineLevel="0" collapsed="false">
      <c r="A7442" s="0" t="s">
        <v>912</v>
      </c>
      <c r="B7442" s="52" t="s">
        <v>1014</v>
      </c>
      <c r="C7442" s="52" t="s">
        <v>743</v>
      </c>
      <c r="D7442" s="53" t="n">
        <v>0.1</v>
      </c>
      <c r="E7442" s="53" t="n">
        <v>26.54</v>
      </c>
      <c r="F7442" s="0" t="s">
        <v>1431</v>
      </c>
      <c r="G7442" s="0" t="str">
        <f aca="false">LEFT(B7442,2)</f>
        <v>23</v>
      </c>
      <c r="H7442" s="0" t="str">
        <f aca="false">I7442&amp;"_"&amp;G7442&amp;"_"&amp;F7442</f>
        <v>Karusse_23_20190611_DL2018094_FrederiksborgGym_koersel1</v>
      </c>
      <c r="I7442" s="61" t="str">
        <f aca="false">MID(RIGHT(B7442,LEN(B7442)-3),1,FIND("_",RIGHT(B7442,LEN(B7442)-3))-1)</f>
        <v>Karusse</v>
      </c>
      <c r="J7442" s="61" t="str">
        <f aca="false">TRIM(SUBSTITUTE(RIGHT(B7442,FIND(I7442,B7442)+1),"_",""))</f>
        <v>PosK</v>
      </c>
      <c r="K7442" s="0" t="n">
        <f aca="false">IFERROR(VALUE(SUBSTITUTE(E7442,".",",")),E7442)</f>
        <v>26.54</v>
      </c>
      <c r="L7442" s="61" t="n">
        <f aca="false">IF(J7442="PosK",SUMIFS(K:K,J:J,"PosK",H:H,H7442),"")</f>
        <v>26.54</v>
      </c>
      <c r="M7442" s="61" t="n">
        <f aca="false">IF(J7442="PosK",SUMIFS(K:K,J:J,"NegK",H:H,H7442),"")</f>
        <v>0</v>
      </c>
      <c r="N7442" s="61" t="n">
        <f aca="false">IF(J7442="PosK",SUMIFS(K:K,J:J,"eDNA",H:H,H7442),"")</f>
        <v>0</v>
      </c>
      <c r="P7442" s="62" t="n">
        <f aca="false">IF(K7444="No Ct",0,K7444)</f>
        <v>0</v>
      </c>
      <c r="Q7442" s="62" t="n">
        <f aca="false">IF(K7445="No Ct",0,K7445)</f>
        <v>0</v>
      </c>
      <c r="R7442" s="0" t="str">
        <f aca="false">IF(AND(L7442&gt;0,M7442=0),"Valid","Invalid")</f>
        <v>Valid</v>
      </c>
      <c r="S7442" s="0" t="str">
        <f aca="false">IF(OR(P7442&gt;1,Q7442&gt;1),"Present","Absent")</f>
        <v>Absent</v>
      </c>
      <c r="T7442" s="63" t="str">
        <f aca="false">IF(OR(AND(P7442&gt;1,P7442&lt;41),AND(Q7442&gt;1,Q7442&lt;41)),"Ct&lt;41","Ct&gt;41")</f>
        <v>Ct&gt;41</v>
      </c>
      <c r="U7442" s="0" t="str">
        <f aca="false">I7442</f>
        <v>Karusse</v>
      </c>
      <c r="V7442" s="0" t="str">
        <f aca="false">MID(F7442,10,9)</f>
        <v>DL2018094</v>
      </c>
      <c r="W7442" s="64" t="str">
        <f aca="false">V7442&amp;"_"&amp;U7442&amp;"_"&amp;R7442&amp;"_"&amp;S7442&amp;"_"&amp;T7442</f>
        <v>DL2018094_Karusse_Valid_Absent_Ct&gt;41</v>
      </c>
    </row>
    <row r="7443" customFormat="false" ht="14.25" hidden="false" customHeight="false" outlineLevel="0" collapsed="false">
      <c r="A7443" s="0" t="s">
        <v>914</v>
      </c>
      <c r="B7443" s="52" t="s">
        <v>1015</v>
      </c>
      <c r="C7443" s="52" t="s">
        <v>747</v>
      </c>
      <c r="D7443" s="53" t="n">
        <v>0.1</v>
      </c>
      <c r="E7443" s="53" t="s">
        <v>748</v>
      </c>
      <c r="F7443" s="0" t="s">
        <v>1431</v>
      </c>
      <c r="G7443" s="0" t="str">
        <f aca="false">LEFT(B7443,2)</f>
        <v>23</v>
      </c>
      <c r="H7443" s="0" t="str">
        <f aca="false">I7443&amp;"_"&amp;G7443&amp;"_"&amp;F7443</f>
        <v>Karusse_23_20190611_DL2018094_FrederiksborgGym_koersel1</v>
      </c>
      <c r="I7443" s="61" t="str">
        <f aca="false">MID(RIGHT(B7443,LEN(B7443)-3),1,FIND("_",RIGHT(B7443,LEN(B7443)-3))-1)</f>
        <v>Karusse</v>
      </c>
      <c r="J7443" s="61" t="str">
        <f aca="false">TRIM(SUBSTITUTE(RIGHT(B7443,FIND(I7443,B7443)+1),"_",""))</f>
        <v>NegK</v>
      </c>
      <c r="K7443" s="0" t="str">
        <f aca="false">IFERROR(VALUE(SUBSTITUTE(E7443,".",",")),E7443)</f>
        <v>No Ct</v>
      </c>
      <c r="L7443" s="61" t="str">
        <f aca="false">IF(J7443="PosK",SUMIFS(K:K,J:J,"PosK",H:H,H7443),"")</f>
        <v/>
      </c>
      <c r="M7443" s="61" t="str">
        <f aca="false">IF(J7443="PosK",SUMIFS(K:K,J:J,"NegK",H:H,H7443),"")</f>
        <v/>
      </c>
      <c r="N7443" s="61" t="str">
        <f aca="false">IF(J7443="PosK",SUMIFS(K:K,J:J,"eDNA",H:H,H7443),"")</f>
        <v/>
      </c>
    </row>
    <row r="7444" customFormat="false" ht="14.25" hidden="false" customHeight="false" outlineLevel="0" collapsed="false">
      <c r="A7444" s="0" t="s">
        <v>916</v>
      </c>
      <c r="B7444" s="52" t="s">
        <v>1016</v>
      </c>
      <c r="C7444" s="52" t="s">
        <v>751</v>
      </c>
      <c r="D7444" s="53" t="n">
        <v>0.1</v>
      </c>
      <c r="E7444" s="53" t="s">
        <v>748</v>
      </c>
      <c r="F7444" s="0" t="s">
        <v>1431</v>
      </c>
      <c r="G7444" s="0" t="str">
        <f aca="false">LEFT(B7444,2)</f>
        <v>23</v>
      </c>
      <c r="H7444" s="0" t="str">
        <f aca="false">I7444&amp;"_"&amp;G7444&amp;"_"&amp;F7444</f>
        <v>Karusse_23_20190611_DL2018094_FrederiksborgGym_koersel1</v>
      </c>
      <c r="I7444" s="61" t="str">
        <f aca="false">MID(RIGHT(B7444,LEN(B7444)-3),1,FIND("_",RIGHT(B7444,LEN(B7444)-3))-1)</f>
        <v>Karusse</v>
      </c>
      <c r="J7444" s="61" t="str">
        <f aca="false">TRIM(SUBSTITUTE(RIGHT(B7444,FIND(I7444,B7444)+1),"_",""))</f>
        <v>eDNA</v>
      </c>
      <c r="K7444" s="0" t="str">
        <f aca="false">IFERROR(VALUE(SUBSTITUTE(E7444,".",",")),E7444)</f>
        <v>No Ct</v>
      </c>
      <c r="L7444" s="61" t="str">
        <f aca="false">IF(J7444="PosK",SUMIFS(K:K,J:J,"PosK",H:H,H7444),"")</f>
        <v/>
      </c>
      <c r="M7444" s="61" t="str">
        <f aca="false">IF(J7444="PosK",SUMIFS(K:K,J:J,"NegK",H:H,H7444),"")</f>
        <v/>
      </c>
      <c r="N7444" s="61" t="str">
        <f aca="false">IF(J7444="PosK",SUMIFS(K:K,J:J,"eDNA",H:H,H7444),"")</f>
        <v/>
      </c>
      <c r="Q7444" s="62"/>
    </row>
    <row r="7445" customFormat="false" ht="14.25" hidden="false" customHeight="false" outlineLevel="0" collapsed="false">
      <c r="A7445" s="0" t="s">
        <v>918</v>
      </c>
      <c r="B7445" s="52" t="s">
        <v>1016</v>
      </c>
      <c r="C7445" s="52" t="s">
        <v>751</v>
      </c>
      <c r="D7445" s="53" t="n">
        <v>0.1</v>
      </c>
      <c r="E7445" s="53" t="s">
        <v>748</v>
      </c>
      <c r="F7445" s="0" t="s">
        <v>1431</v>
      </c>
      <c r="G7445" s="0" t="str">
        <f aca="false">LEFT(B7445,2)</f>
        <v>23</v>
      </c>
      <c r="H7445" s="0" t="str">
        <f aca="false">I7445&amp;"_"&amp;G7445&amp;"_"&amp;F7445</f>
        <v>Karusse_23_20190611_DL2018094_FrederiksborgGym_koersel1</v>
      </c>
      <c r="I7445" s="61" t="str">
        <f aca="false">MID(RIGHT(B7445,LEN(B7445)-3),1,FIND("_",RIGHT(B7445,LEN(B7445)-3))-1)</f>
        <v>Karusse</v>
      </c>
      <c r="J7445" s="61" t="str">
        <f aca="false">TRIM(SUBSTITUTE(RIGHT(B7445,FIND(I7445,B7445)+1),"_",""))</f>
        <v>eDNA</v>
      </c>
      <c r="K7445" s="0" t="str">
        <f aca="false">IFERROR(VALUE(SUBSTITUTE(E7445,".",",")),E7445)</f>
        <v>No Ct</v>
      </c>
      <c r="L7445" s="61" t="str">
        <f aca="false">IF(J7445="PosK",SUMIFS(K:K,J:J,"PosK",H:H,H7445),"")</f>
        <v/>
      </c>
      <c r="M7445" s="61" t="str">
        <f aca="false">IF(J7445="PosK",SUMIFS(K:K,J:J,"NegK",H:H,H7445),"")</f>
        <v/>
      </c>
      <c r="N7445" s="61" t="str">
        <f aca="false">IF(J7445="PosK",SUMIFS(K:K,J:J,"eDNA",H:H,H7445),"")</f>
        <v/>
      </c>
      <c r="P7445" s="62"/>
      <c r="T7445" s="63"/>
      <c r="W7445" s="64"/>
    </row>
    <row r="7446" customFormat="false" ht="14.25" hidden="false" customHeight="false" outlineLevel="0" collapsed="false">
      <c r="A7446" s="0" t="s">
        <v>919</v>
      </c>
      <c r="B7446" s="52" t="s">
        <v>1224</v>
      </c>
      <c r="C7446" s="52" t="s">
        <v>743</v>
      </c>
      <c r="D7446" s="53" t="n">
        <v>0.1</v>
      </c>
      <c r="E7446" s="53" t="s">
        <v>748</v>
      </c>
      <c r="F7446" s="0" t="s">
        <v>1431</v>
      </c>
      <c r="G7446" s="0" t="str">
        <f aca="false">LEFT(B7446,2)</f>
        <v>24</v>
      </c>
      <c r="H7446" s="0" t="str">
        <f aca="false">I7446&amp;"_"&amp;G7446&amp;"_"&amp;F7446</f>
        <v>Soelvkarusse_24_20190611_DL2018094_FrederiksborgGym_koersel1</v>
      </c>
      <c r="I7446" s="61" t="str">
        <f aca="false">MID(RIGHT(B7446,LEN(B7446)-3),1,FIND("_",RIGHT(B7446,LEN(B7446)-3))-1)</f>
        <v>Soelvkarusse</v>
      </c>
      <c r="J7446" s="61" t="str">
        <f aca="false">TRIM(SUBSTITUTE(RIGHT(B7446,FIND(I7446,B7446)+1),"_",""))</f>
        <v>PosK</v>
      </c>
      <c r="K7446" s="0" t="str">
        <f aca="false">IFERROR(VALUE(SUBSTITUTE(E7446,".",",")),E7446)</f>
        <v>No Ct</v>
      </c>
      <c r="L7446" s="61" t="n">
        <f aca="false">IF(J7446="PosK",SUMIFS(K:K,J:J,"PosK",H:H,H7446),"")</f>
        <v>0</v>
      </c>
      <c r="M7446" s="61" t="n">
        <f aca="false">IF(J7446="PosK",SUMIFS(K:K,J:J,"NegK",H:H,H7446),"")</f>
        <v>0</v>
      </c>
      <c r="N7446" s="61" t="n">
        <f aca="false">IF(J7446="PosK",SUMIFS(K:K,J:J,"eDNA",H:H,H7446),"")</f>
        <v>0</v>
      </c>
      <c r="P7446" s="62" t="n">
        <f aca="false">IF(K7448="No Ct",0,K7448)</f>
        <v>0</v>
      </c>
      <c r="Q7446" s="62" t="n">
        <f aca="false">IF(K7449="No Ct",0,K7449)</f>
        <v>0</v>
      </c>
      <c r="R7446" s="0" t="str">
        <f aca="false">IF(AND(L7446&gt;0,M7446=0),"Valid","Invalid")</f>
        <v>Invalid</v>
      </c>
      <c r="S7446" s="0" t="str">
        <f aca="false">IF(OR(P7446&gt;1,Q7446&gt;1),"Present","Absent")</f>
        <v>Absent</v>
      </c>
      <c r="T7446" s="63" t="str">
        <f aca="false">IF(OR(AND(P7446&gt;1,P7446&lt;41),AND(Q7446&gt;1,Q7446&lt;41)),"Ct&lt;41","Ct&gt;41")</f>
        <v>Ct&gt;41</v>
      </c>
      <c r="U7446" s="0" t="str">
        <f aca="false">I7446</f>
        <v>Soelvkarusse</v>
      </c>
      <c r="V7446" s="0" t="str">
        <f aca="false">MID(F7446,10,9)</f>
        <v>DL2018094</v>
      </c>
      <c r="W7446" s="64" t="str">
        <f aca="false">V7446&amp;"_"&amp;U7446&amp;"_"&amp;R7446&amp;"_"&amp;S7446&amp;"_"&amp;T7446</f>
        <v>DL2018094_Soelvkarusse_Invalid_Absent_Ct&gt;41</v>
      </c>
    </row>
    <row r="7447" customFormat="false" ht="14.25" hidden="false" customHeight="false" outlineLevel="0" collapsed="false">
      <c r="A7447" s="0" t="s">
        <v>921</v>
      </c>
      <c r="B7447" s="52" t="s">
        <v>1225</v>
      </c>
      <c r="C7447" s="52" t="s">
        <v>747</v>
      </c>
      <c r="D7447" s="53" t="n">
        <v>0.1</v>
      </c>
      <c r="E7447" s="53" t="s">
        <v>748</v>
      </c>
      <c r="F7447" s="0" t="s">
        <v>1431</v>
      </c>
      <c r="G7447" s="0" t="str">
        <f aca="false">LEFT(B7447,2)</f>
        <v>24</v>
      </c>
      <c r="H7447" s="0" t="str">
        <f aca="false">I7447&amp;"_"&amp;G7447&amp;"_"&amp;F7447</f>
        <v>Soelvkarusse_24_20190611_DL2018094_FrederiksborgGym_koersel1</v>
      </c>
      <c r="I7447" s="61" t="str">
        <f aca="false">MID(RIGHT(B7447,LEN(B7447)-3),1,FIND("_",RIGHT(B7447,LEN(B7447)-3))-1)</f>
        <v>Soelvkarusse</v>
      </c>
      <c r="J7447" s="61" t="str">
        <f aca="false">TRIM(SUBSTITUTE(RIGHT(B7447,FIND(I7447,B7447)+1),"_",""))</f>
        <v>NegK</v>
      </c>
      <c r="K7447" s="0" t="str">
        <f aca="false">IFERROR(VALUE(SUBSTITUTE(E7447,".",",")),E7447)</f>
        <v>No Ct</v>
      </c>
      <c r="L7447" s="61" t="str">
        <f aca="false">IF(J7447="PosK",SUMIFS(K:K,J:J,"PosK",H:H,H7447),"")</f>
        <v/>
      </c>
      <c r="M7447" s="61" t="str">
        <f aca="false">IF(J7447="PosK",SUMIFS(K:K,J:J,"NegK",H:H,H7447),"")</f>
        <v/>
      </c>
      <c r="N7447" s="61" t="str">
        <f aca="false">IF(J7447="PosK",SUMIFS(K:K,J:J,"eDNA",H:H,H7447),"")</f>
        <v/>
      </c>
    </row>
    <row r="7448" customFormat="false" ht="14.25" hidden="false" customHeight="false" outlineLevel="0" collapsed="false">
      <c r="A7448" s="0" t="s">
        <v>923</v>
      </c>
      <c r="B7448" s="52" t="s">
        <v>1226</v>
      </c>
      <c r="C7448" s="52" t="s">
        <v>751</v>
      </c>
      <c r="D7448" s="53" t="n">
        <v>0.1</v>
      </c>
      <c r="E7448" s="53" t="s">
        <v>748</v>
      </c>
      <c r="F7448" s="0" t="s">
        <v>1431</v>
      </c>
      <c r="G7448" s="0" t="str">
        <f aca="false">LEFT(B7448,2)</f>
        <v>24</v>
      </c>
      <c r="H7448" s="0" t="str">
        <f aca="false">I7448&amp;"_"&amp;G7448&amp;"_"&amp;F7448</f>
        <v>Soelvkarusse_24_20190611_DL2018094_FrederiksborgGym_koersel1</v>
      </c>
      <c r="I7448" s="61" t="str">
        <f aca="false">MID(RIGHT(B7448,LEN(B7448)-3),1,FIND("_",RIGHT(B7448,LEN(B7448)-3))-1)</f>
        <v>Soelvkarusse</v>
      </c>
      <c r="J7448" s="61" t="str">
        <f aca="false">TRIM(SUBSTITUTE(RIGHT(B7448,FIND(I7448,B7448)+1),"_",""))</f>
        <v>eDNA</v>
      </c>
      <c r="K7448" s="0" t="str">
        <f aca="false">IFERROR(VALUE(SUBSTITUTE(E7448,".",",")),E7448)</f>
        <v>No Ct</v>
      </c>
      <c r="L7448" s="61" t="str">
        <f aca="false">IF(J7448="PosK",SUMIFS(K:K,J:J,"PosK",H:H,H7448),"")</f>
        <v/>
      </c>
      <c r="M7448" s="61" t="str">
        <f aca="false">IF(J7448="PosK",SUMIFS(K:K,J:J,"NegK",H:H,H7448),"")</f>
        <v/>
      </c>
      <c r="N7448" s="61" t="str">
        <f aca="false">IF(J7448="PosK",SUMIFS(K:K,J:J,"eDNA",H:H,H7448),"")</f>
        <v/>
      </c>
      <c r="Q7448" s="62"/>
    </row>
    <row r="7449" customFormat="false" ht="14.25" hidden="false" customHeight="false" outlineLevel="0" collapsed="false">
      <c r="A7449" s="0" t="s">
        <v>925</v>
      </c>
      <c r="B7449" s="52" t="s">
        <v>1226</v>
      </c>
      <c r="C7449" s="52" t="s">
        <v>751</v>
      </c>
      <c r="D7449" s="53" t="n">
        <v>0.1</v>
      </c>
      <c r="E7449" s="53" t="s">
        <v>748</v>
      </c>
      <c r="F7449" s="0" t="s">
        <v>1431</v>
      </c>
      <c r="G7449" s="0" t="str">
        <f aca="false">LEFT(B7449,2)</f>
        <v>24</v>
      </c>
      <c r="H7449" s="0" t="str">
        <f aca="false">I7449&amp;"_"&amp;G7449&amp;"_"&amp;F7449</f>
        <v>Soelvkarusse_24_20190611_DL2018094_FrederiksborgGym_koersel1</v>
      </c>
      <c r="I7449" s="61" t="str">
        <f aca="false">MID(RIGHT(B7449,LEN(B7449)-3),1,FIND("_",RIGHT(B7449,LEN(B7449)-3))-1)</f>
        <v>Soelvkarusse</v>
      </c>
      <c r="J7449" s="61" t="str">
        <f aca="false">TRIM(SUBSTITUTE(RIGHT(B7449,FIND(I7449,B7449)+1),"_",""))</f>
        <v>eDNA</v>
      </c>
      <c r="K7449" s="0" t="str">
        <f aca="false">IFERROR(VALUE(SUBSTITUTE(E7449,".",",")),E7449)</f>
        <v>No Ct</v>
      </c>
      <c r="L7449" s="61" t="str">
        <f aca="false">IF(J7449="PosK",SUMIFS(K:K,J:J,"PosK",H:H,H7449),"")</f>
        <v/>
      </c>
      <c r="M7449" s="61" t="str">
        <f aca="false">IF(J7449="PosK",SUMIFS(K:K,J:J,"NegK",H:H,H7449),"")</f>
        <v/>
      </c>
      <c r="N7449" s="61" t="str">
        <f aca="false">IF(J7449="PosK",SUMIFS(K:K,J:J,"eDNA",H:H,H7449),"")</f>
        <v/>
      </c>
      <c r="P7449" s="62"/>
      <c r="T7449" s="63"/>
      <c r="W7449" s="64"/>
    </row>
    <row r="7450" customFormat="false" ht="14.25" hidden="false" customHeight="false" outlineLevel="0" collapsed="false">
      <c r="A7450" s="0" t="s">
        <v>741</v>
      </c>
      <c r="B7450" s="52" t="s">
        <v>1020</v>
      </c>
      <c r="C7450" s="52" t="s">
        <v>743</v>
      </c>
      <c r="D7450" s="53" t="n">
        <v>0.1</v>
      </c>
      <c r="E7450" s="53" t="n">
        <v>30.39</v>
      </c>
      <c r="F7450" s="0" t="s">
        <v>1432</v>
      </c>
      <c r="G7450" s="0" t="str">
        <f aca="false">LEFT(B7450,2)</f>
        <v>25</v>
      </c>
      <c r="H7450" s="0" t="str">
        <f aca="false">I7450&amp;"_"&amp;G7450&amp;"_"&amp;F7450</f>
        <v>Loegfroe_25_20190611_DL2018094_FrederiksborgGym_koersel2</v>
      </c>
      <c r="I7450" s="61" t="str">
        <f aca="false">MID(RIGHT(B7450,LEN(B7450)-3),1,FIND("_",RIGHT(B7450,LEN(B7450)-3))-1)</f>
        <v>Loegfroe</v>
      </c>
      <c r="J7450" s="61" t="str">
        <f aca="false">TRIM(SUBSTITUTE(RIGHT(B7450,FIND(I7450,B7450)+1),"_",""))</f>
        <v>PosK</v>
      </c>
      <c r="K7450" s="0" t="n">
        <f aca="false">IFERROR(VALUE(SUBSTITUTE(E7450,".",",")),E7450)</f>
        <v>30.39</v>
      </c>
      <c r="L7450" s="61" t="n">
        <f aca="false">IF(J7450="PosK",SUMIFS(K:K,J:J,"PosK",H:H,H7450),"")</f>
        <v>30.39</v>
      </c>
      <c r="M7450" s="61" t="n">
        <f aca="false">IF(J7450="PosK",SUMIFS(K:K,J:J,"NegK",H:H,H7450),"")</f>
        <v>0</v>
      </c>
      <c r="N7450" s="61" t="n">
        <f aca="false">IF(J7450="PosK",SUMIFS(K:K,J:J,"eDNA",H:H,H7450),"")</f>
        <v>0</v>
      </c>
      <c r="P7450" s="62" t="n">
        <f aca="false">IF(K7452="No Ct",0,K7452)</f>
        <v>0</v>
      </c>
      <c r="Q7450" s="62" t="n">
        <f aca="false">IF(K7453="No Ct",0,K7453)</f>
        <v>0</v>
      </c>
      <c r="R7450" s="0" t="str">
        <f aca="false">IF(AND(L7450&gt;0,M7450=0),"Valid","Invalid")</f>
        <v>Valid</v>
      </c>
      <c r="S7450" s="0" t="str">
        <f aca="false">IF(OR(P7450&gt;1,Q7450&gt;1),"Present","Absent")</f>
        <v>Absent</v>
      </c>
      <c r="T7450" s="63" t="str">
        <f aca="false">IF(OR(AND(P7450&gt;1,P7450&lt;41),AND(Q7450&gt;1,Q7450&lt;41)),"Ct&lt;41","Ct&gt;41")</f>
        <v>Ct&gt;41</v>
      </c>
      <c r="U7450" s="0" t="str">
        <f aca="false">I7450</f>
        <v>Loegfroe</v>
      </c>
      <c r="V7450" s="0" t="str">
        <f aca="false">MID(F7450,10,9)</f>
        <v>DL2018094</v>
      </c>
      <c r="W7450" s="64" t="str">
        <f aca="false">V7450&amp;"_"&amp;U7450&amp;"_"&amp;R7450&amp;"_"&amp;S7450&amp;"_"&amp;T7450</f>
        <v>DL2018094_Loegfroe_Valid_Absent_Ct&gt;41</v>
      </c>
    </row>
    <row r="7451" customFormat="false" ht="14.25" hidden="false" customHeight="false" outlineLevel="0" collapsed="false">
      <c r="A7451" s="0" t="s">
        <v>745</v>
      </c>
      <c r="B7451" s="52" t="s">
        <v>1022</v>
      </c>
      <c r="C7451" s="52" t="s">
        <v>747</v>
      </c>
      <c r="D7451" s="53" t="n">
        <v>0.1</v>
      </c>
      <c r="E7451" s="53" t="s">
        <v>748</v>
      </c>
      <c r="F7451" s="0" t="s">
        <v>1432</v>
      </c>
      <c r="G7451" s="0" t="str">
        <f aca="false">LEFT(B7451,2)</f>
        <v>25</v>
      </c>
      <c r="H7451" s="0" t="str">
        <f aca="false">I7451&amp;"_"&amp;G7451&amp;"_"&amp;F7451</f>
        <v>Loegfroe_25_20190611_DL2018094_FrederiksborgGym_koersel2</v>
      </c>
      <c r="I7451" s="61" t="str">
        <f aca="false">MID(RIGHT(B7451,LEN(B7451)-3),1,FIND("_",RIGHT(B7451,LEN(B7451)-3))-1)</f>
        <v>Loegfroe</v>
      </c>
      <c r="J7451" s="61" t="str">
        <f aca="false">TRIM(SUBSTITUTE(RIGHT(B7451,FIND(I7451,B7451)+1),"_",""))</f>
        <v>NegK</v>
      </c>
      <c r="K7451" s="0" t="str">
        <f aca="false">IFERROR(VALUE(SUBSTITUTE(E7451,".",",")),E7451)</f>
        <v>No Ct</v>
      </c>
      <c r="L7451" s="61" t="str">
        <f aca="false">IF(J7451="PosK",SUMIFS(K:K,J:J,"PosK",H:H,H7451),"")</f>
        <v/>
      </c>
      <c r="M7451" s="61" t="str">
        <f aca="false">IF(J7451="PosK",SUMIFS(K:K,J:J,"NegK",H:H,H7451),"")</f>
        <v/>
      </c>
      <c r="N7451" s="61" t="str">
        <f aca="false">IF(J7451="PosK",SUMIFS(K:K,J:J,"eDNA",H:H,H7451),"")</f>
        <v/>
      </c>
    </row>
    <row r="7452" customFormat="false" ht="14.25" hidden="false" customHeight="false" outlineLevel="0" collapsed="false">
      <c r="A7452" s="0" t="s">
        <v>749</v>
      </c>
      <c r="B7452" s="52" t="s">
        <v>1023</v>
      </c>
      <c r="C7452" s="52" t="s">
        <v>751</v>
      </c>
      <c r="D7452" s="53" t="n">
        <v>0.1</v>
      </c>
      <c r="E7452" s="53" t="s">
        <v>748</v>
      </c>
      <c r="F7452" s="0" t="s">
        <v>1432</v>
      </c>
      <c r="G7452" s="0" t="str">
        <f aca="false">LEFT(B7452,2)</f>
        <v>25</v>
      </c>
      <c r="H7452" s="0" t="str">
        <f aca="false">I7452&amp;"_"&amp;G7452&amp;"_"&amp;F7452</f>
        <v>Loegfroe_25_20190611_DL2018094_FrederiksborgGym_koersel2</v>
      </c>
      <c r="I7452" s="61" t="str">
        <f aca="false">MID(RIGHT(B7452,LEN(B7452)-3),1,FIND("_",RIGHT(B7452,LEN(B7452)-3))-1)</f>
        <v>Loegfroe</v>
      </c>
      <c r="J7452" s="61" t="str">
        <f aca="false">TRIM(SUBSTITUTE(RIGHT(B7452,FIND(I7452,B7452)+1),"_",""))</f>
        <v>eDNA</v>
      </c>
      <c r="K7452" s="0" t="str">
        <f aca="false">IFERROR(VALUE(SUBSTITUTE(E7452,".",",")),E7452)</f>
        <v>No Ct</v>
      </c>
      <c r="L7452" s="61" t="str">
        <f aca="false">IF(J7452="PosK",SUMIFS(K:K,J:J,"PosK",H:H,H7452),"")</f>
        <v/>
      </c>
      <c r="M7452" s="61" t="str">
        <f aca="false">IF(J7452="PosK",SUMIFS(K:K,J:J,"NegK",H:H,H7452),"")</f>
        <v/>
      </c>
      <c r="N7452" s="61" t="str">
        <f aca="false">IF(J7452="PosK",SUMIFS(K:K,J:J,"eDNA",H:H,H7452),"")</f>
        <v/>
      </c>
      <c r="Q7452" s="62"/>
    </row>
    <row r="7453" customFormat="false" ht="14.25" hidden="false" customHeight="false" outlineLevel="0" collapsed="false">
      <c r="A7453" s="0" t="s">
        <v>752</v>
      </c>
      <c r="B7453" s="52" t="s">
        <v>1023</v>
      </c>
      <c r="C7453" s="52" t="s">
        <v>751</v>
      </c>
      <c r="D7453" s="53" t="n">
        <v>0.1</v>
      </c>
      <c r="E7453" s="53" t="s">
        <v>748</v>
      </c>
      <c r="F7453" s="0" t="s">
        <v>1432</v>
      </c>
      <c r="G7453" s="0" t="str">
        <f aca="false">LEFT(B7453,2)</f>
        <v>25</v>
      </c>
      <c r="H7453" s="0" t="str">
        <f aca="false">I7453&amp;"_"&amp;G7453&amp;"_"&amp;F7453</f>
        <v>Loegfroe_25_20190611_DL2018094_FrederiksborgGym_koersel2</v>
      </c>
      <c r="I7453" s="61" t="str">
        <f aca="false">MID(RIGHT(B7453,LEN(B7453)-3),1,FIND("_",RIGHT(B7453,LEN(B7453)-3))-1)</f>
        <v>Loegfroe</v>
      </c>
      <c r="J7453" s="61" t="str">
        <f aca="false">TRIM(SUBSTITUTE(RIGHT(B7453,FIND(I7453,B7453)+1),"_",""))</f>
        <v>eDNA</v>
      </c>
      <c r="K7453" s="0" t="str">
        <f aca="false">IFERROR(VALUE(SUBSTITUTE(E7453,".",",")),E7453)</f>
        <v>No Ct</v>
      </c>
      <c r="L7453" s="61" t="str">
        <f aca="false">IF(J7453="PosK",SUMIFS(K:K,J:J,"PosK",H:H,H7453),"")</f>
        <v/>
      </c>
      <c r="M7453" s="61" t="str">
        <f aca="false">IF(J7453="PosK",SUMIFS(K:K,J:J,"NegK",H:H,H7453),"")</f>
        <v/>
      </c>
      <c r="N7453" s="61" t="str">
        <f aca="false">IF(J7453="PosK",SUMIFS(K:K,J:J,"eDNA",H:H,H7453),"")</f>
        <v/>
      </c>
      <c r="P7453" s="62"/>
      <c r="T7453" s="63"/>
      <c r="W7453" s="64"/>
    </row>
    <row r="7454" customFormat="false" ht="14.25" hidden="false" customHeight="false" outlineLevel="0" collapsed="false">
      <c r="A7454" s="0" t="s">
        <v>754</v>
      </c>
      <c r="B7454" s="52" t="s">
        <v>1025</v>
      </c>
      <c r="C7454" s="52" t="s">
        <v>743</v>
      </c>
      <c r="D7454" s="53" t="n">
        <v>0.1</v>
      </c>
      <c r="E7454" s="53" t="s">
        <v>748</v>
      </c>
      <c r="F7454" s="0" t="s">
        <v>1432</v>
      </c>
      <c r="G7454" s="0" t="str">
        <f aca="false">LEFT(B7454,2)</f>
        <v>26</v>
      </c>
      <c r="H7454" s="0" t="str">
        <f aca="false">I7454&amp;"_"&amp;G7454&amp;"_"&amp;F7454</f>
        <v>StorVandsalamander_26_20190611_DL2018094_FrederiksborgGym_koersel2</v>
      </c>
      <c r="I7454" s="61" t="str">
        <f aca="false">MID(RIGHT(B7454,LEN(B7454)-3),1,FIND("_",RIGHT(B7454,LEN(B7454)-3))-1)</f>
        <v>StorVandsalamander</v>
      </c>
      <c r="J7454" s="61" t="str">
        <f aca="false">TRIM(SUBSTITUTE(RIGHT(B7454,FIND(I7454,B7454)+1),"_",""))</f>
        <v>PosK</v>
      </c>
      <c r="K7454" s="0" t="str">
        <f aca="false">IFERROR(VALUE(SUBSTITUTE(E7454,".",",")),E7454)</f>
        <v>No Ct</v>
      </c>
      <c r="L7454" s="61" t="n">
        <f aca="false">IF(J7454="PosK",SUMIFS(K:K,J:J,"PosK",H:H,H7454),"")</f>
        <v>0</v>
      </c>
      <c r="M7454" s="61" t="n">
        <f aca="false">IF(J7454="PosK",SUMIFS(K:K,J:J,"NegK",H:H,H7454),"")</f>
        <v>0</v>
      </c>
      <c r="N7454" s="61" t="n">
        <f aca="false">IF(J7454="PosK",SUMIFS(K:K,J:J,"eDNA",H:H,H7454),"")</f>
        <v>0</v>
      </c>
      <c r="P7454" s="62" t="n">
        <f aca="false">IF(K7456="No Ct",0,K7456)</f>
        <v>0</v>
      </c>
      <c r="Q7454" s="62" t="n">
        <f aca="false">IF(K7457="No Ct",0,K7457)</f>
        <v>0</v>
      </c>
      <c r="R7454" s="0" t="str">
        <f aca="false">IF(AND(L7454&gt;0,M7454=0),"Valid","Invalid")</f>
        <v>Invalid</v>
      </c>
      <c r="S7454" s="0" t="str">
        <f aca="false">IF(OR(P7454&gt;1,Q7454&gt;1),"Present","Absent")</f>
        <v>Absent</v>
      </c>
      <c r="T7454" s="63" t="str">
        <f aca="false">IF(OR(AND(P7454&gt;1,P7454&lt;41),AND(Q7454&gt;1,Q7454&lt;41)),"Ct&lt;41","Ct&gt;41")</f>
        <v>Ct&gt;41</v>
      </c>
      <c r="U7454" s="0" t="str">
        <f aca="false">I7454</f>
        <v>StorVandsalamander</v>
      </c>
      <c r="V7454" s="0" t="str">
        <f aca="false">MID(F7454,10,9)</f>
        <v>DL2018094</v>
      </c>
      <c r="W7454" s="64" t="str">
        <f aca="false">V7454&amp;"_"&amp;U7454&amp;"_"&amp;R7454&amp;"_"&amp;S7454&amp;"_"&amp;T7454</f>
        <v>DL2018094_StorVandsalamander_Invalid_Absent_Ct&gt;41</v>
      </c>
    </row>
    <row r="7455" customFormat="false" ht="14.25" hidden="false" customHeight="false" outlineLevel="0" collapsed="false">
      <c r="A7455" s="0" t="s">
        <v>756</v>
      </c>
      <c r="B7455" s="52" t="s">
        <v>1026</v>
      </c>
      <c r="C7455" s="52" t="s">
        <v>747</v>
      </c>
      <c r="D7455" s="53" t="n">
        <v>0.1</v>
      </c>
      <c r="E7455" s="53" t="s">
        <v>748</v>
      </c>
      <c r="F7455" s="0" t="s">
        <v>1432</v>
      </c>
      <c r="G7455" s="0" t="str">
        <f aca="false">LEFT(B7455,2)</f>
        <v>26</v>
      </c>
      <c r="H7455" s="0" t="str">
        <f aca="false">I7455&amp;"_"&amp;G7455&amp;"_"&amp;F7455</f>
        <v>StorVandsalamander_26_20190611_DL2018094_FrederiksborgGym_koersel2</v>
      </c>
      <c r="I7455" s="61" t="str">
        <f aca="false">MID(RIGHT(B7455,LEN(B7455)-3),1,FIND("_",RIGHT(B7455,LEN(B7455)-3))-1)</f>
        <v>StorVandsalamander</v>
      </c>
      <c r="J7455" s="61" t="str">
        <f aca="false">TRIM(SUBSTITUTE(RIGHT(B7455,FIND(I7455,B7455)+1),"_",""))</f>
        <v>NegK</v>
      </c>
      <c r="K7455" s="0" t="str">
        <f aca="false">IFERROR(VALUE(SUBSTITUTE(E7455,".",",")),E7455)</f>
        <v>No Ct</v>
      </c>
      <c r="L7455" s="61" t="str">
        <f aca="false">IF(J7455="PosK",SUMIFS(K:K,J:J,"PosK",H:H,H7455),"")</f>
        <v/>
      </c>
      <c r="M7455" s="61" t="str">
        <f aca="false">IF(J7455="PosK",SUMIFS(K:K,J:J,"NegK",H:H,H7455),"")</f>
        <v/>
      </c>
      <c r="N7455" s="61" t="str">
        <f aca="false">IF(J7455="PosK",SUMIFS(K:K,J:J,"eDNA",H:H,H7455),"")</f>
        <v/>
      </c>
    </row>
    <row r="7456" customFormat="false" ht="14.25" hidden="false" customHeight="false" outlineLevel="0" collapsed="false">
      <c r="A7456" s="0" t="s">
        <v>758</v>
      </c>
      <c r="B7456" s="52" t="s">
        <v>1027</v>
      </c>
      <c r="C7456" s="52" t="s">
        <v>751</v>
      </c>
      <c r="D7456" s="53" t="n">
        <v>0.1</v>
      </c>
      <c r="E7456" s="53" t="s">
        <v>748</v>
      </c>
      <c r="F7456" s="0" t="s">
        <v>1432</v>
      </c>
      <c r="G7456" s="0" t="str">
        <f aca="false">LEFT(B7456,2)</f>
        <v>26</v>
      </c>
      <c r="H7456" s="0" t="str">
        <f aca="false">I7456&amp;"_"&amp;G7456&amp;"_"&amp;F7456</f>
        <v>StorVandsalamander_26_20190611_DL2018094_FrederiksborgGym_koersel2</v>
      </c>
      <c r="I7456" s="61" t="str">
        <f aca="false">MID(RIGHT(B7456,LEN(B7456)-3),1,FIND("_",RIGHT(B7456,LEN(B7456)-3))-1)</f>
        <v>StorVandsalamander</v>
      </c>
      <c r="J7456" s="61" t="str">
        <f aca="false">TRIM(SUBSTITUTE(RIGHT(B7456,FIND(I7456,B7456)+1),"_",""))</f>
        <v>eDNA</v>
      </c>
      <c r="K7456" s="0" t="str">
        <f aca="false">IFERROR(VALUE(SUBSTITUTE(E7456,".",",")),E7456)</f>
        <v>No Ct</v>
      </c>
      <c r="L7456" s="61" t="str">
        <f aca="false">IF(J7456="PosK",SUMIFS(K:K,J:J,"PosK",H:H,H7456),"")</f>
        <v/>
      </c>
      <c r="M7456" s="61" t="str">
        <f aca="false">IF(J7456="PosK",SUMIFS(K:K,J:J,"NegK",H:H,H7456),"")</f>
        <v/>
      </c>
      <c r="N7456" s="61" t="str">
        <f aca="false">IF(J7456="PosK",SUMIFS(K:K,J:J,"eDNA",H:H,H7456),"")</f>
        <v/>
      </c>
      <c r="Q7456" s="62"/>
    </row>
    <row r="7457" customFormat="false" ht="14.25" hidden="false" customHeight="false" outlineLevel="0" collapsed="false">
      <c r="A7457" s="0" t="s">
        <v>760</v>
      </c>
      <c r="B7457" s="52" t="s">
        <v>1027</v>
      </c>
      <c r="C7457" s="52" t="s">
        <v>751</v>
      </c>
      <c r="D7457" s="53" t="n">
        <v>0.1</v>
      </c>
      <c r="E7457" s="53" t="s">
        <v>748</v>
      </c>
      <c r="F7457" s="0" t="s">
        <v>1432</v>
      </c>
      <c r="G7457" s="0" t="str">
        <f aca="false">LEFT(B7457,2)</f>
        <v>26</v>
      </c>
      <c r="H7457" s="0" t="str">
        <f aca="false">I7457&amp;"_"&amp;G7457&amp;"_"&amp;F7457</f>
        <v>StorVandsalamander_26_20190611_DL2018094_FrederiksborgGym_koersel2</v>
      </c>
      <c r="I7457" s="61" t="str">
        <f aca="false">MID(RIGHT(B7457,LEN(B7457)-3),1,FIND("_",RIGHT(B7457,LEN(B7457)-3))-1)</f>
        <v>StorVandsalamander</v>
      </c>
      <c r="J7457" s="61" t="str">
        <f aca="false">TRIM(SUBSTITUTE(RIGHT(B7457,FIND(I7457,B7457)+1),"_",""))</f>
        <v>eDNA</v>
      </c>
      <c r="K7457" s="0" t="str">
        <f aca="false">IFERROR(VALUE(SUBSTITUTE(E7457,".",",")),E7457)</f>
        <v>No Ct</v>
      </c>
      <c r="L7457" s="61" t="str">
        <f aca="false">IF(J7457="PosK",SUMIFS(K:K,J:J,"PosK",H:H,H7457),"")</f>
        <v/>
      </c>
      <c r="M7457" s="61" t="str">
        <f aca="false">IF(J7457="PosK",SUMIFS(K:K,J:J,"NegK",H:H,H7457),"")</f>
        <v/>
      </c>
      <c r="N7457" s="61" t="str">
        <f aca="false">IF(J7457="PosK",SUMIFS(K:K,J:J,"eDNA",H:H,H7457),"")</f>
        <v/>
      </c>
      <c r="P7457" s="62"/>
      <c r="T7457" s="63"/>
      <c r="W7457" s="64"/>
    </row>
    <row r="7458" customFormat="false" ht="14.25" hidden="false" customHeight="false" outlineLevel="0" collapsed="false">
      <c r="A7458" s="0" t="s">
        <v>762</v>
      </c>
      <c r="B7458" s="52" t="s">
        <v>1029</v>
      </c>
      <c r="C7458" s="52" t="s">
        <v>743</v>
      </c>
      <c r="D7458" s="53" t="n">
        <v>0.1</v>
      </c>
      <c r="E7458" s="53" t="n">
        <v>26.49</v>
      </c>
      <c r="F7458" s="0" t="s">
        <v>1432</v>
      </c>
      <c r="G7458" s="0" t="str">
        <f aca="false">LEFT(B7458,2)</f>
        <v>27</v>
      </c>
      <c r="H7458" s="0" t="str">
        <f aca="false">I7458&amp;"_"&amp;G7458&amp;"_"&amp;F7458</f>
        <v>Strandtudse_27_20190611_DL2018094_FrederiksborgGym_koersel2</v>
      </c>
      <c r="I7458" s="61" t="str">
        <f aca="false">MID(RIGHT(B7458,LEN(B7458)-3),1,FIND("_",RIGHT(B7458,LEN(B7458)-3))-1)</f>
        <v>Strandtudse</v>
      </c>
      <c r="J7458" s="61" t="str">
        <f aca="false">TRIM(SUBSTITUTE(RIGHT(B7458,FIND(I7458,B7458)+1),"_",""))</f>
        <v>PosK</v>
      </c>
      <c r="K7458" s="0" t="n">
        <f aca="false">IFERROR(VALUE(SUBSTITUTE(E7458,".",",")),E7458)</f>
        <v>26.49</v>
      </c>
      <c r="L7458" s="61" t="n">
        <f aca="false">IF(J7458="PosK",SUMIFS(K:K,J:J,"PosK",H:H,H7458),"")</f>
        <v>26.49</v>
      </c>
      <c r="M7458" s="61" t="n">
        <f aca="false">IF(J7458="PosK",SUMIFS(K:K,J:J,"NegK",H:H,H7458),"")</f>
        <v>0</v>
      </c>
      <c r="N7458" s="61" t="n">
        <f aca="false">IF(J7458="PosK",SUMIFS(K:K,J:J,"eDNA",H:H,H7458),"")</f>
        <v>0</v>
      </c>
      <c r="P7458" s="62" t="n">
        <f aca="false">IF(K7460="No Ct",0,K7460)</f>
        <v>0</v>
      </c>
      <c r="Q7458" s="62" t="n">
        <f aca="false">IF(K7461="No Ct",0,K7461)</f>
        <v>0</v>
      </c>
      <c r="R7458" s="0" t="str">
        <f aca="false">IF(AND(L7458&gt;0,M7458=0),"Valid","Invalid")</f>
        <v>Valid</v>
      </c>
      <c r="S7458" s="0" t="str">
        <f aca="false">IF(OR(P7458&gt;1,Q7458&gt;1),"Present","Absent")</f>
        <v>Absent</v>
      </c>
      <c r="T7458" s="63" t="str">
        <f aca="false">IF(OR(AND(P7458&gt;1,P7458&lt;41),AND(Q7458&gt;1,Q7458&lt;41)),"Ct&lt;41","Ct&gt;41")</f>
        <v>Ct&gt;41</v>
      </c>
      <c r="U7458" s="0" t="str">
        <f aca="false">I7458</f>
        <v>Strandtudse</v>
      </c>
      <c r="V7458" s="0" t="str">
        <f aca="false">MID(F7458,10,9)</f>
        <v>DL2018094</v>
      </c>
      <c r="W7458" s="64" t="str">
        <f aca="false">V7458&amp;"_"&amp;U7458&amp;"_"&amp;R7458&amp;"_"&amp;S7458&amp;"_"&amp;T7458</f>
        <v>DL2018094_Strandtudse_Valid_Absent_Ct&gt;41</v>
      </c>
    </row>
    <row r="7459" customFormat="false" ht="14.25" hidden="false" customHeight="false" outlineLevel="0" collapsed="false">
      <c r="A7459" s="0" t="s">
        <v>764</v>
      </c>
      <c r="B7459" s="52" t="s">
        <v>1030</v>
      </c>
      <c r="C7459" s="52" t="s">
        <v>747</v>
      </c>
      <c r="D7459" s="53" t="n">
        <v>0.1</v>
      </c>
      <c r="E7459" s="53" t="s">
        <v>748</v>
      </c>
      <c r="F7459" s="0" t="s">
        <v>1432</v>
      </c>
      <c r="G7459" s="0" t="str">
        <f aca="false">LEFT(B7459,2)</f>
        <v>27</v>
      </c>
      <c r="H7459" s="0" t="str">
        <f aca="false">I7459&amp;"_"&amp;G7459&amp;"_"&amp;F7459</f>
        <v>Strandtudse_27_20190611_DL2018094_FrederiksborgGym_koersel2</v>
      </c>
      <c r="I7459" s="61" t="str">
        <f aca="false">MID(RIGHT(B7459,LEN(B7459)-3),1,FIND("_",RIGHT(B7459,LEN(B7459)-3))-1)</f>
        <v>Strandtudse</v>
      </c>
      <c r="J7459" s="61" t="str">
        <f aca="false">TRIM(SUBSTITUTE(RIGHT(B7459,FIND(I7459,B7459)+1),"_",""))</f>
        <v>NegK</v>
      </c>
      <c r="K7459" s="0" t="str">
        <f aca="false">IFERROR(VALUE(SUBSTITUTE(E7459,".",",")),E7459)</f>
        <v>No Ct</v>
      </c>
      <c r="L7459" s="61" t="str">
        <f aca="false">IF(J7459="PosK",SUMIFS(K:K,J:J,"PosK",H:H,H7459),"")</f>
        <v/>
      </c>
      <c r="M7459" s="61" t="str">
        <f aca="false">IF(J7459="PosK",SUMIFS(K:K,J:J,"NegK",H:H,H7459),"")</f>
        <v/>
      </c>
      <c r="N7459" s="61" t="str">
        <f aca="false">IF(J7459="PosK",SUMIFS(K:K,J:J,"eDNA",H:H,H7459),"")</f>
        <v/>
      </c>
    </row>
    <row r="7460" customFormat="false" ht="14.25" hidden="false" customHeight="false" outlineLevel="0" collapsed="false">
      <c r="A7460" s="0" t="s">
        <v>766</v>
      </c>
      <c r="B7460" s="52" t="s">
        <v>1031</v>
      </c>
      <c r="C7460" s="52" t="s">
        <v>751</v>
      </c>
      <c r="D7460" s="53" t="n">
        <v>0.1</v>
      </c>
      <c r="E7460" s="53" t="s">
        <v>748</v>
      </c>
      <c r="F7460" s="0" t="s">
        <v>1432</v>
      </c>
      <c r="G7460" s="0" t="str">
        <f aca="false">LEFT(B7460,2)</f>
        <v>27</v>
      </c>
      <c r="H7460" s="0" t="str">
        <f aca="false">I7460&amp;"_"&amp;G7460&amp;"_"&amp;F7460</f>
        <v>Strandtudse_27_20190611_DL2018094_FrederiksborgGym_koersel2</v>
      </c>
      <c r="I7460" s="61" t="str">
        <f aca="false">MID(RIGHT(B7460,LEN(B7460)-3),1,FIND("_",RIGHT(B7460,LEN(B7460)-3))-1)</f>
        <v>Strandtudse</v>
      </c>
      <c r="J7460" s="61" t="str">
        <f aca="false">TRIM(SUBSTITUTE(RIGHT(B7460,FIND(I7460,B7460)+1),"_",""))</f>
        <v>eDNA</v>
      </c>
      <c r="K7460" s="0" t="str">
        <f aca="false">IFERROR(VALUE(SUBSTITUTE(E7460,".",",")),E7460)</f>
        <v>No Ct</v>
      </c>
      <c r="L7460" s="61" t="str">
        <f aca="false">IF(J7460="PosK",SUMIFS(K:K,J:J,"PosK",H:H,H7460),"")</f>
        <v/>
      </c>
      <c r="M7460" s="61" t="str">
        <f aca="false">IF(J7460="PosK",SUMIFS(K:K,J:J,"NegK",H:H,H7460),"")</f>
        <v/>
      </c>
      <c r="N7460" s="61" t="str">
        <f aca="false">IF(J7460="PosK",SUMIFS(K:K,J:J,"eDNA",H:H,H7460),"")</f>
        <v/>
      </c>
      <c r="Q7460" s="62"/>
    </row>
    <row r="7461" customFormat="false" ht="14.25" hidden="false" customHeight="false" outlineLevel="0" collapsed="false">
      <c r="A7461" s="0" t="s">
        <v>768</v>
      </c>
      <c r="B7461" s="52" t="s">
        <v>1031</v>
      </c>
      <c r="C7461" s="52" t="s">
        <v>751</v>
      </c>
      <c r="D7461" s="53" t="n">
        <v>0.1</v>
      </c>
      <c r="E7461" s="53" t="s">
        <v>748</v>
      </c>
      <c r="F7461" s="0" t="s">
        <v>1432</v>
      </c>
      <c r="G7461" s="0" t="str">
        <f aca="false">LEFT(B7461,2)</f>
        <v>27</v>
      </c>
      <c r="H7461" s="0" t="str">
        <f aca="false">I7461&amp;"_"&amp;G7461&amp;"_"&amp;F7461</f>
        <v>Strandtudse_27_20190611_DL2018094_FrederiksborgGym_koersel2</v>
      </c>
      <c r="I7461" s="61" t="str">
        <f aca="false">MID(RIGHT(B7461,LEN(B7461)-3),1,FIND("_",RIGHT(B7461,LEN(B7461)-3))-1)</f>
        <v>Strandtudse</v>
      </c>
      <c r="J7461" s="61" t="str">
        <f aca="false">TRIM(SUBSTITUTE(RIGHT(B7461,FIND(I7461,B7461)+1),"_",""))</f>
        <v>eDNA</v>
      </c>
      <c r="K7461" s="0" t="str">
        <f aca="false">IFERROR(VALUE(SUBSTITUTE(E7461,".",",")),E7461)</f>
        <v>No Ct</v>
      </c>
      <c r="L7461" s="61" t="str">
        <f aca="false">IF(J7461="PosK",SUMIFS(K:K,J:J,"PosK",H:H,H7461),"")</f>
        <v/>
      </c>
      <c r="M7461" s="61" t="str">
        <f aca="false">IF(J7461="PosK",SUMIFS(K:K,J:J,"NegK",H:H,H7461),"")</f>
        <v/>
      </c>
      <c r="N7461" s="61" t="str">
        <f aca="false">IF(J7461="PosK",SUMIFS(K:K,J:J,"eDNA",H:H,H7461),"")</f>
        <v/>
      </c>
      <c r="P7461" s="62"/>
      <c r="T7461" s="63"/>
      <c r="W7461" s="64"/>
    </row>
    <row r="7462" customFormat="false" ht="14.25" hidden="false" customHeight="false" outlineLevel="0" collapsed="false">
      <c r="A7462" s="0" t="s">
        <v>770</v>
      </c>
      <c r="B7462" s="52" t="s">
        <v>1033</v>
      </c>
      <c r="C7462" s="52" t="s">
        <v>743</v>
      </c>
      <c r="D7462" s="53" t="n">
        <v>0.1</v>
      </c>
      <c r="E7462" s="53" t="n">
        <v>33.4</v>
      </c>
      <c r="F7462" s="0" t="s">
        <v>1432</v>
      </c>
      <c r="G7462" s="0" t="str">
        <f aca="false">LEFT(B7462,2)</f>
        <v>28</v>
      </c>
      <c r="H7462" s="0" t="str">
        <f aca="false">I7462&amp;"_"&amp;G7462&amp;"_"&amp;F7462</f>
        <v>GroenbrogetTudse_28_20190611_DL2018094_FrederiksborgGym_koersel2</v>
      </c>
      <c r="I7462" s="61" t="str">
        <f aca="false">MID(RIGHT(B7462,LEN(B7462)-3),1,FIND("_",RIGHT(B7462,LEN(B7462)-3))-1)</f>
        <v>GroenbrogetTudse</v>
      </c>
      <c r="J7462" s="61" t="str">
        <f aca="false">TRIM(SUBSTITUTE(RIGHT(B7462,FIND(I7462,B7462)+1),"_",""))</f>
        <v>PosK</v>
      </c>
      <c r="K7462" s="0" t="n">
        <f aca="false">IFERROR(VALUE(SUBSTITUTE(E7462,".",",")),E7462)</f>
        <v>33.4</v>
      </c>
      <c r="L7462" s="61" t="n">
        <f aca="false">IF(J7462="PosK",SUMIFS(K:K,J:J,"PosK",H:H,H7462),"")</f>
        <v>33.4</v>
      </c>
      <c r="M7462" s="61" t="n">
        <f aca="false">IF(J7462="PosK",SUMIFS(K:K,J:J,"NegK",H:H,H7462),"")</f>
        <v>0</v>
      </c>
      <c r="N7462" s="61" t="n">
        <f aca="false">IF(J7462="PosK",SUMIFS(K:K,J:J,"eDNA",H:H,H7462),"")</f>
        <v>0</v>
      </c>
      <c r="P7462" s="62" t="n">
        <f aca="false">IF(K7464="No Ct",0,K7464)</f>
        <v>0</v>
      </c>
      <c r="Q7462" s="62" t="n">
        <f aca="false">IF(K7465="No Ct",0,K7465)</f>
        <v>0</v>
      </c>
      <c r="R7462" s="0" t="str">
        <f aca="false">IF(AND(L7462&gt;0,M7462=0),"Valid","Invalid")</f>
        <v>Valid</v>
      </c>
      <c r="S7462" s="0" t="str">
        <f aca="false">IF(OR(P7462&gt;1,Q7462&gt;1),"Present","Absent")</f>
        <v>Absent</v>
      </c>
      <c r="T7462" s="63" t="str">
        <f aca="false">IF(OR(AND(P7462&gt;1,P7462&lt;41),AND(Q7462&gt;1,Q7462&lt;41)),"Ct&lt;41","Ct&gt;41")</f>
        <v>Ct&gt;41</v>
      </c>
      <c r="U7462" s="0" t="str">
        <f aca="false">I7462</f>
        <v>GroenbrogetTudse</v>
      </c>
      <c r="V7462" s="0" t="str">
        <f aca="false">MID(F7462,10,9)</f>
        <v>DL2018094</v>
      </c>
      <c r="W7462" s="64" t="str">
        <f aca="false">V7462&amp;"_"&amp;U7462&amp;"_"&amp;R7462&amp;"_"&amp;S7462&amp;"_"&amp;T7462</f>
        <v>DL2018094_GroenbrogetTudse_Valid_Absent_Ct&gt;41</v>
      </c>
    </row>
    <row r="7463" customFormat="false" ht="14.25" hidden="false" customHeight="false" outlineLevel="0" collapsed="false">
      <c r="A7463" s="0" t="s">
        <v>772</v>
      </c>
      <c r="B7463" s="52" t="s">
        <v>1034</v>
      </c>
      <c r="C7463" s="52" t="s">
        <v>747</v>
      </c>
      <c r="D7463" s="53" t="n">
        <v>0.1</v>
      </c>
      <c r="E7463" s="53" t="s">
        <v>748</v>
      </c>
      <c r="F7463" s="0" t="s">
        <v>1432</v>
      </c>
      <c r="G7463" s="0" t="str">
        <f aca="false">LEFT(B7463,2)</f>
        <v>28</v>
      </c>
      <c r="H7463" s="0" t="str">
        <f aca="false">I7463&amp;"_"&amp;G7463&amp;"_"&amp;F7463</f>
        <v>GroenbrogetTudse_28_20190611_DL2018094_FrederiksborgGym_koersel2</v>
      </c>
      <c r="I7463" s="61" t="str">
        <f aca="false">MID(RIGHT(B7463,LEN(B7463)-3),1,FIND("_",RIGHT(B7463,LEN(B7463)-3))-1)</f>
        <v>GroenbrogetTudse</v>
      </c>
      <c r="J7463" s="61" t="str">
        <f aca="false">TRIM(SUBSTITUTE(RIGHT(B7463,FIND(I7463,B7463)+1),"_",""))</f>
        <v>NegK</v>
      </c>
      <c r="K7463" s="0" t="str">
        <f aca="false">IFERROR(VALUE(SUBSTITUTE(E7463,".",",")),E7463)</f>
        <v>No Ct</v>
      </c>
      <c r="L7463" s="61" t="str">
        <f aca="false">IF(J7463="PosK",SUMIFS(K:K,J:J,"PosK",H:H,H7463),"")</f>
        <v/>
      </c>
      <c r="M7463" s="61" t="str">
        <f aca="false">IF(J7463="PosK",SUMIFS(K:K,J:J,"NegK",H:H,H7463),"")</f>
        <v/>
      </c>
      <c r="N7463" s="61" t="str">
        <f aca="false">IF(J7463="PosK",SUMIFS(K:K,J:J,"eDNA",H:H,H7463),"")</f>
        <v/>
      </c>
    </row>
    <row r="7464" customFormat="false" ht="14.25" hidden="false" customHeight="false" outlineLevel="0" collapsed="false">
      <c r="A7464" s="0" t="s">
        <v>774</v>
      </c>
      <c r="B7464" s="52" t="s">
        <v>1035</v>
      </c>
      <c r="C7464" s="52" t="s">
        <v>751</v>
      </c>
      <c r="D7464" s="53" t="n">
        <v>0.1</v>
      </c>
      <c r="E7464" s="53" t="s">
        <v>748</v>
      </c>
      <c r="F7464" s="0" t="s">
        <v>1432</v>
      </c>
      <c r="G7464" s="0" t="str">
        <f aca="false">LEFT(B7464,2)</f>
        <v>28</v>
      </c>
      <c r="H7464" s="0" t="str">
        <f aca="false">I7464&amp;"_"&amp;G7464&amp;"_"&amp;F7464</f>
        <v>GroenbrogetTudse_28_20190611_DL2018094_FrederiksborgGym_koersel2</v>
      </c>
      <c r="I7464" s="61" t="str">
        <f aca="false">MID(RIGHT(B7464,LEN(B7464)-3),1,FIND("_",RIGHT(B7464,LEN(B7464)-3))-1)</f>
        <v>GroenbrogetTudse</v>
      </c>
      <c r="J7464" s="61" t="str">
        <f aca="false">TRIM(SUBSTITUTE(RIGHT(B7464,FIND(I7464,B7464)+1),"_",""))</f>
        <v>eDNA</v>
      </c>
      <c r="K7464" s="0" t="str">
        <f aca="false">IFERROR(VALUE(SUBSTITUTE(E7464,".",",")),E7464)</f>
        <v>No Ct</v>
      </c>
      <c r="L7464" s="61" t="str">
        <f aca="false">IF(J7464="PosK",SUMIFS(K:K,J:J,"PosK",H:H,H7464),"")</f>
        <v/>
      </c>
      <c r="M7464" s="61" t="str">
        <f aca="false">IF(J7464="PosK",SUMIFS(K:K,J:J,"NegK",H:H,H7464),"")</f>
        <v/>
      </c>
      <c r="N7464" s="61" t="str">
        <f aca="false">IF(J7464="PosK",SUMIFS(K:K,J:J,"eDNA",H:H,H7464),"")</f>
        <v/>
      </c>
      <c r="Q7464" s="62"/>
    </row>
    <row r="7465" customFormat="false" ht="14.25" hidden="false" customHeight="false" outlineLevel="0" collapsed="false">
      <c r="A7465" s="0" t="s">
        <v>776</v>
      </c>
      <c r="B7465" s="52" t="s">
        <v>1035</v>
      </c>
      <c r="C7465" s="52" t="s">
        <v>751</v>
      </c>
      <c r="D7465" s="53" t="n">
        <v>0.1</v>
      </c>
      <c r="E7465" s="53" t="s">
        <v>748</v>
      </c>
      <c r="F7465" s="0" t="s">
        <v>1432</v>
      </c>
      <c r="G7465" s="0" t="str">
        <f aca="false">LEFT(B7465,2)</f>
        <v>28</v>
      </c>
      <c r="H7465" s="0" t="str">
        <f aca="false">I7465&amp;"_"&amp;G7465&amp;"_"&amp;F7465</f>
        <v>GroenbrogetTudse_28_20190611_DL2018094_FrederiksborgGym_koersel2</v>
      </c>
      <c r="I7465" s="61" t="str">
        <f aca="false">MID(RIGHT(B7465,LEN(B7465)-3),1,FIND("_",RIGHT(B7465,LEN(B7465)-3))-1)</f>
        <v>GroenbrogetTudse</v>
      </c>
      <c r="J7465" s="61" t="str">
        <f aca="false">TRIM(SUBSTITUTE(RIGHT(B7465,FIND(I7465,B7465)+1),"_",""))</f>
        <v>eDNA</v>
      </c>
      <c r="K7465" s="0" t="str">
        <f aca="false">IFERROR(VALUE(SUBSTITUTE(E7465,".",",")),E7465)</f>
        <v>No Ct</v>
      </c>
      <c r="L7465" s="61" t="str">
        <f aca="false">IF(J7465="PosK",SUMIFS(K:K,J:J,"PosK",H:H,H7465),"")</f>
        <v/>
      </c>
      <c r="M7465" s="61" t="str">
        <f aca="false">IF(J7465="PosK",SUMIFS(K:K,J:J,"NegK",H:H,H7465),"")</f>
        <v/>
      </c>
      <c r="N7465" s="61" t="str">
        <f aca="false">IF(J7465="PosK",SUMIFS(K:K,J:J,"eDNA",H:H,H7465),"")</f>
        <v/>
      </c>
      <c r="P7465" s="62"/>
      <c r="T7465" s="63"/>
      <c r="W7465" s="64"/>
    </row>
    <row r="7466" customFormat="false" ht="14.25" hidden="false" customHeight="false" outlineLevel="0" collapsed="false">
      <c r="A7466" s="0" t="s">
        <v>778</v>
      </c>
      <c r="B7466" s="52" t="s">
        <v>1037</v>
      </c>
      <c r="C7466" s="52" t="s">
        <v>743</v>
      </c>
      <c r="D7466" s="53" t="n">
        <v>0.1</v>
      </c>
      <c r="E7466" s="53" t="s">
        <v>748</v>
      </c>
      <c r="F7466" s="0" t="s">
        <v>1432</v>
      </c>
      <c r="G7466" s="0" t="str">
        <f aca="false">LEFT(B7466,2)</f>
        <v>29</v>
      </c>
      <c r="H7466" s="0" t="str">
        <f aca="false">I7466&amp;"_"&amp;G7466&amp;"_"&amp;F7466</f>
        <v>Loevfroe_29_20190611_DL2018094_FrederiksborgGym_koersel2</v>
      </c>
      <c r="I7466" s="61" t="str">
        <f aca="false">MID(RIGHT(B7466,LEN(B7466)-3),1,FIND("_",RIGHT(B7466,LEN(B7466)-3))-1)</f>
        <v>Loevfroe</v>
      </c>
      <c r="J7466" s="61" t="str">
        <f aca="false">TRIM(SUBSTITUTE(RIGHT(B7466,FIND(I7466,B7466)+1),"_",""))</f>
        <v>PosK</v>
      </c>
      <c r="K7466" s="0" t="str">
        <f aca="false">IFERROR(VALUE(SUBSTITUTE(E7466,".",",")),E7466)</f>
        <v>No Ct</v>
      </c>
      <c r="L7466" s="61" t="n">
        <f aca="false">IF(J7466="PosK",SUMIFS(K:K,J:J,"PosK",H:H,H7466),"")</f>
        <v>0</v>
      </c>
      <c r="M7466" s="61" t="n">
        <f aca="false">IF(J7466="PosK",SUMIFS(K:K,J:J,"NegK",H:H,H7466),"")</f>
        <v>0</v>
      </c>
      <c r="N7466" s="61" t="n">
        <f aca="false">IF(J7466="PosK",SUMIFS(K:K,J:J,"eDNA",H:H,H7466),"")</f>
        <v>0</v>
      </c>
      <c r="P7466" s="62" t="n">
        <f aca="false">IF(K7468="No Ct",0,K7468)</f>
        <v>0</v>
      </c>
      <c r="Q7466" s="62" t="n">
        <f aca="false">IF(K7469="No Ct",0,K7469)</f>
        <v>0</v>
      </c>
      <c r="R7466" s="0" t="str">
        <f aca="false">IF(AND(L7466&gt;0,M7466=0),"Valid","Invalid")</f>
        <v>Invalid</v>
      </c>
      <c r="S7466" s="0" t="str">
        <f aca="false">IF(OR(P7466&gt;1,Q7466&gt;1),"Present","Absent")</f>
        <v>Absent</v>
      </c>
      <c r="T7466" s="63" t="str">
        <f aca="false">IF(OR(AND(P7466&gt;1,P7466&lt;41),AND(Q7466&gt;1,Q7466&lt;41)),"Ct&lt;41","Ct&gt;41")</f>
        <v>Ct&gt;41</v>
      </c>
      <c r="U7466" s="0" t="str">
        <f aca="false">I7466</f>
        <v>Loevfroe</v>
      </c>
      <c r="V7466" s="0" t="str">
        <f aca="false">MID(F7466,10,9)</f>
        <v>DL2018094</v>
      </c>
      <c r="W7466" s="64" t="str">
        <f aca="false">V7466&amp;"_"&amp;U7466&amp;"_"&amp;R7466&amp;"_"&amp;S7466&amp;"_"&amp;T7466</f>
        <v>DL2018094_Loevfroe_Invalid_Absent_Ct&gt;41</v>
      </c>
    </row>
    <row r="7467" customFormat="false" ht="14.25" hidden="false" customHeight="false" outlineLevel="0" collapsed="false">
      <c r="A7467" s="0" t="s">
        <v>780</v>
      </c>
      <c r="B7467" s="52" t="s">
        <v>1038</v>
      </c>
      <c r="C7467" s="52" t="s">
        <v>747</v>
      </c>
      <c r="D7467" s="53" t="n">
        <v>0.1</v>
      </c>
      <c r="E7467" s="53" t="s">
        <v>748</v>
      </c>
      <c r="F7467" s="0" t="s">
        <v>1432</v>
      </c>
      <c r="G7467" s="0" t="str">
        <f aca="false">LEFT(B7467,2)</f>
        <v>29</v>
      </c>
      <c r="H7467" s="0" t="str">
        <f aca="false">I7467&amp;"_"&amp;G7467&amp;"_"&amp;F7467</f>
        <v>Loevfroe_29_20190611_DL2018094_FrederiksborgGym_koersel2</v>
      </c>
      <c r="I7467" s="61" t="str">
        <f aca="false">MID(RIGHT(B7467,LEN(B7467)-3),1,FIND("_",RIGHT(B7467,LEN(B7467)-3))-1)</f>
        <v>Loevfroe</v>
      </c>
      <c r="J7467" s="61" t="str">
        <f aca="false">TRIM(SUBSTITUTE(RIGHT(B7467,FIND(I7467,B7467)+1),"_",""))</f>
        <v>NegK</v>
      </c>
      <c r="K7467" s="0" t="str">
        <f aca="false">IFERROR(VALUE(SUBSTITUTE(E7467,".",",")),E7467)</f>
        <v>No Ct</v>
      </c>
      <c r="L7467" s="61" t="str">
        <f aca="false">IF(J7467="PosK",SUMIFS(K:K,J:J,"PosK",H:H,H7467),"")</f>
        <v/>
      </c>
      <c r="M7467" s="61" t="str">
        <f aca="false">IF(J7467="PosK",SUMIFS(K:K,J:J,"NegK",H:H,H7467),"")</f>
        <v/>
      </c>
      <c r="N7467" s="61" t="str">
        <f aca="false">IF(J7467="PosK",SUMIFS(K:K,J:J,"eDNA",H:H,H7467),"")</f>
        <v/>
      </c>
    </row>
    <row r="7468" customFormat="false" ht="14.25" hidden="false" customHeight="false" outlineLevel="0" collapsed="false">
      <c r="A7468" s="0" t="s">
        <v>782</v>
      </c>
      <c r="B7468" s="52" t="s">
        <v>1039</v>
      </c>
      <c r="C7468" s="52" t="s">
        <v>751</v>
      </c>
      <c r="D7468" s="53" t="n">
        <v>0.1</v>
      </c>
      <c r="E7468" s="53" t="s">
        <v>748</v>
      </c>
      <c r="F7468" s="0" t="s">
        <v>1432</v>
      </c>
      <c r="G7468" s="0" t="str">
        <f aca="false">LEFT(B7468,2)</f>
        <v>29</v>
      </c>
      <c r="H7468" s="0" t="str">
        <f aca="false">I7468&amp;"_"&amp;G7468&amp;"_"&amp;F7468</f>
        <v>Loevfroe_29_20190611_DL2018094_FrederiksborgGym_koersel2</v>
      </c>
      <c r="I7468" s="61" t="str">
        <f aca="false">MID(RIGHT(B7468,LEN(B7468)-3),1,FIND("_",RIGHT(B7468,LEN(B7468)-3))-1)</f>
        <v>Loevfroe</v>
      </c>
      <c r="J7468" s="61" t="str">
        <f aca="false">TRIM(SUBSTITUTE(RIGHT(B7468,FIND(I7468,B7468)+1),"_",""))</f>
        <v>eDNA</v>
      </c>
      <c r="K7468" s="0" t="str">
        <f aca="false">IFERROR(VALUE(SUBSTITUTE(E7468,".",",")),E7468)</f>
        <v>No Ct</v>
      </c>
      <c r="L7468" s="61" t="str">
        <f aca="false">IF(J7468="PosK",SUMIFS(K:K,J:J,"PosK",H:H,H7468),"")</f>
        <v/>
      </c>
      <c r="M7468" s="61" t="str">
        <f aca="false">IF(J7468="PosK",SUMIFS(K:K,J:J,"NegK",H:H,H7468),"")</f>
        <v/>
      </c>
      <c r="N7468" s="61" t="str">
        <f aca="false">IF(J7468="PosK",SUMIFS(K:K,J:J,"eDNA",H:H,H7468),"")</f>
        <v/>
      </c>
      <c r="Q7468" s="62"/>
    </row>
    <row r="7469" customFormat="false" ht="14.25" hidden="false" customHeight="false" outlineLevel="0" collapsed="false">
      <c r="A7469" s="0" t="s">
        <v>784</v>
      </c>
      <c r="B7469" s="52" t="s">
        <v>1039</v>
      </c>
      <c r="C7469" s="52" t="s">
        <v>751</v>
      </c>
      <c r="D7469" s="53" t="n">
        <v>0.1</v>
      </c>
      <c r="E7469" s="53" t="s">
        <v>748</v>
      </c>
      <c r="F7469" s="0" t="s">
        <v>1432</v>
      </c>
      <c r="G7469" s="0" t="str">
        <f aca="false">LEFT(B7469,2)</f>
        <v>29</v>
      </c>
      <c r="H7469" s="0" t="str">
        <f aca="false">I7469&amp;"_"&amp;G7469&amp;"_"&amp;F7469</f>
        <v>Loevfroe_29_20190611_DL2018094_FrederiksborgGym_koersel2</v>
      </c>
      <c r="I7469" s="61" t="str">
        <f aca="false">MID(RIGHT(B7469,LEN(B7469)-3),1,FIND("_",RIGHT(B7469,LEN(B7469)-3))-1)</f>
        <v>Loevfroe</v>
      </c>
      <c r="J7469" s="61" t="str">
        <f aca="false">TRIM(SUBSTITUTE(RIGHT(B7469,FIND(I7469,B7469)+1),"_",""))</f>
        <v>eDNA</v>
      </c>
      <c r="K7469" s="0" t="str">
        <f aca="false">IFERROR(VALUE(SUBSTITUTE(E7469,".",",")),E7469)</f>
        <v>No Ct</v>
      </c>
      <c r="L7469" s="61" t="str">
        <f aca="false">IF(J7469="PosK",SUMIFS(K:K,J:J,"PosK",H:H,H7469),"")</f>
        <v/>
      </c>
      <c r="M7469" s="61" t="str">
        <f aca="false">IF(J7469="PosK",SUMIFS(K:K,J:J,"NegK",H:H,H7469),"")</f>
        <v/>
      </c>
      <c r="N7469" s="61" t="str">
        <f aca="false">IF(J7469="PosK",SUMIFS(K:K,J:J,"eDNA",H:H,H7469),"")</f>
        <v/>
      </c>
      <c r="P7469" s="62"/>
      <c r="T7469" s="63"/>
      <c r="W7469" s="64"/>
    </row>
    <row r="7470" customFormat="false" ht="14.25" hidden="false" customHeight="false" outlineLevel="0" collapsed="false">
      <c r="A7470" s="0" t="s">
        <v>794</v>
      </c>
      <c r="B7470" s="52" t="s">
        <v>1045</v>
      </c>
      <c r="C7470" s="52" t="s">
        <v>743</v>
      </c>
      <c r="D7470" s="53" t="n">
        <v>0.1</v>
      </c>
      <c r="E7470" s="53" t="s">
        <v>748</v>
      </c>
      <c r="F7470" s="0" t="s">
        <v>1432</v>
      </c>
      <c r="G7470" s="0" t="str">
        <f aca="false">LEFT(B7470,2)</f>
        <v>31</v>
      </c>
      <c r="H7470" s="0" t="str">
        <f aca="false">I7470&amp;"_"&amp;G7470&amp;"_"&amp;F7470</f>
        <v>Bjergsalamander_31_20190611_DL2018094_FrederiksborgGym_koersel2</v>
      </c>
      <c r="I7470" s="61" t="str">
        <f aca="false">MID(RIGHT(B7470,LEN(B7470)-3),1,FIND("_",RIGHT(B7470,LEN(B7470)-3))-1)</f>
        <v>Bjergsalamander</v>
      </c>
      <c r="J7470" s="61" t="str">
        <f aca="false">TRIM(SUBSTITUTE(RIGHT(B7470,FIND(I7470,B7470)+1),"_",""))</f>
        <v>PosK</v>
      </c>
      <c r="K7470" s="0" t="str">
        <f aca="false">IFERROR(VALUE(SUBSTITUTE(E7470,".",",")),E7470)</f>
        <v>No Ct</v>
      </c>
      <c r="L7470" s="61" t="n">
        <f aca="false">IF(J7470="PosK",SUMIFS(K:K,J:J,"PosK",H:H,H7470),"")</f>
        <v>0</v>
      </c>
      <c r="M7470" s="61" t="n">
        <f aca="false">IF(J7470="PosK",SUMIFS(K:K,J:J,"NegK",H:H,H7470),"")</f>
        <v>0</v>
      </c>
      <c r="N7470" s="61" t="n">
        <f aca="false">IF(J7470="PosK",SUMIFS(K:K,J:J,"eDNA",H:H,H7470),"")</f>
        <v>0</v>
      </c>
      <c r="P7470" s="62" t="n">
        <f aca="false">IF(K7472="No Ct",0,K7472)</f>
        <v>0</v>
      </c>
      <c r="Q7470" s="62" t="n">
        <f aca="false">IF(K7473="No Ct",0,K7473)</f>
        <v>0</v>
      </c>
      <c r="R7470" s="0" t="str">
        <f aca="false">IF(AND(L7470&gt;0,M7470=0),"Valid","Invalid")</f>
        <v>Invalid</v>
      </c>
      <c r="S7470" s="0" t="str">
        <f aca="false">IF(OR(P7470&gt;1,Q7470&gt;1),"Present","Absent")</f>
        <v>Absent</v>
      </c>
      <c r="T7470" s="63" t="str">
        <f aca="false">IF(OR(AND(P7470&gt;1,P7470&lt;41),AND(Q7470&gt;1,Q7470&lt;41)),"Ct&lt;41","Ct&gt;41")</f>
        <v>Ct&gt;41</v>
      </c>
      <c r="U7470" s="0" t="str">
        <f aca="false">I7470</f>
        <v>Bjergsalamander</v>
      </c>
      <c r="V7470" s="0" t="str">
        <f aca="false">MID(F7470,10,9)</f>
        <v>DL2018094</v>
      </c>
      <c r="W7470" s="64" t="str">
        <f aca="false">V7470&amp;"_"&amp;U7470&amp;"_"&amp;R7470&amp;"_"&amp;S7470&amp;"_"&amp;T7470</f>
        <v>DL2018094_Bjergsalamander_Invalid_Absent_Ct&gt;41</v>
      </c>
    </row>
    <row r="7471" customFormat="false" ht="14.25" hidden="false" customHeight="false" outlineLevel="0" collapsed="false">
      <c r="A7471" s="0" t="s">
        <v>796</v>
      </c>
      <c r="B7471" s="52" t="s">
        <v>1046</v>
      </c>
      <c r="C7471" s="52" t="s">
        <v>747</v>
      </c>
      <c r="D7471" s="53" t="n">
        <v>0.1</v>
      </c>
      <c r="E7471" s="53" t="s">
        <v>748</v>
      </c>
      <c r="F7471" s="0" t="s">
        <v>1432</v>
      </c>
      <c r="G7471" s="0" t="str">
        <f aca="false">LEFT(B7471,2)</f>
        <v>31</v>
      </c>
      <c r="H7471" s="0" t="str">
        <f aca="false">I7471&amp;"_"&amp;G7471&amp;"_"&amp;F7471</f>
        <v>Bjergsalamander_31_20190611_DL2018094_FrederiksborgGym_koersel2</v>
      </c>
      <c r="I7471" s="61" t="str">
        <f aca="false">MID(RIGHT(B7471,LEN(B7471)-3),1,FIND("_",RIGHT(B7471,LEN(B7471)-3))-1)</f>
        <v>Bjergsalamander</v>
      </c>
      <c r="J7471" s="61" t="str">
        <f aca="false">TRIM(SUBSTITUTE(RIGHT(B7471,FIND(I7471,B7471)+1),"_",""))</f>
        <v>NegK</v>
      </c>
      <c r="K7471" s="0" t="str">
        <f aca="false">IFERROR(VALUE(SUBSTITUTE(E7471,".",",")),E7471)</f>
        <v>No Ct</v>
      </c>
      <c r="L7471" s="61" t="str">
        <f aca="false">IF(J7471="PosK",SUMIFS(K:K,J:J,"PosK",H:H,H7471),"")</f>
        <v/>
      </c>
      <c r="M7471" s="61" t="str">
        <f aca="false">IF(J7471="PosK",SUMIFS(K:K,J:J,"NegK",H:H,H7471),"")</f>
        <v/>
      </c>
      <c r="N7471" s="61" t="str">
        <f aca="false">IF(J7471="PosK",SUMIFS(K:K,J:J,"eDNA",H:H,H7471),"")</f>
        <v/>
      </c>
    </row>
    <row r="7472" customFormat="false" ht="14.25" hidden="false" customHeight="false" outlineLevel="0" collapsed="false">
      <c r="A7472" s="0" t="s">
        <v>798</v>
      </c>
      <c r="B7472" s="52" t="s">
        <v>1047</v>
      </c>
      <c r="C7472" s="52" t="s">
        <v>751</v>
      </c>
      <c r="D7472" s="53" t="n">
        <v>0.1</v>
      </c>
      <c r="E7472" s="53" t="s">
        <v>748</v>
      </c>
      <c r="F7472" s="0" t="s">
        <v>1432</v>
      </c>
      <c r="G7472" s="0" t="str">
        <f aca="false">LEFT(B7472,2)</f>
        <v>31</v>
      </c>
      <c r="H7472" s="0" t="str">
        <f aca="false">I7472&amp;"_"&amp;G7472&amp;"_"&amp;F7472</f>
        <v>Bjergsalamander_31_20190611_DL2018094_FrederiksborgGym_koersel2</v>
      </c>
      <c r="I7472" s="61" t="str">
        <f aca="false">MID(RIGHT(B7472,LEN(B7472)-3),1,FIND("_",RIGHT(B7472,LEN(B7472)-3))-1)</f>
        <v>Bjergsalamander</v>
      </c>
      <c r="J7472" s="61" t="str">
        <f aca="false">TRIM(SUBSTITUTE(RIGHT(B7472,FIND(I7472,B7472)+1),"_",""))</f>
        <v>eDNA</v>
      </c>
      <c r="K7472" s="0" t="str">
        <f aca="false">IFERROR(VALUE(SUBSTITUTE(E7472,".",",")),E7472)</f>
        <v>No Ct</v>
      </c>
      <c r="L7472" s="61" t="str">
        <f aca="false">IF(J7472="PosK",SUMIFS(K:K,J:J,"PosK",H:H,H7472),"")</f>
        <v/>
      </c>
      <c r="M7472" s="61" t="str">
        <f aca="false">IF(J7472="PosK",SUMIFS(K:K,J:J,"NegK",H:H,H7472),"")</f>
        <v/>
      </c>
      <c r="N7472" s="61" t="str">
        <f aca="false">IF(J7472="PosK",SUMIFS(K:K,J:J,"eDNA",H:H,H7472),"")</f>
        <v/>
      </c>
      <c r="Q7472" s="62"/>
    </row>
    <row r="7473" customFormat="false" ht="14.25" hidden="false" customHeight="false" outlineLevel="0" collapsed="false">
      <c r="A7473" s="0" t="s">
        <v>800</v>
      </c>
      <c r="B7473" s="52" t="s">
        <v>1047</v>
      </c>
      <c r="C7473" s="52" t="s">
        <v>751</v>
      </c>
      <c r="D7473" s="53" t="n">
        <v>0.1</v>
      </c>
      <c r="E7473" s="53" t="s">
        <v>748</v>
      </c>
      <c r="F7473" s="0" t="s">
        <v>1432</v>
      </c>
      <c r="G7473" s="0" t="str">
        <f aca="false">LEFT(B7473,2)</f>
        <v>31</v>
      </c>
      <c r="H7473" s="0" t="str">
        <f aca="false">I7473&amp;"_"&amp;G7473&amp;"_"&amp;F7473</f>
        <v>Bjergsalamander_31_20190611_DL2018094_FrederiksborgGym_koersel2</v>
      </c>
      <c r="I7473" s="61" t="str">
        <f aca="false">MID(RIGHT(B7473,LEN(B7473)-3),1,FIND("_",RIGHT(B7473,LEN(B7473)-3))-1)</f>
        <v>Bjergsalamander</v>
      </c>
      <c r="J7473" s="61" t="str">
        <f aca="false">TRIM(SUBSTITUTE(RIGHT(B7473,FIND(I7473,B7473)+1),"_",""))</f>
        <v>eDNA</v>
      </c>
      <c r="K7473" s="0" t="str">
        <f aca="false">IFERROR(VALUE(SUBSTITUTE(E7473,".",",")),E7473)</f>
        <v>No Ct</v>
      </c>
      <c r="L7473" s="61" t="str">
        <f aca="false">IF(J7473="PosK",SUMIFS(K:K,J:J,"PosK",H:H,H7473),"")</f>
        <v/>
      </c>
      <c r="M7473" s="61" t="str">
        <f aca="false">IF(J7473="PosK",SUMIFS(K:K,J:J,"NegK",H:H,H7473),"")</f>
        <v/>
      </c>
      <c r="N7473" s="61" t="str">
        <f aca="false">IF(J7473="PosK",SUMIFS(K:K,J:J,"eDNA",H:H,H7473),"")</f>
        <v/>
      </c>
      <c r="P7473" s="62"/>
      <c r="T7473" s="63"/>
      <c r="W7473" s="64"/>
    </row>
    <row r="7474" customFormat="false" ht="14.25" hidden="false" customHeight="false" outlineLevel="0" collapsed="false">
      <c r="A7474" s="0" t="s">
        <v>802</v>
      </c>
      <c r="B7474" s="52" t="s">
        <v>1049</v>
      </c>
      <c r="C7474" s="52" t="s">
        <v>743</v>
      </c>
      <c r="D7474" s="53" t="n">
        <v>0.1</v>
      </c>
      <c r="E7474" s="53" t="n">
        <v>30.7</v>
      </c>
      <c r="F7474" s="0" t="s">
        <v>1432</v>
      </c>
      <c r="G7474" s="0" t="str">
        <f aca="false">LEFT(B7474,2)</f>
        <v>32</v>
      </c>
      <c r="H7474" s="0" t="str">
        <f aca="false">I7474&amp;"_"&amp;G7474&amp;"_"&amp;F7474</f>
        <v>Latterfroe_32_20190611_DL2018094_FrederiksborgGym_koersel2</v>
      </c>
      <c r="I7474" s="61" t="str">
        <f aca="false">MID(RIGHT(B7474,LEN(B7474)-3),1,FIND("_",RIGHT(B7474,LEN(B7474)-3))-1)</f>
        <v>Latterfroe</v>
      </c>
      <c r="J7474" s="61" t="str">
        <f aca="false">TRIM(SUBSTITUTE(RIGHT(B7474,FIND(I7474,B7474)+1),"_",""))</f>
        <v>PosK</v>
      </c>
      <c r="K7474" s="0" t="n">
        <f aca="false">IFERROR(VALUE(SUBSTITUTE(E7474,".",",")),E7474)</f>
        <v>30.7</v>
      </c>
      <c r="L7474" s="61" t="n">
        <f aca="false">IF(J7474="PosK",SUMIFS(K:K,J:J,"PosK",H:H,H7474),"")</f>
        <v>30.7</v>
      </c>
      <c r="M7474" s="61" t="n">
        <f aca="false">IF(J7474="PosK",SUMIFS(K:K,J:J,"NegK",H:H,H7474),"")</f>
        <v>0</v>
      </c>
      <c r="N7474" s="61" t="n">
        <f aca="false">IF(J7474="PosK",SUMIFS(K:K,J:J,"eDNA",H:H,H7474),"")</f>
        <v>0</v>
      </c>
      <c r="P7474" s="62" t="n">
        <f aca="false">IF(K7476="No Ct",0,K7476)</f>
        <v>0</v>
      </c>
      <c r="Q7474" s="62" t="n">
        <f aca="false">IF(K7477="No Ct",0,K7477)</f>
        <v>0</v>
      </c>
      <c r="R7474" s="0" t="str">
        <f aca="false">IF(AND(L7474&gt;0,M7474=0),"Valid","Invalid")</f>
        <v>Valid</v>
      </c>
      <c r="S7474" s="0" t="str">
        <f aca="false">IF(OR(P7474&gt;1,Q7474&gt;1),"Present","Absent")</f>
        <v>Absent</v>
      </c>
      <c r="T7474" s="63" t="str">
        <f aca="false">IF(OR(AND(P7474&gt;1,P7474&lt;41),AND(Q7474&gt;1,Q7474&lt;41)),"Ct&lt;41","Ct&gt;41")</f>
        <v>Ct&gt;41</v>
      </c>
      <c r="U7474" s="0" t="str">
        <f aca="false">I7474</f>
        <v>Latterfroe</v>
      </c>
      <c r="V7474" s="0" t="str">
        <f aca="false">MID(F7474,10,9)</f>
        <v>DL2018094</v>
      </c>
      <c r="W7474" s="64" t="str">
        <f aca="false">V7474&amp;"_"&amp;U7474&amp;"_"&amp;R7474&amp;"_"&amp;S7474&amp;"_"&amp;T7474</f>
        <v>DL2018094_Latterfroe_Valid_Absent_Ct&gt;41</v>
      </c>
    </row>
    <row r="7475" customFormat="false" ht="14.25" hidden="false" customHeight="false" outlineLevel="0" collapsed="false">
      <c r="A7475" s="0" t="s">
        <v>804</v>
      </c>
      <c r="B7475" s="52" t="s">
        <v>1050</v>
      </c>
      <c r="C7475" s="52" t="s">
        <v>747</v>
      </c>
      <c r="D7475" s="53" t="n">
        <v>0.1</v>
      </c>
      <c r="E7475" s="53" t="s">
        <v>748</v>
      </c>
      <c r="F7475" s="0" t="s">
        <v>1432</v>
      </c>
      <c r="G7475" s="0" t="str">
        <f aca="false">LEFT(B7475,2)</f>
        <v>32</v>
      </c>
      <c r="H7475" s="0" t="str">
        <f aca="false">I7475&amp;"_"&amp;G7475&amp;"_"&amp;F7475</f>
        <v>Latterfroe_32_20190611_DL2018094_FrederiksborgGym_koersel2</v>
      </c>
      <c r="I7475" s="61" t="str">
        <f aca="false">MID(RIGHT(B7475,LEN(B7475)-3),1,FIND("_",RIGHT(B7475,LEN(B7475)-3))-1)</f>
        <v>Latterfroe</v>
      </c>
      <c r="J7475" s="61" t="str">
        <f aca="false">TRIM(SUBSTITUTE(RIGHT(B7475,FIND(I7475,B7475)+1),"_",""))</f>
        <v>NegK</v>
      </c>
      <c r="K7475" s="0" t="str">
        <f aca="false">IFERROR(VALUE(SUBSTITUTE(E7475,".",",")),E7475)</f>
        <v>No Ct</v>
      </c>
      <c r="L7475" s="61" t="str">
        <f aca="false">IF(J7475="PosK",SUMIFS(K:K,J:J,"PosK",H:H,H7475),"")</f>
        <v/>
      </c>
      <c r="M7475" s="61" t="str">
        <f aca="false">IF(J7475="PosK",SUMIFS(K:K,J:J,"NegK",H:H,H7475),"")</f>
        <v/>
      </c>
      <c r="N7475" s="61" t="str">
        <f aca="false">IF(J7475="PosK",SUMIFS(K:K,J:J,"eDNA",H:H,H7475),"")</f>
        <v/>
      </c>
    </row>
    <row r="7476" customFormat="false" ht="14.25" hidden="false" customHeight="false" outlineLevel="0" collapsed="false">
      <c r="A7476" s="0" t="s">
        <v>806</v>
      </c>
      <c r="B7476" s="52" t="s">
        <v>1051</v>
      </c>
      <c r="C7476" s="52" t="s">
        <v>751</v>
      </c>
      <c r="D7476" s="53" t="n">
        <v>0.1</v>
      </c>
      <c r="E7476" s="53" t="s">
        <v>748</v>
      </c>
      <c r="F7476" s="0" t="s">
        <v>1432</v>
      </c>
      <c r="G7476" s="0" t="str">
        <f aca="false">LEFT(B7476,2)</f>
        <v>32</v>
      </c>
      <c r="H7476" s="0" t="str">
        <f aca="false">I7476&amp;"_"&amp;G7476&amp;"_"&amp;F7476</f>
        <v>Latterfroe_32_20190611_DL2018094_FrederiksborgGym_koersel2</v>
      </c>
      <c r="I7476" s="61" t="str">
        <f aca="false">MID(RIGHT(B7476,LEN(B7476)-3),1,FIND("_",RIGHT(B7476,LEN(B7476)-3))-1)</f>
        <v>Latterfroe</v>
      </c>
      <c r="J7476" s="61" t="str">
        <f aca="false">TRIM(SUBSTITUTE(RIGHT(B7476,FIND(I7476,B7476)+1),"_",""))</f>
        <v>eDNA</v>
      </c>
      <c r="K7476" s="0" t="str">
        <f aca="false">IFERROR(VALUE(SUBSTITUTE(E7476,".",",")),E7476)</f>
        <v>No Ct</v>
      </c>
      <c r="L7476" s="61" t="str">
        <f aca="false">IF(J7476="PosK",SUMIFS(K:K,J:J,"PosK",H:H,H7476),"")</f>
        <v/>
      </c>
      <c r="M7476" s="61" t="str">
        <f aca="false">IF(J7476="PosK",SUMIFS(K:K,J:J,"NegK",H:H,H7476),"")</f>
        <v/>
      </c>
      <c r="N7476" s="61" t="str">
        <f aca="false">IF(J7476="PosK",SUMIFS(K:K,J:J,"eDNA",H:H,H7476),"")</f>
        <v/>
      </c>
      <c r="Q7476" s="62"/>
    </row>
    <row r="7477" customFormat="false" ht="14.25" hidden="false" customHeight="false" outlineLevel="0" collapsed="false">
      <c r="A7477" s="0" t="s">
        <v>808</v>
      </c>
      <c r="B7477" s="52" t="s">
        <v>1051</v>
      </c>
      <c r="C7477" s="52" t="s">
        <v>751</v>
      </c>
      <c r="D7477" s="53" t="n">
        <v>0.1</v>
      </c>
      <c r="E7477" s="53" t="s">
        <v>748</v>
      </c>
      <c r="F7477" s="0" t="s">
        <v>1432</v>
      </c>
      <c r="G7477" s="0" t="str">
        <f aca="false">LEFT(B7477,2)</f>
        <v>32</v>
      </c>
      <c r="H7477" s="0" t="str">
        <f aca="false">I7477&amp;"_"&amp;G7477&amp;"_"&amp;F7477</f>
        <v>Latterfroe_32_20190611_DL2018094_FrederiksborgGym_koersel2</v>
      </c>
      <c r="I7477" s="61" t="str">
        <f aca="false">MID(RIGHT(B7477,LEN(B7477)-3),1,FIND("_",RIGHT(B7477,LEN(B7477)-3))-1)</f>
        <v>Latterfroe</v>
      </c>
      <c r="J7477" s="61" t="str">
        <f aca="false">TRIM(SUBSTITUTE(RIGHT(B7477,FIND(I7477,B7477)+1),"_",""))</f>
        <v>eDNA</v>
      </c>
      <c r="K7477" s="0" t="str">
        <f aca="false">IFERROR(VALUE(SUBSTITUTE(E7477,".",",")),E7477)</f>
        <v>No Ct</v>
      </c>
      <c r="L7477" s="61" t="str">
        <f aca="false">IF(J7477="PosK",SUMIFS(K:K,J:J,"PosK",H:H,H7477),"")</f>
        <v/>
      </c>
      <c r="M7477" s="61" t="str">
        <f aca="false">IF(J7477="PosK",SUMIFS(K:K,J:J,"NegK",H:H,H7477),"")</f>
        <v/>
      </c>
      <c r="N7477" s="61" t="str">
        <f aca="false">IF(J7477="PosK",SUMIFS(K:K,J:J,"eDNA",H:H,H7477),"")</f>
        <v/>
      </c>
      <c r="P7477" s="62"/>
      <c r="T7477" s="63"/>
      <c r="W7477" s="64"/>
    </row>
    <row r="7478" customFormat="false" ht="14.25" hidden="false" customHeight="false" outlineLevel="0" collapsed="false">
      <c r="A7478" s="0" t="s">
        <v>810</v>
      </c>
      <c r="B7478" s="52" t="s">
        <v>1228</v>
      </c>
      <c r="C7478" s="52" t="s">
        <v>743</v>
      </c>
      <c r="D7478" s="53" t="n">
        <v>0.1</v>
      </c>
      <c r="E7478" s="53" t="n">
        <v>33.99</v>
      </c>
      <c r="F7478" s="0" t="s">
        <v>1432</v>
      </c>
      <c r="G7478" s="0" t="str">
        <f aca="false">LEFT(B7478,2)</f>
        <v>33</v>
      </c>
      <c r="H7478" s="0" t="str">
        <f aca="false">I7478&amp;"_"&amp;G7478&amp;"_"&amp;F7478</f>
        <v>KortbenetGroenFroe_33_20190611_DL2018094_FrederiksborgGym_koersel2</v>
      </c>
      <c r="I7478" s="61" t="str">
        <f aca="false">MID(RIGHT(B7478,LEN(B7478)-3),1,FIND("_",RIGHT(B7478,LEN(B7478)-3))-1)</f>
        <v>KortbenetGroenFroe</v>
      </c>
      <c r="J7478" s="61" t="str">
        <f aca="false">TRIM(SUBSTITUTE(RIGHT(B7478,FIND(I7478,B7478)+1),"_",""))</f>
        <v>PosK</v>
      </c>
      <c r="K7478" s="0" t="n">
        <f aca="false">IFERROR(VALUE(SUBSTITUTE(E7478,".",",")),E7478)</f>
        <v>33.99</v>
      </c>
      <c r="L7478" s="61" t="n">
        <f aca="false">IF(J7478="PosK",SUMIFS(K:K,J:J,"PosK",H:H,H7478),"")</f>
        <v>33.99</v>
      </c>
      <c r="M7478" s="61" t="n">
        <f aca="false">IF(J7478="PosK",SUMIFS(K:K,J:J,"NegK",H:H,H7478),"")</f>
        <v>0</v>
      </c>
      <c r="N7478" s="61" t="n">
        <f aca="false">IF(J7478="PosK",SUMIFS(K:K,J:J,"eDNA",H:H,H7478),"")</f>
        <v>0</v>
      </c>
      <c r="P7478" s="62" t="n">
        <f aca="false">IF(K7480="No Ct",0,K7480)</f>
        <v>0</v>
      </c>
      <c r="Q7478" s="62" t="n">
        <f aca="false">IF(K7481="No Ct",0,K7481)</f>
        <v>0</v>
      </c>
      <c r="R7478" s="0" t="str">
        <f aca="false">IF(AND(L7478&gt;0,M7478=0),"Valid","Invalid")</f>
        <v>Valid</v>
      </c>
      <c r="S7478" s="0" t="str">
        <f aca="false">IF(OR(P7478&gt;1,Q7478&gt;1),"Present","Absent")</f>
        <v>Absent</v>
      </c>
      <c r="T7478" s="63" t="str">
        <f aca="false">IF(OR(AND(P7478&gt;1,P7478&lt;41),AND(Q7478&gt;1,Q7478&lt;41)),"Ct&lt;41","Ct&gt;41")</f>
        <v>Ct&gt;41</v>
      </c>
      <c r="U7478" s="0" t="str">
        <f aca="false">I7478</f>
        <v>KortbenetGroenFroe</v>
      </c>
      <c r="V7478" s="0" t="str">
        <f aca="false">MID(F7478,10,9)</f>
        <v>DL2018094</v>
      </c>
      <c r="W7478" s="64" t="str">
        <f aca="false">V7478&amp;"_"&amp;U7478&amp;"_"&amp;R7478&amp;"_"&amp;S7478&amp;"_"&amp;T7478</f>
        <v>DL2018094_KortbenetGroenFroe_Valid_Absent_Ct&gt;41</v>
      </c>
    </row>
    <row r="7479" customFormat="false" ht="14.25" hidden="false" customHeight="false" outlineLevel="0" collapsed="false">
      <c r="A7479" s="0" t="s">
        <v>812</v>
      </c>
      <c r="B7479" s="52" t="s">
        <v>1229</v>
      </c>
      <c r="C7479" s="52" t="s">
        <v>747</v>
      </c>
      <c r="D7479" s="53" t="n">
        <v>0.1</v>
      </c>
      <c r="E7479" s="53" t="s">
        <v>748</v>
      </c>
      <c r="F7479" s="0" t="s">
        <v>1432</v>
      </c>
      <c r="G7479" s="0" t="str">
        <f aca="false">LEFT(B7479,2)</f>
        <v>33</v>
      </c>
      <c r="H7479" s="0" t="str">
        <f aca="false">I7479&amp;"_"&amp;G7479&amp;"_"&amp;F7479</f>
        <v>KortbenetGroenFroe_33_20190611_DL2018094_FrederiksborgGym_koersel2</v>
      </c>
      <c r="I7479" s="61" t="str">
        <f aca="false">MID(RIGHT(B7479,LEN(B7479)-3),1,FIND("_",RIGHT(B7479,LEN(B7479)-3))-1)</f>
        <v>KortbenetGroenFroe</v>
      </c>
      <c r="J7479" s="61" t="str">
        <f aca="false">TRIM(SUBSTITUTE(RIGHT(B7479,FIND(I7479,B7479)+1),"_",""))</f>
        <v>NegK</v>
      </c>
      <c r="K7479" s="0" t="str">
        <f aca="false">IFERROR(VALUE(SUBSTITUTE(E7479,".",",")),E7479)</f>
        <v>No Ct</v>
      </c>
      <c r="L7479" s="61" t="str">
        <f aca="false">IF(J7479="PosK",SUMIFS(K:K,J:J,"PosK",H:H,H7479),"")</f>
        <v/>
      </c>
      <c r="M7479" s="61" t="str">
        <f aca="false">IF(J7479="PosK",SUMIFS(K:K,J:J,"NegK",H:H,H7479),"")</f>
        <v/>
      </c>
      <c r="N7479" s="61" t="str">
        <f aca="false">IF(J7479="PosK",SUMIFS(K:K,J:J,"eDNA",H:H,H7479),"")</f>
        <v/>
      </c>
    </row>
    <row r="7480" customFormat="false" ht="14.25" hidden="false" customHeight="false" outlineLevel="0" collapsed="false">
      <c r="A7480" s="0" t="s">
        <v>814</v>
      </c>
      <c r="B7480" s="52" t="s">
        <v>1230</v>
      </c>
      <c r="C7480" s="52" t="s">
        <v>751</v>
      </c>
      <c r="D7480" s="53" t="n">
        <v>0.1</v>
      </c>
      <c r="E7480" s="53" t="s">
        <v>748</v>
      </c>
      <c r="F7480" s="0" t="s">
        <v>1432</v>
      </c>
      <c r="G7480" s="0" t="str">
        <f aca="false">LEFT(B7480,2)</f>
        <v>33</v>
      </c>
      <c r="H7480" s="0" t="str">
        <f aca="false">I7480&amp;"_"&amp;G7480&amp;"_"&amp;F7480</f>
        <v>KortbenetGroenFroe_33_20190611_DL2018094_FrederiksborgGym_koersel2</v>
      </c>
      <c r="I7480" s="61" t="str">
        <f aca="false">MID(RIGHT(B7480,LEN(B7480)-3),1,FIND("_",RIGHT(B7480,LEN(B7480)-3))-1)</f>
        <v>KortbenetGroenFroe</v>
      </c>
      <c r="J7480" s="61" t="str">
        <f aca="false">TRIM(SUBSTITUTE(RIGHT(B7480,FIND(I7480,B7480)+1),"_",""))</f>
        <v>eDNA</v>
      </c>
      <c r="K7480" s="0" t="str">
        <f aca="false">IFERROR(VALUE(SUBSTITUTE(E7480,".",",")),E7480)</f>
        <v>No Ct</v>
      </c>
      <c r="L7480" s="61" t="str">
        <f aca="false">IF(J7480="PosK",SUMIFS(K:K,J:J,"PosK",H:H,H7480),"")</f>
        <v/>
      </c>
      <c r="M7480" s="61" t="str">
        <f aca="false">IF(J7480="PosK",SUMIFS(K:K,J:J,"NegK",H:H,H7480),"")</f>
        <v/>
      </c>
      <c r="N7480" s="61" t="str">
        <f aca="false">IF(J7480="PosK",SUMIFS(K:K,J:J,"eDNA",H:H,H7480),"")</f>
        <v/>
      </c>
      <c r="Q7480" s="62"/>
    </row>
    <row r="7481" customFormat="false" ht="14.25" hidden="false" customHeight="false" outlineLevel="0" collapsed="false">
      <c r="A7481" s="0" t="s">
        <v>816</v>
      </c>
      <c r="B7481" s="52" t="s">
        <v>1230</v>
      </c>
      <c r="C7481" s="52" t="s">
        <v>751</v>
      </c>
      <c r="D7481" s="53" t="n">
        <v>0.1</v>
      </c>
      <c r="E7481" s="53" t="s">
        <v>748</v>
      </c>
      <c r="F7481" s="0" t="s">
        <v>1432</v>
      </c>
      <c r="G7481" s="0" t="str">
        <f aca="false">LEFT(B7481,2)</f>
        <v>33</v>
      </c>
      <c r="H7481" s="0" t="str">
        <f aca="false">I7481&amp;"_"&amp;G7481&amp;"_"&amp;F7481</f>
        <v>KortbenetGroenFroe_33_20190611_DL2018094_FrederiksborgGym_koersel2</v>
      </c>
      <c r="I7481" s="61" t="str">
        <f aca="false">MID(RIGHT(B7481,LEN(B7481)-3),1,FIND("_",RIGHT(B7481,LEN(B7481)-3))-1)</f>
        <v>KortbenetGroenFroe</v>
      </c>
      <c r="J7481" s="61" t="str">
        <f aca="false">TRIM(SUBSTITUTE(RIGHT(B7481,FIND(I7481,B7481)+1),"_",""))</f>
        <v>eDNA</v>
      </c>
      <c r="K7481" s="0" t="str">
        <f aca="false">IFERROR(VALUE(SUBSTITUTE(E7481,".",",")),E7481)</f>
        <v>No Ct</v>
      </c>
      <c r="L7481" s="61" t="str">
        <f aca="false">IF(J7481="PosK",SUMIFS(K:K,J:J,"PosK",H:H,H7481),"")</f>
        <v/>
      </c>
      <c r="M7481" s="61" t="str">
        <f aca="false">IF(J7481="PosK",SUMIFS(K:K,J:J,"NegK",H:H,H7481),"")</f>
        <v/>
      </c>
      <c r="N7481" s="61" t="str">
        <f aca="false">IF(J7481="PosK",SUMIFS(K:K,J:J,"eDNA",H:H,H7481),"")</f>
        <v/>
      </c>
      <c r="P7481" s="62"/>
      <c r="T7481" s="63"/>
      <c r="W7481" s="64"/>
    </row>
    <row r="7482" customFormat="false" ht="14.25" hidden="false" customHeight="false" outlineLevel="0" collapsed="false">
      <c r="A7482" s="0" t="s">
        <v>818</v>
      </c>
      <c r="B7482" s="52" t="s">
        <v>1232</v>
      </c>
      <c r="C7482" s="52" t="s">
        <v>743</v>
      </c>
      <c r="D7482" s="53" t="n">
        <v>0.1</v>
      </c>
      <c r="E7482" s="53" t="n">
        <v>31.3</v>
      </c>
      <c r="F7482" s="0" t="s">
        <v>1432</v>
      </c>
      <c r="G7482" s="0" t="str">
        <f aca="false">LEFT(B7482,2)</f>
        <v>34</v>
      </c>
      <c r="H7482" s="0" t="str">
        <f aca="false">I7482&amp;"_"&amp;G7482&amp;"_"&amp;F7482</f>
        <v>Soelvkarusse_34_20190611_DL2018094_FrederiksborgGym_koersel2</v>
      </c>
      <c r="I7482" s="61" t="str">
        <f aca="false">MID(RIGHT(B7482,LEN(B7482)-3),1,FIND("_",RIGHT(B7482,LEN(B7482)-3))-1)</f>
        <v>Soelvkarusse</v>
      </c>
      <c r="J7482" s="61" t="str">
        <f aca="false">TRIM(SUBSTITUTE(RIGHT(B7482,FIND(I7482,B7482)+1),"_",""))</f>
        <v>PosK</v>
      </c>
      <c r="K7482" s="0" t="n">
        <f aca="false">IFERROR(VALUE(SUBSTITUTE(E7482,".",",")),E7482)</f>
        <v>31.3</v>
      </c>
      <c r="L7482" s="61" t="n">
        <f aca="false">IF(J7482="PosK",SUMIFS(K:K,J:J,"PosK",H:H,H7482),"")</f>
        <v>31.3</v>
      </c>
      <c r="M7482" s="61" t="n">
        <f aca="false">IF(J7482="PosK",SUMIFS(K:K,J:J,"NegK",H:H,H7482),"")</f>
        <v>0</v>
      </c>
      <c r="N7482" s="61" t="n">
        <f aca="false">IF(J7482="PosK",SUMIFS(K:K,J:J,"eDNA",H:H,H7482),"")</f>
        <v>0</v>
      </c>
      <c r="P7482" s="62" t="n">
        <f aca="false">IF(K7484="No Ct",0,K7484)</f>
        <v>0</v>
      </c>
      <c r="Q7482" s="62" t="n">
        <f aca="false">IF(K7485="No Ct",0,K7485)</f>
        <v>0</v>
      </c>
      <c r="R7482" s="0" t="str">
        <f aca="false">IF(AND(L7482&gt;0,M7482=0),"Valid","Invalid")</f>
        <v>Valid</v>
      </c>
      <c r="S7482" s="0" t="str">
        <f aca="false">IF(OR(P7482&gt;1,Q7482&gt;1),"Present","Absent")</f>
        <v>Absent</v>
      </c>
      <c r="T7482" s="63" t="str">
        <f aca="false">IF(OR(AND(P7482&gt;1,P7482&lt;41),AND(Q7482&gt;1,Q7482&lt;41)),"Ct&lt;41","Ct&gt;41")</f>
        <v>Ct&gt;41</v>
      </c>
      <c r="U7482" s="0" t="str">
        <f aca="false">I7482</f>
        <v>Soelvkarusse</v>
      </c>
      <c r="V7482" s="0" t="str">
        <f aca="false">MID(F7482,10,9)</f>
        <v>DL2018094</v>
      </c>
      <c r="W7482" s="64" t="str">
        <f aca="false">V7482&amp;"_"&amp;U7482&amp;"_"&amp;R7482&amp;"_"&amp;S7482&amp;"_"&amp;T7482</f>
        <v>DL2018094_Soelvkarusse_Valid_Absent_Ct&gt;41</v>
      </c>
    </row>
    <row r="7483" customFormat="false" ht="14.25" hidden="false" customHeight="false" outlineLevel="0" collapsed="false">
      <c r="A7483" s="0" t="s">
        <v>820</v>
      </c>
      <c r="B7483" s="52" t="s">
        <v>1233</v>
      </c>
      <c r="C7483" s="52" t="s">
        <v>747</v>
      </c>
      <c r="D7483" s="53" t="n">
        <v>0.1</v>
      </c>
      <c r="E7483" s="53" t="s">
        <v>748</v>
      </c>
      <c r="F7483" s="0" t="s">
        <v>1432</v>
      </c>
      <c r="G7483" s="0" t="str">
        <f aca="false">LEFT(B7483,2)</f>
        <v>34</v>
      </c>
      <c r="H7483" s="0" t="str">
        <f aca="false">I7483&amp;"_"&amp;G7483&amp;"_"&amp;F7483</f>
        <v>Soelvkarusse_34_20190611_DL2018094_FrederiksborgGym_koersel2</v>
      </c>
      <c r="I7483" s="61" t="str">
        <f aca="false">MID(RIGHT(B7483,LEN(B7483)-3),1,FIND("_",RIGHT(B7483,LEN(B7483)-3))-1)</f>
        <v>Soelvkarusse</v>
      </c>
      <c r="J7483" s="61" t="str">
        <f aca="false">TRIM(SUBSTITUTE(RIGHT(B7483,FIND(I7483,B7483)+1),"_",""))</f>
        <v>NegK</v>
      </c>
      <c r="K7483" s="0" t="str">
        <f aca="false">IFERROR(VALUE(SUBSTITUTE(E7483,".",",")),E7483)</f>
        <v>No Ct</v>
      </c>
      <c r="L7483" s="61" t="str">
        <f aca="false">IF(J7483="PosK",SUMIFS(K:K,J:J,"PosK",H:H,H7483),"")</f>
        <v/>
      </c>
      <c r="M7483" s="61" t="str">
        <f aca="false">IF(J7483="PosK",SUMIFS(K:K,J:J,"NegK",H:H,H7483),"")</f>
        <v/>
      </c>
      <c r="N7483" s="61" t="str">
        <f aca="false">IF(J7483="PosK",SUMIFS(K:K,J:J,"eDNA",H:H,H7483),"")</f>
        <v/>
      </c>
    </row>
    <row r="7484" customFormat="false" ht="14.25" hidden="false" customHeight="false" outlineLevel="0" collapsed="false">
      <c r="A7484" s="0" t="s">
        <v>822</v>
      </c>
      <c r="B7484" s="52" t="s">
        <v>1234</v>
      </c>
      <c r="C7484" s="52" t="s">
        <v>751</v>
      </c>
      <c r="D7484" s="53" t="n">
        <v>0.1</v>
      </c>
      <c r="E7484" s="53" t="s">
        <v>748</v>
      </c>
      <c r="F7484" s="0" t="s">
        <v>1432</v>
      </c>
      <c r="G7484" s="0" t="str">
        <f aca="false">LEFT(B7484,2)</f>
        <v>34</v>
      </c>
      <c r="H7484" s="0" t="str">
        <f aca="false">I7484&amp;"_"&amp;G7484&amp;"_"&amp;F7484</f>
        <v>Soelvkarusse_34_20190611_DL2018094_FrederiksborgGym_koersel2</v>
      </c>
      <c r="I7484" s="61" t="str">
        <f aca="false">MID(RIGHT(B7484,LEN(B7484)-3),1,FIND("_",RIGHT(B7484,LEN(B7484)-3))-1)</f>
        <v>Soelvkarusse</v>
      </c>
      <c r="J7484" s="61" t="str">
        <f aca="false">TRIM(SUBSTITUTE(RIGHT(B7484,FIND(I7484,B7484)+1),"_",""))</f>
        <v>eDNA</v>
      </c>
      <c r="K7484" s="0" t="str">
        <f aca="false">IFERROR(VALUE(SUBSTITUTE(E7484,".",",")),E7484)</f>
        <v>No Ct</v>
      </c>
      <c r="L7484" s="61" t="str">
        <f aca="false">IF(J7484="PosK",SUMIFS(K:K,J:J,"PosK",H:H,H7484),"")</f>
        <v/>
      </c>
      <c r="M7484" s="61" t="str">
        <f aca="false">IF(J7484="PosK",SUMIFS(K:K,J:J,"NegK",H:H,H7484),"")</f>
        <v/>
      </c>
      <c r="N7484" s="61" t="str">
        <f aca="false">IF(J7484="PosK",SUMIFS(K:K,J:J,"eDNA",H:H,H7484),"")</f>
        <v/>
      </c>
      <c r="Q7484" s="62"/>
    </row>
    <row r="7485" customFormat="false" ht="14.25" hidden="false" customHeight="false" outlineLevel="0" collapsed="false">
      <c r="A7485" s="0" t="s">
        <v>824</v>
      </c>
      <c r="B7485" s="52" t="s">
        <v>1234</v>
      </c>
      <c r="C7485" s="52" t="s">
        <v>751</v>
      </c>
      <c r="D7485" s="53" t="n">
        <v>0.1</v>
      </c>
      <c r="E7485" s="53" t="s">
        <v>748</v>
      </c>
      <c r="F7485" s="0" t="s">
        <v>1432</v>
      </c>
      <c r="G7485" s="0" t="str">
        <f aca="false">LEFT(B7485,2)</f>
        <v>34</v>
      </c>
      <c r="H7485" s="0" t="str">
        <f aca="false">I7485&amp;"_"&amp;G7485&amp;"_"&amp;F7485</f>
        <v>Soelvkarusse_34_20190611_DL2018094_FrederiksborgGym_koersel2</v>
      </c>
      <c r="I7485" s="61" t="str">
        <f aca="false">MID(RIGHT(B7485,LEN(B7485)-3),1,FIND("_",RIGHT(B7485,LEN(B7485)-3))-1)</f>
        <v>Soelvkarusse</v>
      </c>
      <c r="J7485" s="61" t="str">
        <f aca="false">TRIM(SUBSTITUTE(RIGHT(B7485,FIND(I7485,B7485)+1),"_",""))</f>
        <v>eDNA</v>
      </c>
      <c r="K7485" s="0" t="str">
        <f aca="false">IFERROR(VALUE(SUBSTITUTE(E7485,".",",")),E7485)</f>
        <v>No Ct</v>
      </c>
      <c r="L7485" s="61" t="str">
        <f aca="false">IF(J7485="PosK",SUMIFS(K:K,J:J,"PosK",H:H,H7485),"")</f>
        <v/>
      </c>
      <c r="M7485" s="61" t="str">
        <f aca="false">IF(J7485="PosK",SUMIFS(K:K,J:J,"NegK",H:H,H7485),"")</f>
        <v/>
      </c>
      <c r="N7485" s="61" t="str">
        <f aca="false">IF(J7485="PosK",SUMIFS(K:K,J:J,"eDNA",H:H,H7485),"")</f>
        <v/>
      </c>
      <c r="P7485" s="62"/>
      <c r="T7485" s="63"/>
      <c r="W7485" s="64"/>
    </row>
    <row r="7486" customFormat="false" ht="14.25" hidden="false" customHeight="false" outlineLevel="0" collapsed="false">
      <c r="A7486" s="0" t="s">
        <v>741</v>
      </c>
      <c r="B7486" s="52" t="s">
        <v>742</v>
      </c>
      <c r="C7486" s="52" t="s">
        <v>743</v>
      </c>
      <c r="D7486" s="53" t="n">
        <v>0.1</v>
      </c>
      <c r="E7486" s="53" t="n">
        <v>31.92</v>
      </c>
      <c r="F7486" s="0" t="s">
        <v>1433</v>
      </c>
      <c r="G7486" s="0" t="str">
        <f aca="false">LEFT(B7486,2)</f>
        <v>01</v>
      </c>
      <c r="H7486" s="0" t="str">
        <f aca="false">I7486&amp;"_"&amp;G7486&amp;"_"&amp;F7486</f>
        <v>Loegfroe_01_20190612_DL2018128_FrederiksborgGym_koersel1</v>
      </c>
      <c r="I7486" s="61" t="str">
        <f aca="false">MID(RIGHT(B7486,LEN(B7486)-3),1,FIND("_",RIGHT(B7486,LEN(B7486)-3))-1)</f>
        <v>Loegfroe</v>
      </c>
      <c r="J7486" s="61" t="str">
        <f aca="false">TRIM(SUBSTITUTE(RIGHT(B7486,FIND(I7486,B7486)+1),"_",""))</f>
        <v>PosK</v>
      </c>
      <c r="K7486" s="0" t="n">
        <f aca="false">IFERROR(VALUE(SUBSTITUTE(E7486,".",",")),E7486)</f>
        <v>31.92</v>
      </c>
      <c r="L7486" s="61" t="n">
        <f aca="false">IF(J7486="PosK",SUMIFS(K:K,J:J,"PosK",H:H,H7486),"")</f>
        <v>31.92</v>
      </c>
      <c r="M7486" s="61" t="n">
        <f aca="false">IF(J7486="PosK",SUMIFS(K:K,J:J,"NegK",H:H,H7486),"")</f>
        <v>0</v>
      </c>
      <c r="N7486" s="61" t="n">
        <f aca="false">IF(J7486="PosK",SUMIFS(K:K,J:J,"eDNA",H:H,H7486),"")</f>
        <v>0</v>
      </c>
      <c r="P7486" s="62" t="n">
        <f aca="false">IF(K7488="No Ct",0,K7488)</f>
        <v>0</v>
      </c>
      <c r="Q7486" s="62" t="n">
        <f aca="false">IF(K7489="No Ct",0,K7489)</f>
        <v>0</v>
      </c>
      <c r="R7486" s="0" t="str">
        <f aca="false">IF(AND(L7486&gt;0,M7486=0),"Valid","Invalid")</f>
        <v>Valid</v>
      </c>
      <c r="S7486" s="0" t="str">
        <f aca="false">IF(OR(P7486&gt;1,Q7486&gt;1),"Present","Absent")</f>
        <v>Absent</v>
      </c>
      <c r="T7486" s="63" t="str">
        <f aca="false">IF(OR(AND(P7486&gt;1,P7486&lt;41),AND(Q7486&gt;1,Q7486&lt;41)),"Ct&lt;41","Ct&gt;41")</f>
        <v>Ct&gt;41</v>
      </c>
      <c r="U7486" s="0" t="str">
        <f aca="false">I7486</f>
        <v>Loegfroe</v>
      </c>
      <c r="V7486" s="0" t="str">
        <f aca="false">MID(F7486,10,9)</f>
        <v>DL2018128</v>
      </c>
      <c r="W7486" s="64" t="str">
        <f aca="false">V7486&amp;"_"&amp;U7486&amp;"_"&amp;R7486&amp;"_"&amp;S7486&amp;"_"&amp;T7486</f>
        <v>DL2018128_Loegfroe_Valid_Absent_Ct&gt;41</v>
      </c>
    </row>
    <row r="7487" customFormat="false" ht="14.25" hidden="false" customHeight="false" outlineLevel="0" collapsed="false">
      <c r="A7487" s="0" t="s">
        <v>745</v>
      </c>
      <c r="B7487" s="52" t="s">
        <v>746</v>
      </c>
      <c r="C7487" s="52" t="s">
        <v>747</v>
      </c>
      <c r="D7487" s="53" t="n">
        <v>0.1</v>
      </c>
      <c r="E7487" s="53" t="s">
        <v>748</v>
      </c>
      <c r="F7487" s="0" t="s">
        <v>1433</v>
      </c>
      <c r="G7487" s="0" t="str">
        <f aca="false">LEFT(B7487,2)</f>
        <v>01</v>
      </c>
      <c r="H7487" s="0" t="str">
        <f aca="false">I7487&amp;"_"&amp;G7487&amp;"_"&amp;F7487</f>
        <v>Loegfroe_01_20190612_DL2018128_FrederiksborgGym_koersel1</v>
      </c>
      <c r="I7487" s="61" t="str">
        <f aca="false">MID(RIGHT(B7487,LEN(B7487)-3),1,FIND("_",RIGHT(B7487,LEN(B7487)-3))-1)</f>
        <v>Loegfroe</v>
      </c>
      <c r="J7487" s="61" t="str">
        <f aca="false">TRIM(SUBSTITUTE(RIGHT(B7487,FIND(I7487,B7487)+1),"_",""))</f>
        <v>NegK</v>
      </c>
      <c r="K7487" s="0" t="str">
        <f aca="false">IFERROR(VALUE(SUBSTITUTE(E7487,".",",")),E7487)</f>
        <v>No Ct</v>
      </c>
      <c r="L7487" s="61" t="str">
        <f aca="false">IF(J7487="PosK",SUMIFS(K:K,J:J,"PosK",H:H,H7487),"")</f>
        <v/>
      </c>
      <c r="M7487" s="61" t="str">
        <f aca="false">IF(J7487="PosK",SUMIFS(K:K,J:J,"NegK",H:H,H7487),"")</f>
        <v/>
      </c>
      <c r="N7487" s="61" t="str">
        <f aca="false">IF(J7487="PosK",SUMIFS(K:K,J:J,"eDNA",H:H,H7487),"")</f>
        <v/>
      </c>
    </row>
    <row r="7488" customFormat="false" ht="14.25" hidden="false" customHeight="false" outlineLevel="0" collapsed="false">
      <c r="A7488" s="0" t="s">
        <v>749</v>
      </c>
      <c r="B7488" s="52" t="s">
        <v>750</v>
      </c>
      <c r="C7488" s="52" t="s">
        <v>751</v>
      </c>
      <c r="D7488" s="53" t="n">
        <v>0.1</v>
      </c>
      <c r="E7488" s="53" t="s">
        <v>748</v>
      </c>
      <c r="F7488" s="0" t="s">
        <v>1433</v>
      </c>
      <c r="G7488" s="0" t="str">
        <f aca="false">LEFT(B7488,2)</f>
        <v>01</v>
      </c>
      <c r="H7488" s="0" t="str">
        <f aca="false">I7488&amp;"_"&amp;G7488&amp;"_"&amp;F7488</f>
        <v>Loegfroe_01_20190612_DL2018128_FrederiksborgGym_koersel1</v>
      </c>
      <c r="I7488" s="61" t="str">
        <f aca="false">MID(RIGHT(B7488,LEN(B7488)-3),1,FIND("_",RIGHT(B7488,LEN(B7488)-3))-1)</f>
        <v>Loegfroe</v>
      </c>
      <c r="J7488" s="61" t="str">
        <f aca="false">TRIM(SUBSTITUTE(RIGHT(B7488,FIND(I7488,B7488)+1),"_",""))</f>
        <v>eDNA</v>
      </c>
      <c r="K7488" s="0" t="str">
        <f aca="false">IFERROR(VALUE(SUBSTITUTE(E7488,".",",")),E7488)</f>
        <v>No Ct</v>
      </c>
      <c r="L7488" s="61" t="str">
        <f aca="false">IF(J7488="PosK",SUMIFS(K:K,J:J,"PosK",H:H,H7488),"")</f>
        <v/>
      </c>
      <c r="M7488" s="61" t="str">
        <f aca="false">IF(J7488="PosK",SUMIFS(K:K,J:J,"NegK",H:H,H7488),"")</f>
        <v/>
      </c>
      <c r="N7488" s="61" t="str">
        <f aca="false">IF(J7488="PosK",SUMIFS(K:K,J:J,"eDNA",H:H,H7488),"")</f>
        <v/>
      </c>
      <c r="Q7488" s="62"/>
    </row>
    <row r="7489" customFormat="false" ht="14.25" hidden="false" customHeight="false" outlineLevel="0" collapsed="false">
      <c r="A7489" s="0" t="s">
        <v>752</v>
      </c>
      <c r="B7489" s="52" t="s">
        <v>750</v>
      </c>
      <c r="C7489" s="52" t="s">
        <v>751</v>
      </c>
      <c r="D7489" s="53" t="n">
        <v>0.1</v>
      </c>
      <c r="E7489" s="53" t="s">
        <v>748</v>
      </c>
      <c r="F7489" s="0" t="s">
        <v>1433</v>
      </c>
      <c r="G7489" s="0" t="str">
        <f aca="false">LEFT(B7489,2)</f>
        <v>01</v>
      </c>
      <c r="H7489" s="0" t="str">
        <f aca="false">I7489&amp;"_"&amp;G7489&amp;"_"&amp;F7489</f>
        <v>Loegfroe_01_20190612_DL2018128_FrederiksborgGym_koersel1</v>
      </c>
      <c r="I7489" s="61" t="str">
        <f aca="false">MID(RIGHT(B7489,LEN(B7489)-3),1,FIND("_",RIGHT(B7489,LEN(B7489)-3))-1)</f>
        <v>Loegfroe</v>
      </c>
      <c r="J7489" s="61" t="str">
        <f aca="false">TRIM(SUBSTITUTE(RIGHT(B7489,FIND(I7489,B7489)+1),"_",""))</f>
        <v>eDNA</v>
      </c>
      <c r="K7489" s="0" t="str">
        <f aca="false">IFERROR(VALUE(SUBSTITUTE(E7489,".",",")),E7489)</f>
        <v>No Ct</v>
      </c>
      <c r="L7489" s="61" t="str">
        <f aca="false">IF(J7489="PosK",SUMIFS(K:K,J:J,"PosK",H:H,H7489),"")</f>
        <v/>
      </c>
      <c r="M7489" s="61" t="str">
        <f aca="false">IF(J7489="PosK",SUMIFS(K:K,J:J,"NegK",H:H,H7489),"")</f>
        <v/>
      </c>
      <c r="N7489" s="61" t="str">
        <f aca="false">IF(J7489="PosK",SUMIFS(K:K,J:J,"eDNA",H:H,H7489),"")</f>
        <v/>
      </c>
      <c r="P7489" s="62"/>
      <c r="T7489" s="63"/>
      <c r="W7489" s="64"/>
    </row>
    <row r="7490" customFormat="false" ht="14.25" hidden="false" customHeight="false" outlineLevel="0" collapsed="false">
      <c r="A7490" s="0" t="s">
        <v>754</v>
      </c>
      <c r="B7490" s="52" t="s">
        <v>755</v>
      </c>
      <c r="C7490" s="52" t="s">
        <v>743</v>
      </c>
      <c r="D7490" s="53" t="n">
        <v>0.1</v>
      </c>
      <c r="E7490" s="53" t="n">
        <v>30.15</v>
      </c>
      <c r="F7490" s="0" t="s">
        <v>1433</v>
      </c>
      <c r="G7490" s="0" t="str">
        <f aca="false">LEFT(B7490,2)</f>
        <v>02</v>
      </c>
      <c r="H7490" s="0" t="str">
        <f aca="false">I7490&amp;"_"&amp;G7490&amp;"_"&amp;F7490</f>
        <v>StorVandsalamander_02_20190612_DL2018128_FrederiksborgGym_koersel1</v>
      </c>
      <c r="I7490" s="61" t="str">
        <f aca="false">MID(RIGHT(B7490,LEN(B7490)-3),1,FIND("_",RIGHT(B7490,LEN(B7490)-3))-1)</f>
        <v>StorVandsalamander</v>
      </c>
      <c r="J7490" s="61" t="str">
        <f aca="false">TRIM(SUBSTITUTE(RIGHT(B7490,FIND(I7490,B7490)+1),"_",""))</f>
        <v>PosK</v>
      </c>
      <c r="K7490" s="0" t="n">
        <f aca="false">IFERROR(VALUE(SUBSTITUTE(E7490,".",",")),E7490)</f>
        <v>30.15</v>
      </c>
      <c r="L7490" s="61" t="n">
        <f aca="false">IF(J7490="PosK",SUMIFS(K:K,J:J,"PosK",H:H,H7490),"")</f>
        <v>30.15</v>
      </c>
      <c r="M7490" s="61" t="n">
        <f aca="false">IF(J7490="PosK",SUMIFS(K:K,J:J,"NegK",H:H,H7490),"")</f>
        <v>0</v>
      </c>
      <c r="N7490" s="61" t="n">
        <f aca="false">IF(J7490="PosK",SUMIFS(K:K,J:J,"eDNA",H:H,H7490),"")</f>
        <v>0</v>
      </c>
      <c r="P7490" s="62" t="n">
        <f aca="false">IF(K7492="No Ct",0,K7492)</f>
        <v>0</v>
      </c>
      <c r="Q7490" s="62" t="n">
        <f aca="false">IF(K7493="No Ct",0,K7493)</f>
        <v>0</v>
      </c>
      <c r="R7490" s="0" t="str">
        <f aca="false">IF(AND(L7490&gt;0,M7490=0),"Valid","Invalid")</f>
        <v>Valid</v>
      </c>
      <c r="S7490" s="0" t="str">
        <f aca="false">IF(OR(P7490&gt;1,Q7490&gt;1),"Present","Absent")</f>
        <v>Absent</v>
      </c>
      <c r="T7490" s="63" t="str">
        <f aca="false">IF(OR(AND(P7490&gt;1,P7490&lt;41),AND(Q7490&gt;1,Q7490&lt;41)),"Ct&lt;41","Ct&gt;41")</f>
        <v>Ct&gt;41</v>
      </c>
      <c r="U7490" s="0" t="str">
        <f aca="false">I7490</f>
        <v>StorVandsalamander</v>
      </c>
      <c r="V7490" s="0" t="str">
        <f aca="false">MID(F7490,10,9)</f>
        <v>DL2018128</v>
      </c>
      <c r="W7490" s="64" t="str">
        <f aca="false">V7490&amp;"_"&amp;U7490&amp;"_"&amp;R7490&amp;"_"&amp;S7490&amp;"_"&amp;T7490</f>
        <v>DL2018128_StorVandsalamander_Valid_Absent_Ct&gt;41</v>
      </c>
    </row>
    <row r="7491" customFormat="false" ht="14.25" hidden="false" customHeight="false" outlineLevel="0" collapsed="false">
      <c r="A7491" s="0" t="s">
        <v>756</v>
      </c>
      <c r="B7491" s="52" t="s">
        <v>757</v>
      </c>
      <c r="C7491" s="52" t="s">
        <v>747</v>
      </c>
      <c r="D7491" s="53" t="n">
        <v>0.1</v>
      </c>
      <c r="E7491" s="53" t="s">
        <v>748</v>
      </c>
      <c r="F7491" s="0" t="s">
        <v>1433</v>
      </c>
      <c r="G7491" s="0" t="str">
        <f aca="false">LEFT(B7491,2)</f>
        <v>02</v>
      </c>
      <c r="H7491" s="0" t="str">
        <f aca="false">I7491&amp;"_"&amp;G7491&amp;"_"&amp;F7491</f>
        <v>StorVandsalamander_02_20190612_DL2018128_FrederiksborgGym_koersel1</v>
      </c>
      <c r="I7491" s="61" t="str">
        <f aca="false">MID(RIGHT(B7491,LEN(B7491)-3),1,FIND("_",RIGHT(B7491,LEN(B7491)-3))-1)</f>
        <v>StorVandsalamander</v>
      </c>
      <c r="J7491" s="61" t="str">
        <f aca="false">TRIM(SUBSTITUTE(RIGHT(B7491,FIND(I7491,B7491)+1),"_",""))</f>
        <v>NegK</v>
      </c>
      <c r="K7491" s="0" t="str">
        <f aca="false">IFERROR(VALUE(SUBSTITUTE(E7491,".",",")),E7491)</f>
        <v>No Ct</v>
      </c>
      <c r="L7491" s="61" t="str">
        <f aca="false">IF(J7491="PosK",SUMIFS(K:K,J:J,"PosK",H:H,H7491),"")</f>
        <v/>
      </c>
      <c r="M7491" s="61" t="str">
        <f aca="false">IF(J7491="PosK",SUMIFS(K:K,J:J,"NegK",H:H,H7491),"")</f>
        <v/>
      </c>
      <c r="N7491" s="61" t="str">
        <f aca="false">IF(J7491="PosK",SUMIFS(K:K,J:J,"eDNA",H:H,H7491),"")</f>
        <v/>
      </c>
    </row>
    <row r="7492" customFormat="false" ht="14.25" hidden="false" customHeight="false" outlineLevel="0" collapsed="false">
      <c r="A7492" s="0" t="s">
        <v>758</v>
      </c>
      <c r="B7492" s="52" t="s">
        <v>759</v>
      </c>
      <c r="C7492" s="52" t="s">
        <v>751</v>
      </c>
      <c r="D7492" s="53" t="n">
        <v>0.1</v>
      </c>
      <c r="E7492" s="53" t="s">
        <v>748</v>
      </c>
      <c r="F7492" s="0" t="s">
        <v>1433</v>
      </c>
      <c r="G7492" s="0" t="str">
        <f aca="false">LEFT(B7492,2)</f>
        <v>02</v>
      </c>
      <c r="H7492" s="0" t="str">
        <f aca="false">I7492&amp;"_"&amp;G7492&amp;"_"&amp;F7492</f>
        <v>StorVandsalamander_02_20190612_DL2018128_FrederiksborgGym_koersel1</v>
      </c>
      <c r="I7492" s="61" t="str">
        <f aca="false">MID(RIGHT(B7492,LEN(B7492)-3),1,FIND("_",RIGHT(B7492,LEN(B7492)-3))-1)</f>
        <v>StorVandsalamander</v>
      </c>
      <c r="J7492" s="61" t="str">
        <f aca="false">TRIM(SUBSTITUTE(RIGHT(B7492,FIND(I7492,B7492)+1),"_",""))</f>
        <v>eDNA</v>
      </c>
      <c r="K7492" s="0" t="str">
        <f aca="false">IFERROR(VALUE(SUBSTITUTE(E7492,".",",")),E7492)</f>
        <v>No Ct</v>
      </c>
      <c r="L7492" s="61" t="str">
        <f aca="false">IF(J7492="PosK",SUMIFS(K:K,J:J,"PosK",H:H,H7492),"")</f>
        <v/>
      </c>
      <c r="M7492" s="61" t="str">
        <f aca="false">IF(J7492="PosK",SUMIFS(K:K,J:J,"NegK",H:H,H7492),"")</f>
        <v/>
      </c>
      <c r="N7492" s="61" t="str">
        <f aca="false">IF(J7492="PosK",SUMIFS(K:K,J:J,"eDNA",H:H,H7492),"")</f>
        <v/>
      </c>
      <c r="Q7492" s="62"/>
    </row>
    <row r="7493" customFormat="false" ht="14.25" hidden="false" customHeight="false" outlineLevel="0" collapsed="false">
      <c r="A7493" s="0" t="s">
        <v>760</v>
      </c>
      <c r="B7493" s="52" t="s">
        <v>759</v>
      </c>
      <c r="C7493" s="52" t="s">
        <v>751</v>
      </c>
      <c r="D7493" s="53" t="n">
        <v>0.1</v>
      </c>
      <c r="E7493" s="53" t="s">
        <v>748</v>
      </c>
      <c r="F7493" s="0" t="s">
        <v>1433</v>
      </c>
      <c r="G7493" s="0" t="str">
        <f aca="false">LEFT(B7493,2)</f>
        <v>02</v>
      </c>
      <c r="H7493" s="0" t="str">
        <f aca="false">I7493&amp;"_"&amp;G7493&amp;"_"&amp;F7493</f>
        <v>StorVandsalamander_02_20190612_DL2018128_FrederiksborgGym_koersel1</v>
      </c>
      <c r="I7493" s="61" t="str">
        <f aca="false">MID(RIGHT(B7493,LEN(B7493)-3),1,FIND("_",RIGHT(B7493,LEN(B7493)-3))-1)</f>
        <v>StorVandsalamander</v>
      </c>
      <c r="J7493" s="61" t="str">
        <f aca="false">TRIM(SUBSTITUTE(RIGHT(B7493,FIND(I7493,B7493)+1),"_",""))</f>
        <v>eDNA</v>
      </c>
      <c r="K7493" s="0" t="str">
        <f aca="false">IFERROR(VALUE(SUBSTITUTE(E7493,".",",")),E7493)</f>
        <v>No Ct</v>
      </c>
      <c r="L7493" s="61" t="str">
        <f aca="false">IF(J7493="PosK",SUMIFS(K:K,J:J,"PosK",H:H,H7493),"")</f>
        <v/>
      </c>
      <c r="M7493" s="61" t="str">
        <f aca="false">IF(J7493="PosK",SUMIFS(K:K,J:J,"NegK",H:H,H7493),"")</f>
        <v/>
      </c>
      <c r="N7493" s="61" t="str">
        <f aca="false">IF(J7493="PosK",SUMIFS(K:K,J:J,"eDNA",H:H,H7493),"")</f>
        <v/>
      </c>
      <c r="P7493" s="62"/>
      <c r="T7493" s="63"/>
      <c r="W7493" s="64"/>
    </row>
    <row r="7494" customFormat="false" ht="14.25" hidden="false" customHeight="false" outlineLevel="0" collapsed="false">
      <c r="A7494" s="0" t="s">
        <v>762</v>
      </c>
      <c r="B7494" s="52" t="s">
        <v>763</v>
      </c>
      <c r="C7494" s="52" t="s">
        <v>743</v>
      </c>
      <c r="D7494" s="53" t="n">
        <v>0.1</v>
      </c>
      <c r="E7494" s="53" t="s">
        <v>748</v>
      </c>
      <c r="F7494" s="0" t="s">
        <v>1433</v>
      </c>
      <c r="G7494" s="0" t="str">
        <f aca="false">LEFT(B7494,2)</f>
        <v>03</v>
      </c>
      <c r="H7494" s="0" t="str">
        <f aca="false">I7494&amp;"_"&amp;G7494&amp;"_"&amp;F7494</f>
        <v>Strandtudse_03_20190612_DL2018128_FrederiksborgGym_koersel1</v>
      </c>
      <c r="I7494" s="61" t="str">
        <f aca="false">MID(RIGHT(B7494,LEN(B7494)-3),1,FIND("_",RIGHT(B7494,LEN(B7494)-3))-1)</f>
        <v>Strandtudse</v>
      </c>
      <c r="J7494" s="61" t="str">
        <f aca="false">TRIM(SUBSTITUTE(RIGHT(B7494,FIND(I7494,B7494)+1),"_",""))</f>
        <v>PosK</v>
      </c>
      <c r="K7494" s="0" t="str">
        <f aca="false">IFERROR(VALUE(SUBSTITUTE(E7494,".",",")),E7494)</f>
        <v>No Ct</v>
      </c>
      <c r="L7494" s="61" t="n">
        <f aca="false">IF(J7494="PosK",SUMIFS(K:K,J:J,"PosK",H:H,H7494),"")</f>
        <v>0</v>
      </c>
      <c r="M7494" s="61" t="n">
        <f aca="false">IF(J7494="PosK",SUMIFS(K:K,J:J,"NegK",H:H,H7494),"")</f>
        <v>0</v>
      </c>
      <c r="N7494" s="61" t="n">
        <f aca="false">IF(J7494="PosK",SUMIFS(K:K,J:J,"eDNA",H:H,H7494),"")</f>
        <v>26.56</v>
      </c>
      <c r="P7494" s="62" t="n">
        <f aca="false">IF(K7496="No Ct",0,K7496)</f>
        <v>0</v>
      </c>
      <c r="Q7494" s="62" t="n">
        <f aca="false">IF(K7497="No Ct",0,K7497)</f>
        <v>26.56</v>
      </c>
      <c r="R7494" s="0" t="str">
        <f aca="false">IF(AND(L7494&gt;0,M7494=0),"Valid","Invalid")</f>
        <v>Invalid</v>
      </c>
      <c r="S7494" s="0" t="str">
        <f aca="false">IF(OR(P7494&gt;1,Q7494&gt;1),"Present","Absent")</f>
        <v>Present</v>
      </c>
      <c r="T7494" s="63" t="str">
        <f aca="false">IF(OR(AND(P7494&gt;1,P7494&lt;41),AND(Q7494&gt;1,Q7494&lt;41)),"Ct&lt;41","Ct&gt;41")</f>
        <v>Ct&lt;41</v>
      </c>
      <c r="U7494" s="0" t="str">
        <f aca="false">I7494</f>
        <v>Strandtudse</v>
      </c>
      <c r="V7494" s="0" t="str">
        <f aca="false">MID(F7494,10,9)</f>
        <v>DL2018128</v>
      </c>
      <c r="W7494" s="64" t="str">
        <f aca="false">V7494&amp;"_"&amp;U7494&amp;"_"&amp;R7494&amp;"_"&amp;S7494&amp;"_"&amp;T7494</f>
        <v>DL2018128_Strandtudse_Invalid_Present_Ct&lt;41</v>
      </c>
    </row>
    <row r="7495" customFormat="false" ht="14.25" hidden="false" customHeight="false" outlineLevel="0" collapsed="false">
      <c r="A7495" s="0" t="s">
        <v>764</v>
      </c>
      <c r="B7495" s="52" t="s">
        <v>765</v>
      </c>
      <c r="C7495" s="52" t="s">
        <v>747</v>
      </c>
      <c r="D7495" s="53" t="n">
        <v>0.1</v>
      </c>
      <c r="E7495" s="53" t="s">
        <v>748</v>
      </c>
      <c r="F7495" s="0" t="s">
        <v>1433</v>
      </c>
      <c r="G7495" s="0" t="str">
        <f aca="false">LEFT(B7495,2)</f>
        <v>03</v>
      </c>
      <c r="H7495" s="0" t="str">
        <f aca="false">I7495&amp;"_"&amp;G7495&amp;"_"&amp;F7495</f>
        <v>Strandtudse_03_20190612_DL2018128_FrederiksborgGym_koersel1</v>
      </c>
      <c r="I7495" s="61" t="str">
        <f aca="false">MID(RIGHT(B7495,LEN(B7495)-3),1,FIND("_",RIGHT(B7495,LEN(B7495)-3))-1)</f>
        <v>Strandtudse</v>
      </c>
      <c r="J7495" s="61" t="str">
        <f aca="false">TRIM(SUBSTITUTE(RIGHT(B7495,FIND(I7495,B7495)+1),"_",""))</f>
        <v>NegK</v>
      </c>
      <c r="K7495" s="0" t="str">
        <f aca="false">IFERROR(VALUE(SUBSTITUTE(E7495,".",",")),E7495)</f>
        <v>No Ct</v>
      </c>
      <c r="L7495" s="61" t="str">
        <f aca="false">IF(J7495="PosK",SUMIFS(K:K,J:J,"PosK",H:H,H7495),"")</f>
        <v/>
      </c>
      <c r="M7495" s="61" t="str">
        <f aca="false">IF(J7495="PosK",SUMIFS(K:K,J:J,"NegK",H:H,H7495),"")</f>
        <v/>
      </c>
      <c r="N7495" s="61" t="str">
        <f aca="false">IF(J7495="PosK",SUMIFS(K:K,J:J,"eDNA",H:H,H7495),"")</f>
        <v/>
      </c>
    </row>
    <row r="7496" customFormat="false" ht="14.25" hidden="false" customHeight="false" outlineLevel="0" collapsed="false">
      <c r="A7496" s="0" t="s">
        <v>766</v>
      </c>
      <c r="B7496" s="52" t="s">
        <v>767</v>
      </c>
      <c r="C7496" s="52" t="s">
        <v>751</v>
      </c>
      <c r="D7496" s="53" t="n">
        <v>0.1</v>
      </c>
      <c r="E7496" s="53" t="s">
        <v>748</v>
      </c>
      <c r="F7496" s="0" t="s">
        <v>1433</v>
      </c>
      <c r="G7496" s="0" t="str">
        <f aca="false">LEFT(B7496,2)</f>
        <v>03</v>
      </c>
      <c r="H7496" s="0" t="str">
        <f aca="false">I7496&amp;"_"&amp;G7496&amp;"_"&amp;F7496</f>
        <v>Strandtudse_03_20190612_DL2018128_FrederiksborgGym_koersel1</v>
      </c>
      <c r="I7496" s="61" t="str">
        <f aca="false">MID(RIGHT(B7496,LEN(B7496)-3),1,FIND("_",RIGHT(B7496,LEN(B7496)-3))-1)</f>
        <v>Strandtudse</v>
      </c>
      <c r="J7496" s="61" t="str">
        <f aca="false">TRIM(SUBSTITUTE(RIGHT(B7496,FIND(I7496,B7496)+1),"_",""))</f>
        <v>eDNA</v>
      </c>
      <c r="K7496" s="0" t="str">
        <f aca="false">IFERROR(VALUE(SUBSTITUTE(E7496,".",",")),E7496)</f>
        <v>No Ct</v>
      </c>
      <c r="L7496" s="61" t="str">
        <f aca="false">IF(J7496="PosK",SUMIFS(K:K,J:J,"PosK",H:H,H7496),"")</f>
        <v/>
      </c>
      <c r="M7496" s="61" t="str">
        <f aca="false">IF(J7496="PosK",SUMIFS(K:K,J:J,"NegK",H:H,H7496),"")</f>
        <v/>
      </c>
      <c r="N7496" s="61" t="str">
        <f aca="false">IF(J7496="PosK",SUMIFS(K:K,J:J,"eDNA",H:H,H7496),"")</f>
        <v/>
      </c>
      <c r="Q7496" s="62"/>
    </row>
    <row r="7497" customFormat="false" ht="14.25" hidden="false" customHeight="false" outlineLevel="0" collapsed="false">
      <c r="A7497" s="0" t="s">
        <v>768</v>
      </c>
      <c r="B7497" s="52" t="s">
        <v>767</v>
      </c>
      <c r="C7497" s="52" t="s">
        <v>751</v>
      </c>
      <c r="D7497" s="53" t="n">
        <v>0.1</v>
      </c>
      <c r="E7497" s="53" t="n">
        <v>26.56</v>
      </c>
      <c r="F7497" s="0" t="s">
        <v>1433</v>
      </c>
      <c r="G7497" s="0" t="str">
        <f aca="false">LEFT(B7497,2)</f>
        <v>03</v>
      </c>
      <c r="H7497" s="0" t="str">
        <f aca="false">I7497&amp;"_"&amp;G7497&amp;"_"&amp;F7497</f>
        <v>Strandtudse_03_20190612_DL2018128_FrederiksborgGym_koersel1</v>
      </c>
      <c r="I7497" s="61" t="str">
        <f aca="false">MID(RIGHT(B7497,LEN(B7497)-3),1,FIND("_",RIGHT(B7497,LEN(B7497)-3))-1)</f>
        <v>Strandtudse</v>
      </c>
      <c r="J7497" s="61" t="str">
        <f aca="false">TRIM(SUBSTITUTE(RIGHT(B7497,FIND(I7497,B7497)+1),"_",""))</f>
        <v>eDNA</v>
      </c>
      <c r="K7497" s="0" t="n">
        <f aca="false">IFERROR(VALUE(SUBSTITUTE(E7497,".",",")),E7497)</f>
        <v>26.56</v>
      </c>
      <c r="L7497" s="61" t="str">
        <f aca="false">IF(J7497="PosK",SUMIFS(K:K,J:J,"PosK",H:H,H7497),"")</f>
        <v/>
      </c>
      <c r="M7497" s="61" t="str">
        <f aca="false">IF(J7497="PosK",SUMIFS(K:K,J:J,"NegK",H:H,H7497),"")</f>
        <v/>
      </c>
      <c r="N7497" s="61" t="str">
        <f aca="false">IF(J7497="PosK",SUMIFS(K:K,J:J,"eDNA",H:H,H7497),"")</f>
        <v/>
      </c>
      <c r="P7497" s="62"/>
      <c r="T7497" s="63"/>
      <c r="W7497" s="64"/>
    </row>
    <row r="7498" customFormat="false" ht="14.25" hidden="false" customHeight="false" outlineLevel="0" collapsed="false">
      <c r="A7498" s="0" t="s">
        <v>770</v>
      </c>
      <c r="B7498" s="52" t="s">
        <v>771</v>
      </c>
      <c r="C7498" s="52" t="s">
        <v>743</v>
      </c>
      <c r="D7498" s="53" t="n">
        <v>0.1</v>
      </c>
      <c r="E7498" s="53" t="n">
        <v>37.24</v>
      </c>
      <c r="F7498" s="0" t="s">
        <v>1433</v>
      </c>
      <c r="G7498" s="0" t="str">
        <f aca="false">LEFT(B7498,2)</f>
        <v>04</v>
      </c>
      <c r="H7498" s="0" t="str">
        <f aca="false">I7498&amp;"_"&amp;G7498&amp;"_"&amp;F7498</f>
        <v>GroenbrogetTudse_04_20190612_DL2018128_FrederiksborgGym_koersel1</v>
      </c>
      <c r="I7498" s="61" t="str">
        <f aca="false">MID(RIGHT(B7498,LEN(B7498)-3),1,FIND("_",RIGHT(B7498,LEN(B7498)-3))-1)</f>
        <v>GroenbrogetTudse</v>
      </c>
      <c r="J7498" s="61" t="str">
        <f aca="false">TRIM(SUBSTITUTE(RIGHT(B7498,FIND(I7498,B7498)+1),"_",""))</f>
        <v>PosK</v>
      </c>
      <c r="K7498" s="0" t="n">
        <f aca="false">IFERROR(VALUE(SUBSTITUTE(E7498,".",",")),E7498)</f>
        <v>37.24</v>
      </c>
      <c r="L7498" s="61" t="n">
        <f aca="false">IF(J7498="PosK",SUMIFS(K:K,J:J,"PosK",H:H,H7498),"")</f>
        <v>37.24</v>
      </c>
      <c r="M7498" s="61" t="n">
        <f aca="false">IF(J7498="PosK",SUMIFS(K:K,J:J,"NegK",H:H,H7498),"")</f>
        <v>0</v>
      </c>
      <c r="N7498" s="61" t="n">
        <f aca="false">IF(J7498="PosK",SUMIFS(K:K,J:J,"eDNA",H:H,H7498),"")</f>
        <v>0</v>
      </c>
      <c r="P7498" s="62" t="n">
        <f aca="false">IF(K7500="No Ct",0,K7500)</f>
        <v>0</v>
      </c>
      <c r="Q7498" s="62" t="n">
        <f aca="false">IF(K7501="No Ct",0,K7501)</f>
        <v>0</v>
      </c>
      <c r="R7498" s="0" t="str">
        <f aca="false">IF(AND(L7498&gt;0,M7498=0),"Valid","Invalid")</f>
        <v>Valid</v>
      </c>
      <c r="S7498" s="0" t="str">
        <f aca="false">IF(OR(P7498&gt;1,Q7498&gt;1),"Present","Absent")</f>
        <v>Absent</v>
      </c>
      <c r="T7498" s="63" t="str">
        <f aca="false">IF(OR(AND(P7498&gt;1,P7498&lt;41),AND(Q7498&gt;1,Q7498&lt;41)),"Ct&lt;41","Ct&gt;41")</f>
        <v>Ct&gt;41</v>
      </c>
      <c r="U7498" s="0" t="str">
        <f aca="false">I7498</f>
        <v>GroenbrogetTudse</v>
      </c>
      <c r="V7498" s="0" t="str">
        <f aca="false">MID(F7498,10,9)</f>
        <v>DL2018128</v>
      </c>
      <c r="W7498" s="64" t="str">
        <f aca="false">V7498&amp;"_"&amp;U7498&amp;"_"&amp;R7498&amp;"_"&amp;S7498&amp;"_"&amp;T7498</f>
        <v>DL2018128_GroenbrogetTudse_Valid_Absent_Ct&gt;41</v>
      </c>
    </row>
    <row r="7499" customFormat="false" ht="14.25" hidden="false" customHeight="false" outlineLevel="0" collapsed="false">
      <c r="A7499" s="0" t="s">
        <v>772</v>
      </c>
      <c r="B7499" s="52" t="s">
        <v>773</v>
      </c>
      <c r="C7499" s="52" t="s">
        <v>747</v>
      </c>
      <c r="D7499" s="53" t="n">
        <v>0.1</v>
      </c>
      <c r="E7499" s="53" t="s">
        <v>748</v>
      </c>
      <c r="F7499" s="0" t="s">
        <v>1433</v>
      </c>
      <c r="G7499" s="0" t="str">
        <f aca="false">LEFT(B7499,2)</f>
        <v>04</v>
      </c>
      <c r="H7499" s="0" t="str">
        <f aca="false">I7499&amp;"_"&amp;G7499&amp;"_"&amp;F7499</f>
        <v>GroenbrogetTudse_04_20190612_DL2018128_FrederiksborgGym_koersel1</v>
      </c>
      <c r="I7499" s="61" t="str">
        <f aca="false">MID(RIGHT(B7499,LEN(B7499)-3),1,FIND("_",RIGHT(B7499,LEN(B7499)-3))-1)</f>
        <v>GroenbrogetTudse</v>
      </c>
      <c r="J7499" s="61" t="str">
        <f aca="false">TRIM(SUBSTITUTE(RIGHT(B7499,FIND(I7499,B7499)+1),"_",""))</f>
        <v>NegK</v>
      </c>
      <c r="K7499" s="0" t="str">
        <f aca="false">IFERROR(VALUE(SUBSTITUTE(E7499,".",",")),E7499)</f>
        <v>No Ct</v>
      </c>
      <c r="L7499" s="61" t="str">
        <f aca="false">IF(J7499="PosK",SUMIFS(K:K,J:J,"PosK",H:H,H7499),"")</f>
        <v/>
      </c>
      <c r="M7499" s="61" t="str">
        <f aca="false">IF(J7499="PosK",SUMIFS(K:K,J:J,"NegK",H:H,H7499),"")</f>
        <v/>
      </c>
      <c r="N7499" s="61" t="str">
        <f aca="false">IF(J7499="PosK",SUMIFS(K:K,J:J,"eDNA",H:H,H7499),"")</f>
        <v/>
      </c>
    </row>
    <row r="7500" customFormat="false" ht="14.25" hidden="false" customHeight="false" outlineLevel="0" collapsed="false">
      <c r="A7500" s="0" t="s">
        <v>774</v>
      </c>
      <c r="B7500" s="52" t="s">
        <v>775</v>
      </c>
      <c r="C7500" s="52" t="s">
        <v>751</v>
      </c>
      <c r="D7500" s="53" t="n">
        <v>0.1</v>
      </c>
      <c r="E7500" s="53" t="s">
        <v>748</v>
      </c>
      <c r="F7500" s="0" t="s">
        <v>1433</v>
      </c>
      <c r="G7500" s="0" t="str">
        <f aca="false">LEFT(B7500,2)</f>
        <v>04</v>
      </c>
      <c r="H7500" s="0" t="str">
        <f aca="false">I7500&amp;"_"&amp;G7500&amp;"_"&amp;F7500</f>
        <v>GroenbrogetTudse_04_20190612_DL2018128_FrederiksborgGym_koersel1</v>
      </c>
      <c r="I7500" s="61" t="str">
        <f aca="false">MID(RIGHT(B7500,LEN(B7500)-3),1,FIND("_",RIGHT(B7500,LEN(B7500)-3))-1)</f>
        <v>GroenbrogetTudse</v>
      </c>
      <c r="J7500" s="61" t="str">
        <f aca="false">TRIM(SUBSTITUTE(RIGHT(B7500,FIND(I7500,B7500)+1),"_",""))</f>
        <v>eDNA</v>
      </c>
      <c r="K7500" s="0" t="str">
        <f aca="false">IFERROR(VALUE(SUBSTITUTE(E7500,".",",")),E7500)</f>
        <v>No Ct</v>
      </c>
      <c r="L7500" s="61" t="str">
        <f aca="false">IF(J7500="PosK",SUMIFS(K:K,J:J,"PosK",H:H,H7500),"")</f>
        <v/>
      </c>
      <c r="M7500" s="61" t="str">
        <f aca="false">IF(J7500="PosK",SUMIFS(K:K,J:J,"NegK",H:H,H7500),"")</f>
        <v/>
      </c>
      <c r="N7500" s="61" t="str">
        <f aca="false">IF(J7500="PosK",SUMIFS(K:K,J:J,"eDNA",H:H,H7500),"")</f>
        <v/>
      </c>
      <c r="Q7500" s="62"/>
    </row>
    <row r="7501" customFormat="false" ht="14.25" hidden="false" customHeight="false" outlineLevel="0" collapsed="false">
      <c r="A7501" s="0" t="s">
        <v>776</v>
      </c>
      <c r="B7501" s="52" t="s">
        <v>775</v>
      </c>
      <c r="C7501" s="52" t="s">
        <v>751</v>
      </c>
      <c r="D7501" s="53" t="n">
        <v>0.1</v>
      </c>
      <c r="E7501" s="53" t="s">
        <v>748</v>
      </c>
      <c r="F7501" s="0" t="s">
        <v>1433</v>
      </c>
      <c r="G7501" s="0" t="str">
        <f aca="false">LEFT(B7501,2)</f>
        <v>04</v>
      </c>
      <c r="H7501" s="0" t="str">
        <f aca="false">I7501&amp;"_"&amp;G7501&amp;"_"&amp;F7501</f>
        <v>GroenbrogetTudse_04_20190612_DL2018128_FrederiksborgGym_koersel1</v>
      </c>
      <c r="I7501" s="61" t="str">
        <f aca="false">MID(RIGHT(B7501,LEN(B7501)-3),1,FIND("_",RIGHT(B7501,LEN(B7501)-3))-1)</f>
        <v>GroenbrogetTudse</v>
      </c>
      <c r="J7501" s="61" t="str">
        <f aca="false">TRIM(SUBSTITUTE(RIGHT(B7501,FIND(I7501,B7501)+1),"_",""))</f>
        <v>eDNA</v>
      </c>
      <c r="K7501" s="0" t="str">
        <f aca="false">IFERROR(VALUE(SUBSTITUTE(E7501,".",",")),E7501)</f>
        <v>No Ct</v>
      </c>
      <c r="L7501" s="61" t="str">
        <f aca="false">IF(J7501="PosK",SUMIFS(K:K,J:J,"PosK",H:H,H7501),"")</f>
        <v/>
      </c>
      <c r="M7501" s="61" t="str">
        <f aca="false">IF(J7501="PosK",SUMIFS(K:K,J:J,"NegK",H:H,H7501),"")</f>
        <v/>
      </c>
      <c r="N7501" s="61" t="str">
        <f aca="false">IF(J7501="PosK",SUMIFS(K:K,J:J,"eDNA",H:H,H7501),"")</f>
        <v/>
      </c>
      <c r="P7501" s="62"/>
      <c r="T7501" s="63"/>
      <c r="W7501" s="64"/>
    </row>
    <row r="7502" customFormat="false" ht="14.25" hidden="false" customHeight="false" outlineLevel="0" collapsed="false">
      <c r="A7502" s="0" t="s">
        <v>778</v>
      </c>
      <c r="B7502" s="52" t="s">
        <v>779</v>
      </c>
      <c r="C7502" s="52" t="s">
        <v>743</v>
      </c>
      <c r="D7502" s="53" t="n">
        <v>0.1</v>
      </c>
      <c r="E7502" s="53" t="n">
        <v>30.03</v>
      </c>
      <c r="F7502" s="0" t="s">
        <v>1433</v>
      </c>
      <c r="G7502" s="0" t="str">
        <f aca="false">LEFT(B7502,2)</f>
        <v>05</v>
      </c>
      <c r="H7502" s="0" t="str">
        <f aca="false">I7502&amp;"_"&amp;G7502&amp;"_"&amp;F7502</f>
        <v>Loevfroe_05_20190612_DL2018128_FrederiksborgGym_koersel1</v>
      </c>
      <c r="I7502" s="61" t="str">
        <f aca="false">MID(RIGHT(B7502,LEN(B7502)-3),1,FIND("_",RIGHT(B7502,LEN(B7502)-3))-1)</f>
        <v>Loevfroe</v>
      </c>
      <c r="J7502" s="61" t="str">
        <f aca="false">TRIM(SUBSTITUTE(RIGHT(B7502,FIND(I7502,B7502)+1),"_",""))</f>
        <v>PosK</v>
      </c>
      <c r="K7502" s="0" t="n">
        <f aca="false">IFERROR(VALUE(SUBSTITUTE(E7502,".",",")),E7502)</f>
        <v>30.03</v>
      </c>
      <c r="L7502" s="61" t="n">
        <f aca="false">IF(J7502="PosK",SUMIFS(K:K,J:J,"PosK",H:H,H7502),"")</f>
        <v>30.03</v>
      </c>
      <c r="M7502" s="61" t="n">
        <f aca="false">IF(J7502="PosK",SUMIFS(K:K,J:J,"NegK",H:H,H7502),"")</f>
        <v>0</v>
      </c>
      <c r="N7502" s="61" t="n">
        <f aca="false">IF(J7502="PosK",SUMIFS(K:K,J:J,"eDNA",H:H,H7502),"")</f>
        <v>0</v>
      </c>
      <c r="P7502" s="62" t="n">
        <f aca="false">IF(K7504="No Ct",0,K7504)</f>
        <v>0</v>
      </c>
      <c r="Q7502" s="62" t="n">
        <f aca="false">IF(K7505="No Ct",0,K7505)</f>
        <v>0</v>
      </c>
      <c r="R7502" s="0" t="str">
        <f aca="false">IF(AND(L7502&gt;0,M7502=0),"Valid","Invalid")</f>
        <v>Valid</v>
      </c>
      <c r="S7502" s="0" t="str">
        <f aca="false">IF(OR(P7502&gt;1,Q7502&gt;1),"Present","Absent")</f>
        <v>Absent</v>
      </c>
      <c r="T7502" s="63" t="str">
        <f aca="false">IF(OR(AND(P7502&gt;1,P7502&lt;41),AND(Q7502&gt;1,Q7502&lt;41)),"Ct&lt;41","Ct&gt;41")</f>
        <v>Ct&gt;41</v>
      </c>
      <c r="U7502" s="0" t="str">
        <f aca="false">I7502</f>
        <v>Loevfroe</v>
      </c>
      <c r="V7502" s="0" t="str">
        <f aca="false">MID(F7502,10,9)</f>
        <v>DL2018128</v>
      </c>
      <c r="W7502" s="64" t="str">
        <f aca="false">V7502&amp;"_"&amp;U7502&amp;"_"&amp;R7502&amp;"_"&amp;S7502&amp;"_"&amp;T7502</f>
        <v>DL2018128_Loevfroe_Valid_Absent_Ct&gt;41</v>
      </c>
    </row>
    <row r="7503" customFormat="false" ht="14.25" hidden="false" customHeight="false" outlineLevel="0" collapsed="false">
      <c r="A7503" s="0" t="s">
        <v>780</v>
      </c>
      <c r="B7503" s="52" t="s">
        <v>781</v>
      </c>
      <c r="C7503" s="52" t="s">
        <v>747</v>
      </c>
      <c r="D7503" s="53" t="n">
        <v>0.1</v>
      </c>
      <c r="E7503" s="53" t="s">
        <v>748</v>
      </c>
      <c r="F7503" s="0" t="s">
        <v>1433</v>
      </c>
      <c r="G7503" s="0" t="str">
        <f aca="false">LEFT(B7503,2)</f>
        <v>05</v>
      </c>
      <c r="H7503" s="0" t="str">
        <f aca="false">I7503&amp;"_"&amp;G7503&amp;"_"&amp;F7503</f>
        <v>Loevfroe_05_20190612_DL2018128_FrederiksborgGym_koersel1</v>
      </c>
      <c r="I7503" s="61" t="str">
        <f aca="false">MID(RIGHT(B7503,LEN(B7503)-3),1,FIND("_",RIGHT(B7503,LEN(B7503)-3))-1)</f>
        <v>Loevfroe</v>
      </c>
      <c r="J7503" s="61" t="str">
        <f aca="false">TRIM(SUBSTITUTE(RIGHT(B7503,FIND(I7503,B7503)+1),"_",""))</f>
        <v>NegK</v>
      </c>
      <c r="K7503" s="0" t="str">
        <f aca="false">IFERROR(VALUE(SUBSTITUTE(E7503,".",",")),E7503)</f>
        <v>No Ct</v>
      </c>
      <c r="L7503" s="61" t="str">
        <f aca="false">IF(J7503="PosK",SUMIFS(K:K,J:J,"PosK",H:H,H7503),"")</f>
        <v/>
      </c>
      <c r="M7503" s="61" t="str">
        <f aca="false">IF(J7503="PosK",SUMIFS(K:K,J:J,"NegK",H:H,H7503),"")</f>
        <v/>
      </c>
      <c r="N7503" s="61" t="str">
        <f aca="false">IF(J7503="PosK",SUMIFS(K:K,J:J,"eDNA",H:H,H7503),"")</f>
        <v/>
      </c>
    </row>
    <row r="7504" customFormat="false" ht="14.25" hidden="false" customHeight="false" outlineLevel="0" collapsed="false">
      <c r="A7504" s="0" t="s">
        <v>782</v>
      </c>
      <c r="B7504" s="52" t="s">
        <v>783</v>
      </c>
      <c r="C7504" s="52" t="s">
        <v>751</v>
      </c>
      <c r="D7504" s="53" t="n">
        <v>0.1</v>
      </c>
      <c r="E7504" s="53" t="s">
        <v>748</v>
      </c>
      <c r="F7504" s="0" t="s">
        <v>1433</v>
      </c>
      <c r="G7504" s="0" t="str">
        <f aca="false">LEFT(B7504,2)</f>
        <v>05</v>
      </c>
      <c r="H7504" s="0" t="str">
        <f aca="false">I7504&amp;"_"&amp;G7504&amp;"_"&amp;F7504</f>
        <v>Loevfroe_05_20190612_DL2018128_FrederiksborgGym_koersel1</v>
      </c>
      <c r="I7504" s="61" t="str">
        <f aca="false">MID(RIGHT(B7504,LEN(B7504)-3),1,FIND("_",RIGHT(B7504,LEN(B7504)-3))-1)</f>
        <v>Loevfroe</v>
      </c>
      <c r="J7504" s="61" t="str">
        <f aca="false">TRIM(SUBSTITUTE(RIGHT(B7504,FIND(I7504,B7504)+1),"_",""))</f>
        <v>eDNA</v>
      </c>
      <c r="K7504" s="0" t="str">
        <f aca="false">IFERROR(VALUE(SUBSTITUTE(E7504,".",",")),E7504)</f>
        <v>No Ct</v>
      </c>
      <c r="L7504" s="61" t="str">
        <f aca="false">IF(J7504="PosK",SUMIFS(K:K,J:J,"PosK",H:H,H7504),"")</f>
        <v/>
      </c>
      <c r="M7504" s="61" t="str">
        <f aca="false">IF(J7504="PosK",SUMIFS(K:K,J:J,"NegK",H:H,H7504),"")</f>
        <v/>
      </c>
      <c r="N7504" s="61" t="str">
        <f aca="false">IF(J7504="PosK",SUMIFS(K:K,J:J,"eDNA",H:H,H7504),"")</f>
        <v/>
      </c>
      <c r="Q7504" s="62"/>
    </row>
    <row r="7505" customFormat="false" ht="14.25" hidden="false" customHeight="false" outlineLevel="0" collapsed="false">
      <c r="A7505" s="0" t="s">
        <v>784</v>
      </c>
      <c r="B7505" s="52" t="s">
        <v>783</v>
      </c>
      <c r="C7505" s="52" t="s">
        <v>751</v>
      </c>
      <c r="D7505" s="53" t="n">
        <v>0.1</v>
      </c>
      <c r="E7505" s="53" t="s">
        <v>748</v>
      </c>
      <c r="F7505" s="0" t="s">
        <v>1433</v>
      </c>
      <c r="G7505" s="0" t="str">
        <f aca="false">LEFT(B7505,2)</f>
        <v>05</v>
      </c>
      <c r="H7505" s="0" t="str">
        <f aca="false">I7505&amp;"_"&amp;G7505&amp;"_"&amp;F7505</f>
        <v>Loevfroe_05_20190612_DL2018128_FrederiksborgGym_koersel1</v>
      </c>
      <c r="I7505" s="61" t="str">
        <f aca="false">MID(RIGHT(B7505,LEN(B7505)-3),1,FIND("_",RIGHT(B7505,LEN(B7505)-3))-1)</f>
        <v>Loevfroe</v>
      </c>
      <c r="J7505" s="61" t="str">
        <f aca="false">TRIM(SUBSTITUTE(RIGHT(B7505,FIND(I7505,B7505)+1),"_",""))</f>
        <v>eDNA</v>
      </c>
      <c r="K7505" s="0" t="str">
        <f aca="false">IFERROR(VALUE(SUBSTITUTE(E7505,".",",")),E7505)</f>
        <v>No Ct</v>
      </c>
      <c r="L7505" s="61" t="str">
        <f aca="false">IF(J7505="PosK",SUMIFS(K:K,J:J,"PosK",H:H,H7505),"")</f>
        <v/>
      </c>
      <c r="M7505" s="61" t="str">
        <f aca="false">IF(J7505="PosK",SUMIFS(K:K,J:J,"NegK",H:H,H7505),"")</f>
        <v/>
      </c>
      <c r="N7505" s="61" t="str">
        <f aca="false">IF(J7505="PosK",SUMIFS(K:K,J:J,"eDNA",H:H,H7505),"")</f>
        <v/>
      </c>
      <c r="P7505" s="62"/>
      <c r="T7505" s="63"/>
      <c r="W7505" s="64"/>
    </row>
    <row r="7506" customFormat="false" ht="14.25" hidden="false" customHeight="false" outlineLevel="0" collapsed="false">
      <c r="A7506" s="0" t="s">
        <v>786</v>
      </c>
      <c r="B7506" s="52" t="s">
        <v>787</v>
      </c>
      <c r="C7506" s="52" t="s">
        <v>743</v>
      </c>
      <c r="D7506" s="53" t="n">
        <v>0.1</v>
      </c>
      <c r="E7506" s="53" t="s">
        <v>748</v>
      </c>
      <c r="F7506" s="0" t="s">
        <v>1433</v>
      </c>
      <c r="G7506" s="0" t="str">
        <f aca="false">LEFT(B7506,2)</f>
        <v>06</v>
      </c>
      <c r="H7506" s="0" t="str">
        <f aca="false">I7506&amp;"_"&amp;G7506&amp;"_"&amp;F7506</f>
        <v>Springfroe_06_20190612_DL2018128_FrederiksborgGym_koersel1</v>
      </c>
      <c r="I7506" s="61" t="str">
        <f aca="false">MID(RIGHT(B7506,LEN(B7506)-3),1,FIND("_",RIGHT(B7506,LEN(B7506)-3))-1)</f>
        <v>Springfroe</v>
      </c>
      <c r="J7506" s="61" t="str">
        <f aca="false">TRIM(SUBSTITUTE(RIGHT(B7506,FIND(I7506,B7506)+1),"_",""))</f>
        <v>PosK</v>
      </c>
      <c r="K7506" s="0" t="str">
        <f aca="false">IFERROR(VALUE(SUBSTITUTE(E7506,".",",")),E7506)</f>
        <v>No Ct</v>
      </c>
      <c r="L7506" s="61" t="n">
        <f aca="false">IF(J7506="PosK",SUMIFS(K:K,J:J,"PosK",H:H,H7506),"")</f>
        <v>0</v>
      </c>
      <c r="M7506" s="61" t="n">
        <f aca="false">IF(J7506="PosK",SUMIFS(K:K,J:J,"NegK",H:H,H7506),"")</f>
        <v>0</v>
      </c>
      <c r="N7506" s="61" t="n">
        <f aca="false">IF(J7506="PosK",SUMIFS(K:K,J:J,"eDNA",H:H,H7506),"")</f>
        <v>0</v>
      </c>
      <c r="P7506" s="62" t="n">
        <f aca="false">IF(K7508="No Ct",0,K7508)</f>
        <v>0</v>
      </c>
      <c r="Q7506" s="62" t="n">
        <f aca="false">IF(K7509="No Ct",0,K7509)</f>
        <v>0</v>
      </c>
      <c r="R7506" s="0" t="str">
        <f aca="false">IF(AND(L7506&gt;0,M7506=0),"Valid","Invalid")</f>
        <v>Invalid</v>
      </c>
      <c r="S7506" s="0" t="str">
        <f aca="false">IF(OR(P7506&gt;1,Q7506&gt;1),"Present","Absent")</f>
        <v>Absent</v>
      </c>
      <c r="T7506" s="63" t="str">
        <f aca="false">IF(OR(AND(P7506&gt;1,P7506&lt;41),AND(Q7506&gt;1,Q7506&lt;41)),"Ct&lt;41","Ct&gt;41")</f>
        <v>Ct&gt;41</v>
      </c>
      <c r="U7506" s="0" t="str">
        <f aca="false">I7506</f>
        <v>Springfroe</v>
      </c>
      <c r="V7506" s="0" t="str">
        <f aca="false">MID(F7506,10,9)</f>
        <v>DL2018128</v>
      </c>
      <c r="W7506" s="64" t="str">
        <f aca="false">V7506&amp;"_"&amp;U7506&amp;"_"&amp;R7506&amp;"_"&amp;S7506&amp;"_"&amp;T7506</f>
        <v>DL2018128_Springfroe_Invalid_Absent_Ct&gt;41</v>
      </c>
    </row>
    <row r="7507" customFormat="false" ht="14.25" hidden="false" customHeight="false" outlineLevel="0" collapsed="false">
      <c r="A7507" s="0" t="s">
        <v>788</v>
      </c>
      <c r="B7507" s="52" t="s">
        <v>789</v>
      </c>
      <c r="C7507" s="52" t="s">
        <v>747</v>
      </c>
      <c r="D7507" s="53" t="n">
        <v>0.1</v>
      </c>
      <c r="E7507" s="53" t="s">
        <v>748</v>
      </c>
      <c r="F7507" s="0" t="s">
        <v>1433</v>
      </c>
      <c r="G7507" s="0" t="str">
        <f aca="false">LEFT(B7507,2)</f>
        <v>06</v>
      </c>
      <c r="H7507" s="0" t="str">
        <f aca="false">I7507&amp;"_"&amp;G7507&amp;"_"&amp;F7507</f>
        <v>Springfroe_06_20190612_DL2018128_FrederiksborgGym_koersel1</v>
      </c>
      <c r="I7507" s="61" t="str">
        <f aca="false">MID(RIGHT(B7507,LEN(B7507)-3),1,FIND("_",RIGHT(B7507,LEN(B7507)-3))-1)</f>
        <v>Springfroe</v>
      </c>
      <c r="J7507" s="61" t="str">
        <f aca="false">TRIM(SUBSTITUTE(RIGHT(B7507,FIND(I7507,B7507)+1),"_",""))</f>
        <v>NegK</v>
      </c>
      <c r="K7507" s="0" t="str">
        <f aca="false">IFERROR(VALUE(SUBSTITUTE(E7507,".",",")),E7507)</f>
        <v>No Ct</v>
      </c>
      <c r="L7507" s="61" t="str">
        <f aca="false">IF(J7507="PosK",SUMIFS(K:K,J:J,"PosK",H:H,H7507),"")</f>
        <v/>
      </c>
      <c r="M7507" s="61" t="str">
        <f aca="false">IF(J7507="PosK",SUMIFS(K:K,J:J,"NegK",H:H,H7507),"")</f>
        <v/>
      </c>
      <c r="N7507" s="61" t="str">
        <f aca="false">IF(J7507="PosK",SUMIFS(K:K,J:J,"eDNA",H:H,H7507),"")</f>
        <v/>
      </c>
    </row>
    <row r="7508" customFormat="false" ht="14.25" hidden="false" customHeight="false" outlineLevel="0" collapsed="false">
      <c r="A7508" s="0" t="s">
        <v>790</v>
      </c>
      <c r="B7508" s="52" t="s">
        <v>791</v>
      </c>
      <c r="C7508" s="52" t="s">
        <v>751</v>
      </c>
      <c r="D7508" s="53" t="n">
        <v>0.1</v>
      </c>
      <c r="E7508" s="53" t="s">
        <v>748</v>
      </c>
      <c r="F7508" s="0" t="s">
        <v>1433</v>
      </c>
      <c r="G7508" s="0" t="str">
        <f aca="false">LEFT(B7508,2)</f>
        <v>06</v>
      </c>
      <c r="H7508" s="0" t="str">
        <f aca="false">I7508&amp;"_"&amp;G7508&amp;"_"&amp;F7508</f>
        <v>Springfroe_06_20190612_DL2018128_FrederiksborgGym_koersel1</v>
      </c>
      <c r="I7508" s="61" t="str">
        <f aca="false">MID(RIGHT(B7508,LEN(B7508)-3),1,FIND("_",RIGHT(B7508,LEN(B7508)-3))-1)</f>
        <v>Springfroe</v>
      </c>
      <c r="J7508" s="61" t="str">
        <f aca="false">TRIM(SUBSTITUTE(RIGHT(B7508,FIND(I7508,B7508)+1),"_",""))</f>
        <v>eDNA</v>
      </c>
      <c r="K7508" s="0" t="str">
        <f aca="false">IFERROR(VALUE(SUBSTITUTE(E7508,".",",")),E7508)</f>
        <v>No Ct</v>
      </c>
      <c r="L7508" s="61" t="str">
        <f aca="false">IF(J7508="PosK",SUMIFS(K:K,J:J,"PosK",H:H,H7508),"")</f>
        <v/>
      </c>
      <c r="M7508" s="61" t="str">
        <f aca="false">IF(J7508="PosK",SUMIFS(K:K,J:J,"NegK",H:H,H7508),"")</f>
        <v/>
      </c>
      <c r="N7508" s="61" t="str">
        <f aca="false">IF(J7508="PosK",SUMIFS(K:K,J:J,"eDNA",H:H,H7508),"")</f>
        <v/>
      </c>
      <c r="Q7508" s="62"/>
    </row>
    <row r="7509" customFormat="false" ht="14.25" hidden="false" customHeight="false" outlineLevel="0" collapsed="false">
      <c r="A7509" s="0" t="s">
        <v>792</v>
      </c>
      <c r="B7509" s="52" t="s">
        <v>791</v>
      </c>
      <c r="C7509" s="52" t="s">
        <v>751</v>
      </c>
      <c r="D7509" s="53" t="n">
        <v>0.1</v>
      </c>
      <c r="E7509" s="53" t="s">
        <v>748</v>
      </c>
      <c r="F7509" s="0" t="s">
        <v>1433</v>
      </c>
      <c r="G7509" s="0" t="str">
        <f aca="false">LEFT(B7509,2)</f>
        <v>06</v>
      </c>
      <c r="H7509" s="0" t="str">
        <f aca="false">I7509&amp;"_"&amp;G7509&amp;"_"&amp;F7509</f>
        <v>Springfroe_06_20190612_DL2018128_FrederiksborgGym_koersel1</v>
      </c>
      <c r="I7509" s="61" t="str">
        <f aca="false">MID(RIGHT(B7509,LEN(B7509)-3),1,FIND("_",RIGHT(B7509,LEN(B7509)-3))-1)</f>
        <v>Springfroe</v>
      </c>
      <c r="J7509" s="61" t="str">
        <f aca="false">TRIM(SUBSTITUTE(RIGHT(B7509,FIND(I7509,B7509)+1),"_",""))</f>
        <v>eDNA</v>
      </c>
      <c r="K7509" s="0" t="str">
        <f aca="false">IFERROR(VALUE(SUBSTITUTE(E7509,".",",")),E7509)</f>
        <v>No Ct</v>
      </c>
      <c r="L7509" s="61" t="str">
        <f aca="false">IF(J7509="PosK",SUMIFS(K:K,J:J,"PosK",H:H,H7509),"")</f>
        <v/>
      </c>
      <c r="M7509" s="61" t="str">
        <f aca="false">IF(J7509="PosK",SUMIFS(K:K,J:J,"NegK",H:H,H7509),"")</f>
        <v/>
      </c>
      <c r="N7509" s="61" t="str">
        <f aca="false">IF(J7509="PosK",SUMIFS(K:K,J:J,"eDNA",H:H,H7509),"")</f>
        <v/>
      </c>
      <c r="P7509" s="62"/>
      <c r="T7509" s="63"/>
      <c r="W7509" s="64"/>
    </row>
    <row r="7510" customFormat="false" ht="14.25" hidden="false" customHeight="false" outlineLevel="0" collapsed="false">
      <c r="A7510" s="0" t="s">
        <v>794</v>
      </c>
      <c r="B7510" s="52" t="s">
        <v>960</v>
      </c>
      <c r="C7510" s="52" t="s">
        <v>743</v>
      </c>
      <c r="D7510" s="53" t="n">
        <v>0.1</v>
      </c>
      <c r="E7510" s="53" t="n">
        <v>29.5</v>
      </c>
      <c r="F7510" s="0" t="s">
        <v>1433</v>
      </c>
      <c r="G7510" s="0" t="str">
        <f aca="false">LEFT(B7510,2)</f>
        <v>07</v>
      </c>
      <c r="H7510" s="0" t="str">
        <f aca="false">I7510&amp;"_"&amp;G7510&amp;"_"&amp;F7510</f>
        <v>Springfroe_07_20190612_DL2018128_FrederiksborgGym_koersel1</v>
      </c>
      <c r="I7510" s="61" t="str">
        <f aca="false">MID(RIGHT(B7510,LEN(B7510)-3),1,FIND("_",RIGHT(B7510,LEN(B7510)-3))-1)</f>
        <v>Springfroe</v>
      </c>
      <c r="J7510" s="61" t="str">
        <f aca="false">TRIM(SUBSTITUTE(RIGHT(B7510,FIND(I7510,B7510)+1),"_",""))</f>
        <v>PosK</v>
      </c>
      <c r="K7510" s="0" t="n">
        <f aca="false">IFERROR(VALUE(SUBSTITUTE(E7510,".",",")),E7510)</f>
        <v>29.5</v>
      </c>
      <c r="L7510" s="61" t="n">
        <f aca="false">IF(J7510="PosK",SUMIFS(K:K,J:J,"PosK",H:H,H7510),"")</f>
        <v>29.5</v>
      </c>
      <c r="M7510" s="61" t="n">
        <f aca="false">IF(J7510="PosK",SUMIFS(K:K,J:J,"NegK",H:H,H7510),"")</f>
        <v>0</v>
      </c>
      <c r="N7510" s="61" t="n">
        <f aca="false">IF(J7510="PosK",SUMIFS(K:K,J:J,"eDNA",H:H,H7510),"")</f>
        <v>0</v>
      </c>
      <c r="P7510" s="62" t="n">
        <f aca="false">IF(K7512="No Ct",0,K7512)</f>
        <v>0</v>
      </c>
      <c r="Q7510" s="62" t="n">
        <f aca="false">IF(K7513="No Ct",0,K7513)</f>
        <v>0</v>
      </c>
      <c r="R7510" s="0" t="str">
        <f aca="false">IF(AND(L7510&gt;0,M7510=0),"Valid","Invalid")</f>
        <v>Valid</v>
      </c>
      <c r="S7510" s="0" t="str">
        <f aca="false">IF(OR(P7510&gt;1,Q7510&gt;1),"Present","Absent")</f>
        <v>Absent</v>
      </c>
      <c r="T7510" s="63" t="str">
        <f aca="false">IF(OR(AND(P7510&gt;1,P7510&lt;41),AND(Q7510&gt;1,Q7510&lt;41)),"Ct&lt;41","Ct&gt;41")</f>
        <v>Ct&gt;41</v>
      </c>
      <c r="U7510" s="0" t="str">
        <f aca="false">I7510</f>
        <v>Springfroe</v>
      </c>
      <c r="V7510" s="0" t="str">
        <f aca="false">MID(F7510,10,9)</f>
        <v>DL2018128</v>
      </c>
      <c r="W7510" s="64" t="str">
        <f aca="false">V7510&amp;"_"&amp;U7510&amp;"_"&amp;R7510&amp;"_"&amp;S7510&amp;"_"&amp;T7510</f>
        <v>DL2018128_Springfroe_Valid_Absent_Ct&gt;41</v>
      </c>
    </row>
    <row r="7511" customFormat="false" ht="14.25" hidden="false" customHeight="false" outlineLevel="0" collapsed="false">
      <c r="A7511" s="0" t="s">
        <v>796</v>
      </c>
      <c r="B7511" s="52" t="s">
        <v>961</v>
      </c>
      <c r="C7511" s="52" t="s">
        <v>747</v>
      </c>
      <c r="D7511" s="53" t="n">
        <v>0.1</v>
      </c>
      <c r="E7511" s="53" t="s">
        <v>748</v>
      </c>
      <c r="F7511" s="0" t="s">
        <v>1433</v>
      </c>
      <c r="G7511" s="0" t="str">
        <f aca="false">LEFT(B7511,2)</f>
        <v>07</v>
      </c>
      <c r="H7511" s="0" t="str">
        <f aca="false">I7511&amp;"_"&amp;G7511&amp;"_"&amp;F7511</f>
        <v>Springfroe_07_20190612_DL2018128_FrederiksborgGym_koersel1</v>
      </c>
      <c r="I7511" s="61" t="str">
        <f aca="false">MID(RIGHT(B7511,LEN(B7511)-3),1,FIND("_",RIGHT(B7511,LEN(B7511)-3))-1)</f>
        <v>Springfroe</v>
      </c>
      <c r="J7511" s="61" t="str">
        <f aca="false">TRIM(SUBSTITUTE(RIGHT(B7511,FIND(I7511,B7511)+1),"_",""))</f>
        <v>NegK</v>
      </c>
      <c r="K7511" s="0" t="str">
        <f aca="false">IFERROR(VALUE(SUBSTITUTE(E7511,".",",")),E7511)</f>
        <v>No Ct</v>
      </c>
      <c r="L7511" s="61" t="str">
        <f aca="false">IF(J7511="PosK",SUMIFS(K:K,J:J,"PosK",H:H,H7511),"")</f>
        <v/>
      </c>
      <c r="M7511" s="61" t="str">
        <f aca="false">IF(J7511="PosK",SUMIFS(K:K,J:J,"NegK",H:H,H7511),"")</f>
        <v/>
      </c>
      <c r="N7511" s="61" t="str">
        <f aca="false">IF(J7511="PosK",SUMIFS(K:K,J:J,"eDNA",H:H,H7511),"")</f>
        <v/>
      </c>
    </row>
    <row r="7512" customFormat="false" ht="14.25" hidden="false" customHeight="false" outlineLevel="0" collapsed="false">
      <c r="A7512" s="0" t="s">
        <v>798</v>
      </c>
      <c r="B7512" s="52" t="s">
        <v>962</v>
      </c>
      <c r="C7512" s="52" t="s">
        <v>751</v>
      </c>
      <c r="D7512" s="53" t="n">
        <v>0.1</v>
      </c>
      <c r="E7512" s="53" t="s">
        <v>748</v>
      </c>
      <c r="F7512" s="0" t="s">
        <v>1433</v>
      </c>
      <c r="G7512" s="0" t="str">
        <f aca="false">LEFT(B7512,2)</f>
        <v>07</v>
      </c>
      <c r="H7512" s="0" t="str">
        <f aca="false">I7512&amp;"_"&amp;G7512&amp;"_"&amp;F7512</f>
        <v>Springfroe_07_20190612_DL2018128_FrederiksborgGym_koersel1</v>
      </c>
      <c r="I7512" s="61" t="str">
        <f aca="false">MID(RIGHT(B7512,LEN(B7512)-3),1,FIND("_",RIGHT(B7512,LEN(B7512)-3))-1)</f>
        <v>Springfroe</v>
      </c>
      <c r="J7512" s="61" t="str">
        <f aca="false">TRIM(SUBSTITUTE(RIGHT(B7512,FIND(I7512,B7512)+1),"_",""))</f>
        <v>eDNA</v>
      </c>
      <c r="K7512" s="0" t="str">
        <f aca="false">IFERROR(VALUE(SUBSTITUTE(E7512,".",",")),E7512)</f>
        <v>No Ct</v>
      </c>
      <c r="L7512" s="61" t="str">
        <f aca="false">IF(J7512="PosK",SUMIFS(K:K,J:J,"PosK",H:H,H7512),"")</f>
        <v/>
      </c>
      <c r="M7512" s="61" t="str">
        <f aca="false">IF(J7512="PosK",SUMIFS(K:K,J:J,"NegK",H:H,H7512),"")</f>
        <v/>
      </c>
      <c r="N7512" s="61" t="str">
        <f aca="false">IF(J7512="PosK",SUMIFS(K:K,J:J,"eDNA",H:H,H7512),"")</f>
        <v/>
      </c>
      <c r="Q7512" s="62"/>
    </row>
    <row r="7513" customFormat="false" ht="14.25" hidden="false" customHeight="false" outlineLevel="0" collapsed="false">
      <c r="A7513" s="0" t="s">
        <v>800</v>
      </c>
      <c r="B7513" s="52" t="s">
        <v>962</v>
      </c>
      <c r="C7513" s="52" t="s">
        <v>751</v>
      </c>
      <c r="D7513" s="53" t="n">
        <v>0.1</v>
      </c>
      <c r="E7513" s="53" t="s">
        <v>748</v>
      </c>
      <c r="F7513" s="0" t="s">
        <v>1433</v>
      </c>
      <c r="G7513" s="0" t="str">
        <f aca="false">LEFT(B7513,2)</f>
        <v>07</v>
      </c>
      <c r="H7513" s="0" t="str">
        <f aca="false">I7513&amp;"_"&amp;G7513&amp;"_"&amp;F7513</f>
        <v>Springfroe_07_20190612_DL2018128_FrederiksborgGym_koersel1</v>
      </c>
      <c r="I7513" s="61" t="str">
        <f aca="false">MID(RIGHT(B7513,LEN(B7513)-3),1,FIND("_",RIGHT(B7513,LEN(B7513)-3))-1)</f>
        <v>Springfroe</v>
      </c>
      <c r="J7513" s="61" t="str">
        <f aca="false">TRIM(SUBSTITUTE(RIGHT(B7513,FIND(I7513,B7513)+1),"_",""))</f>
        <v>eDNA</v>
      </c>
      <c r="K7513" s="0" t="str">
        <f aca="false">IFERROR(VALUE(SUBSTITUTE(E7513,".",",")),E7513)</f>
        <v>No Ct</v>
      </c>
      <c r="L7513" s="61" t="str">
        <f aca="false">IF(J7513="PosK",SUMIFS(K:K,J:J,"PosK",H:H,H7513),"")</f>
        <v/>
      </c>
      <c r="M7513" s="61" t="str">
        <f aca="false">IF(J7513="PosK",SUMIFS(K:K,J:J,"NegK",H:H,H7513),"")</f>
        <v/>
      </c>
      <c r="N7513" s="61" t="str">
        <f aca="false">IF(J7513="PosK",SUMIFS(K:K,J:J,"eDNA",H:H,H7513),"")</f>
        <v/>
      </c>
      <c r="P7513" s="62"/>
      <c r="T7513" s="63"/>
      <c r="W7513" s="64"/>
    </row>
    <row r="7514" customFormat="false" ht="14.25" hidden="false" customHeight="false" outlineLevel="0" collapsed="false">
      <c r="A7514" s="0" t="s">
        <v>826</v>
      </c>
      <c r="B7514" s="52" t="s">
        <v>976</v>
      </c>
      <c r="C7514" s="52" t="s">
        <v>743</v>
      </c>
      <c r="D7514" s="53" t="n">
        <v>0.1</v>
      </c>
      <c r="E7514" s="53" t="n">
        <v>37.08</v>
      </c>
      <c r="F7514" s="0" t="s">
        <v>1433</v>
      </c>
      <c r="G7514" s="0" t="str">
        <f aca="false">LEFT(B7514,2)</f>
        <v>11</v>
      </c>
      <c r="H7514" s="0" t="str">
        <f aca="false">I7514&amp;"_"&amp;G7514&amp;"_"&amp;F7514</f>
        <v>Bjergsalamander_11_20190612_DL2018128_FrederiksborgGym_koersel1</v>
      </c>
      <c r="I7514" s="61" t="str">
        <f aca="false">MID(RIGHT(B7514,LEN(B7514)-3),1,FIND("_",RIGHT(B7514,LEN(B7514)-3))-1)</f>
        <v>Bjergsalamander</v>
      </c>
      <c r="J7514" s="61" t="str">
        <f aca="false">TRIM(SUBSTITUTE(RIGHT(B7514,FIND(I7514,B7514)+1),"_",""))</f>
        <v>PosK</v>
      </c>
      <c r="K7514" s="0" t="n">
        <f aca="false">IFERROR(VALUE(SUBSTITUTE(E7514,".",",")),E7514)</f>
        <v>37.08</v>
      </c>
      <c r="L7514" s="61" t="n">
        <f aca="false">IF(J7514="PosK",SUMIFS(K:K,J:J,"PosK",H:H,H7514),"")</f>
        <v>37.08</v>
      </c>
      <c r="M7514" s="61" t="n">
        <f aca="false">IF(J7514="PosK",SUMIFS(K:K,J:J,"NegK",H:H,H7514),"")</f>
        <v>0</v>
      </c>
      <c r="N7514" s="61" t="n">
        <f aca="false">IF(J7514="PosK",SUMIFS(K:K,J:J,"eDNA",H:H,H7514),"")</f>
        <v>0</v>
      </c>
      <c r="P7514" s="62" t="n">
        <f aca="false">IF(K7516="No Ct",0,K7516)</f>
        <v>0</v>
      </c>
      <c r="Q7514" s="62" t="n">
        <f aca="false">IF(K7517="No Ct",0,K7517)</f>
        <v>0</v>
      </c>
      <c r="R7514" s="0" t="str">
        <f aca="false">IF(AND(L7514&gt;0,M7514=0),"Valid","Invalid")</f>
        <v>Valid</v>
      </c>
      <c r="S7514" s="0" t="str">
        <f aca="false">IF(OR(P7514&gt;1,Q7514&gt;1),"Present","Absent")</f>
        <v>Absent</v>
      </c>
      <c r="T7514" s="63" t="str">
        <f aca="false">IF(OR(AND(P7514&gt;1,P7514&lt;41),AND(Q7514&gt;1,Q7514&lt;41)),"Ct&lt;41","Ct&gt;41")</f>
        <v>Ct&gt;41</v>
      </c>
      <c r="U7514" s="0" t="str">
        <f aca="false">I7514</f>
        <v>Bjergsalamander</v>
      </c>
      <c r="V7514" s="0" t="str">
        <f aca="false">MID(F7514,10,9)</f>
        <v>DL2018128</v>
      </c>
      <c r="W7514" s="64" t="str">
        <f aca="false">V7514&amp;"_"&amp;U7514&amp;"_"&amp;R7514&amp;"_"&amp;S7514&amp;"_"&amp;T7514</f>
        <v>DL2018128_Bjergsalamander_Valid_Absent_Ct&gt;41</v>
      </c>
    </row>
    <row r="7515" customFormat="false" ht="14.25" hidden="false" customHeight="false" outlineLevel="0" collapsed="false">
      <c r="A7515" s="0" t="s">
        <v>828</v>
      </c>
      <c r="B7515" s="52" t="s">
        <v>977</v>
      </c>
      <c r="C7515" s="52" t="s">
        <v>747</v>
      </c>
      <c r="D7515" s="53" t="n">
        <v>0.1</v>
      </c>
      <c r="E7515" s="53" t="s">
        <v>748</v>
      </c>
      <c r="F7515" s="0" t="s">
        <v>1433</v>
      </c>
      <c r="G7515" s="0" t="str">
        <f aca="false">LEFT(B7515,2)</f>
        <v>11</v>
      </c>
      <c r="H7515" s="0" t="str">
        <f aca="false">I7515&amp;"_"&amp;G7515&amp;"_"&amp;F7515</f>
        <v>Bjergsalamander_11_20190612_DL2018128_FrederiksborgGym_koersel1</v>
      </c>
      <c r="I7515" s="61" t="str">
        <f aca="false">MID(RIGHT(B7515,LEN(B7515)-3),1,FIND("_",RIGHT(B7515,LEN(B7515)-3))-1)</f>
        <v>Bjergsalamander</v>
      </c>
      <c r="J7515" s="61" t="str">
        <f aca="false">TRIM(SUBSTITUTE(RIGHT(B7515,FIND(I7515,B7515)+1),"_",""))</f>
        <v>NegK</v>
      </c>
      <c r="K7515" s="0" t="str">
        <f aca="false">IFERROR(VALUE(SUBSTITUTE(E7515,".",",")),E7515)</f>
        <v>No Ct</v>
      </c>
      <c r="L7515" s="61" t="str">
        <f aca="false">IF(J7515="PosK",SUMIFS(K:K,J:J,"PosK",H:H,H7515),"")</f>
        <v/>
      </c>
      <c r="M7515" s="61" t="str">
        <f aca="false">IF(J7515="PosK",SUMIFS(K:K,J:J,"NegK",H:H,H7515),"")</f>
        <v/>
      </c>
      <c r="N7515" s="61" t="str">
        <f aca="false">IF(J7515="PosK",SUMIFS(K:K,J:J,"eDNA",H:H,H7515),"")</f>
        <v/>
      </c>
    </row>
    <row r="7516" customFormat="false" ht="14.25" hidden="false" customHeight="false" outlineLevel="0" collapsed="false">
      <c r="A7516" s="0" t="s">
        <v>830</v>
      </c>
      <c r="B7516" s="52" t="s">
        <v>978</v>
      </c>
      <c r="C7516" s="52" t="s">
        <v>751</v>
      </c>
      <c r="D7516" s="53" t="n">
        <v>0.1</v>
      </c>
      <c r="E7516" s="53" t="s">
        <v>748</v>
      </c>
      <c r="F7516" s="0" t="s">
        <v>1433</v>
      </c>
      <c r="G7516" s="0" t="str">
        <f aca="false">LEFT(B7516,2)</f>
        <v>11</v>
      </c>
      <c r="H7516" s="0" t="str">
        <f aca="false">I7516&amp;"_"&amp;G7516&amp;"_"&amp;F7516</f>
        <v>Bjergsalamander_11_20190612_DL2018128_FrederiksborgGym_koersel1</v>
      </c>
      <c r="I7516" s="61" t="str">
        <f aca="false">MID(RIGHT(B7516,LEN(B7516)-3),1,FIND("_",RIGHT(B7516,LEN(B7516)-3))-1)</f>
        <v>Bjergsalamander</v>
      </c>
      <c r="J7516" s="61" t="str">
        <f aca="false">TRIM(SUBSTITUTE(RIGHT(B7516,FIND(I7516,B7516)+1),"_",""))</f>
        <v>eDNA</v>
      </c>
      <c r="K7516" s="0" t="str">
        <f aca="false">IFERROR(VALUE(SUBSTITUTE(E7516,".",",")),E7516)</f>
        <v>No Ct</v>
      </c>
      <c r="L7516" s="61" t="str">
        <f aca="false">IF(J7516="PosK",SUMIFS(K:K,J:J,"PosK",H:H,H7516),"")</f>
        <v/>
      </c>
      <c r="M7516" s="61" t="str">
        <f aca="false">IF(J7516="PosK",SUMIFS(K:K,J:J,"NegK",H:H,H7516),"")</f>
        <v/>
      </c>
      <c r="N7516" s="61" t="str">
        <f aca="false">IF(J7516="PosK",SUMIFS(K:K,J:J,"eDNA",H:H,H7516),"")</f>
        <v/>
      </c>
      <c r="Q7516" s="62"/>
    </row>
    <row r="7517" customFormat="false" ht="14.25" hidden="false" customHeight="false" outlineLevel="0" collapsed="false">
      <c r="A7517" s="0" t="s">
        <v>832</v>
      </c>
      <c r="B7517" s="52" t="s">
        <v>978</v>
      </c>
      <c r="C7517" s="52" t="s">
        <v>751</v>
      </c>
      <c r="D7517" s="53" t="n">
        <v>0.1</v>
      </c>
      <c r="E7517" s="53" t="s">
        <v>748</v>
      </c>
      <c r="F7517" s="0" t="s">
        <v>1433</v>
      </c>
      <c r="G7517" s="0" t="str">
        <f aca="false">LEFT(B7517,2)</f>
        <v>11</v>
      </c>
      <c r="H7517" s="0" t="str">
        <f aca="false">I7517&amp;"_"&amp;G7517&amp;"_"&amp;F7517</f>
        <v>Bjergsalamander_11_20190612_DL2018128_FrederiksborgGym_koersel1</v>
      </c>
      <c r="I7517" s="61" t="str">
        <f aca="false">MID(RIGHT(B7517,LEN(B7517)-3),1,FIND("_",RIGHT(B7517,LEN(B7517)-3))-1)</f>
        <v>Bjergsalamander</v>
      </c>
      <c r="J7517" s="61" t="str">
        <f aca="false">TRIM(SUBSTITUTE(RIGHT(B7517,FIND(I7517,B7517)+1),"_",""))</f>
        <v>eDNA</v>
      </c>
      <c r="K7517" s="0" t="str">
        <f aca="false">IFERROR(VALUE(SUBSTITUTE(E7517,".",",")),E7517)</f>
        <v>No Ct</v>
      </c>
      <c r="L7517" s="61" t="str">
        <f aca="false">IF(J7517="PosK",SUMIFS(K:K,J:J,"PosK",H:H,H7517),"")</f>
        <v/>
      </c>
      <c r="M7517" s="61" t="str">
        <f aca="false">IF(J7517="PosK",SUMIFS(K:K,J:J,"NegK",H:H,H7517),"")</f>
        <v/>
      </c>
      <c r="N7517" s="61" t="str">
        <f aca="false">IF(J7517="PosK",SUMIFS(K:K,J:J,"eDNA",H:H,H7517),"")</f>
        <v/>
      </c>
      <c r="P7517" s="62"/>
      <c r="T7517" s="63"/>
      <c r="W7517" s="64"/>
    </row>
    <row r="7518" customFormat="false" ht="14.25" hidden="false" customHeight="false" outlineLevel="0" collapsed="false">
      <c r="A7518" s="0" t="s">
        <v>834</v>
      </c>
      <c r="B7518" s="52" t="s">
        <v>980</v>
      </c>
      <c r="C7518" s="52" t="s">
        <v>743</v>
      </c>
      <c r="D7518" s="53" t="n">
        <v>0.1</v>
      </c>
      <c r="E7518" s="53" t="n">
        <v>25.5</v>
      </c>
      <c r="F7518" s="0" t="s">
        <v>1433</v>
      </c>
      <c r="G7518" s="0" t="str">
        <f aca="false">LEFT(B7518,2)</f>
        <v>12</v>
      </c>
      <c r="H7518" s="0" t="str">
        <f aca="false">I7518&amp;"_"&amp;G7518&amp;"_"&amp;F7518</f>
        <v>Latterfroe_12_20190612_DL2018128_FrederiksborgGym_koersel1</v>
      </c>
      <c r="I7518" s="61" t="str">
        <f aca="false">MID(RIGHT(B7518,LEN(B7518)-3),1,FIND("_",RIGHT(B7518,LEN(B7518)-3))-1)</f>
        <v>Latterfroe</v>
      </c>
      <c r="J7518" s="61" t="str">
        <f aca="false">TRIM(SUBSTITUTE(RIGHT(B7518,FIND(I7518,B7518)+1),"_",""))</f>
        <v>PosK</v>
      </c>
      <c r="K7518" s="0" t="n">
        <f aca="false">IFERROR(VALUE(SUBSTITUTE(E7518,".",",")),E7518)</f>
        <v>25.5</v>
      </c>
      <c r="L7518" s="61" t="n">
        <f aca="false">IF(J7518="PosK",SUMIFS(K:K,J:J,"PosK",H:H,H7518),"")</f>
        <v>25.5</v>
      </c>
      <c r="M7518" s="61" t="n">
        <f aca="false">IF(J7518="PosK",SUMIFS(K:K,J:J,"NegK",H:H,H7518),"")</f>
        <v>0</v>
      </c>
      <c r="N7518" s="61" t="n">
        <f aca="false">IF(J7518="PosK",SUMIFS(K:K,J:J,"eDNA",H:H,H7518),"")</f>
        <v>0</v>
      </c>
      <c r="P7518" s="62" t="n">
        <f aca="false">IF(K7520="No Ct",0,K7520)</f>
        <v>0</v>
      </c>
      <c r="Q7518" s="62" t="n">
        <f aca="false">IF(K7521="No Ct",0,K7521)</f>
        <v>0</v>
      </c>
      <c r="R7518" s="0" t="str">
        <f aca="false">IF(AND(L7518&gt;0,M7518=0),"Valid","Invalid")</f>
        <v>Valid</v>
      </c>
      <c r="S7518" s="0" t="str">
        <f aca="false">IF(OR(P7518&gt;1,Q7518&gt;1),"Present","Absent")</f>
        <v>Absent</v>
      </c>
      <c r="T7518" s="63" t="str">
        <f aca="false">IF(OR(AND(P7518&gt;1,P7518&lt;41),AND(Q7518&gt;1,Q7518&lt;41)),"Ct&lt;41","Ct&gt;41")</f>
        <v>Ct&gt;41</v>
      </c>
      <c r="U7518" s="0" t="str">
        <f aca="false">I7518</f>
        <v>Latterfroe</v>
      </c>
      <c r="V7518" s="0" t="str">
        <f aca="false">MID(F7518,10,9)</f>
        <v>DL2018128</v>
      </c>
      <c r="W7518" s="64" t="str">
        <f aca="false">V7518&amp;"_"&amp;U7518&amp;"_"&amp;R7518&amp;"_"&amp;S7518&amp;"_"&amp;T7518</f>
        <v>DL2018128_Latterfroe_Valid_Absent_Ct&gt;41</v>
      </c>
    </row>
    <row r="7519" customFormat="false" ht="14.25" hidden="false" customHeight="false" outlineLevel="0" collapsed="false">
      <c r="A7519" s="0" t="s">
        <v>836</v>
      </c>
      <c r="B7519" s="52" t="s">
        <v>981</v>
      </c>
      <c r="C7519" s="52" t="s">
        <v>747</v>
      </c>
      <c r="D7519" s="53" t="n">
        <v>0.1</v>
      </c>
      <c r="E7519" s="53" t="s">
        <v>748</v>
      </c>
      <c r="F7519" s="0" t="s">
        <v>1433</v>
      </c>
      <c r="G7519" s="0" t="str">
        <f aca="false">LEFT(B7519,2)</f>
        <v>12</v>
      </c>
      <c r="H7519" s="0" t="str">
        <f aca="false">I7519&amp;"_"&amp;G7519&amp;"_"&amp;F7519</f>
        <v>Latterfroe_12_20190612_DL2018128_FrederiksborgGym_koersel1</v>
      </c>
      <c r="I7519" s="61" t="str">
        <f aca="false">MID(RIGHT(B7519,LEN(B7519)-3),1,FIND("_",RIGHT(B7519,LEN(B7519)-3))-1)</f>
        <v>Latterfroe</v>
      </c>
      <c r="J7519" s="61" t="str">
        <f aca="false">TRIM(SUBSTITUTE(RIGHT(B7519,FIND(I7519,B7519)+1),"_",""))</f>
        <v>NegK</v>
      </c>
      <c r="K7519" s="0" t="str">
        <f aca="false">IFERROR(VALUE(SUBSTITUTE(E7519,".",",")),E7519)</f>
        <v>No Ct</v>
      </c>
      <c r="L7519" s="61" t="str">
        <f aca="false">IF(J7519="PosK",SUMIFS(K:K,J:J,"PosK",H:H,H7519),"")</f>
        <v/>
      </c>
      <c r="M7519" s="61" t="str">
        <f aca="false">IF(J7519="PosK",SUMIFS(K:K,J:J,"NegK",H:H,H7519),"")</f>
        <v/>
      </c>
      <c r="N7519" s="61" t="str">
        <f aca="false">IF(J7519="PosK",SUMIFS(K:K,J:J,"eDNA",H:H,H7519),"")</f>
        <v/>
      </c>
    </row>
    <row r="7520" customFormat="false" ht="14.25" hidden="false" customHeight="false" outlineLevel="0" collapsed="false">
      <c r="A7520" s="0" t="s">
        <v>838</v>
      </c>
      <c r="B7520" s="52" t="s">
        <v>982</v>
      </c>
      <c r="C7520" s="52" t="s">
        <v>751</v>
      </c>
      <c r="D7520" s="53" t="n">
        <v>0.1</v>
      </c>
      <c r="E7520" s="53" t="s">
        <v>748</v>
      </c>
      <c r="F7520" s="0" t="s">
        <v>1433</v>
      </c>
      <c r="G7520" s="0" t="str">
        <f aca="false">LEFT(B7520,2)</f>
        <v>12</v>
      </c>
      <c r="H7520" s="0" t="str">
        <f aca="false">I7520&amp;"_"&amp;G7520&amp;"_"&amp;F7520</f>
        <v>Latterfroe_12_20190612_DL2018128_FrederiksborgGym_koersel1</v>
      </c>
      <c r="I7520" s="61" t="str">
        <f aca="false">MID(RIGHT(B7520,LEN(B7520)-3),1,FIND("_",RIGHT(B7520,LEN(B7520)-3))-1)</f>
        <v>Latterfroe</v>
      </c>
      <c r="J7520" s="61" t="str">
        <f aca="false">TRIM(SUBSTITUTE(RIGHT(B7520,FIND(I7520,B7520)+1),"_",""))</f>
        <v>eDNA</v>
      </c>
      <c r="K7520" s="0" t="str">
        <f aca="false">IFERROR(VALUE(SUBSTITUTE(E7520,".",",")),E7520)</f>
        <v>No Ct</v>
      </c>
      <c r="L7520" s="61" t="str">
        <f aca="false">IF(J7520="PosK",SUMIFS(K:K,J:J,"PosK",H:H,H7520),"")</f>
        <v/>
      </c>
      <c r="M7520" s="61" t="str">
        <f aca="false">IF(J7520="PosK",SUMIFS(K:K,J:J,"NegK",H:H,H7520),"")</f>
        <v/>
      </c>
      <c r="N7520" s="61" t="str">
        <f aca="false">IF(J7520="PosK",SUMIFS(K:K,J:J,"eDNA",H:H,H7520),"")</f>
        <v/>
      </c>
      <c r="Q7520" s="62"/>
    </row>
    <row r="7521" customFormat="false" ht="14.25" hidden="false" customHeight="false" outlineLevel="0" collapsed="false">
      <c r="A7521" s="0" t="s">
        <v>840</v>
      </c>
      <c r="B7521" s="52" t="s">
        <v>982</v>
      </c>
      <c r="C7521" s="52" t="s">
        <v>751</v>
      </c>
      <c r="D7521" s="53" t="n">
        <v>0.1</v>
      </c>
      <c r="E7521" s="53" t="s">
        <v>748</v>
      </c>
      <c r="F7521" s="0" t="s">
        <v>1433</v>
      </c>
      <c r="G7521" s="0" t="str">
        <f aca="false">LEFT(B7521,2)</f>
        <v>12</v>
      </c>
      <c r="H7521" s="0" t="str">
        <f aca="false">I7521&amp;"_"&amp;G7521&amp;"_"&amp;F7521</f>
        <v>Latterfroe_12_20190612_DL2018128_FrederiksborgGym_koersel1</v>
      </c>
      <c r="I7521" s="61" t="str">
        <f aca="false">MID(RIGHT(B7521,LEN(B7521)-3),1,FIND("_",RIGHT(B7521,LEN(B7521)-3))-1)</f>
        <v>Latterfroe</v>
      </c>
      <c r="J7521" s="61" t="str">
        <f aca="false">TRIM(SUBSTITUTE(RIGHT(B7521,FIND(I7521,B7521)+1),"_",""))</f>
        <v>eDNA</v>
      </c>
      <c r="K7521" s="0" t="str">
        <f aca="false">IFERROR(VALUE(SUBSTITUTE(E7521,".",",")),E7521)</f>
        <v>No Ct</v>
      </c>
      <c r="L7521" s="61" t="str">
        <f aca="false">IF(J7521="PosK",SUMIFS(K:K,J:J,"PosK",H:H,H7521),"")</f>
        <v/>
      </c>
      <c r="M7521" s="61" t="str">
        <f aca="false">IF(J7521="PosK",SUMIFS(K:K,J:J,"NegK",H:H,H7521),"")</f>
        <v/>
      </c>
      <c r="N7521" s="61" t="str">
        <f aca="false">IF(J7521="PosK",SUMIFS(K:K,J:J,"eDNA",H:H,H7521),"")</f>
        <v/>
      </c>
      <c r="P7521" s="62"/>
      <c r="T7521" s="63"/>
      <c r="W7521" s="64"/>
    </row>
    <row r="7522" customFormat="false" ht="14.25" hidden="false" customHeight="false" outlineLevel="0" collapsed="false">
      <c r="A7522" s="0" t="s">
        <v>863</v>
      </c>
      <c r="B7522" s="52" t="s">
        <v>1212</v>
      </c>
      <c r="C7522" s="52" t="s">
        <v>743</v>
      </c>
      <c r="D7522" s="53" t="n">
        <v>0.1</v>
      </c>
      <c r="E7522" s="53" t="n">
        <v>33.77</v>
      </c>
      <c r="F7522" s="0" t="s">
        <v>1433</v>
      </c>
      <c r="G7522" s="0" t="str">
        <f aca="false">LEFT(B7522,2)</f>
        <v>16</v>
      </c>
      <c r="H7522" s="0" t="str">
        <f aca="false">I7522&amp;"_"&amp;G7522&amp;"_"&amp;F7522</f>
        <v>ButsnudetFroe_16_20190612_DL2018128_FrederiksborgGym_koersel1</v>
      </c>
      <c r="I7522" s="61" t="str">
        <f aca="false">MID(RIGHT(B7522,LEN(B7522)-3),1,FIND("_",RIGHT(B7522,LEN(B7522)-3))-1)</f>
        <v>ButsnudetFroe</v>
      </c>
      <c r="J7522" s="61" t="str">
        <f aca="false">TRIM(SUBSTITUTE(RIGHT(B7522,FIND(I7522,B7522)+1),"_",""))</f>
        <v>PosK</v>
      </c>
      <c r="K7522" s="0" t="n">
        <f aca="false">IFERROR(VALUE(SUBSTITUTE(E7522,".",",")),E7522)</f>
        <v>33.77</v>
      </c>
      <c r="L7522" s="61" t="n">
        <f aca="false">IF(J7522="PosK",SUMIFS(K:K,J:J,"PosK",H:H,H7522),"")</f>
        <v>33.77</v>
      </c>
      <c r="M7522" s="61" t="n">
        <f aca="false">IF(J7522="PosK",SUMIFS(K:K,J:J,"NegK",H:H,H7522),"")</f>
        <v>0</v>
      </c>
      <c r="N7522" s="61" t="n">
        <f aca="false">IF(J7522="PosK",SUMIFS(K:K,J:J,"eDNA",H:H,H7522),"")</f>
        <v>0</v>
      </c>
      <c r="P7522" s="62" t="n">
        <f aca="false">IF(K7524="No Ct",0,K7524)</f>
        <v>0</v>
      </c>
      <c r="Q7522" s="62" t="n">
        <f aca="false">IF(K7525="No Ct",0,K7525)</f>
        <v>0</v>
      </c>
      <c r="R7522" s="0" t="str">
        <f aca="false">IF(AND(L7522&gt;0,M7522=0),"Valid","Invalid")</f>
        <v>Valid</v>
      </c>
      <c r="S7522" s="0" t="str">
        <f aca="false">IF(OR(P7522&gt;1,Q7522&gt;1),"Present","Absent")</f>
        <v>Absent</v>
      </c>
      <c r="T7522" s="63" t="str">
        <f aca="false">IF(OR(AND(P7522&gt;1,P7522&lt;41),AND(Q7522&gt;1,Q7522&lt;41)),"Ct&lt;41","Ct&gt;41")</f>
        <v>Ct&gt;41</v>
      </c>
      <c r="U7522" s="0" t="str">
        <f aca="false">I7522</f>
        <v>ButsnudetFroe</v>
      </c>
      <c r="V7522" s="0" t="str">
        <f aca="false">MID(F7522,10,9)</f>
        <v>DL2018128</v>
      </c>
      <c r="W7522" s="64" t="str">
        <f aca="false">V7522&amp;"_"&amp;U7522&amp;"_"&amp;R7522&amp;"_"&amp;S7522&amp;"_"&amp;T7522</f>
        <v>DL2018128_ButsnudetFroe_Valid_Absent_Ct&gt;41</v>
      </c>
    </row>
    <row r="7523" customFormat="false" ht="14.25" hidden="false" customHeight="false" outlineLevel="0" collapsed="false">
      <c r="A7523" s="0" t="s">
        <v>865</v>
      </c>
      <c r="B7523" s="52" t="s">
        <v>1213</v>
      </c>
      <c r="C7523" s="52" t="s">
        <v>747</v>
      </c>
      <c r="D7523" s="53" t="n">
        <v>0.1</v>
      </c>
      <c r="E7523" s="53" t="s">
        <v>748</v>
      </c>
      <c r="F7523" s="0" t="s">
        <v>1433</v>
      </c>
      <c r="G7523" s="0" t="str">
        <f aca="false">LEFT(B7523,2)</f>
        <v>16</v>
      </c>
      <c r="H7523" s="0" t="str">
        <f aca="false">I7523&amp;"_"&amp;G7523&amp;"_"&amp;F7523</f>
        <v>ButsnudetFroe_16_20190612_DL2018128_FrederiksborgGym_koersel1</v>
      </c>
      <c r="I7523" s="61" t="str">
        <f aca="false">MID(RIGHT(B7523,LEN(B7523)-3),1,FIND("_",RIGHT(B7523,LEN(B7523)-3))-1)</f>
        <v>ButsnudetFroe</v>
      </c>
      <c r="J7523" s="61" t="str">
        <f aca="false">TRIM(SUBSTITUTE(RIGHT(B7523,FIND(I7523,B7523)+1),"_",""))</f>
        <v>NegK</v>
      </c>
      <c r="K7523" s="0" t="str">
        <f aca="false">IFERROR(VALUE(SUBSTITUTE(E7523,".",",")),E7523)</f>
        <v>No Ct</v>
      </c>
      <c r="L7523" s="61" t="str">
        <f aca="false">IF(J7523="PosK",SUMIFS(K:K,J:J,"PosK",H:H,H7523),"")</f>
        <v/>
      </c>
      <c r="M7523" s="61" t="str">
        <f aca="false">IF(J7523="PosK",SUMIFS(K:K,J:J,"NegK",H:H,H7523),"")</f>
        <v/>
      </c>
      <c r="N7523" s="61" t="str">
        <f aca="false">IF(J7523="PosK",SUMIFS(K:K,J:J,"eDNA",H:H,H7523),"")</f>
        <v/>
      </c>
    </row>
    <row r="7524" customFormat="false" ht="14.25" hidden="false" customHeight="false" outlineLevel="0" collapsed="false">
      <c r="A7524" s="0" t="s">
        <v>867</v>
      </c>
      <c r="B7524" s="52" t="s">
        <v>1214</v>
      </c>
      <c r="C7524" s="52" t="s">
        <v>751</v>
      </c>
      <c r="D7524" s="53" t="n">
        <v>0.1</v>
      </c>
      <c r="E7524" s="53" t="s">
        <v>748</v>
      </c>
      <c r="F7524" s="0" t="s">
        <v>1433</v>
      </c>
      <c r="G7524" s="0" t="str">
        <f aca="false">LEFT(B7524,2)</f>
        <v>16</v>
      </c>
      <c r="H7524" s="0" t="str">
        <f aca="false">I7524&amp;"_"&amp;G7524&amp;"_"&amp;F7524</f>
        <v>ButsnudetFroe_16_20190612_DL2018128_FrederiksborgGym_koersel1</v>
      </c>
      <c r="I7524" s="61" t="str">
        <f aca="false">MID(RIGHT(B7524,LEN(B7524)-3),1,FIND("_",RIGHT(B7524,LEN(B7524)-3))-1)</f>
        <v>ButsnudetFroe</v>
      </c>
      <c r="J7524" s="61" t="str">
        <f aca="false">TRIM(SUBSTITUTE(RIGHT(B7524,FIND(I7524,B7524)+1),"_",""))</f>
        <v>eDNA</v>
      </c>
      <c r="K7524" s="0" t="str">
        <f aca="false">IFERROR(VALUE(SUBSTITUTE(E7524,".",",")),E7524)</f>
        <v>No Ct</v>
      </c>
      <c r="L7524" s="61" t="str">
        <f aca="false">IF(J7524="PosK",SUMIFS(K:K,J:J,"PosK",H:H,H7524),"")</f>
        <v/>
      </c>
      <c r="M7524" s="61" t="str">
        <f aca="false">IF(J7524="PosK",SUMIFS(K:K,J:J,"NegK",H:H,H7524),"")</f>
        <v/>
      </c>
      <c r="N7524" s="61" t="str">
        <f aca="false">IF(J7524="PosK",SUMIFS(K:K,J:J,"eDNA",H:H,H7524),"")</f>
        <v/>
      </c>
      <c r="Q7524" s="62"/>
    </row>
    <row r="7525" customFormat="false" ht="14.25" hidden="false" customHeight="false" outlineLevel="0" collapsed="false">
      <c r="A7525" s="0" t="s">
        <v>869</v>
      </c>
      <c r="B7525" s="52" t="s">
        <v>1214</v>
      </c>
      <c r="C7525" s="52" t="s">
        <v>751</v>
      </c>
      <c r="D7525" s="53" t="n">
        <v>0.1</v>
      </c>
      <c r="E7525" s="53" t="s">
        <v>748</v>
      </c>
      <c r="F7525" s="0" t="s">
        <v>1433</v>
      </c>
      <c r="G7525" s="0" t="str">
        <f aca="false">LEFT(B7525,2)</f>
        <v>16</v>
      </c>
      <c r="H7525" s="0" t="str">
        <f aca="false">I7525&amp;"_"&amp;G7525&amp;"_"&amp;F7525</f>
        <v>ButsnudetFroe_16_20190612_DL2018128_FrederiksborgGym_koersel1</v>
      </c>
      <c r="I7525" s="61" t="str">
        <f aca="false">MID(RIGHT(B7525,LEN(B7525)-3),1,FIND("_",RIGHT(B7525,LEN(B7525)-3))-1)</f>
        <v>ButsnudetFroe</v>
      </c>
      <c r="J7525" s="61" t="str">
        <f aca="false">TRIM(SUBSTITUTE(RIGHT(B7525,FIND(I7525,B7525)+1),"_",""))</f>
        <v>eDNA</v>
      </c>
      <c r="K7525" s="0" t="str">
        <f aca="false">IFERROR(VALUE(SUBSTITUTE(E7525,".",",")),E7525)</f>
        <v>No Ct</v>
      </c>
      <c r="L7525" s="61" t="str">
        <f aca="false">IF(J7525="PosK",SUMIFS(K:K,J:J,"PosK",H:H,H7525),"")</f>
        <v/>
      </c>
      <c r="M7525" s="61" t="str">
        <f aca="false">IF(J7525="PosK",SUMIFS(K:K,J:J,"NegK",H:H,H7525),"")</f>
        <v/>
      </c>
      <c r="N7525" s="61" t="str">
        <f aca="false">IF(J7525="PosK",SUMIFS(K:K,J:J,"eDNA",H:H,H7525),"")</f>
        <v/>
      </c>
      <c r="P7525" s="62"/>
      <c r="T7525" s="63"/>
      <c r="W7525" s="64"/>
    </row>
    <row r="7526" customFormat="false" ht="14.25" hidden="false" customHeight="false" outlineLevel="0" collapsed="false">
      <c r="A7526" s="0" t="s">
        <v>870</v>
      </c>
      <c r="B7526" s="52" t="s">
        <v>996</v>
      </c>
      <c r="C7526" s="52" t="s">
        <v>743</v>
      </c>
      <c r="D7526" s="53" t="n">
        <v>0.1</v>
      </c>
      <c r="E7526" s="53" t="n">
        <v>36.82</v>
      </c>
      <c r="F7526" s="0" t="s">
        <v>1433</v>
      </c>
      <c r="G7526" s="0" t="str">
        <f aca="false">LEFT(B7526,2)</f>
        <v>17</v>
      </c>
      <c r="H7526" s="0" t="str">
        <f aca="false">I7526&amp;"_"&amp;G7526&amp;"_"&amp;F7526</f>
        <v>ButsnudetFroe_17_20190612_DL2018128_FrederiksborgGym_koersel1</v>
      </c>
      <c r="I7526" s="61" t="str">
        <f aca="false">MID(RIGHT(B7526,LEN(B7526)-3),1,FIND("_",RIGHT(B7526,LEN(B7526)-3))-1)</f>
        <v>ButsnudetFroe</v>
      </c>
      <c r="J7526" s="61" t="str">
        <f aca="false">TRIM(SUBSTITUTE(RIGHT(B7526,FIND(I7526,B7526)+1),"_",""))</f>
        <v>PosK</v>
      </c>
      <c r="K7526" s="0" t="n">
        <f aca="false">IFERROR(VALUE(SUBSTITUTE(E7526,".",",")),E7526)</f>
        <v>36.82</v>
      </c>
      <c r="L7526" s="61" t="n">
        <f aca="false">IF(J7526="PosK",SUMIFS(K:K,J:J,"PosK",H:H,H7526),"")</f>
        <v>36.82</v>
      </c>
      <c r="M7526" s="61" t="n">
        <f aca="false">IF(J7526="PosK",SUMIFS(K:K,J:J,"NegK",H:H,H7526),"")</f>
        <v>0</v>
      </c>
      <c r="N7526" s="61" t="n">
        <f aca="false">IF(J7526="PosK",SUMIFS(K:K,J:J,"eDNA",H:H,H7526),"")</f>
        <v>0</v>
      </c>
      <c r="P7526" s="62" t="n">
        <f aca="false">IF(K7528="No Ct",0,K7528)</f>
        <v>0</v>
      </c>
      <c r="Q7526" s="62" t="n">
        <f aca="false">IF(K7529="No Ct",0,K7529)</f>
        <v>0</v>
      </c>
      <c r="R7526" s="0" t="str">
        <f aca="false">IF(AND(L7526&gt;0,M7526=0),"Valid","Invalid")</f>
        <v>Valid</v>
      </c>
      <c r="S7526" s="0" t="str">
        <f aca="false">IF(OR(P7526&gt;1,Q7526&gt;1),"Present","Absent")</f>
        <v>Absent</v>
      </c>
      <c r="T7526" s="63" t="str">
        <f aca="false">IF(OR(AND(P7526&gt;1,P7526&lt;41),AND(Q7526&gt;1,Q7526&lt;41)),"Ct&lt;41","Ct&gt;41")</f>
        <v>Ct&gt;41</v>
      </c>
      <c r="U7526" s="0" t="str">
        <f aca="false">I7526</f>
        <v>ButsnudetFroe</v>
      </c>
      <c r="V7526" s="0" t="str">
        <f aca="false">MID(F7526,10,9)</f>
        <v>DL2018128</v>
      </c>
      <c r="W7526" s="64" t="str">
        <f aca="false">V7526&amp;"_"&amp;U7526&amp;"_"&amp;R7526&amp;"_"&amp;S7526&amp;"_"&amp;T7526</f>
        <v>DL2018128_ButsnudetFroe_Valid_Absent_Ct&gt;41</v>
      </c>
    </row>
    <row r="7527" customFormat="false" ht="14.25" hidden="false" customHeight="false" outlineLevel="0" collapsed="false">
      <c r="A7527" s="0" t="s">
        <v>872</v>
      </c>
      <c r="B7527" s="52" t="s">
        <v>997</v>
      </c>
      <c r="C7527" s="52" t="s">
        <v>747</v>
      </c>
      <c r="D7527" s="53" t="n">
        <v>0.1</v>
      </c>
      <c r="E7527" s="53" t="s">
        <v>748</v>
      </c>
      <c r="F7527" s="0" t="s">
        <v>1433</v>
      </c>
      <c r="G7527" s="0" t="str">
        <f aca="false">LEFT(B7527,2)</f>
        <v>17</v>
      </c>
      <c r="H7527" s="0" t="str">
        <f aca="false">I7527&amp;"_"&amp;G7527&amp;"_"&amp;F7527</f>
        <v>ButsnudetFroe_17_20190612_DL2018128_FrederiksborgGym_koersel1</v>
      </c>
      <c r="I7527" s="61" t="str">
        <f aca="false">MID(RIGHT(B7527,LEN(B7527)-3),1,FIND("_",RIGHT(B7527,LEN(B7527)-3))-1)</f>
        <v>ButsnudetFroe</v>
      </c>
      <c r="J7527" s="61" t="str">
        <f aca="false">TRIM(SUBSTITUTE(RIGHT(B7527,FIND(I7527,B7527)+1),"_",""))</f>
        <v>NegK</v>
      </c>
      <c r="K7527" s="0" t="str">
        <f aca="false">IFERROR(VALUE(SUBSTITUTE(E7527,".",",")),E7527)</f>
        <v>No Ct</v>
      </c>
      <c r="L7527" s="61" t="str">
        <f aca="false">IF(J7527="PosK",SUMIFS(K:K,J:J,"PosK",H:H,H7527),"")</f>
        <v/>
      </c>
      <c r="M7527" s="61" t="str">
        <f aca="false">IF(J7527="PosK",SUMIFS(K:K,J:J,"NegK",H:H,H7527),"")</f>
        <v/>
      </c>
      <c r="N7527" s="61" t="str">
        <f aca="false">IF(J7527="PosK",SUMIFS(K:K,J:J,"eDNA",H:H,H7527),"")</f>
        <v/>
      </c>
    </row>
    <row r="7528" customFormat="false" ht="14.25" hidden="false" customHeight="false" outlineLevel="0" collapsed="false">
      <c r="A7528" s="0" t="s">
        <v>874</v>
      </c>
      <c r="B7528" s="52" t="s">
        <v>998</v>
      </c>
      <c r="C7528" s="52" t="s">
        <v>751</v>
      </c>
      <c r="D7528" s="53" t="n">
        <v>0.1</v>
      </c>
      <c r="E7528" s="53" t="s">
        <v>748</v>
      </c>
      <c r="F7528" s="0" t="s">
        <v>1433</v>
      </c>
      <c r="G7528" s="0" t="str">
        <f aca="false">LEFT(B7528,2)</f>
        <v>17</v>
      </c>
      <c r="H7528" s="0" t="str">
        <f aca="false">I7528&amp;"_"&amp;G7528&amp;"_"&amp;F7528</f>
        <v>ButsnudetFroe_17_20190612_DL2018128_FrederiksborgGym_koersel1</v>
      </c>
      <c r="I7528" s="61" t="str">
        <f aca="false">MID(RIGHT(B7528,LEN(B7528)-3),1,FIND("_",RIGHT(B7528,LEN(B7528)-3))-1)</f>
        <v>ButsnudetFroe</v>
      </c>
      <c r="J7528" s="61" t="str">
        <f aca="false">TRIM(SUBSTITUTE(RIGHT(B7528,FIND(I7528,B7528)+1),"_",""))</f>
        <v>eDNA</v>
      </c>
      <c r="K7528" s="0" t="str">
        <f aca="false">IFERROR(VALUE(SUBSTITUTE(E7528,".",",")),E7528)</f>
        <v>No Ct</v>
      </c>
      <c r="L7528" s="61" t="str">
        <f aca="false">IF(J7528="PosK",SUMIFS(K:K,J:J,"PosK",H:H,H7528),"")</f>
        <v/>
      </c>
      <c r="M7528" s="61" t="str">
        <f aca="false">IF(J7528="PosK",SUMIFS(K:K,J:J,"NegK",H:H,H7528),"")</f>
        <v/>
      </c>
      <c r="N7528" s="61" t="str">
        <f aca="false">IF(J7528="PosK",SUMIFS(K:K,J:J,"eDNA",H:H,H7528),"")</f>
        <v/>
      </c>
      <c r="Q7528" s="62"/>
    </row>
    <row r="7529" customFormat="false" ht="14.25" hidden="false" customHeight="false" outlineLevel="0" collapsed="false">
      <c r="A7529" s="0" t="s">
        <v>876</v>
      </c>
      <c r="B7529" s="52" t="s">
        <v>998</v>
      </c>
      <c r="C7529" s="52" t="s">
        <v>751</v>
      </c>
      <c r="D7529" s="53" t="n">
        <v>0.1</v>
      </c>
      <c r="E7529" s="53" t="s">
        <v>748</v>
      </c>
      <c r="F7529" s="0" t="s">
        <v>1433</v>
      </c>
      <c r="G7529" s="0" t="str">
        <f aca="false">LEFT(B7529,2)</f>
        <v>17</v>
      </c>
      <c r="H7529" s="0" t="str">
        <f aca="false">I7529&amp;"_"&amp;G7529&amp;"_"&amp;F7529</f>
        <v>ButsnudetFroe_17_20190612_DL2018128_FrederiksborgGym_koersel1</v>
      </c>
      <c r="I7529" s="61" t="str">
        <f aca="false">MID(RIGHT(B7529,LEN(B7529)-3),1,FIND("_",RIGHT(B7529,LEN(B7529)-3))-1)</f>
        <v>ButsnudetFroe</v>
      </c>
      <c r="J7529" s="61" t="str">
        <f aca="false">TRIM(SUBSTITUTE(RIGHT(B7529,FIND(I7529,B7529)+1),"_",""))</f>
        <v>eDNA</v>
      </c>
      <c r="K7529" s="0" t="str">
        <f aca="false">IFERROR(VALUE(SUBSTITUTE(E7529,".",",")),E7529)</f>
        <v>No Ct</v>
      </c>
      <c r="L7529" s="61" t="str">
        <f aca="false">IF(J7529="PosK",SUMIFS(K:K,J:J,"PosK",H:H,H7529),"")</f>
        <v/>
      </c>
      <c r="M7529" s="61" t="str">
        <f aca="false">IF(J7529="PosK",SUMIFS(K:K,J:J,"NegK",H:H,H7529),"")</f>
        <v/>
      </c>
      <c r="N7529" s="61" t="str">
        <f aca="false">IF(J7529="PosK",SUMIFS(K:K,J:J,"eDNA",H:H,H7529),"")</f>
        <v/>
      </c>
      <c r="P7529" s="62"/>
      <c r="T7529" s="63"/>
      <c r="W7529" s="64"/>
    </row>
    <row r="7530" customFormat="false" ht="14.25" hidden="false" customHeight="false" outlineLevel="0" collapsed="false">
      <c r="A7530" s="0" t="s">
        <v>877</v>
      </c>
      <c r="B7530" s="52" t="s">
        <v>1215</v>
      </c>
      <c r="C7530" s="52" t="s">
        <v>743</v>
      </c>
      <c r="D7530" s="53" t="n">
        <v>0.1</v>
      </c>
      <c r="E7530" s="53" t="n">
        <v>31.51</v>
      </c>
      <c r="F7530" s="0" t="s">
        <v>1433</v>
      </c>
      <c r="G7530" s="0" t="str">
        <f aca="false">LEFT(B7530,2)</f>
        <v>18</v>
      </c>
      <c r="H7530" s="0" t="str">
        <f aca="false">I7530&amp;"_"&amp;G7530&amp;"_"&amp;F7530</f>
        <v>LilleVandsalamander_18_20190612_DL2018128_FrederiksborgGym_koersel1</v>
      </c>
      <c r="I7530" s="61" t="str">
        <f aca="false">MID(RIGHT(B7530,LEN(B7530)-3),1,FIND("_",RIGHT(B7530,LEN(B7530)-3))-1)</f>
        <v>LilleVandsalamander</v>
      </c>
      <c r="J7530" s="61" t="str">
        <f aca="false">TRIM(SUBSTITUTE(RIGHT(B7530,FIND(I7530,B7530)+1),"_",""))</f>
        <v>PosK</v>
      </c>
      <c r="K7530" s="0" t="n">
        <f aca="false">IFERROR(VALUE(SUBSTITUTE(E7530,".",",")),E7530)</f>
        <v>31.51</v>
      </c>
      <c r="L7530" s="61" t="n">
        <f aca="false">IF(J7530="PosK",SUMIFS(K:K,J:J,"PosK",H:H,H7530),"")</f>
        <v>31.51</v>
      </c>
      <c r="M7530" s="61" t="n">
        <f aca="false">IF(J7530="PosK",SUMIFS(K:K,J:J,"NegK",H:H,H7530),"")</f>
        <v>0</v>
      </c>
      <c r="N7530" s="61" t="n">
        <f aca="false">IF(J7530="PosK",SUMIFS(K:K,J:J,"eDNA",H:H,H7530),"")</f>
        <v>76.08</v>
      </c>
      <c r="P7530" s="62" t="n">
        <f aca="false">IF(K7532="No Ct",0,K7532)</f>
        <v>37.66</v>
      </c>
      <c r="Q7530" s="62" t="n">
        <f aca="false">IF(K7533="No Ct",0,K7533)</f>
        <v>38.42</v>
      </c>
      <c r="R7530" s="0" t="str">
        <f aca="false">IF(AND(L7530&gt;0,M7530=0),"Valid","Invalid")</f>
        <v>Valid</v>
      </c>
      <c r="S7530" s="0" t="str">
        <f aca="false">IF(OR(P7530&gt;1,Q7530&gt;1),"Present","Absent")</f>
        <v>Present</v>
      </c>
      <c r="T7530" s="63" t="str">
        <f aca="false">IF(OR(AND(P7530&gt;1,P7530&lt;41),AND(Q7530&gt;1,Q7530&lt;41)),"Ct&lt;41","Ct&gt;41")</f>
        <v>Ct&lt;41</v>
      </c>
      <c r="U7530" s="0" t="str">
        <f aca="false">I7530</f>
        <v>LilleVandsalamander</v>
      </c>
      <c r="V7530" s="0" t="str">
        <f aca="false">MID(F7530,10,9)</f>
        <v>DL2018128</v>
      </c>
      <c r="W7530" s="64" t="str">
        <f aca="false">V7530&amp;"_"&amp;U7530&amp;"_"&amp;R7530&amp;"_"&amp;S7530&amp;"_"&amp;T7530</f>
        <v>DL2018128_LilleVandsalamander_Valid_Present_Ct&lt;41</v>
      </c>
    </row>
    <row r="7531" customFormat="false" ht="14.25" hidden="false" customHeight="false" outlineLevel="0" collapsed="false">
      <c r="A7531" s="0" t="s">
        <v>879</v>
      </c>
      <c r="B7531" s="52" t="s">
        <v>1216</v>
      </c>
      <c r="C7531" s="52" t="s">
        <v>747</v>
      </c>
      <c r="D7531" s="53" t="n">
        <v>0.1</v>
      </c>
      <c r="E7531" s="53" t="s">
        <v>748</v>
      </c>
      <c r="F7531" s="0" t="s">
        <v>1433</v>
      </c>
      <c r="G7531" s="0" t="str">
        <f aca="false">LEFT(B7531,2)</f>
        <v>18</v>
      </c>
      <c r="H7531" s="0" t="str">
        <f aca="false">I7531&amp;"_"&amp;G7531&amp;"_"&amp;F7531</f>
        <v>LilleVandsalamander_18_20190612_DL2018128_FrederiksborgGym_koersel1</v>
      </c>
      <c r="I7531" s="61" t="str">
        <f aca="false">MID(RIGHT(B7531,LEN(B7531)-3),1,FIND("_",RIGHT(B7531,LEN(B7531)-3))-1)</f>
        <v>LilleVandsalamander</v>
      </c>
      <c r="J7531" s="61" t="str">
        <f aca="false">TRIM(SUBSTITUTE(RIGHT(B7531,FIND(I7531,B7531)+1),"_",""))</f>
        <v>NegK</v>
      </c>
      <c r="K7531" s="0" t="str">
        <f aca="false">IFERROR(VALUE(SUBSTITUTE(E7531,".",",")),E7531)</f>
        <v>No Ct</v>
      </c>
      <c r="L7531" s="61" t="str">
        <f aca="false">IF(J7531="PosK",SUMIFS(K:K,J:J,"PosK",H:H,H7531),"")</f>
        <v/>
      </c>
      <c r="M7531" s="61" t="str">
        <f aca="false">IF(J7531="PosK",SUMIFS(K:K,J:J,"NegK",H:H,H7531),"")</f>
        <v/>
      </c>
      <c r="N7531" s="61" t="str">
        <f aca="false">IF(J7531="PosK",SUMIFS(K:K,J:J,"eDNA",H:H,H7531),"")</f>
        <v/>
      </c>
    </row>
    <row r="7532" customFormat="false" ht="14.25" hidden="false" customHeight="false" outlineLevel="0" collapsed="false">
      <c r="A7532" s="0" t="s">
        <v>881</v>
      </c>
      <c r="B7532" s="52" t="s">
        <v>1217</v>
      </c>
      <c r="C7532" s="52" t="s">
        <v>751</v>
      </c>
      <c r="D7532" s="53" t="n">
        <v>0.1</v>
      </c>
      <c r="E7532" s="53" t="n">
        <v>37.66</v>
      </c>
      <c r="F7532" s="0" t="s">
        <v>1433</v>
      </c>
      <c r="G7532" s="0" t="str">
        <f aca="false">LEFT(B7532,2)</f>
        <v>18</v>
      </c>
      <c r="H7532" s="0" t="str">
        <f aca="false">I7532&amp;"_"&amp;G7532&amp;"_"&amp;F7532</f>
        <v>LilleVandsalamander_18_20190612_DL2018128_FrederiksborgGym_koersel1</v>
      </c>
      <c r="I7532" s="61" t="str">
        <f aca="false">MID(RIGHT(B7532,LEN(B7532)-3),1,FIND("_",RIGHT(B7532,LEN(B7532)-3))-1)</f>
        <v>LilleVandsalamander</v>
      </c>
      <c r="J7532" s="61" t="str">
        <f aca="false">TRIM(SUBSTITUTE(RIGHT(B7532,FIND(I7532,B7532)+1),"_",""))</f>
        <v>eDNA</v>
      </c>
      <c r="K7532" s="0" t="n">
        <f aca="false">IFERROR(VALUE(SUBSTITUTE(E7532,".",",")),E7532)</f>
        <v>37.66</v>
      </c>
      <c r="L7532" s="61" t="str">
        <f aca="false">IF(J7532="PosK",SUMIFS(K:K,J:J,"PosK",H:H,H7532),"")</f>
        <v/>
      </c>
      <c r="M7532" s="61" t="str">
        <f aca="false">IF(J7532="PosK",SUMIFS(K:K,J:J,"NegK",H:H,H7532),"")</f>
        <v/>
      </c>
      <c r="N7532" s="61" t="str">
        <f aca="false">IF(J7532="PosK",SUMIFS(K:K,J:J,"eDNA",H:H,H7532),"")</f>
        <v/>
      </c>
      <c r="Q7532" s="62"/>
    </row>
    <row r="7533" customFormat="false" ht="14.25" hidden="false" customHeight="false" outlineLevel="0" collapsed="false">
      <c r="A7533" s="0" t="s">
        <v>883</v>
      </c>
      <c r="B7533" s="52" t="s">
        <v>1217</v>
      </c>
      <c r="C7533" s="52" t="s">
        <v>751</v>
      </c>
      <c r="D7533" s="53" t="n">
        <v>0.1</v>
      </c>
      <c r="E7533" s="53" t="n">
        <v>38.42</v>
      </c>
      <c r="F7533" s="0" t="s">
        <v>1433</v>
      </c>
      <c r="G7533" s="0" t="str">
        <f aca="false">LEFT(B7533,2)</f>
        <v>18</v>
      </c>
      <c r="H7533" s="0" t="str">
        <f aca="false">I7533&amp;"_"&amp;G7533&amp;"_"&amp;F7533</f>
        <v>LilleVandsalamander_18_20190612_DL2018128_FrederiksborgGym_koersel1</v>
      </c>
      <c r="I7533" s="61" t="str">
        <f aca="false">MID(RIGHT(B7533,LEN(B7533)-3),1,FIND("_",RIGHT(B7533,LEN(B7533)-3))-1)</f>
        <v>LilleVandsalamander</v>
      </c>
      <c r="J7533" s="61" t="str">
        <f aca="false">TRIM(SUBSTITUTE(RIGHT(B7533,FIND(I7533,B7533)+1),"_",""))</f>
        <v>eDNA</v>
      </c>
      <c r="K7533" s="0" t="n">
        <f aca="false">IFERROR(VALUE(SUBSTITUTE(E7533,".",",")),E7533)</f>
        <v>38.42</v>
      </c>
      <c r="L7533" s="61" t="str">
        <f aca="false">IF(J7533="PosK",SUMIFS(K:K,J:J,"PosK",H:H,H7533),"")</f>
        <v/>
      </c>
      <c r="M7533" s="61" t="str">
        <f aca="false">IF(J7533="PosK",SUMIFS(K:K,J:J,"NegK",H:H,H7533),"")</f>
        <v/>
      </c>
      <c r="N7533" s="61" t="str">
        <f aca="false">IF(J7533="PosK",SUMIFS(K:K,J:J,"eDNA",H:H,H7533),"")</f>
        <v/>
      </c>
      <c r="P7533" s="62"/>
      <c r="T7533" s="63"/>
      <c r="W7533" s="64"/>
    </row>
    <row r="7534" customFormat="false" ht="14.25" hidden="false" customHeight="false" outlineLevel="0" collapsed="false">
      <c r="A7534" s="0" t="s">
        <v>884</v>
      </c>
      <c r="B7534" s="52" t="s">
        <v>1002</v>
      </c>
      <c r="C7534" s="52" t="s">
        <v>743</v>
      </c>
      <c r="D7534" s="53" t="n">
        <v>0.1</v>
      </c>
      <c r="E7534" s="53" t="n">
        <v>24.63</v>
      </c>
      <c r="F7534" s="0" t="s">
        <v>1433</v>
      </c>
      <c r="G7534" s="0" t="str">
        <f aca="false">LEFT(B7534,2)</f>
        <v>19</v>
      </c>
      <c r="H7534" s="0" t="str">
        <f aca="false">I7534&amp;"_"&amp;G7534&amp;"_"&amp;F7534</f>
        <v>LilleVandsalamander_19_20190612_DL2018128_FrederiksborgGym_koersel1</v>
      </c>
      <c r="I7534" s="61" t="str">
        <f aca="false">MID(RIGHT(B7534,LEN(B7534)-3),1,FIND("_",RIGHT(B7534,LEN(B7534)-3))-1)</f>
        <v>LilleVandsalamander</v>
      </c>
      <c r="J7534" s="61" t="str">
        <f aca="false">TRIM(SUBSTITUTE(RIGHT(B7534,FIND(I7534,B7534)+1),"_",""))</f>
        <v>PosK</v>
      </c>
      <c r="K7534" s="0" t="n">
        <f aca="false">IFERROR(VALUE(SUBSTITUTE(E7534,".",",")),E7534)</f>
        <v>24.63</v>
      </c>
      <c r="L7534" s="61" t="n">
        <f aca="false">IF(J7534="PosK",SUMIFS(K:K,J:J,"PosK",H:H,H7534),"")</f>
        <v>24.63</v>
      </c>
      <c r="M7534" s="61" t="n">
        <f aca="false">IF(J7534="PosK",SUMIFS(K:K,J:J,"NegK",H:H,H7534),"")</f>
        <v>0</v>
      </c>
      <c r="N7534" s="61" t="n">
        <f aca="false">IF(J7534="PosK",SUMIFS(K:K,J:J,"eDNA",H:H,H7534),"")</f>
        <v>79.04</v>
      </c>
      <c r="P7534" s="62" t="n">
        <f aca="false">IF(K7536="No Ct",0,K7536)</f>
        <v>40.07</v>
      </c>
      <c r="Q7534" s="62" t="n">
        <f aca="false">IF(K7537="No Ct",0,K7537)</f>
        <v>38.97</v>
      </c>
      <c r="R7534" s="0" t="str">
        <f aca="false">IF(AND(L7534&gt;0,M7534=0),"Valid","Invalid")</f>
        <v>Valid</v>
      </c>
      <c r="S7534" s="0" t="str">
        <f aca="false">IF(OR(P7534&gt;1,Q7534&gt;1),"Present","Absent")</f>
        <v>Present</v>
      </c>
      <c r="T7534" s="63" t="str">
        <f aca="false">IF(OR(AND(P7534&gt;1,P7534&lt;41),AND(Q7534&gt;1,Q7534&lt;41)),"Ct&lt;41","Ct&gt;41")</f>
        <v>Ct&lt;41</v>
      </c>
      <c r="U7534" s="0" t="str">
        <f aca="false">I7534</f>
        <v>LilleVandsalamander</v>
      </c>
      <c r="V7534" s="0" t="str">
        <f aca="false">MID(F7534,10,9)</f>
        <v>DL2018128</v>
      </c>
      <c r="W7534" s="64" t="str">
        <f aca="false">V7534&amp;"_"&amp;U7534&amp;"_"&amp;R7534&amp;"_"&amp;S7534&amp;"_"&amp;T7534</f>
        <v>DL2018128_LilleVandsalamander_Valid_Present_Ct&lt;41</v>
      </c>
    </row>
    <row r="7535" customFormat="false" ht="14.25" hidden="false" customHeight="false" outlineLevel="0" collapsed="false">
      <c r="A7535" s="0" t="s">
        <v>886</v>
      </c>
      <c r="B7535" s="52" t="s">
        <v>1003</v>
      </c>
      <c r="C7535" s="52" t="s">
        <v>747</v>
      </c>
      <c r="D7535" s="53" t="n">
        <v>0.1</v>
      </c>
      <c r="E7535" s="53" t="s">
        <v>748</v>
      </c>
      <c r="F7535" s="0" t="s">
        <v>1433</v>
      </c>
      <c r="G7535" s="0" t="str">
        <f aca="false">LEFT(B7535,2)</f>
        <v>19</v>
      </c>
      <c r="H7535" s="0" t="str">
        <f aca="false">I7535&amp;"_"&amp;G7535&amp;"_"&amp;F7535</f>
        <v>LilleVandsalamander_19_20190612_DL2018128_FrederiksborgGym_koersel1</v>
      </c>
      <c r="I7535" s="61" t="str">
        <f aca="false">MID(RIGHT(B7535,LEN(B7535)-3),1,FIND("_",RIGHT(B7535,LEN(B7535)-3))-1)</f>
        <v>LilleVandsalamander</v>
      </c>
      <c r="J7535" s="61" t="str">
        <f aca="false">TRIM(SUBSTITUTE(RIGHT(B7535,FIND(I7535,B7535)+1),"_",""))</f>
        <v>NegK</v>
      </c>
      <c r="K7535" s="0" t="str">
        <f aca="false">IFERROR(VALUE(SUBSTITUTE(E7535,".",",")),E7535)</f>
        <v>No Ct</v>
      </c>
      <c r="L7535" s="61" t="str">
        <f aca="false">IF(J7535="PosK",SUMIFS(K:K,J:J,"PosK",H:H,H7535),"")</f>
        <v/>
      </c>
      <c r="M7535" s="61" t="str">
        <f aca="false">IF(J7535="PosK",SUMIFS(K:K,J:J,"NegK",H:H,H7535),"")</f>
        <v/>
      </c>
      <c r="N7535" s="61" t="str">
        <f aca="false">IF(J7535="PosK",SUMIFS(K:K,J:J,"eDNA",H:H,H7535),"")</f>
        <v/>
      </c>
    </row>
    <row r="7536" customFormat="false" ht="14.25" hidden="false" customHeight="false" outlineLevel="0" collapsed="false">
      <c r="A7536" s="0" t="s">
        <v>888</v>
      </c>
      <c r="B7536" s="52" t="s">
        <v>1004</v>
      </c>
      <c r="C7536" s="52" t="s">
        <v>751</v>
      </c>
      <c r="D7536" s="53" t="n">
        <v>0.1</v>
      </c>
      <c r="E7536" s="53" t="n">
        <v>40.07</v>
      </c>
      <c r="F7536" s="0" t="s">
        <v>1433</v>
      </c>
      <c r="G7536" s="0" t="str">
        <f aca="false">LEFT(B7536,2)</f>
        <v>19</v>
      </c>
      <c r="H7536" s="0" t="str">
        <f aca="false">I7536&amp;"_"&amp;G7536&amp;"_"&amp;F7536</f>
        <v>LilleVandsalamander_19_20190612_DL2018128_FrederiksborgGym_koersel1</v>
      </c>
      <c r="I7536" s="61" t="str">
        <f aca="false">MID(RIGHT(B7536,LEN(B7536)-3),1,FIND("_",RIGHT(B7536,LEN(B7536)-3))-1)</f>
        <v>LilleVandsalamander</v>
      </c>
      <c r="J7536" s="61" t="str">
        <f aca="false">TRIM(SUBSTITUTE(RIGHT(B7536,FIND(I7536,B7536)+1),"_",""))</f>
        <v>eDNA</v>
      </c>
      <c r="K7536" s="0" t="n">
        <f aca="false">IFERROR(VALUE(SUBSTITUTE(E7536,".",",")),E7536)</f>
        <v>40.07</v>
      </c>
      <c r="L7536" s="61" t="str">
        <f aca="false">IF(J7536="PosK",SUMIFS(K:K,J:J,"PosK",H:H,H7536),"")</f>
        <v/>
      </c>
      <c r="M7536" s="61" t="str">
        <f aca="false">IF(J7536="PosK",SUMIFS(K:K,J:J,"NegK",H:H,H7536),"")</f>
        <v/>
      </c>
      <c r="N7536" s="61" t="str">
        <f aca="false">IF(J7536="PosK",SUMIFS(K:K,J:J,"eDNA",H:H,H7536),"")</f>
        <v/>
      </c>
      <c r="Q7536" s="62"/>
    </row>
    <row r="7537" customFormat="false" ht="14.25" hidden="false" customHeight="false" outlineLevel="0" collapsed="false">
      <c r="A7537" s="0" t="s">
        <v>890</v>
      </c>
      <c r="B7537" s="52" t="s">
        <v>1004</v>
      </c>
      <c r="C7537" s="52" t="s">
        <v>751</v>
      </c>
      <c r="D7537" s="53" t="n">
        <v>0.1</v>
      </c>
      <c r="E7537" s="53" t="n">
        <v>38.97</v>
      </c>
      <c r="F7537" s="0" t="s">
        <v>1433</v>
      </c>
      <c r="G7537" s="0" t="str">
        <f aca="false">LEFT(B7537,2)</f>
        <v>19</v>
      </c>
      <c r="H7537" s="0" t="str">
        <f aca="false">I7537&amp;"_"&amp;G7537&amp;"_"&amp;F7537</f>
        <v>LilleVandsalamander_19_20190612_DL2018128_FrederiksborgGym_koersel1</v>
      </c>
      <c r="I7537" s="61" t="str">
        <f aca="false">MID(RIGHT(B7537,LEN(B7537)-3),1,FIND("_",RIGHT(B7537,LEN(B7537)-3))-1)</f>
        <v>LilleVandsalamander</v>
      </c>
      <c r="J7537" s="61" t="str">
        <f aca="false">TRIM(SUBSTITUTE(RIGHT(B7537,FIND(I7537,B7537)+1),"_",""))</f>
        <v>eDNA</v>
      </c>
      <c r="K7537" s="0" t="n">
        <f aca="false">IFERROR(VALUE(SUBSTITUTE(E7537,".",",")),E7537)</f>
        <v>38.97</v>
      </c>
      <c r="L7537" s="61" t="str">
        <f aca="false">IF(J7537="PosK",SUMIFS(K:K,J:J,"PosK",H:H,H7537),"")</f>
        <v/>
      </c>
      <c r="M7537" s="61" t="str">
        <f aca="false">IF(J7537="PosK",SUMIFS(K:K,J:J,"NegK",H:H,H7537),"")</f>
        <v/>
      </c>
      <c r="N7537" s="61" t="str">
        <f aca="false">IF(J7537="PosK",SUMIFS(K:K,J:J,"eDNA",H:H,H7537),"")</f>
        <v/>
      </c>
      <c r="P7537" s="62"/>
      <c r="T7537" s="63"/>
      <c r="W7537" s="64"/>
    </row>
    <row r="7538" customFormat="false" ht="14.25" hidden="false" customHeight="false" outlineLevel="0" collapsed="false">
      <c r="A7538" s="0" t="s">
        <v>891</v>
      </c>
      <c r="B7538" s="52" t="s">
        <v>1218</v>
      </c>
      <c r="C7538" s="52" t="s">
        <v>743</v>
      </c>
      <c r="D7538" s="53" t="n">
        <v>0.1</v>
      </c>
      <c r="E7538" s="53" t="s">
        <v>748</v>
      </c>
      <c r="F7538" s="0" t="s">
        <v>1433</v>
      </c>
      <c r="G7538" s="0" t="str">
        <f aca="false">LEFT(B7538,2)</f>
        <v>20</v>
      </c>
      <c r="H7538" s="0" t="str">
        <f aca="false">I7538&amp;"_"&amp;G7538&amp;"_"&amp;F7538</f>
        <v>Skalle_20_20190612_DL2018128_FrederiksborgGym_koersel1</v>
      </c>
      <c r="I7538" s="61" t="str">
        <f aca="false">MID(RIGHT(B7538,LEN(B7538)-3),1,FIND("_",RIGHT(B7538,LEN(B7538)-3))-1)</f>
        <v>Skalle</v>
      </c>
      <c r="J7538" s="61" t="str">
        <f aca="false">TRIM(SUBSTITUTE(RIGHT(B7538,FIND(I7538,B7538)+1),"_",""))</f>
        <v>PosK</v>
      </c>
      <c r="K7538" s="0" t="str">
        <f aca="false">IFERROR(VALUE(SUBSTITUTE(E7538,".",",")),E7538)</f>
        <v>No Ct</v>
      </c>
      <c r="L7538" s="61" t="n">
        <f aca="false">IF(J7538="PosK",SUMIFS(K:K,J:J,"PosK",H:H,H7538),"")</f>
        <v>0</v>
      </c>
      <c r="M7538" s="61" t="n">
        <f aca="false">IF(J7538="PosK",SUMIFS(K:K,J:J,"NegK",H:H,H7538),"")</f>
        <v>0</v>
      </c>
      <c r="N7538" s="61" t="n">
        <f aca="false">IF(J7538="PosK",SUMIFS(K:K,J:J,"eDNA",H:H,H7538),"")</f>
        <v>27.33</v>
      </c>
      <c r="P7538" s="62" t="n">
        <f aca="false">IF(K7540="No Ct",0,K7540)</f>
        <v>27.33</v>
      </c>
      <c r="Q7538" s="62" t="n">
        <f aca="false">IF(K7541="No Ct",0,K7541)</f>
        <v>0</v>
      </c>
      <c r="R7538" s="0" t="str">
        <f aca="false">IF(AND(L7538&gt;0,M7538=0),"Valid","Invalid")</f>
        <v>Invalid</v>
      </c>
      <c r="S7538" s="0" t="str">
        <f aca="false">IF(OR(P7538&gt;1,Q7538&gt;1),"Present","Absent")</f>
        <v>Present</v>
      </c>
      <c r="T7538" s="63" t="str">
        <f aca="false">IF(OR(AND(P7538&gt;1,P7538&lt;41),AND(Q7538&gt;1,Q7538&lt;41)),"Ct&lt;41","Ct&gt;41")</f>
        <v>Ct&lt;41</v>
      </c>
      <c r="U7538" s="0" t="str">
        <f aca="false">I7538</f>
        <v>Skalle</v>
      </c>
      <c r="V7538" s="0" t="str">
        <f aca="false">MID(F7538,10,9)</f>
        <v>DL2018128</v>
      </c>
      <c r="W7538" s="64" t="str">
        <f aca="false">V7538&amp;"_"&amp;U7538&amp;"_"&amp;R7538&amp;"_"&amp;S7538&amp;"_"&amp;T7538</f>
        <v>DL2018128_Skalle_Invalid_Present_Ct&lt;41</v>
      </c>
    </row>
    <row r="7539" customFormat="false" ht="14.25" hidden="false" customHeight="false" outlineLevel="0" collapsed="false">
      <c r="A7539" s="0" t="s">
        <v>893</v>
      </c>
      <c r="B7539" s="52" t="s">
        <v>1219</v>
      </c>
      <c r="C7539" s="52" t="s">
        <v>747</v>
      </c>
      <c r="D7539" s="53" t="n">
        <v>0.1</v>
      </c>
      <c r="E7539" s="53" t="s">
        <v>748</v>
      </c>
      <c r="F7539" s="0" t="s">
        <v>1433</v>
      </c>
      <c r="G7539" s="0" t="str">
        <f aca="false">LEFT(B7539,2)</f>
        <v>20</v>
      </c>
      <c r="H7539" s="0" t="str">
        <f aca="false">I7539&amp;"_"&amp;G7539&amp;"_"&amp;F7539</f>
        <v>Skalle_20_20190612_DL2018128_FrederiksborgGym_koersel1</v>
      </c>
      <c r="I7539" s="61" t="str">
        <f aca="false">MID(RIGHT(B7539,LEN(B7539)-3),1,FIND("_",RIGHT(B7539,LEN(B7539)-3))-1)</f>
        <v>Skalle</v>
      </c>
      <c r="J7539" s="61" t="str">
        <f aca="false">TRIM(SUBSTITUTE(RIGHT(B7539,FIND(I7539,B7539)+1),"_",""))</f>
        <v>NegK</v>
      </c>
      <c r="K7539" s="0" t="str">
        <f aca="false">IFERROR(VALUE(SUBSTITUTE(E7539,".",",")),E7539)</f>
        <v>No Ct</v>
      </c>
      <c r="L7539" s="61" t="str">
        <f aca="false">IF(J7539="PosK",SUMIFS(K:K,J:J,"PosK",H:H,H7539),"")</f>
        <v/>
      </c>
      <c r="M7539" s="61" t="str">
        <f aca="false">IF(J7539="PosK",SUMIFS(K:K,J:J,"NegK",H:H,H7539),"")</f>
        <v/>
      </c>
      <c r="N7539" s="61" t="str">
        <f aca="false">IF(J7539="PosK",SUMIFS(K:K,J:J,"eDNA",H:H,H7539),"")</f>
        <v/>
      </c>
    </row>
    <row r="7540" customFormat="false" ht="14.25" hidden="false" customHeight="false" outlineLevel="0" collapsed="false">
      <c r="A7540" s="0" t="s">
        <v>895</v>
      </c>
      <c r="B7540" s="52" t="s">
        <v>1220</v>
      </c>
      <c r="C7540" s="52" t="s">
        <v>751</v>
      </c>
      <c r="D7540" s="53" t="n">
        <v>0.1</v>
      </c>
      <c r="E7540" s="53" t="n">
        <v>27.33</v>
      </c>
      <c r="F7540" s="0" t="s">
        <v>1433</v>
      </c>
      <c r="G7540" s="0" t="str">
        <f aca="false">LEFT(B7540,2)</f>
        <v>20</v>
      </c>
      <c r="H7540" s="0" t="str">
        <f aca="false">I7540&amp;"_"&amp;G7540&amp;"_"&amp;F7540</f>
        <v>Skalle_20_20190612_DL2018128_FrederiksborgGym_koersel1</v>
      </c>
      <c r="I7540" s="61" t="str">
        <f aca="false">MID(RIGHT(B7540,LEN(B7540)-3),1,FIND("_",RIGHT(B7540,LEN(B7540)-3))-1)</f>
        <v>Skalle</v>
      </c>
      <c r="J7540" s="61" t="str">
        <f aca="false">TRIM(SUBSTITUTE(RIGHT(B7540,FIND(I7540,B7540)+1),"_",""))</f>
        <v>eDNA</v>
      </c>
      <c r="K7540" s="0" t="n">
        <f aca="false">IFERROR(VALUE(SUBSTITUTE(E7540,".",",")),E7540)</f>
        <v>27.33</v>
      </c>
      <c r="L7540" s="61" t="str">
        <f aca="false">IF(J7540="PosK",SUMIFS(K:K,J:J,"PosK",H:H,H7540),"")</f>
        <v/>
      </c>
      <c r="M7540" s="61" t="str">
        <f aca="false">IF(J7540="PosK",SUMIFS(K:K,J:J,"NegK",H:H,H7540),"")</f>
        <v/>
      </c>
      <c r="N7540" s="61" t="str">
        <f aca="false">IF(J7540="PosK",SUMIFS(K:K,J:J,"eDNA",H:H,H7540),"")</f>
        <v/>
      </c>
      <c r="Q7540" s="62"/>
    </row>
    <row r="7541" customFormat="false" ht="14.25" hidden="false" customHeight="false" outlineLevel="0" collapsed="false">
      <c r="A7541" s="0" t="s">
        <v>897</v>
      </c>
      <c r="B7541" s="52" t="s">
        <v>1220</v>
      </c>
      <c r="C7541" s="52" t="s">
        <v>751</v>
      </c>
      <c r="D7541" s="53" t="n">
        <v>0.1</v>
      </c>
      <c r="E7541" s="53" t="s">
        <v>748</v>
      </c>
      <c r="F7541" s="0" t="s">
        <v>1433</v>
      </c>
      <c r="G7541" s="0" t="str">
        <f aca="false">LEFT(B7541,2)</f>
        <v>20</v>
      </c>
      <c r="H7541" s="0" t="str">
        <f aca="false">I7541&amp;"_"&amp;G7541&amp;"_"&amp;F7541</f>
        <v>Skalle_20_20190612_DL2018128_FrederiksborgGym_koersel1</v>
      </c>
      <c r="I7541" s="61" t="str">
        <f aca="false">MID(RIGHT(B7541,LEN(B7541)-3),1,FIND("_",RIGHT(B7541,LEN(B7541)-3))-1)</f>
        <v>Skalle</v>
      </c>
      <c r="J7541" s="61" t="str">
        <f aca="false">TRIM(SUBSTITUTE(RIGHT(B7541,FIND(I7541,B7541)+1),"_",""))</f>
        <v>eDNA</v>
      </c>
      <c r="K7541" s="0" t="str">
        <f aca="false">IFERROR(VALUE(SUBSTITUTE(E7541,".",",")),E7541)</f>
        <v>No Ct</v>
      </c>
      <c r="L7541" s="61" t="str">
        <f aca="false">IF(J7541="PosK",SUMIFS(K:K,J:J,"PosK",H:H,H7541),"")</f>
        <v/>
      </c>
      <c r="M7541" s="61" t="str">
        <f aca="false">IF(J7541="PosK",SUMIFS(K:K,J:J,"NegK",H:H,H7541),"")</f>
        <v/>
      </c>
      <c r="N7541" s="61" t="str">
        <f aca="false">IF(J7541="PosK",SUMIFS(K:K,J:J,"eDNA",H:H,H7541),"")</f>
        <v/>
      </c>
      <c r="P7541" s="62"/>
      <c r="T7541" s="63"/>
      <c r="W7541" s="64"/>
    </row>
    <row r="7542" customFormat="false" ht="14.25" hidden="false" customHeight="false" outlineLevel="0" collapsed="false">
      <c r="A7542" s="0" t="s">
        <v>898</v>
      </c>
      <c r="B7542" s="52" t="s">
        <v>1008</v>
      </c>
      <c r="C7542" s="52" t="s">
        <v>743</v>
      </c>
      <c r="D7542" s="53" t="n">
        <v>0.1</v>
      </c>
      <c r="E7542" s="53" t="s">
        <v>748</v>
      </c>
      <c r="F7542" s="0" t="s">
        <v>1433</v>
      </c>
      <c r="G7542" s="0" t="str">
        <f aca="false">LEFT(B7542,2)</f>
        <v>21</v>
      </c>
      <c r="H7542" s="0" t="str">
        <f aca="false">I7542&amp;"_"&amp;G7542&amp;"_"&amp;F7542</f>
        <v>Skalle_21_20190612_DL2018128_FrederiksborgGym_koersel1</v>
      </c>
      <c r="I7542" s="61" t="str">
        <f aca="false">MID(RIGHT(B7542,LEN(B7542)-3),1,FIND("_",RIGHT(B7542,LEN(B7542)-3))-1)</f>
        <v>Skalle</v>
      </c>
      <c r="J7542" s="61" t="str">
        <f aca="false">TRIM(SUBSTITUTE(RIGHT(B7542,FIND(I7542,B7542)+1),"_",""))</f>
        <v>PosK</v>
      </c>
      <c r="K7542" s="0" t="str">
        <f aca="false">IFERROR(VALUE(SUBSTITUTE(E7542,".",",")),E7542)</f>
        <v>No Ct</v>
      </c>
      <c r="L7542" s="61" t="n">
        <f aca="false">IF(J7542="PosK",SUMIFS(K:K,J:J,"PosK",H:H,H7542),"")</f>
        <v>0</v>
      </c>
      <c r="M7542" s="61" t="n">
        <f aca="false">IF(J7542="PosK",SUMIFS(K:K,J:J,"NegK",H:H,H7542),"")</f>
        <v>0</v>
      </c>
      <c r="N7542" s="61" t="n">
        <f aca="false">IF(J7542="PosK",SUMIFS(K:K,J:J,"eDNA",H:H,H7542),"")</f>
        <v>40.78</v>
      </c>
      <c r="P7542" s="62" t="n">
        <f aca="false">IF(K7544="No Ct",0,K7544)</f>
        <v>40.78</v>
      </c>
      <c r="Q7542" s="62" t="n">
        <f aca="false">IF(K7545="No Ct",0,K7545)</f>
        <v>0</v>
      </c>
      <c r="R7542" s="0" t="str">
        <f aca="false">IF(AND(L7542&gt;0,M7542=0),"Valid","Invalid")</f>
        <v>Invalid</v>
      </c>
      <c r="S7542" s="0" t="str">
        <f aca="false">IF(OR(P7542&gt;1,Q7542&gt;1),"Present","Absent")</f>
        <v>Present</v>
      </c>
      <c r="T7542" s="63" t="str">
        <f aca="false">IF(OR(AND(P7542&gt;1,P7542&lt;41),AND(Q7542&gt;1,Q7542&lt;41)),"Ct&lt;41","Ct&gt;41")</f>
        <v>Ct&lt;41</v>
      </c>
      <c r="U7542" s="0" t="str">
        <f aca="false">I7542</f>
        <v>Skalle</v>
      </c>
      <c r="V7542" s="0" t="str">
        <f aca="false">MID(F7542,10,9)</f>
        <v>DL2018128</v>
      </c>
      <c r="W7542" s="64" t="str">
        <f aca="false">V7542&amp;"_"&amp;U7542&amp;"_"&amp;R7542&amp;"_"&amp;S7542&amp;"_"&amp;T7542</f>
        <v>DL2018128_Skalle_Invalid_Present_Ct&lt;41</v>
      </c>
    </row>
    <row r="7543" customFormat="false" ht="14.25" hidden="false" customHeight="false" outlineLevel="0" collapsed="false">
      <c r="A7543" s="0" t="s">
        <v>900</v>
      </c>
      <c r="B7543" s="52" t="s">
        <v>1009</v>
      </c>
      <c r="C7543" s="52" t="s">
        <v>747</v>
      </c>
      <c r="D7543" s="53" t="n">
        <v>0.1</v>
      </c>
      <c r="E7543" s="53" t="s">
        <v>748</v>
      </c>
      <c r="F7543" s="0" t="s">
        <v>1433</v>
      </c>
      <c r="G7543" s="0" t="str">
        <f aca="false">LEFT(B7543,2)</f>
        <v>21</v>
      </c>
      <c r="H7543" s="0" t="str">
        <f aca="false">I7543&amp;"_"&amp;G7543&amp;"_"&amp;F7543</f>
        <v>Skalle_21_20190612_DL2018128_FrederiksborgGym_koersel1</v>
      </c>
      <c r="I7543" s="61" t="str">
        <f aca="false">MID(RIGHT(B7543,LEN(B7543)-3),1,FIND("_",RIGHT(B7543,LEN(B7543)-3))-1)</f>
        <v>Skalle</v>
      </c>
      <c r="J7543" s="61" t="str">
        <f aca="false">TRIM(SUBSTITUTE(RIGHT(B7543,FIND(I7543,B7543)+1),"_",""))</f>
        <v>NegK</v>
      </c>
      <c r="K7543" s="0" t="str">
        <f aca="false">IFERROR(VALUE(SUBSTITUTE(E7543,".",",")),E7543)</f>
        <v>No Ct</v>
      </c>
      <c r="L7543" s="61" t="str">
        <f aca="false">IF(J7543="PosK",SUMIFS(K:K,J:J,"PosK",H:H,H7543),"")</f>
        <v/>
      </c>
      <c r="M7543" s="61" t="str">
        <f aca="false">IF(J7543="PosK",SUMIFS(K:K,J:J,"NegK",H:H,H7543),"")</f>
        <v/>
      </c>
      <c r="N7543" s="61" t="str">
        <f aca="false">IF(J7543="PosK",SUMIFS(K:K,J:J,"eDNA",H:H,H7543),"")</f>
        <v/>
      </c>
    </row>
    <row r="7544" customFormat="false" ht="14.25" hidden="false" customHeight="false" outlineLevel="0" collapsed="false">
      <c r="A7544" s="0" t="s">
        <v>902</v>
      </c>
      <c r="B7544" s="52" t="s">
        <v>1010</v>
      </c>
      <c r="C7544" s="52" t="s">
        <v>751</v>
      </c>
      <c r="D7544" s="53" t="n">
        <v>0.1</v>
      </c>
      <c r="E7544" s="53" t="n">
        <v>40.78</v>
      </c>
      <c r="F7544" s="0" t="s">
        <v>1433</v>
      </c>
      <c r="G7544" s="0" t="str">
        <f aca="false">LEFT(B7544,2)</f>
        <v>21</v>
      </c>
      <c r="H7544" s="0" t="str">
        <f aca="false">I7544&amp;"_"&amp;G7544&amp;"_"&amp;F7544</f>
        <v>Skalle_21_20190612_DL2018128_FrederiksborgGym_koersel1</v>
      </c>
      <c r="I7544" s="61" t="str">
        <f aca="false">MID(RIGHT(B7544,LEN(B7544)-3),1,FIND("_",RIGHT(B7544,LEN(B7544)-3))-1)</f>
        <v>Skalle</v>
      </c>
      <c r="J7544" s="61" t="str">
        <f aca="false">TRIM(SUBSTITUTE(RIGHT(B7544,FIND(I7544,B7544)+1),"_",""))</f>
        <v>eDNA</v>
      </c>
      <c r="K7544" s="0" t="n">
        <f aca="false">IFERROR(VALUE(SUBSTITUTE(E7544,".",",")),E7544)</f>
        <v>40.78</v>
      </c>
      <c r="L7544" s="61" t="str">
        <f aca="false">IF(J7544="PosK",SUMIFS(K:K,J:J,"PosK",H:H,H7544),"")</f>
        <v/>
      </c>
      <c r="M7544" s="61" t="str">
        <f aca="false">IF(J7544="PosK",SUMIFS(K:K,J:J,"NegK",H:H,H7544),"")</f>
        <v/>
      </c>
      <c r="N7544" s="61" t="str">
        <f aca="false">IF(J7544="PosK",SUMIFS(K:K,J:J,"eDNA",H:H,H7544),"")</f>
        <v/>
      </c>
      <c r="Q7544" s="62"/>
    </row>
    <row r="7545" customFormat="false" ht="14.25" hidden="false" customHeight="false" outlineLevel="0" collapsed="false">
      <c r="A7545" s="0" t="s">
        <v>904</v>
      </c>
      <c r="B7545" s="52" t="s">
        <v>1010</v>
      </c>
      <c r="C7545" s="52" t="s">
        <v>751</v>
      </c>
      <c r="D7545" s="53" t="n">
        <v>0.1</v>
      </c>
      <c r="E7545" s="53" t="s">
        <v>748</v>
      </c>
      <c r="F7545" s="0" t="s">
        <v>1433</v>
      </c>
      <c r="G7545" s="0" t="str">
        <f aca="false">LEFT(B7545,2)</f>
        <v>21</v>
      </c>
      <c r="H7545" s="0" t="str">
        <f aca="false">I7545&amp;"_"&amp;G7545&amp;"_"&amp;F7545</f>
        <v>Skalle_21_20190612_DL2018128_FrederiksborgGym_koersel1</v>
      </c>
      <c r="I7545" s="61" t="str">
        <f aca="false">MID(RIGHT(B7545,LEN(B7545)-3),1,FIND("_",RIGHT(B7545,LEN(B7545)-3))-1)</f>
        <v>Skalle</v>
      </c>
      <c r="J7545" s="61" t="str">
        <f aca="false">TRIM(SUBSTITUTE(RIGHT(B7545,FIND(I7545,B7545)+1),"_",""))</f>
        <v>eDNA</v>
      </c>
      <c r="K7545" s="0" t="str">
        <f aca="false">IFERROR(VALUE(SUBSTITUTE(E7545,".",",")),E7545)</f>
        <v>No Ct</v>
      </c>
      <c r="L7545" s="61" t="str">
        <f aca="false">IF(J7545="PosK",SUMIFS(K:K,J:J,"PosK",H:H,H7545),"")</f>
        <v/>
      </c>
      <c r="M7545" s="61" t="str">
        <f aca="false">IF(J7545="PosK",SUMIFS(K:K,J:J,"NegK",H:H,H7545),"")</f>
        <v/>
      </c>
      <c r="N7545" s="61" t="str">
        <f aca="false">IF(J7545="PosK",SUMIFS(K:K,J:J,"eDNA",H:H,H7545),"")</f>
        <v/>
      </c>
      <c r="P7545" s="62"/>
      <c r="T7545" s="63"/>
      <c r="W7545" s="64"/>
    </row>
    <row r="7546" customFormat="false" ht="14.25" hidden="false" customHeight="false" outlineLevel="0" collapsed="false">
      <c r="A7546" s="0" t="s">
        <v>905</v>
      </c>
      <c r="B7546" s="52" t="s">
        <v>1221</v>
      </c>
      <c r="C7546" s="52" t="s">
        <v>743</v>
      </c>
      <c r="D7546" s="53" t="n">
        <v>0.1</v>
      </c>
      <c r="E7546" s="53" t="n">
        <v>33.96</v>
      </c>
      <c r="F7546" s="0" t="s">
        <v>1433</v>
      </c>
      <c r="G7546" s="0" t="str">
        <f aca="false">LEFT(B7546,2)</f>
        <v>22</v>
      </c>
      <c r="H7546" s="0" t="str">
        <f aca="false">I7546&amp;"_"&amp;G7546&amp;"_"&amp;F7546</f>
        <v>Karusse_22_20190612_DL2018128_FrederiksborgGym_koersel1</v>
      </c>
      <c r="I7546" s="61" t="str">
        <f aca="false">MID(RIGHT(B7546,LEN(B7546)-3),1,FIND("_",RIGHT(B7546,LEN(B7546)-3))-1)</f>
        <v>Karusse</v>
      </c>
      <c r="J7546" s="61" t="str">
        <f aca="false">TRIM(SUBSTITUTE(RIGHT(B7546,FIND(I7546,B7546)+1),"_",""))</f>
        <v>PosK</v>
      </c>
      <c r="K7546" s="0" t="n">
        <f aca="false">IFERROR(VALUE(SUBSTITUTE(E7546,".",",")),E7546)</f>
        <v>33.96</v>
      </c>
      <c r="L7546" s="61" t="n">
        <f aca="false">IF(J7546="PosK",SUMIFS(K:K,J:J,"PosK",H:H,H7546),"")</f>
        <v>33.96</v>
      </c>
      <c r="M7546" s="61" t="n">
        <f aca="false">IF(J7546="PosK",SUMIFS(K:K,J:J,"NegK",H:H,H7546),"")</f>
        <v>0</v>
      </c>
      <c r="N7546" s="61" t="n">
        <f aca="false">IF(J7546="PosK",SUMIFS(K:K,J:J,"eDNA",H:H,H7546),"")</f>
        <v>0</v>
      </c>
      <c r="P7546" s="62" t="n">
        <f aca="false">IF(K7548="No Ct",0,K7548)</f>
        <v>0</v>
      </c>
      <c r="Q7546" s="62" t="n">
        <f aca="false">IF(K7549="No Ct",0,K7549)</f>
        <v>0</v>
      </c>
      <c r="R7546" s="0" t="str">
        <f aca="false">IF(AND(L7546&gt;0,M7546=0),"Valid","Invalid")</f>
        <v>Valid</v>
      </c>
      <c r="S7546" s="0" t="str">
        <f aca="false">IF(OR(P7546&gt;1,Q7546&gt;1),"Present","Absent")</f>
        <v>Absent</v>
      </c>
      <c r="T7546" s="63" t="str">
        <f aca="false">IF(OR(AND(P7546&gt;1,P7546&lt;41),AND(Q7546&gt;1,Q7546&lt;41)),"Ct&lt;41","Ct&gt;41")</f>
        <v>Ct&gt;41</v>
      </c>
      <c r="U7546" s="0" t="str">
        <f aca="false">I7546</f>
        <v>Karusse</v>
      </c>
      <c r="V7546" s="0" t="str">
        <f aca="false">MID(F7546,10,9)</f>
        <v>DL2018128</v>
      </c>
      <c r="W7546" s="64" t="str">
        <f aca="false">V7546&amp;"_"&amp;U7546&amp;"_"&amp;R7546&amp;"_"&amp;S7546&amp;"_"&amp;T7546</f>
        <v>DL2018128_Karusse_Valid_Absent_Ct&gt;41</v>
      </c>
    </row>
    <row r="7547" customFormat="false" ht="14.25" hidden="false" customHeight="false" outlineLevel="0" collapsed="false">
      <c r="A7547" s="0" t="s">
        <v>907</v>
      </c>
      <c r="B7547" s="52" t="s">
        <v>1222</v>
      </c>
      <c r="C7547" s="52" t="s">
        <v>747</v>
      </c>
      <c r="D7547" s="53" t="n">
        <v>0.1</v>
      </c>
      <c r="E7547" s="53" t="s">
        <v>748</v>
      </c>
      <c r="F7547" s="0" t="s">
        <v>1433</v>
      </c>
      <c r="G7547" s="0" t="str">
        <f aca="false">LEFT(B7547,2)</f>
        <v>22</v>
      </c>
      <c r="H7547" s="0" t="str">
        <f aca="false">I7547&amp;"_"&amp;G7547&amp;"_"&amp;F7547</f>
        <v>Karusse_22_20190612_DL2018128_FrederiksborgGym_koersel1</v>
      </c>
      <c r="I7547" s="61" t="str">
        <f aca="false">MID(RIGHT(B7547,LEN(B7547)-3),1,FIND("_",RIGHT(B7547,LEN(B7547)-3))-1)</f>
        <v>Karusse</v>
      </c>
      <c r="J7547" s="61" t="str">
        <f aca="false">TRIM(SUBSTITUTE(RIGHT(B7547,FIND(I7547,B7547)+1),"_",""))</f>
        <v>NegK</v>
      </c>
      <c r="K7547" s="0" t="str">
        <f aca="false">IFERROR(VALUE(SUBSTITUTE(E7547,".",",")),E7547)</f>
        <v>No Ct</v>
      </c>
      <c r="L7547" s="61" t="str">
        <f aca="false">IF(J7547="PosK",SUMIFS(K:K,J:J,"PosK",H:H,H7547),"")</f>
        <v/>
      </c>
      <c r="M7547" s="61" t="str">
        <f aca="false">IF(J7547="PosK",SUMIFS(K:K,J:J,"NegK",H:H,H7547),"")</f>
        <v/>
      </c>
      <c r="N7547" s="61" t="str">
        <f aca="false">IF(J7547="PosK",SUMIFS(K:K,J:J,"eDNA",H:H,H7547),"")</f>
        <v/>
      </c>
    </row>
    <row r="7548" customFormat="false" ht="14.25" hidden="false" customHeight="false" outlineLevel="0" collapsed="false">
      <c r="A7548" s="0" t="s">
        <v>909</v>
      </c>
      <c r="B7548" s="52" t="s">
        <v>1223</v>
      </c>
      <c r="C7548" s="52" t="s">
        <v>751</v>
      </c>
      <c r="D7548" s="53" t="n">
        <v>0.1</v>
      </c>
      <c r="E7548" s="53" t="s">
        <v>748</v>
      </c>
      <c r="F7548" s="0" t="s">
        <v>1433</v>
      </c>
      <c r="G7548" s="0" t="str">
        <f aca="false">LEFT(B7548,2)</f>
        <v>22</v>
      </c>
      <c r="H7548" s="0" t="str">
        <f aca="false">I7548&amp;"_"&amp;G7548&amp;"_"&amp;F7548</f>
        <v>Karusse_22_20190612_DL2018128_FrederiksborgGym_koersel1</v>
      </c>
      <c r="I7548" s="61" t="str">
        <f aca="false">MID(RIGHT(B7548,LEN(B7548)-3),1,FIND("_",RIGHT(B7548,LEN(B7548)-3))-1)</f>
        <v>Karusse</v>
      </c>
      <c r="J7548" s="61" t="str">
        <f aca="false">TRIM(SUBSTITUTE(RIGHT(B7548,FIND(I7548,B7548)+1),"_",""))</f>
        <v>eDNA</v>
      </c>
      <c r="K7548" s="0" t="str">
        <f aca="false">IFERROR(VALUE(SUBSTITUTE(E7548,".",",")),E7548)</f>
        <v>No Ct</v>
      </c>
      <c r="L7548" s="61" t="str">
        <f aca="false">IF(J7548="PosK",SUMIFS(K:K,J:J,"PosK",H:H,H7548),"")</f>
        <v/>
      </c>
      <c r="M7548" s="61" t="str">
        <f aca="false">IF(J7548="PosK",SUMIFS(K:K,J:J,"NegK",H:H,H7548),"")</f>
        <v/>
      </c>
      <c r="N7548" s="61" t="str">
        <f aca="false">IF(J7548="PosK",SUMIFS(K:K,J:J,"eDNA",H:H,H7548),"")</f>
        <v/>
      </c>
      <c r="Q7548" s="62"/>
    </row>
    <row r="7549" customFormat="false" ht="14.25" hidden="false" customHeight="false" outlineLevel="0" collapsed="false">
      <c r="A7549" s="0" t="s">
        <v>911</v>
      </c>
      <c r="B7549" s="52" t="s">
        <v>1223</v>
      </c>
      <c r="C7549" s="52" t="s">
        <v>751</v>
      </c>
      <c r="D7549" s="53" t="n">
        <v>0.1</v>
      </c>
      <c r="E7549" s="53" t="s">
        <v>748</v>
      </c>
      <c r="F7549" s="0" t="s">
        <v>1433</v>
      </c>
      <c r="G7549" s="0" t="str">
        <f aca="false">LEFT(B7549,2)</f>
        <v>22</v>
      </c>
      <c r="H7549" s="0" t="str">
        <f aca="false">I7549&amp;"_"&amp;G7549&amp;"_"&amp;F7549</f>
        <v>Karusse_22_20190612_DL2018128_FrederiksborgGym_koersel1</v>
      </c>
      <c r="I7549" s="61" t="str">
        <f aca="false">MID(RIGHT(B7549,LEN(B7549)-3),1,FIND("_",RIGHT(B7549,LEN(B7549)-3))-1)</f>
        <v>Karusse</v>
      </c>
      <c r="J7549" s="61" t="str">
        <f aca="false">TRIM(SUBSTITUTE(RIGHT(B7549,FIND(I7549,B7549)+1),"_",""))</f>
        <v>eDNA</v>
      </c>
      <c r="K7549" s="0" t="str">
        <f aca="false">IFERROR(VALUE(SUBSTITUTE(E7549,".",",")),E7549)</f>
        <v>No Ct</v>
      </c>
      <c r="L7549" s="61" t="str">
        <f aca="false">IF(J7549="PosK",SUMIFS(K:K,J:J,"PosK",H:H,H7549),"")</f>
        <v/>
      </c>
      <c r="M7549" s="61" t="str">
        <f aca="false">IF(J7549="PosK",SUMIFS(K:K,J:J,"NegK",H:H,H7549),"")</f>
        <v/>
      </c>
      <c r="N7549" s="61" t="str">
        <f aca="false">IF(J7549="PosK",SUMIFS(K:K,J:J,"eDNA",H:H,H7549),"")</f>
        <v/>
      </c>
      <c r="P7549" s="62"/>
      <c r="T7549" s="63"/>
      <c r="W7549" s="64"/>
    </row>
    <row r="7550" customFormat="false" ht="14.25" hidden="false" customHeight="false" outlineLevel="0" collapsed="false">
      <c r="A7550" s="0" t="s">
        <v>912</v>
      </c>
      <c r="B7550" s="52" t="s">
        <v>1014</v>
      </c>
      <c r="C7550" s="52" t="s">
        <v>743</v>
      </c>
      <c r="D7550" s="53" t="n">
        <v>0.1</v>
      </c>
      <c r="E7550" s="53" t="s">
        <v>748</v>
      </c>
      <c r="F7550" s="0" t="s">
        <v>1433</v>
      </c>
      <c r="G7550" s="0" t="str">
        <f aca="false">LEFT(B7550,2)</f>
        <v>23</v>
      </c>
      <c r="H7550" s="0" t="str">
        <f aca="false">I7550&amp;"_"&amp;G7550&amp;"_"&amp;F7550</f>
        <v>Karusse_23_20190612_DL2018128_FrederiksborgGym_koersel1</v>
      </c>
      <c r="I7550" s="61" t="str">
        <f aca="false">MID(RIGHT(B7550,LEN(B7550)-3),1,FIND("_",RIGHT(B7550,LEN(B7550)-3))-1)</f>
        <v>Karusse</v>
      </c>
      <c r="J7550" s="61" t="str">
        <f aca="false">TRIM(SUBSTITUTE(RIGHT(B7550,FIND(I7550,B7550)+1),"_",""))</f>
        <v>PosK</v>
      </c>
      <c r="K7550" s="0" t="str">
        <f aca="false">IFERROR(VALUE(SUBSTITUTE(E7550,".",",")),E7550)</f>
        <v>No Ct</v>
      </c>
      <c r="L7550" s="61" t="n">
        <f aca="false">IF(J7550="PosK",SUMIFS(K:K,J:J,"PosK",H:H,H7550),"")</f>
        <v>0</v>
      </c>
      <c r="M7550" s="61" t="n">
        <f aca="false">IF(J7550="PosK",SUMIFS(K:K,J:J,"NegK",H:H,H7550),"")</f>
        <v>0</v>
      </c>
      <c r="N7550" s="61" t="n">
        <f aca="false">IF(J7550="PosK",SUMIFS(K:K,J:J,"eDNA",H:H,H7550),"")</f>
        <v>0</v>
      </c>
      <c r="P7550" s="62" t="n">
        <f aca="false">IF(K7552="No Ct",0,K7552)</f>
        <v>0</v>
      </c>
      <c r="Q7550" s="62" t="n">
        <f aca="false">IF(K7553="No Ct",0,K7553)</f>
        <v>0</v>
      </c>
      <c r="R7550" s="0" t="str">
        <f aca="false">IF(AND(L7550&gt;0,M7550=0),"Valid","Invalid")</f>
        <v>Invalid</v>
      </c>
      <c r="S7550" s="0" t="str">
        <f aca="false">IF(OR(P7550&gt;1,Q7550&gt;1),"Present","Absent")</f>
        <v>Absent</v>
      </c>
      <c r="T7550" s="63" t="str">
        <f aca="false">IF(OR(AND(P7550&gt;1,P7550&lt;41),AND(Q7550&gt;1,Q7550&lt;41)),"Ct&lt;41","Ct&gt;41")</f>
        <v>Ct&gt;41</v>
      </c>
      <c r="U7550" s="0" t="str">
        <f aca="false">I7550</f>
        <v>Karusse</v>
      </c>
      <c r="V7550" s="0" t="str">
        <f aca="false">MID(F7550,10,9)</f>
        <v>DL2018128</v>
      </c>
      <c r="W7550" s="64" t="str">
        <f aca="false">V7550&amp;"_"&amp;U7550&amp;"_"&amp;R7550&amp;"_"&amp;S7550&amp;"_"&amp;T7550</f>
        <v>DL2018128_Karusse_Invalid_Absent_Ct&gt;41</v>
      </c>
    </row>
    <row r="7551" customFormat="false" ht="14.25" hidden="false" customHeight="false" outlineLevel="0" collapsed="false">
      <c r="A7551" s="0" t="s">
        <v>914</v>
      </c>
      <c r="B7551" s="52" t="s">
        <v>1015</v>
      </c>
      <c r="C7551" s="52" t="s">
        <v>747</v>
      </c>
      <c r="D7551" s="53" t="n">
        <v>0.1</v>
      </c>
      <c r="E7551" s="53" t="s">
        <v>748</v>
      </c>
      <c r="F7551" s="0" t="s">
        <v>1433</v>
      </c>
      <c r="G7551" s="0" t="str">
        <f aca="false">LEFT(B7551,2)</f>
        <v>23</v>
      </c>
      <c r="H7551" s="0" t="str">
        <f aca="false">I7551&amp;"_"&amp;G7551&amp;"_"&amp;F7551</f>
        <v>Karusse_23_20190612_DL2018128_FrederiksborgGym_koersel1</v>
      </c>
      <c r="I7551" s="61" t="str">
        <f aca="false">MID(RIGHT(B7551,LEN(B7551)-3),1,FIND("_",RIGHT(B7551,LEN(B7551)-3))-1)</f>
        <v>Karusse</v>
      </c>
      <c r="J7551" s="61" t="str">
        <f aca="false">TRIM(SUBSTITUTE(RIGHT(B7551,FIND(I7551,B7551)+1),"_",""))</f>
        <v>NegK</v>
      </c>
      <c r="K7551" s="0" t="str">
        <f aca="false">IFERROR(VALUE(SUBSTITUTE(E7551,".",",")),E7551)</f>
        <v>No Ct</v>
      </c>
      <c r="L7551" s="61" t="str">
        <f aca="false">IF(J7551="PosK",SUMIFS(K:K,J:J,"PosK",H:H,H7551),"")</f>
        <v/>
      </c>
      <c r="M7551" s="61" t="str">
        <f aca="false">IF(J7551="PosK",SUMIFS(K:K,J:J,"NegK",H:H,H7551),"")</f>
        <v/>
      </c>
      <c r="N7551" s="61" t="str">
        <f aca="false">IF(J7551="PosK",SUMIFS(K:K,J:J,"eDNA",H:H,H7551),"")</f>
        <v/>
      </c>
    </row>
    <row r="7552" customFormat="false" ht="14.25" hidden="false" customHeight="false" outlineLevel="0" collapsed="false">
      <c r="A7552" s="0" t="s">
        <v>916</v>
      </c>
      <c r="B7552" s="52" t="s">
        <v>1016</v>
      </c>
      <c r="C7552" s="52" t="s">
        <v>751</v>
      </c>
      <c r="D7552" s="53" t="n">
        <v>0.1</v>
      </c>
      <c r="E7552" s="53" t="s">
        <v>748</v>
      </c>
      <c r="F7552" s="0" t="s">
        <v>1433</v>
      </c>
      <c r="G7552" s="0" t="str">
        <f aca="false">LEFT(B7552,2)</f>
        <v>23</v>
      </c>
      <c r="H7552" s="0" t="str">
        <f aca="false">I7552&amp;"_"&amp;G7552&amp;"_"&amp;F7552</f>
        <v>Karusse_23_20190612_DL2018128_FrederiksborgGym_koersel1</v>
      </c>
      <c r="I7552" s="61" t="str">
        <f aca="false">MID(RIGHT(B7552,LEN(B7552)-3),1,FIND("_",RIGHT(B7552,LEN(B7552)-3))-1)</f>
        <v>Karusse</v>
      </c>
      <c r="J7552" s="61" t="str">
        <f aca="false">TRIM(SUBSTITUTE(RIGHT(B7552,FIND(I7552,B7552)+1),"_",""))</f>
        <v>eDNA</v>
      </c>
      <c r="K7552" s="0" t="str">
        <f aca="false">IFERROR(VALUE(SUBSTITUTE(E7552,".",",")),E7552)</f>
        <v>No Ct</v>
      </c>
      <c r="L7552" s="61" t="str">
        <f aca="false">IF(J7552="PosK",SUMIFS(K:K,J:J,"PosK",H:H,H7552),"")</f>
        <v/>
      </c>
      <c r="M7552" s="61" t="str">
        <f aca="false">IF(J7552="PosK",SUMIFS(K:K,J:J,"NegK",H:H,H7552),"")</f>
        <v/>
      </c>
      <c r="N7552" s="61" t="str">
        <f aca="false">IF(J7552="PosK",SUMIFS(K:K,J:J,"eDNA",H:H,H7552),"")</f>
        <v/>
      </c>
      <c r="Q7552" s="62"/>
    </row>
    <row r="7553" customFormat="false" ht="14.25" hidden="false" customHeight="false" outlineLevel="0" collapsed="false">
      <c r="A7553" s="0" t="s">
        <v>918</v>
      </c>
      <c r="B7553" s="52" t="s">
        <v>1016</v>
      </c>
      <c r="C7553" s="52" t="s">
        <v>751</v>
      </c>
      <c r="D7553" s="53" t="n">
        <v>0.1</v>
      </c>
      <c r="E7553" s="53" t="s">
        <v>748</v>
      </c>
      <c r="F7553" s="0" t="s">
        <v>1433</v>
      </c>
      <c r="G7553" s="0" t="str">
        <f aca="false">LEFT(B7553,2)</f>
        <v>23</v>
      </c>
      <c r="H7553" s="0" t="str">
        <f aca="false">I7553&amp;"_"&amp;G7553&amp;"_"&amp;F7553</f>
        <v>Karusse_23_20190612_DL2018128_FrederiksborgGym_koersel1</v>
      </c>
      <c r="I7553" s="61" t="str">
        <f aca="false">MID(RIGHT(B7553,LEN(B7553)-3),1,FIND("_",RIGHT(B7553,LEN(B7553)-3))-1)</f>
        <v>Karusse</v>
      </c>
      <c r="J7553" s="61" t="str">
        <f aca="false">TRIM(SUBSTITUTE(RIGHT(B7553,FIND(I7553,B7553)+1),"_",""))</f>
        <v>eDNA</v>
      </c>
      <c r="K7553" s="0" t="str">
        <f aca="false">IFERROR(VALUE(SUBSTITUTE(E7553,".",",")),E7553)</f>
        <v>No Ct</v>
      </c>
      <c r="L7553" s="61" t="str">
        <f aca="false">IF(J7553="PosK",SUMIFS(K:K,J:J,"PosK",H:H,H7553),"")</f>
        <v/>
      </c>
      <c r="M7553" s="61" t="str">
        <f aca="false">IF(J7553="PosK",SUMIFS(K:K,J:J,"NegK",H:H,H7553),"")</f>
        <v/>
      </c>
      <c r="N7553" s="61" t="str">
        <f aca="false">IF(J7553="PosK",SUMIFS(K:K,J:J,"eDNA",H:H,H7553),"")</f>
        <v/>
      </c>
      <c r="P7553" s="62"/>
      <c r="T7553" s="63"/>
      <c r="W7553" s="64"/>
    </row>
    <row r="7554" customFormat="false" ht="14.25" hidden="false" customHeight="false" outlineLevel="0" collapsed="false">
      <c r="A7554" s="0" t="s">
        <v>919</v>
      </c>
      <c r="B7554" s="52" t="s">
        <v>1224</v>
      </c>
      <c r="C7554" s="52" t="s">
        <v>743</v>
      </c>
      <c r="D7554" s="53" t="n">
        <v>0.1</v>
      </c>
      <c r="E7554" s="53" t="s">
        <v>748</v>
      </c>
      <c r="F7554" s="0" t="s">
        <v>1433</v>
      </c>
      <c r="G7554" s="0" t="str">
        <f aca="false">LEFT(B7554,2)</f>
        <v>24</v>
      </c>
      <c r="H7554" s="0" t="str">
        <f aca="false">I7554&amp;"_"&amp;G7554&amp;"_"&amp;F7554</f>
        <v>Soelvkarusse_24_20190612_DL2018128_FrederiksborgGym_koersel1</v>
      </c>
      <c r="I7554" s="61" t="str">
        <f aca="false">MID(RIGHT(B7554,LEN(B7554)-3),1,FIND("_",RIGHT(B7554,LEN(B7554)-3))-1)</f>
        <v>Soelvkarusse</v>
      </c>
      <c r="J7554" s="61" t="str">
        <f aca="false">TRIM(SUBSTITUTE(RIGHT(B7554,FIND(I7554,B7554)+1),"_",""))</f>
        <v>PosK</v>
      </c>
      <c r="K7554" s="0" t="str">
        <f aca="false">IFERROR(VALUE(SUBSTITUTE(E7554,".",",")),E7554)</f>
        <v>No Ct</v>
      </c>
      <c r="L7554" s="61" t="n">
        <f aca="false">IF(J7554="PosK",SUMIFS(K:K,J:J,"PosK",H:H,H7554),"")</f>
        <v>0</v>
      </c>
      <c r="M7554" s="61" t="n">
        <f aca="false">IF(J7554="PosK",SUMIFS(K:K,J:J,"NegK",H:H,H7554),"")</f>
        <v>0</v>
      </c>
      <c r="N7554" s="61" t="n">
        <f aca="false">IF(J7554="PosK",SUMIFS(K:K,J:J,"eDNA",H:H,H7554),"")</f>
        <v>0</v>
      </c>
      <c r="P7554" s="62" t="n">
        <f aca="false">IF(K7556="No Ct",0,K7556)</f>
        <v>0</v>
      </c>
      <c r="Q7554" s="62" t="n">
        <f aca="false">IF(K7557="No Ct",0,K7557)</f>
        <v>0</v>
      </c>
      <c r="R7554" s="0" t="str">
        <f aca="false">IF(AND(L7554&gt;0,M7554=0),"Valid","Invalid")</f>
        <v>Invalid</v>
      </c>
      <c r="S7554" s="0" t="str">
        <f aca="false">IF(OR(P7554&gt;1,Q7554&gt;1),"Present","Absent")</f>
        <v>Absent</v>
      </c>
      <c r="T7554" s="63" t="str">
        <f aca="false">IF(OR(AND(P7554&gt;1,P7554&lt;41),AND(Q7554&gt;1,Q7554&lt;41)),"Ct&lt;41","Ct&gt;41")</f>
        <v>Ct&gt;41</v>
      </c>
      <c r="U7554" s="0" t="str">
        <f aca="false">I7554</f>
        <v>Soelvkarusse</v>
      </c>
      <c r="V7554" s="0" t="str">
        <f aca="false">MID(F7554,10,9)</f>
        <v>DL2018128</v>
      </c>
      <c r="W7554" s="64" t="str">
        <f aca="false">V7554&amp;"_"&amp;U7554&amp;"_"&amp;R7554&amp;"_"&amp;S7554&amp;"_"&amp;T7554</f>
        <v>DL2018128_Soelvkarusse_Invalid_Absent_Ct&gt;41</v>
      </c>
    </row>
    <row r="7555" customFormat="false" ht="14.25" hidden="false" customHeight="false" outlineLevel="0" collapsed="false">
      <c r="A7555" s="0" t="s">
        <v>921</v>
      </c>
      <c r="B7555" s="52" t="s">
        <v>1225</v>
      </c>
      <c r="C7555" s="52" t="s">
        <v>747</v>
      </c>
      <c r="D7555" s="53" t="n">
        <v>0.1</v>
      </c>
      <c r="E7555" s="53" t="s">
        <v>748</v>
      </c>
      <c r="F7555" s="0" t="s">
        <v>1433</v>
      </c>
      <c r="G7555" s="0" t="str">
        <f aca="false">LEFT(B7555,2)</f>
        <v>24</v>
      </c>
      <c r="H7555" s="0" t="str">
        <f aca="false">I7555&amp;"_"&amp;G7555&amp;"_"&amp;F7555</f>
        <v>Soelvkarusse_24_20190612_DL2018128_FrederiksborgGym_koersel1</v>
      </c>
      <c r="I7555" s="61" t="str">
        <f aca="false">MID(RIGHT(B7555,LEN(B7555)-3),1,FIND("_",RIGHT(B7555,LEN(B7555)-3))-1)</f>
        <v>Soelvkarusse</v>
      </c>
      <c r="J7555" s="61" t="str">
        <f aca="false">TRIM(SUBSTITUTE(RIGHT(B7555,FIND(I7555,B7555)+1),"_",""))</f>
        <v>NegK</v>
      </c>
      <c r="K7555" s="0" t="str">
        <f aca="false">IFERROR(VALUE(SUBSTITUTE(E7555,".",",")),E7555)</f>
        <v>No Ct</v>
      </c>
      <c r="L7555" s="61" t="str">
        <f aca="false">IF(J7555="PosK",SUMIFS(K:K,J:J,"PosK",H:H,H7555),"")</f>
        <v/>
      </c>
      <c r="M7555" s="61" t="str">
        <f aca="false">IF(J7555="PosK",SUMIFS(K:K,J:J,"NegK",H:H,H7555),"")</f>
        <v/>
      </c>
      <c r="N7555" s="61" t="str">
        <f aca="false">IF(J7555="PosK",SUMIFS(K:K,J:J,"eDNA",H:H,H7555),"")</f>
        <v/>
      </c>
    </row>
    <row r="7556" customFormat="false" ht="14.25" hidden="false" customHeight="false" outlineLevel="0" collapsed="false">
      <c r="A7556" s="0" t="s">
        <v>923</v>
      </c>
      <c r="B7556" s="52" t="s">
        <v>1226</v>
      </c>
      <c r="C7556" s="52" t="s">
        <v>751</v>
      </c>
      <c r="D7556" s="53" t="n">
        <v>0.1</v>
      </c>
      <c r="E7556" s="53" t="s">
        <v>748</v>
      </c>
      <c r="F7556" s="0" t="s">
        <v>1433</v>
      </c>
      <c r="G7556" s="0" t="str">
        <f aca="false">LEFT(B7556,2)</f>
        <v>24</v>
      </c>
      <c r="H7556" s="0" t="str">
        <f aca="false">I7556&amp;"_"&amp;G7556&amp;"_"&amp;F7556</f>
        <v>Soelvkarusse_24_20190612_DL2018128_FrederiksborgGym_koersel1</v>
      </c>
      <c r="I7556" s="61" t="str">
        <f aca="false">MID(RIGHT(B7556,LEN(B7556)-3),1,FIND("_",RIGHT(B7556,LEN(B7556)-3))-1)</f>
        <v>Soelvkarusse</v>
      </c>
      <c r="J7556" s="61" t="str">
        <f aca="false">TRIM(SUBSTITUTE(RIGHT(B7556,FIND(I7556,B7556)+1),"_",""))</f>
        <v>eDNA</v>
      </c>
      <c r="K7556" s="0" t="str">
        <f aca="false">IFERROR(VALUE(SUBSTITUTE(E7556,".",",")),E7556)</f>
        <v>No Ct</v>
      </c>
      <c r="L7556" s="61" t="str">
        <f aca="false">IF(J7556="PosK",SUMIFS(K:K,J:J,"PosK",H:H,H7556),"")</f>
        <v/>
      </c>
      <c r="M7556" s="61" t="str">
        <f aca="false">IF(J7556="PosK",SUMIFS(K:K,J:J,"NegK",H:H,H7556),"")</f>
        <v/>
      </c>
      <c r="N7556" s="61" t="str">
        <f aca="false">IF(J7556="PosK",SUMIFS(K:K,J:J,"eDNA",H:H,H7556),"")</f>
        <v/>
      </c>
      <c r="Q7556" s="62"/>
    </row>
    <row r="7557" customFormat="false" ht="14.25" hidden="false" customHeight="false" outlineLevel="0" collapsed="false">
      <c r="A7557" s="0" t="s">
        <v>925</v>
      </c>
      <c r="B7557" s="52" t="s">
        <v>1226</v>
      </c>
      <c r="C7557" s="52" t="s">
        <v>751</v>
      </c>
      <c r="D7557" s="53" t="n">
        <v>0.1</v>
      </c>
      <c r="E7557" s="53" t="s">
        <v>748</v>
      </c>
      <c r="F7557" s="0" t="s">
        <v>1433</v>
      </c>
      <c r="G7557" s="0" t="str">
        <f aca="false">LEFT(B7557,2)</f>
        <v>24</v>
      </c>
      <c r="H7557" s="0" t="str">
        <f aca="false">I7557&amp;"_"&amp;G7557&amp;"_"&amp;F7557</f>
        <v>Soelvkarusse_24_20190612_DL2018128_FrederiksborgGym_koersel1</v>
      </c>
      <c r="I7557" s="61" t="str">
        <f aca="false">MID(RIGHT(B7557,LEN(B7557)-3),1,FIND("_",RIGHT(B7557,LEN(B7557)-3))-1)</f>
        <v>Soelvkarusse</v>
      </c>
      <c r="J7557" s="61" t="str">
        <f aca="false">TRIM(SUBSTITUTE(RIGHT(B7557,FIND(I7557,B7557)+1),"_",""))</f>
        <v>eDNA</v>
      </c>
      <c r="K7557" s="0" t="str">
        <f aca="false">IFERROR(VALUE(SUBSTITUTE(E7557,".",",")),E7557)</f>
        <v>No Ct</v>
      </c>
      <c r="L7557" s="61" t="str">
        <f aca="false">IF(J7557="PosK",SUMIFS(K:K,J:J,"PosK",H:H,H7557),"")</f>
        <v/>
      </c>
      <c r="M7557" s="61" t="str">
        <f aca="false">IF(J7557="PosK",SUMIFS(K:K,J:J,"NegK",H:H,H7557),"")</f>
        <v/>
      </c>
      <c r="N7557" s="61" t="str">
        <f aca="false">IF(J7557="PosK",SUMIFS(K:K,J:J,"eDNA",H:H,H7557),"")</f>
        <v/>
      </c>
      <c r="P7557" s="62"/>
      <c r="T7557" s="63"/>
      <c r="W7557" s="64"/>
    </row>
    <row r="7558" customFormat="false" ht="14.25" hidden="false" customHeight="false" outlineLevel="0" collapsed="false">
      <c r="A7558" s="0" t="s">
        <v>741</v>
      </c>
      <c r="B7558" s="52" t="s">
        <v>1020</v>
      </c>
      <c r="C7558" s="52" t="s">
        <v>743</v>
      </c>
      <c r="D7558" s="53" t="n">
        <v>0.1</v>
      </c>
      <c r="E7558" s="53" t="n">
        <v>30.98</v>
      </c>
      <c r="F7558" s="0" t="s">
        <v>1434</v>
      </c>
      <c r="G7558" s="0" t="str">
        <f aca="false">LEFT(B7558,2)</f>
        <v>25</v>
      </c>
      <c r="H7558" s="0" t="str">
        <f aca="false">I7558&amp;"_"&amp;G7558&amp;"_"&amp;F7558</f>
        <v>Loegfroe_25_20190612_DL2018128_FrederiksborgGym_koersel2</v>
      </c>
      <c r="I7558" s="61" t="str">
        <f aca="false">MID(RIGHT(B7558,LEN(B7558)-3),1,FIND("_",RIGHT(B7558,LEN(B7558)-3))-1)</f>
        <v>Loegfroe</v>
      </c>
      <c r="J7558" s="61" t="str">
        <f aca="false">TRIM(SUBSTITUTE(RIGHT(B7558,FIND(I7558,B7558)+1),"_",""))</f>
        <v>PosK</v>
      </c>
      <c r="K7558" s="0" t="n">
        <f aca="false">IFERROR(VALUE(SUBSTITUTE(E7558,".",",")),E7558)</f>
        <v>30.98</v>
      </c>
      <c r="L7558" s="61" t="n">
        <f aca="false">IF(J7558="PosK",SUMIFS(K:K,J:J,"PosK",H:H,H7558),"")</f>
        <v>30.98</v>
      </c>
      <c r="M7558" s="61" t="n">
        <f aca="false">IF(J7558="PosK",SUMIFS(K:K,J:J,"NegK",H:H,H7558),"")</f>
        <v>0</v>
      </c>
      <c r="N7558" s="61" t="n">
        <f aca="false">IF(J7558="PosK",SUMIFS(K:K,J:J,"eDNA",H:H,H7558),"")</f>
        <v>0</v>
      </c>
      <c r="P7558" s="62" t="n">
        <f aca="false">IF(K7560="No Ct",0,K7560)</f>
        <v>0</v>
      </c>
      <c r="Q7558" s="62" t="n">
        <f aca="false">IF(K7561="No Ct",0,K7561)</f>
        <v>0</v>
      </c>
      <c r="R7558" s="0" t="str">
        <f aca="false">IF(AND(L7558&gt;0,M7558=0),"Valid","Invalid")</f>
        <v>Valid</v>
      </c>
      <c r="S7558" s="0" t="str">
        <f aca="false">IF(OR(P7558&gt;1,Q7558&gt;1),"Present","Absent")</f>
        <v>Absent</v>
      </c>
      <c r="T7558" s="63" t="str">
        <f aca="false">IF(OR(AND(P7558&gt;1,P7558&lt;41),AND(Q7558&gt;1,Q7558&lt;41)),"Ct&lt;41","Ct&gt;41")</f>
        <v>Ct&gt;41</v>
      </c>
      <c r="U7558" s="0" t="str">
        <f aca="false">I7558</f>
        <v>Loegfroe</v>
      </c>
      <c r="V7558" s="0" t="str">
        <f aca="false">MID(F7558,10,9)</f>
        <v>DL2018128</v>
      </c>
      <c r="W7558" s="64" t="str">
        <f aca="false">V7558&amp;"_"&amp;U7558&amp;"_"&amp;R7558&amp;"_"&amp;S7558&amp;"_"&amp;T7558</f>
        <v>DL2018128_Loegfroe_Valid_Absent_Ct&gt;41</v>
      </c>
    </row>
    <row r="7559" customFormat="false" ht="14.25" hidden="false" customHeight="false" outlineLevel="0" collapsed="false">
      <c r="A7559" s="0" t="s">
        <v>745</v>
      </c>
      <c r="B7559" s="52" t="s">
        <v>1022</v>
      </c>
      <c r="C7559" s="52" t="s">
        <v>747</v>
      </c>
      <c r="D7559" s="53" t="n">
        <v>0.1</v>
      </c>
      <c r="E7559" s="53" t="s">
        <v>748</v>
      </c>
      <c r="F7559" s="0" t="s">
        <v>1434</v>
      </c>
      <c r="G7559" s="0" t="str">
        <f aca="false">LEFT(B7559,2)</f>
        <v>25</v>
      </c>
      <c r="H7559" s="0" t="str">
        <f aca="false">I7559&amp;"_"&amp;G7559&amp;"_"&amp;F7559</f>
        <v>Loegfroe_25_20190612_DL2018128_FrederiksborgGym_koersel2</v>
      </c>
      <c r="I7559" s="61" t="str">
        <f aca="false">MID(RIGHT(B7559,LEN(B7559)-3),1,FIND("_",RIGHT(B7559,LEN(B7559)-3))-1)</f>
        <v>Loegfroe</v>
      </c>
      <c r="J7559" s="61" t="str">
        <f aca="false">TRIM(SUBSTITUTE(RIGHT(B7559,FIND(I7559,B7559)+1),"_",""))</f>
        <v>NegK</v>
      </c>
      <c r="K7559" s="0" t="str">
        <f aca="false">IFERROR(VALUE(SUBSTITUTE(E7559,".",",")),E7559)</f>
        <v>No Ct</v>
      </c>
      <c r="L7559" s="61" t="str">
        <f aca="false">IF(J7559="PosK",SUMIFS(K:K,J:J,"PosK",H:H,H7559),"")</f>
        <v/>
      </c>
      <c r="M7559" s="61" t="str">
        <f aca="false">IF(J7559="PosK",SUMIFS(K:K,J:J,"NegK",H:H,H7559),"")</f>
        <v/>
      </c>
      <c r="N7559" s="61" t="str">
        <f aca="false">IF(J7559="PosK",SUMIFS(K:K,J:J,"eDNA",H:H,H7559),"")</f>
        <v/>
      </c>
    </row>
    <row r="7560" customFormat="false" ht="14.25" hidden="false" customHeight="false" outlineLevel="0" collapsed="false">
      <c r="A7560" s="0" t="s">
        <v>749</v>
      </c>
      <c r="B7560" s="52" t="s">
        <v>1023</v>
      </c>
      <c r="C7560" s="52" t="s">
        <v>751</v>
      </c>
      <c r="D7560" s="53" t="n">
        <v>0.1</v>
      </c>
      <c r="E7560" s="53" t="s">
        <v>748</v>
      </c>
      <c r="F7560" s="0" t="s">
        <v>1434</v>
      </c>
      <c r="G7560" s="0" t="str">
        <f aca="false">LEFT(B7560,2)</f>
        <v>25</v>
      </c>
      <c r="H7560" s="0" t="str">
        <f aca="false">I7560&amp;"_"&amp;G7560&amp;"_"&amp;F7560</f>
        <v>Loegfroe_25_20190612_DL2018128_FrederiksborgGym_koersel2</v>
      </c>
      <c r="I7560" s="61" t="str">
        <f aca="false">MID(RIGHT(B7560,LEN(B7560)-3),1,FIND("_",RIGHT(B7560,LEN(B7560)-3))-1)</f>
        <v>Loegfroe</v>
      </c>
      <c r="J7560" s="61" t="str">
        <f aca="false">TRIM(SUBSTITUTE(RIGHT(B7560,FIND(I7560,B7560)+1),"_",""))</f>
        <v>eDNA</v>
      </c>
      <c r="K7560" s="0" t="str">
        <f aca="false">IFERROR(VALUE(SUBSTITUTE(E7560,".",",")),E7560)</f>
        <v>No Ct</v>
      </c>
      <c r="L7560" s="61" t="str">
        <f aca="false">IF(J7560="PosK",SUMIFS(K:K,J:J,"PosK",H:H,H7560),"")</f>
        <v/>
      </c>
      <c r="M7560" s="61" t="str">
        <f aca="false">IF(J7560="PosK",SUMIFS(K:K,J:J,"NegK",H:H,H7560),"")</f>
        <v/>
      </c>
      <c r="N7560" s="61" t="str">
        <f aca="false">IF(J7560="PosK",SUMIFS(K:K,J:J,"eDNA",H:H,H7560),"")</f>
        <v/>
      </c>
      <c r="Q7560" s="62"/>
    </row>
    <row r="7561" customFormat="false" ht="14.25" hidden="false" customHeight="false" outlineLevel="0" collapsed="false">
      <c r="A7561" s="0" t="s">
        <v>752</v>
      </c>
      <c r="B7561" s="52" t="s">
        <v>1023</v>
      </c>
      <c r="C7561" s="52" t="s">
        <v>751</v>
      </c>
      <c r="D7561" s="53" t="n">
        <v>0.1</v>
      </c>
      <c r="E7561" s="53" t="s">
        <v>748</v>
      </c>
      <c r="F7561" s="0" t="s">
        <v>1434</v>
      </c>
      <c r="G7561" s="0" t="str">
        <f aca="false">LEFT(B7561,2)</f>
        <v>25</v>
      </c>
      <c r="H7561" s="0" t="str">
        <f aca="false">I7561&amp;"_"&amp;G7561&amp;"_"&amp;F7561</f>
        <v>Loegfroe_25_20190612_DL2018128_FrederiksborgGym_koersel2</v>
      </c>
      <c r="I7561" s="61" t="str">
        <f aca="false">MID(RIGHT(B7561,LEN(B7561)-3),1,FIND("_",RIGHT(B7561,LEN(B7561)-3))-1)</f>
        <v>Loegfroe</v>
      </c>
      <c r="J7561" s="61" t="str">
        <f aca="false">TRIM(SUBSTITUTE(RIGHT(B7561,FIND(I7561,B7561)+1),"_",""))</f>
        <v>eDNA</v>
      </c>
      <c r="K7561" s="0" t="str">
        <f aca="false">IFERROR(VALUE(SUBSTITUTE(E7561,".",",")),E7561)</f>
        <v>No Ct</v>
      </c>
      <c r="L7561" s="61" t="str">
        <f aca="false">IF(J7561="PosK",SUMIFS(K:K,J:J,"PosK",H:H,H7561),"")</f>
        <v/>
      </c>
      <c r="M7561" s="61" t="str">
        <f aca="false">IF(J7561="PosK",SUMIFS(K:K,J:J,"NegK",H:H,H7561),"")</f>
        <v/>
      </c>
      <c r="N7561" s="61" t="str">
        <f aca="false">IF(J7561="PosK",SUMIFS(K:K,J:J,"eDNA",H:H,H7561),"")</f>
        <v/>
      </c>
      <c r="P7561" s="62"/>
      <c r="T7561" s="63"/>
      <c r="W7561" s="64"/>
    </row>
    <row r="7562" customFormat="false" ht="14.25" hidden="false" customHeight="false" outlineLevel="0" collapsed="false">
      <c r="A7562" s="0" t="s">
        <v>754</v>
      </c>
      <c r="B7562" s="52" t="s">
        <v>1025</v>
      </c>
      <c r="C7562" s="52" t="s">
        <v>743</v>
      </c>
      <c r="D7562" s="53" t="n">
        <v>0.1</v>
      </c>
      <c r="E7562" s="53" t="n">
        <v>31.46</v>
      </c>
      <c r="F7562" s="0" t="s">
        <v>1434</v>
      </c>
      <c r="G7562" s="0" t="str">
        <f aca="false">LEFT(B7562,2)</f>
        <v>26</v>
      </c>
      <c r="H7562" s="0" t="str">
        <f aca="false">I7562&amp;"_"&amp;G7562&amp;"_"&amp;F7562</f>
        <v>StorVandsalamander_26_20190612_DL2018128_FrederiksborgGym_koersel2</v>
      </c>
      <c r="I7562" s="61" t="str">
        <f aca="false">MID(RIGHT(B7562,LEN(B7562)-3),1,FIND("_",RIGHT(B7562,LEN(B7562)-3))-1)</f>
        <v>StorVandsalamander</v>
      </c>
      <c r="J7562" s="61" t="str">
        <f aca="false">TRIM(SUBSTITUTE(RIGHT(B7562,FIND(I7562,B7562)+1),"_",""))</f>
        <v>PosK</v>
      </c>
      <c r="K7562" s="0" t="n">
        <f aca="false">IFERROR(VALUE(SUBSTITUTE(E7562,".",",")),E7562)</f>
        <v>31.46</v>
      </c>
      <c r="L7562" s="61" t="n">
        <f aca="false">IF(J7562="PosK",SUMIFS(K:K,J:J,"PosK",H:H,H7562),"")</f>
        <v>31.46</v>
      </c>
      <c r="M7562" s="61" t="n">
        <f aca="false">IF(J7562="PosK",SUMIFS(K:K,J:J,"NegK",H:H,H7562),"")</f>
        <v>0</v>
      </c>
      <c r="N7562" s="61" t="n">
        <f aca="false">IF(J7562="PosK",SUMIFS(K:K,J:J,"eDNA",H:H,H7562),"")</f>
        <v>0</v>
      </c>
      <c r="P7562" s="62" t="n">
        <f aca="false">IF(K7564="No Ct",0,K7564)</f>
        <v>0</v>
      </c>
      <c r="Q7562" s="62" t="n">
        <f aca="false">IF(K7565="No Ct",0,K7565)</f>
        <v>0</v>
      </c>
      <c r="R7562" s="0" t="str">
        <f aca="false">IF(AND(L7562&gt;0,M7562=0),"Valid","Invalid")</f>
        <v>Valid</v>
      </c>
      <c r="S7562" s="0" t="str">
        <f aca="false">IF(OR(P7562&gt;1,Q7562&gt;1),"Present","Absent")</f>
        <v>Absent</v>
      </c>
      <c r="T7562" s="63" t="str">
        <f aca="false">IF(OR(AND(P7562&gt;1,P7562&lt;41),AND(Q7562&gt;1,Q7562&lt;41)),"Ct&lt;41","Ct&gt;41")</f>
        <v>Ct&gt;41</v>
      </c>
      <c r="U7562" s="0" t="str">
        <f aca="false">I7562</f>
        <v>StorVandsalamander</v>
      </c>
      <c r="V7562" s="0" t="str">
        <f aca="false">MID(F7562,10,9)</f>
        <v>DL2018128</v>
      </c>
      <c r="W7562" s="64" t="str">
        <f aca="false">V7562&amp;"_"&amp;U7562&amp;"_"&amp;R7562&amp;"_"&amp;S7562&amp;"_"&amp;T7562</f>
        <v>DL2018128_StorVandsalamander_Valid_Absent_Ct&gt;41</v>
      </c>
    </row>
    <row r="7563" customFormat="false" ht="14.25" hidden="false" customHeight="false" outlineLevel="0" collapsed="false">
      <c r="A7563" s="0" t="s">
        <v>756</v>
      </c>
      <c r="B7563" s="52" t="s">
        <v>1026</v>
      </c>
      <c r="C7563" s="52" t="s">
        <v>747</v>
      </c>
      <c r="D7563" s="53" t="n">
        <v>0.1</v>
      </c>
      <c r="E7563" s="53" t="s">
        <v>748</v>
      </c>
      <c r="F7563" s="0" t="s">
        <v>1434</v>
      </c>
      <c r="G7563" s="0" t="str">
        <f aca="false">LEFT(B7563,2)</f>
        <v>26</v>
      </c>
      <c r="H7563" s="0" t="str">
        <f aca="false">I7563&amp;"_"&amp;G7563&amp;"_"&amp;F7563</f>
        <v>StorVandsalamander_26_20190612_DL2018128_FrederiksborgGym_koersel2</v>
      </c>
      <c r="I7563" s="61" t="str">
        <f aca="false">MID(RIGHT(B7563,LEN(B7563)-3),1,FIND("_",RIGHT(B7563,LEN(B7563)-3))-1)</f>
        <v>StorVandsalamander</v>
      </c>
      <c r="J7563" s="61" t="str">
        <f aca="false">TRIM(SUBSTITUTE(RIGHT(B7563,FIND(I7563,B7563)+1),"_",""))</f>
        <v>NegK</v>
      </c>
      <c r="K7563" s="0" t="str">
        <f aca="false">IFERROR(VALUE(SUBSTITUTE(E7563,".",",")),E7563)</f>
        <v>No Ct</v>
      </c>
      <c r="L7563" s="61" t="str">
        <f aca="false">IF(J7563="PosK",SUMIFS(K:K,J:J,"PosK",H:H,H7563),"")</f>
        <v/>
      </c>
      <c r="M7563" s="61" t="str">
        <f aca="false">IF(J7563="PosK",SUMIFS(K:K,J:J,"NegK",H:H,H7563),"")</f>
        <v/>
      </c>
      <c r="N7563" s="61" t="str">
        <f aca="false">IF(J7563="PosK",SUMIFS(K:K,J:J,"eDNA",H:H,H7563),"")</f>
        <v/>
      </c>
    </row>
    <row r="7564" customFormat="false" ht="14.25" hidden="false" customHeight="false" outlineLevel="0" collapsed="false">
      <c r="A7564" s="0" t="s">
        <v>758</v>
      </c>
      <c r="B7564" s="52" t="s">
        <v>1027</v>
      </c>
      <c r="C7564" s="52" t="s">
        <v>751</v>
      </c>
      <c r="D7564" s="53" t="n">
        <v>0.1</v>
      </c>
      <c r="E7564" s="53" t="s">
        <v>748</v>
      </c>
      <c r="F7564" s="0" t="s">
        <v>1434</v>
      </c>
      <c r="G7564" s="0" t="str">
        <f aca="false">LEFT(B7564,2)</f>
        <v>26</v>
      </c>
      <c r="H7564" s="0" t="str">
        <f aca="false">I7564&amp;"_"&amp;G7564&amp;"_"&amp;F7564</f>
        <v>StorVandsalamander_26_20190612_DL2018128_FrederiksborgGym_koersel2</v>
      </c>
      <c r="I7564" s="61" t="str">
        <f aca="false">MID(RIGHT(B7564,LEN(B7564)-3),1,FIND("_",RIGHT(B7564,LEN(B7564)-3))-1)</f>
        <v>StorVandsalamander</v>
      </c>
      <c r="J7564" s="61" t="str">
        <f aca="false">TRIM(SUBSTITUTE(RIGHT(B7564,FIND(I7564,B7564)+1),"_",""))</f>
        <v>eDNA</v>
      </c>
      <c r="K7564" s="0" t="str">
        <f aca="false">IFERROR(VALUE(SUBSTITUTE(E7564,".",",")),E7564)</f>
        <v>No Ct</v>
      </c>
      <c r="L7564" s="61" t="str">
        <f aca="false">IF(J7564="PosK",SUMIFS(K:K,J:J,"PosK",H:H,H7564),"")</f>
        <v/>
      </c>
      <c r="M7564" s="61" t="str">
        <f aca="false">IF(J7564="PosK",SUMIFS(K:K,J:J,"NegK",H:H,H7564),"")</f>
        <v/>
      </c>
      <c r="N7564" s="61" t="str">
        <f aca="false">IF(J7564="PosK",SUMIFS(K:K,J:J,"eDNA",H:H,H7564),"")</f>
        <v/>
      </c>
      <c r="Q7564" s="62"/>
    </row>
    <row r="7565" customFormat="false" ht="14.25" hidden="false" customHeight="false" outlineLevel="0" collapsed="false">
      <c r="A7565" s="0" t="s">
        <v>760</v>
      </c>
      <c r="B7565" s="52" t="s">
        <v>1027</v>
      </c>
      <c r="C7565" s="52" t="s">
        <v>751</v>
      </c>
      <c r="D7565" s="53" t="n">
        <v>0.1</v>
      </c>
      <c r="E7565" s="53" t="s">
        <v>748</v>
      </c>
      <c r="F7565" s="0" t="s">
        <v>1434</v>
      </c>
      <c r="G7565" s="0" t="str">
        <f aca="false">LEFT(B7565,2)</f>
        <v>26</v>
      </c>
      <c r="H7565" s="0" t="str">
        <f aca="false">I7565&amp;"_"&amp;G7565&amp;"_"&amp;F7565</f>
        <v>StorVandsalamander_26_20190612_DL2018128_FrederiksborgGym_koersel2</v>
      </c>
      <c r="I7565" s="61" t="str">
        <f aca="false">MID(RIGHT(B7565,LEN(B7565)-3),1,FIND("_",RIGHT(B7565,LEN(B7565)-3))-1)</f>
        <v>StorVandsalamander</v>
      </c>
      <c r="J7565" s="61" t="str">
        <f aca="false">TRIM(SUBSTITUTE(RIGHT(B7565,FIND(I7565,B7565)+1),"_",""))</f>
        <v>eDNA</v>
      </c>
      <c r="K7565" s="0" t="str">
        <f aca="false">IFERROR(VALUE(SUBSTITUTE(E7565,".",",")),E7565)</f>
        <v>No Ct</v>
      </c>
      <c r="L7565" s="61" t="str">
        <f aca="false">IF(J7565="PosK",SUMIFS(K:K,J:J,"PosK",H:H,H7565),"")</f>
        <v/>
      </c>
      <c r="M7565" s="61" t="str">
        <f aca="false">IF(J7565="PosK",SUMIFS(K:K,J:J,"NegK",H:H,H7565),"")</f>
        <v/>
      </c>
      <c r="N7565" s="61" t="str">
        <f aca="false">IF(J7565="PosK",SUMIFS(K:K,J:J,"eDNA",H:H,H7565),"")</f>
        <v/>
      </c>
      <c r="P7565" s="62"/>
      <c r="T7565" s="63"/>
      <c r="W7565" s="64"/>
    </row>
    <row r="7566" customFormat="false" ht="14.25" hidden="false" customHeight="false" outlineLevel="0" collapsed="false">
      <c r="A7566" s="0" t="s">
        <v>762</v>
      </c>
      <c r="B7566" s="52" t="s">
        <v>1029</v>
      </c>
      <c r="C7566" s="52" t="s">
        <v>743</v>
      </c>
      <c r="D7566" s="53" t="n">
        <v>0.1</v>
      </c>
      <c r="E7566" s="53" t="n">
        <v>27.64</v>
      </c>
      <c r="F7566" s="0" t="s">
        <v>1434</v>
      </c>
      <c r="G7566" s="0" t="str">
        <f aca="false">LEFT(B7566,2)</f>
        <v>27</v>
      </c>
      <c r="H7566" s="0" t="str">
        <f aca="false">I7566&amp;"_"&amp;G7566&amp;"_"&amp;F7566</f>
        <v>Strandtudse_27_20190612_DL2018128_FrederiksborgGym_koersel2</v>
      </c>
      <c r="I7566" s="61" t="str">
        <f aca="false">MID(RIGHT(B7566,LEN(B7566)-3),1,FIND("_",RIGHT(B7566,LEN(B7566)-3))-1)</f>
        <v>Strandtudse</v>
      </c>
      <c r="J7566" s="61" t="str">
        <f aca="false">TRIM(SUBSTITUTE(RIGHT(B7566,FIND(I7566,B7566)+1),"_",""))</f>
        <v>PosK</v>
      </c>
      <c r="K7566" s="0" t="n">
        <f aca="false">IFERROR(VALUE(SUBSTITUTE(E7566,".",",")),E7566)</f>
        <v>27.64</v>
      </c>
      <c r="L7566" s="61" t="n">
        <f aca="false">IF(J7566="PosK",SUMIFS(K:K,J:J,"PosK",H:H,H7566),"")</f>
        <v>27.64</v>
      </c>
      <c r="M7566" s="61" t="n">
        <f aca="false">IF(J7566="PosK",SUMIFS(K:K,J:J,"NegK",H:H,H7566),"")</f>
        <v>0</v>
      </c>
      <c r="N7566" s="61" t="n">
        <f aca="false">IF(J7566="PosK",SUMIFS(K:K,J:J,"eDNA",H:H,H7566),"")</f>
        <v>0</v>
      </c>
      <c r="P7566" s="62" t="n">
        <f aca="false">IF(K7568="No Ct",0,K7568)</f>
        <v>0</v>
      </c>
      <c r="Q7566" s="62" t="n">
        <f aca="false">IF(K7569="No Ct",0,K7569)</f>
        <v>0</v>
      </c>
      <c r="R7566" s="0" t="str">
        <f aca="false">IF(AND(L7566&gt;0,M7566=0),"Valid","Invalid")</f>
        <v>Valid</v>
      </c>
      <c r="S7566" s="0" t="str">
        <f aca="false">IF(OR(P7566&gt;1,Q7566&gt;1),"Present","Absent")</f>
        <v>Absent</v>
      </c>
      <c r="T7566" s="63" t="str">
        <f aca="false">IF(OR(AND(P7566&gt;1,P7566&lt;41),AND(Q7566&gt;1,Q7566&lt;41)),"Ct&lt;41","Ct&gt;41")</f>
        <v>Ct&gt;41</v>
      </c>
      <c r="U7566" s="0" t="str">
        <f aca="false">I7566</f>
        <v>Strandtudse</v>
      </c>
      <c r="V7566" s="0" t="str">
        <f aca="false">MID(F7566,10,9)</f>
        <v>DL2018128</v>
      </c>
      <c r="W7566" s="64" t="str">
        <f aca="false">V7566&amp;"_"&amp;U7566&amp;"_"&amp;R7566&amp;"_"&amp;S7566&amp;"_"&amp;T7566</f>
        <v>DL2018128_Strandtudse_Valid_Absent_Ct&gt;41</v>
      </c>
    </row>
    <row r="7567" customFormat="false" ht="14.25" hidden="false" customHeight="false" outlineLevel="0" collapsed="false">
      <c r="A7567" s="0" t="s">
        <v>764</v>
      </c>
      <c r="B7567" s="52" t="s">
        <v>1030</v>
      </c>
      <c r="C7567" s="52" t="s">
        <v>747</v>
      </c>
      <c r="D7567" s="53" t="n">
        <v>0.1</v>
      </c>
      <c r="E7567" s="53" t="s">
        <v>748</v>
      </c>
      <c r="F7567" s="0" t="s">
        <v>1434</v>
      </c>
      <c r="G7567" s="0" t="str">
        <f aca="false">LEFT(B7567,2)</f>
        <v>27</v>
      </c>
      <c r="H7567" s="0" t="str">
        <f aca="false">I7567&amp;"_"&amp;G7567&amp;"_"&amp;F7567</f>
        <v>Strandtudse_27_20190612_DL2018128_FrederiksborgGym_koersel2</v>
      </c>
      <c r="I7567" s="61" t="str">
        <f aca="false">MID(RIGHT(B7567,LEN(B7567)-3),1,FIND("_",RIGHT(B7567,LEN(B7567)-3))-1)</f>
        <v>Strandtudse</v>
      </c>
      <c r="J7567" s="61" t="str">
        <f aca="false">TRIM(SUBSTITUTE(RIGHT(B7567,FIND(I7567,B7567)+1),"_",""))</f>
        <v>NegK</v>
      </c>
      <c r="K7567" s="0" t="str">
        <f aca="false">IFERROR(VALUE(SUBSTITUTE(E7567,".",",")),E7567)</f>
        <v>No Ct</v>
      </c>
      <c r="L7567" s="61" t="str">
        <f aca="false">IF(J7567="PosK",SUMIFS(K:K,J:J,"PosK",H:H,H7567),"")</f>
        <v/>
      </c>
      <c r="M7567" s="61" t="str">
        <f aca="false">IF(J7567="PosK",SUMIFS(K:K,J:J,"NegK",H:H,H7567),"")</f>
        <v/>
      </c>
      <c r="N7567" s="61" t="str">
        <f aca="false">IF(J7567="PosK",SUMIFS(K:K,J:J,"eDNA",H:H,H7567),"")</f>
        <v/>
      </c>
    </row>
    <row r="7568" customFormat="false" ht="14.25" hidden="false" customHeight="false" outlineLevel="0" collapsed="false">
      <c r="A7568" s="0" t="s">
        <v>766</v>
      </c>
      <c r="B7568" s="52" t="s">
        <v>1031</v>
      </c>
      <c r="C7568" s="52" t="s">
        <v>751</v>
      </c>
      <c r="D7568" s="53" t="n">
        <v>0.1</v>
      </c>
      <c r="E7568" s="53" t="s">
        <v>748</v>
      </c>
      <c r="F7568" s="0" t="s">
        <v>1434</v>
      </c>
      <c r="G7568" s="0" t="str">
        <f aca="false">LEFT(B7568,2)</f>
        <v>27</v>
      </c>
      <c r="H7568" s="0" t="str">
        <f aca="false">I7568&amp;"_"&amp;G7568&amp;"_"&amp;F7568</f>
        <v>Strandtudse_27_20190612_DL2018128_FrederiksborgGym_koersel2</v>
      </c>
      <c r="I7568" s="61" t="str">
        <f aca="false">MID(RIGHT(B7568,LEN(B7568)-3),1,FIND("_",RIGHT(B7568,LEN(B7568)-3))-1)</f>
        <v>Strandtudse</v>
      </c>
      <c r="J7568" s="61" t="str">
        <f aca="false">TRIM(SUBSTITUTE(RIGHT(B7568,FIND(I7568,B7568)+1),"_",""))</f>
        <v>eDNA</v>
      </c>
      <c r="K7568" s="0" t="str">
        <f aca="false">IFERROR(VALUE(SUBSTITUTE(E7568,".",",")),E7568)</f>
        <v>No Ct</v>
      </c>
      <c r="L7568" s="61" t="str">
        <f aca="false">IF(J7568="PosK",SUMIFS(K:K,J:J,"PosK",H:H,H7568),"")</f>
        <v/>
      </c>
      <c r="M7568" s="61" t="str">
        <f aca="false">IF(J7568="PosK",SUMIFS(K:K,J:J,"NegK",H:H,H7568),"")</f>
        <v/>
      </c>
      <c r="N7568" s="61" t="str">
        <f aca="false">IF(J7568="PosK",SUMIFS(K:K,J:J,"eDNA",H:H,H7568),"")</f>
        <v/>
      </c>
      <c r="Q7568" s="62"/>
    </row>
    <row r="7569" customFormat="false" ht="14.25" hidden="false" customHeight="false" outlineLevel="0" collapsed="false">
      <c r="A7569" s="0" t="s">
        <v>768</v>
      </c>
      <c r="B7569" s="52" t="s">
        <v>1031</v>
      </c>
      <c r="C7569" s="52" t="s">
        <v>751</v>
      </c>
      <c r="D7569" s="53" t="n">
        <v>0.1</v>
      </c>
      <c r="E7569" s="53" t="s">
        <v>748</v>
      </c>
      <c r="F7569" s="0" t="s">
        <v>1434</v>
      </c>
      <c r="G7569" s="0" t="str">
        <f aca="false">LEFT(B7569,2)</f>
        <v>27</v>
      </c>
      <c r="H7569" s="0" t="str">
        <f aca="false">I7569&amp;"_"&amp;G7569&amp;"_"&amp;F7569</f>
        <v>Strandtudse_27_20190612_DL2018128_FrederiksborgGym_koersel2</v>
      </c>
      <c r="I7569" s="61" t="str">
        <f aca="false">MID(RIGHT(B7569,LEN(B7569)-3),1,FIND("_",RIGHT(B7569,LEN(B7569)-3))-1)</f>
        <v>Strandtudse</v>
      </c>
      <c r="J7569" s="61" t="str">
        <f aca="false">TRIM(SUBSTITUTE(RIGHT(B7569,FIND(I7569,B7569)+1),"_",""))</f>
        <v>eDNA</v>
      </c>
      <c r="K7569" s="0" t="str">
        <f aca="false">IFERROR(VALUE(SUBSTITUTE(E7569,".",",")),E7569)</f>
        <v>No Ct</v>
      </c>
      <c r="L7569" s="61" t="str">
        <f aca="false">IF(J7569="PosK",SUMIFS(K:K,J:J,"PosK",H:H,H7569),"")</f>
        <v/>
      </c>
      <c r="M7569" s="61" t="str">
        <f aca="false">IF(J7569="PosK",SUMIFS(K:K,J:J,"NegK",H:H,H7569),"")</f>
        <v/>
      </c>
      <c r="N7569" s="61" t="str">
        <f aca="false">IF(J7569="PosK",SUMIFS(K:K,J:J,"eDNA",H:H,H7569),"")</f>
        <v/>
      </c>
      <c r="P7569" s="62"/>
      <c r="T7569" s="63"/>
      <c r="W7569" s="64"/>
    </row>
    <row r="7570" customFormat="false" ht="14.25" hidden="false" customHeight="false" outlineLevel="0" collapsed="false">
      <c r="A7570" s="0" t="s">
        <v>770</v>
      </c>
      <c r="B7570" s="52" t="s">
        <v>1033</v>
      </c>
      <c r="C7570" s="52" t="s">
        <v>743</v>
      </c>
      <c r="D7570" s="53" t="n">
        <v>0.1</v>
      </c>
      <c r="E7570" s="53" t="n">
        <v>32.94</v>
      </c>
      <c r="F7570" s="0" t="s">
        <v>1434</v>
      </c>
      <c r="G7570" s="0" t="str">
        <f aca="false">LEFT(B7570,2)</f>
        <v>28</v>
      </c>
      <c r="H7570" s="0" t="str">
        <f aca="false">I7570&amp;"_"&amp;G7570&amp;"_"&amp;F7570</f>
        <v>GroenbrogetTudse_28_20190612_DL2018128_FrederiksborgGym_koersel2</v>
      </c>
      <c r="I7570" s="61" t="str">
        <f aca="false">MID(RIGHT(B7570,LEN(B7570)-3),1,FIND("_",RIGHT(B7570,LEN(B7570)-3))-1)</f>
        <v>GroenbrogetTudse</v>
      </c>
      <c r="J7570" s="61" t="str">
        <f aca="false">TRIM(SUBSTITUTE(RIGHT(B7570,FIND(I7570,B7570)+1),"_",""))</f>
        <v>PosK</v>
      </c>
      <c r="K7570" s="0" t="n">
        <f aca="false">IFERROR(VALUE(SUBSTITUTE(E7570,".",",")),E7570)</f>
        <v>32.94</v>
      </c>
      <c r="L7570" s="61" t="n">
        <f aca="false">IF(J7570="PosK",SUMIFS(K:K,J:J,"PosK",H:H,H7570),"")</f>
        <v>32.94</v>
      </c>
      <c r="M7570" s="61" t="n">
        <f aca="false">IF(J7570="PosK",SUMIFS(K:K,J:J,"NegK",H:H,H7570),"")</f>
        <v>0</v>
      </c>
      <c r="N7570" s="61" t="n">
        <f aca="false">IF(J7570="PosK",SUMIFS(K:K,J:J,"eDNA",H:H,H7570),"")</f>
        <v>0</v>
      </c>
      <c r="P7570" s="62" t="n">
        <f aca="false">IF(K7572="No Ct",0,K7572)</f>
        <v>0</v>
      </c>
      <c r="Q7570" s="62" t="n">
        <f aca="false">IF(K7573="No Ct",0,K7573)</f>
        <v>0</v>
      </c>
      <c r="R7570" s="0" t="str">
        <f aca="false">IF(AND(L7570&gt;0,M7570=0),"Valid","Invalid")</f>
        <v>Valid</v>
      </c>
      <c r="S7570" s="0" t="str">
        <f aca="false">IF(OR(P7570&gt;1,Q7570&gt;1),"Present","Absent")</f>
        <v>Absent</v>
      </c>
      <c r="T7570" s="63" t="str">
        <f aca="false">IF(OR(AND(P7570&gt;1,P7570&lt;41),AND(Q7570&gt;1,Q7570&lt;41)),"Ct&lt;41","Ct&gt;41")</f>
        <v>Ct&gt;41</v>
      </c>
      <c r="U7570" s="0" t="str">
        <f aca="false">I7570</f>
        <v>GroenbrogetTudse</v>
      </c>
      <c r="V7570" s="0" t="str">
        <f aca="false">MID(F7570,10,9)</f>
        <v>DL2018128</v>
      </c>
      <c r="W7570" s="64" t="str">
        <f aca="false">V7570&amp;"_"&amp;U7570&amp;"_"&amp;R7570&amp;"_"&amp;S7570&amp;"_"&amp;T7570</f>
        <v>DL2018128_GroenbrogetTudse_Valid_Absent_Ct&gt;41</v>
      </c>
    </row>
    <row r="7571" customFormat="false" ht="14.25" hidden="false" customHeight="false" outlineLevel="0" collapsed="false">
      <c r="A7571" s="0" t="s">
        <v>772</v>
      </c>
      <c r="B7571" s="52" t="s">
        <v>1034</v>
      </c>
      <c r="C7571" s="52" t="s">
        <v>747</v>
      </c>
      <c r="D7571" s="53" t="n">
        <v>0.1</v>
      </c>
      <c r="E7571" s="53" t="s">
        <v>748</v>
      </c>
      <c r="F7571" s="0" t="s">
        <v>1434</v>
      </c>
      <c r="G7571" s="0" t="str">
        <f aca="false">LEFT(B7571,2)</f>
        <v>28</v>
      </c>
      <c r="H7571" s="0" t="str">
        <f aca="false">I7571&amp;"_"&amp;G7571&amp;"_"&amp;F7571</f>
        <v>GroenbrogetTudse_28_20190612_DL2018128_FrederiksborgGym_koersel2</v>
      </c>
      <c r="I7571" s="61" t="str">
        <f aca="false">MID(RIGHT(B7571,LEN(B7571)-3),1,FIND("_",RIGHT(B7571,LEN(B7571)-3))-1)</f>
        <v>GroenbrogetTudse</v>
      </c>
      <c r="J7571" s="61" t="str">
        <f aca="false">TRIM(SUBSTITUTE(RIGHT(B7571,FIND(I7571,B7571)+1),"_",""))</f>
        <v>NegK</v>
      </c>
      <c r="K7571" s="0" t="str">
        <f aca="false">IFERROR(VALUE(SUBSTITUTE(E7571,".",",")),E7571)</f>
        <v>No Ct</v>
      </c>
      <c r="L7571" s="61" t="str">
        <f aca="false">IF(J7571="PosK",SUMIFS(K:K,J:J,"PosK",H:H,H7571),"")</f>
        <v/>
      </c>
      <c r="M7571" s="61" t="str">
        <f aca="false">IF(J7571="PosK",SUMIFS(K:K,J:J,"NegK",H:H,H7571),"")</f>
        <v/>
      </c>
      <c r="N7571" s="61" t="str">
        <f aca="false">IF(J7571="PosK",SUMIFS(K:K,J:J,"eDNA",H:H,H7571),"")</f>
        <v/>
      </c>
    </row>
    <row r="7572" customFormat="false" ht="14.25" hidden="false" customHeight="false" outlineLevel="0" collapsed="false">
      <c r="A7572" s="0" t="s">
        <v>774</v>
      </c>
      <c r="B7572" s="52" t="s">
        <v>1035</v>
      </c>
      <c r="C7572" s="52" t="s">
        <v>751</v>
      </c>
      <c r="D7572" s="53" t="n">
        <v>0.1</v>
      </c>
      <c r="E7572" s="53" t="s">
        <v>748</v>
      </c>
      <c r="F7572" s="0" t="s">
        <v>1434</v>
      </c>
      <c r="G7572" s="0" t="str">
        <f aca="false">LEFT(B7572,2)</f>
        <v>28</v>
      </c>
      <c r="H7572" s="0" t="str">
        <f aca="false">I7572&amp;"_"&amp;G7572&amp;"_"&amp;F7572</f>
        <v>GroenbrogetTudse_28_20190612_DL2018128_FrederiksborgGym_koersel2</v>
      </c>
      <c r="I7572" s="61" t="str">
        <f aca="false">MID(RIGHT(B7572,LEN(B7572)-3),1,FIND("_",RIGHT(B7572,LEN(B7572)-3))-1)</f>
        <v>GroenbrogetTudse</v>
      </c>
      <c r="J7572" s="61" t="str">
        <f aca="false">TRIM(SUBSTITUTE(RIGHT(B7572,FIND(I7572,B7572)+1),"_",""))</f>
        <v>eDNA</v>
      </c>
      <c r="K7572" s="0" t="str">
        <f aca="false">IFERROR(VALUE(SUBSTITUTE(E7572,".",",")),E7572)</f>
        <v>No Ct</v>
      </c>
      <c r="L7572" s="61" t="str">
        <f aca="false">IF(J7572="PosK",SUMIFS(K:K,J:J,"PosK",H:H,H7572),"")</f>
        <v/>
      </c>
      <c r="M7572" s="61" t="str">
        <f aca="false">IF(J7572="PosK",SUMIFS(K:K,J:J,"NegK",H:H,H7572),"")</f>
        <v/>
      </c>
      <c r="N7572" s="61" t="str">
        <f aca="false">IF(J7572="PosK",SUMIFS(K:K,J:J,"eDNA",H:H,H7572),"")</f>
        <v/>
      </c>
      <c r="Q7572" s="62"/>
    </row>
    <row r="7573" customFormat="false" ht="14.25" hidden="false" customHeight="false" outlineLevel="0" collapsed="false">
      <c r="A7573" s="0" t="s">
        <v>776</v>
      </c>
      <c r="B7573" s="52" t="s">
        <v>1035</v>
      </c>
      <c r="C7573" s="52" t="s">
        <v>751</v>
      </c>
      <c r="D7573" s="53" t="n">
        <v>0.1</v>
      </c>
      <c r="E7573" s="53" t="s">
        <v>748</v>
      </c>
      <c r="F7573" s="0" t="s">
        <v>1434</v>
      </c>
      <c r="G7573" s="0" t="str">
        <f aca="false">LEFT(B7573,2)</f>
        <v>28</v>
      </c>
      <c r="H7573" s="0" t="str">
        <f aca="false">I7573&amp;"_"&amp;G7573&amp;"_"&amp;F7573</f>
        <v>GroenbrogetTudse_28_20190612_DL2018128_FrederiksborgGym_koersel2</v>
      </c>
      <c r="I7573" s="61" t="str">
        <f aca="false">MID(RIGHT(B7573,LEN(B7573)-3),1,FIND("_",RIGHT(B7573,LEN(B7573)-3))-1)</f>
        <v>GroenbrogetTudse</v>
      </c>
      <c r="J7573" s="61" t="str">
        <f aca="false">TRIM(SUBSTITUTE(RIGHT(B7573,FIND(I7573,B7573)+1),"_",""))</f>
        <v>eDNA</v>
      </c>
      <c r="K7573" s="0" t="str">
        <f aca="false">IFERROR(VALUE(SUBSTITUTE(E7573,".",",")),E7573)</f>
        <v>No Ct</v>
      </c>
      <c r="L7573" s="61" t="str">
        <f aca="false">IF(J7573="PosK",SUMIFS(K:K,J:J,"PosK",H:H,H7573),"")</f>
        <v/>
      </c>
      <c r="M7573" s="61" t="str">
        <f aca="false">IF(J7573="PosK",SUMIFS(K:K,J:J,"NegK",H:H,H7573),"")</f>
        <v/>
      </c>
      <c r="N7573" s="61" t="str">
        <f aca="false">IF(J7573="PosK",SUMIFS(K:K,J:J,"eDNA",H:H,H7573),"")</f>
        <v/>
      </c>
      <c r="P7573" s="62"/>
      <c r="T7573" s="63"/>
      <c r="W7573" s="64"/>
    </row>
    <row r="7574" customFormat="false" ht="14.25" hidden="false" customHeight="false" outlineLevel="0" collapsed="false">
      <c r="A7574" s="0" t="s">
        <v>778</v>
      </c>
      <c r="B7574" s="52" t="s">
        <v>1037</v>
      </c>
      <c r="C7574" s="52" t="s">
        <v>743</v>
      </c>
      <c r="D7574" s="53" t="n">
        <v>0.1</v>
      </c>
      <c r="E7574" s="53" t="n">
        <v>27.49</v>
      </c>
      <c r="F7574" s="0" t="s">
        <v>1434</v>
      </c>
      <c r="G7574" s="0" t="str">
        <f aca="false">LEFT(B7574,2)</f>
        <v>29</v>
      </c>
      <c r="H7574" s="0" t="str">
        <f aca="false">I7574&amp;"_"&amp;G7574&amp;"_"&amp;F7574</f>
        <v>Loevfroe_29_20190612_DL2018128_FrederiksborgGym_koersel2</v>
      </c>
      <c r="I7574" s="61" t="str">
        <f aca="false">MID(RIGHT(B7574,LEN(B7574)-3),1,FIND("_",RIGHT(B7574,LEN(B7574)-3))-1)</f>
        <v>Loevfroe</v>
      </c>
      <c r="J7574" s="61" t="str">
        <f aca="false">TRIM(SUBSTITUTE(RIGHT(B7574,FIND(I7574,B7574)+1),"_",""))</f>
        <v>PosK</v>
      </c>
      <c r="K7574" s="0" t="n">
        <f aca="false">IFERROR(VALUE(SUBSTITUTE(E7574,".",",")),E7574)</f>
        <v>27.49</v>
      </c>
      <c r="L7574" s="61" t="n">
        <f aca="false">IF(J7574="PosK",SUMIFS(K:K,J:J,"PosK",H:H,H7574),"")</f>
        <v>27.49</v>
      </c>
      <c r="M7574" s="61" t="n">
        <f aca="false">IF(J7574="PosK",SUMIFS(K:K,J:J,"NegK",H:H,H7574),"")</f>
        <v>0</v>
      </c>
      <c r="N7574" s="61" t="n">
        <f aca="false">IF(J7574="PosK",SUMIFS(K:K,J:J,"eDNA",H:H,H7574),"")</f>
        <v>0</v>
      </c>
      <c r="P7574" s="62" t="n">
        <f aca="false">IF(K7576="No Ct",0,K7576)</f>
        <v>0</v>
      </c>
      <c r="Q7574" s="62" t="n">
        <f aca="false">IF(K7577="No Ct",0,K7577)</f>
        <v>0</v>
      </c>
      <c r="R7574" s="0" t="str">
        <f aca="false">IF(AND(L7574&gt;0,M7574=0),"Valid","Invalid")</f>
        <v>Valid</v>
      </c>
      <c r="S7574" s="0" t="str">
        <f aca="false">IF(OR(P7574&gt;1,Q7574&gt;1),"Present","Absent")</f>
        <v>Absent</v>
      </c>
      <c r="T7574" s="63" t="str">
        <f aca="false">IF(OR(AND(P7574&gt;1,P7574&lt;41),AND(Q7574&gt;1,Q7574&lt;41)),"Ct&lt;41","Ct&gt;41")</f>
        <v>Ct&gt;41</v>
      </c>
      <c r="U7574" s="0" t="str">
        <f aca="false">I7574</f>
        <v>Loevfroe</v>
      </c>
      <c r="V7574" s="0" t="str">
        <f aca="false">MID(F7574,10,9)</f>
        <v>DL2018128</v>
      </c>
      <c r="W7574" s="64" t="str">
        <f aca="false">V7574&amp;"_"&amp;U7574&amp;"_"&amp;R7574&amp;"_"&amp;S7574&amp;"_"&amp;T7574</f>
        <v>DL2018128_Loevfroe_Valid_Absent_Ct&gt;41</v>
      </c>
    </row>
    <row r="7575" customFormat="false" ht="14.25" hidden="false" customHeight="false" outlineLevel="0" collapsed="false">
      <c r="A7575" s="0" t="s">
        <v>780</v>
      </c>
      <c r="B7575" s="52" t="s">
        <v>1038</v>
      </c>
      <c r="C7575" s="52" t="s">
        <v>747</v>
      </c>
      <c r="D7575" s="53" t="n">
        <v>0.1</v>
      </c>
      <c r="E7575" s="53" t="s">
        <v>748</v>
      </c>
      <c r="F7575" s="0" t="s">
        <v>1434</v>
      </c>
      <c r="G7575" s="0" t="str">
        <f aca="false">LEFT(B7575,2)</f>
        <v>29</v>
      </c>
      <c r="H7575" s="0" t="str">
        <f aca="false">I7575&amp;"_"&amp;G7575&amp;"_"&amp;F7575</f>
        <v>Loevfroe_29_20190612_DL2018128_FrederiksborgGym_koersel2</v>
      </c>
      <c r="I7575" s="61" t="str">
        <f aca="false">MID(RIGHT(B7575,LEN(B7575)-3),1,FIND("_",RIGHT(B7575,LEN(B7575)-3))-1)</f>
        <v>Loevfroe</v>
      </c>
      <c r="J7575" s="61" t="str">
        <f aca="false">TRIM(SUBSTITUTE(RIGHT(B7575,FIND(I7575,B7575)+1),"_",""))</f>
        <v>NegK</v>
      </c>
      <c r="K7575" s="0" t="str">
        <f aca="false">IFERROR(VALUE(SUBSTITUTE(E7575,".",",")),E7575)</f>
        <v>No Ct</v>
      </c>
      <c r="L7575" s="61" t="str">
        <f aca="false">IF(J7575="PosK",SUMIFS(K:K,J:J,"PosK",H:H,H7575),"")</f>
        <v/>
      </c>
      <c r="M7575" s="61" t="str">
        <f aca="false">IF(J7575="PosK",SUMIFS(K:K,J:J,"NegK",H:H,H7575),"")</f>
        <v/>
      </c>
      <c r="N7575" s="61" t="str">
        <f aca="false">IF(J7575="PosK",SUMIFS(K:K,J:J,"eDNA",H:H,H7575),"")</f>
        <v/>
      </c>
    </row>
    <row r="7576" customFormat="false" ht="14.25" hidden="false" customHeight="false" outlineLevel="0" collapsed="false">
      <c r="A7576" s="0" t="s">
        <v>782</v>
      </c>
      <c r="B7576" s="52" t="s">
        <v>1039</v>
      </c>
      <c r="C7576" s="52" t="s">
        <v>751</v>
      </c>
      <c r="D7576" s="53" t="n">
        <v>0.1</v>
      </c>
      <c r="E7576" s="53" t="s">
        <v>748</v>
      </c>
      <c r="F7576" s="0" t="s">
        <v>1434</v>
      </c>
      <c r="G7576" s="0" t="str">
        <f aca="false">LEFT(B7576,2)</f>
        <v>29</v>
      </c>
      <c r="H7576" s="0" t="str">
        <f aca="false">I7576&amp;"_"&amp;G7576&amp;"_"&amp;F7576</f>
        <v>Loevfroe_29_20190612_DL2018128_FrederiksborgGym_koersel2</v>
      </c>
      <c r="I7576" s="61" t="str">
        <f aca="false">MID(RIGHT(B7576,LEN(B7576)-3),1,FIND("_",RIGHT(B7576,LEN(B7576)-3))-1)</f>
        <v>Loevfroe</v>
      </c>
      <c r="J7576" s="61" t="str">
        <f aca="false">TRIM(SUBSTITUTE(RIGHT(B7576,FIND(I7576,B7576)+1),"_",""))</f>
        <v>eDNA</v>
      </c>
      <c r="K7576" s="0" t="str">
        <f aca="false">IFERROR(VALUE(SUBSTITUTE(E7576,".",",")),E7576)</f>
        <v>No Ct</v>
      </c>
      <c r="L7576" s="61" t="str">
        <f aca="false">IF(J7576="PosK",SUMIFS(K:K,J:J,"PosK",H:H,H7576),"")</f>
        <v/>
      </c>
      <c r="M7576" s="61" t="str">
        <f aca="false">IF(J7576="PosK",SUMIFS(K:K,J:J,"NegK",H:H,H7576),"")</f>
        <v/>
      </c>
      <c r="N7576" s="61" t="str">
        <f aca="false">IF(J7576="PosK",SUMIFS(K:K,J:J,"eDNA",H:H,H7576),"")</f>
        <v/>
      </c>
      <c r="Q7576" s="62"/>
    </row>
    <row r="7577" customFormat="false" ht="14.25" hidden="false" customHeight="false" outlineLevel="0" collapsed="false">
      <c r="A7577" s="0" t="s">
        <v>784</v>
      </c>
      <c r="B7577" s="52" t="s">
        <v>1039</v>
      </c>
      <c r="C7577" s="52" t="s">
        <v>751</v>
      </c>
      <c r="D7577" s="53" t="n">
        <v>0.1</v>
      </c>
      <c r="E7577" s="53" t="s">
        <v>748</v>
      </c>
      <c r="F7577" s="0" t="s">
        <v>1434</v>
      </c>
      <c r="G7577" s="0" t="str">
        <f aca="false">LEFT(B7577,2)</f>
        <v>29</v>
      </c>
      <c r="H7577" s="0" t="str">
        <f aca="false">I7577&amp;"_"&amp;G7577&amp;"_"&amp;F7577</f>
        <v>Loevfroe_29_20190612_DL2018128_FrederiksborgGym_koersel2</v>
      </c>
      <c r="I7577" s="61" t="str">
        <f aca="false">MID(RIGHT(B7577,LEN(B7577)-3),1,FIND("_",RIGHT(B7577,LEN(B7577)-3))-1)</f>
        <v>Loevfroe</v>
      </c>
      <c r="J7577" s="61" t="str">
        <f aca="false">TRIM(SUBSTITUTE(RIGHT(B7577,FIND(I7577,B7577)+1),"_",""))</f>
        <v>eDNA</v>
      </c>
      <c r="K7577" s="0" t="str">
        <f aca="false">IFERROR(VALUE(SUBSTITUTE(E7577,".",",")),E7577)</f>
        <v>No Ct</v>
      </c>
      <c r="L7577" s="61" t="str">
        <f aca="false">IF(J7577="PosK",SUMIFS(K:K,J:J,"PosK",H:H,H7577),"")</f>
        <v/>
      </c>
      <c r="M7577" s="61" t="str">
        <f aca="false">IF(J7577="PosK",SUMIFS(K:K,J:J,"NegK",H:H,H7577),"")</f>
        <v/>
      </c>
      <c r="N7577" s="61" t="str">
        <f aca="false">IF(J7577="PosK",SUMIFS(K:K,J:J,"eDNA",H:H,H7577),"")</f>
        <v/>
      </c>
      <c r="P7577" s="62"/>
      <c r="T7577" s="63"/>
      <c r="W7577" s="64"/>
    </row>
    <row r="7578" customFormat="false" ht="14.25" hidden="false" customHeight="false" outlineLevel="0" collapsed="false">
      <c r="A7578" s="0" t="s">
        <v>794</v>
      </c>
      <c r="B7578" s="52" t="s">
        <v>1045</v>
      </c>
      <c r="C7578" s="52" t="s">
        <v>743</v>
      </c>
      <c r="D7578" s="53" t="n">
        <v>0.1</v>
      </c>
      <c r="E7578" s="53" t="s">
        <v>748</v>
      </c>
      <c r="F7578" s="0" t="s">
        <v>1434</v>
      </c>
      <c r="G7578" s="0" t="str">
        <f aca="false">LEFT(B7578,2)</f>
        <v>31</v>
      </c>
      <c r="H7578" s="0" t="str">
        <f aca="false">I7578&amp;"_"&amp;G7578&amp;"_"&amp;F7578</f>
        <v>Bjergsalamander_31_20190612_DL2018128_FrederiksborgGym_koersel2</v>
      </c>
      <c r="I7578" s="61" t="str">
        <f aca="false">MID(RIGHT(B7578,LEN(B7578)-3),1,FIND("_",RIGHT(B7578,LEN(B7578)-3))-1)</f>
        <v>Bjergsalamander</v>
      </c>
      <c r="J7578" s="61" t="str">
        <f aca="false">TRIM(SUBSTITUTE(RIGHT(B7578,FIND(I7578,B7578)+1),"_",""))</f>
        <v>PosK</v>
      </c>
      <c r="K7578" s="0" t="str">
        <f aca="false">IFERROR(VALUE(SUBSTITUTE(E7578,".",",")),E7578)</f>
        <v>No Ct</v>
      </c>
      <c r="L7578" s="61" t="n">
        <f aca="false">IF(J7578="PosK",SUMIFS(K:K,J:J,"PosK",H:H,H7578),"")</f>
        <v>0</v>
      </c>
      <c r="M7578" s="61" t="n">
        <f aca="false">IF(J7578="PosK",SUMIFS(K:K,J:J,"NegK",H:H,H7578),"")</f>
        <v>0</v>
      </c>
      <c r="N7578" s="61" t="n">
        <f aca="false">IF(J7578="PosK",SUMIFS(K:K,J:J,"eDNA",H:H,H7578),"")</f>
        <v>0</v>
      </c>
      <c r="P7578" s="62" t="n">
        <f aca="false">IF(K7580="No Ct",0,K7580)</f>
        <v>0</v>
      </c>
      <c r="Q7578" s="62" t="n">
        <f aca="false">IF(K7581="No Ct",0,K7581)</f>
        <v>0</v>
      </c>
      <c r="R7578" s="0" t="str">
        <f aca="false">IF(AND(L7578&gt;0,M7578=0),"Valid","Invalid")</f>
        <v>Invalid</v>
      </c>
      <c r="S7578" s="0" t="str">
        <f aca="false">IF(OR(P7578&gt;1,Q7578&gt;1),"Present","Absent")</f>
        <v>Absent</v>
      </c>
      <c r="T7578" s="63" t="str">
        <f aca="false">IF(OR(AND(P7578&gt;1,P7578&lt;41),AND(Q7578&gt;1,Q7578&lt;41)),"Ct&lt;41","Ct&gt;41")</f>
        <v>Ct&gt;41</v>
      </c>
      <c r="U7578" s="0" t="str">
        <f aca="false">I7578</f>
        <v>Bjergsalamander</v>
      </c>
      <c r="V7578" s="0" t="str">
        <f aca="false">MID(F7578,10,9)</f>
        <v>DL2018128</v>
      </c>
      <c r="W7578" s="64" t="str">
        <f aca="false">V7578&amp;"_"&amp;U7578&amp;"_"&amp;R7578&amp;"_"&amp;S7578&amp;"_"&amp;T7578</f>
        <v>DL2018128_Bjergsalamander_Invalid_Absent_Ct&gt;41</v>
      </c>
    </row>
    <row r="7579" customFormat="false" ht="14.25" hidden="false" customHeight="false" outlineLevel="0" collapsed="false">
      <c r="A7579" s="0" t="s">
        <v>796</v>
      </c>
      <c r="B7579" s="52" t="s">
        <v>1046</v>
      </c>
      <c r="C7579" s="52" t="s">
        <v>747</v>
      </c>
      <c r="D7579" s="53" t="n">
        <v>0.1</v>
      </c>
      <c r="E7579" s="53" t="s">
        <v>748</v>
      </c>
      <c r="F7579" s="0" t="s">
        <v>1434</v>
      </c>
      <c r="G7579" s="0" t="str">
        <f aca="false">LEFT(B7579,2)</f>
        <v>31</v>
      </c>
      <c r="H7579" s="0" t="str">
        <f aca="false">I7579&amp;"_"&amp;G7579&amp;"_"&amp;F7579</f>
        <v>Bjergsalamander_31_20190612_DL2018128_FrederiksborgGym_koersel2</v>
      </c>
      <c r="I7579" s="61" t="str">
        <f aca="false">MID(RIGHT(B7579,LEN(B7579)-3),1,FIND("_",RIGHT(B7579,LEN(B7579)-3))-1)</f>
        <v>Bjergsalamander</v>
      </c>
      <c r="J7579" s="61" t="str">
        <f aca="false">TRIM(SUBSTITUTE(RIGHT(B7579,FIND(I7579,B7579)+1),"_",""))</f>
        <v>NegK</v>
      </c>
      <c r="K7579" s="0" t="str">
        <f aca="false">IFERROR(VALUE(SUBSTITUTE(E7579,".",",")),E7579)</f>
        <v>No Ct</v>
      </c>
      <c r="L7579" s="61" t="str">
        <f aca="false">IF(J7579="PosK",SUMIFS(K:K,J:J,"PosK",H:H,H7579),"")</f>
        <v/>
      </c>
      <c r="M7579" s="61" t="str">
        <f aca="false">IF(J7579="PosK",SUMIFS(K:K,J:J,"NegK",H:H,H7579),"")</f>
        <v/>
      </c>
      <c r="N7579" s="61" t="str">
        <f aca="false">IF(J7579="PosK",SUMIFS(K:K,J:J,"eDNA",H:H,H7579),"")</f>
        <v/>
      </c>
    </row>
    <row r="7580" customFormat="false" ht="14.25" hidden="false" customHeight="false" outlineLevel="0" collapsed="false">
      <c r="A7580" s="0" t="s">
        <v>798</v>
      </c>
      <c r="B7580" s="52" t="s">
        <v>1047</v>
      </c>
      <c r="C7580" s="52" t="s">
        <v>751</v>
      </c>
      <c r="D7580" s="53" t="n">
        <v>0.1</v>
      </c>
      <c r="E7580" s="53" t="s">
        <v>748</v>
      </c>
      <c r="F7580" s="0" t="s">
        <v>1434</v>
      </c>
      <c r="G7580" s="0" t="str">
        <f aca="false">LEFT(B7580,2)</f>
        <v>31</v>
      </c>
      <c r="H7580" s="0" t="str">
        <f aca="false">I7580&amp;"_"&amp;G7580&amp;"_"&amp;F7580</f>
        <v>Bjergsalamander_31_20190612_DL2018128_FrederiksborgGym_koersel2</v>
      </c>
      <c r="I7580" s="61" t="str">
        <f aca="false">MID(RIGHT(B7580,LEN(B7580)-3),1,FIND("_",RIGHT(B7580,LEN(B7580)-3))-1)</f>
        <v>Bjergsalamander</v>
      </c>
      <c r="J7580" s="61" t="str">
        <f aca="false">TRIM(SUBSTITUTE(RIGHT(B7580,FIND(I7580,B7580)+1),"_",""))</f>
        <v>eDNA</v>
      </c>
      <c r="K7580" s="0" t="str">
        <f aca="false">IFERROR(VALUE(SUBSTITUTE(E7580,".",",")),E7580)</f>
        <v>No Ct</v>
      </c>
      <c r="L7580" s="61" t="str">
        <f aca="false">IF(J7580="PosK",SUMIFS(K:K,J:J,"PosK",H:H,H7580),"")</f>
        <v/>
      </c>
      <c r="M7580" s="61" t="str">
        <f aca="false">IF(J7580="PosK",SUMIFS(K:K,J:J,"NegK",H:H,H7580),"")</f>
        <v/>
      </c>
      <c r="N7580" s="61" t="str">
        <f aca="false">IF(J7580="PosK",SUMIFS(K:K,J:J,"eDNA",H:H,H7580),"")</f>
        <v/>
      </c>
      <c r="Q7580" s="62"/>
    </row>
    <row r="7581" customFormat="false" ht="14.25" hidden="false" customHeight="false" outlineLevel="0" collapsed="false">
      <c r="A7581" s="0" t="s">
        <v>800</v>
      </c>
      <c r="B7581" s="52" t="s">
        <v>1047</v>
      </c>
      <c r="C7581" s="52" t="s">
        <v>751</v>
      </c>
      <c r="D7581" s="53" t="n">
        <v>0.1</v>
      </c>
      <c r="E7581" s="53" t="s">
        <v>748</v>
      </c>
      <c r="F7581" s="0" t="s">
        <v>1434</v>
      </c>
      <c r="G7581" s="0" t="str">
        <f aca="false">LEFT(B7581,2)</f>
        <v>31</v>
      </c>
      <c r="H7581" s="0" t="str">
        <f aca="false">I7581&amp;"_"&amp;G7581&amp;"_"&amp;F7581</f>
        <v>Bjergsalamander_31_20190612_DL2018128_FrederiksborgGym_koersel2</v>
      </c>
      <c r="I7581" s="61" t="str">
        <f aca="false">MID(RIGHT(B7581,LEN(B7581)-3),1,FIND("_",RIGHT(B7581,LEN(B7581)-3))-1)</f>
        <v>Bjergsalamander</v>
      </c>
      <c r="J7581" s="61" t="str">
        <f aca="false">TRIM(SUBSTITUTE(RIGHT(B7581,FIND(I7581,B7581)+1),"_",""))</f>
        <v>eDNA</v>
      </c>
      <c r="K7581" s="0" t="str">
        <f aca="false">IFERROR(VALUE(SUBSTITUTE(E7581,".",",")),E7581)</f>
        <v>No Ct</v>
      </c>
      <c r="L7581" s="61" t="str">
        <f aca="false">IF(J7581="PosK",SUMIFS(K:K,J:J,"PosK",H:H,H7581),"")</f>
        <v/>
      </c>
      <c r="M7581" s="61" t="str">
        <f aca="false">IF(J7581="PosK",SUMIFS(K:K,J:J,"NegK",H:H,H7581),"")</f>
        <v/>
      </c>
      <c r="N7581" s="61" t="str">
        <f aca="false">IF(J7581="PosK",SUMIFS(K:K,J:J,"eDNA",H:H,H7581),"")</f>
        <v/>
      </c>
      <c r="P7581" s="62"/>
      <c r="T7581" s="63"/>
      <c r="W7581" s="64"/>
    </row>
    <row r="7582" customFormat="false" ht="14.25" hidden="false" customHeight="false" outlineLevel="0" collapsed="false">
      <c r="A7582" s="0" t="s">
        <v>802</v>
      </c>
      <c r="B7582" s="52" t="s">
        <v>1049</v>
      </c>
      <c r="C7582" s="52" t="s">
        <v>743</v>
      </c>
      <c r="D7582" s="53" t="n">
        <v>0.1</v>
      </c>
      <c r="E7582" s="53" t="s">
        <v>748</v>
      </c>
      <c r="F7582" s="0" t="s">
        <v>1434</v>
      </c>
      <c r="G7582" s="0" t="str">
        <f aca="false">LEFT(B7582,2)</f>
        <v>32</v>
      </c>
      <c r="H7582" s="0" t="str">
        <f aca="false">I7582&amp;"_"&amp;G7582&amp;"_"&amp;F7582</f>
        <v>Latterfroe_32_20190612_DL2018128_FrederiksborgGym_koersel2</v>
      </c>
      <c r="I7582" s="61" t="str">
        <f aca="false">MID(RIGHT(B7582,LEN(B7582)-3),1,FIND("_",RIGHT(B7582,LEN(B7582)-3))-1)</f>
        <v>Latterfroe</v>
      </c>
      <c r="J7582" s="61" t="str">
        <f aca="false">TRIM(SUBSTITUTE(RIGHT(B7582,FIND(I7582,B7582)+1),"_",""))</f>
        <v>PosK</v>
      </c>
      <c r="K7582" s="0" t="str">
        <f aca="false">IFERROR(VALUE(SUBSTITUTE(E7582,".",",")),E7582)</f>
        <v>No Ct</v>
      </c>
      <c r="L7582" s="61" t="n">
        <f aca="false">IF(J7582="PosK",SUMIFS(K:K,J:J,"PosK",H:H,H7582),"")</f>
        <v>0</v>
      </c>
      <c r="M7582" s="61" t="n">
        <f aca="false">IF(J7582="PosK",SUMIFS(K:K,J:J,"NegK",H:H,H7582),"")</f>
        <v>0</v>
      </c>
      <c r="N7582" s="61" t="n">
        <f aca="false">IF(J7582="PosK",SUMIFS(K:K,J:J,"eDNA",H:H,H7582),"")</f>
        <v>0</v>
      </c>
      <c r="P7582" s="62" t="n">
        <f aca="false">IF(K7584="No Ct",0,K7584)</f>
        <v>0</v>
      </c>
      <c r="Q7582" s="62" t="n">
        <f aca="false">IF(K7585="No Ct",0,K7585)</f>
        <v>0</v>
      </c>
      <c r="R7582" s="0" t="str">
        <f aca="false">IF(AND(L7582&gt;0,M7582=0),"Valid","Invalid")</f>
        <v>Invalid</v>
      </c>
      <c r="S7582" s="0" t="str">
        <f aca="false">IF(OR(P7582&gt;1,Q7582&gt;1),"Present","Absent")</f>
        <v>Absent</v>
      </c>
      <c r="T7582" s="63" t="str">
        <f aca="false">IF(OR(AND(P7582&gt;1,P7582&lt;41),AND(Q7582&gt;1,Q7582&lt;41)),"Ct&lt;41","Ct&gt;41")</f>
        <v>Ct&gt;41</v>
      </c>
      <c r="U7582" s="0" t="str">
        <f aca="false">I7582</f>
        <v>Latterfroe</v>
      </c>
      <c r="V7582" s="0" t="str">
        <f aca="false">MID(F7582,10,9)</f>
        <v>DL2018128</v>
      </c>
      <c r="W7582" s="64" t="str">
        <f aca="false">V7582&amp;"_"&amp;U7582&amp;"_"&amp;R7582&amp;"_"&amp;S7582&amp;"_"&amp;T7582</f>
        <v>DL2018128_Latterfroe_Invalid_Absent_Ct&gt;41</v>
      </c>
    </row>
    <row r="7583" customFormat="false" ht="14.25" hidden="false" customHeight="false" outlineLevel="0" collapsed="false">
      <c r="A7583" s="0" t="s">
        <v>804</v>
      </c>
      <c r="B7583" s="52" t="s">
        <v>1050</v>
      </c>
      <c r="C7583" s="52" t="s">
        <v>747</v>
      </c>
      <c r="D7583" s="53" t="n">
        <v>0.1</v>
      </c>
      <c r="E7583" s="53" t="s">
        <v>748</v>
      </c>
      <c r="F7583" s="0" t="s">
        <v>1434</v>
      </c>
      <c r="G7583" s="0" t="str">
        <f aca="false">LEFT(B7583,2)</f>
        <v>32</v>
      </c>
      <c r="H7583" s="0" t="str">
        <f aca="false">I7583&amp;"_"&amp;G7583&amp;"_"&amp;F7583</f>
        <v>Latterfroe_32_20190612_DL2018128_FrederiksborgGym_koersel2</v>
      </c>
      <c r="I7583" s="61" t="str">
        <f aca="false">MID(RIGHT(B7583,LEN(B7583)-3),1,FIND("_",RIGHT(B7583,LEN(B7583)-3))-1)</f>
        <v>Latterfroe</v>
      </c>
      <c r="J7583" s="61" t="str">
        <f aca="false">TRIM(SUBSTITUTE(RIGHT(B7583,FIND(I7583,B7583)+1),"_",""))</f>
        <v>NegK</v>
      </c>
      <c r="K7583" s="0" t="str">
        <f aca="false">IFERROR(VALUE(SUBSTITUTE(E7583,".",",")),E7583)</f>
        <v>No Ct</v>
      </c>
      <c r="L7583" s="61" t="str">
        <f aca="false">IF(J7583="PosK",SUMIFS(K:K,J:J,"PosK",H:H,H7583),"")</f>
        <v/>
      </c>
      <c r="M7583" s="61" t="str">
        <f aca="false">IF(J7583="PosK",SUMIFS(K:K,J:J,"NegK",H:H,H7583),"")</f>
        <v/>
      </c>
      <c r="N7583" s="61" t="str">
        <f aca="false">IF(J7583="PosK",SUMIFS(K:K,J:J,"eDNA",H:H,H7583),"")</f>
        <v/>
      </c>
    </row>
    <row r="7584" customFormat="false" ht="14.25" hidden="false" customHeight="false" outlineLevel="0" collapsed="false">
      <c r="A7584" s="0" t="s">
        <v>806</v>
      </c>
      <c r="B7584" s="52" t="s">
        <v>1051</v>
      </c>
      <c r="C7584" s="52" t="s">
        <v>751</v>
      </c>
      <c r="D7584" s="53" t="n">
        <v>0.1</v>
      </c>
      <c r="E7584" s="53" t="s">
        <v>748</v>
      </c>
      <c r="F7584" s="0" t="s">
        <v>1434</v>
      </c>
      <c r="G7584" s="0" t="str">
        <f aca="false">LEFT(B7584,2)</f>
        <v>32</v>
      </c>
      <c r="H7584" s="0" t="str">
        <f aca="false">I7584&amp;"_"&amp;G7584&amp;"_"&amp;F7584</f>
        <v>Latterfroe_32_20190612_DL2018128_FrederiksborgGym_koersel2</v>
      </c>
      <c r="I7584" s="61" t="str">
        <f aca="false">MID(RIGHT(B7584,LEN(B7584)-3),1,FIND("_",RIGHT(B7584,LEN(B7584)-3))-1)</f>
        <v>Latterfroe</v>
      </c>
      <c r="J7584" s="61" t="str">
        <f aca="false">TRIM(SUBSTITUTE(RIGHT(B7584,FIND(I7584,B7584)+1),"_",""))</f>
        <v>eDNA</v>
      </c>
      <c r="K7584" s="0" t="str">
        <f aca="false">IFERROR(VALUE(SUBSTITUTE(E7584,".",",")),E7584)</f>
        <v>No Ct</v>
      </c>
      <c r="L7584" s="61" t="str">
        <f aca="false">IF(J7584="PosK",SUMIFS(K:K,J:J,"PosK",H:H,H7584),"")</f>
        <v/>
      </c>
      <c r="M7584" s="61" t="str">
        <f aca="false">IF(J7584="PosK",SUMIFS(K:K,J:J,"NegK",H:H,H7584),"")</f>
        <v/>
      </c>
      <c r="N7584" s="61" t="str">
        <f aca="false">IF(J7584="PosK",SUMIFS(K:K,J:J,"eDNA",H:H,H7584),"")</f>
        <v/>
      </c>
      <c r="Q7584" s="62"/>
    </row>
    <row r="7585" customFormat="false" ht="14.25" hidden="false" customHeight="false" outlineLevel="0" collapsed="false">
      <c r="A7585" s="0" t="s">
        <v>808</v>
      </c>
      <c r="B7585" s="52" t="s">
        <v>1051</v>
      </c>
      <c r="C7585" s="52" t="s">
        <v>751</v>
      </c>
      <c r="D7585" s="53" t="n">
        <v>0.1</v>
      </c>
      <c r="E7585" s="53" t="s">
        <v>748</v>
      </c>
      <c r="F7585" s="0" t="s">
        <v>1434</v>
      </c>
      <c r="G7585" s="0" t="str">
        <f aca="false">LEFT(B7585,2)</f>
        <v>32</v>
      </c>
      <c r="H7585" s="0" t="str">
        <f aca="false">I7585&amp;"_"&amp;G7585&amp;"_"&amp;F7585</f>
        <v>Latterfroe_32_20190612_DL2018128_FrederiksborgGym_koersel2</v>
      </c>
      <c r="I7585" s="61" t="str">
        <f aca="false">MID(RIGHT(B7585,LEN(B7585)-3),1,FIND("_",RIGHT(B7585,LEN(B7585)-3))-1)</f>
        <v>Latterfroe</v>
      </c>
      <c r="J7585" s="61" t="str">
        <f aca="false">TRIM(SUBSTITUTE(RIGHT(B7585,FIND(I7585,B7585)+1),"_",""))</f>
        <v>eDNA</v>
      </c>
      <c r="K7585" s="0" t="str">
        <f aca="false">IFERROR(VALUE(SUBSTITUTE(E7585,".",",")),E7585)</f>
        <v>No Ct</v>
      </c>
      <c r="L7585" s="61" t="str">
        <f aca="false">IF(J7585="PosK",SUMIFS(K:K,J:J,"PosK",H:H,H7585),"")</f>
        <v/>
      </c>
      <c r="M7585" s="61" t="str">
        <f aca="false">IF(J7585="PosK",SUMIFS(K:K,J:J,"NegK",H:H,H7585),"")</f>
        <v/>
      </c>
      <c r="N7585" s="61" t="str">
        <f aca="false">IF(J7585="PosK",SUMIFS(K:K,J:J,"eDNA",H:H,H7585),"")</f>
        <v/>
      </c>
      <c r="P7585" s="62"/>
      <c r="T7585" s="63"/>
      <c r="W7585" s="64"/>
    </row>
    <row r="7586" customFormat="false" ht="14.25" hidden="false" customHeight="false" outlineLevel="0" collapsed="false">
      <c r="A7586" s="0" t="s">
        <v>810</v>
      </c>
      <c r="B7586" s="52" t="s">
        <v>1228</v>
      </c>
      <c r="C7586" s="52" t="s">
        <v>743</v>
      </c>
      <c r="D7586" s="53" t="n">
        <v>0.1</v>
      </c>
      <c r="E7586" s="53" t="n">
        <v>32.24</v>
      </c>
      <c r="F7586" s="0" t="s">
        <v>1434</v>
      </c>
      <c r="G7586" s="0" t="str">
        <f aca="false">LEFT(B7586,2)</f>
        <v>33</v>
      </c>
      <c r="H7586" s="0" t="str">
        <f aca="false">I7586&amp;"_"&amp;G7586&amp;"_"&amp;F7586</f>
        <v>KortbenetGroenFroe_33_20190612_DL2018128_FrederiksborgGym_koersel2</v>
      </c>
      <c r="I7586" s="61" t="str">
        <f aca="false">MID(RIGHT(B7586,LEN(B7586)-3),1,FIND("_",RIGHT(B7586,LEN(B7586)-3))-1)</f>
        <v>KortbenetGroenFroe</v>
      </c>
      <c r="J7586" s="61" t="str">
        <f aca="false">TRIM(SUBSTITUTE(RIGHT(B7586,FIND(I7586,B7586)+1),"_",""))</f>
        <v>PosK</v>
      </c>
      <c r="K7586" s="0" t="n">
        <f aca="false">IFERROR(VALUE(SUBSTITUTE(E7586,".",",")),E7586)</f>
        <v>32.24</v>
      </c>
      <c r="L7586" s="61" t="n">
        <f aca="false">IF(J7586="PosK",SUMIFS(K:K,J:J,"PosK",H:H,H7586),"")</f>
        <v>32.24</v>
      </c>
      <c r="M7586" s="61" t="n">
        <f aca="false">IF(J7586="PosK",SUMIFS(K:K,J:J,"NegK",H:H,H7586),"")</f>
        <v>0</v>
      </c>
      <c r="N7586" s="61" t="n">
        <f aca="false">IF(J7586="PosK",SUMIFS(K:K,J:J,"eDNA",H:H,H7586),"")</f>
        <v>39.26</v>
      </c>
      <c r="P7586" s="62" t="n">
        <f aca="false">IF(K7588="No Ct",0,K7588)</f>
        <v>39.26</v>
      </c>
      <c r="Q7586" s="62" t="n">
        <f aca="false">IF(K7589="No Ct",0,K7589)</f>
        <v>0</v>
      </c>
      <c r="R7586" s="0" t="str">
        <f aca="false">IF(AND(L7586&gt;0,M7586=0),"Valid","Invalid")</f>
        <v>Valid</v>
      </c>
      <c r="S7586" s="0" t="str">
        <f aca="false">IF(OR(P7586&gt;1,Q7586&gt;1),"Present","Absent")</f>
        <v>Present</v>
      </c>
      <c r="T7586" s="63" t="str">
        <f aca="false">IF(OR(AND(P7586&gt;1,P7586&lt;41),AND(Q7586&gt;1,Q7586&lt;41)),"Ct&lt;41","Ct&gt;41")</f>
        <v>Ct&lt;41</v>
      </c>
      <c r="U7586" s="0" t="str">
        <f aca="false">I7586</f>
        <v>KortbenetGroenFroe</v>
      </c>
      <c r="V7586" s="0" t="str">
        <f aca="false">MID(F7586,10,9)</f>
        <v>DL2018128</v>
      </c>
      <c r="W7586" s="64" t="str">
        <f aca="false">V7586&amp;"_"&amp;U7586&amp;"_"&amp;R7586&amp;"_"&amp;S7586&amp;"_"&amp;T7586</f>
        <v>DL2018128_KortbenetGroenFroe_Valid_Present_Ct&lt;41</v>
      </c>
    </row>
    <row r="7587" customFormat="false" ht="14.25" hidden="false" customHeight="false" outlineLevel="0" collapsed="false">
      <c r="A7587" s="0" t="s">
        <v>812</v>
      </c>
      <c r="B7587" s="52" t="s">
        <v>1229</v>
      </c>
      <c r="C7587" s="52" t="s">
        <v>747</v>
      </c>
      <c r="D7587" s="53" t="n">
        <v>0.1</v>
      </c>
      <c r="E7587" s="53" t="s">
        <v>748</v>
      </c>
      <c r="F7587" s="0" t="s">
        <v>1434</v>
      </c>
      <c r="G7587" s="0" t="str">
        <f aca="false">LEFT(B7587,2)</f>
        <v>33</v>
      </c>
      <c r="H7587" s="0" t="str">
        <f aca="false">I7587&amp;"_"&amp;G7587&amp;"_"&amp;F7587</f>
        <v>KortbenetGroenFroe_33_20190612_DL2018128_FrederiksborgGym_koersel2</v>
      </c>
      <c r="I7587" s="61" t="str">
        <f aca="false">MID(RIGHT(B7587,LEN(B7587)-3),1,FIND("_",RIGHT(B7587,LEN(B7587)-3))-1)</f>
        <v>KortbenetGroenFroe</v>
      </c>
      <c r="J7587" s="61" t="str">
        <f aca="false">TRIM(SUBSTITUTE(RIGHT(B7587,FIND(I7587,B7587)+1),"_",""))</f>
        <v>NegK</v>
      </c>
      <c r="K7587" s="0" t="str">
        <f aca="false">IFERROR(VALUE(SUBSTITUTE(E7587,".",",")),E7587)</f>
        <v>No Ct</v>
      </c>
      <c r="L7587" s="61" t="str">
        <f aca="false">IF(J7587="PosK",SUMIFS(K:K,J:J,"PosK",H:H,H7587),"")</f>
        <v/>
      </c>
      <c r="M7587" s="61" t="str">
        <f aca="false">IF(J7587="PosK",SUMIFS(K:K,J:J,"NegK",H:H,H7587),"")</f>
        <v/>
      </c>
      <c r="N7587" s="61" t="str">
        <f aca="false">IF(J7587="PosK",SUMIFS(K:K,J:J,"eDNA",H:H,H7587),"")</f>
        <v/>
      </c>
    </row>
    <row r="7588" customFormat="false" ht="14.25" hidden="false" customHeight="false" outlineLevel="0" collapsed="false">
      <c r="A7588" s="0" t="s">
        <v>814</v>
      </c>
      <c r="B7588" s="52" t="s">
        <v>1230</v>
      </c>
      <c r="C7588" s="52" t="s">
        <v>751</v>
      </c>
      <c r="D7588" s="53" t="n">
        <v>0.1</v>
      </c>
      <c r="E7588" s="53" t="n">
        <v>39.26</v>
      </c>
      <c r="F7588" s="0" t="s">
        <v>1434</v>
      </c>
      <c r="G7588" s="0" t="str">
        <f aca="false">LEFT(B7588,2)</f>
        <v>33</v>
      </c>
      <c r="H7588" s="0" t="str">
        <f aca="false">I7588&amp;"_"&amp;G7588&amp;"_"&amp;F7588</f>
        <v>KortbenetGroenFroe_33_20190612_DL2018128_FrederiksborgGym_koersel2</v>
      </c>
      <c r="I7588" s="61" t="str">
        <f aca="false">MID(RIGHT(B7588,LEN(B7588)-3),1,FIND("_",RIGHT(B7588,LEN(B7588)-3))-1)</f>
        <v>KortbenetGroenFroe</v>
      </c>
      <c r="J7588" s="61" t="str">
        <f aca="false">TRIM(SUBSTITUTE(RIGHT(B7588,FIND(I7588,B7588)+1),"_",""))</f>
        <v>eDNA</v>
      </c>
      <c r="K7588" s="0" t="n">
        <f aca="false">IFERROR(VALUE(SUBSTITUTE(E7588,".",",")),E7588)</f>
        <v>39.26</v>
      </c>
      <c r="L7588" s="61" t="str">
        <f aca="false">IF(J7588="PosK",SUMIFS(K:K,J:J,"PosK",H:H,H7588),"")</f>
        <v/>
      </c>
      <c r="M7588" s="61" t="str">
        <f aca="false">IF(J7588="PosK",SUMIFS(K:K,J:J,"NegK",H:H,H7588),"")</f>
        <v/>
      </c>
      <c r="N7588" s="61" t="str">
        <f aca="false">IF(J7588="PosK",SUMIFS(K:K,J:J,"eDNA",H:H,H7588),"")</f>
        <v/>
      </c>
      <c r="Q7588" s="62"/>
    </row>
    <row r="7589" customFormat="false" ht="14.25" hidden="false" customHeight="false" outlineLevel="0" collapsed="false">
      <c r="A7589" s="0" t="s">
        <v>816</v>
      </c>
      <c r="B7589" s="52" t="s">
        <v>1230</v>
      </c>
      <c r="C7589" s="52" t="s">
        <v>751</v>
      </c>
      <c r="D7589" s="53" t="n">
        <v>0.1</v>
      </c>
      <c r="E7589" s="53" t="s">
        <v>748</v>
      </c>
      <c r="F7589" s="0" t="s">
        <v>1434</v>
      </c>
      <c r="G7589" s="0" t="str">
        <f aca="false">LEFT(B7589,2)</f>
        <v>33</v>
      </c>
      <c r="H7589" s="0" t="str">
        <f aca="false">I7589&amp;"_"&amp;G7589&amp;"_"&amp;F7589</f>
        <v>KortbenetGroenFroe_33_20190612_DL2018128_FrederiksborgGym_koersel2</v>
      </c>
      <c r="I7589" s="61" t="str">
        <f aca="false">MID(RIGHT(B7589,LEN(B7589)-3),1,FIND("_",RIGHT(B7589,LEN(B7589)-3))-1)</f>
        <v>KortbenetGroenFroe</v>
      </c>
      <c r="J7589" s="61" t="str">
        <f aca="false">TRIM(SUBSTITUTE(RIGHT(B7589,FIND(I7589,B7589)+1),"_",""))</f>
        <v>eDNA</v>
      </c>
      <c r="K7589" s="0" t="str">
        <f aca="false">IFERROR(VALUE(SUBSTITUTE(E7589,".",",")),E7589)</f>
        <v>No Ct</v>
      </c>
      <c r="L7589" s="61" t="str">
        <f aca="false">IF(J7589="PosK",SUMIFS(K:K,J:J,"PosK",H:H,H7589),"")</f>
        <v/>
      </c>
      <c r="M7589" s="61" t="str">
        <f aca="false">IF(J7589="PosK",SUMIFS(K:K,J:J,"NegK",H:H,H7589),"")</f>
        <v/>
      </c>
      <c r="N7589" s="61" t="str">
        <f aca="false">IF(J7589="PosK",SUMIFS(K:K,J:J,"eDNA",H:H,H7589),"")</f>
        <v/>
      </c>
      <c r="P7589" s="62"/>
      <c r="T7589" s="63"/>
      <c r="W7589" s="64"/>
    </row>
    <row r="7590" customFormat="false" ht="14.25" hidden="false" customHeight="false" outlineLevel="0" collapsed="false">
      <c r="A7590" s="0" t="s">
        <v>818</v>
      </c>
      <c r="B7590" s="52" t="s">
        <v>1232</v>
      </c>
      <c r="C7590" s="52" t="s">
        <v>743</v>
      </c>
      <c r="D7590" s="53" t="n">
        <v>0.1</v>
      </c>
      <c r="E7590" s="53" t="s">
        <v>748</v>
      </c>
      <c r="F7590" s="0" t="s">
        <v>1434</v>
      </c>
      <c r="G7590" s="0" t="str">
        <f aca="false">LEFT(B7590,2)</f>
        <v>34</v>
      </c>
      <c r="H7590" s="0" t="str">
        <f aca="false">I7590&amp;"_"&amp;G7590&amp;"_"&amp;F7590</f>
        <v>Soelvkarusse_34_20190612_DL2018128_FrederiksborgGym_koersel2</v>
      </c>
      <c r="I7590" s="61" t="str">
        <f aca="false">MID(RIGHT(B7590,LEN(B7590)-3),1,FIND("_",RIGHT(B7590,LEN(B7590)-3))-1)</f>
        <v>Soelvkarusse</v>
      </c>
      <c r="J7590" s="61" t="str">
        <f aca="false">TRIM(SUBSTITUTE(RIGHT(B7590,FIND(I7590,B7590)+1),"_",""))</f>
        <v>PosK</v>
      </c>
      <c r="K7590" s="0" t="str">
        <f aca="false">IFERROR(VALUE(SUBSTITUTE(E7590,".",",")),E7590)</f>
        <v>No Ct</v>
      </c>
      <c r="L7590" s="61" t="n">
        <f aca="false">IF(J7590="PosK",SUMIFS(K:K,J:J,"PosK",H:H,H7590),"")</f>
        <v>0</v>
      </c>
      <c r="M7590" s="61" t="n">
        <f aca="false">IF(J7590="PosK",SUMIFS(K:K,J:J,"NegK",H:H,H7590),"")</f>
        <v>0</v>
      </c>
      <c r="N7590" s="61" t="n">
        <f aca="false">IF(J7590="PosK",SUMIFS(K:K,J:J,"eDNA",H:H,H7590),"")</f>
        <v>0</v>
      </c>
      <c r="P7590" s="62" t="n">
        <f aca="false">IF(K7592="No Ct",0,K7592)</f>
        <v>0</v>
      </c>
      <c r="Q7590" s="62" t="n">
        <f aca="false">IF(K7593="No Ct",0,K7593)</f>
        <v>0</v>
      </c>
      <c r="R7590" s="0" t="str">
        <f aca="false">IF(AND(L7590&gt;0,M7590=0),"Valid","Invalid")</f>
        <v>Invalid</v>
      </c>
      <c r="S7590" s="0" t="str">
        <f aca="false">IF(OR(P7590&gt;1,Q7590&gt;1),"Present","Absent")</f>
        <v>Absent</v>
      </c>
      <c r="T7590" s="63" t="str">
        <f aca="false">IF(OR(AND(P7590&gt;1,P7590&lt;41),AND(Q7590&gt;1,Q7590&lt;41)),"Ct&lt;41","Ct&gt;41")</f>
        <v>Ct&gt;41</v>
      </c>
      <c r="U7590" s="0" t="str">
        <f aca="false">I7590</f>
        <v>Soelvkarusse</v>
      </c>
      <c r="V7590" s="0" t="str">
        <f aca="false">MID(F7590,10,9)</f>
        <v>DL2018128</v>
      </c>
      <c r="W7590" s="64" t="str">
        <f aca="false">V7590&amp;"_"&amp;U7590&amp;"_"&amp;R7590&amp;"_"&amp;S7590&amp;"_"&amp;T7590</f>
        <v>DL2018128_Soelvkarusse_Invalid_Absent_Ct&gt;41</v>
      </c>
    </row>
    <row r="7591" customFormat="false" ht="14.25" hidden="false" customHeight="false" outlineLevel="0" collapsed="false">
      <c r="A7591" s="0" t="s">
        <v>820</v>
      </c>
      <c r="B7591" s="52" t="s">
        <v>1233</v>
      </c>
      <c r="C7591" s="52" t="s">
        <v>747</v>
      </c>
      <c r="D7591" s="53" t="n">
        <v>0.1</v>
      </c>
      <c r="E7591" s="53" t="s">
        <v>748</v>
      </c>
      <c r="F7591" s="0" t="s">
        <v>1434</v>
      </c>
      <c r="G7591" s="0" t="str">
        <f aca="false">LEFT(B7591,2)</f>
        <v>34</v>
      </c>
      <c r="H7591" s="0" t="str">
        <f aca="false">I7591&amp;"_"&amp;G7591&amp;"_"&amp;F7591</f>
        <v>Soelvkarusse_34_20190612_DL2018128_FrederiksborgGym_koersel2</v>
      </c>
      <c r="I7591" s="61" t="str">
        <f aca="false">MID(RIGHT(B7591,LEN(B7591)-3),1,FIND("_",RIGHT(B7591,LEN(B7591)-3))-1)</f>
        <v>Soelvkarusse</v>
      </c>
      <c r="J7591" s="61" t="str">
        <f aca="false">TRIM(SUBSTITUTE(RIGHT(B7591,FIND(I7591,B7591)+1),"_",""))</f>
        <v>NegK</v>
      </c>
      <c r="K7591" s="0" t="str">
        <f aca="false">IFERROR(VALUE(SUBSTITUTE(E7591,".",",")),E7591)</f>
        <v>No Ct</v>
      </c>
      <c r="L7591" s="61" t="str">
        <f aca="false">IF(J7591="PosK",SUMIFS(K:K,J:J,"PosK",H:H,H7591),"")</f>
        <v/>
      </c>
      <c r="M7591" s="61" t="str">
        <f aca="false">IF(J7591="PosK",SUMIFS(K:K,J:J,"NegK",H:H,H7591),"")</f>
        <v/>
      </c>
      <c r="N7591" s="61" t="str">
        <f aca="false">IF(J7591="PosK",SUMIFS(K:K,J:J,"eDNA",H:H,H7591),"")</f>
        <v/>
      </c>
    </row>
    <row r="7592" customFormat="false" ht="14.25" hidden="false" customHeight="false" outlineLevel="0" collapsed="false">
      <c r="A7592" s="0" t="s">
        <v>822</v>
      </c>
      <c r="B7592" s="52" t="s">
        <v>1234</v>
      </c>
      <c r="C7592" s="52" t="s">
        <v>751</v>
      </c>
      <c r="D7592" s="53" t="n">
        <v>0.1</v>
      </c>
      <c r="E7592" s="53" t="s">
        <v>748</v>
      </c>
      <c r="F7592" s="0" t="s">
        <v>1434</v>
      </c>
      <c r="G7592" s="0" t="str">
        <f aca="false">LEFT(B7592,2)</f>
        <v>34</v>
      </c>
      <c r="H7592" s="0" t="str">
        <f aca="false">I7592&amp;"_"&amp;G7592&amp;"_"&amp;F7592</f>
        <v>Soelvkarusse_34_20190612_DL2018128_FrederiksborgGym_koersel2</v>
      </c>
      <c r="I7592" s="61" t="str">
        <f aca="false">MID(RIGHT(B7592,LEN(B7592)-3),1,FIND("_",RIGHT(B7592,LEN(B7592)-3))-1)</f>
        <v>Soelvkarusse</v>
      </c>
      <c r="J7592" s="61" t="str">
        <f aca="false">TRIM(SUBSTITUTE(RIGHT(B7592,FIND(I7592,B7592)+1),"_",""))</f>
        <v>eDNA</v>
      </c>
      <c r="K7592" s="0" t="str">
        <f aca="false">IFERROR(VALUE(SUBSTITUTE(E7592,".",",")),E7592)</f>
        <v>No Ct</v>
      </c>
      <c r="L7592" s="61" t="str">
        <f aca="false">IF(J7592="PosK",SUMIFS(K:K,J:J,"PosK",H:H,H7592),"")</f>
        <v/>
      </c>
      <c r="M7592" s="61" t="str">
        <f aca="false">IF(J7592="PosK",SUMIFS(K:K,J:J,"NegK",H:H,H7592),"")</f>
        <v/>
      </c>
      <c r="N7592" s="61" t="str">
        <f aca="false">IF(J7592="PosK",SUMIFS(K:K,J:J,"eDNA",H:H,H7592),"")</f>
        <v/>
      </c>
      <c r="Q7592" s="62"/>
    </row>
    <row r="7593" customFormat="false" ht="14.25" hidden="false" customHeight="false" outlineLevel="0" collapsed="false">
      <c r="A7593" s="0" t="s">
        <v>824</v>
      </c>
      <c r="B7593" s="52" t="s">
        <v>1234</v>
      </c>
      <c r="C7593" s="52" t="s">
        <v>751</v>
      </c>
      <c r="D7593" s="53" t="n">
        <v>0.1</v>
      </c>
      <c r="E7593" s="53" t="s">
        <v>748</v>
      </c>
      <c r="F7593" s="0" t="s">
        <v>1434</v>
      </c>
      <c r="G7593" s="0" t="str">
        <f aca="false">LEFT(B7593,2)</f>
        <v>34</v>
      </c>
      <c r="H7593" s="0" t="str">
        <f aca="false">I7593&amp;"_"&amp;G7593&amp;"_"&amp;F7593</f>
        <v>Soelvkarusse_34_20190612_DL2018128_FrederiksborgGym_koersel2</v>
      </c>
      <c r="I7593" s="61" t="str">
        <f aca="false">MID(RIGHT(B7593,LEN(B7593)-3),1,FIND("_",RIGHT(B7593,LEN(B7593)-3))-1)</f>
        <v>Soelvkarusse</v>
      </c>
      <c r="J7593" s="61" t="str">
        <f aca="false">TRIM(SUBSTITUTE(RIGHT(B7593,FIND(I7593,B7593)+1),"_",""))</f>
        <v>eDNA</v>
      </c>
      <c r="K7593" s="0" t="str">
        <f aca="false">IFERROR(VALUE(SUBSTITUTE(E7593,".",",")),E7593)</f>
        <v>No Ct</v>
      </c>
      <c r="L7593" s="61" t="str">
        <f aca="false">IF(J7593="PosK",SUMIFS(K:K,J:J,"PosK",H:H,H7593),"")</f>
        <v/>
      </c>
      <c r="M7593" s="61" t="str">
        <f aca="false">IF(J7593="PosK",SUMIFS(K:K,J:J,"NegK",H:H,H7593),"")</f>
        <v/>
      </c>
      <c r="N7593" s="61" t="str">
        <f aca="false">IF(J7593="PosK",SUMIFS(K:K,J:J,"eDNA",H:H,H7593),"")</f>
        <v/>
      </c>
      <c r="P7593" s="62"/>
      <c r="T7593" s="63"/>
      <c r="W7593" s="64"/>
    </row>
    <row r="7594" customFormat="false" ht="14.25" hidden="false" customHeight="false" outlineLevel="0" collapsed="false">
      <c r="A7594" s="0" t="s">
        <v>741</v>
      </c>
      <c r="B7594" s="52" t="s">
        <v>742</v>
      </c>
      <c r="C7594" s="52" t="s">
        <v>743</v>
      </c>
      <c r="D7594" s="53" t="n">
        <v>0.1</v>
      </c>
      <c r="E7594" s="53" t="s">
        <v>748</v>
      </c>
      <c r="F7594" s="0" t="s">
        <v>1435</v>
      </c>
      <c r="G7594" s="0" t="str">
        <f aca="false">LEFT(B7594,2)</f>
        <v>01</v>
      </c>
      <c r="H7594" s="0" t="str">
        <f aca="false">I7594&amp;"_"&amp;G7594&amp;"_"&amp;F7594</f>
        <v>Loegfroe_01_20190711_DL2019073_KoebenhavnsUniversitet_koersel1</v>
      </c>
      <c r="I7594" s="61" t="str">
        <f aca="false">MID(RIGHT(B7594,LEN(B7594)-3),1,FIND("_",RIGHT(B7594,LEN(B7594)-3))-1)</f>
        <v>Loegfroe</v>
      </c>
      <c r="J7594" s="61" t="str">
        <f aca="false">TRIM(SUBSTITUTE(RIGHT(B7594,FIND(I7594,B7594)+1),"_",""))</f>
        <v>PosK</v>
      </c>
      <c r="K7594" s="0" t="str">
        <f aca="false">IFERROR(VALUE(SUBSTITUTE(E7594,".",",")),E7594)</f>
        <v>No Ct</v>
      </c>
      <c r="L7594" s="61" t="n">
        <f aca="false">IF(J7594="PosK",SUMIFS(K:K,J:J,"PosK",H:H,H7594),"")</f>
        <v>0</v>
      </c>
      <c r="M7594" s="61" t="n">
        <f aca="false">IF(J7594="PosK",SUMIFS(K:K,J:J,"NegK",H:H,H7594),"")</f>
        <v>0</v>
      </c>
      <c r="N7594" s="61" t="n">
        <f aca="false">IF(J7594="PosK",SUMIFS(K:K,J:J,"eDNA",H:H,H7594),"")</f>
        <v>0</v>
      </c>
      <c r="P7594" s="62" t="n">
        <f aca="false">IF(K7596="No Ct",0,K7596)</f>
        <v>0</v>
      </c>
      <c r="Q7594" s="62" t="n">
        <f aca="false">IF(K7597="No Ct",0,K7597)</f>
        <v>0</v>
      </c>
      <c r="R7594" s="0" t="str">
        <f aca="false">IF(AND(L7594&gt;0,M7594=0),"Valid","Invalid")</f>
        <v>Invalid</v>
      </c>
      <c r="S7594" s="0" t="str">
        <f aca="false">IF(OR(P7594&gt;1,Q7594&gt;1),"Present","Absent")</f>
        <v>Absent</v>
      </c>
      <c r="T7594" s="63" t="str">
        <f aca="false">IF(OR(AND(P7594&gt;1,P7594&lt;41),AND(Q7594&gt;1,Q7594&lt;41)),"Ct&lt;41","Ct&gt;41")</f>
        <v>Ct&gt;41</v>
      </c>
      <c r="U7594" s="0" t="str">
        <f aca="false">I7594</f>
        <v>Loegfroe</v>
      </c>
      <c r="V7594" s="0" t="str">
        <f aca="false">MID(F7594,10,9)</f>
        <v>DL2019073</v>
      </c>
      <c r="W7594" s="64" t="str">
        <f aca="false">V7594&amp;"_"&amp;U7594&amp;"_"&amp;R7594&amp;"_"&amp;S7594&amp;"_"&amp;T7594</f>
        <v>DL2019073_Loegfroe_Invalid_Absent_Ct&gt;41</v>
      </c>
    </row>
    <row r="7595" customFormat="false" ht="14.25" hidden="false" customHeight="false" outlineLevel="0" collapsed="false">
      <c r="A7595" s="0" t="s">
        <v>745</v>
      </c>
      <c r="B7595" s="52" t="s">
        <v>746</v>
      </c>
      <c r="C7595" s="52" t="s">
        <v>747</v>
      </c>
      <c r="D7595" s="53" t="n">
        <v>0.1</v>
      </c>
      <c r="E7595" s="53" t="s">
        <v>748</v>
      </c>
      <c r="F7595" s="0" t="s">
        <v>1435</v>
      </c>
      <c r="G7595" s="0" t="str">
        <f aca="false">LEFT(B7595,2)</f>
        <v>01</v>
      </c>
      <c r="H7595" s="0" t="str">
        <f aca="false">I7595&amp;"_"&amp;G7595&amp;"_"&amp;F7595</f>
        <v>Loegfroe_01_20190711_DL2019073_KoebenhavnsUniversitet_koersel1</v>
      </c>
      <c r="I7595" s="61" t="str">
        <f aca="false">MID(RIGHT(B7595,LEN(B7595)-3),1,FIND("_",RIGHT(B7595,LEN(B7595)-3))-1)</f>
        <v>Loegfroe</v>
      </c>
      <c r="J7595" s="61" t="str">
        <f aca="false">TRIM(SUBSTITUTE(RIGHT(B7595,FIND(I7595,B7595)+1),"_",""))</f>
        <v>NegK</v>
      </c>
      <c r="K7595" s="0" t="str">
        <f aca="false">IFERROR(VALUE(SUBSTITUTE(E7595,".",",")),E7595)</f>
        <v>No Ct</v>
      </c>
      <c r="L7595" s="61" t="str">
        <f aca="false">IF(J7595="PosK",SUMIFS(K:K,J:J,"PosK",H:H,H7595),"")</f>
        <v/>
      </c>
      <c r="M7595" s="61" t="str">
        <f aca="false">IF(J7595="PosK",SUMIFS(K:K,J:J,"NegK",H:H,H7595),"")</f>
        <v/>
      </c>
      <c r="N7595" s="61" t="str">
        <f aca="false">IF(J7595="PosK",SUMIFS(K:K,J:J,"eDNA",H:H,H7595),"")</f>
        <v/>
      </c>
    </row>
    <row r="7596" customFormat="false" ht="14.25" hidden="false" customHeight="false" outlineLevel="0" collapsed="false">
      <c r="A7596" s="0" t="s">
        <v>749</v>
      </c>
      <c r="B7596" s="52" t="s">
        <v>750</v>
      </c>
      <c r="C7596" s="52" t="s">
        <v>751</v>
      </c>
      <c r="D7596" s="53" t="n">
        <v>0.1</v>
      </c>
      <c r="E7596" s="53" t="s">
        <v>748</v>
      </c>
      <c r="F7596" s="0" t="s">
        <v>1435</v>
      </c>
      <c r="G7596" s="0" t="str">
        <f aca="false">LEFT(B7596,2)</f>
        <v>01</v>
      </c>
      <c r="H7596" s="0" t="str">
        <f aca="false">I7596&amp;"_"&amp;G7596&amp;"_"&amp;F7596</f>
        <v>Loegfroe_01_20190711_DL2019073_KoebenhavnsUniversitet_koersel1</v>
      </c>
      <c r="I7596" s="61" t="str">
        <f aca="false">MID(RIGHT(B7596,LEN(B7596)-3),1,FIND("_",RIGHT(B7596,LEN(B7596)-3))-1)</f>
        <v>Loegfroe</v>
      </c>
      <c r="J7596" s="61" t="str">
        <f aca="false">TRIM(SUBSTITUTE(RIGHT(B7596,FIND(I7596,B7596)+1),"_",""))</f>
        <v>eDNA</v>
      </c>
      <c r="K7596" s="0" t="str">
        <f aca="false">IFERROR(VALUE(SUBSTITUTE(E7596,".",",")),E7596)</f>
        <v>No Ct</v>
      </c>
      <c r="L7596" s="61" t="str">
        <f aca="false">IF(J7596="PosK",SUMIFS(K:K,J:J,"PosK",H:H,H7596),"")</f>
        <v/>
      </c>
      <c r="M7596" s="61" t="str">
        <f aca="false">IF(J7596="PosK",SUMIFS(K:K,J:J,"NegK",H:H,H7596),"")</f>
        <v/>
      </c>
      <c r="N7596" s="61" t="str">
        <f aca="false">IF(J7596="PosK",SUMIFS(K:K,J:J,"eDNA",H:H,H7596),"")</f>
        <v/>
      </c>
      <c r="Q7596" s="62"/>
    </row>
    <row r="7597" customFormat="false" ht="14.25" hidden="false" customHeight="false" outlineLevel="0" collapsed="false">
      <c r="A7597" s="0" t="s">
        <v>752</v>
      </c>
      <c r="B7597" s="52" t="s">
        <v>750</v>
      </c>
      <c r="C7597" s="52" t="s">
        <v>751</v>
      </c>
      <c r="D7597" s="53" t="n">
        <v>0.1</v>
      </c>
      <c r="E7597" s="53" t="s">
        <v>748</v>
      </c>
      <c r="F7597" s="0" t="s">
        <v>1435</v>
      </c>
      <c r="G7597" s="0" t="str">
        <f aca="false">LEFT(B7597,2)</f>
        <v>01</v>
      </c>
      <c r="H7597" s="0" t="str">
        <f aca="false">I7597&amp;"_"&amp;G7597&amp;"_"&amp;F7597</f>
        <v>Loegfroe_01_20190711_DL2019073_KoebenhavnsUniversitet_koersel1</v>
      </c>
      <c r="I7597" s="61" t="str">
        <f aca="false">MID(RIGHT(B7597,LEN(B7597)-3),1,FIND("_",RIGHT(B7597,LEN(B7597)-3))-1)</f>
        <v>Loegfroe</v>
      </c>
      <c r="J7597" s="61" t="str">
        <f aca="false">TRIM(SUBSTITUTE(RIGHT(B7597,FIND(I7597,B7597)+1),"_",""))</f>
        <v>eDNA</v>
      </c>
      <c r="K7597" s="0" t="str">
        <f aca="false">IFERROR(VALUE(SUBSTITUTE(E7597,".",",")),E7597)</f>
        <v>No Ct</v>
      </c>
      <c r="L7597" s="61" t="str">
        <f aca="false">IF(J7597="PosK",SUMIFS(K:K,J:J,"PosK",H:H,H7597),"")</f>
        <v/>
      </c>
      <c r="M7597" s="61" t="str">
        <f aca="false">IF(J7597="PosK",SUMIFS(K:K,J:J,"NegK",H:H,H7597),"")</f>
        <v/>
      </c>
      <c r="N7597" s="61" t="str">
        <f aca="false">IF(J7597="PosK",SUMIFS(K:K,J:J,"eDNA",H:H,H7597),"")</f>
        <v/>
      </c>
      <c r="P7597" s="62"/>
      <c r="T7597" s="63"/>
      <c r="W7597" s="64"/>
    </row>
    <row r="7598" customFormat="false" ht="14.25" hidden="false" customHeight="false" outlineLevel="0" collapsed="false">
      <c r="A7598" s="0" t="s">
        <v>754</v>
      </c>
      <c r="B7598" s="52" t="s">
        <v>755</v>
      </c>
      <c r="C7598" s="52" t="s">
        <v>743</v>
      </c>
      <c r="D7598" s="53" t="n">
        <v>0.1</v>
      </c>
      <c r="E7598" s="53" t="n">
        <v>32.99</v>
      </c>
      <c r="F7598" s="0" t="s">
        <v>1435</v>
      </c>
      <c r="G7598" s="0" t="str">
        <f aca="false">LEFT(B7598,2)</f>
        <v>02</v>
      </c>
      <c r="H7598" s="0" t="str">
        <f aca="false">I7598&amp;"_"&amp;G7598&amp;"_"&amp;F7598</f>
        <v>StorVandsalamander_02_20190711_DL2019073_KoebenhavnsUniversitet_koersel1</v>
      </c>
      <c r="I7598" s="61" t="str">
        <f aca="false">MID(RIGHT(B7598,LEN(B7598)-3),1,FIND("_",RIGHT(B7598,LEN(B7598)-3))-1)</f>
        <v>StorVandsalamander</v>
      </c>
      <c r="J7598" s="61" t="str">
        <f aca="false">TRIM(SUBSTITUTE(RIGHT(B7598,FIND(I7598,B7598)+1),"_",""))</f>
        <v>PosK</v>
      </c>
      <c r="K7598" s="0" t="n">
        <f aca="false">IFERROR(VALUE(SUBSTITUTE(E7598,".",",")),E7598)</f>
        <v>32.99</v>
      </c>
      <c r="L7598" s="61" t="n">
        <f aca="false">IF(J7598="PosK",SUMIFS(K:K,J:J,"PosK",H:H,H7598),"")</f>
        <v>32.99</v>
      </c>
      <c r="M7598" s="61" t="n">
        <f aca="false">IF(J7598="PosK",SUMIFS(K:K,J:J,"NegK",H:H,H7598),"")</f>
        <v>0</v>
      </c>
      <c r="N7598" s="61" t="n">
        <f aca="false">IF(J7598="PosK",SUMIFS(K:K,J:J,"eDNA",H:H,H7598),"")</f>
        <v>0</v>
      </c>
      <c r="P7598" s="62" t="n">
        <f aca="false">IF(K7600="No Ct",0,K7600)</f>
        <v>0</v>
      </c>
      <c r="Q7598" s="62" t="n">
        <f aca="false">IF(K7601="No Ct",0,K7601)</f>
        <v>0</v>
      </c>
      <c r="R7598" s="0" t="str">
        <f aca="false">IF(AND(L7598&gt;0,M7598=0),"Valid","Invalid")</f>
        <v>Valid</v>
      </c>
      <c r="S7598" s="0" t="str">
        <f aca="false">IF(OR(P7598&gt;1,Q7598&gt;1),"Present","Absent")</f>
        <v>Absent</v>
      </c>
      <c r="T7598" s="63" t="str">
        <f aca="false">IF(OR(AND(P7598&gt;1,P7598&lt;41),AND(Q7598&gt;1,Q7598&lt;41)),"Ct&lt;41","Ct&gt;41")</f>
        <v>Ct&gt;41</v>
      </c>
      <c r="U7598" s="0" t="str">
        <f aca="false">I7598</f>
        <v>StorVandsalamander</v>
      </c>
      <c r="V7598" s="0" t="str">
        <f aca="false">MID(F7598,10,9)</f>
        <v>DL2019073</v>
      </c>
      <c r="W7598" s="64" t="str">
        <f aca="false">V7598&amp;"_"&amp;U7598&amp;"_"&amp;R7598&amp;"_"&amp;S7598&amp;"_"&amp;T7598</f>
        <v>DL2019073_StorVandsalamander_Valid_Absent_Ct&gt;41</v>
      </c>
    </row>
    <row r="7599" customFormat="false" ht="14.25" hidden="false" customHeight="false" outlineLevel="0" collapsed="false">
      <c r="A7599" s="0" t="s">
        <v>756</v>
      </c>
      <c r="B7599" s="52" t="s">
        <v>757</v>
      </c>
      <c r="C7599" s="52" t="s">
        <v>747</v>
      </c>
      <c r="D7599" s="53" t="n">
        <v>0.1</v>
      </c>
      <c r="E7599" s="53" t="s">
        <v>748</v>
      </c>
      <c r="F7599" s="0" t="s">
        <v>1435</v>
      </c>
      <c r="G7599" s="0" t="str">
        <f aca="false">LEFT(B7599,2)</f>
        <v>02</v>
      </c>
      <c r="H7599" s="0" t="str">
        <f aca="false">I7599&amp;"_"&amp;G7599&amp;"_"&amp;F7599</f>
        <v>StorVandsalamander_02_20190711_DL2019073_KoebenhavnsUniversitet_koersel1</v>
      </c>
      <c r="I7599" s="61" t="str">
        <f aca="false">MID(RIGHT(B7599,LEN(B7599)-3),1,FIND("_",RIGHT(B7599,LEN(B7599)-3))-1)</f>
        <v>StorVandsalamander</v>
      </c>
      <c r="J7599" s="61" t="str">
        <f aca="false">TRIM(SUBSTITUTE(RIGHT(B7599,FIND(I7599,B7599)+1),"_",""))</f>
        <v>NegK</v>
      </c>
      <c r="K7599" s="0" t="str">
        <f aca="false">IFERROR(VALUE(SUBSTITUTE(E7599,".",",")),E7599)</f>
        <v>No Ct</v>
      </c>
      <c r="L7599" s="61" t="str">
        <f aca="false">IF(J7599="PosK",SUMIFS(K:K,J:J,"PosK",H:H,H7599),"")</f>
        <v/>
      </c>
      <c r="M7599" s="61" t="str">
        <f aca="false">IF(J7599="PosK",SUMIFS(K:K,J:J,"NegK",H:H,H7599),"")</f>
        <v/>
      </c>
      <c r="N7599" s="61" t="str">
        <f aca="false">IF(J7599="PosK",SUMIFS(K:K,J:J,"eDNA",H:H,H7599),"")</f>
        <v/>
      </c>
    </row>
    <row r="7600" customFormat="false" ht="14.25" hidden="false" customHeight="false" outlineLevel="0" collapsed="false">
      <c r="A7600" s="0" t="s">
        <v>758</v>
      </c>
      <c r="B7600" s="52" t="s">
        <v>759</v>
      </c>
      <c r="C7600" s="52" t="s">
        <v>751</v>
      </c>
      <c r="D7600" s="53" t="n">
        <v>0.1</v>
      </c>
      <c r="E7600" s="53" t="s">
        <v>748</v>
      </c>
      <c r="F7600" s="0" t="s">
        <v>1435</v>
      </c>
      <c r="G7600" s="0" t="str">
        <f aca="false">LEFT(B7600,2)</f>
        <v>02</v>
      </c>
      <c r="H7600" s="0" t="str">
        <f aca="false">I7600&amp;"_"&amp;G7600&amp;"_"&amp;F7600</f>
        <v>StorVandsalamander_02_20190711_DL2019073_KoebenhavnsUniversitet_koersel1</v>
      </c>
      <c r="I7600" s="61" t="str">
        <f aca="false">MID(RIGHT(B7600,LEN(B7600)-3),1,FIND("_",RIGHT(B7600,LEN(B7600)-3))-1)</f>
        <v>StorVandsalamander</v>
      </c>
      <c r="J7600" s="61" t="str">
        <f aca="false">TRIM(SUBSTITUTE(RIGHT(B7600,FIND(I7600,B7600)+1),"_",""))</f>
        <v>eDNA</v>
      </c>
      <c r="K7600" s="0" t="str">
        <f aca="false">IFERROR(VALUE(SUBSTITUTE(E7600,".",",")),E7600)</f>
        <v>No Ct</v>
      </c>
      <c r="L7600" s="61" t="str">
        <f aca="false">IF(J7600="PosK",SUMIFS(K:K,J:J,"PosK",H:H,H7600),"")</f>
        <v/>
      </c>
      <c r="M7600" s="61" t="str">
        <f aca="false">IF(J7600="PosK",SUMIFS(K:K,J:J,"NegK",H:H,H7600),"")</f>
        <v/>
      </c>
      <c r="N7600" s="61" t="str">
        <f aca="false">IF(J7600="PosK",SUMIFS(K:K,J:J,"eDNA",H:H,H7600),"")</f>
        <v/>
      </c>
      <c r="Q7600" s="62"/>
    </row>
    <row r="7601" customFormat="false" ht="14.25" hidden="false" customHeight="false" outlineLevel="0" collapsed="false">
      <c r="A7601" s="0" t="s">
        <v>760</v>
      </c>
      <c r="B7601" s="52" t="s">
        <v>759</v>
      </c>
      <c r="C7601" s="52" t="s">
        <v>751</v>
      </c>
      <c r="D7601" s="53" t="n">
        <v>0.1</v>
      </c>
      <c r="E7601" s="53" t="s">
        <v>748</v>
      </c>
      <c r="F7601" s="0" t="s">
        <v>1435</v>
      </c>
      <c r="G7601" s="0" t="str">
        <f aca="false">LEFT(B7601,2)</f>
        <v>02</v>
      </c>
      <c r="H7601" s="0" t="str">
        <f aca="false">I7601&amp;"_"&amp;G7601&amp;"_"&amp;F7601</f>
        <v>StorVandsalamander_02_20190711_DL2019073_KoebenhavnsUniversitet_koersel1</v>
      </c>
      <c r="I7601" s="61" t="str">
        <f aca="false">MID(RIGHT(B7601,LEN(B7601)-3),1,FIND("_",RIGHT(B7601,LEN(B7601)-3))-1)</f>
        <v>StorVandsalamander</v>
      </c>
      <c r="J7601" s="61" t="str">
        <f aca="false">TRIM(SUBSTITUTE(RIGHT(B7601,FIND(I7601,B7601)+1),"_",""))</f>
        <v>eDNA</v>
      </c>
      <c r="K7601" s="0" t="str">
        <f aca="false">IFERROR(VALUE(SUBSTITUTE(E7601,".",",")),E7601)</f>
        <v>No Ct</v>
      </c>
      <c r="L7601" s="61" t="str">
        <f aca="false">IF(J7601="PosK",SUMIFS(K:K,J:J,"PosK",H:H,H7601),"")</f>
        <v/>
      </c>
      <c r="M7601" s="61" t="str">
        <f aca="false">IF(J7601="PosK",SUMIFS(K:K,J:J,"NegK",H:H,H7601),"")</f>
        <v/>
      </c>
      <c r="N7601" s="61" t="str">
        <f aca="false">IF(J7601="PosK",SUMIFS(K:K,J:J,"eDNA",H:H,H7601),"")</f>
        <v/>
      </c>
      <c r="P7601" s="62"/>
      <c r="T7601" s="63"/>
      <c r="W7601" s="64"/>
    </row>
    <row r="7602" customFormat="false" ht="14.25" hidden="false" customHeight="false" outlineLevel="0" collapsed="false">
      <c r="A7602" s="0" t="s">
        <v>762</v>
      </c>
      <c r="B7602" s="52" t="s">
        <v>763</v>
      </c>
      <c r="C7602" s="52" t="s">
        <v>743</v>
      </c>
      <c r="D7602" s="53" t="n">
        <v>0.1</v>
      </c>
      <c r="E7602" s="53" t="n">
        <v>31.63</v>
      </c>
      <c r="F7602" s="0" t="s">
        <v>1435</v>
      </c>
      <c r="G7602" s="0" t="str">
        <f aca="false">LEFT(B7602,2)</f>
        <v>03</v>
      </c>
      <c r="H7602" s="0" t="str">
        <f aca="false">I7602&amp;"_"&amp;G7602&amp;"_"&amp;F7602</f>
        <v>Strandtudse_03_20190711_DL2019073_KoebenhavnsUniversitet_koersel1</v>
      </c>
      <c r="I7602" s="61" t="str">
        <f aca="false">MID(RIGHT(B7602,LEN(B7602)-3),1,FIND("_",RIGHT(B7602,LEN(B7602)-3))-1)</f>
        <v>Strandtudse</v>
      </c>
      <c r="J7602" s="61" t="str">
        <f aca="false">TRIM(SUBSTITUTE(RIGHT(B7602,FIND(I7602,B7602)+1),"_",""))</f>
        <v>PosK</v>
      </c>
      <c r="K7602" s="0" t="n">
        <f aca="false">IFERROR(VALUE(SUBSTITUTE(E7602,".",",")),E7602)</f>
        <v>31.63</v>
      </c>
      <c r="L7602" s="61" t="n">
        <f aca="false">IF(J7602="PosK",SUMIFS(K:K,J:J,"PosK",H:H,H7602),"")</f>
        <v>31.63</v>
      </c>
      <c r="M7602" s="61" t="n">
        <f aca="false">IF(J7602="PosK",SUMIFS(K:K,J:J,"NegK",H:H,H7602),"")</f>
        <v>0</v>
      </c>
      <c r="N7602" s="61" t="n">
        <f aca="false">IF(J7602="PosK",SUMIFS(K:K,J:J,"eDNA",H:H,H7602),"")</f>
        <v>0</v>
      </c>
      <c r="P7602" s="62" t="n">
        <f aca="false">IF(K7604="No Ct",0,K7604)</f>
        <v>0</v>
      </c>
      <c r="Q7602" s="62" t="n">
        <f aca="false">IF(K7605="No Ct",0,K7605)</f>
        <v>0</v>
      </c>
      <c r="R7602" s="0" t="str">
        <f aca="false">IF(AND(L7602&gt;0,M7602=0),"Valid","Invalid")</f>
        <v>Valid</v>
      </c>
      <c r="S7602" s="0" t="str">
        <f aca="false">IF(OR(P7602&gt;1,Q7602&gt;1),"Present","Absent")</f>
        <v>Absent</v>
      </c>
      <c r="T7602" s="63" t="str">
        <f aca="false">IF(OR(AND(P7602&gt;1,P7602&lt;41),AND(Q7602&gt;1,Q7602&lt;41)),"Ct&lt;41","Ct&gt;41")</f>
        <v>Ct&gt;41</v>
      </c>
      <c r="U7602" s="0" t="str">
        <f aca="false">I7602</f>
        <v>Strandtudse</v>
      </c>
      <c r="V7602" s="0" t="str">
        <f aca="false">MID(F7602,10,9)</f>
        <v>DL2019073</v>
      </c>
      <c r="W7602" s="64" t="str">
        <f aca="false">V7602&amp;"_"&amp;U7602&amp;"_"&amp;R7602&amp;"_"&amp;S7602&amp;"_"&amp;T7602</f>
        <v>DL2019073_Strandtudse_Valid_Absent_Ct&gt;41</v>
      </c>
    </row>
    <row r="7603" customFormat="false" ht="14.25" hidden="false" customHeight="false" outlineLevel="0" collapsed="false">
      <c r="A7603" s="0" t="s">
        <v>764</v>
      </c>
      <c r="B7603" s="52" t="s">
        <v>765</v>
      </c>
      <c r="C7603" s="52" t="s">
        <v>747</v>
      </c>
      <c r="D7603" s="53" t="n">
        <v>0.1</v>
      </c>
      <c r="E7603" s="53" t="s">
        <v>748</v>
      </c>
      <c r="F7603" s="0" t="s">
        <v>1435</v>
      </c>
      <c r="G7603" s="0" t="str">
        <f aca="false">LEFT(B7603,2)</f>
        <v>03</v>
      </c>
      <c r="H7603" s="0" t="str">
        <f aca="false">I7603&amp;"_"&amp;G7603&amp;"_"&amp;F7603</f>
        <v>Strandtudse_03_20190711_DL2019073_KoebenhavnsUniversitet_koersel1</v>
      </c>
      <c r="I7603" s="61" t="str">
        <f aca="false">MID(RIGHT(B7603,LEN(B7603)-3),1,FIND("_",RIGHT(B7603,LEN(B7603)-3))-1)</f>
        <v>Strandtudse</v>
      </c>
      <c r="J7603" s="61" t="str">
        <f aca="false">TRIM(SUBSTITUTE(RIGHT(B7603,FIND(I7603,B7603)+1),"_",""))</f>
        <v>NegK</v>
      </c>
      <c r="K7603" s="0" t="str">
        <f aca="false">IFERROR(VALUE(SUBSTITUTE(E7603,".",",")),E7603)</f>
        <v>No Ct</v>
      </c>
      <c r="L7603" s="61" t="str">
        <f aca="false">IF(J7603="PosK",SUMIFS(K:K,J:J,"PosK",H:H,H7603),"")</f>
        <v/>
      </c>
      <c r="M7603" s="61" t="str">
        <f aca="false">IF(J7603="PosK",SUMIFS(K:K,J:J,"NegK",H:H,H7603),"")</f>
        <v/>
      </c>
      <c r="N7603" s="61" t="str">
        <f aca="false">IF(J7603="PosK",SUMIFS(K:K,J:J,"eDNA",H:H,H7603),"")</f>
        <v/>
      </c>
    </row>
    <row r="7604" customFormat="false" ht="14.25" hidden="false" customHeight="false" outlineLevel="0" collapsed="false">
      <c r="A7604" s="0" t="s">
        <v>766</v>
      </c>
      <c r="B7604" s="52" t="s">
        <v>767</v>
      </c>
      <c r="C7604" s="52" t="s">
        <v>751</v>
      </c>
      <c r="D7604" s="53" t="n">
        <v>0.1</v>
      </c>
      <c r="E7604" s="53" t="s">
        <v>748</v>
      </c>
      <c r="F7604" s="0" t="s">
        <v>1435</v>
      </c>
      <c r="G7604" s="0" t="str">
        <f aca="false">LEFT(B7604,2)</f>
        <v>03</v>
      </c>
      <c r="H7604" s="0" t="str">
        <f aca="false">I7604&amp;"_"&amp;G7604&amp;"_"&amp;F7604</f>
        <v>Strandtudse_03_20190711_DL2019073_KoebenhavnsUniversitet_koersel1</v>
      </c>
      <c r="I7604" s="61" t="str">
        <f aca="false">MID(RIGHT(B7604,LEN(B7604)-3),1,FIND("_",RIGHT(B7604,LEN(B7604)-3))-1)</f>
        <v>Strandtudse</v>
      </c>
      <c r="J7604" s="61" t="str">
        <f aca="false">TRIM(SUBSTITUTE(RIGHT(B7604,FIND(I7604,B7604)+1),"_",""))</f>
        <v>eDNA</v>
      </c>
      <c r="K7604" s="0" t="str">
        <f aca="false">IFERROR(VALUE(SUBSTITUTE(E7604,".",",")),E7604)</f>
        <v>No Ct</v>
      </c>
      <c r="L7604" s="61" t="str">
        <f aca="false">IF(J7604="PosK",SUMIFS(K:K,J:J,"PosK",H:H,H7604),"")</f>
        <v/>
      </c>
      <c r="M7604" s="61" t="str">
        <f aca="false">IF(J7604="PosK",SUMIFS(K:K,J:J,"NegK",H:H,H7604),"")</f>
        <v/>
      </c>
      <c r="N7604" s="61" t="str">
        <f aca="false">IF(J7604="PosK",SUMIFS(K:K,J:J,"eDNA",H:H,H7604),"")</f>
        <v/>
      </c>
      <c r="Q7604" s="62"/>
    </row>
    <row r="7605" customFormat="false" ht="14.25" hidden="false" customHeight="false" outlineLevel="0" collapsed="false">
      <c r="A7605" s="0" t="s">
        <v>768</v>
      </c>
      <c r="B7605" s="52" t="s">
        <v>767</v>
      </c>
      <c r="C7605" s="52" t="s">
        <v>751</v>
      </c>
      <c r="D7605" s="53" t="n">
        <v>0.1</v>
      </c>
      <c r="E7605" s="53" t="s">
        <v>748</v>
      </c>
      <c r="F7605" s="0" t="s">
        <v>1435</v>
      </c>
      <c r="G7605" s="0" t="str">
        <f aca="false">LEFT(B7605,2)</f>
        <v>03</v>
      </c>
      <c r="H7605" s="0" t="str">
        <f aca="false">I7605&amp;"_"&amp;G7605&amp;"_"&amp;F7605</f>
        <v>Strandtudse_03_20190711_DL2019073_KoebenhavnsUniversitet_koersel1</v>
      </c>
      <c r="I7605" s="61" t="str">
        <f aca="false">MID(RIGHT(B7605,LEN(B7605)-3),1,FIND("_",RIGHT(B7605,LEN(B7605)-3))-1)</f>
        <v>Strandtudse</v>
      </c>
      <c r="J7605" s="61" t="str">
        <f aca="false">TRIM(SUBSTITUTE(RIGHT(B7605,FIND(I7605,B7605)+1),"_",""))</f>
        <v>eDNA</v>
      </c>
      <c r="K7605" s="0" t="str">
        <f aca="false">IFERROR(VALUE(SUBSTITUTE(E7605,".",",")),E7605)</f>
        <v>No Ct</v>
      </c>
      <c r="L7605" s="61" t="str">
        <f aca="false">IF(J7605="PosK",SUMIFS(K:K,J:J,"PosK",H:H,H7605),"")</f>
        <v/>
      </c>
      <c r="M7605" s="61" t="str">
        <f aca="false">IF(J7605="PosK",SUMIFS(K:K,J:J,"NegK",H:H,H7605),"")</f>
        <v/>
      </c>
      <c r="N7605" s="61" t="str">
        <f aca="false">IF(J7605="PosK",SUMIFS(K:K,J:J,"eDNA",H:H,H7605),"")</f>
        <v/>
      </c>
      <c r="P7605" s="62"/>
      <c r="T7605" s="63"/>
      <c r="W7605" s="64"/>
    </row>
    <row r="7606" customFormat="false" ht="14.25" hidden="false" customHeight="false" outlineLevel="0" collapsed="false">
      <c r="A7606" s="0" t="s">
        <v>770</v>
      </c>
      <c r="B7606" s="52" t="s">
        <v>771</v>
      </c>
      <c r="C7606" s="52" t="s">
        <v>743</v>
      </c>
      <c r="D7606" s="53" t="n">
        <v>0.1</v>
      </c>
      <c r="E7606" s="53" t="n">
        <v>38.35</v>
      </c>
      <c r="F7606" s="0" t="s">
        <v>1435</v>
      </c>
      <c r="G7606" s="0" t="str">
        <f aca="false">LEFT(B7606,2)</f>
        <v>04</v>
      </c>
      <c r="H7606" s="0" t="str">
        <f aca="false">I7606&amp;"_"&amp;G7606&amp;"_"&amp;F7606</f>
        <v>GroenbrogetTudse_04_20190711_DL2019073_KoebenhavnsUniversitet_koersel1</v>
      </c>
      <c r="I7606" s="61" t="str">
        <f aca="false">MID(RIGHT(B7606,LEN(B7606)-3),1,FIND("_",RIGHT(B7606,LEN(B7606)-3))-1)</f>
        <v>GroenbrogetTudse</v>
      </c>
      <c r="J7606" s="61" t="str">
        <f aca="false">TRIM(SUBSTITUTE(RIGHT(B7606,FIND(I7606,B7606)+1),"_",""))</f>
        <v>PosK</v>
      </c>
      <c r="K7606" s="0" t="n">
        <f aca="false">IFERROR(VALUE(SUBSTITUTE(E7606,".",",")),E7606)</f>
        <v>38.35</v>
      </c>
      <c r="L7606" s="61" t="n">
        <f aca="false">IF(J7606="PosK",SUMIFS(K:K,J:J,"PosK",H:H,H7606),"")</f>
        <v>38.35</v>
      </c>
      <c r="M7606" s="61" t="n">
        <f aca="false">IF(J7606="PosK",SUMIFS(K:K,J:J,"NegK",H:H,H7606),"")</f>
        <v>0</v>
      </c>
      <c r="N7606" s="61" t="n">
        <f aca="false">IF(J7606="PosK",SUMIFS(K:K,J:J,"eDNA",H:H,H7606),"")</f>
        <v>0</v>
      </c>
      <c r="P7606" s="62" t="n">
        <f aca="false">IF(K7608="No Ct",0,K7608)</f>
        <v>0</v>
      </c>
      <c r="Q7606" s="62" t="n">
        <f aca="false">IF(K7609="No Ct",0,K7609)</f>
        <v>0</v>
      </c>
      <c r="R7606" s="0" t="str">
        <f aca="false">IF(AND(L7606&gt;0,M7606=0),"Valid","Invalid")</f>
        <v>Valid</v>
      </c>
      <c r="S7606" s="0" t="str">
        <f aca="false">IF(OR(P7606&gt;1,Q7606&gt;1),"Present","Absent")</f>
        <v>Absent</v>
      </c>
      <c r="T7606" s="63" t="str">
        <f aca="false">IF(OR(AND(P7606&gt;1,P7606&lt;41),AND(Q7606&gt;1,Q7606&lt;41)),"Ct&lt;41","Ct&gt;41")</f>
        <v>Ct&gt;41</v>
      </c>
      <c r="U7606" s="0" t="str">
        <f aca="false">I7606</f>
        <v>GroenbrogetTudse</v>
      </c>
      <c r="V7606" s="0" t="str">
        <f aca="false">MID(F7606,10,9)</f>
        <v>DL2019073</v>
      </c>
      <c r="W7606" s="64" t="str">
        <f aca="false">V7606&amp;"_"&amp;U7606&amp;"_"&amp;R7606&amp;"_"&amp;S7606&amp;"_"&amp;T7606</f>
        <v>DL2019073_GroenbrogetTudse_Valid_Absent_Ct&gt;41</v>
      </c>
    </row>
    <row r="7607" customFormat="false" ht="14.25" hidden="false" customHeight="false" outlineLevel="0" collapsed="false">
      <c r="A7607" s="0" t="s">
        <v>772</v>
      </c>
      <c r="B7607" s="52" t="s">
        <v>773</v>
      </c>
      <c r="C7607" s="52" t="s">
        <v>747</v>
      </c>
      <c r="D7607" s="53" t="n">
        <v>0.1</v>
      </c>
      <c r="E7607" s="53" t="s">
        <v>748</v>
      </c>
      <c r="F7607" s="0" t="s">
        <v>1435</v>
      </c>
      <c r="G7607" s="0" t="str">
        <f aca="false">LEFT(B7607,2)</f>
        <v>04</v>
      </c>
      <c r="H7607" s="0" t="str">
        <f aca="false">I7607&amp;"_"&amp;G7607&amp;"_"&amp;F7607</f>
        <v>GroenbrogetTudse_04_20190711_DL2019073_KoebenhavnsUniversitet_koersel1</v>
      </c>
      <c r="I7607" s="61" t="str">
        <f aca="false">MID(RIGHT(B7607,LEN(B7607)-3),1,FIND("_",RIGHT(B7607,LEN(B7607)-3))-1)</f>
        <v>GroenbrogetTudse</v>
      </c>
      <c r="J7607" s="61" t="str">
        <f aca="false">TRIM(SUBSTITUTE(RIGHT(B7607,FIND(I7607,B7607)+1),"_",""))</f>
        <v>NegK</v>
      </c>
      <c r="K7607" s="0" t="str">
        <f aca="false">IFERROR(VALUE(SUBSTITUTE(E7607,".",",")),E7607)</f>
        <v>No Ct</v>
      </c>
      <c r="L7607" s="61" t="str">
        <f aca="false">IF(J7607="PosK",SUMIFS(K:K,J:J,"PosK",H:H,H7607),"")</f>
        <v/>
      </c>
      <c r="M7607" s="61" t="str">
        <f aca="false">IF(J7607="PosK",SUMIFS(K:K,J:J,"NegK",H:H,H7607),"")</f>
        <v/>
      </c>
      <c r="N7607" s="61" t="str">
        <f aca="false">IF(J7607="PosK",SUMIFS(K:K,J:J,"eDNA",H:H,H7607),"")</f>
        <v/>
      </c>
    </row>
    <row r="7608" customFormat="false" ht="14.25" hidden="false" customHeight="false" outlineLevel="0" collapsed="false">
      <c r="A7608" s="0" t="s">
        <v>774</v>
      </c>
      <c r="B7608" s="52" t="s">
        <v>775</v>
      </c>
      <c r="C7608" s="52" t="s">
        <v>751</v>
      </c>
      <c r="D7608" s="53" t="n">
        <v>0.1</v>
      </c>
      <c r="E7608" s="53" t="s">
        <v>748</v>
      </c>
      <c r="F7608" s="0" t="s">
        <v>1435</v>
      </c>
      <c r="G7608" s="0" t="str">
        <f aca="false">LEFT(B7608,2)</f>
        <v>04</v>
      </c>
      <c r="H7608" s="0" t="str">
        <f aca="false">I7608&amp;"_"&amp;G7608&amp;"_"&amp;F7608</f>
        <v>GroenbrogetTudse_04_20190711_DL2019073_KoebenhavnsUniversitet_koersel1</v>
      </c>
      <c r="I7608" s="61" t="str">
        <f aca="false">MID(RIGHT(B7608,LEN(B7608)-3),1,FIND("_",RIGHT(B7608,LEN(B7608)-3))-1)</f>
        <v>GroenbrogetTudse</v>
      </c>
      <c r="J7608" s="61" t="str">
        <f aca="false">TRIM(SUBSTITUTE(RIGHT(B7608,FIND(I7608,B7608)+1),"_",""))</f>
        <v>eDNA</v>
      </c>
      <c r="K7608" s="0" t="str">
        <f aca="false">IFERROR(VALUE(SUBSTITUTE(E7608,".",",")),E7608)</f>
        <v>No Ct</v>
      </c>
      <c r="L7608" s="61" t="str">
        <f aca="false">IF(J7608="PosK",SUMIFS(K:K,J:J,"PosK",H:H,H7608),"")</f>
        <v/>
      </c>
      <c r="M7608" s="61" t="str">
        <f aca="false">IF(J7608="PosK",SUMIFS(K:K,J:J,"NegK",H:H,H7608),"")</f>
        <v/>
      </c>
      <c r="N7608" s="61" t="str">
        <f aca="false">IF(J7608="PosK",SUMIFS(K:K,J:J,"eDNA",H:H,H7608),"")</f>
        <v/>
      </c>
      <c r="Q7608" s="62"/>
    </row>
    <row r="7609" customFormat="false" ht="14.25" hidden="false" customHeight="false" outlineLevel="0" collapsed="false">
      <c r="A7609" s="0" t="s">
        <v>776</v>
      </c>
      <c r="B7609" s="52" t="s">
        <v>775</v>
      </c>
      <c r="C7609" s="52" t="s">
        <v>751</v>
      </c>
      <c r="D7609" s="53" t="n">
        <v>0.1</v>
      </c>
      <c r="E7609" s="53" t="s">
        <v>748</v>
      </c>
      <c r="F7609" s="0" t="s">
        <v>1435</v>
      </c>
      <c r="G7609" s="0" t="str">
        <f aca="false">LEFT(B7609,2)</f>
        <v>04</v>
      </c>
      <c r="H7609" s="0" t="str">
        <f aca="false">I7609&amp;"_"&amp;G7609&amp;"_"&amp;F7609</f>
        <v>GroenbrogetTudse_04_20190711_DL2019073_KoebenhavnsUniversitet_koersel1</v>
      </c>
      <c r="I7609" s="61" t="str">
        <f aca="false">MID(RIGHT(B7609,LEN(B7609)-3),1,FIND("_",RIGHT(B7609,LEN(B7609)-3))-1)</f>
        <v>GroenbrogetTudse</v>
      </c>
      <c r="J7609" s="61" t="str">
        <f aca="false">TRIM(SUBSTITUTE(RIGHT(B7609,FIND(I7609,B7609)+1),"_",""))</f>
        <v>eDNA</v>
      </c>
      <c r="K7609" s="0" t="str">
        <f aca="false">IFERROR(VALUE(SUBSTITUTE(E7609,".",",")),E7609)</f>
        <v>No Ct</v>
      </c>
      <c r="L7609" s="61" t="str">
        <f aca="false">IF(J7609="PosK",SUMIFS(K:K,J:J,"PosK",H:H,H7609),"")</f>
        <v/>
      </c>
      <c r="M7609" s="61" t="str">
        <f aca="false">IF(J7609="PosK",SUMIFS(K:K,J:J,"NegK",H:H,H7609),"")</f>
        <v/>
      </c>
      <c r="N7609" s="61" t="str">
        <f aca="false">IF(J7609="PosK",SUMIFS(K:K,J:J,"eDNA",H:H,H7609),"")</f>
        <v/>
      </c>
      <c r="P7609" s="62"/>
      <c r="T7609" s="63"/>
      <c r="W7609" s="64"/>
    </row>
    <row r="7610" customFormat="false" ht="14.25" hidden="false" customHeight="false" outlineLevel="0" collapsed="false">
      <c r="A7610" s="0" t="s">
        <v>778</v>
      </c>
      <c r="B7610" s="52" t="s">
        <v>779</v>
      </c>
      <c r="C7610" s="52" t="s">
        <v>743</v>
      </c>
      <c r="D7610" s="53" t="n">
        <v>0.1</v>
      </c>
      <c r="E7610" s="53" t="n">
        <v>46.57</v>
      </c>
      <c r="F7610" s="0" t="s">
        <v>1435</v>
      </c>
      <c r="G7610" s="0" t="str">
        <f aca="false">LEFT(B7610,2)</f>
        <v>05</v>
      </c>
      <c r="H7610" s="0" t="str">
        <f aca="false">I7610&amp;"_"&amp;G7610&amp;"_"&amp;F7610</f>
        <v>Loevfroe_05_20190711_DL2019073_KoebenhavnsUniversitet_koersel1</v>
      </c>
      <c r="I7610" s="61" t="str">
        <f aca="false">MID(RIGHT(B7610,LEN(B7610)-3),1,FIND("_",RIGHT(B7610,LEN(B7610)-3))-1)</f>
        <v>Loevfroe</v>
      </c>
      <c r="J7610" s="61" t="str">
        <f aca="false">TRIM(SUBSTITUTE(RIGHT(B7610,FIND(I7610,B7610)+1),"_",""))</f>
        <v>PosK</v>
      </c>
      <c r="K7610" s="0" t="n">
        <f aca="false">IFERROR(VALUE(SUBSTITUTE(E7610,".",",")),E7610)</f>
        <v>46.57</v>
      </c>
      <c r="L7610" s="61" t="n">
        <f aca="false">IF(J7610="PosK",SUMIFS(K:K,J:J,"PosK",H:H,H7610),"")</f>
        <v>46.57</v>
      </c>
      <c r="M7610" s="61" t="n">
        <f aca="false">IF(J7610="PosK",SUMIFS(K:K,J:J,"NegK",H:H,H7610),"")</f>
        <v>0</v>
      </c>
      <c r="N7610" s="61" t="n">
        <f aca="false">IF(J7610="PosK",SUMIFS(K:K,J:J,"eDNA",H:H,H7610),"")</f>
        <v>0</v>
      </c>
      <c r="P7610" s="62" t="n">
        <f aca="false">IF(K7612="No Ct",0,K7612)</f>
        <v>0</v>
      </c>
      <c r="Q7610" s="62" t="n">
        <f aca="false">IF(K7613="No Ct",0,K7613)</f>
        <v>0</v>
      </c>
      <c r="R7610" s="0" t="str">
        <f aca="false">IF(AND(L7610&gt;0,M7610=0),"Valid","Invalid")</f>
        <v>Valid</v>
      </c>
      <c r="S7610" s="0" t="str">
        <f aca="false">IF(OR(P7610&gt;1,Q7610&gt;1),"Present","Absent")</f>
        <v>Absent</v>
      </c>
      <c r="T7610" s="63" t="str">
        <f aca="false">IF(OR(AND(P7610&gt;1,P7610&lt;41),AND(Q7610&gt;1,Q7610&lt;41)),"Ct&lt;41","Ct&gt;41")</f>
        <v>Ct&gt;41</v>
      </c>
      <c r="U7610" s="0" t="str">
        <f aca="false">I7610</f>
        <v>Loevfroe</v>
      </c>
      <c r="V7610" s="0" t="str">
        <f aca="false">MID(F7610,10,9)</f>
        <v>DL2019073</v>
      </c>
      <c r="W7610" s="64" t="str">
        <f aca="false">V7610&amp;"_"&amp;U7610&amp;"_"&amp;R7610&amp;"_"&amp;S7610&amp;"_"&amp;T7610</f>
        <v>DL2019073_Loevfroe_Valid_Absent_Ct&gt;41</v>
      </c>
    </row>
    <row r="7611" customFormat="false" ht="14.25" hidden="false" customHeight="false" outlineLevel="0" collapsed="false">
      <c r="A7611" s="0" t="s">
        <v>780</v>
      </c>
      <c r="B7611" s="52" t="s">
        <v>781</v>
      </c>
      <c r="C7611" s="52" t="s">
        <v>747</v>
      </c>
      <c r="D7611" s="53" t="n">
        <v>0.1</v>
      </c>
      <c r="E7611" s="53" t="s">
        <v>748</v>
      </c>
      <c r="F7611" s="0" t="s">
        <v>1435</v>
      </c>
      <c r="G7611" s="0" t="str">
        <f aca="false">LEFT(B7611,2)</f>
        <v>05</v>
      </c>
      <c r="H7611" s="0" t="str">
        <f aca="false">I7611&amp;"_"&amp;G7611&amp;"_"&amp;F7611</f>
        <v>Loevfroe_05_20190711_DL2019073_KoebenhavnsUniversitet_koersel1</v>
      </c>
      <c r="I7611" s="61" t="str">
        <f aca="false">MID(RIGHT(B7611,LEN(B7611)-3),1,FIND("_",RIGHT(B7611,LEN(B7611)-3))-1)</f>
        <v>Loevfroe</v>
      </c>
      <c r="J7611" s="61" t="str">
        <f aca="false">TRIM(SUBSTITUTE(RIGHT(B7611,FIND(I7611,B7611)+1),"_",""))</f>
        <v>NegK</v>
      </c>
      <c r="K7611" s="0" t="str">
        <f aca="false">IFERROR(VALUE(SUBSTITUTE(E7611,".",",")),E7611)</f>
        <v>No Ct</v>
      </c>
      <c r="L7611" s="61" t="str">
        <f aca="false">IF(J7611="PosK",SUMIFS(K:K,J:J,"PosK",H:H,H7611),"")</f>
        <v/>
      </c>
      <c r="M7611" s="61" t="str">
        <f aca="false">IF(J7611="PosK",SUMIFS(K:K,J:J,"NegK",H:H,H7611),"")</f>
        <v/>
      </c>
      <c r="N7611" s="61" t="str">
        <f aca="false">IF(J7611="PosK",SUMIFS(K:K,J:J,"eDNA",H:H,H7611),"")</f>
        <v/>
      </c>
    </row>
    <row r="7612" customFormat="false" ht="14.25" hidden="false" customHeight="false" outlineLevel="0" collapsed="false">
      <c r="A7612" s="0" t="s">
        <v>782</v>
      </c>
      <c r="B7612" s="52" t="s">
        <v>783</v>
      </c>
      <c r="C7612" s="52" t="s">
        <v>751</v>
      </c>
      <c r="D7612" s="53" t="n">
        <v>0.1</v>
      </c>
      <c r="E7612" s="53" t="s">
        <v>748</v>
      </c>
      <c r="F7612" s="0" t="s">
        <v>1435</v>
      </c>
      <c r="G7612" s="0" t="str">
        <f aca="false">LEFT(B7612,2)</f>
        <v>05</v>
      </c>
      <c r="H7612" s="0" t="str">
        <f aca="false">I7612&amp;"_"&amp;G7612&amp;"_"&amp;F7612</f>
        <v>Loevfroe_05_20190711_DL2019073_KoebenhavnsUniversitet_koersel1</v>
      </c>
      <c r="I7612" s="61" t="str">
        <f aca="false">MID(RIGHT(B7612,LEN(B7612)-3),1,FIND("_",RIGHT(B7612,LEN(B7612)-3))-1)</f>
        <v>Loevfroe</v>
      </c>
      <c r="J7612" s="61" t="str">
        <f aca="false">TRIM(SUBSTITUTE(RIGHT(B7612,FIND(I7612,B7612)+1),"_",""))</f>
        <v>eDNA</v>
      </c>
      <c r="K7612" s="0" t="str">
        <f aca="false">IFERROR(VALUE(SUBSTITUTE(E7612,".",",")),E7612)</f>
        <v>No Ct</v>
      </c>
      <c r="L7612" s="61" t="str">
        <f aca="false">IF(J7612="PosK",SUMIFS(K:K,J:J,"PosK",H:H,H7612),"")</f>
        <v/>
      </c>
      <c r="M7612" s="61" t="str">
        <f aca="false">IF(J7612="PosK",SUMIFS(K:K,J:J,"NegK",H:H,H7612),"")</f>
        <v/>
      </c>
      <c r="N7612" s="61" t="str">
        <f aca="false">IF(J7612="PosK",SUMIFS(K:K,J:J,"eDNA",H:H,H7612),"")</f>
        <v/>
      </c>
      <c r="Q7612" s="62"/>
    </row>
    <row r="7613" customFormat="false" ht="14.25" hidden="false" customHeight="false" outlineLevel="0" collapsed="false">
      <c r="A7613" s="0" t="s">
        <v>784</v>
      </c>
      <c r="B7613" s="52" t="s">
        <v>783</v>
      </c>
      <c r="C7613" s="52" t="s">
        <v>751</v>
      </c>
      <c r="D7613" s="53" t="n">
        <v>0.1</v>
      </c>
      <c r="E7613" s="53" t="s">
        <v>748</v>
      </c>
      <c r="F7613" s="0" t="s">
        <v>1435</v>
      </c>
      <c r="G7613" s="0" t="str">
        <f aca="false">LEFT(B7613,2)</f>
        <v>05</v>
      </c>
      <c r="H7613" s="0" t="str">
        <f aca="false">I7613&amp;"_"&amp;G7613&amp;"_"&amp;F7613</f>
        <v>Loevfroe_05_20190711_DL2019073_KoebenhavnsUniversitet_koersel1</v>
      </c>
      <c r="I7613" s="61" t="str">
        <f aca="false">MID(RIGHT(B7613,LEN(B7613)-3),1,FIND("_",RIGHT(B7613,LEN(B7613)-3))-1)</f>
        <v>Loevfroe</v>
      </c>
      <c r="J7613" s="61" t="str">
        <f aca="false">TRIM(SUBSTITUTE(RIGHT(B7613,FIND(I7613,B7613)+1),"_",""))</f>
        <v>eDNA</v>
      </c>
      <c r="K7613" s="0" t="str">
        <f aca="false">IFERROR(VALUE(SUBSTITUTE(E7613,".",",")),E7613)</f>
        <v>No Ct</v>
      </c>
      <c r="L7613" s="61" t="str">
        <f aca="false">IF(J7613="PosK",SUMIFS(K:K,J:J,"PosK",H:H,H7613),"")</f>
        <v/>
      </c>
      <c r="M7613" s="61" t="str">
        <f aca="false">IF(J7613="PosK",SUMIFS(K:K,J:J,"NegK",H:H,H7613),"")</f>
        <v/>
      </c>
      <c r="N7613" s="61" t="str">
        <f aca="false">IF(J7613="PosK",SUMIFS(K:K,J:J,"eDNA",H:H,H7613),"")</f>
        <v/>
      </c>
      <c r="P7613" s="62"/>
      <c r="T7613" s="63"/>
      <c r="W7613" s="64"/>
    </row>
    <row r="7614" customFormat="false" ht="14.25" hidden="false" customHeight="false" outlineLevel="0" collapsed="false">
      <c r="A7614" s="0" t="s">
        <v>786</v>
      </c>
      <c r="B7614" s="52" t="s">
        <v>787</v>
      </c>
      <c r="C7614" s="52" t="s">
        <v>743</v>
      </c>
      <c r="D7614" s="53" t="n">
        <v>0.1</v>
      </c>
      <c r="E7614" s="53" t="s">
        <v>748</v>
      </c>
      <c r="F7614" s="0" t="s">
        <v>1435</v>
      </c>
      <c r="G7614" s="0" t="str">
        <f aca="false">LEFT(B7614,2)</f>
        <v>06</v>
      </c>
      <c r="H7614" s="0" t="str">
        <f aca="false">I7614&amp;"_"&amp;G7614&amp;"_"&amp;F7614</f>
        <v>Springfroe_06_20190711_DL2019073_KoebenhavnsUniversitet_koersel1</v>
      </c>
      <c r="I7614" s="61" t="str">
        <f aca="false">MID(RIGHT(B7614,LEN(B7614)-3),1,FIND("_",RIGHT(B7614,LEN(B7614)-3))-1)</f>
        <v>Springfroe</v>
      </c>
      <c r="J7614" s="61" t="str">
        <f aca="false">TRIM(SUBSTITUTE(RIGHT(B7614,FIND(I7614,B7614)+1),"_",""))</f>
        <v>PosK</v>
      </c>
      <c r="K7614" s="0" t="str">
        <f aca="false">IFERROR(VALUE(SUBSTITUTE(E7614,".",",")),E7614)</f>
        <v>No Ct</v>
      </c>
      <c r="L7614" s="61" t="n">
        <f aca="false">IF(J7614="PosK",SUMIFS(K:K,J:J,"PosK",H:H,H7614),"")</f>
        <v>0</v>
      </c>
      <c r="M7614" s="61" t="n">
        <f aca="false">IF(J7614="PosK",SUMIFS(K:K,J:J,"NegK",H:H,H7614),"")</f>
        <v>0</v>
      </c>
      <c r="N7614" s="61" t="n">
        <f aca="false">IF(J7614="PosK",SUMIFS(K:K,J:J,"eDNA",H:H,H7614),"")</f>
        <v>0</v>
      </c>
      <c r="P7614" s="62" t="n">
        <f aca="false">IF(K7616="No Ct",0,K7616)</f>
        <v>0</v>
      </c>
      <c r="Q7614" s="62" t="n">
        <f aca="false">IF(K7617="No Ct",0,K7617)</f>
        <v>0</v>
      </c>
      <c r="R7614" s="0" t="str">
        <f aca="false">IF(AND(L7614&gt;0,M7614=0),"Valid","Invalid")</f>
        <v>Invalid</v>
      </c>
      <c r="S7614" s="0" t="str">
        <f aca="false">IF(OR(P7614&gt;1,Q7614&gt;1),"Present","Absent")</f>
        <v>Absent</v>
      </c>
      <c r="T7614" s="63" t="str">
        <f aca="false">IF(OR(AND(P7614&gt;1,P7614&lt;41),AND(Q7614&gt;1,Q7614&lt;41)),"Ct&lt;41","Ct&gt;41")</f>
        <v>Ct&gt;41</v>
      </c>
      <c r="U7614" s="0" t="str">
        <f aca="false">I7614</f>
        <v>Springfroe</v>
      </c>
      <c r="V7614" s="0" t="str">
        <f aca="false">MID(F7614,10,9)</f>
        <v>DL2019073</v>
      </c>
      <c r="W7614" s="64" t="str">
        <f aca="false">V7614&amp;"_"&amp;U7614&amp;"_"&amp;R7614&amp;"_"&amp;S7614&amp;"_"&amp;T7614</f>
        <v>DL2019073_Springfroe_Invalid_Absent_Ct&gt;41</v>
      </c>
    </row>
    <row r="7615" customFormat="false" ht="14.25" hidden="false" customHeight="false" outlineLevel="0" collapsed="false">
      <c r="A7615" s="0" t="s">
        <v>788</v>
      </c>
      <c r="B7615" s="52" t="s">
        <v>789</v>
      </c>
      <c r="C7615" s="52" t="s">
        <v>747</v>
      </c>
      <c r="D7615" s="53" t="n">
        <v>0.1</v>
      </c>
      <c r="E7615" s="53" t="s">
        <v>748</v>
      </c>
      <c r="F7615" s="0" t="s">
        <v>1435</v>
      </c>
      <c r="G7615" s="0" t="str">
        <f aca="false">LEFT(B7615,2)</f>
        <v>06</v>
      </c>
      <c r="H7615" s="0" t="str">
        <f aca="false">I7615&amp;"_"&amp;G7615&amp;"_"&amp;F7615</f>
        <v>Springfroe_06_20190711_DL2019073_KoebenhavnsUniversitet_koersel1</v>
      </c>
      <c r="I7615" s="61" t="str">
        <f aca="false">MID(RIGHT(B7615,LEN(B7615)-3),1,FIND("_",RIGHT(B7615,LEN(B7615)-3))-1)</f>
        <v>Springfroe</v>
      </c>
      <c r="J7615" s="61" t="str">
        <f aca="false">TRIM(SUBSTITUTE(RIGHT(B7615,FIND(I7615,B7615)+1),"_",""))</f>
        <v>NegK</v>
      </c>
      <c r="K7615" s="0" t="str">
        <f aca="false">IFERROR(VALUE(SUBSTITUTE(E7615,".",",")),E7615)</f>
        <v>No Ct</v>
      </c>
      <c r="L7615" s="61" t="str">
        <f aca="false">IF(J7615="PosK",SUMIFS(K:K,J:J,"PosK",H:H,H7615),"")</f>
        <v/>
      </c>
      <c r="M7615" s="61" t="str">
        <f aca="false">IF(J7615="PosK",SUMIFS(K:K,J:J,"NegK",H:H,H7615),"")</f>
        <v/>
      </c>
      <c r="N7615" s="61" t="str">
        <f aca="false">IF(J7615="PosK",SUMIFS(K:K,J:J,"eDNA",H:H,H7615),"")</f>
        <v/>
      </c>
    </row>
    <row r="7616" customFormat="false" ht="14.25" hidden="false" customHeight="false" outlineLevel="0" collapsed="false">
      <c r="A7616" s="0" t="s">
        <v>790</v>
      </c>
      <c r="B7616" s="52" t="s">
        <v>791</v>
      </c>
      <c r="C7616" s="52" t="s">
        <v>751</v>
      </c>
      <c r="D7616" s="53" t="n">
        <v>0.1</v>
      </c>
      <c r="E7616" s="53" t="s">
        <v>748</v>
      </c>
      <c r="F7616" s="0" t="s">
        <v>1435</v>
      </c>
      <c r="G7616" s="0" t="str">
        <f aca="false">LEFT(B7616,2)</f>
        <v>06</v>
      </c>
      <c r="H7616" s="0" t="str">
        <f aca="false">I7616&amp;"_"&amp;G7616&amp;"_"&amp;F7616</f>
        <v>Springfroe_06_20190711_DL2019073_KoebenhavnsUniversitet_koersel1</v>
      </c>
      <c r="I7616" s="61" t="str">
        <f aca="false">MID(RIGHT(B7616,LEN(B7616)-3),1,FIND("_",RIGHT(B7616,LEN(B7616)-3))-1)</f>
        <v>Springfroe</v>
      </c>
      <c r="J7616" s="61" t="str">
        <f aca="false">TRIM(SUBSTITUTE(RIGHT(B7616,FIND(I7616,B7616)+1),"_",""))</f>
        <v>eDNA</v>
      </c>
      <c r="K7616" s="0" t="str">
        <f aca="false">IFERROR(VALUE(SUBSTITUTE(E7616,".",",")),E7616)</f>
        <v>No Ct</v>
      </c>
      <c r="L7616" s="61" t="str">
        <f aca="false">IF(J7616="PosK",SUMIFS(K:K,J:J,"PosK",H:H,H7616),"")</f>
        <v/>
      </c>
      <c r="M7616" s="61" t="str">
        <f aca="false">IF(J7616="PosK",SUMIFS(K:K,J:J,"NegK",H:H,H7616),"")</f>
        <v/>
      </c>
      <c r="N7616" s="61" t="str">
        <f aca="false">IF(J7616="PosK",SUMIFS(K:K,J:J,"eDNA",H:H,H7616),"")</f>
        <v/>
      </c>
      <c r="Q7616" s="62"/>
    </row>
    <row r="7617" customFormat="false" ht="14.25" hidden="false" customHeight="false" outlineLevel="0" collapsed="false">
      <c r="A7617" s="0" t="s">
        <v>792</v>
      </c>
      <c r="B7617" s="52" t="s">
        <v>791</v>
      </c>
      <c r="C7617" s="52" t="s">
        <v>751</v>
      </c>
      <c r="D7617" s="53" t="n">
        <v>0.1</v>
      </c>
      <c r="E7617" s="53" t="s">
        <v>748</v>
      </c>
      <c r="F7617" s="0" t="s">
        <v>1435</v>
      </c>
      <c r="G7617" s="0" t="str">
        <f aca="false">LEFT(B7617,2)</f>
        <v>06</v>
      </c>
      <c r="H7617" s="0" t="str">
        <f aca="false">I7617&amp;"_"&amp;G7617&amp;"_"&amp;F7617</f>
        <v>Springfroe_06_20190711_DL2019073_KoebenhavnsUniversitet_koersel1</v>
      </c>
      <c r="I7617" s="61" t="str">
        <f aca="false">MID(RIGHT(B7617,LEN(B7617)-3),1,FIND("_",RIGHT(B7617,LEN(B7617)-3))-1)</f>
        <v>Springfroe</v>
      </c>
      <c r="J7617" s="61" t="str">
        <f aca="false">TRIM(SUBSTITUTE(RIGHT(B7617,FIND(I7617,B7617)+1),"_",""))</f>
        <v>eDNA</v>
      </c>
      <c r="K7617" s="0" t="str">
        <f aca="false">IFERROR(VALUE(SUBSTITUTE(E7617,".",",")),E7617)</f>
        <v>No Ct</v>
      </c>
      <c r="L7617" s="61" t="str">
        <f aca="false">IF(J7617="PosK",SUMIFS(K:K,J:J,"PosK",H:H,H7617),"")</f>
        <v/>
      </c>
      <c r="M7617" s="61" t="str">
        <f aca="false">IF(J7617="PosK",SUMIFS(K:K,J:J,"NegK",H:H,H7617),"")</f>
        <v/>
      </c>
      <c r="N7617" s="61" t="str">
        <f aca="false">IF(J7617="PosK",SUMIFS(K:K,J:J,"eDNA",H:H,H7617),"")</f>
        <v/>
      </c>
      <c r="P7617" s="62"/>
      <c r="T7617" s="63"/>
      <c r="W7617" s="64"/>
    </row>
    <row r="7618" customFormat="false" ht="14.25" hidden="false" customHeight="false" outlineLevel="0" collapsed="false">
      <c r="A7618" s="0" t="s">
        <v>794</v>
      </c>
      <c r="B7618" s="52" t="s">
        <v>960</v>
      </c>
      <c r="C7618" s="52" t="s">
        <v>743</v>
      </c>
      <c r="D7618" s="53" t="n">
        <v>0.1</v>
      </c>
      <c r="E7618" s="53" t="n">
        <v>31.55</v>
      </c>
      <c r="F7618" s="0" t="s">
        <v>1435</v>
      </c>
      <c r="G7618" s="0" t="str">
        <f aca="false">LEFT(B7618,2)</f>
        <v>07</v>
      </c>
      <c r="H7618" s="0" t="str">
        <f aca="false">I7618&amp;"_"&amp;G7618&amp;"_"&amp;F7618</f>
        <v>Springfroe_07_20190711_DL2019073_KoebenhavnsUniversitet_koersel1</v>
      </c>
      <c r="I7618" s="61" t="str">
        <f aca="false">MID(RIGHT(B7618,LEN(B7618)-3),1,FIND("_",RIGHT(B7618,LEN(B7618)-3))-1)</f>
        <v>Springfroe</v>
      </c>
      <c r="J7618" s="61" t="str">
        <f aca="false">TRIM(SUBSTITUTE(RIGHT(B7618,FIND(I7618,B7618)+1),"_",""))</f>
        <v>PosK</v>
      </c>
      <c r="K7618" s="0" t="n">
        <f aca="false">IFERROR(VALUE(SUBSTITUTE(E7618,".",",")),E7618)</f>
        <v>31.55</v>
      </c>
      <c r="L7618" s="61" t="n">
        <f aca="false">IF(J7618="PosK",SUMIFS(K:K,J:J,"PosK",H:H,H7618),"")</f>
        <v>31.55</v>
      </c>
      <c r="M7618" s="61" t="n">
        <f aca="false">IF(J7618="PosK",SUMIFS(K:K,J:J,"NegK",H:H,H7618),"")</f>
        <v>0</v>
      </c>
      <c r="N7618" s="61" t="n">
        <f aca="false">IF(J7618="PosK",SUMIFS(K:K,J:J,"eDNA",H:H,H7618),"")</f>
        <v>0</v>
      </c>
      <c r="P7618" s="62" t="n">
        <f aca="false">IF(K7620="No Ct",0,K7620)</f>
        <v>0</v>
      </c>
      <c r="Q7618" s="62" t="n">
        <f aca="false">IF(K7621="No Ct",0,K7621)</f>
        <v>0</v>
      </c>
      <c r="R7618" s="0" t="str">
        <f aca="false">IF(AND(L7618&gt;0,M7618=0),"Valid","Invalid")</f>
        <v>Valid</v>
      </c>
      <c r="S7618" s="0" t="str">
        <f aca="false">IF(OR(P7618&gt;1,Q7618&gt;1),"Present","Absent")</f>
        <v>Absent</v>
      </c>
      <c r="T7618" s="63" t="str">
        <f aca="false">IF(OR(AND(P7618&gt;1,P7618&lt;41),AND(Q7618&gt;1,Q7618&lt;41)),"Ct&lt;41","Ct&gt;41")</f>
        <v>Ct&gt;41</v>
      </c>
      <c r="U7618" s="0" t="str">
        <f aca="false">I7618</f>
        <v>Springfroe</v>
      </c>
      <c r="V7618" s="0" t="str">
        <f aca="false">MID(F7618,10,9)</f>
        <v>DL2019073</v>
      </c>
      <c r="W7618" s="64" t="str">
        <f aca="false">V7618&amp;"_"&amp;U7618&amp;"_"&amp;R7618&amp;"_"&amp;S7618&amp;"_"&amp;T7618</f>
        <v>DL2019073_Springfroe_Valid_Absent_Ct&gt;41</v>
      </c>
    </row>
    <row r="7619" customFormat="false" ht="14.25" hidden="false" customHeight="false" outlineLevel="0" collapsed="false">
      <c r="A7619" s="0" t="s">
        <v>796</v>
      </c>
      <c r="B7619" s="52" t="s">
        <v>961</v>
      </c>
      <c r="C7619" s="52" t="s">
        <v>747</v>
      </c>
      <c r="D7619" s="53" t="n">
        <v>0.1</v>
      </c>
      <c r="E7619" s="53" t="s">
        <v>748</v>
      </c>
      <c r="F7619" s="0" t="s">
        <v>1435</v>
      </c>
      <c r="G7619" s="0" t="str">
        <f aca="false">LEFT(B7619,2)</f>
        <v>07</v>
      </c>
      <c r="H7619" s="0" t="str">
        <f aca="false">I7619&amp;"_"&amp;G7619&amp;"_"&amp;F7619</f>
        <v>Springfroe_07_20190711_DL2019073_KoebenhavnsUniversitet_koersel1</v>
      </c>
      <c r="I7619" s="61" t="str">
        <f aca="false">MID(RIGHT(B7619,LEN(B7619)-3),1,FIND("_",RIGHT(B7619,LEN(B7619)-3))-1)</f>
        <v>Springfroe</v>
      </c>
      <c r="J7619" s="61" t="str">
        <f aca="false">TRIM(SUBSTITUTE(RIGHT(B7619,FIND(I7619,B7619)+1),"_",""))</f>
        <v>NegK</v>
      </c>
      <c r="K7619" s="0" t="str">
        <f aca="false">IFERROR(VALUE(SUBSTITUTE(E7619,".",",")),E7619)</f>
        <v>No Ct</v>
      </c>
      <c r="L7619" s="61" t="str">
        <f aca="false">IF(J7619="PosK",SUMIFS(K:K,J:J,"PosK",H:H,H7619),"")</f>
        <v/>
      </c>
      <c r="M7619" s="61" t="str">
        <f aca="false">IF(J7619="PosK",SUMIFS(K:K,J:J,"NegK",H:H,H7619),"")</f>
        <v/>
      </c>
      <c r="N7619" s="61" t="str">
        <f aca="false">IF(J7619="PosK",SUMIFS(K:K,J:J,"eDNA",H:H,H7619),"")</f>
        <v/>
      </c>
    </row>
    <row r="7620" customFormat="false" ht="14.25" hidden="false" customHeight="false" outlineLevel="0" collapsed="false">
      <c r="A7620" s="0" t="s">
        <v>798</v>
      </c>
      <c r="B7620" s="52" t="s">
        <v>962</v>
      </c>
      <c r="C7620" s="52" t="s">
        <v>751</v>
      </c>
      <c r="D7620" s="53" t="n">
        <v>0.1</v>
      </c>
      <c r="E7620" s="53" t="s">
        <v>748</v>
      </c>
      <c r="F7620" s="0" t="s">
        <v>1435</v>
      </c>
      <c r="G7620" s="0" t="str">
        <f aca="false">LEFT(B7620,2)</f>
        <v>07</v>
      </c>
      <c r="H7620" s="0" t="str">
        <f aca="false">I7620&amp;"_"&amp;G7620&amp;"_"&amp;F7620</f>
        <v>Springfroe_07_20190711_DL2019073_KoebenhavnsUniversitet_koersel1</v>
      </c>
      <c r="I7620" s="61" t="str">
        <f aca="false">MID(RIGHT(B7620,LEN(B7620)-3),1,FIND("_",RIGHT(B7620,LEN(B7620)-3))-1)</f>
        <v>Springfroe</v>
      </c>
      <c r="J7620" s="61" t="str">
        <f aca="false">TRIM(SUBSTITUTE(RIGHT(B7620,FIND(I7620,B7620)+1),"_",""))</f>
        <v>eDNA</v>
      </c>
      <c r="K7620" s="0" t="str">
        <f aca="false">IFERROR(VALUE(SUBSTITUTE(E7620,".",",")),E7620)</f>
        <v>No Ct</v>
      </c>
      <c r="L7620" s="61" t="str">
        <f aca="false">IF(J7620="PosK",SUMIFS(K:K,J:J,"PosK",H:H,H7620),"")</f>
        <v/>
      </c>
      <c r="M7620" s="61" t="str">
        <f aca="false">IF(J7620="PosK",SUMIFS(K:K,J:J,"NegK",H:H,H7620),"")</f>
        <v/>
      </c>
      <c r="N7620" s="61" t="str">
        <f aca="false">IF(J7620="PosK",SUMIFS(K:K,J:J,"eDNA",H:H,H7620),"")</f>
        <v/>
      </c>
      <c r="Q7620" s="62"/>
    </row>
    <row r="7621" customFormat="false" ht="14.25" hidden="false" customHeight="false" outlineLevel="0" collapsed="false">
      <c r="A7621" s="0" t="s">
        <v>800</v>
      </c>
      <c r="B7621" s="52" t="s">
        <v>962</v>
      </c>
      <c r="C7621" s="52" t="s">
        <v>751</v>
      </c>
      <c r="D7621" s="53" t="n">
        <v>0.1</v>
      </c>
      <c r="E7621" s="53" t="s">
        <v>748</v>
      </c>
      <c r="F7621" s="0" t="s">
        <v>1435</v>
      </c>
      <c r="G7621" s="0" t="str">
        <f aca="false">LEFT(B7621,2)</f>
        <v>07</v>
      </c>
      <c r="H7621" s="0" t="str">
        <f aca="false">I7621&amp;"_"&amp;G7621&amp;"_"&amp;F7621</f>
        <v>Springfroe_07_20190711_DL2019073_KoebenhavnsUniversitet_koersel1</v>
      </c>
      <c r="I7621" s="61" t="str">
        <f aca="false">MID(RIGHT(B7621,LEN(B7621)-3),1,FIND("_",RIGHT(B7621,LEN(B7621)-3))-1)</f>
        <v>Springfroe</v>
      </c>
      <c r="J7621" s="61" t="str">
        <f aca="false">TRIM(SUBSTITUTE(RIGHT(B7621,FIND(I7621,B7621)+1),"_",""))</f>
        <v>eDNA</v>
      </c>
      <c r="K7621" s="0" t="str">
        <f aca="false">IFERROR(VALUE(SUBSTITUTE(E7621,".",",")),E7621)</f>
        <v>No Ct</v>
      </c>
      <c r="L7621" s="61" t="str">
        <f aca="false">IF(J7621="PosK",SUMIFS(K:K,J:J,"PosK",H:H,H7621),"")</f>
        <v/>
      </c>
      <c r="M7621" s="61" t="str">
        <f aca="false">IF(J7621="PosK",SUMIFS(K:K,J:J,"NegK",H:H,H7621),"")</f>
        <v/>
      </c>
      <c r="N7621" s="61" t="str">
        <f aca="false">IF(J7621="PosK",SUMIFS(K:K,J:J,"eDNA",H:H,H7621),"")</f>
        <v/>
      </c>
      <c r="P7621" s="62"/>
      <c r="T7621" s="63"/>
      <c r="W7621" s="64"/>
    </row>
    <row r="7622" customFormat="false" ht="14.25" hidden="false" customHeight="false" outlineLevel="0" collapsed="false">
      <c r="A7622" s="0" t="s">
        <v>802</v>
      </c>
      <c r="B7622" s="52" t="s">
        <v>964</v>
      </c>
      <c r="C7622" s="52" t="s">
        <v>743</v>
      </c>
      <c r="D7622" s="53" t="n">
        <v>0.1</v>
      </c>
      <c r="E7622" s="53" t="s">
        <v>748</v>
      </c>
      <c r="F7622" s="0" t="s">
        <v>1435</v>
      </c>
      <c r="G7622" s="0" t="str">
        <f aca="false">LEFT(B7622,2)</f>
        <v>08</v>
      </c>
      <c r="H7622" s="0" t="str">
        <f aca="false">I7622&amp;"_"&amp;G7622&amp;"_"&amp;F7622</f>
        <v>Klokkefroe_08_20190711_DL2019073_KoebenhavnsUniversitet_koersel1</v>
      </c>
      <c r="I7622" s="61" t="str">
        <f aca="false">MID(RIGHT(B7622,LEN(B7622)-3),1,FIND("_",RIGHT(B7622,LEN(B7622)-3))-1)</f>
        <v>Klokkefroe</v>
      </c>
      <c r="J7622" s="61" t="str">
        <f aca="false">TRIM(SUBSTITUTE(RIGHT(B7622,FIND(I7622,B7622)+1),"_",""))</f>
        <v>PosK</v>
      </c>
      <c r="K7622" s="0" t="str">
        <f aca="false">IFERROR(VALUE(SUBSTITUTE(E7622,".",",")),E7622)</f>
        <v>No Ct</v>
      </c>
      <c r="L7622" s="61" t="n">
        <f aca="false">IF(J7622="PosK",SUMIFS(K:K,J:J,"PosK",H:H,H7622),"")</f>
        <v>0</v>
      </c>
      <c r="M7622" s="61" t="n">
        <f aca="false">IF(J7622="PosK",SUMIFS(K:K,J:J,"NegK",H:H,H7622),"")</f>
        <v>0</v>
      </c>
      <c r="N7622" s="61" t="n">
        <f aca="false">IF(J7622="PosK",SUMIFS(K:K,J:J,"eDNA",H:H,H7622),"")</f>
        <v>0</v>
      </c>
      <c r="P7622" s="62" t="n">
        <f aca="false">IF(K7624="No Ct",0,K7624)</f>
        <v>0</v>
      </c>
      <c r="Q7622" s="62" t="n">
        <f aca="false">IF(K7625="No Ct",0,K7625)</f>
        <v>0</v>
      </c>
      <c r="R7622" s="0" t="str">
        <f aca="false">IF(AND(L7622&gt;0,M7622=0),"Valid","Invalid")</f>
        <v>Invalid</v>
      </c>
      <c r="S7622" s="0" t="str">
        <f aca="false">IF(OR(P7622&gt;1,Q7622&gt;1),"Present","Absent")</f>
        <v>Absent</v>
      </c>
      <c r="T7622" s="63" t="str">
        <f aca="false">IF(OR(AND(P7622&gt;1,P7622&lt;41),AND(Q7622&gt;1,Q7622&lt;41)),"Ct&lt;41","Ct&gt;41")</f>
        <v>Ct&gt;41</v>
      </c>
      <c r="U7622" s="0" t="str">
        <f aca="false">I7622</f>
        <v>Klokkefroe</v>
      </c>
      <c r="V7622" s="0" t="str">
        <f aca="false">MID(F7622,10,9)</f>
        <v>DL2019073</v>
      </c>
      <c r="W7622" s="64" t="str">
        <f aca="false">V7622&amp;"_"&amp;U7622&amp;"_"&amp;R7622&amp;"_"&amp;S7622&amp;"_"&amp;T7622</f>
        <v>DL2019073_Klokkefroe_Invalid_Absent_Ct&gt;41</v>
      </c>
    </row>
    <row r="7623" customFormat="false" ht="14.25" hidden="false" customHeight="false" outlineLevel="0" collapsed="false">
      <c r="A7623" s="0" t="s">
        <v>804</v>
      </c>
      <c r="B7623" s="52" t="s">
        <v>965</v>
      </c>
      <c r="C7623" s="52" t="s">
        <v>747</v>
      </c>
      <c r="D7623" s="53" t="n">
        <v>0.1</v>
      </c>
      <c r="E7623" s="53" t="s">
        <v>748</v>
      </c>
      <c r="F7623" s="0" t="s">
        <v>1435</v>
      </c>
      <c r="G7623" s="0" t="str">
        <f aca="false">LEFT(B7623,2)</f>
        <v>08</v>
      </c>
      <c r="H7623" s="0" t="str">
        <f aca="false">I7623&amp;"_"&amp;G7623&amp;"_"&amp;F7623</f>
        <v>Klokkefroe_08_20190711_DL2019073_KoebenhavnsUniversitet_koersel1</v>
      </c>
      <c r="I7623" s="61" t="str">
        <f aca="false">MID(RIGHT(B7623,LEN(B7623)-3),1,FIND("_",RIGHT(B7623,LEN(B7623)-3))-1)</f>
        <v>Klokkefroe</v>
      </c>
      <c r="J7623" s="61" t="str">
        <f aca="false">TRIM(SUBSTITUTE(RIGHT(B7623,FIND(I7623,B7623)+1),"_",""))</f>
        <v>NegK</v>
      </c>
      <c r="K7623" s="0" t="str">
        <f aca="false">IFERROR(VALUE(SUBSTITUTE(E7623,".",",")),E7623)</f>
        <v>No Ct</v>
      </c>
      <c r="L7623" s="61" t="str">
        <f aca="false">IF(J7623="PosK",SUMIFS(K:K,J:J,"PosK",H:H,H7623),"")</f>
        <v/>
      </c>
      <c r="M7623" s="61" t="str">
        <f aca="false">IF(J7623="PosK",SUMIFS(K:K,J:J,"NegK",H:H,H7623),"")</f>
        <v/>
      </c>
      <c r="N7623" s="61" t="str">
        <f aca="false">IF(J7623="PosK",SUMIFS(K:K,J:J,"eDNA",H:H,H7623),"")</f>
        <v/>
      </c>
    </row>
    <row r="7624" customFormat="false" ht="14.25" hidden="false" customHeight="false" outlineLevel="0" collapsed="false">
      <c r="A7624" s="0" t="s">
        <v>806</v>
      </c>
      <c r="B7624" s="52" t="s">
        <v>966</v>
      </c>
      <c r="C7624" s="52" t="s">
        <v>751</v>
      </c>
      <c r="D7624" s="53" t="n">
        <v>0.1</v>
      </c>
      <c r="E7624" s="53" t="s">
        <v>748</v>
      </c>
      <c r="F7624" s="0" t="s">
        <v>1435</v>
      </c>
      <c r="G7624" s="0" t="str">
        <f aca="false">LEFT(B7624,2)</f>
        <v>08</v>
      </c>
      <c r="H7624" s="0" t="str">
        <f aca="false">I7624&amp;"_"&amp;G7624&amp;"_"&amp;F7624</f>
        <v>Klokkefroe_08_20190711_DL2019073_KoebenhavnsUniversitet_koersel1</v>
      </c>
      <c r="I7624" s="61" t="str">
        <f aca="false">MID(RIGHT(B7624,LEN(B7624)-3),1,FIND("_",RIGHT(B7624,LEN(B7624)-3))-1)</f>
        <v>Klokkefroe</v>
      </c>
      <c r="J7624" s="61" t="str">
        <f aca="false">TRIM(SUBSTITUTE(RIGHT(B7624,FIND(I7624,B7624)+1),"_",""))</f>
        <v>eDNA</v>
      </c>
      <c r="K7624" s="0" t="str">
        <f aca="false">IFERROR(VALUE(SUBSTITUTE(E7624,".",",")),E7624)</f>
        <v>No Ct</v>
      </c>
      <c r="L7624" s="61" t="str">
        <f aca="false">IF(J7624="PosK",SUMIFS(K:K,J:J,"PosK",H:H,H7624),"")</f>
        <v/>
      </c>
      <c r="M7624" s="61" t="str">
        <f aca="false">IF(J7624="PosK",SUMIFS(K:K,J:J,"NegK",H:H,H7624),"")</f>
        <v/>
      </c>
      <c r="N7624" s="61" t="str">
        <f aca="false">IF(J7624="PosK",SUMIFS(K:K,J:J,"eDNA",H:H,H7624),"")</f>
        <v/>
      </c>
      <c r="Q7624" s="62"/>
    </row>
    <row r="7625" customFormat="false" ht="14.25" hidden="false" customHeight="false" outlineLevel="0" collapsed="false">
      <c r="A7625" s="0" t="s">
        <v>808</v>
      </c>
      <c r="B7625" s="52" t="s">
        <v>966</v>
      </c>
      <c r="C7625" s="52" t="s">
        <v>751</v>
      </c>
      <c r="D7625" s="53" t="n">
        <v>0.1</v>
      </c>
      <c r="E7625" s="53" t="s">
        <v>748</v>
      </c>
      <c r="F7625" s="0" t="s">
        <v>1435</v>
      </c>
      <c r="G7625" s="0" t="str">
        <f aca="false">LEFT(B7625,2)</f>
        <v>08</v>
      </c>
      <c r="H7625" s="0" t="str">
        <f aca="false">I7625&amp;"_"&amp;G7625&amp;"_"&amp;F7625</f>
        <v>Klokkefroe_08_20190711_DL2019073_KoebenhavnsUniversitet_koersel1</v>
      </c>
      <c r="I7625" s="61" t="str">
        <f aca="false">MID(RIGHT(B7625,LEN(B7625)-3),1,FIND("_",RIGHT(B7625,LEN(B7625)-3))-1)</f>
        <v>Klokkefroe</v>
      </c>
      <c r="J7625" s="61" t="str">
        <f aca="false">TRIM(SUBSTITUTE(RIGHT(B7625,FIND(I7625,B7625)+1),"_",""))</f>
        <v>eDNA</v>
      </c>
      <c r="K7625" s="0" t="str">
        <f aca="false">IFERROR(VALUE(SUBSTITUTE(E7625,".",",")),E7625)</f>
        <v>No Ct</v>
      </c>
      <c r="L7625" s="61" t="str">
        <f aca="false">IF(J7625="PosK",SUMIFS(K:K,J:J,"PosK",H:H,H7625),"")</f>
        <v/>
      </c>
      <c r="M7625" s="61" t="str">
        <f aca="false">IF(J7625="PosK",SUMIFS(K:K,J:J,"NegK",H:H,H7625),"")</f>
        <v/>
      </c>
      <c r="N7625" s="61" t="str">
        <f aca="false">IF(J7625="PosK",SUMIFS(K:K,J:J,"eDNA",H:H,H7625),"")</f>
        <v/>
      </c>
      <c r="P7625" s="62"/>
      <c r="T7625" s="63"/>
      <c r="W7625" s="64"/>
    </row>
    <row r="7626" customFormat="false" ht="14.25" hidden="false" customHeight="false" outlineLevel="0" collapsed="false">
      <c r="A7626" s="0" t="s">
        <v>810</v>
      </c>
      <c r="B7626" s="52" t="s">
        <v>968</v>
      </c>
      <c r="C7626" s="52" t="s">
        <v>743</v>
      </c>
      <c r="D7626" s="53" t="n">
        <v>0.1</v>
      </c>
      <c r="E7626" s="53" t="n">
        <v>16.69</v>
      </c>
      <c r="F7626" s="0" t="s">
        <v>1435</v>
      </c>
      <c r="G7626" s="0" t="str">
        <f aca="false">LEFT(B7626,2)</f>
        <v>09</v>
      </c>
      <c r="H7626" s="0" t="str">
        <f aca="false">I7626&amp;"_"&amp;G7626&amp;"_"&amp;F7626</f>
        <v>Skrubtudse_09_20190711_DL2019073_KoebenhavnsUniversitet_koersel1</v>
      </c>
      <c r="I7626" s="61" t="str">
        <f aca="false">MID(RIGHT(B7626,LEN(B7626)-3),1,FIND("_",RIGHT(B7626,LEN(B7626)-3))-1)</f>
        <v>Skrubtudse</v>
      </c>
      <c r="J7626" s="61" t="str">
        <f aca="false">TRIM(SUBSTITUTE(RIGHT(B7626,FIND(I7626,B7626)+1),"_",""))</f>
        <v>PosK</v>
      </c>
      <c r="K7626" s="0" t="n">
        <f aca="false">IFERROR(VALUE(SUBSTITUTE(E7626,".",",")),E7626)</f>
        <v>16.69</v>
      </c>
      <c r="L7626" s="61" t="n">
        <f aca="false">IF(J7626="PosK",SUMIFS(K:K,J:J,"PosK",H:H,H7626),"")</f>
        <v>16.69</v>
      </c>
      <c r="M7626" s="61" t="n">
        <f aca="false">IF(J7626="PosK",SUMIFS(K:K,J:J,"NegK",H:H,H7626),"")</f>
        <v>0</v>
      </c>
      <c r="N7626" s="61" t="n">
        <f aca="false">IF(J7626="PosK",SUMIFS(K:K,J:J,"eDNA",H:H,H7626),"")</f>
        <v>0</v>
      </c>
      <c r="P7626" s="62" t="n">
        <f aca="false">IF(K7628="No Ct",0,K7628)</f>
        <v>0</v>
      </c>
      <c r="Q7626" s="62" t="n">
        <f aca="false">IF(K7629="No Ct",0,K7629)</f>
        <v>0</v>
      </c>
      <c r="R7626" s="0" t="str">
        <f aca="false">IF(AND(L7626&gt;0,M7626=0),"Valid","Invalid")</f>
        <v>Valid</v>
      </c>
      <c r="S7626" s="0" t="str">
        <f aca="false">IF(OR(P7626&gt;1,Q7626&gt;1),"Present","Absent")</f>
        <v>Absent</v>
      </c>
      <c r="T7626" s="63" t="str">
        <f aca="false">IF(OR(AND(P7626&gt;1,P7626&lt;41),AND(Q7626&gt;1,Q7626&lt;41)),"Ct&lt;41","Ct&gt;41")</f>
        <v>Ct&gt;41</v>
      </c>
      <c r="U7626" s="0" t="str">
        <f aca="false">I7626</f>
        <v>Skrubtudse</v>
      </c>
      <c r="V7626" s="0" t="str">
        <f aca="false">MID(F7626,10,9)</f>
        <v>DL2019073</v>
      </c>
      <c r="W7626" s="64" t="str">
        <f aca="false">V7626&amp;"_"&amp;U7626&amp;"_"&amp;R7626&amp;"_"&amp;S7626&amp;"_"&amp;T7626</f>
        <v>DL2019073_Skrubtudse_Valid_Absent_Ct&gt;41</v>
      </c>
    </row>
    <row r="7627" customFormat="false" ht="14.25" hidden="false" customHeight="false" outlineLevel="0" collapsed="false">
      <c r="A7627" s="0" t="s">
        <v>812</v>
      </c>
      <c r="B7627" s="52" t="s">
        <v>969</v>
      </c>
      <c r="C7627" s="52" t="s">
        <v>747</v>
      </c>
      <c r="D7627" s="53" t="n">
        <v>0.1</v>
      </c>
      <c r="E7627" s="53" t="s">
        <v>748</v>
      </c>
      <c r="F7627" s="0" t="s">
        <v>1435</v>
      </c>
      <c r="G7627" s="0" t="str">
        <f aca="false">LEFT(B7627,2)</f>
        <v>09</v>
      </c>
      <c r="H7627" s="0" t="str">
        <f aca="false">I7627&amp;"_"&amp;G7627&amp;"_"&amp;F7627</f>
        <v>Skrubtudse_09_20190711_DL2019073_KoebenhavnsUniversitet_koersel1</v>
      </c>
      <c r="I7627" s="61" t="str">
        <f aca="false">MID(RIGHT(B7627,LEN(B7627)-3),1,FIND("_",RIGHT(B7627,LEN(B7627)-3))-1)</f>
        <v>Skrubtudse</v>
      </c>
      <c r="J7627" s="61" t="str">
        <f aca="false">TRIM(SUBSTITUTE(RIGHT(B7627,FIND(I7627,B7627)+1),"_",""))</f>
        <v>NegK</v>
      </c>
      <c r="K7627" s="0" t="str">
        <f aca="false">IFERROR(VALUE(SUBSTITUTE(E7627,".",",")),E7627)</f>
        <v>No Ct</v>
      </c>
      <c r="L7627" s="61" t="str">
        <f aca="false">IF(J7627="PosK",SUMIFS(K:K,J:J,"PosK",H:H,H7627),"")</f>
        <v/>
      </c>
      <c r="M7627" s="61" t="str">
        <f aca="false">IF(J7627="PosK",SUMIFS(K:K,J:J,"NegK",H:H,H7627),"")</f>
        <v/>
      </c>
      <c r="N7627" s="61" t="str">
        <f aca="false">IF(J7627="PosK",SUMIFS(K:K,J:J,"eDNA",H:H,H7627),"")</f>
        <v/>
      </c>
    </row>
    <row r="7628" customFormat="false" ht="14.25" hidden="false" customHeight="false" outlineLevel="0" collapsed="false">
      <c r="A7628" s="0" t="s">
        <v>814</v>
      </c>
      <c r="B7628" s="52" t="s">
        <v>970</v>
      </c>
      <c r="C7628" s="52" t="s">
        <v>751</v>
      </c>
      <c r="D7628" s="53" t="n">
        <v>0.1</v>
      </c>
      <c r="E7628" s="53" t="s">
        <v>748</v>
      </c>
      <c r="F7628" s="0" t="s">
        <v>1435</v>
      </c>
      <c r="G7628" s="0" t="str">
        <f aca="false">LEFT(B7628,2)</f>
        <v>09</v>
      </c>
      <c r="H7628" s="0" t="str">
        <f aca="false">I7628&amp;"_"&amp;G7628&amp;"_"&amp;F7628</f>
        <v>Skrubtudse_09_20190711_DL2019073_KoebenhavnsUniversitet_koersel1</v>
      </c>
      <c r="I7628" s="61" t="str">
        <f aca="false">MID(RIGHT(B7628,LEN(B7628)-3),1,FIND("_",RIGHT(B7628,LEN(B7628)-3))-1)</f>
        <v>Skrubtudse</v>
      </c>
      <c r="J7628" s="61" t="str">
        <f aca="false">TRIM(SUBSTITUTE(RIGHT(B7628,FIND(I7628,B7628)+1),"_",""))</f>
        <v>eDNA</v>
      </c>
      <c r="K7628" s="0" t="str">
        <f aca="false">IFERROR(VALUE(SUBSTITUTE(E7628,".",",")),E7628)</f>
        <v>No Ct</v>
      </c>
      <c r="L7628" s="61" t="str">
        <f aca="false">IF(J7628="PosK",SUMIFS(K:K,J:J,"PosK",H:H,H7628),"")</f>
        <v/>
      </c>
      <c r="M7628" s="61" t="str">
        <f aca="false">IF(J7628="PosK",SUMIFS(K:K,J:J,"NegK",H:H,H7628),"")</f>
        <v/>
      </c>
      <c r="N7628" s="61" t="str">
        <f aca="false">IF(J7628="PosK",SUMIFS(K:K,J:J,"eDNA",H:H,H7628),"")</f>
        <v/>
      </c>
      <c r="Q7628" s="62"/>
    </row>
    <row r="7629" customFormat="false" ht="14.25" hidden="false" customHeight="false" outlineLevel="0" collapsed="false">
      <c r="A7629" s="0" t="s">
        <v>816</v>
      </c>
      <c r="B7629" s="52" t="s">
        <v>970</v>
      </c>
      <c r="C7629" s="52" t="s">
        <v>751</v>
      </c>
      <c r="D7629" s="53" t="n">
        <v>0.1</v>
      </c>
      <c r="E7629" s="53" t="s">
        <v>748</v>
      </c>
      <c r="F7629" s="0" t="s">
        <v>1435</v>
      </c>
      <c r="G7629" s="0" t="str">
        <f aca="false">LEFT(B7629,2)</f>
        <v>09</v>
      </c>
      <c r="H7629" s="0" t="str">
        <f aca="false">I7629&amp;"_"&amp;G7629&amp;"_"&amp;F7629</f>
        <v>Skrubtudse_09_20190711_DL2019073_KoebenhavnsUniversitet_koersel1</v>
      </c>
      <c r="I7629" s="61" t="str">
        <f aca="false">MID(RIGHT(B7629,LEN(B7629)-3),1,FIND("_",RIGHT(B7629,LEN(B7629)-3))-1)</f>
        <v>Skrubtudse</v>
      </c>
      <c r="J7629" s="61" t="str">
        <f aca="false">TRIM(SUBSTITUTE(RIGHT(B7629,FIND(I7629,B7629)+1),"_",""))</f>
        <v>eDNA</v>
      </c>
      <c r="K7629" s="0" t="str">
        <f aca="false">IFERROR(VALUE(SUBSTITUTE(E7629,".",",")),E7629)</f>
        <v>No Ct</v>
      </c>
      <c r="L7629" s="61" t="str">
        <f aca="false">IF(J7629="PosK",SUMIFS(K:K,J:J,"PosK",H:H,H7629),"")</f>
        <v/>
      </c>
      <c r="M7629" s="61" t="str">
        <f aca="false">IF(J7629="PosK",SUMIFS(K:K,J:J,"NegK",H:H,H7629),"")</f>
        <v/>
      </c>
      <c r="N7629" s="61" t="str">
        <f aca="false">IF(J7629="PosK",SUMIFS(K:K,J:J,"eDNA",H:H,H7629),"")</f>
        <v/>
      </c>
      <c r="P7629" s="62"/>
      <c r="T7629" s="63"/>
      <c r="W7629" s="64"/>
    </row>
    <row r="7630" customFormat="false" ht="14.25" hidden="false" customHeight="false" outlineLevel="0" collapsed="false">
      <c r="A7630" s="0" t="s">
        <v>818</v>
      </c>
      <c r="B7630" s="52" t="s">
        <v>972</v>
      </c>
      <c r="C7630" s="52" t="s">
        <v>743</v>
      </c>
      <c r="D7630" s="53" t="n">
        <v>0.1</v>
      </c>
      <c r="E7630" s="53" t="n">
        <v>16.89</v>
      </c>
      <c r="F7630" s="0" t="s">
        <v>1435</v>
      </c>
      <c r="G7630" s="0" t="str">
        <f aca="false">LEFT(B7630,2)</f>
        <v>10</v>
      </c>
      <c r="H7630" s="0" t="str">
        <f aca="false">I7630&amp;"_"&amp;G7630&amp;"_"&amp;F7630</f>
        <v>Skrubtudse_10_20190711_DL2019073_KoebenhavnsUniversitet_koersel1</v>
      </c>
      <c r="I7630" s="61" t="str">
        <f aca="false">MID(RIGHT(B7630,LEN(B7630)-3),1,FIND("_",RIGHT(B7630,LEN(B7630)-3))-1)</f>
        <v>Skrubtudse</v>
      </c>
      <c r="J7630" s="61" t="str">
        <f aca="false">TRIM(SUBSTITUTE(RIGHT(B7630,FIND(I7630,B7630)+1),"_",""))</f>
        <v>PosK</v>
      </c>
      <c r="K7630" s="0" t="n">
        <f aca="false">IFERROR(VALUE(SUBSTITUTE(E7630,".",",")),E7630)</f>
        <v>16.89</v>
      </c>
      <c r="L7630" s="61" t="n">
        <f aca="false">IF(J7630="PosK",SUMIFS(K:K,J:J,"PosK",H:H,H7630),"")</f>
        <v>16.89</v>
      </c>
      <c r="M7630" s="61" t="n">
        <f aca="false">IF(J7630="PosK",SUMIFS(K:K,J:J,"NegK",H:H,H7630),"")</f>
        <v>0</v>
      </c>
      <c r="N7630" s="61" t="n">
        <f aca="false">IF(J7630="PosK",SUMIFS(K:K,J:J,"eDNA",H:H,H7630),"")</f>
        <v>0</v>
      </c>
      <c r="P7630" s="62" t="n">
        <f aca="false">IF(K7632="No Ct",0,K7632)</f>
        <v>0</v>
      </c>
      <c r="Q7630" s="62" t="n">
        <f aca="false">IF(K7633="No Ct",0,K7633)</f>
        <v>0</v>
      </c>
      <c r="R7630" s="0" t="str">
        <f aca="false">IF(AND(L7630&gt;0,M7630=0),"Valid","Invalid")</f>
        <v>Valid</v>
      </c>
      <c r="S7630" s="0" t="str">
        <f aca="false">IF(OR(P7630&gt;1,Q7630&gt;1),"Present","Absent")</f>
        <v>Absent</v>
      </c>
      <c r="T7630" s="63" t="str">
        <f aca="false">IF(OR(AND(P7630&gt;1,P7630&lt;41),AND(Q7630&gt;1,Q7630&lt;41)),"Ct&lt;41","Ct&gt;41")</f>
        <v>Ct&gt;41</v>
      </c>
      <c r="U7630" s="0" t="str">
        <f aca="false">I7630</f>
        <v>Skrubtudse</v>
      </c>
      <c r="V7630" s="0" t="str">
        <f aca="false">MID(F7630,10,9)</f>
        <v>DL2019073</v>
      </c>
      <c r="W7630" s="64" t="str">
        <f aca="false">V7630&amp;"_"&amp;U7630&amp;"_"&amp;R7630&amp;"_"&amp;S7630&amp;"_"&amp;T7630</f>
        <v>DL2019073_Skrubtudse_Valid_Absent_Ct&gt;41</v>
      </c>
    </row>
    <row r="7631" customFormat="false" ht="14.25" hidden="false" customHeight="false" outlineLevel="0" collapsed="false">
      <c r="A7631" s="0" t="s">
        <v>820</v>
      </c>
      <c r="B7631" s="52" t="s">
        <v>973</v>
      </c>
      <c r="C7631" s="52" t="s">
        <v>747</v>
      </c>
      <c r="D7631" s="53" t="n">
        <v>0.1</v>
      </c>
      <c r="E7631" s="53" t="s">
        <v>748</v>
      </c>
      <c r="F7631" s="0" t="s">
        <v>1435</v>
      </c>
      <c r="G7631" s="0" t="str">
        <f aca="false">LEFT(B7631,2)</f>
        <v>10</v>
      </c>
      <c r="H7631" s="0" t="str">
        <f aca="false">I7631&amp;"_"&amp;G7631&amp;"_"&amp;F7631</f>
        <v>Skrubtudse_10_20190711_DL2019073_KoebenhavnsUniversitet_koersel1</v>
      </c>
      <c r="I7631" s="61" t="str">
        <f aca="false">MID(RIGHT(B7631,LEN(B7631)-3),1,FIND("_",RIGHT(B7631,LEN(B7631)-3))-1)</f>
        <v>Skrubtudse</v>
      </c>
      <c r="J7631" s="61" t="str">
        <f aca="false">TRIM(SUBSTITUTE(RIGHT(B7631,FIND(I7631,B7631)+1),"_",""))</f>
        <v>NegK</v>
      </c>
      <c r="K7631" s="0" t="str">
        <f aca="false">IFERROR(VALUE(SUBSTITUTE(E7631,".",",")),E7631)</f>
        <v>No Ct</v>
      </c>
      <c r="L7631" s="61" t="str">
        <f aca="false">IF(J7631="PosK",SUMIFS(K:K,J:J,"PosK",H:H,H7631),"")</f>
        <v/>
      </c>
      <c r="M7631" s="61" t="str">
        <f aca="false">IF(J7631="PosK",SUMIFS(K:K,J:J,"NegK",H:H,H7631),"")</f>
        <v/>
      </c>
      <c r="N7631" s="61" t="str">
        <f aca="false">IF(J7631="PosK",SUMIFS(K:K,J:J,"eDNA",H:H,H7631),"")</f>
        <v/>
      </c>
    </row>
    <row r="7632" customFormat="false" ht="14.25" hidden="false" customHeight="false" outlineLevel="0" collapsed="false">
      <c r="A7632" s="0" t="s">
        <v>822</v>
      </c>
      <c r="B7632" s="52" t="s">
        <v>974</v>
      </c>
      <c r="C7632" s="52" t="s">
        <v>751</v>
      </c>
      <c r="D7632" s="53" t="n">
        <v>0.1</v>
      </c>
      <c r="E7632" s="53" t="s">
        <v>748</v>
      </c>
      <c r="F7632" s="0" t="s">
        <v>1435</v>
      </c>
      <c r="G7632" s="0" t="str">
        <f aca="false">LEFT(B7632,2)</f>
        <v>10</v>
      </c>
      <c r="H7632" s="0" t="str">
        <f aca="false">I7632&amp;"_"&amp;G7632&amp;"_"&amp;F7632</f>
        <v>Skrubtudse_10_20190711_DL2019073_KoebenhavnsUniversitet_koersel1</v>
      </c>
      <c r="I7632" s="61" t="str">
        <f aca="false">MID(RIGHT(B7632,LEN(B7632)-3),1,FIND("_",RIGHT(B7632,LEN(B7632)-3))-1)</f>
        <v>Skrubtudse</v>
      </c>
      <c r="J7632" s="61" t="str">
        <f aca="false">TRIM(SUBSTITUTE(RIGHT(B7632,FIND(I7632,B7632)+1),"_",""))</f>
        <v>eDNA</v>
      </c>
      <c r="K7632" s="0" t="str">
        <f aca="false">IFERROR(VALUE(SUBSTITUTE(E7632,".",",")),E7632)</f>
        <v>No Ct</v>
      </c>
      <c r="L7632" s="61" t="str">
        <f aca="false">IF(J7632="PosK",SUMIFS(K:K,J:J,"PosK",H:H,H7632),"")</f>
        <v/>
      </c>
      <c r="M7632" s="61" t="str">
        <f aca="false">IF(J7632="PosK",SUMIFS(K:K,J:J,"NegK",H:H,H7632),"")</f>
        <v/>
      </c>
      <c r="N7632" s="61" t="str">
        <f aca="false">IF(J7632="PosK",SUMIFS(K:K,J:J,"eDNA",H:H,H7632),"")</f>
        <v/>
      </c>
      <c r="Q7632" s="62"/>
    </row>
    <row r="7633" customFormat="false" ht="14.25" hidden="false" customHeight="false" outlineLevel="0" collapsed="false">
      <c r="A7633" s="0" t="s">
        <v>824</v>
      </c>
      <c r="B7633" s="52" t="s">
        <v>974</v>
      </c>
      <c r="C7633" s="52" t="s">
        <v>751</v>
      </c>
      <c r="D7633" s="53" t="n">
        <v>0.1</v>
      </c>
      <c r="E7633" s="53" t="s">
        <v>748</v>
      </c>
      <c r="F7633" s="0" t="s">
        <v>1435</v>
      </c>
      <c r="G7633" s="0" t="str">
        <f aca="false">LEFT(B7633,2)</f>
        <v>10</v>
      </c>
      <c r="H7633" s="0" t="str">
        <f aca="false">I7633&amp;"_"&amp;G7633&amp;"_"&amp;F7633</f>
        <v>Skrubtudse_10_20190711_DL2019073_KoebenhavnsUniversitet_koersel1</v>
      </c>
      <c r="I7633" s="61" t="str">
        <f aca="false">MID(RIGHT(B7633,LEN(B7633)-3),1,FIND("_",RIGHT(B7633,LEN(B7633)-3))-1)</f>
        <v>Skrubtudse</v>
      </c>
      <c r="J7633" s="61" t="str">
        <f aca="false">TRIM(SUBSTITUTE(RIGHT(B7633,FIND(I7633,B7633)+1),"_",""))</f>
        <v>eDNA</v>
      </c>
      <c r="K7633" s="0" t="str">
        <f aca="false">IFERROR(VALUE(SUBSTITUTE(E7633,".",",")),E7633)</f>
        <v>No Ct</v>
      </c>
      <c r="L7633" s="61" t="str">
        <f aca="false">IF(J7633="PosK",SUMIFS(K:K,J:J,"PosK",H:H,H7633),"")</f>
        <v/>
      </c>
      <c r="M7633" s="61" t="str">
        <f aca="false">IF(J7633="PosK",SUMIFS(K:K,J:J,"NegK",H:H,H7633),"")</f>
        <v/>
      </c>
      <c r="N7633" s="61" t="str">
        <f aca="false">IF(J7633="PosK",SUMIFS(K:K,J:J,"eDNA",H:H,H7633),"")</f>
        <v/>
      </c>
      <c r="P7633" s="62"/>
      <c r="T7633" s="63"/>
      <c r="W7633" s="64"/>
    </row>
    <row r="7634" customFormat="false" ht="14.25" hidden="false" customHeight="false" outlineLevel="0" collapsed="false">
      <c r="A7634" s="0" t="s">
        <v>826</v>
      </c>
      <c r="B7634" s="52" t="s">
        <v>976</v>
      </c>
      <c r="C7634" s="52" t="s">
        <v>743</v>
      </c>
      <c r="D7634" s="53" t="n">
        <v>0.1</v>
      </c>
      <c r="E7634" s="53" t="n">
        <v>36.46</v>
      </c>
      <c r="F7634" s="0" t="s">
        <v>1435</v>
      </c>
      <c r="G7634" s="0" t="str">
        <f aca="false">LEFT(B7634,2)</f>
        <v>11</v>
      </c>
      <c r="H7634" s="0" t="str">
        <f aca="false">I7634&amp;"_"&amp;G7634&amp;"_"&amp;F7634</f>
        <v>Bjergsalamander_11_20190711_DL2019073_KoebenhavnsUniversitet_koersel1</v>
      </c>
      <c r="I7634" s="61" t="str">
        <f aca="false">MID(RIGHT(B7634,LEN(B7634)-3),1,FIND("_",RIGHT(B7634,LEN(B7634)-3))-1)</f>
        <v>Bjergsalamander</v>
      </c>
      <c r="J7634" s="61" t="str">
        <f aca="false">TRIM(SUBSTITUTE(RIGHT(B7634,FIND(I7634,B7634)+1),"_",""))</f>
        <v>PosK</v>
      </c>
      <c r="K7634" s="0" t="n">
        <f aca="false">IFERROR(VALUE(SUBSTITUTE(E7634,".",",")),E7634)</f>
        <v>36.46</v>
      </c>
      <c r="L7634" s="61" t="n">
        <f aca="false">IF(J7634="PosK",SUMIFS(K:K,J:J,"PosK",H:H,H7634),"")</f>
        <v>36.46</v>
      </c>
      <c r="M7634" s="61" t="n">
        <f aca="false">IF(J7634="PosK",SUMIFS(K:K,J:J,"NegK",H:H,H7634),"")</f>
        <v>0</v>
      </c>
      <c r="N7634" s="61" t="n">
        <f aca="false">IF(J7634="PosK",SUMIFS(K:K,J:J,"eDNA",H:H,H7634),"")</f>
        <v>0</v>
      </c>
      <c r="P7634" s="62" t="n">
        <f aca="false">IF(K7636="No Ct",0,K7636)</f>
        <v>0</v>
      </c>
      <c r="Q7634" s="62" t="n">
        <f aca="false">IF(K7637="No Ct",0,K7637)</f>
        <v>0</v>
      </c>
      <c r="R7634" s="0" t="str">
        <f aca="false">IF(AND(L7634&gt;0,M7634=0),"Valid","Invalid")</f>
        <v>Valid</v>
      </c>
      <c r="S7634" s="0" t="str">
        <f aca="false">IF(OR(P7634&gt;1,Q7634&gt;1),"Present","Absent")</f>
        <v>Absent</v>
      </c>
      <c r="T7634" s="63" t="str">
        <f aca="false">IF(OR(AND(P7634&gt;1,P7634&lt;41),AND(Q7634&gt;1,Q7634&lt;41)),"Ct&lt;41","Ct&gt;41")</f>
        <v>Ct&gt;41</v>
      </c>
      <c r="U7634" s="0" t="str">
        <f aca="false">I7634</f>
        <v>Bjergsalamander</v>
      </c>
      <c r="V7634" s="0" t="str">
        <f aca="false">MID(F7634,10,9)</f>
        <v>DL2019073</v>
      </c>
      <c r="W7634" s="64" t="str">
        <f aca="false">V7634&amp;"_"&amp;U7634&amp;"_"&amp;R7634&amp;"_"&amp;S7634&amp;"_"&amp;T7634</f>
        <v>DL2019073_Bjergsalamander_Valid_Absent_Ct&gt;41</v>
      </c>
    </row>
    <row r="7635" customFormat="false" ht="14.25" hidden="false" customHeight="false" outlineLevel="0" collapsed="false">
      <c r="A7635" s="0" t="s">
        <v>828</v>
      </c>
      <c r="B7635" s="52" t="s">
        <v>977</v>
      </c>
      <c r="C7635" s="52" t="s">
        <v>747</v>
      </c>
      <c r="D7635" s="53" t="n">
        <v>0.1</v>
      </c>
      <c r="E7635" s="53" t="s">
        <v>748</v>
      </c>
      <c r="F7635" s="0" t="s">
        <v>1435</v>
      </c>
      <c r="G7635" s="0" t="str">
        <f aca="false">LEFT(B7635,2)</f>
        <v>11</v>
      </c>
      <c r="H7635" s="0" t="str">
        <f aca="false">I7635&amp;"_"&amp;G7635&amp;"_"&amp;F7635</f>
        <v>Bjergsalamander_11_20190711_DL2019073_KoebenhavnsUniversitet_koersel1</v>
      </c>
      <c r="I7635" s="61" t="str">
        <f aca="false">MID(RIGHT(B7635,LEN(B7635)-3),1,FIND("_",RIGHT(B7635,LEN(B7635)-3))-1)</f>
        <v>Bjergsalamander</v>
      </c>
      <c r="J7635" s="61" t="str">
        <f aca="false">TRIM(SUBSTITUTE(RIGHT(B7635,FIND(I7635,B7635)+1),"_",""))</f>
        <v>NegK</v>
      </c>
      <c r="K7635" s="0" t="str">
        <f aca="false">IFERROR(VALUE(SUBSTITUTE(E7635,".",",")),E7635)</f>
        <v>No Ct</v>
      </c>
      <c r="L7635" s="61" t="str">
        <f aca="false">IF(J7635="PosK",SUMIFS(K:K,J:J,"PosK",H:H,H7635),"")</f>
        <v/>
      </c>
      <c r="M7635" s="61" t="str">
        <f aca="false">IF(J7635="PosK",SUMIFS(K:K,J:J,"NegK",H:H,H7635),"")</f>
        <v/>
      </c>
      <c r="N7635" s="61" t="str">
        <f aca="false">IF(J7635="PosK",SUMIFS(K:K,J:J,"eDNA",H:H,H7635),"")</f>
        <v/>
      </c>
    </row>
    <row r="7636" customFormat="false" ht="14.25" hidden="false" customHeight="false" outlineLevel="0" collapsed="false">
      <c r="A7636" s="0" t="s">
        <v>830</v>
      </c>
      <c r="B7636" s="52" t="s">
        <v>978</v>
      </c>
      <c r="C7636" s="52" t="s">
        <v>751</v>
      </c>
      <c r="D7636" s="53" t="n">
        <v>0.1</v>
      </c>
      <c r="E7636" s="53" t="s">
        <v>748</v>
      </c>
      <c r="F7636" s="0" t="s">
        <v>1435</v>
      </c>
      <c r="G7636" s="0" t="str">
        <f aca="false">LEFT(B7636,2)</f>
        <v>11</v>
      </c>
      <c r="H7636" s="0" t="str">
        <f aca="false">I7636&amp;"_"&amp;G7636&amp;"_"&amp;F7636</f>
        <v>Bjergsalamander_11_20190711_DL2019073_KoebenhavnsUniversitet_koersel1</v>
      </c>
      <c r="I7636" s="61" t="str">
        <f aca="false">MID(RIGHT(B7636,LEN(B7636)-3),1,FIND("_",RIGHT(B7636,LEN(B7636)-3))-1)</f>
        <v>Bjergsalamander</v>
      </c>
      <c r="J7636" s="61" t="str">
        <f aca="false">TRIM(SUBSTITUTE(RIGHT(B7636,FIND(I7636,B7636)+1),"_",""))</f>
        <v>eDNA</v>
      </c>
      <c r="K7636" s="0" t="str">
        <f aca="false">IFERROR(VALUE(SUBSTITUTE(E7636,".",",")),E7636)</f>
        <v>No Ct</v>
      </c>
      <c r="L7636" s="61" t="str">
        <f aca="false">IF(J7636="PosK",SUMIFS(K:K,J:J,"PosK",H:H,H7636),"")</f>
        <v/>
      </c>
      <c r="M7636" s="61" t="str">
        <f aca="false">IF(J7636="PosK",SUMIFS(K:K,J:J,"NegK",H:H,H7636),"")</f>
        <v/>
      </c>
      <c r="N7636" s="61" t="str">
        <f aca="false">IF(J7636="PosK",SUMIFS(K:K,J:J,"eDNA",H:H,H7636),"")</f>
        <v/>
      </c>
      <c r="Q7636" s="62"/>
    </row>
    <row r="7637" customFormat="false" ht="14.25" hidden="false" customHeight="false" outlineLevel="0" collapsed="false">
      <c r="A7637" s="0" t="s">
        <v>832</v>
      </c>
      <c r="B7637" s="52" t="s">
        <v>978</v>
      </c>
      <c r="C7637" s="52" t="s">
        <v>751</v>
      </c>
      <c r="D7637" s="53" t="n">
        <v>0.1</v>
      </c>
      <c r="E7637" s="53" t="s">
        <v>748</v>
      </c>
      <c r="F7637" s="0" t="s">
        <v>1435</v>
      </c>
      <c r="G7637" s="0" t="str">
        <f aca="false">LEFT(B7637,2)</f>
        <v>11</v>
      </c>
      <c r="H7637" s="0" t="str">
        <f aca="false">I7637&amp;"_"&amp;G7637&amp;"_"&amp;F7637</f>
        <v>Bjergsalamander_11_20190711_DL2019073_KoebenhavnsUniversitet_koersel1</v>
      </c>
      <c r="I7637" s="61" t="str">
        <f aca="false">MID(RIGHT(B7637,LEN(B7637)-3),1,FIND("_",RIGHT(B7637,LEN(B7637)-3))-1)</f>
        <v>Bjergsalamander</v>
      </c>
      <c r="J7637" s="61" t="str">
        <f aca="false">TRIM(SUBSTITUTE(RIGHT(B7637,FIND(I7637,B7637)+1),"_",""))</f>
        <v>eDNA</v>
      </c>
      <c r="K7637" s="0" t="str">
        <f aca="false">IFERROR(VALUE(SUBSTITUTE(E7637,".",",")),E7637)</f>
        <v>No Ct</v>
      </c>
      <c r="L7637" s="61" t="str">
        <f aca="false">IF(J7637="PosK",SUMIFS(K:K,J:J,"PosK",H:H,H7637),"")</f>
        <v/>
      </c>
      <c r="M7637" s="61" t="str">
        <f aca="false">IF(J7637="PosK",SUMIFS(K:K,J:J,"NegK",H:H,H7637),"")</f>
        <v/>
      </c>
      <c r="N7637" s="61" t="str">
        <f aca="false">IF(J7637="PosK",SUMIFS(K:K,J:J,"eDNA",H:H,H7637),"")</f>
        <v/>
      </c>
      <c r="P7637" s="62"/>
      <c r="T7637" s="63"/>
      <c r="W7637" s="64"/>
    </row>
    <row r="7638" customFormat="false" ht="14.25" hidden="false" customHeight="false" outlineLevel="0" collapsed="false">
      <c r="A7638" s="0" t="s">
        <v>834</v>
      </c>
      <c r="B7638" s="52" t="s">
        <v>980</v>
      </c>
      <c r="C7638" s="52" t="s">
        <v>743</v>
      </c>
      <c r="D7638" s="53" t="n">
        <v>0.1</v>
      </c>
      <c r="E7638" s="53" t="n">
        <v>32.21</v>
      </c>
      <c r="F7638" s="0" t="s">
        <v>1435</v>
      </c>
      <c r="G7638" s="0" t="str">
        <f aca="false">LEFT(B7638,2)</f>
        <v>12</v>
      </c>
      <c r="H7638" s="0" t="str">
        <f aca="false">I7638&amp;"_"&amp;G7638&amp;"_"&amp;F7638</f>
        <v>Latterfroe_12_20190711_DL2019073_KoebenhavnsUniversitet_koersel1</v>
      </c>
      <c r="I7638" s="61" t="str">
        <f aca="false">MID(RIGHT(B7638,LEN(B7638)-3),1,FIND("_",RIGHT(B7638,LEN(B7638)-3))-1)</f>
        <v>Latterfroe</v>
      </c>
      <c r="J7638" s="61" t="str">
        <f aca="false">TRIM(SUBSTITUTE(RIGHT(B7638,FIND(I7638,B7638)+1),"_",""))</f>
        <v>PosK</v>
      </c>
      <c r="K7638" s="0" t="n">
        <f aca="false">IFERROR(VALUE(SUBSTITUTE(E7638,".",",")),E7638)</f>
        <v>32.21</v>
      </c>
      <c r="L7638" s="61" t="n">
        <f aca="false">IF(J7638="PosK",SUMIFS(K:K,J:J,"PosK",H:H,H7638),"")</f>
        <v>32.21</v>
      </c>
      <c r="M7638" s="61" t="n">
        <f aca="false">IF(J7638="PosK",SUMIFS(K:K,J:J,"NegK",H:H,H7638),"")</f>
        <v>0</v>
      </c>
      <c r="N7638" s="61" t="n">
        <f aca="false">IF(J7638="PosK",SUMIFS(K:K,J:J,"eDNA",H:H,H7638),"")</f>
        <v>72.02</v>
      </c>
      <c r="P7638" s="62" t="n">
        <f aca="false">IF(K7640="No Ct",0,K7640)</f>
        <v>36.63</v>
      </c>
      <c r="Q7638" s="62" t="n">
        <f aca="false">IF(K7641="No Ct",0,K7641)</f>
        <v>35.39</v>
      </c>
      <c r="R7638" s="0" t="str">
        <f aca="false">IF(AND(L7638&gt;0,M7638=0),"Valid","Invalid")</f>
        <v>Valid</v>
      </c>
      <c r="S7638" s="0" t="str">
        <f aca="false">IF(OR(P7638&gt;1,Q7638&gt;1),"Present","Absent")</f>
        <v>Present</v>
      </c>
      <c r="T7638" s="63" t="str">
        <f aca="false">IF(OR(AND(P7638&gt;1,P7638&lt;41),AND(Q7638&gt;1,Q7638&lt;41)),"Ct&lt;41","Ct&gt;41")</f>
        <v>Ct&lt;41</v>
      </c>
      <c r="U7638" s="0" t="str">
        <f aca="false">I7638</f>
        <v>Latterfroe</v>
      </c>
      <c r="V7638" s="0" t="str">
        <f aca="false">MID(F7638,10,9)</f>
        <v>DL2019073</v>
      </c>
      <c r="W7638" s="64" t="str">
        <f aca="false">V7638&amp;"_"&amp;U7638&amp;"_"&amp;R7638&amp;"_"&amp;S7638&amp;"_"&amp;T7638</f>
        <v>DL2019073_Latterfroe_Valid_Present_Ct&lt;41</v>
      </c>
    </row>
    <row r="7639" customFormat="false" ht="14.25" hidden="false" customHeight="false" outlineLevel="0" collapsed="false">
      <c r="A7639" s="0" t="s">
        <v>836</v>
      </c>
      <c r="B7639" s="52" t="s">
        <v>981</v>
      </c>
      <c r="C7639" s="52" t="s">
        <v>747</v>
      </c>
      <c r="D7639" s="53" t="n">
        <v>0.1</v>
      </c>
      <c r="E7639" s="53" t="s">
        <v>748</v>
      </c>
      <c r="F7639" s="0" t="s">
        <v>1435</v>
      </c>
      <c r="G7639" s="0" t="str">
        <f aca="false">LEFT(B7639,2)</f>
        <v>12</v>
      </c>
      <c r="H7639" s="0" t="str">
        <f aca="false">I7639&amp;"_"&amp;G7639&amp;"_"&amp;F7639</f>
        <v>Latterfroe_12_20190711_DL2019073_KoebenhavnsUniversitet_koersel1</v>
      </c>
      <c r="I7639" s="61" t="str">
        <f aca="false">MID(RIGHT(B7639,LEN(B7639)-3),1,FIND("_",RIGHT(B7639,LEN(B7639)-3))-1)</f>
        <v>Latterfroe</v>
      </c>
      <c r="J7639" s="61" t="str">
        <f aca="false">TRIM(SUBSTITUTE(RIGHT(B7639,FIND(I7639,B7639)+1),"_",""))</f>
        <v>NegK</v>
      </c>
      <c r="K7639" s="0" t="str">
        <f aca="false">IFERROR(VALUE(SUBSTITUTE(E7639,".",",")),E7639)</f>
        <v>No Ct</v>
      </c>
      <c r="L7639" s="61" t="str">
        <f aca="false">IF(J7639="PosK",SUMIFS(K:K,J:J,"PosK",H:H,H7639),"")</f>
        <v/>
      </c>
      <c r="M7639" s="61" t="str">
        <f aca="false">IF(J7639="PosK",SUMIFS(K:K,J:J,"NegK",H:H,H7639),"")</f>
        <v/>
      </c>
      <c r="N7639" s="61" t="str">
        <f aca="false">IF(J7639="PosK",SUMIFS(K:K,J:J,"eDNA",H:H,H7639),"")</f>
        <v/>
      </c>
    </row>
    <row r="7640" customFormat="false" ht="14.25" hidden="false" customHeight="false" outlineLevel="0" collapsed="false">
      <c r="A7640" s="0" t="s">
        <v>838</v>
      </c>
      <c r="B7640" s="52" t="s">
        <v>982</v>
      </c>
      <c r="C7640" s="52" t="s">
        <v>751</v>
      </c>
      <c r="D7640" s="53" t="n">
        <v>0.1</v>
      </c>
      <c r="E7640" s="53" t="n">
        <v>36.63</v>
      </c>
      <c r="F7640" s="0" t="s">
        <v>1435</v>
      </c>
      <c r="G7640" s="0" t="str">
        <f aca="false">LEFT(B7640,2)</f>
        <v>12</v>
      </c>
      <c r="H7640" s="0" t="str">
        <f aca="false">I7640&amp;"_"&amp;G7640&amp;"_"&amp;F7640</f>
        <v>Latterfroe_12_20190711_DL2019073_KoebenhavnsUniversitet_koersel1</v>
      </c>
      <c r="I7640" s="61" t="str">
        <f aca="false">MID(RIGHT(B7640,LEN(B7640)-3),1,FIND("_",RIGHT(B7640,LEN(B7640)-3))-1)</f>
        <v>Latterfroe</v>
      </c>
      <c r="J7640" s="61" t="str">
        <f aca="false">TRIM(SUBSTITUTE(RIGHT(B7640,FIND(I7640,B7640)+1),"_",""))</f>
        <v>eDNA</v>
      </c>
      <c r="K7640" s="0" t="n">
        <f aca="false">IFERROR(VALUE(SUBSTITUTE(E7640,".",",")),E7640)</f>
        <v>36.63</v>
      </c>
      <c r="L7640" s="61" t="str">
        <f aca="false">IF(J7640="PosK",SUMIFS(K:K,J:J,"PosK",H:H,H7640),"")</f>
        <v/>
      </c>
      <c r="M7640" s="61" t="str">
        <f aca="false">IF(J7640="PosK",SUMIFS(K:K,J:J,"NegK",H:H,H7640),"")</f>
        <v/>
      </c>
      <c r="N7640" s="61" t="str">
        <f aca="false">IF(J7640="PosK",SUMIFS(K:K,J:J,"eDNA",H:H,H7640),"")</f>
        <v/>
      </c>
      <c r="Q7640" s="62"/>
    </row>
    <row r="7641" customFormat="false" ht="14.25" hidden="false" customHeight="false" outlineLevel="0" collapsed="false">
      <c r="A7641" s="0" t="s">
        <v>840</v>
      </c>
      <c r="B7641" s="52" t="s">
        <v>982</v>
      </c>
      <c r="C7641" s="52" t="s">
        <v>751</v>
      </c>
      <c r="D7641" s="53" t="n">
        <v>0.1</v>
      </c>
      <c r="E7641" s="53" t="n">
        <v>35.39</v>
      </c>
      <c r="F7641" s="0" t="s">
        <v>1435</v>
      </c>
      <c r="G7641" s="0" t="str">
        <f aca="false">LEFT(B7641,2)</f>
        <v>12</v>
      </c>
      <c r="H7641" s="0" t="str">
        <f aca="false">I7641&amp;"_"&amp;G7641&amp;"_"&amp;F7641</f>
        <v>Latterfroe_12_20190711_DL2019073_KoebenhavnsUniversitet_koersel1</v>
      </c>
      <c r="I7641" s="61" t="str">
        <f aca="false">MID(RIGHT(B7641,LEN(B7641)-3),1,FIND("_",RIGHT(B7641,LEN(B7641)-3))-1)</f>
        <v>Latterfroe</v>
      </c>
      <c r="J7641" s="61" t="str">
        <f aca="false">TRIM(SUBSTITUTE(RIGHT(B7641,FIND(I7641,B7641)+1),"_",""))</f>
        <v>eDNA</v>
      </c>
      <c r="K7641" s="0" t="n">
        <f aca="false">IFERROR(VALUE(SUBSTITUTE(E7641,".",",")),E7641)</f>
        <v>35.39</v>
      </c>
      <c r="L7641" s="61" t="str">
        <f aca="false">IF(J7641="PosK",SUMIFS(K:K,J:J,"PosK",H:H,H7641),"")</f>
        <v/>
      </c>
      <c r="M7641" s="61" t="str">
        <f aca="false">IF(J7641="PosK",SUMIFS(K:K,J:J,"NegK",H:H,H7641),"")</f>
        <v/>
      </c>
      <c r="N7641" s="61" t="str">
        <f aca="false">IF(J7641="PosK",SUMIFS(K:K,J:J,"eDNA",H:H,H7641),"")</f>
        <v/>
      </c>
      <c r="P7641" s="62"/>
      <c r="T7641" s="63"/>
      <c r="W7641" s="64"/>
    </row>
    <row r="7642" customFormat="false" ht="14.25" hidden="false" customHeight="false" outlineLevel="0" collapsed="false">
      <c r="A7642" s="0" t="s">
        <v>842</v>
      </c>
      <c r="B7642" s="52" t="s">
        <v>984</v>
      </c>
      <c r="C7642" s="52" t="s">
        <v>743</v>
      </c>
      <c r="D7642" s="53" t="n">
        <v>0.1</v>
      </c>
      <c r="E7642" s="53" t="s">
        <v>748</v>
      </c>
      <c r="F7642" s="0" t="s">
        <v>1435</v>
      </c>
      <c r="G7642" s="0" t="str">
        <f aca="false">LEFT(B7642,2)</f>
        <v>13</v>
      </c>
      <c r="H7642" s="0" t="str">
        <f aca="false">I7642&amp;"_"&amp;G7642&amp;"_"&amp;F7642</f>
        <v>Spidssnudetfroe_13_20190711_DL2019073_KoebenhavnsUniversitet_koersel1</v>
      </c>
      <c r="I7642" s="61" t="str">
        <f aca="false">MID(RIGHT(B7642,LEN(B7642)-3),1,FIND("_",RIGHT(B7642,LEN(B7642)-3))-1)</f>
        <v>Spidssnudetfroe</v>
      </c>
      <c r="J7642" s="61" t="str">
        <f aca="false">TRIM(SUBSTITUTE(RIGHT(B7642,FIND(I7642,B7642)+1),"_",""))</f>
        <v>PosK</v>
      </c>
      <c r="K7642" s="0" t="str">
        <f aca="false">IFERROR(VALUE(SUBSTITUTE(E7642,".",",")),E7642)</f>
        <v>No Ct</v>
      </c>
      <c r="L7642" s="61" t="n">
        <f aca="false">IF(J7642="PosK",SUMIFS(K:K,J:J,"PosK",H:H,H7642),"")</f>
        <v>0</v>
      </c>
      <c r="M7642" s="61" t="n">
        <f aca="false">IF(J7642="PosK",SUMIFS(K:K,J:J,"NegK",H:H,H7642),"")</f>
        <v>0</v>
      </c>
      <c r="N7642" s="61" t="n">
        <f aca="false">IF(J7642="PosK",SUMIFS(K:K,J:J,"eDNA",H:H,H7642),"")</f>
        <v>0</v>
      </c>
      <c r="P7642" s="62" t="n">
        <f aca="false">IF(K7644="No Ct",0,K7644)</f>
        <v>0</v>
      </c>
      <c r="Q7642" s="62" t="n">
        <f aca="false">IF(K7645="No Ct",0,K7645)</f>
        <v>0</v>
      </c>
      <c r="R7642" s="0" t="str">
        <f aca="false">IF(AND(L7642&gt;0,M7642=0),"Valid","Invalid")</f>
        <v>Invalid</v>
      </c>
      <c r="S7642" s="0" t="str">
        <f aca="false">IF(OR(P7642&gt;1,Q7642&gt;1),"Present","Absent")</f>
        <v>Absent</v>
      </c>
      <c r="T7642" s="63" t="str">
        <f aca="false">IF(OR(AND(P7642&gt;1,P7642&lt;41),AND(Q7642&gt;1,Q7642&lt;41)),"Ct&lt;41","Ct&gt;41")</f>
        <v>Ct&gt;41</v>
      </c>
      <c r="U7642" s="0" t="str">
        <f aca="false">I7642</f>
        <v>Spidssnudetfroe</v>
      </c>
      <c r="V7642" s="0" t="str">
        <f aca="false">MID(F7642,10,9)</f>
        <v>DL2019073</v>
      </c>
      <c r="W7642" s="64" t="str">
        <f aca="false">V7642&amp;"_"&amp;U7642&amp;"_"&amp;R7642&amp;"_"&amp;S7642&amp;"_"&amp;T7642</f>
        <v>DL2019073_Spidssnudetfroe_Invalid_Absent_Ct&gt;41</v>
      </c>
    </row>
    <row r="7643" customFormat="false" ht="14.25" hidden="false" customHeight="false" outlineLevel="0" collapsed="false">
      <c r="A7643" s="0" t="s">
        <v>844</v>
      </c>
      <c r="B7643" s="52" t="s">
        <v>985</v>
      </c>
      <c r="C7643" s="52" t="s">
        <v>747</v>
      </c>
      <c r="D7643" s="53" t="n">
        <v>0.1</v>
      </c>
      <c r="E7643" s="53" t="s">
        <v>748</v>
      </c>
      <c r="F7643" s="0" t="s">
        <v>1435</v>
      </c>
      <c r="G7643" s="0" t="str">
        <f aca="false">LEFT(B7643,2)</f>
        <v>13</v>
      </c>
      <c r="H7643" s="0" t="str">
        <f aca="false">I7643&amp;"_"&amp;G7643&amp;"_"&amp;F7643</f>
        <v>Spidssnudetfroe_13_20190711_DL2019073_KoebenhavnsUniversitet_koersel1</v>
      </c>
      <c r="I7643" s="61" t="str">
        <f aca="false">MID(RIGHT(B7643,LEN(B7643)-3),1,FIND("_",RIGHT(B7643,LEN(B7643)-3))-1)</f>
        <v>Spidssnudetfroe</v>
      </c>
      <c r="J7643" s="61" t="str">
        <f aca="false">TRIM(SUBSTITUTE(RIGHT(B7643,FIND(I7643,B7643)+1),"_",""))</f>
        <v>NegK</v>
      </c>
      <c r="K7643" s="0" t="str">
        <f aca="false">IFERROR(VALUE(SUBSTITUTE(E7643,".",",")),E7643)</f>
        <v>No Ct</v>
      </c>
      <c r="L7643" s="61" t="str">
        <f aca="false">IF(J7643="PosK",SUMIFS(K:K,J:J,"PosK",H:H,H7643),"")</f>
        <v/>
      </c>
      <c r="M7643" s="61" t="str">
        <f aca="false">IF(J7643="PosK",SUMIFS(K:K,J:J,"NegK",H:H,H7643),"")</f>
        <v/>
      </c>
      <c r="N7643" s="61" t="str">
        <f aca="false">IF(J7643="PosK",SUMIFS(K:K,J:J,"eDNA",H:H,H7643),"")</f>
        <v/>
      </c>
    </row>
    <row r="7644" customFormat="false" ht="14.25" hidden="false" customHeight="false" outlineLevel="0" collapsed="false">
      <c r="A7644" s="0" t="s">
        <v>846</v>
      </c>
      <c r="B7644" s="52" t="s">
        <v>986</v>
      </c>
      <c r="C7644" s="52" t="s">
        <v>751</v>
      </c>
      <c r="D7644" s="53" t="n">
        <v>0.1</v>
      </c>
      <c r="E7644" s="53" t="s">
        <v>748</v>
      </c>
      <c r="F7644" s="0" t="s">
        <v>1435</v>
      </c>
      <c r="G7644" s="0" t="str">
        <f aca="false">LEFT(B7644,2)</f>
        <v>13</v>
      </c>
      <c r="H7644" s="0" t="str">
        <f aca="false">I7644&amp;"_"&amp;G7644&amp;"_"&amp;F7644</f>
        <v>Spidssnudetfroe_13_20190711_DL2019073_KoebenhavnsUniversitet_koersel1</v>
      </c>
      <c r="I7644" s="61" t="str">
        <f aca="false">MID(RIGHT(B7644,LEN(B7644)-3),1,FIND("_",RIGHT(B7644,LEN(B7644)-3))-1)</f>
        <v>Spidssnudetfroe</v>
      </c>
      <c r="J7644" s="61" t="str">
        <f aca="false">TRIM(SUBSTITUTE(RIGHT(B7644,FIND(I7644,B7644)+1),"_",""))</f>
        <v>eDNA</v>
      </c>
      <c r="K7644" s="0" t="str">
        <f aca="false">IFERROR(VALUE(SUBSTITUTE(E7644,".",",")),E7644)</f>
        <v>No Ct</v>
      </c>
      <c r="L7644" s="61" t="str">
        <f aca="false">IF(J7644="PosK",SUMIFS(K:K,J:J,"PosK",H:H,H7644),"")</f>
        <v/>
      </c>
      <c r="M7644" s="61" t="str">
        <f aca="false">IF(J7644="PosK",SUMIFS(K:K,J:J,"NegK",H:H,H7644),"")</f>
        <v/>
      </c>
      <c r="N7644" s="61" t="str">
        <f aca="false">IF(J7644="PosK",SUMIFS(K:K,J:J,"eDNA",H:H,H7644),"")</f>
        <v/>
      </c>
      <c r="Q7644" s="62"/>
    </row>
    <row r="7645" customFormat="false" ht="14.25" hidden="false" customHeight="false" outlineLevel="0" collapsed="false">
      <c r="A7645" s="0" t="s">
        <v>848</v>
      </c>
      <c r="B7645" s="52" t="s">
        <v>986</v>
      </c>
      <c r="C7645" s="52" t="s">
        <v>751</v>
      </c>
      <c r="D7645" s="53" t="n">
        <v>0.1</v>
      </c>
      <c r="E7645" s="53" t="s">
        <v>748</v>
      </c>
      <c r="F7645" s="0" t="s">
        <v>1435</v>
      </c>
      <c r="G7645" s="0" t="str">
        <f aca="false">LEFT(B7645,2)</f>
        <v>13</v>
      </c>
      <c r="H7645" s="0" t="str">
        <f aca="false">I7645&amp;"_"&amp;G7645&amp;"_"&amp;F7645</f>
        <v>Spidssnudetfroe_13_20190711_DL2019073_KoebenhavnsUniversitet_koersel1</v>
      </c>
      <c r="I7645" s="61" t="str">
        <f aca="false">MID(RIGHT(B7645,LEN(B7645)-3),1,FIND("_",RIGHT(B7645,LEN(B7645)-3))-1)</f>
        <v>Spidssnudetfroe</v>
      </c>
      <c r="J7645" s="61" t="str">
        <f aca="false">TRIM(SUBSTITUTE(RIGHT(B7645,FIND(I7645,B7645)+1),"_",""))</f>
        <v>eDNA</v>
      </c>
      <c r="K7645" s="0" t="str">
        <f aca="false">IFERROR(VALUE(SUBSTITUTE(E7645,".",",")),E7645)</f>
        <v>No Ct</v>
      </c>
      <c r="L7645" s="61" t="str">
        <f aca="false">IF(J7645="PosK",SUMIFS(K:K,J:J,"PosK",H:H,H7645),"")</f>
        <v/>
      </c>
      <c r="M7645" s="61" t="str">
        <f aca="false">IF(J7645="PosK",SUMIFS(K:K,J:J,"NegK",H:H,H7645),"")</f>
        <v/>
      </c>
      <c r="N7645" s="61" t="str">
        <f aca="false">IF(J7645="PosK",SUMIFS(K:K,J:J,"eDNA",H:H,H7645),"")</f>
        <v/>
      </c>
      <c r="P7645" s="62"/>
      <c r="T7645" s="63"/>
      <c r="W7645" s="64"/>
    </row>
    <row r="7646" customFormat="false" ht="14.25" hidden="false" customHeight="false" outlineLevel="0" collapsed="false">
      <c r="A7646" s="0" t="s">
        <v>849</v>
      </c>
      <c r="B7646" s="52" t="s">
        <v>987</v>
      </c>
      <c r="C7646" s="52" t="s">
        <v>743</v>
      </c>
      <c r="D7646" s="53" t="n">
        <v>0.1</v>
      </c>
      <c r="E7646" s="53" t="n">
        <v>16.86</v>
      </c>
      <c r="F7646" s="0" t="s">
        <v>1435</v>
      </c>
      <c r="G7646" s="0" t="str">
        <f aca="false">LEFT(B7646,2)</f>
        <v>14</v>
      </c>
      <c r="H7646" s="0" t="str">
        <f aca="false">I7646&amp;"_"&amp;G7646&amp;"_"&amp;F7646</f>
        <v>Spidssnudetfroe_14_20190711_DL2019073_KoebenhavnsUniversitet_koersel1</v>
      </c>
      <c r="I7646" s="61" t="str">
        <f aca="false">MID(RIGHT(B7646,LEN(B7646)-3),1,FIND("_",RIGHT(B7646,LEN(B7646)-3))-1)</f>
        <v>Spidssnudetfroe</v>
      </c>
      <c r="J7646" s="61" t="str">
        <f aca="false">TRIM(SUBSTITUTE(RIGHT(B7646,FIND(I7646,B7646)+1),"_",""))</f>
        <v>PosK</v>
      </c>
      <c r="K7646" s="0" t="n">
        <f aca="false">IFERROR(VALUE(SUBSTITUTE(E7646,".",",")),E7646)</f>
        <v>16.86</v>
      </c>
      <c r="L7646" s="61" t="n">
        <f aca="false">IF(J7646="PosK",SUMIFS(K:K,J:J,"PosK",H:H,H7646),"")</f>
        <v>16.86</v>
      </c>
      <c r="M7646" s="61" t="n">
        <f aca="false">IF(J7646="PosK",SUMIFS(K:K,J:J,"NegK",H:H,H7646),"")</f>
        <v>0</v>
      </c>
      <c r="N7646" s="61" t="n">
        <f aca="false">IF(J7646="PosK",SUMIFS(K:K,J:J,"eDNA",H:H,H7646),"")</f>
        <v>40.67</v>
      </c>
      <c r="P7646" s="62" t="n">
        <f aca="false">IF(K7648="No Ct",0,K7648)</f>
        <v>40.67</v>
      </c>
      <c r="Q7646" s="62" t="n">
        <f aca="false">IF(K7649="No Ct",0,K7649)</f>
        <v>0</v>
      </c>
      <c r="R7646" s="0" t="str">
        <f aca="false">IF(AND(L7646&gt;0,M7646=0),"Valid","Invalid")</f>
        <v>Valid</v>
      </c>
      <c r="S7646" s="0" t="str">
        <f aca="false">IF(OR(P7646&gt;1,Q7646&gt;1),"Present","Absent")</f>
        <v>Present</v>
      </c>
      <c r="T7646" s="63" t="str">
        <f aca="false">IF(OR(AND(P7646&gt;1,P7646&lt;41),AND(Q7646&gt;1,Q7646&lt;41)),"Ct&lt;41","Ct&gt;41")</f>
        <v>Ct&lt;41</v>
      </c>
      <c r="U7646" s="0" t="str">
        <f aca="false">I7646</f>
        <v>Spidssnudetfroe</v>
      </c>
      <c r="V7646" s="0" t="str">
        <f aca="false">MID(F7646,10,9)</f>
        <v>DL2019073</v>
      </c>
      <c r="W7646" s="64" t="str">
        <f aca="false">V7646&amp;"_"&amp;U7646&amp;"_"&amp;R7646&amp;"_"&amp;S7646&amp;"_"&amp;T7646</f>
        <v>DL2019073_Spidssnudetfroe_Valid_Present_Ct&lt;41</v>
      </c>
    </row>
    <row r="7647" customFormat="false" ht="14.25" hidden="false" customHeight="false" outlineLevel="0" collapsed="false">
      <c r="A7647" s="0" t="s">
        <v>851</v>
      </c>
      <c r="B7647" s="52" t="s">
        <v>988</v>
      </c>
      <c r="C7647" s="52" t="s">
        <v>747</v>
      </c>
      <c r="D7647" s="53" t="n">
        <v>0.1</v>
      </c>
      <c r="E7647" s="53" t="s">
        <v>748</v>
      </c>
      <c r="F7647" s="0" t="s">
        <v>1435</v>
      </c>
      <c r="G7647" s="0" t="str">
        <f aca="false">LEFT(B7647,2)</f>
        <v>14</v>
      </c>
      <c r="H7647" s="0" t="str">
        <f aca="false">I7647&amp;"_"&amp;G7647&amp;"_"&amp;F7647</f>
        <v>Spidssnudetfroe_14_20190711_DL2019073_KoebenhavnsUniversitet_koersel1</v>
      </c>
      <c r="I7647" s="61" t="str">
        <f aca="false">MID(RIGHT(B7647,LEN(B7647)-3),1,FIND("_",RIGHT(B7647,LEN(B7647)-3))-1)</f>
        <v>Spidssnudetfroe</v>
      </c>
      <c r="J7647" s="61" t="str">
        <f aca="false">TRIM(SUBSTITUTE(RIGHT(B7647,FIND(I7647,B7647)+1),"_",""))</f>
        <v>NegK</v>
      </c>
      <c r="K7647" s="0" t="str">
        <f aca="false">IFERROR(VALUE(SUBSTITUTE(E7647,".",",")),E7647)</f>
        <v>No Ct</v>
      </c>
      <c r="L7647" s="61" t="str">
        <f aca="false">IF(J7647="PosK",SUMIFS(K:K,J:J,"PosK",H:H,H7647),"")</f>
        <v/>
      </c>
      <c r="M7647" s="61" t="str">
        <f aca="false">IF(J7647="PosK",SUMIFS(K:K,J:J,"NegK",H:H,H7647),"")</f>
        <v/>
      </c>
      <c r="N7647" s="61" t="str">
        <f aca="false">IF(J7647="PosK",SUMIFS(K:K,J:J,"eDNA",H:H,H7647),"")</f>
        <v/>
      </c>
    </row>
    <row r="7648" customFormat="false" ht="14.25" hidden="false" customHeight="false" outlineLevel="0" collapsed="false">
      <c r="A7648" s="0" t="s">
        <v>853</v>
      </c>
      <c r="B7648" s="52" t="s">
        <v>989</v>
      </c>
      <c r="C7648" s="52" t="s">
        <v>751</v>
      </c>
      <c r="D7648" s="53" t="n">
        <v>0.1</v>
      </c>
      <c r="E7648" s="53" t="n">
        <v>40.67</v>
      </c>
      <c r="F7648" s="0" t="s">
        <v>1435</v>
      </c>
      <c r="G7648" s="0" t="str">
        <f aca="false">LEFT(B7648,2)</f>
        <v>14</v>
      </c>
      <c r="H7648" s="0" t="str">
        <f aca="false">I7648&amp;"_"&amp;G7648&amp;"_"&amp;F7648</f>
        <v>Spidssnudetfroe_14_20190711_DL2019073_KoebenhavnsUniversitet_koersel1</v>
      </c>
      <c r="I7648" s="61" t="str">
        <f aca="false">MID(RIGHT(B7648,LEN(B7648)-3),1,FIND("_",RIGHT(B7648,LEN(B7648)-3))-1)</f>
        <v>Spidssnudetfroe</v>
      </c>
      <c r="J7648" s="61" t="str">
        <f aca="false">TRIM(SUBSTITUTE(RIGHT(B7648,FIND(I7648,B7648)+1),"_",""))</f>
        <v>eDNA</v>
      </c>
      <c r="K7648" s="0" t="n">
        <f aca="false">IFERROR(VALUE(SUBSTITUTE(E7648,".",",")),E7648)</f>
        <v>40.67</v>
      </c>
      <c r="L7648" s="61" t="str">
        <f aca="false">IF(J7648="PosK",SUMIFS(K:K,J:J,"PosK",H:H,H7648),"")</f>
        <v/>
      </c>
      <c r="M7648" s="61" t="str">
        <f aca="false">IF(J7648="PosK",SUMIFS(K:K,J:J,"NegK",H:H,H7648),"")</f>
        <v/>
      </c>
      <c r="N7648" s="61" t="str">
        <f aca="false">IF(J7648="PosK",SUMIFS(K:K,J:J,"eDNA",H:H,H7648),"")</f>
        <v/>
      </c>
      <c r="Q7648" s="62"/>
    </row>
    <row r="7649" customFormat="false" ht="14.25" hidden="false" customHeight="false" outlineLevel="0" collapsed="false">
      <c r="A7649" s="0" t="s">
        <v>855</v>
      </c>
      <c r="B7649" s="52" t="s">
        <v>989</v>
      </c>
      <c r="C7649" s="52" t="s">
        <v>751</v>
      </c>
      <c r="D7649" s="53" t="n">
        <v>0.1</v>
      </c>
      <c r="E7649" s="53" t="s">
        <v>748</v>
      </c>
      <c r="F7649" s="0" t="s">
        <v>1435</v>
      </c>
      <c r="G7649" s="0" t="str">
        <f aca="false">LEFT(B7649,2)</f>
        <v>14</v>
      </c>
      <c r="H7649" s="0" t="str">
        <f aca="false">I7649&amp;"_"&amp;G7649&amp;"_"&amp;F7649</f>
        <v>Spidssnudetfroe_14_20190711_DL2019073_KoebenhavnsUniversitet_koersel1</v>
      </c>
      <c r="I7649" s="61" t="str">
        <f aca="false">MID(RIGHT(B7649,LEN(B7649)-3),1,FIND("_",RIGHT(B7649,LEN(B7649)-3))-1)</f>
        <v>Spidssnudetfroe</v>
      </c>
      <c r="J7649" s="61" t="str">
        <f aca="false">TRIM(SUBSTITUTE(RIGHT(B7649,FIND(I7649,B7649)+1),"_",""))</f>
        <v>eDNA</v>
      </c>
      <c r="K7649" s="0" t="str">
        <f aca="false">IFERROR(VALUE(SUBSTITUTE(E7649,".",",")),E7649)</f>
        <v>No Ct</v>
      </c>
      <c r="L7649" s="61" t="str">
        <f aca="false">IF(J7649="PosK",SUMIFS(K:K,J:J,"PosK",H:H,H7649),"")</f>
        <v/>
      </c>
      <c r="M7649" s="61" t="str">
        <f aca="false">IF(J7649="PosK",SUMIFS(K:K,J:J,"NegK",H:H,H7649),"")</f>
        <v/>
      </c>
      <c r="N7649" s="61" t="str">
        <f aca="false">IF(J7649="PosK",SUMIFS(K:K,J:J,"eDNA",H:H,H7649),"")</f>
        <v/>
      </c>
      <c r="P7649" s="62"/>
      <c r="T7649" s="63"/>
      <c r="W7649" s="64"/>
    </row>
    <row r="7650" customFormat="false" ht="14.25" hidden="false" customHeight="false" outlineLevel="0" collapsed="false">
      <c r="A7650" s="0" t="s">
        <v>856</v>
      </c>
      <c r="B7650" s="52" t="s">
        <v>990</v>
      </c>
      <c r="C7650" s="52" t="s">
        <v>743</v>
      </c>
      <c r="D7650" s="53" t="n">
        <v>0.1</v>
      </c>
      <c r="E7650" s="53" t="s">
        <v>748</v>
      </c>
      <c r="F7650" s="0" t="s">
        <v>1435</v>
      </c>
      <c r="G7650" s="0" t="str">
        <f aca="false">LEFT(B7650,2)</f>
        <v>15</v>
      </c>
      <c r="H7650" s="0" t="str">
        <f aca="false">I7650&amp;"_"&amp;G7650&amp;"_"&amp;F7650</f>
        <v>KortbenetGroenFroe_15_20190711_DL2019073_KoebenhavnsUniversitet_koersel1</v>
      </c>
      <c r="I7650" s="61" t="str">
        <f aca="false">MID(RIGHT(B7650,LEN(B7650)-3),1,FIND("_",RIGHT(B7650,LEN(B7650)-3))-1)</f>
        <v>KortbenetGroenFroe</v>
      </c>
      <c r="J7650" s="61" t="str">
        <f aca="false">TRIM(SUBSTITUTE(RIGHT(B7650,FIND(I7650,B7650)+1),"_",""))</f>
        <v>PosK</v>
      </c>
      <c r="K7650" s="0" t="str">
        <f aca="false">IFERROR(VALUE(SUBSTITUTE(E7650,".",",")),E7650)</f>
        <v>No Ct</v>
      </c>
      <c r="L7650" s="61" t="n">
        <f aca="false">IF(J7650="PosK",SUMIFS(K:K,J:J,"PosK",H:H,H7650),"")</f>
        <v>0</v>
      </c>
      <c r="M7650" s="61" t="n">
        <f aca="false">IF(J7650="PosK",SUMIFS(K:K,J:J,"NegK",H:H,H7650),"")</f>
        <v>0</v>
      </c>
      <c r="N7650" s="61" t="n">
        <f aca="false">IF(J7650="PosK",SUMIFS(K:K,J:J,"eDNA",H:H,H7650),"")</f>
        <v>0</v>
      </c>
      <c r="P7650" s="62" t="n">
        <f aca="false">IF(K7652="No Ct",0,K7652)</f>
        <v>0</v>
      </c>
      <c r="Q7650" s="62" t="n">
        <f aca="false">IF(K7653="No Ct",0,K7653)</f>
        <v>0</v>
      </c>
      <c r="R7650" s="0" t="str">
        <f aca="false">IF(AND(L7650&gt;0,M7650=0),"Valid","Invalid")</f>
        <v>Invalid</v>
      </c>
      <c r="S7650" s="0" t="str">
        <f aca="false">IF(OR(P7650&gt;1,Q7650&gt;1),"Present","Absent")</f>
        <v>Absent</v>
      </c>
      <c r="T7650" s="63" t="str">
        <f aca="false">IF(OR(AND(P7650&gt;1,P7650&lt;41),AND(Q7650&gt;1,Q7650&lt;41)),"Ct&lt;41","Ct&gt;41")</f>
        <v>Ct&gt;41</v>
      </c>
      <c r="U7650" s="0" t="str">
        <f aca="false">I7650</f>
        <v>KortbenetGroenFroe</v>
      </c>
      <c r="V7650" s="0" t="str">
        <f aca="false">MID(F7650,10,9)</f>
        <v>DL2019073</v>
      </c>
      <c r="W7650" s="64" t="str">
        <f aca="false">V7650&amp;"_"&amp;U7650&amp;"_"&amp;R7650&amp;"_"&amp;S7650&amp;"_"&amp;T7650</f>
        <v>DL2019073_KortbenetGroenFroe_Invalid_Absent_Ct&gt;41</v>
      </c>
    </row>
    <row r="7651" customFormat="false" ht="14.25" hidden="false" customHeight="false" outlineLevel="0" collapsed="false">
      <c r="A7651" s="0" t="s">
        <v>858</v>
      </c>
      <c r="B7651" s="52" t="s">
        <v>991</v>
      </c>
      <c r="C7651" s="52" t="s">
        <v>747</v>
      </c>
      <c r="D7651" s="53" t="n">
        <v>0.1</v>
      </c>
      <c r="E7651" s="53" t="s">
        <v>748</v>
      </c>
      <c r="F7651" s="0" t="s">
        <v>1435</v>
      </c>
      <c r="G7651" s="0" t="str">
        <f aca="false">LEFT(B7651,2)</f>
        <v>15</v>
      </c>
      <c r="H7651" s="0" t="str">
        <f aca="false">I7651&amp;"_"&amp;G7651&amp;"_"&amp;F7651</f>
        <v>KortbenetGroenFroe_15_20190711_DL2019073_KoebenhavnsUniversitet_koersel1</v>
      </c>
      <c r="I7651" s="61" t="str">
        <f aca="false">MID(RIGHT(B7651,LEN(B7651)-3),1,FIND("_",RIGHT(B7651,LEN(B7651)-3))-1)</f>
        <v>KortbenetGroenFroe</v>
      </c>
      <c r="J7651" s="61" t="str">
        <f aca="false">TRIM(SUBSTITUTE(RIGHT(B7651,FIND(I7651,B7651)+1),"_",""))</f>
        <v>NegK</v>
      </c>
      <c r="K7651" s="0" t="str">
        <f aca="false">IFERROR(VALUE(SUBSTITUTE(E7651,".",",")),E7651)</f>
        <v>No Ct</v>
      </c>
      <c r="L7651" s="61" t="str">
        <f aca="false">IF(J7651="PosK",SUMIFS(K:K,J:J,"PosK",H:H,H7651),"")</f>
        <v/>
      </c>
      <c r="M7651" s="61" t="str">
        <f aca="false">IF(J7651="PosK",SUMIFS(K:K,J:J,"NegK",H:H,H7651),"")</f>
        <v/>
      </c>
      <c r="N7651" s="61" t="str">
        <f aca="false">IF(J7651="PosK",SUMIFS(K:K,J:J,"eDNA",H:H,H7651),"")</f>
        <v/>
      </c>
    </row>
    <row r="7652" customFormat="false" ht="14.25" hidden="false" customHeight="false" outlineLevel="0" collapsed="false">
      <c r="A7652" s="0" t="s">
        <v>860</v>
      </c>
      <c r="B7652" s="52" t="s">
        <v>992</v>
      </c>
      <c r="C7652" s="52" t="s">
        <v>751</v>
      </c>
      <c r="D7652" s="53" t="n">
        <v>0.1</v>
      </c>
      <c r="E7652" s="53" t="s">
        <v>748</v>
      </c>
      <c r="F7652" s="0" t="s">
        <v>1435</v>
      </c>
      <c r="G7652" s="0" t="str">
        <f aca="false">LEFT(B7652,2)</f>
        <v>15</v>
      </c>
      <c r="H7652" s="0" t="str">
        <f aca="false">I7652&amp;"_"&amp;G7652&amp;"_"&amp;F7652</f>
        <v>KortbenetGroenFroe_15_20190711_DL2019073_KoebenhavnsUniversitet_koersel1</v>
      </c>
      <c r="I7652" s="61" t="str">
        <f aca="false">MID(RIGHT(B7652,LEN(B7652)-3),1,FIND("_",RIGHT(B7652,LEN(B7652)-3))-1)</f>
        <v>KortbenetGroenFroe</v>
      </c>
      <c r="J7652" s="61" t="str">
        <f aca="false">TRIM(SUBSTITUTE(RIGHT(B7652,FIND(I7652,B7652)+1),"_",""))</f>
        <v>eDNA</v>
      </c>
      <c r="K7652" s="0" t="str">
        <f aca="false">IFERROR(VALUE(SUBSTITUTE(E7652,".",",")),E7652)</f>
        <v>No Ct</v>
      </c>
      <c r="L7652" s="61" t="str">
        <f aca="false">IF(J7652="PosK",SUMIFS(K:K,J:J,"PosK",H:H,H7652),"")</f>
        <v/>
      </c>
      <c r="M7652" s="61" t="str">
        <f aca="false">IF(J7652="PosK",SUMIFS(K:K,J:J,"NegK",H:H,H7652),"")</f>
        <v/>
      </c>
      <c r="N7652" s="61" t="str">
        <f aca="false">IF(J7652="PosK",SUMIFS(K:K,J:J,"eDNA",H:H,H7652),"")</f>
        <v/>
      </c>
      <c r="Q7652" s="62"/>
    </row>
    <row r="7653" customFormat="false" ht="14.25" hidden="false" customHeight="false" outlineLevel="0" collapsed="false">
      <c r="A7653" s="0" t="s">
        <v>862</v>
      </c>
      <c r="B7653" s="52" t="s">
        <v>992</v>
      </c>
      <c r="C7653" s="52" t="s">
        <v>751</v>
      </c>
      <c r="D7653" s="53" t="n">
        <v>0.1</v>
      </c>
      <c r="E7653" s="53" t="s">
        <v>748</v>
      </c>
      <c r="F7653" s="0" t="s">
        <v>1435</v>
      </c>
      <c r="G7653" s="0" t="str">
        <f aca="false">LEFT(B7653,2)</f>
        <v>15</v>
      </c>
      <c r="H7653" s="0" t="str">
        <f aca="false">I7653&amp;"_"&amp;G7653&amp;"_"&amp;F7653</f>
        <v>KortbenetGroenFroe_15_20190711_DL2019073_KoebenhavnsUniversitet_koersel1</v>
      </c>
      <c r="I7653" s="61" t="str">
        <f aca="false">MID(RIGHT(B7653,LEN(B7653)-3),1,FIND("_",RIGHT(B7653,LEN(B7653)-3))-1)</f>
        <v>KortbenetGroenFroe</v>
      </c>
      <c r="J7653" s="61" t="str">
        <f aca="false">TRIM(SUBSTITUTE(RIGHT(B7653,FIND(I7653,B7653)+1),"_",""))</f>
        <v>eDNA</v>
      </c>
      <c r="K7653" s="0" t="str">
        <f aca="false">IFERROR(VALUE(SUBSTITUTE(E7653,".",",")),E7653)</f>
        <v>No Ct</v>
      </c>
      <c r="L7653" s="61" t="str">
        <f aca="false">IF(J7653="PosK",SUMIFS(K:K,J:J,"PosK",H:H,H7653),"")</f>
        <v/>
      </c>
      <c r="M7653" s="61" t="str">
        <f aca="false">IF(J7653="PosK",SUMIFS(K:K,J:J,"NegK",H:H,H7653),"")</f>
        <v/>
      </c>
      <c r="N7653" s="61" t="str">
        <f aca="false">IF(J7653="PosK",SUMIFS(K:K,J:J,"eDNA",H:H,H7653),"")</f>
        <v/>
      </c>
      <c r="P7653" s="62"/>
      <c r="T7653" s="63"/>
      <c r="W7653" s="64"/>
    </row>
    <row r="7654" customFormat="false" ht="14.25" hidden="false" customHeight="false" outlineLevel="0" collapsed="false">
      <c r="A7654" s="0" t="s">
        <v>863</v>
      </c>
      <c r="B7654" s="52" t="s">
        <v>1212</v>
      </c>
      <c r="C7654" s="52" t="s">
        <v>743</v>
      </c>
      <c r="D7654" s="53" t="n">
        <v>0.1</v>
      </c>
      <c r="E7654" s="53" t="n">
        <v>35.94</v>
      </c>
      <c r="F7654" s="0" t="s">
        <v>1435</v>
      </c>
      <c r="G7654" s="0" t="str">
        <f aca="false">LEFT(B7654,2)</f>
        <v>16</v>
      </c>
      <c r="H7654" s="0" t="str">
        <f aca="false">I7654&amp;"_"&amp;G7654&amp;"_"&amp;F7654</f>
        <v>ButsnudetFroe_16_20190711_DL2019073_KoebenhavnsUniversitet_koersel1</v>
      </c>
      <c r="I7654" s="61" t="str">
        <f aca="false">MID(RIGHT(B7654,LEN(B7654)-3),1,FIND("_",RIGHT(B7654,LEN(B7654)-3))-1)</f>
        <v>ButsnudetFroe</v>
      </c>
      <c r="J7654" s="61" t="str">
        <f aca="false">TRIM(SUBSTITUTE(RIGHT(B7654,FIND(I7654,B7654)+1),"_",""))</f>
        <v>PosK</v>
      </c>
      <c r="K7654" s="0" t="n">
        <f aca="false">IFERROR(VALUE(SUBSTITUTE(E7654,".",",")),E7654)</f>
        <v>35.94</v>
      </c>
      <c r="L7654" s="61" t="n">
        <f aca="false">IF(J7654="PosK",SUMIFS(K:K,J:J,"PosK",H:H,H7654),"")</f>
        <v>35.94</v>
      </c>
      <c r="M7654" s="61" t="n">
        <f aca="false">IF(J7654="PosK",SUMIFS(K:K,J:J,"NegK",H:H,H7654),"")</f>
        <v>0</v>
      </c>
      <c r="N7654" s="61" t="n">
        <f aca="false">IF(J7654="PosK",SUMIFS(K:K,J:J,"eDNA",H:H,H7654),"")</f>
        <v>0</v>
      </c>
      <c r="P7654" s="62" t="n">
        <f aca="false">IF(K7656="No Ct",0,K7656)</f>
        <v>0</v>
      </c>
      <c r="Q7654" s="62" t="n">
        <f aca="false">IF(K7657="No Ct",0,K7657)</f>
        <v>0</v>
      </c>
      <c r="R7654" s="0" t="str">
        <f aca="false">IF(AND(L7654&gt;0,M7654=0),"Valid","Invalid")</f>
        <v>Valid</v>
      </c>
      <c r="S7654" s="0" t="str">
        <f aca="false">IF(OR(P7654&gt;1,Q7654&gt;1),"Present","Absent")</f>
        <v>Absent</v>
      </c>
      <c r="T7654" s="63" t="str">
        <f aca="false">IF(OR(AND(P7654&gt;1,P7654&lt;41),AND(Q7654&gt;1,Q7654&lt;41)),"Ct&lt;41","Ct&gt;41")</f>
        <v>Ct&gt;41</v>
      </c>
      <c r="U7654" s="0" t="str">
        <f aca="false">I7654</f>
        <v>ButsnudetFroe</v>
      </c>
      <c r="V7654" s="0" t="str">
        <f aca="false">MID(F7654,10,9)</f>
        <v>DL2019073</v>
      </c>
      <c r="W7654" s="64" t="str">
        <f aca="false">V7654&amp;"_"&amp;U7654&amp;"_"&amp;R7654&amp;"_"&amp;S7654&amp;"_"&amp;T7654</f>
        <v>DL2019073_ButsnudetFroe_Valid_Absent_Ct&gt;41</v>
      </c>
    </row>
    <row r="7655" customFormat="false" ht="14.25" hidden="false" customHeight="false" outlineLevel="0" collapsed="false">
      <c r="A7655" s="0" t="s">
        <v>865</v>
      </c>
      <c r="B7655" s="52" t="s">
        <v>1213</v>
      </c>
      <c r="C7655" s="52" t="s">
        <v>747</v>
      </c>
      <c r="D7655" s="53" t="n">
        <v>0.1</v>
      </c>
      <c r="E7655" s="53" t="s">
        <v>748</v>
      </c>
      <c r="F7655" s="0" t="s">
        <v>1435</v>
      </c>
      <c r="G7655" s="0" t="str">
        <f aca="false">LEFT(B7655,2)</f>
        <v>16</v>
      </c>
      <c r="H7655" s="0" t="str">
        <f aca="false">I7655&amp;"_"&amp;G7655&amp;"_"&amp;F7655</f>
        <v>ButsnudetFroe_16_20190711_DL2019073_KoebenhavnsUniversitet_koersel1</v>
      </c>
      <c r="I7655" s="61" t="str">
        <f aca="false">MID(RIGHT(B7655,LEN(B7655)-3),1,FIND("_",RIGHT(B7655,LEN(B7655)-3))-1)</f>
        <v>ButsnudetFroe</v>
      </c>
      <c r="J7655" s="61" t="str">
        <f aca="false">TRIM(SUBSTITUTE(RIGHT(B7655,FIND(I7655,B7655)+1),"_",""))</f>
        <v>NegK</v>
      </c>
      <c r="K7655" s="0" t="str">
        <f aca="false">IFERROR(VALUE(SUBSTITUTE(E7655,".",",")),E7655)</f>
        <v>No Ct</v>
      </c>
      <c r="L7655" s="61" t="str">
        <f aca="false">IF(J7655="PosK",SUMIFS(K:K,J:J,"PosK",H:H,H7655),"")</f>
        <v/>
      </c>
      <c r="M7655" s="61" t="str">
        <f aca="false">IF(J7655="PosK",SUMIFS(K:K,J:J,"NegK",H:H,H7655),"")</f>
        <v/>
      </c>
      <c r="N7655" s="61" t="str">
        <f aca="false">IF(J7655="PosK",SUMIFS(K:K,J:J,"eDNA",H:H,H7655),"")</f>
        <v/>
      </c>
    </row>
    <row r="7656" customFormat="false" ht="14.25" hidden="false" customHeight="false" outlineLevel="0" collapsed="false">
      <c r="A7656" s="0" t="s">
        <v>867</v>
      </c>
      <c r="B7656" s="52" t="s">
        <v>1214</v>
      </c>
      <c r="C7656" s="52" t="s">
        <v>751</v>
      </c>
      <c r="D7656" s="53" t="n">
        <v>0.1</v>
      </c>
      <c r="E7656" s="53" t="s">
        <v>748</v>
      </c>
      <c r="F7656" s="0" t="s">
        <v>1435</v>
      </c>
      <c r="G7656" s="0" t="str">
        <f aca="false">LEFT(B7656,2)</f>
        <v>16</v>
      </c>
      <c r="H7656" s="0" t="str">
        <f aca="false">I7656&amp;"_"&amp;G7656&amp;"_"&amp;F7656</f>
        <v>ButsnudetFroe_16_20190711_DL2019073_KoebenhavnsUniversitet_koersel1</v>
      </c>
      <c r="I7656" s="61" t="str">
        <f aca="false">MID(RIGHT(B7656,LEN(B7656)-3),1,FIND("_",RIGHT(B7656,LEN(B7656)-3))-1)</f>
        <v>ButsnudetFroe</v>
      </c>
      <c r="J7656" s="61" t="str">
        <f aca="false">TRIM(SUBSTITUTE(RIGHT(B7656,FIND(I7656,B7656)+1),"_",""))</f>
        <v>eDNA</v>
      </c>
      <c r="K7656" s="0" t="str">
        <f aca="false">IFERROR(VALUE(SUBSTITUTE(E7656,".",",")),E7656)</f>
        <v>No Ct</v>
      </c>
      <c r="L7656" s="61" t="str">
        <f aca="false">IF(J7656="PosK",SUMIFS(K:K,J:J,"PosK",H:H,H7656),"")</f>
        <v/>
      </c>
      <c r="M7656" s="61" t="str">
        <f aca="false">IF(J7656="PosK",SUMIFS(K:K,J:J,"NegK",H:H,H7656),"")</f>
        <v/>
      </c>
      <c r="N7656" s="61" t="str">
        <f aca="false">IF(J7656="PosK",SUMIFS(K:K,J:J,"eDNA",H:H,H7656),"")</f>
        <v/>
      </c>
      <c r="Q7656" s="62"/>
    </row>
    <row r="7657" customFormat="false" ht="14.25" hidden="false" customHeight="false" outlineLevel="0" collapsed="false">
      <c r="A7657" s="0" t="s">
        <v>869</v>
      </c>
      <c r="B7657" s="52" t="s">
        <v>1214</v>
      </c>
      <c r="C7657" s="52" t="s">
        <v>751</v>
      </c>
      <c r="D7657" s="53" t="n">
        <v>0.1</v>
      </c>
      <c r="E7657" s="53" t="s">
        <v>748</v>
      </c>
      <c r="F7657" s="0" t="s">
        <v>1435</v>
      </c>
      <c r="G7657" s="0" t="str">
        <f aca="false">LEFT(B7657,2)</f>
        <v>16</v>
      </c>
      <c r="H7657" s="0" t="str">
        <f aca="false">I7657&amp;"_"&amp;G7657&amp;"_"&amp;F7657</f>
        <v>ButsnudetFroe_16_20190711_DL2019073_KoebenhavnsUniversitet_koersel1</v>
      </c>
      <c r="I7657" s="61" t="str">
        <f aca="false">MID(RIGHT(B7657,LEN(B7657)-3),1,FIND("_",RIGHT(B7657,LEN(B7657)-3))-1)</f>
        <v>ButsnudetFroe</v>
      </c>
      <c r="J7657" s="61" t="str">
        <f aca="false">TRIM(SUBSTITUTE(RIGHT(B7657,FIND(I7657,B7657)+1),"_",""))</f>
        <v>eDNA</v>
      </c>
      <c r="K7657" s="0" t="str">
        <f aca="false">IFERROR(VALUE(SUBSTITUTE(E7657,".",",")),E7657)</f>
        <v>No Ct</v>
      </c>
      <c r="L7657" s="61" t="str">
        <f aca="false">IF(J7657="PosK",SUMIFS(K:K,J:J,"PosK",H:H,H7657),"")</f>
        <v/>
      </c>
      <c r="M7657" s="61" t="str">
        <f aca="false">IF(J7657="PosK",SUMIFS(K:K,J:J,"NegK",H:H,H7657),"")</f>
        <v/>
      </c>
      <c r="N7657" s="61" t="str">
        <f aca="false">IF(J7657="PosK",SUMIFS(K:K,J:J,"eDNA",H:H,H7657),"")</f>
        <v/>
      </c>
      <c r="P7657" s="62"/>
      <c r="T7657" s="63"/>
      <c r="W7657" s="64"/>
    </row>
    <row r="7658" customFormat="false" ht="14.25" hidden="false" customHeight="false" outlineLevel="0" collapsed="false">
      <c r="A7658" s="0" t="s">
        <v>870</v>
      </c>
      <c r="B7658" s="52" t="s">
        <v>996</v>
      </c>
      <c r="C7658" s="52" t="s">
        <v>743</v>
      </c>
      <c r="D7658" s="53" t="n">
        <v>0.1</v>
      </c>
      <c r="E7658" s="53" t="n">
        <v>36.4</v>
      </c>
      <c r="F7658" s="0" t="s">
        <v>1435</v>
      </c>
      <c r="G7658" s="0" t="str">
        <f aca="false">LEFT(B7658,2)</f>
        <v>17</v>
      </c>
      <c r="H7658" s="0" t="str">
        <f aca="false">I7658&amp;"_"&amp;G7658&amp;"_"&amp;F7658</f>
        <v>ButsnudetFroe_17_20190711_DL2019073_KoebenhavnsUniversitet_koersel1</v>
      </c>
      <c r="I7658" s="61" t="str">
        <f aca="false">MID(RIGHT(B7658,LEN(B7658)-3),1,FIND("_",RIGHT(B7658,LEN(B7658)-3))-1)</f>
        <v>ButsnudetFroe</v>
      </c>
      <c r="J7658" s="61" t="str">
        <f aca="false">TRIM(SUBSTITUTE(RIGHT(B7658,FIND(I7658,B7658)+1),"_",""))</f>
        <v>PosK</v>
      </c>
      <c r="K7658" s="0" t="n">
        <f aca="false">IFERROR(VALUE(SUBSTITUTE(E7658,".",",")),E7658)</f>
        <v>36.4</v>
      </c>
      <c r="L7658" s="61" t="n">
        <f aca="false">IF(J7658="PosK",SUMIFS(K:K,J:J,"PosK",H:H,H7658),"")</f>
        <v>36.4</v>
      </c>
      <c r="M7658" s="61" t="n">
        <f aca="false">IF(J7658="PosK",SUMIFS(K:K,J:J,"NegK",H:H,H7658),"")</f>
        <v>0</v>
      </c>
      <c r="N7658" s="61" t="n">
        <f aca="false">IF(J7658="PosK",SUMIFS(K:K,J:J,"eDNA",H:H,H7658),"")</f>
        <v>0</v>
      </c>
      <c r="P7658" s="62" t="n">
        <f aca="false">IF(K7660="No Ct",0,K7660)</f>
        <v>0</v>
      </c>
      <c r="Q7658" s="62" t="n">
        <f aca="false">IF(K7661="No Ct",0,K7661)</f>
        <v>0</v>
      </c>
      <c r="R7658" s="0" t="str">
        <f aca="false">IF(AND(L7658&gt;0,M7658=0),"Valid","Invalid")</f>
        <v>Valid</v>
      </c>
      <c r="S7658" s="0" t="str">
        <f aca="false">IF(OR(P7658&gt;1,Q7658&gt;1),"Present","Absent")</f>
        <v>Absent</v>
      </c>
      <c r="T7658" s="63" t="str">
        <f aca="false">IF(OR(AND(P7658&gt;1,P7658&lt;41),AND(Q7658&gt;1,Q7658&lt;41)),"Ct&lt;41","Ct&gt;41")</f>
        <v>Ct&gt;41</v>
      </c>
      <c r="U7658" s="0" t="str">
        <f aca="false">I7658</f>
        <v>ButsnudetFroe</v>
      </c>
      <c r="V7658" s="0" t="str">
        <f aca="false">MID(F7658,10,9)</f>
        <v>DL2019073</v>
      </c>
      <c r="W7658" s="64" t="str">
        <f aca="false">V7658&amp;"_"&amp;U7658&amp;"_"&amp;R7658&amp;"_"&amp;S7658&amp;"_"&amp;T7658</f>
        <v>DL2019073_ButsnudetFroe_Valid_Absent_Ct&gt;41</v>
      </c>
    </row>
    <row r="7659" customFormat="false" ht="14.25" hidden="false" customHeight="false" outlineLevel="0" collapsed="false">
      <c r="A7659" s="0" t="s">
        <v>872</v>
      </c>
      <c r="B7659" s="52" t="s">
        <v>997</v>
      </c>
      <c r="C7659" s="52" t="s">
        <v>747</v>
      </c>
      <c r="D7659" s="53" t="n">
        <v>0.1</v>
      </c>
      <c r="E7659" s="53" t="s">
        <v>748</v>
      </c>
      <c r="F7659" s="0" t="s">
        <v>1435</v>
      </c>
      <c r="G7659" s="0" t="str">
        <f aca="false">LEFT(B7659,2)</f>
        <v>17</v>
      </c>
      <c r="H7659" s="0" t="str">
        <f aca="false">I7659&amp;"_"&amp;G7659&amp;"_"&amp;F7659</f>
        <v>ButsnudetFroe_17_20190711_DL2019073_KoebenhavnsUniversitet_koersel1</v>
      </c>
      <c r="I7659" s="61" t="str">
        <f aca="false">MID(RIGHT(B7659,LEN(B7659)-3),1,FIND("_",RIGHT(B7659,LEN(B7659)-3))-1)</f>
        <v>ButsnudetFroe</v>
      </c>
      <c r="J7659" s="61" t="str">
        <f aca="false">TRIM(SUBSTITUTE(RIGHT(B7659,FIND(I7659,B7659)+1),"_",""))</f>
        <v>NegK</v>
      </c>
      <c r="K7659" s="0" t="str">
        <f aca="false">IFERROR(VALUE(SUBSTITUTE(E7659,".",",")),E7659)</f>
        <v>No Ct</v>
      </c>
      <c r="L7659" s="61" t="str">
        <f aca="false">IF(J7659="PosK",SUMIFS(K:K,J:J,"PosK",H:H,H7659),"")</f>
        <v/>
      </c>
      <c r="M7659" s="61" t="str">
        <f aca="false">IF(J7659="PosK",SUMIFS(K:K,J:J,"NegK",H:H,H7659),"")</f>
        <v/>
      </c>
      <c r="N7659" s="61" t="str">
        <f aca="false">IF(J7659="PosK",SUMIFS(K:K,J:J,"eDNA",H:H,H7659),"")</f>
        <v/>
      </c>
    </row>
    <row r="7660" customFormat="false" ht="14.25" hidden="false" customHeight="false" outlineLevel="0" collapsed="false">
      <c r="A7660" s="0" t="s">
        <v>874</v>
      </c>
      <c r="B7660" s="52" t="s">
        <v>998</v>
      </c>
      <c r="C7660" s="52" t="s">
        <v>751</v>
      </c>
      <c r="D7660" s="53" t="n">
        <v>0.1</v>
      </c>
      <c r="E7660" s="53" t="s">
        <v>748</v>
      </c>
      <c r="F7660" s="0" t="s">
        <v>1435</v>
      </c>
      <c r="G7660" s="0" t="str">
        <f aca="false">LEFT(B7660,2)</f>
        <v>17</v>
      </c>
      <c r="H7660" s="0" t="str">
        <f aca="false">I7660&amp;"_"&amp;G7660&amp;"_"&amp;F7660</f>
        <v>ButsnudetFroe_17_20190711_DL2019073_KoebenhavnsUniversitet_koersel1</v>
      </c>
      <c r="I7660" s="61" t="str">
        <f aca="false">MID(RIGHT(B7660,LEN(B7660)-3),1,FIND("_",RIGHT(B7660,LEN(B7660)-3))-1)</f>
        <v>ButsnudetFroe</v>
      </c>
      <c r="J7660" s="61" t="str">
        <f aca="false">TRIM(SUBSTITUTE(RIGHT(B7660,FIND(I7660,B7660)+1),"_",""))</f>
        <v>eDNA</v>
      </c>
      <c r="K7660" s="0" t="str">
        <f aca="false">IFERROR(VALUE(SUBSTITUTE(E7660,".",",")),E7660)</f>
        <v>No Ct</v>
      </c>
      <c r="L7660" s="61" t="str">
        <f aca="false">IF(J7660="PosK",SUMIFS(K:K,J:J,"PosK",H:H,H7660),"")</f>
        <v/>
      </c>
      <c r="M7660" s="61" t="str">
        <f aca="false">IF(J7660="PosK",SUMIFS(K:K,J:J,"NegK",H:H,H7660),"")</f>
        <v/>
      </c>
      <c r="N7660" s="61" t="str">
        <f aca="false">IF(J7660="PosK",SUMIFS(K:K,J:J,"eDNA",H:H,H7660),"")</f>
        <v/>
      </c>
      <c r="Q7660" s="62"/>
    </row>
    <row r="7661" customFormat="false" ht="14.25" hidden="false" customHeight="false" outlineLevel="0" collapsed="false">
      <c r="A7661" s="0" t="s">
        <v>876</v>
      </c>
      <c r="B7661" s="52" t="s">
        <v>998</v>
      </c>
      <c r="C7661" s="52" t="s">
        <v>751</v>
      </c>
      <c r="D7661" s="53" t="n">
        <v>0.1</v>
      </c>
      <c r="E7661" s="53" t="s">
        <v>748</v>
      </c>
      <c r="F7661" s="0" t="s">
        <v>1435</v>
      </c>
      <c r="G7661" s="0" t="str">
        <f aca="false">LEFT(B7661,2)</f>
        <v>17</v>
      </c>
      <c r="H7661" s="0" t="str">
        <f aca="false">I7661&amp;"_"&amp;G7661&amp;"_"&amp;F7661</f>
        <v>ButsnudetFroe_17_20190711_DL2019073_KoebenhavnsUniversitet_koersel1</v>
      </c>
      <c r="I7661" s="61" t="str">
        <f aca="false">MID(RIGHT(B7661,LEN(B7661)-3),1,FIND("_",RIGHT(B7661,LEN(B7661)-3))-1)</f>
        <v>ButsnudetFroe</v>
      </c>
      <c r="J7661" s="61" t="str">
        <f aca="false">TRIM(SUBSTITUTE(RIGHT(B7661,FIND(I7661,B7661)+1),"_",""))</f>
        <v>eDNA</v>
      </c>
      <c r="K7661" s="0" t="str">
        <f aca="false">IFERROR(VALUE(SUBSTITUTE(E7661,".",",")),E7661)</f>
        <v>No Ct</v>
      </c>
      <c r="L7661" s="61" t="str">
        <f aca="false">IF(J7661="PosK",SUMIFS(K:K,J:J,"PosK",H:H,H7661),"")</f>
        <v/>
      </c>
      <c r="M7661" s="61" t="str">
        <f aca="false">IF(J7661="PosK",SUMIFS(K:K,J:J,"NegK",H:H,H7661),"")</f>
        <v/>
      </c>
      <c r="N7661" s="61" t="str">
        <f aca="false">IF(J7661="PosK",SUMIFS(K:K,J:J,"eDNA",H:H,H7661),"")</f>
        <v/>
      </c>
      <c r="P7661" s="62"/>
      <c r="T7661" s="63"/>
      <c r="W7661" s="64"/>
    </row>
    <row r="7662" customFormat="false" ht="14.25" hidden="false" customHeight="false" outlineLevel="0" collapsed="false">
      <c r="A7662" s="0" t="s">
        <v>877</v>
      </c>
      <c r="B7662" s="52" t="s">
        <v>1215</v>
      </c>
      <c r="C7662" s="52" t="s">
        <v>743</v>
      </c>
      <c r="D7662" s="53" t="n">
        <v>0.1</v>
      </c>
      <c r="E7662" s="53" t="n">
        <v>27.5</v>
      </c>
      <c r="F7662" s="0" t="s">
        <v>1435</v>
      </c>
      <c r="G7662" s="0" t="str">
        <f aca="false">LEFT(B7662,2)</f>
        <v>18</v>
      </c>
      <c r="H7662" s="0" t="str">
        <f aca="false">I7662&amp;"_"&amp;G7662&amp;"_"&amp;F7662</f>
        <v>LilleVandsalamander_18_20190711_DL2019073_KoebenhavnsUniversitet_koersel1</v>
      </c>
      <c r="I7662" s="61" t="str">
        <f aca="false">MID(RIGHT(B7662,LEN(B7662)-3),1,FIND("_",RIGHT(B7662,LEN(B7662)-3))-1)</f>
        <v>LilleVandsalamander</v>
      </c>
      <c r="J7662" s="61" t="str">
        <f aca="false">TRIM(SUBSTITUTE(RIGHT(B7662,FIND(I7662,B7662)+1),"_",""))</f>
        <v>PosK</v>
      </c>
      <c r="K7662" s="0" t="n">
        <f aca="false">IFERROR(VALUE(SUBSTITUTE(E7662,".",",")),E7662)</f>
        <v>27.5</v>
      </c>
      <c r="L7662" s="61" t="n">
        <f aca="false">IF(J7662="PosK",SUMIFS(K:K,J:J,"PosK",H:H,H7662),"")</f>
        <v>27.5</v>
      </c>
      <c r="M7662" s="61" t="n">
        <f aca="false">IF(J7662="PosK",SUMIFS(K:K,J:J,"NegK",H:H,H7662),"")</f>
        <v>0</v>
      </c>
      <c r="N7662" s="61" t="n">
        <f aca="false">IF(J7662="PosK",SUMIFS(K:K,J:J,"eDNA",H:H,H7662),"")</f>
        <v>0</v>
      </c>
      <c r="P7662" s="62" t="n">
        <f aca="false">IF(K7664="No Ct",0,K7664)</f>
        <v>0</v>
      </c>
      <c r="Q7662" s="62" t="n">
        <f aca="false">IF(K7665="No Ct",0,K7665)</f>
        <v>0</v>
      </c>
      <c r="R7662" s="0" t="str">
        <f aca="false">IF(AND(L7662&gt;0,M7662=0),"Valid","Invalid")</f>
        <v>Valid</v>
      </c>
      <c r="S7662" s="0" t="str">
        <f aca="false">IF(OR(P7662&gt;1,Q7662&gt;1),"Present","Absent")</f>
        <v>Absent</v>
      </c>
      <c r="T7662" s="63" t="str">
        <f aca="false">IF(OR(AND(P7662&gt;1,P7662&lt;41),AND(Q7662&gt;1,Q7662&lt;41)),"Ct&lt;41","Ct&gt;41")</f>
        <v>Ct&gt;41</v>
      </c>
      <c r="U7662" s="0" t="str">
        <f aca="false">I7662</f>
        <v>LilleVandsalamander</v>
      </c>
      <c r="V7662" s="0" t="str">
        <f aca="false">MID(F7662,10,9)</f>
        <v>DL2019073</v>
      </c>
      <c r="W7662" s="64" t="str">
        <f aca="false">V7662&amp;"_"&amp;U7662&amp;"_"&amp;R7662&amp;"_"&amp;S7662&amp;"_"&amp;T7662</f>
        <v>DL2019073_LilleVandsalamander_Valid_Absent_Ct&gt;41</v>
      </c>
    </row>
    <row r="7663" customFormat="false" ht="14.25" hidden="false" customHeight="false" outlineLevel="0" collapsed="false">
      <c r="A7663" s="0" t="s">
        <v>879</v>
      </c>
      <c r="B7663" s="52" t="s">
        <v>1216</v>
      </c>
      <c r="C7663" s="52" t="s">
        <v>747</v>
      </c>
      <c r="D7663" s="53" t="n">
        <v>0.1</v>
      </c>
      <c r="E7663" s="53" t="s">
        <v>748</v>
      </c>
      <c r="F7663" s="0" t="s">
        <v>1435</v>
      </c>
      <c r="G7663" s="0" t="str">
        <f aca="false">LEFT(B7663,2)</f>
        <v>18</v>
      </c>
      <c r="H7663" s="0" t="str">
        <f aca="false">I7663&amp;"_"&amp;G7663&amp;"_"&amp;F7663</f>
        <v>LilleVandsalamander_18_20190711_DL2019073_KoebenhavnsUniversitet_koersel1</v>
      </c>
      <c r="I7663" s="61" t="str">
        <f aca="false">MID(RIGHT(B7663,LEN(B7663)-3),1,FIND("_",RIGHT(B7663,LEN(B7663)-3))-1)</f>
        <v>LilleVandsalamander</v>
      </c>
      <c r="J7663" s="61" t="str">
        <f aca="false">TRIM(SUBSTITUTE(RIGHT(B7663,FIND(I7663,B7663)+1),"_",""))</f>
        <v>NegK</v>
      </c>
      <c r="K7663" s="0" t="str">
        <f aca="false">IFERROR(VALUE(SUBSTITUTE(E7663,".",",")),E7663)</f>
        <v>No Ct</v>
      </c>
      <c r="L7663" s="61" t="str">
        <f aca="false">IF(J7663="PosK",SUMIFS(K:K,J:J,"PosK",H:H,H7663),"")</f>
        <v/>
      </c>
      <c r="M7663" s="61" t="str">
        <f aca="false">IF(J7663="PosK",SUMIFS(K:K,J:J,"NegK",H:H,H7663),"")</f>
        <v/>
      </c>
      <c r="N7663" s="61" t="str">
        <f aca="false">IF(J7663="PosK",SUMIFS(K:K,J:J,"eDNA",H:H,H7663),"")</f>
        <v/>
      </c>
    </row>
    <row r="7664" customFormat="false" ht="14.25" hidden="false" customHeight="false" outlineLevel="0" collapsed="false">
      <c r="A7664" s="0" t="s">
        <v>881</v>
      </c>
      <c r="B7664" s="52" t="s">
        <v>1217</v>
      </c>
      <c r="C7664" s="52" t="s">
        <v>751</v>
      </c>
      <c r="D7664" s="53" t="n">
        <v>0.1</v>
      </c>
      <c r="E7664" s="53" t="s">
        <v>748</v>
      </c>
      <c r="F7664" s="0" t="s">
        <v>1435</v>
      </c>
      <c r="G7664" s="0" t="str">
        <f aca="false">LEFT(B7664,2)</f>
        <v>18</v>
      </c>
      <c r="H7664" s="0" t="str">
        <f aca="false">I7664&amp;"_"&amp;G7664&amp;"_"&amp;F7664</f>
        <v>LilleVandsalamander_18_20190711_DL2019073_KoebenhavnsUniversitet_koersel1</v>
      </c>
      <c r="I7664" s="61" t="str">
        <f aca="false">MID(RIGHT(B7664,LEN(B7664)-3),1,FIND("_",RIGHT(B7664,LEN(B7664)-3))-1)</f>
        <v>LilleVandsalamander</v>
      </c>
      <c r="J7664" s="61" t="str">
        <f aca="false">TRIM(SUBSTITUTE(RIGHT(B7664,FIND(I7664,B7664)+1),"_",""))</f>
        <v>eDNA</v>
      </c>
      <c r="K7664" s="0" t="str">
        <f aca="false">IFERROR(VALUE(SUBSTITUTE(E7664,".",",")),E7664)</f>
        <v>No Ct</v>
      </c>
      <c r="L7664" s="61" t="str">
        <f aca="false">IF(J7664="PosK",SUMIFS(K:K,J:J,"PosK",H:H,H7664),"")</f>
        <v/>
      </c>
      <c r="M7664" s="61" t="str">
        <f aca="false">IF(J7664="PosK",SUMIFS(K:K,J:J,"NegK",H:H,H7664),"")</f>
        <v/>
      </c>
      <c r="N7664" s="61" t="str">
        <f aca="false">IF(J7664="PosK",SUMIFS(K:K,J:J,"eDNA",H:H,H7664),"")</f>
        <v/>
      </c>
      <c r="Q7664" s="62"/>
    </row>
    <row r="7665" customFormat="false" ht="14.25" hidden="false" customHeight="false" outlineLevel="0" collapsed="false">
      <c r="A7665" s="0" t="s">
        <v>883</v>
      </c>
      <c r="B7665" s="52" t="s">
        <v>1217</v>
      </c>
      <c r="C7665" s="52" t="s">
        <v>751</v>
      </c>
      <c r="D7665" s="53" t="n">
        <v>0.1</v>
      </c>
      <c r="E7665" s="53" t="s">
        <v>748</v>
      </c>
      <c r="F7665" s="0" t="s">
        <v>1435</v>
      </c>
      <c r="G7665" s="0" t="str">
        <f aca="false">LEFT(B7665,2)</f>
        <v>18</v>
      </c>
      <c r="H7665" s="0" t="str">
        <f aca="false">I7665&amp;"_"&amp;G7665&amp;"_"&amp;F7665</f>
        <v>LilleVandsalamander_18_20190711_DL2019073_KoebenhavnsUniversitet_koersel1</v>
      </c>
      <c r="I7665" s="61" t="str">
        <f aca="false">MID(RIGHT(B7665,LEN(B7665)-3),1,FIND("_",RIGHT(B7665,LEN(B7665)-3))-1)</f>
        <v>LilleVandsalamander</v>
      </c>
      <c r="J7665" s="61" t="str">
        <f aca="false">TRIM(SUBSTITUTE(RIGHT(B7665,FIND(I7665,B7665)+1),"_",""))</f>
        <v>eDNA</v>
      </c>
      <c r="K7665" s="0" t="str">
        <f aca="false">IFERROR(VALUE(SUBSTITUTE(E7665,".",",")),E7665)</f>
        <v>No Ct</v>
      </c>
      <c r="L7665" s="61" t="str">
        <f aca="false">IF(J7665="PosK",SUMIFS(K:K,J:J,"PosK",H:H,H7665),"")</f>
        <v/>
      </c>
      <c r="M7665" s="61" t="str">
        <f aca="false">IF(J7665="PosK",SUMIFS(K:K,J:J,"NegK",H:H,H7665),"")</f>
        <v/>
      </c>
      <c r="N7665" s="61" t="str">
        <f aca="false">IF(J7665="PosK",SUMIFS(K:K,J:J,"eDNA",H:H,H7665),"")</f>
        <v/>
      </c>
      <c r="P7665" s="62"/>
      <c r="T7665" s="63"/>
      <c r="W7665" s="64"/>
    </row>
    <row r="7666" customFormat="false" ht="14.25" hidden="false" customHeight="false" outlineLevel="0" collapsed="false">
      <c r="A7666" s="0" t="s">
        <v>884</v>
      </c>
      <c r="B7666" s="52" t="s">
        <v>1002</v>
      </c>
      <c r="C7666" s="52" t="s">
        <v>743</v>
      </c>
      <c r="D7666" s="53" t="n">
        <v>0.1</v>
      </c>
      <c r="E7666" s="53" t="n">
        <v>29.81</v>
      </c>
      <c r="F7666" s="0" t="s">
        <v>1435</v>
      </c>
      <c r="G7666" s="0" t="str">
        <f aca="false">LEFT(B7666,2)</f>
        <v>19</v>
      </c>
      <c r="H7666" s="0" t="str">
        <f aca="false">I7666&amp;"_"&amp;G7666&amp;"_"&amp;F7666</f>
        <v>LilleVandsalamander_19_20190711_DL2019073_KoebenhavnsUniversitet_koersel1</v>
      </c>
      <c r="I7666" s="61" t="str">
        <f aca="false">MID(RIGHT(B7666,LEN(B7666)-3),1,FIND("_",RIGHT(B7666,LEN(B7666)-3))-1)</f>
        <v>LilleVandsalamander</v>
      </c>
      <c r="J7666" s="61" t="str">
        <f aca="false">TRIM(SUBSTITUTE(RIGHT(B7666,FIND(I7666,B7666)+1),"_",""))</f>
        <v>PosK</v>
      </c>
      <c r="K7666" s="0" t="n">
        <f aca="false">IFERROR(VALUE(SUBSTITUTE(E7666,".",",")),E7666)</f>
        <v>29.81</v>
      </c>
      <c r="L7666" s="61" t="n">
        <f aca="false">IF(J7666="PosK",SUMIFS(K:K,J:J,"PosK",H:H,H7666),"")</f>
        <v>29.81</v>
      </c>
      <c r="M7666" s="61" t="n">
        <f aca="false">IF(J7666="PosK",SUMIFS(K:K,J:J,"NegK",H:H,H7666),"")</f>
        <v>0</v>
      </c>
      <c r="N7666" s="61" t="n">
        <f aca="false">IF(J7666="PosK",SUMIFS(K:K,J:J,"eDNA",H:H,H7666),"")</f>
        <v>0</v>
      </c>
      <c r="P7666" s="62" t="n">
        <f aca="false">IF(K7668="No Ct",0,K7668)</f>
        <v>0</v>
      </c>
      <c r="Q7666" s="62" t="n">
        <f aca="false">IF(K7669="No Ct",0,K7669)</f>
        <v>0</v>
      </c>
      <c r="R7666" s="0" t="str">
        <f aca="false">IF(AND(L7666&gt;0,M7666=0),"Valid","Invalid")</f>
        <v>Valid</v>
      </c>
      <c r="S7666" s="0" t="str">
        <f aca="false">IF(OR(P7666&gt;1,Q7666&gt;1),"Present","Absent")</f>
        <v>Absent</v>
      </c>
      <c r="T7666" s="63" t="str">
        <f aca="false">IF(OR(AND(P7666&gt;1,P7666&lt;41),AND(Q7666&gt;1,Q7666&lt;41)),"Ct&lt;41","Ct&gt;41")</f>
        <v>Ct&gt;41</v>
      </c>
      <c r="U7666" s="0" t="str">
        <f aca="false">I7666</f>
        <v>LilleVandsalamander</v>
      </c>
      <c r="V7666" s="0" t="str">
        <f aca="false">MID(F7666,10,9)</f>
        <v>DL2019073</v>
      </c>
      <c r="W7666" s="64" t="str">
        <f aca="false">V7666&amp;"_"&amp;U7666&amp;"_"&amp;R7666&amp;"_"&amp;S7666&amp;"_"&amp;T7666</f>
        <v>DL2019073_LilleVandsalamander_Valid_Absent_Ct&gt;41</v>
      </c>
    </row>
    <row r="7667" customFormat="false" ht="14.25" hidden="false" customHeight="false" outlineLevel="0" collapsed="false">
      <c r="A7667" s="0" t="s">
        <v>886</v>
      </c>
      <c r="B7667" s="52" t="s">
        <v>1003</v>
      </c>
      <c r="C7667" s="52" t="s">
        <v>747</v>
      </c>
      <c r="D7667" s="53" t="n">
        <v>0.1</v>
      </c>
      <c r="E7667" s="53" t="s">
        <v>748</v>
      </c>
      <c r="F7667" s="0" t="s">
        <v>1435</v>
      </c>
      <c r="G7667" s="0" t="str">
        <f aca="false">LEFT(B7667,2)</f>
        <v>19</v>
      </c>
      <c r="H7667" s="0" t="str">
        <f aca="false">I7667&amp;"_"&amp;G7667&amp;"_"&amp;F7667</f>
        <v>LilleVandsalamander_19_20190711_DL2019073_KoebenhavnsUniversitet_koersel1</v>
      </c>
      <c r="I7667" s="61" t="str">
        <f aca="false">MID(RIGHT(B7667,LEN(B7667)-3),1,FIND("_",RIGHT(B7667,LEN(B7667)-3))-1)</f>
        <v>LilleVandsalamander</v>
      </c>
      <c r="J7667" s="61" t="str">
        <f aca="false">TRIM(SUBSTITUTE(RIGHT(B7667,FIND(I7667,B7667)+1),"_",""))</f>
        <v>NegK</v>
      </c>
      <c r="K7667" s="0" t="str">
        <f aca="false">IFERROR(VALUE(SUBSTITUTE(E7667,".",",")),E7667)</f>
        <v>No Ct</v>
      </c>
      <c r="L7667" s="61" t="str">
        <f aca="false">IF(J7667="PosK",SUMIFS(K:K,J:J,"PosK",H:H,H7667),"")</f>
        <v/>
      </c>
      <c r="M7667" s="61" t="str">
        <f aca="false">IF(J7667="PosK",SUMIFS(K:K,J:J,"NegK",H:H,H7667),"")</f>
        <v/>
      </c>
      <c r="N7667" s="61" t="str">
        <f aca="false">IF(J7667="PosK",SUMIFS(K:K,J:J,"eDNA",H:H,H7667),"")</f>
        <v/>
      </c>
    </row>
    <row r="7668" customFormat="false" ht="14.25" hidden="false" customHeight="false" outlineLevel="0" collapsed="false">
      <c r="A7668" s="0" t="s">
        <v>888</v>
      </c>
      <c r="B7668" s="52" t="s">
        <v>1004</v>
      </c>
      <c r="C7668" s="52" t="s">
        <v>751</v>
      </c>
      <c r="D7668" s="53" t="n">
        <v>0.1</v>
      </c>
      <c r="E7668" s="53" t="s">
        <v>748</v>
      </c>
      <c r="F7668" s="0" t="s">
        <v>1435</v>
      </c>
      <c r="G7668" s="0" t="str">
        <f aca="false">LEFT(B7668,2)</f>
        <v>19</v>
      </c>
      <c r="H7668" s="0" t="str">
        <f aca="false">I7668&amp;"_"&amp;G7668&amp;"_"&amp;F7668</f>
        <v>LilleVandsalamander_19_20190711_DL2019073_KoebenhavnsUniversitet_koersel1</v>
      </c>
      <c r="I7668" s="61" t="str">
        <f aca="false">MID(RIGHT(B7668,LEN(B7668)-3),1,FIND("_",RIGHT(B7668,LEN(B7668)-3))-1)</f>
        <v>LilleVandsalamander</v>
      </c>
      <c r="J7668" s="61" t="str">
        <f aca="false">TRIM(SUBSTITUTE(RIGHT(B7668,FIND(I7668,B7668)+1),"_",""))</f>
        <v>eDNA</v>
      </c>
      <c r="K7668" s="0" t="str">
        <f aca="false">IFERROR(VALUE(SUBSTITUTE(E7668,".",",")),E7668)</f>
        <v>No Ct</v>
      </c>
      <c r="L7668" s="61" t="str">
        <f aca="false">IF(J7668="PosK",SUMIFS(K:K,J:J,"PosK",H:H,H7668),"")</f>
        <v/>
      </c>
      <c r="M7668" s="61" t="str">
        <f aca="false">IF(J7668="PosK",SUMIFS(K:K,J:J,"NegK",H:H,H7668),"")</f>
        <v/>
      </c>
      <c r="N7668" s="61" t="str">
        <f aca="false">IF(J7668="PosK",SUMIFS(K:K,J:J,"eDNA",H:H,H7668),"")</f>
        <v/>
      </c>
      <c r="Q7668" s="62"/>
    </row>
    <row r="7669" customFormat="false" ht="14.25" hidden="false" customHeight="false" outlineLevel="0" collapsed="false">
      <c r="A7669" s="0" t="s">
        <v>890</v>
      </c>
      <c r="B7669" s="52" t="s">
        <v>1004</v>
      </c>
      <c r="C7669" s="52" t="s">
        <v>751</v>
      </c>
      <c r="D7669" s="53" t="n">
        <v>0.1</v>
      </c>
      <c r="E7669" s="53" t="s">
        <v>748</v>
      </c>
      <c r="F7669" s="0" t="s">
        <v>1435</v>
      </c>
      <c r="G7669" s="0" t="str">
        <f aca="false">LEFT(B7669,2)</f>
        <v>19</v>
      </c>
      <c r="H7669" s="0" t="str">
        <f aca="false">I7669&amp;"_"&amp;G7669&amp;"_"&amp;F7669</f>
        <v>LilleVandsalamander_19_20190711_DL2019073_KoebenhavnsUniversitet_koersel1</v>
      </c>
      <c r="I7669" s="61" t="str">
        <f aca="false">MID(RIGHT(B7669,LEN(B7669)-3),1,FIND("_",RIGHT(B7669,LEN(B7669)-3))-1)</f>
        <v>LilleVandsalamander</v>
      </c>
      <c r="J7669" s="61" t="str">
        <f aca="false">TRIM(SUBSTITUTE(RIGHT(B7669,FIND(I7669,B7669)+1),"_",""))</f>
        <v>eDNA</v>
      </c>
      <c r="K7669" s="0" t="str">
        <f aca="false">IFERROR(VALUE(SUBSTITUTE(E7669,".",",")),E7669)</f>
        <v>No Ct</v>
      </c>
      <c r="L7669" s="61" t="str">
        <f aca="false">IF(J7669="PosK",SUMIFS(K:K,J:J,"PosK",H:H,H7669),"")</f>
        <v/>
      </c>
      <c r="M7669" s="61" t="str">
        <f aca="false">IF(J7669="PosK",SUMIFS(K:K,J:J,"NegK",H:H,H7669),"")</f>
        <v/>
      </c>
      <c r="N7669" s="61" t="str">
        <f aca="false">IF(J7669="PosK",SUMIFS(K:K,J:J,"eDNA",H:H,H7669),"")</f>
        <v/>
      </c>
      <c r="P7669" s="62"/>
      <c r="T7669" s="63"/>
      <c r="W7669" s="64"/>
    </row>
    <row r="7670" customFormat="false" ht="14.25" hidden="false" customHeight="false" outlineLevel="0" collapsed="false">
      <c r="A7670" s="0" t="s">
        <v>891</v>
      </c>
      <c r="B7670" s="52" t="s">
        <v>1218</v>
      </c>
      <c r="C7670" s="52" t="s">
        <v>743</v>
      </c>
      <c r="D7670" s="53" t="n">
        <v>0.1</v>
      </c>
      <c r="E7670" s="53" t="s">
        <v>748</v>
      </c>
      <c r="F7670" s="0" t="s">
        <v>1435</v>
      </c>
      <c r="G7670" s="0" t="str">
        <f aca="false">LEFT(B7670,2)</f>
        <v>20</v>
      </c>
      <c r="H7670" s="0" t="str">
        <f aca="false">I7670&amp;"_"&amp;G7670&amp;"_"&amp;F7670</f>
        <v>Skalle_20_20190711_DL2019073_KoebenhavnsUniversitet_koersel1</v>
      </c>
      <c r="I7670" s="61" t="str">
        <f aca="false">MID(RIGHT(B7670,LEN(B7670)-3),1,FIND("_",RIGHT(B7670,LEN(B7670)-3))-1)</f>
        <v>Skalle</v>
      </c>
      <c r="J7670" s="61" t="str">
        <f aca="false">TRIM(SUBSTITUTE(RIGHT(B7670,FIND(I7670,B7670)+1),"_",""))</f>
        <v>PosK</v>
      </c>
      <c r="K7670" s="0" t="str">
        <f aca="false">IFERROR(VALUE(SUBSTITUTE(E7670,".",",")),E7670)</f>
        <v>No Ct</v>
      </c>
      <c r="L7670" s="61" t="n">
        <f aca="false">IF(J7670="PosK",SUMIFS(K:K,J:J,"PosK",H:H,H7670),"")</f>
        <v>0</v>
      </c>
      <c r="M7670" s="61" t="n">
        <f aca="false">IF(J7670="PosK",SUMIFS(K:K,J:J,"NegK",H:H,H7670),"")</f>
        <v>0</v>
      </c>
      <c r="N7670" s="61" t="n">
        <f aca="false">IF(J7670="PosK",SUMIFS(K:K,J:J,"eDNA",H:H,H7670),"")</f>
        <v>0</v>
      </c>
      <c r="P7670" s="62" t="n">
        <f aca="false">IF(K7672="No Ct",0,K7672)</f>
        <v>0</v>
      </c>
      <c r="Q7670" s="62" t="n">
        <f aca="false">IF(K7673="No Ct",0,K7673)</f>
        <v>0</v>
      </c>
      <c r="R7670" s="0" t="str">
        <f aca="false">IF(AND(L7670&gt;0,M7670=0),"Valid","Invalid")</f>
        <v>Invalid</v>
      </c>
      <c r="S7670" s="0" t="str">
        <f aca="false">IF(OR(P7670&gt;1,Q7670&gt;1),"Present","Absent")</f>
        <v>Absent</v>
      </c>
      <c r="T7670" s="63" t="str">
        <f aca="false">IF(OR(AND(P7670&gt;1,P7670&lt;41),AND(Q7670&gt;1,Q7670&lt;41)),"Ct&lt;41","Ct&gt;41")</f>
        <v>Ct&gt;41</v>
      </c>
      <c r="U7670" s="0" t="str">
        <f aca="false">I7670</f>
        <v>Skalle</v>
      </c>
      <c r="V7670" s="0" t="str">
        <f aca="false">MID(F7670,10,9)</f>
        <v>DL2019073</v>
      </c>
      <c r="W7670" s="64" t="str">
        <f aca="false">V7670&amp;"_"&amp;U7670&amp;"_"&amp;R7670&amp;"_"&amp;S7670&amp;"_"&amp;T7670</f>
        <v>DL2019073_Skalle_Invalid_Absent_Ct&gt;41</v>
      </c>
    </row>
    <row r="7671" customFormat="false" ht="14.25" hidden="false" customHeight="false" outlineLevel="0" collapsed="false">
      <c r="A7671" s="0" t="s">
        <v>893</v>
      </c>
      <c r="B7671" s="52" t="s">
        <v>1219</v>
      </c>
      <c r="C7671" s="52" t="s">
        <v>747</v>
      </c>
      <c r="D7671" s="53" t="n">
        <v>0.1</v>
      </c>
      <c r="E7671" s="53" t="s">
        <v>748</v>
      </c>
      <c r="F7671" s="0" t="s">
        <v>1435</v>
      </c>
      <c r="G7671" s="0" t="str">
        <f aca="false">LEFT(B7671,2)</f>
        <v>20</v>
      </c>
      <c r="H7671" s="0" t="str">
        <f aca="false">I7671&amp;"_"&amp;G7671&amp;"_"&amp;F7671</f>
        <v>Skalle_20_20190711_DL2019073_KoebenhavnsUniversitet_koersel1</v>
      </c>
      <c r="I7671" s="61" t="str">
        <f aca="false">MID(RIGHT(B7671,LEN(B7671)-3),1,FIND("_",RIGHT(B7671,LEN(B7671)-3))-1)</f>
        <v>Skalle</v>
      </c>
      <c r="J7671" s="61" t="str">
        <f aca="false">TRIM(SUBSTITUTE(RIGHT(B7671,FIND(I7671,B7671)+1),"_",""))</f>
        <v>NegK</v>
      </c>
      <c r="K7671" s="0" t="str">
        <f aca="false">IFERROR(VALUE(SUBSTITUTE(E7671,".",",")),E7671)</f>
        <v>No Ct</v>
      </c>
      <c r="L7671" s="61" t="str">
        <f aca="false">IF(J7671="PosK",SUMIFS(K:K,J:J,"PosK",H:H,H7671),"")</f>
        <v/>
      </c>
      <c r="M7671" s="61" t="str">
        <f aca="false">IF(J7671="PosK",SUMIFS(K:K,J:J,"NegK",H:H,H7671),"")</f>
        <v/>
      </c>
      <c r="N7671" s="61" t="str">
        <f aca="false">IF(J7671="PosK",SUMIFS(K:K,J:J,"eDNA",H:H,H7671),"")</f>
        <v/>
      </c>
    </row>
    <row r="7672" customFormat="false" ht="14.25" hidden="false" customHeight="false" outlineLevel="0" collapsed="false">
      <c r="A7672" s="0" t="s">
        <v>895</v>
      </c>
      <c r="B7672" s="52" t="s">
        <v>1220</v>
      </c>
      <c r="C7672" s="52" t="s">
        <v>751</v>
      </c>
      <c r="D7672" s="53" t="n">
        <v>0.1</v>
      </c>
      <c r="E7672" s="53" t="s">
        <v>748</v>
      </c>
      <c r="F7672" s="0" t="s">
        <v>1435</v>
      </c>
      <c r="G7672" s="0" t="str">
        <f aca="false">LEFT(B7672,2)</f>
        <v>20</v>
      </c>
      <c r="H7672" s="0" t="str">
        <f aca="false">I7672&amp;"_"&amp;G7672&amp;"_"&amp;F7672</f>
        <v>Skalle_20_20190711_DL2019073_KoebenhavnsUniversitet_koersel1</v>
      </c>
      <c r="I7672" s="61" t="str">
        <f aca="false">MID(RIGHT(B7672,LEN(B7672)-3),1,FIND("_",RIGHT(B7672,LEN(B7672)-3))-1)</f>
        <v>Skalle</v>
      </c>
      <c r="J7672" s="61" t="str">
        <f aca="false">TRIM(SUBSTITUTE(RIGHT(B7672,FIND(I7672,B7672)+1),"_",""))</f>
        <v>eDNA</v>
      </c>
      <c r="K7672" s="0" t="str">
        <f aca="false">IFERROR(VALUE(SUBSTITUTE(E7672,".",",")),E7672)</f>
        <v>No Ct</v>
      </c>
      <c r="L7672" s="61" t="str">
        <f aca="false">IF(J7672="PosK",SUMIFS(K:K,J:J,"PosK",H:H,H7672),"")</f>
        <v/>
      </c>
      <c r="M7672" s="61" t="str">
        <f aca="false">IF(J7672="PosK",SUMIFS(K:K,J:J,"NegK",H:H,H7672),"")</f>
        <v/>
      </c>
      <c r="N7672" s="61" t="str">
        <f aca="false">IF(J7672="PosK",SUMIFS(K:K,J:J,"eDNA",H:H,H7672),"")</f>
        <v/>
      </c>
      <c r="Q7672" s="62"/>
    </row>
    <row r="7673" customFormat="false" ht="14.25" hidden="false" customHeight="false" outlineLevel="0" collapsed="false">
      <c r="A7673" s="0" t="s">
        <v>897</v>
      </c>
      <c r="B7673" s="52" t="s">
        <v>1220</v>
      </c>
      <c r="C7673" s="52" t="s">
        <v>751</v>
      </c>
      <c r="D7673" s="53" t="n">
        <v>0.1</v>
      </c>
      <c r="E7673" s="53" t="s">
        <v>748</v>
      </c>
      <c r="F7673" s="0" t="s">
        <v>1435</v>
      </c>
      <c r="G7673" s="0" t="str">
        <f aca="false">LEFT(B7673,2)</f>
        <v>20</v>
      </c>
      <c r="H7673" s="0" t="str">
        <f aca="false">I7673&amp;"_"&amp;G7673&amp;"_"&amp;F7673</f>
        <v>Skalle_20_20190711_DL2019073_KoebenhavnsUniversitet_koersel1</v>
      </c>
      <c r="I7673" s="61" t="str">
        <f aca="false">MID(RIGHT(B7673,LEN(B7673)-3),1,FIND("_",RIGHT(B7673,LEN(B7673)-3))-1)</f>
        <v>Skalle</v>
      </c>
      <c r="J7673" s="61" t="str">
        <f aca="false">TRIM(SUBSTITUTE(RIGHT(B7673,FIND(I7673,B7673)+1),"_",""))</f>
        <v>eDNA</v>
      </c>
      <c r="K7673" s="0" t="str">
        <f aca="false">IFERROR(VALUE(SUBSTITUTE(E7673,".",",")),E7673)</f>
        <v>No Ct</v>
      </c>
      <c r="L7673" s="61" t="str">
        <f aca="false">IF(J7673="PosK",SUMIFS(K:K,J:J,"PosK",H:H,H7673),"")</f>
        <v/>
      </c>
      <c r="M7673" s="61" t="str">
        <f aca="false">IF(J7673="PosK",SUMIFS(K:K,J:J,"NegK",H:H,H7673),"")</f>
        <v/>
      </c>
      <c r="N7673" s="61" t="str">
        <f aca="false">IF(J7673="PosK",SUMIFS(K:K,J:J,"eDNA",H:H,H7673),"")</f>
        <v/>
      </c>
      <c r="P7673" s="62"/>
      <c r="T7673" s="63"/>
      <c r="W7673" s="64"/>
    </row>
    <row r="7674" customFormat="false" ht="14.25" hidden="false" customHeight="false" outlineLevel="0" collapsed="false">
      <c r="A7674" s="0" t="s">
        <v>898</v>
      </c>
      <c r="B7674" s="52" t="s">
        <v>1008</v>
      </c>
      <c r="C7674" s="52" t="s">
        <v>743</v>
      </c>
      <c r="D7674" s="53" t="n">
        <v>0.1</v>
      </c>
      <c r="E7674" s="53" t="s">
        <v>748</v>
      </c>
      <c r="F7674" s="0" t="s">
        <v>1435</v>
      </c>
      <c r="G7674" s="0" t="str">
        <f aca="false">LEFT(B7674,2)</f>
        <v>21</v>
      </c>
      <c r="H7674" s="0" t="str">
        <f aca="false">I7674&amp;"_"&amp;G7674&amp;"_"&amp;F7674</f>
        <v>Skalle_21_20190711_DL2019073_KoebenhavnsUniversitet_koersel1</v>
      </c>
      <c r="I7674" s="61" t="str">
        <f aca="false">MID(RIGHT(B7674,LEN(B7674)-3),1,FIND("_",RIGHT(B7674,LEN(B7674)-3))-1)</f>
        <v>Skalle</v>
      </c>
      <c r="J7674" s="61" t="str">
        <f aca="false">TRIM(SUBSTITUTE(RIGHT(B7674,FIND(I7674,B7674)+1),"_",""))</f>
        <v>PosK</v>
      </c>
      <c r="K7674" s="0" t="str">
        <f aca="false">IFERROR(VALUE(SUBSTITUTE(E7674,".",",")),E7674)</f>
        <v>No Ct</v>
      </c>
      <c r="L7674" s="61" t="n">
        <f aca="false">IF(J7674="PosK",SUMIFS(K:K,J:J,"PosK",H:H,H7674),"")</f>
        <v>0</v>
      </c>
      <c r="M7674" s="61" t="n">
        <f aca="false">IF(J7674="PosK",SUMIFS(K:K,J:J,"NegK",H:H,H7674),"")</f>
        <v>0</v>
      </c>
      <c r="N7674" s="61" t="n">
        <f aca="false">IF(J7674="PosK",SUMIFS(K:K,J:J,"eDNA",H:H,H7674),"")</f>
        <v>0</v>
      </c>
      <c r="P7674" s="62" t="n">
        <f aca="false">IF(K7676="No Ct",0,K7676)</f>
        <v>0</v>
      </c>
      <c r="Q7674" s="62" t="n">
        <f aca="false">IF(K7677="No Ct",0,K7677)</f>
        <v>0</v>
      </c>
      <c r="R7674" s="0" t="str">
        <f aca="false">IF(AND(L7674&gt;0,M7674=0),"Valid","Invalid")</f>
        <v>Invalid</v>
      </c>
      <c r="S7674" s="0" t="str">
        <f aca="false">IF(OR(P7674&gt;1,Q7674&gt;1),"Present","Absent")</f>
        <v>Absent</v>
      </c>
      <c r="T7674" s="63" t="str">
        <f aca="false">IF(OR(AND(P7674&gt;1,P7674&lt;41),AND(Q7674&gt;1,Q7674&lt;41)),"Ct&lt;41","Ct&gt;41")</f>
        <v>Ct&gt;41</v>
      </c>
      <c r="U7674" s="0" t="str">
        <f aca="false">I7674</f>
        <v>Skalle</v>
      </c>
      <c r="V7674" s="0" t="str">
        <f aca="false">MID(F7674,10,9)</f>
        <v>DL2019073</v>
      </c>
      <c r="W7674" s="64" t="str">
        <f aca="false">V7674&amp;"_"&amp;U7674&amp;"_"&amp;R7674&amp;"_"&amp;S7674&amp;"_"&amp;T7674</f>
        <v>DL2019073_Skalle_Invalid_Absent_Ct&gt;41</v>
      </c>
    </row>
    <row r="7675" customFormat="false" ht="14.25" hidden="false" customHeight="false" outlineLevel="0" collapsed="false">
      <c r="A7675" s="0" t="s">
        <v>900</v>
      </c>
      <c r="B7675" s="52" t="s">
        <v>1009</v>
      </c>
      <c r="C7675" s="52" t="s">
        <v>747</v>
      </c>
      <c r="D7675" s="53" t="n">
        <v>0.1</v>
      </c>
      <c r="E7675" s="53" t="s">
        <v>748</v>
      </c>
      <c r="F7675" s="0" t="s">
        <v>1435</v>
      </c>
      <c r="G7675" s="0" t="str">
        <f aca="false">LEFT(B7675,2)</f>
        <v>21</v>
      </c>
      <c r="H7675" s="0" t="str">
        <f aca="false">I7675&amp;"_"&amp;G7675&amp;"_"&amp;F7675</f>
        <v>Skalle_21_20190711_DL2019073_KoebenhavnsUniversitet_koersel1</v>
      </c>
      <c r="I7675" s="61" t="str">
        <f aca="false">MID(RIGHT(B7675,LEN(B7675)-3),1,FIND("_",RIGHT(B7675,LEN(B7675)-3))-1)</f>
        <v>Skalle</v>
      </c>
      <c r="J7675" s="61" t="str">
        <f aca="false">TRIM(SUBSTITUTE(RIGHT(B7675,FIND(I7675,B7675)+1),"_",""))</f>
        <v>NegK</v>
      </c>
      <c r="K7675" s="0" t="str">
        <f aca="false">IFERROR(VALUE(SUBSTITUTE(E7675,".",",")),E7675)</f>
        <v>No Ct</v>
      </c>
      <c r="L7675" s="61" t="str">
        <f aca="false">IF(J7675="PosK",SUMIFS(K:K,J:J,"PosK",H:H,H7675),"")</f>
        <v/>
      </c>
      <c r="M7675" s="61" t="str">
        <f aca="false">IF(J7675="PosK",SUMIFS(K:K,J:J,"NegK",H:H,H7675),"")</f>
        <v/>
      </c>
      <c r="N7675" s="61" t="str">
        <f aca="false">IF(J7675="PosK",SUMIFS(K:K,J:J,"eDNA",H:H,H7675),"")</f>
        <v/>
      </c>
    </row>
    <row r="7676" customFormat="false" ht="14.25" hidden="false" customHeight="false" outlineLevel="0" collapsed="false">
      <c r="A7676" s="0" t="s">
        <v>902</v>
      </c>
      <c r="B7676" s="52" t="s">
        <v>1010</v>
      </c>
      <c r="C7676" s="52" t="s">
        <v>751</v>
      </c>
      <c r="D7676" s="53" t="n">
        <v>0.1</v>
      </c>
      <c r="E7676" s="53" t="s">
        <v>748</v>
      </c>
      <c r="F7676" s="0" t="s">
        <v>1435</v>
      </c>
      <c r="G7676" s="0" t="str">
        <f aca="false">LEFT(B7676,2)</f>
        <v>21</v>
      </c>
      <c r="H7676" s="0" t="str">
        <f aca="false">I7676&amp;"_"&amp;G7676&amp;"_"&amp;F7676</f>
        <v>Skalle_21_20190711_DL2019073_KoebenhavnsUniversitet_koersel1</v>
      </c>
      <c r="I7676" s="61" t="str">
        <f aca="false">MID(RIGHT(B7676,LEN(B7676)-3),1,FIND("_",RIGHT(B7676,LEN(B7676)-3))-1)</f>
        <v>Skalle</v>
      </c>
      <c r="J7676" s="61" t="str">
        <f aca="false">TRIM(SUBSTITUTE(RIGHT(B7676,FIND(I7676,B7676)+1),"_",""))</f>
        <v>eDNA</v>
      </c>
      <c r="K7676" s="0" t="str">
        <f aca="false">IFERROR(VALUE(SUBSTITUTE(E7676,".",",")),E7676)</f>
        <v>No Ct</v>
      </c>
      <c r="L7676" s="61" t="str">
        <f aca="false">IF(J7676="PosK",SUMIFS(K:K,J:J,"PosK",H:H,H7676),"")</f>
        <v/>
      </c>
      <c r="M7676" s="61" t="str">
        <f aca="false">IF(J7676="PosK",SUMIFS(K:K,J:J,"NegK",H:H,H7676),"")</f>
        <v/>
      </c>
      <c r="N7676" s="61" t="str">
        <f aca="false">IF(J7676="PosK",SUMIFS(K:K,J:J,"eDNA",H:H,H7676),"")</f>
        <v/>
      </c>
      <c r="Q7676" s="62"/>
    </row>
    <row r="7677" customFormat="false" ht="14.25" hidden="false" customHeight="false" outlineLevel="0" collapsed="false">
      <c r="A7677" s="0" t="s">
        <v>904</v>
      </c>
      <c r="B7677" s="52" t="s">
        <v>1010</v>
      </c>
      <c r="C7677" s="52" t="s">
        <v>751</v>
      </c>
      <c r="D7677" s="53" t="n">
        <v>0.1</v>
      </c>
      <c r="E7677" s="53" t="s">
        <v>748</v>
      </c>
      <c r="F7677" s="0" t="s">
        <v>1435</v>
      </c>
      <c r="G7677" s="0" t="str">
        <f aca="false">LEFT(B7677,2)</f>
        <v>21</v>
      </c>
      <c r="H7677" s="0" t="str">
        <f aca="false">I7677&amp;"_"&amp;G7677&amp;"_"&amp;F7677</f>
        <v>Skalle_21_20190711_DL2019073_KoebenhavnsUniversitet_koersel1</v>
      </c>
      <c r="I7677" s="61" t="str">
        <f aca="false">MID(RIGHT(B7677,LEN(B7677)-3),1,FIND("_",RIGHT(B7677,LEN(B7677)-3))-1)</f>
        <v>Skalle</v>
      </c>
      <c r="J7677" s="61" t="str">
        <f aca="false">TRIM(SUBSTITUTE(RIGHT(B7677,FIND(I7677,B7677)+1),"_",""))</f>
        <v>eDNA</v>
      </c>
      <c r="K7677" s="0" t="str">
        <f aca="false">IFERROR(VALUE(SUBSTITUTE(E7677,".",",")),E7677)</f>
        <v>No Ct</v>
      </c>
      <c r="L7677" s="61" t="str">
        <f aca="false">IF(J7677="PosK",SUMIFS(K:K,J:J,"PosK",H:H,H7677),"")</f>
        <v/>
      </c>
      <c r="M7677" s="61" t="str">
        <f aca="false">IF(J7677="PosK",SUMIFS(K:K,J:J,"NegK",H:H,H7677),"")</f>
        <v/>
      </c>
      <c r="N7677" s="61" t="str">
        <f aca="false">IF(J7677="PosK",SUMIFS(K:K,J:J,"eDNA",H:H,H7677),"")</f>
        <v/>
      </c>
      <c r="P7677" s="62"/>
      <c r="T7677" s="63"/>
      <c r="W7677" s="64"/>
    </row>
    <row r="7678" customFormat="false" ht="14.25" hidden="false" customHeight="false" outlineLevel="0" collapsed="false">
      <c r="A7678" s="0" t="s">
        <v>905</v>
      </c>
      <c r="B7678" s="52" t="s">
        <v>1221</v>
      </c>
      <c r="C7678" s="52" t="s">
        <v>743</v>
      </c>
      <c r="D7678" s="53" t="n">
        <v>0.1</v>
      </c>
      <c r="E7678" s="53" t="n">
        <v>31.36</v>
      </c>
      <c r="F7678" s="0" t="s">
        <v>1435</v>
      </c>
      <c r="G7678" s="0" t="str">
        <f aca="false">LEFT(B7678,2)</f>
        <v>22</v>
      </c>
      <c r="H7678" s="0" t="str">
        <f aca="false">I7678&amp;"_"&amp;G7678&amp;"_"&amp;F7678</f>
        <v>Karusse_22_20190711_DL2019073_KoebenhavnsUniversitet_koersel1</v>
      </c>
      <c r="I7678" s="61" t="str">
        <f aca="false">MID(RIGHT(B7678,LEN(B7678)-3),1,FIND("_",RIGHT(B7678,LEN(B7678)-3))-1)</f>
        <v>Karusse</v>
      </c>
      <c r="J7678" s="61" t="str">
        <f aca="false">TRIM(SUBSTITUTE(RIGHT(B7678,FIND(I7678,B7678)+1),"_",""))</f>
        <v>PosK</v>
      </c>
      <c r="K7678" s="0" t="n">
        <f aca="false">IFERROR(VALUE(SUBSTITUTE(E7678,".",",")),E7678)</f>
        <v>31.36</v>
      </c>
      <c r="L7678" s="61" t="n">
        <f aca="false">IF(J7678="PosK",SUMIFS(K:K,J:J,"PosK",H:H,H7678),"")</f>
        <v>31.36</v>
      </c>
      <c r="M7678" s="61" t="n">
        <f aca="false">IF(J7678="PosK",SUMIFS(K:K,J:J,"NegK",H:H,H7678),"")</f>
        <v>0</v>
      </c>
      <c r="N7678" s="61" t="n">
        <f aca="false">IF(J7678="PosK",SUMIFS(K:K,J:J,"eDNA",H:H,H7678),"")</f>
        <v>61.31</v>
      </c>
      <c r="P7678" s="62" t="n">
        <f aca="false">IF(K7680="No Ct",0,K7680)</f>
        <v>30.94</v>
      </c>
      <c r="Q7678" s="62" t="n">
        <f aca="false">IF(K7681="No Ct",0,K7681)</f>
        <v>30.37</v>
      </c>
      <c r="R7678" s="0" t="str">
        <f aca="false">IF(AND(L7678&gt;0,M7678=0),"Valid","Invalid")</f>
        <v>Valid</v>
      </c>
      <c r="S7678" s="0" t="str">
        <f aca="false">IF(OR(P7678&gt;1,Q7678&gt;1),"Present","Absent")</f>
        <v>Present</v>
      </c>
      <c r="T7678" s="63" t="str">
        <f aca="false">IF(OR(AND(P7678&gt;1,P7678&lt;41),AND(Q7678&gt;1,Q7678&lt;41)),"Ct&lt;41","Ct&gt;41")</f>
        <v>Ct&lt;41</v>
      </c>
      <c r="U7678" s="0" t="str">
        <f aca="false">I7678</f>
        <v>Karusse</v>
      </c>
      <c r="V7678" s="0" t="str">
        <f aca="false">MID(F7678,10,9)</f>
        <v>DL2019073</v>
      </c>
      <c r="W7678" s="64" t="str">
        <f aca="false">V7678&amp;"_"&amp;U7678&amp;"_"&amp;R7678&amp;"_"&amp;S7678&amp;"_"&amp;T7678</f>
        <v>DL2019073_Karusse_Valid_Present_Ct&lt;41</v>
      </c>
    </row>
    <row r="7679" customFormat="false" ht="14.25" hidden="false" customHeight="false" outlineLevel="0" collapsed="false">
      <c r="A7679" s="0" t="s">
        <v>907</v>
      </c>
      <c r="B7679" s="52" t="s">
        <v>1222</v>
      </c>
      <c r="C7679" s="52" t="s">
        <v>747</v>
      </c>
      <c r="D7679" s="53" t="n">
        <v>0.1</v>
      </c>
      <c r="E7679" s="53" t="s">
        <v>748</v>
      </c>
      <c r="F7679" s="0" t="s">
        <v>1435</v>
      </c>
      <c r="G7679" s="0" t="str">
        <f aca="false">LEFT(B7679,2)</f>
        <v>22</v>
      </c>
      <c r="H7679" s="0" t="str">
        <f aca="false">I7679&amp;"_"&amp;G7679&amp;"_"&amp;F7679</f>
        <v>Karusse_22_20190711_DL2019073_KoebenhavnsUniversitet_koersel1</v>
      </c>
      <c r="I7679" s="61" t="str">
        <f aca="false">MID(RIGHT(B7679,LEN(B7679)-3),1,FIND("_",RIGHT(B7679,LEN(B7679)-3))-1)</f>
        <v>Karusse</v>
      </c>
      <c r="J7679" s="61" t="str">
        <f aca="false">TRIM(SUBSTITUTE(RIGHT(B7679,FIND(I7679,B7679)+1),"_",""))</f>
        <v>NegK</v>
      </c>
      <c r="K7679" s="0" t="str">
        <f aca="false">IFERROR(VALUE(SUBSTITUTE(E7679,".",",")),E7679)</f>
        <v>No Ct</v>
      </c>
      <c r="L7679" s="61" t="str">
        <f aca="false">IF(J7679="PosK",SUMIFS(K:K,J:J,"PosK",H:H,H7679),"")</f>
        <v/>
      </c>
      <c r="M7679" s="61" t="str">
        <f aca="false">IF(J7679="PosK",SUMIFS(K:K,J:J,"NegK",H:H,H7679),"")</f>
        <v/>
      </c>
      <c r="N7679" s="61" t="str">
        <f aca="false">IF(J7679="PosK",SUMIFS(K:K,J:J,"eDNA",H:H,H7679),"")</f>
        <v/>
      </c>
    </row>
    <row r="7680" customFormat="false" ht="14.25" hidden="false" customHeight="false" outlineLevel="0" collapsed="false">
      <c r="A7680" s="0" t="s">
        <v>909</v>
      </c>
      <c r="B7680" s="52" t="s">
        <v>1223</v>
      </c>
      <c r="C7680" s="52" t="s">
        <v>751</v>
      </c>
      <c r="D7680" s="53" t="n">
        <v>0.1</v>
      </c>
      <c r="E7680" s="53" t="n">
        <v>30.94</v>
      </c>
      <c r="F7680" s="0" t="s">
        <v>1435</v>
      </c>
      <c r="G7680" s="0" t="str">
        <f aca="false">LEFT(B7680,2)</f>
        <v>22</v>
      </c>
      <c r="H7680" s="0" t="str">
        <f aca="false">I7680&amp;"_"&amp;G7680&amp;"_"&amp;F7680</f>
        <v>Karusse_22_20190711_DL2019073_KoebenhavnsUniversitet_koersel1</v>
      </c>
      <c r="I7680" s="61" t="str">
        <f aca="false">MID(RIGHT(B7680,LEN(B7680)-3),1,FIND("_",RIGHT(B7680,LEN(B7680)-3))-1)</f>
        <v>Karusse</v>
      </c>
      <c r="J7680" s="61" t="str">
        <f aca="false">TRIM(SUBSTITUTE(RIGHT(B7680,FIND(I7680,B7680)+1),"_",""))</f>
        <v>eDNA</v>
      </c>
      <c r="K7680" s="0" t="n">
        <f aca="false">IFERROR(VALUE(SUBSTITUTE(E7680,".",",")),E7680)</f>
        <v>30.94</v>
      </c>
      <c r="L7680" s="61" t="str">
        <f aca="false">IF(J7680="PosK",SUMIFS(K:K,J:J,"PosK",H:H,H7680),"")</f>
        <v/>
      </c>
      <c r="M7680" s="61" t="str">
        <f aca="false">IF(J7680="PosK",SUMIFS(K:K,J:J,"NegK",H:H,H7680),"")</f>
        <v/>
      </c>
      <c r="N7680" s="61" t="str">
        <f aca="false">IF(J7680="PosK",SUMIFS(K:K,J:J,"eDNA",H:H,H7680),"")</f>
        <v/>
      </c>
      <c r="Q7680" s="62"/>
    </row>
    <row r="7681" customFormat="false" ht="14.25" hidden="false" customHeight="false" outlineLevel="0" collapsed="false">
      <c r="A7681" s="0" t="s">
        <v>911</v>
      </c>
      <c r="B7681" s="52" t="s">
        <v>1223</v>
      </c>
      <c r="C7681" s="52" t="s">
        <v>751</v>
      </c>
      <c r="D7681" s="53" t="n">
        <v>0.1</v>
      </c>
      <c r="E7681" s="53" t="n">
        <v>30.37</v>
      </c>
      <c r="F7681" s="0" t="s">
        <v>1435</v>
      </c>
      <c r="G7681" s="0" t="str">
        <f aca="false">LEFT(B7681,2)</f>
        <v>22</v>
      </c>
      <c r="H7681" s="0" t="str">
        <f aca="false">I7681&amp;"_"&amp;G7681&amp;"_"&amp;F7681</f>
        <v>Karusse_22_20190711_DL2019073_KoebenhavnsUniversitet_koersel1</v>
      </c>
      <c r="I7681" s="61" t="str">
        <f aca="false">MID(RIGHT(B7681,LEN(B7681)-3),1,FIND("_",RIGHT(B7681,LEN(B7681)-3))-1)</f>
        <v>Karusse</v>
      </c>
      <c r="J7681" s="61" t="str">
        <f aca="false">TRIM(SUBSTITUTE(RIGHT(B7681,FIND(I7681,B7681)+1),"_",""))</f>
        <v>eDNA</v>
      </c>
      <c r="K7681" s="0" t="n">
        <f aca="false">IFERROR(VALUE(SUBSTITUTE(E7681,".",",")),E7681)</f>
        <v>30.37</v>
      </c>
      <c r="L7681" s="61" t="str">
        <f aca="false">IF(J7681="PosK",SUMIFS(K:K,J:J,"PosK",H:H,H7681),"")</f>
        <v/>
      </c>
      <c r="M7681" s="61" t="str">
        <f aca="false">IF(J7681="PosK",SUMIFS(K:K,J:J,"NegK",H:H,H7681),"")</f>
        <v/>
      </c>
      <c r="N7681" s="61" t="str">
        <f aca="false">IF(J7681="PosK",SUMIFS(K:K,J:J,"eDNA",H:H,H7681),"")</f>
        <v/>
      </c>
      <c r="P7681" s="62"/>
      <c r="T7681" s="63"/>
      <c r="W7681" s="64"/>
    </row>
    <row r="7682" customFormat="false" ht="14.25" hidden="false" customHeight="false" outlineLevel="0" collapsed="false">
      <c r="A7682" s="0" t="s">
        <v>912</v>
      </c>
      <c r="B7682" s="52" t="s">
        <v>1014</v>
      </c>
      <c r="C7682" s="52" t="s">
        <v>743</v>
      </c>
      <c r="D7682" s="53" t="n">
        <v>0.1</v>
      </c>
      <c r="E7682" s="53" t="s">
        <v>748</v>
      </c>
      <c r="F7682" s="0" t="s">
        <v>1435</v>
      </c>
      <c r="G7682" s="0" t="str">
        <f aca="false">LEFT(B7682,2)</f>
        <v>23</v>
      </c>
      <c r="H7682" s="0" t="str">
        <f aca="false">I7682&amp;"_"&amp;G7682&amp;"_"&amp;F7682</f>
        <v>Karusse_23_20190711_DL2019073_KoebenhavnsUniversitet_koersel1</v>
      </c>
      <c r="I7682" s="61" t="str">
        <f aca="false">MID(RIGHT(B7682,LEN(B7682)-3),1,FIND("_",RIGHT(B7682,LEN(B7682)-3))-1)</f>
        <v>Karusse</v>
      </c>
      <c r="J7682" s="61" t="str">
        <f aca="false">TRIM(SUBSTITUTE(RIGHT(B7682,FIND(I7682,B7682)+1),"_",""))</f>
        <v>PosK</v>
      </c>
      <c r="K7682" s="0" t="str">
        <f aca="false">IFERROR(VALUE(SUBSTITUTE(E7682,".",",")),E7682)</f>
        <v>No Ct</v>
      </c>
      <c r="L7682" s="61" t="n">
        <f aca="false">IF(J7682="PosK",SUMIFS(K:K,J:J,"PosK",H:H,H7682),"")</f>
        <v>0</v>
      </c>
      <c r="M7682" s="61" t="n">
        <f aca="false">IF(J7682="PosK",SUMIFS(K:K,J:J,"NegK",H:H,H7682),"")</f>
        <v>0</v>
      </c>
      <c r="N7682" s="61" t="n">
        <f aca="false">IF(J7682="PosK",SUMIFS(K:K,J:J,"eDNA",H:H,H7682),"")</f>
        <v>0</v>
      </c>
      <c r="P7682" s="62" t="n">
        <f aca="false">IF(K7684="No Ct",0,K7684)</f>
        <v>0</v>
      </c>
      <c r="Q7682" s="62" t="n">
        <f aca="false">IF(K7685="No Ct",0,K7685)</f>
        <v>0</v>
      </c>
      <c r="R7682" s="0" t="str">
        <f aca="false">IF(AND(L7682&gt;0,M7682=0),"Valid","Invalid")</f>
        <v>Invalid</v>
      </c>
      <c r="S7682" s="0" t="str">
        <f aca="false">IF(OR(P7682&gt;1,Q7682&gt;1),"Present","Absent")</f>
        <v>Absent</v>
      </c>
      <c r="T7682" s="63" t="str">
        <f aca="false">IF(OR(AND(P7682&gt;1,P7682&lt;41),AND(Q7682&gt;1,Q7682&lt;41)),"Ct&lt;41","Ct&gt;41")</f>
        <v>Ct&gt;41</v>
      </c>
      <c r="U7682" s="0" t="str">
        <f aca="false">I7682</f>
        <v>Karusse</v>
      </c>
      <c r="V7682" s="0" t="str">
        <f aca="false">MID(F7682,10,9)</f>
        <v>DL2019073</v>
      </c>
      <c r="W7682" s="64" t="str">
        <f aca="false">V7682&amp;"_"&amp;U7682&amp;"_"&amp;R7682&amp;"_"&amp;S7682&amp;"_"&amp;T7682</f>
        <v>DL2019073_Karusse_Invalid_Absent_Ct&gt;41</v>
      </c>
    </row>
    <row r="7683" customFormat="false" ht="14.25" hidden="false" customHeight="false" outlineLevel="0" collapsed="false">
      <c r="A7683" s="0" t="s">
        <v>914</v>
      </c>
      <c r="B7683" s="52" t="s">
        <v>1015</v>
      </c>
      <c r="C7683" s="52" t="s">
        <v>747</v>
      </c>
      <c r="D7683" s="53" t="n">
        <v>0.1</v>
      </c>
      <c r="E7683" s="53" t="s">
        <v>748</v>
      </c>
      <c r="F7683" s="0" t="s">
        <v>1435</v>
      </c>
      <c r="G7683" s="0" t="str">
        <f aca="false">LEFT(B7683,2)</f>
        <v>23</v>
      </c>
      <c r="H7683" s="0" t="str">
        <f aca="false">I7683&amp;"_"&amp;G7683&amp;"_"&amp;F7683</f>
        <v>Karusse_23_20190711_DL2019073_KoebenhavnsUniversitet_koersel1</v>
      </c>
      <c r="I7683" s="61" t="str">
        <f aca="false">MID(RIGHT(B7683,LEN(B7683)-3),1,FIND("_",RIGHT(B7683,LEN(B7683)-3))-1)</f>
        <v>Karusse</v>
      </c>
      <c r="J7683" s="61" t="str">
        <f aca="false">TRIM(SUBSTITUTE(RIGHT(B7683,FIND(I7683,B7683)+1),"_",""))</f>
        <v>NegK</v>
      </c>
      <c r="K7683" s="0" t="str">
        <f aca="false">IFERROR(VALUE(SUBSTITUTE(E7683,".",",")),E7683)</f>
        <v>No Ct</v>
      </c>
      <c r="L7683" s="61" t="str">
        <f aca="false">IF(J7683="PosK",SUMIFS(K:K,J:J,"PosK",H:H,H7683),"")</f>
        <v/>
      </c>
      <c r="M7683" s="61" t="str">
        <f aca="false">IF(J7683="PosK",SUMIFS(K:K,J:J,"NegK",H:H,H7683),"")</f>
        <v/>
      </c>
      <c r="N7683" s="61" t="str">
        <f aca="false">IF(J7683="PosK",SUMIFS(K:K,J:J,"eDNA",H:H,H7683),"")</f>
        <v/>
      </c>
    </row>
    <row r="7684" customFormat="false" ht="14.25" hidden="false" customHeight="false" outlineLevel="0" collapsed="false">
      <c r="A7684" s="0" t="s">
        <v>916</v>
      </c>
      <c r="B7684" s="52" t="s">
        <v>1016</v>
      </c>
      <c r="C7684" s="52" t="s">
        <v>751</v>
      </c>
      <c r="D7684" s="53" t="n">
        <v>0.1</v>
      </c>
      <c r="E7684" s="53" t="s">
        <v>748</v>
      </c>
      <c r="F7684" s="0" t="s">
        <v>1435</v>
      </c>
      <c r="G7684" s="0" t="str">
        <f aca="false">LEFT(B7684,2)</f>
        <v>23</v>
      </c>
      <c r="H7684" s="0" t="str">
        <f aca="false">I7684&amp;"_"&amp;G7684&amp;"_"&amp;F7684</f>
        <v>Karusse_23_20190711_DL2019073_KoebenhavnsUniversitet_koersel1</v>
      </c>
      <c r="I7684" s="61" t="str">
        <f aca="false">MID(RIGHT(B7684,LEN(B7684)-3),1,FIND("_",RIGHT(B7684,LEN(B7684)-3))-1)</f>
        <v>Karusse</v>
      </c>
      <c r="J7684" s="61" t="str">
        <f aca="false">TRIM(SUBSTITUTE(RIGHT(B7684,FIND(I7684,B7684)+1),"_",""))</f>
        <v>eDNA</v>
      </c>
      <c r="K7684" s="0" t="str">
        <f aca="false">IFERROR(VALUE(SUBSTITUTE(E7684,".",",")),E7684)</f>
        <v>No Ct</v>
      </c>
      <c r="L7684" s="61" t="str">
        <f aca="false">IF(J7684="PosK",SUMIFS(K:K,J:J,"PosK",H:H,H7684),"")</f>
        <v/>
      </c>
      <c r="M7684" s="61" t="str">
        <f aca="false">IF(J7684="PosK",SUMIFS(K:K,J:J,"NegK",H:H,H7684),"")</f>
        <v/>
      </c>
      <c r="N7684" s="61" t="str">
        <f aca="false">IF(J7684="PosK",SUMIFS(K:K,J:J,"eDNA",H:H,H7684),"")</f>
        <v/>
      </c>
      <c r="Q7684" s="62"/>
    </row>
    <row r="7685" customFormat="false" ht="14.25" hidden="false" customHeight="false" outlineLevel="0" collapsed="false">
      <c r="A7685" s="0" t="s">
        <v>918</v>
      </c>
      <c r="B7685" s="52" t="s">
        <v>1016</v>
      </c>
      <c r="C7685" s="52" t="s">
        <v>751</v>
      </c>
      <c r="D7685" s="53" t="n">
        <v>0.1</v>
      </c>
      <c r="E7685" s="53" t="s">
        <v>748</v>
      </c>
      <c r="F7685" s="0" t="s">
        <v>1435</v>
      </c>
      <c r="G7685" s="0" t="str">
        <f aca="false">LEFT(B7685,2)</f>
        <v>23</v>
      </c>
      <c r="H7685" s="0" t="str">
        <f aca="false">I7685&amp;"_"&amp;G7685&amp;"_"&amp;F7685</f>
        <v>Karusse_23_20190711_DL2019073_KoebenhavnsUniversitet_koersel1</v>
      </c>
      <c r="I7685" s="61" t="str">
        <f aca="false">MID(RIGHT(B7685,LEN(B7685)-3),1,FIND("_",RIGHT(B7685,LEN(B7685)-3))-1)</f>
        <v>Karusse</v>
      </c>
      <c r="J7685" s="61" t="str">
        <f aca="false">TRIM(SUBSTITUTE(RIGHT(B7685,FIND(I7685,B7685)+1),"_",""))</f>
        <v>eDNA</v>
      </c>
      <c r="K7685" s="0" t="str">
        <f aca="false">IFERROR(VALUE(SUBSTITUTE(E7685,".",",")),E7685)</f>
        <v>No Ct</v>
      </c>
      <c r="L7685" s="61" t="str">
        <f aca="false">IF(J7685="PosK",SUMIFS(K:K,J:J,"PosK",H:H,H7685),"")</f>
        <v/>
      </c>
      <c r="M7685" s="61" t="str">
        <f aca="false">IF(J7685="PosK",SUMIFS(K:K,J:J,"NegK",H:H,H7685),"")</f>
        <v/>
      </c>
      <c r="N7685" s="61" t="str">
        <f aca="false">IF(J7685="PosK",SUMIFS(K:K,J:J,"eDNA",H:H,H7685),"")</f>
        <v/>
      </c>
      <c r="P7685" s="62"/>
      <c r="T7685" s="63"/>
      <c r="W7685" s="64"/>
    </row>
    <row r="7686" customFormat="false" ht="14.25" hidden="false" customHeight="false" outlineLevel="0" collapsed="false">
      <c r="A7686" s="0" t="s">
        <v>919</v>
      </c>
      <c r="B7686" s="52" t="s">
        <v>1224</v>
      </c>
      <c r="C7686" s="52" t="s">
        <v>743</v>
      </c>
      <c r="D7686" s="53" t="n">
        <v>0.1</v>
      </c>
      <c r="E7686" s="53" t="n">
        <v>36.82</v>
      </c>
      <c r="F7686" s="0" t="s">
        <v>1435</v>
      </c>
      <c r="G7686" s="0" t="str">
        <f aca="false">LEFT(B7686,2)</f>
        <v>24</v>
      </c>
      <c r="H7686" s="0" t="str">
        <f aca="false">I7686&amp;"_"&amp;G7686&amp;"_"&amp;F7686</f>
        <v>Soelvkarusse_24_20190711_DL2019073_KoebenhavnsUniversitet_koersel1</v>
      </c>
      <c r="I7686" s="61" t="str">
        <f aca="false">MID(RIGHT(B7686,LEN(B7686)-3),1,FIND("_",RIGHT(B7686,LEN(B7686)-3))-1)</f>
        <v>Soelvkarusse</v>
      </c>
      <c r="J7686" s="61" t="str">
        <f aca="false">TRIM(SUBSTITUTE(RIGHT(B7686,FIND(I7686,B7686)+1),"_",""))</f>
        <v>PosK</v>
      </c>
      <c r="K7686" s="0" t="n">
        <f aca="false">IFERROR(VALUE(SUBSTITUTE(E7686,".",",")),E7686)</f>
        <v>36.82</v>
      </c>
      <c r="L7686" s="61" t="n">
        <f aca="false">IF(J7686="PosK",SUMIFS(K:K,J:J,"PosK",H:H,H7686),"")</f>
        <v>36.82</v>
      </c>
      <c r="M7686" s="61" t="n">
        <f aca="false">IF(J7686="PosK",SUMIFS(K:K,J:J,"NegK",H:H,H7686),"")</f>
        <v>0</v>
      </c>
      <c r="N7686" s="61" t="n">
        <f aca="false">IF(J7686="PosK",SUMIFS(K:K,J:J,"eDNA",H:H,H7686),"")</f>
        <v>0</v>
      </c>
      <c r="P7686" s="62" t="n">
        <f aca="false">IF(K7688="No Ct",0,K7688)</f>
        <v>0</v>
      </c>
      <c r="Q7686" s="62" t="n">
        <f aca="false">IF(K7689="No Ct",0,K7689)</f>
        <v>0</v>
      </c>
      <c r="R7686" s="0" t="str">
        <f aca="false">IF(AND(L7686&gt;0,M7686=0),"Valid","Invalid")</f>
        <v>Valid</v>
      </c>
      <c r="S7686" s="0" t="str">
        <f aca="false">IF(OR(P7686&gt;1,Q7686&gt;1),"Present","Absent")</f>
        <v>Absent</v>
      </c>
      <c r="T7686" s="63" t="str">
        <f aca="false">IF(OR(AND(P7686&gt;1,P7686&lt;41),AND(Q7686&gt;1,Q7686&lt;41)),"Ct&lt;41","Ct&gt;41")</f>
        <v>Ct&gt;41</v>
      </c>
      <c r="U7686" s="0" t="str">
        <f aca="false">I7686</f>
        <v>Soelvkarusse</v>
      </c>
      <c r="V7686" s="0" t="str">
        <f aca="false">MID(F7686,10,9)</f>
        <v>DL2019073</v>
      </c>
      <c r="W7686" s="64" t="str">
        <f aca="false">V7686&amp;"_"&amp;U7686&amp;"_"&amp;R7686&amp;"_"&amp;S7686&amp;"_"&amp;T7686</f>
        <v>DL2019073_Soelvkarusse_Valid_Absent_Ct&gt;41</v>
      </c>
    </row>
    <row r="7687" customFormat="false" ht="14.25" hidden="false" customHeight="false" outlineLevel="0" collapsed="false">
      <c r="A7687" s="0" t="s">
        <v>921</v>
      </c>
      <c r="B7687" s="52" t="s">
        <v>1225</v>
      </c>
      <c r="C7687" s="52" t="s">
        <v>747</v>
      </c>
      <c r="D7687" s="53" t="n">
        <v>0.1</v>
      </c>
      <c r="E7687" s="53" t="s">
        <v>748</v>
      </c>
      <c r="F7687" s="0" t="s">
        <v>1435</v>
      </c>
      <c r="G7687" s="0" t="str">
        <f aca="false">LEFT(B7687,2)</f>
        <v>24</v>
      </c>
      <c r="H7687" s="0" t="str">
        <f aca="false">I7687&amp;"_"&amp;G7687&amp;"_"&amp;F7687</f>
        <v>Soelvkarusse_24_20190711_DL2019073_KoebenhavnsUniversitet_koersel1</v>
      </c>
      <c r="I7687" s="61" t="str">
        <f aca="false">MID(RIGHT(B7687,LEN(B7687)-3),1,FIND("_",RIGHT(B7687,LEN(B7687)-3))-1)</f>
        <v>Soelvkarusse</v>
      </c>
      <c r="J7687" s="61" t="str">
        <f aca="false">TRIM(SUBSTITUTE(RIGHT(B7687,FIND(I7687,B7687)+1),"_",""))</f>
        <v>NegK</v>
      </c>
      <c r="K7687" s="0" t="str">
        <f aca="false">IFERROR(VALUE(SUBSTITUTE(E7687,".",",")),E7687)</f>
        <v>No Ct</v>
      </c>
      <c r="L7687" s="61" t="str">
        <f aca="false">IF(J7687="PosK",SUMIFS(K:K,J:J,"PosK",H:H,H7687),"")</f>
        <v/>
      </c>
      <c r="M7687" s="61" t="str">
        <f aca="false">IF(J7687="PosK",SUMIFS(K:K,J:J,"NegK",H:H,H7687),"")</f>
        <v/>
      </c>
      <c r="N7687" s="61" t="str">
        <f aca="false">IF(J7687="PosK",SUMIFS(K:K,J:J,"eDNA",H:H,H7687),"")</f>
        <v/>
      </c>
    </row>
    <row r="7688" customFormat="false" ht="14.25" hidden="false" customHeight="false" outlineLevel="0" collapsed="false">
      <c r="A7688" s="0" t="s">
        <v>923</v>
      </c>
      <c r="B7688" s="52" t="s">
        <v>1226</v>
      </c>
      <c r="C7688" s="52" t="s">
        <v>751</v>
      </c>
      <c r="D7688" s="53" t="n">
        <v>0.1</v>
      </c>
      <c r="E7688" s="53" t="s">
        <v>748</v>
      </c>
      <c r="F7688" s="0" t="s">
        <v>1435</v>
      </c>
      <c r="G7688" s="0" t="str">
        <f aca="false">LEFT(B7688,2)</f>
        <v>24</v>
      </c>
      <c r="H7688" s="0" t="str">
        <f aca="false">I7688&amp;"_"&amp;G7688&amp;"_"&amp;F7688</f>
        <v>Soelvkarusse_24_20190711_DL2019073_KoebenhavnsUniversitet_koersel1</v>
      </c>
      <c r="I7688" s="61" t="str">
        <f aca="false">MID(RIGHT(B7688,LEN(B7688)-3),1,FIND("_",RIGHT(B7688,LEN(B7688)-3))-1)</f>
        <v>Soelvkarusse</v>
      </c>
      <c r="J7688" s="61" t="str">
        <f aca="false">TRIM(SUBSTITUTE(RIGHT(B7688,FIND(I7688,B7688)+1),"_",""))</f>
        <v>eDNA</v>
      </c>
      <c r="K7688" s="0" t="str">
        <f aca="false">IFERROR(VALUE(SUBSTITUTE(E7688,".",",")),E7688)</f>
        <v>No Ct</v>
      </c>
      <c r="L7688" s="61" t="str">
        <f aca="false">IF(J7688="PosK",SUMIFS(K:K,J:J,"PosK",H:H,H7688),"")</f>
        <v/>
      </c>
      <c r="M7688" s="61" t="str">
        <f aca="false">IF(J7688="PosK",SUMIFS(K:K,J:J,"NegK",H:H,H7688),"")</f>
        <v/>
      </c>
      <c r="N7688" s="61" t="str">
        <f aca="false">IF(J7688="PosK",SUMIFS(K:K,J:J,"eDNA",H:H,H7688),"")</f>
        <v/>
      </c>
      <c r="Q7688" s="62"/>
    </row>
    <row r="7689" customFormat="false" ht="14.25" hidden="false" customHeight="false" outlineLevel="0" collapsed="false">
      <c r="A7689" s="0" t="s">
        <v>925</v>
      </c>
      <c r="B7689" s="52" t="s">
        <v>1226</v>
      </c>
      <c r="C7689" s="52" t="s">
        <v>751</v>
      </c>
      <c r="D7689" s="53" t="n">
        <v>0.1</v>
      </c>
      <c r="E7689" s="53" t="s">
        <v>748</v>
      </c>
      <c r="F7689" s="0" t="s">
        <v>1435</v>
      </c>
      <c r="G7689" s="0" t="str">
        <f aca="false">LEFT(B7689,2)</f>
        <v>24</v>
      </c>
      <c r="H7689" s="0" t="str">
        <f aca="false">I7689&amp;"_"&amp;G7689&amp;"_"&amp;F7689</f>
        <v>Soelvkarusse_24_20190711_DL2019073_KoebenhavnsUniversitet_koersel1</v>
      </c>
      <c r="I7689" s="61" t="str">
        <f aca="false">MID(RIGHT(B7689,LEN(B7689)-3),1,FIND("_",RIGHT(B7689,LEN(B7689)-3))-1)</f>
        <v>Soelvkarusse</v>
      </c>
      <c r="J7689" s="61" t="str">
        <f aca="false">TRIM(SUBSTITUTE(RIGHT(B7689,FIND(I7689,B7689)+1),"_",""))</f>
        <v>eDNA</v>
      </c>
      <c r="K7689" s="0" t="str">
        <f aca="false">IFERROR(VALUE(SUBSTITUTE(E7689,".",",")),E7689)</f>
        <v>No Ct</v>
      </c>
      <c r="L7689" s="61" t="str">
        <f aca="false">IF(J7689="PosK",SUMIFS(K:K,J:J,"PosK",H:H,H7689),"")</f>
        <v/>
      </c>
      <c r="M7689" s="61" t="str">
        <f aca="false">IF(J7689="PosK",SUMIFS(K:K,J:J,"NegK",H:H,H7689),"")</f>
        <v/>
      </c>
      <c r="N7689" s="61" t="str">
        <f aca="false">IF(J7689="PosK",SUMIFS(K:K,J:J,"eDNA",H:H,H7689),"")</f>
        <v/>
      </c>
      <c r="P7689" s="62"/>
      <c r="T7689" s="63"/>
      <c r="W7689" s="64"/>
    </row>
    <row r="7690" customFormat="false" ht="14.25" hidden="false" customHeight="false" outlineLevel="0" collapsed="false">
      <c r="A7690" s="0" t="s">
        <v>741</v>
      </c>
      <c r="B7690" s="52" t="s">
        <v>1020</v>
      </c>
      <c r="C7690" s="52" t="s">
        <v>743</v>
      </c>
      <c r="D7690" s="53" t="n">
        <v>0.1</v>
      </c>
      <c r="E7690" s="53" t="n">
        <v>35.62</v>
      </c>
      <c r="F7690" s="0" t="s">
        <v>1436</v>
      </c>
      <c r="G7690" s="0" t="str">
        <f aca="false">LEFT(B7690,2)</f>
        <v>25</v>
      </c>
      <c r="H7690" s="0" t="str">
        <f aca="false">I7690&amp;"_"&amp;G7690&amp;"_"&amp;F7690</f>
        <v>Loegfroe_25_20190711_DL2019073_KoebenhavnsUniversitet_koersel2</v>
      </c>
      <c r="I7690" s="61" t="str">
        <f aca="false">MID(RIGHT(B7690,LEN(B7690)-3),1,FIND("_",RIGHT(B7690,LEN(B7690)-3))-1)</f>
        <v>Loegfroe</v>
      </c>
      <c r="J7690" s="61" t="str">
        <f aca="false">TRIM(SUBSTITUTE(RIGHT(B7690,FIND(I7690,B7690)+1),"_",""))</f>
        <v>PosK</v>
      </c>
      <c r="K7690" s="0" t="n">
        <f aca="false">IFERROR(VALUE(SUBSTITUTE(E7690,".",",")),E7690)</f>
        <v>35.62</v>
      </c>
      <c r="L7690" s="61" t="n">
        <f aca="false">IF(J7690="PosK",SUMIFS(K:K,J:J,"PosK",H:H,H7690),"")</f>
        <v>35.62</v>
      </c>
      <c r="M7690" s="61" t="n">
        <f aca="false">IF(J7690="PosK",SUMIFS(K:K,J:J,"NegK",H:H,H7690),"")</f>
        <v>0</v>
      </c>
      <c r="N7690" s="61" t="n">
        <f aca="false">IF(J7690="PosK",SUMIFS(K:K,J:J,"eDNA",H:H,H7690),"")</f>
        <v>38.59</v>
      </c>
      <c r="P7690" s="62" t="n">
        <f aca="false">IF(K7692="No Ct",0,K7692)</f>
        <v>0</v>
      </c>
      <c r="Q7690" s="62" t="n">
        <f aca="false">IF(K7693="No Ct",0,K7693)</f>
        <v>38.59</v>
      </c>
      <c r="R7690" s="0" t="str">
        <f aca="false">IF(AND(L7690&gt;0,M7690=0),"Valid","Invalid")</f>
        <v>Valid</v>
      </c>
      <c r="S7690" s="0" t="str">
        <f aca="false">IF(OR(P7690&gt;1,Q7690&gt;1),"Present","Absent")</f>
        <v>Present</v>
      </c>
      <c r="T7690" s="63" t="str">
        <f aca="false">IF(OR(AND(P7690&gt;1,P7690&lt;41),AND(Q7690&gt;1,Q7690&lt;41)),"Ct&lt;41","Ct&gt;41")</f>
        <v>Ct&lt;41</v>
      </c>
      <c r="U7690" s="0" t="str">
        <f aca="false">I7690</f>
        <v>Loegfroe</v>
      </c>
      <c r="V7690" s="0" t="str">
        <f aca="false">MID(F7690,10,9)</f>
        <v>DL2019073</v>
      </c>
      <c r="W7690" s="64" t="str">
        <f aca="false">V7690&amp;"_"&amp;U7690&amp;"_"&amp;R7690&amp;"_"&amp;S7690&amp;"_"&amp;T7690</f>
        <v>DL2019073_Loegfroe_Valid_Present_Ct&lt;41</v>
      </c>
    </row>
    <row r="7691" customFormat="false" ht="14.25" hidden="false" customHeight="false" outlineLevel="0" collapsed="false">
      <c r="A7691" s="0" t="s">
        <v>745</v>
      </c>
      <c r="B7691" s="52" t="s">
        <v>1022</v>
      </c>
      <c r="C7691" s="52" t="s">
        <v>747</v>
      </c>
      <c r="D7691" s="53" t="n">
        <v>0.1</v>
      </c>
      <c r="E7691" s="53" t="s">
        <v>748</v>
      </c>
      <c r="F7691" s="0" t="s">
        <v>1436</v>
      </c>
      <c r="G7691" s="0" t="str">
        <f aca="false">LEFT(B7691,2)</f>
        <v>25</v>
      </c>
      <c r="H7691" s="0" t="str">
        <f aca="false">I7691&amp;"_"&amp;G7691&amp;"_"&amp;F7691</f>
        <v>Loegfroe_25_20190711_DL2019073_KoebenhavnsUniversitet_koersel2</v>
      </c>
      <c r="I7691" s="61" t="str">
        <f aca="false">MID(RIGHT(B7691,LEN(B7691)-3),1,FIND("_",RIGHT(B7691,LEN(B7691)-3))-1)</f>
        <v>Loegfroe</v>
      </c>
      <c r="J7691" s="61" t="str">
        <f aca="false">TRIM(SUBSTITUTE(RIGHT(B7691,FIND(I7691,B7691)+1),"_",""))</f>
        <v>NegK</v>
      </c>
      <c r="K7691" s="0" t="str">
        <f aca="false">IFERROR(VALUE(SUBSTITUTE(E7691,".",",")),E7691)</f>
        <v>No Ct</v>
      </c>
      <c r="L7691" s="61" t="str">
        <f aca="false">IF(J7691="PosK",SUMIFS(K:K,J:J,"PosK",H:H,H7691),"")</f>
        <v/>
      </c>
      <c r="M7691" s="61" t="str">
        <f aca="false">IF(J7691="PosK",SUMIFS(K:K,J:J,"NegK",H:H,H7691),"")</f>
        <v/>
      </c>
      <c r="N7691" s="61" t="str">
        <f aca="false">IF(J7691="PosK",SUMIFS(K:K,J:J,"eDNA",H:H,H7691),"")</f>
        <v/>
      </c>
    </row>
    <row r="7692" customFormat="false" ht="14.25" hidden="false" customHeight="false" outlineLevel="0" collapsed="false">
      <c r="A7692" s="0" t="s">
        <v>749</v>
      </c>
      <c r="B7692" s="52" t="s">
        <v>1023</v>
      </c>
      <c r="C7692" s="52" t="s">
        <v>751</v>
      </c>
      <c r="D7692" s="53" t="n">
        <v>0.1</v>
      </c>
      <c r="E7692" s="53" t="s">
        <v>748</v>
      </c>
      <c r="F7692" s="0" t="s">
        <v>1436</v>
      </c>
      <c r="G7692" s="0" t="str">
        <f aca="false">LEFT(B7692,2)</f>
        <v>25</v>
      </c>
      <c r="H7692" s="0" t="str">
        <f aca="false">I7692&amp;"_"&amp;G7692&amp;"_"&amp;F7692</f>
        <v>Loegfroe_25_20190711_DL2019073_KoebenhavnsUniversitet_koersel2</v>
      </c>
      <c r="I7692" s="61" t="str">
        <f aca="false">MID(RIGHT(B7692,LEN(B7692)-3),1,FIND("_",RIGHT(B7692,LEN(B7692)-3))-1)</f>
        <v>Loegfroe</v>
      </c>
      <c r="J7692" s="61" t="str">
        <f aca="false">TRIM(SUBSTITUTE(RIGHT(B7692,FIND(I7692,B7692)+1),"_",""))</f>
        <v>eDNA</v>
      </c>
      <c r="K7692" s="0" t="str">
        <f aca="false">IFERROR(VALUE(SUBSTITUTE(E7692,".",",")),E7692)</f>
        <v>No Ct</v>
      </c>
      <c r="L7692" s="61" t="str">
        <f aca="false">IF(J7692="PosK",SUMIFS(K:K,J:J,"PosK",H:H,H7692),"")</f>
        <v/>
      </c>
      <c r="M7692" s="61" t="str">
        <f aca="false">IF(J7692="PosK",SUMIFS(K:K,J:J,"NegK",H:H,H7692),"")</f>
        <v/>
      </c>
      <c r="N7692" s="61" t="str">
        <f aca="false">IF(J7692="PosK",SUMIFS(K:K,J:J,"eDNA",H:H,H7692),"")</f>
        <v/>
      </c>
      <c r="Q7692" s="62"/>
    </row>
    <row r="7693" customFormat="false" ht="14.25" hidden="false" customHeight="false" outlineLevel="0" collapsed="false">
      <c r="A7693" s="0" t="s">
        <v>752</v>
      </c>
      <c r="B7693" s="52" t="s">
        <v>1023</v>
      </c>
      <c r="C7693" s="52" t="s">
        <v>751</v>
      </c>
      <c r="D7693" s="53" t="n">
        <v>0.1</v>
      </c>
      <c r="E7693" s="53" t="n">
        <v>38.59</v>
      </c>
      <c r="F7693" s="0" t="s">
        <v>1436</v>
      </c>
      <c r="G7693" s="0" t="str">
        <f aca="false">LEFT(B7693,2)</f>
        <v>25</v>
      </c>
      <c r="H7693" s="0" t="str">
        <f aca="false">I7693&amp;"_"&amp;G7693&amp;"_"&amp;F7693</f>
        <v>Loegfroe_25_20190711_DL2019073_KoebenhavnsUniversitet_koersel2</v>
      </c>
      <c r="I7693" s="61" t="str">
        <f aca="false">MID(RIGHT(B7693,LEN(B7693)-3),1,FIND("_",RIGHT(B7693,LEN(B7693)-3))-1)</f>
        <v>Loegfroe</v>
      </c>
      <c r="J7693" s="61" t="str">
        <f aca="false">TRIM(SUBSTITUTE(RIGHT(B7693,FIND(I7693,B7693)+1),"_",""))</f>
        <v>eDNA</v>
      </c>
      <c r="K7693" s="0" t="n">
        <f aca="false">IFERROR(VALUE(SUBSTITUTE(E7693,".",",")),E7693)</f>
        <v>38.59</v>
      </c>
      <c r="L7693" s="61" t="str">
        <f aca="false">IF(J7693="PosK",SUMIFS(K:K,J:J,"PosK",H:H,H7693),"")</f>
        <v/>
      </c>
      <c r="M7693" s="61" t="str">
        <f aca="false">IF(J7693="PosK",SUMIFS(K:K,J:J,"NegK",H:H,H7693),"")</f>
        <v/>
      </c>
      <c r="N7693" s="61" t="str">
        <f aca="false">IF(J7693="PosK",SUMIFS(K:K,J:J,"eDNA",H:H,H7693),"")</f>
        <v/>
      </c>
      <c r="P7693" s="62"/>
      <c r="T7693" s="63"/>
      <c r="W7693" s="64"/>
    </row>
    <row r="7694" customFormat="false" ht="14.25" hidden="false" customHeight="false" outlineLevel="0" collapsed="false">
      <c r="A7694" s="0" t="s">
        <v>754</v>
      </c>
      <c r="B7694" s="52" t="s">
        <v>1025</v>
      </c>
      <c r="C7694" s="52" t="s">
        <v>743</v>
      </c>
      <c r="D7694" s="53" t="n">
        <v>0.1</v>
      </c>
      <c r="E7694" s="53" t="n">
        <v>34.2</v>
      </c>
      <c r="F7694" s="0" t="s">
        <v>1436</v>
      </c>
      <c r="G7694" s="0" t="str">
        <f aca="false">LEFT(B7694,2)</f>
        <v>26</v>
      </c>
      <c r="H7694" s="0" t="str">
        <f aca="false">I7694&amp;"_"&amp;G7694&amp;"_"&amp;F7694</f>
        <v>StorVandsalamander_26_20190711_DL2019073_KoebenhavnsUniversitet_koersel2</v>
      </c>
      <c r="I7694" s="61" t="str">
        <f aca="false">MID(RIGHT(B7694,LEN(B7694)-3),1,FIND("_",RIGHT(B7694,LEN(B7694)-3))-1)</f>
        <v>StorVandsalamander</v>
      </c>
      <c r="J7694" s="61" t="str">
        <f aca="false">TRIM(SUBSTITUTE(RIGHT(B7694,FIND(I7694,B7694)+1),"_",""))</f>
        <v>PosK</v>
      </c>
      <c r="K7694" s="0" t="n">
        <f aca="false">IFERROR(VALUE(SUBSTITUTE(E7694,".",",")),E7694)</f>
        <v>34.2</v>
      </c>
      <c r="L7694" s="61" t="n">
        <f aca="false">IF(J7694="PosK",SUMIFS(K:K,J:J,"PosK",H:H,H7694),"")</f>
        <v>34.2</v>
      </c>
      <c r="M7694" s="61" t="n">
        <f aca="false">IF(J7694="PosK",SUMIFS(K:K,J:J,"NegK",H:H,H7694),"")</f>
        <v>0</v>
      </c>
      <c r="N7694" s="61" t="n">
        <f aca="false">IF(J7694="PosK",SUMIFS(K:K,J:J,"eDNA",H:H,H7694),"")</f>
        <v>0</v>
      </c>
      <c r="P7694" s="62" t="n">
        <f aca="false">IF(K7696="No Ct",0,K7696)</f>
        <v>0</v>
      </c>
      <c r="Q7694" s="62" t="n">
        <f aca="false">IF(K7697="No Ct",0,K7697)</f>
        <v>0</v>
      </c>
      <c r="R7694" s="0" t="str">
        <f aca="false">IF(AND(L7694&gt;0,M7694=0),"Valid","Invalid")</f>
        <v>Valid</v>
      </c>
      <c r="S7694" s="0" t="str">
        <f aca="false">IF(OR(P7694&gt;1,Q7694&gt;1),"Present","Absent")</f>
        <v>Absent</v>
      </c>
      <c r="T7694" s="63" t="str">
        <f aca="false">IF(OR(AND(P7694&gt;1,P7694&lt;41),AND(Q7694&gt;1,Q7694&lt;41)),"Ct&lt;41","Ct&gt;41")</f>
        <v>Ct&gt;41</v>
      </c>
      <c r="U7694" s="0" t="str">
        <f aca="false">I7694</f>
        <v>StorVandsalamander</v>
      </c>
      <c r="V7694" s="0" t="str">
        <f aca="false">MID(F7694,10,9)</f>
        <v>DL2019073</v>
      </c>
      <c r="W7694" s="64" t="str">
        <f aca="false">V7694&amp;"_"&amp;U7694&amp;"_"&amp;R7694&amp;"_"&amp;S7694&amp;"_"&amp;T7694</f>
        <v>DL2019073_StorVandsalamander_Valid_Absent_Ct&gt;41</v>
      </c>
    </row>
    <row r="7695" customFormat="false" ht="14.25" hidden="false" customHeight="false" outlineLevel="0" collapsed="false">
      <c r="A7695" s="0" t="s">
        <v>756</v>
      </c>
      <c r="B7695" s="52" t="s">
        <v>1026</v>
      </c>
      <c r="C7695" s="52" t="s">
        <v>747</v>
      </c>
      <c r="D7695" s="53" t="n">
        <v>0.1</v>
      </c>
      <c r="E7695" s="53" t="s">
        <v>748</v>
      </c>
      <c r="F7695" s="0" t="s">
        <v>1436</v>
      </c>
      <c r="G7695" s="0" t="str">
        <f aca="false">LEFT(B7695,2)</f>
        <v>26</v>
      </c>
      <c r="H7695" s="0" t="str">
        <f aca="false">I7695&amp;"_"&amp;G7695&amp;"_"&amp;F7695</f>
        <v>StorVandsalamander_26_20190711_DL2019073_KoebenhavnsUniversitet_koersel2</v>
      </c>
      <c r="I7695" s="61" t="str">
        <f aca="false">MID(RIGHT(B7695,LEN(B7695)-3),1,FIND("_",RIGHT(B7695,LEN(B7695)-3))-1)</f>
        <v>StorVandsalamander</v>
      </c>
      <c r="J7695" s="61" t="str">
        <f aca="false">TRIM(SUBSTITUTE(RIGHT(B7695,FIND(I7695,B7695)+1),"_",""))</f>
        <v>NegK</v>
      </c>
      <c r="K7695" s="0" t="str">
        <f aca="false">IFERROR(VALUE(SUBSTITUTE(E7695,".",",")),E7695)</f>
        <v>No Ct</v>
      </c>
      <c r="L7695" s="61" t="str">
        <f aca="false">IF(J7695="PosK",SUMIFS(K:K,J:J,"PosK",H:H,H7695),"")</f>
        <v/>
      </c>
      <c r="M7695" s="61" t="str">
        <f aca="false">IF(J7695="PosK",SUMIFS(K:K,J:J,"NegK",H:H,H7695),"")</f>
        <v/>
      </c>
      <c r="N7695" s="61" t="str">
        <f aca="false">IF(J7695="PosK",SUMIFS(K:K,J:J,"eDNA",H:H,H7695),"")</f>
        <v/>
      </c>
    </row>
    <row r="7696" customFormat="false" ht="14.25" hidden="false" customHeight="false" outlineLevel="0" collapsed="false">
      <c r="A7696" s="0" t="s">
        <v>758</v>
      </c>
      <c r="B7696" s="52" t="s">
        <v>1027</v>
      </c>
      <c r="C7696" s="52" t="s">
        <v>751</v>
      </c>
      <c r="D7696" s="53" t="n">
        <v>0.1</v>
      </c>
      <c r="E7696" s="53" t="s">
        <v>748</v>
      </c>
      <c r="F7696" s="0" t="s">
        <v>1436</v>
      </c>
      <c r="G7696" s="0" t="str">
        <f aca="false">LEFT(B7696,2)</f>
        <v>26</v>
      </c>
      <c r="H7696" s="0" t="str">
        <f aca="false">I7696&amp;"_"&amp;G7696&amp;"_"&amp;F7696</f>
        <v>StorVandsalamander_26_20190711_DL2019073_KoebenhavnsUniversitet_koersel2</v>
      </c>
      <c r="I7696" s="61" t="str">
        <f aca="false">MID(RIGHT(B7696,LEN(B7696)-3),1,FIND("_",RIGHT(B7696,LEN(B7696)-3))-1)</f>
        <v>StorVandsalamander</v>
      </c>
      <c r="J7696" s="61" t="str">
        <f aca="false">TRIM(SUBSTITUTE(RIGHT(B7696,FIND(I7696,B7696)+1),"_",""))</f>
        <v>eDNA</v>
      </c>
      <c r="K7696" s="0" t="str">
        <f aca="false">IFERROR(VALUE(SUBSTITUTE(E7696,".",",")),E7696)</f>
        <v>No Ct</v>
      </c>
      <c r="L7696" s="61" t="str">
        <f aca="false">IF(J7696="PosK",SUMIFS(K:K,J:J,"PosK",H:H,H7696),"")</f>
        <v/>
      </c>
      <c r="M7696" s="61" t="str">
        <f aca="false">IF(J7696="PosK",SUMIFS(K:K,J:J,"NegK",H:H,H7696),"")</f>
        <v/>
      </c>
      <c r="N7696" s="61" t="str">
        <f aca="false">IF(J7696="PosK",SUMIFS(K:K,J:J,"eDNA",H:H,H7696),"")</f>
        <v/>
      </c>
      <c r="Q7696" s="62"/>
    </row>
    <row r="7697" customFormat="false" ht="14.25" hidden="false" customHeight="false" outlineLevel="0" collapsed="false">
      <c r="A7697" s="0" t="s">
        <v>760</v>
      </c>
      <c r="B7697" s="52" t="s">
        <v>1027</v>
      </c>
      <c r="C7697" s="52" t="s">
        <v>751</v>
      </c>
      <c r="D7697" s="53" t="n">
        <v>0.1</v>
      </c>
      <c r="E7697" s="53" t="s">
        <v>748</v>
      </c>
      <c r="F7697" s="0" t="s">
        <v>1436</v>
      </c>
      <c r="G7697" s="0" t="str">
        <f aca="false">LEFT(B7697,2)</f>
        <v>26</v>
      </c>
      <c r="H7697" s="0" t="str">
        <f aca="false">I7697&amp;"_"&amp;G7697&amp;"_"&amp;F7697</f>
        <v>StorVandsalamander_26_20190711_DL2019073_KoebenhavnsUniversitet_koersel2</v>
      </c>
      <c r="I7697" s="61" t="str">
        <f aca="false">MID(RIGHT(B7697,LEN(B7697)-3),1,FIND("_",RIGHT(B7697,LEN(B7697)-3))-1)</f>
        <v>StorVandsalamander</v>
      </c>
      <c r="J7697" s="61" t="str">
        <f aca="false">TRIM(SUBSTITUTE(RIGHT(B7697,FIND(I7697,B7697)+1),"_",""))</f>
        <v>eDNA</v>
      </c>
      <c r="K7697" s="0" t="str">
        <f aca="false">IFERROR(VALUE(SUBSTITUTE(E7697,".",",")),E7697)</f>
        <v>No Ct</v>
      </c>
      <c r="L7697" s="61" t="str">
        <f aca="false">IF(J7697="PosK",SUMIFS(K:K,J:J,"PosK",H:H,H7697),"")</f>
        <v/>
      </c>
      <c r="M7697" s="61" t="str">
        <f aca="false">IF(J7697="PosK",SUMIFS(K:K,J:J,"NegK",H:H,H7697),"")</f>
        <v/>
      </c>
      <c r="N7697" s="61" t="str">
        <f aca="false">IF(J7697="PosK",SUMIFS(K:K,J:J,"eDNA",H:H,H7697),"")</f>
        <v/>
      </c>
      <c r="P7697" s="62"/>
      <c r="T7697" s="63"/>
      <c r="W7697" s="64"/>
    </row>
    <row r="7698" customFormat="false" ht="14.25" hidden="false" customHeight="false" outlineLevel="0" collapsed="false">
      <c r="A7698" s="0" t="s">
        <v>762</v>
      </c>
      <c r="B7698" s="52" t="s">
        <v>1029</v>
      </c>
      <c r="C7698" s="52" t="s">
        <v>743</v>
      </c>
      <c r="D7698" s="53" t="n">
        <v>0.1</v>
      </c>
      <c r="E7698" s="53" t="s">
        <v>748</v>
      </c>
      <c r="F7698" s="0" t="s">
        <v>1436</v>
      </c>
      <c r="G7698" s="0" t="str">
        <f aca="false">LEFT(B7698,2)</f>
        <v>27</v>
      </c>
      <c r="H7698" s="0" t="str">
        <f aca="false">I7698&amp;"_"&amp;G7698&amp;"_"&amp;F7698</f>
        <v>Strandtudse_27_20190711_DL2019073_KoebenhavnsUniversitet_koersel2</v>
      </c>
      <c r="I7698" s="61" t="str">
        <f aca="false">MID(RIGHT(B7698,LEN(B7698)-3),1,FIND("_",RIGHT(B7698,LEN(B7698)-3))-1)</f>
        <v>Strandtudse</v>
      </c>
      <c r="J7698" s="61" t="str">
        <f aca="false">TRIM(SUBSTITUTE(RIGHT(B7698,FIND(I7698,B7698)+1),"_",""))</f>
        <v>PosK</v>
      </c>
      <c r="K7698" s="0" t="str">
        <f aca="false">IFERROR(VALUE(SUBSTITUTE(E7698,".",",")),E7698)</f>
        <v>No Ct</v>
      </c>
      <c r="L7698" s="61" t="n">
        <f aca="false">IF(J7698="PosK",SUMIFS(K:K,J:J,"PosK",H:H,H7698),"")</f>
        <v>0</v>
      </c>
      <c r="M7698" s="61" t="n">
        <f aca="false">IF(J7698="PosK",SUMIFS(K:K,J:J,"NegK",H:H,H7698),"")</f>
        <v>0</v>
      </c>
      <c r="N7698" s="61" t="n">
        <f aca="false">IF(J7698="PosK",SUMIFS(K:K,J:J,"eDNA",H:H,H7698),"")</f>
        <v>0</v>
      </c>
      <c r="P7698" s="62" t="n">
        <f aca="false">IF(K7700="No Ct",0,K7700)</f>
        <v>0</v>
      </c>
      <c r="Q7698" s="62" t="n">
        <f aca="false">IF(K7701="No Ct",0,K7701)</f>
        <v>0</v>
      </c>
      <c r="R7698" s="0" t="str">
        <f aca="false">IF(AND(L7698&gt;0,M7698=0),"Valid","Invalid")</f>
        <v>Invalid</v>
      </c>
      <c r="S7698" s="0" t="str">
        <f aca="false">IF(OR(P7698&gt;1,Q7698&gt;1),"Present","Absent")</f>
        <v>Absent</v>
      </c>
      <c r="T7698" s="63" t="str">
        <f aca="false">IF(OR(AND(P7698&gt;1,P7698&lt;41),AND(Q7698&gt;1,Q7698&lt;41)),"Ct&lt;41","Ct&gt;41")</f>
        <v>Ct&gt;41</v>
      </c>
      <c r="U7698" s="0" t="str">
        <f aca="false">I7698</f>
        <v>Strandtudse</v>
      </c>
      <c r="V7698" s="0" t="str">
        <f aca="false">MID(F7698,10,9)</f>
        <v>DL2019073</v>
      </c>
      <c r="W7698" s="64" t="str">
        <f aca="false">V7698&amp;"_"&amp;U7698&amp;"_"&amp;R7698&amp;"_"&amp;S7698&amp;"_"&amp;T7698</f>
        <v>DL2019073_Strandtudse_Invalid_Absent_Ct&gt;41</v>
      </c>
    </row>
    <row r="7699" customFormat="false" ht="14.25" hidden="false" customHeight="false" outlineLevel="0" collapsed="false">
      <c r="A7699" s="0" t="s">
        <v>764</v>
      </c>
      <c r="B7699" s="52" t="s">
        <v>1030</v>
      </c>
      <c r="C7699" s="52" t="s">
        <v>747</v>
      </c>
      <c r="D7699" s="53" t="n">
        <v>0.1</v>
      </c>
      <c r="E7699" s="53" t="s">
        <v>748</v>
      </c>
      <c r="F7699" s="0" t="s">
        <v>1436</v>
      </c>
      <c r="G7699" s="0" t="str">
        <f aca="false">LEFT(B7699,2)</f>
        <v>27</v>
      </c>
      <c r="H7699" s="0" t="str">
        <f aca="false">I7699&amp;"_"&amp;G7699&amp;"_"&amp;F7699</f>
        <v>Strandtudse_27_20190711_DL2019073_KoebenhavnsUniversitet_koersel2</v>
      </c>
      <c r="I7699" s="61" t="str">
        <f aca="false">MID(RIGHT(B7699,LEN(B7699)-3),1,FIND("_",RIGHT(B7699,LEN(B7699)-3))-1)</f>
        <v>Strandtudse</v>
      </c>
      <c r="J7699" s="61" t="str">
        <f aca="false">TRIM(SUBSTITUTE(RIGHT(B7699,FIND(I7699,B7699)+1),"_",""))</f>
        <v>NegK</v>
      </c>
      <c r="K7699" s="0" t="str">
        <f aca="false">IFERROR(VALUE(SUBSTITUTE(E7699,".",",")),E7699)</f>
        <v>No Ct</v>
      </c>
      <c r="L7699" s="61" t="str">
        <f aca="false">IF(J7699="PosK",SUMIFS(K:K,J:J,"PosK",H:H,H7699),"")</f>
        <v/>
      </c>
      <c r="M7699" s="61" t="str">
        <f aca="false">IF(J7699="PosK",SUMIFS(K:K,J:J,"NegK",H:H,H7699),"")</f>
        <v/>
      </c>
      <c r="N7699" s="61" t="str">
        <f aca="false">IF(J7699="PosK",SUMIFS(K:K,J:J,"eDNA",H:H,H7699),"")</f>
        <v/>
      </c>
    </row>
    <row r="7700" customFormat="false" ht="14.25" hidden="false" customHeight="false" outlineLevel="0" collapsed="false">
      <c r="A7700" s="0" t="s">
        <v>766</v>
      </c>
      <c r="B7700" s="52" t="s">
        <v>1031</v>
      </c>
      <c r="C7700" s="52" t="s">
        <v>751</v>
      </c>
      <c r="D7700" s="53" t="n">
        <v>0.1</v>
      </c>
      <c r="E7700" s="53" t="s">
        <v>748</v>
      </c>
      <c r="F7700" s="0" t="s">
        <v>1436</v>
      </c>
      <c r="G7700" s="0" t="str">
        <f aca="false">LEFT(B7700,2)</f>
        <v>27</v>
      </c>
      <c r="H7700" s="0" t="str">
        <f aca="false">I7700&amp;"_"&amp;G7700&amp;"_"&amp;F7700</f>
        <v>Strandtudse_27_20190711_DL2019073_KoebenhavnsUniversitet_koersel2</v>
      </c>
      <c r="I7700" s="61" t="str">
        <f aca="false">MID(RIGHT(B7700,LEN(B7700)-3),1,FIND("_",RIGHT(B7700,LEN(B7700)-3))-1)</f>
        <v>Strandtudse</v>
      </c>
      <c r="J7700" s="61" t="str">
        <f aca="false">TRIM(SUBSTITUTE(RIGHT(B7700,FIND(I7700,B7700)+1),"_",""))</f>
        <v>eDNA</v>
      </c>
      <c r="K7700" s="0" t="str">
        <f aca="false">IFERROR(VALUE(SUBSTITUTE(E7700,".",",")),E7700)</f>
        <v>No Ct</v>
      </c>
      <c r="L7700" s="61" t="str">
        <f aca="false">IF(J7700="PosK",SUMIFS(K:K,J:J,"PosK",H:H,H7700),"")</f>
        <v/>
      </c>
      <c r="M7700" s="61" t="str">
        <f aca="false">IF(J7700="PosK",SUMIFS(K:K,J:J,"NegK",H:H,H7700),"")</f>
        <v/>
      </c>
      <c r="N7700" s="61" t="str">
        <f aca="false">IF(J7700="PosK",SUMIFS(K:K,J:J,"eDNA",H:H,H7700),"")</f>
        <v/>
      </c>
      <c r="Q7700" s="62"/>
    </row>
    <row r="7701" customFormat="false" ht="14.25" hidden="false" customHeight="false" outlineLevel="0" collapsed="false">
      <c r="A7701" s="0" t="s">
        <v>768</v>
      </c>
      <c r="B7701" s="52" t="s">
        <v>1031</v>
      </c>
      <c r="C7701" s="52" t="s">
        <v>751</v>
      </c>
      <c r="D7701" s="53" t="n">
        <v>0.1</v>
      </c>
      <c r="E7701" s="53" t="s">
        <v>748</v>
      </c>
      <c r="F7701" s="0" t="s">
        <v>1436</v>
      </c>
      <c r="G7701" s="0" t="str">
        <f aca="false">LEFT(B7701,2)</f>
        <v>27</v>
      </c>
      <c r="H7701" s="0" t="str">
        <f aca="false">I7701&amp;"_"&amp;G7701&amp;"_"&amp;F7701</f>
        <v>Strandtudse_27_20190711_DL2019073_KoebenhavnsUniversitet_koersel2</v>
      </c>
      <c r="I7701" s="61" t="str">
        <f aca="false">MID(RIGHT(B7701,LEN(B7701)-3),1,FIND("_",RIGHT(B7701,LEN(B7701)-3))-1)</f>
        <v>Strandtudse</v>
      </c>
      <c r="J7701" s="61" t="str">
        <f aca="false">TRIM(SUBSTITUTE(RIGHT(B7701,FIND(I7701,B7701)+1),"_",""))</f>
        <v>eDNA</v>
      </c>
      <c r="K7701" s="0" t="str">
        <f aca="false">IFERROR(VALUE(SUBSTITUTE(E7701,".",",")),E7701)</f>
        <v>No Ct</v>
      </c>
      <c r="L7701" s="61" t="str">
        <f aca="false">IF(J7701="PosK",SUMIFS(K:K,J:J,"PosK",H:H,H7701),"")</f>
        <v/>
      </c>
      <c r="M7701" s="61" t="str">
        <f aca="false">IF(J7701="PosK",SUMIFS(K:K,J:J,"NegK",H:H,H7701),"")</f>
        <v/>
      </c>
      <c r="N7701" s="61" t="str">
        <f aca="false">IF(J7701="PosK",SUMIFS(K:K,J:J,"eDNA",H:H,H7701),"")</f>
        <v/>
      </c>
      <c r="P7701" s="62"/>
      <c r="T7701" s="63"/>
      <c r="W7701" s="64"/>
    </row>
    <row r="7702" customFormat="false" ht="14.25" hidden="false" customHeight="false" outlineLevel="0" collapsed="false">
      <c r="A7702" s="0" t="s">
        <v>770</v>
      </c>
      <c r="B7702" s="52" t="s">
        <v>1033</v>
      </c>
      <c r="C7702" s="52" t="s">
        <v>743</v>
      </c>
      <c r="D7702" s="53" t="n">
        <v>0.1</v>
      </c>
      <c r="E7702" s="53" t="n">
        <v>39.95</v>
      </c>
      <c r="F7702" s="0" t="s">
        <v>1436</v>
      </c>
      <c r="G7702" s="0" t="str">
        <f aca="false">LEFT(B7702,2)</f>
        <v>28</v>
      </c>
      <c r="H7702" s="0" t="str">
        <f aca="false">I7702&amp;"_"&amp;G7702&amp;"_"&amp;F7702</f>
        <v>GroenbrogetTudse_28_20190711_DL2019073_KoebenhavnsUniversitet_koersel2</v>
      </c>
      <c r="I7702" s="61" t="str">
        <f aca="false">MID(RIGHT(B7702,LEN(B7702)-3),1,FIND("_",RIGHT(B7702,LEN(B7702)-3))-1)</f>
        <v>GroenbrogetTudse</v>
      </c>
      <c r="J7702" s="61" t="str">
        <f aca="false">TRIM(SUBSTITUTE(RIGHT(B7702,FIND(I7702,B7702)+1),"_",""))</f>
        <v>PosK</v>
      </c>
      <c r="K7702" s="0" t="n">
        <f aca="false">IFERROR(VALUE(SUBSTITUTE(E7702,".",",")),E7702)</f>
        <v>39.95</v>
      </c>
      <c r="L7702" s="61" t="n">
        <f aca="false">IF(J7702="PosK",SUMIFS(K:K,J:J,"PosK",H:H,H7702),"")</f>
        <v>39.95</v>
      </c>
      <c r="M7702" s="61" t="n">
        <f aca="false">IF(J7702="PosK",SUMIFS(K:K,J:J,"NegK",H:H,H7702),"")</f>
        <v>0</v>
      </c>
      <c r="N7702" s="61" t="n">
        <f aca="false">IF(J7702="PosK",SUMIFS(K:K,J:J,"eDNA",H:H,H7702),"")</f>
        <v>0</v>
      </c>
      <c r="P7702" s="62" t="n">
        <f aca="false">IF(K7704="No Ct",0,K7704)</f>
        <v>0</v>
      </c>
      <c r="Q7702" s="62" t="n">
        <f aca="false">IF(K7705="No Ct",0,K7705)</f>
        <v>0</v>
      </c>
      <c r="R7702" s="0" t="str">
        <f aca="false">IF(AND(L7702&gt;0,M7702=0),"Valid","Invalid")</f>
        <v>Valid</v>
      </c>
      <c r="S7702" s="0" t="str">
        <f aca="false">IF(OR(P7702&gt;1,Q7702&gt;1),"Present","Absent")</f>
        <v>Absent</v>
      </c>
      <c r="T7702" s="63" t="str">
        <f aca="false">IF(OR(AND(P7702&gt;1,P7702&lt;41),AND(Q7702&gt;1,Q7702&lt;41)),"Ct&lt;41","Ct&gt;41")</f>
        <v>Ct&gt;41</v>
      </c>
      <c r="U7702" s="0" t="str">
        <f aca="false">I7702</f>
        <v>GroenbrogetTudse</v>
      </c>
      <c r="V7702" s="0" t="str">
        <f aca="false">MID(F7702,10,9)</f>
        <v>DL2019073</v>
      </c>
      <c r="W7702" s="64" t="str">
        <f aca="false">V7702&amp;"_"&amp;U7702&amp;"_"&amp;R7702&amp;"_"&amp;S7702&amp;"_"&amp;T7702</f>
        <v>DL2019073_GroenbrogetTudse_Valid_Absent_Ct&gt;41</v>
      </c>
    </row>
    <row r="7703" customFormat="false" ht="14.25" hidden="false" customHeight="false" outlineLevel="0" collapsed="false">
      <c r="A7703" s="0" t="s">
        <v>772</v>
      </c>
      <c r="B7703" s="52" t="s">
        <v>1034</v>
      </c>
      <c r="C7703" s="52" t="s">
        <v>747</v>
      </c>
      <c r="D7703" s="53" t="n">
        <v>0.1</v>
      </c>
      <c r="E7703" s="53" t="s">
        <v>748</v>
      </c>
      <c r="F7703" s="0" t="s">
        <v>1436</v>
      </c>
      <c r="G7703" s="0" t="str">
        <f aca="false">LEFT(B7703,2)</f>
        <v>28</v>
      </c>
      <c r="H7703" s="0" t="str">
        <f aca="false">I7703&amp;"_"&amp;G7703&amp;"_"&amp;F7703</f>
        <v>GroenbrogetTudse_28_20190711_DL2019073_KoebenhavnsUniversitet_koersel2</v>
      </c>
      <c r="I7703" s="61" t="str">
        <f aca="false">MID(RIGHT(B7703,LEN(B7703)-3),1,FIND("_",RIGHT(B7703,LEN(B7703)-3))-1)</f>
        <v>GroenbrogetTudse</v>
      </c>
      <c r="J7703" s="61" t="str">
        <f aca="false">TRIM(SUBSTITUTE(RIGHT(B7703,FIND(I7703,B7703)+1),"_",""))</f>
        <v>NegK</v>
      </c>
      <c r="K7703" s="0" t="str">
        <f aca="false">IFERROR(VALUE(SUBSTITUTE(E7703,".",",")),E7703)</f>
        <v>No Ct</v>
      </c>
      <c r="L7703" s="61" t="str">
        <f aca="false">IF(J7703="PosK",SUMIFS(K:K,J:J,"PosK",H:H,H7703),"")</f>
        <v/>
      </c>
      <c r="M7703" s="61" t="str">
        <f aca="false">IF(J7703="PosK",SUMIFS(K:K,J:J,"NegK",H:H,H7703),"")</f>
        <v/>
      </c>
      <c r="N7703" s="61" t="str">
        <f aca="false">IF(J7703="PosK",SUMIFS(K:K,J:J,"eDNA",H:H,H7703),"")</f>
        <v/>
      </c>
    </row>
    <row r="7704" customFormat="false" ht="14.25" hidden="false" customHeight="false" outlineLevel="0" collapsed="false">
      <c r="A7704" s="0" t="s">
        <v>774</v>
      </c>
      <c r="B7704" s="52" t="s">
        <v>1035</v>
      </c>
      <c r="C7704" s="52" t="s">
        <v>751</v>
      </c>
      <c r="D7704" s="53" t="n">
        <v>0.1</v>
      </c>
      <c r="E7704" s="53" t="s">
        <v>748</v>
      </c>
      <c r="F7704" s="0" t="s">
        <v>1436</v>
      </c>
      <c r="G7704" s="0" t="str">
        <f aca="false">LEFT(B7704,2)</f>
        <v>28</v>
      </c>
      <c r="H7704" s="0" t="str">
        <f aca="false">I7704&amp;"_"&amp;G7704&amp;"_"&amp;F7704</f>
        <v>GroenbrogetTudse_28_20190711_DL2019073_KoebenhavnsUniversitet_koersel2</v>
      </c>
      <c r="I7704" s="61" t="str">
        <f aca="false">MID(RIGHT(B7704,LEN(B7704)-3),1,FIND("_",RIGHT(B7704,LEN(B7704)-3))-1)</f>
        <v>GroenbrogetTudse</v>
      </c>
      <c r="J7704" s="61" t="str">
        <f aca="false">TRIM(SUBSTITUTE(RIGHT(B7704,FIND(I7704,B7704)+1),"_",""))</f>
        <v>eDNA</v>
      </c>
      <c r="K7704" s="0" t="str">
        <f aca="false">IFERROR(VALUE(SUBSTITUTE(E7704,".",",")),E7704)</f>
        <v>No Ct</v>
      </c>
      <c r="L7704" s="61" t="str">
        <f aca="false">IF(J7704="PosK",SUMIFS(K:K,J:J,"PosK",H:H,H7704),"")</f>
        <v/>
      </c>
      <c r="M7704" s="61" t="str">
        <f aca="false">IF(J7704="PosK",SUMIFS(K:K,J:J,"NegK",H:H,H7704),"")</f>
        <v/>
      </c>
      <c r="N7704" s="61" t="str">
        <f aca="false">IF(J7704="PosK",SUMIFS(K:K,J:J,"eDNA",H:H,H7704),"")</f>
        <v/>
      </c>
      <c r="Q7704" s="62"/>
    </row>
    <row r="7705" customFormat="false" ht="14.25" hidden="false" customHeight="false" outlineLevel="0" collapsed="false">
      <c r="A7705" s="0" t="s">
        <v>776</v>
      </c>
      <c r="B7705" s="52" t="s">
        <v>1035</v>
      </c>
      <c r="C7705" s="52" t="s">
        <v>751</v>
      </c>
      <c r="D7705" s="53" t="n">
        <v>0.1</v>
      </c>
      <c r="E7705" s="53" t="s">
        <v>748</v>
      </c>
      <c r="F7705" s="0" t="s">
        <v>1436</v>
      </c>
      <c r="G7705" s="0" t="str">
        <f aca="false">LEFT(B7705,2)</f>
        <v>28</v>
      </c>
      <c r="H7705" s="0" t="str">
        <f aca="false">I7705&amp;"_"&amp;G7705&amp;"_"&amp;F7705</f>
        <v>GroenbrogetTudse_28_20190711_DL2019073_KoebenhavnsUniversitet_koersel2</v>
      </c>
      <c r="I7705" s="61" t="str">
        <f aca="false">MID(RIGHT(B7705,LEN(B7705)-3),1,FIND("_",RIGHT(B7705,LEN(B7705)-3))-1)</f>
        <v>GroenbrogetTudse</v>
      </c>
      <c r="J7705" s="61" t="str">
        <f aca="false">TRIM(SUBSTITUTE(RIGHT(B7705,FIND(I7705,B7705)+1),"_",""))</f>
        <v>eDNA</v>
      </c>
      <c r="K7705" s="0" t="str">
        <f aca="false">IFERROR(VALUE(SUBSTITUTE(E7705,".",",")),E7705)</f>
        <v>No Ct</v>
      </c>
      <c r="L7705" s="61" t="str">
        <f aca="false">IF(J7705="PosK",SUMIFS(K:K,J:J,"PosK",H:H,H7705),"")</f>
        <v/>
      </c>
      <c r="M7705" s="61" t="str">
        <f aca="false">IF(J7705="PosK",SUMIFS(K:K,J:J,"NegK",H:H,H7705),"")</f>
        <v/>
      </c>
      <c r="N7705" s="61" t="str">
        <f aca="false">IF(J7705="PosK",SUMIFS(K:K,J:J,"eDNA",H:H,H7705),"")</f>
        <v/>
      </c>
      <c r="P7705" s="62"/>
      <c r="T7705" s="63"/>
      <c r="W7705" s="64"/>
    </row>
    <row r="7706" customFormat="false" ht="14.25" hidden="false" customHeight="false" outlineLevel="0" collapsed="false">
      <c r="A7706" s="0" t="s">
        <v>778</v>
      </c>
      <c r="B7706" s="52" t="s">
        <v>1037</v>
      </c>
      <c r="C7706" s="52" t="s">
        <v>743</v>
      </c>
      <c r="D7706" s="53" t="n">
        <v>0.1</v>
      </c>
      <c r="E7706" s="53" t="n">
        <v>33.52</v>
      </c>
      <c r="F7706" s="0" t="s">
        <v>1436</v>
      </c>
      <c r="G7706" s="0" t="str">
        <f aca="false">LEFT(B7706,2)</f>
        <v>29</v>
      </c>
      <c r="H7706" s="0" t="str">
        <f aca="false">I7706&amp;"_"&amp;G7706&amp;"_"&amp;F7706</f>
        <v>Loevfroe_29_20190711_DL2019073_KoebenhavnsUniversitet_koersel2</v>
      </c>
      <c r="I7706" s="61" t="str">
        <f aca="false">MID(RIGHT(B7706,LEN(B7706)-3),1,FIND("_",RIGHT(B7706,LEN(B7706)-3))-1)</f>
        <v>Loevfroe</v>
      </c>
      <c r="J7706" s="61" t="str">
        <f aca="false">TRIM(SUBSTITUTE(RIGHT(B7706,FIND(I7706,B7706)+1),"_",""))</f>
        <v>PosK</v>
      </c>
      <c r="K7706" s="0" t="n">
        <f aca="false">IFERROR(VALUE(SUBSTITUTE(E7706,".",",")),E7706)</f>
        <v>33.52</v>
      </c>
      <c r="L7706" s="61" t="n">
        <f aca="false">IF(J7706="PosK",SUMIFS(K:K,J:J,"PosK",H:H,H7706),"")</f>
        <v>33.52</v>
      </c>
      <c r="M7706" s="61" t="n">
        <f aca="false">IF(J7706="PosK",SUMIFS(K:K,J:J,"NegK",H:H,H7706),"")</f>
        <v>0</v>
      </c>
      <c r="N7706" s="61" t="n">
        <f aca="false">IF(J7706="PosK",SUMIFS(K:K,J:J,"eDNA",H:H,H7706),"")</f>
        <v>0</v>
      </c>
      <c r="P7706" s="62" t="n">
        <f aca="false">IF(K7708="No Ct",0,K7708)</f>
        <v>0</v>
      </c>
      <c r="Q7706" s="62" t="n">
        <f aca="false">IF(K7709="No Ct",0,K7709)</f>
        <v>0</v>
      </c>
      <c r="R7706" s="0" t="str">
        <f aca="false">IF(AND(L7706&gt;0,M7706=0),"Valid","Invalid")</f>
        <v>Valid</v>
      </c>
      <c r="S7706" s="0" t="str">
        <f aca="false">IF(OR(P7706&gt;1,Q7706&gt;1),"Present","Absent")</f>
        <v>Absent</v>
      </c>
      <c r="T7706" s="63" t="str">
        <f aca="false">IF(OR(AND(P7706&gt;1,P7706&lt;41),AND(Q7706&gt;1,Q7706&lt;41)),"Ct&lt;41","Ct&gt;41")</f>
        <v>Ct&gt;41</v>
      </c>
      <c r="U7706" s="0" t="str">
        <f aca="false">I7706</f>
        <v>Loevfroe</v>
      </c>
      <c r="V7706" s="0" t="str">
        <f aca="false">MID(F7706,10,9)</f>
        <v>DL2019073</v>
      </c>
      <c r="W7706" s="64" t="str">
        <f aca="false">V7706&amp;"_"&amp;U7706&amp;"_"&amp;R7706&amp;"_"&amp;S7706&amp;"_"&amp;T7706</f>
        <v>DL2019073_Loevfroe_Valid_Absent_Ct&gt;41</v>
      </c>
    </row>
    <row r="7707" customFormat="false" ht="14.25" hidden="false" customHeight="false" outlineLevel="0" collapsed="false">
      <c r="A7707" s="0" t="s">
        <v>780</v>
      </c>
      <c r="B7707" s="52" t="s">
        <v>1038</v>
      </c>
      <c r="C7707" s="52" t="s">
        <v>747</v>
      </c>
      <c r="D7707" s="53" t="n">
        <v>0.1</v>
      </c>
      <c r="E7707" s="53" t="s">
        <v>748</v>
      </c>
      <c r="F7707" s="0" t="s">
        <v>1436</v>
      </c>
      <c r="G7707" s="0" t="str">
        <f aca="false">LEFT(B7707,2)</f>
        <v>29</v>
      </c>
      <c r="H7707" s="0" t="str">
        <f aca="false">I7707&amp;"_"&amp;G7707&amp;"_"&amp;F7707</f>
        <v>Loevfroe_29_20190711_DL2019073_KoebenhavnsUniversitet_koersel2</v>
      </c>
      <c r="I7707" s="61" t="str">
        <f aca="false">MID(RIGHT(B7707,LEN(B7707)-3),1,FIND("_",RIGHT(B7707,LEN(B7707)-3))-1)</f>
        <v>Loevfroe</v>
      </c>
      <c r="J7707" s="61" t="str">
        <f aca="false">TRIM(SUBSTITUTE(RIGHT(B7707,FIND(I7707,B7707)+1),"_",""))</f>
        <v>NegK</v>
      </c>
      <c r="K7707" s="0" t="str">
        <f aca="false">IFERROR(VALUE(SUBSTITUTE(E7707,".",",")),E7707)</f>
        <v>No Ct</v>
      </c>
      <c r="L7707" s="61" t="str">
        <f aca="false">IF(J7707="PosK",SUMIFS(K:K,J:J,"PosK",H:H,H7707),"")</f>
        <v/>
      </c>
      <c r="M7707" s="61" t="str">
        <f aca="false">IF(J7707="PosK",SUMIFS(K:K,J:J,"NegK",H:H,H7707),"")</f>
        <v/>
      </c>
      <c r="N7707" s="61" t="str">
        <f aca="false">IF(J7707="PosK",SUMIFS(K:K,J:J,"eDNA",H:H,H7707),"")</f>
        <v/>
      </c>
    </row>
    <row r="7708" customFormat="false" ht="14.25" hidden="false" customHeight="false" outlineLevel="0" collapsed="false">
      <c r="A7708" s="0" t="s">
        <v>782</v>
      </c>
      <c r="B7708" s="52" t="s">
        <v>1039</v>
      </c>
      <c r="C7708" s="52" t="s">
        <v>751</v>
      </c>
      <c r="D7708" s="53" t="n">
        <v>0.1</v>
      </c>
      <c r="E7708" s="53" t="s">
        <v>748</v>
      </c>
      <c r="F7708" s="0" t="s">
        <v>1436</v>
      </c>
      <c r="G7708" s="0" t="str">
        <f aca="false">LEFT(B7708,2)</f>
        <v>29</v>
      </c>
      <c r="H7708" s="0" t="str">
        <f aca="false">I7708&amp;"_"&amp;G7708&amp;"_"&amp;F7708</f>
        <v>Loevfroe_29_20190711_DL2019073_KoebenhavnsUniversitet_koersel2</v>
      </c>
      <c r="I7708" s="61" t="str">
        <f aca="false">MID(RIGHT(B7708,LEN(B7708)-3),1,FIND("_",RIGHT(B7708,LEN(B7708)-3))-1)</f>
        <v>Loevfroe</v>
      </c>
      <c r="J7708" s="61" t="str">
        <f aca="false">TRIM(SUBSTITUTE(RIGHT(B7708,FIND(I7708,B7708)+1),"_",""))</f>
        <v>eDNA</v>
      </c>
      <c r="K7708" s="0" t="str">
        <f aca="false">IFERROR(VALUE(SUBSTITUTE(E7708,".",",")),E7708)</f>
        <v>No Ct</v>
      </c>
      <c r="L7708" s="61" t="str">
        <f aca="false">IF(J7708="PosK",SUMIFS(K:K,J:J,"PosK",H:H,H7708),"")</f>
        <v/>
      </c>
      <c r="M7708" s="61" t="str">
        <f aca="false">IF(J7708="PosK",SUMIFS(K:K,J:J,"NegK",H:H,H7708),"")</f>
        <v/>
      </c>
      <c r="N7708" s="61" t="str">
        <f aca="false">IF(J7708="PosK",SUMIFS(K:K,J:J,"eDNA",H:H,H7708),"")</f>
        <v/>
      </c>
      <c r="Q7708" s="62"/>
    </row>
    <row r="7709" customFormat="false" ht="14.25" hidden="false" customHeight="false" outlineLevel="0" collapsed="false">
      <c r="A7709" s="0" t="s">
        <v>784</v>
      </c>
      <c r="B7709" s="52" t="s">
        <v>1039</v>
      </c>
      <c r="C7709" s="52" t="s">
        <v>751</v>
      </c>
      <c r="D7709" s="53" t="n">
        <v>0.1</v>
      </c>
      <c r="E7709" s="53" t="s">
        <v>748</v>
      </c>
      <c r="F7709" s="0" t="s">
        <v>1436</v>
      </c>
      <c r="G7709" s="0" t="str">
        <f aca="false">LEFT(B7709,2)</f>
        <v>29</v>
      </c>
      <c r="H7709" s="0" t="str">
        <f aca="false">I7709&amp;"_"&amp;G7709&amp;"_"&amp;F7709</f>
        <v>Loevfroe_29_20190711_DL2019073_KoebenhavnsUniversitet_koersel2</v>
      </c>
      <c r="I7709" s="61" t="str">
        <f aca="false">MID(RIGHT(B7709,LEN(B7709)-3),1,FIND("_",RIGHT(B7709,LEN(B7709)-3))-1)</f>
        <v>Loevfroe</v>
      </c>
      <c r="J7709" s="61" t="str">
        <f aca="false">TRIM(SUBSTITUTE(RIGHT(B7709,FIND(I7709,B7709)+1),"_",""))</f>
        <v>eDNA</v>
      </c>
      <c r="K7709" s="0" t="str">
        <f aca="false">IFERROR(VALUE(SUBSTITUTE(E7709,".",",")),E7709)</f>
        <v>No Ct</v>
      </c>
      <c r="L7709" s="61" t="str">
        <f aca="false">IF(J7709="PosK",SUMIFS(K:K,J:J,"PosK",H:H,H7709),"")</f>
        <v/>
      </c>
      <c r="M7709" s="61" t="str">
        <f aca="false">IF(J7709="PosK",SUMIFS(K:K,J:J,"NegK",H:H,H7709),"")</f>
        <v/>
      </c>
      <c r="N7709" s="61" t="str">
        <f aca="false">IF(J7709="PosK",SUMIFS(K:K,J:J,"eDNA",H:H,H7709),"")</f>
        <v/>
      </c>
      <c r="P7709" s="62"/>
      <c r="T7709" s="63"/>
      <c r="W7709" s="64"/>
    </row>
    <row r="7710" customFormat="false" ht="14.25" hidden="false" customHeight="false" outlineLevel="0" collapsed="false">
      <c r="A7710" s="0" t="s">
        <v>786</v>
      </c>
      <c r="B7710" s="52" t="s">
        <v>1041</v>
      </c>
      <c r="C7710" s="52" t="s">
        <v>743</v>
      </c>
      <c r="D7710" s="53" t="n">
        <v>0.1</v>
      </c>
      <c r="E7710" s="53" t="n">
        <v>23.58</v>
      </c>
      <c r="F7710" s="0" t="s">
        <v>1436</v>
      </c>
      <c r="G7710" s="0" t="str">
        <f aca="false">LEFT(B7710,2)</f>
        <v>30</v>
      </c>
      <c r="H7710" s="0" t="str">
        <f aca="false">I7710&amp;"_"&amp;G7710&amp;"_"&amp;F7710</f>
        <v>Klokkefroe_30_20190711_DL2019073_KoebenhavnsUniversitet_koersel2</v>
      </c>
      <c r="I7710" s="61" t="str">
        <f aca="false">MID(RIGHT(B7710,LEN(B7710)-3),1,FIND("_",RIGHT(B7710,LEN(B7710)-3))-1)</f>
        <v>Klokkefroe</v>
      </c>
      <c r="J7710" s="61" t="str">
        <f aca="false">TRIM(SUBSTITUTE(RIGHT(B7710,FIND(I7710,B7710)+1),"_",""))</f>
        <v>PosK</v>
      </c>
      <c r="K7710" s="0" t="n">
        <f aca="false">IFERROR(VALUE(SUBSTITUTE(E7710,".",",")),E7710)</f>
        <v>23.58</v>
      </c>
      <c r="L7710" s="61" t="n">
        <f aca="false">IF(J7710="PosK",SUMIFS(K:K,J:J,"PosK",H:H,H7710),"")</f>
        <v>23.58</v>
      </c>
      <c r="M7710" s="61" t="n">
        <f aca="false">IF(J7710="PosK",SUMIFS(K:K,J:J,"NegK",H:H,H7710),"")</f>
        <v>0</v>
      </c>
      <c r="N7710" s="61" t="n">
        <f aca="false">IF(J7710="PosK",SUMIFS(K:K,J:J,"eDNA",H:H,H7710),"")</f>
        <v>0</v>
      </c>
      <c r="P7710" s="62" t="n">
        <f aca="false">IF(K7712="No Ct",0,K7712)</f>
        <v>0</v>
      </c>
      <c r="Q7710" s="62" t="n">
        <f aca="false">IF(K7713="No Ct",0,K7713)</f>
        <v>0</v>
      </c>
      <c r="R7710" s="0" t="str">
        <f aca="false">IF(AND(L7710&gt;0,M7710=0),"Valid","Invalid")</f>
        <v>Valid</v>
      </c>
      <c r="S7710" s="0" t="str">
        <f aca="false">IF(OR(P7710&gt;1,Q7710&gt;1),"Present","Absent")</f>
        <v>Absent</v>
      </c>
      <c r="T7710" s="63" t="str">
        <f aca="false">IF(OR(AND(P7710&gt;1,P7710&lt;41),AND(Q7710&gt;1,Q7710&lt;41)),"Ct&lt;41","Ct&gt;41")</f>
        <v>Ct&gt;41</v>
      </c>
      <c r="U7710" s="0" t="str">
        <f aca="false">I7710</f>
        <v>Klokkefroe</v>
      </c>
      <c r="V7710" s="0" t="str">
        <f aca="false">MID(F7710,10,9)</f>
        <v>DL2019073</v>
      </c>
      <c r="W7710" s="64" t="str">
        <f aca="false">V7710&amp;"_"&amp;U7710&amp;"_"&amp;R7710&amp;"_"&amp;S7710&amp;"_"&amp;T7710</f>
        <v>DL2019073_Klokkefroe_Valid_Absent_Ct&gt;41</v>
      </c>
    </row>
    <row r="7711" customFormat="false" ht="14.25" hidden="false" customHeight="false" outlineLevel="0" collapsed="false">
      <c r="A7711" s="0" t="s">
        <v>788</v>
      </c>
      <c r="B7711" s="52" t="s">
        <v>1042</v>
      </c>
      <c r="C7711" s="52" t="s">
        <v>747</v>
      </c>
      <c r="D7711" s="53" t="n">
        <v>0.1</v>
      </c>
      <c r="E7711" s="53" t="s">
        <v>748</v>
      </c>
      <c r="F7711" s="0" t="s">
        <v>1436</v>
      </c>
      <c r="G7711" s="0" t="str">
        <f aca="false">LEFT(B7711,2)</f>
        <v>30</v>
      </c>
      <c r="H7711" s="0" t="str">
        <f aca="false">I7711&amp;"_"&amp;G7711&amp;"_"&amp;F7711</f>
        <v>Klokkefroe_30_20190711_DL2019073_KoebenhavnsUniversitet_koersel2</v>
      </c>
      <c r="I7711" s="61" t="str">
        <f aca="false">MID(RIGHT(B7711,LEN(B7711)-3),1,FIND("_",RIGHT(B7711,LEN(B7711)-3))-1)</f>
        <v>Klokkefroe</v>
      </c>
      <c r="J7711" s="61" t="str">
        <f aca="false">TRIM(SUBSTITUTE(RIGHT(B7711,FIND(I7711,B7711)+1),"_",""))</f>
        <v>NegK</v>
      </c>
      <c r="K7711" s="0" t="str">
        <f aca="false">IFERROR(VALUE(SUBSTITUTE(E7711,".",",")),E7711)</f>
        <v>No Ct</v>
      </c>
      <c r="L7711" s="61" t="str">
        <f aca="false">IF(J7711="PosK",SUMIFS(K:K,J:J,"PosK",H:H,H7711),"")</f>
        <v/>
      </c>
      <c r="M7711" s="61" t="str">
        <f aca="false">IF(J7711="PosK",SUMIFS(K:K,J:J,"NegK",H:H,H7711),"")</f>
        <v/>
      </c>
      <c r="N7711" s="61" t="str">
        <f aca="false">IF(J7711="PosK",SUMIFS(K:K,J:J,"eDNA",H:H,H7711),"")</f>
        <v/>
      </c>
    </row>
    <row r="7712" customFormat="false" ht="14.25" hidden="false" customHeight="false" outlineLevel="0" collapsed="false">
      <c r="A7712" s="0" t="s">
        <v>790</v>
      </c>
      <c r="B7712" s="52" t="s">
        <v>1043</v>
      </c>
      <c r="C7712" s="52" t="s">
        <v>751</v>
      </c>
      <c r="D7712" s="53" t="n">
        <v>0.1</v>
      </c>
      <c r="E7712" s="53" t="s">
        <v>748</v>
      </c>
      <c r="F7712" s="0" t="s">
        <v>1436</v>
      </c>
      <c r="G7712" s="0" t="str">
        <f aca="false">LEFT(B7712,2)</f>
        <v>30</v>
      </c>
      <c r="H7712" s="0" t="str">
        <f aca="false">I7712&amp;"_"&amp;G7712&amp;"_"&amp;F7712</f>
        <v>Klokkefroe_30_20190711_DL2019073_KoebenhavnsUniversitet_koersel2</v>
      </c>
      <c r="I7712" s="61" t="str">
        <f aca="false">MID(RIGHT(B7712,LEN(B7712)-3),1,FIND("_",RIGHT(B7712,LEN(B7712)-3))-1)</f>
        <v>Klokkefroe</v>
      </c>
      <c r="J7712" s="61" t="str">
        <f aca="false">TRIM(SUBSTITUTE(RIGHT(B7712,FIND(I7712,B7712)+1),"_",""))</f>
        <v>eDNA</v>
      </c>
      <c r="K7712" s="0" t="str">
        <f aca="false">IFERROR(VALUE(SUBSTITUTE(E7712,".",",")),E7712)</f>
        <v>No Ct</v>
      </c>
      <c r="L7712" s="61" t="str">
        <f aca="false">IF(J7712="PosK",SUMIFS(K:K,J:J,"PosK",H:H,H7712),"")</f>
        <v/>
      </c>
      <c r="M7712" s="61" t="str">
        <f aca="false">IF(J7712="PosK",SUMIFS(K:K,J:J,"NegK",H:H,H7712),"")</f>
        <v/>
      </c>
      <c r="N7712" s="61" t="str">
        <f aca="false">IF(J7712="PosK",SUMIFS(K:K,J:J,"eDNA",H:H,H7712),"")</f>
        <v/>
      </c>
      <c r="Q7712" s="62"/>
    </row>
    <row r="7713" customFormat="false" ht="14.25" hidden="false" customHeight="false" outlineLevel="0" collapsed="false">
      <c r="A7713" s="0" t="s">
        <v>792</v>
      </c>
      <c r="B7713" s="52" t="s">
        <v>1043</v>
      </c>
      <c r="C7713" s="52" t="s">
        <v>751</v>
      </c>
      <c r="D7713" s="53" t="n">
        <v>0.1</v>
      </c>
      <c r="E7713" s="53" t="s">
        <v>748</v>
      </c>
      <c r="F7713" s="0" t="s">
        <v>1436</v>
      </c>
      <c r="G7713" s="0" t="str">
        <f aca="false">LEFT(B7713,2)</f>
        <v>30</v>
      </c>
      <c r="H7713" s="0" t="str">
        <f aca="false">I7713&amp;"_"&amp;G7713&amp;"_"&amp;F7713</f>
        <v>Klokkefroe_30_20190711_DL2019073_KoebenhavnsUniversitet_koersel2</v>
      </c>
      <c r="I7713" s="61" t="str">
        <f aca="false">MID(RIGHT(B7713,LEN(B7713)-3),1,FIND("_",RIGHT(B7713,LEN(B7713)-3))-1)</f>
        <v>Klokkefroe</v>
      </c>
      <c r="J7713" s="61" t="str">
        <f aca="false">TRIM(SUBSTITUTE(RIGHT(B7713,FIND(I7713,B7713)+1),"_",""))</f>
        <v>eDNA</v>
      </c>
      <c r="K7713" s="0" t="str">
        <f aca="false">IFERROR(VALUE(SUBSTITUTE(E7713,".",",")),E7713)</f>
        <v>No Ct</v>
      </c>
      <c r="L7713" s="61" t="str">
        <f aca="false">IF(J7713="PosK",SUMIFS(K:K,J:J,"PosK",H:H,H7713),"")</f>
        <v/>
      </c>
      <c r="M7713" s="61" t="str">
        <f aca="false">IF(J7713="PosK",SUMIFS(K:K,J:J,"NegK",H:H,H7713),"")</f>
        <v/>
      </c>
      <c r="N7713" s="61" t="str">
        <f aca="false">IF(J7713="PosK",SUMIFS(K:K,J:J,"eDNA",H:H,H7713),"")</f>
        <v/>
      </c>
      <c r="P7713" s="62"/>
      <c r="T7713" s="63"/>
      <c r="W7713" s="64"/>
    </row>
    <row r="7714" customFormat="false" ht="14.25" hidden="false" customHeight="false" outlineLevel="0" collapsed="false">
      <c r="A7714" s="0" t="s">
        <v>794</v>
      </c>
      <c r="B7714" s="52" t="s">
        <v>1045</v>
      </c>
      <c r="C7714" s="52" t="s">
        <v>743</v>
      </c>
      <c r="D7714" s="53" t="n">
        <v>0.1</v>
      </c>
      <c r="E7714" s="53" t="n">
        <v>37.35</v>
      </c>
      <c r="F7714" s="0" t="s">
        <v>1436</v>
      </c>
      <c r="G7714" s="0" t="str">
        <f aca="false">LEFT(B7714,2)</f>
        <v>31</v>
      </c>
      <c r="H7714" s="0" t="str">
        <f aca="false">I7714&amp;"_"&amp;G7714&amp;"_"&amp;F7714</f>
        <v>Bjergsalamander_31_20190711_DL2019073_KoebenhavnsUniversitet_koersel2</v>
      </c>
      <c r="I7714" s="61" t="str">
        <f aca="false">MID(RIGHT(B7714,LEN(B7714)-3),1,FIND("_",RIGHT(B7714,LEN(B7714)-3))-1)</f>
        <v>Bjergsalamander</v>
      </c>
      <c r="J7714" s="61" t="str">
        <f aca="false">TRIM(SUBSTITUTE(RIGHT(B7714,FIND(I7714,B7714)+1),"_",""))</f>
        <v>PosK</v>
      </c>
      <c r="K7714" s="0" t="n">
        <f aca="false">IFERROR(VALUE(SUBSTITUTE(E7714,".",",")),E7714)</f>
        <v>37.35</v>
      </c>
      <c r="L7714" s="61" t="n">
        <f aca="false">IF(J7714="PosK",SUMIFS(K:K,J:J,"PosK",H:H,H7714),"")</f>
        <v>37.35</v>
      </c>
      <c r="M7714" s="61" t="n">
        <f aca="false">IF(J7714="PosK",SUMIFS(K:K,J:J,"NegK",H:H,H7714),"")</f>
        <v>0</v>
      </c>
      <c r="N7714" s="61" t="n">
        <f aca="false">IF(J7714="PosK",SUMIFS(K:K,J:J,"eDNA",H:H,H7714),"")</f>
        <v>0</v>
      </c>
      <c r="P7714" s="62" t="n">
        <f aca="false">IF(K7716="No Ct",0,K7716)</f>
        <v>0</v>
      </c>
      <c r="Q7714" s="62" t="n">
        <f aca="false">IF(K7717="No Ct",0,K7717)</f>
        <v>0</v>
      </c>
      <c r="R7714" s="0" t="str">
        <f aca="false">IF(AND(L7714&gt;0,M7714=0),"Valid","Invalid")</f>
        <v>Valid</v>
      </c>
      <c r="S7714" s="0" t="str">
        <f aca="false">IF(OR(P7714&gt;1,Q7714&gt;1),"Present","Absent")</f>
        <v>Absent</v>
      </c>
      <c r="T7714" s="63" t="str">
        <f aca="false">IF(OR(AND(P7714&gt;1,P7714&lt;41),AND(Q7714&gt;1,Q7714&lt;41)),"Ct&lt;41","Ct&gt;41")</f>
        <v>Ct&gt;41</v>
      </c>
      <c r="U7714" s="0" t="str">
        <f aca="false">I7714</f>
        <v>Bjergsalamander</v>
      </c>
      <c r="V7714" s="0" t="str">
        <f aca="false">MID(F7714,10,9)</f>
        <v>DL2019073</v>
      </c>
      <c r="W7714" s="64" t="str">
        <f aca="false">V7714&amp;"_"&amp;U7714&amp;"_"&amp;R7714&amp;"_"&amp;S7714&amp;"_"&amp;T7714</f>
        <v>DL2019073_Bjergsalamander_Valid_Absent_Ct&gt;41</v>
      </c>
    </row>
    <row r="7715" customFormat="false" ht="14.25" hidden="false" customHeight="false" outlineLevel="0" collapsed="false">
      <c r="A7715" s="0" t="s">
        <v>796</v>
      </c>
      <c r="B7715" s="52" t="s">
        <v>1046</v>
      </c>
      <c r="C7715" s="52" t="s">
        <v>747</v>
      </c>
      <c r="D7715" s="53" t="n">
        <v>0.1</v>
      </c>
      <c r="E7715" s="53" t="s">
        <v>748</v>
      </c>
      <c r="F7715" s="0" t="s">
        <v>1436</v>
      </c>
      <c r="G7715" s="0" t="str">
        <f aca="false">LEFT(B7715,2)</f>
        <v>31</v>
      </c>
      <c r="H7715" s="0" t="str">
        <f aca="false">I7715&amp;"_"&amp;G7715&amp;"_"&amp;F7715</f>
        <v>Bjergsalamander_31_20190711_DL2019073_KoebenhavnsUniversitet_koersel2</v>
      </c>
      <c r="I7715" s="61" t="str">
        <f aca="false">MID(RIGHT(B7715,LEN(B7715)-3),1,FIND("_",RIGHT(B7715,LEN(B7715)-3))-1)</f>
        <v>Bjergsalamander</v>
      </c>
      <c r="J7715" s="61" t="str">
        <f aca="false">TRIM(SUBSTITUTE(RIGHT(B7715,FIND(I7715,B7715)+1),"_",""))</f>
        <v>NegK</v>
      </c>
      <c r="K7715" s="0" t="str">
        <f aca="false">IFERROR(VALUE(SUBSTITUTE(E7715,".",",")),E7715)</f>
        <v>No Ct</v>
      </c>
      <c r="L7715" s="61" t="str">
        <f aca="false">IF(J7715="PosK",SUMIFS(K:K,J:J,"PosK",H:H,H7715),"")</f>
        <v/>
      </c>
      <c r="M7715" s="61" t="str">
        <f aca="false">IF(J7715="PosK",SUMIFS(K:K,J:J,"NegK",H:H,H7715),"")</f>
        <v/>
      </c>
      <c r="N7715" s="61" t="str">
        <f aca="false">IF(J7715="PosK",SUMIFS(K:K,J:J,"eDNA",H:H,H7715),"")</f>
        <v/>
      </c>
    </row>
    <row r="7716" customFormat="false" ht="14.25" hidden="false" customHeight="false" outlineLevel="0" collapsed="false">
      <c r="A7716" s="0" t="s">
        <v>798</v>
      </c>
      <c r="B7716" s="52" t="s">
        <v>1047</v>
      </c>
      <c r="C7716" s="52" t="s">
        <v>751</v>
      </c>
      <c r="D7716" s="53" t="n">
        <v>0.1</v>
      </c>
      <c r="E7716" s="53" t="s">
        <v>748</v>
      </c>
      <c r="F7716" s="0" t="s">
        <v>1436</v>
      </c>
      <c r="G7716" s="0" t="str">
        <f aca="false">LEFT(B7716,2)</f>
        <v>31</v>
      </c>
      <c r="H7716" s="0" t="str">
        <f aca="false">I7716&amp;"_"&amp;G7716&amp;"_"&amp;F7716</f>
        <v>Bjergsalamander_31_20190711_DL2019073_KoebenhavnsUniversitet_koersel2</v>
      </c>
      <c r="I7716" s="61" t="str">
        <f aca="false">MID(RIGHT(B7716,LEN(B7716)-3),1,FIND("_",RIGHT(B7716,LEN(B7716)-3))-1)</f>
        <v>Bjergsalamander</v>
      </c>
      <c r="J7716" s="61" t="str">
        <f aca="false">TRIM(SUBSTITUTE(RIGHT(B7716,FIND(I7716,B7716)+1),"_",""))</f>
        <v>eDNA</v>
      </c>
      <c r="K7716" s="0" t="str">
        <f aca="false">IFERROR(VALUE(SUBSTITUTE(E7716,".",",")),E7716)</f>
        <v>No Ct</v>
      </c>
      <c r="L7716" s="61" t="str">
        <f aca="false">IF(J7716="PosK",SUMIFS(K:K,J:J,"PosK",H:H,H7716),"")</f>
        <v/>
      </c>
      <c r="M7716" s="61" t="str">
        <f aca="false">IF(J7716="PosK",SUMIFS(K:K,J:J,"NegK",H:H,H7716),"")</f>
        <v/>
      </c>
      <c r="N7716" s="61" t="str">
        <f aca="false">IF(J7716="PosK",SUMIFS(K:K,J:J,"eDNA",H:H,H7716),"")</f>
        <v/>
      </c>
      <c r="Q7716" s="62"/>
    </row>
    <row r="7717" customFormat="false" ht="14.25" hidden="false" customHeight="false" outlineLevel="0" collapsed="false">
      <c r="A7717" s="0" t="s">
        <v>800</v>
      </c>
      <c r="B7717" s="52" t="s">
        <v>1047</v>
      </c>
      <c r="C7717" s="52" t="s">
        <v>751</v>
      </c>
      <c r="D7717" s="53" t="n">
        <v>0.1</v>
      </c>
      <c r="E7717" s="53" t="s">
        <v>748</v>
      </c>
      <c r="F7717" s="0" t="s">
        <v>1436</v>
      </c>
      <c r="G7717" s="0" t="str">
        <f aca="false">LEFT(B7717,2)</f>
        <v>31</v>
      </c>
      <c r="H7717" s="0" t="str">
        <f aca="false">I7717&amp;"_"&amp;G7717&amp;"_"&amp;F7717</f>
        <v>Bjergsalamander_31_20190711_DL2019073_KoebenhavnsUniversitet_koersel2</v>
      </c>
      <c r="I7717" s="61" t="str">
        <f aca="false">MID(RIGHT(B7717,LEN(B7717)-3),1,FIND("_",RIGHT(B7717,LEN(B7717)-3))-1)</f>
        <v>Bjergsalamander</v>
      </c>
      <c r="J7717" s="61" t="str">
        <f aca="false">TRIM(SUBSTITUTE(RIGHT(B7717,FIND(I7717,B7717)+1),"_",""))</f>
        <v>eDNA</v>
      </c>
      <c r="K7717" s="0" t="str">
        <f aca="false">IFERROR(VALUE(SUBSTITUTE(E7717,".",",")),E7717)</f>
        <v>No Ct</v>
      </c>
      <c r="L7717" s="61" t="str">
        <f aca="false">IF(J7717="PosK",SUMIFS(K:K,J:J,"PosK",H:H,H7717),"")</f>
        <v/>
      </c>
      <c r="M7717" s="61" t="str">
        <f aca="false">IF(J7717="PosK",SUMIFS(K:K,J:J,"NegK",H:H,H7717),"")</f>
        <v/>
      </c>
      <c r="N7717" s="61" t="str">
        <f aca="false">IF(J7717="PosK",SUMIFS(K:K,J:J,"eDNA",H:H,H7717),"")</f>
        <v/>
      </c>
      <c r="P7717" s="62"/>
      <c r="T7717" s="63"/>
      <c r="W7717" s="64"/>
    </row>
    <row r="7718" customFormat="false" ht="14.25" hidden="false" customHeight="false" outlineLevel="0" collapsed="false">
      <c r="A7718" s="0" t="s">
        <v>802</v>
      </c>
      <c r="B7718" s="52" t="s">
        <v>1049</v>
      </c>
      <c r="C7718" s="52" t="s">
        <v>743</v>
      </c>
      <c r="D7718" s="53" t="n">
        <v>0.1</v>
      </c>
      <c r="E7718" s="53" t="n">
        <v>28.32</v>
      </c>
      <c r="F7718" s="0" t="s">
        <v>1436</v>
      </c>
      <c r="G7718" s="0" t="str">
        <f aca="false">LEFT(B7718,2)</f>
        <v>32</v>
      </c>
      <c r="H7718" s="0" t="str">
        <f aca="false">I7718&amp;"_"&amp;G7718&amp;"_"&amp;F7718</f>
        <v>Latterfroe_32_20190711_DL2019073_KoebenhavnsUniversitet_koersel2</v>
      </c>
      <c r="I7718" s="61" t="str">
        <f aca="false">MID(RIGHT(B7718,LEN(B7718)-3),1,FIND("_",RIGHT(B7718,LEN(B7718)-3))-1)</f>
        <v>Latterfroe</v>
      </c>
      <c r="J7718" s="61" t="str">
        <f aca="false">TRIM(SUBSTITUTE(RIGHT(B7718,FIND(I7718,B7718)+1),"_",""))</f>
        <v>PosK</v>
      </c>
      <c r="K7718" s="0" t="n">
        <f aca="false">IFERROR(VALUE(SUBSTITUTE(E7718,".",",")),E7718)</f>
        <v>28.32</v>
      </c>
      <c r="L7718" s="61" t="n">
        <f aca="false">IF(J7718="PosK",SUMIFS(K:K,J:J,"PosK",H:H,H7718),"")</f>
        <v>28.32</v>
      </c>
      <c r="M7718" s="61" t="n">
        <f aca="false">IF(J7718="PosK",SUMIFS(K:K,J:J,"NegK",H:H,H7718),"")</f>
        <v>0</v>
      </c>
      <c r="N7718" s="61" t="n">
        <f aca="false">IF(J7718="PosK",SUMIFS(K:K,J:J,"eDNA",H:H,H7718),"")</f>
        <v>76.92</v>
      </c>
      <c r="P7718" s="62" t="n">
        <f aca="false">IF(K7720="No Ct",0,K7720)</f>
        <v>38.42</v>
      </c>
      <c r="Q7718" s="62" t="n">
        <f aca="false">IF(K7721="No Ct",0,K7721)</f>
        <v>38.5</v>
      </c>
      <c r="R7718" s="0" t="str">
        <f aca="false">IF(AND(L7718&gt;0,M7718=0),"Valid","Invalid")</f>
        <v>Valid</v>
      </c>
      <c r="S7718" s="0" t="str">
        <f aca="false">IF(OR(P7718&gt;1,Q7718&gt;1),"Present","Absent")</f>
        <v>Present</v>
      </c>
      <c r="T7718" s="63" t="str">
        <f aca="false">IF(OR(AND(P7718&gt;1,P7718&lt;41),AND(Q7718&gt;1,Q7718&lt;41)),"Ct&lt;41","Ct&gt;41")</f>
        <v>Ct&lt;41</v>
      </c>
      <c r="U7718" s="0" t="str">
        <f aca="false">I7718</f>
        <v>Latterfroe</v>
      </c>
      <c r="V7718" s="0" t="str">
        <f aca="false">MID(F7718,10,9)</f>
        <v>DL2019073</v>
      </c>
      <c r="W7718" s="64" t="str">
        <f aca="false">V7718&amp;"_"&amp;U7718&amp;"_"&amp;R7718&amp;"_"&amp;S7718&amp;"_"&amp;T7718</f>
        <v>DL2019073_Latterfroe_Valid_Present_Ct&lt;41</v>
      </c>
    </row>
    <row r="7719" customFormat="false" ht="14.25" hidden="false" customHeight="false" outlineLevel="0" collapsed="false">
      <c r="A7719" s="0" t="s">
        <v>804</v>
      </c>
      <c r="B7719" s="52" t="s">
        <v>1050</v>
      </c>
      <c r="C7719" s="52" t="s">
        <v>747</v>
      </c>
      <c r="D7719" s="53" t="n">
        <v>0.1</v>
      </c>
      <c r="E7719" s="53" t="s">
        <v>748</v>
      </c>
      <c r="F7719" s="0" t="s">
        <v>1436</v>
      </c>
      <c r="G7719" s="0" t="str">
        <f aca="false">LEFT(B7719,2)</f>
        <v>32</v>
      </c>
      <c r="H7719" s="0" t="str">
        <f aca="false">I7719&amp;"_"&amp;G7719&amp;"_"&amp;F7719</f>
        <v>Latterfroe_32_20190711_DL2019073_KoebenhavnsUniversitet_koersel2</v>
      </c>
      <c r="I7719" s="61" t="str">
        <f aca="false">MID(RIGHT(B7719,LEN(B7719)-3),1,FIND("_",RIGHT(B7719,LEN(B7719)-3))-1)</f>
        <v>Latterfroe</v>
      </c>
      <c r="J7719" s="61" t="str">
        <f aca="false">TRIM(SUBSTITUTE(RIGHT(B7719,FIND(I7719,B7719)+1),"_",""))</f>
        <v>NegK</v>
      </c>
      <c r="K7719" s="0" t="str">
        <f aca="false">IFERROR(VALUE(SUBSTITUTE(E7719,".",",")),E7719)</f>
        <v>No Ct</v>
      </c>
      <c r="L7719" s="61" t="str">
        <f aca="false">IF(J7719="PosK",SUMIFS(K:K,J:J,"PosK",H:H,H7719),"")</f>
        <v/>
      </c>
      <c r="M7719" s="61" t="str">
        <f aca="false">IF(J7719="PosK",SUMIFS(K:K,J:J,"NegK",H:H,H7719),"")</f>
        <v/>
      </c>
      <c r="N7719" s="61" t="str">
        <f aca="false">IF(J7719="PosK",SUMIFS(K:K,J:J,"eDNA",H:H,H7719),"")</f>
        <v/>
      </c>
    </row>
    <row r="7720" customFormat="false" ht="14.25" hidden="false" customHeight="false" outlineLevel="0" collapsed="false">
      <c r="A7720" s="0" t="s">
        <v>806</v>
      </c>
      <c r="B7720" s="52" t="s">
        <v>1051</v>
      </c>
      <c r="C7720" s="52" t="s">
        <v>751</v>
      </c>
      <c r="D7720" s="53" t="n">
        <v>0.1</v>
      </c>
      <c r="E7720" s="53" t="n">
        <v>38.42</v>
      </c>
      <c r="F7720" s="0" t="s">
        <v>1436</v>
      </c>
      <c r="G7720" s="0" t="str">
        <f aca="false">LEFT(B7720,2)</f>
        <v>32</v>
      </c>
      <c r="H7720" s="0" t="str">
        <f aca="false">I7720&amp;"_"&amp;G7720&amp;"_"&amp;F7720</f>
        <v>Latterfroe_32_20190711_DL2019073_KoebenhavnsUniversitet_koersel2</v>
      </c>
      <c r="I7720" s="61" t="str">
        <f aca="false">MID(RIGHT(B7720,LEN(B7720)-3),1,FIND("_",RIGHT(B7720,LEN(B7720)-3))-1)</f>
        <v>Latterfroe</v>
      </c>
      <c r="J7720" s="61" t="str">
        <f aca="false">TRIM(SUBSTITUTE(RIGHT(B7720,FIND(I7720,B7720)+1),"_",""))</f>
        <v>eDNA</v>
      </c>
      <c r="K7720" s="0" t="n">
        <f aca="false">IFERROR(VALUE(SUBSTITUTE(E7720,".",",")),E7720)</f>
        <v>38.42</v>
      </c>
      <c r="L7720" s="61" t="str">
        <f aca="false">IF(J7720="PosK",SUMIFS(K:K,J:J,"PosK",H:H,H7720),"")</f>
        <v/>
      </c>
      <c r="M7720" s="61" t="str">
        <f aca="false">IF(J7720="PosK",SUMIFS(K:K,J:J,"NegK",H:H,H7720),"")</f>
        <v/>
      </c>
      <c r="N7720" s="61" t="str">
        <f aca="false">IF(J7720="PosK",SUMIFS(K:K,J:J,"eDNA",H:H,H7720),"")</f>
        <v/>
      </c>
      <c r="Q7720" s="62"/>
    </row>
    <row r="7721" customFormat="false" ht="14.25" hidden="false" customHeight="false" outlineLevel="0" collapsed="false">
      <c r="A7721" s="0" t="s">
        <v>808</v>
      </c>
      <c r="B7721" s="52" t="s">
        <v>1051</v>
      </c>
      <c r="C7721" s="52" t="s">
        <v>751</v>
      </c>
      <c r="D7721" s="53" t="n">
        <v>0.1</v>
      </c>
      <c r="E7721" s="53" t="n">
        <v>38.5</v>
      </c>
      <c r="F7721" s="0" t="s">
        <v>1436</v>
      </c>
      <c r="G7721" s="0" t="str">
        <f aca="false">LEFT(B7721,2)</f>
        <v>32</v>
      </c>
      <c r="H7721" s="0" t="str">
        <f aca="false">I7721&amp;"_"&amp;G7721&amp;"_"&amp;F7721</f>
        <v>Latterfroe_32_20190711_DL2019073_KoebenhavnsUniversitet_koersel2</v>
      </c>
      <c r="I7721" s="61" t="str">
        <f aca="false">MID(RIGHT(B7721,LEN(B7721)-3),1,FIND("_",RIGHT(B7721,LEN(B7721)-3))-1)</f>
        <v>Latterfroe</v>
      </c>
      <c r="J7721" s="61" t="str">
        <f aca="false">TRIM(SUBSTITUTE(RIGHT(B7721,FIND(I7721,B7721)+1),"_",""))</f>
        <v>eDNA</v>
      </c>
      <c r="K7721" s="0" t="n">
        <f aca="false">IFERROR(VALUE(SUBSTITUTE(E7721,".",",")),E7721)</f>
        <v>38.5</v>
      </c>
      <c r="L7721" s="61" t="str">
        <f aca="false">IF(J7721="PosK",SUMIFS(K:K,J:J,"PosK",H:H,H7721),"")</f>
        <v/>
      </c>
      <c r="M7721" s="61" t="str">
        <f aca="false">IF(J7721="PosK",SUMIFS(K:K,J:J,"NegK",H:H,H7721),"")</f>
        <v/>
      </c>
      <c r="N7721" s="61" t="str">
        <f aca="false">IF(J7721="PosK",SUMIFS(K:K,J:J,"eDNA",H:H,H7721),"")</f>
        <v/>
      </c>
      <c r="P7721" s="62"/>
      <c r="T7721" s="63"/>
      <c r="W7721" s="64"/>
    </row>
    <row r="7722" customFormat="false" ht="14.25" hidden="false" customHeight="false" outlineLevel="0" collapsed="false">
      <c r="A7722" s="0" t="s">
        <v>810</v>
      </c>
      <c r="B7722" s="52" t="s">
        <v>1228</v>
      </c>
      <c r="C7722" s="52" t="s">
        <v>743</v>
      </c>
      <c r="D7722" s="53" t="n">
        <v>0.1</v>
      </c>
      <c r="E7722" s="53" t="n">
        <v>32.44</v>
      </c>
      <c r="F7722" s="0" t="s">
        <v>1436</v>
      </c>
      <c r="G7722" s="0" t="str">
        <f aca="false">LEFT(B7722,2)</f>
        <v>33</v>
      </c>
      <c r="H7722" s="0" t="str">
        <f aca="false">I7722&amp;"_"&amp;G7722&amp;"_"&amp;F7722</f>
        <v>KortbenetGroenFroe_33_20190711_DL2019073_KoebenhavnsUniversitet_koersel2</v>
      </c>
      <c r="I7722" s="61" t="str">
        <f aca="false">MID(RIGHT(B7722,LEN(B7722)-3),1,FIND("_",RIGHT(B7722,LEN(B7722)-3))-1)</f>
        <v>KortbenetGroenFroe</v>
      </c>
      <c r="J7722" s="61" t="str">
        <f aca="false">TRIM(SUBSTITUTE(RIGHT(B7722,FIND(I7722,B7722)+1),"_",""))</f>
        <v>PosK</v>
      </c>
      <c r="K7722" s="0" t="n">
        <f aca="false">IFERROR(VALUE(SUBSTITUTE(E7722,".",",")),E7722)</f>
        <v>32.44</v>
      </c>
      <c r="L7722" s="61" t="n">
        <f aca="false">IF(J7722="PosK",SUMIFS(K:K,J:J,"PosK",H:H,H7722),"")</f>
        <v>32.44</v>
      </c>
      <c r="M7722" s="61" t="n">
        <f aca="false">IF(J7722="PosK",SUMIFS(K:K,J:J,"NegK",H:H,H7722),"")</f>
        <v>0</v>
      </c>
      <c r="N7722" s="61" t="n">
        <f aca="false">IF(J7722="PosK",SUMIFS(K:K,J:J,"eDNA",H:H,H7722),"")</f>
        <v>0</v>
      </c>
      <c r="P7722" s="62" t="n">
        <f aca="false">IF(K7724="No Ct",0,K7724)</f>
        <v>0</v>
      </c>
      <c r="Q7722" s="62" t="n">
        <f aca="false">IF(K7725="No Ct",0,K7725)</f>
        <v>0</v>
      </c>
      <c r="R7722" s="0" t="str">
        <f aca="false">IF(AND(L7722&gt;0,M7722=0),"Valid","Invalid")</f>
        <v>Valid</v>
      </c>
      <c r="S7722" s="0" t="str">
        <f aca="false">IF(OR(P7722&gt;1,Q7722&gt;1),"Present","Absent")</f>
        <v>Absent</v>
      </c>
      <c r="T7722" s="63" t="str">
        <f aca="false">IF(OR(AND(P7722&gt;1,P7722&lt;41),AND(Q7722&gt;1,Q7722&lt;41)),"Ct&lt;41","Ct&gt;41")</f>
        <v>Ct&gt;41</v>
      </c>
      <c r="U7722" s="0" t="str">
        <f aca="false">I7722</f>
        <v>KortbenetGroenFroe</v>
      </c>
      <c r="V7722" s="0" t="str">
        <f aca="false">MID(F7722,10,9)</f>
        <v>DL2019073</v>
      </c>
      <c r="W7722" s="64" t="str">
        <f aca="false">V7722&amp;"_"&amp;U7722&amp;"_"&amp;R7722&amp;"_"&amp;S7722&amp;"_"&amp;T7722</f>
        <v>DL2019073_KortbenetGroenFroe_Valid_Absent_Ct&gt;41</v>
      </c>
    </row>
    <row r="7723" customFormat="false" ht="14.25" hidden="false" customHeight="false" outlineLevel="0" collapsed="false">
      <c r="A7723" s="0" t="s">
        <v>812</v>
      </c>
      <c r="B7723" s="52" t="s">
        <v>1229</v>
      </c>
      <c r="C7723" s="52" t="s">
        <v>747</v>
      </c>
      <c r="D7723" s="53" t="n">
        <v>0.1</v>
      </c>
      <c r="E7723" s="53" t="s">
        <v>748</v>
      </c>
      <c r="F7723" s="0" t="s">
        <v>1436</v>
      </c>
      <c r="G7723" s="0" t="str">
        <f aca="false">LEFT(B7723,2)</f>
        <v>33</v>
      </c>
      <c r="H7723" s="0" t="str">
        <f aca="false">I7723&amp;"_"&amp;G7723&amp;"_"&amp;F7723</f>
        <v>KortbenetGroenFroe_33_20190711_DL2019073_KoebenhavnsUniversitet_koersel2</v>
      </c>
      <c r="I7723" s="61" t="str">
        <f aca="false">MID(RIGHT(B7723,LEN(B7723)-3),1,FIND("_",RIGHT(B7723,LEN(B7723)-3))-1)</f>
        <v>KortbenetGroenFroe</v>
      </c>
      <c r="J7723" s="61" t="str">
        <f aca="false">TRIM(SUBSTITUTE(RIGHT(B7723,FIND(I7723,B7723)+1),"_",""))</f>
        <v>NegK</v>
      </c>
      <c r="K7723" s="0" t="str">
        <f aca="false">IFERROR(VALUE(SUBSTITUTE(E7723,".",",")),E7723)</f>
        <v>No Ct</v>
      </c>
      <c r="L7723" s="61" t="str">
        <f aca="false">IF(J7723="PosK",SUMIFS(K:K,J:J,"PosK",H:H,H7723),"")</f>
        <v/>
      </c>
      <c r="M7723" s="61" t="str">
        <f aca="false">IF(J7723="PosK",SUMIFS(K:K,J:J,"NegK",H:H,H7723),"")</f>
        <v/>
      </c>
      <c r="N7723" s="61" t="str">
        <f aca="false">IF(J7723="PosK",SUMIFS(K:K,J:J,"eDNA",H:H,H7723),"")</f>
        <v/>
      </c>
    </row>
    <row r="7724" customFormat="false" ht="14.25" hidden="false" customHeight="false" outlineLevel="0" collapsed="false">
      <c r="A7724" s="0" t="s">
        <v>814</v>
      </c>
      <c r="B7724" s="52" t="s">
        <v>1230</v>
      </c>
      <c r="C7724" s="52" t="s">
        <v>751</v>
      </c>
      <c r="D7724" s="53" t="n">
        <v>0.1</v>
      </c>
      <c r="E7724" s="53" t="s">
        <v>748</v>
      </c>
      <c r="F7724" s="0" t="s">
        <v>1436</v>
      </c>
      <c r="G7724" s="0" t="str">
        <f aca="false">LEFT(B7724,2)</f>
        <v>33</v>
      </c>
      <c r="H7724" s="0" t="str">
        <f aca="false">I7724&amp;"_"&amp;G7724&amp;"_"&amp;F7724</f>
        <v>KortbenetGroenFroe_33_20190711_DL2019073_KoebenhavnsUniversitet_koersel2</v>
      </c>
      <c r="I7724" s="61" t="str">
        <f aca="false">MID(RIGHT(B7724,LEN(B7724)-3),1,FIND("_",RIGHT(B7724,LEN(B7724)-3))-1)</f>
        <v>KortbenetGroenFroe</v>
      </c>
      <c r="J7724" s="61" t="str">
        <f aca="false">TRIM(SUBSTITUTE(RIGHT(B7724,FIND(I7724,B7724)+1),"_",""))</f>
        <v>eDNA</v>
      </c>
      <c r="K7724" s="0" t="str">
        <f aca="false">IFERROR(VALUE(SUBSTITUTE(E7724,".",",")),E7724)</f>
        <v>No Ct</v>
      </c>
      <c r="L7724" s="61" t="str">
        <f aca="false">IF(J7724="PosK",SUMIFS(K:K,J:J,"PosK",H:H,H7724),"")</f>
        <v/>
      </c>
      <c r="M7724" s="61" t="str">
        <f aca="false">IF(J7724="PosK",SUMIFS(K:K,J:J,"NegK",H:H,H7724),"")</f>
        <v/>
      </c>
      <c r="N7724" s="61" t="str">
        <f aca="false">IF(J7724="PosK",SUMIFS(K:K,J:J,"eDNA",H:H,H7724),"")</f>
        <v/>
      </c>
      <c r="Q7724" s="62"/>
    </row>
    <row r="7725" customFormat="false" ht="14.25" hidden="false" customHeight="false" outlineLevel="0" collapsed="false">
      <c r="A7725" s="0" t="s">
        <v>816</v>
      </c>
      <c r="B7725" s="52" t="s">
        <v>1230</v>
      </c>
      <c r="C7725" s="52" t="s">
        <v>751</v>
      </c>
      <c r="D7725" s="53" t="n">
        <v>0.1</v>
      </c>
      <c r="E7725" s="53" t="s">
        <v>748</v>
      </c>
      <c r="F7725" s="0" t="s">
        <v>1436</v>
      </c>
      <c r="G7725" s="0" t="str">
        <f aca="false">LEFT(B7725,2)</f>
        <v>33</v>
      </c>
      <c r="H7725" s="0" t="str">
        <f aca="false">I7725&amp;"_"&amp;G7725&amp;"_"&amp;F7725</f>
        <v>KortbenetGroenFroe_33_20190711_DL2019073_KoebenhavnsUniversitet_koersel2</v>
      </c>
      <c r="I7725" s="61" t="str">
        <f aca="false">MID(RIGHT(B7725,LEN(B7725)-3),1,FIND("_",RIGHT(B7725,LEN(B7725)-3))-1)</f>
        <v>KortbenetGroenFroe</v>
      </c>
      <c r="J7725" s="61" t="str">
        <f aca="false">TRIM(SUBSTITUTE(RIGHT(B7725,FIND(I7725,B7725)+1),"_",""))</f>
        <v>eDNA</v>
      </c>
      <c r="K7725" s="0" t="str">
        <f aca="false">IFERROR(VALUE(SUBSTITUTE(E7725,".",",")),E7725)</f>
        <v>No Ct</v>
      </c>
      <c r="L7725" s="61" t="str">
        <f aca="false">IF(J7725="PosK",SUMIFS(K:K,J:J,"PosK",H:H,H7725),"")</f>
        <v/>
      </c>
      <c r="M7725" s="61" t="str">
        <f aca="false">IF(J7725="PosK",SUMIFS(K:K,J:J,"NegK",H:H,H7725),"")</f>
        <v/>
      </c>
      <c r="N7725" s="61" t="str">
        <f aca="false">IF(J7725="PosK",SUMIFS(K:K,J:J,"eDNA",H:H,H7725),"")</f>
        <v/>
      </c>
      <c r="P7725" s="62"/>
      <c r="T7725" s="63"/>
      <c r="W7725" s="64"/>
    </row>
    <row r="7726" customFormat="false" ht="14.25" hidden="false" customHeight="false" outlineLevel="0" collapsed="false">
      <c r="A7726" s="0" t="s">
        <v>818</v>
      </c>
      <c r="B7726" s="52" t="s">
        <v>1232</v>
      </c>
      <c r="C7726" s="52" t="s">
        <v>743</v>
      </c>
      <c r="D7726" s="53" t="n">
        <v>0.1</v>
      </c>
      <c r="E7726" s="53" t="s">
        <v>748</v>
      </c>
      <c r="F7726" s="0" t="s">
        <v>1436</v>
      </c>
      <c r="G7726" s="0" t="str">
        <f aca="false">LEFT(B7726,2)</f>
        <v>34</v>
      </c>
      <c r="H7726" s="0" t="str">
        <f aca="false">I7726&amp;"_"&amp;G7726&amp;"_"&amp;F7726</f>
        <v>Soelvkarusse_34_20190711_DL2019073_KoebenhavnsUniversitet_koersel2</v>
      </c>
      <c r="I7726" s="61" t="str">
        <f aca="false">MID(RIGHT(B7726,LEN(B7726)-3),1,FIND("_",RIGHT(B7726,LEN(B7726)-3))-1)</f>
        <v>Soelvkarusse</v>
      </c>
      <c r="J7726" s="61" t="str">
        <f aca="false">TRIM(SUBSTITUTE(RIGHT(B7726,FIND(I7726,B7726)+1),"_",""))</f>
        <v>PosK</v>
      </c>
      <c r="K7726" s="0" t="str">
        <f aca="false">IFERROR(VALUE(SUBSTITUTE(E7726,".",",")),E7726)</f>
        <v>No Ct</v>
      </c>
      <c r="L7726" s="61" t="n">
        <f aca="false">IF(J7726="PosK",SUMIFS(K:K,J:J,"PosK",H:H,H7726),"")</f>
        <v>0</v>
      </c>
      <c r="M7726" s="61" t="n">
        <f aca="false">IF(J7726="PosK",SUMIFS(K:K,J:J,"NegK",H:H,H7726),"")</f>
        <v>0</v>
      </c>
      <c r="N7726" s="61" t="n">
        <f aca="false">IF(J7726="PosK",SUMIFS(K:K,J:J,"eDNA",H:H,H7726),"")</f>
        <v>0</v>
      </c>
      <c r="P7726" s="62" t="n">
        <f aca="false">IF(K7728="No Ct",0,K7728)</f>
        <v>0</v>
      </c>
      <c r="Q7726" s="62" t="n">
        <f aca="false">IF(K7729="No Ct",0,K7729)</f>
        <v>0</v>
      </c>
      <c r="R7726" s="0" t="str">
        <f aca="false">IF(AND(L7726&gt;0,M7726=0),"Valid","Invalid")</f>
        <v>Invalid</v>
      </c>
      <c r="S7726" s="0" t="str">
        <f aca="false">IF(OR(P7726&gt;1,Q7726&gt;1),"Present","Absent")</f>
        <v>Absent</v>
      </c>
      <c r="T7726" s="63" t="str">
        <f aca="false">IF(OR(AND(P7726&gt;1,P7726&lt;41),AND(Q7726&gt;1,Q7726&lt;41)),"Ct&lt;41","Ct&gt;41")</f>
        <v>Ct&gt;41</v>
      </c>
      <c r="U7726" s="0" t="str">
        <f aca="false">I7726</f>
        <v>Soelvkarusse</v>
      </c>
      <c r="V7726" s="0" t="str">
        <f aca="false">MID(F7726,10,9)</f>
        <v>DL2019073</v>
      </c>
      <c r="W7726" s="64" t="str">
        <f aca="false">V7726&amp;"_"&amp;U7726&amp;"_"&amp;R7726&amp;"_"&amp;S7726&amp;"_"&amp;T7726</f>
        <v>DL2019073_Soelvkarusse_Invalid_Absent_Ct&gt;41</v>
      </c>
    </row>
    <row r="7727" customFormat="false" ht="14.25" hidden="false" customHeight="false" outlineLevel="0" collapsed="false">
      <c r="A7727" s="0" t="s">
        <v>820</v>
      </c>
      <c r="B7727" s="52" t="s">
        <v>1233</v>
      </c>
      <c r="C7727" s="52" t="s">
        <v>747</v>
      </c>
      <c r="D7727" s="53" t="n">
        <v>0.1</v>
      </c>
      <c r="E7727" s="53" t="s">
        <v>748</v>
      </c>
      <c r="F7727" s="0" t="s">
        <v>1436</v>
      </c>
      <c r="G7727" s="0" t="str">
        <f aca="false">LEFT(B7727,2)</f>
        <v>34</v>
      </c>
      <c r="H7727" s="0" t="str">
        <f aca="false">I7727&amp;"_"&amp;G7727&amp;"_"&amp;F7727</f>
        <v>Soelvkarusse_34_20190711_DL2019073_KoebenhavnsUniversitet_koersel2</v>
      </c>
      <c r="I7727" s="61" t="str">
        <f aca="false">MID(RIGHT(B7727,LEN(B7727)-3),1,FIND("_",RIGHT(B7727,LEN(B7727)-3))-1)</f>
        <v>Soelvkarusse</v>
      </c>
      <c r="J7727" s="61" t="str">
        <f aca="false">TRIM(SUBSTITUTE(RIGHT(B7727,FIND(I7727,B7727)+1),"_",""))</f>
        <v>NegK</v>
      </c>
      <c r="K7727" s="0" t="str">
        <f aca="false">IFERROR(VALUE(SUBSTITUTE(E7727,".",",")),E7727)</f>
        <v>No Ct</v>
      </c>
      <c r="L7727" s="61" t="str">
        <f aca="false">IF(J7727="PosK",SUMIFS(K:K,J:J,"PosK",H:H,H7727),"")</f>
        <v/>
      </c>
      <c r="M7727" s="61" t="str">
        <f aca="false">IF(J7727="PosK",SUMIFS(K:K,J:J,"NegK",H:H,H7727),"")</f>
        <v/>
      </c>
      <c r="N7727" s="61" t="str">
        <f aca="false">IF(J7727="PosK",SUMIFS(K:K,J:J,"eDNA",H:H,H7727),"")</f>
        <v/>
      </c>
    </row>
    <row r="7728" customFormat="false" ht="14.25" hidden="false" customHeight="false" outlineLevel="0" collapsed="false">
      <c r="A7728" s="0" t="s">
        <v>822</v>
      </c>
      <c r="B7728" s="52" t="s">
        <v>1234</v>
      </c>
      <c r="C7728" s="52" t="s">
        <v>751</v>
      </c>
      <c r="D7728" s="53" t="n">
        <v>0.1</v>
      </c>
      <c r="E7728" s="53" t="s">
        <v>748</v>
      </c>
      <c r="F7728" s="0" t="s">
        <v>1436</v>
      </c>
      <c r="G7728" s="0" t="str">
        <f aca="false">LEFT(B7728,2)</f>
        <v>34</v>
      </c>
      <c r="H7728" s="0" t="str">
        <f aca="false">I7728&amp;"_"&amp;G7728&amp;"_"&amp;F7728</f>
        <v>Soelvkarusse_34_20190711_DL2019073_KoebenhavnsUniversitet_koersel2</v>
      </c>
      <c r="I7728" s="61" t="str">
        <f aca="false">MID(RIGHT(B7728,LEN(B7728)-3),1,FIND("_",RIGHT(B7728,LEN(B7728)-3))-1)</f>
        <v>Soelvkarusse</v>
      </c>
      <c r="J7728" s="61" t="str">
        <f aca="false">TRIM(SUBSTITUTE(RIGHT(B7728,FIND(I7728,B7728)+1),"_",""))</f>
        <v>eDNA</v>
      </c>
      <c r="K7728" s="0" t="str">
        <f aca="false">IFERROR(VALUE(SUBSTITUTE(E7728,".",",")),E7728)</f>
        <v>No Ct</v>
      </c>
      <c r="L7728" s="61" t="str">
        <f aca="false">IF(J7728="PosK",SUMIFS(K:K,J:J,"PosK",H:H,H7728),"")</f>
        <v/>
      </c>
      <c r="M7728" s="61" t="str">
        <f aca="false">IF(J7728="PosK",SUMIFS(K:K,J:J,"NegK",H:H,H7728),"")</f>
        <v/>
      </c>
      <c r="N7728" s="61" t="str">
        <f aca="false">IF(J7728="PosK",SUMIFS(K:K,J:J,"eDNA",H:H,H7728),"")</f>
        <v/>
      </c>
      <c r="Q7728" s="62"/>
    </row>
    <row r="7729" customFormat="false" ht="14.25" hidden="false" customHeight="false" outlineLevel="0" collapsed="false">
      <c r="A7729" s="0" t="s">
        <v>824</v>
      </c>
      <c r="B7729" s="52" t="s">
        <v>1234</v>
      </c>
      <c r="C7729" s="52" t="s">
        <v>751</v>
      </c>
      <c r="D7729" s="53" t="n">
        <v>0.1</v>
      </c>
      <c r="E7729" s="53" t="s">
        <v>748</v>
      </c>
      <c r="F7729" s="0" t="s">
        <v>1436</v>
      </c>
      <c r="G7729" s="0" t="str">
        <f aca="false">LEFT(B7729,2)</f>
        <v>34</v>
      </c>
      <c r="H7729" s="0" t="str">
        <f aca="false">I7729&amp;"_"&amp;G7729&amp;"_"&amp;F7729</f>
        <v>Soelvkarusse_34_20190711_DL2019073_KoebenhavnsUniversitet_koersel2</v>
      </c>
      <c r="I7729" s="61" t="str">
        <f aca="false">MID(RIGHT(B7729,LEN(B7729)-3),1,FIND("_",RIGHT(B7729,LEN(B7729)-3))-1)</f>
        <v>Soelvkarusse</v>
      </c>
      <c r="J7729" s="61" t="str">
        <f aca="false">TRIM(SUBSTITUTE(RIGHT(B7729,FIND(I7729,B7729)+1),"_",""))</f>
        <v>eDNA</v>
      </c>
      <c r="K7729" s="0" t="str">
        <f aca="false">IFERROR(VALUE(SUBSTITUTE(E7729,".",",")),E7729)</f>
        <v>No Ct</v>
      </c>
      <c r="L7729" s="61" t="str">
        <f aca="false">IF(J7729="PosK",SUMIFS(K:K,J:J,"PosK",H:H,H7729),"")</f>
        <v/>
      </c>
      <c r="M7729" s="61" t="str">
        <f aca="false">IF(J7729="PosK",SUMIFS(K:K,J:J,"NegK",H:H,H7729),"")</f>
        <v/>
      </c>
      <c r="N7729" s="61" t="str">
        <f aca="false">IF(J7729="PosK",SUMIFS(K:K,J:J,"eDNA",H:H,H7729),"")</f>
        <v/>
      </c>
      <c r="P7729" s="62"/>
      <c r="T7729" s="63"/>
      <c r="W7729" s="64"/>
    </row>
    <row r="7730" customFormat="false" ht="14.25" hidden="false" customHeight="false" outlineLevel="0" collapsed="false">
      <c r="A7730" s="0" t="s">
        <v>741</v>
      </c>
      <c r="B7730" s="52" t="s">
        <v>742</v>
      </c>
      <c r="C7730" s="52" t="s">
        <v>743</v>
      </c>
      <c r="D7730" s="53" t="n">
        <v>0.1</v>
      </c>
      <c r="E7730" s="53" t="n">
        <v>40.58</v>
      </c>
      <c r="F7730" s="0" t="s">
        <v>1437</v>
      </c>
      <c r="G7730" s="0" t="str">
        <f aca="false">LEFT(B7730,2)</f>
        <v>01</v>
      </c>
      <c r="H7730" s="0" t="str">
        <f aca="false">I7730&amp;"_"&amp;G7730&amp;"_"&amp;F7730</f>
        <v>Loegfroe_01_20190820_DL2019057_FrederiksborgGym_koersel1</v>
      </c>
      <c r="I7730" s="61" t="str">
        <f aca="false">MID(RIGHT(B7730,LEN(B7730)-3),1,FIND("_",RIGHT(B7730,LEN(B7730)-3))-1)</f>
        <v>Loegfroe</v>
      </c>
      <c r="J7730" s="61" t="str">
        <f aca="false">TRIM(SUBSTITUTE(RIGHT(B7730,FIND(I7730,B7730)+1),"_",""))</f>
        <v>PosK</v>
      </c>
      <c r="K7730" s="0" t="n">
        <f aca="false">IFERROR(VALUE(SUBSTITUTE(E7730,".",",")),E7730)</f>
        <v>40.58</v>
      </c>
      <c r="L7730" s="61" t="n">
        <f aca="false">IF(J7730="PosK",SUMIFS(K:K,J:J,"PosK",H:H,H7730),"")</f>
        <v>40.58</v>
      </c>
      <c r="M7730" s="61" t="n">
        <f aca="false">IF(J7730="PosK",SUMIFS(K:K,J:J,"NegK",H:H,H7730),"")</f>
        <v>0</v>
      </c>
      <c r="N7730" s="61" t="n">
        <f aca="false">IF(J7730="PosK",SUMIFS(K:K,J:J,"eDNA",H:H,H7730),"")</f>
        <v>0</v>
      </c>
      <c r="P7730" s="62" t="n">
        <f aca="false">IF(K7732="No Ct",0,K7732)</f>
        <v>0</v>
      </c>
      <c r="Q7730" s="62" t="n">
        <f aca="false">IF(K7733="No Ct",0,K7733)</f>
        <v>0</v>
      </c>
      <c r="R7730" s="0" t="str">
        <f aca="false">IF(AND(L7730&gt;0,M7730=0),"Valid","Invalid")</f>
        <v>Valid</v>
      </c>
      <c r="S7730" s="0" t="str">
        <f aca="false">IF(OR(P7730&gt;1,Q7730&gt;1),"Present","Absent")</f>
        <v>Absent</v>
      </c>
      <c r="T7730" s="63" t="str">
        <f aca="false">IF(OR(AND(P7730&gt;1,P7730&lt;41),AND(Q7730&gt;1,Q7730&lt;41)),"Ct&lt;41","Ct&gt;41")</f>
        <v>Ct&gt;41</v>
      </c>
      <c r="U7730" s="0" t="str">
        <f aca="false">I7730</f>
        <v>Loegfroe</v>
      </c>
      <c r="V7730" s="0" t="str">
        <f aca="false">MID(F7730,10,9)</f>
        <v>DL2019057</v>
      </c>
      <c r="W7730" s="64" t="str">
        <f aca="false">V7730&amp;"_"&amp;U7730&amp;"_"&amp;R7730&amp;"_"&amp;S7730&amp;"_"&amp;T7730</f>
        <v>DL2019057_Loegfroe_Valid_Absent_Ct&gt;41</v>
      </c>
    </row>
    <row r="7731" customFormat="false" ht="14.25" hidden="false" customHeight="false" outlineLevel="0" collapsed="false">
      <c r="A7731" s="0" t="s">
        <v>745</v>
      </c>
      <c r="B7731" s="52" t="s">
        <v>746</v>
      </c>
      <c r="C7731" s="52" t="s">
        <v>747</v>
      </c>
      <c r="D7731" s="53" t="n">
        <v>0.1</v>
      </c>
      <c r="E7731" s="53" t="s">
        <v>748</v>
      </c>
      <c r="F7731" s="0" t="s">
        <v>1437</v>
      </c>
      <c r="G7731" s="0" t="str">
        <f aca="false">LEFT(B7731,2)</f>
        <v>01</v>
      </c>
      <c r="H7731" s="0" t="str">
        <f aca="false">I7731&amp;"_"&amp;G7731&amp;"_"&amp;F7731</f>
        <v>Loegfroe_01_20190820_DL2019057_FrederiksborgGym_koersel1</v>
      </c>
      <c r="I7731" s="61" t="str">
        <f aca="false">MID(RIGHT(B7731,LEN(B7731)-3),1,FIND("_",RIGHT(B7731,LEN(B7731)-3))-1)</f>
        <v>Loegfroe</v>
      </c>
      <c r="J7731" s="61" t="str">
        <f aca="false">TRIM(SUBSTITUTE(RIGHT(B7731,FIND(I7731,B7731)+1),"_",""))</f>
        <v>NegK</v>
      </c>
      <c r="K7731" s="0" t="str">
        <f aca="false">IFERROR(VALUE(SUBSTITUTE(E7731,".",",")),E7731)</f>
        <v>No Ct</v>
      </c>
      <c r="L7731" s="61" t="str">
        <f aca="false">IF(J7731="PosK",SUMIFS(K:K,J:J,"PosK",H:H,H7731),"")</f>
        <v/>
      </c>
      <c r="M7731" s="61" t="str">
        <f aca="false">IF(J7731="PosK",SUMIFS(K:K,J:J,"NegK",H:H,H7731),"")</f>
        <v/>
      </c>
      <c r="N7731" s="61" t="str">
        <f aca="false">IF(J7731="PosK",SUMIFS(K:K,J:J,"eDNA",H:H,H7731),"")</f>
        <v/>
      </c>
    </row>
    <row r="7732" customFormat="false" ht="14.25" hidden="false" customHeight="false" outlineLevel="0" collapsed="false">
      <c r="A7732" s="0" t="s">
        <v>749</v>
      </c>
      <c r="B7732" s="52" t="s">
        <v>750</v>
      </c>
      <c r="C7732" s="52" t="s">
        <v>751</v>
      </c>
      <c r="D7732" s="53" t="n">
        <v>0.1</v>
      </c>
      <c r="E7732" s="53" t="s">
        <v>748</v>
      </c>
      <c r="F7732" s="0" t="s">
        <v>1437</v>
      </c>
      <c r="G7732" s="0" t="str">
        <f aca="false">LEFT(B7732,2)</f>
        <v>01</v>
      </c>
      <c r="H7732" s="0" t="str">
        <f aca="false">I7732&amp;"_"&amp;G7732&amp;"_"&amp;F7732</f>
        <v>Loegfroe_01_20190820_DL2019057_FrederiksborgGym_koersel1</v>
      </c>
      <c r="I7732" s="61" t="str">
        <f aca="false">MID(RIGHT(B7732,LEN(B7732)-3),1,FIND("_",RIGHT(B7732,LEN(B7732)-3))-1)</f>
        <v>Loegfroe</v>
      </c>
      <c r="J7732" s="61" t="str">
        <f aca="false">TRIM(SUBSTITUTE(RIGHT(B7732,FIND(I7732,B7732)+1),"_",""))</f>
        <v>eDNA</v>
      </c>
      <c r="K7732" s="0" t="str">
        <f aca="false">IFERROR(VALUE(SUBSTITUTE(E7732,".",",")),E7732)</f>
        <v>No Ct</v>
      </c>
      <c r="L7732" s="61" t="str">
        <f aca="false">IF(J7732="PosK",SUMIFS(K:K,J:J,"PosK",H:H,H7732),"")</f>
        <v/>
      </c>
      <c r="M7732" s="61" t="str">
        <f aca="false">IF(J7732="PosK",SUMIFS(K:K,J:J,"NegK",H:H,H7732),"")</f>
        <v/>
      </c>
      <c r="N7732" s="61" t="str">
        <f aca="false">IF(J7732="PosK",SUMIFS(K:K,J:J,"eDNA",H:H,H7732),"")</f>
        <v/>
      </c>
      <c r="Q7732" s="62"/>
    </row>
    <row r="7733" customFormat="false" ht="14.25" hidden="false" customHeight="false" outlineLevel="0" collapsed="false">
      <c r="A7733" s="0" t="s">
        <v>752</v>
      </c>
      <c r="B7733" s="52" t="s">
        <v>750</v>
      </c>
      <c r="C7733" s="52" t="s">
        <v>751</v>
      </c>
      <c r="D7733" s="53" t="n">
        <v>0.1</v>
      </c>
      <c r="E7733" s="53" t="s">
        <v>748</v>
      </c>
      <c r="F7733" s="0" t="s">
        <v>1437</v>
      </c>
      <c r="G7733" s="0" t="str">
        <f aca="false">LEFT(B7733,2)</f>
        <v>01</v>
      </c>
      <c r="H7733" s="0" t="str">
        <f aca="false">I7733&amp;"_"&amp;G7733&amp;"_"&amp;F7733</f>
        <v>Loegfroe_01_20190820_DL2019057_FrederiksborgGym_koersel1</v>
      </c>
      <c r="I7733" s="61" t="str">
        <f aca="false">MID(RIGHT(B7733,LEN(B7733)-3),1,FIND("_",RIGHT(B7733,LEN(B7733)-3))-1)</f>
        <v>Loegfroe</v>
      </c>
      <c r="J7733" s="61" t="str">
        <f aca="false">TRIM(SUBSTITUTE(RIGHT(B7733,FIND(I7733,B7733)+1),"_",""))</f>
        <v>eDNA</v>
      </c>
      <c r="K7733" s="0" t="str">
        <f aca="false">IFERROR(VALUE(SUBSTITUTE(E7733,".",",")),E7733)</f>
        <v>No Ct</v>
      </c>
      <c r="L7733" s="61" t="str">
        <f aca="false">IF(J7733="PosK",SUMIFS(K:K,J:J,"PosK",H:H,H7733),"")</f>
        <v/>
      </c>
      <c r="M7733" s="61" t="str">
        <f aca="false">IF(J7733="PosK",SUMIFS(K:K,J:J,"NegK",H:H,H7733),"")</f>
        <v/>
      </c>
      <c r="N7733" s="61" t="str">
        <f aca="false">IF(J7733="PosK",SUMIFS(K:K,J:J,"eDNA",H:H,H7733),"")</f>
        <v/>
      </c>
      <c r="P7733" s="62"/>
      <c r="T7733" s="63"/>
      <c r="W7733" s="64"/>
    </row>
    <row r="7734" customFormat="false" ht="14.25" hidden="false" customHeight="false" outlineLevel="0" collapsed="false">
      <c r="A7734" s="0" t="s">
        <v>754</v>
      </c>
      <c r="B7734" s="52" t="s">
        <v>755</v>
      </c>
      <c r="C7734" s="52" t="s">
        <v>743</v>
      </c>
      <c r="D7734" s="53" t="n">
        <v>0.1</v>
      </c>
      <c r="E7734" s="53" t="n">
        <v>31.49</v>
      </c>
      <c r="F7734" s="0" t="s">
        <v>1437</v>
      </c>
      <c r="G7734" s="0" t="str">
        <f aca="false">LEFT(B7734,2)</f>
        <v>02</v>
      </c>
      <c r="H7734" s="0" t="str">
        <f aca="false">I7734&amp;"_"&amp;G7734&amp;"_"&amp;F7734</f>
        <v>StorVandsalamander_02_20190820_DL2019057_FrederiksborgGym_koersel1</v>
      </c>
      <c r="I7734" s="61" t="str">
        <f aca="false">MID(RIGHT(B7734,LEN(B7734)-3),1,FIND("_",RIGHT(B7734,LEN(B7734)-3))-1)</f>
        <v>StorVandsalamander</v>
      </c>
      <c r="J7734" s="61" t="str">
        <f aca="false">TRIM(SUBSTITUTE(RIGHT(B7734,FIND(I7734,B7734)+1),"_",""))</f>
        <v>PosK</v>
      </c>
      <c r="K7734" s="0" t="n">
        <f aca="false">IFERROR(VALUE(SUBSTITUTE(E7734,".",",")),E7734)</f>
        <v>31.49</v>
      </c>
      <c r="L7734" s="61" t="n">
        <f aca="false">IF(J7734="PosK",SUMIFS(K:K,J:J,"PosK",H:H,H7734),"")</f>
        <v>31.49</v>
      </c>
      <c r="M7734" s="61" t="n">
        <f aca="false">IF(J7734="PosK",SUMIFS(K:K,J:J,"NegK",H:H,H7734),"")</f>
        <v>0</v>
      </c>
      <c r="N7734" s="61" t="n">
        <f aca="false">IF(J7734="PosK",SUMIFS(K:K,J:J,"eDNA",H:H,H7734),"")</f>
        <v>0</v>
      </c>
      <c r="P7734" s="62" t="n">
        <f aca="false">IF(K7736="No Ct",0,K7736)</f>
        <v>0</v>
      </c>
      <c r="Q7734" s="62" t="n">
        <f aca="false">IF(K7737="No Ct",0,K7737)</f>
        <v>0</v>
      </c>
      <c r="R7734" s="0" t="str">
        <f aca="false">IF(AND(L7734&gt;0,M7734=0),"Valid","Invalid")</f>
        <v>Valid</v>
      </c>
      <c r="S7734" s="0" t="str">
        <f aca="false">IF(OR(P7734&gt;1,Q7734&gt;1),"Present","Absent")</f>
        <v>Absent</v>
      </c>
      <c r="T7734" s="63" t="str">
        <f aca="false">IF(OR(AND(P7734&gt;1,P7734&lt;41),AND(Q7734&gt;1,Q7734&lt;41)),"Ct&lt;41","Ct&gt;41")</f>
        <v>Ct&gt;41</v>
      </c>
      <c r="U7734" s="0" t="str">
        <f aca="false">I7734</f>
        <v>StorVandsalamander</v>
      </c>
      <c r="V7734" s="0" t="str">
        <f aca="false">MID(F7734,10,9)</f>
        <v>DL2019057</v>
      </c>
      <c r="W7734" s="64" t="str">
        <f aca="false">V7734&amp;"_"&amp;U7734&amp;"_"&amp;R7734&amp;"_"&amp;S7734&amp;"_"&amp;T7734</f>
        <v>DL2019057_StorVandsalamander_Valid_Absent_Ct&gt;41</v>
      </c>
    </row>
    <row r="7735" customFormat="false" ht="14.25" hidden="false" customHeight="false" outlineLevel="0" collapsed="false">
      <c r="A7735" s="0" t="s">
        <v>756</v>
      </c>
      <c r="B7735" s="52" t="s">
        <v>757</v>
      </c>
      <c r="C7735" s="52" t="s">
        <v>747</v>
      </c>
      <c r="D7735" s="53" t="n">
        <v>0.1</v>
      </c>
      <c r="E7735" s="53" t="s">
        <v>748</v>
      </c>
      <c r="F7735" s="0" t="s">
        <v>1437</v>
      </c>
      <c r="G7735" s="0" t="str">
        <f aca="false">LEFT(B7735,2)</f>
        <v>02</v>
      </c>
      <c r="H7735" s="0" t="str">
        <f aca="false">I7735&amp;"_"&amp;G7735&amp;"_"&amp;F7735</f>
        <v>StorVandsalamander_02_20190820_DL2019057_FrederiksborgGym_koersel1</v>
      </c>
      <c r="I7735" s="61" t="str">
        <f aca="false">MID(RIGHT(B7735,LEN(B7735)-3),1,FIND("_",RIGHT(B7735,LEN(B7735)-3))-1)</f>
        <v>StorVandsalamander</v>
      </c>
      <c r="J7735" s="61" t="str">
        <f aca="false">TRIM(SUBSTITUTE(RIGHT(B7735,FIND(I7735,B7735)+1),"_",""))</f>
        <v>NegK</v>
      </c>
      <c r="K7735" s="0" t="str">
        <f aca="false">IFERROR(VALUE(SUBSTITUTE(E7735,".",",")),E7735)</f>
        <v>No Ct</v>
      </c>
      <c r="L7735" s="61" t="str">
        <f aca="false">IF(J7735="PosK",SUMIFS(K:K,J:J,"PosK",H:H,H7735),"")</f>
        <v/>
      </c>
      <c r="M7735" s="61" t="str">
        <f aca="false">IF(J7735="PosK",SUMIFS(K:K,J:J,"NegK",H:H,H7735),"")</f>
        <v/>
      </c>
      <c r="N7735" s="61" t="str">
        <f aca="false">IF(J7735="PosK",SUMIFS(K:K,J:J,"eDNA",H:H,H7735),"")</f>
        <v/>
      </c>
    </row>
    <row r="7736" customFormat="false" ht="14.25" hidden="false" customHeight="false" outlineLevel="0" collapsed="false">
      <c r="A7736" s="0" t="s">
        <v>758</v>
      </c>
      <c r="B7736" s="52" t="s">
        <v>759</v>
      </c>
      <c r="C7736" s="52" t="s">
        <v>751</v>
      </c>
      <c r="D7736" s="53" t="n">
        <v>0.1</v>
      </c>
      <c r="E7736" s="53" t="s">
        <v>748</v>
      </c>
      <c r="F7736" s="0" t="s">
        <v>1437</v>
      </c>
      <c r="G7736" s="0" t="str">
        <f aca="false">LEFT(B7736,2)</f>
        <v>02</v>
      </c>
      <c r="H7736" s="0" t="str">
        <f aca="false">I7736&amp;"_"&amp;G7736&amp;"_"&amp;F7736</f>
        <v>StorVandsalamander_02_20190820_DL2019057_FrederiksborgGym_koersel1</v>
      </c>
      <c r="I7736" s="61" t="str">
        <f aca="false">MID(RIGHT(B7736,LEN(B7736)-3),1,FIND("_",RIGHT(B7736,LEN(B7736)-3))-1)</f>
        <v>StorVandsalamander</v>
      </c>
      <c r="J7736" s="61" t="str">
        <f aca="false">TRIM(SUBSTITUTE(RIGHT(B7736,FIND(I7736,B7736)+1),"_",""))</f>
        <v>eDNA</v>
      </c>
      <c r="K7736" s="0" t="str">
        <f aca="false">IFERROR(VALUE(SUBSTITUTE(E7736,".",",")),E7736)</f>
        <v>No Ct</v>
      </c>
      <c r="L7736" s="61" t="str">
        <f aca="false">IF(J7736="PosK",SUMIFS(K:K,J:J,"PosK",H:H,H7736),"")</f>
        <v/>
      </c>
      <c r="M7736" s="61" t="str">
        <f aca="false">IF(J7736="PosK",SUMIFS(K:K,J:J,"NegK",H:H,H7736),"")</f>
        <v/>
      </c>
      <c r="N7736" s="61" t="str">
        <f aca="false">IF(J7736="PosK",SUMIFS(K:K,J:J,"eDNA",H:H,H7736),"")</f>
        <v/>
      </c>
      <c r="Q7736" s="62"/>
    </row>
    <row r="7737" customFormat="false" ht="14.25" hidden="false" customHeight="false" outlineLevel="0" collapsed="false">
      <c r="A7737" s="0" t="s">
        <v>760</v>
      </c>
      <c r="B7737" s="52" t="s">
        <v>759</v>
      </c>
      <c r="C7737" s="52" t="s">
        <v>751</v>
      </c>
      <c r="D7737" s="53" t="n">
        <v>0.1</v>
      </c>
      <c r="E7737" s="53" t="s">
        <v>748</v>
      </c>
      <c r="F7737" s="0" t="s">
        <v>1437</v>
      </c>
      <c r="G7737" s="0" t="str">
        <f aca="false">LEFT(B7737,2)</f>
        <v>02</v>
      </c>
      <c r="H7737" s="0" t="str">
        <f aca="false">I7737&amp;"_"&amp;G7737&amp;"_"&amp;F7737</f>
        <v>StorVandsalamander_02_20190820_DL2019057_FrederiksborgGym_koersel1</v>
      </c>
      <c r="I7737" s="61" t="str">
        <f aca="false">MID(RIGHT(B7737,LEN(B7737)-3),1,FIND("_",RIGHT(B7737,LEN(B7737)-3))-1)</f>
        <v>StorVandsalamander</v>
      </c>
      <c r="J7737" s="61" t="str">
        <f aca="false">TRIM(SUBSTITUTE(RIGHT(B7737,FIND(I7737,B7737)+1),"_",""))</f>
        <v>eDNA</v>
      </c>
      <c r="K7737" s="0" t="str">
        <f aca="false">IFERROR(VALUE(SUBSTITUTE(E7737,".",",")),E7737)</f>
        <v>No Ct</v>
      </c>
      <c r="L7737" s="61" t="str">
        <f aca="false">IF(J7737="PosK",SUMIFS(K:K,J:J,"PosK",H:H,H7737),"")</f>
        <v/>
      </c>
      <c r="M7737" s="61" t="str">
        <f aca="false">IF(J7737="PosK",SUMIFS(K:K,J:J,"NegK",H:H,H7737),"")</f>
        <v/>
      </c>
      <c r="N7737" s="61" t="str">
        <f aca="false">IF(J7737="PosK",SUMIFS(K:K,J:J,"eDNA",H:H,H7737),"")</f>
        <v/>
      </c>
      <c r="P7737" s="62"/>
      <c r="T7737" s="63"/>
      <c r="W7737" s="64"/>
    </row>
    <row r="7738" customFormat="false" ht="14.25" hidden="false" customHeight="false" outlineLevel="0" collapsed="false">
      <c r="A7738" s="0" t="s">
        <v>762</v>
      </c>
      <c r="B7738" s="52" t="s">
        <v>763</v>
      </c>
      <c r="C7738" s="52" t="s">
        <v>743</v>
      </c>
      <c r="D7738" s="53" t="n">
        <v>0.1</v>
      </c>
      <c r="E7738" s="53" t="n">
        <v>39.68</v>
      </c>
      <c r="F7738" s="0" t="s">
        <v>1437</v>
      </c>
      <c r="G7738" s="0" t="str">
        <f aca="false">LEFT(B7738,2)</f>
        <v>03</v>
      </c>
      <c r="H7738" s="0" t="str">
        <f aca="false">I7738&amp;"_"&amp;G7738&amp;"_"&amp;F7738</f>
        <v>Strandtudse_03_20190820_DL2019057_FrederiksborgGym_koersel1</v>
      </c>
      <c r="I7738" s="61" t="str">
        <f aca="false">MID(RIGHT(B7738,LEN(B7738)-3),1,FIND("_",RIGHT(B7738,LEN(B7738)-3))-1)</f>
        <v>Strandtudse</v>
      </c>
      <c r="J7738" s="61" t="str">
        <f aca="false">TRIM(SUBSTITUTE(RIGHT(B7738,FIND(I7738,B7738)+1),"_",""))</f>
        <v>PosK</v>
      </c>
      <c r="K7738" s="0" t="n">
        <f aca="false">IFERROR(VALUE(SUBSTITUTE(E7738,".",",")),E7738)</f>
        <v>39.68</v>
      </c>
      <c r="L7738" s="61" t="n">
        <f aca="false">IF(J7738="PosK",SUMIFS(K:K,J:J,"PosK",H:H,H7738),"")</f>
        <v>39.68</v>
      </c>
      <c r="M7738" s="61" t="n">
        <f aca="false">IF(J7738="PosK",SUMIFS(K:K,J:J,"NegK",H:H,H7738),"")</f>
        <v>0</v>
      </c>
      <c r="N7738" s="61" t="n">
        <f aca="false">IF(J7738="PosK",SUMIFS(K:K,J:J,"eDNA",H:H,H7738),"")</f>
        <v>0</v>
      </c>
      <c r="P7738" s="62" t="n">
        <f aca="false">IF(K7740="No Ct",0,K7740)</f>
        <v>0</v>
      </c>
      <c r="Q7738" s="62" t="n">
        <f aca="false">IF(K7741="No Ct",0,K7741)</f>
        <v>0</v>
      </c>
      <c r="R7738" s="0" t="str">
        <f aca="false">IF(AND(L7738&gt;0,M7738=0),"Valid","Invalid")</f>
        <v>Valid</v>
      </c>
      <c r="S7738" s="0" t="str">
        <f aca="false">IF(OR(P7738&gt;1,Q7738&gt;1),"Present","Absent")</f>
        <v>Absent</v>
      </c>
      <c r="T7738" s="63" t="str">
        <f aca="false">IF(OR(AND(P7738&gt;1,P7738&lt;41),AND(Q7738&gt;1,Q7738&lt;41)),"Ct&lt;41","Ct&gt;41")</f>
        <v>Ct&gt;41</v>
      </c>
      <c r="U7738" s="0" t="str">
        <f aca="false">I7738</f>
        <v>Strandtudse</v>
      </c>
      <c r="V7738" s="0" t="str">
        <f aca="false">MID(F7738,10,9)</f>
        <v>DL2019057</v>
      </c>
      <c r="W7738" s="64" t="str">
        <f aca="false">V7738&amp;"_"&amp;U7738&amp;"_"&amp;R7738&amp;"_"&amp;S7738&amp;"_"&amp;T7738</f>
        <v>DL2019057_Strandtudse_Valid_Absent_Ct&gt;41</v>
      </c>
    </row>
    <row r="7739" customFormat="false" ht="14.25" hidden="false" customHeight="false" outlineLevel="0" collapsed="false">
      <c r="A7739" s="0" t="s">
        <v>764</v>
      </c>
      <c r="B7739" s="52" t="s">
        <v>765</v>
      </c>
      <c r="C7739" s="52" t="s">
        <v>747</v>
      </c>
      <c r="D7739" s="53" t="n">
        <v>0.1</v>
      </c>
      <c r="E7739" s="53" t="s">
        <v>748</v>
      </c>
      <c r="F7739" s="0" t="s">
        <v>1437</v>
      </c>
      <c r="G7739" s="0" t="str">
        <f aca="false">LEFT(B7739,2)</f>
        <v>03</v>
      </c>
      <c r="H7739" s="0" t="str">
        <f aca="false">I7739&amp;"_"&amp;G7739&amp;"_"&amp;F7739</f>
        <v>Strandtudse_03_20190820_DL2019057_FrederiksborgGym_koersel1</v>
      </c>
      <c r="I7739" s="61" t="str">
        <f aca="false">MID(RIGHT(B7739,LEN(B7739)-3),1,FIND("_",RIGHT(B7739,LEN(B7739)-3))-1)</f>
        <v>Strandtudse</v>
      </c>
      <c r="J7739" s="61" t="str">
        <f aca="false">TRIM(SUBSTITUTE(RIGHT(B7739,FIND(I7739,B7739)+1),"_",""))</f>
        <v>NegK</v>
      </c>
      <c r="K7739" s="0" t="str">
        <f aca="false">IFERROR(VALUE(SUBSTITUTE(E7739,".",",")),E7739)</f>
        <v>No Ct</v>
      </c>
      <c r="L7739" s="61" t="str">
        <f aca="false">IF(J7739="PosK",SUMIFS(K:K,J:J,"PosK",H:H,H7739),"")</f>
        <v/>
      </c>
      <c r="M7739" s="61" t="str">
        <f aca="false">IF(J7739="PosK",SUMIFS(K:K,J:J,"NegK",H:H,H7739),"")</f>
        <v/>
      </c>
      <c r="N7739" s="61" t="str">
        <f aca="false">IF(J7739="PosK",SUMIFS(K:K,J:J,"eDNA",H:H,H7739),"")</f>
        <v/>
      </c>
    </row>
    <row r="7740" customFormat="false" ht="14.25" hidden="false" customHeight="false" outlineLevel="0" collapsed="false">
      <c r="A7740" s="0" t="s">
        <v>766</v>
      </c>
      <c r="B7740" s="52" t="s">
        <v>767</v>
      </c>
      <c r="C7740" s="52" t="s">
        <v>751</v>
      </c>
      <c r="D7740" s="53" t="n">
        <v>0.1</v>
      </c>
      <c r="E7740" s="53" t="s">
        <v>748</v>
      </c>
      <c r="F7740" s="0" t="s">
        <v>1437</v>
      </c>
      <c r="G7740" s="0" t="str">
        <f aca="false">LEFT(B7740,2)</f>
        <v>03</v>
      </c>
      <c r="H7740" s="0" t="str">
        <f aca="false">I7740&amp;"_"&amp;G7740&amp;"_"&amp;F7740</f>
        <v>Strandtudse_03_20190820_DL2019057_FrederiksborgGym_koersel1</v>
      </c>
      <c r="I7740" s="61" t="str">
        <f aca="false">MID(RIGHT(B7740,LEN(B7740)-3),1,FIND("_",RIGHT(B7740,LEN(B7740)-3))-1)</f>
        <v>Strandtudse</v>
      </c>
      <c r="J7740" s="61" t="str">
        <f aca="false">TRIM(SUBSTITUTE(RIGHT(B7740,FIND(I7740,B7740)+1),"_",""))</f>
        <v>eDNA</v>
      </c>
      <c r="K7740" s="0" t="str">
        <f aca="false">IFERROR(VALUE(SUBSTITUTE(E7740,".",",")),E7740)</f>
        <v>No Ct</v>
      </c>
      <c r="L7740" s="61" t="str">
        <f aca="false">IF(J7740="PosK",SUMIFS(K:K,J:J,"PosK",H:H,H7740),"")</f>
        <v/>
      </c>
      <c r="M7740" s="61" t="str">
        <f aca="false">IF(J7740="PosK",SUMIFS(K:K,J:J,"NegK",H:H,H7740),"")</f>
        <v/>
      </c>
      <c r="N7740" s="61" t="str">
        <f aca="false">IF(J7740="PosK",SUMIFS(K:K,J:J,"eDNA",H:H,H7740),"")</f>
        <v/>
      </c>
      <c r="Q7740" s="62"/>
    </row>
    <row r="7741" customFormat="false" ht="14.25" hidden="false" customHeight="false" outlineLevel="0" collapsed="false">
      <c r="A7741" s="0" t="s">
        <v>768</v>
      </c>
      <c r="B7741" s="52" t="s">
        <v>767</v>
      </c>
      <c r="C7741" s="52" t="s">
        <v>751</v>
      </c>
      <c r="D7741" s="53" t="n">
        <v>0.1</v>
      </c>
      <c r="E7741" s="53" t="s">
        <v>748</v>
      </c>
      <c r="F7741" s="0" t="s">
        <v>1437</v>
      </c>
      <c r="G7741" s="0" t="str">
        <f aca="false">LEFT(B7741,2)</f>
        <v>03</v>
      </c>
      <c r="H7741" s="0" t="str">
        <f aca="false">I7741&amp;"_"&amp;G7741&amp;"_"&amp;F7741</f>
        <v>Strandtudse_03_20190820_DL2019057_FrederiksborgGym_koersel1</v>
      </c>
      <c r="I7741" s="61" t="str">
        <f aca="false">MID(RIGHT(B7741,LEN(B7741)-3),1,FIND("_",RIGHT(B7741,LEN(B7741)-3))-1)</f>
        <v>Strandtudse</v>
      </c>
      <c r="J7741" s="61" t="str">
        <f aca="false">TRIM(SUBSTITUTE(RIGHT(B7741,FIND(I7741,B7741)+1),"_",""))</f>
        <v>eDNA</v>
      </c>
      <c r="K7741" s="0" t="str">
        <f aca="false">IFERROR(VALUE(SUBSTITUTE(E7741,".",",")),E7741)</f>
        <v>No Ct</v>
      </c>
      <c r="L7741" s="61" t="str">
        <f aca="false">IF(J7741="PosK",SUMIFS(K:K,J:J,"PosK",H:H,H7741),"")</f>
        <v/>
      </c>
      <c r="M7741" s="61" t="str">
        <f aca="false">IF(J7741="PosK",SUMIFS(K:K,J:J,"NegK",H:H,H7741),"")</f>
        <v/>
      </c>
      <c r="N7741" s="61" t="str">
        <f aca="false">IF(J7741="PosK",SUMIFS(K:K,J:J,"eDNA",H:H,H7741),"")</f>
        <v/>
      </c>
      <c r="P7741" s="62"/>
      <c r="T7741" s="63"/>
      <c r="W7741" s="64"/>
    </row>
    <row r="7742" customFormat="false" ht="14.25" hidden="false" customHeight="false" outlineLevel="0" collapsed="false">
      <c r="A7742" s="0" t="s">
        <v>770</v>
      </c>
      <c r="B7742" s="52" t="s">
        <v>771</v>
      </c>
      <c r="C7742" s="52" t="s">
        <v>743</v>
      </c>
      <c r="D7742" s="53" t="n">
        <v>0.1</v>
      </c>
      <c r="E7742" s="53" t="s">
        <v>748</v>
      </c>
      <c r="F7742" s="0" t="s">
        <v>1437</v>
      </c>
      <c r="G7742" s="0" t="str">
        <f aca="false">LEFT(B7742,2)</f>
        <v>04</v>
      </c>
      <c r="H7742" s="0" t="str">
        <f aca="false">I7742&amp;"_"&amp;G7742&amp;"_"&amp;F7742</f>
        <v>GroenbrogetTudse_04_20190820_DL2019057_FrederiksborgGym_koersel1</v>
      </c>
      <c r="I7742" s="61" t="str">
        <f aca="false">MID(RIGHT(B7742,LEN(B7742)-3),1,FIND("_",RIGHT(B7742,LEN(B7742)-3))-1)</f>
        <v>GroenbrogetTudse</v>
      </c>
      <c r="J7742" s="61" t="str">
        <f aca="false">TRIM(SUBSTITUTE(RIGHT(B7742,FIND(I7742,B7742)+1),"_",""))</f>
        <v>PosK</v>
      </c>
      <c r="K7742" s="0" t="str">
        <f aca="false">IFERROR(VALUE(SUBSTITUTE(E7742,".",",")),E7742)</f>
        <v>No Ct</v>
      </c>
      <c r="L7742" s="61" t="n">
        <f aca="false">IF(J7742="PosK",SUMIFS(K:K,J:J,"PosK",H:H,H7742),"")</f>
        <v>0</v>
      </c>
      <c r="M7742" s="61" t="n">
        <f aca="false">IF(J7742="PosK",SUMIFS(K:K,J:J,"NegK",H:H,H7742),"")</f>
        <v>0</v>
      </c>
      <c r="N7742" s="61" t="n">
        <f aca="false">IF(J7742="PosK",SUMIFS(K:K,J:J,"eDNA",H:H,H7742),"")</f>
        <v>0</v>
      </c>
      <c r="P7742" s="62" t="n">
        <f aca="false">IF(K7744="No Ct",0,K7744)</f>
        <v>0</v>
      </c>
      <c r="Q7742" s="62" t="n">
        <f aca="false">IF(K7745="No Ct",0,K7745)</f>
        <v>0</v>
      </c>
      <c r="R7742" s="0" t="str">
        <f aca="false">IF(AND(L7742&gt;0,M7742=0),"Valid","Invalid")</f>
        <v>Invalid</v>
      </c>
      <c r="S7742" s="0" t="str">
        <f aca="false">IF(OR(P7742&gt;1,Q7742&gt;1),"Present","Absent")</f>
        <v>Absent</v>
      </c>
      <c r="T7742" s="63" t="str">
        <f aca="false">IF(OR(AND(P7742&gt;1,P7742&lt;41),AND(Q7742&gt;1,Q7742&lt;41)),"Ct&lt;41","Ct&gt;41")</f>
        <v>Ct&gt;41</v>
      </c>
      <c r="U7742" s="0" t="str">
        <f aca="false">I7742</f>
        <v>GroenbrogetTudse</v>
      </c>
      <c r="V7742" s="0" t="str">
        <f aca="false">MID(F7742,10,9)</f>
        <v>DL2019057</v>
      </c>
      <c r="W7742" s="64" t="str">
        <f aca="false">V7742&amp;"_"&amp;U7742&amp;"_"&amp;R7742&amp;"_"&amp;S7742&amp;"_"&amp;T7742</f>
        <v>DL2019057_GroenbrogetTudse_Invalid_Absent_Ct&gt;41</v>
      </c>
    </row>
    <row r="7743" customFormat="false" ht="14.25" hidden="false" customHeight="false" outlineLevel="0" collapsed="false">
      <c r="A7743" s="0" t="s">
        <v>772</v>
      </c>
      <c r="B7743" s="52" t="s">
        <v>773</v>
      </c>
      <c r="C7743" s="52" t="s">
        <v>747</v>
      </c>
      <c r="D7743" s="53" t="n">
        <v>0.1</v>
      </c>
      <c r="E7743" s="53" t="s">
        <v>748</v>
      </c>
      <c r="F7743" s="0" t="s">
        <v>1437</v>
      </c>
      <c r="G7743" s="0" t="str">
        <f aca="false">LEFT(B7743,2)</f>
        <v>04</v>
      </c>
      <c r="H7743" s="0" t="str">
        <f aca="false">I7743&amp;"_"&amp;G7743&amp;"_"&amp;F7743</f>
        <v>GroenbrogetTudse_04_20190820_DL2019057_FrederiksborgGym_koersel1</v>
      </c>
      <c r="I7743" s="61" t="str">
        <f aca="false">MID(RIGHT(B7743,LEN(B7743)-3),1,FIND("_",RIGHT(B7743,LEN(B7743)-3))-1)</f>
        <v>GroenbrogetTudse</v>
      </c>
      <c r="J7743" s="61" t="str">
        <f aca="false">TRIM(SUBSTITUTE(RIGHT(B7743,FIND(I7743,B7743)+1),"_",""))</f>
        <v>NegK</v>
      </c>
      <c r="K7743" s="0" t="str">
        <f aca="false">IFERROR(VALUE(SUBSTITUTE(E7743,".",",")),E7743)</f>
        <v>No Ct</v>
      </c>
      <c r="L7743" s="61" t="str">
        <f aca="false">IF(J7743="PosK",SUMIFS(K:K,J:J,"PosK",H:H,H7743),"")</f>
        <v/>
      </c>
      <c r="M7743" s="61" t="str">
        <f aca="false">IF(J7743="PosK",SUMIFS(K:K,J:J,"NegK",H:H,H7743),"")</f>
        <v/>
      </c>
      <c r="N7743" s="61" t="str">
        <f aca="false">IF(J7743="PosK",SUMIFS(K:K,J:J,"eDNA",H:H,H7743),"")</f>
        <v/>
      </c>
    </row>
    <row r="7744" customFormat="false" ht="14.25" hidden="false" customHeight="false" outlineLevel="0" collapsed="false">
      <c r="A7744" s="0" t="s">
        <v>774</v>
      </c>
      <c r="B7744" s="52" t="s">
        <v>775</v>
      </c>
      <c r="C7744" s="52" t="s">
        <v>751</v>
      </c>
      <c r="D7744" s="53" t="n">
        <v>0.1</v>
      </c>
      <c r="E7744" s="53" t="s">
        <v>748</v>
      </c>
      <c r="F7744" s="0" t="s">
        <v>1437</v>
      </c>
      <c r="G7744" s="0" t="str">
        <f aca="false">LEFT(B7744,2)</f>
        <v>04</v>
      </c>
      <c r="H7744" s="0" t="str">
        <f aca="false">I7744&amp;"_"&amp;G7744&amp;"_"&amp;F7744</f>
        <v>GroenbrogetTudse_04_20190820_DL2019057_FrederiksborgGym_koersel1</v>
      </c>
      <c r="I7744" s="61" t="str">
        <f aca="false">MID(RIGHT(B7744,LEN(B7744)-3),1,FIND("_",RIGHT(B7744,LEN(B7744)-3))-1)</f>
        <v>GroenbrogetTudse</v>
      </c>
      <c r="J7744" s="61" t="str">
        <f aca="false">TRIM(SUBSTITUTE(RIGHT(B7744,FIND(I7744,B7744)+1),"_",""))</f>
        <v>eDNA</v>
      </c>
      <c r="K7744" s="0" t="str">
        <f aca="false">IFERROR(VALUE(SUBSTITUTE(E7744,".",",")),E7744)</f>
        <v>No Ct</v>
      </c>
      <c r="L7744" s="61" t="str">
        <f aca="false">IF(J7744="PosK",SUMIFS(K:K,J:J,"PosK",H:H,H7744),"")</f>
        <v/>
      </c>
      <c r="M7744" s="61" t="str">
        <f aca="false">IF(J7744="PosK",SUMIFS(K:K,J:J,"NegK",H:H,H7744),"")</f>
        <v/>
      </c>
      <c r="N7744" s="61" t="str">
        <f aca="false">IF(J7744="PosK",SUMIFS(K:K,J:J,"eDNA",H:H,H7744),"")</f>
        <v/>
      </c>
      <c r="Q7744" s="62"/>
    </row>
    <row r="7745" customFormat="false" ht="14.25" hidden="false" customHeight="false" outlineLevel="0" collapsed="false">
      <c r="A7745" s="0" t="s">
        <v>776</v>
      </c>
      <c r="B7745" s="52" t="s">
        <v>775</v>
      </c>
      <c r="C7745" s="52" t="s">
        <v>751</v>
      </c>
      <c r="D7745" s="53" t="n">
        <v>0.1</v>
      </c>
      <c r="E7745" s="53" t="s">
        <v>748</v>
      </c>
      <c r="F7745" s="0" t="s">
        <v>1437</v>
      </c>
      <c r="G7745" s="0" t="str">
        <f aca="false">LEFT(B7745,2)</f>
        <v>04</v>
      </c>
      <c r="H7745" s="0" t="str">
        <f aca="false">I7745&amp;"_"&amp;G7745&amp;"_"&amp;F7745</f>
        <v>GroenbrogetTudse_04_20190820_DL2019057_FrederiksborgGym_koersel1</v>
      </c>
      <c r="I7745" s="61" t="str">
        <f aca="false">MID(RIGHT(B7745,LEN(B7745)-3),1,FIND("_",RIGHT(B7745,LEN(B7745)-3))-1)</f>
        <v>GroenbrogetTudse</v>
      </c>
      <c r="J7745" s="61" t="str">
        <f aca="false">TRIM(SUBSTITUTE(RIGHT(B7745,FIND(I7745,B7745)+1),"_",""))</f>
        <v>eDNA</v>
      </c>
      <c r="K7745" s="0" t="str">
        <f aca="false">IFERROR(VALUE(SUBSTITUTE(E7745,".",",")),E7745)</f>
        <v>No Ct</v>
      </c>
      <c r="L7745" s="61" t="str">
        <f aca="false">IF(J7745="PosK",SUMIFS(K:K,J:J,"PosK",H:H,H7745),"")</f>
        <v/>
      </c>
      <c r="M7745" s="61" t="str">
        <f aca="false">IF(J7745="PosK",SUMIFS(K:K,J:J,"NegK",H:H,H7745),"")</f>
        <v/>
      </c>
      <c r="N7745" s="61" t="str">
        <f aca="false">IF(J7745="PosK",SUMIFS(K:K,J:J,"eDNA",H:H,H7745),"")</f>
        <v/>
      </c>
      <c r="P7745" s="62"/>
      <c r="T7745" s="63"/>
      <c r="W7745" s="64"/>
    </row>
    <row r="7746" customFormat="false" ht="14.25" hidden="false" customHeight="false" outlineLevel="0" collapsed="false">
      <c r="A7746" s="0" t="s">
        <v>784</v>
      </c>
      <c r="B7746" s="52" t="s">
        <v>779</v>
      </c>
      <c r="C7746" s="52" t="s">
        <v>743</v>
      </c>
      <c r="D7746" s="53" t="n">
        <v>0.1</v>
      </c>
      <c r="E7746" s="53" t="n">
        <v>31.67</v>
      </c>
      <c r="F7746" s="0" t="s">
        <v>1437</v>
      </c>
      <c r="G7746" s="0" t="str">
        <f aca="false">LEFT(B7746,2)</f>
        <v>05</v>
      </c>
      <c r="H7746" s="0" t="str">
        <f aca="false">I7746&amp;"_"&amp;G7746&amp;"_"&amp;F7746</f>
        <v>Loevfroe_05_20190820_DL2019057_FrederiksborgGym_koersel1</v>
      </c>
      <c r="I7746" s="61" t="str">
        <f aca="false">MID(RIGHT(B7746,LEN(B7746)-3),1,FIND("_",RIGHT(B7746,LEN(B7746)-3))-1)</f>
        <v>Loevfroe</v>
      </c>
      <c r="J7746" s="61" t="str">
        <f aca="false">TRIM(SUBSTITUTE(RIGHT(B7746,FIND(I7746,B7746)+1),"_",""))</f>
        <v>PosK</v>
      </c>
      <c r="K7746" s="0" t="n">
        <f aca="false">IFERROR(VALUE(SUBSTITUTE(E7746,".",",")),E7746)</f>
        <v>31.67</v>
      </c>
      <c r="L7746" s="61" t="n">
        <f aca="false">IF(J7746="PosK",SUMIFS(K:K,J:J,"PosK",H:H,H7746),"")</f>
        <v>31.67</v>
      </c>
      <c r="M7746" s="61" t="n">
        <f aca="false">IF(J7746="PosK",SUMIFS(K:K,J:J,"NegK",H:H,H7746),"")</f>
        <v>0</v>
      </c>
      <c r="N7746" s="61" t="n">
        <f aca="false">IF(J7746="PosK",SUMIFS(K:K,J:J,"eDNA",H:H,H7746),"")</f>
        <v>0</v>
      </c>
      <c r="P7746" s="62" t="n">
        <f aca="false">IF(K7748="No Ct",0,K7748)</f>
        <v>0</v>
      </c>
      <c r="Q7746" s="62" t="n">
        <f aca="false">IF(K7749="No Ct",0,K7749)</f>
        <v>0</v>
      </c>
      <c r="R7746" s="0" t="str">
        <f aca="false">IF(AND(L7746&gt;0,M7746=0),"Valid","Invalid")</f>
        <v>Valid</v>
      </c>
      <c r="S7746" s="0" t="str">
        <f aca="false">IF(OR(P7746&gt;1,Q7746&gt;1),"Present","Absent")</f>
        <v>Absent</v>
      </c>
      <c r="T7746" s="63" t="str">
        <f aca="false">IF(OR(AND(P7746&gt;1,P7746&lt;41),AND(Q7746&gt;1,Q7746&lt;41)),"Ct&lt;41","Ct&gt;41")</f>
        <v>Ct&gt;41</v>
      </c>
      <c r="U7746" s="0" t="str">
        <f aca="false">I7746</f>
        <v>Loevfroe</v>
      </c>
      <c r="V7746" s="0" t="str">
        <f aca="false">MID(F7746,10,9)</f>
        <v>DL2019057</v>
      </c>
      <c r="W7746" s="64" t="str">
        <f aca="false">V7746&amp;"_"&amp;U7746&amp;"_"&amp;R7746&amp;"_"&amp;S7746&amp;"_"&amp;T7746</f>
        <v>DL2019057_Loevfroe_Valid_Absent_Ct&gt;41</v>
      </c>
    </row>
    <row r="7747" customFormat="false" ht="14.25" hidden="false" customHeight="false" outlineLevel="0" collapsed="false">
      <c r="A7747" s="0" t="s">
        <v>782</v>
      </c>
      <c r="B7747" s="52" t="s">
        <v>781</v>
      </c>
      <c r="C7747" s="52" t="s">
        <v>747</v>
      </c>
      <c r="D7747" s="53" t="n">
        <v>0.1</v>
      </c>
      <c r="E7747" s="53" t="s">
        <v>748</v>
      </c>
      <c r="F7747" s="0" t="s">
        <v>1437</v>
      </c>
      <c r="G7747" s="0" t="str">
        <f aca="false">LEFT(B7747,2)</f>
        <v>05</v>
      </c>
      <c r="H7747" s="0" t="str">
        <f aca="false">I7747&amp;"_"&amp;G7747&amp;"_"&amp;F7747</f>
        <v>Loevfroe_05_20190820_DL2019057_FrederiksborgGym_koersel1</v>
      </c>
      <c r="I7747" s="61" t="str">
        <f aca="false">MID(RIGHT(B7747,LEN(B7747)-3),1,FIND("_",RIGHT(B7747,LEN(B7747)-3))-1)</f>
        <v>Loevfroe</v>
      </c>
      <c r="J7747" s="61" t="str">
        <f aca="false">TRIM(SUBSTITUTE(RIGHT(B7747,FIND(I7747,B7747)+1),"_",""))</f>
        <v>NegK</v>
      </c>
      <c r="K7747" s="0" t="str">
        <f aca="false">IFERROR(VALUE(SUBSTITUTE(E7747,".",",")),E7747)</f>
        <v>No Ct</v>
      </c>
      <c r="L7747" s="61" t="str">
        <f aca="false">IF(J7747="PosK",SUMIFS(K:K,J:J,"PosK",H:H,H7747),"")</f>
        <v/>
      </c>
      <c r="M7747" s="61" t="str">
        <f aca="false">IF(J7747="PosK",SUMIFS(K:K,J:J,"NegK",H:H,H7747),"")</f>
        <v/>
      </c>
      <c r="N7747" s="61" t="str">
        <f aca="false">IF(J7747="PosK",SUMIFS(K:K,J:J,"eDNA",H:H,H7747),"")</f>
        <v/>
      </c>
    </row>
    <row r="7748" customFormat="false" ht="14.25" hidden="false" customHeight="false" outlineLevel="0" collapsed="false">
      <c r="A7748" s="0" t="s">
        <v>778</v>
      </c>
      <c r="B7748" s="52" t="s">
        <v>783</v>
      </c>
      <c r="C7748" s="52" t="s">
        <v>751</v>
      </c>
      <c r="D7748" s="53" t="n">
        <v>0.1</v>
      </c>
      <c r="E7748" s="53" t="s">
        <v>748</v>
      </c>
      <c r="F7748" s="0" t="s">
        <v>1437</v>
      </c>
      <c r="G7748" s="0" t="str">
        <f aca="false">LEFT(B7748,2)</f>
        <v>05</v>
      </c>
      <c r="H7748" s="0" t="str">
        <f aca="false">I7748&amp;"_"&amp;G7748&amp;"_"&amp;F7748</f>
        <v>Loevfroe_05_20190820_DL2019057_FrederiksborgGym_koersel1</v>
      </c>
      <c r="I7748" s="61" t="str">
        <f aca="false">MID(RIGHT(B7748,LEN(B7748)-3),1,FIND("_",RIGHT(B7748,LEN(B7748)-3))-1)</f>
        <v>Loevfroe</v>
      </c>
      <c r="J7748" s="61" t="str">
        <f aca="false">TRIM(SUBSTITUTE(RIGHT(B7748,FIND(I7748,B7748)+1),"_",""))</f>
        <v>eDNA</v>
      </c>
      <c r="K7748" s="0" t="str">
        <f aca="false">IFERROR(VALUE(SUBSTITUTE(E7748,".",",")),E7748)</f>
        <v>No Ct</v>
      </c>
      <c r="L7748" s="61" t="str">
        <f aca="false">IF(J7748="PosK",SUMIFS(K:K,J:J,"PosK",H:H,H7748),"")</f>
        <v/>
      </c>
      <c r="M7748" s="61" t="str">
        <f aca="false">IF(J7748="PosK",SUMIFS(K:K,J:J,"NegK",H:H,H7748),"")</f>
        <v/>
      </c>
      <c r="N7748" s="61" t="str">
        <f aca="false">IF(J7748="PosK",SUMIFS(K:K,J:J,"eDNA",H:H,H7748),"")</f>
        <v/>
      </c>
      <c r="Q7748" s="62"/>
    </row>
    <row r="7749" customFormat="false" ht="14.25" hidden="false" customHeight="false" outlineLevel="0" collapsed="false">
      <c r="A7749" s="0" t="s">
        <v>780</v>
      </c>
      <c r="B7749" s="52" t="s">
        <v>783</v>
      </c>
      <c r="C7749" s="52" t="s">
        <v>751</v>
      </c>
      <c r="D7749" s="53" t="n">
        <v>0.1</v>
      </c>
      <c r="E7749" s="53" t="s">
        <v>748</v>
      </c>
      <c r="F7749" s="0" t="s">
        <v>1437</v>
      </c>
      <c r="G7749" s="0" t="str">
        <f aca="false">LEFT(B7749,2)</f>
        <v>05</v>
      </c>
      <c r="H7749" s="0" t="str">
        <f aca="false">I7749&amp;"_"&amp;G7749&amp;"_"&amp;F7749</f>
        <v>Loevfroe_05_20190820_DL2019057_FrederiksborgGym_koersel1</v>
      </c>
      <c r="I7749" s="61" t="str">
        <f aca="false">MID(RIGHT(B7749,LEN(B7749)-3),1,FIND("_",RIGHT(B7749,LEN(B7749)-3))-1)</f>
        <v>Loevfroe</v>
      </c>
      <c r="J7749" s="61" t="str">
        <f aca="false">TRIM(SUBSTITUTE(RIGHT(B7749,FIND(I7749,B7749)+1),"_",""))</f>
        <v>eDNA</v>
      </c>
      <c r="K7749" s="0" t="str">
        <f aca="false">IFERROR(VALUE(SUBSTITUTE(E7749,".",",")),E7749)</f>
        <v>No Ct</v>
      </c>
      <c r="L7749" s="61" t="str">
        <f aca="false">IF(J7749="PosK",SUMIFS(K:K,J:J,"PosK",H:H,H7749),"")</f>
        <v/>
      </c>
      <c r="M7749" s="61" t="str">
        <f aca="false">IF(J7749="PosK",SUMIFS(K:K,J:J,"NegK",H:H,H7749),"")</f>
        <v/>
      </c>
      <c r="N7749" s="61" t="str">
        <f aca="false">IF(J7749="PosK",SUMIFS(K:K,J:J,"eDNA",H:H,H7749),"")</f>
        <v/>
      </c>
      <c r="P7749" s="62"/>
      <c r="T7749" s="63"/>
      <c r="W7749" s="64"/>
    </row>
    <row r="7750" customFormat="false" ht="14.25" hidden="false" customHeight="false" outlineLevel="0" collapsed="false">
      <c r="A7750" s="0" t="s">
        <v>786</v>
      </c>
      <c r="B7750" s="52" t="s">
        <v>787</v>
      </c>
      <c r="C7750" s="52" t="s">
        <v>743</v>
      </c>
      <c r="D7750" s="53" t="n">
        <v>0.1</v>
      </c>
      <c r="E7750" s="53" t="n">
        <v>28.96</v>
      </c>
      <c r="F7750" s="0" t="s">
        <v>1437</v>
      </c>
      <c r="G7750" s="0" t="str">
        <f aca="false">LEFT(B7750,2)</f>
        <v>06</v>
      </c>
      <c r="H7750" s="0" t="str">
        <f aca="false">I7750&amp;"_"&amp;G7750&amp;"_"&amp;F7750</f>
        <v>Springfroe_06_20190820_DL2019057_FrederiksborgGym_koersel1</v>
      </c>
      <c r="I7750" s="61" t="str">
        <f aca="false">MID(RIGHT(B7750,LEN(B7750)-3),1,FIND("_",RIGHT(B7750,LEN(B7750)-3))-1)</f>
        <v>Springfroe</v>
      </c>
      <c r="J7750" s="61" t="str">
        <f aca="false">TRIM(SUBSTITUTE(RIGHT(B7750,FIND(I7750,B7750)+1),"_",""))</f>
        <v>PosK</v>
      </c>
      <c r="K7750" s="0" t="n">
        <f aca="false">IFERROR(VALUE(SUBSTITUTE(E7750,".",",")),E7750)</f>
        <v>28.96</v>
      </c>
      <c r="L7750" s="61" t="n">
        <f aca="false">IF(J7750="PosK",SUMIFS(K:K,J:J,"PosK",H:H,H7750),"")</f>
        <v>28.96</v>
      </c>
      <c r="M7750" s="61" t="n">
        <f aca="false">IF(J7750="PosK",SUMIFS(K:K,J:J,"NegK",H:H,H7750),"")</f>
        <v>0</v>
      </c>
      <c r="N7750" s="61" t="n">
        <f aca="false">IF(J7750="PosK",SUMIFS(K:K,J:J,"eDNA",H:H,H7750),"")</f>
        <v>0</v>
      </c>
      <c r="P7750" s="62" t="n">
        <f aca="false">IF(K7752="No Ct",0,K7752)</f>
        <v>0</v>
      </c>
      <c r="Q7750" s="62" t="n">
        <f aca="false">IF(K7753="No Ct",0,K7753)</f>
        <v>0</v>
      </c>
      <c r="R7750" s="0" t="str">
        <f aca="false">IF(AND(L7750&gt;0,M7750=0),"Valid","Invalid")</f>
        <v>Valid</v>
      </c>
      <c r="S7750" s="0" t="str">
        <f aca="false">IF(OR(P7750&gt;1,Q7750&gt;1),"Present","Absent")</f>
        <v>Absent</v>
      </c>
      <c r="T7750" s="63" t="str">
        <f aca="false">IF(OR(AND(P7750&gt;1,P7750&lt;41),AND(Q7750&gt;1,Q7750&lt;41)),"Ct&lt;41","Ct&gt;41")</f>
        <v>Ct&gt;41</v>
      </c>
      <c r="U7750" s="0" t="str">
        <f aca="false">I7750</f>
        <v>Springfroe</v>
      </c>
      <c r="V7750" s="0" t="str">
        <f aca="false">MID(F7750,10,9)</f>
        <v>DL2019057</v>
      </c>
      <c r="W7750" s="64" t="str">
        <f aca="false">V7750&amp;"_"&amp;U7750&amp;"_"&amp;R7750&amp;"_"&amp;S7750&amp;"_"&amp;T7750</f>
        <v>DL2019057_Springfroe_Valid_Absent_Ct&gt;41</v>
      </c>
    </row>
    <row r="7751" customFormat="false" ht="14.25" hidden="false" customHeight="false" outlineLevel="0" collapsed="false">
      <c r="A7751" s="0" t="s">
        <v>788</v>
      </c>
      <c r="B7751" s="52" t="s">
        <v>789</v>
      </c>
      <c r="C7751" s="52" t="s">
        <v>747</v>
      </c>
      <c r="D7751" s="53" t="n">
        <v>0.1</v>
      </c>
      <c r="E7751" s="53" t="s">
        <v>748</v>
      </c>
      <c r="F7751" s="0" t="s">
        <v>1437</v>
      </c>
      <c r="G7751" s="0" t="str">
        <f aca="false">LEFT(B7751,2)</f>
        <v>06</v>
      </c>
      <c r="H7751" s="0" t="str">
        <f aca="false">I7751&amp;"_"&amp;G7751&amp;"_"&amp;F7751</f>
        <v>Springfroe_06_20190820_DL2019057_FrederiksborgGym_koersel1</v>
      </c>
      <c r="I7751" s="61" t="str">
        <f aca="false">MID(RIGHT(B7751,LEN(B7751)-3),1,FIND("_",RIGHT(B7751,LEN(B7751)-3))-1)</f>
        <v>Springfroe</v>
      </c>
      <c r="J7751" s="61" t="str">
        <f aca="false">TRIM(SUBSTITUTE(RIGHT(B7751,FIND(I7751,B7751)+1),"_",""))</f>
        <v>NegK</v>
      </c>
      <c r="K7751" s="0" t="str">
        <f aca="false">IFERROR(VALUE(SUBSTITUTE(E7751,".",",")),E7751)</f>
        <v>No Ct</v>
      </c>
      <c r="L7751" s="61" t="str">
        <f aca="false">IF(J7751="PosK",SUMIFS(K:K,J:J,"PosK",H:H,H7751),"")</f>
        <v/>
      </c>
      <c r="M7751" s="61" t="str">
        <f aca="false">IF(J7751="PosK",SUMIFS(K:K,J:J,"NegK",H:H,H7751),"")</f>
        <v/>
      </c>
      <c r="N7751" s="61" t="str">
        <f aca="false">IF(J7751="PosK",SUMIFS(K:K,J:J,"eDNA",H:H,H7751),"")</f>
        <v/>
      </c>
    </row>
    <row r="7752" customFormat="false" ht="14.25" hidden="false" customHeight="false" outlineLevel="0" collapsed="false">
      <c r="A7752" s="0" t="s">
        <v>790</v>
      </c>
      <c r="B7752" s="52" t="s">
        <v>791</v>
      </c>
      <c r="C7752" s="52" t="s">
        <v>751</v>
      </c>
      <c r="D7752" s="53" t="n">
        <v>0.1</v>
      </c>
      <c r="E7752" s="53" t="s">
        <v>748</v>
      </c>
      <c r="F7752" s="0" t="s">
        <v>1437</v>
      </c>
      <c r="G7752" s="0" t="str">
        <f aca="false">LEFT(B7752,2)</f>
        <v>06</v>
      </c>
      <c r="H7752" s="0" t="str">
        <f aca="false">I7752&amp;"_"&amp;G7752&amp;"_"&amp;F7752</f>
        <v>Springfroe_06_20190820_DL2019057_FrederiksborgGym_koersel1</v>
      </c>
      <c r="I7752" s="61" t="str">
        <f aca="false">MID(RIGHT(B7752,LEN(B7752)-3),1,FIND("_",RIGHT(B7752,LEN(B7752)-3))-1)</f>
        <v>Springfroe</v>
      </c>
      <c r="J7752" s="61" t="str">
        <f aca="false">TRIM(SUBSTITUTE(RIGHT(B7752,FIND(I7752,B7752)+1),"_",""))</f>
        <v>eDNA</v>
      </c>
      <c r="K7752" s="0" t="str">
        <f aca="false">IFERROR(VALUE(SUBSTITUTE(E7752,".",",")),E7752)</f>
        <v>No Ct</v>
      </c>
      <c r="L7752" s="61" t="str">
        <f aca="false">IF(J7752="PosK",SUMIFS(K:K,J:J,"PosK",H:H,H7752),"")</f>
        <v/>
      </c>
      <c r="M7752" s="61" t="str">
        <f aca="false">IF(J7752="PosK",SUMIFS(K:K,J:J,"NegK",H:H,H7752),"")</f>
        <v/>
      </c>
      <c r="N7752" s="61" t="str">
        <f aca="false">IF(J7752="PosK",SUMIFS(K:K,J:J,"eDNA",H:H,H7752),"")</f>
        <v/>
      </c>
      <c r="Q7752" s="62"/>
    </row>
    <row r="7753" customFormat="false" ht="14.25" hidden="false" customHeight="false" outlineLevel="0" collapsed="false">
      <c r="A7753" s="0" t="s">
        <v>792</v>
      </c>
      <c r="B7753" s="52" t="s">
        <v>791</v>
      </c>
      <c r="C7753" s="52" t="s">
        <v>751</v>
      </c>
      <c r="D7753" s="53" t="n">
        <v>0.1</v>
      </c>
      <c r="E7753" s="53" t="s">
        <v>748</v>
      </c>
      <c r="F7753" s="0" t="s">
        <v>1437</v>
      </c>
      <c r="G7753" s="0" t="str">
        <f aca="false">LEFT(B7753,2)</f>
        <v>06</v>
      </c>
      <c r="H7753" s="0" t="str">
        <f aca="false">I7753&amp;"_"&amp;G7753&amp;"_"&amp;F7753</f>
        <v>Springfroe_06_20190820_DL2019057_FrederiksborgGym_koersel1</v>
      </c>
      <c r="I7753" s="61" t="str">
        <f aca="false">MID(RIGHT(B7753,LEN(B7753)-3),1,FIND("_",RIGHT(B7753,LEN(B7753)-3))-1)</f>
        <v>Springfroe</v>
      </c>
      <c r="J7753" s="61" t="str">
        <f aca="false">TRIM(SUBSTITUTE(RIGHT(B7753,FIND(I7753,B7753)+1),"_",""))</f>
        <v>eDNA</v>
      </c>
      <c r="K7753" s="0" t="str">
        <f aca="false">IFERROR(VALUE(SUBSTITUTE(E7753,".",",")),E7753)</f>
        <v>No Ct</v>
      </c>
      <c r="L7753" s="61" t="str">
        <f aca="false">IF(J7753="PosK",SUMIFS(K:K,J:J,"PosK",H:H,H7753),"")</f>
        <v/>
      </c>
      <c r="M7753" s="61" t="str">
        <f aca="false">IF(J7753="PosK",SUMIFS(K:K,J:J,"NegK",H:H,H7753),"")</f>
        <v/>
      </c>
      <c r="N7753" s="61" t="str">
        <f aca="false">IF(J7753="PosK",SUMIFS(K:K,J:J,"eDNA",H:H,H7753),"")</f>
        <v/>
      </c>
      <c r="P7753" s="62"/>
      <c r="T7753" s="63"/>
      <c r="W7753" s="64"/>
    </row>
    <row r="7754" customFormat="false" ht="14.25" hidden="false" customHeight="false" outlineLevel="0" collapsed="false">
      <c r="A7754" s="0" t="s">
        <v>794</v>
      </c>
      <c r="B7754" s="52" t="s">
        <v>960</v>
      </c>
      <c r="C7754" s="52" t="s">
        <v>743</v>
      </c>
      <c r="D7754" s="53" t="n">
        <v>0.1</v>
      </c>
      <c r="E7754" s="53" t="n">
        <v>28.6</v>
      </c>
      <c r="F7754" s="0" t="s">
        <v>1437</v>
      </c>
      <c r="G7754" s="0" t="str">
        <f aca="false">LEFT(B7754,2)</f>
        <v>07</v>
      </c>
      <c r="H7754" s="0" t="str">
        <f aca="false">I7754&amp;"_"&amp;G7754&amp;"_"&amp;F7754</f>
        <v>Springfroe_07_20190820_DL2019057_FrederiksborgGym_koersel1</v>
      </c>
      <c r="I7754" s="61" t="str">
        <f aca="false">MID(RIGHT(B7754,LEN(B7754)-3),1,FIND("_",RIGHT(B7754,LEN(B7754)-3))-1)</f>
        <v>Springfroe</v>
      </c>
      <c r="J7754" s="61" t="str">
        <f aca="false">TRIM(SUBSTITUTE(RIGHT(B7754,FIND(I7754,B7754)+1),"_",""))</f>
        <v>PosK</v>
      </c>
      <c r="K7754" s="0" t="n">
        <f aca="false">IFERROR(VALUE(SUBSTITUTE(E7754,".",",")),E7754)</f>
        <v>28.6</v>
      </c>
      <c r="L7754" s="61" t="n">
        <f aca="false">IF(J7754="PosK",SUMIFS(K:K,J:J,"PosK",H:H,H7754),"")</f>
        <v>28.6</v>
      </c>
      <c r="M7754" s="61" t="n">
        <f aca="false">IF(J7754="PosK",SUMIFS(K:K,J:J,"NegK",H:H,H7754),"")</f>
        <v>0</v>
      </c>
      <c r="N7754" s="61" t="n">
        <f aca="false">IF(J7754="PosK",SUMIFS(K:K,J:J,"eDNA",H:H,H7754),"")</f>
        <v>0</v>
      </c>
      <c r="P7754" s="62" t="n">
        <f aca="false">IF(K7756="No Ct",0,K7756)</f>
        <v>0</v>
      </c>
      <c r="Q7754" s="62" t="n">
        <f aca="false">IF(K7757="No Ct",0,K7757)</f>
        <v>0</v>
      </c>
      <c r="R7754" s="0" t="str">
        <f aca="false">IF(AND(L7754&gt;0,M7754=0),"Valid","Invalid")</f>
        <v>Valid</v>
      </c>
      <c r="S7754" s="0" t="str">
        <f aca="false">IF(OR(P7754&gt;1,Q7754&gt;1),"Present","Absent")</f>
        <v>Absent</v>
      </c>
      <c r="T7754" s="63" t="str">
        <f aca="false">IF(OR(AND(P7754&gt;1,P7754&lt;41),AND(Q7754&gt;1,Q7754&lt;41)),"Ct&lt;41","Ct&gt;41")</f>
        <v>Ct&gt;41</v>
      </c>
      <c r="U7754" s="0" t="str">
        <f aca="false">I7754</f>
        <v>Springfroe</v>
      </c>
      <c r="V7754" s="0" t="str">
        <f aca="false">MID(F7754,10,9)</f>
        <v>DL2019057</v>
      </c>
      <c r="W7754" s="64" t="str">
        <f aca="false">V7754&amp;"_"&amp;U7754&amp;"_"&amp;R7754&amp;"_"&amp;S7754&amp;"_"&amp;T7754</f>
        <v>DL2019057_Springfroe_Valid_Absent_Ct&gt;41</v>
      </c>
    </row>
    <row r="7755" customFormat="false" ht="14.25" hidden="false" customHeight="false" outlineLevel="0" collapsed="false">
      <c r="A7755" s="0" t="s">
        <v>796</v>
      </c>
      <c r="B7755" s="52" t="s">
        <v>961</v>
      </c>
      <c r="C7755" s="52" t="s">
        <v>747</v>
      </c>
      <c r="D7755" s="53" t="n">
        <v>0.1</v>
      </c>
      <c r="E7755" s="53" t="s">
        <v>748</v>
      </c>
      <c r="F7755" s="0" t="s">
        <v>1437</v>
      </c>
      <c r="G7755" s="0" t="str">
        <f aca="false">LEFT(B7755,2)</f>
        <v>07</v>
      </c>
      <c r="H7755" s="0" t="str">
        <f aca="false">I7755&amp;"_"&amp;G7755&amp;"_"&amp;F7755</f>
        <v>Springfroe_07_20190820_DL2019057_FrederiksborgGym_koersel1</v>
      </c>
      <c r="I7755" s="61" t="str">
        <f aca="false">MID(RIGHT(B7755,LEN(B7755)-3),1,FIND("_",RIGHT(B7755,LEN(B7755)-3))-1)</f>
        <v>Springfroe</v>
      </c>
      <c r="J7755" s="61" t="str">
        <f aca="false">TRIM(SUBSTITUTE(RIGHT(B7755,FIND(I7755,B7755)+1),"_",""))</f>
        <v>NegK</v>
      </c>
      <c r="K7755" s="0" t="str">
        <f aca="false">IFERROR(VALUE(SUBSTITUTE(E7755,".",",")),E7755)</f>
        <v>No Ct</v>
      </c>
      <c r="L7755" s="61" t="str">
        <f aca="false">IF(J7755="PosK",SUMIFS(K:K,J:J,"PosK",H:H,H7755),"")</f>
        <v/>
      </c>
      <c r="M7755" s="61" t="str">
        <f aca="false">IF(J7755="PosK",SUMIFS(K:K,J:J,"NegK",H:H,H7755),"")</f>
        <v/>
      </c>
      <c r="N7755" s="61" t="str">
        <f aca="false">IF(J7755="PosK",SUMIFS(K:K,J:J,"eDNA",H:H,H7755),"")</f>
        <v/>
      </c>
    </row>
    <row r="7756" customFormat="false" ht="14.25" hidden="false" customHeight="false" outlineLevel="0" collapsed="false">
      <c r="A7756" s="0" t="s">
        <v>798</v>
      </c>
      <c r="B7756" s="52" t="s">
        <v>962</v>
      </c>
      <c r="C7756" s="52" t="s">
        <v>751</v>
      </c>
      <c r="D7756" s="53" t="n">
        <v>0.1</v>
      </c>
      <c r="E7756" s="53" t="s">
        <v>748</v>
      </c>
      <c r="F7756" s="0" t="s">
        <v>1437</v>
      </c>
      <c r="G7756" s="0" t="str">
        <f aca="false">LEFT(B7756,2)</f>
        <v>07</v>
      </c>
      <c r="H7756" s="0" t="str">
        <f aca="false">I7756&amp;"_"&amp;G7756&amp;"_"&amp;F7756</f>
        <v>Springfroe_07_20190820_DL2019057_FrederiksborgGym_koersel1</v>
      </c>
      <c r="I7756" s="61" t="str">
        <f aca="false">MID(RIGHT(B7756,LEN(B7756)-3),1,FIND("_",RIGHT(B7756,LEN(B7756)-3))-1)</f>
        <v>Springfroe</v>
      </c>
      <c r="J7756" s="61" t="str">
        <f aca="false">TRIM(SUBSTITUTE(RIGHT(B7756,FIND(I7756,B7756)+1),"_",""))</f>
        <v>eDNA</v>
      </c>
      <c r="K7756" s="0" t="str">
        <f aca="false">IFERROR(VALUE(SUBSTITUTE(E7756,".",",")),E7756)</f>
        <v>No Ct</v>
      </c>
      <c r="L7756" s="61" t="str">
        <f aca="false">IF(J7756="PosK",SUMIFS(K:K,J:J,"PosK",H:H,H7756),"")</f>
        <v/>
      </c>
      <c r="M7756" s="61" t="str">
        <f aca="false">IF(J7756="PosK",SUMIFS(K:K,J:J,"NegK",H:H,H7756),"")</f>
        <v/>
      </c>
      <c r="N7756" s="61" t="str">
        <f aca="false">IF(J7756="PosK",SUMIFS(K:K,J:J,"eDNA",H:H,H7756),"")</f>
        <v/>
      </c>
      <c r="Q7756" s="62"/>
    </row>
    <row r="7757" customFormat="false" ht="14.25" hidden="false" customHeight="false" outlineLevel="0" collapsed="false">
      <c r="A7757" s="0" t="s">
        <v>800</v>
      </c>
      <c r="B7757" s="52" t="s">
        <v>962</v>
      </c>
      <c r="C7757" s="52" t="s">
        <v>751</v>
      </c>
      <c r="D7757" s="53" t="n">
        <v>0.1</v>
      </c>
      <c r="E7757" s="53" t="s">
        <v>748</v>
      </c>
      <c r="F7757" s="0" t="s">
        <v>1437</v>
      </c>
      <c r="G7757" s="0" t="str">
        <f aca="false">LEFT(B7757,2)</f>
        <v>07</v>
      </c>
      <c r="H7757" s="0" t="str">
        <f aca="false">I7757&amp;"_"&amp;G7757&amp;"_"&amp;F7757</f>
        <v>Springfroe_07_20190820_DL2019057_FrederiksborgGym_koersel1</v>
      </c>
      <c r="I7757" s="61" t="str">
        <f aca="false">MID(RIGHT(B7757,LEN(B7757)-3),1,FIND("_",RIGHT(B7757,LEN(B7757)-3))-1)</f>
        <v>Springfroe</v>
      </c>
      <c r="J7757" s="61" t="str">
        <f aca="false">TRIM(SUBSTITUTE(RIGHT(B7757,FIND(I7757,B7757)+1),"_",""))</f>
        <v>eDNA</v>
      </c>
      <c r="K7757" s="0" t="str">
        <f aca="false">IFERROR(VALUE(SUBSTITUTE(E7757,".",",")),E7757)</f>
        <v>No Ct</v>
      </c>
      <c r="L7757" s="61" t="str">
        <f aca="false">IF(J7757="PosK",SUMIFS(K:K,J:J,"PosK",H:H,H7757),"")</f>
        <v/>
      </c>
      <c r="M7757" s="61" t="str">
        <f aca="false">IF(J7757="PosK",SUMIFS(K:K,J:J,"NegK",H:H,H7757),"")</f>
        <v/>
      </c>
      <c r="N7757" s="61" t="str">
        <f aca="false">IF(J7757="PosK",SUMIFS(K:K,J:J,"eDNA",H:H,H7757),"")</f>
        <v/>
      </c>
      <c r="P7757" s="62"/>
      <c r="T7757" s="63"/>
      <c r="W7757" s="64"/>
    </row>
    <row r="7758" customFormat="false" ht="14.25" hidden="false" customHeight="false" outlineLevel="0" collapsed="false">
      <c r="A7758" s="0" t="s">
        <v>802</v>
      </c>
      <c r="B7758" s="52" t="s">
        <v>964</v>
      </c>
      <c r="C7758" s="52" t="s">
        <v>743</v>
      </c>
      <c r="D7758" s="53" t="n">
        <v>0.1</v>
      </c>
      <c r="E7758" s="53" t="n">
        <v>27.08</v>
      </c>
      <c r="F7758" s="0" t="s">
        <v>1437</v>
      </c>
      <c r="G7758" s="0" t="str">
        <f aca="false">LEFT(B7758,2)</f>
        <v>08</v>
      </c>
      <c r="H7758" s="0" t="str">
        <f aca="false">I7758&amp;"_"&amp;G7758&amp;"_"&amp;F7758</f>
        <v>Klokkefroe_08_20190820_DL2019057_FrederiksborgGym_koersel1</v>
      </c>
      <c r="I7758" s="61" t="str">
        <f aca="false">MID(RIGHT(B7758,LEN(B7758)-3),1,FIND("_",RIGHT(B7758,LEN(B7758)-3))-1)</f>
        <v>Klokkefroe</v>
      </c>
      <c r="J7758" s="61" t="str">
        <f aca="false">TRIM(SUBSTITUTE(RIGHT(B7758,FIND(I7758,B7758)+1),"_",""))</f>
        <v>PosK</v>
      </c>
      <c r="K7758" s="0" t="n">
        <f aca="false">IFERROR(VALUE(SUBSTITUTE(E7758,".",",")),E7758)</f>
        <v>27.08</v>
      </c>
      <c r="L7758" s="61" t="n">
        <f aca="false">IF(J7758="PosK",SUMIFS(K:K,J:J,"PosK",H:H,H7758),"")</f>
        <v>27.08</v>
      </c>
      <c r="M7758" s="61" t="n">
        <f aca="false">IF(J7758="PosK",SUMIFS(K:K,J:J,"NegK",H:H,H7758),"")</f>
        <v>0</v>
      </c>
      <c r="N7758" s="61" t="n">
        <f aca="false">IF(J7758="PosK",SUMIFS(K:K,J:J,"eDNA",H:H,H7758),"")</f>
        <v>0</v>
      </c>
      <c r="P7758" s="62" t="n">
        <f aca="false">IF(K7760="No Ct",0,K7760)</f>
        <v>0</v>
      </c>
      <c r="Q7758" s="62" t="n">
        <f aca="false">IF(K7761="No Ct",0,K7761)</f>
        <v>0</v>
      </c>
      <c r="R7758" s="0" t="str">
        <f aca="false">IF(AND(L7758&gt;0,M7758=0),"Valid","Invalid")</f>
        <v>Valid</v>
      </c>
      <c r="S7758" s="0" t="str">
        <f aca="false">IF(OR(P7758&gt;1,Q7758&gt;1),"Present","Absent")</f>
        <v>Absent</v>
      </c>
      <c r="T7758" s="63" t="str">
        <f aca="false">IF(OR(AND(P7758&gt;1,P7758&lt;41),AND(Q7758&gt;1,Q7758&lt;41)),"Ct&lt;41","Ct&gt;41")</f>
        <v>Ct&gt;41</v>
      </c>
      <c r="U7758" s="0" t="str">
        <f aca="false">I7758</f>
        <v>Klokkefroe</v>
      </c>
      <c r="V7758" s="0" t="str">
        <f aca="false">MID(F7758,10,9)</f>
        <v>DL2019057</v>
      </c>
      <c r="W7758" s="64" t="str">
        <f aca="false">V7758&amp;"_"&amp;U7758&amp;"_"&amp;R7758&amp;"_"&amp;S7758&amp;"_"&amp;T7758</f>
        <v>DL2019057_Klokkefroe_Valid_Absent_Ct&gt;41</v>
      </c>
    </row>
    <row r="7759" customFormat="false" ht="14.25" hidden="false" customHeight="false" outlineLevel="0" collapsed="false">
      <c r="A7759" s="0" t="s">
        <v>804</v>
      </c>
      <c r="B7759" s="52" t="s">
        <v>965</v>
      </c>
      <c r="C7759" s="52" t="s">
        <v>747</v>
      </c>
      <c r="D7759" s="53" t="n">
        <v>0.1</v>
      </c>
      <c r="E7759" s="53" t="s">
        <v>748</v>
      </c>
      <c r="F7759" s="0" t="s">
        <v>1437</v>
      </c>
      <c r="G7759" s="0" t="str">
        <f aca="false">LEFT(B7759,2)</f>
        <v>08</v>
      </c>
      <c r="H7759" s="0" t="str">
        <f aca="false">I7759&amp;"_"&amp;G7759&amp;"_"&amp;F7759</f>
        <v>Klokkefroe_08_20190820_DL2019057_FrederiksborgGym_koersel1</v>
      </c>
      <c r="I7759" s="61" t="str">
        <f aca="false">MID(RIGHT(B7759,LEN(B7759)-3),1,FIND("_",RIGHT(B7759,LEN(B7759)-3))-1)</f>
        <v>Klokkefroe</v>
      </c>
      <c r="J7759" s="61" t="str">
        <f aca="false">TRIM(SUBSTITUTE(RIGHT(B7759,FIND(I7759,B7759)+1),"_",""))</f>
        <v>NegK</v>
      </c>
      <c r="K7759" s="0" t="str">
        <f aca="false">IFERROR(VALUE(SUBSTITUTE(E7759,".",",")),E7759)</f>
        <v>No Ct</v>
      </c>
      <c r="L7759" s="61" t="str">
        <f aca="false">IF(J7759="PosK",SUMIFS(K:K,J:J,"PosK",H:H,H7759),"")</f>
        <v/>
      </c>
      <c r="M7759" s="61" t="str">
        <f aca="false">IF(J7759="PosK",SUMIFS(K:K,J:J,"NegK",H:H,H7759),"")</f>
        <v/>
      </c>
      <c r="N7759" s="61" t="str">
        <f aca="false">IF(J7759="PosK",SUMIFS(K:K,J:J,"eDNA",H:H,H7759),"")</f>
        <v/>
      </c>
    </row>
    <row r="7760" customFormat="false" ht="14.25" hidden="false" customHeight="false" outlineLevel="0" collapsed="false">
      <c r="A7760" s="0" t="s">
        <v>806</v>
      </c>
      <c r="B7760" s="52" t="s">
        <v>966</v>
      </c>
      <c r="C7760" s="52" t="s">
        <v>751</v>
      </c>
      <c r="D7760" s="53" t="n">
        <v>0.1</v>
      </c>
      <c r="E7760" s="53" t="s">
        <v>748</v>
      </c>
      <c r="F7760" s="0" t="s">
        <v>1437</v>
      </c>
      <c r="G7760" s="0" t="str">
        <f aca="false">LEFT(B7760,2)</f>
        <v>08</v>
      </c>
      <c r="H7760" s="0" t="str">
        <f aca="false">I7760&amp;"_"&amp;G7760&amp;"_"&amp;F7760</f>
        <v>Klokkefroe_08_20190820_DL2019057_FrederiksborgGym_koersel1</v>
      </c>
      <c r="I7760" s="61" t="str">
        <f aca="false">MID(RIGHT(B7760,LEN(B7760)-3),1,FIND("_",RIGHT(B7760,LEN(B7760)-3))-1)</f>
        <v>Klokkefroe</v>
      </c>
      <c r="J7760" s="61" t="str">
        <f aca="false">TRIM(SUBSTITUTE(RIGHT(B7760,FIND(I7760,B7760)+1),"_",""))</f>
        <v>eDNA</v>
      </c>
      <c r="K7760" s="0" t="str">
        <f aca="false">IFERROR(VALUE(SUBSTITUTE(E7760,".",",")),E7760)</f>
        <v>No Ct</v>
      </c>
      <c r="L7760" s="61" t="str">
        <f aca="false">IF(J7760="PosK",SUMIFS(K:K,J:J,"PosK",H:H,H7760),"")</f>
        <v/>
      </c>
      <c r="M7760" s="61" t="str">
        <f aca="false">IF(J7760="PosK",SUMIFS(K:K,J:J,"NegK",H:H,H7760),"")</f>
        <v/>
      </c>
      <c r="N7760" s="61" t="str">
        <f aca="false">IF(J7760="PosK",SUMIFS(K:K,J:J,"eDNA",H:H,H7760),"")</f>
        <v/>
      </c>
      <c r="Q7760" s="62"/>
    </row>
    <row r="7761" customFormat="false" ht="14.25" hidden="false" customHeight="false" outlineLevel="0" collapsed="false">
      <c r="A7761" s="0" t="s">
        <v>808</v>
      </c>
      <c r="B7761" s="52" t="s">
        <v>966</v>
      </c>
      <c r="C7761" s="52" t="s">
        <v>751</v>
      </c>
      <c r="D7761" s="53" t="n">
        <v>0.1</v>
      </c>
      <c r="E7761" s="53" t="s">
        <v>748</v>
      </c>
      <c r="F7761" s="0" t="s">
        <v>1437</v>
      </c>
      <c r="G7761" s="0" t="str">
        <f aca="false">LEFT(B7761,2)</f>
        <v>08</v>
      </c>
      <c r="H7761" s="0" t="str">
        <f aca="false">I7761&amp;"_"&amp;G7761&amp;"_"&amp;F7761</f>
        <v>Klokkefroe_08_20190820_DL2019057_FrederiksborgGym_koersel1</v>
      </c>
      <c r="I7761" s="61" t="str">
        <f aca="false">MID(RIGHT(B7761,LEN(B7761)-3),1,FIND("_",RIGHT(B7761,LEN(B7761)-3))-1)</f>
        <v>Klokkefroe</v>
      </c>
      <c r="J7761" s="61" t="str">
        <f aca="false">TRIM(SUBSTITUTE(RIGHT(B7761,FIND(I7761,B7761)+1),"_",""))</f>
        <v>eDNA</v>
      </c>
      <c r="K7761" s="0" t="str">
        <f aca="false">IFERROR(VALUE(SUBSTITUTE(E7761,".",",")),E7761)</f>
        <v>No Ct</v>
      </c>
      <c r="L7761" s="61" t="str">
        <f aca="false">IF(J7761="PosK",SUMIFS(K:K,J:J,"PosK",H:H,H7761),"")</f>
        <v/>
      </c>
      <c r="M7761" s="61" t="str">
        <f aca="false">IF(J7761="PosK",SUMIFS(K:K,J:J,"NegK",H:H,H7761),"")</f>
        <v/>
      </c>
      <c r="N7761" s="61" t="str">
        <f aca="false">IF(J7761="PosK",SUMIFS(K:K,J:J,"eDNA",H:H,H7761),"")</f>
        <v/>
      </c>
      <c r="P7761" s="62"/>
      <c r="T7761" s="63"/>
      <c r="W7761" s="64"/>
    </row>
    <row r="7762" customFormat="false" ht="14.25" hidden="false" customHeight="false" outlineLevel="0" collapsed="false">
      <c r="A7762" s="0" t="s">
        <v>810</v>
      </c>
      <c r="B7762" s="52" t="s">
        <v>968</v>
      </c>
      <c r="C7762" s="52" t="s">
        <v>743</v>
      </c>
      <c r="D7762" s="53" t="n">
        <v>0.1</v>
      </c>
      <c r="E7762" s="53" t="n">
        <v>22.74</v>
      </c>
      <c r="F7762" s="0" t="s">
        <v>1437</v>
      </c>
      <c r="G7762" s="0" t="str">
        <f aca="false">LEFT(B7762,2)</f>
        <v>09</v>
      </c>
      <c r="H7762" s="0" t="str">
        <f aca="false">I7762&amp;"_"&amp;G7762&amp;"_"&amp;F7762</f>
        <v>Skrubtudse_09_20190820_DL2019057_FrederiksborgGym_koersel1</v>
      </c>
      <c r="I7762" s="61" t="str">
        <f aca="false">MID(RIGHT(B7762,LEN(B7762)-3),1,FIND("_",RIGHT(B7762,LEN(B7762)-3))-1)</f>
        <v>Skrubtudse</v>
      </c>
      <c r="J7762" s="61" t="str">
        <f aca="false">TRIM(SUBSTITUTE(RIGHT(B7762,FIND(I7762,B7762)+1),"_",""))</f>
        <v>PosK</v>
      </c>
      <c r="K7762" s="0" t="n">
        <f aca="false">IFERROR(VALUE(SUBSTITUTE(E7762,".",",")),E7762)</f>
        <v>22.74</v>
      </c>
      <c r="L7762" s="61" t="n">
        <f aca="false">IF(J7762="PosK",SUMIFS(K:K,J:J,"PosK",H:H,H7762),"")</f>
        <v>22.74</v>
      </c>
      <c r="M7762" s="61" t="n">
        <f aca="false">IF(J7762="PosK",SUMIFS(K:K,J:J,"NegK",H:H,H7762),"")</f>
        <v>0</v>
      </c>
      <c r="N7762" s="61" t="n">
        <f aca="false">IF(J7762="PosK",SUMIFS(K:K,J:J,"eDNA",H:H,H7762),"")</f>
        <v>0</v>
      </c>
      <c r="P7762" s="62" t="n">
        <f aca="false">IF(K7764="No Ct",0,K7764)</f>
        <v>0</v>
      </c>
      <c r="Q7762" s="62" t="n">
        <f aca="false">IF(K7765="No Ct",0,K7765)</f>
        <v>0</v>
      </c>
      <c r="R7762" s="0" t="str">
        <f aca="false">IF(AND(L7762&gt;0,M7762=0),"Valid","Invalid")</f>
        <v>Valid</v>
      </c>
      <c r="S7762" s="0" t="str">
        <f aca="false">IF(OR(P7762&gt;1,Q7762&gt;1),"Present","Absent")</f>
        <v>Absent</v>
      </c>
      <c r="T7762" s="63" t="str">
        <f aca="false">IF(OR(AND(P7762&gt;1,P7762&lt;41),AND(Q7762&gt;1,Q7762&lt;41)),"Ct&lt;41","Ct&gt;41")</f>
        <v>Ct&gt;41</v>
      </c>
      <c r="U7762" s="0" t="str">
        <f aca="false">I7762</f>
        <v>Skrubtudse</v>
      </c>
      <c r="V7762" s="0" t="str">
        <f aca="false">MID(F7762,10,9)</f>
        <v>DL2019057</v>
      </c>
      <c r="W7762" s="64" t="str">
        <f aca="false">V7762&amp;"_"&amp;U7762&amp;"_"&amp;R7762&amp;"_"&amp;S7762&amp;"_"&amp;T7762</f>
        <v>DL2019057_Skrubtudse_Valid_Absent_Ct&gt;41</v>
      </c>
    </row>
    <row r="7763" customFormat="false" ht="14.25" hidden="false" customHeight="false" outlineLevel="0" collapsed="false">
      <c r="A7763" s="0" t="s">
        <v>812</v>
      </c>
      <c r="B7763" s="52" t="s">
        <v>969</v>
      </c>
      <c r="C7763" s="52" t="s">
        <v>747</v>
      </c>
      <c r="D7763" s="53" t="n">
        <v>0.1</v>
      </c>
      <c r="E7763" s="53" t="s">
        <v>748</v>
      </c>
      <c r="F7763" s="0" t="s">
        <v>1437</v>
      </c>
      <c r="G7763" s="0" t="str">
        <f aca="false">LEFT(B7763,2)</f>
        <v>09</v>
      </c>
      <c r="H7763" s="0" t="str">
        <f aca="false">I7763&amp;"_"&amp;G7763&amp;"_"&amp;F7763</f>
        <v>Skrubtudse_09_20190820_DL2019057_FrederiksborgGym_koersel1</v>
      </c>
      <c r="I7763" s="61" t="str">
        <f aca="false">MID(RIGHT(B7763,LEN(B7763)-3),1,FIND("_",RIGHT(B7763,LEN(B7763)-3))-1)</f>
        <v>Skrubtudse</v>
      </c>
      <c r="J7763" s="61" t="str">
        <f aca="false">TRIM(SUBSTITUTE(RIGHT(B7763,FIND(I7763,B7763)+1),"_",""))</f>
        <v>NegK</v>
      </c>
      <c r="K7763" s="0" t="str">
        <f aca="false">IFERROR(VALUE(SUBSTITUTE(E7763,".",",")),E7763)</f>
        <v>No Ct</v>
      </c>
      <c r="L7763" s="61" t="str">
        <f aca="false">IF(J7763="PosK",SUMIFS(K:K,J:J,"PosK",H:H,H7763),"")</f>
        <v/>
      </c>
      <c r="M7763" s="61" t="str">
        <f aca="false">IF(J7763="PosK",SUMIFS(K:K,J:J,"NegK",H:H,H7763),"")</f>
        <v/>
      </c>
      <c r="N7763" s="61" t="str">
        <f aca="false">IF(J7763="PosK",SUMIFS(K:K,J:J,"eDNA",H:H,H7763),"")</f>
        <v/>
      </c>
    </row>
    <row r="7764" customFormat="false" ht="14.25" hidden="false" customHeight="false" outlineLevel="0" collapsed="false">
      <c r="A7764" s="0" t="s">
        <v>814</v>
      </c>
      <c r="B7764" s="52" t="s">
        <v>970</v>
      </c>
      <c r="C7764" s="52" t="s">
        <v>751</v>
      </c>
      <c r="D7764" s="53" t="n">
        <v>0.1</v>
      </c>
      <c r="E7764" s="53" t="s">
        <v>748</v>
      </c>
      <c r="F7764" s="0" t="s">
        <v>1437</v>
      </c>
      <c r="G7764" s="0" t="str">
        <f aca="false">LEFT(B7764,2)</f>
        <v>09</v>
      </c>
      <c r="H7764" s="0" t="str">
        <f aca="false">I7764&amp;"_"&amp;G7764&amp;"_"&amp;F7764</f>
        <v>Skrubtudse_09_20190820_DL2019057_FrederiksborgGym_koersel1</v>
      </c>
      <c r="I7764" s="61" t="str">
        <f aca="false">MID(RIGHT(B7764,LEN(B7764)-3),1,FIND("_",RIGHT(B7764,LEN(B7764)-3))-1)</f>
        <v>Skrubtudse</v>
      </c>
      <c r="J7764" s="61" t="str">
        <f aca="false">TRIM(SUBSTITUTE(RIGHT(B7764,FIND(I7764,B7764)+1),"_",""))</f>
        <v>eDNA</v>
      </c>
      <c r="K7764" s="0" t="str">
        <f aca="false">IFERROR(VALUE(SUBSTITUTE(E7764,".",",")),E7764)</f>
        <v>No Ct</v>
      </c>
      <c r="L7764" s="61" t="str">
        <f aca="false">IF(J7764="PosK",SUMIFS(K:K,J:J,"PosK",H:H,H7764),"")</f>
        <v/>
      </c>
      <c r="M7764" s="61" t="str">
        <f aca="false">IF(J7764="PosK",SUMIFS(K:K,J:J,"NegK",H:H,H7764),"")</f>
        <v/>
      </c>
      <c r="N7764" s="61" t="str">
        <f aca="false">IF(J7764="PosK",SUMIFS(K:K,J:J,"eDNA",H:H,H7764),"")</f>
        <v/>
      </c>
      <c r="Q7764" s="62"/>
    </row>
    <row r="7765" customFormat="false" ht="14.25" hidden="false" customHeight="false" outlineLevel="0" collapsed="false">
      <c r="A7765" s="0" t="s">
        <v>816</v>
      </c>
      <c r="B7765" s="52" t="s">
        <v>970</v>
      </c>
      <c r="C7765" s="52" t="s">
        <v>751</v>
      </c>
      <c r="D7765" s="53" t="n">
        <v>0.1</v>
      </c>
      <c r="E7765" s="53" t="s">
        <v>748</v>
      </c>
      <c r="F7765" s="0" t="s">
        <v>1437</v>
      </c>
      <c r="G7765" s="0" t="str">
        <f aca="false">LEFT(B7765,2)</f>
        <v>09</v>
      </c>
      <c r="H7765" s="0" t="str">
        <f aca="false">I7765&amp;"_"&amp;G7765&amp;"_"&amp;F7765</f>
        <v>Skrubtudse_09_20190820_DL2019057_FrederiksborgGym_koersel1</v>
      </c>
      <c r="I7765" s="61" t="str">
        <f aca="false">MID(RIGHT(B7765,LEN(B7765)-3),1,FIND("_",RIGHT(B7765,LEN(B7765)-3))-1)</f>
        <v>Skrubtudse</v>
      </c>
      <c r="J7765" s="61" t="str">
        <f aca="false">TRIM(SUBSTITUTE(RIGHT(B7765,FIND(I7765,B7765)+1),"_",""))</f>
        <v>eDNA</v>
      </c>
      <c r="K7765" s="0" t="str">
        <f aca="false">IFERROR(VALUE(SUBSTITUTE(E7765,".",",")),E7765)</f>
        <v>No Ct</v>
      </c>
      <c r="L7765" s="61" t="str">
        <f aca="false">IF(J7765="PosK",SUMIFS(K:K,J:J,"PosK",H:H,H7765),"")</f>
        <v/>
      </c>
      <c r="M7765" s="61" t="str">
        <f aca="false">IF(J7765="PosK",SUMIFS(K:K,J:J,"NegK",H:H,H7765),"")</f>
        <v/>
      </c>
      <c r="N7765" s="61" t="str">
        <f aca="false">IF(J7765="PosK",SUMIFS(K:K,J:J,"eDNA",H:H,H7765),"")</f>
        <v/>
      </c>
      <c r="P7765" s="62"/>
      <c r="T7765" s="63"/>
      <c r="W7765" s="64"/>
    </row>
    <row r="7766" customFormat="false" ht="14.25" hidden="false" customHeight="false" outlineLevel="0" collapsed="false">
      <c r="A7766" s="0" t="s">
        <v>818</v>
      </c>
      <c r="B7766" s="52" t="s">
        <v>972</v>
      </c>
      <c r="C7766" s="52" t="s">
        <v>743</v>
      </c>
      <c r="D7766" s="53" t="n">
        <v>0.1</v>
      </c>
      <c r="E7766" s="53" t="s">
        <v>748</v>
      </c>
      <c r="F7766" s="0" t="s">
        <v>1437</v>
      </c>
      <c r="G7766" s="0" t="str">
        <f aca="false">LEFT(B7766,2)</f>
        <v>10</v>
      </c>
      <c r="H7766" s="0" t="str">
        <f aca="false">I7766&amp;"_"&amp;G7766&amp;"_"&amp;F7766</f>
        <v>Skrubtudse_10_20190820_DL2019057_FrederiksborgGym_koersel1</v>
      </c>
      <c r="I7766" s="61" t="str">
        <f aca="false">MID(RIGHT(B7766,LEN(B7766)-3),1,FIND("_",RIGHT(B7766,LEN(B7766)-3))-1)</f>
        <v>Skrubtudse</v>
      </c>
      <c r="J7766" s="61" t="str">
        <f aca="false">TRIM(SUBSTITUTE(RIGHT(B7766,FIND(I7766,B7766)+1),"_",""))</f>
        <v>PosK</v>
      </c>
      <c r="K7766" s="0" t="str">
        <f aca="false">IFERROR(VALUE(SUBSTITUTE(E7766,".",",")),E7766)</f>
        <v>No Ct</v>
      </c>
      <c r="L7766" s="61" t="n">
        <f aca="false">IF(J7766="PosK",SUMIFS(K:K,J:J,"PosK",H:H,H7766),"")</f>
        <v>0</v>
      </c>
      <c r="M7766" s="61" t="n">
        <f aca="false">IF(J7766="PosK",SUMIFS(K:K,J:J,"NegK",H:H,H7766),"")</f>
        <v>0</v>
      </c>
      <c r="N7766" s="61" t="n">
        <f aca="false">IF(J7766="PosK",SUMIFS(K:K,J:J,"eDNA",H:H,H7766),"")</f>
        <v>0</v>
      </c>
      <c r="P7766" s="62" t="n">
        <f aca="false">IF(K7768="No Ct",0,K7768)</f>
        <v>0</v>
      </c>
      <c r="Q7766" s="62" t="n">
        <f aca="false">IF(K7769="No Ct",0,K7769)</f>
        <v>0</v>
      </c>
      <c r="R7766" s="0" t="str">
        <f aca="false">IF(AND(L7766&gt;0,M7766=0),"Valid","Invalid")</f>
        <v>Invalid</v>
      </c>
      <c r="S7766" s="0" t="str">
        <f aca="false">IF(OR(P7766&gt;1,Q7766&gt;1),"Present","Absent")</f>
        <v>Absent</v>
      </c>
      <c r="T7766" s="63" t="str">
        <f aca="false">IF(OR(AND(P7766&gt;1,P7766&lt;41),AND(Q7766&gt;1,Q7766&lt;41)),"Ct&lt;41","Ct&gt;41")</f>
        <v>Ct&gt;41</v>
      </c>
      <c r="U7766" s="0" t="str">
        <f aca="false">I7766</f>
        <v>Skrubtudse</v>
      </c>
      <c r="V7766" s="0" t="str">
        <f aca="false">MID(F7766,10,9)</f>
        <v>DL2019057</v>
      </c>
      <c r="W7766" s="64" t="str">
        <f aca="false">V7766&amp;"_"&amp;U7766&amp;"_"&amp;R7766&amp;"_"&amp;S7766&amp;"_"&amp;T7766</f>
        <v>DL2019057_Skrubtudse_Invalid_Absent_Ct&gt;41</v>
      </c>
    </row>
    <row r="7767" customFormat="false" ht="14.25" hidden="false" customHeight="false" outlineLevel="0" collapsed="false">
      <c r="A7767" s="0" t="s">
        <v>820</v>
      </c>
      <c r="B7767" s="52" t="s">
        <v>973</v>
      </c>
      <c r="C7767" s="52" t="s">
        <v>747</v>
      </c>
      <c r="D7767" s="53" t="n">
        <v>0.1</v>
      </c>
      <c r="E7767" s="53" t="s">
        <v>748</v>
      </c>
      <c r="F7767" s="0" t="s">
        <v>1437</v>
      </c>
      <c r="G7767" s="0" t="str">
        <f aca="false">LEFT(B7767,2)</f>
        <v>10</v>
      </c>
      <c r="H7767" s="0" t="str">
        <f aca="false">I7767&amp;"_"&amp;G7767&amp;"_"&amp;F7767</f>
        <v>Skrubtudse_10_20190820_DL2019057_FrederiksborgGym_koersel1</v>
      </c>
      <c r="I7767" s="61" t="str">
        <f aca="false">MID(RIGHT(B7767,LEN(B7767)-3),1,FIND("_",RIGHT(B7767,LEN(B7767)-3))-1)</f>
        <v>Skrubtudse</v>
      </c>
      <c r="J7767" s="61" t="str">
        <f aca="false">TRIM(SUBSTITUTE(RIGHT(B7767,FIND(I7767,B7767)+1),"_",""))</f>
        <v>NegK</v>
      </c>
      <c r="K7767" s="0" t="str">
        <f aca="false">IFERROR(VALUE(SUBSTITUTE(E7767,".",",")),E7767)</f>
        <v>No Ct</v>
      </c>
      <c r="L7767" s="61" t="str">
        <f aca="false">IF(J7767="PosK",SUMIFS(K:K,J:J,"PosK",H:H,H7767),"")</f>
        <v/>
      </c>
      <c r="M7767" s="61" t="str">
        <f aca="false">IF(J7767="PosK",SUMIFS(K:K,J:J,"NegK",H:H,H7767),"")</f>
        <v/>
      </c>
      <c r="N7767" s="61" t="str">
        <f aca="false">IF(J7767="PosK",SUMIFS(K:K,J:J,"eDNA",H:H,H7767),"")</f>
        <v/>
      </c>
    </row>
    <row r="7768" customFormat="false" ht="14.25" hidden="false" customHeight="false" outlineLevel="0" collapsed="false">
      <c r="A7768" s="0" t="s">
        <v>822</v>
      </c>
      <c r="B7768" s="52" t="s">
        <v>974</v>
      </c>
      <c r="C7768" s="52" t="s">
        <v>751</v>
      </c>
      <c r="D7768" s="53" t="n">
        <v>0.1</v>
      </c>
      <c r="E7768" s="53" t="s">
        <v>748</v>
      </c>
      <c r="F7768" s="0" t="s">
        <v>1437</v>
      </c>
      <c r="G7768" s="0" t="str">
        <f aca="false">LEFT(B7768,2)</f>
        <v>10</v>
      </c>
      <c r="H7768" s="0" t="str">
        <f aca="false">I7768&amp;"_"&amp;G7768&amp;"_"&amp;F7768</f>
        <v>Skrubtudse_10_20190820_DL2019057_FrederiksborgGym_koersel1</v>
      </c>
      <c r="I7768" s="61" t="str">
        <f aca="false">MID(RIGHT(B7768,LEN(B7768)-3),1,FIND("_",RIGHT(B7768,LEN(B7768)-3))-1)</f>
        <v>Skrubtudse</v>
      </c>
      <c r="J7768" s="61" t="str">
        <f aca="false">TRIM(SUBSTITUTE(RIGHT(B7768,FIND(I7768,B7768)+1),"_",""))</f>
        <v>eDNA</v>
      </c>
      <c r="K7768" s="0" t="str">
        <f aca="false">IFERROR(VALUE(SUBSTITUTE(E7768,".",",")),E7768)</f>
        <v>No Ct</v>
      </c>
      <c r="L7768" s="61" t="str">
        <f aca="false">IF(J7768="PosK",SUMIFS(K:K,J:J,"PosK",H:H,H7768),"")</f>
        <v/>
      </c>
      <c r="M7768" s="61" t="str">
        <f aca="false">IF(J7768="PosK",SUMIFS(K:K,J:J,"NegK",H:H,H7768),"")</f>
        <v/>
      </c>
      <c r="N7768" s="61" t="str">
        <f aca="false">IF(J7768="PosK",SUMIFS(K:K,J:J,"eDNA",H:H,H7768),"")</f>
        <v/>
      </c>
      <c r="Q7768" s="62"/>
    </row>
    <row r="7769" customFormat="false" ht="14.25" hidden="false" customHeight="false" outlineLevel="0" collapsed="false">
      <c r="A7769" s="0" t="s">
        <v>824</v>
      </c>
      <c r="B7769" s="52" t="s">
        <v>974</v>
      </c>
      <c r="C7769" s="52" t="s">
        <v>751</v>
      </c>
      <c r="D7769" s="53" t="n">
        <v>0.1</v>
      </c>
      <c r="E7769" s="53" t="s">
        <v>748</v>
      </c>
      <c r="F7769" s="0" t="s">
        <v>1437</v>
      </c>
      <c r="G7769" s="0" t="str">
        <f aca="false">LEFT(B7769,2)</f>
        <v>10</v>
      </c>
      <c r="H7769" s="0" t="str">
        <f aca="false">I7769&amp;"_"&amp;G7769&amp;"_"&amp;F7769</f>
        <v>Skrubtudse_10_20190820_DL2019057_FrederiksborgGym_koersel1</v>
      </c>
      <c r="I7769" s="61" t="str">
        <f aca="false">MID(RIGHT(B7769,LEN(B7769)-3),1,FIND("_",RIGHT(B7769,LEN(B7769)-3))-1)</f>
        <v>Skrubtudse</v>
      </c>
      <c r="J7769" s="61" t="str">
        <f aca="false">TRIM(SUBSTITUTE(RIGHT(B7769,FIND(I7769,B7769)+1),"_",""))</f>
        <v>eDNA</v>
      </c>
      <c r="K7769" s="0" t="str">
        <f aca="false">IFERROR(VALUE(SUBSTITUTE(E7769,".",",")),E7769)</f>
        <v>No Ct</v>
      </c>
      <c r="L7769" s="61" t="str">
        <f aca="false">IF(J7769="PosK",SUMIFS(K:K,J:J,"PosK",H:H,H7769),"")</f>
        <v/>
      </c>
      <c r="M7769" s="61" t="str">
        <f aca="false">IF(J7769="PosK",SUMIFS(K:K,J:J,"NegK",H:H,H7769),"")</f>
        <v/>
      </c>
      <c r="N7769" s="61" t="str">
        <f aca="false">IF(J7769="PosK",SUMIFS(K:K,J:J,"eDNA",H:H,H7769),"")</f>
        <v/>
      </c>
      <c r="P7769" s="62"/>
      <c r="T7769" s="63"/>
      <c r="W7769" s="64"/>
    </row>
    <row r="7770" customFormat="false" ht="14.25" hidden="false" customHeight="false" outlineLevel="0" collapsed="false">
      <c r="A7770" s="0" t="s">
        <v>826</v>
      </c>
      <c r="B7770" s="52" t="s">
        <v>976</v>
      </c>
      <c r="C7770" s="52" t="s">
        <v>743</v>
      </c>
      <c r="D7770" s="53" t="n">
        <v>0.1</v>
      </c>
      <c r="E7770" s="53" t="s">
        <v>748</v>
      </c>
      <c r="F7770" s="0" t="s">
        <v>1437</v>
      </c>
      <c r="G7770" s="0" t="str">
        <f aca="false">LEFT(B7770,2)</f>
        <v>11</v>
      </c>
      <c r="H7770" s="0" t="str">
        <f aca="false">I7770&amp;"_"&amp;G7770&amp;"_"&amp;F7770</f>
        <v>Bjergsalamander_11_20190820_DL2019057_FrederiksborgGym_koersel1</v>
      </c>
      <c r="I7770" s="61" t="str">
        <f aca="false">MID(RIGHT(B7770,LEN(B7770)-3),1,FIND("_",RIGHT(B7770,LEN(B7770)-3))-1)</f>
        <v>Bjergsalamander</v>
      </c>
      <c r="J7770" s="61" t="str">
        <f aca="false">TRIM(SUBSTITUTE(RIGHT(B7770,FIND(I7770,B7770)+1),"_",""))</f>
        <v>PosK</v>
      </c>
      <c r="K7770" s="0" t="str">
        <f aca="false">IFERROR(VALUE(SUBSTITUTE(E7770,".",",")),E7770)</f>
        <v>No Ct</v>
      </c>
      <c r="L7770" s="61" t="n">
        <f aca="false">IF(J7770="PosK",SUMIFS(K:K,J:J,"PosK",H:H,H7770),"")</f>
        <v>0</v>
      </c>
      <c r="M7770" s="61" t="n">
        <f aca="false">IF(J7770="PosK",SUMIFS(K:K,J:J,"NegK",H:H,H7770),"")</f>
        <v>0</v>
      </c>
      <c r="N7770" s="61" t="n">
        <f aca="false">IF(J7770="PosK",SUMIFS(K:K,J:J,"eDNA",H:H,H7770),"")</f>
        <v>0</v>
      </c>
      <c r="P7770" s="62" t="n">
        <f aca="false">IF(K7772="No Ct",0,K7772)</f>
        <v>0</v>
      </c>
      <c r="Q7770" s="62" t="n">
        <f aca="false">IF(K7773="No Ct",0,K7773)</f>
        <v>0</v>
      </c>
      <c r="R7770" s="0" t="str">
        <f aca="false">IF(AND(L7770&gt;0,M7770=0),"Valid","Invalid")</f>
        <v>Invalid</v>
      </c>
      <c r="S7770" s="0" t="str">
        <f aca="false">IF(OR(P7770&gt;1,Q7770&gt;1),"Present","Absent")</f>
        <v>Absent</v>
      </c>
      <c r="T7770" s="63" t="str">
        <f aca="false">IF(OR(AND(P7770&gt;1,P7770&lt;41),AND(Q7770&gt;1,Q7770&lt;41)),"Ct&lt;41","Ct&gt;41")</f>
        <v>Ct&gt;41</v>
      </c>
      <c r="U7770" s="0" t="str">
        <f aca="false">I7770</f>
        <v>Bjergsalamander</v>
      </c>
      <c r="V7770" s="0" t="str">
        <f aca="false">MID(F7770,10,9)</f>
        <v>DL2019057</v>
      </c>
      <c r="W7770" s="64" t="str">
        <f aca="false">V7770&amp;"_"&amp;U7770&amp;"_"&amp;R7770&amp;"_"&amp;S7770&amp;"_"&amp;T7770</f>
        <v>DL2019057_Bjergsalamander_Invalid_Absent_Ct&gt;41</v>
      </c>
    </row>
    <row r="7771" customFormat="false" ht="14.25" hidden="false" customHeight="false" outlineLevel="0" collapsed="false">
      <c r="A7771" s="0" t="s">
        <v>828</v>
      </c>
      <c r="B7771" s="52" t="s">
        <v>977</v>
      </c>
      <c r="C7771" s="52" t="s">
        <v>747</v>
      </c>
      <c r="D7771" s="53" t="n">
        <v>0.1</v>
      </c>
      <c r="E7771" s="53" t="s">
        <v>748</v>
      </c>
      <c r="F7771" s="0" t="s">
        <v>1437</v>
      </c>
      <c r="G7771" s="0" t="str">
        <f aca="false">LEFT(B7771,2)</f>
        <v>11</v>
      </c>
      <c r="H7771" s="0" t="str">
        <f aca="false">I7771&amp;"_"&amp;G7771&amp;"_"&amp;F7771</f>
        <v>Bjergsalamander_11_20190820_DL2019057_FrederiksborgGym_koersel1</v>
      </c>
      <c r="I7771" s="61" t="str">
        <f aca="false">MID(RIGHT(B7771,LEN(B7771)-3),1,FIND("_",RIGHT(B7771,LEN(B7771)-3))-1)</f>
        <v>Bjergsalamander</v>
      </c>
      <c r="J7771" s="61" t="str">
        <f aca="false">TRIM(SUBSTITUTE(RIGHT(B7771,FIND(I7771,B7771)+1),"_",""))</f>
        <v>NegK</v>
      </c>
      <c r="K7771" s="0" t="str">
        <f aca="false">IFERROR(VALUE(SUBSTITUTE(E7771,".",",")),E7771)</f>
        <v>No Ct</v>
      </c>
      <c r="L7771" s="61" t="str">
        <f aca="false">IF(J7771="PosK",SUMIFS(K:K,J:J,"PosK",H:H,H7771),"")</f>
        <v/>
      </c>
      <c r="M7771" s="61" t="str">
        <f aca="false">IF(J7771="PosK",SUMIFS(K:K,J:J,"NegK",H:H,H7771),"")</f>
        <v/>
      </c>
      <c r="N7771" s="61" t="str">
        <f aca="false">IF(J7771="PosK",SUMIFS(K:K,J:J,"eDNA",H:H,H7771),"")</f>
        <v/>
      </c>
    </row>
    <row r="7772" customFormat="false" ht="14.25" hidden="false" customHeight="false" outlineLevel="0" collapsed="false">
      <c r="A7772" s="0" t="s">
        <v>830</v>
      </c>
      <c r="B7772" s="52" t="s">
        <v>978</v>
      </c>
      <c r="C7772" s="52" t="s">
        <v>751</v>
      </c>
      <c r="D7772" s="53" t="n">
        <v>0.1</v>
      </c>
      <c r="E7772" s="53" t="s">
        <v>748</v>
      </c>
      <c r="F7772" s="0" t="s">
        <v>1437</v>
      </c>
      <c r="G7772" s="0" t="str">
        <f aca="false">LEFT(B7772,2)</f>
        <v>11</v>
      </c>
      <c r="H7772" s="0" t="str">
        <f aca="false">I7772&amp;"_"&amp;G7772&amp;"_"&amp;F7772</f>
        <v>Bjergsalamander_11_20190820_DL2019057_FrederiksborgGym_koersel1</v>
      </c>
      <c r="I7772" s="61" t="str">
        <f aca="false">MID(RIGHT(B7772,LEN(B7772)-3),1,FIND("_",RIGHT(B7772,LEN(B7772)-3))-1)</f>
        <v>Bjergsalamander</v>
      </c>
      <c r="J7772" s="61" t="str">
        <f aca="false">TRIM(SUBSTITUTE(RIGHT(B7772,FIND(I7772,B7772)+1),"_",""))</f>
        <v>eDNA</v>
      </c>
      <c r="K7772" s="0" t="str">
        <f aca="false">IFERROR(VALUE(SUBSTITUTE(E7772,".",",")),E7772)</f>
        <v>No Ct</v>
      </c>
      <c r="L7772" s="61" t="str">
        <f aca="false">IF(J7772="PosK",SUMIFS(K:K,J:J,"PosK",H:H,H7772),"")</f>
        <v/>
      </c>
      <c r="M7772" s="61" t="str">
        <f aca="false">IF(J7772="PosK",SUMIFS(K:K,J:J,"NegK",H:H,H7772),"")</f>
        <v/>
      </c>
      <c r="N7772" s="61" t="str">
        <f aca="false">IF(J7772="PosK",SUMIFS(K:K,J:J,"eDNA",H:H,H7772),"")</f>
        <v/>
      </c>
      <c r="Q7772" s="62"/>
    </row>
    <row r="7773" customFormat="false" ht="14.25" hidden="false" customHeight="false" outlineLevel="0" collapsed="false">
      <c r="A7773" s="0" t="s">
        <v>832</v>
      </c>
      <c r="B7773" s="52" t="s">
        <v>978</v>
      </c>
      <c r="C7773" s="52" t="s">
        <v>751</v>
      </c>
      <c r="D7773" s="53" t="n">
        <v>0.1</v>
      </c>
      <c r="E7773" s="53" t="s">
        <v>748</v>
      </c>
      <c r="F7773" s="0" t="s">
        <v>1437</v>
      </c>
      <c r="G7773" s="0" t="str">
        <f aca="false">LEFT(B7773,2)</f>
        <v>11</v>
      </c>
      <c r="H7773" s="0" t="str">
        <f aca="false">I7773&amp;"_"&amp;G7773&amp;"_"&amp;F7773</f>
        <v>Bjergsalamander_11_20190820_DL2019057_FrederiksborgGym_koersel1</v>
      </c>
      <c r="I7773" s="61" t="str">
        <f aca="false">MID(RIGHT(B7773,LEN(B7773)-3),1,FIND("_",RIGHT(B7773,LEN(B7773)-3))-1)</f>
        <v>Bjergsalamander</v>
      </c>
      <c r="J7773" s="61" t="str">
        <f aca="false">TRIM(SUBSTITUTE(RIGHT(B7773,FIND(I7773,B7773)+1),"_",""))</f>
        <v>eDNA</v>
      </c>
      <c r="K7773" s="0" t="str">
        <f aca="false">IFERROR(VALUE(SUBSTITUTE(E7773,".",",")),E7773)</f>
        <v>No Ct</v>
      </c>
      <c r="L7773" s="61" t="str">
        <f aca="false">IF(J7773="PosK",SUMIFS(K:K,J:J,"PosK",H:H,H7773),"")</f>
        <v/>
      </c>
      <c r="M7773" s="61" t="str">
        <f aca="false">IF(J7773="PosK",SUMIFS(K:K,J:J,"NegK",H:H,H7773),"")</f>
        <v/>
      </c>
      <c r="N7773" s="61" t="str">
        <f aca="false">IF(J7773="PosK",SUMIFS(K:K,J:J,"eDNA",H:H,H7773),"")</f>
        <v/>
      </c>
      <c r="P7773" s="62"/>
      <c r="T7773" s="63"/>
      <c r="W7773" s="64"/>
    </row>
    <row r="7774" customFormat="false" ht="14.25" hidden="false" customHeight="false" outlineLevel="0" collapsed="false">
      <c r="A7774" s="0" t="s">
        <v>834</v>
      </c>
      <c r="B7774" s="52" t="s">
        <v>980</v>
      </c>
      <c r="C7774" s="52" t="s">
        <v>743</v>
      </c>
      <c r="D7774" s="53" t="n">
        <v>0.1</v>
      </c>
      <c r="E7774" s="53" t="s">
        <v>748</v>
      </c>
      <c r="F7774" s="0" t="s">
        <v>1437</v>
      </c>
      <c r="G7774" s="0" t="str">
        <f aca="false">LEFT(B7774,2)</f>
        <v>12</v>
      </c>
      <c r="H7774" s="0" t="str">
        <f aca="false">I7774&amp;"_"&amp;G7774&amp;"_"&amp;F7774</f>
        <v>Latterfroe_12_20190820_DL2019057_FrederiksborgGym_koersel1</v>
      </c>
      <c r="I7774" s="61" t="str">
        <f aca="false">MID(RIGHT(B7774,LEN(B7774)-3),1,FIND("_",RIGHT(B7774,LEN(B7774)-3))-1)</f>
        <v>Latterfroe</v>
      </c>
      <c r="J7774" s="61" t="str">
        <f aca="false">TRIM(SUBSTITUTE(RIGHT(B7774,FIND(I7774,B7774)+1),"_",""))</f>
        <v>PosK</v>
      </c>
      <c r="K7774" s="0" t="str">
        <f aca="false">IFERROR(VALUE(SUBSTITUTE(E7774,".",",")),E7774)</f>
        <v>No Ct</v>
      </c>
      <c r="L7774" s="61" t="n">
        <f aca="false">IF(J7774="PosK",SUMIFS(K:K,J:J,"PosK",H:H,H7774),"")</f>
        <v>0</v>
      </c>
      <c r="M7774" s="61" t="n">
        <f aca="false">IF(J7774="PosK",SUMIFS(K:K,J:J,"NegK",H:H,H7774),"")</f>
        <v>0</v>
      </c>
      <c r="N7774" s="61" t="n">
        <f aca="false">IF(J7774="PosK",SUMIFS(K:K,J:J,"eDNA",H:H,H7774),"")</f>
        <v>0</v>
      </c>
      <c r="P7774" s="62" t="n">
        <f aca="false">IF(K7776="No Ct",0,K7776)</f>
        <v>0</v>
      </c>
      <c r="Q7774" s="62" t="n">
        <f aca="false">IF(K7777="No Ct",0,K7777)</f>
        <v>0</v>
      </c>
      <c r="R7774" s="0" t="str">
        <f aca="false">IF(AND(L7774&gt;0,M7774=0),"Valid","Invalid")</f>
        <v>Invalid</v>
      </c>
      <c r="S7774" s="0" t="str">
        <f aca="false">IF(OR(P7774&gt;1,Q7774&gt;1),"Present","Absent")</f>
        <v>Absent</v>
      </c>
      <c r="T7774" s="63" t="str">
        <f aca="false">IF(OR(AND(P7774&gt;1,P7774&lt;41),AND(Q7774&gt;1,Q7774&lt;41)),"Ct&lt;41","Ct&gt;41")</f>
        <v>Ct&gt;41</v>
      </c>
      <c r="U7774" s="0" t="str">
        <f aca="false">I7774</f>
        <v>Latterfroe</v>
      </c>
      <c r="V7774" s="0" t="str">
        <f aca="false">MID(F7774,10,9)</f>
        <v>DL2019057</v>
      </c>
      <c r="W7774" s="64" t="str">
        <f aca="false">V7774&amp;"_"&amp;U7774&amp;"_"&amp;R7774&amp;"_"&amp;S7774&amp;"_"&amp;T7774</f>
        <v>DL2019057_Latterfroe_Invalid_Absent_Ct&gt;41</v>
      </c>
    </row>
    <row r="7775" customFormat="false" ht="14.25" hidden="false" customHeight="false" outlineLevel="0" collapsed="false">
      <c r="A7775" s="0" t="s">
        <v>836</v>
      </c>
      <c r="B7775" s="52" t="s">
        <v>981</v>
      </c>
      <c r="C7775" s="52" t="s">
        <v>747</v>
      </c>
      <c r="D7775" s="53" t="n">
        <v>0.1</v>
      </c>
      <c r="E7775" s="53" t="s">
        <v>748</v>
      </c>
      <c r="F7775" s="0" t="s">
        <v>1437</v>
      </c>
      <c r="G7775" s="0" t="str">
        <f aca="false">LEFT(B7775,2)</f>
        <v>12</v>
      </c>
      <c r="H7775" s="0" t="str">
        <f aca="false">I7775&amp;"_"&amp;G7775&amp;"_"&amp;F7775</f>
        <v>Latterfroe_12_20190820_DL2019057_FrederiksborgGym_koersel1</v>
      </c>
      <c r="I7775" s="61" t="str">
        <f aca="false">MID(RIGHT(B7775,LEN(B7775)-3),1,FIND("_",RIGHT(B7775,LEN(B7775)-3))-1)</f>
        <v>Latterfroe</v>
      </c>
      <c r="J7775" s="61" t="str">
        <f aca="false">TRIM(SUBSTITUTE(RIGHT(B7775,FIND(I7775,B7775)+1),"_",""))</f>
        <v>NegK</v>
      </c>
      <c r="K7775" s="0" t="str">
        <f aca="false">IFERROR(VALUE(SUBSTITUTE(E7775,".",",")),E7775)</f>
        <v>No Ct</v>
      </c>
      <c r="L7775" s="61" t="str">
        <f aca="false">IF(J7775="PosK",SUMIFS(K:K,J:J,"PosK",H:H,H7775),"")</f>
        <v/>
      </c>
      <c r="M7775" s="61" t="str">
        <f aca="false">IF(J7775="PosK",SUMIFS(K:K,J:J,"NegK",H:H,H7775),"")</f>
        <v/>
      </c>
      <c r="N7775" s="61" t="str">
        <f aca="false">IF(J7775="PosK",SUMIFS(K:K,J:J,"eDNA",H:H,H7775),"")</f>
        <v/>
      </c>
    </row>
    <row r="7776" customFormat="false" ht="14.25" hidden="false" customHeight="false" outlineLevel="0" collapsed="false">
      <c r="A7776" s="0" t="s">
        <v>838</v>
      </c>
      <c r="B7776" s="52" t="s">
        <v>982</v>
      </c>
      <c r="C7776" s="52" t="s">
        <v>751</v>
      </c>
      <c r="D7776" s="53" t="n">
        <v>0.1</v>
      </c>
      <c r="E7776" s="53" t="s">
        <v>748</v>
      </c>
      <c r="F7776" s="0" t="s">
        <v>1437</v>
      </c>
      <c r="G7776" s="0" t="str">
        <f aca="false">LEFT(B7776,2)</f>
        <v>12</v>
      </c>
      <c r="H7776" s="0" t="str">
        <f aca="false">I7776&amp;"_"&amp;G7776&amp;"_"&amp;F7776</f>
        <v>Latterfroe_12_20190820_DL2019057_FrederiksborgGym_koersel1</v>
      </c>
      <c r="I7776" s="61" t="str">
        <f aca="false">MID(RIGHT(B7776,LEN(B7776)-3),1,FIND("_",RIGHT(B7776,LEN(B7776)-3))-1)</f>
        <v>Latterfroe</v>
      </c>
      <c r="J7776" s="61" t="str">
        <f aca="false">TRIM(SUBSTITUTE(RIGHT(B7776,FIND(I7776,B7776)+1),"_",""))</f>
        <v>eDNA</v>
      </c>
      <c r="K7776" s="0" t="str">
        <f aca="false">IFERROR(VALUE(SUBSTITUTE(E7776,".",",")),E7776)</f>
        <v>No Ct</v>
      </c>
      <c r="L7776" s="61" t="str">
        <f aca="false">IF(J7776="PosK",SUMIFS(K:K,J:J,"PosK",H:H,H7776),"")</f>
        <v/>
      </c>
      <c r="M7776" s="61" t="str">
        <f aca="false">IF(J7776="PosK",SUMIFS(K:K,J:J,"NegK",H:H,H7776),"")</f>
        <v/>
      </c>
      <c r="N7776" s="61" t="str">
        <f aca="false">IF(J7776="PosK",SUMIFS(K:K,J:J,"eDNA",H:H,H7776),"")</f>
        <v/>
      </c>
      <c r="Q7776" s="62"/>
    </row>
    <row r="7777" customFormat="false" ht="14.25" hidden="false" customHeight="false" outlineLevel="0" collapsed="false">
      <c r="A7777" s="0" t="s">
        <v>840</v>
      </c>
      <c r="B7777" s="52" t="s">
        <v>982</v>
      </c>
      <c r="C7777" s="52" t="s">
        <v>751</v>
      </c>
      <c r="D7777" s="53" t="n">
        <v>0.1</v>
      </c>
      <c r="E7777" s="53" t="s">
        <v>748</v>
      </c>
      <c r="F7777" s="0" t="s">
        <v>1437</v>
      </c>
      <c r="G7777" s="0" t="str">
        <f aca="false">LEFT(B7777,2)</f>
        <v>12</v>
      </c>
      <c r="H7777" s="0" t="str">
        <f aca="false">I7777&amp;"_"&amp;G7777&amp;"_"&amp;F7777</f>
        <v>Latterfroe_12_20190820_DL2019057_FrederiksborgGym_koersel1</v>
      </c>
      <c r="I7777" s="61" t="str">
        <f aca="false">MID(RIGHT(B7777,LEN(B7777)-3),1,FIND("_",RIGHT(B7777,LEN(B7777)-3))-1)</f>
        <v>Latterfroe</v>
      </c>
      <c r="J7777" s="61" t="str">
        <f aca="false">TRIM(SUBSTITUTE(RIGHT(B7777,FIND(I7777,B7777)+1),"_",""))</f>
        <v>eDNA</v>
      </c>
      <c r="K7777" s="0" t="str">
        <f aca="false">IFERROR(VALUE(SUBSTITUTE(E7777,".",",")),E7777)</f>
        <v>No Ct</v>
      </c>
      <c r="L7777" s="61" t="str">
        <f aca="false">IF(J7777="PosK",SUMIFS(K:K,J:J,"PosK",H:H,H7777),"")</f>
        <v/>
      </c>
      <c r="M7777" s="61" t="str">
        <f aca="false">IF(J7777="PosK",SUMIFS(K:K,J:J,"NegK",H:H,H7777),"")</f>
        <v/>
      </c>
      <c r="N7777" s="61" t="str">
        <f aca="false">IF(J7777="PosK",SUMIFS(K:K,J:J,"eDNA",H:H,H7777),"")</f>
        <v/>
      </c>
      <c r="P7777" s="62"/>
      <c r="T7777" s="63"/>
      <c r="W7777" s="64"/>
    </row>
    <row r="7778" customFormat="false" ht="14.25" hidden="false" customHeight="false" outlineLevel="0" collapsed="false">
      <c r="A7778" s="0" t="s">
        <v>842</v>
      </c>
      <c r="B7778" s="52" t="s">
        <v>984</v>
      </c>
      <c r="C7778" s="52" t="s">
        <v>743</v>
      </c>
      <c r="D7778" s="53" t="n">
        <v>0.1</v>
      </c>
      <c r="E7778" s="53" t="n">
        <v>20.7</v>
      </c>
      <c r="F7778" s="0" t="s">
        <v>1437</v>
      </c>
      <c r="G7778" s="0" t="str">
        <f aca="false">LEFT(B7778,2)</f>
        <v>13</v>
      </c>
      <c r="H7778" s="0" t="str">
        <f aca="false">I7778&amp;"_"&amp;G7778&amp;"_"&amp;F7778</f>
        <v>Spidssnudetfroe_13_20190820_DL2019057_FrederiksborgGym_koersel1</v>
      </c>
      <c r="I7778" s="61" t="str">
        <f aca="false">MID(RIGHT(B7778,LEN(B7778)-3),1,FIND("_",RIGHT(B7778,LEN(B7778)-3))-1)</f>
        <v>Spidssnudetfroe</v>
      </c>
      <c r="J7778" s="61" t="str">
        <f aca="false">TRIM(SUBSTITUTE(RIGHT(B7778,FIND(I7778,B7778)+1),"_",""))</f>
        <v>PosK</v>
      </c>
      <c r="K7778" s="0" t="n">
        <f aca="false">IFERROR(VALUE(SUBSTITUTE(E7778,".",",")),E7778)</f>
        <v>20.7</v>
      </c>
      <c r="L7778" s="61" t="n">
        <f aca="false">IF(J7778="PosK",SUMIFS(K:K,J:J,"PosK",H:H,H7778),"")</f>
        <v>20.7</v>
      </c>
      <c r="M7778" s="61" t="n">
        <f aca="false">IF(J7778="PosK",SUMIFS(K:K,J:J,"NegK",H:H,H7778),"")</f>
        <v>0</v>
      </c>
      <c r="N7778" s="61" t="n">
        <f aca="false">IF(J7778="PosK",SUMIFS(K:K,J:J,"eDNA",H:H,H7778),"")</f>
        <v>78.29</v>
      </c>
      <c r="P7778" s="62" t="n">
        <f aca="false">IF(K7780="No Ct",0,K7780)</f>
        <v>37.84</v>
      </c>
      <c r="Q7778" s="62" t="n">
        <f aca="false">IF(K7781="No Ct",0,K7781)</f>
        <v>40.45</v>
      </c>
      <c r="R7778" s="0" t="str">
        <f aca="false">IF(AND(L7778&gt;0,M7778=0),"Valid","Invalid")</f>
        <v>Valid</v>
      </c>
      <c r="S7778" s="0" t="str">
        <f aca="false">IF(OR(P7778&gt;1,Q7778&gt;1),"Present","Absent")</f>
        <v>Present</v>
      </c>
      <c r="T7778" s="63" t="str">
        <f aca="false">IF(OR(AND(P7778&gt;1,P7778&lt;41),AND(Q7778&gt;1,Q7778&lt;41)),"Ct&lt;41","Ct&gt;41")</f>
        <v>Ct&lt;41</v>
      </c>
      <c r="U7778" s="0" t="str">
        <f aca="false">I7778</f>
        <v>Spidssnudetfroe</v>
      </c>
      <c r="V7778" s="0" t="str">
        <f aca="false">MID(F7778,10,9)</f>
        <v>DL2019057</v>
      </c>
      <c r="W7778" s="64" t="str">
        <f aca="false">V7778&amp;"_"&amp;U7778&amp;"_"&amp;R7778&amp;"_"&amp;S7778&amp;"_"&amp;T7778</f>
        <v>DL2019057_Spidssnudetfroe_Valid_Present_Ct&lt;41</v>
      </c>
    </row>
    <row r="7779" customFormat="false" ht="14.25" hidden="false" customHeight="false" outlineLevel="0" collapsed="false">
      <c r="A7779" s="0" t="s">
        <v>844</v>
      </c>
      <c r="B7779" s="52" t="s">
        <v>985</v>
      </c>
      <c r="C7779" s="52" t="s">
        <v>747</v>
      </c>
      <c r="D7779" s="53" t="n">
        <v>0.1</v>
      </c>
      <c r="E7779" s="53" t="s">
        <v>748</v>
      </c>
      <c r="F7779" s="0" t="s">
        <v>1437</v>
      </c>
      <c r="G7779" s="0" t="str">
        <f aca="false">LEFT(B7779,2)</f>
        <v>13</v>
      </c>
      <c r="H7779" s="0" t="str">
        <f aca="false">I7779&amp;"_"&amp;G7779&amp;"_"&amp;F7779</f>
        <v>Spidssnudetfroe_13_20190820_DL2019057_FrederiksborgGym_koersel1</v>
      </c>
      <c r="I7779" s="61" t="str">
        <f aca="false">MID(RIGHT(B7779,LEN(B7779)-3),1,FIND("_",RIGHT(B7779,LEN(B7779)-3))-1)</f>
        <v>Spidssnudetfroe</v>
      </c>
      <c r="J7779" s="61" t="str">
        <f aca="false">TRIM(SUBSTITUTE(RIGHT(B7779,FIND(I7779,B7779)+1),"_",""))</f>
        <v>NegK</v>
      </c>
      <c r="K7779" s="0" t="str">
        <f aca="false">IFERROR(VALUE(SUBSTITUTE(E7779,".",",")),E7779)</f>
        <v>No Ct</v>
      </c>
      <c r="L7779" s="61" t="str">
        <f aca="false">IF(J7779="PosK",SUMIFS(K:K,J:J,"PosK",H:H,H7779),"")</f>
        <v/>
      </c>
      <c r="M7779" s="61" t="str">
        <f aca="false">IF(J7779="PosK",SUMIFS(K:K,J:J,"NegK",H:H,H7779),"")</f>
        <v/>
      </c>
      <c r="N7779" s="61" t="str">
        <f aca="false">IF(J7779="PosK",SUMIFS(K:K,J:J,"eDNA",H:H,H7779),"")</f>
        <v/>
      </c>
    </row>
    <row r="7780" customFormat="false" ht="14.25" hidden="false" customHeight="false" outlineLevel="0" collapsed="false">
      <c r="A7780" s="0" t="s">
        <v>846</v>
      </c>
      <c r="B7780" s="52" t="s">
        <v>986</v>
      </c>
      <c r="C7780" s="52" t="s">
        <v>751</v>
      </c>
      <c r="D7780" s="53" t="n">
        <v>0.1</v>
      </c>
      <c r="E7780" s="53" t="n">
        <v>37.84</v>
      </c>
      <c r="F7780" s="0" t="s">
        <v>1437</v>
      </c>
      <c r="G7780" s="0" t="str">
        <f aca="false">LEFT(B7780,2)</f>
        <v>13</v>
      </c>
      <c r="H7780" s="0" t="str">
        <f aca="false">I7780&amp;"_"&amp;G7780&amp;"_"&amp;F7780</f>
        <v>Spidssnudetfroe_13_20190820_DL2019057_FrederiksborgGym_koersel1</v>
      </c>
      <c r="I7780" s="61" t="str">
        <f aca="false">MID(RIGHT(B7780,LEN(B7780)-3),1,FIND("_",RIGHT(B7780,LEN(B7780)-3))-1)</f>
        <v>Spidssnudetfroe</v>
      </c>
      <c r="J7780" s="61" t="str">
        <f aca="false">TRIM(SUBSTITUTE(RIGHT(B7780,FIND(I7780,B7780)+1),"_",""))</f>
        <v>eDNA</v>
      </c>
      <c r="K7780" s="0" t="n">
        <f aca="false">IFERROR(VALUE(SUBSTITUTE(E7780,".",",")),E7780)</f>
        <v>37.84</v>
      </c>
      <c r="L7780" s="61" t="str">
        <f aca="false">IF(J7780="PosK",SUMIFS(K:K,J:J,"PosK",H:H,H7780),"")</f>
        <v/>
      </c>
      <c r="M7780" s="61" t="str">
        <f aca="false">IF(J7780="PosK",SUMIFS(K:K,J:J,"NegK",H:H,H7780),"")</f>
        <v/>
      </c>
      <c r="N7780" s="61" t="str">
        <f aca="false">IF(J7780="PosK",SUMIFS(K:K,J:J,"eDNA",H:H,H7780),"")</f>
        <v/>
      </c>
      <c r="Q7780" s="62"/>
    </row>
    <row r="7781" customFormat="false" ht="14.25" hidden="false" customHeight="false" outlineLevel="0" collapsed="false">
      <c r="A7781" s="0" t="s">
        <v>848</v>
      </c>
      <c r="B7781" s="52" t="s">
        <v>986</v>
      </c>
      <c r="C7781" s="52" t="s">
        <v>751</v>
      </c>
      <c r="D7781" s="53" t="n">
        <v>0.1</v>
      </c>
      <c r="E7781" s="53" t="n">
        <v>40.45</v>
      </c>
      <c r="F7781" s="0" t="s">
        <v>1437</v>
      </c>
      <c r="G7781" s="0" t="str">
        <f aca="false">LEFT(B7781,2)</f>
        <v>13</v>
      </c>
      <c r="H7781" s="0" t="str">
        <f aca="false">I7781&amp;"_"&amp;G7781&amp;"_"&amp;F7781</f>
        <v>Spidssnudetfroe_13_20190820_DL2019057_FrederiksborgGym_koersel1</v>
      </c>
      <c r="I7781" s="61" t="str">
        <f aca="false">MID(RIGHT(B7781,LEN(B7781)-3),1,FIND("_",RIGHT(B7781,LEN(B7781)-3))-1)</f>
        <v>Spidssnudetfroe</v>
      </c>
      <c r="J7781" s="61" t="str">
        <f aca="false">TRIM(SUBSTITUTE(RIGHT(B7781,FIND(I7781,B7781)+1),"_",""))</f>
        <v>eDNA</v>
      </c>
      <c r="K7781" s="0" t="n">
        <f aca="false">IFERROR(VALUE(SUBSTITUTE(E7781,".",",")),E7781)</f>
        <v>40.45</v>
      </c>
      <c r="L7781" s="61" t="str">
        <f aca="false">IF(J7781="PosK",SUMIFS(K:K,J:J,"PosK",H:H,H7781),"")</f>
        <v/>
      </c>
      <c r="M7781" s="61" t="str">
        <f aca="false">IF(J7781="PosK",SUMIFS(K:K,J:J,"NegK",H:H,H7781),"")</f>
        <v/>
      </c>
      <c r="N7781" s="61" t="str">
        <f aca="false">IF(J7781="PosK",SUMIFS(K:K,J:J,"eDNA",H:H,H7781),"")</f>
        <v/>
      </c>
      <c r="P7781" s="62"/>
      <c r="T7781" s="63"/>
      <c r="W7781" s="64"/>
    </row>
    <row r="7782" customFormat="false" ht="14.25" hidden="false" customHeight="false" outlineLevel="0" collapsed="false">
      <c r="A7782" s="0" t="s">
        <v>849</v>
      </c>
      <c r="B7782" s="52" t="s">
        <v>987</v>
      </c>
      <c r="C7782" s="52" t="s">
        <v>743</v>
      </c>
      <c r="D7782" s="53" t="n">
        <v>0.1</v>
      </c>
      <c r="E7782" s="53" t="n">
        <v>20.22</v>
      </c>
      <c r="F7782" s="0" t="s">
        <v>1437</v>
      </c>
      <c r="G7782" s="0" t="str">
        <f aca="false">LEFT(B7782,2)</f>
        <v>14</v>
      </c>
      <c r="H7782" s="0" t="str">
        <f aca="false">I7782&amp;"_"&amp;G7782&amp;"_"&amp;F7782</f>
        <v>Spidssnudetfroe_14_20190820_DL2019057_FrederiksborgGym_koersel1</v>
      </c>
      <c r="I7782" s="61" t="str">
        <f aca="false">MID(RIGHT(B7782,LEN(B7782)-3),1,FIND("_",RIGHT(B7782,LEN(B7782)-3))-1)</f>
        <v>Spidssnudetfroe</v>
      </c>
      <c r="J7782" s="61" t="str">
        <f aca="false">TRIM(SUBSTITUTE(RIGHT(B7782,FIND(I7782,B7782)+1),"_",""))</f>
        <v>PosK</v>
      </c>
      <c r="K7782" s="0" t="n">
        <f aca="false">IFERROR(VALUE(SUBSTITUTE(E7782,".",",")),E7782)</f>
        <v>20.22</v>
      </c>
      <c r="L7782" s="61" t="n">
        <f aca="false">IF(J7782="PosK",SUMIFS(K:K,J:J,"PosK",H:H,H7782),"")</f>
        <v>20.22</v>
      </c>
      <c r="M7782" s="61" t="n">
        <f aca="false">IF(J7782="PosK",SUMIFS(K:K,J:J,"NegK",H:H,H7782),"")</f>
        <v>0</v>
      </c>
      <c r="N7782" s="61" t="n">
        <f aca="false">IF(J7782="PosK",SUMIFS(K:K,J:J,"eDNA",H:H,H7782),"")</f>
        <v>79.03</v>
      </c>
      <c r="P7782" s="62" t="n">
        <f aca="false">IF(K7784="No Ct",0,K7784)</f>
        <v>40.6</v>
      </c>
      <c r="Q7782" s="62" t="n">
        <f aca="false">IF(K7785="No Ct",0,K7785)</f>
        <v>38.43</v>
      </c>
      <c r="R7782" s="0" t="str">
        <f aca="false">IF(AND(L7782&gt;0,M7782=0),"Valid","Invalid")</f>
        <v>Valid</v>
      </c>
      <c r="S7782" s="0" t="str">
        <f aca="false">IF(OR(P7782&gt;1,Q7782&gt;1),"Present","Absent")</f>
        <v>Present</v>
      </c>
      <c r="T7782" s="63" t="str">
        <f aca="false">IF(OR(AND(P7782&gt;1,P7782&lt;41),AND(Q7782&gt;1,Q7782&lt;41)),"Ct&lt;41","Ct&gt;41")</f>
        <v>Ct&lt;41</v>
      </c>
      <c r="U7782" s="0" t="str">
        <f aca="false">I7782</f>
        <v>Spidssnudetfroe</v>
      </c>
      <c r="V7782" s="0" t="str">
        <f aca="false">MID(F7782,10,9)</f>
        <v>DL2019057</v>
      </c>
      <c r="W7782" s="64" t="str">
        <f aca="false">V7782&amp;"_"&amp;U7782&amp;"_"&amp;R7782&amp;"_"&amp;S7782&amp;"_"&amp;T7782</f>
        <v>DL2019057_Spidssnudetfroe_Valid_Present_Ct&lt;41</v>
      </c>
    </row>
    <row r="7783" customFormat="false" ht="14.25" hidden="false" customHeight="false" outlineLevel="0" collapsed="false">
      <c r="A7783" s="0" t="s">
        <v>851</v>
      </c>
      <c r="B7783" s="52" t="s">
        <v>988</v>
      </c>
      <c r="C7783" s="52" t="s">
        <v>747</v>
      </c>
      <c r="D7783" s="53" t="n">
        <v>0.1</v>
      </c>
      <c r="E7783" s="53" t="s">
        <v>748</v>
      </c>
      <c r="F7783" s="0" t="s">
        <v>1437</v>
      </c>
      <c r="G7783" s="0" t="str">
        <f aca="false">LEFT(B7783,2)</f>
        <v>14</v>
      </c>
      <c r="H7783" s="0" t="str">
        <f aca="false">I7783&amp;"_"&amp;G7783&amp;"_"&amp;F7783</f>
        <v>Spidssnudetfroe_14_20190820_DL2019057_FrederiksborgGym_koersel1</v>
      </c>
      <c r="I7783" s="61" t="str">
        <f aca="false">MID(RIGHT(B7783,LEN(B7783)-3),1,FIND("_",RIGHT(B7783,LEN(B7783)-3))-1)</f>
        <v>Spidssnudetfroe</v>
      </c>
      <c r="J7783" s="61" t="str">
        <f aca="false">TRIM(SUBSTITUTE(RIGHT(B7783,FIND(I7783,B7783)+1),"_",""))</f>
        <v>NegK</v>
      </c>
      <c r="K7783" s="0" t="str">
        <f aca="false">IFERROR(VALUE(SUBSTITUTE(E7783,".",",")),E7783)</f>
        <v>No Ct</v>
      </c>
      <c r="L7783" s="61" t="str">
        <f aca="false">IF(J7783="PosK",SUMIFS(K:K,J:J,"PosK",H:H,H7783),"")</f>
        <v/>
      </c>
      <c r="M7783" s="61" t="str">
        <f aca="false">IF(J7783="PosK",SUMIFS(K:K,J:J,"NegK",H:H,H7783),"")</f>
        <v/>
      </c>
      <c r="N7783" s="61" t="str">
        <f aca="false">IF(J7783="PosK",SUMIFS(K:K,J:J,"eDNA",H:H,H7783),"")</f>
        <v/>
      </c>
    </row>
    <row r="7784" customFormat="false" ht="14.25" hidden="false" customHeight="false" outlineLevel="0" collapsed="false">
      <c r="A7784" s="0" t="s">
        <v>853</v>
      </c>
      <c r="B7784" s="52" t="s">
        <v>989</v>
      </c>
      <c r="C7784" s="52" t="s">
        <v>751</v>
      </c>
      <c r="D7784" s="53" t="n">
        <v>0.1</v>
      </c>
      <c r="E7784" s="53" t="n">
        <v>40.6</v>
      </c>
      <c r="F7784" s="0" t="s">
        <v>1437</v>
      </c>
      <c r="G7784" s="0" t="str">
        <f aca="false">LEFT(B7784,2)</f>
        <v>14</v>
      </c>
      <c r="H7784" s="0" t="str">
        <f aca="false">I7784&amp;"_"&amp;G7784&amp;"_"&amp;F7784</f>
        <v>Spidssnudetfroe_14_20190820_DL2019057_FrederiksborgGym_koersel1</v>
      </c>
      <c r="I7784" s="61" t="str">
        <f aca="false">MID(RIGHT(B7784,LEN(B7784)-3),1,FIND("_",RIGHT(B7784,LEN(B7784)-3))-1)</f>
        <v>Spidssnudetfroe</v>
      </c>
      <c r="J7784" s="61" t="str">
        <f aca="false">TRIM(SUBSTITUTE(RIGHT(B7784,FIND(I7784,B7784)+1),"_",""))</f>
        <v>eDNA</v>
      </c>
      <c r="K7784" s="0" t="n">
        <f aca="false">IFERROR(VALUE(SUBSTITUTE(E7784,".",",")),E7784)</f>
        <v>40.6</v>
      </c>
      <c r="L7784" s="61" t="str">
        <f aca="false">IF(J7784="PosK",SUMIFS(K:K,J:J,"PosK",H:H,H7784),"")</f>
        <v/>
      </c>
      <c r="M7784" s="61" t="str">
        <f aca="false">IF(J7784="PosK",SUMIFS(K:K,J:J,"NegK",H:H,H7784),"")</f>
        <v/>
      </c>
      <c r="N7784" s="61" t="str">
        <f aca="false">IF(J7784="PosK",SUMIFS(K:K,J:J,"eDNA",H:H,H7784),"")</f>
        <v/>
      </c>
      <c r="Q7784" s="62"/>
    </row>
    <row r="7785" customFormat="false" ht="14.25" hidden="false" customHeight="false" outlineLevel="0" collapsed="false">
      <c r="A7785" s="0" t="s">
        <v>855</v>
      </c>
      <c r="B7785" s="52" t="s">
        <v>989</v>
      </c>
      <c r="C7785" s="52" t="s">
        <v>751</v>
      </c>
      <c r="D7785" s="53" t="n">
        <v>0.1</v>
      </c>
      <c r="E7785" s="53" t="n">
        <v>38.43</v>
      </c>
      <c r="F7785" s="0" t="s">
        <v>1437</v>
      </c>
      <c r="G7785" s="0" t="str">
        <f aca="false">LEFT(B7785,2)</f>
        <v>14</v>
      </c>
      <c r="H7785" s="0" t="str">
        <f aca="false">I7785&amp;"_"&amp;G7785&amp;"_"&amp;F7785</f>
        <v>Spidssnudetfroe_14_20190820_DL2019057_FrederiksborgGym_koersel1</v>
      </c>
      <c r="I7785" s="61" t="str">
        <f aca="false">MID(RIGHT(B7785,LEN(B7785)-3),1,FIND("_",RIGHT(B7785,LEN(B7785)-3))-1)</f>
        <v>Spidssnudetfroe</v>
      </c>
      <c r="J7785" s="61" t="str">
        <f aca="false">TRIM(SUBSTITUTE(RIGHT(B7785,FIND(I7785,B7785)+1),"_",""))</f>
        <v>eDNA</v>
      </c>
      <c r="K7785" s="0" t="n">
        <f aca="false">IFERROR(VALUE(SUBSTITUTE(E7785,".",",")),E7785)</f>
        <v>38.43</v>
      </c>
      <c r="L7785" s="61" t="str">
        <f aca="false">IF(J7785="PosK",SUMIFS(K:K,J:J,"PosK",H:H,H7785),"")</f>
        <v/>
      </c>
      <c r="M7785" s="61" t="str">
        <f aca="false">IF(J7785="PosK",SUMIFS(K:K,J:J,"NegK",H:H,H7785),"")</f>
        <v/>
      </c>
      <c r="N7785" s="61" t="str">
        <f aca="false">IF(J7785="PosK",SUMIFS(K:K,J:J,"eDNA",H:H,H7785),"")</f>
        <v/>
      </c>
      <c r="P7785" s="62"/>
      <c r="T7785" s="63"/>
      <c r="W7785" s="64"/>
    </row>
    <row r="7786" customFormat="false" ht="14.25" hidden="false" customHeight="false" outlineLevel="0" collapsed="false">
      <c r="A7786" s="0" t="s">
        <v>856</v>
      </c>
      <c r="B7786" s="52" t="s">
        <v>990</v>
      </c>
      <c r="C7786" s="52" t="s">
        <v>743</v>
      </c>
      <c r="D7786" s="53" t="n">
        <v>0.1</v>
      </c>
      <c r="E7786" s="53" t="s">
        <v>748</v>
      </c>
      <c r="F7786" s="0" t="s">
        <v>1437</v>
      </c>
      <c r="G7786" s="0" t="str">
        <f aca="false">LEFT(B7786,2)</f>
        <v>15</v>
      </c>
      <c r="H7786" s="0" t="str">
        <f aca="false">I7786&amp;"_"&amp;G7786&amp;"_"&amp;F7786</f>
        <v>KortbenetGroenFroe_15_20190820_DL2019057_FrederiksborgGym_koersel1</v>
      </c>
      <c r="I7786" s="61" t="str">
        <f aca="false">MID(RIGHT(B7786,LEN(B7786)-3),1,FIND("_",RIGHT(B7786,LEN(B7786)-3))-1)</f>
        <v>KortbenetGroenFroe</v>
      </c>
      <c r="J7786" s="61" t="str">
        <f aca="false">TRIM(SUBSTITUTE(RIGHT(B7786,FIND(I7786,B7786)+1),"_",""))</f>
        <v>PosK</v>
      </c>
      <c r="K7786" s="0" t="str">
        <f aca="false">IFERROR(VALUE(SUBSTITUTE(E7786,".",",")),E7786)</f>
        <v>No Ct</v>
      </c>
      <c r="L7786" s="61" t="n">
        <f aca="false">IF(J7786="PosK",SUMIFS(K:K,J:J,"PosK",H:H,H7786),"")</f>
        <v>0</v>
      </c>
      <c r="M7786" s="61" t="n">
        <f aca="false">IF(J7786="PosK",SUMIFS(K:K,J:J,"NegK",H:H,H7786),"")</f>
        <v>0</v>
      </c>
      <c r="N7786" s="61" t="n">
        <f aca="false">IF(J7786="PosK",SUMIFS(K:K,J:J,"eDNA",H:H,H7786),"")</f>
        <v>63.84</v>
      </c>
      <c r="P7786" s="62" t="n">
        <f aca="false">IF(K7788="No Ct",0,K7788)</f>
        <v>31.87</v>
      </c>
      <c r="Q7786" s="62" t="n">
        <f aca="false">IF(K7789="No Ct",0,K7789)</f>
        <v>31.97</v>
      </c>
      <c r="R7786" s="0" t="str">
        <f aca="false">IF(AND(L7786&gt;0,M7786=0),"Valid","Invalid")</f>
        <v>Invalid</v>
      </c>
      <c r="S7786" s="0" t="str">
        <f aca="false">IF(OR(P7786&gt;1,Q7786&gt;1),"Present","Absent")</f>
        <v>Present</v>
      </c>
      <c r="T7786" s="63" t="str">
        <f aca="false">IF(OR(AND(P7786&gt;1,P7786&lt;41),AND(Q7786&gt;1,Q7786&lt;41)),"Ct&lt;41","Ct&gt;41")</f>
        <v>Ct&lt;41</v>
      </c>
      <c r="U7786" s="0" t="str">
        <f aca="false">I7786</f>
        <v>KortbenetGroenFroe</v>
      </c>
      <c r="V7786" s="0" t="str">
        <f aca="false">MID(F7786,10,9)</f>
        <v>DL2019057</v>
      </c>
      <c r="W7786" s="64" t="str">
        <f aca="false">V7786&amp;"_"&amp;U7786&amp;"_"&amp;R7786&amp;"_"&amp;S7786&amp;"_"&amp;T7786</f>
        <v>DL2019057_KortbenetGroenFroe_Invalid_Present_Ct&lt;41</v>
      </c>
    </row>
    <row r="7787" customFormat="false" ht="14.25" hidden="false" customHeight="false" outlineLevel="0" collapsed="false">
      <c r="A7787" s="0" t="s">
        <v>858</v>
      </c>
      <c r="B7787" s="52" t="s">
        <v>991</v>
      </c>
      <c r="C7787" s="52" t="s">
        <v>747</v>
      </c>
      <c r="D7787" s="53" t="n">
        <v>0.1</v>
      </c>
      <c r="E7787" s="53" t="s">
        <v>748</v>
      </c>
      <c r="F7787" s="0" t="s">
        <v>1437</v>
      </c>
      <c r="G7787" s="0" t="str">
        <f aca="false">LEFT(B7787,2)</f>
        <v>15</v>
      </c>
      <c r="H7787" s="0" t="str">
        <f aca="false">I7787&amp;"_"&amp;G7787&amp;"_"&amp;F7787</f>
        <v>KortbenetGroenFroe_15_20190820_DL2019057_FrederiksborgGym_koersel1</v>
      </c>
      <c r="I7787" s="61" t="str">
        <f aca="false">MID(RIGHT(B7787,LEN(B7787)-3),1,FIND("_",RIGHT(B7787,LEN(B7787)-3))-1)</f>
        <v>KortbenetGroenFroe</v>
      </c>
      <c r="J7787" s="61" t="str">
        <f aca="false">TRIM(SUBSTITUTE(RIGHT(B7787,FIND(I7787,B7787)+1),"_",""))</f>
        <v>NegK</v>
      </c>
      <c r="K7787" s="0" t="str">
        <f aca="false">IFERROR(VALUE(SUBSTITUTE(E7787,".",",")),E7787)</f>
        <v>No Ct</v>
      </c>
      <c r="L7787" s="61" t="str">
        <f aca="false">IF(J7787="PosK",SUMIFS(K:K,J:J,"PosK",H:H,H7787),"")</f>
        <v/>
      </c>
      <c r="M7787" s="61" t="str">
        <f aca="false">IF(J7787="PosK",SUMIFS(K:K,J:J,"NegK",H:H,H7787),"")</f>
        <v/>
      </c>
      <c r="N7787" s="61" t="str">
        <f aca="false">IF(J7787="PosK",SUMIFS(K:K,J:J,"eDNA",H:H,H7787),"")</f>
        <v/>
      </c>
    </row>
    <row r="7788" customFormat="false" ht="14.25" hidden="false" customHeight="false" outlineLevel="0" collapsed="false">
      <c r="A7788" s="0" t="s">
        <v>860</v>
      </c>
      <c r="B7788" s="52" t="s">
        <v>992</v>
      </c>
      <c r="C7788" s="52" t="s">
        <v>751</v>
      </c>
      <c r="D7788" s="53" t="n">
        <v>0.1</v>
      </c>
      <c r="E7788" s="53" t="n">
        <v>31.87</v>
      </c>
      <c r="F7788" s="0" t="s">
        <v>1437</v>
      </c>
      <c r="G7788" s="0" t="str">
        <f aca="false">LEFT(B7788,2)</f>
        <v>15</v>
      </c>
      <c r="H7788" s="0" t="str">
        <f aca="false">I7788&amp;"_"&amp;G7788&amp;"_"&amp;F7788</f>
        <v>KortbenetGroenFroe_15_20190820_DL2019057_FrederiksborgGym_koersel1</v>
      </c>
      <c r="I7788" s="61" t="str">
        <f aca="false">MID(RIGHT(B7788,LEN(B7788)-3),1,FIND("_",RIGHT(B7788,LEN(B7788)-3))-1)</f>
        <v>KortbenetGroenFroe</v>
      </c>
      <c r="J7788" s="61" t="str">
        <f aca="false">TRIM(SUBSTITUTE(RIGHT(B7788,FIND(I7788,B7788)+1),"_",""))</f>
        <v>eDNA</v>
      </c>
      <c r="K7788" s="0" t="n">
        <f aca="false">IFERROR(VALUE(SUBSTITUTE(E7788,".",",")),E7788)</f>
        <v>31.87</v>
      </c>
      <c r="L7788" s="61" t="str">
        <f aca="false">IF(J7788="PosK",SUMIFS(K:K,J:J,"PosK",H:H,H7788),"")</f>
        <v/>
      </c>
      <c r="M7788" s="61" t="str">
        <f aca="false">IF(J7788="PosK",SUMIFS(K:K,J:J,"NegK",H:H,H7788),"")</f>
        <v/>
      </c>
      <c r="N7788" s="61" t="str">
        <f aca="false">IF(J7788="PosK",SUMIFS(K:K,J:J,"eDNA",H:H,H7788),"")</f>
        <v/>
      </c>
      <c r="Q7788" s="62"/>
    </row>
    <row r="7789" customFormat="false" ht="14.25" hidden="false" customHeight="false" outlineLevel="0" collapsed="false">
      <c r="A7789" s="0" t="s">
        <v>862</v>
      </c>
      <c r="B7789" s="52" t="s">
        <v>992</v>
      </c>
      <c r="C7789" s="52" t="s">
        <v>751</v>
      </c>
      <c r="D7789" s="53" t="n">
        <v>0.1</v>
      </c>
      <c r="E7789" s="53" t="n">
        <v>31.97</v>
      </c>
      <c r="F7789" s="0" t="s">
        <v>1437</v>
      </c>
      <c r="G7789" s="0" t="str">
        <f aca="false">LEFT(B7789,2)</f>
        <v>15</v>
      </c>
      <c r="H7789" s="0" t="str">
        <f aca="false">I7789&amp;"_"&amp;G7789&amp;"_"&amp;F7789</f>
        <v>KortbenetGroenFroe_15_20190820_DL2019057_FrederiksborgGym_koersel1</v>
      </c>
      <c r="I7789" s="61" t="str">
        <f aca="false">MID(RIGHT(B7789,LEN(B7789)-3),1,FIND("_",RIGHT(B7789,LEN(B7789)-3))-1)</f>
        <v>KortbenetGroenFroe</v>
      </c>
      <c r="J7789" s="61" t="str">
        <f aca="false">TRIM(SUBSTITUTE(RIGHT(B7789,FIND(I7789,B7789)+1),"_",""))</f>
        <v>eDNA</v>
      </c>
      <c r="K7789" s="0" t="n">
        <f aca="false">IFERROR(VALUE(SUBSTITUTE(E7789,".",",")),E7789)</f>
        <v>31.97</v>
      </c>
      <c r="L7789" s="61" t="str">
        <f aca="false">IF(J7789="PosK",SUMIFS(K:K,J:J,"PosK",H:H,H7789),"")</f>
        <v/>
      </c>
      <c r="M7789" s="61" t="str">
        <f aca="false">IF(J7789="PosK",SUMIFS(K:K,J:J,"NegK",H:H,H7789),"")</f>
        <v/>
      </c>
      <c r="N7789" s="61" t="str">
        <f aca="false">IF(J7789="PosK",SUMIFS(K:K,J:J,"eDNA",H:H,H7789),"")</f>
        <v/>
      </c>
      <c r="P7789" s="62"/>
      <c r="T7789" s="63"/>
      <c r="W7789" s="64"/>
    </row>
    <row r="7790" customFormat="false" ht="14.25" hidden="false" customHeight="false" outlineLevel="0" collapsed="false">
      <c r="A7790" s="0" t="s">
        <v>863</v>
      </c>
      <c r="B7790" s="52" t="s">
        <v>1212</v>
      </c>
      <c r="C7790" s="52" t="s">
        <v>743</v>
      </c>
      <c r="D7790" s="53" t="n">
        <v>0.1</v>
      </c>
      <c r="E7790" s="53" t="s">
        <v>748</v>
      </c>
      <c r="F7790" s="0" t="s">
        <v>1437</v>
      </c>
      <c r="G7790" s="0" t="str">
        <f aca="false">LEFT(B7790,2)</f>
        <v>16</v>
      </c>
      <c r="H7790" s="0" t="str">
        <f aca="false">I7790&amp;"_"&amp;G7790&amp;"_"&amp;F7790</f>
        <v>ButsnudetFroe_16_20190820_DL2019057_FrederiksborgGym_koersel1</v>
      </c>
      <c r="I7790" s="61" t="str">
        <f aca="false">MID(RIGHT(B7790,LEN(B7790)-3),1,FIND("_",RIGHT(B7790,LEN(B7790)-3))-1)</f>
        <v>ButsnudetFroe</v>
      </c>
      <c r="J7790" s="61" t="str">
        <f aca="false">TRIM(SUBSTITUTE(RIGHT(B7790,FIND(I7790,B7790)+1),"_",""))</f>
        <v>PosK</v>
      </c>
      <c r="K7790" s="0" t="str">
        <f aca="false">IFERROR(VALUE(SUBSTITUTE(E7790,".",",")),E7790)</f>
        <v>No Ct</v>
      </c>
      <c r="L7790" s="61" t="n">
        <f aca="false">IF(J7790="PosK",SUMIFS(K:K,J:J,"PosK",H:H,H7790),"")</f>
        <v>0</v>
      </c>
      <c r="M7790" s="61" t="n">
        <f aca="false">IF(J7790="PosK",SUMIFS(K:K,J:J,"NegK",H:H,H7790),"")</f>
        <v>0</v>
      </c>
      <c r="N7790" s="61" t="n">
        <f aca="false">IF(J7790="PosK",SUMIFS(K:K,J:J,"eDNA",H:H,H7790),"")</f>
        <v>0</v>
      </c>
      <c r="P7790" s="62" t="n">
        <f aca="false">IF(K7792="No Ct",0,K7792)</f>
        <v>0</v>
      </c>
      <c r="Q7790" s="62" t="n">
        <f aca="false">IF(K7793="No Ct",0,K7793)</f>
        <v>0</v>
      </c>
      <c r="R7790" s="0" t="str">
        <f aca="false">IF(AND(L7790&gt;0,M7790=0),"Valid","Invalid")</f>
        <v>Invalid</v>
      </c>
      <c r="S7790" s="0" t="str">
        <f aca="false">IF(OR(P7790&gt;1,Q7790&gt;1),"Present","Absent")</f>
        <v>Absent</v>
      </c>
      <c r="T7790" s="63" t="str">
        <f aca="false">IF(OR(AND(P7790&gt;1,P7790&lt;41),AND(Q7790&gt;1,Q7790&lt;41)),"Ct&lt;41","Ct&gt;41")</f>
        <v>Ct&gt;41</v>
      </c>
      <c r="U7790" s="0" t="str">
        <f aca="false">I7790</f>
        <v>ButsnudetFroe</v>
      </c>
      <c r="V7790" s="0" t="str">
        <f aca="false">MID(F7790,10,9)</f>
        <v>DL2019057</v>
      </c>
      <c r="W7790" s="64" t="str">
        <f aca="false">V7790&amp;"_"&amp;U7790&amp;"_"&amp;R7790&amp;"_"&amp;S7790&amp;"_"&amp;T7790</f>
        <v>DL2019057_ButsnudetFroe_Invalid_Absent_Ct&gt;41</v>
      </c>
    </row>
    <row r="7791" customFormat="false" ht="14.25" hidden="false" customHeight="false" outlineLevel="0" collapsed="false">
      <c r="A7791" s="0" t="s">
        <v>865</v>
      </c>
      <c r="B7791" s="52" t="s">
        <v>1213</v>
      </c>
      <c r="C7791" s="52" t="s">
        <v>747</v>
      </c>
      <c r="D7791" s="53" t="n">
        <v>0.1</v>
      </c>
      <c r="E7791" s="53" t="s">
        <v>748</v>
      </c>
      <c r="F7791" s="0" t="s">
        <v>1437</v>
      </c>
      <c r="G7791" s="0" t="str">
        <f aca="false">LEFT(B7791,2)</f>
        <v>16</v>
      </c>
      <c r="H7791" s="0" t="str">
        <f aca="false">I7791&amp;"_"&amp;G7791&amp;"_"&amp;F7791</f>
        <v>ButsnudetFroe_16_20190820_DL2019057_FrederiksborgGym_koersel1</v>
      </c>
      <c r="I7791" s="61" t="str">
        <f aca="false">MID(RIGHT(B7791,LEN(B7791)-3),1,FIND("_",RIGHT(B7791,LEN(B7791)-3))-1)</f>
        <v>ButsnudetFroe</v>
      </c>
      <c r="J7791" s="61" t="str">
        <f aca="false">TRIM(SUBSTITUTE(RIGHT(B7791,FIND(I7791,B7791)+1),"_",""))</f>
        <v>NegK</v>
      </c>
      <c r="K7791" s="0" t="str">
        <f aca="false">IFERROR(VALUE(SUBSTITUTE(E7791,".",",")),E7791)</f>
        <v>No Ct</v>
      </c>
      <c r="L7791" s="61" t="str">
        <f aca="false">IF(J7791="PosK",SUMIFS(K:K,J:J,"PosK",H:H,H7791),"")</f>
        <v/>
      </c>
      <c r="M7791" s="61" t="str">
        <f aca="false">IF(J7791="PosK",SUMIFS(K:K,J:J,"NegK",H:H,H7791),"")</f>
        <v/>
      </c>
      <c r="N7791" s="61" t="str">
        <f aca="false">IF(J7791="PosK",SUMIFS(K:K,J:J,"eDNA",H:H,H7791),"")</f>
        <v/>
      </c>
    </row>
    <row r="7792" customFormat="false" ht="14.25" hidden="false" customHeight="false" outlineLevel="0" collapsed="false">
      <c r="A7792" s="0" t="s">
        <v>867</v>
      </c>
      <c r="B7792" s="52" t="s">
        <v>1214</v>
      </c>
      <c r="C7792" s="52" t="s">
        <v>751</v>
      </c>
      <c r="D7792" s="53" t="n">
        <v>0.1</v>
      </c>
      <c r="E7792" s="53" t="s">
        <v>748</v>
      </c>
      <c r="F7792" s="0" t="s">
        <v>1437</v>
      </c>
      <c r="G7792" s="0" t="str">
        <f aca="false">LEFT(B7792,2)</f>
        <v>16</v>
      </c>
      <c r="H7792" s="0" t="str">
        <f aca="false">I7792&amp;"_"&amp;G7792&amp;"_"&amp;F7792</f>
        <v>ButsnudetFroe_16_20190820_DL2019057_FrederiksborgGym_koersel1</v>
      </c>
      <c r="I7792" s="61" t="str">
        <f aca="false">MID(RIGHT(B7792,LEN(B7792)-3),1,FIND("_",RIGHT(B7792,LEN(B7792)-3))-1)</f>
        <v>ButsnudetFroe</v>
      </c>
      <c r="J7792" s="61" t="str">
        <f aca="false">TRIM(SUBSTITUTE(RIGHT(B7792,FIND(I7792,B7792)+1),"_",""))</f>
        <v>eDNA</v>
      </c>
      <c r="K7792" s="0" t="str">
        <f aca="false">IFERROR(VALUE(SUBSTITUTE(E7792,".",",")),E7792)</f>
        <v>No Ct</v>
      </c>
      <c r="L7792" s="61" t="str">
        <f aca="false">IF(J7792="PosK",SUMIFS(K:K,J:J,"PosK",H:H,H7792),"")</f>
        <v/>
      </c>
      <c r="M7792" s="61" t="str">
        <f aca="false">IF(J7792="PosK",SUMIFS(K:K,J:J,"NegK",H:H,H7792),"")</f>
        <v/>
      </c>
      <c r="N7792" s="61" t="str">
        <f aca="false">IF(J7792="PosK",SUMIFS(K:K,J:J,"eDNA",H:H,H7792),"")</f>
        <v/>
      </c>
      <c r="Q7792" s="62"/>
    </row>
    <row r="7793" customFormat="false" ht="14.25" hidden="false" customHeight="false" outlineLevel="0" collapsed="false">
      <c r="A7793" s="0" t="s">
        <v>869</v>
      </c>
      <c r="B7793" s="52" t="s">
        <v>1214</v>
      </c>
      <c r="C7793" s="52" t="s">
        <v>751</v>
      </c>
      <c r="D7793" s="53" t="n">
        <v>0.1</v>
      </c>
      <c r="E7793" s="53" t="s">
        <v>748</v>
      </c>
      <c r="F7793" s="0" t="s">
        <v>1437</v>
      </c>
      <c r="G7793" s="0" t="str">
        <f aca="false">LEFT(B7793,2)</f>
        <v>16</v>
      </c>
      <c r="H7793" s="0" t="str">
        <f aca="false">I7793&amp;"_"&amp;G7793&amp;"_"&amp;F7793</f>
        <v>ButsnudetFroe_16_20190820_DL2019057_FrederiksborgGym_koersel1</v>
      </c>
      <c r="I7793" s="61" t="str">
        <f aca="false">MID(RIGHT(B7793,LEN(B7793)-3),1,FIND("_",RIGHT(B7793,LEN(B7793)-3))-1)</f>
        <v>ButsnudetFroe</v>
      </c>
      <c r="J7793" s="61" t="str">
        <f aca="false">TRIM(SUBSTITUTE(RIGHT(B7793,FIND(I7793,B7793)+1),"_",""))</f>
        <v>eDNA</v>
      </c>
      <c r="K7793" s="0" t="str">
        <f aca="false">IFERROR(VALUE(SUBSTITUTE(E7793,".",",")),E7793)</f>
        <v>No Ct</v>
      </c>
      <c r="L7793" s="61" t="str">
        <f aca="false">IF(J7793="PosK",SUMIFS(K:K,J:J,"PosK",H:H,H7793),"")</f>
        <v/>
      </c>
      <c r="M7793" s="61" t="str">
        <f aca="false">IF(J7793="PosK",SUMIFS(K:K,J:J,"NegK",H:H,H7793),"")</f>
        <v/>
      </c>
      <c r="N7793" s="61" t="str">
        <f aca="false">IF(J7793="PosK",SUMIFS(K:K,J:J,"eDNA",H:H,H7793),"")</f>
        <v/>
      </c>
      <c r="P7793" s="62"/>
      <c r="T7793" s="63"/>
      <c r="W7793" s="64"/>
    </row>
    <row r="7794" customFormat="false" ht="14.25" hidden="false" customHeight="false" outlineLevel="0" collapsed="false">
      <c r="A7794" s="0" t="s">
        <v>870</v>
      </c>
      <c r="B7794" s="52" t="s">
        <v>996</v>
      </c>
      <c r="C7794" s="52" t="s">
        <v>743</v>
      </c>
      <c r="D7794" s="53" t="n">
        <v>0.1</v>
      </c>
      <c r="E7794" s="53" t="s">
        <v>748</v>
      </c>
      <c r="F7794" s="0" t="s">
        <v>1437</v>
      </c>
      <c r="G7794" s="0" t="str">
        <f aca="false">LEFT(B7794,2)</f>
        <v>17</v>
      </c>
      <c r="H7794" s="0" t="str">
        <f aca="false">I7794&amp;"_"&amp;G7794&amp;"_"&amp;F7794</f>
        <v>ButsnudetFroe_17_20190820_DL2019057_FrederiksborgGym_koersel1</v>
      </c>
      <c r="I7794" s="61" t="str">
        <f aca="false">MID(RIGHT(B7794,LEN(B7794)-3),1,FIND("_",RIGHT(B7794,LEN(B7794)-3))-1)</f>
        <v>ButsnudetFroe</v>
      </c>
      <c r="J7794" s="61" t="str">
        <f aca="false">TRIM(SUBSTITUTE(RIGHT(B7794,FIND(I7794,B7794)+1),"_",""))</f>
        <v>PosK</v>
      </c>
      <c r="K7794" s="0" t="str">
        <f aca="false">IFERROR(VALUE(SUBSTITUTE(E7794,".",",")),E7794)</f>
        <v>No Ct</v>
      </c>
      <c r="L7794" s="61" t="n">
        <f aca="false">IF(J7794="PosK",SUMIFS(K:K,J:J,"PosK",H:H,H7794),"")</f>
        <v>0</v>
      </c>
      <c r="M7794" s="61" t="n">
        <f aca="false">IF(J7794="PosK",SUMIFS(K:K,J:J,"NegK",H:H,H7794),"")</f>
        <v>0</v>
      </c>
      <c r="N7794" s="61" t="n">
        <f aca="false">IF(J7794="PosK",SUMIFS(K:K,J:J,"eDNA",H:H,H7794),"")</f>
        <v>0</v>
      </c>
      <c r="P7794" s="62" t="n">
        <f aca="false">IF(K7796="No Ct",0,K7796)</f>
        <v>0</v>
      </c>
      <c r="Q7794" s="62" t="n">
        <f aca="false">IF(K7797="No Ct",0,K7797)</f>
        <v>0</v>
      </c>
      <c r="R7794" s="0" t="str">
        <f aca="false">IF(AND(L7794&gt;0,M7794=0),"Valid","Invalid")</f>
        <v>Invalid</v>
      </c>
      <c r="S7794" s="0" t="str">
        <f aca="false">IF(OR(P7794&gt;1,Q7794&gt;1),"Present","Absent")</f>
        <v>Absent</v>
      </c>
      <c r="T7794" s="63" t="str">
        <f aca="false">IF(OR(AND(P7794&gt;1,P7794&lt;41),AND(Q7794&gt;1,Q7794&lt;41)),"Ct&lt;41","Ct&gt;41")</f>
        <v>Ct&gt;41</v>
      </c>
      <c r="U7794" s="0" t="str">
        <f aca="false">I7794</f>
        <v>ButsnudetFroe</v>
      </c>
      <c r="V7794" s="0" t="str">
        <f aca="false">MID(F7794,10,9)</f>
        <v>DL2019057</v>
      </c>
      <c r="W7794" s="64" t="str">
        <f aca="false">V7794&amp;"_"&amp;U7794&amp;"_"&amp;R7794&amp;"_"&amp;S7794&amp;"_"&amp;T7794</f>
        <v>DL2019057_ButsnudetFroe_Invalid_Absent_Ct&gt;41</v>
      </c>
    </row>
    <row r="7795" customFormat="false" ht="14.25" hidden="false" customHeight="false" outlineLevel="0" collapsed="false">
      <c r="A7795" s="0" t="s">
        <v>872</v>
      </c>
      <c r="B7795" s="52" t="s">
        <v>997</v>
      </c>
      <c r="C7795" s="52" t="s">
        <v>747</v>
      </c>
      <c r="D7795" s="53" t="n">
        <v>0.1</v>
      </c>
      <c r="E7795" s="53" t="s">
        <v>748</v>
      </c>
      <c r="F7795" s="0" t="s">
        <v>1437</v>
      </c>
      <c r="G7795" s="0" t="str">
        <f aca="false">LEFT(B7795,2)</f>
        <v>17</v>
      </c>
      <c r="H7795" s="0" t="str">
        <f aca="false">I7795&amp;"_"&amp;G7795&amp;"_"&amp;F7795</f>
        <v>ButsnudetFroe_17_20190820_DL2019057_FrederiksborgGym_koersel1</v>
      </c>
      <c r="I7795" s="61" t="str">
        <f aca="false">MID(RIGHT(B7795,LEN(B7795)-3),1,FIND("_",RIGHT(B7795,LEN(B7795)-3))-1)</f>
        <v>ButsnudetFroe</v>
      </c>
      <c r="J7795" s="61" t="str">
        <f aca="false">TRIM(SUBSTITUTE(RIGHT(B7795,FIND(I7795,B7795)+1),"_",""))</f>
        <v>NegK</v>
      </c>
      <c r="K7795" s="0" t="str">
        <f aca="false">IFERROR(VALUE(SUBSTITUTE(E7795,".",",")),E7795)</f>
        <v>No Ct</v>
      </c>
      <c r="L7795" s="61" t="str">
        <f aca="false">IF(J7795="PosK",SUMIFS(K:K,J:J,"PosK",H:H,H7795),"")</f>
        <v/>
      </c>
      <c r="M7795" s="61" t="str">
        <f aca="false">IF(J7795="PosK",SUMIFS(K:K,J:J,"NegK",H:H,H7795),"")</f>
        <v/>
      </c>
      <c r="N7795" s="61" t="str">
        <f aca="false">IF(J7795="PosK",SUMIFS(K:K,J:J,"eDNA",H:H,H7795),"")</f>
        <v/>
      </c>
    </row>
    <row r="7796" customFormat="false" ht="14.25" hidden="false" customHeight="false" outlineLevel="0" collapsed="false">
      <c r="A7796" s="0" t="s">
        <v>874</v>
      </c>
      <c r="B7796" s="52" t="s">
        <v>998</v>
      </c>
      <c r="C7796" s="52" t="s">
        <v>751</v>
      </c>
      <c r="D7796" s="53" t="n">
        <v>0.1</v>
      </c>
      <c r="E7796" s="53" t="s">
        <v>748</v>
      </c>
      <c r="F7796" s="0" t="s">
        <v>1437</v>
      </c>
      <c r="G7796" s="0" t="str">
        <f aca="false">LEFT(B7796,2)</f>
        <v>17</v>
      </c>
      <c r="H7796" s="0" t="str">
        <f aca="false">I7796&amp;"_"&amp;G7796&amp;"_"&amp;F7796</f>
        <v>ButsnudetFroe_17_20190820_DL2019057_FrederiksborgGym_koersel1</v>
      </c>
      <c r="I7796" s="61" t="str">
        <f aca="false">MID(RIGHT(B7796,LEN(B7796)-3),1,FIND("_",RIGHT(B7796,LEN(B7796)-3))-1)</f>
        <v>ButsnudetFroe</v>
      </c>
      <c r="J7796" s="61" t="str">
        <f aca="false">TRIM(SUBSTITUTE(RIGHT(B7796,FIND(I7796,B7796)+1),"_",""))</f>
        <v>eDNA</v>
      </c>
      <c r="K7796" s="0" t="str">
        <f aca="false">IFERROR(VALUE(SUBSTITUTE(E7796,".",",")),E7796)</f>
        <v>No Ct</v>
      </c>
      <c r="L7796" s="61" t="str">
        <f aca="false">IF(J7796="PosK",SUMIFS(K:K,J:J,"PosK",H:H,H7796),"")</f>
        <v/>
      </c>
      <c r="M7796" s="61" t="str">
        <f aca="false">IF(J7796="PosK",SUMIFS(K:K,J:J,"NegK",H:H,H7796),"")</f>
        <v/>
      </c>
      <c r="N7796" s="61" t="str">
        <f aca="false">IF(J7796="PosK",SUMIFS(K:K,J:J,"eDNA",H:H,H7796),"")</f>
        <v/>
      </c>
      <c r="Q7796" s="62"/>
    </row>
    <row r="7797" customFormat="false" ht="14.25" hidden="false" customHeight="false" outlineLevel="0" collapsed="false">
      <c r="A7797" s="0" t="s">
        <v>876</v>
      </c>
      <c r="B7797" s="52" t="s">
        <v>998</v>
      </c>
      <c r="C7797" s="52" t="s">
        <v>751</v>
      </c>
      <c r="D7797" s="53" t="n">
        <v>0.1</v>
      </c>
      <c r="E7797" s="53" t="s">
        <v>748</v>
      </c>
      <c r="F7797" s="0" t="s">
        <v>1437</v>
      </c>
      <c r="G7797" s="0" t="str">
        <f aca="false">LEFT(B7797,2)</f>
        <v>17</v>
      </c>
      <c r="H7797" s="0" t="str">
        <f aca="false">I7797&amp;"_"&amp;G7797&amp;"_"&amp;F7797</f>
        <v>ButsnudetFroe_17_20190820_DL2019057_FrederiksborgGym_koersel1</v>
      </c>
      <c r="I7797" s="61" t="str">
        <f aca="false">MID(RIGHT(B7797,LEN(B7797)-3),1,FIND("_",RIGHT(B7797,LEN(B7797)-3))-1)</f>
        <v>ButsnudetFroe</v>
      </c>
      <c r="J7797" s="61" t="str">
        <f aca="false">TRIM(SUBSTITUTE(RIGHT(B7797,FIND(I7797,B7797)+1),"_",""))</f>
        <v>eDNA</v>
      </c>
      <c r="K7797" s="0" t="str">
        <f aca="false">IFERROR(VALUE(SUBSTITUTE(E7797,".",",")),E7797)</f>
        <v>No Ct</v>
      </c>
      <c r="L7797" s="61" t="str">
        <f aca="false">IF(J7797="PosK",SUMIFS(K:K,J:J,"PosK",H:H,H7797),"")</f>
        <v/>
      </c>
      <c r="M7797" s="61" t="str">
        <f aca="false">IF(J7797="PosK",SUMIFS(K:K,J:J,"NegK",H:H,H7797),"")</f>
        <v/>
      </c>
      <c r="N7797" s="61" t="str">
        <f aca="false">IF(J7797="PosK",SUMIFS(K:K,J:J,"eDNA",H:H,H7797),"")</f>
        <v/>
      </c>
      <c r="P7797" s="62"/>
      <c r="T7797" s="63"/>
      <c r="W7797" s="64"/>
    </row>
    <row r="7798" customFormat="false" ht="14.25" hidden="false" customHeight="false" outlineLevel="0" collapsed="false">
      <c r="A7798" s="0" t="s">
        <v>741</v>
      </c>
      <c r="B7798" s="52" t="s">
        <v>742</v>
      </c>
      <c r="C7798" s="52" t="s">
        <v>743</v>
      </c>
      <c r="D7798" s="53" t="n">
        <v>0.1</v>
      </c>
      <c r="E7798" s="53" t="n">
        <v>34.06</v>
      </c>
      <c r="F7798" s="0" t="s">
        <v>1438</v>
      </c>
      <c r="G7798" s="0" t="str">
        <f aca="false">LEFT(B7798,2)</f>
        <v>01</v>
      </c>
      <c r="H7798" s="0" t="str">
        <f aca="false">I7798&amp;"_"&amp;G7798&amp;"_"&amp;F7798</f>
        <v>Loegfroe_01_20190827_DL2019013_DetFrieGym_koersel1</v>
      </c>
      <c r="I7798" s="61" t="str">
        <f aca="false">MID(RIGHT(B7798,LEN(B7798)-3),1,FIND("_",RIGHT(B7798,LEN(B7798)-3))-1)</f>
        <v>Loegfroe</v>
      </c>
      <c r="J7798" s="61" t="str">
        <f aca="false">TRIM(SUBSTITUTE(RIGHT(B7798,FIND(I7798,B7798)+1),"_",""))</f>
        <v>PosK</v>
      </c>
      <c r="K7798" s="0" t="n">
        <f aca="false">IFERROR(VALUE(SUBSTITUTE(E7798,".",",")),E7798)</f>
        <v>34.06</v>
      </c>
      <c r="L7798" s="61" t="n">
        <f aca="false">IF(J7798="PosK",SUMIFS(K:K,J:J,"PosK",H:H,H7798),"")</f>
        <v>34.06</v>
      </c>
      <c r="M7798" s="61" t="n">
        <f aca="false">IF(J7798="PosK",SUMIFS(K:K,J:J,"NegK",H:H,H7798),"")</f>
        <v>0</v>
      </c>
      <c r="N7798" s="61" t="n">
        <f aca="false">IF(J7798="PosK",SUMIFS(K:K,J:J,"eDNA",H:H,H7798),"")</f>
        <v>0</v>
      </c>
      <c r="P7798" s="62" t="n">
        <f aca="false">IF(K7800="No Ct",0,K7800)</f>
        <v>0</v>
      </c>
      <c r="Q7798" s="62" t="n">
        <f aca="false">IF(K7801="No Ct",0,K7801)</f>
        <v>0</v>
      </c>
      <c r="R7798" s="0" t="str">
        <f aca="false">IF(AND(L7798&gt;0,M7798=0),"Valid","Invalid")</f>
        <v>Valid</v>
      </c>
      <c r="S7798" s="0" t="str">
        <f aca="false">IF(OR(P7798&gt;1,Q7798&gt;1),"Present","Absent")</f>
        <v>Absent</v>
      </c>
      <c r="T7798" s="63" t="str">
        <f aca="false">IF(OR(AND(P7798&gt;1,P7798&lt;41),AND(Q7798&gt;1,Q7798&lt;41)),"Ct&lt;41","Ct&gt;41")</f>
        <v>Ct&gt;41</v>
      </c>
      <c r="U7798" s="0" t="str">
        <f aca="false">I7798</f>
        <v>Loegfroe</v>
      </c>
      <c r="V7798" s="0" t="str">
        <f aca="false">MID(F7798,10,9)</f>
        <v>DL2019013</v>
      </c>
      <c r="W7798" s="64" t="str">
        <f aca="false">V7798&amp;"_"&amp;U7798&amp;"_"&amp;R7798&amp;"_"&amp;S7798&amp;"_"&amp;T7798</f>
        <v>DL2019013_Loegfroe_Valid_Absent_Ct&gt;41</v>
      </c>
    </row>
    <row r="7799" customFormat="false" ht="14.25" hidden="false" customHeight="false" outlineLevel="0" collapsed="false">
      <c r="A7799" s="0" t="s">
        <v>745</v>
      </c>
      <c r="B7799" s="52" t="s">
        <v>746</v>
      </c>
      <c r="C7799" s="52" t="s">
        <v>747</v>
      </c>
      <c r="D7799" s="53" t="n">
        <v>0.1</v>
      </c>
      <c r="E7799" s="53" t="s">
        <v>748</v>
      </c>
      <c r="F7799" s="0" t="s">
        <v>1438</v>
      </c>
      <c r="G7799" s="0" t="str">
        <f aca="false">LEFT(B7799,2)</f>
        <v>01</v>
      </c>
      <c r="H7799" s="0" t="str">
        <f aca="false">I7799&amp;"_"&amp;G7799&amp;"_"&amp;F7799</f>
        <v>Loegfroe_01_20190827_DL2019013_DetFrieGym_koersel1</v>
      </c>
      <c r="I7799" s="61" t="str">
        <f aca="false">MID(RIGHT(B7799,LEN(B7799)-3),1,FIND("_",RIGHT(B7799,LEN(B7799)-3))-1)</f>
        <v>Loegfroe</v>
      </c>
      <c r="J7799" s="61" t="str">
        <f aca="false">TRIM(SUBSTITUTE(RIGHT(B7799,FIND(I7799,B7799)+1),"_",""))</f>
        <v>NegK</v>
      </c>
      <c r="K7799" s="0" t="str">
        <f aca="false">IFERROR(VALUE(SUBSTITUTE(E7799,".",",")),E7799)</f>
        <v>No Ct</v>
      </c>
      <c r="L7799" s="61" t="str">
        <f aca="false">IF(J7799="PosK",SUMIFS(K:K,J:J,"PosK",H:H,H7799),"")</f>
        <v/>
      </c>
      <c r="M7799" s="61" t="str">
        <f aca="false">IF(J7799="PosK",SUMIFS(K:K,J:J,"NegK",H:H,H7799),"")</f>
        <v/>
      </c>
      <c r="N7799" s="61" t="str">
        <f aca="false">IF(J7799="PosK",SUMIFS(K:K,J:J,"eDNA",H:H,H7799),"")</f>
        <v/>
      </c>
    </row>
    <row r="7800" customFormat="false" ht="14.25" hidden="false" customHeight="false" outlineLevel="0" collapsed="false">
      <c r="A7800" s="0" t="s">
        <v>749</v>
      </c>
      <c r="B7800" s="52" t="s">
        <v>750</v>
      </c>
      <c r="C7800" s="52" t="s">
        <v>751</v>
      </c>
      <c r="D7800" s="53" t="n">
        <v>0.1</v>
      </c>
      <c r="E7800" s="53" t="s">
        <v>748</v>
      </c>
      <c r="F7800" s="0" t="s">
        <v>1438</v>
      </c>
      <c r="G7800" s="0" t="str">
        <f aca="false">LEFT(B7800,2)</f>
        <v>01</v>
      </c>
      <c r="H7800" s="0" t="str">
        <f aca="false">I7800&amp;"_"&amp;G7800&amp;"_"&amp;F7800</f>
        <v>Loegfroe_01_20190827_DL2019013_DetFrieGym_koersel1</v>
      </c>
      <c r="I7800" s="61" t="str">
        <f aca="false">MID(RIGHT(B7800,LEN(B7800)-3),1,FIND("_",RIGHT(B7800,LEN(B7800)-3))-1)</f>
        <v>Loegfroe</v>
      </c>
      <c r="J7800" s="61" t="str">
        <f aca="false">TRIM(SUBSTITUTE(RIGHT(B7800,FIND(I7800,B7800)+1),"_",""))</f>
        <v>eDNA</v>
      </c>
      <c r="K7800" s="0" t="str">
        <f aca="false">IFERROR(VALUE(SUBSTITUTE(E7800,".",",")),E7800)</f>
        <v>No Ct</v>
      </c>
      <c r="L7800" s="61" t="str">
        <f aca="false">IF(J7800="PosK",SUMIFS(K:K,J:J,"PosK",H:H,H7800),"")</f>
        <v/>
      </c>
      <c r="M7800" s="61" t="str">
        <f aca="false">IF(J7800="PosK",SUMIFS(K:K,J:J,"NegK",H:H,H7800),"")</f>
        <v/>
      </c>
      <c r="N7800" s="61" t="str">
        <f aca="false">IF(J7800="PosK",SUMIFS(K:K,J:J,"eDNA",H:H,H7800),"")</f>
        <v/>
      </c>
      <c r="Q7800" s="62"/>
    </row>
    <row r="7801" customFormat="false" ht="14.25" hidden="false" customHeight="false" outlineLevel="0" collapsed="false">
      <c r="A7801" s="0" t="s">
        <v>752</v>
      </c>
      <c r="B7801" s="52" t="s">
        <v>750</v>
      </c>
      <c r="C7801" s="52" t="s">
        <v>751</v>
      </c>
      <c r="D7801" s="53" t="n">
        <v>0.1</v>
      </c>
      <c r="E7801" s="53" t="s">
        <v>748</v>
      </c>
      <c r="F7801" s="0" t="s">
        <v>1438</v>
      </c>
      <c r="G7801" s="0" t="str">
        <f aca="false">LEFT(B7801,2)</f>
        <v>01</v>
      </c>
      <c r="H7801" s="0" t="str">
        <f aca="false">I7801&amp;"_"&amp;G7801&amp;"_"&amp;F7801</f>
        <v>Loegfroe_01_20190827_DL2019013_DetFrieGym_koersel1</v>
      </c>
      <c r="I7801" s="61" t="str">
        <f aca="false">MID(RIGHT(B7801,LEN(B7801)-3),1,FIND("_",RIGHT(B7801,LEN(B7801)-3))-1)</f>
        <v>Loegfroe</v>
      </c>
      <c r="J7801" s="61" t="str">
        <f aca="false">TRIM(SUBSTITUTE(RIGHT(B7801,FIND(I7801,B7801)+1),"_",""))</f>
        <v>eDNA</v>
      </c>
      <c r="K7801" s="0" t="str">
        <f aca="false">IFERROR(VALUE(SUBSTITUTE(E7801,".",",")),E7801)</f>
        <v>No Ct</v>
      </c>
      <c r="L7801" s="61" t="str">
        <f aca="false">IF(J7801="PosK",SUMIFS(K:K,J:J,"PosK",H:H,H7801),"")</f>
        <v/>
      </c>
      <c r="M7801" s="61" t="str">
        <f aca="false">IF(J7801="PosK",SUMIFS(K:K,J:J,"NegK",H:H,H7801),"")</f>
        <v/>
      </c>
      <c r="N7801" s="61" t="str">
        <f aca="false">IF(J7801="PosK",SUMIFS(K:K,J:J,"eDNA",H:H,H7801),"")</f>
        <v/>
      </c>
      <c r="P7801" s="62"/>
      <c r="T7801" s="63"/>
      <c r="W7801" s="64"/>
    </row>
    <row r="7802" customFormat="false" ht="14.25" hidden="false" customHeight="false" outlineLevel="0" collapsed="false">
      <c r="A7802" s="0" t="s">
        <v>754</v>
      </c>
      <c r="B7802" s="52" t="s">
        <v>755</v>
      </c>
      <c r="C7802" s="52" t="s">
        <v>743</v>
      </c>
      <c r="D7802" s="53" t="n">
        <v>0.1</v>
      </c>
      <c r="E7802" s="53" t="n">
        <v>35.64</v>
      </c>
      <c r="F7802" s="0" t="s">
        <v>1438</v>
      </c>
      <c r="G7802" s="0" t="str">
        <f aca="false">LEFT(B7802,2)</f>
        <v>02</v>
      </c>
      <c r="H7802" s="0" t="str">
        <f aca="false">I7802&amp;"_"&amp;G7802&amp;"_"&amp;F7802</f>
        <v>StorVandsalamander_02_20190827_DL2019013_DetFrieGym_koersel1</v>
      </c>
      <c r="I7802" s="61" t="str">
        <f aca="false">MID(RIGHT(B7802,LEN(B7802)-3),1,FIND("_",RIGHT(B7802,LEN(B7802)-3))-1)</f>
        <v>StorVandsalamander</v>
      </c>
      <c r="J7802" s="61" t="str">
        <f aca="false">TRIM(SUBSTITUTE(RIGHT(B7802,FIND(I7802,B7802)+1),"_",""))</f>
        <v>PosK</v>
      </c>
      <c r="K7802" s="0" t="n">
        <f aca="false">IFERROR(VALUE(SUBSTITUTE(E7802,".",",")),E7802)</f>
        <v>35.64</v>
      </c>
      <c r="L7802" s="61" t="n">
        <f aca="false">IF(J7802="PosK",SUMIFS(K:K,J:J,"PosK",H:H,H7802),"")</f>
        <v>35.64</v>
      </c>
      <c r="M7802" s="61" t="n">
        <f aca="false">IF(J7802="PosK",SUMIFS(K:K,J:J,"NegK",H:H,H7802),"")</f>
        <v>0</v>
      </c>
      <c r="N7802" s="61" t="n">
        <f aca="false">IF(J7802="PosK",SUMIFS(K:K,J:J,"eDNA",H:H,H7802),"")</f>
        <v>0</v>
      </c>
      <c r="P7802" s="62" t="n">
        <f aca="false">IF(K7804="No Ct",0,K7804)</f>
        <v>0</v>
      </c>
      <c r="Q7802" s="62" t="n">
        <f aca="false">IF(K7805="No Ct",0,K7805)</f>
        <v>0</v>
      </c>
      <c r="R7802" s="0" t="str">
        <f aca="false">IF(AND(L7802&gt;0,M7802=0),"Valid","Invalid")</f>
        <v>Valid</v>
      </c>
      <c r="S7802" s="0" t="str">
        <f aca="false">IF(OR(P7802&gt;1,Q7802&gt;1),"Present","Absent")</f>
        <v>Absent</v>
      </c>
      <c r="T7802" s="63" t="str">
        <f aca="false">IF(OR(AND(P7802&gt;1,P7802&lt;41),AND(Q7802&gt;1,Q7802&lt;41)),"Ct&lt;41","Ct&gt;41")</f>
        <v>Ct&gt;41</v>
      </c>
      <c r="U7802" s="0" t="str">
        <f aca="false">I7802</f>
        <v>StorVandsalamander</v>
      </c>
      <c r="V7802" s="0" t="str">
        <f aca="false">MID(F7802,10,9)</f>
        <v>DL2019013</v>
      </c>
      <c r="W7802" s="64" t="str">
        <f aca="false">V7802&amp;"_"&amp;U7802&amp;"_"&amp;R7802&amp;"_"&amp;S7802&amp;"_"&amp;T7802</f>
        <v>DL2019013_StorVandsalamander_Valid_Absent_Ct&gt;41</v>
      </c>
    </row>
    <row r="7803" customFormat="false" ht="14.25" hidden="false" customHeight="false" outlineLevel="0" collapsed="false">
      <c r="A7803" s="0" t="s">
        <v>756</v>
      </c>
      <c r="B7803" s="52" t="s">
        <v>757</v>
      </c>
      <c r="C7803" s="52" t="s">
        <v>747</v>
      </c>
      <c r="D7803" s="53" t="n">
        <v>0.1</v>
      </c>
      <c r="E7803" s="53" t="s">
        <v>748</v>
      </c>
      <c r="F7803" s="0" t="s">
        <v>1438</v>
      </c>
      <c r="G7803" s="0" t="str">
        <f aca="false">LEFT(B7803,2)</f>
        <v>02</v>
      </c>
      <c r="H7803" s="0" t="str">
        <f aca="false">I7803&amp;"_"&amp;G7803&amp;"_"&amp;F7803</f>
        <v>StorVandsalamander_02_20190827_DL2019013_DetFrieGym_koersel1</v>
      </c>
      <c r="I7803" s="61" t="str">
        <f aca="false">MID(RIGHT(B7803,LEN(B7803)-3),1,FIND("_",RIGHT(B7803,LEN(B7803)-3))-1)</f>
        <v>StorVandsalamander</v>
      </c>
      <c r="J7803" s="61" t="str">
        <f aca="false">TRIM(SUBSTITUTE(RIGHT(B7803,FIND(I7803,B7803)+1),"_",""))</f>
        <v>NegK</v>
      </c>
      <c r="K7803" s="0" t="str">
        <f aca="false">IFERROR(VALUE(SUBSTITUTE(E7803,".",",")),E7803)</f>
        <v>No Ct</v>
      </c>
      <c r="L7803" s="61" t="str">
        <f aca="false">IF(J7803="PosK",SUMIFS(K:K,J:J,"PosK",H:H,H7803),"")</f>
        <v/>
      </c>
      <c r="M7803" s="61" t="str">
        <f aca="false">IF(J7803="PosK",SUMIFS(K:K,J:J,"NegK",H:H,H7803),"")</f>
        <v/>
      </c>
      <c r="N7803" s="61" t="str">
        <f aca="false">IF(J7803="PosK",SUMIFS(K:K,J:J,"eDNA",H:H,H7803),"")</f>
        <v/>
      </c>
    </row>
    <row r="7804" customFormat="false" ht="14.25" hidden="false" customHeight="false" outlineLevel="0" collapsed="false">
      <c r="A7804" s="0" t="s">
        <v>758</v>
      </c>
      <c r="B7804" s="52" t="s">
        <v>759</v>
      </c>
      <c r="C7804" s="52" t="s">
        <v>751</v>
      </c>
      <c r="D7804" s="53" t="n">
        <v>0.1</v>
      </c>
      <c r="E7804" s="53" t="s">
        <v>748</v>
      </c>
      <c r="F7804" s="0" t="s">
        <v>1438</v>
      </c>
      <c r="G7804" s="0" t="str">
        <f aca="false">LEFT(B7804,2)</f>
        <v>02</v>
      </c>
      <c r="H7804" s="0" t="str">
        <f aca="false">I7804&amp;"_"&amp;G7804&amp;"_"&amp;F7804</f>
        <v>StorVandsalamander_02_20190827_DL2019013_DetFrieGym_koersel1</v>
      </c>
      <c r="I7804" s="61" t="str">
        <f aca="false">MID(RIGHT(B7804,LEN(B7804)-3),1,FIND("_",RIGHT(B7804,LEN(B7804)-3))-1)</f>
        <v>StorVandsalamander</v>
      </c>
      <c r="J7804" s="61" t="str">
        <f aca="false">TRIM(SUBSTITUTE(RIGHT(B7804,FIND(I7804,B7804)+1),"_",""))</f>
        <v>eDNA</v>
      </c>
      <c r="K7804" s="0" t="str">
        <f aca="false">IFERROR(VALUE(SUBSTITUTE(E7804,".",",")),E7804)</f>
        <v>No Ct</v>
      </c>
      <c r="L7804" s="61" t="str">
        <f aca="false">IF(J7804="PosK",SUMIFS(K:K,J:J,"PosK",H:H,H7804),"")</f>
        <v/>
      </c>
      <c r="M7804" s="61" t="str">
        <f aca="false">IF(J7804="PosK",SUMIFS(K:K,J:J,"NegK",H:H,H7804),"")</f>
        <v/>
      </c>
      <c r="N7804" s="61" t="str">
        <f aca="false">IF(J7804="PosK",SUMIFS(K:K,J:J,"eDNA",H:H,H7804),"")</f>
        <v/>
      </c>
      <c r="Q7804" s="62"/>
    </row>
    <row r="7805" customFormat="false" ht="14.25" hidden="false" customHeight="false" outlineLevel="0" collapsed="false">
      <c r="A7805" s="0" t="s">
        <v>760</v>
      </c>
      <c r="B7805" s="52" t="s">
        <v>759</v>
      </c>
      <c r="C7805" s="52" t="s">
        <v>751</v>
      </c>
      <c r="D7805" s="53" t="n">
        <v>0.1</v>
      </c>
      <c r="E7805" s="53" t="s">
        <v>748</v>
      </c>
      <c r="F7805" s="0" t="s">
        <v>1438</v>
      </c>
      <c r="G7805" s="0" t="str">
        <f aca="false">LEFT(B7805,2)</f>
        <v>02</v>
      </c>
      <c r="H7805" s="0" t="str">
        <f aca="false">I7805&amp;"_"&amp;G7805&amp;"_"&amp;F7805</f>
        <v>StorVandsalamander_02_20190827_DL2019013_DetFrieGym_koersel1</v>
      </c>
      <c r="I7805" s="61" t="str">
        <f aca="false">MID(RIGHT(B7805,LEN(B7805)-3),1,FIND("_",RIGHT(B7805,LEN(B7805)-3))-1)</f>
        <v>StorVandsalamander</v>
      </c>
      <c r="J7805" s="61" t="str">
        <f aca="false">TRIM(SUBSTITUTE(RIGHT(B7805,FIND(I7805,B7805)+1),"_",""))</f>
        <v>eDNA</v>
      </c>
      <c r="K7805" s="0" t="str">
        <f aca="false">IFERROR(VALUE(SUBSTITUTE(E7805,".",",")),E7805)</f>
        <v>No Ct</v>
      </c>
      <c r="L7805" s="61" t="str">
        <f aca="false">IF(J7805="PosK",SUMIFS(K:K,J:J,"PosK",H:H,H7805),"")</f>
        <v/>
      </c>
      <c r="M7805" s="61" t="str">
        <f aca="false">IF(J7805="PosK",SUMIFS(K:K,J:J,"NegK",H:H,H7805),"")</f>
        <v/>
      </c>
      <c r="N7805" s="61" t="str">
        <f aca="false">IF(J7805="PosK",SUMIFS(K:K,J:J,"eDNA",H:H,H7805),"")</f>
        <v/>
      </c>
      <c r="P7805" s="62"/>
      <c r="T7805" s="63"/>
      <c r="W7805" s="64"/>
    </row>
    <row r="7806" customFormat="false" ht="14.25" hidden="false" customHeight="false" outlineLevel="0" collapsed="false">
      <c r="A7806" s="0" t="s">
        <v>762</v>
      </c>
      <c r="B7806" s="52" t="s">
        <v>763</v>
      </c>
      <c r="C7806" s="52" t="s">
        <v>743</v>
      </c>
      <c r="D7806" s="53" t="n">
        <v>0.1</v>
      </c>
      <c r="E7806" s="53" t="n">
        <v>30.15</v>
      </c>
      <c r="F7806" s="0" t="s">
        <v>1438</v>
      </c>
      <c r="G7806" s="0" t="str">
        <f aca="false">LEFT(B7806,2)</f>
        <v>03</v>
      </c>
      <c r="H7806" s="0" t="str">
        <f aca="false">I7806&amp;"_"&amp;G7806&amp;"_"&amp;F7806</f>
        <v>Strandtudse_03_20190827_DL2019013_DetFrieGym_koersel1</v>
      </c>
      <c r="I7806" s="61" t="str">
        <f aca="false">MID(RIGHT(B7806,LEN(B7806)-3),1,FIND("_",RIGHT(B7806,LEN(B7806)-3))-1)</f>
        <v>Strandtudse</v>
      </c>
      <c r="J7806" s="61" t="str">
        <f aca="false">TRIM(SUBSTITUTE(RIGHT(B7806,FIND(I7806,B7806)+1),"_",""))</f>
        <v>PosK</v>
      </c>
      <c r="K7806" s="0" t="n">
        <f aca="false">IFERROR(VALUE(SUBSTITUTE(E7806,".",",")),E7806)</f>
        <v>30.15</v>
      </c>
      <c r="L7806" s="61" t="n">
        <f aca="false">IF(J7806="PosK",SUMIFS(K:K,J:J,"PosK",H:H,H7806),"")</f>
        <v>30.15</v>
      </c>
      <c r="M7806" s="61" t="n">
        <f aca="false">IF(J7806="PosK",SUMIFS(K:K,J:J,"NegK",H:H,H7806),"")</f>
        <v>0</v>
      </c>
      <c r="N7806" s="61" t="n">
        <f aca="false">IF(J7806="PosK",SUMIFS(K:K,J:J,"eDNA",H:H,H7806),"")</f>
        <v>0</v>
      </c>
      <c r="P7806" s="62" t="n">
        <f aca="false">IF(K7808="No Ct",0,K7808)</f>
        <v>0</v>
      </c>
      <c r="Q7806" s="62" t="n">
        <f aca="false">IF(K7809="No Ct",0,K7809)</f>
        <v>0</v>
      </c>
      <c r="R7806" s="0" t="str">
        <f aca="false">IF(AND(L7806&gt;0,M7806=0),"Valid","Invalid")</f>
        <v>Valid</v>
      </c>
      <c r="S7806" s="0" t="str">
        <f aca="false">IF(OR(P7806&gt;1,Q7806&gt;1),"Present","Absent")</f>
        <v>Absent</v>
      </c>
      <c r="T7806" s="63" t="str">
        <f aca="false">IF(OR(AND(P7806&gt;1,P7806&lt;41),AND(Q7806&gt;1,Q7806&lt;41)),"Ct&lt;41","Ct&gt;41")</f>
        <v>Ct&gt;41</v>
      </c>
      <c r="U7806" s="0" t="str">
        <f aca="false">I7806</f>
        <v>Strandtudse</v>
      </c>
      <c r="V7806" s="0" t="str">
        <f aca="false">MID(F7806,10,9)</f>
        <v>DL2019013</v>
      </c>
      <c r="W7806" s="64" t="str">
        <f aca="false">V7806&amp;"_"&amp;U7806&amp;"_"&amp;R7806&amp;"_"&amp;S7806&amp;"_"&amp;T7806</f>
        <v>DL2019013_Strandtudse_Valid_Absent_Ct&gt;41</v>
      </c>
    </row>
    <row r="7807" customFormat="false" ht="14.25" hidden="false" customHeight="false" outlineLevel="0" collapsed="false">
      <c r="A7807" s="0" t="s">
        <v>764</v>
      </c>
      <c r="B7807" s="52" t="s">
        <v>765</v>
      </c>
      <c r="C7807" s="52" t="s">
        <v>747</v>
      </c>
      <c r="D7807" s="53" t="n">
        <v>0.1</v>
      </c>
      <c r="E7807" s="53" t="s">
        <v>748</v>
      </c>
      <c r="F7807" s="0" t="s">
        <v>1438</v>
      </c>
      <c r="G7807" s="0" t="str">
        <f aca="false">LEFT(B7807,2)</f>
        <v>03</v>
      </c>
      <c r="H7807" s="0" t="str">
        <f aca="false">I7807&amp;"_"&amp;G7807&amp;"_"&amp;F7807</f>
        <v>Strandtudse_03_20190827_DL2019013_DetFrieGym_koersel1</v>
      </c>
      <c r="I7807" s="61" t="str">
        <f aca="false">MID(RIGHT(B7807,LEN(B7807)-3),1,FIND("_",RIGHT(B7807,LEN(B7807)-3))-1)</f>
        <v>Strandtudse</v>
      </c>
      <c r="J7807" s="61" t="str">
        <f aca="false">TRIM(SUBSTITUTE(RIGHT(B7807,FIND(I7807,B7807)+1),"_",""))</f>
        <v>NegK</v>
      </c>
      <c r="K7807" s="0" t="str">
        <f aca="false">IFERROR(VALUE(SUBSTITUTE(E7807,".",",")),E7807)</f>
        <v>No Ct</v>
      </c>
      <c r="L7807" s="61" t="str">
        <f aca="false">IF(J7807="PosK",SUMIFS(K:K,J:J,"PosK",H:H,H7807),"")</f>
        <v/>
      </c>
      <c r="M7807" s="61" t="str">
        <f aca="false">IF(J7807="PosK",SUMIFS(K:K,J:J,"NegK",H:H,H7807),"")</f>
        <v/>
      </c>
      <c r="N7807" s="61" t="str">
        <f aca="false">IF(J7807="PosK",SUMIFS(K:K,J:J,"eDNA",H:H,H7807),"")</f>
        <v/>
      </c>
    </row>
    <row r="7808" customFormat="false" ht="14.25" hidden="false" customHeight="false" outlineLevel="0" collapsed="false">
      <c r="A7808" s="0" t="s">
        <v>766</v>
      </c>
      <c r="B7808" s="52" t="s">
        <v>767</v>
      </c>
      <c r="C7808" s="52" t="s">
        <v>751</v>
      </c>
      <c r="D7808" s="53" t="n">
        <v>0.1</v>
      </c>
      <c r="E7808" s="53" t="s">
        <v>748</v>
      </c>
      <c r="F7808" s="0" t="s">
        <v>1438</v>
      </c>
      <c r="G7808" s="0" t="str">
        <f aca="false">LEFT(B7808,2)</f>
        <v>03</v>
      </c>
      <c r="H7808" s="0" t="str">
        <f aca="false">I7808&amp;"_"&amp;G7808&amp;"_"&amp;F7808</f>
        <v>Strandtudse_03_20190827_DL2019013_DetFrieGym_koersel1</v>
      </c>
      <c r="I7808" s="61" t="str">
        <f aca="false">MID(RIGHT(B7808,LEN(B7808)-3),1,FIND("_",RIGHT(B7808,LEN(B7808)-3))-1)</f>
        <v>Strandtudse</v>
      </c>
      <c r="J7808" s="61" t="str">
        <f aca="false">TRIM(SUBSTITUTE(RIGHT(B7808,FIND(I7808,B7808)+1),"_",""))</f>
        <v>eDNA</v>
      </c>
      <c r="K7808" s="0" t="str">
        <f aca="false">IFERROR(VALUE(SUBSTITUTE(E7808,".",",")),E7808)</f>
        <v>No Ct</v>
      </c>
      <c r="L7808" s="61" t="str">
        <f aca="false">IF(J7808="PosK",SUMIFS(K:K,J:J,"PosK",H:H,H7808),"")</f>
        <v/>
      </c>
      <c r="M7808" s="61" t="str">
        <f aca="false">IF(J7808="PosK",SUMIFS(K:K,J:J,"NegK",H:H,H7808),"")</f>
        <v/>
      </c>
      <c r="N7808" s="61" t="str">
        <f aca="false">IF(J7808="PosK",SUMIFS(K:K,J:J,"eDNA",H:H,H7808),"")</f>
        <v/>
      </c>
      <c r="Q7808" s="62"/>
    </row>
    <row r="7809" customFormat="false" ht="14.25" hidden="false" customHeight="false" outlineLevel="0" collapsed="false">
      <c r="A7809" s="0" t="s">
        <v>768</v>
      </c>
      <c r="B7809" s="52" t="s">
        <v>767</v>
      </c>
      <c r="C7809" s="52" t="s">
        <v>751</v>
      </c>
      <c r="D7809" s="53" t="n">
        <v>0.1</v>
      </c>
      <c r="E7809" s="53" t="s">
        <v>748</v>
      </c>
      <c r="F7809" s="0" t="s">
        <v>1438</v>
      </c>
      <c r="G7809" s="0" t="str">
        <f aca="false">LEFT(B7809,2)</f>
        <v>03</v>
      </c>
      <c r="H7809" s="0" t="str">
        <f aca="false">I7809&amp;"_"&amp;G7809&amp;"_"&amp;F7809</f>
        <v>Strandtudse_03_20190827_DL2019013_DetFrieGym_koersel1</v>
      </c>
      <c r="I7809" s="61" t="str">
        <f aca="false">MID(RIGHT(B7809,LEN(B7809)-3),1,FIND("_",RIGHT(B7809,LEN(B7809)-3))-1)</f>
        <v>Strandtudse</v>
      </c>
      <c r="J7809" s="61" t="str">
        <f aca="false">TRIM(SUBSTITUTE(RIGHT(B7809,FIND(I7809,B7809)+1),"_",""))</f>
        <v>eDNA</v>
      </c>
      <c r="K7809" s="0" t="str">
        <f aca="false">IFERROR(VALUE(SUBSTITUTE(E7809,".",",")),E7809)</f>
        <v>No Ct</v>
      </c>
      <c r="L7809" s="61" t="str">
        <f aca="false">IF(J7809="PosK",SUMIFS(K:K,J:J,"PosK",H:H,H7809),"")</f>
        <v/>
      </c>
      <c r="M7809" s="61" t="str">
        <f aca="false">IF(J7809="PosK",SUMIFS(K:K,J:J,"NegK",H:H,H7809),"")</f>
        <v/>
      </c>
      <c r="N7809" s="61" t="str">
        <f aca="false">IF(J7809="PosK",SUMIFS(K:K,J:J,"eDNA",H:H,H7809),"")</f>
        <v/>
      </c>
      <c r="P7809" s="62"/>
      <c r="T7809" s="63"/>
      <c r="W7809" s="64"/>
    </row>
    <row r="7810" customFormat="false" ht="14.25" hidden="false" customHeight="false" outlineLevel="0" collapsed="false">
      <c r="A7810" s="0" t="s">
        <v>770</v>
      </c>
      <c r="B7810" s="52" t="s">
        <v>771</v>
      </c>
      <c r="C7810" s="52" t="s">
        <v>743</v>
      </c>
      <c r="D7810" s="53" t="n">
        <v>0.1</v>
      </c>
      <c r="E7810" s="53" t="n">
        <v>40.19</v>
      </c>
      <c r="F7810" s="0" t="s">
        <v>1438</v>
      </c>
      <c r="G7810" s="0" t="str">
        <f aca="false">LEFT(B7810,2)</f>
        <v>04</v>
      </c>
      <c r="H7810" s="0" t="str">
        <f aca="false">I7810&amp;"_"&amp;G7810&amp;"_"&amp;F7810</f>
        <v>GroenbrogetTudse_04_20190827_DL2019013_DetFrieGym_koersel1</v>
      </c>
      <c r="I7810" s="61" t="str">
        <f aca="false">MID(RIGHT(B7810,LEN(B7810)-3),1,FIND("_",RIGHT(B7810,LEN(B7810)-3))-1)</f>
        <v>GroenbrogetTudse</v>
      </c>
      <c r="J7810" s="61" t="str">
        <f aca="false">TRIM(SUBSTITUTE(RIGHT(B7810,FIND(I7810,B7810)+1),"_",""))</f>
        <v>PosK</v>
      </c>
      <c r="K7810" s="0" t="n">
        <f aca="false">IFERROR(VALUE(SUBSTITUTE(E7810,".",",")),E7810)</f>
        <v>40.19</v>
      </c>
      <c r="L7810" s="61" t="n">
        <f aca="false">IF(J7810="PosK",SUMIFS(K:K,J:J,"PosK",H:H,H7810),"")</f>
        <v>40.19</v>
      </c>
      <c r="M7810" s="61" t="n">
        <f aca="false">IF(J7810="PosK",SUMIFS(K:K,J:J,"NegK",H:H,H7810),"")</f>
        <v>0</v>
      </c>
      <c r="N7810" s="61" t="n">
        <f aca="false">IF(J7810="PosK",SUMIFS(K:K,J:J,"eDNA",H:H,H7810),"")</f>
        <v>0</v>
      </c>
      <c r="P7810" s="62" t="n">
        <f aca="false">IF(K7812="No Ct",0,K7812)</f>
        <v>0</v>
      </c>
      <c r="Q7810" s="62" t="n">
        <f aca="false">IF(K7813="No Ct",0,K7813)</f>
        <v>0</v>
      </c>
      <c r="R7810" s="0" t="str">
        <f aca="false">IF(AND(L7810&gt;0,M7810=0),"Valid","Invalid")</f>
        <v>Valid</v>
      </c>
      <c r="S7810" s="0" t="str">
        <f aca="false">IF(OR(P7810&gt;1,Q7810&gt;1),"Present","Absent")</f>
        <v>Absent</v>
      </c>
      <c r="T7810" s="63" t="str">
        <f aca="false">IF(OR(AND(P7810&gt;1,P7810&lt;41),AND(Q7810&gt;1,Q7810&lt;41)),"Ct&lt;41","Ct&gt;41")</f>
        <v>Ct&gt;41</v>
      </c>
      <c r="U7810" s="0" t="str">
        <f aca="false">I7810</f>
        <v>GroenbrogetTudse</v>
      </c>
      <c r="V7810" s="0" t="str">
        <f aca="false">MID(F7810,10,9)</f>
        <v>DL2019013</v>
      </c>
      <c r="W7810" s="64" t="str">
        <f aca="false">V7810&amp;"_"&amp;U7810&amp;"_"&amp;R7810&amp;"_"&amp;S7810&amp;"_"&amp;T7810</f>
        <v>DL2019013_GroenbrogetTudse_Valid_Absent_Ct&gt;41</v>
      </c>
    </row>
    <row r="7811" customFormat="false" ht="14.25" hidden="false" customHeight="false" outlineLevel="0" collapsed="false">
      <c r="A7811" s="0" t="s">
        <v>772</v>
      </c>
      <c r="B7811" s="52" t="s">
        <v>773</v>
      </c>
      <c r="C7811" s="52" t="s">
        <v>747</v>
      </c>
      <c r="D7811" s="53" t="n">
        <v>0.1</v>
      </c>
      <c r="E7811" s="53" t="s">
        <v>748</v>
      </c>
      <c r="F7811" s="0" t="s">
        <v>1438</v>
      </c>
      <c r="G7811" s="0" t="str">
        <f aca="false">LEFT(B7811,2)</f>
        <v>04</v>
      </c>
      <c r="H7811" s="0" t="str">
        <f aca="false">I7811&amp;"_"&amp;G7811&amp;"_"&amp;F7811</f>
        <v>GroenbrogetTudse_04_20190827_DL2019013_DetFrieGym_koersel1</v>
      </c>
      <c r="I7811" s="61" t="str">
        <f aca="false">MID(RIGHT(B7811,LEN(B7811)-3),1,FIND("_",RIGHT(B7811,LEN(B7811)-3))-1)</f>
        <v>GroenbrogetTudse</v>
      </c>
      <c r="J7811" s="61" t="str">
        <f aca="false">TRIM(SUBSTITUTE(RIGHT(B7811,FIND(I7811,B7811)+1),"_",""))</f>
        <v>NegK</v>
      </c>
      <c r="K7811" s="0" t="str">
        <f aca="false">IFERROR(VALUE(SUBSTITUTE(E7811,".",",")),E7811)</f>
        <v>No Ct</v>
      </c>
      <c r="L7811" s="61" t="str">
        <f aca="false">IF(J7811="PosK",SUMIFS(K:K,J:J,"PosK",H:H,H7811),"")</f>
        <v/>
      </c>
      <c r="M7811" s="61" t="str">
        <f aca="false">IF(J7811="PosK",SUMIFS(K:K,J:J,"NegK",H:H,H7811),"")</f>
        <v/>
      </c>
      <c r="N7811" s="61" t="str">
        <f aca="false">IF(J7811="PosK",SUMIFS(K:K,J:J,"eDNA",H:H,H7811),"")</f>
        <v/>
      </c>
    </row>
    <row r="7812" customFormat="false" ht="14.25" hidden="false" customHeight="false" outlineLevel="0" collapsed="false">
      <c r="A7812" s="0" t="s">
        <v>774</v>
      </c>
      <c r="B7812" s="52" t="s">
        <v>775</v>
      </c>
      <c r="C7812" s="52" t="s">
        <v>751</v>
      </c>
      <c r="D7812" s="53" t="n">
        <v>0.1</v>
      </c>
      <c r="E7812" s="53" t="s">
        <v>748</v>
      </c>
      <c r="F7812" s="0" t="s">
        <v>1438</v>
      </c>
      <c r="G7812" s="0" t="str">
        <f aca="false">LEFT(B7812,2)</f>
        <v>04</v>
      </c>
      <c r="H7812" s="0" t="str">
        <f aca="false">I7812&amp;"_"&amp;G7812&amp;"_"&amp;F7812</f>
        <v>GroenbrogetTudse_04_20190827_DL2019013_DetFrieGym_koersel1</v>
      </c>
      <c r="I7812" s="61" t="str">
        <f aca="false">MID(RIGHT(B7812,LEN(B7812)-3),1,FIND("_",RIGHT(B7812,LEN(B7812)-3))-1)</f>
        <v>GroenbrogetTudse</v>
      </c>
      <c r="J7812" s="61" t="str">
        <f aca="false">TRIM(SUBSTITUTE(RIGHT(B7812,FIND(I7812,B7812)+1),"_",""))</f>
        <v>eDNA</v>
      </c>
      <c r="K7812" s="0" t="str">
        <f aca="false">IFERROR(VALUE(SUBSTITUTE(E7812,".",",")),E7812)</f>
        <v>No Ct</v>
      </c>
      <c r="L7812" s="61" t="str">
        <f aca="false">IF(J7812="PosK",SUMIFS(K:K,J:J,"PosK",H:H,H7812),"")</f>
        <v/>
      </c>
      <c r="M7812" s="61" t="str">
        <f aca="false">IF(J7812="PosK",SUMIFS(K:K,J:J,"NegK",H:H,H7812),"")</f>
        <v/>
      </c>
      <c r="N7812" s="61" t="str">
        <f aca="false">IF(J7812="PosK",SUMIFS(K:K,J:J,"eDNA",H:H,H7812),"")</f>
        <v/>
      </c>
      <c r="Q7812" s="62"/>
    </row>
    <row r="7813" customFormat="false" ht="14.25" hidden="false" customHeight="false" outlineLevel="0" collapsed="false">
      <c r="A7813" s="0" t="s">
        <v>776</v>
      </c>
      <c r="B7813" s="52" t="s">
        <v>775</v>
      </c>
      <c r="C7813" s="52" t="s">
        <v>751</v>
      </c>
      <c r="D7813" s="53" t="n">
        <v>0.1</v>
      </c>
      <c r="E7813" s="53" t="s">
        <v>748</v>
      </c>
      <c r="F7813" s="0" t="s">
        <v>1438</v>
      </c>
      <c r="G7813" s="0" t="str">
        <f aca="false">LEFT(B7813,2)</f>
        <v>04</v>
      </c>
      <c r="H7813" s="0" t="str">
        <f aca="false">I7813&amp;"_"&amp;G7813&amp;"_"&amp;F7813</f>
        <v>GroenbrogetTudse_04_20190827_DL2019013_DetFrieGym_koersel1</v>
      </c>
      <c r="I7813" s="61" t="str">
        <f aca="false">MID(RIGHT(B7813,LEN(B7813)-3),1,FIND("_",RIGHT(B7813,LEN(B7813)-3))-1)</f>
        <v>GroenbrogetTudse</v>
      </c>
      <c r="J7813" s="61" t="str">
        <f aca="false">TRIM(SUBSTITUTE(RIGHT(B7813,FIND(I7813,B7813)+1),"_",""))</f>
        <v>eDNA</v>
      </c>
      <c r="K7813" s="0" t="str">
        <f aca="false">IFERROR(VALUE(SUBSTITUTE(E7813,".",",")),E7813)</f>
        <v>No Ct</v>
      </c>
      <c r="L7813" s="61" t="str">
        <f aca="false">IF(J7813="PosK",SUMIFS(K:K,J:J,"PosK",H:H,H7813),"")</f>
        <v/>
      </c>
      <c r="M7813" s="61" t="str">
        <f aca="false">IF(J7813="PosK",SUMIFS(K:K,J:J,"NegK",H:H,H7813),"")</f>
        <v/>
      </c>
      <c r="N7813" s="61" t="str">
        <f aca="false">IF(J7813="PosK",SUMIFS(K:K,J:J,"eDNA",H:H,H7813),"")</f>
        <v/>
      </c>
      <c r="P7813" s="62"/>
      <c r="T7813" s="63"/>
      <c r="W7813" s="64"/>
    </row>
    <row r="7814" customFormat="false" ht="14.25" hidden="false" customHeight="false" outlineLevel="0" collapsed="false">
      <c r="A7814" s="0" t="s">
        <v>778</v>
      </c>
      <c r="B7814" s="52" t="s">
        <v>779</v>
      </c>
      <c r="C7814" s="52" t="s">
        <v>743</v>
      </c>
      <c r="D7814" s="53" t="n">
        <v>0.1</v>
      </c>
      <c r="E7814" s="53" t="n">
        <v>37.54</v>
      </c>
      <c r="F7814" s="0" t="s">
        <v>1438</v>
      </c>
      <c r="G7814" s="0" t="str">
        <f aca="false">LEFT(B7814,2)</f>
        <v>05</v>
      </c>
      <c r="H7814" s="0" t="str">
        <f aca="false">I7814&amp;"_"&amp;G7814&amp;"_"&amp;F7814</f>
        <v>Loevfroe_05_20190827_DL2019013_DetFrieGym_koersel1</v>
      </c>
      <c r="I7814" s="61" t="str">
        <f aca="false">MID(RIGHT(B7814,LEN(B7814)-3),1,FIND("_",RIGHT(B7814,LEN(B7814)-3))-1)</f>
        <v>Loevfroe</v>
      </c>
      <c r="J7814" s="61" t="str">
        <f aca="false">TRIM(SUBSTITUTE(RIGHT(B7814,FIND(I7814,B7814)+1),"_",""))</f>
        <v>PosK</v>
      </c>
      <c r="K7814" s="0" t="n">
        <f aca="false">IFERROR(VALUE(SUBSTITUTE(E7814,".",",")),E7814)</f>
        <v>37.54</v>
      </c>
      <c r="L7814" s="61" t="n">
        <f aca="false">IF(J7814="PosK",SUMIFS(K:K,J:J,"PosK",H:H,H7814),"")</f>
        <v>37.54</v>
      </c>
      <c r="M7814" s="61" t="n">
        <f aca="false">IF(J7814="PosK",SUMIFS(K:K,J:J,"NegK",H:H,H7814),"")</f>
        <v>0</v>
      </c>
      <c r="N7814" s="61" t="n">
        <f aca="false">IF(J7814="PosK",SUMIFS(K:K,J:J,"eDNA",H:H,H7814),"")</f>
        <v>0</v>
      </c>
      <c r="P7814" s="62" t="n">
        <f aca="false">IF(K7816="No Ct",0,K7816)</f>
        <v>0</v>
      </c>
      <c r="Q7814" s="62" t="n">
        <f aca="false">IF(K7817="No Ct",0,K7817)</f>
        <v>0</v>
      </c>
      <c r="R7814" s="0" t="str">
        <f aca="false">IF(AND(L7814&gt;0,M7814=0),"Valid","Invalid")</f>
        <v>Valid</v>
      </c>
      <c r="S7814" s="0" t="str">
        <f aca="false">IF(OR(P7814&gt;1,Q7814&gt;1),"Present","Absent")</f>
        <v>Absent</v>
      </c>
      <c r="T7814" s="63" t="str">
        <f aca="false">IF(OR(AND(P7814&gt;1,P7814&lt;41),AND(Q7814&gt;1,Q7814&lt;41)),"Ct&lt;41","Ct&gt;41")</f>
        <v>Ct&gt;41</v>
      </c>
      <c r="U7814" s="0" t="str">
        <f aca="false">I7814</f>
        <v>Loevfroe</v>
      </c>
      <c r="V7814" s="0" t="str">
        <f aca="false">MID(F7814,10,9)</f>
        <v>DL2019013</v>
      </c>
      <c r="W7814" s="64" t="str">
        <f aca="false">V7814&amp;"_"&amp;U7814&amp;"_"&amp;R7814&amp;"_"&amp;S7814&amp;"_"&amp;T7814</f>
        <v>DL2019013_Loevfroe_Valid_Absent_Ct&gt;41</v>
      </c>
    </row>
    <row r="7815" customFormat="false" ht="14.25" hidden="false" customHeight="false" outlineLevel="0" collapsed="false">
      <c r="A7815" s="0" t="s">
        <v>780</v>
      </c>
      <c r="B7815" s="52" t="s">
        <v>781</v>
      </c>
      <c r="C7815" s="52" t="s">
        <v>747</v>
      </c>
      <c r="D7815" s="53" t="n">
        <v>0.1</v>
      </c>
      <c r="E7815" s="53" t="s">
        <v>748</v>
      </c>
      <c r="F7815" s="0" t="s">
        <v>1438</v>
      </c>
      <c r="G7815" s="0" t="str">
        <f aca="false">LEFT(B7815,2)</f>
        <v>05</v>
      </c>
      <c r="H7815" s="0" t="str">
        <f aca="false">I7815&amp;"_"&amp;G7815&amp;"_"&amp;F7815</f>
        <v>Loevfroe_05_20190827_DL2019013_DetFrieGym_koersel1</v>
      </c>
      <c r="I7815" s="61" t="str">
        <f aca="false">MID(RIGHT(B7815,LEN(B7815)-3),1,FIND("_",RIGHT(B7815,LEN(B7815)-3))-1)</f>
        <v>Loevfroe</v>
      </c>
      <c r="J7815" s="61" t="str">
        <f aca="false">TRIM(SUBSTITUTE(RIGHT(B7815,FIND(I7815,B7815)+1),"_",""))</f>
        <v>NegK</v>
      </c>
      <c r="K7815" s="0" t="str">
        <f aca="false">IFERROR(VALUE(SUBSTITUTE(E7815,".",",")),E7815)</f>
        <v>No Ct</v>
      </c>
      <c r="L7815" s="61" t="str">
        <f aca="false">IF(J7815="PosK",SUMIFS(K:K,J:J,"PosK",H:H,H7815),"")</f>
        <v/>
      </c>
      <c r="M7815" s="61" t="str">
        <f aca="false">IF(J7815="PosK",SUMIFS(K:K,J:J,"NegK",H:H,H7815),"")</f>
        <v/>
      </c>
      <c r="N7815" s="61" t="str">
        <f aca="false">IF(J7815="PosK",SUMIFS(K:K,J:J,"eDNA",H:H,H7815),"")</f>
        <v/>
      </c>
    </row>
    <row r="7816" customFormat="false" ht="14.25" hidden="false" customHeight="false" outlineLevel="0" collapsed="false">
      <c r="A7816" s="0" t="s">
        <v>782</v>
      </c>
      <c r="B7816" s="52" t="s">
        <v>783</v>
      </c>
      <c r="C7816" s="52" t="s">
        <v>751</v>
      </c>
      <c r="D7816" s="53" t="n">
        <v>0.1</v>
      </c>
      <c r="E7816" s="53" t="s">
        <v>748</v>
      </c>
      <c r="F7816" s="0" t="s">
        <v>1438</v>
      </c>
      <c r="G7816" s="0" t="str">
        <f aca="false">LEFT(B7816,2)</f>
        <v>05</v>
      </c>
      <c r="H7816" s="0" t="str">
        <f aca="false">I7816&amp;"_"&amp;G7816&amp;"_"&amp;F7816</f>
        <v>Loevfroe_05_20190827_DL2019013_DetFrieGym_koersel1</v>
      </c>
      <c r="I7816" s="61" t="str">
        <f aca="false">MID(RIGHT(B7816,LEN(B7816)-3),1,FIND("_",RIGHT(B7816,LEN(B7816)-3))-1)</f>
        <v>Loevfroe</v>
      </c>
      <c r="J7816" s="61" t="str">
        <f aca="false">TRIM(SUBSTITUTE(RIGHT(B7816,FIND(I7816,B7816)+1),"_",""))</f>
        <v>eDNA</v>
      </c>
      <c r="K7816" s="0" t="str">
        <f aca="false">IFERROR(VALUE(SUBSTITUTE(E7816,".",",")),E7816)</f>
        <v>No Ct</v>
      </c>
      <c r="L7816" s="61" t="str">
        <f aca="false">IF(J7816="PosK",SUMIFS(K:K,J:J,"PosK",H:H,H7816),"")</f>
        <v/>
      </c>
      <c r="M7816" s="61" t="str">
        <f aca="false">IF(J7816="PosK",SUMIFS(K:K,J:J,"NegK",H:H,H7816),"")</f>
        <v/>
      </c>
      <c r="N7816" s="61" t="str">
        <f aca="false">IF(J7816="PosK",SUMIFS(K:K,J:J,"eDNA",H:H,H7816),"")</f>
        <v/>
      </c>
      <c r="Q7816" s="62"/>
    </row>
    <row r="7817" customFormat="false" ht="14.25" hidden="false" customHeight="false" outlineLevel="0" collapsed="false">
      <c r="A7817" s="0" t="s">
        <v>784</v>
      </c>
      <c r="B7817" s="52" t="s">
        <v>783</v>
      </c>
      <c r="C7817" s="52" t="s">
        <v>751</v>
      </c>
      <c r="D7817" s="53" t="n">
        <v>0.1</v>
      </c>
      <c r="E7817" s="53" t="s">
        <v>748</v>
      </c>
      <c r="F7817" s="0" t="s">
        <v>1438</v>
      </c>
      <c r="G7817" s="0" t="str">
        <f aca="false">LEFT(B7817,2)</f>
        <v>05</v>
      </c>
      <c r="H7817" s="0" t="str">
        <f aca="false">I7817&amp;"_"&amp;G7817&amp;"_"&amp;F7817</f>
        <v>Loevfroe_05_20190827_DL2019013_DetFrieGym_koersel1</v>
      </c>
      <c r="I7817" s="61" t="str">
        <f aca="false">MID(RIGHT(B7817,LEN(B7817)-3),1,FIND("_",RIGHT(B7817,LEN(B7817)-3))-1)</f>
        <v>Loevfroe</v>
      </c>
      <c r="J7817" s="61" t="str">
        <f aca="false">TRIM(SUBSTITUTE(RIGHT(B7817,FIND(I7817,B7817)+1),"_",""))</f>
        <v>eDNA</v>
      </c>
      <c r="K7817" s="0" t="str">
        <f aca="false">IFERROR(VALUE(SUBSTITUTE(E7817,".",",")),E7817)</f>
        <v>No Ct</v>
      </c>
      <c r="L7817" s="61" t="str">
        <f aca="false">IF(J7817="PosK",SUMIFS(K:K,J:J,"PosK",H:H,H7817),"")</f>
        <v/>
      </c>
      <c r="M7817" s="61" t="str">
        <f aca="false">IF(J7817="PosK",SUMIFS(K:K,J:J,"NegK",H:H,H7817),"")</f>
        <v/>
      </c>
      <c r="N7817" s="61" t="str">
        <f aca="false">IF(J7817="PosK",SUMIFS(K:K,J:J,"eDNA",H:H,H7817),"")</f>
        <v/>
      </c>
      <c r="P7817" s="62"/>
      <c r="T7817" s="63"/>
      <c r="W7817" s="64"/>
    </row>
    <row r="7818" customFormat="false" ht="14.25" hidden="false" customHeight="false" outlineLevel="0" collapsed="false">
      <c r="A7818" s="0" t="s">
        <v>786</v>
      </c>
      <c r="B7818" s="52" t="s">
        <v>787</v>
      </c>
      <c r="C7818" s="52" t="s">
        <v>743</v>
      </c>
      <c r="D7818" s="53" t="n">
        <v>0.1</v>
      </c>
      <c r="E7818" s="53" t="n">
        <v>27.8</v>
      </c>
      <c r="F7818" s="0" t="s">
        <v>1438</v>
      </c>
      <c r="G7818" s="0" t="str">
        <f aca="false">LEFT(B7818,2)</f>
        <v>06</v>
      </c>
      <c r="H7818" s="0" t="str">
        <f aca="false">I7818&amp;"_"&amp;G7818&amp;"_"&amp;F7818</f>
        <v>Springfroe_06_20190827_DL2019013_DetFrieGym_koersel1</v>
      </c>
      <c r="I7818" s="61" t="str">
        <f aca="false">MID(RIGHT(B7818,LEN(B7818)-3),1,FIND("_",RIGHT(B7818,LEN(B7818)-3))-1)</f>
        <v>Springfroe</v>
      </c>
      <c r="J7818" s="61" t="str">
        <f aca="false">TRIM(SUBSTITUTE(RIGHT(B7818,FIND(I7818,B7818)+1),"_",""))</f>
        <v>PosK</v>
      </c>
      <c r="K7818" s="0" t="n">
        <f aca="false">IFERROR(VALUE(SUBSTITUTE(E7818,".",",")),E7818)</f>
        <v>27.8</v>
      </c>
      <c r="L7818" s="61" t="n">
        <f aca="false">IF(J7818="PosK",SUMIFS(K:K,J:J,"PosK",H:H,H7818),"")</f>
        <v>27.8</v>
      </c>
      <c r="M7818" s="61" t="n">
        <f aca="false">IF(J7818="PosK",SUMIFS(K:K,J:J,"NegK",H:H,H7818),"")</f>
        <v>0</v>
      </c>
      <c r="N7818" s="61" t="n">
        <f aca="false">IF(J7818="PosK",SUMIFS(K:K,J:J,"eDNA",H:H,H7818),"")</f>
        <v>0</v>
      </c>
      <c r="P7818" s="62" t="n">
        <f aca="false">IF(K7820="No Ct",0,K7820)</f>
        <v>0</v>
      </c>
      <c r="Q7818" s="62" t="n">
        <f aca="false">IF(K7821="No Ct",0,K7821)</f>
        <v>0</v>
      </c>
      <c r="R7818" s="0" t="str">
        <f aca="false">IF(AND(L7818&gt;0,M7818=0),"Valid","Invalid")</f>
        <v>Valid</v>
      </c>
      <c r="S7818" s="0" t="str">
        <f aca="false">IF(OR(P7818&gt;1,Q7818&gt;1),"Present","Absent")</f>
        <v>Absent</v>
      </c>
      <c r="T7818" s="63" t="str">
        <f aca="false">IF(OR(AND(P7818&gt;1,P7818&lt;41),AND(Q7818&gt;1,Q7818&lt;41)),"Ct&lt;41","Ct&gt;41")</f>
        <v>Ct&gt;41</v>
      </c>
      <c r="U7818" s="0" t="str">
        <f aca="false">I7818</f>
        <v>Springfroe</v>
      </c>
      <c r="V7818" s="0" t="str">
        <f aca="false">MID(F7818,10,9)</f>
        <v>DL2019013</v>
      </c>
      <c r="W7818" s="64" t="str">
        <f aca="false">V7818&amp;"_"&amp;U7818&amp;"_"&amp;R7818&amp;"_"&amp;S7818&amp;"_"&amp;T7818</f>
        <v>DL2019013_Springfroe_Valid_Absent_Ct&gt;41</v>
      </c>
    </row>
    <row r="7819" customFormat="false" ht="14.25" hidden="false" customHeight="false" outlineLevel="0" collapsed="false">
      <c r="A7819" s="0" t="s">
        <v>788</v>
      </c>
      <c r="B7819" s="52" t="s">
        <v>789</v>
      </c>
      <c r="C7819" s="52" t="s">
        <v>747</v>
      </c>
      <c r="D7819" s="53" t="n">
        <v>0.1</v>
      </c>
      <c r="E7819" s="53" t="s">
        <v>748</v>
      </c>
      <c r="F7819" s="0" t="s">
        <v>1438</v>
      </c>
      <c r="G7819" s="0" t="str">
        <f aca="false">LEFT(B7819,2)</f>
        <v>06</v>
      </c>
      <c r="H7819" s="0" t="str">
        <f aca="false">I7819&amp;"_"&amp;G7819&amp;"_"&amp;F7819</f>
        <v>Springfroe_06_20190827_DL2019013_DetFrieGym_koersel1</v>
      </c>
      <c r="I7819" s="61" t="str">
        <f aca="false">MID(RIGHT(B7819,LEN(B7819)-3),1,FIND("_",RIGHT(B7819,LEN(B7819)-3))-1)</f>
        <v>Springfroe</v>
      </c>
      <c r="J7819" s="61" t="str">
        <f aca="false">TRIM(SUBSTITUTE(RIGHT(B7819,FIND(I7819,B7819)+1),"_",""))</f>
        <v>NegK</v>
      </c>
      <c r="K7819" s="0" t="str">
        <f aca="false">IFERROR(VALUE(SUBSTITUTE(E7819,".",",")),E7819)</f>
        <v>No Ct</v>
      </c>
      <c r="L7819" s="61" t="str">
        <f aca="false">IF(J7819="PosK",SUMIFS(K:K,J:J,"PosK",H:H,H7819),"")</f>
        <v/>
      </c>
      <c r="M7819" s="61" t="str">
        <f aca="false">IF(J7819="PosK",SUMIFS(K:K,J:J,"NegK",H:H,H7819),"")</f>
        <v/>
      </c>
      <c r="N7819" s="61" t="str">
        <f aca="false">IF(J7819="PosK",SUMIFS(K:K,J:J,"eDNA",H:H,H7819),"")</f>
        <v/>
      </c>
    </row>
    <row r="7820" customFormat="false" ht="14.25" hidden="false" customHeight="false" outlineLevel="0" collapsed="false">
      <c r="A7820" s="0" t="s">
        <v>790</v>
      </c>
      <c r="B7820" s="52" t="s">
        <v>791</v>
      </c>
      <c r="C7820" s="52" t="s">
        <v>751</v>
      </c>
      <c r="D7820" s="53" t="n">
        <v>0.1</v>
      </c>
      <c r="E7820" s="53" t="s">
        <v>748</v>
      </c>
      <c r="F7820" s="0" t="s">
        <v>1438</v>
      </c>
      <c r="G7820" s="0" t="str">
        <f aca="false">LEFT(B7820,2)</f>
        <v>06</v>
      </c>
      <c r="H7820" s="0" t="str">
        <f aca="false">I7820&amp;"_"&amp;G7820&amp;"_"&amp;F7820</f>
        <v>Springfroe_06_20190827_DL2019013_DetFrieGym_koersel1</v>
      </c>
      <c r="I7820" s="61" t="str">
        <f aca="false">MID(RIGHT(B7820,LEN(B7820)-3),1,FIND("_",RIGHT(B7820,LEN(B7820)-3))-1)</f>
        <v>Springfroe</v>
      </c>
      <c r="J7820" s="61" t="str">
        <f aca="false">TRIM(SUBSTITUTE(RIGHT(B7820,FIND(I7820,B7820)+1),"_",""))</f>
        <v>eDNA</v>
      </c>
      <c r="K7820" s="0" t="str">
        <f aca="false">IFERROR(VALUE(SUBSTITUTE(E7820,".",",")),E7820)</f>
        <v>No Ct</v>
      </c>
      <c r="L7820" s="61" t="str">
        <f aca="false">IF(J7820="PosK",SUMIFS(K:K,J:J,"PosK",H:H,H7820),"")</f>
        <v/>
      </c>
      <c r="M7820" s="61" t="str">
        <f aca="false">IF(J7820="PosK",SUMIFS(K:K,J:J,"NegK",H:H,H7820),"")</f>
        <v/>
      </c>
      <c r="N7820" s="61" t="str">
        <f aca="false">IF(J7820="PosK",SUMIFS(K:K,J:J,"eDNA",H:H,H7820),"")</f>
        <v/>
      </c>
      <c r="Q7820" s="62"/>
    </row>
    <row r="7821" customFormat="false" ht="14.25" hidden="false" customHeight="false" outlineLevel="0" collapsed="false">
      <c r="A7821" s="0" t="s">
        <v>792</v>
      </c>
      <c r="B7821" s="52" t="s">
        <v>791</v>
      </c>
      <c r="C7821" s="52" t="s">
        <v>751</v>
      </c>
      <c r="D7821" s="53" t="n">
        <v>0.1</v>
      </c>
      <c r="E7821" s="53" t="s">
        <v>748</v>
      </c>
      <c r="F7821" s="0" t="s">
        <v>1438</v>
      </c>
      <c r="G7821" s="0" t="str">
        <f aca="false">LEFT(B7821,2)</f>
        <v>06</v>
      </c>
      <c r="H7821" s="0" t="str">
        <f aca="false">I7821&amp;"_"&amp;G7821&amp;"_"&amp;F7821</f>
        <v>Springfroe_06_20190827_DL2019013_DetFrieGym_koersel1</v>
      </c>
      <c r="I7821" s="61" t="str">
        <f aca="false">MID(RIGHT(B7821,LEN(B7821)-3),1,FIND("_",RIGHT(B7821,LEN(B7821)-3))-1)</f>
        <v>Springfroe</v>
      </c>
      <c r="J7821" s="61" t="str">
        <f aca="false">TRIM(SUBSTITUTE(RIGHT(B7821,FIND(I7821,B7821)+1),"_",""))</f>
        <v>eDNA</v>
      </c>
      <c r="K7821" s="0" t="str">
        <f aca="false">IFERROR(VALUE(SUBSTITUTE(E7821,".",",")),E7821)</f>
        <v>No Ct</v>
      </c>
      <c r="L7821" s="61" t="str">
        <f aca="false">IF(J7821="PosK",SUMIFS(K:K,J:J,"PosK",H:H,H7821),"")</f>
        <v/>
      </c>
      <c r="M7821" s="61" t="str">
        <f aca="false">IF(J7821="PosK",SUMIFS(K:K,J:J,"NegK",H:H,H7821),"")</f>
        <v/>
      </c>
      <c r="N7821" s="61" t="str">
        <f aca="false">IF(J7821="PosK",SUMIFS(K:K,J:J,"eDNA",H:H,H7821),"")</f>
        <v/>
      </c>
      <c r="P7821" s="62"/>
      <c r="T7821" s="63"/>
      <c r="W7821" s="64"/>
    </row>
    <row r="7822" customFormat="false" ht="14.25" hidden="false" customHeight="false" outlineLevel="0" collapsed="false">
      <c r="A7822" s="0" t="s">
        <v>794</v>
      </c>
      <c r="B7822" s="52" t="s">
        <v>960</v>
      </c>
      <c r="C7822" s="52" t="s">
        <v>743</v>
      </c>
      <c r="D7822" s="53" t="n">
        <v>0.1</v>
      </c>
      <c r="E7822" s="53" t="n">
        <v>30.77</v>
      </c>
      <c r="F7822" s="0" t="s">
        <v>1438</v>
      </c>
      <c r="G7822" s="0" t="str">
        <f aca="false">LEFT(B7822,2)</f>
        <v>07</v>
      </c>
      <c r="H7822" s="0" t="str">
        <f aca="false">I7822&amp;"_"&amp;G7822&amp;"_"&amp;F7822</f>
        <v>Springfroe_07_20190827_DL2019013_DetFrieGym_koersel1</v>
      </c>
      <c r="I7822" s="61" t="str">
        <f aca="false">MID(RIGHT(B7822,LEN(B7822)-3),1,FIND("_",RIGHT(B7822,LEN(B7822)-3))-1)</f>
        <v>Springfroe</v>
      </c>
      <c r="J7822" s="61" t="str">
        <f aca="false">TRIM(SUBSTITUTE(RIGHT(B7822,FIND(I7822,B7822)+1),"_",""))</f>
        <v>PosK</v>
      </c>
      <c r="K7822" s="0" t="n">
        <f aca="false">IFERROR(VALUE(SUBSTITUTE(E7822,".",",")),E7822)</f>
        <v>30.77</v>
      </c>
      <c r="L7822" s="61" t="n">
        <f aca="false">IF(J7822="PosK",SUMIFS(K:K,J:J,"PosK",H:H,H7822),"")</f>
        <v>30.77</v>
      </c>
      <c r="M7822" s="61" t="n">
        <f aca="false">IF(J7822="PosK",SUMIFS(K:K,J:J,"NegK",H:H,H7822),"")</f>
        <v>0</v>
      </c>
      <c r="N7822" s="61" t="n">
        <f aca="false">IF(J7822="PosK",SUMIFS(K:K,J:J,"eDNA",H:H,H7822),"")</f>
        <v>0</v>
      </c>
      <c r="P7822" s="62" t="n">
        <f aca="false">IF(K7824="No Ct",0,K7824)</f>
        <v>0</v>
      </c>
      <c r="Q7822" s="62" t="n">
        <f aca="false">IF(K7825="No Ct",0,K7825)</f>
        <v>0</v>
      </c>
      <c r="R7822" s="0" t="str">
        <f aca="false">IF(AND(L7822&gt;0,M7822=0),"Valid","Invalid")</f>
        <v>Valid</v>
      </c>
      <c r="S7822" s="0" t="str">
        <f aca="false">IF(OR(P7822&gt;1,Q7822&gt;1),"Present","Absent")</f>
        <v>Absent</v>
      </c>
      <c r="T7822" s="63" t="str">
        <f aca="false">IF(OR(AND(P7822&gt;1,P7822&lt;41),AND(Q7822&gt;1,Q7822&lt;41)),"Ct&lt;41","Ct&gt;41")</f>
        <v>Ct&gt;41</v>
      </c>
      <c r="U7822" s="0" t="str">
        <f aca="false">I7822</f>
        <v>Springfroe</v>
      </c>
      <c r="V7822" s="0" t="str">
        <f aca="false">MID(F7822,10,9)</f>
        <v>DL2019013</v>
      </c>
      <c r="W7822" s="64" t="str">
        <f aca="false">V7822&amp;"_"&amp;U7822&amp;"_"&amp;R7822&amp;"_"&amp;S7822&amp;"_"&amp;T7822</f>
        <v>DL2019013_Springfroe_Valid_Absent_Ct&gt;41</v>
      </c>
    </row>
    <row r="7823" customFormat="false" ht="14.25" hidden="false" customHeight="false" outlineLevel="0" collapsed="false">
      <c r="A7823" s="0" t="s">
        <v>796</v>
      </c>
      <c r="B7823" s="52" t="s">
        <v>961</v>
      </c>
      <c r="C7823" s="52" t="s">
        <v>747</v>
      </c>
      <c r="D7823" s="53" t="n">
        <v>0.1</v>
      </c>
      <c r="E7823" s="53" t="s">
        <v>748</v>
      </c>
      <c r="F7823" s="0" t="s">
        <v>1438</v>
      </c>
      <c r="G7823" s="0" t="str">
        <f aca="false">LEFT(B7823,2)</f>
        <v>07</v>
      </c>
      <c r="H7823" s="0" t="str">
        <f aca="false">I7823&amp;"_"&amp;G7823&amp;"_"&amp;F7823</f>
        <v>Springfroe_07_20190827_DL2019013_DetFrieGym_koersel1</v>
      </c>
      <c r="I7823" s="61" t="str">
        <f aca="false">MID(RIGHT(B7823,LEN(B7823)-3),1,FIND("_",RIGHT(B7823,LEN(B7823)-3))-1)</f>
        <v>Springfroe</v>
      </c>
      <c r="J7823" s="61" t="str">
        <f aca="false">TRIM(SUBSTITUTE(RIGHT(B7823,FIND(I7823,B7823)+1),"_",""))</f>
        <v>NegK</v>
      </c>
      <c r="K7823" s="0" t="str">
        <f aca="false">IFERROR(VALUE(SUBSTITUTE(E7823,".",",")),E7823)</f>
        <v>No Ct</v>
      </c>
      <c r="L7823" s="61" t="str">
        <f aca="false">IF(J7823="PosK",SUMIFS(K:K,J:J,"PosK",H:H,H7823),"")</f>
        <v/>
      </c>
      <c r="M7823" s="61" t="str">
        <f aca="false">IF(J7823="PosK",SUMIFS(K:K,J:J,"NegK",H:H,H7823),"")</f>
        <v/>
      </c>
      <c r="N7823" s="61" t="str">
        <f aca="false">IF(J7823="PosK",SUMIFS(K:K,J:J,"eDNA",H:H,H7823),"")</f>
        <v/>
      </c>
    </row>
    <row r="7824" customFormat="false" ht="14.25" hidden="false" customHeight="false" outlineLevel="0" collapsed="false">
      <c r="A7824" s="0" t="s">
        <v>798</v>
      </c>
      <c r="B7824" s="52" t="s">
        <v>962</v>
      </c>
      <c r="C7824" s="52" t="s">
        <v>751</v>
      </c>
      <c r="D7824" s="53" t="n">
        <v>0.1</v>
      </c>
      <c r="E7824" s="53" t="s">
        <v>748</v>
      </c>
      <c r="F7824" s="0" t="s">
        <v>1438</v>
      </c>
      <c r="G7824" s="0" t="str">
        <f aca="false">LEFT(B7824,2)</f>
        <v>07</v>
      </c>
      <c r="H7824" s="0" t="str">
        <f aca="false">I7824&amp;"_"&amp;G7824&amp;"_"&amp;F7824</f>
        <v>Springfroe_07_20190827_DL2019013_DetFrieGym_koersel1</v>
      </c>
      <c r="I7824" s="61" t="str">
        <f aca="false">MID(RIGHT(B7824,LEN(B7824)-3),1,FIND("_",RIGHT(B7824,LEN(B7824)-3))-1)</f>
        <v>Springfroe</v>
      </c>
      <c r="J7824" s="61" t="str">
        <f aca="false">TRIM(SUBSTITUTE(RIGHT(B7824,FIND(I7824,B7824)+1),"_",""))</f>
        <v>eDNA</v>
      </c>
      <c r="K7824" s="0" t="str">
        <f aca="false">IFERROR(VALUE(SUBSTITUTE(E7824,".",",")),E7824)</f>
        <v>No Ct</v>
      </c>
      <c r="L7824" s="61" t="str">
        <f aca="false">IF(J7824="PosK",SUMIFS(K:K,J:J,"PosK",H:H,H7824),"")</f>
        <v/>
      </c>
      <c r="M7824" s="61" t="str">
        <f aca="false">IF(J7824="PosK",SUMIFS(K:K,J:J,"NegK",H:H,H7824),"")</f>
        <v/>
      </c>
      <c r="N7824" s="61" t="str">
        <f aca="false">IF(J7824="PosK",SUMIFS(K:K,J:J,"eDNA",H:H,H7824),"")</f>
        <v/>
      </c>
      <c r="Q7824" s="62"/>
    </row>
    <row r="7825" customFormat="false" ht="14.25" hidden="false" customHeight="false" outlineLevel="0" collapsed="false">
      <c r="A7825" s="0" t="s">
        <v>800</v>
      </c>
      <c r="B7825" s="52" t="s">
        <v>962</v>
      </c>
      <c r="C7825" s="52" t="s">
        <v>751</v>
      </c>
      <c r="D7825" s="53" t="n">
        <v>0.1</v>
      </c>
      <c r="E7825" s="53" t="s">
        <v>748</v>
      </c>
      <c r="F7825" s="0" t="s">
        <v>1438</v>
      </c>
      <c r="G7825" s="0" t="str">
        <f aca="false">LEFT(B7825,2)</f>
        <v>07</v>
      </c>
      <c r="H7825" s="0" t="str">
        <f aca="false">I7825&amp;"_"&amp;G7825&amp;"_"&amp;F7825</f>
        <v>Springfroe_07_20190827_DL2019013_DetFrieGym_koersel1</v>
      </c>
      <c r="I7825" s="61" t="str">
        <f aca="false">MID(RIGHT(B7825,LEN(B7825)-3),1,FIND("_",RIGHT(B7825,LEN(B7825)-3))-1)</f>
        <v>Springfroe</v>
      </c>
      <c r="J7825" s="61" t="str">
        <f aca="false">TRIM(SUBSTITUTE(RIGHT(B7825,FIND(I7825,B7825)+1),"_",""))</f>
        <v>eDNA</v>
      </c>
      <c r="K7825" s="0" t="str">
        <f aca="false">IFERROR(VALUE(SUBSTITUTE(E7825,".",",")),E7825)</f>
        <v>No Ct</v>
      </c>
      <c r="L7825" s="61" t="str">
        <f aca="false">IF(J7825="PosK",SUMIFS(K:K,J:J,"PosK",H:H,H7825),"")</f>
        <v/>
      </c>
      <c r="M7825" s="61" t="str">
        <f aca="false">IF(J7825="PosK",SUMIFS(K:K,J:J,"NegK",H:H,H7825),"")</f>
        <v/>
      </c>
      <c r="N7825" s="61" t="str">
        <f aca="false">IF(J7825="PosK",SUMIFS(K:K,J:J,"eDNA",H:H,H7825),"")</f>
        <v/>
      </c>
      <c r="P7825" s="62"/>
      <c r="T7825" s="63"/>
      <c r="W7825" s="64"/>
    </row>
    <row r="7826" customFormat="false" ht="14.25" hidden="false" customHeight="false" outlineLevel="0" collapsed="false">
      <c r="A7826" s="0" t="s">
        <v>802</v>
      </c>
      <c r="B7826" s="52" t="s">
        <v>964</v>
      </c>
      <c r="C7826" s="52" t="s">
        <v>743</v>
      </c>
      <c r="D7826" s="53" t="n">
        <v>0.1</v>
      </c>
      <c r="E7826" s="53" t="n">
        <v>25.87</v>
      </c>
      <c r="F7826" s="0" t="s">
        <v>1438</v>
      </c>
      <c r="G7826" s="0" t="str">
        <f aca="false">LEFT(B7826,2)</f>
        <v>08</v>
      </c>
      <c r="H7826" s="0" t="str">
        <f aca="false">I7826&amp;"_"&amp;G7826&amp;"_"&amp;F7826</f>
        <v>Klokkefroe_08_20190827_DL2019013_DetFrieGym_koersel1</v>
      </c>
      <c r="I7826" s="61" t="str">
        <f aca="false">MID(RIGHT(B7826,LEN(B7826)-3),1,FIND("_",RIGHT(B7826,LEN(B7826)-3))-1)</f>
        <v>Klokkefroe</v>
      </c>
      <c r="J7826" s="61" t="str">
        <f aca="false">TRIM(SUBSTITUTE(RIGHT(B7826,FIND(I7826,B7826)+1),"_",""))</f>
        <v>PosK</v>
      </c>
      <c r="K7826" s="0" t="n">
        <f aca="false">IFERROR(VALUE(SUBSTITUTE(E7826,".",",")),E7826)</f>
        <v>25.87</v>
      </c>
      <c r="L7826" s="61" t="n">
        <f aca="false">IF(J7826="PosK",SUMIFS(K:K,J:J,"PosK",H:H,H7826),"")</f>
        <v>25.87</v>
      </c>
      <c r="M7826" s="61" t="n">
        <f aca="false">IF(J7826="PosK",SUMIFS(K:K,J:J,"NegK",H:H,H7826),"")</f>
        <v>0</v>
      </c>
      <c r="N7826" s="61" t="n">
        <f aca="false">IF(J7826="PosK",SUMIFS(K:K,J:J,"eDNA",H:H,H7826),"")</f>
        <v>0</v>
      </c>
      <c r="P7826" s="62" t="n">
        <f aca="false">IF(K7828="No Ct",0,K7828)</f>
        <v>0</v>
      </c>
      <c r="Q7826" s="62" t="n">
        <f aca="false">IF(K7829="No Ct",0,K7829)</f>
        <v>0</v>
      </c>
      <c r="R7826" s="0" t="str">
        <f aca="false">IF(AND(L7826&gt;0,M7826=0),"Valid","Invalid")</f>
        <v>Valid</v>
      </c>
      <c r="S7826" s="0" t="str">
        <f aca="false">IF(OR(P7826&gt;1,Q7826&gt;1),"Present","Absent")</f>
        <v>Absent</v>
      </c>
      <c r="T7826" s="63" t="str">
        <f aca="false">IF(OR(AND(P7826&gt;1,P7826&lt;41),AND(Q7826&gt;1,Q7826&lt;41)),"Ct&lt;41","Ct&gt;41")</f>
        <v>Ct&gt;41</v>
      </c>
      <c r="U7826" s="0" t="str">
        <f aca="false">I7826</f>
        <v>Klokkefroe</v>
      </c>
      <c r="V7826" s="0" t="str">
        <f aca="false">MID(F7826,10,9)</f>
        <v>DL2019013</v>
      </c>
      <c r="W7826" s="64" t="str">
        <f aca="false">V7826&amp;"_"&amp;U7826&amp;"_"&amp;R7826&amp;"_"&amp;S7826&amp;"_"&amp;T7826</f>
        <v>DL2019013_Klokkefroe_Valid_Absent_Ct&gt;41</v>
      </c>
    </row>
    <row r="7827" customFormat="false" ht="14.25" hidden="false" customHeight="false" outlineLevel="0" collapsed="false">
      <c r="A7827" s="0" t="s">
        <v>804</v>
      </c>
      <c r="B7827" s="52" t="s">
        <v>965</v>
      </c>
      <c r="C7827" s="52" t="s">
        <v>747</v>
      </c>
      <c r="D7827" s="53" t="n">
        <v>0.1</v>
      </c>
      <c r="E7827" s="53" t="s">
        <v>748</v>
      </c>
      <c r="F7827" s="0" t="s">
        <v>1438</v>
      </c>
      <c r="G7827" s="0" t="str">
        <f aca="false">LEFT(B7827,2)</f>
        <v>08</v>
      </c>
      <c r="H7827" s="0" t="str">
        <f aca="false">I7827&amp;"_"&amp;G7827&amp;"_"&amp;F7827</f>
        <v>Klokkefroe_08_20190827_DL2019013_DetFrieGym_koersel1</v>
      </c>
      <c r="I7827" s="61" t="str">
        <f aca="false">MID(RIGHT(B7827,LEN(B7827)-3),1,FIND("_",RIGHT(B7827,LEN(B7827)-3))-1)</f>
        <v>Klokkefroe</v>
      </c>
      <c r="J7827" s="61" t="str">
        <f aca="false">TRIM(SUBSTITUTE(RIGHT(B7827,FIND(I7827,B7827)+1),"_",""))</f>
        <v>NegK</v>
      </c>
      <c r="K7827" s="0" t="str">
        <f aca="false">IFERROR(VALUE(SUBSTITUTE(E7827,".",",")),E7827)</f>
        <v>No Ct</v>
      </c>
      <c r="L7827" s="61" t="str">
        <f aca="false">IF(J7827="PosK",SUMIFS(K:K,J:J,"PosK",H:H,H7827),"")</f>
        <v/>
      </c>
      <c r="M7827" s="61" t="str">
        <f aca="false">IF(J7827="PosK",SUMIFS(K:K,J:J,"NegK",H:H,H7827),"")</f>
        <v/>
      </c>
      <c r="N7827" s="61" t="str">
        <f aca="false">IF(J7827="PosK",SUMIFS(K:K,J:J,"eDNA",H:H,H7827),"")</f>
        <v/>
      </c>
    </row>
    <row r="7828" customFormat="false" ht="14.25" hidden="false" customHeight="false" outlineLevel="0" collapsed="false">
      <c r="A7828" s="0" t="s">
        <v>806</v>
      </c>
      <c r="B7828" s="52" t="s">
        <v>966</v>
      </c>
      <c r="C7828" s="52" t="s">
        <v>751</v>
      </c>
      <c r="D7828" s="53" t="n">
        <v>0.1</v>
      </c>
      <c r="E7828" s="53" t="s">
        <v>748</v>
      </c>
      <c r="F7828" s="0" t="s">
        <v>1438</v>
      </c>
      <c r="G7828" s="0" t="str">
        <f aca="false">LEFT(B7828,2)</f>
        <v>08</v>
      </c>
      <c r="H7828" s="0" t="str">
        <f aca="false">I7828&amp;"_"&amp;G7828&amp;"_"&amp;F7828</f>
        <v>Klokkefroe_08_20190827_DL2019013_DetFrieGym_koersel1</v>
      </c>
      <c r="I7828" s="61" t="str">
        <f aca="false">MID(RIGHT(B7828,LEN(B7828)-3),1,FIND("_",RIGHT(B7828,LEN(B7828)-3))-1)</f>
        <v>Klokkefroe</v>
      </c>
      <c r="J7828" s="61" t="str">
        <f aca="false">TRIM(SUBSTITUTE(RIGHT(B7828,FIND(I7828,B7828)+1),"_",""))</f>
        <v>eDNA</v>
      </c>
      <c r="K7828" s="0" t="str">
        <f aca="false">IFERROR(VALUE(SUBSTITUTE(E7828,".",",")),E7828)</f>
        <v>No Ct</v>
      </c>
      <c r="L7828" s="61" t="str">
        <f aca="false">IF(J7828="PosK",SUMIFS(K:K,J:J,"PosK",H:H,H7828),"")</f>
        <v/>
      </c>
      <c r="M7828" s="61" t="str">
        <f aca="false">IF(J7828="PosK",SUMIFS(K:K,J:J,"NegK",H:H,H7828),"")</f>
        <v/>
      </c>
      <c r="N7828" s="61" t="str">
        <f aca="false">IF(J7828="PosK",SUMIFS(K:K,J:J,"eDNA",H:H,H7828),"")</f>
        <v/>
      </c>
      <c r="Q7828" s="62"/>
    </row>
    <row r="7829" customFormat="false" ht="14.25" hidden="false" customHeight="false" outlineLevel="0" collapsed="false">
      <c r="A7829" s="0" t="s">
        <v>808</v>
      </c>
      <c r="B7829" s="52" t="s">
        <v>966</v>
      </c>
      <c r="C7829" s="52" t="s">
        <v>751</v>
      </c>
      <c r="D7829" s="53" t="n">
        <v>0.1</v>
      </c>
      <c r="E7829" s="53" t="s">
        <v>748</v>
      </c>
      <c r="F7829" s="0" t="s">
        <v>1438</v>
      </c>
      <c r="G7829" s="0" t="str">
        <f aca="false">LEFT(B7829,2)</f>
        <v>08</v>
      </c>
      <c r="H7829" s="0" t="str">
        <f aca="false">I7829&amp;"_"&amp;G7829&amp;"_"&amp;F7829</f>
        <v>Klokkefroe_08_20190827_DL2019013_DetFrieGym_koersel1</v>
      </c>
      <c r="I7829" s="61" t="str">
        <f aca="false">MID(RIGHT(B7829,LEN(B7829)-3),1,FIND("_",RIGHT(B7829,LEN(B7829)-3))-1)</f>
        <v>Klokkefroe</v>
      </c>
      <c r="J7829" s="61" t="str">
        <f aca="false">TRIM(SUBSTITUTE(RIGHT(B7829,FIND(I7829,B7829)+1),"_",""))</f>
        <v>eDNA</v>
      </c>
      <c r="K7829" s="0" t="str">
        <f aca="false">IFERROR(VALUE(SUBSTITUTE(E7829,".",",")),E7829)</f>
        <v>No Ct</v>
      </c>
      <c r="L7829" s="61" t="str">
        <f aca="false">IF(J7829="PosK",SUMIFS(K:K,J:J,"PosK",H:H,H7829),"")</f>
        <v/>
      </c>
      <c r="M7829" s="61" t="str">
        <f aca="false">IF(J7829="PosK",SUMIFS(K:K,J:J,"NegK",H:H,H7829),"")</f>
        <v/>
      </c>
      <c r="N7829" s="61" t="str">
        <f aca="false">IF(J7829="PosK",SUMIFS(K:K,J:J,"eDNA",H:H,H7829),"")</f>
        <v/>
      </c>
      <c r="P7829" s="62"/>
      <c r="T7829" s="63"/>
      <c r="W7829" s="64"/>
    </row>
    <row r="7830" customFormat="false" ht="14.25" hidden="false" customHeight="false" outlineLevel="0" collapsed="false">
      <c r="A7830" s="0" t="s">
        <v>812</v>
      </c>
      <c r="B7830" s="52" t="s">
        <v>968</v>
      </c>
      <c r="C7830" s="52" t="s">
        <v>743</v>
      </c>
      <c r="D7830" s="53" t="n">
        <v>0.1</v>
      </c>
      <c r="E7830" s="53" t="n">
        <v>20.21</v>
      </c>
      <c r="F7830" s="0" t="s">
        <v>1438</v>
      </c>
      <c r="G7830" s="0" t="str">
        <f aca="false">LEFT(B7830,2)</f>
        <v>09</v>
      </c>
      <c r="H7830" s="0" t="str">
        <f aca="false">I7830&amp;"_"&amp;G7830&amp;"_"&amp;F7830</f>
        <v>Skrubtudse_09_20190827_DL2019013_DetFrieGym_koersel1</v>
      </c>
      <c r="I7830" s="61" t="str">
        <f aca="false">MID(RIGHT(B7830,LEN(B7830)-3),1,FIND("_",RIGHT(B7830,LEN(B7830)-3))-1)</f>
        <v>Skrubtudse</v>
      </c>
      <c r="J7830" s="61" t="str">
        <f aca="false">TRIM(SUBSTITUTE(RIGHT(B7830,FIND(I7830,B7830)+1),"_",""))</f>
        <v>PosK</v>
      </c>
      <c r="K7830" s="0" t="n">
        <f aca="false">IFERROR(VALUE(SUBSTITUTE(E7830,".",",")),E7830)</f>
        <v>20.21</v>
      </c>
      <c r="L7830" s="61" t="n">
        <f aca="false">IF(J7830="PosK",SUMIFS(K:K,J:J,"PosK",H:H,H7830),"")</f>
        <v>20.21</v>
      </c>
      <c r="M7830" s="61" t="n">
        <f aca="false">IF(J7830="PosK",SUMIFS(K:K,J:J,"NegK",H:H,H7830),"")</f>
        <v>0</v>
      </c>
      <c r="N7830" s="61" t="n">
        <f aca="false">IF(J7830="PosK",SUMIFS(K:K,J:J,"eDNA",H:H,H7830),"")</f>
        <v>80.74</v>
      </c>
      <c r="P7830" s="62" t="n">
        <f aca="false">IF(K7832="No Ct",0,K7832)</f>
        <v>42.01</v>
      </c>
      <c r="Q7830" s="62" t="n">
        <f aca="false">IF(K7833="No Ct",0,K7833)</f>
        <v>38.73</v>
      </c>
      <c r="R7830" s="0" t="str">
        <f aca="false">IF(AND(L7830&gt;0,M7830=0),"Valid","Invalid")</f>
        <v>Valid</v>
      </c>
      <c r="S7830" s="0" t="str">
        <f aca="false">IF(OR(P7830&gt;1,Q7830&gt;1),"Present","Absent")</f>
        <v>Present</v>
      </c>
      <c r="T7830" s="63" t="str">
        <f aca="false">IF(OR(AND(P7830&gt;1,P7830&lt;41),AND(Q7830&gt;1,Q7830&lt;41)),"Ct&lt;41","Ct&gt;41")</f>
        <v>Ct&lt;41</v>
      </c>
      <c r="U7830" s="0" t="str">
        <f aca="false">I7830</f>
        <v>Skrubtudse</v>
      </c>
      <c r="V7830" s="0" t="str">
        <f aca="false">MID(F7830,10,9)</f>
        <v>DL2019013</v>
      </c>
      <c r="W7830" s="64" t="str">
        <f aca="false">V7830&amp;"_"&amp;U7830&amp;"_"&amp;R7830&amp;"_"&amp;S7830&amp;"_"&amp;T7830</f>
        <v>DL2019013_Skrubtudse_Valid_Present_Ct&lt;41</v>
      </c>
    </row>
    <row r="7831" customFormat="false" ht="14.25" hidden="false" customHeight="false" outlineLevel="0" collapsed="false">
      <c r="A7831" s="0" t="s">
        <v>810</v>
      </c>
      <c r="B7831" s="52" t="s">
        <v>969</v>
      </c>
      <c r="C7831" s="52" t="s">
        <v>747</v>
      </c>
      <c r="D7831" s="53" t="n">
        <v>0.1</v>
      </c>
      <c r="E7831" s="53" t="s">
        <v>748</v>
      </c>
      <c r="F7831" s="0" t="s">
        <v>1438</v>
      </c>
      <c r="G7831" s="0" t="str">
        <f aca="false">LEFT(B7831,2)</f>
        <v>09</v>
      </c>
      <c r="H7831" s="0" t="str">
        <f aca="false">I7831&amp;"_"&amp;G7831&amp;"_"&amp;F7831</f>
        <v>Skrubtudse_09_20190827_DL2019013_DetFrieGym_koersel1</v>
      </c>
      <c r="I7831" s="61" t="str">
        <f aca="false">MID(RIGHT(B7831,LEN(B7831)-3),1,FIND("_",RIGHT(B7831,LEN(B7831)-3))-1)</f>
        <v>Skrubtudse</v>
      </c>
      <c r="J7831" s="61" t="str">
        <f aca="false">TRIM(SUBSTITUTE(RIGHT(B7831,FIND(I7831,B7831)+1),"_",""))</f>
        <v>NegK</v>
      </c>
      <c r="K7831" s="0" t="str">
        <f aca="false">IFERROR(VALUE(SUBSTITUTE(E7831,".",",")),E7831)</f>
        <v>No Ct</v>
      </c>
      <c r="L7831" s="61" t="str">
        <f aca="false">IF(J7831="PosK",SUMIFS(K:K,J:J,"PosK",H:H,H7831),"")</f>
        <v/>
      </c>
      <c r="M7831" s="61" t="str">
        <f aca="false">IF(J7831="PosK",SUMIFS(K:K,J:J,"NegK",H:H,H7831),"")</f>
        <v/>
      </c>
      <c r="N7831" s="61" t="str">
        <f aca="false">IF(J7831="PosK",SUMIFS(K:K,J:J,"eDNA",H:H,H7831),"")</f>
        <v/>
      </c>
    </row>
    <row r="7832" customFormat="false" ht="14.25" hidden="false" customHeight="false" outlineLevel="0" collapsed="false">
      <c r="A7832" s="0" t="s">
        <v>814</v>
      </c>
      <c r="B7832" s="52" t="s">
        <v>970</v>
      </c>
      <c r="C7832" s="52" t="s">
        <v>751</v>
      </c>
      <c r="D7832" s="53" t="n">
        <v>0.1</v>
      </c>
      <c r="E7832" s="53" t="n">
        <v>42.01</v>
      </c>
      <c r="F7832" s="0" t="s">
        <v>1438</v>
      </c>
      <c r="G7832" s="0" t="str">
        <f aca="false">LEFT(B7832,2)</f>
        <v>09</v>
      </c>
      <c r="H7832" s="0" t="str">
        <f aca="false">I7832&amp;"_"&amp;G7832&amp;"_"&amp;F7832</f>
        <v>Skrubtudse_09_20190827_DL2019013_DetFrieGym_koersel1</v>
      </c>
      <c r="I7832" s="61" t="str">
        <f aca="false">MID(RIGHT(B7832,LEN(B7832)-3),1,FIND("_",RIGHT(B7832,LEN(B7832)-3))-1)</f>
        <v>Skrubtudse</v>
      </c>
      <c r="J7832" s="61" t="str">
        <f aca="false">TRIM(SUBSTITUTE(RIGHT(B7832,FIND(I7832,B7832)+1),"_",""))</f>
        <v>eDNA</v>
      </c>
      <c r="K7832" s="0" t="n">
        <f aca="false">IFERROR(VALUE(SUBSTITUTE(E7832,".",",")),E7832)</f>
        <v>42.01</v>
      </c>
      <c r="L7832" s="61" t="str">
        <f aca="false">IF(J7832="PosK",SUMIFS(K:K,J:J,"PosK",H:H,H7832),"")</f>
        <v/>
      </c>
      <c r="M7832" s="61" t="str">
        <f aca="false">IF(J7832="PosK",SUMIFS(K:K,J:J,"NegK",H:H,H7832),"")</f>
        <v/>
      </c>
      <c r="N7832" s="61" t="str">
        <f aca="false">IF(J7832="PosK",SUMIFS(K:K,J:J,"eDNA",H:H,H7832),"")</f>
        <v/>
      </c>
      <c r="Q7832" s="62"/>
    </row>
    <row r="7833" customFormat="false" ht="14.25" hidden="false" customHeight="false" outlineLevel="0" collapsed="false">
      <c r="A7833" s="0" t="s">
        <v>816</v>
      </c>
      <c r="B7833" s="52" t="s">
        <v>970</v>
      </c>
      <c r="C7833" s="52" t="s">
        <v>751</v>
      </c>
      <c r="D7833" s="53" t="n">
        <v>0.1</v>
      </c>
      <c r="E7833" s="53" t="n">
        <v>38.73</v>
      </c>
      <c r="F7833" s="0" t="s">
        <v>1438</v>
      </c>
      <c r="G7833" s="0" t="str">
        <f aca="false">LEFT(B7833,2)</f>
        <v>09</v>
      </c>
      <c r="H7833" s="0" t="str">
        <f aca="false">I7833&amp;"_"&amp;G7833&amp;"_"&amp;F7833</f>
        <v>Skrubtudse_09_20190827_DL2019013_DetFrieGym_koersel1</v>
      </c>
      <c r="I7833" s="61" t="str">
        <f aca="false">MID(RIGHT(B7833,LEN(B7833)-3),1,FIND("_",RIGHT(B7833,LEN(B7833)-3))-1)</f>
        <v>Skrubtudse</v>
      </c>
      <c r="J7833" s="61" t="str">
        <f aca="false">TRIM(SUBSTITUTE(RIGHT(B7833,FIND(I7833,B7833)+1),"_",""))</f>
        <v>eDNA</v>
      </c>
      <c r="K7833" s="0" t="n">
        <f aca="false">IFERROR(VALUE(SUBSTITUTE(E7833,".",",")),E7833)</f>
        <v>38.73</v>
      </c>
      <c r="L7833" s="61" t="str">
        <f aca="false">IF(J7833="PosK",SUMIFS(K:K,J:J,"PosK",H:H,H7833),"")</f>
        <v/>
      </c>
      <c r="M7833" s="61" t="str">
        <f aca="false">IF(J7833="PosK",SUMIFS(K:K,J:J,"NegK",H:H,H7833),"")</f>
        <v/>
      </c>
      <c r="N7833" s="61" t="str">
        <f aca="false">IF(J7833="PosK",SUMIFS(K:K,J:J,"eDNA",H:H,H7833),"")</f>
        <v/>
      </c>
      <c r="P7833" s="62"/>
      <c r="T7833" s="63"/>
      <c r="W7833" s="64"/>
    </row>
    <row r="7834" customFormat="false" ht="14.25" hidden="false" customHeight="false" outlineLevel="0" collapsed="false">
      <c r="A7834" s="0" t="s">
        <v>818</v>
      </c>
      <c r="B7834" s="52" t="s">
        <v>972</v>
      </c>
      <c r="C7834" s="52" t="s">
        <v>743</v>
      </c>
      <c r="D7834" s="53" t="n">
        <v>0.1</v>
      </c>
      <c r="E7834" s="53" t="n">
        <v>20.37</v>
      </c>
      <c r="F7834" s="0" t="s">
        <v>1438</v>
      </c>
      <c r="G7834" s="0" t="str">
        <f aca="false">LEFT(B7834,2)</f>
        <v>10</v>
      </c>
      <c r="H7834" s="0" t="str">
        <f aca="false">I7834&amp;"_"&amp;G7834&amp;"_"&amp;F7834</f>
        <v>Skrubtudse_10_20190827_DL2019013_DetFrieGym_koersel1</v>
      </c>
      <c r="I7834" s="61" t="str">
        <f aca="false">MID(RIGHT(B7834,LEN(B7834)-3),1,FIND("_",RIGHT(B7834,LEN(B7834)-3))-1)</f>
        <v>Skrubtudse</v>
      </c>
      <c r="J7834" s="61" t="str">
        <f aca="false">TRIM(SUBSTITUTE(RIGHT(B7834,FIND(I7834,B7834)+1),"_",""))</f>
        <v>PosK</v>
      </c>
      <c r="K7834" s="0" t="n">
        <f aca="false">IFERROR(VALUE(SUBSTITUTE(E7834,".",",")),E7834)</f>
        <v>20.37</v>
      </c>
      <c r="L7834" s="61" t="n">
        <f aca="false">IF(J7834="PosK",SUMIFS(K:K,J:J,"PosK",H:H,H7834),"")</f>
        <v>20.37</v>
      </c>
      <c r="M7834" s="61" t="n">
        <f aca="false">IF(J7834="PosK",SUMIFS(K:K,J:J,"NegK",H:H,H7834),"")</f>
        <v>0</v>
      </c>
      <c r="N7834" s="61" t="n">
        <f aca="false">IF(J7834="PosK",SUMIFS(K:K,J:J,"eDNA",H:H,H7834),"")</f>
        <v>73.99</v>
      </c>
      <c r="P7834" s="62" t="n">
        <f aca="false">IF(K7836="No Ct",0,K7836)</f>
        <v>37.65</v>
      </c>
      <c r="Q7834" s="62" t="n">
        <f aca="false">IF(K7837="No Ct",0,K7837)</f>
        <v>36.34</v>
      </c>
      <c r="R7834" s="0" t="str">
        <f aca="false">IF(AND(L7834&gt;0,M7834=0),"Valid","Invalid")</f>
        <v>Valid</v>
      </c>
      <c r="S7834" s="0" t="str">
        <f aca="false">IF(OR(P7834&gt;1,Q7834&gt;1),"Present","Absent")</f>
        <v>Present</v>
      </c>
      <c r="T7834" s="63" t="str">
        <f aca="false">IF(OR(AND(P7834&gt;1,P7834&lt;41),AND(Q7834&gt;1,Q7834&lt;41)),"Ct&lt;41","Ct&gt;41")</f>
        <v>Ct&lt;41</v>
      </c>
      <c r="U7834" s="0" t="str">
        <f aca="false">I7834</f>
        <v>Skrubtudse</v>
      </c>
      <c r="V7834" s="0" t="str">
        <f aca="false">MID(F7834,10,9)</f>
        <v>DL2019013</v>
      </c>
      <c r="W7834" s="64" t="str">
        <f aca="false">V7834&amp;"_"&amp;U7834&amp;"_"&amp;R7834&amp;"_"&amp;S7834&amp;"_"&amp;T7834</f>
        <v>DL2019013_Skrubtudse_Valid_Present_Ct&lt;41</v>
      </c>
    </row>
    <row r="7835" customFormat="false" ht="14.25" hidden="false" customHeight="false" outlineLevel="0" collapsed="false">
      <c r="A7835" s="0" t="s">
        <v>820</v>
      </c>
      <c r="B7835" s="52" t="s">
        <v>973</v>
      </c>
      <c r="C7835" s="52" t="s">
        <v>747</v>
      </c>
      <c r="D7835" s="53" t="n">
        <v>0.1</v>
      </c>
      <c r="E7835" s="53" t="s">
        <v>748</v>
      </c>
      <c r="F7835" s="0" t="s">
        <v>1438</v>
      </c>
      <c r="G7835" s="0" t="str">
        <f aca="false">LEFT(B7835,2)</f>
        <v>10</v>
      </c>
      <c r="H7835" s="0" t="str">
        <f aca="false">I7835&amp;"_"&amp;G7835&amp;"_"&amp;F7835</f>
        <v>Skrubtudse_10_20190827_DL2019013_DetFrieGym_koersel1</v>
      </c>
      <c r="I7835" s="61" t="str">
        <f aca="false">MID(RIGHT(B7835,LEN(B7835)-3),1,FIND("_",RIGHT(B7835,LEN(B7835)-3))-1)</f>
        <v>Skrubtudse</v>
      </c>
      <c r="J7835" s="61" t="str">
        <f aca="false">TRIM(SUBSTITUTE(RIGHT(B7835,FIND(I7835,B7835)+1),"_",""))</f>
        <v>NegK</v>
      </c>
      <c r="K7835" s="0" t="str">
        <f aca="false">IFERROR(VALUE(SUBSTITUTE(E7835,".",",")),E7835)</f>
        <v>No Ct</v>
      </c>
      <c r="L7835" s="61" t="str">
        <f aca="false">IF(J7835="PosK",SUMIFS(K:K,J:J,"PosK",H:H,H7835),"")</f>
        <v/>
      </c>
      <c r="M7835" s="61" t="str">
        <f aca="false">IF(J7835="PosK",SUMIFS(K:K,J:J,"NegK",H:H,H7835),"")</f>
        <v/>
      </c>
      <c r="N7835" s="61" t="str">
        <f aca="false">IF(J7835="PosK",SUMIFS(K:K,J:J,"eDNA",H:H,H7835),"")</f>
        <v/>
      </c>
    </row>
    <row r="7836" customFormat="false" ht="14.25" hidden="false" customHeight="false" outlineLevel="0" collapsed="false">
      <c r="A7836" s="0" t="s">
        <v>822</v>
      </c>
      <c r="B7836" s="52" t="s">
        <v>974</v>
      </c>
      <c r="C7836" s="52" t="s">
        <v>751</v>
      </c>
      <c r="D7836" s="53" t="n">
        <v>0.1</v>
      </c>
      <c r="E7836" s="53" t="n">
        <v>37.65</v>
      </c>
      <c r="F7836" s="0" t="s">
        <v>1438</v>
      </c>
      <c r="G7836" s="0" t="str">
        <f aca="false">LEFT(B7836,2)</f>
        <v>10</v>
      </c>
      <c r="H7836" s="0" t="str">
        <f aca="false">I7836&amp;"_"&amp;G7836&amp;"_"&amp;F7836</f>
        <v>Skrubtudse_10_20190827_DL2019013_DetFrieGym_koersel1</v>
      </c>
      <c r="I7836" s="61" t="str">
        <f aca="false">MID(RIGHT(B7836,LEN(B7836)-3),1,FIND("_",RIGHT(B7836,LEN(B7836)-3))-1)</f>
        <v>Skrubtudse</v>
      </c>
      <c r="J7836" s="61" t="str">
        <f aca="false">TRIM(SUBSTITUTE(RIGHT(B7836,FIND(I7836,B7836)+1),"_",""))</f>
        <v>eDNA</v>
      </c>
      <c r="K7836" s="0" t="n">
        <f aca="false">IFERROR(VALUE(SUBSTITUTE(E7836,".",",")),E7836)</f>
        <v>37.65</v>
      </c>
      <c r="L7836" s="61" t="str">
        <f aca="false">IF(J7836="PosK",SUMIFS(K:K,J:J,"PosK",H:H,H7836),"")</f>
        <v/>
      </c>
      <c r="M7836" s="61" t="str">
        <f aca="false">IF(J7836="PosK",SUMIFS(K:K,J:J,"NegK",H:H,H7836),"")</f>
        <v/>
      </c>
      <c r="N7836" s="61" t="str">
        <f aca="false">IF(J7836="PosK",SUMIFS(K:K,J:J,"eDNA",H:H,H7836),"")</f>
        <v/>
      </c>
      <c r="Q7836" s="62"/>
    </row>
    <row r="7837" customFormat="false" ht="14.25" hidden="false" customHeight="false" outlineLevel="0" collapsed="false">
      <c r="A7837" s="0" t="s">
        <v>824</v>
      </c>
      <c r="B7837" s="52" t="s">
        <v>974</v>
      </c>
      <c r="C7837" s="52" t="s">
        <v>751</v>
      </c>
      <c r="D7837" s="53" t="n">
        <v>0.1</v>
      </c>
      <c r="E7837" s="53" t="n">
        <v>36.34</v>
      </c>
      <c r="F7837" s="0" t="s">
        <v>1438</v>
      </c>
      <c r="G7837" s="0" t="str">
        <f aca="false">LEFT(B7837,2)</f>
        <v>10</v>
      </c>
      <c r="H7837" s="0" t="str">
        <f aca="false">I7837&amp;"_"&amp;G7837&amp;"_"&amp;F7837</f>
        <v>Skrubtudse_10_20190827_DL2019013_DetFrieGym_koersel1</v>
      </c>
      <c r="I7837" s="61" t="str">
        <f aca="false">MID(RIGHT(B7837,LEN(B7837)-3),1,FIND("_",RIGHT(B7837,LEN(B7837)-3))-1)</f>
        <v>Skrubtudse</v>
      </c>
      <c r="J7837" s="61" t="str">
        <f aca="false">TRIM(SUBSTITUTE(RIGHT(B7837,FIND(I7837,B7837)+1),"_",""))</f>
        <v>eDNA</v>
      </c>
      <c r="K7837" s="0" t="n">
        <f aca="false">IFERROR(VALUE(SUBSTITUTE(E7837,".",",")),E7837)</f>
        <v>36.34</v>
      </c>
      <c r="L7837" s="61" t="str">
        <f aca="false">IF(J7837="PosK",SUMIFS(K:K,J:J,"PosK",H:H,H7837),"")</f>
        <v/>
      </c>
      <c r="M7837" s="61" t="str">
        <f aca="false">IF(J7837="PosK",SUMIFS(K:K,J:J,"NegK",H:H,H7837),"")</f>
        <v/>
      </c>
      <c r="N7837" s="61" t="str">
        <f aca="false">IF(J7837="PosK",SUMIFS(K:K,J:J,"eDNA",H:H,H7837),"")</f>
        <v/>
      </c>
      <c r="P7837" s="62"/>
      <c r="T7837" s="63"/>
      <c r="W7837" s="64"/>
    </row>
    <row r="7838" customFormat="false" ht="14.25" hidden="false" customHeight="false" outlineLevel="0" collapsed="false">
      <c r="A7838" s="0" t="s">
        <v>826</v>
      </c>
      <c r="B7838" s="52" t="s">
        <v>976</v>
      </c>
      <c r="C7838" s="52" t="s">
        <v>743</v>
      </c>
      <c r="D7838" s="53" t="n">
        <v>0.1</v>
      </c>
      <c r="E7838" s="53" t="s">
        <v>748</v>
      </c>
      <c r="F7838" s="0" t="s">
        <v>1438</v>
      </c>
      <c r="G7838" s="0" t="str">
        <f aca="false">LEFT(B7838,2)</f>
        <v>11</v>
      </c>
      <c r="H7838" s="0" t="str">
        <f aca="false">I7838&amp;"_"&amp;G7838&amp;"_"&amp;F7838</f>
        <v>Bjergsalamander_11_20190827_DL2019013_DetFrieGym_koersel1</v>
      </c>
      <c r="I7838" s="61" t="str">
        <f aca="false">MID(RIGHT(B7838,LEN(B7838)-3),1,FIND("_",RIGHT(B7838,LEN(B7838)-3))-1)</f>
        <v>Bjergsalamander</v>
      </c>
      <c r="J7838" s="61" t="str">
        <f aca="false">TRIM(SUBSTITUTE(RIGHT(B7838,FIND(I7838,B7838)+1),"_",""))</f>
        <v>PosK</v>
      </c>
      <c r="K7838" s="0" t="str">
        <f aca="false">IFERROR(VALUE(SUBSTITUTE(E7838,".",",")),E7838)</f>
        <v>No Ct</v>
      </c>
      <c r="L7838" s="61" t="n">
        <f aca="false">IF(J7838="PosK",SUMIFS(K:K,J:J,"PosK",H:H,H7838),"")</f>
        <v>0</v>
      </c>
      <c r="M7838" s="61" t="n">
        <f aca="false">IF(J7838="PosK",SUMIFS(K:K,J:J,"NegK",H:H,H7838),"")</f>
        <v>0</v>
      </c>
      <c r="N7838" s="61" t="n">
        <f aca="false">IF(J7838="PosK",SUMIFS(K:K,J:J,"eDNA",H:H,H7838),"")</f>
        <v>0</v>
      </c>
      <c r="P7838" s="62" t="n">
        <f aca="false">IF(K7840="No Ct",0,K7840)</f>
        <v>0</v>
      </c>
      <c r="Q7838" s="62" t="n">
        <f aca="false">IF(K7841="No Ct",0,K7841)</f>
        <v>0</v>
      </c>
      <c r="R7838" s="0" t="str">
        <f aca="false">IF(AND(L7838&gt;0,M7838=0),"Valid","Invalid")</f>
        <v>Invalid</v>
      </c>
      <c r="S7838" s="0" t="str">
        <f aca="false">IF(OR(P7838&gt;1,Q7838&gt;1),"Present","Absent")</f>
        <v>Absent</v>
      </c>
      <c r="T7838" s="63" t="str">
        <f aca="false">IF(OR(AND(P7838&gt;1,P7838&lt;41),AND(Q7838&gt;1,Q7838&lt;41)),"Ct&lt;41","Ct&gt;41")</f>
        <v>Ct&gt;41</v>
      </c>
      <c r="U7838" s="0" t="str">
        <f aca="false">I7838</f>
        <v>Bjergsalamander</v>
      </c>
      <c r="V7838" s="0" t="str">
        <f aca="false">MID(F7838,10,9)</f>
        <v>DL2019013</v>
      </c>
      <c r="W7838" s="64" t="str">
        <f aca="false">V7838&amp;"_"&amp;U7838&amp;"_"&amp;R7838&amp;"_"&amp;S7838&amp;"_"&amp;T7838</f>
        <v>DL2019013_Bjergsalamander_Invalid_Absent_Ct&gt;41</v>
      </c>
    </row>
    <row r="7839" customFormat="false" ht="14.25" hidden="false" customHeight="false" outlineLevel="0" collapsed="false">
      <c r="A7839" s="0" t="s">
        <v>828</v>
      </c>
      <c r="B7839" s="52" t="s">
        <v>977</v>
      </c>
      <c r="C7839" s="52" t="s">
        <v>747</v>
      </c>
      <c r="D7839" s="53" t="n">
        <v>0.1</v>
      </c>
      <c r="E7839" s="53" t="s">
        <v>748</v>
      </c>
      <c r="F7839" s="0" t="s">
        <v>1438</v>
      </c>
      <c r="G7839" s="0" t="str">
        <f aca="false">LEFT(B7839,2)</f>
        <v>11</v>
      </c>
      <c r="H7839" s="0" t="str">
        <f aca="false">I7839&amp;"_"&amp;G7839&amp;"_"&amp;F7839</f>
        <v>Bjergsalamander_11_20190827_DL2019013_DetFrieGym_koersel1</v>
      </c>
      <c r="I7839" s="61" t="str">
        <f aca="false">MID(RIGHT(B7839,LEN(B7839)-3),1,FIND("_",RIGHT(B7839,LEN(B7839)-3))-1)</f>
        <v>Bjergsalamander</v>
      </c>
      <c r="J7839" s="61" t="str">
        <f aca="false">TRIM(SUBSTITUTE(RIGHT(B7839,FIND(I7839,B7839)+1),"_",""))</f>
        <v>NegK</v>
      </c>
      <c r="K7839" s="0" t="str">
        <f aca="false">IFERROR(VALUE(SUBSTITUTE(E7839,".",",")),E7839)</f>
        <v>No Ct</v>
      </c>
      <c r="L7839" s="61" t="str">
        <f aca="false">IF(J7839="PosK",SUMIFS(K:K,J:J,"PosK",H:H,H7839),"")</f>
        <v/>
      </c>
      <c r="M7839" s="61" t="str">
        <f aca="false">IF(J7839="PosK",SUMIFS(K:K,J:J,"NegK",H:H,H7839),"")</f>
        <v/>
      </c>
      <c r="N7839" s="61" t="str">
        <f aca="false">IF(J7839="PosK",SUMIFS(K:K,J:J,"eDNA",H:H,H7839),"")</f>
        <v/>
      </c>
    </row>
    <row r="7840" customFormat="false" ht="14.25" hidden="false" customHeight="false" outlineLevel="0" collapsed="false">
      <c r="A7840" s="0" t="s">
        <v>830</v>
      </c>
      <c r="B7840" s="52" t="s">
        <v>978</v>
      </c>
      <c r="C7840" s="52" t="s">
        <v>751</v>
      </c>
      <c r="D7840" s="53" t="n">
        <v>0.1</v>
      </c>
      <c r="E7840" s="53" t="s">
        <v>748</v>
      </c>
      <c r="F7840" s="0" t="s">
        <v>1438</v>
      </c>
      <c r="G7840" s="0" t="str">
        <f aca="false">LEFT(B7840,2)</f>
        <v>11</v>
      </c>
      <c r="H7840" s="0" t="str">
        <f aca="false">I7840&amp;"_"&amp;G7840&amp;"_"&amp;F7840</f>
        <v>Bjergsalamander_11_20190827_DL2019013_DetFrieGym_koersel1</v>
      </c>
      <c r="I7840" s="61" t="str">
        <f aca="false">MID(RIGHT(B7840,LEN(B7840)-3),1,FIND("_",RIGHT(B7840,LEN(B7840)-3))-1)</f>
        <v>Bjergsalamander</v>
      </c>
      <c r="J7840" s="61" t="str">
        <f aca="false">TRIM(SUBSTITUTE(RIGHT(B7840,FIND(I7840,B7840)+1),"_",""))</f>
        <v>eDNA</v>
      </c>
      <c r="K7840" s="0" t="str">
        <f aca="false">IFERROR(VALUE(SUBSTITUTE(E7840,".",",")),E7840)</f>
        <v>No Ct</v>
      </c>
      <c r="L7840" s="61" t="str">
        <f aca="false">IF(J7840="PosK",SUMIFS(K:K,J:J,"PosK",H:H,H7840),"")</f>
        <v/>
      </c>
      <c r="M7840" s="61" t="str">
        <f aca="false">IF(J7840="PosK",SUMIFS(K:K,J:J,"NegK",H:H,H7840),"")</f>
        <v/>
      </c>
      <c r="N7840" s="61" t="str">
        <f aca="false">IF(J7840="PosK",SUMIFS(K:K,J:J,"eDNA",H:H,H7840),"")</f>
        <v/>
      </c>
      <c r="Q7840" s="62"/>
    </row>
    <row r="7841" customFormat="false" ht="14.25" hidden="false" customHeight="false" outlineLevel="0" collapsed="false">
      <c r="A7841" s="0" t="s">
        <v>832</v>
      </c>
      <c r="B7841" s="52" t="s">
        <v>978</v>
      </c>
      <c r="C7841" s="52" t="s">
        <v>751</v>
      </c>
      <c r="D7841" s="53" t="n">
        <v>0.1</v>
      </c>
      <c r="E7841" s="53" t="s">
        <v>748</v>
      </c>
      <c r="F7841" s="0" t="s">
        <v>1438</v>
      </c>
      <c r="G7841" s="0" t="str">
        <f aca="false">LEFT(B7841,2)</f>
        <v>11</v>
      </c>
      <c r="H7841" s="0" t="str">
        <f aca="false">I7841&amp;"_"&amp;G7841&amp;"_"&amp;F7841</f>
        <v>Bjergsalamander_11_20190827_DL2019013_DetFrieGym_koersel1</v>
      </c>
      <c r="I7841" s="61" t="str">
        <f aca="false">MID(RIGHT(B7841,LEN(B7841)-3),1,FIND("_",RIGHT(B7841,LEN(B7841)-3))-1)</f>
        <v>Bjergsalamander</v>
      </c>
      <c r="J7841" s="61" t="str">
        <f aca="false">TRIM(SUBSTITUTE(RIGHT(B7841,FIND(I7841,B7841)+1),"_",""))</f>
        <v>eDNA</v>
      </c>
      <c r="K7841" s="0" t="str">
        <f aca="false">IFERROR(VALUE(SUBSTITUTE(E7841,".",",")),E7841)</f>
        <v>No Ct</v>
      </c>
      <c r="L7841" s="61" t="str">
        <f aca="false">IF(J7841="PosK",SUMIFS(K:K,J:J,"PosK",H:H,H7841),"")</f>
        <v/>
      </c>
      <c r="M7841" s="61" t="str">
        <f aca="false">IF(J7841="PosK",SUMIFS(K:K,J:J,"NegK",H:H,H7841),"")</f>
        <v/>
      </c>
      <c r="N7841" s="61" t="str">
        <f aca="false">IF(J7841="PosK",SUMIFS(K:K,J:J,"eDNA",H:H,H7841),"")</f>
        <v/>
      </c>
      <c r="P7841" s="62"/>
      <c r="T7841" s="63"/>
      <c r="W7841" s="64"/>
    </row>
    <row r="7842" customFormat="false" ht="14.25" hidden="false" customHeight="false" outlineLevel="0" collapsed="false">
      <c r="A7842" s="0" t="s">
        <v>834</v>
      </c>
      <c r="B7842" s="52" t="s">
        <v>980</v>
      </c>
      <c r="C7842" s="52" t="s">
        <v>743</v>
      </c>
      <c r="D7842" s="53" t="n">
        <v>0.1</v>
      </c>
      <c r="E7842" s="53" t="s">
        <v>748</v>
      </c>
      <c r="F7842" s="0" t="s">
        <v>1438</v>
      </c>
      <c r="G7842" s="0" t="str">
        <f aca="false">LEFT(B7842,2)</f>
        <v>12</v>
      </c>
      <c r="H7842" s="0" t="str">
        <f aca="false">I7842&amp;"_"&amp;G7842&amp;"_"&amp;F7842</f>
        <v>Latterfroe_12_20190827_DL2019013_DetFrieGym_koersel1</v>
      </c>
      <c r="I7842" s="61" t="str">
        <f aca="false">MID(RIGHT(B7842,LEN(B7842)-3),1,FIND("_",RIGHT(B7842,LEN(B7842)-3))-1)</f>
        <v>Latterfroe</v>
      </c>
      <c r="J7842" s="61" t="str">
        <f aca="false">TRIM(SUBSTITUTE(RIGHT(B7842,FIND(I7842,B7842)+1),"_",""))</f>
        <v>PosK</v>
      </c>
      <c r="K7842" s="0" t="str">
        <f aca="false">IFERROR(VALUE(SUBSTITUTE(E7842,".",",")),E7842)</f>
        <v>No Ct</v>
      </c>
      <c r="L7842" s="61" t="n">
        <f aca="false">IF(J7842="PosK",SUMIFS(K:K,J:J,"PosK",H:H,H7842),"")</f>
        <v>0</v>
      </c>
      <c r="M7842" s="61" t="n">
        <f aca="false">IF(J7842="PosK",SUMIFS(K:K,J:J,"NegK",H:H,H7842),"")</f>
        <v>0</v>
      </c>
      <c r="N7842" s="61" t="n">
        <f aca="false">IF(J7842="PosK",SUMIFS(K:K,J:J,"eDNA",H:H,H7842),"")</f>
        <v>0</v>
      </c>
      <c r="P7842" s="62" t="n">
        <f aca="false">IF(K7844="No Ct",0,K7844)</f>
        <v>0</v>
      </c>
      <c r="Q7842" s="62" t="n">
        <f aca="false">IF(K7845="No Ct",0,K7845)</f>
        <v>0</v>
      </c>
      <c r="R7842" s="0" t="str">
        <f aca="false">IF(AND(L7842&gt;0,M7842=0),"Valid","Invalid")</f>
        <v>Invalid</v>
      </c>
      <c r="S7842" s="0" t="str">
        <f aca="false">IF(OR(P7842&gt;1,Q7842&gt;1),"Present","Absent")</f>
        <v>Absent</v>
      </c>
      <c r="T7842" s="63" t="str">
        <f aca="false">IF(OR(AND(P7842&gt;1,P7842&lt;41),AND(Q7842&gt;1,Q7842&lt;41)),"Ct&lt;41","Ct&gt;41")</f>
        <v>Ct&gt;41</v>
      </c>
      <c r="U7842" s="0" t="str">
        <f aca="false">I7842</f>
        <v>Latterfroe</v>
      </c>
      <c r="V7842" s="0" t="str">
        <f aca="false">MID(F7842,10,9)</f>
        <v>DL2019013</v>
      </c>
      <c r="W7842" s="64" t="str">
        <f aca="false">V7842&amp;"_"&amp;U7842&amp;"_"&amp;R7842&amp;"_"&amp;S7842&amp;"_"&amp;T7842</f>
        <v>DL2019013_Latterfroe_Invalid_Absent_Ct&gt;41</v>
      </c>
    </row>
    <row r="7843" customFormat="false" ht="14.25" hidden="false" customHeight="false" outlineLevel="0" collapsed="false">
      <c r="A7843" s="0" t="s">
        <v>836</v>
      </c>
      <c r="B7843" s="52" t="s">
        <v>981</v>
      </c>
      <c r="C7843" s="52" t="s">
        <v>747</v>
      </c>
      <c r="D7843" s="53" t="n">
        <v>0.1</v>
      </c>
      <c r="E7843" s="53" t="s">
        <v>748</v>
      </c>
      <c r="F7843" s="0" t="s">
        <v>1438</v>
      </c>
      <c r="G7843" s="0" t="str">
        <f aca="false">LEFT(B7843,2)</f>
        <v>12</v>
      </c>
      <c r="H7843" s="0" t="str">
        <f aca="false">I7843&amp;"_"&amp;G7843&amp;"_"&amp;F7843</f>
        <v>Latterfroe_12_20190827_DL2019013_DetFrieGym_koersel1</v>
      </c>
      <c r="I7843" s="61" t="str">
        <f aca="false">MID(RIGHT(B7843,LEN(B7843)-3),1,FIND("_",RIGHT(B7843,LEN(B7843)-3))-1)</f>
        <v>Latterfroe</v>
      </c>
      <c r="J7843" s="61" t="str">
        <f aca="false">TRIM(SUBSTITUTE(RIGHT(B7843,FIND(I7843,B7843)+1),"_",""))</f>
        <v>NegK</v>
      </c>
      <c r="K7843" s="0" t="str">
        <f aca="false">IFERROR(VALUE(SUBSTITUTE(E7843,".",",")),E7843)</f>
        <v>No Ct</v>
      </c>
      <c r="L7843" s="61" t="str">
        <f aca="false">IF(J7843="PosK",SUMIFS(K:K,J:J,"PosK",H:H,H7843),"")</f>
        <v/>
      </c>
      <c r="M7843" s="61" t="str">
        <f aca="false">IF(J7843="PosK",SUMIFS(K:K,J:J,"NegK",H:H,H7843),"")</f>
        <v/>
      </c>
      <c r="N7843" s="61" t="str">
        <f aca="false">IF(J7843="PosK",SUMIFS(K:K,J:J,"eDNA",H:H,H7843),"")</f>
        <v/>
      </c>
    </row>
    <row r="7844" customFormat="false" ht="14.25" hidden="false" customHeight="false" outlineLevel="0" collapsed="false">
      <c r="A7844" s="0" t="s">
        <v>838</v>
      </c>
      <c r="B7844" s="52" t="s">
        <v>982</v>
      </c>
      <c r="C7844" s="52" t="s">
        <v>751</v>
      </c>
      <c r="D7844" s="53" t="n">
        <v>0.1</v>
      </c>
      <c r="E7844" s="53" t="s">
        <v>748</v>
      </c>
      <c r="F7844" s="0" t="s">
        <v>1438</v>
      </c>
      <c r="G7844" s="0" t="str">
        <f aca="false">LEFT(B7844,2)</f>
        <v>12</v>
      </c>
      <c r="H7844" s="0" t="str">
        <f aca="false">I7844&amp;"_"&amp;G7844&amp;"_"&amp;F7844</f>
        <v>Latterfroe_12_20190827_DL2019013_DetFrieGym_koersel1</v>
      </c>
      <c r="I7844" s="61" t="str">
        <f aca="false">MID(RIGHT(B7844,LEN(B7844)-3),1,FIND("_",RIGHT(B7844,LEN(B7844)-3))-1)</f>
        <v>Latterfroe</v>
      </c>
      <c r="J7844" s="61" t="str">
        <f aca="false">TRIM(SUBSTITUTE(RIGHT(B7844,FIND(I7844,B7844)+1),"_",""))</f>
        <v>eDNA</v>
      </c>
      <c r="K7844" s="0" t="str">
        <f aca="false">IFERROR(VALUE(SUBSTITUTE(E7844,".",",")),E7844)</f>
        <v>No Ct</v>
      </c>
      <c r="L7844" s="61" t="str">
        <f aca="false">IF(J7844="PosK",SUMIFS(K:K,J:J,"PosK",H:H,H7844),"")</f>
        <v/>
      </c>
      <c r="M7844" s="61" t="str">
        <f aca="false">IF(J7844="PosK",SUMIFS(K:K,J:J,"NegK",H:H,H7844),"")</f>
        <v/>
      </c>
      <c r="N7844" s="61" t="str">
        <f aca="false">IF(J7844="PosK",SUMIFS(K:K,J:J,"eDNA",H:H,H7844),"")</f>
        <v/>
      </c>
      <c r="Q7844" s="62"/>
    </row>
    <row r="7845" customFormat="false" ht="14.25" hidden="false" customHeight="false" outlineLevel="0" collapsed="false">
      <c r="A7845" s="0" t="s">
        <v>840</v>
      </c>
      <c r="B7845" s="52" t="s">
        <v>982</v>
      </c>
      <c r="C7845" s="52" t="s">
        <v>751</v>
      </c>
      <c r="D7845" s="53" t="n">
        <v>0.1</v>
      </c>
      <c r="E7845" s="53" t="s">
        <v>748</v>
      </c>
      <c r="F7845" s="0" t="s">
        <v>1438</v>
      </c>
      <c r="G7845" s="0" t="str">
        <f aca="false">LEFT(B7845,2)</f>
        <v>12</v>
      </c>
      <c r="H7845" s="0" t="str">
        <f aca="false">I7845&amp;"_"&amp;G7845&amp;"_"&amp;F7845</f>
        <v>Latterfroe_12_20190827_DL2019013_DetFrieGym_koersel1</v>
      </c>
      <c r="I7845" s="61" t="str">
        <f aca="false">MID(RIGHT(B7845,LEN(B7845)-3),1,FIND("_",RIGHT(B7845,LEN(B7845)-3))-1)</f>
        <v>Latterfroe</v>
      </c>
      <c r="J7845" s="61" t="str">
        <f aca="false">TRIM(SUBSTITUTE(RIGHT(B7845,FIND(I7845,B7845)+1),"_",""))</f>
        <v>eDNA</v>
      </c>
      <c r="K7845" s="0" t="str">
        <f aca="false">IFERROR(VALUE(SUBSTITUTE(E7845,".",",")),E7845)</f>
        <v>No Ct</v>
      </c>
      <c r="L7845" s="61" t="str">
        <f aca="false">IF(J7845="PosK",SUMIFS(K:K,J:J,"PosK",H:H,H7845),"")</f>
        <v/>
      </c>
      <c r="M7845" s="61" t="str">
        <f aca="false">IF(J7845="PosK",SUMIFS(K:K,J:J,"NegK",H:H,H7845),"")</f>
        <v/>
      </c>
      <c r="N7845" s="61" t="str">
        <f aca="false">IF(J7845="PosK",SUMIFS(K:K,J:J,"eDNA",H:H,H7845),"")</f>
        <v/>
      </c>
      <c r="P7845" s="62"/>
      <c r="T7845" s="63"/>
      <c r="W7845" s="64"/>
    </row>
    <row r="7846" customFormat="false" ht="14.25" hidden="false" customHeight="false" outlineLevel="0" collapsed="false">
      <c r="A7846" s="0" t="s">
        <v>842</v>
      </c>
      <c r="B7846" s="52" t="s">
        <v>984</v>
      </c>
      <c r="C7846" s="52" t="s">
        <v>743</v>
      </c>
      <c r="D7846" s="53" t="n">
        <v>0.1</v>
      </c>
      <c r="E7846" s="53" t="s">
        <v>748</v>
      </c>
      <c r="F7846" s="0" t="s">
        <v>1438</v>
      </c>
      <c r="G7846" s="0" t="str">
        <f aca="false">LEFT(B7846,2)</f>
        <v>13</v>
      </c>
      <c r="H7846" s="0" t="str">
        <f aca="false">I7846&amp;"_"&amp;G7846&amp;"_"&amp;F7846</f>
        <v>Spidssnudetfroe_13_20190827_DL2019013_DetFrieGym_koersel1</v>
      </c>
      <c r="I7846" s="61" t="str">
        <f aca="false">MID(RIGHT(B7846,LEN(B7846)-3),1,FIND("_",RIGHT(B7846,LEN(B7846)-3))-1)</f>
        <v>Spidssnudetfroe</v>
      </c>
      <c r="J7846" s="61" t="str">
        <f aca="false">TRIM(SUBSTITUTE(RIGHT(B7846,FIND(I7846,B7846)+1),"_",""))</f>
        <v>PosK</v>
      </c>
      <c r="K7846" s="0" t="str">
        <f aca="false">IFERROR(VALUE(SUBSTITUTE(E7846,".",",")),E7846)</f>
        <v>No Ct</v>
      </c>
      <c r="L7846" s="61" t="n">
        <f aca="false">IF(J7846="PosK",SUMIFS(K:K,J:J,"PosK",H:H,H7846),"")</f>
        <v>0</v>
      </c>
      <c r="M7846" s="61" t="n">
        <f aca="false">IF(J7846="PosK",SUMIFS(K:K,J:J,"NegK",H:H,H7846),"")</f>
        <v>0</v>
      </c>
      <c r="N7846" s="61" t="n">
        <f aca="false">IF(J7846="PosK",SUMIFS(K:K,J:J,"eDNA",H:H,H7846),"")</f>
        <v>46.72</v>
      </c>
      <c r="P7846" s="62" t="n">
        <f aca="false">IF(K7848="No Ct",0,K7848)</f>
        <v>46.72</v>
      </c>
      <c r="Q7846" s="62" t="n">
        <f aca="false">IF(K7849="No Ct",0,K7849)</f>
        <v>0</v>
      </c>
      <c r="R7846" s="0" t="str">
        <f aca="false">IF(AND(L7846&gt;0,M7846=0),"Valid","Invalid")</f>
        <v>Invalid</v>
      </c>
      <c r="S7846" s="0" t="str">
        <f aca="false">IF(OR(P7846&gt;1,Q7846&gt;1),"Present","Absent")</f>
        <v>Present</v>
      </c>
      <c r="T7846" s="63" t="str">
        <f aca="false">IF(OR(AND(P7846&gt;1,P7846&lt;41),AND(Q7846&gt;1,Q7846&lt;41)),"Ct&lt;41","Ct&gt;41")</f>
        <v>Ct&gt;41</v>
      </c>
      <c r="U7846" s="0" t="str">
        <f aca="false">I7846</f>
        <v>Spidssnudetfroe</v>
      </c>
      <c r="V7846" s="0" t="str">
        <f aca="false">MID(F7846,10,9)</f>
        <v>DL2019013</v>
      </c>
      <c r="W7846" s="64" t="str">
        <f aca="false">V7846&amp;"_"&amp;U7846&amp;"_"&amp;R7846&amp;"_"&amp;S7846&amp;"_"&amp;T7846</f>
        <v>DL2019013_Spidssnudetfroe_Invalid_Present_Ct&gt;41</v>
      </c>
    </row>
    <row r="7847" customFormat="false" ht="14.25" hidden="false" customHeight="false" outlineLevel="0" collapsed="false">
      <c r="A7847" s="0" t="s">
        <v>844</v>
      </c>
      <c r="B7847" s="52" t="s">
        <v>985</v>
      </c>
      <c r="C7847" s="52" t="s">
        <v>747</v>
      </c>
      <c r="D7847" s="53" t="n">
        <v>0.1</v>
      </c>
      <c r="E7847" s="53" t="s">
        <v>748</v>
      </c>
      <c r="F7847" s="0" t="s">
        <v>1438</v>
      </c>
      <c r="G7847" s="0" t="str">
        <f aca="false">LEFT(B7847,2)</f>
        <v>13</v>
      </c>
      <c r="H7847" s="0" t="str">
        <f aca="false">I7847&amp;"_"&amp;G7847&amp;"_"&amp;F7847</f>
        <v>Spidssnudetfroe_13_20190827_DL2019013_DetFrieGym_koersel1</v>
      </c>
      <c r="I7847" s="61" t="str">
        <f aca="false">MID(RIGHT(B7847,LEN(B7847)-3),1,FIND("_",RIGHT(B7847,LEN(B7847)-3))-1)</f>
        <v>Spidssnudetfroe</v>
      </c>
      <c r="J7847" s="61" t="str">
        <f aca="false">TRIM(SUBSTITUTE(RIGHT(B7847,FIND(I7847,B7847)+1),"_",""))</f>
        <v>NegK</v>
      </c>
      <c r="K7847" s="0" t="str">
        <f aca="false">IFERROR(VALUE(SUBSTITUTE(E7847,".",",")),E7847)</f>
        <v>No Ct</v>
      </c>
      <c r="L7847" s="61" t="str">
        <f aca="false">IF(J7847="PosK",SUMIFS(K:K,J:J,"PosK",H:H,H7847),"")</f>
        <v/>
      </c>
      <c r="M7847" s="61" t="str">
        <f aca="false">IF(J7847="PosK",SUMIFS(K:K,J:J,"NegK",H:H,H7847),"")</f>
        <v/>
      </c>
      <c r="N7847" s="61" t="str">
        <f aca="false">IF(J7847="PosK",SUMIFS(K:K,J:J,"eDNA",H:H,H7847),"")</f>
        <v/>
      </c>
    </row>
    <row r="7848" customFormat="false" ht="14.25" hidden="false" customHeight="false" outlineLevel="0" collapsed="false">
      <c r="A7848" s="0" t="s">
        <v>846</v>
      </c>
      <c r="B7848" s="52" t="s">
        <v>986</v>
      </c>
      <c r="C7848" s="52" t="s">
        <v>751</v>
      </c>
      <c r="D7848" s="53" t="n">
        <v>0.1</v>
      </c>
      <c r="E7848" s="53" t="n">
        <v>46.72</v>
      </c>
      <c r="F7848" s="0" t="s">
        <v>1438</v>
      </c>
      <c r="G7848" s="0" t="str">
        <f aca="false">LEFT(B7848,2)</f>
        <v>13</v>
      </c>
      <c r="H7848" s="0" t="str">
        <f aca="false">I7848&amp;"_"&amp;G7848&amp;"_"&amp;F7848</f>
        <v>Spidssnudetfroe_13_20190827_DL2019013_DetFrieGym_koersel1</v>
      </c>
      <c r="I7848" s="61" t="str">
        <f aca="false">MID(RIGHT(B7848,LEN(B7848)-3),1,FIND("_",RIGHT(B7848,LEN(B7848)-3))-1)</f>
        <v>Spidssnudetfroe</v>
      </c>
      <c r="J7848" s="61" t="str">
        <f aca="false">TRIM(SUBSTITUTE(RIGHT(B7848,FIND(I7848,B7848)+1),"_",""))</f>
        <v>eDNA</v>
      </c>
      <c r="K7848" s="0" t="n">
        <f aca="false">IFERROR(VALUE(SUBSTITUTE(E7848,".",",")),E7848)</f>
        <v>46.72</v>
      </c>
      <c r="L7848" s="61" t="str">
        <f aca="false">IF(J7848="PosK",SUMIFS(K:K,J:J,"PosK",H:H,H7848),"")</f>
        <v/>
      </c>
      <c r="M7848" s="61" t="str">
        <f aca="false">IF(J7848="PosK",SUMIFS(K:K,J:J,"NegK",H:H,H7848),"")</f>
        <v/>
      </c>
      <c r="N7848" s="61" t="str">
        <f aca="false">IF(J7848="PosK",SUMIFS(K:K,J:J,"eDNA",H:H,H7848),"")</f>
        <v/>
      </c>
      <c r="Q7848" s="62"/>
    </row>
    <row r="7849" customFormat="false" ht="14.25" hidden="false" customHeight="false" outlineLevel="0" collapsed="false">
      <c r="A7849" s="0" t="s">
        <v>848</v>
      </c>
      <c r="B7849" s="52" t="s">
        <v>986</v>
      </c>
      <c r="C7849" s="52" t="s">
        <v>751</v>
      </c>
      <c r="D7849" s="53" t="n">
        <v>0.1</v>
      </c>
      <c r="E7849" s="53" t="s">
        <v>748</v>
      </c>
      <c r="F7849" s="0" t="s">
        <v>1438</v>
      </c>
      <c r="G7849" s="0" t="str">
        <f aca="false">LEFT(B7849,2)</f>
        <v>13</v>
      </c>
      <c r="H7849" s="0" t="str">
        <f aca="false">I7849&amp;"_"&amp;G7849&amp;"_"&amp;F7849</f>
        <v>Spidssnudetfroe_13_20190827_DL2019013_DetFrieGym_koersel1</v>
      </c>
      <c r="I7849" s="61" t="str">
        <f aca="false">MID(RIGHT(B7849,LEN(B7849)-3),1,FIND("_",RIGHT(B7849,LEN(B7849)-3))-1)</f>
        <v>Spidssnudetfroe</v>
      </c>
      <c r="J7849" s="61" t="str">
        <f aca="false">TRIM(SUBSTITUTE(RIGHT(B7849,FIND(I7849,B7849)+1),"_",""))</f>
        <v>eDNA</v>
      </c>
      <c r="K7849" s="0" t="str">
        <f aca="false">IFERROR(VALUE(SUBSTITUTE(E7849,".",",")),E7849)</f>
        <v>No Ct</v>
      </c>
      <c r="L7849" s="61" t="str">
        <f aca="false">IF(J7849="PosK",SUMIFS(K:K,J:J,"PosK",H:H,H7849),"")</f>
        <v/>
      </c>
      <c r="M7849" s="61" t="str">
        <f aca="false">IF(J7849="PosK",SUMIFS(K:K,J:J,"NegK",H:H,H7849),"")</f>
        <v/>
      </c>
      <c r="N7849" s="61" t="str">
        <f aca="false">IF(J7849="PosK",SUMIFS(K:K,J:J,"eDNA",H:H,H7849),"")</f>
        <v/>
      </c>
      <c r="P7849" s="62"/>
      <c r="T7849" s="63"/>
      <c r="W7849" s="64"/>
    </row>
    <row r="7850" customFormat="false" ht="14.25" hidden="false" customHeight="false" outlineLevel="0" collapsed="false">
      <c r="A7850" s="0" t="s">
        <v>849</v>
      </c>
      <c r="B7850" s="52" t="s">
        <v>987</v>
      </c>
      <c r="C7850" s="52" t="s">
        <v>743</v>
      </c>
      <c r="D7850" s="53" t="n">
        <v>0.1</v>
      </c>
      <c r="E7850" s="53" t="n">
        <v>21.05</v>
      </c>
      <c r="F7850" s="0" t="s">
        <v>1438</v>
      </c>
      <c r="G7850" s="0" t="str">
        <f aca="false">LEFT(B7850,2)</f>
        <v>14</v>
      </c>
      <c r="H7850" s="0" t="str">
        <f aca="false">I7850&amp;"_"&amp;G7850&amp;"_"&amp;F7850</f>
        <v>Spidssnudetfroe_14_20190827_DL2019013_DetFrieGym_koersel1</v>
      </c>
      <c r="I7850" s="61" t="str">
        <f aca="false">MID(RIGHT(B7850,LEN(B7850)-3),1,FIND("_",RIGHT(B7850,LEN(B7850)-3))-1)</f>
        <v>Spidssnudetfroe</v>
      </c>
      <c r="J7850" s="61" t="str">
        <f aca="false">TRIM(SUBSTITUTE(RIGHT(B7850,FIND(I7850,B7850)+1),"_",""))</f>
        <v>PosK</v>
      </c>
      <c r="K7850" s="0" t="n">
        <f aca="false">IFERROR(VALUE(SUBSTITUTE(E7850,".",",")),E7850)</f>
        <v>21.05</v>
      </c>
      <c r="L7850" s="61" t="n">
        <f aca="false">IF(J7850="PosK",SUMIFS(K:K,J:J,"PosK",H:H,H7850),"")</f>
        <v>21.05</v>
      </c>
      <c r="M7850" s="61" t="n">
        <f aca="false">IF(J7850="PosK",SUMIFS(K:K,J:J,"NegK",H:H,H7850),"")</f>
        <v>0</v>
      </c>
      <c r="N7850" s="61" t="n">
        <f aca="false">IF(J7850="PosK",SUMIFS(K:K,J:J,"eDNA",H:H,H7850),"")</f>
        <v>0</v>
      </c>
      <c r="P7850" s="62" t="n">
        <f aca="false">IF(K7852="No Ct",0,K7852)</f>
        <v>0</v>
      </c>
      <c r="Q7850" s="62" t="n">
        <f aca="false">IF(K7853="No Ct",0,K7853)</f>
        <v>0</v>
      </c>
      <c r="R7850" s="0" t="str">
        <f aca="false">IF(AND(L7850&gt;0,M7850=0),"Valid","Invalid")</f>
        <v>Valid</v>
      </c>
      <c r="S7850" s="0" t="str">
        <f aca="false">IF(OR(P7850&gt;1,Q7850&gt;1),"Present","Absent")</f>
        <v>Absent</v>
      </c>
      <c r="T7850" s="63" t="str">
        <f aca="false">IF(OR(AND(P7850&gt;1,P7850&lt;41),AND(Q7850&gt;1,Q7850&lt;41)),"Ct&lt;41","Ct&gt;41")</f>
        <v>Ct&gt;41</v>
      </c>
      <c r="U7850" s="0" t="str">
        <f aca="false">I7850</f>
        <v>Spidssnudetfroe</v>
      </c>
      <c r="V7850" s="0" t="str">
        <f aca="false">MID(F7850,10,9)</f>
        <v>DL2019013</v>
      </c>
      <c r="W7850" s="64" t="str">
        <f aca="false">V7850&amp;"_"&amp;U7850&amp;"_"&amp;R7850&amp;"_"&amp;S7850&amp;"_"&amp;T7850</f>
        <v>DL2019013_Spidssnudetfroe_Valid_Absent_Ct&gt;41</v>
      </c>
    </row>
    <row r="7851" customFormat="false" ht="14.25" hidden="false" customHeight="false" outlineLevel="0" collapsed="false">
      <c r="A7851" s="0" t="s">
        <v>851</v>
      </c>
      <c r="B7851" s="52" t="s">
        <v>988</v>
      </c>
      <c r="C7851" s="52" t="s">
        <v>747</v>
      </c>
      <c r="D7851" s="53" t="n">
        <v>0.1</v>
      </c>
      <c r="E7851" s="53" t="s">
        <v>748</v>
      </c>
      <c r="F7851" s="0" t="s">
        <v>1438</v>
      </c>
      <c r="G7851" s="0" t="str">
        <f aca="false">LEFT(B7851,2)</f>
        <v>14</v>
      </c>
      <c r="H7851" s="0" t="str">
        <f aca="false">I7851&amp;"_"&amp;G7851&amp;"_"&amp;F7851</f>
        <v>Spidssnudetfroe_14_20190827_DL2019013_DetFrieGym_koersel1</v>
      </c>
      <c r="I7851" s="61" t="str">
        <f aca="false">MID(RIGHT(B7851,LEN(B7851)-3),1,FIND("_",RIGHT(B7851,LEN(B7851)-3))-1)</f>
        <v>Spidssnudetfroe</v>
      </c>
      <c r="J7851" s="61" t="str">
        <f aca="false">TRIM(SUBSTITUTE(RIGHT(B7851,FIND(I7851,B7851)+1),"_",""))</f>
        <v>NegK</v>
      </c>
      <c r="K7851" s="0" t="str">
        <f aca="false">IFERROR(VALUE(SUBSTITUTE(E7851,".",",")),E7851)</f>
        <v>No Ct</v>
      </c>
      <c r="L7851" s="61" t="str">
        <f aca="false">IF(J7851="PosK",SUMIFS(K:K,J:J,"PosK",H:H,H7851),"")</f>
        <v/>
      </c>
      <c r="M7851" s="61" t="str">
        <f aca="false">IF(J7851="PosK",SUMIFS(K:K,J:J,"NegK",H:H,H7851),"")</f>
        <v/>
      </c>
      <c r="N7851" s="61" t="str">
        <f aca="false">IF(J7851="PosK",SUMIFS(K:K,J:J,"eDNA",H:H,H7851),"")</f>
        <v/>
      </c>
    </row>
    <row r="7852" customFormat="false" ht="14.25" hidden="false" customHeight="false" outlineLevel="0" collapsed="false">
      <c r="A7852" s="0" t="s">
        <v>853</v>
      </c>
      <c r="B7852" s="52" t="s">
        <v>989</v>
      </c>
      <c r="C7852" s="52" t="s">
        <v>751</v>
      </c>
      <c r="D7852" s="53" t="n">
        <v>0.1</v>
      </c>
      <c r="E7852" s="53" t="s">
        <v>748</v>
      </c>
      <c r="F7852" s="0" t="s">
        <v>1438</v>
      </c>
      <c r="G7852" s="0" t="str">
        <f aca="false">LEFT(B7852,2)</f>
        <v>14</v>
      </c>
      <c r="H7852" s="0" t="str">
        <f aca="false">I7852&amp;"_"&amp;G7852&amp;"_"&amp;F7852</f>
        <v>Spidssnudetfroe_14_20190827_DL2019013_DetFrieGym_koersel1</v>
      </c>
      <c r="I7852" s="61" t="str">
        <f aca="false">MID(RIGHT(B7852,LEN(B7852)-3),1,FIND("_",RIGHT(B7852,LEN(B7852)-3))-1)</f>
        <v>Spidssnudetfroe</v>
      </c>
      <c r="J7852" s="61" t="str">
        <f aca="false">TRIM(SUBSTITUTE(RIGHT(B7852,FIND(I7852,B7852)+1),"_",""))</f>
        <v>eDNA</v>
      </c>
      <c r="K7852" s="0" t="str">
        <f aca="false">IFERROR(VALUE(SUBSTITUTE(E7852,".",",")),E7852)</f>
        <v>No Ct</v>
      </c>
      <c r="L7852" s="61" t="str">
        <f aca="false">IF(J7852="PosK",SUMIFS(K:K,J:J,"PosK",H:H,H7852),"")</f>
        <v/>
      </c>
      <c r="M7852" s="61" t="str">
        <f aca="false">IF(J7852="PosK",SUMIFS(K:K,J:J,"NegK",H:H,H7852),"")</f>
        <v/>
      </c>
      <c r="N7852" s="61" t="str">
        <f aca="false">IF(J7852="PosK",SUMIFS(K:K,J:J,"eDNA",H:H,H7852),"")</f>
        <v/>
      </c>
      <c r="Q7852" s="62"/>
    </row>
    <row r="7853" customFormat="false" ht="14.25" hidden="false" customHeight="false" outlineLevel="0" collapsed="false">
      <c r="A7853" s="0" t="s">
        <v>855</v>
      </c>
      <c r="B7853" s="52" t="s">
        <v>989</v>
      </c>
      <c r="C7853" s="52" t="s">
        <v>751</v>
      </c>
      <c r="D7853" s="53" t="n">
        <v>0.1</v>
      </c>
      <c r="E7853" s="53" t="s">
        <v>748</v>
      </c>
      <c r="F7853" s="0" t="s">
        <v>1438</v>
      </c>
      <c r="G7853" s="0" t="str">
        <f aca="false">LEFT(B7853,2)</f>
        <v>14</v>
      </c>
      <c r="H7853" s="0" t="str">
        <f aca="false">I7853&amp;"_"&amp;G7853&amp;"_"&amp;F7853</f>
        <v>Spidssnudetfroe_14_20190827_DL2019013_DetFrieGym_koersel1</v>
      </c>
      <c r="I7853" s="61" t="str">
        <f aca="false">MID(RIGHT(B7853,LEN(B7853)-3),1,FIND("_",RIGHT(B7853,LEN(B7853)-3))-1)</f>
        <v>Spidssnudetfroe</v>
      </c>
      <c r="J7853" s="61" t="str">
        <f aca="false">TRIM(SUBSTITUTE(RIGHT(B7853,FIND(I7853,B7853)+1),"_",""))</f>
        <v>eDNA</v>
      </c>
      <c r="K7853" s="0" t="str">
        <f aca="false">IFERROR(VALUE(SUBSTITUTE(E7853,".",",")),E7853)</f>
        <v>No Ct</v>
      </c>
      <c r="L7853" s="61" t="str">
        <f aca="false">IF(J7853="PosK",SUMIFS(K:K,J:J,"PosK",H:H,H7853),"")</f>
        <v/>
      </c>
      <c r="M7853" s="61" t="str">
        <f aca="false">IF(J7853="PosK",SUMIFS(K:K,J:J,"NegK",H:H,H7853),"")</f>
        <v/>
      </c>
      <c r="N7853" s="61" t="str">
        <f aca="false">IF(J7853="PosK",SUMIFS(K:K,J:J,"eDNA",H:H,H7853),"")</f>
        <v/>
      </c>
      <c r="P7853" s="62"/>
      <c r="T7853" s="63"/>
      <c r="W7853" s="64"/>
    </row>
    <row r="7854" customFormat="false" ht="14.25" hidden="false" customHeight="false" outlineLevel="0" collapsed="false">
      <c r="A7854" s="0" t="s">
        <v>856</v>
      </c>
      <c r="B7854" s="52" t="s">
        <v>990</v>
      </c>
      <c r="C7854" s="52" t="s">
        <v>743</v>
      </c>
      <c r="D7854" s="53" t="n">
        <v>0.1</v>
      </c>
      <c r="E7854" s="53" t="n">
        <v>37.17</v>
      </c>
      <c r="F7854" s="0" t="s">
        <v>1438</v>
      </c>
      <c r="G7854" s="0" t="str">
        <f aca="false">LEFT(B7854,2)</f>
        <v>15</v>
      </c>
      <c r="H7854" s="0" t="str">
        <f aca="false">I7854&amp;"_"&amp;G7854&amp;"_"&amp;F7854</f>
        <v>KortbenetGroenFroe_15_20190827_DL2019013_DetFrieGym_koersel1</v>
      </c>
      <c r="I7854" s="61" t="str">
        <f aca="false">MID(RIGHT(B7854,LEN(B7854)-3),1,FIND("_",RIGHT(B7854,LEN(B7854)-3))-1)</f>
        <v>KortbenetGroenFroe</v>
      </c>
      <c r="J7854" s="61" t="str">
        <f aca="false">TRIM(SUBSTITUTE(RIGHT(B7854,FIND(I7854,B7854)+1),"_",""))</f>
        <v>PosK</v>
      </c>
      <c r="K7854" s="0" t="n">
        <f aca="false">IFERROR(VALUE(SUBSTITUTE(E7854,".",",")),E7854)</f>
        <v>37.17</v>
      </c>
      <c r="L7854" s="61" t="n">
        <f aca="false">IF(J7854="PosK",SUMIFS(K:K,J:J,"PosK",H:H,H7854),"")</f>
        <v>37.17</v>
      </c>
      <c r="M7854" s="61" t="n">
        <f aca="false">IF(J7854="PosK",SUMIFS(K:K,J:J,"NegK",H:H,H7854),"")</f>
        <v>0</v>
      </c>
      <c r="N7854" s="61" t="n">
        <f aca="false">IF(J7854="PosK",SUMIFS(K:K,J:J,"eDNA",H:H,H7854),"")</f>
        <v>0</v>
      </c>
      <c r="P7854" s="62" t="n">
        <f aca="false">IF(K7856="No Ct",0,K7856)</f>
        <v>0</v>
      </c>
      <c r="Q7854" s="62" t="n">
        <f aca="false">IF(K7857="No Ct",0,K7857)</f>
        <v>0</v>
      </c>
      <c r="R7854" s="0" t="str">
        <f aca="false">IF(AND(L7854&gt;0,M7854=0),"Valid","Invalid")</f>
        <v>Valid</v>
      </c>
      <c r="S7854" s="0" t="str">
        <f aca="false">IF(OR(P7854&gt;1,Q7854&gt;1),"Present","Absent")</f>
        <v>Absent</v>
      </c>
      <c r="T7854" s="63" t="str">
        <f aca="false">IF(OR(AND(P7854&gt;1,P7854&lt;41),AND(Q7854&gt;1,Q7854&lt;41)),"Ct&lt;41","Ct&gt;41")</f>
        <v>Ct&gt;41</v>
      </c>
      <c r="U7854" s="0" t="str">
        <f aca="false">I7854</f>
        <v>KortbenetGroenFroe</v>
      </c>
      <c r="V7854" s="0" t="str">
        <f aca="false">MID(F7854,10,9)</f>
        <v>DL2019013</v>
      </c>
      <c r="W7854" s="64" t="str">
        <f aca="false">V7854&amp;"_"&amp;U7854&amp;"_"&amp;R7854&amp;"_"&amp;S7854&amp;"_"&amp;T7854</f>
        <v>DL2019013_KortbenetGroenFroe_Valid_Absent_Ct&gt;41</v>
      </c>
    </row>
    <row r="7855" customFormat="false" ht="14.25" hidden="false" customHeight="false" outlineLevel="0" collapsed="false">
      <c r="A7855" s="0" t="s">
        <v>858</v>
      </c>
      <c r="B7855" s="52" t="s">
        <v>991</v>
      </c>
      <c r="C7855" s="52" t="s">
        <v>747</v>
      </c>
      <c r="D7855" s="53" t="n">
        <v>0.1</v>
      </c>
      <c r="E7855" s="53" t="s">
        <v>748</v>
      </c>
      <c r="F7855" s="0" t="s">
        <v>1438</v>
      </c>
      <c r="G7855" s="0" t="str">
        <f aca="false">LEFT(B7855,2)</f>
        <v>15</v>
      </c>
      <c r="H7855" s="0" t="str">
        <f aca="false">I7855&amp;"_"&amp;G7855&amp;"_"&amp;F7855</f>
        <v>KortbenetGroenFroe_15_20190827_DL2019013_DetFrieGym_koersel1</v>
      </c>
      <c r="I7855" s="61" t="str">
        <f aca="false">MID(RIGHT(B7855,LEN(B7855)-3),1,FIND("_",RIGHT(B7855,LEN(B7855)-3))-1)</f>
        <v>KortbenetGroenFroe</v>
      </c>
      <c r="J7855" s="61" t="str">
        <f aca="false">TRIM(SUBSTITUTE(RIGHT(B7855,FIND(I7855,B7855)+1),"_",""))</f>
        <v>NegK</v>
      </c>
      <c r="K7855" s="0" t="str">
        <f aca="false">IFERROR(VALUE(SUBSTITUTE(E7855,".",",")),E7855)</f>
        <v>No Ct</v>
      </c>
      <c r="L7855" s="61" t="str">
        <f aca="false">IF(J7855="PosK",SUMIFS(K:K,J:J,"PosK",H:H,H7855),"")</f>
        <v/>
      </c>
      <c r="M7855" s="61" t="str">
        <f aca="false">IF(J7855="PosK",SUMIFS(K:K,J:J,"NegK",H:H,H7855),"")</f>
        <v/>
      </c>
      <c r="N7855" s="61" t="str">
        <f aca="false">IF(J7855="PosK",SUMIFS(K:K,J:J,"eDNA",H:H,H7855),"")</f>
        <v/>
      </c>
    </row>
    <row r="7856" customFormat="false" ht="14.25" hidden="false" customHeight="false" outlineLevel="0" collapsed="false">
      <c r="A7856" s="0" t="s">
        <v>860</v>
      </c>
      <c r="B7856" s="52" t="s">
        <v>992</v>
      </c>
      <c r="C7856" s="52" t="s">
        <v>751</v>
      </c>
      <c r="D7856" s="53" t="n">
        <v>0.1</v>
      </c>
      <c r="E7856" s="53" t="s">
        <v>748</v>
      </c>
      <c r="F7856" s="0" t="s">
        <v>1438</v>
      </c>
      <c r="G7856" s="0" t="str">
        <f aca="false">LEFT(B7856,2)</f>
        <v>15</v>
      </c>
      <c r="H7856" s="0" t="str">
        <f aca="false">I7856&amp;"_"&amp;G7856&amp;"_"&amp;F7856</f>
        <v>KortbenetGroenFroe_15_20190827_DL2019013_DetFrieGym_koersel1</v>
      </c>
      <c r="I7856" s="61" t="str">
        <f aca="false">MID(RIGHT(B7856,LEN(B7856)-3),1,FIND("_",RIGHT(B7856,LEN(B7856)-3))-1)</f>
        <v>KortbenetGroenFroe</v>
      </c>
      <c r="J7856" s="61" t="str">
        <f aca="false">TRIM(SUBSTITUTE(RIGHT(B7856,FIND(I7856,B7856)+1),"_",""))</f>
        <v>eDNA</v>
      </c>
      <c r="K7856" s="0" t="str">
        <f aca="false">IFERROR(VALUE(SUBSTITUTE(E7856,".",",")),E7856)</f>
        <v>No Ct</v>
      </c>
      <c r="L7856" s="61" t="str">
        <f aca="false">IF(J7856="PosK",SUMIFS(K:K,J:J,"PosK",H:H,H7856),"")</f>
        <v/>
      </c>
      <c r="M7856" s="61" t="str">
        <f aca="false">IF(J7856="PosK",SUMIFS(K:K,J:J,"NegK",H:H,H7856),"")</f>
        <v/>
      </c>
      <c r="N7856" s="61" t="str">
        <f aca="false">IF(J7856="PosK",SUMIFS(K:K,J:J,"eDNA",H:H,H7856),"")</f>
        <v/>
      </c>
      <c r="Q7856" s="62"/>
    </row>
    <row r="7857" customFormat="false" ht="14.25" hidden="false" customHeight="false" outlineLevel="0" collapsed="false">
      <c r="A7857" s="0" t="s">
        <v>862</v>
      </c>
      <c r="B7857" s="52" t="s">
        <v>992</v>
      </c>
      <c r="C7857" s="52" t="s">
        <v>751</v>
      </c>
      <c r="D7857" s="53" t="n">
        <v>0.1</v>
      </c>
      <c r="E7857" s="53" t="s">
        <v>748</v>
      </c>
      <c r="F7857" s="0" t="s">
        <v>1438</v>
      </c>
      <c r="G7857" s="0" t="str">
        <f aca="false">LEFT(B7857,2)</f>
        <v>15</v>
      </c>
      <c r="H7857" s="0" t="str">
        <f aca="false">I7857&amp;"_"&amp;G7857&amp;"_"&amp;F7857</f>
        <v>KortbenetGroenFroe_15_20190827_DL2019013_DetFrieGym_koersel1</v>
      </c>
      <c r="I7857" s="61" t="str">
        <f aca="false">MID(RIGHT(B7857,LEN(B7857)-3),1,FIND("_",RIGHT(B7857,LEN(B7857)-3))-1)</f>
        <v>KortbenetGroenFroe</v>
      </c>
      <c r="J7857" s="61" t="str">
        <f aca="false">TRIM(SUBSTITUTE(RIGHT(B7857,FIND(I7857,B7857)+1),"_",""))</f>
        <v>eDNA</v>
      </c>
      <c r="K7857" s="0" t="str">
        <f aca="false">IFERROR(VALUE(SUBSTITUTE(E7857,".",",")),E7857)</f>
        <v>No Ct</v>
      </c>
      <c r="L7857" s="61" t="str">
        <f aca="false">IF(J7857="PosK",SUMIFS(K:K,J:J,"PosK",H:H,H7857),"")</f>
        <v/>
      </c>
      <c r="M7857" s="61" t="str">
        <f aca="false">IF(J7857="PosK",SUMIFS(K:K,J:J,"NegK",H:H,H7857),"")</f>
        <v/>
      </c>
      <c r="N7857" s="61" t="str">
        <f aca="false">IF(J7857="PosK",SUMIFS(K:K,J:J,"eDNA",H:H,H7857),"")</f>
        <v/>
      </c>
      <c r="P7857" s="62"/>
      <c r="T7857" s="63"/>
      <c r="W7857" s="64"/>
    </row>
    <row r="7858" customFormat="false" ht="14.25" hidden="false" customHeight="false" outlineLevel="0" collapsed="false">
      <c r="A7858" s="0" t="s">
        <v>863</v>
      </c>
      <c r="B7858" s="52" t="s">
        <v>1212</v>
      </c>
      <c r="C7858" s="52" t="s">
        <v>743</v>
      </c>
      <c r="D7858" s="53" t="n">
        <v>0.1</v>
      </c>
      <c r="E7858" s="53" t="s">
        <v>748</v>
      </c>
      <c r="F7858" s="0" t="s">
        <v>1438</v>
      </c>
      <c r="G7858" s="0" t="str">
        <f aca="false">LEFT(B7858,2)</f>
        <v>16</v>
      </c>
      <c r="H7858" s="0" t="str">
        <f aca="false">I7858&amp;"_"&amp;G7858&amp;"_"&amp;F7858</f>
        <v>ButsnudetFroe_16_20190827_DL2019013_DetFrieGym_koersel1</v>
      </c>
      <c r="I7858" s="61" t="str">
        <f aca="false">MID(RIGHT(B7858,LEN(B7858)-3),1,FIND("_",RIGHT(B7858,LEN(B7858)-3))-1)</f>
        <v>ButsnudetFroe</v>
      </c>
      <c r="J7858" s="61" t="str">
        <f aca="false">TRIM(SUBSTITUTE(RIGHT(B7858,FIND(I7858,B7858)+1),"_",""))</f>
        <v>PosK</v>
      </c>
      <c r="K7858" s="0" t="str">
        <f aca="false">IFERROR(VALUE(SUBSTITUTE(E7858,".",",")),E7858)</f>
        <v>No Ct</v>
      </c>
      <c r="L7858" s="61" t="n">
        <f aca="false">IF(J7858="PosK",SUMIFS(K:K,J:J,"PosK",H:H,H7858),"")</f>
        <v>0</v>
      </c>
      <c r="M7858" s="61" t="n">
        <f aca="false">IF(J7858="PosK",SUMIFS(K:K,J:J,"NegK",H:H,H7858),"")</f>
        <v>0</v>
      </c>
      <c r="N7858" s="61" t="n">
        <f aca="false">IF(J7858="PosK",SUMIFS(K:K,J:J,"eDNA",H:H,H7858),"")</f>
        <v>0</v>
      </c>
      <c r="P7858" s="62" t="n">
        <f aca="false">IF(K7860="No Ct",0,K7860)</f>
        <v>0</v>
      </c>
      <c r="Q7858" s="62" t="n">
        <f aca="false">IF(K7861="No Ct",0,K7861)</f>
        <v>0</v>
      </c>
      <c r="R7858" s="0" t="str">
        <f aca="false">IF(AND(L7858&gt;0,M7858=0),"Valid","Invalid")</f>
        <v>Invalid</v>
      </c>
      <c r="S7858" s="0" t="str">
        <f aca="false">IF(OR(P7858&gt;1,Q7858&gt;1),"Present","Absent")</f>
        <v>Absent</v>
      </c>
      <c r="T7858" s="63" t="str">
        <f aca="false">IF(OR(AND(P7858&gt;1,P7858&lt;41),AND(Q7858&gt;1,Q7858&lt;41)),"Ct&lt;41","Ct&gt;41")</f>
        <v>Ct&gt;41</v>
      </c>
      <c r="U7858" s="0" t="str">
        <f aca="false">I7858</f>
        <v>ButsnudetFroe</v>
      </c>
      <c r="V7858" s="0" t="str">
        <f aca="false">MID(F7858,10,9)</f>
        <v>DL2019013</v>
      </c>
      <c r="W7858" s="64" t="str">
        <f aca="false">V7858&amp;"_"&amp;U7858&amp;"_"&amp;R7858&amp;"_"&amp;S7858&amp;"_"&amp;T7858</f>
        <v>DL2019013_ButsnudetFroe_Invalid_Absent_Ct&gt;41</v>
      </c>
    </row>
    <row r="7859" customFormat="false" ht="14.25" hidden="false" customHeight="false" outlineLevel="0" collapsed="false">
      <c r="A7859" s="0" t="s">
        <v>865</v>
      </c>
      <c r="B7859" s="52" t="s">
        <v>1213</v>
      </c>
      <c r="C7859" s="52" t="s">
        <v>747</v>
      </c>
      <c r="D7859" s="53" t="n">
        <v>0.1</v>
      </c>
      <c r="E7859" s="53" t="s">
        <v>748</v>
      </c>
      <c r="F7859" s="0" t="s">
        <v>1438</v>
      </c>
      <c r="G7859" s="0" t="str">
        <f aca="false">LEFT(B7859,2)</f>
        <v>16</v>
      </c>
      <c r="H7859" s="0" t="str">
        <f aca="false">I7859&amp;"_"&amp;G7859&amp;"_"&amp;F7859</f>
        <v>ButsnudetFroe_16_20190827_DL2019013_DetFrieGym_koersel1</v>
      </c>
      <c r="I7859" s="61" t="str">
        <f aca="false">MID(RIGHT(B7859,LEN(B7859)-3),1,FIND("_",RIGHT(B7859,LEN(B7859)-3))-1)</f>
        <v>ButsnudetFroe</v>
      </c>
      <c r="J7859" s="61" t="str">
        <f aca="false">TRIM(SUBSTITUTE(RIGHT(B7859,FIND(I7859,B7859)+1),"_",""))</f>
        <v>NegK</v>
      </c>
      <c r="K7859" s="0" t="str">
        <f aca="false">IFERROR(VALUE(SUBSTITUTE(E7859,".",",")),E7859)</f>
        <v>No Ct</v>
      </c>
      <c r="L7859" s="61" t="str">
        <f aca="false">IF(J7859="PosK",SUMIFS(K:K,J:J,"PosK",H:H,H7859),"")</f>
        <v/>
      </c>
      <c r="M7859" s="61" t="str">
        <f aca="false">IF(J7859="PosK",SUMIFS(K:K,J:J,"NegK",H:H,H7859),"")</f>
        <v/>
      </c>
      <c r="N7859" s="61" t="str">
        <f aca="false">IF(J7859="PosK",SUMIFS(K:K,J:J,"eDNA",H:H,H7859),"")</f>
        <v/>
      </c>
    </row>
    <row r="7860" customFormat="false" ht="14.25" hidden="false" customHeight="false" outlineLevel="0" collapsed="false">
      <c r="A7860" s="0" t="s">
        <v>867</v>
      </c>
      <c r="B7860" s="52" t="s">
        <v>1214</v>
      </c>
      <c r="C7860" s="52" t="s">
        <v>751</v>
      </c>
      <c r="D7860" s="53" t="n">
        <v>0.1</v>
      </c>
      <c r="E7860" s="53" t="s">
        <v>748</v>
      </c>
      <c r="F7860" s="0" t="s">
        <v>1438</v>
      </c>
      <c r="G7860" s="0" t="str">
        <f aca="false">LEFT(B7860,2)</f>
        <v>16</v>
      </c>
      <c r="H7860" s="0" t="str">
        <f aca="false">I7860&amp;"_"&amp;G7860&amp;"_"&amp;F7860</f>
        <v>ButsnudetFroe_16_20190827_DL2019013_DetFrieGym_koersel1</v>
      </c>
      <c r="I7860" s="61" t="str">
        <f aca="false">MID(RIGHT(B7860,LEN(B7860)-3),1,FIND("_",RIGHT(B7860,LEN(B7860)-3))-1)</f>
        <v>ButsnudetFroe</v>
      </c>
      <c r="J7860" s="61" t="str">
        <f aca="false">TRIM(SUBSTITUTE(RIGHT(B7860,FIND(I7860,B7860)+1),"_",""))</f>
        <v>eDNA</v>
      </c>
      <c r="K7860" s="0" t="str">
        <f aca="false">IFERROR(VALUE(SUBSTITUTE(E7860,".",",")),E7860)</f>
        <v>No Ct</v>
      </c>
      <c r="L7860" s="61" t="str">
        <f aca="false">IF(J7860="PosK",SUMIFS(K:K,J:J,"PosK",H:H,H7860),"")</f>
        <v/>
      </c>
      <c r="M7860" s="61" t="str">
        <f aca="false">IF(J7860="PosK",SUMIFS(K:K,J:J,"NegK",H:H,H7860),"")</f>
        <v/>
      </c>
      <c r="N7860" s="61" t="str">
        <f aca="false">IF(J7860="PosK",SUMIFS(K:K,J:J,"eDNA",H:H,H7860),"")</f>
        <v/>
      </c>
      <c r="Q7860" s="62"/>
    </row>
    <row r="7861" customFormat="false" ht="14.25" hidden="false" customHeight="false" outlineLevel="0" collapsed="false">
      <c r="A7861" s="0" t="s">
        <v>869</v>
      </c>
      <c r="B7861" s="52" t="s">
        <v>1214</v>
      </c>
      <c r="C7861" s="52" t="s">
        <v>751</v>
      </c>
      <c r="D7861" s="53" t="n">
        <v>0.1</v>
      </c>
      <c r="E7861" s="53" t="s">
        <v>748</v>
      </c>
      <c r="F7861" s="0" t="s">
        <v>1438</v>
      </c>
      <c r="G7861" s="0" t="str">
        <f aca="false">LEFT(B7861,2)</f>
        <v>16</v>
      </c>
      <c r="H7861" s="0" t="str">
        <f aca="false">I7861&amp;"_"&amp;G7861&amp;"_"&amp;F7861</f>
        <v>ButsnudetFroe_16_20190827_DL2019013_DetFrieGym_koersel1</v>
      </c>
      <c r="I7861" s="61" t="str">
        <f aca="false">MID(RIGHT(B7861,LEN(B7861)-3),1,FIND("_",RIGHT(B7861,LEN(B7861)-3))-1)</f>
        <v>ButsnudetFroe</v>
      </c>
      <c r="J7861" s="61" t="str">
        <f aca="false">TRIM(SUBSTITUTE(RIGHT(B7861,FIND(I7861,B7861)+1),"_",""))</f>
        <v>eDNA</v>
      </c>
      <c r="K7861" s="0" t="str">
        <f aca="false">IFERROR(VALUE(SUBSTITUTE(E7861,".",",")),E7861)</f>
        <v>No Ct</v>
      </c>
      <c r="L7861" s="61" t="str">
        <f aca="false">IF(J7861="PosK",SUMIFS(K:K,J:J,"PosK",H:H,H7861),"")</f>
        <v/>
      </c>
      <c r="M7861" s="61" t="str">
        <f aca="false">IF(J7861="PosK",SUMIFS(K:K,J:J,"NegK",H:H,H7861),"")</f>
        <v/>
      </c>
      <c r="N7861" s="61" t="str">
        <f aca="false">IF(J7861="PosK",SUMIFS(K:K,J:J,"eDNA",H:H,H7861),"")</f>
        <v/>
      </c>
      <c r="P7861" s="62"/>
      <c r="T7861" s="63"/>
      <c r="W7861" s="64"/>
    </row>
    <row r="7862" customFormat="false" ht="14.25" hidden="false" customHeight="false" outlineLevel="0" collapsed="false">
      <c r="A7862" s="0" t="s">
        <v>870</v>
      </c>
      <c r="B7862" s="52" t="s">
        <v>996</v>
      </c>
      <c r="C7862" s="52" t="s">
        <v>743</v>
      </c>
      <c r="D7862" s="53" t="n">
        <v>0.1</v>
      </c>
      <c r="E7862" s="53" t="s">
        <v>748</v>
      </c>
      <c r="F7862" s="0" t="s">
        <v>1438</v>
      </c>
      <c r="G7862" s="0" t="str">
        <f aca="false">LEFT(B7862,2)</f>
        <v>17</v>
      </c>
      <c r="H7862" s="0" t="str">
        <f aca="false">I7862&amp;"_"&amp;G7862&amp;"_"&amp;F7862</f>
        <v>ButsnudetFroe_17_20190827_DL2019013_DetFrieGym_koersel1</v>
      </c>
      <c r="I7862" s="61" t="str">
        <f aca="false">MID(RIGHT(B7862,LEN(B7862)-3),1,FIND("_",RIGHT(B7862,LEN(B7862)-3))-1)</f>
        <v>ButsnudetFroe</v>
      </c>
      <c r="J7862" s="61" t="str">
        <f aca="false">TRIM(SUBSTITUTE(RIGHT(B7862,FIND(I7862,B7862)+1),"_",""))</f>
        <v>PosK</v>
      </c>
      <c r="K7862" s="0" t="str">
        <f aca="false">IFERROR(VALUE(SUBSTITUTE(E7862,".",",")),E7862)</f>
        <v>No Ct</v>
      </c>
      <c r="L7862" s="61" t="n">
        <f aca="false">IF(J7862="PosK",SUMIFS(K:K,J:J,"PosK",H:H,H7862),"")</f>
        <v>0</v>
      </c>
      <c r="M7862" s="61" t="n">
        <f aca="false">IF(J7862="PosK",SUMIFS(K:K,J:J,"NegK",H:H,H7862),"")</f>
        <v>0</v>
      </c>
      <c r="N7862" s="61" t="n">
        <f aca="false">IF(J7862="PosK",SUMIFS(K:K,J:J,"eDNA",H:H,H7862),"")</f>
        <v>0</v>
      </c>
      <c r="P7862" s="62" t="n">
        <f aca="false">IF(K7864="No Ct",0,K7864)</f>
        <v>0</v>
      </c>
      <c r="Q7862" s="62" t="n">
        <f aca="false">IF(K7865="No Ct",0,K7865)</f>
        <v>0</v>
      </c>
      <c r="R7862" s="0" t="str">
        <f aca="false">IF(AND(L7862&gt;0,M7862=0),"Valid","Invalid")</f>
        <v>Invalid</v>
      </c>
      <c r="S7862" s="0" t="str">
        <f aca="false">IF(OR(P7862&gt;1,Q7862&gt;1),"Present","Absent")</f>
        <v>Absent</v>
      </c>
      <c r="T7862" s="63" t="str">
        <f aca="false">IF(OR(AND(P7862&gt;1,P7862&lt;41),AND(Q7862&gt;1,Q7862&lt;41)),"Ct&lt;41","Ct&gt;41")</f>
        <v>Ct&gt;41</v>
      </c>
      <c r="U7862" s="0" t="str">
        <f aca="false">I7862</f>
        <v>ButsnudetFroe</v>
      </c>
      <c r="V7862" s="0" t="str">
        <f aca="false">MID(F7862,10,9)</f>
        <v>DL2019013</v>
      </c>
      <c r="W7862" s="64" t="str">
        <f aca="false">V7862&amp;"_"&amp;U7862&amp;"_"&amp;R7862&amp;"_"&amp;S7862&amp;"_"&amp;T7862</f>
        <v>DL2019013_ButsnudetFroe_Invalid_Absent_Ct&gt;41</v>
      </c>
    </row>
    <row r="7863" customFormat="false" ht="14.25" hidden="false" customHeight="false" outlineLevel="0" collapsed="false">
      <c r="A7863" s="0" t="s">
        <v>872</v>
      </c>
      <c r="B7863" s="52" t="s">
        <v>997</v>
      </c>
      <c r="C7863" s="52" t="s">
        <v>747</v>
      </c>
      <c r="D7863" s="53" t="n">
        <v>0.1</v>
      </c>
      <c r="E7863" s="53" t="s">
        <v>748</v>
      </c>
      <c r="F7863" s="0" t="s">
        <v>1438</v>
      </c>
      <c r="G7863" s="0" t="str">
        <f aca="false">LEFT(B7863,2)</f>
        <v>17</v>
      </c>
      <c r="H7863" s="0" t="str">
        <f aca="false">I7863&amp;"_"&amp;G7863&amp;"_"&amp;F7863</f>
        <v>ButsnudetFroe_17_20190827_DL2019013_DetFrieGym_koersel1</v>
      </c>
      <c r="I7863" s="61" t="str">
        <f aca="false">MID(RIGHT(B7863,LEN(B7863)-3),1,FIND("_",RIGHT(B7863,LEN(B7863)-3))-1)</f>
        <v>ButsnudetFroe</v>
      </c>
      <c r="J7863" s="61" t="str">
        <f aca="false">TRIM(SUBSTITUTE(RIGHT(B7863,FIND(I7863,B7863)+1),"_",""))</f>
        <v>NegK</v>
      </c>
      <c r="K7863" s="0" t="str">
        <f aca="false">IFERROR(VALUE(SUBSTITUTE(E7863,".",",")),E7863)</f>
        <v>No Ct</v>
      </c>
      <c r="L7863" s="61" t="str">
        <f aca="false">IF(J7863="PosK",SUMIFS(K:K,J:J,"PosK",H:H,H7863),"")</f>
        <v/>
      </c>
      <c r="M7863" s="61" t="str">
        <f aca="false">IF(J7863="PosK",SUMIFS(K:K,J:J,"NegK",H:H,H7863),"")</f>
        <v/>
      </c>
      <c r="N7863" s="61" t="str">
        <f aca="false">IF(J7863="PosK",SUMIFS(K:K,J:J,"eDNA",H:H,H7863),"")</f>
        <v/>
      </c>
    </row>
    <row r="7864" customFormat="false" ht="14.25" hidden="false" customHeight="false" outlineLevel="0" collapsed="false">
      <c r="A7864" s="0" t="s">
        <v>874</v>
      </c>
      <c r="B7864" s="52" t="s">
        <v>998</v>
      </c>
      <c r="C7864" s="52" t="s">
        <v>751</v>
      </c>
      <c r="D7864" s="53" t="n">
        <v>0.1</v>
      </c>
      <c r="E7864" s="53" t="s">
        <v>748</v>
      </c>
      <c r="F7864" s="0" t="s">
        <v>1438</v>
      </c>
      <c r="G7864" s="0" t="str">
        <f aca="false">LEFT(B7864,2)</f>
        <v>17</v>
      </c>
      <c r="H7864" s="0" t="str">
        <f aca="false">I7864&amp;"_"&amp;G7864&amp;"_"&amp;F7864</f>
        <v>ButsnudetFroe_17_20190827_DL2019013_DetFrieGym_koersel1</v>
      </c>
      <c r="I7864" s="61" t="str">
        <f aca="false">MID(RIGHT(B7864,LEN(B7864)-3),1,FIND("_",RIGHT(B7864,LEN(B7864)-3))-1)</f>
        <v>ButsnudetFroe</v>
      </c>
      <c r="J7864" s="61" t="str">
        <f aca="false">TRIM(SUBSTITUTE(RIGHT(B7864,FIND(I7864,B7864)+1),"_",""))</f>
        <v>eDNA</v>
      </c>
      <c r="K7864" s="0" t="str">
        <f aca="false">IFERROR(VALUE(SUBSTITUTE(E7864,".",",")),E7864)</f>
        <v>No Ct</v>
      </c>
      <c r="L7864" s="61" t="str">
        <f aca="false">IF(J7864="PosK",SUMIFS(K:K,J:J,"PosK",H:H,H7864),"")</f>
        <v/>
      </c>
      <c r="M7864" s="61" t="str">
        <f aca="false">IF(J7864="PosK",SUMIFS(K:K,J:J,"NegK",H:H,H7864),"")</f>
        <v/>
      </c>
      <c r="N7864" s="61" t="str">
        <f aca="false">IF(J7864="PosK",SUMIFS(K:K,J:J,"eDNA",H:H,H7864),"")</f>
        <v/>
      </c>
      <c r="Q7864" s="62"/>
    </row>
    <row r="7865" customFormat="false" ht="14.25" hidden="false" customHeight="false" outlineLevel="0" collapsed="false">
      <c r="A7865" s="0" t="s">
        <v>876</v>
      </c>
      <c r="B7865" s="52" t="s">
        <v>998</v>
      </c>
      <c r="C7865" s="52" t="s">
        <v>751</v>
      </c>
      <c r="D7865" s="53" t="n">
        <v>0.1</v>
      </c>
      <c r="E7865" s="53" t="s">
        <v>748</v>
      </c>
      <c r="F7865" s="0" t="s">
        <v>1438</v>
      </c>
      <c r="G7865" s="0" t="str">
        <f aca="false">LEFT(B7865,2)</f>
        <v>17</v>
      </c>
      <c r="H7865" s="0" t="str">
        <f aca="false">I7865&amp;"_"&amp;G7865&amp;"_"&amp;F7865</f>
        <v>ButsnudetFroe_17_20190827_DL2019013_DetFrieGym_koersel1</v>
      </c>
      <c r="I7865" s="61" t="str">
        <f aca="false">MID(RIGHT(B7865,LEN(B7865)-3),1,FIND("_",RIGHT(B7865,LEN(B7865)-3))-1)</f>
        <v>ButsnudetFroe</v>
      </c>
      <c r="J7865" s="61" t="str">
        <f aca="false">TRIM(SUBSTITUTE(RIGHT(B7865,FIND(I7865,B7865)+1),"_",""))</f>
        <v>eDNA</v>
      </c>
      <c r="K7865" s="0" t="str">
        <f aca="false">IFERROR(VALUE(SUBSTITUTE(E7865,".",",")),E7865)</f>
        <v>No Ct</v>
      </c>
      <c r="L7865" s="61" t="str">
        <f aca="false">IF(J7865="PosK",SUMIFS(K:K,J:J,"PosK",H:H,H7865),"")</f>
        <v/>
      </c>
      <c r="M7865" s="61" t="str">
        <f aca="false">IF(J7865="PosK",SUMIFS(K:K,J:J,"NegK",H:H,H7865),"")</f>
        <v/>
      </c>
      <c r="N7865" s="61" t="str">
        <f aca="false">IF(J7865="PosK",SUMIFS(K:K,J:J,"eDNA",H:H,H7865),"")</f>
        <v/>
      </c>
      <c r="P7865" s="62"/>
      <c r="T7865" s="63"/>
      <c r="W7865" s="64"/>
    </row>
    <row r="7866" customFormat="false" ht="14.25" hidden="false" customHeight="false" outlineLevel="0" collapsed="false">
      <c r="A7866" s="0" t="s">
        <v>877</v>
      </c>
      <c r="B7866" s="52" t="s">
        <v>1215</v>
      </c>
      <c r="C7866" s="52" t="s">
        <v>743</v>
      </c>
      <c r="D7866" s="53" t="n">
        <v>0.1</v>
      </c>
      <c r="E7866" s="53" t="s">
        <v>748</v>
      </c>
      <c r="F7866" s="0" t="s">
        <v>1438</v>
      </c>
      <c r="G7866" s="0" t="str">
        <f aca="false">LEFT(B7866,2)</f>
        <v>18</v>
      </c>
      <c r="H7866" s="0" t="str">
        <f aca="false">I7866&amp;"_"&amp;G7866&amp;"_"&amp;F7866</f>
        <v>LilleVandsalamander_18_20190827_DL2019013_DetFrieGym_koersel1</v>
      </c>
      <c r="I7866" s="61" t="str">
        <f aca="false">MID(RIGHT(B7866,LEN(B7866)-3),1,FIND("_",RIGHT(B7866,LEN(B7866)-3))-1)</f>
        <v>LilleVandsalamander</v>
      </c>
      <c r="J7866" s="61" t="str">
        <f aca="false">TRIM(SUBSTITUTE(RIGHT(B7866,FIND(I7866,B7866)+1),"_",""))</f>
        <v>PosK</v>
      </c>
      <c r="K7866" s="0" t="str">
        <f aca="false">IFERROR(VALUE(SUBSTITUTE(E7866,".",",")),E7866)</f>
        <v>No Ct</v>
      </c>
      <c r="L7866" s="61" t="n">
        <f aca="false">IF(J7866="PosK",SUMIFS(K:K,J:J,"PosK",H:H,H7866),"")</f>
        <v>0</v>
      </c>
      <c r="M7866" s="61" t="n">
        <f aca="false">IF(J7866="PosK",SUMIFS(K:K,J:J,"NegK",H:H,H7866),"")</f>
        <v>0</v>
      </c>
      <c r="N7866" s="61" t="n">
        <f aca="false">IF(J7866="PosK",SUMIFS(K:K,J:J,"eDNA",H:H,H7866),"")</f>
        <v>0</v>
      </c>
      <c r="P7866" s="62" t="n">
        <f aca="false">IF(K7868="No Ct",0,K7868)</f>
        <v>0</v>
      </c>
      <c r="Q7866" s="62" t="n">
        <f aca="false">IF(K7869="No Ct",0,K7869)</f>
        <v>0</v>
      </c>
      <c r="R7866" s="0" t="str">
        <f aca="false">IF(AND(L7866&gt;0,M7866=0),"Valid","Invalid")</f>
        <v>Invalid</v>
      </c>
      <c r="S7866" s="0" t="str">
        <f aca="false">IF(OR(P7866&gt;1,Q7866&gt;1),"Present","Absent")</f>
        <v>Absent</v>
      </c>
      <c r="T7866" s="63" t="str">
        <f aca="false">IF(OR(AND(P7866&gt;1,P7866&lt;41),AND(Q7866&gt;1,Q7866&lt;41)),"Ct&lt;41","Ct&gt;41")</f>
        <v>Ct&gt;41</v>
      </c>
      <c r="U7866" s="0" t="str">
        <f aca="false">I7866</f>
        <v>LilleVandsalamander</v>
      </c>
      <c r="V7866" s="0" t="str">
        <f aca="false">MID(F7866,10,9)</f>
        <v>DL2019013</v>
      </c>
      <c r="W7866" s="64" t="str">
        <f aca="false">V7866&amp;"_"&amp;U7866&amp;"_"&amp;R7866&amp;"_"&amp;S7866&amp;"_"&amp;T7866</f>
        <v>DL2019013_LilleVandsalamander_Invalid_Absent_Ct&gt;41</v>
      </c>
    </row>
    <row r="7867" customFormat="false" ht="14.25" hidden="false" customHeight="false" outlineLevel="0" collapsed="false">
      <c r="A7867" s="0" t="s">
        <v>879</v>
      </c>
      <c r="B7867" s="52" t="s">
        <v>1216</v>
      </c>
      <c r="C7867" s="52" t="s">
        <v>747</v>
      </c>
      <c r="D7867" s="53" t="n">
        <v>0.1</v>
      </c>
      <c r="E7867" s="53" t="s">
        <v>748</v>
      </c>
      <c r="F7867" s="0" t="s">
        <v>1438</v>
      </c>
      <c r="G7867" s="0" t="str">
        <f aca="false">LEFT(B7867,2)</f>
        <v>18</v>
      </c>
      <c r="H7867" s="0" t="str">
        <f aca="false">I7867&amp;"_"&amp;G7867&amp;"_"&amp;F7867</f>
        <v>LilleVandsalamander_18_20190827_DL2019013_DetFrieGym_koersel1</v>
      </c>
      <c r="I7867" s="61" t="str">
        <f aca="false">MID(RIGHT(B7867,LEN(B7867)-3),1,FIND("_",RIGHT(B7867,LEN(B7867)-3))-1)</f>
        <v>LilleVandsalamander</v>
      </c>
      <c r="J7867" s="61" t="str">
        <f aca="false">TRIM(SUBSTITUTE(RIGHT(B7867,FIND(I7867,B7867)+1),"_",""))</f>
        <v>NegK</v>
      </c>
      <c r="K7867" s="0" t="str">
        <f aca="false">IFERROR(VALUE(SUBSTITUTE(E7867,".",",")),E7867)</f>
        <v>No Ct</v>
      </c>
      <c r="L7867" s="61" t="str">
        <f aca="false">IF(J7867="PosK",SUMIFS(K:K,J:J,"PosK",H:H,H7867),"")</f>
        <v/>
      </c>
      <c r="M7867" s="61" t="str">
        <f aca="false">IF(J7867="PosK",SUMIFS(K:K,J:J,"NegK",H:H,H7867),"")</f>
        <v/>
      </c>
      <c r="N7867" s="61" t="str">
        <f aca="false">IF(J7867="PosK",SUMIFS(K:K,J:J,"eDNA",H:H,H7867),"")</f>
        <v/>
      </c>
    </row>
    <row r="7868" customFormat="false" ht="14.25" hidden="false" customHeight="false" outlineLevel="0" collapsed="false">
      <c r="A7868" s="0" t="s">
        <v>881</v>
      </c>
      <c r="B7868" s="52" t="s">
        <v>1217</v>
      </c>
      <c r="C7868" s="52" t="s">
        <v>751</v>
      </c>
      <c r="D7868" s="53" t="n">
        <v>0.1</v>
      </c>
      <c r="E7868" s="53" t="s">
        <v>748</v>
      </c>
      <c r="F7868" s="0" t="s">
        <v>1438</v>
      </c>
      <c r="G7868" s="0" t="str">
        <f aca="false">LEFT(B7868,2)</f>
        <v>18</v>
      </c>
      <c r="H7868" s="0" t="str">
        <f aca="false">I7868&amp;"_"&amp;G7868&amp;"_"&amp;F7868</f>
        <v>LilleVandsalamander_18_20190827_DL2019013_DetFrieGym_koersel1</v>
      </c>
      <c r="I7868" s="61" t="str">
        <f aca="false">MID(RIGHT(B7868,LEN(B7868)-3),1,FIND("_",RIGHT(B7868,LEN(B7868)-3))-1)</f>
        <v>LilleVandsalamander</v>
      </c>
      <c r="J7868" s="61" t="str">
        <f aca="false">TRIM(SUBSTITUTE(RIGHT(B7868,FIND(I7868,B7868)+1),"_",""))</f>
        <v>eDNA</v>
      </c>
      <c r="K7868" s="0" t="str">
        <f aca="false">IFERROR(VALUE(SUBSTITUTE(E7868,".",",")),E7868)</f>
        <v>No Ct</v>
      </c>
      <c r="L7868" s="61" t="str">
        <f aca="false">IF(J7868="PosK",SUMIFS(K:K,J:J,"PosK",H:H,H7868),"")</f>
        <v/>
      </c>
      <c r="M7868" s="61" t="str">
        <f aca="false">IF(J7868="PosK",SUMIFS(K:K,J:J,"NegK",H:H,H7868),"")</f>
        <v/>
      </c>
      <c r="N7868" s="61" t="str">
        <f aca="false">IF(J7868="PosK",SUMIFS(K:K,J:J,"eDNA",H:H,H7868),"")</f>
        <v/>
      </c>
      <c r="Q7868" s="62"/>
    </row>
    <row r="7869" customFormat="false" ht="14.25" hidden="false" customHeight="false" outlineLevel="0" collapsed="false">
      <c r="A7869" s="0" t="s">
        <v>883</v>
      </c>
      <c r="B7869" s="52" t="s">
        <v>1217</v>
      </c>
      <c r="C7869" s="52" t="s">
        <v>751</v>
      </c>
      <c r="D7869" s="53" t="n">
        <v>0.1</v>
      </c>
      <c r="E7869" s="53" t="s">
        <v>748</v>
      </c>
      <c r="F7869" s="0" t="s">
        <v>1438</v>
      </c>
      <c r="G7869" s="0" t="str">
        <f aca="false">LEFT(B7869,2)</f>
        <v>18</v>
      </c>
      <c r="H7869" s="0" t="str">
        <f aca="false">I7869&amp;"_"&amp;G7869&amp;"_"&amp;F7869</f>
        <v>LilleVandsalamander_18_20190827_DL2019013_DetFrieGym_koersel1</v>
      </c>
      <c r="I7869" s="61" t="str">
        <f aca="false">MID(RIGHT(B7869,LEN(B7869)-3),1,FIND("_",RIGHT(B7869,LEN(B7869)-3))-1)</f>
        <v>LilleVandsalamander</v>
      </c>
      <c r="J7869" s="61" t="str">
        <f aca="false">TRIM(SUBSTITUTE(RIGHT(B7869,FIND(I7869,B7869)+1),"_",""))</f>
        <v>eDNA</v>
      </c>
      <c r="K7869" s="0" t="str">
        <f aca="false">IFERROR(VALUE(SUBSTITUTE(E7869,".",",")),E7869)</f>
        <v>No Ct</v>
      </c>
      <c r="L7869" s="61" t="str">
        <f aca="false">IF(J7869="PosK",SUMIFS(K:K,J:J,"PosK",H:H,H7869),"")</f>
        <v/>
      </c>
      <c r="M7869" s="61" t="str">
        <f aca="false">IF(J7869="PosK",SUMIFS(K:K,J:J,"NegK",H:H,H7869),"")</f>
        <v/>
      </c>
      <c r="N7869" s="61" t="str">
        <f aca="false">IF(J7869="PosK",SUMIFS(K:K,J:J,"eDNA",H:H,H7869),"")</f>
        <v/>
      </c>
      <c r="P7869" s="62"/>
      <c r="T7869" s="63"/>
      <c r="W7869" s="64"/>
    </row>
    <row r="7870" customFormat="false" ht="14.25" hidden="false" customHeight="false" outlineLevel="0" collapsed="false">
      <c r="A7870" s="0" t="s">
        <v>884</v>
      </c>
      <c r="B7870" s="52" t="s">
        <v>1002</v>
      </c>
      <c r="C7870" s="52" t="s">
        <v>743</v>
      </c>
      <c r="D7870" s="53" t="n">
        <v>0.1</v>
      </c>
      <c r="E7870" s="53" t="s">
        <v>748</v>
      </c>
      <c r="F7870" s="0" t="s">
        <v>1438</v>
      </c>
      <c r="G7870" s="0" t="str">
        <f aca="false">LEFT(B7870,2)</f>
        <v>19</v>
      </c>
      <c r="H7870" s="0" t="str">
        <f aca="false">I7870&amp;"_"&amp;G7870&amp;"_"&amp;F7870</f>
        <v>LilleVandsalamander_19_20190827_DL2019013_DetFrieGym_koersel1</v>
      </c>
      <c r="I7870" s="61" t="str">
        <f aca="false">MID(RIGHT(B7870,LEN(B7870)-3),1,FIND("_",RIGHT(B7870,LEN(B7870)-3))-1)</f>
        <v>LilleVandsalamander</v>
      </c>
      <c r="J7870" s="61" t="str">
        <f aca="false">TRIM(SUBSTITUTE(RIGHT(B7870,FIND(I7870,B7870)+1),"_",""))</f>
        <v>PosK</v>
      </c>
      <c r="K7870" s="0" t="str">
        <f aca="false">IFERROR(VALUE(SUBSTITUTE(E7870,".",",")),E7870)</f>
        <v>No Ct</v>
      </c>
      <c r="L7870" s="61" t="n">
        <f aca="false">IF(J7870="PosK",SUMIFS(K:K,J:J,"PosK",H:H,H7870),"")</f>
        <v>0</v>
      </c>
      <c r="M7870" s="61" t="n">
        <f aca="false">IF(J7870="PosK",SUMIFS(K:K,J:J,"NegK",H:H,H7870),"")</f>
        <v>0</v>
      </c>
      <c r="N7870" s="61" t="n">
        <f aca="false">IF(J7870="PosK",SUMIFS(K:K,J:J,"eDNA",H:H,H7870),"")</f>
        <v>0</v>
      </c>
      <c r="P7870" s="62" t="n">
        <f aca="false">IF(K7872="No Ct",0,K7872)</f>
        <v>0</v>
      </c>
      <c r="Q7870" s="62" t="n">
        <f aca="false">IF(K7873="No Ct",0,K7873)</f>
        <v>0</v>
      </c>
      <c r="R7870" s="0" t="str">
        <f aca="false">IF(AND(L7870&gt;0,M7870=0),"Valid","Invalid")</f>
        <v>Invalid</v>
      </c>
      <c r="S7870" s="0" t="str">
        <f aca="false">IF(OR(P7870&gt;1,Q7870&gt;1),"Present","Absent")</f>
        <v>Absent</v>
      </c>
      <c r="T7870" s="63" t="str">
        <f aca="false">IF(OR(AND(P7870&gt;1,P7870&lt;41),AND(Q7870&gt;1,Q7870&lt;41)),"Ct&lt;41","Ct&gt;41")</f>
        <v>Ct&gt;41</v>
      </c>
      <c r="U7870" s="0" t="str">
        <f aca="false">I7870</f>
        <v>LilleVandsalamander</v>
      </c>
      <c r="V7870" s="0" t="str">
        <f aca="false">MID(F7870,10,9)</f>
        <v>DL2019013</v>
      </c>
      <c r="W7870" s="64" t="str">
        <f aca="false">V7870&amp;"_"&amp;U7870&amp;"_"&amp;R7870&amp;"_"&amp;S7870&amp;"_"&amp;T7870</f>
        <v>DL2019013_LilleVandsalamander_Invalid_Absent_Ct&gt;41</v>
      </c>
    </row>
    <row r="7871" customFormat="false" ht="14.25" hidden="false" customHeight="false" outlineLevel="0" collapsed="false">
      <c r="A7871" s="0" t="s">
        <v>886</v>
      </c>
      <c r="B7871" s="52" t="s">
        <v>1003</v>
      </c>
      <c r="C7871" s="52" t="s">
        <v>747</v>
      </c>
      <c r="D7871" s="53" t="n">
        <v>0.1</v>
      </c>
      <c r="E7871" s="53" t="s">
        <v>748</v>
      </c>
      <c r="F7871" s="0" t="s">
        <v>1438</v>
      </c>
      <c r="G7871" s="0" t="str">
        <f aca="false">LEFT(B7871,2)</f>
        <v>19</v>
      </c>
      <c r="H7871" s="0" t="str">
        <f aca="false">I7871&amp;"_"&amp;G7871&amp;"_"&amp;F7871</f>
        <v>LilleVandsalamander_19_20190827_DL2019013_DetFrieGym_koersel1</v>
      </c>
      <c r="I7871" s="61" t="str">
        <f aca="false">MID(RIGHT(B7871,LEN(B7871)-3),1,FIND("_",RIGHT(B7871,LEN(B7871)-3))-1)</f>
        <v>LilleVandsalamander</v>
      </c>
      <c r="J7871" s="61" t="str">
        <f aca="false">TRIM(SUBSTITUTE(RIGHT(B7871,FIND(I7871,B7871)+1),"_",""))</f>
        <v>NegK</v>
      </c>
      <c r="K7871" s="0" t="str">
        <f aca="false">IFERROR(VALUE(SUBSTITUTE(E7871,".",",")),E7871)</f>
        <v>No Ct</v>
      </c>
      <c r="L7871" s="61" t="str">
        <f aca="false">IF(J7871="PosK",SUMIFS(K:K,J:J,"PosK",H:H,H7871),"")</f>
        <v/>
      </c>
      <c r="M7871" s="61" t="str">
        <f aca="false">IF(J7871="PosK",SUMIFS(K:K,J:J,"NegK",H:H,H7871),"")</f>
        <v/>
      </c>
      <c r="N7871" s="61" t="str">
        <f aca="false">IF(J7871="PosK",SUMIFS(K:K,J:J,"eDNA",H:H,H7871),"")</f>
        <v/>
      </c>
    </row>
    <row r="7872" customFormat="false" ht="14.25" hidden="false" customHeight="false" outlineLevel="0" collapsed="false">
      <c r="A7872" s="0" t="s">
        <v>888</v>
      </c>
      <c r="B7872" s="52" t="s">
        <v>1004</v>
      </c>
      <c r="C7872" s="52" t="s">
        <v>751</v>
      </c>
      <c r="D7872" s="53" t="n">
        <v>0.1</v>
      </c>
      <c r="E7872" s="53" t="s">
        <v>748</v>
      </c>
      <c r="F7872" s="0" t="s">
        <v>1438</v>
      </c>
      <c r="G7872" s="0" t="str">
        <f aca="false">LEFT(B7872,2)</f>
        <v>19</v>
      </c>
      <c r="H7872" s="0" t="str">
        <f aca="false">I7872&amp;"_"&amp;G7872&amp;"_"&amp;F7872</f>
        <v>LilleVandsalamander_19_20190827_DL2019013_DetFrieGym_koersel1</v>
      </c>
      <c r="I7872" s="61" t="str">
        <f aca="false">MID(RIGHT(B7872,LEN(B7872)-3),1,FIND("_",RIGHT(B7872,LEN(B7872)-3))-1)</f>
        <v>LilleVandsalamander</v>
      </c>
      <c r="J7872" s="61" t="str">
        <f aca="false">TRIM(SUBSTITUTE(RIGHT(B7872,FIND(I7872,B7872)+1),"_",""))</f>
        <v>eDNA</v>
      </c>
      <c r="K7872" s="0" t="str">
        <f aca="false">IFERROR(VALUE(SUBSTITUTE(E7872,".",",")),E7872)</f>
        <v>No Ct</v>
      </c>
      <c r="L7872" s="61" t="str">
        <f aca="false">IF(J7872="PosK",SUMIFS(K:K,J:J,"PosK",H:H,H7872),"")</f>
        <v/>
      </c>
      <c r="M7872" s="61" t="str">
        <f aca="false">IF(J7872="PosK",SUMIFS(K:K,J:J,"NegK",H:H,H7872),"")</f>
        <v/>
      </c>
      <c r="N7872" s="61" t="str">
        <f aca="false">IF(J7872="PosK",SUMIFS(K:K,J:J,"eDNA",H:H,H7872),"")</f>
        <v/>
      </c>
      <c r="Q7872" s="62"/>
    </row>
    <row r="7873" customFormat="false" ht="14.25" hidden="false" customHeight="false" outlineLevel="0" collapsed="false">
      <c r="A7873" s="0" t="s">
        <v>890</v>
      </c>
      <c r="B7873" s="52" t="s">
        <v>1004</v>
      </c>
      <c r="C7873" s="52" t="s">
        <v>751</v>
      </c>
      <c r="D7873" s="53" t="n">
        <v>0.1</v>
      </c>
      <c r="E7873" s="53" t="s">
        <v>748</v>
      </c>
      <c r="F7873" s="0" t="s">
        <v>1438</v>
      </c>
      <c r="G7873" s="0" t="str">
        <f aca="false">LEFT(B7873,2)</f>
        <v>19</v>
      </c>
      <c r="H7873" s="0" t="str">
        <f aca="false">I7873&amp;"_"&amp;G7873&amp;"_"&amp;F7873</f>
        <v>LilleVandsalamander_19_20190827_DL2019013_DetFrieGym_koersel1</v>
      </c>
      <c r="I7873" s="61" t="str">
        <f aca="false">MID(RIGHT(B7873,LEN(B7873)-3),1,FIND("_",RIGHT(B7873,LEN(B7873)-3))-1)</f>
        <v>LilleVandsalamander</v>
      </c>
      <c r="J7873" s="61" t="str">
        <f aca="false">TRIM(SUBSTITUTE(RIGHT(B7873,FIND(I7873,B7873)+1),"_",""))</f>
        <v>eDNA</v>
      </c>
      <c r="K7873" s="0" t="str">
        <f aca="false">IFERROR(VALUE(SUBSTITUTE(E7873,".",",")),E7873)</f>
        <v>No Ct</v>
      </c>
      <c r="L7873" s="61" t="str">
        <f aca="false">IF(J7873="PosK",SUMIFS(K:K,J:J,"PosK",H:H,H7873),"")</f>
        <v/>
      </c>
      <c r="M7873" s="61" t="str">
        <f aca="false">IF(J7873="PosK",SUMIFS(K:K,J:J,"NegK",H:H,H7873),"")</f>
        <v/>
      </c>
      <c r="N7873" s="61" t="str">
        <f aca="false">IF(J7873="PosK",SUMIFS(K:K,J:J,"eDNA",H:H,H7873),"")</f>
        <v/>
      </c>
      <c r="P7873" s="62"/>
      <c r="T7873" s="63"/>
      <c r="W7873" s="64"/>
    </row>
    <row r="7874" customFormat="false" ht="14.25" hidden="false" customHeight="false" outlineLevel="0" collapsed="false">
      <c r="A7874" s="0" t="s">
        <v>891</v>
      </c>
      <c r="B7874" s="52" t="s">
        <v>1218</v>
      </c>
      <c r="C7874" s="52" t="s">
        <v>743</v>
      </c>
      <c r="D7874" s="53" t="n">
        <v>0.1</v>
      </c>
      <c r="E7874" s="53" t="s">
        <v>748</v>
      </c>
      <c r="F7874" s="0" t="s">
        <v>1438</v>
      </c>
      <c r="G7874" s="0" t="str">
        <f aca="false">LEFT(B7874,2)</f>
        <v>20</v>
      </c>
      <c r="H7874" s="0" t="str">
        <f aca="false">I7874&amp;"_"&amp;G7874&amp;"_"&amp;F7874</f>
        <v>Skalle_20_20190827_DL2019013_DetFrieGym_koersel1</v>
      </c>
      <c r="I7874" s="61" t="str">
        <f aca="false">MID(RIGHT(B7874,LEN(B7874)-3),1,FIND("_",RIGHT(B7874,LEN(B7874)-3))-1)</f>
        <v>Skalle</v>
      </c>
      <c r="J7874" s="61" t="str">
        <f aca="false">TRIM(SUBSTITUTE(RIGHT(B7874,FIND(I7874,B7874)+1),"_",""))</f>
        <v>PosK</v>
      </c>
      <c r="K7874" s="0" t="str">
        <f aca="false">IFERROR(VALUE(SUBSTITUTE(E7874,".",",")),E7874)</f>
        <v>No Ct</v>
      </c>
      <c r="L7874" s="61" t="n">
        <f aca="false">IF(J7874="PosK",SUMIFS(K:K,J:J,"PosK",H:H,H7874),"")</f>
        <v>0</v>
      </c>
      <c r="M7874" s="61" t="n">
        <f aca="false">IF(J7874="PosK",SUMIFS(K:K,J:J,"NegK",H:H,H7874),"")</f>
        <v>0</v>
      </c>
      <c r="N7874" s="61" t="n">
        <f aca="false">IF(J7874="PosK",SUMIFS(K:K,J:J,"eDNA",H:H,H7874),"")</f>
        <v>0</v>
      </c>
      <c r="P7874" s="62" t="n">
        <f aca="false">IF(K7876="No Ct",0,K7876)</f>
        <v>0</v>
      </c>
      <c r="Q7874" s="62" t="n">
        <f aca="false">IF(K7877="No Ct",0,K7877)</f>
        <v>0</v>
      </c>
      <c r="R7874" s="0" t="str">
        <f aca="false">IF(AND(L7874&gt;0,M7874=0),"Valid","Invalid")</f>
        <v>Invalid</v>
      </c>
      <c r="S7874" s="0" t="str">
        <f aca="false">IF(OR(P7874&gt;1,Q7874&gt;1),"Present","Absent")</f>
        <v>Absent</v>
      </c>
      <c r="T7874" s="63" t="str">
        <f aca="false">IF(OR(AND(P7874&gt;1,P7874&lt;41),AND(Q7874&gt;1,Q7874&lt;41)),"Ct&lt;41","Ct&gt;41")</f>
        <v>Ct&gt;41</v>
      </c>
      <c r="U7874" s="0" t="str">
        <f aca="false">I7874</f>
        <v>Skalle</v>
      </c>
      <c r="V7874" s="0" t="str">
        <f aca="false">MID(F7874,10,9)</f>
        <v>DL2019013</v>
      </c>
      <c r="W7874" s="64" t="str">
        <f aca="false">V7874&amp;"_"&amp;U7874&amp;"_"&amp;R7874&amp;"_"&amp;S7874&amp;"_"&amp;T7874</f>
        <v>DL2019013_Skalle_Invalid_Absent_Ct&gt;41</v>
      </c>
    </row>
    <row r="7875" customFormat="false" ht="14.25" hidden="false" customHeight="false" outlineLevel="0" collapsed="false">
      <c r="A7875" s="0" t="s">
        <v>893</v>
      </c>
      <c r="B7875" s="52" t="s">
        <v>1219</v>
      </c>
      <c r="C7875" s="52" t="s">
        <v>747</v>
      </c>
      <c r="D7875" s="53" t="n">
        <v>0.1</v>
      </c>
      <c r="E7875" s="53" t="s">
        <v>748</v>
      </c>
      <c r="F7875" s="0" t="s">
        <v>1438</v>
      </c>
      <c r="G7875" s="0" t="str">
        <f aca="false">LEFT(B7875,2)</f>
        <v>20</v>
      </c>
      <c r="H7875" s="0" t="str">
        <f aca="false">I7875&amp;"_"&amp;G7875&amp;"_"&amp;F7875</f>
        <v>Skalle_20_20190827_DL2019013_DetFrieGym_koersel1</v>
      </c>
      <c r="I7875" s="61" t="str">
        <f aca="false">MID(RIGHT(B7875,LEN(B7875)-3),1,FIND("_",RIGHT(B7875,LEN(B7875)-3))-1)</f>
        <v>Skalle</v>
      </c>
      <c r="J7875" s="61" t="str">
        <f aca="false">TRIM(SUBSTITUTE(RIGHT(B7875,FIND(I7875,B7875)+1),"_",""))</f>
        <v>NegK</v>
      </c>
      <c r="K7875" s="0" t="str">
        <f aca="false">IFERROR(VALUE(SUBSTITUTE(E7875,".",",")),E7875)</f>
        <v>No Ct</v>
      </c>
      <c r="L7875" s="61" t="str">
        <f aca="false">IF(J7875="PosK",SUMIFS(K:K,J:J,"PosK",H:H,H7875),"")</f>
        <v/>
      </c>
      <c r="M7875" s="61" t="str">
        <f aca="false">IF(J7875="PosK",SUMIFS(K:K,J:J,"NegK",H:H,H7875),"")</f>
        <v/>
      </c>
      <c r="N7875" s="61" t="str">
        <f aca="false">IF(J7875="PosK",SUMIFS(K:K,J:J,"eDNA",H:H,H7875),"")</f>
        <v/>
      </c>
    </row>
    <row r="7876" customFormat="false" ht="14.25" hidden="false" customHeight="false" outlineLevel="0" collapsed="false">
      <c r="A7876" s="0" t="s">
        <v>895</v>
      </c>
      <c r="B7876" s="52" t="s">
        <v>1220</v>
      </c>
      <c r="C7876" s="52" t="s">
        <v>751</v>
      </c>
      <c r="D7876" s="53" t="n">
        <v>0.1</v>
      </c>
      <c r="E7876" s="53" t="s">
        <v>748</v>
      </c>
      <c r="F7876" s="0" t="s">
        <v>1438</v>
      </c>
      <c r="G7876" s="0" t="str">
        <f aca="false">LEFT(B7876,2)</f>
        <v>20</v>
      </c>
      <c r="H7876" s="0" t="str">
        <f aca="false">I7876&amp;"_"&amp;G7876&amp;"_"&amp;F7876</f>
        <v>Skalle_20_20190827_DL2019013_DetFrieGym_koersel1</v>
      </c>
      <c r="I7876" s="61" t="str">
        <f aca="false">MID(RIGHT(B7876,LEN(B7876)-3),1,FIND("_",RIGHT(B7876,LEN(B7876)-3))-1)</f>
        <v>Skalle</v>
      </c>
      <c r="J7876" s="61" t="str">
        <f aca="false">TRIM(SUBSTITUTE(RIGHT(B7876,FIND(I7876,B7876)+1),"_",""))</f>
        <v>eDNA</v>
      </c>
      <c r="K7876" s="0" t="str">
        <f aca="false">IFERROR(VALUE(SUBSTITUTE(E7876,".",",")),E7876)</f>
        <v>No Ct</v>
      </c>
      <c r="L7876" s="61" t="str">
        <f aca="false">IF(J7876="PosK",SUMIFS(K:K,J:J,"PosK",H:H,H7876),"")</f>
        <v/>
      </c>
      <c r="M7876" s="61" t="str">
        <f aca="false">IF(J7876="PosK",SUMIFS(K:K,J:J,"NegK",H:H,H7876),"")</f>
        <v/>
      </c>
      <c r="N7876" s="61" t="str">
        <f aca="false">IF(J7876="PosK",SUMIFS(K:K,J:J,"eDNA",H:H,H7876),"")</f>
        <v/>
      </c>
      <c r="Q7876" s="62"/>
    </row>
    <row r="7877" customFormat="false" ht="14.25" hidden="false" customHeight="false" outlineLevel="0" collapsed="false">
      <c r="A7877" s="0" t="s">
        <v>897</v>
      </c>
      <c r="B7877" s="52" t="s">
        <v>1220</v>
      </c>
      <c r="C7877" s="52" t="s">
        <v>751</v>
      </c>
      <c r="D7877" s="53" t="n">
        <v>0.1</v>
      </c>
      <c r="E7877" s="53" t="s">
        <v>748</v>
      </c>
      <c r="F7877" s="0" t="s">
        <v>1438</v>
      </c>
      <c r="G7877" s="0" t="str">
        <f aca="false">LEFT(B7877,2)</f>
        <v>20</v>
      </c>
      <c r="H7877" s="0" t="str">
        <f aca="false">I7877&amp;"_"&amp;G7877&amp;"_"&amp;F7877</f>
        <v>Skalle_20_20190827_DL2019013_DetFrieGym_koersel1</v>
      </c>
      <c r="I7877" s="61" t="str">
        <f aca="false">MID(RIGHT(B7877,LEN(B7877)-3),1,FIND("_",RIGHT(B7877,LEN(B7877)-3))-1)</f>
        <v>Skalle</v>
      </c>
      <c r="J7877" s="61" t="str">
        <f aca="false">TRIM(SUBSTITUTE(RIGHT(B7877,FIND(I7877,B7877)+1),"_",""))</f>
        <v>eDNA</v>
      </c>
      <c r="K7877" s="0" t="str">
        <f aca="false">IFERROR(VALUE(SUBSTITUTE(E7877,".",",")),E7877)</f>
        <v>No Ct</v>
      </c>
      <c r="L7877" s="61" t="str">
        <f aca="false">IF(J7877="PosK",SUMIFS(K:K,J:J,"PosK",H:H,H7877),"")</f>
        <v/>
      </c>
      <c r="M7877" s="61" t="str">
        <f aca="false">IF(J7877="PosK",SUMIFS(K:K,J:J,"NegK",H:H,H7877),"")</f>
        <v/>
      </c>
      <c r="N7877" s="61" t="str">
        <f aca="false">IF(J7877="PosK",SUMIFS(K:K,J:J,"eDNA",H:H,H7877),"")</f>
        <v/>
      </c>
      <c r="P7877" s="62"/>
      <c r="T7877" s="63"/>
      <c r="W7877" s="64"/>
    </row>
    <row r="7878" customFormat="false" ht="14.25" hidden="false" customHeight="false" outlineLevel="0" collapsed="false">
      <c r="A7878" s="0" t="s">
        <v>898</v>
      </c>
      <c r="B7878" s="52" t="s">
        <v>1008</v>
      </c>
      <c r="C7878" s="52" t="s">
        <v>743</v>
      </c>
      <c r="D7878" s="53" t="n">
        <v>0.1</v>
      </c>
      <c r="E7878" s="53" t="n">
        <v>26.49</v>
      </c>
      <c r="F7878" s="0" t="s">
        <v>1438</v>
      </c>
      <c r="G7878" s="0" t="str">
        <f aca="false">LEFT(B7878,2)</f>
        <v>21</v>
      </c>
      <c r="H7878" s="0" t="str">
        <f aca="false">I7878&amp;"_"&amp;G7878&amp;"_"&amp;F7878</f>
        <v>Skalle_21_20190827_DL2019013_DetFrieGym_koersel1</v>
      </c>
      <c r="I7878" s="61" t="str">
        <f aca="false">MID(RIGHT(B7878,LEN(B7878)-3),1,FIND("_",RIGHT(B7878,LEN(B7878)-3))-1)</f>
        <v>Skalle</v>
      </c>
      <c r="J7878" s="61" t="str">
        <f aca="false">TRIM(SUBSTITUTE(RIGHT(B7878,FIND(I7878,B7878)+1),"_",""))</f>
        <v>PosK</v>
      </c>
      <c r="K7878" s="0" t="n">
        <f aca="false">IFERROR(VALUE(SUBSTITUTE(E7878,".",",")),E7878)</f>
        <v>26.49</v>
      </c>
      <c r="L7878" s="61" t="n">
        <f aca="false">IF(J7878="PosK",SUMIFS(K:K,J:J,"PosK",H:H,H7878),"")</f>
        <v>26.49</v>
      </c>
      <c r="M7878" s="61" t="n">
        <f aca="false">IF(J7878="PosK",SUMIFS(K:K,J:J,"NegK",H:H,H7878),"")</f>
        <v>0</v>
      </c>
      <c r="N7878" s="61" t="n">
        <f aca="false">IF(J7878="PosK",SUMIFS(K:K,J:J,"eDNA",H:H,H7878),"")</f>
        <v>0</v>
      </c>
      <c r="P7878" s="62" t="n">
        <f aca="false">IF(K7880="No Ct",0,K7880)</f>
        <v>0</v>
      </c>
      <c r="Q7878" s="62" t="n">
        <f aca="false">IF(K7881="No Ct",0,K7881)</f>
        <v>0</v>
      </c>
      <c r="R7878" s="0" t="str">
        <f aca="false">IF(AND(L7878&gt;0,M7878=0),"Valid","Invalid")</f>
        <v>Valid</v>
      </c>
      <c r="S7878" s="0" t="str">
        <f aca="false">IF(OR(P7878&gt;1,Q7878&gt;1),"Present","Absent")</f>
        <v>Absent</v>
      </c>
      <c r="T7878" s="63" t="str">
        <f aca="false">IF(OR(AND(P7878&gt;1,P7878&lt;41),AND(Q7878&gt;1,Q7878&lt;41)),"Ct&lt;41","Ct&gt;41")</f>
        <v>Ct&gt;41</v>
      </c>
      <c r="U7878" s="0" t="str">
        <f aca="false">I7878</f>
        <v>Skalle</v>
      </c>
      <c r="V7878" s="0" t="str">
        <f aca="false">MID(F7878,10,9)</f>
        <v>DL2019013</v>
      </c>
      <c r="W7878" s="64" t="str">
        <f aca="false">V7878&amp;"_"&amp;U7878&amp;"_"&amp;R7878&amp;"_"&amp;S7878&amp;"_"&amp;T7878</f>
        <v>DL2019013_Skalle_Valid_Absent_Ct&gt;41</v>
      </c>
    </row>
    <row r="7879" customFormat="false" ht="14.25" hidden="false" customHeight="false" outlineLevel="0" collapsed="false">
      <c r="A7879" s="0" t="s">
        <v>900</v>
      </c>
      <c r="B7879" s="52" t="s">
        <v>1009</v>
      </c>
      <c r="C7879" s="52" t="s">
        <v>747</v>
      </c>
      <c r="D7879" s="53" t="n">
        <v>0.1</v>
      </c>
      <c r="E7879" s="53" t="s">
        <v>748</v>
      </c>
      <c r="F7879" s="0" t="s">
        <v>1438</v>
      </c>
      <c r="G7879" s="0" t="str">
        <f aca="false">LEFT(B7879,2)</f>
        <v>21</v>
      </c>
      <c r="H7879" s="0" t="str">
        <f aca="false">I7879&amp;"_"&amp;G7879&amp;"_"&amp;F7879</f>
        <v>Skalle_21_20190827_DL2019013_DetFrieGym_koersel1</v>
      </c>
      <c r="I7879" s="61" t="str">
        <f aca="false">MID(RIGHT(B7879,LEN(B7879)-3),1,FIND("_",RIGHT(B7879,LEN(B7879)-3))-1)</f>
        <v>Skalle</v>
      </c>
      <c r="J7879" s="61" t="str">
        <f aca="false">TRIM(SUBSTITUTE(RIGHT(B7879,FIND(I7879,B7879)+1),"_",""))</f>
        <v>NegK</v>
      </c>
      <c r="K7879" s="0" t="str">
        <f aca="false">IFERROR(VALUE(SUBSTITUTE(E7879,".",",")),E7879)</f>
        <v>No Ct</v>
      </c>
      <c r="L7879" s="61" t="str">
        <f aca="false">IF(J7879="PosK",SUMIFS(K:K,J:J,"PosK",H:H,H7879),"")</f>
        <v/>
      </c>
      <c r="M7879" s="61" t="str">
        <f aca="false">IF(J7879="PosK",SUMIFS(K:K,J:J,"NegK",H:H,H7879),"")</f>
        <v/>
      </c>
      <c r="N7879" s="61" t="str">
        <f aca="false">IF(J7879="PosK",SUMIFS(K:K,J:J,"eDNA",H:H,H7879),"")</f>
        <v/>
      </c>
    </row>
    <row r="7880" customFormat="false" ht="14.25" hidden="false" customHeight="false" outlineLevel="0" collapsed="false">
      <c r="A7880" s="0" t="s">
        <v>902</v>
      </c>
      <c r="B7880" s="52" t="s">
        <v>1010</v>
      </c>
      <c r="C7880" s="52" t="s">
        <v>751</v>
      </c>
      <c r="D7880" s="53" t="n">
        <v>0.1</v>
      </c>
      <c r="E7880" s="53" t="s">
        <v>748</v>
      </c>
      <c r="F7880" s="0" t="s">
        <v>1438</v>
      </c>
      <c r="G7880" s="0" t="str">
        <f aca="false">LEFT(B7880,2)</f>
        <v>21</v>
      </c>
      <c r="H7880" s="0" t="str">
        <f aca="false">I7880&amp;"_"&amp;G7880&amp;"_"&amp;F7880</f>
        <v>Skalle_21_20190827_DL2019013_DetFrieGym_koersel1</v>
      </c>
      <c r="I7880" s="61" t="str">
        <f aca="false">MID(RIGHT(B7880,LEN(B7880)-3),1,FIND("_",RIGHT(B7880,LEN(B7880)-3))-1)</f>
        <v>Skalle</v>
      </c>
      <c r="J7880" s="61" t="str">
        <f aca="false">TRIM(SUBSTITUTE(RIGHT(B7880,FIND(I7880,B7880)+1),"_",""))</f>
        <v>eDNA</v>
      </c>
      <c r="K7880" s="0" t="str">
        <f aca="false">IFERROR(VALUE(SUBSTITUTE(E7880,".",",")),E7880)</f>
        <v>No Ct</v>
      </c>
      <c r="L7880" s="61" t="str">
        <f aca="false">IF(J7880="PosK",SUMIFS(K:K,J:J,"PosK",H:H,H7880),"")</f>
        <v/>
      </c>
      <c r="M7880" s="61" t="str">
        <f aca="false">IF(J7880="PosK",SUMIFS(K:K,J:J,"NegK",H:H,H7880),"")</f>
        <v/>
      </c>
      <c r="N7880" s="61" t="str">
        <f aca="false">IF(J7880="PosK",SUMIFS(K:K,J:J,"eDNA",H:H,H7880),"")</f>
        <v/>
      </c>
      <c r="Q7880" s="62"/>
    </row>
    <row r="7881" customFormat="false" ht="14.25" hidden="false" customHeight="false" outlineLevel="0" collapsed="false">
      <c r="A7881" s="0" t="s">
        <v>904</v>
      </c>
      <c r="B7881" s="52" t="s">
        <v>1010</v>
      </c>
      <c r="C7881" s="52" t="s">
        <v>751</v>
      </c>
      <c r="D7881" s="53" t="n">
        <v>0.1</v>
      </c>
      <c r="E7881" s="53" t="s">
        <v>748</v>
      </c>
      <c r="F7881" s="0" t="s">
        <v>1438</v>
      </c>
      <c r="G7881" s="0" t="str">
        <f aca="false">LEFT(B7881,2)</f>
        <v>21</v>
      </c>
      <c r="H7881" s="0" t="str">
        <f aca="false">I7881&amp;"_"&amp;G7881&amp;"_"&amp;F7881</f>
        <v>Skalle_21_20190827_DL2019013_DetFrieGym_koersel1</v>
      </c>
      <c r="I7881" s="61" t="str">
        <f aca="false">MID(RIGHT(B7881,LEN(B7881)-3),1,FIND("_",RIGHT(B7881,LEN(B7881)-3))-1)</f>
        <v>Skalle</v>
      </c>
      <c r="J7881" s="61" t="str">
        <f aca="false">TRIM(SUBSTITUTE(RIGHT(B7881,FIND(I7881,B7881)+1),"_",""))</f>
        <v>eDNA</v>
      </c>
      <c r="K7881" s="0" t="str">
        <f aca="false">IFERROR(VALUE(SUBSTITUTE(E7881,".",",")),E7881)</f>
        <v>No Ct</v>
      </c>
      <c r="L7881" s="61" t="str">
        <f aca="false">IF(J7881="PosK",SUMIFS(K:K,J:J,"PosK",H:H,H7881),"")</f>
        <v/>
      </c>
      <c r="M7881" s="61" t="str">
        <f aca="false">IF(J7881="PosK",SUMIFS(K:K,J:J,"NegK",H:H,H7881),"")</f>
        <v/>
      </c>
      <c r="N7881" s="61" t="str">
        <f aca="false">IF(J7881="PosK",SUMIFS(K:K,J:J,"eDNA",H:H,H7881),"")</f>
        <v/>
      </c>
      <c r="P7881" s="62"/>
      <c r="T7881" s="63"/>
      <c r="W7881" s="64"/>
    </row>
    <row r="7882" customFormat="false" ht="14.25" hidden="false" customHeight="false" outlineLevel="0" collapsed="false">
      <c r="A7882" s="0" t="s">
        <v>905</v>
      </c>
      <c r="B7882" s="52" t="s">
        <v>1221</v>
      </c>
      <c r="C7882" s="52" t="s">
        <v>743</v>
      </c>
      <c r="D7882" s="53" t="n">
        <v>0.1</v>
      </c>
      <c r="E7882" s="53" t="s">
        <v>748</v>
      </c>
      <c r="F7882" s="0" t="s">
        <v>1438</v>
      </c>
      <c r="G7882" s="0" t="str">
        <f aca="false">LEFT(B7882,2)</f>
        <v>22</v>
      </c>
      <c r="H7882" s="0" t="str">
        <f aca="false">I7882&amp;"_"&amp;G7882&amp;"_"&amp;F7882</f>
        <v>Karusse_22_20190827_DL2019013_DetFrieGym_koersel1</v>
      </c>
      <c r="I7882" s="61" t="str">
        <f aca="false">MID(RIGHT(B7882,LEN(B7882)-3),1,FIND("_",RIGHT(B7882,LEN(B7882)-3))-1)</f>
        <v>Karusse</v>
      </c>
      <c r="J7882" s="61" t="str">
        <f aca="false">TRIM(SUBSTITUTE(RIGHT(B7882,FIND(I7882,B7882)+1),"_",""))</f>
        <v>PosK</v>
      </c>
      <c r="K7882" s="0" t="str">
        <f aca="false">IFERROR(VALUE(SUBSTITUTE(E7882,".",",")),E7882)</f>
        <v>No Ct</v>
      </c>
      <c r="L7882" s="61" t="n">
        <f aca="false">IF(J7882="PosK",SUMIFS(K:K,J:J,"PosK",H:H,H7882),"")</f>
        <v>0</v>
      </c>
      <c r="M7882" s="61" t="n">
        <f aca="false">IF(J7882="PosK",SUMIFS(K:K,J:J,"NegK",H:H,H7882),"")</f>
        <v>0</v>
      </c>
      <c r="N7882" s="61" t="n">
        <f aca="false">IF(J7882="PosK",SUMIFS(K:K,J:J,"eDNA",H:H,H7882),"")</f>
        <v>0</v>
      </c>
      <c r="P7882" s="62" t="n">
        <f aca="false">IF(K7884="No Ct",0,K7884)</f>
        <v>0</v>
      </c>
      <c r="Q7882" s="62" t="n">
        <f aca="false">IF(K7885="No Ct",0,K7885)</f>
        <v>0</v>
      </c>
      <c r="R7882" s="0" t="str">
        <f aca="false">IF(AND(L7882&gt;0,M7882=0),"Valid","Invalid")</f>
        <v>Invalid</v>
      </c>
      <c r="S7882" s="0" t="str">
        <f aca="false">IF(OR(P7882&gt;1,Q7882&gt;1),"Present","Absent")</f>
        <v>Absent</v>
      </c>
      <c r="T7882" s="63" t="str">
        <f aca="false">IF(OR(AND(P7882&gt;1,P7882&lt;41),AND(Q7882&gt;1,Q7882&lt;41)),"Ct&lt;41","Ct&gt;41")</f>
        <v>Ct&gt;41</v>
      </c>
      <c r="U7882" s="0" t="str">
        <f aca="false">I7882</f>
        <v>Karusse</v>
      </c>
      <c r="V7882" s="0" t="str">
        <f aca="false">MID(F7882,10,9)</f>
        <v>DL2019013</v>
      </c>
      <c r="W7882" s="64" t="str">
        <f aca="false">V7882&amp;"_"&amp;U7882&amp;"_"&amp;R7882&amp;"_"&amp;S7882&amp;"_"&amp;T7882</f>
        <v>DL2019013_Karusse_Invalid_Absent_Ct&gt;41</v>
      </c>
    </row>
    <row r="7883" customFormat="false" ht="14.25" hidden="false" customHeight="false" outlineLevel="0" collapsed="false">
      <c r="A7883" s="0" t="s">
        <v>907</v>
      </c>
      <c r="B7883" s="52" t="s">
        <v>1222</v>
      </c>
      <c r="C7883" s="52" t="s">
        <v>747</v>
      </c>
      <c r="D7883" s="53" t="n">
        <v>0.1</v>
      </c>
      <c r="E7883" s="53" t="s">
        <v>748</v>
      </c>
      <c r="F7883" s="0" t="s">
        <v>1438</v>
      </c>
      <c r="G7883" s="0" t="str">
        <f aca="false">LEFT(B7883,2)</f>
        <v>22</v>
      </c>
      <c r="H7883" s="0" t="str">
        <f aca="false">I7883&amp;"_"&amp;G7883&amp;"_"&amp;F7883</f>
        <v>Karusse_22_20190827_DL2019013_DetFrieGym_koersel1</v>
      </c>
      <c r="I7883" s="61" t="str">
        <f aca="false">MID(RIGHT(B7883,LEN(B7883)-3),1,FIND("_",RIGHT(B7883,LEN(B7883)-3))-1)</f>
        <v>Karusse</v>
      </c>
      <c r="J7883" s="61" t="str">
        <f aca="false">TRIM(SUBSTITUTE(RIGHT(B7883,FIND(I7883,B7883)+1),"_",""))</f>
        <v>NegK</v>
      </c>
      <c r="K7883" s="0" t="str">
        <f aca="false">IFERROR(VALUE(SUBSTITUTE(E7883,".",",")),E7883)</f>
        <v>No Ct</v>
      </c>
      <c r="L7883" s="61" t="str">
        <f aca="false">IF(J7883="PosK",SUMIFS(K:K,J:J,"PosK",H:H,H7883),"")</f>
        <v/>
      </c>
      <c r="M7883" s="61" t="str">
        <f aca="false">IF(J7883="PosK",SUMIFS(K:K,J:J,"NegK",H:H,H7883),"")</f>
        <v/>
      </c>
      <c r="N7883" s="61" t="str">
        <f aca="false">IF(J7883="PosK",SUMIFS(K:K,J:J,"eDNA",H:H,H7883),"")</f>
        <v/>
      </c>
    </row>
    <row r="7884" customFormat="false" ht="14.25" hidden="false" customHeight="false" outlineLevel="0" collapsed="false">
      <c r="A7884" s="0" t="s">
        <v>909</v>
      </c>
      <c r="B7884" s="52" t="s">
        <v>1223</v>
      </c>
      <c r="C7884" s="52" t="s">
        <v>751</v>
      </c>
      <c r="D7884" s="53" t="n">
        <v>0.1</v>
      </c>
      <c r="E7884" s="53" t="s">
        <v>748</v>
      </c>
      <c r="F7884" s="0" t="s">
        <v>1438</v>
      </c>
      <c r="G7884" s="0" t="str">
        <f aca="false">LEFT(B7884,2)</f>
        <v>22</v>
      </c>
      <c r="H7884" s="0" t="str">
        <f aca="false">I7884&amp;"_"&amp;G7884&amp;"_"&amp;F7884</f>
        <v>Karusse_22_20190827_DL2019013_DetFrieGym_koersel1</v>
      </c>
      <c r="I7884" s="61" t="str">
        <f aca="false">MID(RIGHT(B7884,LEN(B7884)-3),1,FIND("_",RIGHT(B7884,LEN(B7884)-3))-1)</f>
        <v>Karusse</v>
      </c>
      <c r="J7884" s="61" t="str">
        <f aca="false">TRIM(SUBSTITUTE(RIGHT(B7884,FIND(I7884,B7884)+1),"_",""))</f>
        <v>eDNA</v>
      </c>
      <c r="K7884" s="0" t="str">
        <f aca="false">IFERROR(VALUE(SUBSTITUTE(E7884,".",",")),E7884)</f>
        <v>No Ct</v>
      </c>
      <c r="L7884" s="61" t="str">
        <f aca="false">IF(J7884="PosK",SUMIFS(K:K,J:J,"PosK",H:H,H7884),"")</f>
        <v/>
      </c>
      <c r="M7884" s="61" t="str">
        <f aca="false">IF(J7884="PosK",SUMIFS(K:K,J:J,"NegK",H:H,H7884),"")</f>
        <v/>
      </c>
      <c r="N7884" s="61" t="str">
        <f aca="false">IF(J7884="PosK",SUMIFS(K:K,J:J,"eDNA",H:H,H7884),"")</f>
        <v/>
      </c>
      <c r="Q7884" s="62"/>
    </row>
    <row r="7885" customFormat="false" ht="14.25" hidden="false" customHeight="false" outlineLevel="0" collapsed="false">
      <c r="A7885" s="0" t="s">
        <v>911</v>
      </c>
      <c r="B7885" s="52" t="s">
        <v>1223</v>
      </c>
      <c r="C7885" s="52" t="s">
        <v>751</v>
      </c>
      <c r="D7885" s="53" t="n">
        <v>0.1</v>
      </c>
      <c r="E7885" s="53" t="s">
        <v>748</v>
      </c>
      <c r="F7885" s="0" t="s">
        <v>1438</v>
      </c>
      <c r="G7885" s="0" t="str">
        <f aca="false">LEFT(B7885,2)</f>
        <v>22</v>
      </c>
      <c r="H7885" s="0" t="str">
        <f aca="false">I7885&amp;"_"&amp;G7885&amp;"_"&amp;F7885</f>
        <v>Karusse_22_20190827_DL2019013_DetFrieGym_koersel1</v>
      </c>
      <c r="I7885" s="61" t="str">
        <f aca="false">MID(RIGHT(B7885,LEN(B7885)-3),1,FIND("_",RIGHT(B7885,LEN(B7885)-3))-1)</f>
        <v>Karusse</v>
      </c>
      <c r="J7885" s="61" t="str">
        <f aca="false">TRIM(SUBSTITUTE(RIGHT(B7885,FIND(I7885,B7885)+1),"_",""))</f>
        <v>eDNA</v>
      </c>
      <c r="K7885" s="0" t="str">
        <f aca="false">IFERROR(VALUE(SUBSTITUTE(E7885,".",",")),E7885)</f>
        <v>No Ct</v>
      </c>
      <c r="L7885" s="61" t="str">
        <f aca="false">IF(J7885="PosK",SUMIFS(K:K,J:J,"PosK",H:H,H7885),"")</f>
        <v/>
      </c>
      <c r="M7885" s="61" t="str">
        <f aca="false">IF(J7885="PosK",SUMIFS(K:K,J:J,"NegK",H:H,H7885),"")</f>
        <v/>
      </c>
      <c r="N7885" s="61" t="str">
        <f aca="false">IF(J7885="PosK",SUMIFS(K:K,J:J,"eDNA",H:H,H7885),"")</f>
        <v/>
      </c>
      <c r="P7885" s="62"/>
      <c r="T7885" s="63"/>
      <c r="W7885" s="64"/>
    </row>
    <row r="7886" customFormat="false" ht="14.25" hidden="false" customHeight="false" outlineLevel="0" collapsed="false">
      <c r="A7886" s="0" t="s">
        <v>912</v>
      </c>
      <c r="B7886" s="52" t="s">
        <v>1014</v>
      </c>
      <c r="C7886" s="52" t="s">
        <v>743</v>
      </c>
      <c r="D7886" s="53" t="n">
        <v>0.1</v>
      </c>
      <c r="E7886" s="53" t="s">
        <v>748</v>
      </c>
      <c r="F7886" s="0" t="s">
        <v>1438</v>
      </c>
      <c r="G7886" s="0" t="str">
        <f aca="false">LEFT(B7886,2)</f>
        <v>23</v>
      </c>
      <c r="H7886" s="0" t="str">
        <f aca="false">I7886&amp;"_"&amp;G7886&amp;"_"&amp;F7886</f>
        <v>Karusse_23_20190827_DL2019013_DetFrieGym_koersel1</v>
      </c>
      <c r="I7886" s="61" t="str">
        <f aca="false">MID(RIGHT(B7886,LEN(B7886)-3),1,FIND("_",RIGHT(B7886,LEN(B7886)-3))-1)</f>
        <v>Karusse</v>
      </c>
      <c r="J7886" s="61" t="str">
        <f aca="false">TRIM(SUBSTITUTE(RIGHT(B7886,FIND(I7886,B7886)+1),"_",""))</f>
        <v>PosK</v>
      </c>
      <c r="K7886" s="0" t="str">
        <f aca="false">IFERROR(VALUE(SUBSTITUTE(E7886,".",",")),E7886)</f>
        <v>No Ct</v>
      </c>
      <c r="L7886" s="61" t="n">
        <f aca="false">IF(J7886="PosK",SUMIFS(K:K,J:J,"PosK",H:H,H7886),"")</f>
        <v>0</v>
      </c>
      <c r="M7886" s="61" t="n">
        <f aca="false">IF(J7886="PosK",SUMIFS(K:K,J:J,"NegK",H:H,H7886),"")</f>
        <v>0</v>
      </c>
      <c r="N7886" s="61" t="n">
        <f aca="false">IF(J7886="PosK",SUMIFS(K:K,J:J,"eDNA",H:H,H7886),"")</f>
        <v>0</v>
      </c>
      <c r="P7886" s="62" t="n">
        <f aca="false">IF(K7888="No Ct",0,K7888)</f>
        <v>0</v>
      </c>
      <c r="Q7886" s="62" t="n">
        <f aca="false">IF(K7889="No Ct",0,K7889)</f>
        <v>0</v>
      </c>
      <c r="R7886" s="0" t="str">
        <f aca="false">IF(AND(L7886&gt;0,M7886=0),"Valid","Invalid")</f>
        <v>Invalid</v>
      </c>
      <c r="S7886" s="0" t="str">
        <f aca="false">IF(OR(P7886&gt;1,Q7886&gt;1),"Present","Absent")</f>
        <v>Absent</v>
      </c>
      <c r="T7886" s="63" t="str">
        <f aca="false">IF(OR(AND(P7886&gt;1,P7886&lt;41),AND(Q7886&gt;1,Q7886&lt;41)),"Ct&lt;41","Ct&gt;41")</f>
        <v>Ct&gt;41</v>
      </c>
      <c r="U7886" s="0" t="str">
        <f aca="false">I7886</f>
        <v>Karusse</v>
      </c>
      <c r="V7886" s="0" t="str">
        <f aca="false">MID(F7886,10,9)</f>
        <v>DL2019013</v>
      </c>
      <c r="W7886" s="64" t="str">
        <f aca="false">V7886&amp;"_"&amp;U7886&amp;"_"&amp;R7886&amp;"_"&amp;S7886&amp;"_"&amp;T7886</f>
        <v>DL2019013_Karusse_Invalid_Absent_Ct&gt;41</v>
      </c>
    </row>
    <row r="7887" customFormat="false" ht="14.25" hidden="false" customHeight="false" outlineLevel="0" collapsed="false">
      <c r="A7887" s="0" t="s">
        <v>914</v>
      </c>
      <c r="B7887" s="52" t="s">
        <v>1015</v>
      </c>
      <c r="C7887" s="52" t="s">
        <v>747</v>
      </c>
      <c r="D7887" s="53" t="n">
        <v>0.1</v>
      </c>
      <c r="E7887" s="53" t="s">
        <v>748</v>
      </c>
      <c r="F7887" s="0" t="s">
        <v>1438</v>
      </c>
      <c r="G7887" s="0" t="str">
        <f aca="false">LEFT(B7887,2)</f>
        <v>23</v>
      </c>
      <c r="H7887" s="0" t="str">
        <f aca="false">I7887&amp;"_"&amp;G7887&amp;"_"&amp;F7887</f>
        <v>Karusse_23_20190827_DL2019013_DetFrieGym_koersel1</v>
      </c>
      <c r="I7887" s="61" t="str">
        <f aca="false">MID(RIGHT(B7887,LEN(B7887)-3),1,FIND("_",RIGHT(B7887,LEN(B7887)-3))-1)</f>
        <v>Karusse</v>
      </c>
      <c r="J7887" s="61" t="str">
        <f aca="false">TRIM(SUBSTITUTE(RIGHT(B7887,FIND(I7887,B7887)+1),"_",""))</f>
        <v>NegK</v>
      </c>
      <c r="K7887" s="0" t="str">
        <f aca="false">IFERROR(VALUE(SUBSTITUTE(E7887,".",",")),E7887)</f>
        <v>No Ct</v>
      </c>
      <c r="L7887" s="61" t="str">
        <f aca="false">IF(J7887="PosK",SUMIFS(K:K,J:J,"PosK",H:H,H7887),"")</f>
        <v/>
      </c>
      <c r="M7887" s="61" t="str">
        <f aca="false">IF(J7887="PosK",SUMIFS(K:K,J:J,"NegK",H:H,H7887),"")</f>
        <v/>
      </c>
      <c r="N7887" s="61" t="str">
        <f aca="false">IF(J7887="PosK",SUMIFS(K:K,J:J,"eDNA",H:H,H7887),"")</f>
        <v/>
      </c>
    </row>
    <row r="7888" customFormat="false" ht="14.25" hidden="false" customHeight="false" outlineLevel="0" collapsed="false">
      <c r="A7888" s="0" t="s">
        <v>916</v>
      </c>
      <c r="B7888" s="52" t="s">
        <v>1016</v>
      </c>
      <c r="C7888" s="52" t="s">
        <v>751</v>
      </c>
      <c r="D7888" s="53" t="n">
        <v>0.1</v>
      </c>
      <c r="E7888" s="53" t="s">
        <v>748</v>
      </c>
      <c r="F7888" s="0" t="s">
        <v>1438</v>
      </c>
      <c r="G7888" s="0" t="str">
        <f aca="false">LEFT(B7888,2)</f>
        <v>23</v>
      </c>
      <c r="H7888" s="0" t="str">
        <f aca="false">I7888&amp;"_"&amp;G7888&amp;"_"&amp;F7888</f>
        <v>Karusse_23_20190827_DL2019013_DetFrieGym_koersel1</v>
      </c>
      <c r="I7888" s="61" t="str">
        <f aca="false">MID(RIGHT(B7888,LEN(B7888)-3),1,FIND("_",RIGHT(B7888,LEN(B7888)-3))-1)</f>
        <v>Karusse</v>
      </c>
      <c r="J7888" s="61" t="str">
        <f aca="false">TRIM(SUBSTITUTE(RIGHT(B7888,FIND(I7888,B7888)+1),"_",""))</f>
        <v>eDNA</v>
      </c>
      <c r="K7888" s="0" t="str">
        <f aca="false">IFERROR(VALUE(SUBSTITUTE(E7888,".",",")),E7888)</f>
        <v>No Ct</v>
      </c>
      <c r="L7888" s="61" t="str">
        <f aca="false">IF(J7888="PosK",SUMIFS(K:K,J:J,"PosK",H:H,H7888),"")</f>
        <v/>
      </c>
      <c r="M7888" s="61" t="str">
        <f aca="false">IF(J7888="PosK",SUMIFS(K:K,J:J,"NegK",H:H,H7888),"")</f>
        <v/>
      </c>
      <c r="N7888" s="61" t="str">
        <f aca="false">IF(J7888="PosK",SUMIFS(K:K,J:J,"eDNA",H:H,H7888),"")</f>
        <v/>
      </c>
      <c r="Q7888" s="62"/>
    </row>
    <row r="7889" customFormat="false" ht="14.25" hidden="false" customHeight="false" outlineLevel="0" collapsed="false">
      <c r="A7889" s="0" t="s">
        <v>918</v>
      </c>
      <c r="B7889" s="52" t="s">
        <v>1016</v>
      </c>
      <c r="C7889" s="52" t="s">
        <v>751</v>
      </c>
      <c r="D7889" s="53" t="n">
        <v>0.1</v>
      </c>
      <c r="E7889" s="53" t="s">
        <v>748</v>
      </c>
      <c r="F7889" s="0" t="s">
        <v>1438</v>
      </c>
      <c r="G7889" s="0" t="str">
        <f aca="false">LEFT(B7889,2)</f>
        <v>23</v>
      </c>
      <c r="H7889" s="0" t="str">
        <f aca="false">I7889&amp;"_"&amp;G7889&amp;"_"&amp;F7889</f>
        <v>Karusse_23_20190827_DL2019013_DetFrieGym_koersel1</v>
      </c>
      <c r="I7889" s="61" t="str">
        <f aca="false">MID(RIGHT(B7889,LEN(B7889)-3),1,FIND("_",RIGHT(B7889,LEN(B7889)-3))-1)</f>
        <v>Karusse</v>
      </c>
      <c r="J7889" s="61" t="str">
        <f aca="false">TRIM(SUBSTITUTE(RIGHT(B7889,FIND(I7889,B7889)+1),"_",""))</f>
        <v>eDNA</v>
      </c>
      <c r="K7889" s="0" t="str">
        <f aca="false">IFERROR(VALUE(SUBSTITUTE(E7889,".",",")),E7889)</f>
        <v>No Ct</v>
      </c>
      <c r="L7889" s="61" t="str">
        <f aca="false">IF(J7889="PosK",SUMIFS(K:K,J:J,"PosK",H:H,H7889),"")</f>
        <v/>
      </c>
      <c r="M7889" s="61" t="str">
        <f aca="false">IF(J7889="PosK",SUMIFS(K:K,J:J,"NegK",H:H,H7889),"")</f>
        <v/>
      </c>
      <c r="N7889" s="61" t="str">
        <f aca="false">IF(J7889="PosK",SUMIFS(K:K,J:J,"eDNA",H:H,H7889),"")</f>
        <v/>
      </c>
      <c r="P7889" s="62"/>
      <c r="T7889" s="63"/>
      <c r="W7889" s="64"/>
    </row>
    <row r="7890" customFormat="false" ht="14.25" hidden="false" customHeight="false" outlineLevel="0" collapsed="false">
      <c r="A7890" s="0" t="s">
        <v>919</v>
      </c>
      <c r="B7890" s="52" t="s">
        <v>1224</v>
      </c>
      <c r="C7890" s="52" t="s">
        <v>743</v>
      </c>
      <c r="D7890" s="53" t="n">
        <v>0.1</v>
      </c>
      <c r="E7890" s="53" t="n">
        <v>32.17</v>
      </c>
      <c r="F7890" s="0" t="s">
        <v>1438</v>
      </c>
      <c r="G7890" s="0" t="str">
        <f aca="false">LEFT(B7890,2)</f>
        <v>24</v>
      </c>
      <c r="H7890" s="0" t="str">
        <f aca="false">I7890&amp;"_"&amp;G7890&amp;"_"&amp;F7890</f>
        <v>Soelvkarusse_24_20190827_DL2019013_DetFrieGym_koersel1</v>
      </c>
      <c r="I7890" s="61" t="str">
        <f aca="false">MID(RIGHT(B7890,LEN(B7890)-3),1,FIND("_",RIGHT(B7890,LEN(B7890)-3))-1)</f>
        <v>Soelvkarusse</v>
      </c>
      <c r="J7890" s="61" t="str">
        <f aca="false">TRIM(SUBSTITUTE(RIGHT(B7890,FIND(I7890,B7890)+1),"_",""))</f>
        <v>PosK</v>
      </c>
      <c r="K7890" s="0" t="n">
        <f aca="false">IFERROR(VALUE(SUBSTITUTE(E7890,".",",")),E7890)</f>
        <v>32.17</v>
      </c>
      <c r="L7890" s="61" t="n">
        <f aca="false">IF(J7890="PosK",SUMIFS(K:K,J:J,"PosK",H:H,H7890),"")</f>
        <v>32.17</v>
      </c>
      <c r="M7890" s="61" t="n">
        <f aca="false">IF(J7890="PosK",SUMIFS(K:K,J:J,"NegK",H:H,H7890),"")</f>
        <v>0</v>
      </c>
      <c r="N7890" s="61" t="n">
        <f aca="false">IF(J7890="PosK",SUMIFS(K:K,J:J,"eDNA",H:H,H7890),"")</f>
        <v>0</v>
      </c>
      <c r="P7890" s="62" t="n">
        <f aca="false">IF(K7892="No Ct",0,K7892)</f>
        <v>0</v>
      </c>
      <c r="Q7890" s="62" t="n">
        <f aca="false">IF(K7893="No Ct",0,K7893)</f>
        <v>0</v>
      </c>
      <c r="R7890" s="0" t="str">
        <f aca="false">IF(AND(L7890&gt;0,M7890=0),"Valid","Invalid")</f>
        <v>Valid</v>
      </c>
      <c r="S7890" s="0" t="str">
        <f aca="false">IF(OR(P7890&gt;1,Q7890&gt;1),"Present","Absent")</f>
        <v>Absent</v>
      </c>
      <c r="T7890" s="63" t="str">
        <f aca="false">IF(OR(AND(P7890&gt;1,P7890&lt;41),AND(Q7890&gt;1,Q7890&lt;41)),"Ct&lt;41","Ct&gt;41")</f>
        <v>Ct&gt;41</v>
      </c>
      <c r="U7890" s="0" t="str">
        <f aca="false">I7890</f>
        <v>Soelvkarusse</v>
      </c>
      <c r="V7890" s="0" t="str">
        <f aca="false">MID(F7890,10,9)</f>
        <v>DL2019013</v>
      </c>
      <c r="W7890" s="64" t="str">
        <f aca="false">V7890&amp;"_"&amp;U7890&amp;"_"&amp;R7890&amp;"_"&amp;S7890&amp;"_"&amp;T7890</f>
        <v>DL2019013_Soelvkarusse_Valid_Absent_Ct&gt;41</v>
      </c>
    </row>
    <row r="7891" customFormat="false" ht="14.25" hidden="false" customHeight="false" outlineLevel="0" collapsed="false">
      <c r="A7891" s="0" t="s">
        <v>925</v>
      </c>
      <c r="B7891" s="52" t="s">
        <v>1225</v>
      </c>
      <c r="C7891" s="52" t="s">
        <v>747</v>
      </c>
      <c r="D7891" s="53" t="n">
        <v>0.1</v>
      </c>
      <c r="E7891" s="53" t="s">
        <v>748</v>
      </c>
      <c r="F7891" s="0" t="s">
        <v>1438</v>
      </c>
      <c r="G7891" s="0" t="str">
        <f aca="false">LEFT(B7891,2)</f>
        <v>24</v>
      </c>
      <c r="H7891" s="0" t="str">
        <f aca="false">I7891&amp;"_"&amp;G7891&amp;"_"&amp;F7891</f>
        <v>Soelvkarusse_24_20190827_DL2019013_DetFrieGym_koersel1</v>
      </c>
      <c r="I7891" s="61" t="str">
        <f aca="false">MID(RIGHT(B7891,LEN(B7891)-3),1,FIND("_",RIGHT(B7891,LEN(B7891)-3))-1)</f>
        <v>Soelvkarusse</v>
      </c>
      <c r="J7891" s="61" t="str">
        <f aca="false">TRIM(SUBSTITUTE(RIGHT(B7891,FIND(I7891,B7891)+1),"_",""))</f>
        <v>NegK</v>
      </c>
      <c r="K7891" s="0" t="str">
        <f aca="false">IFERROR(VALUE(SUBSTITUTE(E7891,".",",")),E7891)</f>
        <v>No Ct</v>
      </c>
      <c r="L7891" s="61" t="str">
        <f aca="false">IF(J7891="PosK",SUMIFS(K:K,J:J,"PosK",H:H,H7891),"")</f>
        <v/>
      </c>
      <c r="M7891" s="61" t="str">
        <f aca="false">IF(J7891="PosK",SUMIFS(K:K,J:J,"NegK",H:H,H7891),"")</f>
        <v/>
      </c>
      <c r="N7891" s="61" t="str">
        <f aca="false">IF(J7891="PosK",SUMIFS(K:K,J:J,"eDNA",H:H,H7891),"")</f>
        <v/>
      </c>
    </row>
    <row r="7892" customFormat="false" ht="14.25" hidden="false" customHeight="false" outlineLevel="0" collapsed="false">
      <c r="A7892" s="0" t="s">
        <v>923</v>
      </c>
      <c r="B7892" s="52" t="s">
        <v>1226</v>
      </c>
      <c r="C7892" s="52" t="s">
        <v>751</v>
      </c>
      <c r="D7892" s="53" t="n">
        <v>0.1</v>
      </c>
      <c r="E7892" s="53" t="s">
        <v>748</v>
      </c>
      <c r="F7892" s="0" t="s">
        <v>1438</v>
      </c>
      <c r="G7892" s="0" t="str">
        <f aca="false">LEFT(B7892,2)</f>
        <v>24</v>
      </c>
      <c r="H7892" s="0" t="str">
        <f aca="false">I7892&amp;"_"&amp;G7892&amp;"_"&amp;F7892</f>
        <v>Soelvkarusse_24_20190827_DL2019013_DetFrieGym_koersel1</v>
      </c>
      <c r="I7892" s="61" t="str">
        <f aca="false">MID(RIGHT(B7892,LEN(B7892)-3),1,FIND("_",RIGHT(B7892,LEN(B7892)-3))-1)</f>
        <v>Soelvkarusse</v>
      </c>
      <c r="J7892" s="61" t="str">
        <f aca="false">TRIM(SUBSTITUTE(RIGHT(B7892,FIND(I7892,B7892)+1),"_",""))</f>
        <v>eDNA</v>
      </c>
      <c r="K7892" s="0" t="str">
        <f aca="false">IFERROR(VALUE(SUBSTITUTE(E7892,".",",")),E7892)</f>
        <v>No Ct</v>
      </c>
      <c r="L7892" s="61" t="str">
        <f aca="false">IF(J7892="PosK",SUMIFS(K:K,J:J,"PosK",H:H,H7892),"")</f>
        <v/>
      </c>
      <c r="M7892" s="61" t="str">
        <f aca="false">IF(J7892="PosK",SUMIFS(K:K,J:J,"NegK",H:H,H7892),"")</f>
        <v/>
      </c>
      <c r="N7892" s="61" t="str">
        <f aca="false">IF(J7892="PosK",SUMIFS(K:K,J:J,"eDNA",H:H,H7892),"")</f>
        <v/>
      </c>
      <c r="Q7892" s="62"/>
    </row>
    <row r="7893" customFormat="false" ht="14.25" hidden="false" customHeight="false" outlineLevel="0" collapsed="false">
      <c r="A7893" s="0" t="s">
        <v>921</v>
      </c>
      <c r="B7893" s="52" t="s">
        <v>1226</v>
      </c>
      <c r="C7893" s="52" t="s">
        <v>751</v>
      </c>
      <c r="D7893" s="53" t="n">
        <v>0.1</v>
      </c>
      <c r="E7893" s="53" t="s">
        <v>748</v>
      </c>
      <c r="F7893" s="0" t="s">
        <v>1438</v>
      </c>
      <c r="G7893" s="0" t="str">
        <f aca="false">LEFT(B7893,2)</f>
        <v>24</v>
      </c>
      <c r="H7893" s="0" t="str">
        <f aca="false">I7893&amp;"_"&amp;G7893&amp;"_"&amp;F7893</f>
        <v>Soelvkarusse_24_20190827_DL2019013_DetFrieGym_koersel1</v>
      </c>
      <c r="I7893" s="61" t="str">
        <f aca="false">MID(RIGHT(B7893,LEN(B7893)-3),1,FIND("_",RIGHT(B7893,LEN(B7893)-3))-1)</f>
        <v>Soelvkarusse</v>
      </c>
      <c r="J7893" s="61" t="str">
        <f aca="false">TRIM(SUBSTITUTE(RIGHT(B7893,FIND(I7893,B7893)+1),"_",""))</f>
        <v>eDNA</v>
      </c>
      <c r="K7893" s="0" t="str">
        <f aca="false">IFERROR(VALUE(SUBSTITUTE(E7893,".",",")),E7893)</f>
        <v>No Ct</v>
      </c>
      <c r="L7893" s="61" t="str">
        <f aca="false">IF(J7893="PosK",SUMIFS(K:K,J:J,"PosK",H:H,H7893),"")</f>
        <v/>
      </c>
      <c r="M7893" s="61" t="str">
        <f aca="false">IF(J7893="PosK",SUMIFS(K:K,J:J,"NegK",H:H,H7893),"")</f>
        <v/>
      </c>
      <c r="N7893" s="61" t="str">
        <f aca="false">IF(J7893="PosK",SUMIFS(K:K,J:J,"eDNA",H:H,H7893),"")</f>
        <v/>
      </c>
      <c r="P7893" s="62"/>
      <c r="T7893" s="63"/>
      <c r="W7893" s="64"/>
    </row>
    <row r="7894" customFormat="false" ht="14.25" hidden="false" customHeight="false" outlineLevel="0" collapsed="false">
      <c r="A7894" s="0" t="s">
        <v>741</v>
      </c>
      <c r="B7894" s="52" t="s">
        <v>742</v>
      </c>
      <c r="C7894" s="52" t="s">
        <v>743</v>
      </c>
      <c r="D7894" s="53" t="n">
        <v>0.1</v>
      </c>
      <c r="E7894" s="53" t="n">
        <v>34.05</v>
      </c>
      <c r="F7894" s="0" t="s">
        <v>1439</v>
      </c>
      <c r="G7894" s="0" t="str">
        <f aca="false">LEFT(B7894,2)</f>
        <v>01</v>
      </c>
      <c r="H7894" s="0" t="str">
        <f aca="false">I7894&amp;"_"&amp;G7894&amp;"_"&amp;F7894</f>
        <v>Loegfroe_01_20190828_DL2019015_DetFrieGym_ChristianshavnsGym_koersel1</v>
      </c>
      <c r="I7894" s="61" t="str">
        <f aca="false">MID(RIGHT(B7894,LEN(B7894)-3),1,FIND("_",RIGHT(B7894,LEN(B7894)-3))-1)</f>
        <v>Loegfroe</v>
      </c>
      <c r="J7894" s="61" t="str">
        <f aca="false">TRIM(SUBSTITUTE(RIGHT(B7894,FIND(I7894,B7894)+1),"_",""))</f>
        <v>PosK</v>
      </c>
      <c r="K7894" s="0" t="n">
        <f aca="false">IFERROR(VALUE(SUBSTITUTE(E7894,".",",")),E7894)</f>
        <v>34.05</v>
      </c>
      <c r="L7894" s="61" t="n">
        <f aca="false">IF(J7894="PosK",SUMIFS(K:K,J:J,"PosK",H:H,H7894),"")</f>
        <v>34.05</v>
      </c>
      <c r="M7894" s="61" t="n">
        <f aca="false">IF(J7894="PosK",SUMIFS(K:K,J:J,"NegK",H:H,H7894),"")</f>
        <v>0</v>
      </c>
      <c r="N7894" s="61" t="n">
        <f aca="false">IF(J7894="PosK",SUMIFS(K:K,J:J,"eDNA",H:H,H7894),"")</f>
        <v>0</v>
      </c>
      <c r="P7894" s="62" t="n">
        <f aca="false">IF(K7896="No Ct",0,K7896)</f>
        <v>0</v>
      </c>
      <c r="Q7894" s="62" t="n">
        <f aca="false">IF(K7897="No Ct",0,K7897)</f>
        <v>0</v>
      </c>
      <c r="R7894" s="0" t="str">
        <f aca="false">IF(AND(L7894&gt;0,M7894=0),"Valid","Invalid")</f>
        <v>Valid</v>
      </c>
      <c r="S7894" s="0" t="str">
        <f aca="false">IF(OR(P7894&gt;1,Q7894&gt;1),"Present","Absent")</f>
        <v>Absent</v>
      </c>
      <c r="T7894" s="63" t="str">
        <f aca="false">IF(OR(AND(P7894&gt;1,P7894&lt;41),AND(Q7894&gt;1,Q7894&lt;41)),"Ct&lt;41","Ct&gt;41")</f>
        <v>Ct&gt;41</v>
      </c>
      <c r="U7894" s="0" t="str">
        <f aca="false">I7894</f>
        <v>Loegfroe</v>
      </c>
      <c r="V7894" s="0" t="str">
        <f aca="false">MID(F7894,10,9)</f>
        <v>DL2019015</v>
      </c>
      <c r="W7894" s="64" t="str">
        <f aca="false">V7894&amp;"_"&amp;U7894&amp;"_"&amp;R7894&amp;"_"&amp;S7894&amp;"_"&amp;T7894</f>
        <v>DL2019015_Loegfroe_Valid_Absent_Ct&gt;41</v>
      </c>
    </row>
    <row r="7895" customFormat="false" ht="14.25" hidden="false" customHeight="false" outlineLevel="0" collapsed="false">
      <c r="A7895" s="0" t="s">
        <v>745</v>
      </c>
      <c r="B7895" s="52" t="s">
        <v>746</v>
      </c>
      <c r="C7895" s="52" t="s">
        <v>747</v>
      </c>
      <c r="D7895" s="53" t="n">
        <v>0.1</v>
      </c>
      <c r="E7895" s="53" t="s">
        <v>748</v>
      </c>
      <c r="F7895" s="0" t="s">
        <v>1439</v>
      </c>
      <c r="G7895" s="0" t="str">
        <f aca="false">LEFT(B7895,2)</f>
        <v>01</v>
      </c>
      <c r="H7895" s="0" t="str">
        <f aca="false">I7895&amp;"_"&amp;G7895&amp;"_"&amp;F7895</f>
        <v>Loegfroe_01_20190828_DL2019015_DetFrieGym_ChristianshavnsGym_koersel1</v>
      </c>
      <c r="I7895" s="61" t="str">
        <f aca="false">MID(RIGHT(B7895,LEN(B7895)-3),1,FIND("_",RIGHT(B7895,LEN(B7895)-3))-1)</f>
        <v>Loegfroe</v>
      </c>
      <c r="J7895" s="61" t="str">
        <f aca="false">TRIM(SUBSTITUTE(RIGHT(B7895,FIND(I7895,B7895)+1),"_",""))</f>
        <v>NegK</v>
      </c>
      <c r="K7895" s="0" t="str">
        <f aca="false">IFERROR(VALUE(SUBSTITUTE(E7895,".",",")),E7895)</f>
        <v>No Ct</v>
      </c>
      <c r="L7895" s="61" t="str">
        <f aca="false">IF(J7895="PosK",SUMIFS(K:K,J:J,"PosK",H:H,H7895),"")</f>
        <v/>
      </c>
      <c r="M7895" s="61" t="str">
        <f aca="false">IF(J7895="PosK",SUMIFS(K:K,J:J,"NegK",H:H,H7895),"")</f>
        <v/>
      </c>
      <c r="N7895" s="61" t="str">
        <f aca="false">IF(J7895="PosK",SUMIFS(K:K,J:J,"eDNA",H:H,H7895),"")</f>
        <v/>
      </c>
    </row>
    <row r="7896" customFormat="false" ht="14.25" hidden="false" customHeight="false" outlineLevel="0" collapsed="false">
      <c r="A7896" s="0" t="s">
        <v>749</v>
      </c>
      <c r="B7896" s="52" t="s">
        <v>750</v>
      </c>
      <c r="C7896" s="52" t="s">
        <v>751</v>
      </c>
      <c r="D7896" s="53" t="n">
        <v>0.1</v>
      </c>
      <c r="E7896" s="53" t="s">
        <v>748</v>
      </c>
      <c r="F7896" s="0" t="s">
        <v>1439</v>
      </c>
      <c r="G7896" s="0" t="str">
        <f aca="false">LEFT(B7896,2)</f>
        <v>01</v>
      </c>
      <c r="H7896" s="0" t="str">
        <f aca="false">I7896&amp;"_"&amp;G7896&amp;"_"&amp;F7896</f>
        <v>Loegfroe_01_20190828_DL2019015_DetFrieGym_ChristianshavnsGym_koersel1</v>
      </c>
      <c r="I7896" s="61" t="str">
        <f aca="false">MID(RIGHT(B7896,LEN(B7896)-3),1,FIND("_",RIGHT(B7896,LEN(B7896)-3))-1)</f>
        <v>Loegfroe</v>
      </c>
      <c r="J7896" s="61" t="str">
        <f aca="false">TRIM(SUBSTITUTE(RIGHT(B7896,FIND(I7896,B7896)+1),"_",""))</f>
        <v>eDNA</v>
      </c>
      <c r="K7896" s="0" t="str">
        <f aca="false">IFERROR(VALUE(SUBSTITUTE(E7896,".",",")),E7896)</f>
        <v>No Ct</v>
      </c>
      <c r="L7896" s="61" t="str">
        <f aca="false">IF(J7896="PosK",SUMIFS(K:K,J:J,"PosK",H:H,H7896),"")</f>
        <v/>
      </c>
      <c r="M7896" s="61" t="str">
        <f aca="false">IF(J7896="PosK",SUMIFS(K:K,J:J,"NegK",H:H,H7896),"")</f>
        <v/>
      </c>
      <c r="N7896" s="61" t="str">
        <f aca="false">IF(J7896="PosK",SUMIFS(K:K,J:J,"eDNA",H:H,H7896),"")</f>
        <v/>
      </c>
      <c r="Q7896" s="62"/>
    </row>
    <row r="7897" customFormat="false" ht="14.25" hidden="false" customHeight="false" outlineLevel="0" collapsed="false">
      <c r="A7897" s="0" t="s">
        <v>752</v>
      </c>
      <c r="B7897" s="52" t="s">
        <v>750</v>
      </c>
      <c r="C7897" s="52" t="s">
        <v>751</v>
      </c>
      <c r="D7897" s="53" t="n">
        <v>0.1</v>
      </c>
      <c r="E7897" s="53" t="s">
        <v>748</v>
      </c>
      <c r="F7897" s="0" t="s">
        <v>1439</v>
      </c>
      <c r="G7897" s="0" t="str">
        <f aca="false">LEFT(B7897,2)</f>
        <v>01</v>
      </c>
      <c r="H7897" s="0" t="str">
        <f aca="false">I7897&amp;"_"&amp;G7897&amp;"_"&amp;F7897</f>
        <v>Loegfroe_01_20190828_DL2019015_DetFrieGym_ChristianshavnsGym_koersel1</v>
      </c>
      <c r="I7897" s="61" t="str">
        <f aca="false">MID(RIGHT(B7897,LEN(B7897)-3),1,FIND("_",RIGHT(B7897,LEN(B7897)-3))-1)</f>
        <v>Loegfroe</v>
      </c>
      <c r="J7897" s="61" t="str">
        <f aca="false">TRIM(SUBSTITUTE(RIGHT(B7897,FIND(I7897,B7897)+1),"_",""))</f>
        <v>eDNA</v>
      </c>
      <c r="K7897" s="0" t="str">
        <f aca="false">IFERROR(VALUE(SUBSTITUTE(E7897,".",",")),E7897)</f>
        <v>No Ct</v>
      </c>
      <c r="L7897" s="61" t="str">
        <f aca="false">IF(J7897="PosK",SUMIFS(K:K,J:J,"PosK",H:H,H7897),"")</f>
        <v/>
      </c>
      <c r="M7897" s="61" t="str">
        <f aca="false">IF(J7897="PosK",SUMIFS(K:K,J:J,"NegK",H:H,H7897),"")</f>
        <v/>
      </c>
      <c r="N7897" s="61" t="str">
        <f aca="false">IF(J7897="PosK",SUMIFS(K:K,J:J,"eDNA",H:H,H7897),"")</f>
        <v/>
      </c>
      <c r="P7897" s="62"/>
      <c r="T7897" s="63"/>
      <c r="W7897" s="64"/>
    </row>
    <row r="7898" customFormat="false" ht="14.25" hidden="false" customHeight="false" outlineLevel="0" collapsed="false">
      <c r="A7898" s="0" t="s">
        <v>754</v>
      </c>
      <c r="B7898" s="52" t="s">
        <v>755</v>
      </c>
      <c r="C7898" s="52" t="s">
        <v>743</v>
      </c>
      <c r="D7898" s="53" t="n">
        <v>0.1</v>
      </c>
      <c r="E7898" s="53" t="n">
        <v>32.11</v>
      </c>
      <c r="F7898" s="0" t="s">
        <v>1439</v>
      </c>
      <c r="G7898" s="0" t="str">
        <f aca="false">LEFT(B7898,2)</f>
        <v>02</v>
      </c>
      <c r="H7898" s="0" t="str">
        <f aca="false">I7898&amp;"_"&amp;G7898&amp;"_"&amp;F7898</f>
        <v>StorVandsalamander_02_20190828_DL2019015_DetFrieGym_ChristianshavnsGym_koersel1</v>
      </c>
      <c r="I7898" s="61" t="str">
        <f aca="false">MID(RIGHT(B7898,LEN(B7898)-3),1,FIND("_",RIGHT(B7898,LEN(B7898)-3))-1)</f>
        <v>StorVandsalamander</v>
      </c>
      <c r="J7898" s="61" t="str">
        <f aca="false">TRIM(SUBSTITUTE(RIGHT(B7898,FIND(I7898,B7898)+1),"_",""))</f>
        <v>PosK</v>
      </c>
      <c r="K7898" s="0" t="n">
        <f aca="false">IFERROR(VALUE(SUBSTITUTE(E7898,".",",")),E7898)</f>
        <v>32.11</v>
      </c>
      <c r="L7898" s="61" t="n">
        <f aca="false">IF(J7898="PosK",SUMIFS(K:K,J:J,"PosK",H:H,H7898),"")</f>
        <v>32.11</v>
      </c>
      <c r="M7898" s="61" t="n">
        <f aca="false">IF(J7898="PosK",SUMIFS(K:K,J:J,"NegK",H:H,H7898),"")</f>
        <v>0</v>
      </c>
      <c r="N7898" s="61" t="n">
        <f aca="false">IF(J7898="PosK",SUMIFS(K:K,J:J,"eDNA",H:H,H7898),"")</f>
        <v>0</v>
      </c>
      <c r="P7898" s="62" t="n">
        <f aca="false">IF(K7900="No Ct",0,K7900)</f>
        <v>0</v>
      </c>
      <c r="Q7898" s="62" t="n">
        <f aca="false">IF(K7901="No Ct",0,K7901)</f>
        <v>0</v>
      </c>
      <c r="R7898" s="0" t="str">
        <f aca="false">IF(AND(L7898&gt;0,M7898=0),"Valid","Invalid")</f>
        <v>Valid</v>
      </c>
      <c r="S7898" s="0" t="str">
        <f aca="false">IF(OR(P7898&gt;1,Q7898&gt;1),"Present","Absent")</f>
        <v>Absent</v>
      </c>
      <c r="T7898" s="63" t="str">
        <f aca="false">IF(OR(AND(P7898&gt;1,P7898&lt;41),AND(Q7898&gt;1,Q7898&lt;41)),"Ct&lt;41","Ct&gt;41")</f>
        <v>Ct&gt;41</v>
      </c>
      <c r="U7898" s="0" t="str">
        <f aca="false">I7898</f>
        <v>StorVandsalamander</v>
      </c>
      <c r="V7898" s="0" t="str">
        <f aca="false">MID(F7898,10,9)</f>
        <v>DL2019015</v>
      </c>
      <c r="W7898" s="64" t="str">
        <f aca="false">V7898&amp;"_"&amp;U7898&amp;"_"&amp;R7898&amp;"_"&amp;S7898&amp;"_"&amp;T7898</f>
        <v>DL2019015_StorVandsalamander_Valid_Absent_Ct&gt;41</v>
      </c>
    </row>
    <row r="7899" customFormat="false" ht="14.25" hidden="false" customHeight="false" outlineLevel="0" collapsed="false">
      <c r="A7899" s="0" t="s">
        <v>756</v>
      </c>
      <c r="B7899" s="52" t="s">
        <v>757</v>
      </c>
      <c r="C7899" s="52" t="s">
        <v>747</v>
      </c>
      <c r="D7899" s="53" t="n">
        <v>0.1</v>
      </c>
      <c r="E7899" s="53" t="s">
        <v>748</v>
      </c>
      <c r="F7899" s="0" t="s">
        <v>1439</v>
      </c>
      <c r="G7899" s="0" t="str">
        <f aca="false">LEFT(B7899,2)</f>
        <v>02</v>
      </c>
      <c r="H7899" s="0" t="str">
        <f aca="false">I7899&amp;"_"&amp;G7899&amp;"_"&amp;F7899</f>
        <v>StorVandsalamander_02_20190828_DL2019015_DetFrieGym_ChristianshavnsGym_koersel1</v>
      </c>
      <c r="I7899" s="61" t="str">
        <f aca="false">MID(RIGHT(B7899,LEN(B7899)-3),1,FIND("_",RIGHT(B7899,LEN(B7899)-3))-1)</f>
        <v>StorVandsalamander</v>
      </c>
      <c r="J7899" s="61" t="str">
        <f aca="false">TRIM(SUBSTITUTE(RIGHT(B7899,FIND(I7899,B7899)+1),"_",""))</f>
        <v>NegK</v>
      </c>
      <c r="K7899" s="0" t="str">
        <f aca="false">IFERROR(VALUE(SUBSTITUTE(E7899,".",",")),E7899)</f>
        <v>No Ct</v>
      </c>
      <c r="L7899" s="61" t="str">
        <f aca="false">IF(J7899="PosK",SUMIFS(K:K,J:J,"PosK",H:H,H7899),"")</f>
        <v/>
      </c>
      <c r="M7899" s="61" t="str">
        <f aca="false">IF(J7899="PosK",SUMIFS(K:K,J:J,"NegK",H:H,H7899),"")</f>
        <v/>
      </c>
      <c r="N7899" s="61" t="str">
        <f aca="false">IF(J7899="PosK",SUMIFS(K:K,J:J,"eDNA",H:H,H7899),"")</f>
        <v/>
      </c>
    </row>
    <row r="7900" customFormat="false" ht="14.25" hidden="false" customHeight="false" outlineLevel="0" collapsed="false">
      <c r="A7900" s="0" t="s">
        <v>758</v>
      </c>
      <c r="B7900" s="52" t="s">
        <v>759</v>
      </c>
      <c r="C7900" s="52" t="s">
        <v>751</v>
      </c>
      <c r="D7900" s="53" t="n">
        <v>0.1</v>
      </c>
      <c r="E7900" s="53" t="s">
        <v>748</v>
      </c>
      <c r="F7900" s="0" t="s">
        <v>1439</v>
      </c>
      <c r="G7900" s="0" t="str">
        <f aca="false">LEFT(B7900,2)</f>
        <v>02</v>
      </c>
      <c r="H7900" s="0" t="str">
        <f aca="false">I7900&amp;"_"&amp;G7900&amp;"_"&amp;F7900</f>
        <v>StorVandsalamander_02_20190828_DL2019015_DetFrieGym_ChristianshavnsGym_koersel1</v>
      </c>
      <c r="I7900" s="61" t="str">
        <f aca="false">MID(RIGHT(B7900,LEN(B7900)-3),1,FIND("_",RIGHT(B7900,LEN(B7900)-3))-1)</f>
        <v>StorVandsalamander</v>
      </c>
      <c r="J7900" s="61" t="str">
        <f aca="false">TRIM(SUBSTITUTE(RIGHT(B7900,FIND(I7900,B7900)+1),"_",""))</f>
        <v>eDNA</v>
      </c>
      <c r="K7900" s="0" t="str">
        <f aca="false">IFERROR(VALUE(SUBSTITUTE(E7900,".",",")),E7900)</f>
        <v>No Ct</v>
      </c>
      <c r="L7900" s="61" t="str">
        <f aca="false">IF(J7900="PosK",SUMIFS(K:K,J:J,"PosK",H:H,H7900),"")</f>
        <v/>
      </c>
      <c r="M7900" s="61" t="str">
        <f aca="false">IF(J7900="PosK",SUMIFS(K:K,J:J,"NegK",H:H,H7900),"")</f>
        <v/>
      </c>
      <c r="N7900" s="61" t="str">
        <f aca="false">IF(J7900="PosK",SUMIFS(K:K,J:J,"eDNA",H:H,H7900),"")</f>
        <v/>
      </c>
      <c r="Q7900" s="62"/>
    </row>
    <row r="7901" customFormat="false" ht="14.25" hidden="false" customHeight="false" outlineLevel="0" collapsed="false">
      <c r="A7901" s="0" t="s">
        <v>760</v>
      </c>
      <c r="B7901" s="52" t="s">
        <v>759</v>
      </c>
      <c r="C7901" s="52" t="s">
        <v>751</v>
      </c>
      <c r="D7901" s="53" t="n">
        <v>0.1</v>
      </c>
      <c r="E7901" s="53" t="s">
        <v>748</v>
      </c>
      <c r="F7901" s="0" t="s">
        <v>1439</v>
      </c>
      <c r="G7901" s="0" t="str">
        <f aca="false">LEFT(B7901,2)</f>
        <v>02</v>
      </c>
      <c r="H7901" s="0" t="str">
        <f aca="false">I7901&amp;"_"&amp;G7901&amp;"_"&amp;F7901</f>
        <v>StorVandsalamander_02_20190828_DL2019015_DetFrieGym_ChristianshavnsGym_koersel1</v>
      </c>
      <c r="I7901" s="61" t="str">
        <f aca="false">MID(RIGHT(B7901,LEN(B7901)-3),1,FIND("_",RIGHT(B7901,LEN(B7901)-3))-1)</f>
        <v>StorVandsalamander</v>
      </c>
      <c r="J7901" s="61" t="str">
        <f aca="false">TRIM(SUBSTITUTE(RIGHT(B7901,FIND(I7901,B7901)+1),"_",""))</f>
        <v>eDNA</v>
      </c>
      <c r="K7901" s="0" t="str">
        <f aca="false">IFERROR(VALUE(SUBSTITUTE(E7901,".",",")),E7901)</f>
        <v>No Ct</v>
      </c>
      <c r="L7901" s="61" t="str">
        <f aca="false">IF(J7901="PosK",SUMIFS(K:K,J:J,"PosK",H:H,H7901),"")</f>
        <v/>
      </c>
      <c r="M7901" s="61" t="str">
        <f aca="false">IF(J7901="PosK",SUMIFS(K:K,J:J,"NegK",H:H,H7901),"")</f>
        <v/>
      </c>
      <c r="N7901" s="61" t="str">
        <f aca="false">IF(J7901="PosK",SUMIFS(K:K,J:J,"eDNA",H:H,H7901),"")</f>
        <v/>
      </c>
      <c r="P7901" s="62"/>
      <c r="T7901" s="63"/>
      <c r="W7901" s="64"/>
    </row>
    <row r="7902" customFormat="false" ht="14.25" hidden="false" customHeight="false" outlineLevel="0" collapsed="false">
      <c r="A7902" s="0" t="s">
        <v>762</v>
      </c>
      <c r="B7902" s="52" t="s">
        <v>763</v>
      </c>
      <c r="C7902" s="52" t="s">
        <v>743</v>
      </c>
      <c r="D7902" s="53" t="n">
        <v>0.1</v>
      </c>
      <c r="E7902" s="53" t="n">
        <v>31.91</v>
      </c>
      <c r="F7902" s="0" t="s">
        <v>1439</v>
      </c>
      <c r="G7902" s="0" t="str">
        <f aca="false">LEFT(B7902,2)</f>
        <v>03</v>
      </c>
      <c r="H7902" s="0" t="str">
        <f aca="false">I7902&amp;"_"&amp;G7902&amp;"_"&amp;F7902</f>
        <v>Strandtudse_03_20190828_DL2019015_DetFrieGym_ChristianshavnsGym_koersel1</v>
      </c>
      <c r="I7902" s="61" t="str">
        <f aca="false">MID(RIGHT(B7902,LEN(B7902)-3),1,FIND("_",RIGHT(B7902,LEN(B7902)-3))-1)</f>
        <v>Strandtudse</v>
      </c>
      <c r="J7902" s="61" t="str">
        <f aca="false">TRIM(SUBSTITUTE(RIGHT(B7902,FIND(I7902,B7902)+1),"_",""))</f>
        <v>PosK</v>
      </c>
      <c r="K7902" s="0" t="n">
        <f aca="false">IFERROR(VALUE(SUBSTITUTE(E7902,".",",")),E7902)</f>
        <v>31.91</v>
      </c>
      <c r="L7902" s="61" t="n">
        <f aca="false">IF(J7902="PosK",SUMIFS(K:K,J:J,"PosK",H:H,H7902),"")</f>
        <v>31.91</v>
      </c>
      <c r="M7902" s="61" t="n">
        <f aca="false">IF(J7902="PosK",SUMIFS(K:K,J:J,"NegK",H:H,H7902),"")</f>
        <v>0</v>
      </c>
      <c r="N7902" s="61" t="n">
        <f aca="false">IF(J7902="PosK",SUMIFS(K:K,J:J,"eDNA",H:H,H7902),"")</f>
        <v>0</v>
      </c>
      <c r="P7902" s="62" t="n">
        <f aca="false">IF(K7904="No Ct",0,K7904)</f>
        <v>0</v>
      </c>
      <c r="Q7902" s="62" t="n">
        <f aca="false">IF(K7905="No Ct",0,K7905)</f>
        <v>0</v>
      </c>
      <c r="R7902" s="0" t="str">
        <f aca="false">IF(AND(L7902&gt;0,M7902=0),"Valid","Invalid")</f>
        <v>Valid</v>
      </c>
      <c r="S7902" s="0" t="str">
        <f aca="false">IF(OR(P7902&gt;1,Q7902&gt;1),"Present","Absent")</f>
        <v>Absent</v>
      </c>
      <c r="T7902" s="63" t="str">
        <f aca="false">IF(OR(AND(P7902&gt;1,P7902&lt;41),AND(Q7902&gt;1,Q7902&lt;41)),"Ct&lt;41","Ct&gt;41")</f>
        <v>Ct&gt;41</v>
      </c>
      <c r="U7902" s="0" t="str">
        <f aca="false">I7902</f>
        <v>Strandtudse</v>
      </c>
      <c r="V7902" s="0" t="str">
        <f aca="false">MID(F7902,10,9)</f>
        <v>DL2019015</v>
      </c>
      <c r="W7902" s="64" t="str">
        <f aca="false">V7902&amp;"_"&amp;U7902&amp;"_"&amp;R7902&amp;"_"&amp;S7902&amp;"_"&amp;T7902</f>
        <v>DL2019015_Strandtudse_Valid_Absent_Ct&gt;41</v>
      </c>
    </row>
    <row r="7903" customFormat="false" ht="14.25" hidden="false" customHeight="false" outlineLevel="0" collapsed="false">
      <c r="A7903" s="0" t="s">
        <v>764</v>
      </c>
      <c r="B7903" s="52" t="s">
        <v>765</v>
      </c>
      <c r="C7903" s="52" t="s">
        <v>747</v>
      </c>
      <c r="D7903" s="53" t="n">
        <v>0.1</v>
      </c>
      <c r="E7903" s="53" t="s">
        <v>748</v>
      </c>
      <c r="F7903" s="0" t="s">
        <v>1439</v>
      </c>
      <c r="G7903" s="0" t="str">
        <f aca="false">LEFT(B7903,2)</f>
        <v>03</v>
      </c>
      <c r="H7903" s="0" t="str">
        <f aca="false">I7903&amp;"_"&amp;G7903&amp;"_"&amp;F7903</f>
        <v>Strandtudse_03_20190828_DL2019015_DetFrieGym_ChristianshavnsGym_koersel1</v>
      </c>
      <c r="I7903" s="61" t="str">
        <f aca="false">MID(RIGHT(B7903,LEN(B7903)-3),1,FIND("_",RIGHT(B7903,LEN(B7903)-3))-1)</f>
        <v>Strandtudse</v>
      </c>
      <c r="J7903" s="61" t="str">
        <f aca="false">TRIM(SUBSTITUTE(RIGHT(B7903,FIND(I7903,B7903)+1),"_",""))</f>
        <v>NegK</v>
      </c>
      <c r="K7903" s="0" t="str">
        <f aca="false">IFERROR(VALUE(SUBSTITUTE(E7903,".",",")),E7903)</f>
        <v>No Ct</v>
      </c>
      <c r="L7903" s="61" t="str">
        <f aca="false">IF(J7903="PosK",SUMIFS(K:K,J:J,"PosK",H:H,H7903),"")</f>
        <v/>
      </c>
      <c r="M7903" s="61" t="str">
        <f aca="false">IF(J7903="PosK",SUMIFS(K:K,J:J,"NegK",H:H,H7903),"")</f>
        <v/>
      </c>
      <c r="N7903" s="61" t="str">
        <f aca="false">IF(J7903="PosK",SUMIFS(K:K,J:J,"eDNA",H:H,H7903),"")</f>
        <v/>
      </c>
    </row>
    <row r="7904" customFormat="false" ht="14.25" hidden="false" customHeight="false" outlineLevel="0" collapsed="false">
      <c r="A7904" s="0" t="s">
        <v>766</v>
      </c>
      <c r="B7904" s="52" t="s">
        <v>767</v>
      </c>
      <c r="C7904" s="52" t="s">
        <v>751</v>
      </c>
      <c r="D7904" s="53" t="n">
        <v>0.1</v>
      </c>
      <c r="E7904" s="53" t="s">
        <v>748</v>
      </c>
      <c r="F7904" s="0" t="s">
        <v>1439</v>
      </c>
      <c r="G7904" s="0" t="str">
        <f aca="false">LEFT(B7904,2)</f>
        <v>03</v>
      </c>
      <c r="H7904" s="0" t="str">
        <f aca="false">I7904&amp;"_"&amp;G7904&amp;"_"&amp;F7904</f>
        <v>Strandtudse_03_20190828_DL2019015_DetFrieGym_ChristianshavnsGym_koersel1</v>
      </c>
      <c r="I7904" s="61" t="str">
        <f aca="false">MID(RIGHT(B7904,LEN(B7904)-3),1,FIND("_",RIGHT(B7904,LEN(B7904)-3))-1)</f>
        <v>Strandtudse</v>
      </c>
      <c r="J7904" s="61" t="str">
        <f aca="false">TRIM(SUBSTITUTE(RIGHT(B7904,FIND(I7904,B7904)+1),"_",""))</f>
        <v>eDNA</v>
      </c>
      <c r="K7904" s="0" t="str">
        <f aca="false">IFERROR(VALUE(SUBSTITUTE(E7904,".",",")),E7904)</f>
        <v>No Ct</v>
      </c>
      <c r="L7904" s="61" t="str">
        <f aca="false">IF(J7904="PosK",SUMIFS(K:K,J:J,"PosK",H:H,H7904),"")</f>
        <v/>
      </c>
      <c r="M7904" s="61" t="str">
        <f aca="false">IF(J7904="PosK",SUMIFS(K:K,J:J,"NegK",H:H,H7904),"")</f>
        <v/>
      </c>
      <c r="N7904" s="61" t="str">
        <f aca="false">IF(J7904="PosK",SUMIFS(K:K,J:J,"eDNA",H:H,H7904),"")</f>
        <v/>
      </c>
      <c r="Q7904" s="62"/>
    </row>
    <row r="7905" customFormat="false" ht="14.25" hidden="false" customHeight="false" outlineLevel="0" collapsed="false">
      <c r="A7905" s="0" t="s">
        <v>768</v>
      </c>
      <c r="B7905" s="52" t="s">
        <v>767</v>
      </c>
      <c r="C7905" s="52" t="s">
        <v>751</v>
      </c>
      <c r="D7905" s="53" t="n">
        <v>0.1</v>
      </c>
      <c r="E7905" s="53" t="s">
        <v>748</v>
      </c>
      <c r="F7905" s="0" t="s">
        <v>1439</v>
      </c>
      <c r="G7905" s="0" t="str">
        <f aca="false">LEFT(B7905,2)</f>
        <v>03</v>
      </c>
      <c r="H7905" s="0" t="str">
        <f aca="false">I7905&amp;"_"&amp;G7905&amp;"_"&amp;F7905</f>
        <v>Strandtudse_03_20190828_DL2019015_DetFrieGym_ChristianshavnsGym_koersel1</v>
      </c>
      <c r="I7905" s="61" t="str">
        <f aca="false">MID(RIGHT(B7905,LEN(B7905)-3),1,FIND("_",RIGHT(B7905,LEN(B7905)-3))-1)</f>
        <v>Strandtudse</v>
      </c>
      <c r="J7905" s="61" t="str">
        <f aca="false">TRIM(SUBSTITUTE(RIGHT(B7905,FIND(I7905,B7905)+1),"_",""))</f>
        <v>eDNA</v>
      </c>
      <c r="K7905" s="0" t="str">
        <f aca="false">IFERROR(VALUE(SUBSTITUTE(E7905,".",",")),E7905)</f>
        <v>No Ct</v>
      </c>
      <c r="L7905" s="61" t="str">
        <f aca="false">IF(J7905="PosK",SUMIFS(K:K,J:J,"PosK",H:H,H7905),"")</f>
        <v/>
      </c>
      <c r="M7905" s="61" t="str">
        <f aca="false">IF(J7905="PosK",SUMIFS(K:K,J:J,"NegK",H:H,H7905),"")</f>
        <v/>
      </c>
      <c r="N7905" s="61" t="str">
        <f aca="false">IF(J7905="PosK",SUMIFS(K:K,J:J,"eDNA",H:H,H7905),"")</f>
        <v/>
      </c>
      <c r="P7905" s="62"/>
      <c r="T7905" s="63"/>
      <c r="W7905" s="64"/>
    </row>
    <row r="7906" customFormat="false" ht="14.25" hidden="false" customHeight="false" outlineLevel="0" collapsed="false">
      <c r="A7906" s="0" t="s">
        <v>770</v>
      </c>
      <c r="B7906" s="52" t="s">
        <v>771</v>
      </c>
      <c r="C7906" s="52" t="s">
        <v>743</v>
      </c>
      <c r="D7906" s="53" t="n">
        <v>0.1</v>
      </c>
      <c r="E7906" s="53" t="s">
        <v>748</v>
      </c>
      <c r="F7906" s="0" t="s">
        <v>1439</v>
      </c>
      <c r="G7906" s="0" t="str">
        <f aca="false">LEFT(B7906,2)</f>
        <v>04</v>
      </c>
      <c r="H7906" s="0" t="str">
        <f aca="false">I7906&amp;"_"&amp;G7906&amp;"_"&amp;F7906</f>
        <v>GroenbrogetTudse_04_20190828_DL2019015_DetFrieGym_ChristianshavnsGym_koersel1</v>
      </c>
      <c r="I7906" s="61" t="str">
        <f aca="false">MID(RIGHT(B7906,LEN(B7906)-3),1,FIND("_",RIGHT(B7906,LEN(B7906)-3))-1)</f>
        <v>GroenbrogetTudse</v>
      </c>
      <c r="J7906" s="61" t="str">
        <f aca="false">TRIM(SUBSTITUTE(RIGHT(B7906,FIND(I7906,B7906)+1),"_",""))</f>
        <v>PosK</v>
      </c>
      <c r="K7906" s="0" t="str">
        <f aca="false">IFERROR(VALUE(SUBSTITUTE(E7906,".",",")),E7906)</f>
        <v>No Ct</v>
      </c>
      <c r="L7906" s="61" t="n">
        <f aca="false">IF(J7906="PosK",SUMIFS(K:K,J:J,"PosK",H:H,H7906),"")</f>
        <v>0</v>
      </c>
      <c r="M7906" s="61" t="n">
        <f aca="false">IF(J7906="PosK",SUMIFS(K:K,J:J,"NegK",H:H,H7906),"")</f>
        <v>0</v>
      </c>
      <c r="N7906" s="61" t="n">
        <f aca="false">IF(J7906="PosK",SUMIFS(K:K,J:J,"eDNA",H:H,H7906),"")</f>
        <v>0</v>
      </c>
      <c r="P7906" s="62" t="n">
        <f aca="false">IF(K7908="No Ct",0,K7908)</f>
        <v>0</v>
      </c>
      <c r="Q7906" s="62" t="n">
        <f aca="false">IF(K7909="No Ct",0,K7909)</f>
        <v>0</v>
      </c>
      <c r="R7906" s="0" t="str">
        <f aca="false">IF(AND(L7906&gt;0,M7906=0),"Valid","Invalid")</f>
        <v>Invalid</v>
      </c>
      <c r="S7906" s="0" t="str">
        <f aca="false">IF(OR(P7906&gt;1,Q7906&gt;1),"Present","Absent")</f>
        <v>Absent</v>
      </c>
      <c r="T7906" s="63" t="str">
        <f aca="false">IF(OR(AND(P7906&gt;1,P7906&lt;41),AND(Q7906&gt;1,Q7906&lt;41)),"Ct&lt;41","Ct&gt;41")</f>
        <v>Ct&gt;41</v>
      </c>
      <c r="U7906" s="0" t="str">
        <f aca="false">I7906</f>
        <v>GroenbrogetTudse</v>
      </c>
      <c r="V7906" s="0" t="str">
        <f aca="false">MID(F7906,10,9)</f>
        <v>DL2019015</v>
      </c>
      <c r="W7906" s="64" t="str">
        <f aca="false">V7906&amp;"_"&amp;U7906&amp;"_"&amp;R7906&amp;"_"&amp;S7906&amp;"_"&amp;T7906</f>
        <v>DL2019015_GroenbrogetTudse_Invalid_Absent_Ct&gt;41</v>
      </c>
    </row>
    <row r="7907" customFormat="false" ht="14.25" hidden="false" customHeight="false" outlineLevel="0" collapsed="false">
      <c r="A7907" s="0" t="s">
        <v>772</v>
      </c>
      <c r="B7907" s="52" t="s">
        <v>773</v>
      </c>
      <c r="C7907" s="52" t="s">
        <v>747</v>
      </c>
      <c r="D7907" s="53" t="n">
        <v>0.1</v>
      </c>
      <c r="E7907" s="53" t="s">
        <v>748</v>
      </c>
      <c r="F7907" s="0" t="s">
        <v>1439</v>
      </c>
      <c r="G7907" s="0" t="str">
        <f aca="false">LEFT(B7907,2)</f>
        <v>04</v>
      </c>
      <c r="H7907" s="0" t="str">
        <f aca="false">I7907&amp;"_"&amp;G7907&amp;"_"&amp;F7907</f>
        <v>GroenbrogetTudse_04_20190828_DL2019015_DetFrieGym_ChristianshavnsGym_koersel1</v>
      </c>
      <c r="I7907" s="61" t="str">
        <f aca="false">MID(RIGHT(B7907,LEN(B7907)-3),1,FIND("_",RIGHT(B7907,LEN(B7907)-3))-1)</f>
        <v>GroenbrogetTudse</v>
      </c>
      <c r="J7907" s="61" t="str">
        <f aca="false">TRIM(SUBSTITUTE(RIGHT(B7907,FIND(I7907,B7907)+1),"_",""))</f>
        <v>NegK</v>
      </c>
      <c r="K7907" s="0" t="str">
        <f aca="false">IFERROR(VALUE(SUBSTITUTE(E7907,".",",")),E7907)</f>
        <v>No Ct</v>
      </c>
      <c r="L7907" s="61" t="str">
        <f aca="false">IF(J7907="PosK",SUMIFS(K:K,J:J,"PosK",H:H,H7907),"")</f>
        <v/>
      </c>
      <c r="M7907" s="61" t="str">
        <f aca="false">IF(J7907="PosK",SUMIFS(K:K,J:J,"NegK",H:H,H7907),"")</f>
        <v/>
      </c>
      <c r="N7907" s="61" t="str">
        <f aca="false">IF(J7907="PosK",SUMIFS(K:K,J:J,"eDNA",H:H,H7907),"")</f>
        <v/>
      </c>
    </row>
    <row r="7908" customFormat="false" ht="14.25" hidden="false" customHeight="false" outlineLevel="0" collapsed="false">
      <c r="A7908" s="0" t="s">
        <v>774</v>
      </c>
      <c r="B7908" s="52" t="s">
        <v>775</v>
      </c>
      <c r="C7908" s="52" t="s">
        <v>751</v>
      </c>
      <c r="D7908" s="53" t="n">
        <v>0.1</v>
      </c>
      <c r="E7908" s="53" t="s">
        <v>748</v>
      </c>
      <c r="F7908" s="0" t="s">
        <v>1439</v>
      </c>
      <c r="G7908" s="0" t="str">
        <f aca="false">LEFT(B7908,2)</f>
        <v>04</v>
      </c>
      <c r="H7908" s="0" t="str">
        <f aca="false">I7908&amp;"_"&amp;G7908&amp;"_"&amp;F7908</f>
        <v>GroenbrogetTudse_04_20190828_DL2019015_DetFrieGym_ChristianshavnsGym_koersel1</v>
      </c>
      <c r="I7908" s="61" t="str">
        <f aca="false">MID(RIGHT(B7908,LEN(B7908)-3),1,FIND("_",RIGHT(B7908,LEN(B7908)-3))-1)</f>
        <v>GroenbrogetTudse</v>
      </c>
      <c r="J7908" s="61" t="str">
        <f aca="false">TRIM(SUBSTITUTE(RIGHT(B7908,FIND(I7908,B7908)+1),"_",""))</f>
        <v>eDNA</v>
      </c>
      <c r="K7908" s="0" t="str">
        <f aca="false">IFERROR(VALUE(SUBSTITUTE(E7908,".",",")),E7908)</f>
        <v>No Ct</v>
      </c>
      <c r="L7908" s="61" t="str">
        <f aca="false">IF(J7908="PosK",SUMIFS(K:K,J:J,"PosK",H:H,H7908),"")</f>
        <v/>
      </c>
      <c r="M7908" s="61" t="str">
        <f aca="false">IF(J7908="PosK",SUMIFS(K:K,J:J,"NegK",H:H,H7908),"")</f>
        <v/>
      </c>
      <c r="N7908" s="61" t="str">
        <f aca="false">IF(J7908="PosK",SUMIFS(K:K,J:J,"eDNA",H:H,H7908),"")</f>
        <v/>
      </c>
      <c r="Q7908" s="62"/>
    </row>
    <row r="7909" customFormat="false" ht="14.25" hidden="false" customHeight="false" outlineLevel="0" collapsed="false">
      <c r="A7909" s="0" t="s">
        <v>776</v>
      </c>
      <c r="B7909" s="52" t="s">
        <v>775</v>
      </c>
      <c r="C7909" s="52" t="s">
        <v>751</v>
      </c>
      <c r="D7909" s="53" t="n">
        <v>0.1</v>
      </c>
      <c r="E7909" s="53" t="s">
        <v>748</v>
      </c>
      <c r="F7909" s="0" t="s">
        <v>1439</v>
      </c>
      <c r="G7909" s="0" t="str">
        <f aca="false">LEFT(B7909,2)</f>
        <v>04</v>
      </c>
      <c r="H7909" s="0" t="str">
        <f aca="false">I7909&amp;"_"&amp;G7909&amp;"_"&amp;F7909</f>
        <v>GroenbrogetTudse_04_20190828_DL2019015_DetFrieGym_ChristianshavnsGym_koersel1</v>
      </c>
      <c r="I7909" s="61" t="str">
        <f aca="false">MID(RIGHT(B7909,LEN(B7909)-3),1,FIND("_",RIGHT(B7909,LEN(B7909)-3))-1)</f>
        <v>GroenbrogetTudse</v>
      </c>
      <c r="J7909" s="61" t="str">
        <f aca="false">TRIM(SUBSTITUTE(RIGHT(B7909,FIND(I7909,B7909)+1),"_",""))</f>
        <v>eDNA</v>
      </c>
      <c r="K7909" s="0" t="str">
        <f aca="false">IFERROR(VALUE(SUBSTITUTE(E7909,".",",")),E7909)</f>
        <v>No Ct</v>
      </c>
      <c r="L7909" s="61" t="str">
        <f aca="false">IF(J7909="PosK",SUMIFS(K:K,J:J,"PosK",H:H,H7909),"")</f>
        <v/>
      </c>
      <c r="M7909" s="61" t="str">
        <f aca="false">IF(J7909="PosK",SUMIFS(K:K,J:J,"NegK",H:H,H7909),"")</f>
        <v/>
      </c>
      <c r="N7909" s="61" t="str">
        <f aca="false">IF(J7909="PosK",SUMIFS(K:K,J:J,"eDNA",H:H,H7909),"")</f>
        <v/>
      </c>
      <c r="P7909" s="62"/>
      <c r="T7909" s="63"/>
      <c r="W7909" s="64"/>
    </row>
    <row r="7910" customFormat="false" ht="14.25" hidden="false" customHeight="false" outlineLevel="0" collapsed="false">
      <c r="A7910" s="0" t="s">
        <v>778</v>
      </c>
      <c r="B7910" s="52" t="s">
        <v>779</v>
      </c>
      <c r="C7910" s="52" t="s">
        <v>743</v>
      </c>
      <c r="D7910" s="53" t="n">
        <v>0.1</v>
      </c>
      <c r="E7910" s="53" t="n">
        <v>32.49</v>
      </c>
      <c r="F7910" s="0" t="s">
        <v>1439</v>
      </c>
      <c r="G7910" s="0" t="str">
        <f aca="false">LEFT(B7910,2)</f>
        <v>05</v>
      </c>
      <c r="H7910" s="0" t="str">
        <f aca="false">I7910&amp;"_"&amp;G7910&amp;"_"&amp;F7910</f>
        <v>Loevfroe_05_20190828_DL2019015_DetFrieGym_ChristianshavnsGym_koersel1</v>
      </c>
      <c r="I7910" s="61" t="str">
        <f aca="false">MID(RIGHT(B7910,LEN(B7910)-3),1,FIND("_",RIGHT(B7910,LEN(B7910)-3))-1)</f>
        <v>Loevfroe</v>
      </c>
      <c r="J7910" s="61" t="str">
        <f aca="false">TRIM(SUBSTITUTE(RIGHT(B7910,FIND(I7910,B7910)+1),"_",""))</f>
        <v>PosK</v>
      </c>
      <c r="K7910" s="0" t="n">
        <f aca="false">IFERROR(VALUE(SUBSTITUTE(E7910,".",",")),E7910)</f>
        <v>32.49</v>
      </c>
      <c r="L7910" s="61" t="n">
        <f aca="false">IF(J7910="PosK",SUMIFS(K:K,J:J,"PosK",H:H,H7910),"")</f>
        <v>32.49</v>
      </c>
      <c r="M7910" s="61" t="n">
        <f aca="false">IF(J7910="PosK",SUMIFS(K:K,J:J,"NegK",H:H,H7910),"")</f>
        <v>0</v>
      </c>
      <c r="N7910" s="61" t="n">
        <f aca="false">IF(J7910="PosK",SUMIFS(K:K,J:J,"eDNA",H:H,H7910),"")</f>
        <v>0</v>
      </c>
      <c r="P7910" s="62" t="n">
        <f aca="false">IF(K7912="No Ct",0,K7912)</f>
        <v>0</v>
      </c>
      <c r="Q7910" s="62" t="n">
        <f aca="false">IF(K7913="No Ct",0,K7913)</f>
        <v>0</v>
      </c>
      <c r="R7910" s="0" t="str">
        <f aca="false">IF(AND(L7910&gt;0,M7910=0),"Valid","Invalid")</f>
        <v>Valid</v>
      </c>
      <c r="S7910" s="0" t="str">
        <f aca="false">IF(OR(P7910&gt;1,Q7910&gt;1),"Present","Absent")</f>
        <v>Absent</v>
      </c>
      <c r="T7910" s="63" t="str">
        <f aca="false">IF(OR(AND(P7910&gt;1,P7910&lt;41),AND(Q7910&gt;1,Q7910&lt;41)),"Ct&lt;41","Ct&gt;41")</f>
        <v>Ct&gt;41</v>
      </c>
      <c r="U7910" s="0" t="str">
        <f aca="false">I7910</f>
        <v>Loevfroe</v>
      </c>
      <c r="V7910" s="0" t="str">
        <f aca="false">MID(F7910,10,9)</f>
        <v>DL2019015</v>
      </c>
      <c r="W7910" s="64" t="str">
        <f aca="false">V7910&amp;"_"&amp;U7910&amp;"_"&amp;R7910&amp;"_"&amp;S7910&amp;"_"&amp;T7910</f>
        <v>DL2019015_Loevfroe_Valid_Absent_Ct&gt;41</v>
      </c>
    </row>
    <row r="7911" customFormat="false" ht="14.25" hidden="false" customHeight="false" outlineLevel="0" collapsed="false">
      <c r="A7911" s="0" t="s">
        <v>780</v>
      </c>
      <c r="B7911" s="52" t="s">
        <v>781</v>
      </c>
      <c r="C7911" s="52" t="s">
        <v>747</v>
      </c>
      <c r="D7911" s="53" t="n">
        <v>0.1</v>
      </c>
      <c r="E7911" s="53" t="s">
        <v>748</v>
      </c>
      <c r="F7911" s="0" t="s">
        <v>1439</v>
      </c>
      <c r="G7911" s="0" t="str">
        <f aca="false">LEFT(B7911,2)</f>
        <v>05</v>
      </c>
      <c r="H7911" s="0" t="str">
        <f aca="false">I7911&amp;"_"&amp;G7911&amp;"_"&amp;F7911</f>
        <v>Loevfroe_05_20190828_DL2019015_DetFrieGym_ChristianshavnsGym_koersel1</v>
      </c>
      <c r="I7911" s="61" t="str">
        <f aca="false">MID(RIGHT(B7911,LEN(B7911)-3),1,FIND("_",RIGHT(B7911,LEN(B7911)-3))-1)</f>
        <v>Loevfroe</v>
      </c>
      <c r="J7911" s="61" t="str">
        <f aca="false">TRIM(SUBSTITUTE(RIGHT(B7911,FIND(I7911,B7911)+1),"_",""))</f>
        <v>NegK</v>
      </c>
      <c r="K7911" s="0" t="str">
        <f aca="false">IFERROR(VALUE(SUBSTITUTE(E7911,".",",")),E7911)</f>
        <v>No Ct</v>
      </c>
      <c r="L7911" s="61" t="str">
        <f aca="false">IF(J7911="PosK",SUMIFS(K:K,J:J,"PosK",H:H,H7911),"")</f>
        <v/>
      </c>
      <c r="M7911" s="61" t="str">
        <f aca="false">IF(J7911="PosK",SUMIFS(K:K,J:J,"NegK",H:H,H7911),"")</f>
        <v/>
      </c>
      <c r="N7911" s="61" t="str">
        <f aca="false">IF(J7911="PosK",SUMIFS(K:K,J:J,"eDNA",H:H,H7911),"")</f>
        <v/>
      </c>
    </row>
    <row r="7912" customFormat="false" ht="14.25" hidden="false" customHeight="false" outlineLevel="0" collapsed="false">
      <c r="A7912" s="0" t="s">
        <v>782</v>
      </c>
      <c r="B7912" s="52" t="s">
        <v>783</v>
      </c>
      <c r="C7912" s="52" t="s">
        <v>751</v>
      </c>
      <c r="D7912" s="53" t="n">
        <v>0.1</v>
      </c>
      <c r="E7912" s="53" t="s">
        <v>748</v>
      </c>
      <c r="F7912" s="0" t="s">
        <v>1439</v>
      </c>
      <c r="G7912" s="0" t="str">
        <f aca="false">LEFT(B7912,2)</f>
        <v>05</v>
      </c>
      <c r="H7912" s="0" t="str">
        <f aca="false">I7912&amp;"_"&amp;G7912&amp;"_"&amp;F7912</f>
        <v>Loevfroe_05_20190828_DL2019015_DetFrieGym_ChristianshavnsGym_koersel1</v>
      </c>
      <c r="I7912" s="61" t="str">
        <f aca="false">MID(RIGHT(B7912,LEN(B7912)-3),1,FIND("_",RIGHT(B7912,LEN(B7912)-3))-1)</f>
        <v>Loevfroe</v>
      </c>
      <c r="J7912" s="61" t="str">
        <f aca="false">TRIM(SUBSTITUTE(RIGHT(B7912,FIND(I7912,B7912)+1),"_",""))</f>
        <v>eDNA</v>
      </c>
      <c r="K7912" s="0" t="str">
        <f aca="false">IFERROR(VALUE(SUBSTITUTE(E7912,".",",")),E7912)</f>
        <v>No Ct</v>
      </c>
      <c r="L7912" s="61" t="str">
        <f aca="false">IF(J7912="PosK",SUMIFS(K:K,J:J,"PosK",H:H,H7912),"")</f>
        <v/>
      </c>
      <c r="M7912" s="61" t="str">
        <f aca="false">IF(J7912="PosK",SUMIFS(K:K,J:J,"NegK",H:H,H7912),"")</f>
        <v/>
      </c>
      <c r="N7912" s="61" t="str">
        <f aca="false">IF(J7912="PosK",SUMIFS(K:K,J:J,"eDNA",H:H,H7912),"")</f>
        <v/>
      </c>
      <c r="Q7912" s="62"/>
    </row>
    <row r="7913" customFormat="false" ht="14.25" hidden="false" customHeight="false" outlineLevel="0" collapsed="false">
      <c r="A7913" s="0" t="s">
        <v>784</v>
      </c>
      <c r="B7913" s="52" t="s">
        <v>783</v>
      </c>
      <c r="C7913" s="52" t="s">
        <v>751</v>
      </c>
      <c r="D7913" s="53" t="n">
        <v>0.1</v>
      </c>
      <c r="E7913" s="53" t="s">
        <v>748</v>
      </c>
      <c r="F7913" s="0" t="s">
        <v>1439</v>
      </c>
      <c r="G7913" s="0" t="str">
        <f aca="false">LEFT(B7913,2)</f>
        <v>05</v>
      </c>
      <c r="H7913" s="0" t="str">
        <f aca="false">I7913&amp;"_"&amp;G7913&amp;"_"&amp;F7913</f>
        <v>Loevfroe_05_20190828_DL2019015_DetFrieGym_ChristianshavnsGym_koersel1</v>
      </c>
      <c r="I7913" s="61" t="str">
        <f aca="false">MID(RIGHT(B7913,LEN(B7913)-3),1,FIND("_",RIGHT(B7913,LEN(B7913)-3))-1)</f>
        <v>Loevfroe</v>
      </c>
      <c r="J7913" s="61" t="str">
        <f aca="false">TRIM(SUBSTITUTE(RIGHT(B7913,FIND(I7913,B7913)+1),"_",""))</f>
        <v>eDNA</v>
      </c>
      <c r="K7913" s="0" t="str">
        <f aca="false">IFERROR(VALUE(SUBSTITUTE(E7913,".",",")),E7913)</f>
        <v>No Ct</v>
      </c>
      <c r="L7913" s="61" t="str">
        <f aca="false">IF(J7913="PosK",SUMIFS(K:K,J:J,"PosK",H:H,H7913),"")</f>
        <v/>
      </c>
      <c r="M7913" s="61" t="str">
        <f aca="false">IF(J7913="PosK",SUMIFS(K:K,J:J,"NegK",H:H,H7913),"")</f>
        <v/>
      </c>
      <c r="N7913" s="61" t="str">
        <f aca="false">IF(J7913="PosK",SUMIFS(K:K,J:J,"eDNA",H:H,H7913),"")</f>
        <v/>
      </c>
      <c r="P7913" s="62"/>
      <c r="T7913" s="63"/>
      <c r="W7913" s="64"/>
    </row>
    <row r="7914" customFormat="false" ht="14.25" hidden="false" customHeight="false" outlineLevel="0" collapsed="false">
      <c r="A7914" s="0" t="s">
        <v>786</v>
      </c>
      <c r="B7914" s="52" t="s">
        <v>787</v>
      </c>
      <c r="C7914" s="52" t="s">
        <v>743</v>
      </c>
      <c r="D7914" s="53" t="n">
        <v>0.1</v>
      </c>
      <c r="E7914" s="53" t="n">
        <v>29</v>
      </c>
      <c r="F7914" s="0" t="s">
        <v>1439</v>
      </c>
      <c r="G7914" s="0" t="str">
        <f aca="false">LEFT(B7914,2)</f>
        <v>06</v>
      </c>
      <c r="H7914" s="0" t="str">
        <f aca="false">I7914&amp;"_"&amp;G7914&amp;"_"&amp;F7914</f>
        <v>Springfroe_06_20190828_DL2019015_DetFrieGym_ChristianshavnsGym_koersel1</v>
      </c>
      <c r="I7914" s="61" t="str">
        <f aca="false">MID(RIGHT(B7914,LEN(B7914)-3),1,FIND("_",RIGHT(B7914,LEN(B7914)-3))-1)</f>
        <v>Springfroe</v>
      </c>
      <c r="J7914" s="61" t="str">
        <f aca="false">TRIM(SUBSTITUTE(RIGHT(B7914,FIND(I7914,B7914)+1),"_",""))</f>
        <v>PosK</v>
      </c>
      <c r="K7914" s="0" t="n">
        <f aca="false">IFERROR(VALUE(SUBSTITUTE(E7914,".",",")),E7914)</f>
        <v>29</v>
      </c>
      <c r="L7914" s="61" t="n">
        <f aca="false">IF(J7914="PosK",SUMIFS(K:K,J:J,"PosK",H:H,H7914),"")</f>
        <v>29</v>
      </c>
      <c r="M7914" s="61" t="n">
        <f aca="false">IF(J7914="PosK",SUMIFS(K:K,J:J,"NegK",H:H,H7914),"")</f>
        <v>0</v>
      </c>
      <c r="N7914" s="61" t="n">
        <f aca="false">IF(J7914="PosK",SUMIFS(K:K,J:J,"eDNA",H:H,H7914),"")</f>
        <v>0</v>
      </c>
      <c r="P7914" s="62" t="n">
        <f aca="false">IF(K7916="No Ct",0,K7916)</f>
        <v>0</v>
      </c>
      <c r="Q7914" s="62" t="n">
        <f aca="false">IF(K7917="No Ct",0,K7917)</f>
        <v>0</v>
      </c>
      <c r="R7914" s="0" t="str">
        <f aca="false">IF(AND(L7914&gt;0,M7914=0),"Valid","Invalid")</f>
        <v>Valid</v>
      </c>
      <c r="S7914" s="0" t="str">
        <f aca="false">IF(OR(P7914&gt;1,Q7914&gt;1),"Present","Absent")</f>
        <v>Absent</v>
      </c>
      <c r="T7914" s="63" t="str">
        <f aca="false">IF(OR(AND(P7914&gt;1,P7914&lt;41),AND(Q7914&gt;1,Q7914&lt;41)),"Ct&lt;41","Ct&gt;41")</f>
        <v>Ct&gt;41</v>
      </c>
      <c r="U7914" s="0" t="str">
        <f aca="false">I7914</f>
        <v>Springfroe</v>
      </c>
      <c r="V7914" s="0" t="str">
        <f aca="false">MID(F7914,10,9)</f>
        <v>DL2019015</v>
      </c>
      <c r="W7914" s="64" t="str">
        <f aca="false">V7914&amp;"_"&amp;U7914&amp;"_"&amp;R7914&amp;"_"&amp;S7914&amp;"_"&amp;T7914</f>
        <v>DL2019015_Springfroe_Valid_Absent_Ct&gt;41</v>
      </c>
    </row>
    <row r="7915" customFormat="false" ht="14.25" hidden="false" customHeight="false" outlineLevel="0" collapsed="false">
      <c r="A7915" s="0" t="s">
        <v>788</v>
      </c>
      <c r="B7915" s="52" t="s">
        <v>789</v>
      </c>
      <c r="C7915" s="52" t="s">
        <v>747</v>
      </c>
      <c r="D7915" s="53" t="n">
        <v>0.1</v>
      </c>
      <c r="E7915" s="53" t="s">
        <v>748</v>
      </c>
      <c r="F7915" s="0" t="s">
        <v>1439</v>
      </c>
      <c r="G7915" s="0" t="str">
        <f aca="false">LEFT(B7915,2)</f>
        <v>06</v>
      </c>
      <c r="H7915" s="0" t="str">
        <f aca="false">I7915&amp;"_"&amp;G7915&amp;"_"&amp;F7915</f>
        <v>Springfroe_06_20190828_DL2019015_DetFrieGym_ChristianshavnsGym_koersel1</v>
      </c>
      <c r="I7915" s="61" t="str">
        <f aca="false">MID(RIGHT(B7915,LEN(B7915)-3),1,FIND("_",RIGHT(B7915,LEN(B7915)-3))-1)</f>
        <v>Springfroe</v>
      </c>
      <c r="J7915" s="61" t="str">
        <f aca="false">TRIM(SUBSTITUTE(RIGHT(B7915,FIND(I7915,B7915)+1),"_",""))</f>
        <v>NegK</v>
      </c>
      <c r="K7915" s="0" t="str">
        <f aca="false">IFERROR(VALUE(SUBSTITUTE(E7915,".",",")),E7915)</f>
        <v>No Ct</v>
      </c>
      <c r="L7915" s="61" t="str">
        <f aca="false">IF(J7915="PosK",SUMIFS(K:K,J:J,"PosK",H:H,H7915),"")</f>
        <v/>
      </c>
      <c r="M7915" s="61" t="str">
        <f aca="false">IF(J7915="PosK",SUMIFS(K:K,J:J,"NegK",H:H,H7915),"")</f>
        <v/>
      </c>
      <c r="N7915" s="61" t="str">
        <f aca="false">IF(J7915="PosK",SUMIFS(K:K,J:J,"eDNA",H:H,H7915),"")</f>
        <v/>
      </c>
    </row>
    <row r="7916" customFormat="false" ht="14.25" hidden="false" customHeight="false" outlineLevel="0" collapsed="false">
      <c r="A7916" s="0" t="s">
        <v>790</v>
      </c>
      <c r="B7916" s="52" t="s">
        <v>791</v>
      </c>
      <c r="C7916" s="52" t="s">
        <v>751</v>
      </c>
      <c r="D7916" s="53" t="n">
        <v>0.1</v>
      </c>
      <c r="E7916" s="53" t="s">
        <v>748</v>
      </c>
      <c r="F7916" s="0" t="s">
        <v>1439</v>
      </c>
      <c r="G7916" s="0" t="str">
        <f aca="false">LEFT(B7916,2)</f>
        <v>06</v>
      </c>
      <c r="H7916" s="0" t="str">
        <f aca="false">I7916&amp;"_"&amp;G7916&amp;"_"&amp;F7916</f>
        <v>Springfroe_06_20190828_DL2019015_DetFrieGym_ChristianshavnsGym_koersel1</v>
      </c>
      <c r="I7916" s="61" t="str">
        <f aca="false">MID(RIGHT(B7916,LEN(B7916)-3),1,FIND("_",RIGHT(B7916,LEN(B7916)-3))-1)</f>
        <v>Springfroe</v>
      </c>
      <c r="J7916" s="61" t="str">
        <f aca="false">TRIM(SUBSTITUTE(RIGHT(B7916,FIND(I7916,B7916)+1),"_",""))</f>
        <v>eDNA</v>
      </c>
      <c r="K7916" s="0" t="str">
        <f aca="false">IFERROR(VALUE(SUBSTITUTE(E7916,".",",")),E7916)</f>
        <v>No Ct</v>
      </c>
      <c r="L7916" s="61" t="str">
        <f aca="false">IF(J7916="PosK",SUMIFS(K:K,J:J,"PosK",H:H,H7916),"")</f>
        <v/>
      </c>
      <c r="M7916" s="61" t="str">
        <f aca="false">IF(J7916="PosK",SUMIFS(K:K,J:J,"NegK",H:H,H7916),"")</f>
        <v/>
      </c>
      <c r="N7916" s="61" t="str">
        <f aca="false">IF(J7916="PosK",SUMIFS(K:K,J:J,"eDNA",H:H,H7916),"")</f>
        <v/>
      </c>
      <c r="Q7916" s="62"/>
    </row>
    <row r="7917" customFormat="false" ht="14.25" hidden="false" customHeight="false" outlineLevel="0" collapsed="false">
      <c r="A7917" s="0" t="s">
        <v>792</v>
      </c>
      <c r="B7917" s="52" t="s">
        <v>791</v>
      </c>
      <c r="C7917" s="52" t="s">
        <v>751</v>
      </c>
      <c r="D7917" s="53" t="n">
        <v>0.1</v>
      </c>
      <c r="E7917" s="53" t="s">
        <v>748</v>
      </c>
      <c r="F7917" s="0" t="s">
        <v>1439</v>
      </c>
      <c r="G7917" s="0" t="str">
        <f aca="false">LEFT(B7917,2)</f>
        <v>06</v>
      </c>
      <c r="H7917" s="0" t="str">
        <f aca="false">I7917&amp;"_"&amp;G7917&amp;"_"&amp;F7917</f>
        <v>Springfroe_06_20190828_DL2019015_DetFrieGym_ChristianshavnsGym_koersel1</v>
      </c>
      <c r="I7917" s="61" t="str">
        <f aca="false">MID(RIGHT(B7917,LEN(B7917)-3),1,FIND("_",RIGHT(B7917,LEN(B7917)-3))-1)</f>
        <v>Springfroe</v>
      </c>
      <c r="J7917" s="61" t="str">
        <f aca="false">TRIM(SUBSTITUTE(RIGHT(B7917,FIND(I7917,B7917)+1),"_",""))</f>
        <v>eDNA</v>
      </c>
      <c r="K7917" s="0" t="str">
        <f aca="false">IFERROR(VALUE(SUBSTITUTE(E7917,".",",")),E7917)</f>
        <v>No Ct</v>
      </c>
      <c r="L7917" s="61" t="str">
        <f aca="false">IF(J7917="PosK",SUMIFS(K:K,J:J,"PosK",H:H,H7917),"")</f>
        <v/>
      </c>
      <c r="M7917" s="61" t="str">
        <f aca="false">IF(J7917="PosK",SUMIFS(K:K,J:J,"NegK",H:H,H7917),"")</f>
        <v/>
      </c>
      <c r="N7917" s="61" t="str">
        <f aca="false">IF(J7917="PosK",SUMIFS(K:K,J:J,"eDNA",H:H,H7917),"")</f>
        <v/>
      </c>
      <c r="P7917" s="62"/>
      <c r="T7917" s="63"/>
      <c r="W7917" s="64"/>
    </row>
    <row r="7918" customFormat="false" ht="14.25" hidden="false" customHeight="false" outlineLevel="0" collapsed="false">
      <c r="A7918" s="0" t="s">
        <v>794</v>
      </c>
      <c r="B7918" s="52" t="s">
        <v>960</v>
      </c>
      <c r="C7918" s="52" t="s">
        <v>743</v>
      </c>
      <c r="D7918" s="53" t="n">
        <v>0.1</v>
      </c>
      <c r="E7918" s="53" t="s">
        <v>748</v>
      </c>
      <c r="F7918" s="0" t="s">
        <v>1439</v>
      </c>
      <c r="G7918" s="0" t="str">
        <f aca="false">LEFT(B7918,2)</f>
        <v>07</v>
      </c>
      <c r="H7918" s="0" t="str">
        <f aca="false">I7918&amp;"_"&amp;G7918&amp;"_"&amp;F7918</f>
        <v>Springfroe_07_20190828_DL2019015_DetFrieGym_ChristianshavnsGym_koersel1</v>
      </c>
      <c r="I7918" s="61" t="str">
        <f aca="false">MID(RIGHT(B7918,LEN(B7918)-3),1,FIND("_",RIGHT(B7918,LEN(B7918)-3))-1)</f>
        <v>Springfroe</v>
      </c>
      <c r="J7918" s="61" t="str">
        <f aca="false">TRIM(SUBSTITUTE(RIGHT(B7918,FIND(I7918,B7918)+1),"_",""))</f>
        <v>PosK</v>
      </c>
      <c r="K7918" s="0" t="str">
        <f aca="false">IFERROR(VALUE(SUBSTITUTE(E7918,".",",")),E7918)</f>
        <v>No Ct</v>
      </c>
      <c r="L7918" s="61" t="n">
        <f aca="false">IF(J7918="PosK",SUMIFS(K:K,J:J,"PosK",H:H,H7918),"")</f>
        <v>0</v>
      </c>
      <c r="M7918" s="61" t="n">
        <f aca="false">IF(J7918="PosK",SUMIFS(K:K,J:J,"NegK",H:H,H7918),"")</f>
        <v>0</v>
      </c>
      <c r="N7918" s="61" t="n">
        <f aca="false">IF(J7918="PosK",SUMIFS(K:K,J:J,"eDNA",H:H,H7918),"")</f>
        <v>0</v>
      </c>
      <c r="P7918" s="62" t="n">
        <f aca="false">IF(K7920="No Ct",0,K7920)</f>
        <v>0</v>
      </c>
      <c r="Q7918" s="62" t="n">
        <f aca="false">IF(K7921="No Ct",0,K7921)</f>
        <v>0</v>
      </c>
      <c r="R7918" s="0" t="str">
        <f aca="false">IF(AND(L7918&gt;0,M7918=0),"Valid","Invalid")</f>
        <v>Invalid</v>
      </c>
      <c r="S7918" s="0" t="str">
        <f aca="false">IF(OR(P7918&gt;1,Q7918&gt;1),"Present","Absent")</f>
        <v>Absent</v>
      </c>
      <c r="T7918" s="63" t="str">
        <f aca="false">IF(OR(AND(P7918&gt;1,P7918&lt;41),AND(Q7918&gt;1,Q7918&lt;41)),"Ct&lt;41","Ct&gt;41")</f>
        <v>Ct&gt;41</v>
      </c>
      <c r="U7918" s="0" t="str">
        <f aca="false">I7918</f>
        <v>Springfroe</v>
      </c>
      <c r="V7918" s="0" t="str">
        <f aca="false">MID(F7918,10,9)</f>
        <v>DL2019015</v>
      </c>
      <c r="W7918" s="64" t="str">
        <f aca="false">V7918&amp;"_"&amp;U7918&amp;"_"&amp;R7918&amp;"_"&amp;S7918&amp;"_"&amp;T7918</f>
        <v>DL2019015_Springfroe_Invalid_Absent_Ct&gt;41</v>
      </c>
    </row>
    <row r="7919" customFormat="false" ht="14.25" hidden="false" customHeight="false" outlineLevel="0" collapsed="false">
      <c r="A7919" s="0" t="s">
        <v>796</v>
      </c>
      <c r="B7919" s="52" t="s">
        <v>961</v>
      </c>
      <c r="C7919" s="52" t="s">
        <v>747</v>
      </c>
      <c r="D7919" s="53" t="n">
        <v>0.1</v>
      </c>
      <c r="E7919" s="53" t="s">
        <v>748</v>
      </c>
      <c r="F7919" s="0" t="s">
        <v>1439</v>
      </c>
      <c r="G7919" s="0" t="str">
        <f aca="false">LEFT(B7919,2)</f>
        <v>07</v>
      </c>
      <c r="H7919" s="0" t="str">
        <f aca="false">I7919&amp;"_"&amp;G7919&amp;"_"&amp;F7919</f>
        <v>Springfroe_07_20190828_DL2019015_DetFrieGym_ChristianshavnsGym_koersel1</v>
      </c>
      <c r="I7919" s="61" t="str">
        <f aca="false">MID(RIGHT(B7919,LEN(B7919)-3),1,FIND("_",RIGHT(B7919,LEN(B7919)-3))-1)</f>
        <v>Springfroe</v>
      </c>
      <c r="J7919" s="61" t="str">
        <f aca="false">TRIM(SUBSTITUTE(RIGHT(B7919,FIND(I7919,B7919)+1),"_",""))</f>
        <v>NegK</v>
      </c>
      <c r="K7919" s="0" t="str">
        <f aca="false">IFERROR(VALUE(SUBSTITUTE(E7919,".",",")),E7919)</f>
        <v>No Ct</v>
      </c>
      <c r="L7919" s="61" t="str">
        <f aca="false">IF(J7919="PosK",SUMIFS(K:K,J:J,"PosK",H:H,H7919),"")</f>
        <v/>
      </c>
      <c r="M7919" s="61" t="str">
        <f aca="false">IF(J7919="PosK",SUMIFS(K:K,J:J,"NegK",H:H,H7919),"")</f>
        <v/>
      </c>
      <c r="N7919" s="61" t="str">
        <f aca="false">IF(J7919="PosK",SUMIFS(K:K,J:J,"eDNA",H:H,H7919),"")</f>
        <v/>
      </c>
    </row>
    <row r="7920" customFormat="false" ht="14.25" hidden="false" customHeight="false" outlineLevel="0" collapsed="false">
      <c r="A7920" s="0" t="s">
        <v>798</v>
      </c>
      <c r="B7920" s="52" t="s">
        <v>962</v>
      </c>
      <c r="C7920" s="52" t="s">
        <v>751</v>
      </c>
      <c r="D7920" s="53" t="n">
        <v>0.1</v>
      </c>
      <c r="E7920" s="53" t="s">
        <v>748</v>
      </c>
      <c r="F7920" s="0" t="s">
        <v>1439</v>
      </c>
      <c r="G7920" s="0" t="str">
        <f aca="false">LEFT(B7920,2)</f>
        <v>07</v>
      </c>
      <c r="H7920" s="0" t="str">
        <f aca="false">I7920&amp;"_"&amp;G7920&amp;"_"&amp;F7920</f>
        <v>Springfroe_07_20190828_DL2019015_DetFrieGym_ChristianshavnsGym_koersel1</v>
      </c>
      <c r="I7920" s="61" t="str">
        <f aca="false">MID(RIGHT(B7920,LEN(B7920)-3),1,FIND("_",RIGHT(B7920,LEN(B7920)-3))-1)</f>
        <v>Springfroe</v>
      </c>
      <c r="J7920" s="61" t="str">
        <f aca="false">TRIM(SUBSTITUTE(RIGHT(B7920,FIND(I7920,B7920)+1),"_",""))</f>
        <v>eDNA</v>
      </c>
      <c r="K7920" s="0" t="str">
        <f aca="false">IFERROR(VALUE(SUBSTITUTE(E7920,".",",")),E7920)</f>
        <v>No Ct</v>
      </c>
      <c r="L7920" s="61" t="str">
        <f aca="false">IF(J7920="PosK",SUMIFS(K:K,J:J,"PosK",H:H,H7920),"")</f>
        <v/>
      </c>
      <c r="M7920" s="61" t="str">
        <f aca="false">IF(J7920="PosK",SUMIFS(K:K,J:J,"NegK",H:H,H7920),"")</f>
        <v/>
      </c>
      <c r="N7920" s="61" t="str">
        <f aca="false">IF(J7920="PosK",SUMIFS(K:K,J:J,"eDNA",H:H,H7920),"")</f>
        <v/>
      </c>
      <c r="Q7920" s="62"/>
    </row>
    <row r="7921" customFormat="false" ht="14.25" hidden="false" customHeight="false" outlineLevel="0" collapsed="false">
      <c r="A7921" s="0" t="s">
        <v>800</v>
      </c>
      <c r="B7921" s="52" t="s">
        <v>962</v>
      </c>
      <c r="C7921" s="52" t="s">
        <v>751</v>
      </c>
      <c r="D7921" s="53" t="n">
        <v>0.1</v>
      </c>
      <c r="E7921" s="53" t="s">
        <v>748</v>
      </c>
      <c r="F7921" s="0" t="s">
        <v>1439</v>
      </c>
      <c r="G7921" s="0" t="str">
        <f aca="false">LEFT(B7921,2)</f>
        <v>07</v>
      </c>
      <c r="H7921" s="0" t="str">
        <f aca="false">I7921&amp;"_"&amp;G7921&amp;"_"&amp;F7921</f>
        <v>Springfroe_07_20190828_DL2019015_DetFrieGym_ChristianshavnsGym_koersel1</v>
      </c>
      <c r="I7921" s="61" t="str">
        <f aca="false">MID(RIGHT(B7921,LEN(B7921)-3),1,FIND("_",RIGHT(B7921,LEN(B7921)-3))-1)</f>
        <v>Springfroe</v>
      </c>
      <c r="J7921" s="61" t="str">
        <f aca="false">TRIM(SUBSTITUTE(RIGHT(B7921,FIND(I7921,B7921)+1),"_",""))</f>
        <v>eDNA</v>
      </c>
      <c r="K7921" s="0" t="str">
        <f aca="false">IFERROR(VALUE(SUBSTITUTE(E7921,".",",")),E7921)</f>
        <v>No Ct</v>
      </c>
      <c r="L7921" s="61" t="str">
        <f aca="false">IF(J7921="PosK",SUMIFS(K:K,J:J,"PosK",H:H,H7921),"")</f>
        <v/>
      </c>
      <c r="M7921" s="61" t="str">
        <f aca="false">IF(J7921="PosK",SUMIFS(K:K,J:J,"NegK",H:H,H7921),"")</f>
        <v/>
      </c>
      <c r="N7921" s="61" t="str">
        <f aca="false">IF(J7921="PosK",SUMIFS(K:K,J:J,"eDNA",H:H,H7921),"")</f>
        <v/>
      </c>
      <c r="P7921" s="62"/>
      <c r="T7921" s="63"/>
      <c r="W7921" s="64"/>
    </row>
    <row r="7922" customFormat="false" ht="14.25" hidden="false" customHeight="false" outlineLevel="0" collapsed="false">
      <c r="A7922" s="0" t="s">
        <v>802</v>
      </c>
      <c r="B7922" s="52" t="s">
        <v>964</v>
      </c>
      <c r="C7922" s="52" t="s">
        <v>743</v>
      </c>
      <c r="D7922" s="53" t="n">
        <v>0.1</v>
      </c>
      <c r="E7922" s="53" t="n">
        <v>25.5</v>
      </c>
      <c r="F7922" s="0" t="s">
        <v>1439</v>
      </c>
      <c r="G7922" s="0" t="str">
        <f aca="false">LEFT(B7922,2)</f>
        <v>08</v>
      </c>
      <c r="H7922" s="0" t="str">
        <f aca="false">I7922&amp;"_"&amp;G7922&amp;"_"&amp;F7922</f>
        <v>Klokkefroe_08_20190828_DL2019015_DetFrieGym_ChristianshavnsGym_koersel1</v>
      </c>
      <c r="I7922" s="61" t="str">
        <f aca="false">MID(RIGHT(B7922,LEN(B7922)-3),1,FIND("_",RIGHT(B7922,LEN(B7922)-3))-1)</f>
        <v>Klokkefroe</v>
      </c>
      <c r="J7922" s="61" t="str">
        <f aca="false">TRIM(SUBSTITUTE(RIGHT(B7922,FIND(I7922,B7922)+1),"_",""))</f>
        <v>PosK</v>
      </c>
      <c r="K7922" s="0" t="n">
        <f aca="false">IFERROR(VALUE(SUBSTITUTE(E7922,".",",")),E7922)</f>
        <v>25.5</v>
      </c>
      <c r="L7922" s="61" t="n">
        <f aca="false">IF(J7922="PosK",SUMIFS(K:K,J:J,"PosK",H:H,H7922),"")</f>
        <v>25.5</v>
      </c>
      <c r="M7922" s="61" t="n">
        <f aca="false">IF(J7922="PosK",SUMIFS(K:K,J:J,"NegK",H:H,H7922),"")</f>
        <v>0</v>
      </c>
      <c r="N7922" s="61" t="n">
        <f aca="false">IF(J7922="PosK",SUMIFS(K:K,J:J,"eDNA",H:H,H7922),"")</f>
        <v>0</v>
      </c>
      <c r="P7922" s="62" t="n">
        <f aca="false">IF(K7924="No Ct",0,K7924)</f>
        <v>0</v>
      </c>
      <c r="Q7922" s="62" t="n">
        <f aca="false">IF(K7925="No Ct",0,K7925)</f>
        <v>0</v>
      </c>
      <c r="R7922" s="0" t="str">
        <f aca="false">IF(AND(L7922&gt;0,M7922=0),"Valid","Invalid")</f>
        <v>Valid</v>
      </c>
      <c r="S7922" s="0" t="str">
        <f aca="false">IF(OR(P7922&gt;1,Q7922&gt;1),"Present","Absent")</f>
        <v>Absent</v>
      </c>
      <c r="T7922" s="63" t="str">
        <f aca="false">IF(OR(AND(P7922&gt;1,P7922&lt;41),AND(Q7922&gt;1,Q7922&lt;41)),"Ct&lt;41","Ct&gt;41")</f>
        <v>Ct&gt;41</v>
      </c>
      <c r="U7922" s="0" t="str">
        <f aca="false">I7922</f>
        <v>Klokkefroe</v>
      </c>
      <c r="V7922" s="0" t="str">
        <f aca="false">MID(F7922,10,9)</f>
        <v>DL2019015</v>
      </c>
      <c r="W7922" s="64" t="str">
        <f aca="false">V7922&amp;"_"&amp;U7922&amp;"_"&amp;R7922&amp;"_"&amp;S7922&amp;"_"&amp;T7922</f>
        <v>DL2019015_Klokkefroe_Valid_Absent_Ct&gt;41</v>
      </c>
    </row>
    <row r="7923" customFormat="false" ht="14.25" hidden="false" customHeight="false" outlineLevel="0" collapsed="false">
      <c r="A7923" s="0" t="s">
        <v>804</v>
      </c>
      <c r="B7923" s="52" t="s">
        <v>965</v>
      </c>
      <c r="C7923" s="52" t="s">
        <v>747</v>
      </c>
      <c r="D7923" s="53" t="n">
        <v>0.1</v>
      </c>
      <c r="E7923" s="53" t="s">
        <v>748</v>
      </c>
      <c r="F7923" s="0" t="s">
        <v>1439</v>
      </c>
      <c r="G7923" s="0" t="str">
        <f aca="false">LEFT(B7923,2)</f>
        <v>08</v>
      </c>
      <c r="H7923" s="0" t="str">
        <f aca="false">I7923&amp;"_"&amp;G7923&amp;"_"&amp;F7923</f>
        <v>Klokkefroe_08_20190828_DL2019015_DetFrieGym_ChristianshavnsGym_koersel1</v>
      </c>
      <c r="I7923" s="61" t="str">
        <f aca="false">MID(RIGHT(B7923,LEN(B7923)-3),1,FIND("_",RIGHT(B7923,LEN(B7923)-3))-1)</f>
        <v>Klokkefroe</v>
      </c>
      <c r="J7923" s="61" t="str">
        <f aca="false">TRIM(SUBSTITUTE(RIGHT(B7923,FIND(I7923,B7923)+1),"_",""))</f>
        <v>NegK</v>
      </c>
      <c r="K7923" s="0" t="str">
        <f aca="false">IFERROR(VALUE(SUBSTITUTE(E7923,".",",")),E7923)</f>
        <v>No Ct</v>
      </c>
      <c r="L7923" s="61" t="str">
        <f aca="false">IF(J7923="PosK",SUMIFS(K:K,J:J,"PosK",H:H,H7923),"")</f>
        <v/>
      </c>
      <c r="M7923" s="61" t="str">
        <f aca="false">IF(J7923="PosK",SUMIFS(K:K,J:J,"NegK",H:H,H7923),"")</f>
        <v/>
      </c>
      <c r="N7923" s="61" t="str">
        <f aca="false">IF(J7923="PosK",SUMIFS(K:K,J:J,"eDNA",H:H,H7923),"")</f>
        <v/>
      </c>
    </row>
    <row r="7924" customFormat="false" ht="14.25" hidden="false" customHeight="false" outlineLevel="0" collapsed="false">
      <c r="A7924" s="0" t="s">
        <v>806</v>
      </c>
      <c r="B7924" s="52" t="s">
        <v>966</v>
      </c>
      <c r="C7924" s="52" t="s">
        <v>751</v>
      </c>
      <c r="D7924" s="53" t="n">
        <v>0.1</v>
      </c>
      <c r="E7924" s="53" t="s">
        <v>748</v>
      </c>
      <c r="F7924" s="0" t="s">
        <v>1439</v>
      </c>
      <c r="G7924" s="0" t="str">
        <f aca="false">LEFT(B7924,2)</f>
        <v>08</v>
      </c>
      <c r="H7924" s="0" t="str">
        <f aca="false">I7924&amp;"_"&amp;G7924&amp;"_"&amp;F7924</f>
        <v>Klokkefroe_08_20190828_DL2019015_DetFrieGym_ChristianshavnsGym_koersel1</v>
      </c>
      <c r="I7924" s="61" t="str">
        <f aca="false">MID(RIGHT(B7924,LEN(B7924)-3),1,FIND("_",RIGHT(B7924,LEN(B7924)-3))-1)</f>
        <v>Klokkefroe</v>
      </c>
      <c r="J7924" s="61" t="str">
        <f aca="false">TRIM(SUBSTITUTE(RIGHT(B7924,FIND(I7924,B7924)+1),"_",""))</f>
        <v>eDNA</v>
      </c>
      <c r="K7924" s="0" t="str">
        <f aca="false">IFERROR(VALUE(SUBSTITUTE(E7924,".",",")),E7924)</f>
        <v>No Ct</v>
      </c>
      <c r="L7924" s="61" t="str">
        <f aca="false">IF(J7924="PosK",SUMIFS(K:K,J:J,"PosK",H:H,H7924),"")</f>
        <v/>
      </c>
      <c r="M7924" s="61" t="str">
        <f aca="false">IF(J7924="PosK",SUMIFS(K:K,J:J,"NegK",H:H,H7924),"")</f>
        <v/>
      </c>
      <c r="N7924" s="61" t="str">
        <f aca="false">IF(J7924="PosK",SUMIFS(K:K,J:J,"eDNA",H:H,H7924),"")</f>
        <v/>
      </c>
      <c r="Q7924" s="62"/>
    </row>
    <row r="7925" customFormat="false" ht="14.25" hidden="false" customHeight="false" outlineLevel="0" collapsed="false">
      <c r="A7925" s="0" t="s">
        <v>808</v>
      </c>
      <c r="B7925" s="52" t="s">
        <v>966</v>
      </c>
      <c r="C7925" s="52" t="s">
        <v>751</v>
      </c>
      <c r="D7925" s="53" t="n">
        <v>0.1</v>
      </c>
      <c r="E7925" s="53" t="s">
        <v>748</v>
      </c>
      <c r="F7925" s="0" t="s">
        <v>1439</v>
      </c>
      <c r="G7925" s="0" t="str">
        <f aca="false">LEFT(B7925,2)</f>
        <v>08</v>
      </c>
      <c r="H7925" s="0" t="str">
        <f aca="false">I7925&amp;"_"&amp;G7925&amp;"_"&amp;F7925</f>
        <v>Klokkefroe_08_20190828_DL2019015_DetFrieGym_ChristianshavnsGym_koersel1</v>
      </c>
      <c r="I7925" s="61" t="str">
        <f aca="false">MID(RIGHT(B7925,LEN(B7925)-3),1,FIND("_",RIGHT(B7925,LEN(B7925)-3))-1)</f>
        <v>Klokkefroe</v>
      </c>
      <c r="J7925" s="61" t="str">
        <f aca="false">TRIM(SUBSTITUTE(RIGHT(B7925,FIND(I7925,B7925)+1),"_",""))</f>
        <v>eDNA</v>
      </c>
      <c r="K7925" s="0" t="str">
        <f aca="false">IFERROR(VALUE(SUBSTITUTE(E7925,".",",")),E7925)</f>
        <v>No Ct</v>
      </c>
      <c r="L7925" s="61" t="str">
        <f aca="false">IF(J7925="PosK",SUMIFS(K:K,J:J,"PosK",H:H,H7925),"")</f>
        <v/>
      </c>
      <c r="M7925" s="61" t="str">
        <f aca="false">IF(J7925="PosK",SUMIFS(K:K,J:J,"NegK",H:H,H7925),"")</f>
        <v/>
      </c>
      <c r="N7925" s="61" t="str">
        <f aca="false">IF(J7925="PosK",SUMIFS(K:K,J:J,"eDNA",H:H,H7925),"")</f>
        <v/>
      </c>
      <c r="P7925" s="62"/>
      <c r="T7925" s="63"/>
      <c r="W7925" s="64"/>
    </row>
    <row r="7926" customFormat="false" ht="14.25" hidden="false" customHeight="false" outlineLevel="0" collapsed="false">
      <c r="A7926" s="0" t="s">
        <v>810</v>
      </c>
      <c r="B7926" s="52" t="s">
        <v>968</v>
      </c>
      <c r="C7926" s="52" t="s">
        <v>743</v>
      </c>
      <c r="D7926" s="53" t="n">
        <v>0.1</v>
      </c>
      <c r="E7926" s="53" t="n">
        <v>27.5</v>
      </c>
      <c r="F7926" s="0" t="s">
        <v>1439</v>
      </c>
      <c r="G7926" s="0" t="str">
        <f aca="false">LEFT(B7926,2)</f>
        <v>09</v>
      </c>
      <c r="H7926" s="0" t="str">
        <f aca="false">I7926&amp;"_"&amp;G7926&amp;"_"&amp;F7926</f>
        <v>Skrubtudse_09_20190828_DL2019015_DetFrieGym_ChristianshavnsGym_koersel1</v>
      </c>
      <c r="I7926" s="61" t="str">
        <f aca="false">MID(RIGHT(B7926,LEN(B7926)-3),1,FIND("_",RIGHT(B7926,LEN(B7926)-3))-1)</f>
        <v>Skrubtudse</v>
      </c>
      <c r="J7926" s="61" t="str">
        <f aca="false">TRIM(SUBSTITUTE(RIGHT(B7926,FIND(I7926,B7926)+1),"_",""))</f>
        <v>PosK</v>
      </c>
      <c r="K7926" s="0" t="n">
        <f aca="false">IFERROR(VALUE(SUBSTITUTE(E7926,".",",")),E7926)</f>
        <v>27.5</v>
      </c>
      <c r="L7926" s="61" t="n">
        <f aca="false">IF(J7926="PosK",SUMIFS(K:K,J:J,"PosK",H:H,H7926),"")</f>
        <v>27.5</v>
      </c>
      <c r="M7926" s="61" t="n">
        <f aca="false">IF(J7926="PosK",SUMIFS(K:K,J:J,"NegK",H:H,H7926),"")</f>
        <v>0</v>
      </c>
      <c r="N7926" s="61" t="n">
        <f aca="false">IF(J7926="PosK",SUMIFS(K:K,J:J,"eDNA",H:H,H7926),"")</f>
        <v>0</v>
      </c>
      <c r="P7926" s="62" t="n">
        <f aca="false">IF(K7928="No Ct",0,K7928)</f>
        <v>0</v>
      </c>
      <c r="Q7926" s="62" t="n">
        <f aca="false">IF(K7929="No Ct",0,K7929)</f>
        <v>0</v>
      </c>
      <c r="R7926" s="0" t="str">
        <f aca="false">IF(AND(L7926&gt;0,M7926=0),"Valid","Invalid")</f>
        <v>Valid</v>
      </c>
      <c r="S7926" s="0" t="str">
        <f aca="false">IF(OR(P7926&gt;1,Q7926&gt;1),"Present","Absent")</f>
        <v>Absent</v>
      </c>
      <c r="T7926" s="63" t="str">
        <f aca="false">IF(OR(AND(P7926&gt;1,P7926&lt;41),AND(Q7926&gt;1,Q7926&lt;41)),"Ct&lt;41","Ct&gt;41")</f>
        <v>Ct&gt;41</v>
      </c>
      <c r="U7926" s="0" t="str">
        <f aca="false">I7926</f>
        <v>Skrubtudse</v>
      </c>
      <c r="V7926" s="0" t="str">
        <f aca="false">MID(F7926,10,9)</f>
        <v>DL2019015</v>
      </c>
      <c r="W7926" s="64" t="str">
        <f aca="false">V7926&amp;"_"&amp;U7926&amp;"_"&amp;R7926&amp;"_"&amp;S7926&amp;"_"&amp;T7926</f>
        <v>DL2019015_Skrubtudse_Valid_Absent_Ct&gt;41</v>
      </c>
    </row>
    <row r="7927" customFormat="false" ht="14.25" hidden="false" customHeight="false" outlineLevel="0" collapsed="false">
      <c r="A7927" s="0" t="s">
        <v>812</v>
      </c>
      <c r="B7927" s="52" t="s">
        <v>969</v>
      </c>
      <c r="C7927" s="52" t="s">
        <v>747</v>
      </c>
      <c r="D7927" s="53" t="n">
        <v>0.1</v>
      </c>
      <c r="E7927" s="53" t="s">
        <v>748</v>
      </c>
      <c r="F7927" s="0" t="s">
        <v>1439</v>
      </c>
      <c r="G7927" s="0" t="str">
        <f aca="false">LEFT(B7927,2)</f>
        <v>09</v>
      </c>
      <c r="H7927" s="0" t="str">
        <f aca="false">I7927&amp;"_"&amp;G7927&amp;"_"&amp;F7927</f>
        <v>Skrubtudse_09_20190828_DL2019015_DetFrieGym_ChristianshavnsGym_koersel1</v>
      </c>
      <c r="I7927" s="61" t="str">
        <f aca="false">MID(RIGHT(B7927,LEN(B7927)-3),1,FIND("_",RIGHT(B7927,LEN(B7927)-3))-1)</f>
        <v>Skrubtudse</v>
      </c>
      <c r="J7927" s="61" t="str">
        <f aca="false">TRIM(SUBSTITUTE(RIGHT(B7927,FIND(I7927,B7927)+1),"_",""))</f>
        <v>NegK</v>
      </c>
      <c r="K7927" s="0" t="str">
        <f aca="false">IFERROR(VALUE(SUBSTITUTE(E7927,".",",")),E7927)</f>
        <v>No Ct</v>
      </c>
      <c r="L7927" s="61" t="str">
        <f aca="false">IF(J7927="PosK",SUMIFS(K:K,J:J,"PosK",H:H,H7927),"")</f>
        <v/>
      </c>
      <c r="M7927" s="61" t="str">
        <f aca="false">IF(J7927="PosK",SUMIFS(K:K,J:J,"NegK",H:H,H7927),"")</f>
        <v/>
      </c>
      <c r="N7927" s="61" t="str">
        <f aca="false">IF(J7927="PosK",SUMIFS(K:K,J:J,"eDNA",H:H,H7927),"")</f>
        <v/>
      </c>
    </row>
    <row r="7928" customFormat="false" ht="14.25" hidden="false" customHeight="false" outlineLevel="0" collapsed="false">
      <c r="A7928" s="0" t="s">
        <v>814</v>
      </c>
      <c r="B7928" s="52" t="s">
        <v>970</v>
      </c>
      <c r="C7928" s="52" t="s">
        <v>751</v>
      </c>
      <c r="D7928" s="53" t="n">
        <v>0.1</v>
      </c>
      <c r="E7928" s="53" t="s">
        <v>748</v>
      </c>
      <c r="F7928" s="0" t="s">
        <v>1439</v>
      </c>
      <c r="G7928" s="0" t="str">
        <f aca="false">LEFT(B7928,2)</f>
        <v>09</v>
      </c>
      <c r="H7928" s="0" t="str">
        <f aca="false">I7928&amp;"_"&amp;G7928&amp;"_"&amp;F7928</f>
        <v>Skrubtudse_09_20190828_DL2019015_DetFrieGym_ChristianshavnsGym_koersel1</v>
      </c>
      <c r="I7928" s="61" t="str">
        <f aca="false">MID(RIGHT(B7928,LEN(B7928)-3),1,FIND("_",RIGHT(B7928,LEN(B7928)-3))-1)</f>
        <v>Skrubtudse</v>
      </c>
      <c r="J7928" s="61" t="str">
        <f aca="false">TRIM(SUBSTITUTE(RIGHT(B7928,FIND(I7928,B7928)+1),"_",""))</f>
        <v>eDNA</v>
      </c>
      <c r="K7928" s="0" t="str">
        <f aca="false">IFERROR(VALUE(SUBSTITUTE(E7928,".",",")),E7928)</f>
        <v>No Ct</v>
      </c>
      <c r="L7928" s="61" t="str">
        <f aca="false">IF(J7928="PosK",SUMIFS(K:K,J:J,"PosK",H:H,H7928),"")</f>
        <v/>
      </c>
      <c r="M7928" s="61" t="str">
        <f aca="false">IF(J7928="PosK",SUMIFS(K:K,J:J,"NegK",H:H,H7928),"")</f>
        <v/>
      </c>
      <c r="N7928" s="61" t="str">
        <f aca="false">IF(J7928="PosK",SUMIFS(K:K,J:J,"eDNA",H:H,H7928),"")</f>
        <v/>
      </c>
      <c r="Q7928" s="62"/>
    </row>
    <row r="7929" customFormat="false" ht="14.25" hidden="false" customHeight="false" outlineLevel="0" collapsed="false">
      <c r="A7929" s="0" t="s">
        <v>816</v>
      </c>
      <c r="B7929" s="52" t="s">
        <v>970</v>
      </c>
      <c r="C7929" s="52" t="s">
        <v>751</v>
      </c>
      <c r="D7929" s="53" t="n">
        <v>0.1</v>
      </c>
      <c r="E7929" s="53" t="s">
        <v>748</v>
      </c>
      <c r="F7929" s="0" t="s">
        <v>1439</v>
      </c>
      <c r="G7929" s="0" t="str">
        <f aca="false">LEFT(B7929,2)</f>
        <v>09</v>
      </c>
      <c r="H7929" s="0" t="str">
        <f aca="false">I7929&amp;"_"&amp;G7929&amp;"_"&amp;F7929</f>
        <v>Skrubtudse_09_20190828_DL2019015_DetFrieGym_ChristianshavnsGym_koersel1</v>
      </c>
      <c r="I7929" s="61" t="str">
        <f aca="false">MID(RIGHT(B7929,LEN(B7929)-3),1,FIND("_",RIGHT(B7929,LEN(B7929)-3))-1)</f>
        <v>Skrubtudse</v>
      </c>
      <c r="J7929" s="61" t="str">
        <f aca="false">TRIM(SUBSTITUTE(RIGHT(B7929,FIND(I7929,B7929)+1),"_",""))</f>
        <v>eDNA</v>
      </c>
      <c r="K7929" s="0" t="str">
        <f aca="false">IFERROR(VALUE(SUBSTITUTE(E7929,".",",")),E7929)</f>
        <v>No Ct</v>
      </c>
      <c r="L7929" s="61" t="str">
        <f aca="false">IF(J7929="PosK",SUMIFS(K:K,J:J,"PosK",H:H,H7929),"")</f>
        <v/>
      </c>
      <c r="M7929" s="61" t="str">
        <f aca="false">IF(J7929="PosK",SUMIFS(K:K,J:J,"NegK",H:H,H7929),"")</f>
        <v/>
      </c>
      <c r="N7929" s="61" t="str">
        <f aca="false">IF(J7929="PosK",SUMIFS(K:K,J:J,"eDNA",H:H,H7929),"")</f>
        <v/>
      </c>
      <c r="P7929" s="62"/>
      <c r="T7929" s="63"/>
      <c r="W7929" s="64"/>
    </row>
    <row r="7930" customFormat="false" ht="14.25" hidden="false" customHeight="false" outlineLevel="0" collapsed="false">
      <c r="A7930" s="0" t="s">
        <v>820</v>
      </c>
      <c r="B7930" s="52" t="s">
        <v>972</v>
      </c>
      <c r="C7930" s="52" t="s">
        <v>743</v>
      </c>
      <c r="D7930" s="53" t="n">
        <v>0.1</v>
      </c>
      <c r="E7930" s="53" t="n">
        <v>20.13</v>
      </c>
      <c r="F7930" s="0" t="s">
        <v>1439</v>
      </c>
      <c r="G7930" s="0" t="str">
        <f aca="false">LEFT(B7930,2)</f>
        <v>10</v>
      </c>
      <c r="H7930" s="0" t="str">
        <f aca="false">I7930&amp;"_"&amp;G7930&amp;"_"&amp;F7930</f>
        <v>Skrubtudse_10_20190828_DL2019015_DetFrieGym_ChristianshavnsGym_koersel1</v>
      </c>
      <c r="I7930" s="61" t="str">
        <f aca="false">MID(RIGHT(B7930,LEN(B7930)-3),1,FIND("_",RIGHT(B7930,LEN(B7930)-3))-1)</f>
        <v>Skrubtudse</v>
      </c>
      <c r="J7930" s="61" t="str">
        <f aca="false">TRIM(SUBSTITUTE(RIGHT(B7930,FIND(I7930,B7930)+1),"_",""))</f>
        <v>PosK</v>
      </c>
      <c r="K7930" s="0" t="n">
        <f aca="false">IFERROR(VALUE(SUBSTITUTE(E7930,".",",")),E7930)</f>
        <v>20.13</v>
      </c>
      <c r="L7930" s="61" t="n">
        <f aca="false">IF(J7930="PosK",SUMIFS(K:K,J:J,"PosK",H:H,H7930),"")</f>
        <v>20.13</v>
      </c>
      <c r="M7930" s="61" t="n">
        <f aca="false">IF(J7930="PosK",SUMIFS(K:K,J:J,"NegK",H:H,H7930),"")</f>
        <v>0</v>
      </c>
      <c r="N7930" s="61" t="n">
        <f aca="false">IF(J7930="PosK",SUMIFS(K:K,J:J,"eDNA",H:H,H7930),"")</f>
        <v>0</v>
      </c>
      <c r="P7930" s="62" t="n">
        <f aca="false">IF(K7932="No Ct",0,K7932)</f>
        <v>0</v>
      </c>
      <c r="Q7930" s="62" t="n">
        <f aca="false">IF(K7933="No Ct",0,K7933)</f>
        <v>0</v>
      </c>
      <c r="R7930" s="0" t="str">
        <f aca="false">IF(AND(L7930&gt;0,M7930=0),"Valid","Invalid")</f>
        <v>Valid</v>
      </c>
      <c r="S7930" s="0" t="str">
        <f aca="false">IF(OR(P7930&gt;1,Q7930&gt;1),"Present","Absent")</f>
        <v>Absent</v>
      </c>
      <c r="T7930" s="63" t="str">
        <f aca="false">IF(OR(AND(P7930&gt;1,P7930&lt;41),AND(Q7930&gt;1,Q7930&lt;41)),"Ct&lt;41","Ct&gt;41")</f>
        <v>Ct&gt;41</v>
      </c>
      <c r="U7930" s="0" t="str">
        <f aca="false">I7930</f>
        <v>Skrubtudse</v>
      </c>
      <c r="V7930" s="0" t="str">
        <f aca="false">MID(F7930,10,9)</f>
        <v>DL2019015</v>
      </c>
      <c r="W7930" s="64" t="str">
        <f aca="false">V7930&amp;"_"&amp;U7930&amp;"_"&amp;R7930&amp;"_"&amp;S7930&amp;"_"&amp;T7930</f>
        <v>DL2019015_Skrubtudse_Valid_Absent_Ct&gt;41</v>
      </c>
    </row>
    <row r="7931" customFormat="false" ht="14.25" hidden="false" customHeight="false" outlineLevel="0" collapsed="false">
      <c r="A7931" s="0" t="s">
        <v>818</v>
      </c>
      <c r="B7931" s="52" t="s">
        <v>973</v>
      </c>
      <c r="C7931" s="52" t="s">
        <v>747</v>
      </c>
      <c r="D7931" s="53" t="n">
        <v>0.1</v>
      </c>
      <c r="E7931" s="53" t="s">
        <v>748</v>
      </c>
      <c r="F7931" s="0" t="s">
        <v>1439</v>
      </c>
      <c r="G7931" s="0" t="str">
        <f aca="false">LEFT(B7931,2)</f>
        <v>10</v>
      </c>
      <c r="H7931" s="0" t="str">
        <f aca="false">I7931&amp;"_"&amp;G7931&amp;"_"&amp;F7931</f>
        <v>Skrubtudse_10_20190828_DL2019015_DetFrieGym_ChristianshavnsGym_koersel1</v>
      </c>
      <c r="I7931" s="61" t="str">
        <f aca="false">MID(RIGHT(B7931,LEN(B7931)-3),1,FIND("_",RIGHT(B7931,LEN(B7931)-3))-1)</f>
        <v>Skrubtudse</v>
      </c>
      <c r="J7931" s="61" t="str">
        <f aca="false">TRIM(SUBSTITUTE(RIGHT(B7931,FIND(I7931,B7931)+1),"_",""))</f>
        <v>NegK</v>
      </c>
      <c r="K7931" s="0" t="str">
        <f aca="false">IFERROR(VALUE(SUBSTITUTE(E7931,".",",")),E7931)</f>
        <v>No Ct</v>
      </c>
      <c r="L7931" s="61" t="str">
        <f aca="false">IF(J7931="PosK",SUMIFS(K:K,J:J,"PosK",H:H,H7931),"")</f>
        <v/>
      </c>
      <c r="M7931" s="61" t="str">
        <f aca="false">IF(J7931="PosK",SUMIFS(K:K,J:J,"NegK",H:H,H7931),"")</f>
        <v/>
      </c>
      <c r="N7931" s="61" t="str">
        <f aca="false">IF(J7931="PosK",SUMIFS(K:K,J:J,"eDNA",H:H,H7931),"")</f>
        <v/>
      </c>
    </row>
    <row r="7932" customFormat="false" ht="14.25" hidden="false" customHeight="false" outlineLevel="0" collapsed="false">
      <c r="A7932" s="0" t="s">
        <v>822</v>
      </c>
      <c r="B7932" s="52" t="s">
        <v>974</v>
      </c>
      <c r="C7932" s="52" t="s">
        <v>751</v>
      </c>
      <c r="D7932" s="53" t="n">
        <v>0.1</v>
      </c>
      <c r="E7932" s="53" t="s">
        <v>748</v>
      </c>
      <c r="F7932" s="0" t="s">
        <v>1439</v>
      </c>
      <c r="G7932" s="0" t="str">
        <f aca="false">LEFT(B7932,2)</f>
        <v>10</v>
      </c>
      <c r="H7932" s="0" t="str">
        <f aca="false">I7932&amp;"_"&amp;G7932&amp;"_"&amp;F7932</f>
        <v>Skrubtudse_10_20190828_DL2019015_DetFrieGym_ChristianshavnsGym_koersel1</v>
      </c>
      <c r="I7932" s="61" t="str">
        <f aca="false">MID(RIGHT(B7932,LEN(B7932)-3),1,FIND("_",RIGHT(B7932,LEN(B7932)-3))-1)</f>
        <v>Skrubtudse</v>
      </c>
      <c r="J7932" s="61" t="str">
        <f aca="false">TRIM(SUBSTITUTE(RIGHT(B7932,FIND(I7932,B7932)+1),"_",""))</f>
        <v>eDNA</v>
      </c>
      <c r="K7932" s="0" t="str">
        <f aca="false">IFERROR(VALUE(SUBSTITUTE(E7932,".",",")),E7932)</f>
        <v>No Ct</v>
      </c>
      <c r="L7932" s="61" t="str">
        <f aca="false">IF(J7932="PosK",SUMIFS(K:K,J:J,"PosK",H:H,H7932),"")</f>
        <v/>
      </c>
      <c r="M7932" s="61" t="str">
        <f aca="false">IF(J7932="PosK",SUMIFS(K:K,J:J,"NegK",H:H,H7932),"")</f>
        <v/>
      </c>
      <c r="N7932" s="61" t="str">
        <f aca="false">IF(J7932="PosK",SUMIFS(K:K,J:J,"eDNA",H:H,H7932),"")</f>
        <v/>
      </c>
      <c r="Q7932" s="62"/>
    </row>
    <row r="7933" customFormat="false" ht="14.25" hidden="false" customHeight="false" outlineLevel="0" collapsed="false">
      <c r="A7933" s="0" t="s">
        <v>824</v>
      </c>
      <c r="B7933" s="52" t="s">
        <v>974</v>
      </c>
      <c r="C7933" s="52" t="s">
        <v>751</v>
      </c>
      <c r="D7933" s="53" t="n">
        <v>0.1</v>
      </c>
      <c r="E7933" s="53" t="s">
        <v>748</v>
      </c>
      <c r="F7933" s="0" t="s">
        <v>1439</v>
      </c>
      <c r="G7933" s="0" t="str">
        <f aca="false">LEFT(B7933,2)</f>
        <v>10</v>
      </c>
      <c r="H7933" s="0" t="str">
        <f aca="false">I7933&amp;"_"&amp;G7933&amp;"_"&amp;F7933</f>
        <v>Skrubtudse_10_20190828_DL2019015_DetFrieGym_ChristianshavnsGym_koersel1</v>
      </c>
      <c r="I7933" s="61" t="str">
        <f aca="false">MID(RIGHT(B7933,LEN(B7933)-3),1,FIND("_",RIGHT(B7933,LEN(B7933)-3))-1)</f>
        <v>Skrubtudse</v>
      </c>
      <c r="J7933" s="61" t="str">
        <f aca="false">TRIM(SUBSTITUTE(RIGHT(B7933,FIND(I7933,B7933)+1),"_",""))</f>
        <v>eDNA</v>
      </c>
      <c r="K7933" s="0" t="str">
        <f aca="false">IFERROR(VALUE(SUBSTITUTE(E7933,".",",")),E7933)</f>
        <v>No Ct</v>
      </c>
      <c r="L7933" s="61" t="str">
        <f aca="false">IF(J7933="PosK",SUMIFS(K:K,J:J,"PosK",H:H,H7933),"")</f>
        <v/>
      </c>
      <c r="M7933" s="61" t="str">
        <f aca="false">IF(J7933="PosK",SUMIFS(K:K,J:J,"NegK",H:H,H7933),"")</f>
        <v/>
      </c>
      <c r="N7933" s="61" t="str">
        <f aca="false">IF(J7933="PosK",SUMIFS(K:K,J:J,"eDNA",H:H,H7933),"")</f>
        <v/>
      </c>
      <c r="P7933" s="62"/>
      <c r="T7933" s="63"/>
      <c r="W7933" s="64"/>
    </row>
    <row r="7934" customFormat="false" ht="14.25" hidden="false" customHeight="false" outlineLevel="0" collapsed="false">
      <c r="A7934" s="0" t="s">
        <v>826</v>
      </c>
      <c r="B7934" s="52" t="s">
        <v>976</v>
      </c>
      <c r="C7934" s="52" t="s">
        <v>743</v>
      </c>
      <c r="D7934" s="53" t="n">
        <v>0.1</v>
      </c>
      <c r="E7934" s="53" t="s">
        <v>748</v>
      </c>
      <c r="F7934" s="0" t="s">
        <v>1439</v>
      </c>
      <c r="G7934" s="0" t="str">
        <f aca="false">LEFT(B7934,2)</f>
        <v>11</v>
      </c>
      <c r="H7934" s="0" t="str">
        <f aca="false">I7934&amp;"_"&amp;G7934&amp;"_"&amp;F7934</f>
        <v>Bjergsalamander_11_20190828_DL2019015_DetFrieGym_ChristianshavnsGym_koersel1</v>
      </c>
      <c r="I7934" s="61" t="str">
        <f aca="false">MID(RIGHT(B7934,LEN(B7934)-3),1,FIND("_",RIGHT(B7934,LEN(B7934)-3))-1)</f>
        <v>Bjergsalamander</v>
      </c>
      <c r="J7934" s="61" t="str">
        <f aca="false">TRIM(SUBSTITUTE(RIGHT(B7934,FIND(I7934,B7934)+1),"_",""))</f>
        <v>PosK</v>
      </c>
      <c r="K7934" s="0" t="str">
        <f aca="false">IFERROR(VALUE(SUBSTITUTE(E7934,".",",")),E7934)</f>
        <v>No Ct</v>
      </c>
      <c r="L7934" s="61" t="n">
        <f aca="false">IF(J7934="PosK",SUMIFS(K:K,J:J,"PosK",H:H,H7934),"")</f>
        <v>0</v>
      </c>
      <c r="M7934" s="61" t="n">
        <f aca="false">IF(J7934="PosK",SUMIFS(K:K,J:J,"NegK",H:H,H7934),"")</f>
        <v>0</v>
      </c>
      <c r="N7934" s="61" t="n">
        <f aca="false">IF(J7934="PosK",SUMIFS(K:K,J:J,"eDNA",H:H,H7934),"")</f>
        <v>0</v>
      </c>
      <c r="P7934" s="62" t="n">
        <f aca="false">IF(K7936="No Ct",0,K7936)</f>
        <v>0</v>
      </c>
      <c r="Q7934" s="62" t="n">
        <f aca="false">IF(K7937="No Ct",0,K7937)</f>
        <v>0</v>
      </c>
      <c r="R7934" s="0" t="str">
        <f aca="false">IF(AND(L7934&gt;0,M7934=0),"Valid","Invalid")</f>
        <v>Invalid</v>
      </c>
      <c r="S7934" s="0" t="str">
        <f aca="false">IF(OR(P7934&gt;1,Q7934&gt;1),"Present","Absent")</f>
        <v>Absent</v>
      </c>
      <c r="T7934" s="63" t="str">
        <f aca="false">IF(OR(AND(P7934&gt;1,P7934&lt;41),AND(Q7934&gt;1,Q7934&lt;41)),"Ct&lt;41","Ct&gt;41")</f>
        <v>Ct&gt;41</v>
      </c>
      <c r="U7934" s="0" t="str">
        <f aca="false">I7934</f>
        <v>Bjergsalamander</v>
      </c>
      <c r="V7934" s="0" t="str">
        <f aca="false">MID(F7934,10,9)</f>
        <v>DL2019015</v>
      </c>
      <c r="W7934" s="64" t="str">
        <f aca="false">V7934&amp;"_"&amp;U7934&amp;"_"&amp;R7934&amp;"_"&amp;S7934&amp;"_"&amp;T7934</f>
        <v>DL2019015_Bjergsalamander_Invalid_Absent_Ct&gt;41</v>
      </c>
    </row>
    <row r="7935" customFormat="false" ht="14.25" hidden="false" customHeight="false" outlineLevel="0" collapsed="false">
      <c r="A7935" s="0" t="s">
        <v>828</v>
      </c>
      <c r="B7935" s="52" t="s">
        <v>977</v>
      </c>
      <c r="C7935" s="52" t="s">
        <v>747</v>
      </c>
      <c r="D7935" s="53" t="n">
        <v>0.1</v>
      </c>
      <c r="E7935" s="53" t="s">
        <v>748</v>
      </c>
      <c r="F7935" s="0" t="s">
        <v>1439</v>
      </c>
      <c r="G7935" s="0" t="str">
        <f aca="false">LEFT(B7935,2)</f>
        <v>11</v>
      </c>
      <c r="H7935" s="0" t="str">
        <f aca="false">I7935&amp;"_"&amp;G7935&amp;"_"&amp;F7935</f>
        <v>Bjergsalamander_11_20190828_DL2019015_DetFrieGym_ChristianshavnsGym_koersel1</v>
      </c>
      <c r="I7935" s="61" t="str">
        <f aca="false">MID(RIGHT(B7935,LEN(B7935)-3),1,FIND("_",RIGHT(B7935,LEN(B7935)-3))-1)</f>
        <v>Bjergsalamander</v>
      </c>
      <c r="J7935" s="61" t="str">
        <f aca="false">TRIM(SUBSTITUTE(RIGHT(B7935,FIND(I7935,B7935)+1),"_",""))</f>
        <v>NegK</v>
      </c>
      <c r="K7935" s="0" t="str">
        <f aca="false">IFERROR(VALUE(SUBSTITUTE(E7935,".",",")),E7935)</f>
        <v>No Ct</v>
      </c>
      <c r="L7935" s="61" t="str">
        <f aca="false">IF(J7935="PosK",SUMIFS(K:K,J:J,"PosK",H:H,H7935),"")</f>
        <v/>
      </c>
      <c r="M7935" s="61" t="str">
        <f aca="false">IF(J7935="PosK",SUMIFS(K:K,J:J,"NegK",H:H,H7935),"")</f>
        <v/>
      </c>
      <c r="N7935" s="61" t="str">
        <f aca="false">IF(J7935="PosK",SUMIFS(K:K,J:J,"eDNA",H:H,H7935),"")</f>
        <v/>
      </c>
    </row>
    <row r="7936" customFormat="false" ht="14.25" hidden="false" customHeight="false" outlineLevel="0" collapsed="false">
      <c r="A7936" s="0" t="s">
        <v>830</v>
      </c>
      <c r="B7936" s="52" t="s">
        <v>978</v>
      </c>
      <c r="C7936" s="52" t="s">
        <v>751</v>
      </c>
      <c r="D7936" s="53" t="n">
        <v>0.1</v>
      </c>
      <c r="E7936" s="53" t="s">
        <v>748</v>
      </c>
      <c r="F7936" s="0" t="s">
        <v>1439</v>
      </c>
      <c r="G7936" s="0" t="str">
        <f aca="false">LEFT(B7936,2)</f>
        <v>11</v>
      </c>
      <c r="H7936" s="0" t="str">
        <f aca="false">I7936&amp;"_"&amp;G7936&amp;"_"&amp;F7936</f>
        <v>Bjergsalamander_11_20190828_DL2019015_DetFrieGym_ChristianshavnsGym_koersel1</v>
      </c>
      <c r="I7936" s="61" t="str">
        <f aca="false">MID(RIGHT(B7936,LEN(B7936)-3),1,FIND("_",RIGHT(B7936,LEN(B7936)-3))-1)</f>
        <v>Bjergsalamander</v>
      </c>
      <c r="J7936" s="61" t="str">
        <f aca="false">TRIM(SUBSTITUTE(RIGHT(B7936,FIND(I7936,B7936)+1),"_",""))</f>
        <v>eDNA</v>
      </c>
      <c r="K7936" s="0" t="str">
        <f aca="false">IFERROR(VALUE(SUBSTITUTE(E7936,".",",")),E7936)</f>
        <v>No Ct</v>
      </c>
      <c r="L7936" s="61" t="str">
        <f aca="false">IF(J7936="PosK",SUMIFS(K:K,J:J,"PosK",H:H,H7936),"")</f>
        <v/>
      </c>
      <c r="M7936" s="61" t="str">
        <f aca="false">IF(J7936="PosK",SUMIFS(K:K,J:J,"NegK",H:H,H7936),"")</f>
        <v/>
      </c>
      <c r="N7936" s="61" t="str">
        <f aca="false">IF(J7936="PosK",SUMIFS(K:K,J:J,"eDNA",H:H,H7936),"")</f>
        <v/>
      </c>
      <c r="Q7936" s="62"/>
    </row>
    <row r="7937" customFormat="false" ht="14.25" hidden="false" customHeight="false" outlineLevel="0" collapsed="false">
      <c r="A7937" s="0" t="s">
        <v>832</v>
      </c>
      <c r="B7937" s="52" t="s">
        <v>978</v>
      </c>
      <c r="C7937" s="52" t="s">
        <v>751</v>
      </c>
      <c r="D7937" s="53" t="n">
        <v>0.1</v>
      </c>
      <c r="E7937" s="53" t="s">
        <v>748</v>
      </c>
      <c r="F7937" s="0" t="s">
        <v>1439</v>
      </c>
      <c r="G7937" s="0" t="str">
        <f aca="false">LEFT(B7937,2)</f>
        <v>11</v>
      </c>
      <c r="H7937" s="0" t="str">
        <f aca="false">I7937&amp;"_"&amp;G7937&amp;"_"&amp;F7937</f>
        <v>Bjergsalamander_11_20190828_DL2019015_DetFrieGym_ChristianshavnsGym_koersel1</v>
      </c>
      <c r="I7937" s="61" t="str">
        <f aca="false">MID(RIGHT(B7937,LEN(B7937)-3),1,FIND("_",RIGHT(B7937,LEN(B7937)-3))-1)</f>
        <v>Bjergsalamander</v>
      </c>
      <c r="J7937" s="61" t="str">
        <f aca="false">TRIM(SUBSTITUTE(RIGHT(B7937,FIND(I7937,B7937)+1),"_",""))</f>
        <v>eDNA</v>
      </c>
      <c r="K7937" s="0" t="str">
        <f aca="false">IFERROR(VALUE(SUBSTITUTE(E7937,".",",")),E7937)</f>
        <v>No Ct</v>
      </c>
      <c r="L7937" s="61" t="str">
        <f aca="false">IF(J7937="PosK",SUMIFS(K:K,J:J,"PosK",H:H,H7937),"")</f>
        <v/>
      </c>
      <c r="M7937" s="61" t="str">
        <f aca="false">IF(J7937="PosK",SUMIFS(K:K,J:J,"NegK",H:H,H7937),"")</f>
        <v/>
      </c>
      <c r="N7937" s="61" t="str">
        <f aca="false">IF(J7937="PosK",SUMIFS(K:K,J:J,"eDNA",H:H,H7937),"")</f>
        <v/>
      </c>
      <c r="P7937" s="62"/>
      <c r="T7937" s="63"/>
      <c r="W7937" s="64"/>
    </row>
    <row r="7938" customFormat="false" ht="14.25" hidden="false" customHeight="false" outlineLevel="0" collapsed="false">
      <c r="A7938" s="0" t="s">
        <v>834</v>
      </c>
      <c r="B7938" s="52" t="s">
        <v>980</v>
      </c>
      <c r="C7938" s="52" t="s">
        <v>743</v>
      </c>
      <c r="D7938" s="53" t="n">
        <v>0.1</v>
      </c>
      <c r="E7938" s="53" t="s">
        <v>748</v>
      </c>
      <c r="F7938" s="0" t="s">
        <v>1439</v>
      </c>
      <c r="G7938" s="0" t="str">
        <f aca="false">LEFT(B7938,2)</f>
        <v>12</v>
      </c>
      <c r="H7938" s="0" t="str">
        <f aca="false">I7938&amp;"_"&amp;G7938&amp;"_"&amp;F7938</f>
        <v>Latterfroe_12_20190828_DL2019015_DetFrieGym_ChristianshavnsGym_koersel1</v>
      </c>
      <c r="I7938" s="61" t="str">
        <f aca="false">MID(RIGHT(B7938,LEN(B7938)-3),1,FIND("_",RIGHT(B7938,LEN(B7938)-3))-1)</f>
        <v>Latterfroe</v>
      </c>
      <c r="J7938" s="61" t="str">
        <f aca="false">TRIM(SUBSTITUTE(RIGHT(B7938,FIND(I7938,B7938)+1),"_",""))</f>
        <v>PosK</v>
      </c>
      <c r="K7938" s="0" t="str">
        <f aca="false">IFERROR(VALUE(SUBSTITUTE(E7938,".",",")),E7938)</f>
        <v>No Ct</v>
      </c>
      <c r="L7938" s="61" t="n">
        <f aca="false">IF(J7938="PosK",SUMIFS(K:K,J:J,"PosK",H:H,H7938),"")</f>
        <v>0</v>
      </c>
      <c r="M7938" s="61" t="n">
        <f aca="false">IF(J7938="PosK",SUMIFS(K:K,J:J,"NegK",H:H,H7938),"")</f>
        <v>0</v>
      </c>
      <c r="N7938" s="61" t="n">
        <f aca="false">IF(J7938="PosK",SUMIFS(K:K,J:J,"eDNA",H:H,H7938),"")</f>
        <v>0</v>
      </c>
      <c r="P7938" s="62" t="n">
        <f aca="false">IF(K7940="No Ct",0,K7940)</f>
        <v>0</v>
      </c>
      <c r="Q7938" s="62" t="n">
        <f aca="false">IF(K7941="No Ct",0,K7941)</f>
        <v>0</v>
      </c>
      <c r="R7938" s="0" t="str">
        <f aca="false">IF(AND(L7938&gt;0,M7938=0),"Valid","Invalid")</f>
        <v>Invalid</v>
      </c>
      <c r="S7938" s="0" t="str">
        <f aca="false">IF(OR(P7938&gt;1,Q7938&gt;1),"Present","Absent")</f>
        <v>Absent</v>
      </c>
      <c r="T7938" s="63" t="str">
        <f aca="false">IF(OR(AND(P7938&gt;1,P7938&lt;41),AND(Q7938&gt;1,Q7938&lt;41)),"Ct&lt;41","Ct&gt;41")</f>
        <v>Ct&gt;41</v>
      </c>
      <c r="U7938" s="0" t="str">
        <f aca="false">I7938</f>
        <v>Latterfroe</v>
      </c>
      <c r="V7938" s="0" t="str">
        <f aca="false">MID(F7938,10,9)</f>
        <v>DL2019015</v>
      </c>
      <c r="W7938" s="64" t="str">
        <f aca="false">V7938&amp;"_"&amp;U7938&amp;"_"&amp;R7938&amp;"_"&amp;S7938&amp;"_"&amp;T7938</f>
        <v>DL2019015_Latterfroe_Invalid_Absent_Ct&gt;41</v>
      </c>
    </row>
    <row r="7939" customFormat="false" ht="14.25" hidden="false" customHeight="false" outlineLevel="0" collapsed="false">
      <c r="A7939" s="0" t="s">
        <v>836</v>
      </c>
      <c r="B7939" s="52" t="s">
        <v>981</v>
      </c>
      <c r="C7939" s="52" t="s">
        <v>747</v>
      </c>
      <c r="D7939" s="53" t="n">
        <v>0.1</v>
      </c>
      <c r="E7939" s="53" t="s">
        <v>748</v>
      </c>
      <c r="F7939" s="0" t="s">
        <v>1439</v>
      </c>
      <c r="G7939" s="0" t="str">
        <f aca="false">LEFT(B7939,2)</f>
        <v>12</v>
      </c>
      <c r="H7939" s="0" t="str">
        <f aca="false">I7939&amp;"_"&amp;G7939&amp;"_"&amp;F7939</f>
        <v>Latterfroe_12_20190828_DL2019015_DetFrieGym_ChristianshavnsGym_koersel1</v>
      </c>
      <c r="I7939" s="61" t="str">
        <f aca="false">MID(RIGHT(B7939,LEN(B7939)-3),1,FIND("_",RIGHT(B7939,LEN(B7939)-3))-1)</f>
        <v>Latterfroe</v>
      </c>
      <c r="J7939" s="61" t="str">
        <f aca="false">TRIM(SUBSTITUTE(RIGHT(B7939,FIND(I7939,B7939)+1),"_",""))</f>
        <v>NegK</v>
      </c>
      <c r="K7939" s="0" t="str">
        <f aca="false">IFERROR(VALUE(SUBSTITUTE(E7939,".",",")),E7939)</f>
        <v>No Ct</v>
      </c>
      <c r="L7939" s="61" t="str">
        <f aca="false">IF(J7939="PosK",SUMIFS(K:K,J:J,"PosK",H:H,H7939),"")</f>
        <v/>
      </c>
      <c r="M7939" s="61" t="str">
        <f aca="false">IF(J7939="PosK",SUMIFS(K:K,J:J,"NegK",H:H,H7939),"")</f>
        <v/>
      </c>
      <c r="N7939" s="61" t="str">
        <f aca="false">IF(J7939="PosK",SUMIFS(K:K,J:J,"eDNA",H:H,H7939),"")</f>
        <v/>
      </c>
    </row>
    <row r="7940" customFormat="false" ht="14.25" hidden="false" customHeight="false" outlineLevel="0" collapsed="false">
      <c r="A7940" s="0" t="s">
        <v>838</v>
      </c>
      <c r="B7940" s="52" t="s">
        <v>982</v>
      </c>
      <c r="C7940" s="52" t="s">
        <v>751</v>
      </c>
      <c r="D7940" s="53" t="n">
        <v>0.1</v>
      </c>
      <c r="E7940" s="53" t="s">
        <v>748</v>
      </c>
      <c r="F7940" s="0" t="s">
        <v>1439</v>
      </c>
      <c r="G7940" s="0" t="str">
        <f aca="false">LEFT(B7940,2)</f>
        <v>12</v>
      </c>
      <c r="H7940" s="0" t="str">
        <f aca="false">I7940&amp;"_"&amp;G7940&amp;"_"&amp;F7940</f>
        <v>Latterfroe_12_20190828_DL2019015_DetFrieGym_ChristianshavnsGym_koersel1</v>
      </c>
      <c r="I7940" s="61" t="str">
        <f aca="false">MID(RIGHT(B7940,LEN(B7940)-3),1,FIND("_",RIGHT(B7940,LEN(B7940)-3))-1)</f>
        <v>Latterfroe</v>
      </c>
      <c r="J7940" s="61" t="str">
        <f aca="false">TRIM(SUBSTITUTE(RIGHT(B7940,FIND(I7940,B7940)+1),"_",""))</f>
        <v>eDNA</v>
      </c>
      <c r="K7940" s="0" t="str">
        <f aca="false">IFERROR(VALUE(SUBSTITUTE(E7940,".",",")),E7940)</f>
        <v>No Ct</v>
      </c>
      <c r="L7940" s="61" t="str">
        <f aca="false">IF(J7940="PosK",SUMIFS(K:K,J:J,"PosK",H:H,H7940),"")</f>
        <v/>
      </c>
      <c r="M7940" s="61" t="str">
        <f aca="false">IF(J7940="PosK",SUMIFS(K:K,J:J,"NegK",H:H,H7940),"")</f>
        <v/>
      </c>
      <c r="N7940" s="61" t="str">
        <f aca="false">IF(J7940="PosK",SUMIFS(K:K,J:J,"eDNA",H:H,H7940),"")</f>
        <v/>
      </c>
      <c r="Q7940" s="62"/>
    </row>
    <row r="7941" customFormat="false" ht="14.25" hidden="false" customHeight="false" outlineLevel="0" collapsed="false">
      <c r="A7941" s="0" t="s">
        <v>840</v>
      </c>
      <c r="B7941" s="52" t="s">
        <v>982</v>
      </c>
      <c r="C7941" s="52" t="s">
        <v>751</v>
      </c>
      <c r="D7941" s="53" t="n">
        <v>0.1</v>
      </c>
      <c r="E7941" s="53" t="s">
        <v>748</v>
      </c>
      <c r="F7941" s="0" t="s">
        <v>1439</v>
      </c>
      <c r="G7941" s="0" t="str">
        <f aca="false">LEFT(B7941,2)</f>
        <v>12</v>
      </c>
      <c r="H7941" s="0" t="str">
        <f aca="false">I7941&amp;"_"&amp;G7941&amp;"_"&amp;F7941</f>
        <v>Latterfroe_12_20190828_DL2019015_DetFrieGym_ChristianshavnsGym_koersel1</v>
      </c>
      <c r="I7941" s="61" t="str">
        <f aca="false">MID(RIGHT(B7941,LEN(B7941)-3),1,FIND("_",RIGHT(B7941,LEN(B7941)-3))-1)</f>
        <v>Latterfroe</v>
      </c>
      <c r="J7941" s="61" t="str">
        <f aca="false">TRIM(SUBSTITUTE(RIGHT(B7941,FIND(I7941,B7941)+1),"_",""))</f>
        <v>eDNA</v>
      </c>
      <c r="K7941" s="0" t="str">
        <f aca="false">IFERROR(VALUE(SUBSTITUTE(E7941,".",",")),E7941)</f>
        <v>No Ct</v>
      </c>
      <c r="L7941" s="61" t="str">
        <f aca="false">IF(J7941="PosK",SUMIFS(K:K,J:J,"PosK",H:H,H7941),"")</f>
        <v/>
      </c>
      <c r="M7941" s="61" t="str">
        <f aca="false">IF(J7941="PosK",SUMIFS(K:K,J:J,"NegK",H:H,H7941),"")</f>
        <v/>
      </c>
      <c r="N7941" s="61" t="str">
        <f aca="false">IF(J7941="PosK",SUMIFS(K:K,J:J,"eDNA",H:H,H7941),"")</f>
        <v/>
      </c>
      <c r="P7941" s="62"/>
      <c r="T7941" s="63"/>
      <c r="W7941" s="64"/>
    </row>
    <row r="7942" customFormat="false" ht="14.25" hidden="false" customHeight="false" outlineLevel="0" collapsed="false">
      <c r="A7942" s="0" t="s">
        <v>842</v>
      </c>
      <c r="B7942" s="52" t="s">
        <v>984</v>
      </c>
      <c r="C7942" s="52" t="s">
        <v>743</v>
      </c>
      <c r="D7942" s="53" t="n">
        <v>0.1</v>
      </c>
      <c r="E7942" s="53" t="n">
        <v>20.04</v>
      </c>
      <c r="F7942" s="0" t="s">
        <v>1439</v>
      </c>
      <c r="G7942" s="0" t="str">
        <f aca="false">LEFT(B7942,2)</f>
        <v>13</v>
      </c>
      <c r="H7942" s="0" t="str">
        <f aca="false">I7942&amp;"_"&amp;G7942&amp;"_"&amp;F7942</f>
        <v>Spidssnudetfroe_13_20190828_DL2019015_DetFrieGym_ChristianshavnsGym_koersel1</v>
      </c>
      <c r="I7942" s="61" t="str">
        <f aca="false">MID(RIGHT(B7942,LEN(B7942)-3),1,FIND("_",RIGHT(B7942,LEN(B7942)-3))-1)</f>
        <v>Spidssnudetfroe</v>
      </c>
      <c r="J7942" s="61" t="str">
        <f aca="false">TRIM(SUBSTITUTE(RIGHT(B7942,FIND(I7942,B7942)+1),"_",""))</f>
        <v>PosK</v>
      </c>
      <c r="K7942" s="0" t="n">
        <f aca="false">IFERROR(VALUE(SUBSTITUTE(E7942,".",",")),E7942)</f>
        <v>20.04</v>
      </c>
      <c r="L7942" s="61" t="n">
        <f aca="false">IF(J7942="PosK",SUMIFS(K:K,J:J,"PosK",H:H,H7942),"")</f>
        <v>20.04</v>
      </c>
      <c r="M7942" s="61" t="n">
        <f aca="false">IF(J7942="PosK",SUMIFS(K:K,J:J,"NegK",H:H,H7942),"")</f>
        <v>0</v>
      </c>
      <c r="N7942" s="61" t="n">
        <f aca="false">IF(J7942="PosK",SUMIFS(K:K,J:J,"eDNA",H:H,H7942),"")</f>
        <v>0</v>
      </c>
      <c r="P7942" s="62" t="n">
        <f aca="false">IF(K7944="No Ct",0,K7944)</f>
        <v>0</v>
      </c>
      <c r="Q7942" s="62" t="n">
        <f aca="false">IF(K7945="No Ct",0,K7945)</f>
        <v>0</v>
      </c>
      <c r="R7942" s="0" t="str">
        <f aca="false">IF(AND(L7942&gt;0,M7942=0),"Valid","Invalid")</f>
        <v>Valid</v>
      </c>
      <c r="S7942" s="0" t="str">
        <f aca="false">IF(OR(P7942&gt;1,Q7942&gt;1),"Present","Absent")</f>
        <v>Absent</v>
      </c>
      <c r="T7942" s="63" t="str">
        <f aca="false">IF(OR(AND(P7942&gt;1,P7942&lt;41),AND(Q7942&gt;1,Q7942&lt;41)),"Ct&lt;41","Ct&gt;41")</f>
        <v>Ct&gt;41</v>
      </c>
      <c r="U7942" s="0" t="str">
        <f aca="false">I7942</f>
        <v>Spidssnudetfroe</v>
      </c>
      <c r="V7942" s="0" t="str">
        <f aca="false">MID(F7942,10,9)</f>
        <v>DL2019015</v>
      </c>
      <c r="W7942" s="64" t="str">
        <f aca="false">V7942&amp;"_"&amp;U7942&amp;"_"&amp;R7942&amp;"_"&amp;S7942&amp;"_"&amp;T7942</f>
        <v>DL2019015_Spidssnudetfroe_Valid_Absent_Ct&gt;41</v>
      </c>
    </row>
    <row r="7943" customFormat="false" ht="14.25" hidden="false" customHeight="false" outlineLevel="0" collapsed="false">
      <c r="A7943" s="0" t="s">
        <v>844</v>
      </c>
      <c r="B7943" s="52" t="s">
        <v>985</v>
      </c>
      <c r="C7943" s="52" t="s">
        <v>747</v>
      </c>
      <c r="D7943" s="53" t="n">
        <v>0.1</v>
      </c>
      <c r="E7943" s="53" t="s">
        <v>748</v>
      </c>
      <c r="F7943" s="0" t="s">
        <v>1439</v>
      </c>
      <c r="G7943" s="0" t="str">
        <f aca="false">LEFT(B7943,2)</f>
        <v>13</v>
      </c>
      <c r="H7943" s="0" t="str">
        <f aca="false">I7943&amp;"_"&amp;G7943&amp;"_"&amp;F7943</f>
        <v>Spidssnudetfroe_13_20190828_DL2019015_DetFrieGym_ChristianshavnsGym_koersel1</v>
      </c>
      <c r="I7943" s="61" t="str">
        <f aca="false">MID(RIGHT(B7943,LEN(B7943)-3),1,FIND("_",RIGHT(B7943,LEN(B7943)-3))-1)</f>
        <v>Spidssnudetfroe</v>
      </c>
      <c r="J7943" s="61" t="str">
        <f aca="false">TRIM(SUBSTITUTE(RIGHT(B7943,FIND(I7943,B7943)+1),"_",""))</f>
        <v>NegK</v>
      </c>
      <c r="K7943" s="0" t="str">
        <f aca="false">IFERROR(VALUE(SUBSTITUTE(E7943,".",",")),E7943)</f>
        <v>No Ct</v>
      </c>
      <c r="L7943" s="61" t="str">
        <f aca="false">IF(J7943="PosK",SUMIFS(K:K,J:J,"PosK",H:H,H7943),"")</f>
        <v/>
      </c>
      <c r="M7943" s="61" t="str">
        <f aca="false">IF(J7943="PosK",SUMIFS(K:K,J:J,"NegK",H:H,H7943),"")</f>
        <v/>
      </c>
      <c r="N7943" s="61" t="str">
        <f aca="false">IF(J7943="PosK",SUMIFS(K:K,J:J,"eDNA",H:H,H7943),"")</f>
        <v/>
      </c>
    </row>
    <row r="7944" customFormat="false" ht="14.25" hidden="false" customHeight="false" outlineLevel="0" collapsed="false">
      <c r="A7944" s="0" t="s">
        <v>846</v>
      </c>
      <c r="B7944" s="52" t="s">
        <v>986</v>
      </c>
      <c r="C7944" s="52" t="s">
        <v>751</v>
      </c>
      <c r="D7944" s="53" t="n">
        <v>0.1</v>
      </c>
      <c r="E7944" s="53" t="s">
        <v>748</v>
      </c>
      <c r="F7944" s="0" t="s">
        <v>1439</v>
      </c>
      <c r="G7944" s="0" t="str">
        <f aca="false">LEFT(B7944,2)</f>
        <v>13</v>
      </c>
      <c r="H7944" s="0" t="str">
        <f aca="false">I7944&amp;"_"&amp;G7944&amp;"_"&amp;F7944</f>
        <v>Spidssnudetfroe_13_20190828_DL2019015_DetFrieGym_ChristianshavnsGym_koersel1</v>
      </c>
      <c r="I7944" s="61" t="str">
        <f aca="false">MID(RIGHT(B7944,LEN(B7944)-3),1,FIND("_",RIGHT(B7944,LEN(B7944)-3))-1)</f>
        <v>Spidssnudetfroe</v>
      </c>
      <c r="J7944" s="61" t="str">
        <f aca="false">TRIM(SUBSTITUTE(RIGHT(B7944,FIND(I7944,B7944)+1),"_",""))</f>
        <v>eDNA</v>
      </c>
      <c r="K7944" s="0" t="str">
        <f aca="false">IFERROR(VALUE(SUBSTITUTE(E7944,".",",")),E7944)</f>
        <v>No Ct</v>
      </c>
      <c r="L7944" s="61" t="str">
        <f aca="false">IF(J7944="PosK",SUMIFS(K:K,J:J,"PosK",H:H,H7944),"")</f>
        <v/>
      </c>
      <c r="M7944" s="61" t="str">
        <f aca="false">IF(J7944="PosK",SUMIFS(K:K,J:J,"NegK",H:H,H7944),"")</f>
        <v/>
      </c>
      <c r="N7944" s="61" t="str">
        <f aca="false">IF(J7944="PosK",SUMIFS(K:K,J:J,"eDNA",H:H,H7944),"")</f>
        <v/>
      </c>
      <c r="Q7944" s="62"/>
    </row>
    <row r="7945" customFormat="false" ht="14.25" hidden="false" customHeight="false" outlineLevel="0" collapsed="false">
      <c r="A7945" s="0" t="s">
        <v>848</v>
      </c>
      <c r="B7945" s="52" t="s">
        <v>986</v>
      </c>
      <c r="C7945" s="52" t="s">
        <v>751</v>
      </c>
      <c r="D7945" s="53" t="n">
        <v>0.1</v>
      </c>
      <c r="E7945" s="53" t="s">
        <v>748</v>
      </c>
      <c r="F7945" s="0" t="s">
        <v>1439</v>
      </c>
      <c r="G7945" s="0" t="str">
        <f aca="false">LEFT(B7945,2)</f>
        <v>13</v>
      </c>
      <c r="H7945" s="0" t="str">
        <f aca="false">I7945&amp;"_"&amp;G7945&amp;"_"&amp;F7945</f>
        <v>Spidssnudetfroe_13_20190828_DL2019015_DetFrieGym_ChristianshavnsGym_koersel1</v>
      </c>
      <c r="I7945" s="61" t="str">
        <f aca="false">MID(RIGHT(B7945,LEN(B7945)-3),1,FIND("_",RIGHT(B7945,LEN(B7945)-3))-1)</f>
        <v>Spidssnudetfroe</v>
      </c>
      <c r="J7945" s="61" t="str">
        <f aca="false">TRIM(SUBSTITUTE(RIGHT(B7945,FIND(I7945,B7945)+1),"_",""))</f>
        <v>eDNA</v>
      </c>
      <c r="K7945" s="0" t="str">
        <f aca="false">IFERROR(VALUE(SUBSTITUTE(E7945,".",",")),E7945)</f>
        <v>No Ct</v>
      </c>
      <c r="L7945" s="61" t="str">
        <f aca="false">IF(J7945="PosK",SUMIFS(K:K,J:J,"PosK",H:H,H7945),"")</f>
        <v/>
      </c>
      <c r="M7945" s="61" t="str">
        <f aca="false">IF(J7945="PosK",SUMIFS(K:K,J:J,"NegK",H:H,H7945),"")</f>
        <v/>
      </c>
      <c r="N7945" s="61" t="str">
        <f aca="false">IF(J7945="PosK",SUMIFS(K:K,J:J,"eDNA",H:H,H7945),"")</f>
        <v/>
      </c>
      <c r="P7945" s="62"/>
      <c r="T7945" s="63"/>
      <c r="W7945" s="64"/>
    </row>
    <row r="7946" customFormat="false" ht="14.25" hidden="false" customHeight="false" outlineLevel="0" collapsed="false">
      <c r="A7946" s="0" t="s">
        <v>849</v>
      </c>
      <c r="B7946" s="52" t="s">
        <v>987</v>
      </c>
      <c r="C7946" s="52" t="s">
        <v>743</v>
      </c>
      <c r="D7946" s="53" t="n">
        <v>0.1</v>
      </c>
      <c r="E7946" s="53" t="n">
        <v>20.41</v>
      </c>
      <c r="F7946" s="0" t="s">
        <v>1439</v>
      </c>
      <c r="G7946" s="0" t="str">
        <f aca="false">LEFT(B7946,2)</f>
        <v>14</v>
      </c>
      <c r="H7946" s="0" t="str">
        <f aca="false">I7946&amp;"_"&amp;G7946&amp;"_"&amp;F7946</f>
        <v>Spidssnudetfroe_14_20190828_DL2019015_DetFrieGym_ChristianshavnsGym_koersel1</v>
      </c>
      <c r="I7946" s="61" t="str">
        <f aca="false">MID(RIGHT(B7946,LEN(B7946)-3),1,FIND("_",RIGHT(B7946,LEN(B7946)-3))-1)</f>
        <v>Spidssnudetfroe</v>
      </c>
      <c r="J7946" s="61" t="str">
        <f aca="false">TRIM(SUBSTITUTE(RIGHT(B7946,FIND(I7946,B7946)+1),"_",""))</f>
        <v>PosK</v>
      </c>
      <c r="K7946" s="0" t="n">
        <f aca="false">IFERROR(VALUE(SUBSTITUTE(E7946,".",",")),E7946)</f>
        <v>20.41</v>
      </c>
      <c r="L7946" s="61" t="n">
        <f aca="false">IF(J7946="PosK",SUMIFS(K:K,J:J,"PosK",H:H,H7946),"")</f>
        <v>20.41</v>
      </c>
      <c r="M7946" s="61" t="n">
        <f aca="false">IF(J7946="PosK",SUMIFS(K:K,J:J,"NegK",H:H,H7946),"")</f>
        <v>0</v>
      </c>
      <c r="N7946" s="61" t="n">
        <f aca="false">IF(J7946="PosK",SUMIFS(K:K,J:J,"eDNA",H:H,H7946),"")</f>
        <v>0</v>
      </c>
      <c r="P7946" s="62" t="n">
        <f aca="false">IF(K7948="No Ct",0,K7948)</f>
        <v>0</v>
      </c>
      <c r="Q7946" s="62" t="n">
        <f aca="false">IF(K7949="No Ct",0,K7949)</f>
        <v>0</v>
      </c>
      <c r="R7946" s="0" t="str">
        <f aca="false">IF(AND(L7946&gt;0,M7946=0),"Valid","Invalid")</f>
        <v>Valid</v>
      </c>
      <c r="S7946" s="0" t="str">
        <f aca="false">IF(OR(P7946&gt;1,Q7946&gt;1),"Present","Absent")</f>
        <v>Absent</v>
      </c>
      <c r="T7946" s="63" t="str">
        <f aca="false">IF(OR(AND(P7946&gt;1,P7946&lt;41),AND(Q7946&gt;1,Q7946&lt;41)),"Ct&lt;41","Ct&gt;41")</f>
        <v>Ct&gt;41</v>
      </c>
      <c r="U7946" s="0" t="str">
        <f aca="false">I7946</f>
        <v>Spidssnudetfroe</v>
      </c>
      <c r="V7946" s="0" t="str">
        <f aca="false">MID(F7946,10,9)</f>
        <v>DL2019015</v>
      </c>
      <c r="W7946" s="64" t="str">
        <f aca="false">V7946&amp;"_"&amp;U7946&amp;"_"&amp;R7946&amp;"_"&amp;S7946&amp;"_"&amp;T7946</f>
        <v>DL2019015_Spidssnudetfroe_Valid_Absent_Ct&gt;41</v>
      </c>
    </row>
    <row r="7947" customFormat="false" ht="14.25" hidden="false" customHeight="false" outlineLevel="0" collapsed="false">
      <c r="A7947" s="0" t="s">
        <v>851</v>
      </c>
      <c r="B7947" s="52" t="s">
        <v>988</v>
      </c>
      <c r="C7947" s="52" t="s">
        <v>747</v>
      </c>
      <c r="D7947" s="53" t="n">
        <v>0.1</v>
      </c>
      <c r="E7947" s="53" t="s">
        <v>748</v>
      </c>
      <c r="F7947" s="0" t="s">
        <v>1439</v>
      </c>
      <c r="G7947" s="0" t="str">
        <f aca="false">LEFT(B7947,2)</f>
        <v>14</v>
      </c>
      <c r="H7947" s="0" t="str">
        <f aca="false">I7947&amp;"_"&amp;G7947&amp;"_"&amp;F7947</f>
        <v>Spidssnudetfroe_14_20190828_DL2019015_DetFrieGym_ChristianshavnsGym_koersel1</v>
      </c>
      <c r="I7947" s="61" t="str">
        <f aca="false">MID(RIGHT(B7947,LEN(B7947)-3),1,FIND("_",RIGHT(B7947,LEN(B7947)-3))-1)</f>
        <v>Spidssnudetfroe</v>
      </c>
      <c r="J7947" s="61" t="str">
        <f aca="false">TRIM(SUBSTITUTE(RIGHT(B7947,FIND(I7947,B7947)+1),"_",""))</f>
        <v>NegK</v>
      </c>
      <c r="K7947" s="0" t="str">
        <f aca="false">IFERROR(VALUE(SUBSTITUTE(E7947,".",",")),E7947)</f>
        <v>No Ct</v>
      </c>
      <c r="L7947" s="61" t="str">
        <f aca="false">IF(J7947="PosK",SUMIFS(K:K,J:J,"PosK",H:H,H7947),"")</f>
        <v/>
      </c>
      <c r="M7947" s="61" t="str">
        <f aca="false">IF(J7947="PosK",SUMIFS(K:K,J:J,"NegK",H:H,H7947),"")</f>
        <v/>
      </c>
      <c r="N7947" s="61" t="str">
        <f aca="false">IF(J7947="PosK",SUMIFS(K:K,J:J,"eDNA",H:H,H7947),"")</f>
        <v/>
      </c>
    </row>
    <row r="7948" customFormat="false" ht="14.25" hidden="false" customHeight="false" outlineLevel="0" collapsed="false">
      <c r="A7948" s="0" t="s">
        <v>853</v>
      </c>
      <c r="B7948" s="52" t="s">
        <v>989</v>
      </c>
      <c r="C7948" s="52" t="s">
        <v>751</v>
      </c>
      <c r="D7948" s="53" t="n">
        <v>0.1</v>
      </c>
      <c r="E7948" s="53" t="s">
        <v>748</v>
      </c>
      <c r="F7948" s="0" t="s">
        <v>1439</v>
      </c>
      <c r="G7948" s="0" t="str">
        <f aca="false">LEFT(B7948,2)</f>
        <v>14</v>
      </c>
      <c r="H7948" s="0" t="str">
        <f aca="false">I7948&amp;"_"&amp;G7948&amp;"_"&amp;F7948</f>
        <v>Spidssnudetfroe_14_20190828_DL2019015_DetFrieGym_ChristianshavnsGym_koersel1</v>
      </c>
      <c r="I7948" s="61" t="str">
        <f aca="false">MID(RIGHT(B7948,LEN(B7948)-3),1,FIND("_",RIGHT(B7948,LEN(B7948)-3))-1)</f>
        <v>Spidssnudetfroe</v>
      </c>
      <c r="J7948" s="61" t="str">
        <f aca="false">TRIM(SUBSTITUTE(RIGHT(B7948,FIND(I7948,B7948)+1),"_",""))</f>
        <v>eDNA</v>
      </c>
      <c r="K7948" s="0" t="str">
        <f aca="false">IFERROR(VALUE(SUBSTITUTE(E7948,".",",")),E7948)</f>
        <v>No Ct</v>
      </c>
      <c r="L7948" s="61" t="str">
        <f aca="false">IF(J7948="PosK",SUMIFS(K:K,J:J,"PosK",H:H,H7948),"")</f>
        <v/>
      </c>
      <c r="M7948" s="61" t="str">
        <f aca="false">IF(J7948="PosK",SUMIFS(K:K,J:J,"NegK",H:H,H7948),"")</f>
        <v/>
      </c>
      <c r="N7948" s="61" t="str">
        <f aca="false">IF(J7948="PosK",SUMIFS(K:K,J:J,"eDNA",H:H,H7948),"")</f>
        <v/>
      </c>
      <c r="Q7948" s="62"/>
    </row>
    <row r="7949" customFormat="false" ht="14.25" hidden="false" customHeight="false" outlineLevel="0" collapsed="false">
      <c r="A7949" s="0" t="s">
        <v>855</v>
      </c>
      <c r="B7949" s="52" t="s">
        <v>989</v>
      </c>
      <c r="C7949" s="52" t="s">
        <v>751</v>
      </c>
      <c r="D7949" s="53" t="n">
        <v>0.1</v>
      </c>
      <c r="E7949" s="53" t="s">
        <v>748</v>
      </c>
      <c r="F7949" s="0" t="s">
        <v>1439</v>
      </c>
      <c r="G7949" s="0" t="str">
        <f aca="false">LEFT(B7949,2)</f>
        <v>14</v>
      </c>
      <c r="H7949" s="0" t="str">
        <f aca="false">I7949&amp;"_"&amp;G7949&amp;"_"&amp;F7949</f>
        <v>Spidssnudetfroe_14_20190828_DL2019015_DetFrieGym_ChristianshavnsGym_koersel1</v>
      </c>
      <c r="I7949" s="61" t="str">
        <f aca="false">MID(RIGHT(B7949,LEN(B7949)-3),1,FIND("_",RIGHT(B7949,LEN(B7949)-3))-1)</f>
        <v>Spidssnudetfroe</v>
      </c>
      <c r="J7949" s="61" t="str">
        <f aca="false">TRIM(SUBSTITUTE(RIGHT(B7949,FIND(I7949,B7949)+1),"_",""))</f>
        <v>eDNA</v>
      </c>
      <c r="K7949" s="0" t="str">
        <f aca="false">IFERROR(VALUE(SUBSTITUTE(E7949,".",",")),E7949)</f>
        <v>No Ct</v>
      </c>
      <c r="L7949" s="61" t="str">
        <f aca="false">IF(J7949="PosK",SUMIFS(K:K,J:J,"PosK",H:H,H7949),"")</f>
        <v/>
      </c>
      <c r="M7949" s="61" t="str">
        <f aca="false">IF(J7949="PosK",SUMIFS(K:K,J:J,"NegK",H:H,H7949),"")</f>
        <v/>
      </c>
      <c r="N7949" s="61" t="str">
        <f aca="false">IF(J7949="PosK",SUMIFS(K:K,J:J,"eDNA",H:H,H7949),"")</f>
        <v/>
      </c>
      <c r="P7949" s="62"/>
      <c r="T7949" s="63"/>
      <c r="W7949" s="64"/>
    </row>
    <row r="7950" customFormat="false" ht="14.25" hidden="false" customHeight="false" outlineLevel="0" collapsed="false">
      <c r="A7950" s="0" t="s">
        <v>856</v>
      </c>
      <c r="B7950" s="52" t="s">
        <v>990</v>
      </c>
      <c r="C7950" s="52" t="s">
        <v>743</v>
      </c>
      <c r="D7950" s="53" t="n">
        <v>0.1</v>
      </c>
      <c r="E7950" s="53" t="n">
        <v>33.17</v>
      </c>
      <c r="F7950" s="0" t="s">
        <v>1439</v>
      </c>
      <c r="G7950" s="0" t="str">
        <f aca="false">LEFT(B7950,2)</f>
        <v>15</v>
      </c>
      <c r="H7950" s="0" t="str">
        <f aca="false">I7950&amp;"_"&amp;G7950&amp;"_"&amp;F7950</f>
        <v>KortbenetGroenFroe_15_20190828_DL2019015_DetFrieGym_ChristianshavnsGym_koersel1</v>
      </c>
      <c r="I7950" s="61" t="str">
        <f aca="false">MID(RIGHT(B7950,LEN(B7950)-3),1,FIND("_",RIGHT(B7950,LEN(B7950)-3))-1)</f>
        <v>KortbenetGroenFroe</v>
      </c>
      <c r="J7950" s="61" t="str">
        <f aca="false">TRIM(SUBSTITUTE(RIGHT(B7950,FIND(I7950,B7950)+1),"_",""))</f>
        <v>PosK</v>
      </c>
      <c r="K7950" s="0" t="n">
        <f aca="false">IFERROR(VALUE(SUBSTITUTE(E7950,".",",")),E7950)</f>
        <v>33.17</v>
      </c>
      <c r="L7950" s="61" t="n">
        <f aca="false">IF(J7950="PosK",SUMIFS(K:K,J:J,"PosK",H:H,H7950),"")</f>
        <v>33.17</v>
      </c>
      <c r="M7950" s="61" t="n">
        <f aca="false">IF(J7950="PosK",SUMIFS(K:K,J:J,"NegK",H:H,H7950),"")</f>
        <v>0</v>
      </c>
      <c r="N7950" s="61" t="n">
        <f aca="false">IF(J7950="PosK",SUMIFS(K:K,J:J,"eDNA",H:H,H7950),"")</f>
        <v>0</v>
      </c>
      <c r="P7950" s="62" t="n">
        <f aca="false">IF(K7952="No Ct",0,K7952)</f>
        <v>0</v>
      </c>
      <c r="Q7950" s="62" t="n">
        <f aca="false">IF(K7953="No Ct",0,K7953)</f>
        <v>0</v>
      </c>
      <c r="R7950" s="0" t="str">
        <f aca="false">IF(AND(L7950&gt;0,M7950=0),"Valid","Invalid")</f>
        <v>Valid</v>
      </c>
      <c r="S7950" s="0" t="str">
        <f aca="false">IF(OR(P7950&gt;1,Q7950&gt;1),"Present","Absent")</f>
        <v>Absent</v>
      </c>
      <c r="T7950" s="63" t="str">
        <f aca="false">IF(OR(AND(P7950&gt;1,P7950&lt;41),AND(Q7950&gt;1,Q7950&lt;41)),"Ct&lt;41","Ct&gt;41")</f>
        <v>Ct&gt;41</v>
      </c>
      <c r="U7950" s="0" t="str">
        <f aca="false">I7950</f>
        <v>KortbenetGroenFroe</v>
      </c>
      <c r="V7950" s="0" t="str">
        <f aca="false">MID(F7950,10,9)</f>
        <v>DL2019015</v>
      </c>
      <c r="W7950" s="64" t="str">
        <f aca="false">V7950&amp;"_"&amp;U7950&amp;"_"&amp;R7950&amp;"_"&amp;S7950&amp;"_"&amp;T7950</f>
        <v>DL2019015_KortbenetGroenFroe_Valid_Absent_Ct&gt;41</v>
      </c>
    </row>
    <row r="7951" customFormat="false" ht="14.25" hidden="false" customHeight="false" outlineLevel="0" collapsed="false">
      <c r="A7951" s="0" t="s">
        <v>858</v>
      </c>
      <c r="B7951" s="52" t="s">
        <v>991</v>
      </c>
      <c r="C7951" s="52" t="s">
        <v>747</v>
      </c>
      <c r="D7951" s="53" t="n">
        <v>0.1</v>
      </c>
      <c r="E7951" s="53" t="s">
        <v>748</v>
      </c>
      <c r="F7951" s="0" t="s">
        <v>1439</v>
      </c>
      <c r="G7951" s="0" t="str">
        <f aca="false">LEFT(B7951,2)</f>
        <v>15</v>
      </c>
      <c r="H7951" s="0" t="str">
        <f aca="false">I7951&amp;"_"&amp;G7951&amp;"_"&amp;F7951</f>
        <v>KortbenetGroenFroe_15_20190828_DL2019015_DetFrieGym_ChristianshavnsGym_koersel1</v>
      </c>
      <c r="I7951" s="61" t="str">
        <f aca="false">MID(RIGHT(B7951,LEN(B7951)-3),1,FIND("_",RIGHT(B7951,LEN(B7951)-3))-1)</f>
        <v>KortbenetGroenFroe</v>
      </c>
      <c r="J7951" s="61" t="str">
        <f aca="false">TRIM(SUBSTITUTE(RIGHT(B7951,FIND(I7951,B7951)+1),"_",""))</f>
        <v>NegK</v>
      </c>
      <c r="K7951" s="0" t="str">
        <f aca="false">IFERROR(VALUE(SUBSTITUTE(E7951,".",",")),E7951)</f>
        <v>No Ct</v>
      </c>
      <c r="L7951" s="61" t="str">
        <f aca="false">IF(J7951="PosK",SUMIFS(K:K,J:J,"PosK",H:H,H7951),"")</f>
        <v/>
      </c>
      <c r="M7951" s="61" t="str">
        <f aca="false">IF(J7951="PosK",SUMIFS(K:K,J:J,"NegK",H:H,H7951),"")</f>
        <v/>
      </c>
      <c r="N7951" s="61" t="str">
        <f aca="false">IF(J7951="PosK",SUMIFS(K:K,J:J,"eDNA",H:H,H7951),"")</f>
        <v/>
      </c>
    </row>
    <row r="7952" customFormat="false" ht="14.25" hidden="false" customHeight="false" outlineLevel="0" collapsed="false">
      <c r="A7952" s="0" t="s">
        <v>860</v>
      </c>
      <c r="B7952" s="52" t="s">
        <v>992</v>
      </c>
      <c r="C7952" s="52" t="s">
        <v>751</v>
      </c>
      <c r="D7952" s="53" t="n">
        <v>0.1</v>
      </c>
      <c r="E7952" s="53" t="s">
        <v>748</v>
      </c>
      <c r="F7952" s="0" t="s">
        <v>1439</v>
      </c>
      <c r="G7952" s="0" t="str">
        <f aca="false">LEFT(B7952,2)</f>
        <v>15</v>
      </c>
      <c r="H7952" s="0" t="str">
        <f aca="false">I7952&amp;"_"&amp;G7952&amp;"_"&amp;F7952</f>
        <v>KortbenetGroenFroe_15_20190828_DL2019015_DetFrieGym_ChristianshavnsGym_koersel1</v>
      </c>
      <c r="I7952" s="61" t="str">
        <f aca="false">MID(RIGHT(B7952,LEN(B7952)-3),1,FIND("_",RIGHT(B7952,LEN(B7952)-3))-1)</f>
        <v>KortbenetGroenFroe</v>
      </c>
      <c r="J7952" s="61" t="str">
        <f aca="false">TRIM(SUBSTITUTE(RIGHT(B7952,FIND(I7952,B7952)+1),"_",""))</f>
        <v>eDNA</v>
      </c>
      <c r="K7952" s="0" t="str">
        <f aca="false">IFERROR(VALUE(SUBSTITUTE(E7952,".",",")),E7952)</f>
        <v>No Ct</v>
      </c>
      <c r="L7952" s="61" t="str">
        <f aca="false">IF(J7952="PosK",SUMIFS(K:K,J:J,"PosK",H:H,H7952),"")</f>
        <v/>
      </c>
      <c r="M7952" s="61" t="str">
        <f aca="false">IF(J7952="PosK",SUMIFS(K:K,J:J,"NegK",H:H,H7952),"")</f>
        <v/>
      </c>
      <c r="N7952" s="61" t="str">
        <f aca="false">IF(J7952="PosK",SUMIFS(K:K,J:J,"eDNA",H:H,H7952),"")</f>
        <v/>
      </c>
      <c r="Q7952" s="62"/>
    </row>
    <row r="7953" customFormat="false" ht="14.25" hidden="false" customHeight="false" outlineLevel="0" collapsed="false">
      <c r="A7953" s="0" t="s">
        <v>862</v>
      </c>
      <c r="B7953" s="52" t="s">
        <v>992</v>
      </c>
      <c r="C7953" s="52" t="s">
        <v>751</v>
      </c>
      <c r="D7953" s="53" t="n">
        <v>0.1</v>
      </c>
      <c r="E7953" s="53" t="s">
        <v>748</v>
      </c>
      <c r="F7953" s="0" t="s">
        <v>1439</v>
      </c>
      <c r="G7953" s="0" t="str">
        <f aca="false">LEFT(B7953,2)</f>
        <v>15</v>
      </c>
      <c r="H7953" s="0" t="str">
        <f aca="false">I7953&amp;"_"&amp;G7953&amp;"_"&amp;F7953</f>
        <v>KortbenetGroenFroe_15_20190828_DL2019015_DetFrieGym_ChristianshavnsGym_koersel1</v>
      </c>
      <c r="I7953" s="61" t="str">
        <f aca="false">MID(RIGHT(B7953,LEN(B7953)-3),1,FIND("_",RIGHT(B7953,LEN(B7953)-3))-1)</f>
        <v>KortbenetGroenFroe</v>
      </c>
      <c r="J7953" s="61" t="str">
        <f aca="false">TRIM(SUBSTITUTE(RIGHT(B7953,FIND(I7953,B7953)+1),"_",""))</f>
        <v>eDNA</v>
      </c>
      <c r="K7953" s="0" t="str">
        <f aca="false">IFERROR(VALUE(SUBSTITUTE(E7953,".",",")),E7953)</f>
        <v>No Ct</v>
      </c>
      <c r="L7953" s="61" t="str">
        <f aca="false">IF(J7953="PosK",SUMIFS(K:K,J:J,"PosK",H:H,H7953),"")</f>
        <v/>
      </c>
      <c r="M7953" s="61" t="str">
        <f aca="false">IF(J7953="PosK",SUMIFS(K:K,J:J,"NegK",H:H,H7953),"")</f>
        <v/>
      </c>
      <c r="N7953" s="61" t="str">
        <f aca="false">IF(J7953="PosK",SUMIFS(K:K,J:J,"eDNA",H:H,H7953),"")</f>
        <v/>
      </c>
      <c r="P7953" s="62"/>
      <c r="T7953" s="63"/>
      <c r="W7953" s="64"/>
    </row>
    <row r="7954" customFormat="false" ht="14.25" hidden="false" customHeight="false" outlineLevel="0" collapsed="false">
      <c r="A7954" s="0" t="s">
        <v>863</v>
      </c>
      <c r="B7954" s="52" t="s">
        <v>1212</v>
      </c>
      <c r="C7954" s="52" t="s">
        <v>743</v>
      </c>
      <c r="D7954" s="53" t="n">
        <v>0.1</v>
      </c>
      <c r="E7954" s="53" t="s">
        <v>748</v>
      </c>
      <c r="F7954" s="0" t="s">
        <v>1439</v>
      </c>
      <c r="G7954" s="0" t="str">
        <f aca="false">LEFT(B7954,2)</f>
        <v>16</v>
      </c>
      <c r="H7954" s="0" t="str">
        <f aca="false">I7954&amp;"_"&amp;G7954&amp;"_"&amp;F7954</f>
        <v>ButsnudetFroe_16_20190828_DL2019015_DetFrieGym_ChristianshavnsGym_koersel1</v>
      </c>
      <c r="I7954" s="61" t="str">
        <f aca="false">MID(RIGHT(B7954,LEN(B7954)-3),1,FIND("_",RIGHT(B7954,LEN(B7954)-3))-1)</f>
        <v>ButsnudetFroe</v>
      </c>
      <c r="J7954" s="61" t="str">
        <f aca="false">TRIM(SUBSTITUTE(RIGHT(B7954,FIND(I7954,B7954)+1),"_",""))</f>
        <v>PosK</v>
      </c>
      <c r="K7954" s="0" t="str">
        <f aca="false">IFERROR(VALUE(SUBSTITUTE(E7954,".",",")),E7954)</f>
        <v>No Ct</v>
      </c>
      <c r="L7954" s="61" t="n">
        <f aca="false">IF(J7954="PosK",SUMIFS(K:K,J:J,"PosK",H:H,H7954),"")</f>
        <v>0</v>
      </c>
      <c r="M7954" s="61" t="n">
        <f aca="false">IF(J7954="PosK",SUMIFS(K:K,J:J,"NegK",H:H,H7954),"")</f>
        <v>0</v>
      </c>
      <c r="N7954" s="61" t="n">
        <f aca="false">IF(J7954="PosK",SUMIFS(K:K,J:J,"eDNA",H:H,H7954),"")</f>
        <v>0</v>
      </c>
      <c r="P7954" s="62" t="n">
        <f aca="false">IF(K7956="No Ct",0,K7956)</f>
        <v>0</v>
      </c>
      <c r="Q7954" s="62" t="n">
        <f aca="false">IF(K7957="No Ct",0,K7957)</f>
        <v>0</v>
      </c>
      <c r="R7954" s="0" t="str">
        <f aca="false">IF(AND(L7954&gt;0,M7954=0),"Valid","Invalid")</f>
        <v>Invalid</v>
      </c>
      <c r="S7954" s="0" t="str">
        <f aca="false">IF(OR(P7954&gt;1,Q7954&gt;1),"Present","Absent")</f>
        <v>Absent</v>
      </c>
      <c r="T7954" s="63" t="str">
        <f aca="false">IF(OR(AND(P7954&gt;1,P7954&lt;41),AND(Q7954&gt;1,Q7954&lt;41)),"Ct&lt;41","Ct&gt;41")</f>
        <v>Ct&gt;41</v>
      </c>
      <c r="U7954" s="0" t="str">
        <f aca="false">I7954</f>
        <v>ButsnudetFroe</v>
      </c>
      <c r="V7954" s="0" t="str">
        <f aca="false">MID(F7954,10,9)</f>
        <v>DL2019015</v>
      </c>
      <c r="W7954" s="64" t="str">
        <f aca="false">V7954&amp;"_"&amp;U7954&amp;"_"&amp;R7954&amp;"_"&amp;S7954&amp;"_"&amp;T7954</f>
        <v>DL2019015_ButsnudetFroe_Invalid_Absent_Ct&gt;41</v>
      </c>
    </row>
    <row r="7955" customFormat="false" ht="14.25" hidden="false" customHeight="false" outlineLevel="0" collapsed="false">
      <c r="A7955" s="0" t="s">
        <v>865</v>
      </c>
      <c r="B7955" s="52" t="s">
        <v>1213</v>
      </c>
      <c r="C7955" s="52" t="s">
        <v>747</v>
      </c>
      <c r="D7955" s="53" t="n">
        <v>0.1</v>
      </c>
      <c r="E7955" s="53" t="s">
        <v>748</v>
      </c>
      <c r="F7955" s="0" t="s">
        <v>1439</v>
      </c>
      <c r="G7955" s="0" t="str">
        <f aca="false">LEFT(B7955,2)</f>
        <v>16</v>
      </c>
      <c r="H7955" s="0" t="str">
        <f aca="false">I7955&amp;"_"&amp;G7955&amp;"_"&amp;F7955</f>
        <v>ButsnudetFroe_16_20190828_DL2019015_DetFrieGym_ChristianshavnsGym_koersel1</v>
      </c>
      <c r="I7955" s="61" t="str">
        <f aca="false">MID(RIGHT(B7955,LEN(B7955)-3),1,FIND("_",RIGHT(B7955,LEN(B7955)-3))-1)</f>
        <v>ButsnudetFroe</v>
      </c>
      <c r="J7955" s="61" t="str">
        <f aca="false">TRIM(SUBSTITUTE(RIGHT(B7955,FIND(I7955,B7955)+1),"_",""))</f>
        <v>NegK</v>
      </c>
      <c r="K7955" s="0" t="str">
        <f aca="false">IFERROR(VALUE(SUBSTITUTE(E7955,".",",")),E7955)</f>
        <v>No Ct</v>
      </c>
      <c r="L7955" s="61" t="str">
        <f aca="false">IF(J7955="PosK",SUMIFS(K:K,J:J,"PosK",H:H,H7955),"")</f>
        <v/>
      </c>
      <c r="M7955" s="61" t="str">
        <f aca="false">IF(J7955="PosK",SUMIFS(K:K,J:J,"NegK",H:H,H7955),"")</f>
        <v/>
      </c>
      <c r="N7955" s="61" t="str">
        <f aca="false">IF(J7955="PosK",SUMIFS(K:K,J:J,"eDNA",H:H,H7955),"")</f>
        <v/>
      </c>
    </row>
    <row r="7956" customFormat="false" ht="14.25" hidden="false" customHeight="false" outlineLevel="0" collapsed="false">
      <c r="A7956" s="0" t="s">
        <v>867</v>
      </c>
      <c r="B7956" s="52" t="s">
        <v>1214</v>
      </c>
      <c r="C7956" s="52" t="s">
        <v>751</v>
      </c>
      <c r="D7956" s="53" t="n">
        <v>0.1</v>
      </c>
      <c r="E7956" s="53" t="s">
        <v>748</v>
      </c>
      <c r="F7956" s="0" t="s">
        <v>1439</v>
      </c>
      <c r="G7956" s="0" t="str">
        <f aca="false">LEFT(B7956,2)</f>
        <v>16</v>
      </c>
      <c r="H7956" s="0" t="str">
        <f aca="false">I7956&amp;"_"&amp;G7956&amp;"_"&amp;F7956</f>
        <v>ButsnudetFroe_16_20190828_DL2019015_DetFrieGym_ChristianshavnsGym_koersel1</v>
      </c>
      <c r="I7956" s="61" t="str">
        <f aca="false">MID(RIGHT(B7956,LEN(B7956)-3),1,FIND("_",RIGHT(B7956,LEN(B7956)-3))-1)</f>
        <v>ButsnudetFroe</v>
      </c>
      <c r="J7956" s="61" t="str">
        <f aca="false">TRIM(SUBSTITUTE(RIGHT(B7956,FIND(I7956,B7956)+1),"_",""))</f>
        <v>eDNA</v>
      </c>
      <c r="K7956" s="0" t="str">
        <f aca="false">IFERROR(VALUE(SUBSTITUTE(E7956,".",",")),E7956)</f>
        <v>No Ct</v>
      </c>
      <c r="L7956" s="61" t="str">
        <f aca="false">IF(J7956="PosK",SUMIFS(K:K,J:J,"PosK",H:H,H7956),"")</f>
        <v/>
      </c>
      <c r="M7956" s="61" t="str">
        <f aca="false">IF(J7956="PosK",SUMIFS(K:K,J:J,"NegK",H:H,H7956),"")</f>
        <v/>
      </c>
      <c r="N7956" s="61" t="str">
        <f aca="false">IF(J7956="PosK",SUMIFS(K:K,J:J,"eDNA",H:H,H7956),"")</f>
        <v/>
      </c>
      <c r="Q7956" s="62"/>
    </row>
    <row r="7957" customFormat="false" ht="14.25" hidden="false" customHeight="false" outlineLevel="0" collapsed="false">
      <c r="A7957" s="0" t="s">
        <v>869</v>
      </c>
      <c r="B7957" s="52" t="s">
        <v>1214</v>
      </c>
      <c r="C7957" s="52" t="s">
        <v>751</v>
      </c>
      <c r="D7957" s="53" t="n">
        <v>0.1</v>
      </c>
      <c r="E7957" s="53" t="s">
        <v>748</v>
      </c>
      <c r="F7957" s="0" t="s">
        <v>1439</v>
      </c>
      <c r="G7957" s="0" t="str">
        <f aca="false">LEFT(B7957,2)</f>
        <v>16</v>
      </c>
      <c r="H7957" s="0" t="str">
        <f aca="false">I7957&amp;"_"&amp;G7957&amp;"_"&amp;F7957</f>
        <v>ButsnudetFroe_16_20190828_DL2019015_DetFrieGym_ChristianshavnsGym_koersel1</v>
      </c>
      <c r="I7957" s="61" t="str">
        <f aca="false">MID(RIGHT(B7957,LEN(B7957)-3),1,FIND("_",RIGHT(B7957,LEN(B7957)-3))-1)</f>
        <v>ButsnudetFroe</v>
      </c>
      <c r="J7957" s="61" t="str">
        <f aca="false">TRIM(SUBSTITUTE(RIGHT(B7957,FIND(I7957,B7957)+1),"_",""))</f>
        <v>eDNA</v>
      </c>
      <c r="K7957" s="0" t="str">
        <f aca="false">IFERROR(VALUE(SUBSTITUTE(E7957,".",",")),E7957)</f>
        <v>No Ct</v>
      </c>
      <c r="L7957" s="61" t="str">
        <f aca="false">IF(J7957="PosK",SUMIFS(K:K,J:J,"PosK",H:H,H7957),"")</f>
        <v/>
      </c>
      <c r="M7957" s="61" t="str">
        <f aca="false">IF(J7957="PosK",SUMIFS(K:K,J:J,"NegK",H:H,H7957),"")</f>
        <v/>
      </c>
      <c r="N7957" s="61" t="str">
        <f aca="false">IF(J7957="PosK",SUMIFS(K:K,J:J,"eDNA",H:H,H7957),"")</f>
        <v/>
      </c>
      <c r="P7957" s="62"/>
      <c r="T7957" s="63"/>
      <c r="W7957" s="64"/>
    </row>
    <row r="7958" customFormat="false" ht="14.25" hidden="false" customHeight="false" outlineLevel="0" collapsed="false">
      <c r="A7958" s="0" t="s">
        <v>870</v>
      </c>
      <c r="B7958" s="52" t="s">
        <v>996</v>
      </c>
      <c r="C7958" s="52" t="s">
        <v>743</v>
      </c>
      <c r="D7958" s="53" t="n">
        <v>0.1</v>
      </c>
      <c r="E7958" s="53" t="s">
        <v>748</v>
      </c>
      <c r="F7958" s="0" t="s">
        <v>1439</v>
      </c>
      <c r="G7958" s="0" t="str">
        <f aca="false">LEFT(B7958,2)</f>
        <v>17</v>
      </c>
      <c r="H7958" s="0" t="str">
        <f aca="false">I7958&amp;"_"&amp;G7958&amp;"_"&amp;F7958</f>
        <v>ButsnudetFroe_17_20190828_DL2019015_DetFrieGym_ChristianshavnsGym_koersel1</v>
      </c>
      <c r="I7958" s="61" t="str">
        <f aca="false">MID(RIGHT(B7958,LEN(B7958)-3),1,FIND("_",RIGHT(B7958,LEN(B7958)-3))-1)</f>
        <v>ButsnudetFroe</v>
      </c>
      <c r="J7958" s="61" t="str">
        <f aca="false">TRIM(SUBSTITUTE(RIGHT(B7958,FIND(I7958,B7958)+1),"_",""))</f>
        <v>PosK</v>
      </c>
      <c r="K7958" s="0" t="str">
        <f aca="false">IFERROR(VALUE(SUBSTITUTE(E7958,".",",")),E7958)</f>
        <v>No Ct</v>
      </c>
      <c r="L7958" s="61" t="n">
        <f aca="false">IF(J7958="PosK",SUMIFS(K:K,J:J,"PosK",H:H,H7958),"")</f>
        <v>0</v>
      </c>
      <c r="M7958" s="61" t="n">
        <f aca="false">IF(J7958="PosK",SUMIFS(K:K,J:J,"NegK",H:H,H7958),"")</f>
        <v>0</v>
      </c>
      <c r="N7958" s="61" t="n">
        <f aca="false">IF(J7958="PosK",SUMIFS(K:K,J:J,"eDNA",H:H,H7958),"")</f>
        <v>0</v>
      </c>
      <c r="P7958" s="62" t="n">
        <f aca="false">IF(K7960="No Ct",0,K7960)</f>
        <v>0</v>
      </c>
      <c r="Q7958" s="62" t="n">
        <f aca="false">IF(K7961="No Ct",0,K7961)</f>
        <v>0</v>
      </c>
      <c r="R7958" s="0" t="str">
        <f aca="false">IF(AND(L7958&gt;0,M7958=0),"Valid","Invalid")</f>
        <v>Invalid</v>
      </c>
      <c r="S7958" s="0" t="str">
        <f aca="false">IF(OR(P7958&gt;1,Q7958&gt;1),"Present","Absent")</f>
        <v>Absent</v>
      </c>
      <c r="T7958" s="63" t="str">
        <f aca="false">IF(OR(AND(P7958&gt;1,P7958&lt;41),AND(Q7958&gt;1,Q7958&lt;41)),"Ct&lt;41","Ct&gt;41")</f>
        <v>Ct&gt;41</v>
      </c>
      <c r="U7958" s="0" t="str">
        <f aca="false">I7958</f>
        <v>ButsnudetFroe</v>
      </c>
      <c r="V7958" s="0" t="str">
        <f aca="false">MID(F7958,10,9)</f>
        <v>DL2019015</v>
      </c>
      <c r="W7958" s="64" t="str">
        <f aca="false">V7958&amp;"_"&amp;U7958&amp;"_"&amp;R7958&amp;"_"&amp;S7958&amp;"_"&amp;T7958</f>
        <v>DL2019015_ButsnudetFroe_Invalid_Absent_Ct&gt;41</v>
      </c>
    </row>
    <row r="7959" customFormat="false" ht="14.25" hidden="false" customHeight="false" outlineLevel="0" collapsed="false">
      <c r="A7959" s="0" t="s">
        <v>872</v>
      </c>
      <c r="B7959" s="52" t="s">
        <v>997</v>
      </c>
      <c r="C7959" s="52" t="s">
        <v>747</v>
      </c>
      <c r="D7959" s="53" t="n">
        <v>0.1</v>
      </c>
      <c r="E7959" s="53" t="s">
        <v>748</v>
      </c>
      <c r="F7959" s="0" t="s">
        <v>1439</v>
      </c>
      <c r="G7959" s="0" t="str">
        <f aca="false">LEFT(B7959,2)</f>
        <v>17</v>
      </c>
      <c r="H7959" s="0" t="str">
        <f aca="false">I7959&amp;"_"&amp;G7959&amp;"_"&amp;F7959</f>
        <v>ButsnudetFroe_17_20190828_DL2019015_DetFrieGym_ChristianshavnsGym_koersel1</v>
      </c>
      <c r="I7959" s="61" t="str">
        <f aca="false">MID(RIGHT(B7959,LEN(B7959)-3),1,FIND("_",RIGHT(B7959,LEN(B7959)-3))-1)</f>
        <v>ButsnudetFroe</v>
      </c>
      <c r="J7959" s="61" t="str">
        <f aca="false">TRIM(SUBSTITUTE(RIGHT(B7959,FIND(I7959,B7959)+1),"_",""))</f>
        <v>NegK</v>
      </c>
      <c r="K7959" s="0" t="str">
        <f aca="false">IFERROR(VALUE(SUBSTITUTE(E7959,".",",")),E7959)</f>
        <v>No Ct</v>
      </c>
      <c r="L7959" s="61" t="str">
        <f aca="false">IF(J7959="PosK",SUMIFS(K:K,J:J,"PosK",H:H,H7959),"")</f>
        <v/>
      </c>
      <c r="M7959" s="61" t="str">
        <f aca="false">IF(J7959="PosK",SUMIFS(K:K,J:J,"NegK",H:H,H7959),"")</f>
        <v/>
      </c>
      <c r="N7959" s="61" t="str">
        <f aca="false">IF(J7959="PosK",SUMIFS(K:K,J:J,"eDNA",H:H,H7959),"")</f>
        <v/>
      </c>
    </row>
    <row r="7960" customFormat="false" ht="14.25" hidden="false" customHeight="false" outlineLevel="0" collapsed="false">
      <c r="A7960" s="0" t="s">
        <v>874</v>
      </c>
      <c r="B7960" s="52" t="s">
        <v>998</v>
      </c>
      <c r="C7960" s="52" t="s">
        <v>751</v>
      </c>
      <c r="D7960" s="53" t="n">
        <v>0.1</v>
      </c>
      <c r="E7960" s="53" t="s">
        <v>748</v>
      </c>
      <c r="F7960" s="0" t="s">
        <v>1439</v>
      </c>
      <c r="G7960" s="0" t="str">
        <f aca="false">LEFT(B7960,2)</f>
        <v>17</v>
      </c>
      <c r="H7960" s="0" t="str">
        <f aca="false">I7960&amp;"_"&amp;G7960&amp;"_"&amp;F7960</f>
        <v>ButsnudetFroe_17_20190828_DL2019015_DetFrieGym_ChristianshavnsGym_koersel1</v>
      </c>
      <c r="I7960" s="61" t="str">
        <f aca="false">MID(RIGHT(B7960,LEN(B7960)-3),1,FIND("_",RIGHT(B7960,LEN(B7960)-3))-1)</f>
        <v>ButsnudetFroe</v>
      </c>
      <c r="J7960" s="61" t="str">
        <f aca="false">TRIM(SUBSTITUTE(RIGHT(B7960,FIND(I7960,B7960)+1),"_",""))</f>
        <v>eDNA</v>
      </c>
      <c r="K7960" s="0" t="str">
        <f aca="false">IFERROR(VALUE(SUBSTITUTE(E7960,".",",")),E7960)</f>
        <v>No Ct</v>
      </c>
      <c r="L7960" s="61" t="str">
        <f aca="false">IF(J7960="PosK",SUMIFS(K:K,J:J,"PosK",H:H,H7960),"")</f>
        <v/>
      </c>
      <c r="M7960" s="61" t="str">
        <f aca="false">IF(J7960="PosK",SUMIFS(K:K,J:J,"NegK",H:H,H7960),"")</f>
        <v/>
      </c>
      <c r="N7960" s="61" t="str">
        <f aca="false">IF(J7960="PosK",SUMIFS(K:K,J:J,"eDNA",H:H,H7960),"")</f>
        <v/>
      </c>
      <c r="Q7960" s="62"/>
    </row>
    <row r="7961" customFormat="false" ht="14.25" hidden="false" customHeight="false" outlineLevel="0" collapsed="false">
      <c r="A7961" s="0" t="s">
        <v>876</v>
      </c>
      <c r="B7961" s="52" t="s">
        <v>998</v>
      </c>
      <c r="C7961" s="52" t="s">
        <v>751</v>
      </c>
      <c r="D7961" s="53" t="n">
        <v>0.1</v>
      </c>
      <c r="E7961" s="53" t="s">
        <v>748</v>
      </c>
      <c r="F7961" s="0" t="s">
        <v>1439</v>
      </c>
      <c r="G7961" s="0" t="str">
        <f aca="false">LEFT(B7961,2)</f>
        <v>17</v>
      </c>
      <c r="H7961" s="0" t="str">
        <f aca="false">I7961&amp;"_"&amp;G7961&amp;"_"&amp;F7961</f>
        <v>ButsnudetFroe_17_20190828_DL2019015_DetFrieGym_ChristianshavnsGym_koersel1</v>
      </c>
      <c r="I7961" s="61" t="str">
        <f aca="false">MID(RIGHT(B7961,LEN(B7961)-3),1,FIND("_",RIGHT(B7961,LEN(B7961)-3))-1)</f>
        <v>ButsnudetFroe</v>
      </c>
      <c r="J7961" s="61" t="str">
        <f aca="false">TRIM(SUBSTITUTE(RIGHT(B7961,FIND(I7961,B7961)+1),"_",""))</f>
        <v>eDNA</v>
      </c>
      <c r="K7961" s="0" t="str">
        <f aca="false">IFERROR(VALUE(SUBSTITUTE(E7961,".",",")),E7961)</f>
        <v>No Ct</v>
      </c>
      <c r="L7961" s="61" t="str">
        <f aca="false">IF(J7961="PosK",SUMIFS(K:K,J:J,"PosK",H:H,H7961),"")</f>
        <v/>
      </c>
      <c r="M7961" s="61" t="str">
        <f aca="false">IF(J7961="PosK",SUMIFS(K:K,J:J,"NegK",H:H,H7961),"")</f>
        <v/>
      </c>
      <c r="N7961" s="61" t="str">
        <f aca="false">IF(J7961="PosK",SUMIFS(K:K,J:J,"eDNA",H:H,H7961),"")</f>
        <v/>
      </c>
      <c r="P7961" s="62"/>
      <c r="T7961" s="63"/>
      <c r="W7961" s="64"/>
    </row>
    <row r="7962" customFormat="false" ht="14.25" hidden="false" customHeight="false" outlineLevel="0" collapsed="false">
      <c r="A7962" s="0" t="s">
        <v>877</v>
      </c>
      <c r="B7962" s="52" t="s">
        <v>1215</v>
      </c>
      <c r="C7962" s="52" t="s">
        <v>743</v>
      </c>
      <c r="D7962" s="53" t="n">
        <v>0.1</v>
      </c>
      <c r="E7962" s="53" t="n">
        <v>38.1</v>
      </c>
      <c r="F7962" s="0" t="s">
        <v>1439</v>
      </c>
      <c r="G7962" s="0" t="str">
        <f aca="false">LEFT(B7962,2)</f>
        <v>18</v>
      </c>
      <c r="H7962" s="0" t="str">
        <f aca="false">I7962&amp;"_"&amp;G7962&amp;"_"&amp;F7962</f>
        <v>LilleVandsalamander_18_20190828_DL2019015_DetFrieGym_ChristianshavnsGym_koersel1</v>
      </c>
      <c r="I7962" s="61" t="str">
        <f aca="false">MID(RIGHT(B7962,LEN(B7962)-3),1,FIND("_",RIGHT(B7962,LEN(B7962)-3))-1)</f>
        <v>LilleVandsalamander</v>
      </c>
      <c r="J7962" s="61" t="str">
        <f aca="false">TRIM(SUBSTITUTE(RIGHT(B7962,FIND(I7962,B7962)+1),"_",""))</f>
        <v>PosK</v>
      </c>
      <c r="K7962" s="0" t="n">
        <f aca="false">IFERROR(VALUE(SUBSTITUTE(E7962,".",",")),E7962)</f>
        <v>38.1</v>
      </c>
      <c r="L7962" s="61" t="n">
        <f aca="false">IF(J7962="PosK",SUMIFS(K:K,J:J,"PosK",H:H,H7962),"")</f>
        <v>38.1</v>
      </c>
      <c r="M7962" s="61" t="n">
        <f aca="false">IF(J7962="PosK",SUMIFS(K:K,J:J,"NegK",H:H,H7962),"")</f>
        <v>0</v>
      </c>
      <c r="N7962" s="61" t="n">
        <f aca="false">IF(J7962="PosK",SUMIFS(K:K,J:J,"eDNA",H:H,H7962),"")</f>
        <v>0</v>
      </c>
      <c r="P7962" s="62" t="n">
        <f aca="false">IF(K7964="No Ct",0,K7964)</f>
        <v>0</v>
      </c>
      <c r="Q7962" s="62" t="n">
        <f aca="false">IF(K7965="No Ct",0,K7965)</f>
        <v>0</v>
      </c>
      <c r="R7962" s="0" t="str">
        <f aca="false">IF(AND(L7962&gt;0,M7962=0),"Valid","Invalid")</f>
        <v>Valid</v>
      </c>
      <c r="S7962" s="0" t="str">
        <f aca="false">IF(OR(P7962&gt;1,Q7962&gt;1),"Present","Absent")</f>
        <v>Absent</v>
      </c>
      <c r="T7962" s="63" t="str">
        <f aca="false">IF(OR(AND(P7962&gt;1,P7962&lt;41),AND(Q7962&gt;1,Q7962&lt;41)),"Ct&lt;41","Ct&gt;41")</f>
        <v>Ct&gt;41</v>
      </c>
      <c r="U7962" s="0" t="str">
        <f aca="false">I7962</f>
        <v>LilleVandsalamander</v>
      </c>
      <c r="V7962" s="0" t="str">
        <f aca="false">MID(F7962,10,9)</f>
        <v>DL2019015</v>
      </c>
      <c r="W7962" s="64" t="str">
        <f aca="false">V7962&amp;"_"&amp;U7962&amp;"_"&amp;R7962&amp;"_"&amp;S7962&amp;"_"&amp;T7962</f>
        <v>DL2019015_LilleVandsalamander_Valid_Absent_Ct&gt;41</v>
      </c>
    </row>
    <row r="7963" customFormat="false" ht="14.25" hidden="false" customHeight="false" outlineLevel="0" collapsed="false">
      <c r="A7963" s="0" t="s">
        <v>879</v>
      </c>
      <c r="B7963" s="52" t="s">
        <v>1216</v>
      </c>
      <c r="C7963" s="52" t="s">
        <v>747</v>
      </c>
      <c r="D7963" s="53" t="n">
        <v>0.1</v>
      </c>
      <c r="E7963" s="53" t="s">
        <v>748</v>
      </c>
      <c r="F7963" s="0" t="s">
        <v>1439</v>
      </c>
      <c r="G7963" s="0" t="str">
        <f aca="false">LEFT(B7963,2)</f>
        <v>18</v>
      </c>
      <c r="H7963" s="0" t="str">
        <f aca="false">I7963&amp;"_"&amp;G7963&amp;"_"&amp;F7963</f>
        <v>LilleVandsalamander_18_20190828_DL2019015_DetFrieGym_ChristianshavnsGym_koersel1</v>
      </c>
      <c r="I7963" s="61" t="str">
        <f aca="false">MID(RIGHT(B7963,LEN(B7963)-3),1,FIND("_",RIGHT(B7963,LEN(B7963)-3))-1)</f>
        <v>LilleVandsalamander</v>
      </c>
      <c r="J7963" s="61" t="str">
        <f aca="false">TRIM(SUBSTITUTE(RIGHT(B7963,FIND(I7963,B7963)+1),"_",""))</f>
        <v>NegK</v>
      </c>
      <c r="K7963" s="0" t="str">
        <f aca="false">IFERROR(VALUE(SUBSTITUTE(E7963,".",",")),E7963)</f>
        <v>No Ct</v>
      </c>
      <c r="L7963" s="61" t="str">
        <f aca="false">IF(J7963="PosK",SUMIFS(K:K,J:J,"PosK",H:H,H7963),"")</f>
        <v/>
      </c>
      <c r="M7963" s="61" t="str">
        <f aca="false">IF(J7963="PosK",SUMIFS(K:K,J:J,"NegK",H:H,H7963),"")</f>
        <v/>
      </c>
      <c r="N7963" s="61" t="str">
        <f aca="false">IF(J7963="PosK",SUMIFS(K:K,J:J,"eDNA",H:H,H7963),"")</f>
        <v/>
      </c>
    </row>
    <row r="7964" customFormat="false" ht="14.25" hidden="false" customHeight="false" outlineLevel="0" collapsed="false">
      <c r="A7964" s="0" t="s">
        <v>881</v>
      </c>
      <c r="B7964" s="52" t="s">
        <v>1217</v>
      </c>
      <c r="C7964" s="52" t="s">
        <v>751</v>
      </c>
      <c r="D7964" s="53" t="n">
        <v>0.1</v>
      </c>
      <c r="E7964" s="53" t="s">
        <v>748</v>
      </c>
      <c r="F7964" s="0" t="s">
        <v>1439</v>
      </c>
      <c r="G7964" s="0" t="str">
        <f aca="false">LEFT(B7964,2)</f>
        <v>18</v>
      </c>
      <c r="H7964" s="0" t="str">
        <f aca="false">I7964&amp;"_"&amp;G7964&amp;"_"&amp;F7964</f>
        <v>LilleVandsalamander_18_20190828_DL2019015_DetFrieGym_ChristianshavnsGym_koersel1</v>
      </c>
      <c r="I7964" s="61" t="str">
        <f aca="false">MID(RIGHT(B7964,LEN(B7964)-3),1,FIND("_",RIGHT(B7964,LEN(B7964)-3))-1)</f>
        <v>LilleVandsalamander</v>
      </c>
      <c r="J7964" s="61" t="str">
        <f aca="false">TRIM(SUBSTITUTE(RIGHT(B7964,FIND(I7964,B7964)+1),"_",""))</f>
        <v>eDNA</v>
      </c>
      <c r="K7964" s="0" t="str">
        <f aca="false">IFERROR(VALUE(SUBSTITUTE(E7964,".",",")),E7964)</f>
        <v>No Ct</v>
      </c>
      <c r="L7964" s="61" t="str">
        <f aca="false">IF(J7964="PosK",SUMIFS(K:K,J:J,"PosK",H:H,H7964),"")</f>
        <v/>
      </c>
      <c r="M7964" s="61" t="str">
        <f aca="false">IF(J7964="PosK",SUMIFS(K:K,J:J,"NegK",H:H,H7964),"")</f>
        <v/>
      </c>
      <c r="N7964" s="61" t="str">
        <f aca="false">IF(J7964="PosK",SUMIFS(K:K,J:J,"eDNA",H:H,H7964),"")</f>
        <v/>
      </c>
      <c r="Q7964" s="62"/>
    </row>
    <row r="7965" customFormat="false" ht="14.25" hidden="false" customHeight="false" outlineLevel="0" collapsed="false">
      <c r="A7965" s="0" t="s">
        <v>883</v>
      </c>
      <c r="B7965" s="52" t="s">
        <v>1217</v>
      </c>
      <c r="C7965" s="52" t="s">
        <v>751</v>
      </c>
      <c r="D7965" s="53" t="n">
        <v>0.1</v>
      </c>
      <c r="E7965" s="53" t="s">
        <v>748</v>
      </c>
      <c r="F7965" s="0" t="s">
        <v>1439</v>
      </c>
      <c r="G7965" s="0" t="str">
        <f aca="false">LEFT(B7965,2)</f>
        <v>18</v>
      </c>
      <c r="H7965" s="0" t="str">
        <f aca="false">I7965&amp;"_"&amp;G7965&amp;"_"&amp;F7965</f>
        <v>LilleVandsalamander_18_20190828_DL2019015_DetFrieGym_ChristianshavnsGym_koersel1</v>
      </c>
      <c r="I7965" s="61" t="str">
        <f aca="false">MID(RIGHT(B7965,LEN(B7965)-3),1,FIND("_",RIGHT(B7965,LEN(B7965)-3))-1)</f>
        <v>LilleVandsalamander</v>
      </c>
      <c r="J7965" s="61" t="str">
        <f aca="false">TRIM(SUBSTITUTE(RIGHT(B7965,FIND(I7965,B7965)+1),"_",""))</f>
        <v>eDNA</v>
      </c>
      <c r="K7965" s="0" t="str">
        <f aca="false">IFERROR(VALUE(SUBSTITUTE(E7965,".",",")),E7965)</f>
        <v>No Ct</v>
      </c>
      <c r="L7965" s="61" t="str">
        <f aca="false">IF(J7965="PosK",SUMIFS(K:K,J:J,"PosK",H:H,H7965),"")</f>
        <v/>
      </c>
      <c r="M7965" s="61" t="str">
        <f aca="false">IF(J7965="PosK",SUMIFS(K:K,J:J,"NegK",H:H,H7965),"")</f>
        <v/>
      </c>
      <c r="N7965" s="61" t="str">
        <f aca="false">IF(J7965="PosK",SUMIFS(K:K,J:J,"eDNA",H:H,H7965),"")</f>
        <v/>
      </c>
      <c r="P7965" s="62"/>
      <c r="T7965" s="63"/>
      <c r="W7965" s="64"/>
    </row>
    <row r="7966" customFormat="false" ht="14.25" hidden="false" customHeight="false" outlineLevel="0" collapsed="false">
      <c r="A7966" s="0" t="s">
        <v>884</v>
      </c>
      <c r="B7966" s="52" t="s">
        <v>1002</v>
      </c>
      <c r="C7966" s="52" t="s">
        <v>743</v>
      </c>
      <c r="D7966" s="53" t="n">
        <v>0.1</v>
      </c>
      <c r="E7966" s="53" t="n">
        <v>41.42</v>
      </c>
      <c r="F7966" s="0" t="s">
        <v>1439</v>
      </c>
      <c r="G7966" s="0" t="str">
        <f aca="false">LEFT(B7966,2)</f>
        <v>19</v>
      </c>
      <c r="H7966" s="0" t="str">
        <f aca="false">I7966&amp;"_"&amp;G7966&amp;"_"&amp;F7966</f>
        <v>LilleVandsalamander_19_20190828_DL2019015_DetFrieGym_ChristianshavnsGym_koersel1</v>
      </c>
      <c r="I7966" s="61" t="str">
        <f aca="false">MID(RIGHT(B7966,LEN(B7966)-3),1,FIND("_",RIGHT(B7966,LEN(B7966)-3))-1)</f>
        <v>LilleVandsalamander</v>
      </c>
      <c r="J7966" s="61" t="str">
        <f aca="false">TRIM(SUBSTITUTE(RIGHT(B7966,FIND(I7966,B7966)+1),"_",""))</f>
        <v>PosK</v>
      </c>
      <c r="K7966" s="0" t="n">
        <f aca="false">IFERROR(VALUE(SUBSTITUTE(E7966,".",",")),E7966)</f>
        <v>41.42</v>
      </c>
      <c r="L7966" s="61" t="n">
        <f aca="false">IF(J7966="PosK",SUMIFS(K:K,J:J,"PosK",H:H,H7966),"")</f>
        <v>41.42</v>
      </c>
      <c r="M7966" s="61" t="n">
        <f aca="false">IF(J7966="PosK",SUMIFS(K:K,J:J,"NegK",H:H,H7966),"")</f>
        <v>0</v>
      </c>
      <c r="N7966" s="61" t="n">
        <f aca="false">IF(J7966="PosK",SUMIFS(K:K,J:J,"eDNA",H:H,H7966),"")</f>
        <v>0</v>
      </c>
      <c r="P7966" s="62" t="n">
        <f aca="false">IF(K7968="No Ct",0,K7968)</f>
        <v>0</v>
      </c>
      <c r="Q7966" s="62" t="n">
        <f aca="false">IF(K7969="No Ct",0,K7969)</f>
        <v>0</v>
      </c>
      <c r="R7966" s="0" t="str">
        <f aca="false">IF(AND(L7966&gt;0,M7966=0),"Valid","Invalid")</f>
        <v>Valid</v>
      </c>
      <c r="S7966" s="0" t="str">
        <f aca="false">IF(OR(P7966&gt;1,Q7966&gt;1),"Present","Absent")</f>
        <v>Absent</v>
      </c>
      <c r="T7966" s="63" t="str">
        <f aca="false">IF(OR(AND(P7966&gt;1,P7966&lt;41),AND(Q7966&gt;1,Q7966&lt;41)),"Ct&lt;41","Ct&gt;41")</f>
        <v>Ct&gt;41</v>
      </c>
      <c r="U7966" s="0" t="str">
        <f aca="false">I7966</f>
        <v>LilleVandsalamander</v>
      </c>
      <c r="V7966" s="0" t="str">
        <f aca="false">MID(F7966,10,9)</f>
        <v>DL2019015</v>
      </c>
      <c r="W7966" s="64" t="str">
        <f aca="false">V7966&amp;"_"&amp;U7966&amp;"_"&amp;R7966&amp;"_"&amp;S7966&amp;"_"&amp;T7966</f>
        <v>DL2019015_LilleVandsalamander_Valid_Absent_Ct&gt;41</v>
      </c>
    </row>
    <row r="7967" customFormat="false" ht="14.25" hidden="false" customHeight="false" outlineLevel="0" collapsed="false">
      <c r="A7967" s="0" t="s">
        <v>886</v>
      </c>
      <c r="B7967" s="52" t="s">
        <v>1003</v>
      </c>
      <c r="C7967" s="52" t="s">
        <v>747</v>
      </c>
      <c r="D7967" s="53" t="n">
        <v>0.1</v>
      </c>
      <c r="E7967" s="53" t="s">
        <v>748</v>
      </c>
      <c r="F7967" s="0" t="s">
        <v>1439</v>
      </c>
      <c r="G7967" s="0" t="str">
        <f aca="false">LEFT(B7967,2)</f>
        <v>19</v>
      </c>
      <c r="H7967" s="0" t="str">
        <f aca="false">I7967&amp;"_"&amp;G7967&amp;"_"&amp;F7967</f>
        <v>LilleVandsalamander_19_20190828_DL2019015_DetFrieGym_ChristianshavnsGym_koersel1</v>
      </c>
      <c r="I7967" s="61" t="str">
        <f aca="false">MID(RIGHT(B7967,LEN(B7967)-3),1,FIND("_",RIGHT(B7967,LEN(B7967)-3))-1)</f>
        <v>LilleVandsalamander</v>
      </c>
      <c r="J7967" s="61" t="str">
        <f aca="false">TRIM(SUBSTITUTE(RIGHT(B7967,FIND(I7967,B7967)+1),"_",""))</f>
        <v>NegK</v>
      </c>
      <c r="K7967" s="0" t="str">
        <f aca="false">IFERROR(VALUE(SUBSTITUTE(E7967,".",",")),E7967)</f>
        <v>No Ct</v>
      </c>
      <c r="L7967" s="61" t="str">
        <f aca="false">IF(J7967="PosK",SUMIFS(K:K,J:J,"PosK",H:H,H7967),"")</f>
        <v/>
      </c>
      <c r="M7967" s="61" t="str">
        <f aca="false">IF(J7967="PosK",SUMIFS(K:K,J:J,"NegK",H:H,H7967),"")</f>
        <v/>
      </c>
      <c r="N7967" s="61" t="str">
        <f aca="false">IF(J7967="PosK",SUMIFS(K:K,J:J,"eDNA",H:H,H7967),"")</f>
        <v/>
      </c>
    </row>
    <row r="7968" customFormat="false" ht="14.25" hidden="false" customHeight="false" outlineLevel="0" collapsed="false">
      <c r="A7968" s="0" t="s">
        <v>888</v>
      </c>
      <c r="B7968" s="52" t="s">
        <v>1004</v>
      </c>
      <c r="C7968" s="52" t="s">
        <v>751</v>
      </c>
      <c r="D7968" s="53" t="n">
        <v>0.1</v>
      </c>
      <c r="E7968" s="53" t="s">
        <v>748</v>
      </c>
      <c r="F7968" s="0" t="s">
        <v>1439</v>
      </c>
      <c r="G7968" s="0" t="str">
        <f aca="false">LEFT(B7968,2)</f>
        <v>19</v>
      </c>
      <c r="H7968" s="0" t="str">
        <f aca="false">I7968&amp;"_"&amp;G7968&amp;"_"&amp;F7968</f>
        <v>LilleVandsalamander_19_20190828_DL2019015_DetFrieGym_ChristianshavnsGym_koersel1</v>
      </c>
      <c r="I7968" s="61" t="str">
        <f aca="false">MID(RIGHT(B7968,LEN(B7968)-3),1,FIND("_",RIGHT(B7968,LEN(B7968)-3))-1)</f>
        <v>LilleVandsalamander</v>
      </c>
      <c r="J7968" s="61" t="str">
        <f aca="false">TRIM(SUBSTITUTE(RIGHT(B7968,FIND(I7968,B7968)+1),"_",""))</f>
        <v>eDNA</v>
      </c>
      <c r="K7968" s="0" t="str">
        <f aca="false">IFERROR(VALUE(SUBSTITUTE(E7968,".",",")),E7968)</f>
        <v>No Ct</v>
      </c>
      <c r="L7968" s="61" t="str">
        <f aca="false">IF(J7968="PosK",SUMIFS(K:K,J:J,"PosK",H:H,H7968),"")</f>
        <v/>
      </c>
      <c r="M7968" s="61" t="str">
        <f aca="false">IF(J7968="PosK",SUMIFS(K:K,J:J,"NegK",H:H,H7968),"")</f>
        <v/>
      </c>
      <c r="N7968" s="61" t="str">
        <f aca="false">IF(J7968="PosK",SUMIFS(K:K,J:J,"eDNA",H:H,H7968),"")</f>
        <v/>
      </c>
      <c r="Q7968" s="62"/>
    </row>
    <row r="7969" customFormat="false" ht="14.25" hidden="false" customHeight="false" outlineLevel="0" collapsed="false">
      <c r="A7969" s="0" t="s">
        <v>890</v>
      </c>
      <c r="B7969" s="52" t="s">
        <v>1004</v>
      </c>
      <c r="C7969" s="52" t="s">
        <v>751</v>
      </c>
      <c r="D7969" s="53" t="n">
        <v>0.1</v>
      </c>
      <c r="E7969" s="53" t="s">
        <v>748</v>
      </c>
      <c r="F7969" s="0" t="s">
        <v>1439</v>
      </c>
      <c r="G7969" s="0" t="str">
        <f aca="false">LEFT(B7969,2)</f>
        <v>19</v>
      </c>
      <c r="H7969" s="0" t="str">
        <f aca="false">I7969&amp;"_"&amp;G7969&amp;"_"&amp;F7969</f>
        <v>LilleVandsalamander_19_20190828_DL2019015_DetFrieGym_ChristianshavnsGym_koersel1</v>
      </c>
      <c r="I7969" s="61" t="str">
        <f aca="false">MID(RIGHT(B7969,LEN(B7969)-3),1,FIND("_",RIGHT(B7969,LEN(B7969)-3))-1)</f>
        <v>LilleVandsalamander</v>
      </c>
      <c r="J7969" s="61" t="str">
        <f aca="false">TRIM(SUBSTITUTE(RIGHT(B7969,FIND(I7969,B7969)+1),"_",""))</f>
        <v>eDNA</v>
      </c>
      <c r="K7969" s="0" t="str">
        <f aca="false">IFERROR(VALUE(SUBSTITUTE(E7969,".",",")),E7969)</f>
        <v>No Ct</v>
      </c>
      <c r="L7969" s="61" t="str">
        <f aca="false">IF(J7969="PosK",SUMIFS(K:K,J:J,"PosK",H:H,H7969),"")</f>
        <v/>
      </c>
      <c r="M7969" s="61" t="str">
        <f aca="false">IF(J7969="PosK",SUMIFS(K:K,J:J,"NegK",H:H,H7969),"")</f>
        <v/>
      </c>
      <c r="N7969" s="61" t="str">
        <f aca="false">IF(J7969="PosK",SUMIFS(K:K,J:J,"eDNA",H:H,H7969),"")</f>
        <v/>
      </c>
      <c r="P7969" s="62"/>
      <c r="T7969" s="63"/>
      <c r="W7969" s="64"/>
    </row>
    <row r="7970" customFormat="false" ht="14.25" hidden="false" customHeight="false" outlineLevel="0" collapsed="false">
      <c r="A7970" s="0" t="s">
        <v>891</v>
      </c>
      <c r="B7970" s="52" t="s">
        <v>1218</v>
      </c>
      <c r="C7970" s="52" t="s">
        <v>743</v>
      </c>
      <c r="D7970" s="53" t="n">
        <v>0.1</v>
      </c>
      <c r="E7970" s="53" t="n">
        <v>37.49</v>
      </c>
      <c r="F7970" s="0" t="s">
        <v>1439</v>
      </c>
      <c r="G7970" s="0" t="str">
        <f aca="false">LEFT(B7970,2)</f>
        <v>20</v>
      </c>
      <c r="H7970" s="0" t="str">
        <f aca="false">I7970&amp;"_"&amp;G7970&amp;"_"&amp;F7970</f>
        <v>Skalle_20_20190828_DL2019015_DetFrieGym_ChristianshavnsGym_koersel1</v>
      </c>
      <c r="I7970" s="61" t="str">
        <f aca="false">MID(RIGHT(B7970,LEN(B7970)-3),1,FIND("_",RIGHT(B7970,LEN(B7970)-3))-1)</f>
        <v>Skalle</v>
      </c>
      <c r="J7970" s="61" t="str">
        <f aca="false">TRIM(SUBSTITUTE(RIGHT(B7970,FIND(I7970,B7970)+1),"_",""))</f>
        <v>PosK</v>
      </c>
      <c r="K7970" s="0" t="n">
        <f aca="false">IFERROR(VALUE(SUBSTITUTE(E7970,".",",")),E7970)</f>
        <v>37.49</v>
      </c>
      <c r="L7970" s="61" t="n">
        <f aca="false">IF(J7970="PosK",SUMIFS(K:K,J:J,"PosK",H:H,H7970),"")</f>
        <v>37.49</v>
      </c>
      <c r="M7970" s="61" t="n">
        <f aca="false">IF(J7970="PosK",SUMIFS(K:K,J:J,"NegK",H:H,H7970),"")</f>
        <v>0</v>
      </c>
      <c r="N7970" s="61" t="n">
        <f aca="false">IF(J7970="PosK",SUMIFS(K:K,J:J,"eDNA",H:H,H7970),"")</f>
        <v>75.18</v>
      </c>
      <c r="P7970" s="62" t="n">
        <f aca="false">IF(K7972="No Ct",0,K7972)</f>
        <v>37.96</v>
      </c>
      <c r="Q7970" s="62" t="n">
        <f aca="false">IF(K7973="No Ct",0,K7973)</f>
        <v>37.22</v>
      </c>
      <c r="R7970" s="0" t="str">
        <f aca="false">IF(AND(L7970&gt;0,M7970=0),"Valid","Invalid")</f>
        <v>Valid</v>
      </c>
      <c r="S7970" s="0" t="str">
        <f aca="false">IF(OR(P7970&gt;1,Q7970&gt;1),"Present","Absent")</f>
        <v>Present</v>
      </c>
      <c r="T7970" s="63" t="str">
        <f aca="false">IF(OR(AND(P7970&gt;1,P7970&lt;41),AND(Q7970&gt;1,Q7970&lt;41)),"Ct&lt;41","Ct&gt;41")</f>
        <v>Ct&lt;41</v>
      </c>
      <c r="U7970" s="0" t="str">
        <f aca="false">I7970</f>
        <v>Skalle</v>
      </c>
      <c r="V7970" s="0" t="str">
        <f aca="false">MID(F7970,10,9)</f>
        <v>DL2019015</v>
      </c>
      <c r="W7970" s="64" t="str">
        <f aca="false">V7970&amp;"_"&amp;U7970&amp;"_"&amp;R7970&amp;"_"&amp;S7970&amp;"_"&amp;T7970</f>
        <v>DL2019015_Skalle_Valid_Present_Ct&lt;41</v>
      </c>
    </row>
    <row r="7971" customFormat="false" ht="14.25" hidden="false" customHeight="false" outlineLevel="0" collapsed="false">
      <c r="A7971" s="0" t="s">
        <v>893</v>
      </c>
      <c r="B7971" s="52" t="s">
        <v>1219</v>
      </c>
      <c r="C7971" s="52" t="s">
        <v>747</v>
      </c>
      <c r="D7971" s="53" t="n">
        <v>0.1</v>
      </c>
      <c r="E7971" s="53" t="s">
        <v>748</v>
      </c>
      <c r="F7971" s="0" t="s">
        <v>1439</v>
      </c>
      <c r="G7971" s="0" t="str">
        <f aca="false">LEFT(B7971,2)</f>
        <v>20</v>
      </c>
      <c r="H7971" s="0" t="str">
        <f aca="false">I7971&amp;"_"&amp;G7971&amp;"_"&amp;F7971</f>
        <v>Skalle_20_20190828_DL2019015_DetFrieGym_ChristianshavnsGym_koersel1</v>
      </c>
      <c r="I7971" s="61" t="str">
        <f aca="false">MID(RIGHT(B7971,LEN(B7971)-3),1,FIND("_",RIGHT(B7971,LEN(B7971)-3))-1)</f>
        <v>Skalle</v>
      </c>
      <c r="J7971" s="61" t="str">
        <f aca="false">TRIM(SUBSTITUTE(RIGHT(B7971,FIND(I7971,B7971)+1),"_",""))</f>
        <v>NegK</v>
      </c>
      <c r="K7971" s="0" t="str">
        <f aca="false">IFERROR(VALUE(SUBSTITUTE(E7971,".",",")),E7971)</f>
        <v>No Ct</v>
      </c>
      <c r="L7971" s="61" t="str">
        <f aca="false">IF(J7971="PosK",SUMIFS(K:K,J:J,"PosK",H:H,H7971),"")</f>
        <v/>
      </c>
      <c r="M7971" s="61" t="str">
        <f aca="false">IF(J7971="PosK",SUMIFS(K:K,J:J,"NegK",H:H,H7971),"")</f>
        <v/>
      </c>
      <c r="N7971" s="61" t="str">
        <f aca="false">IF(J7971="PosK",SUMIFS(K:K,J:J,"eDNA",H:H,H7971),"")</f>
        <v/>
      </c>
    </row>
    <row r="7972" customFormat="false" ht="14.25" hidden="false" customHeight="false" outlineLevel="0" collapsed="false">
      <c r="A7972" s="0" t="s">
        <v>895</v>
      </c>
      <c r="B7972" s="52" t="s">
        <v>1220</v>
      </c>
      <c r="C7972" s="52" t="s">
        <v>751</v>
      </c>
      <c r="D7972" s="53" t="n">
        <v>0.1</v>
      </c>
      <c r="E7972" s="53" t="n">
        <v>37.96</v>
      </c>
      <c r="F7972" s="0" t="s">
        <v>1439</v>
      </c>
      <c r="G7972" s="0" t="str">
        <f aca="false">LEFT(B7972,2)</f>
        <v>20</v>
      </c>
      <c r="H7972" s="0" t="str">
        <f aca="false">I7972&amp;"_"&amp;G7972&amp;"_"&amp;F7972</f>
        <v>Skalle_20_20190828_DL2019015_DetFrieGym_ChristianshavnsGym_koersel1</v>
      </c>
      <c r="I7972" s="61" t="str">
        <f aca="false">MID(RIGHT(B7972,LEN(B7972)-3),1,FIND("_",RIGHT(B7972,LEN(B7972)-3))-1)</f>
        <v>Skalle</v>
      </c>
      <c r="J7972" s="61" t="str">
        <f aca="false">TRIM(SUBSTITUTE(RIGHT(B7972,FIND(I7972,B7972)+1),"_",""))</f>
        <v>eDNA</v>
      </c>
      <c r="K7972" s="0" t="n">
        <f aca="false">IFERROR(VALUE(SUBSTITUTE(E7972,".",",")),E7972)</f>
        <v>37.96</v>
      </c>
      <c r="L7972" s="61" t="str">
        <f aca="false">IF(J7972="PosK",SUMIFS(K:K,J:J,"PosK",H:H,H7972),"")</f>
        <v/>
      </c>
      <c r="M7972" s="61" t="str">
        <f aca="false">IF(J7972="PosK",SUMIFS(K:K,J:J,"NegK",H:H,H7972),"")</f>
        <v/>
      </c>
      <c r="N7972" s="61" t="str">
        <f aca="false">IF(J7972="PosK",SUMIFS(K:K,J:J,"eDNA",H:H,H7972),"")</f>
        <v/>
      </c>
      <c r="Q7972" s="62"/>
    </row>
    <row r="7973" customFormat="false" ht="14.25" hidden="false" customHeight="false" outlineLevel="0" collapsed="false">
      <c r="A7973" s="0" t="s">
        <v>897</v>
      </c>
      <c r="B7973" s="52" t="s">
        <v>1220</v>
      </c>
      <c r="C7973" s="52" t="s">
        <v>751</v>
      </c>
      <c r="D7973" s="53" t="n">
        <v>0.1</v>
      </c>
      <c r="E7973" s="53" t="n">
        <v>37.22</v>
      </c>
      <c r="F7973" s="0" t="s">
        <v>1439</v>
      </c>
      <c r="G7973" s="0" t="str">
        <f aca="false">LEFT(B7973,2)</f>
        <v>20</v>
      </c>
      <c r="H7973" s="0" t="str">
        <f aca="false">I7973&amp;"_"&amp;G7973&amp;"_"&amp;F7973</f>
        <v>Skalle_20_20190828_DL2019015_DetFrieGym_ChristianshavnsGym_koersel1</v>
      </c>
      <c r="I7973" s="61" t="str">
        <f aca="false">MID(RIGHT(B7973,LEN(B7973)-3),1,FIND("_",RIGHT(B7973,LEN(B7973)-3))-1)</f>
        <v>Skalle</v>
      </c>
      <c r="J7973" s="61" t="str">
        <f aca="false">TRIM(SUBSTITUTE(RIGHT(B7973,FIND(I7973,B7973)+1),"_",""))</f>
        <v>eDNA</v>
      </c>
      <c r="K7973" s="0" t="n">
        <f aca="false">IFERROR(VALUE(SUBSTITUTE(E7973,".",",")),E7973)</f>
        <v>37.22</v>
      </c>
      <c r="L7973" s="61" t="str">
        <f aca="false">IF(J7973="PosK",SUMIFS(K:K,J:J,"PosK",H:H,H7973),"")</f>
        <v/>
      </c>
      <c r="M7973" s="61" t="str">
        <f aca="false">IF(J7973="PosK",SUMIFS(K:K,J:J,"NegK",H:H,H7973),"")</f>
        <v/>
      </c>
      <c r="N7973" s="61" t="str">
        <f aca="false">IF(J7973="PosK",SUMIFS(K:K,J:J,"eDNA",H:H,H7973),"")</f>
        <v/>
      </c>
      <c r="P7973" s="62"/>
      <c r="T7973" s="63"/>
      <c r="W7973" s="64"/>
    </row>
    <row r="7974" customFormat="false" ht="14.25" hidden="false" customHeight="false" outlineLevel="0" collapsed="false">
      <c r="A7974" s="0" t="s">
        <v>898</v>
      </c>
      <c r="B7974" s="52" t="s">
        <v>1008</v>
      </c>
      <c r="C7974" s="52" t="s">
        <v>743</v>
      </c>
      <c r="D7974" s="53" t="n">
        <v>0.1</v>
      </c>
      <c r="E7974" s="53" t="n">
        <v>33.1</v>
      </c>
      <c r="F7974" s="0" t="s">
        <v>1439</v>
      </c>
      <c r="G7974" s="0" t="str">
        <f aca="false">LEFT(B7974,2)</f>
        <v>21</v>
      </c>
      <c r="H7974" s="0" t="str">
        <f aca="false">I7974&amp;"_"&amp;G7974&amp;"_"&amp;F7974</f>
        <v>Skalle_21_20190828_DL2019015_DetFrieGym_ChristianshavnsGym_koersel1</v>
      </c>
      <c r="I7974" s="61" t="str">
        <f aca="false">MID(RIGHT(B7974,LEN(B7974)-3),1,FIND("_",RIGHT(B7974,LEN(B7974)-3))-1)</f>
        <v>Skalle</v>
      </c>
      <c r="J7974" s="61" t="str">
        <f aca="false">TRIM(SUBSTITUTE(RIGHT(B7974,FIND(I7974,B7974)+1),"_",""))</f>
        <v>PosK</v>
      </c>
      <c r="K7974" s="0" t="n">
        <f aca="false">IFERROR(VALUE(SUBSTITUTE(E7974,".",",")),E7974)</f>
        <v>33.1</v>
      </c>
      <c r="L7974" s="61" t="n">
        <f aca="false">IF(J7974="PosK",SUMIFS(K:K,J:J,"PosK",H:H,H7974),"")</f>
        <v>33.1</v>
      </c>
      <c r="M7974" s="61" t="n">
        <f aca="false">IF(J7974="PosK",SUMIFS(K:K,J:J,"NegK",H:H,H7974),"")</f>
        <v>0</v>
      </c>
      <c r="N7974" s="61" t="n">
        <f aca="false">IF(J7974="PosK",SUMIFS(K:K,J:J,"eDNA",H:H,H7974),"")</f>
        <v>77.1</v>
      </c>
      <c r="P7974" s="62" t="n">
        <f aca="false">IF(K7976="No Ct",0,K7976)</f>
        <v>39.11</v>
      </c>
      <c r="Q7974" s="62" t="n">
        <f aca="false">IF(K7977="No Ct",0,K7977)</f>
        <v>37.99</v>
      </c>
      <c r="R7974" s="0" t="str">
        <f aca="false">IF(AND(L7974&gt;0,M7974=0),"Valid","Invalid")</f>
        <v>Valid</v>
      </c>
      <c r="S7974" s="0" t="str">
        <f aca="false">IF(OR(P7974&gt;1,Q7974&gt;1),"Present","Absent")</f>
        <v>Present</v>
      </c>
      <c r="T7974" s="63" t="str">
        <f aca="false">IF(OR(AND(P7974&gt;1,P7974&lt;41),AND(Q7974&gt;1,Q7974&lt;41)),"Ct&lt;41","Ct&gt;41")</f>
        <v>Ct&lt;41</v>
      </c>
      <c r="U7974" s="0" t="str">
        <f aca="false">I7974</f>
        <v>Skalle</v>
      </c>
      <c r="V7974" s="0" t="str">
        <f aca="false">MID(F7974,10,9)</f>
        <v>DL2019015</v>
      </c>
      <c r="W7974" s="64" t="str">
        <f aca="false">V7974&amp;"_"&amp;U7974&amp;"_"&amp;R7974&amp;"_"&amp;S7974&amp;"_"&amp;T7974</f>
        <v>DL2019015_Skalle_Valid_Present_Ct&lt;41</v>
      </c>
    </row>
    <row r="7975" customFormat="false" ht="14.25" hidden="false" customHeight="false" outlineLevel="0" collapsed="false">
      <c r="A7975" s="0" t="s">
        <v>900</v>
      </c>
      <c r="B7975" s="52" t="s">
        <v>1009</v>
      </c>
      <c r="C7975" s="52" t="s">
        <v>747</v>
      </c>
      <c r="D7975" s="53" t="n">
        <v>0.1</v>
      </c>
      <c r="E7975" s="53" t="s">
        <v>748</v>
      </c>
      <c r="F7975" s="0" t="s">
        <v>1439</v>
      </c>
      <c r="G7975" s="0" t="str">
        <f aca="false">LEFT(B7975,2)</f>
        <v>21</v>
      </c>
      <c r="H7975" s="0" t="str">
        <f aca="false">I7975&amp;"_"&amp;G7975&amp;"_"&amp;F7975</f>
        <v>Skalle_21_20190828_DL2019015_DetFrieGym_ChristianshavnsGym_koersel1</v>
      </c>
      <c r="I7975" s="61" t="str">
        <f aca="false">MID(RIGHT(B7975,LEN(B7975)-3),1,FIND("_",RIGHT(B7975,LEN(B7975)-3))-1)</f>
        <v>Skalle</v>
      </c>
      <c r="J7975" s="61" t="str">
        <f aca="false">TRIM(SUBSTITUTE(RIGHT(B7975,FIND(I7975,B7975)+1),"_",""))</f>
        <v>NegK</v>
      </c>
      <c r="K7975" s="0" t="str">
        <f aca="false">IFERROR(VALUE(SUBSTITUTE(E7975,".",",")),E7975)</f>
        <v>No Ct</v>
      </c>
      <c r="L7975" s="61" t="str">
        <f aca="false">IF(J7975="PosK",SUMIFS(K:K,J:J,"PosK",H:H,H7975),"")</f>
        <v/>
      </c>
      <c r="M7975" s="61" t="str">
        <f aca="false">IF(J7975="PosK",SUMIFS(K:K,J:J,"NegK",H:H,H7975),"")</f>
        <v/>
      </c>
      <c r="N7975" s="61" t="str">
        <f aca="false">IF(J7975="PosK",SUMIFS(K:K,J:J,"eDNA",H:H,H7975),"")</f>
        <v/>
      </c>
    </row>
    <row r="7976" customFormat="false" ht="14.25" hidden="false" customHeight="false" outlineLevel="0" collapsed="false">
      <c r="A7976" s="0" t="s">
        <v>902</v>
      </c>
      <c r="B7976" s="52" t="s">
        <v>1010</v>
      </c>
      <c r="C7976" s="52" t="s">
        <v>751</v>
      </c>
      <c r="D7976" s="53" t="n">
        <v>0.1</v>
      </c>
      <c r="E7976" s="53" t="n">
        <v>39.11</v>
      </c>
      <c r="F7976" s="0" t="s">
        <v>1439</v>
      </c>
      <c r="G7976" s="0" t="str">
        <f aca="false">LEFT(B7976,2)</f>
        <v>21</v>
      </c>
      <c r="H7976" s="0" t="str">
        <f aca="false">I7976&amp;"_"&amp;G7976&amp;"_"&amp;F7976</f>
        <v>Skalle_21_20190828_DL2019015_DetFrieGym_ChristianshavnsGym_koersel1</v>
      </c>
      <c r="I7976" s="61" t="str">
        <f aca="false">MID(RIGHT(B7976,LEN(B7976)-3),1,FIND("_",RIGHT(B7976,LEN(B7976)-3))-1)</f>
        <v>Skalle</v>
      </c>
      <c r="J7976" s="61" t="str">
        <f aca="false">TRIM(SUBSTITUTE(RIGHT(B7976,FIND(I7976,B7976)+1),"_",""))</f>
        <v>eDNA</v>
      </c>
      <c r="K7976" s="0" t="n">
        <f aca="false">IFERROR(VALUE(SUBSTITUTE(E7976,".",",")),E7976)</f>
        <v>39.11</v>
      </c>
      <c r="L7976" s="61" t="str">
        <f aca="false">IF(J7976="PosK",SUMIFS(K:K,J:J,"PosK",H:H,H7976),"")</f>
        <v/>
      </c>
      <c r="M7976" s="61" t="str">
        <f aca="false">IF(J7976="PosK",SUMIFS(K:K,J:J,"NegK",H:H,H7976),"")</f>
        <v/>
      </c>
      <c r="N7976" s="61" t="str">
        <f aca="false">IF(J7976="PosK",SUMIFS(K:K,J:J,"eDNA",H:H,H7976),"")</f>
        <v/>
      </c>
      <c r="Q7976" s="62"/>
    </row>
    <row r="7977" customFormat="false" ht="14.25" hidden="false" customHeight="false" outlineLevel="0" collapsed="false">
      <c r="A7977" s="0" t="s">
        <v>904</v>
      </c>
      <c r="B7977" s="52" t="s">
        <v>1010</v>
      </c>
      <c r="C7977" s="52" t="s">
        <v>751</v>
      </c>
      <c r="D7977" s="53" t="n">
        <v>0.1</v>
      </c>
      <c r="E7977" s="53" t="n">
        <v>37.99</v>
      </c>
      <c r="F7977" s="0" t="s">
        <v>1439</v>
      </c>
      <c r="G7977" s="0" t="str">
        <f aca="false">LEFT(B7977,2)</f>
        <v>21</v>
      </c>
      <c r="H7977" s="0" t="str">
        <f aca="false">I7977&amp;"_"&amp;G7977&amp;"_"&amp;F7977</f>
        <v>Skalle_21_20190828_DL2019015_DetFrieGym_ChristianshavnsGym_koersel1</v>
      </c>
      <c r="I7977" s="61" t="str">
        <f aca="false">MID(RIGHT(B7977,LEN(B7977)-3),1,FIND("_",RIGHT(B7977,LEN(B7977)-3))-1)</f>
        <v>Skalle</v>
      </c>
      <c r="J7977" s="61" t="str">
        <f aca="false">TRIM(SUBSTITUTE(RIGHT(B7977,FIND(I7977,B7977)+1),"_",""))</f>
        <v>eDNA</v>
      </c>
      <c r="K7977" s="0" t="n">
        <f aca="false">IFERROR(VALUE(SUBSTITUTE(E7977,".",",")),E7977)</f>
        <v>37.99</v>
      </c>
      <c r="L7977" s="61" t="str">
        <f aca="false">IF(J7977="PosK",SUMIFS(K:K,J:J,"PosK",H:H,H7977),"")</f>
        <v/>
      </c>
      <c r="M7977" s="61" t="str">
        <f aca="false">IF(J7977="PosK",SUMIFS(K:K,J:J,"NegK",H:H,H7977),"")</f>
        <v/>
      </c>
      <c r="N7977" s="61" t="str">
        <f aca="false">IF(J7977="PosK",SUMIFS(K:K,J:J,"eDNA",H:H,H7977),"")</f>
        <v/>
      </c>
      <c r="P7977" s="62"/>
      <c r="T7977" s="63"/>
      <c r="W7977" s="64"/>
    </row>
    <row r="7978" customFormat="false" ht="14.25" hidden="false" customHeight="false" outlineLevel="0" collapsed="false">
      <c r="A7978" s="0" t="s">
        <v>905</v>
      </c>
      <c r="B7978" s="52" t="s">
        <v>1221</v>
      </c>
      <c r="C7978" s="52" t="s">
        <v>743</v>
      </c>
      <c r="D7978" s="53" t="n">
        <v>0.1</v>
      </c>
      <c r="E7978" s="53" t="n">
        <v>31.69</v>
      </c>
      <c r="F7978" s="0" t="s">
        <v>1439</v>
      </c>
      <c r="G7978" s="0" t="str">
        <f aca="false">LEFT(B7978,2)</f>
        <v>22</v>
      </c>
      <c r="H7978" s="0" t="str">
        <f aca="false">I7978&amp;"_"&amp;G7978&amp;"_"&amp;F7978</f>
        <v>Karusse_22_20190828_DL2019015_DetFrieGym_ChristianshavnsGym_koersel1</v>
      </c>
      <c r="I7978" s="61" t="str">
        <f aca="false">MID(RIGHT(B7978,LEN(B7978)-3),1,FIND("_",RIGHT(B7978,LEN(B7978)-3))-1)</f>
        <v>Karusse</v>
      </c>
      <c r="J7978" s="61" t="str">
        <f aca="false">TRIM(SUBSTITUTE(RIGHT(B7978,FIND(I7978,B7978)+1),"_",""))</f>
        <v>PosK</v>
      </c>
      <c r="K7978" s="0" t="n">
        <f aca="false">IFERROR(VALUE(SUBSTITUTE(E7978,".",",")),E7978)</f>
        <v>31.69</v>
      </c>
      <c r="L7978" s="61" t="n">
        <f aca="false">IF(J7978="PosK",SUMIFS(K:K,J:J,"PosK",H:H,H7978),"")</f>
        <v>31.69</v>
      </c>
      <c r="M7978" s="61" t="n">
        <f aca="false">IF(J7978="PosK",SUMIFS(K:K,J:J,"NegK",H:H,H7978),"")</f>
        <v>0</v>
      </c>
      <c r="N7978" s="61" t="n">
        <f aca="false">IF(J7978="PosK",SUMIFS(K:K,J:J,"eDNA",H:H,H7978),"")</f>
        <v>0</v>
      </c>
      <c r="P7978" s="62" t="n">
        <f aca="false">IF(K7980="No Ct",0,K7980)</f>
        <v>0</v>
      </c>
      <c r="Q7978" s="62" t="n">
        <f aca="false">IF(K7981="No Ct",0,K7981)</f>
        <v>0</v>
      </c>
      <c r="R7978" s="0" t="str">
        <f aca="false">IF(AND(L7978&gt;0,M7978=0),"Valid","Invalid")</f>
        <v>Valid</v>
      </c>
      <c r="S7978" s="0" t="str">
        <f aca="false">IF(OR(P7978&gt;1,Q7978&gt;1),"Present","Absent")</f>
        <v>Absent</v>
      </c>
      <c r="T7978" s="63" t="str">
        <f aca="false">IF(OR(AND(P7978&gt;1,P7978&lt;41),AND(Q7978&gt;1,Q7978&lt;41)),"Ct&lt;41","Ct&gt;41")</f>
        <v>Ct&gt;41</v>
      </c>
      <c r="U7978" s="0" t="str">
        <f aca="false">I7978</f>
        <v>Karusse</v>
      </c>
      <c r="V7978" s="0" t="str">
        <f aca="false">MID(F7978,10,9)</f>
        <v>DL2019015</v>
      </c>
      <c r="W7978" s="64" t="str">
        <f aca="false">V7978&amp;"_"&amp;U7978&amp;"_"&amp;R7978&amp;"_"&amp;S7978&amp;"_"&amp;T7978</f>
        <v>DL2019015_Karusse_Valid_Absent_Ct&gt;41</v>
      </c>
    </row>
    <row r="7979" customFormat="false" ht="14.25" hidden="false" customHeight="false" outlineLevel="0" collapsed="false">
      <c r="A7979" s="0" t="s">
        <v>907</v>
      </c>
      <c r="B7979" s="52" t="s">
        <v>1222</v>
      </c>
      <c r="C7979" s="52" t="s">
        <v>747</v>
      </c>
      <c r="D7979" s="53" t="n">
        <v>0.1</v>
      </c>
      <c r="E7979" s="53" t="s">
        <v>748</v>
      </c>
      <c r="F7979" s="0" t="s">
        <v>1439</v>
      </c>
      <c r="G7979" s="0" t="str">
        <f aca="false">LEFT(B7979,2)</f>
        <v>22</v>
      </c>
      <c r="H7979" s="0" t="str">
        <f aca="false">I7979&amp;"_"&amp;G7979&amp;"_"&amp;F7979</f>
        <v>Karusse_22_20190828_DL2019015_DetFrieGym_ChristianshavnsGym_koersel1</v>
      </c>
      <c r="I7979" s="61" t="str">
        <f aca="false">MID(RIGHT(B7979,LEN(B7979)-3),1,FIND("_",RIGHT(B7979,LEN(B7979)-3))-1)</f>
        <v>Karusse</v>
      </c>
      <c r="J7979" s="61" t="str">
        <f aca="false">TRIM(SUBSTITUTE(RIGHT(B7979,FIND(I7979,B7979)+1),"_",""))</f>
        <v>NegK</v>
      </c>
      <c r="K7979" s="0" t="str">
        <f aca="false">IFERROR(VALUE(SUBSTITUTE(E7979,".",",")),E7979)</f>
        <v>No Ct</v>
      </c>
      <c r="L7979" s="61" t="str">
        <f aca="false">IF(J7979="PosK",SUMIFS(K:K,J:J,"PosK",H:H,H7979),"")</f>
        <v/>
      </c>
      <c r="M7979" s="61" t="str">
        <f aca="false">IF(J7979="PosK",SUMIFS(K:K,J:J,"NegK",H:H,H7979),"")</f>
        <v/>
      </c>
      <c r="N7979" s="61" t="str">
        <f aca="false">IF(J7979="PosK",SUMIFS(K:K,J:J,"eDNA",H:H,H7979),"")</f>
        <v/>
      </c>
    </row>
    <row r="7980" customFormat="false" ht="14.25" hidden="false" customHeight="false" outlineLevel="0" collapsed="false">
      <c r="A7980" s="0" t="s">
        <v>909</v>
      </c>
      <c r="B7980" s="52" t="s">
        <v>1223</v>
      </c>
      <c r="C7980" s="52" t="s">
        <v>751</v>
      </c>
      <c r="D7980" s="53" t="n">
        <v>0.1</v>
      </c>
      <c r="E7980" s="53" t="s">
        <v>748</v>
      </c>
      <c r="F7980" s="0" t="s">
        <v>1439</v>
      </c>
      <c r="G7980" s="0" t="str">
        <f aca="false">LEFT(B7980,2)</f>
        <v>22</v>
      </c>
      <c r="H7980" s="0" t="str">
        <f aca="false">I7980&amp;"_"&amp;G7980&amp;"_"&amp;F7980</f>
        <v>Karusse_22_20190828_DL2019015_DetFrieGym_ChristianshavnsGym_koersel1</v>
      </c>
      <c r="I7980" s="61" t="str">
        <f aca="false">MID(RIGHT(B7980,LEN(B7980)-3),1,FIND("_",RIGHT(B7980,LEN(B7980)-3))-1)</f>
        <v>Karusse</v>
      </c>
      <c r="J7980" s="61" t="str">
        <f aca="false">TRIM(SUBSTITUTE(RIGHT(B7980,FIND(I7980,B7980)+1),"_",""))</f>
        <v>eDNA</v>
      </c>
      <c r="K7980" s="0" t="str">
        <f aca="false">IFERROR(VALUE(SUBSTITUTE(E7980,".",",")),E7980)</f>
        <v>No Ct</v>
      </c>
      <c r="L7980" s="61" t="str">
        <f aca="false">IF(J7980="PosK",SUMIFS(K:K,J:J,"PosK",H:H,H7980),"")</f>
        <v/>
      </c>
      <c r="M7980" s="61" t="str">
        <f aca="false">IF(J7980="PosK",SUMIFS(K:K,J:J,"NegK",H:H,H7980),"")</f>
        <v/>
      </c>
      <c r="N7980" s="61" t="str">
        <f aca="false">IF(J7980="PosK",SUMIFS(K:K,J:J,"eDNA",H:H,H7980),"")</f>
        <v/>
      </c>
      <c r="Q7980" s="62"/>
    </row>
    <row r="7981" customFormat="false" ht="14.25" hidden="false" customHeight="false" outlineLevel="0" collapsed="false">
      <c r="A7981" s="0" t="s">
        <v>911</v>
      </c>
      <c r="B7981" s="52" t="s">
        <v>1223</v>
      </c>
      <c r="C7981" s="52" t="s">
        <v>751</v>
      </c>
      <c r="D7981" s="53" t="n">
        <v>0.1</v>
      </c>
      <c r="E7981" s="53" t="s">
        <v>748</v>
      </c>
      <c r="F7981" s="0" t="s">
        <v>1439</v>
      </c>
      <c r="G7981" s="0" t="str">
        <f aca="false">LEFT(B7981,2)</f>
        <v>22</v>
      </c>
      <c r="H7981" s="0" t="str">
        <f aca="false">I7981&amp;"_"&amp;G7981&amp;"_"&amp;F7981</f>
        <v>Karusse_22_20190828_DL2019015_DetFrieGym_ChristianshavnsGym_koersel1</v>
      </c>
      <c r="I7981" s="61" t="str">
        <f aca="false">MID(RIGHT(B7981,LEN(B7981)-3),1,FIND("_",RIGHT(B7981,LEN(B7981)-3))-1)</f>
        <v>Karusse</v>
      </c>
      <c r="J7981" s="61" t="str">
        <f aca="false">TRIM(SUBSTITUTE(RIGHT(B7981,FIND(I7981,B7981)+1),"_",""))</f>
        <v>eDNA</v>
      </c>
      <c r="K7981" s="0" t="str">
        <f aca="false">IFERROR(VALUE(SUBSTITUTE(E7981,".",",")),E7981)</f>
        <v>No Ct</v>
      </c>
      <c r="L7981" s="61" t="str">
        <f aca="false">IF(J7981="PosK",SUMIFS(K:K,J:J,"PosK",H:H,H7981),"")</f>
        <v/>
      </c>
      <c r="M7981" s="61" t="str">
        <f aca="false">IF(J7981="PosK",SUMIFS(K:K,J:J,"NegK",H:H,H7981),"")</f>
        <v/>
      </c>
      <c r="N7981" s="61" t="str">
        <f aca="false">IF(J7981="PosK",SUMIFS(K:K,J:J,"eDNA",H:H,H7981),"")</f>
        <v/>
      </c>
      <c r="P7981" s="62"/>
      <c r="T7981" s="63"/>
      <c r="W7981" s="64"/>
    </row>
    <row r="7982" customFormat="false" ht="14.25" hidden="false" customHeight="false" outlineLevel="0" collapsed="false">
      <c r="A7982" s="0" t="s">
        <v>912</v>
      </c>
      <c r="B7982" s="52" t="s">
        <v>1014</v>
      </c>
      <c r="C7982" s="52" t="s">
        <v>743</v>
      </c>
      <c r="D7982" s="53" t="n">
        <v>0.1</v>
      </c>
      <c r="E7982" s="53" t="n">
        <v>38.4</v>
      </c>
      <c r="F7982" s="0" t="s">
        <v>1439</v>
      </c>
      <c r="G7982" s="0" t="str">
        <f aca="false">LEFT(B7982,2)</f>
        <v>23</v>
      </c>
      <c r="H7982" s="0" t="str">
        <f aca="false">I7982&amp;"_"&amp;G7982&amp;"_"&amp;F7982</f>
        <v>Karusse_23_20190828_DL2019015_DetFrieGym_ChristianshavnsGym_koersel1</v>
      </c>
      <c r="I7982" s="61" t="str">
        <f aca="false">MID(RIGHT(B7982,LEN(B7982)-3),1,FIND("_",RIGHT(B7982,LEN(B7982)-3))-1)</f>
        <v>Karusse</v>
      </c>
      <c r="J7982" s="61" t="str">
        <f aca="false">TRIM(SUBSTITUTE(RIGHT(B7982,FIND(I7982,B7982)+1),"_",""))</f>
        <v>PosK</v>
      </c>
      <c r="K7982" s="0" t="n">
        <f aca="false">IFERROR(VALUE(SUBSTITUTE(E7982,".",",")),E7982)</f>
        <v>38.4</v>
      </c>
      <c r="L7982" s="61" t="n">
        <f aca="false">IF(J7982="PosK",SUMIFS(K:K,J:J,"PosK",H:H,H7982),"")</f>
        <v>38.4</v>
      </c>
      <c r="M7982" s="61" t="n">
        <f aca="false">IF(J7982="PosK",SUMIFS(K:K,J:J,"NegK",H:H,H7982),"")</f>
        <v>0</v>
      </c>
      <c r="N7982" s="61" t="n">
        <f aca="false">IF(J7982="PosK",SUMIFS(K:K,J:J,"eDNA",H:H,H7982),"")</f>
        <v>0</v>
      </c>
      <c r="P7982" s="62" t="n">
        <f aca="false">IF(K7984="No Ct",0,K7984)</f>
        <v>0</v>
      </c>
      <c r="Q7982" s="62" t="n">
        <f aca="false">IF(K7985="No Ct",0,K7985)</f>
        <v>0</v>
      </c>
      <c r="R7982" s="0" t="str">
        <f aca="false">IF(AND(L7982&gt;0,M7982=0),"Valid","Invalid")</f>
        <v>Valid</v>
      </c>
      <c r="S7982" s="0" t="str">
        <f aca="false">IF(OR(P7982&gt;1,Q7982&gt;1),"Present","Absent")</f>
        <v>Absent</v>
      </c>
      <c r="T7982" s="63" t="str">
        <f aca="false">IF(OR(AND(P7982&gt;1,P7982&lt;41),AND(Q7982&gt;1,Q7982&lt;41)),"Ct&lt;41","Ct&gt;41")</f>
        <v>Ct&gt;41</v>
      </c>
      <c r="U7982" s="0" t="str">
        <f aca="false">I7982</f>
        <v>Karusse</v>
      </c>
      <c r="V7982" s="0" t="str">
        <f aca="false">MID(F7982,10,9)</f>
        <v>DL2019015</v>
      </c>
      <c r="W7982" s="64" t="str">
        <f aca="false">V7982&amp;"_"&amp;U7982&amp;"_"&amp;R7982&amp;"_"&amp;S7982&amp;"_"&amp;T7982</f>
        <v>DL2019015_Karusse_Valid_Absent_Ct&gt;41</v>
      </c>
    </row>
    <row r="7983" customFormat="false" ht="14.25" hidden="false" customHeight="false" outlineLevel="0" collapsed="false">
      <c r="A7983" s="0" t="s">
        <v>914</v>
      </c>
      <c r="B7983" s="52" t="s">
        <v>1015</v>
      </c>
      <c r="C7983" s="52" t="s">
        <v>747</v>
      </c>
      <c r="D7983" s="53" t="n">
        <v>0.1</v>
      </c>
      <c r="E7983" s="53" t="s">
        <v>748</v>
      </c>
      <c r="F7983" s="0" t="s">
        <v>1439</v>
      </c>
      <c r="G7983" s="0" t="str">
        <f aca="false">LEFT(B7983,2)</f>
        <v>23</v>
      </c>
      <c r="H7983" s="0" t="str">
        <f aca="false">I7983&amp;"_"&amp;G7983&amp;"_"&amp;F7983</f>
        <v>Karusse_23_20190828_DL2019015_DetFrieGym_ChristianshavnsGym_koersel1</v>
      </c>
      <c r="I7983" s="61" t="str">
        <f aca="false">MID(RIGHT(B7983,LEN(B7983)-3),1,FIND("_",RIGHT(B7983,LEN(B7983)-3))-1)</f>
        <v>Karusse</v>
      </c>
      <c r="J7983" s="61" t="str">
        <f aca="false">TRIM(SUBSTITUTE(RIGHT(B7983,FIND(I7983,B7983)+1),"_",""))</f>
        <v>NegK</v>
      </c>
      <c r="K7983" s="0" t="str">
        <f aca="false">IFERROR(VALUE(SUBSTITUTE(E7983,".",",")),E7983)</f>
        <v>No Ct</v>
      </c>
      <c r="L7983" s="61" t="str">
        <f aca="false">IF(J7983="PosK",SUMIFS(K:K,J:J,"PosK",H:H,H7983),"")</f>
        <v/>
      </c>
      <c r="M7983" s="61" t="str">
        <f aca="false">IF(J7983="PosK",SUMIFS(K:K,J:J,"NegK",H:H,H7983),"")</f>
        <v/>
      </c>
      <c r="N7983" s="61" t="str">
        <f aca="false">IF(J7983="PosK",SUMIFS(K:K,J:J,"eDNA",H:H,H7983),"")</f>
        <v/>
      </c>
    </row>
    <row r="7984" customFormat="false" ht="14.25" hidden="false" customHeight="false" outlineLevel="0" collapsed="false">
      <c r="A7984" s="0" t="s">
        <v>916</v>
      </c>
      <c r="B7984" s="52" t="s">
        <v>1016</v>
      </c>
      <c r="C7984" s="52" t="s">
        <v>751</v>
      </c>
      <c r="D7984" s="53" t="n">
        <v>0.1</v>
      </c>
      <c r="E7984" s="53" t="s">
        <v>748</v>
      </c>
      <c r="F7984" s="0" t="s">
        <v>1439</v>
      </c>
      <c r="G7984" s="0" t="str">
        <f aca="false">LEFT(B7984,2)</f>
        <v>23</v>
      </c>
      <c r="H7984" s="0" t="str">
        <f aca="false">I7984&amp;"_"&amp;G7984&amp;"_"&amp;F7984</f>
        <v>Karusse_23_20190828_DL2019015_DetFrieGym_ChristianshavnsGym_koersel1</v>
      </c>
      <c r="I7984" s="61" t="str">
        <f aca="false">MID(RIGHT(B7984,LEN(B7984)-3),1,FIND("_",RIGHT(B7984,LEN(B7984)-3))-1)</f>
        <v>Karusse</v>
      </c>
      <c r="J7984" s="61" t="str">
        <f aca="false">TRIM(SUBSTITUTE(RIGHT(B7984,FIND(I7984,B7984)+1),"_",""))</f>
        <v>eDNA</v>
      </c>
      <c r="K7984" s="0" t="str">
        <f aca="false">IFERROR(VALUE(SUBSTITUTE(E7984,".",",")),E7984)</f>
        <v>No Ct</v>
      </c>
      <c r="L7984" s="61" t="str">
        <f aca="false">IF(J7984="PosK",SUMIFS(K:K,J:J,"PosK",H:H,H7984),"")</f>
        <v/>
      </c>
      <c r="M7984" s="61" t="str">
        <f aca="false">IF(J7984="PosK",SUMIFS(K:K,J:J,"NegK",H:H,H7984),"")</f>
        <v/>
      </c>
      <c r="N7984" s="61" t="str">
        <f aca="false">IF(J7984="PosK",SUMIFS(K:K,J:J,"eDNA",H:H,H7984),"")</f>
        <v/>
      </c>
      <c r="Q7984" s="62"/>
    </row>
    <row r="7985" customFormat="false" ht="14.25" hidden="false" customHeight="false" outlineLevel="0" collapsed="false">
      <c r="A7985" s="0" t="s">
        <v>918</v>
      </c>
      <c r="B7985" s="52" t="s">
        <v>1016</v>
      </c>
      <c r="C7985" s="52" t="s">
        <v>751</v>
      </c>
      <c r="D7985" s="53" t="n">
        <v>0.1</v>
      </c>
      <c r="E7985" s="53" t="s">
        <v>748</v>
      </c>
      <c r="F7985" s="0" t="s">
        <v>1439</v>
      </c>
      <c r="G7985" s="0" t="str">
        <f aca="false">LEFT(B7985,2)</f>
        <v>23</v>
      </c>
      <c r="H7985" s="0" t="str">
        <f aca="false">I7985&amp;"_"&amp;G7985&amp;"_"&amp;F7985</f>
        <v>Karusse_23_20190828_DL2019015_DetFrieGym_ChristianshavnsGym_koersel1</v>
      </c>
      <c r="I7985" s="61" t="str">
        <f aca="false">MID(RIGHT(B7985,LEN(B7985)-3),1,FIND("_",RIGHT(B7985,LEN(B7985)-3))-1)</f>
        <v>Karusse</v>
      </c>
      <c r="J7985" s="61" t="str">
        <f aca="false">TRIM(SUBSTITUTE(RIGHT(B7985,FIND(I7985,B7985)+1),"_",""))</f>
        <v>eDNA</v>
      </c>
      <c r="K7985" s="0" t="str">
        <f aca="false">IFERROR(VALUE(SUBSTITUTE(E7985,".",",")),E7985)</f>
        <v>No Ct</v>
      </c>
      <c r="L7985" s="61" t="str">
        <f aca="false">IF(J7985="PosK",SUMIFS(K:K,J:J,"PosK",H:H,H7985),"")</f>
        <v/>
      </c>
      <c r="M7985" s="61" t="str">
        <f aca="false">IF(J7985="PosK",SUMIFS(K:K,J:J,"NegK",H:H,H7985),"")</f>
        <v/>
      </c>
      <c r="N7985" s="61" t="str">
        <f aca="false">IF(J7985="PosK",SUMIFS(K:K,J:J,"eDNA",H:H,H7985),"")</f>
        <v/>
      </c>
      <c r="P7985" s="62"/>
      <c r="T7985" s="63"/>
      <c r="W7985" s="64"/>
    </row>
    <row r="7986" customFormat="false" ht="14.25" hidden="false" customHeight="false" outlineLevel="0" collapsed="false">
      <c r="A7986" s="0" t="s">
        <v>919</v>
      </c>
      <c r="B7986" s="52" t="s">
        <v>1224</v>
      </c>
      <c r="C7986" s="52" t="s">
        <v>743</v>
      </c>
      <c r="D7986" s="53" t="n">
        <v>0.1</v>
      </c>
      <c r="E7986" s="53" t="s">
        <v>748</v>
      </c>
      <c r="F7986" s="0" t="s">
        <v>1439</v>
      </c>
      <c r="G7986" s="0" t="str">
        <f aca="false">LEFT(B7986,2)</f>
        <v>24</v>
      </c>
      <c r="H7986" s="0" t="str">
        <f aca="false">I7986&amp;"_"&amp;G7986&amp;"_"&amp;F7986</f>
        <v>Soelvkarusse_24_20190828_DL2019015_DetFrieGym_ChristianshavnsGym_koersel1</v>
      </c>
      <c r="I7986" s="61" t="str">
        <f aca="false">MID(RIGHT(B7986,LEN(B7986)-3),1,FIND("_",RIGHT(B7986,LEN(B7986)-3))-1)</f>
        <v>Soelvkarusse</v>
      </c>
      <c r="J7986" s="61" t="str">
        <f aca="false">TRIM(SUBSTITUTE(RIGHT(B7986,FIND(I7986,B7986)+1),"_",""))</f>
        <v>PosK</v>
      </c>
      <c r="K7986" s="0" t="str">
        <f aca="false">IFERROR(VALUE(SUBSTITUTE(E7986,".",",")),E7986)</f>
        <v>No Ct</v>
      </c>
      <c r="L7986" s="61" t="n">
        <f aca="false">IF(J7986="PosK",SUMIFS(K:K,J:J,"PosK",H:H,H7986),"")</f>
        <v>0</v>
      </c>
      <c r="M7986" s="61" t="n">
        <f aca="false">IF(J7986="PosK",SUMIFS(K:K,J:J,"NegK",H:H,H7986),"")</f>
        <v>0</v>
      </c>
      <c r="N7986" s="61" t="n">
        <f aca="false">IF(J7986="PosK",SUMIFS(K:K,J:J,"eDNA",H:H,H7986),"")</f>
        <v>0</v>
      </c>
      <c r="P7986" s="62" t="n">
        <f aca="false">IF(K7988="No Ct",0,K7988)</f>
        <v>0</v>
      </c>
      <c r="Q7986" s="62" t="n">
        <f aca="false">IF(K7989="No Ct",0,K7989)</f>
        <v>0</v>
      </c>
      <c r="R7986" s="0" t="str">
        <f aca="false">IF(AND(L7986&gt;0,M7986=0),"Valid","Invalid")</f>
        <v>Invalid</v>
      </c>
      <c r="S7986" s="0" t="str">
        <f aca="false">IF(OR(P7986&gt;1,Q7986&gt;1),"Present","Absent")</f>
        <v>Absent</v>
      </c>
      <c r="T7986" s="63" t="str">
        <f aca="false">IF(OR(AND(P7986&gt;1,P7986&lt;41),AND(Q7986&gt;1,Q7986&lt;41)),"Ct&lt;41","Ct&gt;41")</f>
        <v>Ct&gt;41</v>
      </c>
      <c r="U7986" s="0" t="str">
        <f aca="false">I7986</f>
        <v>Soelvkarusse</v>
      </c>
      <c r="V7986" s="0" t="str">
        <f aca="false">MID(F7986,10,9)</f>
        <v>DL2019015</v>
      </c>
      <c r="W7986" s="64" t="str">
        <f aca="false">V7986&amp;"_"&amp;U7986&amp;"_"&amp;R7986&amp;"_"&amp;S7986&amp;"_"&amp;T7986</f>
        <v>DL2019015_Soelvkarusse_Invalid_Absent_Ct&gt;41</v>
      </c>
    </row>
    <row r="7987" customFormat="false" ht="14.25" hidden="false" customHeight="false" outlineLevel="0" collapsed="false">
      <c r="A7987" s="0" t="s">
        <v>921</v>
      </c>
      <c r="B7987" s="52" t="s">
        <v>1225</v>
      </c>
      <c r="C7987" s="52" t="s">
        <v>747</v>
      </c>
      <c r="D7987" s="53" t="n">
        <v>0.1</v>
      </c>
      <c r="E7987" s="53" t="s">
        <v>748</v>
      </c>
      <c r="F7987" s="0" t="s">
        <v>1439</v>
      </c>
      <c r="G7987" s="0" t="str">
        <f aca="false">LEFT(B7987,2)</f>
        <v>24</v>
      </c>
      <c r="H7987" s="0" t="str">
        <f aca="false">I7987&amp;"_"&amp;G7987&amp;"_"&amp;F7987</f>
        <v>Soelvkarusse_24_20190828_DL2019015_DetFrieGym_ChristianshavnsGym_koersel1</v>
      </c>
      <c r="I7987" s="61" t="str">
        <f aca="false">MID(RIGHT(B7987,LEN(B7987)-3),1,FIND("_",RIGHT(B7987,LEN(B7987)-3))-1)</f>
        <v>Soelvkarusse</v>
      </c>
      <c r="J7987" s="61" t="str">
        <f aca="false">TRIM(SUBSTITUTE(RIGHT(B7987,FIND(I7987,B7987)+1),"_",""))</f>
        <v>NegK</v>
      </c>
      <c r="K7987" s="0" t="str">
        <f aca="false">IFERROR(VALUE(SUBSTITUTE(E7987,".",",")),E7987)</f>
        <v>No Ct</v>
      </c>
      <c r="L7987" s="61" t="str">
        <f aca="false">IF(J7987="PosK",SUMIFS(K:K,J:J,"PosK",H:H,H7987),"")</f>
        <v/>
      </c>
      <c r="M7987" s="61" t="str">
        <f aca="false">IF(J7987="PosK",SUMIFS(K:K,J:J,"NegK",H:H,H7987),"")</f>
        <v/>
      </c>
      <c r="N7987" s="61" t="str">
        <f aca="false">IF(J7987="PosK",SUMIFS(K:K,J:J,"eDNA",H:H,H7987),"")</f>
        <v/>
      </c>
    </row>
    <row r="7988" customFormat="false" ht="14.25" hidden="false" customHeight="false" outlineLevel="0" collapsed="false">
      <c r="A7988" s="0" t="s">
        <v>923</v>
      </c>
      <c r="B7988" s="52" t="s">
        <v>1226</v>
      </c>
      <c r="C7988" s="52" t="s">
        <v>751</v>
      </c>
      <c r="D7988" s="53" t="n">
        <v>0.1</v>
      </c>
      <c r="E7988" s="53" t="s">
        <v>748</v>
      </c>
      <c r="F7988" s="0" t="s">
        <v>1439</v>
      </c>
      <c r="G7988" s="0" t="str">
        <f aca="false">LEFT(B7988,2)</f>
        <v>24</v>
      </c>
      <c r="H7988" s="0" t="str">
        <f aca="false">I7988&amp;"_"&amp;G7988&amp;"_"&amp;F7988</f>
        <v>Soelvkarusse_24_20190828_DL2019015_DetFrieGym_ChristianshavnsGym_koersel1</v>
      </c>
      <c r="I7988" s="61" t="str">
        <f aca="false">MID(RIGHT(B7988,LEN(B7988)-3),1,FIND("_",RIGHT(B7988,LEN(B7988)-3))-1)</f>
        <v>Soelvkarusse</v>
      </c>
      <c r="J7988" s="61" t="str">
        <f aca="false">TRIM(SUBSTITUTE(RIGHT(B7988,FIND(I7988,B7988)+1),"_",""))</f>
        <v>eDNA</v>
      </c>
      <c r="K7988" s="0" t="str">
        <f aca="false">IFERROR(VALUE(SUBSTITUTE(E7988,".",",")),E7988)</f>
        <v>No Ct</v>
      </c>
      <c r="L7988" s="61" t="str">
        <f aca="false">IF(J7988="PosK",SUMIFS(K:K,J:J,"PosK",H:H,H7988),"")</f>
        <v/>
      </c>
      <c r="M7988" s="61" t="str">
        <f aca="false">IF(J7988="PosK",SUMIFS(K:K,J:J,"NegK",H:H,H7988),"")</f>
        <v/>
      </c>
      <c r="N7988" s="61" t="str">
        <f aca="false">IF(J7988="PosK",SUMIFS(K:K,J:J,"eDNA",H:H,H7988),"")</f>
        <v/>
      </c>
      <c r="Q7988" s="62"/>
    </row>
    <row r="7989" customFormat="false" ht="14.25" hidden="false" customHeight="false" outlineLevel="0" collapsed="false">
      <c r="A7989" s="0" t="s">
        <v>925</v>
      </c>
      <c r="B7989" s="52" t="s">
        <v>1226</v>
      </c>
      <c r="C7989" s="52" t="s">
        <v>751</v>
      </c>
      <c r="D7989" s="53" t="n">
        <v>0.1</v>
      </c>
      <c r="E7989" s="53" t="s">
        <v>748</v>
      </c>
      <c r="F7989" s="0" t="s">
        <v>1439</v>
      </c>
      <c r="G7989" s="0" t="str">
        <f aca="false">LEFT(B7989,2)</f>
        <v>24</v>
      </c>
      <c r="H7989" s="0" t="str">
        <f aca="false">I7989&amp;"_"&amp;G7989&amp;"_"&amp;F7989</f>
        <v>Soelvkarusse_24_20190828_DL2019015_DetFrieGym_ChristianshavnsGym_koersel1</v>
      </c>
      <c r="I7989" s="61" t="str">
        <f aca="false">MID(RIGHT(B7989,LEN(B7989)-3),1,FIND("_",RIGHT(B7989,LEN(B7989)-3))-1)</f>
        <v>Soelvkarusse</v>
      </c>
      <c r="J7989" s="61" t="str">
        <f aca="false">TRIM(SUBSTITUTE(RIGHT(B7989,FIND(I7989,B7989)+1),"_",""))</f>
        <v>eDNA</v>
      </c>
      <c r="K7989" s="0" t="str">
        <f aca="false">IFERROR(VALUE(SUBSTITUTE(E7989,".",",")),E7989)</f>
        <v>No Ct</v>
      </c>
      <c r="L7989" s="61" t="str">
        <f aca="false">IF(J7989="PosK",SUMIFS(K:K,J:J,"PosK",H:H,H7989),"")</f>
        <v/>
      </c>
      <c r="M7989" s="61" t="str">
        <f aca="false">IF(J7989="PosK",SUMIFS(K:K,J:J,"NegK",H:H,H7989),"")</f>
        <v/>
      </c>
      <c r="N7989" s="61" t="str">
        <f aca="false">IF(J7989="PosK",SUMIFS(K:K,J:J,"eDNA",H:H,H7989),"")</f>
        <v/>
      </c>
      <c r="P7989" s="62"/>
      <c r="T7989" s="63"/>
      <c r="W7989" s="64"/>
    </row>
    <row r="7990" customFormat="false" ht="14.25" hidden="false" customHeight="false" outlineLevel="0" collapsed="false">
      <c r="A7990" s="0" t="s">
        <v>741</v>
      </c>
      <c r="B7990" s="52" t="s">
        <v>1020</v>
      </c>
      <c r="C7990" s="52" t="s">
        <v>743</v>
      </c>
      <c r="D7990" s="53" t="n">
        <v>0.1</v>
      </c>
      <c r="E7990" s="53" t="n">
        <v>31.49</v>
      </c>
      <c r="F7990" s="0" t="s">
        <v>1440</v>
      </c>
      <c r="G7990" s="0" t="str">
        <f aca="false">LEFT(B7990,2)</f>
        <v>25</v>
      </c>
      <c r="H7990" s="0" t="str">
        <f aca="false">I7990&amp;"_"&amp;G7990&amp;"_"&amp;F7990</f>
        <v>Loegfroe_25_20190829_DL2019005_HelsingoerGym_koersel2_test</v>
      </c>
      <c r="I7990" s="61" t="str">
        <f aca="false">MID(RIGHT(B7990,LEN(B7990)-3),1,FIND("_",RIGHT(B7990,LEN(B7990)-3))-1)</f>
        <v>Loegfroe</v>
      </c>
      <c r="J7990" s="61" t="str">
        <f aca="false">TRIM(SUBSTITUTE(RIGHT(B7990,FIND(I7990,B7990)+1),"_",""))</f>
        <v>PosK</v>
      </c>
      <c r="K7990" s="0" t="n">
        <f aca="false">IFERROR(VALUE(SUBSTITUTE(E7990,".",",")),E7990)</f>
        <v>31.49</v>
      </c>
      <c r="L7990" s="61" t="n">
        <f aca="false">IF(J7990="PosK",SUMIFS(K:K,J:J,"PosK",H:H,H7990),"")</f>
        <v>31.49</v>
      </c>
      <c r="M7990" s="61" t="n">
        <f aca="false">IF(J7990="PosK",SUMIFS(K:K,J:J,"NegK",H:H,H7990),"")</f>
        <v>0</v>
      </c>
      <c r="N7990" s="61" t="n">
        <f aca="false">IF(J7990="PosK",SUMIFS(K:K,J:J,"eDNA",H:H,H7990),"")</f>
        <v>0</v>
      </c>
      <c r="P7990" s="62" t="n">
        <f aca="false">IF(K7992="No Ct",0,K7992)</f>
        <v>0</v>
      </c>
      <c r="Q7990" s="62" t="n">
        <f aca="false">IF(K7993="No Ct",0,K7993)</f>
        <v>0</v>
      </c>
      <c r="R7990" s="0" t="str">
        <f aca="false">IF(AND(L7990&gt;0,M7990=0),"Valid","Invalid")</f>
        <v>Valid</v>
      </c>
      <c r="S7990" s="0" t="str">
        <f aca="false">IF(OR(P7990&gt;1,Q7990&gt;1),"Present","Absent")</f>
        <v>Absent</v>
      </c>
      <c r="T7990" s="63" t="str">
        <f aca="false">IF(OR(AND(P7990&gt;1,P7990&lt;41),AND(Q7990&gt;1,Q7990&lt;41)),"Ct&lt;41","Ct&gt;41")</f>
        <v>Ct&gt;41</v>
      </c>
      <c r="U7990" s="0" t="str">
        <f aca="false">I7990</f>
        <v>Loegfroe</v>
      </c>
      <c r="V7990" s="0" t="str">
        <f aca="false">MID(F7990,10,9)</f>
        <v>DL2019005</v>
      </c>
      <c r="W7990" s="64" t="str">
        <f aca="false">V7990&amp;"_"&amp;U7990&amp;"_"&amp;R7990&amp;"_"&amp;S7990&amp;"_"&amp;T7990</f>
        <v>DL2019005_Loegfroe_Valid_Absent_Ct&gt;41</v>
      </c>
    </row>
    <row r="7991" customFormat="false" ht="14.25" hidden="false" customHeight="false" outlineLevel="0" collapsed="false">
      <c r="A7991" s="0" t="s">
        <v>745</v>
      </c>
      <c r="B7991" s="52" t="s">
        <v>1022</v>
      </c>
      <c r="C7991" s="52" t="s">
        <v>747</v>
      </c>
      <c r="D7991" s="53" t="n">
        <v>0.1</v>
      </c>
      <c r="E7991" s="53" t="s">
        <v>748</v>
      </c>
      <c r="F7991" s="0" t="s">
        <v>1440</v>
      </c>
      <c r="G7991" s="0" t="str">
        <f aca="false">LEFT(B7991,2)</f>
        <v>25</v>
      </c>
      <c r="H7991" s="0" t="str">
        <f aca="false">I7991&amp;"_"&amp;G7991&amp;"_"&amp;F7991</f>
        <v>Loegfroe_25_20190829_DL2019005_HelsingoerGym_koersel2_test</v>
      </c>
      <c r="I7991" s="61" t="str">
        <f aca="false">MID(RIGHT(B7991,LEN(B7991)-3),1,FIND("_",RIGHT(B7991,LEN(B7991)-3))-1)</f>
        <v>Loegfroe</v>
      </c>
      <c r="J7991" s="61" t="str">
        <f aca="false">TRIM(SUBSTITUTE(RIGHT(B7991,FIND(I7991,B7991)+1),"_",""))</f>
        <v>NegK</v>
      </c>
      <c r="K7991" s="0" t="str">
        <f aca="false">IFERROR(VALUE(SUBSTITUTE(E7991,".",",")),E7991)</f>
        <v>No Ct</v>
      </c>
      <c r="L7991" s="61" t="str">
        <f aca="false">IF(J7991="PosK",SUMIFS(K:K,J:J,"PosK",H:H,H7991),"")</f>
        <v/>
      </c>
      <c r="M7991" s="61" t="str">
        <f aca="false">IF(J7991="PosK",SUMIFS(K:K,J:J,"NegK",H:H,H7991),"")</f>
        <v/>
      </c>
      <c r="N7991" s="61" t="str">
        <f aca="false">IF(J7991="PosK",SUMIFS(K:K,J:J,"eDNA",H:H,H7991),"")</f>
        <v/>
      </c>
    </row>
    <row r="7992" customFormat="false" ht="14.25" hidden="false" customHeight="false" outlineLevel="0" collapsed="false">
      <c r="A7992" s="0" t="s">
        <v>749</v>
      </c>
      <c r="B7992" s="52" t="s">
        <v>1023</v>
      </c>
      <c r="C7992" s="52" t="s">
        <v>751</v>
      </c>
      <c r="D7992" s="53" t="n">
        <v>0.1</v>
      </c>
      <c r="E7992" s="53" t="s">
        <v>748</v>
      </c>
      <c r="F7992" s="0" t="s">
        <v>1440</v>
      </c>
      <c r="G7992" s="0" t="str">
        <f aca="false">LEFT(B7992,2)</f>
        <v>25</v>
      </c>
      <c r="H7992" s="0" t="str">
        <f aca="false">I7992&amp;"_"&amp;G7992&amp;"_"&amp;F7992</f>
        <v>Loegfroe_25_20190829_DL2019005_HelsingoerGym_koersel2_test</v>
      </c>
      <c r="I7992" s="61" t="str">
        <f aca="false">MID(RIGHT(B7992,LEN(B7992)-3),1,FIND("_",RIGHT(B7992,LEN(B7992)-3))-1)</f>
        <v>Loegfroe</v>
      </c>
      <c r="J7992" s="61" t="str">
        <f aca="false">TRIM(SUBSTITUTE(RIGHT(B7992,FIND(I7992,B7992)+1),"_",""))</f>
        <v>eDNA</v>
      </c>
      <c r="K7992" s="0" t="str">
        <f aca="false">IFERROR(VALUE(SUBSTITUTE(E7992,".",",")),E7992)</f>
        <v>No Ct</v>
      </c>
      <c r="L7992" s="61" t="str">
        <f aca="false">IF(J7992="PosK",SUMIFS(K:K,J:J,"PosK",H:H,H7992),"")</f>
        <v/>
      </c>
      <c r="M7992" s="61" t="str">
        <f aca="false">IF(J7992="PosK",SUMIFS(K:K,J:J,"NegK",H:H,H7992),"")</f>
        <v/>
      </c>
      <c r="N7992" s="61" t="str">
        <f aca="false">IF(J7992="PosK",SUMIFS(K:K,J:J,"eDNA",H:H,H7992),"")</f>
        <v/>
      </c>
      <c r="Q7992" s="62"/>
    </row>
    <row r="7993" customFormat="false" ht="14.25" hidden="false" customHeight="false" outlineLevel="0" collapsed="false">
      <c r="A7993" s="0" t="s">
        <v>752</v>
      </c>
      <c r="B7993" s="52" t="s">
        <v>1023</v>
      </c>
      <c r="C7993" s="52" t="s">
        <v>751</v>
      </c>
      <c r="D7993" s="53" t="n">
        <v>0.1</v>
      </c>
      <c r="E7993" s="53" t="s">
        <v>748</v>
      </c>
      <c r="F7993" s="0" t="s">
        <v>1440</v>
      </c>
      <c r="G7993" s="0" t="str">
        <f aca="false">LEFT(B7993,2)</f>
        <v>25</v>
      </c>
      <c r="H7993" s="0" t="str">
        <f aca="false">I7993&amp;"_"&amp;G7993&amp;"_"&amp;F7993</f>
        <v>Loegfroe_25_20190829_DL2019005_HelsingoerGym_koersel2_test</v>
      </c>
      <c r="I7993" s="61" t="str">
        <f aca="false">MID(RIGHT(B7993,LEN(B7993)-3),1,FIND("_",RIGHT(B7993,LEN(B7993)-3))-1)</f>
        <v>Loegfroe</v>
      </c>
      <c r="J7993" s="61" t="str">
        <f aca="false">TRIM(SUBSTITUTE(RIGHT(B7993,FIND(I7993,B7993)+1),"_",""))</f>
        <v>eDNA</v>
      </c>
      <c r="K7993" s="0" t="str">
        <f aca="false">IFERROR(VALUE(SUBSTITUTE(E7993,".",",")),E7993)</f>
        <v>No Ct</v>
      </c>
      <c r="L7993" s="61" t="str">
        <f aca="false">IF(J7993="PosK",SUMIFS(K:K,J:J,"PosK",H:H,H7993),"")</f>
        <v/>
      </c>
      <c r="M7993" s="61" t="str">
        <f aca="false">IF(J7993="PosK",SUMIFS(K:K,J:J,"NegK",H:H,H7993),"")</f>
        <v/>
      </c>
      <c r="N7993" s="61" t="str">
        <f aca="false">IF(J7993="PosK",SUMIFS(K:K,J:J,"eDNA",H:H,H7993),"")</f>
        <v/>
      </c>
      <c r="P7993" s="62"/>
      <c r="T7993" s="63"/>
      <c r="W7993" s="64"/>
    </row>
    <row r="7994" customFormat="false" ht="14.25" hidden="false" customHeight="false" outlineLevel="0" collapsed="false">
      <c r="A7994" s="0" t="s">
        <v>754</v>
      </c>
      <c r="B7994" s="52" t="s">
        <v>1025</v>
      </c>
      <c r="C7994" s="52" t="s">
        <v>743</v>
      </c>
      <c r="D7994" s="53" t="n">
        <v>0.1</v>
      </c>
      <c r="E7994" s="53" t="n">
        <v>28.39</v>
      </c>
      <c r="F7994" s="0" t="s">
        <v>1440</v>
      </c>
      <c r="G7994" s="0" t="str">
        <f aca="false">LEFT(B7994,2)</f>
        <v>26</v>
      </c>
      <c r="H7994" s="0" t="str">
        <f aca="false">I7994&amp;"_"&amp;G7994&amp;"_"&amp;F7994</f>
        <v>StorVandsalamander_26_20190829_DL2019005_HelsingoerGym_koersel2_test</v>
      </c>
      <c r="I7994" s="61" t="str">
        <f aca="false">MID(RIGHT(B7994,LEN(B7994)-3),1,FIND("_",RIGHT(B7994,LEN(B7994)-3))-1)</f>
        <v>StorVandsalamander</v>
      </c>
      <c r="J7994" s="61" t="str">
        <f aca="false">TRIM(SUBSTITUTE(RIGHT(B7994,FIND(I7994,B7994)+1),"_",""))</f>
        <v>PosK</v>
      </c>
      <c r="K7994" s="0" t="n">
        <f aca="false">IFERROR(VALUE(SUBSTITUTE(E7994,".",",")),E7994)</f>
        <v>28.39</v>
      </c>
      <c r="L7994" s="61" t="n">
        <f aca="false">IF(J7994="PosK",SUMIFS(K:K,J:J,"PosK",H:H,H7994),"")</f>
        <v>28.39</v>
      </c>
      <c r="M7994" s="61" t="n">
        <f aca="false">IF(J7994="PosK",SUMIFS(K:K,J:J,"NegK",H:H,H7994),"")</f>
        <v>0</v>
      </c>
      <c r="N7994" s="61" t="n">
        <f aca="false">IF(J7994="PosK",SUMIFS(K:K,J:J,"eDNA",H:H,H7994),"")</f>
        <v>0</v>
      </c>
      <c r="P7994" s="62" t="n">
        <f aca="false">IF(K7996="No Ct",0,K7996)</f>
        <v>0</v>
      </c>
      <c r="Q7994" s="62" t="n">
        <f aca="false">IF(K7997="No Ct",0,K7997)</f>
        <v>0</v>
      </c>
      <c r="R7994" s="0" t="str">
        <f aca="false">IF(AND(L7994&gt;0,M7994=0),"Valid","Invalid")</f>
        <v>Valid</v>
      </c>
      <c r="S7994" s="0" t="str">
        <f aca="false">IF(OR(P7994&gt;1,Q7994&gt;1),"Present","Absent")</f>
        <v>Absent</v>
      </c>
      <c r="T7994" s="63" t="str">
        <f aca="false">IF(OR(AND(P7994&gt;1,P7994&lt;41),AND(Q7994&gt;1,Q7994&lt;41)),"Ct&lt;41","Ct&gt;41")</f>
        <v>Ct&gt;41</v>
      </c>
      <c r="U7994" s="0" t="str">
        <f aca="false">I7994</f>
        <v>StorVandsalamander</v>
      </c>
      <c r="V7994" s="0" t="str">
        <f aca="false">MID(F7994,10,9)</f>
        <v>DL2019005</v>
      </c>
      <c r="W7994" s="64" t="str">
        <f aca="false">V7994&amp;"_"&amp;U7994&amp;"_"&amp;R7994&amp;"_"&amp;S7994&amp;"_"&amp;T7994</f>
        <v>DL2019005_StorVandsalamander_Valid_Absent_Ct&gt;41</v>
      </c>
    </row>
    <row r="7995" customFormat="false" ht="14.25" hidden="false" customHeight="false" outlineLevel="0" collapsed="false">
      <c r="A7995" s="0" t="s">
        <v>756</v>
      </c>
      <c r="B7995" s="52" t="s">
        <v>1026</v>
      </c>
      <c r="C7995" s="52" t="s">
        <v>747</v>
      </c>
      <c r="D7995" s="53" t="n">
        <v>0.1</v>
      </c>
      <c r="E7995" s="53" t="s">
        <v>748</v>
      </c>
      <c r="F7995" s="0" t="s">
        <v>1440</v>
      </c>
      <c r="G7995" s="0" t="str">
        <f aca="false">LEFT(B7995,2)</f>
        <v>26</v>
      </c>
      <c r="H7995" s="0" t="str">
        <f aca="false">I7995&amp;"_"&amp;G7995&amp;"_"&amp;F7995</f>
        <v>StorVandsalamander_26_20190829_DL2019005_HelsingoerGym_koersel2_test</v>
      </c>
      <c r="I7995" s="61" t="str">
        <f aca="false">MID(RIGHT(B7995,LEN(B7995)-3),1,FIND("_",RIGHT(B7995,LEN(B7995)-3))-1)</f>
        <v>StorVandsalamander</v>
      </c>
      <c r="J7995" s="61" t="str">
        <f aca="false">TRIM(SUBSTITUTE(RIGHT(B7995,FIND(I7995,B7995)+1),"_",""))</f>
        <v>NegK</v>
      </c>
      <c r="K7995" s="0" t="str">
        <f aca="false">IFERROR(VALUE(SUBSTITUTE(E7995,".",",")),E7995)</f>
        <v>No Ct</v>
      </c>
      <c r="L7995" s="61" t="str">
        <f aca="false">IF(J7995="PosK",SUMIFS(K:K,J:J,"PosK",H:H,H7995),"")</f>
        <v/>
      </c>
      <c r="M7995" s="61" t="str">
        <f aca="false">IF(J7995="PosK",SUMIFS(K:K,J:J,"NegK",H:H,H7995),"")</f>
        <v/>
      </c>
      <c r="N7995" s="61" t="str">
        <f aca="false">IF(J7995="PosK",SUMIFS(K:K,J:J,"eDNA",H:H,H7995),"")</f>
        <v/>
      </c>
    </row>
    <row r="7996" customFormat="false" ht="14.25" hidden="false" customHeight="false" outlineLevel="0" collapsed="false">
      <c r="A7996" s="0" t="s">
        <v>758</v>
      </c>
      <c r="B7996" s="52" t="s">
        <v>1027</v>
      </c>
      <c r="C7996" s="52" t="s">
        <v>751</v>
      </c>
      <c r="D7996" s="53" t="n">
        <v>0.1</v>
      </c>
      <c r="E7996" s="53" t="s">
        <v>748</v>
      </c>
      <c r="F7996" s="0" t="s">
        <v>1440</v>
      </c>
      <c r="G7996" s="0" t="str">
        <f aca="false">LEFT(B7996,2)</f>
        <v>26</v>
      </c>
      <c r="H7996" s="0" t="str">
        <f aca="false">I7996&amp;"_"&amp;G7996&amp;"_"&amp;F7996</f>
        <v>StorVandsalamander_26_20190829_DL2019005_HelsingoerGym_koersel2_test</v>
      </c>
      <c r="I7996" s="61" t="str">
        <f aca="false">MID(RIGHT(B7996,LEN(B7996)-3),1,FIND("_",RIGHT(B7996,LEN(B7996)-3))-1)</f>
        <v>StorVandsalamander</v>
      </c>
      <c r="J7996" s="61" t="str">
        <f aca="false">TRIM(SUBSTITUTE(RIGHT(B7996,FIND(I7996,B7996)+1),"_",""))</f>
        <v>eDNA</v>
      </c>
      <c r="K7996" s="0" t="str">
        <f aca="false">IFERROR(VALUE(SUBSTITUTE(E7996,".",",")),E7996)</f>
        <v>No Ct</v>
      </c>
      <c r="L7996" s="61" t="str">
        <f aca="false">IF(J7996="PosK",SUMIFS(K:K,J:J,"PosK",H:H,H7996),"")</f>
        <v/>
      </c>
      <c r="M7996" s="61" t="str">
        <f aca="false">IF(J7996="PosK",SUMIFS(K:K,J:J,"NegK",H:H,H7996),"")</f>
        <v/>
      </c>
      <c r="N7996" s="61" t="str">
        <f aca="false">IF(J7996="PosK",SUMIFS(K:K,J:J,"eDNA",H:H,H7996),"")</f>
        <v/>
      </c>
      <c r="Q7996" s="62"/>
    </row>
    <row r="7997" customFormat="false" ht="14.25" hidden="false" customHeight="false" outlineLevel="0" collapsed="false">
      <c r="A7997" s="0" t="s">
        <v>760</v>
      </c>
      <c r="B7997" s="52" t="s">
        <v>1027</v>
      </c>
      <c r="C7997" s="52" t="s">
        <v>751</v>
      </c>
      <c r="D7997" s="53" t="n">
        <v>0.1</v>
      </c>
      <c r="E7997" s="53" t="s">
        <v>748</v>
      </c>
      <c r="F7997" s="0" t="s">
        <v>1440</v>
      </c>
      <c r="G7997" s="0" t="str">
        <f aca="false">LEFT(B7997,2)</f>
        <v>26</v>
      </c>
      <c r="H7997" s="0" t="str">
        <f aca="false">I7997&amp;"_"&amp;G7997&amp;"_"&amp;F7997</f>
        <v>StorVandsalamander_26_20190829_DL2019005_HelsingoerGym_koersel2_test</v>
      </c>
      <c r="I7997" s="61" t="str">
        <f aca="false">MID(RIGHT(B7997,LEN(B7997)-3),1,FIND("_",RIGHT(B7997,LEN(B7997)-3))-1)</f>
        <v>StorVandsalamander</v>
      </c>
      <c r="J7997" s="61" t="str">
        <f aca="false">TRIM(SUBSTITUTE(RIGHT(B7997,FIND(I7997,B7997)+1),"_",""))</f>
        <v>eDNA</v>
      </c>
      <c r="K7997" s="0" t="str">
        <f aca="false">IFERROR(VALUE(SUBSTITUTE(E7997,".",",")),E7997)</f>
        <v>No Ct</v>
      </c>
      <c r="L7997" s="61" t="str">
        <f aca="false">IF(J7997="PosK",SUMIFS(K:K,J:J,"PosK",H:H,H7997),"")</f>
        <v/>
      </c>
      <c r="M7997" s="61" t="str">
        <f aca="false">IF(J7997="PosK",SUMIFS(K:K,J:J,"NegK",H:H,H7997),"")</f>
        <v/>
      </c>
      <c r="N7997" s="61" t="str">
        <f aca="false">IF(J7997="PosK",SUMIFS(K:K,J:J,"eDNA",H:H,H7997),"")</f>
        <v/>
      </c>
      <c r="P7997" s="62"/>
      <c r="T7997" s="63"/>
      <c r="W7997" s="64"/>
    </row>
    <row r="7998" customFormat="false" ht="14.25" hidden="false" customHeight="false" outlineLevel="0" collapsed="false">
      <c r="A7998" s="0" t="s">
        <v>762</v>
      </c>
      <c r="B7998" s="52" t="s">
        <v>1029</v>
      </c>
      <c r="C7998" s="52" t="s">
        <v>743</v>
      </c>
      <c r="D7998" s="53" t="n">
        <v>0.1</v>
      </c>
      <c r="E7998" s="53" t="s">
        <v>748</v>
      </c>
      <c r="F7998" s="0" t="s">
        <v>1440</v>
      </c>
      <c r="G7998" s="0" t="str">
        <f aca="false">LEFT(B7998,2)</f>
        <v>27</v>
      </c>
      <c r="H7998" s="0" t="str">
        <f aca="false">I7998&amp;"_"&amp;G7998&amp;"_"&amp;F7998</f>
        <v>Strandtudse_27_20190829_DL2019005_HelsingoerGym_koersel2_test</v>
      </c>
      <c r="I7998" s="61" t="str">
        <f aca="false">MID(RIGHT(B7998,LEN(B7998)-3),1,FIND("_",RIGHT(B7998,LEN(B7998)-3))-1)</f>
        <v>Strandtudse</v>
      </c>
      <c r="J7998" s="61" t="str">
        <f aca="false">TRIM(SUBSTITUTE(RIGHT(B7998,FIND(I7998,B7998)+1),"_",""))</f>
        <v>PosK</v>
      </c>
      <c r="K7998" s="0" t="str">
        <f aca="false">IFERROR(VALUE(SUBSTITUTE(E7998,".",",")),E7998)</f>
        <v>No Ct</v>
      </c>
      <c r="L7998" s="61" t="n">
        <f aca="false">IF(J7998="PosK",SUMIFS(K:K,J:J,"PosK",H:H,H7998),"")</f>
        <v>0</v>
      </c>
      <c r="M7998" s="61" t="n">
        <f aca="false">IF(J7998="PosK",SUMIFS(K:K,J:J,"NegK",H:H,H7998),"")</f>
        <v>0</v>
      </c>
      <c r="N7998" s="61" t="n">
        <f aca="false">IF(J7998="PosK",SUMIFS(K:K,J:J,"eDNA",H:H,H7998),"")</f>
        <v>0</v>
      </c>
      <c r="P7998" s="62" t="n">
        <f aca="false">IF(K8000="No Ct",0,K8000)</f>
        <v>0</v>
      </c>
      <c r="Q7998" s="62" t="n">
        <f aca="false">IF(K8001="No Ct",0,K8001)</f>
        <v>0</v>
      </c>
      <c r="R7998" s="0" t="str">
        <f aca="false">IF(AND(L7998&gt;0,M7998=0),"Valid","Invalid")</f>
        <v>Invalid</v>
      </c>
      <c r="S7998" s="0" t="str">
        <f aca="false">IF(OR(P7998&gt;1,Q7998&gt;1),"Present","Absent")</f>
        <v>Absent</v>
      </c>
      <c r="T7998" s="63" t="str">
        <f aca="false">IF(OR(AND(P7998&gt;1,P7998&lt;41),AND(Q7998&gt;1,Q7998&lt;41)),"Ct&lt;41","Ct&gt;41")</f>
        <v>Ct&gt;41</v>
      </c>
      <c r="U7998" s="0" t="str">
        <f aca="false">I7998</f>
        <v>Strandtudse</v>
      </c>
      <c r="V7998" s="0" t="str">
        <f aca="false">MID(F7998,10,9)</f>
        <v>DL2019005</v>
      </c>
      <c r="W7998" s="64" t="str">
        <f aca="false">V7998&amp;"_"&amp;U7998&amp;"_"&amp;R7998&amp;"_"&amp;S7998&amp;"_"&amp;T7998</f>
        <v>DL2019005_Strandtudse_Invalid_Absent_Ct&gt;41</v>
      </c>
    </row>
    <row r="7999" customFormat="false" ht="14.25" hidden="false" customHeight="false" outlineLevel="0" collapsed="false">
      <c r="A7999" s="0" t="s">
        <v>764</v>
      </c>
      <c r="B7999" s="52" t="s">
        <v>1030</v>
      </c>
      <c r="C7999" s="52" t="s">
        <v>747</v>
      </c>
      <c r="D7999" s="53" t="n">
        <v>0.1</v>
      </c>
      <c r="E7999" s="53" t="s">
        <v>748</v>
      </c>
      <c r="F7999" s="0" t="s">
        <v>1440</v>
      </c>
      <c r="G7999" s="0" t="str">
        <f aca="false">LEFT(B7999,2)</f>
        <v>27</v>
      </c>
      <c r="H7999" s="0" t="str">
        <f aca="false">I7999&amp;"_"&amp;G7999&amp;"_"&amp;F7999</f>
        <v>Strandtudse_27_20190829_DL2019005_HelsingoerGym_koersel2_test</v>
      </c>
      <c r="I7999" s="61" t="str">
        <f aca="false">MID(RIGHT(B7999,LEN(B7999)-3),1,FIND("_",RIGHT(B7999,LEN(B7999)-3))-1)</f>
        <v>Strandtudse</v>
      </c>
      <c r="J7999" s="61" t="str">
        <f aca="false">TRIM(SUBSTITUTE(RIGHT(B7999,FIND(I7999,B7999)+1),"_",""))</f>
        <v>NegK</v>
      </c>
      <c r="K7999" s="0" t="str">
        <f aca="false">IFERROR(VALUE(SUBSTITUTE(E7999,".",",")),E7999)</f>
        <v>No Ct</v>
      </c>
      <c r="L7999" s="61" t="str">
        <f aca="false">IF(J7999="PosK",SUMIFS(K:K,J:J,"PosK",H:H,H7999),"")</f>
        <v/>
      </c>
      <c r="M7999" s="61" t="str">
        <f aca="false">IF(J7999="PosK",SUMIFS(K:K,J:J,"NegK",H:H,H7999),"")</f>
        <v/>
      </c>
      <c r="N7999" s="61" t="str">
        <f aca="false">IF(J7999="PosK",SUMIFS(K:K,J:J,"eDNA",H:H,H7999),"")</f>
        <v/>
      </c>
    </row>
    <row r="8000" customFormat="false" ht="14.25" hidden="false" customHeight="false" outlineLevel="0" collapsed="false">
      <c r="A8000" s="0" t="s">
        <v>766</v>
      </c>
      <c r="B8000" s="52" t="s">
        <v>1031</v>
      </c>
      <c r="C8000" s="52" t="s">
        <v>751</v>
      </c>
      <c r="D8000" s="53" t="n">
        <v>0.1</v>
      </c>
      <c r="E8000" s="53" t="s">
        <v>748</v>
      </c>
      <c r="F8000" s="0" t="s">
        <v>1440</v>
      </c>
      <c r="G8000" s="0" t="str">
        <f aca="false">LEFT(B8000,2)</f>
        <v>27</v>
      </c>
      <c r="H8000" s="0" t="str">
        <f aca="false">I8000&amp;"_"&amp;G8000&amp;"_"&amp;F8000</f>
        <v>Strandtudse_27_20190829_DL2019005_HelsingoerGym_koersel2_test</v>
      </c>
      <c r="I8000" s="61" t="str">
        <f aca="false">MID(RIGHT(B8000,LEN(B8000)-3),1,FIND("_",RIGHT(B8000,LEN(B8000)-3))-1)</f>
        <v>Strandtudse</v>
      </c>
      <c r="J8000" s="61" t="str">
        <f aca="false">TRIM(SUBSTITUTE(RIGHT(B8000,FIND(I8000,B8000)+1),"_",""))</f>
        <v>eDNA</v>
      </c>
      <c r="K8000" s="0" t="str">
        <f aca="false">IFERROR(VALUE(SUBSTITUTE(E8000,".",",")),E8000)</f>
        <v>No Ct</v>
      </c>
      <c r="L8000" s="61" t="str">
        <f aca="false">IF(J8000="PosK",SUMIFS(K:K,J:J,"PosK",H:H,H8000),"")</f>
        <v/>
      </c>
      <c r="M8000" s="61" t="str">
        <f aca="false">IF(J8000="PosK",SUMIFS(K:K,J:J,"NegK",H:H,H8000),"")</f>
        <v/>
      </c>
      <c r="N8000" s="61" t="str">
        <f aca="false">IF(J8000="PosK",SUMIFS(K:K,J:J,"eDNA",H:H,H8000),"")</f>
        <v/>
      </c>
      <c r="Q8000" s="62"/>
    </row>
    <row r="8001" customFormat="false" ht="14.25" hidden="false" customHeight="false" outlineLevel="0" collapsed="false">
      <c r="A8001" s="0" t="s">
        <v>768</v>
      </c>
      <c r="B8001" s="52" t="s">
        <v>1031</v>
      </c>
      <c r="C8001" s="52" t="s">
        <v>751</v>
      </c>
      <c r="D8001" s="53" t="n">
        <v>0.1</v>
      </c>
      <c r="E8001" s="53" t="s">
        <v>748</v>
      </c>
      <c r="F8001" s="0" t="s">
        <v>1440</v>
      </c>
      <c r="G8001" s="0" t="str">
        <f aca="false">LEFT(B8001,2)</f>
        <v>27</v>
      </c>
      <c r="H8001" s="0" t="str">
        <f aca="false">I8001&amp;"_"&amp;G8001&amp;"_"&amp;F8001</f>
        <v>Strandtudse_27_20190829_DL2019005_HelsingoerGym_koersel2_test</v>
      </c>
      <c r="I8001" s="61" t="str">
        <f aca="false">MID(RIGHT(B8001,LEN(B8001)-3),1,FIND("_",RIGHT(B8001,LEN(B8001)-3))-1)</f>
        <v>Strandtudse</v>
      </c>
      <c r="J8001" s="61" t="str">
        <f aca="false">TRIM(SUBSTITUTE(RIGHT(B8001,FIND(I8001,B8001)+1),"_",""))</f>
        <v>eDNA</v>
      </c>
      <c r="K8001" s="0" t="str">
        <f aca="false">IFERROR(VALUE(SUBSTITUTE(E8001,".",",")),E8001)</f>
        <v>No Ct</v>
      </c>
      <c r="L8001" s="61" t="str">
        <f aca="false">IF(J8001="PosK",SUMIFS(K:K,J:J,"PosK",H:H,H8001),"")</f>
        <v/>
      </c>
      <c r="M8001" s="61" t="str">
        <f aca="false">IF(J8001="PosK",SUMIFS(K:K,J:J,"NegK",H:H,H8001),"")</f>
        <v/>
      </c>
      <c r="N8001" s="61" t="str">
        <f aca="false">IF(J8001="PosK",SUMIFS(K:K,J:J,"eDNA",H:H,H8001),"")</f>
        <v/>
      </c>
      <c r="P8001" s="62"/>
      <c r="T8001" s="63"/>
      <c r="W8001" s="64"/>
    </row>
    <row r="8002" customFormat="false" ht="14.25" hidden="false" customHeight="false" outlineLevel="0" collapsed="false">
      <c r="A8002" s="0" t="s">
        <v>770</v>
      </c>
      <c r="B8002" s="52" t="s">
        <v>1033</v>
      </c>
      <c r="C8002" s="52" t="s">
        <v>743</v>
      </c>
      <c r="D8002" s="53" t="n">
        <v>0.1</v>
      </c>
      <c r="E8002" s="53" t="n">
        <v>37.65</v>
      </c>
      <c r="F8002" s="0" t="s">
        <v>1440</v>
      </c>
      <c r="G8002" s="0" t="str">
        <f aca="false">LEFT(B8002,2)</f>
        <v>28</v>
      </c>
      <c r="H8002" s="0" t="str">
        <f aca="false">I8002&amp;"_"&amp;G8002&amp;"_"&amp;F8002</f>
        <v>GroenbrogetTudse_28_20190829_DL2019005_HelsingoerGym_koersel2_test</v>
      </c>
      <c r="I8002" s="61" t="str">
        <f aca="false">MID(RIGHT(B8002,LEN(B8002)-3),1,FIND("_",RIGHT(B8002,LEN(B8002)-3))-1)</f>
        <v>GroenbrogetTudse</v>
      </c>
      <c r="J8002" s="61" t="str">
        <f aca="false">TRIM(SUBSTITUTE(RIGHT(B8002,FIND(I8002,B8002)+1),"_",""))</f>
        <v>PosK</v>
      </c>
      <c r="K8002" s="0" t="n">
        <f aca="false">IFERROR(VALUE(SUBSTITUTE(E8002,".",",")),E8002)</f>
        <v>37.65</v>
      </c>
      <c r="L8002" s="61" t="n">
        <f aca="false">IF(J8002="PosK",SUMIFS(K:K,J:J,"PosK",H:H,H8002),"")</f>
        <v>37.65</v>
      </c>
      <c r="M8002" s="61" t="n">
        <f aca="false">IF(J8002="PosK",SUMIFS(K:K,J:J,"NegK",H:H,H8002),"")</f>
        <v>0</v>
      </c>
      <c r="N8002" s="61" t="n">
        <f aca="false">IF(J8002="PosK",SUMIFS(K:K,J:J,"eDNA",H:H,H8002),"")</f>
        <v>0</v>
      </c>
      <c r="P8002" s="62" t="n">
        <f aca="false">IF(K8004="No Ct",0,K8004)</f>
        <v>0</v>
      </c>
      <c r="Q8002" s="62" t="n">
        <f aca="false">IF(K8005="No Ct",0,K8005)</f>
        <v>0</v>
      </c>
      <c r="R8002" s="0" t="str">
        <f aca="false">IF(AND(L8002&gt;0,M8002=0),"Valid","Invalid")</f>
        <v>Valid</v>
      </c>
      <c r="S8002" s="0" t="str">
        <f aca="false">IF(OR(P8002&gt;1,Q8002&gt;1),"Present","Absent")</f>
        <v>Absent</v>
      </c>
      <c r="T8002" s="63" t="str">
        <f aca="false">IF(OR(AND(P8002&gt;1,P8002&lt;41),AND(Q8002&gt;1,Q8002&lt;41)),"Ct&lt;41","Ct&gt;41")</f>
        <v>Ct&gt;41</v>
      </c>
      <c r="U8002" s="0" t="str">
        <f aca="false">I8002</f>
        <v>GroenbrogetTudse</v>
      </c>
      <c r="V8002" s="0" t="str">
        <f aca="false">MID(F8002,10,9)</f>
        <v>DL2019005</v>
      </c>
      <c r="W8002" s="64" t="str">
        <f aca="false">V8002&amp;"_"&amp;U8002&amp;"_"&amp;R8002&amp;"_"&amp;S8002&amp;"_"&amp;T8002</f>
        <v>DL2019005_GroenbrogetTudse_Valid_Absent_Ct&gt;41</v>
      </c>
    </row>
    <row r="8003" customFormat="false" ht="14.25" hidden="false" customHeight="false" outlineLevel="0" collapsed="false">
      <c r="A8003" s="0" t="s">
        <v>772</v>
      </c>
      <c r="B8003" s="52" t="s">
        <v>1034</v>
      </c>
      <c r="C8003" s="52" t="s">
        <v>747</v>
      </c>
      <c r="D8003" s="53" t="n">
        <v>0.1</v>
      </c>
      <c r="E8003" s="53" t="s">
        <v>748</v>
      </c>
      <c r="F8003" s="0" t="s">
        <v>1440</v>
      </c>
      <c r="G8003" s="0" t="str">
        <f aca="false">LEFT(B8003,2)</f>
        <v>28</v>
      </c>
      <c r="H8003" s="0" t="str">
        <f aca="false">I8003&amp;"_"&amp;G8003&amp;"_"&amp;F8003</f>
        <v>GroenbrogetTudse_28_20190829_DL2019005_HelsingoerGym_koersel2_test</v>
      </c>
      <c r="I8003" s="61" t="str">
        <f aca="false">MID(RIGHT(B8003,LEN(B8003)-3),1,FIND("_",RIGHT(B8003,LEN(B8003)-3))-1)</f>
        <v>GroenbrogetTudse</v>
      </c>
      <c r="J8003" s="61" t="str">
        <f aca="false">TRIM(SUBSTITUTE(RIGHT(B8003,FIND(I8003,B8003)+1),"_",""))</f>
        <v>NegK</v>
      </c>
      <c r="K8003" s="0" t="str">
        <f aca="false">IFERROR(VALUE(SUBSTITUTE(E8003,".",",")),E8003)</f>
        <v>No Ct</v>
      </c>
      <c r="L8003" s="61" t="str">
        <f aca="false">IF(J8003="PosK",SUMIFS(K:K,J:J,"PosK",H:H,H8003),"")</f>
        <v/>
      </c>
      <c r="M8003" s="61" t="str">
        <f aca="false">IF(J8003="PosK",SUMIFS(K:K,J:J,"NegK",H:H,H8003),"")</f>
        <v/>
      </c>
      <c r="N8003" s="61" t="str">
        <f aca="false">IF(J8003="PosK",SUMIFS(K:K,J:J,"eDNA",H:H,H8003),"")</f>
        <v/>
      </c>
    </row>
    <row r="8004" customFormat="false" ht="14.25" hidden="false" customHeight="false" outlineLevel="0" collapsed="false">
      <c r="A8004" s="0" t="s">
        <v>774</v>
      </c>
      <c r="B8004" s="52" t="s">
        <v>1035</v>
      </c>
      <c r="C8004" s="52" t="s">
        <v>751</v>
      </c>
      <c r="D8004" s="53" t="n">
        <v>0.1</v>
      </c>
      <c r="E8004" s="53" t="s">
        <v>748</v>
      </c>
      <c r="F8004" s="0" t="s">
        <v>1440</v>
      </c>
      <c r="G8004" s="0" t="str">
        <f aca="false">LEFT(B8004,2)</f>
        <v>28</v>
      </c>
      <c r="H8004" s="0" t="str">
        <f aca="false">I8004&amp;"_"&amp;G8004&amp;"_"&amp;F8004</f>
        <v>GroenbrogetTudse_28_20190829_DL2019005_HelsingoerGym_koersel2_test</v>
      </c>
      <c r="I8004" s="61" t="str">
        <f aca="false">MID(RIGHT(B8004,LEN(B8004)-3),1,FIND("_",RIGHT(B8004,LEN(B8004)-3))-1)</f>
        <v>GroenbrogetTudse</v>
      </c>
      <c r="J8004" s="61" t="str">
        <f aca="false">TRIM(SUBSTITUTE(RIGHT(B8004,FIND(I8004,B8004)+1),"_",""))</f>
        <v>eDNA</v>
      </c>
      <c r="K8004" s="0" t="str">
        <f aca="false">IFERROR(VALUE(SUBSTITUTE(E8004,".",",")),E8004)</f>
        <v>No Ct</v>
      </c>
      <c r="L8004" s="61" t="str">
        <f aca="false">IF(J8004="PosK",SUMIFS(K:K,J:J,"PosK",H:H,H8004),"")</f>
        <v/>
      </c>
      <c r="M8004" s="61" t="str">
        <f aca="false">IF(J8004="PosK",SUMIFS(K:K,J:J,"NegK",H:H,H8004),"")</f>
        <v/>
      </c>
      <c r="N8004" s="61" t="str">
        <f aca="false">IF(J8004="PosK",SUMIFS(K:K,J:J,"eDNA",H:H,H8004),"")</f>
        <v/>
      </c>
      <c r="Q8004" s="62"/>
    </row>
    <row r="8005" customFormat="false" ht="14.25" hidden="false" customHeight="false" outlineLevel="0" collapsed="false">
      <c r="A8005" s="0" t="s">
        <v>776</v>
      </c>
      <c r="B8005" s="52" t="s">
        <v>1035</v>
      </c>
      <c r="C8005" s="52" t="s">
        <v>751</v>
      </c>
      <c r="D8005" s="53" t="n">
        <v>0.1</v>
      </c>
      <c r="E8005" s="53" t="s">
        <v>748</v>
      </c>
      <c r="F8005" s="0" t="s">
        <v>1440</v>
      </c>
      <c r="G8005" s="0" t="str">
        <f aca="false">LEFT(B8005,2)</f>
        <v>28</v>
      </c>
      <c r="H8005" s="0" t="str">
        <f aca="false">I8005&amp;"_"&amp;G8005&amp;"_"&amp;F8005</f>
        <v>GroenbrogetTudse_28_20190829_DL2019005_HelsingoerGym_koersel2_test</v>
      </c>
      <c r="I8005" s="61" t="str">
        <f aca="false">MID(RIGHT(B8005,LEN(B8005)-3),1,FIND("_",RIGHT(B8005,LEN(B8005)-3))-1)</f>
        <v>GroenbrogetTudse</v>
      </c>
      <c r="J8005" s="61" t="str">
        <f aca="false">TRIM(SUBSTITUTE(RIGHT(B8005,FIND(I8005,B8005)+1),"_",""))</f>
        <v>eDNA</v>
      </c>
      <c r="K8005" s="0" t="str">
        <f aca="false">IFERROR(VALUE(SUBSTITUTE(E8005,".",",")),E8005)</f>
        <v>No Ct</v>
      </c>
      <c r="L8005" s="61" t="str">
        <f aca="false">IF(J8005="PosK",SUMIFS(K:K,J:J,"PosK",H:H,H8005),"")</f>
        <v/>
      </c>
      <c r="M8005" s="61" t="str">
        <f aca="false">IF(J8005="PosK",SUMIFS(K:K,J:J,"NegK",H:H,H8005),"")</f>
        <v/>
      </c>
      <c r="N8005" s="61" t="str">
        <f aca="false">IF(J8005="PosK",SUMIFS(K:K,J:J,"eDNA",H:H,H8005),"")</f>
        <v/>
      </c>
      <c r="P8005" s="62"/>
      <c r="T8005" s="63"/>
      <c r="W8005" s="64"/>
    </row>
    <row r="8006" customFormat="false" ht="14.25" hidden="false" customHeight="false" outlineLevel="0" collapsed="false">
      <c r="A8006" s="0" t="s">
        <v>778</v>
      </c>
      <c r="B8006" s="52" t="s">
        <v>1037</v>
      </c>
      <c r="C8006" s="52" t="s">
        <v>743</v>
      </c>
      <c r="D8006" s="53" t="n">
        <v>0.1</v>
      </c>
      <c r="E8006" s="53" t="s">
        <v>748</v>
      </c>
      <c r="F8006" s="0" t="s">
        <v>1440</v>
      </c>
      <c r="G8006" s="0" t="str">
        <f aca="false">LEFT(B8006,2)</f>
        <v>29</v>
      </c>
      <c r="H8006" s="0" t="str">
        <f aca="false">I8006&amp;"_"&amp;G8006&amp;"_"&amp;F8006</f>
        <v>Loevfroe_29_20190829_DL2019005_HelsingoerGym_koersel2_test</v>
      </c>
      <c r="I8006" s="61" t="str">
        <f aca="false">MID(RIGHT(B8006,LEN(B8006)-3),1,FIND("_",RIGHT(B8006,LEN(B8006)-3))-1)</f>
        <v>Loevfroe</v>
      </c>
      <c r="J8006" s="61" t="str">
        <f aca="false">TRIM(SUBSTITUTE(RIGHT(B8006,FIND(I8006,B8006)+1),"_",""))</f>
        <v>PosK</v>
      </c>
      <c r="K8006" s="0" t="str">
        <f aca="false">IFERROR(VALUE(SUBSTITUTE(E8006,".",",")),E8006)</f>
        <v>No Ct</v>
      </c>
      <c r="L8006" s="61" t="n">
        <f aca="false">IF(J8006="PosK",SUMIFS(K:K,J:J,"PosK",H:H,H8006),"")</f>
        <v>0</v>
      </c>
      <c r="M8006" s="61" t="n">
        <f aca="false">IF(J8006="PosK",SUMIFS(K:K,J:J,"NegK",H:H,H8006),"")</f>
        <v>0</v>
      </c>
      <c r="N8006" s="61" t="n">
        <f aca="false">IF(J8006="PosK",SUMIFS(K:K,J:J,"eDNA",H:H,H8006),"")</f>
        <v>0</v>
      </c>
      <c r="P8006" s="62" t="n">
        <f aca="false">IF(K8008="No Ct",0,K8008)</f>
        <v>0</v>
      </c>
      <c r="Q8006" s="62" t="n">
        <f aca="false">IF(K8009="No Ct",0,K8009)</f>
        <v>0</v>
      </c>
      <c r="R8006" s="0" t="str">
        <f aca="false">IF(AND(L8006&gt;0,M8006=0),"Valid","Invalid")</f>
        <v>Invalid</v>
      </c>
      <c r="S8006" s="0" t="str">
        <f aca="false">IF(OR(P8006&gt;1,Q8006&gt;1),"Present","Absent")</f>
        <v>Absent</v>
      </c>
      <c r="T8006" s="63" t="str">
        <f aca="false">IF(OR(AND(P8006&gt;1,P8006&lt;41),AND(Q8006&gt;1,Q8006&lt;41)),"Ct&lt;41","Ct&gt;41")</f>
        <v>Ct&gt;41</v>
      </c>
      <c r="U8006" s="0" t="str">
        <f aca="false">I8006</f>
        <v>Loevfroe</v>
      </c>
      <c r="V8006" s="0" t="str">
        <f aca="false">MID(F8006,10,9)</f>
        <v>DL2019005</v>
      </c>
      <c r="W8006" s="64" t="str">
        <f aca="false">V8006&amp;"_"&amp;U8006&amp;"_"&amp;R8006&amp;"_"&amp;S8006&amp;"_"&amp;T8006</f>
        <v>DL2019005_Loevfroe_Invalid_Absent_Ct&gt;41</v>
      </c>
    </row>
    <row r="8007" customFormat="false" ht="14.25" hidden="false" customHeight="false" outlineLevel="0" collapsed="false">
      <c r="A8007" s="0" t="s">
        <v>780</v>
      </c>
      <c r="B8007" s="52" t="s">
        <v>1038</v>
      </c>
      <c r="C8007" s="52" t="s">
        <v>747</v>
      </c>
      <c r="D8007" s="53" t="n">
        <v>0.1</v>
      </c>
      <c r="E8007" s="53" t="s">
        <v>748</v>
      </c>
      <c r="F8007" s="0" t="s">
        <v>1440</v>
      </c>
      <c r="G8007" s="0" t="str">
        <f aca="false">LEFT(B8007,2)</f>
        <v>29</v>
      </c>
      <c r="H8007" s="0" t="str">
        <f aca="false">I8007&amp;"_"&amp;G8007&amp;"_"&amp;F8007</f>
        <v>Loevfroe_29_20190829_DL2019005_HelsingoerGym_koersel2_test</v>
      </c>
      <c r="I8007" s="61" t="str">
        <f aca="false">MID(RIGHT(B8007,LEN(B8007)-3),1,FIND("_",RIGHT(B8007,LEN(B8007)-3))-1)</f>
        <v>Loevfroe</v>
      </c>
      <c r="J8007" s="61" t="str">
        <f aca="false">TRIM(SUBSTITUTE(RIGHT(B8007,FIND(I8007,B8007)+1),"_",""))</f>
        <v>NegK</v>
      </c>
      <c r="K8007" s="0" t="str">
        <f aca="false">IFERROR(VALUE(SUBSTITUTE(E8007,".",",")),E8007)</f>
        <v>No Ct</v>
      </c>
      <c r="L8007" s="61" t="str">
        <f aca="false">IF(J8007="PosK",SUMIFS(K:K,J:J,"PosK",H:H,H8007),"")</f>
        <v/>
      </c>
      <c r="M8007" s="61" t="str">
        <f aca="false">IF(J8007="PosK",SUMIFS(K:K,J:J,"NegK",H:H,H8007),"")</f>
        <v/>
      </c>
      <c r="N8007" s="61" t="str">
        <f aca="false">IF(J8007="PosK",SUMIFS(K:K,J:J,"eDNA",H:H,H8007),"")</f>
        <v/>
      </c>
    </row>
    <row r="8008" customFormat="false" ht="14.25" hidden="false" customHeight="false" outlineLevel="0" collapsed="false">
      <c r="A8008" s="0" t="s">
        <v>782</v>
      </c>
      <c r="B8008" s="52" t="s">
        <v>1039</v>
      </c>
      <c r="C8008" s="52" t="s">
        <v>751</v>
      </c>
      <c r="D8008" s="53" t="n">
        <v>0.1</v>
      </c>
      <c r="E8008" s="53" t="s">
        <v>748</v>
      </c>
      <c r="F8008" s="0" t="s">
        <v>1440</v>
      </c>
      <c r="G8008" s="0" t="str">
        <f aca="false">LEFT(B8008,2)</f>
        <v>29</v>
      </c>
      <c r="H8008" s="0" t="str">
        <f aca="false">I8008&amp;"_"&amp;G8008&amp;"_"&amp;F8008</f>
        <v>Loevfroe_29_20190829_DL2019005_HelsingoerGym_koersel2_test</v>
      </c>
      <c r="I8008" s="61" t="str">
        <f aca="false">MID(RIGHT(B8008,LEN(B8008)-3),1,FIND("_",RIGHT(B8008,LEN(B8008)-3))-1)</f>
        <v>Loevfroe</v>
      </c>
      <c r="J8008" s="61" t="str">
        <f aca="false">TRIM(SUBSTITUTE(RIGHT(B8008,FIND(I8008,B8008)+1),"_",""))</f>
        <v>eDNA</v>
      </c>
      <c r="K8008" s="0" t="str">
        <f aca="false">IFERROR(VALUE(SUBSTITUTE(E8008,".",",")),E8008)</f>
        <v>No Ct</v>
      </c>
      <c r="L8008" s="61" t="str">
        <f aca="false">IF(J8008="PosK",SUMIFS(K:K,J:J,"PosK",H:H,H8008),"")</f>
        <v/>
      </c>
      <c r="M8008" s="61" t="str">
        <f aca="false">IF(J8008="PosK",SUMIFS(K:K,J:J,"NegK",H:H,H8008),"")</f>
        <v/>
      </c>
      <c r="N8008" s="61" t="str">
        <f aca="false">IF(J8008="PosK",SUMIFS(K:K,J:J,"eDNA",H:H,H8008),"")</f>
        <v/>
      </c>
      <c r="Q8008" s="62"/>
    </row>
    <row r="8009" customFormat="false" ht="14.25" hidden="false" customHeight="false" outlineLevel="0" collapsed="false">
      <c r="A8009" s="0" t="s">
        <v>784</v>
      </c>
      <c r="B8009" s="52" t="s">
        <v>1039</v>
      </c>
      <c r="C8009" s="52" t="s">
        <v>751</v>
      </c>
      <c r="D8009" s="53" t="n">
        <v>0.1</v>
      </c>
      <c r="E8009" s="53" t="s">
        <v>748</v>
      </c>
      <c r="F8009" s="0" t="s">
        <v>1440</v>
      </c>
      <c r="G8009" s="0" t="str">
        <f aca="false">LEFT(B8009,2)</f>
        <v>29</v>
      </c>
      <c r="H8009" s="0" t="str">
        <f aca="false">I8009&amp;"_"&amp;G8009&amp;"_"&amp;F8009</f>
        <v>Loevfroe_29_20190829_DL2019005_HelsingoerGym_koersel2_test</v>
      </c>
      <c r="I8009" s="61" t="str">
        <f aca="false">MID(RIGHT(B8009,LEN(B8009)-3),1,FIND("_",RIGHT(B8009,LEN(B8009)-3))-1)</f>
        <v>Loevfroe</v>
      </c>
      <c r="J8009" s="61" t="str">
        <f aca="false">TRIM(SUBSTITUTE(RIGHT(B8009,FIND(I8009,B8009)+1),"_",""))</f>
        <v>eDNA</v>
      </c>
      <c r="K8009" s="0" t="str">
        <f aca="false">IFERROR(VALUE(SUBSTITUTE(E8009,".",",")),E8009)</f>
        <v>No Ct</v>
      </c>
      <c r="L8009" s="61" t="str">
        <f aca="false">IF(J8009="PosK",SUMIFS(K:K,J:J,"PosK",H:H,H8009),"")</f>
        <v/>
      </c>
      <c r="M8009" s="61" t="str">
        <f aca="false">IF(J8009="PosK",SUMIFS(K:K,J:J,"NegK",H:H,H8009),"")</f>
        <v/>
      </c>
      <c r="N8009" s="61" t="str">
        <f aca="false">IF(J8009="PosK",SUMIFS(K:K,J:J,"eDNA",H:H,H8009),"")</f>
        <v/>
      </c>
      <c r="P8009" s="62"/>
      <c r="T8009" s="63"/>
      <c r="W8009" s="64"/>
    </row>
    <row r="8010" customFormat="false" ht="14.25" hidden="false" customHeight="false" outlineLevel="0" collapsed="false">
      <c r="A8010" s="0" t="s">
        <v>786</v>
      </c>
      <c r="B8010" s="52" t="s">
        <v>1041</v>
      </c>
      <c r="C8010" s="52" t="s">
        <v>743</v>
      </c>
      <c r="D8010" s="53" t="n">
        <v>0.1</v>
      </c>
      <c r="E8010" s="53" t="n">
        <v>30.44</v>
      </c>
      <c r="F8010" s="0" t="s">
        <v>1440</v>
      </c>
      <c r="G8010" s="0" t="str">
        <f aca="false">LEFT(B8010,2)</f>
        <v>30</v>
      </c>
      <c r="H8010" s="0" t="str">
        <f aca="false">I8010&amp;"_"&amp;G8010&amp;"_"&amp;F8010</f>
        <v>Klokkefroe_30_20190829_DL2019005_HelsingoerGym_koersel2_test</v>
      </c>
      <c r="I8010" s="61" t="str">
        <f aca="false">MID(RIGHT(B8010,LEN(B8010)-3),1,FIND("_",RIGHT(B8010,LEN(B8010)-3))-1)</f>
        <v>Klokkefroe</v>
      </c>
      <c r="J8010" s="61" t="str">
        <f aca="false">TRIM(SUBSTITUTE(RIGHT(B8010,FIND(I8010,B8010)+1),"_",""))</f>
        <v>PosK</v>
      </c>
      <c r="K8010" s="0" t="n">
        <f aca="false">IFERROR(VALUE(SUBSTITUTE(E8010,".",",")),E8010)</f>
        <v>30.44</v>
      </c>
      <c r="L8010" s="61" t="n">
        <f aca="false">IF(J8010="PosK",SUMIFS(K:K,J:J,"PosK",H:H,H8010),"")</f>
        <v>30.44</v>
      </c>
      <c r="M8010" s="61" t="n">
        <f aca="false">IF(J8010="PosK",SUMIFS(K:K,J:J,"NegK",H:H,H8010),"")</f>
        <v>0</v>
      </c>
      <c r="N8010" s="61" t="n">
        <f aca="false">IF(J8010="PosK",SUMIFS(K:K,J:J,"eDNA",H:H,H8010),"")</f>
        <v>0</v>
      </c>
      <c r="P8010" s="62" t="n">
        <f aca="false">IF(K8012="No Ct",0,K8012)</f>
        <v>0</v>
      </c>
      <c r="Q8010" s="62" t="n">
        <f aca="false">IF(K8013="No Ct",0,K8013)</f>
        <v>0</v>
      </c>
      <c r="R8010" s="0" t="str">
        <f aca="false">IF(AND(L8010&gt;0,M8010=0),"Valid","Invalid")</f>
        <v>Valid</v>
      </c>
      <c r="S8010" s="0" t="str">
        <f aca="false">IF(OR(P8010&gt;1,Q8010&gt;1),"Present","Absent")</f>
        <v>Absent</v>
      </c>
      <c r="T8010" s="63" t="str">
        <f aca="false">IF(OR(AND(P8010&gt;1,P8010&lt;41),AND(Q8010&gt;1,Q8010&lt;41)),"Ct&lt;41","Ct&gt;41")</f>
        <v>Ct&gt;41</v>
      </c>
      <c r="U8010" s="0" t="str">
        <f aca="false">I8010</f>
        <v>Klokkefroe</v>
      </c>
      <c r="V8010" s="0" t="str">
        <f aca="false">MID(F8010,10,9)</f>
        <v>DL2019005</v>
      </c>
      <c r="W8010" s="64" t="str">
        <f aca="false">V8010&amp;"_"&amp;U8010&amp;"_"&amp;R8010&amp;"_"&amp;S8010&amp;"_"&amp;T8010</f>
        <v>DL2019005_Klokkefroe_Valid_Absent_Ct&gt;41</v>
      </c>
    </row>
    <row r="8011" customFormat="false" ht="14.25" hidden="false" customHeight="false" outlineLevel="0" collapsed="false">
      <c r="A8011" s="0" t="s">
        <v>788</v>
      </c>
      <c r="B8011" s="52" t="s">
        <v>1042</v>
      </c>
      <c r="C8011" s="52" t="s">
        <v>747</v>
      </c>
      <c r="D8011" s="53" t="n">
        <v>0.1</v>
      </c>
      <c r="E8011" s="53" t="s">
        <v>748</v>
      </c>
      <c r="F8011" s="0" t="s">
        <v>1440</v>
      </c>
      <c r="G8011" s="0" t="str">
        <f aca="false">LEFT(B8011,2)</f>
        <v>30</v>
      </c>
      <c r="H8011" s="0" t="str">
        <f aca="false">I8011&amp;"_"&amp;G8011&amp;"_"&amp;F8011</f>
        <v>Klokkefroe_30_20190829_DL2019005_HelsingoerGym_koersel2_test</v>
      </c>
      <c r="I8011" s="61" t="str">
        <f aca="false">MID(RIGHT(B8011,LEN(B8011)-3),1,FIND("_",RIGHT(B8011,LEN(B8011)-3))-1)</f>
        <v>Klokkefroe</v>
      </c>
      <c r="J8011" s="61" t="str">
        <f aca="false">TRIM(SUBSTITUTE(RIGHT(B8011,FIND(I8011,B8011)+1),"_",""))</f>
        <v>NegK</v>
      </c>
      <c r="K8011" s="0" t="str">
        <f aca="false">IFERROR(VALUE(SUBSTITUTE(E8011,".",",")),E8011)</f>
        <v>No Ct</v>
      </c>
      <c r="L8011" s="61" t="str">
        <f aca="false">IF(J8011="PosK",SUMIFS(K:K,J:J,"PosK",H:H,H8011),"")</f>
        <v/>
      </c>
      <c r="M8011" s="61" t="str">
        <f aca="false">IF(J8011="PosK",SUMIFS(K:K,J:J,"NegK",H:H,H8011),"")</f>
        <v/>
      </c>
      <c r="N8011" s="61" t="str">
        <f aca="false">IF(J8011="PosK",SUMIFS(K:K,J:J,"eDNA",H:H,H8011),"")</f>
        <v/>
      </c>
    </row>
    <row r="8012" customFormat="false" ht="14.25" hidden="false" customHeight="false" outlineLevel="0" collapsed="false">
      <c r="A8012" s="0" t="s">
        <v>790</v>
      </c>
      <c r="B8012" s="52" t="s">
        <v>1043</v>
      </c>
      <c r="C8012" s="52" t="s">
        <v>751</v>
      </c>
      <c r="D8012" s="53" t="n">
        <v>0.1</v>
      </c>
      <c r="E8012" s="53" t="s">
        <v>748</v>
      </c>
      <c r="F8012" s="0" t="s">
        <v>1440</v>
      </c>
      <c r="G8012" s="0" t="str">
        <f aca="false">LEFT(B8012,2)</f>
        <v>30</v>
      </c>
      <c r="H8012" s="0" t="str">
        <f aca="false">I8012&amp;"_"&amp;G8012&amp;"_"&amp;F8012</f>
        <v>Klokkefroe_30_20190829_DL2019005_HelsingoerGym_koersel2_test</v>
      </c>
      <c r="I8012" s="61" t="str">
        <f aca="false">MID(RIGHT(B8012,LEN(B8012)-3),1,FIND("_",RIGHT(B8012,LEN(B8012)-3))-1)</f>
        <v>Klokkefroe</v>
      </c>
      <c r="J8012" s="61" t="str">
        <f aca="false">TRIM(SUBSTITUTE(RIGHT(B8012,FIND(I8012,B8012)+1),"_",""))</f>
        <v>eDNA</v>
      </c>
      <c r="K8012" s="0" t="str">
        <f aca="false">IFERROR(VALUE(SUBSTITUTE(E8012,".",",")),E8012)</f>
        <v>No Ct</v>
      </c>
      <c r="L8012" s="61" t="str">
        <f aca="false">IF(J8012="PosK",SUMIFS(K:K,J:J,"PosK",H:H,H8012),"")</f>
        <v/>
      </c>
      <c r="M8012" s="61" t="str">
        <f aca="false">IF(J8012="PosK",SUMIFS(K:K,J:J,"NegK",H:H,H8012),"")</f>
        <v/>
      </c>
      <c r="N8012" s="61" t="str">
        <f aca="false">IF(J8012="PosK",SUMIFS(K:K,J:J,"eDNA",H:H,H8012),"")</f>
        <v/>
      </c>
      <c r="Q8012" s="62"/>
    </row>
    <row r="8013" customFormat="false" ht="14.25" hidden="false" customHeight="false" outlineLevel="0" collapsed="false">
      <c r="A8013" s="0" t="s">
        <v>792</v>
      </c>
      <c r="B8013" s="52" t="s">
        <v>1043</v>
      </c>
      <c r="C8013" s="52" t="s">
        <v>751</v>
      </c>
      <c r="D8013" s="53" t="n">
        <v>0.1</v>
      </c>
      <c r="E8013" s="53" t="s">
        <v>748</v>
      </c>
      <c r="F8013" s="0" t="s">
        <v>1440</v>
      </c>
      <c r="G8013" s="0" t="str">
        <f aca="false">LEFT(B8013,2)</f>
        <v>30</v>
      </c>
      <c r="H8013" s="0" t="str">
        <f aca="false">I8013&amp;"_"&amp;G8013&amp;"_"&amp;F8013</f>
        <v>Klokkefroe_30_20190829_DL2019005_HelsingoerGym_koersel2_test</v>
      </c>
      <c r="I8013" s="61" t="str">
        <f aca="false">MID(RIGHT(B8013,LEN(B8013)-3),1,FIND("_",RIGHT(B8013,LEN(B8013)-3))-1)</f>
        <v>Klokkefroe</v>
      </c>
      <c r="J8013" s="61" t="str">
        <f aca="false">TRIM(SUBSTITUTE(RIGHT(B8013,FIND(I8013,B8013)+1),"_",""))</f>
        <v>eDNA</v>
      </c>
      <c r="K8013" s="0" t="str">
        <f aca="false">IFERROR(VALUE(SUBSTITUTE(E8013,".",",")),E8013)</f>
        <v>No Ct</v>
      </c>
      <c r="L8013" s="61" t="str">
        <f aca="false">IF(J8013="PosK",SUMIFS(K:K,J:J,"PosK",H:H,H8013),"")</f>
        <v/>
      </c>
      <c r="M8013" s="61" t="str">
        <f aca="false">IF(J8013="PosK",SUMIFS(K:K,J:J,"NegK",H:H,H8013),"")</f>
        <v/>
      </c>
      <c r="N8013" s="61" t="str">
        <f aca="false">IF(J8013="PosK",SUMIFS(K:K,J:J,"eDNA",H:H,H8013),"")</f>
        <v/>
      </c>
      <c r="P8013" s="62"/>
      <c r="T8013" s="63"/>
      <c r="W8013" s="64"/>
    </row>
    <row r="8014" customFormat="false" ht="14.25" hidden="false" customHeight="false" outlineLevel="0" collapsed="false">
      <c r="A8014" s="0" t="s">
        <v>794</v>
      </c>
      <c r="B8014" s="52" t="s">
        <v>1045</v>
      </c>
      <c r="C8014" s="52" t="s">
        <v>743</v>
      </c>
      <c r="D8014" s="53" t="n">
        <v>0.1</v>
      </c>
      <c r="E8014" s="53" t="s">
        <v>748</v>
      </c>
      <c r="F8014" s="0" t="s">
        <v>1440</v>
      </c>
      <c r="G8014" s="0" t="str">
        <f aca="false">LEFT(B8014,2)</f>
        <v>31</v>
      </c>
      <c r="H8014" s="0" t="str">
        <f aca="false">I8014&amp;"_"&amp;G8014&amp;"_"&amp;F8014</f>
        <v>Bjergsalamander_31_20190829_DL2019005_HelsingoerGym_koersel2_test</v>
      </c>
      <c r="I8014" s="61" t="str">
        <f aca="false">MID(RIGHT(B8014,LEN(B8014)-3),1,FIND("_",RIGHT(B8014,LEN(B8014)-3))-1)</f>
        <v>Bjergsalamander</v>
      </c>
      <c r="J8014" s="61" t="str">
        <f aca="false">TRIM(SUBSTITUTE(RIGHT(B8014,FIND(I8014,B8014)+1),"_",""))</f>
        <v>PosK</v>
      </c>
      <c r="K8014" s="0" t="str">
        <f aca="false">IFERROR(VALUE(SUBSTITUTE(E8014,".",",")),E8014)</f>
        <v>No Ct</v>
      </c>
      <c r="L8014" s="61" t="n">
        <f aca="false">IF(J8014="PosK",SUMIFS(K:K,J:J,"PosK",H:H,H8014),"")</f>
        <v>0</v>
      </c>
      <c r="M8014" s="61" t="n">
        <f aca="false">IF(J8014="PosK",SUMIFS(K:K,J:J,"NegK",H:H,H8014),"")</f>
        <v>0</v>
      </c>
      <c r="N8014" s="61" t="n">
        <f aca="false">IF(J8014="PosK",SUMIFS(K:K,J:J,"eDNA",H:H,H8014),"")</f>
        <v>0</v>
      </c>
      <c r="P8014" s="62" t="n">
        <f aca="false">IF(K8016="No Ct",0,K8016)</f>
        <v>0</v>
      </c>
      <c r="Q8014" s="62" t="n">
        <f aca="false">IF(K8017="No Ct",0,K8017)</f>
        <v>0</v>
      </c>
      <c r="R8014" s="0" t="str">
        <f aca="false">IF(AND(L8014&gt;0,M8014=0),"Valid","Invalid")</f>
        <v>Invalid</v>
      </c>
      <c r="S8014" s="0" t="str">
        <f aca="false">IF(OR(P8014&gt;1,Q8014&gt;1),"Present","Absent")</f>
        <v>Absent</v>
      </c>
      <c r="T8014" s="63" t="str">
        <f aca="false">IF(OR(AND(P8014&gt;1,P8014&lt;41),AND(Q8014&gt;1,Q8014&lt;41)),"Ct&lt;41","Ct&gt;41")</f>
        <v>Ct&gt;41</v>
      </c>
      <c r="U8014" s="0" t="str">
        <f aca="false">I8014</f>
        <v>Bjergsalamander</v>
      </c>
      <c r="V8014" s="0" t="str">
        <f aca="false">MID(F8014,10,9)</f>
        <v>DL2019005</v>
      </c>
      <c r="W8014" s="64" t="str">
        <f aca="false">V8014&amp;"_"&amp;U8014&amp;"_"&amp;R8014&amp;"_"&amp;S8014&amp;"_"&amp;T8014</f>
        <v>DL2019005_Bjergsalamander_Invalid_Absent_Ct&gt;41</v>
      </c>
    </row>
    <row r="8015" customFormat="false" ht="14.25" hidden="false" customHeight="false" outlineLevel="0" collapsed="false">
      <c r="A8015" s="0" t="s">
        <v>796</v>
      </c>
      <c r="B8015" s="52" t="s">
        <v>1046</v>
      </c>
      <c r="C8015" s="52" t="s">
        <v>747</v>
      </c>
      <c r="D8015" s="53" t="n">
        <v>0.1</v>
      </c>
      <c r="E8015" s="53" t="s">
        <v>748</v>
      </c>
      <c r="F8015" s="0" t="s">
        <v>1440</v>
      </c>
      <c r="G8015" s="0" t="str">
        <f aca="false">LEFT(B8015,2)</f>
        <v>31</v>
      </c>
      <c r="H8015" s="0" t="str">
        <f aca="false">I8015&amp;"_"&amp;G8015&amp;"_"&amp;F8015</f>
        <v>Bjergsalamander_31_20190829_DL2019005_HelsingoerGym_koersel2_test</v>
      </c>
      <c r="I8015" s="61" t="str">
        <f aca="false">MID(RIGHT(B8015,LEN(B8015)-3),1,FIND("_",RIGHT(B8015,LEN(B8015)-3))-1)</f>
        <v>Bjergsalamander</v>
      </c>
      <c r="J8015" s="61" t="str">
        <f aca="false">TRIM(SUBSTITUTE(RIGHT(B8015,FIND(I8015,B8015)+1),"_",""))</f>
        <v>NegK</v>
      </c>
      <c r="K8015" s="0" t="str">
        <f aca="false">IFERROR(VALUE(SUBSTITUTE(E8015,".",",")),E8015)</f>
        <v>No Ct</v>
      </c>
      <c r="L8015" s="61" t="str">
        <f aca="false">IF(J8015="PosK",SUMIFS(K:K,J:J,"PosK",H:H,H8015),"")</f>
        <v/>
      </c>
      <c r="M8015" s="61" t="str">
        <f aca="false">IF(J8015="PosK",SUMIFS(K:K,J:J,"NegK",H:H,H8015),"")</f>
        <v/>
      </c>
      <c r="N8015" s="61" t="str">
        <f aca="false">IF(J8015="PosK",SUMIFS(K:K,J:J,"eDNA",H:H,H8015),"")</f>
        <v/>
      </c>
    </row>
    <row r="8016" customFormat="false" ht="14.25" hidden="false" customHeight="false" outlineLevel="0" collapsed="false">
      <c r="A8016" s="0" t="s">
        <v>798</v>
      </c>
      <c r="B8016" s="52" t="s">
        <v>1047</v>
      </c>
      <c r="C8016" s="52" t="s">
        <v>751</v>
      </c>
      <c r="D8016" s="53" t="n">
        <v>0.1</v>
      </c>
      <c r="E8016" s="53" t="s">
        <v>748</v>
      </c>
      <c r="F8016" s="0" t="s">
        <v>1440</v>
      </c>
      <c r="G8016" s="0" t="str">
        <f aca="false">LEFT(B8016,2)</f>
        <v>31</v>
      </c>
      <c r="H8016" s="0" t="str">
        <f aca="false">I8016&amp;"_"&amp;G8016&amp;"_"&amp;F8016</f>
        <v>Bjergsalamander_31_20190829_DL2019005_HelsingoerGym_koersel2_test</v>
      </c>
      <c r="I8016" s="61" t="str">
        <f aca="false">MID(RIGHT(B8016,LEN(B8016)-3),1,FIND("_",RIGHT(B8016,LEN(B8016)-3))-1)</f>
        <v>Bjergsalamander</v>
      </c>
      <c r="J8016" s="61" t="str">
        <f aca="false">TRIM(SUBSTITUTE(RIGHT(B8016,FIND(I8016,B8016)+1),"_",""))</f>
        <v>eDNA</v>
      </c>
      <c r="K8016" s="0" t="str">
        <f aca="false">IFERROR(VALUE(SUBSTITUTE(E8016,".",",")),E8016)</f>
        <v>No Ct</v>
      </c>
      <c r="L8016" s="61" t="str">
        <f aca="false">IF(J8016="PosK",SUMIFS(K:K,J:J,"PosK",H:H,H8016),"")</f>
        <v/>
      </c>
      <c r="M8016" s="61" t="str">
        <f aca="false">IF(J8016="PosK",SUMIFS(K:K,J:J,"NegK",H:H,H8016),"")</f>
        <v/>
      </c>
      <c r="N8016" s="61" t="str">
        <f aca="false">IF(J8016="PosK",SUMIFS(K:K,J:J,"eDNA",H:H,H8016),"")</f>
        <v/>
      </c>
      <c r="Q8016" s="62"/>
    </row>
    <row r="8017" customFormat="false" ht="14.25" hidden="false" customHeight="false" outlineLevel="0" collapsed="false">
      <c r="A8017" s="0" t="s">
        <v>800</v>
      </c>
      <c r="B8017" s="52" t="s">
        <v>1047</v>
      </c>
      <c r="C8017" s="52" t="s">
        <v>751</v>
      </c>
      <c r="D8017" s="53" t="n">
        <v>0.1</v>
      </c>
      <c r="E8017" s="53" t="s">
        <v>748</v>
      </c>
      <c r="F8017" s="0" t="s">
        <v>1440</v>
      </c>
      <c r="G8017" s="0" t="str">
        <f aca="false">LEFT(B8017,2)</f>
        <v>31</v>
      </c>
      <c r="H8017" s="0" t="str">
        <f aca="false">I8017&amp;"_"&amp;G8017&amp;"_"&amp;F8017</f>
        <v>Bjergsalamander_31_20190829_DL2019005_HelsingoerGym_koersel2_test</v>
      </c>
      <c r="I8017" s="61" t="str">
        <f aca="false">MID(RIGHT(B8017,LEN(B8017)-3),1,FIND("_",RIGHT(B8017,LEN(B8017)-3))-1)</f>
        <v>Bjergsalamander</v>
      </c>
      <c r="J8017" s="61" t="str">
        <f aca="false">TRIM(SUBSTITUTE(RIGHT(B8017,FIND(I8017,B8017)+1),"_",""))</f>
        <v>eDNA</v>
      </c>
      <c r="K8017" s="0" t="str">
        <f aca="false">IFERROR(VALUE(SUBSTITUTE(E8017,".",",")),E8017)</f>
        <v>No Ct</v>
      </c>
      <c r="L8017" s="61" t="str">
        <f aca="false">IF(J8017="PosK",SUMIFS(K:K,J:J,"PosK",H:H,H8017),"")</f>
        <v/>
      </c>
      <c r="M8017" s="61" t="str">
        <f aca="false">IF(J8017="PosK",SUMIFS(K:K,J:J,"NegK",H:H,H8017),"")</f>
        <v/>
      </c>
      <c r="N8017" s="61" t="str">
        <f aca="false">IF(J8017="PosK",SUMIFS(K:K,J:J,"eDNA",H:H,H8017),"")</f>
        <v/>
      </c>
      <c r="P8017" s="62"/>
      <c r="T8017" s="63"/>
      <c r="W8017" s="64"/>
    </row>
    <row r="8018" customFormat="false" ht="14.25" hidden="false" customHeight="false" outlineLevel="0" collapsed="false">
      <c r="A8018" s="0" t="s">
        <v>802</v>
      </c>
      <c r="B8018" s="52" t="s">
        <v>1049</v>
      </c>
      <c r="C8018" s="52" t="s">
        <v>743</v>
      </c>
      <c r="D8018" s="53" t="n">
        <v>0.1</v>
      </c>
      <c r="E8018" s="53" t="s">
        <v>748</v>
      </c>
      <c r="F8018" s="0" t="s">
        <v>1440</v>
      </c>
      <c r="G8018" s="0" t="str">
        <f aca="false">LEFT(B8018,2)</f>
        <v>32</v>
      </c>
      <c r="H8018" s="0" t="str">
        <f aca="false">I8018&amp;"_"&amp;G8018&amp;"_"&amp;F8018</f>
        <v>Latterfroe_32_20190829_DL2019005_HelsingoerGym_koersel2_test</v>
      </c>
      <c r="I8018" s="61" t="str">
        <f aca="false">MID(RIGHT(B8018,LEN(B8018)-3),1,FIND("_",RIGHT(B8018,LEN(B8018)-3))-1)</f>
        <v>Latterfroe</v>
      </c>
      <c r="J8018" s="61" t="str">
        <f aca="false">TRIM(SUBSTITUTE(RIGHT(B8018,FIND(I8018,B8018)+1),"_",""))</f>
        <v>PosK</v>
      </c>
      <c r="K8018" s="0" t="str">
        <f aca="false">IFERROR(VALUE(SUBSTITUTE(E8018,".",",")),E8018)</f>
        <v>No Ct</v>
      </c>
      <c r="L8018" s="61" t="n">
        <f aca="false">IF(J8018="PosK",SUMIFS(K:K,J:J,"PosK",H:H,H8018),"")</f>
        <v>0</v>
      </c>
      <c r="M8018" s="61" t="n">
        <f aca="false">IF(J8018="PosK",SUMIFS(K:K,J:J,"NegK",H:H,H8018),"")</f>
        <v>0</v>
      </c>
      <c r="N8018" s="61" t="n">
        <f aca="false">IF(J8018="PosK",SUMIFS(K:K,J:J,"eDNA",H:H,H8018),"")</f>
        <v>0</v>
      </c>
      <c r="P8018" s="62" t="n">
        <f aca="false">IF(K8020="No Ct",0,K8020)</f>
        <v>0</v>
      </c>
      <c r="Q8018" s="62" t="n">
        <f aca="false">IF(K8021="No Ct",0,K8021)</f>
        <v>0</v>
      </c>
      <c r="R8018" s="0" t="str">
        <f aca="false">IF(AND(L8018&gt;0,M8018=0),"Valid","Invalid")</f>
        <v>Invalid</v>
      </c>
      <c r="S8018" s="0" t="str">
        <f aca="false">IF(OR(P8018&gt;1,Q8018&gt;1),"Present","Absent")</f>
        <v>Absent</v>
      </c>
      <c r="T8018" s="63" t="str">
        <f aca="false">IF(OR(AND(P8018&gt;1,P8018&lt;41),AND(Q8018&gt;1,Q8018&lt;41)),"Ct&lt;41","Ct&gt;41")</f>
        <v>Ct&gt;41</v>
      </c>
      <c r="U8018" s="0" t="str">
        <f aca="false">I8018</f>
        <v>Latterfroe</v>
      </c>
      <c r="V8018" s="0" t="str">
        <f aca="false">MID(F8018,10,9)</f>
        <v>DL2019005</v>
      </c>
      <c r="W8018" s="64" t="str">
        <f aca="false">V8018&amp;"_"&amp;U8018&amp;"_"&amp;R8018&amp;"_"&amp;S8018&amp;"_"&amp;T8018</f>
        <v>DL2019005_Latterfroe_Invalid_Absent_Ct&gt;41</v>
      </c>
    </row>
    <row r="8019" customFormat="false" ht="14.25" hidden="false" customHeight="false" outlineLevel="0" collapsed="false">
      <c r="A8019" s="0" t="s">
        <v>804</v>
      </c>
      <c r="B8019" s="52" t="s">
        <v>1050</v>
      </c>
      <c r="C8019" s="52" t="s">
        <v>747</v>
      </c>
      <c r="D8019" s="53" t="n">
        <v>0.1</v>
      </c>
      <c r="E8019" s="53" t="s">
        <v>748</v>
      </c>
      <c r="F8019" s="0" t="s">
        <v>1440</v>
      </c>
      <c r="G8019" s="0" t="str">
        <f aca="false">LEFT(B8019,2)</f>
        <v>32</v>
      </c>
      <c r="H8019" s="0" t="str">
        <f aca="false">I8019&amp;"_"&amp;G8019&amp;"_"&amp;F8019</f>
        <v>Latterfroe_32_20190829_DL2019005_HelsingoerGym_koersel2_test</v>
      </c>
      <c r="I8019" s="61" t="str">
        <f aca="false">MID(RIGHT(B8019,LEN(B8019)-3),1,FIND("_",RIGHT(B8019,LEN(B8019)-3))-1)</f>
        <v>Latterfroe</v>
      </c>
      <c r="J8019" s="61" t="str">
        <f aca="false">TRIM(SUBSTITUTE(RIGHT(B8019,FIND(I8019,B8019)+1),"_",""))</f>
        <v>NegK</v>
      </c>
      <c r="K8019" s="0" t="str">
        <f aca="false">IFERROR(VALUE(SUBSTITUTE(E8019,".",",")),E8019)</f>
        <v>No Ct</v>
      </c>
      <c r="L8019" s="61" t="str">
        <f aca="false">IF(J8019="PosK",SUMIFS(K:K,J:J,"PosK",H:H,H8019),"")</f>
        <v/>
      </c>
      <c r="M8019" s="61" t="str">
        <f aca="false">IF(J8019="PosK",SUMIFS(K:K,J:J,"NegK",H:H,H8019),"")</f>
        <v/>
      </c>
      <c r="N8019" s="61" t="str">
        <f aca="false">IF(J8019="PosK",SUMIFS(K:K,J:J,"eDNA",H:H,H8019),"")</f>
        <v/>
      </c>
    </row>
    <row r="8020" customFormat="false" ht="14.25" hidden="false" customHeight="false" outlineLevel="0" collapsed="false">
      <c r="A8020" s="0" t="s">
        <v>806</v>
      </c>
      <c r="B8020" s="52" t="s">
        <v>1051</v>
      </c>
      <c r="C8020" s="52" t="s">
        <v>751</v>
      </c>
      <c r="D8020" s="53" t="n">
        <v>0.1</v>
      </c>
      <c r="E8020" s="53" t="s">
        <v>748</v>
      </c>
      <c r="F8020" s="0" t="s">
        <v>1440</v>
      </c>
      <c r="G8020" s="0" t="str">
        <f aca="false">LEFT(B8020,2)</f>
        <v>32</v>
      </c>
      <c r="H8020" s="0" t="str">
        <f aca="false">I8020&amp;"_"&amp;G8020&amp;"_"&amp;F8020</f>
        <v>Latterfroe_32_20190829_DL2019005_HelsingoerGym_koersel2_test</v>
      </c>
      <c r="I8020" s="61" t="str">
        <f aca="false">MID(RIGHT(B8020,LEN(B8020)-3),1,FIND("_",RIGHT(B8020,LEN(B8020)-3))-1)</f>
        <v>Latterfroe</v>
      </c>
      <c r="J8020" s="61" t="str">
        <f aca="false">TRIM(SUBSTITUTE(RIGHT(B8020,FIND(I8020,B8020)+1),"_",""))</f>
        <v>eDNA</v>
      </c>
      <c r="K8020" s="0" t="str">
        <f aca="false">IFERROR(VALUE(SUBSTITUTE(E8020,".",",")),E8020)</f>
        <v>No Ct</v>
      </c>
      <c r="L8020" s="61" t="str">
        <f aca="false">IF(J8020="PosK",SUMIFS(K:K,J:J,"PosK",H:H,H8020),"")</f>
        <v/>
      </c>
      <c r="M8020" s="61" t="str">
        <f aca="false">IF(J8020="PosK",SUMIFS(K:K,J:J,"NegK",H:H,H8020),"")</f>
        <v/>
      </c>
      <c r="N8020" s="61" t="str">
        <f aca="false">IF(J8020="PosK",SUMIFS(K:K,J:J,"eDNA",H:H,H8020),"")</f>
        <v/>
      </c>
      <c r="Q8020" s="62"/>
    </row>
    <row r="8021" customFormat="false" ht="14.25" hidden="false" customHeight="false" outlineLevel="0" collapsed="false">
      <c r="A8021" s="0" t="s">
        <v>808</v>
      </c>
      <c r="B8021" s="52" t="s">
        <v>1051</v>
      </c>
      <c r="C8021" s="52" t="s">
        <v>751</v>
      </c>
      <c r="D8021" s="53" t="n">
        <v>0.1</v>
      </c>
      <c r="E8021" s="53" t="s">
        <v>748</v>
      </c>
      <c r="F8021" s="0" t="s">
        <v>1440</v>
      </c>
      <c r="G8021" s="0" t="str">
        <f aca="false">LEFT(B8021,2)</f>
        <v>32</v>
      </c>
      <c r="H8021" s="0" t="str">
        <f aca="false">I8021&amp;"_"&amp;G8021&amp;"_"&amp;F8021</f>
        <v>Latterfroe_32_20190829_DL2019005_HelsingoerGym_koersel2_test</v>
      </c>
      <c r="I8021" s="61" t="str">
        <f aca="false">MID(RIGHT(B8021,LEN(B8021)-3),1,FIND("_",RIGHT(B8021,LEN(B8021)-3))-1)</f>
        <v>Latterfroe</v>
      </c>
      <c r="J8021" s="61" t="str">
        <f aca="false">TRIM(SUBSTITUTE(RIGHT(B8021,FIND(I8021,B8021)+1),"_",""))</f>
        <v>eDNA</v>
      </c>
      <c r="K8021" s="0" t="str">
        <f aca="false">IFERROR(VALUE(SUBSTITUTE(E8021,".",",")),E8021)</f>
        <v>No Ct</v>
      </c>
      <c r="L8021" s="61" t="str">
        <f aca="false">IF(J8021="PosK",SUMIFS(K:K,J:J,"PosK",H:H,H8021),"")</f>
        <v/>
      </c>
      <c r="M8021" s="61" t="str">
        <f aca="false">IF(J8021="PosK",SUMIFS(K:K,J:J,"NegK",H:H,H8021),"")</f>
        <v/>
      </c>
      <c r="N8021" s="61" t="str">
        <f aca="false">IF(J8021="PosK",SUMIFS(K:K,J:J,"eDNA",H:H,H8021),"")</f>
        <v/>
      </c>
      <c r="P8021" s="62"/>
      <c r="T8021" s="63"/>
      <c r="W8021" s="64"/>
    </row>
    <row r="8022" customFormat="false" ht="14.25" hidden="false" customHeight="false" outlineLevel="0" collapsed="false">
      <c r="A8022" s="0" t="s">
        <v>810</v>
      </c>
      <c r="B8022" s="52" t="s">
        <v>1228</v>
      </c>
      <c r="C8022" s="52" t="s">
        <v>743</v>
      </c>
      <c r="D8022" s="53" t="n">
        <v>0.1</v>
      </c>
      <c r="E8022" s="53" t="s">
        <v>748</v>
      </c>
      <c r="F8022" s="0" t="s">
        <v>1440</v>
      </c>
      <c r="G8022" s="0" t="str">
        <f aca="false">LEFT(B8022,2)</f>
        <v>33</v>
      </c>
      <c r="H8022" s="0" t="str">
        <f aca="false">I8022&amp;"_"&amp;G8022&amp;"_"&amp;F8022</f>
        <v>KortbenetGroenFroe_33_20190829_DL2019005_HelsingoerGym_koersel2_test</v>
      </c>
      <c r="I8022" s="61" t="str">
        <f aca="false">MID(RIGHT(B8022,LEN(B8022)-3),1,FIND("_",RIGHT(B8022,LEN(B8022)-3))-1)</f>
        <v>KortbenetGroenFroe</v>
      </c>
      <c r="J8022" s="61" t="str">
        <f aca="false">TRIM(SUBSTITUTE(RIGHT(B8022,FIND(I8022,B8022)+1),"_",""))</f>
        <v>PosK</v>
      </c>
      <c r="K8022" s="0" t="str">
        <f aca="false">IFERROR(VALUE(SUBSTITUTE(E8022,".",",")),E8022)</f>
        <v>No Ct</v>
      </c>
      <c r="L8022" s="61" t="n">
        <f aca="false">IF(J8022="PosK",SUMIFS(K:K,J:J,"PosK",H:H,H8022),"")</f>
        <v>0</v>
      </c>
      <c r="M8022" s="61" t="n">
        <f aca="false">IF(J8022="PosK",SUMIFS(K:K,J:J,"NegK",H:H,H8022),"")</f>
        <v>0</v>
      </c>
      <c r="N8022" s="61" t="n">
        <f aca="false">IF(J8022="PosK",SUMIFS(K:K,J:J,"eDNA",H:H,H8022),"")</f>
        <v>0</v>
      </c>
      <c r="P8022" s="62" t="n">
        <f aca="false">IF(K8024="No Ct",0,K8024)</f>
        <v>0</v>
      </c>
      <c r="Q8022" s="62" t="n">
        <f aca="false">IF(K8025="No Ct",0,K8025)</f>
        <v>0</v>
      </c>
      <c r="R8022" s="0" t="str">
        <f aca="false">IF(AND(L8022&gt;0,M8022=0),"Valid","Invalid")</f>
        <v>Invalid</v>
      </c>
      <c r="S8022" s="0" t="str">
        <f aca="false">IF(OR(P8022&gt;1,Q8022&gt;1),"Present","Absent")</f>
        <v>Absent</v>
      </c>
      <c r="T8022" s="63" t="str">
        <f aca="false">IF(OR(AND(P8022&gt;1,P8022&lt;41),AND(Q8022&gt;1,Q8022&lt;41)),"Ct&lt;41","Ct&gt;41")</f>
        <v>Ct&gt;41</v>
      </c>
      <c r="U8022" s="0" t="str">
        <f aca="false">I8022</f>
        <v>KortbenetGroenFroe</v>
      </c>
      <c r="V8022" s="0" t="str">
        <f aca="false">MID(F8022,10,9)</f>
        <v>DL2019005</v>
      </c>
      <c r="W8022" s="64" t="str">
        <f aca="false">V8022&amp;"_"&amp;U8022&amp;"_"&amp;R8022&amp;"_"&amp;S8022&amp;"_"&amp;T8022</f>
        <v>DL2019005_KortbenetGroenFroe_Invalid_Absent_Ct&gt;41</v>
      </c>
    </row>
    <row r="8023" customFormat="false" ht="14.25" hidden="false" customHeight="false" outlineLevel="0" collapsed="false">
      <c r="A8023" s="0" t="s">
        <v>812</v>
      </c>
      <c r="B8023" s="52" t="s">
        <v>1229</v>
      </c>
      <c r="C8023" s="52" t="s">
        <v>747</v>
      </c>
      <c r="D8023" s="53" t="n">
        <v>0.1</v>
      </c>
      <c r="E8023" s="53" t="s">
        <v>748</v>
      </c>
      <c r="F8023" s="0" t="s">
        <v>1440</v>
      </c>
      <c r="G8023" s="0" t="str">
        <f aca="false">LEFT(B8023,2)</f>
        <v>33</v>
      </c>
      <c r="H8023" s="0" t="str">
        <f aca="false">I8023&amp;"_"&amp;G8023&amp;"_"&amp;F8023</f>
        <v>KortbenetGroenFroe_33_20190829_DL2019005_HelsingoerGym_koersel2_test</v>
      </c>
      <c r="I8023" s="61" t="str">
        <f aca="false">MID(RIGHT(B8023,LEN(B8023)-3),1,FIND("_",RIGHT(B8023,LEN(B8023)-3))-1)</f>
        <v>KortbenetGroenFroe</v>
      </c>
      <c r="J8023" s="61" t="str">
        <f aca="false">TRIM(SUBSTITUTE(RIGHT(B8023,FIND(I8023,B8023)+1),"_",""))</f>
        <v>NegK</v>
      </c>
      <c r="K8023" s="0" t="str">
        <f aca="false">IFERROR(VALUE(SUBSTITUTE(E8023,".",",")),E8023)</f>
        <v>No Ct</v>
      </c>
      <c r="L8023" s="61" t="str">
        <f aca="false">IF(J8023="PosK",SUMIFS(K:K,J:J,"PosK",H:H,H8023),"")</f>
        <v/>
      </c>
      <c r="M8023" s="61" t="str">
        <f aca="false">IF(J8023="PosK",SUMIFS(K:K,J:J,"NegK",H:H,H8023),"")</f>
        <v/>
      </c>
      <c r="N8023" s="61" t="str">
        <f aca="false">IF(J8023="PosK",SUMIFS(K:K,J:J,"eDNA",H:H,H8023),"")</f>
        <v/>
      </c>
    </row>
    <row r="8024" customFormat="false" ht="14.25" hidden="false" customHeight="false" outlineLevel="0" collapsed="false">
      <c r="A8024" s="0" t="s">
        <v>814</v>
      </c>
      <c r="B8024" s="52" t="s">
        <v>1230</v>
      </c>
      <c r="C8024" s="52" t="s">
        <v>751</v>
      </c>
      <c r="D8024" s="53" t="n">
        <v>0.1</v>
      </c>
      <c r="E8024" s="53" t="s">
        <v>748</v>
      </c>
      <c r="F8024" s="0" t="s">
        <v>1440</v>
      </c>
      <c r="G8024" s="0" t="str">
        <f aca="false">LEFT(B8024,2)</f>
        <v>33</v>
      </c>
      <c r="H8024" s="0" t="str">
        <f aca="false">I8024&amp;"_"&amp;G8024&amp;"_"&amp;F8024</f>
        <v>KortbenetGroenFroe_33_20190829_DL2019005_HelsingoerGym_koersel2_test</v>
      </c>
      <c r="I8024" s="61" t="str">
        <f aca="false">MID(RIGHT(B8024,LEN(B8024)-3),1,FIND("_",RIGHT(B8024,LEN(B8024)-3))-1)</f>
        <v>KortbenetGroenFroe</v>
      </c>
      <c r="J8024" s="61" t="str">
        <f aca="false">TRIM(SUBSTITUTE(RIGHT(B8024,FIND(I8024,B8024)+1),"_",""))</f>
        <v>eDNA</v>
      </c>
      <c r="K8024" s="0" t="str">
        <f aca="false">IFERROR(VALUE(SUBSTITUTE(E8024,".",",")),E8024)</f>
        <v>No Ct</v>
      </c>
      <c r="L8024" s="61" t="str">
        <f aca="false">IF(J8024="PosK",SUMIFS(K:K,J:J,"PosK",H:H,H8024),"")</f>
        <v/>
      </c>
      <c r="M8024" s="61" t="str">
        <f aca="false">IF(J8024="PosK",SUMIFS(K:K,J:J,"NegK",H:H,H8024),"")</f>
        <v/>
      </c>
      <c r="N8024" s="61" t="str">
        <f aca="false">IF(J8024="PosK",SUMIFS(K:K,J:J,"eDNA",H:H,H8024),"")</f>
        <v/>
      </c>
      <c r="Q8024" s="62"/>
    </row>
    <row r="8025" customFormat="false" ht="14.25" hidden="false" customHeight="false" outlineLevel="0" collapsed="false">
      <c r="A8025" s="0" t="s">
        <v>816</v>
      </c>
      <c r="B8025" s="52" t="s">
        <v>1230</v>
      </c>
      <c r="C8025" s="52" t="s">
        <v>751</v>
      </c>
      <c r="D8025" s="53" t="n">
        <v>0.1</v>
      </c>
      <c r="E8025" s="53" t="s">
        <v>748</v>
      </c>
      <c r="F8025" s="0" t="s">
        <v>1440</v>
      </c>
      <c r="G8025" s="0" t="str">
        <f aca="false">LEFT(B8025,2)</f>
        <v>33</v>
      </c>
      <c r="H8025" s="0" t="str">
        <f aca="false">I8025&amp;"_"&amp;G8025&amp;"_"&amp;F8025</f>
        <v>KortbenetGroenFroe_33_20190829_DL2019005_HelsingoerGym_koersel2_test</v>
      </c>
      <c r="I8025" s="61" t="str">
        <f aca="false">MID(RIGHT(B8025,LEN(B8025)-3),1,FIND("_",RIGHT(B8025,LEN(B8025)-3))-1)</f>
        <v>KortbenetGroenFroe</v>
      </c>
      <c r="J8025" s="61" t="str">
        <f aca="false">TRIM(SUBSTITUTE(RIGHT(B8025,FIND(I8025,B8025)+1),"_",""))</f>
        <v>eDNA</v>
      </c>
      <c r="K8025" s="0" t="str">
        <f aca="false">IFERROR(VALUE(SUBSTITUTE(E8025,".",",")),E8025)</f>
        <v>No Ct</v>
      </c>
      <c r="L8025" s="61" t="str">
        <f aca="false">IF(J8025="PosK",SUMIFS(K:K,J:J,"PosK",H:H,H8025),"")</f>
        <v/>
      </c>
      <c r="M8025" s="61" t="str">
        <f aca="false">IF(J8025="PosK",SUMIFS(K:K,J:J,"NegK",H:H,H8025),"")</f>
        <v/>
      </c>
      <c r="N8025" s="61" t="str">
        <f aca="false">IF(J8025="PosK",SUMIFS(K:K,J:J,"eDNA",H:H,H8025),"")</f>
        <v/>
      </c>
      <c r="P8025" s="62"/>
      <c r="T8025" s="63"/>
      <c r="W8025" s="64"/>
    </row>
    <row r="8026" customFormat="false" ht="14.25" hidden="false" customHeight="false" outlineLevel="0" collapsed="false">
      <c r="A8026" s="0" t="s">
        <v>818</v>
      </c>
      <c r="B8026" s="52" t="s">
        <v>1232</v>
      </c>
      <c r="C8026" s="52" t="s">
        <v>743</v>
      </c>
      <c r="D8026" s="53" t="n">
        <v>0.1</v>
      </c>
      <c r="E8026" s="53" t="s">
        <v>748</v>
      </c>
      <c r="F8026" s="0" t="s">
        <v>1440</v>
      </c>
      <c r="G8026" s="0" t="str">
        <f aca="false">LEFT(B8026,2)</f>
        <v>34</v>
      </c>
      <c r="H8026" s="0" t="str">
        <f aca="false">I8026&amp;"_"&amp;G8026&amp;"_"&amp;F8026</f>
        <v>Soelvkarusse_34_20190829_DL2019005_HelsingoerGym_koersel2_test</v>
      </c>
      <c r="I8026" s="61" t="str">
        <f aca="false">MID(RIGHT(B8026,LEN(B8026)-3),1,FIND("_",RIGHT(B8026,LEN(B8026)-3))-1)</f>
        <v>Soelvkarusse</v>
      </c>
      <c r="J8026" s="61" t="str">
        <f aca="false">TRIM(SUBSTITUTE(RIGHT(B8026,FIND(I8026,B8026)+1),"_",""))</f>
        <v>PosK</v>
      </c>
      <c r="K8026" s="0" t="str">
        <f aca="false">IFERROR(VALUE(SUBSTITUTE(E8026,".",",")),E8026)</f>
        <v>No Ct</v>
      </c>
      <c r="L8026" s="61" t="n">
        <f aca="false">IF(J8026="PosK",SUMIFS(K:K,J:J,"PosK",H:H,H8026),"")</f>
        <v>0</v>
      </c>
      <c r="M8026" s="61" t="n">
        <f aca="false">IF(J8026="PosK",SUMIFS(K:K,J:J,"NegK",H:H,H8026),"")</f>
        <v>0</v>
      </c>
      <c r="N8026" s="61" t="n">
        <f aca="false">IF(J8026="PosK",SUMIFS(K:K,J:J,"eDNA",H:H,H8026),"")</f>
        <v>0</v>
      </c>
      <c r="P8026" s="62" t="n">
        <f aca="false">IF(K8028="No Ct",0,K8028)</f>
        <v>0</v>
      </c>
      <c r="Q8026" s="62" t="n">
        <f aca="false">IF(K8029="No Ct",0,K8029)</f>
        <v>0</v>
      </c>
      <c r="R8026" s="0" t="str">
        <f aca="false">IF(AND(L8026&gt;0,M8026=0),"Valid","Invalid")</f>
        <v>Invalid</v>
      </c>
      <c r="S8026" s="0" t="str">
        <f aca="false">IF(OR(P8026&gt;1,Q8026&gt;1),"Present","Absent")</f>
        <v>Absent</v>
      </c>
      <c r="T8026" s="63" t="str">
        <f aca="false">IF(OR(AND(P8026&gt;1,P8026&lt;41),AND(Q8026&gt;1,Q8026&lt;41)),"Ct&lt;41","Ct&gt;41")</f>
        <v>Ct&gt;41</v>
      </c>
      <c r="U8026" s="0" t="str">
        <f aca="false">I8026</f>
        <v>Soelvkarusse</v>
      </c>
      <c r="V8026" s="0" t="str">
        <f aca="false">MID(F8026,10,9)</f>
        <v>DL2019005</v>
      </c>
      <c r="W8026" s="64" t="str">
        <f aca="false">V8026&amp;"_"&amp;U8026&amp;"_"&amp;R8026&amp;"_"&amp;S8026&amp;"_"&amp;T8026</f>
        <v>DL2019005_Soelvkarusse_Invalid_Absent_Ct&gt;41</v>
      </c>
    </row>
    <row r="8027" customFormat="false" ht="14.25" hidden="false" customHeight="false" outlineLevel="0" collapsed="false">
      <c r="A8027" s="0" t="s">
        <v>820</v>
      </c>
      <c r="B8027" s="52" t="s">
        <v>1233</v>
      </c>
      <c r="C8027" s="52" t="s">
        <v>747</v>
      </c>
      <c r="D8027" s="53" t="n">
        <v>0.1</v>
      </c>
      <c r="E8027" s="53" t="s">
        <v>748</v>
      </c>
      <c r="F8027" s="0" t="s">
        <v>1440</v>
      </c>
      <c r="G8027" s="0" t="str">
        <f aca="false">LEFT(B8027,2)</f>
        <v>34</v>
      </c>
      <c r="H8027" s="0" t="str">
        <f aca="false">I8027&amp;"_"&amp;G8027&amp;"_"&amp;F8027</f>
        <v>Soelvkarusse_34_20190829_DL2019005_HelsingoerGym_koersel2_test</v>
      </c>
      <c r="I8027" s="61" t="str">
        <f aca="false">MID(RIGHT(B8027,LEN(B8027)-3),1,FIND("_",RIGHT(B8027,LEN(B8027)-3))-1)</f>
        <v>Soelvkarusse</v>
      </c>
      <c r="J8027" s="61" t="str">
        <f aca="false">TRIM(SUBSTITUTE(RIGHT(B8027,FIND(I8027,B8027)+1),"_",""))</f>
        <v>NegK</v>
      </c>
      <c r="K8027" s="0" t="str">
        <f aca="false">IFERROR(VALUE(SUBSTITUTE(E8027,".",",")),E8027)</f>
        <v>No Ct</v>
      </c>
      <c r="L8027" s="61" t="str">
        <f aca="false">IF(J8027="PosK",SUMIFS(K:K,J:J,"PosK",H:H,H8027),"")</f>
        <v/>
      </c>
      <c r="M8027" s="61" t="str">
        <f aca="false">IF(J8027="PosK",SUMIFS(K:K,J:J,"NegK",H:H,H8027),"")</f>
        <v/>
      </c>
      <c r="N8027" s="61" t="str">
        <f aca="false">IF(J8027="PosK",SUMIFS(K:K,J:J,"eDNA",H:H,H8027),"")</f>
        <v/>
      </c>
    </row>
    <row r="8028" customFormat="false" ht="14.25" hidden="false" customHeight="false" outlineLevel="0" collapsed="false">
      <c r="A8028" s="0" t="s">
        <v>822</v>
      </c>
      <c r="B8028" s="52" t="s">
        <v>1234</v>
      </c>
      <c r="C8028" s="52" t="s">
        <v>751</v>
      </c>
      <c r="D8028" s="53" t="n">
        <v>0.1</v>
      </c>
      <c r="E8028" s="53" t="s">
        <v>748</v>
      </c>
      <c r="F8028" s="0" t="s">
        <v>1440</v>
      </c>
      <c r="G8028" s="0" t="str">
        <f aca="false">LEFT(B8028,2)</f>
        <v>34</v>
      </c>
      <c r="H8028" s="0" t="str">
        <f aca="false">I8028&amp;"_"&amp;G8028&amp;"_"&amp;F8028</f>
        <v>Soelvkarusse_34_20190829_DL2019005_HelsingoerGym_koersel2_test</v>
      </c>
      <c r="I8028" s="61" t="str">
        <f aca="false">MID(RIGHT(B8028,LEN(B8028)-3),1,FIND("_",RIGHT(B8028,LEN(B8028)-3))-1)</f>
        <v>Soelvkarusse</v>
      </c>
      <c r="J8028" s="61" t="str">
        <f aca="false">TRIM(SUBSTITUTE(RIGHT(B8028,FIND(I8028,B8028)+1),"_",""))</f>
        <v>eDNA</v>
      </c>
      <c r="K8028" s="0" t="str">
        <f aca="false">IFERROR(VALUE(SUBSTITUTE(E8028,".",",")),E8028)</f>
        <v>No Ct</v>
      </c>
      <c r="L8028" s="61" t="str">
        <f aca="false">IF(J8028="PosK",SUMIFS(K:K,J:J,"PosK",H:H,H8028),"")</f>
        <v/>
      </c>
      <c r="M8028" s="61" t="str">
        <f aca="false">IF(J8028="PosK",SUMIFS(K:K,J:J,"NegK",H:H,H8028),"")</f>
        <v/>
      </c>
      <c r="N8028" s="61" t="str">
        <f aca="false">IF(J8028="PosK",SUMIFS(K:K,J:J,"eDNA",H:H,H8028),"")</f>
        <v/>
      </c>
      <c r="Q8028" s="62"/>
    </row>
    <row r="8029" customFormat="false" ht="14.25" hidden="false" customHeight="false" outlineLevel="0" collapsed="false">
      <c r="A8029" s="0" t="s">
        <v>824</v>
      </c>
      <c r="B8029" s="52" t="s">
        <v>1234</v>
      </c>
      <c r="C8029" s="52" t="s">
        <v>751</v>
      </c>
      <c r="D8029" s="53" t="n">
        <v>0.1</v>
      </c>
      <c r="E8029" s="53" t="s">
        <v>748</v>
      </c>
      <c r="F8029" s="0" t="s">
        <v>1440</v>
      </c>
      <c r="G8029" s="0" t="str">
        <f aca="false">LEFT(B8029,2)</f>
        <v>34</v>
      </c>
      <c r="H8029" s="0" t="str">
        <f aca="false">I8029&amp;"_"&amp;G8029&amp;"_"&amp;F8029</f>
        <v>Soelvkarusse_34_20190829_DL2019005_HelsingoerGym_koersel2_test</v>
      </c>
      <c r="I8029" s="61" t="str">
        <f aca="false">MID(RIGHT(B8029,LEN(B8029)-3),1,FIND("_",RIGHT(B8029,LEN(B8029)-3))-1)</f>
        <v>Soelvkarusse</v>
      </c>
      <c r="J8029" s="61" t="str">
        <f aca="false">TRIM(SUBSTITUTE(RIGHT(B8029,FIND(I8029,B8029)+1),"_",""))</f>
        <v>eDNA</v>
      </c>
      <c r="K8029" s="0" t="str">
        <f aca="false">IFERROR(VALUE(SUBSTITUTE(E8029,".",",")),E8029)</f>
        <v>No Ct</v>
      </c>
      <c r="L8029" s="61" t="str">
        <f aca="false">IF(J8029="PosK",SUMIFS(K:K,J:J,"PosK",H:H,H8029),"")</f>
        <v/>
      </c>
      <c r="M8029" s="61" t="str">
        <f aca="false">IF(J8029="PosK",SUMIFS(K:K,J:J,"NegK",H:H,H8029),"")</f>
        <v/>
      </c>
      <c r="N8029" s="61" t="str">
        <f aca="false">IF(J8029="PosK",SUMIFS(K:K,J:J,"eDNA",H:H,H8029),"")</f>
        <v/>
      </c>
      <c r="P8029" s="62"/>
      <c r="T8029" s="63"/>
      <c r="W8029" s="64"/>
    </row>
    <row r="8030" customFormat="false" ht="14.25" hidden="false" customHeight="false" outlineLevel="0" collapsed="false">
      <c r="A8030" s="0" t="s">
        <v>741</v>
      </c>
      <c r="B8030" s="52" t="s">
        <v>742</v>
      </c>
      <c r="C8030" s="52" t="s">
        <v>743</v>
      </c>
      <c r="D8030" s="53" t="n">
        <v>0.1</v>
      </c>
      <c r="E8030" s="53" t="s">
        <v>748</v>
      </c>
      <c r="F8030" s="0" t="s">
        <v>1441</v>
      </c>
      <c r="G8030" s="0" t="str">
        <f aca="false">LEFT(B8030,2)</f>
        <v>01</v>
      </c>
      <c r="H8030" s="0" t="str">
        <f aca="false">I8030&amp;"_"&amp;G8030&amp;"_"&amp;F8030</f>
        <v>Loegfroe_01_20190829_DL2019017_BorupgaardGym_koersel1</v>
      </c>
      <c r="I8030" s="61" t="str">
        <f aca="false">MID(RIGHT(B8030,LEN(B8030)-3),1,FIND("_",RIGHT(B8030,LEN(B8030)-3))-1)</f>
        <v>Loegfroe</v>
      </c>
      <c r="J8030" s="61" t="str">
        <f aca="false">TRIM(SUBSTITUTE(RIGHT(B8030,FIND(I8030,B8030)+1),"_",""))</f>
        <v>PosK</v>
      </c>
      <c r="K8030" s="0" t="str">
        <f aca="false">IFERROR(VALUE(SUBSTITUTE(E8030,".",",")),E8030)</f>
        <v>No Ct</v>
      </c>
      <c r="L8030" s="61" t="n">
        <f aca="false">IF(J8030="PosK",SUMIFS(K:K,J:J,"PosK",H:H,H8030),"")</f>
        <v>0</v>
      </c>
      <c r="M8030" s="61" t="n">
        <f aca="false">IF(J8030="PosK",SUMIFS(K:K,J:J,"NegK",H:H,H8030),"")</f>
        <v>0</v>
      </c>
      <c r="N8030" s="61" t="n">
        <f aca="false">IF(J8030="PosK",SUMIFS(K:K,J:J,"eDNA",H:H,H8030),"")</f>
        <v>0</v>
      </c>
      <c r="P8030" s="62" t="n">
        <f aca="false">IF(K8032="No Ct",0,K8032)</f>
        <v>0</v>
      </c>
      <c r="Q8030" s="62" t="n">
        <f aca="false">IF(K8033="No Ct",0,K8033)</f>
        <v>0</v>
      </c>
      <c r="R8030" s="0" t="str">
        <f aca="false">IF(AND(L8030&gt;0,M8030=0),"Valid","Invalid")</f>
        <v>Invalid</v>
      </c>
      <c r="S8030" s="0" t="str">
        <f aca="false">IF(OR(P8030&gt;1,Q8030&gt;1),"Present","Absent")</f>
        <v>Absent</v>
      </c>
      <c r="T8030" s="63" t="str">
        <f aca="false">IF(OR(AND(P8030&gt;1,P8030&lt;41),AND(Q8030&gt;1,Q8030&lt;41)),"Ct&lt;41","Ct&gt;41")</f>
        <v>Ct&gt;41</v>
      </c>
      <c r="U8030" s="0" t="str">
        <f aca="false">I8030</f>
        <v>Loegfroe</v>
      </c>
      <c r="V8030" s="0" t="str">
        <f aca="false">MID(F8030,10,9)</f>
        <v>DL2019017</v>
      </c>
      <c r="W8030" s="64" t="str">
        <f aca="false">V8030&amp;"_"&amp;U8030&amp;"_"&amp;R8030&amp;"_"&amp;S8030&amp;"_"&amp;T8030</f>
        <v>DL2019017_Loegfroe_Invalid_Absent_Ct&gt;41</v>
      </c>
    </row>
    <row r="8031" customFormat="false" ht="14.25" hidden="false" customHeight="false" outlineLevel="0" collapsed="false">
      <c r="A8031" s="0" t="s">
        <v>745</v>
      </c>
      <c r="B8031" s="52" t="s">
        <v>746</v>
      </c>
      <c r="C8031" s="52" t="s">
        <v>747</v>
      </c>
      <c r="D8031" s="53" t="n">
        <v>0.1</v>
      </c>
      <c r="E8031" s="53" t="s">
        <v>748</v>
      </c>
      <c r="F8031" s="0" t="s">
        <v>1441</v>
      </c>
      <c r="G8031" s="0" t="str">
        <f aca="false">LEFT(B8031,2)</f>
        <v>01</v>
      </c>
      <c r="H8031" s="0" t="str">
        <f aca="false">I8031&amp;"_"&amp;G8031&amp;"_"&amp;F8031</f>
        <v>Loegfroe_01_20190829_DL2019017_BorupgaardGym_koersel1</v>
      </c>
      <c r="I8031" s="61" t="str">
        <f aca="false">MID(RIGHT(B8031,LEN(B8031)-3),1,FIND("_",RIGHT(B8031,LEN(B8031)-3))-1)</f>
        <v>Loegfroe</v>
      </c>
      <c r="J8031" s="61" t="str">
        <f aca="false">TRIM(SUBSTITUTE(RIGHT(B8031,FIND(I8031,B8031)+1),"_",""))</f>
        <v>NegK</v>
      </c>
      <c r="K8031" s="0" t="str">
        <f aca="false">IFERROR(VALUE(SUBSTITUTE(E8031,".",",")),E8031)</f>
        <v>No Ct</v>
      </c>
      <c r="L8031" s="61" t="str">
        <f aca="false">IF(J8031="PosK",SUMIFS(K:K,J:J,"PosK",H:H,H8031),"")</f>
        <v/>
      </c>
      <c r="M8031" s="61" t="str">
        <f aca="false">IF(J8031="PosK",SUMIFS(K:K,J:J,"NegK",H:H,H8031),"")</f>
        <v/>
      </c>
      <c r="N8031" s="61" t="str">
        <f aca="false">IF(J8031="PosK",SUMIFS(K:K,J:J,"eDNA",H:H,H8031),"")</f>
        <v/>
      </c>
    </row>
    <row r="8032" customFormat="false" ht="14.25" hidden="false" customHeight="false" outlineLevel="0" collapsed="false">
      <c r="A8032" s="0" t="s">
        <v>749</v>
      </c>
      <c r="B8032" s="52" t="s">
        <v>750</v>
      </c>
      <c r="C8032" s="52" t="s">
        <v>751</v>
      </c>
      <c r="D8032" s="53" t="n">
        <v>0.1</v>
      </c>
      <c r="E8032" s="53" t="s">
        <v>748</v>
      </c>
      <c r="F8032" s="0" t="s">
        <v>1441</v>
      </c>
      <c r="G8032" s="0" t="str">
        <f aca="false">LEFT(B8032,2)</f>
        <v>01</v>
      </c>
      <c r="H8032" s="0" t="str">
        <f aca="false">I8032&amp;"_"&amp;G8032&amp;"_"&amp;F8032</f>
        <v>Loegfroe_01_20190829_DL2019017_BorupgaardGym_koersel1</v>
      </c>
      <c r="I8032" s="61" t="str">
        <f aca="false">MID(RIGHT(B8032,LEN(B8032)-3),1,FIND("_",RIGHT(B8032,LEN(B8032)-3))-1)</f>
        <v>Loegfroe</v>
      </c>
      <c r="J8032" s="61" t="str">
        <f aca="false">TRIM(SUBSTITUTE(RIGHT(B8032,FIND(I8032,B8032)+1),"_",""))</f>
        <v>eDNA</v>
      </c>
      <c r="K8032" s="0" t="str">
        <f aca="false">IFERROR(VALUE(SUBSTITUTE(E8032,".",",")),E8032)</f>
        <v>No Ct</v>
      </c>
      <c r="L8032" s="61" t="str">
        <f aca="false">IF(J8032="PosK",SUMIFS(K:K,J:J,"PosK",H:H,H8032),"")</f>
        <v/>
      </c>
      <c r="M8032" s="61" t="str">
        <f aca="false">IF(J8032="PosK",SUMIFS(K:K,J:J,"NegK",H:H,H8032),"")</f>
        <v/>
      </c>
      <c r="N8032" s="61" t="str">
        <f aca="false">IF(J8032="PosK",SUMIFS(K:K,J:J,"eDNA",H:H,H8032),"")</f>
        <v/>
      </c>
      <c r="Q8032" s="62"/>
    </row>
    <row r="8033" customFormat="false" ht="14.25" hidden="false" customHeight="false" outlineLevel="0" collapsed="false">
      <c r="A8033" s="0" t="s">
        <v>752</v>
      </c>
      <c r="B8033" s="52" t="s">
        <v>753</v>
      </c>
      <c r="C8033" s="52" t="s">
        <v>751</v>
      </c>
      <c r="D8033" s="53" t="n">
        <v>0.1</v>
      </c>
      <c r="E8033" s="53" t="s">
        <v>748</v>
      </c>
      <c r="F8033" s="0" t="s">
        <v>1441</v>
      </c>
      <c r="G8033" s="0" t="str">
        <f aca="false">LEFT(B8033,2)</f>
        <v>01</v>
      </c>
      <c r="H8033" s="0" t="str">
        <f aca="false">I8033&amp;"_"&amp;G8033&amp;"_"&amp;F8033</f>
        <v>Loegfroe_01_20190829_DL2019017_BorupgaardGym_koersel1</v>
      </c>
      <c r="I8033" s="61" t="str">
        <f aca="false">MID(RIGHT(B8033,LEN(B8033)-3),1,FIND("_",RIGHT(B8033,LEN(B8033)-3))-1)</f>
        <v>Loegfroe</v>
      </c>
      <c r="J8033" s="61" t="str">
        <f aca="false">TRIM(SUBSTITUTE(RIGHT(B8033,FIND(I8033,B8033)+1),"_",""))</f>
        <v>eDNA</v>
      </c>
      <c r="K8033" s="0" t="str">
        <f aca="false">IFERROR(VALUE(SUBSTITUTE(E8033,".",",")),E8033)</f>
        <v>No Ct</v>
      </c>
      <c r="L8033" s="61" t="str">
        <f aca="false">IF(J8033="PosK",SUMIFS(K:K,J:J,"PosK",H:H,H8033),"")</f>
        <v/>
      </c>
      <c r="M8033" s="61" t="str">
        <f aca="false">IF(J8033="PosK",SUMIFS(K:K,J:J,"NegK",H:H,H8033),"")</f>
        <v/>
      </c>
      <c r="N8033" s="61" t="str">
        <f aca="false">IF(J8033="PosK",SUMIFS(K:K,J:J,"eDNA",H:H,H8033),"")</f>
        <v/>
      </c>
      <c r="P8033" s="62"/>
      <c r="T8033" s="63"/>
      <c r="W8033" s="64"/>
    </row>
    <row r="8034" customFormat="false" ht="14.25" hidden="false" customHeight="false" outlineLevel="0" collapsed="false">
      <c r="A8034" s="0" t="s">
        <v>754</v>
      </c>
      <c r="B8034" s="52" t="s">
        <v>755</v>
      </c>
      <c r="C8034" s="52" t="s">
        <v>743</v>
      </c>
      <c r="D8034" s="53" t="n">
        <v>0.1</v>
      </c>
      <c r="E8034" s="53" t="n">
        <v>35.83</v>
      </c>
      <c r="F8034" s="0" t="s">
        <v>1441</v>
      </c>
      <c r="G8034" s="0" t="str">
        <f aca="false">LEFT(B8034,2)</f>
        <v>02</v>
      </c>
      <c r="H8034" s="0" t="str">
        <f aca="false">I8034&amp;"_"&amp;G8034&amp;"_"&amp;F8034</f>
        <v>StorVandsalamander_02_20190829_DL2019017_BorupgaardGym_koersel1</v>
      </c>
      <c r="I8034" s="61" t="str">
        <f aca="false">MID(RIGHT(B8034,LEN(B8034)-3),1,FIND("_",RIGHT(B8034,LEN(B8034)-3))-1)</f>
        <v>StorVandsalamander</v>
      </c>
      <c r="J8034" s="61" t="str">
        <f aca="false">TRIM(SUBSTITUTE(RIGHT(B8034,FIND(I8034,B8034)+1),"_",""))</f>
        <v>PosK</v>
      </c>
      <c r="K8034" s="0" t="n">
        <f aca="false">IFERROR(VALUE(SUBSTITUTE(E8034,".",",")),E8034)</f>
        <v>35.83</v>
      </c>
      <c r="L8034" s="61" t="n">
        <f aca="false">IF(J8034="PosK",SUMIFS(K:K,J:J,"PosK",H:H,H8034),"")</f>
        <v>35.83</v>
      </c>
      <c r="M8034" s="61" t="n">
        <f aca="false">IF(J8034="PosK",SUMIFS(K:K,J:J,"NegK",H:H,H8034),"")</f>
        <v>39.07</v>
      </c>
      <c r="N8034" s="61" t="n">
        <f aca="false">IF(J8034="PosK",SUMIFS(K:K,J:J,"eDNA",H:H,H8034),"")</f>
        <v>0</v>
      </c>
      <c r="P8034" s="62" t="n">
        <f aca="false">IF(K8036="No Ct",0,K8036)</f>
        <v>0</v>
      </c>
      <c r="Q8034" s="62" t="n">
        <f aca="false">IF(K8037="No Ct",0,K8037)</f>
        <v>0</v>
      </c>
      <c r="R8034" s="0" t="str">
        <f aca="false">IF(AND(L8034&gt;0,M8034=0),"Valid","Invalid")</f>
        <v>Invalid</v>
      </c>
      <c r="S8034" s="0" t="str">
        <f aca="false">IF(OR(P8034&gt;1,Q8034&gt;1),"Present","Absent")</f>
        <v>Absent</v>
      </c>
      <c r="T8034" s="63" t="str">
        <f aca="false">IF(OR(AND(P8034&gt;1,P8034&lt;41),AND(Q8034&gt;1,Q8034&lt;41)),"Ct&lt;41","Ct&gt;41")</f>
        <v>Ct&gt;41</v>
      </c>
      <c r="U8034" s="0" t="str">
        <f aca="false">I8034</f>
        <v>StorVandsalamander</v>
      </c>
      <c r="V8034" s="0" t="str">
        <f aca="false">MID(F8034,10,9)</f>
        <v>DL2019017</v>
      </c>
      <c r="W8034" s="64" t="str">
        <f aca="false">V8034&amp;"_"&amp;U8034&amp;"_"&amp;R8034&amp;"_"&amp;S8034&amp;"_"&amp;T8034</f>
        <v>DL2019017_StorVandsalamander_Invalid_Absent_Ct&gt;41</v>
      </c>
    </row>
    <row r="8035" customFormat="false" ht="14.25" hidden="false" customHeight="false" outlineLevel="0" collapsed="false">
      <c r="A8035" s="0" t="s">
        <v>756</v>
      </c>
      <c r="B8035" s="52" t="s">
        <v>757</v>
      </c>
      <c r="C8035" s="52" t="s">
        <v>747</v>
      </c>
      <c r="D8035" s="53" t="n">
        <v>0.1</v>
      </c>
      <c r="E8035" s="53" t="n">
        <v>39.07</v>
      </c>
      <c r="F8035" s="0" t="s">
        <v>1441</v>
      </c>
      <c r="G8035" s="0" t="str">
        <f aca="false">LEFT(B8035,2)</f>
        <v>02</v>
      </c>
      <c r="H8035" s="0" t="str">
        <f aca="false">I8035&amp;"_"&amp;G8035&amp;"_"&amp;F8035</f>
        <v>StorVandsalamander_02_20190829_DL2019017_BorupgaardGym_koersel1</v>
      </c>
      <c r="I8035" s="61" t="str">
        <f aca="false">MID(RIGHT(B8035,LEN(B8035)-3),1,FIND("_",RIGHT(B8035,LEN(B8035)-3))-1)</f>
        <v>StorVandsalamander</v>
      </c>
      <c r="J8035" s="61" t="str">
        <f aca="false">TRIM(SUBSTITUTE(RIGHT(B8035,FIND(I8035,B8035)+1),"_",""))</f>
        <v>NegK</v>
      </c>
      <c r="K8035" s="0" t="n">
        <f aca="false">IFERROR(VALUE(SUBSTITUTE(E8035,".",",")),E8035)</f>
        <v>39.07</v>
      </c>
      <c r="L8035" s="61" t="str">
        <f aca="false">IF(J8035="PosK",SUMIFS(K:K,J:J,"PosK",H:H,H8035),"")</f>
        <v/>
      </c>
      <c r="M8035" s="61" t="str">
        <f aca="false">IF(J8035="PosK",SUMIFS(K:K,J:J,"NegK",H:H,H8035),"")</f>
        <v/>
      </c>
      <c r="N8035" s="61" t="str">
        <f aca="false">IF(J8035="PosK",SUMIFS(K:K,J:J,"eDNA",H:H,H8035),"")</f>
        <v/>
      </c>
    </row>
    <row r="8036" customFormat="false" ht="14.25" hidden="false" customHeight="false" outlineLevel="0" collapsed="false">
      <c r="A8036" s="0" t="s">
        <v>758</v>
      </c>
      <c r="B8036" s="52" t="s">
        <v>759</v>
      </c>
      <c r="C8036" s="52" t="s">
        <v>751</v>
      </c>
      <c r="D8036" s="53" t="n">
        <v>0.1</v>
      </c>
      <c r="E8036" s="53" t="s">
        <v>748</v>
      </c>
      <c r="F8036" s="0" t="s">
        <v>1441</v>
      </c>
      <c r="G8036" s="0" t="str">
        <f aca="false">LEFT(B8036,2)</f>
        <v>02</v>
      </c>
      <c r="H8036" s="0" t="str">
        <f aca="false">I8036&amp;"_"&amp;G8036&amp;"_"&amp;F8036</f>
        <v>StorVandsalamander_02_20190829_DL2019017_BorupgaardGym_koersel1</v>
      </c>
      <c r="I8036" s="61" t="str">
        <f aca="false">MID(RIGHT(B8036,LEN(B8036)-3),1,FIND("_",RIGHT(B8036,LEN(B8036)-3))-1)</f>
        <v>StorVandsalamander</v>
      </c>
      <c r="J8036" s="61" t="str">
        <f aca="false">TRIM(SUBSTITUTE(RIGHT(B8036,FIND(I8036,B8036)+1),"_",""))</f>
        <v>eDNA</v>
      </c>
      <c r="K8036" s="0" t="str">
        <f aca="false">IFERROR(VALUE(SUBSTITUTE(E8036,".",",")),E8036)</f>
        <v>No Ct</v>
      </c>
      <c r="L8036" s="61" t="str">
        <f aca="false">IF(J8036="PosK",SUMIFS(K:K,J:J,"PosK",H:H,H8036),"")</f>
        <v/>
      </c>
      <c r="M8036" s="61" t="str">
        <f aca="false">IF(J8036="PosK",SUMIFS(K:K,J:J,"NegK",H:H,H8036),"")</f>
        <v/>
      </c>
      <c r="N8036" s="61" t="str">
        <f aca="false">IF(J8036="PosK",SUMIFS(K:K,J:J,"eDNA",H:H,H8036),"")</f>
        <v/>
      </c>
      <c r="Q8036" s="62"/>
    </row>
    <row r="8037" customFormat="false" ht="14.25" hidden="false" customHeight="false" outlineLevel="0" collapsed="false">
      <c r="A8037" s="0" t="s">
        <v>760</v>
      </c>
      <c r="B8037" s="52" t="s">
        <v>761</v>
      </c>
      <c r="C8037" s="52" t="s">
        <v>751</v>
      </c>
      <c r="D8037" s="53" t="n">
        <v>0.1</v>
      </c>
      <c r="E8037" s="53" t="s">
        <v>748</v>
      </c>
      <c r="F8037" s="0" t="s">
        <v>1441</v>
      </c>
      <c r="G8037" s="0" t="str">
        <f aca="false">LEFT(B8037,2)</f>
        <v>02</v>
      </c>
      <c r="H8037" s="0" t="str">
        <f aca="false">I8037&amp;"_"&amp;G8037&amp;"_"&amp;F8037</f>
        <v>StorVandsalamander_02_20190829_DL2019017_BorupgaardGym_koersel1</v>
      </c>
      <c r="I8037" s="61" t="str">
        <f aca="false">MID(RIGHT(B8037,LEN(B8037)-3),1,FIND("_",RIGHT(B8037,LEN(B8037)-3))-1)</f>
        <v>StorVandsalamander</v>
      </c>
      <c r="J8037" s="61" t="str">
        <f aca="false">TRIM(SUBSTITUTE(RIGHT(B8037,FIND(I8037,B8037)+1),"_",""))</f>
        <v>eDNA</v>
      </c>
      <c r="K8037" s="0" t="str">
        <f aca="false">IFERROR(VALUE(SUBSTITUTE(E8037,".",",")),E8037)</f>
        <v>No Ct</v>
      </c>
      <c r="L8037" s="61" t="str">
        <f aca="false">IF(J8037="PosK",SUMIFS(K:K,J:J,"PosK",H:H,H8037),"")</f>
        <v/>
      </c>
      <c r="M8037" s="61" t="str">
        <f aca="false">IF(J8037="PosK",SUMIFS(K:K,J:J,"NegK",H:H,H8037),"")</f>
        <v/>
      </c>
      <c r="N8037" s="61" t="str">
        <f aca="false">IF(J8037="PosK",SUMIFS(K:K,J:J,"eDNA",H:H,H8037),"")</f>
        <v/>
      </c>
      <c r="P8037" s="62"/>
      <c r="T8037" s="63"/>
      <c r="W8037" s="64"/>
    </row>
    <row r="8038" customFormat="false" ht="14.25" hidden="false" customHeight="false" outlineLevel="0" collapsed="false">
      <c r="A8038" s="0" t="s">
        <v>762</v>
      </c>
      <c r="B8038" s="52" t="s">
        <v>763</v>
      </c>
      <c r="C8038" s="52" t="s">
        <v>743</v>
      </c>
      <c r="D8038" s="53" t="n">
        <v>0.1</v>
      </c>
      <c r="E8038" s="53" t="n">
        <v>32.68</v>
      </c>
      <c r="F8038" s="0" t="s">
        <v>1441</v>
      </c>
      <c r="G8038" s="0" t="str">
        <f aca="false">LEFT(B8038,2)</f>
        <v>03</v>
      </c>
      <c r="H8038" s="0" t="str">
        <f aca="false">I8038&amp;"_"&amp;G8038&amp;"_"&amp;F8038</f>
        <v>Strandtudse_03_20190829_DL2019017_BorupgaardGym_koersel1</v>
      </c>
      <c r="I8038" s="61" t="str">
        <f aca="false">MID(RIGHT(B8038,LEN(B8038)-3),1,FIND("_",RIGHT(B8038,LEN(B8038)-3))-1)</f>
        <v>Strandtudse</v>
      </c>
      <c r="J8038" s="61" t="str">
        <f aca="false">TRIM(SUBSTITUTE(RIGHT(B8038,FIND(I8038,B8038)+1),"_",""))</f>
        <v>PosK</v>
      </c>
      <c r="K8038" s="0" t="n">
        <f aca="false">IFERROR(VALUE(SUBSTITUTE(E8038,".",",")),E8038)</f>
        <v>32.68</v>
      </c>
      <c r="L8038" s="61" t="n">
        <f aca="false">IF(J8038="PosK",SUMIFS(K:K,J:J,"PosK",H:H,H8038),"")</f>
        <v>32.68</v>
      </c>
      <c r="M8038" s="61" t="n">
        <f aca="false">IF(J8038="PosK",SUMIFS(K:K,J:J,"NegK",H:H,H8038),"")</f>
        <v>0</v>
      </c>
      <c r="N8038" s="61" t="n">
        <f aca="false">IF(J8038="PosK",SUMIFS(K:K,J:J,"eDNA",H:H,H8038),"")</f>
        <v>0</v>
      </c>
      <c r="P8038" s="62" t="n">
        <f aca="false">IF(K8040="No Ct",0,K8040)</f>
        <v>0</v>
      </c>
      <c r="Q8038" s="62" t="n">
        <f aca="false">IF(K8041="No Ct",0,K8041)</f>
        <v>0</v>
      </c>
      <c r="R8038" s="0" t="str">
        <f aca="false">IF(AND(L8038&gt;0,M8038=0),"Valid","Invalid")</f>
        <v>Valid</v>
      </c>
      <c r="S8038" s="0" t="str">
        <f aca="false">IF(OR(P8038&gt;1,Q8038&gt;1),"Present","Absent")</f>
        <v>Absent</v>
      </c>
      <c r="T8038" s="63" t="str">
        <f aca="false">IF(OR(AND(P8038&gt;1,P8038&lt;41),AND(Q8038&gt;1,Q8038&lt;41)),"Ct&lt;41","Ct&gt;41")</f>
        <v>Ct&gt;41</v>
      </c>
      <c r="U8038" s="0" t="str">
        <f aca="false">I8038</f>
        <v>Strandtudse</v>
      </c>
      <c r="V8038" s="0" t="str">
        <f aca="false">MID(F8038,10,9)</f>
        <v>DL2019017</v>
      </c>
      <c r="W8038" s="64" t="str">
        <f aca="false">V8038&amp;"_"&amp;U8038&amp;"_"&amp;R8038&amp;"_"&amp;S8038&amp;"_"&amp;T8038</f>
        <v>DL2019017_Strandtudse_Valid_Absent_Ct&gt;41</v>
      </c>
    </row>
    <row r="8039" customFormat="false" ht="14.25" hidden="false" customHeight="false" outlineLevel="0" collapsed="false">
      <c r="A8039" s="0" t="s">
        <v>764</v>
      </c>
      <c r="B8039" s="52" t="s">
        <v>765</v>
      </c>
      <c r="C8039" s="52" t="s">
        <v>747</v>
      </c>
      <c r="D8039" s="53" t="n">
        <v>0.1</v>
      </c>
      <c r="E8039" s="53" t="s">
        <v>748</v>
      </c>
      <c r="F8039" s="0" t="s">
        <v>1441</v>
      </c>
      <c r="G8039" s="0" t="str">
        <f aca="false">LEFT(B8039,2)</f>
        <v>03</v>
      </c>
      <c r="H8039" s="0" t="str">
        <f aca="false">I8039&amp;"_"&amp;G8039&amp;"_"&amp;F8039</f>
        <v>Strandtudse_03_20190829_DL2019017_BorupgaardGym_koersel1</v>
      </c>
      <c r="I8039" s="61" t="str">
        <f aca="false">MID(RIGHT(B8039,LEN(B8039)-3),1,FIND("_",RIGHT(B8039,LEN(B8039)-3))-1)</f>
        <v>Strandtudse</v>
      </c>
      <c r="J8039" s="61" t="str">
        <f aca="false">TRIM(SUBSTITUTE(RIGHT(B8039,FIND(I8039,B8039)+1),"_",""))</f>
        <v>NegK</v>
      </c>
      <c r="K8039" s="0" t="str">
        <f aca="false">IFERROR(VALUE(SUBSTITUTE(E8039,".",",")),E8039)</f>
        <v>No Ct</v>
      </c>
      <c r="L8039" s="61" t="str">
        <f aca="false">IF(J8039="PosK",SUMIFS(K:K,J:J,"PosK",H:H,H8039),"")</f>
        <v/>
      </c>
      <c r="M8039" s="61" t="str">
        <f aca="false">IF(J8039="PosK",SUMIFS(K:K,J:J,"NegK",H:H,H8039),"")</f>
        <v/>
      </c>
      <c r="N8039" s="61" t="str">
        <f aca="false">IF(J8039="PosK",SUMIFS(K:K,J:J,"eDNA",H:H,H8039),"")</f>
        <v/>
      </c>
    </row>
    <row r="8040" customFormat="false" ht="14.25" hidden="false" customHeight="false" outlineLevel="0" collapsed="false">
      <c r="A8040" s="0" t="s">
        <v>766</v>
      </c>
      <c r="B8040" s="52" t="s">
        <v>767</v>
      </c>
      <c r="C8040" s="52" t="s">
        <v>751</v>
      </c>
      <c r="D8040" s="53" t="n">
        <v>0.1</v>
      </c>
      <c r="E8040" s="53" t="s">
        <v>748</v>
      </c>
      <c r="F8040" s="0" t="s">
        <v>1441</v>
      </c>
      <c r="G8040" s="0" t="str">
        <f aca="false">LEFT(B8040,2)</f>
        <v>03</v>
      </c>
      <c r="H8040" s="0" t="str">
        <f aca="false">I8040&amp;"_"&amp;G8040&amp;"_"&amp;F8040</f>
        <v>Strandtudse_03_20190829_DL2019017_BorupgaardGym_koersel1</v>
      </c>
      <c r="I8040" s="61" t="str">
        <f aca="false">MID(RIGHT(B8040,LEN(B8040)-3),1,FIND("_",RIGHT(B8040,LEN(B8040)-3))-1)</f>
        <v>Strandtudse</v>
      </c>
      <c r="J8040" s="61" t="str">
        <f aca="false">TRIM(SUBSTITUTE(RIGHT(B8040,FIND(I8040,B8040)+1),"_",""))</f>
        <v>eDNA</v>
      </c>
      <c r="K8040" s="0" t="str">
        <f aca="false">IFERROR(VALUE(SUBSTITUTE(E8040,".",",")),E8040)</f>
        <v>No Ct</v>
      </c>
      <c r="L8040" s="61" t="str">
        <f aca="false">IF(J8040="PosK",SUMIFS(K:K,J:J,"PosK",H:H,H8040),"")</f>
        <v/>
      </c>
      <c r="M8040" s="61" t="str">
        <f aca="false">IF(J8040="PosK",SUMIFS(K:K,J:J,"NegK",H:H,H8040),"")</f>
        <v/>
      </c>
      <c r="N8040" s="61" t="str">
        <f aca="false">IF(J8040="PosK",SUMIFS(K:K,J:J,"eDNA",H:H,H8040),"")</f>
        <v/>
      </c>
      <c r="Q8040" s="62"/>
    </row>
    <row r="8041" customFormat="false" ht="14.25" hidden="false" customHeight="false" outlineLevel="0" collapsed="false">
      <c r="A8041" s="0" t="s">
        <v>768</v>
      </c>
      <c r="B8041" s="52" t="s">
        <v>769</v>
      </c>
      <c r="C8041" s="52" t="s">
        <v>751</v>
      </c>
      <c r="D8041" s="53" t="n">
        <v>0.1</v>
      </c>
      <c r="E8041" s="53" t="s">
        <v>748</v>
      </c>
      <c r="F8041" s="0" t="s">
        <v>1441</v>
      </c>
      <c r="G8041" s="0" t="str">
        <f aca="false">LEFT(B8041,2)</f>
        <v>03</v>
      </c>
      <c r="H8041" s="0" t="str">
        <f aca="false">I8041&amp;"_"&amp;G8041&amp;"_"&amp;F8041</f>
        <v>Strandtudse_03_20190829_DL2019017_BorupgaardGym_koersel1</v>
      </c>
      <c r="I8041" s="61" t="str">
        <f aca="false">MID(RIGHT(B8041,LEN(B8041)-3),1,FIND("_",RIGHT(B8041,LEN(B8041)-3))-1)</f>
        <v>Strandtudse</v>
      </c>
      <c r="J8041" s="61" t="str">
        <f aca="false">TRIM(SUBSTITUTE(RIGHT(B8041,FIND(I8041,B8041)+1),"_",""))</f>
        <v>eDNA</v>
      </c>
      <c r="K8041" s="0" t="str">
        <f aca="false">IFERROR(VALUE(SUBSTITUTE(E8041,".",",")),E8041)</f>
        <v>No Ct</v>
      </c>
      <c r="L8041" s="61" t="str">
        <f aca="false">IF(J8041="PosK",SUMIFS(K:K,J:J,"PosK",H:H,H8041),"")</f>
        <v/>
      </c>
      <c r="M8041" s="61" t="str">
        <f aca="false">IF(J8041="PosK",SUMIFS(K:K,J:J,"NegK",H:H,H8041),"")</f>
        <v/>
      </c>
      <c r="N8041" s="61" t="str">
        <f aca="false">IF(J8041="PosK",SUMIFS(K:K,J:J,"eDNA",H:H,H8041),"")</f>
        <v/>
      </c>
      <c r="P8041" s="62"/>
      <c r="T8041" s="63"/>
      <c r="W8041" s="64"/>
    </row>
    <row r="8042" customFormat="false" ht="14.25" hidden="false" customHeight="false" outlineLevel="0" collapsed="false">
      <c r="A8042" s="0" t="s">
        <v>770</v>
      </c>
      <c r="B8042" s="52" t="s">
        <v>771</v>
      </c>
      <c r="C8042" s="52" t="s">
        <v>743</v>
      </c>
      <c r="D8042" s="53" t="n">
        <v>0.1</v>
      </c>
      <c r="E8042" s="53" t="s">
        <v>748</v>
      </c>
      <c r="F8042" s="0" t="s">
        <v>1441</v>
      </c>
      <c r="G8042" s="0" t="str">
        <f aca="false">LEFT(B8042,2)</f>
        <v>04</v>
      </c>
      <c r="H8042" s="0" t="str">
        <f aca="false">I8042&amp;"_"&amp;G8042&amp;"_"&amp;F8042</f>
        <v>GroenbrogetTudse_04_20190829_DL2019017_BorupgaardGym_koersel1</v>
      </c>
      <c r="I8042" s="61" t="str">
        <f aca="false">MID(RIGHT(B8042,LEN(B8042)-3),1,FIND("_",RIGHT(B8042,LEN(B8042)-3))-1)</f>
        <v>GroenbrogetTudse</v>
      </c>
      <c r="J8042" s="61" t="str">
        <f aca="false">TRIM(SUBSTITUTE(RIGHT(B8042,FIND(I8042,B8042)+1),"_",""))</f>
        <v>PosK</v>
      </c>
      <c r="K8042" s="0" t="str">
        <f aca="false">IFERROR(VALUE(SUBSTITUTE(E8042,".",",")),E8042)</f>
        <v>No Ct</v>
      </c>
      <c r="L8042" s="61" t="n">
        <f aca="false">IF(J8042="PosK",SUMIFS(K:K,J:J,"PosK",H:H,H8042),"")</f>
        <v>0</v>
      </c>
      <c r="M8042" s="61" t="n">
        <f aca="false">IF(J8042="PosK",SUMIFS(K:K,J:J,"NegK",H:H,H8042),"")</f>
        <v>0</v>
      </c>
      <c r="N8042" s="61" t="n">
        <f aca="false">IF(J8042="PosK",SUMIFS(K:K,J:J,"eDNA",H:H,H8042),"")</f>
        <v>0</v>
      </c>
      <c r="P8042" s="62" t="n">
        <f aca="false">IF(K8044="No Ct",0,K8044)</f>
        <v>0</v>
      </c>
      <c r="Q8042" s="62" t="n">
        <f aca="false">IF(K8045="No Ct",0,K8045)</f>
        <v>0</v>
      </c>
      <c r="R8042" s="0" t="str">
        <f aca="false">IF(AND(L8042&gt;0,M8042=0),"Valid","Invalid")</f>
        <v>Invalid</v>
      </c>
      <c r="S8042" s="0" t="str">
        <f aca="false">IF(OR(P8042&gt;1,Q8042&gt;1),"Present","Absent")</f>
        <v>Absent</v>
      </c>
      <c r="T8042" s="63" t="str">
        <f aca="false">IF(OR(AND(P8042&gt;1,P8042&lt;41),AND(Q8042&gt;1,Q8042&lt;41)),"Ct&lt;41","Ct&gt;41")</f>
        <v>Ct&gt;41</v>
      </c>
      <c r="U8042" s="0" t="str">
        <f aca="false">I8042</f>
        <v>GroenbrogetTudse</v>
      </c>
      <c r="V8042" s="0" t="str">
        <f aca="false">MID(F8042,10,9)</f>
        <v>DL2019017</v>
      </c>
      <c r="W8042" s="64" t="str">
        <f aca="false">V8042&amp;"_"&amp;U8042&amp;"_"&amp;R8042&amp;"_"&amp;S8042&amp;"_"&amp;T8042</f>
        <v>DL2019017_GroenbrogetTudse_Invalid_Absent_Ct&gt;41</v>
      </c>
    </row>
    <row r="8043" customFormat="false" ht="14.25" hidden="false" customHeight="false" outlineLevel="0" collapsed="false">
      <c r="A8043" s="0" t="s">
        <v>772</v>
      </c>
      <c r="B8043" s="52" t="s">
        <v>773</v>
      </c>
      <c r="C8043" s="52" t="s">
        <v>747</v>
      </c>
      <c r="D8043" s="53" t="n">
        <v>0.1</v>
      </c>
      <c r="E8043" s="53" t="s">
        <v>748</v>
      </c>
      <c r="F8043" s="0" t="s">
        <v>1441</v>
      </c>
      <c r="G8043" s="0" t="str">
        <f aca="false">LEFT(B8043,2)</f>
        <v>04</v>
      </c>
      <c r="H8043" s="0" t="str">
        <f aca="false">I8043&amp;"_"&amp;G8043&amp;"_"&amp;F8043</f>
        <v>GroenbrogetTudse_04_20190829_DL2019017_BorupgaardGym_koersel1</v>
      </c>
      <c r="I8043" s="61" t="str">
        <f aca="false">MID(RIGHT(B8043,LEN(B8043)-3),1,FIND("_",RIGHT(B8043,LEN(B8043)-3))-1)</f>
        <v>GroenbrogetTudse</v>
      </c>
      <c r="J8043" s="61" t="str">
        <f aca="false">TRIM(SUBSTITUTE(RIGHT(B8043,FIND(I8043,B8043)+1),"_",""))</f>
        <v>NegK</v>
      </c>
      <c r="K8043" s="0" t="str">
        <f aca="false">IFERROR(VALUE(SUBSTITUTE(E8043,".",",")),E8043)</f>
        <v>No Ct</v>
      </c>
      <c r="L8043" s="61" t="str">
        <f aca="false">IF(J8043="PosK",SUMIFS(K:K,J:J,"PosK",H:H,H8043),"")</f>
        <v/>
      </c>
      <c r="M8043" s="61" t="str">
        <f aca="false">IF(J8043="PosK",SUMIFS(K:K,J:J,"NegK",H:H,H8043),"")</f>
        <v/>
      </c>
      <c r="N8043" s="61" t="str">
        <f aca="false">IF(J8043="PosK",SUMIFS(K:K,J:J,"eDNA",H:H,H8043),"")</f>
        <v/>
      </c>
    </row>
    <row r="8044" customFormat="false" ht="14.25" hidden="false" customHeight="false" outlineLevel="0" collapsed="false">
      <c r="A8044" s="0" t="s">
        <v>774</v>
      </c>
      <c r="B8044" s="52" t="s">
        <v>775</v>
      </c>
      <c r="C8044" s="52" t="s">
        <v>751</v>
      </c>
      <c r="D8044" s="53" t="n">
        <v>0.1</v>
      </c>
      <c r="E8044" s="53" t="s">
        <v>748</v>
      </c>
      <c r="F8044" s="0" t="s">
        <v>1441</v>
      </c>
      <c r="G8044" s="0" t="str">
        <f aca="false">LEFT(B8044,2)</f>
        <v>04</v>
      </c>
      <c r="H8044" s="0" t="str">
        <f aca="false">I8044&amp;"_"&amp;G8044&amp;"_"&amp;F8044</f>
        <v>GroenbrogetTudse_04_20190829_DL2019017_BorupgaardGym_koersel1</v>
      </c>
      <c r="I8044" s="61" t="str">
        <f aca="false">MID(RIGHT(B8044,LEN(B8044)-3),1,FIND("_",RIGHT(B8044,LEN(B8044)-3))-1)</f>
        <v>GroenbrogetTudse</v>
      </c>
      <c r="J8044" s="61" t="str">
        <f aca="false">TRIM(SUBSTITUTE(RIGHT(B8044,FIND(I8044,B8044)+1),"_",""))</f>
        <v>eDNA</v>
      </c>
      <c r="K8044" s="0" t="str">
        <f aca="false">IFERROR(VALUE(SUBSTITUTE(E8044,".",",")),E8044)</f>
        <v>No Ct</v>
      </c>
      <c r="L8044" s="61" t="str">
        <f aca="false">IF(J8044="PosK",SUMIFS(K:K,J:J,"PosK",H:H,H8044),"")</f>
        <v/>
      </c>
      <c r="M8044" s="61" t="str">
        <f aca="false">IF(J8044="PosK",SUMIFS(K:K,J:J,"NegK",H:H,H8044),"")</f>
        <v/>
      </c>
      <c r="N8044" s="61" t="str">
        <f aca="false">IF(J8044="PosK",SUMIFS(K:K,J:J,"eDNA",H:H,H8044),"")</f>
        <v/>
      </c>
      <c r="Q8044" s="62"/>
    </row>
    <row r="8045" customFormat="false" ht="14.25" hidden="false" customHeight="false" outlineLevel="0" collapsed="false">
      <c r="A8045" s="0" t="s">
        <v>776</v>
      </c>
      <c r="B8045" s="52" t="s">
        <v>777</v>
      </c>
      <c r="C8045" s="52" t="s">
        <v>751</v>
      </c>
      <c r="D8045" s="53" t="n">
        <v>0.1</v>
      </c>
      <c r="E8045" s="53" t="s">
        <v>748</v>
      </c>
      <c r="F8045" s="0" t="s">
        <v>1441</v>
      </c>
      <c r="G8045" s="0" t="str">
        <f aca="false">LEFT(B8045,2)</f>
        <v>04</v>
      </c>
      <c r="H8045" s="0" t="str">
        <f aca="false">I8045&amp;"_"&amp;G8045&amp;"_"&amp;F8045</f>
        <v>GroenbrogetTudse_04_20190829_DL2019017_BorupgaardGym_koersel1</v>
      </c>
      <c r="I8045" s="61" t="str">
        <f aca="false">MID(RIGHT(B8045,LEN(B8045)-3),1,FIND("_",RIGHT(B8045,LEN(B8045)-3))-1)</f>
        <v>GroenbrogetTudse</v>
      </c>
      <c r="J8045" s="61" t="str">
        <f aca="false">TRIM(SUBSTITUTE(RIGHT(B8045,FIND(I8045,B8045)+1),"_",""))</f>
        <v>eDNA</v>
      </c>
      <c r="K8045" s="0" t="str">
        <f aca="false">IFERROR(VALUE(SUBSTITUTE(E8045,".",",")),E8045)</f>
        <v>No Ct</v>
      </c>
      <c r="L8045" s="61" t="str">
        <f aca="false">IF(J8045="PosK",SUMIFS(K:K,J:J,"PosK",H:H,H8045),"")</f>
        <v/>
      </c>
      <c r="M8045" s="61" t="str">
        <f aca="false">IF(J8045="PosK",SUMIFS(K:K,J:J,"NegK",H:H,H8045),"")</f>
        <v/>
      </c>
      <c r="N8045" s="61" t="str">
        <f aca="false">IF(J8045="PosK",SUMIFS(K:K,J:J,"eDNA",H:H,H8045),"")</f>
        <v/>
      </c>
      <c r="P8045" s="62"/>
      <c r="T8045" s="63"/>
      <c r="W8045" s="64"/>
    </row>
    <row r="8046" customFormat="false" ht="14.25" hidden="false" customHeight="false" outlineLevel="0" collapsed="false">
      <c r="A8046" s="0" t="s">
        <v>778</v>
      </c>
      <c r="B8046" s="52" t="s">
        <v>779</v>
      </c>
      <c r="C8046" s="52" t="s">
        <v>743</v>
      </c>
      <c r="D8046" s="53" t="n">
        <v>0.1</v>
      </c>
      <c r="E8046" s="53" t="n">
        <v>31.11</v>
      </c>
      <c r="F8046" s="0" t="s">
        <v>1441</v>
      </c>
      <c r="G8046" s="0" t="str">
        <f aca="false">LEFT(B8046,2)</f>
        <v>05</v>
      </c>
      <c r="H8046" s="0" t="str">
        <f aca="false">I8046&amp;"_"&amp;G8046&amp;"_"&amp;F8046</f>
        <v>Loevfroe_05_20190829_DL2019017_BorupgaardGym_koersel1</v>
      </c>
      <c r="I8046" s="61" t="str">
        <f aca="false">MID(RIGHT(B8046,LEN(B8046)-3),1,FIND("_",RIGHT(B8046,LEN(B8046)-3))-1)</f>
        <v>Loevfroe</v>
      </c>
      <c r="J8046" s="61" t="str">
        <f aca="false">TRIM(SUBSTITUTE(RIGHT(B8046,FIND(I8046,B8046)+1),"_",""))</f>
        <v>PosK</v>
      </c>
      <c r="K8046" s="0" t="n">
        <f aca="false">IFERROR(VALUE(SUBSTITUTE(E8046,".",",")),E8046)</f>
        <v>31.11</v>
      </c>
      <c r="L8046" s="61" t="n">
        <f aca="false">IF(J8046="PosK",SUMIFS(K:K,J:J,"PosK",H:H,H8046),"")</f>
        <v>31.11</v>
      </c>
      <c r="M8046" s="61" t="n">
        <f aca="false">IF(J8046="PosK",SUMIFS(K:K,J:J,"NegK",H:H,H8046),"")</f>
        <v>0</v>
      </c>
      <c r="N8046" s="61" t="n">
        <f aca="false">IF(J8046="PosK",SUMIFS(K:K,J:J,"eDNA",H:H,H8046),"")</f>
        <v>0</v>
      </c>
      <c r="P8046" s="62" t="n">
        <f aca="false">IF(K8048="No Ct",0,K8048)</f>
        <v>0</v>
      </c>
      <c r="Q8046" s="62" t="n">
        <f aca="false">IF(K8049="No Ct",0,K8049)</f>
        <v>0</v>
      </c>
      <c r="R8046" s="0" t="str">
        <f aca="false">IF(AND(L8046&gt;0,M8046=0),"Valid","Invalid")</f>
        <v>Valid</v>
      </c>
      <c r="S8046" s="0" t="str">
        <f aca="false">IF(OR(P8046&gt;1,Q8046&gt;1),"Present","Absent")</f>
        <v>Absent</v>
      </c>
      <c r="T8046" s="63" t="str">
        <f aca="false">IF(OR(AND(P8046&gt;1,P8046&lt;41),AND(Q8046&gt;1,Q8046&lt;41)),"Ct&lt;41","Ct&gt;41")</f>
        <v>Ct&gt;41</v>
      </c>
      <c r="U8046" s="0" t="str">
        <f aca="false">I8046</f>
        <v>Loevfroe</v>
      </c>
      <c r="V8046" s="0" t="str">
        <f aca="false">MID(F8046,10,9)</f>
        <v>DL2019017</v>
      </c>
      <c r="W8046" s="64" t="str">
        <f aca="false">V8046&amp;"_"&amp;U8046&amp;"_"&amp;R8046&amp;"_"&amp;S8046&amp;"_"&amp;T8046</f>
        <v>DL2019017_Loevfroe_Valid_Absent_Ct&gt;41</v>
      </c>
    </row>
    <row r="8047" customFormat="false" ht="14.25" hidden="false" customHeight="false" outlineLevel="0" collapsed="false">
      <c r="A8047" s="0" t="s">
        <v>780</v>
      </c>
      <c r="B8047" s="52" t="s">
        <v>781</v>
      </c>
      <c r="C8047" s="52" t="s">
        <v>747</v>
      </c>
      <c r="D8047" s="53" t="n">
        <v>0.1</v>
      </c>
      <c r="E8047" s="53" t="s">
        <v>748</v>
      </c>
      <c r="F8047" s="0" t="s">
        <v>1441</v>
      </c>
      <c r="G8047" s="0" t="str">
        <f aca="false">LEFT(B8047,2)</f>
        <v>05</v>
      </c>
      <c r="H8047" s="0" t="str">
        <f aca="false">I8047&amp;"_"&amp;G8047&amp;"_"&amp;F8047</f>
        <v>Loevfroe_05_20190829_DL2019017_BorupgaardGym_koersel1</v>
      </c>
      <c r="I8047" s="61" t="str">
        <f aca="false">MID(RIGHT(B8047,LEN(B8047)-3),1,FIND("_",RIGHT(B8047,LEN(B8047)-3))-1)</f>
        <v>Loevfroe</v>
      </c>
      <c r="J8047" s="61" t="str">
        <f aca="false">TRIM(SUBSTITUTE(RIGHT(B8047,FIND(I8047,B8047)+1),"_",""))</f>
        <v>NegK</v>
      </c>
      <c r="K8047" s="0" t="str">
        <f aca="false">IFERROR(VALUE(SUBSTITUTE(E8047,".",",")),E8047)</f>
        <v>No Ct</v>
      </c>
      <c r="L8047" s="61" t="str">
        <f aca="false">IF(J8047="PosK",SUMIFS(K:K,J:J,"PosK",H:H,H8047),"")</f>
        <v/>
      </c>
      <c r="M8047" s="61" t="str">
        <f aca="false">IF(J8047="PosK",SUMIFS(K:K,J:J,"NegK",H:H,H8047),"")</f>
        <v/>
      </c>
      <c r="N8047" s="61" t="str">
        <f aca="false">IF(J8047="PosK",SUMIFS(K:K,J:J,"eDNA",H:H,H8047),"")</f>
        <v/>
      </c>
    </row>
    <row r="8048" customFormat="false" ht="14.25" hidden="false" customHeight="false" outlineLevel="0" collapsed="false">
      <c r="A8048" s="0" t="s">
        <v>782</v>
      </c>
      <c r="B8048" s="52" t="s">
        <v>783</v>
      </c>
      <c r="C8048" s="52" t="s">
        <v>751</v>
      </c>
      <c r="D8048" s="53" t="n">
        <v>0.1</v>
      </c>
      <c r="E8048" s="53" t="s">
        <v>748</v>
      </c>
      <c r="F8048" s="0" t="s">
        <v>1441</v>
      </c>
      <c r="G8048" s="0" t="str">
        <f aca="false">LEFT(B8048,2)</f>
        <v>05</v>
      </c>
      <c r="H8048" s="0" t="str">
        <f aca="false">I8048&amp;"_"&amp;G8048&amp;"_"&amp;F8048</f>
        <v>Loevfroe_05_20190829_DL2019017_BorupgaardGym_koersel1</v>
      </c>
      <c r="I8048" s="61" t="str">
        <f aca="false">MID(RIGHT(B8048,LEN(B8048)-3),1,FIND("_",RIGHT(B8048,LEN(B8048)-3))-1)</f>
        <v>Loevfroe</v>
      </c>
      <c r="J8048" s="61" t="str">
        <f aca="false">TRIM(SUBSTITUTE(RIGHT(B8048,FIND(I8048,B8048)+1),"_",""))</f>
        <v>eDNA</v>
      </c>
      <c r="K8048" s="0" t="str">
        <f aca="false">IFERROR(VALUE(SUBSTITUTE(E8048,".",",")),E8048)</f>
        <v>No Ct</v>
      </c>
      <c r="L8048" s="61" t="str">
        <f aca="false">IF(J8048="PosK",SUMIFS(K:K,J:J,"PosK",H:H,H8048),"")</f>
        <v/>
      </c>
      <c r="M8048" s="61" t="str">
        <f aca="false">IF(J8048="PosK",SUMIFS(K:K,J:J,"NegK",H:H,H8048),"")</f>
        <v/>
      </c>
      <c r="N8048" s="61" t="str">
        <f aca="false">IF(J8048="PosK",SUMIFS(K:K,J:J,"eDNA",H:H,H8048),"")</f>
        <v/>
      </c>
      <c r="Q8048" s="62"/>
    </row>
    <row r="8049" customFormat="false" ht="14.25" hidden="false" customHeight="false" outlineLevel="0" collapsed="false">
      <c r="A8049" s="0" t="s">
        <v>784</v>
      </c>
      <c r="B8049" s="52" t="s">
        <v>785</v>
      </c>
      <c r="C8049" s="52" t="s">
        <v>751</v>
      </c>
      <c r="D8049" s="53" t="n">
        <v>0.1</v>
      </c>
      <c r="E8049" s="53" t="s">
        <v>748</v>
      </c>
      <c r="F8049" s="0" t="s">
        <v>1441</v>
      </c>
      <c r="G8049" s="0" t="str">
        <f aca="false">LEFT(B8049,2)</f>
        <v>05</v>
      </c>
      <c r="H8049" s="0" t="str">
        <f aca="false">I8049&amp;"_"&amp;G8049&amp;"_"&amp;F8049</f>
        <v>Loevfroe_05_20190829_DL2019017_BorupgaardGym_koersel1</v>
      </c>
      <c r="I8049" s="61" t="str">
        <f aca="false">MID(RIGHT(B8049,LEN(B8049)-3),1,FIND("_",RIGHT(B8049,LEN(B8049)-3))-1)</f>
        <v>Loevfroe</v>
      </c>
      <c r="J8049" s="61" t="str">
        <f aca="false">TRIM(SUBSTITUTE(RIGHT(B8049,FIND(I8049,B8049)+1),"_",""))</f>
        <v>eDNA</v>
      </c>
      <c r="K8049" s="0" t="str">
        <f aca="false">IFERROR(VALUE(SUBSTITUTE(E8049,".",",")),E8049)</f>
        <v>No Ct</v>
      </c>
      <c r="L8049" s="61" t="str">
        <f aca="false">IF(J8049="PosK",SUMIFS(K:K,J:J,"PosK",H:H,H8049),"")</f>
        <v/>
      </c>
      <c r="M8049" s="61" t="str">
        <f aca="false">IF(J8049="PosK",SUMIFS(K:K,J:J,"NegK",H:H,H8049),"")</f>
        <v/>
      </c>
      <c r="N8049" s="61" t="str">
        <f aca="false">IF(J8049="PosK",SUMIFS(K:K,J:J,"eDNA",H:H,H8049),"")</f>
        <v/>
      </c>
      <c r="P8049" s="62"/>
      <c r="T8049" s="63"/>
      <c r="W8049" s="64"/>
    </row>
    <row r="8050" customFormat="false" ht="14.25" hidden="false" customHeight="false" outlineLevel="0" collapsed="false">
      <c r="A8050" s="0" t="s">
        <v>786</v>
      </c>
      <c r="B8050" s="52" t="s">
        <v>787</v>
      </c>
      <c r="C8050" s="52" t="s">
        <v>743</v>
      </c>
      <c r="D8050" s="53" t="n">
        <v>0.1</v>
      </c>
      <c r="E8050" s="53" t="n">
        <v>29.19</v>
      </c>
      <c r="F8050" s="0" t="s">
        <v>1441</v>
      </c>
      <c r="G8050" s="0" t="str">
        <f aca="false">LEFT(B8050,2)</f>
        <v>06</v>
      </c>
      <c r="H8050" s="0" t="str">
        <f aca="false">I8050&amp;"_"&amp;G8050&amp;"_"&amp;F8050</f>
        <v>Springfroe_06_20190829_DL2019017_BorupgaardGym_koersel1</v>
      </c>
      <c r="I8050" s="61" t="str">
        <f aca="false">MID(RIGHT(B8050,LEN(B8050)-3),1,FIND("_",RIGHT(B8050,LEN(B8050)-3))-1)</f>
        <v>Springfroe</v>
      </c>
      <c r="J8050" s="61" t="str">
        <f aca="false">TRIM(SUBSTITUTE(RIGHT(B8050,FIND(I8050,B8050)+1),"_",""))</f>
        <v>PosK</v>
      </c>
      <c r="K8050" s="0" t="n">
        <f aca="false">IFERROR(VALUE(SUBSTITUTE(E8050,".",",")),E8050)</f>
        <v>29.19</v>
      </c>
      <c r="L8050" s="61" t="n">
        <f aca="false">IF(J8050="PosK",SUMIFS(K:K,J:J,"PosK",H:H,H8050),"")</f>
        <v>29.19</v>
      </c>
      <c r="M8050" s="61" t="n">
        <f aca="false">IF(J8050="PosK",SUMIFS(K:K,J:J,"NegK",H:H,H8050),"")</f>
        <v>0</v>
      </c>
      <c r="N8050" s="61" t="n">
        <f aca="false">IF(J8050="PosK",SUMIFS(K:K,J:J,"eDNA",H:H,H8050),"")</f>
        <v>0</v>
      </c>
      <c r="P8050" s="62" t="n">
        <f aca="false">IF(K8052="No Ct",0,K8052)</f>
        <v>0</v>
      </c>
      <c r="Q8050" s="62" t="n">
        <f aca="false">IF(K8053="No Ct",0,K8053)</f>
        <v>0</v>
      </c>
      <c r="R8050" s="0" t="str">
        <f aca="false">IF(AND(L8050&gt;0,M8050=0),"Valid","Invalid")</f>
        <v>Valid</v>
      </c>
      <c r="S8050" s="0" t="str">
        <f aca="false">IF(OR(P8050&gt;1,Q8050&gt;1),"Present","Absent")</f>
        <v>Absent</v>
      </c>
      <c r="T8050" s="63" t="str">
        <f aca="false">IF(OR(AND(P8050&gt;1,P8050&lt;41),AND(Q8050&gt;1,Q8050&lt;41)),"Ct&lt;41","Ct&gt;41")</f>
        <v>Ct&gt;41</v>
      </c>
      <c r="U8050" s="0" t="str">
        <f aca="false">I8050</f>
        <v>Springfroe</v>
      </c>
      <c r="V8050" s="0" t="str">
        <f aca="false">MID(F8050,10,9)</f>
        <v>DL2019017</v>
      </c>
      <c r="W8050" s="64" t="str">
        <f aca="false">V8050&amp;"_"&amp;U8050&amp;"_"&amp;R8050&amp;"_"&amp;S8050&amp;"_"&amp;T8050</f>
        <v>DL2019017_Springfroe_Valid_Absent_Ct&gt;41</v>
      </c>
    </row>
    <row r="8051" customFormat="false" ht="14.25" hidden="false" customHeight="false" outlineLevel="0" collapsed="false">
      <c r="A8051" s="0" t="s">
        <v>788</v>
      </c>
      <c r="B8051" s="52" t="s">
        <v>789</v>
      </c>
      <c r="C8051" s="52" t="s">
        <v>747</v>
      </c>
      <c r="D8051" s="53" t="n">
        <v>0.1</v>
      </c>
      <c r="E8051" s="53" t="s">
        <v>748</v>
      </c>
      <c r="F8051" s="0" t="s">
        <v>1441</v>
      </c>
      <c r="G8051" s="0" t="str">
        <f aca="false">LEFT(B8051,2)</f>
        <v>06</v>
      </c>
      <c r="H8051" s="0" t="str">
        <f aca="false">I8051&amp;"_"&amp;G8051&amp;"_"&amp;F8051</f>
        <v>Springfroe_06_20190829_DL2019017_BorupgaardGym_koersel1</v>
      </c>
      <c r="I8051" s="61" t="str">
        <f aca="false">MID(RIGHT(B8051,LEN(B8051)-3),1,FIND("_",RIGHT(B8051,LEN(B8051)-3))-1)</f>
        <v>Springfroe</v>
      </c>
      <c r="J8051" s="61" t="str">
        <f aca="false">TRIM(SUBSTITUTE(RIGHT(B8051,FIND(I8051,B8051)+1),"_",""))</f>
        <v>NegK</v>
      </c>
      <c r="K8051" s="0" t="str">
        <f aca="false">IFERROR(VALUE(SUBSTITUTE(E8051,".",",")),E8051)</f>
        <v>No Ct</v>
      </c>
      <c r="L8051" s="61" t="str">
        <f aca="false">IF(J8051="PosK",SUMIFS(K:K,J:J,"PosK",H:H,H8051),"")</f>
        <v/>
      </c>
      <c r="M8051" s="61" t="str">
        <f aca="false">IF(J8051="PosK",SUMIFS(K:K,J:J,"NegK",H:H,H8051),"")</f>
        <v/>
      </c>
      <c r="N8051" s="61" t="str">
        <f aca="false">IF(J8051="PosK",SUMIFS(K:K,J:J,"eDNA",H:H,H8051),"")</f>
        <v/>
      </c>
    </row>
    <row r="8052" customFormat="false" ht="14.25" hidden="false" customHeight="false" outlineLevel="0" collapsed="false">
      <c r="A8052" s="0" t="s">
        <v>790</v>
      </c>
      <c r="B8052" s="52" t="s">
        <v>791</v>
      </c>
      <c r="C8052" s="52" t="s">
        <v>751</v>
      </c>
      <c r="D8052" s="53" t="n">
        <v>0.1</v>
      </c>
      <c r="E8052" s="53" t="s">
        <v>748</v>
      </c>
      <c r="F8052" s="0" t="s">
        <v>1441</v>
      </c>
      <c r="G8052" s="0" t="str">
        <f aca="false">LEFT(B8052,2)</f>
        <v>06</v>
      </c>
      <c r="H8052" s="0" t="str">
        <f aca="false">I8052&amp;"_"&amp;G8052&amp;"_"&amp;F8052</f>
        <v>Springfroe_06_20190829_DL2019017_BorupgaardGym_koersel1</v>
      </c>
      <c r="I8052" s="61" t="str">
        <f aca="false">MID(RIGHT(B8052,LEN(B8052)-3),1,FIND("_",RIGHT(B8052,LEN(B8052)-3))-1)</f>
        <v>Springfroe</v>
      </c>
      <c r="J8052" s="61" t="str">
        <f aca="false">TRIM(SUBSTITUTE(RIGHT(B8052,FIND(I8052,B8052)+1),"_",""))</f>
        <v>eDNA</v>
      </c>
      <c r="K8052" s="0" t="str">
        <f aca="false">IFERROR(VALUE(SUBSTITUTE(E8052,".",",")),E8052)</f>
        <v>No Ct</v>
      </c>
      <c r="L8052" s="61" t="str">
        <f aca="false">IF(J8052="PosK",SUMIFS(K:K,J:J,"PosK",H:H,H8052),"")</f>
        <v/>
      </c>
      <c r="M8052" s="61" t="str">
        <f aca="false">IF(J8052="PosK",SUMIFS(K:K,J:J,"NegK",H:H,H8052),"")</f>
        <v/>
      </c>
      <c r="N8052" s="61" t="str">
        <f aca="false">IF(J8052="PosK",SUMIFS(K:K,J:J,"eDNA",H:H,H8052),"")</f>
        <v/>
      </c>
      <c r="Q8052" s="62"/>
    </row>
    <row r="8053" customFormat="false" ht="14.25" hidden="false" customHeight="false" outlineLevel="0" collapsed="false">
      <c r="A8053" s="0" t="s">
        <v>792</v>
      </c>
      <c r="B8053" s="52" t="s">
        <v>793</v>
      </c>
      <c r="C8053" s="52" t="s">
        <v>751</v>
      </c>
      <c r="D8053" s="53" t="n">
        <v>0.1</v>
      </c>
      <c r="E8053" s="53" t="s">
        <v>748</v>
      </c>
      <c r="F8053" s="0" t="s">
        <v>1441</v>
      </c>
      <c r="G8053" s="0" t="str">
        <f aca="false">LEFT(B8053,2)</f>
        <v>06</v>
      </c>
      <c r="H8053" s="0" t="str">
        <f aca="false">I8053&amp;"_"&amp;G8053&amp;"_"&amp;F8053</f>
        <v>Springfroe_06_20190829_DL2019017_BorupgaardGym_koersel1</v>
      </c>
      <c r="I8053" s="61" t="str">
        <f aca="false">MID(RIGHT(B8053,LEN(B8053)-3),1,FIND("_",RIGHT(B8053,LEN(B8053)-3))-1)</f>
        <v>Springfroe</v>
      </c>
      <c r="J8053" s="61" t="str">
        <f aca="false">TRIM(SUBSTITUTE(RIGHT(B8053,FIND(I8053,B8053)+1),"_",""))</f>
        <v>eDNA</v>
      </c>
      <c r="K8053" s="0" t="str">
        <f aca="false">IFERROR(VALUE(SUBSTITUTE(E8053,".",",")),E8053)</f>
        <v>No Ct</v>
      </c>
      <c r="L8053" s="61" t="str">
        <f aca="false">IF(J8053="PosK",SUMIFS(K:K,J:J,"PosK",H:H,H8053),"")</f>
        <v/>
      </c>
      <c r="M8053" s="61" t="str">
        <f aca="false">IF(J8053="PosK",SUMIFS(K:K,J:J,"NegK",H:H,H8053),"")</f>
        <v/>
      </c>
      <c r="N8053" s="61" t="str">
        <f aca="false">IF(J8053="PosK",SUMIFS(K:K,J:J,"eDNA",H:H,H8053),"")</f>
        <v/>
      </c>
      <c r="P8053" s="62"/>
      <c r="T8053" s="63"/>
      <c r="W8053" s="64"/>
    </row>
    <row r="8054" customFormat="false" ht="14.25" hidden="false" customHeight="false" outlineLevel="0" collapsed="false">
      <c r="A8054" s="0" t="s">
        <v>794</v>
      </c>
      <c r="B8054" s="52" t="s">
        <v>960</v>
      </c>
      <c r="C8054" s="52" t="s">
        <v>743</v>
      </c>
      <c r="D8054" s="53" t="n">
        <v>0.1</v>
      </c>
      <c r="E8054" s="53" t="n">
        <v>30.69</v>
      </c>
      <c r="F8054" s="0" t="s">
        <v>1441</v>
      </c>
      <c r="G8054" s="0" t="str">
        <f aca="false">LEFT(B8054,2)</f>
        <v>07</v>
      </c>
      <c r="H8054" s="0" t="str">
        <f aca="false">I8054&amp;"_"&amp;G8054&amp;"_"&amp;F8054</f>
        <v>Springfroe_07_20190829_DL2019017_BorupgaardGym_koersel1</v>
      </c>
      <c r="I8054" s="61" t="str">
        <f aca="false">MID(RIGHT(B8054,LEN(B8054)-3),1,FIND("_",RIGHT(B8054,LEN(B8054)-3))-1)</f>
        <v>Springfroe</v>
      </c>
      <c r="J8054" s="61" t="str">
        <f aca="false">TRIM(SUBSTITUTE(RIGHT(B8054,FIND(I8054,B8054)+1),"_",""))</f>
        <v>PosK</v>
      </c>
      <c r="K8054" s="0" t="n">
        <f aca="false">IFERROR(VALUE(SUBSTITUTE(E8054,".",",")),E8054)</f>
        <v>30.69</v>
      </c>
      <c r="L8054" s="61" t="n">
        <f aca="false">IF(J8054="PosK",SUMIFS(K:K,J:J,"PosK",H:H,H8054),"")</f>
        <v>30.69</v>
      </c>
      <c r="M8054" s="61" t="n">
        <f aca="false">IF(J8054="PosK",SUMIFS(K:K,J:J,"NegK",H:H,H8054),"")</f>
        <v>0</v>
      </c>
      <c r="N8054" s="61" t="n">
        <f aca="false">IF(J8054="PosK",SUMIFS(K:K,J:J,"eDNA",H:H,H8054),"")</f>
        <v>61.53</v>
      </c>
      <c r="P8054" s="62" t="n">
        <f aca="false">IF(K8056="No Ct",0,K8056)</f>
        <v>25.87</v>
      </c>
      <c r="Q8054" s="62" t="n">
        <f aca="false">IF(K8057="No Ct",0,K8057)</f>
        <v>35.66</v>
      </c>
      <c r="R8054" s="0" t="str">
        <f aca="false">IF(AND(L8054&gt;0,M8054=0),"Valid","Invalid")</f>
        <v>Valid</v>
      </c>
      <c r="S8054" s="0" t="str">
        <f aca="false">IF(OR(P8054&gt;1,Q8054&gt;1),"Present","Absent")</f>
        <v>Present</v>
      </c>
      <c r="T8054" s="63" t="str">
        <f aca="false">IF(OR(AND(P8054&gt;1,P8054&lt;41),AND(Q8054&gt;1,Q8054&lt;41)),"Ct&lt;41","Ct&gt;41")</f>
        <v>Ct&lt;41</v>
      </c>
      <c r="U8054" s="0" t="str">
        <f aca="false">I8054</f>
        <v>Springfroe</v>
      </c>
      <c r="V8054" s="0" t="str">
        <f aca="false">MID(F8054,10,9)</f>
        <v>DL2019017</v>
      </c>
      <c r="W8054" s="64" t="str">
        <f aca="false">V8054&amp;"_"&amp;U8054&amp;"_"&amp;R8054&amp;"_"&amp;S8054&amp;"_"&amp;T8054</f>
        <v>DL2019017_Springfroe_Valid_Present_Ct&lt;41</v>
      </c>
    </row>
    <row r="8055" customFormat="false" ht="14.25" hidden="false" customHeight="false" outlineLevel="0" collapsed="false">
      <c r="A8055" s="0" t="s">
        <v>796</v>
      </c>
      <c r="B8055" s="52" t="s">
        <v>961</v>
      </c>
      <c r="C8055" s="52" t="s">
        <v>747</v>
      </c>
      <c r="D8055" s="53" t="n">
        <v>0.1</v>
      </c>
      <c r="E8055" s="53" t="s">
        <v>748</v>
      </c>
      <c r="F8055" s="0" t="s">
        <v>1441</v>
      </c>
      <c r="G8055" s="0" t="str">
        <f aca="false">LEFT(B8055,2)</f>
        <v>07</v>
      </c>
      <c r="H8055" s="0" t="str">
        <f aca="false">I8055&amp;"_"&amp;G8055&amp;"_"&amp;F8055</f>
        <v>Springfroe_07_20190829_DL2019017_BorupgaardGym_koersel1</v>
      </c>
      <c r="I8055" s="61" t="str">
        <f aca="false">MID(RIGHT(B8055,LEN(B8055)-3),1,FIND("_",RIGHT(B8055,LEN(B8055)-3))-1)</f>
        <v>Springfroe</v>
      </c>
      <c r="J8055" s="61" t="str">
        <f aca="false">TRIM(SUBSTITUTE(RIGHT(B8055,FIND(I8055,B8055)+1),"_",""))</f>
        <v>NegK</v>
      </c>
      <c r="K8055" s="0" t="str">
        <f aca="false">IFERROR(VALUE(SUBSTITUTE(E8055,".",",")),E8055)</f>
        <v>No Ct</v>
      </c>
      <c r="L8055" s="61" t="str">
        <f aca="false">IF(J8055="PosK",SUMIFS(K:K,J:J,"PosK",H:H,H8055),"")</f>
        <v/>
      </c>
      <c r="M8055" s="61" t="str">
        <f aca="false">IF(J8055="PosK",SUMIFS(K:K,J:J,"NegK",H:H,H8055),"")</f>
        <v/>
      </c>
      <c r="N8055" s="61" t="str">
        <f aca="false">IF(J8055="PosK",SUMIFS(K:K,J:J,"eDNA",H:H,H8055),"")</f>
        <v/>
      </c>
    </row>
    <row r="8056" customFormat="false" ht="14.25" hidden="false" customHeight="false" outlineLevel="0" collapsed="false">
      <c r="A8056" s="0" t="s">
        <v>798</v>
      </c>
      <c r="B8056" s="52" t="s">
        <v>962</v>
      </c>
      <c r="C8056" s="52" t="s">
        <v>751</v>
      </c>
      <c r="D8056" s="53" t="n">
        <v>0.1</v>
      </c>
      <c r="E8056" s="53" t="n">
        <v>25.87</v>
      </c>
      <c r="F8056" s="0" t="s">
        <v>1441</v>
      </c>
      <c r="G8056" s="0" t="str">
        <f aca="false">LEFT(B8056,2)</f>
        <v>07</v>
      </c>
      <c r="H8056" s="0" t="str">
        <f aca="false">I8056&amp;"_"&amp;G8056&amp;"_"&amp;F8056</f>
        <v>Springfroe_07_20190829_DL2019017_BorupgaardGym_koersel1</v>
      </c>
      <c r="I8056" s="61" t="str">
        <f aca="false">MID(RIGHT(B8056,LEN(B8056)-3),1,FIND("_",RIGHT(B8056,LEN(B8056)-3))-1)</f>
        <v>Springfroe</v>
      </c>
      <c r="J8056" s="61" t="str">
        <f aca="false">TRIM(SUBSTITUTE(RIGHT(B8056,FIND(I8056,B8056)+1),"_",""))</f>
        <v>eDNA</v>
      </c>
      <c r="K8056" s="0" t="n">
        <f aca="false">IFERROR(VALUE(SUBSTITUTE(E8056,".",",")),E8056)</f>
        <v>25.87</v>
      </c>
      <c r="L8056" s="61" t="str">
        <f aca="false">IF(J8056="PosK",SUMIFS(K:K,J:J,"PosK",H:H,H8056),"")</f>
        <v/>
      </c>
      <c r="M8056" s="61" t="str">
        <f aca="false">IF(J8056="PosK",SUMIFS(K:K,J:J,"NegK",H:H,H8056),"")</f>
        <v/>
      </c>
      <c r="N8056" s="61" t="str">
        <f aca="false">IF(J8056="PosK",SUMIFS(K:K,J:J,"eDNA",H:H,H8056),"")</f>
        <v/>
      </c>
      <c r="Q8056" s="62"/>
    </row>
    <row r="8057" customFormat="false" ht="14.25" hidden="false" customHeight="false" outlineLevel="0" collapsed="false">
      <c r="A8057" s="0" t="s">
        <v>800</v>
      </c>
      <c r="B8057" s="52" t="s">
        <v>963</v>
      </c>
      <c r="C8057" s="52" t="s">
        <v>751</v>
      </c>
      <c r="D8057" s="53" t="n">
        <v>0.1</v>
      </c>
      <c r="E8057" s="53" t="n">
        <v>35.66</v>
      </c>
      <c r="F8057" s="0" t="s">
        <v>1441</v>
      </c>
      <c r="G8057" s="0" t="str">
        <f aca="false">LEFT(B8057,2)</f>
        <v>07</v>
      </c>
      <c r="H8057" s="0" t="str">
        <f aca="false">I8057&amp;"_"&amp;G8057&amp;"_"&amp;F8057</f>
        <v>Springfroe_07_20190829_DL2019017_BorupgaardGym_koersel1</v>
      </c>
      <c r="I8057" s="61" t="str">
        <f aca="false">MID(RIGHT(B8057,LEN(B8057)-3),1,FIND("_",RIGHT(B8057,LEN(B8057)-3))-1)</f>
        <v>Springfroe</v>
      </c>
      <c r="J8057" s="61" t="str">
        <f aca="false">TRIM(SUBSTITUTE(RIGHT(B8057,FIND(I8057,B8057)+1),"_",""))</f>
        <v>eDNA</v>
      </c>
      <c r="K8057" s="0" t="n">
        <f aca="false">IFERROR(VALUE(SUBSTITUTE(E8057,".",",")),E8057)</f>
        <v>35.66</v>
      </c>
      <c r="L8057" s="61" t="str">
        <f aca="false">IF(J8057="PosK",SUMIFS(K:K,J:J,"PosK",H:H,H8057),"")</f>
        <v/>
      </c>
      <c r="M8057" s="61" t="str">
        <f aca="false">IF(J8057="PosK",SUMIFS(K:K,J:J,"NegK",H:H,H8057),"")</f>
        <v/>
      </c>
      <c r="N8057" s="61" t="str">
        <f aca="false">IF(J8057="PosK",SUMIFS(K:K,J:J,"eDNA",H:H,H8057),"")</f>
        <v/>
      </c>
      <c r="P8057" s="62"/>
      <c r="T8057" s="63"/>
      <c r="W8057" s="64"/>
    </row>
    <row r="8058" customFormat="false" ht="14.25" hidden="false" customHeight="false" outlineLevel="0" collapsed="false">
      <c r="A8058" s="0" t="s">
        <v>802</v>
      </c>
      <c r="B8058" s="52" t="s">
        <v>964</v>
      </c>
      <c r="C8058" s="52" t="s">
        <v>743</v>
      </c>
      <c r="D8058" s="53" t="n">
        <v>0.1</v>
      </c>
      <c r="E8058" s="53" t="n">
        <v>26.41</v>
      </c>
      <c r="F8058" s="0" t="s">
        <v>1441</v>
      </c>
      <c r="G8058" s="0" t="str">
        <f aca="false">LEFT(B8058,2)</f>
        <v>08</v>
      </c>
      <c r="H8058" s="0" t="str">
        <f aca="false">I8058&amp;"_"&amp;G8058&amp;"_"&amp;F8058</f>
        <v>Klokkefroe_08_20190829_DL2019017_BorupgaardGym_koersel1</v>
      </c>
      <c r="I8058" s="61" t="str">
        <f aca="false">MID(RIGHT(B8058,LEN(B8058)-3),1,FIND("_",RIGHT(B8058,LEN(B8058)-3))-1)</f>
        <v>Klokkefroe</v>
      </c>
      <c r="J8058" s="61" t="str">
        <f aca="false">TRIM(SUBSTITUTE(RIGHT(B8058,FIND(I8058,B8058)+1),"_",""))</f>
        <v>PosK</v>
      </c>
      <c r="K8058" s="0" t="n">
        <f aca="false">IFERROR(VALUE(SUBSTITUTE(E8058,".",",")),E8058)</f>
        <v>26.41</v>
      </c>
      <c r="L8058" s="61" t="n">
        <f aca="false">IF(J8058="PosK",SUMIFS(K:K,J:J,"PosK",H:H,H8058),"")</f>
        <v>26.41</v>
      </c>
      <c r="M8058" s="61" t="n">
        <f aca="false">IF(J8058="PosK",SUMIFS(K:K,J:J,"NegK",H:H,H8058),"")</f>
        <v>0</v>
      </c>
      <c r="N8058" s="61" t="n">
        <f aca="false">IF(J8058="PosK",SUMIFS(K:K,J:J,"eDNA",H:H,H8058),"")</f>
        <v>0</v>
      </c>
      <c r="P8058" s="62" t="n">
        <f aca="false">IF(K8060="No Ct",0,K8060)</f>
        <v>0</v>
      </c>
      <c r="Q8058" s="62" t="n">
        <f aca="false">IF(K8061="No Ct",0,K8061)</f>
        <v>0</v>
      </c>
      <c r="R8058" s="0" t="str">
        <f aca="false">IF(AND(L8058&gt;0,M8058=0),"Valid","Invalid")</f>
        <v>Valid</v>
      </c>
      <c r="S8058" s="0" t="str">
        <f aca="false">IF(OR(P8058&gt;1,Q8058&gt;1),"Present","Absent")</f>
        <v>Absent</v>
      </c>
      <c r="T8058" s="63" t="str">
        <f aca="false">IF(OR(AND(P8058&gt;1,P8058&lt;41),AND(Q8058&gt;1,Q8058&lt;41)),"Ct&lt;41","Ct&gt;41")</f>
        <v>Ct&gt;41</v>
      </c>
      <c r="U8058" s="0" t="str">
        <f aca="false">I8058</f>
        <v>Klokkefroe</v>
      </c>
      <c r="V8058" s="0" t="str">
        <f aca="false">MID(F8058,10,9)</f>
        <v>DL2019017</v>
      </c>
      <c r="W8058" s="64" t="str">
        <f aca="false">V8058&amp;"_"&amp;U8058&amp;"_"&amp;R8058&amp;"_"&amp;S8058&amp;"_"&amp;T8058</f>
        <v>DL2019017_Klokkefroe_Valid_Absent_Ct&gt;41</v>
      </c>
    </row>
    <row r="8059" customFormat="false" ht="14.25" hidden="false" customHeight="false" outlineLevel="0" collapsed="false">
      <c r="A8059" s="0" t="s">
        <v>804</v>
      </c>
      <c r="B8059" s="52" t="s">
        <v>965</v>
      </c>
      <c r="C8059" s="52" t="s">
        <v>747</v>
      </c>
      <c r="D8059" s="53" t="n">
        <v>0.1</v>
      </c>
      <c r="E8059" s="53" t="s">
        <v>748</v>
      </c>
      <c r="F8059" s="0" t="s">
        <v>1441</v>
      </c>
      <c r="G8059" s="0" t="str">
        <f aca="false">LEFT(B8059,2)</f>
        <v>08</v>
      </c>
      <c r="H8059" s="0" t="str">
        <f aca="false">I8059&amp;"_"&amp;G8059&amp;"_"&amp;F8059</f>
        <v>Klokkefroe_08_20190829_DL2019017_BorupgaardGym_koersel1</v>
      </c>
      <c r="I8059" s="61" t="str">
        <f aca="false">MID(RIGHT(B8059,LEN(B8059)-3),1,FIND("_",RIGHT(B8059,LEN(B8059)-3))-1)</f>
        <v>Klokkefroe</v>
      </c>
      <c r="J8059" s="61" t="str">
        <f aca="false">TRIM(SUBSTITUTE(RIGHT(B8059,FIND(I8059,B8059)+1),"_",""))</f>
        <v>NegK</v>
      </c>
      <c r="K8059" s="0" t="str">
        <f aca="false">IFERROR(VALUE(SUBSTITUTE(E8059,".",",")),E8059)</f>
        <v>No Ct</v>
      </c>
      <c r="L8059" s="61" t="str">
        <f aca="false">IF(J8059="PosK",SUMIFS(K:K,J:J,"PosK",H:H,H8059),"")</f>
        <v/>
      </c>
      <c r="M8059" s="61" t="str">
        <f aca="false">IF(J8059="PosK",SUMIFS(K:K,J:J,"NegK",H:H,H8059),"")</f>
        <v/>
      </c>
      <c r="N8059" s="61" t="str">
        <f aca="false">IF(J8059="PosK",SUMIFS(K:K,J:J,"eDNA",H:H,H8059),"")</f>
        <v/>
      </c>
    </row>
    <row r="8060" customFormat="false" ht="14.25" hidden="false" customHeight="false" outlineLevel="0" collapsed="false">
      <c r="A8060" s="0" t="s">
        <v>806</v>
      </c>
      <c r="B8060" s="52" t="s">
        <v>966</v>
      </c>
      <c r="C8060" s="52" t="s">
        <v>751</v>
      </c>
      <c r="D8060" s="53" t="n">
        <v>0.1</v>
      </c>
      <c r="E8060" s="53" t="s">
        <v>748</v>
      </c>
      <c r="F8060" s="0" t="s">
        <v>1441</v>
      </c>
      <c r="G8060" s="0" t="str">
        <f aca="false">LEFT(B8060,2)</f>
        <v>08</v>
      </c>
      <c r="H8060" s="0" t="str">
        <f aca="false">I8060&amp;"_"&amp;G8060&amp;"_"&amp;F8060</f>
        <v>Klokkefroe_08_20190829_DL2019017_BorupgaardGym_koersel1</v>
      </c>
      <c r="I8060" s="61" t="str">
        <f aca="false">MID(RIGHT(B8060,LEN(B8060)-3),1,FIND("_",RIGHT(B8060,LEN(B8060)-3))-1)</f>
        <v>Klokkefroe</v>
      </c>
      <c r="J8060" s="61" t="str">
        <f aca="false">TRIM(SUBSTITUTE(RIGHT(B8060,FIND(I8060,B8060)+1),"_",""))</f>
        <v>eDNA</v>
      </c>
      <c r="K8060" s="0" t="str">
        <f aca="false">IFERROR(VALUE(SUBSTITUTE(E8060,".",",")),E8060)</f>
        <v>No Ct</v>
      </c>
      <c r="L8060" s="61" t="str">
        <f aca="false">IF(J8060="PosK",SUMIFS(K:K,J:J,"PosK",H:H,H8060),"")</f>
        <v/>
      </c>
      <c r="M8060" s="61" t="str">
        <f aca="false">IF(J8060="PosK",SUMIFS(K:K,J:J,"NegK",H:H,H8060),"")</f>
        <v/>
      </c>
      <c r="N8060" s="61" t="str">
        <f aca="false">IF(J8060="PosK",SUMIFS(K:K,J:J,"eDNA",H:H,H8060),"")</f>
        <v/>
      </c>
      <c r="Q8060" s="62"/>
    </row>
    <row r="8061" customFormat="false" ht="14.25" hidden="false" customHeight="false" outlineLevel="0" collapsed="false">
      <c r="A8061" s="0" t="s">
        <v>808</v>
      </c>
      <c r="B8061" s="52" t="s">
        <v>967</v>
      </c>
      <c r="C8061" s="52" t="s">
        <v>751</v>
      </c>
      <c r="D8061" s="53" t="n">
        <v>0.1</v>
      </c>
      <c r="E8061" s="53" t="s">
        <v>748</v>
      </c>
      <c r="F8061" s="0" t="s">
        <v>1441</v>
      </c>
      <c r="G8061" s="0" t="str">
        <f aca="false">LEFT(B8061,2)</f>
        <v>08</v>
      </c>
      <c r="H8061" s="0" t="str">
        <f aca="false">I8061&amp;"_"&amp;G8061&amp;"_"&amp;F8061</f>
        <v>Klokkefroe_08_20190829_DL2019017_BorupgaardGym_koersel1</v>
      </c>
      <c r="I8061" s="61" t="str">
        <f aca="false">MID(RIGHT(B8061,LEN(B8061)-3),1,FIND("_",RIGHT(B8061,LEN(B8061)-3))-1)</f>
        <v>Klokkefroe</v>
      </c>
      <c r="J8061" s="61" t="str">
        <f aca="false">TRIM(SUBSTITUTE(RIGHT(B8061,FIND(I8061,B8061)+1),"_",""))</f>
        <v>eDNA</v>
      </c>
      <c r="K8061" s="0" t="str">
        <f aca="false">IFERROR(VALUE(SUBSTITUTE(E8061,".",",")),E8061)</f>
        <v>No Ct</v>
      </c>
      <c r="L8061" s="61" t="str">
        <f aca="false">IF(J8061="PosK",SUMIFS(K:K,J:J,"PosK",H:H,H8061),"")</f>
        <v/>
      </c>
      <c r="M8061" s="61" t="str">
        <f aca="false">IF(J8061="PosK",SUMIFS(K:K,J:J,"NegK",H:H,H8061),"")</f>
        <v/>
      </c>
      <c r="N8061" s="61" t="str">
        <f aca="false">IF(J8061="PosK",SUMIFS(K:K,J:J,"eDNA",H:H,H8061),"")</f>
        <v/>
      </c>
      <c r="P8061" s="62"/>
      <c r="T8061" s="63"/>
      <c r="W8061" s="64"/>
    </row>
    <row r="8062" customFormat="false" ht="14.25" hidden="false" customHeight="false" outlineLevel="0" collapsed="false">
      <c r="A8062" s="0" t="s">
        <v>810</v>
      </c>
      <c r="B8062" s="52" t="s">
        <v>968</v>
      </c>
      <c r="C8062" s="52" t="s">
        <v>743</v>
      </c>
      <c r="D8062" s="53" t="n">
        <v>0.1</v>
      </c>
      <c r="E8062" s="53" t="n">
        <v>29.61</v>
      </c>
      <c r="F8062" s="0" t="s">
        <v>1441</v>
      </c>
      <c r="G8062" s="0" t="str">
        <f aca="false">LEFT(B8062,2)</f>
        <v>09</v>
      </c>
      <c r="H8062" s="0" t="str">
        <f aca="false">I8062&amp;"_"&amp;G8062&amp;"_"&amp;F8062</f>
        <v>Skrubtudse_09_20190829_DL2019017_BorupgaardGym_koersel1</v>
      </c>
      <c r="I8062" s="61" t="str">
        <f aca="false">MID(RIGHT(B8062,LEN(B8062)-3),1,FIND("_",RIGHT(B8062,LEN(B8062)-3))-1)</f>
        <v>Skrubtudse</v>
      </c>
      <c r="J8062" s="61" t="str">
        <f aca="false">TRIM(SUBSTITUTE(RIGHT(B8062,FIND(I8062,B8062)+1),"_",""))</f>
        <v>PosK</v>
      </c>
      <c r="K8062" s="0" t="n">
        <f aca="false">IFERROR(VALUE(SUBSTITUTE(E8062,".",",")),E8062)</f>
        <v>29.61</v>
      </c>
      <c r="L8062" s="61" t="n">
        <f aca="false">IF(J8062="PosK",SUMIFS(K:K,J:J,"PosK",H:H,H8062),"")</f>
        <v>29.61</v>
      </c>
      <c r="M8062" s="61" t="n">
        <f aca="false">IF(J8062="PosK",SUMIFS(K:K,J:J,"NegK",H:H,H8062),"")</f>
        <v>0</v>
      </c>
      <c r="N8062" s="61" t="n">
        <f aca="false">IF(J8062="PosK",SUMIFS(K:K,J:J,"eDNA",H:H,H8062),"")</f>
        <v>32.82</v>
      </c>
      <c r="P8062" s="62" t="n">
        <f aca="false">IF(K8064="No Ct",0,K8064)</f>
        <v>32.82</v>
      </c>
      <c r="Q8062" s="62" t="n">
        <f aca="false">IF(K8065="No Ct",0,K8065)</f>
        <v>0</v>
      </c>
      <c r="R8062" s="0" t="str">
        <f aca="false">IF(AND(L8062&gt;0,M8062=0),"Valid","Invalid")</f>
        <v>Valid</v>
      </c>
      <c r="S8062" s="0" t="str">
        <f aca="false">IF(OR(P8062&gt;1,Q8062&gt;1),"Present","Absent")</f>
        <v>Present</v>
      </c>
      <c r="T8062" s="63" t="str">
        <f aca="false">IF(OR(AND(P8062&gt;1,P8062&lt;41),AND(Q8062&gt;1,Q8062&lt;41)),"Ct&lt;41","Ct&gt;41")</f>
        <v>Ct&lt;41</v>
      </c>
      <c r="U8062" s="0" t="str">
        <f aca="false">I8062</f>
        <v>Skrubtudse</v>
      </c>
      <c r="V8062" s="0" t="str">
        <f aca="false">MID(F8062,10,9)</f>
        <v>DL2019017</v>
      </c>
      <c r="W8062" s="64" t="str">
        <f aca="false">V8062&amp;"_"&amp;U8062&amp;"_"&amp;R8062&amp;"_"&amp;S8062&amp;"_"&amp;T8062</f>
        <v>DL2019017_Skrubtudse_Valid_Present_Ct&lt;41</v>
      </c>
    </row>
    <row r="8063" customFormat="false" ht="14.25" hidden="false" customHeight="false" outlineLevel="0" collapsed="false">
      <c r="A8063" s="0" t="s">
        <v>812</v>
      </c>
      <c r="B8063" s="52" t="s">
        <v>969</v>
      </c>
      <c r="C8063" s="52" t="s">
        <v>747</v>
      </c>
      <c r="D8063" s="53" t="n">
        <v>0.1</v>
      </c>
      <c r="E8063" s="53" t="s">
        <v>748</v>
      </c>
      <c r="F8063" s="0" t="s">
        <v>1441</v>
      </c>
      <c r="G8063" s="0" t="str">
        <f aca="false">LEFT(B8063,2)</f>
        <v>09</v>
      </c>
      <c r="H8063" s="0" t="str">
        <f aca="false">I8063&amp;"_"&amp;G8063&amp;"_"&amp;F8063</f>
        <v>Skrubtudse_09_20190829_DL2019017_BorupgaardGym_koersel1</v>
      </c>
      <c r="I8063" s="61" t="str">
        <f aca="false">MID(RIGHT(B8063,LEN(B8063)-3),1,FIND("_",RIGHT(B8063,LEN(B8063)-3))-1)</f>
        <v>Skrubtudse</v>
      </c>
      <c r="J8063" s="61" t="str">
        <f aca="false">TRIM(SUBSTITUTE(RIGHT(B8063,FIND(I8063,B8063)+1),"_",""))</f>
        <v>NegK</v>
      </c>
      <c r="K8063" s="0" t="str">
        <f aca="false">IFERROR(VALUE(SUBSTITUTE(E8063,".",",")),E8063)</f>
        <v>No Ct</v>
      </c>
      <c r="L8063" s="61" t="str">
        <f aca="false">IF(J8063="PosK",SUMIFS(K:K,J:J,"PosK",H:H,H8063),"")</f>
        <v/>
      </c>
      <c r="M8063" s="61" t="str">
        <f aca="false">IF(J8063="PosK",SUMIFS(K:K,J:J,"NegK",H:H,H8063),"")</f>
        <v/>
      </c>
      <c r="N8063" s="61" t="str">
        <f aca="false">IF(J8063="PosK",SUMIFS(K:K,J:J,"eDNA",H:H,H8063),"")</f>
        <v/>
      </c>
    </row>
    <row r="8064" customFormat="false" ht="14.25" hidden="false" customHeight="false" outlineLevel="0" collapsed="false">
      <c r="A8064" s="0" t="s">
        <v>814</v>
      </c>
      <c r="B8064" s="52" t="s">
        <v>970</v>
      </c>
      <c r="C8064" s="52" t="s">
        <v>751</v>
      </c>
      <c r="D8064" s="53" t="n">
        <v>0.1</v>
      </c>
      <c r="E8064" s="53" t="n">
        <v>32.82</v>
      </c>
      <c r="F8064" s="0" t="s">
        <v>1441</v>
      </c>
      <c r="G8064" s="0" t="str">
        <f aca="false">LEFT(B8064,2)</f>
        <v>09</v>
      </c>
      <c r="H8064" s="0" t="str">
        <f aca="false">I8064&amp;"_"&amp;G8064&amp;"_"&amp;F8064</f>
        <v>Skrubtudse_09_20190829_DL2019017_BorupgaardGym_koersel1</v>
      </c>
      <c r="I8064" s="61" t="str">
        <f aca="false">MID(RIGHT(B8064,LEN(B8064)-3),1,FIND("_",RIGHT(B8064,LEN(B8064)-3))-1)</f>
        <v>Skrubtudse</v>
      </c>
      <c r="J8064" s="61" t="str">
        <f aca="false">TRIM(SUBSTITUTE(RIGHT(B8064,FIND(I8064,B8064)+1),"_",""))</f>
        <v>eDNA</v>
      </c>
      <c r="K8064" s="0" t="n">
        <f aca="false">IFERROR(VALUE(SUBSTITUTE(E8064,".",",")),E8064)</f>
        <v>32.82</v>
      </c>
      <c r="L8064" s="61" t="str">
        <f aca="false">IF(J8064="PosK",SUMIFS(K:K,J:J,"PosK",H:H,H8064),"")</f>
        <v/>
      </c>
      <c r="M8064" s="61" t="str">
        <f aca="false">IF(J8064="PosK",SUMIFS(K:K,J:J,"NegK",H:H,H8064),"")</f>
        <v/>
      </c>
      <c r="N8064" s="61" t="str">
        <f aca="false">IF(J8064="PosK",SUMIFS(K:K,J:J,"eDNA",H:H,H8064),"")</f>
        <v/>
      </c>
      <c r="Q8064" s="62"/>
    </row>
    <row r="8065" customFormat="false" ht="14.25" hidden="false" customHeight="false" outlineLevel="0" collapsed="false">
      <c r="A8065" s="0" t="s">
        <v>816</v>
      </c>
      <c r="B8065" s="52" t="s">
        <v>971</v>
      </c>
      <c r="C8065" s="52" t="s">
        <v>751</v>
      </c>
      <c r="D8065" s="53" t="n">
        <v>0.1</v>
      </c>
      <c r="E8065" s="53" t="s">
        <v>748</v>
      </c>
      <c r="F8065" s="0" t="s">
        <v>1441</v>
      </c>
      <c r="G8065" s="0" t="str">
        <f aca="false">LEFT(B8065,2)</f>
        <v>09</v>
      </c>
      <c r="H8065" s="0" t="str">
        <f aca="false">I8065&amp;"_"&amp;G8065&amp;"_"&amp;F8065</f>
        <v>Skrubtudse_09_20190829_DL2019017_BorupgaardGym_koersel1</v>
      </c>
      <c r="I8065" s="61" t="str">
        <f aca="false">MID(RIGHT(B8065,LEN(B8065)-3),1,FIND("_",RIGHT(B8065,LEN(B8065)-3))-1)</f>
        <v>Skrubtudse</v>
      </c>
      <c r="J8065" s="61" t="str">
        <f aca="false">TRIM(SUBSTITUTE(RIGHT(B8065,FIND(I8065,B8065)+1),"_",""))</f>
        <v>eDNA</v>
      </c>
      <c r="K8065" s="0" t="str">
        <f aca="false">IFERROR(VALUE(SUBSTITUTE(E8065,".",",")),E8065)</f>
        <v>No Ct</v>
      </c>
      <c r="L8065" s="61" t="str">
        <f aca="false">IF(J8065="PosK",SUMIFS(K:K,J:J,"PosK",H:H,H8065),"")</f>
        <v/>
      </c>
      <c r="M8065" s="61" t="str">
        <f aca="false">IF(J8065="PosK",SUMIFS(K:K,J:J,"NegK",H:H,H8065),"")</f>
        <v/>
      </c>
      <c r="N8065" s="61" t="str">
        <f aca="false">IF(J8065="PosK",SUMIFS(K:K,J:J,"eDNA",H:H,H8065),"")</f>
        <v/>
      </c>
      <c r="P8065" s="62"/>
      <c r="T8065" s="63"/>
      <c r="W8065" s="64"/>
    </row>
    <row r="8066" customFormat="false" ht="14.25" hidden="false" customHeight="false" outlineLevel="0" collapsed="false">
      <c r="A8066" s="0" t="s">
        <v>818</v>
      </c>
      <c r="B8066" s="52" t="s">
        <v>972</v>
      </c>
      <c r="C8066" s="52" t="s">
        <v>743</v>
      </c>
      <c r="D8066" s="53" t="n">
        <v>0.1</v>
      </c>
      <c r="E8066" s="53" t="n">
        <v>20.47</v>
      </c>
      <c r="F8066" s="0" t="s">
        <v>1441</v>
      </c>
      <c r="G8066" s="0" t="str">
        <f aca="false">LEFT(B8066,2)</f>
        <v>10</v>
      </c>
      <c r="H8066" s="0" t="str">
        <f aca="false">I8066&amp;"_"&amp;G8066&amp;"_"&amp;F8066</f>
        <v>Skrubtudse_10_20190829_DL2019017_BorupgaardGym_koersel1</v>
      </c>
      <c r="I8066" s="61" t="str">
        <f aca="false">MID(RIGHT(B8066,LEN(B8066)-3),1,FIND("_",RIGHT(B8066,LEN(B8066)-3))-1)</f>
        <v>Skrubtudse</v>
      </c>
      <c r="J8066" s="61" t="str">
        <f aca="false">TRIM(SUBSTITUTE(RIGHT(B8066,FIND(I8066,B8066)+1),"_",""))</f>
        <v>PosK</v>
      </c>
      <c r="K8066" s="0" t="n">
        <f aca="false">IFERROR(VALUE(SUBSTITUTE(E8066,".",",")),E8066)</f>
        <v>20.47</v>
      </c>
      <c r="L8066" s="61" t="n">
        <f aca="false">IF(J8066="PosK",SUMIFS(K:K,J:J,"PosK",H:H,H8066),"")</f>
        <v>20.47</v>
      </c>
      <c r="M8066" s="61" t="n">
        <f aca="false">IF(J8066="PosK",SUMIFS(K:K,J:J,"NegK",H:H,H8066),"")</f>
        <v>0</v>
      </c>
      <c r="N8066" s="61" t="n">
        <f aca="false">IF(J8066="PosK",SUMIFS(K:K,J:J,"eDNA",H:H,H8066),"")</f>
        <v>66.97</v>
      </c>
      <c r="P8066" s="62" t="n">
        <f aca="false">IF(K8068="No Ct",0,K8068)</f>
        <v>33.25</v>
      </c>
      <c r="Q8066" s="62" t="n">
        <f aca="false">IF(K8069="No Ct",0,K8069)</f>
        <v>33.72</v>
      </c>
      <c r="R8066" s="0" t="str">
        <f aca="false">IF(AND(L8066&gt;0,M8066=0),"Valid","Invalid")</f>
        <v>Valid</v>
      </c>
      <c r="S8066" s="0" t="str">
        <f aca="false">IF(OR(P8066&gt;1,Q8066&gt;1),"Present","Absent")</f>
        <v>Present</v>
      </c>
      <c r="T8066" s="63" t="str">
        <f aca="false">IF(OR(AND(P8066&gt;1,P8066&lt;41),AND(Q8066&gt;1,Q8066&lt;41)),"Ct&lt;41","Ct&gt;41")</f>
        <v>Ct&lt;41</v>
      </c>
      <c r="U8066" s="0" t="str">
        <f aca="false">I8066</f>
        <v>Skrubtudse</v>
      </c>
      <c r="V8066" s="0" t="str">
        <f aca="false">MID(F8066,10,9)</f>
        <v>DL2019017</v>
      </c>
      <c r="W8066" s="64" t="str">
        <f aca="false">V8066&amp;"_"&amp;U8066&amp;"_"&amp;R8066&amp;"_"&amp;S8066&amp;"_"&amp;T8066</f>
        <v>DL2019017_Skrubtudse_Valid_Present_Ct&lt;41</v>
      </c>
    </row>
    <row r="8067" customFormat="false" ht="14.25" hidden="false" customHeight="false" outlineLevel="0" collapsed="false">
      <c r="A8067" s="0" t="s">
        <v>820</v>
      </c>
      <c r="B8067" s="52" t="s">
        <v>973</v>
      </c>
      <c r="C8067" s="52" t="s">
        <v>747</v>
      </c>
      <c r="D8067" s="53" t="n">
        <v>0.1</v>
      </c>
      <c r="E8067" s="53" t="s">
        <v>748</v>
      </c>
      <c r="F8067" s="0" t="s">
        <v>1441</v>
      </c>
      <c r="G8067" s="0" t="str">
        <f aca="false">LEFT(B8067,2)</f>
        <v>10</v>
      </c>
      <c r="H8067" s="0" t="str">
        <f aca="false">I8067&amp;"_"&amp;G8067&amp;"_"&amp;F8067</f>
        <v>Skrubtudse_10_20190829_DL2019017_BorupgaardGym_koersel1</v>
      </c>
      <c r="I8067" s="61" t="str">
        <f aca="false">MID(RIGHT(B8067,LEN(B8067)-3),1,FIND("_",RIGHT(B8067,LEN(B8067)-3))-1)</f>
        <v>Skrubtudse</v>
      </c>
      <c r="J8067" s="61" t="str">
        <f aca="false">TRIM(SUBSTITUTE(RIGHT(B8067,FIND(I8067,B8067)+1),"_",""))</f>
        <v>NegK</v>
      </c>
      <c r="K8067" s="0" t="str">
        <f aca="false">IFERROR(VALUE(SUBSTITUTE(E8067,".",",")),E8067)</f>
        <v>No Ct</v>
      </c>
      <c r="L8067" s="61" t="str">
        <f aca="false">IF(J8067="PosK",SUMIFS(K:K,J:J,"PosK",H:H,H8067),"")</f>
        <v/>
      </c>
      <c r="M8067" s="61" t="str">
        <f aca="false">IF(J8067="PosK",SUMIFS(K:K,J:J,"NegK",H:H,H8067),"")</f>
        <v/>
      </c>
      <c r="N8067" s="61" t="str">
        <f aca="false">IF(J8067="PosK",SUMIFS(K:K,J:J,"eDNA",H:H,H8067),"")</f>
        <v/>
      </c>
    </row>
    <row r="8068" customFormat="false" ht="14.25" hidden="false" customHeight="false" outlineLevel="0" collapsed="false">
      <c r="A8068" s="0" t="s">
        <v>822</v>
      </c>
      <c r="B8068" s="52" t="s">
        <v>974</v>
      </c>
      <c r="C8068" s="52" t="s">
        <v>751</v>
      </c>
      <c r="D8068" s="53" t="n">
        <v>0.1</v>
      </c>
      <c r="E8068" s="53" t="n">
        <v>33.25</v>
      </c>
      <c r="F8068" s="0" t="s">
        <v>1441</v>
      </c>
      <c r="G8068" s="0" t="str">
        <f aca="false">LEFT(B8068,2)</f>
        <v>10</v>
      </c>
      <c r="H8068" s="0" t="str">
        <f aca="false">I8068&amp;"_"&amp;G8068&amp;"_"&amp;F8068</f>
        <v>Skrubtudse_10_20190829_DL2019017_BorupgaardGym_koersel1</v>
      </c>
      <c r="I8068" s="61" t="str">
        <f aca="false">MID(RIGHT(B8068,LEN(B8068)-3),1,FIND("_",RIGHT(B8068,LEN(B8068)-3))-1)</f>
        <v>Skrubtudse</v>
      </c>
      <c r="J8068" s="61" t="str">
        <f aca="false">TRIM(SUBSTITUTE(RIGHT(B8068,FIND(I8068,B8068)+1),"_",""))</f>
        <v>eDNA</v>
      </c>
      <c r="K8068" s="0" t="n">
        <f aca="false">IFERROR(VALUE(SUBSTITUTE(E8068,".",",")),E8068)</f>
        <v>33.25</v>
      </c>
      <c r="L8068" s="61" t="str">
        <f aca="false">IF(J8068="PosK",SUMIFS(K:K,J:J,"PosK",H:H,H8068),"")</f>
        <v/>
      </c>
      <c r="M8068" s="61" t="str">
        <f aca="false">IF(J8068="PosK",SUMIFS(K:K,J:J,"NegK",H:H,H8068),"")</f>
        <v/>
      </c>
      <c r="N8068" s="61" t="str">
        <f aca="false">IF(J8068="PosK",SUMIFS(K:K,J:J,"eDNA",H:H,H8068),"")</f>
        <v/>
      </c>
      <c r="Q8068" s="62"/>
    </row>
    <row r="8069" customFormat="false" ht="14.25" hidden="false" customHeight="false" outlineLevel="0" collapsed="false">
      <c r="A8069" s="0" t="s">
        <v>824</v>
      </c>
      <c r="B8069" s="52" t="s">
        <v>975</v>
      </c>
      <c r="C8069" s="52" t="s">
        <v>751</v>
      </c>
      <c r="D8069" s="53" t="n">
        <v>0.1</v>
      </c>
      <c r="E8069" s="53" t="n">
        <v>33.72</v>
      </c>
      <c r="F8069" s="0" t="s">
        <v>1441</v>
      </c>
      <c r="G8069" s="0" t="str">
        <f aca="false">LEFT(B8069,2)</f>
        <v>10</v>
      </c>
      <c r="H8069" s="0" t="str">
        <f aca="false">I8069&amp;"_"&amp;G8069&amp;"_"&amp;F8069</f>
        <v>Skrubtudse_10_20190829_DL2019017_BorupgaardGym_koersel1</v>
      </c>
      <c r="I8069" s="61" t="str">
        <f aca="false">MID(RIGHT(B8069,LEN(B8069)-3),1,FIND("_",RIGHT(B8069,LEN(B8069)-3))-1)</f>
        <v>Skrubtudse</v>
      </c>
      <c r="J8069" s="61" t="str">
        <f aca="false">TRIM(SUBSTITUTE(RIGHT(B8069,FIND(I8069,B8069)+1),"_",""))</f>
        <v>eDNA</v>
      </c>
      <c r="K8069" s="0" t="n">
        <f aca="false">IFERROR(VALUE(SUBSTITUTE(E8069,".",",")),E8069)</f>
        <v>33.72</v>
      </c>
      <c r="L8069" s="61" t="str">
        <f aca="false">IF(J8069="PosK",SUMIFS(K:K,J:J,"PosK",H:H,H8069),"")</f>
        <v/>
      </c>
      <c r="M8069" s="61" t="str">
        <f aca="false">IF(J8069="PosK",SUMIFS(K:K,J:J,"NegK",H:H,H8069),"")</f>
        <v/>
      </c>
      <c r="N8069" s="61" t="str">
        <f aca="false">IF(J8069="PosK",SUMIFS(K:K,J:J,"eDNA",H:H,H8069),"")</f>
        <v/>
      </c>
      <c r="P8069" s="62"/>
      <c r="T8069" s="63"/>
      <c r="W8069" s="64"/>
    </row>
    <row r="8070" customFormat="false" ht="14.25" hidden="false" customHeight="false" outlineLevel="0" collapsed="false">
      <c r="A8070" s="0" t="s">
        <v>826</v>
      </c>
      <c r="B8070" s="52" t="s">
        <v>976</v>
      </c>
      <c r="C8070" s="52" t="s">
        <v>743</v>
      </c>
      <c r="D8070" s="53" t="n">
        <v>0.1</v>
      </c>
      <c r="E8070" s="53" t="s">
        <v>748</v>
      </c>
      <c r="F8070" s="0" t="s">
        <v>1441</v>
      </c>
      <c r="G8070" s="0" t="str">
        <f aca="false">LEFT(B8070,2)</f>
        <v>11</v>
      </c>
      <c r="H8070" s="0" t="str">
        <f aca="false">I8070&amp;"_"&amp;G8070&amp;"_"&amp;F8070</f>
        <v>Bjergsalamander_11_20190829_DL2019017_BorupgaardGym_koersel1</v>
      </c>
      <c r="I8070" s="61" t="str">
        <f aca="false">MID(RIGHT(B8070,LEN(B8070)-3),1,FIND("_",RIGHT(B8070,LEN(B8070)-3))-1)</f>
        <v>Bjergsalamander</v>
      </c>
      <c r="J8070" s="61" t="str">
        <f aca="false">TRIM(SUBSTITUTE(RIGHT(B8070,FIND(I8070,B8070)+1),"_",""))</f>
        <v>PosK</v>
      </c>
      <c r="K8070" s="0" t="str">
        <f aca="false">IFERROR(VALUE(SUBSTITUTE(E8070,".",",")),E8070)</f>
        <v>No Ct</v>
      </c>
      <c r="L8070" s="61" t="n">
        <f aca="false">IF(J8070="PosK",SUMIFS(K:K,J:J,"PosK",H:H,H8070),"")</f>
        <v>0</v>
      </c>
      <c r="M8070" s="61" t="n">
        <f aca="false">IF(J8070="PosK",SUMIFS(K:K,J:J,"NegK",H:H,H8070),"")</f>
        <v>0</v>
      </c>
      <c r="N8070" s="61" t="n">
        <f aca="false">IF(J8070="PosK",SUMIFS(K:K,J:J,"eDNA",H:H,H8070),"")</f>
        <v>0</v>
      </c>
      <c r="P8070" s="62" t="n">
        <f aca="false">IF(K8072="No Ct",0,K8072)</f>
        <v>0</v>
      </c>
      <c r="Q8070" s="62" t="n">
        <f aca="false">IF(K8073="No Ct",0,K8073)</f>
        <v>0</v>
      </c>
      <c r="R8070" s="0" t="str">
        <f aca="false">IF(AND(L8070&gt;0,M8070=0),"Valid","Invalid")</f>
        <v>Invalid</v>
      </c>
      <c r="S8070" s="0" t="str">
        <f aca="false">IF(OR(P8070&gt;1,Q8070&gt;1),"Present","Absent")</f>
        <v>Absent</v>
      </c>
      <c r="T8070" s="63" t="str">
        <f aca="false">IF(OR(AND(P8070&gt;1,P8070&lt;41),AND(Q8070&gt;1,Q8070&lt;41)),"Ct&lt;41","Ct&gt;41")</f>
        <v>Ct&gt;41</v>
      </c>
      <c r="U8070" s="0" t="str">
        <f aca="false">I8070</f>
        <v>Bjergsalamander</v>
      </c>
      <c r="V8070" s="0" t="str">
        <f aca="false">MID(F8070,10,9)</f>
        <v>DL2019017</v>
      </c>
      <c r="W8070" s="64" t="str">
        <f aca="false">V8070&amp;"_"&amp;U8070&amp;"_"&amp;R8070&amp;"_"&amp;S8070&amp;"_"&amp;T8070</f>
        <v>DL2019017_Bjergsalamander_Invalid_Absent_Ct&gt;41</v>
      </c>
    </row>
    <row r="8071" customFormat="false" ht="14.25" hidden="false" customHeight="false" outlineLevel="0" collapsed="false">
      <c r="A8071" s="0" t="s">
        <v>828</v>
      </c>
      <c r="B8071" s="52" t="s">
        <v>977</v>
      </c>
      <c r="C8071" s="52" t="s">
        <v>747</v>
      </c>
      <c r="D8071" s="53" t="n">
        <v>0.1</v>
      </c>
      <c r="E8071" s="53" t="s">
        <v>748</v>
      </c>
      <c r="F8071" s="0" t="s">
        <v>1441</v>
      </c>
      <c r="G8071" s="0" t="str">
        <f aca="false">LEFT(B8071,2)</f>
        <v>11</v>
      </c>
      <c r="H8071" s="0" t="str">
        <f aca="false">I8071&amp;"_"&amp;G8071&amp;"_"&amp;F8071</f>
        <v>Bjergsalamander_11_20190829_DL2019017_BorupgaardGym_koersel1</v>
      </c>
      <c r="I8071" s="61" t="str">
        <f aca="false">MID(RIGHT(B8071,LEN(B8071)-3),1,FIND("_",RIGHT(B8071,LEN(B8071)-3))-1)</f>
        <v>Bjergsalamander</v>
      </c>
      <c r="J8071" s="61" t="str">
        <f aca="false">TRIM(SUBSTITUTE(RIGHT(B8071,FIND(I8071,B8071)+1),"_",""))</f>
        <v>NegK</v>
      </c>
      <c r="K8071" s="0" t="str">
        <f aca="false">IFERROR(VALUE(SUBSTITUTE(E8071,".",",")),E8071)</f>
        <v>No Ct</v>
      </c>
      <c r="L8071" s="61" t="str">
        <f aca="false">IF(J8071="PosK",SUMIFS(K:K,J:J,"PosK",H:H,H8071),"")</f>
        <v/>
      </c>
      <c r="M8071" s="61" t="str">
        <f aca="false">IF(J8071="PosK",SUMIFS(K:K,J:J,"NegK",H:H,H8071),"")</f>
        <v/>
      </c>
      <c r="N8071" s="61" t="str">
        <f aca="false">IF(J8071="PosK",SUMIFS(K:K,J:J,"eDNA",H:H,H8071),"")</f>
        <v/>
      </c>
    </row>
    <row r="8072" customFormat="false" ht="14.25" hidden="false" customHeight="false" outlineLevel="0" collapsed="false">
      <c r="A8072" s="0" t="s">
        <v>830</v>
      </c>
      <c r="B8072" s="52" t="s">
        <v>978</v>
      </c>
      <c r="C8072" s="52" t="s">
        <v>751</v>
      </c>
      <c r="D8072" s="53" t="n">
        <v>0.1</v>
      </c>
      <c r="E8072" s="53" t="s">
        <v>748</v>
      </c>
      <c r="F8072" s="0" t="s">
        <v>1441</v>
      </c>
      <c r="G8072" s="0" t="str">
        <f aca="false">LEFT(B8072,2)</f>
        <v>11</v>
      </c>
      <c r="H8072" s="0" t="str">
        <f aca="false">I8072&amp;"_"&amp;G8072&amp;"_"&amp;F8072</f>
        <v>Bjergsalamander_11_20190829_DL2019017_BorupgaardGym_koersel1</v>
      </c>
      <c r="I8072" s="61" t="str">
        <f aca="false">MID(RIGHT(B8072,LEN(B8072)-3),1,FIND("_",RIGHT(B8072,LEN(B8072)-3))-1)</f>
        <v>Bjergsalamander</v>
      </c>
      <c r="J8072" s="61" t="str">
        <f aca="false">TRIM(SUBSTITUTE(RIGHT(B8072,FIND(I8072,B8072)+1),"_",""))</f>
        <v>eDNA</v>
      </c>
      <c r="K8072" s="0" t="str">
        <f aca="false">IFERROR(VALUE(SUBSTITUTE(E8072,".",",")),E8072)</f>
        <v>No Ct</v>
      </c>
      <c r="L8072" s="61" t="str">
        <f aca="false">IF(J8072="PosK",SUMIFS(K:K,J:J,"PosK",H:H,H8072),"")</f>
        <v/>
      </c>
      <c r="M8072" s="61" t="str">
        <f aca="false">IF(J8072="PosK",SUMIFS(K:K,J:J,"NegK",H:H,H8072),"")</f>
        <v/>
      </c>
      <c r="N8072" s="61" t="str">
        <f aca="false">IF(J8072="PosK",SUMIFS(K:K,J:J,"eDNA",H:H,H8072),"")</f>
        <v/>
      </c>
      <c r="Q8072" s="62"/>
    </row>
    <row r="8073" customFormat="false" ht="14.25" hidden="false" customHeight="false" outlineLevel="0" collapsed="false">
      <c r="A8073" s="0" t="s">
        <v>832</v>
      </c>
      <c r="B8073" s="52" t="s">
        <v>979</v>
      </c>
      <c r="C8073" s="52" t="s">
        <v>751</v>
      </c>
      <c r="D8073" s="53" t="n">
        <v>0.1</v>
      </c>
      <c r="E8073" s="53" t="s">
        <v>748</v>
      </c>
      <c r="F8073" s="0" t="s">
        <v>1441</v>
      </c>
      <c r="G8073" s="0" t="str">
        <f aca="false">LEFT(B8073,2)</f>
        <v>11</v>
      </c>
      <c r="H8073" s="0" t="str">
        <f aca="false">I8073&amp;"_"&amp;G8073&amp;"_"&amp;F8073</f>
        <v>Bjergsalamander_11_20190829_DL2019017_BorupgaardGym_koersel1</v>
      </c>
      <c r="I8073" s="61" t="str">
        <f aca="false">MID(RIGHT(B8073,LEN(B8073)-3),1,FIND("_",RIGHT(B8073,LEN(B8073)-3))-1)</f>
        <v>Bjergsalamander</v>
      </c>
      <c r="J8073" s="61" t="str">
        <f aca="false">TRIM(SUBSTITUTE(RIGHT(B8073,FIND(I8073,B8073)+1),"_",""))</f>
        <v>eDNA</v>
      </c>
      <c r="K8073" s="0" t="str">
        <f aca="false">IFERROR(VALUE(SUBSTITUTE(E8073,".",",")),E8073)</f>
        <v>No Ct</v>
      </c>
      <c r="L8073" s="61" t="str">
        <f aca="false">IF(J8073="PosK",SUMIFS(K:K,J:J,"PosK",H:H,H8073),"")</f>
        <v/>
      </c>
      <c r="M8073" s="61" t="str">
        <f aca="false">IF(J8073="PosK",SUMIFS(K:K,J:J,"NegK",H:H,H8073),"")</f>
        <v/>
      </c>
      <c r="N8073" s="61" t="str">
        <f aca="false">IF(J8073="PosK",SUMIFS(K:K,J:J,"eDNA",H:H,H8073),"")</f>
        <v/>
      </c>
      <c r="P8073" s="62"/>
      <c r="T8073" s="63"/>
      <c r="W8073" s="64"/>
    </row>
    <row r="8074" customFormat="false" ht="14.25" hidden="false" customHeight="false" outlineLevel="0" collapsed="false">
      <c r="A8074" s="0" t="s">
        <v>834</v>
      </c>
      <c r="B8074" s="52" t="s">
        <v>980</v>
      </c>
      <c r="C8074" s="52" t="s">
        <v>743</v>
      </c>
      <c r="D8074" s="53" t="n">
        <v>0.1</v>
      </c>
      <c r="E8074" s="53" t="s">
        <v>748</v>
      </c>
      <c r="F8074" s="0" t="s">
        <v>1441</v>
      </c>
      <c r="G8074" s="0" t="str">
        <f aca="false">LEFT(B8074,2)</f>
        <v>12</v>
      </c>
      <c r="H8074" s="0" t="str">
        <f aca="false">I8074&amp;"_"&amp;G8074&amp;"_"&amp;F8074</f>
        <v>Latterfroe_12_20190829_DL2019017_BorupgaardGym_koersel1</v>
      </c>
      <c r="I8074" s="61" t="str">
        <f aca="false">MID(RIGHT(B8074,LEN(B8074)-3),1,FIND("_",RIGHT(B8074,LEN(B8074)-3))-1)</f>
        <v>Latterfroe</v>
      </c>
      <c r="J8074" s="61" t="str">
        <f aca="false">TRIM(SUBSTITUTE(RIGHT(B8074,FIND(I8074,B8074)+1),"_",""))</f>
        <v>PosK</v>
      </c>
      <c r="K8074" s="0" t="str">
        <f aca="false">IFERROR(VALUE(SUBSTITUTE(E8074,".",",")),E8074)</f>
        <v>No Ct</v>
      </c>
      <c r="L8074" s="61" t="n">
        <f aca="false">IF(J8074="PosK",SUMIFS(K:K,J:J,"PosK",H:H,H8074),"")</f>
        <v>0</v>
      </c>
      <c r="M8074" s="61" t="n">
        <f aca="false">IF(J8074="PosK",SUMIFS(K:K,J:J,"NegK",H:H,H8074),"")</f>
        <v>0</v>
      </c>
      <c r="N8074" s="61" t="n">
        <f aca="false">IF(J8074="PosK",SUMIFS(K:K,J:J,"eDNA",H:H,H8074),"")</f>
        <v>0</v>
      </c>
      <c r="P8074" s="62" t="n">
        <f aca="false">IF(K8076="No Ct",0,K8076)</f>
        <v>0</v>
      </c>
      <c r="Q8074" s="62" t="n">
        <f aca="false">IF(K8077="No Ct",0,K8077)</f>
        <v>0</v>
      </c>
      <c r="R8074" s="0" t="str">
        <f aca="false">IF(AND(L8074&gt;0,M8074=0),"Valid","Invalid")</f>
        <v>Invalid</v>
      </c>
      <c r="S8074" s="0" t="str">
        <f aca="false">IF(OR(P8074&gt;1,Q8074&gt;1),"Present","Absent")</f>
        <v>Absent</v>
      </c>
      <c r="T8074" s="63" t="str">
        <f aca="false">IF(OR(AND(P8074&gt;1,P8074&lt;41),AND(Q8074&gt;1,Q8074&lt;41)),"Ct&lt;41","Ct&gt;41")</f>
        <v>Ct&gt;41</v>
      </c>
      <c r="U8074" s="0" t="str">
        <f aca="false">I8074</f>
        <v>Latterfroe</v>
      </c>
      <c r="V8074" s="0" t="str">
        <f aca="false">MID(F8074,10,9)</f>
        <v>DL2019017</v>
      </c>
      <c r="W8074" s="64" t="str">
        <f aca="false">V8074&amp;"_"&amp;U8074&amp;"_"&amp;R8074&amp;"_"&amp;S8074&amp;"_"&amp;T8074</f>
        <v>DL2019017_Latterfroe_Invalid_Absent_Ct&gt;41</v>
      </c>
    </row>
    <row r="8075" customFormat="false" ht="14.25" hidden="false" customHeight="false" outlineLevel="0" collapsed="false">
      <c r="A8075" s="0" t="s">
        <v>836</v>
      </c>
      <c r="B8075" s="52" t="s">
        <v>981</v>
      </c>
      <c r="C8075" s="52" t="s">
        <v>747</v>
      </c>
      <c r="D8075" s="53" t="n">
        <v>0.1</v>
      </c>
      <c r="E8075" s="53" t="s">
        <v>748</v>
      </c>
      <c r="F8075" s="0" t="s">
        <v>1441</v>
      </c>
      <c r="G8075" s="0" t="str">
        <f aca="false">LEFT(B8075,2)</f>
        <v>12</v>
      </c>
      <c r="H8075" s="0" t="str">
        <f aca="false">I8075&amp;"_"&amp;G8075&amp;"_"&amp;F8075</f>
        <v>Latterfroe_12_20190829_DL2019017_BorupgaardGym_koersel1</v>
      </c>
      <c r="I8075" s="61" t="str">
        <f aca="false">MID(RIGHT(B8075,LEN(B8075)-3),1,FIND("_",RIGHT(B8075,LEN(B8075)-3))-1)</f>
        <v>Latterfroe</v>
      </c>
      <c r="J8075" s="61" t="str">
        <f aca="false">TRIM(SUBSTITUTE(RIGHT(B8075,FIND(I8075,B8075)+1),"_",""))</f>
        <v>NegK</v>
      </c>
      <c r="K8075" s="0" t="str">
        <f aca="false">IFERROR(VALUE(SUBSTITUTE(E8075,".",",")),E8075)</f>
        <v>No Ct</v>
      </c>
      <c r="L8075" s="61" t="str">
        <f aca="false">IF(J8075="PosK",SUMIFS(K:K,J:J,"PosK",H:H,H8075),"")</f>
        <v/>
      </c>
      <c r="M8075" s="61" t="str">
        <f aca="false">IF(J8075="PosK",SUMIFS(K:K,J:J,"NegK",H:H,H8075),"")</f>
        <v/>
      </c>
      <c r="N8075" s="61" t="str">
        <f aca="false">IF(J8075="PosK",SUMIFS(K:K,J:J,"eDNA",H:H,H8075),"")</f>
        <v/>
      </c>
    </row>
    <row r="8076" customFormat="false" ht="14.25" hidden="false" customHeight="false" outlineLevel="0" collapsed="false">
      <c r="A8076" s="0" t="s">
        <v>838</v>
      </c>
      <c r="B8076" s="52" t="s">
        <v>982</v>
      </c>
      <c r="C8076" s="52" t="s">
        <v>751</v>
      </c>
      <c r="D8076" s="53" t="n">
        <v>0.1</v>
      </c>
      <c r="E8076" s="53" t="s">
        <v>748</v>
      </c>
      <c r="F8076" s="0" t="s">
        <v>1441</v>
      </c>
      <c r="G8076" s="0" t="str">
        <f aca="false">LEFT(B8076,2)</f>
        <v>12</v>
      </c>
      <c r="H8076" s="0" t="str">
        <f aca="false">I8076&amp;"_"&amp;G8076&amp;"_"&amp;F8076</f>
        <v>Latterfroe_12_20190829_DL2019017_BorupgaardGym_koersel1</v>
      </c>
      <c r="I8076" s="61" t="str">
        <f aca="false">MID(RIGHT(B8076,LEN(B8076)-3),1,FIND("_",RIGHT(B8076,LEN(B8076)-3))-1)</f>
        <v>Latterfroe</v>
      </c>
      <c r="J8076" s="61" t="str">
        <f aca="false">TRIM(SUBSTITUTE(RIGHT(B8076,FIND(I8076,B8076)+1),"_",""))</f>
        <v>eDNA</v>
      </c>
      <c r="K8076" s="0" t="str">
        <f aca="false">IFERROR(VALUE(SUBSTITUTE(E8076,".",",")),E8076)</f>
        <v>No Ct</v>
      </c>
      <c r="L8076" s="61" t="str">
        <f aca="false">IF(J8076="PosK",SUMIFS(K:K,J:J,"PosK",H:H,H8076),"")</f>
        <v/>
      </c>
      <c r="M8076" s="61" t="str">
        <f aca="false">IF(J8076="PosK",SUMIFS(K:K,J:J,"NegK",H:H,H8076),"")</f>
        <v/>
      </c>
      <c r="N8076" s="61" t="str">
        <f aca="false">IF(J8076="PosK",SUMIFS(K:K,J:J,"eDNA",H:H,H8076),"")</f>
        <v/>
      </c>
      <c r="Q8076" s="62"/>
    </row>
    <row r="8077" customFormat="false" ht="14.25" hidden="false" customHeight="false" outlineLevel="0" collapsed="false">
      <c r="A8077" s="0" t="s">
        <v>840</v>
      </c>
      <c r="B8077" s="52" t="s">
        <v>983</v>
      </c>
      <c r="C8077" s="52" t="s">
        <v>751</v>
      </c>
      <c r="D8077" s="53" t="n">
        <v>0.1</v>
      </c>
      <c r="E8077" s="53" t="s">
        <v>748</v>
      </c>
      <c r="F8077" s="0" t="s">
        <v>1441</v>
      </c>
      <c r="G8077" s="0" t="str">
        <f aca="false">LEFT(B8077,2)</f>
        <v>12</v>
      </c>
      <c r="H8077" s="0" t="str">
        <f aca="false">I8077&amp;"_"&amp;G8077&amp;"_"&amp;F8077</f>
        <v>Latterfroe_12_20190829_DL2019017_BorupgaardGym_koersel1</v>
      </c>
      <c r="I8077" s="61" t="str">
        <f aca="false">MID(RIGHT(B8077,LEN(B8077)-3),1,FIND("_",RIGHT(B8077,LEN(B8077)-3))-1)</f>
        <v>Latterfroe</v>
      </c>
      <c r="J8077" s="61" t="str">
        <f aca="false">TRIM(SUBSTITUTE(RIGHT(B8077,FIND(I8077,B8077)+1),"_",""))</f>
        <v>eDNA</v>
      </c>
      <c r="K8077" s="0" t="str">
        <f aca="false">IFERROR(VALUE(SUBSTITUTE(E8077,".",",")),E8077)</f>
        <v>No Ct</v>
      </c>
      <c r="L8077" s="61" t="str">
        <f aca="false">IF(J8077="PosK",SUMIFS(K:K,J:J,"PosK",H:H,H8077),"")</f>
        <v/>
      </c>
      <c r="M8077" s="61" t="str">
        <f aca="false">IF(J8077="PosK",SUMIFS(K:K,J:J,"NegK",H:H,H8077),"")</f>
        <v/>
      </c>
      <c r="N8077" s="61" t="str">
        <f aca="false">IF(J8077="PosK",SUMIFS(K:K,J:J,"eDNA",H:H,H8077),"")</f>
        <v/>
      </c>
      <c r="P8077" s="62"/>
      <c r="T8077" s="63"/>
      <c r="W8077" s="64"/>
    </row>
    <row r="8078" customFormat="false" ht="14.25" hidden="false" customHeight="false" outlineLevel="0" collapsed="false">
      <c r="A8078" s="0" t="s">
        <v>842</v>
      </c>
      <c r="B8078" s="52" t="s">
        <v>984</v>
      </c>
      <c r="C8078" s="52" t="s">
        <v>743</v>
      </c>
      <c r="D8078" s="53" t="n">
        <v>0.1</v>
      </c>
      <c r="E8078" s="53" t="n">
        <v>28.31</v>
      </c>
      <c r="F8078" s="0" t="s">
        <v>1441</v>
      </c>
      <c r="G8078" s="0" t="str">
        <f aca="false">LEFT(B8078,2)</f>
        <v>13</v>
      </c>
      <c r="H8078" s="0" t="str">
        <f aca="false">I8078&amp;"_"&amp;G8078&amp;"_"&amp;F8078</f>
        <v>Spidssnudetfroe_13_20190829_DL2019017_BorupgaardGym_koersel1</v>
      </c>
      <c r="I8078" s="61" t="str">
        <f aca="false">MID(RIGHT(B8078,LEN(B8078)-3),1,FIND("_",RIGHT(B8078,LEN(B8078)-3))-1)</f>
        <v>Spidssnudetfroe</v>
      </c>
      <c r="J8078" s="61" t="str">
        <f aca="false">TRIM(SUBSTITUTE(RIGHT(B8078,FIND(I8078,B8078)+1),"_",""))</f>
        <v>PosK</v>
      </c>
      <c r="K8078" s="0" t="n">
        <f aca="false">IFERROR(VALUE(SUBSTITUTE(E8078,".",",")),E8078)</f>
        <v>28.31</v>
      </c>
      <c r="L8078" s="61" t="n">
        <f aca="false">IF(J8078="PosK",SUMIFS(K:K,J:J,"PosK",H:H,H8078),"")</f>
        <v>28.31</v>
      </c>
      <c r="M8078" s="61" t="n">
        <f aca="false">IF(J8078="PosK",SUMIFS(K:K,J:J,"NegK",H:H,H8078),"")</f>
        <v>20.48</v>
      </c>
      <c r="N8078" s="61" t="n">
        <f aca="false">IF(J8078="PosK",SUMIFS(K:K,J:J,"eDNA",H:H,H8078),"")</f>
        <v>55.37</v>
      </c>
      <c r="P8078" s="62" t="n">
        <f aca="false">IF(K8080="No Ct",0,K8080)</f>
        <v>31.77</v>
      </c>
      <c r="Q8078" s="62" t="n">
        <f aca="false">IF(K8081="No Ct",0,K8081)</f>
        <v>23.6</v>
      </c>
      <c r="R8078" s="0" t="str">
        <f aca="false">IF(AND(L8078&gt;0,M8078=0),"Valid","Invalid")</f>
        <v>Invalid</v>
      </c>
      <c r="S8078" s="0" t="str">
        <f aca="false">IF(OR(P8078&gt;1,Q8078&gt;1),"Present","Absent")</f>
        <v>Present</v>
      </c>
      <c r="T8078" s="63" t="str">
        <f aca="false">IF(OR(AND(P8078&gt;1,P8078&lt;41),AND(Q8078&gt;1,Q8078&lt;41)),"Ct&lt;41","Ct&gt;41")</f>
        <v>Ct&lt;41</v>
      </c>
      <c r="U8078" s="0" t="str">
        <f aca="false">I8078</f>
        <v>Spidssnudetfroe</v>
      </c>
      <c r="V8078" s="0" t="str">
        <f aca="false">MID(F8078,10,9)</f>
        <v>DL2019017</v>
      </c>
      <c r="W8078" s="64" t="str">
        <f aca="false">V8078&amp;"_"&amp;U8078&amp;"_"&amp;R8078&amp;"_"&amp;S8078&amp;"_"&amp;T8078</f>
        <v>DL2019017_Spidssnudetfroe_Invalid_Present_Ct&lt;41</v>
      </c>
    </row>
    <row r="8079" customFormat="false" ht="14.25" hidden="false" customHeight="false" outlineLevel="0" collapsed="false">
      <c r="A8079" s="0" t="s">
        <v>844</v>
      </c>
      <c r="B8079" s="52" t="s">
        <v>985</v>
      </c>
      <c r="C8079" s="52" t="s">
        <v>747</v>
      </c>
      <c r="D8079" s="53" t="n">
        <v>0.1</v>
      </c>
      <c r="E8079" s="53" t="n">
        <v>20.48</v>
      </c>
      <c r="F8079" s="0" t="s">
        <v>1441</v>
      </c>
      <c r="G8079" s="0" t="str">
        <f aca="false">LEFT(B8079,2)</f>
        <v>13</v>
      </c>
      <c r="H8079" s="0" t="str">
        <f aca="false">I8079&amp;"_"&amp;G8079&amp;"_"&amp;F8079</f>
        <v>Spidssnudetfroe_13_20190829_DL2019017_BorupgaardGym_koersel1</v>
      </c>
      <c r="I8079" s="61" t="str">
        <f aca="false">MID(RIGHT(B8079,LEN(B8079)-3),1,FIND("_",RIGHT(B8079,LEN(B8079)-3))-1)</f>
        <v>Spidssnudetfroe</v>
      </c>
      <c r="J8079" s="61" t="str">
        <f aca="false">TRIM(SUBSTITUTE(RIGHT(B8079,FIND(I8079,B8079)+1),"_",""))</f>
        <v>NegK</v>
      </c>
      <c r="K8079" s="0" t="n">
        <f aca="false">IFERROR(VALUE(SUBSTITUTE(E8079,".",",")),E8079)</f>
        <v>20.48</v>
      </c>
      <c r="L8079" s="61" t="str">
        <f aca="false">IF(J8079="PosK",SUMIFS(K:K,J:J,"PosK",H:H,H8079),"")</f>
        <v/>
      </c>
      <c r="M8079" s="61" t="str">
        <f aca="false">IF(J8079="PosK",SUMIFS(K:K,J:J,"NegK",H:H,H8079),"")</f>
        <v/>
      </c>
      <c r="N8079" s="61" t="str">
        <f aca="false">IF(J8079="PosK",SUMIFS(K:K,J:J,"eDNA",H:H,H8079),"")</f>
        <v/>
      </c>
    </row>
    <row r="8080" customFormat="false" ht="14.25" hidden="false" customHeight="false" outlineLevel="0" collapsed="false">
      <c r="A8080" s="0" t="s">
        <v>846</v>
      </c>
      <c r="B8080" s="52" t="s">
        <v>986</v>
      </c>
      <c r="C8080" s="52" t="s">
        <v>751</v>
      </c>
      <c r="D8080" s="53" t="n">
        <v>0.1</v>
      </c>
      <c r="E8080" s="53" t="n">
        <v>31.77</v>
      </c>
      <c r="F8080" s="0" t="s">
        <v>1441</v>
      </c>
      <c r="G8080" s="0" t="str">
        <f aca="false">LEFT(B8080,2)</f>
        <v>13</v>
      </c>
      <c r="H8080" s="0" t="str">
        <f aca="false">I8080&amp;"_"&amp;G8080&amp;"_"&amp;F8080</f>
        <v>Spidssnudetfroe_13_20190829_DL2019017_BorupgaardGym_koersel1</v>
      </c>
      <c r="I8080" s="61" t="str">
        <f aca="false">MID(RIGHT(B8080,LEN(B8080)-3),1,FIND("_",RIGHT(B8080,LEN(B8080)-3))-1)</f>
        <v>Spidssnudetfroe</v>
      </c>
      <c r="J8080" s="61" t="str">
        <f aca="false">TRIM(SUBSTITUTE(RIGHT(B8080,FIND(I8080,B8080)+1),"_",""))</f>
        <v>eDNA</v>
      </c>
      <c r="K8080" s="0" t="n">
        <f aca="false">IFERROR(VALUE(SUBSTITUTE(E8080,".",",")),E8080)</f>
        <v>31.77</v>
      </c>
      <c r="L8080" s="61" t="str">
        <f aca="false">IF(J8080="PosK",SUMIFS(K:K,J:J,"PosK",H:H,H8080),"")</f>
        <v/>
      </c>
      <c r="M8080" s="61" t="str">
        <f aca="false">IF(J8080="PosK",SUMIFS(K:K,J:J,"NegK",H:H,H8080),"")</f>
        <v/>
      </c>
      <c r="N8080" s="61" t="str">
        <f aca="false">IF(J8080="PosK",SUMIFS(K:K,J:J,"eDNA",H:H,H8080),"")</f>
        <v/>
      </c>
      <c r="Q8080" s="62"/>
    </row>
    <row r="8081" customFormat="false" ht="14.25" hidden="false" customHeight="false" outlineLevel="0" collapsed="false">
      <c r="A8081" s="0" t="s">
        <v>848</v>
      </c>
      <c r="B8081" s="52" t="s">
        <v>986</v>
      </c>
      <c r="C8081" s="52" t="s">
        <v>751</v>
      </c>
      <c r="D8081" s="53" t="n">
        <v>0.1</v>
      </c>
      <c r="E8081" s="53" t="n">
        <v>23.6</v>
      </c>
      <c r="F8081" s="0" t="s">
        <v>1441</v>
      </c>
      <c r="G8081" s="0" t="str">
        <f aca="false">LEFT(B8081,2)</f>
        <v>13</v>
      </c>
      <c r="H8081" s="0" t="str">
        <f aca="false">I8081&amp;"_"&amp;G8081&amp;"_"&amp;F8081</f>
        <v>Spidssnudetfroe_13_20190829_DL2019017_BorupgaardGym_koersel1</v>
      </c>
      <c r="I8081" s="61" t="str">
        <f aca="false">MID(RIGHT(B8081,LEN(B8081)-3),1,FIND("_",RIGHT(B8081,LEN(B8081)-3))-1)</f>
        <v>Spidssnudetfroe</v>
      </c>
      <c r="J8081" s="61" t="str">
        <f aca="false">TRIM(SUBSTITUTE(RIGHT(B8081,FIND(I8081,B8081)+1),"_",""))</f>
        <v>eDNA</v>
      </c>
      <c r="K8081" s="0" t="n">
        <f aca="false">IFERROR(VALUE(SUBSTITUTE(E8081,".",",")),E8081)</f>
        <v>23.6</v>
      </c>
      <c r="L8081" s="61" t="str">
        <f aca="false">IF(J8081="PosK",SUMIFS(K:K,J:J,"PosK",H:H,H8081),"")</f>
        <v/>
      </c>
      <c r="M8081" s="61" t="str">
        <f aca="false">IF(J8081="PosK",SUMIFS(K:K,J:J,"NegK",H:H,H8081),"")</f>
        <v/>
      </c>
      <c r="N8081" s="61" t="str">
        <f aca="false">IF(J8081="PosK",SUMIFS(K:K,J:J,"eDNA",H:H,H8081),"")</f>
        <v/>
      </c>
      <c r="P8081" s="62"/>
      <c r="T8081" s="63"/>
      <c r="W8081" s="64"/>
    </row>
    <row r="8082" customFormat="false" ht="14.25" hidden="false" customHeight="false" outlineLevel="0" collapsed="false">
      <c r="A8082" s="0" t="s">
        <v>849</v>
      </c>
      <c r="B8082" s="52" t="s">
        <v>987</v>
      </c>
      <c r="C8082" s="52" t="s">
        <v>743</v>
      </c>
      <c r="D8082" s="53" t="n">
        <v>0.1</v>
      </c>
      <c r="E8082" s="53" t="s">
        <v>748</v>
      </c>
      <c r="F8082" s="0" t="s">
        <v>1441</v>
      </c>
      <c r="G8082" s="0" t="str">
        <f aca="false">LEFT(B8082,2)</f>
        <v>14</v>
      </c>
      <c r="H8082" s="0" t="str">
        <f aca="false">I8082&amp;"_"&amp;G8082&amp;"_"&amp;F8082</f>
        <v>Spidssnudetfroe_14_20190829_DL2019017_BorupgaardGym_koersel1</v>
      </c>
      <c r="I8082" s="61" t="str">
        <f aca="false">MID(RIGHT(B8082,LEN(B8082)-3),1,FIND("_",RIGHT(B8082,LEN(B8082)-3))-1)</f>
        <v>Spidssnudetfroe</v>
      </c>
      <c r="J8082" s="61" t="str">
        <f aca="false">TRIM(SUBSTITUTE(RIGHT(B8082,FIND(I8082,B8082)+1),"_",""))</f>
        <v>PosK</v>
      </c>
      <c r="K8082" s="0" t="str">
        <f aca="false">IFERROR(VALUE(SUBSTITUTE(E8082,".",",")),E8082)</f>
        <v>No Ct</v>
      </c>
      <c r="L8082" s="61" t="n">
        <f aca="false">IF(J8082="PosK",SUMIFS(K:K,J:J,"PosK",H:H,H8082),"")</f>
        <v>0</v>
      </c>
      <c r="M8082" s="61" t="n">
        <f aca="false">IF(J8082="PosK",SUMIFS(K:K,J:J,"NegK",H:H,H8082),"")</f>
        <v>0</v>
      </c>
      <c r="N8082" s="61" t="n">
        <f aca="false">IF(J8082="PosK",SUMIFS(K:K,J:J,"eDNA",H:H,H8082),"")</f>
        <v>0</v>
      </c>
      <c r="P8082" s="62" t="n">
        <f aca="false">IF(K8084="No Ct",0,K8084)</f>
        <v>0</v>
      </c>
      <c r="Q8082" s="62" t="n">
        <f aca="false">IF(K8085="No Ct",0,K8085)</f>
        <v>0</v>
      </c>
      <c r="R8082" s="0" t="str">
        <f aca="false">IF(AND(L8082&gt;0,M8082=0),"Valid","Invalid")</f>
        <v>Invalid</v>
      </c>
      <c r="S8082" s="0" t="str">
        <f aca="false">IF(OR(P8082&gt;1,Q8082&gt;1),"Present","Absent")</f>
        <v>Absent</v>
      </c>
      <c r="T8082" s="63" t="str">
        <f aca="false">IF(OR(AND(P8082&gt;1,P8082&lt;41),AND(Q8082&gt;1,Q8082&lt;41)),"Ct&lt;41","Ct&gt;41")</f>
        <v>Ct&gt;41</v>
      </c>
      <c r="U8082" s="0" t="str">
        <f aca="false">I8082</f>
        <v>Spidssnudetfroe</v>
      </c>
      <c r="V8082" s="0" t="str">
        <f aca="false">MID(F8082,10,9)</f>
        <v>DL2019017</v>
      </c>
      <c r="W8082" s="64" t="str">
        <f aca="false">V8082&amp;"_"&amp;U8082&amp;"_"&amp;R8082&amp;"_"&amp;S8082&amp;"_"&amp;T8082</f>
        <v>DL2019017_Spidssnudetfroe_Invalid_Absent_Ct&gt;41</v>
      </c>
    </row>
    <row r="8083" customFormat="false" ht="14.25" hidden="false" customHeight="false" outlineLevel="0" collapsed="false">
      <c r="A8083" s="0" t="s">
        <v>851</v>
      </c>
      <c r="B8083" s="52" t="s">
        <v>988</v>
      </c>
      <c r="C8083" s="52" t="s">
        <v>747</v>
      </c>
      <c r="D8083" s="53" t="n">
        <v>0.1</v>
      </c>
      <c r="E8083" s="53" t="s">
        <v>748</v>
      </c>
      <c r="F8083" s="0" t="s">
        <v>1441</v>
      </c>
      <c r="G8083" s="0" t="str">
        <f aca="false">LEFT(B8083,2)</f>
        <v>14</v>
      </c>
      <c r="H8083" s="0" t="str">
        <f aca="false">I8083&amp;"_"&amp;G8083&amp;"_"&amp;F8083</f>
        <v>Spidssnudetfroe_14_20190829_DL2019017_BorupgaardGym_koersel1</v>
      </c>
      <c r="I8083" s="61" t="str">
        <f aca="false">MID(RIGHT(B8083,LEN(B8083)-3),1,FIND("_",RIGHT(B8083,LEN(B8083)-3))-1)</f>
        <v>Spidssnudetfroe</v>
      </c>
      <c r="J8083" s="61" t="str">
        <f aca="false">TRIM(SUBSTITUTE(RIGHT(B8083,FIND(I8083,B8083)+1),"_",""))</f>
        <v>NegK</v>
      </c>
      <c r="K8083" s="0" t="str">
        <f aca="false">IFERROR(VALUE(SUBSTITUTE(E8083,".",",")),E8083)</f>
        <v>No Ct</v>
      </c>
      <c r="L8083" s="61" t="str">
        <f aca="false">IF(J8083="PosK",SUMIFS(K:K,J:J,"PosK",H:H,H8083),"")</f>
        <v/>
      </c>
      <c r="M8083" s="61" t="str">
        <f aca="false">IF(J8083="PosK",SUMIFS(K:K,J:J,"NegK",H:H,H8083),"")</f>
        <v/>
      </c>
      <c r="N8083" s="61" t="str">
        <f aca="false">IF(J8083="PosK",SUMIFS(K:K,J:J,"eDNA",H:H,H8083),"")</f>
        <v/>
      </c>
    </row>
    <row r="8084" customFormat="false" ht="14.25" hidden="false" customHeight="false" outlineLevel="0" collapsed="false">
      <c r="A8084" s="0" t="s">
        <v>853</v>
      </c>
      <c r="B8084" s="52" t="s">
        <v>989</v>
      </c>
      <c r="C8084" s="52" t="s">
        <v>751</v>
      </c>
      <c r="D8084" s="53" t="n">
        <v>0.1</v>
      </c>
      <c r="E8084" s="53" t="s">
        <v>748</v>
      </c>
      <c r="F8084" s="0" t="s">
        <v>1441</v>
      </c>
      <c r="G8084" s="0" t="str">
        <f aca="false">LEFT(B8084,2)</f>
        <v>14</v>
      </c>
      <c r="H8084" s="0" t="str">
        <f aca="false">I8084&amp;"_"&amp;G8084&amp;"_"&amp;F8084</f>
        <v>Spidssnudetfroe_14_20190829_DL2019017_BorupgaardGym_koersel1</v>
      </c>
      <c r="I8084" s="61" t="str">
        <f aca="false">MID(RIGHT(B8084,LEN(B8084)-3),1,FIND("_",RIGHT(B8084,LEN(B8084)-3))-1)</f>
        <v>Spidssnudetfroe</v>
      </c>
      <c r="J8084" s="61" t="str">
        <f aca="false">TRIM(SUBSTITUTE(RIGHT(B8084,FIND(I8084,B8084)+1),"_",""))</f>
        <v>eDNA</v>
      </c>
      <c r="K8084" s="0" t="str">
        <f aca="false">IFERROR(VALUE(SUBSTITUTE(E8084,".",",")),E8084)</f>
        <v>No Ct</v>
      </c>
      <c r="L8084" s="61" t="str">
        <f aca="false">IF(J8084="PosK",SUMIFS(K:K,J:J,"PosK",H:H,H8084),"")</f>
        <v/>
      </c>
      <c r="M8084" s="61" t="str">
        <f aca="false">IF(J8084="PosK",SUMIFS(K:K,J:J,"NegK",H:H,H8084),"")</f>
        <v/>
      </c>
      <c r="N8084" s="61" t="str">
        <f aca="false">IF(J8084="PosK",SUMIFS(K:K,J:J,"eDNA",H:H,H8084),"")</f>
        <v/>
      </c>
      <c r="Q8084" s="62"/>
    </row>
    <row r="8085" customFormat="false" ht="14.25" hidden="false" customHeight="false" outlineLevel="0" collapsed="false">
      <c r="A8085" s="0" t="s">
        <v>855</v>
      </c>
      <c r="B8085" s="52" t="s">
        <v>989</v>
      </c>
      <c r="C8085" s="52" t="s">
        <v>751</v>
      </c>
      <c r="D8085" s="53" t="n">
        <v>0.1</v>
      </c>
      <c r="E8085" s="53" t="s">
        <v>748</v>
      </c>
      <c r="F8085" s="0" t="s">
        <v>1441</v>
      </c>
      <c r="G8085" s="0" t="str">
        <f aca="false">LEFT(B8085,2)</f>
        <v>14</v>
      </c>
      <c r="H8085" s="0" t="str">
        <f aca="false">I8085&amp;"_"&amp;G8085&amp;"_"&amp;F8085</f>
        <v>Spidssnudetfroe_14_20190829_DL2019017_BorupgaardGym_koersel1</v>
      </c>
      <c r="I8085" s="61" t="str">
        <f aca="false">MID(RIGHT(B8085,LEN(B8085)-3),1,FIND("_",RIGHT(B8085,LEN(B8085)-3))-1)</f>
        <v>Spidssnudetfroe</v>
      </c>
      <c r="J8085" s="61" t="str">
        <f aca="false">TRIM(SUBSTITUTE(RIGHT(B8085,FIND(I8085,B8085)+1),"_",""))</f>
        <v>eDNA</v>
      </c>
      <c r="K8085" s="0" t="str">
        <f aca="false">IFERROR(VALUE(SUBSTITUTE(E8085,".",",")),E8085)</f>
        <v>No Ct</v>
      </c>
      <c r="L8085" s="61" t="str">
        <f aca="false">IF(J8085="PosK",SUMIFS(K:K,J:J,"PosK",H:H,H8085),"")</f>
        <v/>
      </c>
      <c r="M8085" s="61" t="str">
        <f aca="false">IF(J8085="PosK",SUMIFS(K:K,J:J,"NegK",H:H,H8085),"")</f>
        <v/>
      </c>
      <c r="N8085" s="61" t="str">
        <f aca="false">IF(J8085="PosK",SUMIFS(K:K,J:J,"eDNA",H:H,H8085),"")</f>
        <v/>
      </c>
      <c r="P8085" s="62"/>
      <c r="T8085" s="63"/>
      <c r="W8085" s="64"/>
    </row>
    <row r="8086" customFormat="false" ht="14.25" hidden="false" customHeight="false" outlineLevel="0" collapsed="false">
      <c r="A8086" s="0" t="s">
        <v>856</v>
      </c>
      <c r="B8086" s="52" t="s">
        <v>990</v>
      </c>
      <c r="C8086" s="52" t="s">
        <v>743</v>
      </c>
      <c r="D8086" s="53" t="n">
        <v>0.1</v>
      </c>
      <c r="E8086" s="53" t="s">
        <v>748</v>
      </c>
      <c r="F8086" s="0" t="s">
        <v>1441</v>
      </c>
      <c r="G8086" s="0" t="str">
        <f aca="false">LEFT(B8086,2)</f>
        <v>15</v>
      </c>
      <c r="H8086" s="0" t="str">
        <f aca="false">I8086&amp;"_"&amp;G8086&amp;"_"&amp;F8086</f>
        <v>KortbenetGroenFroe_15_20190829_DL2019017_BorupgaardGym_koersel1</v>
      </c>
      <c r="I8086" s="61" t="str">
        <f aca="false">MID(RIGHT(B8086,LEN(B8086)-3),1,FIND("_",RIGHT(B8086,LEN(B8086)-3))-1)</f>
        <v>KortbenetGroenFroe</v>
      </c>
      <c r="J8086" s="61" t="str">
        <f aca="false">TRIM(SUBSTITUTE(RIGHT(B8086,FIND(I8086,B8086)+1),"_",""))</f>
        <v>PosK</v>
      </c>
      <c r="K8086" s="0" t="str">
        <f aca="false">IFERROR(VALUE(SUBSTITUTE(E8086,".",",")),E8086)</f>
        <v>No Ct</v>
      </c>
      <c r="L8086" s="61" t="n">
        <f aca="false">IF(J8086="PosK",SUMIFS(K:K,J:J,"PosK",H:H,H8086),"")</f>
        <v>0</v>
      </c>
      <c r="M8086" s="61" t="n">
        <f aca="false">IF(J8086="PosK",SUMIFS(K:K,J:J,"NegK",H:H,H8086),"")</f>
        <v>0</v>
      </c>
      <c r="N8086" s="61" t="n">
        <f aca="false">IF(J8086="PosK",SUMIFS(K:K,J:J,"eDNA",H:H,H8086),"")</f>
        <v>0</v>
      </c>
      <c r="P8086" s="62" t="n">
        <f aca="false">IF(K8088="No Ct",0,K8088)</f>
        <v>0</v>
      </c>
      <c r="Q8086" s="62" t="n">
        <f aca="false">IF(K8089="No Ct",0,K8089)</f>
        <v>0</v>
      </c>
      <c r="R8086" s="0" t="str">
        <f aca="false">IF(AND(L8086&gt;0,M8086=0),"Valid","Invalid")</f>
        <v>Invalid</v>
      </c>
      <c r="S8086" s="0" t="str">
        <f aca="false">IF(OR(P8086&gt;1,Q8086&gt;1),"Present","Absent")</f>
        <v>Absent</v>
      </c>
      <c r="T8086" s="63" t="str">
        <f aca="false">IF(OR(AND(P8086&gt;1,P8086&lt;41),AND(Q8086&gt;1,Q8086&lt;41)),"Ct&lt;41","Ct&gt;41")</f>
        <v>Ct&gt;41</v>
      </c>
      <c r="U8086" s="0" t="str">
        <f aca="false">I8086</f>
        <v>KortbenetGroenFroe</v>
      </c>
      <c r="V8086" s="0" t="str">
        <f aca="false">MID(F8086,10,9)</f>
        <v>DL2019017</v>
      </c>
      <c r="W8086" s="64" t="str">
        <f aca="false">V8086&amp;"_"&amp;U8086&amp;"_"&amp;R8086&amp;"_"&amp;S8086&amp;"_"&amp;T8086</f>
        <v>DL2019017_KortbenetGroenFroe_Invalid_Absent_Ct&gt;41</v>
      </c>
    </row>
    <row r="8087" customFormat="false" ht="14.25" hidden="false" customHeight="false" outlineLevel="0" collapsed="false">
      <c r="A8087" s="0" t="s">
        <v>858</v>
      </c>
      <c r="B8087" s="52" t="s">
        <v>991</v>
      </c>
      <c r="C8087" s="52" t="s">
        <v>747</v>
      </c>
      <c r="D8087" s="53" t="n">
        <v>0.1</v>
      </c>
      <c r="E8087" s="53" t="s">
        <v>748</v>
      </c>
      <c r="F8087" s="0" t="s">
        <v>1441</v>
      </c>
      <c r="G8087" s="0" t="str">
        <f aca="false">LEFT(B8087,2)</f>
        <v>15</v>
      </c>
      <c r="H8087" s="0" t="str">
        <f aca="false">I8087&amp;"_"&amp;G8087&amp;"_"&amp;F8087</f>
        <v>KortbenetGroenFroe_15_20190829_DL2019017_BorupgaardGym_koersel1</v>
      </c>
      <c r="I8087" s="61" t="str">
        <f aca="false">MID(RIGHT(B8087,LEN(B8087)-3),1,FIND("_",RIGHT(B8087,LEN(B8087)-3))-1)</f>
        <v>KortbenetGroenFroe</v>
      </c>
      <c r="J8087" s="61" t="str">
        <f aca="false">TRIM(SUBSTITUTE(RIGHT(B8087,FIND(I8087,B8087)+1),"_",""))</f>
        <v>NegK</v>
      </c>
      <c r="K8087" s="0" t="str">
        <f aca="false">IFERROR(VALUE(SUBSTITUTE(E8087,".",",")),E8087)</f>
        <v>No Ct</v>
      </c>
      <c r="L8087" s="61" t="str">
        <f aca="false">IF(J8087="PosK",SUMIFS(K:K,J:J,"PosK",H:H,H8087),"")</f>
        <v/>
      </c>
      <c r="M8087" s="61" t="str">
        <f aca="false">IF(J8087="PosK",SUMIFS(K:K,J:J,"NegK",H:H,H8087),"")</f>
        <v/>
      </c>
      <c r="N8087" s="61" t="str">
        <f aca="false">IF(J8087="PosK",SUMIFS(K:K,J:J,"eDNA",H:H,H8087),"")</f>
        <v/>
      </c>
    </row>
    <row r="8088" customFormat="false" ht="14.25" hidden="false" customHeight="false" outlineLevel="0" collapsed="false">
      <c r="A8088" s="0" t="s">
        <v>860</v>
      </c>
      <c r="B8088" s="52" t="s">
        <v>992</v>
      </c>
      <c r="C8088" s="52" t="s">
        <v>751</v>
      </c>
      <c r="D8088" s="53" t="n">
        <v>0.1</v>
      </c>
      <c r="E8088" s="53" t="s">
        <v>748</v>
      </c>
      <c r="F8088" s="0" t="s">
        <v>1441</v>
      </c>
      <c r="G8088" s="0" t="str">
        <f aca="false">LEFT(B8088,2)</f>
        <v>15</v>
      </c>
      <c r="H8088" s="0" t="str">
        <f aca="false">I8088&amp;"_"&amp;G8088&amp;"_"&amp;F8088</f>
        <v>KortbenetGroenFroe_15_20190829_DL2019017_BorupgaardGym_koersel1</v>
      </c>
      <c r="I8088" s="61" t="str">
        <f aca="false">MID(RIGHT(B8088,LEN(B8088)-3),1,FIND("_",RIGHT(B8088,LEN(B8088)-3))-1)</f>
        <v>KortbenetGroenFroe</v>
      </c>
      <c r="J8088" s="61" t="str">
        <f aca="false">TRIM(SUBSTITUTE(RIGHT(B8088,FIND(I8088,B8088)+1),"_",""))</f>
        <v>eDNA</v>
      </c>
      <c r="K8088" s="0" t="str">
        <f aca="false">IFERROR(VALUE(SUBSTITUTE(E8088,".",",")),E8088)</f>
        <v>No Ct</v>
      </c>
      <c r="L8088" s="61" t="str">
        <f aca="false">IF(J8088="PosK",SUMIFS(K:K,J:J,"PosK",H:H,H8088),"")</f>
        <v/>
      </c>
      <c r="M8088" s="61" t="str">
        <f aca="false">IF(J8088="PosK",SUMIFS(K:K,J:J,"NegK",H:H,H8088),"")</f>
        <v/>
      </c>
      <c r="N8088" s="61" t="str">
        <f aca="false">IF(J8088="PosK",SUMIFS(K:K,J:J,"eDNA",H:H,H8088),"")</f>
        <v/>
      </c>
      <c r="Q8088" s="62"/>
    </row>
    <row r="8089" customFormat="false" ht="14.25" hidden="false" customHeight="false" outlineLevel="0" collapsed="false">
      <c r="A8089" s="0" t="s">
        <v>862</v>
      </c>
      <c r="B8089" s="52" t="s">
        <v>992</v>
      </c>
      <c r="C8089" s="52" t="s">
        <v>751</v>
      </c>
      <c r="D8089" s="53" t="n">
        <v>0.1</v>
      </c>
      <c r="E8089" s="53" t="s">
        <v>748</v>
      </c>
      <c r="F8089" s="0" t="s">
        <v>1441</v>
      </c>
      <c r="G8089" s="0" t="str">
        <f aca="false">LEFT(B8089,2)</f>
        <v>15</v>
      </c>
      <c r="H8089" s="0" t="str">
        <f aca="false">I8089&amp;"_"&amp;G8089&amp;"_"&amp;F8089</f>
        <v>KortbenetGroenFroe_15_20190829_DL2019017_BorupgaardGym_koersel1</v>
      </c>
      <c r="I8089" s="61" t="str">
        <f aca="false">MID(RIGHT(B8089,LEN(B8089)-3),1,FIND("_",RIGHT(B8089,LEN(B8089)-3))-1)</f>
        <v>KortbenetGroenFroe</v>
      </c>
      <c r="J8089" s="61" t="str">
        <f aca="false">TRIM(SUBSTITUTE(RIGHT(B8089,FIND(I8089,B8089)+1),"_",""))</f>
        <v>eDNA</v>
      </c>
      <c r="K8089" s="0" t="str">
        <f aca="false">IFERROR(VALUE(SUBSTITUTE(E8089,".",",")),E8089)</f>
        <v>No Ct</v>
      </c>
      <c r="L8089" s="61" t="str">
        <f aca="false">IF(J8089="PosK",SUMIFS(K:K,J:J,"PosK",H:H,H8089),"")</f>
        <v/>
      </c>
      <c r="M8089" s="61" t="str">
        <f aca="false">IF(J8089="PosK",SUMIFS(K:K,J:J,"NegK",H:H,H8089),"")</f>
        <v/>
      </c>
      <c r="N8089" s="61" t="str">
        <f aca="false">IF(J8089="PosK",SUMIFS(K:K,J:J,"eDNA",H:H,H8089),"")</f>
        <v/>
      </c>
      <c r="P8089" s="62"/>
      <c r="T8089" s="63"/>
      <c r="W8089" s="64"/>
    </row>
    <row r="8090" customFormat="false" ht="14.25" hidden="false" customHeight="false" outlineLevel="0" collapsed="false">
      <c r="A8090" s="0" t="s">
        <v>863</v>
      </c>
      <c r="B8090" s="52" t="s">
        <v>1212</v>
      </c>
      <c r="C8090" s="52" t="s">
        <v>743</v>
      </c>
      <c r="D8090" s="53" t="n">
        <v>0.1</v>
      </c>
      <c r="E8090" s="53" t="s">
        <v>748</v>
      </c>
      <c r="F8090" s="0" t="s">
        <v>1441</v>
      </c>
      <c r="G8090" s="0" t="str">
        <f aca="false">LEFT(B8090,2)</f>
        <v>16</v>
      </c>
      <c r="H8090" s="0" t="str">
        <f aca="false">I8090&amp;"_"&amp;G8090&amp;"_"&amp;F8090</f>
        <v>ButsnudetFroe_16_20190829_DL2019017_BorupgaardGym_koersel1</v>
      </c>
      <c r="I8090" s="61" t="str">
        <f aca="false">MID(RIGHT(B8090,LEN(B8090)-3),1,FIND("_",RIGHT(B8090,LEN(B8090)-3))-1)</f>
        <v>ButsnudetFroe</v>
      </c>
      <c r="J8090" s="61" t="str">
        <f aca="false">TRIM(SUBSTITUTE(RIGHT(B8090,FIND(I8090,B8090)+1),"_",""))</f>
        <v>PosK</v>
      </c>
      <c r="K8090" s="0" t="str">
        <f aca="false">IFERROR(VALUE(SUBSTITUTE(E8090,".",",")),E8090)</f>
        <v>No Ct</v>
      </c>
      <c r="L8090" s="61" t="n">
        <f aca="false">IF(J8090="PosK",SUMIFS(K:K,J:J,"PosK",H:H,H8090),"")</f>
        <v>0</v>
      </c>
      <c r="M8090" s="61" t="n">
        <f aca="false">IF(J8090="PosK",SUMIFS(K:K,J:J,"NegK",H:H,H8090),"")</f>
        <v>0</v>
      </c>
      <c r="N8090" s="61" t="n">
        <f aca="false">IF(J8090="PosK",SUMIFS(K:K,J:J,"eDNA",H:H,H8090),"")</f>
        <v>0</v>
      </c>
      <c r="P8090" s="62" t="n">
        <f aca="false">IF(K8092="No Ct",0,K8092)</f>
        <v>0</v>
      </c>
      <c r="Q8090" s="62" t="n">
        <f aca="false">IF(K8093="No Ct",0,K8093)</f>
        <v>0</v>
      </c>
      <c r="R8090" s="0" t="str">
        <f aca="false">IF(AND(L8090&gt;0,M8090=0),"Valid","Invalid")</f>
        <v>Invalid</v>
      </c>
      <c r="S8090" s="0" t="str">
        <f aca="false">IF(OR(P8090&gt;1,Q8090&gt;1),"Present","Absent")</f>
        <v>Absent</v>
      </c>
      <c r="T8090" s="63" t="str">
        <f aca="false">IF(OR(AND(P8090&gt;1,P8090&lt;41),AND(Q8090&gt;1,Q8090&lt;41)),"Ct&lt;41","Ct&gt;41")</f>
        <v>Ct&gt;41</v>
      </c>
      <c r="U8090" s="0" t="str">
        <f aca="false">I8090</f>
        <v>ButsnudetFroe</v>
      </c>
      <c r="V8090" s="0" t="str">
        <f aca="false">MID(F8090,10,9)</f>
        <v>DL2019017</v>
      </c>
      <c r="W8090" s="64" t="str">
        <f aca="false">V8090&amp;"_"&amp;U8090&amp;"_"&amp;R8090&amp;"_"&amp;S8090&amp;"_"&amp;T8090</f>
        <v>DL2019017_ButsnudetFroe_Invalid_Absent_Ct&gt;41</v>
      </c>
    </row>
    <row r="8091" customFormat="false" ht="14.25" hidden="false" customHeight="false" outlineLevel="0" collapsed="false">
      <c r="A8091" s="0" t="s">
        <v>865</v>
      </c>
      <c r="B8091" s="52" t="s">
        <v>1213</v>
      </c>
      <c r="C8091" s="52" t="s">
        <v>747</v>
      </c>
      <c r="D8091" s="53" t="n">
        <v>0.1</v>
      </c>
      <c r="E8091" s="53" t="s">
        <v>748</v>
      </c>
      <c r="F8091" s="0" t="s">
        <v>1441</v>
      </c>
      <c r="G8091" s="0" t="str">
        <f aca="false">LEFT(B8091,2)</f>
        <v>16</v>
      </c>
      <c r="H8091" s="0" t="str">
        <f aca="false">I8091&amp;"_"&amp;G8091&amp;"_"&amp;F8091</f>
        <v>ButsnudetFroe_16_20190829_DL2019017_BorupgaardGym_koersel1</v>
      </c>
      <c r="I8091" s="61" t="str">
        <f aca="false">MID(RIGHT(B8091,LEN(B8091)-3),1,FIND("_",RIGHT(B8091,LEN(B8091)-3))-1)</f>
        <v>ButsnudetFroe</v>
      </c>
      <c r="J8091" s="61" t="str">
        <f aca="false">TRIM(SUBSTITUTE(RIGHT(B8091,FIND(I8091,B8091)+1),"_",""))</f>
        <v>NegK</v>
      </c>
      <c r="K8091" s="0" t="str">
        <f aca="false">IFERROR(VALUE(SUBSTITUTE(E8091,".",",")),E8091)</f>
        <v>No Ct</v>
      </c>
      <c r="L8091" s="61" t="str">
        <f aca="false">IF(J8091="PosK",SUMIFS(K:K,J:J,"PosK",H:H,H8091),"")</f>
        <v/>
      </c>
      <c r="M8091" s="61" t="str">
        <f aca="false">IF(J8091="PosK",SUMIFS(K:K,J:J,"NegK",H:H,H8091),"")</f>
        <v/>
      </c>
      <c r="N8091" s="61" t="str">
        <f aca="false">IF(J8091="PosK",SUMIFS(K:K,J:J,"eDNA",H:H,H8091),"")</f>
        <v/>
      </c>
    </row>
    <row r="8092" customFormat="false" ht="14.25" hidden="false" customHeight="false" outlineLevel="0" collapsed="false">
      <c r="A8092" s="0" t="s">
        <v>867</v>
      </c>
      <c r="B8092" s="52" t="s">
        <v>1214</v>
      </c>
      <c r="C8092" s="52" t="s">
        <v>751</v>
      </c>
      <c r="D8092" s="53" t="n">
        <v>0.1</v>
      </c>
      <c r="E8092" s="53" t="s">
        <v>748</v>
      </c>
      <c r="F8092" s="0" t="s">
        <v>1441</v>
      </c>
      <c r="G8092" s="0" t="str">
        <f aca="false">LEFT(B8092,2)</f>
        <v>16</v>
      </c>
      <c r="H8092" s="0" t="str">
        <f aca="false">I8092&amp;"_"&amp;G8092&amp;"_"&amp;F8092</f>
        <v>ButsnudetFroe_16_20190829_DL2019017_BorupgaardGym_koersel1</v>
      </c>
      <c r="I8092" s="61" t="str">
        <f aca="false">MID(RIGHT(B8092,LEN(B8092)-3),1,FIND("_",RIGHT(B8092,LEN(B8092)-3))-1)</f>
        <v>ButsnudetFroe</v>
      </c>
      <c r="J8092" s="61" t="str">
        <f aca="false">TRIM(SUBSTITUTE(RIGHT(B8092,FIND(I8092,B8092)+1),"_",""))</f>
        <v>eDNA</v>
      </c>
      <c r="K8092" s="0" t="str">
        <f aca="false">IFERROR(VALUE(SUBSTITUTE(E8092,".",",")),E8092)</f>
        <v>No Ct</v>
      </c>
      <c r="L8092" s="61" t="str">
        <f aca="false">IF(J8092="PosK",SUMIFS(K:K,J:J,"PosK",H:H,H8092),"")</f>
        <v/>
      </c>
      <c r="M8092" s="61" t="str">
        <f aca="false">IF(J8092="PosK",SUMIFS(K:K,J:J,"NegK",H:H,H8092),"")</f>
        <v/>
      </c>
      <c r="N8092" s="61" t="str">
        <f aca="false">IF(J8092="PosK",SUMIFS(K:K,J:J,"eDNA",H:H,H8092),"")</f>
        <v/>
      </c>
      <c r="Q8092" s="62"/>
    </row>
    <row r="8093" customFormat="false" ht="14.25" hidden="false" customHeight="false" outlineLevel="0" collapsed="false">
      <c r="A8093" s="0" t="s">
        <v>869</v>
      </c>
      <c r="B8093" s="52" t="s">
        <v>1214</v>
      </c>
      <c r="C8093" s="52" t="s">
        <v>751</v>
      </c>
      <c r="D8093" s="53" t="n">
        <v>0.1</v>
      </c>
      <c r="E8093" s="53" t="s">
        <v>748</v>
      </c>
      <c r="F8093" s="0" t="s">
        <v>1441</v>
      </c>
      <c r="G8093" s="0" t="str">
        <f aca="false">LEFT(B8093,2)</f>
        <v>16</v>
      </c>
      <c r="H8093" s="0" t="str">
        <f aca="false">I8093&amp;"_"&amp;G8093&amp;"_"&amp;F8093</f>
        <v>ButsnudetFroe_16_20190829_DL2019017_BorupgaardGym_koersel1</v>
      </c>
      <c r="I8093" s="61" t="str">
        <f aca="false">MID(RIGHT(B8093,LEN(B8093)-3),1,FIND("_",RIGHT(B8093,LEN(B8093)-3))-1)</f>
        <v>ButsnudetFroe</v>
      </c>
      <c r="J8093" s="61" t="str">
        <f aca="false">TRIM(SUBSTITUTE(RIGHT(B8093,FIND(I8093,B8093)+1),"_",""))</f>
        <v>eDNA</v>
      </c>
      <c r="K8093" s="0" t="str">
        <f aca="false">IFERROR(VALUE(SUBSTITUTE(E8093,".",",")),E8093)</f>
        <v>No Ct</v>
      </c>
      <c r="L8093" s="61" t="str">
        <f aca="false">IF(J8093="PosK",SUMIFS(K:K,J:J,"PosK",H:H,H8093),"")</f>
        <v/>
      </c>
      <c r="M8093" s="61" t="str">
        <f aca="false">IF(J8093="PosK",SUMIFS(K:K,J:J,"NegK",H:H,H8093),"")</f>
        <v/>
      </c>
      <c r="N8093" s="61" t="str">
        <f aca="false">IF(J8093="PosK",SUMIFS(K:K,J:J,"eDNA",H:H,H8093),"")</f>
        <v/>
      </c>
      <c r="P8093" s="62"/>
      <c r="T8093" s="63"/>
      <c r="W8093" s="64"/>
    </row>
    <row r="8094" customFormat="false" ht="14.25" hidden="false" customHeight="false" outlineLevel="0" collapsed="false">
      <c r="A8094" s="0" t="s">
        <v>870</v>
      </c>
      <c r="B8094" s="52" t="s">
        <v>996</v>
      </c>
      <c r="C8094" s="52" t="s">
        <v>743</v>
      </c>
      <c r="D8094" s="53" t="n">
        <v>0.1</v>
      </c>
      <c r="E8094" s="53" t="s">
        <v>748</v>
      </c>
      <c r="F8094" s="0" t="s">
        <v>1441</v>
      </c>
      <c r="G8094" s="0" t="str">
        <f aca="false">LEFT(B8094,2)</f>
        <v>17</v>
      </c>
      <c r="H8094" s="0" t="str">
        <f aca="false">I8094&amp;"_"&amp;G8094&amp;"_"&amp;F8094</f>
        <v>ButsnudetFroe_17_20190829_DL2019017_BorupgaardGym_koersel1</v>
      </c>
      <c r="I8094" s="61" t="str">
        <f aca="false">MID(RIGHT(B8094,LEN(B8094)-3),1,FIND("_",RIGHT(B8094,LEN(B8094)-3))-1)</f>
        <v>ButsnudetFroe</v>
      </c>
      <c r="J8094" s="61" t="str">
        <f aca="false">TRIM(SUBSTITUTE(RIGHT(B8094,FIND(I8094,B8094)+1),"_",""))</f>
        <v>PosK</v>
      </c>
      <c r="K8094" s="0" t="str">
        <f aca="false">IFERROR(VALUE(SUBSTITUTE(E8094,".",",")),E8094)</f>
        <v>No Ct</v>
      </c>
      <c r="L8094" s="61" t="n">
        <f aca="false">IF(J8094="PosK",SUMIFS(K:K,J:J,"PosK",H:H,H8094),"")</f>
        <v>0</v>
      </c>
      <c r="M8094" s="61" t="n">
        <f aca="false">IF(J8094="PosK",SUMIFS(K:K,J:J,"NegK",H:H,H8094),"")</f>
        <v>0</v>
      </c>
      <c r="N8094" s="61" t="n">
        <f aca="false">IF(J8094="PosK",SUMIFS(K:K,J:J,"eDNA",H:H,H8094),"")</f>
        <v>0</v>
      </c>
      <c r="P8094" s="62" t="n">
        <f aca="false">IF(K8096="No Ct",0,K8096)</f>
        <v>0</v>
      </c>
      <c r="Q8094" s="62" t="n">
        <f aca="false">IF(K8097="No Ct",0,K8097)</f>
        <v>0</v>
      </c>
      <c r="R8094" s="0" t="str">
        <f aca="false">IF(AND(L8094&gt;0,M8094=0),"Valid","Invalid")</f>
        <v>Invalid</v>
      </c>
      <c r="S8094" s="0" t="str">
        <f aca="false">IF(OR(P8094&gt;1,Q8094&gt;1),"Present","Absent")</f>
        <v>Absent</v>
      </c>
      <c r="T8094" s="63" t="str">
        <f aca="false">IF(OR(AND(P8094&gt;1,P8094&lt;41),AND(Q8094&gt;1,Q8094&lt;41)),"Ct&lt;41","Ct&gt;41")</f>
        <v>Ct&gt;41</v>
      </c>
      <c r="U8094" s="0" t="str">
        <f aca="false">I8094</f>
        <v>ButsnudetFroe</v>
      </c>
      <c r="V8094" s="0" t="str">
        <f aca="false">MID(F8094,10,9)</f>
        <v>DL2019017</v>
      </c>
      <c r="W8094" s="64" t="str">
        <f aca="false">V8094&amp;"_"&amp;U8094&amp;"_"&amp;R8094&amp;"_"&amp;S8094&amp;"_"&amp;T8094</f>
        <v>DL2019017_ButsnudetFroe_Invalid_Absent_Ct&gt;41</v>
      </c>
    </row>
    <row r="8095" customFormat="false" ht="14.25" hidden="false" customHeight="false" outlineLevel="0" collapsed="false">
      <c r="A8095" s="0" t="s">
        <v>872</v>
      </c>
      <c r="B8095" s="52" t="s">
        <v>997</v>
      </c>
      <c r="C8095" s="52" t="s">
        <v>747</v>
      </c>
      <c r="D8095" s="53" t="n">
        <v>0.1</v>
      </c>
      <c r="E8095" s="53" t="s">
        <v>748</v>
      </c>
      <c r="F8095" s="0" t="s">
        <v>1441</v>
      </c>
      <c r="G8095" s="0" t="str">
        <f aca="false">LEFT(B8095,2)</f>
        <v>17</v>
      </c>
      <c r="H8095" s="0" t="str">
        <f aca="false">I8095&amp;"_"&amp;G8095&amp;"_"&amp;F8095</f>
        <v>ButsnudetFroe_17_20190829_DL2019017_BorupgaardGym_koersel1</v>
      </c>
      <c r="I8095" s="61" t="str">
        <f aca="false">MID(RIGHT(B8095,LEN(B8095)-3),1,FIND("_",RIGHT(B8095,LEN(B8095)-3))-1)</f>
        <v>ButsnudetFroe</v>
      </c>
      <c r="J8095" s="61" t="str">
        <f aca="false">TRIM(SUBSTITUTE(RIGHT(B8095,FIND(I8095,B8095)+1),"_",""))</f>
        <v>NegK</v>
      </c>
      <c r="K8095" s="0" t="str">
        <f aca="false">IFERROR(VALUE(SUBSTITUTE(E8095,".",",")),E8095)</f>
        <v>No Ct</v>
      </c>
      <c r="L8095" s="61" t="str">
        <f aca="false">IF(J8095="PosK",SUMIFS(K:K,J:J,"PosK",H:H,H8095),"")</f>
        <v/>
      </c>
      <c r="M8095" s="61" t="str">
        <f aca="false">IF(J8095="PosK",SUMIFS(K:K,J:J,"NegK",H:H,H8095),"")</f>
        <v/>
      </c>
      <c r="N8095" s="61" t="str">
        <f aca="false">IF(J8095="PosK",SUMIFS(K:K,J:J,"eDNA",H:H,H8095),"")</f>
        <v/>
      </c>
    </row>
    <row r="8096" customFormat="false" ht="14.25" hidden="false" customHeight="false" outlineLevel="0" collapsed="false">
      <c r="A8096" s="0" t="s">
        <v>874</v>
      </c>
      <c r="B8096" s="52" t="s">
        <v>998</v>
      </c>
      <c r="C8096" s="52" t="s">
        <v>751</v>
      </c>
      <c r="D8096" s="53" t="n">
        <v>0.1</v>
      </c>
      <c r="E8096" s="53" t="s">
        <v>748</v>
      </c>
      <c r="F8096" s="0" t="s">
        <v>1441</v>
      </c>
      <c r="G8096" s="0" t="str">
        <f aca="false">LEFT(B8096,2)</f>
        <v>17</v>
      </c>
      <c r="H8096" s="0" t="str">
        <f aca="false">I8096&amp;"_"&amp;G8096&amp;"_"&amp;F8096</f>
        <v>ButsnudetFroe_17_20190829_DL2019017_BorupgaardGym_koersel1</v>
      </c>
      <c r="I8096" s="61" t="str">
        <f aca="false">MID(RIGHT(B8096,LEN(B8096)-3),1,FIND("_",RIGHT(B8096,LEN(B8096)-3))-1)</f>
        <v>ButsnudetFroe</v>
      </c>
      <c r="J8096" s="61" t="str">
        <f aca="false">TRIM(SUBSTITUTE(RIGHT(B8096,FIND(I8096,B8096)+1),"_",""))</f>
        <v>eDNA</v>
      </c>
      <c r="K8096" s="0" t="str">
        <f aca="false">IFERROR(VALUE(SUBSTITUTE(E8096,".",",")),E8096)</f>
        <v>No Ct</v>
      </c>
      <c r="L8096" s="61" t="str">
        <f aca="false">IF(J8096="PosK",SUMIFS(K:K,J:J,"PosK",H:H,H8096),"")</f>
        <v/>
      </c>
      <c r="M8096" s="61" t="str">
        <f aca="false">IF(J8096="PosK",SUMIFS(K:K,J:J,"NegK",H:H,H8096),"")</f>
        <v/>
      </c>
      <c r="N8096" s="61" t="str">
        <f aca="false">IF(J8096="PosK",SUMIFS(K:K,J:J,"eDNA",H:H,H8096),"")</f>
        <v/>
      </c>
      <c r="Q8096" s="62"/>
    </row>
    <row r="8097" customFormat="false" ht="14.25" hidden="false" customHeight="false" outlineLevel="0" collapsed="false">
      <c r="A8097" s="0" t="s">
        <v>876</v>
      </c>
      <c r="B8097" s="52" t="s">
        <v>998</v>
      </c>
      <c r="C8097" s="52" t="s">
        <v>751</v>
      </c>
      <c r="D8097" s="53" t="n">
        <v>0.1</v>
      </c>
      <c r="E8097" s="53" t="s">
        <v>748</v>
      </c>
      <c r="F8097" s="0" t="s">
        <v>1441</v>
      </c>
      <c r="G8097" s="0" t="str">
        <f aca="false">LEFT(B8097,2)</f>
        <v>17</v>
      </c>
      <c r="H8097" s="0" t="str">
        <f aca="false">I8097&amp;"_"&amp;G8097&amp;"_"&amp;F8097</f>
        <v>ButsnudetFroe_17_20190829_DL2019017_BorupgaardGym_koersel1</v>
      </c>
      <c r="I8097" s="61" t="str">
        <f aca="false">MID(RIGHT(B8097,LEN(B8097)-3),1,FIND("_",RIGHT(B8097,LEN(B8097)-3))-1)</f>
        <v>ButsnudetFroe</v>
      </c>
      <c r="J8097" s="61" t="str">
        <f aca="false">TRIM(SUBSTITUTE(RIGHT(B8097,FIND(I8097,B8097)+1),"_",""))</f>
        <v>eDNA</v>
      </c>
      <c r="K8097" s="0" t="str">
        <f aca="false">IFERROR(VALUE(SUBSTITUTE(E8097,".",",")),E8097)</f>
        <v>No Ct</v>
      </c>
      <c r="L8097" s="61" t="str">
        <f aca="false">IF(J8097="PosK",SUMIFS(K:K,J:J,"PosK",H:H,H8097),"")</f>
        <v/>
      </c>
      <c r="M8097" s="61" t="str">
        <f aca="false">IF(J8097="PosK",SUMIFS(K:K,J:J,"NegK",H:H,H8097),"")</f>
        <v/>
      </c>
      <c r="N8097" s="61" t="str">
        <f aca="false">IF(J8097="PosK",SUMIFS(K:K,J:J,"eDNA",H:H,H8097),"")</f>
        <v/>
      </c>
      <c r="P8097" s="62"/>
      <c r="T8097" s="63"/>
      <c r="W8097" s="64"/>
    </row>
    <row r="8098" customFormat="false" ht="14.25" hidden="false" customHeight="false" outlineLevel="0" collapsed="false">
      <c r="A8098" s="0" t="s">
        <v>877</v>
      </c>
      <c r="B8098" s="52" t="s">
        <v>1215</v>
      </c>
      <c r="C8098" s="52" t="s">
        <v>743</v>
      </c>
      <c r="D8098" s="53" t="n">
        <v>0.1</v>
      </c>
      <c r="E8098" s="53" t="s">
        <v>748</v>
      </c>
      <c r="F8098" s="0" t="s">
        <v>1441</v>
      </c>
      <c r="G8098" s="0" t="str">
        <f aca="false">LEFT(B8098,2)</f>
        <v>18</v>
      </c>
      <c r="H8098" s="0" t="str">
        <f aca="false">I8098&amp;"_"&amp;G8098&amp;"_"&amp;F8098</f>
        <v>LilleVandsalamander_18_20190829_DL2019017_BorupgaardGym_koersel1</v>
      </c>
      <c r="I8098" s="61" t="str">
        <f aca="false">MID(RIGHT(B8098,LEN(B8098)-3),1,FIND("_",RIGHT(B8098,LEN(B8098)-3))-1)</f>
        <v>LilleVandsalamander</v>
      </c>
      <c r="J8098" s="61" t="str">
        <f aca="false">TRIM(SUBSTITUTE(RIGHT(B8098,FIND(I8098,B8098)+1),"_",""))</f>
        <v>PosK</v>
      </c>
      <c r="K8098" s="0" t="str">
        <f aca="false">IFERROR(VALUE(SUBSTITUTE(E8098,".",",")),E8098)</f>
        <v>No Ct</v>
      </c>
      <c r="L8098" s="61" t="n">
        <f aca="false">IF(J8098="PosK",SUMIFS(K:K,J:J,"PosK",H:H,H8098),"")</f>
        <v>0</v>
      </c>
      <c r="M8098" s="61" t="n">
        <f aca="false">IF(J8098="PosK",SUMIFS(K:K,J:J,"NegK",H:H,H8098),"")</f>
        <v>0</v>
      </c>
      <c r="N8098" s="61" t="n">
        <f aca="false">IF(J8098="PosK",SUMIFS(K:K,J:J,"eDNA",H:H,H8098),"")</f>
        <v>0</v>
      </c>
      <c r="P8098" s="62" t="n">
        <f aca="false">IF(K8100="No Ct",0,K8100)</f>
        <v>0</v>
      </c>
      <c r="Q8098" s="62" t="n">
        <f aca="false">IF(K8101="No Ct",0,K8101)</f>
        <v>0</v>
      </c>
      <c r="R8098" s="0" t="str">
        <f aca="false">IF(AND(L8098&gt;0,M8098=0),"Valid","Invalid")</f>
        <v>Invalid</v>
      </c>
      <c r="S8098" s="0" t="str">
        <f aca="false">IF(OR(P8098&gt;1,Q8098&gt;1),"Present","Absent")</f>
        <v>Absent</v>
      </c>
      <c r="T8098" s="63" t="str">
        <f aca="false">IF(OR(AND(P8098&gt;1,P8098&lt;41),AND(Q8098&gt;1,Q8098&lt;41)),"Ct&lt;41","Ct&gt;41")</f>
        <v>Ct&gt;41</v>
      </c>
      <c r="U8098" s="0" t="str">
        <f aca="false">I8098</f>
        <v>LilleVandsalamander</v>
      </c>
      <c r="V8098" s="0" t="str">
        <f aca="false">MID(F8098,10,9)</f>
        <v>DL2019017</v>
      </c>
      <c r="W8098" s="64" t="str">
        <f aca="false">V8098&amp;"_"&amp;U8098&amp;"_"&amp;R8098&amp;"_"&amp;S8098&amp;"_"&amp;T8098</f>
        <v>DL2019017_LilleVandsalamander_Invalid_Absent_Ct&gt;41</v>
      </c>
    </row>
    <row r="8099" customFormat="false" ht="14.25" hidden="false" customHeight="false" outlineLevel="0" collapsed="false">
      <c r="A8099" s="0" t="s">
        <v>879</v>
      </c>
      <c r="B8099" s="52" t="s">
        <v>1216</v>
      </c>
      <c r="C8099" s="52" t="s">
        <v>747</v>
      </c>
      <c r="D8099" s="53" t="n">
        <v>0.1</v>
      </c>
      <c r="E8099" s="53" t="s">
        <v>748</v>
      </c>
      <c r="F8099" s="0" t="s">
        <v>1441</v>
      </c>
      <c r="G8099" s="0" t="str">
        <f aca="false">LEFT(B8099,2)</f>
        <v>18</v>
      </c>
      <c r="H8099" s="0" t="str">
        <f aca="false">I8099&amp;"_"&amp;G8099&amp;"_"&amp;F8099</f>
        <v>LilleVandsalamander_18_20190829_DL2019017_BorupgaardGym_koersel1</v>
      </c>
      <c r="I8099" s="61" t="str">
        <f aca="false">MID(RIGHT(B8099,LEN(B8099)-3),1,FIND("_",RIGHT(B8099,LEN(B8099)-3))-1)</f>
        <v>LilleVandsalamander</v>
      </c>
      <c r="J8099" s="61" t="str">
        <f aca="false">TRIM(SUBSTITUTE(RIGHT(B8099,FIND(I8099,B8099)+1),"_",""))</f>
        <v>NegK</v>
      </c>
      <c r="K8099" s="0" t="str">
        <f aca="false">IFERROR(VALUE(SUBSTITUTE(E8099,".",",")),E8099)</f>
        <v>No Ct</v>
      </c>
      <c r="L8099" s="61" t="str">
        <f aca="false">IF(J8099="PosK",SUMIFS(K:K,J:J,"PosK",H:H,H8099),"")</f>
        <v/>
      </c>
      <c r="M8099" s="61" t="str">
        <f aca="false">IF(J8099="PosK",SUMIFS(K:K,J:J,"NegK",H:H,H8099),"")</f>
        <v/>
      </c>
      <c r="N8099" s="61" t="str">
        <f aca="false">IF(J8099="PosK",SUMIFS(K:K,J:J,"eDNA",H:H,H8099),"")</f>
        <v/>
      </c>
    </row>
    <row r="8100" customFormat="false" ht="14.25" hidden="false" customHeight="false" outlineLevel="0" collapsed="false">
      <c r="A8100" s="0" t="s">
        <v>881</v>
      </c>
      <c r="B8100" s="52" t="s">
        <v>1217</v>
      </c>
      <c r="C8100" s="52" t="s">
        <v>751</v>
      </c>
      <c r="D8100" s="53" t="n">
        <v>0.1</v>
      </c>
      <c r="E8100" s="53" t="s">
        <v>748</v>
      </c>
      <c r="F8100" s="0" t="s">
        <v>1441</v>
      </c>
      <c r="G8100" s="0" t="str">
        <f aca="false">LEFT(B8100,2)</f>
        <v>18</v>
      </c>
      <c r="H8100" s="0" t="str">
        <f aca="false">I8100&amp;"_"&amp;G8100&amp;"_"&amp;F8100</f>
        <v>LilleVandsalamander_18_20190829_DL2019017_BorupgaardGym_koersel1</v>
      </c>
      <c r="I8100" s="61" t="str">
        <f aca="false">MID(RIGHT(B8100,LEN(B8100)-3),1,FIND("_",RIGHT(B8100,LEN(B8100)-3))-1)</f>
        <v>LilleVandsalamander</v>
      </c>
      <c r="J8100" s="61" t="str">
        <f aca="false">TRIM(SUBSTITUTE(RIGHT(B8100,FIND(I8100,B8100)+1),"_",""))</f>
        <v>eDNA</v>
      </c>
      <c r="K8100" s="0" t="str">
        <f aca="false">IFERROR(VALUE(SUBSTITUTE(E8100,".",",")),E8100)</f>
        <v>No Ct</v>
      </c>
      <c r="L8100" s="61" t="str">
        <f aca="false">IF(J8100="PosK",SUMIFS(K:K,J:J,"PosK",H:H,H8100),"")</f>
        <v/>
      </c>
      <c r="M8100" s="61" t="str">
        <f aca="false">IF(J8100="PosK",SUMIFS(K:K,J:J,"NegK",H:H,H8100),"")</f>
        <v/>
      </c>
      <c r="N8100" s="61" t="str">
        <f aca="false">IF(J8100="PosK",SUMIFS(K:K,J:J,"eDNA",H:H,H8100),"")</f>
        <v/>
      </c>
      <c r="Q8100" s="62"/>
    </row>
    <row r="8101" customFormat="false" ht="14.25" hidden="false" customHeight="false" outlineLevel="0" collapsed="false">
      <c r="A8101" s="0" t="s">
        <v>883</v>
      </c>
      <c r="B8101" s="52" t="s">
        <v>1217</v>
      </c>
      <c r="C8101" s="52" t="s">
        <v>751</v>
      </c>
      <c r="D8101" s="53" t="n">
        <v>0.1</v>
      </c>
      <c r="E8101" s="53" t="s">
        <v>748</v>
      </c>
      <c r="F8101" s="0" t="s">
        <v>1441</v>
      </c>
      <c r="G8101" s="0" t="str">
        <f aca="false">LEFT(B8101,2)</f>
        <v>18</v>
      </c>
      <c r="H8101" s="0" t="str">
        <f aca="false">I8101&amp;"_"&amp;G8101&amp;"_"&amp;F8101</f>
        <v>LilleVandsalamander_18_20190829_DL2019017_BorupgaardGym_koersel1</v>
      </c>
      <c r="I8101" s="61" t="str">
        <f aca="false">MID(RIGHT(B8101,LEN(B8101)-3),1,FIND("_",RIGHT(B8101,LEN(B8101)-3))-1)</f>
        <v>LilleVandsalamander</v>
      </c>
      <c r="J8101" s="61" t="str">
        <f aca="false">TRIM(SUBSTITUTE(RIGHT(B8101,FIND(I8101,B8101)+1),"_",""))</f>
        <v>eDNA</v>
      </c>
      <c r="K8101" s="0" t="str">
        <f aca="false">IFERROR(VALUE(SUBSTITUTE(E8101,".",",")),E8101)</f>
        <v>No Ct</v>
      </c>
      <c r="L8101" s="61" t="str">
        <f aca="false">IF(J8101="PosK",SUMIFS(K:K,J:J,"PosK",H:H,H8101),"")</f>
        <v/>
      </c>
      <c r="M8101" s="61" t="str">
        <f aca="false">IF(J8101="PosK",SUMIFS(K:K,J:J,"NegK",H:H,H8101),"")</f>
        <v/>
      </c>
      <c r="N8101" s="61" t="str">
        <f aca="false">IF(J8101="PosK",SUMIFS(K:K,J:J,"eDNA",H:H,H8101),"")</f>
        <v/>
      </c>
      <c r="P8101" s="62"/>
      <c r="T8101" s="63"/>
      <c r="W8101" s="64"/>
    </row>
    <row r="8102" customFormat="false" ht="14.25" hidden="false" customHeight="false" outlineLevel="0" collapsed="false">
      <c r="A8102" s="0" t="s">
        <v>886</v>
      </c>
      <c r="B8102" s="52" t="s">
        <v>1003</v>
      </c>
      <c r="C8102" s="52" t="s">
        <v>747</v>
      </c>
      <c r="D8102" s="53" t="n">
        <v>0.1</v>
      </c>
      <c r="E8102" s="53" t="s">
        <v>748</v>
      </c>
      <c r="F8102" s="0" t="s">
        <v>1441</v>
      </c>
      <c r="G8102" s="0" t="str">
        <f aca="false">LEFT(B8102,2)</f>
        <v>19</v>
      </c>
      <c r="H8102" s="0" t="str">
        <f aca="false">I8102&amp;"_"&amp;G8102&amp;"_"&amp;F8102</f>
        <v>LilleVandsalamander_19_20190829_DL2019017_BorupgaardGym_koersel1</v>
      </c>
      <c r="I8102" s="61" t="str">
        <f aca="false">MID(RIGHT(B8102,LEN(B8102)-3),1,FIND("_",RIGHT(B8102,LEN(B8102)-3))-1)</f>
        <v>LilleVandsalamander</v>
      </c>
      <c r="J8102" s="61" t="str">
        <f aca="false">TRIM(SUBSTITUTE(RIGHT(B8102,FIND(I8102,B8102)+1),"_",""))</f>
        <v>NegK</v>
      </c>
      <c r="K8102" s="0" t="str">
        <f aca="false">IFERROR(VALUE(SUBSTITUTE(E8102,".",",")),E8102)</f>
        <v>No Ct</v>
      </c>
      <c r="L8102" s="61" t="str">
        <f aca="false">IF(J8102="PosK",SUMIFS(K:K,J:J,"PosK",H:H,H8102),"")</f>
        <v/>
      </c>
      <c r="M8102" s="61" t="str">
        <f aca="false">IF(J8102="PosK",SUMIFS(K:K,J:J,"NegK",H:H,H8102),"")</f>
        <v/>
      </c>
      <c r="N8102" s="61" t="str">
        <f aca="false">IF(J8102="PosK",SUMIFS(K:K,J:J,"eDNA",H:H,H8102),"")</f>
        <v/>
      </c>
      <c r="P8102" s="62" t="n">
        <f aca="false">IF(K8104="No Ct",0,K8104)</f>
        <v>0</v>
      </c>
      <c r="Q8102" s="62" t="n">
        <f aca="false">IF(K8105="No Ct",0,K8105)</f>
        <v>0</v>
      </c>
      <c r="R8102" s="0" t="str">
        <f aca="false">IF(AND(L8102&gt;0,M8102=0),"Valid","Invalid")</f>
        <v>Invalid</v>
      </c>
      <c r="S8102" s="0" t="str">
        <f aca="false">IF(OR(P8102&gt;1,Q8102&gt;1),"Present","Absent")</f>
        <v>Absent</v>
      </c>
      <c r="T8102" s="63" t="str">
        <f aca="false">IF(OR(AND(P8102&gt;1,P8102&lt;41),AND(Q8102&gt;1,Q8102&lt;41)),"Ct&lt;41","Ct&gt;41")</f>
        <v>Ct&gt;41</v>
      </c>
      <c r="U8102" s="0" t="str">
        <f aca="false">I8102</f>
        <v>LilleVandsalamander</v>
      </c>
      <c r="V8102" s="0" t="str">
        <f aca="false">MID(F8102,10,9)</f>
        <v>DL2019017</v>
      </c>
      <c r="W8102" s="64" t="str">
        <f aca="false">V8102&amp;"_"&amp;U8102&amp;"_"&amp;R8102&amp;"_"&amp;S8102&amp;"_"&amp;T8102</f>
        <v>DL2019017_LilleVandsalamander_Invalid_Absent_Ct&gt;41</v>
      </c>
    </row>
    <row r="8103" customFormat="false" ht="14.25" hidden="false" customHeight="false" outlineLevel="0" collapsed="false">
      <c r="A8103" s="0" t="s">
        <v>884</v>
      </c>
      <c r="B8103" s="52" t="s">
        <v>1002</v>
      </c>
      <c r="C8103" s="52" t="s">
        <v>743</v>
      </c>
      <c r="D8103" s="53" t="n">
        <v>0.1</v>
      </c>
      <c r="E8103" s="53" t="s">
        <v>748</v>
      </c>
      <c r="F8103" s="0" t="s">
        <v>1441</v>
      </c>
      <c r="G8103" s="0" t="str">
        <f aca="false">LEFT(B8103,2)</f>
        <v>19</v>
      </c>
      <c r="H8103" s="0" t="str">
        <f aca="false">I8103&amp;"_"&amp;G8103&amp;"_"&amp;F8103</f>
        <v>LilleVandsalamander_19_20190829_DL2019017_BorupgaardGym_koersel1</v>
      </c>
      <c r="I8103" s="61" t="str">
        <f aca="false">MID(RIGHT(B8103,LEN(B8103)-3),1,FIND("_",RIGHT(B8103,LEN(B8103)-3))-1)</f>
        <v>LilleVandsalamander</v>
      </c>
      <c r="J8103" s="61" t="str">
        <f aca="false">TRIM(SUBSTITUTE(RIGHT(B8103,FIND(I8103,B8103)+1),"_",""))</f>
        <v>PosK</v>
      </c>
      <c r="K8103" s="0" t="str">
        <f aca="false">IFERROR(VALUE(SUBSTITUTE(E8103,".",",")),E8103)</f>
        <v>No Ct</v>
      </c>
      <c r="L8103" s="61" t="n">
        <f aca="false">IF(J8103="PosK",SUMIFS(K:K,J:J,"PosK",H:H,H8103),"")</f>
        <v>0</v>
      </c>
      <c r="M8103" s="61" t="n">
        <f aca="false">IF(J8103="PosK",SUMIFS(K:K,J:J,"NegK",H:H,H8103),"")</f>
        <v>0</v>
      </c>
      <c r="N8103" s="61" t="n">
        <f aca="false">IF(J8103="PosK",SUMIFS(K:K,J:J,"eDNA",H:H,H8103),"")</f>
        <v>0</v>
      </c>
    </row>
    <row r="8104" customFormat="false" ht="14.25" hidden="false" customHeight="false" outlineLevel="0" collapsed="false">
      <c r="A8104" s="0" t="s">
        <v>888</v>
      </c>
      <c r="B8104" s="52" t="s">
        <v>1004</v>
      </c>
      <c r="C8104" s="52" t="s">
        <v>751</v>
      </c>
      <c r="D8104" s="53" t="n">
        <v>0.1</v>
      </c>
      <c r="E8104" s="53" t="s">
        <v>748</v>
      </c>
      <c r="F8104" s="0" t="s">
        <v>1441</v>
      </c>
      <c r="G8104" s="0" t="str">
        <f aca="false">LEFT(B8104,2)</f>
        <v>19</v>
      </c>
      <c r="H8104" s="0" t="str">
        <f aca="false">I8104&amp;"_"&amp;G8104&amp;"_"&amp;F8104</f>
        <v>LilleVandsalamander_19_20190829_DL2019017_BorupgaardGym_koersel1</v>
      </c>
      <c r="I8104" s="61" t="str">
        <f aca="false">MID(RIGHT(B8104,LEN(B8104)-3),1,FIND("_",RIGHT(B8104,LEN(B8104)-3))-1)</f>
        <v>LilleVandsalamander</v>
      </c>
      <c r="J8104" s="61" t="str">
        <f aca="false">TRIM(SUBSTITUTE(RIGHT(B8104,FIND(I8104,B8104)+1),"_",""))</f>
        <v>eDNA</v>
      </c>
      <c r="K8104" s="0" t="str">
        <f aca="false">IFERROR(VALUE(SUBSTITUTE(E8104,".",",")),E8104)</f>
        <v>No Ct</v>
      </c>
      <c r="L8104" s="61" t="str">
        <f aca="false">IF(J8104="PosK",SUMIFS(K:K,J:J,"PosK",H:H,H8104),"")</f>
        <v/>
      </c>
      <c r="M8104" s="61" t="str">
        <f aca="false">IF(J8104="PosK",SUMIFS(K:K,J:J,"NegK",H:H,H8104),"")</f>
        <v/>
      </c>
      <c r="N8104" s="61" t="str">
        <f aca="false">IF(J8104="PosK",SUMIFS(K:K,J:J,"eDNA",H:H,H8104),"")</f>
        <v/>
      </c>
      <c r="Q8104" s="62"/>
    </row>
    <row r="8105" customFormat="false" ht="14.25" hidden="false" customHeight="false" outlineLevel="0" collapsed="false">
      <c r="A8105" s="0" t="s">
        <v>890</v>
      </c>
      <c r="B8105" s="52" t="s">
        <v>1004</v>
      </c>
      <c r="C8105" s="52" t="s">
        <v>751</v>
      </c>
      <c r="D8105" s="53" t="n">
        <v>0.1</v>
      </c>
      <c r="E8105" s="53" t="s">
        <v>748</v>
      </c>
      <c r="F8105" s="0" t="s">
        <v>1441</v>
      </c>
      <c r="G8105" s="0" t="str">
        <f aca="false">LEFT(B8105,2)</f>
        <v>19</v>
      </c>
      <c r="H8105" s="0" t="str">
        <f aca="false">I8105&amp;"_"&amp;G8105&amp;"_"&amp;F8105</f>
        <v>LilleVandsalamander_19_20190829_DL2019017_BorupgaardGym_koersel1</v>
      </c>
      <c r="I8105" s="61" t="str">
        <f aca="false">MID(RIGHT(B8105,LEN(B8105)-3),1,FIND("_",RIGHT(B8105,LEN(B8105)-3))-1)</f>
        <v>LilleVandsalamander</v>
      </c>
      <c r="J8105" s="61" t="str">
        <f aca="false">TRIM(SUBSTITUTE(RIGHT(B8105,FIND(I8105,B8105)+1),"_",""))</f>
        <v>eDNA</v>
      </c>
      <c r="K8105" s="0" t="str">
        <f aca="false">IFERROR(VALUE(SUBSTITUTE(E8105,".",",")),E8105)</f>
        <v>No Ct</v>
      </c>
      <c r="L8105" s="61" t="str">
        <f aca="false">IF(J8105="PosK",SUMIFS(K:K,J:J,"PosK",H:H,H8105),"")</f>
        <v/>
      </c>
      <c r="M8105" s="61" t="str">
        <f aca="false">IF(J8105="PosK",SUMIFS(K:K,J:J,"NegK",H:H,H8105),"")</f>
        <v/>
      </c>
      <c r="N8105" s="61" t="str">
        <f aca="false">IF(J8105="PosK",SUMIFS(K:K,J:J,"eDNA",H:H,H8105),"")</f>
        <v/>
      </c>
      <c r="P8105" s="62"/>
      <c r="T8105" s="63"/>
      <c r="W8105" s="64"/>
    </row>
    <row r="8106" customFormat="false" ht="14.25" hidden="false" customHeight="false" outlineLevel="0" collapsed="false">
      <c r="A8106" s="0" t="s">
        <v>891</v>
      </c>
      <c r="B8106" s="52" t="s">
        <v>1218</v>
      </c>
      <c r="C8106" s="52" t="s">
        <v>743</v>
      </c>
      <c r="D8106" s="53" t="n">
        <v>0.1</v>
      </c>
      <c r="E8106" s="53" t="n">
        <v>35.88</v>
      </c>
      <c r="F8106" s="0" t="s">
        <v>1441</v>
      </c>
      <c r="G8106" s="0" t="str">
        <f aca="false">LEFT(B8106,2)</f>
        <v>20</v>
      </c>
      <c r="H8106" s="0" t="str">
        <f aca="false">I8106&amp;"_"&amp;G8106&amp;"_"&amp;F8106</f>
        <v>Skalle_20_20190829_DL2019017_BorupgaardGym_koersel1</v>
      </c>
      <c r="I8106" s="61" t="str">
        <f aca="false">MID(RIGHT(B8106,LEN(B8106)-3),1,FIND("_",RIGHT(B8106,LEN(B8106)-3))-1)</f>
        <v>Skalle</v>
      </c>
      <c r="J8106" s="61" t="str">
        <f aca="false">TRIM(SUBSTITUTE(RIGHT(B8106,FIND(I8106,B8106)+1),"_",""))</f>
        <v>PosK</v>
      </c>
      <c r="K8106" s="0" t="n">
        <f aca="false">IFERROR(VALUE(SUBSTITUTE(E8106,".",",")),E8106)</f>
        <v>35.88</v>
      </c>
      <c r="L8106" s="61" t="n">
        <f aca="false">IF(J8106="PosK",SUMIFS(K:K,J:J,"PosK",H:H,H8106),"")</f>
        <v>35.88</v>
      </c>
      <c r="M8106" s="61" t="n">
        <f aca="false">IF(J8106="PosK",SUMIFS(K:K,J:J,"NegK",H:H,H8106),"")</f>
        <v>0</v>
      </c>
      <c r="N8106" s="61" t="n">
        <f aca="false">IF(J8106="PosK",SUMIFS(K:K,J:J,"eDNA",H:H,H8106),"")</f>
        <v>71.52</v>
      </c>
      <c r="P8106" s="62" t="n">
        <f aca="false">IF(K8108="No Ct",0,K8108)</f>
        <v>36.3</v>
      </c>
      <c r="Q8106" s="62" t="n">
        <f aca="false">IF(K8109="No Ct",0,K8109)</f>
        <v>35.22</v>
      </c>
      <c r="R8106" s="0" t="str">
        <f aca="false">IF(AND(L8106&gt;0,M8106=0),"Valid","Invalid")</f>
        <v>Valid</v>
      </c>
      <c r="S8106" s="0" t="str">
        <f aca="false">IF(OR(P8106&gt;1,Q8106&gt;1),"Present","Absent")</f>
        <v>Present</v>
      </c>
      <c r="T8106" s="63" t="str">
        <f aca="false">IF(OR(AND(P8106&gt;1,P8106&lt;41),AND(Q8106&gt;1,Q8106&lt;41)),"Ct&lt;41","Ct&gt;41")</f>
        <v>Ct&lt;41</v>
      </c>
      <c r="U8106" s="0" t="str">
        <f aca="false">I8106</f>
        <v>Skalle</v>
      </c>
      <c r="V8106" s="0" t="str">
        <f aca="false">MID(F8106,10,9)</f>
        <v>DL2019017</v>
      </c>
      <c r="W8106" s="64" t="str">
        <f aca="false">V8106&amp;"_"&amp;U8106&amp;"_"&amp;R8106&amp;"_"&amp;S8106&amp;"_"&amp;T8106</f>
        <v>DL2019017_Skalle_Valid_Present_Ct&lt;41</v>
      </c>
    </row>
    <row r="8107" customFormat="false" ht="14.25" hidden="false" customHeight="false" outlineLevel="0" collapsed="false">
      <c r="A8107" s="0" t="s">
        <v>893</v>
      </c>
      <c r="B8107" s="52" t="s">
        <v>1219</v>
      </c>
      <c r="C8107" s="52" t="s">
        <v>747</v>
      </c>
      <c r="D8107" s="53" t="n">
        <v>0.1</v>
      </c>
      <c r="E8107" s="53" t="s">
        <v>748</v>
      </c>
      <c r="F8107" s="0" t="s">
        <v>1441</v>
      </c>
      <c r="G8107" s="0" t="str">
        <f aca="false">LEFT(B8107,2)</f>
        <v>20</v>
      </c>
      <c r="H8107" s="0" t="str">
        <f aca="false">I8107&amp;"_"&amp;G8107&amp;"_"&amp;F8107</f>
        <v>Skalle_20_20190829_DL2019017_BorupgaardGym_koersel1</v>
      </c>
      <c r="I8107" s="61" t="str">
        <f aca="false">MID(RIGHT(B8107,LEN(B8107)-3),1,FIND("_",RIGHT(B8107,LEN(B8107)-3))-1)</f>
        <v>Skalle</v>
      </c>
      <c r="J8107" s="61" t="str">
        <f aca="false">TRIM(SUBSTITUTE(RIGHT(B8107,FIND(I8107,B8107)+1),"_",""))</f>
        <v>NegK</v>
      </c>
      <c r="K8107" s="0" t="str">
        <f aca="false">IFERROR(VALUE(SUBSTITUTE(E8107,".",",")),E8107)</f>
        <v>No Ct</v>
      </c>
      <c r="L8107" s="61" t="str">
        <f aca="false">IF(J8107="PosK",SUMIFS(K:K,J:J,"PosK",H:H,H8107),"")</f>
        <v/>
      </c>
      <c r="M8107" s="61" t="str">
        <f aca="false">IF(J8107="PosK",SUMIFS(K:K,J:J,"NegK",H:H,H8107),"")</f>
        <v/>
      </c>
      <c r="N8107" s="61" t="str">
        <f aca="false">IF(J8107="PosK",SUMIFS(K:K,J:J,"eDNA",H:H,H8107),"")</f>
        <v/>
      </c>
    </row>
    <row r="8108" customFormat="false" ht="14.25" hidden="false" customHeight="false" outlineLevel="0" collapsed="false">
      <c r="A8108" s="0" t="s">
        <v>895</v>
      </c>
      <c r="B8108" s="52" t="s">
        <v>1220</v>
      </c>
      <c r="C8108" s="52" t="s">
        <v>751</v>
      </c>
      <c r="D8108" s="53" t="n">
        <v>0.1</v>
      </c>
      <c r="E8108" s="53" t="n">
        <v>36.3</v>
      </c>
      <c r="F8108" s="0" t="s">
        <v>1441</v>
      </c>
      <c r="G8108" s="0" t="str">
        <f aca="false">LEFT(B8108,2)</f>
        <v>20</v>
      </c>
      <c r="H8108" s="0" t="str">
        <f aca="false">I8108&amp;"_"&amp;G8108&amp;"_"&amp;F8108</f>
        <v>Skalle_20_20190829_DL2019017_BorupgaardGym_koersel1</v>
      </c>
      <c r="I8108" s="61" t="str">
        <f aca="false">MID(RIGHT(B8108,LEN(B8108)-3),1,FIND("_",RIGHT(B8108,LEN(B8108)-3))-1)</f>
        <v>Skalle</v>
      </c>
      <c r="J8108" s="61" t="str">
        <f aca="false">TRIM(SUBSTITUTE(RIGHT(B8108,FIND(I8108,B8108)+1),"_",""))</f>
        <v>eDNA</v>
      </c>
      <c r="K8108" s="0" t="n">
        <f aca="false">IFERROR(VALUE(SUBSTITUTE(E8108,".",",")),E8108)</f>
        <v>36.3</v>
      </c>
      <c r="L8108" s="61" t="str">
        <f aca="false">IF(J8108="PosK",SUMIFS(K:K,J:J,"PosK",H:H,H8108),"")</f>
        <v/>
      </c>
      <c r="M8108" s="61" t="str">
        <f aca="false">IF(J8108="PosK",SUMIFS(K:K,J:J,"NegK",H:H,H8108),"")</f>
        <v/>
      </c>
      <c r="N8108" s="61" t="str">
        <f aca="false">IF(J8108="PosK",SUMIFS(K:K,J:J,"eDNA",H:H,H8108),"")</f>
        <v/>
      </c>
      <c r="Q8108" s="62"/>
    </row>
    <row r="8109" customFormat="false" ht="14.25" hidden="false" customHeight="false" outlineLevel="0" collapsed="false">
      <c r="A8109" s="0" t="s">
        <v>897</v>
      </c>
      <c r="B8109" s="52" t="s">
        <v>1220</v>
      </c>
      <c r="C8109" s="52" t="s">
        <v>751</v>
      </c>
      <c r="D8109" s="53" t="n">
        <v>0.1</v>
      </c>
      <c r="E8109" s="53" t="n">
        <v>35.22</v>
      </c>
      <c r="F8109" s="0" t="s">
        <v>1441</v>
      </c>
      <c r="G8109" s="0" t="str">
        <f aca="false">LEFT(B8109,2)</f>
        <v>20</v>
      </c>
      <c r="H8109" s="0" t="str">
        <f aca="false">I8109&amp;"_"&amp;G8109&amp;"_"&amp;F8109</f>
        <v>Skalle_20_20190829_DL2019017_BorupgaardGym_koersel1</v>
      </c>
      <c r="I8109" s="61" t="str">
        <f aca="false">MID(RIGHT(B8109,LEN(B8109)-3),1,FIND("_",RIGHT(B8109,LEN(B8109)-3))-1)</f>
        <v>Skalle</v>
      </c>
      <c r="J8109" s="61" t="str">
        <f aca="false">TRIM(SUBSTITUTE(RIGHT(B8109,FIND(I8109,B8109)+1),"_",""))</f>
        <v>eDNA</v>
      </c>
      <c r="K8109" s="0" t="n">
        <f aca="false">IFERROR(VALUE(SUBSTITUTE(E8109,".",",")),E8109)</f>
        <v>35.22</v>
      </c>
      <c r="L8109" s="61" t="str">
        <f aca="false">IF(J8109="PosK",SUMIFS(K:K,J:J,"PosK",H:H,H8109),"")</f>
        <v/>
      </c>
      <c r="M8109" s="61" t="str">
        <f aca="false">IF(J8109="PosK",SUMIFS(K:K,J:J,"NegK",H:H,H8109),"")</f>
        <v/>
      </c>
      <c r="N8109" s="61" t="str">
        <f aca="false">IF(J8109="PosK",SUMIFS(K:K,J:J,"eDNA",H:H,H8109),"")</f>
        <v/>
      </c>
      <c r="P8109" s="62"/>
      <c r="T8109" s="63"/>
      <c r="W8109" s="64"/>
    </row>
    <row r="8110" customFormat="false" ht="14.25" hidden="false" customHeight="false" outlineLevel="0" collapsed="false">
      <c r="A8110" s="0" t="s">
        <v>898</v>
      </c>
      <c r="B8110" s="52" t="s">
        <v>1008</v>
      </c>
      <c r="C8110" s="52" t="s">
        <v>743</v>
      </c>
      <c r="D8110" s="53" t="n">
        <v>0.1</v>
      </c>
      <c r="E8110" s="53" t="n">
        <v>28.26</v>
      </c>
      <c r="F8110" s="0" t="s">
        <v>1441</v>
      </c>
      <c r="G8110" s="0" t="str">
        <f aca="false">LEFT(B8110,2)</f>
        <v>21</v>
      </c>
      <c r="H8110" s="0" t="str">
        <f aca="false">I8110&amp;"_"&amp;G8110&amp;"_"&amp;F8110</f>
        <v>Skalle_21_20190829_DL2019017_BorupgaardGym_koersel1</v>
      </c>
      <c r="I8110" s="61" t="str">
        <f aca="false">MID(RIGHT(B8110,LEN(B8110)-3),1,FIND("_",RIGHT(B8110,LEN(B8110)-3))-1)</f>
        <v>Skalle</v>
      </c>
      <c r="J8110" s="61" t="str">
        <f aca="false">TRIM(SUBSTITUTE(RIGHT(B8110,FIND(I8110,B8110)+1),"_",""))</f>
        <v>PosK</v>
      </c>
      <c r="K8110" s="0" t="n">
        <f aca="false">IFERROR(VALUE(SUBSTITUTE(E8110,".",",")),E8110)</f>
        <v>28.26</v>
      </c>
      <c r="L8110" s="61" t="n">
        <f aca="false">IF(J8110="PosK",SUMIFS(K:K,J:J,"PosK",H:H,H8110),"")</f>
        <v>28.26</v>
      </c>
      <c r="M8110" s="61" t="n">
        <f aca="false">IF(J8110="PosK",SUMIFS(K:K,J:J,"NegK",H:H,H8110),"")</f>
        <v>0</v>
      </c>
      <c r="N8110" s="61" t="n">
        <f aca="false">IF(J8110="PosK",SUMIFS(K:K,J:J,"eDNA",H:H,H8110),"")</f>
        <v>65.08</v>
      </c>
      <c r="P8110" s="62" t="n">
        <f aca="false">IF(K8112="No Ct",0,K8112)</f>
        <v>32.56</v>
      </c>
      <c r="Q8110" s="62" t="n">
        <f aca="false">IF(K8113="No Ct",0,K8113)</f>
        <v>32.52</v>
      </c>
      <c r="R8110" s="0" t="str">
        <f aca="false">IF(AND(L8110&gt;0,M8110=0),"Valid","Invalid")</f>
        <v>Valid</v>
      </c>
      <c r="S8110" s="0" t="str">
        <f aca="false">IF(OR(P8110&gt;1,Q8110&gt;1),"Present","Absent")</f>
        <v>Present</v>
      </c>
      <c r="T8110" s="63" t="str">
        <f aca="false">IF(OR(AND(P8110&gt;1,P8110&lt;41),AND(Q8110&gt;1,Q8110&lt;41)),"Ct&lt;41","Ct&gt;41")</f>
        <v>Ct&lt;41</v>
      </c>
      <c r="U8110" s="0" t="str">
        <f aca="false">I8110</f>
        <v>Skalle</v>
      </c>
      <c r="V8110" s="0" t="str">
        <f aca="false">MID(F8110,10,9)</f>
        <v>DL2019017</v>
      </c>
      <c r="W8110" s="64" t="str">
        <f aca="false">V8110&amp;"_"&amp;U8110&amp;"_"&amp;R8110&amp;"_"&amp;S8110&amp;"_"&amp;T8110</f>
        <v>DL2019017_Skalle_Valid_Present_Ct&lt;41</v>
      </c>
    </row>
    <row r="8111" customFormat="false" ht="14.25" hidden="false" customHeight="false" outlineLevel="0" collapsed="false">
      <c r="A8111" s="0" t="s">
        <v>900</v>
      </c>
      <c r="B8111" s="52" t="s">
        <v>1009</v>
      </c>
      <c r="C8111" s="52" t="s">
        <v>747</v>
      </c>
      <c r="D8111" s="53" t="n">
        <v>0.1</v>
      </c>
      <c r="E8111" s="53" t="s">
        <v>748</v>
      </c>
      <c r="F8111" s="0" t="s">
        <v>1441</v>
      </c>
      <c r="G8111" s="0" t="str">
        <f aca="false">LEFT(B8111,2)</f>
        <v>21</v>
      </c>
      <c r="H8111" s="0" t="str">
        <f aca="false">I8111&amp;"_"&amp;G8111&amp;"_"&amp;F8111</f>
        <v>Skalle_21_20190829_DL2019017_BorupgaardGym_koersel1</v>
      </c>
      <c r="I8111" s="61" t="str">
        <f aca="false">MID(RIGHT(B8111,LEN(B8111)-3),1,FIND("_",RIGHT(B8111,LEN(B8111)-3))-1)</f>
        <v>Skalle</v>
      </c>
      <c r="J8111" s="61" t="str">
        <f aca="false">TRIM(SUBSTITUTE(RIGHT(B8111,FIND(I8111,B8111)+1),"_",""))</f>
        <v>NegK</v>
      </c>
      <c r="K8111" s="0" t="str">
        <f aca="false">IFERROR(VALUE(SUBSTITUTE(E8111,".",",")),E8111)</f>
        <v>No Ct</v>
      </c>
      <c r="L8111" s="61" t="str">
        <f aca="false">IF(J8111="PosK",SUMIFS(K:K,J:J,"PosK",H:H,H8111),"")</f>
        <v/>
      </c>
      <c r="M8111" s="61" t="str">
        <f aca="false">IF(J8111="PosK",SUMIFS(K:K,J:J,"NegK",H:H,H8111),"")</f>
        <v/>
      </c>
      <c r="N8111" s="61" t="str">
        <f aca="false">IF(J8111="PosK",SUMIFS(K:K,J:J,"eDNA",H:H,H8111),"")</f>
        <v/>
      </c>
    </row>
    <row r="8112" customFormat="false" ht="14.25" hidden="false" customHeight="false" outlineLevel="0" collapsed="false">
      <c r="A8112" s="0" t="s">
        <v>902</v>
      </c>
      <c r="B8112" s="52" t="s">
        <v>1010</v>
      </c>
      <c r="C8112" s="52" t="s">
        <v>751</v>
      </c>
      <c r="D8112" s="53" t="n">
        <v>0.1</v>
      </c>
      <c r="E8112" s="53" t="n">
        <v>32.56</v>
      </c>
      <c r="F8112" s="0" t="s">
        <v>1441</v>
      </c>
      <c r="G8112" s="0" t="str">
        <f aca="false">LEFT(B8112,2)</f>
        <v>21</v>
      </c>
      <c r="H8112" s="0" t="str">
        <f aca="false">I8112&amp;"_"&amp;G8112&amp;"_"&amp;F8112</f>
        <v>Skalle_21_20190829_DL2019017_BorupgaardGym_koersel1</v>
      </c>
      <c r="I8112" s="61" t="str">
        <f aca="false">MID(RIGHT(B8112,LEN(B8112)-3),1,FIND("_",RIGHT(B8112,LEN(B8112)-3))-1)</f>
        <v>Skalle</v>
      </c>
      <c r="J8112" s="61" t="str">
        <f aca="false">TRIM(SUBSTITUTE(RIGHT(B8112,FIND(I8112,B8112)+1),"_",""))</f>
        <v>eDNA</v>
      </c>
      <c r="K8112" s="0" t="n">
        <f aca="false">IFERROR(VALUE(SUBSTITUTE(E8112,".",",")),E8112)</f>
        <v>32.56</v>
      </c>
      <c r="L8112" s="61" t="str">
        <f aca="false">IF(J8112="PosK",SUMIFS(K:K,J:J,"PosK",H:H,H8112),"")</f>
        <v/>
      </c>
      <c r="M8112" s="61" t="str">
        <f aca="false">IF(J8112="PosK",SUMIFS(K:K,J:J,"NegK",H:H,H8112),"")</f>
        <v/>
      </c>
      <c r="N8112" s="61" t="str">
        <f aca="false">IF(J8112="PosK",SUMIFS(K:K,J:J,"eDNA",H:H,H8112),"")</f>
        <v/>
      </c>
      <c r="Q8112" s="62"/>
    </row>
    <row r="8113" customFormat="false" ht="14.25" hidden="false" customHeight="false" outlineLevel="0" collapsed="false">
      <c r="A8113" s="0" t="s">
        <v>904</v>
      </c>
      <c r="B8113" s="52" t="s">
        <v>1010</v>
      </c>
      <c r="C8113" s="52" t="s">
        <v>751</v>
      </c>
      <c r="D8113" s="53" t="n">
        <v>0.1</v>
      </c>
      <c r="E8113" s="53" t="n">
        <v>32.52</v>
      </c>
      <c r="F8113" s="0" t="s">
        <v>1441</v>
      </c>
      <c r="G8113" s="0" t="str">
        <f aca="false">LEFT(B8113,2)</f>
        <v>21</v>
      </c>
      <c r="H8113" s="0" t="str">
        <f aca="false">I8113&amp;"_"&amp;G8113&amp;"_"&amp;F8113</f>
        <v>Skalle_21_20190829_DL2019017_BorupgaardGym_koersel1</v>
      </c>
      <c r="I8113" s="61" t="str">
        <f aca="false">MID(RIGHT(B8113,LEN(B8113)-3),1,FIND("_",RIGHT(B8113,LEN(B8113)-3))-1)</f>
        <v>Skalle</v>
      </c>
      <c r="J8113" s="61" t="str">
        <f aca="false">TRIM(SUBSTITUTE(RIGHT(B8113,FIND(I8113,B8113)+1),"_",""))</f>
        <v>eDNA</v>
      </c>
      <c r="K8113" s="0" t="n">
        <f aca="false">IFERROR(VALUE(SUBSTITUTE(E8113,".",",")),E8113)</f>
        <v>32.52</v>
      </c>
      <c r="L8113" s="61" t="str">
        <f aca="false">IF(J8113="PosK",SUMIFS(K:K,J:J,"PosK",H:H,H8113),"")</f>
        <v/>
      </c>
      <c r="M8113" s="61" t="str">
        <f aca="false">IF(J8113="PosK",SUMIFS(K:K,J:J,"NegK",H:H,H8113),"")</f>
        <v/>
      </c>
      <c r="N8113" s="61" t="str">
        <f aca="false">IF(J8113="PosK",SUMIFS(K:K,J:J,"eDNA",H:H,H8113),"")</f>
        <v/>
      </c>
      <c r="P8113" s="62"/>
      <c r="T8113" s="63"/>
      <c r="W8113" s="64"/>
    </row>
    <row r="8114" customFormat="false" ht="14.25" hidden="false" customHeight="false" outlineLevel="0" collapsed="false">
      <c r="A8114" s="0" t="s">
        <v>905</v>
      </c>
      <c r="B8114" s="52" t="s">
        <v>1221</v>
      </c>
      <c r="C8114" s="52" t="s">
        <v>743</v>
      </c>
      <c r="D8114" s="53" t="n">
        <v>0.1</v>
      </c>
      <c r="E8114" s="53" t="s">
        <v>748</v>
      </c>
      <c r="F8114" s="0" t="s">
        <v>1441</v>
      </c>
      <c r="G8114" s="0" t="str">
        <f aca="false">LEFT(B8114,2)</f>
        <v>22</v>
      </c>
      <c r="H8114" s="0" t="str">
        <f aca="false">I8114&amp;"_"&amp;G8114&amp;"_"&amp;F8114</f>
        <v>Karusse_22_20190829_DL2019017_BorupgaardGym_koersel1</v>
      </c>
      <c r="I8114" s="61" t="str">
        <f aca="false">MID(RIGHT(B8114,LEN(B8114)-3),1,FIND("_",RIGHT(B8114,LEN(B8114)-3))-1)</f>
        <v>Karusse</v>
      </c>
      <c r="J8114" s="61" t="str">
        <f aca="false">TRIM(SUBSTITUTE(RIGHT(B8114,FIND(I8114,B8114)+1),"_",""))</f>
        <v>PosK</v>
      </c>
      <c r="K8114" s="0" t="str">
        <f aca="false">IFERROR(VALUE(SUBSTITUTE(E8114,".",",")),E8114)</f>
        <v>No Ct</v>
      </c>
      <c r="L8114" s="61" t="n">
        <f aca="false">IF(J8114="PosK",SUMIFS(K:K,J:J,"PosK",H:H,H8114),"")</f>
        <v>0</v>
      </c>
      <c r="M8114" s="61" t="n">
        <f aca="false">IF(J8114="PosK",SUMIFS(K:K,J:J,"NegK",H:H,H8114),"")</f>
        <v>0</v>
      </c>
      <c r="N8114" s="61" t="n">
        <f aca="false">IF(J8114="PosK",SUMIFS(K:K,J:J,"eDNA",H:H,H8114),"")</f>
        <v>0</v>
      </c>
      <c r="P8114" s="62" t="n">
        <f aca="false">IF(K8116="No Ct",0,K8116)</f>
        <v>0</v>
      </c>
      <c r="Q8114" s="62" t="n">
        <f aca="false">IF(K8117="No Ct",0,K8117)</f>
        <v>0</v>
      </c>
      <c r="R8114" s="0" t="str">
        <f aca="false">IF(AND(L8114&gt;0,M8114=0),"Valid","Invalid")</f>
        <v>Invalid</v>
      </c>
      <c r="S8114" s="0" t="str">
        <f aca="false">IF(OR(P8114&gt;1,Q8114&gt;1),"Present","Absent")</f>
        <v>Absent</v>
      </c>
      <c r="T8114" s="63" t="str">
        <f aca="false">IF(OR(AND(P8114&gt;1,P8114&lt;41),AND(Q8114&gt;1,Q8114&lt;41)),"Ct&lt;41","Ct&gt;41")</f>
        <v>Ct&gt;41</v>
      </c>
      <c r="U8114" s="0" t="str">
        <f aca="false">I8114</f>
        <v>Karusse</v>
      </c>
      <c r="V8114" s="0" t="str">
        <f aca="false">MID(F8114,10,9)</f>
        <v>DL2019017</v>
      </c>
      <c r="W8114" s="64" t="str">
        <f aca="false">V8114&amp;"_"&amp;U8114&amp;"_"&amp;R8114&amp;"_"&amp;S8114&amp;"_"&amp;T8114</f>
        <v>DL2019017_Karusse_Invalid_Absent_Ct&gt;41</v>
      </c>
    </row>
    <row r="8115" customFormat="false" ht="14.25" hidden="false" customHeight="false" outlineLevel="0" collapsed="false">
      <c r="A8115" s="0" t="s">
        <v>907</v>
      </c>
      <c r="B8115" s="52" t="s">
        <v>1222</v>
      </c>
      <c r="C8115" s="52" t="s">
        <v>747</v>
      </c>
      <c r="D8115" s="53" t="n">
        <v>0.1</v>
      </c>
      <c r="E8115" s="53" t="s">
        <v>748</v>
      </c>
      <c r="F8115" s="0" t="s">
        <v>1441</v>
      </c>
      <c r="G8115" s="0" t="str">
        <f aca="false">LEFT(B8115,2)</f>
        <v>22</v>
      </c>
      <c r="H8115" s="0" t="str">
        <f aca="false">I8115&amp;"_"&amp;G8115&amp;"_"&amp;F8115</f>
        <v>Karusse_22_20190829_DL2019017_BorupgaardGym_koersel1</v>
      </c>
      <c r="I8115" s="61" t="str">
        <f aca="false">MID(RIGHT(B8115,LEN(B8115)-3),1,FIND("_",RIGHT(B8115,LEN(B8115)-3))-1)</f>
        <v>Karusse</v>
      </c>
      <c r="J8115" s="61" t="str">
        <f aca="false">TRIM(SUBSTITUTE(RIGHT(B8115,FIND(I8115,B8115)+1),"_",""))</f>
        <v>NegK</v>
      </c>
      <c r="K8115" s="0" t="str">
        <f aca="false">IFERROR(VALUE(SUBSTITUTE(E8115,".",",")),E8115)</f>
        <v>No Ct</v>
      </c>
      <c r="L8115" s="61" t="str">
        <f aca="false">IF(J8115="PosK",SUMIFS(K:K,J:J,"PosK",H:H,H8115),"")</f>
        <v/>
      </c>
      <c r="M8115" s="61" t="str">
        <f aca="false">IF(J8115="PosK",SUMIFS(K:K,J:J,"NegK",H:H,H8115),"")</f>
        <v/>
      </c>
      <c r="N8115" s="61" t="str">
        <f aca="false">IF(J8115="PosK",SUMIFS(K:K,J:J,"eDNA",H:H,H8115),"")</f>
        <v/>
      </c>
    </row>
    <row r="8116" customFormat="false" ht="14.25" hidden="false" customHeight="false" outlineLevel="0" collapsed="false">
      <c r="A8116" s="0" t="s">
        <v>909</v>
      </c>
      <c r="B8116" s="52" t="s">
        <v>1223</v>
      </c>
      <c r="C8116" s="52" t="s">
        <v>751</v>
      </c>
      <c r="D8116" s="53" t="n">
        <v>0.1</v>
      </c>
      <c r="E8116" s="53" t="s">
        <v>748</v>
      </c>
      <c r="F8116" s="0" t="s">
        <v>1441</v>
      </c>
      <c r="G8116" s="0" t="str">
        <f aca="false">LEFT(B8116,2)</f>
        <v>22</v>
      </c>
      <c r="H8116" s="0" t="str">
        <f aca="false">I8116&amp;"_"&amp;G8116&amp;"_"&amp;F8116</f>
        <v>Karusse_22_20190829_DL2019017_BorupgaardGym_koersel1</v>
      </c>
      <c r="I8116" s="61" t="str">
        <f aca="false">MID(RIGHT(B8116,LEN(B8116)-3),1,FIND("_",RIGHT(B8116,LEN(B8116)-3))-1)</f>
        <v>Karusse</v>
      </c>
      <c r="J8116" s="61" t="str">
        <f aca="false">TRIM(SUBSTITUTE(RIGHT(B8116,FIND(I8116,B8116)+1),"_",""))</f>
        <v>eDNA</v>
      </c>
      <c r="K8116" s="0" t="str">
        <f aca="false">IFERROR(VALUE(SUBSTITUTE(E8116,".",",")),E8116)</f>
        <v>No Ct</v>
      </c>
      <c r="L8116" s="61" t="str">
        <f aca="false">IF(J8116="PosK",SUMIFS(K:K,J:J,"PosK",H:H,H8116),"")</f>
        <v/>
      </c>
      <c r="M8116" s="61" t="str">
        <f aca="false">IF(J8116="PosK",SUMIFS(K:K,J:J,"NegK",H:H,H8116),"")</f>
        <v/>
      </c>
      <c r="N8116" s="61" t="str">
        <f aca="false">IF(J8116="PosK",SUMIFS(K:K,J:J,"eDNA",H:H,H8116),"")</f>
        <v/>
      </c>
      <c r="Q8116" s="62"/>
    </row>
    <row r="8117" customFormat="false" ht="14.25" hidden="false" customHeight="false" outlineLevel="0" collapsed="false">
      <c r="A8117" s="0" t="s">
        <v>911</v>
      </c>
      <c r="B8117" s="52" t="s">
        <v>1223</v>
      </c>
      <c r="C8117" s="52" t="s">
        <v>751</v>
      </c>
      <c r="D8117" s="53" t="n">
        <v>0.1</v>
      </c>
      <c r="E8117" s="53" t="s">
        <v>748</v>
      </c>
      <c r="F8117" s="0" t="s">
        <v>1441</v>
      </c>
      <c r="G8117" s="0" t="str">
        <f aca="false">LEFT(B8117,2)</f>
        <v>22</v>
      </c>
      <c r="H8117" s="0" t="str">
        <f aca="false">I8117&amp;"_"&amp;G8117&amp;"_"&amp;F8117</f>
        <v>Karusse_22_20190829_DL2019017_BorupgaardGym_koersel1</v>
      </c>
      <c r="I8117" s="61" t="str">
        <f aca="false">MID(RIGHT(B8117,LEN(B8117)-3),1,FIND("_",RIGHT(B8117,LEN(B8117)-3))-1)</f>
        <v>Karusse</v>
      </c>
      <c r="J8117" s="61" t="str">
        <f aca="false">TRIM(SUBSTITUTE(RIGHT(B8117,FIND(I8117,B8117)+1),"_",""))</f>
        <v>eDNA</v>
      </c>
      <c r="K8117" s="0" t="str">
        <f aca="false">IFERROR(VALUE(SUBSTITUTE(E8117,".",",")),E8117)</f>
        <v>No Ct</v>
      </c>
      <c r="L8117" s="61" t="str">
        <f aca="false">IF(J8117="PosK",SUMIFS(K:K,J:J,"PosK",H:H,H8117),"")</f>
        <v/>
      </c>
      <c r="M8117" s="61" t="str">
        <f aca="false">IF(J8117="PosK",SUMIFS(K:K,J:J,"NegK",H:H,H8117),"")</f>
        <v/>
      </c>
      <c r="N8117" s="61" t="str">
        <f aca="false">IF(J8117="PosK",SUMIFS(K:K,J:J,"eDNA",H:H,H8117),"")</f>
        <v/>
      </c>
      <c r="P8117" s="62"/>
      <c r="T8117" s="63"/>
      <c r="W8117" s="64"/>
    </row>
    <row r="8118" customFormat="false" ht="14.25" hidden="false" customHeight="false" outlineLevel="0" collapsed="false">
      <c r="A8118" s="0" t="s">
        <v>912</v>
      </c>
      <c r="B8118" s="52" t="s">
        <v>1014</v>
      </c>
      <c r="C8118" s="52" t="s">
        <v>743</v>
      </c>
      <c r="D8118" s="53" t="n">
        <v>0.1</v>
      </c>
      <c r="E8118" s="53" t="s">
        <v>748</v>
      </c>
      <c r="F8118" s="0" t="s">
        <v>1441</v>
      </c>
      <c r="G8118" s="0" t="str">
        <f aca="false">LEFT(B8118,2)</f>
        <v>23</v>
      </c>
      <c r="H8118" s="0" t="str">
        <f aca="false">I8118&amp;"_"&amp;G8118&amp;"_"&amp;F8118</f>
        <v>Karusse_23_20190829_DL2019017_BorupgaardGym_koersel1</v>
      </c>
      <c r="I8118" s="61" t="str">
        <f aca="false">MID(RIGHT(B8118,LEN(B8118)-3),1,FIND("_",RIGHT(B8118,LEN(B8118)-3))-1)</f>
        <v>Karusse</v>
      </c>
      <c r="J8118" s="61" t="str">
        <f aca="false">TRIM(SUBSTITUTE(RIGHT(B8118,FIND(I8118,B8118)+1),"_",""))</f>
        <v>PosK</v>
      </c>
      <c r="K8118" s="0" t="str">
        <f aca="false">IFERROR(VALUE(SUBSTITUTE(E8118,".",",")),E8118)</f>
        <v>No Ct</v>
      </c>
      <c r="L8118" s="61" t="n">
        <f aca="false">IF(J8118="PosK",SUMIFS(K:K,J:J,"PosK",H:H,H8118),"")</f>
        <v>0</v>
      </c>
      <c r="M8118" s="61" t="n">
        <f aca="false">IF(J8118="PosK",SUMIFS(K:K,J:J,"NegK",H:H,H8118),"")</f>
        <v>0</v>
      </c>
      <c r="N8118" s="61" t="n">
        <f aca="false">IF(J8118="PosK",SUMIFS(K:K,J:J,"eDNA",H:H,H8118),"")</f>
        <v>0</v>
      </c>
      <c r="P8118" s="62" t="n">
        <f aca="false">IF(K8120="No Ct",0,K8120)</f>
        <v>0</v>
      </c>
      <c r="Q8118" s="62" t="n">
        <f aca="false">IF(K8121="No Ct",0,K8121)</f>
        <v>0</v>
      </c>
      <c r="R8118" s="0" t="str">
        <f aca="false">IF(AND(L8118&gt;0,M8118=0),"Valid","Invalid")</f>
        <v>Invalid</v>
      </c>
      <c r="S8118" s="0" t="str">
        <f aca="false">IF(OR(P8118&gt;1,Q8118&gt;1),"Present","Absent")</f>
        <v>Absent</v>
      </c>
      <c r="T8118" s="63" t="str">
        <f aca="false">IF(OR(AND(P8118&gt;1,P8118&lt;41),AND(Q8118&gt;1,Q8118&lt;41)),"Ct&lt;41","Ct&gt;41")</f>
        <v>Ct&gt;41</v>
      </c>
      <c r="U8118" s="0" t="str">
        <f aca="false">I8118</f>
        <v>Karusse</v>
      </c>
      <c r="V8118" s="0" t="str">
        <f aca="false">MID(F8118,10,9)</f>
        <v>DL2019017</v>
      </c>
      <c r="W8118" s="64" t="str">
        <f aca="false">V8118&amp;"_"&amp;U8118&amp;"_"&amp;R8118&amp;"_"&amp;S8118&amp;"_"&amp;T8118</f>
        <v>DL2019017_Karusse_Invalid_Absent_Ct&gt;41</v>
      </c>
    </row>
    <row r="8119" customFormat="false" ht="14.25" hidden="false" customHeight="false" outlineLevel="0" collapsed="false">
      <c r="A8119" s="0" t="s">
        <v>914</v>
      </c>
      <c r="B8119" s="52" t="s">
        <v>1015</v>
      </c>
      <c r="C8119" s="52" t="s">
        <v>747</v>
      </c>
      <c r="D8119" s="53" t="n">
        <v>0.1</v>
      </c>
      <c r="E8119" s="53" t="s">
        <v>748</v>
      </c>
      <c r="F8119" s="0" t="s">
        <v>1441</v>
      </c>
      <c r="G8119" s="0" t="str">
        <f aca="false">LEFT(B8119,2)</f>
        <v>23</v>
      </c>
      <c r="H8119" s="0" t="str">
        <f aca="false">I8119&amp;"_"&amp;G8119&amp;"_"&amp;F8119</f>
        <v>Karusse_23_20190829_DL2019017_BorupgaardGym_koersel1</v>
      </c>
      <c r="I8119" s="61" t="str">
        <f aca="false">MID(RIGHT(B8119,LEN(B8119)-3),1,FIND("_",RIGHT(B8119,LEN(B8119)-3))-1)</f>
        <v>Karusse</v>
      </c>
      <c r="J8119" s="61" t="str">
        <f aca="false">TRIM(SUBSTITUTE(RIGHT(B8119,FIND(I8119,B8119)+1),"_",""))</f>
        <v>NegK</v>
      </c>
      <c r="K8119" s="0" t="str">
        <f aca="false">IFERROR(VALUE(SUBSTITUTE(E8119,".",",")),E8119)</f>
        <v>No Ct</v>
      </c>
      <c r="L8119" s="61" t="str">
        <f aca="false">IF(J8119="PosK",SUMIFS(K:K,J:J,"PosK",H:H,H8119),"")</f>
        <v/>
      </c>
      <c r="M8119" s="61" t="str">
        <f aca="false">IF(J8119="PosK",SUMIFS(K:K,J:J,"NegK",H:H,H8119),"")</f>
        <v/>
      </c>
      <c r="N8119" s="61" t="str">
        <f aca="false">IF(J8119="PosK",SUMIFS(K:K,J:J,"eDNA",H:H,H8119),"")</f>
        <v/>
      </c>
    </row>
    <row r="8120" customFormat="false" ht="14.25" hidden="false" customHeight="false" outlineLevel="0" collapsed="false">
      <c r="A8120" s="0" t="s">
        <v>916</v>
      </c>
      <c r="B8120" s="52" t="s">
        <v>1016</v>
      </c>
      <c r="C8120" s="52" t="s">
        <v>751</v>
      </c>
      <c r="D8120" s="53" t="n">
        <v>0.1</v>
      </c>
      <c r="E8120" s="53" t="s">
        <v>748</v>
      </c>
      <c r="F8120" s="0" t="s">
        <v>1441</v>
      </c>
      <c r="G8120" s="0" t="str">
        <f aca="false">LEFT(B8120,2)</f>
        <v>23</v>
      </c>
      <c r="H8120" s="0" t="str">
        <f aca="false">I8120&amp;"_"&amp;G8120&amp;"_"&amp;F8120</f>
        <v>Karusse_23_20190829_DL2019017_BorupgaardGym_koersel1</v>
      </c>
      <c r="I8120" s="61" t="str">
        <f aca="false">MID(RIGHT(B8120,LEN(B8120)-3),1,FIND("_",RIGHT(B8120,LEN(B8120)-3))-1)</f>
        <v>Karusse</v>
      </c>
      <c r="J8120" s="61" t="str">
        <f aca="false">TRIM(SUBSTITUTE(RIGHT(B8120,FIND(I8120,B8120)+1),"_",""))</f>
        <v>eDNA</v>
      </c>
      <c r="K8120" s="0" t="str">
        <f aca="false">IFERROR(VALUE(SUBSTITUTE(E8120,".",",")),E8120)</f>
        <v>No Ct</v>
      </c>
      <c r="L8120" s="61" t="str">
        <f aca="false">IF(J8120="PosK",SUMIFS(K:K,J:J,"PosK",H:H,H8120),"")</f>
        <v/>
      </c>
      <c r="M8120" s="61" t="str">
        <f aca="false">IF(J8120="PosK",SUMIFS(K:K,J:J,"NegK",H:H,H8120),"")</f>
        <v/>
      </c>
      <c r="N8120" s="61" t="str">
        <f aca="false">IF(J8120="PosK",SUMIFS(K:K,J:J,"eDNA",H:H,H8120),"")</f>
        <v/>
      </c>
      <c r="Q8120" s="62"/>
    </row>
    <row r="8121" customFormat="false" ht="14.25" hidden="false" customHeight="false" outlineLevel="0" collapsed="false">
      <c r="A8121" s="0" t="s">
        <v>918</v>
      </c>
      <c r="B8121" s="52" t="s">
        <v>1016</v>
      </c>
      <c r="C8121" s="52" t="s">
        <v>751</v>
      </c>
      <c r="D8121" s="53" t="n">
        <v>0.1</v>
      </c>
      <c r="E8121" s="53" t="s">
        <v>748</v>
      </c>
      <c r="F8121" s="0" t="s">
        <v>1441</v>
      </c>
      <c r="G8121" s="0" t="str">
        <f aca="false">LEFT(B8121,2)</f>
        <v>23</v>
      </c>
      <c r="H8121" s="0" t="str">
        <f aca="false">I8121&amp;"_"&amp;G8121&amp;"_"&amp;F8121</f>
        <v>Karusse_23_20190829_DL2019017_BorupgaardGym_koersel1</v>
      </c>
      <c r="I8121" s="61" t="str">
        <f aca="false">MID(RIGHT(B8121,LEN(B8121)-3),1,FIND("_",RIGHT(B8121,LEN(B8121)-3))-1)</f>
        <v>Karusse</v>
      </c>
      <c r="J8121" s="61" t="str">
        <f aca="false">TRIM(SUBSTITUTE(RIGHT(B8121,FIND(I8121,B8121)+1),"_",""))</f>
        <v>eDNA</v>
      </c>
      <c r="K8121" s="0" t="str">
        <f aca="false">IFERROR(VALUE(SUBSTITUTE(E8121,".",",")),E8121)</f>
        <v>No Ct</v>
      </c>
      <c r="L8121" s="61" t="str">
        <f aca="false">IF(J8121="PosK",SUMIFS(K:K,J:J,"PosK",H:H,H8121),"")</f>
        <v/>
      </c>
      <c r="M8121" s="61" t="str">
        <f aca="false">IF(J8121="PosK",SUMIFS(K:K,J:J,"NegK",H:H,H8121),"")</f>
        <v/>
      </c>
      <c r="N8121" s="61" t="str">
        <f aca="false">IF(J8121="PosK",SUMIFS(K:K,J:J,"eDNA",H:H,H8121),"")</f>
        <v/>
      </c>
      <c r="P8121" s="62"/>
      <c r="T8121" s="63"/>
      <c r="W8121" s="64"/>
    </row>
    <row r="8122" customFormat="false" ht="14.25" hidden="false" customHeight="false" outlineLevel="0" collapsed="false">
      <c r="A8122" s="0" t="s">
        <v>919</v>
      </c>
      <c r="B8122" s="52" t="s">
        <v>1442</v>
      </c>
      <c r="C8122" s="52" t="s">
        <v>743</v>
      </c>
      <c r="D8122" s="53" t="n">
        <v>0.1</v>
      </c>
      <c r="E8122" s="53" t="s">
        <v>748</v>
      </c>
      <c r="F8122" s="0" t="s">
        <v>1441</v>
      </c>
      <c r="G8122" s="0" t="str">
        <f aca="false">LEFT(B8122,2)</f>
        <v>24</v>
      </c>
      <c r="H8122" s="0" t="str">
        <f aca="false">I8122&amp;"_"&amp;G8122&amp;"_"&amp;F8122</f>
        <v>Sølvkarusse_24_20190829_DL2019017_BorupgaardGym_koersel1</v>
      </c>
      <c r="I8122" s="61" t="str">
        <f aca="false">MID(RIGHT(B8122,LEN(B8122)-3),1,FIND("_",RIGHT(B8122,LEN(B8122)-3))-1)</f>
        <v>Sølvkarusse</v>
      </c>
      <c r="J8122" s="61" t="str">
        <f aca="false">TRIM(SUBSTITUTE(RIGHT(B8122,FIND(I8122,B8122)+1),"_",""))</f>
        <v>PosK</v>
      </c>
      <c r="K8122" s="0" t="str">
        <f aca="false">IFERROR(VALUE(SUBSTITUTE(E8122,".",",")),E8122)</f>
        <v>No Ct</v>
      </c>
      <c r="L8122" s="61" t="n">
        <f aca="false">IF(J8122="PosK",SUMIFS(K:K,J:J,"PosK",H:H,H8122),"")</f>
        <v>0</v>
      </c>
      <c r="M8122" s="61" t="n">
        <f aca="false">IF(J8122="PosK",SUMIFS(K:K,J:J,"NegK",H:H,H8122),"")</f>
        <v>0</v>
      </c>
      <c r="N8122" s="61" t="n">
        <f aca="false">IF(J8122="PosK",SUMIFS(K:K,J:J,"eDNA",H:H,H8122),"")</f>
        <v>0</v>
      </c>
      <c r="P8122" s="62" t="n">
        <f aca="false">IF(K8124="No Ct",0,K8124)</f>
        <v>0</v>
      </c>
      <c r="Q8122" s="62" t="n">
        <f aca="false">IF(K8125="No Ct",0,K8125)</f>
        <v>0</v>
      </c>
      <c r="R8122" s="0" t="str">
        <f aca="false">IF(AND(L8122&gt;0,M8122=0),"Valid","Invalid")</f>
        <v>Invalid</v>
      </c>
      <c r="S8122" s="0" t="str">
        <f aca="false">IF(OR(P8122&gt;1,Q8122&gt;1),"Present","Absent")</f>
        <v>Absent</v>
      </c>
      <c r="T8122" s="63" t="str">
        <f aca="false">IF(OR(AND(P8122&gt;1,P8122&lt;41),AND(Q8122&gt;1,Q8122&lt;41)),"Ct&lt;41","Ct&gt;41")</f>
        <v>Ct&gt;41</v>
      </c>
      <c r="U8122" s="0" t="str">
        <f aca="false">I8122</f>
        <v>Sølvkarusse</v>
      </c>
      <c r="V8122" s="0" t="str">
        <f aca="false">MID(F8122,10,9)</f>
        <v>DL2019017</v>
      </c>
      <c r="W8122" s="64" t="str">
        <f aca="false">V8122&amp;"_"&amp;U8122&amp;"_"&amp;R8122&amp;"_"&amp;S8122&amp;"_"&amp;T8122</f>
        <v>DL2019017_Sølvkarusse_Invalid_Absent_Ct&gt;41</v>
      </c>
    </row>
    <row r="8123" customFormat="false" ht="14.25" hidden="false" customHeight="false" outlineLevel="0" collapsed="false">
      <c r="A8123" s="0" t="s">
        <v>921</v>
      </c>
      <c r="B8123" s="52" t="s">
        <v>1443</v>
      </c>
      <c r="C8123" s="52" t="s">
        <v>747</v>
      </c>
      <c r="D8123" s="53" t="n">
        <v>0.1</v>
      </c>
      <c r="E8123" s="53" t="s">
        <v>748</v>
      </c>
      <c r="F8123" s="0" t="s">
        <v>1441</v>
      </c>
      <c r="G8123" s="0" t="str">
        <f aca="false">LEFT(B8123,2)</f>
        <v>24</v>
      </c>
      <c r="H8123" s="0" t="str">
        <f aca="false">I8123&amp;"_"&amp;G8123&amp;"_"&amp;F8123</f>
        <v>Sølvkarusse_24_20190829_DL2019017_BorupgaardGym_koersel1</v>
      </c>
      <c r="I8123" s="61" t="str">
        <f aca="false">MID(RIGHT(B8123,LEN(B8123)-3),1,FIND("_",RIGHT(B8123,LEN(B8123)-3))-1)</f>
        <v>Sølvkarusse</v>
      </c>
      <c r="J8123" s="61" t="str">
        <f aca="false">TRIM(SUBSTITUTE(RIGHT(B8123,FIND(I8123,B8123)+1),"_",""))</f>
        <v>NegK</v>
      </c>
      <c r="K8123" s="0" t="str">
        <f aca="false">IFERROR(VALUE(SUBSTITUTE(E8123,".",",")),E8123)</f>
        <v>No Ct</v>
      </c>
      <c r="L8123" s="61" t="str">
        <f aca="false">IF(J8123="PosK",SUMIFS(K:K,J:J,"PosK",H:H,H8123),"")</f>
        <v/>
      </c>
      <c r="M8123" s="61" t="str">
        <f aca="false">IF(J8123="PosK",SUMIFS(K:K,J:J,"NegK",H:H,H8123),"")</f>
        <v/>
      </c>
      <c r="N8123" s="61" t="str">
        <f aca="false">IF(J8123="PosK",SUMIFS(K:K,J:J,"eDNA",H:H,H8123),"")</f>
        <v/>
      </c>
    </row>
    <row r="8124" customFormat="false" ht="14.25" hidden="false" customHeight="false" outlineLevel="0" collapsed="false">
      <c r="A8124" s="0" t="s">
        <v>923</v>
      </c>
      <c r="B8124" s="52" t="s">
        <v>1444</v>
      </c>
      <c r="C8124" s="52" t="s">
        <v>751</v>
      </c>
      <c r="D8124" s="53" t="n">
        <v>0.1</v>
      </c>
      <c r="E8124" s="53" t="s">
        <v>748</v>
      </c>
      <c r="F8124" s="0" t="s">
        <v>1441</v>
      </c>
      <c r="G8124" s="0" t="str">
        <f aca="false">LEFT(B8124,2)</f>
        <v>24</v>
      </c>
      <c r="H8124" s="0" t="str">
        <f aca="false">I8124&amp;"_"&amp;G8124&amp;"_"&amp;F8124</f>
        <v>Sølvkarusse_24_20190829_DL2019017_BorupgaardGym_koersel1</v>
      </c>
      <c r="I8124" s="61" t="str">
        <f aca="false">MID(RIGHT(B8124,LEN(B8124)-3),1,FIND("_",RIGHT(B8124,LEN(B8124)-3))-1)</f>
        <v>Sølvkarusse</v>
      </c>
      <c r="J8124" s="61" t="str">
        <f aca="false">TRIM(SUBSTITUTE(RIGHT(B8124,FIND(I8124,B8124)+1),"_",""))</f>
        <v>eDNA</v>
      </c>
      <c r="K8124" s="0" t="str">
        <f aca="false">IFERROR(VALUE(SUBSTITUTE(E8124,".",",")),E8124)</f>
        <v>No Ct</v>
      </c>
      <c r="L8124" s="61" t="str">
        <f aca="false">IF(J8124="PosK",SUMIFS(K:K,J:J,"PosK",H:H,H8124),"")</f>
        <v/>
      </c>
      <c r="M8124" s="61" t="str">
        <f aca="false">IF(J8124="PosK",SUMIFS(K:K,J:J,"NegK",H:H,H8124),"")</f>
        <v/>
      </c>
      <c r="N8124" s="61" t="str">
        <f aca="false">IF(J8124="PosK",SUMIFS(K:K,J:J,"eDNA",H:H,H8124),"")</f>
        <v/>
      </c>
      <c r="Q8124" s="62"/>
    </row>
    <row r="8125" customFormat="false" ht="14.25" hidden="false" customHeight="false" outlineLevel="0" collapsed="false">
      <c r="A8125" s="0" t="s">
        <v>925</v>
      </c>
      <c r="B8125" s="52" t="s">
        <v>1444</v>
      </c>
      <c r="C8125" s="52" t="s">
        <v>751</v>
      </c>
      <c r="D8125" s="53" t="n">
        <v>0.1</v>
      </c>
      <c r="E8125" s="53" t="s">
        <v>748</v>
      </c>
      <c r="F8125" s="0" t="s">
        <v>1441</v>
      </c>
      <c r="G8125" s="0" t="str">
        <f aca="false">LEFT(B8125,2)</f>
        <v>24</v>
      </c>
      <c r="H8125" s="0" t="str">
        <f aca="false">I8125&amp;"_"&amp;G8125&amp;"_"&amp;F8125</f>
        <v>Sølvkarusse_24_20190829_DL2019017_BorupgaardGym_koersel1</v>
      </c>
      <c r="I8125" s="61" t="str">
        <f aca="false">MID(RIGHT(B8125,LEN(B8125)-3),1,FIND("_",RIGHT(B8125,LEN(B8125)-3))-1)</f>
        <v>Sølvkarusse</v>
      </c>
      <c r="J8125" s="61" t="str">
        <f aca="false">TRIM(SUBSTITUTE(RIGHT(B8125,FIND(I8125,B8125)+1),"_",""))</f>
        <v>eDNA</v>
      </c>
      <c r="K8125" s="0" t="str">
        <f aca="false">IFERROR(VALUE(SUBSTITUTE(E8125,".",",")),E8125)</f>
        <v>No Ct</v>
      </c>
      <c r="L8125" s="61" t="str">
        <f aca="false">IF(J8125="PosK",SUMIFS(K:K,J:J,"PosK",H:H,H8125),"")</f>
        <v/>
      </c>
      <c r="M8125" s="61" t="str">
        <f aca="false">IF(J8125="PosK",SUMIFS(K:K,J:J,"NegK",H:H,H8125),"")</f>
        <v/>
      </c>
      <c r="N8125" s="61" t="str">
        <f aca="false">IF(J8125="PosK",SUMIFS(K:K,J:J,"eDNA",H:H,H8125),"")</f>
        <v/>
      </c>
      <c r="P8125" s="62"/>
      <c r="T8125" s="63"/>
      <c r="W8125" s="64"/>
    </row>
    <row r="8126" customFormat="false" ht="14.25" hidden="false" customHeight="false" outlineLevel="0" collapsed="false">
      <c r="A8126" s="0" t="s">
        <v>741</v>
      </c>
      <c r="B8126" s="52" t="s">
        <v>742</v>
      </c>
      <c r="C8126" s="52" t="s">
        <v>743</v>
      </c>
      <c r="D8126" s="53" t="n">
        <v>0.1</v>
      </c>
      <c r="E8126" s="53" t="s">
        <v>748</v>
      </c>
      <c r="F8126" s="0" t="s">
        <v>1445</v>
      </c>
      <c r="G8126" s="0" t="str">
        <f aca="false">LEFT(B8126,2)</f>
        <v>01</v>
      </c>
      <c r="H8126" s="0" t="str">
        <f aca="false">I8126&amp;"_"&amp;G8126&amp;"_"&amp;F8126</f>
        <v>Loegfroe_01_20190903_DL2019029_HTXHilleroed_koersel1</v>
      </c>
      <c r="I8126" s="61" t="str">
        <f aca="false">MID(RIGHT(B8126,LEN(B8126)-3),1,FIND("_",RIGHT(B8126,LEN(B8126)-3))-1)</f>
        <v>Loegfroe</v>
      </c>
      <c r="J8126" s="61" t="str">
        <f aca="false">TRIM(SUBSTITUTE(RIGHT(B8126,FIND(I8126,B8126)+1),"_",""))</f>
        <v>PosK</v>
      </c>
      <c r="K8126" s="0" t="str">
        <f aca="false">IFERROR(VALUE(SUBSTITUTE(E8126,".",",")),E8126)</f>
        <v>No Ct</v>
      </c>
      <c r="L8126" s="61" t="n">
        <f aca="false">IF(J8126="PosK",SUMIFS(K:K,J:J,"PosK",H:H,H8126),"")</f>
        <v>0</v>
      </c>
      <c r="M8126" s="61" t="n">
        <f aca="false">IF(J8126="PosK",SUMIFS(K:K,J:J,"NegK",H:H,H8126),"")</f>
        <v>0</v>
      </c>
      <c r="N8126" s="61" t="n">
        <f aca="false">IF(J8126="PosK",SUMIFS(K:K,J:J,"eDNA",H:H,H8126),"")</f>
        <v>0</v>
      </c>
      <c r="P8126" s="62" t="n">
        <f aca="false">IF(K8128="No Ct",0,K8128)</f>
        <v>0</v>
      </c>
      <c r="Q8126" s="62" t="n">
        <f aca="false">IF(K8129="No Ct",0,K8129)</f>
        <v>0</v>
      </c>
      <c r="R8126" s="0" t="str">
        <f aca="false">IF(AND(L8126&gt;0,M8126=0),"Valid","Invalid")</f>
        <v>Invalid</v>
      </c>
      <c r="S8126" s="0" t="str">
        <f aca="false">IF(OR(P8126&gt;1,Q8126&gt;1),"Present","Absent")</f>
        <v>Absent</v>
      </c>
      <c r="T8126" s="63" t="str">
        <f aca="false">IF(OR(AND(P8126&gt;1,P8126&lt;41),AND(Q8126&gt;1,Q8126&lt;41)),"Ct&lt;41","Ct&gt;41")</f>
        <v>Ct&gt;41</v>
      </c>
      <c r="U8126" s="0" t="str">
        <f aca="false">I8126</f>
        <v>Loegfroe</v>
      </c>
      <c r="V8126" s="0" t="str">
        <f aca="false">MID(F8126,10,9)</f>
        <v>DL2019029</v>
      </c>
      <c r="W8126" s="64" t="str">
        <f aca="false">V8126&amp;"_"&amp;U8126&amp;"_"&amp;R8126&amp;"_"&amp;S8126&amp;"_"&amp;T8126</f>
        <v>DL2019029_Loegfroe_Invalid_Absent_Ct&gt;41</v>
      </c>
    </row>
    <row r="8127" customFormat="false" ht="14.25" hidden="false" customHeight="false" outlineLevel="0" collapsed="false">
      <c r="A8127" s="0" t="s">
        <v>745</v>
      </c>
      <c r="B8127" s="52" t="s">
        <v>746</v>
      </c>
      <c r="C8127" s="52" t="s">
        <v>747</v>
      </c>
      <c r="D8127" s="53" t="n">
        <v>0.1</v>
      </c>
      <c r="E8127" s="53" t="s">
        <v>748</v>
      </c>
      <c r="F8127" s="0" t="s">
        <v>1445</v>
      </c>
      <c r="G8127" s="0" t="str">
        <f aca="false">LEFT(B8127,2)</f>
        <v>01</v>
      </c>
      <c r="H8127" s="0" t="str">
        <f aca="false">I8127&amp;"_"&amp;G8127&amp;"_"&amp;F8127</f>
        <v>Loegfroe_01_20190903_DL2019029_HTXHilleroed_koersel1</v>
      </c>
      <c r="I8127" s="61" t="str">
        <f aca="false">MID(RIGHT(B8127,LEN(B8127)-3),1,FIND("_",RIGHT(B8127,LEN(B8127)-3))-1)</f>
        <v>Loegfroe</v>
      </c>
      <c r="J8127" s="61" t="str">
        <f aca="false">TRIM(SUBSTITUTE(RIGHT(B8127,FIND(I8127,B8127)+1),"_",""))</f>
        <v>NegK</v>
      </c>
      <c r="K8127" s="0" t="str">
        <f aca="false">IFERROR(VALUE(SUBSTITUTE(E8127,".",",")),E8127)</f>
        <v>No Ct</v>
      </c>
      <c r="L8127" s="61" t="str">
        <f aca="false">IF(J8127="PosK",SUMIFS(K:K,J:J,"PosK",H:H,H8127),"")</f>
        <v/>
      </c>
      <c r="M8127" s="61" t="str">
        <f aca="false">IF(J8127="PosK",SUMIFS(K:K,J:J,"NegK",H:H,H8127),"")</f>
        <v/>
      </c>
      <c r="N8127" s="61" t="str">
        <f aca="false">IF(J8127="PosK",SUMIFS(K:K,J:J,"eDNA",H:H,H8127),"")</f>
        <v/>
      </c>
    </row>
    <row r="8128" customFormat="false" ht="14.25" hidden="false" customHeight="false" outlineLevel="0" collapsed="false">
      <c r="A8128" s="0" t="s">
        <v>749</v>
      </c>
      <c r="B8128" s="52" t="s">
        <v>750</v>
      </c>
      <c r="C8128" s="52" t="s">
        <v>751</v>
      </c>
      <c r="D8128" s="53" t="n">
        <v>0.1</v>
      </c>
      <c r="E8128" s="53" t="s">
        <v>748</v>
      </c>
      <c r="F8128" s="0" t="s">
        <v>1445</v>
      </c>
      <c r="G8128" s="0" t="str">
        <f aca="false">LEFT(B8128,2)</f>
        <v>01</v>
      </c>
      <c r="H8128" s="0" t="str">
        <f aca="false">I8128&amp;"_"&amp;G8128&amp;"_"&amp;F8128</f>
        <v>Loegfroe_01_20190903_DL2019029_HTXHilleroed_koersel1</v>
      </c>
      <c r="I8128" s="61" t="str">
        <f aca="false">MID(RIGHT(B8128,LEN(B8128)-3),1,FIND("_",RIGHT(B8128,LEN(B8128)-3))-1)</f>
        <v>Loegfroe</v>
      </c>
      <c r="J8128" s="61" t="str">
        <f aca="false">TRIM(SUBSTITUTE(RIGHT(B8128,FIND(I8128,B8128)+1),"_",""))</f>
        <v>eDNA</v>
      </c>
      <c r="K8128" s="0" t="str">
        <f aca="false">IFERROR(VALUE(SUBSTITUTE(E8128,".",",")),E8128)</f>
        <v>No Ct</v>
      </c>
      <c r="L8128" s="61" t="str">
        <f aca="false">IF(J8128="PosK",SUMIFS(K:K,J:J,"PosK",H:H,H8128),"")</f>
        <v/>
      </c>
      <c r="M8128" s="61" t="str">
        <f aca="false">IF(J8128="PosK",SUMIFS(K:K,J:J,"NegK",H:H,H8128),"")</f>
        <v/>
      </c>
      <c r="N8128" s="61" t="str">
        <f aca="false">IF(J8128="PosK",SUMIFS(K:K,J:J,"eDNA",H:H,H8128),"")</f>
        <v/>
      </c>
      <c r="Q8128" s="62"/>
    </row>
    <row r="8129" customFormat="false" ht="14.25" hidden="false" customHeight="false" outlineLevel="0" collapsed="false">
      <c r="A8129" s="0" t="s">
        <v>752</v>
      </c>
      <c r="B8129" s="52" t="s">
        <v>750</v>
      </c>
      <c r="C8129" s="52" t="s">
        <v>751</v>
      </c>
      <c r="D8129" s="53" t="n">
        <v>0.1</v>
      </c>
      <c r="E8129" s="53" t="s">
        <v>748</v>
      </c>
      <c r="F8129" s="0" t="s">
        <v>1445</v>
      </c>
      <c r="G8129" s="0" t="str">
        <f aca="false">LEFT(B8129,2)</f>
        <v>01</v>
      </c>
      <c r="H8129" s="0" t="str">
        <f aca="false">I8129&amp;"_"&amp;G8129&amp;"_"&amp;F8129</f>
        <v>Loegfroe_01_20190903_DL2019029_HTXHilleroed_koersel1</v>
      </c>
      <c r="I8129" s="61" t="str">
        <f aca="false">MID(RIGHT(B8129,LEN(B8129)-3),1,FIND("_",RIGHT(B8129,LEN(B8129)-3))-1)</f>
        <v>Loegfroe</v>
      </c>
      <c r="J8129" s="61" t="str">
        <f aca="false">TRIM(SUBSTITUTE(RIGHT(B8129,FIND(I8129,B8129)+1),"_",""))</f>
        <v>eDNA</v>
      </c>
      <c r="K8129" s="0" t="str">
        <f aca="false">IFERROR(VALUE(SUBSTITUTE(E8129,".",",")),E8129)</f>
        <v>No Ct</v>
      </c>
      <c r="L8129" s="61" t="str">
        <f aca="false">IF(J8129="PosK",SUMIFS(K:K,J:J,"PosK",H:H,H8129),"")</f>
        <v/>
      </c>
      <c r="M8129" s="61" t="str">
        <f aca="false">IF(J8129="PosK",SUMIFS(K:K,J:J,"NegK",H:H,H8129),"")</f>
        <v/>
      </c>
      <c r="N8129" s="61" t="str">
        <f aca="false">IF(J8129="PosK",SUMIFS(K:K,J:J,"eDNA",H:H,H8129),"")</f>
        <v/>
      </c>
      <c r="P8129" s="62"/>
      <c r="T8129" s="63"/>
      <c r="W8129" s="64"/>
    </row>
    <row r="8130" customFormat="false" ht="14.25" hidden="false" customHeight="false" outlineLevel="0" collapsed="false">
      <c r="A8130" s="0" t="s">
        <v>754</v>
      </c>
      <c r="B8130" s="52" t="s">
        <v>755</v>
      </c>
      <c r="C8130" s="52" t="s">
        <v>743</v>
      </c>
      <c r="D8130" s="53" t="n">
        <v>0.1</v>
      </c>
      <c r="E8130" s="53" t="n">
        <v>34.78</v>
      </c>
      <c r="F8130" s="0" t="s">
        <v>1445</v>
      </c>
      <c r="G8130" s="0" t="str">
        <f aca="false">LEFT(B8130,2)</f>
        <v>02</v>
      </c>
      <c r="H8130" s="0" t="str">
        <f aca="false">I8130&amp;"_"&amp;G8130&amp;"_"&amp;F8130</f>
        <v>StorVandsalamander_02_20190903_DL2019029_HTXHilleroed_koersel1</v>
      </c>
      <c r="I8130" s="61" t="str">
        <f aca="false">MID(RIGHT(B8130,LEN(B8130)-3),1,FIND("_",RIGHT(B8130,LEN(B8130)-3))-1)</f>
        <v>StorVandsalamander</v>
      </c>
      <c r="J8130" s="61" t="str">
        <f aca="false">TRIM(SUBSTITUTE(RIGHT(B8130,FIND(I8130,B8130)+1),"_",""))</f>
        <v>PosK</v>
      </c>
      <c r="K8130" s="0" t="n">
        <f aca="false">IFERROR(VALUE(SUBSTITUTE(E8130,".",",")),E8130)</f>
        <v>34.78</v>
      </c>
      <c r="L8130" s="61" t="n">
        <f aca="false">IF(J8130="PosK",SUMIFS(K:K,J:J,"PosK",H:H,H8130),"")</f>
        <v>34.78</v>
      </c>
      <c r="M8130" s="61" t="n">
        <f aca="false">IF(J8130="PosK",SUMIFS(K:K,J:J,"NegK",H:H,H8130),"")</f>
        <v>0</v>
      </c>
      <c r="N8130" s="61" t="n">
        <f aca="false">IF(J8130="PosK",SUMIFS(K:K,J:J,"eDNA",H:H,H8130),"")</f>
        <v>45.5</v>
      </c>
      <c r="P8130" s="62" t="n">
        <f aca="false">IF(K8132="No Ct",0,K8132)</f>
        <v>0</v>
      </c>
      <c r="Q8130" s="62" t="n">
        <f aca="false">IF(K8133="No Ct",0,K8133)</f>
        <v>45.5</v>
      </c>
      <c r="R8130" s="0" t="str">
        <f aca="false">IF(AND(L8130&gt;0,M8130=0),"Valid","Invalid")</f>
        <v>Valid</v>
      </c>
      <c r="S8130" s="0" t="str">
        <f aca="false">IF(OR(P8130&gt;1,Q8130&gt;1),"Present","Absent")</f>
        <v>Present</v>
      </c>
      <c r="T8130" s="63" t="str">
        <f aca="false">IF(OR(AND(P8130&gt;1,P8130&lt;41),AND(Q8130&gt;1,Q8130&lt;41)),"Ct&lt;41","Ct&gt;41")</f>
        <v>Ct&gt;41</v>
      </c>
      <c r="U8130" s="0" t="str">
        <f aca="false">I8130</f>
        <v>StorVandsalamander</v>
      </c>
      <c r="V8130" s="0" t="str">
        <f aca="false">MID(F8130,10,9)</f>
        <v>DL2019029</v>
      </c>
      <c r="W8130" s="64" t="str">
        <f aca="false">V8130&amp;"_"&amp;U8130&amp;"_"&amp;R8130&amp;"_"&amp;S8130&amp;"_"&amp;T8130</f>
        <v>DL2019029_StorVandsalamander_Valid_Present_Ct&gt;41</v>
      </c>
    </row>
    <row r="8131" customFormat="false" ht="14.25" hidden="false" customHeight="false" outlineLevel="0" collapsed="false">
      <c r="A8131" s="0" t="s">
        <v>756</v>
      </c>
      <c r="B8131" s="52" t="s">
        <v>757</v>
      </c>
      <c r="C8131" s="52" t="s">
        <v>747</v>
      </c>
      <c r="D8131" s="53" t="n">
        <v>0.1</v>
      </c>
      <c r="E8131" s="53" t="s">
        <v>748</v>
      </c>
      <c r="F8131" s="0" t="s">
        <v>1445</v>
      </c>
      <c r="G8131" s="0" t="str">
        <f aca="false">LEFT(B8131,2)</f>
        <v>02</v>
      </c>
      <c r="H8131" s="0" t="str">
        <f aca="false">I8131&amp;"_"&amp;G8131&amp;"_"&amp;F8131</f>
        <v>StorVandsalamander_02_20190903_DL2019029_HTXHilleroed_koersel1</v>
      </c>
      <c r="I8131" s="61" t="str">
        <f aca="false">MID(RIGHT(B8131,LEN(B8131)-3),1,FIND("_",RIGHT(B8131,LEN(B8131)-3))-1)</f>
        <v>StorVandsalamander</v>
      </c>
      <c r="J8131" s="61" t="str">
        <f aca="false">TRIM(SUBSTITUTE(RIGHT(B8131,FIND(I8131,B8131)+1),"_",""))</f>
        <v>NegK</v>
      </c>
      <c r="K8131" s="0" t="str">
        <f aca="false">IFERROR(VALUE(SUBSTITUTE(E8131,".",",")),E8131)</f>
        <v>No Ct</v>
      </c>
      <c r="L8131" s="61" t="str">
        <f aca="false">IF(J8131="PosK",SUMIFS(K:K,J:J,"PosK",H:H,H8131),"")</f>
        <v/>
      </c>
      <c r="M8131" s="61" t="str">
        <f aca="false">IF(J8131="PosK",SUMIFS(K:K,J:J,"NegK",H:H,H8131),"")</f>
        <v/>
      </c>
      <c r="N8131" s="61" t="str">
        <f aca="false">IF(J8131="PosK",SUMIFS(K:K,J:J,"eDNA",H:H,H8131),"")</f>
        <v/>
      </c>
    </row>
    <row r="8132" customFormat="false" ht="14.25" hidden="false" customHeight="false" outlineLevel="0" collapsed="false">
      <c r="A8132" s="0" t="s">
        <v>758</v>
      </c>
      <c r="B8132" s="52" t="s">
        <v>759</v>
      </c>
      <c r="C8132" s="52" t="s">
        <v>751</v>
      </c>
      <c r="D8132" s="53" t="n">
        <v>0.1</v>
      </c>
      <c r="E8132" s="53" t="s">
        <v>748</v>
      </c>
      <c r="F8132" s="0" t="s">
        <v>1445</v>
      </c>
      <c r="G8132" s="0" t="str">
        <f aca="false">LEFT(B8132,2)</f>
        <v>02</v>
      </c>
      <c r="H8132" s="0" t="str">
        <f aca="false">I8132&amp;"_"&amp;G8132&amp;"_"&amp;F8132</f>
        <v>StorVandsalamander_02_20190903_DL2019029_HTXHilleroed_koersel1</v>
      </c>
      <c r="I8132" s="61" t="str">
        <f aca="false">MID(RIGHT(B8132,LEN(B8132)-3),1,FIND("_",RIGHT(B8132,LEN(B8132)-3))-1)</f>
        <v>StorVandsalamander</v>
      </c>
      <c r="J8132" s="61" t="str">
        <f aca="false">TRIM(SUBSTITUTE(RIGHT(B8132,FIND(I8132,B8132)+1),"_",""))</f>
        <v>eDNA</v>
      </c>
      <c r="K8132" s="0" t="str">
        <f aca="false">IFERROR(VALUE(SUBSTITUTE(E8132,".",",")),E8132)</f>
        <v>No Ct</v>
      </c>
      <c r="L8132" s="61" t="str">
        <f aca="false">IF(J8132="PosK",SUMIFS(K:K,J:J,"PosK",H:H,H8132),"")</f>
        <v/>
      </c>
      <c r="M8132" s="61" t="str">
        <f aca="false">IF(J8132="PosK",SUMIFS(K:K,J:J,"NegK",H:H,H8132),"")</f>
        <v/>
      </c>
      <c r="N8132" s="61" t="str">
        <f aca="false">IF(J8132="PosK",SUMIFS(K:K,J:J,"eDNA",H:H,H8132),"")</f>
        <v/>
      </c>
      <c r="Q8132" s="62"/>
    </row>
    <row r="8133" customFormat="false" ht="14.25" hidden="false" customHeight="false" outlineLevel="0" collapsed="false">
      <c r="A8133" s="0" t="s">
        <v>760</v>
      </c>
      <c r="B8133" s="52" t="s">
        <v>759</v>
      </c>
      <c r="C8133" s="52" t="s">
        <v>751</v>
      </c>
      <c r="D8133" s="53" t="n">
        <v>0.1</v>
      </c>
      <c r="E8133" s="53" t="n">
        <v>45.5</v>
      </c>
      <c r="F8133" s="0" t="s">
        <v>1445</v>
      </c>
      <c r="G8133" s="0" t="str">
        <f aca="false">LEFT(B8133,2)</f>
        <v>02</v>
      </c>
      <c r="H8133" s="0" t="str">
        <f aca="false">I8133&amp;"_"&amp;G8133&amp;"_"&amp;F8133</f>
        <v>StorVandsalamander_02_20190903_DL2019029_HTXHilleroed_koersel1</v>
      </c>
      <c r="I8133" s="61" t="str">
        <f aca="false">MID(RIGHT(B8133,LEN(B8133)-3),1,FIND("_",RIGHT(B8133,LEN(B8133)-3))-1)</f>
        <v>StorVandsalamander</v>
      </c>
      <c r="J8133" s="61" t="str">
        <f aca="false">TRIM(SUBSTITUTE(RIGHT(B8133,FIND(I8133,B8133)+1),"_",""))</f>
        <v>eDNA</v>
      </c>
      <c r="K8133" s="0" t="n">
        <f aca="false">IFERROR(VALUE(SUBSTITUTE(E8133,".",",")),E8133)</f>
        <v>45.5</v>
      </c>
      <c r="L8133" s="61" t="str">
        <f aca="false">IF(J8133="PosK",SUMIFS(K:K,J:J,"PosK",H:H,H8133),"")</f>
        <v/>
      </c>
      <c r="M8133" s="61" t="str">
        <f aca="false">IF(J8133="PosK",SUMIFS(K:K,J:J,"NegK",H:H,H8133),"")</f>
        <v/>
      </c>
      <c r="N8133" s="61" t="str">
        <f aca="false">IF(J8133="PosK",SUMIFS(K:K,J:J,"eDNA",H:H,H8133),"")</f>
        <v/>
      </c>
      <c r="P8133" s="62"/>
      <c r="T8133" s="63"/>
      <c r="W8133" s="64"/>
    </row>
    <row r="8134" customFormat="false" ht="14.25" hidden="false" customHeight="false" outlineLevel="0" collapsed="false">
      <c r="A8134" s="0" t="s">
        <v>762</v>
      </c>
      <c r="B8134" s="52" t="s">
        <v>763</v>
      </c>
      <c r="C8134" s="52" t="s">
        <v>743</v>
      </c>
      <c r="D8134" s="53" t="n">
        <v>0.1</v>
      </c>
      <c r="E8134" s="53" t="n">
        <v>32.28</v>
      </c>
      <c r="F8134" s="0" t="s">
        <v>1445</v>
      </c>
      <c r="G8134" s="0" t="str">
        <f aca="false">LEFT(B8134,2)</f>
        <v>03</v>
      </c>
      <c r="H8134" s="0" t="str">
        <f aca="false">I8134&amp;"_"&amp;G8134&amp;"_"&amp;F8134</f>
        <v>Strandtudse_03_20190903_DL2019029_HTXHilleroed_koersel1</v>
      </c>
      <c r="I8134" s="61" t="str">
        <f aca="false">MID(RIGHT(B8134,LEN(B8134)-3),1,FIND("_",RIGHT(B8134,LEN(B8134)-3))-1)</f>
        <v>Strandtudse</v>
      </c>
      <c r="J8134" s="61" t="str">
        <f aca="false">TRIM(SUBSTITUTE(RIGHT(B8134,FIND(I8134,B8134)+1),"_",""))</f>
        <v>PosK</v>
      </c>
      <c r="K8134" s="0" t="n">
        <f aca="false">IFERROR(VALUE(SUBSTITUTE(E8134,".",",")),E8134)</f>
        <v>32.28</v>
      </c>
      <c r="L8134" s="61" t="n">
        <f aca="false">IF(J8134="PosK",SUMIFS(K:K,J:J,"PosK",H:H,H8134),"")</f>
        <v>32.28</v>
      </c>
      <c r="M8134" s="61" t="n">
        <f aca="false">IF(J8134="PosK",SUMIFS(K:K,J:J,"NegK",H:H,H8134),"")</f>
        <v>0</v>
      </c>
      <c r="N8134" s="61" t="n">
        <f aca="false">IF(J8134="PosK",SUMIFS(K:K,J:J,"eDNA",H:H,H8134),"")</f>
        <v>0</v>
      </c>
      <c r="P8134" s="62" t="n">
        <f aca="false">IF(K8136="No Ct",0,K8136)</f>
        <v>0</v>
      </c>
      <c r="Q8134" s="62" t="n">
        <f aca="false">IF(K8137="No Ct",0,K8137)</f>
        <v>0</v>
      </c>
      <c r="R8134" s="0" t="str">
        <f aca="false">IF(AND(L8134&gt;0,M8134=0),"Valid","Invalid")</f>
        <v>Valid</v>
      </c>
      <c r="S8134" s="0" t="str">
        <f aca="false">IF(OR(P8134&gt;1,Q8134&gt;1),"Present","Absent")</f>
        <v>Absent</v>
      </c>
      <c r="T8134" s="63" t="str">
        <f aca="false">IF(OR(AND(P8134&gt;1,P8134&lt;41),AND(Q8134&gt;1,Q8134&lt;41)),"Ct&lt;41","Ct&gt;41")</f>
        <v>Ct&gt;41</v>
      </c>
      <c r="U8134" s="0" t="str">
        <f aca="false">I8134</f>
        <v>Strandtudse</v>
      </c>
      <c r="V8134" s="0" t="str">
        <f aca="false">MID(F8134,10,9)</f>
        <v>DL2019029</v>
      </c>
      <c r="W8134" s="64" t="str">
        <f aca="false">V8134&amp;"_"&amp;U8134&amp;"_"&amp;R8134&amp;"_"&amp;S8134&amp;"_"&amp;T8134</f>
        <v>DL2019029_Strandtudse_Valid_Absent_Ct&gt;41</v>
      </c>
    </row>
    <row r="8135" customFormat="false" ht="14.25" hidden="false" customHeight="false" outlineLevel="0" collapsed="false">
      <c r="A8135" s="0" t="s">
        <v>764</v>
      </c>
      <c r="B8135" s="52" t="s">
        <v>765</v>
      </c>
      <c r="C8135" s="52" t="s">
        <v>747</v>
      </c>
      <c r="D8135" s="53" t="n">
        <v>0.1</v>
      </c>
      <c r="E8135" s="53" t="s">
        <v>748</v>
      </c>
      <c r="F8135" s="0" t="s">
        <v>1445</v>
      </c>
      <c r="G8135" s="0" t="str">
        <f aca="false">LEFT(B8135,2)</f>
        <v>03</v>
      </c>
      <c r="H8135" s="0" t="str">
        <f aca="false">I8135&amp;"_"&amp;G8135&amp;"_"&amp;F8135</f>
        <v>Strandtudse_03_20190903_DL2019029_HTXHilleroed_koersel1</v>
      </c>
      <c r="I8135" s="61" t="str">
        <f aca="false">MID(RIGHT(B8135,LEN(B8135)-3),1,FIND("_",RIGHT(B8135,LEN(B8135)-3))-1)</f>
        <v>Strandtudse</v>
      </c>
      <c r="J8135" s="61" t="str">
        <f aca="false">TRIM(SUBSTITUTE(RIGHT(B8135,FIND(I8135,B8135)+1),"_",""))</f>
        <v>NegK</v>
      </c>
      <c r="K8135" s="0" t="str">
        <f aca="false">IFERROR(VALUE(SUBSTITUTE(E8135,".",",")),E8135)</f>
        <v>No Ct</v>
      </c>
      <c r="L8135" s="61" t="str">
        <f aca="false">IF(J8135="PosK",SUMIFS(K:K,J:J,"PosK",H:H,H8135),"")</f>
        <v/>
      </c>
      <c r="M8135" s="61" t="str">
        <f aca="false">IF(J8135="PosK",SUMIFS(K:K,J:J,"NegK",H:H,H8135),"")</f>
        <v/>
      </c>
      <c r="N8135" s="61" t="str">
        <f aca="false">IF(J8135="PosK",SUMIFS(K:K,J:J,"eDNA",H:H,H8135),"")</f>
        <v/>
      </c>
    </row>
    <row r="8136" customFormat="false" ht="14.25" hidden="false" customHeight="false" outlineLevel="0" collapsed="false">
      <c r="A8136" s="0" t="s">
        <v>766</v>
      </c>
      <c r="B8136" s="52" t="s">
        <v>767</v>
      </c>
      <c r="C8136" s="52" t="s">
        <v>751</v>
      </c>
      <c r="D8136" s="53" t="n">
        <v>0.1</v>
      </c>
      <c r="E8136" s="53" t="s">
        <v>748</v>
      </c>
      <c r="F8136" s="0" t="s">
        <v>1445</v>
      </c>
      <c r="G8136" s="0" t="str">
        <f aca="false">LEFT(B8136,2)</f>
        <v>03</v>
      </c>
      <c r="H8136" s="0" t="str">
        <f aca="false">I8136&amp;"_"&amp;G8136&amp;"_"&amp;F8136</f>
        <v>Strandtudse_03_20190903_DL2019029_HTXHilleroed_koersel1</v>
      </c>
      <c r="I8136" s="61" t="str">
        <f aca="false">MID(RIGHT(B8136,LEN(B8136)-3),1,FIND("_",RIGHT(B8136,LEN(B8136)-3))-1)</f>
        <v>Strandtudse</v>
      </c>
      <c r="J8136" s="61" t="str">
        <f aca="false">TRIM(SUBSTITUTE(RIGHT(B8136,FIND(I8136,B8136)+1),"_",""))</f>
        <v>eDNA</v>
      </c>
      <c r="K8136" s="0" t="str">
        <f aca="false">IFERROR(VALUE(SUBSTITUTE(E8136,".",",")),E8136)</f>
        <v>No Ct</v>
      </c>
      <c r="L8136" s="61" t="str">
        <f aca="false">IF(J8136="PosK",SUMIFS(K:K,J:J,"PosK",H:H,H8136),"")</f>
        <v/>
      </c>
      <c r="M8136" s="61" t="str">
        <f aca="false">IF(J8136="PosK",SUMIFS(K:K,J:J,"NegK",H:H,H8136),"")</f>
        <v/>
      </c>
      <c r="N8136" s="61" t="str">
        <f aca="false">IF(J8136="PosK",SUMIFS(K:K,J:J,"eDNA",H:H,H8136),"")</f>
        <v/>
      </c>
      <c r="Q8136" s="62"/>
    </row>
    <row r="8137" customFormat="false" ht="14.25" hidden="false" customHeight="false" outlineLevel="0" collapsed="false">
      <c r="A8137" s="0" t="s">
        <v>768</v>
      </c>
      <c r="B8137" s="52" t="s">
        <v>767</v>
      </c>
      <c r="C8137" s="52" t="s">
        <v>751</v>
      </c>
      <c r="D8137" s="53" t="n">
        <v>0.1</v>
      </c>
      <c r="E8137" s="53" t="s">
        <v>748</v>
      </c>
      <c r="F8137" s="0" t="s">
        <v>1445</v>
      </c>
      <c r="G8137" s="0" t="str">
        <f aca="false">LEFT(B8137,2)</f>
        <v>03</v>
      </c>
      <c r="H8137" s="0" t="str">
        <f aca="false">I8137&amp;"_"&amp;G8137&amp;"_"&amp;F8137</f>
        <v>Strandtudse_03_20190903_DL2019029_HTXHilleroed_koersel1</v>
      </c>
      <c r="I8137" s="61" t="str">
        <f aca="false">MID(RIGHT(B8137,LEN(B8137)-3),1,FIND("_",RIGHT(B8137,LEN(B8137)-3))-1)</f>
        <v>Strandtudse</v>
      </c>
      <c r="J8137" s="61" t="str">
        <f aca="false">TRIM(SUBSTITUTE(RIGHT(B8137,FIND(I8137,B8137)+1),"_",""))</f>
        <v>eDNA</v>
      </c>
      <c r="K8137" s="0" t="str">
        <f aca="false">IFERROR(VALUE(SUBSTITUTE(E8137,".",",")),E8137)</f>
        <v>No Ct</v>
      </c>
      <c r="L8137" s="61" t="str">
        <f aca="false">IF(J8137="PosK",SUMIFS(K:K,J:J,"PosK",H:H,H8137),"")</f>
        <v/>
      </c>
      <c r="M8137" s="61" t="str">
        <f aca="false">IF(J8137="PosK",SUMIFS(K:K,J:J,"NegK",H:H,H8137),"")</f>
        <v/>
      </c>
      <c r="N8137" s="61" t="str">
        <f aca="false">IF(J8137="PosK",SUMIFS(K:K,J:J,"eDNA",H:H,H8137),"")</f>
        <v/>
      </c>
      <c r="P8137" s="62"/>
      <c r="T8137" s="63"/>
      <c r="W8137" s="64"/>
    </row>
    <row r="8138" customFormat="false" ht="14.25" hidden="false" customHeight="false" outlineLevel="0" collapsed="false">
      <c r="A8138" s="0" t="s">
        <v>770</v>
      </c>
      <c r="B8138" s="52" t="s">
        <v>771</v>
      </c>
      <c r="C8138" s="52" t="s">
        <v>743</v>
      </c>
      <c r="D8138" s="53" t="n">
        <v>0.1</v>
      </c>
      <c r="E8138" s="53" t="n">
        <v>37.78</v>
      </c>
      <c r="F8138" s="0" t="s">
        <v>1445</v>
      </c>
      <c r="G8138" s="0" t="str">
        <f aca="false">LEFT(B8138,2)</f>
        <v>04</v>
      </c>
      <c r="H8138" s="0" t="str">
        <f aca="false">I8138&amp;"_"&amp;G8138&amp;"_"&amp;F8138</f>
        <v>GroenbrogetTudse_04_20190903_DL2019029_HTXHilleroed_koersel1</v>
      </c>
      <c r="I8138" s="61" t="str">
        <f aca="false">MID(RIGHT(B8138,LEN(B8138)-3),1,FIND("_",RIGHT(B8138,LEN(B8138)-3))-1)</f>
        <v>GroenbrogetTudse</v>
      </c>
      <c r="J8138" s="61" t="str">
        <f aca="false">TRIM(SUBSTITUTE(RIGHT(B8138,FIND(I8138,B8138)+1),"_",""))</f>
        <v>PosK</v>
      </c>
      <c r="K8138" s="0" t="n">
        <f aca="false">IFERROR(VALUE(SUBSTITUTE(E8138,".",",")),E8138)</f>
        <v>37.78</v>
      </c>
      <c r="L8138" s="61" t="n">
        <f aca="false">IF(J8138="PosK",SUMIFS(K:K,J:J,"PosK",H:H,H8138),"")</f>
        <v>37.78</v>
      </c>
      <c r="M8138" s="61" t="n">
        <f aca="false">IF(J8138="PosK",SUMIFS(K:K,J:J,"NegK",H:H,H8138),"")</f>
        <v>0</v>
      </c>
      <c r="N8138" s="61" t="n">
        <f aca="false">IF(J8138="PosK",SUMIFS(K:K,J:J,"eDNA",H:H,H8138),"")</f>
        <v>0</v>
      </c>
      <c r="P8138" s="62" t="n">
        <f aca="false">IF(K8140="No Ct",0,K8140)</f>
        <v>0</v>
      </c>
      <c r="Q8138" s="62" t="n">
        <f aca="false">IF(K8141="No Ct",0,K8141)</f>
        <v>0</v>
      </c>
      <c r="R8138" s="0" t="str">
        <f aca="false">IF(AND(L8138&gt;0,M8138=0),"Valid","Invalid")</f>
        <v>Valid</v>
      </c>
      <c r="S8138" s="0" t="str">
        <f aca="false">IF(OR(P8138&gt;1,Q8138&gt;1),"Present","Absent")</f>
        <v>Absent</v>
      </c>
      <c r="T8138" s="63" t="str">
        <f aca="false">IF(OR(AND(P8138&gt;1,P8138&lt;41),AND(Q8138&gt;1,Q8138&lt;41)),"Ct&lt;41","Ct&gt;41")</f>
        <v>Ct&gt;41</v>
      </c>
      <c r="U8138" s="0" t="str">
        <f aca="false">I8138</f>
        <v>GroenbrogetTudse</v>
      </c>
      <c r="V8138" s="0" t="str">
        <f aca="false">MID(F8138,10,9)</f>
        <v>DL2019029</v>
      </c>
      <c r="W8138" s="64" t="str">
        <f aca="false">V8138&amp;"_"&amp;U8138&amp;"_"&amp;R8138&amp;"_"&amp;S8138&amp;"_"&amp;T8138</f>
        <v>DL2019029_GroenbrogetTudse_Valid_Absent_Ct&gt;41</v>
      </c>
    </row>
    <row r="8139" customFormat="false" ht="14.25" hidden="false" customHeight="false" outlineLevel="0" collapsed="false">
      <c r="A8139" s="0" t="s">
        <v>772</v>
      </c>
      <c r="B8139" s="52" t="s">
        <v>773</v>
      </c>
      <c r="C8139" s="52" t="s">
        <v>747</v>
      </c>
      <c r="D8139" s="53" t="n">
        <v>0.1</v>
      </c>
      <c r="E8139" s="53" t="s">
        <v>748</v>
      </c>
      <c r="F8139" s="0" t="s">
        <v>1445</v>
      </c>
      <c r="G8139" s="0" t="str">
        <f aca="false">LEFT(B8139,2)</f>
        <v>04</v>
      </c>
      <c r="H8139" s="0" t="str">
        <f aca="false">I8139&amp;"_"&amp;G8139&amp;"_"&amp;F8139</f>
        <v>GroenbrogetTudse_04_20190903_DL2019029_HTXHilleroed_koersel1</v>
      </c>
      <c r="I8139" s="61" t="str">
        <f aca="false">MID(RIGHT(B8139,LEN(B8139)-3),1,FIND("_",RIGHT(B8139,LEN(B8139)-3))-1)</f>
        <v>GroenbrogetTudse</v>
      </c>
      <c r="J8139" s="61" t="str">
        <f aca="false">TRIM(SUBSTITUTE(RIGHT(B8139,FIND(I8139,B8139)+1),"_",""))</f>
        <v>NegK</v>
      </c>
      <c r="K8139" s="0" t="str">
        <f aca="false">IFERROR(VALUE(SUBSTITUTE(E8139,".",",")),E8139)</f>
        <v>No Ct</v>
      </c>
      <c r="L8139" s="61" t="str">
        <f aca="false">IF(J8139="PosK",SUMIFS(K:K,J:J,"PosK",H:H,H8139),"")</f>
        <v/>
      </c>
      <c r="M8139" s="61" t="str">
        <f aca="false">IF(J8139="PosK",SUMIFS(K:K,J:J,"NegK",H:H,H8139),"")</f>
        <v/>
      </c>
      <c r="N8139" s="61" t="str">
        <f aca="false">IF(J8139="PosK",SUMIFS(K:K,J:J,"eDNA",H:H,H8139),"")</f>
        <v/>
      </c>
    </row>
    <row r="8140" customFormat="false" ht="14.25" hidden="false" customHeight="false" outlineLevel="0" collapsed="false">
      <c r="A8140" s="0" t="s">
        <v>774</v>
      </c>
      <c r="B8140" s="52" t="s">
        <v>775</v>
      </c>
      <c r="C8140" s="52" t="s">
        <v>751</v>
      </c>
      <c r="D8140" s="53" t="n">
        <v>0.1</v>
      </c>
      <c r="E8140" s="53" t="s">
        <v>748</v>
      </c>
      <c r="F8140" s="0" t="s">
        <v>1445</v>
      </c>
      <c r="G8140" s="0" t="str">
        <f aca="false">LEFT(B8140,2)</f>
        <v>04</v>
      </c>
      <c r="H8140" s="0" t="str">
        <f aca="false">I8140&amp;"_"&amp;G8140&amp;"_"&amp;F8140</f>
        <v>GroenbrogetTudse_04_20190903_DL2019029_HTXHilleroed_koersel1</v>
      </c>
      <c r="I8140" s="61" t="str">
        <f aca="false">MID(RIGHT(B8140,LEN(B8140)-3),1,FIND("_",RIGHT(B8140,LEN(B8140)-3))-1)</f>
        <v>GroenbrogetTudse</v>
      </c>
      <c r="J8140" s="61" t="str">
        <f aca="false">TRIM(SUBSTITUTE(RIGHT(B8140,FIND(I8140,B8140)+1),"_",""))</f>
        <v>eDNA</v>
      </c>
      <c r="K8140" s="0" t="str">
        <f aca="false">IFERROR(VALUE(SUBSTITUTE(E8140,".",",")),E8140)</f>
        <v>No Ct</v>
      </c>
      <c r="L8140" s="61" t="str">
        <f aca="false">IF(J8140="PosK",SUMIFS(K:K,J:J,"PosK",H:H,H8140),"")</f>
        <v/>
      </c>
      <c r="M8140" s="61" t="str">
        <f aca="false">IF(J8140="PosK",SUMIFS(K:K,J:J,"NegK",H:H,H8140),"")</f>
        <v/>
      </c>
      <c r="N8140" s="61" t="str">
        <f aca="false">IF(J8140="PosK",SUMIFS(K:K,J:J,"eDNA",H:H,H8140),"")</f>
        <v/>
      </c>
      <c r="Q8140" s="62"/>
    </row>
    <row r="8141" customFormat="false" ht="14.25" hidden="false" customHeight="false" outlineLevel="0" collapsed="false">
      <c r="A8141" s="0" t="s">
        <v>776</v>
      </c>
      <c r="B8141" s="52" t="s">
        <v>775</v>
      </c>
      <c r="C8141" s="52" t="s">
        <v>751</v>
      </c>
      <c r="D8141" s="53" t="n">
        <v>0.1</v>
      </c>
      <c r="E8141" s="53" t="s">
        <v>748</v>
      </c>
      <c r="F8141" s="0" t="s">
        <v>1445</v>
      </c>
      <c r="G8141" s="0" t="str">
        <f aca="false">LEFT(B8141,2)</f>
        <v>04</v>
      </c>
      <c r="H8141" s="0" t="str">
        <f aca="false">I8141&amp;"_"&amp;G8141&amp;"_"&amp;F8141</f>
        <v>GroenbrogetTudse_04_20190903_DL2019029_HTXHilleroed_koersel1</v>
      </c>
      <c r="I8141" s="61" t="str">
        <f aca="false">MID(RIGHT(B8141,LEN(B8141)-3),1,FIND("_",RIGHT(B8141,LEN(B8141)-3))-1)</f>
        <v>GroenbrogetTudse</v>
      </c>
      <c r="J8141" s="61" t="str">
        <f aca="false">TRIM(SUBSTITUTE(RIGHT(B8141,FIND(I8141,B8141)+1),"_",""))</f>
        <v>eDNA</v>
      </c>
      <c r="K8141" s="0" t="str">
        <f aca="false">IFERROR(VALUE(SUBSTITUTE(E8141,".",",")),E8141)</f>
        <v>No Ct</v>
      </c>
      <c r="L8141" s="61" t="str">
        <f aca="false">IF(J8141="PosK",SUMIFS(K:K,J:J,"PosK",H:H,H8141),"")</f>
        <v/>
      </c>
      <c r="M8141" s="61" t="str">
        <f aca="false">IF(J8141="PosK",SUMIFS(K:K,J:J,"NegK",H:H,H8141),"")</f>
        <v/>
      </c>
      <c r="N8141" s="61" t="str">
        <f aca="false">IF(J8141="PosK",SUMIFS(K:K,J:J,"eDNA",H:H,H8141),"")</f>
        <v/>
      </c>
      <c r="P8141" s="62"/>
      <c r="T8141" s="63"/>
      <c r="W8141" s="64"/>
    </row>
    <row r="8142" customFormat="false" ht="14.25" hidden="false" customHeight="false" outlineLevel="0" collapsed="false">
      <c r="A8142" s="0" t="s">
        <v>778</v>
      </c>
      <c r="B8142" s="52" t="s">
        <v>779</v>
      </c>
      <c r="C8142" s="52" t="s">
        <v>743</v>
      </c>
      <c r="D8142" s="53" t="n">
        <v>0.1</v>
      </c>
      <c r="E8142" s="53" t="n">
        <v>29.19</v>
      </c>
      <c r="F8142" s="0" t="s">
        <v>1445</v>
      </c>
      <c r="G8142" s="0" t="str">
        <f aca="false">LEFT(B8142,2)</f>
        <v>05</v>
      </c>
      <c r="H8142" s="0" t="str">
        <f aca="false">I8142&amp;"_"&amp;G8142&amp;"_"&amp;F8142</f>
        <v>Loevfroe_05_20190903_DL2019029_HTXHilleroed_koersel1</v>
      </c>
      <c r="I8142" s="61" t="str">
        <f aca="false">MID(RIGHT(B8142,LEN(B8142)-3),1,FIND("_",RIGHT(B8142,LEN(B8142)-3))-1)</f>
        <v>Loevfroe</v>
      </c>
      <c r="J8142" s="61" t="str">
        <f aca="false">TRIM(SUBSTITUTE(RIGHT(B8142,FIND(I8142,B8142)+1),"_",""))</f>
        <v>PosK</v>
      </c>
      <c r="K8142" s="0" t="n">
        <f aca="false">IFERROR(VALUE(SUBSTITUTE(E8142,".",",")),E8142)</f>
        <v>29.19</v>
      </c>
      <c r="L8142" s="61" t="n">
        <f aca="false">IF(J8142="PosK",SUMIFS(K:K,J:J,"PosK",H:H,H8142),"")</f>
        <v>29.19</v>
      </c>
      <c r="M8142" s="61" t="n">
        <f aca="false">IF(J8142="PosK",SUMIFS(K:K,J:J,"NegK",H:H,H8142),"")</f>
        <v>0</v>
      </c>
      <c r="N8142" s="61" t="n">
        <f aca="false">IF(J8142="PosK",SUMIFS(K:K,J:J,"eDNA",H:H,H8142),"")</f>
        <v>0</v>
      </c>
      <c r="P8142" s="62" t="n">
        <f aca="false">IF(K8144="No Ct",0,K8144)</f>
        <v>0</v>
      </c>
      <c r="Q8142" s="62" t="n">
        <f aca="false">IF(K8145="No Ct",0,K8145)</f>
        <v>0</v>
      </c>
      <c r="R8142" s="0" t="str">
        <f aca="false">IF(AND(L8142&gt;0,M8142=0),"Valid","Invalid")</f>
        <v>Valid</v>
      </c>
      <c r="S8142" s="0" t="str">
        <f aca="false">IF(OR(P8142&gt;1,Q8142&gt;1),"Present","Absent")</f>
        <v>Absent</v>
      </c>
      <c r="T8142" s="63" t="str">
        <f aca="false">IF(OR(AND(P8142&gt;1,P8142&lt;41),AND(Q8142&gt;1,Q8142&lt;41)),"Ct&lt;41","Ct&gt;41")</f>
        <v>Ct&gt;41</v>
      </c>
      <c r="U8142" s="0" t="str">
        <f aca="false">I8142</f>
        <v>Loevfroe</v>
      </c>
      <c r="V8142" s="0" t="str">
        <f aca="false">MID(F8142,10,9)</f>
        <v>DL2019029</v>
      </c>
      <c r="W8142" s="64" t="str">
        <f aca="false">V8142&amp;"_"&amp;U8142&amp;"_"&amp;R8142&amp;"_"&amp;S8142&amp;"_"&amp;T8142</f>
        <v>DL2019029_Loevfroe_Valid_Absent_Ct&gt;41</v>
      </c>
    </row>
    <row r="8143" customFormat="false" ht="14.25" hidden="false" customHeight="false" outlineLevel="0" collapsed="false">
      <c r="A8143" s="0" t="s">
        <v>780</v>
      </c>
      <c r="B8143" s="52" t="s">
        <v>781</v>
      </c>
      <c r="C8143" s="52" t="s">
        <v>747</v>
      </c>
      <c r="D8143" s="53" t="n">
        <v>0.1</v>
      </c>
      <c r="E8143" s="53" t="s">
        <v>748</v>
      </c>
      <c r="F8143" s="0" t="s">
        <v>1445</v>
      </c>
      <c r="G8143" s="0" t="str">
        <f aca="false">LEFT(B8143,2)</f>
        <v>05</v>
      </c>
      <c r="H8143" s="0" t="str">
        <f aca="false">I8143&amp;"_"&amp;G8143&amp;"_"&amp;F8143</f>
        <v>Loevfroe_05_20190903_DL2019029_HTXHilleroed_koersel1</v>
      </c>
      <c r="I8143" s="61" t="str">
        <f aca="false">MID(RIGHT(B8143,LEN(B8143)-3),1,FIND("_",RIGHT(B8143,LEN(B8143)-3))-1)</f>
        <v>Loevfroe</v>
      </c>
      <c r="J8143" s="61" t="str">
        <f aca="false">TRIM(SUBSTITUTE(RIGHT(B8143,FIND(I8143,B8143)+1),"_",""))</f>
        <v>NegK</v>
      </c>
      <c r="K8143" s="0" t="str">
        <f aca="false">IFERROR(VALUE(SUBSTITUTE(E8143,".",",")),E8143)</f>
        <v>No Ct</v>
      </c>
      <c r="L8143" s="61" t="str">
        <f aca="false">IF(J8143="PosK",SUMIFS(K:K,J:J,"PosK",H:H,H8143),"")</f>
        <v/>
      </c>
      <c r="M8143" s="61" t="str">
        <f aca="false">IF(J8143="PosK",SUMIFS(K:K,J:J,"NegK",H:H,H8143),"")</f>
        <v/>
      </c>
      <c r="N8143" s="61" t="str">
        <f aca="false">IF(J8143="PosK",SUMIFS(K:K,J:J,"eDNA",H:H,H8143),"")</f>
        <v/>
      </c>
    </row>
    <row r="8144" customFormat="false" ht="14.25" hidden="false" customHeight="false" outlineLevel="0" collapsed="false">
      <c r="A8144" s="0" t="s">
        <v>782</v>
      </c>
      <c r="B8144" s="52" t="s">
        <v>783</v>
      </c>
      <c r="C8144" s="52" t="s">
        <v>751</v>
      </c>
      <c r="D8144" s="53" t="n">
        <v>0.1</v>
      </c>
      <c r="E8144" s="53" t="s">
        <v>748</v>
      </c>
      <c r="F8144" s="0" t="s">
        <v>1445</v>
      </c>
      <c r="G8144" s="0" t="str">
        <f aca="false">LEFT(B8144,2)</f>
        <v>05</v>
      </c>
      <c r="H8144" s="0" t="str">
        <f aca="false">I8144&amp;"_"&amp;G8144&amp;"_"&amp;F8144</f>
        <v>Loevfroe_05_20190903_DL2019029_HTXHilleroed_koersel1</v>
      </c>
      <c r="I8144" s="61" t="str">
        <f aca="false">MID(RIGHT(B8144,LEN(B8144)-3),1,FIND("_",RIGHT(B8144,LEN(B8144)-3))-1)</f>
        <v>Loevfroe</v>
      </c>
      <c r="J8144" s="61" t="str">
        <f aca="false">TRIM(SUBSTITUTE(RIGHT(B8144,FIND(I8144,B8144)+1),"_",""))</f>
        <v>eDNA</v>
      </c>
      <c r="K8144" s="0" t="str">
        <f aca="false">IFERROR(VALUE(SUBSTITUTE(E8144,".",",")),E8144)</f>
        <v>No Ct</v>
      </c>
      <c r="L8144" s="61" t="str">
        <f aca="false">IF(J8144="PosK",SUMIFS(K:K,J:J,"PosK",H:H,H8144),"")</f>
        <v/>
      </c>
      <c r="M8144" s="61" t="str">
        <f aca="false">IF(J8144="PosK",SUMIFS(K:K,J:J,"NegK",H:H,H8144),"")</f>
        <v/>
      </c>
      <c r="N8144" s="61" t="str">
        <f aca="false">IF(J8144="PosK",SUMIFS(K:K,J:J,"eDNA",H:H,H8144),"")</f>
        <v/>
      </c>
      <c r="Q8144" s="62"/>
    </row>
    <row r="8145" customFormat="false" ht="14.25" hidden="false" customHeight="false" outlineLevel="0" collapsed="false">
      <c r="A8145" s="0" t="s">
        <v>784</v>
      </c>
      <c r="B8145" s="52" t="s">
        <v>783</v>
      </c>
      <c r="C8145" s="52" t="s">
        <v>751</v>
      </c>
      <c r="D8145" s="53" t="n">
        <v>0.1</v>
      </c>
      <c r="E8145" s="53" t="s">
        <v>748</v>
      </c>
      <c r="F8145" s="0" t="s">
        <v>1445</v>
      </c>
      <c r="G8145" s="0" t="str">
        <f aca="false">LEFT(B8145,2)</f>
        <v>05</v>
      </c>
      <c r="H8145" s="0" t="str">
        <f aca="false">I8145&amp;"_"&amp;G8145&amp;"_"&amp;F8145</f>
        <v>Loevfroe_05_20190903_DL2019029_HTXHilleroed_koersel1</v>
      </c>
      <c r="I8145" s="61" t="str">
        <f aca="false">MID(RIGHT(B8145,LEN(B8145)-3),1,FIND("_",RIGHT(B8145,LEN(B8145)-3))-1)</f>
        <v>Loevfroe</v>
      </c>
      <c r="J8145" s="61" t="str">
        <f aca="false">TRIM(SUBSTITUTE(RIGHT(B8145,FIND(I8145,B8145)+1),"_",""))</f>
        <v>eDNA</v>
      </c>
      <c r="K8145" s="0" t="str">
        <f aca="false">IFERROR(VALUE(SUBSTITUTE(E8145,".",",")),E8145)</f>
        <v>No Ct</v>
      </c>
      <c r="L8145" s="61" t="str">
        <f aca="false">IF(J8145="PosK",SUMIFS(K:K,J:J,"PosK",H:H,H8145),"")</f>
        <v/>
      </c>
      <c r="M8145" s="61" t="str">
        <f aca="false">IF(J8145="PosK",SUMIFS(K:K,J:J,"NegK",H:H,H8145),"")</f>
        <v/>
      </c>
      <c r="N8145" s="61" t="str">
        <f aca="false">IF(J8145="PosK",SUMIFS(K:K,J:J,"eDNA",H:H,H8145),"")</f>
        <v/>
      </c>
      <c r="P8145" s="62"/>
      <c r="T8145" s="63"/>
      <c r="W8145" s="64"/>
    </row>
    <row r="8146" customFormat="false" ht="14.25" hidden="false" customHeight="false" outlineLevel="0" collapsed="false">
      <c r="A8146" s="0" t="s">
        <v>786</v>
      </c>
      <c r="B8146" s="52" t="s">
        <v>787</v>
      </c>
      <c r="C8146" s="52" t="s">
        <v>743</v>
      </c>
      <c r="D8146" s="53" t="n">
        <v>0.1</v>
      </c>
      <c r="E8146" s="53" t="n">
        <v>31.42</v>
      </c>
      <c r="F8146" s="0" t="s">
        <v>1445</v>
      </c>
      <c r="G8146" s="0" t="str">
        <f aca="false">LEFT(B8146,2)</f>
        <v>06</v>
      </c>
      <c r="H8146" s="0" t="str">
        <f aca="false">I8146&amp;"_"&amp;G8146&amp;"_"&amp;F8146</f>
        <v>Springfroe_06_20190903_DL2019029_HTXHilleroed_koersel1</v>
      </c>
      <c r="I8146" s="61" t="str">
        <f aca="false">MID(RIGHT(B8146,LEN(B8146)-3),1,FIND("_",RIGHT(B8146,LEN(B8146)-3))-1)</f>
        <v>Springfroe</v>
      </c>
      <c r="J8146" s="61" t="str">
        <f aca="false">TRIM(SUBSTITUTE(RIGHT(B8146,FIND(I8146,B8146)+1),"_",""))</f>
        <v>PosK</v>
      </c>
      <c r="K8146" s="0" t="n">
        <f aca="false">IFERROR(VALUE(SUBSTITUTE(E8146,".",",")),E8146)</f>
        <v>31.42</v>
      </c>
      <c r="L8146" s="61" t="n">
        <f aca="false">IF(J8146="PosK",SUMIFS(K:K,J:J,"PosK",H:H,H8146),"")</f>
        <v>31.42</v>
      </c>
      <c r="M8146" s="61" t="n">
        <f aca="false">IF(J8146="PosK",SUMIFS(K:K,J:J,"NegK",H:H,H8146),"")</f>
        <v>0</v>
      </c>
      <c r="N8146" s="61" t="n">
        <f aca="false">IF(J8146="PosK",SUMIFS(K:K,J:J,"eDNA",H:H,H8146),"")</f>
        <v>0</v>
      </c>
      <c r="P8146" s="62" t="n">
        <f aca="false">IF(K8148="No Ct",0,K8148)</f>
        <v>0</v>
      </c>
      <c r="Q8146" s="62" t="n">
        <f aca="false">IF(K8149="No Ct",0,K8149)</f>
        <v>0</v>
      </c>
      <c r="R8146" s="0" t="str">
        <f aca="false">IF(AND(L8146&gt;0,M8146=0),"Valid","Invalid")</f>
        <v>Valid</v>
      </c>
      <c r="S8146" s="0" t="str">
        <f aca="false">IF(OR(P8146&gt;1,Q8146&gt;1),"Present","Absent")</f>
        <v>Absent</v>
      </c>
      <c r="T8146" s="63" t="str">
        <f aca="false">IF(OR(AND(P8146&gt;1,P8146&lt;41),AND(Q8146&gt;1,Q8146&lt;41)),"Ct&lt;41","Ct&gt;41")</f>
        <v>Ct&gt;41</v>
      </c>
      <c r="U8146" s="0" t="str">
        <f aca="false">I8146</f>
        <v>Springfroe</v>
      </c>
      <c r="V8146" s="0" t="str">
        <f aca="false">MID(F8146,10,9)</f>
        <v>DL2019029</v>
      </c>
      <c r="W8146" s="64" t="str">
        <f aca="false">V8146&amp;"_"&amp;U8146&amp;"_"&amp;R8146&amp;"_"&amp;S8146&amp;"_"&amp;T8146</f>
        <v>DL2019029_Springfroe_Valid_Absent_Ct&gt;41</v>
      </c>
    </row>
    <row r="8147" customFormat="false" ht="14.25" hidden="false" customHeight="false" outlineLevel="0" collapsed="false">
      <c r="A8147" s="0" t="s">
        <v>788</v>
      </c>
      <c r="B8147" s="52" t="s">
        <v>789</v>
      </c>
      <c r="C8147" s="52" t="s">
        <v>747</v>
      </c>
      <c r="D8147" s="53" t="n">
        <v>0.1</v>
      </c>
      <c r="E8147" s="53" t="s">
        <v>748</v>
      </c>
      <c r="F8147" s="0" t="s">
        <v>1445</v>
      </c>
      <c r="G8147" s="0" t="str">
        <f aca="false">LEFT(B8147,2)</f>
        <v>06</v>
      </c>
      <c r="H8147" s="0" t="str">
        <f aca="false">I8147&amp;"_"&amp;G8147&amp;"_"&amp;F8147</f>
        <v>Springfroe_06_20190903_DL2019029_HTXHilleroed_koersel1</v>
      </c>
      <c r="I8147" s="61" t="str">
        <f aca="false">MID(RIGHT(B8147,LEN(B8147)-3),1,FIND("_",RIGHT(B8147,LEN(B8147)-3))-1)</f>
        <v>Springfroe</v>
      </c>
      <c r="J8147" s="61" t="str">
        <f aca="false">TRIM(SUBSTITUTE(RIGHT(B8147,FIND(I8147,B8147)+1),"_",""))</f>
        <v>NegK</v>
      </c>
      <c r="K8147" s="0" t="str">
        <f aca="false">IFERROR(VALUE(SUBSTITUTE(E8147,".",",")),E8147)</f>
        <v>No Ct</v>
      </c>
      <c r="L8147" s="61" t="str">
        <f aca="false">IF(J8147="PosK",SUMIFS(K:K,J:J,"PosK",H:H,H8147),"")</f>
        <v/>
      </c>
      <c r="M8147" s="61" t="str">
        <f aca="false">IF(J8147="PosK",SUMIFS(K:K,J:J,"NegK",H:H,H8147),"")</f>
        <v/>
      </c>
      <c r="N8147" s="61" t="str">
        <f aca="false">IF(J8147="PosK",SUMIFS(K:K,J:J,"eDNA",H:H,H8147),"")</f>
        <v/>
      </c>
    </row>
    <row r="8148" customFormat="false" ht="14.25" hidden="false" customHeight="false" outlineLevel="0" collapsed="false">
      <c r="A8148" s="0" t="s">
        <v>790</v>
      </c>
      <c r="B8148" s="52" t="s">
        <v>791</v>
      </c>
      <c r="C8148" s="52" t="s">
        <v>751</v>
      </c>
      <c r="D8148" s="53" t="n">
        <v>0.1</v>
      </c>
      <c r="E8148" s="53" t="s">
        <v>748</v>
      </c>
      <c r="F8148" s="0" t="s">
        <v>1445</v>
      </c>
      <c r="G8148" s="0" t="str">
        <f aca="false">LEFT(B8148,2)</f>
        <v>06</v>
      </c>
      <c r="H8148" s="0" t="str">
        <f aca="false">I8148&amp;"_"&amp;G8148&amp;"_"&amp;F8148</f>
        <v>Springfroe_06_20190903_DL2019029_HTXHilleroed_koersel1</v>
      </c>
      <c r="I8148" s="61" t="str">
        <f aca="false">MID(RIGHT(B8148,LEN(B8148)-3),1,FIND("_",RIGHT(B8148,LEN(B8148)-3))-1)</f>
        <v>Springfroe</v>
      </c>
      <c r="J8148" s="61" t="str">
        <f aca="false">TRIM(SUBSTITUTE(RIGHT(B8148,FIND(I8148,B8148)+1),"_",""))</f>
        <v>eDNA</v>
      </c>
      <c r="K8148" s="0" t="str">
        <f aca="false">IFERROR(VALUE(SUBSTITUTE(E8148,".",",")),E8148)</f>
        <v>No Ct</v>
      </c>
      <c r="L8148" s="61" t="str">
        <f aca="false">IF(J8148="PosK",SUMIFS(K:K,J:J,"PosK",H:H,H8148),"")</f>
        <v/>
      </c>
      <c r="M8148" s="61" t="str">
        <f aca="false">IF(J8148="PosK",SUMIFS(K:K,J:J,"NegK",H:H,H8148),"")</f>
        <v/>
      </c>
      <c r="N8148" s="61" t="str">
        <f aca="false">IF(J8148="PosK",SUMIFS(K:K,J:J,"eDNA",H:H,H8148),"")</f>
        <v/>
      </c>
      <c r="Q8148" s="62"/>
    </row>
    <row r="8149" customFormat="false" ht="14.25" hidden="false" customHeight="false" outlineLevel="0" collapsed="false">
      <c r="A8149" s="0" t="s">
        <v>792</v>
      </c>
      <c r="B8149" s="52" t="s">
        <v>791</v>
      </c>
      <c r="C8149" s="52" t="s">
        <v>751</v>
      </c>
      <c r="D8149" s="53" t="n">
        <v>0.1</v>
      </c>
      <c r="E8149" s="53" t="s">
        <v>748</v>
      </c>
      <c r="F8149" s="0" t="s">
        <v>1445</v>
      </c>
      <c r="G8149" s="0" t="str">
        <f aca="false">LEFT(B8149,2)</f>
        <v>06</v>
      </c>
      <c r="H8149" s="0" t="str">
        <f aca="false">I8149&amp;"_"&amp;G8149&amp;"_"&amp;F8149</f>
        <v>Springfroe_06_20190903_DL2019029_HTXHilleroed_koersel1</v>
      </c>
      <c r="I8149" s="61" t="str">
        <f aca="false">MID(RIGHT(B8149,LEN(B8149)-3),1,FIND("_",RIGHT(B8149,LEN(B8149)-3))-1)</f>
        <v>Springfroe</v>
      </c>
      <c r="J8149" s="61" t="str">
        <f aca="false">TRIM(SUBSTITUTE(RIGHT(B8149,FIND(I8149,B8149)+1),"_",""))</f>
        <v>eDNA</v>
      </c>
      <c r="K8149" s="0" t="str">
        <f aca="false">IFERROR(VALUE(SUBSTITUTE(E8149,".",",")),E8149)</f>
        <v>No Ct</v>
      </c>
      <c r="L8149" s="61" t="str">
        <f aca="false">IF(J8149="PosK",SUMIFS(K:K,J:J,"PosK",H:H,H8149),"")</f>
        <v/>
      </c>
      <c r="M8149" s="61" t="str">
        <f aca="false">IF(J8149="PosK",SUMIFS(K:K,J:J,"NegK",H:H,H8149),"")</f>
        <v/>
      </c>
      <c r="N8149" s="61" t="str">
        <f aca="false">IF(J8149="PosK",SUMIFS(K:K,J:J,"eDNA",H:H,H8149),"")</f>
        <v/>
      </c>
      <c r="P8149" s="62"/>
      <c r="T8149" s="63"/>
      <c r="W8149" s="64"/>
    </row>
    <row r="8150" customFormat="false" ht="14.25" hidden="false" customHeight="false" outlineLevel="0" collapsed="false">
      <c r="A8150" s="0" t="s">
        <v>794</v>
      </c>
      <c r="B8150" s="52" t="s">
        <v>960</v>
      </c>
      <c r="C8150" s="52" t="s">
        <v>743</v>
      </c>
      <c r="D8150" s="53" t="n">
        <v>0.1</v>
      </c>
      <c r="E8150" s="53" t="n">
        <v>30.38</v>
      </c>
      <c r="F8150" s="0" t="s">
        <v>1445</v>
      </c>
      <c r="G8150" s="0" t="str">
        <f aca="false">LEFT(B8150,2)</f>
        <v>07</v>
      </c>
      <c r="H8150" s="0" t="str">
        <f aca="false">I8150&amp;"_"&amp;G8150&amp;"_"&amp;F8150</f>
        <v>Springfroe_07_20190903_DL2019029_HTXHilleroed_koersel1</v>
      </c>
      <c r="I8150" s="61" t="str">
        <f aca="false">MID(RIGHT(B8150,LEN(B8150)-3),1,FIND("_",RIGHT(B8150,LEN(B8150)-3))-1)</f>
        <v>Springfroe</v>
      </c>
      <c r="J8150" s="61" t="str">
        <f aca="false">TRIM(SUBSTITUTE(RIGHT(B8150,FIND(I8150,B8150)+1),"_",""))</f>
        <v>PosK</v>
      </c>
      <c r="K8150" s="0" t="n">
        <f aca="false">IFERROR(VALUE(SUBSTITUTE(E8150,".",",")),E8150)</f>
        <v>30.38</v>
      </c>
      <c r="L8150" s="61" t="n">
        <f aca="false">IF(J8150="PosK",SUMIFS(K:K,J:J,"PosK",H:H,H8150),"")</f>
        <v>30.38</v>
      </c>
      <c r="M8150" s="61" t="n">
        <f aca="false">IF(J8150="PosK",SUMIFS(K:K,J:J,"NegK",H:H,H8150),"")</f>
        <v>0</v>
      </c>
      <c r="N8150" s="61" t="n">
        <f aca="false">IF(J8150="PosK",SUMIFS(K:K,J:J,"eDNA",H:H,H8150),"")</f>
        <v>0</v>
      </c>
      <c r="P8150" s="62" t="n">
        <f aca="false">IF(K8152="No Ct",0,K8152)</f>
        <v>0</v>
      </c>
      <c r="Q8150" s="62" t="n">
        <f aca="false">IF(K8153="No Ct",0,K8153)</f>
        <v>0</v>
      </c>
      <c r="R8150" s="0" t="str">
        <f aca="false">IF(AND(L8150&gt;0,M8150=0),"Valid","Invalid")</f>
        <v>Valid</v>
      </c>
      <c r="S8150" s="0" t="str">
        <f aca="false">IF(OR(P8150&gt;1,Q8150&gt;1),"Present","Absent")</f>
        <v>Absent</v>
      </c>
      <c r="T8150" s="63" t="str">
        <f aca="false">IF(OR(AND(P8150&gt;1,P8150&lt;41),AND(Q8150&gt;1,Q8150&lt;41)),"Ct&lt;41","Ct&gt;41")</f>
        <v>Ct&gt;41</v>
      </c>
      <c r="U8150" s="0" t="str">
        <f aca="false">I8150</f>
        <v>Springfroe</v>
      </c>
      <c r="V8150" s="0" t="str">
        <f aca="false">MID(F8150,10,9)</f>
        <v>DL2019029</v>
      </c>
      <c r="W8150" s="64" t="str">
        <f aca="false">V8150&amp;"_"&amp;U8150&amp;"_"&amp;R8150&amp;"_"&amp;S8150&amp;"_"&amp;T8150</f>
        <v>DL2019029_Springfroe_Valid_Absent_Ct&gt;41</v>
      </c>
    </row>
    <row r="8151" customFormat="false" ht="14.25" hidden="false" customHeight="false" outlineLevel="0" collapsed="false">
      <c r="A8151" s="0" t="s">
        <v>796</v>
      </c>
      <c r="B8151" s="52" t="s">
        <v>961</v>
      </c>
      <c r="C8151" s="52" t="s">
        <v>747</v>
      </c>
      <c r="D8151" s="53" t="n">
        <v>0.1</v>
      </c>
      <c r="E8151" s="53" t="s">
        <v>748</v>
      </c>
      <c r="F8151" s="0" t="s">
        <v>1445</v>
      </c>
      <c r="G8151" s="0" t="str">
        <f aca="false">LEFT(B8151,2)</f>
        <v>07</v>
      </c>
      <c r="H8151" s="0" t="str">
        <f aca="false">I8151&amp;"_"&amp;G8151&amp;"_"&amp;F8151</f>
        <v>Springfroe_07_20190903_DL2019029_HTXHilleroed_koersel1</v>
      </c>
      <c r="I8151" s="61" t="str">
        <f aca="false">MID(RIGHT(B8151,LEN(B8151)-3),1,FIND("_",RIGHT(B8151,LEN(B8151)-3))-1)</f>
        <v>Springfroe</v>
      </c>
      <c r="J8151" s="61" t="str">
        <f aca="false">TRIM(SUBSTITUTE(RIGHT(B8151,FIND(I8151,B8151)+1),"_",""))</f>
        <v>NegK</v>
      </c>
      <c r="K8151" s="0" t="str">
        <f aca="false">IFERROR(VALUE(SUBSTITUTE(E8151,".",",")),E8151)</f>
        <v>No Ct</v>
      </c>
      <c r="L8151" s="61" t="str">
        <f aca="false">IF(J8151="PosK",SUMIFS(K:K,J:J,"PosK",H:H,H8151),"")</f>
        <v/>
      </c>
      <c r="M8151" s="61" t="str">
        <f aca="false">IF(J8151="PosK",SUMIFS(K:K,J:J,"NegK",H:H,H8151),"")</f>
        <v/>
      </c>
      <c r="N8151" s="61" t="str">
        <f aca="false">IF(J8151="PosK",SUMIFS(K:K,J:J,"eDNA",H:H,H8151),"")</f>
        <v/>
      </c>
    </row>
    <row r="8152" customFormat="false" ht="14.25" hidden="false" customHeight="false" outlineLevel="0" collapsed="false">
      <c r="A8152" s="0" t="s">
        <v>798</v>
      </c>
      <c r="B8152" s="52" t="s">
        <v>962</v>
      </c>
      <c r="C8152" s="52" t="s">
        <v>751</v>
      </c>
      <c r="D8152" s="53" t="n">
        <v>0.1</v>
      </c>
      <c r="E8152" s="53" t="s">
        <v>748</v>
      </c>
      <c r="F8152" s="0" t="s">
        <v>1445</v>
      </c>
      <c r="G8152" s="0" t="str">
        <f aca="false">LEFT(B8152,2)</f>
        <v>07</v>
      </c>
      <c r="H8152" s="0" t="str">
        <f aca="false">I8152&amp;"_"&amp;G8152&amp;"_"&amp;F8152</f>
        <v>Springfroe_07_20190903_DL2019029_HTXHilleroed_koersel1</v>
      </c>
      <c r="I8152" s="61" t="str">
        <f aca="false">MID(RIGHT(B8152,LEN(B8152)-3),1,FIND("_",RIGHT(B8152,LEN(B8152)-3))-1)</f>
        <v>Springfroe</v>
      </c>
      <c r="J8152" s="61" t="str">
        <f aca="false">TRIM(SUBSTITUTE(RIGHT(B8152,FIND(I8152,B8152)+1),"_",""))</f>
        <v>eDNA</v>
      </c>
      <c r="K8152" s="0" t="str">
        <f aca="false">IFERROR(VALUE(SUBSTITUTE(E8152,".",",")),E8152)</f>
        <v>No Ct</v>
      </c>
      <c r="L8152" s="61" t="str">
        <f aca="false">IF(J8152="PosK",SUMIFS(K:K,J:J,"PosK",H:H,H8152),"")</f>
        <v/>
      </c>
      <c r="M8152" s="61" t="str">
        <f aca="false">IF(J8152="PosK",SUMIFS(K:K,J:J,"NegK",H:H,H8152),"")</f>
        <v/>
      </c>
      <c r="N8152" s="61" t="str">
        <f aca="false">IF(J8152="PosK",SUMIFS(K:K,J:J,"eDNA",H:H,H8152),"")</f>
        <v/>
      </c>
      <c r="Q8152" s="62"/>
    </row>
    <row r="8153" customFormat="false" ht="14.25" hidden="false" customHeight="false" outlineLevel="0" collapsed="false">
      <c r="A8153" s="0" t="s">
        <v>800</v>
      </c>
      <c r="B8153" s="52" t="s">
        <v>962</v>
      </c>
      <c r="C8153" s="52" t="s">
        <v>751</v>
      </c>
      <c r="D8153" s="53" t="n">
        <v>0.1</v>
      </c>
      <c r="E8153" s="53" t="s">
        <v>748</v>
      </c>
      <c r="F8153" s="0" t="s">
        <v>1445</v>
      </c>
      <c r="G8153" s="0" t="str">
        <f aca="false">LEFT(B8153,2)</f>
        <v>07</v>
      </c>
      <c r="H8153" s="0" t="str">
        <f aca="false">I8153&amp;"_"&amp;G8153&amp;"_"&amp;F8153</f>
        <v>Springfroe_07_20190903_DL2019029_HTXHilleroed_koersel1</v>
      </c>
      <c r="I8153" s="61" t="str">
        <f aca="false">MID(RIGHT(B8153,LEN(B8153)-3),1,FIND("_",RIGHT(B8153,LEN(B8153)-3))-1)</f>
        <v>Springfroe</v>
      </c>
      <c r="J8153" s="61" t="str">
        <f aca="false">TRIM(SUBSTITUTE(RIGHT(B8153,FIND(I8153,B8153)+1),"_",""))</f>
        <v>eDNA</v>
      </c>
      <c r="K8153" s="0" t="str">
        <f aca="false">IFERROR(VALUE(SUBSTITUTE(E8153,".",",")),E8153)</f>
        <v>No Ct</v>
      </c>
      <c r="L8153" s="61" t="str">
        <f aca="false">IF(J8153="PosK",SUMIFS(K:K,J:J,"PosK",H:H,H8153),"")</f>
        <v/>
      </c>
      <c r="M8153" s="61" t="str">
        <f aca="false">IF(J8153="PosK",SUMIFS(K:K,J:J,"NegK",H:H,H8153),"")</f>
        <v/>
      </c>
      <c r="N8153" s="61" t="str">
        <f aca="false">IF(J8153="PosK",SUMIFS(K:K,J:J,"eDNA",H:H,H8153),"")</f>
        <v/>
      </c>
      <c r="P8153" s="62"/>
      <c r="T8153" s="63"/>
      <c r="W8153" s="64"/>
    </row>
    <row r="8154" customFormat="false" ht="14.25" hidden="false" customHeight="false" outlineLevel="0" collapsed="false">
      <c r="A8154" s="0" t="s">
        <v>802</v>
      </c>
      <c r="B8154" s="52" t="s">
        <v>964</v>
      </c>
      <c r="C8154" s="52" t="s">
        <v>743</v>
      </c>
      <c r="D8154" s="53" t="n">
        <v>0.1</v>
      </c>
      <c r="E8154" s="53" t="n">
        <v>26.1</v>
      </c>
      <c r="F8154" s="0" t="s">
        <v>1445</v>
      </c>
      <c r="G8154" s="0" t="str">
        <f aca="false">LEFT(B8154,2)</f>
        <v>08</v>
      </c>
      <c r="H8154" s="0" t="str">
        <f aca="false">I8154&amp;"_"&amp;G8154&amp;"_"&amp;F8154</f>
        <v>Klokkefroe_08_20190903_DL2019029_HTXHilleroed_koersel1</v>
      </c>
      <c r="I8154" s="61" t="str">
        <f aca="false">MID(RIGHT(B8154,LEN(B8154)-3),1,FIND("_",RIGHT(B8154,LEN(B8154)-3))-1)</f>
        <v>Klokkefroe</v>
      </c>
      <c r="J8154" s="61" t="str">
        <f aca="false">TRIM(SUBSTITUTE(RIGHT(B8154,FIND(I8154,B8154)+1),"_",""))</f>
        <v>PosK</v>
      </c>
      <c r="K8154" s="0" t="n">
        <f aca="false">IFERROR(VALUE(SUBSTITUTE(E8154,".",",")),E8154)</f>
        <v>26.1</v>
      </c>
      <c r="L8154" s="61" t="n">
        <f aca="false">IF(J8154="PosK",SUMIFS(K:K,J:J,"PosK",H:H,H8154),"")</f>
        <v>26.1</v>
      </c>
      <c r="M8154" s="61" t="n">
        <f aca="false">IF(J8154="PosK",SUMIFS(K:K,J:J,"NegK",H:H,H8154),"")</f>
        <v>0</v>
      </c>
      <c r="N8154" s="61" t="n">
        <f aca="false">IF(J8154="PosK",SUMIFS(K:K,J:J,"eDNA",H:H,H8154),"")</f>
        <v>0</v>
      </c>
      <c r="P8154" s="62" t="n">
        <f aca="false">IF(K8156="No Ct",0,K8156)</f>
        <v>0</v>
      </c>
      <c r="Q8154" s="62" t="n">
        <f aca="false">IF(K8157="No Ct",0,K8157)</f>
        <v>0</v>
      </c>
      <c r="R8154" s="0" t="str">
        <f aca="false">IF(AND(L8154&gt;0,M8154=0),"Valid","Invalid")</f>
        <v>Valid</v>
      </c>
      <c r="S8154" s="0" t="str">
        <f aca="false">IF(OR(P8154&gt;1,Q8154&gt;1),"Present","Absent")</f>
        <v>Absent</v>
      </c>
      <c r="T8154" s="63" t="str">
        <f aca="false">IF(OR(AND(P8154&gt;1,P8154&lt;41),AND(Q8154&gt;1,Q8154&lt;41)),"Ct&lt;41","Ct&gt;41")</f>
        <v>Ct&gt;41</v>
      </c>
      <c r="U8154" s="0" t="str">
        <f aca="false">I8154</f>
        <v>Klokkefroe</v>
      </c>
      <c r="V8154" s="0" t="str">
        <f aca="false">MID(F8154,10,9)</f>
        <v>DL2019029</v>
      </c>
      <c r="W8154" s="64" t="str">
        <f aca="false">V8154&amp;"_"&amp;U8154&amp;"_"&amp;R8154&amp;"_"&amp;S8154&amp;"_"&amp;T8154</f>
        <v>DL2019029_Klokkefroe_Valid_Absent_Ct&gt;41</v>
      </c>
    </row>
    <row r="8155" customFormat="false" ht="14.25" hidden="false" customHeight="false" outlineLevel="0" collapsed="false">
      <c r="A8155" s="0" t="s">
        <v>804</v>
      </c>
      <c r="B8155" s="52" t="s">
        <v>965</v>
      </c>
      <c r="C8155" s="52" t="s">
        <v>747</v>
      </c>
      <c r="D8155" s="53" t="n">
        <v>0.1</v>
      </c>
      <c r="E8155" s="53" t="s">
        <v>748</v>
      </c>
      <c r="F8155" s="0" t="s">
        <v>1445</v>
      </c>
      <c r="G8155" s="0" t="str">
        <f aca="false">LEFT(B8155,2)</f>
        <v>08</v>
      </c>
      <c r="H8155" s="0" t="str">
        <f aca="false">I8155&amp;"_"&amp;G8155&amp;"_"&amp;F8155</f>
        <v>Klokkefroe_08_20190903_DL2019029_HTXHilleroed_koersel1</v>
      </c>
      <c r="I8155" s="61" t="str">
        <f aca="false">MID(RIGHT(B8155,LEN(B8155)-3),1,FIND("_",RIGHT(B8155,LEN(B8155)-3))-1)</f>
        <v>Klokkefroe</v>
      </c>
      <c r="J8155" s="61" t="str">
        <f aca="false">TRIM(SUBSTITUTE(RIGHT(B8155,FIND(I8155,B8155)+1),"_",""))</f>
        <v>NegK</v>
      </c>
      <c r="K8155" s="0" t="str">
        <f aca="false">IFERROR(VALUE(SUBSTITUTE(E8155,".",",")),E8155)</f>
        <v>No Ct</v>
      </c>
      <c r="L8155" s="61" t="str">
        <f aca="false">IF(J8155="PosK",SUMIFS(K:K,J:J,"PosK",H:H,H8155),"")</f>
        <v/>
      </c>
      <c r="M8155" s="61" t="str">
        <f aca="false">IF(J8155="PosK",SUMIFS(K:K,J:J,"NegK",H:H,H8155),"")</f>
        <v/>
      </c>
      <c r="N8155" s="61" t="str">
        <f aca="false">IF(J8155="PosK",SUMIFS(K:K,J:J,"eDNA",H:H,H8155),"")</f>
        <v/>
      </c>
    </row>
    <row r="8156" customFormat="false" ht="14.25" hidden="false" customHeight="false" outlineLevel="0" collapsed="false">
      <c r="A8156" s="0" t="s">
        <v>806</v>
      </c>
      <c r="B8156" s="52" t="s">
        <v>966</v>
      </c>
      <c r="C8156" s="52" t="s">
        <v>751</v>
      </c>
      <c r="D8156" s="53" t="n">
        <v>0.1</v>
      </c>
      <c r="E8156" s="53" t="s">
        <v>748</v>
      </c>
      <c r="F8156" s="0" t="s">
        <v>1445</v>
      </c>
      <c r="G8156" s="0" t="str">
        <f aca="false">LEFT(B8156,2)</f>
        <v>08</v>
      </c>
      <c r="H8156" s="0" t="str">
        <f aca="false">I8156&amp;"_"&amp;G8156&amp;"_"&amp;F8156</f>
        <v>Klokkefroe_08_20190903_DL2019029_HTXHilleroed_koersel1</v>
      </c>
      <c r="I8156" s="61" t="str">
        <f aca="false">MID(RIGHT(B8156,LEN(B8156)-3),1,FIND("_",RIGHT(B8156,LEN(B8156)-3))-1)</f>
        <v>Klokkefroe</v>
      </c>
      <c r="J8156" s="61" t="str">
        <f aca="false">TRIM(SUBSTITUTE(RIGHT(B8156,FIND(I8156,B8156)+1),"_",""))</f>
        <v>eDNA</v>
      </c>
      <c r="K8156" s="0" t="str">
        <f aca="false">IFERROR(VALUE(SUBSTITUTE(E8156,".",",")),E8156)</f>
        <v>No Ct</v>
      </c>
      <c r="L8156" s="61" t="str">
        <f aca="false">IF(J8156="PosK",SUMIFS(K:K,J:J,"PosK",H:H,H8156),"")</f>
        <v/>
      </c>
      <c r="M8156" s="61" t="str">
        <f aca="false">IF(J8156="PosK",SUMIFS(K:K,J:J,"NegK",H:H,H8156),"")</f>
        <v/>
      </c>
      <c r="N8156" s="61" t="str">
        <f aca="false">IF(J8156="PosK",SUMIFS(K:K,J:J,"eDNA",H:H,H8156),"")</f>
        <v/>
      </c>
      <c r="Q8156" s="62"/>
    </row>
    <row r="8157" customFormat="false" ht="14.25" hidden="false" customHeight="false" outlineLevel="0" collapsed="false">
      <c r="A8157" s="0" t="s">
        <v>808</v>
      </c>
      <c r="B8157" s="52" t="s">
        <v>966</v>
      </c>
      <c r="C8157" s="52" t="s">
        <v>751</v>
      </c>
      <c r="D8157" s="53" t="n">
        <v>0.1</v>
      </c>
      <c r="E8157" s="53" t="s">
        <v>748</v>
      </c>
      <c r="F8157" s="0" t="s">
        <v>1445</v>
      </c>
      <c r="G8157" s="0" t="str">
        <f aca="false">LEFT(B8157,2)</f>
        <v>08</v>
      </c>
      <c r="H8157" s="0" t="str">
        <f aca="false">I8157&amp;"_"&amp;G8157&amp;"_"&amp;F8157</f>
        <v>Klokkefroe_08_20190903_DL2019029_HTXHilleroed_koersel1</v>
      </c>
      <c r="I8157" s="61" t="str">
        <f aca="false">MID(RIGHT(B8157,LEN(B8157)-3),1,FIND("_",RIGHT(B8157,LEN(B8157)-3))-1)</f>
        <v>Klokkefroe</v>
      </c>
      <c r="J8157" s="61" t="str">
        <f aca="false">TRIM(SUBSTITUTE(RIGHT(B8157,FIND(I8157,B8157)+1),"_",""))</f>
        <v>eDNA</v>
      </c>
      <c r="K8157" s="0" t="str">
        <f aca="false">IFERROR(VALUE(SUBSTITUTE(E8157,".",",")),E8157)</f>
        <v>No Ct</v>
      </c>
      <c r="L8157" s="61" t="str">
        <f aca="false">IF(J8157="PosK",SUMIFS(K:K,J:J,"PosK",H:H,H8157),"")</f>
        <v/>
      </c>
      <c r="M8157" s="61" t="str">
        <f aca="false">IF(J8157="PosK",SUMIFS(K:K,J:J,"NegK",H:H,H8157),"")</f>
        <v/>
      </c>
      <c r="N8157" s="61" t="str">
        <f aca="false">IF(J8157="PosK",SUMIFS(K:K,J:J,"eDNA",H:H,H8157),"")</f>
        <v/>
      </c>
      <c r="P8157" s="62"/>
      <c r="T8157" s="63"/>
      <c r="W8157" s="64"/>
    </row>
    <row r="8158" customFormat="false" ht="14.25" hidden="false" customHeight="false" outlineLevel="0" collapsed="false">
      <c r="A8158" s="0" t="s">
        <v>810</v>
      </c>
      <c r="B8158" s="52" t="s">
        <v>968</v>
      </c>
      <c r="C8158" s="52" t="s">
        <v>743</v>
      </c>
      <c r="D8158" s="53" t="n">
        <v>0.1</v>
      </c>
      <c r="E8158" s="53" t="n">
        <v>23.73</v>
      </c>
      <c r="F8158" s="0" t="s">
        <v>1445</v>
      </c>
      <c r="G8158" s="0" t="str">
        <f aca="false">LEFT(B8158,2)</f>
        <v>09</v>
      </c>
      <c r="H8158" s="0" t="str">
        <f aca="false">I8158&amp;"_"&amp;G8158&amp;"_"&amp;F8158</f>
        <v>Skrubtudse_09_20190903_DL2019029_HTXHilleroed_koersel1</v>
      </c>
      <c r="I8158" s="61" t="str">
        <f aca="false">MID(RIGHT(B8158,LEN(B8158)-3),1,FIND("_",RIGHT(B8158,LEN(B8158)-3))-1)</f>
        <v>Skrubtudse</v>
      </c>
      <c r="J8158" s="61" t="str">
        <f aca="false">TRIM(SUBSTITUTE(RIGHT(B8158,FIND(I8158,B8158)+1),"_",""))</f>
        <v>PosK</v>
      </c>
      <c r="K8158" s="0" t="n">
        <f aca="false">IFERROR(VALUE(SUBSTITUTE(E8158,".",",")),E8158)</f>
        <v>23.73</v>
      </c>
      <c r="L8158" s="61" t="n">
        <f aca="false">IF(J8158="PosK",SUMIFS(K:K,J:J,"PosK",H:H,H8158),"")</f>
        <v>23.73</v>
      </c>
      <c r="M8158" s="61" t="n">
        <f aca="false">IF(J8158="PosK",SUMIFS(K:K,J:J,"NegK",H:H,H8158),"")</f>
        <v>0</v>
      </c>
      <c r="N8158" s="61" t="n">
        <f aca="false">IF(J8158="PosK",SUMIFS(K:K,J:J,"eDNA",H:H,H8158),"")</f>
        <v>37.27</v>
      </c>
      <c r="P8158" s="62" t="n">
        <f aca="false">IF(K8160="No Ct",0,K8160)</f>
        <v>0</v>
      </c>
      <c r="Q8158" s="62" t="n">
        <f aca="false">IF(K8161="No Ct",0,K8161)</f>
        <v>37.27</v>
      </c>
      <c r="R8158" s="0" t="str">
        <f aca="false">IF(AND(L8158&gt;0,M8158=0),"Valid","Invalid")</f>
        <v>Valid</v>
      </c>
      <c r="S8158" s="0" t="str">
        <f aca="false">IF(OR(P8158&gt;1,Q8158&gt;1),"Present","Absent")</f>
        <v>Present</v>
      </c>
      <c r="T8158" s="63" t="str">
        <f aca="false">IF(OR(AND(P8158&gt;1,P8158&lt;41),AND(Q8158&gt;1,Q8158&lt;41)),"Ct&lt;41","Ct&gt;41")</f>
        <v>Ct&lt;41</v>
      </c>
      <c r="U8158" s="0" t="str">
        <f aca="false">I8158</f>
        <v>Skrubtudse</v>
      </c>
      <c r="V8158" s="0" t="str">
        <f aca="false">MID(F8158,10,9)</f>
        <v>DL2019029</v>
      </c>
      <c r="W8158" s="64" t="str">
        <f aca="false">V8158&amp;"_"&amp;U8158&amp;"_"&amp;R8158&amp;"_"&amp;S8158&amp;"_"&amp;T8158</f>
        <v>DL2019029_Skrubtudse_Valid_Present_Ct&lt;41</v>
      </c>
    </row>
    <row r="8159" customFormat="false" ht="14.25" hidden="false" customHeight="false" outlineLevel="0" collapsed="false">
      <c r="A8159" s="0" t="s">
        <v>812</v>
      </c>
      <c r="B8159" s="52" t="s">
        <v>969</v>
      </c>
      <c r="C8159" s="52" t="s">
        <v>747</v>
      </c>
      <c r="D8159" s="53" t="n">
        <v>0.1</v>
      </c>
      <c r="E8159" s="53" t="s">
        <v>748</v>
      </c>
      <c r="F8159" s="0" t="s">
        <v>1445</v>
      </c>
      <c r="G8159" s="0" t="str">
        <f aca="false">LEFT(B8159,2)</f>
        <v>09</v>
      </c>
      <c r="H8159" s="0" t="str">
        <f aca="false">I8159&amp;"_"&amp;G8159&amp;"_"&amp;F8159</f>
        <v>Skrubtudse_09_20190903_DL2019029_HTXHilleroed_koersel1</v>
      </c>
      <c r="I8159" s="61" t="str">
        <f aca="false">MID(RIGHT(B8159,LEN(B8159)-3),1,FIND("_",RIGHT(B8159,LEN(B8159)-3))-1)</f>
        <v>Skrubtudse</v>
      </c>
      <c r="J8159" s="61" t="str">
        <f aca="false">TRIM(SUBSTITUTE(RIGHT(B8159,FIND(I8159,B8159)+1),"_",""))</f>
        <v>NegK</v>
      </c>
      <c r="K8159" s="0" t="str">
        <f aca="false">IFERROR(VALUE(SUBSTITUTE(E8159,".",",")),E8159)</f>
        <v>No Ct</v>
      </c>
      <c r="L8159" s="61" t="str">
        <f aca="false">IF(J8159="PosK",SUMIFS(K:K,J:J,"PosK",H:H,H8159),"")</f>
        <v/>
      </c>
      <c r="M8159" s="61" t="str">
        <f aca="false">IF(J8159="PosK",SUMIFS(K:K,J:J,"NegK",H:H,H8159),"")</f>
        <v/>
      </c>
      <c r="N8159" s="61" t="str">
        <f aca="false">IF(J8159="PosK",SUMIFS(K:K,J:J,"eDNA",H:H,H8159),"")</f>
        <v/>
      </c>
    </row>
    <row r="8160" customFormat="false" ht="14.25" hidden="false" customHeight="false" outlineLevel="0" collapsed="false">
      <c r="A8160" s="0" t="s">
        <v>814</v>
      </c>
      <c r="B8160" s="52" t="s">
        <v>970</v>
      </c>
      <c r="C8160" s="52" t="s">
        <v>751</v>
      </c>
      <c r="D8160" s="53" t="n">
        <v>0.1</v>
      </c>
      <c r="E8160" s="53" t="s">
        <v>748</v>
      </c>
      <c r="F8160" s="0" t="s">
        <v>1445</v>
      </c>
      <c r="G8160" s="0" t="str">
        <f aca="false">LEFT(B8160,2)</f>
        <v>09</v>
      </c>
      <c r="H8160" s="0" t="str">
        <f aca="false">I8160&amp;"_"&amp;G8160&amp;"_"&amp;F8160</f>
        <v>Skrubtudse_09_20190903_DL2019029_HTXHilleroed_koersel1</v>
      </c>
      <c r="I8160" s="61" t="str">
        <f aca="false">MID(RIGHT(B8160,LEN(B8160)-3),1,FIND("_",RIGHT(B8160,LEN(B8160)-3))-1)</f>
        <v>Skrubtudse</v>
      </c>
      <c r="J8160" s="61" t="str">
        <f aca="false">TRIM(SUBSTITUTE(RIGHT(B8160,FIND(I8160,B8160)+1),"_",""))</f>
        <v>eDNA</v>
      </c>
      <c r="K8160" s="0" t="str">
        <f aca="false">IFERROR(VALUE(SUBSTITUTE(E8160,".",",")),E8160)</f>
        <v>No Ct</v>
      </c>
      <c r="L8160" s="61" t="str">
        <f aca="false">IF(J8160="PosK",SUMIFS(K:K,J:J,"PosK",H:H,H8160),"")</f>
        <v/>
      </c>
      <c r="M8160" s="61" t="str">
        <f aca="false">IF(J8160="PosK",SUMIFS(K:K,J:J,"NegK",H:H,H8160),"")</f>
        <v/>
      </c>
      <c r="N8160" s="61" t="str">
        <f aca="false">IF(J8160="PosK",SUMIFS(K:K,J:J,"eDNA",H:H,H8160),"")</f>
        <v/>
      </c>
      <c r="Q8160" s="62"/>
    </row>
    <row r="8161" customFormat="false" ht="14.25" hidden="false" customHeight="false" outlineLevel="0" collapsed="false">
      <c r="A8161" s="0" t="s">
        <v>816</v>
      </c>
      <c r="B8161" s="52" t="s">
        <v>970</v>
      </c>
      <c r="C8161" s="52" t="s">
        <v>751</v>
      </c>
      <c r="D8161" s="53" t="n">
        <v>0.1</v>
      </c>
      <c r="E8161" s="53" t="n">
        <v>37.27</v>
      </c>
      <c r="F8161" s="0" t="s">
        <v>1445</v>
      </c>
      <c r="G8161" s="0" t="str">
        <f aca="false">LEFT(B8161,2)</f>
        <v>09</v>
      </c>
      <c r="H8161" s="0" t="str">
        <f aca="false">I8161&amp;"_"&amp;G8161&amp;"_"&amp;F8161</f>
        <v>Skrubtudse_09_20190903_DL2019029_HTXHilleroed_koersel1</v>
      </c>
      <c r="I8161" s="61" t="str">
        <f aca="false">MID(RIGHT(B8161,LEN(B8161)-3),1,FIND("_",RIGHT(B8161,LEN(B8161)-3))-1)</f>
        <v>Skrubtudse</v>
      </c>
      <c r="J8161" s="61" t="str">
        <f aca="false">TRIM(SUBSTITUTE(RIGHT(B8161,FIND(I8161,B8161)+1),"_",""))</f>
        <v>eDNA</v>
      </c>
      <c r="K8161" s="0" t="n">
        <f aca="false">IFERROR(VALUE(SUBSTITUTE(E8161,".",",")),E8161)</f>
        <v>37.27</v>
      </c>
      <c r="L8161" s="61" t="str">
        <f aca="false">IF(J8161="PosK",SUMIFS(K:K,J:J,"PosK",H:H,H8161),"")</f>
        <v/>
      </c>
      <c r="M8161" s="61" t="str">
        <f aca="false">IF(J8161="PosK",SUMIFS(K:K,J:J,"NegK",H:H,H8161),"")</f>
        <v/>
      </c>
      <c r="N8161" s="61" t="str">
        <f aca="false">IF(J8161="PosK",SUMIFS(K:K,J:J,"eDNA",H:H,H8161),"")</f>
        <v/>
      </c>
      <c r="P8161" s="62"/>
      <c r="T8161" s="63"/>
      <c r="W8161" s="64"/>
    </row>
    <row r="8162" customFormat="false" ht="14.25" hidden="false" customHeight="false" outlineLevel="0" collapsed="false">
      <c r="A8162" s="0" t="s">
        <v>818</v>
      </c>
      <c r="B8162" s="52" t="s">
        <v>972</v>
      </c>
      <c r="C8162" s="52" t="s">
        <v>743</v>
      </c>
      <c r="D8162" s="53" t="n">
        <v>0.1</v>
      </c>
      <c r="E8162" s="53" t="n">
        <v>23.51</v>
      </c>
      <c r="F8162" s="0" t="s">
        <v>1445</v>
      </c>
      <c r="G8162" s="0" t="str">
        <f aca="false">LEFT(B8162,2)</f>
        <v>10</v>
      </c>
      <c r="H8162" s="0" t="str">
        <f aca="false">I8162&amp;"_"&amp;G8162&amp;"_"&amp;F8162</f>
        <v>Skrubtudse_10_20190903_DL2019029_HTXHilleroed_koersel1</v>
      </c>
      <c r="I8162" s="61" t="str">
        <f aca="false">MID(RIGHT(B8162,LEN(B8162)-3),1,FIND("_",RIGHT(B8162,LEN(B8162)-3))-1)</f>
        <v>Skrubtudse</v>
      </c>
      <c r="J8162" s="61" t="str">
        <f aca="false">TRIM(SUBSTITUTE(RIGHT(B8162,FIND(I8162,B8162)+1),"_",""))</f>
        <v>PosK</v>
      </c>
      <c r="K8162" s="0" t="n">
        <f aca="false">IFERROR(VALUE(SUBSTITUTE(E8162,".",",")),E8162)</f>
        <v>23.51</v>
      </c>
      <c r="L8162" s="61" t="n">
        <f aca="false">IF(J8162="PosK",SUMIFS(K:K,J:J,"PosK",H:H,H8162),"")</f>
        <v>23.51</v>
      </c>
      <c r="M8162" s="61" t="n">
        <f aca="false">IF(J8162="PosK",SUMIFS(K:K,J:J,"NegK",H:H,H8162),"")</f>
        <v>0</v>
      </c>
      <c r="N8162" s="61" t="n">
        <f aca="false">IF(J8162="PosK",SUMIFS(K:K,J:J,"eDNA",H:H,H8162),"")</f>
        <v>0</v>
      </c>
      <c r="P8162" s="62" t="n">
        <f aca="false">IF(K8164="No Ct",0,K8164)</f>
        <v>0</v>
      </c>
      <c r="Q8162" s="62" t="n">
        <f aca="false">IF(K8165="No Ct",0,K8165)</f>
        <v>0</v>
      </c>
      <c r="R8162" s="0" t="str">
        <f aca="false">IF(AND(L8162&gt;0,M8162=0),"Valid","Invalid")</f>
        <v>Valid</v>
      </c>
      <c r="S8162" s="0" t="str">
        <f aca="false">IF(OR(P8162&gt;1,Q8162&gt;1),"Present","Absent")</f>
        <v>Absent</v>
      </c>
      <c r="T8162" s="63" t="str">
        <f aca="false">IF(OR(AND(P8162&gt;1,P8162&lt;41),AND(Q8162&gt;1,Q8162&lt;41)),"Ct&lt;41","Ct&gt;41")</f>
        <v>Ct&gt;41</v>
      </c>
      <c r="U8162" s="0" t="str">
        <f aca="false">I8162</f>
        <v>Skrubtudse</v>
      </c>
      <c r="V8162" s="0" t="str">
        <f aca="false">MID(F8162,10,9)</f>
        <v>DL2019029</v>
      </c>
      <c r="W8162" s="64" t="str">
        <f aca="false">V8162&amp;"_"&amp;U8162&amp;"_"&amp;R8162&amp;"_"&amp;S8162&amp;"_"&amp;T8162</f>
        <v>DL2019029_Skrubtudse_Valid_Absent_Ct&gt;41</v>
      </c>
    </row>
    <row r="8163" customFormat="false" ht="14.25" hidden="false" customHeight="false" outlineLevel="0" collapsed="false">
      <c r="A8163" s="0" t="s">
        <v>820</v>
      </c>
      <c r="B8163" s="52" t="s">
        <v>973</v>
      </c>
      <c r="C8163" s="52" t="s">
        <v>747</v>
      </c>
      <c r="D8163" s="53" t="n">
        <v>0.1</v>
      </c>
      <c r="E8163" s="53" t="s">
        <v>748</v>
      </c>
      <c r="F8163" s="0" t="s">
        <v>1445</v>
      </c>
      <c r="G8163" s="0" t="str">
        <f aca="false">LEFT(B8163,2)</f>
        <v>10</v>
      </c>
      <c r="H8163" s="0" t="str">
        <f aca="false">I8163&amp;"_"&amp;G8163&amp;"_"&amp;F8163</f>
        <v>Skrubtudse_10_20190903_DL2019029_HTXHilleroed_koersel1</v>
      </c>
      <c r="I8163" s="61" t="str">
        <f aca="false">MID(RIGHT(B8163,LEN(B8163)-3),1,FIND("_",RIGHT(B8163,LEN(B8163)-3))-1)</f>
        <v>Skrubtudse</v>
      </c>
      <c r="J8163" s="61" t="str">
        <f aca="false">TRIM(SUBSTITUTE(RIGHT(B8163,FIND(I8163,B8163)+1),"_",""))</f>
        <v>NegK</v>
      </c>
      <c r="K8163" s="0" t="str">
        <f aca="false">IFERROR(VALUE(SUBSTITUTE(E8163,".",",")),E8163)</f>
        <v>No Ct</v>
      </c>
      <c r="L8163" s="61" t="str">
        <f aca="false">IF(J8163="PosK",SUMIFS(K:K,J:J,"PosK",H:H,H8163),"")</f>
        <v/>
      </c>
      <c r="M8163" s="61" t="str">
        <f aca="false">IF(J8163="PosK",SUMIFS(K:K,J:J,"NegK",H:H,H8163),"")</f>
        <v/>
      </c>
      <c r="N8163" s="61" t="str">
        <f aca="false">IF(J8163="PosK",SUMIFS(K:K,J:J,"eDNA",H:H,H8163),"")</f>
        <v/>
      </c>
    </row>
    <row r="8164" customFormat="false" ht="14.25" hidden="false" customHeight="false" outlineLevel="0" collapsed="false">
      <c r="A8164" s="0" t="s">
        <v>822</v>
      </c>
      <c r="B8164" s="52" t="s">
        <v>974</v>
      </c>
      <c r="C8164" s="52" t="s">
        <v>751</v>
      </c>
      <c r="D8164" s="53" t="n">
        <v>0.1</v>
      </c>
      <c r="E8164" s="53" t="s">
        <v>748</v>
      </c>
      <c r="F8164" s="0" t="s">
        <v>1445</v>
      </c>
      <c r="G8164" s="0" t="str">
        <f aca="false">LEFT(B8164,2)</f>
        <v>10</v>
      </c>
      <c r="H8164" s="0" t="str">
        <f aca="false">I8164&amp;"_"&amp;G8164&amp;"_"&amp;F8164</f>
        <v>Skrubtudse_10_20190903_DL2019029_HTXHilleroed_koersel1</v>
      </c>
      <c r="I8164" s="61" t="str">
        <f aca="false">MID(RIGHT(B8164,LEN(B8164)-3),1,FIND("_",RIGHT(B8164,LEN(B8164)-3))-1)</f>
        <v>Skrubtudse</v>
      </c>
      <c r="J8164" s="61" t="str">
        <f aca="false">TRIM(SUBSTITUTE(RIGHT(B8164,FIND(I8164,B8164)+1),"_",""))</f>
        <v>eDNA</v>
      </c>
      <c r="K8164" s="0" t="str">
        <f aca="false">IFERROR(VALUE(SUBSTITUTE(E8164,".",",")),E8164)</f>
        <v>No Ct</v>
      </c>
      <c r="L8164" s="61" t="str">
        <f aca="false">IF(J8164="PosK",SUMIFS(K:K,J:J,"PosK",H:H,H8164),"")</f>
        <v/>
      </c>
      <c r="M8164" s="61" t="str">
        <f aca="false">IF(J8164="PosK",SUMIFS(K:K,J:J,"NegK",H:H,H8164),"")</f>
        <v/>
      </c>
      <c r="N8164" s="61" t="str">
        <f aca="false">IF(J8164="PosK",SUMIFS(K:K,J:J,"eDNA",H:H,H8164),"")</f>
        <v/>
      </c>
      <c r="Q8164" s="62"/>
    </row>
    <row r="8165" customFormat="false" ht="14.25" hidden="false" customHeight="false" outlineLevel="0" collapsed="false">
      <c r="A8165" s="0" t="s">
        <v>824</v>
      </c>
      <c r="B8165" s="52" t="s">
        <v>974</v>
      </c>
      <c r="C8165" s="52" t="s">
        <v>751</v>
      </c>
      <c r="D8165" s="53" t="n">
        <v>0.1</v>
      </c>
      <c r="E8165" s="53" t="s">
        <v>748</v>
      </c>
      <c r="F8165" s="0" t="s">
        <v>1445</v>
      </c>
      <c r="G8165" s="0" t="str">
        <f aca="false">LEFT(B8165,2)</f>
        <v>10</v>
      </c>
      <c r="H8165" s="0" t="str">
        <f aca="false">I8165&amp;"_"&amp;G8165&amp;"_"&amp;F8165</f>
        <v>Skrubtudse_10_20190903_DL2019029_HTXHilleroed_koersel1</v>
      </c>
      <c r="I8165" s="61" t="str">
        <f aca="false">MID(RIGHT(B8165,LEN(B8165)-3),1,FIND("_",RIGHT(B8165,LEN(B8165)-3))-1)</f>
        <v>Skrubtudse</v>
      </c>
      <c r="J8165" s="61" t="str">
        <f aca="false">TRIM(SUBSTITUTE(RIGHT(B8165,FIND(I8165,B8165)+1),"_",""))</f>
        <v>eDNA</v>
      </c>
      <c r="K8165" s="0" t="str">
        <f aca="false">IFERROR(VALUE(SUBSTITUTE(E8165,".",",")),E8165)</f>
        <v>No Ct</v>
      </c>
      <c r="L8165" s="61" t="str">
        <f aca="false">IF(J8165="PosK",SUMIFS(K:K,J:J,"PosK",H:H,H8165),"")</f>
        <v/>
      </c>
      <c r="M8165" s="61" t="str">
        <f aca="false">IF(J8165="PosK",SUMIFS(K:K,J:J,"NegK",H:H,H8165),"")</f>
        <v/>
      </c>
      <c r="N8165" s="61" t="str">
        <f aca="false">IF(J8165="PosK",SUMIFS(K:K,J:J,"eDNA",H:H,H8165),"")</f>
        <v/>
      </c>
      <c r="P8165" s="62"/>
      <c r="T8165" s="63"/>
      <c r="W8165" s="64"/>
    </row>
    <row r="8166" customFormat="false" ht="14.25" hidden="false" customHeight="false" outlineLevel="0" collapsed="false">
      <c r="A8166" s="0" t="s">
        <v>826</v>
      </c>
      <c r="B8166" s="52" t="s">
        <v>976</v>
      </c>
      <c r="C8166" s="52" t="s">
        <v>743</v>
      </c>
      <c r="D8166" s="53" t="n">
        <v>0.1</v>
      </c>
      <c r="E8166" s="53" t="n">
        <v>29.53</v>
      </c>
      <c r="F8166" s="0" t="s">
        <v>1445</v>
      </c>
      <c r="G8166" s="0" t="str">
        <f aca="false">LEFT(B8166,2)</f>
        <v>11</v>
      </c>
      <c r="H8166" s="0" t="str">
        <f aca="false">I8166&amp;"_"&amp;G8166&amp;"_"&amp;F8166</f>
        <v>Bjergsalamander_11_20190903_DL2019029_HTXHilleroed_koersel1</v>
      </c>
      <c r="I8166" s="61" t="str">
        <f aca="false">MID(RIGHT(B8166,LEN(B8166)-3),1,FIND("_",RIGHT(B8166,LEN(B8166)-3))-1)</f>
        <v>Bjergsalamander</v>
      </c>
      <c r="J8166" s="61" t="str">
        <f aca="false">TRIM(SUBSTITUTE(RIGHT(B8166,FIND(I8166,B8166)+1),"_",""))</f>
        <v>PosK</v>
      </c>
      <c r="K8166" s="0" t="n">
        <f aca="false">IFERROR(VALUE(SUBSTITUTE(E8166,".",",")),E8166)</f>
        <v>29.53</v>
      </c>
      <c r="L8166" s="61" t="n">
        <f aca="false">IF(J8166="PosK",SUMIFS(K:K,J:J,"PosK",H:H,H8166),"")</f>
        <v>29.53</v>
      </c>
      <c r="M8166" s="61" t="n">
        <f aca="false">IF(J8166="PosK",SUMIFS(K:K,J:J,"NegK",H:H,H8166),"")</f>
        <v>0</v>
      </c>
      <c r="N8166" s="61" t="n">
        <f aca="false">IF(J8166="PosK",SUMIFS(K:K,J:J,"eDNA",H:H,H8166),"")</f>
        <v>0</v>
      </c>
      <c r="P8166" s="62" t="n">
        <f aca="false">IF(K8168="No Ct",0,K8168)</f>
        <v>0</v>
      </c>
      <c r="Q8166" s="62" t="n">
        <f aca="false">IF(K8169="No Ct",0,K8169)</f>
        <v>0</v>
      </c>
      <c r="R8166" s="0" t="str">
        <f aca="false">IF(AND(L8166&gt;0,M8166=0),"Valid","Invalid")</f>
        <v>Valid</v>
      </c>
      <c r="S8166" s="0" t="str">
        <f aca="false">IF(OR(P8166&gt;1,Q8166&gt;1),"Present","Absent")</f>
        <v>Absent</v>
      </c>
      <c r="T8166" s="63" t="str">
        <f aca="false">IF(OR(AND(P8166&gt;1,P8166&lt;41),AND(Q8166&gt;1,Q8166&lt;41)),"Ct&lt;41","Ct&gt;41")</f>
        <v>Ct&gt;41</v>
      </c>
      <c r="U8166" s="0" t="str">
        <f aca="false">I8166</f>
        <v>Bjergsalamander</v>
      </c>
      <c r="V8166" s="0" t="str">
        <f aca="false">MID(F8166,10,9)</f>
        <v>DL2019029</v>
      </c>
      <c r="W8166" s="64" t="str">
        <f aca="false">V8166&amp;"_"&amp;U8166&amp;"_"&amp;R8166&amp;"_"&amp;S8166&amp;"_"&amp;T8166</f>
        <v>DL2019029_Bjergsalamander_Valid_Absent_Ct&gt;41</v>
      </c>
    </row>
    <row r="8167" customFormat="false" ht="14.25" hidden="false" customHeight="false" outlineLevel="0" collapsed="false">
      <c r="A8167" s="0" t="s">
        <v>828</v>
      </c>
      <c r="B8167" s="52" t="s">
        <v>977</v>
      </c>
      <c r="C8167" s="52" t="s">
        <v>747</v>
      </c>
      <c r="D8167" s="53" t="n">
        <v>0.1</v>
      </c>
      <c r="E8167" s="53" t="s">
        <v>748</v>
      </c>
      <c r="F8167" s="0" t="s">
        <v>1445</v>
      </c>
      <c r="G8167" s="0" t="str">
        <f aca="false">LEFT(B8167,2)</f>
        <v>11</v>
      </c>
      <c r="H8167" s="0" t="str">
        <f aca="false">I8167&amp;"_"&amp;G8167&amp;"_"&amp;F8167</f>
        <v>Bjergsalamander_11_20190903_DL2019029_HTXHilleroed_koersel1</v>
      </c>
      <c r="I8167" s="61" t="str">
        <f aca="false">MID(RIGHT(B8167,LEN(B8167)-3),1,FIND("_",RIGHT(B8167,LEN(B8167)-3))-1)</f>
        <v>Bjergsalamander</v>
      </c>
      <c r="J8167" s="61" t="str">
        <f aca="false">TRIM(SUBSTITUTE(RIGHT(B8167,FIND(I8167,B8167)+1),"_",""))</f>
        <v>NegK</v>
      </c>
      <c r="K8167" s="0" t="str">
        <f aca="false">IFERROR(VALUE(SUBSTITUTE(E8167,".",",")),E8167)</f>
        <v>No Ct</v>
      </c>
      <c r="L8167" s="61" t="str">
        <f aca="false">IF(J8167="PosK",SUMIFS(K:K,J:J,"PosK",H:H,H8167),"")</f>
        <v/>
      </c>
      <c r="M8167" s="61" t="str">
        <f aca="false">IF(J8167="PosK",SUMIFS(K:K,J:J,"NegK",H:H,H8167),"")</f>
        <v/>
      </c>
      <c r="N8167" s="61" t="str">
        <f aca="false">IF(J8167="PosK",SUMIFS(K:K,J:J,"eDNA",H:H,H8167),"")</f>
        <v/>
      </c>
    </row>
    <row r="8168" customFormat="false" ht="14.25" hidden="false" customHeight="false" outlineLevel="0" collapsed="false">
      <c r="A8168" s="0" t="s">
        <v>830</v>
      </c>
      <c r="B8168" s="52" t="s">
        <v>978</v>
      </c>
      <c r="C8168" s="52" t="s">
        <v>751</v>
      </c>
      <c r="D8168" s="53" t="n">
        <v>0.1</v>
      </c>
      <c r="E8168" s="53" t="s">
        <v>748</v>
      </c>
      <c r="F8168" s="0" t="s">
        <v>1445</v>
      </c>
      <c r="G8168" s="0" t="str">
        <f aca="false">LEFT(B8168,2)</f>
        <v>11</v>
      </c>
      <c r="H8168" s="0" t="str">
        <f aca="false">I8168&amp;"_"&amp;G8168&amp;"_"&amp;F8168</f>
        <v>Bjergsalamander_11_20190903_DL2019029_HTXHilleroed_koersel1</v>
      </c>
      <c r="I8168" s="61" t="str">
        <f aca="false">MID(RIGHT(B8168,LEN(B8168)-3),1,FIND("_",RIGHT(B8168,LEN(B8168)-3))-1)</f>
        <v>Bjergsalamander</v>
      </c>
      <c r="J8168" s="61" t="str">
        <f aca="false">TRIM(SUBSTITUTE(RIGHT(B8168,FIND(I8168,B8168)+1),"_",""))</f>
        <v>eDNA</v>
      </c>
      <c r="K8168" s="0" t="str">
        <f aca="false">IFERROR(VALUE(SUBSTITUTE(E8168,".",",")),E8168)</f>
        <v>No Ct</v>
      </c>
      <c r="L8168" s="61" t="str">
        <f aca="false">IF(J8168="PosK",SUMIFS(K:K,J:J,"PosK",H:H,H8168),"")</f>
        <v/>
      </c>
      <c r="M8168" s="61" t="str">
        <f aca="false">IF(J8168="PosK",SUMIFS(K:K,J:J,"NegK",H:H,H8168),"")</f>
        <v/>
      </c>
      <c r="N8168" s="61" t="str">
        <f aca="false">IF(J8168="PosK",SUMIFS(K:K,J:J,"eDNA",H:H,H8168),"")</f>
        <v/>
      </c>
      <c r="Q8168" s="62"/>
    </row>
    <row r="8169" customFormat="false" ht="14.25" hidden="false" customHeight="false" outlineLevel="0" collapsed="false">
      <c r="A8169" s="0" t="s">
        <v>832</v>
      </c>
      <c r="B8169" s="52" t="s">
        <v>978</v>
      </c>
      <c r="C8169" s="52" t="s">
        <v>751</v>
      </c>
      <c r="D8169" s="53" t="n">
        <v>0.1</v>
      </c>
      <c r="E8169" s="53" t="s">
        <v>748</v>
      </c>
      <c r="F8169" s="0" t="s">
        <v>1445</v>
      </c>
      <c r="G8169" s="0" t="str">
        <f aca="false">LEFT(B8169,2)</f>
        <v>11</v>
      </c>
      <c r="H8169" s="0" t="str">
        <f aca="false">I8169&amp;"_"&amp;G8169&amp;"_"&amp;F8169</f>
        <v>Bjergsalamander_11_20190903_DL2019029_HTXHilleroed_koersel1</v>
      </c>
      <c r="I8169" s="61" t="str">
        <f aca="false">MID(RIGHT(B8169,LEN(B8169)-3),1,FIND("_",RIGHT(B8169,LEN(B8169)-3))-1)</f>
        <v>Bjergsalamander</v>
      </c>
      <c r="J8169" s="61" t="str">
        <f aca="false">TRIM(SUBSTITUTE(RIGHT(B8169,FIND(I8169,B8169)+1),"_",""))</f>
        <v>eDNA</v>
      </c>
      <c r="K8169" s="0" t="str">
        <f aca="false">IFERROR(VALUE(SUBSTITUTE(E8169,".",",")),E8169)</f>
        <v>No Ct</v>
      </c>
      <c r="L8169" s="61" t="str">
        <f aca="false">IF(J8169="PosK",SUMIFS(K:K,J:J,"PosK",H:H,H8169),"")</f>
        <v/>
      </c>
      <c r="M8169" s="61" t="str">
        <f aca="false">IF(J8169="PosK",SUMIFS(K:K,J:J,"NegK",H:H,H8169),"")</f>
        <v/>
      </c>
      <c r="N8169" s="61" t="str">
        <f aca="false">IF(J8169="PosK",SUMIFS(K:K,J:J,"eDNA",H:H,H8169),"")</f>
        <v/>
      </c>
      <c r="P8169" s="62"/>
      <c r="T8169" s="63"/>
      <c r="W8169" s="64"/>
    </row>
    <row r="8170" customFormat="false" ht="14.25" hidden="false" customHeight="false" outlineLevel="0" collapsed="false">
      <c r="A8170" s="0" t="s">
        <v>834</v>
      </c>
      <c r="B8170" s="52" t="s">
        <v>980</v>
      </c>
      <c r="C8170" s="52" t="s">
        <v>743</v>
      </c>
      <c r="D8170" s="53" t="n">
        <v>0.1</v>
      </c>
      <c r="E8170" s="53" t="n">
        <v>28.88</v>
      </c>
      <c r="F8170" s="0" t="s">
        <v>1445</v>
      </c>
      <c r="G8170" s="0" t="str">
        <f aca="false">LEFT(B8170,2)</f>
        <v>12</v>
      </c>
      <c r="H8170" s="0" t="str">
        <f aca="false">I8170&amp;"_"&amp;G8170&amp;"_"&amp;F8170</f>
        <v>Latterfroe_12_20190903_DL2019029_HTXHilleroed_koersel1</v>
      </c>
      <c r="I8170" s="61" t="str">
        <f aca="false">MID(RIGHT(B8170,LEN(B8170)-3),1,FIND("_",RIGHT(B8170,LEN(B8170)-3))-1)</f>
        <v>Latterfroe</v>
      </c>
      <c r="J8170" s="61" t="str">
        <f aca="false">TRIM(SUBSTITUTE(RIGHT(B8170,FIND(I8170,B8170)+1),"_",""))</f>
        <v>PosK</v>
      </c>
      <c r="K8170" s="0" t="n">
        <f aca="false">IFERROR(VALUE(SUBSTITUTE(E8170,".",",")),E8170)</f>
        <v>28.88</v>
      </c>
      <c r="L8170" s="61" t="n">
        <f aca="false">IF(J8170="PosK",SUMIFS(K:K,J:J,"PosK",H:H,H8170),"")</f>
        <v>28.88</v>
      </c>
      <c r="M8170" s="61" t="n">
        <f aca="false">IF(J8170="PosK",SUMIFS(K:K,J:J,"NegK",H:H,H8170),"")</f>
        <v>0</v>
      </c>
      <c r="N8170" s="61" t="n">
        <f aca="false">IF(J8170="PosK",SUMIFS(K:K,J:J,"eDNA",H:H,H8170),"")</f>
        <v>0</v>
      </c>
      <c r="P8170" s="62" t="n">
        <f aca="false">IF(K8172="No Ct",0,K8172)</f>
        <v>0</v>
      </c>
      <c r="Q8170" s="62" t="n">
        <f aca="false">IF(K8173="No Ct",0,K8173)</f>
        <v>0</v>
      </c>
      <c r="R8170" s="0" t="str">
        <f aca="false">IF(AND(L8170&gt;0,M8170=0),"Valid","Invalid")</f>
        <v>Valid</v>
      </c>
      <c r="S8170" s="0" t="str">
        <f aca="false">IF(OR(P8170&gt;1,Q8170&gt;1),"Present","Absent")</f>
        <v>Absent</v>
      </c>
      <c r="T8170" s="63" t="str">
        <f aca="false">IF(OR(AND(P8170&gt;1,P8170&lt;41),AND(Q8170&gt;1,Q8170&lt;41)),"Ct&lt;41","Ct&gt;41")</f>
        <v>Ct&gt;41</v>
      </c>
      <c r="U8170" s="0" t="str">
        <f aca="false">I8170</f>
        <v>Latterfroe</v>
      </c>
      <c r="V8170" s="0" t="str">
        <f aca="false">MID(F8170,10,9)</f>
        <v>DL2019029</v>
      </c>
      <c r="W8170" s="64" t="str">
        <f aca="false">V8170&amp;"_"&amp;U8170&amp;"_"&amp;R8170&amp;"_"&amp;S8170&amp;"_"&amp;T8170</f>
        <v>DL2019029_Latterfroe_Valid_Absent_Ct&gt;41</v>
      </c>
    </row>
    <row r="8171" customFormat="false" ht="14.25" hidden="false" customHeight="false" outlineLevel="0" collapsed="false">
      <c r="A8171" s="0" t="s">
        <v>836</v>
      </c>
      <c r="B8171" s="52" t="s">
        <v>981</v>
      </c>
      <c r="C8171" s="52" t="s">
        <v>747</v>
      </c>
      <c r="D8171" s="53" t="n">
        <v>0.1</v>
      </c>
      <c r="E8171" s="53" t="s">
        <v>748</v>
      </c>
      <c r="F8171" s="0" t="s">
        <v>1445</v>
      </c>
      <c r="G8171" s="0" t="str">
        <f aca="false">LEFT(B8171,2)</f>
        <v>12</v>
      </c>
      <c r="H8171" s="0" t="str">
        <f aca="false">I8171&amp;"_"&amp;G8171&amp;"_"&amp;F8171</f>
        <v>Latterfroe_12_20190903_DL2019029_HTXHilleroed_koersel1</v>
      </c>
      <c r="I8171" s="61" t="str">
        <f aca="false">MID(RIGHT(B8171,LEN(B8171)-3),1,FIND("_",RIGHT(B8171,LEN(B8171)-3))-1)</f>
        <v>Latterfroe</v>
      </c>
      <c r="J8171" s="61" t="str">
        <f aca="false">TRIM(SUBSTITUTE(RIGHT(B8171,FIND(I8171,B8171)+1),"_",""))</f>
        <v>NegK</v>
      </c>
      <c r="K8171" s="0" t="str">
        <f aca="false">IFERROR(VALUE(SUBSTITUTE(E8171,".",",")),E8171)</f>
        <v>No Ct</v>
      </c>
      <c r="L8171" s="61" t="str">
        <f aca="false">IF(J8171="PosK",SUMIFS(K:K,J:J,"PosK",H:H,H8171),"")</f>
        <v/>
      </c>
      <c r="M8171" s="61" t="str">
        <f aca="false">IF(J8171="PosK",SUMIFS(K:K,J:J,"NegK",H:H,H8171),"")</f>
        <v/>
      </c>
      <c r="N8171" s="61" t="str">
        <f aca="false">IF(J8171="PosK",SUMIFS(K:K,J:J,"eDNA",H:H,H8171),"")</f>
        <v/>
      </c>
    </row>
    <row r="8172" customFormat="false" ht="14.25" hidden="false" customHeight="false" outlineLevel="0" collapsed="false">
      <c r="A8172" s="0" t="s">
        <v>838</v>
      </c>
      <c r="B8172" s="52" t="s">
        <v>982</v>
      </c>
      <c r="C8172" s="52" t="s">
        <v>751</v>
      </c>
      <c r="D8172" s="53" t="n">
        <v>0.1</v>
      </c>
      <c r="E8172" s="53" t="s">
        <v>748</v>
      </c>
      <c r="F8172" s="0" t="s">
        <v>1445</v>
      </c>
      <c r="G8172" s="0" t="str">
        <f aca="false">LEFT(B8172,2)</f>
        <v>12</v>
      </c>
      <c r="H8172" s="0" t="str">
        <f aca="false">I8172&amp;"_"&amp;G8172&amp;"_"&amp;F8172</f>
        <v>Latterfroe_12_20190903_DL2019029_HTXHilleroed_koersel1</v>
      </c>
      <c r="I8172" s="61" t="str">
        <f aca="false">MID(RIGHT(B8172,LEN(B8172)-3),1,FIND("_",RIGHT(B8172,LEN(B8172)-3))-1)</f>
        <v>Latterfroe</v>
      </c>
      <c r="J8172" s="61" t="str">
        <f aca="false">TRIM(SUBSTITUTE(RIGHT(B8172,FIND(I8172,B8172)+1),"_",""))</f>
        <v>eDNA</v>
      </c>
      <c r="K8172" s="0" t="str">
        <f aca="false">IFERROR(VALUE(SUBSTITUTE(E8172,".",",")),E8172)</f>
        <v>No Ct</v>
      </c>
      <c r="L8172" s="61" t="str">
        <f aca="false">IF(J8172="PosK",SUMIFS(K:K,J:J,"PosK",H:H,H8172),"")</f>
        <v/>
      </c>
      <c r="M8172" s="61" t="str">
        <f aca="false">IF(J8172="PosK",SUMIFS(K:K,J:J,"NegK",H:H,H8172),"")</f>
        <v/>
      </c>
      <c r="N8172" s="61" t="str">
        <f aca="false">IF(J8172="PosK",SUMIFS(K:K,J:J,"eDNA",H:H,H8172),"")</f>
        <v/>
      </c>
      <c r="Q8172" s="62"/>
    </row>
    <row r="8173" customFormat="false" ht="14.25" hidden="false" customHeight="false" outlineLevel="0" collapsed="false">
      <c r="A8173" s="0" t="s">
        <v>840</v>
      </c>
      <c r="B8173" s="52" t="s">
        <v>982</v>
      </c>
      <c r="C8173" s="52" t="s">
        <v>751</v>
      </c>
      <c r="D8173" s="53" t="n">
        <v>0.1</v>
      </c>
      <c r="E8173" s="53" t="s">
        <v>748</v>
      </c>
      <c r="F8173" s="0" t="s">
        <v>1445</v>
      </c>
      <c r="G8173" s="0" t="str">
        <f aca="false">LEFT(B8173,2)</f>
        <v>12</v>
      </c>
      <c r="H8173" s="0" t="str">
        <f aca="false">I8173&amp;"_"&amp;G8173&amp;"_"&amp;F8173</f>
        <v>Latterfroe_12_20190903_DL2019029_HTXHilleroed_koersel1</v>
      </c>
      <c r="I8173" s="61" t="str">
        <f aca="false">MID(RIGHT(B8173,LEN(B8173)-3),1,FIND("_",RIGHT(B8173,LEN(B8173)-3))-1)</f>
        <v>Latterfroe</v>
      </c>
      <c r="J8173" s="61" t="str">
        <f aca="false">TRIM(SUBSTITUTE(RIGHT(B8173,FIND(I8173,B8173)+1),"_",""))</f>
        <v>eDNA</v>
      </c>
      <c r="K8173" s="0" t="str">
        <f aca="false">IFERROR(VALUE(SUBSTITUTE(E8173,".",",")),E8173)</f>
        <v>No Ct</v>
      </c>
      <c r="L8173" s="61" t="str">
        <f aca="false">IF(J8173="PosK",SUMIFS(K:K,J:J,"PosK",H:H,H8173),"")</f>
        <v/>
      </c>
      <c r="M8173" s="61" t="str">
        <f aca="false">IF(J8173="PosK",SUMIFS(K:K,J:J,"NegK",H:H,H8173),"")</f>
        <v/>
      </c>
      <c r="N8173" s="61" t="str">
        <f aca="false">IF(J8173="PosK",SUMIFS(K:K,J:J,"eDNA",H:H,H8173),"")</f>
        <v/>
      </c>
      <c r="P8173" s="62"/>
      <c r="T8173" s="63"/>
      <c r="W8173" s="64"/>
    </row>
    <row r="8174" customFormat="false" ht="14.25" hidden="false" customHeight="false" outlineLevel="0" collapsed="false">
      <c r="A8174" s="0" t="s">
        <v>842</v>
      </c>
      <c r="B8174" s="52" t="s">
        <v>984</v>
      </c>
      <c r="C8174" s="52" t="s">
        <v>743</v>
      </c>
      <c r="D8174" s="53" t="n">
        <v>0.1</v>
      </c>
      <c r="E8174" s="53" t="s">
        <v>748</v>
      </c>
      <c r="F8174" s="0" t="s">
        <v>1445</v>
      </c>
      <c r="G8174" s="0" t="str">
        <f aca="false">LEFT(B8174,2)</f>
        <v>13</v>
      </c>
      <c r="H8174" s="0" t="str">
        <f aca="false">I8174&amp;"_"&amp;G8174&amp;"_"&amp;F8174</f>
        <v>Spidssnudetfroe_13_20190903_DL2019029_HTXHilleroed_koersel1</v>
      </c>
      <c r="I8174" s="61" t="str">
        <f aca="false">MID(RIGHT(B8174,LEN(B8174)-3),1,FIND("_",RIGHT(B8174,LEN(B8174)-3))-1)</f>
        <v>Spidssnudetfroe</v>
      </c>
      <c r="J8174" s="61" t="str">
        <f aca="false">TRIM(SUBSTITUTE(RIGHT(B8174,FIND(I8174,B8174)+1),"_",""))</f>
        <v>PosK</v>
      </c>
      <c r="K8174" s="0" t="str">
        <f aca="false">IFERROR(VALUE(SUBSTITUTE(E8174,".",",")),E8174)</f>
        <v>No Ct</v>
      </c>
      <c r="L8174" s="61" t="n">
        <f aca="false">IF(J8174="PosK",SUMIFS(K:K,J:J,"PosK",H:H,H8174),"")</f>
        <v>0</v>
      </c>
      <c r="M8174" s="61" t="n">
        <f aca="false">IF(J8174="PosK",SUMIFS(K:K,J:J,"NegK",H:H,H8174),"")</f>
        <v>0</v>
      </c>
      <c r="N8174" s="61" t="n">
        <f aca="false">IF(J8174="PosK",SUMIFS(K:K,J:J,"eDNA",H:H,H8174),"")</f>
        <v>0</v>
      </c>
      <c r="P8174" s="62" t="n">
        <f aca="false">IF(K8176="No Ct",0,K8176)</f>
        <v>0</v>
      </c>
      <c r="Q8174" s="62" t="n">
        <f aca="false">IF(K8177="No Ct",0,K8177)</f>
        <v>0</v>
      </c>
      <c r="R8174" s="0" t="str">
        <f aca="false">IF(AND(L8174&gt;0,M8174=0),"Valid","Invalid")</f>
        <v>Invalid</v>
      </c>
      <c r="S8174" s="0" t="str">
        <f aca="false">IF(OR(P8174&gt;1,Q8174&gt;1),"Present","Absent")</f>
        <v>Absent</v>
      </c>
      <c r="T8174" s="63" t="str">
        <f aca="false">IF(OR(AND(P8174&gt;1,P8174&lt;41),AND(Q8174&gt;1,Q8174&lt;41)),"Ct&lt;41","Ct&gt;41")</f>
        <v>Ct&gt;41</v>
      </c>
      <c r="U8174" s="0" t="str">
        <f aca="false">I8174</f>
        <v>Spidssnudetfroe</v>
      </c>
      <c r="V8174" s="0" t="str">
        <f aca="false">MID(F8174,10,9)</f>
        <v>DL2019029</v>
      </c>
      <c r="W8174" s="64" t="str">
        <f aca="false">V8174&amp;"_"&amp;U8174&amp;"_"&amp;R8174&amp;"_"&amp;S8174&amp;"_"&amp;T8174</f>
        <v>DL2019029_Spidssnudetfroe_Invalid_Absent_Ct&gt;41</v>
      </c>
    </row>
    <row r="8175" customFormat="false" ht="14.25" hidden="false" customHeight="false" outlineLevel="0" collapsed="false">
      <c r="A8175" s="0" t="s">
        <v>844</v>
      </c>
      <c r="B8175" s="52" t="s">
        <v>985</v>
      </c>
      <c r="C8175" s="52" t="s">
        <v>747</v>
      </c>
      <c r="D8175" s="53" t="n">
        <v>0.1</v>
      </c>
      <c r="E8175" s="53" t="s">
        <v>748</v>
      </c>
      <c r="F8175" s="0" t="s">
        <v>1445</v>
      </c>
      <c r="G8175" s="0" t="str">
        <f aca="false">LEFT(B8175,2)</f>
        <v>13</v>
      </c>
      <c r="H8175" s="0" t="str">
        <f aca="false">I8175&amp;"_"&amp;G8175&amp;"_"&amp;F8175</f>
        <v>Spidssnudetfroe_13_20190903_DL2019029_HTXHilleroed_koersel1</v>
      </c>
      <c r="I8175" s="61" t="str">
        <f aca="false">MID(RIGHT(B8175,LEN(B8175)-3),1,FIND("_",RIGHT(B8175,LEN(B8175)-3))-1)</f>
        <v>Spidssnudetfroe</v>
      </c>
      <c r="J8175" s="61" t="str">
        <f aca="false">TRIM(SUBSTITUTE(RIGHT(B8175,FIND(I8175,B8175)+1),"_",""))</f>
        <v>NegK</v>
      </c>
      <c r="K8175" s="0" t="str">
        <f aca="false">IFERROR(VALUE(SUBSTITUTE(E8175,".",",")),E8175)</f>
        <v>No Ct</v>
      </c>
      <c r="L8175" s="61" t="str">
        <f aca="false">IF(J8175="PosK",SUMIFS(K:K,J:J,"PosK",H:H,H8175),"")</f>
        <v/>
      </c>
      <c r="M8175" s="61" t="str">
        <f aca="false">IF(J8175="PosK",SUMIFS(K:K,J:J,"NegK",H:H,H8175),"")</f>
        <v/>
      </c>
      <c r="N8175" s="61" t="str">
        <f aca="false">IF(J8175="PosK",SUMIFS(K:K,J:J,"eDNA",H:H,H8175),"")</f>
        <v/>
      </c>
    </row>
    <row r="8176" customFormat="false" ht="14.25" hidden="false" customHeight="false" outlineLevel="0" collapsed="false">
      <c r="A8176" s="0" t="s">
        <v>846</v>
      </c>
      <c r="B8176" s="52" t="s">
        <v>986</v>
      </c>
      <c r="C8176" s="52" t="s">
        <v>751</v>
      </c>
      <c r="D8176" s="53" t="n">
        <v>0.1</v>
      </c>
      <c r="E8176" s="53" t="s">
        <v>748</v>
      </c>
      <c r="F8176" s="0" t="s">
        <v>1445</v>
      </c>
      <c r="G8176" s="0" t="str">
        <f aca="false">LEFT(B8176,2)</f>
        <v>13</v>
      </c>
      <c r="H8176" s="0" t="str">
        <f aca="false">I8176&amp;"_"&amp;G8176&amp;"_"&amp;F8176</f>
        <v>Spidssnudetfroe_13_20190903_DL2019029_HTXHilleroed_koersel1</v>
      </c>
      <c r="I8176" s="61" t="str">
        <f aca="false">MID(RIGHT(B8176,LEN(B8176)-3),1,FIND("_",RIGHT(B8176,LEN(B8176)-3))-1)</f>
        <v>Spidssnudetfroe</v>
      </c>
      <c r="J8176" s="61" t="str">
        <f aca="false">TRIM(SUBSTITUTE(RIGHT(B8176,FIND(I8176,B8176)+1),"_",""))</f>
        <v>eDNA</v>
      </c>
      <c r="K8176" s="0" t="str">
        <f aca="false">IFERROR(VALUE(SUBSTITUTE(E8176,".",",")),E8176)</f>
        <v>No Ct</v>
      </c>
      <c r="L8176" s="61" t="str">
        <f aca="false">IF(J8176="PosK",SUMIFS(K:K,J:J,"PosK",H:H,H8176),"")</f>
        <v/>
      </c>
      <c r="M8176" s="61" t="str">
        <f aca="false">IF(J8176="PosK",SUMIFS(K:K,J:J,"NegK",H:H,H8176),"")</f>
        <v/>
      </c>
      <c r="N8176" s="61" t="str">
        <f aca="false">IF(J8176="PosK",SUMIFS(K:K,J:J,"eDNA",H:H,H8176),"")</f>
        <v/>
      </c>
      <c r="Q8176" s="62"/>
    </row>
    <row r="8177" customFormat="false" ht="14.25" hidden="false" customHeight="false" outlineLevel="0" collapsed="false">
      <c r="A8177" s="0" t="s">
        <v>848</v>
      </c>
      <c r="B8177" s="52" t="s">
        <v>986</v>
      </c>
      <c r="C8177" s="52" t="s">
        <v>751</v>
      </c>
      <c r="D8177" s="53" t="n">
        <v>0.1</v>
      </c>
      <c r="E8177" s="53" t="s">
        <v>748</v>
      </c>
      <c r="F8177" s="0" t="s">
        <v>1445</v>
      </c>
      <c r="G8177" s="0" t="str">
        <f aca="false">LEFT(B8177,2)</f>
        <v>13</v>
      </c>
      <c r="H8177" s="0" t="str">
        <f aca="false">I8177&amp;"_"&amp;G8177&amp;"_"&amp;F8177</f>
        <v>Spidssnudetfroe_13_20190903_DL2019029_HTXHilleroed_koersel1</v>
      </c>
      <c r="I8177" s="61" t="str">
        <f aca="false">MID(RIGHT(B8177,LEN(B8177)-3),1,FIND("_",RIGHT(B8177,LEN(B8177)-3))-1)</f>
        <v>Spidssnudetfroe</v>
      </c>
      <c r="J8177" s="61" t="str">
        <f aca="false">TRIM(SUBSTITUTE(RIGHT(B8177,FIND(I8177,B8177)+1),"_",""))</f>
        <v>eDNA</v>
      </c>
      <c r="K8177" s="0" t="str">
        <f aca="false">IFERROR(VALUE(SUBSTITUTE(E8177,".",",")),E8177)</f>
        <v>No Ct</v>
      </c>
      <c r="L8177" s="61" t="str">
        <f aca="false">IF(J8177="PosK",SUMIFS(K:K,J:J,"PosK",H:H,H8177),"")</f>
        <v/>
      </c>
      <c r="M8177" s="61" t="str">
        <f aca="false">IF(J8177="PosK",SUMIFS(K:K,J:J,"NegK",H:H,H8177),"")</f>
        <v/>
      </c>
      <c r="N8177" s="61" t="str">
        <f aca="false">IF(J8177="PosK",SUMIFS(K:K,J:J,"eDNA",H:H,H8177),"")</f>
        <v/>
      </c>
      <c r="P8177" s="62"/>
      <c r="T8177" s="63"/>
      <c r="W8177" s="64"/>
    </row>
    <row r="8178" customFormat="false" ht="14.25" hidden="false" customHeight="false" outlineLevel="0" collapsed="false">
      <c r="A8178" s="0" t="s">
        <v>849</v>
      </c>
      <c r="B8178" s="52" t="s">
        <v>987</v>
      </c>
      <c r="C8178" s="52" t="s">
        <v>743</v>
      </c>
      <c r="D8178" s="53" t="n">
        <v>0.1</v>
      </c>
      <c r="E8178" s="53" t="n">
        <v>22.81</v>
      </c>
      <c r="F8178" s="0" t="s">
        <v>1445</v>
      </c>
      <c r="G8178" s="0" t="str">
        <f aca="false">LEFT(B8178,2)</f>
        <v>14</v>
      </c>
      <c r="H8178" s="0" t="str">
        <f aca="false">I8178&amp;"_"&amp;G8178&amp;"_"&amp;F8178</f>
        <v>Spidssnudetfroe_14_20190903_DL2019029_HTXHilleroed_koersel1</v>
      </c>
      <c r="I8178" s="61" t="str">
        <f aca="false">MID(RIGHT(B8178,LEN(B8178)-3),1,FIND("_",RIGHT(B8178,LEN(B8178)-3))-1)</f>
        <v>Spidssnudetfroe</v>
      </c>
      <c r="J8178" s="61" t="str">
        <f aca="false">TRIM(SUBSTITUTE(RIGHT(B8178,FIND(I8178,B8178)+1),"_",""))</f>
        <v>PosK</v>
      </c>
      <c r="K8178" s="0" t="n">
        <f aca="false">IFERROR(VALUE(SUBSTITUTE(E8178,".",",")),E8178)</f>
        <v>22.81</v>
      </c>
      <c r="L8178" s="61" t="n">
        <f aca="false">IF(J8178="PosK",SUMIFS(K:K,J:J,"PosK",H:H,H8178),"")</f>
        <v>22.81</v>
      </c>
      <c r="M8178" s="61" t="n">
        <f aca="false">IF(J8178="PosK",SUMIFS(K:K,J:J,"NegK",H:H,H8178),"")</f>
        <v>0</v>
      </c>
      <c r="N8178" s="61" t="n">
        <f aca="false">IF(J8178="PosK",SUMIFS(K:K,J:J,"eDNA",H:H,H8178),"")</f>
        <v>0</v>
      </c>
      <c r="P8178" s="62" t="n">
        <f aca="false">IF(K8180="No Ct",0,K8180)</f>
        <v>0</v>
      </c>
      <c r="Q8178" s="62" t="n">
        <f aca="false">IF(K8181="No Ct",0,K8181)</f>
        <v>0</v>
      </c>
      <c r="R8178" s="0" t="str">
        <f aca="false">IF(AND(L8178&gt;0,M8178=0),"Valid","Invalid")</f>
        <v>Valid</v>
      </c>
      <c r="S8178" s="0" t="str">
        <f aca="false">IF(OR(P8178&gt;1,Q8178&gt;1),"Present","Absent")</f>
        <v>Absent</v>
      </c>
      <c r="T8178" s="63" t="str">
        <f aca="false">IF(OR(AND(P8178&gt;1,P8178&lt;41),AND(Q8178&gt;1,Q8178&lt;41)),"Ct&lt;41","Ct&gt;41")</f>
        <v>Ct&gt;41</v>
      </c>
      <c r="U8178" s="0" t="str">
        <f aca="false">I8178</f>
        <v>Spidssnudetfroe</v>
      </c>
      <c r="V8178" s="0" t="str">
        <f aca="false">MID(F8178,10,9)</f>
        <v>DL2019029</v>
      </c>
      <c r="W8178" s="64" t="str">
        <f aca="false">V8178&amp;"_"&amp;U8178&amp;"_"&amp;R8178&amp;"_"&amp;S8178&amp;"_"&amp;T8178</f>
        <v>DL2019029_Spidssnudetfroe_Valid_Absent_Ct&gt;41</v>
      </c>
    </row>
    <row r="8179" customFormat="false" ht="14.25" hidden="false" customHeight="false" outlineLevel="0" collapsed="false">
      <c r="A8179" s="0" t="s">
        <v>851</v>
      </c>
      <c r="B8179" s="52" t="s">
        <v>988</v>
      </c>
      <c r="C8179" s="52" t="s">
        <v>747</v>
      </c>
      <c r="D8179" s="53" t="n">
        <v>0.1</v>
      </c>
      <c r="E8179" s="53" t="s">
        <v>748</v>
      </c>
      <c r="F8179" s="0" t="s">
        <v>1445</v>
      </c>
      <c r="G8179" s="0" t="str">
        <f aca="false">LEFT(B8179,2)</f>
        <v>14</v>
      </c>
      <c r="H8179" s="0" t="str">
        <f aca="false">I8179&amp;"_"&amp;G8179&amp;"_"&amp;F8179</f>
        <v>Spidssnudetfroe_14_20190903_DL2019029_HTXHilleroed_koersel1</v>
      </c>
      <c r="I8179" s="61" t="str">
        <f aca="false">MID(RIGHT(B8179,LEN(B8179)-3),1,FIND("_",RIGHT(B8179,LEN(B8179)-3))-1)</f>
        <v>Spidssnudetfroe</v>
      </c>
      <c r="J8179" s="61" t="str">
        <f aca="false">TRIM(SUBSTITUTE(RIGHT(B8179,FIND(I8179,B8179)+1),"_",""))</f>
        <v>NegK</v>
      </c>
      <c r="K8179" s="0" t="str">
        <f aca="false">IFERROR(VALUE(SUBSTITUTE(E8179,".",",")),E8179)</f>
        <v>No Ct</v>
      </c>
      <c r="L8179" s="61" t="str">
        <f aca="false">IF(J8179="PosK",SUMIFS(K:K,J:J,"PosK",H:H,H8179),"")</f>
        <v/>
      </c>
      <c r="M8179" s="61" t="str">
        <f aca="false">IF(J8179="PosK",SUMIFS(K:K,J:J,"NegK",H:H,H8179),"")</f>
        <v/>
      </c>
      <c r="N8179" s="61" t="str">
        <f aca="false">IF(J8179="PosK",SUMIFS(K:K,J:J,"eDNA",H:H,H8179),"")</f>
        <v/>
      </c>
    </row>
    <row r="8180" customFormat="false" ht="14.25" hidden="false" customHeight="false" outlineLevel="0" collapsed="false">
      <c r="A8180" s="0" t="s">
        <v>853</v>
      </c>
      <c r="B8180" s="52" t="s">
        <v>989</v>
      </c>
      <c r="C8180" s="52" t="s">
        <v>751</v>
      </c>
      <c r="D8180" s="53" t="n">
        <v>0.1</v>
      </c>
      <c r="E8180" s="53" t="s">
        <v>748</v>
      </c>
      <c r="F8180" s="0" t="s">
        <v>1445</v>
      </c>
      <c r="G8180" s="0" t="str">
        <f aca="false">LEFT(B8180,2)</f>
        <v>14</v>
      </c>
      <c r="H8180" s="0" t="str">
        <f aca="false">I8180&amp;"_"&amp;G8180&amp;"_"&amp;F8180</f>
        <v>Spidssnudetfroe_14_20190903_DL2019029_HTXHilleroed_koersel1</v>
      </c>
      <c r="I8180" s="61" t="str">
        <f aca="false">MID(RIGHT(B8180,LEN(B8180)-3),1,FIND("_",RIGHT(B8180,LEN(B8180)-3))-1)</f>
        <v>Spidssnudetfroe</v>
      </c>
      <c r="J8180" s="61" t="str">
        <f aca="false">TRIM(SUBSTITUTE(RIGHT(B8180,FIND(I8180,B8180)+1),"_",""))</f>
        <v>eDNA</v>
      </c>
      <c r="K8180" s="0" t="str">
        <f aca="false">IFERROR(VALUE(SUBSTITUTE(E8180,".",",")),E8180)</f>
        <v>No Ct</v>
      </c>
      <c r="L8180" s="61" t="str">
        <f aca="false">IF(J8180="PosK",SUMIFS(K:K,J:J,"PosK",H:H,H8180),"")</f>
        <v/>
      </c>
      <c r="M8180" s="61" t="str">
        <f aca="false">IF(J8180="PosK",SUMIFS(K:K,J:J,"NegK",H:H,H8180),"")</f>
        <v/>
      </c>
      <c r="N8180" s="61" t="str">
        <f aca="false">IF(J8180="PosK",SUMIFS(K:K,J:J,"eDNA",H:H,H8180),"")</f>
        <v/>
      </c>
      <c r="Q8180" s="62"/>
    </row>
    <row r="8181" customFormat="false" ht="14.25" hidden="false" customHeight="false" outlineLevel="0" collapsed="false">
      <c r="A8181" s="0" t="s">
        <v>855</v>
      </c>
      <c r="B8181" s="52" t="s">
        <v>989</v>
      </c>
      <c r="C8181" s="52" t="s">
        <v>751</v>
      </c>
      <c r="D8181" s="53" t="n">
        <v>0.1</v>
      </c>
      <c r="E8181" s="53" t="s">
        <v>748</v>
      </c>
      <c r="F8181" s="0" t="s">
        <v>1445</v>
      </c>
      <c r="G8181" s="0" t="str">
        <f aca="false">LEFT(B8181,2)</f>
        <v>14</v>
      </c>
      <c r="H8181" s="0" t="str">
        <f aca="false">I8181&amp;"_"&amp;G8181&amp;"_"&amp;F8181</f>
        <v>Spidssnudetfroe_14_20190903_DL2019029_HTXHilleroed_koersel1</v>
      </c>
      <c r="I8181" s="61" t="str">
        <f aca="false">MID(RIGHT(B8181,LEN(B8181)-3),1,FIND("_",RIGHT(B8181,LEN(B8181)-3))-1)</f>
        <v>Spidssnudetfroe</v>
      </c>
      <c r="J8181" s="61" t="str">
        <f aca="false">TRIM(SUBSTITUTE(RIGHT(B8181,FIND(I8181,B8181)+1),"_",""))</f>
        <v>eDNA</v>
      </c>
      <c r="K8181" s="0" t="str">
        <f aca="false">IFERROR(VALUE(SUBSTITUTE(E8181,".",",")),E8181)</f>
        <v>No Ct</v>
      </c>
      <c r="L8181" s="61" t="str">
        <f aca="false">IF(J8181="PosK",SUMIFS(K:K,J:J,"PosK",H:H,H8181),"")</f>
        <v/>
      </c>
      <c r="M8181" s="61" t="str">
        <f aca="false">IF(J8181="PosK",SUMIFS(K:K,J:J,"NegK",H:H,H8181),"")</f>
        <v/>
      </c>
      <c r="N8181" s="61" t="str">
        <f aca="false">IF(J8181="PosK",SUMIFS(K:K,J:J,"eDNA",H:H,H8181),"")</f>
        <v/>
      </c>
      <c r="P8181" s="62"/>
      <c r="T8181" s="63"/>
      <c r="W8181" s="64"/>
    </row>
    <row r="8182" customFormat="false" ht="14.25" hidden="false" customHeight="false" outlineLevel="0" collapsed="false">
      <c r="A8182" s="0" t="s">
        <v>856</v>
      </c>
      <c r="B8182" s="52" t="s">
        <v>990</v>
      </c>
      <c r="C8182" s="52" t="s">
        <v>743</v>
      </c>
      <c r="D8182" s="53" t="n">
        <v>0.1</v>
      </c>
      <c r="E8182" s="53" t="s">
        <v>748</v>
      </c>
      <c r="F8182" s="0" t="s">
        <v>1445</v>
      </c>
      <c r="G8182" s="0" t="str">
        <f aca="false">LEFT(B8182,2)</f>
        <v>15</v>
      </c>
      <c r="H8182" s="0" t="str">
        <f aca="false">I8182&amp;"_"&amp;G8182&amp;"_"&amp;F8182</f>
        <v>KortbenetGroenFroe_15_20190903_DL2019029_HTXHilleroed_koersel1</v>
      </c>
      <c r="I8182" s="61" t="str">
        <f aca="false">MID(RIGHT(B8182,LEN(B8182)-3),1,FIND("_",RIGHT(B8182,LEN(B8182)-3))-1)</f>
        <v>KortbenetGroenFroe</v>
      </c>
      <c r="J8182" s="61" t="str">
        <f aca="false">TRIM(SUBSTITUTE(RIGHT(B8182,FIND(I8182,B8182)+1),"_",""))</f>
        <v>PosK</v>
      </c>
      <c r="K8182" s="0" t="str">
        <f aca="false">IFERROR(VALUE(SUBSTITUTE(E8182,".",",")),E8182)</f>
        <v>No Ct</v>
      </c>
      <c r="L8182" s="61" t="n">
        <f aca="false">IF(J8182="PosK",SUMIFS(K:K,J:J,"PosK",H:H,H8182),"")</f>
        <v>0</v>
      </c>
      <c r="M8182" s="61" t="n">
        <f aca="false">IF(J8182="PosK",SUMIFS(K:K,J:J,"NegK",H:H,H8182),"")</f>
        <v>0</v>
      </c>
      <c r="N8182" s="61" t="n">
        <f aca="false">IF(J8182="PosK",SUMIFS(K:K,J:J,"eDNA",H:H,H8182),"")</f>
        <v>0</v>
      </c>
      <c r="P8182" s="62" t="n">
        <f aca="false">IF(K8184="No Ct",0,K8184)</f>
        <v>0</v>
      </c>
      <c r="Q8182" s="62" t="n">
        <f aca="false">IF(K8185="No Ct",0,K8185)</f>
        <v>0</v>
      </c>
      <c r="R8182" s="0" t="str">
        <f aca="false">IF(AND(L8182&gt;0,M8182=0),"Valid","Invalid")</f>
        <v>Invalid</v>
      </c>
      <c r="S8182" s="0" t="str">
        <f aca="false">IF(OR(P8182&gt;1,Q8182&gt;1),"Present","Absent")</f>
        <v>Absent</v>
      </c>
      <c r="T8182" s="63" t="str">
        <f aca="false">IF(OR(AND(P8182&gt;1,P8182&lt;41),AND(Q8182&gt;1,Q8182&lt;41)),"Ct&lt;41","Ct&gt;41")</f>
        <v>Ct&gt;41</v>
      </c>
      <c r="U8182" s="0" t="str">
        <f aca="false">I8182</f>
        <v>KortbenetGroenFroe</v>
      </c>
      <c r="V8182" s="0" t="str">
        <f aca="false">MID(F8182,10,9)</f>
        <v>DL2019029</v>
      </c>
      <c r="W8182" s="64" t="str">
        <f aca="false">V8182&amp;"_"&amp;U8182&amp;"_"&amp;R8182&amp;"_"&amp;S8182&amp;"_"&amp;T8182</f>
        <v>DL2019029_KortbenetGroenFroe_Invalid_Absent_Ct&gt;41</v>
      </c>
    </row>
    <row r="8183" customFormat="false" ht="14.25" hidden="false" customHeight="false" outlineLevel="0" collapsed="false">
      <c r="A8183" s="0" t="s">
        <v>858</v>
      </c>
      <c r="B8183" s="52" t="s">
        <v>991</v>
      </c>
      <c r="C8183" s="52" t="s">
        <v>747</v>
      </c>
      <c r="D8183" s="53" t="n">
        <v>0.1</v>
      </c>
      <c r="E8183" s="53" t="s">
        <v>748</v>
      </c>
      <c r="F8183" s="0" t="s">
        <v>1445</v>
      </c>
      <c r="G8183" s="0" t="str">
        <f aca="false">LEFT(B8183,2)</f>
        <v>15</v>
      </c>
      <c r="H8183" s="0" t="str">
        <f aca="false">I8183&amp;"_"&amp;G8183&amp;"_"&amp;F8183</f>
        <v>KortbenetGroenFroe_15_20190903_DL2019029_HTXHilleroed_koersel1</v>
      </c>
      <c r="I8183" s="61" t="str">
        <f aca="false">MID(RIGHT(B8183,LEN(B8183)-3),1,FIND("_",RIGHT(B8183,LEN(B8183)-3))-1)</f>
        <v>KortbenetGroenFroe</v>
      </c>
      <c r="J8183" s="61" t="str">
        <f aca="false">TRIM(SUBSTITUTE(RIGHT(B8183,FIND(I8183,B8183)+1),"_",""))</f>
        <v>NegK</v>
      </c>
      <c r="K8183" s="0" t="str">
        <f aca="false">IFERROR(VALUE(SUBSTITUTE(E8183,".",",")),E8183)</f>
        <v>No Ct</v>
      </c>
      <c r="L8183" s="61" t="str">
        <f aca="false">IF(J8183="PosK",SUMIFS(K:K,J:J,"PosK",H:H,H8183),"")</f>
        <v/>
      </c>
      <c r="M8183" s="61" t="str">
        <f aca="false">IF(J8183="PosK",SUMIFS(K:K,J:J,"NegK",H:H,H8183),"")</f>
        <v/>
      </c>
      <c r="N8183" s="61" t="str">
        <f aca="false">IF(J8183="PosK",SUMIFS(K:K,J:J,"eDNA",H:H,H8183),"")</f>
        <v/>
      </c>
    </row>
    <row r="8184" customFormat="false" ht="14.25" hidden="false" customHeight="false" outlineLevel="0" collapsed="false">
      <c r="A8184" s="0" t="s">
        <v>860</v>
      </c>
      <c r="B8184" s="52" t="s">
        <v>992</v>
      </c>
      <c r="C8184" s="52" t="s">
        <v>751</v>
      </c>
      <c r="D8184" s="53" t="n">
        <v>0.1</v>
      </c>
      <c r="E8184" s="53" t="s">
        <v>748</v>
      </c>
      <c r="F8184" s="0" t="s">
        <v>1445</v>
      </c>
      <c r="G8184" s="0" t="str">
        <f aca="false">LEFT(B8184,2)</f>
        <v>15</v>
      </c>
      <c r="H8184" s="0" t="str">
        <f aca="false">I8184&amp;"_"&amp;G8184&amp;"_"&amp;F8184</f>
        <v>KortbenetGroenFroe_15_20190903_DL2019029_HTXHilleroed_koersel1</v>
      </c>
      <c r="I8184" s="61" t="str">
        <f aca="false">MID(RIGHT(B8184,LEN(B8184)-3),1,FIND("_",RIGHT(B8184,LEN(B8184)-3))-1)</f>
        <v>KortbenetGroenFroe</v>
      </c>
      <c r="J8184" s="61" t="str">
        <f aca="false">TRIM(SUBSTITUTE(RIGHT(B8184,FIND(I8184,B8184)+1),"_",""))</f>
        <v>eDNA</v>
      </c>
      <c r="K8184" s="0" t="str">
        <f aca="false">IFERROR(VALUE(SUBSTITUTE(E8184,".",",")),E8184)</f>
        <v>No Ct</v>
      </c>
      <c r="L8184" s="61" t="str">
        <f aca="false">IF(J8184="PosK",SUMIFS(K:K,J:J,"PosK",H:H,H8184),"")</f>
        <v/>
      </c>
      <c r="M8184" s="61" t="str">
        <f aca="false">IF(J8184="PosK",SUMIFS(K:K,J:J,"NegK",H:H,H8184),"")</f>
        <v/>
      </c>
      <c r="N8184" s="61" t="str">
        <f aca="false">IF(J8184="PosK",SUMIFS(K:K,J:J,"eDNA",H:H,H8184),"")</f>
        <v/>
      </c>
      <c r="Q8184" s="62"/>
    </row>
    <row r="8185" customFormat="false" ht="14.25" hidden="false" customHeight="false" outlineLevel="0" collapsed="false">
      <c r="A8185" s="0" t="s">
        <v>862</v>
      </c>
      <c r="B8185" s="52" t="s">
        <v>992</v>
      </c>
      <c r="C8185" s="52" t="s">
        <v>751</v>
      </c>
      <c r="D8185" s="53" t="n">
        <v>0.1</v>
      </c>
      <c r="E8185" s="53" t="s">
        <v>748</v>
      </c>
      <c r="F8185" s="0" t="s">
        <v>1445</v>
      </c>
      <c r="G8185" s="0" t="str">
        <f aca="false">LEFT(B8185,2)</f>
        <v>15</v>
      </c>
      <c r="H8185" s="0" t="str">
        <f aca="false">I8185&amp;"_"&amp;G8185&amp;"_"&amp;F8185</f>
        <v>KortbenetGroenFroe_15_20190903_DL2019029_HTXHilleroed_koersel1</v>
      </c>
      <c r="I8185" s="61" t="str">
        <f aca="false">MID(RIGHT(B8185,LEN(B8185)-3),1,FIND("_",RIGHT(B8185,LEN(B8185)-3))-1)</f>
        <v>KortbenetGroenFroe</v>
      </c>
      <c r="J8185" s="61" t="str">
        <f aca="false">TRIM(SUBSTITUTE(RIGHT(B8185,FIND(I8185,B8185)+1),"_",""))</f>
        <v>eDNA</v>
      </c>
      <c r="K8185" s="0" t="str">
        <f aca="false">IFERROR(VALUE(SUBSTITUTE(E8185,".",",")),E8185)</f>
        <v>No Ct</v>
      </c>
      <c r="L8185" s="61" t="str">
        <f aca="false">IF(J8185="PosK",SUMIFS(K:K,J:J,"PosK",H:H,H8185),"")</f>
        <v/>
      </c>
      <c r="M8185" s="61" t="str">
        <f aca="false">IF(J8185="PosK",SUMIFS(K:K,J:J,"NegK",H:H,H8185),"")</f>
        <v/>
      </c>
      <c r="N8185" s="61" t="str">
        <f aca="false">IF(J8185="PosK",SUMIFS(K:K,J:J,"eDNA",H:H,H8185),"")</f>
        <v/>
      </c>
      <c r="P8185" s="62"/>
      <c r="T8185" s="63"/>
      <c r="W8185" s="64"/>
    </row>
    <row r="8186" customFormat="false" ht="14.25" hidden="false" customHeight="false" outlineLevel="0" collapsed="false">
      <c r="A8186" s="0" t="s">
        <v>863</v>
      </c>
      <c r="B8186" s="52" t="s">
        <v>1212</v>
      </c>
      <c r="C8186" s="52" t="s">
        <v>743</v>
      </c>
      <c r="D8186" s="53" t="n">
        <v>0.1</v>
      </c>
      <c r="E8186" s="53" t="s">
        <v>748</v>
      </c>
      <c r="F8186" s="0" t="s">
        <v>1445</v>
      </c>
      <c r="G8186" s="0" t="str">
        <f aca="false">LEFT(B8186,2)</f>
        <v>16</v>
      </c>
      <c r="H8186" s="0" t="str">
        <f aca="false">I8186&amp;"_"&amp;G8186&amp;"_"&amp;F8186</f>
        <v>ButsnudetFroe_16_20190903_DL2019029_HTXHilleroed_koersel1</v>
      </c>
      <c r="I8186" s="61" t="str">
        <f aca="false">MID(RIGHT(B8186,LEN(B8186)-3),1,FIND("_",RIGHT(B8186,LEN(B8186)-3))-1)</f>
        <v>ButsnudetFroe</v>
      </c>
      <c r="J8186" s="61" t="str">
        <f aca="false">TRIM(SUBSTITUTE(RIGHT(B8186,FIND(I8186,B8186)+1),"_",""))</f>
        <v>PosK</v>
      </c>
      <c r="K8186" s="0" t="str">
        <f aca="false">IFERROR(VALUE(SUBSTITUTE(E8186,".",",")),E8186)</f>
        <v>No Ct</v>
      </c>
      <c r="L8186" s="61" t="n">
        <f aca="false">IF(J8186="PosK",SUMIFS(K:K,J:J,"PosK",H:H,H8186),"")</f>
        <v>0</v>
      </c>
      <c r="M8186" s="61" t="n">
        <f aca="false">IF(J8186="PosK",SUMIFS(K:K,J:J,"NegK",H:H,H8186),"")</f>
        <v>0</v>
      </c>
      <c r="N8186" s="61" t="n">
        <f aca="false">IF(J8186="PosK",SUMIFS(K:K,J:J,"eDNA",H:H,H8186),"")</f>
        <v>0</v>
      </c>
      <c r="P8186" s="62" t="n">
        <f aca="false">IF(K8188="No Ct",0,K8188)</f>
        <v>0</v>
      </c>
      <c r="Q8186" s="62" t="n">
        <f aca="false">IF(K8189="No Ct",0,K8189)</f>
        <v>0</v>
      </c>
      <c r="R8186" s="0" t="str">
        <f aca="false">IF(AND(L8186&gt;0,M8186=0),"Valid","Invalid")</f>
        <v>Invalid</v>
      </c>
      <c r="S8186" s="0" t="str">
        <f aca="false">IF(OR(P8186&gt;1,Q8186&gt;1),"Present","Absent")</f>
        <v>Absent</v>
      </c>
      <c r="T8186" s="63" t="str">
        <f aca="false">IF(OR(AND(P8186&gt;1,P8186&lt;41),AND(Q8186&gt;1,Q8186&lt;41)),"Ct&lt;41","Ct&gt;41")</f>
        <v>Ct&gt;41</v>
      </c>
      <c r="U8186" s="0" t="str">
        <f aca="false">I8186</f>
        <v>ButsnudetFroe</v>
      </c>
      <c r="V8186" s="0" t="str">
        <f aca="false">MID(F8186,10,9)</f>
        <v>DL2019029</v>
      </c>
      <c r="W8186" s="64" t="str">
        <f aca="false">V8186&amp;"_"&amp;U8186&amp;"_"&amp;R8186&amp;"_"&amp;S8186&amp;"_"&amp;T8186</f>
        <v>DL2019029_ButsnudetFroe_Invalid_Absent_Ct&gt;41</v>
      </c>
    </row>
    <row r="8187" customFormat="false" ht="14.25" hidden="false" customHeight="false" outlineLevel="0" collapsed="false">
      <c r="A8187" s="0" t="s">
        <v>865</v>
      </c>
      <c r="B8187" s="52" t="s">
        <v>1213</v>
      </c>
      <c r="C8187" s="52" t="s">
        <v>747</v>
      </c>
      <c r="D8187" s="53" t="n">
        <v>0.1</v>
      </c>
      <c r="E8187" s="53" t="s">
        <v>748</v>
      </c>
      <c r="F8187" s="0" t="s">
        <v>1445</v>
      </c>
      <c r="G8187" s="0" t="str">
        <f aca="false">LEFT(B8187,2)</f>
        <v>16</v>
      </c>
      <c r="H8187" s="0" t="str">
        <f aca="false">I8187&amp;"_"&amp;G8187&amp;"_"&amp;F8187</f>
        <v>ButsnudetFroe_16_20190903_DL2019029_HTXHilleroed_koersel1</v>
      </c>
      <c r="I8187" s="61" t="str">
        <f aca="false">MID(RIGHT(B8187,LEN(B8187)-3),1,FIND("_",RIGHT(B8187,LEN(B8187)-3))-1)</f>
        <v>ButsnudetFroe</v>
      </c>
      <c r="J8187" s="61" t="str">
        <f aca="false">TRIM(SUBSTITUTE(RIGHT(B8187,FIND(I8187,B8187)+1),"_",""))</f>
        <v>NegK</v>
      </c>
      <c r="K8187" s="0" t="str">
        <f aca="false">IFERROR(VALUE(SUBSTITUTE(E8187,".",",")),E8187)</f>
        <v>No Ct</v>
      </c>
      <c r="L8187" s="61" t="str">
        <f aca="false">IF(J8187="PosK",SUMIFS(K:K,J:J,"PosK",H:H,H8187),"")</f>
        <v/>
      </c>
      <c r="M8187" s="61" t="str">
        <f aca="false">IF(J8187="PosK",SUMIFS(K:K,J:J,"NegK",H:H,H8187),"")</f>
        <v/>
      </c>
      <c r="N8187" s="61" t="str">
        <f aca="false">IF(J8187="PosK",SUMIFS(K:K,J:J,"eDNA",H:H,H8187),"")</f>
        <v/>
      </c>
    </row>
    <row r="8188" customFormat="false" ht="14.25" hidden="false" customHeight="false" outlineLevel="0" collapsed="false">
      <c r="A8188" s="0" t="s">
        <v>867</v>
      </c>
      <c r="B8188" s="52" t="s">
        <v>1214</v>
      </c>
      <c r="C8188" s="52" t="s">
        <v>751</v>
      </c>
      <c r="D8188" s="53" t="n">
        <v>0.1</v>
      </c>
      <c r="E8188" s="53" t="s">
        <v>748</v>
      </c>
      <c r="F8188" s="0" t="s">
        <v>1445</v>
      </c>
      <c r="G8188" s="0" t="str">
        <f aca="false">LEFT(B8188,2)</f>
        <v>16</v>
      </c>
      <c r="H8188" s="0" t="str">
        <f aca="false">I8188&amp;"_"&amp;G8188&amp;"_"&amp;F8188</f>
        <v>ButsnudetFroe_16_20190903_DL2019029_HTXHilleroed_koersel1</v>
      </c>
      <c r="I8188" s="61" t="str">
        <f aca="false">MID(RIGHT(B8188,LEN(B8188)-3),1,FIND("_",RIGHT(B8188,LEN(B8188)-3))-1)</f>
        <v>ButsnudetFroe</v>
      </c>
      <c r="J8188" s="61" t="str">
        <f aca="false">TRIM(SUBSTITUTE(RIGHT(B8188,FIND(I8188,B8188)+1),"_",""))</f>
        <v>eDNA</v>
      </c>
      <c r="K8188" s="0" t="str">
        <f aca="false">IFERROR(VALUE(SUBSTITUTE(E8188,".",",")),E8188)</f>
        <v>No Ct</v>
      </c>
      <c r="L8188" s="61" t="str">
        <f aca="false">IF(J8188="PosK",SUMIFS(K:K,J:J,"PosK",H:H,H8188),"")</f>
        <v/>
      </c>
      <c r="M8188" s="61" t="str">
        <f aca="false">IF(J8188="PosK",SUMIFS(K:K,J:J,"NegK",H:H,H8188),"")</f>
        <v/>
      </c>
      <c r="N8188" s="61" t="str">
        <f aca="false">IF(J8188="PosK",SUMIFS(K:K,J:J,"eDNA",H:H,H8188),"")</f>
        <v/>
      </c>
      <c r="Q8188" s="62"/>
    </row>
    <row r="8189" customFormat="false" ht="14.25" hidden="false" customHeight="false" outlineLevel="0" collapsed="false">
      <c r="A8189" s="0" t="s">
        <v>869</v>
      </c>
      <c r="B8189" s="52" t="s">
        <v>1214</v>
      </c>
      <c r="C8189" s="52" t="s">
        <v>751</v>
      </c>
      <c r="D8189" s="53" t="n">
        <v>0.1</v>
      </c>
      <c r="E8189" s="53" t="s">
        <v>748</v>
      </c>
      <c r="F8189" s="0" t="s">
        <v>1445</v>
      </c>
      <c r="G8189" s="0" t="str">
        <f aca="false">LEFT(B8189,2)</f>
        <v>16</v>
      </c>
      <c r="H8189" s="0" t="str">
        <f aca="false">I8189&amp;"_"&amp;G8189&amp;"_"&amp;F8189</f>
        <v>ButsnudetFroe_16_20190903_DL2019029_HTXHilleroed_koersel1</v>
      </c>
      <c r="I8189" s="61" t="str">
        <f aca="false">MID(RIGHT(B8189,LEN(B8189)-3),1,FIND("_",RIGHT(B8189,LEN(B8189)-3))-1)</f>
        <v>ButsnudetFroe</v>
      </c>
      <c r="J8189" s="61" t="str">
        <f aca="false">TRIM(SUBSTITUTE(RIGHT(B8189,FIND(I8189,B8189)+1),"_",""))</f>
        <v>eDNA</v>
      </c>
      <c r="K8189" s="0" t="str">
        <f aca="false">IFERROR(VALUE(SUBSTITUTE(E8189,".",",")),E8189)</f>
        <v>No Ct</v>
      </c>
      <c r="L8189" s="61" t="str">
        <f aca="false">IF(J8189="PosK",SUMIFS(K:K,J:J,"PosK",H:H,H8189),"")</f>
        <v/>
      </c>
      <c r="M8189" s="61" t="str">
        <f aca="false">IF(J8189="PosK",SUMIFS(K:K,J:J,"NegK",H:H,H8189),"")</f>
        <v/>
      </c>
      <c r="N8189" s="61" t="str">
        <f aca="false">IF(J8189="PosK",SUMIFS(K:K,J:J,"eDNA",H:H,H8189),"")</f>
        <v/>
      </c>
      <c r="P8189" s="62"/>
      <c r="T8189" s="63"/>
      <c r="W8189" s="64"/>
    </row>
    <row r="8190" customFormat="false" ht="14.25" hidden="false" customHeight="false" outlineLevel="0" collapsed="false">
      <c r="A8190" s="0" t="s">
        <v>870</v>
      </c>
      <c r="B8190" s="52" t="s">
        <v>996</v>
      </c>
      <c r="C8190" s="52" t="s">
        <v>743</v>
      </c>
      <c r="D8190" s="53" t="n">
        <v>0.1</v>
      </c>
      <c r="E8190" s="53" t="n">
        <v>29.16</v>
      </c>
      <c r="F8190" s="0" t="s">
        <v>1445</v>
      </c>
      <c r="G8190" s="0" t="str">
        <f aca="false">LEFT(B8190,2)</f>
        <v>17</v>
      </c>
      <c r="H8190" s="0" t="str">
        <f aca="false">I8190&amp;"_"&amp;G8190&amp;"_"&amp;F8190</f>
        <v>ButsnudetFroe_17_20190903_DL2019029_HTXHilleroed_koersel1</v>
      </c>
      <c r="I8190" s="61" t="str">
        <f aca="false">MID(RIGHT(B8190,LEN(B8190)-3),1,FIND("_",RIGHT(B8190,LEN(B8190)-3))-1)</f>
        <v>ButsnudetFroe</v>
      </c>
      <c r="J8190" s="61" t="str">
        <f aca="false">TRIM(SUBSTITUTE(RIGHT(B8190,FIND(I8190,B8190)+1),"_",""))</f>
        <v>PosK</v>
      </c>
      <c r="K8190" s="0" t="n">
        <f aca="false">IFERROR(VALUE(SUBSTITUTE(E8190,".",",")),E8190)</f>
        <v>29.16</v>
      </c>
      <c r="L8190" s="61" t="n">
        <f aca="false">IF(J8190="PosK",SUMIFS(K:K,J:J,"PosK",H:H,H8190),"")</f>
        <v>29.16</v>
      </c>
      <c r="M8190" s="61" t="n">
        <f aca="false">IF(J8190="PosK",SUMIFS(K:K,J:J,"NegK",H:H,H8190),"")</f>
        <v>0</v>
      </c>
      <c r="N8190" s="61" t="n">
        <f aca="false">IF(J8190="PosK",SUMIFS(K:K,J:J,"eDNA",H:H,H8190),"")</f>
        <v>0</v>
      </c>
      <c r="P8190" s="62" t="n">
        <f aca="false">IF(K8192="No Ct",0,K8192)</f>
        <v>0</v>
      </c>
      <c r="Q8190" s="62" t="n">
        <f aca="false">IF(K8193="No Ct",0,K8193)</f>
        <v>0</v>
      </c>
      <c r="R8190" s="0" t="str">
        <f aca="false">IF(AND(L8190&gt;0,M8190=0),"Valid","Invalid")</f>
        <v>Valid</v>
      </c>
      <c r="S8190" s="0" t="str">
        <f aca="false">IF(OR(P8190&gt;1,Q8190&gt;1),"Present","Absent")</f>
        <v>Absent</v>
      </c>
      <c r="T8190" s="63" t="str">
        <f aca="false">IF(OR(AND(P8190&gt;1,P8190&lt;41),AND(Q8190&gt;1,Q8190&lt;41)),"Ct&lt;41","Ct&gt;41")</f>
        <v>Ct&gt;41</v>
      </c>
      <c r="U8190" s="0" t="str">
        <f aca="false">I8190</f>
        <v>ButsnudetFroe</v>
      </c>
      <c r="V8190" s="0" t="str">
        <f aca="false">MID(F8190,10,9)</f>
        <v>DL2019029</v>
      </c>
      <c r="W8190" s="64" t="str">
        <f aca="false">V8190&amp;"_"&amp;U8190&amp;"_"&amp;R8190&amp;"_"&amp;S8190&amp;"_"&amp;T8190</f>
        <v>DL2019029_ButsnudetFroe_Valid_Absent_Ct&gt;41</v>
      </c>
    </row>
    <row r="8191" customFormat="false" ht="14.25" hidden="false" customHeight="false" outlineLevel="0" collapsed="false">
      <c r="A8191" s="0" t="s">
        <v>872</v>
      </c>
      <c r="B8191" s="52" t="s">
        <v>997</v>
      </c>
      <c r="C8191" s="52" t="s">
        <v>747</v>
      </c>
      <c r="D8191" s="53" t="n">
        <v>0.1</v>
      </c>
      <c r="E8191" s="53" t="s">
        <v>748</v>
      </c>
      <c r="F8191" s="0" t="s">
        <v>1445</v>
      </c>
      <c r="G8191" s="0" t="str">
        <f aca="false">LEFT(B8191,2)</f>
        <v>17</v>
      </c>
      <c r="H8191" s="0" t="str">
        <f aca="false">I8191&amp;"_"&amp;G8191&amp;"_"&amp;F8191</f>
        <v>ButsnudetFroe_17_20190903_DL2019029_HTXHilleroed_koersel1</v>
      </c>
      <c r="I8191" s="61" t="str">
        <f aca="false">MID(RIGHT(B8191,LEN(B8191)-3),1,FIND("_",RIGHT(B8191,LEN(B8191)-3))-1)</f>
        <v>ButsnudetFroe</v>
      </c>
      <c r="J8191" s="61" t="str">
        <f aca="false">TRIM(SUBSTITUTE(RIGHT(B8191,FIND(I8191,B8191)+1),"_",""))</f>
        <v>NegK</v>
      </c>
      <c r="K8191" s="0" t="str">
        <f aca="false">IFERROR(VALUE(SUBSTITUTE(E8191,".",",")),E8191)</f>
        <v>No Ct</v>
      </c>
      <c r="L8191" s="61" t="str">
        <f aca="false">IF(J8191="PosK",SUMIFS(K:K,J:J,"PosK",H:H,H8191),"")</f>
        <v/>
      </c>
      <c r="M8191" s="61" t="str">
        <f aca="false">IF(J8191="PosK",SUMIFS(K:K,J:J,"NegK",H:H,H8191),"")</f>
        <v/>
      </c>
      <c r="N8191" s="61" t="str">
        <f aca="false">IF(J8191="PosK",SUMIFS(K:K,J:J,"eDNA",H:H,H8191),"")</f>
        <v/>
      </c>
    </row>
    <row r="8192" customFormat="false" ht="14.25" hidden="false" customHeight="false" outlineLevel="0" collapsed="false">
      <c r="A8192" s="0" t="s">
        <v>874</v>
      </c>
      <c r="B8192" s="52" t="s">
        <v>998</v>
      </c>
      <c r="C8192" s="52" t="s">
        <v>751</v>
      </c>
      <c r="D8192" s="53" t="n">
        <v>0.1</v>
      </c>
      <c r="E8192" s="53" t="s">
        <v>748</v>
      </c>
      <c r="F8192" s="0" t="s">
        <v>1445</v>
      </c>
      <c r="G8192" s="0" t="str">
        <f aca="false">LEFT(B8192,2)</f>
        <v>17</v>
      </c>
      <c r="H8192" s="0" t="str">
        <f aca="false">I8192&amp;"_"&amp;G8192&amp;"_"&amp;F8192</f>
        <v>ButsnudetFroe_17_20190903_DL2019029_HTXHilleroed_koersel1</v>
      </c>
      <c r="I8192" s="61" t="str">
        <f aca="false">MID(RIGHT(B8192,LEN(B8192)-3),1,FIND("_",RIGHT(B8192,LEN(B8192)-3))-1)</f>
        <v>ButsnudetFroe</v>
      </c>
      <c r="J8192" s="61" t="str">
        <f aca="false">TRIM(SUBSTITUTE(RIGHT(B8192,FIND(I8192,B8192)+1),"_",""))</f>
        <v>eDNA</v>
      </c>
      <c r="K8192" s="0" t="str">
        <f aca="false">IFERROR(VALUE(SUBSTITUTE(E8192,".",",")),E8192)</f>
        <v>No Ct</v>
      </c>
      <c r="L8192" s="61" t="str">
        <f aca="false">IF(J8192="PosK",SUMIFS(K:K,J:J,"PosK",H:H,H8192),"")</f>
        <v/>
      </c>
      <c r="M8192" s="61" t="str">
        <f aca="false">IF(J8192="PosK",SUMIFS(K:K,J:J,"NegK",H:H,H8192),"")</f>
        <v/>
      </c>
      <c r="N8192" s="61" t="str">
        <f aca="false">IF(J8192="PosK",SUMIFS(K:K,J:J,"eDNA",H:H,H8192),"")</f>
        <v/>
      </c>
      <c r="Q8192" s="62"/>
    </row>
    <row r="8193" customFormat="false" ht="14.25" hidden="false" customHeight="false" outlineLevel="0" collapsed="false">
      <c r="A8193" s="0" t="s">
        <v>876</v>
      </c>
      <c r="B8193" s="52" t="s">
        <v>998</v>
      </c>
      <c r="C8193" s="52" t="s">
        <v>751</v>
      </c>
      <c r="D8193" s="53" t="n">
        <v>0.1</v>
      </c>
      <c r="E8193" s="53" t="s">
        <v>748</v>
      </c>
      <c r="F8193" s="0" t="s">
        <v>1445</v>
      </c>
      <c r="G8193" s="0" t="str">
        <f aca="false">LEFT(B8193,2)</f>
        <v>17</v>
      </c>
      <c r="H8193" s="0" t="str">
        <f aca="false">I8193&amp;"_"&amp;G8193&amp;"_"&amp;F8193</f>
        <v>ButsnudetFroe_17_20190903_DL2019029_HTXHilleroed_koersel1</v>
      </c>
      <c r="I8193" s="61" t="str">
        <f aca="false">MID(RIGHT(B8193,LEN(B8193)-3),1,FIND("_",RIGHT(B8193,LEN(B8193)-3))-1)</f>
        <v>ButsnudetFroe</v>
      </c>
      <c r="J8193" s="61" t="str">
        <f aca="false">TRIM(SUBSTITUTE(RIGHT(B8193,FIND(I8193,B8193)+1),"_",""))</f>
        <v>eDNA</v>
      </c>
      <c r="K8193" s="0" t="str">
        <f aca="false">IFERROR(VALUE(SUBSTITUTE(E8193,".",",")),E8193)</f>
        <v>No Ct</v>
      </c>
      <c r="L8193" s="61" t="str">
        <f aca="false">IF(J8193="PosK",SUMIFS(K:K,J:J,"PosK",H:H,H8193),"")</f>
        <v/>
      </c>
      <c r="M8193" s="61" t="str">
        <f aca="false">IF(J8193="PosK",SUMIFS(K:K,J:J,"NegK",H:H,H8193),"")</f>
        <v/>
      </c>
      <c r="N8193" s="61" t="str">
        <f aca="false">IF(J8193="PosK",SUMIFS(K:K,J:J,"eDNA",H:H,H8193),"")</f>
        <v/>
      </c>
      <c r="P8193" s="62"/>
      <c r="T8193" s="63"/>
      <c r="W8193" s="64"/>
    </row>
    <row r="8194" customFormat="false" ht="14.25" hidden="false" customHeight="false" outlineLevel="0" collapsed="false">
      <c r="A8194" s="0" t="s">
        <v>877</v>
      </c>
      <c r="B8194" s="52" t="s">
        <v>1215</v>
      </c>
      <c r="C8194" s="52" t="s">
        <v>743</v>
      </c>
      <c r="D8194" s="53" t="n">
        <v>0.1</v>
      </c>
      <c r="E8194" s="53" t="s">
        <v>748</v>
      </c>
      <c r="F8194" s="0" t="s">
        <v>1445</v>
      </c>
      <c r="G8194" s="0" t="str">
        <f aca="false">LEFT(B8194,2)</f>
        <v>18</v>
      </c>
      <c r="H8194" s="0" t="str">
        <f aca="false">I8194&amp;"_"&amp;G8194&amp;"_"&amp;F8194</f>
        <v>LilleVandsalamander_18_20190903_DL2019029_HTXHilleroed_koersel1</v>
      </c>
      <c r="I8194" s="61" t="str">
        <f aca="false">MID(RIGHT(B8194,LEN(B8194)-3),1,FIND("_",RIGHT(B8194,LEN(B8194)-3))-1)</f>
        <v>LilleVandsalamander</v>
      </c>
      <c r="J8194" s="61" t="str">
        <f aca="false">TRIM(SUBSTITUTE(RIGHT(B8194,FIND(I8194,B8194)+1),"_",""))</f>
        <v>PosK</v>
      </c>
      <c r="K8194" s="0" t="str">
        <f aca="false">IFERROR(VALUE(SUBSTITUTE(E8194,".",",")),E8194)</f>
        <v>No Ct</v>
      </c>
      <c r="L8194" s="61" t="n">
        <f aca="false">IF(J8194="PosK",SUMIFS(K:K,J:J,"PosK",H:H,H8194),"")</f>
        <v>0</v>
      </c>
      <c r="M8194" s="61" t="n">
        <f aca="false">IF(J8194="PosK",SUMIFS(K:K,J:J,"NegK",H:H,H8194),"")</f>
        <v>0</v>
      </c>
      <c r="N8194" s="61" t="n">
        <f aca="false">IF(J8194="PosK",SUMIFS(K:K,J:J,"eDNA",H:H,H8194),"")</f>
        <v>0</v>
      </c>
      <c r="P8194" s="62" t="n">
        <f aca="false">IF(K8196="No Ct",0,K8196)</f>
        <v>0</v>
      </c>
      <c r="Q8194" s="62" t="n">
        <f aca="false">IF(K8197="No Ct",0,K8197)</f>
        <v>0</v>
      </c>
      <c r="R8194" s="0" t="str">
        <f aca="false">IF(AND(L8194&gt;0,M8194=0),"Valid","Invalid")</f>
        <v>Invalid</v>
      </c>
      <c r="S8194" s="0" t="str">
        <f aca="false">IF(OR(P8194&gt;1,Q8194&gt;1),"Present","Absent")</f>
        <v>Absent</v>
      </c>
      <c r="T8194" s="63" t="str">
        <f aca="false">IF(OR(AND(P8194&gt;1,P8194&lt;41),AND(Q8194&gt;1,Q8194&lt;41)),"Ct&lt;41","Ct&gt;41")</f>
        <v>Ct&gt;41</v>
      </c>
      <c r="U8194" s="0" t="str">
        <f aca="false">I8194</f>
        <v>LilleVandsalamander</v>
      </c>
      <c r="V8194" s="0" t="str">
        <f aca="false">MID(F8194,10,9)</f>
        <v>DL2019029</v>
      </c>
      <c r="W8194" s="64" t="str">
        <f aca="false">V8194&amp;"_"&amp;U8194&amp;"_"&amp;R8194&amp;"_"&amp;S8194&amp;"_"&amp;T8194</f>
        <v>DL2019029_LilleVandsalamander_Invalid_Absent_Ct&gt;41</v>
      </c>
    </row>
    <row r="8195" customFormat="false" ht="14.25" hidden="false" customHeight="false" outlineLevel="0" collapsed="false">
      <c r="A8195" s="0" t="s">
        <v>879</v>
      </c>
      <c r="B8195" s="52" t="s">
        <v>1216</v>
      </c>
      <c r="C8195" s="52" t="s">
        <v>747</v>
      </c>
      <c r="D8195" s="53" t="n">
        <v>0.1</v>
      </c>
      <c r="E8195" s="53" t="s">
        <v>748</v>
      </c>
      <c r="F8195" s="0" t="s">
        <v>1445</v>
      </c>
      <c r="G8195" s="0" t="str">
        <f aca="false">LEFT(B8195,2)</f>
        <v>18</v>
      </c>
      <c r="H8195" s="0" t="str">
        <f aca="false">I8195&amp;"_"&amp;G8195&amp;"_"&amp;F8195</f>
        <v>LilleVandsalamander_18_20190903_DL2019029_HTXHilleroed_koersel1</v>
      </c>
      <c r="I8195" s="61" t="str">
        <f aca="false">MID(RIGHT(B8195,LEN(B8195)-3),1,FIND("_",RIGHT(B8195,LEN(B8195)-3))-1)</f>
        <v>LilleVandsalamander</v>
      </c>
      <c r="J8195" s="61" t="str">
        <f aca="false">TRIM(SUBSTITUTE(RIGHT(B8195,FIND(I8195,B8195)+1),"_",""))</f>
        <v>NegK</v>
      </c>
      <c r="K8195" s="0" t="str">
        <f aca="false">IFERROR(VALUE(SUBSTITUTE(E8195,".",",")),E8195)</f>
        <v>No Ct</v>
      </c>
      <c r="L8195" s="61" t="str">
        <f aca="false">IF(J8195="PosK",SUMIFS(K:K,J:J,"PosK",H:H,H8195),"")</f>
        <v/>
      </c>
      <c r="M8195" s="61" t="str">
        <f aca="false">IF(J8195="PosK",SUMIFS(K:K,J:J,"NegK",H:H,H8195),"")</f>
        <v/>
      </c>
      <c r="N8195" s="61" t="str">
        <f aca="false">IF(J8195="PosK",SUMIFS(K:K,J:J,"eDNA",H:H,H8195),"")</f>
        <v/>
      </c>
    </row>
    <row r="8196" customFormat="false" ht="14.25" hidden="false" customHeight="false" outlineLevel="0" collapsed="false">
      <c r="A8196" s="0" t="s">
        <v>881</v>
      </c>
      <c r="B8196" s="52" t="s">
        <v>1217</v>
      </c>
      <c r="C8196" s="52" t="s">
        <v>751</v>
      </c>
      <c r="D8196" s="53" t="n">
        <v>0.1</v>
      </c>
      <c r="E8196" s="53" t="s">
        <v>748</v>
      </c>
      <c r="F8196" s="0" t="s">
        <v>1445</v>
      </c>
      <c r="G8196" s="0" t="str">
        <f aca="false">LEFT(B8196,2)</f>
        <v>18</v>
      </c>
      <c r="H8196" s="0" t="str">
        <f aca="false">I8196&amp;"_"&amp;G8196&amp;"_"&amp;F8196</f>
        <v>LilleVandsalamander_18_20190903_DL2019029_HTXHilleroed_koersel1</v>
      </c>
      <c r="I8196" s="61" t="str">
        <f aca="false">MID(RIGHT(B8196,LEN(B8196)-3),1,FIND("_",RIGHT(B8196,LEN(B8196)-3))-1)</f>
        <v>LilleVandsalamander</v>
      </c>
      <c r="J8196" s="61" t="str">
        <f aca="false">TRIM(SUBSTITUTE(RIGHT(B8196,FIND(I8196,B8196)+1),"_",""))</f>
        <v>eDNA</v>
      </c>
      <c r="K8196" s="0" t="str">
        <f aca="false">IFERROR(VALUE(SUBSTITUTE(E8196,".",",")),E8196)</f>
        <v>No Ct</v>
      </c>
      <c r="L8196" s="61" t="str">
        <f aca="false">IF(J8196="PosK",SUMIFS(K:K,J:J,"PosK",H:H,H8196),"")</f>
        <v/>
      </c>
      <c r="M8196" s="61" t="str">
        <f aca="false">IF(J8196="PosK",SUMIFS(K:K,J:J,"NegK",H:H,H8196),"")</f>
        <v/>
      </c>
      <c r="N8196" s="61" t="str">
        <f aca="false">IF(J8196="PosK",SUMIFS(K:K,J:J,"eDNA",H:H,H8196),"")</f>
        <v/>
      </c>
      <c r="Q8196" s="62"/>
    </row>
    <row r="8197" customFormat="false" ht="14.25" hidden="false" customHeight="false" outlineLevel="0" collapsed="false">
      <c r="A8197" s="0" t="s">
        <v>883</v>
      </c>
      <c r="B8197" s="52" t="s">
        <v>1217</v>
      </c>
      <c r="C8197" s="52" t="s">
        <v>751</v>
      </c>
      <c r="D8197" s="53" t="n">
        <v>0.1</v>
      </c>
      <c r="E8197" s="53" t="s">
        <v>748</v>
      </c>
      <c r="F8197" s="0" t="s">
        <v>1445</v>
      </c>
      <c r="G8197" s="0" t="str">
        <f aca="false">LEFT(B8197,2)</f>
        <v>18</v>
      </c>
      <c r="H8197" s="0" t="str">
        <f aca="false">I8197&amp;"_"&amp;G8197&amp;"_"&amp;F8197</f>
        <v>LilleVandsalamander_18_20190903_DL2019029_HTXHilleroed_koersel1</v>
      </c>
      <c r="I8197" s="61" t="str">
        <f aca="false">MID(RIGHT(B8197,LEN(B8197)-3),1,FIND("_",RIGHT(B8197,LEN(B8197)-3))-1)</f>
        <v>LilleVandsalamander</v>
      </c>
      <c r="J8197" s="61" t="str">
        <f aca="false">TRIM(SUBSTITUTE(RIGHT(B8197,FIND(I8197,B8197)+1),"_",""))</f>
        <v>eDNA</v>
      </c>
      <c r="K8197" s="0" t="str">
        <f aca="false">IFERROR(VALUE(SUBSTITUTE(E8197,".",",")),E8197)</f>
        <v>No Ct</v>
      </c>
      <c r="L8197" s="61" t="str">
        <f aca="false">IF(J8197="PosK",SUMIFS(K:K,J:J,"PosK",H:H,H8197),"")</f>
        <v/>
      </c>
      <c r="M8197" s="61" t="str">
        <f aca="false">IF(J8197="PosK",SUMIFS(K:K,J:J,"NegK",H:H,H8197),"")</f>
        <v/>
      </c>
      <c r="N8197" s="61" t="str">
        <f aca="false">IF(J8197="PosK",SUMIFS(K:K,J:J,"eDNA",H:H,H8197),"")</f>
        <v/>
      </c>
      <c r="P8197" s="62"/>
      <c r="T8197" s="63"/>
      <c r="W8197" s="64"/>
    </row>
    <row r="8198" customFormat="false" ht="14.25" hidden="false" customHeight="false" outlineLevel="0" collapsed="false">
      <c r="A8198" s="0" t="s">
        <v>884</v>
      </c>
      <c r="B8198" s="52" t="s">
        <v>1002</v>
      </c>
      <c r="C8198" s="52" t="s">
        <v>743</v>
      </c>
      <c r="D8198" s="53" t="n">
        <v>0.1</v>
      </c>
      <c r="E8198" s="53" t="s">
        <v>748</v>
      </c>
      <c r="F8198" s="0" t="s">
        <v>1445</v>
      </c>
      <c r="G8198" s="0" t="str">
        <f aca="false">LEFT(B8198,2)</f>
        <v>19</v>
      </c>
      <c r="H8198" s="0" t="str">
        <f aca="false">I8198&amp;"_"&amp;G8198&amp;"_"&amp;F8198</f>
        <v>LilleVandsalamander_19_20190903_DL2019029_HTXHilleroed_koersel1</v>
      </c>
      <c r="I8198" s="61" t="str">
        <f aca="false">MID(RIGHT(B8198,LEN(B8198)-3),1,FIND("_",RIGHT(B8198,LEN(B8198)-3))-1)</f>
        <v>LilleVandsalamander</v>
      </c>
      <c r="J8198" s="61" t="str">
        <f aca="false">TRIM(SUBSTITUTE(RIGHT(B8198,FIND(I8198,B8198)+1),"_",""))</f>
        <v>PosK</v>
      </c>
      <c r="K8198" s="0" t="str">
        <f aca="false">IFERROR(VALUE(SUBSTITUTE(E8198,".",",")),E8198)</f>
        <v>No Ct</v>
      </c>
      <c r="L8198" s="61" t="n">
        <f aca="false">IF(J8198="PosK",SUMIFS(K:K,J:J,"PosK",H:H,H8198),"")</f>
        <v>0</v>
      </c>
      <c r="M8198" s="61" t="n">
        <f aca="false">IF(J8198="PosK",SUMIFS(K:K,J:J,"NegK",H:H,H8198),"")</f>
        <v>0</v>
      </c>
      <c r="N8198" s="61" t="n">
        <f aca="false">IF(J8198="PosK",SUMIFS(K:K,J:J,"eDNA",H:H,H8198),"")</f>
        <v>0</v>
      </c>
      <c r="P8198" s="62" t="n">
        <f aca="false">IF(K8200="No Ct",0,K8200)</f>
        <v>0</v>
      </c>
      <c r="Q8198" s="62" t="n">
        <f aca="false">IF(K8201="No Ct",0,K8201)</f>
        <v>0</v>
      </c>
      <c r="R8198" s="0" t="str">
        <f aca="false">IF(AND(L8198&gt;0,M8198=0),"Valid","Invalid")</f>
        <v>Invalid</v>
      </c>
      <c r="S8198" s="0" t="str">
        <f aca="false">IF(OR(P8198&gt;1,Q8198&gt;1),"Present","Absent")</f>
        <v>Absent</v>
      </c>
      <c r="T8198" s="63" t="str">
        <f aca="false">IF(OR(AND(P8198&gt;1,P8198&lt;41),AND(Q8198&gt;1,Q8198&lt;41)),"Ct&lt;41","Ct&gt;41")</f>
        <v>Ct&gt;41</v>
      </c>
      <c r="U8198" s="0" t="str">
        <f aca="false">I8198</f>
        <v>LilleVandsalamander</v>
      </c>
      <c r="V8198" s="0" t="str">
        <f aca="false">MID(F8198,10,9)</f>
        <v>DL2019029</v>
      </c>
      <c r="W8198" s="64" t="str">
        <f aca="false">V8198&amp;"_"&amp;U8198&amp;"_"&amp;R8198&amp;"_"&amp;S8198&amp;"_"&amp;T8198</f>
        <v>DL2019029_LilleVandsalamander_Invalid_Absent_Ct&gt;41</v>
      </c>
    </row>
    <row r="8199" customFormat="false" ht="14.25" hidden="false" customHeight="false" outlineLevel="0" collapsed="false">
      <c r="A8199" s="0" t="s">
        <v>886</v>
      </c>
      <c r="B8199" s="52" t="s">
        <v>1003</v>
      </c>
      <c r="C8199" s="52" t="s">
        <v>747</v>
      </c>
      <c r="D8199" s="53" t="n">
        <v>0.1</v>
      </c>
      <c r="E8199" s="53" t="s">
        <v>748</v>
      </c>
      <c r="F8199" s="0" t="s">
        <v>1445</v>
      </c>
      <c r="G8199" s="0" t="str">
        <f aca="false">LEFT(B8199,2)</f>
        <v>19</v>
      </c>
      <c r="H8199" s="0" t="str">
        <f aca="false">I8199&amp;"_"&amp;G8199&amp;"_"&amp;F8199</f>
        <v>LilleVandsalamander_19_20190903_DL2019029_HTXHilleroed_koersel1</v>
      </c>
      <c r="I8199" s="61" t="str">
        <f aca="false">MID(RIGHT(B8199,LEN(B8199)-3),1,FIND("_",RIGHT(B8199,LEN(B8199)-3))-1)</f>
        <v>LilleVandsalamander</v>
      </c>
      <c r="J8199" s="61" t="str">
        <f aca="false">TRIM(SUBSTITUTE(RIGHT(B8199,FIND(I8199,B8199)+1),"_",""))</f>
        <v>NegK</v>
      </c>
      <c r="K8199" s="0" t="str">
        <f aca="false">IFERROR(VALUE(SUBSTITUTE(E8199,".",",")),E8199)</f>
        <v>No Ct</v>
      </c>
      <c r="L8199" s="61" t="str">
        <f aca="false">IF(J8199="PosK",SUMIFS(K:K,J:J,"PosK",H:H,H8199),"")</f>
        <v/>
      </c>
      <c r="M8199" s="61" t="str">
        <f aca="false">IF(J8199="PosK",SUMIFS(K:K,J:J,"NegK",H:H,H8199),"")</f>
        <v/>
      </c>
      <c r="N8199" s="61" t="str">
        <f aca="false">IF(J8199="PosK",SUMIFS(K:K,J:J,"eDNA",H:H,H8199),"")</f>
        <v/>
      </c>
    </row>
    <row r="8200" customFormat="false" ht="14.25" hidden="false" customHeight="false" outlineLevel="0" collapsed="false">
      <c r="A8200" s="0" t="s">
        <v>888</v>
      </c>
      <c r="B8200" s="52" t="s">
        <v>1004</v>
      </c>
      <c r="C8200" s="52" t="s">
        <v>751</v>
      </c>
      <c r="D8200" s="53" t="n">
        <v>0.1</v>
      </c>
      <c r="E8200" s="53" t="s">
        <v>748</v>
      </c>
      <c r="F8200" s="0" t="s">
        <v>1445</v>
      </c>
      <c r="G8200" s="0" t="str">
        <f aca="false">LEFT(B8200,2)</f>
        <v>19</v>
      </c>
      <c r="H8200" s="0" t="str">
        <f aca="false">I8200&amp;"_"&amp;G8200&amp;"_"&amp;F8200</f>
        <v>LilleVandsalamander_19_20190903_DL2019029_HTXHilleroed_koersel1</v>
      </c>
      <c r="I8200" s="61" t="str">
        <f aca="false">MID(RIGHT(B8200,LEN(B8200)-3),1,FIND("_",RIGHT(B8200,LEN(B8200)-3))-1)</f>
        <v>LilleVandsalamander</v>
      </c>
      <c r="J8200" s="61" t="str">
        <f aca="false">TRIM(SUBSTITUTE(RIGHT(B8200,FIND(I8200,B8200)+1),"_",""))</f>
        <v>eDNA</v>
      </c>
      <c r="K8200" s="0" t="str">
        <f aca="false">IFERROR(VALUE(SUBSTITUTE(E8200,".",",")),E8200)</f>
        <v>No Ct</v>
      </c>
      <c r="L8200" s="61" t="str">
        <f aca="false">IF(J8200="PosK",SUMIFS(K:K,J:J,"PosK",H:H,H8200),"")</f>
        <v/>
      </c>
      <c r="M8200" s="61" t="str">
        <f aca="false">IF(J8200="PosK",SUMIFS(K:K,J:J,"NegK",H:H,H8200),"")</f>
        <v/>
      </c>
      <c r="N8200" s="61" t="str">
        <f aca="false">IF(J8200="PosK",SUMIFS(K:K,J:J,"eDNA",H:H,H8200),"")</f>
        <v/>
      </c>
      <c r="Q8200" s="62"/>
    </row>
    <row r="8201" customFormat="false" ht="14.25" hidden="false" customHeight="false" outlineLevel="0" collapsed="false">
      <c r="A8201" s="0" t="s">
        <v>890</v>
      </c>
      <c r="B8201" s="52" t="s">
        <v>1004</v>
      </c>
      <c r="C8201" s="52" t="s">
        <v>751</v>
      </c>
      <c r="D8201" s="53" t="n">
        <v>0.1</v>
      </c>
      <c r="E8201" s="53" t="s">
        <v>748</v>
      </c>
      <c r="F8201" s="0" t="s">
        <v>1445</v>
      </c>
      <c r="G8201" s="0" t="str">
        <f aca="false">LEFT(B8201,2)</f>
        <v>19</v>
      </c>
      <c r="H8201" s="0" t="str">
        <f aca="false">I8201&amp;"_"&amp;G8201&amp;"_"&amp;F8201</f>
        <v>LilleVandsalamander_19_20190903_DL2019029_HTXHilleroed_koersel1</v>
      </c>
      <c r="I8201" s="61" t="str">
        <f aca="false">MID(RIGHT(B8201,LEN(B8201)-3),1,FIND("_",RIGHT(B8201,LEN(B8201)-3))-1)</f>
        <v>LilleVandsalamander</v>
      </c>
      <c r="J8201" s="61" t="str">
        <f aca="false">TRIM(SUBSTITUTE(RIGHT(B8201,FIND(I8201,B8201)+1),"_",""))</f>
        <v>eDNA</v>
      </c>
      <c r="K8201" s="0" t="str">
        <f aca="false">IFERROR(VALUE(SUBSTITUTE(E8201,".",",")),E8201)</f>
        <v>No Ct</v>
      </c>
      <c r="L8201" s="61" t="str">
        <f aca="false">IF(J8201="PosK",SUMIFS(K:K,J:J,"PosK",H:H,H8201),"")</f>
        <v/>
      </c>
      <c r="M8201" s="61" t="str">
        <f aca="false">IF(J8201="PosK",SUMIFS(K:K,J:J,"NegK",H:H,H8201),"")</f>
        <v/>
      </c>
      <c r="N8201" s="61" t="str">
        <f aca="false">IF(J8201="PosK",SUMIFS(K:K,J:J,"eDNA",H:H,H8201),"")</f>
        <v/>
      </c>
      <c r="P8201" s="62"/>
      <c r="T8201" s="63"/>
      <c r="W8201" s="64"/>
    </row>
    <row r="8202" customFormat="false" ht="14.25" hidden="false" customHeight="false" outlineLevel="0" collapsed="false">
      <c r="A8202" s="0" t="s">
        <v>891</v>
      </c>
      <c r="B8202" s="52" t="s">
        <v>1218</v>
      </c>
      <c r="C8202" s="52" t="s">
        <v>743</v>
      </c>
      <c r="D8202" s="53" t="n">
        <v>0.1</v>
      </c>
      <c r="E8202" s="53" t="n">
        <v>35.06</v>
      </c>
      <c r="F8202" s="0" t="s">
        <v>1445</v>
      </c>
      <c r="G8202" s="0" t="str">
        <f aca="false">LEFT(B8202,2)</f>
        <v>20</v>
      </c>
      <c r="H8202" s="0" t="str">
        <f aca="false">I8202&amp;"_"&amp;G8202&amp;"_"&amp;F8202</f>
        <v>Skalle_20_20190903_DL2019029_HTXHilleroed_koersel1</v>
      </c>
      <c r="I8202" s="61" t="str">
        <f aca="false">MID(RIGHT(B8202,LEN(B8202)-3),1,FIND("_",RIGHT(B8202,LEN(B8202)-3))-1)</f>
        <v>Skalle</v>
      </c>
      <c r="J8202" s="61" t="str">
        <f aca="false">TRIM(SUBSTITUTE(RIGHT(B8202,FIND(I8202,B8202)+1),"_",""))</f>
        <v>PosK</v>
      </c>
      <c r="K8202" s="0" t="n">
        <f aca="false">IFERROR(VALUE(SUBSTITUTE(E8202,".",",")),E8202)</f>
        <v>35.06</v>
      </c>
      <c r="L8202" s="61" t="n">
        <f aca="false">IF(J8202="PosK",SUMIFS(K:K,J:J,"PosK",H:H,H8202),"")</f>
        <v>35.06</v>
      </c>
      <c r="M8202" s="61" t="n">
        <f aca="false">IF(J8202="PosK",SUMIFS(K:K,J:J,"NegK",H:H,H8202),"")</f>
        <v>0</v>
      </c>
      <c r="N8202" s="61" t="n">
        <f aca="false">IF(J8202="PosK",SUMIFS(K:K,J:J,"eDNA",H:H,H8202),"")</f>
        <v>72.96</v>
      </c>
      <c r="P8202" s="62" t="n">
        <f aca="false">IF(K8204="No Ct",0,K8204)</f>
        <v>36.66</v>
      </c>
      <c r="Q8202" s="62" t="n">
        <f aca="false">IF(K8205="No Ct",0,K8205)</f>
        <v>36.3</v>
      </c>
      <c r="R8202" s="0" t="str">
        <f aca="false">IF(AND(L8202&gt;0,M8202=0),"Valid","Invalid")</f>
        <v>Valid</v>
      </c>
      <c r="S8202" s="0" t="str">
        <f aca="false">IF(OR(P8202&gt;1,Q8202&gt;1),"Present","Absent")</f>
        <v>Present</v>
      </c>
      <c r="T8202" s="63" t="str">
        <f aca="false">IF(OR(AND(P8202&gt;1,P8202&lt;41),AND(Q8202&gt;1,Q8202&lt;41)),"Ct&lt;41","Ct&gt;41")</f>
        <v>Ct&lt;41</v>
      </c>
      <c r="U8202" s="0" t="str">
        <f aca="false">I8202</f>
        <v>Skalle</v>
      </c>
      <c r="V8202" s="0" t="str">
        <f aca="false">MID(F8202,10,9)</f>
        <v>DL2019029</v>
      </c>
      <c r="W8202" s="64" t="str">
        <f aca="false">V8202&amp;"_"&amp;U8202&amp;"_"&amp;R8202&amp;"_"&amp;S8202&amp;"_"&amp;T8202</f>
        <v>DL2019029_Skalle_Valid_Present_Ct&lt;41</v>
      </c>
    </row>
    <row r="8203" customFormat="false" ht="14.25" hidden="false" customHeight="false" outlineLevel="0" collapsed="false">
      <c r="A8203" s="0" t="s">
        <v>893</v>
      </c>
      <c r="B8203" s="52" t="s">
        <v>1219</v>
      </c>
      <c r="C8203" s="52" t="s">
        <v>747</v>
      </c>
      <c r="D8203" s="53" t="n">
        <v>0.1</v>
      </c>
      <c r="E8203" s="53" t="s">
        <v>748</v>
      </c>
      <c r="F8203" s="0" t="s">
        <v>1445</v>
      </c>
      <c r="G8203" s="0" t="str">
        <f aca="false">LEFT(B8203,2)</f>
        <v>20</v>
      </c>
      <c r="H8203" s="0" t="str">
        <f aca="false">I8203&amp;"_"&amp;G8203&amp;"_"&amp;F8203</f>
        <v>Skalle_20_20190903_DL2019029_HTXHilleroed_koersel1</v>
      </c>
      <c r="I8203" s="61" t="str">
        <f aca="false">MID(RIGHT(B8203,LEN(B8203)-3),1,FIND("_",RIGHT(B8203,LEN(B8203)-3))-1)</f>
        <v>Skalle</v>
      </c>
      <c r="J8203" s="61" t="str">
        <f aca="false">TRIM(SUBSTITUTE(RIGHT(B8203,FIND(I8203,B8203)+1),"_",""))</f>
        <v>NegK</v>
      </c>
      <c r="K8203" s="0" t="str">
        <f aca="false">IFERROR(VALUE(SUBSTITUTE(E8203,".",",")),E8203)</f>
        <v>No Ct</v>
      </c>
      <c r="L8203" s="61" t="str">
        <f aca="false">IF(J8203="PosK",SUMIFS(K:K,J:J,"PosK",H:H,H8203),"")</f>
        <v/>
      </c>
      <c r="M8203" s="61" t="str">
        <f aca="false">IF(J8203="PosK",SUMIFS(K:K,J:J,"NegK",H:H,H8203),"")</f>
        <v/>
      </c>
      <c r="N8203" s="61" t="str">
        <f aca="false">IF(J8203="PosK",SUMIFS(K:K,J:J,"eDNA",H:H,H8203),"")</f>
        <v/>
      </c>
    </row>
    <row r="8204" customFormat="false" ht="14.25" hidden="false" customHeight="false" outlineLevel="0" collapsed="false">
      <c r="A8204" s="0" t="s">
        <v>895</v>
      </c>
      <c r="B8204" s="52" t="s">
        <v>1220</v>
      </c>
      <c r="C8204" s="52" t="s">
        <v>751</v>
      </c>
      <c r="D8204" s="53" t="n">
        <v>0.1</v>
      </c>
      <c r="E8204" s="53" t="n">
        <v>36.66</v>
      </c>
      <c r="F8204" s="0" t="s">
        <v>1445</v>
      </c>
      <c r="G8204" s="0" t="str">
        <f aca="false">LEFT(B8204,2)</f>
        <v>20</v>
      </c>
      <c r="H8204" s="0" t="str">
        <f aca="false">I8204&amp;"_"&amp;G8204&amp;"_"&amp;F8204</f>
        <v>Skalle_20_20190903_DL2019029_HTXHilleroed_koersel1</v>
      </c>
      <c r="I8204" s="61" t="str">
        <f aca="false">MID(RIGHT(B8204,LEN(B8204)-3),1,FIND("_",RIGHT(B8204,LEN(B8204)-3))-1)</f>
        <v>Skalle</v>
      </c>
      <c r="J8204" s="61" t="str">
        <f aca="false">TRIM(SUBSTITUTE(RIGHT(B8204,FIND(I8204,B8204)+1),"_",""))</f>
        <v>eDNA</v>
      </c>
      <c r="K8204" s="0" t="n">
        <f aca="false">IFERROR(VALUE(SUBSTITUTE(E8204,".",",")),E8204)</f>
        <v>36.66</v>
      </c>
      <c r="L8204" s="61" t="str">
        <f aca="false">IF(J8204="PosK",SUMIFS(K:K,J:J,"PosK",H:H,H8204),"")</f>
        <v/>
      </c>
      <c r="M8204" s="61" t="str">
        <f aca="false">IF(J8204="PosK",SUMIFS(K:K,J:J,"NegK",H:H,H8204),"")</f>
        <v/>
      </c>
      <c r="N8204" s="61" t="str">
        <f aca="false">IF(J8204="PosK",SUMIFS(K:K,J:J,"eDNA",H:H,H8204),"")</f>
        <v/>
      </c>
      <c r="Q8204" s="62"/>
    </row>
    <row r="8205" customFormat="false" ht="14.25" hidden="false" customHeight="false" outlineLevel="0" collapsed="false">
      <c r="A8205" s="0" t="s">
        <v>897</v>
      </c>
      <c r="B8205" s="52" t="s">
        <v>1220</v>
      </c>
      <c r="C8205" s="52" t="s">
        <v>751</v>
      </c>
      <c r="D8205" s="53" t="n">
        <v>0.1</v>
      </c>
      <c r="E8205" s="53" t="n">
        <v>36.3</v>
      </c>
      <c r="F8205" s="0" t="s">
        <v>1445</v>
      </c>
      <c r="G8205" s="0" t="str">
        <f aca="false">LEFT(B8205,2)</f>
        <v>20</v>
      </c>
      <c r="H8205" s="0" t="str">
        <f aca="false">I8205&amp;"_"&amp;G8205&amp;"_"&amp;F8205</f>
        <v>Skalle_20_20190903_DL2019029_HTXHilleroed_koersel1</v>
      </c>
      <c r="I8205" s="61" t="str">
        <f aca="false">MID(RIGHT(B8205,LEN(B8205)-3),1,FIND("_",RIGHT(B8205,LEN(B8205)-3))-1)</f>
        <v>Skalle</v>
      </c>
      <c r="J8205" s="61" t="str">
        <f aca="false">TRIM(SUBSTITUTE(RIGHT(B8205,FIND(I8205,B8205)+1),"_",""))</f>
        <v>eDNA</v>
      </c>
      <c r="K8205" s="0" t="n">
        <f aca="false">IFERROR(VALUE(SUBSTITUTE(E8205,".",",")),E8205)</f>
        <v>36.3</v>
      </c>
      <c r="L8205" s="61" t="str">
        <f aca="false">IF(J8205="PosK",SUMIFS(K:K,J:J,"PosK",H:H,H8205),"")</f>
        <v/>
      </c>
      <c r="M8205" s="61" t="str">
        <f aca="false">IF(J8205="PosK",SUMIFS(K:K,J:J,"NegK",H:H,H8205),"")</f>
        <v/>
      </c>
      <c r="N8205" s="61" t="str">
        <f aca="false">IF(J8205="PosK",SUMIFS(K:K,J:J,"eDNA",H:H,H8205),"")</f>
        <v/>
      </c>
      <c r="P8205" s="62"/>
      <c r="T8205" s="63"/>
      <c r="W8205" s="64"/>
    </row>
    <row r="8206" customFormat="false" ht="14.25" hidden="false" customHeight="false" outlineLevel="0" collapsed="false">
      <c r="A8206" s="0" t="s">
        <v>898</v>
      </c>
      <c r="B8206" s="52" t="s">
        <v>1008</v>
      </c>
      <c r="C8206" s="52" t="s">
        <v>743</v>
      </c>
      <c r="D8206" s="53" t="n">
        <v>0.1</v>
      </c>
      <c r="E8206" s="53" t="n">
        <v>27.4</v>
      </c>
      <c r="F8206" s="0" t="s">
        <v>1445</v>
      </c>
      <c r="G8206" s="0" t="str">
        <f aca="false">LEFT(B8206,2)</f>
        <v>21</v>
      </c>
      <c r="H8206" s="0" t="str">
        <f aca="false">I8206&amp;"_"&amp;G8206&amp;"_"&amp;F8206</f>
        <v>Skalle_21_20190903_DL2019029_HTXHilleroed_koersel1</v>
      </c>
      <c r="I8206" s="61" t="str">
        <f aca="false">MID(RIGHT(B8206,LEN(B8206)-3),1,FIND("_",RIGHT(B8206,LEN(B8206)-3))-1)</f>
        <v>Skalle</v>
      </c>
      <c r="J8206" s="61" t="str">
        <f aca="false">TRIM(SUBSTITUTE(RIGHT(B8206,FIND(I8206,B8206)+1),"_",""))</f>
        <v>PosK</v>
      </c>
      <c r="K8206" s="0" t="n">
        <f aca="false">IFERROR(VALUE(SUBSTITUTE(E8206,".",",")),E8206)</f>
        <v>27.4</v>
      </c>
      <c r="L8206" s="61" t="n">
        <f aca="false">IF(J8206="PosK",SUMIFS(K:K,J:J,"PosK",H:H,H8206),"")</f>
        <v>27.4</v>
      </c>
      <c r="M8206" s="61" t="n">
        <f aca="false">IF(J8206="PosK",SUMIFS(K:K,J:J,"NegK",H:H,H8206),"")</f>
        <v>0</v>
      </c>
      <c r="N8206" s="61" t="n">
        <f aca="false">IF(J8206="PosK",SUMIFS(K:K,J:J,"eDNA",H:H,H8206),"")</f>
        <v>77.67</v>
      </c>
      <c r="P8206" s="62" t="n">
        <f aca="false">IF(K8208="No Ct",0,K8208)</f>
        <v>38.49</v>
      </c>
      <c r="Q8206" s="62" t="n">
        <f aca="false">IF(K8209="No Ct",0,K8209)</f>
        <v>39.18</v>
      </c>
      <c r="R8206" s="0" t="str">
        <f aca="false">IF(AND(L8206&gt;0,M8206=0),"Valid","Invalid")</f>
        <v>Valid</v>
      </c>
      <c r="S8206" s="0" t="str">
        <f aca="false">IF(OR(P8206&gt;1,Q8206&gt;1),"Present","Absent")</f>
        <v>Present</v>
      </c>
      <c r="T8206" s="63" t="str">
        <f aca="false">IF(OR(AND(P8206&gt;1,P8206&lt;41),AND(Q8206&gt;1,Q8206&lt;41)),"Ct&lt;41","Ct&gt;41")</f>
        <v>Ct&lt;41</v>
      </c>
      <c r="U8206" s="0" t="str">
        <f aca="false">I8206</f>
        <v>Skalle</v>
      </c>
      <c r="V8206" s="0" t="str">
        <f aca="false">MID(F8206,10,9)</f>
        <v>DL2019029</v>
      </c>
      <c r="W8206" s="64" t="str">
        <f aca="false">V8206&amp;"_"&amp;U8206&amp;"_"&amp;R8206&amp;"_"&amp;S8206&amp;"_"&amp;T8206</f>
        <v>DL2019029_Skalle_Valid_Present_Ct&lt;41</v>
      </c>
    </row>
    <row r="8207" customFormat="false" ht="14.25" hidden="false" customHeight="false" outlineLevel="0" collapsed="false">
      <c r="A8207" s="0" t="s">
        <v>900</v>
      </c>
      <c r="B8207" s="52" t="s">
        <v>1009</v>
      </c>
      <c r="C8207" s="52" t="s">
        <v>747</v>
      </c>
      <c r="D8207" s="53" t="n">
        <v>0.1</v>
      </c>
      <c r="E8207" s="53" t="s">
        <v>748</v>
      </c>
      <c r="F8207" s="0" t="s">
        <v>1445</v>
      </c>
      <c r="G8207" s="0" t="str">
        <f aca="false">LEFT(B8207,2)</f>
        <v>21</v>
      </c>
      <c r="H8207" s="0" t="str">
        <f aca="false">I8207&amp;"_"&amp;G8207&amp;"_"&amp;F8207</f>
        <v>Skalle_21_20190903_DL2019029_HTXHilleroed_koersel1</v>
      </c>
      <c r="I8207" s="61" t="str">
        <f aca="false">MID(RIGHT(B8207,LEN(B8207)-3),1,FIND("_",RIGHT(B8207,LEN(B8207)-3))-1)</f>
        <v>Skalle</v>
      </c>
      <c r="J8207" s="61" t="str">
        <f aca="false">TRIM(SUBSTITUTE(RIGHT(B8207,FIND(I8207,B8207)+1),"_",""))</f>
        <v>NegK</v>
      </c>
      <c r="K8207" s="0" t="str">
        <f aca="false">IFERROR(VALUE(SUBSTITUTE(E8207,".",",")),E8207)</f>
        <v>No Ct</v>
      </c>
      <c r="L8207" s="61" t="str">
        <f aca="false">IF(J8207="PosK",SUMIFS(K:K,J:J,"PosK",H:H,H8207),"")</f>
        <v/>
      </c>
      <c r="M8207" s="61" t="str">
        <f aca="false">IF(J8207="PosK",SUMIFS(K:K,J:J,"NegK",H:H,H8207),"")</f>
        <v/>
      </c>
      <c r="N8207" s="61" t="str">
        <f aca="false">IF(J8207="PosK",SUMIFS(K:K,J:J,"eDNA",H:H,H8207),"")</f>
        <v/>
      </c>
    </row>
    <row r="8208" customFormat="false" ht="14.25" hidden="false" customHeight="false" outlineLevel="0" collapsed="false">
      <c r="A8208" s="0" t="s">
        <v>902</v>
      </c>
      <c r="B8208" s="52" t="s">
        <v>1010</v>
      </c>
      <c r="C8208" s="52" t="s">
        <v>751</v>
      </c>
      <c r="D8208" s="53" t="n">
        <v>0.1</v>
      </c>
      <c r="E8208" s="53" t="n">
        <v>38.49</v>
      </c>
      <c r="F8208" s="0" t="s">
        <v>1445</v>
      </c>
      <c r="G8208" s="0" t="str">
        <f aca="false">LEFT(B8208,2)</f>
        <v>21</v>
      </c>
      <c r="H8208" s="0" t="str">
        <f aca="false">I8208&amp;"_"&amp;G8208&amp;"_"&amp;F8208</f>
        <v>Skalle_21_20190903_DL2019029_HTXHilleroed_koersel1</v>
      </c>
      <c r="I8208" s="61" t="str">
        <f aca="false">MID(RIGHT(B8208,LEN(B8208)-3),1,FIND("_",RIGHT(B8208,LEN(B8208)-3))-1)</f>
        <v>Skalle</v>
      </c>
      <c r="J8208" s="61" t="str">
        <f aca="false">TRIM(SUBSTITUTE(RIGHT(B8208,FIND(I8208,B8208)+1),"_",""))</f>
        <v>eDNA</v>
      </c>
      <c r="K8208" s="0" t="n">
        <f aca="false">IFERROR(VALUE(SUBSTITUTE(E8208,".",",")),E8208)</f>
        <v>38.49</v>
      </c>
      <c r="L8208" s="61" t="str">
        <f aca="false">IF(J8208="PosK",SUMIFS(K:K,J:J,"PosK",H:H,H8208),"")</f>
        <v/>
      </c>
      <c r="M8208" s="61" t="str">
        <f aca="false">IF(J8208="PosK",SUMIFS(K:K,J:J,"NegK",H:H,H8208),"")</f>
        <v/>
      </c>
      <c r="N8208" s="61" t="str">
        <f aca="false">IF(J8208="PosK",SUMIFS(K:K,J:J,"eDNA",H:H,H8208),"")</f>
        <v/>
      </c>
      <c r="Q8208" s="62"/>
    </row>
    <row r="8209" customFormat="false" ht="14.25" hidden="false" customHeight="false" outlineLevel="0" collapsed="false">
      <c r="A8209" s="0" t="s">
        <v>904</v>
      </c>
      <c r="B8209" s="52" t="s">
        <v>1010</v>
      </c>
      <c r="C8209" s="52" t="s">
        <v>751</v>
      </c>
      <c r="D8209" s="53" t="n">
        <v>0.1</v>
      </c>
      <c r="E8209" s="53" t="n">
        <v>39.18</v>
      </c>
      <c r="F8209" s="0" t="s">
        <v>1445</v>
      </c>
      <c r="G8209" s="0" t="str">
        <f aca="false">LEFT(B8209,2)</f>
        <v>21</v>
      </c>
      <c r="H8209" s="0" t="str">
        <f aca="false">I8209&amp;"_"&amp;G8209&amp;"_"&amp;F8209</f>
        <v>Skalle_21_20190903_DL2019029_HTXHilleroed_koersel1</v>
      </c>
      <c r="I8209" s="61" t="str">
        <f aca="false">MID(RIGHT(B8209,LEN(B8209)-3),1,FIND("_",RIGHT(B8209,LEN(B8209)-3))-1)</f>
        <v>Skalle</v>
      </c>
      <c r="J8209" s="61" t="str">
        <f aca="false">TRIM(SUBSTITUTE(RIGHT(B8209,FIND(I8209,B8209)+1),"_",""))</f>
        <v>eDNA</v>
      </c>
      <c r="K8209" s="0" t="n">
        <f aca="false">IFERROR(VALUE(SUBSTITUTE(E8209,".",",")),E8209)</f>
        <v>39.18</v>
      </c>
      <c r="L8209" s="61" t="str">
        <f aca="false">IF(J8209="PosK",SUMIFS(K:K,J:J,"PosK",H:H,H8209),"")</f>
        <v/>
      </c>
      <c r="M8209" s="61" t="str">
        <f aca="false">IF(J8209="PosK",SUMIFS(K:K,J:J,"NegK",H:H,H8209),"")</f>
        <v/>
      </c>
      <c r="N8209" s="61" t="str">
        <f aca="false">IF(J8209="PosK",SUMIFS(K:K,J:J,"eDNA",H:H,H8209),"")</f>
        <v/>
      </c>
      <c r="P8209" s="62"/>
      <c r="T8209" s="63"/>
      <c r="W8209" s="64"/>
    </row>
    <row r="8210" customFormat="false" ht="14.25" hidden="false" customHeight="false" outlineLevel="0" collapsed="false">
      <c r="A8210" s="0" t="s">
        <v>905</v>
      </c>
      <c r="B8210" s="52" t="s">
        <v>1221</v>
      </c>
      <c r="C8210" s="52" t="s">
        <v>743</v>
      </c>
      <c r="D8210" s="53" t="n">
        <v>0.1</v>
      </c>
      <c r="E8210" s="53" t="n">
        <v>36.9</v>
      </c>
      <c r="F8210" s="0" t="s">
        <v>1445</v>
      </c>
      <c r="G8210" s="0" t="str">
        <f aca="false">LEFT(B8210,2)</f>
        <v>22</v>
      </c>
      <c r="H8210" s="0" t="str">
        <f aca="false">I8210&amp;"_"&amp;G8210&amp;"_"&amp;F8210</f>
        <v>Karusse_22_20190903_DL2019029_HTXHilleroed_koersel1</v>
      </c>
      <c r="I8210" s="61" t="str">
        <f aca="false">MID(RIGHT(B8210,LEN(B8210)-3),1,FIND("_",RIGHT(B8210,LEN(B8210)-3))-1)</f>
        <v>Karusse</v>
      </c>
      <c r="J8210" s="61" t="str">
        <f aca="false">TRIM(SUBSTITUTE(RIGHT(B8210,FIND(I8210,B8210)+1),"_",""))</f>
        <v>PosK</v>
      </c>
      <c r="K8210" s="0" t="n">
        <f aca="false">IFERROR(VALUE(SUBSTITUTE(E8210,".",",")),E8210)</f>
        <v>36.9</v>
      </c>
      <c r="L8210" s="61" t="n">
        <f aca="false">IF(J8210="PosK",SUMIFS(K:K,J:J,"PosK",H:H,H8210),"")</f>
        <v>36.9</v>
      </c>
      <c r="M8210" s="61" t="n">
        <f aca="false">IF(J8210="PosK",SUMIFS(K:K,J:J,"NegK",H:H,H8210),"")</f>
        <v>0</v>
      </c>
      <c r="N8210" s="61" t="n">
        <f aca="false">IF(J8210="PosK",SUMIFS(K:K,J:J,"eDNA",H:H,H8210),"")</f>
        <v>43.63</v>
      </c>
      <c r="P8210" s="62" t="n">
        <f aca="false">IF(K8212="No Ct",0,K8212)</f>
        <v>0</v>
      </c>
      <c r="Q8210" s="62" t="n">
        <f aca="false">IF(K8213="No Ct",0,K8213)</f>
        <v>43.63</v>
      </c>
      <c r="R8210" s="0" t="str">
        <f aca="false">IF(AND(L8210&gt;0,M8210=0),"Valid","Invalid")</f>
        <v>Valid</v>
      </c>
      <c r="S8210" s="0" t="str">
        <f aca="false">IF(OR(P8210&gt;1,Q8210&gt;1),"Present","Absent")</f>
        <v>Present</v>
      </c>
      <c r="T8210" s="63" t="str">
        <f aca="false">IF(OR(AND(P8210&gt;1,P8210&lt;41),AND(Q8210&gt;1,Q8210&lt;41)),"Ct&lt;41","Ct&gt;41")</f>
        <v>Ct&gt;41</v>
      </c>
      <c r="U8210" s="0" t="str">
        <f aca="false">I8210</f>
        <v>Karusse</v>
      </c>
      <c r="V8210" s="0" t="str">
        <f aca="false">MID(F8210,10,9)</f>
        <v>DL2019029</v>
      </c>
      <c r="W8210" s="64" t="str">
        <f aca="false">V8210&amp;"_"&amp;U8210&amp;"_"&amp;R8210&amp;"_"&amp;S8210&amp;"_"&amp;T8210</f>
        <v>DL2019029_Karusse_Valid_Present_Ct&gt;41</v>
      </c>
    </row>
    <row r="8211" customFormat="false" ht="14.25" hidden="false" customHeight="false" outlineLevel="0" collapsed="false">
      <c r="A8211" s="0" t="s">
        <v>907</v>
      </c>
      <c r="B8211" s="52" t="s">
        <v>1222</v>
      </c>
      <c r="C8211" s="52" t="s">
        <v>747</v>
      </c>
      <c r="D8211" s="53" t="n">
        <v>0.1</v>
      </c>
      <c r="E8211" s="53" t="s">
        <v>748</v>
      </c>
      <c r="F8211" s="0" t="s">
        <v>1445</v>
      </c>
      <c r="G8211" s="0" t="str">
        <f aca="false">LEFT(B8211,2)</f>
        <v>22</v>
      </c>
      <c r="H8211" s="0" t="str">
        <f aca="false">I8211&amp;"_"&amp;G8211&amp;"_"&amp;F8211</f>
        <v>Karusse_22_20190903_DL2019029_HTXHilleroed_koersel1</v>
      </c>
      <c r="I8211" s="61" t="str">
        <f aca="false">MID(RIGHT(B8211,LEN(B8211)-3),1,FIND("_",RIGHT(B8211,LEN(B8211)-3))-1)</f>
        <v>Karusse</v>
      </c>
      <c r="J8211" s="61" t="str">
        <f aca="false">TRIM(SUBSTITUTE(RIGHT(B8211,FIND(I8211,B8211)+1),"_",""))</f>
        <v>NegK</v>
      </c>
      <c r="K8211" s="0" t="str">
        <f aca="false">IFERROR(VALUE(SUBSTITUTE(E8211,".",",")),E8211)</f>
        <v>No Ct</v>
      </c>
      <c r="L8211" s="61" t="str">
        <f aca="false">IF(J8211="PosK",SUMIFS(K:K,J:J,"PosK",H:H,H8211),"")</f>
        <v/>
      </c>
      <c r="M8211" s="61" t="str">
        <f aca="false">IF(J8211="PosK",SUMIFS(K:K,J:J,"NegK",H:H,H8211),"")</f>
        <v/>
      </c>
      <c r="N8211" s="61" t="str">
        <f aca="false">IF(J8211="PosK",SUMIFS(K:K,J:J,"eDNA",H:H,H8211),"")</f>
        <v/>
      </c>
    </row>
    <row r="8212" customFormat="false" ht="14.25" hidden="false" customHeight="false" outlineLevel="0" collapsed="false">
      <c r="A8212" s="0" t="s">
        <v>909</v>
      </c>
      <c r="B8212" s="52" t="s">
        <v>1223</v>
      </c>
      <c r="C8212" s="52" t="s">
        <v>751</v>
      </c>
      <c r="D8212" s="53" t="n">
        <v>0.1</v>
      </c>
      <c r="E8212" s="53" t="s">
        <v>748</v>
      </c>
      <c r="F8212" s="0" t="s">
        <v>1445</v>
      </c>
      <c r="G8212" s="0" t="str">
        <f aca="false">LEFT(B8212,2)</f>
        <v>22</v>
      </c>
      <c r="H8212" s="0" t="str">
        <f aca="false">I8212&amp;"_"&amp;G8212&amp;"_"&amp;F8212</f>
        <v>Karusse_22_20190903_DL2019029_HTXHilleroed_koersel1</v>
      </c>
      <c r="I8212" s="61" t="str">
        <f aca="false">MID(RIGHT(B8212,LEN(B8212)-3),1,FIND("_",RIGHT(B8212,LEN(B8212)-3))-1)</f>
        <v>Karusse</v>
      </c>
      <c r="J8212" s="61" t="str">
        <f aca="false">TRIM(SUBSTITUTE(RIGHT(B8212,FIND(I8212,B8212)+1),"_",""))</f>
        <v>eDNA</v>
      </c>
      <c r="K8212" s="0" t="str">
        <f aca="false">IFERROR(VALUE(SUBSTITUTE(E8212,".",",")),E8212)</f>
        <v>No Ct</v>
      </c>
      <c r="L8212" s="61" t="str">
        <f aca="false">IF(J8212="PosK",SUMIFS(K:K,J:J,"PosK",H:H,H8212),"")</f>
        <v/>
      </c>
      <c r="M8212" s="61" t="str">
        <f aca="false">IF(J8212="PosK",SUMIFS(K:K,J:J,"NegK",H:H,H8212),"")</f>
        <v/>
      </c>
      <c r="N8212" s="61" t="str">
        <f aca="false">IF(J8212="PosK",SUMIFS(K:K,J:J,"eDNA",H:H,H8212),"")</f>
        <v/>
      </c>
      <c r="Q8212" s="62"/>
    </row>
    <row r="8213" customFormat="false" ht="14.25" hidden="false" customHeight="false" outlineLevel="0" collapsed="false">
      <c r="A8213" s="0" t="s">
        <v>911</v>
      </c>
      <c r="B8213" s="52" t="s">
        <v>1223</v>
      </c>
      <c r="C8213" s="52" t="s">
        <v>751</v>
      </c>
      <c r="D8213" s="53" t="n">
        <v>0.1</v>
      </c>
      <c r="E8213" s="53" t="n">
        <v>43.63</v>
      </c>
      <c r="F8213" s="0" t="s">
        <v>1445</v>
      </c>
      <c r="G8213" s="0" t="str">
        <f aca="false">LEFT(B8213,2)</f>
        <v>22</v>
      </c>
      <c r="H8213" s="0" t="str">
        <f aca="false">I8213&amp;"_"&amp;G8213&amp;"_"&amp;F8213</f>
        <v>Karusse_22_20190903_DL2019029_HTXHilleroed_koersel1</v>
      </c>
      <c r="I8213" s="61" t="str">
        <f aca="false">MID(RIGHT(B8213,LEN(B8213)-3),1,FIND("_",RIGHT(B8213,LEN(B8213)-3))-1)</f>
        <v>Karusse</v>
      </c>
      <c r="J8213" s="61" t="str">
        <f aca="false">TRIM(SUBSTITUTE(RIGHT(B8213,FIND(I8213,B8213)+1),"_",""))</f>
        <v>eDNA</v>
      </c>
      <c r="K8213" s="0" t="n">
        <f aca="false">IFERROR(VALUE(SUBSTITUTE(E8213,".",",")),E8213)</f>
        <v>43.63</v>
      </c>
      <c r="L8213" s="61" t="str">
        <f aca="false">IF(J8213="PosK",SUMIFS(K:K,J:J,"PosK",H:H,H8213),"")</f>
        <v/>
      </c>
      <c r="M8213" s="61" t="str">
        <f aca="false">IF(J8213="PosK",SUMIFS(K:K,J:J,"NegK",H:H,H8213),"")</f>
        <v/>
      </c>
      <c r="N8213" s="61" t="str">
        <f aca="false">IF(J8213="PosK",SUMIFS(K:K,J:J,"eDNA",H:H,H8213),"")</f>
        <v/>
      </c>
      <c r="P8213" s="62"/>
      <c r="T8213" s="63"/>
      <c r="W8213" s="64"/>
    </row>
    <row r="8214" customFormat="false" ht="14.25" hidden="false" customHeight="false" outlineLevel="0" collapsed="false">
      <c r="A8214" s="0" t="s">
        <v>912</v>
      </c>
      <c r="B8214" s="52" t="s">
        <v>1014</v>
      </c>
      <c r="C8214" s="52" t="s">
        <v>743</v>
      </c>
      <c r="D8214" s="53" t="n">
        <v>0.1</v>
      </c>
      <c r="E8214" s="53" t="s">
        <v>748</v>
      </c>
      <c r="F8214" s="0" t="s">
        <v>1445</v>
      </c>
      <c r="G8214" s="0" t="str">
        <f aca="false">LEFT(B8214,2)</f>
        <v>23</v>
      </c>
      <c r="H8214" s="0" t="str">
        <f aca="false">I8214&amp;"_"&amp;G8214&amp;"_"&amp;F8214</f>
        <v>Karusse_23_20190903_DL2019029_HTXHilleroed_koersel1</v>
      </c>
      <c r="I8214" s="61" t="str">
        <f aca="false">MID(RIGHT(B8214,LEN(B8214)-3),1,FIND("_",RIGHT(B8214,LEN(B8214)-3))-1)</f>
        <v>Karusse</v>
      </c>
      <c r="J8214" s="61" t="str">
        <f aca="false">TRIM(SUBSTITUTE(RIGHT(B8214,FIND(I8214,B8214)+1),"_",""))</f>
        <v>PosK</v>
      </c>
      <c r="K8214" s="0" t="str">
        <f aca="false">IFERROR(VALUE(SUBSTITUTE(E8214,".",",")),E8214)</f>
        <v>No Ct</v>
      </c>
      <c r="L8214" s="61" t="n">
        <f aca="false">IF(J8214="PosK",SUMIFS(K:K,J:J,"PosK",H:H,H8214),"")</f>
        <v>0</v>
      </c>
      <c r="M8214" s="61" t="n">
        <f aca="false">IF(J8214="PosK",SUMIFS(K:K,J:J,"NegK",H:H,H8214),"")</f>
        <v>0</v>
      </c>
      <c r="N8214" s="61" t="n">
        <f aca="false">IF(J8214="PosK",SUMIFS(K:K,J:J,"eDNA",H:H,H8214),"")</f>
        <v>0</v>
      </c>
      <c r="P8214" s="62" t="n">
        <f aca="false">IF(K8216="No Ct",0,K8216)</f>
        <v>0</v>
      </c>
      <c r="Q8214" s="62" t="n">
        <f aca="false">IF(K8217="No Ct",0,K8217)</f>
        <v>0</v>
      </c>
      <c r="R8214" s="0" t="str">
        <f aca="false">IF(AND(L8214&gt;0,M8214=0),"Valid","Invalid")</f>
        <v>Invalid</v>
      </c>
      <c r="S8214" s="0" t="str">
        <f aca="false">IF(OR(P8214&gt;1,Q8214&gt;1),"Present","Absent")</f>
        <v>Absent</v>
      </c>
      <c r="T8214" s="63" t="str">
        <f aca="false">IF(OR(AND(P8214&gt;1,P8214&lt;41),AND(Q8214&gt;1,Q8214&lt;41)),"Ct&lt;41","Ct&gt;41")</f>
        <v>Ct&gt;41</v>
      </c>
      <c r="U8214" s="0" t="str">
        <f aca="false">I8214</f>
        <v>Karusse</v>
      </c>
      <c r="V8214" s="0" t="str">
        <f aca="false">MID(F8214,10,9)</f>
        <v>DL2019029</v>
      </c>
      <c r="W8214" s="64" t="str">
        <f aca="false">V8214&amp;"_"&amp;U8214&amp;"_"&amp;R8214&amp;"_"&amp;S8214&amp;"_"&amp;T8214</f>
        <v>DL2019029_Karusse_Invalid_Absent_Ct&gt;41</v>
      </c>
    </row>
    <row r="8215" customFormat="false" ht="14.25" hidden="false" customHeight="false" outlineLevel="0" collapsed="false">
      <c r="A8215" s="0" t="s">
        <v>914</v>
      </c>
      <c r="B8215" s="52" t="s">
        <v>1015</v>
      </c>
      <c r="C8215" s="52" t="s">
        <v>747</v>
      </c>
      <c r="D8215" s="53" t="n">
        <v>0.1</v>
      </c>
      <c r="E8215" s="53" t="s">
        <v>748</v>
      </c>
      <c r="F8215" s="0" t="s">
        <v>1445</v>
      </c>
      <c r="G8215" s="0" t="str">
        <f aca="false">LEFT(B8215,2)</f>
        <v>23</v>
      </c>
      <c r="H8215" s="0" t="str">
        <f aca="false">I8215&amp;"_"&amp;G8215&amp;"_"&amp;F8215</f>
        <v>Karusse_23_20190903_DL2019029_HTXHilleroed_koersel1</v>
      </c>
      <c r="I8215" s="61" t="str">
        <f aca="false">MID(RIGHT(B8215,LEN(B8215)-3),1,FIND("_",RIGHT(B8215,LEN(B8215)-3))-1)</f>
        <v>Karusse</v>
      </c>
      <c r="J8215" s="61" t="str">
        <f aca="false">TRIM(SUBSTITUTE(RIGHT(B8215,FIND(I8215,B8215)+1),"_",""))</f>
        <v>NegK</v>
      </c>
      <c r="K8215" s="0" t="str">
        <f aca="false">IFERROR(VALUE(SUBSTITUTE(E8215,".",",")),E8215)</f>
        <v>No Ct</v>
      </c>
      <c r="L8215" s="61" t="str">
        <f aca="false">IF(J8215="PosK",SUMIFS(K:K,J:J,"PosK",H:H,H8215),"")</f>
        <v/>
      </c>
      <c r="M8215" s="61" t="str">
        <f aca="false">IF(J8215="PosK",SUMIFS(K:K,J:J,"NegK",H:H,H8215),"")</f>
        <v/>
      </c>
      <c r="N8215" s="61" t="str">
        <f aca="false">IF(J8215="PosK",SUMIFS(K:K,J:J,"eDNA",H:H,H8215),"")</f>
        <v/>
      </c>
    </row>
    <row r="8216" customFormat="false" ht="14.25" hidden="false" customHeight="false" outlineLevel="0" collapsed="false">
      <c r="A8216" s="0" t="s">
        <v>916</v>
      </c>
      <c r="B8216" s="52" t="s">
        <v>1016</v>
      </c>
      <c r="C8216" s="52" t="s">
        <v>751</v>
      </c>
      <c r="D8216" s="53" t="n">
        <v>0.1</v>
      </c>
      <c r="E8216" s="53" t="s">
        <v>748</v>
      </c>
      <c r="F8216" s="0" t="s">
        <v>1445</v>
      </c>
      <c r="G8216" s="0" t="str">
        <f aca="false">LEFT(B8216,2)</f>
        <v>23</v>
      </c>
      <c r="H8216" s="0" t="str">
        <f aca="false">I8216&amp;"_"&amp;G8216&amp;"_"&amp;F8216</f>
        <v>Karusse_23_20190903_DL2019029_HTXHilleroed_koersel1</v>
      </c>
      <c r="I8216" s="61" t="str">
        <f aca="false">MID(RIGHT(B8216,LEN(B8216)-3),1,FIND("_",RIGHT(B8216,LEN(B8216)-3))-1)</f>
        <v>Karusse</v>
      </c>
      <c r="J8216" s="61" t="str">
        <f aca="false">TRIM(SUBSTITUTE(RIGHT(B8216,FIND(I8216,B8216)+1),"_",""))</f>
        <v>eDNA</v>
      </c>
      <c r="K8216" s="0" t="str">
        <f aca="false">IFERROR(VALUE(SUBSTITUTE(E8216,".",",")),E8216)</f>
        <v>No Ct</v>
      </c>
      <c r="L8216" s="61" t="str">
        <f aca="false">IF(J8216="PosK",SUMIFS(K:K,J:J,"PosK",H:H,H8216),"")</f>
        <v/>
      </c>
      <c r="M8216" s="61" t="str">
        <f aca="false">IF(J8216="PosK",SUMIFS(K:K,J:J,"NegK",H:H,H8216),"")</f>
        <v/>
      </c>
      <c r="N8216" s="61" t="str">
        <f aca="false">IF(J8216="PosK",SUMIFS(K:K,J:J,"eDNA",H:H,H8216),"")</f>
        <v/>
      </c>
      <c r="Q8216" s="62"/>
    </row>
    <row r="8217" customFormat="false" ht="14.25" hidden="false" customHeight="false" outlineLevel="0" collapsed="false">
      <c r="A8217" s="0" t="s">
        <v>918</v>
      </c>
      <c r="B8217" s="52" t="s">
        <v>1016</v>
      </c>
      <c r="C8217" s="52" t="s">
        <v>751</v>
      </c>
      <c r="D8217" s="53" t="n">
        <v>0.1</v>
      </c>
      <c r="E8217" s="53" t="s">
        <v>748</v>
      </c>
      <c r="F8217" s="0" t="s">
        <v>1445</v>
      </c>
      <c r="G8217" s="0" t="str">
        <f aca="false">LEFT(B8217,2)</f>
        <v>23</v>
      </c>
      <c r="H8217" s="0" t="str">
        <f aca="false">I8217&amp;"_"&amp;G8217&amp;"_"&amp;F8217</f>
        <v>Karusse_23_20190903_DL2019029_HTXHilleroed_koersel1</v>
      </c>
      <c r="I8217" s="61" t="str">
        <f aca="false">MID(RIGHT(B8217,LEN(B8217)-3),1,FIND("_",RIGHT(B8217,LEN(B8217)-3))-1)</f>
        <v>Karusse</v>
      </c>
      <c r="J8217" s="61" t="str">
        <f aca="false">TRIM(SUBSTITUTE(RIGHT(B8217,FIND(I8217,B8217)+1),"_",""))</f>
        <v>eDNA</v>
      </c>
      <c r="K8217" s="0" t="str">
        <f aca="false">IFERROR(VALUE(SUBSTITUTE(E8217,".",",")),E8217)</f>
        <v>No Ct</v>
      </c>
      <c r="L8217" s="61" t="str">
        <f aca="false">IF(J8217="PosK",SUMIFS(K:K,J:J,"PosK",H:H,H8217),"")</f>
        <v/>
      </c>
      <c r="M8217" s="61" t="str">
        <f aca="false">IF(J8217="PosK",SUMIFS(K:K,J:J,"NegK",H:H,H8217),"")</f>
        <v/>
      </c>
      <c r="N8217" s="61" t="str">
        <f aca="false">IF(J8217="PosK",SUMIFS(K:K,J:J,"eDNA",H:H,H8217),"")</f>
        <v/>
      </c>
      <c r="P8217" s="62"/>
      <c r="T8217" s="63"/>
      <c r="W8217" s="64"/>
    </row>
    <row r="8218" customFormat="false" ht="14.25" hidden="false" customHeight="false" outlineLevel="0" collapsed="false">
      <c r="A8218" s="0" t="s">
        <v>919</v>
      </c>
      <c r="B8218" s="52" t="s">
        <v>1224</v>
      </c>
      <c r="C8218" s="52" t="s">
        <v>743</v>
      </c>
      <c r="D8218" s="53" t="n">
        <v>0.1</v>
      </c>
      <c r="E8218" s="53" t="s">
        <v>748</v>
      </c>
      <c r="F8218" s="0" t="s">
        <v>1445</v>
      </c>
      <c r="G8218" s="0" t="str">
        <f aca="false">LEFT(B8218,2)</f>
        <v>24</v>
      </c>
      <c r="H8218" s="0" t="str">
        <f aca="false">I8218&amp;"_"&amp;G8218&amp;"_"&amp;F8218</f>
        <v>Soelvkarusse_24_20190903_DL2019029_HTXHilleroed_koersel1</v>
      </c>
      <c r="I8218" s="61" t="str">
        <f aca="false">MID(RIGHT(B8218,LEN(B8218)-3),1,FIND("_",RIGHT(B8218,LEN(B8218)-3))-1)</f>
        <v>Soelvkarusse</v>
      </c>
      <c r="J8218" s="61" t="str">
        <f aca="false">TRIM(SUBSTITUTE(RIGHT(B8218,FIND(I8218,B8218)+1),"_",""))</f>
        <v>PosK</v>
      </c>
      <c r="K8218" s="0" t="str">
        <f aca="false">IFERROR(VALUE(SUBSTITUTE(E8218,".",",")),E8218)</f>
        <v>No Ct</v>
      </c>
      <c r="L8218" s="61" t="n">
        <f aca="false">IF(J8218="PosK",SUMIFS(K:K,J:J,"PosK",H:H,H8218),"")</f>
        <v>0</v>
      </c>
      <c r="M8218" s="61" t="n">
        <f aca="false">IF(J8218="PosK",SUMIFS(K:K,J:J,"NegK",H:H,H8218),"")</f>
        <v>0</v>
      </c>
      <c r="N8218" s="61" t="n">
        <f aca="false">IF(J8218="PosK",SUMIFS(K:K,J:J,"eDNA",H:H,H8218),"")</f>
        <v>0</v>
      </c>
      <c r="P8218" s="62" t="n">
        <f aca="false">IF(K8220="No Ct",0,K8220)</f>
        <v>0</v>
      </c>
      <c r="Q8218" s="62" t="n">
        <f aca="false">IF(K8221="No Ct",0,K8221)</f>
        <v>0</v>
      </c>
      <c r="R8218" s="0" t="str">
        <f aca="false">IF(AND(L8218&gt;0,M8218=0),"Valid","Invalid")</f>
        <v>Invalid</v>
      </c>
      <c r="S8218" s="0" t="str">
        <f aca="false">IF(OR(P8218&gt;1,Q8218&gt;1),"Present","Absent")</f>
        <v>Absent</v>
      </c>
      <c r="T8218" s="63" t="str">
        <f aca="false">IF(OR(AND(P8218&gt;1,P8218&lt;41),AND(Q8218&gt;1,Q8218&lt;41)),"Ct&lt;41","Ct&gt;41")</f>
        <v>Ct&gt;41</v>
      </c>
      <c r="U8218" s="0" t="str">
        <f aca="false">I8218</f>
        <v>Soelvkarusse</v>
      </c>
      <c r="V8218" s="0" t="str">
        <f aca="false">MID(F8218,10,9)</f>
        <v>DL2019029</v>
      </c>
      <c r="W8218" s="64" t="str">
        <f aca="false">V8218&amp;"_"&amp;U8218&amp;"_"&amp;R8218&amp;"_"&amp;S8218&amp;"_"&amp;T8218</f>
        <v>DL2019029_Soelvkarusse_Invalid_Absent_Ct&gt;41</v>
      </c>
    </row>
    <row r="8219" customFormat="false" ht="14.25" hidden="false" customHeight="false" outlineLevel="0" collapsed="false">
      <c r="A8219" s="0" t="s">
        <v>921</v>
      </c>
      <c r="B8219" s="52" t="s">
        <v>1225</v>
      </c>
      <c r="C8219" s="52" t="s">
        <v>747</v>
      </c>
      <c r="D8219" s="53" t="n">
        <v>0.1</v>
      </c>
      <c r="E8219" s="53" t="s">
        <v>748</v>
      </c>
      <c r="F8219" s="0" t="s">
        <v>1445</v>
      </c>
      <c r="G8219" s="0" t="str">
        <f aca="false">LEFT(B8219,2)</f>
        <v>24</v>
      </c>
      <c r="H8219" s="0" t="str">
        <f aca="false">I8219&amp;"_"&amp;G8219&amp;"_"&amp;F8219</f>
        <v>Soelvkarusse_24_20190903_DL2019029_HTXHilleroed_koersel1</v>
      </c>
      <c r="I8219" s="61" t="str">
        <f aca="false">MID(RIGHT(B8219,LEN(B8219)-3),1,FIND("_",RIGHT(B8219,LEN(B8219)-3))-1)</f>
        <v>Soelvkarusse</v>
      </c>
      <c r="J8219" s="61" t="str">
        <f aca="false">TRIM(SUBSTITUTE(RIGHT(B8219,FIND(I8219,B8219)+1),"_",""))</f>
        <v>NegK</v>
      </c>
      <c r="K8219" s="0" t="str">
        <f aca="false">IFERROR(VALUE(SUBSTITUTE(E8219,".",",")),E8219)</f>
        <v>No Ct</v>
      </c>
      <c r="L8219" s="61" t="str">
        <f aca="false">IF(J8219="PosK",SUMIFS(K:K,J:J,"PosK",H:H,H8219),"")</f>
        <v/>
      </c>
      <c r="M8219" s="61" t="str">
        <f aca="false">IF(J8219="PosK",SUMIFS(K:K,J:J,"NegK",H:H,H8219),"")</f>
        <v/>
      </c>
      <c r="N8219" s="61" t="str">
        <f aca="false">IF(J8219="PosK",SUMIFS(K:K,J:J,"eDNA",H:H,H8219),"")</f>
        <v/>
      </c>
    </row>
    <row r="8220" customFormat="false" ht="14.25" hidden="false" customHeight="false" outlineLevel="0" collapsed="false">
      <c r="A8220" s="0" t="s">
        <v>923</v>
      </c>
      <c r="B8220" s="52" t="s">
        <v>1226</v>
      </c>
      <c r="C8220" s="52" t="s">
        <v>751</v>
      </c>
      <c r="D8220" s="53" t="n">
        <v>0.1</v>
      </c>
      <c r="E8220" s="53" t="s">
        <v>748</v>
      </c>
      <c r="F8220" s="0" t="s">
        <v>1445</v>
      </c>
      <c r="G8220" s="0" t="str">
        <f aca="false">LEFT(B8220,2)</f>
        <v>24</v>
      </c>
      <c r="H8220" s="0" t="str">
        <f aca="false">I8220&amp;"_"&amp;G8220&amp;"_"&amp;F8220</f>
        <v>Soelvkarusse_24_20190903_DL2019029_HTXHilleroed_koersel1</v>
      </c>
      <c r="I8220" s="61" t="str">
        <f aca="false">MID(RIGHT(B8220,LEN(B8220)-3),1,FIND("_",RIGHT(B8220,LEN(B8220)-3))-1)</f>
        <v>Soelvkarusse</v>
      </c>
      <c r="J8220" s="61" t="str">
        <f aca="false">TRIM(SUBSTITUTE(RIGHT(B8220,FIND(I8220,B8220)+1),"_",""))</f>
        <v>eDNA</v>
      </c>
      <c r="K8220" s="0" t="str">
        <f aca="false">IFERROR(VALUE(SUBSTITUTE(E8220,".",",")),E8220)</f>
        <v>No Ct</v>
      </c>
      <c r="L8220" s="61" t="str">
        <f aca="false">IF(J8220="PosK",SUMIFS(K:K,J:J,"PosK",H:H,H8220),"")</f>
        <v/>
      </c>
      <c r="M8220" s="61" t="str">
        <f aca="false">IF(J8220="PosK",SUMIFS(K:K,J:J,"NegK",H:H,H8220),"")</f>
        <v/>
      </c>
      <c r="N8220" s="61" t="str">
        <f aca="false">IF(J8220="PosK",SUMIFS(K:K,J:J,"eDNA",H:H,H8220),"")</f>
        <v/>
      </c>
      <c r="Q8220" s="62"/>
    </row>
    <row r="8221" customFormat="false" ht="14.25" hidden="false" customHeight="false" outlineLevel="0" collapsed="false">
      <c r="A8221" s="0" t="s">
        <v>925</v>
      </c>
      <c r="B8221" s="52" t="s">
        <v>1226</v>
      </c>
      <c r="C8221" s="52" t="s">
        <v>751</v>
      </c>
      <c r="D8221" s="53" t="n">
        <v>0.1</v>
      </c>
      <c r="E8221" s="53" t="s">
        <v>748</v>
      </c>
      <c r="F8221" s="0" t="s">
        <v>1445</v>
      </c>
      <c r="G8221" s="0" t="str">
        <f aca="false">LEFT(B8221,2)</f>
        <v>24</v>
      </c>
      <c r="H8221" s="0" t="str">
        <f aca="false">I8221&amp;"_"&amp;G8221&amp;"_"&amp;F8221</f>
        <v>Soelvkarusse_24_20190903_DL2019029_HTXHilleroed_koersel1</v>
      </c>
      <c r="I8221" s="61" t="str">
        <f aca="false">MID(RIGHT(B8221,LEN(B8221)-3),1,FIND("_",RIGHT(B8221,LEN(B8221)-3))-1)</f>
        <v>Soelvkarusse</v>
      </c>
      <c r="J8221" s="61" t="str">
        <f aca="false">TRIM(SUBSTITUTE(RIGHT(B8221,FIND(I8221,B8221)+1),"_",""))</f>
        <v>eDNA</v>
      </c>
      <c r="K8221" s="0" t="str">
        <f aca="false">IFERROR(VALUE(SUBSTITUTE(E8221,".",",")),E8221)</f>
        <v>No Ct</v>
      </c>
      <c r="L8221" s="61" t="str">
        <f aca="false">IF(J8221="PosK",SUMIFS(K:K,J:J,"PosK",H:H,H8221),"")</f>
        <v/>
      </c>
      <c r="M8221" s="61" t="str">
        <f aca="false">IF(J8221="PosK",SUMIFS(K:K,J:J,"NegK",H:H,H8221),"")</f>
        <v/>
      </c>
      <c r="N8221" s="61" t="str">
        <f aca="false">IF(J8221="PosK",SUMIFS(K:K,J:J,"eDNA",H:H,H8221),"")</f>
        <v/>
      </c>
      <c r="P8221" s="62"/>
      <c r="T8221" s="63"/>
      <c r="W8221" s="64"/>
    </row>
    <row r="8222" customFormat="false" ht="14.25" hidden="false" customHeight="false" outlineLevel="0" collapsed="false">
      <c r="A8222" s="0" t="s">
        <v>741</v>
      </c>
      <c r="B8222" s="52" t="s">
        <v>1020</v>
      </c>
      <c r="C8222" s="52" t="s">
        <v>743</v>
      </c>
      <c r="D8222" s="53" t="n">
        <v>0.1</v>
      </c>
      <c r="E8222" s="53" t="n">
        <v>31.66</v>
      </c>
      <c r="F8222" s="0" t="s">
        <v>1446</v>
      </c>
      <c r="G8222" s="0" t="str">
        <f aca="false">LEFT(B8222,2)</f>
        <v>25</v>
      </c>
      <c r="H8222" s="0" t="str">
        <f aca="false">I8222&amp;"_"&amp;G8222&amp;"_"&amp;F8222</f>
        <v>Loegfroe_25_20190903_DL2019029_HTXHilleroed_koersel2</v>
      </c>
      <c r="I8222" s="61" t="str">
        <f aca="false">MID(RIGHT(B8222,LEN(B8222)-3),1,FIND("_",RIGHT(B8222,LEN(B8222)-3))-1)</f>
        <v>Loegfroe</v>
      </c>
      <c r="J8222" s="61" t="str">
        <f aca="false">TRIM(SUBSTITUTE(RIGHT(B8222,FIND(I8222,B8222)+1),"_",""))</f>
        <v>PosK</v>
      </c>
      <c r="K8222" s="0" t="n">
        <f aca="false">IFERROR(VALUE(SUBSTITUTE(E8222,".",",")),E8222)</f>
        <v>31.66</v>
      </c>
      <c r="L8222" s="61" t="n">
        <f aca="false">IF(J8222="PosK",SUMIFS(K:K,J:J,"PosK",H:H,H8222),"")</f>
        <v>31.66</v>
      </c>
      <c r="M8222" s="61" t="n">
        <f aca="false">IF(J8222="PosK",SUMIFS(K:K,J:J,"NegK",H:H,H8222),"")</f>
        <v>0</v>
      </c>
      <c r="N8222" s="61" t="n">
        <f aca="false">IF(J8222="PosK",SUMIFS(K:K,J:J,"eDNA",H:H,H8222),"")</f>
        <v>0</v>
      </c>
      <c r="P8222" s="62" t="n">
        <f aca="false">IF(K8224="No Ct",0,K8224)</f>
        <v>0</v>
      </c>
      <c r="Q8222" s="62" t="n">
        <f aca="false">IF(K8225="No Ct",0,K8225)</f>
        <v>0</v>
      </c>
      <c r="R8222" s="0" t="str">
        <f aca="false">IF(AND(L8222&gt;0,M8222=0),"Valid","Invalid")</f>
        <v>Valid</v>
      </c>
      <c r="S8222" s="0" t="str">
        <f aca="false">IF(OR(P8222&gt;1,Q8222&gt;1),"Present","Absent")</f>
        <v>Absent</v>
      </c>
      <c r="T8222" s="63" t="str">
        <f aca="false">IF(OR(AND(P8222&gt;1,P8222&lt;41),AND(Q8222&gt;1,Q8222&lt;41)),"Ct&lt;41","Ct&gt;41")</f>
        <v>Ct&gt;41</v>
      </c>
      <c r="U8222" s="0" t="str">
        <f aca="false">I8222</f>
        <v>Loegfroe</v>
      </c>
      <c r="V8222" s="0" t="str">
        <f aca="false">MID(F8222,10,9)</f>
        <v>DL2019029</v>
      </c>
      <c r="W8222" s="64" t="str">
        <f aca="false">V8222&amp;"_"&amp;U8222&amp;"_"&amp;R8222&amp;"_"&amp;S8222&amp;"_"&amp;T8222</f>
        <v>DL2019029_Loegfroe_Valid_Absent_Ct&gt;41</v>
      </c>
    </row>
    <row r="8223" customFormat="false" ht="14.25" hidden="false" customHeight="false" outlineLevel="0" collapsed="false">
      <c r="A8223" s="0" t="s">
        <v>745</v>
      </c>
      <c r="B8223" s="52" t="s">
        <v>1022</v>
      </c>
      <c r="C8223" s="52" t="s">
        <v>747</v>
      </c>
      <c r="D8223" s="53" t="n">
        <v>0.1</v>
      </c>
      <c r="E8223" s="53" t="s">
        <v>748</v>
      </c>
      <c r="F8223" s="0" t="s">
        <v>1446</v>
      </c>
      <c r="G8223" s="0" t="str">
        <f aca="false">LEFT(B8223,2)</f>
        <v>25</v>
      </c>
      <c r="H8223" s="0" t="str">
        <f aca="false">I8223&amp;"_"&amp;G8223&amp;"_"&amp;F8223</f>
        <v>Loegfroe_25_20190903_DL2019029_HTXHilleroed_koersel2</v>
      </c>
      <c r="I8223" s="61" t="str">
        <f aca="false">MID(RIGHT(B8223,LEN(B8223)-3),1,FIND("_",RIGHT(B8223,LEN(B8223)-3))-1)</f>
        <v>Loegfroe</v>
      </c>
      <c r="J8223" s="61" t="str">
        <f aca="false">TRIM(SUBSTITUTE(RIGHT(B8223,FIND(I8223,B8223)+1),"_",""))</f>
        <v>NegK</v>
      </c>
      <c r="K8223" s="0" t="str">
        <f aca="false">IFERROR(VALUE(SUBSTITUTE(E8223,".",",")),E8223)</f>
        <v>No Ct</v>
      </c>
      <c r="L8223" s="61" t="str">
        <f aca="false">IF(J8223="PosK",SUMIFS(K:K,J:J,"PosK",H:H,H8223),"")</f>
        <v/>
      </c>
      <c r="M8223" s="61" t="str">
        <f aca="false">IF(J8223="PosK",SUMIFS(K:K,J:J,"NegK",H:H,H8223),"")</f>
        <v/>
      </c>
      <c r="N8223" s="61" t="str">
        <f aca="false">IF(J8223="PosK",SUMIFS(K:K,J:J,"eDNA",H:H,H8223),"")</f>
        <v/>
      </c>
    </row>
    <row r="8224" customFormat="false" ht="14.25" hidden="false" customHeight="false" outlineLevel="0" collapsed="false">
      <c r="A8224" s="0" t="s">
        <v>749</v>
      </c>
      <c r="B8224" s="52" t="s">
        <v>1023</v>
      </c>
      <c r="C8224" s="52" t="s">
        <v>751</v>
      </c>
      <c r="D8224" s="53" t="n">
        <v>0.1</v>
      </c>
      <c r="E8224" s="53" t="s">
        <v>748</v>
      </c>
      <c r="F8224" s="0" t="s">
        <v>1446</v>
      </c>
      <c r="G8224" s="0" t="str">
        <f aca="false">LEFT(B8224,2)</f>
        <v>25</v>
      </c>
      <c r="H8224" s="0" t="str">
        <f aca="false">I8224&amp;"_"&amp;G8224&amp;"_"&amp;F8224</f>
        <v>Loegfroe_25_20190903_DL2019029_HTXHilleroed_koersel2</v>
      </c>
      <c r="I8224" s="61" t="str">
        <f aca="false">MID(RIGHT(B8224,LEN(B8224)-3),1,FIND("_",RIGHT(B8224,LEN(B8224)-3))-1)</f>
        <v>Loegfroe</v>
      </c>
      <c r="J8224" s="61" t="str">
        <f aca="false">TRIM(SUBSTITUTE(RIGHT(B8224,FIND(I8224,B8224)+1),"_",""))</f>
        <v>eDNA</v>
      </c>
      <c r="K8224" s="0" t="str">
        <f aca="false">IFERROR(VALUE(SUBSTITUTE(E8224,".",",")),E8224)</f>
        <v>No Ct</v>
      </c>
      <c r="L8224" s="61" t="str">
        <f aca="false">IF(J8224="PosK",SUMIFS(K:K,J:J,"PosK",H:H,H8224),"")</f>
        <v/>
      </c>
      <c r="M8224" s="61" t="str">
        <f aca="false">IF(J8224="PosK",SUMIFS(K:K,J:J,"NegK",H:H,H8224),"")</f>
        <v/>
      </c>
      <c r="N8224" s="61" t="str">
        <f aca="false">IF(J8224="PosK",SUMIFS(K:K,J:J,"eDNA",H:H,H8224),"")</f>
        <v/>
      </c>
      <c r="Q8224" s="62"/>
    </row>
    <row r="8225" customFormat="false" ht="14.25" hidden="false" customHeight="false" outlineLevel="0" collapsed="false">
      <c r="A8225" s="0" t="s">
        <v>752</v>
      </c>
      <c r="B8225" s="52" t="s">
        <v>1023</v>
      </c>
      <c r="C8225" s="52" t="s">
        <v>751</v>
      </c>
      <c r="D8225" s="53" t="n">
        <v>0.1</v>
      </c>
      <c r="E8225" s="53" t="s">
        <v>748</v>
      </c>
      <c r="F8225" s="0" t="s">
        <v>1446</v>
      </c>
      <c r="G8225" s="0" t="str">
        <f aca="false">LEFT(B8225,2)</f>
        <v>25</v>
      </c>
      <c r="H8225" s="0" t="str">
        <f aca="false">I8225&amp;"_"&amp;G8225&amp;"_"&amp;F8225</f>
        <v>Loegfroe_25_20190903_DL2019029_HTXHilleroed_koersel2</v>
      </c>
      <c r="I8225" s="61" t="str">
        <f aca="false">MID(RIGHT(B8225,LEN(B8225)-3),1,FIND("_",RIGHT(B8225,LEN(B8225)-3))-1)</f>
        <v>Loegfroe</v>
      </c>
      <c r="J8225" s="61" t="str">
        <f aca="false">TRIM(SUBSTITUTE(RIGHT(B8225,FIND(I8225,B8225)+1),"_",""))</f>
        <v>eDNA</v>
      </c>
      <c r="K8225" s="0" t="str">
        <f aca="false">IFERROR(VALUE(SUBSTITUTE(E8225,".",",")),E8225)</f>
        <v>No Ct</v>
      </c>
      <c r="L8225" s="61" t="str">
        <f aca="false">IF(J8225="PosK",SUMIFS(K:K,J:J,"PosK",H:H,H8225),"")</f>
        <v/>
      </c>
      <c r="M8225" s="61" t="str">
        <f aca="false">IF(J8225="PosK",SUMIFS(K:K,J:J,"NegK",H:H,H8225),"")</f>
        <v/>
      </c>
      <c r="N8225" s="61" t="str">
        <f aca="false">IF(J8225="PosK",SUMIFS(K:K,J:J,"eDNA",H:H,H8225),"")</f>
        <v/>
      </c>
      <c r="P8225" s="62"/>
      <c r="T8225" s="63"/>
      <c r="W8225" s="64"/>
    </row>
    <row r="8226" customFormat="false" ht="14.25" hidden="false" customHeight="false" outlineLevel="0" collapsed="false">
      <c r="A8226" s="0" t="s">
        <v>754</v>
      </c>
      <c r="B8226" s="52" t="s">
        <v>1025</v>
      </c>
      <c r="C8226" s="52" t="s">
        <v>743</v>
      </c>
      <c r="D8226" s="53" t="n">
        <v>0.1</v>
      </c>
      <c r="E8226" s="53" t="n">
        <v>32.02</v>
      </c>
      <c r="F8226" s="0" t="s">
        <v>1446</v>
      </c>
      <c r="G8226" s="0" t="str">
        <f aca="false">LEFT(B8226,2)</f>
        <v>26</v>
      </c>
      <c r="H8226" s="0" t="str">
        <f aca="false">I8226&amp;"_"&amp;G8226&amp;"_"&amp;F8226</f>
        <v>StorVandsalamander_26_20190903_DL2019029_HTXHilleroed_koersel2</v>
      </c>
      <c r="I8226" s="61" t="str">
        <f aca="false">MID(RIGHT(B8226,LEN(B8226)-3),1,FIND("_",RIGHT(B8226,LEN(B8226)-3))-1)</f>
        <v>StorVandsalamander</v>
      </c>
      <c r="J8226" s="61" t="str">
        <f aca="false">TRIM(SUBSTITUTE(RIGHT(B8226,FIND(I8226,B8226)+1),"_",""))</f>
        <v>PosK</v>
      </c>
      <c r="K8226" s="0" t="n">
        <f aca="false">IFERROR(VALUE(SUBSTITUTE(E8226,".",",")),E8226)</f>
        <v>32.02</v>
      </c>
      <c r="L8226" s="61" t="n">
        <f aca="false">IF(J8226="PosK",SUMIFS(K:K,J:J,"PosK",H:H,H8226),"")</f>
        <v>32.02</v>
      </c>
      <c r="M8226" s="61" t="n">
        <f aca="false">IF(J8226="PosK",SUMIFS(K:K,J:J,"NegK",H:H,H8226),"")</f>
        <v>0</v>
      </c>
      <c r="N8226" s="61" t="n">
        <f aca="false">IF(J8226="PosK",SUMIFS(K:K,J:J,"eDNA",H:H,H8226),"")</f>
        <v>0</v>
      </c>
      <c r="P8226" s="62" t="n">
        <f aca="false">IF(K8228="No Ct",0,K8228)</f>
        <v>0</v>
      </c>
      <c r="Q8226" s="62" t="n">
        <f aca="false">IF(K8229="No Ct",0,K8229)</f>
        <v>0</v>
      </c>
      <c r="R8226" s="0" t="str">
        <f aca="false">IF(AND(L8226&gt;0,M8226=0),"Valid","Invalid")</f>
        <v>Valid</v>
      </c>
      <c r="S8226" s="0" t="str">
        <f aca="false">IF(OR(P8226&gt;1,Q8226&gt;1),"Present","Absent")</f>
        <v>Absent</v>
      </c>
      <c r="T8226" s="63" t="str">
        <f aca="false">IF(OR(AND(P8226&gt;1,P8226&lt;41),AND(Q8226&gt;1,Q8226&lt;41)),"Ct&lt;41","Ct&gt;41")</f>
        <v>Ct&gt;41</v>
      </c>
      <c r="U8226" s="0" t="str">
        <f aca="false">I8226</f>
        <v>StorVandsalamander</v>
      </c>
      <c r="V8226" s="0" t="str">
        <f aca="false">MID(F8226,10,9)</f>
        <v>DL2019029</v>
      </c>
      <c r="W8226" s="64" t="str">
        <f aca="false">V8226&amp;"_"&amp;U8226&amp;"_"&amp;R8226&amp;"_"&amp;S8226&amp;"_"&amp;T8226</f>
        <v>DL2019029_StorVandsalamander_Valid_Absent_Ct&gt;41</v>
      </c>
    </row>
    <row r="8227" customFormat="false" ht="14.25" hidden="false" customHeight="false" outlineLevel="0" collapsed="false">
      <c r="A8227" s="0" t="s">
        <v>756</v>
      </c>
      <c r="B8227" s="52" t="s">
        <v>1026</v>
      </c>
      <c r="C8227" s="52" t="s">
        <v>747</v>
      </c>
      <c r="D8227" s="53" t="n">
        <v>0.1</v>
      </c>
      <c r="E8227" s="53" t="s">
        <v>748</v>
      </c>
      <c r="F8227" s="0" t="s">
        <v>1446</v>
      </c>
      <c r="G8227" s="0" t="str">
        <f aca="false">LEFT(B8227,2)</f>
        <v>26</v>
      </c>
      <c r="H8227" s="0" t="str">
        <f aca="false">I8227&amp;"_"&amp;G8227&amp;"_"&amp;F8227</f>
        <v>StorVandsalamander_26_20190903_DL2019029_HTXHilleroed_koersel2</v>
      </c>
      <c r="I8227" s="61" t="str">
        <f aca="false">MID(RIGHT(B8227,LEN(B8227)-3),1,FIND("_",RIGHT(B8227,LEN(B8227)-3))-1)</f>
        <v>StorVandsalamander</v>
      </c>
      <c r="J8227" s="61" t="str">
        <f aca="false">TRIM(SUBSTITUTE(RIGHT(B8227,FIND(I8227,B8227)+1),"_",""))</f>
        <v>NegK</v>
      </c>
      <c r="K8227" s="0" t="str">
        <f aca="false">IFERROR(VALUE(SUBSTITUTE(E8227,".",",")),E8227)</f>
        <v>No Ct</v>
      </c>
      <c r="L8227" s="61" t="str">
        <f aca="false">IF(J8227="PosK",SUMIFS(K:K,J:J,"PosK",H:H,H8227),"")</f>
        <v/>
      </c>
      <c r="M8227" s="61" t="str">
        <f aca="false">IF(J8227="PosK",SUMIFS(K:K,J:J,"NegK",H:H,H8227),"")</f>
        <v/>
      </c>
      <c r="N8227" s="61" t="str">
        <f aca="false">IF(J8227="PosK",SUMIFS(K:K,J:J,"eDNA",H:H,H8227),"")</f>
        <v/>
      </c>
    </row>
    <row r="8228" customFormat="false" ht="14.25" hidden="false" customHeight="false" outlineLevel="0" collapsed="false">
      <c r="A8228" s="0" t="s">
        <v>758</v>
      </c>
      <c r="B8228" s="52" t="s">
        <v>1027</v>
      </c>
      <c r="C8228" s="52" t="s">
        <v>751</v>
      </c>
      <c r="D8228" s="53" t="n">
        <v>0.1</v>
      </c>
      <c r="E8228" s="53" t="s">
        <v>748</v>
      </c>
      <c r="F8228" s="0" t="s">
        <v>1446</v>
      </c>
      <c r="G8228" s="0" t="str">
        <f aca="false">LEFT(B8228,2)</f>
        <v>26</v>
      </c>
      <c r="H8228" s="0" t="str">
        <f aca="false">I8228&amp;"_"&amp;G8228&amp;"_"&amp;F8228</f>
        <v>StorVandsalamander_26_20190903_DL2019029_HTXHilleroed_koersel2</v>
      </c>
      <c r="I8228" s="61" t="str">
        <f aca="false">MID(RIGHT(B8228,LEN(B8228)-3),1,FIND("_",RIGHT(B8228,LEN(B8228)-3))-1)</f>
        <v>StorVandsalamander</v>
      </c>
      <c r="J8228" s="61" t="str">
        <f aca="false">TRIM(SUBSTITUTE(RIGHT(B8228,FIND(I8228,B8228)+1),"_",""))</f>
        <v>eDNA</v>
      </c>
      <c r="K8228" s="0" t="str">
        <f aca="false">IFERROR(VALUE(SUBSTITUTE(E8228,".",",")),E8228)</f>
        <v>No Ct</v>
      </c>
      <c r="L8228" s="61" t="str">
        <f aca="false">IF(J8228="PosK",SUMIFS(K:K,J:J,"PosK",H:H,H8228),"")</f>
        <v/>
      </c>
      <c r="M8228" s="61" t="str">
        <f aca="false">IF(J8228="PosK",SUMIFS(K:K,J:J,"NegK",H:H,H8228),"")</f>
        <v/>
      </c>
      <c r="N8228" s="61" t="str">
        <f aca="false">IF(J8228="PosK",SUMIFS(K:K,J:J,"eDNA",H:H,H8228),"")</f>
        <v/>
      </c>
      <c r="Q8228" s="62"/>
    </row>
    <row r="8229" customFormat="false" ht="14.25" hidden="false" customHeight="false" outlineLevel="0" collapsed="false">
      <c r="A8229" s="0" t="s">
        <v>760</v>
      </c>
      <c r="B8229" s="52" t="s">
        <v>1027</v>
      </c>
      <c r="C8229" s="52" t="s">
        <v>751</v>
      </c>
      <c r="D8229" s="53" t="n">
        <v>0.1</v>
      </c>
      <c r="E8229" s="53" t="s">
        <v>748</v>
      </c>
      <c r="F8229" s="0" t="s">
        <v>1446</v>
      </c>
      <c r="G8229" s="0" t="str">
        <f aca="false">LEFT(B8229,2)</f>
        <v>26</v>
      </c>
      <c r="H8229" s="0" t="str">
        <f aca="false">I8229&amp;"_"&amp;G8229&amp;"_"&amp;F8229</f>
        <v>StorVandsalamander_26_20190903_DL2019029_HTXHilleroed_koersel2</v>
      </c>
      <c r="I8229" s="61" t="str">
        <f aca="false">MID(RIGHT(B8229,LEN(B8229)-3),1,FIND("_",RIGHT(B8229,LEN(B8229)-3))-1)</f>
        <v>StorVandsalamander</v>
      </c>
      <c r="J8229" s="61" t="str">
        <f aca="false">TRIM(SUBSTITUTE(RIGHT(B8229,FIND(I8229,B8229)+1),"_",""))</f>
        <v>eDNA</v>
      </c>
      <c r="K8229" s="0" t="str">
        <f aca="false">IFERROR(VALUE(SUBSTITUTE(E8229,".",",")),E8229)</f>
        <v>No Ct</v>
      </c>
      <c r="L8229" s="61" t="str">
        <f aca="false">IF(J8229="PosK",SUMIFS(K:K,J:J,"PosK",H:H,H8229),"")</f>
        <v/>
      </c>
      <c r="M8229" s="61" t="str">
        <f aca="false">IF(J8229="PosK",SUMIFS(K:K,J:J,"NegK",H:H,H8229),"")</f>
        <v/>
      </c>
      <c r="N8229" s="61" t="str">
        <f aca="false">IF(J8229="PosK",SUMIFS(K:K,J:J,"eDNA",H:H,H8229),"")</f>
        <v/>
      </c>
      <c r="P8229" s="62"/>
      <c r="T8229" s="63"/>
      <c r="W8229" s="64"/>
    </row>
    <row r="8230" customFormat="false" ht="14.25" hidden="false" customHeight="false" outlineLevel="0" collapsed="false">
      <c r="A8230" s="0" t="s">
        <v>762</v>
      </c>
      <c r="B8230" s="52" t="s">
        <v>1029</v>
      </c>
      <c r="C8230" s="52" t="s">
        <v>743</v>
      </c>
      <c r="D8230" s="53" t="n">
        <v>0.1</v>
      </c>
      <c r="E8230" s="53" t="n">
        <v>30.65</v>
      </c>
      <c r="F8230" s="0" t="s">
        <v>1446</v>
      </c>
      <c r="G8230" s="0" t="str">
        <f aca="false">LEFT(B8230,2)</f>
        <v>27</v>
      </c>
      <c r="H8230" s="0" t="str">
        <f aca="false">I8230&amp;"_"&amp;G8230&amp;"_"&amp;F8230</f>
        <v>Strandtudse_27_20190903_DL2019029_HTXHilleroed_koersel2</v>
      </c>
      <c r="I8230" s="61" t="str">
        <f aca="false">MID(RIGHT(B8230,LEN(B8230)-3),1,FIND("_",RIGHT(B8230,LEN(B8230)-3))-1)</f>
        <v>Strandtudse</v>
      </c>
      <c r="J8230" s="61" t="str">
        <f aca="false">TRIM(SUBSTITUTE(RIGHT(B8230,FIND(I8230,B8230)+1),"_",""))</f>
        <v>PosK</v>
      </c>
      <c r="K8230" s="0" t="n">
        <f aca="false">IFERROR(VALUE(SUBSTITUTE(E8230,".",",")),E8230)</f>
        <v>30.65</v>
      </c>
      <c r="L8230" s="61" t="n">
        <f aca="false">IF(J8230="PosK",SUMIFS(K:K,J:J,"PosK",H:H,H8230),"")</f>
        <v>30.65</v>
      </c>
      <c r="M8230" s="61" t="n">
        <f aca="false">IF(J8230="PosK",SUMIFS(K:K,J:J,"NegK",H:H,H8230),"")</f>
        <v>0</v>
      </c>
      <c r="N8230" s="61" t="n">
        <f aca="false">IF(J8230="PosK",SUMIFS(K:K,J:J,"eDNA",H:H,H8230),"")</f>
        <v>0</v>
      </c>
      <c r="P8230" s="62" t="n">
        <f aca="false">IF(K8232="No Ct",0,K8232)</f>
        <v>0</v>
      </c>
      <c r="Q8230" s="62" t="n">
        <f aca="false">IF(K8233="No Ct",0,K8233)</f>
        <v>0</v>
      </c>
      <c r="R8230" s="0" t="str">
        <f aca="false">IF(AND(L8230&gt;0,M8230=0),"Valid","Invalid")</f>
        <v>Valid</v>
      </c>
      <c r="S8230" s="0" t="str">
        <f aca="false">IF(OR(P8230&gt;1,Q8230&gt;1),"Present","Absent")</f>
        <v>Absent</v>
      </c>
      <c r="T8230" s="63" t="str">
        <f aca="false">IF(OR(AND(P8230&gt;1,P8230&lt;41),AND(Q8230&gt;1,Q8230&lt;41)),"Ct&lt;41","Ct&gt;41")</f>
        <v>Ct&gt;41</v>
      </c>
      <c r="U8230" s="0" t="str">
        <f aca="false">I8230</f>
        <v>Strandtudse</v>
      </c>
      <c r="V8230" s="0" t="str">
        <f aca="false">MID(F8230,10,9)</f>
        <v>DL2019029</v>
      </c>
      <c r="W8230" s="64" t="str">
        <f aca="false">V8230&amp;"_"&amp;U8230&amp;"_"&amp;R8230&amp;"_"&amp;S8230&amp;"_"&amp;T8230</f>
        <v>DL2019029_Strandtudse_Valid_Absent_Ct&gt;41</v>
      </c>
    </row>
    <row r="8231" customFormat="false" ht="14.25" hidden="false" customHeight="false" outlineLevel="0" collapsed="false">
      <c r="A8231" s="0" t="s">
        <v>764</v>
      </c>
      <c r="B8231" s="52" t="s">
        <v>1030</v>
      </c>
      <c r="C8231" s="52" t="s">
        <v>747</v>
      </c>
      <c r="D8231" s="53" t="n">
        <v>0.1</v>
      </c>
      <c r="E8231" s="53" t="s">
        <v>748</v>
      </c>
      <c r="F8231" s="0" t="s">
        <v>1446</v>
      </c>
      <c r="G8231" s="0" t="str">
        <f aca="false">LEFT(B8231,2)</f>
        <v>27</v>
      </c>
      <c r="H8231" s="0" t="str">
        <f aca="false">I8231&amp;"_"&amp;G8231&amp;"_"&amp;F8231</f>
        <v>Strandtudse_27_20190903_DL2019029_HTXHilleroed_koersel2</v>
      </c>
      <c r="I8231" s="61" t="str">
        <f aca="false">MID(RIGHT(B8231,LEN(B8231)-3),1,FIND("_",RIGHT(B8231,LEN(B8231)-3))-1)</f>
        <v>Strandtudse</v>
      </c>
      <c r="J8231" s="61" t="str">
        <f aca="false">TRIM(SUBSTITUTE(RIGHT(B8231,FIND(I8231,B8231)+1),"_",""))</f>
        <v>NegK</v>
      </c>
      <c r="K8231" s="0" t="str">
        <f aca="false">IFERROR(VALUE(SUBSTITUTE(E8231,".",",")),E8231)</f>
        <v>No Ct</v>
      </c>
      <c r="L8231" s="61" t="str">
        <f aca="false">IF(J8231="PosK",SUMIFS(K:K,J:J,"PosK",H:H,H8231),"")</f>
        <v/>
      </c>
      <c r="M8231" s="61" t="str">
        <f aca="false">IF(J8231="PosK",SUMIFS(K:K,J:J,"NegK",H:H,H8231),"")</f>
        <v/>
      </c>
      <c r="N8231" s="61" t="str">
        <f aca="false">IF(J8231="PosK",SUMIFS(K:K,J:J,"eDNA",H:H,H8231),"")</f>
        <v/>
      </c>
    </row>
    <row r="8232" customFormat="false" ht="14.25" hidden="false" customHeight="false" outlineLevel="0" collapsed="false">
      <c r="A8232" s="0" t="s">
        <v>766</v>
      </c>
      <c r="B8232" s="52" t="s">
        <v>1031</v>
      </c>
      <c r="C8232" s="52" t="s">
        <v>751</v>
      </c>
      <c r="D8232" s="53" t="n">
        <v>0.1</v>
      </c>
      <c r="E8232" s="53" t="s">
        <v>748</v>
      </c>
      <c r="F8232" s="0" t="s">
        <v>1446</v>
      </c>
      <c r="G8232" s="0" t="str">
        <f aca="false">LEFT(B8232,2)</f>
        <v>27</v>
      </c>
      <c r="H8232" s="0" t="str">
        <f aca="false">I8232&amp;"_"&amp;G8232&amp;"_"&amp;F8232</f>
        <v>Strandtudse_27_20190903_DL2019029_HTXHilleroed_koersel2</v>
      </c>
      <c r="I8232" s="61" t="str">
        <f aca="false">MID(RIGHT(B8232,LEN(B8232)-3),1,FIND("_",RIGHT(B8232,LEN(B8232)-3))-1)</f>
        <v>Strandtudse</v>
      </c>
      <c r="J8232" s="61" t="str">
        <f aca="false">TRIM(SUBSTITUTE(RIGHT(B8232,FIND(I8232,B8232)+1),"_",""))</f>
        <v>eDNA</v>
      </c>
      <c r="K8232" s="0" t="str">
        <f aca="false">IFERROR(VALUE(SUBSTITUTE(E8232,".",",")),E8232)</f>
        <v>No Ct</v>
      </c>
      <c r="L8232" s="61" t="str">
        <f aca="false">IF(J8232="PosK",SUMIFS(K:K,J:J,"PosK",H:H,H8232),"")</f>
        <v/>
      </c>
      <c r="M8232" s="61" t="str">
        <f aca="false">IF(J8232="PosK",SUMIFS(K:K,J:J,"NegK",H:H,H8232),"")</f>
        <v/>
      </c>
      <c r="N8232" s="61" t="str">
        <f aca="false">IF(J8232="PosK",SUMIFS(K:K,J:J,"eDNA",H:H,H8232),"")</f>
        <v/>
      </c>
      <c r="Q8232" s="62"/>
    </row>
    <row r="8233" customFormat="false" ht="14.25" hidden="false" customHeight="false" outlineLevel="0" collapsed="false">
      <c r="A8233" s="0" t="s">
        <v>768</v>
      </c>
      <c r="B8233" s="52" t="s">
        <v>1031</v>
      </c>
      <c r="C8233" s="52" t="s">
        <v>751</v>
      </c>
      <c r="D8233" s="53" t="n">
        <v>0.1</v>
      </c>
      <c r="E8233" s="53" t="s">
        <v>748</v>
      </c>
      <c r="F8233" s="0" t="s">
        <v>1446</v>
      </c>
      <c r="G8233" s="0" t="str">
        <f aca="false">LEFT(B8233,2)</f>
        <v>27</v>
      </c>
      <c r="H8233" s="0" t="str">
        <f aca="false">I8233&amp;"_"&amp;G8233&amp;"_"&amp;F8233</f>
        <v>Strandtudse_27_20190903_DL2019029_HTXHilleroed_koersel2</v>
      </c>
      <c r="I8233" s="61" t="str">
        <f aca="false">MID(RIGHT(B8233,LEN(B8233)-3),1,FIND("_",RIGHT(B8233,LEN(B8233)-3))-1)</f>
        <v>Strandtudse</v>
      </c>
      <c r="J8233" s="61" t="str">
        <f aca="false">TRIM(SUBSTITUTE(RIGHT(B8233,FIND(I8233,B8233)+1),"_",""))</f>
        <v>eDNA</v>
      </c>
      <c r="K8233" s="0" t="str">
        <f aca="false">IFERROR(VALUE(SUBSTITUTE(E8233,".",",")),E8233)</f>
        <v>No Ct</v>
      </c>
      <c r="L8233" s="61" t="str">
        <f aca="false">IF(J8233="PosK",SUMIFS(K:K,J:J,"PosK",H:H,H8233),"")</f>
        <v/>
      </c>
      <c r="M8233" s="61" t="str">
        <f aca="false">IF(J8233="PosK",SUMIFS(K:K,J:J,"NegK",H:H,H8233),"")</f>
        <v/>
      </c>
      <c r="N8233" s="61" t="str">
        <f aca="false">IF(J8233="PosK",SUMIFS(K:K,J:J,"eDNA",H:H,H8233),"")</f>
        <v/>
      </c>
      <c r="P8233" s="62"/>
      <c r="T8233" s="63"/>
      <c r="W8233" s="64"/>
    </row>
    <row r="8234" customFormat="false" ht="14.25" hidden="false" customHeight="false" outlineLevel="0" collapsed="false">
      <c r="A8234" s="0" t="s">
        <v>770</v>
      </c>
      <c r="B8234" s="52" t="s">
        <v>1033</v>
      </c>
      <c r="C8234" s="52" t="s">
        <v>743</v>
      </c>
      <c r="D8234" s="53" t="n">
        <v>0.1</v>
      </c>
      <c r="E8234" s="53" t="n">
        <v>37.45</v>
      </c>
      <c r="F8234" s="0" t="s">
        <v>1446</v>
      </c>
      <c r="G8234" s="0" t="str">
        <f aca="false">LEFT(B8234,2)</f>
        <v>28</v>
      </c>
      <c r="H8234" s="0" t="str">
        <f aca="false">I8234&amp;"_"&amp;G8234&amp;"_"&amp;F8234</f>
        <v>GroenbrogetTudse_28_20190903_DL2019029_HTXHilleroed_koersel2</v>
      </c>
      <c r="I8234" s="61" t="str">
        <f aca="false">MID(RIGHT(B8234,LEN(B8234)-3),1,FIND("_",RIGHT(B8234,LEN(B8234)-3))-1)</f>
        <v>GroenbrogetTudse</v>
      </c>
      <c r="J8234" s="61" t="str">
        <f aca="false">TRIM(SUBSTITUTE(RIGHT(B8234,FIND(I8234,B8234)+1),"_",""))</f>
        <v>PosK</v>
      </c>
      <c r="K8234" s="0" t="n">
        <f aca="false">IFERROR(VALUE(SUBSTITUTE(E8234,".",",")),E8234)</f>
        <v>37.45</v>
      </c>
      <c r="L8234" s="61" t="n">
        <f aca="false">IF(J8234="PosK",SUMIFS(K:K,J:J,"PosK",H:H,H8234),"")</f>
        <v>37.45</v>
      </c>
      <c r="M8234" s="61" t="n">
        <f aca="false">IF(J8234="PosK",SUMIFS(K:K,J:J,"NegK",H:H,H8234),"")</f>
        <v>0</v>
      </c>
      <c r="N8234" s="61" t="n">
        <f aca="false">IF(J8234="PosK",SUMIFS(K:K,J:J,"eDNA",H:H,H8234),"")</f>
        <v>0</v>
      </c>
      <c r="P8234" s="62" t="n">
        <f aca="false">IF(K8236="No Ct",0,K8236)</f>
        <v>0</v>
      </c>
      <c r="Q8234" s="62" t="n">
        <f aca="false">IF(K8237="No Ct",0,K8237)</f>
        <v>0</v>
      </c>
      <c r="R8234" s="0" t="str">
        <f aca="false">IF(AND(L8234&gt;0,M8234=0),"Valid","Invalid")</f>
        <v>Valid</v>
      </c>
      <c r="S8234" s="0" t="str">
        <f aca="false">IF(OR(P8234&gt;1,Q8234&gt;1),"Present","Absent")</f>
        <v>Absent</v>
      </c>
      <c r="T8234" s="63" t="str">
        <f aca="false">IF(OR(AND(P8234&gt;1,P8234&lt;41),AND(Q8234&gt;1,Q8234&lt;41)),"Ct&lt;41","Ct&gt;41")</f>
        <v>Ct&gt;41</v>
      </c>
      <c r="U8234" s="0" t="str">
        <f aca="false">I8234</f>
        <v>GroenbrogetTudse</v>
      </c>
      <c r="V8234" s="0" t="str">
        <f aca="false">MID(F8234,10,9)</f>
        <v>DL2019029</v>
      </c>
      <c r="W8234" s="64" t="str">
        <f aca="false">V8234&amp;"_"&amp;U8234&amp;"_"&amp;R8234&amp;"_"&amp;S8234&amp;"_"&amp;T8234</f>
        <v>DL2019029_GroenbrogetTudse_Valid_Absent_Ct&gt;41</v>
      </c>
    </row>
    <row r="8235" customFormat="false" ht="14.25" hidden="false" customHeight="false" outlineLevel="0" collapsed="false">
      <c r="A8235" s="0" t="s">
        <v>772</v>
      </c>
      <c r="B8235" s="52" t="s">
        <v>1034</v>
      </c>
      <c r="C8235" s="52" t="s">
        <v>747</v>
      </c>
      <c r="D8235" s="53" t="n">
        <v>0.1</v>
      </c>
      <c r="E8235" s="53" t="s">
        <v>748</v>
      </c>
      <c r="F8235" s="0" t="s">
        <v>1446</v>
      </c>
      <c r="G8235" s="0" t="str">
        <f aca="false">LEFT(B8235,2)</f>
        <v>28</v>
      </c>
      <c r="H8235" s="0" t="str">
        <f aca="false">I8235&amp;"_"&amp;G8235&amp;"_"&amp;F8235</f>
        <v>GroenbrogetTudse_28_20190903_DL2019029_HTXHilleroed_koersel2</v>
      </c>
      <c r="I8235" s="61" t="str">
        <f aca="false">MID(RIGHT(B8235,LEN(B8235)-3),1,FIND("_",RIGHT(B8235,LEN(B8235)-3))-1)</f>
        <v>GroenbrogetTudse</v>
      </c>
      <c r="J8235" s="61" t="str">
        <f aca="false">TRIM(SUBSTITUTE(RIGHT(B8235,FIND(I8235,B8235)+1),"_",""))</f>
        <v>NegK</v>
      </c>
      <c r="K8235" s="0" t="str">
        <f aca="false">IFERROR(VALUE(SUBSTITUTE(E8235,".",",")),E8235)</f>
        <v>No Ct</v>
      </c>
      <c r="L8235" s="61" t="str">
        <f aca="false">IF(J8235="PosK",SUMIFS(K:K,J:J,"PosK",H:H,H8235),"")</f>
        <v/>
      </c>
      <c r="M8235" s="61" t="str">
        <f aca="false">IF(J8235="PosK",SUMIFS(K:K,J:J,"NegK",H:H,H8235),"")</f>
        <v/>
      </c>
      <c r="N8235" s="61" t="str">
        <f aca="false">IF(J8235="PosK",SUMIFS(K:K,J:J,"eDNA",H:H,H8235),"")</f>
        <v/>
      </c>
    </row>
    <row r="8236" customFormat="false" ht="14.25" hidden="false" customHeight="false" outlineLevel="0" collapsed="false">
      <c r="A8236" s="0" t="s">
        <v>774</v>
      </c>
      <c r="B8236" s="52" t="s">
        <v>1035</v>
      </c>
      <c r="C8236" s="52" t="s">
        <v>751</v>
      </c>
      <c r="D8236" s="53" t="n">
        <v>0.1</v>
      </c>
      <c r="E8236" s="53" t="s">
        <v>748</v>
      </c>
      <c r="F8236" s="0" t="s">
        <v>1446</v>
      </c>
      <c r="G8236" s="0" t="str">
        <f aca="false">LEFT(B8236,2)</f>
        <v>28</v>
      </c>
      <c r="H8236" s="0" t="str">
        <f aca="false">I8236&amp;"_"&amp;G8236&amp;"_"&amp;F8236</f>
        <v>GroenbrogetTudse_28_20190903_DL2019029_HTXHilleroed_koersel2</v>
      </c>
      <c r="I8236" s="61" t="str">
        <f aca="false">MID(RIGHT(B8236,LEN(B8236)-3),1,FIND("_",RIGHT(B8236,LEN(B8236)-3))-1)</f>
        <v>GroenbrogetTudse</v>
      </c>
      <c r="J8236" s="61" t="str">
        <f aca="false">TRIM(SUBSTITUTE(RIGHT(B8236,FIND(I8236,B8236)+1),"_",""))</f>
        <v>eDNA</v>
      </c>
      <c r="K8236" s="0" t="str">
        <f aca="false">IFERROR(VALUE(SUBSTITUTE(E8236,".",",")),E8236)</f>
        <v>No Ct</v>
      </c>
      <c r="L8236" s="61" t="str">
        <f aca="false">IF(J8236="PosK",SUMIFS(K:K,J:J,"PosK",H:H,H8236),"")</f>
        <v/>
      </c>
      <c r="M8236" s="61" t="str">
        <f aca="false">IF(J8236="PosK",SUMIFS(K:K,J:J,"NegK",H:H,H8236),"")</f>
        <v/>
      </c>
      <c r="N8236" s="61" t="str">
        <f aca="false">IF(J8236="PosK",SUMIFS(K:K,J:J,"eDNA",H:H,H8236),"")</f>
        <v/>
      </c>
      <c r="Q8236" s="62"/>
    </row>
    <row r="8237" customFormat="false" ht="14.25" hidden="false" customHeight="false" outlineLevel="0" collapsed="false">
      <c r="A8237" s="0" t="s">
        <v>776</v>
      </c>
      <c r="B8237" s="52" t="s">
        <v>1035</v>
      </c>
      <c r="C8237" s="52" t="s">
        <v>751</v>
      </c>
      <c r="D8237" s="53" t="n">
        <v>0.1</v>
      </c>
      <c r="E8237" s="53" t="s">
        <v>748</v>
      </c>
      <c r="F8237" s="0" t="s">
        <v>1446</v>
      </c>
      <c r="G8237" s="0" t="str">
        <f aca="false">LEFT(B8237,2)</f>
        <v>28</v>
      </c>
      <c r="H8237" s="0" t="str">
        <f aca="false">I8237&amp;"_"&amp;G8237&amp;"_"&amp;F8237</f>
        <v>GroenbrogetTudse_28_20190903_DL2019029_HTXHilleroed_koersel2</v>
      </c>
      <c r="I8237" s="61" t="str">
        <f aca="false">MID(RIGHT(B8237,LEN(B8237)-3),1,FIND("_",RIGHT(B8237,LEN(B8237)-3))-1)</f>
        <v>GroenbrogetTudse</v>
      </c>
      <c r="J8237" s="61" t="str">
        <f aca="false">TRIM(SUBSTITUTE(RIGHT(B8237,FIND(I8237,B8237)+1),"_",""))</f>
        <v>eDNA</v>
      </c>
      <c r="K8237" s="0" t="str">
        <f aca="false">IFERROR(VALUE(SUBSTITUTE(E8237,".",",")),E8237)</f>
        <v>No Ct</v>
      </c>
      <c r="L8237" s="61" t="str">
        <f aca="false">IF(J8237="PosK",SUMIFS(K:K,J:J,"PosK",H:H,H8237),"")</f>
        <v/>
      </c>
      <c r="M8237" s="61" t="str">
        <f aca="false">IF(J8237="PosK",SUMIFS(K:K,J:J,"NegK",H:H,H8237),"")</f>
        <v/>
      </c>
      <c r="N8237" s="61" t="str">
        <f aca="false">IF(J8237="PosK",SUMIFS(K:K,J:J,"eDNA",H:H,H8237),"")</f>
        <v/>
      </c>
      <c r="P8237" s="62"/>
      <c r="T8237" s="63"/>
      <c r="W8237" s="64"/>
    </row>
    <row r="8238" customFormat="false" ht="14.25" hidden="false" customHeight="false" outlineLevel="0" collapsed="false">
      <c r="A8238" s="0" t="s">
        <v>778</v>
      </c>
      <c r="B8238" s="52" t="s">
        <v>1037</v>
      </c>
      <c r="C8238" s="52" t="s">
        <v>743</v>
      </c>
      <c r="D8238" s="53" t="n">
        <v>0.1</v>
      </c>
      <c r="E8238" s="53" t="n">
        <v>34.76</v>
      </c>
      <c r="F8238" s="0" t="s">
        <v>1446</v>
      </c>
      <c r="G8238" s="0" t="str">
        <f aca="false">LEFT(B8238,2)</f>
        <v>29</v>
      </c>
      <c r="H8238" s="0" t="str">
        <f aca="false">I8238&amp;"_"&amp;G8238&amp;"_"&amp;F8238</f>
        <v>Loevfroe_29_20190903_DL2019029_HTXHilleroed_koersel2</v>
      </c>
      <c r="I8238" s="61" t="str">
        <f aca="false">MID(RIGHT(B8238,LEN(B8238)-3),1,FIND("_",RIGHT(B8238,LEN(B8238)-3))-1)</f>
        <v>Loevfroe</v>
      </c>
      <c r="J8238" s="61" t="str">
        <f aca="false">TRIM(SUBSTITUTE(RIGHT(B8238,FIND(I8238,B8238)+1),"_",""))</f>
        <v>PosK</v>
      </c>
      <c r="K8238" s="0" t="n">
        <f aca="false">IFERROR(VALUE(SUBSTITUTE(E8238,".",",")),E8238)</f>
        <v>34.76</v>
      </c>
      <c r="L8238" s="61" t="n">
        <f aca="false">IF(J8238="PosK",SUMIFS(K:K,J:J,"PosK",H:H,H8238),"")</f>
        <v>34.76</v>
      </c>
      <c r="M8238" s="61" t="n">
        <f aca="false">IF(J8238="PosK",SUMIFS(K:K,J:J,"NegK",H:H,H8238),"")</f>
        <v>0</v>
      </c>
      <c r="N8238" s="61" t="n">
        <f aca="false">IF(J8238="PosK",SUMIFS(K:K,J:J,"eDNA",H:H,H8238),"")</f>
        <v>0</v>
      </c>
      <c r="P8238" s="62" t="n">
        <f aca="false">IF(K8240="No Ct",0,K8240)</f>
        <v>0</v>
      </c>
      <c r="Q8238" s="62" t="n">
        <f aca="false">IF(K8241="No Ct",0,K8241)</f>
        <v>0</v>
      </c>
      <c r="R8238" s="0" t="str">
        <f aca="false">IF(AND(L8238&gt;0,M8238=0),"Valid","Invalid")</f>
        <v>Valid</v>
      </c>
      <c r="S8238" s="0" t="str">
        <f aca="false">IF(OR(P8238&gt;1,Q8238&gt;1),"Present","Absent")</f>
        <v>Absent</v>
      </c>
      <c r="T8238" s="63" t="str">
        <f aca="false">IF(OR(AND(P8238&gt;1,P8238&lt;41),AND(Q8238&gt;1,Q8238&lt;41)),"Ct&lt;41","Ct&gt;41")</f>
        <v>Ct&gt;41</v>
      </c>
      <c r="U8238" s="0" t="str">
        <f aca="false">I8238</f>
        <v>Loevfroe</v>
      </c>
      <c r="V8238" s="0" t="str">
        <f aca="false">MID(F8238,10,9)</f>
        <v>DL2019029</v>
      </c>
      <c r="W8238" s="64" t="str">
        <f aca="false">V8238&amp;"_"&amp;U8238&amp;"_"&amp;R8238&amp;"_"&amp;S8238&amp;"_"&amp;T8238</f>
        <v>DL2019029_Loevfroe_Valid_Absent_Ct&gt;41</v>
      </c>
    </row>
    <row r="8239" customFormat="false" ht="14.25" hidden="false" customHeight="false" outlineLevel="0" collapsed="false">
      <c r="A8239" s="0" t="s">
        <v>780</v>
      </c>
      <c r="B8239" s="52" t="s">
        <v>1038</v>
      </c>
      <c r="C8239" s="52" t="s">
        <v>747</v>
      </c>
      <c r="D8239" s="53" t="n">
        <v>0.1</v>
      </c>
      <c r="E8239" s="53" t="s">
        <v>748</v>
      </c>
      <c r="F8239" s="0" t="s">
        <v>1446</v>
      </c>
      <c r="G8239" s="0" t="str">
        <f aca="false">LEFT(B8239,2)</f>
        <v>29</v>
      </c>
      <c r="H8239" s="0" t="str">
        <f aca="false">I8239&amp;"_"&amp;G8239&amp;"_"&amp;F8239</f>
        <v>Loevfroe_29_20190903_DL2019029_HTXHilleroed_koersel2</v>
      </c>
      <c r="I8239" s="61" t="str">
        <f aca="false">MID(RIGHT(B8239,LEN(B8239)-3),1,FIND("_",RIGHT(B8239,LEN(B8239)-3))-1)</f>
        <v>Loevfroe</v>
      </c>
      <c r="J8239" s="61" t="str">
        <f aca="false">TRIM(SUBSTITUTE(RIGHT(B8239,FIND(I8239,B8239)+1),"_",""))</f>
        <v>NegK</v>
      </c>
      <c r="K8239" s="0" t="str">
        <f aca="false">IFERROR(VALUE(SUBSTITUTE(E8239,".",",")),E8239)</f>
        <v>No Ct</v>
      </c>
      <c r="L8239" s="61" t="str">
        <f aca="false">IF(J8239="PosK",SUMIFS(K:K,J:J,"PosK",H:H,H8239),"")</f>
        <v/>
      </c>
      <c r="M8239" s="61" t="str">
        <f aca="false">IF(J8239="PosK",SUMIFS(K:K,J:J,"NegK",H:H,H8239),"")</f>
        <v/>
      </c>
      <c r="N8239" s="61" t="str">
        <f aca="false">IF(J8239="PosK",SUMIFS(K:K,J:J,"eDNA",H:H,H8239),"")</f>
        <v/>
      </c>
    </row>
    <row r="8240" customFormat="false" ht="14.25" hidden="false" customHeight="false" outlineLevel="0" collapsed="false">
      <c r="A8240" s="0" t="s">
        <v>782</v>
      </c>
      <c r="B8240" s="52" t="s">
        <v>1039</v>
      </c>
      <c r="C8240" s="52" t="s">
        <v>751</v>
      </c>
      <c r="D8240" s="53" t="n">
        <v>0.1</v>
      </c>
      <c r="E8240" s="53" t="s">
        <v>748</v>
      </c>
      <c r="F8240" s="0" t="s">
        <v>1446</v>
      </c>
      <c r="G8240" s="0" t="str">
        <f aca="false">LEFT(B8240,2)</f>
        <v>29</v>
      </c>
      <c r="H8240" s="0" t="str">
        <f aca="false">I8240&amp;"_"&amp;G8240&amp;"_"&amp;F8240</f>
        <v>Loevfroe_29_20190903_DL2019029_HTXHilleroed_koersel2</v>
      </c>
      <c r="I8240" s="61" t="str">
        <f aca="false">MID(RIGHT(B8240,LEN(B8240)-3),1,FIND("_",RIGHT(B8240,LEN(B8240)-3))-1)</f>
        <v>Loevfroe</v>
      </c>
      <c r="J8240" s="61" t="str">
        <f aca="false">TRIM(SUBSTITUTE(RIGHT(B8240,FIND(I8240,B8240)+1),"_",""))</f>
        <v>eDNA</v>
      </c>
      <c r="K8240" s="0" t="str">
        <f aca="false">IFERROR(VALUE(SUBSTITUTE(E8240,".",",")),E8240)</f>
        <v>No Ct</v>
      </c>
      <c r="L8240" s="61" t="str">
        <f aca="false">IF(J8240="PosK",SUMIFS(K:K,J:J,"PosK",H:H,H8240),"")</f>
        <v/>
      </c>
      <c r="M8240" s="61" t="str">
        <f aca="false">IF(J8240="PosK",SUMIFS(K:K,J:J,"NegK",H:H,H8240),"")</f>
        <v/>
      </c>
      <c r="N8240" s="61" t="str">
        <f aca="false">IF(J8240="PosK",SUMIFS(K:K,J:J,"eDNA",H:H,H8240),"")</f>
        <v/>
      </c>
      <c r="Q8240" s="62"/>
    </row>
    <row r="8241" customFormat="false" ht="14.25" hidden="false" customHeight="false" outlineLevel="0" collapsed="false">
      <c r="A8241" s="0" t="s">
        <v>784</v>
      </c>
      <c r="B8241" s="52" t="s">
        <v>1039</v>
      </c>
      <c r="C8241" s="52" t="s">
        <v>751</v>
      </c>
      <c r="D8241" s="53" t="n">
        <v>0.1</v>
      </c>
      <c r="E8241" s="53" t="s">
        <v>748</v>
      </c>
      <c r="F8241" s="0" t="s">
        <v>1446</v>
      </c>
      <c r="G8241" s="0" t="str">
        <f aca="false">LEFT(B8241,2)</f>
        <v>29</v>
      </c>
      <c r="H8241" s="0" t="str">
        <f aca="false">I8241&amp;"_"&amp;G8241&amp;"_"&amp;F8241</f>
        <v>Loevfroe_29_20190903_DL2019029_HTXHilleroed_koersel2</v>
      </c>
      <c r="I8241" s="61" t="str">
        <f aca="false">MID(RIGHT(B8241,LEN(B8241)-3),1,FIND("_",RIGHT(B8241,LEN(B8241)-3))-1)</f>
        <v>Loevfroe</v>
      </c>
      <c r="J8241" s="61" t="str">
        <f aca="false">TRIM(SUBSTITUTE(RIGHT(B8241,FIND(I8241,B8241)+1),"_",""))</f>
        <v>eDNA</v>
      </c>
      <c r="K8241" s="0" t="str">
        <f aca="false">IFERROR(VALUE(SUBSTITUTE(E8241,".",",")),E8241)</f>
        <v>No Ct</v>
      </c>
      <c r="L8241" s="61" t="str">
        <f aca="false">IF(J8241="PosK",SUMIFS(K:K,J:J,"PosK",H:H,H8241),"")</f>
        <v/>
      </c>
      <c r="M8241" s="61" t="str">
        <f aca="false">IF(J8241="PosK",SUMIFS(K:K,J:J,"NegK",H:H,H8241),"")</f>
        <v/>
      </c>
      <c r="N8241" s="61" t="str">
        <f aca="false">IF(J8241="PosK",SUMIFS(K:K,J:J,"eDNA",H:H,H8241),"")</f>
        <v/>
      </c>
      <c r="P8241" s="62"/>
      <c r="T8241" s="63"/>
      <c r="W8241" s="64"/>
    </row>
    <row r="8242" customFormat="false" ht="14.25" hidden="false" customHeight="false" outlineLevel="0" collapsed="false">
      <c r="A8242" s="0" t="s">
        <v>786</v>
      </c>
      <c r="B8242" s="52" t="s">
        <v>1041</v>
      </c>
      <c r="C8242" s="52" t="s">
        <v>743</v>
      </c>
      <c r="D8242" s="53" t="n">
        <v>0.1</v>
      </c>
      <c r="E8242" s="53" t="n">
        <v>26.56</v>
      </c>
      <c r="F8242" s="0" t="s">
        <v>1446</v>
      </c>
      <c r="G8242" s="0" t="str">
        <f aca="false">LEFT(B8242,2)</f>
        <v>30</v>
      </c>
      <c r="H8242" s="0" t="str">
        <f aca="false">I8242&amp;"_"&amp;G8242&amp;"_"&amp;F8242</f>
        <v>Klokkefroe_30_20190903_DL2019029_HTXHilleroed_koersel2</v>
      </c>
      <c r="I8242" s="61" t="str">
        <f aca="false">MID(RIGHT(B8242,LEN(B8242)-3),1,FIND("_",RIGHT(B8242,LEN(B8242)-3))-1)</f>
        <v>Klokkefroe</v>
      </c>
      <c r="J8242" s="61" t="str">
        <f aca="false">TRIM(SUBSTITUTE(RIGHT(B8242,FIND(I8242,B8242)+1),"_",""))</f>
        <v>PosK</v>
      </c>
      <c r="K8242" s="0" t="n">
        <f aca="false">IFERROR(VALUE(SUBSTITUTE(E8242,".",",")),E8242)</f>
        <v>26.56</v>
      </c>
      <c r="L8242" s="61" t="n">
        <f aca="false">IF(J8242="PosK",SUMIFS(K:K,J:J,"PosK",H:H,H8242),"")</f>
        <v>26.56</v>
      </c>
      <c r="M8242" s="61" t="n">
        <f aca="false">IF(J8242="PosK",SUMIFS(K:K,J:J,"NegK",H:H,H8242),"")</f>
        <v>0</v>
      </c>
      <c r="N8242" s="61" t="n">
        <f aca="false">IF(J8242="PosK",SUMIFS(K:K,J:J,"eDNA",H:H,H8242),"")</f>
        <v>0</v>
      </c>
      <c r="P8242" s="62" t="n">
        <f aca="false">IF(K8244="No Ct",0,K8244)</f>
        <v>0</v>
      </c>
      <c r="Q8242" s="62" t="n">
        <f aca="false">IF(K8245="No Ct",0,K8245)</f>
        <v>0</v>
      </c>
      <c r="R8242" s="0" t="str">
        <f aca="false">IF(AND(L8242&gt;0,M8242=0),"Valid","Invalid")</f>
        <v>Valid</v>
      </c>
      <c r="S8242" s="0" t="str">
        <f aca="false">IF(OR(P8242&gt;1,Q8242&gt;1),"Present","Absent")</f>
        <v>Absent</v>
      </c>
      <c r="T8242" s="63" t="str">
        <f aca="false">IF(OR(AND(P8242&gt;1,P8242&lt;41),AND(Q8242&gt;1,Q8242&lt;41)),"Ct&lt;41","Ct&gt;41")</f>
        <v>Ct&gt;41</v>
      </c>
      <c r="U8242" s="0" t="str">
        <f aca="false">I8242</f>
        <v>Klokkefroe</v>
      </c>
      <c r="V8242" s="0" t="str">
        <f aca="false">MID(F8242,10,9)</f>
        <v>DL2019029</v>
      </c>
      <c r="W8242" s="64" t="str">
        <f aca="false">V8242&amp;"_"&amp;U8242&amp;"_"&amp;R8242&amp;"_"&amp;S8242&amp;"_"&amp;T8242</f>
        <v>DL2019029_Klokkefroe_Valid_Absent_Ct&gt;41</v>
      </c>
    </row>
    <row r="8243" customFormat="false" ht="14.25" hidden="false" customHeight="false" outlineLevel="0" collapsed="false">
      <c r="A8243" s="0" t="s">
        <v>788</v>
      </c>
      <c r="B8243" s="52" t="s">
        <v>1042</v>
      </c>
      <c r="C8243" s="52" t="s">
        <v>747</v>
      </c>
      <c r="D8243" s="53" t="n">
        <v>0.1</v>
      </c>
      <c r="E8243" s="53" t="s">
        <v>748</v>
      </c>
      <c r="F8243" s="0" t="s">
        <v>1446</v>
      </c>
      <c r="G8243" s="0" t="str">
        <f aca="false">LEFT(B8243,2)</f>
        <v>30</v>
      </c>
      <c r="H8243" s="0" t="str">
        <f aca="false">I8243&amp;"_"&amp;G8243&amp;"_"&amp;F8243</f>
        <v>Klokkefroe_30_20190903_DL2019029_HTXHilleroed_koersel2</v>
      </c>
      <c r="I8243" s="61" t="str">
        <f aca="false">MID(RIGHT(B8243,LEN(B8243)-3),1,FIND("_",RIGHT(B8243,LEN(B8243)-3))-1)</f>
        <v>Klokkefroe</v>
      </c>
      <c r="J8243" s="61" t="str">
        <f aca="false">TRIM(SUBSTITUTE(RIGHT(B8243,FIND(I8243,B8243)+1),"_",""))</f>
        <v>NegK</v>
      </c>
      <c r="K8243" s="0" t="str">
        <f aca="false">IFERROR(VALUE(SUBSTITUTE(E8243,".",",")),E8243)</f>
        <v>No Ct</v>
      </c>
      <c r="L8243" s="61" t="str">
        <f aca="false">IF(J8243="PosK",SUMIFS(K:K,J:J,"PosK",H:H,H8243),"")</f>
        <v/>
      </c>
      <c r="M8243" s="61" t="str">
        <f aca="false">IF(J8243="PosK",SUMIFS(K:K,J:J,"NegK",H:H,H8243),"")</f>
        <v/>
      </c>
      <c r="N8243" s="61" t="str">
        <f aca="false">IF(J8243="PosK",SUMIFS(K:K,J:J,"eDNA",H:H,H8243),"")</f>
        <v/>
      </c>
    </row>
    <row r="8244" customFormat="false" ht="14.25" hidden="false" customHeight="false" outlineLevel="0" collapsed="false">
      <c r="A8244" s="0" t="s">
        <v>790</v>
      </c>
      <c r="B8244" s="52" t="s">
        <v>1043</v>
      </c>
      <c r="C8244" s="52" t="s">
        <v>751</v>
      </c>
      <c r="D8244" s="53" t="n">
        <v>0.1</v>
      </c>
      <c r="E8244" s="53" t="s">
        <v>748</v>
      </c>
      <c r="F8244" s="0" t="s">
        <v>1446</v>
      </c>
      <c r="G8244" s="0" t="str">
        <f aca="false">LEFT(B8244,2)</f>
        <v>30</v>
      </c>
      <c r="H8244" s="0" t="str">
        <f aca="false">I8244&amp;"_"&amp;G8244&amp;"_"&amp;F8244</f>
        <v>Klokkefroe_30_20190903_DL2019029_HTXHilleroed_koersel2</v>
      </c>
      <c r="I8244" s="61" t="str">
        <f aca="false">MID(RIGHT(B8244,LEN(B8244)-3),1,FIND("_",RIGHT(B8244,LEN(B8244)-3))-1)</f>
        <v>Klokkefroe</v>
      </c>
      <c r="J8244" s="61" t="str">
        <f aca="false">TRIM(SUBSTITUTE(RIGHT(B8244,FIND(I8244,B8244)+1),"_",""))</f>
        <v>eDNA</v>
      </c>
      <c r="K8244" s="0" t="str">
        <f aca="false">IFERROR(VALUE(SUBSTITUTE(E8244,".",",")),E8244)</f>
        <v>No Ct</v>
      </c>
      <c r="L8244" s="61" t="str">
        <f aca="false">IF(J8244="PosK",SUMIFS(K:K,J:J,"PosK",H:H,H8244),"")</f>
        <v/>
      </c>
      <c r="M8244" s="61" t="str">
        <f aca="false">IF(J8244="PosK",SUMIFS(K:K,J:J,"NegK",H:H,H8244),"")</f>
        <v/>
      </c>
      <c r="N8244" s="61" t="str">
        <f aca="false">IF(J8244="PosK",SUMIFS(K:K,J:J,"eDNA",H:H,H8244),"")</f>
        <v/>
      </c>
      <c r="Q8244" s="62"/>
    </row>
    <row r="8245" customFormat="false" ht="14.25" hidden="false" customHeight="false" outlineLevel="0" collapsed="false">
      <c r="A8245" s="0" t="s">
        <v>792</v>
      </c>
      <c r="B8245" s="52" t="s">
        <v>1043</v>
      </c>
      <c r="C8245" s="52" t="s">
        <v>751</v>
      </c>
      <c r="D8245" s="53" t="n">
        <v>0.1</v>
      </c>
      <c r="E8245" s="53" t="s">
        <v>748</v>
      </c>
      <c r="F8245" s="0" t="s">
        <v>1446</v>
      </c>
      <c r="G8245" s="0" t="str">
        <f aca="false">LEFT(B8245,2)</f>
        <v>30</v>
      </c>
      <c r="H8245" s="0" t="str">
        <f aca="false">I8245&amp;"_"&amp;G8245&amp;"_"&amp;F8245</f>
        <v>Klokkefroe_30_20190903_DL2019029_HTXHilleroed_koersel2</v>
      </c>
      <c r="I8245" s="61" t="str">
        <f aca="false">MID(RIGHT(B8245,LEN(B8245)-3),1,FIND("_",RIGHT(B8245,LEN(B8245)-3))-1)</f>
        <v>Klokkefroe</v>
      </c>
      <c r="J8245" s="61" t="str">
        <f aca="false">TRIM(SUBSTITUTE(RIGHT(B8245,FIND(I8245,B8245)+1),"_",""))</f>
        <v>eDNA</v>
      </c>
      <c r="K8245" s="0" t="str">
        <f aca="false">IFERROR(VALUE(SUBSTITUTE(E8245,".",",")),E8245)</f>
        <v>No Ct</v>
      </c>
      <c r="L8245" s="61" t="str">
        <f aca="false">IF(J8245="PosK",SUMIFS(K:K,J:J,"PosK",H:H,H8245),"")</f>
        <v/>
      </c>
      <c r="M8245" s="61" t="str">
        <f aca="false">IF(J8245="PosK",SUMIFS(K:K,J:J,"NegK",H:H,H8245),"")</f>
        <v/>
      </c>
      <c r="N8245" s="61" t="str">
        <f aca="false">IF(J8245="PosK",SUMIFS(K:K,J:J,"eDNA",H:H,H8245),"")</f>
        <v/>
      </c>
      <c r="P8245" s="62"/>
      <c r="T8245" s="63"/>
      <c r="W8245" s="64"/>
    </row>
    <row r="8246" customFormat="false" ht="14.25" hidden="false" customHeight="false" outlineLevel="0" collapsed="false">
      <c r="A8246" s="0" t="s">
        <v>794</v>
      </c>
      <c r="B8246" s="52" t="s">
        <v>1045</v>
      </c>
      <c r="C8246" s="52" t="s">
        <v>743</v>
      </c>
      <c r="D8246" s="53" t="n">
        <v>0.1</v>
      </c>
      <c r="E8246" s="53" t="n">
        <v>26.8</v>
      </c>
      <c r="F8246" s="0" t="s">
        <v>1446</v>
      </c>
      <c r="G8246" s="0" t="str">
        <f aca="false">LEFT(B8246,2)</f>
        <v>31</v>
      </c>
      <c r="H8246" s="0" t="str">
        <f aca="false">I8246&amp;"_"&amp;G8246&amp;"_"&amp;F8246</f>
        <v>Bjergsalamander_31_20190903_DL2019029_HTXHilleroed_koersel2</v>
      </c>
      <c r="I8246" s="61" t="str">
        <f aca="false">MID(RIGHT(B8246,LEN(B8246)-3),1,FIND("_",RIGHT(B8246,LEN(B8246)-3))-1)</f>
        <v>Bjergsalamander</v>
      </c>
      <c r="J8246" s="61" t="str">
        <f aca="false">TRIM(SUBSTITUTE(RIGHT(B8246,FIND(I8246,B8246)+1),"_",""))</f>
        <v>PosK</v>
      </c>
      <c r="K8246" s="0" t="n">
        <f aca="false">IFERROR(VALUE(SUBSTITUTE(E8246,".",",")),E8246)</f>
        <v>26.8</v>
      </c>
      <c r="L8246" s="61" t="n">
        <f aca="false">IF(J8246="PosK",SUMIFS(K:K,J:J,"PosK",H:H,H8246),"")</f>
        <v>26.8</v>
      </c>
      <c r="M8246" s="61" t="n">
        <f aca="false">IF(J8246="PosK",SUMIFS(K:K,J:J,"NegK",H:H,H8246),"")</f>
        <v>0</v>
      </c>
      <c r="N8246" s="61" t="n">
        <f aca="false">IF(J8246="PosK",SUMIFS(K:K,J:J,"eDNA",H:H,H8246),"")</f>
        <v>0</v>
      </c>
      <c r="P8246" s="62" t="n">
        <f aca="false">IF(K8248="No Ct",0,K8248)</f>
        <v>0</v>
      </c>
      <c r="Q8246" s="62" t="n">
        <f aca="false">IF(K8249="No Ct",0,K8249)</f>
        <v>0</v>
      </c>
      <c r="R8246" s="0" t="str">
        <f aca="false">IF(AND(L8246&gt;0,M8246=0),"Valid","Invalid")</f>
        <v>Valid</v>
      </c>
      <c r="S8246" s="0" t="str">
        <f aca="false">IF(OR(P8246&gt;1,Q8246&gt;1),"Present","Absent")</f>
        <v>Absent</v>
      </c>
      <c r="T8246" s="63" t="str">
        <f aca="false">IF(OR(AND(P8246&gt;1,P8246&lt;41),AND(Q8246&gt;1,Q8246&lt;41)),"Ct&lt;41","Ct&gt;41")</f>
        <v>Ct&gt;41</v>
      </c>
      <c r="U8246" s="0" t="str">
        <f aca="false">I8246</f>
        <v>Bjergsalamander</v>
      </c>
      <c r="V8246" s="0" t="str">
        <f aca="false">MID(F8246,10,9)</f>
        <v>DL2019029</v>
      </c>
      <c r="W8246" s="64" t="str">
        <f aca="false">V8246&amp;"_"&amp;U8246&amp;"_"&amp;R8246&amp;"_"&amp;S8246&amp;"_"&amp;T8246</f>
        <v>DL2019029_Bjergsalamander_Valid_Absent_Ct&gt;41</v>
      </c>
    </row>
    <row r="8247" customFormat="false" ht="14.25" hidden="false" customHeight="false" outlineLevel="0" collapsed="false">
      <c r="A8247" s="0" t="s">
        <v>796</v>
      </c>
      <c r="B8247" s="52" t="s">
        <v>1046</v>
      </c>
      <c r="C8247" s="52" t="s">
        <v>747</v>
      </c>
      <c r="D8247" s="53" t="n">
        <v>0.1</v>
      </c>
      <c r="E8247" s="53" t="s">
        <v>748</v>
      </c>
      <c r="F8247" s="0" t="s">
        <v>1446</v>
      </c>
      <c r="G8247" s="0" t="str">
        <f aca="false">LEFT(B8247,2)</f>
        <v>31</v>
      </c>
      <c r="H8247" s="0" t="str">
        <f aca="false">I8247&amp;"_"&amp;G8247&amp;"_"&amp;F8247</f>
        <v>Bjergsalamander_31_20190903_DL2019029_HTXHilleroed_koersel2</v>
      </c>
      <c r="I8247" s="61" t="str">
        <f aca="false">MID(RIGHT(B8247,LEN(B8247)-3),1,FIND("_",RIGHT(B8247,LEN(B8247)-3))-1)</f>
        <v>Bjergsalamander</v>
      </c>
      <c r="J8247" s="61" t="str">
        <f aca="false">TRIM(SUBSTITUTE(RIGHT(B8247,FIND(I8247,B8247)+1),"_",""))</f>
        <v>NegK</v>
      </c>
      <c r="K8247" s="0" t="str">
        <f aca="false">IFERROR(VALUE(SUBSTITUTE(E8247,".",",")),E8247)</f>
        <v>No Ct</v>
      </c>
      <c r="L8247" s="61" t="str">
        <f aca="false">IF(J8247="PosK",SUMIFS(K:K,J:J,"PosK",H:H,H8247),"")</f>
        <v/>
      </c>
      <c r="M8247" s="61" t="str">
        <f aca="false">IF(J8247="PosK",SUMIFS(K:K,J:J,"NegK",H:H,H8247),"")</f>
        <v/>
      </c>
      <c r="N8247" s="61" t="str">
        <f aca="false">IF(J8247="PosK",SUMIFS(K:K,J:J,"eDNA",H:H,H8247),"")</f>
        <v/>
      </c>
    </row>
    <row r="8248" customFormat="false" ht="14.25" hidden="false" customHeight="false" outlineLevel="0" collapsed="false">
      <c r="A8248" s="0" t="s">
        <v>798</v>
      </c>
      <c r="B8248" s="52" t="s">
        <v>1047</v>
      </c>
      <c r="C8248" s="52" t="s">
        <v>751</v>
      </c>
      <c r="D8248" s="53" t="n">
        <v>0.1</v>
      </c>
      <c r="E8248" s="53" t="s">
        <v>748</v>
      </c>
      <c r="F8248" s="0" t="s">
        <v>1446</v>
      </c>
      <c r="G8248" s="0" t="str">
        <f aca="false">LEFT(B8248,2)</f>
        <v>31</v>
      </c>
      <c r="H8248" s="0" t="str">
        <f aca="false">I8248&amp;"_"&amp;G8248&amp;"_"&amp;F8248</f>
        <v>Bjergsalamander_31_20190903_DL2019029_HTXHilleroed_koersel2</v>
      </c>
      <c r="I8248" s="61" t="str">
        <f aca="false">MID(RIGHT(B8248,LEN(B8248)-3),1,FIND("_",RIGHT(B8248,LEN(B8248)-3))-1)</f>
        <v>Bjergsalamander</v>
      </c>
      <c r="J8248" s="61" t="str">
        <f aca="false">TRIM(SUBSTITUTE(RIGHT(B8248,FIND(I8248,B8248)+1),"_",""))</f>
        <v>eDNA</v>
      </c>
      <c r="K8248" s="0" t="str">
        <f aca="false">IFERROR(VALUE(SUBSTITUTE(E8248,".",",")),E8248)</f>
        <v>No Ct</v>
      </c>
      <c r="L8248" s="61" t="str">
        <f aca="false">IF(J8248="PosK",SUMIFS(K:K,J:J,"PosK",H:H,H8248),"")</f>
        <v/>
      </c>
      <c r="M8248" s="61" t="str">
        <f aca="false">IF(J8248="PosK",SUMIFS(K:K,J:J,"NegK",H:H,H8248),"")</f>
        <v/>
      </c>
      <c r="N8248" s="61" t="str">
        <f aca="false">IF(J8248="PosK",SUMIFS(K:K,J:J,"eDNA",H:H,H8248),"")</f>
        <v/>
      </c>
      <c r="Q8248" s="62"/>
    </row>
    <row r="8249" customFormat="false" ht="14.25" hidden="false" customHeight="false" outlineLevel="0" collapsed="false">
      <c r="A8249" s="0" t="s">
        <v>800</v>
      </c>
      <c r="B8249" s="52" t="s">
        <v>1047</v>
      </c>
      <c r="C8249" s="52" t="s">
        <v>751</v>
      </c>
      <c r="D8249" s="53" t="n">
        <v>0.1</v>
      </c>
      <c r="E8249" s="53" t="s">
        <v>748</v>
      </c>
      <c r="F8249" s="0" t="s">
        <v>1446</v>
      </c>
      <c r="G8249" s="0" t="str">
        <f aca="false">LEFT(B8249,2)</f>
        <v>31</v>
      </c>
      <c r="H8249" s="0" t="str">
        <f aca="false">I8249&amp;"_"&amp;G8249&amp;"_"&amp;F8249</f>
        <v>Bjergsalamander_31_20190903_DL2019029_HTXHilleroed_koersel2</v>
      </c>
      <c r="I8249" s="61" t="str">
        <f aca="false">MID(RIGHT(B8249,LEN(B8249)-3),1,FIND("_",RIGHT(B8249,LEN(B8249)-3))-1)</f>
        <v>Bjergsalamander</v>
      </c>
      <c r="J8249" s="61" t="str">
        <f aca="false">TRIM(SUBSTITUTE(RIGHT(B8249,FIND(I8249,B8249)+1),"_",""))</f>
        <v>eDNA</v>
      </c>
      <c r="K8249" s="0" t="str">
        <f aca="false">IFERROR(VALUE(SUBSTITUTE(E8249,".",",")),E8249)</f>
        <v>No Ct</v>
      </c>
      <c r="L8249" s="61" t="str">
        <f aca="false">IF(J8249="PosK",SUMIFS(K:K,J:J,"PosK",H:H,H8249),"")</f>
        <v/>
      </c>
      <c r="M8249" s="61" t="str">
        <f aca="false">IF(J8249="PosK",SUMIFS(K:K,J:J,"NegK",H:H,H8249),"")</f>
        <v/>
      </c>
      <c r="N8249" s="61" t="str">
        <f aca="false">IF(J8249="PosK",SUMIFS(K:K,J:J,"eDNA",H:H,H8249),"")</f>
        <v/>
      </c>
      <c r="P8249" s="62"/>
      <c r="T8249" s="63"/>
      <c r="W8249" s="64"/>
    </row>
    <row r="8250" customFormat="false" ht="14.25" hidden="false" customHeight="false" outlineLevel="0" collapsed="false">
      <c r="A8250" s="0" t="s">
        <v>802</v>
      </c>
      <c r="B8250" s="52" t="s">
        <v>1049</v>
      </c>
      <c r="C8250" s="52" t="s">
        <v>743</v>
      </c>
      <c r="D8250" s="53" t="n">
        <v>0.1</v>
      </c>
      <c r="E8250" s="53" t="s">
        <v>748</v>
      </c>
      <c r="F8250" s="0" t="s">
        <v>1446</v>
      </c>
      <c r="G8250" s="0" t="str">
        <f aca="false">LEFT(B8250,2)</f>
        <v>32</v>
      </c>
      <c r="H8250" s="0" t="str">
        <f aca="false">I8250&amp;"_"&amp;G8250&amp;"_"&amp;F8250</f>
        <v>Latterfroe_32_20190903_DL2019029_HTXHilleroed_koersel2</v>
      </c>
      <c r="I8250" s="61" t="str">
        <f aca="false">MID(RIGHT(B8250,LEN(B8250)-3),1,FIND("_",RIGHT(B8250,LEN(B8250)-3))-1)</f>
        <v>Latterfroe</v>
      </c>
      <c r="J8250" s="61" t="str">
        <f aca="false">TRIM(SUBSTITUTE(RIGHT(B8250,FIND(I8250,B8250)+1),"_",""))</f>
        <v>PosK</v>
      </c>
      <c r="K8250" s="0" t="str">
        <f aca="false">IFERROR(VALUE(SUBSTITUTE(E8250,".",",")),E8250)</f>
        <v>No Ct</v>
      </c>
      <c r="L8250" s="61" t="n">
        <f aca="false">IF(J8250="PosK",SUMIFS(K:K,J:J,"PosK",H:H,H8250),"")</f>
        <v>0</v>
      </c>
      <c r="M8250" s="61" t="n">
        <f aca="false">IF(J8250="PosK",SUMIFS(K:K,J:J,"NegK",H:H,H8250),"")</f>
        <v>0</v>
      </c>
      <c r="N8250" s="61" t="n">
        <f aca="false">IF(J8250="PosK",SUMIFS(K:K,J:J,"eDNA",H:H,H8250),"")</f>
        <v>0</v>
      </c>
      <c r="P8250" s="62" t="n">
        <f aca="false">IF(K8252="No Ct",0,K8252)</f>
        <v>0</v>
      </c>
      <c r="Q8250" s="62" t="n">
        <f aca="false">IF(K8253="No Ct",0,K8253)</f>
        <v>0</v>
      </c>
      <c r="R8250" s="0" t="str">
        <f aca="false">IF(AND(L8250&gt;0,M8250=0),"Valid","Invalid")</f>
        <v>Invalid</v>
      </c>
      <c r="S8250" s="0" t="str">
        <f aca="false">IF(OR(P8250&gt;1,Q8250&gt;1),"Present","Absent")</f>
        <v>Absent</v>
      </c>
      <c r="T8250" s="63" t="str">
        <f aca="false">IF(OR(AND(P8250&gt;1,P8250&lt;41),AND(Q8250&gt;1,Q8250&lt;41)),"Ct&lt;41","Ct&gt;41")</f>
        <v>Ct&gt;41</v>
      </c>
      <c r="U8250" s="0" t="str">
        <f aca="false">I8250</f>
        <v>Latterfroe</v>
      </c>
      <c r="V8250" s="0" t="str">
        <f aca="false">MID(F8250,10,9)</f>
        <v>DL2019029</v>
      </c>
      <c r="W8250" s="64" t="str">
        <f aca="false">V8250&amp;"_"&amp;U8250&amp;"_"&amp;R8250&amp;"_"&amp;S8250&amp;"_"&amp;T8250</f>
        <v>DL2019029_Latterfroe_Invalid_Absent_Ct&gt;41</v>
      </c>
    </row>
    <row r="8251" customFormat="false" ht="14.25" hidden="false" customHeight="false" outlineLevel="0" collapsed="false">
      <c r="A8251" s="0" t="s">
        <v>804</v>
      </c>
      <c r="B8251" s="52" t="s">
        <v>1050</v>
      </c>
      <c r="C8251" s="52" t="s">
        <v>747</v>
      </c>
      <c r="D8251" s="53" t="n">
        <v>0.1</v>
      </c>
      <c r="E8251" s="53" t="s">
        <v>748</v>
      </c>
      <c r="F8251" s="0" t="s">
        <v>1446</v>
      </c>
      <c r="G8251" s="0" t="str">
        <f aca="false">LEFT(B8251,2)</f>
        <v>32</v>
      </c>
      <c r="H8251" s="0" t="str">
        <f aca="false">I8251&amp;"_"&amp;G8251&amp;"_"&amp;F8251</f>
        <v>Latterfroe_32_20190903_DL2019029_HTXHilleroed_koersel2</v>
      </c>
      <c r="I8251" s="61" t="str">
        <f aca="false">MID(RIGHT(B8251,LEN(B8251)-3),1,FIND("_",RIGHT(B8251,LEN(B8251)-3))-1)</f>
        <v>Latterfroe</v>
      </c>
      <c r="J8251" s="61" t="str">
        <f aca="false">TRIM(SUBSTITUTE(RIGHT(B8251,FIND(I8251,B8251)+1),"_",""))</f>
        <v>NegK</v>
      </c>
      <c r="K8251" s="0" t="str">
        <f aca="false">IFERROR(VALUE(SUBSTITUTE(E8251,".",",")),E8251)</f>
        <v>No Ct</v>
      </c>
      <c r="L8251" s="61" t="str">
        <f aca="false">IF(J8251="PosK",SUMIFS(K:K,J:J,"PosK",H:H,H8251),"")</f>
        <v/>
      </c>
      <c r="M8251" s="61" t="str">
        <f aca="false">IF(J8251="PosK",SUMIFS(K:K,J:J,"NegK",H:H,H8251),"")</f>
        <v/>
      </c>
      <c r="N8251" s="61" t="str">
        <f aca="false">IF(J8251="PosK",SUMIFS(K:K,J:J,"eDNA",H:H,H8251),"")</f>
        <v/>
      </c>
    </row>
    <row r="8252" customFormat="false" ht="14.25" hidden="false" customHeight="false" outlineLevel="0" collapsed="false">
      <c r="A8252" s="0" t="s">
        <v>806</v>
      </c>
      <c r="B8252" s="52" t="s">
        <v>1051</v>
      </c>
      <c r="C8252" s="52" t="s">
        <v>751</v>
      </c>
      <c r="D8252" s="53" t="n">
        <v>0.1</v>
      </c>
      <c r="E8252" s="53" t="s">
        <v>748</v>
      </c>
      <c r="F8252" s="0" t="s">
        <v>1446</v>
      </c>
      <c r="G8252" s="0" t="str">
        <f aca="false">LEFT(B8252,2)</f>
        <v>32</v>
      </c>
      <c r="H8252" s="0" t="str">
        <f aca="false">I8252&amp;"_"&amp;G8252&amp;"_"&amp;F8252</f>
        <v>Latterfroe_32_20190903_DL2019029_HTXHilleroed_koersel2</v>
      </c>
      <c r="I8252" s="61" t="str">
        <f aca="false">MID(RIGHT(B8252,LEN(B8252)-3),1,FIND("_",RIGHT(B8252,LEN(B8252)-3))-1)</f>
        <v>Latterfroe</v>
      </c>
      <c r="J8252" s="61" t="str">
        <f aca="false">TRIM(SUBSTITUTE(RIGHT(B8252,FIND(I8252,B8252)+1),"_",""))</f>
        <v>eDNA</v>
      </c>
      <c r="K8252" s="0" t="str">
        <f aca="false">IFERROR(VALUE(SUBSTITUTE(E8252,".",",")),E8252)</f>
        <v>No Ct</v>
      </c>
      <c r="L8252" s="61" t="str">
        <f aca="false">IF(J8252="PosK",SUMIFS(K:K,J:J,"PosK",H:H,H8252),"")</f>
        <v/>
      </c>
      <c r="M8252" s="61" t="str">
        <f aca="false">IF(J8252="PosK",SUMIFS(K:K,J:J,"NegK",H:H,H8252),"")</f>
        <v/>
      </c>
      <c r="N8252" s="61" t="str">
        <f aca="false">IF(J8252="PosK",SUMIFS(K:K,J:J,"eDNA",H:H,H8252),"")</f>
        <v/>
      </c>
      <c r="Q8252" s="62"/>
    </row>
    <row r="8253" customFormat="false" ht="14.25" hidden="false" customHeight="false" outlineLevel="0" collapsed="false">
      <c r="A8253" s="0" t="s">
        <v>808</v>
      </c>
      <c r="B8253" s="52" t="s">
        <v>1051</v>
      </c>
      <c r="C8253" s="52" t="s">
        <v>751</v>
      </c>
      <c r="D8253" s="53" t="n">
        <v>0.1</v>
      </c>
      <c r="E8253" s="53" t="s">
        <v>748</v>
      </c>
      <c r="F8253" s="0" t="s">
        <v>1446</v>
      </c>
      <c r="G8253" s="0" t="str">
        <f aca="false">LEFT(B8253,2)</f>
        <v>32</v>
      </c>
      <c r="H8253" s="0" t="str">
        <f aca="false">I8253&amp;"_"&amp;G8253&amp;"_"&amp;F8253</f>
        <v>Latterfroe_32_20190903_DL2019029_HTXHilleroed_koersel2</v>
      </c>
      <c r="I8253" s="61" t="str">
        <f aca="false">MID(RIGHT(B8253,LEN(B8253)-3),1,FIND("_",RIGHT(B8253,LEN(B8253)-3))-1)</f>
        <v>Latterfroe</v>
      </c>
      <c r="J8253" s="61" t="str">
        <f aca="false">TRIM(SUBSTITUTE(RIGHT(B8253,FIND(I8253,B8253)+1),"_",""))</f>
        <v>eDNA</v>
      </c>
      <c r="K8253" s="0" t="str">
        <f aca="false">IFERROR(VALUE(SUBSTITUTE(E8253,".",",")),E8253)</f>
        <v>No Ct</v>
      </c>
      <c r="L8253" s="61" t="str">
        <f aca="false">IF(J8253="PosK",SUMIFS(K:K,J:J,"PosK",H:H,H8253),"")</f>
        <v/>
      </c>
      <c r="M8253" s="61" t="str">
        <f aca="false">IF(J8253="PosK",SUMIFS(K:K,J:J,"NegK",H:H,H8253),"")</f>
        <v/>
      </c>
      <c r="N8253" s="61" t="str">
        <f aca="false">IF(J8253="PosK",SUMIFS(K:K,J:J,"eDNA",H:H,H8253),"")</f>
        <v/>
      </c>
      <c r="P8253" s="62"/>
      <c r="T8253" s="63"/>
      <c r="W8253" s="64"/>
    </row>
    <row r="8254" customFormat="false" ht="14.25" hidden="false" customHeight="false" outlineLevel="0" collapsed="false">
      <c r="A8254" s="0" t="s">
        <v>810</v>
      </c>
      <c r="B8254" s="52" t="s">
        <v>1228</v>
      </c>
      <c r="C8254" s="52" t="s">
        <v>743</v>
      </c>
      <c r="D8254" s="53" t="n">
        <v>0.1</v>
      </c>
      <c r="E8254" s="53" t="n">
        <v>33.03</v>
      </c>
      <c r="F8254" s="0" t="s">
        <v>1446</v>
      </c>
      <c r="G8254" s="0" t="str">
        <f aca="false">LEFT(B8254,2)</f>
        <v>33</v>
      </c>
      <c r="H8254" s="0" t="str">
        <f aca="false">I8254&amp;"_"&amp;G8254&amp;"_"&amp;F8254</f>
        <v>KortbenetGroenFroe_33_20190903_DL2019029_HTXHilleroed_koersel2</v>
      </c>
      <c r="I8254" s="61" t="str">
        <f aca="false">MID(RIGHT(B8254,LEN(B8254)-3),1,FIND("_",RIGHT(B8254,LEN(B8254)-3))-1)</f>
        <v>KortbenetGroenFroe</v>
      </c>
      <c r="J8254" s="61" t="str">
        <f aca="false">TRIM(SUBSTITUTE(RIGHT(B8254,FIND(I8254,B8254)+1),"_",""))</f>
        <v>PosK</v>
      </c>
      <c r="K8254" s="0" t="n">
        <f aca="false">IFERROR(VALUE(SUBSTITUTE(E8254,".",",")),E8254)</f>
        <v>33.03</v>
      </c>
      <c r="L8254" s="61" t="n">
        <f aca="false">IF(J8254="PosK",SUMIFS(K:K,J:J,"PosK",H:H,H8254),"")</f>
        <v>33.03</v>
      </c>
      <c r="M8254" s="61" t="n">
        <f aca="false">IF(J8254="PosK",SUMIFS(K:K,J:J,"NegK",H:H,H8254),"")</f>
        <v>0</v>
      </c>
      <c r="N8254" s="61" t="n">
        <f aca="false">IF(J8254="PosK",SUMIFS(K:K,J:J,"eDNA",H:H,H8254),"")</f>
        <v>0</v>
      </c>
      <c r="P8254" s="62" t="n">
        <f aca="false">IF(K8256="No Ct",0,K8256)</f>
        <v>0</v>
      </c>
      <c r="Q8254" s="62" t="n">
        <f aca="false">IF(K8257="No Ct",0,K8257)</f>
        <v>0</v>
      </c>
      <c r="R8254" s="0" t="str">
        <f aca="false">IF(AND(L8254&gt;0,M8254=0),"Valid","Invalid")</f>
        <v>Valid</v>
      </c>
      <c r="S8254" s="0" t="str">
        <f aca="false">IF(OR(P8254&gt;1,Q8254&gt;1),"Present","Absent")</f>
        <v>Absent</v>
      </c>
      <c r="T8254" s="63" t="str">
        <f aca="false">IF(OR(AND(P8254&gt;1,P8254&lt;41),AND(Q8254&gt;1,Q8254&lt;41)),"Ct&lt;41","Ct&gt;41")</f>
        <v>Ct&gt;41</v>
      </c>
      <c r="U8254" s="0" t="str">
        <f aca="false">I8254</f>
        <v>KortbenetGroenFroe</v>
      </c>
      <c r="V8254" s="0" t="str">
        <f aca="false">MID(F8254,10,9)</f>
        <v>DL2019029</v>
      </c>
      <c r="W8254" s="64" t="str">
        <f aca="false">V8254&amp;"_"&amp;U8254&amp;"_"&amp;R8254&amp;"_"&amp;S8254&amp;"_"&amp;T8254</f>
        <v>DL2019029_KortbenetGroenFroe_Valid_Absent_Ct&gt;41</v>
      </c>
    </row>
    <row r="8255" customFormat="false" ht="14.25" hidden="false" customHeight="false" outlineLevel="0" collapsed="false">
      <c r="A8255" s="0" t="s">
        <v>812</v>
      </c>
      <c r="B8255" s="52" t="s">
        <v>1229</v>
      </c>
      <c r="C8255" s="52" t="s">
        <v>747</v>
      </c>
      <c r="D8255" s="53" t="n">
        <v>0.1</v>
      </c>
      <c r="E8255" s="53" t="s">
        <v>748</v>
      </c>
      <c r="F8255" s="0" t="s">
        <v>1446</v>
      </c>
      <c r="G8255" s="0" t="str">
        <f aca="false">LEFT(B8255,2)</f>
        <v>33</v>
      </c>
      <c r="H8255" s="0" t="str">
        <f aca="false">I8255&amp;"_"&amp;G8255&amp;"_"&amp;F8255</f>
        <v>KortbenetGroenFroe_33_20190903_DL2019029_HTXHilleroed_koersel2</v>
      </c>
      <c r="I8255" s="61" t="str">
        <f aca="false">MID(RIGHT(B8255,LEN(B8255)-3),1,FIND("_",RIGHT(B8255,LEN(B8255)-3))-1)</f>
        <v>KortbenetGroenFroe</v>
      </c>
      <c r="J8255" s="61" t="str">
        <f aca="false">TRIM(SUBSTITUTE(RIGHT(B8255,FIND(I8255,B8255)+1),"_",""))</f>
        <v>NegK</v>
      </c>
      <c r="K8255" s="0" t="str">
        <f aca="false">IFERROR(VALUE(SUBSTITUTE(E8255,".",",")),E8255)</f>
        <v>No Ct</v>
      </c>
      <c r="L8255" s="61" t="str">
        <f aca="false">IF(J8255="PosK",SUMIFS(K:K,J:J,"PosK",H:H,H8255),"")</f>
        <v/>
      </c>
      <c r="M8255" s="61" t="str">
        <f aca="false">IF(J8255="PosK",SUMIFS(K:K,J:J,"NegK",H:H,H8255),"")</f>
        <v/>
      </c>
      <c r="N8255" s="61" t="str">
        <f aca="false">IF(J8255="PosK",SUMIFS(K:K,J:J,"eDNA",H:H,H8255),"")</f>
        <v/>
      </c>
    </row>
    <row r="8256" customFormat="false" ht="14.25" hidden="false" customHeight="false" outlineLevel="0" collapsed="false">
      <c r="A8256" s="0" t="s">
        <v>814</v>
      </c>
      <c r="B8256" s="52" t="s">
        <v>1230</v>
      </c>
      <c r="C8256" s="52" t="s">
        <v>751</v>
      </c>
      <c r="D8256" s="53" t="n">
        <v>0.1</v>
      </c>
      <c r="E8256" s="53" t="s">
        <v>748</v>
      </c>
      <c r="F8256" s="0" t="s">
        <v>1446</v>
      </c>
      <c r="G8256" s="0" t="str">
        <f aca="false">LEFT(B8256,2)</f>
        <v>33</v>
      </c>
      <c r="H8256" s="0" t="str">
        <f aca="false">I8256&amp;"_"&amp;G8256&amp;"_"&amp;F8256</f>
        <v>KortbenetGroenFroe_33_20190903_DL2019029_HTXHilleroed_koersel2</v>
      </c>
      <c r="I8256" s="61" t="str">
        <f aca="false">MID(RIGHT(B8256,LEN(B8256)-3),1,FIND("_",RIGHT(B8256,LEN(B8256)-3))-1)</f>
        <v>KortbenetGroenFroe</v>
      </c>
      <c r="J8256" s="61" t="str">
        <f aca="false">TRIM(SUBSTITUTE(RIGHT(B8256,FIND(I8256,B8256)+1),"_",""))</f>
        <v>eDNA</v>
      </c>
      <c r="K8256" s="0" t="str">
        <f aca="false">IFERROR(VALUE(SUBSTITUTE(E8256,".",",")),E8256)</f>
        <v>No Ct</v>
      </c>
      <c r="L8256" s="61" t="str">
        <f aca="false">IF(J8256="PosK",SUMIFS(K:K,J:J,"PosK",H:H,H8256),"")</f>
        <v/>
      </c>
      <c r="M8256" s="61" t="str">
        <f aca="false">IF(J8256="PosK",SUMIFS(K:K,J:J,"NegK",H:H,H8256),"")</f>
        <v/>
      </c>
      <c r="N8256" s="61" t="str">
        <f aca="false">IF(J8256="PosK",SUMIFS(K:K,J:J,"eDNA",H:H,H8256),"")</f>
        <v/>
      </c>
      <c r="Q8256" s="62"/>
    </row>
    <row r="8257" customFormat="false" ht="14.25" hidden="false" customHeight="false" outlineLevel="0" collapsed="false">
      <c r="A8257" s="0" t="s">
        <v>816</v>
      </c>
      <c r="B8257" s="52" t="s">
        <v>1230</v>
      </c>
      <c r="C8257" s="52" t="s">
        <v>751</v>
      </c>
      <c r="D8257" s="53" t="n">
        <v>0.1</v>
      </c>
      <c r="E8257" s="53" t="s">
        <v>748</v>
      </c>
      <c r="F8257" s="0" t="s">
        <v>1446</v>
      </c>
      <c r="G8257" s="0" t="str">
        <f aca="false">LEFT(B8257,2)</f>
        <v>33</v>
      </c>
      <c r="H8257" s="0" t="str">
        <f aca="false">I8257&amp;"_"&amp;G8257&amp;"_"&amp;F8257</f>
        <v>KortbenetGroenFroe_33_20190903_DL2019029_HTXHilleroed_koersel2</v>
      </c>
      <c r="I8257" s="61" t="str">
        <f aca="false">MID(RIGHT(B8257,LEN(B8257)-3),1,FIND("_",RIGHT(B8257,LEN(B8257)-3))-1)</f>
        <v>KortbenetGroenFroe</v>
      </c>
      <c r="J8257" s="61" t="str">
        <f aca="false">TRIM(SUBSTITUTE(RIGHT(B8257,FIND(I8257,B8257)+1),"_",""))</f>
        <v>eDNA</v>
      </c>
      <c r="K8257" s="0" t="str">
        <f aca="false">IFERROR(VALUE(SUBSTITUTE(E8257,".",",")),E8257)</f>
        <v>No Ct</v>
      </c>
      <c r="L8257" s="61" t="str">
        <f aca="false">IF(J8257="PosK",SUMIFS(K:K,J:J,"PosK",H:H,H8257),"")</f>
        <v/>
      </c>
      <c r="M8257" s="61" t="str">
        <f aca="false">IF(J8257="PosK",SUMIFS(K:K,J:J,"NegK",H:H,H8257),"")</f>
        <v/>
      </c>
      <c r="N8257" s="61" t="str">
        <f aca="false">IF(J8257="PosK",SUMIFS(K:K,J:J,"eDNA",H:H,H8257),"")</f>
        <v/>
      </c>
      <c r="P8257" s="62"/>
      <c r="T8257" s="63"/>
      <c r="W8257" s="64"/>
    </row>
    <row r="8258" customFormat="false" ht="14.25" hidden="false" customHeight="false" outlineLevel="0" collapsed="false">
      <c r="A8258" s="0" t="s">
        <v>818</v>
      </c>
      <c r="B8258" s="52" t="s">
        <v>1232</v>
      </c>
      <c r="C8258" s="52" t="s">
        <v>743</v>
      </c>
      <c r="D8258" s="53" t="n">
        <v>0.1</v>
      </c>
      <c r="E8258" s="53" t="n">
        <v>38.31</v>
      </c>
      <c r="F8258" s="0" t="s">
        <v>1446</v>
      </c>
      <c r="G8258" s="0" t="str">
        <f aca="false">LEFT(B8258,2)</f>
        <v>34</v>
      </c>
      <c r="H8258" s="0" t="str">
        <f aca="false">I8258&amp;"_"&amp;G8258&amp;"_"&amp;F8258</f>
        <v>Soelvkarusse_34_20190903_DL2019029_HTXHilleroed_koersel2</v>
      </c>
      <c r="I8258" s="61" t="str">
        <f aca="false">MID(RIGHT(B8258,LEN(B8258)-3),1,FIND("_",RIGHT(B8258,LEN(B8258)-3))-1)</f>
        <v>Soelvkarusse</v>
      </c>
      <c r="J8258" s="61" t="str">
        <f aca="false">TRIM(SUBSTITUTE(RIGHT(B8258,FIND(I8258,B8258)+1),"_",""))</f>
        <v>PosK</v>
      </c>
      <c r="K8258" s="0" t="n">
        <f aca="false">IFERROR(VALUE(SUBSTITUTE(E8258,".",",")),E8258)</f>
        <v>38.31</v>
      </c>
      <c r="L8258" s="61" t="n">
        <f aca="false">IF(J8258="PosK",SUMIFS(K:K,J:J,"PosK",H:H,H8258),"")</f>
        <v>38.31</v>
      </c>
      <c r="M8258" s="61" t="n">
        <f aca="false">IF(J8258="PosK",SUMIFS(K:K,J:J,"NegK",H:H,H8258),"")</f>
        <v>0</v>
      </c>
      <c r="N8258" s="61" t="n">
        <f aca="false">IF(J8258="PosK",SUMIFS(K:K,J:J,"eDNA",H:H,H8258),"")</f>
        <v>0</v>
      </c>
      <c r="P8258" s="62" t="n">
        <f aca="false">IF(K8260="No Ct",0,K8260)</f>
        <v>0</v>
      </c>
      <c r="Q8258" s="62" t="n">
        <f aca="false">IF(K8261="No Ct",0,K8261)</f>
        <v>0</v>
      </c>
      <c r="R8258" s="0" t="str">
        <f aca="false">IF(AND(L8258&gt;0,M8258=0),"Valid","Invalid")</f>
        <v>Valid</v>
      </c>
      <c r="S8258" s="0" t="str">
        <f aca="false">IF(OR(P8258&gt;1,Q8258&gt;1),"Present","Absent")</f>
        <v>Absent</v>
      </c>
      <c r="T8258" s="63" t="str">
        <f aca="false">IF(OR(AND(P8258&gt;1,P8258&lt;41),AND(Q8258&gt;1,Q8258&lt;41)),"Ct&lt;41","Ct&gt;41")</f>
        <v>Ct&gt;41</v>
      </c>
      <c r="U8258" s="0" t="str">
        <f aca="false">I8258</f>
        <v>Soelvkarusse</v>
      </c>
      <c r="V8258" s="0" t="str">
        <f aca="false">MID(F8258,10,9)</f>
        <v>DL2019029</v>
      </c>
      <c r="W8258" s="64" t="str">
        <f aca="false">V8258&amp;"_"&amp;U8258&amp;"_"&amp;R8258&amp;"_"&amp;S8258&amp;"_"&amp;T8258</f>
        <v>DL2019029_Soelvkarusse_Valid_Absent_Ct&gt;41</v>
      </c>
    </row>
    <row r="8259" customFormat="false" ht="14.25" hidden="false" customHeight="false" outlineLevel="0" collapsed="false">
      <c r="A8259" s="0" t="s">
        <v>820</v>
      </c>
      <c r="B8259" s="52" t="s">
        <v>1233</v>
      </c>
      <c r="C8259" s="52" t="s">
        <v>747</v>
      </c>
      <c r="D8259" s="53" t="n">
        <v>0.1</v>
      </c>
      <c r="E8259" s="53" t="s">
        <v>748</v>
      </c>
      <c r="F8259" s="0" t="s">
        <v>1446</v>
      </c>
      <c r="G8259" s="0" t="str">
        <f aca="false">LEFT(B8259,2)</f>
        <v>34</v>
      </c>
      <c r="H8259" s="0" t="str">
        <f aca="false">I8259&amp;"_"&amp;G8259&amp;"_"&amp;F8259</f>
        <v>Soelvkarusse_34_20190903_DL2019029_HTXHilleroed_koersel2</v>
      </c>
      <c r="I8259" s="61" t="str">
        <f aca="false">MID(RIGHT(B8259,LEN(B8259)-3),1,FIND("_",RIGHT(B8259,LEN(B8259)-3))-1)</f>
        <v>Soelvkarusse</v>
      </c>
      <c r="J8259" s="61" t="str">
        <f aca="false">TRIM(SUBSTITUTE(RIGHT(B8259,FIND(I8259,B8259)+1),"_",""))</f>
        <v>NegK</v>
      </c>
      <c r="K8259" s="0" t="str">
        <f aca="false">IFERROR(VALUE(SUBSTITUTE(E8259,".",",")),E8259)</f>
        <v>No Ct</v>
      </c>
      <c r="L8259" s="61" t="str">
        <f aca="false">IF(J8259="PosK",SUMIFS(K:K,J:J,"PosK",H:H,H8259),"")</f>
        <v/>
      </c>
      <c r="M8259" s="61" t="str">
        <f aca="false">IF(J8259="PosK",SUMIFS(K:K,J:J,"NegK",H:H,H8259),"")</f>
        <v/>
      </c>
      <c r="N8259" s="61" t="str">
        <f aca="false">IF(J8259="PosK",SUMIFS(K:K,J:J,"eDNA",H:H,H8259),"")</f>
        <v/>
      </c>
    </row>
    <row r="8260" customFormat="false" ht="14.25" hidden="false" customHeight="false" outlineLevel="0" collapsed="false">
      <c r="A8260" s="0" t="s">
        <v>822</v>
      </c>
      <c r="B8260" s="52" t="s">
        <v>1234</v>
      </c>
      <c r="C8260" s="52" t="s">
        <v>751</v>
      </c>
      <c r="D8260" s="53" t="n">
        <v>0.1</v>
      </c>
      <c r="E8260" s="53" t="s">
        <v>748</v>
      </c>
      <c r="F8260" s="0" t="s">
        <v>1446</v>
      </c>
      <c r="G8260" s="0" t="str">
        <f aca="false">LEFT(B8260,2)</f>
        <v>34</v>
      </c>
      <c r="H8260" s="0" t="str">
        <f aca="false">I8260&amp;"_"&amp;G8260&amp;"_"&amp;F8260</f>
        <v>Soelvkarusse_34_20190903_DL2019029_HTXHilleroed_koersel2</v>
      </c>
      <c r="I8260" s="61" t="str">
        <f aca="false">MID(RIGHT(B8260,LEN(B8260)-3),1,FIND("_",RIGHT(B8260,LEN(B8260)-3))-1)</f>
        <v>Soelvkarusse</v>
      </c>
      <c r="J8260" s="61" t="str">
        <f aca="false">TRIM(SUBSTITUTE(RIGHT(B8260,FIND(I8260,B8260)+1),"_",""))</f>
        <v>eDNA</v>
      </c>
      <c r="K8260" s="0" t="str">
        <f aca="false">IFERROR(VALUE(SUBSTITUTE(E8260,".",",")),E8260)</f>
        <v>No Ct</v>
      </c>
      <c r="L8260" s="61" t="str">
        <f aca="false">IF(J8260="PosK",SUMIFS(K:K,J:J,"PosK",H:H,H8260),"")</f>
        <v/>
      </c>
      <c r="M8260" s="61" t="str">
        <f aca="false">IF(J8260="PosK",SUMIFS(K:K,J:J,"NegK",H:H,H8260),"")</f>
        <v/>
      </c>
      <c r="N8260" s="61" t="str">
        <f aca="false">IF(J8260="PosK",SUMIFS(K:K,J:J,"eDNA",H:H,H8260),"")</f>
        <v/>
      </c>
      <c r="Q8260" s="62"/>
    </row>
    <row r="8261" customFormat="false" ht="14.25" hidden="false" customHeight="false" outlineLevel="0" collapsed="false">
      <c r="A8261" s="0" t="s">
        <v>824</v>
      </c>
      <c r="B8261" s="52" t="s">
        <v>1234</v>
      </c>
      <c r="C8261" s="52" t="s">
        <v>751</v>
      </c>
      <c r="D8261" s="53" t="n">
        <v>0.1</v>
      </c>
      <c r="E8261" s="53" t="s">
        <v>748</v>
      </c>
      <c r="F8261" s="0" t="s">
        <v>1446</v>
      </c>
      <c r="G8261" s="0" t="str">
        <f aca="false">LEFT(B8261,2)</f>
        <v>34</v>
      </c>
      <c r="H8261" s="0" t="str">
        <f aca="false">I8261&amp;"_"&amp;G8261&amp;"_"&amp;F8261</f>
        <v>Soelvkarusse_34_20190903_DL2019029_HTXHilleroed_koersel2</v>
      </c>
      <c r="I8261" s="61" t="str">
        <f aca="false">MID(RIGHT(B8261,LEN(B8261)-3),1,FIND("_",RIGHT(B8261,LEN(B8261)-3))-1)</f>
        <v>Soelvkarusse</v>
      </c>
      <c r="J8261" s="61" t="str">
        <f aca="false">TRIM(SUBSTITUTE(RIGHT(B8261,FIND(I8261,B8261)+1),"_",""))</f>
        <v>eDNA</v>
      </c>
      <c r="K8261" s="0" t="str">
        <f aca="false">IFERROR(VALUE(SUBSTITUTE(E8261,".",",")),E8261)</f>
        <v>No Ct</v>
      </c>
      <c r="L8261" s="61" t="str">
        <f aca="false">IF(J8261="PosK",SUMIFS(K:K,J:J,"PosK",H:H,H8261),"")</f>
        <v/>
      </c>
      <c r="M8261" s="61" t="str">
        <f aca="false">IF(J8261="PosK",SUMIFS(K:K,J:J,"NegK",H:H,H8261),"")</f>
        <v/>
      </c>
      <c r="N8261" s="61" t="str">
        <f aca="false">IF(J8261="PosK",SUMIFS(K:K,J:J,"eDNA",H:H,H8261),"")</f>
        <v/>
      </c>
      <c r="P8261" s="62"/>
      <c r="T8261" s="63"/>
      <c r="W8261" s="64"/>
    </row>
    <row r="8262" customFormat="false" ht="14.25" hidden="false" customHeight="false" outlineLevel="0" collapsed="false">
      <c r="A8262" s="0" t="s">
        <v>741</v>
      </c>
      <c r="B8262" s="52" t="s">
        <v>742</v>
      </c>
      <c r="C8262" s="52" t="s">
        <v>743</v>
      </c>
      <c r="D8262" s="53" t="n">
        <v>0.1</v>
      </c>
      <c r="E8262" s="53" t="n">
        <v>39.66</v>
      </c>
      <c r="F8262" s="0" t="s">
        <v>1447</v>
      </c>
      <c r="G8262" s="0" t="str">
        <f aca="false">LEFT(B8262,2)</f>
        <v>01</v>
      </c>
      <c r="H8262" s="0" t="str">
        <f aca="false">I8262&amp;"_"&amp;G8262&amp;"_"&amp;F8262</f>
        <v>Loegfroe_01_20190904_DL2019027_HTXHilleroed_koersel1</v>
      </c>
      <c r="I8262" s="61" t="str">
        <f aca="false">MID(RIGHT(B8262,LEN(B8262)-3),1,FIND("_",RIGHT(B8262,LEN(B8262)-3))-1)</f>
        <v>Loegfroe</v>
      </c>
      <c r="J8262" s="61" t="str">
        <f aca="false">TRIM(SUBSTITUTE(RIGHT(B8262,FIND(I8262,B8262)+1),"_",""))</f>
        <v>PosK</v>
      </c>
      <c r="K8262" s="0" t="n">
        <f aca="false">IFERROR(VALUE(SUBSTITUTE(E8262,".",",")),E8262)</f>
        <v>39.66</v>
      </c>
      <c r="L8262" s="61" t="n">
        <f aca="false">IF(J8262="PosK",SUMIFS(K:K,J:J,"PosK",H:H,H8262),"")</f>
        <v>39.66</v>
      </c>
      <c r="M8262" s="61" t="n">
        <f aca="false">IF(J8262="PosK",SUMIFS(K:K,J:J,"NegK",H:H,H8262),"")</f>
        <v>0</v>
      </c>
      <c r="N8262" s="61" t="n">
        <f aca="false">IF(J8262="PosK",SUMIFS(K:K,J:J,"eDNA",H:H,H8262),"")</f>
        <v>0</v>
      </c>
      <c r="P8262" s="62" t="n">
        <f aca="false">IF(K8264="No Ct",0,K8264)</f>
        <v>0</v>
      </c>
      <c r="Q8262" s="62" t="n">
        <f aca="false">IF(K8265="No Ct",0,K8265)</f>
        <v>0</v>
      </c>
      <c r="R8262" s="0" t="str">
        <f aca="false">IF(AND(L8262&gt;0,M8262=0),"Valid","Invalid")</f>
        <v>Valid</v>
      </c>
      <c r="S8262" s="0" t="str">
        <f aca="false">IF(OR(P8262&gt;1,Q8262&gt;1),"Present","Absent")</f>
        <v>Absent</v>
      </c>
      <c r="T8262" s="63" t="str">
        <f aca="false">IF(OR(AND(P8262&gt;1,P8262&lt;41),AND(Q8262&gt;1,Q8262&lt;41)),"Ct&lt;41","Ct&gt;41")</f>
        <v>Ct&gt;41</v>
      </c>
      <c r="U8262" s="0" t="str">
        <f aca="false">I8262</f>
        <v>Loegfroe</v>
      </c>
      <c r="V8262" s="0" t="str">
        <f aca="false">MID(F8262,10,9)</f>
        <v>DL2019027</v>
      </c>
      <c r="W8262" s="64" t="str">
        <f aca="false">V8262&amp;"_"&amp;U8262&amp;"_"&amp;R8262&amp;"_"&amp;S8262&amp;"_"&amp;T8262</f>
        <v>DL2019027_Loegfroe_Valid_Absent_Ct&gt;41</v>
      </c>
    </row>
    <row r="8263" customFormat="false" ht="14.25" hidden="false" customHeight="false" outlineLevel="0" collapsed="false">
      <c r="A8263" s="0" t="s">
        <v>745</v>
      </c>
      <c r="B8263" s="52" t="s">
        <v>746</v>
      </c>
      <c r="C8263" s="52" t="s">
        <v>747</v>
      </c>
      <c r="D8263" s="53" t="n">
        <v>0.1</v>
      </c>
      <c r="E8263" s="53" t="s">
        <v>748</v>
      </c>
      <c r="F8263" s="0" t="s">
        <v>1447</v>
      </c>
      <c r="G8263" s="0" t="str">
        <f aca="false">LEFT(B8263,2)</f>
        <v>01</v>
      </c>
      <c r="H8263" s="0" t="str">
        <f aca="false">I8263&amp;"_"&amp;G8263&amp;"_"&amp;F8263</f>
        <v>Loegfroe_01_20190904_DL2019027_HTXHilleroed_koersel1</v>
      </c>
      <c r="I8263" s="61" t="str">
        <f aca="false">MID(RIGHT(B8263,LEN(B8263)-3),1,FIND("_",RIGHT(B8263,LEN(B8263)-3))-1)</f>
        <v>Loegfroe</v>
      </c>
      <c r="J8263" s="61" t="str">
        <f aca="false">TRIM(SUBSTITUTE(RIGHT(B8263,FIND(I8263,B8263)+1),"_",""))</f>
        <v>NegK</v>
      </c>
      <c r="K8263" s="0" t="str">
        <f aca="false">IFERROR(VALUE(SUBSTITUTE(E8263,".",",")),E8263)</f>
        <v>No Ct</v>
      </c>
      <c r="L8263" s="61" t="str">
        <f aca="false">IF(J8263="PosK",SUMIFS(K:K,J:J,"PosK",H:H,H8263),"")</f>
        <v/>
      </c>
      <c r="M8263" s="61" t="str">
        <f aca="false">IF(J8263="PosK",SUMIFS(K:K,J:J,"NegK",H:H,H8263),"")</f>
        <v/>
      </c>
      <c r="N8263" s="61" t="str">
        <f aca="false">IF(J8263="PosK",SUMIFS(K:K,J:J,"eDNA",H:H,H8263),"")</f>
        <v/>
      </c>
    </row>
    <row r="8264" customFormat="false" ht="14.25" hidden="false" customHeight="false" outlineLevel="0" collapsed="false">
      <c r="A8264" s="0" t="s">
        <v>749</v>
      </c>
      <c r="B8264" s="52" t="s">
        <v>750</v>
      </c>
      <c r="C8264" s="52" t="s">
        <v>751</v>
      </c>
      <c r="D8264" s="53" t="n">
        <v>0.1</v>
      </c>
      <c r="E8264" s="53" t="s">
        <v>748</v>
      </c>
      <c r="F8264" s="0" t="s">
        <v>1447</v>
      </c>
      <c r="G8264" s="0" t="str">
        <f aca="false">LEFT(B8264,2)</f>
        <v>01</v>
      </c>
      <c r="H8264" s="0" t="str">
        <f aca="false">I8264&amp;"_"&amp;G8264&amp;"_"&amp;F8264</f>
        <v>Loegfroe_01_20190904_DL2019027_HTXHilleroed_koersel1</v>
      </c>
      <c r="I8264" s="61" t="str">
        <f aca="false">MID(RIGHT(B8264,LEN(B8264)-3),1,FIND("_",RIGHT(B8264,LEN(B8264)-3))-1)</f>
        <v>Loegfroe</v>
      </c>
      <c r="J8264" s="61" t="str">
        <f aca="false">TRIM(SUBSTITUTE(RIGHT(B8264,FIND(I8264,B8264)+1),"_",""))</f>
        <v>eDNA</v>
      </c>
      <c r="K8264" s="0" t="str">
        <f aca="false">IFERROR(VALUE(SUBSTITUTE(E8264,".",",")),E8264)</f>
        <v>No Ct</v>
      </c>
      <c r="L8264" s="61" t="str">
        <f aca="false">IF(J8264="PosK",SUMIFS(K:K,J:J,"PosK",H:H,H8264),"")</f>
        <v/>
      </c>
      <c r="M8264" s="61" t="str">
        <f aca="false">IF(J8264="PosK",SUMIFS(K:K,J:J,"NegK",H:H,H8264),"")</f>
        <v/>
      </c>
      <c r="N8264" s="61" t="str">
        <f aca="false">IF(J8264="PosK",SUMIFS(K:K,J:J,"eDNA",H:H,H8264),"")</f>
        <v/>
      </c>
      <c r="Q8264" s="62"/>
    </row>
    <row r="8265" customFormat="false" ht="14.25" hidden="false" customHeight="false" outlineLevel="0" collapsed="false">
      <c r="A8265" s="0" t="s">
        <v>752</v>
      </c>
      <c r="B8265" s="52" t="s">
        <v>750</v>
      </c>
      <c r="C8265" s="52" t="s">
        <v>751</v>
      </c>
      <c r="D8265" s="53" t="n">
        <v>0.1</v>
      </c>
      <c r="E8265" s="53" t="s">
        <v>748</v>
      </c>
      <c r="F8265" s="0" t="s">
        <v>1447</v>
      </c>
      <c r="G8265" s="0" t="str">
        <f aca="false">LEFT(B8265,2)</f>
        <v>01</v>
      </c>
      <c r="H8265" s="0" t="str">
        <f aca="false">I8265&amp;"_"&amp;G8265&amp;"_"&amp;F8265</f>
        <v>Loegfroe_01_20190904_DL2019027_HTXHilleroed_koersel1</v>
      </c>
      <c r="I8265" s="61" t="str">
        <f aca="false">MID(RIGHT(B8265,LEN(B8265)-3),1,FIND("_",RIGHT(B8265,LEN(B8265)-3))-1)</f>
        <v>Loegfroe</v>
      </c>
      <c r="J8265" s="61" t="str">
        <f aca="false">TRIM(SUBSTITUTE(RIGHT(B8265,FIND(I8265,B8265)+1),"_",""))</f>
        <v>eDNA</v>
      </c>
      <c r="K8265" s="0" t="str">
        <f aca="false">IFERROR(VALUE(SUBSTITUTE(E8265,".",",")),E8265)</f>
        <v>No Ct</v>
      </c>
      <c r="L8265" s="61" t="str">
        <f aca="false">IF(J8265="PosK",SUMIFS(K:K,J:J,"PosK",H:H,H8265),"")</f>
        <v/>
      </c>
      <c r="M8265" s="61" t="str">
        <f aca="false">IF(J8265="PosK",SUMIFS(K:K,J:J,"NegK",H:H,H8265),"")</f>
        <v/>
      </c>
      <c r="N8265" s="61" t="str">
        <f aca="false">IF(J8265="PosK",SUMIFS(K:K,J:J,"eDNA",H:H,H8265),"")</f>
        <v/>
      </c>
      <c r="P8265" s="62"/>
      <c r="T8265" s="63"/>
      <c r="W8265" s="64"/>
    </row>
    <row r="8266" customFormat="false" ht="14.25" hidden="false" customHeight="false" outlineLevel="0" collapsed="false">
      <c r="A8266" s="0" t="s">
        <v>754</v>
      </c>
      <c r="B8266" s="52" t="s">
        <v>755</v>
      </c>
      <c r="C8266" s="52" t="s">
        <v>743</v>
      </c>
      <c r="D8266" s="53" t="n">
        <v>0.1</v>
      </c>
      <c r="E8266" s="53" t="n">
        <v>37.42</v>
      </c>
      <c r="F8266" s="0" t="s">
        <v>1447</v>
      </c>
      <c r="G8266" s="0" t="str">
        <f aca="false">LEFT(B8266,2)</f>
        <v>02</v>
      </c>
      <c r="H8266" s="0" t="str">
        <f aca="false">I8266&amp;"_"&amp;G8266&amp;"_"&amp;F8266</f>
        <v>StorVandsalamander_02_20190904_DL2019027_HTXHilleroed_koersel1</v>
      </c>
      <c r="I8266" s="61" t="str">
        <f aca="false">MID(RIGHT(B8266,LEN(B8266)-3),1,FIND("_",RIGHT(B8266,LEN(B8266)-3))-1)</f>
        <v>StorVandsalamander</v>
      </c>
      <c r="J8266" s="61" t="str">
        <f aca="false">TRIM(SUBSTITUTE(RIGHT(B8266,FIND(I8266,B8266)+1),"_",""))</f>
        <v>PosK</v>
      </c>
      <c r="K8266" s="0" t="n">
        <f aca="false">IFERROR(VALUE(SUBSTITUTE(E8266,".",",")),E8266)</f>
        <v>37.42</v>
      </c>
      <c r="L8266" s="61" t="n">
        <f aca="false">IF(J8266="PosK",SUMIFS(K:K,J:J,"PosK",H:H,H8266),"")</f>
        <v>37.42</v>
      </c>
      <c r="M8266" s="61" t="n">
        <f aca="false">IF(J8266="PosK",SUMIFS(K:K,J:J,"NegK",H:H,H8266),"")</f>
        <v>0</v>
      </c>
      <c r="N8266" s="61" t="n">
        <f aca="false">IF(J8266="PosK",SUMIFS(K:K,J:J,"eDNA",H:H,H8266),"")</f>
        <v>0</v>
      </c>
      <c r="P8266" s="62" t="n">
        <f aca="false">IF(K8268="No Ct",0,K8268)</f>
        <v>0</v>
      </c>
      <c r="Q8266" s="62" t="n">
        <f aca="false">IF(K8269="No Ct",0,K8269)</f>
        <v>0</v>
      </c>
      <c r="R8266" s="0" t="str">
        <f aca="false">IF(AND(L8266&gt;0,M8266=0),"Valid","Invalid")</f>
        <v>Valid</v>
      </c>
      <c r="S8266" s="0" t="str">
        <f aca="false">IF(OR(P8266&gt;1,Q8266&gt;1),"Present","Absent")</f>
        <v>Absent</v>
      </c>
      <c r="T8266" s="63" t="str">
        <f aca="false">IF(OR(AND(P8266&gt;1,P8266&lt;41),AND(Q8266&gt;1,Q8266&lt;41)),"Ct&lt;41","Ct&gt;41")</f>
        <v>Ct&gt;41</v>
      </c>
      <c r="U8266" s="0" t="str">
        <f aca="false">I8266</f>
        <v>StorVandsalamander</v>
      </c>
      <c r="V8266" s="0" t="str">
        <f aca="false">MID(F8266,10,9)</f>
        <v>DL2019027</v>
      </c>
      <c r="W8266" s="64" t="str">
        <f aca="false">V8266&amp;"_"&amp;U8266&amp;"_"&amp;R8266&amp;"_"&amp;S8266&amp;"_"&amp;T8266</f>
        <v>DL2019027_StorVandsalamander_Valid_Absent_Ct&gt;41</v>
      </c>
    </row>
    <row r="8267" customFormat="false" ht="14.25" hidden="false" customHeight="false" outlineLevel="0" collapsed="false">
      <c r="A8267" s="0" t="s">
        <v>756</v>
      </c>
      <c r="B8267" s="52" t="s">
        <v>757</v>
      </c>
      <c r="C8267" s="52" t="s">
        <v>747</v>
      </c>
      <c r="D8267" s="53" t="n">
        <v>0.1</v>
      </c>
      <c r="E8267" s="53" t="s">
        <v>748</v>
      </c>
      <c r="F8267" s="0" t="s">
        <v>1447</v>
      </c>
      <c r="G8267" s="0" t="str">
        <f aca="false">LEFT(B8267,2)</f>
        <v>02</v>
      </c>
      <c r="H8267" s="0" t="str">
        <f aca="false">I8267&amp;"_"&amp;G8267&amp;"_"&amp;F8267</f>
        <v>StorVandsalamander_02_20190904_DL2019027_HTXHilleroed_koersel1</v>
      </c>
      <c r="I8267" s="61" t="str">
        <f aca="false">MID(RIGHT(B8267,LEN(B8267)-3),1,FIND("_",RIGHT(B8267,LEN(B8267)-3))-1)</f>
        <v>StorVandsalamander</v>
      </c>
      <c r="J8267" s="61" t="str">
        <f aca="false">TRIM(SUBSTITUTE(RIGHT(B8267,FIND(I8267,B8267)+1),"_",""))</f>
        <v>NegK</v>
      </c>
      <c r="K8267" s="0" t="str">
        <f aca="false">IFERROR(VALUE(SUBSTITUTE(E8267,".",",")),E8267)</f>
        <v>No Ct</v>
      </c>
      <c r="L8267" s="61" t="str">
        <f aca="false">IF(J8267="PosK",SUMIFS(K:K,J:J,"PosK",H:H,H8267),"")</f>
        <v/>
      </c>
      <c r="M8267" s="61" t="str">
        <f aca="false">IF(J8267="PosK",SUMIFS(K:K,J:J,"NegK",H:H,H8267),"")</f>
        <v/>
      </c>
      <c r="N8267" s="61" t="str">
        <f aca="false">IF(J8267="PosK",SUMIFS(K:K,J:J,"eDNA",H:H,H8267),"")</f>
        <v/>
      </c>
    </row>
    <row r="8268" customFormat="false" ht="14.25" hidden="false" customHeight="false" outlineLevel="0" collapsed="false">
      <c r="A8268" s="0" t="s">
        <v>758</v>
      </c>
      <c r="B8268" s="52" t="s">
        <v>759</v>
      </c>
      <c r="C8268" s="52" t="s">
        <v>751</v>
      </c>
      <c r="D8268" s="53" t="n">
        <v>0.1</v>
      </c>
      <c r="E8268" s="53" t="s">
        <v>748</v>
      </c>
      <c r="F8268" s="0" t="s">
        <v>1447</v>
      </c>
      <c r="G8268" s="0" t="str">
        <f aca="false">LEFT(B8268,2)</f>
        <v>02</v>
      </c>
      <c r="H8268" s="0" t="str">
        <f aca="false">I8268&amp;"_"&amp;G8268&amp;"_"&amp;F8268</f>
        <v>StorVandsalamander_02_20190904_DL2019027_HTXHilleroed_koersel1</v>
      </c>
      <c r="I8268" s="61" t="str">
        <f aca="false">MID(RIGHT(B8268,LEN(B8268)-3),1,FIND("_",RIGHT(B8268,LEN(B8268)-3))-1)</f>
        <v>StorVandsalamander</v>
      </c>
      <c r="J8268" s="61" t="str">
        <f aca="false">TRIM(SUBSTITUTE(RIGHT(B8268,FIND(I8268,B8268)+1),"_",""))</f>
        <v>eDNA</v>
      </c>
      <c r="K8268" s="0" t="str">
        <f aca="false">IFERROR(VALUE(SUBSTITUTE(E8268,".",",")),E8268)</f>
        <v>No Ct</v>
      </c>
      <c r="L8268" s="61" t="str">
        <f aca="false">IF(J8268="PosK",SUMIFS(K:K,J:J,"PosK",H:H,H8268),"")</f>
        <v/>
      </c>
      <c r="M8268" s="61" t="str">
        <f aca="false">IF(J8268="PosK",SUMIFS(K:K,J:J,"NegK",H:H,H8268),"")</f>
        <v/>
      </c>
      <c r="N8268" s="61" t="str">
        <f aca="false">IF(J8268="PosK",SUMIFS(K:K,J:J,"eDNA",H:H,H8268),"")</f>
        <v/>
      </c>
      <c r="Q8268" s="62"/>
    </row>
    <row r="8269" customFormat="false" ht="14.25" hidden="false" customHeight="false" outlineLevel="0" collapsed="false">
      <c r="A8269" s="0" t="s">
        <v>760</v>
      </c>
      <c r="B8269" s="52" t="s">
        <v>759</v>
      </c>
      <c r="C8269" s="52" t="s">
        <v>751</v>
      </c>
      <c r="D8269" s="53" t="n">
        <v>0.1</v>
      </c>
      <c r="E8269" s="53" t="s">
        <v>748</v>
      </c>
      <c r="F8269" s="0" t="s">
        <v>1447</v>
      </c>
      <c r="G8269" s="0" t="str">
        <f aca="false">LEFT(B8269,2)</f>
        <v>02</v>
      </c>
      <c r="H8269" s="0" t="str">
        <f aca="false">I8269&amp;"_"&amp;G8269&amp;"_"&amp;F8269</f>
        <v>StorVandsalamander_02_20190904_DL2019027_HTXHilleroed_koersel1</v>
      </c>
      <c r="I8269" s="61" t="str">
        <f aca="false">MID(RIGHT(B8269,LEN(B8269)-3),1,FIND("_",RIGHT(B8269,LEN(B8269)-3))-1)</f>
        <v>StorVandsalamander</v>
      </c>
      <c r="J8269" s="61" t="str">
        <f aca="false">TRIM(SUBSTITUTE(RIGHT(B8269,FIND(I8269,B8269)+1),"_",""))</f>
        <v>eDNA</v>
      </c>
      <c r="K8269" s="0" t="str">
        <f aca="false">IFERROR(VALUE(SUBSTITUTE(E8269,".",",")),E8269)</f>
        <v>No Ct</v>
      </c>
      <c r="L8269" s="61" t="str">
        <f aca="false">IF(J8269="PosK",SUMIFS(K:K,J:J,"PosK",H:H,H8269),"")</f>
        <v/>
      </c>
      <c r="M8269" s="61" t="str">
        <f aca="false">IF(J8269="PosK",SUMIFS(K:K,J:J,"NegK",H:H,H8269),"")</f>
        <v/>
      </c>
      <c r="N8269" s="61" t="str">
        <f aca="false">IF(J8269="PosK",SUMIFS(K:K,J:J,"eDNA",H:H,H8269),"")</f>
        <v/>
      </c>
      <c r="P8269" s="62"/>
      <c r="T8269" s="63"/>
      <c r="W8269" s="64"/>
    </row>
    <row r="8270" customFormat="false" ht="14.25" hidden="false" customHeight="false" outlineLevel="0" collapsed="false">
      <c r="A8270" s="0" t="s">
        <v>762</v>
      </c>
      <c r="B8270" s="52" t="s">
        <v>763</v>
      </c>
      <c r="C8270" s="52" t="s">
        <v>743</v>
      </c>
      <c r="D8270" s="53" t="n">
        <v>0.1</v>
      </c>
      <c r="E8270" s="53" t="n">
        <v>32.27</v>
      </c>
      <c r="F8270" s="0" t="s">
        <v>1447</v>
      </c>
      <c r="G8270" s="0" t="str">
        <f aca="false">LEFT(B8270,2)</f>
        <v>03</v>
      </c>
      <c r="H8270" s="0" t="str">
        <f aca="false">I8270&amp;"_"&amp;G8270&amp;"_"&amp;F8270</f>
        <v>Strandtudse_03_20190904_DL2019027_HTXHilleroed_koersel1</v>
      </c>
      <c r="I8270" s="61" t="str">
        <f aca="false">MID(RIGHT(B8270,LEN(B8270)-3),1,FIND("_",RIGHT(B8270,LEN(B8270)-3))-1)</f>
        <v>Strandtudse</v>
      </c>
      <c r="J8270" s="61" t="str">
        <f aca="false">TRIM(SUBSTITUTE(RIGHT(B8270,FIND(I8270,B8270)+1),"_",""))</f>
        <v>PosK</v>
      </c>
      <c r="K8270" s="0" t="n">
        <f aca="false">IFERROR(VALUE(SUBSTITUTE(E8270,".",",")),E8270)</f>
        <v>32.27</v>
      </c>
      <c r="L8270" s="61" t="n">
        <f aca="false">IF(J8270="PosK",SUMIFS(K:K,J:J,"PosK",H:H,H8270),"")</f>
        <v>32.27</v>
      </c>
      <c r="M8270" s="61" t="n">
        <f aca="false">IF(J8270="PosK",SUMIFS(K:K,J:J,"NegK",H:H,H8270),"")</f>
        <v>0</v>
      </c>
      <c r="N8270" s="61" t="n">
        <f aca="false">IF(J8270="PosK",SUMIFS(K:K,J:J,"eDNA",H:H,H8270),"")</f>
        <v>0</v>
      </c>
      <c r="P8270" s="62" t="n">
        <f aca="false">IF(K8272="No Ct",0,K8272)</f>
        <v>0</v>
      </c>
      <c r="Q8270" s="62" t="n">
        <f aca="false">IF(K8273="No Ct",0,K8273)</f>
        <v>0</v>
      </c>
      <c r="R8270" s="0" t="str">
        <f aca="false">IF(AND(L8270&gt;0,M8270=0),"Valid","Invalid")</f>
        <v>Valid</v>
      </c>
      <c r="S8270" s="0" t="str">
        <f aca="false">IF(OR(P8270&gt;1,Q8270&gt;1),"Present","Absent")</f>
        <v>Absent</v>
      </c>
      <c r="T8270" s="63" t="str">
        <f aca="false">IF(OR(AND(P8270&gt;1,P8270&lt;41),AND(Q8270&gt;1,Q8270&lt;41)),"Ct&lt;41","Ct&gt;41")</f>
        <v>Ct&gt;41</v>
      </c>
      <c r="U8270" s="0" t="str">
        <f aca="false">I8270</f>
        <v>Strandtudse</v>
      </c>
      <c r="V8270" s="0" t="str">
        <f aca="false">MID(F8270,10,9)</f>
        <v>DL2019027</v>
      </c>
      <c r="W8270" s="64" t="str">
        <f aca="false">V8270&amp;"_"&amp;U8270&amp;"_"&amp;R8270&amp;"_"&amp;S8270&amp;"_"&amp;T8270</f>
        <v>DL2019027_Strandtudse_Valid_Absent_Ct&gt;41</v>
      </c>
    </row>
    <row r="8271" customFormat="false" ht="14.25" hidden="false" customHeight="false" outlineLevel="0" collapsed="false">
      <c r="A8271" s="0" t="s">
        <v>764</v>
      </c>
      <c r="B8271" s="52" t="s">
        <v>765</v>
      </c>
      <c r="C8271" s="52" t="s">
        <v>747</v>
      </c>
      <c r="D8271" s="53" t="n">
        <v>0.1</v>
      </c>
      <c r="E8271" s="53" t="s">
        <v>748</v>
      </c>
      <c r="F8271" s="0" t="s">
        <v>1447</v>
      </c>
      <c r="G8271" s="0" t="str">
        <f aca="false">LEFT(B8271,2)</f>
        <v>03</v>
      </c>
      <c r="H8271" s="0" t="str">
        <f aca="false">I8271&amp;"_"&amp;G8271&amp;"_"&amp;F8271</f>
        <v>Strandtudse_03_20190904_DL2019027_HTXHilleroed_koersel1</v>
      </c>
      <c r="I8271" s="61" t="str">
        <f aca="false">MID(RIGHT(B8271,LEN(B8271)-3),1,FIND("_",RIGHT(B8271,LEN(B8271)-3))-1)</f>
        <v>Strandtudse</v>
      </c>
      <c r="J8271" s="61" t="str">
        <f aca="false">TRIM(SUBSTITUTE(RIGHT(B8271,FIND(I8271,B8271)+1),"_",""))</f>
        <v>NegK</v>
      </c>
      <c r="K8271" s="0" t="str">
        <f aca="false">IFERROR(VALUE(SUBSTITUTE(E8271,".",",")),E8271)</f>
        <v>No Ct</v>
      </c>
      <c r="L8271" s="61" t="str">
        <f aca="false">IF(J8271="PosK",SUMIFS(K:K,J:J,"PosK",H:H,H8271),"")</f>
        <v/>
      </c>
      <c r="M8271" s="61" t="str">
        <f aca="false">IF(J8271="PosK",SUMIFS(K:K,J:J,"NegK",H:H,H8271),"")</f>
        <v/>
      </c>
      <c r="N8271" s="61" t="str">
        <f aca="false">IF(J8271="PosK",SUMIFS(K:K,J:J,"eDNA",H:H,H8271),"")</f>
        <v/>
      </c>
    </row>
    <row r="8272" customFormat="false" ht="14.25" hidden="false" customHeight="false" outlineLevel="0" collapsed="false">
      <c r="A8272" s="0" t="s">
        <v>766</v>
      </c>
      <c r="B8272" s="52" t="s">
        <v>767</v>
      </c>
      <c r="C8272" s="52" t="s">
        <v>751</v>
      </c>
      <c r="D8272" s="53" t="n">
        <v>0.1</v>
      </c>
      <c r="E8272" s="53" t="s">
        <v>748</v>
      </c>
      <c r="F8272" s="0" t="s">
        <v>1447</v>
      </c>
      <c r="G8272" s="0" t="str">
        <f aca="false">LEFT(B8272,2)</f>
        <v>03</v>
      </c>
      <c r="H8272" s="0" t="str">
        <f aca="false">I8272&amp;"_"&amp;G8272&amp;"_"&amp;F8272</f>
        <v>Strandtudse_03_20190904_DL2019027_HTXHilleroed_koersel1</v>
      </c>
      <c r="I8272" s="61" t="str">
        <f aca="false">MID(RIGHT(B8272,LEN(B8272)-3),1,FIND("_",RIGHT(B8272,LEN(B8272)-3))-1)</f>
        <v>Strandtudse</v>
      </c>
      <c r="J8272" s="61" t="str">
        <f aca="false">TRIM(SUBSTITUTE(RIGHT(B8272,FIND(I8272,B8272)+1),"_",""))</f>
        <v>eDNA</v>
      </c>
      <c r="K8272" s="0" t="str">
        <f aca="false">IFERROR(VALUE(SUBSTITUTE(E8272,".",",")),E8272)</f>
        <v>No Ct</v>
      </c>
      <c r="L8272" s="61" t="str">
        <f aca="false">IF(J8272="PosK",SUMIFS(K:K,J:J,"PosK",H:H,H8272),"")</f>
        <v/>
      </c>
      <c r="M8272" s="61" t="str">
        <f aca="false">IF(J8272="PosK",SUMIFS(K:K,J:J,"NegK",H:H,H8272),"")</f>
        <v/>
      </c>
      <c r="N8272" s="61" t="str">
        <f aca="false">IF(J8272="PosK",SUMIFS(K:K,J:J,"eDNA",H:H,H8272),"")</f>
        <v/>
      </c>
      <c r="Q8272" s="62"/>
    </row>
    <row r="8273" customFormat="false" ht="14.25" hidden="false" customHeight="false" outlineLevel="0" collapsed="false">
      <c r="A8273" s="0" t="s">
        <v>768</v>
      </c>
      <c r="B8273" s="52" t="s">
        <v>767</v>
      </c>
      <c r="C8273" s="52" t="s">
        <v>751</v>
      </c>
      <c r="D8273" s="53" t="n">
        <v>0.1</v>
      </c>
      <c r="E8273" s="53" t="s">
        <v>748</v>
      </c>
      <c r="F8273" s="0" t="s">
        <v>1447</v>
      </c>
      <c r="G8273" s="0" t="str">
        <f aca="false">LEFT(B8273,2)</f>
        <v>03</v>
      </c>
      <c r="H8273" s="0" t="str">
        <f aca="false">I8273&amp;"_"&amp;G8273&amp;"_"&amp;F8273</f>
        <v>Strandtudse_03_20190904_DL2019027_HTXHilleroed_koersel1</v>
      </c>
      <c r="I8273" s="61" t="str">
        <f aca="false">MID(RIGHT(B8273,LEN(B8273)-3),1,FIND("_",RIGHT(B8273,LEN(B8273)-3))-1)</f>
        <v>Strandtudse</v>
      </c>
      <c r="J8273" s="61" t="str">
        <f aca="false">TRIM(SUBSTITUTE(RIGHT(B8273,FIND(I8273,B8273)+1),"_",""))</f>
        <v>eDNA</v>
      </c>
      <c r="K8273" s="0" t="str">
        <f aca="false">IFERROR(VALUE(SUBSTITUTE(E8273,".",",")),E8273)</f>
        <v>No Ct</v>
      </c>
      <c r="L8273" s="61" t="str">
        <f aca="false">IF(J8273="PosK",SUMIFS(K:K,J:J,"PosK",H:H,H8273),"")</f>
        <v/>
      </c>
      <c r="M8273" s="61" t="str">
        <f aca="false">IF(J8273="PosK",SUMIFS(K:K,J:J,"NegK",H:H,H8273),"")</f>
        <v/>
      </c>
      <c r="N8273" s="61" t="str">
        <f aca="false">IF(J8273="PosK",SUMIFS(K:K,J:J,"eDNA",H:H,H8273),"")</f>
        <v/>
      </c>
      <c r="P8273" s="62"/>
      <c r="T8273" s="63"/>
      <c r="W8273" s="64"/>
    </row>
    <row r="8274" customFormat="false" ht="14.25" hidden="false" customHeight="false" outlineLevel="0" collapsed="false">
      <c r="A8274" s="0" t="s">
        <v>770</v>
      </c>
      <c r="B8274" s="52" t="s">
        <v>771</v>
      </c>
      <c r="C8274" s="52" t="s">
        <v>743</v>
      </c>
      <c r="D8274" s="53" t="n">
        <v>0.1</v>
      </c>
      <c r="E8274" s="53" t="s">
        <v>748</v>
      </c>
      <c r="F8274" s="0" t="s">
        <v>1447</v>
      </c>
      <c r="G8274" s="0" t="str">
        <f aca="false">LEFT(B8274,2)</f>
        <v>04</v>
      </c>
      <c r="H8274" s="0" t="str">
        <f aca="false">I8274&amp;"_"&amp;G8274&amp;"_"&amp;F8274</f>
        <v>GroenbrogetTudse_04_20190904_DL2019027_HTXHilleroed_koersel1</v>
      </c>
      <c r="I8274" s="61" t="str">
        <f aca="false">MID(RIGHT(B8274,LEN(B8274)-3),1,FIND("_",RIGHT(B8274,LEN(B8274)-3))-1)</f>
        <v>GroenbrogetTudse</v>
      </c>
      <c r="J8274" s="61" t="str">
        <f aca="false">TRIM(SUBSTITUTE(RIGHT(B8274,FIND(I8274,B8274)+1),"_",""))</f>
        <v>PosK</v>
      </c>
      <c r="K8274" s="0" t="str">
        <f aca="false">IFERROR(VALUE(SUBSTITUTE(E8274,".",",")),E8274)</f>
        <v>No Ct</v>
      </c>
      <c r="L8274" s="61" t="n">
        <f aca="false">IF(J8274="PosK",SUMIFS(K:K,J:J,"PosK",H:H,H8274),"")</f>
        <v>0</v>
      </c>
      <c r="M8274" s="61" t="n">
        <f aca="false">IF(J8274="PosK",SUMIFS(K:K,J:J,"NegK",H:H,H8274),"")</f>
        <v>0</v>
      </c>
      <c r="N8274" s="61" t="n">
        <f aca="false">IF(J8274="PosK",SUMIFS(K:K,J:J,"eDNA",H:H,H8274),"")</f>
        <v>0</v>
      </c>
      <c r="P8274" s="62" t="n">
        <f aca="false">IF(K8276="No Ct",0,K8276)</f>
        <v>0</v>
      </c>
      <c r="Q8274" s="62" t="n">
        <f aca="false">IF(K8277="No Ct",0,K8277)</f>
        <v>0</v>
      </c>
      <c r="R8274" s="0" t="str">
        <f aca="false">IF(AND(L8274&gt;0,M8274=0),"Valid","Invalid")</f>
        <v>Invalid</v>
      </c>
      <c r="S8274" s="0" t="str">
        <f aca="false">IF(OR(P8274&gt;1,Q8274&gt;1),"Present","Absent")</f>
        <v>Absent</v>
      </c>
      <c r="T8274" s="63" t="str">
        <f aca="false">IF(OR(AND(P8274&gt;1,P8274&lt;41),AND(Q8274&gt;1,Q8274&lt;41)),"Ct&lt;41","Ct&gt;41")</f>
        <v>Ct&gt;41</v>
      </c>
      <c r="U8274" s="0" t="str">
        <f aca="false">I8274</f>
        <v>GroenbrogetTudse</v>
      </c>
      <c r="V8274" s="0" t="str">
        <f aca="false">MID(F8274,10,9)</f>
        <v>DL2019027</v>
      </c>
      <c r="W8274" s="64" t="str">
        <f aca="false">V8274&amp;"_"&amp;U8274&amp;"_"&amp;R8274&amp;"_"&amp;S8274&amp;"_"&amp;T8274</f>
        <v>DL2019027_GroenbrogetTudse_Invalid_Absent_Ct&gt;41</v>
      </c>
    </row>
    <row r="8275" customFormat="false" ht="14.25" hidden="false" customHeight="false" outlineLevel="0" collapsed="false">
      <c r="A8275" s="0" t="s">
        <v>772</v>
      </c>
      <c r="B8275" s="52" t="s">
        <v>773</v>
      </c>
      <c r="C8275" s="52" t="s">
        <v>747</v>
      </c>
      <c r="D8275" s="53" t="n">
        <v>0.1</v>
      </c>
      <c r="E8275" s="53" t="s">
        <v>748</v>
      </c>
      <c r="F8275" s="0" t="s">
        <v>1447</v>
      </c>
      <c r="G8275" s="0" t="str">
        <f aca="false">LEFT(B8275,2)</f>
        <v>04</v>
      </c>
      <c r="H8275" s="0" t="str">
        <f aca="false">I8275&amp;"_"&amp;G8275&amp;"_"&amp;F8275</f>
        <v>GroenbrogetTudse_04_20190904_DL2019027_HTXHilleroed_koersel1</v>
      </c>
      <c r="I8275" s="61" t="str">
        <f aca="false">MID(RIGHT(B8275,LEN(B8275)-3),1,FIND("_",RIGHT(B8275,LEN(B8275)-3))-1)</f>
        <v>GroenbrogetTudse</v>
      </c>
      <c r="J8275" s="61" t="str">
        <f aca="false">TRIM(SUBSTITUTE(RIGHT(B8275,FIND(I8275,B8275)+1),"_",""))</f>
        <v>NegK</v>
      </c>
      <c r="K8275" s="0" t="str">
        <f aca="false">IFERROR(VALUE(SUBSTITUTE(E8275,".",",")),E8275)</f>
        <v>No Ct</v>
      </c>
      <c r="L8275" s="61" t="str">
        <f aca="false">IF(J8275="PosK",SUMIFS(K:K,J:J,"PosK",H:H,H8275),"")</f>
        <v/>
      </c>
      <c r="M8275" s="61" t="str">
        <f aca="false">IF(J8275="PosK",SUMIFS(K:K,J:J,"NegK",H:H,H8275),"")</f>
        <v/>
      </c>
      <c r="N8275" s="61" t="str">
        <f aca="false">IF(J8275="PosK",SUMIFS(K:K,J:J,"eDNA",H:H,H8275),"")</f>
        <v/>
      </c>
    </row>
    <row r="8276" customFormat="false" ht="14.25" hidden="false" customHeight="false" outlineLevel="0" collapsed="false">
      <c r="A8276" s="0" t="s">
        <v>774</v>
      </c>
      <c r="B8276" s="52" t="s">
        <v>775</v>
      </c>
      <c r="C8276" s="52" t="s">
        <v>751</v>
      </c>
      <c r="D8276" s="53" t="n">
        <v>0.1</v>
      </c>
      <c r="E8276" s="53" t="s">
        <v>748</v>
      </c>
      <c r="F8276" s="0" t="s">
        <v>1447</v>
      </c>
      <c r="G8276" s="0" t="str">
        <f aca="false">LEFT(B8276,2)</f>
        <v>04</v>
      </c>
      <c r="H8276" s="0" t="str">
        <f aca="false">I8276&amp;"_"&amp;G8276&amp;"_"&amp;F8276</f>
        <v>GroenbrogetTudse_04_20190904_DL2019027_HTXHilleroed_koersel1</v>
      </c>
      <c r="I8276" s="61" t="str">
        <f aca="false">MID(RIGHT(B8276,LEN(B8276)-3),1,FIND("_",RIGHT(B8276,LEN(B8276)-3))-1)</f>
        <v>GroenbrogetTudse</v>
      </c>
      <c r="J8276" s="61" t="str">
        <f aca="false">TRIM(SUBSTITUTE(RIGHT(B8276,FIND(I8276,B8276)+1),"_",""))</f>
        <v>eDNA</v>
      </c>
      <c r="K8276" s="0" t="str">
        <f aca="false">IFERROR(VALUE(SUBSTITUTE(E8276,".",",")),E8276)</f>
        <v>No Ct</v>
      </c>
      <c r="L8276" s="61" t="str">
        <f aca="false">IF(J8276="PosK",SUMIFS(K:K,J:J,"PosK",H:H,H8276),"")</f>
        <v/>
      </c>
      <c r="M8276" s="61" t="str">
        <f aca="false">IF(J8276="PosK",SUMIFS(K:K,J:J,"NegK",H:H,H8276),"")</f>
        <v/>
      </c>
      <c r="N8276" s="61" t="str">
        <f aca="false">IF(J8276="PosK",SUMIFS(K:K,J:J,"eDNA",H:H,H8276),"")</f>
        <v/>
      </c>
      <c r="Q8276" s="62"/>
    </row>
    <row r="8277" customFormat="false" ht="14.25" hidden="false" customHeight="false" outlineLevel="0" collapsed="false">
      <c r="A8277" s="0" t="s">
        <v>776</v>
      </c>
      <c r="B8277" s="52" t="s">
        <v>775</v>
      </c>
      <c r="C8277" s="52" t="s">
        <v>751</v>
      </c>
      <c r="D8277" s="53" t="n">
        <v>0.1</v>
      </c>
      <c r="E8277" s="53" t="s">
        <v>748</v>
      </c>
      <c r="F8277" s="0" t="s">
        <v>1447</v>
      </c>
      <c r="G8277" s="0" t="str">
        <f aca="false">LEFT(B8277,2)</f>
        <v>04</v>
      </c>
      <c r="H8277" s="0" t="str">
        <f aca="false">I8277&amp;"_"&amp;G8277&amp;"_"&amp;F8277</f>
        <v>GroenbrogetTudse_04_20190904_DL2019027_HTXHilleroed_koersel1</v>
      </c>
      <c r="I8277" s="61" t="str">
        <f aca="false">MID(RIGHT(B8277,LEN(B8277)-3),1,FIND("_",RIGHT(B8277,LEN(B8277)-3))-1)</f>
        <v>GroenbrogetTudse</v>
      </c>
      <c r="J8277" s="61" t="str">
        <f aca="false">TRIM(SUBSTITUTE(RIGHT(B8277,FIND(I8277,B8277)+1),"_",""))</f>
        <v>eDNA</v>
      </c>
      <c r="K8277" s="0" t="str">
        <f aca="false">IFERROR(VALUE(SUBSTITUTE(E8277,".",",")),E8277)</f>
        <v>No Ct</v>
      </c>
      <c r="L8277" s="61" t="str">
        <f aca="false">IF(J8277="PosK",SUMIFS(K:K,J:J,"PosK",H:H,H8277),"")</f>
        <v/>
      </c>
      <c r="M8277" s="61" t="str">
        <f aca="false">IF(J8277="PosK",SUMIFS(K:K,J:J,"NegK",H:H,H8277),"")</f>
        <v/>
      </c>
      <c r="N8277" s="61" t="str">
        <f aca="false">IF(J8277="PosK",SUMIFS(K:K,J:J,"eDNA",H:H,H8277),"")</f>
        <v/>
      </c>
      <c r="P8277" s="62"/>
      <c r="T8277" s="63"/>
      <c r="W8277" s="64"/>
    </row>
    <row r="8278" customFormat="false" ht="14.25" hidden="false" customHeight="false" outlineLevel="0" collapsed="false">
      <c r="A8278" s="0" t="s">
        <v>778</v>
      </c>
      <c r="B8278" s="52" t="s">
        <v>779</v>
      </c>
      <c r="C8278" s="52" t="s">
        <v>743</v>
      </c>
      <c r="D8278" s="53" t="n">
        <v>0.1</v>
      </c>
      <c r="E8278" s="53" t="n">
        <v>31.63</v>
      </c>
      <c r="F8278" s="0" t="s">
        <v>1447</v>
      </c>
      <c r="G8278" s="0" t="str">
        <f aca="false">LEFT(B8278,2)</f>
        <v>05</v>
      </c>
      <c r="H8278" s="0" t="str">
        <f aca="false">I8278&amp;"_"&amp;G8278&amp;"_"&amp;F8278</f>
        <v>Loevfroe_05_20190904_DL2019027_HTXHilleroed_koersel1</v>
      </c>
      <c r="I8278" s="61" t="str">
        <f aca="false">MID(RIGHT(B8278,LEN(B8278)-3),1,FIND("_",RIGHT(B8278,LEN(B8278)-3))-1)</f>
        <v>Loevfroe</v>
      </c>
      <c r="J8278" s="61" t="str">
        <f aca="false">TRIM(SUBSTITUTE(RIGHT(B8278,FIND(I8278,B8278)+1),"_",""))</f>
        <v>PosK</v>
      </c>
      <c r="K8278" s="0" t="n">
        <f aca="false">IFERROR(VALUE(SUBSTITUTE(E8278,".",",")),E8278)</f>
        <v>31.63</v>
      </c>
      <c r="L8278" s="61" t="n">
        <f aca="false">IF(J8278="PosK",SUMIFS(K:K,J:J,"PosK",H:H,H8278),"")</f>
        <v>31.63</v>
      </c>
      <c r="M8278" s="61" t="n">
        <f aca="false">IF(J8278="PosK",SUMIFS(K:K,J:J,"NegK",H:H,H8278),"")</f>
        <v>0</v>
      </c>
      <c r="N8278" s="61" t="n">
        <f aca="false">IF(J8278="PosK",SUMIFS(K:K,J:J,"eDNA",H:H,H8278),"")</f>
        <v>0</v>
      </c>
      <c r="P8278" s="62" t="n">
        <f aca="false">IF(K8280="No Ct",0,K8280)</f>
        <v>0</v>
      </c>
      <c r="Q8278" s="62" t="n">
        <f aca="false">IF(K8281="No Ct",0,K8281)</f>
        <v>0</v>
      </c>
      <c r="R8278" s="0" t="str">
        <f aca="false">IF(AND(L8278&gt;0,M8278=0),"Valid","Invalid")</f>
        <v>Valid</v>
      </c>
      <c r="S8278" s="0" t="str">
        <f aca="false">IF(OR(P8278&gt;1,Q8278&gt;1),"Present","Absent")</f>
        <v>Absent</v>
      </c>
      <c r="T8278" s="63" t="str">
        <f aca="false">IF(OR(AND(P8278&gt;1,P8278&lt;41),AND(Q8278&gt;1,Q8278&lt;41)),"Ct&lt;41","Ct&gt;41")</f>
        <v>Ct&gt;41</v>
      </c>
      <c r="U8278" s="0" t="str">
        <f aca="false">I8278</f>
        <v>Loevfroe</v>
      </c>
      <c r="V8278" s="0" t="str">
        <f aca="false">MID(F8278,10,9)</f>
        <v>DL2019027</v>
      </c>
      <c r="W8278" s="64" t="str">
        <f aca="false">V8278&amp;"_"&amp;U8278&amp;"_"&amp;R8278&amp;"_"&amp;S8278&amp;"_"&amp;T8278</f>
        <v>DL2019027_Loevfroe_Valid_Absent_Ct&gt;41</v>
      </c>
    </row>
    <row r="8279" customFormat="false" ht="14.25" hidden="false" customHeight="false" outlineLevel="0" collapsed="false">
      <c r="A8279" s="0" t="s">
        <v>780</v>
      </c>
      <c r="B8279" s="52" t="s">
        <v>781</v>
      </c>
      <c r="C8279" s="52" t="s">
        <v>747</v>
      </c>
      <c r="D8279" s="53" t="n">
        <v>0.1</v>
      </c>
      <c r="E8279" s="53" t="s">
        <v>748</v>
      </c>
      <c r="F8279" s="0" t="s">
        <v>1447</v>
      </c>
      <c r="G8279" s="0" t="str">
        <f aca="false">LEFT(B8279,2)</f>
        <v>05</v>
      </c>
      <c r="H8279" s="0" t="str">
        <f aca="false">I8279&amp;"_"&amp;G8279&amp;"_"&amp;F8279</f>
        <v>Loevfroe_05_20190904_DL2019027_HTXHilleroed_koersel1</v>
      </c>
      <c r="I8279" s="61" t="str">
        <f aca="false">MID(RIGHT(B8279,LEN(B8279)-3),1,FIND("_",RIGHT(B8279,LEN(B8279)-3))-1)</f>
        <v>Loevfroe</v>
      </c>
      <c r="J8279" s="61" t="str">
        <f aca="false">TRIM(SUBSTITUTE(RIGHT(B8279,FIND(I8279,B8279)+1),"_",""))</f>
        <v>NegK</v>
      </c>
      <c r="K8279" s="0" t="str">
        <f aca="false">IFERROR(VALUE(SUBSTITUTE(E8279,".",",")),E8279)</f>
        <v>No Ct</v>
      </c>
      <c r="L8279" s="61" t="str">
        <f aca="false">IF(J8279="PosK",SUMIFS(K:K,J:J,"PosK",H:H,H8279),"")</f>
        <v/>
      </c>
      <c r="M8279" s="61" t="str">
        <f aca="false">IF(J8279="PosK",SUMIFS(K:K,J:J,"NegK",H:H,H8279),"")</f>
        <v/>
      </c>
      <c r="N8279" s="61" t="str">
        <f aca="false">IF(J8279="PosK",SUMIFS(K:K,J:J,"eDNA",H:H,H8279),"")</f>
        <v/>
      </c>
    </row>
    <row r="8280" customFormat="false" ht="14.25" hidden="false" customHeight="false" outlineLevel="0" collapsed="false">
      <c r="A8280" s="0" t="s">
        <v>782</v>
      </c>
      <c r="B8280" s="52" t="s">
        <v>783</v>
      </c>
      <c r="C8280" s="52" t="s">
        <v>751</v>
      </c>
      <c r="D8280" s="53" t="n">
        <v>0.1</v>
      </c>
      <c r="E8280" s="53" t="s">
        <v>748</v>
      </c>
      <c r="F8280" s="0" t="s">
        <v>1447</v>
      </c>
      <c r="G8280" s="0" t="str">
        <f aca="false">LEFT(B8280,2)</f>
        <v>05</v>
      </c>
      <c r="H8280" s="0" t="str">
        <f aca="false">I8280&amp;"_"&amp;G8280&amp;"_"&amp;F8280</f>
        <v>Loevfroe_05_20190904_DL2019027_HTXHilleroed_koersel1</v>
      </c>
      <c r="I8280" s="61" t="str">
        <f aca="false">MID(RIGHT(B8280,LEN(B8280)-3),1,FIND("_",RIGHT(B8280,LEN(B8280)-3))-1)</f>
        <v>Loevfroe</v>
      </c>
      <c r="J8280" s="61" t="str">
        <f aca="false">TRIM(SUBSTITUTE(RIGHT(B8280,FIND(I8280,B8280)+1),"_",""))</f>
        <v>eDNA</v>
      </c>
      <c r="K8280" s="0" t="str">
        <f aca="false">IFERROR(VALUE(SUBSTITUTE(E8280,".",",")),E8280)</f>
        <v>No Ct</v>
      </c>
      <c r="L8280" s="61" t="str">
        <f aca="false">IF(J8280="PosK",SUMIFS(K:K,J:J,"PosK",H:H,H8280),"")</f>
        <v/>
      </c>
      <c r="M8280" s="61" t="str">
        <f aca="false">IF(J8280="PosK",SUMIFS(K:K,J:J,"NegK",H:H,H8280),"")</f>
        <v/>
      </c>
      <c r="N8280" s="61" t="str">
        <f aca="false">IF(J8280="PosK",SUMIFS(K:K,J:J,"eDNA",H:H,H8280),"")</f>
        <v/>
      </c>
      <c r="Q8280" s="62"/>
    </row>
    <row r="8281" customFormat="false" ht="14.25" hidden="false" customHeight="false" outlineLevel="0" collapsed="false">
      <c r="A8281" s="0" t="s">
        <v>784</v>
      </c>
      <c r="B8281" s="52" t="s">
        <v>783</v>
      </c>
      <c r="C8281" s="52" t="s">
        <v>751</v>
      </c>
      <c r="D8281" s="53" t="n">
        <v>0.1</v>
      </c>
      <c r="E8281" s="53" t="s">
        <v>748</v>
      </c>
      <c r="F8281" s="0" t="s">
        <v>1447</v>
      </c>
      <c r="G8281" s="0" t="str">
        <f aca="false">LEFT(B8281,2)</f>
        <v>05</v>
      </c>
      <c r="H8281" s="0" t="str">
        <f aca="false">I8281&amp;"_"&amp;G8281&amp;"_"&amp;F8281</f>
        <v>Loevfroe_05_20190904_DL2019027_HTXHilleroed_koersel1</v>
      </c>
      <c r="I8281" s="61" t="str">
        <f aca="false">MID(RIGHT(B8281,LEN(B8281)-3),1,FIND("_",RIGHT(B8281,LEN(B8281)-3))-1)</f>
        <v>Loevfroe</v>
      </c>
      <c r="J8281" s="61" t="str">
        <f aca="false">TRIM(SUBSTITUTE(RIGHT(B8281,FIND(I8281,B8281)+1),"_",""))</f>
        <v>eDNA</v>
      </c>
      <c r="K8281" s="0" t="str">
        <f aca="false">IFERROR(VALUE(SUBSTITUTE(E8281,".",",")),E8281)</f>
        <v>No Ct</v>
      </c>
      <c r="L8281" s="61" t="str">
        <f aca="false">IF(J8281="PosK",SUMIFS(K:K,J:J,"PosK",H:H,H8281),"")</f>
        <v/>
      </c>
      <c r="M8281" s="61" t="str">
        <f aca="false">IF(J8281="PosK",SUMIFS(K:K,J:J,"NegK",H:H,H8281),"")</f>
        <v/>
      </c>
      <c r="N8281" s="61" t="str">
        <f aca="false">IF(J8281="PosK",SUMIFS(K:K,J:J,"eDNA",H:H,H8281),"")</f>
        <v/>
      </c>
      <c r="P8281" s="62"/>
      <c r="T8281" s="63"/>
      <c r="W8281" s="64"/>
    </row>
    <row r="8282" customFormat="false" ht="14.25" hidden="false" customHeight="false" outlineLevel="0" collapsed="false">
      <c r="A8282" s="0" t="s">
        <v>786</v>
      </c>
      <c r="B8282" s="52" t="s">
        <v>787</v>
      </c>
      <c r="C8282" s="52" t="s">
        <v>743</v>
      </c>
      <c r="D8282" s="53" t="n">
        <v>0.1</v>
      </c>
      <c r="E8282" s="53" t="n">
        <v>30.56</v>
      </c>
      <c r="F8282" s="0" t="s">
        <v>1447</v>
      </c>
      <c r="G8282" s="0" t="str">
        <f aca="false">LEFT(B8282,2)</f>
        <v>06</v>
      </c>
      <c r="H8282" s="0" t="str">
        <f aca="false">I8282&amp;"_"&amp;G8282&amp;"_"&amp;F8282</f>
        <v>Springfroe_06_20190904_DL2019027_HTXHilleroed_koersel1</v>
      </c>
      <c r="I8282" s="61" t="str">
        <f aca="false">MID(RIGHT(B8282,LEN(B8282)-3),1,FIND("_",RIGHT(B8282,LEN(B8282)-3))-1)</f>
        <v>Springfroe</v>
      </c>
      <c r="J8282" s="61" t="str">
        <f aca="false">TRIM(SUBSTITUTE(RIGHT(B8282,FIND(I8282,B8282)+1),"_",""))</f>
        <v>PosK</v>
      </c>
      <c r="K8282" s="0" t="n">
        <f aca="false">IFERROR(VALUE(SUBSTITUTE(E8282,".",",")),E8282)</f>
        <v>30.56</v>
      </c>
      <c r="L8282" s="61" t="n">
        <f aca="false">IF(J8282="PosK",SUMIFS(K:K,J:J,"PosK",H:H,H8282),"")</f>
        <v>30.56</v>
      </c>
      <c r="M8282" s="61" t="n">
        <f aca="false">IF(J8282="PosK",SUMIFS(K:K,J:J,"NegK",H:H,H8282),"")</f>
        <v>0</v>
      </c>
      <c r="N8282" s="61" t="n">
        <f aca="false">IF(J8282="PosK",SUMIFS(K:K,J:J,"eDNA",H:H,H8282),"")</f>
        <v>0</v>
      </c>
      <c r="P8282" s="62" t="n">
        <f aca="false">IF(K8284="No Ct",0,K8284)</f>
        <v>0</v>
      </c>
      <c r="Q8282" s="62" t="n">
        <f aca="false">IF(K8285="No Ct",0,K8285)</f>
        <v>0</v>
      </c>
      <c r="R8282" s="0" t="str">
        <f aca="false">IF(AND(L8282&gt;0,M8282=0),"Valid","Invalid")</f>
        <v>Valid</v>
      </c>
      <c r="S8282" s="0" t="str">
        <f aca="false">IF(OR(P8282&gt;1,Q8282&gt;1),"Present","Absent")</f>
        <v>Absent</v>
      </c>
      <c r="T8282" s="63" t="str">
        <f aca="false">IF(OR(AND(P8282&gt;1,P8282&lt;41),AND(Q8282&gt;1,Q8282&lt;41)),"Ct&lt;41","Ct&gt;41")</f>
        <v>Ct&gt;41</v>
      </c>
      <c r="U8282" s="0" t="str">
        <f aca="false">I8282</f>
        <v>Springfroe</v>
      </c>
      <c r="V8282" s="0" t="str">
        <f aca="false">MID(F8282,10,9)</f>
        <v>DL2019027</v>
      </c>
      <c r="W8282" s="64" t="str">
        <f aca="false">V8282&amp;"_"&amp;U8282&amp;"_"&amp;R8282&amp;"_"&amp;S8282&amp;"_"&amp;T8282</f>
        <v>DL2019027_Springfroe_Valid_Absent_Ct&gt;41</v>
      </c>
    </row>
    <row r="8283" customFormat="false" ht="14.25" hidden="false" customHeight="false" outlineLevel="0" collapsed="false">
      <c r="A8283" s="0" t="s">
        <v>788</v>
      </c>
      <c r="B8283" s="52" t="s">
        <v>789</v>
      </c>
      <c r="C8283" s="52" t="s">
        <v>747</v>
      </c>
      <c r="D8283" s="53" t="n">
        <v>0.1</v>
      </c>
      <c r="E8283" s="53" t="s">
        <v>748</v>
      </c>
      <c r="F8283" s="0" t="s">
        <v>1447</v>
      </c>
      <c r="G8283" s="0" t="str">
        <f aca="false">LEFT(B8283,2)</f>
        <v>06</v>
      </c>
      <c r="H8283" s="0" t="str">
        <f aca="false">I8283&amp;"_"&amp;G8283&amp;"_"&amp;F8283</f>
        <v>Springfroe_06_20190904_DL2019027_HTXHilleroed_koersel1</v>
      </c>
      <c r="I8283" s="61" t="str">
        <f aca="false">MID(RIGHT(B8283,LEN(B8283)-3),1,FIND("_",RIGHT(B8283,LEN(B8283)-3))-1)</f>
        <v>Springfroe</v>
      </c>
      <c r="J8283" s="61" t="str">
        <f aca="false">TRIM(SUBSTITUTE(RIGHT(B8283,FIND(I8283,B8283)+1),"_",""))</f>
        <v>NegK</v>
      </c>
      <c r="K8283" s="0" t="str">
        <f aca="false">IFERROR(VALUE(SUBSTITUTE(E8283,".",",")),E8283)</f>
        <v>No Ct</v>
      </c>
      <c r="L8283" s="61" t="str">
        <f aca="false">IF(J8283="PosK",SUMIFS(K:K,J:J,"PosK",H:H,H8283),"")</f>
        <v/>
      </c>
      <c r="M8283" s="61" t="str">
        <f aca="false">IF(J8283="PosK",SUMIFS(K:K,J:J,"NegK",H:H,H8283),"")</f>
        <v/>
      </c>
      <c r="N8283" s="61" t="str">
        <f aca="false">IF(J8283="PosK",SUMIFS(K:K,J:J,"eDNA",H:H,H8283),"")</f>
        <v/>
      </c>
    </row>
    <row r="8284" customFormat="false" ht="14.25" hidden="false" customHeight="false" outlineLevel="0" collapsed="false">
      <c r="A8284" s="0" t="s">
        <v>790</v>
      </c>
      <c r="B8284" s="52" t="s">
        <v>791</v>
      </c>
      <c r="C8284" s="52" t="s">
        <v>751</v>
      </c>
      <c r="D8284" s="53" t="n">
        <v>0.1</v>
      </c>
      <c r="E8284" s="53" t="s">
        <v>748</v>
      </c>
      <c r="F8284" s="0" t="s">
        <v>1447</v>
      </c>
      <c r="G8284" s="0" t="str">
        <f aca="false">LEFT(B8284,2)</f>
        <v>06</v>
      </c>
      <c r="H8284" s="0" t="str">
        <f aca="false">I8284&amp;"_"&amp;G8284&amp;"_"&amp;F8284</f>
        <v>Springfroe_06_20190904_DL2019027_HTXHilleroed_koersel1</v>
      </c>
      <c r="I8284" s="61" t="str">
        <f aca="false">MID(RIGHT(B8284,LEN(B8284)-3),1,FIND("_",RIGHT(B8284,LEN(B8284)-3))-1)</f>
        <v>Springfroe</v>
      </c>
      <c r="J8284" s="61" t="str">
        <f aca="false">TRIM(SUBSTITUTE(RIGHT(B8284,FIND(I8284,B8284)+1),"_",""))</f>
        <v>eDNA</v>
      </c>
      <c r="K8284" s="0" t="str">
        <f aca="false">IFERROR(VALUE(SUBSTITUTE(E8284,".",",")),E8284)</f>
        <v>No Ct</v>
      </c>
      <c r="L8284" s="61" t="str">
        <f aca="false">IF(J8284="PosK",SUMIFS(K:K,J:J,"PosK",H:H,H8284),"")</f>
        <v/>
      </c>
      <c r="M8284" s="61" t="str">
        <f aca="false">IF(J8284="PosK",SUMIFS(K:K,J:J,"NegK",H:H,H8284),"")</f>
        <v/>
      </c>
      <c r="N8284" s="61" t="str">
        <f aca="false">IF(J8284="PosK",SUMIFS(K:K,J:J,"eDNA",H:H,H8284),"")</f>
        <v/>
      </c>
      <c r="Q8284" s="62"/>
    </row>
    <row r="8285" customFormat="false" ht="14.25" hidden="false" customHeight="false" outlineLevel="0" collapsed="false">
      <c r="A8285" s="0" t="s">
        <v>792</v>
      </c>
      <c r="B8285" s="52" t="s">
        <v>791</v>
      </c>
      <c r="C8285" s="52" t="s">
        <v>751</v>
      </c>
      <c r="D8285" s="53" t="n">
        <v>0.1</v>
      </c>
      <c r="E8285" s="53" t="s">
        <v>748</v>
      </c>
      <c r="F8285" s="0" t="s">
        <v>1447</v>
      </c>
      <c r="G8285" s="0" t="str">
        <f aca="false">LEFT(B8285,2)</f>
        <v>06</v>
      </c>
      <c r="H8285" s="0" t="str">
        <f aca="false">I8285&amp;"_"&amp;G8285&amp;"_"&amp;F8285</f>
        <v>Springfroe_06_20190904_DL2019027_HTXHilleroed_koersel1</v>
      </c>
      <c r="I8285" s="61" t="str">
        <f aca="false">MID(RIGHT(B8285,LEN(B8285)-3),1,FIND("_",RIGHT(B8285,LEN(B8285)-3))-1)</f>
        <v>Springfroe</v>
      </c>
      <c r="J8285" s="61" t="str">
        <f aca="false">TRIM(SUBSTITUTE(RIGHT(B8285,FIND(I8285,B8285)+1),"_",""))</f>
        <v>eDNA</v>
      </c>
      <c r="K8285" s="0" t="str">
        <f aca="false">IFERROR(VALUE(SUBSTITUTE(E8285,".",",")),E8285)</f>
        <v>No Ct</v>
      </c>
      <c r="L8285" s="61" t="str">
        <f aca="false">IF(J8285="PosK",SUMIFS(K:K,J:J,"PosK",H:H,H8285),"")</f>
        <v/>
      </c>
      <c r="M8285" s="61" t="str">
        <f aca="false">IF(J8285="PosK",SUMIFS(K:K,J:J,"NegK",H:H,H8285),"")</f>
        <v/>
      </c>
      <c r="N8285" s="61" t="str">
        <f aca="false">IF(J8285="PosK",SUMIFS(K:K,J:J,"eDNA",H:H,H8285),"")</f>
        <v/>
      </c>
      <c r="P8285" s="62"/>
      <c r="T8285" s="63"/>
      <c r="W8285" s="64"/>
    </row>
    <row r="8286" customFormat="false" ht="14.25" hidden="false" customHeight="false" outlineLevel="0" collapsed="false">
      <c r="A8286" s="0" t="s">
        <v>794</v>
      </c>
      <c r="B8286" s="52" t="s">
        <v>960</v>
      </c>
      <c r="C8286" s="52" t="s">
        <v>743</v>
      </c>
      <c r="D8286" s="53" t="n">
        <v>0.1</v>
      </c>
      <c r="E8286" s="53" t="n">
        <v>31.83</v>
      </c>
      <c r="F8286" s="0" t="s">
        <v>1447</v>
      </c>
      <c r="G8286" s="0" t="str">
        <f aca="false">LEFT(B8286,2)</f>
        <v>07</v>
      </c>
      <c r="H8286" s="0" t="str">
        <f aca="false">I8286&amp;"_"&amp;G8286&amp;"_"&amp;F8286</f>
        <v>Springfroe_07_20190904_DL2019027_HTXHilleroed_koersel1</v>
      </c>
      <c r="I8286" s="61" t="str">
        <f aca="false">MID(RIGHT(B8286,LEN(B8286)-3),1,FIND("_",RIGHT(B8286,LEN(B8286)-3))-1)</f>
        <v>Springfroe</v>
      </c>
      <c r="J8286" s="61" t="str">
        <f aca="false">TRIM(SUBSTITUTE(RIGHT(B8286,FIND(I8286,B8286)+1),"_",""))</f>
        <v>PosK</v>
      </c>
      <c r="K8286" s="0" t="n">
        <f aca="false">IFERROR(VALUE(SUBSTITUTE(E8286,".",",")),E8286)</f>
        <v>31.83</v>
      </c>
      <c r="L8286" s="61" t="n">
        <f aca="false">IF(J8286="PosK",SUMIFS(K:K,J:J,"PosK",H:H,H8286),"")</f>
        <v>31.83</v>
      </c>
      <c r="M8286" s="61" t="n">
        <f aca="false">IF(J8286="PosK",SUMIFS(K:K,J:J,"NegK",H:H,H8286),"")</f>
        <v>0</v>
      </c>
      <c r="N8286" s="61" t="n">
        <f aca="false">IF(J8286="PosK",SUMIFS(K:K,J:J,"eDNA",H:H,H8286),"")</f>
        <v>0</v>
      </c>
      <c r="P8286" s="62" t="n">
        <f aca="false">IF(K8288="No Ct",0,K8288)</f>
        <v>0</v>
      </c>
      <c r="Q8286" s="62" t="n">
        <f aca="false">IF(K8289="No Ct",0,K8289)</f>
        <v>0</v>
      </c>
      <c r="R8286" s="0" t="str">
        <f aca="false">IF(AND(L8286&gt;0,M8286=0),"Valid","Invalid")</f>
        <v>Valid</v>
      </c>
      <c r="S8286" s="0" t="str">
        <f aca="false">IF(OR(P8286&gt;1,Q8286&gt;1),"Present","Absent")</f>
        <v>Absent</v>
      </c>
      <c r="T8286" s="63" t="str">
        <f aca="false">IF(OR(AND(P8286&gt;1,P8286&lt;41),AND(Q8286&gt;1,Q8286&lt;41)),"Ct&lt;41","Ct&gt;41")</f>
        <v>Ct&gt;41</v>
      </c>
      <c r="U8286" s="0" t="str">
        <f aca="false">I8286</f>
        <v>Springfroe</v>
      </c>
      <c r="V8286" s="0" t="str">
        <f aca="false">MID(F8286,10,9)</f>
        <v>DL2019027</v>
      </c>
      <c r="W8286" s="64" t="str">
        <f aca="false">V8286&amp;"_"&amp;U8286&amp;"_"&amp;R8286&amp;"_"&amp;S8286&amp;"_"&amp;T8286</f>
        <v>DL2019027_Springfroe_Valid_Absent_Ct&gt;41</v>
      </c>
    </row>
    <row r="8287" customFormat="false" ht="14.25" hidden="false" customHeight="false" outlineLevel="0" collapsed="false">
      <c r="A8287" s="0" t="s">
        <v>796</v>
      </c>
      <c r="B8287" s="52" t="s">
        <v>961</v>
      </c>
      <c r="C8287" s="52" t="s">
        <v>747</v>
      </c>
      <c r="D8287" s="53" t="n">
        <v>0.1</v>
      </c>
      <c r="E8287" s="53" t="s">
        <v>748</v>
      </c>
      <c r="F8287" s="0" t="s">
        <v>1447</v>
      </c>
      <c r="G8287" s="0" t="str">
        <f aca="false">LEFT(B8287,2)</f>
        <v>07</v>
      </c>
      <c r="H8287" s="0" t="str">
        <f aca="false">I8287&amp;"_"&amp;G8287&amp;"_"&amp;F8287</f>
        <v>Springfroe_07_20190904_DL2019027_HTXHilleroed_koersel1</v>
      </c>
      <c r="I8287" s="61" t="str">
        <f aca="false">MID(RIGHT(B8287,LEN(B8287)-3),1,FIND("_",RIGHT(B8287,LEN(B8287)-3))-1)</f>
        <v>Springfroe</v>
      </c>
      <c r="J8287" s="61" t="str">
        <f aca="false">TRIM(SUBSTITUTE(RIGHT(B8287,FIND(I8287,B8287)+1),"_",""))</f>
        <v>NegK</v>
      </c>
      <c r="K8287" s="0" t="str">
        <f aca="false">IFERROR(VALUE(SUBSTITUTE(E8287,".",",")),E8287)</f>
        <v>No Ct</v>
      </c>
      <c r="L8287" s="61" t="str">
        <f aca="false">IF(J8287="PosK",SUMIFS(K:K,J:J,"PosK",H:H,H8287),"")</f>
        <v/>
      </c>
      <c r="M8287" s="61" t="str">
        <f aca="false">IF(J8287="PosK",SUMIFS(K:K,J:J,"NegK",H:H,H8287),"")</f>
        <v/>
      </c>
      <c r="N8287" s="61" t="str">
        <f aca="false">IF(J8287="PosK",SUMIFS(K:K,J:J,"eDNA",H:H,H8287),"")</f>
        <v/>
      </c>
    </row>
    <row r="8288" customFormat="false" ht="14.25" hidden="false" customHeight="false" outlineLevel="0" collapsed="false">
      <c r="A8288" s="0" t="s">
        <v>798</v>
      </c>
      <c r="B8288" s="52" t="s">
        <v>962</v>
      </c>
      <c r="C8288" s="52" t="s">
        <v>751</v>
      </c>
      <c r="D8288" s="53" t="n">
        <v>0.1</v>
      </c>
      <c r="E8288" s="53" t="s">
        <v>748</v>
      </c>
      <c r="F8288" s="0" t="s">
        <v>1447</v>
      </c>
      <c r="G8288" s="0" t="str">
        <f aca="false">LEFT(B8288,2)</f>
        <v>07</v>
      </c>
      <c r="H8288" s="0" t="str">
        <f aca="false">I8288&amp;"_"&amp;G8288&amp;"_"&amp;F8288</f>
        <v>Springfroe_07_20190904_DL2019027_HTXHilleroed_koersel1</v>
      </c>
      <c r="I8288" s="61" t="str">
        <f aca="false">MID(RIGHT(B8288,LEN(B8288)-3),1,FIND("_",RIGHT(B8288,LEN(B8288)-3))-1)</f>
        <v>Springfroe</v>
      </c>
      <c r="J8288" s="61" t="str">
        <f aca="false">TRIM(SUBSTITUTE(RIGHT(B8288,FIND(I8288,B8288)+1),"_",""))</f>
        <v>eDNA</v>
      </c>
      <c r="K8288" s="0" t="str">
        <f aca="false">IFERROR(VALUE(SUBSTITUTE(E8288,".",",")),E8288)</f>
        <v>No Ct</v>
      </c>
      <c r="L8288" s="61" t="str">
        <f aca="false">IF(J8288="PosK",SUMIFS(K:K,J:J,"PosK",H:H,H8288),"")</f>
        <v/>
      </c>
      <c r="M8288" s="61" t="str">
        <f aca="false">IF(J8288="PosK",SUMIFS(K:K,J:J,"NegK",H:H,H8288),"")</f>
        <v/>
      </c>
      <c r="N8288" s="61" t="str">
        <f aca="false">IF(J8288="PosK",SUMIFS(K:K,J:J,"eDNA",H:H,H8288),"")</f>
        <v/>
      </c>
      <c r="Q8288" s="62"/>
    </row>
    <row r="8289" customFormat="false" ht="14.25" hidden="false" customHeight="false" outlineLevel="0" collapsed="false">
      <c r="A8289" s="0" t="s">
        <v>800</v>
      </c>
      <c r="B8289" s="52" t="s">
        <v>962</v>
      </c>
      <c r="C8289" s="52" t="s">
        <v>751</v>
      </c>
      <c r="D8289" s="53" t="n">
        <v>0.1</v>
      </c>
      <c r="E8289" s="53" t="s">
        <v>748</v>
      </c>
      <c r="F8289" s="0" t="s">
        <v>1447</v>
      </c>
      <c r="G8289" s="0" t="str">
        <f aca="false">LEFT(B8289,2)</f>
        <v>07</v>
      </c>
      <c r="H8289" s="0" t="str">
        <f aca="false">I8289&amp;"_"&amp;G8289&amp;"_"&amp;F8289</f>
        <v>Springfroe_07_20190904_DL2019027_HTXHilleroed_koersel1</v>
      </c>
      <c r="I8289" s="61" t="str">
        <f aca="false">MID(RIGHT(B8289,LEN(B8289)-3),1,FIND("_",RIGHT(B8289,LEN(B8289)-3))-1)</f>
        <v>Springfroe</v>
      </c>
      <c r="J8289" s="61" t="str">
        <f aca="false">TRIM(SUBSTITUTE(RIGHT(B8289,FIND(I8289,B8289)+1),"_",""))</f>
        <v>eDNA</v>
      </c>
      <c r="K8289" s="0" t="str">
        <f aca="false">IFERROR(VALUE(SUBSTITUTE(E8289,".",",")),E8289)</f>
        <v>No Ct</v>
      </c>
      <c r="L8289" s="61" t="str">
        <f aca="false">IF(J8289="PosK",SUMIFS(K:K,J:J,"PosK",H:H,H8289),"")</f>
        <v/>
      </c>
      <c r="M8289" s="61" t="str">
        <f aca="false">IF(J8289="PosK",SUMIFS(K:K,J:J,"NegK",H:H,H8289),"")</f>
        <v/>
      </c>
      <c r="N8289" s="61" t="str">
        <f aca="false">IF(J8289="PosK",SUMIFS(K:K,J:J,"eDNA",H:H,H8289),"")</f>
        <v/>
      </c>
      <c r="P8289" s="62"/>
      <c r="T8289" s="63"/>
      <c r="W8289" s="64"/>
    </row>
    <row r="8290" customFormat="false" ht="14.25" hidden="false" customHeight="false" outlineLevel="0" collapsed="false">
      <c r="A8290" s="0" t="s">
        <v>802</v>
      </c>
      <c r="B8290" s="52" t="s">
        <v>964</v>
      </c>
      <c r="C8290" s="52" t="s">
        <v>743</v>
      </c>
      <c r="D8290" s="53" t="n">
        <v>0.1</v>
      </c>
      <c r="E8290" s="53" t="s">
        <v>748</v>
      </c>
      <c r="F8290" s="0" t="s">
        <v>1447</v>
      </c>
      <c r="G8290" s="0" t="str">
        <f aca="false">LEFT(B8290,2)</f>
        <v>08</v>
      </c>
      <c r="H8290" s="0" t="str">
        <f aca="false">I8290&amp;"_"&amp;G8290&amp;"_"&amp;F8290</f>
        <v>Klokkefroe_08_20190904_DL2019027_HTXHilleroed_koersel1</v>
      </c>
      <c r="I8290" s="61" t="str">
        <f aca="false">MID(RIGHT(B8290,LEN(B8290)-3),1,FIND("_",RIGHT(B8290,LEN(B8290)-3))-1)</f>
        <v>Klokkefroe</v>
      </c>
      <c r="J8290" s="61" t="str">
        <f aca="false">TRIM(SUBSTITUTE(RIGHT(B8290,FIND(I8290,B8290)+1),"_",""))</f>
        <v>PosK</v>
      </c>
      <c r="K8290" s="0" t="str">
        <f aca="false">IFERROR(VALUE(SUBSTITUTE(E8290,".",",")),E8290)</f>
        <v>No Ct</v>
      </c>
      <c r="L8290" s="61" t="n">
        <f aca="false">IF(J8290="PosK",SUMIFS(K:K,J:J,"PosK",H:H,H8290),"")</f>
        <v>0</v>
      </c>
      <c r="M8290" s="61" t="n">
        <f aca="false">IF(J8290="PosK",SUMIFS(K:K,J:J,"NegK",H:H,H8290),"")</f>
        <v>0</v>
      </c>
      <c r="N8290" s="61" t="n">
        <f aca="false">IF(J8290="PosK",SUMIFS(K:K,J:J,"eDNA",H:H,H8290),"")</f>
        <v>0</v>
      </c>
      <c r="P8290" s="62" t="n">
        <f aca="false">IF(K8292="No Ct",0,K8292)</f>
        <v>0</v>
      </c>
      <c r="Q8290" s="62" t="n">
        <f aca="false">IF(K8293="No Ct",0,K8293)</f>
        <v>0</v>
      </c>
      <c r="R8290" s="0" t="str">
        <f aca="false">IF(AND(L8290&gt;0,M8290=0),"Valid","Invalid")</f>
        <v>Invalid</v>
      </c>
      <c r="S8290" s="0" t="str">
        <f aca="false">IF(OR(P8290&gt;1,Q8290&gt;1),"Present","Absent")</f>
        <v>Absent</v>
      </c>
      <c r="T8290" s="63" t="str">
        <f aca="false">IF(OR(AND(P8290&gt;1,P8290&lt;41),AND(Q8290&gt;1,Q8290&lt;41)),"Ct&lt;41","Ct&gt;41")</f>
        <v>Ct&gt;41</v>
      </c>
      <c r="U8290" s="0" t="str">
        <f aca="false">I8290</f>
        <v>Klokkefroe</v>
      </c>
      <c r="V8290" s="0" t="str">
        <f aca="false">MID(F8290,10,9)</f>
        <v>DL2019027</v>
      </c>
      <c r="W8290" s="64" t="str">
        <f aca="false">V8290&amp;"_"&amp;U8290&amp;"_"&amp;R8290&amp;"_"&amp;S8290&amp;"_"&amp;T8290</f>
        <v>DL2019027_Klokkefroe_Invalid_Absent_Ct&gt;41</v>
      </c>
    </row>
    <row r="8291" customFormat="false" ht="14.25" hidden="false" customHeight="false" outlineLevel="0" collapsed="false">
      <c r="A8291" s="0" t="s">
        <v>804</v>
      </c>
      <c r="B8291" s="52" t="s">
        <v>965</v>
      </c>
      <c r="C8291" s="52" t="s">
        <v>747</v>
      </c>
      <c r="D8291" s="53" t="n">
        <v>0.1</v>
      </c>
      <c r="E8291" s="53" t="s">
        <v>748</v>
      </c>
      <c r="F8291" s="0" t="s">
        <v>1447</v>
      </c>
      <c r="G8291" s="0" t="str">
        <f aca="false">LEFT(B8291,2)</f>
        <v>08</v>
      </c>
      <c r="H8291" s="0" t="str">
        <f aca="false">I8291&amp;"_"&amp;G8291&amp;"_"&amp;F8291</f>
        <v>Klokkefroe_08_20190904_DL2019027_HTXHilleroed_koersel1</v>
      </c>
      <c r="I8291" s="61" t="str">
        <f aca="false">MID(RIGHT(B8291,LEN(B8291)-3),1,FIND("_",RIGHT(B8291,LEN(B8291)-3))-1)</f>
        <v>Klokkefroe</v>
      </c>
      <c r="J8291" s="61" t="str">
        <f aca="false">TRIM(SUBSTITUTE(RIGHT(B8291,FIND(I8291,B8291)+1),"_",""))</f>
        <v>NegK</v>
      </c>
      <c r="K8291" s="0" t="str">
        <f aca="false">IFERROR(VALUE(SUBSTITUTE(E8291,".",",")),E8291)</f>
        <v>No Ct</v>
      </c>
      <c r="L8291" s="61" t="str">
        <f aca="false">IF(J8291="PosK",SUMIFS(K:K,J:J,"PosK",H:H,H8291),"")</f>
        <v/>
      </c>
      <c r="M8291" s="61" t="str">
        <f aca="false">IF(J8291="PosK",SUMIFS(K:K,J:J,"NegK",H:H,H8291),"")</f>
        <v/>
      </c>
      <c r="N8291" s="61" t="str">
        <f aca="false">IF(J8291="PosK",SUMIFS(K:K,J:J,"eDNA",H:H,H8291),"")</f>
        <v/>
      </c>
    </row>
    <row r="8292" customFormat="false" ht="14.25" hidden="false" customHeight="false" outlineLevel="0" collapsed="false">
      <c r="A8292" s="0" t="s">
        <v>806</v>
      </c>
      <c r="B8292" s="52" t="s">
        <v>966</v>
      </c>
      <c r="C8292" s="52" t="s">
        <v>751</v>
      </c>
      <c r="D8292" s="53" t="n">
        <v>0.1</v>
      </c>
      <c r="E8292" s="53" t="s">
        <v>748</v>
      </c>
      <c r="F8292" s="0" t="s">
        <v>1447</v>
      </c>
      <c r="G8292" s="0" t="str">
        <f aca="false">LEFT(B8292,2)</f>
        <v>08</v>
      </c>
      <c r="H8292" s="0" t="str">
        <f aca="false">I8292&amp;"_"&amp;G8292&amp;"_"&amp;F8292</f>
        <v>Klokkefroe_08_20190904_DL2019027_HTXHilleroed_koersel1</v>
      </c>
      <c r="I8292" s="61" t="str">
        <f aca="false">MID(RIGHT(B8292,LEN(B8292)-3),1,FIND("_",RIGHT(B8292,LEN(B8292)-3))-1)</f>
        <v>Klokkefroe</v>
      </c>
      <c r="J8292" s="61" t="str">
        <f aca="false">TRIM(SUBSTITUTE(RIGHT(B8292,FIND(I8292,B8292)+1),"_",""))</f>
        <v>eDNA</v>
      </c>
      <c r="K8292" s="0" t="str">
        <f aca="false">IFERROR(VALUE(SUBSTITUTE(E8292,".",",")),E8292)</f>
        <v>No Ct</v>
      </c>
      <c r="L8292" s="61" t="str">
        <f aca="false">IF(J8292="PosK",SUMIFS(K:K,J:J,"PosK",H:H,H8292),"")</f>
        <v/>
      </c>
      <c r="M8292" s="61" t="str">
        <f aca="false">IF(J8292="PosK",SUMIFS(K:K,J:J,"NegK",H:H,H8292),"")</f>
        <v/>
      </c>
      <c r="N8292" s="61" t="str">
        <f aca="false">IF(J8292="PosK",SUMIFS(K:K,J:J,"eDNA",H:H,H8292),"")</f>
        <v/>
      </c>
      <c r="Q8292" s="62"/>
    </row>
    <row r="8293" customFormat="false" ht="14.25" hidden="false" customHeight="false" outlineLevel="0" collapsed="false">
      <c r="A8293" s="0" t="s">
        <v>808</v>
      </c>
      <c r="B8293" s="52" t="s">
        <v>966</v>
      </c>
      <c r="C8293" s="52" t="s">
        <v>751</v>
      </c>
      <c r="D8293" s="53" t="n">
        <v>0.1</v>
      </c>
      <c r="E8293" s="53" t="s">
        <v>748</v>
      </c>
      <c r="F8293" s="0" t="s">
        <v>1447</v>
      </c>
      <c r="G8293" s="0" t="str">
        <f aca="false">LEFT(B8293,2)</f>
        <v>08</v>
      </c>
      <c r="H8293" s="0" t="str">
        <f aca="false">I8293&amp;"_"&amp;G8293&amp;"_"&amp;F8293</f>
        <v>Klokkefroe_08_20190904_DL2019027_HTXHilleroed_koersel1</v>
      </c>
      <c r="I8293" s="61" t="str">
        <f aca="false">MID(RIGHT(B8293,LEN(B8293)-3),1,FIND("_",RIGHT(B8293,LEN(B8293)-3))-1)</f>
        <v>Klokkefroe</v>
      </c>
      <c r="J8293" s="61" t="str">
        <f aca="false">TRIM(SUBSTITUTE(RIGHT(B8293,FIND(I8293,B8293)+1),"_",""))</f>
        <v>eDNA</v>
      </c>
      <c r="K8293" s="0" t="str">
        <f aca="false">IFERROR(VALUE(SUBSTITUTE(E8293,".",",")),E8293)</f>
        <v>No Ct</v>
      </c>
      <c r="L8293" s="61" t="str">
        <f aca="false">IF(J8293="PosK",SUMIFS(K:K,J:J,"PosK",H:H,H8293),"")</f>
        <v/>
      </c>
      <c r="M8293" s="61" t="str">
        <f aca="false">IF(J8293="PosK",SUMIFS(K:K,J:J,"NegK",H:H,H8293),"")</f>
        <v/>
      </c>
      <c r="N8293" s="61" t="str">
        <f aca="false">IF(J8293="PosK",SUMIFS(K:K,J:J,"eDNA",H:H,H8293),"")</f>
        <v/>
      </c>
      <c r="P8293" s="62"/>
      <c r="T8293" s="63"/>
      <c r="W8293" s="64"/>
    </row>
    <row r="8294" customFormat="false" ht="14.25" hidden="false" customHeight="false" outlineLevel="0" collapsed="false">
      <c r="A8294" s="0" t="s">
        <v>810</v>
      </c>
      <c r="B8294" s="52" t="s">
        <v>968</v>
      </c>
      <c r="C8294" s="52" t="s">
        <v>743</v>
      </c>
      <c r="D8294" s="53" t="n">
        <v>0.1</v>
      </c>
      <c r="E8294" s="53" t="n">
        <v>25.73</v>
      </c>
      <c r="F8294" s="0" t="s">
        <v>1447</v>
      </c>
      <c r="G8294" s="0" t="str">
        <f aca="false">LEFT(B8294,2)</f>
        <v>09</v>
      </c>
      <c r="H8294" s="0" t="str">
        <f aca="false">I8294&amp;"_"&amp;G8294&amp;"_"&amp;F8294</f>
        <v>Skrubtudse_09_20190904_DL2019027_HTXHilleroed_koersel1</v>
      </c>
      <c r="I8294" s="61" t="str">
        <f aca="false">MID(RIGHT(B8294,LEN(B8294)-3),1,FIND("_",RIGHT(B8294,LEN(B8294)-3))-1)</f>
        <v>Skrubtudse</v>
      </c>
      <c r="J8294" s="61" t="str">
        <f aca="false">TRIM(SUBSTITUTE(RIGHT(B8294,FIND(I8294,B8294)+1),"_",""))</f>
        <v>PosK</v>
      </c>
      <c r="K8294" s="0" t="n">
        <f aca="false">IFERROR(VALUE(SUBSTITUTE(E8294,".",",")),E8294)</f>
        <v>25.73</v>
      </c>
      <c r="L8294" s="61" t="n">
        <f aca="false">IF(J8294="PosK",SUMIFS(K:K,J:J,"PosK",H:H,H8294),"")</f>
        <v>25.73</v>
      </c>
      <c r="M8294" s="61" t="n">
        <f aca="false">IF(J8294="PosK",SUMIFS(K:K,J:J,"NegK",H:H,H8294),"")</f>
        <v>0</v>
      </c>
      <c r="N8294" s="61" t="n">
        <f aca="false">IF(J8294="PosK",SUMIFS(K:K,J:J,"eDNA",H:H,H8294),"")</f>
        <v>39.6</v>
      </c>
      <c r="P8294" s="62" t="n">
        <f aca="false">IF(K8296="No Ct",0,K8296)</f>
        <v>39.6</v>
      </c>
      <c r="Q8294" s="62" t="n">
        <f aca="false">IF(K8297="No Ct",0,K8297)</f>
        <v>0</v>
      </c>
      <c r="R8294" s="0" t="str">
        <f aca="false">IF(AND(L8294&gt;0,M8294=0),"Valid","Invalid")</f>
        <v>Valid</v>
      </c>
      <c r="S8294" s="0" t="str">
        <f aca="false">IF(OR(P8294&gt;1,Q8294&gt;1),"Present","Absent")</f>
        <v>Present</v>
      </c>
      <c r="T8294" s="63" t="str">
        <f aca="false">IF(OR(AND(P8294&gt;1,P8294&lt;41),AND(Q8294&gt;1,Q8294&lt;41)),"Ct&lt;41","Ct&gt;41")</f>
        <v>Ct&lt;41</v>
      </c>
      <c r="U8294" s="0" t="str">
        <f aca="false">I8294</f>
        <v>Skrubtudse</v>
      </c>
      <c r="V8294" s="0" t="str">
        <f aca="false">MID(F8294,10,9)</f>
        <v>DL2019027</v>
      </c>
      <c r="W8294" s="64" t="str">
        <f aca="false">V8294&amp;"_"&amp;U8294&amp;"_"&amp;R8294&amp;"_"&amp;S8294&amp;"_"&amp;T8294</f>
        <v>DL2019027_Skrubtudse_Valid_Present_Ct&lt;41</v>
      </c>
    </row>
    <row r="8295" customFormat="false" ht="14.25" hidden="false" customHeight="false" outlineLevel="0" collapsed="false">
      <c r="A8295" s="0" t="s">
        <v>812</v>
      </c>
      <c r="B8295" s="52" t="s">
        <v>969</v>
      </c>
      <c r="C8295" s="52" t="s">
        <v>747</v>
      </c>
      <c r="D8295" s="53" t="n">
        <v>0.1</v>
      </c>
      <c r="E8295" s="53" t="s">
        <v>748</v>
      </c>
      <c r="F8295" s="0" t="s">
        <v>1447</v>
      </c>
      <c r="G8295" s="0" t="str">
        <f aca="false">LEFT(B8295,2)</f>
        <v>09</v>
      </c>
      <c r="H8295" s="0" t="str">
        <f aca="false">I8295&amp;"_"&amp;G8295&amp;"_"&amp;F8295</f>
        <v>Skrubtudse_09_20190904_DL2019027_HTXHilleroed_koersel1</v>
      </c>
      <c r="I8295" s="61" t="str">
        <f aca="false">MID(RIGHT(B8295,LEN(B8295)-3),1,FIND("_",RIGHT(B8295,LEN(B8295)-3))-1)</f>
        <v>Skrubtudse</v>
      </c>
      <c r="J8295" s="61" t="str">
        <f aca="false">TRIM(SUBSTITUTE(RIGHT(B8295,FIND(I8295,B8295)+1),"_",""))</f>
        <v>NegK</v>
      </c>
      <c r="K8295" s="0" t="str">
        <f aca="false">IFERROR(VALUE(SUBSTITUTE(E8295,".",",")),E8295)</f>
        <v>No Ct</v>
      </c>
      <c r="L8295" s="61" t="str">
        <f aca="false">IF(J8295="PosK",SUMIFS(K:K,J:J,"PosK",H:H,H8295),"")</f>
        <v/>
      </c>
      <c r="M8295" s="61" t="str">
        <f aca="false">IF(J8295="PosK",SUMIFS(K:K,J:J,"NegK",H:H,H8295),"")</f>
        <v/>
      </c>
      <c r="N8295" s="61" t="str">
        <f aca="false">IF(J8295="PosK",SUMIFS(K:K,J:J,"eDNA",H:H,H8295),"")</f>
        <v/>
      </c>
    </row>
    <row r="8296" customFormat="false" ht="14.25" hidden="false" customHeight="false" outlineLevel="0" collapsed="false">
      <c r="A8296" s="0" t="s">
        <v>814</v>
      </c>
      <c r="B8296" s="52" t="s">
        <v>970</v>
      </c>
      <c r="C8296" s="52" t="s">
        <v>751</v>
      </c>
      <c r="D8296" s="53" t="n">
        <v>0.1</v>
      </c>
      <c r="E8296" s="53" t="n">
        <v>39.6</v>
      </c>
      <c r="F8296" s="0" t="s">
        <v>1447</v>
      </c>
      <c r="G8296" s="0" t="str">
        <f aca="false">LEFT(B8296,2)</f>
        <v>09</v>
      </c>
      <c r="H8296" s="0" t="str">
        <f aca="false">I8296&amp;"_"&amp;G8296&amp;"_"&amp;F8296</f>
        <v>Skrubtudse_09_20190904_DL2019027_HTXHilleroed_koersel1</v>
      </c>
      <c r="I8296" s="61" t="str">
        <f aca="false">MID(RIGHT(B8296,LEN(B8296)-3),1,FIND("_",RIGHT(B8296,LEN(B8296)-3))-1)</f>
        <v>Skrubtudse</v>
      </c>
      <c r="J8296" s="61" t="str">
        <f aca="false">TRIM(SUBSTITUTE(RIGHT(B8296,FIND(I8296,B8296)+1),"_",""))</f>
        <v>eDNA</v>
      </c>
      <c r="K8296" s="0" t="n">
        <f aca="false">IFERROR(VALUE(SUBSTITUTE(E8296,".",",")),E8296)</f>
        <v>39.6</v>
      </c>
      <c r="L8296" s="61" t="str">
        <f aca="false">IF(J8296="PosK",SUMIFS(K:K,J:J,"PosK",H:H,H8296),"")</f>
        <v/>
      </c>
      <c r="M8296" s="61" t="str">
        <f aca="false">IF(J8296="PosK",SUMIFS(K:K,J:J,"NegK",H:H,H8296),"")</f>
        <v/>
      </c>
      <c r="N8296" s="61" t="str">
        <f aca="false">IF(J8296="PosK",SUMIFS(K:K,J:J,"eDNA",H:H,H8296),"")</f>
        <v/>
      </c>
      <c r="Q8296" s="62"/>
    </row>
    <row r="8297" customFormat="false" ht="14.25" hidden="false" customHeight="false" outlineLevel="0" collapsed="false">
      <c r="A8297" s="0" t="s">
        <v>816</v>
      </c>
      <c r="B8297" s="52" t="s">
        <v>970</v>
      </c>
      <c r="C8297" s="52" t="s">
        <v>751</v>
      </c>
      <c r="D8297" s="53" t="n">
        <v>0.1</v>
      </c>
      <c r="E8297" s="53" t="s">
        <v>748</v>
      </c>
      <c r="F8297" s="0" t="s">
        <v>1447</v>
      </c>
      <c r="G8297" s="0" t="str">
        <f aca="false">LEFT(B8297,2)</f>
        <v>09</v>
      </c>
      <c r="H8297" s="0" t="str">
        <f aca="false">I8297&amp;"_"&amp;G8297&amp;"_"&amp;F8297</f>
        <v>Skrubtudse_09_20190904_DL2019027_HTXHilleroed_koersel1</v>
      </c>
      <c r="I8297" s="61" t="str">
        <f aca="false">MID(RIGHT(B8297,LEN(B8297)-3),1,FIND("_",RIGHT(B8297,LEN(B8297)-3))-1)</f>
        <v>Skrubtudse</v>
      </c>
      <c r="J8297" s="61" t="str">
        <f aca="false">TRIM(SUBSTITUTE(RIGHT(B8297,FIND(I8297,B8297)+1),"_",""))</f>
        <v>eDNA</v>
      </c>
      <c r="K8297" s="0" t="str">
        <f aca="false">IFERROR(VALUE(SUBSTITUTE(E8297,".",",")),E8297)</f>
        <v>No Ct</v>
      </c>
      <c r="L8297" s="61" t="str">
        <f aca="false">IF(J8297="PosK",SUMIFS(K:K,J:J,"PosK",H:H,H8297),"")</f>
        <v/>
      </c>
      <c r="M8297" s="61" t="str">
        <f aca="false">IF(J8297="PosK",SUMIFS(K:K,J:J,"NegK",H:H,H8297),"")</f>
        <v/>
      </c>
      <c r="N8297" s="61" t="str">
        <f aca="false">IF(J8297="PosK",SUMIFS(K:K,J:J,"eDNA",H:H,H8297),"")</f>
        <v/>
      </c>
      <c r="P8297" s="62"/>
      <c r="T8297" s="63"/>
      <c r="W8297" s="64"/>
    </row>
    <row r="8298" customFormat="false" ht="14.25" hidden="false" customHeight="false" outlineLevel="0" collapsed="false">
      <c r="A8298" s="0" t="s">
        <v>818</v>
      </c>
      <c r="B8298" s="52" t="s">
        <v>972</v>
      </c>
      <c r="C8298" s="52" t="s">
        <v>743</v>
      </c>
      <c r="D8298" s="53" t="n">
        <v>0.1</v>
      </c>
      <c r="E8298" s="53" t="n">
        <v>24.4</v>
      </c>
      <c r="F8298" s="0" t="s">
        <v>1447</v>
      </c>
      <c r="G8298" s="0" t="str">
        <f aca="false">LEFT(B8298,2)</f>
        <v>10</v>
      </c>
      <c r="H8298" s="0" t="str">
        <f aca="false">I8298&amp;"_"&amp;G8298&amp;"_"&amp;F8298</f>
        <v>Skrubtudse_10_20190904_DL2019027_HTXHilleroed_koersel1</v>
      </c>
      <c r="I8298" s="61" t="str">
        <f aca="false">MID(RIGHT(B8298,LEN(B8298)-3),1,FIND("_",RIGHT(B8298,LEN(B8298)-3))-1)</f>
        <v>Skrubtudse</v>
      </c>
      <c r="J8298" s="61" t="str">
        <f aca="false">TRIM(SUBSTITUTE(RIGHT(B8298,FIND(I8298,B8298)+1),"_",""))</f>
        <v>PosK</v>
      </c>
      <c r="K8298" s="0" t="n">
        <f aca="false">IFERROR(VALUE(SUBSTITUTE(E8298,".",",")),E8298)</f>
        <v>24.4</v>
      </c>
      <c r="L8298" s="61" t="n">
        <f aca="false">IF(J8298="PosK",SUMIFS(K:K,J:J,"PosK",H:H,H8298),"")</f>
        <v>24.4</v>
      </c>
      <c r="M8298" s="61" t="n">
        <f aca="false">IF(J8298="PosK",SUMIFS(K:K,J:J,"NegK",H:H,H8298),"")</f>
        <v>0</v>
      </c>
      <c r="N8298" s="61" t="n">
        <f aca="false">IF(J8298="PosK",SUMIFS(K:K,J:J,"eDNA",H:H,H8298),"")</f>
        <v>37.82</v>
      </c>
      <c r="P8298" s="62" t="n">
        <f aca="false">IF(K8300="No Ct",0,K8300)</f>
        <v>37.82</v>
      </c>
      <c r="Q8298" s="62" t="n">
        <f aca="false">IF(K8301="No Ct",0,K8301)</f>
        <v>0</v>
      </c>
      <c r="R8298" s="0" t="str">
        <f aca="false">IF(AND(L8298&gt;0,M8298=0),"Valid","Invalid")</f>
        <v>Valid</v>
      </c>
      <c r="S8298" s="0" t="str">
        <f aca="false">IF(OR(P8298&gt;1,Q8298&gt;1),"Present","Absent")</f>
        <v>Present</v>
      </c>
      <c r="T8298" s="63" t="str">
        <f aca="false">IF(OR(AND(P8298&gt;1,P8298&lt;41),AND(Q8298&gt;1,Q8298&lt;41)),"Ct&lt;41","Ct&gt;41")</f>
        <v>Ct&lt;41</v>
      </c>
      <c r="U8298" s="0" t="str">
        <f aca="false">I8298</f>
        <v>Skrubtudse</v>
      </c>
      <c r="V8298" s="0" t="str">
        <f aca="false">MID(F8298,10,9)</f>
        <v>DL2019027</v>
      </c>
      <c r="W8298" s="64" t="str">
        <f aca="false">V8298&amp;"_"&amp;U8298&amp;"_"&amp;R8298&amp;"_"&amp;S8298&amp;"_"&amp;T8298</f>
        <v>DL2019027_Skrubtudse_Valid_Present_Ct&lt;41</v>
      </c>
    </row>
    <row r="8299" customFormat="false" ht="14.25" hidden="false" customHeight="false" outlineLevel="0" collapsed="false">
      <c r="A8299" s="0" t="s">
        <v>820</v>
      </c>
      <c r="B8299" s="52" t="s">
        <v>973</v>
      </c>
      <c r="C8299" s="52" t="s">
        <v>747</v>
      </c>
      <c r="D8299" s="53" t="n">
        <v>0.1</v>
      </c>
      <c r="E8299" s="53" t="s">
        <v>748</v>
      </c>
      <c r="F8299" s="0" t="s">
        <v>1447</v>
      </c>
      <c r="G8299" s="0" t="str">
        <f aca="false">LEFT(B8299,2)</f>
        <v>10</v>
      </c>
      <c r="H8299" s="0" t="str">
        <f aca="false">I8299&amp;"_"&amp;G8299&amp;"_"&amp;F8299</f>
        <v>Skrubtudse_10_20190904_DL2019027_HTXHilleroed_koersel1</v>
      </c>
      <c r="I8299" s="61" t="str">
        <f aca="false">MID(RIGHT(B8299,LEN(B8299)-3),1,FIND("_",RIGHT(B8299,LEN(B8299)-3))-1)</f>
        <v>Skrubtudse</v>
      </c>
      <c r="J8299" s="61" t="str">
        <f aca="false">TRIM(SUBSTITUTE(RIGHT(B8299,FIND(I8299,B8299)+1),"_",""))</f>
        <v>NegK</v>
      </c>
      <c r="K8299" s="0" t="str">
        <f aca="false">IFERROR(VALUE(SUBSTITUTE(E8299,".",",")),E8299)</f>
        <v>No Ct</v>
      </c>
      <c r="L8299" s="61" t="str">
        <f aca="false">IF(J8299="PosK",SUMIFS(K:K,J:J,"PosK",H:H,H8299),"")</f>
        <v/>
      </c>
      <c r="M8299" s="61" t="str">
        <f aca="false">IF(J8299="PosK",SUMIFS(K:K,J:J,"NegK",H:H,H8299),"")</f>
        <v/>
      </c>
      <c r="N8299" s="61" t="str">
        <f aca="false">IF(J8299="PosK",SUMIFS(K:K,J:J,"eDNA",H:H,H8299),"")</f>
        <v/>
      </c>
    </row>
    <row r="8300" customFormat="false" ht="14.25" hidden="false" customHeight="false" outlineLevel="0" collapsed="false">
      <c r="A8300" s="0" t="s">
        <v>822</v>
      </c>
      <c r="B8300" s="52" t="s">
        <v>974</v>
      </c>
      <c r="C8300" s="52" t="s">
        <v>751</v>
      </c>
      <c r="D8300" s="53" t="n">
        <v>0.1</v>
      </c>
      <c r="E8300" s="53" t="n">
        <v>37.82</v>
      </c>
      <c r="F8300" s="0" t="s">
        <v>1447</v>
      </c>
      <c r="G8300" s="0" t="str">
        <f aca="false">LEFT(B8300,2)</f>
        <v>10</v>
      </c>
      <c r="H8300" s="0" t="str">
        <f aca="false">I8300&amp;"_"&amp;G8300&amp;"_"&amp;F8300</f>
        <v>Skrubtudse_10_20190904_DL2019027_HTXHilleroed_koersel1</v>
      </c>
      <c r="I8300" s="61" t="str">
        <f aca="false">MID(RIGHT(B8300,LEN(B8300)-3),1,FIND("_",RIGHT(B8300,LEN(B8300)-3))-1)</f>
        <v>Skrubtudse</v>
      </c>
      <c r="J8300" s="61" t="str">
        <f aca="false">TRIM(SUBSTITUTE(RIGHT(B8300,FIND(I8300,B8300)+1),"_",""))</f>
        <v>eDNA</v>
      </c>
      <c r="K8300" s="0" t="n">
        <f aca="false">IFERROR(VALUE(SUBSTITUTE(E8300,".",",")),E8300)</f>
        <v>37.82</v>
      </c>
      <c r="L8300" s="61" t="str">
        <f aca="false">IF(J8300="PosK",SUMIFS(K:K,J:J,"PosK",H:H,H8300),"")</f>
        <v/>
      </c>
      <c r="M8300" s="61" t="str">
        <f aca="false">IF(J8300="PosK",SUMIFS(K:K,J:J,"NegK",H:H,H8300),"")</f>
        <v/>
      </c>
      <c r="N8300" s="61" t="str">
        <f aca="false">IF(J8300="PosK",SUMIFS(K:K,J:J,"eDNA",H:H,H8300),"")</f>
        <v/>
      </c>
      <c r="Q8300" s="62"/>
    </row>
    <row r="8301" customFormat="false" ht="14.25" hidden="false" customHeight="false" outlineLevel="0" collapsed="false">
      <c r="A8301" s="0" t="s">
        <v>824</v>
      </c>
      <c r="B8301" s="52" t="s">
        <v>974</v>
      </c>
      <c r="C8301" s="52" t="s">
        <v>751</v>
      </c>
      <c r="D8301" s="53" t="n">
        <v>0.1</v>
      </c>
      <c r="E8301" s="53" t="s">
        <v>748</v>
      </c>
      <c r="F8301" s="0" t="s">
        <v>1447</v>
      </c>
      <c r="G8301" s="0" t="str">
        <f aca="false">LEFT(B8301,2)</f>
        <v>10</v>
      </c>
      <c r="H8301" s="0" t="str">
        <f aca="false">I8301&amp;"_"&amp;G8301&amp;"_"&amp;F8301</f>
        <v>Skrubtudse_10_20190904_DL2019027_HTXHilleroed_koersel1</v>
      </c>
      <c r="I8301" s="61" t="str">
        <f aca="false">MID(RIGHT(B8301,LEN(B8301)-3),1,FIND("_",RIGHT(B8301,LEN(B8301)-3))-1)</f>
        <v>Skrubtudse</v>
      </c>
      <c r="J8301" s="61" t="str">
        <f aca="false">TRIM(SUBSTITUTE(RIGHT(B8301,FIND(I8301,B8301)+1),"_",""))</f>
        <v>eDNA</v>
      </c>
      <c r="K8301" s="0" t="str">
        <f aca="false">IFERROR(VALUE(SUBSTITUTE(E8301,".",",")),E8301)</f>
        <v>No Ct</v>
      </c>
      <c r="L8301" s="61" t="str">
        <f aca="false">IF(J8301="PosK",SUMIFS(K:K,J:J,"PosK",H:H,H8301),"")</f>
        <v/>
      </c>
      <c r="M8301" s="61" t="str">
        <f aca="false">IF(J8301="PosK",SUMIFS(K:K,J:J,"NegK",H:H,H8301),"")</f>
        <v/>
      </c>
      <c r="N8301" s="61" t="str">
        <f aca="false">IF(J8301="PosK",SUMIFS(K:K,J:J,"eDNA",H:H,H8301),"")</f>
        <v/>
      </c>
      <c r="P8301" s="62"/>
      <c r="T8301" s="63"/>
      <c r="W8301" s="64"/>
    </row>
    <row r="8302" customFormat="false" ht="14.25" hidden="false" customHeight="false" outlineLevel="0" collapsed="false">
      <c r="A8302" s="0" t="s">
        <v>826</v>
      </c>
      <c r="B8302" s="52" t="s">
        <v>976</v>
      </c>
      <c r="C8302" s="52" t="s">
        <v>743</v>
      </c>
      <c r="D8302" s="53" t="n">
        <v>0.1</v>
      </c>
      <c r="E8302" s="53" t="n">
        <v>30.45</v>
      </c>
      <c r="F8302" s="0" t="s">
        <v>1447</v>
      </c>
      <c r="G8302" s="0" t="str">
        <f aca="false">LEFT(B8302,2)</f>
        <v>11</v>
      </c>
      <c r="H8302" s="0" t="str">
        <f aca="false">I8302&amp;"_"&amp;G8302&amp;"_"&amp;F8302</f>
        <v>Bjergsalamander_11_20190904_DL2019027_HTXHilleroed_koersel1</v>
      </c>
      <c r="I8302" s="61" t="str">
        <f aca="false">MID(RIGHT(B8302,LEN(B8302)-3),1,FIND("_",RIGHT(B8302,LEN(B8302)-3))-1)</f>
        <v>Bjergsalamander</v>
      </c>
      <c r="J8302" s="61" t="str">
        <f aca="false">TRIM(SUBSTITUTE(RIGHT(B8302,FIND(I8302,B8302)+1),"_",""))</f>
        <v>PosK</v>
      </c>
      <c r="K8302" s="0" t="n">
        <f aca="false">IFERROR(VALUE(SUBSTITUTE(E8302,".",",")),E8302)</f>
        <v>30.45</v>
      </c>
      <c r="L8302" s="61" t="n">
        <f aca="false">IF(J8302="PosK",SUMIFS(K:K,J:J,"PosK",H:H,H8302),"")</f>
        <v>30.45</v>
      </c>
      <c r="M8302" s="61" t="n">
        <f aca="false">IF(J8302="PosK",SUMIFS(K:K,J:J,"NegK",H:H,H8302),"")</f>
        <v>0</v>
      </c>
      <c r="N8302" s="61" t="n">
        <f aca="false">IF(J8302="PosK",SUMIFS(K:K,J:J,"eDNA",H:H,H8302),"")</f>
        <v>0</v>
      </c>
      <c r="P8302" s="62" t="n">
        <f aca="false">IF(K8304="No Ct",0,K8304)</f>
        <v>0</v>
      </c>
      <c r="Q8302" s="62" t="n">
        <f aca="false">IF(K8305="No Ct",0,K8305)</f>
        <v>0</v>
      </c>
      <c r="R8302" s="0" t="str">
        <f aca="false">IF(AND(L8302&gt;0,M8302=0),"Valid","Invalid")</f>
        <v>Valid</v>
      </c>
      <c r="S8302" s="0" t="str">
        <f aca="false">IF(OR(P8302&gt;1,Q8302&gt;1),"Present","Absent")</f>
        <v>Absent</v>
      </c>
      <c r="T8302" s="63" t="str">
        <f aca="false">IF(OR(AND(P8302&gt;1,P8302&lt;41),AND(Q8302&gt;1,Q8302&lt;41)),"Ct&lt;41","Ct&gt;41")</f>
        <v>Ct&gt;41</v>
      </c>
      <c r="U8302" s="0" t="str">
        <f aca="false">I8302</f>
        <v>Bjergsalamander</v>
      </c>
      <c r="V8302" s="0" t="str">
        <f aca="false">MID(F8302,10,9)</f>
        <v>DL2019027</v>
      </c>
      <c r="W8302" s="64" t="str">
        <f aca="false">V8302&amp;"_"&amp;U8302&amp;"_"&amp;R8302&amp;"_"&amp;S8302&amp;"_"&amp;T8302</f>
        <v>DL2019027_Bjergsalamander_Valid_Absent_Ct&gt;41</v>
      </c>
    </row>
    <row r="8303" customFormat="false" ht="14.25" hidden="false" customHeight="false" outlineLevel="0" collapsed="false">
      <c r="A8303" s="0" t="s">
        <v>828</v>
      </c>
      <c r="B8303" s="52" t="s">
        <v>977</v>
      </c>
      <c r="C8303" s="52" t="s">
        <v>747</v>
      </c>
      <c r="D8303" s="53" t="n">
        <v>0.1</v>
      </c>
      <c r="E8303" s="53" t="s">
        <v>748</v>
      </c>
      <c r="F8303" s="0" t="s">
        <v>1447</v>
      </c>
      <c r="G8303" s="0" t="str">
        <f aca="false">LEFT(B8303,2)</f>
        <v>11</v>
      </c>
      <c r="H8303" s="0" t="str">
        <f aca="false">I8303&amp;"_"&amp;G8303&amp;"_"&amp;F8303</f>
        <v>Bjergsalamander_11_20190904_DL2019027_HTXHilleroed_koersel1</v>
      </c>
      <c r="I8303" s="61" t="str">
        <f aca="false">MID(RIGHT(B8303,LEN(B8303)-3),1,FIND("_",RIGHT(B8303,LEN(B8303)-3))-1)</f>
        <v>Bjergsalamander</v>
      </c>
      <c r="J8303" s="61" t="str">
        <f aca="false">TRIM(SUBSTITUTE(RIGHT(B8303,FIND(I8303,B8303)+1),"_",""))</f>
        <v>NegK</v>
      </c>
      <c r="K8303" s="0" t="str">
        <f aca="false">IFERROR(VALUE(SUBSTITUTE(E8303,".",",")),E8303)</f>
        <v>No Ct</v>
      </c>
      <c r="L8303" s="61" t="str">
        <f aca="false">IF(J8303="PosK",SUMIFS(K:K,J:J,"PosK",H:H,H8303),"")</f>
        <v/>
      </c>
      <c r="M8303" s="61" t="str">
        <f aca="false">IF(J8303="PosK",SUMIFS(K:K,J:J,"NegK",H:H,H8303),"")</f>
        <v/>
      </c>
      <c r="N8303" s="61" t="str">
        <f aca="false">IF(J8303="PosK",SUMIFS(K:K,J:J,"eDNA",H:H,H8303),"")</f>
        <v/>
      </c>
    </row>
    <row r="8304" customFormat="false" ht="14.25" hidden="false" customHeight="false" outlineLevel="0" collapsed="false">
      <c r="A8304" s="0" t="s">
        <v>830</v>
      </c>
      <c r="B8304" s="52" t="s">
        <v>978</v>
      </c>
      <c r="C8304" s="52" t="s">
        <v>751</v>
      </c>
      <c r="D8304" s="53" t="n">
        <v>0.1</v>
      </c>
      <c r="E8304" s="53" t="s">
        <v>748</v>
      </c>
      <c r="F8304" s="0" t="s">
        <v>1447</v>
      </c>
      <c r="G8304" s="0" t="str">
        <f aca="false">LEFT(B8304,2)</f>
        <v>11</v>
      </c>
      <c r="H8304" s="0" t="str">
        <f aca="false">I8304&amp;"_"&amp;G8304&amp;"_"&amp;F8304</f>
        <v>Bjergsalamander_11_20190904_DL2019027_HTXHilleroed_koersel1</v>
      </c>
      <c r="I8304" s="61" t="str">
        <f aca="false">MID(RIGHT(B8304,LEN(B8304)-3),1,FIND("_",RIGHT(B8304,LEN(B8304)-3))-1)</f>
        <v>Bjergsalamander</v>
      </c>
      <c r="J8304" s="61" t="str">
        <f aca="false">TRIM(SUBSTITUTE(RIGHT(B8304,FIND(I8304,B8304)+1),"_",""))</f>
        <v>eDNA</v>
      </c>
      <c r="K8304" s="0" t="str">
        <f aca="false">IFERROR(VALUE(SUBSTITUTE(E8304,".",",")),E8304)</f>
        <v>No Ct</v>
      </c>
      <c r="L8304" s="61" t="str">
        <f aca="false">IF(J8304="PosK",SUMIFS(K:K,J:J,"PosK",H:H,H8304),"")</f>
        <v/>
      </c>
      <c r="M8304" s="61" t="str">
        <f aca="false">IF(J8304="PosK",SUMIFS(K:K,J:J,"NegK",H:H,H8304),"")</f>
        <v/>
      </c>
      <c r="N8304" s="61" t="str">
        <f aca="false">IF(J8304="PosK",SUMIFS(K:K,J:J,"eDNA",H:H,H8304),"")</f>
        <v/>
      </c>
      <c r="Q8304" s="62"/>
    </row>
    <row r="8305" customFormat="false" ht="14.25" hidden="false" customHeight="false" outlineLevel="0" collapsed="false">
      <c r="A8305" s="0" t="s">
        <v>832</v>
      </c>
      <c r="B8305" s="52" t="s">
        <v>978</v>
      </c>
      <c r="C8305" s="52" t="s">
        <v>751</v>
      </c>
      <c r="D8305" s="53" t="n">
        <v>0.1</v>
      </c>
      <c r="E8305" s="53" t="s">
        <v>748</v>
      </c>
      <c r="F8305" s="0" t="s">
        <v>1447</v>
      </c>
      <c r="G8305" s="0" t="str">
        <f aca="false">LEFT(B8305,2)</f>
        <v>11</v>
      </c>
      <c r="H8305" s="0" t="str">
        <f aca="false">I8305&amp;"_"&amp;G8305&amp;"_"&amp;F8305</f>
        <v>Bjergsalamander_11_20190904_DL2019027_HTXHilleroed_koersel1</v>
      </c>
      <c r="I8305" s="61" t="str">
        <f aca="false">MID(RIGHT(B8305,LEN(B8305)-3),1,FIND("_",RIGHT(B8305,LEN(B8305)-3))-1)</f>
        <v>Bjergsalamander</v>
      </c>
      <c r="J8305" s="61" t="str">
        <f aca="false">TRIM(SUBSTITUTE(RIGHT(B8305,FIND(I8305,B8305)+1),"_",""))</f>
        <v>eDNA</v>
      </c>
      <c r="K8305" s="0" t="str">
        <f aca="false">IFERROR(VALUE(SUBSTITUTE(E8305,".",",")),E8305)</f>
        <v>No Ct</v>
      </c>
      <c r="L8305" s="61" t="str">
        <f aca="false">IF(J8305="PosK",SUMIFS(K:K,J:J,"PosK",H:H,H8305),"")</f>
        <v/>
      </c>
      <c r="M8305" s="61" t="str">
        <f aca="false">IF(J8305="PosK",SUMIFS(K:K,J:J,"NegK",H:H,H8305),"")</f>
        <v/>
      </c>
      <c r="N8305" s="61" t="str">
        <f aca="false">IF(J8305="PosK",SUMIFS(K:K,J:J,"eDNA",H:H,H8305),"")</f>
        <v/>
      </c>
      <c r="P8305" s="62"/>
      <c r="T8305" s="63"/>
      <c r="W8305" s="64"/>
    </row>
    <row r="8306" customFormat="false" ht="14.25" hidden="false" customHeight="false" outlineLevel="0" collapsed="false">
      <c r="A8306" s="0" t="s">
        <v>834</v>
      </c>
      <c r="B8306" s="52" t="s">
        <v>980</v>
      </c>
      <c r="C8306" s="52" t="s">
        <v>743</v>
      </c>
      <c r="D8306" s="53" t="n">
        <v>0.1</v>
      </c>
      <c r="E8306" s="53" t="n">
        <v>27.92</v>
      </c>
      <c r="F8306" s="0" t="s">
        <v>1447</v>
      </c>
      <c r="G8306" s="0" t="str">
        <f aca="false">LEFT(B8306,2)</f>
        <v>12</v>
      </c>
      <c r="H8306" s="0" t="str">
        <f aca="false">I8306&amp;"_"&amp;G8306&amp;"_"&amp;F8306</f>
        <v>Latterfroe_12_20190904_DL2019027_HTXHilleroed_koersel1</v>
      </c>
      <c r="I8306" s="61" t="str">
        <f aca="false">MID(RIGHT(B8306,LEN(B8306)-3),1,FIND("_",RIGHT(B8306,LEN(B8306)-3))-1)</f>
        <v>Latterfroe</v>
      </c>
      <c r="J8306" s="61" t="str">
        <f aca="false">TRIM(SUBSTITUTE(RIGHT(B8306,FIND(I8306,B8306)+1),"_",""))</f>
        <v>PosK</v>
      </c>
      <c r="K8306" s="0" t="n">
        <f aca="false">IFERROR(VALUE(SUBSTITUTE(E8306,".",",")),E8306)</f>
        <v>27.92</v>
      </c>
      <c r="L8306" s="61" t="n">
        <f aca="false">IF(J8306="PosK",SUMIFS(K:K,J:J,"PosK",H:H,H8306),"")</f>
        <v>27.92</v>
      </c>
      <c r="M8306" s="61" t="n">
        <f aca="false">IF(J8306="PosK",SUMIFS(K:K,J:J,"NegK",H:H,H8306),"")</f>
        <v>0</v>
      </c>
      <c r="N8306" s="61" t="n">
        <f aca="false">IF(J8306="PosK",SUMIFS(K:K,J:J,"eDNA",H:H,H8306),"")</f>
        <v>0</v>
      </c>
      <c r="P8306" s="62" t="n">
        <f aca="false">IF(K8308="No Ct",0,K8308)</f>
        <v>0</v>
      </c>
      <c r="Q8306" s="62" t="n">
        <f aca="false">IF(K8309="No Ct",0,K8309)</f>
        <v>0</v>
      </c>
      <c r="R8306" s="0" t="str">
        <f aca="false">IF(AND(L8306&gt;0,M8306=0),"Valid","Invalid")</f>
        <v>Valid</v>
      </c>
      <c r="S8306" s="0" t="str">
        <f aca="false">IF(OR(P8306&gt;1,Q8306&gt;1),"Present","Absent")</f>
        <v>Absent</v>
      </c>
      <c r="T8306" s="63" t="str">
        <f aca="false">IF(OR(AND(P8306&gt;1,P8306&lt;41),AND(Q8306&gt;1,Q8306&lt;41)),"Ct&lt;41","Ct&gt;41")</f>
        <v>Ct&gt;41</v>
      </c>
      <c r="U8306" s="0" t="str">
        <f aca="false">I8306</f>
        <v>Latterfroe</v>
      </c>
      <c r="V8306" s="0" t="str">
        <f aca="false">MID(F8306,10,9)</f>
        <v>DL2019027</v>
      </c>
      <c r="W8306" s="64" t="str">
        <f aca="false">V8306&amp;"_"&amp;U8306&amp;"_"&amp;R8306&amp;"_"&amp;S8306&amp;"_"&amp;T8306</f>
        <v>DL2019027_Latterfroe_Valid_Absent_Ct&gt;41</v>
      </c>
    </row>
    <row r="8307" customFormat="false" ht="14.25" hidden="false" customHeight="false" outlineLevel="0" collapsed="false">
      <c r="A8307" s="0" t="s">
        <v>836</v>
      </c>
      <c r="B8307" s="52" t="s">
        <v>981</v>
      </c>
      <c r="C8307" s="52" t="s">
        <v>747</v>
      </c>
      <c r="D8307" s="53" t="n">
        <v>0.1</v>
      </c>
      <c r="E8307" s="53" t="s">
        <v>748</v>
      </c>
      <c r="F8307" s="0" t="s">
        <v>1447</v>
      </c>
      <c r="G8307" s="0" t="str">
        <f aca="false">LEFT(B8307,2)</f>
        <v>12</v>
      </c>
      <c r="H8307" s="0" t="str">
        <f aca="false">I8307&amp;"_"&amp;G8307&amp;"_"&amp;F8307</f>
        <v>Latterfroe_12_20190904_DL2019027_HTXHilleroed_koersel1</v>
      </c>
      <c r="I8307" s="61" t="str">
        <f aca="false">MID(RIGHT(B8307,LEN(B8307)-3),1,FIND("_",RIGHT(B8307,LEN(B8307)-3))-1)</f>
        <v>Latterfroe</v>
      </c>
      <c r="J8307" s="61" t="str">
        <f aca="false">TRIM(SUBSTITUTE(RIGHT(B8307,FIND(I8307,B8307)+1),"_",""))</f>
        <v>NegK</v>
      </c>
      <c r="K8307" s="0" t="str">
        <f aca="false">IFERROR(VALUE(SUBSTITUTE(E8307,".",",")),E8307)</f>
        <v>No Ct</v>
      </c>
      <c r="L8307" s="61" t="str">
        <f aca="false">IF(J8307="PosK",SUMIFS(K:K,J:J,"PosK",H:H,H8307),"")</f>
        <v/>
      </c>
      <c r="M8307" s="61" t="str">
        <f aca="false">IF(J8307="PosK",SUMIFS(K:K,J:J,"NegK",H:H,H8307),"")</f>
        <v/>
      </c>
      <c r="N8307" s="61" t="str">
        <f aca="false">IF(J8307="PosK",SUMIFS(K:K,J:J,"eDNA",H:H,H8307),"")</f>
        <v/>
      </c>
    </row>
    <row r="8308" customFormat="false" ht="14.25" hidden="false" customHeight="false" outlineLevel="0" collapsed="false">
      <c r="A8308" s="0" t="s">
        <v>838</v>
      </c>
      <c r="B8308" s="52" t="s">
        <v>982</v>
      </c>
      <c r="C8308" s="52" t="s">
        <v>751</v>
      </c>
      <c r="D8308" s="53" t="n">
        <v>0.1</v>
      </c>
      <c r="E8308" s="53" t="s">
        <v>748</v>
      </c>
      <c r="F8308" s="0" t="s">
        <v>1447</v>
      </c>
      <c r="G8308" s="0" t="str">
        <f aca="false">LEFT(B8308,2)</f>
        <v>12</v>
      </c>
      <c r="H8308" s="0" t="str">
        <f aca="false">I8308&amp;"_"&amp;G8308&amp;"_"&amp;F8308</f>
        <v>Latterfroe_12_20190904_DL2019027_HTXHilleroed_koersel1</v>
      </c>
      <c r="I8308" s="61" t="str">
        <f aca="false">MID(RIGHT(B8308,LEN(B8308)-3),1,FIND("_",RIGHT(B8308,LEN(B8308)-3))-1)</f>
        <v>Latterfroe</v>
      </c>
      <c r="J8308" s="61" t="str">
        <f aca="false">TRIM(SUBSTITUTE(RIGHT(B8308,FIND(I8308,B8308)+1),"_",""))</f>
        <v>eDNA</v>
      </c>
      <c r="K8308" s="0" t="str">
        <f aca="false">IFERROR(VALUE(SUBSTITUTE(E8308,".",",")),E8308)</f>
        <v>No Ct</v>
      </c>
      <c r="L8308" s="61" t="str">
        <f aca="false">IF(J8308="PosK",SUMIFS(K:K,J:J,"PosK",H:H,H8308),"")</f>
        <v/>
      </c>
      <c r="M8308" s="61" t="str">
        <f aca="false">IF(J8308="PosK",SUMIFS(K:K,J:J,"NegK",H:H,H8308),"")</f>
        <v/>
      </c>
      <c r="N8308" s="61" t="str">
        <f aca="false">IF(J8308="PosK",SUMIFS(K:K,J:J,"eDNA",H:H,H8308),"")</f>
        <v/>
      </c>
      <c r="Q8308" s="62"/>
    </row>
    <row r="8309" customFormat="false" ht="14.25" hidden="false" customHeight="false" outlineLevel="0" collapsed="false">
      <c r="A8309" s="0" t="s">
        <v>840</v>
      </c>
      <c r="B8309" s="52" t="s">
        <v>982</v>
      </c>
      <c r="C8309" s="52" t="s">
        <v>751</v>
      </c>
      <c r="D8309" s="53" t="n">
        <v>0.1</v>
      </c>
      <c r="E8309" s="53" t="s">
        <v>748</v>
      </c>
      <c r="F8309" s="0" t="s">
        <v>1447</v>
      </c>
      <c r="G8309" s="0" t="str">
        <f aca="false">LEFT(B8309,2)</f>
        <v>12</v>
      </c>
      <c r="H8309" s="0" t="str">
        <f aca="false">I8309&amp;"_"&amp;G8309&amp;"_"&amp;F8309</f>
        <v>Latterfroe_12_20190904_DL2019027_HTXHilleroed_koersel1</v>
      </c>
      <c r="I8309" s="61" t="str">
        <f aca="false">MID(RIGHT(B8309,LEN(B8309)-3),1,FIND("_",RIGHT(B8309,LEN(B8309)-3))-1)</f>
        <v>Latterfroe</v>
      </c>
      <c r="J8309" s="61" t="str">
        <f aca="false">TRIM(SUBSTITUTE(RIGHT(B8309,FIND(I8309,B8309)+1),"_",""))</f>
        <v>eDNA</v>
      </c>
      <c r="K8309" s="0" t="str">
        <f aca="false">IFERROR(VALUE(SUBSTITUTE(E8309,".",",")),E8309)</f>
        <v>No Ct</v>
      </c>
      <c r="L8309" s="61" t="str">
        <f aca="false">IF(J8309="PosK",SUMIFS(K:K,J:J,"PosK",H:H,H8309),"")</f>
        <v/>
      </c>
      <c r="M8309" s="61" t="str">
        <f aca="false">IF(J8309="PosK",SUMIFS(K:K,J:J,"NegK",H:H,H8309),"")</f>
        <v/>
      </c>
      <c r="N8309" s="61" t="str">
        <f aca="false">IF(J8309="PosK",SUMIFS(K:K,J:J,"eDNA",H:H,H8309),"")</f>
        <v/>
      </c>
      <c r="P8309" s="62"/>
      <c r="T8309" s="63"/>
      <c r="W8309" s="64"/>
    </row>
    <row r="8310" customFormat="false" ht="14.25" hidden="false" customHeight="false" outlineLevel="0" collapsed="false">
      <c r="A8310" s="0" t="s">
        <v>842</v>
      </c>
      <c r="B8310" s="52" t="s">
        <v>984</v>
      </c>
      <c r="C8310" s="52" t="s">
        <v>743</v>
      </c>
      <c r="D8310" s="53" t="n">
        <v>0.1</v>
      </c>
      <c r="E8310" s="53" t="n">
        <v>22.66</v>
      </c>
      <c r="F8310" s="0" t="s">
        <v>1447</v>
      </c>
      <c r="G8310" s="0" t="str">
        <f aca="false">LEFT(B8310,2)</f>
        <v>13</v>
      </c>
      <c r="H8310" s="0" t="str">
        <f aca="false">I8310&amp;"_"&amp;G8310&amp;"_"&amp;F8310</f>
        <v>Spidssnudetfroe_13_20190904_DL2019027_HTXHilleroed_koersel1</v>
      </c>
      <c r="I8310" s="61" t="str">
        <f aca="false">MID(RIGHT(B8310,LEN(B8310)-3),1,FIND("_",RIGHT(B8310,LEN(B8310)-3))-1)</f>
        <v>Spidssnudetfroe</v>
      </c>
      <c r="J8310" s="61" t="str">
        <f aca="false">TRIM(SUBSTITUTE(RIGHT(B8310,FIND(I8310,B8310)+1),"_",""))</f>
        <v>PosK</v>
      </c>
      <c r="K8310" s="0" t="n">
        <f aca="false">IFERROR(VALUE(SUBSTITUTE(E8310,".",",")),E8310)</f>
        <v>22.66</v>
      </c>
      <c r="L8310" s="61" t="n">
        <f aca="false">IF(J8310="PosK",SUMIFS(K:K,J:J,"PosK",H:H,H8310),"")</f>
        <v>22.66</v>
      </c>
      <c r="M8310" s="61" t="n">
        <f aca="false">IF(J8310="PosK",SUMIFS(K:K,J:J,"NegK",H:H,H8310),"")</f>
        <v>0</v>
      </c>
      <c r="N8310" s="61" t="n">
        <f aca="false">IF(J8310="PosK",SUMIFS(K:K,J:J,"eDNA",H:H,H8310),"")</f>
        <v>0</v>
      </c>
      <c r="P8310" s="62" t="n">
        <f aca="false">IF(K8312="No Ct",0,K8312)</f>
        <v>0</v>
      </c>
      <c r="Q8310" s="62" t="n">
        <f aca="false">IF(K8313="No Ct",0,K8313)</f>
        <v>0</v>
      </c>
      <c r="R8310" s="0" t="str">
        <f aca="false">IF(AND(L8310&gt;0,M8310=0),"Valid","Invalid")</f>
        <v>Valid</v>
      </c>
      <c r="S8310" s="0" t="str">
        <f aca="false">IF(OR(P8310&gt;1,Q8310&gt;1),"Present","Absent")</f>
        <v>Absent</v>
      </c>
      <c r="T8310" s="63" t="str">
        <f aca="false">IF(OR(AND(P8310&gt;1,P8310&lt;41),AND(Q8310&gt;1,Q8310&lt;41)),"Ct&lt;41","Ct&gt;41")</f>
        <v>Ct&gt;41</v>
      </c>
      <c r="U8310" s="0" t="str">
        <f aca="false">I8310</f>
        <v>Spidssnudetfroe</v>
      </c>
      <c r="V8310" s="0" t="str">
        <f aca="false">MID(F8310,10,9)</f>
        <v>DL2019027</v>
      </c>
      <c r="W8310" s="64" t="str">
        <f aca="false">V8310&amp;"_"&amp;U8310&amp;"_"&amp;R8310&amp;"_"&amp;S8310&amp;"_"&amp;T8310</f>
        <v>DL2019027_Spidssnudetfroe_Valid_Absent_Ct&gt;41</v>
      </c>
    </row>
    <row r="8311" customFormat="false" ht="14.25" hidden="false" customHeight="false" outlineLevel="0" collapsed="false">
      <c r="A8311" s="0" t="s">
        <v>844</v>
      </c>
      <c r="B8311" s="52" t="s">
        <v>985</v>
      </c>
      <c r="C8311" s="52" t="s">
        <v>747</v>
      </c>
      <c r="D8311" s="53" t="n">
        <v>0.1</v>
      </c>
      <c r="E8311" s="53" t="s">
        <v>748</v>
      </c>
      <c r="F8311" s="0" t="s">
        <v>1447</v>
      </c>
      <c r="G8311" s="0" t="str">
        <f aca="false">LEFT(B8311,2)</f>
        <v>13</v>
      </c>
      <c r="H8311" s="0" t="str">
        <f aca="false">I8311&amp;"_"&amp;G8311&amp;"_"&amp;F8311</f>
        <v>Spidssnudetfroe_13_20190904_DL2019027_HTXHilleroed_koersel1</v>
      </c>
      <c r="I8311" s="61" t="str">
        <f aca="false">MID(RIGHT(B8311,LEN(B8311)-3),1,FIND("_",RIGHT(B8311,LEN(B8311)-3))-1)</f>
        <v>Spidssnudetfroe</v>
      </c>
      <c r="J8311" s="61" t="str">
        <f aca="false">TRIM(SUBSTITUTE(RIGHT(B8311,FIND(I8311,B8311)+1),"_",""))</f>
        <v>NegK</v>
      </c>
      <c r="K8311" s="0" t="str">
        <f aca="false">IFERROR(VALUE(SUBSTITUTE(E8311,".",",")),E8311)</f>
        <v>No Ct</v>
      </c>
      <c r="L8311" s="61" t="str">
        <f aca="false">IF(J8311="PosK",SUMIFS(K:K,J:J,"PosK",H:H,H8311),"")</f>
        <v/>
      </c>
      <c r="M8311" s="61" t="str">
        <f aca="false">IF(J8311="PosK",SUMIFS(K:K,J:J,"NegK",H:H,H8311),"")</f>
        <v/>
      </c>
      <c r="N8311" s="61" t="str">
        <f aca="false">IF(J8311="PosK",SUMIFS(K:K,J:J,"eDNA",H:H,H8311),"")</f>
        <v/>
      </c>
    </row>
    <row r="8312" customFormat="false" ht="14.25" hidden="false" customHeight="false" outlineLevel="0" collapsed="false">
      <c r="A8312" s="0" t="s">
        <v>846</v>
      </c>
      <c r="B8312" s="52" t="s">
        <v>986</v>
      </c>
      <c r="C8312" s="52" t="s">
        <v>751</v>
      </c>
      <c r="D8312" s="53" t="n">
        <v>0.1</v>
      </c>
      <c r="E8312" s="53" t="s">
        <v>748</v>
      </c>
      <c r="F8312" s="0" t="s">
        <v>1447</v>
      </c>
      <c r="G8312" s="0" t="str">
        <f aca="false">LEFT(B8312,2)</f>
        <v>13</v>
      </c>
      <c r="H8312" s="0" t="str">
        <f aca="false">I8312&amp;"_"&amp;G8312&amp;"_"&amp;F8312</f>
        <v>Spidssnudetfroe_13_20190904_DL2019027_HTXHilleroed_koersel1</v>
      </c>
      <c r="I8312" s="61" t="str">
        <f aca="false">MID(RIGHT(B8312,LEN(B8312)-3),1,FIND("_",RIGHT(B8312,LEN(B8312)-3))-1)</f>
        <v>Spidssnudetfroe</v>
      </c>
      <c r="J8312" s="61" t="str">
        <f aca="false">TRIM(SUBSTITUTE(RIGHT(B8312,FIND(I8312,B8312)+1),"_",""))</f>
        <v>eDNA</v>
      </c>
      <c r="K8312" s="0" t="str">
        <f aca="false">IFERROR(VALUE(SUBSTITUTE(E8312,".",",")),E8312)</f>
        <v>No Ct</v>
      </c>
      <c r="L8312" s="61" t="str">
        <f aca="false">IF(J8312="PosK",SUMIFS(K:K,J:J,"PosK",H:H,H8312),"")</f>
        <v/>
      </c>
      <c r="M8312" s="61" t="str">
        <f aca="false">IF(J8312="PosK",SUMIFS(K:K,J:J,"NegK",H:H,H8312),"")</f>
        <v/>
      </c>
      <c r="N8312" s="61" t="str">
        <f aca="false">IF(J8312="PosK",SUMIFS(K:K,J:J,"eDNA",H:H,H8312),"")</f>
        <v/>
      </c>
      <c r="Q8312" s="62"/>
    </row>
    <row r="8313" customFormat="false" ht="14.25" hidden="false" customHeight="false" outlineLevel="0" collapsed="false">
      <c r="A8313" s="0" t="s">
        <v>848</v>
      </c>
      <c r="B8313" s="52" t="s">
        <v>986</v>
      </c>
      <c r="C8313" s="52" t="s">
        <v>751</v>
      </c>
      <c r="D8313" s="53" t="n">
        <v>0.1</v>
      </c>
      <c r="E8313" s="53" t="s">
        <v>748</v>
      </c>
      <c r="F8313" s="0" t="s">
        <v>1447</v>
      </c>
      <c r="G8313" s="0" t="str">
        <f aca="false">LEFT(B8313,2)</f>
        <v>13</v>
      </c>
      <c r="H8313" s="0" t="str">
        <f aca="false">I8313&amp;"_"&amp;G8313&amp;"_"&amp;F8313</f>
        <v>Spidssnudetfroe_13_20190904_DL2019027_HTXHilleroed_koersel1</v>
      </c>
      <c r="I8313" s="61" t="str">
        <f aca="false">MID(RIGHT(B8313,LEN(B8313)-3),1,FIND("_",RIGHT(B8313,LEN(B8313)-3))-1)</f>
        <v>Spidssnudetfroe</v>
      </c>
      <c r="J8313" s="61" t="str">
        <f aca="false">TRIM(SUBSTITUTE(RIGHT(B8313,FIND(I8313,B8313)+1),"_",""))</f>
        <v>eDNA</v>
      </c>
      <c r="K8313" s="0" t="str">
        <f aca="false">IFERROR(VALUE(SUBSTITUTE(E8313,".",",")),E8313)</f>
        <v>No Ct</v>
      </c>
      <c r="L8313" s="61" t="str">
        <f aca="false">IF(J8313="PosK",SUMIFS(K:K,J:J,"PosK",H:H,H8313),"")</f>
        <v/>
      </c>
      <c r="M8313" s="61" t="str">
        <f aca="false">IF(J8313="PosK",SUMIFS(K:K,J:J,"NegK",H:H,H8313),"")</f>
        <v/>
      </c>
      <c r="N8313" s="61" t="str">
        <f aca="false">IF(J8313="PosK",SUMIFS(K:K,J:J,"eDNA",H:H,H8313),"")</f>
        <v/>
      </c>
      <c r="P8313" s="62"/>
      <c r="T8313" s="63"/>
      <c r="W8313" s="64"/>
    </row>
    <row r="8314" customFormat="false" ht="14.25" hidden="false" customHeight="false" outlineLevel="0" collapsed="false">
      <c r="A8314" s="0" t="s">
        <v>849</v>
      </c>
      <c r="B8314" s="52" t="s">
        <v>987</v>
      </c>
      <c r="C8314" s="52" t="s">
        <v>743</v>
      </c>
      <c r="D8314" s="53" t="n">
        <v>0.1</v>
      </c>
      <c r="E8314" s="53" t="s">
        <v>748</v>
      </c>
      <c r="F8314" s="0" t="s">
        <v>1447</v>
      </c>
      <c r="G8314" s="0" t="str">
        <f aca="false">LEFT(B8314,2)</f>
        <v>14</v>
      </c>
      <c r="H8314" s="0" t="str">
        <f aca="false">I8314&amp;"_"&amp;G8314&amp;"_"&amp;F8314</f>
        <v>Spidssnudetfroe_14_20190904_DL2019027_HTXHilleroed_koersel1</v>
      </c>
      <c r="I8314" s="61" t="str">
        <f aca="false">MID(RIGHT(B8314,LEN(B8314)-3),1,FIND("_",RIGHT(B8314,LEN(B8314)-3))-1)</f>
        <v>Spidssnudetfroe</v>
      </c>
      <c r="J8314" s="61" t="str">
        <f aca="false">TRIM(SUBSTITUTE(RIGHT(B8314,FIND(I8314,B8314)+1),"_",""))</f>
        <v>PosK</v>
      </c>
      <c r="K8314" s="0" t="str">
        <f aca="false">IFERROR(VALUE(SUBSTITUTE(E8314,".",",")),E8314)</f>
        <v>No Ct</v>
      </c>
      <c r="L8314" s="61" t="n">
        <f aca="false">IF(J8314="PosK",SUMIFS(K:K,J:J,"PosK",H:H,H8314),"")</f>
        <v>0</v>
      </c>
      <c r="M8314" s="61" t="n">
        <f aca="false">IF(J8314="PosK",SUMIFS(K:K,J:J,"NegK",H:H,H8314),"")</f>
        <v>0</v>
      </c>
      <c r="N8314" s="61" t="n">
        <f aca="false">IF(J8314="PosK",SUMIFS(K:K,J:J,"eDNA",H:H,H8314),"")</f>
        <v>0</v>
      </c>
      <c r="P8314" s="62" t="n">
        <f aca="false">IF(K8316="No Ct",0,K8316)</f>
        <v>0</v>
      </c>
      <c r="Q8314" s="62" t="n">
        <f aca="false">IF(K8317="No Ct",0,K8317)</f>
        <v>0</v>
      </c>
      <c r="R8314" s="0" t="str">
        <f aca="false">IF(AND(L8314&gt;0,M8314=0),"Valid","Invalid")</f>
        <v>Invalid</v>
      </c>
      <c r="S8314" s="0" t="str">
        <f aca="false">IF(OR(P8314&gt;1,Q8314&gt;1),"Present","Absent")</f>
        <v>Absent</v>
      </c>
      <c r="T8314" s="63" t="str">
        <f aca="false">IF(OR(AND(P8314&gt;1,P8314&lt;41),AND(Q8314&gt;1,Q8314&lt;41)),"Ct&lt;41","Ct&gt;41")</f>
        <v>Ct&gt;41</v>
      </c>
      <c r="U8314" s="0" t="str">
        <f aca="false">I8314</f>
        <v>Spidssnudetfroe</v>
      </c>
      <c r="V8314" s="0" t="str">
        <f aca="false">MID(F8314,10,9)</f>
        <v>DL2019027</v>
      </c>
      <c r="W8314" s="64" t="str">
        <f aca="false">V8314&amp;"_"&amp;U8314&amp;"_"&amp;R8314&amp;"_"&amp;S8314&amp;"_"&amp;T8314</f>
        <v>DL2019027_Spidssnudetfroe_Invalid_Absent_Ct&gt;41</v>
      </c>
    </row>
    <row r="8315" customFormat="false" ht="14.25" hidden="false" customHeight="false" outlineLevel="0" collapsed="false">
      <c r="A8315" s="0" t="s">
        <v>851</v>
      </c>
      <c r="B8315" s="52" t="s">
        <v>988</v>
      </c>
      <c r="C8315" s="52" t="s">
        <v>747</v>
      </c>
      <c r="D8315" s="53" t="n">
        <v>0.1</v>
      </c>
      <c r="E8315" s="53" t="s">
        <v>748</v>
      </c>
      <c r="F8315" s="0" t="s">
        <v>1447</v>
      </c>
      <c r="G8315" s="0" t="str">
        <f aca="false">LEFT(B8315,2)</f>
        <v>14</v>
      </c>
      <c r="H8315" s="0" t="str">
        <f aca="false">I8315&amp;"_"&amp;G8315&amp;"_"&amp;F8315</f>
        <v>Spidssnudetfroe_14_20190904_DL2019027_HTXHilleroed_koersel1</v>
      </c>
      <c r="I8315" s="61" t="str">
        <f aca="false">MID(RIGHT(B8315,LEN(B8315)-3),1,FIND("_",RIGHT(B8315,LEN(B8315)-3))-1)</f>
        <v>Spidssnudetfroe</v>
      </c>
      <c r="J8315" s="61" t="str">
        <f aca="false">TRIM(SUBSTITUTE(RIGHT(B8315,FIND(I8315,B8315)+1),"_",""))</f>
        <v>NegK</v>
      </c>
      <c r="K8315" s="0" t="str">
        <f aca="false">IFERROR(VALUE(SUBSTITUTE(E8315,".",",")),E8315)</f>
        <v>No Ct</v>
      </c>
      <c r="L8315" s="61" t="str">
        <f aca="false">IF(J8315="PosK",SUMIFS(K:K,J:J,"PosK",H:H,H8315),"")</f>
        <v/>
      </c>
      <c r="M8315" s="61" t="str">
        <f aca="false">IF(J8315="PosK",SUMIFS(K:K,J:J,"NegK",H:H,H8315),"")</f>
        <v/>
      </c>
      <c r="N8315" s="61" t="str">
        <f aca="false">IF(J8315="PosK",SUMIFS(K:K,J:J,"eDNA",H:H,H8315),"")</f>
        <v/>
      </c>
    </row>
    <row r="8316" customFormat="false" ht="14.25" hidden="false" customHeight="false" outlineLevel="0" collapsed="false">
      <c r="A8316" s="0" t="s">
        <v>853</v>
      </c>
      <c r="B8316" s="52" t="s">
        <v>989</v>
      </c>
      <c r="C8316" s="52" t="s">
        <v>751</v>
      </c>
      <c r="D8316" s="53" t="n">
        <v>0.1</v>
      </c>
      <c r="E8316" s="53" t="s">
        <v>748</v>
      </c>
      <c r="F8316" s="0" t="s">
        <v>1447</v>
      </c>
      <c r="G8316" s="0" t="str">
        <f aca="false">LEFT(B8316,2)</f>
        <v>14</v>
      </c>
      <c r="H8316" s="0" t="str">
        <f aca="false">I8316&amp;"_"&amp;G8316&amp;"_"&amp;F8316</f>
        <v>Spidssnudetfroe_14_20190904_DL2019027_HTXHilleroed_koersel1</v>
      </c>
      <c r="I8316" s="61" t="str">
        <f aca="false">MID(RIGHT(B8316,LEN(B8316)-3),1,FIND("_",RIGHT(B8316,LEN(B8316)-3))-1)</f>
        <v>Spidssnudetfroe</v>
      </c>
      <c r="J8316" s="61" t="str">
        <f aca="false">TRIM(SUBSTITUTE(RIGHT(B8316,FIND(I8316,B8316)+1),"_",""))</f>
        <v>eDNA</v>
      </c>
      <c r="K8316" s="0" t="str">
        <f aca="false">IFERROR(VALUE(SUBSTITUTE(E8316,".",",")),E8316)</f>
        <v>No Ct</v>
      </c>
      <c r="L8316" s="61" t="str">
        <f aca="false">IF(J8316="PosK",SUMIFS(K:K,J:J,"PosK",H:H,H8316),"")</f>
        <v/>
      </c>
      <c r="M8316" s="61" t="str">
        <f aca="false">IF(J8316="PosK",SUMIFS(K:K,J:J,"NegK",H:H,H8316),"")</f>
        <v/>
      </c>
      <c r="N8316" s="61" t="str">
        <f aca="false">IF(J8316="PosK",SUMIFS(K:K,J:J,"eDNA",H:H,H8316),"")</f>
        <v/>
      </c>
      <c r="Q8316" s="62"/>
    </row>
    <row r="8317" customFormat="false" ht="14.25" hidden="false" customHeight="false" outlineLevel="0" collapsed="false">
      <c r="A8317" s="0" t="s">
        <v>855</v>
      </c>
      <c r="B8317" s="52" t="s">
        <v>989</v>
      </c>
      <c r="C8317" s="52" t="s">
        <v>751</v>
      </c>
      <c r="D8317" s="53" t="n">
        <v>0.1</v>
      </c>
      <c r="E8317" s="53" t="s">
        <v>748</v>
      </c>
      <c r="F8317" s="0" t="s">
        <v>1447</v>
      </c>
      <c r="G8317" s="0" t="str">
        <f aca="false">LEFT(B8317,2)</f>
        <v>14</v>
      </c>
      <c r="H8317" s="0" t="str">
        <f aca="false">I8317&amp;"_"&amp;G8317&amp;"_"&amp;F8317</f>
        <v>Spidssnudetfroe_14_20190904_DL2019027_HTXHilleroed_koersel1</v>
      </c>
      <c r="I8317" s="61" t="str">
        <f aca="false">MID(RIGHT(B8317,LEN(B8317)-3),1,FIND("_",RIGHT(B8317,LEN(B8317)-3))-1)</f>
        <v>Spidssnudetfroe</v>
      </c>
      <c r="J8317" s="61" t="str">
        <f aca="false">TRIM(SUBSTITUTE(RIGHT(B8317,FIND(I8317,B8317)+1),"_",""))</f>
        <v>eDNA</v>
      </c>
      <c r="K8317" s="0" t="str">
        <f aca="false">IFERROR(VALUE(SUBSTITUTE(E8317,".",",")),E8317)</f>
        <v>No Ct</v>
      </c>
      <c r="L8317" s="61" t="str">
        <f aca="false">IF(J8317="PosK",SUMIFS(K:K,J:J,"PosK",H:H,H8317),"")</f>
        <v/>
      </c>
      <c r="M8317" s="61" t="str">
        <f aca="false">IF(J8317="PosK",SUMIFS(K:K,J:J,"NegK",H:H,H8317),"")</f>
        <v/>
      </c>
      <c r="N8317" s="61" t="str">
        <f aca="false">IF(J8317="PosK",SUMIFS(K:K,J:J,"eDNA",H:H,H8317),"")</f>
        <v/>
      </c>
      <c r="P8317" s="62"/>
      <c r="T8317" s="63"/>
      <c r="W8317" s="64"/>
    </row>
    <row r="8318" customFormat="false" ht="14.25" hidden="false" customHeight="false" outlineLevel="0" collapsed="false">
      <c r="A8318" s="0" t="s">
        <v>856</v>
      </c>
      <c r="B8318" s="52" t="s">
        <v>990</v>
      </c>
      <c r="C8318" s="52" t="s">
        <v>743</v>
      </c>
      <c r="D8318" s="53" t="n">
        <v>0.1</v>
      </c>
      <c r="E8318" s="53" t="s">
        <v>748</v>
      </c>
      <c r="F8318" s="0" t="s">
        <v>1447</v>
      </c>
      <c r="G8318" s="0" t="str">
        <f aca="false">LEFT(B8318,2)</f>
        <v>15</v>
      </c>
      <c r="H8318" s="0" t="str">
        <f aca="false">I8318&amp;"_"&amp;G8318&amp;"_"&amp;F8318</f>
        <v>KortbenetGroenFroe_15_20190904_DL2019027_HTXHilleroed_koersel1</v>
      </c>
      <c r="I8318" s="61" t="str">
        <f aca="false">MID(RIGHT(B8318,LEN(B8318)-3),1,FIND("_",RIGHT(B8318,LEN(B8318)-3))-1)</f>
        <v>KortbenetGroenFroe</v>
      </c>
      <c r="J8318" s="61" t="str">
        <f aca="false">TRIM(SUBSTITUTE(RIGHT(B8318,FIND(I8318,B8318)+1),"_",""))</f>
        <v>PosK</v>
      </c>
      <c r="K8318" s="0" t="str">
        <f aca="false">IFERROR(VALUE(SUBSTITUTE(E8318,".",",")),E8318)</f>
        <v>No Ct</v>
      </c>
      <c r="L8318" s="61" t="n">
        <f aca="false">IF(J8318="PosK",SUMIFS(K:K,J:J,"PosK",H:H,H8318),"")</f>
        <v>0</v>
      </c>
      <c r="M8318" s="61" t="n">
        <f aca="false">IF(J8318="PosK",SUMIFS(K:K,J:J,"NegK",H:H,H8318),"")</f>
        <v>0</v>
      </c>
      <c r="N8318" s="61" t="n">
        <f aca="false">IF(J8318="PosK",SUMIFS(K:K,J:J,"eDNA",H:H,H8318),"")</f>
        <v>0</v>
      </c>
      <c r="P8318" s="62" t="n">
        <f aca="false">IF(K8320="No Ct",0,K8320)</f>
        <v>0</v>
      </c>
      <c r="Q8318" s="62" t="n">
        <f aca="false">IF(K8321="No Ct",0,K8321)</f>
        <v>0</v>
      </c>
      <c r="R8318" s="0" t="str">
        <f aca="false">IF(AND(L8318&gt;0,M8318=0),"Valid","Invalid")</f>
        <v>Invalid</v>
      </c>
      <c r="S8318" s="0" t="str">
        <f aca="false">IF(OR(P8318&gt;1,Q8318&gt;1),"Present","Absent")</f>
        <v>Absent</v>
      </c>
      <c r="T8318" s="63" t="str">
        <f aca="false">IF(OR(AND(P8318&gt;1,P8318&lt;41),AND(Q8318&gt;1,Q8318&lt;41)),"Ct&lt;41","Ct&gt;41")</f>
        <v>Ct&gt;41</v>
      </c>
      <c r="U8318" s="0" t="str">
        <f aca="false">I8318</f>
        <v>KortbenetGroenFroe</v>
      </c>
      <c r="V8318" s="0" t="str">
        <f aca="false">MID(F8318,10,9)</f>
        <v>DL2019027</v>
      </c>
      <c r="W8318" s="64" t="str">
        <f aca="false">V8318&amp;"_"&amp;U8318&amp;"_"&amp;R8318&amp;"_"&amp;S8318&amp;"_"&amp;T8318</f>
        <v>DL2019027_KortbenetGroenFroe_Invalid_Absent_Ct&gt;41</v>
      </c>
    </row>
    <row r="8319" customFormat="false" ht="14.25" hidden="false" customHeight="false" outlineLevel="0" collapsed="false">
      <c r="A8319" s="0" t="s">
        <v>858</v>
      </c>
      <c r="B8319" s="52" t="s">
        <v>991</v>
      </c>
      <c r="C8319" s="52" t="s">
        <v>747</v>
      </c>
      <c r="D8319" s="53" t="n">
        <v>0.1</v>
      </c>
      <c r="E8319" s="53" t="s">
        <v>748</v>
      </c>
      <c r="F8319" s="0" t="s">
        <v>1447</v>
      </c>
      <c r="G8319" s="0" t="str">
        <f aca="false">LEFT(B8319,2)</f>
        <v>15</v>
      </c>
      <c r="H8319" s="0" t="str">
        <f aca="false">I8319&amp;"_"&amp;G8319&amp;"_"&amp;F8319</f>
        <v>KortbenetGroenFroe_15_20190904_DL2019027_HTXHilleroed_koersel1</v>
      </c>
      <c r="I8319" s="61" t="str">
        <f aca="false">MID(RIGHT(B8319,LEN(B8319)-3),1,FIND("_",RIGHT(B8319,LEN(B8319)-3))-1)</f>
        <v>KortbenetGroenFroe</v>
      </c>
      <c r="J8319" s="61" t="str">
        <f aca="false">TRIM(SUBSTITUTE(RIGHT(B8319,FIND(I8319,B8319)+1),"_",""))</f>
        <v>NegK</v>
      </c>
      <c r="K8319" s="0" t="str">
        <f aca="false">IFERROR(VALUE(SUBSTITUTE(E8319,".",",")),E8319)</f>
        <v>No Ct</v>
      </c>
      <c r="L8319" s="61" t="str">
        <f aca="false">IF(J8319="PosK",SUMIFS(K:K,J:J,"PosK",H:H,H8319),"")</f>
        <v/>
      </c>
      <c r="M8319" s="61" t="str">
        <f aca="false">IF(J8319="PosK",SUMIFS(K:K,J:J,"NegK",H:H,H8319),"")</f>
        <v/>
      </c>
      <c r="N8319" s="61" t="str">
        <f aca="false">IF(J8319="PosK",SUMIFS(K:K,J:J,"eDNA",H:H,H8319),"")</f>
        <v/>
      </c>
    </row>
    <row r="8320" customFormat="false" ht="14.25" hidden="false" customHeight="false" outlineLevel="0" collapsed="false">
      <c r="A8320" s="0" t="s">
        <v>860</v>
      </c>
      <c r="B8320" s="52" t="s">
        <v>992</v>
      </c>
      <c r="C8320" s="52" t="s">
        <v>751</v>
      </c>
      <c r="D8320" s="53" t="n">
        <v>0.1</v>
      </c>
      <c r="E8320" s="53" t="s">
        <v>748</v>
      </c>
      <c r="F8320" s="0" t="s">
        <v>1447</v>
      </c>
      <c r="G8320" s="0" t="str">
        <f aca="false">LEFT(B8320,2)</f>
        <v>15</v>
      </c>
      <c r="H8320" s="0" t="str">
        <f aca="false">I8320&amp;"_"&amp;G8320&amp;"_"&amp;F8320</f>
        <v>KortbenetGroenFroe_15_20190904_DL2019027_HTXHilleroed_koersel1</v>
      </c>
      <c r="I8320" s="61" t="str">
        <f aca="false">MID(RIGHT(B8320,LEN(B8320)-3),1,FIND("_",RIGHT(B8320,LEN(B8320)-3))-1)</f>
        <v>KortbenetGroenFroe</v>
      </c>
      <c r="J8320" s="61" t="str">
        <f aca="false">TRIM(SUBSTITUTE(RIGHT(B8320,FIND(I8320,B8320)+1),"_",""))</f>
        <v>eDNA</v>
      </c>
      <c r="K8320" s="0" t="str">
        <f aca="false">IFERROR(VALUE(SUBSTITUTE(E8320,".",",")),E8320)</f>
        <v>No Ct</v>
      </c>
      <c r="L8320" s="61" t="str">
        <f aca="false">IF(J8320="PosK",SUMIFS(K:K,J:J,"PosK",H:H,H8320),"")</f>
        <v/>
      </c>
      <c r="M8320" s="61" t="str">
        <f aca="false">IF(J8320="PosK",SUMIFS(K:K,J:J,"NegK",H:H,H8320),"")</f>
        <v/>
      </c>
      <c r="N8320" s="61" t="str">
        <f aca="false">IF(J8320="PosK",SUMIFS(K:K,J:J,"eDNA",H:H,H8320),"")</f>
        <v/>
      </c>
      <c r="Q8320" s="62"/>
    </row>
    <row r="8321" customFormat="false" ht="14.25" hidden="false" customHeight="false" outlineLevel="0" collapsed="false">
      <c r="A8321" s="0" t="s">
        <v>862</v>
      </c>
      <c r="B8321" s="52" t="s">
        <v>992</v>
      </c>
      <c r="C8321" s="52" t="s">
        <v>751</v>
      </c>
      <c r="D8321" s="53" t="n">
        <v>0.1</v>
      </c>
      <c r="E8321" s="53" t="s">
        <v>748</v>
      </c>
      <c r="F8321" s="0" t="s">
        <v>1447</v>
      </c>
      <c r="G8321" s="0" t="str">
        <f aca="false">LEFT(B8321,2)</f>
        <v>15</v>
      </c>
      <c r="H8321" s="0" t="str">
        <f aca="false">I8321&amp;"_"&amp;G8321&amp;"_"&amp;F8321</f>
        <v>KortbenetGroenFroe_15_20190904_DL2019027_HTXHilleroed_koersel1</v>
      </c>
      <c r="I8321" s="61" t="str">
        <f aca="false">MID(RIGHT(B8321,LEN(B8321)-3),1,FIND("_",RIGHT(B8321,LEN(B8321)-3))-1)</f>
        <v>KortbenetGroenFroe</v>
      </c>
      <c r="J8321" s="61" t="str">
        <f aca="false">TRIM(SUBSTITUTE(RIGHT(B8321,FIND(I8321,B8321)+1),"_",""))</f>
        <v>eDNA</v>
      </c>
      <c r="K8321" s="0" t="str">
        <f aca="false">IFERROR(VALUE(SUBSTITUTE(E8321,".",",")),E8321)</f>
        <v>No Ct</v>
      </c>
      <c r="L8321" s="61" t="str">
        <f aca="false">IF(J8321="PosK",SUMIFS(K:K,J:J,"PosK",H:H,H8321),"")</f>
        <v/>
      </c>
      <c r="M8321" s="61" t="str">
        <f aca="false">IF(J8321="PosK",SUMIFS(K:K,J:J,"NegK",H:H,H8321),"")</f>
        <v/>
      </c>
      <c r="N8321" s="61" t="str">
        <f aca="false">IF(J8321="PosK",SUMIFS(K:K,J:J,"eDNA",H:H,H8321),"")</f>
        <v/>
      </c>
      <c r="P8321" s="62"/>
      <c r="T8321" s="63"/>
      <c r="W8321" s="64"/>
    </row>
    <row r="8322" customFormat="false" ht="14.25" hidden="false" customHeight="false" outlineLevel="0" collapsed="false">
      <c r="A8322" s="0" t="s">
        <v>863</v>
      </c>
      <c r="B8322" s="52" t="s">
        <v>1212</v>
      </c>
      <c r="C8322" s="52" t="s">
        <v>743</v>
      </c>
      <c r="D8322" s="53" t="n">
        <v>0.1</v>
      </c>
      <c r="E8322" s="53" t="n">
        <v>32.4</v>
      </c>
      <c r="F8322" s="0" t="s">
        <v>1447</v>
      </c>
      <c r="G8322" s="0" t="str">
        <f aca="false">LEFT(B8322,2)</f>
        <v>16</v>
      </c>
      <c r="H8322" s="0" t="str">
        <f aca="false">I8322&amp;"_"&amp;G8322&amp;"_"&amp;F8322</f>
        <v>ButsnudetFroe_16_20190904_DL2019027_HTXHilleroed_koersel1</v>
      </c>
      <c r="I8322" s="61" t="str">
        <f aca="false">MID(RIGHT(B8322,LEN(B8322)-3),1,FIND("_",RIGHT(B8322,LEN(B8322)-3))-1)</f>
        <v>ButsnudetFroe</v>
      </c>
      <c r="J8322" s="61" t="str">
        <f aca="false">TRIM(SUBSTITUTE(RIGHT(B8322,FIND(I8322,B8322)+1),"_",""))</f>
        <v>PosK</v>
      </c>
      <c r="K8322" s="0" t="n">
        <f aca="false">IFERROR(VALUE(SUBSTITUTE(E8322,".",",")),E8322)</f>
        <v>32.4</v>
      </c>
      <c r="L8322" s="61" t="n">
        <f aca="false">IF(J8322="PosK",SUMIFS(K:K,J:J,"PosK",H:H,H8322),"")</f>
        <v>32.4</v>
      </c>
      <c r="M8322" s="61" t="n">
        <f aca="false">IF(J8322="PosK",SUMIFS(K:K,J:J,"NegK",H:H,H8322),"")</f>
        <v>0</v>
      </c>
      <c r="N8322" s="61" t="n">
        <f aca="false">IF(J8322="PosK",SUMIFS(K:K,J:J,"eDNA",H:H,H8322),"")</f>
        <v>0</v>
      </c>
      <c r="P8322" s="62" t="n">
        <f aca="false">IF(K8324="No Ct",0,K8324)</f>
        <v>0</v>
      </c>
      <c r="Q8322" s="62" t="n">
        <f aca="false">IF(K8325="No Ct",0,K8325)</f>
        <v>0</v>
      </c>
      <c r="R8322" s="0" t="str">
        <f aca="false">IF(AND(L8322&gt;0,M8322=0),"Valid","Invalid")</f>
        <v>Valid</v>
      </c>
      <c r="S8322" s="0" t="str">
        <f aca="false">IF(OR(P8322&gt;1,Q8322&gt;1),"Present","Absent")</f>
        <v>Absent</v>
      </c>
      <c r="T8322" s="63" t="str">
        <f aca="false">IF(OR(AND(P8322&gt;1,P8322&lt;41),AND(Q8322&gt;1,Q8322&lt;41)),"Ct&lt;41","Ct&gt;41")</f>
        <v>Ct&gt;41</v>
      </c>
      <c r="U8322" s="0" t="str">
        <f aca="false">I8322</f>
        <v>ButsnudetFroe</v>
      </c>
      <c r="V8322" s="0" t="str">
        <f aca="false">MID(F8322,10,9)</f>
        <v>DL2019027</v>
      </c>
      <c r="W8322" s="64" t="str">
        <f aca="false">V8322&amp;"_"&amp;U8322&amp;"_"&amp;R8322&amp;"_"&amp;S8322&amp;"_"&amp;T8322</f>
        <v>DL2019027_ButsnudetFroe_Valid_Absent_Ct&gt;41</v>
      </c>
    </row>
    <row r="8323" customFormat="false" ht="14.25" hidden="false" customHeight="false" outlineLevel="0" collapsed="false">
      <c r="A8323" s="0" t="s">
        <v>865</v>
      </c>
      <c r="B8323" s="52" t="s">
        <v>1213</v>
      </c>
      <c r="C8323" s="52" t="s">
        <v>747</v>
      </c>
      <c r="D8323" s="53" t="n">
        <v>0.1</v>
      </c>
      <c r="E8323" s="53" t="s">
        <v>748</v>
      </c>
      <c r="F8323" s="0" t="s">
        <v>1447</v>
      </c>
      <c r="G8323" s="0" t="str">
        <f aca="false">LEFT(B8323,2)</f>
        <v>16</v>
      </c>
      <c r="H8323" s="0" t="str">
        <f aca="false">I8323&amp;"_"&amp;G8323&amp;"_"&amp;F8323</f>
        <v>ButsnudetFroe_16_20190904_DL2019027_HTXHilleroed_koersel1</v>
      </c>
      <c r="I8323" s="61" t="str">
        <f aca="false">MID(RIGHT(B8323,LEN(B8323)-3),1,FIND("_",RIGHT(B8323,LEN(B8323)-3))-1)</f>
        <v>ButsnudetFroe</v>
      </c>
      <c r="J8323" s="61" t="str">
        <f aca="false">TRIM(SUBSTITUTE(RIGHT(B8323,FIND(I8323,B8323)+1),"_",""))</f>
        <v>NegK</v>
      </c>
      <c r="K8323" s="0" t="str">
        <f aca="false">IFERROR(VALUE(SUBSTITUTE(E8323,".",",")),E8323)</f>
        <v>No Ct</v>
      </c>
      <c r="L8323" s="61" t="str">
        <f aca="false">IF(J8323="PosK",SUMIFS(K:K,J:J,"PosK",H:H,H8323),"")</f>
        <v/>
      </c>
      <c r="M8323" s="61" t="str">
        <f aca="false">IF(J8323="PosK",SUMIFS(K:K,J:J,"NegK",H:H,H8323),"")</f>
        <v/>
      </c>
      <c r="N8323" s="61" t="str">
        <f aca="false">IF(J8323="PosK",SUMIFS(K:K,J:J,"eDNA",H:H,H8323),"")</f>
        <v/>
      </c>
    </row>
    <row r="8324" customFormat="false" ht="14.25" hidden="false" customHeight="false" outlineLevel="0" collapsed="false">
      <c r="A8324" s="0" t="s">
        <v>867</v>
      </c>
      <c r="B8324" s="52" t="s">
        <v>1214</v>
      </c>
      <c r="C8324" s="52" t="s">
        <v>751</v>
      </c>
      <c r="D8324" s="53" t="n">
        <v>0.1</v>
      </c>
      <c r="E8324" s="53" t="s">
        <v>748</v>
      </c>
      <c r="F8324" s="0" t="s">
        <v>1447</v>
      </c>
      <c r="G8324" s="0" t="str">
        <f aca="false">LEFT(B8324,2)</f>
        <v>16</v>
      </c>
      <c r="H8324" s="0" t="str">
        <f aca="false">I8324&amp;"_"&amp;G8324&amp;"_"&amp;F8324</f>
        <v>ButsnudetFroe_16_20190904_DL2019027_HTXHilleroed_koersel1</v>
      </c>
      <c r="I8324" s="61" t="str">
        <f aca="false">MID(RIGHT(B8324,LEN(B8324)-3),1,FIND("_",RIGHT(B8324,LEN(B8324)-3))-1)</f>
        <v>ButsnudetFroe</v>
      </c>
      <c r="J8324" s="61" t="str">
        <f aca="false">TRIM(SUBSTITUTE(RIGHT(B8324,FIND(I8324,B8324)+1),"_",""))</f>
        <v>eDNA</v>
      </c>
      <c r="K8324" s="0" t="str">
        <f aca="false">IFERROR(VALUE(SUBSTITUTE(E8324,".",",")),E8324)</f>
        <v>No Ct</v>
      </c>
      <c r="L8324" s="61" t="str">
        <f aca="false">IF(J8324="PosK",SUMIFS(K:K,J:J,"PosK",H:H,H8324),"")</f>
        <v/>
      </c>
      <c r="M8324" s="61" t="str">
        <f aca="false">IF(J8324="PosK",SUMIFS(K:K,J:J,"NegK",H:H,H8324),"")</f>
        <v/>
      </c>
      <c r="N8324" s="61" t="str">
        <f aca="false">IF(J8324="PosK",SUMIFS(K:K,J:J,"eDNA",H:H,H8324),"")</f>
        <v/>
      </c>
      <c r="Q8324" s="62"/>
    </row>
    <row r="8325" customFormat="false" ht="14.25" hidden="false" customHeight="false" outlineLevel="0" collapsed="false">
      <c r="A8325" s="0" t="s">
        <v>869</v>
      </c>
      <c r="B8325" s="52" t="s">
        <v>1214</v>
      </c>
      <c r="C8325" s="52" t="s">
        <v>751</v>
      </c>
      <c r="D8325" s="53" t="n">
        <v>0.1</v>
      </c>
      <c r="E8325" s="53" t="s">
        <v>748</v>
      </c>
      <c r="F8325" s="0" t="s">
        <v>1447</v>
      </c>
      <c r="G8325" s="0" t="str">
        <f aca="false">LEFT(B8325,2)</f>
        <v>16</v>
      </c>
      <c r="H8325" s="0" t="str">
        <f aca="false">I8325&amp;"_"&amp;G8325&amp;"_"&amp;F8325</f>
        <v>ButsnudetFroe_16_20190904_DL2019027_HTXHilleroed_koersel1</v>
      </c>
      <c r="I8325" s="61" t="str">
        <f aca="false">MID(RIGHT(B8325,LEN(B8325)-3),1,FIND("_",RIGHT(B8325,LEN(B8325)-3))-1)</f>
        <v>ButsnudetFroe</v>
      </c>
      <c r="J8325" s="61" t="str">
        <f aca="false">TRIM(SUBSTITUTE(RIGHT(B8325,FIND(I8325,B8325)+1),"_",""))</f>
        <v>eDNA</v>
      </c>
      <c r="K8325" s="0" t="str">
        <f aca="false">IFERROR(VALUE(SUBSTITUTE(E8325,".",",")),E8325)</f>
        <v>No Ct</v>
      </c>
      <c r="L8325" s="61" t="str">
        <f aca="false">IF(J8325="PosK",SUMIFS(K:K,J:J,"PosK",H:H,H8325),"")</f>
        <v/>
      </c>
      <c r="M8325" s="61" t="str">
        <f aca="false">IF(J8325="PosK",SUMIFS(K:K,J:J,"NegK",H:H,H8325),"")</f>
        <v/>
      </c>
      <c r="N8325" s="61" t="str">
        <f aca="false">IF(J8325="PosK",SUMIFS(K:K,J:J,"eDNA",H:H,H8325),"")</f>
        <v/>
      </c>
      <c r="P8325" s="62"/>
      <c r="T8325" s="63"/>
      <c r="W8325" s="64"/>
    </row>
    <row r="8326" customFormat="false" ht="14.25" hidden="false" customHeight="false" outlineLevel="0" collapsed="false">
      <c r="A8326" s="0" t="s">
        <v>870</v>
      </c>
      <c r="B8326" s="52" t="s">
        <v>996</v>
      </c>
      <c r="C8326" s="52" t="s">
        <v>743</v>
      </c>
      <c r="D8326" s="53" t="n">
        <v>0.1</v>
      </c>
      <c r="E8326" s="53" t="s">
        <v>748</v>
      </c>
      <c r="F8326" s="0" t="s">
        <v>1447</v>
      </c>
      <c r="G8326" s="0" t="str">
        <f aca="false">LEFT(B8326,2)</f>
        <v>17</v>
      </c>
      <c r="H8326" s="0" t="str">
        <f aca="false">I8326&amp;"_"&amp;G8326&amp;"_"&amp;F8326</f>
        <v>ButsnudetFroe_17_20190904_DL2019027_HTXHilleroed_koersel1</v>
      </c>
      <c r="I8326" s="61" t="str">
        <f aca="false">MID(RIGHT(B8326,LEN(B8326)-3),1,FIND("_",RIGHT(B8326,LEN(B8326)-3))-1)</f>
        <v>ButsnudetFroe</v>
      </c>
      <c r="J8326" s="61" t="str">
        <f aca="false">TRIM(SUBSTITUTE(RIGHT(B8326,FIND(I8326,B8326)+1),"_",""))</f>
        <v>PosK</v>
      </c>
      <c r="K8326" s="0" t="str">
        <f aca="false">IFERROR(VALUE(SUBSTITUTE(E8326,".",",")),E8326)</f>
        <v>No Ct</v>
      </c>
      <c r="L8326" s="61" t="n">
        <f aca="false">IF(J8326="PosK",SUMIFS(K:K,J:J,"PosK",H:H,H8326),"")</f>
        <v>0</v>
      </c>
      <c r="M8326" s="61" t="n">
        <f aca="false">IF(J8326="PosK",SUMIFS(K:K,J:J,"NegK",H:H,H8326),"")</f>
        <v>0</v>
      </c>
      <c r="N8326" s="61" t="n">
        <f aca="false">IF(J8326="PosK",SUMIFS(K:K,J:J,"eDNA",H:H,H8326),"")</f>
        <v>32.23</v>
      </c>
      <c r="P8326" s="62" t="n">
        <f aca="false">IF(K8328="No Ct",0,K8328)</f>
        <v>32.23</v>
      </c>
      <c r="Q8326" s="62" t="n">
        <f aca="false">IF(K8329="No Ct",0,K8329)</f>
        <v>0</v>
      </c>
      <c r="R8326" s="0" t="str">
        <f aca="false">IF(AND(L8326&gt;0,M8326=0),"Valid","Invalid")</f>
        <v>Invalid</v>
      </c>
      <c r="S8326" s="0" t="str">
        <f aca="false">IF(OR(P8326&gt;1,Q8326&gt;1),"Present","Absent")</f>
        <v>Present</v>
      </c>
      <c r="T8326" s="63" t="str">
        <f aca="false">IF(OR(AND(P8326&gt;1,P8326&lt;41),AND(Q8326&gt;1,Q8326&lt;41)),"Ct&lt;41","Ct&gt;41")</f>
        <v>Ct&lt;41</v>
      </c>
      <c r="U8326" s="0" t="str">
        <f aca="false">I8326</f>
        <v>ButsnudetFroe</v>
      </c>
      <c r="V8326" s="0" t="str">
        <f aca="false">MID(F8326,10,9)</f>
        <v>DL2019027</v>
      </c>
      <c r="W8326" s="64" t="str">
        <f aca="false">V8326&amp;"_"&amp;U8326&amp;"_"&amp;R8326&amp;"_"&amp;S8326&amp;"_"&amp;T8326</f>
        <v>DL2019027_ButsnudetFroe_Invalid_Present_Ct&lt;41</v>
      </c>
    </row>
    <row r="8327" customFormat="false" ht="14.25" hidden="false" customHeight="false" outlineLevel="0" collapsed="false">
      <c r="A8327" s="0" t="s">
        <v>872</v>
      </c>
      <c r="B8327" s="52" t="s">
        <v>997</v>
      </c>
      <c r="C8327" s="52" t="s">
        <v>747</v>
      </c>
      <c r="D8327" s="53" t="n">
        <v>0.1</v>
      </c>
      <c r="E8327" s="53" t="s">
        <v>748</v>
      </c>
      <c r="F8327" s="0" t="s">
        <v>1447</v>
      </c>
      <c r="G8327" s="0" t="str">
        <f aca="false">LEFT(B8327,2)</f>
        <v>17</v>
      </c>
      <c r="H8327" s="0" t="str">
        <f aca="false">I8327&amp;"_"&amp;G8327&amp;"_"&amp;F8327</f>
        <v>ButsnudetFroe_17_20190904_DL2019027_HTXHilleroed_koersel1</v>
      </c>
      <c r="I8327" s="61" t="str">
        <f aca="false">MID(RIGHT(B8327,LEN(B8327)-3),1,FIND("_",RIGHT(B8327,LEN(B8327)-3))-1)</f>
        <v>ButsnudetFroe</v>
      </c>
      <c r="J8327" s="61" t="str">
        <f aca="false">TRIM(SUBSTITUTE(RIGHT(B8327,FIND(I8327,B8327)+1),"_",""))</f>
        <v>NegK</v>
      </c>
      <c r="K8327" s="0" t="str">
        <f aca="false">IFERROR(VALUE(SUBSTITUTE(E8327,".",",")),E8327)</f>
        <v>No Ct</v>
      </c>
      <c r="L8327" s="61" t="str">
        <f aca="false">IF(J8327="PosK",SUMIFS(K:K,J:J,"PosK",H:H,H8327),"")</f>
        <v/>
      </c>
      <c r="M8327" s="61" t="str">
        <f aca="false">IF(J8327="PosK",SUMIFS(K:K,J:J,"NegK",H:H,H8327),"")</f>
        <v/>
      </c>
      <c r="N8327" s="61" t="str">
        <f aca="false">IF(J8327="PosK",SUMIFS(K:K,J:J,"eDNA",H:H,H8327),"")</f>
        <v/>
      </c>
    </row>
    <row r="8328" customFormat="false" ht="14.25" hidden="false" customHeight="false" outlineLevel="0" collapsed="false">
      <c r="A8328" s="0" t="s">
        <v>874</v>
      </c>
      <c r="B8328" s="52" t="s">
        <v>998</v>
      </c>
      <c r="C8328" s="52" t="s">
        <v>751</v>
      </c>
      <c r="D8328" s="53" t="n">
        <v>0.1</v>
      </c>
      <c r="E8328" s="53" t="n">
        <v>32.23</v>
      </c>
      <c r="F8328" s="0" t="s">
        <v>1447</v>
      </c>
      <c r="G8328" s="0" t="str">
        <f aca="false">LEFT(B8328,2)</f>
        <v>17</v>
      </c>
      <c r="H8328" s="0" t="str">
        <f aca="false">I8328&amp;"_"&amp;G8328&amp;"_"&amp;F8328</f>
        <v>ButsnudetFroe_17_20190904_DL2019027_HTXHilleroed_koersel1</v>
      </c>
      <c r="I8328" s="61" t="str">
        <f aca="false">MID(RIGHT(B8328,LEN(B8328)-3),1,FIND("_",RIGHT(B8328,LEN(B8328)-3))-1)</f>
        <v>ButsnudetFroe</v>
      </c>
      <c r="J8328" s="61" t="str">
        <f aca="false">TRIM(SUBSTITUTE(RIGHT(B8328,FIND(I8328,B8328)+1),"_",""))</f>
        <v>eDNA</v>
      </c>
      <c r="K8328" s="0" t="n">
        <f aca="false">IFERROR(VALUE(SUBSTITUTE(E8328,".",",")),E8328)</f>
        <v>32.23</v>
      </c>
      <c r="L8328" s="61" t="str">
        <f aca="false">IF(J8328="PosK",SUMIFS(K:K,J:J,"PosK",H:H,H8328),"")</f>
        <v/>
      </c>
      <c r="M8328" s="61" t="str">
        <f aca="false">IF(J8328="PosK",SUMIFS(K:K,J:J,"NegK",H:H,H8328),"")</f>
        <v/>
      </c>
      <c r="N8328" s="61" t="str">
        <f aca="false">IF(J8328="PosK",SUMIFS(K:K,J:J,"eDNA",H:H,H8328),"")</f>
        <v/>
      </c>
      <c r="Q8328" s="62"/>
    </row>
    <row r="8329" customFormat="false" ht="14.25" hidden="false" customHeight="false" outlineLevel="0" collapsed="false">
      <c r="A8329" s="0" t="s">
        <v>876</v>
      </c>
      <c r="B8329" s="52" t="s">
        <v>998</v>
      </c>
      <c r="C8329" s="52" t="s">
        <v>751</v>
      </c>
      <c r="D8329" s="53" t="n">
        <v>0.1</v>
      </c>
      <c r="E8329" s="53" t="s">
        <v>748</v>
      </c>
      <c r="F8329" s="0" t="s">
        <v>1447</v>
      </c>
      <c r="G8329" s="0" t="str">
        <f aca="false">LEFT(B8329,2)</f>
        <v>17</v>
      </c>
      <c r="H8329" s="0" t="str">
        <f aca="false">I8329&amp;"_"&amp;G8329&amp;"_"&amp;F8329</f>
        <v>ButsnudetFroe_17_20190904_DL2019027_HTXHilleroed_koersel1</v>
      </c>
      <c r="I8329" s="61" t="str">
        <f aca="false">MID(RIGHT(B8329,LEN(B8329)-3),1,FIND("_",RIGHT(B8329,LEN(B8329)-3))-1)</f>
        <v>ButsnudetFroe</v>
      </c>
      <c r="J8329" s="61" t="str">
        <f aca="false">TRIM(SUBSTITUTE(RIGHT(B8329,FIND(I8329,B8329)+1),"_",""))</f>
        <v>eDNA</v>
      </c>
      <c r="K8329" s="0" t="str">
        <f aca="false">IFERROR(VALUE(SUBSTITUTE(E8329,".",",")),E8329)</f>
        <v>No Ct</v>
      </c>
      <c r="L8329" s="61" t="str">
        <f aca="false">IF(J8329="PosK",SUMIFS(K:K,J:J,"PosK",H:H,H8329),"")</f>
        <v/>
      </c>
      <c r="M8329" s="61" t="str">
        <f aca="false">IF(J8329="PosK",SUMIFS(K:K,J:J,"NegK",H:H,H8329),"")</f>
        <v/>
      </c>
      <c r="N8329" s="61" t="str">
        <f aca="false">IF(J8329="PosK",SUMIFS(K:K,J:J,"eDNA",H:H,H8329),"")</f>
        <v/>
      </c>
      <c r="P8329" s="62"/>
      <c r="T8329" s="63"/>
      <c r="W8329" s="64"/>
    </row>
    <row r="8330" customFormat="false" ht="14.25" hidden="false" customHeight="false" outlineLevel="0" collapsed="false">
      <c r="A8330" s="0" t="s">
        <v>877</v>
      </c>
      <c r="B8330" s="52" t="s">
        <v>1215</v>
      </c>
      <c r="C8330" s="52" t="s">
        <v>743</v>
      </c>
      <c r="D8330" s="53" t="n">
        <v>0.1</v>
      </c>
      <c r="E8330" s="53" t="s">
        <v>748</v>
      </c>
      <c r="F8330" s="0" t="s">
        <v>1447</v>
      </c>
      <c r="G8330" s="0" t="str">
        <f aca="false">LEFT(B8330,2)</f>
        <v>18</v>
      </c>
      <c r="H8330" s="0" t="str">
        <f aca="false">I8330&amp;"_"&amp;G8330&amp;"_"&amp;F8330</f>
        <v>LilleVandsalamander_18_20190904_DL2019027_HTXHilleroed_koersel1</v>
      </c>
      <c r="I8330" s="61" t="str">
        <f aca="false">MID(RIGHT(B8330,LEN(B8330)-3),1,FIND("_",RIGHT(B8330,LEN(B8330)-3))-1)</f>
        <v>LilleVandsalamander</v>
      </c>
      <c r="J8330" s="61" t="str">
        <f aca="false">TRIM(SUBSTITUTE(RIGHT(B8330,FIND(I8330,B8330)+1),"_",""))</f>
        <v>PosK</v>
      </c>
      <c r="K8330" s="0" t="str">
        <f aca="false">IFERROR(VALUE(SUBSTITUTE(E8330,".",",")),E8330)</f>
        <v>No Ct</v>
      </c>
      <c r="L8330" s="61" t="n">
        <f aca="false">IF(J8330="PosK",SUMIFS(K:K,J:J,"PosK",H:H,H8330),"")</f>
        <v>0</v>
      </c>
      <c r="M8330" s="61" t="n">
        <f aca="false">IF(J8330="PosK",SUMIFS(K:K,J:J,"NegK",H:H,H8330),"")</f>
        <v>0</v>
      </c>
      <c r="N8330" s="61" t="n">
        <f aca="false">IF(J8330="PosK",SUMIFS(K:K,J:J,"eDNA",H:H,H8330),"")</f>
        <v>81.07</v>
      </c>
      <c r="P8330" s="62" t="n">
        <f aca="false">IF(K8332="No Ct",0,K8332)</f>
        <v>40.86</v>
      </c>
      <c r="Q8330" s="62" t="n">
        <f aca="false">IF(K8333="No Ct",0,K8333)</f>
        <v>40.21</v>
      </c>
      <c r="R8330" s="0" t="str">
        <f aca="false">IF(AND(L8330&gt;0,M8330=0),"Valid","Invalid")</f>
        <v>Invalid</v>
      </c>
      <c r="S8330" s="0" t="str">
        <f aca="false">IF(OR(P8330&gt;1,Q8330&gt;1),"Present","Absent")</f>
        <v>Present</v>
      </c>
      <c r="T8330" s="63" t="str">
        <f aca="false">IF(OR(AND(P8330&gt;1,P8330&lt;41),AND(Q8330&gt;1,Q8330&lt;41)),"Ct&lt;41","Ct&gt;41")</f>
        <v>Ct&lt;41</v>
      </c>
      <c r="U8330" s="0" t="str">
        <f aca="false">I8330</f>
        <v>LilleVandsalamander</v>
      </c>
      <c r="V8330" s="0" t="str">
        <f aca="false">MID(F8330,10,9)</f>
        <v>DL2019027</v>
      </c>
      <c r="W8330" s="64" t="str">
        <f aca="false">V8330&amp;"_"&amp;U8330&amp;"_"&amp;R8330&amp;"_"&amp;S8330&amp;"_"&amp;T8330</f>
        <v>DL2019027_LilleVandsalamander_Invalid_Present_Ct&lt;41</v>
      </c>
    </row>
    <row r="8331" customFormat="false" ht="14.25" hidden="false" customHeight="false" outlineLevel="0" collapsed="false">
      <c r="A8331" s="0" t="s">
        <v>879</v>
      </c>
      <c r="B8331" s="52" t="s">
        <v>1216</v>
      </c>
      <c r="C8331" s="52" t="s">
        <v>747</v>
      </c>
      <c r="D8331" s="53" t="n">
        <v>0.1</v>
      </c>
      <c r="E8331" s="53" t="s">
        <v>748</v>
      </c>
      <c r="F8331" s="0" t="s">
        <v>1447</v>
      </c>
      <c r="G8331" s="0" t="str">
        <f aca="false">LEFT(B8331,2)</f>
        <v>18</v>
      </c>
      <c r="H8331" s="0" t="str">
        <f aca="false">I8331&amp;"_"&amp;G8331&amp;"_"&amp;F8331</f>
        <v>LilleVandsalamander_18_20190904_DL2019027_HTXHilleroed_koersel1</v>
      </c>
      <c r="I8331" s="61" t="str">
        <f aca="false">MID(RIGHT(B8331,LEN(B8331)-3),1,FIND("_",RIGHT(B8331,LEN(B8331)-3))-1)</f>
        <v>LilleVandsalamander</v>
      </c>
      <c r="J8331" s="61" t="str">
        <f aca="false">TRIM(SUBSTITUTE(RIGHT(B8331,FIND(I8331,B8331)+1),"_",""))</f>
        <v>NegK</v>
      </c>
      <c r="K8331" s="0" t="str">
        <f aca="false">IFERROR(VALUE(SUBSTITUTE(E8331,".",",")),E8331)</f>
        <v>No Ct</v>
      </c>
      <c r="L8331" s="61" t="str">
        <f aca="false">IF(J8331="PosK",SUMIFS(K:K,J:J,"PosK",H:H,H8331),"")</f>
        <v/>
      </c>
      <c r="M8331" s="61" t="str">
        <f aca="false">IF(J8331="PosK",SUMIFS(K:K,J:J,"NegK",H:H,H8331),"")</f>
        <v/>
      </c>
      <c r="N8331" s="61" t="str">
        <f aca="false">IF(J8331="PosK",SUMIFS(K:K,J:J,"eDNA",H:H,H8331),"")</f>
        <v/>
      </c>
    </row>
    <row r="8332" customFormat="false" ht="14.25" hidden="false" customHeight="false" outlineLevel="0" collapsed="false">
      <c r="A8332" s="0" t="s">
        <v>881</v>
      </c>
      <c r="B8332" s="52" t="s">
        <v>1217</v>
      </c>
      <c r="C8332" s="52" t="s">
        <v>751</v>
      </c>
      <c r="D8332" s="53" t="n">
        <v>0.1</v>
      </c>
      <c r="E8332" s="53" t="n">
        <v>40.86</v>
      </c>
      <c r="F8332" s="0" t="s">
        <v>1447</v>
      </c>
      <c r="G8332" s="0" t="str">
        <f aca="false">LEFT(B8332,2)</f>
        <v>18</v>
      </c>
      <c r="H8332" s="0" t="str">
        <f aca="false">I8332&amp;"_"&amp;G8332&amp;"_"&amp;F8332</f>
        <v>LilleVandsalamander_18_20190904_DL2019027_HTXHilleroed_koersel1</v>
      </c>
      <c r="I8332" s="61" t="str">
        <f aca="false">MID(RIGHT(B8332,LEN(B8332)-3),1,FIND("_",RIGHT(B8332,LEN(B8332)-3))-1)</f>
        <v>LilleVandsalamander</v>
      </c>
      <c r="J8332" s="61" t="str">
        <f aca="false">TRIM(SUBSTITUTE(RIGHT(B8332,FIND(I8332,B8332)+1),"_",""))</f>
        <v>eDNA</v>
      </c>
      <c r="K8332" s="0" t="n">
        <f aca="false">IFERROR(VALUE(SUBSTITUTE(E8332,".",",")),E8332)</f>
        <v>40.86</v>
      </c>
      <c r="L8332" s="61" t="str">
        <f aca="false">IF(J8332="PosK",SUMIFS(K:K,J:J,"PosK",H:H,H8332),"")</f>
        <v/>
      </c>
      <c r="M8332" s="61" t="str">
        <f aca="false">IF(J8332="PosK",SUMIFS(K:K,J:J,"NegK",H:H,H8332),"")</f>
        <v/>
      </c>
      <c r="N8332" s="61" t="str">
        <f aca="false">IF(J8332="PosK",SUMIFS(K:K,J:J,"eDNA",H:H,H8332),"")</f>
        <v/>
      </c>
      <c r="Q8332" s="62"/>
    </row>
    <row r="8333" customFormat="false" ht="14.25" hidden="false" customHeight="false" outlineLevel="0" collapsed="false">
      <c r="A8333" s="0" t="s">
        <v>883</v>
      </c>
      <c r="B8333" s="52" t="s">
        <v>1217</v>
      </c>
      <c r="C8333" s="52" t="s">
        <v>751</v>
      </c>
      <c r="D8333" s="53" t="n">
        <v>0.1</v>
      </c>
      <c r="E8333" s="53" t="n">
        <v>40.21</v>
      </c>
      <c r="F8333" s="0" t="s">
        <v>1447</v>
      </c>
      <c r="G8333" s="0" t="str">
        <f aca="false">LEFT(B8333,2)</f>
        <v>18</v>
      </c>
      <c r="H8333" s="0" t="str">
        <f aca="false">I8333&amp;"_"&amp;G8333&amp;"_"&amp;F8333</f>
        <v>LilleVandsalamander_18_20190904_DL2019027_HTXHilleroed_koersel1</v>
      </c>
      <c r="I8333" s="61" t="str">
        <f aca="false">MID(RIGHT(B8333,LEN(B8333)-3),1,FIND("_",RIGHT(B8333,LEN(B8333)-3))-1)</f>
        <v>LilleVandsalamander</v>
      </c>
      <c r="J8333" s="61" t="str">
        <f aca="false">TRIM(SUBSTITUTE(RIGHT(B8333,FIND(I8333,B8333)+1),"_",""))</f>
        <v>eDNA</v>
      </c>
      <c r="K8333" s="0" t="n">
        <f aca="false">IFERROR(VALUE(SUBSTITUTE(E8333,".",",")),E8333)</f>
        <v>40.21</v>
      </c>
      <c r="L8333" s="61" t="str">
        <f aca="false">IF(J8333="PosK",SUMIFS(K:K,J:J,"PosK",H:H,H8333),"")</f>
        <v/>
      </c>
      <c r="M8333" s="61" t="str">
        <f aca="false">IF(J8333="PosK",SUMIFS(K:K,J:J,"NegK",H:H,H8333),"")</f>
        <v/>
      </c>
      <c r="N8333" s="61" t="str">
        <f aca="false">IF(J8333="PosK",SUMIFS(K:K,J:J,"eDNA",H:H,H8333),"")</f>
        <v/>
      </c>
      <c r="P8333" s="62"/>
      <c r="T8333" s="63"/>
      <c r="W8333" s="64"/>
    </row>
    <row r="8334" customFormat="false" ht="14.25" hidden="false" customHeight="false" outlineLevel="0" collapsed="false">
      <c r="A8334" s="0" t="s">
        <v>884</v>
      </c>
      <c r="B8334" s="52" t="s">
        <v>1002</v>
      </c>
      <c r="C8334" s="52" t="s">
        <v>743</v>
      </c>
      <c r="D8334" s="53" t="n">
        <v>0.1</v>
      </c>
      <c r="E8334" s="53" t="s">
        <v>748</v>
      </c>
      <c r="F8334" s="0" t="s">
        <v>1447</v>
      </c>
      <c r="G8334" s="0" t="str">
        <f aca="false">LEFT(B8334,2)</f>
        <v>19</v>
      </c>
      <c r="H8334" s="0" t="str">
        <f aca="false">I8334&amp;"_"&amp;G8334&amp;"_"&amp;F8334</f>
        <v>LilleVandsalamander_19_20190904_DL2019027_HTXHilleroed_koersel1</v>
      </c>
      <c r="I8334" s="61" t="str">
        <f aca="false">MID(RIGHT(B8334,LEN(B8334)-3),1,FIND("_",RIGHT(B8334,LEN(B8334)-3))-1)</f>
        <v>LilleVandsalamander</v>
      </c>
      <c r="J8334" s="61" t="str">
        <f aca="false">TRIM(SUBSTITUTE(RIGHT(B8334,FIND(I8334,B8334)+1),"_",""))</f>
        <v>PosK</v>
      </c>
      <c r="K8334" s="0" t="str">
        <f aca="false">IFERROR(VALUE(SUBSTITUTE(E8334,".",",")),E8334)</f>
        <v>No Ct</v>
      </c>
      <c r="L8334" s="61" t="n">
        <f aca="false">IF(J8334="PosK",SUMIFS(K:K,J:J,"PosK",H:H,H8334),"")</f>
        <v>0</v>
      </c>
      <c r="M8334" s="61" t="n">
        <f aca="false">IF(J8334="PosK",SUMIFS(K:K,J:J,"NegK",H:H,H8334),"")</f>
        <v>0</v>
      </c>
      <c r="N8334" s="61" t="n">
        <f aca="false">IF(J8334="PosK",SUMIFS(K:K,J:J,"eDNA",H:H,H8334),"")</f>
        <v>75.04</v>
      </c>
      <c r="P8334" s="62" t="n">
        <f aca="false">IF(K8336="No Ct",0,K8336)</f>
        <v>36.91</v>
      </c>
      <c r="Q8334" s="62" t="n">
        <f aca="false">IF(K8337="No Ct",0,K8337)</f>
        <v>38.13</v>
      </c>
      <c r="R8334" s="0" t="str">
        <f aca="false">IF(AND(L8334&gt;0,M8334=0),"Valid","Invalid")</f>
        <v>Invalid</v>
      </c>
      <c r="S8334" s="0" t="str">
        <f aca="false">IF(OR(P8334&gt;1,Q8334&gt;1),"Present","Absent")</f>
        <v>Present</v>
      </c>
      <c r="T8334" s="63" t="str">
        <f aca="false">IF(OR(AND(P8334&gt;1,P8334&lt;41),AND(Q8334&gt;1,Q8334&lt;41)),"Ct&lt;41","Ct&gt;41")</f>
        <v>Ct&lt;41</v>
      </c>
      <c r="U8334" s="0" t="str">
        <f aca="false">I8334</f>
        <v>LilleVandsalamander</v>
      </c>
      <c r="V8334" s="0" t="str">
        <f aca="false">MID(F8334,10,9)</f>
        <v>DL2019027</v>
      </c>
      <c r="W8334" s="64" t="str">
        <f aca="false">V8334&amp;"_"&amp;U8334&amp;"_"&amp;R8334&amp;"_"&amp;S8334&amp;"_"&amp;T8334</f>
        <v>DL2019027_LilleVandsalamander_Invalid_Present_Ct&lt;41</v>
      </c>
    </row>
    <row r="8335" customFormat="false" ht="14.25" hidden="false" customHeight="false" outlineLevel="0" collapsed="false">
      <c r="A8335" s="0" t="s">
        <v>886</v>
      </c>
      <c r="B8335" s="52" t="s">
        <v>1003</v>
      </c>
      <c r="C8335" s="52" t="s">
        <v>747</v>
      </c>
      <c r="D8335" s="53" t="n">
        <v>0.1</v>
      </c>
      <c r="E8335" s="53" t="s">
        <v>748</v>
      </c>
      <c r="F8335" s="0" t="s">
        <v>1447</v>
      </c>
      <c r="G8335" s="0" t="str">
        <f aca="false">LEFT(B8335,2)</f>
        <v>19</v>
      </c>
      <c r="H8335" s="0" t="str">
        <f aca="false">I8335&amp;"_"&amp;G8335&amp;"_"&amp;F8335</f>
        <v>LilleVandsalamander_19_20190904_DL2019027_HTXHilleroed_koersel1</v>
      </c>
      <c r="I8335" s="61" t="str">
        <f aca="false">MID(RIGHT(B8335,LEN(B8335)-3),1,FIND("_",RIGHT(B8335,LEN(B8335)-3))-1)</f>
        <v>LilleVandsalamander</v>
      </c>
      <c r="J8335" s="61" t="str">
        <f aca="false">TRIM(SUBSTITUTE(RIGHT(B8335,FIND(I8335,B8335)+1),"_",""))</f>
        <v>NegK</v>
      </c>
      <c r="K8335" s="0" t="str">
        <f aca="false">IFERROR(VALUE(SUBSTITUTE(E8335,".",",")),E8335)</f>
        <v>No Ct</v>
      </c>
      <c r="L8335" s="61" t="str">
        <f aca="false">IF(J8335="PosK",SUMIFS(K:K,J:J,"PosK",H:H,H8335),"")</f>
        <v/>
      </c>
      <c r="M8335" s="61" t="str">
        <f aca="false">IF(J8335="PosK",SUMIFS(K:K,J:J,"NegK",H:H,H8335),"")</f>
        <v/>
      </c>
      <c r="N8335" s="61" t="str">
        <f aca="false">IF(J8335="PosK",SUMIFS(K:K,J:J,"eDNA",H:H,H8335),"")</f>
        <v/>
      </c>
    </row>
    <row r="8336" customFormat="false" ht="14.25" hidden="false" customHeight="false" outlineLevel="0" collapsed="false">
      <c r="A8336" s="0" t="s">
        <v>888</v>
      </c>
      <c r="B8336" s="52" t="s">
        <v>1004</v>
      </c>
      <c r="C8336" s="52" t="s">
        <v>751</v>
      </c>
      <c r="D8336" s="53" t="n">
        <v>0.1</v>
      </c>
      <c r="E8336" s="53" t="n">
        <v>36.91</v>
      </c>
      <c r="F8336" s="0" t="s">
        <v>1447</v>
      </c>
      <c r="G8336" s="0" t="str">
        <f aca="false">LEFT(B8336,2)</f>
        <v>19</v>
      </c>
      <c r="H8336" s="0" t="str">
        <f aca="false">I8336&amp;"_"&amp;G8336&amp;"_"&amp;F8336</f>
        <v>LilleVandsalamander_19_20190904_DL2019027_HTXHilleroed_koersel1</v>
      </c>
      <c r="I8336" s="61" t="str">
        <f aca="false">MID(RIGHT(B8336,LEN(B8336)-3),1,FIND("_",RIGHT(B8336,LEN(B8336)-3))-1)</f>
        <v>LilleVandsalamander</v>
      </c>
      <c r="J8336" s="61" t="str">
        <f aca="false">TRIM(SUBSTITUTE(RIGHT(B8336,FIND(I8336,B8336)+1),"_",""))</f>
        <v>eDNA</v>
      </c>
      <c r="K8336" s="0" t="n">
        <f aca="false">IFERROR(VALUE(SUBSTITUTE(E8336,".",",")),E8336)</f>
        <v>36.91</v>
      </c>
      <c r="L8336" s="61" t="str">
        <f aca="false">IF(J8336="PosK",SUMIFS(K:K,J:J,"PosK",H:H,H8336),"")</f>
        <v/>
      </c>
      <c r="M8336" s="61" t="str">
        <f aca="false">IF(J8336="PosK",SUMIFS(K:K,J:J,"NegK",H:H,H8336),"")</f>
        <v/>
      </c>
      <c r="N8336" s="61" t="str">
        <f aca="false">IF(J8336="PosK",SUMIFS(K:K,J:J,"eDNA",H:H,H8336),"")</f>
        <v/>
      </c>
      <c r="Q8336" s="62"/>
    </row>
    <row r="8337" customFormat="false" ht="14.25" hidden="false" customHeight="false" outlineLevel="0" collapsed="false">
      <c r="A8337" s="0" t="s">
        <v>890</v>
      </c>
      <c r="B8337" s="52" t="s">
        <v>1004</v>
      </c>
      <c r="C8337" s="52" t="s">
        <v>751</v>
      </c>
      <c r="D8337" s="53" t="n">
        <v>0.1</v>
      </c>
      <c r="E8337" s="53" t="n">
        <v>38.13</v>
      </c>
      <c r="F8337" s="0" t="s">
        <v>1447</v>
      </c>
      <c r="G8337" s="0" t="str">
        <f aca="false">LEFT(B8337,2)</f>
        <v>19</v>
      </c>
      <c r="H8337" s="0" t="str">
        <f aca="false">I8337&amp;"_"&amp;G8337&amp;"_"&amp;F8337</f>
        <v>LilleVandsalamander_19_20190904_DL2019027_HTXHilleroed_koersel1</v>
      </c>
      <c r="I8337" s="61" t="str">
        <f aca="false">MID(RIGHT(B8337,LEN(B8337)-3),1,FIND("_",RIGHT(B8337,LEN(B8337)-3))-1)</f>
        <v>LilleVandsalamander</v>
      </c>
      <c r="J8337" s="61" t="str">
        <f aca="false">TRIM(SUBSTITUTE(RIGHT(B8337,FIND(I8337,B8337)+1),"_",""))</f>
        <v>eDNA</v>
      </c>
      <c r="K8337" s="0" t="n">
        <f aca="false">IFERROR(VALUE(SUBSTITUTE(E8337,".",",")),E8337)</f>
        <v>38.13</v>
      </c>
      <c r="L8337" s="61" t="str">
        <f aca="false">IF(J8337="PosK",SUMIFS(K:K,J:J,"PosK",H:H,H8337),"")</f>
        <v/>
      </c>
      <c r="M8337" s="61" t="str">
        <f aca="false">IF(J8337="PosK",SUMIFS(K:K,J:J,"NegK",H:H,H8337),"")</f>
        <v/>
      </c>
      <c r="N8337" s="61" t="str">
        <f aca="false">IF(J8337="PosK",SUMIFS(K:K,J:J,"eDNA",H:H,H8337),"")</f>
        <v/>
      </c>
      <c r="P8337" s="62"/>
      <c r="T8337" s="63"/>
      <c r="W8337" s="64"/>
    </row>
    <row r="8338" customFormat="false" ht="14.25" hidden="false" customHeight="false" outlineLevel="0" collapsed="false">
      <c r="A8338" s="0" t="s">
        <v>891</v>
      </c>
      <c r="B8338" s="52" t="s">
        <v>1218</v>
      </c>
      <c r="C8338" s="52" t="s">
        <v>743</v>
      </c>
      <c r="D8338" s="53" t="n">
        <v>0.1</v>
      </c>
      <c r="E8338" s="53" t="s">
        <v>748</v>
      </c>
      <c r="F8338" s="0" t="s">
        <v>1447</v>
      </c>
      <c r="G8338" s="0" t="str">
        <f aca="false">LEFT(B8338,2)</f>
        <v>20</v>
      </c>
      <c r="H8338" s="0" t="str">
        <f aca="false">I8338&amp;"_"&amp;G8338&amp;"_"&amp;F8338</f>
        <v>Skalle_20_20190904_DL2019027_HTXHilleroed_koersel1</v>
      </c>
      <c r="I8338" s="61" t="str">
        <f aca="false">MID(RIGHT(B8338,LEN(B8338)-3),1,FIND("_",RIGHT(B8338,LEN(B8338)-3))-1)</f>
        <v>Skalle</v>
      </c>
      <c r="J8338" s="61" t="str">
        <f aca="false">TRIM(SUBSTITUTE(RIGHT(B8338,FIND(I8338,B8338)+1),"_",""))</f>
        <v>PosK</v>
      </c>
      <c r="K8338" s="0" t="str">
        <f aca="false">IFERROR(VALUE(SUBSTITUTE(E8338,".",",")),E8338)</f>
        <v>No Ct</v>
      </c>
      <c r="L8338" s="61" t="n">
        <f aca="false">IF(J8338="PosK",SUMIFS(K:K,J:J,"PosK",H:H,H8338),"")</f>
        <v>0</v>
      </c>
      <c r="M8338" s="61" t="n">
        <f aca="false">IF(J8338="PosK",SUMIFS(K:K,J:J,"NegK",H:H,H8338),"")</f>
        <v>0</v>
      </c>
      <c r="N8338" s="61" t="n">
        <f aca="false">IF(J8338="PosK",SUMIFS(K:K,J:J,"eDNA",H:H,H8338),"")</f>
        <v>0</v>
      </c>
      <c r="P8338" s="62" t="n">
        <f aca="false">IF(K8340="No Ct",0,K8340)</f>
        <v>0</v>
      </c>
      <c r="Q8338" s="62" t="n">
        <f aca="false">IF(K8341="No Ct",0,K8341)</f>
        <v>0</v>
      </c>
      <c r="R8338" s="0" t="str">
        <f aca="false">IF(AND(L8338&gt;0,M8338=0),"Valid","Invalid")</f>
        <v>Invalid</v>
      </c>
      <c r="S8338" s="0" t="str">
        <f aca="false">IF(OR(P8338&gt;1,Q8338&gt;1),"Present","Absent")</f>
        <v>Absent</v>
      </c>
      <c r="T8338" s="63" t="str">
        <f aca="false">IF(OR(AND(P8338&gt;1,P8338&lt;41),AND(Q8338&gt;1,Q8338&lt;41)),"Ct&lt;41","Ct&gt;41")</f>
        <v>Ct&gt;41</v>
      </c>
      <c r="U8338" s="0" t="str">
        <f aca="false">I8338</f>
        <v>Skalle</v>
      </c>
      <c r="V8338" s="0" t="str">
        <f aca="false">MID(F8338,10,9)</f>
        <v>DL2019027</v>
      </c>
      <c r="W8338" s="64" t="str">
        <f aca="false">V8338&amp;"_"&amp;U8338&amp;"_"&amp;R8338&amp;"_"&amp;S8338&amp;"_"&amp;T8338</f>
        <v>DL2019027_Skalle_Invalid_Absent_Ct&gt;41</v>
      </c>
    </row>
    <row r="8339" customFormat="false" ht="14.25" hidden="false" customHeight="false" outlineLevel="0" collapsed="false">
      <c r="A8339" s="0" t="s">
        <v>893</v>
      </c>
      <c r="B8339" s="52" t="s">
        <v>1219</v>
      </c>
      <c r="C8339" s="52" t="s">
        <v>747</v>
      </c>
      <c r="D8339" s="53" t="n">
        <v>0.1</v>
      </c>
      <c r="E8339" s="53" t="s">
        <v>748</v>
      </c>
      <c r="F8339" s="0" t="s">
        <v>1447</v>
      </c>
      <c r="G8339" s="0" t="str">
        <f aca="false">LEFT(B8339,2)</f>
        <v>20</v>
      </c>
      <c r="H8339" s="0" t="str">
        <f aca="false">I8339&amp;"_"&amp;G8339&amp;"_"&amp;F8339</f>
        <v>Skalle_20_20190904_DL2019027_HTXHilleroed_koersel1</v>
      </c>
      <c r="I8339" s="61" t="str">
        <f aca="false">MID(RIGHT(B8339,LEN(B8339)-3),1,FIND("_",RIGHT(B8339,LEN(B8339)-3))-1)</f>
        <v>Skalle</v>
      </c>
      <c r="J8339" s="61" t="str">
        <f aca="false">TRIM(SUBSTITUTE(RIGHT(B8339,FIND(I8339,B8339)+1),"_",""))</f>
        <v>NegK</v>
      </c>
      <c r="K8339" s="0" t="str">
        <f aca="false">IFERROR(VALUE(SUBSTITUTE(E8339,".",",")),E8339)</f>
        <v>No Ct</v>
      </c>
      <c r="L8339" s="61" t="str">
        <f aca="false">IF(J8339="PosK",SUMIFS(K:K,J:J,"PosK",H:H,H8339),"")</f>
        <v/>
      </c>
      <c r="M8339" s="61" t="str">
        <f aca="false">IF(J8339="PosK",SUMIFS(K:K,J:J,"NegK",H:H,H8339),"")</f>
        <v/>
      </c>
      <c r="N8339" s="61" t="str">
        <f aca="false">IF(J8339="PosK",SUMIFS(K:K,J:J,"eDNA",H:H,H8339),"")</f>
        <v/>
      </c>
    </row>
    <row r="8340" customFormat="false" ht="14.25" hidden="false" customHeight="false" outlineLevel="0" collapsed="false">
      <c r="A8340" s="0" t="s">
        <v>895</v>
      </c>
      <c r="B8340" s="52" t="s">
        <v>1220</v>
      </c>
      <c r="C8340" s="52" t="s">
        <v>751</v>
      </c>
      <c r="D8340" s="53" t="n">
        <v>0.1</v>
      </c>
      <c r="E8340" s="53" t="s">
        <v>748</v>
      </c>
      <c r="F8340" s="0" t="s">
        <v>1447</v>
      </c>
      <c r="G8340" s="0" t="str">
        <f aca="false">LEFT(B8340,2)</f>
        <v>20</v>
      </c>
      <c r="H8340" s="0" t="str">
        <f aca="false">I8340&amp;"_"&amp;G8340&amp;"_"&amp;F8340</f>
        <v>Skalle_20_20190904_DL2019027_HTXHilleroed_koersel1</v>
      </c>
      <c r="I8340" s="61" t="str">
        <f aca="false">MID(RIGHT(B8340,LEN(B8340)-3),1,FIND("_",RIGHT(B8340,LEN(B8340)-3))-1)</f>
        <v>Skalle</v>
      </c>
      <c r="J8340" s="61" t="str">
        <f aca="false">TRIM(SUBSTITUTE(RIGHT(B8340,FIND(I8340,B8340)+1),"_",""))</f>
        <v>eDNA</v>
      </c>
      <c r="K8340" s="0" t="str">
        <f aca="false">IFERROR(VALUE(SUBSTITUTE(E8340,".",",")),E8340)</f>
        <v>No Ct</v>
      </c>
      <c r="L8340" s="61" t="str">
        <f aca="false">IF(J8340="PosK",SUMIFS(K:K,J:J,"PosK",H:H,H8340),"")</f>
        <v/>
      </c>
      <c r="M8340" s="61" t="str">
        <f aca="false">IF(J8340="PosK",SUMIFS(K:K,J:J,"NegK",H:H,H8340),"")</f>
        <v/>
      </c>
      <c r="N8340" s="61" t="str">
        <f aca="false">IF(J8340="PosK",SUMIFS(K:K,J:J,"eDNA",H:H,H8340),"")</f>
        <v/>
      </c>
      <c r="Q8340" s="62"/>
    </row>
    <row r="8341" customFormat="false" ht="14.25" hidden="false" customHeight="false" outlineLevel="0" collapsed="false">
      <c r="A8341" s="0" t="s">
        <v>897</v>
      </c>
      <c r="B8341" s="52" t="s">
        <v>1220</v>
      </c>
      <c r="C8341" s="52" t="s">
        <v>751</v>
      </c>
      <c r="D8341" s="53" t="n">
        <v>0.1</v>
      </c>
      <c r="E8341" s="53" t="s">
        <v>748</v>
      </c>
      <c r="F8341" s="0" t="s">
        <v>1447</v>
      </c>
      <c r="G8341" s="0" t="str">
        <f aca="false">LEFT(B8341,2)</f>
        <v>20</v>
      </c>
      <c r="H8341" s="0" t="str">
        <f aca="false">I8341&amp;"_"&amp;G8341&amp;"_"&amp;F8341</f>
        <v>Skalle_20_20190904_DL2019027_HTXHilleroed_koersel1</v>
      </c>
      <c r="I8341" s="61" t="str">
        <f aca="false">MID(RIGHT(B8341,LEN(B8341)-3),1,FIND("_",RIGHT(B8341,LEN(B8341)-3))-1)</f>
        <v>Skalle</v>
      </c>
      <c r="J8341" s="61" t="str">
        <f aca="false">TRIM(SUBSTITUTE(RIGHT(B8341,FIND(I8341,B8341)+1),"_",""))</f>
        <v>eDNA</v>
      </c>
      <c r="K8341" s="0" t="str">
        <f aca="false">IFERROR(VALUE(SUBSTITUTE(E8341,".",",")),E8341)</f>
        <v>No Ct</v>
      </c>
      <c r="L8341" s="61" t="str">
        <f aca="false">IF(J8341="PosK",SUMIFS(K:K,J:J,"PosK",H:H,H8341),"")</f>
        <v/>
      </c>
      <c r="M8341" s="61" t="str">
        <f aca="false">IF(J8341="PosK",SUMIFS(K:K,J:J,"NegK",H:H,H8341),"")</f>
        <v/>
      </c>
      <c r="N8341" s="61" t="str">
        <f aca="false">IF(J8341="PosK",SUMIFS(K:K,J:J,"eDNA",H:H,H8341),"")</f>
        <v/>
      </c>
      <c r="P8341" s="62"/>
      <c r="T8341" s="63"/>
      <c r="W8341" s="64"/>
    </row>
    <row r="8342" customFormat="false" ht="14.25" hidden="false" customHeight="false" outlineLevel="0" collapsed="false">
      <c r="A8342" s="0" t="s">
        <v>898</v>
      </c>
      <c r="B8342" s="52" t="s">
        <v>1008</v>
      </c>
      <c r="C8342" s="52" t="s">
        <v>743</v>
      </c>
      <c r="D8342" s="53" t="n">
        <v>0.1</v>
      </c>
      <c r="E8342" s="53" t="n">
        <v>26.15</v>
      </c>
      <c r="F8342" s="0" t="s">
        <v>1447</v>
      </c>
      <c r="G8342" s="0" t="str">
        <f aca="false">LEFT(B8342,2)</f>
        <v>21</v>
      </c>
      <c r="H8342" s="0" t="str">
        <f aca="false">I8342&amp;"_"&amp;G8342&amp;"_"&amp;F8342</f>
        <v>Skalle_21_20190904_DL2019027_HTXHilleroed_koersel1</v>
      </c>
      <c r="I8342" s="61" t="str">
        <f aca="false">MID(RIGHT(B8342,LEN(B8342)-3),1,FIND("_",RIGHT(B8342,LEN(B8342)-3))-1)</f>
        <v>Skalle</v>
      </c>
      <c r="J8342" s="61" t="str">
        <f aca="false">TRIM(SUBSTITUTE(RIGHT(B8342,FIND(I8342,B8342)+1),"_",""))</f>
        <v>PosK</v>
      </c>
      <c r="K8342" s="0" t="n">
        <f aca="false">IFERROR(VALUE(SUBSTITUTE(E8342,".",",")),E8342)</f>
        <v>26.15</v>
      </c>
      <c r="L8342" s="61" t="n">
        <f aca="false">IF(J8342="PosK",SUMIFS(K:K,J:J,"PosK",H:H,H8342),"")</f>
        <v>26.15</v>
      </c>
      <c r="M8342" s="61" t="n">
        <f aca="false">IF(J8342="PosK",SUMIFS(K:K,J:J,"NegK",H:H,H8342),"")</f>
        <v>0</v>
      </c>
      <c r="N8342" s="61" t="n">
        <f aca="false">IF(J8342="PosK",SUMIFS(K:K,J:J,"eDNA",H:H,H8342),"")</f>
        <v>0</v>
      </c>
      <c r="P8342" s="62" t="n">
        <f aca="false">IF(K8344="No Ct",0,K8344)</f>
        <v>0</v>
      </c>
      <c r="Q8342" s="62" t="n">
        <f aca="false">IF(K8345="No Ct",0,K8345)</f>
        <v>0</v>
      </c>
      <c r="R8342" s="0" t="str">
        <f aca="false">IF(AND(L8342&gt;0,M8342=0),"Valid","Invalid")</f>
        <v>Valid</v>
      </c>
      <c r="S8342" s="0" t="str">
        <f aca="false">IF(OR(P8342&gt;1,Q8342&gt;1),"Present","Absent")</f>
        <v>Absent</v>
      </c>
      <c r="T8342" s="63" t="str">
        <f aca="false">IF(OR(AND(P8342&gt;1,P8342&lt;41),AND(Q8342&gt;1,Q8342&lt;41)),"Ct&lt;41","Ct&gt;41")</f>
        <v>Ct&gt;41</v>
      </c>
      <c r="U8342" s="0" t="str">
        <f aca="false">I8342</f>
        <v>Skalle</v>
      </c>
      <c r="V8342" s="0" t="str">
        <f aca="false">MID(F8342,10,9)</f>
        <v>DL2019027</v>
      </c>
      <c r="W8342" s="64" t="str">
        <f aca="false">V8342&amp;"_"&amp;U8342&amp;"_"&amp;R8342&amp;"_"&amp;S8342&amp;"_"&amp;T8342</f>
        <v>DL2019027_Skalle_Valid_Absent_Ct&gt;41</v>
      </c>
    </row>
    <row r="8343" customFormat="false" ht="14.25" hidden="false" customHeight="false" outlineLevel="0" collapsed="false">
      <c r="A8343" s="0" t="s">
        <v>900</v>
      </c>
      <c r="B8343" s="52" t="s">
        <v>1009</v>
      </c>
      <c r="C8343" s="52" t="s">
        <v>747</v>
      </c>
      <c r="D8343" s="53" t="n">
        <v>0.1</v>
      </c>
      <c r="E8343" s="53" t="s">
        <v>748</v>
      </c>
      <c r="F8343" s="0" t="s">
        <v>1447</v>
      </c>
      <c r="G8343" s="0" t="str">
        <f aca="false">LEFT(B8343,2)</f>
        <v>21</v>
      </c>
      <c r="H8343" s="0" t="str">
        <f aca="false">I8343&amp;"_"&amp;G8343&amp;"_"&amp;F8343</f>
        <v>Skalle_21_20190904_DL2019027_HTXHilleroed_koersel1</v>
      </c>
      <c r="I8343" s="61" t="str">
        <f aca="false">MID(RIGHT(B8343,LEN(B8343)-3),1,FIND("_",RIGHT(B8343,LEN(B8343)-3))-1)</f>
        <v>Skalle</v>
      </c>
      <c r="J8343" s="61" t="str">
        <f aca="false">TRIM(SUBSTITUTE(RIGHT(B8343,FIND(I8343,B8343)+1),"_",""))</f>
        <v>NegK</v>
      </c>
      <c r="K8343" s="0" t="str">
        <f aca="false">IFERROR(VALUE(SUBSTITUTE(E8343,".",",")),E8343)</f>
        <v>No Ct</v>
      </c>
      <c r="L8343" s="61" t="str">
        <f aca="false">IF(J8343="PosK",SUMIFS(K:K,J:J,"PosK",H:H,H8343),"")</f>
        <v/>
      </c>
      <c r="M8343" s="61" t="str">
        <f aca="false">IF(J8343="PosK",SUMIFS(K:K,J:J,"NegK",H:H,H8343),"")</f>
        <v/>
      </c>
      <c r="N8343" s="61" t="str">
        <f aca="false">IF(J8343="PosK",SUMIFS(K:K,J:J,"eDNA",H:H,H8343),"")</f>
        <v/>
      </c>
    </row>
    <row r="8344" customFormat="false" ht="14.25" hidden="false" customHeight="false" outlineLevel="0" collapsed="false">
      <c r="A8344" s="0" t="s">
        <v>902</v>
      </c>
      <c r="B8344" s="52" t="s">
        <v>1010</v>
      </c>
      <c r="C8344" s="52" t="s">
        <v>751</v>
      </c>
      <c r="D8344" s="53" t="n">
        <v>0.1</v>
      </c>
      <c r="E8344" s="53" t="s">
        <v>748</v>
      </c>
      <c r="F8344" s="0" t="s">
        <v>1447</v>
      </c>
      <c r="G8344" s="0" t="str">
        <f aca="false">LEFT(B8344,2)</f>
        <v>21</v>
      </c>
      <c r="H8344" s="0" t="str">
        <f aca="false">I8344&amp;"_"&amp;G8344&amp;"_"&amp;F8344</f>
        <v>Skalle_21_20190904_DL2019027_HTXHilleroed_koersel1</v>
      </c>
      <c r="I8344" s="61" t="str">
        <f aca="false">MID(RIGHT(B8344,LEN(B8344)-3),1,FIND("_",RIGHT(B8344,LEN(B8344)-3))-1)</f>
        <v>Skalle</v>
      </c>
      <c r="J8344" s="61" t="str">
        <f aca="false">TRIM(SUBSTITUTE(RIGHT(B8344,FIND(I8344,B8344)+1),"_",""))</f>
        <v>eDNA</v>
      </c>
      <c r="K8344" s="0" t="str">
        <f aca="false">IFERROR(VALUE(SUBSTITUTE(E8344,".",",")),E8344)</f>
        <v>No Ct</v>
      </c>
      <c r="L8344" s="61" t="str">
        <f aca="false">IF(J8344="PosK",SUMIFS(K:K,J:J,"PosK",H:H,H8344),"")</f>
        <v/>
      </c>
      <c r="M8344" s="61" t="str">
        <f aca="false">IF(J8344="PosK",SUMIFS(K:K,J:J,"NegK",H:H,H8344),"")</f>
        <v/>
      </c>
      <c r="N8344" s="61" t="str">
        <f aca="false">IF(J8344="PosK",SUMIFS(K:K,J:J,"eDNA",H:H,H8344),"")</f>
        <v/>
      </c>
      <c r="Q8344" s="62"/>
    </row>
    <row r="8345" customFormat="false" ht="14.25" hidden="false" customHeight="false" outlineLevel="0" collapsed="false">
      <c r="A8345" s="0" t="s">
        <v>904</v>
      </c>
      <c r="B8345" s="52" t="s">
        <v>1010</v>
      </c>
      <c r="C8345" s="52" t="s">
        <v>751</v>
      </c>
      <c r="D8345" s="53" t="n">
        <v>0.1</v>
      </c>
      <c r="E8345" s="53" t="s">
        <v>748</v>
      </c>
      <c r="F8345" s="0" t="s">
        <v>1447</v>
      </c>
      <c r="G8345" s="0" t="str">
        <f aca="false">LEFT(B8345,2)</f>
        <v>21</v>
      </c>
      <c r="H8345" s="0" t="str">
        <f aca="false">I8345&amp;"_"&amp;G8345&amp;"_"&amp;F8345</f>
        <v>Skalle_21_20190904_DL2019027_HTXHilleroed_koersel1</v>
      </c>
      <c r="I8345" s="61" t="str">
        <f aca="false">MID(RIGHT(B8345,LEN(B8345)-3),1,FIND("_",RIGHT(B8345,LEN(B8345)-3))-1)</f>
        <v>Skalle</v>
      </c>
      <c r="J8345" s="61" t="str">
        <f aca="false">TRIM(SUBSTITUTE(RIGHT(B8345,FIND(I8345,B8345)+1),"_",""))</f>
        <v>eDNA</v>
      </c>
      <c r="K8345" s="0" t="str">
        <f aca="false">IFERROR(VALUE(SUBSTITUTE(E8345,".",",")),E8345)</f>
        <v>No Ct</v>
      </c>
      <c r="L8345" s="61" t="str">
        <f aca="false">IF(J8345="PosK",SUMIFS(K:K,J:J,"PosK",H:H,H8345),"")</f>
        <v/>
      </c>
      <c r="M8345" s="61" t="str">
        <f aca="false">IF(J8345="PosK",SUMIFS(K:K,J:J,"NegK",H:H,H8345),"")</f>
        <v/>
      </c>
      <c r="N8345" s="61" t="str">
        <f aca="false">IF(J8345="PosK",SUMIFS(K:K,J:J,"eDNA",H:H,H8345),"")</f>
        <v/>
      </c>
      <c r="P8345" s="62"/>
      <c r="T8345" s="63"/>
      <c r="W8345" s="64"/>
    </row>
    <row r="8346" customFormat="false" ht="14.25" hidden="false" customHeight="false" outlineLevel="0" collapsed="false">
      <c r="A8346" s="0" t="s">
        <v>905</v>
      </c>
      <c r="B8346" s="52" t="s">
        <v>1221</v>
      </c>
      <c r="C8346" s="52" t="s">
        <v>743</v>
      </c>
      <c r="D8346" s="53" t="n">
        <v>0.1</v>
      </c>
      <c r="E8346" s="53" t="s">
        <v>748</v>
      </c>
      <c r="F8346" s="0" t="s">
        <v>1447</v>
      </c>
      <c r="G8346" s="0" t="str">
        <f aca="false">LEFT(B8346,2)</f>
        <v>22</v>
      </c>
      <c r="H8346" s="0" t="str">
        <f aca="false">I8346&amp;"_"&amp;G8346&amp;"_"&amp;F8346</f>
        <v>Karusse_22_20190904_DL2019027_HTXHilleroed_koersel1</v>
      </c>
      <c r="I8346" s="61" t="str">
        <f aca="false">MID(RIGHT(B8346,LEN(B8346)-3),1,FIND("_",RIGHT(B8346,LEN(B8346)-3))-1)</f>
        <v>Karusse</v>
      </c>
      <c r="J8346" s="61" t="str">
        <f aca="false">TRIM(SUBSTITUTE(RIGHT(B8346,FIND(I8346,B8346)+1),"_",""))</f>
        <v>PosK</v>
      </c>
      <c r="K8346" s="0" t="str">
        <f aca="false">IFERROR(VALUE(SUBSTITUTE(E8346,".",",")),E8346)</f>
        <v>No Ct</v>
      </c>
      <c r="L8346" s="61" t="n">
        <f aca="false">IF(J8346="PosK",SUMIFS(K:K,J:J,"PosK",H:H,H8346),"")</f>
        <v>0</v>
      </c>
      <c r="M8346" s="61" t="n">
        <f aca="false">IF(J8346="PosK",SUMIFS(K:K,J:J,"NegK",H:H,H8346),"")</f>
        <v>0</v>
      </c>
      <c r="N8346" s="61" t="n">
        <f aca="false">IF(J8346="PosK",SUMIFS(K:K,J:J,"eDNA",H:H,H8346),"")</f>
        <v>0</v>
      </c>
      <c r="P8346" s="62" t="n">
        <f aca="false">IF(K8348="No Ct",0,K8348)</f>
        <v>0</v>
      </c>
      <c r="Q8346" s="62" t="n">
        <f aca="false">IF(K8349="No Ct",0,K8349)</f>
        <v>0</v>
      </c>
      <c r="R8346" s="0" t="str">
        <f aca="false">IF(AND(L8346&gt;0,M8346=0),"Valid","Invalid")</f>
        <v>Invalid</v>
      </c>
      <c r="S8346" s="0" t="str">
        <f aca="false">IF(OR(P8346&gt;1,Q8346&gt;1),"Present","Absent")</f>
        <v>Absent</v>
      </c>
      <c r="T8346" s="63" t="str">
        <f aca="false">IF(OR(AND(P8346&gt;1,P8346&lt;41),AND(Q8346&gt;1,Q8346&lt;41)),"Ct&lt;41","Ct&gt;41")</f>
        <v>Ct&gt;41</v>
      </c>
      <c r="U8346" s="0" t="str">
        <f aca="false">I8346</f>
        <v>Karusse</v>
      </c>
      <c r="V8346" s="0" t="str">
        <f aca="false">MID(F8346,10,9)</f>
        <v>DL2019027</v>
      </c>
      <c r="W8346" s="64" t="str">
        <f aca="false">V8346&amp;"_"&amp;U8346&amp;"_"&amp;R8346&amp;"_"&amp;S8346&amp;"_"&amp;T8346</f>
        <v>DL2019027_Karusse_Invalid_Absent_Ct&gt;41</v>
      </c>
    </row>
    <row r="8347" customFormat="false" ht="14.25" hidden="false" customHeight="false" outlineLevel="0" collapsed="false">
      <c r="A8347" s="0" t="s">
        <v>907</v>
      </c>
      <c r="B8347" s="52" t="s">
        <v>1222</v>
      </c>
      <c r="C8347" s="52" t="s">
        <v>747</v>
      </c>
      <c r="D8347" s="53" t="n">
        <v>0.1</v>
      </c>
      <c r="E8347" s="53" t="s">
        <v>748</v>
      </c>
      <c r="F8347" s="0" t="s">
        <v>1447</v>
      </c>
      <c r="G8347" s="0" t="str">
        <f aca="false">LEFT(B8347,2)</f>
        <v>22</v>
      </c>
      <c r="H8347" s="0" t="str">
        <f aca="false">I8347&amp;"_"&amp;G8347&amp;"_"&amp;F8347</f>
        <v>Karusse_22_20190904_DL2019027_HTXHilleroed_koersel1</v>
      </c>
      <c r="I8347" s="61" t="str">
        <f aca="false">MID(RIGHT(B8347,LEN(B8347)-3),1,FIND("_",RIGHT(B8347,LEN(B8347)-3))-1)</f>
        <v>Karusse</v>
      </c>
      <c r="J8347" s="61" t="str">
        <f aca="false">TRIM(SUBSTITUTE(RIGHT(B8347,FIND(I8347,B8347)+1),"_",""))</f>
        <v>NegK</v>
      </c>
      <c r="K8347" s="0" t="str">
        <f aca="false">IFERROR(VALUE(SUBSTITUTE(E8347,".",",")),E8347)</f>
        <v>No Ct</v>
      </c>
      <c r="L8347" s="61" t="str">
        <f aca="false">IF(J8347="PosK",SUMIFS(K:K,J:J,"PosK",H:H,H8347),"")</f>
        <v/>
      </c>
      <c r="M8347" s="61" t="str">
        <f aca="false">IF(J8347="PosK",SUMIFS(K:K,J:J,"NegK",H:H,H8347),"")</f>
        <v/>
      </c>
      <c r="N8347" s="61" t="str">
        <f aca="false">IF(J8347="PosK",SUMIFS(K:K,J:J,"eDNA",H:H,H8347),"")</f>
        <v/>
      </c>
    </row>
    <row r="8348" customFormat="false" ht="14.25" hidden="false" customHeight="false" outlineLevel="0" collapsed="false">
      <c r="A8348" s="0" t="s">
        <v>909</v>
      </c>
      <c r="B8348" s="52" t="s">
        <v>1223</v>
      </c>
      <c r="C8348" s="52" t="s">
        <v>751</v>
      </c>
      <c r="D8348" s="53" t="n">
        <v>0.1</v>
      </c>
      <c r="E8348" s="53" t="s">
        <v>748</v>
      </c>
      <c r="F8348" s="0" t="s">
        <v>1447</v>
      </c>
      <c r="G8348" s="0" t="str">
        <f aca="false">LEFT(B8348,2)</f>
        <v>22</v>
      </c>
      <c r="H8348" s="0" t="str">
        <f aca="false">I8348&amp;"_"&amp;G8348&amp;"_"&amp;F8348</f>
        <v>Karusse_22_20190904_DL2019027_HTXHilleroed_koersel1</v>
      </c>
      <c r="I8348" s="61" t="str">
        <f aca="false">MID(RIGHT(B8348,LEN(B8348)-3),1,FIND("_",RIGHT(B8348,LEN(B8348)-3))-1)</f>
        <v>Karusse</v>
      </c>
      <c r="J8348" s="61" t="str">
        <f aca="false">TRIM(SUBSTITUTE(RIGHT(B8348,FIND(I8348,B8348)+1),"_",""))</f>
        <v>eDNA</v>
      </c>
      <c r="K8348" s="0" t="str">
        <f aca="false">IFERROR(VALUE(SUBSTITUTE(E8348,".",",")),E8348)</f>
        <v>No Ct</v>
      </c>
      <c r="L8348" s="61" t="str">
        <f aca="false">IF(J8348="PosK",SUMIFS(K:K,J:J,"PosK",H:H,H8348),"")</f>
        <v/>
      </c>
      <c r="M8348" s="61" t="str">
        <f aca="false">IF(J8348="PosK",SUMIFS(K:K,J:J,"NegK",H:H,H8348),"")</f>
        <v/>
      </c>
      <c r="N8348" s="61" t="str">
        <f aca="false">IF(J8348="PosK",SUMIFS(K:K,J:J,"eDNA",H:H,H8348),"")</f>
        <v/>
      </c>
      <c r="Q8348" s="62"/>
    </row>
    <row r="8349" customFormat="false" ht="14.25" hidden="false" customHeight="false" outlineLevel="0" collapsed="false">
      <c r="A8349" s="0" t="s">
        <v>911</v>
      </c>
      <c r="B8349" s="52" t="s">
        <v>1223</v>
      </c>
      <c r="C8349" s="52" t="s">
        <v>751</v>
      </c>
      <c r="D8349" s="53" t="n">
        <v>0.1</v>
      </c>
      <c r="E8349" s="53" t="s">
        <v>748</v>
      </c>
      <c r="F8349" s="0" t="s">
        <v>1447</v>
      </c>
      <c r="G8349" s="0" t="str">
        <f aca="false">LEFT(B8349,2)</f>
        <v>22</v>
      </c>
      <c r="H8349" s="0" t="str">
        <f aca="false">I8349&amp;"_"&amp;G8349&amp;"_"&amp;F8349</f>
        <v>Karusse_22_20190904_DL2019027_HTXHilleroed_koersel1</v>
      </c>
      <c r="I8349" s="61" t="str">
        <f aca="false">MID(RIGHT(B8349,LEN(B8349)-3),1,FIND("_",RIGHT(B8349,LEN(B8349)-3))-1)</f>
        <v>Karusse</v>
      </c>
      <c r="J8349" s="61" t="str">
        <f aca="false">TRIM(SUBSTITUTE(RIGHT(B8349,FIND(I8349,B8349)+1),"_",""))</f>
        <v>eDNA</v>
      </c>
      <c r="K8349" s="0" t="str">
        <f aca="false">IFERROR(VALUE(SUBSTITUTE(E8349,".",",")),E8349)</f>
        <v>No Ct</v>
      </c>
      <c r="L8349" s="61" t="str">
        <f aca="false">IF(J8349="PosK",SUMIFS(K:K,J:J,"PosK",H:H,H8349),"")</f>
        <v/>
      </c>
      <c r="M8349" s="61" t="str">
        <f aca="false">IF(J8349="PosK",SUMIFS(K:K,J:J,"NegK",H:H,H8349),"")</f>
        <v/>
      </c>
      <c r="N8349" s="61" t="str">
        <f aca="false">IF(J8349="PosK",SUMIFS(K:K,J:J,"eDNA",H:H,H8349),"")</f>
        <v/>
      </c>
      <c r="P8349" s="62"/>
      <c r="T8349" s="63"/>
      <c r="W8349" s="64"/>
    </row>
    <row r="8350" customFormat="false" ht="14.25" hidden="false" customHeight="false" outlineLevel="0" collapsed="false">
      <c r="A8350" s="0" t="s">
        <v>912</v>
      </c>
      <c r="B8350" s="52" t="s">
        <v>1014</v>
      </c>
      <c r="C8350" s="52" t="s">
        <v>743</v>
      </c>
      <c r="D8350" s="53" t="n">
        <v>0.1</v>
      </c>
      <c r="E8350" s="53" t="n">
        <v>32.77</v>
      </c>
      <c r="F8350" s="0" t="s">
        <v>1447</v>
      </c>
      <c r="G8350" s="0" t="str">
        <f aca="false">LEFT(B8350,2)</f>
        <v>23</v>
      </c>
      <c r="H8350" s="0" t="str">
        <f aca="false">I8350&amp;"_"&amp;G8350&amp;"_"&amp;F8350</f>
        <v>Karusse_23_20190904_DL2019027_HTXHilleroed_koersel1</v>
      </c>
      <c r="I8350" s="61" t="str">
        <f aca="false">MID(RIGHT(B8350,LEN(B8350)-3),1,FIND("_",RIGHT(B8350,LEN(B8350)-3))-1)</f>
        <v>Karusse</v>
      </c>
      <c r="J8350" s="61" t="str">
        <f aca="false">TRIM(SUBSTITUTE(RIGHT(B8350,FIND(I8350,B8350)+1),"_",""))</f>
        <v>PosK</v>
      </c>
      <c r="K8350" s="0" t="n">
        <f aca="false">IFERROR(VALUE(SUBSTITUTE(E8350,".",",")),E8350)</f>
        <v>32.77</v>
      </c>
      <c r="L8350" s="61" t="n">
        <f aca="false">IF(J8350="PosK",SUMIFS(K:K,J:J,"PosK",H:H,H8350),"")</f>
        <v>32.77</v>
      </c>
      <c r="M8350" s="61" t="n">
        <f aca="false">IF(J8350="PosK",SUMIFS(K:K,J:J,"NegK",H:H,H8350),"")</f>
        <v>0</v>
      </c>
      <c r="N8350" s="61" t="n">
        <f aca="false">IF(J8350="PosK",SUMIFS(K:K,J:J,"eDNA",H:H,H8350),"")</f>
        <v>66.69</v>
      </c>
      <c r="P8350" s="62" t="n">
        <f aca="false">IF(K8352="No Ct",0,K8352)</f>
        <v>33.85</v>
      </c>
      <c r="Q8350" s="62" t="n">
        <f aca="false">IF(K8353="No Ct",0,K8353)</f>
        <v>32.84</v>
      </c>
      <c r="R8350" s="0" t="str">
        <f aca="false">IF(AND(L8350&gt;0,M8350=0),"Valid","Invalid")</f>
        <v>Valid</v>
      </c>
      <c r="S8350" s="0" t="str">
        <f aca="false">IF(OR(P8350&gt;1,Q8350&gt;1),"Present","Absent")</f>
        <v>Present</v>
      </c>
      <c r="T8350" s="63" t="str">
        <f aca="false">IF(OR(AND(P8350&gt;1,P8350&lt;41),AND(Q8350&gt;1,Q8350&lt;41)),"Ct&lt;41","Ct&gt;41")</f>
        <v>Ct&lt;41</v>
      </c>
      <c r="U8350" s="0" t="str">
        <f aca="false">I8350</f>
        <v>Karusse</v>
      </c>
      <c r="V8350" s="0" t="str">
        <f aca="false">MID(F8350,10,9)</f>
        <v>DL2019027</v>
      </c>
      <c r="W8350" s="64" t="str">
        <f aca="false">V8350&amp;"_"&amp;U8350&amp;"_"&amp;R8350&amp;"_"&amp;S8350&amp;"_"&amp;T8350</f>
        <v>DL2019027_Karusse_Valid_Present_Ct&lt;41</v>
      </c>
    </row>
    <row r="8351" customFormat="false" ht="14.25" hidden="false" customHeight="false" outlineLevel="0" collapsed="false">
      <c r="A8351" s="0" t="s">
        <v>914</v>
      </c>
      <c r="B8351" s="52" t="s">
        <v>1015</v>
      </c>
      <c r="C8351" s="52" t="s">
        <v>747</v>
      </c>
      <c r="D8351" s="53" t="n">
        <v>0.1</v>
      </c>
      <c r="E8351" s="53" t="s">
        <v>748</v>
      </c>
      <c r="F8351" s="0" t="s">
        <v>1447</v>
      </c>
      <c r="G8351" s="0" t="str">
        <f aca="false">LEFT(B8351,2)</f>
        <v>23</v>
      </c>
      <c r="H8351" s="0" t="str">
        <f aca="false">I8351&amp;"_"&amp;G8351&amp;"_"&amp;F8351</f>
        <v>Karusse_23_20190904_DL2019027_HTXHilleroed_koersel1</v>
      </c>
      <c r="I8351" s="61" t="str">
        <f aca="false">MID(RIGHT(B8351,LEN(B8351)-3),1,FIND("_",RIGHT(B8351,LEN(B8351)-3))-1)</f>
        <v>Karusse</v>
      </c>
      <c r="J8351" s="61" t="str">
        <f aca="false">TRIM(SUBSTITUTE(RIGHT(B8351,FIND(I8351,B8351)+1),"_",""))</f>
        <v>NegK</v>
      </c>
      <c r="K8351" s="0" t="str">
        <f aca="false">IFERROR(VALUE(SUBSTITUTE(E8351,".",",")),E8351)</f>
        <v>No Ct</v>
      </c>
      <c r="L8351" s="61" t="str">
        <f aca="false">IF(J8351="PosK",SUMIFS(K:K,J:J,"PosK",H:H,H8351),"")</f>
        <v/>
      </c>
      <c r="M8351" s="61" t="str">
        <f aca="false">IF(J8351="PosK",SUMIFS(K:K,J:J,"NegK",H:H,H8351),"")</f>
        <v/>
      </c>
      <c r="N8351" s="61" t="str">
        <f aca="false">IF(J8351="PosK",SUMIFS(K:K,J:J,"eDNA",H:H,H8351),"")</f>
        <v/>
      </c>
    </row>
    <row r="8352" customFormat="false" ht="14.25" hidden="false" customHeight="false" outlineLevel="0" collapsed="false">
      <c r="A8352" s="0" t="s">
        <v>916</v>
      </c>
      <c r="B8352" s="52" t="s">
        <v>1016</v>
      </c>
      <c r="C8352" s="52" t="s">
        <v>751</v>
      </c>
      <c r="D8352" s="53" t="n">
        <v>0.1</v>
      </c>
      <c r="E8352" s="53" t="n">
        <v>33.85</v>
      </c>
      <c r="F8352" s="0" t="s">
        <v>1447</v>
      </c>
      <c r="G8352" s="0" t="str">
        <f aca="false">LEFT(B8352,2)</f>
        <v>23</v>
      </c>
      <c r="H8352" s="0" t="str">
        <f aca="false">I8352&amp;"_"&amp;G8352&amp;"_"&amp;F8352</f>
        <v>Karusse_23_20190904_DL2019027_HTXHilleroed_koersel1</v>
      </c>
      <c r="I8352" s="61" t="str">
        <f aca="false">MID(RIGHT(B8352,LEN(B8352)-3),1,FIND("_",RIGHT(B8352,LEN(B8352)-3))-1)</f>
        <v>Karusse</v>
      </c>
      <c r="J8352" s="61" t="str">
        <f aca="false">TRIM(SUBSTITUTE(RIGHT(B8352,FIND(I8352,B8352)+1),"_",""))</f>
        <v>eDNA</v>
      </c>
      <c r="K8352" s="0" t="n">
        <f aca="false">IFERROR(VALUE(SUBSTITUTE(E8352,".",",")),E8352)</f>
        <v>33.85</v>
      </c>
      <c r="L8352" s="61" t="str">
        <f aca="false">IF(J8352="PosK",SUMIFS(K:K,J:J,"PosK",H:H,H8352),"")</f>
        <v/>
      </c>
      <c r="M8352" s="61" t="str">
        <f aca="false">IF(J8352="PosK",SUMIFS(K:K,J:J,"NegK",H:H,H8352),"")</f>
        <v/>
      </c>
      <c r="N8352" s="61" t="str">
        <f aca="false">IF(J8352="PosK",SUMIFS(K:K,J:J,"eDNA",H:H,H8352),"")</f>
        <v/>
      </c>
      <c r="Q8352" s="62"/>
    </row>
    <row r="8353" customFormat="false" ht="14.25" hidden="false" customHeight="false" outlineLevel="0" collapsed="false">
      <c r="A8353" s="0" t="s">
        <v>918</v>
      </c>
      <c r="B8353" s="52" t="s">
        <v>1016</v>
      </c>
      <c r="C8353" s="52" t="s">
        <v>751</v>
      </c>
      <c r="D8353" s="53" t="n">
        <v>0.1</v>
      </c>
      <c r="E8353" s="53" t="n">
        <v>32.84</v>
      </c>
      <c r="F8353" s="0" t="s">
        <v>1447</v>
      </c>
      <c r="G8353" s="0" t="str">
        <f aca="false">LEFT(B8353,2)</f>
        <v>23</v>
      </c>
      <c r="H8353" s="0" t="str">
        <f aca="false">I8353&amp;"_"&amp;G8353&amp;"_"&amp;F8353</f>
        <v>Karusse_23_20190904_DL2019027_HTXHilleroed_koersel1</v>
      </c>
      <c r="I8353" s="61" t="str">
        <f aca="false">MID(RIGHT(B8353,LEN(B8353)-3),1,FIND("_",RIGHT(B8353,LEN(B8353)-3))-1)</f>
        <v>Karusse</v>
      </c>
      <c r="J8353" s="61" t="str">
        <f aca="false">TRIM(SUBSTITUTE(RIGHT(B8353,FIND(I8353,B8353)+1),"_",""))</f>
        <v>eDNA</v>
      </c>
      <c r="K8353" s="0" t="n">
        <f aca="false">IFERROR(VALUE(SUBSTITUTE(E8353,".",",")),E8353)</f>
        <v>32.84</v>
      </c>
      <c r="L8353" s="61" t="str">
        <f aca="false">IF(J8353="PosK",SUMIFS(K:K,J:J,"PosK",H:H,H8353),"")</f>
        <v/>
      </c>
      <c r="M8353" s="61" t="str">
        <f aca="false">IF(J8353="PosK",SUMIFS(K:K,J:J,"NegK",H:H,H8353),"")</f>
        <v/>
      </c>
      <c r="N8353" s="61" t="str">
        <f aca="false">IF(J8353="PosK",SUMIFS(K:K,J:J,"eDNA",H:H,H8353),"")</f>
        <v/>
      </c>
      <c r="P8353" s="62"/>
      <c r="T8353" s="63"/>
      <c r="W8353" s="64"/>
    </row>
    <row r="8354" customFormat="false" ht="14.25" hidden="false" customHeight="false" outlineLevel="0" collapsed="false">
      <c r="A8354" s="0" t="s">
        <v>919</v>
      </c>
      <c r="B8354" s="52" t="s">
        <v>1224</v>
      </c>
      <c r="C8354" s="52" t="s">
        <v>743</v>
      </c>
      <c r="D8354" s="53" t="n">
        <v>0.1</v>
      </c>
      <c r="E8354" s="53" t="s">
        <v>748</v>
      </c>
      <c r="F8354" s="0" t="s">
        <v>1447</v>
      </c>
      <c r="G8354" s="0" t="str">
        <f aca="false">LEFT(B8354,2)</f>
        <v>24</v>
      </c>
      <c r="H8354" s="0" t="str">
        <f aca="false">I8354&amp;"_"&amp;G8354&amp;"_"&amp;F8354</f>
        <v>Soelvkarusse_24_20190904_DL2019027_HTXHilleroed_koersel1</v>
      </c>
      <c r="I8354" s="61" t="str">
        <f aca="false">MID(RIGHT(B8354,LEN(B8354)-3),1,FIND("_",RIGHT(B8354,LEN(B8354)-3))-1)</f>
        <v>Soelvkarusse</v>
      </c>
      <c r="J8354" s="61" t="str">
        <f aca="false">TRIM(SUBSTITUTE(RIGHT(B8354,FIND(I8354,B8354)+1),"_",""))</f>
        <v>PosK</v>
      </c>
      <c r="K8354" s="0" t="str">
        <f aca="false">IFERROR(VALUE(SUBSTITUTE(E8354,".",",")),E8354)</f>
        <v>No Ct</v>
      </c>
      <c r="L8354" s="61" t="n">
        <f aca="false">IF(J8354="PosK",SUMIFS(K:K,J:J,"PosK",H:H,H8354),"")</f>
        <v>0</v>
      </c>
      <c r="M8354" s="61" t="n">
        <f aca="false">IF(J8354="PosK",SUMIFS(K:K,J:J,"NegK",H:H,H8354),"")</f>
        <v>0</v>
      </c>
      <c r="N8354" s="61" t="n">
        <f aca="false">IF(J8354="PosK",SUMIFS(K:K,J:J,"eDNA",H:H,H8354),"")</f>
        <v>0</v>
      </c>
      <c r="P8354" s="62" t="n">
        <f aca="false">IF(K8356="No Ct",0,K8356)</f>
        <v>0</v>
      </c>
      <c r="Q8354" s="62" t="n">
        <f aca="false">IF(K8357="No Ct",0,K8357)</f>
        <v>0</v>
      </c>
      <c r="R8354" s="0" t="str">
        <f aca="false">IF(AND(L8354&gt;0,M8354=0),"Valid","Invalid")</f>
        <v>Invalid</v>
      </c>
      <c r="S8354" s="0" t="str">
        <f aca="false">IF(OR(P8354&gt;1,Q8354&gt;1),"Present","Absent")</f>
        <v>Absent</v>
      </c>
      <c r="T8354" s="63" t="str">
        <f aca="false">IF(OR(AND(P8354&gt;1,P8354&lt;41),AND(Q8354&gt;1,Q8354&lt;41)),"Ct&lt;41","Ct&gt;41")</f>
        <v>Ct&gt;41</v>
      </c>
      <c r="U8354" s="0" t="str">
        <f aca="false">I8354</f>
        <v>Soelvkarusse</v>
      </c>
      <c r="V8354" s="0" t="str">
        <f aca="false">MID(F8354,10,9)</f>
        <v>DL2019027</v>
      </c>
      <c r="W8354" s="64" t="str">
        <f aca="false">V8354&amp;"_"&amp;U8354&amp;"_"&amp;R8354&amp;"_"&amp;S8354&amp;"_"&amp;T8354</f>
        <v>DL2019027_Soelvkarusse_Invalid_Absent_Ct&gt;41</v>
      </c>
    </row>
    <row r="8355" customFormat="false" ht="14.25" hidden="false" customHeight="false" outlineLevel="0" collapsed="false">
      <c r="A8355" s="0" t="s">
        <v>921</v>
      </c>
      <c r="B8355" s="52" t="s">
        <v>1225</v>
      </c>
      <c r="C8355" s="52" t="s">
        <v>747</v>
      </c>
      <c r="D8355" s="53" t="n">
        <v>0.1</v>
      </c>
      <c r="E8355" s="53" t="s">
        <v>748</v>
      </c>
      <c r="F8355" s="0" t="s">
        <v>1447</v>
      </c>
      <c r="G8355" s="0" t="str">
        <f aca="false">LEFT(B8355,2)</f>
        <v>24</v>
      </c>
      <c r="H8355" s="0" t="str">
        <f aca="false">I8355&amp;"_"&amp;G8355&amp;"_"&amp;F8355</f>
        <v>Soelvkarusse_24_20190904_DL2019027_HTXHilleroed_koersel1</v>
      </c>
      <c r="I8355" s="61" t="str">
        <f aca="false">MID(RIGHT(B8355,LEN(B8355)-3),1,FIND("_",RIGHT(B8355,LEN(B8355)-3))-1)</f>
        <v>Soelvkarusse</v>
      </c>
      <c r="J8355" s="61" t="str">
        <f aca="false">TRIM(SUBSTITUTE(RIGHT(B8355,FIND(I8355,B8355)+1),"_",""))</f>
        <v>NegK</v>
      </c>
      <c r="K8355" s="0" t="str">
        <f aca="false">IFERROR(VALUE(SUBSTITUTE(E8355,".",",")),E8355)</f>
        <v>No Ct</v>
      </c>
      <c r="L8355" s="61" t="str">
        <f aca="false">IF(J8355="PosK",SUMIFS(K:K,J:J,"PosK",H:H,H8355),"")</f>
        <v/>
      </c>
      <c r="M8355" s="61" t="str">
        <f aca="false">IF(J8355="PosK",SUMIFS(K:K,J:J,"NegK",H:H,H8355),"")</f>
        <v/>
      </c>
      <c r="N8355" s="61" t="str">
        <f aca="false">IF(J8355="PosK",SUMIFS(K:K,J:J,"eDNA",H:H,H8355),"")</f>
        <v/>
      </c>
    </row>
    <row r="8356" customFormat="false" ht="14.25" hidden="false" customHeight="false" outlineLevel="0" collapsed="false">
      <c r="A8356" s="0" t="s">
        <v>923</v>
      </c>
      <c r="B8356" s="52" t="s">
        <v>1226</v>
      </c>
      <c r="C8356" s="52" t="s">
        <v>751</v>
      </c>
      <c r="D8356" s="53" t="n">
        <v>0.1</v>
      </c>
      <c r="E8356" s="53" t="s">
        <v>748</v>
      </c>
      <c r="F8356" s="0" t="s">
        <v>1447</v>
      </c>
      <c r="G8356" s="0" t="str">
        <f aca="false">LEFT(B8356,2)</f>
        <v>24</v>
      </c>
      <c r="H8356" s="0" t="str">
        <f aca="false">I8356&amp;"_"&amp;G8356&amp;"_"&amp;F8356</f>
        <v>Soelvkarusse_24_20190904_DL2019027_HTXHilleroed_koersel1</v>
      </c>
      <c r="I8356" s="61" t="str">
        <f aca="false">MID(RIGHT(B8356,LEN(B8356)-3),1,FIND("_",RIGHT(B8356,LEN(B8356)-3))-1)</f>
        <v>Soelvkarusse</v>
      </c>
      <c r="J8356" s="61" t="str">
        <f aca="false">TRIM(SUBSTITUTE(RIGHT(B8356,FIND(I8356,B8356)+1),"_",""))</f>
        <v>eDNA</v>
      </c>
      <c r="K8356" s="0" t="str">
        <f aca="false">IFERROR(VALUE(SUBSTITUTE(E8356,".",",")),E8356)</f>
        <v>No Ct</v>
      </c>
      <c r="L8356" s="61" t="str">
        <f aca="false">IF(J8356="PosK",SUMIFS(K:K,J:J,"PosK",H:H,H8356),"")</f>
        <v/>
      </c>
      <c r="M8356" s="61" t="str">
        <f aca="false">IF(J8356="PosK",SUMIFS(K:K,J:J,"NegK",H:H,H8356),"")</f>
        <v/>
      </c>
      <c r="N8356" s="61" t="str">
        <f aca="false">IF(J8356="PosK",SUMIFS(K:K,J:J,"eDNA",H:H,H8356),"")</f>
        <v/>
      </c>
      <c r="Q8356" s="62"/>
    </row>
    <row r="8357" customFormat="false" ht="14.25" hidden="false" customHeight="false" outlineLevel="0" collapsed="false">
      <c r="A8357" s="0" t="s">
        <v>925</v>
      </c>
      <c r="B8357" s="52" t="s">
        <v>1226</v>
      </c>
      <c r="C8357" s="52" t="s">
        <v>751</v>
      </c>
      <c r="D8357" s="53" t="n">
        <v>0.1</v>
      </c>
      <c r="E8357" s="53" t="s">
        <v>748</v>
      </c>
      <c r="F8357" s="0" t="s">
        <v>1447</v>
      </c>
      <c r="G8357" s="0" t="str">
        <f aca="false">LEFT(B8357,2)</f>
        <v>24</v>
      </c>
      <c r="H8357" s="0" t="str">
        <f aca="false">I8357&amp;"_"&amp;G8357&amp;"_"&amp;F8357</f>
        <v>Soelvkarusse_24_20190904_DL2019027_HTXHilleroed_koersel1</v>
      </c>
      <c r="I8357" s="61" t="str">
        <f aca="false">MID(RIGHT(B8357,LEN(B8357)-3),1,FIND("_",RIGHT(B8357,LEN(B8357)-3))-1)</f>
        <v>Soelvkarusse</v>
      </c>
      <c r="J8357" s="61" t="str">
        <f aca="false">TRIM(SUBSTITUTE(RIGHT(B8357,FIND(I8357,B8357)+1),"_",""))</f>
        <v>eDNA</v>
      </c>
      <c r="K8357" s="0" t="str">
        <f aca="false">IFERROR(VALUE(SUBSTITUTE(E8357,".",",")),E8357)</f>
        <v>No Ct</v>
      </c>
      <c r="L8357" s="61" t="str">
        <f aca="false">IF(J8357="PosK",SUMIFS(K:K,J:J,"PosK",H:H,H8357),"")</f>
        <v/>
      </c>
      <c r="M8357" s="61" t="str">
        <f aca="false">IF(J8357="PosK",SUMIFS(K:K,J:J,"NegK",H:H,H8357),"")</f>
        <v/>
      </c>
      <c r="N8357" s="61" t="str">
        <f aca="false">IF(J8357="PosK",SUMIFS(K:K,J:J,"eDNA",H:H,H8357),"")</f>
        <v/>
      </c>
      <c r="P8357" s="62"/>
      <c r="T8357" s="63"/>
      <c r="W8357" s="64"/>
    </row>
    <row r="8358" customFormat="false" ht="14.25" hidden="false" customHeight="false" outlineLevel="0" collapsed="false">
      <c r="A8358" s="0" t="s">
        <v>741</v>
      </c>
      <c r="B8358" s="52" t="s">
        <v>1020</v>
      </c>
      <c r="C8358" s="52" t="s">
        <v>743</v>
      </c>
      <c r="D8358" s="53" t="n">
        <v>0.1</v>
      </c>
      <c r="E8358" s="53" t="s">
        <v>748</v>
      </c>
      <c r="F8358" s="0" t="s">
        <v>1448</v>
      </c>
      <c r="G8358" s="0" t="str">
        <f aca="false">LEFT(B8358,2)</f>
        <v>25</v>
      </c>
      <c r="H8358" s="0" t="str">
        <f aca="false">I8358&amp;"_"&amp;G8358&amp;"_"&amp;F8358</f>
        <v>Loegfroe_25_20190904_DL2019027_HTXHilleroed_koersel2</v>
      </c>
      <c r="I8358" s="61" t="str">
        <f aca="false">MID(RIGHT(B8358,LEN(B8358)-3),1,FIND("_",RIGHT(B8358,LEN(B8358)-3))-1)</f>
        <v>Loegfroe</v>
      </c>
      <c r="J8358" s="61" t="str">
        <f aca="false">TRIM(SUBSTITUTE(RIGHT(B8358,FIND(I8358,B8358)+1),"_",""))</f>
        <v>PosK</v>
      </c>
      <c r="K8358" s="0" t="str">
        <f aca="false">IFERROR(VALUE(SUBSTITUTE(E8358,".",",")),E8358)</f>
        <v>No Ct</v>
      </c>
      <c r="L8358" s="61" t="n">
        <f aca="false">IF(J8358="PosK",SUMIFS(K:K,J:J,"PosK",H:H,H8358),"")</f>
        <v>0</v>
      </c>
      <c r="M8358" s="61" t="n">
        <f aca="false">IF(J8358="PosK",SUMIFS(K:K,J:J,"NegK",H:H,H8358),"")</f>
        <v>0</v>
      </c>
      <c r="N8358" s="61" t="n">
        <f aca="false">IF(J8358="PosK",SUMIFS(K:K,J:J,"eDNA",H:H,H8358),"")</f>
        <v>0</v>
      </c>
      <c r="P8358" s="62" t="n">
        <f aca="false">IF(K8360="No Ct",0,K8360)</f>
        <v>0</v>
      </c>
      <c r="Q8358" s="62" t="n">
        <f aca="false">IF(K8361="No Ct",0,K8361)</f>
        <v>0</v>
      </c>
      <c r="R8358" s="0" t="str">
        <f aca="false">IF(AND(L8358&gt;0,M8358=0),"Valid","Invalid")</f>
        <v>Invalid</v>
      </c>
      <c r="S8358" s="0" t="str">
        <f aca="false">IF(OR(P8358&gt;1,Q8358&gt;1),"Present","Absent")</f>
        <v>Absent</v>
      </c>
      <c r="T8358" s="63" t="str">
        <f aca="false">IF(OR(AND(P8358&gt;1,P8358&lt;41),AND(Q8358&gt;1,Q8358&lt;41)),"Ct&lt;41","Ct&gt;41")</f>
        <v>Ct&gt;41</v>
      </c>
      <c r="U8358" s="0" t="str">
        <f aca="false">I8358</f>
        <v>Loegfroe</v>
      </c>
      <c r="V8358" s="0" t="str">
        <f aca="false">MID(F8358,10,9)</f>
        <v>DL2019027</v>
      </c>
      <c r="W8358" s="64" t="str">
        <f aca="false">V8358&amp;"_"&amp;U8358&amp;"_"&amp;R8358&amp;"_"&amp;S8358&amp;"_"&amp;T8358</f>
        <v>DL2019027_Loegfroe_Invalid_Absent_Ct&gt;41</v>
      </c>
    </row>
    <row r="8359" customFormat="false" ht="14.25" hidden="false" customHeight="false" outlineLevel="0" collapsed="false">
      <c r="A8359" s="0" t="s">
        <v>745</v>
      </c>
      <c r="B8359" s="52" t="s">
        <v>1022</v>
      </c>
      <c r="C8359" s="52" t="s">
        <v>747</v>
      </c>
      <c r="D8359" s="53" t="n">
        <v>0.1</v>
      </c>
      <c r="E8359" s="53" t="s">
        <v>748</v>
      </c>
      <c r="F8359" s="0" t="s">
        <v>1448</v>
      </c>
      <c r="G8359" s="0" t="str">
        <f aca="false">LEFT(B8359,2)</f>
        <v>25</v>
      </c>
      <c r="H8359" s="0" t="str">
        <f aca="false">I8359&amp;"_"&amp;G8359&amp;"_"&amp;F8359</f>
        <v>Loegfroe_25_20190904_DL2019027_HTXHilleroed_koersel2</v>
      </c>
      <c r="I8359" s="61" t="str">
        <f aca="false">MID(RIGHT(B8359,LEN(B8359)-3),1,FIND("_",RIGHT(B8359,LEN(B8359)-3))-1)</f>
        <v>Loegfroe</v>
      </c>
      <c r="J8359" s="61" t="str">
        <f aca="false">TRIM(SUBSTITUTE(RIGHT(B8359,FIND(I8359,B8359)+1),"_",""))</f>
        <v>NegK</v>
      </c>
      <c r="K8359" s="0" t="str">
        <f aca="false">IFERROR(VALUE(SUBSTITUTE(E8359,".",",")),E8359)</f>
        <v>No Ct</v>
      </c>
      <c r="L8359" s="61" t="str">
        <f aca="false">IF(J8359="PosK",SUMIFS(K:K,J:J,"PosK",H:H,H8359),"")</f>
        <v/>
      </c>
      <c r="M8359" s="61" t="str">
        <f aca="false">IF(J8359="PosK",SUMIFS(K:K,J:J,"NegK",H:H,H8359),"")</f>
        <v/>
      </c>
      <c r="N8359" s="61" t="str">
        <f aca="false">IF(J8359="PosK",SUMIFS(K:K,J:J,"eDNA",H:H,H8359),"")</f>
        <v/>
      </c>
    </row>
    <row r="8360" customFormat="false" ht="14.25" hidden="false" customHeight="false" outlineLevel="0" collapsed="false">
      <c r="A8360" s="0" t="s">
        <v>749</v>
      </c>
      <c r="B8360" s="52" t="s">
        <v>1023</v>
      </c>
      <c r="C8360" s="52" t="s">
        <v>751</v>
      </c>
      <c r="D8360" s="53" t="n">
        <v>0.1</v>
      </c>
      <c r="E8360" s="53" t="s">
        <v>748</v>
      </c>
      <c r="F8360" s="0" t="s">
        <v>1448</v>
      </c>
      <c r="G8360" s="0" t="str">
        <f aca="false">LEFT(B8360,2)</f>
        <v>25</v>
      </c>
      <c r="H8360" s="0" t="str">
        <f aca="false">I8360&amp;"_"&amp;G8360&amp;"_"&amp;F8360</f>
        <v>Loegfroe_25_20190904_DL2019027_HTXHilleroed_koersel2</v>
      </c>
      <c r="I8360" s="61" t="str">
        <f aca="false">MID(RIGHT(B8360,LEN(B8360)-3),1,FIND("_",RIGHT(B8360,LEN(B8360)-3))-1)</f>
        <v>Loegfroe</v>
      </c>
      <c r="J8360" s="61" t="str">
        <f aca="false">TRIM(SUBSTITUTE(RIGHT(B8360,FIND(I8360,B8360)+1),"_",""))</f>
        <v>eDNA</v>
      </c>
      <c r="K8360" s="0" t="str">
        <f aca="false">IFERROR(VALUE(SUBSTITUTE(E8360,".",",")),E8360)</f>
        <v>No Ct</v>
      </c>
      <c r="L8360" s="61" t="str">
        <f aca="false">IF(J8360="PosK",SUMIFS(K:K,J:J,"PosK",H:H,H8360),"")</f>
        <v/>
      </c>
      <c r="M8360" s="61" t="str">
        <f aca="false">IF(J8360="PosK",SUMIFS(K:K,J:J,"NegK",H:H,H8360),"")</f>
        <v/>
      </c>
      <c r="N8360" s="61" t="str">
        <f aca="false">IF(J8360="PosK",SUMIFS(K:K,J:J,"eDNA",H:H,H8360),"")</f>
        <v/>
      </c>
      <c r="Q8360" s="62"/>
    </row>
    <row r="8361" customFormat="false" ht="14.25" hidden="false" customHeight="false" outlineLevel="0" collapsed="false">
      <c r="A8361" s="0" t="s">
        <v>752</v>
      </c>
      <c r="B8361" s="52" t="s">
        <v>1023</v>
      </c>
      <c r="C8361" s="52" t="s">
        <v>751</v>
      </c>
      <c r="D8361" s="53" t="n">
        <v>0.1</v>
      </c>
      <c r="E8361" s="53" t="s">
        <v>748</v>
      </c>
      <c r="F8361" s="0" t="s">
        <v>1448</v>
      </c>
      <c r="G8361" s="0" t="str">
        <f aca="false">LEFT(B8361,2)</f>
        <v>25</v>
      </c>
      <c r="H8361" s="0" t="str">
        <f aca="false">I8361&amp;"_"&amp;G8361&amp;"_"&amp;F8361</f>
        <v>Loegfroe_25_20190904_DL2019027_HTXHilleroed_koersel2</v>
      </c>
      <c r="I8361" s="61" t="str">
        <f aca="false">MID(RIGHT(B8361,LEN(B8361)-3),1,FIND("_",RIGHT(B8361,LEN(B8361)-3))-1)</f>
        <v>Loegfroe</v>
      </c>
      <c r="J8361" s="61" t="str">
        <f aca="false">TRIM(SUBSTITUTE(RIGHT(B8361,FIND(I8361,B8361)+1),"_",""))</f>
        <v>eDNA</v>
      </c>
      <c r="K8361" s="0" t="str">
        <f aca="false">IFERROR(VALUE(SUBSTITUTE(E8361,".",",")),E8361)</f>
        <v>No Ct</v>
      </c>
      <c r="L8361" s="61" t="str">
        <f aca="false">IF(J8361="PosK",SUMIFS(K:K,J:J,"PosK",H:H,H8361),"")</f>
        <v/>
      </c>
      <c r="M8361" s="61" t="str">
        <f aca="false">IF(J8361="PosK",SUMIFS(K:K,J:J,"NegK",H:H,H8361),"")</f>
        <v/>
      </c>
      <c r="N8361" s="61" t="str">
        <f aca="false">IF(J8361="PosK",SUMIFS(K:K,J:J,"eDNA",H:H,H8361),"")</f>
        <v/>
      </c>
      <c r="P8361" s="62"/>
      <c r="T8361" s="63"/>
      <c r="W8361" s="64"/>
    </row>
    <row r="8362" customFormat="false" ht="14.25" hidden="false" customHeight="false" outlineLevel="0" collapsed="false">
      <c r="A8362" s="0" t="s">
        <v>754</v>
      </c>
      <c r="B8362" s="52" t="s">
        <v>1025</v>
      </c>
      <c r="C8362" s="52" t="s">
        <v>743</v>
      </c>
      <c r="D8362" s="53" t="n">
        <v>0.1</v>
      </c>
      <c r="E8362" s="53" t="n">
        <v>30.82</v>
      </c>
      <c r="F8362" s="0" t="s">
        <v>1448</v>
      </c>
      <c r="G8362" s="0" t="str">
        <f aca="false">LEFT(B8362,2)</f>
        <v>26</v>
      </c>
      <c r="H8362" s="0" t="str">
        <f aca="false">I8362&amp;"_"&amp;G8362&amp;"_"&amp;F8362</f>
        <v>StorVandsalamander_26_20190904_DL2019027_HTXHilleroed_koersel2</v>
      </c>
      <c r="I8362" s="61" t="str">
        <f aca="false">MID(RIGHT(B8362,LEN(B8362)-3),1,FIND("_",RIGHT(B8362,LEN(B8362)-3))-1)</f>
        <v>StorVandsalamander</v>
      </c>
      <c r="J8362" s="61" t="str">
        <f aca="false">TRIM(SUBSTITUTE(RIGHT(B8362,FIND(I8362,B8362)+1),"_",""))</f>
        <v>PosK</v>
      </c>
      <c r="K8362" s="0" t="n">
        <f aca="false">IFERROR(VALUE(SUBSTITUTE(E8362,".",",")),E8362)</f>
        <v>30.82</v>
      </c>
      <c r="L8362" s="61" t="n">
        <f aca="false">IF(J8362="PosK",SUMIFS(K:K,J:J,"PosK",H:H,H8362),"")</f>
        <v>30.82</v>
      </c>
      <c r="M8362" s="61" t="n">
        <f aca="false">IF(J8362="PosK",SUMIFS(K:K,J:J,"NegK",H:H,H8362),"")</f>
        <v>0</v>
      </c>
      <c r="N8362" s="61" t="n">
        <f aca="false">IF(J8362="PosK",SUMIFS(K:K,J:J,"eDNA",H:H,H8362),"")</f>
        <v>0</v>
      </c>
      <c r="P8362" s="62" t="n">
        <f aca="false">IF(K8364="No Ct",0,K8364)</f>
        <v>0</v>
      </c>
      <c r="Q8362" s="62" t="n">
        <f aca="false">IF(K8365="No Ct",0,K8365)</f>
        <v>0</v>
      </c>
      <c r="R8362" s="0" t="str">
        <f aca="false">IF(AND(L8362&gt;0,M8362=0),"Valid","Invalid")</f>
        <v>Valid</v>
      </c>
      <c r="S8362" s="0" t="str">
        <f aca="false">IF(OR(P8362&gt;1,Q8362&gt;1),"Present","Absent")</f>
        <v>Absent</v>
      </c>
      <c r="T8362" s="63" t="str">
        <f aca="false">IF(OR(AND(P8362&gt;1,P8362&lt;41),AND(Q8362&gt;1,Q8362&lt;41)),"Ct&lt;41","Ct&gt;41")</f>
        <v>Ct&gt;41</v>
      </c>
      <c r="U8362" s="0" t="str">
        <f aca="false">I8362</f>
        <v>StorVandsalamander</v>
      </c>
      <c r="V8362" s="0" t="str">
        <f aca="false">MID(F8362,10,9)</f>
        <v>DL2019027</v>
      </c>
      <c r="W8362" s="64" t="str">
        <f aca="false">V8362&amp;"_"&amp;U8362&amp;"_"&amp;R8362&amp;"_"&amp;S8362&amp;"_"&amp;T8362</f>
        <v>DL2019027_StorVandsalamander_Valid_Absent_Ct&gt;41</v>
      </c>
    </row>
    <row r="8363" customFormat="false" ht="14.25" hidden="false" customHeight="false" outlineLevel="0" collapsed="false">
      <c r="A8363" s="0" t="s">
        <v>756</v>
      </c>
      <c r="B8363" s="52" t="s">
        <v>1026</v>
      </c>
      <c r="C8363" s="52" t="s">
        <v>747</v>
      </c>
      <c r="D8363" s="53" t="n">
        <v>0.1</v>
      </c>
      <c r="E8363" s="53" t="s">
        <v>748</v>
      </c>
      <c r="F8363" s="0" t="s">
        <v>1448</v>
      </c>
      <c r="G8363" s="0" t="str">
        <f aca="false">LEFT(B8363,2)</f>
        <v>26</v>
      </c>
      <c r="H8363" s="0" t="str">
        <f aca="false">I8363&amp;"_"&amp;G8363&amp;"_"&amp;F8363</f>
        <v>StorVandsalamander_26_20190904_DL2019027_HTXHilleroed_koersel2</v>
      </c>
      <c r="I8363" s="61" t="str">
        <f aca="false">MID(RIGHT(B8363,LEN(B8363)-3),1,FIND("_",RIGHT(B8363,LEN(B8363)-3))-1)</f>
        <v>StorVandsalamander</v>
      </c>
      <c r="J8363" s="61" t="str">
        <f aca="false">TRIM(SUBSTITUTE(RIGHT(B8363,FIND(I8363,B8363)+1),"_",""))</f>
        <v>NegK</v>
      </c>
      <c r="K8363" s="0" t="str">
        <f aca="false">IFERROR(VALUE(SUBSTITUTE(E8363,".",",")),E8363)</f>
        <v>No Ct</v>
      </c>
      <c r="L8363" s="61" t="str">
        <f aca="false">IF(J8363="PosK",SUMIFS(K:K,J:J,"PosK",H:H,H8363),"")</f>
        <v/>
      </c>
      <c r="M8363" s="61" t="str">
        <f aca="false">IF(J8363="PosK",SUMIFS(K:K,J:J,"NegK",H:H,H8363),"")</f>
        <v/>
      </c>
      <c r="N8363" s="61" t="str">
        <f aca="false">IF(J8363="PosK",SUMIFS(K:K,J:J,"eDNA",H:H,H8363),"")</f>
        <v/>
      </c>
    </row>
    <row r="8364" customFormat="false" ht="14.25" hidden="false" customHeight="false" outlineLevel="0" collapsed="false">
      <c r="A8364" s="0" t="s">
        <v>758</v>
      </c>
      <c r="B8364" s="52" t="s">
        <v>1027</v>
      </c>
      <c r="C8364" s="52" t="s">
        <v>751</v>
      </c>
      <c r="D8364" s="53" t="n">
        <v>0.1</v>
      </c>
      <c r="E8364" s="53" t="s">
        <v>748</v>
      </c>
      <c r="F8364" s="0" t="s">
        <v>1448</v>
      </c>
      <c r="G8364" s="0" t="str">
        <f aca="false">LEFT(B8364,2)</f>
        <v>26</v>
      </c>
      <c r="H8364" s="0" t="str">
        <f aca="false">I8364&amp;"_"&amp;G8364&amp;"_"&amp;F8364</f>
        <v>StorVandsalamander_26_20190904_DL2019027_HTXHilleroed_koersel2</v>
      </c>
      <c r="I8364" s="61" t="str">
        <f aca="false">MID(RIGHT(B8364,LEN(B8364)-3),1,FIND("_",RIGHT(B8364,LEN(B8364)-3))-1)</f>
        <v>StorVandsalamander</v>
      </c>
      <c r="J8364" s="61" t="str">
        <f aca="false">TRIM(SUBSTITUTE(RIGHT(B8364,FIND(I8364,B8364)+1),"_",""))</f>
        <v>eDNA</v>
      </c>
      <c r="K8364" s="0" t="str">
        <f aca="false">IFERROR(VALUE(SUBSTITUTE(E8364,".",",")),E8364)</f>
        <v>No Ct</v>
      </c>
      <c r="L8364" s="61" t="str">
        <f aca="false">IF(J8364="PosK",SUMIFS(K:K,J:J,"PosK",H:H,H8364),"")</f>
        <v/>
      </c>
      <c r="M8364" s="61" t="str">
        <f aca="false">IF(J8364="PosK",SUMIFS(K:K,J:J,"NegK",H:H,H8364),"")</f>
        <v/>
      </c>
      <c r="N8364" s="61" t="str">
        <f aca="false">IF(J8364="PosK",SUMIFS(K:K,J:J,"eDNA",H:H,H8364),"")</f>
        <v/>
      </c>
      <c r="Q8364" s="62"/>
    </row>
    <row r="8365" customFormat="false" ht="14.25" hidden="false" customHeight="false" outlineLevel="0" collapsed="false">
      <c r="A8365" s="0" t="s">
        <v>760</v>
      </c>
      <c r="B8365" s="52" t="s">
        <v>1027</v>
      </c>
      <c r="C8365" s="52" t="s">
        <v>751</v>
      </c>
      <c r="D8365" s="53" t="n">
        <v>0.1</v>
      </c>
      <c r="E8365" s="53" t="s">
        <v>748</v>
      </c>
      <c r="F8365" s="0" t="s">
        <v>1448</v>
      </c>
      <c r="G8365" s="0" t="str">
        <f aca="false">LEFT(B8365,2)</f>
        <v>26</v>
      </c>
      <c r="H8365" s="0" t="str">
        <f aca="false">I8365&amp;"_"&amp;G8365&amp;"_"&amp;F8365</f>
        <v>StorVandsalamander_26_20190904_DL2019027_HTXHilleroed_koersel2</v>
      </c>
      <c r="I8365" s="61" t="str">
        <f aca="false">MID(RIGHT(B8365,LEN(B8365)-3),1,FIND("_",RIGHT(B8365,LEN(B8365)-3))-1)</f>
        <v>StorVandsalamander</v>
      </c>
      <c r="J8365" s="61" t="str">
        <f aca="false">TRIM(SUBSTITUTE(RIGHT(B8365,FIND(I8365,B8365)+1),"_",""))</f>
        <v>eDNA</v>
      </c>
      <c r="K8365" s="0" t="str">
        <f aca="false">IFERROR(VALUE(SUBSTITUTE(E8365,".",",")),E8365)</f>
        <v>No Ct</v>
      </c>
      <c r="L8365" s="61" t="str">
        <f aca="false">IF(J8365="PosK",SUMIFS(K:K,J:J,"PosK",H:H,H8365),"")</f>
        <v/>
      </c>
      <c r="M8365" s="61" t="str">
        <f aca="false">IF(J8365="PosK",SUMIFS(K:K,J:J,"NegK",H:H,H8365),"")</f>
        <v/>
      </c>
      <c r="N8365" s="61" t="str">
        <f aca="false">IF(J8365="PosK",SUMIFS(K:K,J:J,"eDNA",H:H,H8365),"")</f>
        <v/>
      </c>
      <c r="P8365" s="62"/>
      <c r="T8365" s="63"/>
      <c r="W8365" s="64"/>
    </row>
    <row r="8366" customFormat="false" ht="14.25" hidden="false" customHeight="false" outlineLevel="0" collapsed="false">
      <c r="A8366" s="0" t="s">
        <v>762</v>
      </c>
      <c r="B8366" s="52" t="s">
        <v>1029</v>
      </c>
      <c r="C8366" s="52" t="s">
        <v>743</v>
      </c>
      <c r="D8366" s="53" t="n">
        <v>0.1</v>
      </c>
      <c r="E8366" s="53" t="s">
        <v>748</v>
      </c>
      <c r="F8366" s="0" t="s">
        <v>1448</v>
      </c>
      <c r="G8366" s="0" t="str">
        <f aca="false">LEFT(B8366,2)</f>
        <v>27</v>
      </c>
      <c r="H8366" s="0" t="str">
        <f aca="false">I8366&amp;"_"&amp;G8366&amp;"_"&amp;F8366</f>
        <v>Strandtudse_27_20190904_DL2019027_HTXHilleroed_koersel2</v>
      </c>
      <c r="I8366" s="61" t="str">
        <f aca="false">MID(RIGHT(B8366,LEN(B8366)-3),1,FIND("_",RIGHT(B8366,LEN(B8366)-3))-1)</f>
        <v>Strandtudse</v>
      </c>
      <c r="J8366" s="61" t="str">
        <f aca="false">TRIM(SUBSTITUTE(RIGHT(B8366,FIND(I8366,B8366)+1),"_",""))</f>
        <v>PosK</v>
      </c>
      <c r="K8366" s="0" t="str">
        <f aca="false">IFERROR(VALUE(SUBSTITUTE(E8366,".",",")),E8366)</f>
        <v>No Ct</v>
      </c>
      <c r="L8366" s="61" t="n">
        <f aca="false">IF(J8366="PosK",SUMIFS(K:K,J:J,"PosK",H:H,H8366),"")</f>
        <v>0</v>
      </c>
      <c r="M8366" s="61" t="n">
        <f aca="false">IF(J8366="PosK",SUMIFS(K:K,J:J,"NegK",H:H,H8366),"")</f>
        <v>0</v>
      </c>
      <c r="N8366" s="61" t="n">
        <f aca="false">IF(J8366="PosK",SUMIFS(K:K,J:J,"eDNA",H:H,H8366),"")</f>
        <v>0</v>
      </c>
      <c r="P8366" s="62" t="n">
        <f aca="false">IF(K8368="No Ct",0,K8368)</f>
        <v>0</v>
      </c>
      <c r="Q8366" s="62" t="n">
        <f aca="false">IF(K8369="No Ct",0,K8369)</f>
        <v>0</v>
      </c>
      <c r="R8366" s="0" t="str">
        <f aca="false">IF(AND(L8366&gt;0,M8366=0),"Valid","Invalid")</f>
        <v>Invalid</v>
      </c>
      <c r="S8366" s="0" t="str">
        <f aca="false">IF(OR(P8366&gt;1,Q8366&gt;1),"Present","Absent")</f>
        <v>Absent</v>
      </c>
      <c r="T8366" s="63" t="str">
        <f aca="false">IF(OR(AND(P8366&gt;1,P8366&lt;41),AND(Q8366&gt;1,Q8366&lt;41)),"Ct&lt;41","Ct&gt;41")</f>
        <v>Ct&gt;41</v>
      </c>
      <c r="U8366" s="0" t="str">
        <f aca="false">I8366</f>
        <v>Strandtudse</v>
      </c>
      <c r="V8366" s="0" t="str">
        <f aca="false">MID(F8366,10,9)</f>
        <v>DL2019027</v>
      </c>
      <c r="W8366" s="64" t="str">
        <f aca="false">V8366&amp;"_"&amp;U8366&amp;"_"&amp;R8366&amp;"_"&amp;S8366&amp;"_"&amp;T8366</f>
        <v>DL2019027_Strandtudse_Invalid_Absent_Ct&gt;41</v>
      </c>
    </row>
    <row r="8367" customFormat="false" ht="14.25" hidden="false" customHeight="false" outlineLevel="0" collapsed="false">
      <c r="A8367" s="0" t="s">
        <v>764</v>
      </c>
      <c r="B8367" s="52" t="s">
        <v>1030</v>
      </c>
      <c r="C8367" s="52" t="s">
        <v>747</v>
      </c>
      <c r="D8367" s="53" t="n">
        <v>0.1</v>
      </c>
      <c r="E8367" s="53" t="s">
        <v>748</v>
      </c>
      <c r="F8367" s="0" t="s">
        <v>1448</v>
      </c>
      <c r="G8367" s="0" t="str">
        <f aca="false">LEFT(B8367,2)</f>
        <v>27</v>
      </c>
      <c r="H8367" s="0" t="str">
        <f aca="false">I8367&amp;"_"&amp;G8367&amp;"_"&amp;F8367</f>
        <v>Strandtudse_27_20190904_DL2019027_HTXHilleroed_koersel2</v>
      </c>
      <c r="I8367" s="61" t="str">
        <f aca="false">MID(RIGHT(B8367,LEN(B8367)-3),1,FIND("_",RIGHT(B8367,LEN(B8367)-3))-1)</f>
        <v>Strandtudse</v>
      </c>
      <c r="J8367" s="61" t="str">
        <f aca="false">TRIM(SUBSTITUTE(RIGHT(B8367,FIND(I8367,B8367)+1),"_",""))</f>
        <v>NegK</v>
      </c>
      <c r="K8367" s="0" t="str">
        <f aca="false">IFERROR(VALUE(SUBSTITUTE(E8367,".",",")),E8367)</f>
        <v>No Ct</v>
      </c>
      <c r="L8367" s="61" t="str">
        <f aca="false">IF(J8367="PosK",SUMIFS(K:K,J:J,"PosK",H:H,H8367),"")</f>
        <v/>
      </c>
      <c r="M8367" s="61" t="str">
        <f aca="false">IF(J8367="PosK",SUMIFS(K:K,J:J,"NegK",H:H,H8367),"")</f>
        <v/>
      </c>
      <c r="N8367" s="61" t="str">
        <f aca="false">IF(J8367="PosK",SUMIFS(K:K,J:J,"eDNA",H:H,H8367),"")</f>
        <v/>
      </c>
    </row>
    <row r="8368" customFormat="false" ht="14.25" hidden="false" customHeight="false" outlineLevel="0" collapsed="false">
      <c r="A8368" s="0" t="s">
        <v>766</v>
      </c>
      <c r="B8368" s="52" t="s">
        <v>1031</v>
      </c>
      <c r="C8368" s="52" t="s">
        <v>751</v>
      </c>
      <c r="D8368" s="53" t="n">
        <v>0.1</v>
      </c>
      <c r="E8368" s="53" t="s">
        <v>748</v>
      </c>
      <c r="F8368" s="0" t="s">
        <v>1448</v>
      </c>
      <c r="G8368" s="0" t="str">
        <f aca="false">LEFT(B8368,2)</f>
        <v>27</v>
      </c>
      <c r="H8368" s="0" t="str">
        <f aca="false">I8368&amp;"_"&amp;G8368&amp;"_"&amp;F8368</f>
        <v>Strandtudse_27_20190904_DL2019027_HTXHilleroed_koersel2</v>
      </c>
      <c r="I8368" s="61" t="str">
        <f aca="false">MID(RIGHT(B8368,LEN(B8368)-3),1,FIND("_",RIGHT(B8368,LEN(B8368)-3))-1)</f>
        <v>Strandtudse</v>
      </c>
      <c r="J8368" s="61" t="str">
        <f aca="false">TRIM(SUBSTITUTE(RIGHT(B8368,FIND(I8368,B8368)+1),"_",""))</f>
        <v>eDNA</v>
      </c>
      <c r="K8368" s="0" t="str">
        <f aca="false">IFERROR(VALUE(SUBSTITUTE(E8368,".",",")),E8368)</f>
        <v>No Ct</v>
      </c>
      <c r="L8368" s="61" t="str">
        <f aca="false">IF(J8368="PosK",SUMIFS(K:K,J:J,"PosK",H:H,H8368),"")</f>
        <v/>
      </c>
      <c r="M8368" s="61" t="str">
        <f aca="false">IF(J8368="PosK",SUMIFS(K:K,J:J,"NegK",H:H,H8368),"")</f>
        <v/>
      </c>
      <c r="N8368" s="61" t="str">
        <f aca="false">IF(J8368="PosK",SUMIFS(K:K,J:J,"eDNA",H:H,H8368),"")</f>
        <v/>
      </c>
      <c r="Q8368" s="62"/>
    </row>
    <row r="8369" customFormat="false" ht="14.25" hidden="false" customHeight="false" outlineLevel="0" collapsed="false">
      <c r="A8369" s="0" t="s">
        <v>768</v>
      </c>
      <c r="B8369" s="52" t="s">
        <v>1031</v>
      </c>
      <c r="C8369" s="52" t="s">
        <v>751</v>
      </c>
      <c r="D8369" s="53" t="n">
        <v>0.1</v>
      </c>
      <c r="E8369" s="53" t="s">
        <v>748</v>
      </c>
      <c r="F8369" s="0" t="s">
        <v>1448</v>
      </c>
      <c r="G8369" s="0" t="str">
        <f aca="false">LEFT(B8369,2)</f>
        <v>27</v>
      </c>
      <c r="H8369" s="0" t="str">
        <f aca="false">I8369&amp;"_"&amp;G8369&amp;"_"&amp;F8369</f>
        <v>Strandtudse_27_20190904_DL2019027_HTXHilleroed_koersel2</v>
      </c>
      <c r="I8369" s="61" t="str">
        <f aca="false">MID(RIGHT(B8369,LEN(B8369)-3),1,FIND("_",RIGHT(B8369,LEN(B8369)-3))-1)</f>
        <v>Strandtudse</v>
      </c>
      <c r="J8369" s="61" t="str">
        <f aca="false">TRIM(SUBSTITUTE(RIGHT(B8369,FIND(I8369,B8369)+1),"_",""))</f>
        <v>eDNA</v>
      </c>
      <c r="K8369" s="0" t="str">
        <f aca="false">IFERROR(VALUE(SUBSTITUTE(E8369,".",",")),E8369)</f>
        <v>No Ct</v>
      </c>
      <c r="L8369" s="61" t="str">
        <f aca="false">IF(J8369="PosK",SUMIFS(K:K,J:J,"PosK",H:H,H8369),"")</f>
        <v/>
      </c>
      <c r="M8369" s="61" t="str">
        <f aca="false">IF(J8369="PosK",SUMIFS(K:K,J:J,"NegK",H:H,H8369),"")</f>
        <v/>
      </c>
      <c r="N8369" s="61" t="str">
        <f aca="false">IF(J8369="PosK",SUMIFS(K:K,J:J,"eDNA",H:H,H8369),"")</f>
        <v/>
      </c>
      <c r="P8369" s="62"/>
      <c r="T8369" s="63"/>
      <c r="W8369" s="64"/>
    </row>
    <row r="8370" customFormat="false" ht="14.25" hidden="false" customHeight="false" outlineLevel="0" collapsed="false">
      <c r="A8370" s="0" t="s">
        <v>770</v>
      </c>
      <c r="B8370" s="52" t="s">
        <v>1033</v>
      </c>
      <c r="C8370" s="52" t="s">
        <v>743</v>
      </c>
      <c r="D8370" s="53" t="n">
        <v>0.1</v>
      </c>
      <c r="E8370" s="53" t="s">
        <v>748</v>
      </c>
      <c r="F8370" s="0" t="s">
        <v>1448</v>
      </c>
      <c r="G8370" s="0" t="str">
        <f aca="false">LEFT(B8370,2)</f>
        <v>28</v>
      </c>
      <c r="H8370" s="0" t="str">
        <f aca="false">I8370&amp;"_"&amp;G8370&amp;"_"&amp;F8370</f>
        <v>GroenbrogetTudse_28_20190904_DL2019027_HTXHilleroed_koersel2</v>
      </c>
      <c r="I8370" s="61" t="str">
        <f aca="false">MID(RIGHT(B8370,LEN(B8370)-3),1,FIND("_",RIGHT(B8370,LEN(B8370)-3))-1)</f>
        <v>GroenbrogetTudse</v>
      </c>
      <c r="J8370" s="61" t="str">
        <f aca="false">TRIM(SUBSTITUTE(RIGHT(B8370,FIND(I8370,B8370)+1),"_",""))</f>
        <v>PosK</v>
      </c>
      <c r="K8370" s="0" t="str">
        <f aca="false">IFERROR(VALUE(SUBSTITUTE(E8370,".",",")),E8370)</f>
        <v>No Ct</v>
      </c>
      <c r="L8370" s="61" t="n">
        <f aca="false">IF(J8370="PosK",SUMIFS(K:K,J:J,"PosK",H:H,H8370),"")</f>
        <v>0</v>
      </c>
      <c r="M8370" s="61" t="n">
        <f aca="false">IF(J8370="PosK",SUMIFS(K:K,J:J,"NegK",H:H,H8370),"")</f>
        <v>0</v>
      </c>
      <c r="N8370" s="61" t="n">
        <f aca="false">IF(J8370="PosK",SUMIFS(K:K,J:J,"eDNA",H:H,H8370),"")</f>
        <v>0</v>
      </c>
      <c r="P8370" s="62" t="n">
        <f aca="false">IF(K8372="No Ct",0,K8372)</f>
        <v>0</v>
      </c>
      <c r="Q8370" s="62" t="n">
        <f aca="false">IF(K8373="No Ct",0,K8373)</f>
        <v>0</v>
      </c>
      <c r="R8370" s="0" t="str">
        <f aca="false">IF(AND(L8370&gt;0,M8370=0),"Valid","Invalid")</f>
        <v>Invalid</v>
      </c>
      <c r="S8370" s="0" t="str">
        <f aca="false">IF(OR(P8370&gt;1,Q8370&gt;1),"Present","Absent")</f>
        <v>Absent</v>
      </c>
      <c r="T8370" s="63" t="str">
        <f aca="false">IF(OR(AND(P8370&gt;1,P8370&lt;41),AND(Q8370&gt;1,Q8370&lt;41)),"Ct&lt;41","Ct&gt;41")</f>
        <v>Ct&gt;41</v>
      </c>
      <c r="U8370" s="0" t="str">
        <f aca="false">I8370</f>
        <v>GroenbrogetTudse</v>
      </c>
      <c r="V8370" s="0" t="str">
        <f aca="false">MID(F8370,10,9)</f>
        <v>DL2019027</v>
      </c>
      <c r="W8370" s="64" t="str">
        <f aca="false">V8370&amp;"_"&amp;U8370&amp;"_"&amp;R8370&amp;"_"&amp;S8370&amp;"_"&amp;T8370</f>
        <v>DL2019027_GroenbrogetTudse_Invalid_Absent_Ct&gt;41</v>
      </c>
    </row>
    <row r="8371" customFormat="false" ht="14.25" hidden="false" customHeight="false" outlineLevel="0" collapsed="false">
      <c r="A8371" s="0" t="s">
        <v>772</v>
      </c>
      <c r="B8371" s="52" t="s">
        <v>1034</v>
      </c>
      <c r="C8371" s="52" t="s">
        <v>747</v>
      </c>
      <c r="D8371" s="53" t="n">
        <v>0.1</v>
      </c>
      <c r="E8371" s="53" t="s">
        <v>748</v>
      </c>
      <c r="F8371" s="0" t="s">
        <v>1448</v>
      </c>
      <c r="G8371" s="0" t="str">
        <f aca="false">LEFT(B8371,2)</f>
        <v>28</v>
      </c>
      <c r="H8371" s="0" t="str">
        <f aca="false">I8371&amp;"_"&amp;G8371&amp;"_"&amp;F8371</f>
        <v>GroenbrogetTudse_28_20190904_DL2019027_HTXHilleroed_koersel2</v>
      </c>
      <c r="I8371" s="61" t="str">
        <f aca="false">MID(RIGHT(B8371,LEN(B8371)-3),1,FIND("_",RIGHT(B8371,LEN(B8371)-3))-1)</f>
        <v>GroenbrogetTudse</v>
      </c>
      <c r="J8371" s="61" t="str">
        <f aca="false">TRIM(SUBSTITUTE(RIGHT(B8371,FIND(I8371,B8371)+1),"_",""))</f>
        <v>NegK</v>
      </c>
      <c r="K8371" s="0" t="str">
        <f aca="false">IFERROR(VALUE(SUBSTITUTE(E8371,".",",")),E8371)</f>
        <v>No Ct</v>
      </c>
      <c r="L8371" s="61" t="str">
        <f aca="false">IF(J8371="PosK",SUMIFS(K:K,J:J,"PosK",H:H,H8371),"")</f>
        <v/>
      </c>
      <c r="M8371" s="61" t="str">
        <f aca="false">IF(J8371="PosK",SUMIFS(K:K,J:J,"NegK",H:H,H8371),"")</f>
        <v/>
      </c>
      <c r="N8371" s="61" t="str">
        <f aca="false">IF(J8371="PosK",SUMIFS(K:K,J:J,"eDNA",H:H,H8371),"")</f>
        <v/>
      </c>
    </row>
    <row r="8372" customFormat="false" ht="14.25" hidden="false" customHeight="false" outlineLevel="0" collapsed="false">
      <c r="A8372" s="0" t="s">
        <v>774</v>
      </c>
      <c r="B8372" s="52" t="s">
        <v>1035</v>
      </c>
      <c r="C8372" s="52" t="s">
        <v>751</v>
      </c>
      <c r="D8372" s="53" t="n">
        <v>0.1</v>
      </c>
      <c r="E8372" s="53" t="s">
        <v>748</v>
      </c>
      <c r="F8372" s="0" t="s">
        <v>1448</v>
      </c>
      <c r="G8372" s="0" t="str">
        <f aca="false">LEFT(B8372,2)</f>
        <v>28</v>
      </c>
      <c r="H8372" s="0" t="str">
        <f aca="false">I8372&amp;"_"&amp;G8372&amp;"_"&amp;F8372</f>
        <v>GroenbrogetTudse_28_20190904_DL2019027_HTXHilleroed_koersel2</v>
      </c>
      <c r="I8372" s="61" t="str">
        <f aca="false">MID(RIGHT(B8372,LEN(B8372)-3),1,FIND("_",RIGHT(B8372,LEN(B8372)-3))-1)</f>
        <v>GroenbrogetTudse</v>
      </c>
      <c r="J8372" s="61" t="str">
        <f aca="false">TRIM(SUBSTITUTE(RIGHT(B8372,FIND(I8372,B8372)+1),"_",""))</f>
        <v>eDNA</v>
      </c>
      <c r="K8372" s="0" t="str">
        <f aca="false">IFERROR(VALUE(SUBSTITUTE(E8372,".",",")),E8372)</f>
        <v>No Ct</v>
      </c>
      <c r="L8372" s="61" t="str">
        <f aca="false">IF(J8372="PosK",SUMIFS(K:K,J:J,"PosK",H:H,H8372),"")</f>
        <v/>
      </c>
      <c r="M8372" s="61" t="str">
        <f aca="false">IF(J8372="PosK",SUMIFS(K:K,J:J,"NegK",H:H,H8372),"")</f>
        <v/>
      </c>
      <c r="N8372" s="61" t="str">
        <f aca="false">IF(J8372="PosK",SUMIFS(K:K,J:J,"eDNA",H:H,H8372),"")</f>
        <v/>
      </c>
      <c r="Q8372" s="62"/>
    </row>
    <row r="8373" customFormat="false" ht="14.25" hidden="false" customHeight="false" outlineLevel="0" collapsed="false">
      <c r="A8373" s="0" t="s">
        <v>776</v>
      </c>
      <c r="B8373" s="52" t="s">
        <v>1035</v>
      </c>
      <c r="C8373" s="52" t="s">
        <v>751</v>
      </c>
      <c r="D8373" s="53" t="n">
        <v>0.1</v>
      </c>
      <c r="E8373" s="53" t="s">
        <v>748</v>
      </c>
      <c r="F8373" s="0" t="s">
        <v>1448</v>
      </c>
      <c r="G8373" s="0" t="str">
        <f aca="false">LEFT(B8373,2)</f>
        <v>28</v>
      </c>
      <c r="H8373" s="0" t="str">
        <f aca="false">I8373&amp;"_"&amp;G8373&amp;"_"&amp;F8373</f>
        <v>GroenbrogetTudse_28_20190904_DL2019027_HTXHilleroed_koersel2</v>
      </c>
      <c r="I8373" s="61" t="str">
        <f aca="false">MID(RIGHT(B8373,LEN(B8373)-3),1,FIND("_",RIGHT(B8373,LEN(B8373)-3))-1)</f>
        <v>GroenbrogetTudse</v>
      </c>
      <c r="J8373" s="61" t="str">
        <f aca="false">TRIM(SUBSTITUTE(RIGHT(B8373,FIND(I8373,B8373)+1),"_",""))</f>
        <v>eDNA</v>
      </c>
      <c r="K8373" s="0" t="str">
        <f aca="false">IFERROR(VALUE(SUBSTITUTE(E8373,".",",")),E8373)</f>
        <v>No Ct</v>
      </c>
      <c r="L8373" s="61" t="str">
        <f aca="false">IF(J8373="PosK",SUMIFS(K:K,J:J,"PosK",H:H,H8373),"")</f>
        <v/>
      </c>
      <c r="M8373" s="61" t="str">
        <f aca="false">IF(J8373="PosK",SUMIFS(K:K,J:J,"NegK",H:H,H8373),"")</f>
        <v/>
      </c>
      <c r="N8373" s="61" t="str">
        <f aca="false">IF(J8373="PosK",SUMIFS(K:K,J:J,"eDNA",H:H,H8373),"")</f>
        <v/>
      </c>
      <c r="P8373" s="62"/>
      <c r="T8373" s="63"/>
      <c r="W8373" s="64"/>
    </row>
    <row r="8374" customFormat="false" ht="14.25" hidden="false" customHeight="false" outlineLevel="0" collapsed="false">
      <c r="A8374" s="0" t="s">
        <v>778</v>
      </c>
      <c r="B8374" s="52" t="s">
        <v>1037</v>
      </c>
      <c r="C8374" s="52" t="s">
        <v>743</v>
      </c>
      <c r="D8374" s="53" t="n">
        <v>0.1</v>
      </c>
      <c r="E8374" s="53" t="n">
        <v>31.49</v>
      </c>
      <c r="F8374" s="0" t="s">
        <v>1448</v>
      </c>
      <c r="G8374" s="0" t="str">
        <f aca="false">LEFT(B8374,2)</f>
        <v>29</v>
      </c>
      <c r="H8374" s="0" t="str">
        <f aca="false">I8374&amp;"_"&amp;G8374&amp;"_"&amp;F8374</f>
        <v>Loevfroe_29_20190904_DL2019027_HTXHilleroed_koersel2</v>
      </c>
      <c r="I8374" s="61" t="str">
        <f aca="false">MID(RIGHT(B8374,LEN(B8374)-3),1,FIND("_",RIGHT(B8374,LEN(B8374)-3))-1)</f>
        <v>Loevfroe</v>
      </c>
      <c r="J8374" s="61" t="str">
        <f aca="false">TRIM(SUBSTITUTE(RIGHT(B8374,FIND(I8374,B8374)+1),"_",""))</f>
        <v>PosK</v>
      </c>
      <c r="K8374" s="0" t="n">
        <f aca="false">IFERROR(VALUE(SUBSTITUTE(E8374,".",",")),E8374)</f>
        <v>31.49</v>
      </c>
      <c r="L8374" s="61" t="n">
        <f aca="false">IF(J8374="PosK",SUMIFS(K:K,J:J,"PosK",H:H,H8374),"")</f>
        <v>31.49</v>
      </c>
      <c r="M8374" s="61" t="n">
        <f aca="false">IF(J8374="PosK",SUMIFS(K:K,J:J,"NegK",H:H,H8374),"")</f>
        <v>0</v>
      </c>
      <c r="N8374" s="61" t="n">
        <f aca="false">IF(J8374="PosK",SUMIFS(K:K,J:J,"eDNA",H:H,H8374),"")</f>
        <v>0</v>
      </c>
      <c r="P8374" s="62" t="n">
        <f aca="false">IF(K8376="No Ct",0,K8376)</f>
        <v>0</v>
      </c>
      <c r="Q8374" s="62" t="n">
        <f aca="false">IF(K8377="No Ct",0,K8377)</f>
        <v>0</v>
      </c>
      <c r="R8374" s="0" t="str">
        <f aca="false">IF(AND(L8374&gt;0,M8374=0),"Valid","Invalid")</f>
        <v>Valid</v>
      </c>
      <c r="S8374" s="0" t="str">
        <f aca="false">IF(OR(P8374&gt;1,Q8374&gt;1),"Present","Absent")</f>
        <v>Absent</v>
      </c>
      <c r="T8374" s="63" t="str">
        <f aca="false">IF(OR(AND(P8374&gt;1,P8374&lt;41),AND(Q8374&gt;1,Q8374&lt;41)),"Ct&lt;41","Ct&gt;41")</f>
        <v>Ct&gt;41</v>
      </c>
      <c r="U8374" s="0" t="str">
        <f aca="false">I8374</f>
        <v>Loevfroe</v>
      </c>
      <c r="V8374" s="0" t="str">
        <f aca="false">MID(F8374,10,9)</f>
        <v>DL2019027</v>
      </c>
      <c r="W8374" s="64" t="str">
        <f aca="false">V8374&amp;"_"&amp;U8374&amp;"_"&amp;R8374&amp;"_"&amp;S8374&amp;"_"&amp;T8374</f>
        <v>DL2019027_Loevfroe_Valid_Absent_Ct&gt;41</v>
      </c>
    </row>
    <row r="8375" customFormat="false" ht="14.25" hidden="false" customHeight="false" outlineLevel="0" collapsed="false">
      <c r="A8375" s="0" t="s">
        <v>780</v>
      </c>
      <c r="B8375" s="52" t="s">
        <v>1038</v>
      </c>
      <c r="C8375" s="52" t="s">
        <v>747</v>
      </c>
      <c r="D8375" s="53" t="n">
        <v>0.1</v>
      </c>
      <c r="E8375" s="53" t="s">
        <v>748</v>
      </c>
      <c r="F8375" s="0" t="s">
        <v>1448</v>
      </c>
      <c r="G8375" s="0" t="str">
        <f aca="false">LEFT(B8375,2)</f>
        <v>29</v>
      </c>
      <c r="H8375" s="0" t="str">
        <f aca="false">I8375&amp;"_"&amp;G8375&amp;"_"&amp;F8375</f>
        <v>Loevfroe_29_20190904_DL2019027_HTXHilleroed_koersel2</v>
      </c>
      <c r="I8375" s="61" t="str">
        <f aca="false">MID(RIGHT(B8375,LEN(B8375)-3),1,FIND("_",RIGHT(B8375,LEN(B8375)-3))-1)</f>
        <v>Loevfroe</v>
      </c>
      <c r="J8375" s="61" t="str">
        <f aca="false">TRIM(SUBSTITUTE(RIGHT(B8375,FIND(I8375,B8375)+1),"_",""))</f>
        <v>NegK</v>
      </c>
      <c r="K8375" s="0" t="str">
        <f aca="false">IFERROR(VALUE(SUBSTITUTE(E8375,".",",")),E8375)</f>
        <v>No Ct</v>
      </c>
      <c r="L8375" s="61" t="str">
        <f aca="false">IF(J8375="PosK",SUMIFS(K:K,J:J,"PosK",H:H,H8375),"")</f>
        <v/>
      </c>
      <c r="M8375" s="61" t="str">
        <f aca="false">IF(J8375="PosK",SUMIFS(K:K,J:J,"NegK",H:H,H8375),"")</f>
        <v/>
      </c>
      <c r="N8375" s="61" t="str">
        <f aca="false">IF(J8375="PosK",SUMIFS(K:K,J:J,"eDNA",H:H,H8375),"")</f>
        <v/>
      </c>
    </row>
    <row r="8376" customFormat="false" ht="14.25" hidden="false" customHeight="false" outlineLevel="0" collapsed="false">
      <c r="A8376" s="0" t="s">
        <v>782</v>
      </c>
      <c r="B8376" s="52" t="s">
        <v>1039</v>
      </c>
      <c r="C8376" s="52" t="s">
        <v>751</v>
      </c>
      <c r="D8376" s="53" t="n">
        <v>0.1</v>
      </c>
      <c r="E8376" s="53" t="s">
        <v>748</v>
      </c>
      <c r="F8376" s="0" t="s">
        <v>1448</v>
      </c>
      <c r="G8376" s="0" t="str">
        <f aca="false">LEFT(B8376,2)</f>
        <v>29</v>
      </c>
      <c r="H8376" s="0" t="str">
        <f aca="false">I8376&amp;"_"&amp;G8376&amp;"_"&amp;F8376</f>
        <v>Loevfroe_29_20190904_DL2019027_HTXHilleroed_koersel2</v>
      </c>
      <c r="I8376" s="61" t="str">
        <f aca="false">MID(RIGHT(B8376,LEN(B8376)-3),1,FIND("_",RIGHT(B8376,LEN(B8376)-3))-1)</f>
        <v>Loevfroe</v>
      </c>
      <c r="J8376" s="61" t="str">
        <f aca="false">TRIM(SUBSTITUTE(RIGHT(B8376,FIND(I8376,B8376)+1),"_",""))</f>
        <v>eDNA</v>
      </c>
      <c r="K8376" s="0" t="str">
        <f aca="false">IFERROR(VALUE(SUBSTITUTE(E8376,".",",")),E8376)</f>
        <v>No Ct</v>
      </c>
      <c r="L8376" s="61" t="str">
        <f aca="false">IF(J8376="PosK",SUMIFS(K:K,J:J,"PosK",H:H,H8376),"")</f>
        <v/>
      </c>
      <c r="M8376" s="61" t="str">
        <f aca="false">IF(J8376="PosK",SUMIFS(K:K,J:J,"NegK",H:H,H8376),"")</f>
        <v/>
      </c>
      <c r="N8376" s="61" t="str">
        <f aca="false">IF(J8376="PosK",SUMIFS(K:K,J:J,"eDNA",H:H,H8376),"")</f>
        <v/>
      </c>
      <c r="Q8376" s="62"/>
    </row>
    <row r="8377" customFormat="false" ht="14.25" hidden="false" customHeight="false" outlineLevel="0" collapsed="false">
      <c r="A8377" s="0" t="s">
        <v>784</v>
      </c>
      <c r="B8377" s="52" t="s">
        <v>1039</v>
      </c>
      <c r="C8377" s="52" t="s">
        <v>751</v>
      </c>
      <c r="D8377" s="53" t="n">
        <v>0.1</v>
      </c>
      <c r="E8377" s="53" t="s">
        <v>748</v>
      </c>
      <c r="F8377" s="0" t="s">
        <v>1448</v>
      </c>
      <c r="G8377" s="0" t="str">
        <f aca="false">LEFT(B8377,2)</f>
        <v>29</v>
      </c>
      <c r="H8377" s="0" t="str">
        <f aca="false">I8377&amp;"_"&amp;G8377&amp;"_"&amp;F8377</f>
        <v>Loevfroe_29_20190904_DL2019027_HTXHilleroed_koersel2</v>
      </c>
      <c r="I8377" s="61" t="str">
        <f aca="false">MID(RIGHT(B8377,LEN(B8377)-3),1,FIND("_",RIGHT(B8377,LEN(B8377)-3))-1)</f>
        <v>Loevfroe</v>
      </c>
      <c r="J8377" s="61" t="str">
        <f aca="false">TRIM(SUBSTITUTE(RIGHT(B8377,FIND(I8377,B8377)+1),"_",""))</f>
        <v>eDNA</v>
      </c>
      <c r="K8377" s="0" t="str">
        <f aca="false">IFERROR(VALUE(SUBSTITUTE(E8377,".",",")),E8377)</f>
        <v>No Ct</v>
      </c>
      <c r="L8377" s="61" t="str">
        <f aca="false">IF(J8377="PosK",SUMIFS(K:K,J:J,"PosK",H:H,H8377),"")</f>
        <v/>
      </c>
      <c r="M8377" s="61" t="str">
        <f aca="false">IF(J8377="PosK",SUMIFS(K:K,J:J,"NegK",H:H,H8377),"")</f>
        <v/>
      </c>
      <c r="N8377" s="61" t="str">
        <f aca="false">IF(J8377="PosK",SUMIFS(K:K,J:J,"eDNA",H:H,H8377),"")</f>
        <v/>
      </c>
      <c r="P8377" s="62"/>
      <c r="T8377" s="63"/>
      <c r="W8377" s="64"/>
    </row>
    <row r="8378" customFormat="false" ht="14.25" hidden="false" customHeight="false" outlineLevel="0" collapsed="false">
      <c r="A8378" s="0" t="s">
        <v>786</v>
      </c>
      <c r="B8378" s="52" t="s">
        <v>1041</v>
      </c>
      <c r="C8378" s="52" t="s">
        <v>743</v>
      </c>
      <c r="D8378" s="53" t="n">
        <v>0.1</v>
      </c>
      <c r="E8378" s="53" t="n">
        <v>28.3</v>
      </c>
      <c r="F8378" s="0" t="s">
        <v>1448</v>
      </c>
      <c r="G8378" s="0" t="str">
        <f aca="false">LEFT(B8378,2)</f>
        <v>30</v>
      </c>
      <c r="H8378" s="0" t="str">
        <f aca="false">I8378&amp;"_"&amp;G8378&amp;"_"&amp;F8378</f>
        <v>Klokkefroe_30_20190904_DL2019027_HTXHilleroed_koersel2</v>
      </c>
      <c r="I8378" s="61" t="str">
        <f aca="false">MID(RIGHT(B8378,LEN(B8378)-3),1,FIND("_",RIGHT(B8378,LEN(B8378)-3))-1)</f>
        <v>Klokkefroe</v>
      </c>
      <c r="J8378" s="61" t="str">
        <f aca="false">TRIM(SUBSTITUTE(RIGHT(B8378,FIND(I8378,B8378)+1),"_",""))</f>
        <v>PosK</v>
      </c>
      <c r="K8378" s="0" t="n">
        <f aca="false">IFERROR(VALUE(SUBSTITUTE(E8378,".",",")),E8378)</f>
        <v>28.3</v>
      </c>
      <c r="L8378" s="61" t="n">
        <f aca="false">IF(J8378="PosK",SUMIFS(K:K,J:J,"PosK",H:H,H8378),"")</f>
        <v>28.3</v>
      </c>
      <c r="M8378" s="61" t="n">
        <f aca="false">IF(J8378="PosK",SUMIFS(K:K,J:J,"NegK",H:H,H8378),"")</f>
        <v>0</v>
      </c>
      <c r="N8378" s="61" t="n">
        <f aca="false">IF(J8378="PosK",SUMIFS(K:K,J:J,"eDNA",H:H,H8378),"")</f>
        <v>0</v>
      </c>
      <c r="P8378" s="62" t="n">
        <f aca="false">IF(K8380="No Ct",0,K8380)</f>
        <v>0</v>
      </c>
      <c r="Q8378" s="62" t="n">
        <f aca="false">IF(K8381="No Ct",0,K8381)</f>
        <v>0</v>
      </c>
      <c r="R8378" s="0" t="str">
        <f aca="false">IF(AND(L8378&gt;0,M8378=0),"Valid","Invalid")</f>
        <v>Valid</v>
      </c>
      <c r="S8378" s="0" t="str">
        <f aca="false">IF(OR(P8378&gt;1,Q8378&gt;1),"Present","Absent")</f>
        <v>Absent</v>
      </c>
      <c r="T8378" s="63" t="str">
        <f aca="false">IF(OR(AND(P8378&gt;1,P8378&lt;41),AND(Q8378&gt;1,Q8378&lt;41)),"Ct&lt;41","Ct&gt;41")</f>
        <v>Ct&gt;41</v>
      </c>
      <c r="U8378" s="0" t="str">
        <f aca="false">I8378</f>
        <v>Klokkefroe</v>
      </c>
      <c r="V8378" s="0" t="str">
        <f aca="false">MID(F8378,10,9)</f>
        <v>DL2019027</v>
      </c>
      <c r="W8378" s="64" t="str">
        <f aca="false">V8378&amp;"_"&amp;U8378&amp;"_"&amp;R8378&amp;"_"&amp;S8378&amp;"_"&amp;T8378</f>
        <v>DL2019027_Klokkefroe_Valid_Absent_Ct&gt;41</v>
      </c>
    </row>
    <row r="8379" customFormat="false" ht="14.25" hidden="false" customHeight="false" outlineLevel="0" collapsed="false">
      <c r="A8379" s="0" t="s">
        <v>788</v>
      </c>
      <c r="B8379" s="52" t="s">
        <v>1042</v>
      </c>
      <c r="C8379" s="52" t="s">
        <v>747</v>
      </c>
      <c r="D8379" s="53" t="n">
        <v>0.1</v>
      </c>
      <c r="E8379" s="53" t="s">
        <v>748</v>
      </c>
      <c r="F8379" s="0" t="s">
        <v>1448</v>
      </c>
      <c r="G8379" s="0" t="str">
        <f aca="false">LEFT(B8379,2)</f>
        <v>30</v>
      </c>
      <c r="H8379" s="0" t="str">
        <f aca="false">I8379&amp;"_"&amp;G8379&amp;"_"&amp;F8379</f>
        <v>Klokkefroe_30_20190904_DL2019027_HTXHilleroed_koersel2</v>
      </c>
      <c r="I8379" s="61" t="str">
        <f aca="false">MID(RIGHT(B8379,LEN(B8379)-3),1,FIND("_",RIGHT(B8379,LEN(B8379)-3))-1)</f>
        <v>Klokkefroe</v>
      </c>
      <c r="J8379" s="61" t="str">
        <f aca="false">TRIM(SUBSTITUTE(RIGHT(B8379,FIND(I8379,B8379)+1),"_",""))</f>
        <v>NegK</v>
      </c>
      <c r="K8379" s="0" t="str">
        <f aca="false">IFERROR(VALUE(SUBSTITUTE(E8379,".",",")),E8379)</f>
        <v>No Ct</v>
      </c>
      <c r="L8379" s="61" t="str">
        <f aca="false">IF(J8379="PosK",SUMIFS(K:K,J:J,"PosK",H:H,H8379),"")</f>
        <v/>
      </c>
      <c r="M8379" s="61" t="str">
        <f aca="false">IF(J8379="PosK",SUMIFS(K:K,J:J,"NegK",H:H,H8379),"")</f>
        <v/>
      </c>
      <c r="N8379" s="61" t="str">
        <f aca="false">IF(J8379="PosK",SUMIFS(K:K,J:J,"eDNA",H:H,H8379),"")</f>
        <v/>
      </c>
    </row>
    <row r="8380" customFormat="false" ht="14.25" hidden="false" customHeight="false" outlineLevel="0" collapsed="false">
      <c r="A8380" s="0" t="s">
        <v>790</v>
      </c>
      <c r="B8380" s="52" t="s">
        <v>1043</v>
      </c>
      <c r="C8380" s="52" t="s">
        <v>751</v>
      </c>
      <c r="D8380" s="53" t="n">
        <v>0.1</v>
      </c>
      <c r="E8380" s="53" t="s">
        <v>748</v>
      </c>
      <c r="F8380" s="0" t="s">
        <v>1448</v>
      </c>
      <c r="G8380" s="0" t="str">
        <f aca="false">LEFT(B8380,2)</f>
        <v>30</v>
      </c>
      <c r="H8380" s="0" t="str">
        <f aca="false">I8380&amp;"_"&amp;G8380&amp;"_"&amp;F8380</f>
        <v>Klokkefroe_30_20190904_DL2019027_HTXHilleroed_koersel2</v>
      </c>
      <c r="I8380" s="61" t="str">
        <f aca="false">MID(RIGHT(B8380,LEN(B8380)-3),1,FIND("_",RIGHT(B8380,LEN(B8380)-3))-1)</f>
        <v>Klokkefroe</v>
      </c>
      <c r="J8380" s="61" t="str">
        <f aca="false">TRIM(SUBSTITUTE(RIGHT(B8380,FIND(I8380,B8380)+1),"_",""))</f>
        <v>eDNA</v>
      </c>
      <c r="K8380" s="0" t="str">
        <f aca="false">IFERROR(VALUE(SUBSTITUTE(E8380,".",",")),E8380)</f>
        <v>No Ct</v>
      </c>
      <c r="L8380" s="61" t="str">
        <f aca="false">IF(J8380="PosK",SUMIFS(K:K,J:J,"PosK",H:H,H8380),"")</f>
        <v/>
      </c>
      <c r="M8380" s="61" t="str">
        <f aca="false">IF(J8380="PosK",SUMIFS(K:K,J:J,"NegK",H:H,H8380),"")</f>
        <v/>
      </c>
      <c r="N8380" s="61" t="str">
        <f aca="false">IF(J8380="PosK",SUMIFS(K:K,J:J,"eDNA",H:H,H8380),"")</f>
        <v/>
      </c>
      <c r="Q8380" s="62"/>
    </row>
    <row r="8381" customFormat="false" ht="14.25" hidden="false" customHeight="false" outlineLevel="0" collapsed="false">
      <c r="A8381" s="0" t="s">
        <v>792</v>
      </c>
      <c r="B8381" s="52" t="s">
        <v>1043</v>
      </c>
      <c r="C8381" s="52" t="s">
        <v>751</v>
      </c>
      <c r="D8381" s="53" t="n">
        <v>0.1</v>
      </c>
      <c r="E8381" s="53" t="s">
        <v>748</v>
      </c>
      <c r="F8381" s="0" t="s">
        <v>1448</v>
      </c>
      <c r="G8381" s="0" t="str">
        <f aca="false">LEFT(B8381,2)</f>
        <v>30</v>
      </c>
      <c r="H8381" s="0" t="str">
        <f aca="false">I8381&amp;"_"&amp;G8381&amp;"_"&amp;F8381</f>
        <v>Klokkefroe_30_20190904_DL2019027_HTXHilleroed_koersel2</v>
      </c>
      <c r="I8381" s="61" t="str">
        <f aca="false">MID(RIGHT(B8381,LEN(B8381)-3),1,FIND("_",RIGHT(B8381,LEN(B8381)-3))-1)</f>
        <v>Klokkefroe</v>
      </c>
      <c r="J8381" s="61" t="str">
        <f aca="false">TRIM(SUBSTITUTE(RIGHT(B8381,FIND(I8381,B8381)+1),"_",""))</f>
        <v>eDNA</v>
      </c>
      <c r="K8381" s="0" t="str">
        <f aca="false">IFERROR(VALUE(SUBSTITUTE(E8381,".",",")),E8381)</f>
        <v>No Ct</v>
      </c>
      <c r="L8381" s="61" t="str">
        <f aca="false">IF(J8381="PosK",SUMIFS(K:K,J:J,"PosK",H:H,H8381),"")</f>
        <v/>
      </c>
      <c r="M8381" s="61" t="str">
        <f aca="false">IF(J8381="PosK",SUMIFS(K:K,J:J,"NegK",H:H,H8381),"")</f>
        <v/>
      </c>
      <c r="N8381" s="61" t="str">
        <f aca="false">IF(J8381="PosK",SUMIFS(K:K,J:J,"eDNA",H:H,H8381),"")</f>
        <v/>
      </c>
      <c r="P8381" s="62"/>
      <c r="T8381" s="63"/>
      <c r="W8381" s="64"/>
    </row>
    <row r="8382" customFormat="false" ht="14.25" hidden="false" customHeight="false" outlineLevel="0" collapsed="false">
      <c r="A8382" s="0" t="s">
        <v>794</v>
      </c>
      <c r="B8382" s="52" t="s">
        <v>1045</v>
      </c>
      <c r="C8382" s="52" t="s">
        <v>743</v>
      </c>
      <c r="D8382" s="53" t="n">
        <v>0.1</v>
      </c>
      <c r="E8382" s="53" t="n">
        <v>30.17</v>
      </c>
      <c r="F8382" s="0" t="s">
        <v>1448</v>
      </c>
      <c r="G8382" s="0" t="str">
        <f aca="false">LEFT(B8382,2)</f>
        <v>31</v>
      </c>
      <c r="H8382" s="0" t="str">
        <f aca="false">I8382&amp;"_"&amp;G8382&amp;"_"&amp;F8382</f>
        <v>Bjergsalamander_31_20190904_DL2019027_HTXHilleroed_koersel2</v>
      </c>
      <c r="I8382" s="61" t="str">
        <f aca="false">MID(RIGHT(B8382,LEN(B8382)-3),1,FIND("_",RIGHT(B8382,LEN(B8382)-3))-1)</f>
        <v>Bjergsalamander</v>
      </c>
      <c r="J8382" s="61" t="str">
        <f aca="false">TRIM(SUBSTITUTE(RIGHT(B8382,FIND(I8382,B8382)+1),"_",""))</f>
        <v>PosK</v>
      </c>
      <c r="K8382" s="0" t="n">
        <f aca="false">IFERROR(VALUE(SUBSTITUTE(E8382,".",",")),E8382)</f>
        <v>30.17</v>
      </c>
      <c r="L8382" s="61" t="n">
        <f aca="false">IF(J8382="PosK",SUMIFS(K:K,J:J,"PosK",H:H,H8382),"")</f>
        <v>30.17</v>
      </c>
      <c r="M8382" s="61" t="n">
        <f aca="false">IF(J8382="PosK",SUMIFS(K:K,J:J,"NegK",H:H,H8382),"")</f>
        <v>0</v>
      </c>
      <c r="N8382" s="61" t="n">
        <f aca="false">IF(J8382="PosK",SUMIFS(K:K,J:J,"eDNA",H:H,H8382),"")</f>
        <v>0</v>
      </c>
      <c r="P8382" s="62" t="n">
        <f aca="false">IF(K8384="No Ct",0,K8384)</f>
        <v>0</v>
      </c>
      <c r="Q8382" s="62" t="n">
        <f aca="false">IF(K8385="No Ct",0,K8385)</f>
        <v>0</v>
      </c>
      <c r="R8382" s="0" t="str">
        <f aca="false">IF(AND(L8382&gt;0,M8382=0),"Valid","Invalid")</f>
        <v>Valid</v>
      </c>
      <c r="S8382" s="0" t="str">
        <f aca="false">IF(OR(P8382&gt;1,Q8382&gt;1),"Present","Absent")</f>
        <v>Absent</v>
      </c>
      <c r="T8382" s="63" t="str">
        <f aca="false">IF(OR(AND(P8382&gt;1,P8382&lt;41),AND(Q8382&gt;1,Q8382&lt;41)),"Ct&lt;41","Ct&gt;41")</f>
        <v>Ct&gt;41</v>
      </c>
      <c r="U8382" s="0" t="str">
        <f aca="false">I8382</f>
        <v>Bjergsalamander</v>
      </c>
      <c r="V8382" s="0" t="str">
        <f aca="false">MID(F8382,10,9)</f>
        <v>DL2019027</v>
      </c>
      <c r="W8382" s="64" t="str">
        <f aca="false">V8382&amp;"_"&amp;U8382&amp;"_"&amp;R8382&amp;"_"&amp;S8382&amp;"_"&amp;T8382</f>
        <v>DL2019027_Bjergsalamander_Valid_Absent_Ct&gt;41</v>
      </c>
    </row>
    <row r="8383" customFormat="false" ht="14.25" hidden="false" customHeight="false" outlineLevel="0" collapsed="false">
      <c r="A8383" s="0" t="s">
        <v>796</v>
      </c>
      <c r="B8383" s="52" t="s">
        <v>1046</v>
      </c>
      <c r="C8383" s="52" t="s">
        <v>747</v>
      </c>
      <c r="D8383" s="53" t="n">
        <v>0.1</v>
      </c>
      <c r="E8383" s="53" t="s">
        <v>748</v>
      </c>
      <c r="F8383" s="0" t="s">
        <v>1448</v>
      </c>
      <c r="G8383" s="0" t="str">
        <f aca="false">LEFT(B8383,2)</f>
        <v>31</v>
      </c>
      <c r="H8383" s="0" t="str">
        <f aca="false">I8383&amp;"_"&amp;G8383&amp;"_"&amp;F8383</f>
        <v>Bjergsalamander_31_20190904_DL2019027_HTXHilleroed_koersel2</v>
      </c>
      <c r="I8383" s="61" t="str">
        <f aca="false">MID(RIGHT(B8383,LEN(B8383)-3),1,FIND("_",RIGHT(B8383,LEN(B8383)-3))-1)</f>
        <v>Bjergsalamander</v>
      </c>
      <c r="J8383" s="61" t="str">
        <f aca="false">TRIM(SUBSTITUTE(RIGHT(B8383,FIND(I8383,B8383)+1),"_",""))</f>
        <v>NegK</v>
      </c>
      <c r="K8383" s="0" t="str">
        <f aca="false">IFERROR(VALUE(SUBSTITUTE(E8383,".",",")),E8383)</f>
        <v>No Ct</v>
      </c>
      <c r="L8383" s="61" t="str">
        <f aca="false">IF(J8383="PosK",SUMIFS(K:K,J:J,"PosK",H:H,H8383),"")</f>
        <v/>
      </c>
      <c r="M8383" s="61" t="str">
        <f aca="false">IF(J8383="PosK",SUMIFS(K:K,J:J,"NegK",H:H,H8383),"")</f>
        <v/>
      </c>
      <c r="N8383" s="61" t="str">
        <f aca="false">IF(J8383="PosK",SUMIFS(K:K,J:J,"eDNA",H:H,H8383),"")</f>
        <v/>
      </c>
    </row>
    <row r="8384" customFormat="false" ht="14.25" hidden="false" customHeight="false" outlineLevel="0" collapsed="false">
      <c r="A8384" s="0" t="s">
        <v>798</v>
      </c>
      <c r="B8384" s="52" t="s">
        <v>1047</v>
      </c>
      <c r="C8384" s="52" t="s">
        <v>751</v>
      </c>
      <c r="D8384" s="53" t="n">
        <v>0.1</v>
      </c>
      <c r="E8384" s="53" t="s">
        <v>748</v>
      </c>
      <c r="F8384" s="0" t="s">
        <v>1448</v>
      </c>
      <c r="G8384" s="0" t="str">
        <f aca="false">LEFT(B8384,2)</f>
        <v>31</v>
      </c>
      <c r="H8384" s="0" t="str">
        <f aca="false">I8384&amp;"_"&amp;G8384&amp;"_"&amp;F8384</f>
        <v>Bjergsalamander_31_20190904_DL2019027_HTXHilleroed_koersel2</v>
      </c>
      <c r="I8384" s="61" t="str">
        <f aca="false">MID(RIGHT(B8384,LEN(B8384)-3),1,FIND("_",RIGHT(B8384,LEN(B8384)-3))-1)</f>
        <v>Bjergsalamander</v>
      </c>
      <c r="J8384" s="61" t="str">
        <f aca="false">TRIM(SUBSTITUTE(RIGHT(B8384,FIND(I8384,B8384)+1),"_",""))</f>
        <v>eDNA</v>
      </c>
      <c r="K8384" s="0" t="str">
        <f aca="false">IFERROR(VALUE(SUBSTITUTE(E8384,".",",")),E8384)</f>
        <v>No Ct</v>
      </c>
      <c r="L8384" s="61" t="str">
        <f aca="false">IF(J8384="PosK",SUMIFS(K:K,J:J,"PosK",H:H,H8384),"")</f>
        <v/>
      </c>
      <c r="M8384" s="61" t="str">
        <f aca="false">IF(J8384="PosK",SUMIFS(K:K,J:J,"NegK",H:H,H8384),"")</f>
        <v/>
      </c>
      <c r="N8384" s="61" t="str">
        <f aca="false">IF(J8384="PosK",SUMIFS(K:K,J:J,"eDNA",H:H,H8384),"")</f>
        <v/>
      </c>
      <c r="Q8384" s="62"/>
    </row>
    <row r="8385" customFormat="false" ht="14.25" hidden="false" customHeight="false" outlineLevel="0" collapsed="false">
      <c r="A8385" s="0" t="s">
        <v>800</v>
      </c>
      <c r="B8385" s="52" t="s">
        <v>1047</v>
      </c>
      <c r="C8385" s="52" t="s">
        <v>751</v>
      </c>
      <c r="D8385" s="53" t="n">
        <v>0.1</v>
      </c>
      <c r="E8385" s="53" t="s">
        <v>748</v>
      </c>
      <c r="F8385" s="0" t="s">
        <v>1448</v>
      </c>
      <c r="G8385" s="0" t="str">
        <f aca="false">LEFT(B8385,2)</f>
        <v>31</v>
      </c>
      <c r="H8385" s="0" t="str">
        <f aca="false">I8385&amp;"_"&amp;G8385&amp;"_"&amp;F8385</f>
        <v>Bjergsalamander_31_20190904_DL2019027_HTXHilleroed_koersel2</v>
      </c>
      <c r="I8385" s="61" t="str">
        <f aca="false">MID(RIGHT(B8385,LEN(B8385)-3),1,FIND("_",RIGHT(B8385,LEN(B8385)-3))-1)</f>
        <v>Bjergsalamander</v>
      </c>
      <c r="J8385" s="61" t="str">
        <f aca="false">TRIM(SUBSTITUTE(RIGHT(B8385,FIND(I8385,B8385)+1),"_",""))</f>
        <v>eDNA</v>
      </c>
      <c r="K8385" s="0" t="str">
        <f aca="false">IFERROR(VALUE(SUBSTITUTE(E8385,".",",")),E8385)</f>
        <v>No Ct</v>
      </c>
      <c r="L8385" s="61" t="str">
        <f aca="false">IF(J8385="PosK",SUMIFS(K:K,J:J,"PosK",H:H,H8385),"")</f>
        <v/>
      </c>
      <c r="M8385" s="61" t="str">
        <f aca="false">IF(J8385="PosK",SUMIFS(K:K,J:J,"NegK",H:H,H8385),"")</f>
        <v/>
      </c>
      <c r="N8385" s="61" t="str">
        <f aca="false">IF(J8385="PosK",SUMIFS(K:K,J:J,"eDNA",H:H,H8385),"")</f>
        <v/>
      </c>
      <c r="P8385" s="62"/>
      <c r="T8385" s="63"/>
      <c r="W8385" s="64"/>
    </row>
    <row r="8386" customFormat="false" ht="14.25" hidden="false" customHeight="false" outlineLevel="0" collapsed="false">
      <c r="A8386" s="0" t="s">
        <v>802</v>
      </c>
      <c r="B8386" s="52" t="s">
        <v>1049</v>
      </c>
      <c r="C8386" s="52" t="s">
        <v>743</v>
      </c>
      <c r="D8386" s="53" t="n">
        <v>0.1</v>
      </c>
      <c r="E8386" s="53" t="n">
        <v>31.14</v>
      </c>
      <c r="F8386" s="0" t="s">
        <v>1448</v>
      </c>
      <c r="G8386" s="0" t="str">
        <f aca="false">LEFT(B8386,2)</f>
        <v>32</v>
      </c>
      <c r="H8386" s="0" t="str">
        <f aca="false">I8386&amp;"_"&amp;G8386&amp;"_"&amp;F8386</f>
        <v>Latterfroe_32_20190904_DL2019027_HTXHilleroed_koersel2</v>
      </c>
      <c r="I8386" s="61" t="str">
        <f aca="false">MID(RIGHT(B8386,LEN(B8386)-3),1,FIND("_",RIGHT(B8386,LEN(B8386)-3))-1)</f>
        <v>Latterfroe</v>
      </c>
      <c r="J8386" s="61" t="str">
        <f aca="false">TRIM(SUBSTITUTE(RIGHT(B8386,FIND(I8386,B8386)+1),"_",""))</f>
        <v>PosK</v>
      </c>
      <c r="K8386" s="0" t="n">
        <f aca="false">IFERROR(VALUE(SUBSTITUTE(E8386,".",",")),E8386)</f>
        <v>31.14</v>
      </c>
      <c r="L8386" s="61" t="n">
        <f aca="false">IF(J8386="PosK",SUMIFS(K:K,J:J,"PosK",H:H,H8386),"")</f>
        <v>31.14</v>
      </c>
      <c r="M8386" s="61" t="n">
        <f aca="false">IF(J8386="PosK",SUMIFS(K:K,J:J,"NegK",H:H,H8386),"")</f>
        <v>0</v>
      </c>
      <c r="N8386" s="61" t="n">
        <f aca="false">IF(J8386="PosK",SUMIFS(K:K,J:J,"eDNA",H:H,H8386),"")</f>
        <v>0</v>
      </c>
      <c r="P8386" s="62" t="n">
        <f aca="false">IF(K8388="No Ct",0,K8388)</f>
        <v>0</v>
      </c>
      <c r="Q8386" s="62" t="n">
        <f aca="false">IF(K8389="No Ct",0,K8389)</f>
        <v>0</v>
      </c>
      <c r="R8386" s="0" t="str">
        <f aca="false">IF(AND(L8386&gt;0,M8386=0),"Valid","Invalid")</f>
        <v>Valid</v>
      </c>
      <c r="S8386" s="0" t="str">
        <f aca="false">IF(OR(P8386&gt;1,Q8386&gt;1),"Present","Absent")</f>
        <v>Absent</v>
      </c>
      <c r="T8386" s="63" t="str">
        <f aca="false">IF(OR(AND(P8386&gt;1,P8386&lt;41),AND(Q8386&gt;1,Q8386&lt;41)),"Ct&lt;41","Ct&gt;41")</f>
        <v>Ct&gt;41</v>
      </c>
      <c r="U8386" s="0" t="str">
        <f aca="false">I8386</f>
        <v>Latterfroe</v>
      </c>
      <c r="V8386" s="0" t="str">
        <f aca="false">MID(F8386,10,9)</f>
        <v>DL2019027</v>
      </c>
      <c r="W8386" s="64" t="str">
        <f aca="false">V8386&amp;"_"&amp;U8386&amp;"_"&amp;R8386&amp;"_"&amp;S8386&amp;"_"&amp;T8386</f>
        <v>DL2019027_Latterfroe_Valid_Absent_Ct&gt;41</v>
      </c>
    </row>
    <row r="8387" customFormat="false" ht="14.25" hidden="false" customHeight="false" outlineLevel="0" collapsed="false">
      <c r="A8387" s="0" t="s">
        <v>804</v>
      </c>
      <c r="B8387" s="52" t="s">
        <v>1050</v>
      </c>
      <c r="C8387" s="52" t="s">
        <v>747</v>
      </c>
      <c r="D8387" s="53" t="n">
        <v>0.1</v>
      </c>
      <c r="E8387" s="53" t="s">
        <v>748</v>
      </c>
      <c r="F8387" s="0" t="s">
        <v>1448</v>
      </c>
      <c r="G8387" s="0" t="str">
        <f aca="false">LEFT(B8387,2)</f>
        <v>32</v>
      </c>
      <c r="H8387" s="0" t="str">
        <f aca="false">I8387&amp;"_"&amp;G8387&amp;"_"&amp;F8387</f>
        <v>Latterfroe_32_20190904_DL2019027_HTXHilleroed_koersel2</v>
      </c>
      <c r="I8387" s="61" t="str">
        <f aca="false">MID(RIGHT(B8387,LEN(B8387)-3),1,FIND("_",RIGHT(B8387,LEN(B8387)-3))-1)</f>
        <v>Latterfroe</v>
      </c>
      <c r="J8387" s="61" t="str">
        <f aca="false">TRIM(SUBSTITUTE(RIGHT(B8387,FIND(I8387,B8387)+1),"_",""))</f>
        <v>NegK</v>
      </c>
      <c r="K8387" s="0" t="str">
        <f aca="false">IFERROR(VALUE(SUBSTITUTE(E8387,".",",")),E8387)</f>
        <v>No Ct</v>
      </c>
      <c r="L8387" s="61" t="str">
        <f aca="false">IF(J8387="PosK",SUMIFS(K:K,J:J,"PosK",H:H,H8387),"")</f>
        <v/>
      </c>
      <c r="M8387" s="61" t="str">
        <f aca="false">IF(J8387="PosK",SUMIFS(K:K,J:J,"NegK",H:H,H8387),"")</f>
        <v/>
      </c>
      <c r="N8387" s="61" t="str">
        <f aca="false">IF(J8387="PosK",SUMIFS(K:K,J:J,"eDNA",H:H,H8387),"")</f>
        <v/>
      </c>
    </row>
    <row r="8388" customFormat="false" ht="14.25" hidden="false" customHeight="false" outlineLevel="0" collapsed="false">
      <c r="A8388" s="0" t="s">
        <v>806</v>
      </c>
      <c r="B8388" s="52" t="s">
        <v>1051</v>
      </c>
      <c r="C8388" s="52" t="s">
        <v>751</v>
      </c>
      <c r="D8388" s="53" t="n">
        <v>0.1</v>
      </c>
      <c r="E8388" s="53" t="s">
        <v>748</v>
      </c>
      <c r="F8388" s="0" t="s">
        <v>1448</v>
      </c>
      <c r="G8388" s="0" t="str">
        <f aca="false">LEFT(B8388,2)</f>
        <v>32</v>
      </c>
      <c r="H8388" s="0" t="str">
        <f aca="false">I8388&amp;"_"&amp;G8388&amp;"_"&amp;F8388</f>
        <v>Latterfroe_32_20190904_DL2019027_HTXHilleroed_koersel2</v>
      </c>
      <c r="I8388" s="61" t="str">
        <f aca="false">MID(RIGHT(B8388,LEN(B8388)-3),1,FIND("_",RIGHT(B8388,LEN(B8388)-3))-1)</f>
        <v>Latterfroe</v>
      </c>
      <c r="J8388" s="61" t="str">
        <f aca="false">TRIM(SUBSTITUTE(RIGHT(B8388,FIND(I8388,B8388)+1),"_",""))</f>
        <v>eDNA</v>
      </c>
      <c r="K8388" s="0" t="str">
        <f aca="false">IFERROR(VALUE(SUBSTITUTE(E8388,".",",")),E8388)</f>
        <v>No Ct</v>
      </c>
      <c r="L8388" s="61" t="str">
        <f aca="false">IF(J8388="PosK",SUMIFS(K:K,J:J,"PosK",H:H,H8388),"")</f>
        <v/>
      </c>
      <c r="M8388" s="61" t="str">
        <f aca="false">IF(J8388="PosK",SUMIFS(K:K,J:J,"NegK",H:H,H8388),"")</f>
        <v/>
      </c>
      <c r="N8388" s="61" t="str">
        <f aca="false">IF(J8388="PosK",SUMIFS(K:K,J:J,"eDNA",H:H,H8388),"")</f>
        <v/>
      </c>
      <c r="Q8388" s="62"/>
    </row>
    <row r="8389" customFormat="false" ht="14.25" hidden="false" customHeight="false" outlineLevel="0" collapsed="false">
      <c r="A8389" s="0" t="s">
        <v>808</v>
      </c>
      <c r="B8389" s="52" t="s">
        <v>1051</v>
      </c>
      <c r="C8389" s="52" t="s">
        <v>751</v>
      </c>
      <c r="D8389" s="53" t="n">
        <v>0.1</v>
      </c>
      <c r="E8389" s="53" t="s">
        <v>748</v>
      </c>
      <c r="F8389" s="0" t="s">
        <v>1448</v>
      </c>
      <c r="G8389" s="0" t="str">
        <f aca="false">LEFT(B8389,2)</f>
        <v>32</v>
      </c>
      <c r="H8389" s="0" t="str">
        <f aca="false">I8389&amp;"_"&amp;G8389&amp;"_"&amp;F8389</f>
        <v>Latterfroe_32_20190904_DL2019027_HTXHilleroed_koersel2</v>
      </c>
      <c r="I8389" s="61" t="str">
        <f aca="false">MID(RIGHT(B8389,LEN(B8389)-3),1,FIND("_",RIGHT(B8389,LEN(B8389)-3))-1)</f>
        <v>Latterfroe</v>
      </c>
      <c r="J8389" s="61" t="str">
        <f aca="false">TRIM(SUBSTITUTE(RIGHT(B8389,FIND(I8389,B8389)+1),"_",""))</f>
        <v>eDNA</v>
      </c>
      <c r="K8389" s="0" t="str">
        <f aca="false">IFERROR(VALUE(SUBSTITUTE(E8389,".",",")),E8389)</f>
        <v>No Ct</v>
      </c>
      <c r="L8389" s="61" t="str">
        <f aca="false">IF(J8389="PosK",SUMIFS(K:K,J:J,"PosK",H:H,H8389),"")</f>
        <v/>
      </c>
      <c r="M8389" s="61" t="str">
        <f aca="false">IF(J8389="PosK",SUMIFS(K:K,J:J,"NegK",H:H,H8389),"")</f>
        <v/>
      </c>
      <c r="N8389" s="61" t="str">
        <f aca="false">IF(J8389="PosK",SUMIFS(K:K,J:J,"eDNA",H:H,H8389),"")</f>
        <v/>
      </c>
      <c r="P8389" s="62"/>
      <c r="T8389" s="63"/>
      <c r="W8389" s="64"/>
    </row>
    <row r="8390" customFormat="false" ht="14.25" hidden="false" customHeight="false" outlineLevel="0" collapsed="false">
      <c r="A8390" s="0" t="s">
        <v>810</v>
      </c>
      <c r="B8390" s="52" t="s">
        <v>1228</v>
      </c>
      <c r="C8390" s="52" t="s">
        <v>743</v>
      </c>
      <c r="D8390" s="53" t="n">
        <v>0.1</v>
      </c>
      <c r="E8390" s="53" t="s">
        <v>748</v>
      </c>
      <c r="F8390" s="0" t="s">
        <v>1448</v>
      </c>
      <c r="G8390" s="0" t="str">
        <f aca="false">LEFT(B8390,2)</f>
        <v>33</v>
      </c>
      <c r="H8390" s="0" t="str">
        <f aca="false">I8390&amp;"_"&amp;G8390&amp;"_"&amp;F8390</f>
        <v>KortbenetGroenFroe_33_20190904_DL2019027_HTXHilleroed_koersel2</v>
      </c>
      <c r="I8390" s="61" t="str">
        <f aca="false">MID(RIGHT(B8390,LEN(B8390)-3),1,FIND("_",RIGHT(B8390,LEN(B8390)-3))-1)</f>
        <v>KortbenetGroenFroe</v>
      </c>
      <c r="J8390" s="61" t="str">
        <f aca="false">TRIM(SUBSTITUTE(RIGHT(B8390,FIND(I8390,B8390)+1),"_",""))</f>
        <v>PosK</v>
      </c>
      <c r="K8390" s="0" t="str">
        <f aca="false">IFERROR(VALUE(SUBSTITUTE(E8390,".",",")),E8390)</f>
        <v>No Ct</v>
      </c>
      <c r="L8390" s="61" t="n">
        <f aca="false">IF(J8390="PosK",SUMIFS(K:K,J:J,"PosK",H:H,H8390),"")</f>
        <v>0</v>
      </c>
      <c r="M8390" s="61" t="n">
        <f aca="false">IF(J8390="PosK",SUMIFS(K:K,J:J,"NegK",H:H,H8390),"")</f>
        <v>0</v>
      </c>
      <c r="N8390" s="61" t="n">
        <f aca="false">IF(J8390="PosK",SUMIFS(K:K,J:J,"eDNA",H:H,H8390),"")</f>
        <v>0</v>
      </c>
      <c r="P8390" s="62" t="n">
        <f aca="false">IF(K8392="No Ct",0,K8392)</f>
        <v>0</v>
      </c>
      <c r="Q8390" s="62" t="n">
        <f aca="false">IF(K8393="No Ct",0,K8393)</f>
        <v>0</v>
      </c>
      <c r="R8390" s="0" t="str">
        <f aca="false">IF(AND(L8390&gt;0,M8390=0),"Valid","Invalid")</f>
        <v>Invalid</v>
      </c>
      <c r="S8390" s="0" t="str">
        <f aca="false">IF(OR(P8390&gt;1,Q8390&gt;1),"Present","Absent")</f>
        <v>Absent</v>
      </c>
      <c r="T8390" s="63" t="str">
        <f aca="false">IF(OR(AND(P8390&gt;1,P8390&lt;41),AND(Q8390&gt;1,Q8390&lt;41)),"Ct&lt;41","Ct&gt;41")</f>
        <v>Ct&gt;41</v>
      </c>
      <c r="U8390" s="0" t="str">
        <f aca="false">I8390</f>
        <v>KortbenetGroenFroe</v>
      </c>
      <c r="V8390" s="0" t="str">
        <f aca="false">MID(F8390,10,9)</f>
        <v>DL2019027</v>
      </c>
      <c r="W8390" s="64" t="str">
        <f aca="false">V8390&amp;"_"&amp;U8390&amp;"_"&amp;R8390&amp;"_"&amp;S8390&amp;"_"&amp;T8390</f>
        <v>DL2019027_KortbenetGroenFroe_Invalid_Absent_Ct&gt;41</v>
      </c>
    </row>
    <row r="8391" customFormat="false" ht="14.25" hidden="false" customHeight="false" outlineLevel="0" collapsed="false">
      <c r="A8391" s="0" t="s">
        <v>812</v>
      </c>
      <c r="B8391" s="52" t="s">
        <v>1229</v>
      </c>
      <c r="C8391" s="52" t="s">
        <v>747</v>
      </c>
      <c r="D8391" s="53" t="n">
        <v>0.1</v>
      </c>
      <c r="E8391" s="53" t="s">
        <v>748</v>
      </c>
      <c r="F8391" s="0" t="s">
        <v>1448</v>
      </c>
      <c r="G8391" s="0" t="str">
        <f aca="false">LEFT(B8391,2)</f>
        <v>33</v>
      </c>
      <c r="H8391" s="0" t="str">
        <f aca="false">I8391&amp;"_"&amp;G8391&amp;"_"&amp;F8391</f>
        <v>KortbenetGroenFroe_33_20190904_DL2019027_HTXHilleroed_koersel2</v>
      </c>
      <c r="I8391" s="61" t="str">
        <f aca="false">MID(RIGHT(B8391,LEN(B8391)-3),1,FIND("_",RIGHT(B8391,LEN(B8391)-3))-1)</f>
        <v>KortbenetGroenFroe</v>
      </c>
      <c r="J8391" s="61" t="str">
        <f aca="false">TRIM(SUBSTITUTE(RIGHT(B8391,FIND(I8391,B8391)+1),"_",""))</f>
        <v>NegK</v>
      </c>
      <c r="K8391" s="0" t="str">
        <f aca="false">IFERROR(VALUE(SUBSTITUTE(E8391,".",",")),E8391)</f>
        <v>No Ct</v>
      </c>
      <c r="L8391" s="61" t="str">
        <f aca="false">IF(J8391="PosK",SUMIFS(K:K,J:J,"PosK",H:H,H8391),"")</f>
        <v/>
      </c>
      <c r="M8391" s="61" t="str">
        <f aca="false">IF(J8391="PosK",SUMIFS(K:K,J:J,"NegK",H:H,H8391),"")</f>
        <v/>
      </c>
      <c r="N8391" s="61" t="str">
        <f aca="false">IF(J8391="PosK",SUMIFS(K:K,J:J,"eDNA",H:H,H8391),"")</f>
        <v/>
      </c>
    </row>
    <row r="8392" customFormat="false" ht="14.25" hidden="false" customHeight="false" outlineLevel="0" collapsed="false">
      <c r="A8392" s="0" t="s">
        <v>814</v>
      </c>
      <c r="B8392" s="52" t="s">
        <v>1230</v>
      </c>
      <c r="C8392" s="52" t="s">
        <v>751</v>
      </c>
      <c r="D8392" s="53" t="n">
        <v>0.1</v>
      </c>
      <c r="E8392" s="53" t="s">
        <v>748</v>
      </c>
      <c r="F8392" s="0" t="s">
        <v>1448</v>
      </c>
      <c r="G8392" s="0" t="str">
        <f aca="false">LEFT(B8392,2)</f>
        <v>33</v>
      </c>
      <c r="H8392" s="0" t="str">
        <f aca="false">I8392&amp;"_"&amp;G8392&amp;"_"&amp;F8392</f>
        <v>KortbenetGroenFroe_33_20190904_DL2019027_HTXHilleroed_koersel2</v>
      </c>
      <c r="I8392" s="61" t="str">
        <f aca="false">MID(RIGHT(B8392,LEN(B8392)-3),1,FIND("_",RIGHT(B8392,LEN(B8392)-3))-1)</f>
        <v>KortbenetGroenFroe</v>
      </c>
      <c r="J8392" s="61" t="str">
        <f aca="false">TRIM(SUBSTITUTE(RIGHT(B8392,FIND(I8392,B8392)+1),"_",""))</f>
        <v>eDNA</v>
      </c>
      <c r="K8392" s="0" t="str">
        <f aca="false">IFERROR(VALUE(SUBSTITUTE(E8392,".",",")),E8392)</f>
        <v>No Ct</v>
      </c>
      <c r="L8392" s="61" t="str">
        <f aca="false">IF(J8392="PosK",SUMIFS(K:K,J:J,"PosK",H:H,H8392),"")</f>
        <v/>
      </c>
      <c r="M8392" s="61" t="str">
        <f aca="false">IF(J8392="PosK",SUMIFS(K:K,J:J,"NegK",H:H,H8392),"")</f>
        <v/>
      </c>
      <c r="N8392" s="61" t="str">
        <f aca="false">IF(J8392="PosK",SUMIFS(K:K,J:J,"eDNA",H:H,H8392),"")</f>
        <v/>
      </c>
      <c r="Q8392" s="62"/>
    </row>
    <row r="8393" customFormat="false" ht="14.25" hidden="false" customHeight="false" outlineLevel="0" collapsed="false">
      <c r="A8393" s="0" t="s">
        <v>816</v>
      </c>
      <c r="B8393" s="52" t="s">
        <v>1230</v>
      </c>
      <c r="C8393" s="52" t="s">
        <v>751</v>
      </c>
      <c r="D8393" s="53" t="n">
        <v>0.1</v>
      </c>
      <c r="E8393" s="53" t="s">
        <v>748</v>
      </c>
      <c r="F8393" s="0" t="s">
        <v>1448</v>
      </c>
      <c r="G8393" s="0" t="str">
        <f aca="false">LEFT(B8393,2)</f>
        <v>33</v>
      </c>
      <c r="H8393" s="0" t="str">
        <f aca="false">I8393&amp;"_"&amp;G8393&amp;"_"&amp;F8393</f>
        <v>KortbenetGroenFroe_33_20190904_DL2019027_HTXHilleroed_koersel2</v>
      </c>
      <c r="I8393" s="61" t="str">
        <f aca="false">MID(RIGHT(B8393,LEN(B8393)-3),1,FIND("_",RIGHT(B8393,LEN(B8393)-3))-1)</f>
        <v>KortbenetGroenFroe</v>
      </c>
      <c r="J8393" s="61" t="str">
        <f aca="false">TRIM(SUBSTITUTE(RIGHT(B8393,FIND(I8393,B8393)+1),"_",""))</f>
        <v>eDNA</v>
      </c>
      <c r="K8393" s="0" t="str">
        <f aca="false">IFERROR(VALUE(SUBSTITUTE(E8393,".",",")),E8393)</f>
        <v>No Ct</v>
      </c>
      <c r="L8393" s="61" t="str">
        <f aca="false">IF(J8393="PosK",SUMIFS(K:K,J:J,"PosK",H:H,H8393),"")</f>
        <v/>
      </c>
      <c r="M8393" s="61" t="str">
        <f aca="false">IF(J8393="PosK",SUMIFS(K:K,J:J,"NegK",H:H,H8393),"")</f>
        <v/>
      </c>
      <c r="N8393" s="61" t="str">
        <f aca="false">IF(J8393="PosK",SUMIFS(K:K,J:J,"eDNA",H:H,H8393),"")</f>
        <v/>
      </c>
      <c r="P8393" s="62"/>
      <c r="T8393" s="63"/>
      <c r="W8393" s="64"/>
    </row>
    <row r="8394" customFormat="false" ht="14.25" hidden="false" customHeight="false" outlineLevel="0" collapsed="false">
      <c r="A8394" s="0" t="s">
        <v>818</v>
      </c>
      <c r="B8394" s="52" t="s">
        <v>1232</v>
      </c>
      <c r="C8394" s="52" t="s">
        <v>743</v>
      </c>
      <c r="D8394" s="53" t="n">
        <v>0.1</v>
      </c>
      <c r="E8394" s="53" t="n">
        <v>36.97</v>
      </c>
      <c r="F8394" s="0" t="s">
        <v>1448</v>
      </c>
      <c r="G8394" s="0" t="str">
        <f aca="false">LEFT(B8394,2)</f>
        <v>34</v>
      </c>
      <c r="H8394" s="0" t="str">
        <f aca="false">I8394&amp;"_"&amp;G8394&amp;"_"&amp;F8394</f>
        <v>Soelvkarusse_34_20190904_DL2019027_HTXHilleroed_koersel2</v>
      </c>
      <c r="I8394" s="61" t="str">
        <f aca="false">MID(RIGHT(B8394,LEN(B8394)-3),1,FIND("_",RIGHT(B8394,LEN(B8394)-3))-1)</f>
        <v>Soelvkarusse</v>
      </c>
      <c r="J8394" s="61" t="str">
        <f aca="false">TRIM(SUBSTITUTE(RIGHT(B8394,FIND(I8394,B8394)+1),"_",""))</f>
        <v>PosK</v>
      </c>
      <c r="K8394" s="0" t="n">
        <f aca="false">IFERROR(VALUE(SUBSTITUTE(E8394,".",",")),E8394)</f>
        <v>36.97</v>
      </c>
      <c r="L8394" s="61" t="n">
        <f aca="false">IF(J8394="PosK",SUMIFS(K:K,J:J,"PosK",H:H,H8394),"")</f>
        <v>36.97</v>
      </c>
      <c r="M8394" s="61" t="n">
        <f aca="false">IF(J8394="PosK",SUMIFS(K:K,J:J,"NegK",H:H,H8394),"")</f>
        <v>0</v>
      </c>
      <c r="N8394" s="61" t="n">
        <f aca="false">IF(J8394="PosK",SUMIFS(K:K,J:J,"eDNA",H:H,H8394),"")</f>
        <v>0</v>
      </c>
      <c r="P8394" s="62" t="n">
        <f aca="false">IF(K8396="No Ct",0,K8396)</f>
        <v>0</v>
      </c>
      <c r="Q8394" s="62" t="n">
        <f aca="false">IF(K8397="No Ct",0,K8397)</f>
        <v>0</v>
      </c>
      <c r="R8394" s="0" t="str">
        <f aca="false">IF(AND(L8394&gt;0,M8394=0),"Valid","Invalid")</f>
        <v>Valid</v>
      </c>
      <c r="S8394" s="0" t="str">
        <f aca="false">IF(OR(P8394&gt;1,Q8394&gt;1),"Present","Absent")</f>
        <v>Absent</v>
      </c>
      <c r="T8394" s="63" t="str">
        <f aca="false">IF(OR(AND(P8394&gt;1,P8394&lt;41),AND(Q8394&gt;1,Q8394&lt;41)),"Ct&lt;41","Ct&gt;41")</f>
        <v>Ct&gt;41</v>
      </c>
      <c r="U8394" s="0" t="str">
        <f aca="false">I8394</f>
        <v>Soelvkarusse</v>
      </c>
      <c r="V8394" s="0" t="str">
        <f aca="false">MID(F8394,10,9)</f>
        <v>DL2019027</v>
      </c>
      <c r="W8394" s="64" t="str">
        <f aca="false">V8394&amp;"_"&amp;U8394&amp;"_"&amp;R8394&amp;"_"&amp;S8394&amp;"_"&amp;T8394</f>
        <v>DL2019027_Soelvkarusse_Valid_Absent_Ct&gt;41</v>
      </c>
    </row>
    <row r="8395" customFormat="false" ht="14.25" hidden="false" customHeight="false" outlineLevel="0" collapsed="false">
      <c r="A8395" s="0" t="s">
        <v>820</v>
      </c>
      <c r="B8395" s="52" t="s">
        <v>1233</v>
      </c>
      <c r="C8395" s="52" t="s">
        <v>747</v>
      </c>
      <c r="D8395" s="53" t="n">
        <v>0.1</v>
      </c>
      <c r="E8395" s="53" t="s">
        <v>748</v>
      </c>
      <c r="F8395" s="0" t="s">
        <v>1448</v>
      </c>
      <c r="G8395" s="0" t="str">
        <f aca="false">LEFT(B8395,2)</f>
        <v>34</v>
      </c>
      <c r="H8395" s="0" t="str">
        <f aca="false">I8395&amp;"_"&amp;G8395&amp;"_"&amp;F8395</f>
        <v>Soelvkarusse_34_20190904_DL2019027_HTXHilleroed_koersel2</v>
      </c>
      <c r="I8395" s="61" t="str">
        <f aca="false">MID(RIGHT(B8395,LEN(B8395)-3),1,FIND("_",RIGHT(B8395,LEN(B8395)-3))-1)</f>
        <v>Soelvkarusse</v>
      </c>
      <c r="J8395" s="61" t="str">
        <f aca="false">TRIM(SUBSTITUTE(RIGHT(B8395,FIND(I8395,B8395)+1),"_",""))</f>
        <v>NegK</v>
      </c>
      <c r="K8395" s="0" t="str">
        <f aca="false">IFERROR(VALUE(SUBSTITUTE(E8395,".",",")),E8395)</f>
        <v>No Ct</v>
      </c>
      <c r="L8395" s="61" t="str">
        <f aca="false">IF(J8395="PosK",SUMIFS(K:K,J:J,"PosK",H:H,H8395),"")</f>
        <v/>
      </c>
      <c r="M8395" s="61" t="str">
        <f aca="false">IF(J8395="PosK",SUMIFS(K:K,J:J,"NegK",H:H,H8395),"")</f>
        <v/>
      </c>
      <c r="N8395" s="61" t="str">
        <f aca="false">IF(J8395="PosK",SUMIFS(K:K,J:J,"eDNA",H:H,H8395),"")</f>
        <v/>
      </c>
    </row>
    <row r="8396" customFormat="false" ht="14.25" hidden="false" customHeight="false" outlineLevel="0" collapsed="false">
      <c r="A8396" s="0" t="s">
        <v>822</v>
      </c>
      <c r="B8396" s="52" t="s">
        <v>1234</v>
      </c>
      <c r="C8396" s="52" t="s">
        <v>751</v>
      </c>
      <c r="D8396" s="53" t="n">
        <v>0.1</v>
      </c>
      <c r="E8396" s="53" t="s">
        <v>748</v>
      </c>
      <c r="F8396" s="0" t="s">
        <v>1448</v>
      </c>
      <c r="G8396" s="0" t="str">
        <f aca="false">LEFT(B8396,2)</f>
        <v>34</v>
      </c>
      <c r="H8396" s="0" t="str">
        <f aca="false">I8396&amp;"_"&amp;G8396&amp;"_"&amp;F8396</f>
        <v>Soelvkarusse_34_20190904_DL2019027_HTXHilleroed_koersel2</v>
      </c>
      <c r="I8396" s="61" t="str">
        <f aca="false">MID(RIGHT(B8396,LEN(B8396)-3),1,FIND("_",RIGHT(B8396,LEN(B8396)-3))-1)</f>
        <v>Soelvkarusse</v>
      </c>
      <c r="J8396" s="61" t="str">
        <f aca="false">TRIM(SUBSTITUTE(RIGHT(B8396,FIND(I8396,B8396)+1),"_",""))</f>
        <v>eDNA</v>
      </c>
      <c r="K8396" s="0" t="str">
        <f aca="false">IFERROR(VALUE(SUBSTITUTE(E8396,".",",")),E8396)</f>
        <v>No Ct</v>
      </c>
      <c r="L8396" s="61" t="str">
        <f aca="false">IF(J8396="PosK",SUMIFS(K:K,J:J,"PosK",H:H,H8396),"")</f>
        <v/>
      </c>
      <c r="M8396" s="61" t="str">
        <f aca="false">IF(J8396="PosK",SUMIFS(K:K,J:J,"NegK",H:H,H8396),"")</f>
        <v/>
      </c>
      <c r="N8396" s="61" t="str">
        <f aca="false">IF(J8396="PosK",SUMIFS(K:K,J:J,"eDNA",H:H,H8396),"")</f>
        <v/>
      </c>
      <c r="Q8396" s="62"/>
    </row>
    <row r="8397" customFormat="false" ht="14.25" hidden="false" customHeight="false" outlineLevel="0" collapsed="false">
      <c r="A8397" s="0" t="s">
        <v>824</v>
      </c>
      <c r="B8397" s="52" t="s">
        <v>1234</v>
      </c>
      <c r="C8397" s="52" t="s">
        <v>751</v>
      </c>
      <c r="D8397" s="53" t="n">
        <v>0.1</v>
      </c>
      <c r="E8397" s="53" t="s">
        <v>748</v>
      </c>
      <c r="F8397" s="0" t="s">
        <v>1448</v>
      </c>
      <c r="G8397" s="0" t="str">
        <f aca="false">LEFT(B8397,2)</f>
        <v>34</v>
      </c>
      <c r="H8397" s="0" t="str">
        <f aca="false">I8397&amp;"_"&amp;G8397&amp;"_"&amp;F8397</f>
        <v>Soelvkarusse_34_20190904_DL2019027_HTXHilleroed_koersel2</v>
      </c>
      <c r="I8397" s="61" t="str">
        <f aca="false">MID(RIGHT(B8397,LEN(B8397)-3),1,FIND("_",RIGHT(B8397,LEN(B8397)-3))-1)</f>
        <v>Soelvkarusse</v>
      </c>
      <c r="J8397" s="61" t="str">
        <f aca="false">TRIM(SUBSTITUTE(RIGHT(B8397,FIND(I8397,B8397)+1),"_",""))</f>
        <v>eDNA</v>
      </c>
      <c r="K8397" s="0" t="str">
        <f aca="false">IFERROR(VALUE(SUBSTITUTE(E8397,".",",")),E8397)</f>
        <v>No Ct</v>
      </c>
      <c r="L8397" s="61" t="str">
        <f aca="false">IF(J8397="PosK",SUMIFS(K:K,J:J,"PosK",H:H,H8397),"")</f>
        <v/>
      </c>
      <c r="M8397" s="61" t="str">
        <f aca="false">IF(J8397="PosK",SUMIFS(K:K,J:J,"NegK",H:H,H8397),"")</f>
        <v/>
      </c>
      <c r="N8397" s="61" t="str">
        <f aca="false">IF(J8397="PosK",SUMIFS(K:K,J:J,"eDNA",H:H,H8397),"")</f>
        <v/>
      </c>
      <c r="P8397" s="62"/>
      <c r="T8397" s="63"/>
      <c r="W8397" s="64"/>
    </row>
    <row r="8398" customFormat="false" ht="14.25" hidden="false" customHeight="false" outlineLevel="0" collapsed="false">
      <c r="A8398" s="0" t="s">
        <v>741</v>
      </c>
      <c r="B8398" s="52" t="s">
        <v>1020</v>
      </c>
      <c r="C8398" s="52" t="s">
        <v>743</v>
      </c>
      <c r="D8398" s="53" t="n">
        <v>0.1</v>
      </c>
      <c r="E8398" s="53" t="n">
        <v>33.26</v>
      </c>
      <c r="F8398" s="0" t="s">
        <v>1449</v>
      </c>
      <c r="G8398" s="0" t="str">
        <f aca="false">LEFT(B8398,2)</f>
        <v>25</v>
      </c>
      <c r="H8398" s="0" t="str">
        <f aca="false">I8398&amp;"_"&amp;G8398&amp;"_"&amp;F8398</f>
        <v>Loegfroe_25_20190905_DL2019033_JohannesGym_koersel2</v>
      </c>
      <c r="I8398" s="61" t="str">
        <f aca="false">MID(RIGHT(B8398,LEN(B8398)-3),1,FIND("_",RIGHT(B8398,LEN(B8398)-3))-1)</f>
        <v>Loegfroe</v>
      </c>
      <c r="J8398" s="61" t="str">
        <f aca="false">TRIM(SUBSTITUTE(RIGHT(B8398,FIND(I8398,B8398)+1),"_",""))</f>
        <v>PosK</v>
      </c>
      <c r="K8398" s="0" t="n">
        <f aca="false">IFERROR(VALUE(SUBSTITUTE(E8398,".",",")),E8398)</f>
        <v>33.26</v>
      </c>
      <c r="L8398" s="61" t="n">
        <f aca="false">IF(J8398="PosK",SUMIFS(K:K,J:J,"PosK",H:H,H8398),"")</f>
        <v>33.26</v>
      </c>
      <c r="M8398" s="61" t="n">
        <f aca="false">IF(J8398="PosK",SUMIFS(K:K,J:J,"NegK",H:H,H8398),"")</f>
        <v>0</v>
      </c>
      <c r="N8398" s="61" t="n">
        <f aca="false">IF(J8398="PosK",SUMIFS(K:K,J:J,"eDNA",H:H,H8398),"")</f>
        <v>0</v>
      </c>
      <c r="P8398" s="62" t="n">
        <f aca="false">IF(K8400="No Ct",0,K8400)</f>
        <v>0</v>
      </c>
      <c r="Q8398" s="62" t="n">
        <f aca="false">IF(K8401="No Ct",0,K8401)</f>
        <v>0</v>
      </c>
      <c r="R8398" s="0" t="str">
        <f aca="false">IF(AND(L8398&gt;0,M8398=0),"Valid","Invalid")</f>
        <v>Valid</v>
      </c>
      <c r="S8398" s="0" t="str">
        <f aca="false">IF(OR(P8398&gt;1,Q8398&gt;1),"Present","Absent")</f>
        <v>Absent</v>
      </c>
      <c r="T8398" s="63" t="str">
        <f aca="false">IF(OR(AND(P8398&gt;1,P8398&lt;41),AND(Q8398&gt;1,Q8398&lt;41)),"Ct&lt;41","Ct&gt;41")</f>
        <v>Ct&gt;41</v>
      </c>
      <c r="U8398" s="0" t="str">
        <f aca="false">I8398</f>
        <v>Loegfroe</v>
      </c>
      <c r="V8398" s="0" t="str">
        <f aca="false">MID(F8398,10,9)</f>
        <v>DL2019033</v>
      </c>
      <c r="W8398" s="64" t="str">
        <f aca="false">V8398&amp;"_"&amp;U8398&amp;"_"&amp;R8398&amp;"_"&amp;S8398&amp;"_"&amp;T8398</f>
        <v>DL2019033_Loegfroe_Valid_Absent_Ct&gt;41</v>
      </c>
    </row>
    <row r="8399" customFormat="false" ht="14.25" hidden="false" customHeight="false" outlineLevel="0" collapsed="false">
      <c r="A8399" s="0" t="s">
        <v>745</v>
      </c>
      <c r="B8399" s="52" t="s">
        <v>1022</v>
      </c>
      <c r="C8399" s="52" t="s">
        <v>747</v>
      </c>
      <c r="D8399" s="53" t="n">
        <v>0.1</v>
      </c>
      <c r="E8399" s="53" t="s">
        <v>748</v>
      </c>
      <c r="F8399" s="0" t="s">
        <v>1449</v>
      </c>
      <c r="G8399" s="0" t="str">
        <f aca="false">LEFT(B8399,2)</f>
        <v>25</v>
      </c>
      <c r="H8399" s="0" t="str">
        <f aca="false">I8399&amp;"_"&amp;G8399&amp;"_"&amp;F8399</f>
        <v>Loegfroe_25_20190905_DL2019033_JohannesGym_koersel2</v>
      </c>
      <c r="I8399" s="61" t="str">
        <f aca="false">MID(RIGHT(B8399,LEN(B8399)-3),1,FIND("_",RIGHT(B8399,LEN(B8399)-3))-1)</f>
        <v>Loegfroe</v>
      </c>
      <c r="J8399" s="61" t="str">
        <f aca="false">TRIM(SUBSTITUTE(RIGHT(B8399,FIND(I8399,B8399)+1),"_",""))</f>
        <v>NegK</v>
      </c>
      <c r="K8399" s="0" t="str">
        <f aca="false">IFERROR(VALUE(SUBSTITUTE(E8399,".",",")),E8399)</f>
        <v>No Ct</v>
      </c>
      <c r="L8399" s="61" t="str">
        <f aca="false">IF(J8399="PosK",SUMIFS(K:K,J:J,"PosK",H:H,H8399),"")</f>
        <v/>
      </c>
      <c r="M8399" s="61" t="str">
        <f aca="false">IF(J8399="PosK",SUMIFS(K:K,J:J,"NegK",H:H,H8399),"")</f>
        <v/>
      </c>
      <c r="N8399" s="61" t="str">
        <f aca="false">IF(J8399="PosK",SUMIFS(K:K,J:J,"eDNA",H:H,H8399),"")</f>
        <v/>
      </c>
    </row>
    <row r="8400" customFormat="false" ht="14.25" hidden="false" customHeight="false" outlineLevel="0" collapsed="false">
      <c r="A8400" s="0" t="s">
        <v>749</v>
      </c>
      <c r="B8400" s="52" t="s">
        <v>1023</v>
      </c>
      <c r="C8400" s="52" t="s">
        <v>751</v>
      </c>
      <c r="D8400" s="53" t="n">
        <v>0.1</v>
      </c>
      <c r="E8400" s="53" t="s">
        <v>748</v>
      </c>
      <c r="F8400" s="0" t="s">
        <v>1449</v>
      </c>
      <c r="G8400" s="0" t="str">
        <f aca="false">LEFT(B8400,2)</f>
        <v>25</v>
      </c>
      <c r="H8400" s="0" t="str">
        <f aca="false">I8400&amp;"_"&amp;G8400&amp;"_"&amp;F8400</f>
        <v>Loegfroe_25_20190905_DL2019033_JohannesGym_koersel2</v>
      </c>
      <c r="I8400" s="61" t="str">
        <f aca="false">MID(RIGHT(B8400,LEN(B8400)-3),1,FIND("_",RIGHT(B8400,LEN(B8400)-3))-1)</f>
        <v>Loegfroe</v>
      </c>
      <c r="J8400" s="61" t="str">
        <f aca="false">TRIM(SUBSTITUTE(RIGHT(B8400,FIND(I8400,B8400)+1),"_",""))</f>
        <v>eDNA</v>
      </c>
      <c r="K8400" s="0" t="str">
        <f aca="false">IFERROR(VALUE(SUBSTITUTE(E8400,".",",")),E8400)</f>
        <v>No Ct</v>
      </c>
      <c r="L8400" s="61" t="str">
        <f aca="false">IF(J8400="PosK",SUMIFS(K:K,J:J,"PosK",H:H,H8400),"")</f>
        <v/>
      </c>
      <c r="M8400" s="61" t="str">
        <f aca="false">IF(J8400="PosK",SUMIFS(K:K,J:J,"NegK",H:H,H8400),"")</f>
        <v/>
      </c>
      <c r="N8400" s="61" t="str">
        <f aca="false">IF(J8400="PosK",SUMIFS(K:K,J:J,"eDNA",H:H,H8400),"")</f>
        <v/>
      </c>
      <c r="Q8400" s="62"/>
    </row>
    <row r="8401" customFormat="false" ht="14.25" hidden="false" customHeight="false" outlineLevel="0" collapsed="false">
      <c r="A8401" s="0" t="s">
        <v>752</v>
      </c>
      <c r="B8401" s="52" t="s">
        <v>1023</v>
      </c>
      <c r="C8401" s="52" t="s">
        <v>751</v>
      </c>
      <c r="D8401" s="53" t="n">
        <v>0.1</v>
      </c>
      <c r="E8401" s="53" t="s">
        <v>748</v>
      </c>
      <c r="F8401" s="0" t="s">
        <v>1449</v>
      </c>
      <c r="G8401" s="0" t="str">
        <f aca="false">LEFT(B8401,2)</f>
        <v>25</v>
      </c>
      <c r="H8401" s="0" t="str">
        <f aca="false">I8401&amp;"_"&amp;G8401&amp;"_"&amp;F8401</f>
        <v>Loegfroe_25_20190905_DL2019033_JohannesGym_koersel2</v>
      </c>
      <c r="I8401" s="61" t="str">
        <f aca="false">MID(RIGHT(B8401,LEN(B8401)-3),1,FIND("_",RIGHT(B8401,LEN(B8401)-3))-1)</f>
        <v>Loegfroe</v>
      </c>
      <c r="J8401" s="61" t="str">
        <f aca="false">TRIM(SUBSTITUTE(RIGHT(B8401,FIND(I8401,B8401)+1),"_",""))</f>
        <v>eDNA</v>
      </c>
      <c r="K8401" s="0" t="str">
        <f aca="false">IFERROR(VALUE(SUBSTITUTE(E8401,".",",")),E8401)</f>
        <v>No Ct</v>
      </c>
      <c r="L8401" s="61" t="str">
        <f aca="false">IF(J8401="PosK",SUMIFS(K:K,J:J,"PosK",H:H,H8401),"")</f>
        <v/>
      </c>
      <c r="M8401" s="61" t="str">
        <f aca="false">IF(J8401="PosK",SUMIFS(K:K,J:J,"NegK",H:H,H8401),"")</f>
        <v/>
      </c>
      <c r="N8401" s="61" t="str">
        <f aca="false">IF(J8401="PosK",SUMIFS(K:K,J:J,"eDNA",H:H,H8401),"")</f>
        <v/>
      </c>
      <c r="P8401" s="62"/>
      <c r="T8401" s="63"/>
      <c r="W8401" s="64"/>
    </row>
    <row r="8402" customFormat="false" ht="14.25" hidden="false" customHeight="false" outlineLevel="0" collapsed="false">
      <c r="A8402" s="0" t="s">
        <v>754</v>
      </c>
      <c r="B8402" s="52" t="s">
        <v>1025</v>
      </c>
      <c r="C8402" s="52" t="s">
        <v>743</v>
      </c>
      <c r="D8402" s="53" t="n">
        <v>0.1</v>
      </c>
      <c r="E8402" s="53" t="n">
        <v>34.57</v>
      </c>
      <c r="F8402" s="0" t="s">
        <v>1449</v>
      </c>
      <c r="G8402" s="0" t="str">
        <f aca="false">LEFT(B8402,2)</f>
        <v>26</v>
      </c>
      <c r="H8402" s="0" t="str">
        <f aca="false">I8402&amp;"_"&amp;G8402&amp;"_"&amp;F8402</f>
        <v>StorVandsalamander_26_20190905_DL2019033_JohannesGym_koersel2</v>
      </c>
      <c r="I8402" s="61" t="str">
        <f aca="false">MID(RIGHT(B8402,LEN(B8402)-3),1,FIND("_",RIGHT(B8402,LEN(B8402)-3))-1)</f>
        <v>StorVandsalamander</v>
      </c>
      <c r="J8402" s="61" t="str">
        <f aca="false">TRIM(SUBSTITUTE(RIGHT(B8402,FIND(I8402,B8402)+1),"_",""))</f>
        <v>PosK</v>
      </c>
      <c r="K8402" s="0" t="n">
        <f aca="false">IFERROR(VALUE(SUBSTITUTE(E8402,".",",")),E8402)</f>
        <v>34.57</v>
      </c>
      <c r="L8402" s="61" t="n">
        <f aca="false">IF(J8402="PosK",SUMIFS(K:K,J:J,"PosK",H:H,H8402),"")</f>
        <v>34.57</v>
      </c>
      <c r="M8402" s="61" t="n">
        <f aca="false">IF(J8402="PosK",SUMIFS(K:K,J:J,"NegK",H:H,H8402),"")</f>
        <v>0</v>
      </c>
      <c r="N8402" s="61" t="n">
        <f aca="false">IF(J8402="PosK",SUMIFS(K:K,J:J,"eDNA",H:H,H8402),"")</f>
        <v>0</v>
      </c>
      <c r="P8402" s="62" t="n">
        <f aca="false">IF(K8404="No Ct",0,K8404)</f>
        <v>0</v>
      </c>
      <c r="Q8402" s="62" t="n">
        <f aca="false">IF(K8405="No Ct",0,K8405)</f>
        <v>0</v>
      </c>
      <c r="R8402" s="0" t="str">
        <f aca="false">IF(AND(L8402&gt;0,M8402=0),"Valid","Invalid")</f>
        <v>Valid</v>
      </c>
      <c r="S8402" s="0" t="str">
        <f aca="false">IF(OR(P8402&gt;1,Q8402&gt;1),"Present","Absent")</f>
        <v>Absent</v>
      </c>
      <c r="T8402" s="63" t="str">
        <f aca="false">IF(OR(AND(P8402&gt;1,P8402&lt;41),AND(Q8402&gt;1,Q8402&lt;41)),"Ct&lt;41","Ct&gt;41")</f>
        <v>Ct&gt;41</v>
      </c>
      <c r="U8402" s="0" t="str">
        <f aca="false">I8402</f>
        <v>StorVandsalamander</v>
      </c>
      <c r="V8402" s="0" t="str">
        <f aca="false">MID(F8402,10,9)</f>
        <v>DL2019033</v>
      </c>
      <c r="W8402" s="64" t="str">
        <f aca="false">V8402&amp;"_"&amp;U8402&amp;"_"&amp;R8402&amp;"_"&amp;S8402&amp;"_"&amp;T8402</f>
        <v>DL2019033_StorVandsalamander_Valid_Absent_Ct&gt;41</v>
      </c>
    </row>
    <row r="8403" customFormat="false" ht="14.25" hidden="false" customHeight="false" outlineLevel="0" collapsed="false">
      <c r="A8403" s="0" t="s">
        <v>756</v>
      </c>
      <c r="B8403" s="52" t="s">
        <v>1026</v>
      </c>
      <c r="C8403" s="52" t="s">
        <v>747</v>
      </c>
      <c r="D8403" s="53" t="n">
        <v>0.1</v>
      </c>
      <c r="E8403" s="53" t="s">
        <v>748</v>
      </c>
      <c r="F8403" s="0" t="s">
        <v>1449</v>
      </c>
      <c r="G8403" s="0" t="str">
        <f aca="false">LEFT(B8403,2)</f>
        <v>26</v>
      </c>
      <c r="H8403" s="0" t="str">
        <f aca="false">I8403&amp;"_"&amp;G8403&amp;"_"&amp;F8403</f>
        <v>StorVandsalamander_26_20190905_DL2019033_JohannesGym_koersel2</v>
      </c>
      <c r="I8403" s="61" t="str">
        <f aca="false">MID(RIGHT(B8403,LEN(B8403)-3),1,FIND("_",RIGHT(B8403,LEN(B8403)-3))-1)</f>
        <v>StorVandsalamander</v>
      </c>
      <c r="J8403" s="61" t="str">
        <f aca="false">TRIM(SUBSTITUTE(RIGHT(B8403,FIND(I8403,B8403)+1),"_",""))</f>
        <v>NegK</v>
      </c>
      <c r="K8403" s="0" t="str">
        <f aca="false">IFERROR(VALUE(SUBSTITUTE(E8403,".",",")),E8403)</f>
        <v>No Ct</v>
      </c>
      <c r="L8403" s="61" t="str">
        <f aca="false">IF(J8403="PosK",SUMIFS(K:K,J:J,"PosK",H:H,H8403),"")</f>
        <v/>
      </c>
      <c r="M8403" s="61" t="str">
        <f aca="false">IF(J8403="PosK",SUMIFS(K:K,J:J,"NegK",H:H,H8403),"")</f>
        <v/>
      </c>
      <c r="N8403" s="61" t="str">
        <f aca="false">IF(J8403="PosK",SUMIFS(K:K,J:J,"eDNA",H:H,H8403),"")</f>
        <v/>
      </c>
    </row>
    <row r="8404" customFormat="false" ht="14.25" hidden="false" customHeight="false" outlineLevel="0" collapsed="false">
      <c r="A8404" s="0" t="s">
        <v>758</v>
      </c>
      <c r="B8404" s="52" t="s">
        <v>1027</v>
      </c>
      <c r="C8404" s="52" t="s">
        <v>751</v>
      </c>
      <c r="D8404" s="53" t="n">
        <v>0.1</v>
      </c>
      <c r="E8404" s="53" t="s">
        <v>748</v>
      </c>
      <c r="F8404" s="0" t="s">
        <v>1449</v>
      </c>
      <c r="G8404" s="0" t="str">
        <f aca="false">LEFT(B8404,2)</f>
        <v>26</v>
      </c>
      <c r="H8404" s="0" t="str">
        <f aca="false">I8404&amp;"_"&amp;G8404&amp;"_"&amp;F8404</f>
        <v>StorVandsalamander_26_20190905_DL2019033_JohannesGym_koersel2</v>
      </c>
      <c r="I8404" s="61" t="str">
        <f aca="false">MID(RIGHT(B8404,LEN(B8404)-3),1,FIND("_",RIGHT(B8404,LEN(B8404)-3))-1)</f>
        <v>StorVandsalamander</v>
      </c>
      <c r="J8404" s="61" t="str">
        <f aca="false">TRIM(SUBSTITUTE(RIGHT(B8404,FIND(I8404,B8404)+1),"_",""))</f>
        <v>eDNA</v>
      </c>
      <c r="K8404" s="0" t="str">
        <f aca="false">IFERROR(VALUE(SUBSTITUTE(E8404,".",",")),E8404)</f>
        <v>No Ct</v>
      </c>
      <c r="L8404" s="61" t="str">
        <f aca="false">IF(J8404="PosK",SUMIFS(K:K,J:J,"PosK",H:H,H8404),"")</f>
        <v/>
      </c>
      <c r="M8404" s="61" t="str">
        <f aca="false">IF(J8404="PosK",SUMIFS(K:K,J:J,"NegK",H:H,H8404),"")</f>
        <v/>
      </c>
      <c r="N8404" s="61" t="str">
        <f aca="false">IF(J8404="PosK",SUMIFS(K:K,J:J,"eDNA",H:H,H8404),"")</f>
        <v/>
      </c>
      <c r="Q8404" s="62"/>
    </row>
    <row r="8405" customFormat="false" ht="14.25" hidden="false" customHeight="false" outlineLevel="0" collapsed="false">
      <c r="A8405" s="0" t="s">
        <v>760</v>
      </c>
      <c r="B8405" s="52" t="s">
        <v>1027</v>
      </c>
      <c r="C8405" s="52" t="s">
        <v>751</v>
      </c>
      <c r="D8405" s="53" t="n">
        <v>0.1</v>
      </c>
      <c r="E8405" s="53" t="s">
        <v>748</v>
      </c>
      <c r="F8405" s="0" t="s">
        <v>1449</v>
      </c>
      <c r="G8405" s="0" t="str">
        <f aca="false">LEFT(B8405,2)</f>
        <v>26</v>
      </c>
      <c r="H8405" s="0" t="str">
        <f aca="false">I8405&amp;"_"&amp;G8405&amp;"_"&amp;F8405</f>
        <v>StorVandsalamander_26_20190905_DL2019033_JohannesGym_koersel2</v>
      </c>
      <c r="I8405" s="61" t="str">
        <f aca="false">MID(RIGHT(B8405,LEN(B8405)-3),1,FIND("_",RIGHT(B8405,LEN(B8405)-3))-1)</f>
        <v>StorVandsalamander</v>
      </c>
      <c r="J8405" s="61" t="str">
        <f aca="false">TRIM(SUBSTITUTE(RIGHT(B8405,FIND(I8405,B8405)+1),"_",""))</f>
        <v>eDNA</v>
      </c>
      <c r="K8405" s="0" t="str">
        <f aca="false">IFERROR(VALUE(SUBSTITUTE(E8405,".",",")),E8405)</f>
        <v>No Ct</v>
      </c>
      <c r="L8405" s="61" t="str">
        <f aca="false">IF(J8405="PosK",SUMIFS(K:K,J:J,"PosK",H:H,H8405),"")</f>
        <v/>
      </c>
      <c r="M8405" s="61" t="str">
        <f aca="false">IF(J8405="PosK",SUMIFS(K:K,J:J,"NegK",H:H,H8405),"")</f>
        <v/>
      </c>
      <c r="N8405" s="61" t="str">
        <f aca="false">IF(J8405="PosK",SUMIFS(K:K,J:J,"eDNA",H:H,H8405),"")</f>
        <v/>
      </c>
      <c r="P8405" s="62"/>
      <c r="T8405" s="63"/>
      <c r="W8405" s="64"/>
    </row>
    <row r="8406" customFormat="false" ht="14.25" hidden="false" customHeight="false" outlineLevel="0" collapsed="false">
      <c r="A8406" s="0" t="s">
        <v>762</v>
      </c>
      <c r="B8406" s="52" t="s">
        <v>1029</v>
      </c>
      <c r="C8406" s="52" t="s">
        <v>743</v>
      </c>
      <c r="D8406" s="53" t="n">
        <v>0.1</v>
      </c>
      <c r="E8406" s="53" t="n">
        <v>32.76</v>
      </c>
      <c r="F8406" s="0" t="s">
        <v>1449</v>
      </c>
      <c r="G8406" s="0" t="str">
        <f aca="false">LEFT(B8406,2)</f>
        <v>27</v>
      </c>
      <c r="H8406" s="0" t="str">
        <f aca="false">I8406&amp;"_"&amp;G8406&amp;"_"&amp;F8406</f>
        <v>Strandtudse_27_20190905_DL2019033_JohannesGym_koersel2</v>
      </c>
      <c r="I8406" s="61" t="str">
        <f aca="false">MID(RIGHT(B8406,LEN(B8406)-3),1,FIND("_",RIGHT(B8406,LEN(B8406)-3))-1)</f>
        <v>Strandtudse</v>
      </c>
      <c r="J8406" s="61" t="str">
        <f aca="false">TRIM(SUBSTITUTE(RIGHT(B8406,FIND(I8406,B8406)+1),"_",""))</f>
        <v>PosK</v>
      </c>
      <c r="K8406" s="0" t="n">
        <f aca="false">IFERROR(VALUE(SUBSTITUTE(E8406,".",",")),E8406)</f>
        <v>32.76</v>
      </c>
      <c r="L8406" s="61" t="n">
        <f aca="false">IF(J8406="PosK",SUMIFS(K:K,J:J,"PosK",H:H,H8406),"")</f>
        <v>32.76</v>
      </c>
      <c r="M8406" s="61" t="n">
        <f aca="false">IF(J8406="PosK",SUMIFS(K:K,J:J,"NegK",H:H,H8406),"")</f>
        <v>0</v>
      </c>
      <c r="N8406" s="61" t="n">
        <f aca="false">IF(J8406="PosK",SUMIFS(K:K,J:J,"eDNA",H:H,H8406),"")</f>
        <v>0</v>
      </c>
      <c r="P8406" s="62" t="n">
        <f aca="false">IF(K8408="No Ct",0,K8408)</f>
        <v>0</v>
      </c>
      <c r="Q8406" s="62" t="n">
        <f aca="false">IF(K8409="No Ct",0,K8409)</f>
        <v>0</v>
      </c>
      <c r="R8406" s="0" t="str">
        <f aca="false">IF(AND(L8406&gt;0,M8406=0),"Valid","Invalid")</f>
        <v>Valid</v>
      </c>
      <c r="S8406" s="0" t="str">
        <f aca="false">IF(OR(P8406&gt;1,Q8406&gt;1),"Present","Absent")</f>
        <v>Absent</v>
      </c>
      <c r="T8406" s="63" t="str">
        <f aca="false">IF(OR(AND(P8406&gt;1,P8406&lt;41),AND(Q8406&gt;1,Q8406&lt;41)),"Ct&lt;41","Ct&gt;41")</f>
        <v>Ct&gt;41</v>
      </c>
      <c r="U8406" s="0" t="str">
        <f aca="false">I8406</f>
        <v>Strandtudse</v>
      </c>
      <c r="V8406" s="0" t="str">
        <f aca="false">MID(F8406,10,9)</f>
        <v>DL2019033</v>
      </c>
      <c r="W8406" s="64" t="str">
        <f aca="false">V8406&amp;"_"&amp;U8406&amp;"_"&amp;R8406&amp;"_"&amp;S8406&amp;"_"&amp;T8406</f>
        <v>DL2019033_Strandtudse_Valid_Absent_Ct&gt;41</v>
      </c>
    </row>
    <row r="8407" customFormat="false" ht="14.25" hidden="false" customHeight="false" outlineLevel="0" collapsed="false">
      <c r="A8407" s="0" t="s">
        <v>764</v>
      </c>
      <c r="B8407" s="52" t="s">
        <v>1030</v>
      </c>
      <c r="C8407" s="52" t="s">
        <v>747</v>
      </c>
      <c r="D8407" s="53" t="n">
        <v>0.1</v>
      </c>
      <c r="E8407" s="53" t="s">
        <v>748</v>
      </c>
      <c r="F8407" s="0" t="s">
        <v>1449</v>
      </c>
      <c r="G8407" s="0" t="str">
        <f aca="false">LEFT(B8407,2)</f>
        <v>27</v>
      </c>
      <c r="H8407" s="0" t="str">
        <f aca="false">I8407&amp;"_"&amp;G8407&amp;"_"&amp;F8407</f>
        <v>Strandtudse_27_20190905_DL2019033_JohannesGym_koersel2</v>
      </c>
      <c r="I8407" s="61" t="str">
        <f aca="false">MID(RIGHT(B8407,LEN(B8407)-3),1,FIND("_",RIGHT(B8407,LEN(B8407)-3))-1)</f>
        <v>Strandtudse</v>
      </c>
      <c r="J8407" s="61" t="str">
        <f aca="false">TRIM(SUBSTITUTE(RIGHT(B8407,FIND(I8407,B8407)+1),"_",""))</f>
        <v>NegK</v>
      </c>
      <c r="K8407" s="0" t="str">
        <f aca="false">IFERROR(VALUE(SUBSTITUTE(E8407,".",",")),E8407)</f>
        <v>No Ct</v>
      </c>
      <c r="L8407" s="61" t="str">
        <f aca="false">IF(J8407="PosK",SUMIFS(K:K,J:J,"PosK",H:H,H8407),"")</f>
        <v/>
      </c>
      <c r="M8407" s="61" t="str">
        <f aca="false">IF(J8407="PosK",SUMIFS(K:K,J:J,"NegK",H:H,H8407),"")</f>
        <v/>
      </c>
      <c r="N8407" s="61" t="str">
        <f aca="false">IF(J8407="PosK",SUMIFS(K:K,J:J,"eDNA",H:H,H8407),"")</f>
        <v/>
      </c>
    </row>
    <row r="8408" customFormat="false" ht="14.25" hidden="false" customHeight="false" outlineLevel="0" collapsed="false">
      <c r="A8408" s="0" t="s">
        <v>766</v>
      </c>
      <c r="B8408" s="52" t="s">
        <v>1031</v>
      </c>
      <c r="C8408" s="52" t="s">
        <v>751</v>
      </c>
      <c r="D8408" s="53" t="n">
        <v>0.1</v>
      </c>
      <c r="E8408" s="53" t="s">
        <v>748</v>
      </c>
      <c r="F8408" s="0" t="s">
        <v>1449</v>
      </c>
      <c r="G8408" s="0" t="str">
        <f aca="false">LEFT(B8408,2)</f>
        <v>27</v>
      </c>
      <c r="H8408" s="0" t="str">
        <f aca="false">I8408&amp;"_"&amp;G8408&amp;"_"&amp;F8408</f>
        <v>Strandtudse_27_20190905_DL2019033_JohannesGym_koersel2</v>
      </c>
      <c r="I8408" s="61" t="str">
        <f aca="false">MID(RIGHT(B8408,LEN(B8408)-3),1,FIND("_",RIGHT(B8408,LEN(B8408)-3))-1)</f>
        <v>Strandtudse</v>
      </c>
      <c r="J8408" s="61" t="str">
        <f aca="false">TRIM(SUBSTITUTE(RIGHT(B8408,FIND(I8408,B8408)+1),"_",""))</f>
        <v>eDNA</v>
      </c>
      <c r="K8408" s="0" t="str">
        <f aca="false">IFERROR(VALUE(SUBSTITUTE(E8408,".",",")),E8408)</f>
        <v>No Ct</v>
      </c>
      <c r="L8408" s="61" t="str">
        <f aca="false">IF(J8408="PosK",SUMIFS(K:K,J:J,"PosK",H:H,H8408),"")</f>
        <v/>
      </c>
      <c r="M8408" s="61" t="str">
        <f aca="false">IF(J8408="PosK",SUMIFS(K:K,J:J,"NegK",H:H,H8408),"")</f>
        <v/>
      </c>
      <c r="N8408" s="61" t="str">
        <f aca="false">IF(J8408="PosK",SUMIFS(K:K,J:J,"eDNA",H:H,H8408),"")</f>
        <v/>
      </c>
      <c r="Q8408" s="62"/>
    </row>
    <row r="8409" customFormat="false" ht="14.25" hidden="false" customHeight="false" outlineLevel="0" collapsed="false">
      <c r="A8409" s="0" t="s">
        <v>768</v>
      </c>
      <c r="B8409" s="52" t="s">
        <v>1031</v>
      </c>
      <c r="C8409" s="52" t="s">
        <v>751</v>
      </c>
      <c r="D8409" s="53" t="n">
        <v>0.1</v>
      </c>
      <c r="E8409" s="53" t="s">
        <v>748</v>
      </c>
      <c r="F8409" s="0" t="s">
        <v>1449</v>
      </c>
      <c r="G8409" s="0" t="str">
        <f aca="false">LEFT(B8409,2)</f>
        <v>27</v>
      </c>
      <c r="H8409" s="0" t="str">
        <f aca="false">I8409&amp;"_"&amp;G8409&amp;"_"&amp;F8409</f>
        <v>Strandtudse_27_20190905_DL2019033_JohannesGym_koersel2</v>
      </c>
      <c r="I8409" s="61" t="str">
        <f aca="false">MID(RIGHT(B8409,LEN(B8409)-3),1,FIND("_",RIGHT(B8409,LEN(B8409)-3))-1)</f>
        <v>Strandtudse</v>
      </c>
      <c r="J8409" s="61" t="str">
        <f aca="false">TRIM(SUBSTITUTE(RIGHT(B8409,FIND(I8409,B8409)+1),"_",""))</f>
        <v>eDNA</v>
      </c>
      <c r="K8409" s="0" t="str">
        <f aca="false">IFERROR(VALUE(SUBSTITUTE(E8409,".",",")),E8409)</f>
        <v>No Ct</v>
      </c>
      <c r="L8409" s="61" t="str">
        <f aca="false">IF(J8409="PosK",SUMIFS(K:K,J:J,"PosK",H:H,H8409),"")</f>
        <v/>
      </c>
      <c r="M8409" s="61" t="str">
        <f aca="false">IF(J8409="PosK",SUMIFS(K:K,J:J,"NegK",H:H,H8409),"")</f>
        <v/>
      </c>
      <c r="N8409" s="61" t="str">
        <f aca="false">IF(J8409="PosK",SUMIFS(K:K,J:J,"eDNA",H:H,H8409),"")</f>
        <v/>
      </c>
      <c r="P8409" s="62"/>
      <c r="T8409" s="63"/>
      <c r="W8409" s="64"/>
    </row>
    <row r="8410" customFormat="false" ht="14.25" hidden="false" customHeight="false" outlineLevel="0" collapsed="false">
      <c r="A8410" s="0" t="s">
        <v>770</v>
      </c>
      <c r="B8410" s="52" t="s">
        <v>1033</v>
      </c>
      <c r="C8410" s="52" t="s">
        <v>743</v>
      </c>
      <c r="D8410" s="53" t="n">
        <v>0.1</v>
      </c>
      <c r="E8410" s="53" t="s">
        <v>748</v>
      </c>
      <c r="F8410" s="0" t="s">
        <v>1449</v>
      </c>
      <c r="G8410" s="0" t="str">
        <f aca="false">LEFT(B8410,2)</f>
        <v>28</v>
      </c>
      <c r="H8410" s="0" t="str">
        <f aca="false">I8410&amp;"_"&amp;G8410&amp;"_"&amp;F8410</f>
        <v>GroenbrogetTudse_28_20190905_DL2019033_JohannesGym_koersel2</v>
      </c>
      <c r="I8410" s="61" t="str">
        <f aca="false">MID(RIGHT(B8410,LEN(B8410)-3),1,FIND("_",RIGHT(B8410,LEN(B8410)-3))-1)</f>
        <v>GroenbrogetTudse</v>
      </c>
      <c r="J8410" s="61" t="str">
        <f aca="false">TRIM(SUBSTITUTE(RIGHT(B8410,FIND(I8410,B8410)+1),"_",""))</f>
        <v>PosK</v>
      </c>
      <c r="K8410" s="0" t="str">
        <f aca="false">IFERROR(VALUE(SUBSTITUTE(E8410,".",",")),E8410)</f>
        <v>No Ct</v>
      </c>
      <c r="L8410" s="61" t="n">
        <f aca="false">IF(J8410="PosK",SUMIFS(K:K,J:J,"PosK",H:H,H8410),"")</f>
        <v>0</v>
      </c>
      <c r="M8410" s="61" t="n">
        <f aca="false">IF(J8410="PosK",SUMIFS(K:K,J:J,"NegK",H:H,H8410),"")</f>
        <v>0</v>
      </c>
      <c r="N8410" s="61" t="n">
        <f aca="false">IF(J8410="PosK",SUMIFS(K:K,J:J,"eDNA",H:H,H8410),"")</f>
        <v>0</v>
      </c>
      <c r="P8410" s="62" t="n">
        <f aca="false">IF(K8412="No Ct",0,K8412)</f>
        <v>0</v>
      </c>
      <c r="Q8410" s="62" t="n">
        <f aca="false">IF(K8413="No Ct",0,K8413)</f>
        <v>0</v>
      </c>
      <c r="R8410" s="0" t="str">
        <f aca="false">IF(AND(L8410&gt;0,M8410=0),"Valid","Invalid")</f>
        <v>Invalid</v>
      </c>
      <c r="S8410" s="0" t="str">
        <f aca="false">IF(OR(P8410&gt;1,Q8410&gt;1),"Present","Absent")</f>
        <v>Absent</v>
      </c>
      <c r="T8410" s="63" t="str">
        <f aca="false">IF(OR(AND(P8410&gt;1,P8410&lt;41),AND(Q8410&gt;1,Q8410&lt;41)),"Ct&lt;41","Ct&gt;41")</f>
        <v>Ct&gt;41</v>
      </c>
      <c r="U8410" s="0" t="str">
        <f aca="false">I8410</f>
        <v>GroenbrogetTudse</v>
      </c>
      <c r="V8410" s="0" t="str">
        <f aca="false">MID(F8410,10,9)</f>
        <v>DL2019033</v>
      </c>
      <c r="W8410" s="64" t="str">
        <f aca="false">V8410&amp;"_"&amp;U8410&amp;"_"&amp;R8410&amp;"_"&amp;S8410&amp;"_"&amp;T8410</f>
        <v>DL2019033_GroenbrogetTudse_Invalid_Absent_Ct&gt;41</v>
      </c>
    </row>
    <row r="8411" customFormat="false" ht="14.25" hidden="false" customHeight="false" outlineLevel="0" collapsed="false">
      <c r="A8411" s="0" t="s">
        <v>772</v>
      </c>
      <c r="B8411" s="52" t="s">
        <v>1034</v>
      </c>
      <c r="C8411" s="52" t="s">
        <v>747</v>
      </c>
      <c r="D8411" s="53" t="n">
        <v>0.1</v>
      </c>
      <c r="E8411" s="53" t="s">
        <v>748</v>
      </c>
      <c r="F8411" s="0" t="s">
        <v>1449</v>
      </c>
      <c r="G8411" s="0" t="str">
        <f aca="false">LEFT(B8411,2)</f>
        <v>28</v>
      </c>
      <c r="H8411" s="0" t="str">
        <f aca="false">I8411&amp;"_"&amp;G8411&amp;"_"&amp;F8411</f>
        <v>GroenbrogetTudse_28_20190905_DL2019033_JohannesGym_koersel2</v>
      </c>
      <c r="I8411" s="61" t="str">
        <f aca="false">MID(RIGHT(B8411,LEN(B8411)-3),1,FIND("_",RIGHT(B8411,LEN(B8411)-3))-1)</f>
        <v>GroenbrogetTudse</v>
      </c>
      <c r="J8411" s="61" t="str">
        <f aca="false">TRIM(SUBSTITUTE(RIGHT(B8411,FIND(I8411,B8411)+1),"_",""))</f>
        <v>NegK</v>
      </c>
      <c r="K8411" s="0" t="str">
        <f aca="false">IFERROR(VALUE(SUBSTITUTE(E8411,".",",")),E8411)</f>
        <v>No Ct</v>
      </c>
      <c r="L8411" s="61" t="str">
        <f aca="false">IF(J8411="PosK",SUMIFS(K:K,J:J,"PosK",H:H,H8411),"")</f>
        <v/>
      </c>
      <c r="M8411" s="61" t="str">
        <f aca="false">IF(J8411="PosK",SUMIFS(K:K,J:J,"NegK",H:H,H8411),"")</f>
        <v/>
      </c>
      <c r="N8411" s="61" t="str">
        <f aca="false">IF(J8411="PosK",SUMIFS(K:K,J:J,"eDNA",H:H,H8411),"")</f>
        <v/>
      </c>
    </row>
    <row r="8412" customFormat="false" ht="14.25" hidden="false" customHeight="false" outlineLevel="0" collapsed="false">
      <c r="A8412" s="0" t="s">
        <v>774</v>
      </c>
      <c r="B8412" s="52" t="s">
        <v>1035</v>
      </c>
      <c r="C8412" s="52" t="s">
        <v>751</v>
      </c>
      <c r="D8412" s="53" t="n">
        <v>0.1</v>
      </c>
      <c r="E8412" s="53" t="s">
        <v>748</v>
      </c>
      <c r="F8412" s="0" t="s">
        <v>1449</v>
      </c>
      <c r="G8412" s="0" t="str">
        <f aca="false">LEFT(B8412,2)</f>
        <v>28</v>
      </c>
      <c r="H8412" s="0" t="str">
        <f aca="false">I8412&amp;"_"&amp;G8412&amp;"_"&amp;F8412</f>
        <v>GroenbrogetTudse_28_20190905_DL2019033_JohannesGym_koersel2</v>
      </c>
      <c r="I8412" s="61" t="str">
        <f aca="false">MID(RIGHT(B8412,LEN(B8412)-3),1,FIND("_",RIGHT(B8412,LEN(B8412)-3))-1)</f>
        <v>GroenbrogetTudse</v>
      </c>
      <c r="J8412" s="61" t="str">
        <f aca="false">TRIM(SUBSTITUTE(RIGHT(B8412,FIND(I8412,B8412)+1),"_",""))</f>
        <v>eDNA</v>
      </c>
      <c r="K8412" s="0" t="str">
        <f aca="false">IFERROR(VALUE(SUBSTITUTE(E8412,".",",")),E8412)</f>
        <v>No Ct</v>
      </c>
      <c r="L8412" s="61" t="str">
        <f aca="false">IF(J8412="PosK",SUMIFS(K:K,J:J,"PosK",H:H,H8412),"")</f>
        <v/>
      </c>
      <c r="M8412" s="61" t="str">
        <f aca="false">IF(J8412="PosK",SUMIFS(K:K,J:J,"NegK",H:H,H8412),"")</f>
        <v/>
      </c>
      <c r="N8412" s="61" t="str">
        <f aca="false">IF(J8412="PosK",SUMIFS(K:K,J:J,"eDNA",H:H,H8412),"")</f>
        <v/>
      </c>
      <c r="Q8412" s="62"/>
    </row>
    <row r="8413" customFormat="false" ht="14.25" hidden="false" customHeight="false" outlineLevel="0" collapsed="false">
      <c r="A8413" s="0" t="s">
        <v>776</v>
      </c>
      <c r="B8413" s="52" t="s">
        <v>1035</v>
      </c>
      <c r="C8413" s="52" t="s">
        <v>751</v>
      </c>
      <c r="D8413" s="53" t="n">
        <v>0.1</v>
      </c>
      <c r="E8413" s="53" t="s">
        <v>748</v>
      </c>
      <c r="F8413" s="0" t="s">
        <v>1449</v>
      </c>
      <c r="G8413" s="0" t="str">
        <f aca="false">LEFT(B8413,2)</f>
        <v>28</v>
      </c>
      <c r="H8413" s="0" t="str">
        <f aca="false">I8413&amp;"_"&amp;G8413&amp;"_"&amp;F8413</f>
        <v>GroenbrogetTudse_28_20190905_DL2019033_JohannesGym_koersel2</v>
      </c>
      <c r="I8413" s="61" t="str">
        <f aca="false">MID(RIGHT(B8413,LEN(B8413)-3),1,FIND("_",RIGHT(B8413,LEN(B8413)-3))-1)</f>
        <v>GroenbrogetTudse</v>
      </c>
      <c r="J8413" s="61" t="str">
        <f aca="false">TRIM(SUBSTITUTE(RIGHT(B8413,FIND(I8413,B8413)+1),"_",""))</f>
        <v>eDNA</v>
      </c>
      <c r="K8413" s="0" t="str">
        <f aca="false">IFERROR(VALUE(SUBSTITUTE(E8413,".",",")),E8413)</f>
        <v>No Ct</v>
      </c>
      <c r="L8413" s="61" t="str">
        <f aca="false">IF(J8413="PosK",SUMIFS(K:K,J:J,"PosK",H:H,H8413),"")</f>
        <v/>
      </c>
      <c r="M8413" s="61" t="str">
        <f aca="false">IF(J8413="PosK",SUMIFS(K:K,J:J,"NegK",H:H,H8413),"")</f>
        <v/>
      </c>
      <c r="N8413" s="61" t="str">
        <f aca="false">IF(J8413="PosK",SUMIFS(K:K,J:J,"eDNA",H:H,H8413),"")</f>
        <v/>
      </c>
      <c r="P8413" s="62"/>
      <c r="T8413" s="63"/>
      <c r="W8413" s="64"/>
    </row>
    <row r="8414" customFormat="false" ht="14.25" hidden="false" customHeight="false" outlineLevel="0" collapsed="false">
      <c r="A8414" s="0" t="s">
        <v>778</v>
      </c>
      <c r="B8414" s="52" t="s">
        <v>1037</v>
      </c>
      <c r="C8414" s="52" t="s">
        <v>743</v>
      </c>
      <c r="D8414" s="53" t="n">
        <v>0.1</v>
      </c>
      <c r="E8414" s="53" t="n">
        <v>34.49</v>
      </c>
      <c r="F8414" s="0" t="s">
        <v>1449</v>
      </c>
      <c r="G8414" s="0" t="str">
        <f aca="false">LEFT(B8414,2)</f>
        <v>29</v>
      </c>
      <c r="H8414" s="0" t="str">
        <f aca="false">I8414&amp;"_"&amp;G8414&amp;"_"&amp;F8414</f>
        <v>Loevfroe_29_20190905_DL2019033_JohannesGym_koersel2</v>
      </c>
      <c r="I8414" s="61" t="str">
        <f aca="false">MID(RIGHT(B8414,LEN(B8414)-3),1,FIND("_",RIGHT(B8414,LEN(B8414)-3))-1)</f>
        <v>Loevfroe</v>
      </c>
      <c r="J8414" s="61" t="str">
        <f aca="false">TRIM(SUBSTITUTE(RIGHT(B8414,FIND(I8414,B8414)+1),"_",""))</f>
        <v>PosK</v>
      </c>
      <c r="K8414" s="0" t="n">
        <f aca="false">IFERROR(VALUE(SUBSTITUTE(E8414,".",",")),E8414)</f>
        <v>34.49</v>
      </c>
      <c r="L8414" s="61" t="n">
        <f aca="false">IF(J8414="PosK",SUMIFS(K:K,J:J,"PosK",H:H,H8414),"")</f>
        <v>34.49</v>
      </c>
      <c r="M8414" s="61" t="n">
        <f aca="false">IF(J8414="PosK",SUMIFS(K:K,J:J,"NegK",H:H,H8414),"")</f>
        <v>0</v>
      </c>
      <c r="N8414" s="61" t="n">
        <f aca="false">IF(J8414="PosK",SUMIFS(K:K,J:J,"eDNA",H:H,H8414),"")</f>
        <v>0</v>
      </c>
      <c r="P8414" s="62" t="n">
        <f aca="false">IF(K8416="No Ct",0,K8416)</f>
        <v>0</v>
      </c>
      <c r="Q8414" s="62" t="n">
        <f aca="false">IF(K8417="No Ct",0,K8417)</f>
        <v>0</v>
      </c>
      <c r="R8414" s="0" t="str">
        <f aca="false">IF(AND(L8414&gt;0,M8414=0),"Valid","Invalid")</f>
        <v>Valid</v>
      </c>
      <c r="S8414" s="0" t="str">
        <f aca="false">IF(OR(P8414&gt;1,Q8414&gt;1),"Present","Absent")</f>
        <v>Absent</v>
      </c>
      <c r="T8414" s="63" t="str">
        <f aca="false">IF(OR(AND(P8414&gt;1,P8414&lt;41),AND(Q8414&gt;1,Q8414&lt;41)),"Ct&lt;41","Ct&gt;41")</f>
        <v>Ct&gt;41</v>
      </c>
      <c r="U8414" s="0" t="str">
        <f aca="false">I8414</f>
        <v>Loevfroe</v>
      </c>
      <c r="V8414" s="0" t="str">
        <f aca="false">MID(F8414,10,9)</f>
        <v>DL2019033</v>
      </c>
      <c r="W8414" s="64" t="str">
        <f aca="false">V8414&amp;"_"&amp;U8414&amp;"_"&amp;R8414&amp;"_"&amp;S8414&amp;"_"&amp;T8414</f>
        <v>DL2019033_Loevfroe_Valid_Absent_Ct&gt;41</v>
      </c>
    </row>
    <row r="8415" customFormat="false" ht="14.25" hidden="false" customHeight="false" outlineLevel="0" collapsed="false">
      <c r="A8415" s="0" t="s">
        <v>780</v>
      </c>
      <c r="B8415" s="52" t="s">
        <v>1038</v>
      </c>
      <c r="C8415" s="52" t="s">
        <v>747</v>
      </c>
      <c r="D8415" s="53" t="n">
        <v>0.1</v>
      </c>
      <c r="E8415" s="53" t="s">
        <v>748</v>
      </c>
      <c r="F8415" s="0" t="s">
        <v>1449</v>
      </c>
      <c r="G8415" s="0" t="str">
        <f aca="false">LEFT(B8415,2)</f>
        <v>29</v>
      </c>
      <c r="H8415" s="0" t="str">
        <f aca="false">I8415&amp;"_"&amp;G8415&amp;"_"&amp;F8415</f>
        <v>Loevfroe_29_20190905_DL2019033_JohannesGym_koersel2</v>
      </c>
      <c r="I8415" s="61" t="str">
        <f aca="false">MID(RIGHT(B8415,LEN(B8415)-3),1,FIND("_",RIGHT(B8415,LEN(B8415)-3))-1)</f>
        <v>Loevfroe</v>
      </c>
      <c r="J8415" s="61" t="str">
        <f aca="false">TRIM(SUBSTITUTE(RIGHT(B8415,FIND(I8415,B8415)+1),"_",""))</f>
        <v>NegK</v>
      </c>
      <c r="K8415" s="0" t="str">
        <f aca="false">IFERROR(VALUE(SUBSTITUTE(E8415,".",",")),E8415)</f>
        <v>No Ct</v>
      </c>
      <c r="L8415" s="61" t="str">
        <f aca="false">IF(J8415="PosK",SUMIFS(K:K,J:J,"PosK",H:H,H8415),"")</f>
        <v/>
      </c>
      <c r="M8415" s="61" t="str">
        <f aca="false">IF(J8415="PosK",SUMIFS(K:K,J:J,"NegK",H:H,H8415),"")</f>
        <v/>
      </c>
      <c r="N8415" s="61" t="str">
        <f aca="false">IF(J8415="PosK",SUMIFS(K:K,J:J,"eDNA",H:H,H8415),"")</f>
        <v/>
      </c>
    </row>
    <row r="8416" customFormat="false" ht="14.25" hidden="false" customHeight="false" outlineLevel="0" collapsed="false">
      <c r="A8416" s="0" t="s">
        <v>782</v>
      </c>
      <c r="B8416" s="52" t="s">
        <v>1039</v>
      </c>
      <c r="C8416" s="52" t="s">
        <v>751</v>
      </c>
      <c r="D8416" s="53" t="n">
        <v>0.1</v>
      </c>
      <c r="E8416" s="53" t="s">
        <v>748</v>
      </c>
      <c r="F8416" s="0" t="s">
        <v>1449</v>
      </c>
      <c r="G8416" s="0" t="str">
        <f aca="false">LEFT(B8416,2)</f>
        <v>29</v>
      </c>
      <c r="H8416" s="0" t="str">
        <f aca="false">I8416&amp;"_"&amp;G8416&amp;"_"&amp;F8416</f>
        <v>Loevfroe_29_20190905_DL2019033_JohannesGym_koersel2</v>
      </c>
      <c r="I8416" s="61" t="str">
        <f aca="false">MID(RIGHT(B8416,LEN(B8416)-3),1,FIND("_",RIGHT(B8416,LEN(B8416)-3))-1)</f>
        <v>Loevfroe</v>
      </c>
      <c r="J8416" s="61" t="str">
        <f aca="false">TRIM(SUBSTITUTE(RIGHT(B8416,FIND(I8416,B8416)+1),"_",""))</f>
        <v>eDNA</v>
      </c>
      <c r="K8416" s="0" t="str">
        <f aca="false">IFERROR(VALUE(SUBSTITUTE(E8416,".",",")),E8416)</f>
        <v>No Ct</v>
      </c>
      <c r="L8416" s="61" t="str">
        <f aca="false">IF(J8416="PosK",SUMIFS(K:K,J:J,"PosK",H:H,H8416),"")</f>
        <v/>
      </c>
      <c r="M8416" s="61" t="str">
        <f aca="false">IF(J8416="PosK",SUMIFS(K:K,J:J,"NegK",H:H,H8416),"")</f>
        <v/>
      </c>
      <c r="N8416" s="61" t="str">
        <f aca="false">IF(J8416="PosK",SUMIFS(K:K,J:J,"eDNA",H:H,H8416),"")</f>
        <v/>
      </c>
      <c r="Q8416" s="62"/>
    </row>
    <row r="8417" customFormat="false" ht="14.25" hidden="false" customHeight="false" outlineLevel="0" collapsed="false">
      <c r="A8417" s="0" t="s">
        <v>784</v>
      </c>
      <c r="B8417" s="52" t="s">
        <v>1039</v>
      </c>
      <c r="C8417" s="52" t="s">
        <v>751</v>
      </c>
      <c r="D8417" s="53" t="n">
        <v>0.1</v>
      </c>
      <c r="E8417" s="53" t="s">
        <v>748</v>
      </c>
      <c r="F8417" s="0" t="s">
        <v>1449</v>
      </c>
      <c r="G8417" s="0" t="str">
        <f aca="false">LEFT(B8417,2)</f>
        <v>29</v>
      </c>
      <c r="H8417" s="0" t="str">
        <f aca="false">I8417&amp;"_"&amp;G8417&amp;"_"&amp;F8417</f>
        <v>Loevfroe_29_20190905_DL2019033_JohannesGym_koersel2</v>
      </c>
      <c r="I8417" s="61" t="str">
        <f aca="false">MID(RIGHT(B8417,LEN(B8417)-3),1,FIND("_",RIGHT(B8417,LEN(B8417)-3))-1)</f>
        <v>Loevfroe</v>
      </c>
      <c r="J8417" s="61" t="str">
        <f aca="false">TRIM(SUBSTITUTE(RIGHT(B8417,FIND(I8417,B8417)+1),"_",""))</f>
        <v>eDNA</v>
      </c>
      <c r="K8417" s="0" t="str">
        <f aca="false">IFERROR(VALUE(SUBSTITUTE(E8417,".",",")),E8417)</f>
        <v>No Ct</v>
      </c>
      <c r="L8417" s="61" t="str">
        <f aca="false">IF(J8417="PosK",SUMIFS(K:K,J:J,"PosK",H:H,H8417),"")</f>
        <v/>
      </c>
      <c r="M8417" s="61" t="str">
        <f aca="false">IF(J8417="PosK",SUMIFS(K:K,J:J,"NegK",H:H,H8417),"")</f>
        <v/>
      </c>
      <c r="N8417" s="61" t="str">
        <f aca="false">IF(J8417="PosK",SUMIFS(K:K,J:J,"eDNA",H:H,H8417),"")</f>
        <v/>
      </c>
      <c r="P8417" s="62"/>
      <c r="T8417" s="63"/>
      <c r="W8417" s="64"/>
    </row>
    <row r="8418" customFormat="false" ht="14.25" hidden="false" customHeight="false" outlineLevel="0" collapsed="false">
      <c r="A8418" s="0" t="s">
        <v>786</v>
      </c>
      <c r="B8418" s="52" t="s">
        <v>1041</v>
      </c>
      <c r="C8418" s="52" t="s">
        <v>743</v>
      </c>
      <c r="D8418" s="53" t="n">
        <v>0.1</v>
      </c>
      <c r="E8418" s="53" t="s">
        <v>748</v>
      </c>
      <c r="F8418" s="0" t="s">
        <v>1449</v>
      </c>
      <c r="G8418" s="0" t="str">
        <f aca="false">LEFT(B8418,2)</f>
        <v>30</v>
      </c>
      <c r="H8418" s="0" t="str">
        <f aca="false">I8418&amp;"_"&amp;G8418&amp;"_"&amp;F8418</f>
        <v>Klokkefroe_30_20190905_DL2019033_JohannesGym_koersel2</v>
      </c>
      <c r="I8418" s="61" t="str">
        <f aca="false">MID(RIGHT(B8418,LEN(B8418)-3),1,FIND("_",RIGHT(B8418,LEN(B8418)-3))-1)</f>
        <v>Klokkefroe</v>
      </c>
      <c r="J8418" s="61" t="str">
        <f aca="false">TRIM(SUBSTITUTE(RIGHT(B8418,FIND(I8418,B8418)+1),"_",""))</f>
        <v>PosK</v>
      </c>
      <c r="K8418" s="0" t="str">
        <f aca="false">IFERROR(VALUE(SUBSTITUTE(E8418,".",",")),E8418)</f>
        <v>No Ct</v>
      </c>
      <c r="L8418" s="61" t="n">
        <f aca="false">IF(J8418="PosK",SUMIFS(K:K,J:J,"PosK",H:H,H8418),"")</f>
        <v>0</v>
      </c>
      <c r="M8418" s="61" t="n">
        <f aca="false">IF(J8418="PosK",SUMIFS(K:K,J:J,"NegK",H:H,H8418),"")</f>
        <v>0</v>
      </c>
      <c r="N8418" s="61" t="n">
        <f aca="false">IF(J8418="PosK",SUMIFS(K:K,J:J,"eDNA",H:H,H8418),"")</f>
        <v>0</v>
      </c>
      <c r="P8418" s="62" t="n">
        <f aca="false">IF(K8420="No Ct",0,K8420)</f>
        <v>0</v>
      </c>
      <c r="Q8418" s="62" t="n">
        <f aca="false">IF(K8421="No Ct",0,K8421)</f>
        <v>0</v>
      </c>
      <c r="R8418" s="0" t="str">
        <f aca="false">IF(AND(L8418&gt;0,M8418=0),"Valid","Invalid")</f>
        <v>Invalid</v>
      </c>
      <c r="S8418" s="0" t="str">
        <f aca="false">IF(OR(P8418&gt;1,Q8418&gt;1),"Present","Absent")</f>
        <v>Absent</v>
      </c>
      <c r="T8418" s="63" t="str">
        <f aca="false">IF(OR(AND(P8418&gt;1,P8418&lt;41),AND(Q8418&gt;1,Q8418&lt;41)),"Ct&lt;41","Ct&gt;41")</f>
        <v>Ct&gt;41</v>
      </c>
      <c r="U8418" s="0" t="str">
        <f aca="false">I8418</f>
        <v>Klokkefroe</v>
      </c>
      <c r="V8418" s="0" t="str">
        <f aca="false">MID(F8418,10,9)</f>
        <v>DL2019033</v>
      </c>
      <c r="W8418" s="64" t="str">
        <f aca="false">V8418&amp;"_"&amp;U8418&amp;"_"&amp;R8418&amp;"_"&amp;S8418&amp;"_"&amp;T8418</f>
        <v>DL2019033_Klokkefroe_Invalid_Absent_Ct&gt;41</v>
      </c>
    </row>
    <row r="8419" customFormat="false" ht="14.25" hidden="false" customHeight="false" outlineLevel="0" collapsed="false">
      <c r="A8419" s="0" t="s">
        <v>788</v>
      </c>
      <c r="B8419" s="52" t="s">
        <v>1042</v>
      </c>
      <c r="C8419" s="52" t="s">
        <v>747</v>
      </c>
      <c r="D8419" s="53" t="n">
        <v>0.1</v>
      </c>
      <c r="E8419" s="53" t="s">
        <v>748</v>
      </c>
      <c r="F8419" s="0" t="s">
        <v>1449</v>
      </c>
      <c r="G8419" s="0" t="str">
        <f aca="false">LEFT(B8419,2)</f>
        <v>30</v>
      </c>
      <c r="H8419" s="0" t="str">
        <f aca="false">I8419&amp;"_"&amp;G8419&amp;"_"&amp;F8419</f>
        <v>Klokkefroe_30_20190905_DL2019033_JohannesGym_koersel2</v>
      </c>
      <c r="I8419" s="61" t="str">
        <f aca="false">MID(RIGHT(B8419,LEN(B8419)-3),1,FIND("_",RIGHT(B8419,LEN(B8419)-3))-1)</f>
        <v>Klokkefroe</v>
      </c>
      <c r="J8419" s="61" t="str">
        <f aca="false">TRIM(SUBSTITUTE(RIGHT(B8419,FIND(I8419,B8419)+1),"_",""))</f>
        <v>NegK</v>
      </c>
      <c r="K8419" s="0" t="str">
        <f aca="false">IFERROR(VALUE(SUBSTITUTE(E8419,".",",")),E8419)</f>
        <v>No Ct</v>
      </c>
      <c r="L8419" s="61" t="str">
        <f aca="false">IF(J8419="PosK",SUMIFS(K:K,J:J,"PosK",H:H,H8419),"")</f>
        <v/>
      </c>
      <c r="M8419" s="61" t="str">
        <f aca="false">IF(J8419="PosK",SUMIFS(K:K,J:J,"NegK",H:H,H8419),"")</f>
        <v/>
      </c>
      <c r="N8419" s="61" t="str">
        <f aca="false">IF(J8419="PosK",SUMIFS(K:K,J:J,"eDNA",H:H,H8419),"")</f>
        <v/>
      </c>
    </row>
    <row r="8420" customFormat="false" ht="14.25" hidden="false" customHeight="false" outlineLevel="0" collapsed="false">
      <c r="A8420" s="0" t="s">
        <v>790</v>
      </c>
      <c r="B8420" s="52" t="s">
        <v>1043</v>
      </c>
      <c r="C8420" s="52" t="s">
        <v>751</v>
      </c>
      <c r="D8420" s="53" t="n">
        <v>0.1</v>
      </c>
      <c r="E8420" s="53" t="s">
        <v>748</v>
      </c>
      <c r="F8420" s="0" t="s">
        <v>1449</v>
      </c>
      <c r="G8420" s="0" t="str">
        <f aca="false">LEFT(B8420,2)</f>
        <v>30</v>
      </c>
      <c r="H8420" s="0" t="str">
        <f aca="false">I8420&amp;"_"&amp;G8420&amp;"_"&amp;F8420</f>
        <v>Klokkefroe_30_20190905_DL2019033_JohannesGym_koersel2</v>
      </c>
      <c r="I8420" s="61" t="str">
        <f aca="false">MID(RIGHT(B8420,LEN(B8420)-3),1,FIND("_",RIGHT(B8420,LEN(B8420)-3))-1)</f>
        <v>Klokkefroe</v>
      </c>
      <c r="J8420" s="61" t="str">
        <f aca="false">TRIM(SUBSTITUTE(RIGHT(B8420,FIND(I8420,B8420)+1),"_",""))</f>
        <v>eDNA</v>
      </c>
      <c r="K8420" s="0" t="str">
        <f aca="false">IFERROR(VALUE(SUBSTITUTE(E8420,".",",")),E8420)</f>
        <v>No Ct</v>
      </c>
      <c r="L8420" s="61" t="str">
        <f aca="false">IF(J8420="PosK",SUMIFS(K:K,J:J,"PosK",H:H,H8420),"")</f>
        <v/>
      </c>
      <c r="M8420" s="61" t="str">
        <f aca="false">IF(J8420="PosK",SUMIFS(K:K,J:J,"NegK",H:H,H8420),"")</f>
        <v/>
      </c>
      <c r="N8420" s="61" t="str">
        <f aca="false">IF(J8420="PosK",SUMIFS(K:K,J:J,"eDNA",H:H,H8420),"")</f>
        <v/>
      </c>
      <c r="Q8420" s="62"/>
    </row>
    <row r="8421" customFormat="false" ht="14.25" hidden="false" customHeight="false" outlineLevel="0" collapsed="false">
      <c r="A8421" s="0" t="s">
        <v>792</v>
      </c>
      <c r="B8421" s="52" t="s">
        <v>1043</v>
      </c>
      <c r="C8421" s="52" t="s">
        <v>751</v>
      </c>
      <c r="D8421" s="53" t="n">
        <v>0.1</v>
      </c>
      <c r="E8421" s="53" t="s">
        <v>748</v>
      </c>
      <c r="F8421" s="0" t="s">
        <v>1449</v>
      </c>
      <c r="G8421" s="0" t="str">
        <f aca="false">LEFT(B8421,2)</f>
        <v>30</v>
      </c>
      <c r="H8421" s="0" t="str">
        <f aca="false">I8421&amp;"_"&amp;G8421&amp;"_"&amp;F8421</f>
        <v>Klokkefroe_30_20190905_DL2019033_JohannesGym_koersel2</v>
      </c>
      <c r="I8421" s="61" t="str">
        <f aca="false">MID(RIGHT(B8421,LEN(B8421)-3),1,FIND("_",RIGHT(B8421,LEN(B8421)-3))-1)</f>
        <v>Klokkefroe</v>
      </c>
      <c r="J8421" s="61" t="str">
        <f aca="false">TRIM(SUBSTITUTE(RIGHT(B8421,FIND(I8421,B8421)+1),"_",""))</f>
        <v>eDNA</v>
      </c>
      <c r="K8421" s="0" t="str">
        <f aca="false">IFERROR(VALUE(SUBSTITUTE(E8421,".",",")),E8421)</f>
        <v>No Ct</v>
      </c>
      <c r="L8421" s="61" t="str">
        <f aca="false">IF(J8421="PosK",SUMIFS(K:K,J:J,"PosK",H:H,H8421),"")</f>
        <v/>
      </c>
      <c r="M8421" s="61" t="str">
        <f aca="false">IF(J8421="PosK",SUMIFS(K:K,J:J,"NegK",H:H,H8421),"")</f>
        <v/>
      </c>
      <c r="N8421" s="61" t="str">
        <f aca="false">IF(J8421="PosK",SUMIFS(K:K,J:J,"eDNA",H:H,H8421),"")</f>
        <v/>
      </c>
      <c r="P8421" s="62"/>
      <c r="T8421" s="63"/>
      <c r="W8421" s="64"/>
    </row>
    <row r="8422" customFormat="false" ht="14.25" hidden="false" customHeight="false" outlineLevel="0" collapsed="false">
      <c r="A8422" s="0" t="s">
        <v>794</v>
      </c>
      <c r="B8422" s="52" t="s">
        <v>1045</v>
      </c>
      <c r="C8422" s="52" t="s">
        <v>743</v>
      </c>
      <c r="D8422" s="53" t="n">
        <v>0.1</v>
      </c>
      <c r="E8422" s="53" t="n">
        <v>26.83</v>
      </c>
      <c r="F8422" s="0" t="s">
        <v>1449</v>
      </c>
      <c r="G8422" s="0" t="str">
        <f aca="false">LEFT(B8422,2)</f>
        <v>31</v>
      </c>
      <c r="H8422" s="0" t="str">
        <f aca="false">I8422&amp;"_"&amp;G8422&amp;"_"&amp;F8422</f>
        <v>Bjergsalamander_31_20190905_DL2019033_JohannesGym_koersel2</v>
      </c>
      <c r="I8422" s="61" t="str">
        <f aca="false">MID(RIGHT(B8422,LEN(B8422)-3),1,FIND("_",RIGHT(B8422,LEN(B8422)-3))-1)</f>
        <v>Bjergsalamander</v>
      </c>
      <c r="J8422" s="61" t="str">
        <f aca="false">TRIM(SUBSTITUTE(RIGHT(B8422,FIND(I8422,B8422)+1),"_",""))</f>
        <v>PosK</v>
      </c>
      <c r="K8422" s="0" t="n">
        <f aca="false">IFERROR(VALUE(SUBSTITUTE(E8422,".",",")),E8422)</f>
        <v>26.83</v>
      </c>
      <c r="L8422" s="61" t="n">
        <f aca="false">IF(J8422="PosK",SUMIFS(K:K,J:J,"PosK",H:H,H8422),"")</f>
        <v>26.83</v>
      </c>
      <c r="M8422" s="61" t="n">
        <f aca="false">IF(J8422="PosK",SUMIFS(K:K,J:J,"NegK",H:H,H8422),"")</f>
        <v>0</v>
      </c>
      <c r="N8422" s="61" t="n">
        <f aca="false">IF(J8422="PosK",SUMIFS(K:K,J:J,"eDNA",H:H,H8422),"")</f>
        <v>0</v>
      </c>
      <c r="P8422" s="62" t="n">
        <f aca="false">IF(K8424="No Ct",0,K8424)</f>
        <v>0</v>
      </c>
      <c r="Q8422" s="62" t="n">
        <f aca="false">IF(K8425="No Ct",0,K8425)</f>
        <v>0</v>
      </c>
      <c r="R8422" s="0" t="str">
        <f aca="false">IF(AND(L8422&gt;0,M8422=0),"Valid","Invalid")</f>
        <v>Valid</v>
      </c>
      <c r="S8422" s="0" t="str">
        <f aca="false">IF(OR(P8422&gt;1,Q8422&gt;1),"Present","Absent")</f>
        <v>Absent</v>
      </c>
      <c r="T8422" s="63" t="str">
        <f aca="false">IF(OR(AND(P8422&gt;1,P8422&lt;41),AND(Q8422&gt;1,Q8422&lt;41)),"Ct&lt;41","Ct&gt;41")</f>
        <v>Ct&gt;41</v>
      </c>
      <c r="U8422" s="0" t="str">
        <f aca="false">I8422</f>
        <v>Bjergsalamander</v>
      </c>
      <c r="V8422" s="0" t="str">
        <f aca="false">MID(F8422,10,9)</f>
        <v>DL2019033</v>
      </c>
      <c r="W8422" s="64" t="str">
        <f aca="false">V8422&amp;"_"&amp;U8422&amp;"_"&amp;R8422&amp;"_"&amp;S8422&amp;"_"&amp;T8422</f>
        <v>DL2019033_Bjergsalamander_Valid_Absent_Ct&gt;41</v>
      </c>
    </row>
    <row r="8423" customFormat="false" ht="14.25" hidden="false" customHeight="false" outlineLevel="0" collapsed="false">
      <c r="A8423" s="0" t="s">
        <v>796</v>
      </c>
      <c r="B8423" s="52" t="s">
        <v>1046</v>
      </c>
      <c r="C8423" s="52" t="s">
        <v>747</v>
      </c>
      <c r="D8423" s="53" t="n">
        <v>0.1</v>
      </c>
      <c r="E8423" s="53" t="s">
        <v>748</v>
      </c>
      <c r="F8423" s="0" t="s">
        <v>1449</v>
      </c>
      <c r="G8423" s="0" t="str">
        <f aca="false">LEFT(B8423,2)</f>
        <v>31</v>
      </c>
      <c r="H8423" s="0" t="str">
        <f aca="false">I8423&amp;"_"&amp;G8423&amp;"_"&amp;F8423</f>
        <v>Bjergsalamander_31_20190905_DL2019033_JohannesGym_koersel2</v>
      </c>
      <c r="I8423" s="61" t="str">
        <f aca="false">MID(RIGHT(B8423,LEN(B8423)-3),1,FIND("_",RIGHT(B8423,LEN(B8423)-3))-1)</f>
        <v>Bjergsalamander</v>
      </c>
      <c r="J8423" s="61" t="str">
        <f aca="false">TRIM(SUBSTITUTE(RIGHT(B8423,FIND(I8423,B8423)+1),"_",""))</f>
        <v>NegK</v>
      </c>
      <c r="K8423" s="0" t="str">
        <f aca="false">IFERROR(VALUE(SUBSTITUTE(E8423,".",",")),E8423)</f>
        <v>No Ct</v>
      </c>
      <c r="L8423" s="61" t="str">
        <f aca="false">IF(J8423="PosK",SUMIFS(K:K,J:J,"PosK",H:H,H8423),"")</f>
        <v/>
      </c>
      <c r="M8423" s="61" t="str">
        <f aca="false">IF(J8423="PosK",SUMIFS(K:K,J:J,"NegK",H:H,H8423),"")</f>
        <v/>
      </c>
      <c r="N8423" s="61" t="str">
        <f aca="false">IF(J8423="PosK",SUMIFS(K:K,J:J,"eDNA",H:H,H8423),"")</f>
        <v/>
      </c>
    </row>
    <row r="8424" customFormat="false" ht="14.25" hidden="false" customHeight="false" outlineLevel="0" collapsed="false">
      <c r="A8424" s="0" t="s">
        <v>798</v>
      </c>
      <c r="B8424" s="52" t="s">
        <v>1047</v>
      </c>
      <c r="C8424" s="52" t="s">
        <v>751</v>
      </c>
      <c r="D8424" s="53" t="n">
        <v>0.1</v>
      </c>
      <c r="E8424" s="53" t="s">
        <v>748</v>
      </c>
      <c r="F8424" s="0" t="s">
        <v>1449</v>
      </c>
      <c r="G8424" s="0" t="str">
        <f aca="false">LEFT(B8424,2)</f>
        <v>31</v>
      </c>
      <c r="H8424" s="0" t="str">
        <f aca="false">I8424&amp;"_"&amp;G8424&amp;"_"&amp;F8424</f>
        <v>Bjergsalamander_31_20190905_DL2019033_JohannesGym_koersel2</v>
      </c>
      <c r="I8424" s="61" t="str">
        <f aca="false">MID(RIGHT(B8424,LEN(B8424)-3),1,FIND("_",RIGHT(B8424,LEN(B8424)-3))-1)</f>
        <v>Bjergsalamander</v>
      </c>
      <c r="J8424" s="61" t="str">
        <f aca="false">TRIM(SUBSTITUTE(RIGHT(B8424,FIND(I8424,B8424)+1),"_",""))</f>
        <v>eDNA</v>
      </c>
      <c r="K8424" s="0" t="str">
        <f aca="false">IFERROR(VALUE(SUBSTITUTE(E8424,".",",")),E8424)</f>
        <v>No Ct</v>
      </c>
      <c r="L8424" s="61" t="str">
        <f aca="false">IF(J8424="PosK",SUMIFS(K:K,J:J,"PosK",H:H,H8424),"")</f>
        <v/>
      </c>
      <c r="M8424" s="61" t="str">
        <f aca="false">IF(J8424="PosK",SUMIFS(K:K,J:J,"NegK",H:H,H8424),"")</f>
        <v/>
      </c>
      <c r="N8424" s="61" t="str">
        <f aca="false">IF(J8424="PosK",SUMIFS(K:K,J:J,"eDNA",H:H,H8424),"")</f>
        <v/>
      </c>
      <c r="Q8424" s="62"/>
    </row>
    <row r="8425" customFormat="false" ht="14.25" hidden="false" customHeight="false" outlineLevel="0" collapsed="false">
      <c r="A8425" s="0" t="s">
        <v>800</v>
      </c>
      <c r="B8425" s="52" t="s">
        <v>1047</v>
      </c>
      <c r="C8425" s="52" t="s">
        <v>751</v>
      </c>
      <c r="D8425" s="53" t="n">
        <v>0.1</v>
      </c>
      <c r="E8425" s="53" t="s">
        <v>748</v>
      </c>
      <c r="F8425" s="0" t="s">
        <v>1449</v>
      </c>
      <c r="G8425" s="0" t="str">
        <f aca="false">LEFT(B8425,2)</f>
        <v>31</v>
      </c>
      <c r="H8425" s="0" t="str">
        <f aca="false">I8425&amp;"_"&amp;G8425&amp;"_"&amp;F8425</f>
        <v>Bjergsalamander_31_20190905_DL2019033_JohannesGym_koersel2</v>
      </c>
      <c r="I8425" s="61" t="str">
        <f aca="false">MID(RIGHT(B8425,LEN(B8425)-3),1,FIND("_",RIGHT(B8425,LEN(B8425)-3))-1)</f>
        <v>Bjergsalamander</v>
      </c>
      <c r="J8425" s="61" t="str">
        <f aca="false">TRIM(SUBSTITUTE(RIGHT(B8425,FIND(I8425,B8425)+1),"_",""))</f>
        <v>eDNA</v>
      </c>
      <c r="K8425" s="0" t="str">
        <f aca="false">IFERROR(VALUE(SUBSTITUTE(E8425,".",",")),E8425)</f>
        <v>No Ct</v>
      </c>
      <c r="L8425" s="61" t="str">
        <f aca="false">IF(J8425="PosK",SUMIFS(K:K,J:J,"PosK",H:H,H8425),"")</f>
        <v/>
      </c>
      <c r="M8425" s="61" t="str">
        <f aca="false">IF(J8425="PosK",SUMIFS(K:K,J:J,"NegK",H:H,H8425),"")</f>
        <v/>
      </c>
      <c r="N8425" s="61" t="str">
        <f aca="false">IF(J8425="PosK",SUMIFS(K:K,J:J,"eDNA",H:H,H8425),"")</f>
        <v/>
      </c>
      <c r="P8425" s="62"/>
      <c r="T8425" s="63"/>
      <c r="W8425" s="64"/>
    </row>
    <row r="8426" customFormat="false" ht="14.25" hidden="false" customHeight="false" outlineLevel="0" collapsed="false">
      <c r="A8426" s="0" t="s">
        <v>802</v>
      </c>
      <c r="B8426" s="52" t="s">
        <v>1049</v>
      </c>
      <c r="C8426" s="52" t="s">
        <v>743</v>
      </c>
      <c r="D8426" s="53" t="n">
        <v>0.1</v>
      </c>
      <c r="E8426" s="53" t="n">
        <v>26.45</v>
      </c>
      <c r="F8426" s="0" t="s">
        <v>1449</v>
      </c>
      <c r="G8426" s="0" t="str">
        <f aca="false">LEFT(B8426,2)</f>
        <v>32</v>
      </c>
      <c r="H8426" s="0" t="str">
        <f aca="false">I8426&amp;"_"&amp;G8426&amp;"_"&amp;F8426</f>
        <v>Latterfroe_32_20190905_DL2019033_JohannesGym_koersel2</v>
      </c>
      <c r="I8426" s="61" t="str">
        <f aca="false">MID(RIGHT(B8426,LEN(B8426)-3),1,FIND("_",RIGHT(B8426,LEN(B8426)-3))-1)</f>
        <v>Latterfroe</v>
      </c>
      <c r="J8426" s="61" t="str">
        <f aca="false">TRIM(SUBSTITUTE(RIGHT(B8426,FIND(I8426,B8426)+1),"_",""))</f>
        <v>PosK</v>
      </c>
      <c r="K8426" s="0" t="n">
        <f aca="false">IFERROR(VALUE(SUBSTITUTE(E8426,".",",")),E8426)</f>
        <v>26.45</v>
      </c>
      <c r="L8426" s="61" t="n">
        <f aca="false">IF(J8426="PosK",SUMIFS(K:K,J:J,"PosK",H:H,H8426),"")</f>
        <v>26.45</v>
      </c>
      <c r="M8426" s="61" t="n">
        <f aca="false">IF(J8426="PosK",SUMIFS(K:K,J:J,"NegK",H:H,H8426),"")</f>
        <v>0</v>
      </c>
      <c r="N8426" s="61" t="n">
        <f aca="false">IF(J8426="PosK",SUMIFS(K:K,J:J,"eDNA",H:H,H8426),"")</f>
        <v>0</v>
      </c>
      <c r="P8426" s="62" t="n">
        <f aca="false">IF(K8428="No Ct",0,K8428)</f>
        <v>0</v>
      </c>
      <c r="Q8426" s="62" t="n">
        <f aca="false">IF(K8429="No Ct",0,K8429)</f>
        <v>0</v>
      </c>
      <c r="R8426" s="0" t="str">
        <f aca="false">IF(AND(L8426&gt;0,M8426=0),"Valid","Invalid")</f>
        <v>Valid</v>
      </c>
      <c r="S8426" s="0" t="str">
        <f aca="false">IF(OR(P8426&gt;1,Q8426&gt;1),"Present","Absent")</f>
        <v>Absent</v>
      </c>
      <c r="T8426" s="63" t="str">
        <f aca="false">IF(OR(AND(P8426&gt;1,P8426&lt;41),AND(Q8426&gt;1,Q8426&lt;41)),"Ct&lt;41","Ct&gt;41")</f>
        <v>Ct&gt;41</v>
      </c>
      <c r="U8426" s="0" t="str">
        <f aca="false">I8426</f>
        <v>Latterfroe</v>
      </c>
      <c r="V8426" s="0" t="str">
        <f aca="false">MID(F8426,10,9)</f>
        <v>DL2019033</v>
      </c>
      <c r="W8426" s="64" t="str">
        <f aca="false">V8426&amp;"_"&amp;U8426&amp;"_"&amp;R8426&amp;"_"&amp;S8426&amp;"_"&amp;T8426</f>
        <v>DL2019033_Latterfroe_Valid_Absent_Ct&gt;41</v>
      </c>
    </row>
    <row r="8427" customFormat="false" ht="14.25" hidden="false" customHeight="false" outlineLevel="0" collapsed="false">
      <c r="A8427" s="0" t="s">
        <v>804</v>
      </c>
      <c r="B8427" s="52" t="s">
        <v>1050</v>
      </c>
      <c r="C8427" s="52" t="s">
        <v>747</v>
      </c>
      <c r="D8427" s="53" t="n">
        <v>0.1</v>
      </c>
      <c r="E8427" s="53" t="s">
        <v>748</v>
      </c>
      <c r="F8427" s="0" t="s">
        <v>1449</v>
      </c>
      <c r="G8427" s="0" t="str">
        <f aca="false">LEFT(B8427,2)</f>
        <v>32</v>
      </c>
      <c r="H8427" s="0" t="str">
        <f aca="false">I8427&amp;"_"&amp;G8427&amp;"_"&amp;F8427</f>
        <v>Latterfroe_32_20190905_DL2019033_JohannesGym_koersel2</v>
      </c>
      <c r="I8427" s="61" t="str">
        <f aca="false">MID(RIGHT(B8427,LEN(B8427)-3),1,FIND("_",RIGHT(B8427,LEN(B8427)-3))-1)</f>
        <v>Latterfroe</v>
      </c>
      <c r="J8427" s="61" t="str">
        <f aca="false">TRIM(SUBSTITUTE(RIGHT(B8427,FIND(I8427,B8427)+1),"_",""))</f>
        <v>NegK</v>
      </c>
      <c r="K8427" s="0" t="str">
        <f aca="false">IFERROR(VALUE(SUBSTITUTE(E8427,".",",")),E8427)</f>
        <v>No Ct</v>
      </c>
      <c r="L8427" s="61" t="str">
        <f aca="false">IF(J8427="PosK",SUMIFS(K:K,J:J,"PosK",H:H,H8427),"")</f>
        <v/>
      </c>
      <c r="M8427" s="61" t="str">
        <f aca="false">IF(J8427="PosK",SUMIFS(K:K,J:J,"NegK",H:H,H8427),"")</f>
        <v/>
      </c>
      <c r="N8427" s="61" t="str">
        <f aca="false">IF(J8427="PosK",SUMIFS(K:K,J:J,"eDNA",H:H,H8427),"")</f>
        <v/>
      </c>
    </row>
    <row r="8428" customFormat="false" ht="14.25" hidden="false" customHeight="false" outlineLevel="0" collapsed="false">
      <c r="A8428" s="0" t="s">
        <v>806</v>
      </c>
      <c r="B8428" s="52" t="s">
        <v>1051</v>
      </c>
      <c r="C8428" s="52" t="s">
        <v>751</v>
      </c>
      <c r="D8428" s="53" t="n">
        <v>0.1</v>
      </c>
      <c r="E8428" s="53" t="s">
        <v>748</v>
      </c>
      <c r="F8428" s="0" t="s">
        <v>1449</v>
      </c>
      <c r="G8428" s="0" t="str">
        <f aca="false">LEFT(B8428,2)</f>
        <v>32</v>
      </c>
      <c r="H8428" s="0" t="str">
        <f aca="false">I8428&amp;"_"&amp;G8428&amp;"_"&amp;F8428</f>
        <v>Latterfroe_32_20190905_DL2019033_JohannesGym_koersel2</v>
      </c>
      <c r="I8428" s="61" t="str">
        <f aca="false">MID(RIGHT(B8428,LEN(B8428)-3),1,FIND("_",RIGHT(B8428,LEN(B8428)-3))-1)</f>
        <v>Latterfroe</v>
      </c>
      <c r="J8428" s="61" t="str">
        <f aca="false">TRIM(SUBSTITUTE(RIGHT(B8428,FIND(I8428,B8428)+1),"_",""))</f>
        <v>eDNA</v>
      </c>
      <c r="K8428" s="0" t="str">
        <f aca="false">IFERROR(VALUE(SUBSTITUTE(E8428,".",",")),E8428)</f>
        <v>No Ct</v>
      </c>
      <c r="L8428" s="61" t="str">
        <f aca="false">IF(J8428="PosK",SUMIFS(K:K,J:J,"PosK",H:H,H8428),"")</f>
        <v/>
      </c>
      <c r="M8428" s="61" t="str">
        <f aca="false">IF(J8428="PosK",SUMIFS(K:K,J:J,"NegK",H:H,H8428),"")</f>
        <v/>
      </c>
      <c r="N8428" s="61" t="str">
        <f aca="false">IF(J8428="PosK",SUMIFS(K:K,J:J,"eDNA",H:H,H8428),"")</f>
        <v/>
      </c>
      <c r="Q8428" s="62"/>
    </row>
    <row r="8429" customFormat="false" ht="14.25" hidden="false" customHeight="false" outlineLevel="0" collapsed="false">
      <c r="A8429" s="0" t="s">
        <v>808</v>
      </c>
      <c r="B8429" s="52" t="s">
        <v>1051</v>
      </c>
      <c r="C8429" s="52" t="s">
        <v>751</v>
      </c>
      <c r="D8429" s="53" t="n">
        <v>0.1</v>
      </c>
      <c r="E8429" s="53" t="s">
        <v>748</v>
      </c>
      <c r="F8429" s="0" t="s">
        <v>1449</v>
      </c>
      <c r="G8429" s="0" t="str">
        <f aca="false">LEFT(B8429,2)</f>
        <v>32</v>
      </c>
      <c r="H8429" s="0" t="str">
        <f aca="false">I8429&amp;"_"&amp;G8429&amp;"_"&amp;F8429</f>
        <v>Latterfroe_32_20190905_DL2019033_JohannesGym_koersel2</v>
      </c>
      <c r="I8429" s="61" t="str">
        <f aca="false">MID(RIGHT(B8429,LEN(B8429)-3),1,FIND("_",RIGHT(B8429,LEN(B8429)-3))-1)</f>
        <v>Latterfroe</v>
      </c>
      <c r="J8429" s="61" t="str">
        <f aca="false">TRIM(SUBSTITUTE(RIGHT(B8429,FIND(I8429,B8429)+1),"_",""))</f>
        <v>eDNA</v>
      </c>
      <c r="K8429" s="0" t="str">
        <f aca="false">IFERROR(VALUE(SUBSTITUTE(E8429,".",",")),E8429)</f>
        <v>No Ct</v>
      </c>
      <c r="L8429" s="61" t="str">
        <f aca="false">IF(J8429="PosK",SUMIFS(K:K,J:J,"PosK",H:H,H8429),"")</f>
        <v/>
      </c>
      <c r="M8429" s="61" t="str">
        <f aca="false">IF(J8429="PosK",SUMIFS(K:K,J:J,"NegK",H:H,H8429),"")</f>
        <v/>
      </c>
      <c r="N8429" s="61" t="str">
        <f aca="false">IF(J8429="PosK",SUMIFS(K:K,J:J,"eDNA",H:H,H8429),"")</f>
        <v/>
      </c>
      <c r="P8429" s="62"/>
      <c r="T8429" s="63"/>
      <c r="W8429" s="64"/>
    </row>
    <row r="8430" customFormat="false" ht="14.25" hidden="false" customHeight="false" outlineLevel="0" collapsed="false">
      <c r="A8430" s="0" t="s">
        <v>810</v>
      </c>
      <c r="B8430" s="52" t="s">
        <v>1228</v>
      </c>
      <c r="C8430" s="52" t="s">
        <v>743</v>
      </c>
      <c r="D8430" s="53" t="n">
        <v>0.1</v>
      </c>
      <c r="E8430" s="53" t="s">
        <v>748</v>
      </c>
      <c r="F8430" s="0" t="s">
        <v>1449</v>
      </c>
      <c r="G8430" s="0" t="str">
        <f aca="false">LEFT(B8430,2)</f>
        <v>33</v>
      </c>
      <c r="H8430" s="0" t="str">
        <f aca="false">I8430&amp;"_"&amp;G8430&amp;"_"&amp;F8430</f>
        <v>KortbenetGroenFroe_33_20190905_DL2019033_JohannesGym_koersel2</v>
      </c>
      <c r="I8430" s="61" t="str">
        <f aca="false">MID(RIGHT(B8430,LEN(B8430)-3),1,FIND("_",RIGHT(B8430,LEN(B8430)-3))-1)</f>
        <v>KortbenetGroenFroe</v>
      </c>
      <c r="J8430" s="61" t="str">
        <f aca="false">TRIM(SUBSTITUTE(RIGHT(B8430,FIND(I8430,B8430)+1),"_",""))</f>
        <v>PosK</v>
      </c>
      <c r="K8430" s="0" t="str">
        <f aca="false">IFERROR(VALUE(SUBSTITUTE(E8430,".",",")),E8430)</f>
        <v>No Ct</v>
      </c>
      <c r="L8430" s="61" t="n">
        <f aca="false">IF(J8430="PosK",SUMIFS(K:K,J:J,"PosK",H:H,H8430),"")</f>
        <v>0</v>
      </c>
      <c r="M8430" s="61" t="n">
        <f aca="false">IF(J8430="PosK",SUMIFS(K:K,J:J,"NegK",H:H,H8430),"")</f>
        <v>0</v>
      </c>
      <c r="N8430" s="61" t="n">
        <f aca="false">IF(J8430="PosK",SUMIFS(K:K,J:J,"eDNA",H:H,H8430),"")</f>
        <v>0</v>
      </c>
      <c r="P8430" s="62" t="n">
        <f aca="false">IF(K8432="No Ct",0,K8432)</f>
        <v>0</v>
      </c>
      <c r="Q8430" s="62" t="n">
        <f aca="false">IF(K8433="No Ct",0,K8433)</f>
        <v>0</v>
      </c>
      <c r="R8430" s="0" t="str">
        <f aca="false">IF(AND(L8430&gt;0,M8430=0),"Valid","Invalid")</f>
        <v>Invalid</v>
      </c>
      <c r="S8430" s="0" t="str">
        <f aca="false">IF(OR(P8430&gt;1,Q8430&gt;1),"Present","Absent")</f>
        <v>Absent</v>
      </c>
      <c r="T8430" s="63" t="str">
        <f aca="false">IF(OR(AND(P8430&gt;1,P8430&lt;41),AND(Q8430&gt;1,Q8430&lt;41)),"Ct&lt;41","Ct&gt;41")</f>
        <v>Ct&gt;41</v>
      </c>
      <c r="U8430" s="0" t="str">
        <f aca="false">I8430</f>
        <v>KortbenetGroenFroe</v>
      </c>
      <c r="V8430" s="0" t="str">
        <f aca="false">MID(F8430,10,9)</f>
        <v>DL2019033</v>
      </c>
      <c r="W8430" s="64" t="str">
        <f aca="false">V8430&amp;"_"&amp;U8430&amp;"_"&amp;R8430&amp;"_"&amp;S8430&amp;"_"&amp;T8430</f>
        <v>DL2019033_KortbenetGroenFroe_Invalid_Absent_Ct&gt;41</v>
      </c>
    </row>
    <row r="8431" customFormat="false" ht="14.25" hidden="false" customHeight="false" outlineLevel="0" collapsed="false">
      <c r="A8431" s="0" t="s">
        <v>812</v>
      </c>
      <c r="B8431" s="52" t="s">
        <v>1229</v>
      </c>
      <c r="C8431" s="52" t="s">
        <v>747</v>
      </c>
      <c r="D8431" s="53" t="n">
        <v>0.1</v>
      </c>
      <c r="E8431" s="53" t="s">
        <v>748</v>
      </c>
      <c r="F8431" s="0" t="s">
        <v>1449</v>
      </c>
      <c r="G8431" s="0" t="str">
        <f aca="false">LEFT(B8431,2)</f>
        <v>33</v>
      </c>
      <c r="H8431" s="0" t="str">
        <f aca="false">I8431&amp;"_"&amp;G8431&amp;"_"&amp;F8431</f>
        <v>KortbenetGroenFroe_33_20190905_DL2019033_JohannesGym_koersel2</v>
      </c>
      <c r="I8431" s="61" t="str">
        <f aca="false">MID(RIGHT(B8431,LEN(B8431)-3),1,FIND("_",RIGHT(B8431,LEN(B8431)-3))-1)</f>
        <v>KortbenetGroenFroe</v>
      </c>
      <c r="J8431" s="61" t="str">
        <f aca="false">TRIM(SUBSTITUTE(RIGHT(B8431,FIND(I8431,B8431)+1),"_",""))</f>
        <v>NegK</v>
      </c>
      <c r="K8431" s="0" t="str">
        <f aca="false">IFERROR(VALUE(SUBSTITUTE(E8431,".",",")),E8431)</f>
        <v>No Ct</v>
      </c>
      <c r="L8431" s="61" t="str">
        <f aca="false">IF(J8431="PosK",SUMIFS(K:K,J:J,"PosK",H:H,H8431),"")</f>
        <v/>
      </c>
      <c r="M8431" s="61" t="str">
        <f aca="false">IF(J8431="PosK",SUMIFS(K:K,J:J,"NegK",H:H,H8431),"")</f>
        <v/>
      </c>
      <c r="N8431" s="61" t="str">
        <f aca="false">IF(J8431="PosK",SUMIFS(K:K,J:J,"eDNA",H:H,H8431),"")</f>
        <v/>
      </c>
    </row>
    <row r="8432" customFormat="false" ht="14.25" hidden="false" customHeight="false" outlineLevel="0" collapsed="false">
      <c r="A8432" s="0" t="s">
        <v>814</v>
      </c>
      <c r="B8432" s="52" t="s">
        <v>1230</v>
      </c>
      <c r="C8432" s="52" t="s">
        <v>751</v>
      </c>
      <c r="D8432" s="53" t="n">
        <v>0.1</v>
      </c>
      <c r="E8432" s="53" t="s">
        <v>748</v>
      </c>
      <c r="F8432" s="0" t="s">
        <v>1449</v>
      </c>
      <c r="G8432" s="0" t="str">
        <f aca="false">LEFT(B8432,2)</f>
        <v>33</v>
      </c>
      <c r="H8432" s="0" t="str">
        <f aca="false">I8432&amp;"_"&amp;G8432&amp;"_"&amp;F8432</f>
        <v>KortbenetGroenFroe_33_20190905_DL2019033_JohannesGym_koersel2</v>
      </c>
      <c r="I8432" s="61" t="str">
        <f aca="false">MID(RIGHT(B8432,LEN(B8432)-3),1,FIND("_",RIGHT(B8432,LEN(B8432)-3))-1)</f>
        <v>KortbenetGroenFroe</v>
      </c>
      <c r="J8432" s="61" t="str">
        <f aca="false">TRIM(SUBSTITUTE(RIGHT(B8432,FIND(I8432,B8432)+1),"_",""))</f>
        <v>eDNA</v>
      </c>
      <c r="K8432" s="0" t="str">
        <f aca="false">IFERROR(VALUE(SUBSTITUTE(E8432,".",",")),E8432)</f>
        <v>No Ct</v>
      </c>
      <c r="L8432" s="61" t="str">
        <f aca="false">IF(J8432="PosK",SUMIFS(K:K,J:J,"PosK",H:H,H8432),"")</f>
        <v/>
      </c>
      <c r="M8432" s="61" t="str">
        <f aca="false">IF(J8432="PosK",SUMIFS(K:K,J:J,"NegK",H:H,H8432),"")</f>
        <v/>
      </c>
      <c r="N8432" s="61" t="str">
        <f aca="false">IF(J8432="PosK",SUMIFS(K:K,J:J,"eDNA",H:H,H8432),"")</f>
        <v/>
      </c>
      <c r="Q8432" s="62"/>
    </row>
    <row r="8433" customFormat="false" ht="14.25" hidden="false" customHeight="false" outlineLevel="0" collapsed="false">
      <c r="A8433" s="0" t="s">
        <v>816</v>
      </c>
      <c r="B8433" s="52" t="s">
        <v>1230</v>
      </c>
      <c r="C8433" s="52" t="s">
        <v>751</v>
      </c>
      <c r="D8433" s="53" t="n">
        <v>0.1</v>
      </c>
      <c r="E8433" s="53" t="s">
        <v>748</v>
      </c>
      <c r="F8433" s="0" t="s">
        <v>1449</v>
      </c>
      <c r="G8433" s="0" t="str">
        <f aca="false">LEFT(B8433,2)</f>
        <v>33</v>
      </c>
      <c r="H8433" s="0" t="str">
        <f aca="false">I8433&amp;"_"&amp;G8433&amp;"_"&amp;F8433</f>
        <v>KortbenetGroenFroe_33_20190905_DL2019033_JohannesGym_koersel2</v>
      </c>
      <c r="I8433" s="61" t="str">
        <f aca="false">MID(RIGHT(B8433,LEN(B8433)-3),1,FIND("_",RIGHT(B8433,LEN(B8433)-3))-1)</f>
        <v>KortbenetGroenFroe</v>
      </c>
      <c r="J8433" s="61" t="str">
        <f aca="false">TRIM(SUBSTITUTE(RIGHT(B8433,FIND(I8433,B8433)+1),"_",""))</f>
        <v>eDNA</v>
      </c>
      <c r="K8433" s="0" t="str">
        <f aca="false">IFERROR(VALUE(SUBSTITUTE(E8433,".",",")),E8433)</f>
        <v>No Ct</v>
      </c>
      <c r="L8433" s="61" t="str">
        <f aca="false">IF(J8433="PosK",SUMIFS(K:K,J:J,"PosK",H:H,H8433),"")</f>
        <v/>
      </c>
      <c r="M8433" s="61" t="str">
        <f aca="false">IF(J8433="PosK",SUMIFS(K:K,J:J,"NegK",H:H,H8433),"")</f>
        <v/>
      </c>
      <c r="N8433" s="61" t="str">
        <f aca="false">IF(J8433="PosK",SUMIFS(K:K,J:J,"eDNA",H:H,H8433),"")</f>
        <v/>
      </c>
      <c r="P8433" s="62"/>
      <c r="T8433" s="63"/>
      <c r="W8433" s="64"/>
    </row>
    <row r="8434" customFormat="false" ht="14.25" hidden="false" customHeight="false" outlineLevel="0" collapsed="false">
      <c r="A8434" s="0" t="s">
        <v>818</v>
      </c>
      <c r="B8434" s="52" t="s">
        <v>1232</v>
      </c>
      <c r="C8434" s="52" t="s">
        <v>743</v>
      </c>
      <c r="D8434" s="53" t="n">
        <v>0.1</v>
      </c>
      <c r="E8434" s="53" t="s">
        <v>748</v>
      </c>
      <c r="F8434" s="0" t="s">
        <v>1449</v>
      </c>
      <c r="G8434" s="0" t="str">
        <f aca="false">LEFT(B8434,2)</f>
        <v>34</v>
      </c>
      <c r="H8434" s="0" t="str">
        <f aca="false">I8434&amp;"_"&amp;G8434&amp;"_"&amp;F8434</f>
        <v>Soelvkarusse_34_20190905_DL2019033_JohannesGym_koersel2</v>
      </c>
      <c r="I8434" s="61" t="str">
        <f aca="false">MID(RIGHT(B8434,LEN(B8434)-3),1,FIND("_",RIGHT(B8434,LEN(B8434)-3))-1)</f>
        <v>Soelvkarusse</v>
      </c>
      <c r="J8434" s="61" t="str">
        <f aca="false">TRIM(SUBSTITUTE(RIGHT(B8434,FIND(I8434,B8434)+1),"_",""))</f>
        <v>PosK</v>
      </c>
      <c r="K8434" s="0" t="str">
        <f aca="false">IFERROR(VALUE(SUBSTITUTE(E8434,".",",")),E8434)</f>
        <v>No Ct</v>
      </c>
      <c r="L8434" s="61" t="n">
        <f aca="false">IF(J8434="PosK",SUMIFS(K:K,J:J,"PosK",H:H,H8434),"")</f>
        <v>0</v>
      </c>
      <c r="M8434" s="61" t="n">
        <f aca="false">IF(J8434="PosK",SUMIFS(K:K,J:J,"NegK",H:H,H8434),"")</f>
        <v>0</v>
      </c>
      <c r="N8434" s="61" t="n">
        <f aca="false">IF(J8434="PosK",SUMIFS(K:K,J:J,"eDNA",H:H,H8434),"")</f>
        <v>0</v>
      </c>
      <c r="P8434" s="62" t="n">
        <f aca="false">IF(K8436="No Ct",0,K8436)</f>
        <v>0</v>
      </c>
      <c r="Q8434" s="62" t="n">
        <f aca="false">IF(K8437="No Ct",0,K8437)</f>
        <v>0</v>
      </c>
      <c r="R8434" s="0" t="str">
        <f aca="false">IF(AND(L8434&gt;0,M8434=0),"Valid","Invalid")</f>
        <v>Invalid</v>
      </c>
      <c r="S8434" s="0" t="str">
        <f aca="false">IF(OR(P8434&gt;1,Q8434&gt;1),"Present","Absent")</f>
        <v>Absent</v>
      </c>
      <c r="T8434" s="63" t="str">
        <f aca="false">IF(OR(AND(P8434&gt;1,P8434&lt;41),AND(Q8434&gt;1,Q8434&lt;41)),"Ct&lt;41","Ct&gt;41")</f>
        <v>Ct&gt;41</v>
      </c>
      <c r="U8434" s="0" t="str">
        <f aca="false">I8434</f>
        <v>Soelvkarusse</v>
      </c>
      <c r="V8434" s="0" t="str">
        <f aca="false">MID(F8434,10,9)</f>
        <v>DL2019033</v>
      </c>
      <c r="W8434" s="64" t="str">
        <f aca="false">V8434&amp;"_"&amp;U8434&amp;"_"&amp;R8434&amp;"_"&amp;S8434&amp;"_"&amp;T8434</f>
        <v>DL2019033_Soelvkarusse_Invalid_Absent_Ct&gt;41</v>
      </c>
    </row>
    <row r="8435" customFormat="false" ht="14.25" hidden="false" customHeight="false" outlineLevel="0" collapsed="false">
      <c r="A8435" s="0" t="s">
        <v>820</v>
      </c>
      <c r="B8435" s="52" t="s">
        <v>1233</v>
      </c>
      <c r="C8435" s="52" t="s">
        <v>747</v>
      </c>
      <c r="D8435" s="53" t="n">
        <v>0.1</v>
      </c>
      <c r="E8435" s="53" t="s">
        <v>748</v>
      </c>
      <c r="F8435" s="0" t="s">
        <v>1449</v>
      </c>
      <c r="G8435" s="0" t="str">
        <f aca="false">LEFT(B8435,2)</f>
        <v>34</v>
      </c>
      <c r="H8435" s="0" t="str">
        <f aca="false">I8435&amp;"_"&amp;G8435&amp;"_"&amp;F8435</f>
        <v>Soelvkarusse_34_20190905_DL2019033_JohannesGym_koersel2</v>
      </c>
      <c r="I8435" s="61" t="str">
        <f aca="false">MID(RIGHT(B8435,LEN(B8435)-3),1,FIND("_",RIGHT(B8435,LEN(B8435)-3))-1)</f>
        <v>Soelvkarusse</v>
      </c>
      <c r="J8435" s="61" t="str">
        <f aca="false">TRIM(SUBSTITUTE(RIGHT(B8435,FIND(I8435,B8435)+1),"_",""))</f>
        <v>NegK</v>
      </c>
      <c r="K8435" s="0" t="str">
        <f aca="false">IFERROR(VALUE(SUBSTITUTE(E8435,".",",")),E8435)</f>
        <v>No Ct</v>
      </c>
      <c r="L8435" s="61" t="str">
        <f aca="false">IF(J8435="PosK",SUMIFS(K:K,J:J,"PosK",H:H,H8435),"")</f>
        <v/>
      </c>
      <c r="M8435" s="61" t="str">
        <f aca="false">IF(J8435="PosK",SUMIFS(K:K,J:J,"NegK",H:H,H8435),"")</f>
        <v/>
      </c>
      <c r="N8435" s="61" t="str">
        <f aca="false">IF(J8435="PosK",SUMIFS(K:K,J:J,"eDNA",H:H,H8435),"")</f>
        <v/>
      </c>
    </row>
    <row r="8436" customFormat="false" ht="14.25" hidden="false" customHeight="false" outlineLevel="0" collapsed="false">
      <c r="A8436" s="0" t="s">
        <v>822</v>
      </c>
      <c r="B8436" s="52" t="s">
        <v>1234</v>
      </c>
      <c r="C8436" s="52" t="s">
        <v>751</v>
      </c>
      <c r="D8436" s="53" t="n">
        <v>0.1</v>
      </c>
      <c r="E8436" s="53" t="s">
        <v>748</v>
      </c>
      <c r="F8436" s="0" t="s">
        <v>1449</v>
      </c>
      <c r="G8436" s="0" t="str">
        <f aca="false">LEFT(B8436,2)</f>
        <v>34</v>
      </c>
      <c r="H8436" s="0" t="str">
        <f aca="false">I8436&amp;"_"&amp;G8436&amp;"_"&amp;F8436</f>
        <v>Soelvkarusse_34_20190905_DL2019033_JohannesGym_koersel2</v>
      </c>
      <c r="I8436" s="61" t="str">
        <f aca="false">MID(RIGHT(B8436,LEN(B8436)-3),1,FIND("_",RIGHT(B8436,LEN(B8436)-3))-1)</f>
        <v>Soelvkarusse</v>
      </c>
      <c r="J8436" s="61" t="str">
        <f aca="false">TRIM(SUBSTITUTE(RIGHT(B8436,FIND(I8436,B8436)+1),"_",""))</f>
        <v>eDNA</v>
      </c>
      <c r="K8436" s="0" t="str">
        <f aca="false">IFERROR(VALUE(SUBSTITUTE(E8436,".",",")),E8436)</f>
        <v>No Ct</v>
      </c>
      <c r="L8436" s="61" t="str">
        <f aca="false">IF(J8436="PosK",SUMIFS(K:K,J:J,"PosK",H:H,H8436),"")</f>
        <v/>
      </c>
      <c r="M8436" s="61" t="str">
        <f aca="false">IF(J8436="PosK",SUMIFS(K:K,J:J,"NegK",H:H,H8436),"")</f>
        <v/>
      </c>
      <c r="N8436" s="61" t="str">
        <f aca="false">IF(J8436="PosK",SUMIFS(K:K,J:J,"eDNA",H:H,H8436),"")</f>
        <v/>
      </c>
      <c r="Q8436" s="62"/>
    </row>
    <row r="8437" customFormat="false" ht="14.25" hidden="false" customHeight="false" outlineLevel="0" collapsed="false">
      <c r="A8437" s="0" t="s">
        <v>824</v>
      </c>
      <c r="B8437" s="52" t="s">
        <v>1234</v>
      </c>
      <c r="C8437" s="52" t="s">
        <v>751</v>
      </c>
      <c r="D8437" s="53" t="n">
        <v>0.1</v>
      </c>
      <c r="E8437" s="53" t="s">
        <v>748</v>
      </c>
      <c r="F8437" s="0" t="s">
        <v>1449</v>
      </c>
      <c r="G8437" s="0" t="str">
        <f aca="false">LEFT(B8437,2)</f>
        <v>34</v>
      </c>
      <c r="H8437" s="0" t="str">
        <f aca="false">I8437&amp;"_"&amp;G8437&amp;"_"&amp;F8437</f>
        <v>Soelvkarusse_34_20190905_DL2019033_JohannesGym_koersel2</v>
      </c>
      <c r="I8437" s="61" t="str">
        <f aca="false">MID(RIGHT(B8437,LEN(B8437)-3),1,FIND("_",RIGHT(B8437,LEN(B8437)-3))-1)</f>
        <v>Soelvkarusse</v>
      </c>
      <c r="J8437" s="61" t="str">
        <f aca="false">TRIM(SUBSTITUTE(RIGHT(B8437,FIND(I8437,B8437)+1),"_",""))</f>
        <v>eDNA</v>
      </c>
      <c r="K8437" s="0" t="str">
        <f aca="false">IFERROR(VALUE(SUBSTITUTE(E8437,".",",")),E8437)</f>
        <v>No Ct</v>
      </c>
      <c r="L8437" s="61" t="str">
        <f aca="false">IF(J8437="PosK",SUMIFS(K:K,J:J,"PosK",H:H,H8437),"")</f>
        <v/>
      </c>
      <c r="M8437" s="61" t="str">
        <f aca="false">IF(J8437="PosK",SUMIFS(K:K,J:J,"NegK",H:H,H8437),"")</f>
        <v/>
      </c>
      <c r="N8437" s="61" t="str">
        <f aca="false">IF(J8437="PosK",SUMIFS(K:K,J:J,"eDNA",H:H,H8437),"")</f>
        <v/>
      </c>
      <c r="P8437" s="62"/>
      <c r="T8437" s="63"/>
      <c r="W8437" s="64"/>
    </row>
    <row r="8438" customFormat="false" ht="14.25" hidden="false" customHeight="false" outlineLevel="0" collapsed="false">
      <c r="A8438" s="0" t="s">
        <v>741</v>
      </c>
      <c r="B8438" s="52" t="s">
        <v>742</v>
      </c>
      <c r="C8438" s="52" t="s">
        <v>743</v>
      </c>
      <c r="D8438" s="53" t="n">
        <v>0.1</v>
      </c>
      <c r="E8438" s="53" t="n">
        <v>36.71</v>
      </c>
      <c r="F8438" s="0" t="s">
        <v>1450</v>
      </c>
      <c r="G8438" s="0" t="str">
        <f aca="false">LEFT(B8438,2)</f>
        <v>01</v>
      </c>
      <c r="H8438" s="0" t="str">
        <f aca="false">I8438&amp;"_"&amp;G8438&amp;"_"&amp;F8438</f>
        <v>Loegfroe_01_20190905_DL2019033_JohanneskolensGym_koersel1</v>
      </c>
      <c r="I8438" s="61" t="str">
        <f aca="false">MID(RIGHT(B8438,LEN(B8438)-3),1,FIND("_",RIGHT(B8438,LEN(B8438)-3))-1)</f>
        <v>Loegfroe</v>
      </c>
      <c r="J8438" s="61" t="str">
        <f aca="false">TRIM(SUBSTITUTE(RIGHT(B8438,FIND(I8438,B8438)+1),"_",""))</f>
        <v>PosK</v>
      </c>
      <c r="K8438" s="0" t="n">
        <f aca="false">IFERROR(VALUE(SUBSTITUTE(E8438,".",",")),E8438)</f>
        <v>36.71</v>
      </c>
      <c r="L8438" s="61" t="n">
        <f aca="false">IF(J8438="PosK",SUMIFS(K:K,J:J,"PosK",H:H,H8438),"")</f>
        <v>36.71</v>
      </c>
      <c r="M8438" s="61" t="n">
        <f aca="false">IF(J8438="PosK",SUMIFS(K:K,J:J,"NegK",H:H,H8438),"")</f>
        <v>0</v>
      </c>
      <c r="N8438" s="61" t="n">
        <f aca="false">IF(J8438="PosK",SUMIFS(K:K,J:J,"eDNA",H:H,H8438),"")</f>
        <v>76.9</v>
      </c>
      <c r="P8438" s="62" t="n">
        <f aca="false">IF(K8440="No Ct",0,K8440)</f>
        <v>38.27</v>
      </c>
      <c r="Q8438" s="62" t="n">
        <f aca="false">IF(K8441="No Ct",0,K8441)</f>
        <v>38.63</v>
      </c>
      <c r="R8438" s="0" t="str">
        <f aca="false">IF(AND(L8438&gt;0,M8438=0),"Valid","Invalid")</f>
        <v>Valid</v>
      </c>
      <c r="S8438" s="0" t="str">
        <f aca="false">IF(OR(P8438&gt;1,Q8438&gt;1),"Present","Absent")</f>
        <v>Present</v>
      </c>
      <c r="T8438" s="63" t="str">
        <f aca="false">IF(OR(AND(P8438&gt;1,P8438&lt;41),AND(Q8438&gt;1,Q8438&lt;41)),"Ct&lt;41","Ct&gt;41")</f>
        <v>Ct&lt;41</v>
      </c>
      <c r="U8438" s="0" t="str">
        <f aca="false">I8438</f>
        <v>Loegfroe</v>
      </c>
      <c r="V8438" s="0" t="str">
        <f aca="false">MID(F8438,10,9)</f>
        <v>DL2019033</v>
      </c>
      <c r="W8438" s="64" t="str">
        <f aca="false">V8438&amp;"_"&amp;U8438&amp;"_"&amp;R8438&amp;"_"&amp;S8438&amp;"_"&amp;T8438</f>
        <v>DL2019033_Loegfroe_Valid_Present_Ct&lt;41</v>
      </c>
    </row>
    <row r="8439" customFormat="false" ht="14.25" hidden="false" customHeight="false" outlineLevel="0" collapsed="false">
      <c r="A8439" s="0" t="s">
        <v>745</v>
      </c>
      <c r="B8439" s="52" t="s">
        <v>746</v>
      </c>
      <c r="C8439" s="52" t="s">
        <v>747</v>
      </c>
      <c r="D8439" s="53" t="n">
        <v>0.1</v>
      </c>
      <c r="E8439" s="53" t="s">
        <v>748</v>
      </c>
      <c r="F8439" s="0" t="s">
        <v>1450</v>
      </c>
      <c r="G8439" s="0" t="str">
        <f aca="false">LEFT(B8439,2)</f>
        <v>01</v>
      </c>
      <c r="H8439" s="0" t="str">
        <f aca="false">I8439&amp;"_"&amp;G8439&amp;"_"&amp;F8439</f>
        <v>Loegfroe_01_20190905_DL2019033_JohanneskolensGym_koersel1</v>
      </c>
      <c r="I8439" s="61" t="str">
        <f aca="false">MID(RIGHT(B8439,LEN(B8439)-3),1,FIND("_",RIGHT(B8439,LEN(B8439)-3))-1)</f>
        <v>Loegfroe</v>
      </c>
      <c r="J8439" s="61" t="str">
        <f aca="false">TRIM(SUBSTITUTE(RIGHT(B8439,FIND(I8439,B8439)+1),"_",""))</f>
        <v>NegK</v>
      </c>
      <c r="K8439" s="0" t="str">
        <f aca="false">IFERROR(VALUE(SUBSTITUTE(E8439,".",",")),E8439)</f>
        <v>No Ct</v>
      </c>
      <c r="L8439" s="61" t="str">
        <f aca="false">IF(J8439="PosK",SUMIFS(K:K,J:J,"PosK",H:H,H8439),"")</f>
        <v/>
      </c>
      <c r="M8439" s="61" t="str">
        <f aca="false">IF(J8439="PosK",SUMIFS(K:K,J:J,"NegK",H:H,H8439),"")</f>
        <v/>
      </c>
      <c r="N8439" s="61" t="str">
        <f aca="false">IF(J8439="PosK",SUMIFS(K:K,J:J,"eDNA",H:H,H8439),"")</f>
        <v/>
      </c>
    </row>
    <row r="8440" customFormat="false" ht="14.25" hidden="false" customHeight="false" outlineLevel="0" collapsed="false">
      <c r="A8440" s="0" t="s">
        <v>749</v>
      </c>
      <c r="B8440" s="52" t="s">
        <v>750</v>
      </c>
      <c r="C8440" s="52" t="s">
        <v>751</v>
      </c>
      <c r="D8440" s="53" t="n">
        <v>0.1</v>
      </c>
      <c r="E8440" s="53" t="n">
        <v>38.27</v>
      </c>
      <c r="F8440" s="0" t="s">
        <v>1450</v>
      </c>
      <c r="G8440" s="0" t="str">
        <f aca="false">LEFT(B8440,2)</f>
        <v>01</v>
      </c>
      <c r="H8440" s="0" t="str">
        <f aca="false">I8440&amp;"_"&amp;G8440&amp;"_"&amp;F8440</f>
        <v>Loegfroe_01_20190905_DL2019033_JohanneskolensGym_koersel1</v>
      </c>
      <c r="I8440" s="61" t="str">
        <f aca="false">MID(RIGHT(B8440,LEN(B8440)-3),1,FIND("_",RIGHT(B8440,LEN(B8440)-3))-1)</f>
        <v>Loegfroe</v>
      </c>
      <c r="J8440" s="61" t="str">
        <f aca="false">TRIM(SUBSTITUTE(RIGHT(B8440,FIND(I8440,B8440)+1),"_",""))</f>
        <v>eDNA</v>
      </c>
      <c r="K8440" s="0" t="n">
        <f aca="false">IFERROR(VALUE(SUBSTITUTE(E8440,".",",")),E8440)</f>
        <v>38.27</v>
      </c>
      <c r="L8440" s="61" t="str">
        <f aca="false">IF(J8440="PosK",SUMIFS(K:K,J:J,"PosK",H:H,H8440),"")</f>
        <v/>
      </c>
      <c r="M8440" s="61" t="str">
        <f aca="false">IF(J8440="PosK",SUMIFS(K:K,J:J,"NegK",H:H,H8440),"")</f>
        <v/>
      </c>
      <c r="N8440" s="61" t="str">
        <f aca="false">IF(J8440="PosK",SUMIFS(K:K,J:J,"eDNA",H:H,H8440),"")</f>
        <v/>
      </c>
      <c r="Q8440" s="62"/>
    </row>
    <row r="8441" customFormat="false" ht="14.25" hidden="false" customHeight="false" outlineLevel="0" collapsed="false">
      <c r="A8441" s="0" t="s">
        <v>752</v>
      </c>
      <c r="B8441" s="52" t="s">
        <v>750</v>
      </c>
      <c r="C8441" s="52" t="s">
        <v>751</v>
      </c>
      <c r="D8441" s="53" t="n">
        <v>0.1</v>
      </c>
      <c r="E8441" s="53" t="n">
        <v>38.63</v>
      </c>
      <c r="F8441" s="0" t="s">
        <v>1450</v>
      </c>
      <c r="G8441" s="0" t="str">
        <f aca="false">LEFT(B8441,2)</f>
        <v>01</v>
      </c>
      <c r="H8441" s="0" t="str">
        <f aca="false">I8441&amp;"_"&amp;G8441&amp;"_"&amp;F8441</f>
        <v>Loegfroe_01_20190905_DL2019033_JohanneskolensGym_koersel1</v>
      </c>
      <c r="I8441" s="61" t="str">
        <f aca="false">MID(RIGHT(B8441,LEN(B8441)-3),1,FIND("_",RIGHT(B8441,LEN(B8441)-3))-1)</f>
        <v>Loegfroe</v>
      </c>
      <c r="J8441" s="61" t="str">
        <f aca="false">TRIM(SUBSTITUTE(RIGHT(B8441,FIND(I8441,B8441)+1),"_",""))</f>
        <v>eDNA</v>
      </c>
      <c r="K8441" s="0" t="n">
        <f aca="false">IFERROR(VALUE(SUBSTITUTE(E8441,".",",")),E8441)</f>
        <v>38.63</v>
      </c>
      <c r="L8441" s="61" t="str">
        <f aca="false">IF(J8441="PosK",SUMIFS(K:K,J:J,"PosK",H:H,H8441),"")</f>
        <v/>
      </c>
      <c r="M8441" s="61" t="str">
        <f aca="false">IF(J8441="PosK",SUMIFS(K:K,J:J,"NegK",H:H,H8441),"")</f>
        <v/>
      </c>
      <c r="N8441" s="61" t="str">
        <f aca="false">IF(J8441="PosK",SUMIFS(K:K,J:J,"eDNA",H:H,H8441),"")</f>
        <v/>
      </c>
      <c r="P8441" s="62"/>
      <c r="T8441" s="63"/>
      <c r="W8441" s="64"/>
    </row>
    <row r="8442" customFormat="false" ht="14.25" hidden="false" customHeight="false" outlineLevel="0" collapsed="false">
      <c r="A8442" s="0" t="s">
        <v>754</v>
      </c>
      <c r="B8442" s="52" t="s">
        <v>755</v>
      </c>
      <c r="C8442" s="52" t="s">
        <v>743</v>
      </c>
      <c r="D8442" s="53" t="n">
        <v>0.1</v>
      </c>
      <c r="E8442" s="53" t="n">
        <v>34.85</v>
      </c>
      <c r="F8442" s="0" t="s">
        <v>1450</v>
      </c>
      <c r="G8442" s="0" t="str">
        <f aca="false">LEFT(B8442,2)</f>
        <v>02</v>
      </c>
      <c r="H8442" s="0" t="str">
        <f aca="false">I8442&amp;"_"&amp;G8442&amp;"_"&amp;F8442</f>
        <v>StorVandsalamander_02_20190905_DL2019033_JohanneskolensGym_koersel1</v>
      </c>
      <c r="I8442" s="61" t="str">
        <f aca="false">MID(RIGHT(B8442,LEN(B8442)-3),1,FIND("_",RIGHT(B8442,LEN(B8442)-3))-1)</f>
        <v>StorVandsalamander</v>
      </c>
      <c r="J8442" s="61" t="str">
        <f aca="false">TRIM(SUBSTITUTE(RIGHT(B8442,FIND(I8442,B8442)+1),"_",""))</f>
        <v>PosK</v>
      </c>
      <c r="K8442" s="0" t="n">
        <f aca="false">IFERROR(VALUE(SUBSTITUTE(E8442,".",",")),E8442)</f>
        <v>34.85</v>
      </c>
      <c r="L8442" s="61" t="n">
        <f aca="false">IF(J8442="PosK",SUMIFS(K:K,J:J,"PosK",H:H,H8442),"")</f>
        <v>34.85</v>
      </c>
      <c r="M8442" s="61" t="n">
        <f aca="false">IF(J8442="PosK",SUMIFS(K:K,J:J,"NegK",H:H,H8442),"")</f>
        <v>0</v>
      </c>
      <c r="N8442" s="61" t="n">
        <f aca="false">IF(J8442="PosK",SUMIFS(K:K,J:J,"eDNA",H:H,H8442),"")</f>
        <v>0</v>
      </c>
      <c r="P8442" s="62" t="n">
        <f aca="false">IF(K8444="No Ct",0,K8444)</f>
        <v>0</v>
      </c>
      <c r="Q8442" s="62" t="n">
        <f aca="false">IF(K8445="No Ct",0,K8445)</f>
        <v>0</v>
      </c>
      <c r="R8442" s="0" t="str">
        <f aca="false">IF(AND(L8442&gt;0,M8442=0),"Valid","Invalid")</f>
        <v>Valid</v>
      </c>
      <c r="S8442" s="0" t="str">
        <f aca="false">IF(OR(P8442&gt;1,Q8442&gt;1),"Present","Absent")</f>
        <v>Absent</v>
      </c>
      <c r="T8442" s="63" t="str">
        <f aca="false">IF(OR(AND(P8442&gt;1,P8442&lt;41),AND(Q8442&gt;1,Q8442&lt;41)),"Ct&lt;41","Ct&gt;41")</f>
        <v>Ct&gt;41</v>
      </c>
      <c r="U8442" s="0" t="str">
        <f aca="false">I8442</f>
        <v>StorVandsalamander</v>
      </c>
      <c r="V8442" s="0" t="str">
        <f aca="false">MID(F8442,10,9)</f>
        <v>DL2019033</v>
      </c>
      <c r="W8442" s="64" t="str">
        <f aca="false">V8442&amp;"_"&amp;U8442&amp;"_"&amp;R8442&amp;"_"&amp;S8442&amp;"_"&amp;T8442</f>
        <v>DL2019033_StorVandsalamander_Valid_Absent_Ct&gt;41</v>
      </c>
    </row>
    <row r="8443" customFormat="false" ht="14.25" hidden="false" customHeight="false" outlineLevel="0" collapsed="false">
      <c r="A8443" s="0" t="s">
        <v>756</v>
      </c>
      <c r="B8443" s="52" t="s">
        <v>757</v>
      </c>
      <c r="C8443" s="52" t="s">
        <v>747</v>
      </c>
      <c r="D8443" s="53" t="n">
        <v>0.1</v>
      </c>
      <c r="E8443" s="53" t="s">
        <v>748</v>
      </c>
      <c r="F8443" s="0" t="s">
        <v>1450</v>
      </c>
      <c r="G8443" s="0" t="str">
        <f aca="false">LEFT(B8443,2)</f>
        <v>02</v>
      </c>
      <c r="H8443" s="0" t="str">
        <f aca="false">I8443&amp;"_"&amp;G8443&amp;"_"&amp;F8443</f>
        <v>StorVandsalamander_02_20190905_DL2019033_JohanneskolensGym_koersel1</v>
      </c>
      <c r="I8443" s="61" t="str">
        <f aca="false">MID(RIGHT(B8443,LEN(B8443)-3),1,FIND("_",RIGHT(B8443,LEN(B8443)-3))-1)</f>
        <v>StorVandsalamander</v>
      </c>
      <c r="J8443" s="61" t="str">
        <f aca="false">TRIM(SUBSTITUTE(RIGHT(B8443,FIND(I8443,B8443)+1),"_",""))</f>
        <v>NegK</v>
      </c>
      <c r="K8443" s="0" t="str">
        <f aca="false">IFERROR(VALUE(SUBSTITUTE(E8443,".",",")),E8443)</f>
        <v>No Ct</v>
      </c>
      <c r="L8443" s="61" t="str">
        <f aca="false">IF(J8443="PosK",SUMIFS(K:K,J:J,"PosK",H:H,H8443),"")</f>
        <v/>
      </c>
      <c r="M8443" s="61" t="str">
        <f aca="false">IF(J8443="PosK",SUMIFS(K:K,J:J,"NegK",H:H,H8443),"")</f>
        <v/>
      </c>
      <c r="N8443" s="61" t="str">
        <f aca="false">IF(J8443="PosK",SUMIFS(K:K,J:J,"eDNA",H:H,H8443),"")</f>
        <v/>
      </c>
    </row>
    <row r="8444" customFormat="false" ht="14.25" hidden="false" customHeight="false" outlineLevel="0" collapsed="false">
      <c r="A8444" s="0" t="s">
        <v>758</v>
      </c>
      <c r="B8444" s="52" t="s">
        <v>759</v>
      </c>
      <c r="C8444" s="52" t="s">
        <v>751</v>
      </c>
      <c r="D8444" s="53" t="n">
        <v>0.1</v>
      </c>
      <c r="E8444" s="53" t="s">
        <v>748</v>
      </c>
      <c r="F8444" s="0" t="s">
        <v>1450</v>
      </c>
      <c r="G8444" s="0" t="str">
        <f aca="false">LEFT(B8444,2)</f>
        <v>02</v>
      </c>
      <c r="H8444" s="0" t="str">
        <f aca="false">I8444&amp;"_"&amp;G8444&amp;"_"&amp;F8444</f>
        <v>StorVandsalamander_02_20190905_DL2019033_JohanneskolensGym_koersel1</v>
      </c>
      <c r="I8444" s="61" t="str">
        <f aca="false">MID(RIGHT(B8444,LEN(B8444)-3),1,FIND("_",RIGHT(B8444,LEN(B8444)-3))-1)</f>
        <v>StorVandsalamander</v>
      </c>
      <c r="J8444" s="61" t="str">
        <f aca="false">TRIM(SUBSTITUTE(RIGHT(B8444,FIND(I8444,B8444)+1),"_",""))</f>
        <v>eDNA</v>
      </c>
      <c r="K8444" s="0" t="str">
        <f aca="false">IFERROR(VALUE(SUBSTITUTE(E8444,".",",")),E8444)</f>
        <v>No Ct</v>
      </c>
      <c r="L8444" s="61" t="str">
        <f aca="false">IF(J8444="PosK",SUMIFS(K:K,J:J,"PosK",H:H,H8444),"")</f>
        <v/>
      </c>
      <c r="M8444" s="61" t="str">
        <f aca="false">IF(J8444="PosK",SUMIFS(K:K,J:J,"NegK",H:H,H8444),"")</f>
        <v/>
      </c>
      <c r="N8444" s="61" t="str">
        <f aca="false">IF(J8444="PosK",SUMIFS(K:K,J:J,"eDNA",H:H,H8444),"")</f>
        <v/>
      </c>
      <c r="Q8444" s="62"/>
    </row>
    <row r="8445" customFormat="false" ht="14.25" hidden="false" customHeight="false" outlineLevel="0" collapsed="false">
      <c r="A8445" s="0" t="s">
        <v>760</v>
      </c>
      <c r="B8445" s="52" t="s">
        <v>759</v>
      </c>
      <c r="C8445" s="52" t="s">
        <v>751</v>
      </c>
      <c r="D8445" s="53" t="n">
        <v>0.1</v>
      </c>
      <c r="E8445" s="53" t="s">
        <v>748</v>
      </c>
      <c r="F8445" s="0" t="s">
        <v>1450</v>
      </c>
      <c r="G8445" s="0" t="str">
        <f aca="false">LEFT(B8445,2)</f>
        <v>02</v>
      </c>
      <c r="H8445" s="0" t="str">
        <f aca="false">I8445&amp;"_"&amp;G8445&amp;"_"&amp;F8445</f>
        <v>StorVandsalamander_02_20190905_DL2019033_JohanneskolensGym_koersel1</v>
      </c>
      <c r="I8445" s="61" t="str">
        <f aca="false">MID(RIGHT(B8445,LEN(B8445)-3),1,FIND("_",RIGHT(B8445,LEN(B8445)-3))-1)</f>
        <v>StorVandsalamander</v>
      </c>
      <c r="J8445" s="61" t="str">
        <f aca="false">TRIM(SUBSTITUTE(RIGHT(B8445,FIND(I8445,B8445)+1),"_",""))</f>
        <v>eDNA</v>
      </c>
      <c r="K8445" s="0" t="str">
        <f aca="false">IFERROR(VALUE(SUBSTITUTE(E8445,".",",")),E8445)</f>
        <v>No Ct</v>
      </c>
      <c r="L8445" s="61" t="str">
        <f aca="false">IF(J8445="PosK",SUMIFS(K:K,J:J,"PosK",H:H,H8445),"")</f>
        <v/>
      </c>
      <c r="M8445" s="61" t="str">
        <f aca="false">IF(J8445="PosK",SUMIFS(K:K,J:J,"NegK",H:H,H8445),"")</f>
        <v/>
      </c>
      <c r="N8445" s="61" t="str">
        <f aca="false">IF(J8445="PosK",SUMIFS(K:K,J:J,"eDNA",H:H,H8445),"")</f>
        <v/>
      </c>
      <c r="P8445" s="62"/>
      <c r="T8445" s="63"/>
      <c r="W8445" s="64"/>
    </row>
    <row r="8446" customFormat="false" ht="14.25" hidden="false" customHeight="false" outlineLevel="0" collapsed="false">
      <c r="A8446" s="0" t="s">
        <v>762</v>
      </c>
      <c r="B8446" s="52" t="s">
        <v>763</v>
      </c>
      <c r="C8446" s="52" t="s">
        <v>743</v>
      </c>
      <c r="D8446" s="53" t="n">
        <v>0.1</v>
      </c>
      <c r="E8446" s="53" t="n">
        <v>33.78</v>
      </c>
      <c r="F8446" s="0" t="s">
        <v>1450</v>
      </c>
      <c r="G8446" s="0" t="str">
        <f aca="false">LEFT(B8446,2)</f>
        <v>03</v>
      </c>
      <c r="H8446" s="0" t="str">
        <f aca="false">I8446&amp;"_"&amp;G8446&amp;"_"&amp;F8446</f>
        <v>Strandtudse_03_20190905_DL2019033_JohanneskolensGym_koersel1</v>
      </c>
      <c r="I8446" s="61" t="str">
        <f aca="false">MID(RIGHT(B8446,LEN(B8446)-3),1,FIND("_",RIGHT(B8446,LEN(B8446)-3))-1)</f>
        <v>Strandtudse</v>
      </c>
      <c r="J8446" s="61" t="str">
        <f aca="false">TRIM(SUBSTITUTE(RIGHT(B8446,FIND(I8446,B8446)+1),"_",""))</f>
        <v>PosK</v>
      </c>
      <c r="K8446" s="0" t="n">
        <f aca="false">IFERROR(VALUE(SUBSTITUTE(E8446,".",",")),E8446)</f>
        <v>33.78</v>
      </c>
      <c r="L8446" s="61" t="n">
        <f aca="false">IF(J8446="PosK",SUMIFS(K:K,J:J,"PosK",H:H,H8446),"")</f>
        <v>33.78</v>
      </c>
      <c r="M8446" s="61" t="n">
        <f aca="false">IF(J8446="PosK",SUMIFS(K:K,J:J,"NegK",H:H,H8446),"")</f>
        <v>0</v>
      </c>
      <c r="N8446" s="61" t="n">
        <f aca="false">IF(J8446="PosK",SUMIFS(K:K,J:J,"eDNA",H:H,H8446),"")</f>
        <v>0</v>
      </c>
      <c r="P8446" s="62" t="n">
        <f aca="false">IF(K8448="No Ct",0,K8448)</f>
        <v>0</v>
      </c>
      <c r="Q8446" s="62" t="n">
        <f aca="false">IF(K8449="No Ct",0,K8449)</f>
        <v>0</v>
      </c>
      <c r="R8446" s="0" t="str">
        <f aca="false">IF(AND(L8446&gt;0,M8446=0),"Valid","Invalid")</f>
        <v>Valid</v>
      </c>
      <c r="S8446" s="0" t="str">
        <f aca="false">IF(OR(P8446&gt;1,Q8446&gt;1),"Present","Absent")</f>
        <v>Absent</v>
      </c>
      <c r="T8446" s="63" t="str">
        <f aca="false">IF(OR(AND(P8446&gt;1,P8446&lt;41),AND(Q8446&gt;1,Q8446&lt;41)),"Ct&lt;41","Ct&gt;41")</f>
        <v>Ct&gt;41</v>
      </c>
      <c r="U8446" s="0" t="str">
        <f aca="false">I8446</f>
        <v>Strandtudse</v>
      </c>
      <c r="V8446" s="0" t="str">
        <f aca="false">MID(F8446,10,9)</f>
        <v>DL2019033</v>
      </c>
      <c r="W8446" s="64" t="str">
        <f aca="false">V8446&amp;"_"&amp;U8446&amp;"_"&amp;R8446&amp;"_"&amp;S8446&amp;"_"&amp;T8446</f>
        <v>DL2019033_Strandtudse_Valid_Absent_Ct&gt;41</v>
      </c>
    </row>
    <row r="8447" customFormat="false" ht="14.25" hidden="false" customHeight="false" outlineLevel="0" collapsed="false">
      <c r="A8447" s="0" t="s">
        <v>764</v>
      </c>
      <c r="B8447" s="52" t="s">
        <v>765</v>
      </c>
      <c r="C8447" s="52" t="s">
        <v>747</v>
      </c>
      <c r="D8447" s="53" t="n">
        <v>0.1</v>
      </c>
      <c r="E8447" s="53" t="s">
        <v>748</v>
      </c>
      <c r="F8447" s="0" t="s">
        <v>1450</v>
      </c>
      <c r="G8447" s="0" t="str">
        <f aca="false">LEFT(B8447,2)</f>
        <v>03</v>
      </c>
      <c r="H8447" s="0" t="str">
        <f aca="false">I8447&amp;"_"&amp;G8447&amp;"_"&amp;F8447</f>
        <v>Strandtudse_03_20190905_DL2019033_JohanneskolensGym_koersel1</v>
      </c>
      <c r="I8447" s="61" t="str">
        <f aca="false">MID(RIGHT(B8447,LEN(B8447)-3),1,FIND("_",RIGHT(B8447,LEN(B8447)-3))-1)</f>
        <v>Strandtudse</v>
      </c>
      <c r="J8447" s="61" t="str">
        <f aca="false">TRIM(SUBSTITUTE(RIGHT(B8447,FIND(I8447,B8447)+1),"_",""))</f>
        <v>NegK</v>
      </c>
      <c r="K8447" s="0" t="str">
        <f aca="false">IFERROR(VALUE(SUBSTITUTE(E8447,".",",")),E8447)</f>
        <v>No Ct</v>
      </c>
      <c r="L8447" s="61" t="str">
        <f aca="false">IF(J8447="PosK",SUMIFS(K:K,J:J,"PosK",H:H,H8447),"")</f>
        <v/>
      </c>
      <c r="M8447" s="61" t="str">
        <f aca="false">IF(J8447="PosK",SUMIFS(K:K,J:J,"NegK",H:H,H8447),"")</f>
        <v/>
      </c>
      <c r="N8447" s="61" t="str">
        <f aca="false">IF(J8447="PosK",SUMIFS(K:K,J:J,"eDNA",H:H,H8447),"")</f>
        <v/>
      </c>
    </row>
    <row r="8448" customFormat="false" ht="14.25" hidden="false" customHeight="false" outlineLevel="0" collapsed="false">
      <c r="A8448" s="0" t="s">
        <v>766</v>
      </c>
      <c r="B8448" s="52" t="s">
        <v>767</v>
      </c>
      <c r="C8448" s="52" t="s">
        <v>751</v>
      </c>
      <c r="D8448" s="53" t="n">
        <v>0.1</v>
      </c>
      <c r="E8448" s="53" t="s">
        <v>748</v>
      </c>
      <c r="F8448" s="0" t="s">
        <v>1450</v>
      </c>
      <c r="G8448" s="0" t="str">
        <f aca="false">LEFT(B8448,2)</f>
        <v>03</v>
      </c>
      <c r="H8448" s="0" t="str">
        <f aca="false">I8448&amp;"_"&amp;G8448&amp;"_"&amp;F8448</f>
        <v>Strandtudse_03_20190905_DL2019033_JohanneskolensGym_koersel1</v>
      </c>
      <c r="I8448" s="61" t="str">
        <f aca="false">MID(RIGHT(B8448,LEN(B8448)-3),1,FIND("_",RIGHT(B8448,LEN(B8448)-3))-1)</f>
        <v>Strandtudse</v>
      </c>
      <c r="J8448" s="61" t="str">
        <f aca="false">TRIM(SUBSTITUTE(RIGHT(B8448,FIND(I8448,B8448)+1),"_",""))</f>
        <v>eDNA</v>
      </c>
      <c r="K8448" s="0" t="str">
        <f aca="false">IFERROR(VALUE(SUBSTITUTE(E8448,".",",")),E8448)</f>
        <v>No Ct</v>
      </c>
      <c r="L8448" s="61" t="str">
        <f aca="false">IF(J8448="PosK",SUMIFS(K:K,J:J,"PosK",H:H,H8448),"")</f>
        <v/>
      </c>
      <c r="M8448" s="61" t="str">
        <f aca="false">IF(J8448="PosK",SUMIFS(K:K,J:J,"NegK",H:H,H8448),"")</f>
        <v/>
      </c>
      <c r="N8448" s="61" t="str">
        <f aca="false">IF(J8448="PosK",SUMIFS(K:K,J:J,"eDNA",H:H,H8448),"")</f>
        <v/>
      </c>
      <c r="Q8448" s="62"/>
    </row>
    <row r="8449" customFormat="false" ht="14.25" hidden="false" customHeight="false" outlineLevel="0" collapsed="false">
      <c r="A8449" s="0" t="s">
        <v>768</v>
      </c>
      <c r="B8449" s="52" t="s">
        <v>767</v>
      </c>
      <c r="C8449" s="52" t="s">
        <v>751</v>
      </c>
      <c r="D8449" s="53" t="n">
        <v>0.1</v>
      </c>
      <c r="E8449" s="53" t="s">
        <v>748</v>
      </c>
      <c r="F8449" s="0" t="s">
        <v>1450</v>
      </c>
      <c r="G8449" s="0" t="str">
        <f aca="false">LEFT(B8449,2)</f>
        <v>03</v>
      </c>
      <c r="H8449" s="0" t="str">
        <f aca="false">I8449&amp;"_"&amp;G8449&amp;"_"&amp;F8449</f>
        <v>Strandtudse_03_20190905_DL2019033_JohanneskolensGym_koersel1</v>
      </c>
      <c r="I8449" s="61" t="str">
        <f aca="false">MID(RIGHT(B8449,LEN(B8449)-3),1,FIND("_",RIGHT(B8449,LEN(B8449)-3))-1)</f>
        <v>Strandtudse</v>
      </c>
      <c r="J8449" s="61" t="str">
        <f aca="false">TRIM(SUBSTITUTE(RIGHT(B8449,FIND(I8449,B8449)+1),"_",""))</f>
        <v>eDNA</v>
      </c>
      <c r="K8449" s="0" t="str">
        <f aca="false">IFERROR(VALUE(SUBSTITUTE(E8449,".",",")),E8449)</f>
        <v>No Ct</v>
      </c>
      <c r="L8449" s="61" t="str">
        <f aca="false">IF(J8449="PosK",SUMIFS(K:K,J:J,"PosK",H:H,H8449),"")</f>
        <v/>
      </c>
      <c r="M8449" s="61" t="str">
        <f aca="false">IF(J8449="PosK",SUMIFS(K:K,J:J,"NegK",H:H,H8449),"")</f>
        <v/>
      </c>
      <c r="N8449" s="61" t="str">
        <f aca="false">IF(J8449="PosK",SUMIFS(K:K,J:J,"eDNA",H:H,H8449),"")</f>
        <v/>
      </c>
      <c r="P8449" s="62"/>
      <c r="T8449" s="63"/>
      <c r="W8449" s="64"/>
    </row>
    <row r="8450" customFormat="false" ht="14.25" hidden="false" customHeight="false" outlineLevel="0" collapsed="false">
      <c r="A8450" s="0" t="s">
        <v>770</v>
      </c>
      <c r="B8450" s="52" t="s">
        <v>771</v>
      </c>
      <c r="C8450" s="52" t="s">
        <v>743</v>
      </c>
      <c r="D8450" s="53" t="n">
        <v>0.1</v>
      </c>
      <c r="E8450" s="53" t="s">
        <v>748</v>
      </c>
      <c r="F8450" s="0" t="s">
        <v>1450</v>
      </c>
      <c r="G8450" s="0" t="str">
        <f aca="false">LEFT(B8450,2)</f>
        <v>04</v>
      </c>
      <c r="H8450" s="0" t="str">
        <f aca="false">I8450&amp;"_"&amp;G8450&amp;"_"&amp;F8450</f>
        <v>GroenbrogetTudse_04_20190905_DL2019033_JohanneskolensGym_koersel1</v>
      </c>
      <c r="I8450" s="61" t="str">
        <f aca="false">MID(RIGHT(B8450,LEN(B8450)-3),1,FIND("_",RIGHT(B8450,LEN(B8450)-3))-1)</f>
        <v>GroenbrogetTudse</v>
      </c>
      <c r="J8450" s="61" t="str">
        <f aca="false">TRIM(SUBSTITUTE(RIGHT(B8450,FIND(I8450,B8450)+1),"_",""))</f>
        <v>PosK</v>
      </c>
      <c r="K8450" s="0" t="str">
        <f aca="false">IFERROR(VALUE(SUBSTITUTE(E8450,".",",")),E8450)</f>
        <v>No Ct</v>
      </c>
      <c r="L8450" s="61" t="n">
        <f aca="false">IF(J8450="PosK",SUMIFS(K:K,J:J,"PosK",H:H,H8450),"")</f>
        <v>0</v>
      </c>
      <c r="M8450" s="61" t="n">
        <f aca="false">IF(J8450="PosK",SUMIFS(K:K,J:J,"NegK",H:H,H8450),"")</f>
        <v>0</v>
      </c>
      <c r="N8450" s="61" t="n">
        <f aca="false">IF(J8450="PosK",SUMIFS(K:K,J:J,"eDNA",H:H,H8450),"")</f>
        <v>0</v>
      </c>
      <c r="P8450" s="62" t="n">
        <f aca="false">IF(K8452="No Ct",0,K8452)</f>
        <v>0</v>
      </c>
      <c r="Q8450" s="62" t="n">
        <f aca="false">IF(K8453="No Ct",0,K8453)</f>
        <v>0</v>
      </c>
      <c r="R8450" s="0" t="str">
        <f aca="false">IF(AND(L8450&gt;0,M8450=0),"Valid","Invalid")</f>
        <v>Invalid</v>
      </c>
      <c r="S8450" s="0" t="str">
        <f aca="false">IF(OR(P8450&gt;1,Q8450&gt;1),"Present","Absent")</f>
        <v>Absent</v>
      </c>
      <c r="T8450" s="63" t="str">
        <f aca="false">IF(OR(AND(P8450&gt;1,P8450&lt;41),AND(Q8450&gt;1,Q8450&lt;41)),"Ct&lt;41","Ct&gt;41")</f>
        <v>Ct&gt;41</v>
      </c>
      <c r="U8450" s="0" t="str">
        <f aca="false">I8450</f>
        <v>GroenbrogetTudse</v>
      </c>
      <c r="V8450" s="0" t="str">
        <f aca="false">MID(F8450,10,9)</f>
        <v>DL2019033</v>
      </c>
      <c r="W8450" s="64" t="str">
        <f aca="false">V8450&amp;"_"&amp;U8450&amp;"_"&amp;R8450&amp;"_"&amp;S8450&amp;"_"&amp;T8450</f>
        <v>DL2019033_GroenbrogetTudse_Invalid_Absent_Ct&gt;41</v>
      </c>
    </row>
    <row r="8451" customFormat="false" ht="14.25" hidden="false" customHeight="false" outlineLevel="0" collapsed="false">
      <c r="A8451" s="0" t="s">
        <v>772</v>
      </c>
      <c r="B8451" s="52" t="s">
        <v>773</v>
      </c>
      <c r="C8451" s="52" t="s">
        <v>747</v>
      </c>
      <c r="D8451" s="53" t="n">
        <v>0.1</v>
      </c>
      <c r="E8451" s="53" t="s">
        <v>748</v>
      </c>
      <c r="F8451" s="0" t="s">
        <v>1450</v>
      </c>
      <c r="G8451" s="0" t="str">
        <f aca="false">LEFT(B8451,2)</f>
        <v>04</v>
      </c>
      <c r="H8451" s="0" t="str">
        <f aca="false">I8451&amp;"_"&amp;G8451&amp;"_"&amp;F8451</f>
        <v>GroenbrogetTudse_04_20190905_DL2019033_JohanneskolensGym_koersel1</v>
      </c>
      <c r="I8451" s="61" t="str">
        <f aca="false">MID(RIGHT(B8451,LEN(B8451)-3),1,FIND("_",RIGHT(B8451,LEN(B8451)-3))-1)</f>
        <v>GroenbrogetTudse</v>
      </c>
      <c r="J8451" s="61" t="str">
        <f aca="false">TRIM(SUBSTITUTE(RIGHT(B8451,FIND(I8451,B8451)+1),"_",""))</f>
        <v>NegK</v>
      </c>
      <c r="K8451" s="0" t="str">
        <f aca="false">IFERROR(VALUE(SUBSTITUTE(E8451,".",",")),E8451)</f>
        <v>No Ct</v>
      </c>
      <c r="L8451" s="61" t="str">
        <f aca="false">IF(J8451="PosK",SUMIFS(K:K,J:J,"PosK",H:H,H8451),"")</f>
        <v/>
      </c>
      <c r="M8451" s="61" t="str">
        <f aca="false">IF(J8451="PosK",SUMIFS(K:K,J:J,"NegK",H:H,H8451),"")</f>
        <v/>
      </c>
      <c r="N8451" s="61" t="str">
        <f aca="false">IF(J8451="PosK",SUMIFS(K:K,J:J,"eDNA",H:H,H8451),"")</f>
        <v/>
      </c>
    </row>
    <row r="8452" customFormat="false" ht="14.25" hidden="false" customHeight="false" outlineLevel="0" collapsed="false">
      <c r="A8452" s="0" t="s">
        <v>774</v>
      </c>
      <c r="B8452" s="52" t="s">
        <v>775</v>
      </c>
      <c r="C8452" s="52" t="s">
        <v>751</v>
      </c>
      <c r="D8452" s="53" t="n">
        <v>0.1</v>
      </c>
      <c r="E8452" s="53" t="s">
        <v>748</v>
      </c>
      <c r="F8452" s="0" t="s">
        <v>1450</v>
      </c>
      <c r="G8452" s="0" t="str">
        <f aca="false">LEFT(B8452,2)</f>
        <v>04</v>
      </c>
      <c r="H8452" s="0" t="str">
        <f aca="false">I8452&amp;"_"&amp;G8452&amp;"_"&amp;F8452</f>
        <v>GroenbrogetTudse_04_20190905_DL2019033_JohanneskolensGym_koersel1</v>
      </c>
      <c r="I8452" s="61" t="str">
        <f aca="false">MID(RIGHT(B8452,LEN(B8452)-3),1,FIND("_",RIGHT(B8452,LEN(B8452)-3))-1)</f>
        <v>GroenbrogetTudse</v>
      </c>
      <c r="J8452" s="61" t="str">
        <f aca="false">TRIM(SUBSTITUTE(RIGHT(B8452,FIND(I8452,B8452)+1),"_",""))</f>
        <v>eDNA</v>
      </c>
      <c r="K8452" s="0" t="str">
        <f aca="false">IFERROR(VALUE(SUBSTITUTE(E8452,".",",")),E8452)</f>
        <v>No Ct</v>
      </c>
      <c r="L8452" s="61" t="str">
        <f aca="false">IF(J8452="PosK",SUMIFS(K:K,J:J,"PosK",H:H,H8452),"")</f>
        <v/>
      </c>
      <c r="M8452" s="61" t="str">
        <f aca="false">IF(J8452="PosK",SUMIFS(K:K,J:J,"NegK",H:H,H8452),"")</f>
        <v/>
      </c>
      <c r="N8452" s="61" t="str">
        <f aca="false">IF(J8452="PosK",SUMIFS(K:K,J:J,"eDNA",H:H,H8452),"")</f>
        <v/>
      </c>
      <c r="Q8452" s="62"/>
    </row>
    <row r="8453" customFormat="false" ht="14.25" hidden="false" customHeight="false" outlineLevel="0" collapsed="false">
      <c r="A8453" s="0" t="s">
        <v>776</v>
      </c>
      <c r="B8453" s="52" t="s">
        <v>775</v>
      </c>
      <c r="C8453" s="52" t="s">
        <v>751</v>
      </c>
      <c r="D8453" s="53" t="n">
        <v>0.1</v>
      </c>
      <c r="E8453" s="53" t="s">
        <v>748</v>
      </c>
      <c r="F8453" s="0" t="s">
        <v>1450</v>
      </c>
      <c r="G8453" s="0" t="str">
        <f aca="false">LEFT(B8453,2)</f>
        <v>04</v>
      </c>
      <c r="H8453" s="0" t="str">
        <f aca="false">I8453&amp;"_"&amp;G8453&amp;"_"&amp;F8453</f>
        <v>GroenbrogetTudse_04_20190905_DL2019033_JohanneskolensGym_koersel1</v>
      </c>
      <c r="I8453" s="61" t="str">
        <f aca="false">MID(RIGHT(B8453,LEN(B8453)-3),1,FIND("_",RIGHT(B8453,LEN(B8453)-3))-1)</f>
        <v>GroenbrogetTudse</v>
      </c>
      <c r="J8453" s="61" t="str">
        <f aca="false">TRIM(SUBSTITUTE(RIGHT(B8453,FIND(I8453,B8453)+1),"_",""))</f>
        <v>eDNA</v>
      </c>
      <c r="K8453" s="0" t="str">
        <f aca="false">IFERROR(VALUE(SUBSTITUTE(E8453,".",",")),E8453)</f>
        <v>No Ct</v>
      </c>
      <c r="L8453" s="61" t="str">
        <f aca="false">IF(J8453="PosK",SUMIFS(K:K,J:J,"PosK",H:H,H8453),"")</f>
        <v/>
      </c>
      <c r="M8453" s="61" t="str">
        <f aca="false">IF(J8453="PosK",SUMIFS(K:K,J:J,"NegK",H:H,H8453),"")</f>
        <v/>
      </c>
      <c r="N8453" s="61" t="str">
        <f aca="false">IF(J8453="PosK",SUMIFS(K:K,J:J,"eDNA",H:H,H8453),"")</f>
        <v/>
      </c>
      <c r="P8453" s="62"/>
      <c r="T8453" s="63"/>
      <c r="W8453" s="64"/>
    </row>
    <row r="8454" customFormat="false" ht="14.25" hidden="false" customHeight="false" outlineLevel="0" collapsed="false">
      <c r="A8454" s="0" t="s">
        <v>778</v>
      </c>
      <c r="B8454" s="52" t="s">
        <v>779</v>
      </c>
      <c r="C8454" s="52" t="s">
        <v>743</v>
      </c>
      <c r="D8454" s="53" t="n">
        <v>0.1</v>
      </c>
      <c r="E8454" s="53" t="n">
        <v>35.6</v>
      </c>
      <c r="F8454" s="0" t="s">
        <v>1450</v>
      </c>
      <c r="G8454" s="0" t="str">
        <f aca="false">LEFT(B8454,2)</f>
        <v>05</v>
      </c>
      <c r="H8454" s="0" t="str">
        <f aca="false">I8454&amp;"_"&amp;G8454&amp;"_"&amp;F8454</f>
        <v>Loevfroe_05_20190905_DL2019033_JohanneskolensGym_koersel1</v>
      </c>
      <c r="I8454" s="61" t="str">
        <f aca="false">MID(RIGHT(B8454,LEN(B8454)-3),1,FIND("_",RIGHT(B8454,LEN(B8454)-3))-1)</f>
        <v>Loevfroe</v>
      </c>
      <c r="J8454" s="61" t="str">
        <f aca="false">TRIM(SUBSTITUTE(RIGHT(B8454,FIND(I8454,B8454)+1),"_",""))</f>
        <v>PosK</v>
      </c>
      <c r="K8454" s="0" t="n">
        <f aca="false">IFERROR(VALUE(SUBSTITUTE(E8454,".",",")),E8454)</f>
        <v>35.6</v>
      </c>
      <c r="L8454" s="61" t="n">
        <f aca="false">IF(J8454="PosK",SUMIFS(K:K,J:J,"PosK",H:H,H8454),"")</f>
        <v>35.6</v>
      </c>
      <c r="M8454" s="61" t="n">
        <f aca="false">IF(J8454="PosK",SUMIFS(K:K,J:J,"NegK",H:H,H8454),"")</f>
        <v>0</v>
      </c>
      <c r="N8454" s="61" t="n">
        <f aca="false">IF(J8454="PosK",SUMIFS(K:K,J:J,"eDNA",H:H,H8454),"")</f>
        <v>0</v>
      </c>
      <c r="P8454" s="62" t="n">
        <f aca="false">IF(K8456="No Ct",0,K8456)</f>
        <v>0</v>
      </c>
      <c r="Q8454" s="62" t="n">
        <f aca="false">IF(K8457="No Ct",0,K8457)</f>
        <v>0</v>
      </c>
      <c r="R8454" s="0" t="str">
        <f aca="false">IF(AND(L8454&gt;0,M8454=0),"Valid","Invalid")</f>
        <v>Valid</v>
      </c>
      <c r="S8454" s="0" t="str">
        <f aca="false">IF(OR(P8454&gt;1,Q8454&gt;1),"Present","Absent")</f>
        <v>Absent</v>
      </c>
      <c r="T8454" s="63" t="str">
        <f aca="false">IF(OR(AND(P8454&gt;1,P8454&lt;41),AND(Q8454&gt;1,Q8454&lt;41)),"Ct&lt;41","Ct&gt;41")</f>
        <v>Ct&gt;41</v>
      </c>
      <c r="U8454" s="0" t="str">
        <f aca="false">I8454</f>
        <v>Loevfroe</v>
      </c>
      <c r="V8454" s="0" t="str">
        <f aca="false">MID(F8454,10,9)</f>
        <v>DL2019033</v>
      </c>
      <c r="W8454" s="64" t="str">
        <f aca="false">V8454&amp;"_"&amp;U8454&amp;"_"&amp;R8454&amp;"_"&amp;S8454&amp;"_"&amp;T8454</f>
        <v>DL2019033_Loevfroe_Valid_Absent_Ct&gt;41</v>
      </c>
    </row>
    <row r="8455" customFormat="false" ht="14.25" hidden="false" customHeight="false" outlineLevel="0" collapsed="false">
      <c r="A8455" s="0" t="s">
        <v>780</v>
      </c>
      <c r="B8455" s="52" t="s">
        <v>781</v>
      </c>
      <c r="C8455" s="52" t="s">
        <v>747</v>
      </c>
      <c r="D8455" s="53" t="n">
        <v>0.1</v>
      </c>
      <c r="E8455" s="53" t="s">
        <v>748</v>
      </c>
      <c r="F8455" s="0" t="s">
        <v>1450</v>
      </c>
      <c r="G8455" s="0" t="str">
        <f aca="false">LEFT(B8455,2)</f>
        <v>05</v>
      </c>
      <c r="H8455" s="0" t="str">
        <f aca="false">I8455&amp;"_"&amp;G8455&amp;"_"&amp;F8455</f>
        <v>Loevfroe_05_20190905_DL2019033_JohanneskolensGym_koersel1</v>
      </c>
      <c r="I8455" s="61" t="str">
        <f aca="false">MID(RIGHT(B8455,LEN(B8455)-3),1,FIND("_",RIGHT(B8455,LEN(B8455)-3))-1)</f>
        <v>Loevfroe</v>
      </c>
      <c r="J8455" s="61" t="str">
        <f aca="false">TRIM(SUBSTITUTE(RIGHT(B8455,FIND(I8455,B8455)+1),"_",""))</f>
        <v>NegK</v>
      </c>
      <c r="K8455" s="0" t="str">
        <f aca="false">IFERROR(VALUE(SUBSTITUTE(E8455,".",",")),E8455)</f>
        <v>No Ct</v>
      </c>
      <c r="L8455" s="61" t="str">
        <f aca="false">IF(J8455="PosK",SUMIFS(K:K,J:J,"PosK",H:H,H8455),"")</f>
        <v/>
      </c>
      <c r="M8455" s="61" t="str">
        <f aca="false">IF(J8455="PosK",SUMIFS(K:K,J:J,"NegK",H:H,H8455),"")</f>
        <v/>
      </c>
      <c r="N8455" s="61" t="str">
        <f aca="false">IF(J8455="PosK",SUMIFS(K:K,J:J,"eDNA",H:H,H8455),"")</f>
        <v/>
      </c>
    </row>
    <row r="8456" customFormat="false" ht="14.25" hidden="false" customHeight="false" outlineLevel="0" collapsed="false">
      <c r="A8456" s="0" t="s">
        <v>782</v>
      </c>
      <c r="B8456" s="52" t="s">
        <v>783</v>
      </c>
      <c r="C8456" s="52" t="s">
        <v>751</v>
      </c>
      <c r="D8456" s="53" t="n">
        <v>0.1</v>
      </c>
      <c r="E8456" s="53" t="s">
        <v>748</v>
      </c>
      <c r="F8456" s="0" t="s">
        <v>1450</v>
      </c>
      <c r="G8456" s="0" t="str">
        <f aca="false">LEFT(B8456,2)</f>
        <v>05</v>
      </c>
      <c r="H8456" s="0" t="str">
        <f aca="false">I8456&amp;"_"&amp;G8456&amp;"_"&amp;F8456</f>
        <v>Loevfroe_05_20190905_DL2019033_JohanneskolensGym_koersel1</v>
      </c>
      <c r="I8456" s="61" t="str">
        <f aca="false">MID(RIGHT(B8456,LEN(B8456)-3),1,FIND("_",RIGHT(B8456,LEN(B8456)-3))-1)</f>
        <v>Loevfroe</v>
      </c>
      <c r="J8456" s="61" t="str">
        <f aca="false">TRIM(SUBSTITUTE(RIGHT(B8456,FIND(I8456,B8456)+1),"_",""))</f>
        <v>eDNA</v>
      </c>
      <c r="K8456" s="0" t="str">
        <f aca="false">IFERROR(VALUE(SUBSTITUTE(E8456,".",",")),E8456)</f>
        <v>No Ct</v>
      </c>
      <c r="L8456" s="61" t="str">
        <f aca="false">IF(J8456="PosK",SUMIFS(K:K,J:J,"PosK",H:H,H8456),"")</f>
        <v/>
      </c>
      <c r="M8456" s="61" t="str">
        <f aca="false">IF(J8456="PosK",SUMIFS(K:K,J:J,"NegK",H:H,H8456),"")</f>
        <v/>
      </c>
      <c r="N8456" s="61" t="str">
        <f aca="false">IF(J8456="PosK",SUMIFS(K:K,J:J,"eDNA",H:H,H8456),"")</f>
        <v/>
      </c>
      <c r="Q8456" s="62"/>
    </row>
    <row r="8457" customFormat="false" ht="14.25" hidden="false" customHeight="false" outlineLevel="0" collapsed="false">
      <c r="A8457" s="0" t="s">
        <v>784</v>
      </c>
      <c r="B8457" s="52" t="s">
        <v>783</v>
      </c>
      <c r="C8457" s="52" t="s">
        <v>751</v>
      </c>
      <c r="D8457" s="53" t="n">
        <v>0.1</v>
      </c>
      <c r="E8457" s="53" t="s">
        <v>748</v>
      </c>
      <c r="F8457" s="0" t="s">
        <v>1450</v>
      </c>
      <c r="G8457" s="0" t="str">
        <f aca="false">LEFT(B8457,2)</f>
        <v>05</v>
      </c>
      <c r="H8457" s="0" t="str">
        <f aca="false">I8457&amp;"_"&amp;G8457&amp;"_"&amp;F8457</f>
        <v>Loevfroe_05_20190905_DL2019033_JohanneskolensGym_koersel1</v>
      </c>
      <c r="I8457" s="61" t="str">
        <f aca="false">MID(RIGHT(B8457,LEN(B8457)-3),1,FIND("_",RIGHT(B8457,LEN(B8457)-3))-1)</f>
        <v>Loevfroe</v>
      </c>
      <c r="J8457" s="61" t="str">
        <f aca="false">TRIM(SUBSTITUTE(RIGHT(B8457,FIND(I8457,B8457)+1),"_",""))</f>
        <v>eDNA</v>
      </c>
      <c r="K8457" s="0" t="str">
        <f aca="false">IFERROR(VALUE(SUBSTITUTE(E8457,".",",")),E8457)</f>
        <v>No Ct</v>
      </c>
      <c r="L8457" s="61" t="str">
        <f aca="false">IF(J8457="PosK",SUMIFS(K:K,J:J,"PosK",H:H,H8457),"")</f>
        <v/>
      </c>
      <c r="M8457" s="61" t="str">
        <f aca="false">IF(J8457="PosK",SUMIFS(K:K,J:J,"NegK",H:H,H8457),"")</f>
        <v/>
      </c>
      <c r="N8457" s="61" t="str">
        <f aca="false">IF(J8457="PosK",SUMIFS(K:K,J:J,"eDNA",H:H,H8457),"")</f>
        <v/>
      </c>
      <c r="P8457" s="62"/>
      <c r="T8457" s="63"/>
      <c r="W8457" s="64"/>
    </row>
    <row r="8458" customFormat="false" ht="14.25" hidden="false" customHeight="false" outlineLevel="0" collapsed="false">
      <c r="A8458" s="0" t="s">
        <v>786</v>
      </c>
      <c r="B8458" s="52" t="s">
        <v>787</v>
      </c>
      <c r="C8458" s="52" t="s">
        <v>743</v>
      </c>
      <c r="D8458" s="53" t="n">
        <v>0.1</v>
      </c>
      <c r="E8458" s="53" t="n">
        <v>43.43</v>
      </c>
      <c r="F8458" s="0" t="s">
        <v>1450</v>
      </c>
      <c r="G8458" s="0" t="str">
        <f aca="false">LEFT(B8458,2)</f>
        <v>06</v>
      </c>
      <c r="H8458" s="0" t="str">
        <f aca="false">I8458&amp;"_"&amp;G8458&amp;"_"&amp;F8458</f>
        <v>Springfroe_06_20190905_DL2019033_JohanneskolensGym_koersel1</v>
      </c>
      <c r="I8458" s="61" t="str">
        <f aca="false">MID(RIGHT(B8458,LEN(B8458)-3),1,FIND("_",RIGHT(B8458,LEN(B8458)-3))-1)</f>
        <v>Springfroe</v>
      </c>
      <c r="J8458" s="61" t="str">
        <f aca="false">TRIM(SUBSTITUTE(RIGHT(B8458,FIND(I8458,B8458)+1),"_",""))</f>
        <v>PosK</v>
      </c>
      <c r="K8458" s="0" t="n">
        <f aca="false">IFERROR(VALUE(SUBSTITUTE(E8458,".",",")),E8458)</f>
        <v>43.43</v>
      </c>
      <c r="L8458" s="61" t="n">
        <f aca="false">IF(J8458="PosK",SUMIFS(K:K,J:J,"PosK",H:H,H8458),"")</f>
        <v>43.43</v>
      </c>
      <c r="M8458" s="61" t="n">
        <f aca="false">IF(J8458="PosK",SUMIFS(K:K,J:J,"NegK",H:H,H8458),"")</f>
        <v>0</v>
      </c>
      <c r="N8458" s="61" t="n">
        <f aca="false">IF(J8458="PosK",SUMIFS(K:K,J:J,"eDNA",H:H,H8458),"")</f>
        <v>0</v>
      </c>
      <c r="P8458" s="62" t="n">
        <f aca="false">IF(K8460="No Ct",0,K8460)</f>
        <v>0</v>
      </c>
      <c r="Q8458" s="62" t="n">
        <f aca="false">IF(K8461="No Ct",0,K8461)</f>
        <v>0</v>
      </c>
      <c r="R8458" s="0" t="str">
        <f aca="false">IF(AND(L8458&gt;0,M8458=0),"Valid","Invalid")</f>
        <v>Valid</v>
      </c>
      <c r="S8458" s="0" t="str">
        <f aca="false">IF(OR(P8458&gt;1,Q8458&gt;1),"Present","Absent")</f>
        <v>Absent</v>
      </c>
      <c r="T8458" s="63" t="str">
        <f aca="false">IF(OR(AND(P8458&gt;1,P8458&lt;41),AND(Q8458&gt;1,Q8458&lt;41)),"Ct&lt;41","Ct&gt;41")</f>
        <v>Ct&gt;41</v>
      </c>
      <c r="U8458" s="0" t="str">
        <f aca="false">I8458</f>
        <v>Springfroe</v>
      </c>
      <c r="V8458" s="0" t="str">
        <f aca="false">MID(F8458,10,9)</f>
        <v>DL2019033</v>
      </c>
      <c r="W8458" s="64" t="str">
        <f aca="false">V8458&amp;"_"&amp;U8458&amp;"_"&amp;R8458&amp;"_"&amp;S8458&amp;"_"&amp;T8458</f>
        <v>DL2019033_Springfroe_Valid_Absent_Ct&gt;41</v>
      </c>
    </row>
    <row r="8459" customFormat="false" ht="14.25" hidden="false" customHeight="false" outlineLevel="0" collapsed="false">
      <c r="A8459" s="0" t="s">
        <v>788</v>
      </c>
      <c r="B8459" s="52" t="s">
        <v>789</v>
      </c>
      <c r="C8459" s="52" t="s">
        <v>747</v>
      </c>
      <c r="D8459" s="53" t="n">
        <v>0.1</v>
      </c>
      <c r="E8459" s="53" t="s">
        <v>748</v>
      </c>
      <c r="F8459" s="0" t="s">
        <v>1450</v>
      </c>
      <c r="G8459" s="0" t="str">
        <f aca="false">LEFT(B8459,2)</f>
        <v>06</v>
      </c>
      <c r="H8459" s="0" t="str">
        <f aca="false">I8459&amp;"_"&amp;G8459&amp;"_"&amp;F8459</f>
        <v>Springfroe_06_20190905_DL2019033_JohanneskolensGym_koersel1</v>
      </c>
      <c r="I8459" s="61" t="str">
        <f aca="false">MID(RIGHT(B8459,LEN(B8459)-3),1,FIND("_",RIGHT(B8459,LEN(B8459)-3))-1)</f>
        <v>Springfroe</v>
      </c>
      <c r="J8459" s="61" t="str">
        <f aca="false">TRIM(SUBSTITUTE(RIGHT(B8459,FIND(I8459,B8459)+1),"_",""))</f>
        <v>NegK</v>
      </c>
      <c r="K8459" s="0" t="str">
        <f aca="false">IFERROR(VALUE(SUBSTITUTE(E8459,".",",")),E8459)</f>
        <v>No Ct</v>
      </c>
      <c r="L8459" s="61" t="str">
        <f aca="false">IF(J8459="PosK",SUMIFS(K:K,J:J,"PosK",H:H,H8459),"")</f>
        <v/>
      </c>
      <c r="M8459" s="61" t="str">
        <f aca="false">IF(J8459="PosK",SUMIFS(K:K,J:J,"NegK",H:H,H8459),"")</f>
        <v/>
      </c>
      <c r="N8459" s="61" t="str">
        <f aca="false">IF(J8459="PosK",SUMIFS(K:K,J:J,"eDNA",H:H,H8459),"")</f>
        <v/>
      </c>
    </row>
    <row r="8460" customFormat="false" ht="14.25" hidden="false" customHeight="false" outlineLevel="0" collapsed="false">
      <c r="A8460" s="0" t="s">
        <v>790</v>
      </c>
      <c r="B8460" s="52" t="s">
        <v>791</v>
      </c>
      <c r="C8460" s="52" t="s">
        <v>751</v>
      </c>
      <c r="D8460" s="53" t="n">
        <v>0.1</v>
      </c>
      <c r="E8460" s="53" t="s">
        <v>748</v>
      </c>
      <c r="F8460" s="0" t="s">
        <v>1450</v>
      </c>
      <c r="G8460" s="0" t="str">
        <f aca="false">LEFT(B8460,2)</f>
        <v>06</v>
      </c>
      <c r="H8460" s="0" t="str">
        <f aca="false">I8460&amp;"_"&amp;G8460&amp;"_"&amp;F8460</f>
        <v>Springfroe_06_20190905_DL2019033_JohanneskolensGym_koersel1</v>
      </c>
      <c r="I8460" s="61" t="str">
        <f aca="false">MID(RIGHT(B8460,LEN(B8460)-3),1,FIND("_",RIGHT(B8460,LEN(B8460)-3))-1)</f>
        <v>Springfroe</v>
      </c>
      <c r="J8460" s="61" t="str">
        <f aca="false">TRIM(SUBSTITUTE(RIGHT(B8460,FIND(I8460,B8460)+1),"_",""))</f>
        <v>eDNA</v>
      </c>
      <c r="K8460" s="0" t="str">
        <f aca="false">IFERROR(VALUE(SUBSTITUTE(E8460,".",",")),E8460)</f>
        <v>No Ct</v>
      </c>
      <c r="L8460" s="61" t="str">
        <f aca="false">IF(J8460="PosK",SUMIFS(K:K,J:J,"PosK",H:H,H8460),"")</f>
        <v/>
      </c>
      <c r="M8460" s="61" t="str">
        <f aca="false">IF(J8460="PosK",SUMIFS(K:K,J:J,"NegK",H:H,H8460),"")</f>
        <v/>
      </c>
      <c r="N8460" s="61" t="str">
        <f aca="false">IF(J8460="PosK",SUMIFS(K:K,J:J,"eDNA",H:H,H8460),"")</f>
        <v/>
      </c>
      <c r="Q8460" s="62"/>
    </row>
    <row r="8461" customFormat="false" ht="14.25" hidden="false" customHeight="false" outlineLevel="0" collapsed="false">
      <c r="A8461" s="0" t="s">
        <v>792</v>
      </c>
      <c r="B8461" s="52" t="s">
        <v>791</v>
      </c>
      <c r="C8461" s="52" t="s">
        <v>751</v>
      </c>
      <c r="D8461" s="53" t="n">
        <v>0.1</v>
      </c>
      <c r="E8461" s="53" t="s">
        <v>748</v>
      </c>
      <c r="F8461" s="0" t="s">
        <v>1450</v>
      </c>
      <c r="G8461" s="0" t="str">
        <f aca="false">LEFT(B8461,2)</f>
        <v>06</v>
      </c>
      <c r="H8461" s="0" t="str">
        <f aca="false">I8461&amp;"_"&amp;G8461&amp;"_"&amp;F8461</f>
        <v>Springfroe_06_20190905_DL2019033_JohanneskolensGym_koersel1</v>
      </c>
      <c r="I8461" s="61" t="str">
        <f aca="false">MID(RIGHT(B8461,LEN(B8461)-3),1,FIND("_",RIGHT(B8461,LEN(B8461)-3))-1)</f>
        <v>Springfroe</v>
      </c>
      <c r="J8461" s="61" t="str">
        <f aca="false">TRIM(SUBSTITUTE(RIGHT(B8461,FIND(I8461,B8461)+1),"_",""))</f>
        <v>eDNA</v>
      </c>
      <c r="K8461" s="0" t="str">
        <f aca="false">IFERROR(VALUE(SUBSTITUTE(E8461,".",",")),E8461)</f>
        <v>No Ct</v>
      </c>
      <c r="L8461" s="61" t="str">
        <f aca="false">IF(J8461="PosK",SUMIFS(K:K,J:J,"PosK",H:H,H8461),"")</f>
        <v/>
      </c>
      <c r="M8461" s="61" t="str">
        <f aca="false">IF(J8461="PosK",SUMIFS(K:K,J:J,"NegK",H:H,H8461),"")</f>
        <v/>
      </c>
      <c r="N8461" s="61" t="str">
        <f aca="false">IF(J8461="PosK",SUMIFS(K:K,J:J,"eDNA",H:H,H8461),"")</f>
        <v/>
      </c>
      <c r="P8461" s="62"/>
      <c r="T8461" s="63"/>
      <c r="W8461" s="64"/>
    </row>
    <row r="8462" customFormat="false" ht="14.25" hidden="false" customHeight="false" outlineLevel="0" collapsed="false">
      <c r="A8462" s="0" t="s">
        <v>794</v>
      </c>
      <c r="B8462" s="52" t="s">
        <v>960</v>
      </c>
      <c r="C8462" s="52" t="s">
        <v>743</v>
      </c>
      <c r="D8462" s="53" t="n">
        <v>0.1</v>
      </c>
      <c r="E8462" s="53" t="n">
        <v>31.13</v>
      </c>
      <c r="F8462" s="0" t="s">
        <v>1450</v>
      </c>
      <c r="G8462" s="0" t="str">
        <f aca="false">LEFT(B8462,2)</f>
        <v>07</v>
      </c>
      <c r="H8462" s="0" t="str">
        <f aca="false">I8462&amp;"_"&amp;G8462&amp;"_"&amp;F8462</f>
        <v>Springfroe_07_20190905_DL2019033_JohanneskolensGym_koersel1</v>
      </c>
      <c r="I8462" s="61" t="str">
        <f aca="false">MID(RIGHT(B8462,LEN(B8462)-3),1,FIND("_",RIGHT(B8462,LEN(B8462)-3))-1)</f>
        <v>Springfroe</v>
      </c>
      <c r="J8462" s="61" t="str">
        <f aca="false">TRIM(SUBSTITUTE(RIGHT(B8462,FIND(I8462,B8462)+1),"_",""))</f>
        <v>PosK</v>
      </c>
      <c r="K8462" s="0" t="n">
        <f aca="false">IFERROR(VALUE(SUBSTITUTE(E8462,".",",")),E8462)</f>
        <v>31.13</v>
      </c>
      <c r="L8462" s="61" t="n">
        <f aca="false">IF(J8462="PosK",SUMIFS(K:K,J:J,"PosK",H:H,H8462),"")</f>
        <v>31.13</v>
      </c>
      <c r="M8462" s="61" t="n">
        <f aca="false">IF(J8462="PosK",SUMIFS(K:K,J:J,"NegK",H:H,H8462),"")</f>
        <v>0</v>
      </c>
      <c r="N8462" s="61" t="n">
        <f aca="false">IF(J8462="PosK",SUMIFS(K:K,J:J,"eDNA",H:H,H8462),"")</f>
        <v>0</v>
      </c>
      <c r="P8462" s="62" t="n">
        <f aca="false">IF(K8464="No Ct",0,K8464)</f>
        <v>0</v>
      </c>
      <c r="Q8462" s="62" t="n">
        <f aca="false">IF(K8465="No Ct",0,K8465)</f>
        <v>0</v>
      </c>
      <c r="R8462" s="0" t="str">
        <f aca="false">IF(AND(L8462&gt;0,M8462=0),"Valid","Invalid")</f>
        <v>Valid</v>
      </c>
      <c r="S8462" s="0" t="str">
        <f aca="false">IF(OR(P8462&gt;1,Q8462&gt;1),"Present","Absent")</f>
        <v>Absent</v>
      </c>
      <c r="T8462" s="63" t="str">
        <f aca="false">IF(OR(AND(P8462&gt;1,P8462&lt;41),AND(Q8462&gt;1,Q8462&lt;41)),"Ct&lt;41","Ct&gt;41")</f>
        <v>Ct&gt;41</v>
      </c>
      <c r="U8462" s="0" t="str">
        <f aca="false">I8462</f>
        <v>Springfroe</v>
      </c>
      <c r="V8462" s="0" t="str">
        <f aca="false">MID(F8462,10,9)</f>
        <v>DL2019033</v>
      </c>
      <c r="W8462" s="64" t="str">
        <f aca="false">V8462&amp;"_"&amp;U8462&amp;"_"&amp;R8462&amp;"_"&amp;S8462&amp;"_"&amp;T8462</f>
        <v>DL2019033_Springfroe_Valid_Absent_Ct&gt;41</v>
      </c>
    </row>
    <row r="8463" customFormat="false" ht="14.25" hidden="false" customHeight="false" outlineLevel="0" collapsed="false">
      <c r="A8463" s="0" t="s">
        <v>796</v>
      </c>
      <c r="B8463" s="52" t="s">
        <v>961</v>
      </c>
      <c r="C8463" s="52" t="s">
        <v>747</v>
      </c>
      <c r="D8463" s="53" t="n">
        <v>0.1</v>
      </c>
      <c r="E8463" s="53" t="s">
        <v>748</v>
      </c>
      <c r="F8463" s="0" t="s">
        <v>1450</v>
      </c>
      <c r="G8463" s="0" t="str">
        <f aca="false">LEFT(B8463,2)</f>
        <v>07</v>
      </c>
      <c r="H8463" s="0" t="str">
        <f aca="false">I8463&amp;"_"&amp;G8463&amp;"_"&amp;F8463</f>
        <v>Springfroe_07_20190905_DL2019033_JohanneskolensGym_koersel1</v>
      </c>
      <c r="I8463" s="61" t="str">
        <f aca="false">MID(RIGHT(B8463,LEN(B8463)-3),1,FIND("_",RIGHT(B8463,LEN(B8463)-3))-1)</f>
        <v>Springfroe</v>
      </c>
      <c r="J8463" s="61" t="str">
        <f aca="false">TRIM(SUBSTITUTE(RIGHT(B8463,FIND(I8463,B8463)+1),"_",""))</f>
        <v>NegK</v>
      </c>
      <c r="K8463" s="0" t="str">
        <f aca="false">IFERROR(VALUE(SUBSTITUTE(E8463,".",",")),E8463)</f>
        <v>No Ct</v>
      </c>
      <c r="L8463" s="61" t="str">
        <f aca="false">IF(J8463="PosK",SUMIFS(K:K,J:J,"PosK",H:H,H8463),"")</f>
        <v/>
      </c>
      <c r="M8463" s="61" t="str">
        <f aca="false">IF(J8463="PosK",SUMIFS(K:K,J:J,"NegK",H:H,H8463),"")</f>
        <v/>
      </c>
      <c r="N8463" s="61" t="str">
        <f aca="false">IF(J8463="PosK",SUMIFS(K:K,J:J,"eDNA",H:H,H8463),"")</f>
        <v/>
      </c>
    </row>
    <row r="8464" customFormat="false" ht="14.25" hidden="false" customHeight="false" outlineLevel="0" collapsed="false">
      <c r="A8464" s="0" t="s">
        <v>798</v>
      </c>
      <c r="B8464" s="52" t="s">
        <v>962</v>
      </c>
      <c r="C8464" s="52" t="s">
        <v>751</v>
      </c>
      <c r="D8464" s="53" t="n">
        <v>0.1</v>
      </c>
      <c r="E8464" s="53" t="s">
        <v>748</v>
      </c>
      <c r="F8464" s="0" t="s">
        <v>1450</v>
      </c>
      <c r="G8464" s="0" t="str">
        <f aca="false">LEFT(B8464,2)</f>
        <v>07</v>
      </c>
      <c r="H8464" s="0" t="str">
        <f aca="false">I8464&amp;"_"&amp;G8464&amp;"_"&amp;F8464</f>
        <v>Springfroe_07_20190905_DL2019033_JohanneskolensGym_koersel1</v>
      </c>
      <c r="I8464" s="61" t="str">
        <f aca="false">MID(RIGHT(B8464,LEN(B8464)-3),1,FIND("_",RIGHT(B8464,LEN(B8464)-3))-1)</f>
        <v>Springfroe</v>
      </c>
      <c r="J8464" s="61" t="str">
        <f aca="false">TRIM(SUBSTITUTE(RIGHT(B8464,FIND(I8464,B8464)+1),"_",""))</f>
        <v>eDNA</v>
      </c>
      <c r="K8464" s="0" t="str">
        <f aca="false">IFERROR(VALUE(SUBSTITUTE(E8464,".",",")),E8464)</f>
        <v>No Ct</v>
      </c>
      <c r="L8464" s="61" t="str">
        <f aca="false">IF(J8464="PosK",SUMIFS(K:K,J:J,"PosK",H:H,H8464),"")</f>
        <v/>
      </c>
      <c r="M8464" s="61" t="str">
        <f aca="false">IF(J8464="PosK",SUMIFS(K:K,J:J,"NegK",H:H,H8464),"")</f>
        <v/>
      </c>
      <c r="N8464" s="61" t="str">
        <f aca="false">IF(J8464="PosK",SUMIFS(K:K,J:J,"eDNA",H:H,H8464),"")</f>
        <v/>
      </c>
      <c r="Q8464" s="62"/>
    </row>
    <row r="8465" customFormat="false" ht="14.25" hidden="false" customHeight="false" outlineLevel="0" collapsed="false">
      <c r="A8465" s="0" t="s">
        <v>800</v>
      </c>
      <c r="B8465" s="52" t="s">
        <v>962</v>
      </c>
      <c r="C8465" s="52" t="s">
        <v>751</v>
      </c>
      <c r="D8465" s="53" t="n">
        <v>0.1</v>
      </c>
      <c r="E8465" s="53" t="s">
        <v>748</v>
      </c>
      <c r="F8465" s="0" t="s">
        <v>1450</v>
      </c>
      <c r="G8465" s="0" t="str">
        <f aca="false">LEFT(B8465,2)</f>
        <v>07</v>
      </c>
      <c r="H8465" s="0" t="str">
        <f aca="false">I8465&amp;"_"&amp;G8465&amp;"_"&amp;F8465</f>
        <v>Springfroe_07_20190905_DL2019033_JohanneskolensGym_koersel1</v>
      </c>
      <c r="I8465" s="61" t="str">
        <f aca="false">MID(RIGHT(B8465,LEN(B8465)-3),1,FIND("_",RIGHT(B8465,LEN(B8465)-3))-1)</f>
        <v>Springfroe</v>
      </c>
      <c r="J8465" s="61" t="str">
        <f aca="false">TRIM(SUBSTITUTE(RIGHT(B8465,FIND(I8465,B8465)+1),"_",""))</f>
        <v>eDNA</v>
      </c>
      <c r="K8465" s="0" t="str">
        <f aca="false">IFERROR(VALUE(SUBSTITUTE(E8465,".",",")),E8465)</f>
        <v>No Ct</v>
      </c>
      <c r="L8465" s="61" t="str">
        <f aca="false">IF(J8465="PosK",SUMIFS(K:K,J:J,"PosK",H:H,H8465),"")</f>
        <v/>
      </c>
      <c r="M8465" s="61" t="str">
        <f aca="false">IF(J8465="PosK",SUMIFS(K:K,J:J,"NegK",H:H,H8465),"")</f>
        <v/>
      </c>
      <c r="N8465" s="61" t="str">
        <f aca="false">IF(J8465="PosK",SUMIFS(K:K,J:J,"eDNA",H:H,H8465),"")</f>
        <v/>
      </c>
      <c r="P8465" s="62"/>
      <c r="T8465" s="63"/>
      <c r="W8465" s="64"/>
    </row>
    <row r="8466" customFormat="false" ht="14.25" hidden="false" customHeight="false" outlineLevel="0" collapsed="false">
      <c r="A8466" s="0" t="s">
        <v>802</v>
      </c>
      <c r="B8466" s="52" t="s">
        <v>964</v>
      </c>
      <c r="C8466" s="52" t="s">
        <v>743</v>
      </c>
      <c r="D8466" s="53" t="n">
        <v>0.1</v>
      </c>
      <c r="E8466" s="53" t="n">
        <v>31.4</v>
      </c>
      <c r="F8466" s="0" t="s">
        <v>1450</v>
      </c>
      <c r="G8466" s="0" t="str">
        <f aca="false">LEFT(B8466,2)</f>
        <v>08</v>
      </c>
      <c r="H8466" s="0" t="str">
        <f aca="false">I8466&amp;"_"&amp;G8466&amp;"_"&amp;F8466</f>
        <v>Klokkefroe_08_20190905_DL2019033_JohanneskolensGym_koersel1</v>
      </c>
      <c r="I8466" s="61" t="str">
        <f aca="false">MID(RIGHT(B8466,LEN(B8466)-3),1,FIND("_",RIGHT(B8466,LEN(B8466)-3))-1)</f>
        <v>Klokkefroe</v>
      </c>
      <c r="J8466" s="61" t="str">
        <f aca="false">TRIM(SUBSTITUTE(RIGHT(B8466,FIND(I8466,B8466)+1),"_",""))</f>
        <v>PosK</v>
      </c>
      <c r="K8466" s="0" t="n">
        <f aca="false">IFERROR(VALUE(SUBSTITUTE(E8466,".",",")),E8466)</f>
        <v>31.4</v>
      </c>
      <c r="L8466" s="61" t="n">
        <f aca="false">IF(J8466="PosK",SUMIFS(K:K,J:J,"PosK",H:H,H8466),"")</f>
        <v>31.4</v>
      </c>
      <c r="M8466" s="61" t="n">
        <f aca="false">IF(J8466="PosK",SUMIFS(K:K,J:J,"NegK",H:H,H8466),"")</f>
        <v>0</v>
      </c>
      <c r="N8466" s="61" t="n">
        <f aca="false">IF(J8466="PosK",SUMIFS(K:K,J:J,"eDNA",H:H,H8466),"")</f>
        <v>0</v>
      </c>
      <c r="P8466" s="62" t="n">
        <f aca="false">IF(K8468="No Ct",0,K8468)</f>
        <v>0</v>
      </c>
      <c r="Q8466" s="62" t="n">
        <f aca="false">IF(K8469="No Ct",0,K8469)</f>
        <v>0</v>
      </c>
      <c r="R8466" s="0" t="str">
        <f aca="false">IF(AND(L8466&gt;0,M8466=0),"Valid","Invalid")</f>
        <v>Valid</v>
      </c>
      <c r="S8466" s="0" t="str">
        <f aca="false">IF(OR(P8466&gt;1,Q8466&gt;1),"Present","Absent")</f>
        <v>Absent</v>
      </c>
      <c r="T8466" s="63" t="str">
        <f aca="false">IF(OR(AND(P8466&gt;1,P8466&lt;41),AND(Q8466&gt;1,Q8466&lt;41)),"Ct&lt;41","Ct&gt;41")</f>
        <v>Ct&gt;41</v>
      </c>
      <c r="U8466" s="0" t="str">
        <f aca="false">I8466</f>
        <v>Klokkefroe</v>
      </c>
      <c r="V8466" s="0" t="str">
        <f aca="false">MID(F8466,10,9)</f>
        <v>DL2019033</v>
      </c>
      <c r="W8466" s="64" t="str">
        <f aca="false">V8466&amp;"_"&amp;U8466&amp;"_"&amp;R8466&amp;"_"&amp;S8466&amp;"_"&amp;T8466</f>
        <v>DL2019033_Klokkefroe_Valid_Absent_Ct&gt;41</v>
      </c>
    </row>
    <row r="8467" customFormat="false" ht="14.25" hidden="false" customHeight="false" outlineLevel="0" collapsed="false">
      <c r="A8467" s="0" t="s">
        <v>804</v>
      </c>
      <c r="B8467" s="52" t="s">
        <v>965</v>
      </c>
      <c r="C8467" s="52" t="s">
        <v>747</v>
      </c>
      <c r="D8467" s="53" t="n">
        <v>0.1</v>
      </c>
      <c r="E8467" s="53" t="s">
        <v>748</v>
      </c>
      <c r="F8467" s="0" t="s">
        <v>1450</v>
      </c>
      <c r="G8467" s="0" t="str">
        <f aca="false">LEFT(B8467,2)</f>
        <v>08</v>
      </c>
      <c r="H8467" s="0" t="str">
        <f aca="false">I8467&amp;"_"&amp;G8467&amp;"_"&amp;F8467</f>
        <v>Klokkefroe_08_20190905_DL2019033_JohanneskolensGym_koersel1</v>
      </c>
      <c r="I8467" s="61" t="str">
        <f aca="false">MID(RIGHT(B8467,LEN(B8467)-3),1,FIND("_",RIGHT(B8467,LEN(B8467)-3))-1)</f>
        <v>Klokkefroe</v>
      </c>
      <c r="J8467" s="61" t="str">
        <f aca="false">TRIM(SUBSTITUTE(RIGHT(B8467,FIND(I8467,B8467)+1),"_",""))</f>
        <v>NegK</v>
      </c>
      <c r="K8467" s="0" t="str">
        <f aca="false">IFERROR(VALUE(SUBSTITUTE(E8467,".",",")),E8467)</f>
        <v>No Ct</v>
      </c>
      <c r="L8467" s="61" t="str">
        <f aca="false">IF(J8467="PosK",SUMIFS(K:K,J:J,"PosK",H:H,H8467),"")</f>
        <v/>
      </c>
      <c r="M8467" s="61" t="str">
        <f aca="false">IF(J8467="PosK",SUMIFS(K:K,J:J,"NegK",H:H,H8467),"")</f>
        <v/>
      </c>
      <c r="N8467" s="61" t="str">
        <f aca="false">IF(J8467="PosK",SUMIFS(K:K,J:J,"eDNA",H:H,H8467),"")</f>
        <v/>
      </c>
    </row>
    <row r="8468" customFormat="false" ht="14.25" hidden="false" customHeight="false" outlineLevel="0" collapsed="false">
      <c r="A8468" s="0" t="s">
        <v>806</v>
      </c>
      <c r="B8468" s="52" t="s">
        <v>966</v>
      </c>
      <c r="C8468" s="52" t="s">
        <v>751</v>
      </c>
      <c r="D8468" s="53" t="n">
        <v>0.1</v>
      </c>
      <c r="E8468" s="53" t="s">
        <v>748</v>
      </c>
      <c r="F8468" s="0" t="s">
        <v>1450</v>
      </c>
      <c r="G8468" s="0" t="str">
        <f aca="false">LEFT(B8468,2)</f>
        <v>08</v>
      </c>
      <c r="H8468" s="0" t="str">
        <f aca="false">I8468&amp;"_"&amp;G8468&amp;"_"&amp;F8468</f>
        <v>Klokkefroe_08_20190905_DL2019033_JohanneskolensGym_koersel1</v>
      </c>
      <c r="I8468" s="61" t="str">
        <f aca="false">MID(RIGHT(B8468,LEN(B8468)-3),1,FIND("_",RIGHT(B8468,LEN(B8468)-3))-1)</f>
        <v>Klokkefroe</v>
      </c>
      <c r="J8468" s="61" t="str">
        <f aca="false">TRIM(SUBSTITUTE(RIGHT(B8468,FIND(I8468,B8468)+1),"_",""))</f>
        <v>eDNA</v>
      </c>
      <c r="K8468" s="0" t="str">
        <f aca="false">IFERROR(VALUE(SUBSTITUTE(E8468,".",",")),E8468)</f>
        <v>No Ct</v>
      </c>
      <c r="L8468" s="61" t="str">
        <f aca="false">IF(J8468="PosK",SUMIFS(K:K,J:J,"PosK",H:H,H8468),"")</f>
        <v/>
      </c>
      <c r="M8468" s="61" t="str">
        <f aca="false">IF(J8468="PosK",SUMIFS(K:K,J:J,"NegK",H:H,H8468),"")</f>
        <v/>
      </c>
      <c r="N8468" s="61" t="str">
        <f aca="false">IF(J8468="PosK",SUMIFS(K:K,J:J,"eDNA",H:H,H8468),"")</f>
        <v/>
      </c>
      <c r="Q8468" s="62"/>
    </row>
    <row r="8469" customFormat="false" ht="14.25" hidden="false" customHeight="false" outlineLevel="0" collapsed="false">
      <c r="A8469" s="0" t="s">
        <v>808</v>
      </c>
      <c r="B8469" s="52" t="s">
        <v>966</v>
      </c>
      <c r="C8469" s="52" t="s">
        <v>751</v>
      </c>
      <c r="D8469" s="53" t="n">
        <v>0.1</v>
      </c>
      <c r="E8469" s="53" t="s">
        <v>748</v>
      </c>
      <c r="F8469" s="0" t="s">
        <v>1450</v>
      </c>
      <c r="G8469" s="0" t="str">
        <f aca="false">LEFT(B8469,2)</f>
        <v>08</v>
      </c>
      <c r="H8469" s="0" t="str">
        <f aca="false">I8469&amp;"_"&amp;G8469&amp;"_"&amp;F8469</f>
        <v>Klokkefroe_08_20190905_DL2019033_JohanneskolensGym_koersel1</v>
      </c>
      <c r="I8469" s="61" t="str">
        <f aca="false">MID(RIGHT(B8469,LEN(B8469)-3),1,FIND("_",RIGHT(B8469,LEN(B8469)-3))-1)</f>
        <v>Klokkefroe</v>
      </c>
      <c r="J8469" s="61" t="str">
        <f aca="false">TRIM(SUBSTITUTE(RIGHT(B8469,FIND(I8469,B8469)+1),"_",""))</f>
        <v>eDNA</v>
      </c>
      <c r="K8469" s="0" t="str">
        <f aca="false">IFERROR(VALUE(SUBSTITUTE(E8469,".",",")),E8469)</f>
        <v>No Ct</v>
      </c>
      <c r="L8469" s="61" t="str">
        <f aca="false">IF(J8469="PosK",SUMIFS(K:K,J:J,"PosK",H:H,H8469),"")</f>
        <v/>
      </c>
      <c r="M8469" s="61" t="str">
        <f aca="false">IF(J8469="PosK",SUMIFS(K:K,J:J,"NegK",H:H,H8469),"")</f>
        <v/>
      </c>
      <c r="N8469" s="61" t="str">
        <f aca="false">IF(J8469="PosK",SUMIFS(K:K,J:J,"eDNA",H:H,H8469),"")</f>
        <v/>
      </c>
      <c r="P8469" s="62"/>
      <c r="T8469" s="63"/>
      <c r="W8469" s="64"/>
    </row>
    <row r="8470" customFormat="false" ht="14.25" hidden="false" customHeight="false" outlineLevel="0" collapsed="false">
      <c r="A8470" s="0" t="s">
        <v>810</v>
      </c>
      <c r="B8470" s="52" t="s">
        <v>968</v>
      </c>
      <c r="C8470" s="52" t="s">
        <v>743</v>
      </c>
      <c r="D8470" s="53" t="n">
        <v>0.1</v>
      </c>
      <c r="E8470" s="53" t="n">
        <v>24.07</v>
      </c>
      <c r="F8470" s="0" t="s">
        <v>1450</v>
      </c>
      <c r="G8470" s="0" t="str">
        <f aca="false">LEFT(B8470,2)</f>
        <v>09</v>
      </c>
      <c r="H8470" s="0" t="str">
        <f aca="false">I8470&amp;"_"&amp;G8470&amp;"_"&amp;F8470</f>
        <v>Skrubtudse_09_20190905_DL2019033_JohanneskolensGym_koersel1</v>
      </c>
      <c r="I8470" s="61" t="str">
        <f aca="false">MID(RIGHT(B8470,LEN(B8470)-3),1,FIND("_",RIGHT(B8470,LEN(B8470)-3))-1)</f>
        <v>Skrubtudse</v>
      </c>
      <c r="J8470" s="61" t="str">
        <f aca="false">TRIM(SUBSTITUTE(RIGHT(B8470,FIND(I8470,B8470)+1),"_",""))</f>
        <v>PosK</v>
      </c>
      <c r="K8470" s="0" t="n">
        <f aca="false">IFERROR(VALUE(SUBSTITUTE(E8470,".",",")),E8470)</f>
        <v>24.07</v>
      </c>
      <c r="L8470" s="61" t="n">
        <f aca="false">IF(J8470="PosK",SUMIFS(K:K,J:J,"PosK",H:H,H8470),"")</f>
        <v>24.07</v>
      </c>
      <c r="M8470" s="61" t="n">
        <f aca="false">IF(J8470="PosK",SUMIFS(K:K,J:J,"NegK",H:H,H8470),"")</f>
        <v>0</v>
      </c>
      <c r="N8470" s="61" t="n">
        <f aca="false">IF(J8470="PosK",SUMIFS(K:K,J:J,"eDNA",H:H,H8470),"")</f>
        <v>0</v>
      </c>
      <c r="P8470" s="62" t="n">
        <f aca="false">IF(K8472="No Ct",0,K8472)</f>
        <v>0</v>
      </c>
      <c r="Q8470" s="62" t="n">
        <f aca="false">IF(K8473="No Ct",0,K8473)</f>
        <v>0</v>
      </c>
      <c r="R8470" s="0" t="str">
        <f aca="false">IF(AND(L8470&gt;0,M8470=0),"Valid","Invalid")</f>
        <v>Valid</v>
      </c>
      <c r="S8470" s="0" t="str">
        <f aca="false">IF(OR(P8470&gt;1,Q8470&gt;1),"Present","Absent")</f>
        <v>Absent</v>
      </c>
      <c r="T8470" s="63" t="str">
        <f aca="false">IF(OR(AND(P8470&gt;1,P8470&lt;41),AND(Q8470&gt;1,Q8470&lt;41)),"Ct&lt;41","Ct&gt;41")</f>
        <v>Ct&gt;41</v>
      </c>
      <c r="U8470" s="0" t="str">
        <f aca="false">I8470</f>
        <v>Skrubtudse</v>
      </c>
      <c r="V8470" s="0" t="str">
        <f aca="false">MID(F8470,10,9)</f>
        <v>DL2019033</v>
      </c>
      <c r="W8470" s="64" t="str">
        <f aca="false">V8470&amp;"_"&amp;U8470&amp;"_"&amp;R8470&amp;"_"&amp;S8470&amp;"_"&amp;T8470</f>
        <v>DL2019033_Skrubtudse_Valid_Absent_Ct&gt;41</v>
      </c>
    </row>
    <row r="8471" customFormat="false" ht="14.25" hidden="false" customHeight="false" outlineLevel="0" collapsed="false">
      <c r="A8471" s="0" t="s">
        <v>812</v>
      </c>
      <c r="B8471" s="52" t="s">
        <v>969</v>
      </c>
      <c r="C8471" s="52" t="s">
        <v>747</v>
      </c>
      <c r="D8471" s="53" t="n">
        <v>0.1</v>
      </c>
      <c r="E8471" s="53" t="s">
        <v>748</v>
      </c>
      <c r="F8471" s="0" t="s">
        <v>1450</v>
      </c>
      <c r="G8471" s="0" t="str">
        <f aca="false">LEFT(B8471,2)</f>
        <v>09</v>
      </c>
      <c r="H8471" s="0" t="str">
        <f aca="false">I8471&amp;"_"&amp;G8471&amp;"_"&amp;F8471</f>
        <v>Skrubtudse_09_20190905_DL2019033_JohanneskolensGym_koersel1</v>
      </c>
      <c r="I8471" s="61" t="str">
        <f aca="false">MID(RIGHT(B8471,LEN(B8471)-3),1,FIND("_",RIGHT(B8471,LEN(B8471)-3))-1)</f>
        <v>Skrubtudse</v>
      </c>
      <c r="J8471" s="61" t="str">
        <f aca="false">TRIM(SUBSTITUTE(RIGHT(B8471,FIND(I8471,B8471)+1),"_",""))</f>
        <v>NegK</v>
      </c>
      <c r="K8471" s="0" t="str">
        <f aca="false">IFERROR(VALUE(SUBSTITUTE(E8471,".",",")),E8471)</f>
        <v>No Ct</v>
      </c>
      <c r="L8471" s="61" t="str">
        <f aca="false">IF(J8471="PosK",SUMIFS(K:K,J:J,"PosK",H:H,H8471),"")</f>
        <v/>
      </c>
      <c r="M8471" s="61" t="str">
        <f aca="false">IF(J8471="PosK",SUMIFS(K:K,J:J,"NegK",H:H,H8471),"")</f>
        <v/>
      </c>
      <c r="N8471" s="61" t="str">
        <f aca="false">IF(J8471="PosK",SUMIFS(K:K,J:J,"eDNA",H:H,H8471),"")</f>
        <v/>
      </c>
    </row>
    <row r="8472" customFormat="false" ht="14.25" hidden="false" customHeight="false" outlineLevel="0" collapsed="false">
      <c r="A8472" s="0" t="s">
        <v>814</v>
      </c>
      <c r="B8472" s="52" t="s">
        <v>970</v>
      </c>
      <c r="C8472" s="52" t="s">
        <v>751</v>
      </c>
      <c r="D8472" s="53" t="n">
        <v>0.1</v>
      </c>
      <c r="E8472" s="53" t="s">
        <v>748</v>
      </c>
      <c r="F8472" s="0" t="s">
        <v>1450</v>
      </c>
      <c r="G8472" s="0" t="str">
        <f aca="false">LEFT(B8472,2)</f>
        <v>09</v>
      </c>
      <c r="H8472" s="0" t="str">
        <f aca="false">I8472&amp;"_"&amp;G8472&amp;"_"&amp;F8472</f>
        <v>Skrubtudse_09_20190905_DL2019033_JohanneskolensGym_koersel1</v>
      </c>
      <c r="I8472" s="61" t="str">
        <f aca="false">MID(RIGHT(B8472,LEN(B8472)-3),1,FIND("_",RIGHT(B8472,LEN(B8472)-3))-1)</f>
        <v>Skrubtudse</v>
      </c>
      <c r="J8472" s="61" t="str">
        <f aca="false">TRIM(SUBSTITUTE(RIGHT(B8472,FIND(I8472,B8472)+1),"_",""))</f>
        <v>eDNA</v>
      </c>
      <c r="K8472" s="0" t="str">
        <f aca="false">IFERROR(VALUE(SUBSTITUTE(E8472,".",",")),E8472)</f>
        <v>No Ct</v>
      </c>
      <c r="L8472" s="61" t="str">
        <f aca="false">IF(J8472="PosK",SUMIFS(K:K,J:J,"PosK",H:H,H8472),"")</f>
        <v/>
      </c>
      <c r="M8472" s="61" t="str">
        <f aca="false">IF(J8472="PosK",SUMIFS(K:K,J:J,"NegK",H:H,H8472),"")</f>
        <v/>
      </c>
      <c r="N8472" s="61" t="str">
        <f aca="false">IF(J8472="PosK",SUMIFS(K:K,J:J,"eDNA",H:H,H8472),"")</f>
        <v/>
      </c>
      <c r="Q8472" s="62"/>
    </row>
    <row r="8473" customFormat="false" ht="14.25" hidden="false" customHeight="false" outlineLevel="0" collapsed="false">
      <c r="A8473" s="0" t="s">
        <v>816</v>
      </c>
      <c r="B8473" s="52" t="s">
        <v>970</v>
      </c>
      <c r="C8473" s="52" t="s">
        <v>751</v>
      </c>
      <c r="D8473" s="53" t="n">
        <v>0.1</v>
      </c>
      <c r="E8473" s="53" t="s">
        <v>748</v>
      </c>
      <c r="F8473" s="0" t="s">
        <v>1450</v>
      </c>
      <c r="G8473" s="0" t="str">
        <f aca="false">LEFT(B8473,2)</f>
        <v>09</v>
      </c>
      <c r="H8473" s="0" t="str">
        <f aca="false">I8473&amp;"_"&amp;G8473&amp;"_"&amp;F8473</f>
        <v>Skrubtudse_09_20190905_DL2019033_JohanneskolensGym_koersel1</v>
      </c>
      <c r="I8473" s="61" t="str">
        <f aca="false">MID(RIGHT(B8473,LEN(B8473)-3),1,FIND("_",RIGHT(B8473,LEN(B8473)-3))-1)</f>
        <v>Skrubtudse</v>
      </c>
      <c r="J8473" s="61" t="str">
        <f aca="false">TRIM(SUBSTITUTE(RIGHT(B8473,FIND(I8473,B8473)+1),"_",""))</f>
        <v>eDNA</v>
      </c>
      <c r="K8473" s="0" t="str">
        <f aca="false">IFERROR(VALUE(SUBSTITUTE(E8473,".",",")),E8473)</f>
        <v>No Ct</v>
      </c>
      <c r="L8473" s="61" t="str">
        <f aca="false">IF(J8473="PosK",SUMIFS(K:K,J:J,"PosK",H:H,H8473),"")</f>
        <v/>
      </c>
      <c r="M8473" s="61" t="str">
        <f aca="false">IF(J8473="PosK",SUMIFS(K:K,J:J,"NegK",H:H,H8473),"")</f>
        <v/>
      </c>
      <c r="N8473" s="61" t="str">
        <f aca="false">IF(J8473="PosK",SUMIFS(K:K,J:J,"eDNA",H:H,H8473),"")</f>
        <v/>
      </c>
      <c r="P8473" s="62"/>
      <c r="T8473" s="63"/>
      <c r="W8473" s="64"/>
    </row>
    <row r="8474" customFormat="false" ht="14.25" hidden="false" customHeight="false" outlineLevel="0" collapsed="false">
      <c r="A8474" s="0" t="s">
        <v>818</v>
      </c>
      <c r="B8474" s="52" t="s">
        <v>972</v>
      </c>
      <c r="C8474" s="52" t="s">
        <v>743</v>
      </c>
      <c r="D8474" s="53" t="n">
        <v>0.1</v>
      </c>
      <c r="E8474" s="53" t="s">
        <v>748</v>
      </c>
      <c r="F8474" s="0" t="s">
        <v>1450</v>
      </c>
      <c r="G8474" s="0" t="str">
        <f aca="false">LEFT(B8474,2)</f>
        <v>10</v>
      </c>
      <c r="H8474" s="0" t="str">
        <f aca="false">I8474&amp;"_"&amp;G8474&amp;"_"&amp;F8474</f>
        <v>Skrubtudse_10_20190905_DL2019033_JohanneskolensGym_koersel1</v>
      </c>
      <c r="I8474" s="61" t="str">
        <f aca="false">MID(RIGHT(B8474,LEN(B8474)-3),1,FIND("_",RIGHT(B8474,LEN(B8474)-3))-1)</f>
        <v>Skrubtudse</v>
      </c>
      <c r="J8474" s="61" t="str">
        <f aca="false">TRIM(SUBSTITUTE(RIGHT(B8474,FIND(I8474,B8474)+1),"_",""))</f>
        <v>PosK</v>
      </c>
      <c r="K8474" s="0" t="str">
        <f aca="false">IFERROR(VALUE(SUBSTITUTE(E8474,".",",")),E8474)</f>
        <v>No Ct</v>
      </c>
      <c r="L8474" s="61" t="n">
        <f aca="false">IF(J8474="PosK",SUMIFS(K:K,J:J,"PosK",H:H,H8474),"")</f>
        <v>0</v>
      </c>
      <c r="M8474" s="61" t="n">
        <f aca="false">IF(J8474="PosK",SUMIFS(K:K,J:J,"NegK",H:H,H8474),"")</f>
        <v>0</v>
      </c>
      <c r="N8474" s="61" t="n">
        <f aca="false">IF(J8474="PosK",SUMIFS(K:K,J:J,"eDNA",H:H,H8474),"")</f>
        <v>0</v>
      </c>
      <c r="P8474" s="62" t="n">
        <f aca="false">IF(K8476="No Ct",0,K8476)</f>
        <v>0</v>
      </c>
      <c r="Q8474" s="62" t="n">
        <f aca="false">IF(K8477="No Ct",0,K8477)</f>
        <v>0</v>
      </c>
      <c r="R8474" s="0" t="str">
        <f aca="false">IF(AND(L8474&gt;0,M8474=0),"Valid","Invalid")</f>
        <v>Invalid</v>
      </c>
      <c r="S8474" s="0" t="str">
        <f aca="false">IF(OR(P8474&gt;1,Q8474&gt;1),"Present","Absent")</f>
        <v>Absent</v>
      </c>
      <c r="T8474" s="63" t="str">
        <f aca="false">IF(OR(AND(P8474&gt;1,P8474&lt;41),AND(Q8474&gt;1,Q8474&lt;41)),"Ct&lt;41","Ct&gt;41")</f>
        <v>Ct&gt;41</v>
      </c>
      <c r="U8474" s="0" t="str">
        <f aca="false">I8474</f>
        <v>Skrubtudse</v>
      </c>
      <c r="V8474" s="0" t="str">
        <f aca="false">MID(F8474,10,9)</f>
        <v>DL2019033</v>
      </c>
      <c r="W8474" s="64" t="str">
        <f aca="false">V8474&amp;"_"&amp;U8474&amp;"_"&amp;R8474&amp;"_"&amp;S8474&amp;"_"&amp;T8474</f>
        <v>DL2019033_Skrubtudse_Invalid_Absent_Ct&gt;41</v>
      </c>
    </row>
    <row r="8475" customFormat="false" ht="14.25" hidden="false" customHeight="false" outlineLevel="0" collapsed="false">
      <c r="A8475" s="0" t="s">
        <v>820</v>
      </c>
      <c r="B8475" s="52" t="s">
        <v>973</v>
      </c>
      <c r="C8475" s="52" t="s">
        <v>747</v>
      </c>
      <c r="D8475" s="53" t="n">
        <v>0.1</v>
      </c>
      <c r="E8475" s="53" t="s">
        <v>748</v>
      </c>
      <c r="F8475" s="0" t="s">
        <v>1450</v>
      </c>
      <c r="G8475" s="0" t="str">
        <f aca="false">LEFT(B8475,2)</f>
        <v>10</v>
      </c>
      <c r="H8475" s="0" t="str">
        <f aca="false">I8475&amp;"_"&amp;G8475&amp;"_"&amp;F8475</f>
        <v>Skrubtudse_10_20190905_DL2019033_JohanneskolensGym_koersel1</v>
      </c>
      <c r="I8475" s="61" t="str">
        <f aca="false">MID(RIGHT(B8475,LEN(B8475)-3),1,FIND("_",RIGHT(B8475,LEN(B8475)-3))-1)</f>
        <v>Skrubtudse</v>
      </c>
      <c r="J8475" s="61" t="str">
        <f aca="false">TRIM(SUBSTITUTE(RIGHT(B8475,FIND(I8475,B8475)+1),"_",""))</f>
        <v>NegK</v>
      </c>
      <c r="K8475" s="0" t="str">
        <f aca="false">IFERROR(VALUE(SUBSTITUTE(E8475,".",",")),E8475)</f>
        <v>No Ct</v>
      </c>
      <c r="L8475" s="61" t="str">
        <f aca="false">IF(J8475="PosK",SUMIFS(K:K,J:J,"PosK",H:H,H8475),"")</f>
        <v/>
      </c>
      <c r="M8475" s="61" t="str">
        <f aca="false">IF(J8475="PosK",SUMIFS(K:K,J:J,"NegK",H:H,H8475),"")</f>
        <v/>
      </c>
      <c r="N8475" s="61" t="str">
        <f aca="false">IF(J8475="PosK",SUMIFS(K:K,J:J,"eDNA",H:H,H8475),"")</f>
        <v/>
      </c>
    </row>
    <row r="8476" customFormat="false" ht="14.25" hidden="false" customHeight="false" outlineLevel="0" collapsed="false">
      <c r="A8476" s="0" t="s">
        <v>822</v>
      </c>
      <c r="B8476" s="52" t="s">
        <v>974</v>
      </c>
      <c r="C8476" s="52" t="s">
        <v>751</v>
      </c>
      <c r="D8476" s="53" t="n">
        <v>0.1</v>
      </c>
      <c r="E8476" s="53" t="s">
        <v>748</v>
      </c>
      <c r="F8476" s="0" t="s">
        <v>1450</v>
      </c>
      <c r="G8476" s="0" t="str">
        <f aca="false">LEFT(B8476,2)</f>
        <v>10</v>
      </c>
      <c r="H8476" s="0" t="str">
        <f aca="false">I8476&amp;"_"&amp;G8476&amp;"_"&amp;F8476</f>
        <v>Skrubtudse_10_20190905_DL2019033_JohanneskolensGym_koersel1</v>
      </c>
      <c r="I8476" s="61" t="str">
        <f aca="false">MID(RIGHT(B8476,LEN(B8476)-3),1,FIND("_",RIGHT(B8476,LEN(B8476)-3))-1)</f>
        <v>Skrubtudse</v>
      </c>
      <c r="J8476" s="61" t="str">
        <f aca="false">TRIM(SUBSTITUTE(RIGHT(B8476,FIND(I8476,B8476)+1),"_",""))</f>
        <v>eDNA</v>
      </c>
      <c r="K8476" s="0" t="str">
        <f aca="false">IFERROR(VALUE(SUBSTITUTE(E8476,".",",")),E8476)</f>
        <v>No Ct</v>
      </c>
      <c r="L8476" s="61" t="str">
        <f aca="false">IF(J8476="PosK",SUMIFS(K:K,J:J,"PosK",H:H,H8476),"")</f>
        <v/>
      </c>
      <c r="M8476" s="61" t="str">
        <f aca="false">IF(J8476="PosK",SUMIFS(K:K,J:J,"NegK",H:H,H8476),"")</f>
        <v/>
      </c>
      <c r="N8476" s="61" t="str">
        <f aca="false">IF(J8476="PosK",SUMIFS(K:K,J:J,"eDNA",H:H,H8476),"")</f>
        <v/>
      </c>
      <c r="Q8476" s="62"/>
    </row>
    <row r="8477" customFormat="false" ht="14.25" hidden="false" customHeight="false" outlineLevel="0" collapsed="false">
      <c r="A8477" s="0" t="s">
        <v>824</v>
      </c>
      <c r="B8477" s="52" t="s">
        <v>974</v>
      </c>
      <c r="C8477" s="52" t="s">
        <v>751</v>
      </c>
      <c r="D8477" s="53" t="n">
        <v>0.1</v>
      </c>
      <c r="E8477" s="53" t="s">
        <v>748</v>
      </c>
      <c r="F8477" s="0" t="s">
        <v>1450</v>
      </c>
      <c r="G8477" s="0" t="str">
        <f aca="false">LEFT(B8477,2)</f>
        <v>10</v>
      </c>
      <c r="H8477" s="0" t="str">
        <f aca="false">I8477&amp;"_"&amp;G8477&amp;"_"&amp;F8477</f>
        <v>Skrubtudse_10_20190905_DL2019033_JohanneskolensGym_koersel1</v>
      </c>
      <c r="I8477" s="61" t="str">
        <f aca="false">MID(RIGHT(B8477,LEN(B8477)-3),1,FIND("_",RIGHT(B8477,LEN(B8477)-3))-1)</f>
        <v>Skrubtudse</v>
      </c>
      <c r="J8477" s="61" t="str">
        <f aca="false">TRIM(SUBSTITUTE(RIGHT(B8477,FIND(I8477,B8477)+1),"_",""))</f>
        <v>eDNA</v>
      </c>
      <c r="K8477" s="0" t="str">
        <f aca="false">IFERROR(VALUE(SUBSTITUTE(E8477,".",",")),E8477)</f>
        <v>No Ct</v>
      </c>
      <c r="L8477" s="61" t="str">
        <f aca="false">IF(J8477="PosK",SUMIFS(K:K,J:J,"PosK",H:H,H8477),"")</f>
        <v/>
      </c>
      <c r="M8477" s="61" t="str">
        <f aca="false">IF(J8477="PosK",SUMIFS(K:K,J:J,"NegK",H:H,H8477),"")</f>
        <v/>
      </c>
      <c r="N8477" s="61" t="str">
        <f aca="false">IF(J8477="PosK",SUMIFS(K:K,J:J,"eDNA",H:H,H8477),"")</f>
        <v/>
      </c>
      <c r="P8477" s="62"/>
      <c r="T8477" s="63"/>
      <c r="W8477" s="64"/>
    </row>
    <row r="8478" customFormat="false" ht="14.25" hidden="false" customHeight="false" outlineLevel="0" collapsed="false">
      <c r="A8478" s="0" t="s">
        <v>826</v>
      </c>
      <c r="B8478" s="52" t="s">
        <v>976</v>
      </c>
      <c r="C8478" s="52" t="s">
        <v>743</v>
      </c>
      <c r="D8478" s="53" t="n">
        <v>0.1</v>
      </c>
      <c r="E8478" s="53" t="s">
        <v>748</v>
      </c>
      <c r="F8478" s="0" t="s">
        <v>1450</v>
      </c>
      <c r="G8478" s="0" t="str">
        <f aca="false">LEFT(B8478,2)</f>
        <v>11</v>
      </c>
      <c r="H8478" s="0" t="str">
        <f aca="false">I8478&amp;"_"&amp;G8478&amp;"_"&amp;F8478</f>
        <v>Bjergsalamander_11_20190905_DL2019033_JohanneskolensGym_koersel1</v>
      </c>
      <c r="I8478" s="61" t="str">
        <f aca="false">MID(RIGHT(B8478,LEN(B8478)-3),1,FIND("_",RIGHT(B8478,LEN(B8478)-3))-1)</f>
        <v>Bjergsalamander</v>
      </c>
      <c r="J8478" s="61" t="str">
        <f aca="false">TRIM(SUBSTITUTE(RIGHT(B8478,FIND(I8478,B8478)+1),"_",""))</f>
        <v>PosK</v>
      </c>
      <c r="K8478" s="0" t="str">
        <f aca="false">IFERROR(VALUE(SUBSTITUTE(E8478,".",",")),E8478)</f>
        <v>No Ct</v>
      </c>
      <c r="L8478" s="61" t="n">
        <f aca="false">IF(J8478="PosK",SUMIFS(K:K,J:J,"PosK",H:H,H8478),"")</f>
        <v>0</v>
      </c>
      <c r="M8478" s="61" t="n">
        <f aca="false">IF(J8478="PosK",SUMIFS(K:K,J:J,"NegK",H:H,H8478),"")</f>
        <v>0</v>
      </c>
      <c r="N8478" s="61" t="n">
        <f aca="false">IF(J8478="PosK",SUMIFS(K:K,J:J,"eDNA",H:H,H8478),"")</f>
        <v>0</v>
      </c>
      <c r="P8478" s="62" t="n">
        <f aca="false">IF(K8480="No Ct",0,K8480)</f>
        <v>0</v>
      </c>
      <c r="Q8478" s="62" t="n">
        <f aca="false">IF(K8481="No Ct",0,K8481)</f>
        <v>0</v>
      </c>
      <c r="R8478" s="0" t="str">
        <f aca="false">IF(AND(L8478&gt;0,M8478=0),"Valid","Invalid")</f>
        <v>Invalid</v>
      </c>
      <c r="S8478" s="0" t="str">
        <f aca="false">IF(OR(P8478&gt;1,Q8478&gt;1),"Present","Absent")</f>
        <v>Absent</v>
      </c>
      <c r="T8478" s="63" t="str">
        <f aca="false">IF(OR(AND(P8478&gt;1,P8478&lt;41),AND(Q8478&gt;1,Q8478&lt;41)),"Ct&lt;41","Ct&gt;41")</f>
        <v>Ct&gt;41</v>
      </c>
      <c r="U8478" s="0" t="str">
        <f aca="false">I8478</f>
        <v>Bjergsalamander</v>
      </c>
      <c r="V8478" s="0" t="str">
        <f aca="false">MID(F8478,10,9)</f>
        <v>DL2019033</v>
      </c>
      <c r="W8478" s="64" t="str">
        <f aca="false">V8478&amp;"_"&amp;U8478&amp;"_"&amp;R8478&amp;"_"&amp;S8478&amp;"_"&amp;T8478</f>
        <v>DL2019033_Bjergsalamander_Invalid_Absent_Ct&gt;41</v>
      </c>
    </row>
    <row r="8479" customFormat="false" ht="14.25" hidden="false" customHeight="false" outlineLevel="0" collapsed="false">
      <c r="A8479" s="0" t="s">
        <v>828</v>
      </c>
      <c r="B8479" s="52" t="s">
        <v>977</v>
      </c>
      <c r="C8479" s="52" t="s">
        <v>747</v>
      </c>
      <c r="D8479" s="53" t="n">
        <v>0.1</v>
      </c>
      <c r="E8479" s="53" t="s">
        <v>748</v>
      </c>
      <c r="F8479" s="0" t="s">
        <v>1450</v>
      </c>
      <c r="G8479" s="0" t="str">
        <f aca="false">LEFT(B8479,2)</f>
        <v>11</v>
      </c>
      <c r="H8479" s="0" t="str">
        <f aca="false">I8479&amp;"_"&amp;G8479&amp;"_"&amp;F8479</f>
        <v>Bjergsalamander_11_20190905_DL2019033_JohanneskolensGym_koersel1</v>
      </c>
      <c r="I8479" s="61" t="str">
        <f aca="false">MID(RIGHT(B8479,LEN(B8479)-3),1,FIND("_",RIGHT(B8479,LEN(B8479)-3))-1)</f>
        <v>Bjergsalamander</v>
      </c>
      <c r="J8479" s="61" t="str">
        <f aca="false">TRIM(SUBSTITUTE(RIGHT(B8479,FIND(I8479,B8479)+1),"_",""))</f>
        <v>NegK</v>
      </c>
      <c r="K8479" s="0" t="str">
        <f aca="false">IFERROR(VALUE(SUBSTITUTE(E8479,".",",")),E8479)</f>
        <v>No Ct</v>
      </c>
      <c r="L8479" s="61" t="str">
        <f aca="false">IF(J8479="PosK",SUMIFS(K:K,J:J,"PosK",H:H,H8479),"")</f>
        <v/>
      </c>
      <c r="M8479" s="61" t="str">
        <f aca="false">IF(J8479="PosK",SUMIFS(K:K,J:J,"NegK",H:H,H8479),"")</f>
        <v/>
      </c>
      <c r="N8479" s="61" t="str">
        <f aca="false">IF(J8479="PosK",SUMIFS(K:K,J:J,"eDNA",H:H,H8479),"")</f>
        <v/>
      </c>
    </row>
    <row r="8480" customFormat="false" ht="14.25" hidden="false" customHeight="false" outlineLevel="0" collapsed="false">
      <c r="A8480" s="0" t="s">
        <v>830</v>
      </c>
      <c r="B8480" s="52" t="s">
        <v>978</v>
      </c>
      <c r="C8480" s="52" t="s">
        <v>751</v>
      </c>
      <c r="D8480" s="53" t="n">
        <v>0.1</v>
      </c>
      <c r="E8480" s="53" t="s">
        <v>748</v>
      </c>
      <c r="F8480" s="0" t="s">
        <v>1450</v>
      </c>
      <c r="G8480" s="0" t="str">
        <f aca="false">LEFT(B8480,2)</f>
        <v>11</v>
      </c>
      <c r="H8480" s="0" t="str">
        <f aca="false">I8480&amp;"_"&amp;G8480&amp;"_"&amp;F8480</f>
        <v>Bjergsalamander_11_20190905_DL2019033_JohanneskolensGym_koersel1</v>
      </c>
      <c r="I8480" s="61" t="str">
        <f aca="false">MID(RIGHT(B8480,LEN(B8480)-3),1,FIND("_",RIGHT(B8480,LEN(B8480)-3))-1)</f>
        <v>Bjergsalamander</v>
      </c>
      <c r="J8480" s="61" t="str">
        <f aca="false">TRIM(SUBSTITUTE(RIGHT(B8480,FIND(I8480,B8480)+1),"_",""))</f>
        <v>eDNA</v>
      </c>
      <c r="K8480" s="0" t="str">
        <f aca="false">IFERROR(VALUE(SUBSTITUTE(E8480,".",",")),E8480)</f>
        <v>No Ct</v>
      </c>
      <c r="L8480" s="61" t="str">
        <f aca="false">IF(J8480="PosK",SUMIFS(K:K,J:J,"PosK",H:H,H8480),"")</f>
        <v/>
      </c>
      <c r="M8480" s="61" t="str">
        <f aca="false">IF(J8480="PosK",SUMIFS(K:K,J:J,"NegK",H:H,H8480),"")</f>
        <v/>
      </c>
      <c r="N8480" s="61" t="str">
        <f aca="false">IF(J8480="PosK",SUMIFS(K:K,J:J,"eDNA",H:H,H8480),"")</f>
        <v/>
      </c>
      <c r="Q8480" s="62"/>
    </row>
    <row r="8481" customFormat="false" ht="14.25" hidden="false" customHeight="false" outlineLevel="0" collapsed="false">
      <c r="A8481" s="0" t="s">
        <v>832</v>
      </c>
      <c r="B8481" s="52" t="s">
        <v>978</v>
      </c>
      <c r="C8481" s="52" t="s">
        <v>751</v>
      </c>
      <c r="D8481" s="53" t="n">
        <v>0.1</v>
      </c>
      <c r="E8481" s="53" t="s">
        <v>748</v>
      </c>
      <c r="F8481" s="0" t="s">
        <v>1450</v>
      </c>
      <c r="G8481" s="0" t="str">
        <f aca="false">LEFT(B8481,2)</f>
        <v>11</v>
      </c>
      <c r="H8481" s="0" t="str">
        <f aca="false">I8481&amp;"_"&amp;G8481&amp;"_"&amp;F8481</f>
        <v>Bjergsalamander_11_20190905_DL2019033_JohanneskolensGym_koersel1</v>
      </c>
      <c r="I8481" s="61" t="str">
        <f aca="false">MID(RIGHT(B8481,LEN(B8481)-3),1,FIND("_",RIGHT(B8481,LEN(B8481)-3))-1)</f>
        <v>Bjergsalamander</v>
      </c>
      <c r="J8481" s="61" t="str">
        <f aca="false">TRIM(SUBSTITUTE(RIGHT(B8481,FIND(I8481,B8481)+1),"_",""))</f>
        <v>eDNA</v>
      </c>
      <c r="K8481" s="0" t="str">
        <f aca="false">IFERROR(VALUE(SUBSTITUTE(E8481,".",",")),E8481)</f>
        <v>No Ct</v>
      </c>
      <c r="L8481" s="61" t="str">
        <f aca="false">IF(J8481="PosK",SUMIFS(K:K,J:J,"PosK",H:H,H8481),"")</f>
        <v/>
      </c>
      <c r="M8481" s="61" t="str">
        <f aca="false">IF(J8481="PosK",SUMIFS(K:K,J:J,"NegK",H:H,H8481),"")</f>
        <v/>
      </c>
      <c r="N8481" s="61" t="str">
        <f aca="false">IF(J8481="PosK",SUMIFS(K:K,J:J,"eDNA",H:H,H8481),"")</f>
        <v/>
      </c>
      <c r="P8481" s="62"/>
      <c r="T8481" s="63"/>
      <c r="W8481" s="64"/>
    </row>
    <row r="8482" customFormat="false" ht="14.25" hidden="false" customHeight="false" outlineLevel="0" collapsed="false">
      <c r="A8482" s="0" t="s">
        <v>834</v>
      </c>
      <c r="B8482" s="52" t="s">
        <v>980</v>
      </c>
      <c r="C8482" s="52" t="s">
        <v>743</v>
      </c>
      <c r="D8482" s="53" t="n">
        <v>0.1</v>
      </c>
      <c r="E8482" s="53" t="n">
        <v>28.19</v>
      </c>
      <c r="F8482" s="0" t="s">
        <v>1450</v>
      </c>
      <c r="G8482" s="0" t="str">
        <f aca="false">LEFT(B8482,2)</f>
        <v>12</v>
      </c>
      <c r="H8482" s="0" t="str">
        <f aca="false">I8482&amp;"_"&amp;G8482&amp;"_"&amp;F8482</f>
        <v>Latterfroe_12_20190905_DL2019033_JohanneskolensGym_koersel1</v>
      </c>
      <c r="I8482" s="61" t="str">
        <f aca="false">MID(RIGHT(B8482,LEN(B8482)-3),1,FIND("_",RIGHT(B8482,LEN(B8482)-3))-1)</f>
        <v>Latterfroe</v>
      </c>
      <c r="J8482" s="61" t="str">
        <f aca="false">TRIM(SUBSTITUTE(RIGHT(B8482,FIND(I8482,B8482)+1),"_",""))</f>
        <v>PosK</v>
      </c>
      <c r="K8482" s="0" t="n">
        <f aca="false">IFERROR(VALUE(SUBSTITUTE(E8482,".",",")),E8482)</f>
        <v>28.19</v>
      </c>
      <c r="L8482" s="61" t="n">
        <f aca="false">IF(J8482="PosK",SUMIFS(K:K,J:J,"PosK",H:H,H8482),"")</f>
        <v>28.19</v>
      </c>
      <c r="M8482" s="61" t="n">
        <f aca="false">IF(J8482="PosK",SUMIFS(K:K,J:J,"NegK",H:H,H8482),"")</f>
        <v>0</v>
      </c>
      <c r="N8482" s="61" t="n">
        <f aca="false">IF(J8482="PosK",SUMIFS(K:K,J:J,"eDNA",H:H,H8482),"")</f>
        <v>0</v>
      </c>
      <c r="P8482" s="62" t="n">
        <f aca="false">IF(K8484="No Ct",0,K8484)</f>
        <v>0</v>
      </c>
      <c r="Q8482" s="62" t="n">
        <f aca="false">IF(K8485="No Ct",0,K8485)</f>
        <v>0</v>
      </c>
      <c r="R8482" s="0" t="str">
        <f aca="false">IF(AND(L8482&gt;0,M8482=0),"Valid","Invalid")</f>
        <v>Valid</v>
      </c>
      <c r="S8482" s="0" t="str">
        <f aca="false">IF(OR(P8482&gt;1,Q8482&gt;1),"Present","Absent")</f>
        <v>Absent</v>
      </c>
      <c r="T8482" s="63" t="str">
        <f aca="false">IF(OR(AND(P8482&gt;1,P8482&lt;41),AND(Q8482&gt;1,Q8482&lt;41)),"Ct&lt;41","Ct&gt;41")</f>
        <v>Ct&gt;41</v>
      </c>
      <c r="U8482" s="0" t="str">
        <f aca="false">I8482</f>
        <v>Latterfroe</v>
      </c>
      <c r="V8482" s="0" t="str">
        <f aca="false">MID(F8482,10,9)</f>
        <v>DL2019033</v>
      </c>
      <c r="W8482" s="64" t="str">
        <f aca="false">V8482&amp;"_"&amp;U8482&amp;"_"&amp;R8482&amp;"_"&amp;S8482&amp;"_"&amp;T8482</f>
        <v>DL2019033_Latterfroe_Valid_Absent_Ct&gt;41</v>
      </c>
    </row>
    <row r="8483" customFormat="false" ht="14.25" hidden="false" customHeight="false" outlineLevel="0" collapsed="false">
      <c r="A8483" s="0" t="s">
        <v>836</v>
      </c>
      <c r="B8483" s="52" t="s">
        <v>981</v>
      </c>
      <c r="C8483" s="52" t="s">
        <v>747</v>
      </c>
      <c r="D8483" s="53" t="n">
        <v>0.1</v>
      </c>
      <c r="E8483" s="53" t="s">
        <v>748</v>
      </c>
      <c r="F8483" s="0" t="s">
        <v>1450</v>
      </c>
      <c r="G8483" s="0" t="str">
        <f aca="false">LEFT(B8483,2)</f>
        <v>12</v>
      </c>
      <c r="H8483" s="0" t="str">
        <f aca="false">I8483&amp;"_"&amp;G8483&amp;"_"&amp;F8483</f>
        <v>Latterfroe_12_20190905_DL2019033_JohanneskolensGym_koersel1</v>
      </c>
      <c r="I8483" s="61" t="str">
        <f aca="false">MID(RIGHT(B8483,LEN(B8483)-3),1,FIND("_",RIGHT(B8483,LEN(B8483)-3))-1)</f>
        <v>Latterfroe</v>
      </c>
      <c r="J8483" s="61" t="str">
        <f aca="false">TRIM(SUBSTITUTE(RIGHT(B8483,FIND(I8483,B8483)+1),"_",""))</f>
        <v>NegK</v>
      </c>
      <c r="K8483" s="0" t="str">
        <f aca="false">IFERROR(VALUE(SUBSTITUTE(E8483,".",",")),E8483)</f>
        <v>No Ct</v>
      </c>
      <c r="L8483" s="61" t="str">
        <f aca="false">IF(J8483="PosK",SUMIFS(K:K,J:J,"PosK",H:H,H8483),"")</f>
        <v/>
      </c>
      <c r="M8483" s="61" t="str">
        <f aca="false">IF(J8483="PosK",SUMIFS(K:K,J:J,"NegK",H:H,H8483),"")</f>
        <v/>
      </c>
      <c r="N8483" s="61" t="str">
        <f aca="false">IF(J8483="PosK",SUMIFS(K:K,J:J,"eDNA",H:H,H8483),"")</f>
        <v/>
      </c>
    </row>
    <row r="8484" customFormat="false" ht="14.25" hidden="false" customHeight="false" outlineLevel="0" collapsed="false">
      <c r="A8484" s="0" t="s">
        <v>838</v>
      </c>
      <c r="B8484" s="52" t="s">
        <v>982</v>
      </c>
      <c r="C8484" s="52" t="s">
        <v>751</v>
      </c>
      <c r="D8484" s="53" t="n">
        <v>0.1</v>
      </c>
      <c r="E8484" s="53" t="s">
        <v>748</v>
      </c>
      <c r="F8484" s="0" t="s">
        <v>1450</v>
      </c>
      <c r="G8484" s="0" t="str">
        <f aca="false">LEFT(B8484,2)</f>
        <v>12</v>
      </c>
      <c r="H8484" s="0" t="str">
        <f aca="false">I8484&amp;"_"&amp;G8484&amp;"_"&amp;F8484</f>
        <v>Latterfroe_12_20190905_DL2019033_JohanneskolensGym_koersel1</v>
      </c>
      <c r="I8484" s="61" t="str">
        <f aca="false">MID(RIGHT(B8484,LEN(B8484)-3),1,FIND("_",RIGHT(B8484,LEN(B8484)-3))-1)</f>
        <v>Latterfroe</v>
      </c>
      <c r="J8484" s="61" t="str">
        <f aca="false">TRIM(SUBSTITUTE(RIGHT(B8484,FIND(I8484,B8484)+1),"_",""))</f>
        <v>eDNA</v>
      </c>
      <c r="K8484" s="0" t="str">
        <f aca="false">IFERROR(VALUE(SUBSTITUTE(E8484,".",",")),E8484)</f>
        <v>No Ct</v>
      </c>
      <c r="L8484" s="61" t="str">
        <f aca="false">IF(J8484="PosK",SUMIFS(K:K,J:J,"PosK",H:H,H8484),"")</f>
        <v/>
      </c>
      <c r="M8484" s="61" t="str">
        <f aca="false">IF(J8484="PosK",SUMIFS(K:K,J:J,"NegK",H:H,H8484),"")</f>
        <v/>
      </c>
      <c r="N8484" s="61" t="str">
        <f aca="false">IF(J8484="PosK",SUMIFS(K:K,J:J,"eDNA",H:H,H8484),"")</f>
        <v/>
      </c>
      <c r="Q8484" s="62"/>
    </row>
    <row r="8485" customFormat="false" ht="14.25" hidden="false" customHeight="false" outlineLevel="0" collapsed="false">
      <c r="A8485" s="0" t="s">
        <v>840</v>
      </c>
      <c r="B8485" s="52" t="s">
        <v>982</v>
      </c>
      <c r="C8485" s="52" t="s">
        <v>751</v>
      </c>
      <c r="D8485" s="53" t="n">
        <v>0.1</v>
      </c>
      <c r="E8485" s="53" t="s">
        <v>748</v>
      </c>
      <c r="F8485" s="0" t="s">
        <v>1450</v>
      </c>
      <c r="G8485" s="0" t="str">
        <f aca="false">LEFT(B8485,2)</f>
        <v>12</v>
      </c>
      <c r="H8485" s="0" t="str">
        <f aca="false">I8485&amp;"_"&amp;G8485&amp;"_"&amp;F8485</f>
        <v>Latterfroe_12_20190905_DL2019033_JohanneskolensGym_koersel1</v>
      </c>
      <c r="I8485" s="61" t="str">
        <f aca="false">MID(RIGHT(B8485,LEN(B8485)-3),1,FIND("_",RIGHT(B8485,LEN(B8485)-3))-1)</f>
        <v>Latterfroe</v>
      </c>
      <c r="J8485" s="61" t="str">
        <f aca="false">TRIM(SUBSTITUTE(RIGHT(B8485,FIND(I8485,B8485)+1),"_",""))</f>
        <v>eDNA</v>
      </c>
      <c r="K8485" s="0" t="str">
        <f aca="false">IFERROR(VALUE(SUBSTITUTE(E8485,".",",")),E8485)</f>
        <v>No Ct</v>
      </c>
      <c r="L8485" s="61" t="str">
        <f aca="false">IF(J8485="PosK",SUMIFS(K:K,J:J,"PosK",H:H,H8485),"")</f>
        <v/>
      </c>
      <c r="M8485" s="61" t="str">
        <f aca="false">IF(J8485="PosK",SUMIFS(K:K,J:J,"NegK",H:H,H8485),"")</f>
        <v/>
      </c>
      <c r="N8485" s="61" t="str">
        <f aca="false">IF(J8485="PosK",SUMIFS(K:K,J:J,"eDNA",H:H,H8485),"")</f>
        <v/>
      </c>
      <c r="P8485" s="62"/>
      <c r="T8485" s="63"/>
      <c r="W8485" s="64"/>
    </row>
    <row r="8486" customFormat="false" ht="14.25" hidden="false" customHeight="false" outlineLevel="0" collapsed="false">
      <c r="A8486" s="0" t="s">
        <v>842</v>
      </c>
      <c r="B8486" s="52" t="s">
        <v>984</v>
      </c>
      <c r="C8486" s="52" t="s">
        <v>743</v>
      </c>
      <c r="D8486" s="53" t="n">
        <v>0.1</v>
      </c>
      <c r="E8486" s="53" t="n">
        <v>20.29</v>
      </c>
      <c r="F8486" s="0" t="s">
        <v>1450</v>
      </c>
      <c r="G8486" s="0" t="str">
        <f aca="false">LEFT(B8486,2)</f>
        <v>13</v>
      </c>
      <c r="H8486" s="0" t="str">
        <f aca="false">I8486&amp;"_"&amp;G8486&amp;"_"&amp;F8486</f>
        <v>Spidssnudetfroe_13_20190905_DL2019033_JohanneskolensGym_koersel1</v>
      </c>
      <c r="I8486" s="61" t="str">
        <f aca="false">MID(RIGHT(B8486,LEN(B8486)-3),1,FIND("_",RIGHT(B8486,LEN(B8486)-3))-1)</f>
        <v>Spidssnudetfroe</v>
      </c>
      <c r="J8486" s="61" t="str">
        <f aca="false">TRIM(SUBSTITUTE(RIGHT(B8486,FIND(I8486,B8486)+1),"_",""))</f>
        <v>PosK</v>
      </c>
      <c r="K8486" s="0" t="n">
        <f aca="false">IFERROR(VALUE(SUBSTITUTE(E8486,".",",")),E8486)</f>
        <v>20.29</v>
      </c>
      <c r="L8486" s="61" t="n">
        <f aca="false">IF(J8486="PosK",SUMIFS(K:K,J:J,"PosK",H:H,H8486),"")</f>
        <v>20.29</v>
      </c>
      <c r="M8486" s="61" t="n">
        <f aca="false">IF(J8486="PosK",SUMIFS(K:K,J:J,"NegK",H:H,H8486),"")</f>
        <v>0</v>
      </c>
      <c r="N8486" s="61" t="n">
        <f aca="false">IF(J8486="PosK",SUMIFS(K:K,J:J,"eDNA",H:H,H8486),"")</f>
        <v>0</v>
      </c>
      <c r="P8486" s="62" t="n">
        <f aca="false">IF(K8488="No Ct",0,K8488)</f>
        <v>0</v>
      </c>
      <c r="Q8486" s="62" t="n">
        <f aca="false">IF(K8489="No Ct",0,K8489)</f>
        <v>0</v>
      </c>
      <c r="R8486" s="0" t="str">
        <f aca="false">IF(AND(L8486&gt;0,M8486=0),"Valid","Invalid")</f>
        <v>Valid</v>
      </c>
      <c r="S8486" s="0" t="str">
        <f aca="false">IF(OR(P8486&gt;1,Q8486&gt;1),"Present","Absent")</f>
        <v>Absent</v>
      </c>
      <c r="T8486" s="63" t="str">
        <f aca="false">IF(OR(AND(P8486&gt;1,P8486&lt;41),AND(Q8486&gt;1,Q8486&lt;41)),"Ct&lt;41","Ct&gt;41")</f>
        <v>Ct&gt;41</v>
      </c>
      <c r="U8486" s="0" t="str">
        <f aca="false">I8486</f>
        <v>Spidssnudetfroe</v>
      </c>
      <c r="V8486" s="0" t="str">
        <f aca="false">MID(F8486,10,9)</f>
        <v>DL2019033</v>
      </c>
      <c r="W8486" s="64" t="str">
        <f aca="false">V8486&amp;"_"&amp;U8486&amp;"_"&amp;R8486&amp;"_"&amp;S8486&amp;"_"&amp;T8486</f>
        <v>DL2019033_Spidssnudetfroe_Valid_Absent_Ct&gt;41</v>
      </c>
    </row>
    <row r="8487" customFormat="false" ht="14.25" hidden="false" customHeight="false" outlineLevel="0" collapsed="false">
      <c r="A8487" s="0" t="s">
        <v>844</v>
      </c>
      <c r="B8487" s="52" t="s">
        <v>985</v>
      </c>
      <c r="C8487" s="52" t="s">
        <v>747</v>
      </c>
      <c r="D8487" s="53" t="n">
        <v>0.1</v>
      </c>
      <c r="E8487" s="53" t="s">
        <v>748</v>
      </c>
      <c r="F8487" s="0" t="s">
        <v>1450</v>
      </c>
      <c r="G8487" s="0" t="str">
        <f aca="false">LEFT(B8487,2)</f>
        <v>13</v>
      </c>
      <c r="H8487" s="0" t="str">
        <f aca="false">I8487&amp;"_"&amp;G8487&amp;"_"&amp;F8487</f>
        <v>Spidssnudetfroe_13_20190905_DL2019033_JohanneskolensGym_koersel1</v>
      </c>
      <c r="I8487" s="61" t="str">
        <f aca="false">MID(RIGHT(B8487,LEN(B8487)-3),1,FIND("_",RIGHT(B8487,LEN(B8487)-3))-1)</f>
        <v>Spidssnudetfroe</v>
      </c>
      <c r="J8487" s="61" t="str">
        <f aca="false">TRIM(SUBSTITUTE(RIGHT(B8487,FIND(I8487,B8487)+1),"_",""))</f>
        <v>NegK</v>
      </c>
      <c r="K8487" s="0" t="str">
        <f aca="false">IFERROR(VALUE(SUBSTITUTE(E8487,".",",")),E8487)</f>
        <v>No Ct</v>
      </c>
      <c r="L8487" s="61" t="str">
        <f aca="false">IF(J8487="PosK",SUMIFS(K:K,J:J,"PosK",H:H,H8487),"")</f>
        <v/>
      </c>
      <c r="M8487" s="61" t="str">
        <f aca="false">IF(J8487="PosK",SUMIFS(K:K,J:J,"NegK",H:H,H8487),"")</f>
        <v/>
      </c>
      <c r="N8487" s="61" t="str">
        <f aca="false">IF(J8487="PosK",SUMIFS(K:K,J:J,"eDNA",H:H,H8487),"")</f>
        <v/>
      </c>
    </row>
    <row r="8488" customFormat="false" ht="14.25" hidden="false" customHeight="false" outlineLevel="0" collapsed="false">
      <c r="A8488" s="0" t="s">
        <v>846</v>
      </c>
      <c r="B8488" s="52" t="s">
        <v>986</v>
      </c>
      <c r="C8488" s="52" t="s">
        <v>751</v>
      </c>
      <c r="D8488" s="53" t="n">
        <v>0.1</v>
      </c>
      <c r="E8488" s="53" t="s">
        <v>748</v>
      </c>
      <c r="F8488" s="0" t="s">
        <v>1450</v>
      </c>
      <c r="G8488" s="0" t="str">
        <f aca="false">LEFT(B8488,2)</f>
        <v>13</v>
      </c>
      <c r="H8488" s="0" t="str">
        <f aca="false">I8488&amp;"_"&amp;G8488&amp;"_"&amp;F8488</f>
        <v>Spidssnudetfroe_13_20190905_DL2019033_JohanneskolensGym_koersel1</v>
      </c>
      <c r="I8488" s="61" t="str">
        <f aca="false">MID(RIGHT(B8488,LEN(B8488)-3),1,FIND("_",RIGHT(B8488,LEN(B8488)-3))-1)</f>
        <v>Spidssnudetfroe</v>
      </c>
      <c r="J8488" s="61" t="str">
        <f aca="false">TRIM(SUBSTITUTE(RIGHT(B8488,FIND(I8488,B8488)+1),"_",""))</f>
        <v>eDNA</v>
      </c>
      <c r="K8488" s="0" t="str">
        <f aca="false">IFERROR(VALUE(SUBSTITUTE(E8488,".",",")),E8488)</f>
        <v>No Ct</v>
      </c>
      <c r="L8488" s="61" t="str">
        <f aca="false">IF(J8488="PosK",SUMIFS(K:K,J:J,"PosK",H:H,H8488),"")</f>
        <v/>
      </c>
      <c r="M8488" s="61" t="str">
        <f aca="false">IF(J8488="PosK",SUMIFS(K:K,J:J,"NegK",H:H,H8488),"")</f>
        <v/>
      </c>
      <c r="N8488" s="61" t="str">
        <f aca="false">IF(J8488="PosK",SUMIFS(K:K,J:J,"eDNA",H:H,H8488),"")</f>
        <v/>
      </c>
      <c r="Q8488" s="62"/>
    </row>
    <row r="8489" customFormat="false" ht="14.25" hidden="false" customHeight="false" outlineLevel="0" collapsed="false">
      <c r="A8489" s="0" t="s">
        <v>848</v>
      </c>
      <c r="B8489" s="52" t="s">
        <v>986</v>
      </c>
      <c r="C8489" s="52" t="s">
        <v>751</v>
      </c>
      <c r="D8489" s="53" t="n">
        <v>0.1</v>
      </c>
      <c r="E8489" s="53" t="s">
        <v>748</v>
      </c>
      <c r="F8489" s="0" t="s">
        <v>1450</v>
      </c>
      <c r="G8489" s="0" t="str">
        <f aca="false">LEFT(B8489,2)</f>
        <v>13</v>
      </c>
      <c r="H8489" s="0" t="str">
        <f aca="false">I8489&amp;"_"&amp;G8489&amp;"_"&amp;F8489</f>
        <v>Spidssnudetfroe_13_20190905_DL2019033_JohanneskolensGym_koersel1</v>
      </c>
      <c r="I8489" s="61" t="str">
        <f aca="false">MID(RIGHT(B8489,LEN(B8489)-3),1,FIND("_",RIGHT(B8489,LEN(B8489)-3))-1)</f>
        <v>Spidssnudetfroe</v>
      </c>
      <c r="J8489" s="61" t="str">
        <f aca="false">TRIM(SUBSTITUTE(RIGHT(B8489,FIND(I8489,B8489)+1),"_",""))</f>
        <v>eDNA</v>
      </c>
      <c r="K8489" s="0" t="str">
        <f aca="false">IFERROR(VALUE(SUBSTITUTE(E8489,".",",")),E8489)</f>
        <v>No Ct</v>
      </c>
      <c r="L8489" s="61" t="str">
        <f aca="false">IF(J8489="PosK",SUMIFS(K:K,J:J,"PosK",H:H,H8489),"")</f>
        <v/>
      </c>
      <c r="M8489" s="61" t="str">
        <f aca="false">IF(J8489="PosK",SUMIFS(K:K,J:J,"NegK",H:H,H8489),"")</f>
        <v/>
      </c>
      <c r="N8489" s="61" t="str">
        <f aca="false">IF(J8489="PosK",SUMIFS(K:K,J:J,"eDNA",H:H,H8489),"")</f>
        <v/>
      </c>
      <c r="P8489" s="62"/>
      <c r="T8489" s="63"/>
      <c r="W8489" s="64"/>
    </row>
    <row r="8490" customFormat="false" ht="14.25" hidden="false" customHeight="false" outlineLevel="0" collapsed="false">
      <c r="A8490" s="0" t="s">
        <v>849</v>
      </c>
      <c r="B8490" s="52" t="s">
        <v>987</v>
      </c>
      <c r="C8490" s="52" t="s">
        <v>743</v>
      </c>
      <c r="D8490" s="53" t="n">
        <v>0.1</v>
      </c>
      <c r="E8490" s="53" t="s">
        <v>748</v>
      </c>
      <c r="F8490" s="0" t="s">
        <v>1450</v>
      </c>
      <c r="G8490" s="0" t="str">
        <f aca="false">LEFT(B8490,2)</f>
        <v>14</v>
      </c>
      <c r="H8490" s="0" t="str">
        <f aca="false">I8490&amp;"_"&amp;G8490&amp;"_"&amp;F8490</f>
        <v>Spidssnudetfroe_14_20190905_DL2019033_JohanneskolensGym_koersel1</v>
      </c>
      <c r="I8490" s="61" t="str">
        <f aca="false">MID(RIGHT(B8490,LEN(B8490)-3),1,FIND("_",RIGHT(B8490,LEN(B8490)-3))-1)</f>
        <v>Spidssnudetfroe</v>
      </c>
      <c r="J8490" s="61" t="str">
        <f aca="false">TRIM(SUBSTITUTE(RIGHT(B8490,FIND(I8490,B8490)+1),"_",""))</f>
        <v>PosK</v>
      </c>
      <c r="K8490" s="0" t="str">
        <f aca="false">IFERROR(VALUE(SUBSTITUTE(E8490,".",",")),E8490)</f>
        <v>No Ct</v>
      </c>
      <c r="L8490" s="61" t="n">
        <f aca="false">IF(J8490="PosK",SUMIFS(K:K,J:J,"PosK",H:H,H8490),"")</f>
        <v>0</v>
      </c>
      <c r="M8490" s="61" t="n">
        <f aca="false">IF(J8490="PosK",SUMIFS(K:K,J:J,"NegK",H:H,H8490),"")</f>
        <v>0</v>
      </c>
      <c r="N8490" s="61" t="n">
        <f aca="false">IF(J8490="PosK",SUMIFS(K:K,J:J,"eDNA",H:H,H8490),"")</f>
        <v>0</v>
      </c>
      <c r="P8490" s="62" t="n">
        <f aca="false">IF(K8492="No Ct",0,K8492)</f>
        <v>0</v>
      </c>
      <c r="Q8490" s="62" t="n">
        <f aca="false">IF(K8493="No Ct",0,K8493)</f>
        <v>0</v>
      </c>
      <c r="R8490" s="0" t="str">
        <f aca="false">IF(AND(L8490&gt;0,M8490=0),"Valid","Invalid")</f>
        <v>Invalid</v>
      </c>
      <c r="S8490" s="0" t="str">
        <f aca="false">IF(OR(P8490&gt;1,Q8490&gt;1),"Present","Absent")</f>
        <v>Absent</v>
      </c>
      <c r="T8490" s="63" t="str">
        <f aca="false">IF(OR(AND(P8490&gt;1,P8490&lt;41),AND(Q8490&gt;1,Q8490&lt;41)),"Ct&lt;41","Ct&gt;41")</f>
        <v>Ct&gt;41</v>
      </c>
      <c r="U8490" s="0" t="str">
        <f aca="false">I8490</f>
        <v>Spidssnudetfroe</v>
      </c>
      <c r="V8490" s="0" t="str">
        <f aca="false">MID(F8490,10,9)</f>
        <v>DL2019033</v>
      </c>
      <c r="W8490" s="64" t="str">
        <f aca="false">V8490&amp;"_"&amp;U8490&amp;"_"&amp;R8490&amp;"_"&amp;S8490&amp;"_"&amp;T8490</f>
        <v>DL2019033_Spidssnudetfroe_Invalid_Absent_Ct&gt;41</v>
      </c>
    </row>
    <row r="8491" customFormat="false" ht="14.25" hidden="false" customHeight="false" outlineLevel="0" collapsed="false">
      <c r="A8491" s="0" t="s">
        <v>851</v>
      </c>
      <c r="B8491" s="52" t="s">
        <v>988</v>
      </c>
      <c r="C8491" s="52" t="s">
        <v>747</v>
      </c>
      <c r="D8491" s="53" t="n">
        <v>0.1</v>
      </c>
      <c r="E8491" s="53" t="s">
        <v>748</v>
      </c>
      <c r="F8491" s="0" t="s">
        <v>1450</v>
      </c>
      <c r="G8491" s="0" t="str">
        <f aca="false">LEFT(B8491,2)</f>
        <v>14</v>
      </c>
      <c r="H8491" s="0" t="str">
        <f aca="false">I8491&amp;"_"&amp;G8491&amp;"_"&amp;F8491</f>
        <v>Spidssnudetfroe_14_20190905_DL2019033_JohanneskolensGym_koersel1</v>
      </c>
      <c r="I8491" s="61" t="str">
        <f aca="false">MID(RIGHT(B8491,LEN(B8491)-3),1,FIND("_",RIGHT(B8491,LEN(B8491)-3))-1)</f>
        <v>Spidssnudetfroe</v>
      </c>
      <c r="J8491" s="61" t="str">
        <f aca="false">TRIM(SUBSTITUTE(RIGHT(B8491,FIND(I8491,B8491)+1),"_",""))</f>
        <v>NegK</v>
      </c>
      <c r="K8491" s="0" t="str">
        <f aca="false">IFERROR(VALUE(SUBSTITUTE(E8491,".",",")),E8491)</f>
        <v>No Ct</v>
      </c>
      <c r="L8491" s="61" t="str">
        <f aca="false">IF(J8491="PosK",SUMIFS(K:K,J:J,"PosK",H:H,H8491),"")</f>
        <v/>
      </c>
      <c r="M8491" s="61" t="str">
        <f aca="false">IF(J8491="PosK",SUMIFS(K:K,J:J,"NegK",H:H,H8491),"")</f>
        <v/>
      </c>
      <c r="N8491" s="61" t="str">
        <f aca="false">IF(J8491="PosK",SUMIFS(K:K,J:J,"eDNA",H:H,H8491),"")</f>
        <v/>
      </c>
    </row>
    <row r="8492" customFormat="false" ht="14.25" hidden="false" customHeight="false" outlineLevel="0" collapsed="false">
      <c r="A8492" s="0" t="s">
        <v>853</v>
      </c>
      <c r="B8492" s="52" t="s">
        <v>989</v>
      </c>
      <c r="C8492" s="52" t="s">
        <v>751</v>
      </c>
      <c r="D8492" s="53" t="n">
        <v>0.1</v>
      </c>
      <c r="E8492" s="53" t="s">
        <v>748</v>
      </c>
      <c r="F8492" s="0" t="s">
        <v>1450</v>
      </c>
      <c r="G8492" s="0" t="str">
        <f aca="false">LEFT(B8492,2)</f>
        <v>14</v>
      </c>
      <c r="H8492" s="0" t="str">
        <f aca="false">I8492&amp;"_"&amp;G8492&amp;"_"&amp;F8492</f>
        <v>Spidssnudetfroe_14_20190905_DL2019033_JohanneskolensGym_koersel1</v>
      </c>
      <c r="I8492" s="61" t="str">
        <f aca="false">MID(RIGHT(B8492,LEN(B8492)-3),1,FIND("_",RIGHT(B8492,LEN(B8492)-3))-1)</f>
        <v>Spidssnudetfroe</v>
      </c>
      <c r="J8492" s="61" t="str">
        <f aca="false">TRIM(SUBSTITUTE(RIGHT(B8492,FIND(I8492,B8492)+1),"_",""))</f>
        <v>eDNA</v>
      </c>
      <c r="K8492" s="0" t="str">
        <f aca="false">IFERROR(VALUE(SUBSTITUTE(E8492,".",",")),E8492)</f>
        <v>No Ct</v>
      </c>
      <c r="L8492" s="61" t="str">
        <f aca="false">IF(J8492="PosK",SUMIFS(K:K,J:J,"PosK",H:H,H8492),"")</f>
        <v/>
      </c>
      <c r="M8492" s="61" t="str">
        <f aca="false">IF(J8492="PosK",SUMIFS(K:K,J:J,"NegK",H:H,H8492),"")</f>
        <v/>
      </c>
      <c r="N8492" s="61" t="str">
        <f aca="false">IF(J8492="PosK",SUMIFS(K:K,J:J,"eDNA",H:H,H8492),"")</f>
        <v/>
      </c>
      <c r="Q8492" s="62"/>
    </row>
    <row r="8493" customFormat="false" ht="14.25" hidden="false" customHeight="false" outlineLevel="0" collapsed="false">
      <c r="A8493" s="0" t="s">
        <v>855</v>
      </c>
      <c r="B8493" s="52" t="s">
        <v>989</v>
      </c>
      <c r="C8493" s="52" t="s">
        <v>751</v>
      </c>
      <c r="D8493" s="53" t="n">
        <v>0.1</v>
      </c>
      <c r="E8493" s="53" t="s">
        <v>748</v>
      </c>
      <c r="F8493" s="0" t="s">
        <v>1450</v>
      </c>
      <c r="G8493" s="0" t="str">
        <f aca="false">LEFT(B8493,2)</f>
        <v>14</v>
      </c>
      <c r="H8493" s="0" t="str">
        <f aca="false">I8493&amp;"_"&amp;G8493&amp;"_"&amp;F8493</f>
        <v>Spidssnudetfroe_14_20190905_DL2019033_JohanneskolensGym_koersel1</v>
      </c>
      <c r="I8493" s="61" t="str">
        <f aca="false">MID(RIGHT(B8493,LEN(B8493)-3),1,FIND("_",RIGHT(B8493,LEN(B8493)-3))-1)</f>
        <v>Spidssnudetfroe</v>
      </c>
      <c r="J8493" s="61" t="str">
        <f aca="false">TRIM(SUBSTITUTE(RIGHT(B8493,FIND(I8493,B8493)+1),"_",""))</f>
        <v>eDNA</v>
      </c>
      <c r="K8493" s="0" t="str">
        <f aca="false">IFERROR(VALUE(SUBSTITUTE(E8493,".",",")),E8493)</f>
        <v>No Ct</v>
      </c>
      <c r="L8493" s="61" t="str">
        <f aca="false">IF(J8493="PosK",SUMIFS(K:K,J:J,"PosK",H:H,H8493),"")</f>
        <v/>
      </c>
      <c r="M8493" s="61" t="str">
        <f aca="false">IF(J8493="PosK",SUMIFS(K:K,J:J,"NegK",H:H,H8493),"")</f>
        <v/>
      </c>
      <c r="N8493" s="61" t="str">
        <f aca="false">IF(J8493="PosK",SUMIFS(K:K,J:J,"eDNA",H:H,H8493),"")</f>
        <v/>
      </c>
      <c r="P8493" s="62"/>
      <c r="T8493" s="63"/>
      <c r="W8493" s="64"/>
    </row>
    <row r="8494" customFormat="false" ht="14.25" hidden="false" customHeight="false" outlineLevel="0" collapsed="false">
      <c r="A8494" s="0" t="s">
        <v>856</v>
      </c>
      <c r="B8494" s="52" t="s">
        <v>990</v>
      </c>
      <c r="C8494" s="52" t="s">
        <v>743</v>
      </c>
      <c r="D8494" s="53" t="n">
        <v>0.1</v>
      </c>
      <c r="E8494" s="53" t="s">
        <v>748</v>
      </c>
      <c r="F8494" s="0" t="s">
        <v>1450</v>
      </c>
      <c r="G8494" s="0" t="str">
        <f aca="false">LEFT(B8494,2)</f>
        <v>15</v>
      </c>
      <c r="H8494" s="0" t="str">
        <f aca="false">I8494&amp;"_"&amp;G8494&amp;"_"&amp;F8494</f>
        <v>KortbenetGroenFroe_15_20190905_DL2019033_JohanneskolensGym_koersel1</v>
      </c>
      <c r="I8494" s="61" t="str">
        <f aca="false">MID(RIGHT(B8494,LEN(B8494)-3),1,FIND("_",RIGHT(B8494,LEN(B8494)-3))-1)</f>
        <v>KortbenetGroenFroe</v>
      </c>
      <c r="J8494" s="61" t="str">
        <f aca="false">TRIM(SUBSTITUTE(RIGHT(B8494,FIND(I8494,B8494)+1),"_",""))</f>
        <v>PosK</v>
      </c>
      <c r="K8494" s="0" t="str">
        <f aca="false">IFERROR(VALUE(SUBSTITUTE(E8494,".",",")),E8494)</f>
        <v>No Ct</v>
      </c>
      <c r="L8494" s="61" t="n">
        <f aca="false">IF(J8494="PosK",SUMIFS(K:K,J:J,"PosK",H:H,H8494),"")</f>
        <v>0</v>
      </c>
      <c r="M8494" s="61" t="n">
        <f aca="false">IF(J8494="PosK",SUMIFS(K:K,J:J,"NegK",H:H,H8494),"")</f>
        <v>0</v>
      </c>
      <c r="N8494" s="61" t="n">
        <f aca="false">IF(J8494="PosK",SUMIFS(K:K,J:J,"eDNA",H:H,H8494),"")</f>
        <v>0</v>
      </c>
      <c r="P8494" s="62" t="n">
        <f aca="false">IF(K8496="No Ct",0,K8496)</f>
        <v>0</v>
      </c>
      <c r="Q8494" s="62" t="n">
        <f aca="false">IF(K8497="No Ct",0,K8497)</f>
        <v>0</v>
      </c>
      <c r="R8494" s="0" t="str">
        <f aca="false">IF(AND(L8494&gt;0,M8494=0),"Valid","Invalid")</f>
        <v>Invalid</v>
      </c>
      <c r="S8494" s="0" t="str">
        <f aca="false">IF(OR(P8494&gt;1,Q8494&gt;1),"Present","Absent")</f>
        <v>Absent</v>
      </c>
      <c r="T8494" s="63" t="str">
        <f aca="false">IF(OR(AND(P8494&gt;1,P8494&lt;41),AND(Q8494&gt;1,Q8494&lt;41)),"Ct&lt;41","Ct&gt;41")</f>
        <v>Ct&gt;41</v>
      </c>
      <c r="U8494" s="0" t="str">
        <f aca="false">I8494</f>
        <v>KortbenetGroenFroe</v>
      </c>
      <c r="V8494" s="0" t="str">
        <f aca="false">MID(F8494,10,9)</f>
        <v>DL2019033</v>
      </c>
      <c r="W8494" s="64" t="str">
        <f aca="false">V8494&amp;"_"&amp;U8494&amp;"_"&amp;R8494&amp;"_"&amp;S8494&amp;"_"&amp;T8494</f>
        <v>DL2019033_KortbenetGroenFroe_Invalid_Absent_Ct&gt;41</v>
      </c>
    </row>
    <row r="8495" customFormat="false" ht="14.25" hidden="false" customHeight="false" outlineLevel="0" collapsed="false">
      <c r="A8495" s="0" t="s">
        <v>858</v>
      </c>
      <c r="B8495" s="52" t="s">
        <v>991</v>
      </c>
      <c r="C8495" s="52" t="s">
        <v>747</v>
      </c>
      <c r="D8495" s="53" t="n">
        <v>0.1</v>
      </c>
      <c r="E8495" s="53" t="s">
        <v>748</v>
      </c>
      <c r="F8495" s="0" t="s">
        <v>1450</v>
      </c>
      <c r="G8495" s="0" t="str">
        <f aca="false">LEFT(B8495,2)</f>
        <v>15</v>
      </c>
      <c r="H8495" s="0" t="str">
        <f aca="false">I8495&amp;"_"&amp;G8495&amp;"_"&amp;F8495</f>
        <v>KortbenetGroenFroe_15_20190905_DL2019033_JohanneskolensGym_koersel1</v>
      </c>
      <c r="I8495" s="61" t="str">
        <f aca="false">MID(RIGHT(B8495,LEN(B8495)-3),1,FIND("_",RIGHT(B8495,LEN(B8495)-3))-1)</f>
        <v>KortbenetGroenFroe</v>
      </c>
      <c r="J8495" s="61" t="str">
        <f aca="false">TRIM(SUBSTITUTE(RIGHT(B8495,FIND(I8495,B8495)+1),"_",""))</f>
        <v>NegK</v>
      </c>
      <c r="K8495" s="0" t="str">
        <f aca="false">IFERROR(VALUE(SUBSTITUTE(E8495,".",",")),E8495)</f>
        <v>No Ct</v>
      </c>
      <c r="L8495" s="61" t="str">
        <f aca="false">IF(J8495="PosK",SUMIFS(K:K,J:J,"PosK",H:H,H8495),"")</f>
        <v/>
      </c>
      <c r="M8495" s="61" t="str">
        <f aca="false">IF(J8495="PosK",SUMIFS(K:K,J:J,"NegK",H:H,H8495),"")</f>
        <v/>
      </c>
      <c r="N8495" s="61" t="str">
        <f aca="false">IF(J8495="PosK",SUMIFS(K:K,J:J,"eDNA",H:H,H8495),"")</f>
        <v/>
      </c>
    </row>
    <row r="8496" customFormat="false" ht="14.25" hidden="false" customHeight="false" outlineLevel="0" collapsed="false">
      <c r="A8496" s="0" t="s">
        <v>860</v>
      </c>
      <c r="B8496" s="52" t="s">
        <v>992</v>
      </c>
      <c r="C8496" s="52" t="s">
        <v>751</v>
      </c>
      <c r="D8496" s="53" t="n">
        <v>0.1</v>
      </c>
      <c r="E8496" s="53" t="s">
        <v>748</v>
      </c>
      <c r="F8496" s="0" t="s">
        <v>1450</v>
      </c>
      <c r="G8496" s="0" t="str">
        <f aca="false">LEFT(B8496,2)</f>
        <v>15</v>
      </c>
      <c r="H8496" s="0" t="str">
        <f aca="false">I8496&amp;"_"&amp;G8496&amp;"_"&amp;F8496</f>
        <v>KortbenetGroenFroe_15_20190905_DL2019033_JohanneskolensGym_koersel1</v>
      </c>
      <c r="I8496" s="61" t="str">
        <f aca="false">MID(RIGHT(B8496,LEN(B8496)-3),1,FIND("_",RIGHT(B8496,LEN(B8496)-3))-1)</f>
        <v>KortbenetGroenFroe</v>
      </c>
      <c r="J8496" s="61" t="str">
        <f aca="false">TRIM(SUBSTITUTE(RIGHT(B8496,FIND(I8496,B8496)+1),"_",""))</f>
        <v>eDNA</v>
      </c>
      <c r="K8496" s="0" t="str">
        <f aca="false">IFERROR(VALUE(SUBSTITUTE(E8496,".",",")),E8496)</f>
        <v>No Ct</v>
      </c>
      <c r="L8496" s="61" t="str">
        <f aca="false">IF(J8496="PosK",SUMIFS(K:K,J:J,"PosK",H:H,H8496),"")</f>
        <v/>
      </c>
      <c r="M8496" s="61" t="str">
        <f aca="false">IF(J8496="PosK",SUMIFS(K:K,J:J,"NegK",H:H,H8496),"")</f>
        <v/>
      </c>
      <c r="N8496" s="61" t="str">
        <f aca="false">IF(J8496="PosK",SUMIFS(K:K,J:J,"eDNA",H:H,H8496),"")</f>
        <v/>
      </c>
      <c r="Q8496" s="62"/>
    </row>
    <row r="8497" customFormat="false" ht="14.25" hidden="false" customHeight="false" outlineLevel="0" collapsed="false">
      <c r="A8497" s="0" t="s">
        <v>862</v>
      </c>
      <c r="B8497" s="52" t="s">
        <v>992</v>
      </c>
      <c r="C8497" s="52" t="s">
        <v>751</v>
      </c>
      <c r="D8497" s="53" t="n">
        <v>0.1</v>
      </c>
      <c r="E8497" s="53" t="s">
        <v>748</v>
      </c>
      <c r="F8497" s="0" t="s">
        <v>1450</v>
      </c>
      <c r="G8497" s="0" t="str">
        <f aca="false">LEFT(B8497,2)</f>
        <v>15</v>
      </c>
      <c r="H8497" s="0" t="str">
        <f aca="false">I8497&amp;"_"&amp;G8497&amp;"_"&amp;F8497</f>
        <v>KortbenetGroenFroe_15_20190905_DL2019033_JohanneskolensGym_koersel1</v>
      </c>
      <c r="I8497" s="61" t="str">
        <f aca="false">MID(RIGHT(B8497,LEN(B8497)-3),1,FIND("_",RIGHT(B8497,LEN(B8497)-3))-1)</f>
        <v>KortbenetGroenFroe</v>
      </c>
      <c r="J8497" s="61" t="str">
        <f aca="false">TRIM(SUBSTITUTE(RIGHT(B8497,FIND(I8497,B8497)+1),"_",""))</f>
        <v>eDNA</v>
      </c>
      <c r="K8497" s="0" t="str">
        <f aca="false">IFERROR(VALUE(SUBSTITUTE(E8497,".",",")),E8497)</f>
        <v>No Ct</v>
      </c>
      <c r="L8497" s="61" t="str">
        <f aca="false">IF(J8497="PosK",SUMIFS(K:K,J:J,"PosK",H:H,H8497),"")</f>
        <v/>
      </c>
      <c r="M8497" s="61" t="str">
        <f aca="false">IF(J8497="PosK",SUMIFS(K:K,J:J,"NegK",H:H,H8497),"")</f>
        <v/>
      </c>
      <c r="N8497" s="61" t="str">
        <f aca="false">IF(J8497="PosK",SUMIFS(K:K,J:J,"eDNA",H:H,H8497),"")</f>
        <v/>
      </c>
      <c r="P8497" s="62"/>
      <c r="T8497" s="63"/>
      <c r="W8497" s="64"/>
    </row>
    <row r="8498" customFormat="false" ht="14.25" hidden="false" customHeight="false" outlineLevel="0" collapsed="false">
      <c r="A8498" s="0" t="s">
        <v>863</v>
      </c>
      <c r="B8498" s="52" t="s">
        <v>1212</v>
      </c>
      <c r="C8498" s="52" t="s">
        <v>743</v>
      </c>
      <c r="D8498" s="53" t="n">
        <v>0.1</v>
      </c>
      <c r="E8498" s="53" t="n">
        <v>30.97</v>
      </c>
      <c r="F8498" s="0" t="s">
        <v>1450</v>
      </c>
      <c r="G8498" s="0" t="str">
        <f aca="false">LEFT(B8498,2)</f>
        <v>16</v>
      </c>
      <c r="H8498" s="0" t="str">
        <f aca="false">I8498&amp;"_"&amp;G8498&amp;"_"&amp;F8498</f>
        <v>ButsnudetFroe_16_20190905_DL2019033_JohanneskolensGym_koersel1</v>
      </c>
      <c r="I8498" s="61" t="str">
        <f aca="false">MID(RIGHT(B8498,LEN(B8498)-3),1,FIND("_",RIGHT(B8498,LEN(B8498)-3))-1)</f>
        <v>ButsnudetFroe</v>
      </c>
      <c r="J8498" s="61" t="str">
        <f aca="false">TRIM(SUBSTITUTE(RIGHT(B8498,FIND(I8498,B8498)+1),"_",""))</f>
        <v>PosK</v>
      </c>
      <c r="K8498" s="0" t="n">
        <f aca="false">IFERROR(VALUE(SUBSTITUTE(E8498,".",",")),E8498)</f>
        <v>30.97</v>
      </c>
      <c r="L8498" s="61" t="n">
        <f aca="false">IF(J8498="PosK",SUMIFS(K:K,J:J,"PosK",H:H,H8498),"")</f>
        <v>30.97</v>
      </c>
      <c r="M8498" s="61" t="n">
        <f aca="false">IF(J8498="PosK",SUMIFS(K:K,J:J,"NegK",H:H,H8498),"")</f>
        <v>0</v>
      </c>
      <c r="N8498" s="61" t="n">
        <f aca="false">IF(J8498="PosK",SUMIFS(K:K,J:J,"eDNA",H:H,H8498),"")</f>
        <v>0</v>
      </c>
      <c r="P8498" s="62" t="n">
        <f aca="false">IF(K8500="No Ct",0,K8500)</f>
        <v>0</v>
      </c>
      <c r="Q8498" s="62" t="n">
        <f aca="false">IF(K8501="No Ct",0,K8501)</f>
        <v>0</v>
      </c>
      <c r="R8498" s="0" t="str">
        <f aca="false">IF(AND(L8498&gt;0,M8498=0),"Valid","Invalid")</f>
        <v>Valid</v>
      </c>
      <c r="S8498" s="0" t="str">
        <f aca="false">IF(OR(P8498&gt;1,Q8498&gt;1),"Present","Absent")</f>
        <v>Absent</v>
      </c>
      <c r="T8498" s="63" t="str">
        <f aca="false">IF(OR(AND(P8498&gt;1,P8498&lt;41),AND(Q8498&gt;1,Q8498&lt;41)),"Ct&lt;41","Ct&gt;41")</f>
        <v>Ct&gt;41</v>
      </c>
      <c r="U8498" s="0" t="str">
        <f aca="false">I8498</f>
        <v>ButsnudetFroe</v>
      </c>
      <c r="V8498" s="0" t="str">
        <f aca="false">MID(F8498,10,9)</f>
        <v>DL2019033</v>
      </c>
      <c r="W8498" s="64" t="str">
        <f aca="false">V8498&amp;"_"&amp;U8498&amp;"_"&amp;R8498&amp;"_"&amp;S8498&amp;"_"&amp;T8498</f>
        <v>DL2019033_ButsnudetFroe_Valid_Absent_Ct&gt;41</v>
      </c>
    </row>
    <row r="8499" customFormat="false" ht="14.25" hidden="false" customHeight="false" outlineLevel="0" collapsed="false">
      <c r="A8499" s="0" t="s">
        <v>865</v>
      </c>
      <c r="B8499" s="52" t="s">
        <v>1213</v>
      </c>
      <c r="C8499" s="52" t="s">
        <v>747</v>
      </c>
      <c r="D8499" s="53" t="n">
        <v>0.1</v>
      </c>
      <c r="E8499" s="53" t="s">
        <v>748</v>
      </c>
      <c r="F8499" s="0" t="s">
        <v>1450</v>
      </c>
      <c r="G8499" s="0" t="str">
        <f aca="false">LEFT(B8499,2)</f>
        <v>16</v>
      </c>
      <c r="H8499" s="0" t="str">
        <f aca="false">I8499&amp;"_"&amp;G8499&amp;"_"&amp;F8499</f>
        <v>ButsnudetFroe_16_20190905_DL2019033_JohanneskolensGym_koersel1</v>
      </c>
      <c r="I8499" s="61" t="str">
        <f aca="false">MID(RIGHT(B8499,LEN(B8499)-3),1,FIND("_",RIGHT(B8499,LEN(B8499)-3))-1)</f>
        <v>ButsnudetFroe</v>
      </c>
      <c r="J8499" s="61" t="str">
        <f aca="false">TRIM(SUBSTITUTE(RIGHT(B8499,FIND(I8499,B8499)+1),"_",""))</f>
        <v>NegK</v>
      </c>
      <c r="K8499" s="0" t="str">
        <f aca="false">IFERROR(VALUE(SUBSTITUTE(E8499,".",",")),E8499)</f>
        <v>No Ct</v>
      </c>
      <c r="L8499" s="61" t="str">
        <f aca="false">IF(J8499="PosK",SUMIFS(K:K,J:J,"PosK",H:H,H8499),"")</f>
        <v/>
      </c>
      <c r="M8499" s="61" t="str">
        <f aca="false">IF(J8499="PosK",SUMIFS(K:K,J:J,"NegK",H:H,H8499),"")</f>
        <v/>
      </c>
      <c r="N8499" s="61" t="str">
        <f aca="false">IF(J8499="PosK",SUMIFS(K:K,J:J,"eDNA",H:H,H8499),"")</f>
        <v/>
      </c>
    </row>
    <row r="8500" customFormat="false" ht="14.25" hidden="false" customHeight="false" outlineLevel="0" collapsed="false">
      <c r="A8500" s="0" t="s">
        <v>867</v>
      </c>
      <c r="B8500" s="52" t="s">
        <v>1214</v>
      </c>
      <c r="C8500" s="52" t="s">
        <v>751</v>
      </c>
      <c r="D8500" s="53" t="n">
        <v>0.1</v>
      </c>
      <c r="E8500" s="53" t="s">
        <v>748</v>
      </c>
      <c r="F8500" s="0" t="s">
        <v>1450</v>
      </c>
      <c r="G8500" s="0" t="str">
        <f aca="false">LEFT(B8500,2)</f>
        <v>16</v>
      </c>
      <c r="H8500" s="0" t="str">
        <f aca="false">I8500&amp;"_"&amp;G8500&amp;"_"&amp;F8500</f>
        <v>ButsnudetFroe_16_20190905_DL2019033_JohanneskolensGym_koersel1</v>
      </c>
      <c r="I8500" s="61" t="str">
        <f aca="false">MID(RIGHT(B8500,LEN(B8500)-3),1,FIND("_",RIGHT(B8500,LEN(B8500)-3))-1)</f>
        <v>ButsnudetFroe</v>
      </c>
      <c r="J8500" s="61" t="str">
        <f aca="false">TRIM(SUBSTITUTE(RIGHT(B8500,FIND(I8500,B8500)+1),"_",""))</f>
        <v>eDNA</v>
      </c>
      <c r="K8500" s="0" t="str">
        <f aca="false">IFERROR(VALUE(SUBSTITUTE(E8500,".",",")),E8500)</f>
        <v>No Ct</v>
      </c>
      <c r="L8500" s="61" t="str">
        <f aca="false">IF(J8500="PosK",SUMIFS(K:K,J:J,"PosK",H:H,H8500),"")</f>
        <v/>
      </c>
      <c r="M8500" s="61" t="str">
        <f aca="false">IF(J8500="PosK",SUMIFS(K:K,J:J,"NegK",H:H,H8500),"")</f>
        <v/>
      </c>
      <c r="N8500" s="61" t="str">
        <f aca="false">IF(J8500="PosK",SUMIFS(K:K,J:J,"eDNA",H:H,H8500),"")</f>
        <v/>
      </c>
      <c r="Q8500" s="62"/>
    </row>
    <row r="8501" customFormat="false" ht="14.25" hidden="false" customHeight="false" outlineLevel="0" collapsed="false">
      <c r="A8501" s="0" t="s">
        <v>869</v>
      </c>
      <c r="B8501" s="52" t="s">
        <v>1214</v>
      </c>
      <c r="C8501" s="52" t="s">
        <v>751</v>
      </c>
      <c r="D8501" s="53" t="n">
        <v>0.1</v>
      </c>
      <c r="E8501" s="53" t="s">
        <v>748</v>
      </c>
      <c r="F8501" s="0" t="s">
        <v>1450</v>
      </c>
      <c r="G8501" s="0" t="str">
        <f aca="false">LEFT(B8501,2)</f>
        <v>16</v>
      </c>
      <c r="H8501" s="0" t="str">
        <f aca="false">I8501&amp;"_"&amp;G8501&amp;"_"&amp;F8501</f>
        <v>ButsnudetFroe_16_20190905_DL2019033_JohanneskolensGym_koersel1</v>
      </c>
      <c r="I8501" s="61" t="str">
        <f aca="false">MID(RIGHT(B8501,LEN(B8501)-3),1,FIND("_",RIGHT(B8501,LEN(B8501)-3))-1)</f>
        <v>ButsnudetFroe</v>
      </c>
      <c r="J8501" s="61" t="str">
        <f aca="false">TRIM(SUBSTITUTE(RIGHT(B8501,FIND(I8501,B8501)+1),"_",""))</f>
        <v>eDNA</v>
      </c>
      <c r="K8501" s="0" t="str">
        <f aca="false">IFERROR(VALUE(SUBSTITUTE(E8501,".",",")),E8501)</f>
        <v>No Ct</v>
      </c>
      <c r="L8501" s="61" t="str">
        <f aca="false">IF(J8501="PosK",SUMIFS(K:K,J:J,"PosK",H:H,H8501),"")</f>
        <v/>
      </c>
      <c r="M8501" s="61" t="str">
        <f aca="false">IF(J8501="PosK",SUMIFS(K:K,J:J,"NegK",H:H,H8501),"")</f>
        <v/>
      </c>
      <c r="N8501" s="61" t="str">
        <f aca="false">IF(J8501="PosK",SUMIFS(K:K,J:J,"eDNA",H:H,H8501),"")</f>
        <v/>
      </c>
      <c r="P8501" s="62"/>
      <c r="T8501" s="63"/>
      <c r="W8501" s="64"/>
    </row>
    <row r="8502" customFormat="false" ht="14.25" hidden="false" customHeight="false" outlineLevel="0" collapsed="false">
      <c r="A8502" s="0" t="s">
        <v>870</v>
      </c>
      <c r="B8502" s="52" t="s">
        <v>996</v>
      </c>
      <c r="C8502" s="52" t="s">
        <v>743</v>
      </c>
      <c r="D8502" s="53" t="n">
        <v>0.1</v>
      </c>
      <c r="E8502" s="53" t="n">
        <v>28.94</v>
      </c>
      <c r="F8502" s="0" t="s">
        <v>1450</v>
      </c>
      <c r="G8502" s="0" t="str">
        <f aca="false">LEFT(B8502,2)</f>
        <v>17</v>
      </c>
      <c r="H8502" s="0" t="str">
        <f aca="false">I8502&amp;"_"&amp;G8502&amp;"_"&amp;F8502</f>
        <v>ButsnudetFroe_17_20190905_DL2019033_JohanneskolensGym_koersel1</v>
      </c>
      <c r="I8502" s="61" t="str">
        <f aca="false">MID(RIGHT(B8502,LEN(B8502)-3),1,FIND("_",RIGHT(B8502,LEN(B8502)-3))-1)</f>
        <v>ButsnudetFroe</v>
      </c>
      <c r="J8502" s="61" t="str">
        <f aca="false">TRIM(SUBSTITUTE(RIGHT(B8502,FIND(I8502,B8502)+1),"_",""))</f>
        <v>PosK</v>
      </c>
      <c r="K8502" s="0" t="n">
        <f aca="false">IFERROR(VALUE(SUBSTITUTE(E8502,".",",")),E8502)</f>
        <v>28.94</v>
      </c>
      <c r="L8502" s="61" t="n">
        <f aca="false">IF(J8502="PosK",SUMIFS(K:K,J:J,"PosK",H:H,H8502),"")</f>
        <v>28.94</v>
      </c>
      <c r="M8502" s="61" t="n">
        <f aca="false">IF(J8502="PosK",SUMIFS(K:K,J:J,"NegK",H:H,H8502),"")</f>
        <v>0</v>
      </c>
      <c r="N8502" s="61" t="n">
        <f aca="false">IF(J8502="PosK",SUMIFS(K:K,J:J,"eDNA",H:H,H8502),"")</f>
        <v>0</v>
      </c>
      <c r="P8502" s="62" t="n">
        <f aca="false">IF(K8504="No Ct",0,K8504)</f>
        <v>0</v>
      </c>
      <c r="Q8502" s="62" t="n">
        <f aca="false">IF(K8505="No Ct",0,K8505)</f>
        <v>0</v>
      </c>
      <c r="R8502" s="0" t="str">
        <f aca="false">IF(AND(L8502&gt;0,M8502=0),"Valid","Invalid")</f>
        <v>Valid</v>
      </c>
      <c r="S8502" s="0" t="str">
        <f aca="false">IF(OR(P8502&gt;1,Q8502&gt;1),"Present","Absent")</f>
        <v>Absent</v>
      </c>
      <c r="T8502" s="63" t="str">
        <f aca="false">IF(OR(AND(P8502&gt;1,P8502&lt;41),AND(Q8502&gt;1,Q8502&lt;41)),"Ct&lt;41","Ct&gt;41")</f>
        <v>Ct&gt;41</v>
      </c>
      <c r="U8502" s="0" t="str">
        <f aca="false">I8502</f>
        <v>ButsnudetFroe</v>
      </c>
      <c r="V8502" s="0" t="str">
        <f aca="false">MID(F8502,10,9)</f>
        <v>DL2019033</v>
      </c>
      <c r="W8502" s="64" t="str">
        <f aca="false">V8502&amp;"_"&amp;U8502&amp;"_"&amp;R8502&amp;"_"&amp;S8502&amp;"_"&amp;T8502</f>
        <v>DL2019033_ButsnudetFroe_Valid_Absent_Ct&gt;41</v>
      </c>
    </row>
    <row r="8503" customFormat="false" ht="14.25" hidden="false" customHeight="false" outlineLevel="0" collapsed="false">
      <c r="A8503" s="0" t="s">
        <v>872</v>
      </c>
      <c r="B8503" s="52" t="s">
        <v>997</v>
      </c>
      <c r="C8503" s="52" t="s">
        <v>747</v>
      </c>
      <c r="D8503" s="53" t="n">
        <v>0.1</v>
      </c>
      <c r="E8503" s="53" t="s">
        <v>748</v>
      </c>
      <c r="F8503" s="0" t="s">
        <v>1450</v>
      </c>
      <c r="G8503" s="0" t="str">
        <f aca="false">LEFT(B8503,2)</f>
        <v>17</v>
      </c>
      <c r="H8503" s="0" t="str">
        <f aca="false">I8503&amp;"_"&amp;G8503&amp;"_"&amp;F8503</f>
        <v>ButsnudetFroe_17_20190905_DL2019033_JohanneskolensGym_koersel1</v>
      </c>
      <c r="I8503" s="61" t="str">
        <f aca="false">MID(RIGHT(B8503,LEN(B8503)-3),1,FIND("_",RIGHT(B8503,LEN(B8503)-3))-1)</f>
        <v>ButsnudetFroe</v>
      </c>
      <c r="J8503" s="61" t="str">
        <f aca="false">TRIM(SUBSTITUTE(RIGHT(B8503,FIND(I8503,B8503)+1),"_",""))</f>
        <v>NegK</v>
      </c>
      <c r="K8503" s="0" t="str">
        <f aca="false">IFERROR(VALUE(SUBSTITUTE(E8503,".",",")),E8503)</f>
        <v>No Ct</v>
      </c>
      <c r="L8503" s="61" t="str">
        <f aca="false">IF(J8503="PosK",SUMIFS(K:K,J:J,"PosK",H:H,H8503),"")</f>
        <v/>
      </c>
      <c r="M8503" s="61" t="str">
        <f aca="false">IF(J8503="PosK",SUMIFS(K:K,J:J,"NegK",H:H,H8503),"")</f>
        <v/>
      </c>
      <c r="N8503" s="61" t="str">
        <f aca="false">IF(J8503="PosK",SUMIFS(K:K,J:J,"eDNA",H:H,H8503),"")</f>
        <v/>
      </c>
    </row>
    <row r="8504" customFormat="false" ht="14.25" hidden="false" customHeight="false" outlineLevel="0" collapsed="false">
      <c r="A8504" s="0" t="s">
        <v>874</v>
      </c>
      <c r="B8504" s="52" t="s">
        <v>998</v>
      </c>
      <c r="C8504" s="52" t="s">
        <v>751</v>
      </c>
      <c r="D8504" s="53" t="n">
        <v>0.1</v>
      </c>
      <c r="E8504" s="53" t="s">
        <v>748</v>
      </c>
      <c r="F8504" s="0" t="s">
        <v>1450</v>
      </c>
      <c r="G8504" s="0" t="str">
        <f aca="false">LEFT(B8504,2)</f>
        <v>17</v>
      </c>
      <c r="H8504" s="0" t="str">
        <f aca="false">I8504&amp;"_"&amp;G8504&amp;"_"&amp;F8504</f>
        <v>ButsnudetFroe_17_20190905_DL2019033_JohanneskolensGym_koersel1</v>
      </c>
      <c r="I8504" s="61" t="str">
        <f aca="false">MID(RIGHT(B8504,LEN(B8504)-3),1,FIND("_",RIGHT(B8504,LEN(B8504)-3))-1)</f>
        <v>ButsnudetFroe</v>
      </c>
      <c r="J8504" s="61" t="str">
        <f aca="false">TRIM(SUBSTITUTE(RIGHT(B8504,FIND(I8504,B8504)+1),"_",""))</f>
        <v>eDNA</v>
      </c>
      <c r="K8504" s="0" t="str">
        <f aca="false">IFERROR(VALUE(SUBSTITUTE(E8504,".",",")),E8504)</f>
        <v>No Ct</v>
      </c>
      <c r="L8504" s="61" t="str">
        <f aca="false">IF(J8504="PosK",SUMIFS(K:K,J:J,"PosK",H:H,H8504),"")</f>
        <v/>
      </c>
      <c r="M8504" s="61" t="str">
        <f aca="false">IF(J8504="PosK",SUMIFS(K:K,J:J,"NegK",H:H,H8504),"")</f>
        <v/>
      </c>
      <c r="N8504" s="61" t="str">
        <f aca="false">IF(J8504="PosK",SUMIFS(K:K,J:J,"eDNA",H:H,H8504),"")</f>
        <v/>
      </c>
      <c r="Q8504" s="62"/>
    </row>
    <row r="8505" customFormat="false" ht="14.25" hidden="false" customHeight="false" outlineLevel="0" collapsed="false">
      <c r="A8505" s="0" t="s">
        <v>876</v>
      </c>
      <c r="B8505" s="52" t="s">
        <v>998</v>
      </c>
      <c r="C8505" s="52" t="s">
        <v>751</v>
      </c>
      <c r="D8505" s="53" t="n">
        <v>0.1</v>
      </c>
      <c r="E8505" s="53" t="s">
        <v>748</v>
      </c>
      <c r="F8505" s="0" t="s">
        <v>1450</v>
      </c>
      <c r="G8505" s="0" t="str">
        <f aca="false">LEFT(B8505,2)</f>
        <v>17</v>
      </c>
      <c r="H8505" s="0" t="str">
        <f aca="false">I8505&amp;"_"&amp;G8505&amp;"_"&amp;F8505</f>
        <v>ButsnudetFroe_17_20190905_DL2019033_JohanneskolensGym_koersel1</v>
      </c>
      <c r="I8505" s="61" t="str">
        <f aca="false">MID(RIGHT(B8505,LEN(B8505)-3),1,FIND("_",RIGHT(B8505,LEN(B8505)-3))-1)</f>
        <v>ButsnudetFroe</v>
      </c>
      <c r="J8505" s="61" t="str">
        <f aca="false">TRIM(SUBSTITUTE(RIGHT(B8505,FIND(I8505,B8505)+1),"_",""))</f>
        <v>eDNA</v>
      </c>
      <c r="K8505" s="0" t="str">
        <f aca="false">IFERROR(VALUE(SUBSTITUTE(E8505,".",",")),E8505)</f>
        <v>No Ct</v>
      </c>
      <c r="L8505" s="61" t="str">
        <f aca="false">IF(J8505="PosK",SUMIFS(K:K,J:J,"PosK",H:H,H8505),"")</f>
        <v/>
      </c>
      <c r="M8505" s="61" t="str">
        <f aca="false">IF(J8505="PosK",SUMIFS(K:K,J:J,"NegK",H:H,H8505),"")</f>
        <v/>
      </c>
      <c r="N8505" s="61" t="str">
        <f aca="false">IF(J8505="PosK",SUMIFS(K:K,J:J,"eDNA",H:H,H8505),"")</f>
        <v/>
      </c>
      <c r="P8505" s="62"/>
      <c r="T8505" s="63"/>
      <c r="W8505" s="64"/>
    </row>
    <row r="8506" customFormat="false" ht="14.25" hidden="false" customHeight="false" outlineLevel="0" collapsed="false">
      <c r="A8506" s="0" t="s">
        <v>877</v>
      </c>
      <c r="B8506" s="52" t="s">
        <v>1215</v>
      </c>
      <c r="C8506" s="52" t="s">
        <v>743</v>
      </c>
      <c r="D8506" s="53" t="n">
        <v>0.1</v>
      </c>
      <c r="E8506" s="53" t="s">
        <v>748</v>
      </c>
      <c r="F8506" s="0" t="s">
        <v>1450</v>
      </c>
      <c r="G8506" s="0" t="str">
        <f aca="false">LEFT(B8506,2)</f>
        <v>18</v>
      </c>
      <c r="H8506" s="0" t="str">
        <f aca="false">I8506&amp;"_"&amp;G8506&amp;"_"&amp;F8506</f>
        <v>LilleVandsalamander_18_20190905_DL2019033_JohanneskolensGym_koersel1</v>
      </c>
      <c r="I8506" s="61" t="str">
        <f aca="false">MID(RIGHT(B8506,LEN(B8506)-3),1,FIND("_",RIGHT(B8506,LEN(B8506)-3))-1)</f>
        <v>LilleVandsalamander</v>
      </c>
      <c r="J8506" s="61" t="str">
        <f aca="false">TRIM(SUBSTITUTE(RIGHT(B8506,FIND(I8506,B8506)+1),"_",""))</f>
        <v>PosK</v>
      </c>
      <c r="K8506" s="0" t="str">
        <f aca="false">IFERROR(VALUE(SUBSTITUTE(E8506,".",",")),E8506)</f>
        <v>No Ct</v>
      </c>
      <c r="L8506" s="61" t="n">
        <f aca="false">IF(J8506="PosK",SUMIFS(K:K,J:J,"PosK",H:H,H8506),"")</f>
        <v>0</v>
      </c>
      <c r="M8506" s="61" t="n">
        <f aca="false">IF(J8506="PosK",SUMIFS(K:K,J:J,"NegK",H:H,H8506),"")</f>
        <v>0</v>
      </c>
      <c r="N8506" s="61" t="n">
        <f aca="false">IF(J8506="PosK",SUMIFS(K:K,J:J,"eDNA",H:H,H8506),"")</f>
        <v>0</v>
      </c>
      <c r="P8506" s="62" t="n">
        <f aca="false">IF(K8508="No Ct",0,K8508)</f>
        <v>0</v>
      </c>
      <c r="Q8506" s="62" t="n">
        <f aca="false">IF(K8509="No Ct",0,K8509)</f>
        <v>0</v>
      </c>
      <c r="R8506" s="0" t="str">
        <f aca="false">IF(AND(L8506&gt;0,M8506=0),"Valid","Invalid")</f>
        <v>Invalid</v>
      </c>
      <c r="S8506" s="0" t="str">
        <f aca="false">IF(OR(P8506&gt;1,Q8506&gt;1),"Present","Absent")</f>
        <v>Absent</v>
      </c>
      <c r="T8506" s="63" t="str">
        <f aca="false">IF(OR(AND(P8506&gt;1,P8506&lt;41),AND(Q8506&gt;1,Q8506&lt;41)),"Ct&lt;41","Ct&gt;41")</f>
        <v>Ct&gt;41</v>
      </c>
      <c r="U8506" s="0" t="str">
        <f aca="false">I8506</f>
        <v>LilleVandsalamander</v>
      </c>
      <c r="V8506" s="0" t="str">
        <f aca="false">MID(F8506,10,9)</f>
        <v>DL2019033</v>
      </c>
      <c r="W8506" s="64" t="str">
        <f aca="false">V8506&amp;"_"&amp;U8506&amp;"_"&amp;R8506&amp;"_"&amp;S8506&amp;"_"&amp;T8506</f>
        <v>DL2019033_LilleVandsalamander_Invalid_Absent_Ct&gt;41</v>
      </c>
    </row>
    <row r="8507" customFormat="false" ht="14.25" hidden="false" customHeight="false" outlineLevel="0" collapsed="false">
      <c r="A8507" s="0" t="s">
        <v>879</v>
      </c>
      <c r="B8507" s="52" t="s">
        <v>1216</v>
      </c>
      <c r="C8507" s="52" t="s">
        <v>747</v>
      </c>
      <c r="D8507" s="53" t="n">
        <v>0.1</v>
      </c>
      <c r="E8507" s="53" t="s">
        <v>748</v>
      </c>
      <c r="F8507" s="0" t="s">
        <v>1450</v>
      </c>
      <c r="G8507" s="0" t="str">
        <f aca="false">LEFT(B8507,2)</f>
        <v>18</v>
      </c>
      <c r="H8507" s="0" t="str">
        <f aca="false">I8507&amp;"_"&amp;G8507&amp;"_"&amp;F8507</f>
        <v>LilleVandsalamander_18_20190905_DL2019033_JohanneskolensGym_koersel1</v>
      </c>
      <c r="I8507" s="61" t="str">
        <f aca="false">MID(RIGHT(B8507,LEN(B8507)-3),1,FIND("_",RIGHT(B8507,LEN(B8507)-3))-1)</f>
        <v>LilleVandsalamander</v>
      </c>
      <c r="J8507" s="61" t="str">
        <f aca="false">TRIM(SUBSTITUTE(RIGHT(B8507,FIND(I8507,B8507)+1),"_",""))</f>
        <v>NegK</v>
      </c>
      <c r="K8507" s="0" t="str">
        <f aca="false">IFERROR(VALUE(SUBSTITUTE(E8507,".",",")),E8507)</f>
        <v>No Ct</v>
      </c>
      <c r="L8507" s="61" t="str">
        <f aca="false">IF(J8507="PosK",SUMIFS(K:K,J:J,"PosK",H:H,H8507),"")</f>
        <v/>
      </c>
      <c r="M8507" s="61" t="str">
        <f aca="false">IF(J8507="PosK",SUMIFS(K:K,J:J,"NegK",H:H,H8507),"")</f>
        <v/>
      </c>
      <c r="N8507" s="61" t="str">
        <f aca="false">IF(J8507="PosK",SUMIFS(K:K,J:J,"eDNA",H:H,H8507),"")</f>
        <v/>
      </c>
    </row>
    <row r="8508" customFormat="false" ht="14.25" hidden="false" customHeight="false" outlineLevel="0" collapsed="false">
      <c r="A8508" s="0" t="s">
        <v>881</v>
      </c>
      <c r="B8508" s="52" t="s">
        <v>1217</v>
      </c>
      <c r="C8508" s="52" t="s">
        <v>751</v>
      </c>
      <c r="D8508" s="53" t="n">
        <v>0.1</v>
      </c>
      <c r="E8508" s="53" t="s">
        <v>748</v>
      </c>
      <c r="F8508" s="0" t="s">
        <v>1450</v>
      </c>
      <c r="G8508" s="0" t="str">
        <f aca="false">LEFT(B8508,2)</f>
        <v>18</v>
      </c>
      <c r="H8508" s="0" t="str">
        <f aca="false">I8508&amp;"_"&amp;G8508&amp;"_"&amp;F8508</f>
        <v>LilleVandsalamander_18_20190905_DL2019033_JohanneskolensGym_koersel1</v>
      </c>
      <c r="I8508" s="61" t="str">
        <f aca="false">MID(RIGHT(B8508,LEN(B8508)-3),1,FIND("_",RIGHT(B8508,LEN(B8508)-3))-1)</f>
        <v>LilleVandsalamander</v>
      </c>
      <c r="J8508" s="61" t="str">
        <f aca="false">TRIM(SUBSTITUTE(RIGHT(B8508,FIND(I8508,B8508)+1),"_",""))</f>
        <v>eDNA</v>
      </c>
      <c r="K8508" s="0" t="str">
        <f aca="false">IFERROR(VALUE(SUBSTITUTE(E8508,".",",")),E8508)</f>
        <v>No Ct</v>
      </c>
      <c r="L8508" s="61" t="str">
        <f aca="false">IF(J8508="PosK",SUMIFS(K:K,J:J,"PosK",H:H,H8508),"")</f>
        <v/>
      </c>
      <c r="M8508" s="61" t="str">
        <f aca="false">IF(J8508="PosK",SUMIFS(K:K,J:J,"NegK",H:H,H8508),"")</f>
        <v/>
      </c>
      <c r="N8508" s="61" t="str">
        <f aca="false">IF(J8508="PosK",SUMIFS(K:K,J:J,"eDNA",H:H,H8508),"")</f>
        <v/>
      </c>
      <c r="Q8508" s="62"/>
    </row>
    <row r="8509" customFormat="false" ht="14.25" hidden="false" customHeight="false" outlineLevel="0" collapsed="false">
      <c r="A8509" s="0" t="s">
        <v>883</v>
      </c>
      <c r="B8509" s="52" t="s">
        <v>1217</v>
      </c>
      <c r="C8509" s="52" t="s">
        <v>751</v>
      </c>
      <c r="D8509" s="53" t="n">
        <v>0.1</v>
      </c>
      <c r="E8509" s="53" t="s">
        <v>748</v>
      </c>
      <c r="F8509" s="0" t="s">
        <v>1450</v>
      </c>
      <c r="G8509" s="0" t="str">
        <f aca="false">LEFT(B8509,2)</f>
        <v>18</v>
      </c>
      <c r="H8509" s="0" t="str">
        <f aca="false">I8509&amp;"_"&amp;G8509&amp;"_"&amp;F8509</f>
        <v>LilleVandsalamander_18_20190905_DL2019033_JohanneskolensGym_koersel1</v>
      </c>
      <c r="I8509" s="61" t="str">
        <f aca="false">MID(RIGHT(B8509,LEN(B8509)-3),1,FIND("_",RIGHT(B8509,LEN(B8509)-3))-1)</f>
        <v>LilleVandsalamander</v>
      </c>
      <c r="J8509" s="61" t="str">
        <f aca="false">TRIM(SUBSTITUTE(RIGHT(B8509,FIND(I8509,B8509)+1),"_",""))</f>
        <v>eDNA</v>
      </c>
      <c r="K8509" s="0" t="str">
        <f aca="false">IFERROR(VALUE(SUBSTITUTE(E8509,".",",")),E8509)</f>
        <v>No Ct</v>
      </c>
      <c r="L8509" s="61" t="str">
        <f aca="false">IF(J8509="PosK",SUMIFS(K:K,J:J,"PosK",H:H,H8509),"")</f>
        <v/>
      </c>
      <c r="M8509" s="61" t="str">
        <f aca="false">IF(J8509="PosK",SUMIFS(K:K,J:J,"NegK",H:H,H8509),"")</f>
        <v/>
      </c>
      <c r="N8509" s="61" t="str">
        <f aca="false">IF(J8509="PosK",SUMIFS(K:K,J:J,"eDNA",H:H,H8509),"")</f>
        <v/>
      </c>
      <c r="P8509" s="62"/>
      <c r="T8509" s="63"/>
      <c r="W8509" s="64"/>
    </row>
    <row r="8510" customFormat="false" ht="14.25" hidden="false" customHeight="false" outlineLevel="0" collapsed="false">
      <c r="A8510" s="0" t="s">
        <v>884</v>
      </c>
      <c r="B8510" s="52" t="s">
        <v>1002</v>
      </c>
      <c r="C8510" s="52" t="s">
        <v>743</v>
      </c>
      <c r="D8510" s="53" t="n">
        <v>0.1</v>
      </c>
      <c r="E8510" s="53" t="s">
        <v>748</v>
      </c>
      <c r="F8510" s="0" t="s">
        <v>1450</v>
      </c>
      <c r="G8510" s="0" t="str">
        <f aca="false">LEFT(B8510,2)</f>
        <v>19</v>
      </c>
      <c r="H8510" s="0" t="str">
        <f aca="false">I8510&amp;"_"&amp;G8510&amp;"_"&amp;F8510</f>
        <v>LilleVandsalamander_19_20190905_DL2019033_JohanneskolensGym_koersel1</v>
      </c>
      <c r="I8510" s="61" t="str">
        <f aca="false">MID(RIGHT(B8510,LEN(B8510)-3),1,FIND("_",RIGHT(B8510,LEN(B8510)-3))-1)</f>
        <v>LilleVandsalamander</v>
      </c>
      <c r="J8510" s="61" t="str">
        <f aca="false">TRIM(SUBSTITUTE(RIGHT(B8510,FIND(I8510,B8510)+1),"_",""))</f>
        <v>PosK</v>
      </c>
      <c r="K8510" s="0" t="str">
        <f aca="false">IFERROR(VALUE(SUBSTITUTE(E8510,".",",")),E8510)</f>
        <v>No Ct</v>
      </c>
      <c r="L8510" s="61" t="n">
        <f aca="false">IF(J8510="PosK",SUMIFS(K:K,J:J,"PosK",H:H,H8510),"")</f>
        <v>0</v>
      </c>
      <c r="M8510" s="61" t="n">
        <f aca="false">IF(J8510="PosK",SUMIFS(K:K,J:J,"NegK",H:H,H8510),"")</f>
        <v>0</v>
      </c>
      <c r="N8510" s="61" t="n">
        <f aca="false">IF(J8510="PosK",SUMIFS(K:K,J:J,"eDNA",H:H,H8510),"")</f>
        <v>0</v>
      </c>
      <c r="P8510" s="62" t="n">
        <f aca="false">IF(K8512="No Ct",0,K8512)</f>
        <v>0</v>
      </c>
      <c r="Q8510" s="62" t="n">
        <f aca="false">IF(K8513="No Ct",0,K8513)</f>
        <v>0</v>
      </c>
      <c r="R8510" s="0" t="str">
        <f aca="false">IF(AND(L8510&gt;0,M8510=0),"Valid","Invalid")</f>
        <v>Invalid</v>
      </c>
      <c r="S8510" s="0" t="str">
        <f aca="false">IF(OR(P8510&gt;1,Q8510&gt;1),"Present","Absent")</f>
        <v>Absent</v>
      </c>
      <c r="T8510" s="63" t="str">
        <f aca="false">IF(OR(AND(P8510&gt;1,P8510&lt;41),AND(Q8510&gt;1,Q8510&lt;41)),"Ct&lt;41","Ct&gt;41")</f>
        <v>Ct&gt;41</v>
      </c>
      <c r="U8510" s="0" t="str">
        <f aca="false">I8510</f>
        <v>LilleVandsalamander</v>
      </c>
      <c r="V8510" s="0" t="str">
        <f aca="false">MID(F8510,10,9)</f>
        <v>DL2019033</v>
      </c>
      <c r="W8510" s="64" t="str">
        <f aca="false">V8510&amp;"_"&amp;U8510&amp;"_"&amp;R8510&amp;"_"&amp;S8510&amp;"_"&amp;T8510</f>
        <v>DL2019033_LilleVandsalamander_Invalid_Absent_Ct&gt;41</v>
      </c>
    </row>
    <row r="8511" customFormat="false" ht="14.25" hidden="false" customHeight="false" outlineLevel="0" collapsed="false">
      <c r="A8511" s="0" t="s">
        <v>886</v>
      </c>
      <c r="B8511" s="52" t="s">
        <v>1003</v>
      </c>
      <c r="C8511" s="52" t="s">
        <v>747</v>
      </c>
      <c r="D8511" s="53" t="n">
        <v>0.1</v>
      </c>
      <c r="E8511" s="53" t="s">
        <v>748</v>
      </c>
      <c r="F8511" s="0" t="s">
        <v>1450</v>
      </c>
      <c r="G8511" s="0" t="str">
        <f aca="false">LEFT(B8511,2)</f>
        <v>19</v>
      </c>
      <c r="H8511" s="0" t="str">
        <f aca="false">I8511&amp;"_"&amp;G8511&amp;"_"&amp;F8511</f>
        <v>LilleVandsalamander_19_20190905_DL2019033_JohanneskolensGym_koersel1</v>
      </c>
      <c r="I8511" s="61" t="str">
        <f aca="false">MID(RIGHT(B8511,LEN(B8511)-3),1,FIND("_",RIGHT(B8511,LEN(B8511)-3))-1)</f>
        <v>LilleVandsalamander</v>
      </c>
      <c r="J8511" s="61" t="str">
        <f aca="false">TRIM(SUBSTITUTE(RIGHT(B8511,FIND(I8511,B8511)+1),"_",""))</f>
        <v>NegK</v>
      </c>
      <c r="K8511" s="0" t="str">
        <f aca="false">IFERROR(VALUE(SUBSTITUTE(E8511,".",",")),E8511)</f>
        <v>No Ct</v>
      </c>
      <c r="L8511" s="61" t="str">
        <f aca="false">IF(J8511="PosK",SUMIFS(K:K,J:J,"PosK",H:H,H8511),"")</f>
        <v/>
      </c>
      <c r="M8511" s="61" t="str">
        <f aca="false">IF(J8511="PosK",SUMIFS(K:K,J:J,"NegK",H:H,H8511),"")</f>
        <v/>
      </c>
      <c r="N8511" s="61" t="str">
        <f aca="false">IF(J8511="PosK",SUMIFS(K:K,J:J,"eDNA",H:H,H8511),"")</f>
        <v/>
      </c>
    </row>
    <row r="8512" customFormat="false" ht="14.25" hidden="false" customHeight="false" outlineLevel="0" collapsed="false">
      <c r="A8512" s="0" t="s">
        <v>888</v>
      </c>
      <c r="B8512" s="52" t="s">
        <v>1004</v>
      </c>
      <c r="C8512" s="52" t="s">
        <v>751</v>
      </c>
      <c r="D8512" s="53" t="n">
        <v>0.1</v>
      </c>
      <c r="E8512" s="53" t="s">
        <v>748</v>
      </c>
      <c r="F8512" s="0" t="s">
        <v>1450</v>
      </c>
      <c r="G8512" s="0" t="str">
        <f aca="false">LEFT(B8512,2)</f>
        <v>19</v>
      </c>
      <c r="H8512" s="0" t="str">
        <f aca="false">I8512&amp;"_"&amp;G8512&amp;"_"&amp;F8512</f>
        <v>LilleVandsalamander_19_20190905_DL2019033_JohanneskolensGym_koersel1</v>
      </c>
      <c r="I8512" s="61" t="str">
        <f aca="false">MID(RIGHT(B8512,LEN(B8512)-3),1,FIND("_",RIGHT(B8512,LEN(B8512)-3))-1)</f>
        <v>LilleVandsalamander</v>
      </c>
      <c r="J8512" s="61" t="str">
        <f aca="false">TRIM(SUBSTITUTE(RIGHT(B8512,FIND(I8512,B8512)+1),"_",""))</f>
        <v>eDNA</v>
      </c>
      <c r="K8512" s="0" t="str">
        <f aca="false">IFERROR(VALUE(SUBSTITUTE(E8512,".",",")),E8512)</f>
        <v>No Ct</v>
      </c>
      <c r="L8512" s="61" t="str">
        <f aca="false">IF(J8512="PosK",SUMIFS(K:K,J:J,"PosK",H:H,H8512),"")</f>
        <v/>
      </c>
      <c r="M8512" s="61" t="str">
        <f aca="false">IF(J8512="PosK",SUMIFS(K:K,J:J,"NegK",H:H,H8512),"")</f>
        <v/>
      </c>
      <c r="N8512" s="61" t="str">
        <f aca="false">IF(J8512="PosK",SUMIFS(K:K,J:J,"eDNA",H:H,H8512),"")</f>
        <v/>
      </c>
      <c r="Q8512" s="62"/>
    </row>
    <row r="8513" customFormat="false" ht="14.25" hidden="false" customHeight="false" outlineLevel="0" collapsed="false">
      <c r="A8513" s="0" t="s">
        <v>890</v>
      </c>
      <c r="B8513" s="52" t="s">
        <v>1004</v>
      </c>
      <c r="C8513" s="52" t="s">
        <v>751</v>
      </c>
      <c r="D8513" s="53" t="n">
        <v>0.1</v>
      </c>
      <c r="E8513" s="53" t="s">
        <v>748</v>
      </c>
      <c r="F8513" s="0" t="s">
        <v>1450</v>
      </c>
      <c r="G8513" s="0" t="str">
        <f aca="false">LEFT(B8513,2)</f>
        <v>19</v>
      </c>
      <c r="H8513" s="0" t="str">
        <f aca="false">I8513&amp;"_"&amp;G8513&amp;"_"&amp;F8513</f>
        <v>LilleVandsalamander_19_20190905_DL2019033_JohanneskolensGym_koersel1</v>
      </c>
      <c r="I8513" s="61" t="str">
        <f aca="false">MID(RIGHT(B8513,LEN(B8513)-3),1,FIND("_",RIGHT(B8513,LEN(B8513)-3))-1)</f>
        <v>LilleVandsalamander</v>
      </c>
      <c r="J8513" s="61" t="str">
        <f aca="false">TRIM(SUBSTITUTE(RIGHT(B8513,FIND(I8513,B8513)+1),"_",""))</f>
        <v>eDNA</v>
      </c>
      <c r="K8513" s="0" t="str">
        <f aca="false">IFERROR(VALUE(SUBSTITUTE(E8513,".",",")),E8513)</f>
        <v>No Ct</v>
      </c>
      <c r="L8513" s="61" t="str">
        <f aca="false">IF(J8513="PosK",SUMIFS(K:K,J:J,"PosK",H:H,H8513),"")</f>
        <v/>
      </c>
      <c r="M8513" s="61" t="str">
        <f aca="false">IF(J8513="PosK",SUMIFS(K:K,J:J,"NegK",H:H,H8513),"")</f>
        <v/>
      </c>
      <c r="N8513" s="61" t="str">
        <f aca="false">IF(J8513="PosK",SUMIFS(K:K,J:J,"eDNA",H:H,H8513),"")</f>
        <v/>
      </c>
      <c r="P8513" s="62"/>
      <c r="T8513" s="63"/>
      <c r="W8513" s="64"/>
    </row>
    <row r="8514" customFormat="false" ht="14.25" hidden="false" customHeight="false" outlineLevel="0" collapsed="false">
      <c r="A8514" s="0" t="s">
        <v>891</v>
      </c>
      <c r="B8514" s="52" t="s">
        <v>1218</v>
      </c>
      <c r="C8514" s="52" t="s">
        <v>743</v>
      </c>
      <c r="D8514" s="53" t="n">
        <v>0.1</v>
      </c>
      <c r="E8514" s="53" t="n">
        <v>35.04</v>
      </c>
      <c r="F8514" s="0" t="s">
        <v>1450</v>
      </c>
      <c r="G8514" s="0" t="str">
        <f aca="false">LEFT(B8514,2)</f>
        <v>20</v>
      </c>
      <c r="H8514" s="0" t="str">
        <f aca="false">I8514&amp;"_"&amp;G8514&amp;"_"&amp;F8514</f>
        <v>Skalle_20_20190905_DL2019033_JohanneskolensGym_koersel1</v>
      </c>
      <c r="I8514" s="61" t="str">
        <f aca="false">MID(RIGHT(B8514,LEN(B8514)-3),1,FIND("_",RIGHT(B8514,LEN(B8514)-3))-1)</f>
        <v>Skalle</v>
      </c>
      <c r="J8514" s="61" t="str">
        <f aca="false">TRIM(SUBSTITUTE(RIGHT(B8514,FIND(I8514,B8514)+1),"_",""))</f>
        <v>PosK</v>
      </c>
      <c r="K8514" s="0" t="n">
        <f aca="false">IFERROR(VALUE(SUBSTITUTE(E8514,".",",")),E8514)</f>
        <v>35.04</v>
      </c>
      <c r="L8514" s="61" t="n">
        <f aca="false">IF(J8514="PosK",SUMIFS(K:K,J:J,"PosK",H:H,H8514),"")</f>
        <v>35.04</v>
      </c>
      <c r="M8514" s="61" t="n">
        <f aca="false">IF(J8514="PosK",SUMIFS(K:K,J:J,"NegK",H:H,H8514),"")</f>
        <v>0</v>
      </c>
      <c r="N8514" s="61" t="n">
        <f aca="false">IF(J8514="PosK",SUMIFS(K:K,J:J,"eDNA",H:H,H8514),"")</f>
        <v>64.54</v>
      </c>
      <c r="P8514" s="62" t="n">
        <f aca="false">IF(K8516="No Ct",0,K8516)</f>
        <v>32.41</v>
      </c>
      <c r="Q8514" s="62" t="n">
        <f aca="false">IF(K8517="No Ct",0,K8517)</f>
        <v>32.13</v>
      </c>
      <c r="R8514" s="0" t="str">
        <f aca="false">IF(AND(L8514&gt;0,M8514=0),"Valid","Invalid")</f>
        <v>Valid</v>
      </c>
      <c r="S8514" s="0" t="str">
        <f aca="false">IF(OR(P8514&gt;1,Q8514&gt;1),"Present","Absent")</f>
        <v>Present</v>
      </c>
      <c r="T8514" s="63" t="str">
        <f aca="false">IF(OR(AND(P8514&gt;1,P8514&lt;41),AND(Q8514&gt;1,Q8514&lt;41)),"Ct&lt;41","Ct&gt;41")</f>
        <v>Ct&lt;41</v>
      </c>
      <c r="U8514" s="0" t="str">
        <f aca="false">I8514</f>
        <v>Skalle</v>
      </c>
      <c r="V8514" s="0" t="str">
        <f aca="false">MID(F8514,10,9)</f>
        <v>DL2019033</v>
      </c>
      <c r="W8514" s="64" t="str">
        <f aca="false">V8514&amp;"_"&amp;U8514&amp;"_"&amp;R8514&amp;"_"&amp;S8514&amp;"_"&amp;T8514</f>
        <v>DL2019033_Skalle_Valid_Present_Ct&lt;41</v>
      </c>
    </row>
    <row r="8515" customFormat="false" ht="14.25" hidden="false" customHeight="false" outlineLevel="0" collapsed="false">
      <c r="A8515" s="0" t="s">
        <v>893</v>
      </c>
      <c r="B8515" s="52" t="s">
        <v>1219</v>
      </c>
      <c r="C8515" s="52" t="s">
        <v>747</v>
      </c>
      <c r="D8515" s="53" t="n">
        <v>0.1</v>
      </c>
      <c r="E8515" s="53" t="s">
        <v>748</v>
      </c>
      <c r="F8515" s="0" t="s">
        <v>1450</v>
      </c>
      <c r="G8515" s="0" t="str">
        <f aca="false">LEFT(B8515,2)</f>
        <v>20</v>
      </c>
      <c r="H8515" s="0" t="str">
        <f aca="false">I8515&amp;"_"&amp;G8515&amp;"_"&amp;F8515</f>
        <v>Skalle_20_20190905_DL2019033_JohanneskolensGym_koersel1</v>
      </c>
      <c r="I8515" s="61" t="str">
        <f aca="false">MID(RIGHT(B8515,LEN(B8515)-3),1,FIND("_",RIGHT(B8515,LEN(B8515)-3))-1)</f>
        <v>Skalle</v>
      </c>
      <c r="J8515" s="61" t="str">
        <f aca="false">TRIM(SUBSTITUTE(RIGHT(B8515,FIND(I8515,B8515)+1),"_",""))</f>
        <v>NegK</v>
      </c>
      <c r="K8515" s="0" t="str">
        <f aca="false">IFERROR(VALUE(SUBSTITUTE(E8515,".",",")),E8515)</f>
        <v>No Ct</v>
      </c>
      <c r="L8515" s="61" t="str">
        <f aca="false">IF(J8515="PosK",SUMIFS(K:K,J:J,"PosK",H:H,H8515),"")</f>
        <v/>
      </c>
      <c r="M8515" s="61" t="str">
        <f aca="false">IF(J8515="PosK",SUMIFS(K:K,J:J,"NegK",H:H,H8515),"")</f>
        <v/>
      </c>
      <c r="N8515" s="61" t="str">
        <f aca="false">IF(J8515="PosK",SUMIFS(K:K,J:J,"eDNA",H:H,H8515),"")</f>
        <v/>
      </c>
    </row>
    <row r="8516" customFormat="false" ht="14.25" hidden="false" customHeight="false" outlineLevel="0" collapsed="false">
      <c r="A8516" s="0" t="s">
        <v>895</v>
      </c>
      <c r="B8516" s="52" t="s">
        <v>1220</v>
      </c>
      <c r="C8516" s="52" t="s">
        <v>751</v>
      </c>
      <c r="D8516" s="53" t="n">
        <v>0.1</v>
      </c>
      <c r="E8516" s="53" t="n">
        <v>32.41</v>
      </c>
      <c r="F8516" s="0" t="s">
        <v>1450</v>
      </c>
      <c r="G8516" s="0" t="str">
        <f aca="false">LEFT(B8516,2)</f>
        <v>20</v>
      </c>
      <c r="H8516" s="0" t="str">
        <f aca="false">I8516&amp;"_"&amp;G8516&amp;"_"&amp;F8516</f>
        <v>Skalle_20_20190905_DL2019033_JohanneskolensGym_koersel1</v>
      </c>
      <c r="I8516" s="61" t="str">
        <f aca="false">MID(RIGHT(B8516,LEN(B8516)-3),1,FIND("_",RIGHT(B8516,LEN(B8516)-3))-1)</f>
        <v>Skalle</v>
      </c>
      <c r="J8516" s="61" t="str">
        <f aca="false">TRIM(SUBSTITUTE(RIGHT(B8516,FIND(I8516,B8516)+1),"_",""))</f>
        <v>eDNA</v>
      </c>
      <c r="K8516" s="0" t="n">
        <f aca="false">IFERROR(VALUE(SUBSTITUTE(E8516,".",",")),E8516)</f>
        <v>32.41</v>
      </c>
      <c r="L8516" s="61" t="str">
        <f aca="false">IF(J8516="PosK",SUMIFS(K:K,J:J,"PosK",H:H,H8516),"")</f>
        <v/>
      </c>
      <c r="M8516" s="61" t="str">
        <f aca="false">IF(J8516="PosK",SUMIFS(K:K,J:J,"NegK",H:H,H8516),"")</f>
        <v/>
      </c>
      <c r="N8516" s="61" t="str">
        <f aca="false">IF(J8516="PosK",SUMIFS(K:K,J:J,"eDNA",H:H,H8516),"")</f>
        <v/>
      </c>
      <c r="Q8516" s="62"/>
    </row>
    <row r="8517" customFormat="false" ht="14.25" hidden="false" customHeight="false" outlineLevel="0" collapsed="false">
      <c r="A8517" s="0" t="s">
        <v>897</v>
      </c>
      <c r="B8517" s="52" t="s">
        <v>1220</v>
      </c>
      <c r="C8517" s="52" t="s">
        <v>751</v>
      </c>
      <c r="D8517" s="53" t="n">
        <v>0.1</v>
      </c>
      <c r="E8517" s="53" t="n">
        <v>32.13</v>
      </c>
      <c r="F8517" s="0" t="s">
        <v>1450</v>
      </c>
      <c r="G8517" s="0" t="str">
        <f aca="false">LEFT(B8517,2)</f>
        <v>20</v>
      </c>
      <c r="H8517" s="0" t="str">
        <f aca="false">I8517&amp;"_"&amp;G8517&amp;"_"&amp;F8517</f>
        <v>Skalle_20_20190905_DL2019033_JohanneskolensGym_koersel1</v>
      </c>
      <c r="I8517" s="61" t="str">
        <f aca="false">MID(RIGHT(B8517,LEN(B8517)-3),1,FIND("_",RIGHT(B8517,LEN(B8517)-3))-1)</f>
        <v>Skalle</v>
      </c>
      <c r="J8517" s="61" t="str">
        <f aca="false">TRIM(SUBSTITUTE(RIGHT(B8517,FIND(I8517,B8517)+1),"_",""))</f>
        <v>eDNA</v>
      </c>
      <c r="K8517" s="0" t="n">
        <f aca="false">IFERROR(VALUE(SUBSTITUTE(E8517,".",",")),E8517)</f>
        <v>32.13</v>
      </c>
      <c r="L8517" s="61" t="str">
        <f aca="false">IF(J8517="PosK",SUMIFS(K:K,J:J,"PosK",H:H,H8517),"")</f>
        <v/>
      </c>
      <c r="M8517" s="61" t="str">
        <f aca="false">IF(J8517="PosK",SUMIFS(K:K,J:J,"NegK",H:H,H8517),"")</f>
        <v/>
      </c>
      <c r="N8517" s="61" t="str">
        <f aca="false">IF(J8517="PosK",SUMIFS(K:K,J:J,"eDNA",H:H,H8517),"")</f>
        <v/>
      </c>
      <c r="P8517" s="62"/>
      <c r="T8517" s="63"/>
      <c r="W8517" s="64"/>
    </row>
    <row r="8518" customFormat="false" ht="14.25" hidden="false" customHeight="false" outlineLevel="0" collapsed="false">
      <c r="A8518" s="0" t="s">
        <v>898</v>
      </c>
      <c r="B8518" s="52" t="s">
        <v>1008</v>
      </c>
      <c r="C8518" s="52" t="s">
        <v>743</v>
      </c>
      <c r="D8518" s="53" t="n">
        <v>0.1</v>
      </c>
      <c r="E8518" s="53" t="n">
        <v>25.91</v>
      </c>
      <c r="F8518" s="0" t="s">
        <v>1450</v>
      </c>
      <c r="G8518" s="0" t="str">
        <f aca="false">LEFT(B8518,2)</f>
        <v>21</v>
      </c>
      <c r="H8518" s="0" t="str">
        <f aca="false">I8518&amp;"_"&amp;G8518&amp;"_"&amp;F8518</f>
        <v>Skalle_21_20190905_DL2019033_JohanneskolensGym_koersel1</v>
      </c>
      <c r="I8518" s="61" t="str">
        <f aca="false">MID(RIGHT(B8518,LEN(B8518)-3),1,FIND("_",RIGHT(B8518,LEN(B8518)-3))-1)</f>
        <v>Skalle</v>
      </c>
      <c r="J8518" s="61" t="str">
        <f aca="false">TRIM(SUBSTITUTE(RIGHT(B8518,FIND(I8518,B8518)+1),"_",""))</f>
        <v>PosK</v>
      </c>
      <c r="K8518" s="0" t="n">
        <f aca="false">IFERROR(VALUE(SUBSTITUTE(E8518,".",",")),E8518)</f>
        <v>25.91</v>
      </c>
      <c r="L8518" s="61" t="n">
        <f aca="false">IF(J8518="PosK",SUMIFS(K:K,J:J,"PosK",H:H,H8518),"")</f>
        <v>25.91</v>
      </c>
      <c r="M8518" s="61" t="n">
        <f aca="false">IF(J8518="PosK",SUMIFS(K:K,J:J,"NegK",H:H,H8518),"")</f>
        <v>0</v>
      </c>
      <c r="N8518" s="61" t="n">
        <f aca="false">IF(J8518="PosK",SUMIFS(K:K,J:J,"eDNA",H:H,H8518),"")</f>
        <v>62.01</v>
      </c>
      <c r="P8518" s="62" t="n">
        <f aca="false">IF(K8520="No Ct",0,K8520)</f>
        <v>31.14</v>
      </c>
      <c r="Q8518" s="62" t="n">
        <f aca="false">IF(K8521="No Ct",0,K8521)</f>
        <v>30.87</v>
      </c>
      <c r="R8518" s="0" t="str">
        <f aca="false">IF(AND(L8518&gt;0,M8518=0),"Valid","Invalid")</f>
        <v>Valid</v>
      </c>
      <c r="S8518" s="0" t="str">
        <f aca="false">IF(OR(P8518&gt;1,Q8518&gt;1),"Present","Absent")</f>
        <v>Present</v>
      </c>
      <c r="T8518" s="63" t="str">
        <f aca="false">IF(OR(AND(P8518&gt;1,P8518&lt;41),AND(Q8518&gt;1,Q8518&lt;41)),"Ct&lt;41","Ct&gt;41")</f>
        <v>Ct&lt;41</v>
      </c>
      <c r="U8518" s="0" t="str">
        <f aca="false">I8518</f>
        <v>Skalle</v>
      </c>
      <c r="V8518" s="0" t="str">
        <f aca="false">MID(F8518,10,9)</f>
        <v>DL2019033</v>
      </c>
      <c r="W8518" s="64" t="str">
        <f aca="false">V8518&amp;"_"&amp;U8518&amp;"_"&amp;R8518&amp;"_"&amp;S8518&amp;"_"&amp;T8518</f>
        <v>DL2019033_Skalle_Valid_Present_Ct&lt;41</v>
      </c>
    </row>
    <row r="8519" customFormat="false" ht="14.25" hidden="false" customHeight="false" outlineLevel="0" collapsed="false">
      <c r="A8519" s="0" t="s">
        <v>900</v>
      </c>
      <c r="B8519" s="52" t="s">
        <v>1009</v>
      </c>
      <c r="C8519" s="52" t="s">
        <v>747</v>
      </c>
      <c r="D8519" s="53" t="n">
        <v>0.1</v>
      </c>
      <c r="E8519" s="53" t="s">
        <v>748</v>
      </c>
      <c r="F8519" s="0" t="s">
        <v>1450</v>
      </c>
      <c r="G8519" s="0" t="str">
        <f aca="false">LEFT(B8519,2)</f>
        <v>21</v>
      </c>
      <c r="H8519" s="0" t="str">
        <f aca="false">I8519&amp;"_"&amp;G8519&amp;"_"&amp;F8519</f>
        <v>Skalle_21_20190905_DL2019033_JohanneskolensGym_koersel1</v>
      </c>
      <c r="I8519" s="61" t="str">
        <f aca="false">MID(RIGHT(B8519,LEN(B8519)-3),1,FIND("_",RIGHT(B8519,LEN(B8519)-3))-1)</f>
        <v>Skalle</v>
      </c>
      <c r="J8519" s="61" t="str">
        <f aca="false">TRIM(SUBSTITUTE(RIGHT(B8519,FIND(I8519,B8519)+1),"_",""))</f>
        <v>NegK</v>
      </c>
      <c r="K8519" s="0" t="str">
        <f aca="false">IFERROR(VALUE(SUBSTITUTE(E8519,".",",")),E8519)</f>
        <v>No Ct</v>
      </c>
      <c r="L8519" s="61" t="str">
        <f aca="false">IF(J8519="PosK",SUMIFS(K:K,J:J,"PosK",H:H,H8519),"")</f>
        <v/>
      </c>
      <c r="M8519" s="61" t="str">
        <f aca="false">IF(J8519="PosK",SUMIFS(K:K,J:J,"NegK",H:H,H8519),"")</f>
        <v/>
      </c>
      <c r="N8519" s="61" t="str">
        <f aca="false">IF(J8519="PosK",SUMIFS(K:K,J:J,"eDNA",H:H,H8519),"")</f>
        <v/>
      </c>
    </row>
    <row r="8520" customFormat="false" ht="14.25" hidden="false" customHeight="false" outlineLevel="0" collapsed="false">
      <c r="A8520" s="0" t="s">
        <v>902</v>
      </c>
      <c r="B8520" s="52" t="s">
        <v>1010</v>
      </c>
      <c r="C8520" s="52" t="s">
        <v>751</v>
      </c>
      <c r="D8520" s="53" t="n">
        <v>0.1</v>
      </c>
      <c r="E8520" s="53" t="n">
        <v>31.14</v>
      </c>
      <c r="F8520" s="0" t="s">
        <v>1450</v>
      </c>
      <c r="G8520" s="0" t="str">
        <f aca="false">LEFT(B8520,2)</f>
        <v>21</v>
      </c>
      <c r="H8520" s="0" t="str">
        <f aca="false">I8520&amp;"_"&amp;G8520&amp;"_"&amp;F8520</f>
        <v>Skalle_21_20190905_DL2019033_JohanneskolensGym_koersel1</v>
      </c>
      <c r="I8520" s="61" t="str">
        <f aca="false">MID(RIGHT(B8520,LEN(B8520)-3),1,FIND("_",RIGHT(B8520,LEN(B8520)-3))-1)</f>
        <v>Skalle</v>
      </c>
      <c r="J8520" s="61" t="str">
        <f aca="false">TRIM(SUBSTITUTE(RIGHT(B8520,FIND(I8520,B8520)+1),"_",""))</f>
        <v>eDNA</v>
      </c>
      <c r="K8520" s="0" t="n">
        <f aca="false">IFERROR(VALUE(SUBSTITUTE(E8520,".",",")),E8520)</f>
        <v>31.14</v>
      </c>
      <c r="L8520" s="61" t="str">
        <f aca="false">IF(J8520="PosK",SUMIFS(K:K,J:J,"PosK",H:H,H8520),"")</f>
        <v/>
      </c>
      <c r="M8520" s="61" t="str">
        <f aca="false">IF(J8520="PosK",SUMIFS(K:K,J:J,"NegK",H:H,H8520),"")</f>
        <v/>
      </c>
      <c r="N8520" s="61" t="str">
        <f aca="false">IF(J8520="PosK",SUMIFS(K:K,J:J,"eDNA",H:H,H8520),"")</f>
        <v/>
      </c>
      <c r="Q8520" s="62"/>
    </row>
    <row r="8521" customFormat="false" ht="14.25" hidden="false" customHeight="false" outlineLevel="0" collapsed="false">
      <c r="A8521" s="0" t="s">
        <v>904</v>
      </c>
      <c r="B8521" s="52" t="s">
        <v>1010</v>
      </c>
      <c r="C8521" s="52" t="s">
        <v>751</v>
      </c>
      <c r="D8521" s="53" t="n">
        <v>0.1</v>
      </c>
      <c r="E8521" s="53" t="n">
        <v>30.87</v>
      </c>
      <c r="F8521" s="0" t="s">
        <v>1450</v>
      </c>
      <c r="G8521" s="0" t="str">
        <f aca="false">LEFT(B8521,2)</f>
        <v>21</v>
      </c>
      <c r="H8521" s="0" t="str">
        <f aca="false">I8521&amp;"_"&amp;G8521&amp;"_"&amp;F8521</f>
        <v>Skalle_21_20190905_DL2019033_JohanneskolensGym_koersel1</v>
      </c>
      <c r="I8521" s="61" t="str">
        <f aca="false">MID(RIGHT(B8521,LEN(B8521)-3),1,FIND("_",RIGHT(B8521,LEN(B8521)-3))-1)</f>
        <v>Skalle</v>
      </c>
      <c r="J8521" s="61" t="str">
        <f aca="false">TRIM(SUBSTITUTE(RIGHT(B8521,FIND(I8521,B8521)+1),"_",""))</f>
        <v>eDNA</v>
      </c>
      <c r="K8521" s="0" t="n">
        <f aca="false">IFERROR(VALUE(SUBSTITUTE(E8521,".",",")),E8521)</f>
        <v>30.87</v>
      </c>
      <c r="L8521" s="61" t="str">
        <f aca="false">IF(J8521="PosK",SUMIFS(K:K,J:J,"PosK",H:H,H8521),"")</f>
        <v/>
      </c>
      <c r="M8521" s="61" t="str">
        <f aca="false">IF(J8521="PosK",SUMIFS(K:K,J:J,"NegK",H:H,H8521),"")</f>
        <v/>
      </c>
      <c r="N8521" s="61" t="str">
        <f aca="false">IF(J8521="PosK",SUMIFS(K:K,J:J,"eDNA",H:H,H8521),"")</f>
        <v/>
      </c>
      <c r="P8521" s="62"/>
      <c r="T8521" s="63"/>
      <c r="W8521" s="64"/>
    </row>
    <row r="8522" customFormat="false" ht="14.25" hidden="false" customHeight="false" outlineLevel="0" collapsed="false">
      <c r="A8522" s="0" t="s">
        <v>905</v>
      </c>
      <c r="B8522" s="52" t="s">
        <v>1221</v>
      </c>
      <c r="C8522" s="52" t="s">
        <v>743</v>
      </c>
      <c r="D8522" s="53" t="n">
        <v>0.1</v>
      </c>
      <c r="E8522" s="53" t="s">
        <v>748</v>
      </c>
      <c r="F8522" s="0" t="s">
        <v>1450</v>
      </c>
      <c r="G8522" s="0" t="str">
        <f aca="false">LEFT(B8522,2)</f>
        <v>22</v>
      </c>
      <c r="H8522" s="0" t="str">
        <f aca="false">I8522&amp;"_"&amp;G8522&amp;"_"&amp;F8522</f>
        <v>Karusse_22_20190905_DL2019033_JohanneskolensGym_koersel1</v>
      </c>
      <c r="I8522" s="61" t="str">
        <f aca="false">MID(RIGHT(B8522,LEN(B8522)-3),1,FIND("_",RIGHT(B8522,LEN(B8522)-3))-1)</f>
        <v>Karusse</v>
      </c>
      <c r="J8522" s="61" t="str">
        <f aca="false">TRIM(SUBSTITUTE(RIGHT(B8522,FIND(I8522,B8522)+1),"_",""))</f>
        <v>PosK</v>
      </c>
      <c r="K8522" s="0" t="str">
        <f aca="false">IFERROR(VALUE(SUBSTITUTE(E8522,".",",")),E8522)</f>
        <v>No Ct</v>
      </c>
      <c r="L8522" s="61" t="n">
        <f aca="false">IF(J8522="PosK",SUMIFS(K:K,J:J,"PosK",H:H,H8522),"")</f>
        <v>0</v>
      </c>
      <c r="M8522" s="61" t="n">
        <f aca="false">IF(J8522="PosK",SUMIFS(K:K,J:J,"NegK",H:H,H8522),"")</f>
        <v>0</v>
      </c>
      <c r="N8522" s="61" t="n">
        <f aca="false">IF(J8522="PosK",SUMIFS(K:K,J:J,"eDNA",H:H,H8522),"")</f>
        <v>38.47</v>
      </c>
      <c r="P8522" s="62" t="n">
        <f aca="false">IF(K8524="No Ct",0,K8524)</f>
        <v>38.47</v>
      </c>
      <c r="Q8522" s="62" t="n">
        <f aca="false">IF(K8525="No Ct",0,K8525)</f>
        <v>0</v>
      </c>
      <c r="R8522" s="0" t="str">
        <f aca="false">IF(AND(L8522&gt;0,M8522=0),"Valid","Invalid")</f>
        <v>Invalid</v>
      </c>
      <c r="S8522" s="0" t="str">
        <f aca="false">IF(OR(P8522&gt;1,Q8522&gt;1),"Present","Absent")</f>
        <v>Present</v>
      </c>
      <c r="T8522" s="63" t="str">
        <f aca="false">IF(OR(AND(P8522&gt;1,P8522&lt;41),AND(Q8522&gt;1,Q8522&lt;41)),"Ct&lt;41","Ct&gt;41")</f>
        <v>Ct&lt;41</v>
      </c>
      <c r="U8522" s="0" t="str">
        <f aca="false">I8522</f>
        <v>Karusse</v>
      </c>
      <c r="V8522" s="0" t="str">
        <f aca="false">MID(F8522,10,9)</f>
        <v>DL2019033</v>
      </c>
      <c r="W8522" s="64" t="str">
        <f aca="false">V8522&amp;"_"&amp;U8522&amp;"_"&amp;R8522&amp;"_"&amp;S8522&amp;"_"&amp;T8522</f>
        <v>DL2019033_Karusse_Invalid_Present_Ct&lt;41</v>
      </c>
    </row>
    <row r="8523" customFormat="false" ht="14.25" hidden="false" customHeight="false" outlineLevel="0" collapsed="false">
      <c r="A8523" s="0" t="s">
        <v>907</v>
      </c>
      <c r="B8523" s="52" t="s">
        <v>1222</v>
      </c>
      <c r="C8523" s="52" t="s">
        <v>747</v>
      </c>
      <c r="D8523" s="53" t="n">
        <v>0.1</v>
      </c>
      <c r="E8523" s="53" t="s">
        <v>748</v>
      </c>
      <c r="F8523" s="0" t="s">
        <v>1450</v>
      </c>
      <c r="G8523" s="0" t="str">
        <f aca="false">LEFT(B8523,2)</f>
        <v>22</v>
      </c>
      <c r="H8523" s="0" t="str">
        <f aca="false">I8523&amp;"_"&amp;G8523&amp;"_"&amp;F8523</f>
        <v>Karusse_22_20190905_DL2019033_JohanneskolensGym_koersel1</v>
      </c>
      <c r="I8523" s="61" t="str">
        <f aca="false">MID(RIGHT(B8523,LEN(B8523)-3),1,FIND("_",RIGHT(B8523,LEN(B8523)-3))-1)</f>
        <v>Karusse</v>
      </c>
      <c r="J8523" s="61" t="str">
        <f aca="false">TRIM(SUBSTITUTE(RIGHT(B8523,FIND(I8523,B8523)+1),"_",""))</f>
        <v>NegK</v>
      </c>
      <c r="K8523" s="0" t="str">
        <f aca="false">IFERROR(VALUE(SUBSTITUTE(E8523,".",",")),E8523)</f>
        <v>No Ct</v>
      </c>
      <c r="L8523" s="61" t="str">
        <f aca="false">IF(J8523="PosK",SUMIFS(K:K,J:J,"PosK",H:H,H8523),"")</f>
        <v/>
      </c>
      <c r="M8523" s="61" t="str">
        <f aca="false">IF(J8523="PosK",SUMIFS(K:K,J:J,"NegK",H:H,H8523),"")</f>
        <v/>
      </c>
      <c r="N8523" s="61" t="str">
        <f aca="false">IF(J8523="PosK",SUMIFS(K:K,J:J,"eDNA",H:H,H8523),"")</f>
        <v/>
      </c>
    </row>
    <row r="8524" customFormat="false" ht="14.25" hidden="false" customHeight="false" outlineLevel="0" collapsed="false">
      <c r="A8524" s="0" t="s">
        <v>909</v>
      </c>
      <c r="B8524" s="52" t="s">
        <v>1223</v>
      </c>
      <c r="C8524" s="52" t="s">
        <v>751</v>
      </c>
      <c r="D8524" s="53" t="n">
        <v>0.1</v>
      </c>
      <c r="E8524" s="53" t="n">
        <v>38.47</v>
      </c>
      <c r="F8524" s="0" t="s">
        <v>1450</v>
      </c>
      <c r="G8524" s="0" t="str">
        <f aca="false">LEFT(B8524,2)</f>
        <v>22</v>
      </c>
      <c r="H8524" s="0" t="str">
        <f aca="false">I8524&amp;"_"&amp;G8524&amp;"_"&amp;F8524</f>
        <v>Karusse_22_20190905_DL2019033_JohanneskolensGym_koersel1</v>
      </c>
      <c r="I8524" s="61" t="str">
        <f aca="false">MID(RIGHT(B8524,LEN(B8524)-3),1,FIND("_",RIGHT(B8524,LEN(B8524)-3))-1)</f>
        <v>Karusse</v>
      </c>
      <c r="J8524" s="61" t="str">
        <f aca="false">TRIM(SUBSTITUTE(RIGHT(B8524,FIND(I8524,B8524)+1),"_",""))</f>
        <v>eDNA</v>
      </c>
      <c r="K8524" s="0" t="n">
        <f aca="false">IFERROR(VALUE(SUBSTITUTE(E8524,".",",")),E8524)</f>
        <v>38.47</v>
      </c>
      <c r="L8524" s="61" t="str">
        <f aca="false">IF(J8524="PosK",SUMIFS(K:K,J:J,"PosK",H:H,H8524),"")</f>
        <v/>
      </c>
      <c r="M8524" s="61" t="str">
        <f aca="false">IF(J8524="PosK",SUMIFS(K:K,J:J,"NegK",H:H,H8524),"")</f>
        <v/>
      </c>
      <c r="N8524" s="61" t="str">
        <f aca="false">IF(J8524="PosK",SUMIFS(K:K,J:J,"eDNA",H:H,H8524),"")</f>
        <v/>
      </c>
      <c r="Q8524" s="62"/>
    </row>
    <row r="8525" customFormat="false" ht="14.25" hidden="false" customHeight="false" outlineLevel="0" collapsed="false">
      <c r="A8525" s="0" t="s">
        <v>911</v>
      </c>
      <c r="B8525" s="52" t="s">
        <v>1223</v>
      </c>
      <c r="C8525" s="52" t="s">
        <v>751</v>
      </c>
      <c r="D8525" s="53" t="n">
        <v>0.1</v>
      </c>
      <c r="E8525" s="53" t="s">
        <v>748</v>
      </c>
      <c r="F8525" s="0" t="s">
        <v>1450</v>
      </c>
      <c r="G8525" s="0" t="str">
        <f aca="false">LEFT(B8525,2)</f>
        <v>22</v>
      </c>
      <c r="H8525" s="0" t="str">
        <f aca="false">I8525&amp;"_"&amp;G8525&amp;"_"&amp;F8525</f>
        <v>Karusse_22_20190905_DL2019033_JohanneskolensGym_koersel1</v>
      </c>
      <c r="I8525" s="61" t="str">
        <f aca="false">MID(RIGHT(B8525,LEN(B8525)-3),1,FIND("_",RIGHT(B8525,LEN(B8525)-3))-1)</f>
        <v>Karusse</v>
      </c>
      <c r="J8525" s="61" t="str">
        <f aca="false">TRIM(SUBSTITUTE(RIGHT(B8525,FIND(I8525,B8525)+1),"_",""))</f>
        <v>eDNA</v>
      </c>
      <c r="K8525" s="0" t="str">
        <f aca="false">IFERROR(VALUE(SUBSTITUTE(E8525,".",",")),E8525)</f>
        <v>No Ct</v>
      </c>
      <c r="L8525" s="61" t="str">
        <f aca="false">IF(J8525="PosK",SUMIFS(K:K,J:J,"PosK",H:H,H8525),"")</f>
        <v/>
      </c>
      <c r="M8525" s="61" t="str">
        <f aca="false">IF(J8525="PosK",SUMIFS(K:K,J:J,"NegK",H:H,H8525),"")</f>
        <v/>
      </c>
      <c r="N8525" s="61" t="str">
        <f aca="false">IF(J8525="PosK",SUMIFS(K:K,J:J,"eDNA",H:H,H8525),"")</f>
        <v/>
      </c>
      <c r="P8525" s="62"/>
      <c r="T8525" s="63"/>
      <c r="W8525" s="64"/>
    </row>
    <row r="8526" customFormat="false" ht="14.25" hidden="false" customHeight="false" outlineLevel="0" collapsed="false">
      <c r="A8526" s="0" t="s">
        <v>912</v>
      </c>
      <c r="B8526" s="52" t="s">
        <v>1014</v>
      </c>
      <c r="C8526" s="52" t="s">
        <v>743</v>
      </c>
      <c r="D8526" s="53" t="n">
        <v>0.1</v>
      </c>
      <c r="E8526" s="53" t="s">
        <v>748</v>
      </c>
      <c r="F8526" s="0" t="s">
        <v>1450</v>
      </c>
      <c r="G8526" s="0" t="str">
        <f aca="false">LEFT(B8526,2)</f>
        <v>23</v>
      </c>
      <c r="H8526" s="0" t="str">
        <f aca="false">I8526&amp;"_"&amp;G8526&amp;"_"&amp;F8526</f>
        <v>Karusse_23_20190905_DL2019033_JohanneskolensGym_koersel1</v>
      </c>
      <c r="I8526" s="61" t="str">
        <f aca="false">MID(RIGHT(B8526,LEN(B8526)-3),1,FIND("_",RIGHT(B8526,LEN(B8526)-3))-1)</f>
        <v>Karusse</v>
      </c>
      <c r="J8526" s="61" t="str">
        <f aca="false">TRIM(SUBSTITUTE(RIGHT(B8526,FIND(I8526,B8526)+1),"_",""))</f>
        <v>PosK</v>
      </c>
      <c r="K8526" s="0" t="str">
        <f aca="false">IFERROR(VALUE(SUBSTITUTE(E8526,".",",")),E8526)</f>
        <v>No Ct</v>
      </c>
      <c r="L8526" s="61" t="n">
        <f aca="false">IF(J8526="PosK",SUMIFS(K:K,J:J,"PosK",H:H,H8526),"")</f>
        <v>0</v>
      </c>
      <c r="M8526" s="61" t="n">
        <f aca="false">IF(J8526="PosK",SUMIFS(K:K,J:J,"NegK",H:H,H8526),"")</f>
        <v>0</v>
      </c>
      <c r="N8526" s="61" t="n">
        <f aca="false">IF(J8526="PosK",SUMIFS(K:K,J:J,"eDNA",H:H,H8526),"")</f>
        <v>38.03</v>
      </c>
      <c r="P8526" s="62" t="n">
        <f aca="false">IF(K8528="No Ct",0,K8528)</f>
        <v>0</v>
      </c>
      <c r="Q8526" s="62" t="n">
        <f aca="false">IF(K8529="No Ct",0,K8529)</f>
        <v>38.03</v>
      </c>
      <c r="R8526" s="0" t="str">
        <f aca="false">IF(AND(L8526&gt;0,M8526=0),"Valid","Invalid")</f>
        <v>Invalid</v>
      </c>
      <c r="S8526" s="0" t="str">
        <f aca="false">IF(OR(P8526&gt;1,Q8526&gt;1),"Present","Absent")</f>
        <v>Present</v>
      </c>
      <c r="T8526" s="63" t="str">
        <f aca="false">IF(OR(AND(P8526&gt;1,P8526&lt;41),AND(Q8526&gt;1,Q8526&lt;41)),"Ct&lt;41","Ct&gt;41")</f>
        <v>Ct&lt;41</v>
      </c>
      <c r="U8526" s="0" t="str">
        <f aca="false">I8526</f>
        <v>Karusse</v>
      </c>
      <c r="V8526" s="0" t="str">
        <f aca="false">MID(F8526,10,9)</f>
        <v>DL2019033</v>
      </c>
      <c r="W8526" s="64" t="str">
        <f aca="false">V8526&amp;"_"&amp;U8526&amp;"_"&amp;R8526&amp;"_"&amp;S8526&amp;"_"&amp;T8526</f>
        <v>DL2019033_Karusse_Invalid_Present_Ct&lt;41</v>
      </c>
    </row>
    <row r="8527" customFormat="false" ht="14.25" hidden="false" customHeight="false" outlineLevel="0" collapsed="false">
      <c r="A8527" s="0" t="s">
        <v>914</v>
      </c>
      <c r="B8527" s="52" t="s">
        <v>1015</v>
      </c>
      <c r="C8527" s="52" t="s">
        <v>747</v>
      </c>
      <c r="D8527" s="53" t="n">
        <v>0.1</v>
      </c>
      <c r="E8527" s="53" t="s">
        <v>748</v>
      </c>
      <c r="F8527" s="0" t="s">
        <v>1450</v>
      </c>
      <c r="G8527" s="0" t="str">
        <f aca="false">LEFT(B8527,2)</f>
        <v>23</v>
      </c>
      <c r="H8527" s="0" t="str">
        <f aca="false">I8527&amp;"_"&amp;G8527&amp;"_"&amp;F8527</f>
        <v>Karusse_23_20190905_DL2019033_JohanneskolensGym_koersel1</v>
      </c>
      <c r="I8527" s="61" t="str">
        <f aca="false">MID(RIGHT(B8527,LEN(B8527)-3),1,FIND("_",RIGHT(B8527,LEN(B8527)-3))-1)</f>
        <v>Karusse</v>
      </c>
      <c r="J8527" s="61" t="str">
        <f aca="false">TRIM(SUBSTITUTE(RIGHT(B8527,FIND(I8527,B8527)+1),"_",""))</f>
        <v>NegK</v>
      </c>
      <c r="K8527" s="0" t="str">
        <f aca="false">IFERROR(VALUE(SUBSTITUTE(E8527,".",",")),E8527)</f>
        <v>No Ct</v>
      </c>
      <c r="L8527" s="61" t="str">
        <f aca="false">IF(J8527="PosK",SUMIFS(K:K,J:J,"PosK",H:H,H8527),"")</f>
        <v/>
      </c>
      <c r="M8527" s="61" t="str">
        <f aca="false">IF(J8527="PosK",SUMIFS(K:K,J:J,"NegK",H:H,H8527),"")</f>
        <v/>
      </c>
      <c r="N8527" s="61" t="str">
        <f aca="false">IF(J8527="PosK",SUMIFS(K:K,J:J,"eDNA",H:H,H8527),"")</f>
        <v/>
      </c>
    </row>
    <row r="8528" customFormat="false" ht="14.25" hidden="false" customHeight="false" outlineLevel="0" collapsed="false">
      <c r="A8528" s="0" t="s">
        <v>916</v>
      </c>
      <c r="B8528" s="52" t="s">
        <v>1016</v>
      </c>
      <c r="C8528" s="52" t="s">
        <v>751</v>
      </c>
      <c r="D8528" s="53" t="n">
        <v>0.1</v>
      </c>
      <c r="E8528" s="53" t="s">
        <v>748</v>
      </c>
      <c r="F8528" s="0" t="s">
        <v>1450</v>
      </c>
      <c r="G8528" s="0" t="str">
        <f aca="false">LEFT(B8528,2)</f>
        <v>23</v>
      </c>
      <c r="H8528" s="0" t="str">
        <f aca="false">I8528&amp;"_"&amp;G8528&amp;"_"&amp;F8528</f>
        <v>Karusse_23_20190905_DL2019033_JohanneskolensGym_koersel1</v>
      </c>
      <c r="I8528" s="61" t="str">
        <f aca="false">MID(RIGHT(B8528,LEN(B8528)-3),1,FIND("_",RIGHT(B8528,LEN(B8528)-3))-1)</f>
        <v>Karusse</v>
      </c>
      <c r="J8528" s="61" t="str">
        <f aca="false">TRIM(SUBSTITUTE(RIGHT(B8528,FIND(I8528,B8528)+1),"_",""))</f>
        <v>eDNA</v>
      </c>
      <c r="K8528" s="0" t="str">
        <f aca="false">IFERROR(VALUE(SUBSTITUTE(E8528,".",",")),E8528)</f>
        <v>No Ct</v>
      </c>
      <c r="L8528" s="61" t="str">
        <f aca="false">IF(J8528="PosK",SUMIFS(K:K,J:J,"PosK",H:H,H8528),"")</f>
        <v/>
      </c>
      <c r="M8528" s="61" t="str">
        <f aca="false">IF(J8528="PosK",SUMIFS(K:K,J:J,"NegK",H:H,H8528),"")</f>
        <v/>
      </c>
      <c r="N8528" s="61" t="str">
        <f aca="false">IF(J8528="PosK",SUMIFS(K:K,J:J,"eDNA",H:H,H8528),"")</f>
        <v/>
      </c>
      <c r="Q8528" s="62"/>
    </row>
    <row r="8529" customFormat="false" ht="14.25" hidden="false" customHeight="false" outlineLevel="0" collapsed="false">
      <c r="A8529" s="0" t="s">
        <v>918</v>
      </c>
      <c r="B8529" s="52" t="s">
        <v>1016</v>
      </c>
      <c r="C8529" s="52" t="s">
        <v>751</v>
      </c>
      <c r="D8529" s="53" t="n">
        <v>0.1</v>
      </c>
      <c r="E8529" s="53" t="n">
        <v>38.03</v>
      </c>
      <c r="F8529" s="0" t="s">
        <v>1450</v>
      </c>
      <c r="G8529" s="0" t="str">
        <f aca="false">LEFT(B8529,2)</f>
        <v>23</v>
      </c>
      <c r="H8529" s="0" t="str">
        <f aca="false">I8529&amp;"_"&amp;G8529&amp;"_"&amp;F8529</f>
        <v>Karusse_23_20190905_DL2019033_JohanneskolensGym_koersel1</v>
      </c>
      <c r="I8529" s="61" t="str">
        <f aca="false">MID(RIGHT(B8529,LEN(B8529)-3),1,FIND("_",RIGHT(B8529,LEN(B8529)-3))-1)</f>
        <v>Karusse</v>
      </c>
      <c r="J8529" s="61" t="str">
        <f aca="false">TRIM(SUBSTITUTE(RIGHT(B8529,FIND(I8529,B8529)+1),"_",""))</f>
        <v>eDNA</v>
      </c>
      <c r="K8529" s="0" t="n">
        <f aca="false">IFERROR(VALUE(SUBSTITUTE(E8529,".",",")),E8529)</f>
        <v>38.03</v>
      </c>
      <c r="L8529" s="61" t="str">
        <f aca="false">IF(J8529="PosK",SUMIFS(K:K,J:J,"PosK",H:H,H8529),"")</f>
        <v/>
      </c>
      <c r="M8529" s="61" t="str">
        <f aca="false">IF(J8529="PosK",SUMIFS(K:K,J:J,"NegK",H:H,H8529),"")</f>
        <v/>
      </c>
      <c r="N8529" s="61" t="str">
        <f aca="false">IF(J8529="PosK",SUMIFS(K:K,J:J,"eDNA",H:H,H8529),"")</f>
        <v/>
      </c>
      <c r="P8529" s="62"/>
      <c r="T8529" s="63"/>
      <c r="W8529" s="64"/>
    </row>
    <row r="8530" customFormat="false" ht="14.25" hidden="false" customHeight="false" outlineLevel="0" collapsed="false">
      <c r="A8530" s="0" t="s">
        <v>919</v>
      </c>
      <c r="B8530" s="52" t="s">
        <v>1224</v>
      </c>
      <c r="C8530" s="52" t="s">
        <v>743</v>
      </c>
      <c r="D8530" s="53" t="n">
        <v>0.1</v>
      </c>
      <c r="E8530" s="53" t="n">
        <v>37.76</v>
      </c>
      <c r="F8530" s="0" t="s">
        <v>1450</v>
      </c>
      <c r="G8530" s="0" t="str">
        <f aca="false">LEFT(B8530,2)</f>
        <v>24</v>
      </c>
      <c r="H8530" s="0" t="str">
        <f aca="false">I8530&amp;"_"&amp;G8530&amp;"_"&amp;F8530</f>
        <v>Soelvkarusse_24_20190905_DL2019033_JohanneskolensGym_koersel1</v>
      </c>
      <c r="I8530" s="61" t="str">
        <f aca="false">MID(RIGHT(B8530,LEN(B8530)-3),1,FIND("_",RIGHT(B8530,LEN(B8530)-3))-1)</f>
        <v>Soelvkarusse</v>
      </c>
      <c r="J8530" s="61" t="str">
        <f aca="false">TRIM(SUBSTITUTE(RIGHT(B8530,FIND(I8530,B8530)+1),"_",""))</f>
        <v>PosK</v>
      </c>
      <c r="K8530" s="0" t="n">
        <f aca="false">IFERROR(VALUE(SUBSTITUTE(E8530,".",",")),E8530)</f>
        <v>37.76</v>
      </c>
      <c r="L8530" s="61" t="n">
        <f aca="false">IF(J8530="PosK",SUMIFS(K:K,J:J,"PosK",H:H,H8530),"")</f>
        <v>37.76</v>
      </c>
      <c r="M8530" s="61" t="n">
        <f aca="false">IF(J8530="PosK",SUMIFS(K:K,J:J,"NegK",H:H,H8530),"")</f>
        <v>0</v>
      </c>
      <c r="N8530" s="61" t="n">
        <f aca="false">IF(J8530="PosK",SUMIFS(K:K,J:J,"eDNA",H:H,H8530),"")</f>
        <v>0</v>
      </c>
      <c r="P8530" s="62" t="n">
        <f aca="false">IF(K8532="No Ct",0,K8532)</f>
        <v>0</v>
      </c>
      <c r="Q8530" s="62" t="n">
        <f aca="false">IF(K8533="No Ct",0,K8533)</f>
        <v>0</v>
      </c>
      <c r="R8530" s="0" t="str">
        <f aca="false">IF(AND(L8530&gt;0,M8530=0),"Valid","Invalid")</f>
        <v>Valid</v>
      </c>
      <c r="S8530" s="0" t="str">
        <f aca="false">IF(OR(P8530&gt;1,Q8530&gt;1),"Present","Absent")</f>
        <v>Absent</v>
      </c>
      <c r="T8530" s="63" t="str">
        <f aca="false">IF(OR(AND(P8530&gt;1,P8530&lt;41),AND(Q8530&gt;1,Q8530&lt;41)),"Ct&lt;41","Ct&gt;41")</f>
        <v>Ct&gt;41</v>
      </c>
      <c r="U8530" s="0" t="str">
        <f aca="false">I8530</f>
        <v>Soelvkarusse</v>
      </c>
      <c r="V8530" s="0" t="str">
        <f aca="false">MID(F8530,10,9)</f>
        <v>DL2019033</v>
      </c>
      <c r="W8530" s="64" t="str">
        <f aca="false">V8530&amp;"_"&amp;U8530&amp;"_"&amp;R8530&amp;"_"&amp;S8530&amp;"_"&amp;T8530</f>
        <v>DL2019033_Soelvkarusse_Valid_Absent_Ct&gt;41</v>
      </c>
    </row>
    <row r="8531" customFormat="false" ht="14.25" hidden="false" customHeight="false" outlineLevel="0" collapsed="false">
      <c r="A8531" s="0" t="s">
        <v>921</v>
      </c>
      <c r="B8531" s="52" t="s">
        <v>1225</v>
      </c>
      <c r="C8531" s="52" t="s">
        <v>747</v>
      </c>
      <c r="D8531" s="53" t="n">
        <v>0.1</v>
      </c>
      <c r="E8531" s="53" t="s">
        <v>748</v>
      </c>
      <c r="F8531" s="0" t="s">
        <v>1450</v>
      </c>
      <c r="G8531" s="0" t="str">
        <f aca="false">LEFT(B8531,2)</f>
        <v>24</v>
      </c>
      <c r="H8531" s="0" t="str">
        <f aca="false">I8531&amp;"_"&amp;G8531&amp;"_"&amp;F8531</f>
        <v>Soelvkarusse_24_20190905_DL2019033_JohanneskolensGym_koersel1</v>
      </c>
      <c r="I8531" s="61" t="str">
        <f aca="false">MID(RIGHT(B8531,LEN(B8531)-3),1,FIND("_",RIGHT(B8531,LEN(B8531)-3))-1)</f>
        <v>Soelvkarusse</v>
      </c>
      <c r="J8531" s="61" t="str">
        <f aca="false">TRIM(SUBSTITUTE(RIGHT(B8531,FIND(I8531,B8531)+1),"_",""))</f>
        <v>NegK</v>
      </c>
      <c r="K8531" s="0" t="str">
        <f aca="false">IFERROR(VALUE(SUBSTITUTE(E8531,".",",")),E8531)</f>
        <v>No Ct</v>
      </c>
      <c r="L8531" s="61" t="str">
        <f aca="false">IF(J8531="PosK",SUMIFS(K:K,J:J,"PosK",H:H,H8531),"")</f>
        <v/>
      </c>
      <c r="M8531" s="61" t="str">
        <f aca="false">IF(J8531="PosK",SUMIFS(K:K,J:J,"NegK",H:H,H8531),"")</f>
        <v/>
      </c>
      <c r="N8531" s="61" t="str">
        <f aca="false">IF(J8531="PosK",SUMIFS(K:K,J:J,"eDNA",H:H,H8531),"")</f>
        <v/>
      </c>
    </row>
    <row r="8532" customFormat="false" ht="14.25" hidden="false" customHeight="false" outlineLevel="0" collapsed="false">
      <c r="A8532" s="0" t="s">
        <v>923</v>
      </c>
      <c r="B8532" s="52" t="s">
        <v>1226</v>
      </c>
      <c r="C8532" s="52" t="s">
        <v>751</v>
      </c>
      <c r="D8532" s="53" t="n">
        <v>0.1</v>
      </c>
      <c r="E8532" s="53" t="s">
        <v>748</v>
      </c>
      <c r="F8532" s="0" t="s">
        <v>1450</v>
      </c>
      <c r="G8532" s="0" t="str">
        <f aca="false">LEFT(B8532,2)</f>
        <v>24</v>
      </c>
      <c r="H8532" s="0" t="str">
        <f aca="false">I8532&amp;"_"&amp;G8532&amp;"_"&amp;F8532</f>
        <v>Soelvkarusse_24_20190905_DL2019033_JohanneskolensGym_koersel1</v>
      </c>
      <c r="I8532" s="61" t="str">
        <f aca="false">MID(RIGHT(B8532,LEN(B8532)-3),1,FIND("_",RIGHT(B8532,LEN(B8532)-3))-1)</f>
        <v>Soelvkarusse</v>
      </c>
      <c r="J8532" s="61" t="str">
        <f aca="false">TRIM(SUBSTITUTE(RIGHT(B8532,FIND(I8532,B8532)+1),"_",""))</f>
        <v>eDNA</v>
      </c>
      <c r="K8532" s="0" t="str">
        <f aca="false">IFERROR(VALUE(SUBSTITUTE(E8532,".",",")),E8532)</f>
        <v>No Ct</v>
      </c>
      <c r="L8532" s="61" t="str">
        <f aca="false">IF(J8532="PosK",SUMIFS(K:K,J:J,"PosK",H:H,H8532),"")</f>
        <v/>
      </c>
      <c r="M8532" s="61" t="str">
        <f aca="false">IF(J8532="PosK",SUMIFS(K:K,J:J,"NegK",H:H,H8532),"")</f>
        <v/>
      </c>
      <c r="N8532" s="61" t="str">
        <f aca="false">IF(J8532="PosK",SUMIFS(K:K,J:J,"eDNA",H:H,H8532),"")</f>
        <v/>
      </c>
      <c r="Q8532" s="62"/>
    </row>
    <row r="8533" customFormat="false" ht="14.25" hidden="false" customHeight="false" outlineLevel="0" collapsed="false">
      <c r="A8533" s="0" t="s">
        <v>925</v>
      </c>
      <c r="B8533" s="52" t="s">
        <v>1226</v>
      </c>
      <c r="C8533" s="52" t="s">
        <v>751</v>
      </c>
      <c r="D8533" s="53" t="n">
        <v>0.1</v>
      </c>
      <c r="E8533" s="53" t="s">
        <v>748</v>
      </c>
      <c r="F8533" s="0" t="s">
        <v>1450</v>
      </c>
      <c r="G8533" s="0" t="str">
        <f aca="false">LEFT(B8533,2)</f>
        <v>24</v>
      </c>
      <c r="H8533" s="0" t="str">
        <f aca="false">I8533&amp;"_"&amp;G8533&amp;"_"&amp;F8533</f>
        <v>Soelvkarusse_24_20190905_DL2019033_JohanneskolensGym_koersel1</v>
      </c>
      <c r="I8533" s="61" t="str">
        <f aca="false">MID(RIGHT(B8533,LEN(B8533)-3),1,FIND("_",RIGHT(B8533,LEN(B8533)-3))-1)</f>
        <v>Soelvkarusse</v>
      </c>
      <c r="J8533" s="61" t="str">
        <f aca="false">TRIM(SUBSTITUTE(RIGHT(B8533,FIND(I8533,B8533)+1),"_",""))</f>
        <v>eDNA</v>
      </c>
      <c r="K8533" s="0" t="str">
        <f aca="false">IFERROR(VALUE(SUBSTITUTE(E8533,".",",")),E8533)</f>
        <v>No Ct</v>
      </c>
      <c r="L8533" s="61" t="str">
        <f aca="false">IF(J8533="PosK",SUMIFS(K:K,J:J,"PosK",H:H,H8533),"")</f>
        <v/>
      </c>
      <c r="M8533" s="61" t="str">
        <f aca="false">IF(J8533="PosK",SUMIFS(K:K,J:J,"NegK",H:H,H8533),"")</f>
        <v/>
      </c>
      <c r="N8533" s="61" t="str">
        <f aca="false">IF(J8533="PosK",SUMIFS(K:K,J:J,"eDNA",H:H,H8533),"")</f>
        <v/>
      </c>
      <c r="P8533" s="62"/>
      <c r="T8533" s="63"/>
      <c r="W8533" s="64"/>
    </row>
    <row r="8534" customFormat="false" ht="14.25" hidden="false" customHeight="false" outlineLevel="0" collapsed="false">
      <c r="A8534" s="0" t="s">
        <v>752</v>
      </c>
      <c r="B8534" s="52" t="s">
        <v>742</v>
      </c>
      <c r="C8534" s="52" t="s">
        <v>743</v>
      </c>
      <c r="D8534" s="53" t="n">
        <v>0.1</v>
      </c>
      <c r="E8534" s="53" t="s">
        <v>748</v>
      </c>
      <c r="F8534" s="0" t="s">
        <v>1451</v>
      </c>
      <c r="G8534" s="0" t="str">
        <f aca="false">LEFT(B8534,2)</f>
        <v>01</v>
      </c>
      <c r="H8534" s="0" t="str">
        <f aca="false">I8534&amp;"_"&amp;G8534&amp;"_"&amp;F8534</f>
        <v>Loegfroe_01_20190910_DL2019037_SolroedGym_koersel1</v>
      </c>
      <c r="I8534" s="61" t="str">
        <f aca="false">MID(RIGHT(B8534,LEN(B8534)-3),1,FIND("_",RIGHT(B8534,LEN(B8534)-3))-1)</f>
        <v>Loegfroe</v>
      </c>
      <c r="J8534" s="61" t="str">
        <f aca="false">TRIM(SUBSTITUTE(RIGHT(B8534,FIND(I8534,B8534)+1),"_",""))</f>
        <v>PosK</v>
      </c>
      <c r="K8534" s="0" t="str">
        <f aca="false">IFERROR(VALUE(SUBSTITUTE(E8534,".",",")),E8534)</f>
        <v>No Ct</v>
      </c>
      <c r="L8534" s="61" t="n">
        <f aca="false">IF(J8534="PosK",SUMIFS(K:K,J:J,"PosK",H:H,H8534),"")</f>
        <v>0</v>
      </c>
      <c r="M8534" s="61" t="n">
        <f aca="false">IF(J8534="PosK",SUMIFS(K:K,J:J,"NegK",H:H,H8534),"")</f>
        <v>0</v>
      </c>
      <c r="N8534" s="61" t="n">
        <f aca="false">IF(J8534="PosK",SUMIFS(K:K,J:J,"eDNA",H:H,H8534),"")</f>
        <v>0</v>
      </c>
      <c r="P8534" s="62" t="n">
        <f aca="false">IF(K8536="No Ct",0,K8536)</f>
        <v>0</v>
      </c>
      <c r="Q8534" s="62" t="n">
        <f aca="false">IF(K8537="No Ct",0,K8537)</f>
        <v>0</v>
      </c>
      <c r="R8534" s="0" t="str">
        <f aca="false">IF(AND(L8534&gt;0,M8534=0),"Valid","Invalid")</f>
        <v>Invalid</v>
      </c>
      <c r="S8534" s="0" t="str">
        <f aca="false">IF(OR(P8534&gt;1,Q8534&gt;1),"Present","Absent")</f>
        <v>Absent</v>
      </c>
      <c r="T8534" s="63" t="str">
        <f aca="false">IF(OR(AND(P8534&gt;1,P8534&lt;41),AND(Q8534&gt;1,Q8534&lt;41)),"Ct&lt;41","Ct&gt;41")</f>
        <v>Ct&gt;41</v>
      </c>
      <c r="U8534" s="0" t="str">
        <f aca="false">I8534</f>
        <v>Loegfroe</v>
      </c>
      <c r="V8534" s="0" t="str">
        <f aca="false">MID(F8534,10,9)</f>
        <v>DL2019037</v>
      </c>
      <c r="W8534" s="64" t="str">
        <f aca="false">V8534&amp;"_"&amp;U8534&amp;"_"&amp;R8534&amp;"_"&amp;S8534&amp;"_"&amp;T8534</f>
        <v>DL2019037_Loegfroe_Invalid_Absent_Ct&gt;41</v>
      </c>
    </row>
    <row r="8535" customFormat="false" ht="14.25" hidden="false" customHeight="false" outlineLevel="0" collapsed="false">
      <c r="A8535" s="0" t="s">
        <v>749</v>
      </c>
      <c r="B8535" s="52" t="s">
        <v>746</v>
      </c>
      <c r="C8535" s="52" t="s">
        <v>747</v>
      </c>
      <c r="D8535" s="53" t="n">
        <v>0.1</v>
      </c>
      <c r="E8535" s="53" t="s">
        <v>748</v>
      </c>
      <c r="F8535" s="0" t="s">
        <v>1451</v>
      </c>
      <c r="G8535" s="0" t="str">
        <f aca="false">LEFT(B8535,2)</f>
        <v>01</v>
      </c>
      <c r="H8535" s="0" t="str">
        <f aca="false">I8535&amp;"_"&amp;G8535&amp;"_"&amp;F8535</f>
        <v>Loegfroe_01_20190910_DL2019037_SolroedGym_koersel1</v>
      </c>
      <c r="I8535" s="61" t="str">
        <f aca="false">MID(RIGHT(B8535,LEN(B8535)-3),1,FIND("_",RIGHT(B8535,LEN(B8535)-3))-1)</f>
        <v>Loegfroe</v>
      </c>
      <c r="J8535" s="61" t="str">
        <f aca="false">TRIM(SUBSTITUTE(RIGHT(B8535,FIND(I8535,B8535)+1),"_",""))</f>
        <v>NegK</v>
      </c>
      <c r="K8535" s="0" t="str">
        <f aca="false">IFERROR(VALUE(SUBSTITUTE(E8535,".",",")),E8535)</f>
        <v>No Ct</v>
      </c>
      <c r="L8535" s="61" t="str">
        <f aca="false">IF(J8535="PosK",SUMIFS(K:K,J:J,"PosK",H:H,H8535),"")</f>
        <v/>
      </c>
      <c r="M8535" s="61" t="str">
        <f aca="false">IF(J8535="PosK",SUMIFS(K:K,J:J,"NegK",H:H,H8535),"")</f>
        <v/>
      </c>
      <c r="N8535" s="61" t="str">
        <f aca="false">IF(J8535="PosK",SUMIFS(K:K,J:J,"eDNA",H:H,H8535),"")</f>
        <v/>
      </c>
    </row>
    <row r="8536" customFormat="false" ht="14.25" hidden="false" customHeight="false" outlineLevel="0" collapsed="false">
      <c r="A8536" s="0" t="s">
        <v>741</v>
      </c>
      <c r="B8536" s="52" t="s">
        <v>750</v>
      </c>
      <c r="C8536" s="52" t="s">
        <v>751</v>
      </c>
      <c r="D8536" s="53" t="n">
        <v>0.1</v>
      </c>
      <c r="E8536" s="53" t="s">
        <v>748</v>
      </c>
      <c r="F8536" s="0" t="s">
        <v>1451</v>
      </c>
      <c r="G8536" s="0" t="str">
        <f aca="false">LEFT(B8536,2)</f>
        <v>01</v>
      </c>
      <c r="H8536" s="0" t="str">
        <f aca="false">I8536&amp;"_"&amp;G8536&amp;"_"&amp;F8536</f>
        <v>Loegfroe_01_20190910_DL2019037_SolroedGym_koersel1</v>
      </c>
      <c r="I8536" s="61" t="str">
        <f aca="false">MID(RIGHT(B8536,LEN(B8536)-3),1,FIND("_",RIGHT(B8536,LEN(B8536)-3))-1)</f>
        <v>Loegfroe</v>
      </c>
      <c r="J8536" s="61" t="str">
        <f aca="false">TRIM(SUBSTITUTE(RIGHT(B8536,FIND(I8536,B8536)+1),"_",""))</f>
        <v>eDNA</v>
      </c>
      <c r="K8536" s="0" t="str">
        <f aca="false">IFERROR(VALUE(SUBSTITUTE(E8536,".",",")),E8536)</f>
        <v>No Ct</v>
      </c>
      <c r="L8536" s="61" t="str">
        <f aca="false">IF(J8536="PosK",SUMIFS(K:K,J:J,"PosK",H:H,H8536),"")</f>
        <v/>
      </c>
      <c r="M8536" s="61" t="str">
        <f aca="false">IF(J8536="PosK",SUMIFS(K:K,J:J,"NegK",H:H,H8536),"")</f>
        <v/>
      </c>
      <c r="N8536" s="61" t="str">
        <f aca="false">IF(J8536="PosK",SUMIFS(K:K,J:J,"eDNA",H:H,H8536),"")</f>
        <v/>
      </c>
      <c r="Q8536" s="62"/>
    </row>
    <row r="8537" customFormat="false" ht="14.25" hidden="false" customHeight="false" outlineLevel="0" collapsed="false">
      <c r="A8537" s="0" t="s">
        <v>745</v>
      </c>
      <c r="B8537" s="52" t="s">
        <v>750</v>
      </c>
      <c r="C8537" s="52" t="s">
        <v>751</v>
      </c>
      <c r="D8537" s="53" t="n">
        <v>0.1</v>
      </c>
      <c r="E8537" s="53" t="s">
        <v>748</v>
      </c>
      <c r="F8537" s="0" t="s">
        <v>1451</v>
      </c>
      <c r="G8537" s="0" t="str">
        <f aca="false">LEFT(B8537,2)</f>
        <v>01</v>
      </c>
      <c r="H8537" s="0" t="str">
        <f aca="false">I8537&amp;"_"&amp;G8537&amp;"_"&amp;F8537</f>
        <v>Loegfroe_01_20190910_DL2019037_SolroedGym_koersel1</v>
      </c>
      <c r="I8537" s="61" t="str">
        <f aca="false">MID(RIGHT(B8537,LEN(B8537)-3),1,FIND("_",RIGHT(B8537,LEN(B8537)-3))-1)</f>
        <v>Loegfroe</v>
      </c>
      <c r="J8537" s="61" t="str">
        <f aca="false">TRIM(SUBSTITUTE(RIGHT(B8537,FIND(I8537,B8537)+1),"_",""))</f>
        <v>eDNA</v>
      </c>
      <c r="K8537" s="0" t="str">
        <f aca="false">IFERROR(VALUE(SUBSTITUTE(E8537,".",",")),E8537)</f>
        <v>No Ct</v>
      </c>
      <c r="L8537" s="61" t="str">
        <f aca="false">IF(J8537="PosK",SUMIFS(K:K,J:J,"PosK",H:H,H8537),"")</f>
        <v/>
      </c>
      <c r="M8537" s="61" t="str">
        <f aca="false">IF(J8537="PosK",SUMIFS(K:K,J:J,"NegK",H:H,H8537),"")</f>
        <v/>
      </c>
      <c r="N8537" s="61" t="str">
        <f aca="false">IF(J8537="PosK",SUMIFS(K:K,J:J,"eDNA",H:H,H8537),"")</f>
        <v/>
      </c>
      <c r="P8537" s="62"/>
      <c r="T8537" s="63"/>
      <c r="W8537" s="64"/>
    </row>
    <row r="8538" customFormat="false" ht="14.25" hidden="false" customHeight="false" outlineLevel="0" collapsed="false">
      <c r="A8538" s="0" t="s">
        <v>754</v>
      </c>
      <c r="B8538" s="52" t="s">
        <v>755</v>
      </c>
      <c r="C8538" s="52" t="s">
        <v>743</v>
      </c>
      <c r="D8538" s="53" t="n">
        <v>0.1</v>
      </c>
      <c r="E8538" s="53" t="s">
        <v>748</v>
      </c>
      <c r="F8538" s="0" t="s">
        <v>1451</v>
      </c>
      <c r="G8538" s="0" t="str">
        <f aca="false">LEFT(B8538,2)</f>
        <v>02</v>
      </c>
      <c r="H8538" s="0" t="str">
        <f aca="false">I8538&amp;"_"&amp;G8538&amp;"_"&amp;F8538</f>
        <v>StorVandsalamander_02_20190910_DL2019037_SolroedGym_koersel1</v>
      </c>
      <c r="I8538" s="61" t="str">
        <f aca="false">MID(RIGHT(B8538,LEN(B8538)-3),1,FIND("_",RIGHT(B8538,LEN(B8538)-3))-1)</f>
        <v>StorVandsalamander</v>
      </c>
      <c r="J8538" s="61" t="str">
        <f aca="false">TRIM(SUBSTITUTE(RIGHT(B8538,FIND(I8538,B8538)+1),"_",""))</f>
        <v>PosK</v>
      </c>
      <c r="K8538" s="0" t="str">
        <f aca="false">IFERROR(VALUE(SUBSTITUTE(E8538,".",",")),E8538)</f>
        <v>No Ct</v>
      </c>
      <c r="L8538" s="61" t="n">
        <f aca="false">IF(J8538="PosK",SUMIFS(K:K,J:J,"PosK",H:H,H8538),"")</f>
        <v>0</v>
      </c>
      <c r="M8538" s="61" t="n">
        <f aca="false">IF(J8538="PosK",SUMIFS(K:K,J:J,"NegK",H:H,H8538),"")</f>
        <v>0</v>
      </c>
      <c r="N8538" s="61" t="n">
        <f aca="false">IF(J8538="PosK",SUMIFS(K:K,J:J,"eDNA",H:H,H8538),"")</f>
        <v>73.77</v>
      </c>
      <c r="P8538" s="62" t="n">
        <f aca="false">IF(K8540="No Ct",0,K8540)</f>
        <v>39.54</v>
      </c>
      <c r="Q8538" s="62" t="n">
        <f aca="false">IF(K8541="No Ct",0,K8541)</f>
        <v>34.23</v>
      </c>
      <c r="R8538" s="0" t="str">
        <f aca="false">IF(AND(L8538&gt;0,M8538=0),"Valid","Invalid")</f>
        <v>Invalid</v>
      </c>
      <c r="S8538" s="0" t="str">
        <f aca="false">IF(OR(P8538&gt;1,Q8538&gt;1),"Present","Absent")</f>
        <v>Present</v>
      </c>
      <c r="T8538" s="63" t="str">
        <f aca="false">IF(OR(AND(P8538&gt;1,P8538&lt;41),AND(Q8538&gt;1,Q8538&lt;41)),"Ct&lt;41","Ct&gt;41")</f>
        <v>Ct&lt;41</v>
      </c>
      <c r="U8538" s="0" t="str">
        <f aca="false">I8538</f>
        <v>StorVandsalamander</v>
      </c>
      <c r="V8538" s="0" t="str">
        <f aca="false">MID(F8538,10,9)</f>
        <v>DL2019037</v>
      </c>
      <c r="W8538" s="64" t="str">
        <f aca="false">V8538&amp;"_"&amp;U8538&amp;"_"&amp;R8538&amp;"_"&amp;S8538&amp;"_"&amp;T8538</f>
        <v>DL2019037_StorVandsalamander_Invalid_Present_Ct&lt;41</v>
      </c>
    </row>
    <row r="8539" customFormat="false" ht="14.25" hidden="false" customHeight="false" outlineLevel="0" collapsed="false">
      <c r="A8539" s="0" t="s">
        <v>756</v>
      </c>
      <c r="B8539" s="52" t="s">
        <v>757</v>
      </c>
      <c r="C8539" s="52" t="s">
        <v>747</v>
      </c>
      <c r="D8539" s="53" t="n">
        <v>0.1</v>
      </c>
      <c r="E8539" s="53" t="s">
        <v>748</v>
      </c>
      <c r="F8539" s="0" t="s">
        <v>1451</v>
      </c>
      <c r="G8539" s="0" t="str">
        <f aca="false">LEFT(B8539,2)</f>
        <v>02</v>
      </c>
      <c r="H8539" s="0" t="str">
        <f aca="false">I8539&amp;"_"&amp;G8539&amp;"_"&amp;F8539</f>
        <v>StorVandsalamander_02_20190910_DL2019037_SolroedGym_koersel1</v>
      </c>
      <c r="I8539" s="61" t="str">
        <f aca="false">MID(RIGHT(B8539,LEN(B8539)-3),1,FIND("_",RIGHT(B8539,LEN(B8539)-3))-1)</f>
        <v>StorVandsalamander</v>
      </c>
      <c r="J8539" s="61" t="str">
        <f aca="false">TRIM(SUBSTITUTE(RIGHT(B8539,FIND(I8539,B8539)+1),"_",""))</f>
        <v>NegK</v>
      </c>
      <c r="K8539" s="0" t="str">
        <f aca="false">IFERROR(VALUE(SUBSTITUTE(E8539,".",",")),E8539)</f>
        <v>No Ct</v>
      </c>
      <c r="L8539" s="61" t="str">
        <f aca="false">IF(J8539="PosK",SUMIFS(K:K,J:J,"PosK",H:H,H8539),"")</f>
        <v/>
      </c>
      <c r="M8539" s="61" t="str">
        <f aca="false">IF(J8539="PosK",SUMIFS(K:K,J:J,"NegK",H:H,H8539),"")</f>
        <v/>
      </c>
      <c r="N8539" s="61" t="str">
        <f aca="false">IF(J8539="PosK",SUMIFS(K:K,J:J,"eDNA",H:H,H8539),"")</f>
        <v/>
      </c>
    </row>
    <row r="8540" customFormat="false" ht="14.25" hidden="false" customHeight="false" outlineLevel="0" collapsed="false">
      <c r="A8540" s="0" t="s">
        <v>758</v>
      </c>
      <c r="B8540" s="52" t="s">
        <v>759</v>
      </c>
      <c r="C8540" s="52" t="s">
        <v>751</v>
      </c>
      <c r="D8540" s="53" t="n">
        <v>0.1</v>
      </c>
      <c r="E8540" s="53" t="n">
        <v>39.54</v>
      </c>
      <c r="F8540" s="0" t="s">
        <v>1451</v>
      </c>
      <c r="G8540" s="0" t="str">
        <f aca="false">LEFT(B8540,2)</f>
        <v>02</v>
      </c>
      <c r="H8540" s="0" t="str">
        <f aca="false">I8540&amp;"_"&amp;G8540&amp;"_"&amp;F8540</f>
        <v>StorVandsalamander_02_20190910_DL2019037_SolroedGym_koersel1</v>
      </c>
      <c r="I8540" s="61" t="str">
        <f aca="false">MID(RIGHT(B8540,LEN(B8540)-3),1,FIND("_",RIGHT(B8540,LEN(B8540)-3))-1)</f>
        <v>StorVandsalamander</v>
      </c>
      <c r="J8540" s="61" t="str">
        <f aca="false">TRIM(SUBSTITUTE(RIGHT(B8540,FIND(I8540,B8540)+1),"_",""))</f>
        <v>eDNA</v>
      </c>
      <c r="K8540" s="0" t="n">
        <f aca="false">IFERROR(VALUE(SUBSTITUTE(E8540,".",",")),E8540)</f>
        <v>39.54</v>
      </c>
      <c r="L8540" s="61" t="str">
        <f aca="false">IF(J8540="PosK",SUMIFS(K:K,J:J,"PosK",H:H,H8540),"")</f>
        <v/>
      </c>
      <c r="M8540" s="61" t="str">
        <f aca="false">IF(J8540="PosK",SUMIFS(K:K,J:J,"NegK",H:H,H8540),"")</f>
        <v/>
      </c>
      <c r="N8540" s="61" t="str">
        <f aca="false">IF(J8540="PosK",SUMIFS(K:K,J:J,"eDNA",H:H,H8540),"")</f>
        <v/>
      </c>
      <c r="Q8540" s="62"/>
    </row>
    <row r="8541" customFormat="false" ht="14.25" hidden="false" customHeight="false" outlineLevel="0" collapsed="false">
      <c r="A8541" s="0" t="s">
        <v>760</v>
      </c>
      <c r="B8541" s="52" t="s">
        <v>759</v>
      </c>
      <c r="C8541" s="52" t="s">
        <v>751</v>
      </c>
      <c r="D8541" s="53" t="n">
        <v>0.1</v>
      </c>
      <c r="E8541" s="53" t="n">
        <v>34.23</v>
      </c>
      <c r="F8541" s="0" t="s">
        <v>1451</v>
      </c>
      <c r="G8541" s="0" t="str">
        <f aca="false">LEFT(B8541,2)</f>
        <v>02</v>
      </c>
      <c r="H8541" s="0" t="str">
        <f aca="false">I8541&amp;"_"&amp;G8541&amp;"_"&amp;F8541</f>
        <v>StorVandsalamander_02_20190910_DL2019037_SolroedGym_koersel1</v>
      </c>
      <c r="I8541" s="61" t="str">
        <f aca="false">MID(RIGHT(B8541,LEN(B8541)-3),1,FIND("_",RIGHT(B8541,LEN(B8541)-3))-1)</f>
        <v>StorVandsalamander</v>
      </c>
      <c r="J8541" s="61" t="str">
        <f aca="false">TRIM(SUBSTITUTE(RIGHT(B8541,FIND(I8541,B8541)+1),"_",""))</f>
        <v>eDNA</v>
      </c>
      <c r="K8541" s="0" t="n">
        <f aca="false">IFERROR(VALUE(SUBSTITUTE(E8541,".",",")),E8541)</f>
        <v>34.23</v>
      </c>
      <c r="L8541" s="61" t="str">
        <f aca="false">IF(J8541="PosK",SUMIFS(K:K,J:J,"PosK",H:H,H8541),"")</f>
        <v/>
      </c>
      <c r="M8541" s="61" t="str">
        <f aca="false">IF(J8541="PosK",SUMIFS(K:K,J:J,"NegK",H:H,H8541),"")</f>
        <v/>
      </c>
      <c r="N8541" s="61" t="str">
        <f aca="false">IF(J8541="PosK",SUMIFS(K:K,J:J,"eDNA",H:H,H8541),"")</f>
        <v/>
      </c>
      <c r="P8541" s="62"/>
      <c r="T8541" s="63"/>
      <c r="W8541" s="64"/>
    </row>
    <row r="8542" customFormat="false" ht="14.25" hidden="false" customHeight="false" outlineLevel="0" collapsed="false">
      <c r="A8542" s="0" t="s">
        <v>762</v>
      </c>
      <c r="B8542" s="52" t="s">
        <v>763</v>
      </c>
      <c r="C8542" s="52" t="s">
        <v>743</v>
      </c>
      <c r="D8542" s="53" t="n">
        <v>0.1</v>
      </c>
      <c r="E8542" s="53" t="n">
        <v>30.27</v>
      </c>
      <c r="F8542" s="0" t="s">
        <v>1451</v>
      </c>
      <c r="G8542" s="0" t="str">
        <f aca="false">LEFT(B8542,2)</f>
        <v>03</v>
      </c>
      <c r="H8542" s="0" t="str">
        <f aca="false">I8542&amp;"_"&amp;G8542&amp;"_"&amp;F8542</f>
        <v>Strandtudse_03_20190910_DL2019037_SolroedGym_koersel1</v>
      </c>
      <c r="I8542" s="61" t="str">
        <f aca="false">MID(RIGHT(B8542,LEN(B8542)-3),1,FIND("_",RIGHT(B8542,LEN(B8542)-3))-1)</f>
        <v>Strandtudse</v>
      </c>
      <c r="J8542" s="61" t="str">
        <f aca="false">TRIM(SUBSTITUTE(RIGHT(B8542,FIND(I8542,B8542)+1),"_",""))</f>
        <v>PosK</v>
      </c>
      <c r="K8542" s="0" t="n">
        <f aca="false">IFERROR(VALUE(SUBSTITUTE(E8542,".",",")),E8542)</f>
        <v>30.27</v>
      </c>
      <c r="L8542" s="61" t="n">
        <f aca="false">IF(J8542="PosK",SUMIFS(K:K,J:J,"PosK",H:H,H8542),"")</f>
        <v>30.27</v>
      </c>
      <c r="M8542" s="61" t="n">
        <f aca="false">IF(J8542="PosK",SUMIFS(K:K,J:J,"NegK",H:H,H8542),"")</f>
        <v>0</v>
      </c>
      <c r="N8542" s="61" t="n">
        <f aca="false">IF(J8542="PosK",SUMIFS(K:K,J:J,"eDNA",H:H,H8542),"")</f>
        <v>0</v>
      </c>
      <c r="P8542" s="62" t="n">
        <f aca="false">IF(K8544="No Ct",0,K8544)</f>
        <v>0</v>
      </c>
      <c r="Q8542" s="62" t="n">
        <f aca="false">IF(K8545="No Ct",0,K8545)</f>
        <v>0</v>
      </c>
      <c r="R8542" s="0" t="str">
        <f aca="false">IF(AND(L8542&gt;0,M8542=0),"Valid","Invalid")</f>
        <v>Valid</v>
      </c>
      <c r="S8542" s="0" t="str">
        <f aca="false">IF(OR(P8542&gt;1,Q8542&gt;1),"Present","Absent")</f>
        <v>Absent</v>
      </c>
      <c r="T8542" s="63" t="str">
        <f aca="false">IF(OR(AND(P8542&gt;1,P8542&lt;41),AND(Q8542&gt;1,Q8542&lt;41)),"Ct&lt;41","Ct&gt;41")</f>
        <v>Ct&gt;41</v>
      </c>
      <c r="U8542" s="0" t="str">
        <f aca="false">I8542</f>
        <v>Strandtudse</v>
      </c>
      <c r="V8542" s="0" t="str">
        <f aca="false">MID(F8542,10,9)</f>
        <v>DL2019037</v>
      </c>
      <c r="W8542" s="64" t="str">
        <f aca="false">V8542&amp;"_"&amp;U8542&amp;"_"&amp;R8542&amp;"_"&amp;S8542&amp;"_"&amp;T8542</f>
        <v>DL2019037_Strandtudse_Valid_Absent_Ct&gt;41</v>
      </c>
    </row>
    <row r="8543" customFormat="false" ht="14.25" hidden="false" customHeight="false" outlineLevel="0" collapsed="false">
      <c r="A8543" s="0" t="s">
        <v>764</v>
      </c>
      <c r="B8543" s="52" t="s">
        <v>765</v>
      </c>
      <c r="C8543" s="52" t="s">
        <v>747</v>
      </c>
      <c r="D8543" s="53" t="n">
        <v>0.1</v>
      </c>
      <c r="E8543" s="53" t="s">
        <v>748</v>
      </c>
      <c r="F8543" s="0" t="s">
        <v>1451</v>
      </c>
      <c r="G8543" s="0" t="str">
        <f aca="false">LEFT(B8543,2)</f>
        <v>03</v>
      </c>
      <c r="H8543" s="0" t="str">
        <f aca="false">I8543&amp;"_"&amp;G8543&amp;"_"&amp;F8543</f>
        <v>Strandtudse_03_20190910_DL2019037_SolroedGym_koersel1</v>
      </c>
      <c r="I8543" s="61" t="str">
        <f aca="false">MID(RIGHT(B8543,LEN(B8543)-3),1,FIND("_",RIGHT(B8543,LEN(B8543)-3))-1)</f>
        <v>Strandtudse</v>
      </c>
      <c r="J8543" s="61" t="str">
        <f aca="false">TRIM(SUBSTITUTE(RIGHT(B8543,FIND(I8543,B8543)+1),"_",""))</f>
        <v>NegK</v>
      </c>
      <c r="K8543" s="0" t="str">
        <f aca="false">IFERROR(VALUE(SUBSTITUTE(E8543,".",",")),E8543)</f>
        <v>No Ct</v>
      </c>
      <c r="L8543" s="61" t="str">
        <f aca="false">IF(J8543="PosK",SUMIFS(K:K,J:J,"PosK",H:H,H8543),"")</f>
        <v/>
      </c>
      <c r="M8543" s="61" t="str">
        <f aca="false">IF(J8543="PosK",SUMIFS(K:K,J:J,"NegK",H:H,H8543),"")</f>
        <v/>
      </c>
      <c r="N8543" s="61" t="str">
        <f aca="false">IF(J8543="PosK",SUMIFS(K:K,J:J,"eDNA",H:H,H8543),"")</f>
        <v/>
      </c>
    </row>
    <row r="8544" customFormat="false" ht="14.25" hidden="false" customHeight="false" outlineLevel="0" collapsed="false">
      <c r="A8544" s="0" t="s">
        <v>766</v>
      </c>
      <c r="B8544" s="52" t="s">
        <v>767</v>
      </c>
      <c r="C8544" s="52" t="s">
        <v>751</v>
      </c>
      <c r="D8544" s="53" t="n">
        <v>0.1</v>
      </c>
      <c r="E8544" s="53" t="s">
        <v>748</v>
      </c>
      <c r="F8544" s="0" t="s">
        <v>1451</v>
      </c>
      <c r="G8544" s="0" t="str">
        <f aca="false">LEFT(B8544,2)</f>
        <v>03</v>
      </c>
      <c r="H8544" s="0" t="str">
        <f aca="false">I8544&amp;"_"&amp;G8544&amp;"_"&amp;F8544</f>
        <v>Strandtudse_03_20190910_DL2019037_SolroedGym_koersel1</v>
      </c>
      <c r="I8544" s="61" t="str">
        <f aca="false">MID(RIGHT(B8544,LEN(B8544)-3),1,FIND("_",RIGHT(B8544,LEN(B8544)-3))-1)</f>
        <v>Strandtudse</v>
      </c>
      <c r="J8544" s="61" t="str">
        <f aca="false">TRIM(SUBSTITUTE(RIGHT(B8544,FIND(I8544,B8544)+1),"_",""))</f>
        <v>eDNA</v>
      </c>
      <c r="K8544" s="0" t="str">
        <f aca="false">IFERROR(VALUE(SUBSTITUTE(E8544,".",",")),E8544)</f>
        <v>No Ct</v>
      </c>
      <c r="L8544" s="61" t="str">
        <f aca="false">IF(J8544="PosK",SUMIFS(K:K,J:J,"PosK",H:H,H8544),"")</f>
        <v/>
      </c>
      <c r="M8544" s="61" t="str">
        <f aca="false">IF(J8544="PosK",SUMIFS(K:K,J:J,"NegK",H:H,H8544),"")</f>
        <v/>
      </c>
      <c r="N8544" s="61" t="str">
        <f aca="false">IF(J8544="PosK",SUMIFS(K:K,J:J,"eDNA",H:H,H8544),"")</f>
        <v/>
      </c>
      <c r="Q8544" s="62"/>
    </row>
    <row r="8545" customFormat="false" ht="14.25" hidden="false" customHeight="false" outlineLevel="0" collapsed="false">
      <c r="A8545" s="0" t="s">
        <v>768</v>
      </c>
      <c r="B8545" s="52" t="s">
        <v>767</v>
      </c>
      <c r="C8545" s="52" t="s">
        <v>751</v>
      </c>
      <c r="D8545" s="53" t="n">
        <v>0.1</v>
      </c>
      <c r="E8545" s="53" t="s">
        <v>748</v>
      </c>
      <c r="F8545" s="0" t="s">
        <v>1451</v>
      </c>
      <c r="G8545" s="0" t="str">
        <f aca="false">LEFT(B8545,2)</f>
        <v>03</v>
      </c>
      <c r="H8545" s="0" t="str">
        <f aca="false">I8545&amp;"_"&amp;G8545&amp;"_"&amp;F8545</f>
        <v>Strandtudse_03_20190910_DL2019037_SolroedGym_koersel1</v>
      </c>
      <c r="I8545" s="61" t="str">
        <f aca="false">MID(RIGHT(B8545,LEN(B8545)-3),1,FIND("_",RIGHT(B8545,LEN(B8545)-3))-1)</f>
        <v>Strandtudse</v>
      </c>
      <c r="J8545" s="61" t="str">
        <f aca="false">TRIM(SUBSTITUTE(RIGHT(B8545,FIND(I8545,B8545)+1),"_",""))</f>
        <v>eDNA</v>
      </c>
      <c r="K8545" s="0" t="str">
        <f aca="false">IFERROR(VALUE(SUBSTITUTE(E8545,".",",")),E8545)</f>
        <v>No Ct</v>
      </c>
      <c r="L8545" s="61" t="str">
        <f aca="false">IF(J8545="PosK",SUMIFS(K:K,J:J,"PosK",H:H,H8545),"")</f>
        <v/>
      </c>
      <c r="M8545" s="61" t="str">
        <f aca="false">IF(J8545="PosK",SUMIFS(K:K,J:J,"NegK",H:H,H8545),"")</f>
        <v/>
      </c>
      <c r="N8545" s="61" t="str">
        <f aca="false">IF(J8545="PosK",SUMIFS(K:K,J:J,"eDNA",H:H,H8545),"")</f>
        <v/>
      </c>
      <c r="P8545" s="62"/>
      <c r="T8545" s="63"/>
      <c r="W8545" s="64"/>
    </row>
    <row r="8546" customFormat="false" ht="14.25" hidden="false" customHeight="false" outlineLevel="0" collapsed="false">
      <c r="A8546" s="0" t="s">
        <v>770</v>
      </c>
      <c r="B8546" s="52" t="s">
        <v>771</v>
      </c>
      <c r="C8546" s="52" t="s">
        <v>743</v>
      </c>
      <c r="D8546" s="53" t="n">
        <v>0.1</v>
      </c>
      <c r="E8546" s="53" t="s">
        <v>748</v>
      </c>
      <c r="F8546" s="0" t="s">
        <v>1451</v>
      </c>
      <c r="G8546" s="0" t="str">
        <f aca="false">LEFT(B8546,2)</f>
        <v>04</v>
      </c>
      <c r="H8546" s="0" t="str">
        <f aca="false">I8546&amp;"_"&amp;G8546&amp;"_"&amp;F8546</f>
        <v>GroenbrogetTudse_04_20190910_DL2019037_SolroedGym_koersel1</v>
      </c>
      <c r="I8546" s="61" t="str">
        <f aca="false">MID(RIGHT(B8546,LEN(B8546)-3),1,FIND("_",RIGHT(B8546,LEN(B8546)-3))-1)</f>
        <v>GroenbrogetTudse</v>
      </c>
      <c r="J8546" s="61" t="str">
        <f aca="false">TRIM(SUBSTITUTE(RIGHT(B8546,FIND(I8546,B8546)+1),"_",""))</f>
        <v>PosK</v>
      </c>
      <c r="K8546" s="0" t="str">
        <f aca="false">IFERROR(VALUE(SUBSTITUTE(E8546,".",",")),E8546)</f>
        <v>No Ct</v>
      </c>
      <c r="L8546" s="61" t="n">
        <f aca="false">IF(J8546="PosK",SUMIFS(K:K,J:J,"PosK",H:H,H8546),"")</f>
        <v>0</v>
      </c>
      <c r="M8546" s="61" t="n">
        <f aca="false">IF(J8546="PosK",SUMIFS(K:K,J:J,"NegK",H:H,H8546),"")</f>
        <v>0</v>
      </c>
      <c r="N8546" s="61" t="n">
        <f aca="false">IF(J8546="PosK",SUMIFS(K:K,J:J,"eDNA",H:H,H8546),"")</f>
        <v>0</v>
      </c>
      <c r="P8546" s="62" t="n">
        <f aca="false">IF(K8548="No Ct",0,K8548)</f>
        <v>0</v>
      </c>
      <c r="Q8546" s="62" t="n">
        <f aca="false">IF(K8549="No Ct",0,K8549)</f>
        <v>0</v>
      </c>
      <c r="R8546" s="0" t="str">
        <f aca="false">IF(AND(L8546&gt;0,M8546=0),"Valid","Invalid")</f>
        <v>Invalid</v>
      </c>
      <c r="S8546" s="0" t="str">
        <f aca="false">IF(OR(P8546&gt;1,Q8546&gt;1),"Present","Absent")</f>
        <v>Absent</v>
      </c>
      <c r="T8546" s="63" t="str">
        <f aca="false">IF(OR(AND(P8546&gt;1,P8546&lt;41),AND(Q8546&gt;1,Q8546&lt;41)),"Ct&lt;41","Ct&gt;41")</f>
        <v>Ct&gt;41</v>
      </c>
      <c r="U8546" s="0" t="str">
        <f aca="false">I8546</f>
        <v>GroenbrogetTudse</v>
      </c>
      <c r="V8546" s="0" t="str">
        <f aca="false">MID(F8546,10,9)</f>
        <v>DL2019037</v>
      </c>
      <c r="W8546" s="64" t="str">
        <f aca="false">V8546&amp;"_"&amp;U8546&amp;"_"&amp;R8546&amp;"_"&amp;S8546&amp;"_"&amp;T8546</f>
        <v>DL2019037_GroenbrogetTudse_Invalid_Absent_Ct&gt;41</v>
      </c>
    </row>
    <row r="8547" customFormat="false" ht="14.25" hidden="false" customHeight="false" outlineLevel="0" collapsed="false">
      <c r="A8547" s="0" t="s">
        <v>772</v>
      </c>
      <c r="B8547" s="52" t="s">
        <v>773</v>
      </c>
      <c r="C8547" s="52" t="s">
        <v>747</v>
      </c>
      <c r="D8547" s="53" t="n">
        <v>0.1</v>
      </c>
      <c r="E8547" s="53" t="s">
        <v>748</v>
      </c>
      <c r="F8547" s="0" t="s">
        <v>1451</v>
      </c>
      <c r="G8547" s="0" t="str">
        <f aca="false">LEFT(B8547,2)</f>
        <v>04</v>
      </c>
      <c r="H8547" s="0" t="str">
        <f aca="false">I8547&amp;"_"&amp;G8547&amp;"_"&amp;F8547</f>
        <v>GroenbrogetTudse_04_20190910_DL2019037_SolroedGym_koersel1</v>
      </c>
      <c r="I8547" s="61" t="str">
        <f aca="false">MID(RIGHT(B8547,LEN(B8547)-3),1,FIND("_",RIGHT(B8547,LEN(B8547)-3))-1)</f>
        <v>GroenbrogetTudse</v>
      </c>
      <c r="J8547" s="61" t="str">
        <f aca="false">TRIM(SUBSTITUTE(RIGHT(B8547,FIND(I8547,B8547)+1),"_",""))</f>
        <v>NegK</v>
      </c>
      <c r="K8547" s="0" t="str">
        <f aca="false">IFERROR(VALUE(SUBSTITUTE(E8547,".",",")),E8547)</f>
        <v>No Ct</v>
      </c>
      <c r="L8547" s="61" t="str">
        <f aca="false">IF(J8547="PosK",SUMIFS(K:K,J:J,"PosK",H:H,H8547),"")</f>
        <v/>
      </c>
      <c r="M8547" s="61" t="str">
        <f aca="false">IF(J8547="PosK",SUMIFS(K:K,J:J,"NegK",H:H,H8547),"")</f>
        <v/>
      </c>
      <c r="N8547" s="61" t="str">
        <f aca="false">IF(J8547="PosK",SUMIFS(K:K,J:J,"eDNA",H:H,H8547),"")</f>
        <v/>
      </c>
    </row>
    <row r="8548" customFormat="false" ht="14.25" hidden="false" customHeight="false" outlineLevel="0" collapsed="false">
      <c r="A8548" s="0" t="s">
        <v>774</v>
      </c>
      <c r="B8548" s="52" t="s">
        <v>775</v>
      </c>
      <c r="C8548" s="52" t="s">
        <v>751</v>
      </c>
      <c r="D8548" s="53" t="n">
        <v>0.1</v>
      </c>
      <c r="E8548" s="53" t="s">
        <v>748</v>
      </c>
      <c r="F8548" s="0" t="s">
        <v>1451</v>
      </c>
      <c r="G8548" s="0" t="str">
        <f aca="false">LEFT(B8548,2)</f>
        <v>04</v>
      </c>
      <c r="H8548" s="0" t="str">
        <f aca="false">I8548&amp;"_"&amp;G8548&amp;"_"&amp;F8548</f>
        <v>GroenbrogetTudse_04_20190910_DL2019037_SolroedGym_koersel1</v>
      </c>
      <c r="I8548" s="61" t="str">
        <f aca="false">MID(RIGHT(B8548,LEN(B8548)-3),1,FIND("_",RIGHT(B8548,LEN(B8548)-3))-1)</f>
        <v>GroenbrogetTudse</v>
      </c>
      <c r="J8548" s="61" t="str">
        <f aca="false">TRIM(SUBSTITUTE(RIGHT(B8548,FIND(I8548,B8548)+1),"_",""))</f>
        <v>eDNA</v>
      </c>
      <c r="K8548" s="0" t="str">
        <f aca="false">IFERROR(VALUE(SUBSTITUTE(E8548,".",",")),E8548)</f>
        <v>No Ct</v>
      </c>
      <c r="L8548" s="61" t="str">
        <f aca="false">IF(J8548="PosK",SUMIFS(K:K,J:J,"PosK",H:H,H8548),"")</f>
        <v/>
      </c>
      <c r="M8548" s="61" t="str">
        <f aca="false">IF(J8548="PosK",SUMIFS(K:K,J:J,"NegK",H:H,H8548),"")</f>
        <v/>
      </c>
      <c r="N8548" s="61" t="str">
        <f aca="false">IF(J8548="PosK",SUMIFS(K:K,J:J,"eDNA",H:H,H8548),"")</f>
        <v/>
      </c>
      <c r="Q8548" s="62"/>
    </row>
    <row r="8549" customFormat="false" ht="14.25" hidden="false" customHeight="false" outlineLevel="0" collapsed="false">
      <c r="A8549" s="0" t="s">
        <v>776</v>
      </c>
      <c r="B8549" s="52" t="s">
        <v>775</v>
      </c>
      <c r="C8549" s="52" t="s">
        <v>751</v>
      </c>
      <c r="D8549" s="53" t="n">
        <v>0.1</v>
      </c>
      <c r="E8549" s="53" t="s">
        <v>748</v>
      </c>
      <c r="F8549" s="0" t="s">
        <v>1451</v>
      </c>
      <c r="G8549" s="0" t="str">
        <f aca="false">LEFT(B8549,2)</f>
        <v>04</v>
      </c>
      <c r="H8549" s="0" t="str">
        <f aca="false">I8549&amp;"_"&amp;G8549&amp;"_"&amp;F8549</f>
        <v>GroenbrogetTudse_04_20190910_DL2019037_SolroedGym_koersel1</v>
      </c>
      <c r="I8549" s="61" t="str">
        <f aca="false">MID(RIGHT(B8549,LEN(B8549)-3),1,FIND("_",RIGHT(B8549,LEN(B8549)-3))-1)</f>
        <v>GroenbrogetTudse</v>
      </c>
      <c r="J8549" s="61" t="str">
        <f aca="false">TRIM(SUBSTITUTE(RIGHT(B8549,FIND(I8549,B8549)+1),"_",""))</f>
        <v>eDNA</v>
      </c>
      <c r="K8549" s="0" t="str">
        <f aca="false">IFERROR(VALUE(SUBSTITUTE(E8549,".",",")),E8549)</f>
        <v>No Ct</v>
      </c>
      <c r="L8549" s="61" t="str">
        <f aca="false">IF(J8549="PosK",SUMIFS(K:K,J:J,"PosK",H:H,H8549),"")</f>
        <v/>
      </c>
      <c r="M8549" s="61" t="str">
        <f aca="false">IF(J8549="PosK",SUMIFS(K:K,J:J,"NegK",H:H,H8549),"")</f>
        <v/>
      </c>
      <c r="N8549" s="61" t="str">
        <f aca="false">IF(J8549="PosK",SUMIFS(K:K,J:J,"eDNA",H:H,H8549),"")</f>
        <v/>
      </c>
      <c r="P8549" s="62"/>
      <c r="T8549" s="63"/>
      <c r="W8549" s="64"/>
    </row>
    <row r="8550" customFormat="false" ht="14.25" hidden="false" customHeight="false" outlineLevel="0" collapsed="false">
      <c r="A8550" s="0" t="s">
        <v>778</v>
      </c>
      <c r="B8550" s="52" t="s">
        <v>779</v>
      </c>
      <c r="C8550" s="52" t="s">
        <v>743</v>
      </c>
      <c r="D8550" s="53" t="n">
        <v>0.1</v>
      </c>
      <c r="E8550" s="53" t="n">
        <v>30.95</v>
      </c>
      <c r="F8550" s="0" t="s">
        <v>1451</v>
      </c>
      <c r="G8550" s="0" t="str">
        <f aca="false">LEFT(B8550,2)</f>
        <v>05</v>
      </c>
      <c r="H8550" s="0" t="str">
        <f aca="false">I8550&amp;"_"&amp;G8550&amp;"_"&amp;F8550</f>
        <v>Loevfroe_05_20190910_DL2019037_SolroedGym_koersel1</v>
      </c>
      <c r="I8550" s="61" t="str">
        <f aca="false">MID(RIGHT(B8550,LEN(B8550)-3),1,FIND("_",RIGHT(B8550,LEN(B8550)-3))-1)</f>
        <v>Loevfroe</v>
      </c>
      <c r="J8550" s="61" t="str">
        <f aca="false">TRIM(SUBSTITUTE(RIGHT(B8550,FIND(I8550,B8550)+1),"_",""))</f>
        <v>PosK</v>
      </c>
      <c r="K8550" s="0" t="n">
        <f aca="false">IFERROR(VALUE(SUBSTITUTE(E8550,".",",")),E8550)</f>
        <v>30.95</v>
      </c>
      <c r="L8550" s="61" t="n">
        <f aca="false">IF(J8550="PosK",SUMIFS(K:K,J:J,"PosK",H:H,H8550),"")</f>
        <v>30.95</v>
      </c>
      <c r="M8550" s="61" t="n">
        <f aca="false">IF(J8550="PosK",SUMIFS(K:K,J:J,"NegK",H:H,H8550),"")</f>
        <v>0</v>
      </c>
      <c r="N8550" s="61" t="n">
        <f aca="false">IF(J8550="PosK",SUMIFS(K:K,J:J,"eDNA",H:H,H8550),"")</f>
        <v>0</v>
      </c>
      <c r="P8550" s="62" t="n">
        <f aca="false">IF(K8552="No Ct",0,K8552)</f>
        <v>0</v>
      </c>
      <c r="Q8550" s="62" t="n">
        <f aca="false">IF(K8553="No Ct",0,K8553)</f>
        <v>0</v>
      </c>
      <c r="R8550" s="0" t="str">
        <f aca="false">IF(AND(L8550&gt;0,M8550=0),"Valid","Invalid")</f>
        <v>Valid</v>
      </c>
      <c r="S8550" s="0" t="str">
        <f aca="false">IF(OR(P8550&gt;1,Q8550&gt;1),"Present","Absent")</f>
        <v>Absent</v>
      </c>
      <c r="T8550" s="63" t="str">
        <f aca="false">IF(OR(AND(P8550&gt;1,P8550&lt;41),AND(Q8550&gt;1,Q8550&lt;41)),"Ct&lt;41","Ct&gt;41")</f>
        <v>Ct&gt;41</v>
      </c>
      <c r="U8550" s="0" t="str">
        <f aca="false">I8550</f>
        <v>Loevfroe</v>
      </c>
      <c r="V8550" s="0" t="str">
        <f aca="false">MID(F8550,10,9)</f>
        <v>DL2019037</v>
      </c>
      <c r="W8550" s="64" t="str">
        <f aca="false">V8550&amp;"_"&amp;U8550&amp;"_"&amp;R8550&amp;"_"&amp;S8550&amp;"_"&amp;T8550</f>
        <v>DL2019037_Loevfroe_Valid_Absent_Ct&gt;41</v>
      </c>
    </row>
    <row r="8551" customFormat="false" ht="14.25" hidden="false" customHeight="false" outlineLevel="0" collapsed="false">
      <c r="A8551" s="0" t="s">
        <v>780</v>
      </c>
      <c r="B8551" s="52" t="s">
        <v>781</v>
      </c>
      <c r="C8551" s="52" t="s">
        <v>747</v>
      </c>
      <c r="D8551" s="53" t="n">
        <v>0.1</v>
      </c>
      <c r="E8551" s="53" t="s">
        <v>748</v>
      </c>
      <c r="F8551" s="0" t="s">
        <v>1451</v>
      </c>
      <c r="G8551" s="0" t="str">
        <f aca="false">LEFT(B8551,2)</f>
        <v>05</v>
      </c>
      <c r="H8551" s="0" t="str">
        <f aca="false">I8551&amp;"_"&amp;G8551&amp;"_"&amp;F8551</f>
        <v>Loevfroe_05_20190910_DL2019037_SolroedGym_koersel1</v>
      </c>
      <c r="I8551" s="61" t="str">
        <f aca="false">MID(RIGHT(B8551,LEN(B8551)-3),1,FIND("_",RIGHT(B8551,LEN(B8551)-3))-1)</f>
        <v>Loevfroe</v>
      </c>
      <c r="J8551" s="61" t="str">
        <f aca="false">TRIM(SUBSTITUTE(RIGHT(B8551,FIND(I8551,B8551)+1),"_",""))</f>
        <v>NegK</v>
      </c>
      <c r="K8551" s="0" t="str">
        <f aca="false">IFERROR(VALUE(SUBSTITUTE(E8551,".",",")),E8551)</f>
        <v>No Ct</v>
      </c>
      <c r="L8551" s="61" t="str">
        <f aca="false">IF(J8551="PosK",SUMIFS(K:K,J:J,"PosK",H:H,H8551),"")</f>
        <v/>
      </c>
      <c r="M8551" s="61" t="str">
        <f aca="false">IF(J8551="PosK",SUMIFS(K:K,J:J,"NegK",H:H,H8551),"")</f>
        <v/>
      </c>
      <c r="N8551" s="61" t="str">
        <f aca="false">IF(J8551="PosK",SUMIFS(K:K,J:J,"eDNA",H:H,H8551),"")</f>
        <v/>
      </c>
    </row>
    <row r="8552" customFormat="false" ht="14.25" hidden="false" customHeight="false" outlineLevel="0" collapsed="false">
      <c r="A8552" s="0" t="s">
        <v>782</v>
      </c>
      <c r="B8552" s="52" t="s">
        <v>783</v>
      </c>
      <c r="C8552" s="52" t="s">
        <v>751</v>
      </c>
      <c r="D8552" s="53" t="n">
        <v>0.1</v>
      </c>
      <c r="E8552" s="53" t="s">
        <v>748</v>
      </c>
      <c r="F8552" s="0" t="s">
        <v>1451</v>
      </c>
      <c r="G8552" s="0" t="str">
        <f aca="false">LEFT(B8552,2)</f>
        <v>05</v>
      </c>
      <c r="H8552" s="0" t="str">
        <f aca="false">I8552&amp;"_"&amp;G8552&amp;"_"&amp;F8552</f>
        <v>Loevfroe_05_20190910_DL2019037_SolroedGym_koersel1</v>
      </c>
      <c r="I8552" s="61" t="str">
        <f aca="false">MID(RIGHT(B8552,LEN(B8552)-3),1,FIND("_",RIGHT(B8552,LEN(B8552)-3))-1)</f>
        <v>Loevfroe</v>
      </c>
      <c r="J8552" s="61" t="str">
        <f aca="false">TRIM(SUBSTITUTE(RIGHT(B8552,FIND(I8552,B8552)+1),"_",""))</f>
        <v>eDNA</v>
      </c>
      <c r="K8552" s="0" t="str">
        <f aca="false">IFERROR(VALUE(SUBSTITUTE(E8552,".",",")),E8552)</f>
        <v>No Ct</v>
      </c>
      <c r="L8552" s="61" t="str">
        <f aca="false">IF(J8552="PosK",SUMIFS(K:K,J:J,"PosK",H:H,H8552),"")</f>
        <v/>
      </c>
      <c r="M8552" s="61" t="str">
        <f aca="false">IF(J8552="PosK",SUMIFS(K:K,J:J,"NegK",H:H,H8552),"")</f>
        <v/>
      </c>
      <c r="N8552" s="61" t="str">
        <f aca="false">IF(J8552="PosK",SUMIFS(K:K,J:J,"eDNA",H:H,H8552),"")</f>
        <v/>
      </c>
      <c r="Q8552" s="62"/>
    </row>
    <row r="8553" customFormat="false" ht="14.25" hidden="false" customHeight="false" outlineLevel="0" collapsed="false">
      <c r="A8553" s="0" t="s">
        <v>784</v>
      </c>
      <c r="B8553" s="52" t="s">
        <v>783</v>
      </c>
      <c r="C8553" s="52" t="s">
        <v>751</v>
      </c>
      <c r="D8553" s="53" t="n">
        <v>0.1</v>
      </c>
      <c r="E8553" s="53" t="s">
        <v>748</v>
      </c>
      <c r="F8553" s="0" t="s">
        <v>1451</v>
      </c>
      <c r="G8553" s="0" t="str">
        <f aca="false">LEFT(B8553,2)</f>
        <v>05</v>
      </c>
      <c r="H8553" s="0" t="str">
        <f aca="false">I8553&amp;"_"&amp;G8553&amp;"_"&amp;F8553</f>
        <v>Loevfroe_05_20190910_DL2019037_SolroedGym_koersel1</v>
      </c>
      <c r="I8553" s="61" t="str">
        <f aca="false">MID(RIGHT(B8553,LEN(B8553)-3),1,FIND("_",RIGHT(B8553,LEN(B8553)-3))-1)</f>
        <v>Loevfroe</v>
      </c>
      <c r="J8553" s="61" t="str">
        <f aca="false">TRIM(SUBSTITUTE(RIGHT(B8553,FIND(I8553,B8553)+1),"_",""))</f>
        <v>eDNA</v>
      </c>
      <c r="K8553" s="0" t="str">
        <f aca="false">IFERROR(VALUE(SUBSTITUTE(E8553,".",",")),E8553)</f>
        <v>No Ct</v>
      </c>
      <c r="L8553" s="61" t="str">
        <f aca="false">IF(J8553="PosK",SUMIFS(K:K,J:J,"PosK",H:H,H8553),"")</f>
        <v/>
      </c>
      <c r="M8553" s="61" t="str">
        <f aca="false">IF(J8553="PosK",SUMIFS(K:K,J:J,"NegK",H:H,H8553),"")</f>
        <v/>
      </c>
      <c r="N8553" s="61" t="str">
        <f aca="false">IF(J8553="PosK",SUMIFS(K:K,J:J,"eDNA",H:H,H8553),"")</f>
        <v/>
      </c>
      <c r="P8553" s="62"/>
      <c r="T8553" s="63"/>
      <c r="W8553" s="64"/>
    </row>
    <row r="8554" customFormat="false" ht="14.25" hidden="false" customHeight="false" outlineLevel="0" collapsed="false">
      <c r="A8554" s="0" t="s">
        <v>786</v>
      </c>
      <c r="B8554" s="52" t="s">
        <v>787</v>
      </c>
      <c r="C8554" s="52" t="s">
        <v>743</v>
      </c>
      <c r="D8554" s="53" t="n">
        <v>0.1</v>
      </c>
      <c r="E8554" s="53" t="n">
        <v>31</v>
      </c>
      <c r="F8554" s="0" t="s">
        <v>1451</v>
      </c>
      <c r="G8554" s="0" t="str">
        <f aca="false">LEFT(B8554,2)</f>
        <v>06</v>
      </c>
      <c r="H8554" s="0" t="str">
        <f aca="false">I8554&amp;"_"&amp;G8554&amp;"_"&amp;F8554</f>
        <v>Springfroe_06_20190910_DL2019037_SolroedGym_koersel1</v>
      </c>
      <c r="I8554" s="61" t="str">
        <f aca="false">MID(RIGHT(B8554,LEN(B8554)-3),1,FIND("_",RIGHT(B8554,LEN(B8554)-3))-1)</f>
        <v>Springfroe</v>
      </c>
      <c r="J8554" s="61" t="str">
        <f aca="false">TRIM(SUBSTITUTE(RIGHT(B8554,FIND(I8554,B8554)+1),"_",""))</f>
        <v>PosK</v>
      </c>
      <c r="K8554" s="0" t="n">
        <f aca="false">IFERROR(VALUE(SUBSTITUTE(E8554,".",",")),E8554)</f>
        <v>31</v>
      </c>
      <c r="L8554" s="61" t="n">
        <f aca="false">IF(J8554="PosK",SUMIFS(K:K,J:J,"PosK",H:H,H8554),"")</f>
        <v>31</v>
      </c>
      <c r="M8554" s="61" t="n">
        <f aca="false">IF(J8554="PosK",SUMIFS(K:K,J:J,"NegK",H:H,H8554),"")</f>
        <v>0</v>
      </c>
      <c r="N8554" s="61" t="n">
        <f aca="false">IF(J8554="PosK",SUMIFS(K:K,J:J,"eDNA",H:H,H8554),"")</f>
        <v>0</v>
      </c>
      <c r="P8554" s="62" t="n">
        <f aca="false">IF(K8556="No Ct",0,K8556)</f>
        <v>0</v>
      </c>
      <c r="Q8554" s="62" t="n">
        <f aca="false">IF(K8557="No Ct",0,K8557)</f>
        <v>0</v>
      </c>
      <c r="R8554" s="0" t="str">
        <f aca="false">IF(AND(L8554&gt;0,M8554=0),"Valid","Invalid")</f>
        <v>Valid</v>
      </c>
      <c r="S8554" s="0" t="str">
        <f aca="false">IF(OR(P8554&gt;1,Q8554&gt;1),"Present","Absent")</f>
        <v>Absent</v>
      </c>
      <c r="T8554" s="63" t="str">
        <f aca="false">IF(OR(AND(P8554&gt;1,P8554&lt;41),AND(Q8554&gt;1,Q8554&lt;41)),"Ct&lt;41","Ct&gt;41")</f>
        <v>Ct&gt;41</v>
      </c>
      <c r="U8554" s="0" t="str">
        <f aca="false">I8554</f>
        <v>Springfroe</v>
      </c>
      <c r="V8554" s="0" t="str">
        <f aca="false">MID(F8554,10,9)</f>
        <v>DL2019037</v>
      </c>
      <c r="W8554" s="64" t="str">
        <f aca="false">V8554&amp;"_"&amp;U8554&amp;"_"&amp;R8554&amp;"_"&amp;S8554&amp;"_"&amp;T8554</f>
        <v>DL2019037_Springfroe_Valid_Absent_Ct&gt;41</v>
      </c>
    </row>
    <row r="8555" customFormat="false" ht="14.25" hidden="false" customHeight="false" outlineLevel="0" collapsed="false">
      <c r="A8555" s="0" t="s">
        <v>788</v>
      </c>
      <c r="B8555" s="52" t="s">
        <v>789</v>
      </c>
      <c r="C8555" s="52" t="s">
        <v>747</v>
      </c>
      <c r="D8555" s="53" t="n">
        <v>0.1</v>
      </c>
      <c r="E8555" s="53" t="s">
        <v>748</v>
      </c>
      <c r="F8555" s="0" t="s">
        <v>1451</v>
      </c>
      <c r="G8555" s="0" t="str">
        <f aca="false">LEFT(B8555,2)</f>
        <v>06</v>
      </c>
      <c r="H8555" s="0" t="str">
        <f aca="false">I8555&amp;"_"&amp;G8555&amp;"_"&amp;F8555</f>
        <v>Springfroe_06_20190910_DL2019037_SolroedGym_koersel1</v>
      </c>
      <c r="I8555" s="61" t="str">
        <f aca="false">MID(RIGHT(B8555,LEN(B8555)-3),1,FIND("_",RIGHT(B8555,LEN(B8555)-3))-1)</f>
        <v>Springfroe</v>
      </c>
      <c r="J8555" s="61" t="str">
        <f aca="false">TRIM(SUBSTITUTE(RIGHT(B8555,FIND(I8555,B8555)+1),"_",""))</f>
        <v>NegK</v>
      </c>
      <c r="K8555" s="0" t="str">
        <f aca="false">IFERROR(VALUE(SUBSTITUTE(E8555,".",",")),E8555)</f>
        <v>No Ct</v>
      </c>
      <c r="L8555" s="61" t="str">
        <f aca="false">IF(J8555="PosK",SUMIFS(K:K,J:J,"PosK",H:H,H8555),"")</f>
        <v/>
      </c>
      <c r="M8555" s="61" t="str">
        <f aca="false">IF(J8555="PosK",SUMIFS(K:K,J:J,"NegK",H:H,H8555),"")</f>
        <v/>
      </c>
      <c r="N8555" s="61" t="str">
        <f aca="false">IF(J8555="PosK",SUMIFS(K:K,J:J,"eDNA",H:H,H8555),"")</f>
        <v/>
      </c>
    </row>
    <row r="8556" customFormat="false" ht="14.25" hidden="false" customHeight="false" outlineLevel="0" collapsed="false">
      <c r="A8556" s="0" t="s">
        <v>790</v>
      </c>
      <c r="B8556" s="52" t="s">
        <v>791</v>
      </c>
      <c r="C8556" s="52" t="s">
        <v>751</v>
      </c>
      <c r="D8556" s="53" t="n">
        <v>0.1</v>
      </c>
      <c r="E8556" s="53" t="s">
        <v>748</v>
      </c>
      <c r="F8556" s="0" t="s">
        <v>1451</v>
      </c>
      <c r="G8556" s="0" t="str">
        <f aca="false">LEFT(B8556,2)</f>
        <v>06</v>
      </c>
      <c r="H8556" s="0" t="str">
        <f aca="false">I8556&amp;"_"&amp;G8556&amp;"_"&amp;F8556</f>
        <v>Springfroe_06_20190910_DL2019037_SolroedGym_koersel1</v>
      </c>
      <c r="I8556" s="61" t="str">
        <f aca="false">MID(RIGHT(B8556,LEN(B8556)-3),1,FIND("_",RIGHT(B8556,LEN(B8556)-3))-1)</f>
        <v>Springfroe</v>
      </c>
      <c r="J8556" s="61" t="str">
        <f aca="false">TRIM(SUBSTITUTE(RIGHT(B8556,FIND(I8556,B8556)+1),"_",""))</f>
        <v>eDNA</v>
      </c>
      <c r="K8556" s="0" t="str">
        <f aca="false">IFERROR(VALUE(SUBSTITUTE(E8556,".",",")),E8556)</f>
        <v>No Ct</v>
      </c>
      <c r="L8556" s="61" t="str">
        <f aca="false">IF(J8556="PosK",SUMIFS(K:K,J:J,"PosK",H:H,H8556),"")</f>
        <v/>
      </c>
      <c r="M8556" s="61" t="str">
        <f aca="false">IF(J8556="PosK",SUMIFS(K:K,J:J,"NegK",H:H,H8556),"")</f>
        <v/>
      </c>
      <c r="N8556" s="61" t="str">
        <f aca="false">IF(J8556="PosK",SUMIFS(K:K,J:J,"eDNA",H:H,H8556),"")</f>
        <v/>
      </c>
      <c r="Q8556" s="62"/>
    </row>
    <row r="8557" customFormat="false" ht="14.25" hidden="false" customHeight="false" outlineLevel="0" collapsed="false">
      <c r="A8557" s="0" t="s">
        <v>792</v>
      </c>
      <c r="B8557" s="52" t="s">
        <v>791</v>
      </c>
      <c r="C8557" s="52" t="s">
        <v>751</v>
      </c>
      <c r="D8557" s="53" t="n">
        <v>0.1</v>
      </c>
      <c r="E8557" s="53" t="s">
        <v>748</v>
      </c>
      <c r="F8557" s="0" t="s">
        <v>1451</v>
      </c>
      <c r="G8557" s="0" t="str">
        <f aca="false">LEFT(B8557,2)</f>
        <v>06</v>
      </c>
      <c r="H8557" s="0" t="str">
        <f aca="false">I8557&amp;"_"&amp;G8557&amp;"_"&amp;F8557</f>
        <v>Springfroe_06_20190910_DL2019037_SolroedGym_koersel1</v>
      </c>
      <c r="I8557" s="61" t="str">
        <f aca="false">MID(RIGHT(B8557,LEN(B8557)-3),1,FIND("_",RIGHT(B8557,LEN(B8557)-3))-1)</f>
        <v>Springfroe</v>
      </c>
      <c r="J8557" s="61" t="str">
        <f aca="false">TRIM(SUBSTITUTE(RIGHT(B8557,FIND(I8557,B8557)+1),"_",""))</f>
        <v>eDNA</v>
      </c>
      <c r="K8557" s="0" t="str">
        <f aca="false">IFERROR(VALUE(SUBSTITUTE(E8557,".",",")),E8557)</f>
        <v>No Ct</v>
      </c>
      <c r="L8557" s="61" t="str">
        <f aca="false">IF(J8557="PosK",SUMIFS(K:K,J:J,"PosK",H:H,H8557),"")</f>
        <v/>
      </c>
      <c r="M8557" s="61" t="str">
        <f aca="false">IF(J8557="PosK",SUMIFS(K:K,J:J,"NegK",H:H,H8557),"")</f>
        <v/>
      </c>
      <c r="N8557" s="61" t="str">
        <f aca="false">IF(J8557="PosK",SUMIFS(K:K,J:J,"eDNA",H:H,H8557),"")</f>
        <v/>
      </c>
      <c r="P8557" s="62"/>
      <c r="T8557" s="63"/>
      <c r="W8557" s="64"/>
    </row>
    <row r="8558" customFormat="false" ht="14.25" hidden="false" customHeight="false" outlineLevel="0" collapsed="false">
      <c r="A8558" s="0" t="s">
        <v>794</v>
      </c>
      <c r="B8558" s="52" t="s">
        <v>960</v>
      </c>
      <c r="C8558" s="52" t="s">
        <v>743</v>
      </c>
      <c r="D8558" s="53" t="n">
        <v>0.1</v>
      </c>
      <c r="E8558" s="53" t="n">
        <v>29.88</v>
      </c>
      <c r="F8558" s="0" t="s">
        <v>1451</v>
      </c>
      <c r="G8558" s="0" t="str">
        <f aca="false">LEFT(B8558,2)</f>
        <v>07</v>
      </c>
      <c r="H8558" s="0" t="str">
        <f aca="false">I8558&amp;"_"&amp;G8558&amp;"_"&amp;F8558</f>
        <v>Springfroe_07_20190910_DL2019037_SolroedGym_koersel1</v>
      </c>
      <c r="I8558" s="61" t="str">
        <f aca="false">MID(RIGHT(B8558,LEN(B8558)-3),1,FIND("_",RIGHT(B8558,LEN(B8558)-3))-1)</f>
        <v>Springfroe</v>
      </c>
      <c r="J8558" s="61" t="str">
        <f aca="false">TRIM(SUBSTITUTE(RIGHT(B8558,FIND(I8558,B8558)+1),"_",""))</f>
        <v>PosK</v>
      </c>
      <c r="K8558" s="0" t="n">
        <f aca="false">IFERROR(VALUE(SUBSTITUTE(E8558,".",",")),E8558)</f>
        <v>29.88</v>
      </c>
      <c r="L8558" s="61" t="n">
        <f aca="false">IF(J8558="PosK",SUMIFS(K:K,J:J,"PosK",H:H,H8558),"")</f>
        <v>29.88</v>
      </c>
      <c r="M8558" s="61" t="n">
        <f aca="false">IF(J8558="PosK",SUMIFS(K:K,J:J,"NegK",H:H,H8558),"")</f>
        <v>0</v>
      </c>
      <c r="N8558" s="61" t="n">
        <f aca="false">IF(J8558="PosK",SUMIFS(K:K,J:J,"eDNA",H:H,H8558),"")</f>
        <v>0</v>
      </c>
      <c r="P8558" s="62" t="n">
        <f aca="false">IF(K8560="No Ct",0,K8560)</f>
        <v>0</v>
      </c>
      <c r="Q8558" s="62" t="n">
        <f aca="false">IF(K8561="No Ct",0,K8561)</f>
        <v>0</v>
      </c>
      <c r="R8558" s="0" t="str">
        <f aca="false">IF(AND(L8558&gt;0,M8558=0),"Valid","Invalid")</f>
        <v>Valid</v>
      </c>
      <c r="S8558" s="0" t="str">
        <f aca="false">IF(OR(P8558&gt;1,Q8558&gt;1),"Present","Absent")</f>
        <v>Absent</v>
      </c>
      <c r="T8558" s="63" t="str">
        <f aca="false">IF(OR(AND(P8558&gt;1,P8558&lt;41),AND(Q8558&gt;1,Q8558&lt;41)),"Ct&lt;41","Ct&gt;41")</f>
        <v>Ct&gt;41</v>
      </c>
      <c r="U8558" s="0" t="str">
        <f aca="false">I8558</f>
        <v>Springfroe</v>
      </c>
      <c r="V8558" s="0" t="str">
        <f aca="false">MID(F8558,10,9)</f>
        <v>DL2019037</v>
      </c>
      <c r="W8558" s="64" t="str">
        <f aca="false">V8558&amp;"_"&amp;U8558&amp;"_"&amp;R8558&amp;"_"&amp;S8558&amp;"_"&amp;T8558</f>
        <v>DL2019037_Springfroe_Valid_Absent_Ct&gt;41</v>
      </c>
    </row>
    <row r="8559" customFormat="false" ht="14.25" hidden="false" customHeight="false" outlineLevel="0" collapsed="false">
      <c r="A8559" s="0" t="s">
        <v>796</v>
      </c>
      <c r="B8559" s="52" t="s">
        <v>961</v>
      </c>
      <c r="C8559" s="52" t="s">
        <v>747</v>
      </c>
      <c r="D8559" s="53" t="n">
        <v>0.1</v>
      </c>
      <c r="E8559" s="53" t="s">
        <v>748</v>
      </c>
      <c r="F8559" s="0" t="s">
        <v>1451</v>
      </c>
      <c r="G8559" s="0" t="str">
        <f aca="false">LEFT(B8559,2)</f>
        <v>07</v>
      </c>
      <c r="H8559" s="0" t="str">
        <f aca="false">I8559&amp;"_"&amp;G8559&amp;"_"&amp;F8559</f>
        <v>Springfroe_07_20190910_DL2019037_SolroedGym_koersel1</v>
      </c>
      <c r="I8559" s="61" t="str">
        <f aca="false">MID(RIGHT(B8559,LEN(B8559)-3),1,FIND("_",RIGHT(B8559,LEN(B8559)-3))-1)</f>
        <v>Springfroe</v>
      </c>
      <c r="J8559" s="61" t="str">
        <f aca="false">TRIM(SUBSTITUTE(RIGHT(B8559,FIND(I8559,B8559)+1),"_",""))</f>
        <v>NegK</v>
      </c>
      <c r="K8559" s="0" t="str">
        <f aca="false">IFERROR(VALUE(SUBSTITUTE(E8559,".",",")),E8559)</f>
        <v>No Ct</v>
      </c>
      <c r="L8559" s="61" t="str">
        <f aca="false">IF(J8559="PosK",SUMIFS(K:K,J:J,"PosK",H:H,H8559),"")</f>
        <v/>
      </c>
      <c r="M8559" s="61" t="str">
        <f aca="false">IF(J8559="PosK",SUMIFS(K:K,J:J,"NegK",H:H,H8559),"")</f>
        <v/>
      </c>
      <c r="N8559" s="61" t="str">
        <f aca="false">IF(J8559="PosK",SUMIFS(K:K,J:J,"eDNA",H:H,H8559),"")</f>
        <v/>
      </c>
    </row>
    <row r="8560" customFormat="false" ht="14.25" hidden="false" customHeight="false" outlineLevel="0" collapsed="false">
      <c r="A8560" s="0" t="s">
        <v>798</v>
      </c>
      <c r="B8560" s="52" t="s">
        <v>962</v>
      </c>
      <c r="C8560" s="52" t="s">
        <v>751</v>
      </c>
      <c r="D8560" s="53" t="n">
        <v>0.1</v>
      </c>
      <c r="E8560" s="53" t="s">
        <v>748</v>
      </c>
      <c r="F8560" s="0" t="s">
        <v>1451</v>
      </c>
      <c r="G8560" s="0" t="str">
        <f aca="false">LEFT(B8560,2)</f>
        <v>07</v>
      </c>
      <c r="H8560" s="0" t="str">
        <f aca="false">I8560&amp;"_"&amp;G8560&amp;"_"&amp;F8560</f>
        <v>Springfroe_07_20190910_DL2019037_SolroedGym_koersel1</v>
      </c>
      <c r="I8560" s="61" t="str">
        <f aca="false">MID(RIGHT(B8560,LEN(B8560)-3),1,FIND("_",RIGHT(B8560,LEN(B8560)-3))-1)</f>
        <v>Springfroe</v>
      </c>
      <c r="J8560" s="61" t="str">
        <f aca="false">TRIM(SUBSTITUTE(RIGHT(B8560,FIND(I8560,B8560)+1),"_",""))</f>
        <v>eDNA</v>
      </c>
      <c r="K8560" s="0" t="str">
        <f aca="false">IFERROR(VALUE(SUBSTITUTE(E8560,".",",")),E8560)</f>
        <v>No Ct</v>
      </c>
      <c r="L8560" s="61" t="str">
        <f aca="false">IF(J8560="PosK",SUMIFS(K:K,J:J,"PosK",H:H,H8560),"")</f>
        <v/>
      </c>
      <c r="M8560" s="61" t="str">
        <f aca="false">IF(J8560="PosK",SUMIFS(K:K,J:J,"NegK",H:H,H8560),"")</f>
        <v/>
      </c>
      <c r="N8560" s="61" t="str">
        <f aca="false">IF(J8560="PosK",SUMIFS(K:K,J:J,"eDNA",H:H,H8560),"")</f>
        <v/>
      </c>
      <c r="Q8560" s="62"/>
    </row>
    <row r="8561" customFormat="false" ht="14.25" hidden="false" customHeight="false" outlineLevel="0" collapsed="false">
      <c r="A8561" s="0" t="s">
        <v>800</v>
      </c>
      <c r="B8561" s="52" t="s">
        <v>962</v>
      </c>
      <c r="C8561" s="52" t="s">
        <v>751</v>
      </c>
      <c r="D8561" s="53" t="n">
        <v>0.1</v>
      </c>
      <c r="E8561" s="53" t="s">
        <v>748</v>
      </c>
      <c r="F8561" s="0" t="s">
        <v>1451</v>
      </c>
      <c r="G8561" s="0" t="str">
        <f aca="false">LEFT(B8561,2)</f>
        <v>07</v>
      </c>
      <c r="H8561" s="0" t="str">
        <f aca="false">I8561&amp;"_"&amp;G8561&amp;"_"&amp;F8561</f>
        <v>Springfroe_07_20190910_DL2019037_SolroedGym_koersel1</v>
      </c>
      <c r="I8561" s="61" t="str">
        <f aca="false">MID(RIGHT(B8561,LEN(B8561)-3),1,FIND("_",RIGHT(B8561,LEN(B8561)-3))-1)</f>
        <v>Springfroe</v>
      </c>
      <c r="J8561" s="61" t="str">
        <f aca="false">TRIM(SUBSTITUTE(RIGHT(B8561,FIND(I8561,B8561)+1),"_",""))</f>
        <v>eDNA</v>
      </c>
      <c r="K8561" s="0" t="str">
        <f aca="false">IFERROR(VALUE(SUBSTITUTE(E8561,".",",")),E8561)</f>
        <v>No Ct</v>
      </c>
      <c r="L8561" s="61" t="str">
        <f aca="false">IF(J8561="PosK",SUMIFS(K:K,J:J,"PosK",H:H,H8561),"")</f>
        <v/>
      </c>
      <c r="M8561" s="61" t="str">
        <f aca="false">IF(J8561="PosK",SUMIFS(K:K,J:J,"NegK",H:H,H8561),"")</f>
        <v/>
      </c>
      <c r="N8561" s="61" t="str">
        <f aca="false">IF(J8561="PosK",SUMIFS(K:K,J:J,"eDNA",H:H,H8561),"")</f>
        <v/>
      </c>
      <c r="P8561" s="62"/>
      <c r="T8561" s="63"/>
      <c r="W8561" s="64"/>
    </row>
    <row r="8562" customFormat="false" ht="14.25" hidden="false" customHeight="false" outlineLevel="0" collapsed="false">
      <c r="A8562" s="0" t="s">
        <v>802</v>
      </c>
      <c r="B8562" s="52" t="s">
        <v>964</v>
      </c>
      <c r="C8562" s="52" t="s">
        <v>743</v>
      </c>
      <c r="D8562" s="53" t="n">
        <v>0.1</v>
      </c>
      <c r="E8562" s="53" t="n">
        <v>26.49</v>
      </c>
      <c r="F8562" s="0" t="s">
        <v>1451</v>
      </c>
      <c r="G8562" s="0" t="str">
        <f aca="false">LEFT(B8562,2)</f>
        <v>08</v>
      </c>
      <c r="H8562" s="0" t="str">
        <f aca="false">I8562&amp;"_"&amp;G8562&amp;"_"&amp;F8562</f>
        <v>Klokkefroe_08_20190910_DL2019037_SolroedGym_koersel1</v>
      </c>
      <c r="I8562" s="61" t="str">
        <f aca="false">MID(RIGHT(B8562,LEN(B8562)-3),1,FIND("_",RIGHT(B8562,LEN(B8562)-3))-1)</f>
        <v>Klokkefroe</v>
      </c>
      <c r="J8562" s="61" t="str">
        <f aca="false">TRIM(SUBSTITUTE(RIGHT(B8562,FIND(I8562,B8562)+1),"_",""))</f>
        <v>PosK</v>
      </c>
      <c r="K8562" s="0" t="n">
        <f aca="false">IFERROR(VALUE(SUBSTITUTE(E8562,".",",")),E8562)</f>
        <v>26.49</v>
      </c>
      <c r="L8562" s="61" t="n">
        <f aca="false">IF(J8562="PosK",SUMIFS(K:K,J:J,"PosK",H:H,H8562),"")</f>
        <v>26.49</v>
      </c>
      <c r="M8562" s="61" t="n">
        <f aca="false">IF(J8562="PosK",SUMIFS(K:K,J:J,"NegK",H:H,H8562),"")</f>
        <v>0</v>
      </c>
      <c r="N8562" s="61" t="n">
        <f aca="false">IF(J8562="PosK",SUMIFS(K:K,J:J,"eDNA",H:H,H8562),"")</f>
        <v>0</v>
      </c>
      <c r="P8562" s="62" t="n">
        <f aca="false">IF(K8564="No Ct",0,K8564)</f>
        <v>0</v>
      </c>
      <c r="Q8562" s="62" t="n">
        <f aca="false">IF(K8565="No Ct",0,K8565)</f>
        <v>0</v>
      </c>
      <c r="R8562" s="0" t="str">
        <f aca="false">IF(AND(L8562&gt;0,M8562=0),"Valid","Invalid")</f>
        <v>Valid</v>
      </c>
      <c r="S8562" s="0" t="str">
        <f aca="false">IF(OR(P8562&gt;1,Q8562&gt;1),"Present","Absent")</f>
        <v>Absent</v>
      </c>
      <c r="T8562" s="63" t="str">
        <f aca="false">IF(OR(AND(P8562&gt;1,P8562&lt;41),AND(Q8562&gt;1,Q8562&lt;41)),"Ct&lt;41","Ct&gt;41")</f>
        <v>Ct&gt;41</v>
      </c>
      <c r="U8562" s="0" t="str">
        <f aca="false">I8562</f>
        <v>Klokkefroe</v>
      </c>
      <c r="V8562" s="0" t="str">
        <f aca="false">MID(F8562,10,9)</f>
        <v>DL2019037</v>
      </c>
      <c r="W8562" s="64" t="str">
        <f aca="false">V8562&amp;"_"&amp;U8562&amp;"_"&amp;R8562&amp;"_"&amp;S8562&amp;"_"&amp;T8562</f>
        <v>DL2019037_Klokkefroe_Valid_Absent_Ct&gt;41</v>
      </c>
    </row>
    <row r="8563" customFormat="false" ht="14.25" hidden="false" customHeight="false" outlineLevel="0" collapsed="false">
      <c r="A8563" s="0" t="s">
        <v>804</v>
      </c>
      <c r="B8563" s="52" t="s">
        <v>965</v>
      </c>
      <c r="C8563" s="52" t="s">
        <v>747</v>
      </c>
      <c r="D8563" s="53" t="n">
        <v>0.1</v>
      </c>
      <c r="E8563" s="53" t="s">
        <v>748</v>
      </c>
      <c r="F8563" s="0" t="s">
        <v>1451</v>
      </c>
      <c r="G8563" s="0" t="str">
        <f aca="false">LEFT(B8563,2)</f>
        <v>08</v>
      </c>
      <c r="H8563" s="0" t="str">
        <f aca="false">I8563&amp;"_"&amp;G8563&amp;"_"&amp;F8563</f>
        <v>Klokkefroe_08_20190910_DL2019037_SolroedGym_koersel1</v>
      </c>
      <c r="I8563" s="61" t="str">
        <f aca="false">MID(RIGHT(B8563,LEN(B8563)-3),1,FIND("_",RIGHT(B8563,LEN(B8563)-3))-1)</f>
        <v>Klokkefroe</v>
      </c>
      <c r="J8563" s="61" t="str">
        <f aca="false">TRIM(SUBSTITUTE(RIGHT(B8563,FIND(I8563,B8563)+1),"_",""))</f>
        <v>NegK</v>
      </c>
      <c r="K8563" s="0" t="str">
        <f aca="false">IFERROR(VALUE(SUBSTITUTE(E8563,".",",")),E8563)</f>
        <v>No Ct</v>
      </c>
      <c r="L8563" s="61" t="str">
        <f aca="false">IF(J8563="PosK",SUMIFS(K:K,J:J,"PosK",H:H,H8563),"")</f>
        <v/>
      </c>
      <c r="M8563" s="61" t="str">
        <f aca="false">IF(J8563="PosK",SUMIFS(K:K,J:J,"NegK",H:H,H8563),"")</f>
        <v/>
      </c>
      <c r="N8563" s="61" t="str">
        <f aca="false">IF(J8563="PosK",SUMIFS(K:K,J:J,"eDNA",H:H,H8563),"")</f>
        <v/>
      </c>
    </row>
    <row r="8564" customFormat="false" ht="14.25" hidden="false" customHeight="false" outlineLevel="0" collapsed="false">
      <c r="A8564" s="0" t="s">
        <v>806</v>
      </c>
      <c r="B8564" s="52" t="s">
        <v>966</v>
      </c>
      <c r="C8564" s="52" t="s">
        <v>751</v>
      </c>
      <c r="D8564" s="53" t="n">
        <v>0.1</v>
      </c>
      <c r="E8564" s="53" t="s">
        <v>748</v>
      </c>
      <c r="F8564" s="0" t="s">
        <v>1451</v>
      </c>
      <c r="G8564" s="0" t="str">
        <f aca="false">LEFT(B8564,2)</f>
        <v>08</v>
      </c>
      <c r="H8564" s="0" t="str">
        <f aca="false">I8564&amp;"_"&amp;G8564&amp;"_"&amp;F8564</f>
        <v>Klokkefroe_08_20190910_DL2019037_SolroedGym_koersel1</v>
      </c>
      <c r="I8564" s="61" t="str">
        <f aca="false">MID(RIGHT(B8564,LEN(B8564)-3),1,FIND("_",RIGHT(B8564,LEN(B8564)-3))-1)</f>
        <v>Klokkefroe</v>
      </c>
      <c r="J8564" s="61" t="str">
        <f aca="false">TRIM(SUBSTITUTE(RIGHT(B8564,FIND(I8564,B8564)+1),"_",""))</f>
        <v>eDNA</v>
      </c>
      <c r="K8564" s="0" t="str">
        <f aca="false">IFERROR(VALUE(SUBSTITUTE(E8564,".",",")),E8564)</f>
        <v>No Ct</v>
      </c>
      <c r="L8564" s="61" t="str">
        <f aca="false">IF(J8564="PosK",SUMIFS(K:K,J:J,"PosK",H:H,H8564),"")</f>
        <v/>
      </c>
      <c r="M8564" s="61" t="str">
        <f aca="false">IF(J8564="PosK",SUMIFS(K:K,J:J,"NegK",H:H,H8564),"")</f>
        <v/>
      </c>
      <c r="N8564" s="61" t="str">
        <f aca="false">IF(J8564="PosK",SUMIFS(K:K,J:J,"eDNA",H:H,H8564),"")</f>
        <v/>
      </c>
      <c r="Q8564" s="62"/>
    </row>
    <row r="8565" customFormat="false" ht="14.25" hidden="false" customHeight="false" outlineLevel="0" collapsed="false">
      <c r="A8565" s="0" t="s">
        <v>808</v>
      </c>
      <c r="B8565" s="52" t="s">
        <v>966</v>
      </c>
      <c r="C8565" s="52" t="s">
        <v>751</v>
      </c>
      <c r="D8565" s="53" t="n">
        <v>0.1</v>
      </c>
      <c r="E8565" s="53" t="s">
        <v>748</v>
      </c>
      <c r="F8565" s="0" t="s">
        <v>1451</v>
      </c>
      <c r="G8565" s="0" t="str">
        <f aca="false">LEFT(B8565,2)</f>
        <v>08</v>
      </c>
      <c r="H8565" s="0" t="str">
        <f aca="false">I8565&amp;"_"&amp;G8565&amp;"_"&amp;F8565</f>
        <v>Klokkefroe_08_20190910_DL2019037_SolroedGym_koersel1</v>
      </c>
      <c r="I8565" s="61" t="str">
        <f aca="false">MID(RIGHT(B8565,LEN(B8565)-3),1,FIND("_",RIGHT(B8565,LEN(B8565)-3))-1)</f>
        <v>Klokkefroe</v>
      </c>
      <c r="J8565" s="61" t="str">
        <f aca="false">TRIM(SUBSTITUTE(RIGHT(B8565,FIND(I8565,B8565)+1),"_",""))</f>
        <v>eDNA</v>
      </c>
      <c r="K8565" s="0" t="str">
        <f aca="false">IFERROR(VALUE(SUBSTITUTE(E8565,".",",")),E8565)</f>
        <v>No Ct</v>
      </c>
      <c r="L8565" s="61" t="str">
        <f aca="false">IF(J8565="PosK",SUMIFS(K:K,J:J,"PosK",H:H,H8565),"")</f>
        <v/>
      </c>
      <c r="M8565" s="61" t="str">
        <f aca="false">IF(J8565="PosK",SUMIFS(K:K,J:J,"NegK",H:H,H8565),"")</f>
        <v/>
      </c>
      <c r="N8565" s="61" t="str">
        <f aca="false">IF(J8565="PosK",SUMIFS(K:K,J:J,"eDNA",H:H,H8565),"")</f>
        <v/>
      </c>
      <c r="P8565" s="62"/>
      <c r="T8565" s="63"/>
      <c r="W8565" s="64"/>
    </row>
    <row r="8566" customFormat="false" ht="14.25" hidden="false" customHeight="false" outlineLevel="0" collapsed="false">
      <c r="A8566" s="0" t="s">
        <v>810</v>
      </c>
      <c r="B8566" s="52" t="s">
        <v>968</v>
      </c>
      <c r="C8566" s="52" t="s">
        <v>743</v>
      </c>
      <c r="D8566" s="53" t="n">
        <v>0.1</v>
      </c>
      <c r="E8566" s="53" t="n">
        <v>24.08</v>
      </c>
      <c r="F8566" s="0" t="s">
        <v>1451</v>
      </c>
      <c r="G8566" s="0" t="str">
        <f aca="false">LEFT(B8566,2)</f>
        <v>09</v>
      </c>
      <c r="H8566" s="0" t="str">
        <f aca="false">I8566&amp;"_"&amp;G8566&amp;"_"&amp;F8566</f>
        <v>Skrubtudse_09_20190910_DL2019037_SolroedGym_koersel1</v>
      </c>
      <c r="I8566" s="61" t="str">
        <f aca="false">MID(RIGHT(B8566,LEN(B8566)-3),1,FIND("_",RIGHT(B8566,LEN(B8566)-3))-1)</f>
        <v>Skrubtudse</v>
      </c>
      <c r="J8566" s="61" t="str">
        <f aca="false">TRIM(SUBSTITUTE(RIGHT(B8566,FIND(I8566,B8566)+1),"_",""))</f>
        <v>PosK</v>
      </c>
      <c r="K8566" s="0" t="n">
        <f aca="false">IFERROR(VALUE(SUBSTITUTE(E8566,".",",")),E8566)</f>
        <v>24.08</v>
      </c>
      <c r="L8566" s="61" t="n">
        <f aca="false">IF(J8566="PosK",SUMIFS(K:K,J:J,"PosK",H:H,H8566),"")</f>
        <v>24.08</v>
      </c>
      <c r="M8566" s="61" t="n">
        <f aca="false">IF(J8566="PosK",SUMIFS(K:K,J:J,"NegK",H:H,H8566),"")</f>
        <v>0</v>
      </c>
      <c r="N8566" s="61" t="n">
        <f aca="false">IF(J8566="PosK",SUMIFS(K:K,J:J,"eDNA",H:H,H8566),"")</f>
        <v>72.93</v>
      </c>
      <c r="P8566" s="62" t="n">
        <f aca="false">IF(K8568="No Ct",0,K8568)</f>
        <v>35.64</v>
      </c>
      <c r="Q8566" s="62" t="n">
        <f aca="false">IF(K8569="No Ct",0,K8569)</f>
        <v>37.29</v>
      </c>
      <c r="R8566" s="0" t="str">
        <f aca="false">IF(AND(L8566&gt;0,M8566=0),"Valid","Invalid")</f>
        <v>Valid</v>
      </c>
      <c r="S8566" s="0" t="str">
        <f aca="false">IF(OR(P8566&gt;1,Q8566&gt;1),"Present","Absent")</f>
        <v>Present</v>
      </c>
      <c r="T8566" s="63" t="str">
        <f aca="false">IF(OR(AND(P8566&gt;1,P8566&lt;41),AND(Q8566&gt;1,Q8566&lt;41)),"Ct&lt;41","Ct&gt;41")</f>
        <v>Ct&lt;41</v>
      </c>
      <c r="U8566" s="0" t="str">
        <f aca="false">I8566</f>
        <v>Skrubtudse</v>
      </c>
      <c r="V8566" s="0" t="str">
        <f aca="false">MID(F8566,10,9)</f>
        <v>DL2019037</v>
      </c>
      <c r="W8566" s="64" t="str">
        <f aca="false">V8566&amp;"_"&amp;U8566&amp;"_"&amp;R8566&amp;"_"&amp;S8566&amp;"_"&amp;T8566</f>
        <v>DL2019037_Skrubtudse_Valid_Present_Ct&lt;41</v>
      </c>
    </row>
    <row r="8567" customFormat="false" ht="14.25" hidden="false" customHeight="false" outlineLevel="0" collapsed="false">
      <c r="A8567" s="0" t="s">
        <v>812</v>
      </c>
      <c r="B8567" s="52" t="s">
        <v>969</v>
      </c>
      <c r="C8567" s="52" t="s">
        <v>747</v>
      </c>
      <c r="D8567" s="53" t="n">
        <v>0.1</v>
      </c>
      <c r="E8567" s="53" t="s">
        <v>748</v>
      </c>
      <c r="F8567" s="0" t="s">
        <v>1451</v>
      </c>
      <c r="G8567" s="0" t="str">
        <f aca="false">LEFT(B8567,2)</f>
        <v>09</v>
      </c>
      <c r="H8567" s="0" t="str">
        <f aca="false">I8567&amp;"_"&amp;G8567&amp;"_"&amp;F8567</f>
        <v>Skrubtudse_09_20190910_DL2019037_SolroedGym_koersel1</v>
      </c>
      <c r="I8567" s="61" t="str">
        <f aca="false">MID(RIGHT(B8567,LEN(B8567)-3),1,FIND("_",RIGHT(B8567,LEN(B8567)-3))-1)</f>
        <v>Skrubtudse</v>
      </c>
      <c r="J8567" s="61" t="str">
        <f aca="false">TRIM(SUBSTITUTE(RIGHT(B8567,FIND(I8567,B8567)+1),"_",""))</f>
        <v>NegK</v>
      </c>
      <c r="K8567" s="0" t="str">
        <f aca="false">IFERROR(VALUE(SUBSTITUTE(E8567,".",",")),E8567)</f>
        <v>No Ct</v>
      </c>
      <c r="L8567" s="61" t="str">
        <f aca="false">IF(J8567="PosK",SUMIFS(K:K,J:J,"PosK",H:H,H8567),"")</f>
        <v/>
      </c>
      <c r="M8567" s="61" t="str">
        <f aca="false">IF(J8567="PosK",SUMIFS(K:K,J:J,"NegK",H:H,H8567),"")</f>
        <v/>
      </c>
      <c r="N8567" s="61" t="str">
        <f aca="false">IF(J8567="PosK",SUMIFS(K:K,J:J,"eDNA",H:H,H8567),"")</f>
        <v/>
      </c>
    </row>
    <row r="8568" customFormat="false" ht="14.25" hidden="false" customHeight="false" outlineLevel="0" collapsed="false">
      <c r="A8568" s="0" t="s">
        <v>814</v>
      </c>
      <c r="B8568" s="52" t="s">
        <v>970</v>
      </c>
      <c r="C8568" s="52" t="s">
        <v>751</v>
      </c>
      <c r="D8568" s="53" t="n">
        <v>0.1</v>
      </c>
      <c r="E8568" s="53" t="n">
        <v>35.64</v>
      </c>
      <c r="F8568" s="0" t="s">
        <v>1451</v>
      </c>
      <c r="G8568" s="0" t="str">
        <f aca="false">LEFT(B8568,2)</f>
        <v>09</v>
      </c>
      <c r="H8568" s="0" t="str">
        <f aca="false">I8568&amp;"_"&amp;G8568&amp;"_"&amp;F8568</f>
        <v>Skrubtudse_09_20190910_DL2019037_SolroedGym_koersel1</v>
      </c>
      <c r="I8568" s="61" t="str">
        <f aca="false">MID(RIGHT(B8568,LEN(B8568)-3),1,FIND("_",RIGHT(B8568,LEN(B8568)-3))-1)</f>
        <v>Skrubtudse</v>
      </c>
      <c r="J8568" s="61" t="str">
        <f aca="false">TRIM(SUBSTITUTE(RIGHT(B8568,FIND(I8568,B8568)+1),"_",""))</f>
        <v>eDNA</v>
      </c>
      <c r="K8568" s="0" t="n">
        <f aca="false">IFERROR(VALUE(SUBSTITUTE(E8568,".",",")),E8568)</f>
        <v>35.64</v>
      </c>
      <c r="L8568" s="61" t="str">
        <f aca="false">IF(J8568="PosK",SUMIFS(K:K,J:J,"PosK",H:H,H8568),"")</f>
        <v/>
      </c>
      <c r="M8568" s="61" t="str">
        <f aca="false">IF(J8568="PosK",SUMIFS(K:K,J:J,"NegK",H:H,H8568),"")</f>
        <v/>
      </c>
      <c r="N8568" s="61" t="str">
        <f aca="false">IF(J8568="PosK",SUMIFS(K:K,J:J,"eDNA",H:H,H8568),"")</f>
        <v/>
      </c>
      <c r="Q8568" s="62"/>
    </row>
    <row r="8569" customFormat="false" ht="14.25" hidden="false" customHeight="false" outlineLevel="0" collapsed="false">
      <c r="A8569" s="0" t="s">
        <v>816</v>
      </c>
      <c r="B8569" s="52" t="s">
        <v>970</v>
      </c>
      <c r="C8569" s="52" t="s">
        <v>751</v>
      </c>
      <c r="D8569" s="53" t="n">
        <v>0.1</v>
      </c>
      <c r="E8569" s="53" t="n">
        <v>37.29</v>
      </c>
      <c r="F8569" s="0" t="s">
        <v>1451</v>
      </c>
      <c r="G8569" s="0" t="str">
        <f aca="false">LEFT(B8569,2)</f>
        <v>09</v>
      </c>
      <c r="H8569" s="0" t="str">
        <f aca="false">I8569&amp;"_"&amp;G8569&amp;"_"&amp;F8569</f>
        <v>Skrubtudse_09_20190910_DL2019037_SolroedGym_koersel1</v>
      </c>
      <c r="I8569" s="61" t="str">
        <f aca="false">MID(RIGHT(B8569,LEN(B8569)-3),1,FIND("_",RIGHT(B8569,LEN(B8569)-3))-1)</f>
        <v>Skrubtudse</v>
      </c>
      <c r="J8569" s="61" t="str">
        <f aca="false">TRIM(SUBSTITUTE(RIGHT(B8569,FIND(I8569,B8569)+1),"_",""))</f>
        <v>eDNA</v>
      </c>
      <c r="K8569" s="0" t="n">
        <f aca="false">IFERROR(VALUE(SUBSTITUTE(E8569,".",",")),E8569)</f>
        <v>37.29</v>
      </c>
      <c r="L8569" s="61" t="str">
        <f aca="false">IF(J8569="PosK",SUMIFS(K:K,J:J,"PosK",H:H,H8569),"")</f>
        <v/>
      </c>
      <c r="M8569" s="61" t="str">
        <f aca="false">IF(J8569="PosK",SUMIFS(K:K,J:J,"NegK",H:H,H8569),"")</f>
        <v/>
      </c>
      <c r="N8569" s="61" t="str">
        <f aca="false">IF(J8569="PosK",SUMIFS(K:K,J:J,"eDNA",H:H,H8569),"")</f>
        <v/>
      </c>
      <c r="P8569" s="62"/>
      <c r="T8569" s="63"/>
      <c r="W8569" s="64"/>
    </row>
    <row r="8570" customFormat="false" ht="14.25" hidden="false" customHeight="false" outlineLevel="0" collapsed="false">
      <c r="A8570" s="0" t="s">
        <v>818</v>
      </c>
      <c r="B8570" s="52" t="s">
        <v>972</v>
      </c>
      <c r="C8570" s="52" t="s">
        <v>743</v>
      </c>
      <c r="D8570" s="53" t="n">
        <v>0.1</v>
      </c>
      <c r="E8570" s="53" t="s">
        <v>748</v>
      </c>
      <c r="F8570" s="0" t="s">
        <v>1451</v>
      </c>
      <c r="G8570" s="0" t="str">
        <f aca="false">LEFT(B8570,2)</f>
        <v>10</v>
      </c>
      <c r="H8570" s="0" t="str">
        <f aca="false">I8570&amp;"_"&amp;G8570&amp;"_"&amp;F8570</f>
        <v>Skrubtudse_10_20190910_DL2019037_SolroedGym_koersel1</v>
      </c>
      <c r="I8570" s="61" t="str">
        <f aca="false">MID(RIGHT(B8570,LEN(B8570)-3),1,FIND("_",RIGHT(B8570,LEN(B8570)-3))-1)</f>
        <v>Skrubtudse</v>
      </c>
      <c r="J8570" s="61" t="str">
        <f aca="false">TRIM(SUBSTITUTE(RIGHT(B8570,FIND(I8570,B8570)+1),"_",""))</f>
        <v>PosK</v>
      </c>
      <c r="K8570" s="0" t="str">
        <f aca="false">IFERROR(VALUE(SUBSTITUTE(E8570,".",",")),E8570)</f>
        <v>No Ct</v>
      </c>
      <c r="L8570" s="61" t="n">
        <f aca="false">IF(J8570="PosK",SUMIFS(K:K,J:J,"PosK",H:H,H8570),"")</f>
        <v>0</v>
      </c>
      <c r="M8570" s="61" t="n">
        <f aca="false">IF(J8570="PosK",SUMIFS(K:K,J:J,"NegK",H:H,H8570),"")</f>
        <v>0</v>
      </c>
      <c r="N8570" s="61" t="n">
        <f aca="false">IF(J8570="PosK",SUMIFS(K:K,J:J,"eDNA",H:H,H8570),"")</f>
        <v>0</v>
      </c>
      <c r="P8570" s="62" t="n">
        <f aca="false">IF(K8572="No Ct",0,K8572)</f>
        <v>0</v>
      </c>
      <c r="Q8570" s="62" t="n">
        <f aca="false">IF(K8573="No Ct",0,K8573)</f>
        <v>0</v>
      </c>
      <c r="R8570" s="0" t="str">
        <f aca="false">IF(AND(L8570&gt;0,M8570=0),"Valid","Invalid")</f>
        <v>Invalid</v>
      </c>
      <c r="S8570" s="0" t="str">
        <f aca="false">IF(OR(P8570&gt;1,Q8570&gt;1),"Present","Absent")</f>
        <v>Absent</v>
      </c>
      <c r="T8570" s="63" t="str">
        <f aca="false">IF(OR(AND(P8570&gt;1,P8570&lt;41),AND(Q8570&gt;1,Q8570&lt;41)),"Ct&lt;41","Ct&gt;41")</f>
        <v>Ct&gt;41</v>
      </c>
      <c r="U8570" s="0" t="str">
        <f aca="false">I8570</f>
        <v>Skrubtudse</v>
      </c>
      <c r="V8570" s="0" t="str">
        <f aca="false">MID(F8570,10,9)</f>
        <v>DL2019037</v>
      </c>
      <c r="W8570" s="64" t="str">
        <f aca="false">V8570&amp;"_"&amp;U8570&amp;"_"&amp;R8570&amp;"_"&amp;S8570&amp;"_"&amp;T8570</f>
        <v>DL2019037_Skrubtudse_Invalid_Absent_Ct&gt;41</v>
      </c>
    </row>
    <row r="8571" customFormat="false" ht="14.25" hidden="false" customHeight="false" outlineLevel="0" collapsed="false">
      <c r="A8571" s="0" t="s">
        <v>820</v>
      </c>
      <c r="B8571" s="52" t="s">
        <v>973</v>
      </c>
      <c r="C8571" s="52" t="s">
        <v>747</v>
      </c>
      <c r="D8571" s="53" t="n">
        <v>0.1</v>
      </c>
      <c r="E8571" s="53" t="s">
        <v>748</v>
      </c>
      <c r="F8571" s="0" t="s">
        <v>1451</v>
      </c>
      <c r="G8571" s="0" t="str">
        <f aca="false">LEFT(B8571,2)</f>
        <v>10</v>
      </c>
      <c r="H8571" s="0" t="str">
        <f aca="false">I8571&amp;"_"&amp;G8571&amp;"_"&amp;F8571</f>
        <v>Skrubtudse_10_20190910_DL2019037_SolroedGym_koersel1</v>
      </c>
      <c r="I8571" s="61" t="str">
        <f aca="false">MID(RIGHT(B8571,LEN(B8571)-3),1,FIND("_",RIGHT(B8571,LEN(B8571)-3))-1)</f>
        <v>Skrubtudse</v>
      </c>
      <c r="J8571" s="61" t="str">
        <f aca="false">TRIM(SUBSTITUTE(RIGHT(B8571,FIND(I8571,B8571)+1),"_",""))</f>
        <v>NegK</v>
      </c>
      <c r="K8571" s="0" t="str">
        <f aca="false">IFERROR(VALUE(SUBSTITUTE(E8571,".",",")),E8571)</f>
        <v>No Ct</v>
      </c>
      <c r="L8571" s="61" t="str">
        <f aca="false">IF(J8571="PosK",SUMIFS(K:K,J:J,"PosK",H:H,H8571),"")</f>
        <v/>
      </c>
      <c r="M8571" s="61" t="str">
        <f aca="false">IF(J8571="PosK",SUMIFS(K:K,J:J,"NegK",H:H,H8571),"")</f>
        <v/>
      </c>
      <c r="N8571" s="61" t="str">
        <f aca="false">IF(J8571="PosK",SUMIFS(K:K,J:J,"eDNA",H:H,H8571),"")</f>
        <v/>
      </c>
    </row>
    <row r="8572" customFormat="false" ht="14.25" hidden="false" customHeight="false" outlineLevel="0" collapsed="false">
      <c r="A8572" s="0" t="s">
        <v>822</v>
      </c>
      <c r="B8572" s="52" t="s">
        <v>974</v>
      </c>
      <c r="C8572" s="52" t="s">
        <v>751</v>
      </c>
      <c r="D8572" s="53" t="n">
        <v>0.1</v>
      </c>
      <c r="E8572" s="53" t="s">
        <v>748</v>
      </c>
      <c r="F8572" s="0" t="s">
        <v>1451</v>
      </c>
      <c r="G8572" s="0" t="str">
        <f aca="false">LEFT(B8572,2)</f>
        <v>10</v>
      </c>
      <c r="H8572" s="0" t="str">
        <f aca="false">I8572&amp;"_"&amp;G8572&amp;"_"&amp;F8572</f>
        <v>Skrubtudse_10_20190910_DL2019037_SolroedGym_koersel1</v>
      </c>
      <c r="I8572" s="61" t="str">
        <f aca="false">MID(RIGHT(B8572,LEN(B8572)-3),1,FIND("_",RIGHT(B8572,LEN(B8572)-3))-1)</f>
        <v>Skrubtudse</v>
      </c>
      <c r="J8572" s="61" t="str">
        <f aca="false">TRIM(SUBSTITUTE(RIGHT(B8572,FIND(I8572,B8572)+1),"_",""))</f>
        <v>eDNA</v>
      </c>
      <c r="K8572" s="0" t="str">
        <f aca="false">IFERROR(VALUE(SUBSTITUTE(E8572,".",",")),E8572)</f>
        <v>No Ct</v>
      </c>
      <c r="L8572" s="61" t="str">
        <f aca="false">IF(J8572="PosK",SUMIFS(K:K,J:J,"PosK",H:H,H8572),"")</f>
        <v/>
      </c>
      <c r="M8572" s="61" t="str">
        <f aca="false">IF(J8572="PosK",SUMIFS(K:K,J:J,"NegK",H:H,H8572),"")</f>
        <v/>
      </c>
      <c r="N8572" s="61" t="str">
        <f aca="false">IF(J8572="PosK",SUMIFS(K:K,J:J,"eDNA",H:H,H8572),"")</f>
        <v/>
      </c>
      <c r="Q8572" s="62"/>
    </row>
    <row r="8573" customFormat="false" ht="14.25" hidden="false" customHeight="false" outlineLevel="0" collapsed="false">
      <c r="A8573" s="0" t="s">
        <v>824</v>
      </c>
      <c r="B8573" s="52" t="s">
        <v>974</v>
      </c>
      <c r="C8573" s="52" t="s">
        <v>751</v>
      </c>
      <c r="D8573" s="53" t="n">
        <v>0.1</v>
      </c>
      <c r="E8573" s="53" t="s">
        <v>748</v>
      </c>
      <c r="F8573" s="0" t="s">
        <v>1451</v>
      </c>
      <c r="G8573" s="0" t="str">
        <f aca="false">LEFT(B8573,2)</f>
        <v>10</v>
      </c>
      <c r="H8573" s="0" t="str">
        <f aca="false">I8573&amp;"_"&amp;G8573&amp;"_"&amp;F8573</f>
        <v>Skrubtudse_10_20190910_DL2019037_SolroedGym_koersel1</v>
      </c>
      <c r="I8573" s="61" t="str">
        <f aca="false">MID(RIGHT(B8573,LEN(B8573)-3),1,FIND("_",RIGHT(B8573,LEN(B8573)-3))-1)</f>
        <v>Skrubtudse</v>
      </c>
      <c r="J8573" s="61" t="str">
        <f aca="false">TRIM(SUBSTITUTE(RIGHT(B8573,FIND(I8573,B8573)+1),"_",""))</f>
        <v>eDNA</v>
      </c>
      <c r="K8573" s="0" t="str">
        <f aca="false">IFERROR(VALUE(SUBSTITUTE(E8573,".",",")),E8573)</f>
        <v>No Ct</v>
      </c>
      <c r="L8573" s="61" t="str">
        <f aca="false">IF(J8573="PosK",SUMIFS(K:K,J:J,"PosK",H:H,H8573),"")</f>
        <v/>
      </c>
      <c r="M8573" s="61" t="str">
        <f aca="false">IF(J8573="PosK",SUMIFS(K:K,J:J,"NegK",H:H,H8573),"")</f>
        <v/>
      </c>
      <c r="N8573" s="61" t="str">
        <f aca="false">IF(J8573="PosK",SUMIFS(K:K,J:J,"eDNA",H:H,H8573),"")</f>
        <v/>
      </c>
      <c r="P8573" s="62"/>
      <c r="T8573" s="63"/>
      <c r="W8573" s="64"/>
    </row>
    <row r="8574" customFormat="false" ht="14.25" hidden="false" customHeight="false" outlineLevel="0" collapsed="false">
      <c r="A8574" s="0" t="s">
        <v>826</v>
      </c>
      <c r="B8574" s="52" t="s">
        <v>976</v>
      </c>
      <c r="C8574" s="52" t="s">
        <v>743</v>
      </c>
      <c r="D8574" s="53" t="n">
        <v>0.1</v>
      </c>
      <c r="E8574" s="53" t="n">
        <v>29.63</v>
      </c>
      <c r="F8574" s="0" t="s">
        <v>1451</v>
      </c>
      <c r="G8574" s="0" t="str">
        <f aca="false">LEFT(B8574,2)</f>
        <v>11</v>
      </c>
      <c r="H8574" s="0" t="str">
        <f aca="false">I8574&amp;"_"&amp;G8574&amp;"_"&amp;F8574</f>
        <v>Bjergsalamander_11_20190910_DL2019037_SolroedGym_koersel1</v>
      </c>
      <c r="I8574" s="61" t="str">
        <f aca="false">MID(RIGHT(B8574,LEN(B8574)-3),1,FIND("_",RIGHT(B8574,LEN(B8574)-3))-1)</f>
        <v>Bjergsalamander</v>
      </c>
      <c r="J8574" s="61" t="str">
        <f aca="false">TRIM(SUBSTITUTE(RIGHT(B8574,FIND(I8574,B8574)+1),"_",""))</f>
        <v>PosK</v>
      </c>
      <c r="K8574" s="0" t="n">
        <f aca="false">IFERROR(VALUE(SUBSTITUTE(E8574,".",",")),E8574)</f>
        <v>29.63</v>
      </c>
      <c r="L8574" s="61" t="n">
        <f aca="false">IF(J8574="PosK",SUMIFS(K:K,J:J,"PosK",H:H,H8574),"")</f>
        <v>29.63</v>
      </c>
      <c r="M8574" s="61" t="n">
        <f aca="false">IF(J8574="PosK",SUMIFS(K:K,J:J,"NegK",H:H,H8574),"")</f>
        <v>0</v>
      </c>
      <c r="N8574" s="61" t="n">
        <f aca="false">IF(J8574="PosK",SUMIFS(K:K,J:J,"eDNA",H:H,H8574),"")</f>
        <v>0</v>
      </c>
      <c r="P8574" s="62" t="n">
        <f aca="false">IF(K8576="No Ct",0,K8576)</f>
        <v>0</v>
      </c>
      <c r="Q8574" s="62" t="n">
        <f aca="false">IF(K8577="No Ct",0,K8577)</f>
        <v>0</v>
      </c>
      <c r="R8574" s="0" t="str">
        <f aca="false">IF(AND(L8574&gt;0,M8574=0),"Valid","Invalid")</f>
        <v>Valid</v>
      </c>
      <c r="S8574" s="0" t="str">
        <f aca="false">IF(OR(P8574&gt;1,Q8574&gt;1),"Present","Absent")</f>
        <v>Absent</v>
      </c>
      <c r="T8574" s="63" t="str">
        <f aca="false">IF(OR(AND(P8574&gt;1,P8574&lt;41),AND(Q8574&gt;1,Q8574&lt;41)),"Ct&lt;41","Ct&gt;41")</f>
        <v>Ct&gt;41</v>
      </c>
      <c r="U8574" s="0" t="str">
        <f aca="false">I8574</f>
        <v>Bjergsalamander</v>
      </c>
      <c r="V8574" s="0" t="str">
        <f aca="false">MID(F8574,10,9)</f>
        <v>DL2019037</v>
      </c>
      <c r="W8574" s="64" t="str">
        <f aca="false">V8574&amp;"_"&amp;U8574&amp;"_"&amp;R8574&amp;"_"&amp;S8574&amp;"_"&amp;T8574</f>
        <v>DL2019037_Bjergsalamander_Valid_Absent_Ct&gt;41</v>
      </c>
    </row>
    <row r="8575" customFormat="false" ht="14.25" hidden="false" customHeight="false" outlineLevel="0" collapsed="false">
      <c r="A8575" s="0" t="s">
        <v>828</v>
      </c>
      <c r="B8575" s="52" t="s">
        <v>977</v>
      </c>
      <c r="C8575" s="52" t="s">
        <v>747</v>
      </c>
      <c r="D8575" s="53" t="n">
        <v>0.1</v>
      </c>
      <c r="E8575" s="53" t="s">
        <v>748</v>
      </c>
      <c r="F8575" s="0" t="s">
        <v>1451</v>
      </c>
      <c r="G8575" s="0" t="str">
        <f aca="false">LEFT(B8575,2)</f>
        <v>11</v>
      </c>
      <c r="H8575" s="0" t="str">
        <f aca="false">I8575&amp;"_"&amp;G8575&amp;"_"&amp;F8575</f>
        <v>Bjergsalamander_11_20190910_DL2019037_SolroedGym_koersel1</v>
      </c>
      <c r="I8575" s="61" t="str">
        <f aca="false">MID(RIGHT(B8575,LEN(B8575)-3),1,FIND("_",RIGHT(B8575,LEN(B8575)-3))-1)</f>
        <v>Bjergsalamander</v>
      </c>
      <c r="J8575" s="61" t="str">
        <f aca="false">TRIM(SUBSTITUTE(RIGHT(B8575,FIND(I8575,B8575)+1),"_",""))</f>
        <v>NegK</v>
      </c>
      <c r="K8575" s="0" t="str">
        <f aca="false">IFERROR(VALUE(SUBSTITUTE(E8575,".",",")),E8575)</f>
        <v>No Ct</v>
      </c>
      <c r="L8575" s="61" t="str">
        <f aca="false">IF(J8575="PosK",SUMIFS(K:K,J:J,"PosK",H:H,H8575),"")</f>
        <v/>
      </c>
      <c r="M8575" s="61" t="str">
        <f aca="false">IF(J8575="PosK",SUMIFS(K:K,J:J,"NegK",H:H,H8575),"")</f>
        <v/>
      </c>
      <c r="N8575" s="61" t="str">
        <f aca="false">IF(J8575="PosK",SUMIFS(K:K,J:J,"eDNA",H:H,H8575),"")</f>
        <v/>
      </c>
    </row>
    <row r="8576" customFormat="false" ht="14.25" hidden="false" customHeight="false" outlineLevel="0" collapsed="false">
      <c r="A8576" s="0" t="s">
        <v>830</v>
      </c>
      <c r="B8576" s="52" t="s">
        <v>978</v>
      </c>
      <c r="C8576" s="52" t="s">
        <v>751</v>
      </c>
      <c r="D8576" s="53" t="n">
        <v>0.1</v>
      </c>
      <c r="E8576" s="53" t="s">
        <v>748</v>
      </c>
      <c r="F8576" s="0" t="s">
        <v>1451</v>
      </c>
      <c r="G8576" s="0" t="str">
        <f aca="false">LEFT(B8576,2)</f>
        <v>11</v>
      </c>
      <c r="H8576" s="0" t="str">
        <f aca="false">I8576&amp;"_"&amp;G8576&amp;"_"&amp;F8576</f>
        <v>Bjergsalamander_11_20190910_DL2019037_SolroedGym_koersel1</v>
      </c>
      <c r="I8576" s="61" t="str">
        <f aca="false">MID(RIGHT(B8576,LEN(B8576)-3),1,FIND("_",RIGHT(B8576,LEN(B8576)-3))-1)</f>
        <v>Bjergsalamander</v>
      </c>
      <c r="J8576" s="61" t="str">
        <f aca="false">TRIM(SUBSTITUTE(RIGHT(B8576,FIND(I8576,B8576)+1),"_",""))</f>
        <v>eDNA</v>
      </c>
      <c r="K8576" s="0" t="str">
        <f aca="false">IFERROR(VALUE(SUBSTITUTE(E8576,".",",")),E8576)</f>
        <v>No Ct</v>
      </c>
      <c r="L8576" s="61" t="str">
        <f aca="false">IF(J8576="PosK",SUMIFS(K:K,J:J,"PosK",H:H,H8576),"")</f>
        <v/>
      </c>
      <c r="M8576" s="61" t="str">
        <f aca="false">IF(J8576="PosK",SUMIFS(K:K,J:J,"NegK",H:H,H8576),"")</f>
        <v/>
      </c>
      <c r="N8576" s="61" t="str">
        <f aca="false">IF(J8576="PosK",SUMIFS(K:K,J:J,"eDNA",H:H,H8576),"")</f>
        <v/>
      </c>
      <c r="Q8576" s="62"/>
    </row>
    <row r="8577" customFormat="false" ht="14.25" hidden="false" customHeight="false" outlineLevel="0" collapsed="false">
      <c r="A8577" s="0" t="s">
        <v>832</v>
      </c>
      <c r="B8577" s="52" t="s">
        <v>978</v>
      </c>
      <c r="C8577" s="52" t="s">
        <v>751</v>
      </c>
      <c r="D8577" s="53" t="n">
        <v>0.1</v>
      </c>
      <c r="E8577" s="53" t="s">
        <v>748</v>
      </c>
      <c r="F8577" s="0" t="s">
        <v>1451</v>
      </c>
      <c r="G8577" s="0" t="str">
        <f aca="false">LEFT(B8577,2)</f>
        <v>11</v>
      </c>
      <c r="H8577" s="0" t="str">
        <f aca="false">I8577&amp;"_"&amp;G8577&amp;"_"&amp;F8577</f>
        <v>Bjergsalamander_11_20190910_DL2019037_SolroedGym_koersel1</v>
      </c>
      <c r="I8577" s="61" t="str">
        <f aca="false">MID(RIGHT(B8577,LEN(B8577)-3),1,FIND("_",RIGHT(B8577,LEN(B8577)-3))-1)</f>
        <v>Bjergsalamander</v>
      </c>
      <c r="J8577" s="61" t="str">
        <f aca="false">TRIM(SUBSTITUTE(RIGHT(B8577,FIND(I8577,B8577)+1),"_",""))</f>
        <v>eDNA</v>
      </c>
      <c r="K8577" s="0" t="str">
        <f aca="false">IFERROR(VALUE(SUBSTITUTE(E8577,".",",")),E8577)</f>
        <v>No Ct</v>
      </c>
      <c r="L8577" s="61" t="str">
        <f aca="false">IF(J8577="PosK",SUMIFS(K:K,J:J,"PosK",H:H,H8577),"")</f>
        <v/>
      </c>
      <c r="M8577" s="61" t="str">
        <f aca="false">IF(J8577="PosK",SUMIFS(K:K,J:J,"NegK",H:H,H8577),"")</f>
        <v/>
      </c>
      <c r="N8577" s="61" t="str">
        <f aca="false">IF(J8577="PosK",SUMIFS(K:K,J:J,"eDNA",H:H,H8577),"")</f>
        <v/>
      </c>
      <c r="P8577" s="62"/>
      <c r="T8577" s="63"/>
      <c r="W8577" s="64"/>
    </row>
    <row r="8578" customFormat="false" ht="14.25" hidden="false" customHeight="false" outlineLevel="0" collapsed="false">
      <c r="A8578" s="0" t="s">
        <v>834</v>
      </c>
      <c r="B8578" s="52" t="s">
        <v>980</v>
      </c>
      <c r="C8578" s="52" t="s">
        <v>743</v>
      </c>
      <c r="D8578" s="53" t="n">
        <v>0.1</v>
      </c>
      <c r="E8578" s="53" t="n">
        <v>33.55</v>
      </c>
      <c r="F8578" s="0" t="s">
        <v>1451</v>
      </c>
      <c r="G8578" s="0" t="str">
        <f aca="false">LEFT(B8578,2)</f>
        <v>12</v>
      </c>
      <c r="H8578" s="0" t="str">
        <f aca="false">I8578&amp;"_"&amp;G8578&amp;"_"&amp;F8578</f>
        <v>Latterfroe_12_20190910_DL2019037_SolroedGym_koersel1</v>
      </c>
      <c r="I8578" s="61" t="str">
        <f aca="false">MID(RIGHT(B8578,LEN(B8578)-3),1,FIND("_",RIGHT(B8578,LEN(B8578)-3))-1)</f>
        <v>Latterfroe</v>
      </c>
      <c r="J8578" s="61" t="str">
        <f aca="false">TRIM(SUBSTITUTE(RIGHT(B8578,FIND(I8578,B8578)+1),"_",""))</f>
        <v>PosK</v>
      </c>
      <c r="K8578" s="0" t="n">
        <f aca="false">IFERROR(VALUE(SUBSTITUTE(E8578,".",",")),E8578)</f>
        <v>33.55</v>
      </c>
      <c r="L8578" s="61" t="n">
        <f aca="false">IF(J8578="PosK",SUMIFS(K:K,J:J,"PosK",H:H,H8578),"")</f>
        <v>33.55</v>
      </c>
      <c r="M8578" s="61" t="n">
        <f aca="false">IF(J8578="PosK",SUMIFS(K:K,J:J,"NegK",H:H,H8578),"")</f>
        <v>0</v>
      </c>
      <c r="N8578" s="61" t="n">
        <f aca="false">IF(J8578="PosK",SUMIFS(K:K,J:J,"eDNA",H:H,H8578),"")</f>
        <v>0</v>
      </c>
      <c r="P8578" s="62" t="n">
        <f aca="false">IF(K8580="No Ct",0,K8580)</f>
        <v>0</v>
      </c>
      <c r="Q8578" s="62" t="n">
        <f aca="false">IF(K8581="No Ct",0,K8581)</f>
        <v>0</v>
      </c>
      <c r="R8578" s="0" t="str">
        <f aca="false">IF(AND(L8578&gt;0,M8578=0),"Valid","Invalid")</f>
        <v>Valid</v>
      </c>
      <c r="S8578" s="0" t="str">
        <f aca="false">IF(OR(P8578&gt;1,Q8578&gt;1),"Present","Absent")</f>
        <v>Absent</v>
      </c>
      <c r="T8578" s="63" t="str">
        <f aca="false">IF(OR(AND(P8578&gt;1,P8578&lt;41),AND(Q8578&gt;1,Q8578&lt;41)),"Ct&lt;41","Ct&gt;41")</f>
        <v>Ct&gt;41</v>
      </c>
      <c r="U8578" s="0" t="str">
        <f aca="false">I8578</f>
        <v>Latterfroe</v>
      </c>
      <c r="V8578" s="0" t="str">
        <f aca="false">MID(F8578,10,9)</f>
        <v>DL2019037</v>
      </c>
      <c r="W8578" s="64" t="str">
        <f aca="false">V8578&amp;"_"&amp;U8578&amp;"_"&amp;R8578&amp;"_"&amp;S8578&amp;"_"&amp;T8578</f>
        <v>DL2019037_Latterfroe_Valid_Absent_Ct&gt;41</v>
      </c>
    </row>
    <row r="8579" customFormat="false" ht="14.25" hidden="false" customHeight="false" outlineLevel="0" collapsed="false">
      <c r="A8579" s="0" t="s">
        <v>836</v>
      </c>
      <c r="B8579" s="52" t="s">
        <v>981</v>
      </c>
      <c r="C8579" s="52" t="s">
        <v>747</v>
      </c>
      <c r="D8579" s="53" t="n">
        <v>0.1</v>
      </c>
      <c r="E8579" s="53" t="s">
        <v>748</v>
      </c>
      <c r="F8579" s="0" t="s">
        <v>1451</v>
      </c>
      <c r="G8579" s="0" t="str">
        <f aca="false">LEFT(B8579,2)</f>
        <v>12</v>
      </c>
      <c r="H8579" s="0" t="str">
        <f aca="false">I8579&amp;"_"&amp;G8579&amp;"_"&amp;F8579</f>
        <v>Latterfroe_12_20190910_DL2019037_SolroedGym_koersel1</v>
      </c>
      <c r="I8579" s="61" t="str">
        <f aca="false">MID(RIGHT(B8579,LEN(B8579)-3),1,FIND("_",RIGHT(B8579,LEN(B8579)-3))-1)</f>
        <v>Latterfroe</v>
      </c>
      <c r="J8579" s="61" t="str">
        <f aca="false">TRIM(SUBSTITUTE(RIGHT(B8579,FIND(I8579,B8579)+1),"_",""))</f>
        <v>NegK</v>
      </c>
      <c r="K8579" s="0" t="str">
        <f aca="false">IFERROR(VALUE(SUBSTITUTE(E8579,".",",")),E8579)</f>
        <v>No Ct</v>
      </c>
      <c r="L8579" s="61" t="str">
        <f aca="false">IF(J8579="PosK",SUMIFS(K:K,J:J,"PosK",H:H,H8579),"")</f>
        <v/>
      </c>
      <c r="M8579" s="61" t="str">
        <f aca="false">IF(J8579="PosK",SUMIFS(K:K,J:J,"NegK",H:H,H8579),"")</f>
        <v/>
      </c>
      <c r="N8579" s="61" t="str">
        <f aca="false">IF(J8579="PosK",SUMIFS(K:K,J:J,"eDNA",H:H,H8579),"")</f>
        <v/>
      </c>
    </row>
    <row r="8580" customFormat="false" ht="14.25" hidden="false" customHeight="false" outlineLevel="0" collapsed="false">
      <c r="A8580" s="0" t="s">
        <v>838</v>
      </c>
      <c r="B8580" s="52" t="s">
        <v>982</v>
      </c>
      <c r="C8580" s="52" t="s">
        <v>751</v>
      </c>
      <c r="D8580" s="53" t="n">
        <v>0.1</v>
      </c>
      <c r="E8580" s="53" t="s">
        <v>748</v>
      </c>
      <c r="F8580" s="0" t="s">
        <v>1451</v>
      </c>
      <c r="G8580" s="0" t="str">
        <f aca="false">LEFT(B8580,2)</f>
        <v>12</v>
      </c>
      <c r="H8580" s="0" t="str">
        <f aca="false">I8580&amp;"_"&amp;G8580&amp;"_"&amp;F8580</f>
        <v>Latterfroe_12_20190910_DL2019037_SolroedGym_koersel1</v>
      </c>
      <c r="I8580" s="61" t="str">
        <f aca="false">MID(RIGHT(B8580,LEN(B8580)-3),1,FIND("_",RIGHT(B8580,LEN(B8580)-3))-1)</f>
        <v>Latterfroe</v>
      </c>
      <c r="J8580" s="61" t="str">
        <f aca="false">TRIM(SUBSTITUTE(RIGHT(B8580,FIND(I8580,B8580)+1),"_",""))</f>
        <v>eDNA</v>
      </c>
      <c r="K8580" s="0" t="str">
        <f aca="false">IFERROR(VALUE(SUBSTITUTE(E8580,".",",")),E8580)</f>
        <v>No Ct</v>
      </c>
      <c r="L8580" s="61" t="str">
        <f aca="false">IF(J8580="PosK",SUMIFS(K:K,J:J,"PosK",H:H,H8580),"")</f>
        <v/>
      </c>
      <c r="M8580" s="61" t="str">
        <f aca="false">IF(J8580="PosK",SUMIFS(K:K,J:J,"NegK",H:H,H8580),"")</f>
        <v/>
      </c>
      <c r="N8580" s="61" t="str">
        <f aca="false">IF(J8580="PosK",SUMIFS(K:K,J:J,"eDNA",H:H,H8580),"")</f>
        <v/>
      </c>
      <c r="Q8580" s="62"/>
    </row>
    <row r="8581" customFormat="false" ht="14.25" hidden="false" customHeight="false" outlineLevel="0" collapsed="false">
      <c r="A8581" s="0" t="s">
        <v>840</v>
      </c>
      <c r="B8581" s="52" t="s">
        <v>982</v>
      </c>
      <c r="C8581" s="52" t="s">
        <v>751</v>
      </c>
      <c r="D8581" s="53" t="n">
        <v>0.1</v>
      </c>
      <c r="E8581" s="53" t="s">
        <v>748</v>
      </c>
      <c r="F8581" s="0" t="s">
        <v>1451</v>
      </c>
      <c r="G8581" s="0" t="str">
        <f aca="false">LEFT(B8581,2)</f>
        <v>12</v>
      </c>
      <c r="H8581" s="0" t="str">
        <f aca="false">I8581&amp;"_"&amp;G8581&amp;"_"&amp;F8581</f>
        <v>Latterfroe_12_20190910_DL2019037_SolroedGym_koersel1</v>
      </c>
      <c r="I8581" s="61" t="str">
        <f aca="false">MID(RIGHT(B8581,LEN(B8581)-3),1,FIND("_",RIGHT(B8581,LEN(B8581)-3))-1)</f>
        <v>Latterfroe</v>
      </c>
      <c r="J8581" s="61" t="str">
        <f aca="false">TRIM(SUBSTITUTE(RIGHT(B8581,FIND(I8581,B8581)+1),"_",""))</f>
        <v>eDNA</v>
      </c>
      <c r="K8581" s="0" t="str">
        <f aca="false">IFERROR(VALUE(SUBSTITUTE(E8581,".",",")),E8581)</f>
        <v>No Ct</v>
      </c>
      <c r="L8581" s="61" t="str">
        <f aca="false">IF(J8581="PosK",SUMIFS(K:K,J:J,"PosK",H:H,H8581),"")</f>
        <v/>
      </c>
      <c r="M8581" s="61" t="str">
        <f aca="false">IF(J8581="PosK",SUMIFS(K:K,J:J,"NegK",H:H,H8581),"")</f>
        <v/>
      </c>
      <c r="N8581" s="61" t="str">
        <f aca="false">IF(J8581="PosK",SUMIFS(K:K,J:J,"eDNA",H:H,H8581),"")</f>
        <v/>
      </c>
      <c r="P8581" s="62"/>
      <c r="T8581" s="63"/>
      <c r="W8581" s="64"/>
    </row>
    <row r="8582" customFormat="false" ht="14.25" hidden="false" customHeight="false" outlineLevel="0" collapsed="false">
      <c r="A8582" s="0" t="s">
        <v>842</v>
      </c>
      <c r="B8582" s="52" t="s">
        <v>984</v>
      </c>
      <c r="C8582" s="52" t="s">
        <v>743</v>
      </c>
      <c r="D8582" s="53" t="n">
        <v>0.1</v>
      </c>
      <c r="E8582" s="53" t="n">
        <v>20.22</v>
      </c>
      <c r="F8582" s="0" t="s">
        <v>1451</v>
      </c>
      <c r="G8582" s="0" t="str">
        <f aca="false">LEFT(B8582,2)</f>
        <v>13</v>
      </c>
      <c r="H8582" s="0" t="str">
        <f aca="false">I8582&amp;"_"&amp;G8582&amp;"_"&amp;F8582</f>
        <v>Spidssnudetfroe_13_20190910_DL2019037_SolroedGym_koersel1</v>
      </c>
      <c r="I8582" s="61" t="str">
        <f aca="false">MID(RIGHT(B8582,LEN(B8582)-3),1,FIND("_",RIGHT(B8582,LEN(B8582)-3))-1)</f>
        <v>Spidssnudetfroe</v>
      </c>
      <c r="J8582" s="61" t="str">
        <f aca="false">TRIM(SUBSTITUTE(RIGHT(B8582,FIND(I8582,B8582)+1),"_",""))</f>
        <v>PosK</v>
      </c>
      <c r="K8582" s="0" t="n">
        <f aca="false">IFERROR(VALUE(SUBSTITUTE(E8582,".",",")),E8582)</f>
        <v>20.22</v>
      </c>
      <c r="L8582" s="61" t="n">
        <f aca="false">IF(J8582="PosK",SUMIFS(K:K,J:J,"PosK",H:H,H8582),"")</f>
        <v>20.22</v>
      </c>
      <c r="M8582" s="61" t="n">
        <f aca="false">IF(J8582="PosK",SUMIFS(K:K,J:J,"NegK",H:H,H8582),"")</f>
        <v>0</v>
      </c>
      <c r="N8582" s="61" t="n">
        <f aca="false">IF(J8582="PosK",SUMIFS(K:K,J:J,"eDNA",H:H,H8582),"")</f>
        <v>0</v>
      </c>
      <c r="P8582" s="62" t="n">
        <f aca="false">IF(K8584="No Ct",0,K8584)</f>
        <v>0</v>
      </c>
      <c r="Q8582" s="62" t="n">
        <f aca="false">IF(K8585="No Ct",0,K8585)</f>
        <v>0</v>
      </c>
      <c r="R8582" s="0" t="str">
        <f aca="false">IF(AND(L8582&gt;0,M8582=0),"Valid","Invalid")</f>
        <v>Valid</v>
      </c>
      <c r="S8582" s="0" t="str">
        <f aca="false">IF(OR(P8582&gt;1,Q8582&gt;1),"Present","Absent")</f>
        <v>Absent</v>
      </c>
      <c r="T8582" s="63" t="str">
        <f aca="false">IF(OR(AND(P8582&gt;1,P8582&lt;41),AND(Q8582&gt;1,Q8582&lt;41)),"Ct&lt;41","Ct&gt;41")</f>
        <v>Ct&gt;41</v>
      </c>
      <c r="U8582" s="0" t="str">
        <f aca="false">I8582</f>
        <v>Spidssnudetfroe</v>
      </c>
      <c r="V8582" s="0" t="str">
        <f aca="false">MID(F8582,10,9)</f>
        <v>DL2019037</v>
      </c>
      <c r="W8582" s="64" t="str">
        <f aca="false">V8582&amp;"_"&amp;U8582&amp;"_"&amp;R8582&amp;"_"&amp;S8582&amp;"_"&amp;T8582</f>
        <v>DL2019037_Spidssnudetfroe_Valid_Absent_Ct&gt;41</v>
      </c>
    </row>
    <row r="8583" customFormat="false" ht="14.25" hidden="false" customHeight="false" outlineLevel="0" collapsed="false">
      <c r="A8583" s="0" t="s">
        <v>844</v>
      </c>
      <c r="B8583" s="52" t="s">
        <v>985</v>
      </c>
      <c r="C8583" s="52" t="s">
        <v>747</v>
      </c>
      <c r="D8583" s="53" t="n">
        <v>0.1</v>
      </c>
      <c r="E8583" s="53" t="s">
        <v>748</v>
      </c>
      <c r="F8583" s="0" t="s">
        <v>1451</v>
      </c>
      <c r="G8583" s="0" t="str">
        <f aca="false">LEFT(B8583,2)</f>
        <v>13</v>
      </c>
      <c r="H8583" s="0" t="str">
        <f aca="false">I8583&amp;"_"&amp;G8583&amp;"_"&amp;F8583</f>
        <v>Spidssnudetfroe_13_20190910_DL2019037_SolroedGym_koersel1</v>
      </c>
      <c r="I8583" s="61" t="str">
        <f aca="false">MID(RIGHT(B8583,LEN(B8583)-3),1,FIND("_",RIGHT(B8583,LEN(B8583)-3))-1)</f>
        <v>Spidssnudetfroe</v>
      </c>
      <c r="J8583" s="61" t="str">
        <f aca="false">TRIM(SUBSTITUTE(RIGHT(B8583,FIND(I8583,B8583)+1),"_",""))</f>
        <v>NegK</v>
      </c>
      <c r="K8583" s="0" t="str">
        <f aca="false">IFERROR(VALUE(SUBSTITUTE(E8583,".",",")),E8583)</f>
        <v>No Ct</v>
      </c>
      <c r="L8583" s="61" t="str">
        <f aca="false">IF(J8583="PosK",SUMIFS(K:K,J:J,"PosK",H:H,H8583),"")</f>
        <v/>
      </c>
      <c r="M8583" s="61" t="str">
        <f aca="false">IF(J8583="PosK",SUMIFS(K:K,J:J,"NegK",H:H,H8583),"")</f>
        <v/>
      </c>
      <c r="N8583" s="61" t="str">
        <f aca="false">IF(J8583="PosK",SUMIFS(K:K,J:J,"eDNA",H:H,H8583),"")</f>
        <v/>
      </c>
    </row>
    <row r="8584" customFormat="false" ht="14.25" hidden="false" customHeight="false" outlineLevel="0" collapsed="false">
      <c r="A8584" s="0" t="s">
        <v>846</v>
      </c>
      <c r="B8584" s="52" t="s">
        <v>986</v>
      </c>
      <c r="C8584" s="52" t="s">
        <v>751</v>
      </c>
      <c r="D8584" s="53" t="n">
        <v>0.1</v>
      </c>
      <c r="E8584" s="53" t="s">
        <v>748</v>
      </c>
      <c r="F8584" s="0" t="s">
        <v>1451</v>
      </c>
      <c r="G8584" s="0" t="str">
        <f aca="false">LEFT(B8584,2)</f>
        <v>13</v>
      </c>
      <c r="H8584" s="0" t="str">
        <f aca="false">I8584&amp;"_"&amp;G8584&amp;"_"&amp;F8584</f>
        <v>Spidssnudetfroe_13_20190910_DL2019037_SolroedGym_koersel1</v>
      </c>
      <c r="I8584" s="61" t="str">
        <f aca="false">MID(RIGHT(B8584,LEN(B8584)-3),1,FIND("_",RIGHT(B8584,LEN(B8584)-3))-1)</f>
        <v>Spidssnudetfroe</v>
      </c>
      <c r="J8584" s="61" t="str">
        <f aca="false">TRIM(SUBSTITUTE(RIGHT(B8584,FIND(I8584,B8584)+1),"_",""))</f>
        <v>eDNA</v>
      </c>
      <c r="K8584" s="0" t="str">
        <f aca="false">IFERROR(VALUE(SUBSTITUTE(E8584,".",",")),E8584)</f>
        <v>No Ct</v>
      </c>
      <c r="L8584" s="61" t="str">
        <f aca="false">IF(J8584="PosK",SUMIFS(K:K,J:J,"PosK",H:H,H8584),"")</f>
        <v/>
      </c>
      <c r="M8584" s="61" t="str">
        <f aca="false">IF(J8584="PosK",SUMIFS(K:K,J:J,"NegK",H:H,H8584),"")</f>
        <v/>
      </c>
      <c r="N8584" s="61" t="str">
        <f aca="false">IF(J8584="PosK",SUMIFS(K:K,J:J,"eDNA",H:H,H8584),"")</f>
        <v/>
      </c>
      <c r="Q8584" s="62"/>
    </row>
    <row r="8585" customFormat="false" ht="14.25" hidden="false" customHeight="false" outlineLevel="0" collapsed="false">
      <c r="A8585" s="0" t="s">
        <v>848</v>
      </c>
      <c r="B8585" s="52" t="s">
        <v>986</v>
      </c>
      <c r="C8585" s="52" t="s">
        <v>751</v>
      </c>
      <c r="D8585" s="53" t="n">
        <v>0.1</v>
      </c>
      <c r="E8585" s="53" t="s">
        <v>748</v>
      </c>
      <c r="F8585" s="0" t="s">
        <v>1451</v>
      </c>
      <c r="G8585" s="0" t="str">
        <f aca="false">LEFT(B8585,2)</f>
        <v>13</v>
      </c>
      <c r="H8585" s="0" t="str">
        <f aca="false">I8585&amp;"_"&amp;G8585&amp;"_"&amp;F8585</f>
        <v>Spidssnudetfroe_13_20190910_DL2019037_SolroedGym_koersel1</v>
      </c>
      <c r="I8585" s="61" t="str">
        <f aca="false">MID(RIGHT(B8585,LEN(B8585)-3),1,FIND("_",RIGHT(B8585,LEN(B8585)-3))-1)</f>
        <v>Spidssnudetfroe</v>
      </c>
      <c r="J8585" s="61" t="str">
        <f aca="false">TRIM(SUBSTITUTE(RIGHT(B8585,FIND(I8585,B8585)+1),"_",""))</f>
        <v>eDNA</v>
      </c>
      <c r="K8585" s="0" t="str">
        <f aca="false">IFERROR(VALUE(SUBSTITUTE(E8585,".",",")),E8585)</f>
        <v>No Ct</v>
      </c>
      <c r="L8585" s="61" t="str">
        <f aca="false">IF(J8585="PosK",SUMIFS(K:K,J:J,"PosK",H:H,H8585),"")</f>
        <v/>
      </c>
      <c r="M8585" s="61" t="str">
        <f aca="false">IF(J8585="PosK",SUMIFS(K:K,J:J,"NegK",H:H,H8585),"")</f>
        <v/>
      </c>
      <c r="N8585" s="61" t="str">
        <f aca="false">IF(J8585="PosK",SUMIFS(K:K,J:J,"eDNA",H:H,H8585),"")</f>
        <v/>
      </c>
      <c r="P8585" s="62"/>
      <c r="T8585" s="63"/>
      <c r="W8585" s="64"/>
    </row>
    <row r="8586" customFormat="false" ht="14.25" hidden="false" customHeight="false" outlineLevel="0" collapsed="false">
      <c r="A8586" s="0" t="s">
        <v>849</v>
      </c>
      <c r="B8586" s="52" t="s">
        <v>987</v>
      </c>
      <c r="C8586" s="52" t="s">
        <v>743</v>
      </c>
      <c r="D8586" s="53" t="n">
        <v>0.1</v>
      </c>
      <c r="E8586" s="53" t="n">
        <v>22.32</v>
      </c>
      <c r="F8586" s="0" t="s">
        <v>1451</v>
      </c>
      <c r="G8586" s="0" t="str">
        <f aca="false">LEFT(B8586,2)</f>
        <v>14</v>
      </c>
      <c r="H8586" s="0" t="str">
        <f aca="false">I8586&amp;"_"&amp;G8586&amp;"_"&amp;F8586</f>
        <v>Spidssnudetfroe_14_20190910_DL2019037_SolroedGym_koersel1</v>
      </c>
      <c r="I8586" s="61" t="str">
        <f aca="false">MID(RIGHT(B8586,LEN(B8586)-3),1,FIND("_",RIGHT(B8586,LEN(B8586)-3))-1)</f>
        <v>Spidssnudetfroe</v>
      </c>
      <c r="J8586" s="61" t="str">
        <f aca="false">TRIM(SUBSTITUTE(RIGHT(B8586,FIND(I8586,B8586)+1),"_",""))</f>
        <v>PosK</v>
      </c>
      <c r="K8586" s="0" t="n">
        <f aca="false">IFERROR(VALUE(SUBSTITUTE(E8586,".",",")),E8586)</f>
        <v>22.32</v>
      </c>
      <c r="L8586" s="61" t="n">
        <f aca="false">IF(J8586="PosK",SUMIFS(K:K,J:J,"PosK",H:H,H8586),"")</f>
        <v>22.32</v>
      </c>
      <c r="M8586" s="61" t="n">
        <f aca="false">IF(J8586="PosK",SUMIFS(K:K,J:J,"NegK",H:H,H8586),"")</f>
        <v>0</v>
      </c>
      <c r="N8586" s="61" t="n">
        <f aca="false">IF(J8586="PosK",SUMIFS(K:K,J:J,"eDNA",H:H,H8586),"")</f>
        <v>0</v>
      </c>
      <c r="P8586" s="62" t="n">
        <f aca="false">IF(K8588="No Ct",0,K8588)</f>
        <v>0</v>
      </c>
      <c r="Q8586" s="62" t="n">
        <f aca="false">IF(K8589="No Ct",0,K8589)</f>
        <v>0</v>
      </c>
      <c r="R8586" s="0" t="str">
        <f aca="false">IF(AND(L8586&gt;0,M8586=0),"Valid","Invalid")</f>
        <v>Valid</v>
      </c>
      <c r="S8586" s="0" t="str">
        <f aca="false">IF(OR(P8586&gt;1,Q8586&gt;1),"Present","Absent")</f>
        <v>Absent</v>
      </c>
      <c r="T8586" s="63" t="str">
        <f aca="false">IF(OR(AND(P8586&gt;1,P8586&lt;41),AND(Q8586&gt;1,Q8586&lt;41)),"Ct&lt;41","Ct&gt;41")</f>
        <v>Ct&gt;41</v>
      </c>
      <c r="U8586" s="0" t="str">
        <f aca="false">I8586</f>
        <v>Spidssnudetfroe</v>
      </c>
      <c r="V8586" s="0" t="str">
        <f aca="false">MID(F8586,10,9)</f>
        <v>DL2019037</v>
      </c>
      <c r="W8586" s="64" t="str">
        <f aca="false">V8586&amp;"_"&amp;U8586&amp;"_"&amp;R8586&amp;"_"&amp;S8586&amp;"_"&amp;T8586</f>
        <v>DL2019037_Spidssnudetfroe_Valid_Absent_Ct&gt;41</v>
      </c>
    </row>
    <row r="8587" customFormat="false" ht="14.25" hidden="false" customHeight="false" outlineLevel="0" collapsed="false">
      <c r="A8587" s="0" t="s">
        <v>851</v>
      </c>
      <c r="B8587" s="52" t="s">
        <v>988</v>
      </c>
      <c r="C8587" s="52" t="s">
        <v>747</v>
      </c>
      <c r="D8587" s="53" t="n">
        <v>0.1</v>
      </c>
      <c r="E8587" s="53" t="s">
        <v>748</v>
      </c>
      <c r="F8587" s="0" t="s">
        <v>1451</v>
      </c>
      <c r="G8587" s="0" t="str">
        <f aca="false">LEFT(B8587,2)</f>
        <v>14</v>
      </c>
      <c r="H8587" s="0" t="str">
        <f aca="false">I8587&amp;"_"&amp;G8587&amp;"_"&amp;F8587</f>
        <v>Spidssnudetfroe_14_20190910_DL2019037_SolroedGym_koersel1</v>
      </c>
      <c r="I8587" s="61" t="str">
        <f aca="false">MID(RIGHT(B8587,LEN(B8587)-3),1,FIND("_",RIGHT(B8587,LEN(B8587)-3))-1)</f>
        <v>Spidssnudetfroe</v>
      </c>
      <c r="J8587" s="61" t="str">
        <f aca="false">TRIM(SUBSTITUTE(RIGHT(B8587,FIND(I8587,B8587)+1),"_",""))</f>
        <v>NegK</v>
      </c>
      <c r="K8587" s="0" t="str">
        <f aca="false">IFERROR(VALUE(SUBSTITUTE(E8587,".",",")),E8587)</f>
        <v>No Ct</v>
      </c>
      <c r="L8587" s="61" t="str">
        <f aca="false">IF(J8587="PosK",SUMIFS(K:K,J:J,"PosK",H:H,H8587),"")</f>
        <v/>
      </c>
      <c r="M8587" s="61" t="str">
        <f aca="false">IF(J8587="PosK",SUMIFS(K:K,J:J,"NegK",H:H,H8587),"")</f>
        <v/>
      </c>
      <c r="N8587" s="61" t="str">
        <f aca="false">IF(J8587="PosK",SUMIFS(K:K,J:J,"eDNA",H:H,H8587),"")</f>
        <v/>
      </c>
    </row>
    <row r="8588" customFormat="false" ht="14.25" hidden="false" customHeight="false" outlineLevel="0" collapsed="false">
      <c r="A8588" s="0" t="s">
        <v>853</v>
      </c>
      <c r="B8588" s="52" t="s">
        <v>989</v>
      </c>
      <c r="C8588" s="52" t="s">
        <v>751</v>
      </c>
      <c r="D8588" s="53" t="n">
        <v>0.1</v>
      </c>
      <c r="E8588" s="53" t="s">
        <v>748</v>
      </c>
      <c r="F8588" s="0" t="s">
        <v>1451</v>
      </c>
      <c r="G8588" s="0" t="str">
        <f aca="false">LEFT(B8588,2)</f>
        <v>14</v>
      </c>
      <c r="H8588" s="0" t="str">
        <f aca="false">I8588&amp;"_"&amp;G8588&amp;"_"&amp;F8588</f>
        <v>Spidssnudetfroe_14_20190910_DL2019037_SolroedGym_koersel1</v>
      </c>
      <c r="I8588" s="61" t="str">
        <f aca="false">MID(RIGHT(B8588,LEN(B8588)-3),1,FIND("_",RIGHT(B8588,LEN(B8588)-3))-1)</f>
        <v>Spidssnudetfroe</v>
      </c>
      <c r="J8588" s="61" t="str">
        <f aca="false">TRIM(SUBSTITUTE(RIGHT(B8588,FIND(I8588,B8588)+1),"_",""))</f>
        <v>eDNA</v>
      </c>
      <c r="K8588" s="0" t="str">
        <f aca="false">IFERROR(VALUE(SUBSTITUTE(E8588,".",",")),E8588)</f>
        <v>No Ct</v>
      </c>
      <c r="L8588" s="61" t="str">
        <f aca="false">IF(J8588="PosK",SUMIFS(K:K,J:J,"PosK",H:H,H8588),"")</f>
        <v/>
      </c>
      <c r="M8588" s="61" t="str">
        <f aca="false">IF(J8588="PosK",SUMIFS(K:K,J:J,"NegK",H:H,H8588),"")</f>
        <v/>
      </c>
      <c r="N8588" s="61" t="str">
        <f aca="false">IF(J8588="PosK",SUMIFS(K:K,J:J,"eDNA",H:H,H8588),"")</f>
        <v/>
      </c>
      <c r="Q8588" s="62"/>
    </row>
    <row r="8589" customFormat="false" ht="14.25" hidden="false" customHeight="false" outlineLevel="0" collapsed="false">
      <c r="A8589" s="0" t="s">
        <v>855</v>
      </c>
      <c r="B8589" s="52" t="s">
        <v>989</v>
      </c>
      <c r="C8589" s="52" t="s">
        <v>751</v>
      </c>
      <c r="D8589" s="53" t="n">
        <v>0.1</v>
      </c>
      <c r="E8589" s="53" t="s">
        <v>748</v>
      </c>
      <c r="F8589" s="0" t="s">
        <v>1451</v>
      </c>
      <c r="G8589" s="0" t="str">
        <f aca="false">LEFT(B8589,2)</f>
        <v>14</v>
      </c>
      <c r="H8589" s="0" t="str">
        <f aca="false">I8589&amp;"_"&amp;G8589&amp;"_"&amp;F8589</f>
        <v>Spidssnudetfroe_14_20190910_DL2019037_SolroedGym_koersel1</v>
      </c>
      <c r="I8589" s="61" t="str">
        <f aca="false">MID(RIGHT(B8589,LEN(B8589)-3),1,FIND("_",RIGHT(B8589,LEN(B8589)-3))-1)</f>
        <v>Spidssnudetfroe</v>
      </c>
      <c r="J8589" s="61" t="str">
        <f aca="false">TRIM(SUBSTITUTE(RIGHT(B8589,FIND(I8589,B8589)+1),"_",""))</f>
        <v>eDNA</v>
      </c>
      <c r="K8589" s="0" t="str">
        <f aca="false">IFERROR(VALUE(SUBSTITUTE(E8589,".",",")),E8589)</f>
        <v>No Ct</v>
      </c>
      <c r="L8589" s="61" t="str">
        <f aca="false">IF(J8589="PosK",SUMIFS(K:K,J:J,"PosK",H:H,H8589),"")</f>
        <v/>
      </c>
      <c r="M8589" s="61" t="str">
        <f aca="false">IF(J8589="PosK",SUMIFS(K:K,J:J,"NegK",H:H,H8589),"")</f>
        <v/>
      </c>
      <c r="N8589" s="61" t="str">
        <f aca="false">IF(J8589="PosK",SUMIFS(K:K,J:J,"eDNA",H:H,H8589),"")</f>
        <v/>
      </c>
      <c r="P8589" s="62"/>
      <c r="T8589" s="63"/>
      <c r="W8589" s="64"/>
    </row>
    <row r="8590" customFormat="false" ht="14.25" hidden="false" customHeight="false" outlineLevel="0" collapsed="false">
      <c r="A8590" s="0" t="s">
        <v>856</v>
      </c>
      <c r="B8590" s="52" t="s">
        <v>990</v>
      </c>
      <c r="C8590" s="52" t="s">
        <v>743</v>
      </c>
      <c r="D8590" s="53" t="n">
        <v>0.1</v>
      </c>
      <c r="E8590" s="53" t="s">
        <v>748</v>
      </c>
      <c r="F8590" s="0" t="s">
        <v>1451</v>
      </c>
      <c r="G8590" s="0" t="str">
        <f aca="false">LEFT(B8590,2)</f>
        <v>15</v>
      </c>
      <c r="H8590" s="0" t="str">
        <f aca="false">I8590&amp;"_"&amp;G8590&amp;"_"&amp;F8590</f>
        <v>KortbenetGroenFroe_15_20190910_DL2019037_SolroedGym_koersel1</v>
      </c>
      <c r="I8590" s="61" t="str">
        <f aca="false">MID(RIGHT(B8590,LEN(B8590)-3),1,FIND("_",RIGHT(B8590,LEN(B8590)-3))-1)</f>
        <v>KortbenetGroenFroe</v>
      </c>
      <c r="J8590" s="61" t="str">
        <f aca="false">TRIM(SUBSTITUTE(RIGHT(B8590,FIND(I8590,B8590)+1),"_",""))</f>
        <v>PosK</v>
      </c>
      <c r="K8590" s="0" t="str">
        <f aca="false">IFERROR(VALUE(SUBSTITUTE(E8590,".",",")),E8590)</f>
        <v>No Ct</v>
      </c>
      <c r="L8590" s="61" t="n">
        <f aca="false">IF(J8590="PosK",SUMIFS(K:K,J:J,"PosK",H:H,H8590),"")</f>
        <v>0</v>
      </c>
      <c r="M8590" s="61" t="n">
        <f aca="false">IF(J8590="PosK",SUMIFS(K:K,J:J,"NegK",H:H,H8590),"")</f>
        <v>0</v>
      </c>
      <c r="N8590" s="61" t="n">
        <f aca="false">IF(J8590="PosK",SUMIFS(K:K,J:J,"eDNA",H:H,H8590),"")</f>
        <v>0</v>
      </c>
      <c r="P8590" s="62" t="n">
        <f aca="false">IF(K8592="No Ct",0,K8592)</f>
        <v>0</v>
      </c>
      <c r="Q8590" s="62" t="n">
        <f aca="false">IF(K8593="No Ct",0,K8593)</f>
        <v>0</v>
      </c>
      <c r="R8590" s="0" t="str">
        <f aca="false">IF(AND(L8590&gt;0,M8590=0),"Valid","Invalid")</f>
        <v>Invalid</v>
      </c>
      <c r="S8590" s="0" t="str">
        <f aca="false">IF(OR(P8590&gt;1,Q8590&gt;1),"Present","Absent")</f>
        <v>Absent</v>
      </c>
      <c r="T8590" s="63" t="str">
        <f aca="false">IF(OR(AND(P8590&gt;1,P8590&lt;41),AND(Q8590&gt;1,Q8590&lt;41)),"Ct&lt;41","Ct&gt;41")</f>
        <v>Ct&gt;41</v>
      </c>
      <c r="U8590" s="0" t="str">
        <f aca="false">I8590</f>
        <v>KortbenetGroenFroe</v>
      </c>
      <c r="V8590" s="0" t="str">
        <f aca="false">MID(F8590,10,9)</f>
        <v>DL2019037</v>
      </c>
      <c r="W8590" s="64" t="str">
        <f aca="false">V8590&amp;"_"&amp;U8590&amp;"_"&amp;R8590&amp;"_"&amp;S8590&amp;"_"&amp;T8590</f>
        <v>DL2019037_KortbenetGroenFroe_Invalid_Absent_Ct&gt;41</v>
      </c>
    </row>
    <row r="8591" customFormat="false" ht="14.25" hidden="false" customHeight="false" outlineLevel="0" collapsed="false">
      <c r="A8591" s="0" t="s">
        <v>858</v>
      </c>
      <c r="B8591" s="52" t="s">
        <v>991</v>
      </c>
      <c r="C8591" s="52" t="s">
        <v>747</v>
      </c>
      <c r="D8591" s="53" t="n">
        <v>0.1</v>
      </c>
      <c r="E8591" s="53" t="s">
        <v>748</v>
      </c>
      <c r="F8591" s="0" t="s">
        <v>1451</v>
      </c>
      <c r="G8591" s="0" t="str">
        <f aca="false">LEFT(B8591,2)</f>
        <v>15</v>
      </c>
      <c r="H8591" s="0" t="str">
        <f aca="false">I8591&amp;"_"&amp;G8591&amp;"_"&amp;F8591</f>
        <v>KortbenetGroenFroe_15_20190910_DL2019037_SolroedGym_koersel1</v>
      </c>
      <c r="I8591" s="61" t="str">
        <f aca="false">MID(RIGHT(B8591,LEN(B8591)-3),1,FIND("_",RIGHT(B8591,LEN(B8591)-3))-1)</f>
        <v>KortbenetGroenFroe</v>
      </c>
      <c r="J8591" s="61" t="str">
        <f aca="false">TRIM(SUBSTITUTE(RIGHT(B8591,FIND(I8591,B8591)+1),"_",""))</f>
        <v>NegK</v>
      </c>
      <c r="K8591" s="0" t="str">
        <f aca="false">IFERROR(VALUE(SUBSTITUTE(E8591,".",",")),E8591)</f>
        <v>No Ct</v>
      </c>
      <c r="L8591" s="61" t="str">
        <f aca="false">IF(J8591="PosK",SUMIFS(K:K,J:J,"PosK",H:H,H8591),"")</f>
        <v/>
      </c>
      <c r="M8591" s="61" t="str">
        <f aca="false">IF(J8591="PosK",SUMIFS(K:K,J:J,"NegK",H:H,H8591),"")</f>
        <v/>
      </c>
      <c r="N8591" s="61" t="str">
        <f aca="false">IF(J8591="PosK",SUMIFS(K:K,J:J,"eDNA",H:H,H8591),"")</f>
        <v/>
      </c>
    </row>
    <row r="8592" customFormat="false" ht="14.25" hidden="false" customHeight="false" outlineLevel="0" collapsed="false">
      <c r="A8592" s="0" t="s">
        <v>860</v>
      </c>
      <c r="B8592" s="52" t="s">
        <v>992</v>
      </c>
      <c r="C8592" s="52" t="s">
        <v>751</v>
      </c>
      <c r="D8592" s="53" t="n">
        <v>0.1</v>
      </c>
      <c r="E8592" s="53" t="s">
        <v>748</v>
      </c>
      <c r="F8592" s="0" t="s">
        <v>1451</v>
      </c>
      <c r="G8592" s="0" t="str">
        <f aca="false">LEFT(B8592,2)</f>
        <v>15</v>
      </c>
      <c r="H8592" s="0" t="str">
        <f aca="false">I8592&amp;"_"&amp;G8592&amp;"_"&amp;F8592</f>
        <v>KortbenetGroenFroe_15_20190910_DL2019037_SolroedGym_koersel1</v>
      </c>
      <c r="I8592" s="61" t="str">
        <f aca="false">MID(RIGHT(B8592,LEN(B8592)-3),1,FIND("_",RIGHT(B8592,LEN(B8592)-3))-1)</f>
        <v>KortbenetGroenFroe</v>
      </c>
      <c r="J8592" s="61" t="str">
        <f aca="false">TRIM(SUBSTITUTE(RIGHT(B8592,FIND(I8592,B8592)+1),"_",""))</f>
        <v>eDNA</v>
      </c>
      <c r="K8592" s="0" t="str">
        <f aca="false">IFERROR(VALUE(SUBSTITUTE(E8592,".",",")),E8592)</f>
        <v>No Ct</v>
      </c>
      <c r="L8592" s="61" t="str">
        <f aca="false">IF(J8592="PosK",SUMIFS(K:K,J:J,"PosK",H:H,H8592),"")</f>
        <v/>
      </c>
      <c r="M8592" s="61" t="str">
        <f aca="false">IF(J8592="PosK",SUMIFS(K:K,J:J,"NegK",H:H,H8592),"")</f>
        <v/>
      </c>
      <c r="N8592" s="61" t="str">
        <f aca="false">IF(J8592="PosK",SUMIFS(K:K,J:J,"eDNA",H:H,H8592),"")</f>
        <v/>
      </c>
      <c r="Q8592" s="62"/>
    </row>
    <row r="8593" customFormat="false" ht="14.25" hidden="false" customHeight="false" outlineLevel="0" collapsed="false">
      <c r="A8593" s="0" t="s">
        <v>862</v>
      </c>
      <c r="B8593" s="52" t="s">
        <v>992</v>
      </c>
      <c r="C8593" s="52" t="s">
        <v>751</v>
      </c>
      <c r="D8593" s="53" t="n">
        <v>0.1</v>
      </c>
      <c r="E8593" s="53" t="s">
        <v>748</v>
      </c>
      <c r="F8593" s="0" t="s">
        <v>1451</v>
      </c>
      <c r="G8593" s="0" t="str">
        <f aca="false">LEFT(B8593,2)</f>
        <v>15</v>
      </c>
      <c r="H8593" s="0" t="str">
        <f aca="false">I8593&amp;"_"&amp;G8593&amp;"_"&amp;F8593</f>
        <v>KortbenetGroenFroe_15_20190910_DL2019037_SolroedGym_koersel1</v>
      </c>
      <c r="I8593" s="61" t="str">
        <f aca="false">MID(RIGHT(B8593,LEN(B8593)-3),1,FIND("_",RIGHT(B8593,LEN(B8593)-3))-1)</f>
        <v>KortbenetGroenFroe</v>
      </c>
      <c r="J8593" s="61" t="str">
        <f aca="false">TRIM(SUBSTITUTE(RIGHT(B8593,FIND(I8593,B8593)+1),"_",""))</f>
        <v>eDNA</v>
      </c>
      <c r="K8593" s="0" t="str">
        <f aca="false">IFERROR(VALUE(SUBSTITUTE(E8593,".",",")),E8593)</f>
        <v>No Ct</v>
      </c>
      <c r="L8593" s="61" t="str">
        <f aca="false">IF(J8593="PosK",SUMIFS(K:K,J:J,"PosK",H:H,H8593),"")</f>
        <v/>
      </c>
      <c r="M8593" s="61" t="str">
        <f aca="false">IF(J8593="PosK",SUMIFS(K:K,J:J,"NegK",H:H,H8593),"")</f>
        <v/>
      </c>
      <c r="N8593" s="61" t="str">
        <f aca="false">IF(J8593="PosK",SUMIFS(K:K,J:J,"eDNA",H:H,H8593),"")</f>
        <v/>
      </c>
      <c r="P8593" s="62"/>
      <c r="T8593" s="63"/>
      <c r="W8593" s="64"/>
    </row>
    <row r="8594" customFormat="false" ht="14.25" hidden="false" customHeight="false" outlineLevel="0" collapsed="false">
      <c r="A8594" s="0" t="s">
        <v>863</v>
      </c>
      <c r="B8594" s="52" t="s">
        <v>1212</v>
      </c>
      <c r="C8594" s="52" t="s">
        <v>743</v>
      </c>
      <c r="D8594" s="53" t="n">
        <v>0.1</v>
      </c>
      <c r="E8594" s="53" t="s">
        <v>748</v>
      </c>
      <c r="F8594" s="0" t="s">
        <v>1451</v>
      </c>
      <c r="G8594" s="0" t="str">
        <f aca="false">LEFT(B8594,2)</f>
        <v>16</v>
      </c>
      <c r="H8594" s="0" t="str">
        <f aca="false">I8594&amp;"_"&amp;G8594&amp;"_"&amp;F8594</f>
        <v>ButsnudetFroe_16_20190910_DL2019037_SolroedGym_koersel1</v>
      </c>
      <c r="I8594" s="61" t="str">
        <f aca="false">MID(RIGHT(B8594,LEN(B8594)-3),1,FIND("_",RIGHT(B8594,LEN(B8594)-3))-1)</f>
        <v>ButsnudetFroe</v>
      </c>
      <c r="J8594" s="61" t="str">
        <f aca="false">TRIM(SUBSTITUTE(RIGHT(B8594,FIND(I8594,B8594)+1),"_",""))</f>
        <v>PosK</v>
      </c>
      <c r="K8594" s="0" t="str">
        <f aca="false">IFERROR(VALUE(SUBSTITUTE(E8594,".",",")),E8594)</f>
        <v>No Ct</v>
      </c>
      <c r="L8594" s="61" t="n">
        <f aca="false">IF(J8594="PosK",SUMIFS(K:K,J:J,"PosK",H:H,H8594),"")</f>
        <v>0</v>
      </c>
      <c r="M8594" s="61" t="n">
        <f aca="false">IF(J8594="PosK",SUMIFS(K:K,J:J,"NegK",H:H,H8594),"")</f>
        <v>0</v>
      </c>
      <c r="N8594" s="61" t="n">
        <f aca="false">IF(J8594="PosK",SUMIFS(K:K,J:J,"eDNA",H:H,H8594),"")</f>
        <v>0</v>
      </c>
      <c r="P8594" s="62" t="n">
        <f aca="false">IF(K8596="No Ct",0,K8596)</f>
        <v>0</v>
      </c>
      <c r="Q8594" s="62" t="n">
        <f aca="false">IF(K8597="No Ct",0,K8597)</f>
        <v>0</v>
      </c>
      <c r="R8594" s="0" t="str">
        <f aca="false">IF(AND(L8594&gt;0,M8594=0),"Valid","Invalid")</f>
        <v>Invalid</v>
      </c>
      <c r="S8594" s="0" t="str">
        <f aca="false">IF(OR(P8594&gt;1,Q8594&gt;1),"Present","Absent")</f>
        <v>Absent</v>
      </c>
      <c r="T8594" s="63" t="str">
        <f aca="false">IF(OR(AND(P8594&gt;1,P8594&lt;41),AND(Q8594&gt;1,Q8594&lt;41)),"Ct&lt;41","Ct&gt;41")</f>
        <v>Ct&gt;41</v>
      </c>
      <c r="U8594" s="0" t="str">
        <f aca="false">I8594</f>
        <v>ButsnudetFroe</v>
      </c>
      <c r="V8594" s="0" t="str">
        <f aca="false">MID(F8594,10,9)</f>
        <v>DL2019037</v>
      </c>
      <c r="W8594" s="64" t="str">
        <f aca="false">V8594&amp;"_"&amp;U8594&amp;"_"&amp;R8594&amp;"_"&amp;S8594&amp;"_"&amp;T8594</f>
        <v>DL2019037_ButsnudetFroe_Invalid_Absent_Ct&gt;41</v>
      </c>
    </row>
    <row r="8595" customFormat="false" ht="14.25" hidden="false" customHeight="false" outlineLevel="0" collapsed="false">
      <c r="A8595" s="0" t="s">
        <v>865</v>
      </c>
      <c r="B8595" s="52" t="s">
        <v>1213</v>
      </c>
      <c r="C8595" s="52" t="s">
        <v>747</v>
      </c>
      <c r="D8595" s="53" t="n">
        <v>0.1</v>
      </c>
      <c r="E8595" s="53" t="s">
        <v>748</v>
      </c>
      <c r="F8595" s="0" t="s">
        <v>1451</v>
      </c>
      <c r="G8595" s="0" t="str">
        <f aca="false">LEFT(B8595,2)</f>
        <v>16</v>
      </c>
      <c r="H8595" s="0" t="str">
        <f aca="false">I8595&amp;"_"&amp;G8595&amp;"_"&amp;F8595</f>
        <v>ButsnudetFroe_16_20190910_DL2019037_SolroedGym_koersel1</v>
      </c>
      <c r="I8595" s="61" t="str">
        <f aca="false">MID(RIGHT(B8595,LEN(B8595)-3),1,FIND("_",RIGHT(B8595,LEN(B8595)-3))-1)</f>
        <v>ButsnudetFroe</v>
      </c>
      <c r="J8595" s="61" t="str">
        <f aca="false">TRIM(SUBSTITUTE(RIGHT(B8595,FIND(I8595,B8595)+1),"_",""))</f>
        <v>NegK</v>
      </c>
      <c r="K8595" s="0" t="str">
        <f aca="false">IFERROR(VALUE(SUBSTITUTE(E8595,".",",")),E8595)</f>
        <v>No Ct</v>
      </c>
      <c r="L8595" s="61" t="str">
        <f aca="false">IF(J8595="PosK",SUMIFS(K:K,J:J,"PosK",H:H,H8595),"")</f>
        <v/>
      </c>
      <c r="M8595" s="61" t="str">
        <f aca="false">IF(J8595="PosK",SUMIFS(K:K,J:J,"NegK",H:H,H8595),"")</f>
        <v/>
      </c>
      <c r="N8595" s="61" t="str">
        <f aca="false">IF(J8595="PosK",SUMIFS(K:K,J:J,"eDNA",H:H,H8595),"")</f>
        <v/>
      </c>
    </row>
    <row r="8596" customFormat="false" ht="14.25" hidden="false" customHeight="false" outlineLevel="0" collapsed="false">
      <c r="A8596" s="0" t="s">
        <v>867</v>
      </c>
      <c r="B8596" s="52" t="s">
        <v>1214</v>
      </c>
      <c r="C8596" s="52" t="s">
        <v>751</v>
      </c>
      <c r="D8596" s="53" t="n">
        <v>0.1</v>
      </c>
      <c r="E8596" s="53" t="s">
        <v>748</v>
      </c>
      <c r="F8596" s="0" t="s">
        <v>1451</v>
      </c>
      <c r="G8596" s="0" t="str">
        <f aca="false">LEFT(B8596,2)</f>
        <v>16</v>
      </c>
      <c r="H8596" s="0" t="str">
        <f aca="false">I8596&amp;"_"&amp;G8596&amp;"_"&amp;F8596</f>
        <v>ButsnudetFroe_16_20190910_DL2019037_SolroedGym_koersel1</v>
      </c>
      <c r="I8596" s="61" t="str">
        <f aca="false">MID(RIGHT(B8596,LEN(B8596)-3),1,FIND("_",RIGHT(B8596,LEN(B8596)-3))-1)</f>
        <v>ButsnudetFroe</v>
      </c>
      <c r="J8596" s="61" t="str">
        <f aca="false">TRIM(SUBSTITUTE(RIGHT(B8596,FIND(I8596,B8596)+1),"_",""))</f>
        <v>eDNA</v>
      </c>
      <c r="K8596" s="0" t="str">
        <f aca="false">IFERROR(VALUE(SUBSTITUTE(E8596,".",",")),E8596)</f>
        <v>No Ct</v>
      </c>
      <c r="L8596" s="61" t="str">
        <f aca="false">IF(J8596="PosK",SUMIFS(K:K,J:J,"PosK",H:H,H8596),"")</f>
        <v/>
      </c>
      <c r="M8596" s="61" t="str">
        <f aca="false">IF(J8596="PosK",SUMIFS(K:K,J:J,"NegK",H:H,H8596),"")</f>
        <v/>
      </c>
      <c r="N8596" s="61" t="str">
        <f aca="false">IF(J8596="PosK",SUMIFS(K:K,J:J,"eDNA",H:H,H8596),"")</f>
        <v/>
      </c>
      <c r="Q8596" s="62"/>
    </row>
    <row r="8597" customFormat="false" ht="14.25" hidden="false" customHeight="false" outlineLevel="0" collapsed="false">
      <c r="A8597" s="0" t="s">
        <v>869</v>
      </c>
      <c r="B8597" s="52" t="s">
        <v>1214</v>
      </c>
      <c r="C8597" s="52" t="s">
        <v>751</v>
      </c>
      <c r="D8597" s="53" t="n">
        <v>0.1</v>
      </c>
      <c r="E8597" s="53" t="s">
        <v>748</v>
      </c>
      <c r="F8597" s="0" t="s">
        <v>1451</v>
      </c>
      <c r="G8597" s="0" t="str">
        <f aca="false">LEFT(B8597,2)</f>
        <v>16</v>
      </c>
      <c r="H8597" s="0" t="str">
        <f aca="false">I8597&amp;"_"&amp;G8597&amp;"_"&amp;F8597</f>
        <v>ButsnudetFroe_16_20190910_DL2019037_SolroedGym_koersel1</v>
      </c>
      <c r="I8597" s="61" t="str">
        <f aca="false">MID(RIGHT(B8597,LEN(B8597)-3),1,FIND("_",RIGHT(B8597,LEN(B8597)-3))-1)</f>
        <v>ButsnudetFroe</v>
      </c>
      <c r="J8597" s="61" t="str">
        <f aca="false">TRIM(SUBSTITUTE(RIGHT(B8597,FIND(I8597,B8597)+1),"_",""))</f>
        <v>eDNA</v>
      </c>
      <c r="K8597" s="0" t="str">
        <f aca="false">IFERROR(VALUE(SUBSTITUTE(E8597,".",",")),E8597)</f>
        <v>No Ct</v>
      </c>
      <c r="L8597" s="61" t="str">
        <f aca="false">IF(J8597="PosK",SUMIFS(K:K,J:J,"PosK",H:H,H8597),"")</f>
        <v/>
      </c>
      <c r="M8597" s="61" t="str">
        <f aca="false">IF(J8597="PosK",SUMIFS(K:K,J:J,"NegK",H:H,H8597),"")</f>
        <v/>
      </c>
      <c r="N8597" s="61" t="str">
        <f aca="false">IF(J8597="PosK",SUMIFS(K:K,J:J,"eDNA",H:H,H8597),"")</f>
        <v/>
      </c>
      <c r="P8597" s="62"/>
      <c r="T8597" s="63"/>
      <c r="W8597" s="64"/>
    </row>
    <row r="8598" customFormat="false" ht="14.25" hidden="false" customHeight="false" outlineLevel="0" collapsed="false">
      <c r="A8598" s="0" t="s">
        <v>870</v>
      </c>
      <c r="B8598" s="52" t="s">
        <v>996</v>
      </c>
      <c r="C8598" s="52" t="s">
        <v>743</v>
      </c>
      <c r="D8598" s="53" t="n">
        <v>0.1</v>
      </c>
      <c r="E8598" s="53" t="s">
        <v>748</v>
      </c>
      <c r="F8598" s="0" t="s">
        <v>1451</v>
      </c>
      <c r="G8598" s="0" t="str">
        <f aca="false">LEFT(B8598,2)</f>
        <v>17</v>
      </c>
      <c r="H8598" s="0" t="str">
        <f aca="false">I8598&amp;"_"&amp;G8598&amp;"_"&amp;F8598</f>
        <v>ButsnudetFroe_17_20190910_DL2019037_SolroedGym_koersel1</v>
      </c>
      <c r="I8598" s="61" t="str">
        <f aca="false">MID(RIGHT(B8598,LEN(B8598)-3),1,FIND("_",RIGHT(B8598,LEN(B8598)-3))-1)</f>
        <v>ButsnudetFroe</v>
      </c>
      <c r="J8598" s="61" t="str">
        <f aca="false">TRIM(SUBSTITUTE(RIGHT(B8598,FIND(I8598,B8598)+1),"_",""))</f>
        <v>PosK</v>
      </c>
      <c r="K8598" s="0" t="str">
        <f aca="false">IFERROR(VALUE(SUBSTITUTE(E8598,".",",")),E8598)</f>
        <v>No Ct</v>
      </c>
      <c r="L8598" s="61" t="n">
        <f aca="false">IF(J8598="PosK",SUMIFS(K:K,J:J,"PosK",H:H,H8598),"")</f>
        <v>0</v>
      </c>
      <c r="M8598" s="61" t="n">
        <f aca="false">IF(J8598="PosK",SUMIFS(K:K,J:J,"NegK",H:H,H8598),"")</f>
        <v>0</v>
      </c>
      <c r="N8598" s="61" t="n">
        <f aca="false">IF(J8598="PosK",SUMIFS(K:K,J:J,"eDNA",H:H,H8598),"")</f>
        <v>0</v>
      </c>
      <c r="P8598" s="62" t="n">
        <f aca="false">IF(K8600="No Ct",0,K8600)</f>
        <v>0</v>
      </c>
      <c r="Q8598" s="62" t="n">
        <f aca="false">IF(K8601="No Ct",0,K8601)</f>
        <v>0</v>
      </c>
      <c r="R8598" s="0" t="str">
        <f aca="false">IF(AND(L8598&gt;0,M8598=0),"Valid","Invalid")</f>
        <v>Invalid</v>
      </c>
      <c r="S8598" s="0" t="str">
        <f aca="false">IF(OR(P8598&gt;1,Q8598&gt;1),"Present","Absent")</f>
        <v>Absent</v>
      </c>
      <c r="T8598" s="63" t="str">
        <f aca="false">IF(OR(AND(P8598&gt;1,P8598&lt;41),AND(Q8598&gt;1,Q8598&lt;41)),"Ct&lt;41","Ct&gt;41")</f>
        <v>Ct&gt;41</v>
      </c>
      <c r="U8598" s="0" t="str">
        <f aca="false">I8598</f>
        <v>ButsnudetFroe</v>
      </c>
      <c r="V8598" s="0" t="str">
        <f aca="false">MID(F8598,10,9)</f>
        <v>DL2019037</v>
      </c>
      <c r="W8598" s="64" t="str">
        <f aca="false">V8598&amp;"_"&amp;U8598&amp;"_"&amp;R8598&amp;"_"&amp;S8598&amp;"_"&amp;T8598</f>
        <v>DL2019037_ButsnudetFroe_Invalid_Absent_Ct&gt;41</v>
      </c>
    </row>
    <row r="8599" customFormat="false" ht="14.25" hidden="false" customHeight="false" outlineLevel="0" collapsed="false">
      <c r="A8599" s="0" t="s">
        <v>872</v>
      </c>
      <c r="B8599" s="52" t="s">
        <v>997</v>
      </c>
      <c r="C8599" s="52" t="s">
        <v>747</v>
      </c>
      <c r="D8599" s="53" t="n">
        <v>0.1</v>
      </c>
      <c r="E8599" s="53" t="s">
        <v>748</v>
      </c>
      <c r="F8599" s="0" t="s">
        <v>1451</v>
      </c>
      <c r="G8599" s="0" t="str">
        <f aca="false">LEFT(B8599,2)</f>
        <v>17</v>
      </c>
      <c r="H8599" s="0" t="str">
        <f aca="false">I8599&amp;"_"&amp;G8599&amp;"_"&amp;F8599</f>
        <v>ButsnudetFroe_17_20190910_DL2019037_SolroedGym_koersel1</v>
      </c>
      <c r="I8599" s="61" t="str">
        <f aca="false">MID(RIGHT(B8599,LEN(B8599)-3),1,FIND("_",RIGHT(B8599,LEN(B8599)-3))-1)</f>
        <v>ButsnudetFroe</v>
      </c>
      <c r="J8599" s="61" t="str">
        <f aca="false">TRIM(SUBSTITUTE(RIGHT(B8599,FIND(I8599,B8599)+1),"_",""))</f>
        <v>NegK</v>
      </c>
      <c r="K8599" s="0" t="str">
        <f aca="false">IFERROR(VALUE(SUBSTITUTE(E8599,".",",")),E8599)</f>
        <v>No Ct</v>
      </c>
      <c r="L8599" s="61" t="str">
        <f aca="false">IF(J8599="PosK",SUMIFS(K:K,J:J,"PosK",H:H,H8599),"")</f>
        <v/>
      </c>
      <c r="M8599" s="61" t="str">
        <f aca="false">IF(J8599="PosK",SUMIFS(K:K,J:J,"NegK",H:H,H8599),"")</f>
        <v/>
      </c>
      <c r="N8599" s="61" t="str">
        <f aca="false">IF(J8599="PosK",SUMIFS(K:K,J:J,"eDNA",H:H,H8599),"")</f>
        <v/>
      </c>
    </row>
    <row r="8600" customFormat="false" ht="14.25" hidden="false" customHeight="false" outlineLevel="0" collapsed="false">
      <c r="A8600" s="0" t="s">
        <v>874</v>
      </c>
      <c r="B8600" s="52" t="s">
        <v>998</v>
      </c>
      <c r="C8600" s="52" t="s">
        <v>751</v>
      </c>
      <c r="D8600" s="53" t="n">
        <v>0.1</v>
      </c>
      <c r="E8600" s="53" t="s">
        <v>748</v>
      </c>
      <c r="F8600" s="0" t="s">
        <v>1451</v>
      </c>
      <c r="G8600" s="0" t="str">
        <f aca="false">LEFT(B8600,2)</f>
        <v>17</v>
      </c>
      <c r="H8600" s="0" t="str">
        <f aca="false">I8600&amp;"_"&amp;G8600&amp;"_"&amp;F8600</f>
        <v>ButsnudetFroe_17_20190910_DL2019037_SolroedGym_koersel1</v>
      </c>
      <c r="I8600" s="61" t="str">
        <f aca="false">MID(RIGHT(B8600,LEN(B8600)-3),1,FIND("_",RIGHT(B8600,LEN(B8600)-3))-1)</f>
        <v>ButsnudetFroe</v>
      </c>
      <c r="J8600" s="61" t="str">
        <f aca="false">TRIM(SUBSTITUTE(RIGHT(B8600,FIND(I8600,B8600)+1),"_",""))</f>
        <v>eDNA</v>
      </c>
      <c r="K8600" s="0" t="str">
        <f aca="false">IFERROR(VALUE(SUBSTITUTE(E8600,".",",")),E8600)</f>
        <v>No Ct</v>
      </c>
      <c r="L8600" s="61" t="str">
        <f aca="false">IF(J8600="PosK",SUMIFS(K:K,J:J,"PosK",H:H,H8600),"")</f>
        <v/>
      </c>
      <c r="M8600" s="61" t="str">
        <f aca="false">IF(J8600="PosK",SUMIFS(K:K,J:J,"NegK",H:H,H8600),"")</f>
        <v/>
      </c>
      <c r="N8600" s="61" t="str">
        <f aca="false">IF(J8600="PosK",SUMIFS(K:K,J:J,"eDNA",H:H,H8600),"")</f>
        <v/>
      </c>
      <c r="Q8600" s="62"/>
    </row>
    <row r="8601" customFormat="false" ht="14.25" hidden="false" customHeight="false" outlineLevel="0" collapsed="false">
      <c r="A8601" s="0" t="s">
        <v>876</v>
      </c>
      <c r="B8601" s="52" t="s">
        <v>998</v>
      </c>
      <c r="C8601" s="52" t="s">
        <v>751</v>
      </c>
      <c r="D8601" s="53" t="n">
        <v>0.1</v>
      </c>
      <c r="E8601" s="53" t="s">
        <v>748</v>
      </c>
      <c r="F8601" s="0" t="s">
        <v>1451</v>
      </c>
      <c r="G8601" s="0" t="str">
        <f aca="false">LEFT(B8601,2)</f>
        <v>17</v>
      </c>
      <c r="H8601" s="0" t="str">
        <f aca="false">I8601&amp;"_"&amp;G8601&amp;"_"&amp;F8601</f>
        <v>ButsnudetFroe_17_20190910_DL2019037_SolroedGym_koersel1</v>
      </c>
      <c r="I8601" s="61" t="str">
        <f aca="false">MID(RIGHT(B8601,LEN(B8601)-3),1,FIND("_",RIGHT(B8601,LEN(B8601)-3))-1)</f>
        <v>ButsnudetFroe</v>
      </c>
      <c r="J8601" s="61" t="str">
        <f aca="false">TRIM(SUBSTITUTE(RIGHT(B8601,FIND(I8601,B8601)+1),"_",""))</f>
        <v>eDNA</v>
      </c>
      <c r="K8601" s="0" t="str">
        <f aca="false">IFERROR(VALUE(SUBSTITUTE(E8601,".",",")),E8601)</f>
        <v>No Ct</v>
      </c>
      <c r="L8601" s="61" t="str">
        <f aca="false">IF(J8601="PosK",SUMIFS(K:K,J:J,"PosK",H:H,H8601),"")</f>
        <v/>
      </c>
      <c r="M8601" s="61" t="str">
        <f aca="false">IF(J8601="PosK",SUMIFS(K:K,J:J,"NegK",H:H,H8601),"")</f>
        <v/>
      </c>
      <c r="N8601" s="61" t="str">
        <f aca="false">IF(J8601="PosK",SUMIFS(K:K,J:J,"eDNA",H:H,H8601),"")</f>
        <v/>
      </c>
      <c r="P8601" s="62"/>
      <c r="T8601" s="63"/>
      <c r="W8601" s="64"/>
    </row>
    <row r="8602" customFormat="false" ht="14.25" hidden="false" customHeight="false" outlineLevel="0" collapsed="false">
      <c r="A8602" s="0" t="s">
        <v>877</v>
      </c>
      <c r="B8602" s="52" t="s">
        <v>1215</v>
      </c>
      <c r="C8602" s="52" t="s">
        <v>743</v>
      </c>
      <c r="D8602" s="53" t="n">
        <v>0.1</v>
      </c>
      <c r="E8602" s="53" t="s">
        <v>748</v>
      </c>
      <c r="F8602" s="0" t="s">
        <v>1451</v>
      </c>
      <c r="G8602" s="0" t="str">
        <f aca="false">LEFT(B8602,2)</f>
        <v>18</v>
      </c>
      <c r="H8602" s="0" t="str">
        <f aca="false">I8602&amp;"_"&amp;G8602&amp;"_"&amp;F8602</f>
        <v>LilleVandsalamander_18_20190910_DL2019037_SolroedGym_koersel1</v>
      </c>
      <c r="I8602" s="61" t="str">
        <f aca="false">MID(RIGHT(B8602,LEN(B8602)-3),1,FIND("_",RIGHT(B8602,LEN(B8602)-3))-1)</f>
        <v>LilleVandsalamander</v>
      </c>
      <c r="J8602" s="61" t="str">
        <f aca="false">TRIM(SUBSTITUTE(RIGHT(B8602,FIND(I8602,B8602)+1),"_",""))</f>
        <v>PosK</v>
      </c>
      <c r="K8602" s="0" t="str">
        <f aca="false">IFERROR(VALUE(SUBSTITUTE(E8602,".",",")),E8602)</f>
        <v>No Ct</v>
      </c>
      <c r="L8602" s="61" t="n">
        <f aca="false">IF(J8602="PosK",SUMIFS(K:K,J:J,"PosK",H:H,H8602),"")</f>
        <v>0</v>
      </c>
      <c r="M8602" s="61" t="n">
        <f aca="false">IF(J8602="PosK",SUMIFS(K:K,J:J,"NegK",H:H,H8602),"")</f>
        <v>0</v>
      </c>
      <c r="N8602" s="61" t="n">
        <f aca="false">IF(J8602="PosK",SUMIFS(K:K,J:J,"eDNA",H:H,H8602),"")</f>
        <v>0</v>
      </c>
      <c r="P8602" s="62" t="n">
        <f aca="false">IF(K8604="No Ct",0,K8604)</f>
        <v>0</v>
      </c>
      <c r="Q8602" s="62" t="n">
        <f aca="false">IF(K8605="No Ct",0,K8605)</f>
        <v>0</v>
      </c>
      <c r="R8602" s="0" t="str">
        <f aca="false">IF(AND(L8602&gt;0,M8602=0),"Valid","Invalid")</f>
        <v>Invalid</v>
      </c>
      <c r="S8602" s="0" t="str">
        <f aca="false">IF(OR(P8602&gt;1,Q8602&gt;1),"Present","Absent")</f>
        <v>Absent</v>
      </c>
      <c r="T8602" s="63" t="str">
        <f aca="false">IF(OR(AND(P8602&gt;1,P8602&lt;41),AND(Q8602&gt;1,Q8602&lt;41)),"Ct&lt;41","Ct&gt;41")</f>
        <v>Ct&gt;41</v>
      </c>
      <c r="U8602" s="0" t="str">
        <f aca="false">I8602</f>
        <v>LilleVandsalamander</v>
      </c>
      <c r="V8602" s="0" t="str">
        <f aca="false">MID(F8602,10,9)</f>
        <v>DL2019037</v>
      </c>
      <c r="W8602" s="64" t="str">
        <f aca="false">V8602&amp;"_"&amp;U8602&amp;"_"&amp;R8602&amp;"_"&amp;S8602&amp;"_"&amp;T8602</f>
        <v>DL2019037_LilleVandsalamander_Invalid_Absent_Ct&gt;41</v>
      </c>
    </row>
    <row r="8603" customFormat="false" ht="14.25" hidden="false" customHeight="false" outlineLevel="0" collapsed="false">
      <c r="A8603" s="0" t="s">
        <v>879</v>
      </c>
      <c r="B8603" s="52" t="s">
        <v>1216</v>
      </c>
      <c r="C8603" s="52" t="s">
        <v>747</v>
      </c>
      <c r="D8603" s="53" t="n">
        <v>0.1</v>
      </c>
      <c r="E8603" s="53" t="s">
        <v>748</v>
      </c>
      <c r="F8603" s="0" t="s">
        <v>1451</v>
      </c>
      <c r="G8603" s="0" t="str">
        <f aca="false">LEFT(B8603,2)</f>
        <v>18</v>
      </c>
      <c r="H8603" s="0" t="str">
        <f aca="false">I8603&amp;"_"&amp;G8603&amp;"_"&amp;F8603</f>
        <v>LilleVandsalamander_18_20190910_DL2019037_SolroedGym_koersel1</v>
      </c>
      <c r="I8603" s="61" t="str">
        <f aca="false">MID(RIGHT(B8603,LEN(B8603)-3),1,FIND("_",RIGHT(B8603,LEN(B8603)-3))-1)</f>
        <v>LilleVandsalamander</v>
      </c>
      <c r="J8603" s="61" t="str">
        <f aca="false">TRIM(SUBSTITUTE(RIGHT(B8603,FIND(I8603,B8603)+1),"_",""))</f>
        <v>NegK</v>
      </c>
      <c r="K8603" s="0" t="str">
        <f aca="false">IFERROR(VALUE(SUBSTITUTE(E8603,".",",")),E8603)</f>
        <v>No Ct</v>
      </c>
      <c r="L8603" s="61" t="str">
        <f aca="false">IF(J8603="PosK",SUMIFS(K:K,J:J,"PosK",H:H,H8603),"")</f>
        <v/>
      </c>
      <c r="M8603" s="61" t="str">
        <f aca="false">IF(J8603="PosK",SUMIFS(K:K,J:J,"NegK",H:H,H8603),"")</f>
        <v/>
      </c>
      <c r="N8603" s="61" t="str">
        <f aca="false">IF(J8603="PosK",SUMIFS(K:K,J:J,"eDNA",H:H,H8603),"")</f>
        <v/>
      </c>
    </row>
    <row r="8604" customFormat="false" ht="14.25" hidden="false" customHeight="false" outlineLevel="0" collapsed="false">
      <c r="A8604" s="0" t="s">
        <v>881</v>
      </c>
      <c r="B8604" s="52" t="s">
        <v>1217</v>
      </c>
      <c r="C8604" s="52" t="s">
        <v>751</v>
      </c>
      <c r="D8604" s="53" t="n">
        <v>0.1</v>
      </c>
      <c r="E8604" s="53" t="s">
        <v>748</v>
      </c>
      <c r="F8604" s="0" t="s">
        <v>1451</v>
      </c>
      <c r="G8604" s="0" t="str">
        <f aca="false">LEFT(B8604,2)</f>
        <v>18</v>
      </c>
      <c r="H8604" s="0" t="str">
        <f aca="false">I8604&amp;"_"&amp;G8604&amp;"_"&amp;F8604</f>
        <v>LilleVandsalamander_18_20190910_DL2019037_SolroedGym_koersel1</v>
      </c>
      <c r="I8604" s="61" t="str">
        <f aca="false">MID(RIGHT(B8604,LEN(B8604)-3),1,FIND("_",RIGHT(B8604,LEN(B8604)-3))-1)</f>
        <v>LilleVandsalamander</v>
      </c>
      <c r="J8604" s="61" t="str">
        <f aca="false">TRIM(SUBSTITUTE(RIGHT(B8604,FIND(I8604,B8604)+1),"_",""))</f>
        <v>eDNA</v>
      </c>
      <c r="K8604" s="0" t="str">
        <f aca="false">IFERROR(VALUE(SUBSTITUTE(E8604,".",",")),E8604)</f>
        <v>No Ct</v>
      </c>
      <c r="L8604" s="61" t="str">
        <f aca="false">IF(J8604="PosK",SUMIFS(K:K,J:J,"PosK",H:H,H8604),"")</f>
        <v/>
      </c>
      <c r="M8604" s="61" t="str">
        <f aca="false">IF(J8604="PosK",SUMIFS(K:K,J:J,"NegK",H:H,H8604),"")</f>
        <v/>
      </c>
      <c r="N8604" s="61" t="str">
        <f aca="false">IF(J8604="PosK",SUMIFS(K:K,J:J,"eDNA",H:H,H8604),"")</f>
        <v/>
      </c>
      <c r="Q8604" s="62"/>
    </row>
    <row r="8605" customFormat="false" ht="14.25" hidden="false" customHeight="false" outlineLevel="0" collapsed="false">
      <c r="A8605" s="0" t="s">
        <v>883</v>
      </c>
      <c r="B8605" s="52" t="s">
        <v>1217</v>
      </c>
      <c r="C8605" s="52" t="s">
        <v>751</v>
      </c>
      <c r="D8605" s="53" t="n">
        <v>0.1</v>
      </c>
      <c r="E8605" s="53" t="s">
        <v>748</v>
      </c>
      <c r="F8605" s="0" t="s">
        <v>1451</v>
      </c>
      <c r="G8605" s="0" t="str">
        <f aca="false">LEFT(B8605,2)</f>
        <v>18</v>
      </c>
      <c r="H8605" s="0" t="str">
        <f aca="false">I8605&amp;"_"&amp;G8605&amp;"_"&amp;F8605</f>
        <v>LilleVandsalamander_18_20190910_DL2019037_SolroedGym_koersel1</v>
      </c>
      <c r="I8605" s="61" t="str">
        <f aca="false">MID(RIGHT(B8605,LEN(B8605)-3),1,FIND("_",RIGHT(B8605,LEN(B8605)-3))-1)</f>
        <v>LilleVandsalamander</v>
      </c>
      <c r="J8605" s="61" t="str">
        <f aca="false">TRIM(SUBSTITUTE(RIGHT(B8605,FIND(I8605,B8605)+1),"_",""))</f>
        <v>eDNA</v>
      </c>
      <c r="K8605" s="0" t="str">
        <f aca="false">IFERROR(VALUE(SUBSTITUTE(E8605,".",",")),E8605)</f>
        <v>No Ct</v>
      </c>
      <c r="L8605" s="61" t="str">
        <f aca="false">IF(J8605="PosK",SUMIFS(K:K,J:J,"PosK",H:H,H8605),"")</f>
        <v/>
      </c>
      <c r="M8605" s="61" t="str">
        <f aca="false">IF(J8605="PosK",SUMIFS(K:K,J:J,"NegK",H:H,H8605),"")</f>
        <v/>
      </c>
      <c r="N8605" s="61" t="str">
        <f aca="false">IF(J8605="PosK",SUMIFS(K:K,J:J,"eDNA",H:H,H8605),"")</f>
        <v/>
      </c>
      <c r="P8605" s="62"/>
      <c r="T8605" s="63"/>
      <c r="W8605" s="64"/>
    </row>
    <row r="8606" customFormat="false" ht="14.25" hidden="false" customHeight="false" outlineLevel="0" collapsed="false">
      <c r="A8606" s="0" t="s">
        <v>884</v>
      </c>
      <c r="B8606" s="52" t="s">
        <v>1002</v>
      </c>
      <c r="C8606" s="52" t="s">
        <v>743</v>
      </c>
      <c r="D8606" s="53" t="n">
        <v>0.1</v>
      </c>
      <c r="E8606" s="53" t="s">
        <v>748</v>
      </c>
      <c r="F8606" s="0" t="s">
        <v>1451</v>
      </c>
      <c r="G8606" s="0" t="str">
        <f aca="false">LEFT(B8606,2)</f>
        <v>19</v>
      </c>
      <c r="H8606" s="0" t="str">
        <f aca="false">I8606&amp;"_"&amp;G8606&amp;"_"&amp;F8606</f>
        <v>LilleVandsalamander_19_20190910_DL2019037_SolroedGym_koersel1</v>
      </c>
      <c r="I8606" s="61" t="str">
        <f aca="false">MID(RIGHT(B8606,LEN(B8606)-3),1,FIND("_",RIGHT(B8606,LEN(B8606)-3))-1)</f>
        <v>LilleVandsalamander</v>
      </c>
      <c r="J8606" s="61" t="str">
        <f aca="false">TRIM(SUBSTITUTE(RIGHT(B8606,FIND(I8606,B8606)+1),"_",""))</f>
        <v>PosK</v>
      </c>
      <c r="K8606" s="0" t="str">
        <f aca="false">IFERROR(VALUE(SUBSTITUTE(E8606,".",",")),E8606)</f>
        <v>No Ct</v>
      </c>
      <c r="L8606" s="61" t="n">
        <f aca="false">IF(J8606="PosK",SUMIFS(K:K,J:J,"PosK",H:H,H8606),"")</f>
        <v>0</v>
      </c>
      <c r="M8606" s="61" t="n">
        <f aca="false">IF(J8606="PosK",SUMIFS(K:K,J:J,"NegK",H:H,H8606),"")</f>
        <v>0</v>
      </c>
      <c r="N8606" s="61" t="n">
        <f aca="false">IF(J8606="PosK",SUMIFS(K:K,J:J,"eDNA",H:H,H8606),"")</f>
        <v>0</v>
      </c>
      <c r="P8606" s="62" t="n">
        <f aca="false">IF(K8608="No Ct",0,K8608)</f>
        <v>0</v>
      </c>
      <c r="Q8606" s="62" t="n">
        <f aca="false">IF(K8609="No Ct",0,K8609)</f>
        <v>0</v>
      </c>
      <c r="R8606" s="0" t="str">
        <f aca="false">IF(AND(L8606&gt;0,M8606=0),"Valid","Invalid")</f>
        <v>Invalid</v>
      </c>
      <c r="S8606" s="0" t="str">
        <f aca="false">IF(OR(P8606&gt;1,Q8606&gt;1),"Present","Absent")</f>
        <v>Absent</v>
      </c>
      <c r="T8606" s="63" t="str">
        <f aca="false">IF(OR(AND(P8606&gt;1,P8606&lt;41),AND(Q8606&gt;1,Q8606&lt;41)),"Ct&lt;41","Ct&gt;41")</f>
        <v>Ct&gt;41</v>
      </c>
      <c r="U8606" s="0" t="str">
        <f aca="false">I8606</f>
        <v>LilleVandsalamander</v>
      </c>
      <c r="V8606" s="0" t="str">
        <f aca="false">MID(F8606,10,9)</f>
        <v>DL2019037</v>
      </c>
      <c r="W8606" s="64" t="str">
        <f aca="false">V8606&amp;"_"&amp;U8606&amp;"_"&amp;R8606&amp;"_"&amp;S8606&amp;"_"&amp;T8606</f>
        <v>DL2019037_LilleVandsalamander_Invalid_Absent_Ct&gt;41</v>
      </c>
    </row>
    <row r="8607" customFormat="false" ht="14.25" hidden="false" customHeight="false" outlineLevel="0" collapsed="false">
      <c r="A8607" s="0" t="s">
        <v>886</v>
      </c>
      <c r="B8607" s="52" t="s">
        <v>1003</v>
      </c>
      <c r="C8607" s="52" t="s">
        <v>747</v>
      </c>
      <c r="D8607" s="53" t="n">
        <v>0.1</v>
      </c>
      <c r="E8607" s="53" t="s">
        <v>748</v>
      </c>
      <c r="F8607" s="0" t="s">
        <v>1451</v>
      </c>
      <c r="G8607" s="0" t="str">
        <f aca="false">LEFT(B8607,2)</f>
        <v>19</v>
      </c>
      <c r="H8607" s="0" t="str">
        <f aca="false">I8607&amp;"_"&amp;G8607&amp;"_"&amp;F8607</f>
        <v>LilleVandsalamander_19_20190910_DL2019037_SolroedGym_koersel1</v>
      </c>
      <c r="I8607" s="61" t="str">
        <f aca="false">MID(RIGHT(B8607,LEN(B8607)-3),1,FIND("_",RIGHT(B8607,LEN(B8607)-3))-1)</f>
        <v>LilleVandsalamander</v>
      </c>
      <c r="J8607" s="61" t="str">
        <f aca="false">TRIM(SUBSTITUTE(RIGHT(B8607,FIND(I8607,B8607)+1),"_",""))</f>
        <v>NegK</v>
      </c>
      <c r="K8607" s="0" t="str">
        <f aca="false">IFERROR(VALUE(SUBSTITUTE(E8607,".",",")),E8607)</f>
        <v>No Ct</v>
      </c>
      <c r="L8607" s="61" t="str">
        <f aca="false">IF(J8607="PosK",SUMIFS(K:K,J:J,"PosK",H:H,H8607),"")</f>
        <v/>
      </c>
      <c r="M8607" s="61" t="str">
        <f aca="false">IF(J8607="PosK",SUMIFS(K:K,J:J,"NegK",H:H,H8607),"")</f>
        <v/>
      </c>
      <c r="N8607" s="61" t="str">
        <f aca="false">IF(J8607="PosK",SUMIFS(K:K,J:J,"eDNA",H:H,H8607),"")</f>
        <v/>
      </c>
    </row>
    <row r="8608" customFormat="false" ht="14.25" hidden="false" customHeight="false" outlineLevel="0" collapsed="false">
      <c r="A8608" s="0" t="s">
        <v>888</v>
      </c>
      <c r="B8608" s="52" t="s">
        <v>1004</v>
      </c>
      <c r="C8608" s="52" t="s">
        <v>751</v>
      </c>
      <c r="D8608" s="53" t="n">
        <v>0.1</v>
      </c>
      <c r="E8608" s="53" t="s">
        <v>748</v>
      </c>
      <c r="F8608" s="0" t="s">
        <v>1451</v>
      </c>
      <c r="G8608" s="0" t="str">
        <f aca="false">LEFT(B8608,2)</f>
        <v>19</v>
      </c>
      <c r="H8608" s="0" t="str">
        <f aca="false">I8608&amp;"_"&amp;G8608&amp;"_"&amp;F8608</f>
        <v>LilleVandsalamander_19_20190910_DL2019037_SolroedGym_koersel1</v>
      </c>
      <c r="I8608" s="61" t="str">
        <f aca="false">MID(RIGHT(B8608,LEN(B8608)-3),1,FIND("_",RIGHT(B8608,LEN(B8608)-3))-1)</f>
        <v>LilleVandsalamander</v>
      </c>
      <c r="J8608" s="61" t="str">
        <f aca="false">TRIM(SUBSTITUTE(RIGHT(B8608,FIND(I8608,B8608)+1),"_",""))</f>
        <v>eDNA</v>
      </c>
      <c r="K8608" s="0" t="str">
        <f aca="false">IFERROR(VALUE(SUBSTITUTE(E8608,".",",")),E8608)</f>
        <v>No Ct</v>
      </c>
      <c r="L8608" s="61" t="str">
        <f aca="false">IF(J8608="PosK",SUMIFS(K:K,J:J,"PosK",H:H,H8608),"")</f>
        <v/>
      </c>
      <c r="M8608" s="61" t="str">
        <f aca="false">IF(J8608="PosK",SUMIFS(K:K,J:J,"NegK",H:H,H8608),"")</f>
        <v/>
      </c>
      <c r="N8608" s="61" t="str">
        <f aca="false">IF(J8608="PosK",SUMIFS(K:K,J:J,"eDNA",H:H,H8608),"")</f>
        <v/>
      </c>
      <c r="Q8608" s="62"/>
    </row>
    <row r="8609" customFormat="false" ht="14.25" hidden="false" customHeight="false" outlineLevel="0" collapsed="false">
      <c r="A8609" s="0" t="s">
        <v>890</v>
      </c>
      <c r="B8609" s="52" t="s">
        <v>1004</v>
      </c>
      <c r="C8609" s="52" t="s">
        <v>751</v>
      </c>
      <c r="D8609" s="53" t="n">
        <v>0.1</v>
      </c>
      <c r="E8609" s="53" t="s">
        <v>748</v>
      </c>
      <c r="F8609" s="0" t="s">
        <v>1451</v>
      </c>
      <c r="G8609" s="0" t="str">
        <f aca="false">LEFT(B8609,2)</f>
        <v>19</v>
      </c>
      <c r="H8609" s="0" t="str">
        <f aca="false">I8609&amp;"_"&amp;G8609&amp;"_"&amp;F8609</f>
        <v>LilleVandsalamander_19_20190910_DL2019037_SolroedGym_koersel1</v>
      </c>
      <c r="I8609" s="61" t="str">
        <f aca="false">MID(RIGHT(B8609,LEN(B8609)-3),1,FIND("_",RIGHT(B8609,LEN(B8609)-3))-1)</f>
        <v>LilleVandsalamander</v>
      </c>
      <c r="J8609" s="61" t="str">
        <f aca="false">TRIM(SUBSTITUTE(RIGHT(B8609,FIND(I8609,B8609)+1),"_",""))</f>
        <v>eDNA</v>
      </c>
      <c r="K8609" s="0" t="str">
        <f aca="false">IFERROR(VALUE(SUBSTITUTE(E8609,".",",")),E8609)</f>
        <v>No Ct</v>
      </c>
      <c r="L8609" s="61" t="str">
        <f aca="false">IF(J8609="PosK",SUMIFS(K:K,J:J,"PosK",H:H,H8609),"")</f>
        <v/>
      </c>
      <c r="M8609" s="61" t="str">
        <f aca="false">IF(J8609="PosK",SUMIFS(K:K,J:J,"NegK",H:H,H8609),"")</f>
        <v/>
      </c>
      <c r="N8609" s="61" t="str">
        <f aca="false">IF(J8609="PosK",SUMIFS(K:K,J:J,"eDNA",H:H,H8609),"")</f>
        <v/>
      </c>
      <c r="P8609" s="62"/>
      <c r="T8609" s="63"/>
      <c r="W8609" s="64"/>
    </row>
    <row r="8610" customFormat="false" ht="14.25" hidden="false" customHeight="false" outlineLevel="0" collapsed="false">
      <c r="A8610" s="0" t="s">
        <v>891</v>
      </c>
      <c r="B8610" s="52" t="s">
        <v>1218</v>
      </c>
      <c r="C8610" s="52" t="s">
        <v>743</v>
      </c>
      <c r="D8610" s="53" t="n">
        <v>0.1</v>
      </c>
      <c r="E8610" s="53" t="s">
        <v>748</v>
      </c>
      <c r="F8610" s="0" t="s">
        <v>1451</v>
      </c>
      <c r="G8610" s="0" t="str">
        <f aca="false">LEFT(B8610,2)</f>
        <v>20</v>
      </c>
      <c r="H8610" s="0" t="str">
        <f aca="false">I8610&amp;"_"&amp;G8610&amp;"_"&amp;F8610</f>
        <v>Skalle_20_20190910_DL2019037_SolroedGym_koersel1</v>
      </c>
      <c r="I8610" s="61" t="str">
        <f aca="false">MID(RIGHT(B8610,LEN(B8610)-3),1,FIND("_",RIGHT(B8610,LEN(B8610)-3))-1)</f>
        <v>Skalle</v>
      </c>
      <c r="J8610" s="61" t="str">
        <f aca="false">TRIM(SUBSTITUTE(RIGHT(B8610,FIND(I8610,B8610)+1),"_",""))</f>
        <v>PosK</v>
      </c>
      <c r="K8610" s="0" t="str">
        <f aca="false">IFERROR(VALUE(SUBSTITUTE(E8610,".",",")),E8610)</f>
        <v>No Ct</v>
      </c>
      <c r="L8610" s="61" t="n">
        <f aca="false">IF(J8610="PosK",SUMIFS(K:K,J:J,"PosK",H:H,H8610),"")</f>
        <v>0</v>
      </c>
      <c r="M8610" s="61" t="n">
        <f aca="false">IF(J8610="PosK",SUMIFS(K:K,J:J,"NegK",H:H,H8610),"")</f>
        <v>0</v>
      </c>
      <c r="N8610" s="61" t="n">
        <f aca="false">IF(J8610="PosK",SUMIFS(K:K,J:J,"eDNA",H:H,H8610),"")</f>
        <v>0</v>
      </c>
      <c r="P8610" s="62" t="n">
        <f aca="false">IF(K8612="No Ct",0,K8612)</f>
        <v>0</v>
      </c>
      <c r="Q8610" s="62" t="n">
        <f aca="false">IF(K8613="No Ct",0,K8613)</f>
        <v>0</v>
      </c>
      <c r="R8610" s="0" t="str">
        <f aca="false">IF(AND(L8610&gt;0,M8610=0),"Valid","Invalid")</f>
        <v>Invalid</v>
      </c>
      <c r="S8610" s="0" t="str">
        <f aca="false">IF(OR(P8610&gt;1,Q8610&gt;1),"Present","Absent")</f>
        <v>Absent</v>
      </c>
      <c r="T8610" s="63" t="str">
        <f aca="false">IF(OR(AND(P8610&gt;1,P8610&lt;41),AND(Q8610&gt;1,Q8610&lt;41)),"Ct&lt;41","Ct&gt;41")</f>
        <v>Ct&gt;41</v>
      </c>
      <c r="U8610" s="0" t="str">
        <f aca="false">I8610</f>
        <v>Skalle</v>
      </c>
      <c r="V8610" s="0" t="str">
        <f aca="false">MID(F8610,10,9)</f>
        <v>DL2019037</v>
      </c>
      <c r="W8610" s="64" t="str">
        <f aca="false">V8610&amp;"_"&amp;U8610&amp;"_"&amp;R8610&amp;"_"&amp;S8610&amp;"_"&amp;T8610</f>
        <v>DL2019037_Skalle_Invalid_Absent_Ct&gt;41</v>
      </c>
    </row>
    <row r="8611" customFormat="false" ht="14.25" hidden="false" customHeight="false" outlineLevel="0" collapsed="false">
      <c r="A8611" s="0" t="s">
        <v>893</v>
      </c>
      <c r="B8611" s="52" t="s">
        <v>1219</v>
      </c>
      <c r="C8611" s="52" t="s">
        <v>747</v>
      </c>
      <c r="D8611" s="53" t="n">
        <v>0.1</v>
      </c>
      <c r="E8611" s="53" t="s">
        <v>748</v>
      </c>
      <c r="F8611" s="0" t="s">
        <v>1451</v>
      </c>
      <c r="G8611" s="0" t="str">
        <f aca="false">LEFT(B8611,2)</f>
        <v>20</v>
      </c>
      <c r="H8611" s="0" t="str">
        <f aca="false">I8611&amp;"_"&amp;G8611&amp;"_"&amp;F8611</f>
        <v>Skalle_20_20190910_DL2019037_SolroedGym_koersel1</v>
      </c>
      <c r="I8611" s="61" t="str">
        <f aca="false">MID(RIGHT(B8611,LEN(B8611)-3),1,FIND("_",RIGHT(B8611,LEN(B8611)-3))-1)</f>
        <v>Skalle</v>
      </c>
      <c r="J8611" s="61" t="str">
        <f aca="false">TRIM(SUBSTITUTE(RIGHT(B8611,FIND(I8611,B8611)+1),"_",""))</f>
        <v>NegK</v>
      </c>
      <c r="K8611" s="0" t="str">
        <f aca="false">IFERROR(VALUE(SUBSTITUTE(E8611,".",",")),E8611)</f>
        <v>No Ct</v>
      </c>
      <c r="L8611" s="61" t="str">
        <f aca="false">IF(J8611="PosK",SUMIFS(K:K,J:J,"PosK",H:H,H8611),"")</f>
        <v/>
      </c>
      <c r="M8611" s="61" t="str">
        <f aca="false">IF(J8611="PosK",SUMIFS(K:K,J:J,"NegK",H:H,H8611),"")</f>
        <v/>
      </c>
      <c r="N8611" s="61" t="str">
        <f aca="false">IF(J8611="PosK",SUMIFS(K:K,J:J,"eDNA",H:H,H8611),"")</f>
        <v/>
      </c>
    </row>
    <row r="8612" customFormat="false" ht="14.25" hidden="false" customHeight="false" outlineLevel="0" collapsed="false">
      <c r="A8612" s="0" t="s">
        <v>895</v>
      </c>
      <c r="B8612" s="52" t="s">
        <v>1220</v>
      </c>
      <c r="C8612" s="52" t="s">
        <v>751</v>
      </c>
      <c r="D8612" s="53" t="n">
        <v>0.1</v>
      </c>
      <c r="E8612" s="53" t="s">
        <v>748</v>
      </c>
      <c r="F8612" s="0" t="s">
        <v>1451</v>
      </c>
      <c r="G8612" s="0" t="str">
        <f aca="false">LEFT(B8612,2)</f>
        <v>20</v>
      </c>
      <c r="H8612" s="0" t="str">
        <f aca="false">I8612&amp;"_"&amp;G8612&amp;"_"&amp;F8612</f>
        <v>Skalle_20_20190910_DL2019037_SolroedGym_koersel1</v>
      </c>
      <c r="I8612" s="61" t="str">
        <f aca="false">MID(RIGHT(B8612,LEN(B8612)-3),1,FIND("_",RIGHT(B8612,LEN(B8612)-3))-1)</f>
        <v>Skalle</v>
      </c>
      <c r="J8612" s="61" t="str">
        <f aca="false">TRIM(SUBSTITUTE(RIGHT(B8612,FIND(I8612,B8612)+1),"_",""))</f>
        <v>eDNA</v>
      </c>
      <c r="K8612" s="0" t="str">
        <f aca="false">IFERROR(VALUE(SUBSTITUTE(E8612,".",",")),E8612)</f>
        <v>No Ct</v>
      </c>
      <c r="L8612" s="61" t="str">
        <f aca="false">IF(J8612="PosK",SUMIFS(K:K,J:J,"PosK",H:H,H8612),"")</f>
        <v/>
      </c>
      <c r="M8612" s="61" t="str">
        <f aca="false">IF(J8612="PosK",SUMIFS(K:K,J:J,"NegK",H:H,H8612),"")</f>
        <v/>
      </c>
      <c r="N8612" s="61" t="str">
        <f aca="false">IF(J8612="PosK",SUMIFS(K:K,J:J,"eDNA",H:H,H8612),"")</f>
        <v/>
      </c>
      <c r="Q8612" s="62"/>
    </row>
    <row r="8613" customFormat="false" ht="14.25" hidden="false" customHeight="false" outlineLevel="0" collapsed="false">
      <c r="A8613" s="0" t="s">
        <v>897</v>
      </c>
      <c r="B8613" s="52" t="s">
        <v>1220</v>
      </c>
      <c r="C8613" s="52" t="s">
        <v>751</v>
      </c>
      <c r="D8613" s="53" t="n">
        <v>0.1</v>
      </c>
      <c r="E8613" s="53" t="s">
        <v>748</v>
      </c>
      <c r="F8613" s="0" t="s">
        <v>1451</v>
      </c>
      <c r="G8613" s="0" t="str">
        <f aca="false">LEFT(B8613,2)</f>
        <v>20</v>
      </c>
      <c r="H8613" s="0" t="str">
        <f aca="false">I8613&amp;"_"&amp;G8613&amp;"_"&amp;F8613</f>
        <v>Skalle_20_20190910_DL2019037_SolroedGym_koersel1</v>
      </c>
      <c r="I8613" s="61" t="str">
        <f aca="false">MID(RIGHT(B8613,LEN(B8613)-3),1,FIND("_",RIGHT(B8613,LEN(B8613)-3))-1)</f>
        <v>Skalle</v>
      </c>
      <c r="J8613" s="61" t="str">
        <f aca="false">TRIM(SUBSTITUTE(RIGHT(B8613,FIND(I8613,B8613)+1),"_",""))</f>
        <v>eDNA</v>
      </c>
      <c r="K8613" s="0" t="str">
        <f aca="false">IFERROR(VALUE(SUBSTITUTE(E8613,".",",")),E8613)</f>
        <v>No Ct</v>
      </c>
      <c r="L8613" s="61" t="str">
        <f aca="false">IF(J8613="PosK",SUMIFS(K:K,J:J,"PosK",H:H,H8613),"")</f>
        <v/>
      </c>
      <c r="M8613" s="61" t="str">
        <f aca="false">IF(J8613="PosK",SUMIFS(K:K,J:J,"NegK",H:H,H8613),"")</f>
        <v/>
      </c>
      <c r="N8613" s="61" t="str">
        <f aca="false">IF(J8613="PosK",SUMIFS(K:K,J:J,"eDNA",H:H,H8613),"")</f>
        <v/>
      </c>
      <c r="P8613" s="62"/>
      <c r="T8613" s="63"/>
      <c r="W8613" s="64"/>
    </row>
    <row r="8614" customFormat="false" ht="14.25" hidden="false" customHeight="false" outlineLevel="0" collapsed="false">
      <c r="A8614" s="0" t="s">
        <v>898</v>
      </c>
      <c r="B8614" s="52" t="s">
        <v>1008</v>
      </c>
      <c r="C8614" s="52" t="s">
        <v>743</v>
      </c>
      <c r="D8614" s="53" t="n">
        <v>0.1</v>
      </c>
      <c r="E8614" s="53" t="n">
        <v>27.65</v>
      </c>
      <c r="F8614" s="0" t="s">
        <v>1451</v>
      </c>
      <c r="G8614" s="0" t="str">
        <f aca="false">LEFT(B8614,2)</f>
        <v>21</v>
      </c>
      <c r="H8614" s="0" t="str">
        <f aca="false">I8614&amp;"_"&amp;G8614&amp;"_"&amp;F8614</f>
        <v>Skalle_21_20190910_DL2019037_SolroedGym_koersel1</v>
      </c>
      <c r="I8614" s="61" t="str">
        <f aca="false">MID(RIGHT(B8614,LEN(B8614)-3),1,FIND("_",RIGHT(B8614,LEN(B8614)-3))-1)</f>
        <v>Skalle</v>
      </c>
      <c r="J8614" s="61" t="str">
        <f aca="false">TRIM(SUBSTITUTE(RIGHT(B8614,FIND(I8614,B8614)+1),"_",""))</f>
        <v>PosK</v>
      </c>
      <c r="K8614" s="0" t="n">
        <f aca="false">IFERROR(VALUE(SUBSTITUTE(E8614,".",",")),E8614)</f>
        <v>27.65</v>
      </c>
      <c r="L8614" s="61" t="n">
        <f aca="false">IF(J8614="PosK",SUMIFS(K:K,J:J,"PosK",H:H,H8614),"")</f>
        <v>27.65</v>
      </c>
      <c r="M8614" s="61" t="n">
        <f aca="false">IF(J8614="PosK",SUMIFS(K:K,J:J,"NegK",H:H,H8614),"")</f>
        <v>37.94</v>
      </c>
      <c r="N8614" s="61" t="n">
        <f aca="false">IF(J8614="PosK",SUMIFS(K:K,J:J,"eDNA",H:H,H8614),"")</f>
        <v>0</v>
      </c>
      <c r="P8614" s="62" t="n">
        <f aca="false">IF(K8616="No Ct",0,K8616)</f>
        <v>0</v>
      </c>
      <c r="Q8614" s="62" t="n">
        <f aca="false">IF(K8617="No Ct",0,K8617)</f>
        <v>0</v>
      </c>
      <c r="R8614" s="0" t="str">
        <f aca="false">IF(AND(L8614&gt;0,M8614=0),"Valid","Invalid")</f>
        <v>Invalid</v>
      </c>
      <c r="S8614" s="0" t="str">
        <f aca="false">IF(OR(P8614&gt;1,Q8614&gt;1),"Present","Absent")</f>
        <v>Absent</v>
      </c>
      <c r="T8614" s="63" t="str">
        <f aca="false">IF(OR(AND(P8614&gt;1,P8614&lt;41),AND(Q8614&gt;1,Q8614&lt;41)),"Ct&lt;41","Ct&gt;41")</f>
        <v>Ct&gt;41</v>
      </c>
      <c r="U8614" s="0" t="str">
        <f aca="false">I8614</f>
        <v>Skalle</v>
      </c>
      <c r="V8614" s="0" t="str">
        <f aca="false">MID(F8614,10,9)</f>
        <v>DL2019037</v>
      </c>
      <c r="W8614" s="64" t="str">
        <f aca="false">V8614&amp;"_"&amp;U8614&amp;"_"&amp;R8614&amp;"_"&amp;S8614&amp;"_"&amp;T8614</f>
        <v>DL2019037_Skalle_Invalid_Absent_Ct&gt;41</v>
      </c>
    </row>
    <row r="8615" customFormat="false" ht="14.25" hidden="false" customHeight="false" outlineLevel="0" collapsed="false">
      <c r="A8615" s="0" t="s">
        <v>900</v>
      </c>
      <c r="B8615" s="52" t="s">
        <v>1009</v>
      </c>
      <c r="C8615" s="52" t="s">
        <v>747</v>
      </c>
      <c r="D8615" s="53" t="n">
        <v>0.1</v>
      </c>
      <c r="E8615" s="53" t="n">
        <v>37.94</v>
      </c>
      <c r="F8615" s="0" t="s">
        <v>1451</v>
      </c>
      <c r="G8615" s="0" t="str">
        <f aca="false">LEFT(B8615,2)</f>
        <v>21</v>
      </c>
      <c r="H8615" s="0" t="str">
        <f aca="false">I8615&amp;"_"&amp;G8615&amp;"_"&amp;F8615</f>
        <v>Skalle_21_20190910_DL2019037_SolroedGym_koersel1</v>
      </c>
      <c r="I8615" s="61" t="str">
        <f aca="false">MID(RIGHT(B8615,LEN(B8615)-3),1,FIND("_",RIGHT(B8615,LEN(B8615)-3))-1)</f>
        <v>Skalle</v>
      </c>
      <c r="J8615" s="61" t="str">
        <f aca="false">TRIM(SUBSTITUTE(RIGHT(B8615,FIND(I8615,B8615)+1),"_",""))</f>
        <v>NegK</v>
      </c>
      <c r="K8615" s="0" t="n">
        <f aca="false">IFERROR(VALUE(SUBSTITUTE(E8615,".",",")),E8615)</f>
        <v>37.94</v>
      </c>
      <c r="L8615" s="61" t="str">
        <f aca="false">IF(J8615="PosK",SUMIFS(K:K,J:J,"PosK",H:H,H8615),"")</f>
        <v/>
      </c>
      <c r="M8615" s="61" t="str">
        <f aca="false">IF(J8615="PosK",SUMIFS(K:K,J:J,"NegK",H:H,H8615),"")</f>
        <v/>
      </c>
      <c r="N8615" s="61" t="str">
        <f aca="false">IF(J8615="PosK",SUMIFS(K:K,J:J,"eDNA",H:H,H8615),"")</f>
        <v/>
      </c>
    </row>
    <row r="8616" customFormat="false" ht="14.25" hidden="false" customHeight="false" outlineLevel="0" collapsed="false">
      <c r="A8616" s="0" t="s">
        <v>902</v>
      </c>
      <c r="B8616" s="52" t="s">
        <v>1010</v>
      </c>
      <c r="C8616" s="52" t="s">
        <v>751</v>
      </c>
      <c r="D8616" s="53" t="n">
        <v>0.1</v>
      </c>
      <c r="E8616" s="53" t="s">
        <v>748</v>
      </c>
      <c r="F8616" s="0" t="s">
        <v>1451</v>
      </c>
      <c r="G8616" s="0" t="str">
        <f aca="false">LEFT(B8616,2)</f>
        <v>21</v>
      </c>
      <c r="H8616" s="0" t="str">
        <f aca="false">I8616&amp;"_"&amp;G8616&amp;"_"&amp;F8616</f>
        <v>Skalle_21_20190910_DL2019037_SolroedGym_koersel1</v>
      </c>
      <c r="I8616" s="61" t="str">
        <f aca="false">MID(RIGHT(B8616,LEN(B8616)-3),1,FIND("_",RIGHT(B8616,LEN(B8616)-3))-1)</f>
        <v>Skalle</v>
      </c>
      <c r="J8616" s="61" t="str">
        <f aca="false">TRIM(SUBSTITUTE(RIGHT(B8616,FIND(I8616,B8616)+1),"_",""))</f>
        <v>eDNA</v>
      </c>
      <c r="K8616" s="0" t="str">
        <f aca="false">IFERROR(VALUE(SUBSTITUTE(E8616,".",",")),E8616)</f>
        <v>No Ct</v>
      </c>
      <c r="L8616" s="61" t="str">
        <f aca="false">IF(J8616="PosK",SUMIFS(K:K,J:J,"PosK",H:H,H8616),"")</f>
        <v/>
      </c>
      <c r="M8616" s="61" t="str">
        <f aca="false">IF(J8616="PosK",SUMIFS(K:K,J:J,"NegK",H:H,H8616),"")</f>
        <v/>
      </c>
      <c r="N8616" s="61" t="str">
        <f aca="false">IF(J8616="PosK",SUMIFS(K:K,J:J,"eDNA",H:H,H8616),"")</f>
        <v/>
      </c>
      <c r="Q8616" s="62"/>
    </row>
    <row r="8617" customFormat="false" ht="14.25" hidden="false" customHeight="false" outlineLevel="0" collapsed="false">
      <c r="A8617" s="0" t="s">
        <v>904</v>
      </c>
      <c r="B8617" s="52" t="s">
        <v>1010</v>
      </c>
      <c r="C8617" s="52" t="s">
        <v>751</v>
      </c>
      <c r="D8617" s="53" t="n">
        <v>0.1</v>
      </c>
      <c r="E8617" s="53" t="s">
        <v>748</v>
      </c>
      <c r="F8617" s="0" t="s">
        <v>1451</v>
      </c>
      <c r="G8617" s="0" t="str">
        <f aca="false">LEFT(B8617,2)</f>
        <v>21</v>
      </c>
      <c r="H8617" s="0" t="str">
        <f aca="false">I8617&amp;"_"&amp;G8617&amp;"_"&amp;F8617</f>
        <v>Skalle_21_20190910_DL2019037_SolroedGym_koersel1</v>
      </c>
      <c r="I8617" s="61" t="str">
        <f aca="false">MID(RIGHT(B8617,LEN(B8617)-3),1,FIND("_",RIGHT(B8617,LEN(B8617)-3))-1)</f>
        <v>Skalle</v>
      </c>
      <c r="J8617" s="61" t="str">
        <f aca="false">TRIM(SUBSTITUTE(RIGHT(B8617,FIND(I8617,B8617)+1),"_",""))</f>
        <v>eDNA</v>
      </c>
      <c r="K8617" s="0" t="str">
        <f aca="false">IFERROR(VALUE(SUBSTITUTE(E8617,".",",")),E8617)</f>
        <v>No Ct</v>
      </c>
      <c r="L8617" s="61" t="str">
        <f aca="false">IF(J8617="PosK",SUMIFS(K:K,J:J,"PosK",H:H,H8617),"")</f>
        <v/>
      </c>
      <c r="M8617" s="61" t="str">
        <f aca="false">IF(J8617="PosK",SUMIFS(K:K,J:J,"NegK",H:H,H8617),"")</f>
        <v/>
      </c>
      <c r="N8617" s="61" t="str">
        <f aca="false">IF(J8617="PosK",SUMIFS(K:K,J:J,"eDNA",H:H,H8617),"")</f>
        <v/>
      </c>
      <c r="P8617" s="62"/>
      <c r="T8617" s="63"/>
      <c r="W8617" s="64"/>
    </row>
    <row r="8618" customFormat="false" ht="14.25" hidden="false" customHeight="false" outlineLevel="0" collapsed="false">
      <c r="A8618" s="0" t="s">
        <v>905</v>
      </c>
      <c r="B8618" s="52" t="s">
        <v>1221</v>
      </c>
      <c r="C8618" s="52" t="s">
        <v>743</v>
      </c>
      <c r="D8618" s="53" t="n">
        <v>0.1</v>
      </c>
      <c r="E8618" s="53" t="n">
        <v>33.26</v>
      </c>
      <c r="F8618" s="0" t="s">
        <v>1451</v>
      </c>
      <c r="G8618" s="0" t="str">
        <f aca="false">LEFT(B8618,2)</f>
        <v>22</v>
      </c>
      <c r="H8618" s="0" t="str">
        <f aca="false">I8618&amp;"_"&amp;G8618&amp;"_"&amp;F8618</f>
        <v>Karusse_22_20190910_DL2019037_SolroedGym_koersel1</v>
      </c>
      <c r="I8618" s="61" t="str">
        <f aca="false">MID(RIGHT(B8618,LEN(B8618)-3),1,FIND("_",RIGHT(B8618,LEN(B8618)-3))-1)</f>
        <v>Karusse</v>
      </c>
      <c r="J8618" s="61" t="str">
        <f aca="false">TRIM(SUBSTITUTE(RIGHT(B8618,FIND(I8618,B8618)+1),"_",""))</f>
        <v>PosK</v>
      </c>
      <c r="K8618" s="0" t="n">
        <f aca="false">IFERROR(VALUE(SUBSTITUTE(E8618,".",",")),E8618)</f>
        <v>33.26</v>
      </c>
      <c r="L8618" s="61" t="n">
        <f aca="false">IF(J8618="PosK",SUMIFS(K:K,J:J,"PosK",H:H,H8618),"")</f>
        <v>33.26</v>
      </c>
      <c r="M8618" s="61" t="n">
        <f aca="false">IF(J8618="PosK",SUMIFS(K:K,J:J,"NegK",H:H,H8618),"")</f>
        <v>0</v>
      </c>
      <c r="N8618" s="61" t="n">
        <f aca="false">IF(J8618="PosK",SUMIFS(K:K,J:J,"eDNA",H:H,H8618),"")</f>
        <v>0</v>
      </c>
      <c r="P8618" s="62" t="n">
        <f aca="false">IF(K8620="No Ct",0,K8620)</f>
        <v>0</v>
      </c>
      <c r="Q8618" s="62" t="n">
        <f aca="false">IF(K8621="No Ct",0,K8621)</f>
        <v>0</v>
      </c>
      <c r="R8618" s="0" t="str">
        <f aca="false">IF(AND(L8618&gt;0,M8618=0),"Valid","Invalid")</f>
        <v>Valid</v>
      </c>
      <c r="S8618" s="0" t="str">
        <f aca="false">IF(OR(P8618&gt;1,Q8618&gt;1),"Present","Absent")</f>
        <v>Absent</v>
      </c>
      <c r="T8618" s="63" t="str">
        <f aca="false">IF(OR(AND(P8618&gt;1,P8618&lt;41),AND(Q8618&gt;1,Q8618&lt;41)),"Ct&lt;41","Ct&gt;41")</f>
        <v>Ct&gt;41</v>
      </c>
      <c r="U8618" s="0" t="str">
        <f aca="false">I8618</f>
        <v>Karusse</v>
      </c>
      <c r="V8618" s="0" t="str">
        <f aca="false">MID(F8618,10,9)</f>
        <v>DL2019037</v>
      </c>
      <c r="W8618" s="64" t="str">
        <f aca="false">V8618&amp;"_"&amp;U8618&amp;"_"&amp;R8618&amp;"_"&amp;S8618&amp;"_"&amp;T8618</f>
        <v>DL2019037_Karusse_Valid_Absent_Ct&gt;41</v>
      </c>
    </row>
    <row r="8619" customFormat="false" ht="14.25" hidden="false" customHeight="false" outlineLevel="0" collapsed="false">
      <c r="A8619" s="0" t="s">
        <v>907</v>
      </c>
      <c r="B8619" s="52" t="s">
        <v>1222</v>
      </c>
      <c r="C8619" s="52" t="s">
        <v>747</v>
      </c>
      <c r="D8619" s="53" t="n">
        <v>0.1</v>
      </c>
      <c r="E8619" s="53" t="s">
        <v>748</v>
      </c>
      <c r="F8619" s="0" t="s">
        <v>1451</v>
      </c>
      <c r="G8619" s="0" t="str">
        <f aca="false">LEFT(B8619,2)</f>
        <v>22</v>
      </c>
      <c r="H8619" s="0" t="str">
        <f aca="false">I8619&amp;"_"&amp;G8619&amp;"_"&amp;F8619</f>
        <v>Karusse_22_20190910_DL2019037_SolroedGym_koersel1</v>
      </c>
      <c r="I8619" s="61" t="str">
        <f aca="false">MID(RIGHT(B8619,LEN(B8619)-3),1,FIND("_",RIGHT(B8619,LEN(B8619)-3))-1)</f>
        <v>Karusse</v>
      </c>
      <c r="J8619" s="61" t="str">
        <f aca="false">TRIM(SUBSTITUTE(RIGHT(B8619,FIND(I8619,B8619)+1),"_",""))</f>
        <v>NegK</v>
      </c>
      <c r="K8619" s="0" t="str">
        <f aca="false">IFERROR(VALUE(SUBSTITUTE(E8619,".",",")),E8619)</f>
        <v>No Ct</v>
      </c>
      <c r="L8619" s="61" t="str">
        <f aca="false">IF(J8619="PosK",SUMIFS(K:K,J:J,"PosK",H:H,H8619),"")</f>
        <v/>
      </c>
      <c r="M8619" s="61" t="str">
        <f aca="false">IF(J8619="PosK",SUMIFS(K:K,J:J,"NegK",H:H,H8619),"")</f>
        <v/>
      </c>
      <c r="N8619" s="61" t="str">
        <f aca="false">IF(J8619="PosK",SUMIFS(K:K,J:J,"eDNA",H:H,H8619),"")</f>
        <v/>
      </c>
    </row>
    <row r="8620" customFormat="false" ht="14.25" hidden="false" customHeight="false" outlineLevel="0" collapsed="false">
      <c r="A8620" s="0" t="s">
        <v>909</v>
      </c>
      <c r="B8620" s="52" t="s">
        <v>1223</v>
      </c>
      <c r="C8620" s="52" t="s">
        <v>751</v>
      </c>
      <c r="D8620" s="53" t="n">
        <v>0.1</v>
      </c>
      <c r="E8620" s="53" t="s">
        <v>748</v>
      </c>
      <c r="F8620" s="0" t="s">
        <v>1451</v>
      </c>
      <c r="G8620" s="0" t="str">
        <f aca="false">LEFT(B8620,2)</f>
        <v>22</v>
      </c>
      <c r="H8620" s="0" t="str">
        <f aca="false">I8620&amp;"_"&amp;G8620&amp;"_"&amp;F8620</f>
        <v>Karusse_22_20190910_DL2019037_SolroedGym_koersel1</v>
      </c>
      <c r="I8620" s="61" t="str">
        <f aca="false">MID(RIGHT(B8620,LEN(B8620)-3),1,FIND("_",RIGHT(B8620,LEN(B8620)-3))-1)</f>
        <v>Karusse</v>
      </c>
      <c r="J8620" s="61" t="str">
        <f aca="false">TRIM(SUBSTITUTE(RIGHT(B8620,FIND(I8620,B8620)+1),"_",""))</f>
        <v>eDNA</v>
      </c>
      <c r="K8620" s="0" t="str">
        <f aca="false">IFERROR(VALUE(SUBSTITUTE(E8620,".",",")),E8620)</f>
        <v>No Ct</v>
      </c>
      <c r="L8620" s="61" t="str">
        <f aca="false">IF(J8620="PosK",SUMIFS(K:K,J:J,"PosK",H:H,H8620),"")</f>
        <v/>
      </c>
      <c r="M8620" s="61" t="str">
        <f aca="false">IF(J8620="PosK",SUMIFS(K:K,J:J,"NegK",H:H,H8620),"")</f>
        <v/>
      </c>
      <c r="N8620" s="61" t="str">
        <f aca="false">IF(J8620="PosK",SUMIFS(K:K,J:J,"eDNA",H:H,H8620),"")</f>
        <v/>
      </c>
      <c r="Q8620" s="62"/>
    </row>
    <row r="8621" customFormat="false" ht="14.25" hidden="false" customHeight="false" outlineLevel="0" collapsed="false">
      <c r="A8621" s="0" t="s">
        <v>911</v>
      </c>
      <c r="B8621" s="52" t="s">
        <v>1223</v>
      </c>
      <c r="C8621" s="52" t="s">
        <v>751</v>
      </c>
      <c r="D8621" s="53" t="n">
        <v>0.1</v>
      </c>
      <c r="E8621" s="53" t="s">
        <v>748</v>
      </c>
      <c r="F8621" s="0" t="s">
        <v>1451</v>
      </c>
      <c r="G8621" s="0" t="str">
        <f aca="false">LEFT(B8621,2)</f>
        <v>22</v>
      </c>
      <c r="H8621" s="0" t="str">
        <f aca="false">I8621&amp;"_"&amp;G8621&amp;"_"&amp;F8621</f>
        <v>Karusse_22_20190910_DL2019037_SolroedGym_koersel1</v>
      </c>
      <c r="I8621" s="61" t="str">
        <f aca="false">MID(RIGHT(B8621,LEN(B8621)-3),1,FIND("_",RIGHT(B8621,LEN(B8621)-3))-1)</f>
        <v>Karusse</v>
      </c>
      <c r="J8621" s="61" t="str">
        <f aca="false">TRIM(SUBSTITUTE(RIGHT(B8621,FIND(I8621,B8621)+1),"_",""))</f>
        <v>eDNA</v>
      </c>
      <c r="K8621" s="0" t="str">
        <f aca="false">IFERROR(VALUE(SUBSTITUTE(E8621,".",",")),E8621)</f>
        <v>No Ct</v>
      </c>
      <c r="L8621" s="61" t="str">
        <f aca="false">IF(J8621="PosK",SUMIFS(K:K,J:J,"PosK",H:H,H8621),"")</f>
        <v/>
      </c>
      <c r="M8621" s="61" t="str">
        <f aca="false">IF(J8621="PosK",SUMIFS(K:K,J:J,"NegK",H:H,H8621),"")</f>
        <v/>
      </c>
      <c r="N8621" s="61" t="str">
        <f aca="false">IF(J8621="PosK",SUMIFS(K:K,J:J,"eDNA",H:H,H8621),"")</f>
        <v/>
      </c>
      <c r="P8621" s="62"/>
      <c r="T8621" s="63"/>
      <c r="W8621" s="64"/>
    </row>
    <row r="8622" customFormat="false" ht="14.25" hidden="false" customHeight="false" outlineLevel="0" collapsed="false">
      <c r="A8622" s="0" t="s">
        <v>912</v>
      </c>
      <c r="B8622" s="52" t="s">
        <v>1014</v>
      </c>
      <c r="C8622" s="52" t="s">
        <v>743</v>
      </c>
      <c r="D8622" s="53" t="n">
        <v>0.1</v>
      </c>
      <c r="E8622" s="53" t="n">
        <v>48.53</v>
      </c>
      <c r="F8622" s="0" t="s">
        <v>1451</v>
      </c>
      <c r="G8622" s="0" t="str">
        <f aca="false">LEFT(B8622,2)</f>
        <v>23</v>
      </c>
      <c r="H8622" s="0" t="str">
        <f aca="false">I8622&amp;"_"&amp;G8622&amp;"_"&amp;F8622</f>
        <v>Karusse_23_20190910_DL2019037_SolroedGym_koersel1</v>
      </c>
      <c r="I8622" s="61" t="str">
        <f aca="false">MID(RIGHT(B8622,LEN(B8622)-3),1,FIND("_",RIGHT(B8622,LEN(B8622)-3))-1)</f>
        <v>Karusse</v>
      </c>
      <c r="J8622" s="61" t="str">
        <f aca="false">TRIM(SUBSTITUTE(RIGHT(B8622,FIND(I8622,B8622)+1),"_",""))</f>
        <v>PosK</v>
      </c>
      <c r="K8622" s="0" t="n">
        <f aca="false">IFERROR(VALUE(SUBSTITUTE(E8622,".",",")),E8622)</f>
        <v>48.53</v>
      </c>
      <c r="L8622" s="61" t="n">
        <f aca="false">IF(J8622="PosK",SUMIFS(K:K,J:J,"PosK",H:H,H8622),"")</f>
        <v>48.53</v>
      </c>
      <c r="M8622" s="61" t="n">
        <f aca="false">IF(J8622="PosK",SUMIFS(K:K,J:J,"NegK",H:H,H8622),"")</f>
        <v>0</v>
      </c>
      <c r="N8622" s="61" t="n">
        <f aca="false">IF(J8622="PosK",SUMIFS(K:K,J:J,"eDNA",H:H,H8622),"")</f>
        <v>0</v>
      </c>
      <c r="P8622" s="62" t="n">
        <f aca="false">IF(K8624="No Ct",0,K8624)</f>
        <v>0</v>
      </c>
      <c r="Q8622" s="62" t="n">
        <f aca="false">IF(K8625="No Ct",0,K8625)</f>
        <v>0</v>
      </c>
      <c r="R8622" s="0" t="str">
        <f aca="false">IF(AND(L8622&gt;0,M8622=0),"Valid","Invalid")</f>
        <v>Valid</v>
      </c>
      <c r="S8622" s="0" t="str">
        <f aca="false">IF(OR(P8622&gt;1,Q8622&gt;1),"Present","Absent")</f>
        <v>Absent</v>
      </c>
      <c r="T8622" s="63" t="str">
        <f aca="false">IF(OR(AND(P8622&gt;1,P8622&lt;41),AND(Q8622&gt;1,Q8622&lt;41)),"Ct&lt;41","Ct&gt;41")</f>
        <v>Ct&gt;41</v>
      </c>
      <c r="U8622" s="0" t="str">
        <f aca="false">I8622</f>
        <v>Karusse</v>
      </c>
      <c r="V8622" s="0" t="str">
        <f aca="false">MID(F8622,10,9)</f>
        <v>DL2019037</v>
      </c>
      <c r="W8622" s="64" t="str">
        <f aca="false">V8622&amp;"_"&amp;U8622&amp;"_"&amp;R8622&amp;"_"&amp;S8622&amp;"_"&amp;T8622</f>
        <v>DL2019037_Karusse_Valid_Absent_Ct&gt;41</v>
      </c>
    </row>
    <row r="8623" customFormat="false" ht="14.25" hidden="false" customHeight="false" outlineLevel="0" collapsed="false">
      <c r="A8623" s="0" t="s">
        <v>914</v>
      </c>
      <c r="B8623" s="52" t="s">
        <v>1015</v>
      </c>
      <c r="C8623" s="52" t="s">
        <v>747</v>
      </c>
      <c r="D8623" s="53" t="n">
        <v>0.1</v>
      </c>
      <c r="E8623" s="53" t="s">
        <v>748</v>
      </c>
      <c r="F8623" s="0" t="s">
        <v>1451</v>
      </c>
      <c r="G8623" s="0" t="str">
        <f aca="false">LEFT(B8623,2)</f>
        <v>23</v>
      </c>
      <c r="H8623" s="0" t="str">
        <f aca="false">I8623&amp;"_"&amp;G8623&amp;"_"&amp;F8623</f>
        <v>Karusse_23_20190910_DL2019037_SolroedGym_koersel1</v>
      </c>
      <c r="I8623" s="61" t="str">
        <f aca="false">MID(RIGHT(B8623,LEN(B8623)-3),1,FIND("_",RIGHT(B8623,LEN(B8623)-3))-1)</f>
        <v>Karusse</v>
      </c>
      <c r="J8623" s="61" t="str">
        <f aca="false">TRIM(SUBSTITUTE(RIGHT(B8623,FIND(I8623,B8623)+1),"_",""))</f>
        <v>NegK</v>
      </c>
      <c r="K8623" s="0" t="str">
        <f aca="false">IFERROR(VALUE(SUBSTITUTE(E8623,".",",")),E8623)</f>
        <v>No Ct</v>
      </c>
      <c r="L8623" s="61" t="str">
        <f aca="false">IF(J8623="PosK",SUMIFS(K:K,J:J,"PosK",H:H,H8623),"")</f>
        <v/>
      </c>
      <c r="M8623" s="61" t="str">
        <f aca="false">IF(J8623="PosK",SUMIFS(K:K,J:J,"NegK",H:H,H8623),"")</f>
        <v/>
      </c>
      <c r="N8623" s="61" t="str">
        <f aca="false">IF(J8623="PosK",SUMIFS(K:K,J:J,"eDNA",H:H,H8623),"")</f>
        <v/>
      </c>
    </row>
    <row r="8624" customFormat="false" ht="14.25" hidden="false" customHeight="false" outlineLevel="0" collapsed="false">
      <c r="A8624" s="0" t="s">
        <v>916</v>
      </c>
      <c r="B8624" s="52" t="s">
        <v>1016</v>
      </c>
      <c r="C8624" s="52" t="s">
        <v>751</v>
      </c>
      <c r="D8624" s="53" t="n">
        <v>0.1</v>
      </c>
      <c r="E8624" s="53" t="s">
        <v>748</v>
      </c>
      <c r="F8624" s="0" t="s">
        <v>1451</v>
      </c>
      <c r="G8624" s="0" t="str">
        <f aca="false">LEFT(B8624,2)</f>
        <v>23</v>
      </c>
      <c r="H8624" s="0" t="str">
        <f aca="false">I8624&amp;"_"&amp;G8624&amp;"_"&amp;F8624</f>
        <v>Karusse_23_20190910_DL2019037_SolroedGym_koersel1</v>
      </c>
      <c r="I8624" s="61" t="str">
        <f aca="false">MID(RIGHT(B8624,LEN(B8624)-3),1,FIND("_",RIGHT(B8624,LEN(B8624)-3))-1)</f>
        <v>Karusse</v>
      </c>
      <c r="J8624" s="61" t="str">
        <f aca="false">TRIM(SUBSTITUTE(RIGHT(B8624,FIND(I8624,B8624)+1),"_",""))</f>
        <v>eDNA</v>
      </c>
      <c r="K8624" s="0" t="str">
        <f aca="false">IFERROR(VALUE(SUBSTITUTE(E8624,".",",")),E8624)</f>
        <v>No Ct</v>
      </c>
      <c r="L8624" s="61" t="str">
        <f aca="false">IF(J8624="PosK",SUMIFS(K:K,J:J,"PosK",H:H,H8624),"")</f>
        <v/>
      </c>
      <c r="M8624" s="61" t="str">
        <f aca="false">IF(J8624="PosK",SUMIFS(K:K,J:J,"NegK",H:H,H8624),"")</f>
        <v/>
      </c>
      <c r="N8624" s="61" t="str">
        <f aca="false">IF(J8624="PosK",SUMIFS(K:K,J:J,"eDNA",H:H,H8624),"")</f>
        <v/>
      </c>
      <c r="Q8624" s="62"/>
    </row>
    <row r="8625" customFormat="false" ht="14.25" hidden="false" customHeight="false" outlineLevel="0" collapsed="false">
      <c r="A8625" s="0" t="s">
        <v>918</v>
      </c>
      <c r="B8625" s="52" t="s">
        <v>1016</v>
      </c>
      <c r="C8625" s="52" t="s">
        <v>751</v>
      </c>
      <c r="D8625" s="53" t="n">
        <v>0.1</v>
      </c>
      <c r="E8625" s="53" t="s">
        <v>748</v>
      </c>
      <c r="F8625" s="0" t="s">
        <v>1451</v>
      </c>
      <c r="G8625" s="0" t="str">
        <f aca="false">LEFT(B8625,2)</f>
        <v>23</v>
      </c>
      <c r="H8625" s="0" t="str">
        <f aca="false">I8625&amp;"_"&amp;G8625&amp;"_"&amp;F8625</f>
        <v>Karusse_23_20190910_DL2019037_SolroedGym_koersel1</v>
      </c>
      <c r="I8625" s="61" t="str">
        <f aca="false">MID(RIGHT(B8625,LEN(B8625)-3),1,FIND("_",RIGHT(B8625,LEN(B8625)-3))-1)</f>
        <v>Karusse</v>
      </c>
      <c r="J8625" s="61" t="str">
        <f aca="false">TRIM(SUBSTITUTE(RIGHT(B8625,FIND(I8625,B8625)+1),"_",""))</f>
        <v>eDNA</v>
      </c>
      <c r="K8625" s="0" t="str">
        <f aca="false">IFERROR(VALUE(SUBSTITUTE(E8625,".",",")),E8625)</f>
        <v>No Ct</v>
      </c>
      <c r="L8625" s="61" t="str">
        <f aca="false">IF(J8625="PosK",SUMIFS(K:K,J:J,"PosK",H:H,H8625),"")</f>
        <v/>
      </c>
      <c r="M8625" s="61" t="str">
        <f aca="false">IF(J8625="PosK",SUMIFS(K:K,J:J,"NegK",H:H,H8625),"")</f>
        <v/>
      </c>
      <c r="N8625" s="61" t="str">
        <f aca="false">IF(J8625="PosK",SUMIFS(K:K,J:J,"eDNA",H:H,H8625),"")</f>
        <v/>
      </c>
      <c r="P8625" s="62"/>
      <c r="T8625" s="63"/>
      <c r="W8625" s="64"/>
    </row>
    <row r="8626" customFormat="false" ht="14.25" hidden="false" customHeight="false" outlineLevel="0" collapsed="false">
      <c r="A8626" s="0" t="s">
        <v>919</v>
      </c>
      <c r="B8626" s="52" t="s">
        <v>1224</v>
      </c>
      <c r="C8626" s="52" t="s">
        <v>743</v>
      </c>
      <c r="D8626" s="53" t="n">
        <v>0.1</v>
      </c>
      <c r="E8626" s="53" t="s">
        <v>748</v>
      </c>
      <c r="F8626" s="0" t="s">
        <v>1451</v>
      </c>
      <c r="G8626" s="0" t="str">
        <f aca="false">LEFT(B8626,2)</f>
        <v>24</v>
      </c>
      <c r="H8626" s="0" t="str">
        <f aca="false">I8626&amp;"_"&amp;G8626&amp;"_"&amp;F8626</f>
        <v>Soelvkarusse_24_20190910_DL2019037_SolroedGym_koersel1</v>
      </c>
      <c r="I8626" s="61" t="str">
        <f aca="false">MID(RIGHT(B8626,LEN(B8626)-3),1,FIND("_",RIGHT(B8626,LEN(B8626)-3))-1)</f>
        <v>Soelvkarusse</v>
      </c>
      <c r="J8626" s="61" t="str">
        <f aca="false">TRIM(SUBSTITUTE(RIGHT(B8626,FIND(I8626,B8626)+1),"_",""))</f>
        <v>PosK</v>
      </c>
      <c r="K8626" s="0" t="str">
        <f aca="false">IFERROR(VALUE(SUBSTITUTE(E8626,".",",")),E8626)</f>
        <v>No Ct</v>
      </c>
      <c r="L8626" s="61" t="n">
        <f aca="false">IF(J8626="PosK",SUMIFS(K:K,J:J,"PosK",H:H,H8626),"")</f>
        <v>0</v>
      </c>
      <c r="M8626" s="61" t="n">
        <f aca="false">IF(J8626="PosK",SUMIFS(K:K,J:J,"NegK",H:H,H8626),"")</f>
        <v>0</v>
      </c>
      <c r="N8626" s="61" t="n">
        <f aca="false">IF(J8626="PosK",SUMIFS(K:K,J:J,"eDNA",H:H,H8626),"")</f>
        <v>0</v>
      </c>
      <c r="P8626" s="62" t="n">
        <f aca="false">IF(K8628="No Ct",0,K8628)</f>
        <v>0</v>
      </c>
      <c r="Q8626" s="62" t="n">
        <f aca="false">IF(K8629="No Ct",0,K8629)</f>
        <v>0</v>
      </c>
      <c r="R8626" s="0" t="str">
        <f aca="false">IF(AND(L8626&gt;0,M8626=0),"Valid","Invalid")</f>
        <v>Invalid</v>
      </c>
      <c r="S8626" s="0" t="str">
        <f aca="false">IF(OR(P8626&gt;1,Q8626&gt;1),"Present","Absent")</f>
        <v>Absent</v>
      </c>
      <c r="T8626" s="63" t="str">
        <f aca="false">IF(OR(AND(P8626&gt;1,P8626&lt;41),AND(Q8626&gt;1,Q8626&lt;41)),"Ct&lt;41","Ct&gt;41")</f>
        <v>Ct&gt;41</v>
      </c>
      <c r="U8626" s="0" t="str">
        <f aca="false">I8626</f>
        <v>Soelvkarusse</v>
      </c>
      <c r="V8626" s="0" t="str">
        <f aca="false">MID(F8626,10,9)</f>
        <v>DL2019037</v>
      </c>
      <c r="W8626" s="64" t="str">
        <f aca="false">V8626&amp;"_"&amp;U8626&amp;"_"&amp;R8626&amp;"_"&amp;S8626&amp;"_"&amp;T8626</f>
        <v>DL2019037_Soelvkarusse_Invalid_Absent_Ct&gt;41</v>
      </c>
    </row>
    <row r="8627" customFormat="false" ht="14.25" hidden="false" customHeight="false" outlineLevel="0" collapsed="false">
      <c r="A8627" s="0" t="s">
        <v>921</v>
      </c>
      <c r="B8627" s="52" t="s">
        <v>1225</v>
      </c>
      <c r="C8627" s="52" t="s">
        <v>747</v>
      </c>
      <c r="D8627" s="53" t="n">
        <v>0.1</v>
      </c>
      <c r="E8627" s="53" t="s">
        <v>748</v>
      </c>
      <c r="F8627" s="0" t="s">
        <v>1451</v>
      </c>
      <c r="G8627" s="0" t="str">
        <f aca="false">LEFT(B8627,2)</f>
        <v>24</v>
      </c>
      <c r="H8627" s="0" t="str">
        <f aca="false">I8627&amp;"_"&amp;G8627&amp;"_"&amp;F8627</f>
        <v>Soelvkarusse_24_20190910_DL2019037_SolroedGym_koersel1</v>
      </c>
      <c r="I8627" s="61" t="str">
        <f aca="false">MID(RIGHT(B8627,LEN(B8627)-3),1,FIND("_",RIGHT(B8627,LEN(B8627)-3))-1)</f>
        <v>Soelvkarusse</v>
      </c>
      <c r="J8627" s="61" t="str">
        <f aca="false">TRIM(SUBSTITUTE(RIGHT(B8627,FIND(I8627,B8627)+1),"_",""))</f>
        <v>NegK</v>
      </c>
      <c r="K8627" s="0" t="str">
        <f aca="false">IFERROR(VALUE(SUBSTITUTE(E8627,".",",")),E8627)</f>
        <v>No Ct</v>
      </c>
      <c r="L8627" s="61" t="str">
        <f aca="false">IF(J8627="PosK",SUMIFS(K:K,J:J,"PosK",H:H,H8627),"")</f>
        <v/>
      </c>
      <c r="M8627" s="61" t="str">
        <f aca="false">IF(J8627="PosK",SUMIFS(K:K,J:J,"NegK",H:H,H8627),"")</f>
        <v/>
      </c>
      <c r="N8627" s="61" t="str">
        <f aca="false">IF(J8627="PosK",SUMIFS(K:K,J:J,"eDNA",H:H,H8627),"")</f>
        <v/>
      </c>
    </row>
    <row r="8628" customFormat="false" ht="14.25" hidden="false" customHeight="false" outlineLevel="0" collapsed="false">
      <c r="A8628" s="0" t="s">
        <v>923</v>
      </c>
      <c r="B8628" s="52" t="s">
        <v>1226</v>
      </c>
      <c r="C8628" s="52" t="s">
        <v>751</v>
      </c>
      <c r="D8628" s="53" t="n">
        <v>0.1</v>
      </c>
      <c r="E8628" s="53" t="s">
        <v>748</v>
      </c>
      <c r="F8628" s="0" t="s">
        <v>1451</v>
      </c>
      <c r="G8628" s="0" t="str">
        <f aca="false">LEFT(B8628,2)</f>
        <v>24</v>
      </c>
      <c r="H8628" s="0" t="str">
        <f aca="false">I8628&amp;"_"&amp;G8628&amp;"_"&amp;F8628</f>
        <v>Soelvkarusse_24_20190910_DL2019037_SolroedGym_koersel1</v>
      </c>
      <c r="I8628" s="61" t="str">
        <f aca="false">MID(RIGHT(B8628,LEN(B8628)-3),1,FIND("_",RIGHT(B8628,LEN(B8628)-3))-1)</f>
        <v>Soelvkarusse</v>
      </c>
      <c r="J8628" s="61" t="str">
        <f aca="false">TRIM(SUBSTITUTE(RIGHT(B8628,FIND(I8628,B8628)+1),"_",""))</f>
        <v>eDNA</v>
      </c>
      <c r="K8628" s="0" t="str">
        <f aca="false">IFERROR(VALUE(SUBSTITUTE(E8628,".",",")),E8628)</f>
        <v>No Ct</v>
      </c>
      <c r="L8628" s="61" t="str">
        <f aca="false">IF(J8628="PosK",SUMIFS(K:K,J:J,"PosK",H:H,H8628),"")</f>
        <v/>
      </c>
      <c r="M8628" s="61" t="str">
        <f aca="false">IF(J8628="PosK",SUMIFS(K:K,J:J,"NegK",H:H,H8628),"")</f>
        <v/>
      </c>
      <c r="N8628" s="61" t="str">
        <f aca="false">IF(J8628="PosK",SUMIFS(K:K,J:J,"eDNA",H:H,H8628),"")</f>
        <v/>
      </c>
      <c r="Q8628" s="62"/>
    </row>
    <row r="8629" customFormat="false" ht="14.25" hidden="false" customHeight="false" outlineLevel="0" collapsed="false">
      <c r="A8629" s="0" t="s">
        <v>925</v>
      </c>
      <c r="B8629" s="52" t="s">
        <v>1226</v>
      </c>
      <c r="C8629" s="52" t="s">
        <v>751</v>
      </c>
      <c r="D8629" s="53" t="n">
        <v>0.1</v>
      </c>
      <c r="E8629" s="53" t="s">
        <v>748</v>
      </c>
      <c r="F8629" s="0" t="s">
        <v>1451</v>
      </c>
      <c r="G8629" s="0" t="str">
        <f aca="false">LEFT(B8629,2)</f>
        <v>24</v>
      </c>
      <c r="H8629" s="0" t="str">
        <f aca="false">I8629&amp;"_"&amp;G8629&amp;"_"&amp;F8629</f>
        <v>Soelvkarusse_24_20190910_DL2019037_SolroedGym_koersel1</v>
      </c>
      <c r="I8629" s="61" t="str">
        <f aca="false">MID(RIGHT(B8629,LEN(B8629)-3),1,FIND("_",RIGHT(B8629,LEN(B8629)-3))-1)</f>
        <v>Soelvkarusse</v>
      </c>
      <c r="J8629" s="61" t="str">
        <f aca="false">TRIM(SUBSTITUTE(RIGHT(B8629,FIND(I8629,B8629)+1),"_",""))</f>
        <v>eDNA</v>
      </c>
      <c r="K8629" s="0" t="str">
        <f aca="false">IFERROR(VALUE(SUBSTITUTE(E8629,".",",")),E8629)</f>
        <v>No Ct</v>
      </c>
      <c r="L8629" s="61" t="str">
        <f aca="false">IF(J8629="PosK",SUMIFS(K:K,J:J,"PosK",H:H,H8629),"")</f>
        <v/>
      </c>
      <c r="M8629" s="61" t="str">
        <f aca="false">IF(J8629="PosK",SUMIFS(K:K,J:J,"NegK",H:H,H8629),"")</f>
        <v/>
      </c>
      <c r="N8629" s="61" t="str">
        <f aca="false">IF(J8629="PosK",SUMIFS(K:K,J:J,"eDNA",H:H,H8629),"")</f>
        <v/>
      </c>
      <c r="P8629" s="62"/>
      <c r="T8629" s="63"/>
      <c r="W8629" s="64"/>
    </row>
    <row r="8630" customFormat="false" ht="14.25" hidden="false" customHeight="false" outlineLevel="0" collapsed="false">
      <c r="A8630" s="0" t="s">
        <v>741</v>
      </c>
      <c r="B8630" s="52" t="s">
        <v>742</v>
      </c>
      <c r="C8630" s="52" t="s">
        <v>743</v>
      </c>
      <c r="D8630" s="53" t="n">
        <v>0.1</v>
      </c>
      <c r="E8630" s="53" t="n">
        <v>33.39</v>
      </c>
      <c r="F8630" s="0" t="s">
        <v>1452</v>
      </c>
      <c r="G8630" s="0" t="str">
        <f aca="false">LEFT(B8630,2)</f>
        <v>01</v>
      </c>
      <c r="H8630" s="0" t="str">
        <f aca="false">I8630&amp;"_"&amp;G8630&amp;"_"&amp;F8630</f>
        <v>Loegfroe_01_20190911_DL2019039_ChristianshavnsGym_koersel1</v>
      </c>
      <c r="I8630" s="61" t="str">
        <f aca="false">MID(RIGHT(B8630,LEN(B8630)-3),1,FIND("_",RIGHT(B8630,LEN(B8630)-3))-1)</f>
        <v>Loegfroe</v>
      </c>
      <c r="J8630" s="61" t="str">
        <f aca="false">TRIM(SUBSTITUTE(RIGHT(B8630,FIND(I8630,B8630)+1),"_",""))</f>
        <v>PosK</v>
      </c>
      <c r="K8630" s="0" t="n">
        <f aca="false">IFERROR(VALUE(SUBSTITUTE(E8630,".",",")),E8630)</f>
        <v>33.39</v>
      </c>
      <c r="L8630" s="61" t="n">
        <f aca="false">IF(J8630="PosK",SUMIFS(K:K,J:J,"PosK",H:H,H8630),"")</f>
        <v>33.39</v>
      </c>
      <c r="M8630" s="61" t="n">
        <f aca="false">IF(J8630="PosK",SUMIFS(K:K,J:J,"NegK",H:H,H8630),"")</f>
        <v>0</v>
      </c>
      <c r="N8630" s="61" t="n">
        <f aca="false">IF(J8630="PosK",SUMIFS(K:K,J:J,"eDNA",H:H,H8630),"")</f>
        <v>37.5</v>
      </c>
      <c r="P8630" s="62" t="n">
        <f aca="false">IF(K8632="No Ct",0,K8632)</f>
        <v>0</v>
      </c>
      <c r="Q8630" s="62" t="n">
        <f aca="false">IF(K8633="No Ct",0,K8633)</f>
        <v>37.5</v>
      </c>
      <c r="R8630" s="0" t="str">
        <f aca="false">IF(AND(L8630&gt;0,M8630=0),"Valid","Invalid")</f>
        <v>Valid</v>
      </c>
      <c r="S8630" s="0" t="str">
        <f aca="false">IF(OR(P8630&gt;1,Q8630&gt;1),"Present","Absent")</f>
        <v>Present</v>
      </c>
      <c r="T8630" s="63" t="str">
        <f aca="false">IF(OR(AND(P8630&gt;1,P8630&lt;41),AND(Q8630&gt;1,Q8630&lt;41)),"Ct&lt;41","Ct&gt;41")</f>
        <v>Ct&lt;41</v>
      </c>
      <c r="U8630" s="0" t="str">
        <f aca="false">I8630</f>
        <v>Loegfroe</v>
      </c>
      <c r="V8630" s="0" t="str">
        <f aca="false">MID(F8630,10,9)</f>
        <v>DL2019039</v>
      </c>
      <c r="W8630" s="64" t="str">
        <f aca="false">V8630&amp;"_"&amp;U8630&amp;"_"&amp;R8630&amp;"_"&amp;S8630&amp;"_"&amp;T8630</f>
        <v>DL2019039_Loegfroe_Valid_Present_Ct&lt;41</v>
      </c>
    </row>
    <row r="8631" customFormat="false" ht="14.25" hidden="false" customHeight="false" outlineLevel="0" collapsed="false">
      <c r="A8631" s="0" t="s">
        <v>745</v>
      </c>
      <c r="B8631" s="52" t="s">
        <v>746</v>
      </c>
      <c r="C8631" s="52" t="s">
        <v>747</v>
      </c>
      <c r="D8631" s="53" t="n">
        <v>0.1</v>
      </c>
      <c r="E8631" s="53" t="s">
        <v>748</v>
      </c>
      <c r="F8631" s="0" t="s">
        <v>1452</v>
      </c>
      <c r="G8631" s="0" t="str">
        <f aca="false">LEFT(B8631,2)</f>
        <v>01</v>
      </c>
      <c r="H8631" s="0" t="str">
        <f aca="false">I8631&amp;"_"&amp;G8631&amp;"_"&amp;F8631</f>
        <v>Loegfroe_01_20190911_DL2019039_ChristianshavnsGym_koersel1</v>
      </c>
      <c r="I8631" s="61" t="str">
        <f aca="false">MID(RIGHT(B8631,LEN(B8631)-3),1,FIND("_",RIGHT(B8631,LEN(B8631)-3))-1)</f>
        <v>Loegfroe</v>
      </c>
      <c r="J8631" s="61" t="str">
        <f aca="false">TRIM(SUBSTITUTE(RIGHT(B8631,FIND(I8631,B8631)+1),"_",""))</f>
        <v>NegK</v>
      </c>
      <c r="K8631" s="0" t="str">
        <f aca="false">IFERROR(VALUE(SUBSTITUTE(E8631,".",",")),E8631)</f>
        <v>No Ct</v>
      </c>
      <c r="L8631" s="61" t="str">
        <f aca="false">IF(J8631="PosK",SUMIFS(K:K,J:J,"PosK",H:H,H8631),"")</f>
        <v/>
      </c>
      <c r="M8631" s="61" t="str">
        <f aca="false">IF(J8631="PosK",SUMIFS(K:K,J:J,"NegK",H:H,H8631),"")</f>
        <v/>
      </c>
      <c r="N8631" s="61" t="str">
        <f aca="false">IF(J8631="PosK",SUMIFS(K:K,J:J,"eDNA",H:H,H8631),"")</f>
        <v/>
      </c>
    </row>
    <row r="8632" customFormat="false" ht="14.25" hidden="false" customHeight="false" outlineLevel="0" collapsed="false">
      <c r="A8632" s="0" t="s">
        <v>749</v>
      </c>
      <c r="B8632" s="52" t="s">
        <v>750</v>
      </c>
      <c r="C8632" s="52" t="s">
        <v>751</v>
      </c>
      <c r="D8632" s="53" t="n">
        <v>0.1</v>
      </c>
      <c r="E8632" s="53" t="s">
        <v>748</v>
      </c>
      <c r="F8632" s="0" t="s">
        <v>1452</v>
      </c>
      <c r="G8632" s="0" t="str">
        <f aca="false">LEFT(B8632,2)</f>
        <v>01</v>
      </c>
      <c r="H8632" s="0" t="str">
        <f aca="false">I8632&amp;"_"&amp;G8632&amp;"_"&amp;F8632</f>
        <v>Loegfroe_01_20190911_DL2019039_ChristianshavnsGym_koersel1</v>
      </c>
      <c r="I8632" s="61" t="str">
        <f aca="false">MID(RIGHT(B8632,LEN(B8632)-3),1,FIND("_",RIGHT(B8632,LEN(B8632)-3))-1)</f>
        <v>Loegfroe</v>
      </c>
      <c r="J8632" s="61" t="str">
        <f aca="false">TRIM(SUBSTITUTE(RIGHT(B8632,FIND(I8632,B8632)+1),"_",""))</f>
        <v>eDNA</v>
      </c>
      <c r="K8632" s="0" t="str">
        <f aca="false">IFERROR(VALUE(SUBSTITUTE(E8632,".",",")),E8632)</f>
        <v>No Ct</v>
      </c>
      <c r="L8632" s="61" t="str">
        <f aca="false">IF(J8632="PosK",SUMIFS(K:K,J:J,"PosK",H:H,H8632),"")</f>
        <v/>
      </c>
      <c r="M8632" s="61" t="str">
        <f aca="false">IF(J8632="PosK",SUMIFS(K:K,J:J,"NegK",H:H,H8632),"")</f>
        <v/>
      </c>
      <c r="N8632" s="61" t="str">
        <f aca="false">IF(J8632="PosK",SUMIFS(K:K,J:J,"eDNA",H:H,H8632),"")</f>
        <v/>
      </c>
      <c r="Q8632" s="62"/>
    </row>
    <row r="8633" customFormat="false" ht="14.25" hidden="false" customHeight="false" outlineLevel="0" collapsed="false">
      <c r="A8633" s="0" t="s">
        <v>752</v>
      </c>
      <c r="B8633" s="52" t="s">
        <v>750</v>
      </c>
      <c r="C8633" s="52" t="s">
        <v>751</v>
      </c>
      <c r="D8633" s="53" t="n">
        <v>0.1</v>
      </c>
      <c r="E8633" s="53" t="n">
        <v>37.5</v>
      </c>
      <c r="F8633" s="0" t="s">
        <v>1452</v>
      </c>
      <c r="G8633" s="0" t="str">
        <f aca="false">LEFT(B8633,2)</f>
        <v>01</v>
      </c>
      <c r="H8633" s="0" t="str">
        <f aca="false">I8633&amp;"_"&amp;G8633&amp;"_"&amp;F8633</f>
        <v>Loegfroe_01_20190911_DL2019039_ChristianshavnsGym_koersel1</v>
      </c>
      <c r="I8633" s="61" t="str">
        <f aca="false">MID(RIGHT(B8633,LEN(B8633)-3),1,FIND("_",RIGHT(B8633,LEN(B8633)-3))-1)</f>
        <v>Loegfroe</v>
      </c>
      <c r="J8633" s="61" t="str">
        <f aca="false">TRIM(SUBSTITUTE(RIGHT(B8633,FIND(I8633,B8633)+1),"_",""))</f>
        <v>eDNA</v>
      </c>
      <c r="K8633" s="0" t="n">
        <f aca="false">IFERROR(VALUE(SUBSTITUTE(E8633,".",",")),E8633)</f>
        <v>37.5</v>
      </c>
      <c r="L8633" s="61" t="str">
        <f aca="false">IF(J8633="PosK",SUMIFS(K:K,J:J,"PosK",H:H,H8633),"")</f>
        <v/>
      </c>
      <c r="M8633" s="61" t="str">
        <f aca="false">IF(J8633="PosK",SUMIFS(K:K,J:J,"NegK",H:H,H8633),"")</f>
        <v/>
      </c>
      <c r="N8633" s="61" t="str">
        <f aca="false">IF(J8633="PosK",SUMIFS(K:K,J:J,"eDNA",H:H,H8633),"")</f>
        <v/>
      </c>
      <c r="P8633" s="62"/>
      <c r="T8633" s="63"/>
      <c r="W8633" s="64"/>
    </row>
    <row r="8634" customFormat="false" ht="14.25" hidden="false" customHeight="false" outlineLevel="0" collapsed="false">
      <c r="A8634" s="0" t="s">
        <v>754</v>
      </c>
      <c r="B8634" s="52" t="s">
        <v>755</v>
      </c>
      <c r="C8634" s="52" t="s">
        <v>743</v>
      </c>
      <c r="D8634" s="53" t="n">
        <v>0.1</v>
      </c>
      <c r="E8634" s="53" t="n">
        <v>32.53</v>
      </c>
      <c r="F8634" s="0" t="s">
        <v>1452</v>
      </c>
      <c r="G8634" s="0" t="str">
        <f aca="false">LEFT(B8634,2)</f>
        <v>02</v>
      </c>
      <c r="H8634" s="0" t="str">
        <f aca="false">I8634&amp;"_"&amp;G8634&amp;"_"&amp;F8634</f>
        <v>StorVandsalamander_02_20190911_DL2019039_ChristianshavnsGym_koersel1</v>
      </c>
      <c r="I8634" s="61" t="str">
        <f aca="false">MID(RIGHT(B8634,LEN(B8634)-3),1,FIND("_",RIGHT(B8634,LEN(B8634)-3))-1)</f>
        <v>StorVandsalamander</v>
      </c>
      <c r="J8634" s="61" t="str">
        <f aca="false">TRIM(SUBSTITUTE(RIGHT(B8634,FIND(I8634,B8634)+1),"_",""))</f>
        <v>PosK</v>
      </c>
      <c r="K8634" s="0" t="n">
        <f aca="false">IFERROR(VALUE(SUBSTITUTE(E8634,".",",")),E8634)</f>
        <v>32.53</v>
      </c>
      <c r="L8634" s="61" t="n">
        <f aca="false">IF(J8634="PosK",SUMIFS(K:K,J:J,"PosK",H:H,H8634),"")</f>
        <v>32.53</v>
      </c>
      <c r="M8634" s="61" t="n">
        <f aca="false">IF(J8634="PosK",SUMIFS(K:K,J:J,"NegK",H:H,H8634),"")</f>
        <v>0</v>
      </c>
      <c r="N8634" s="61" t="n">
        <f aca="false">IF(J8634="PosK",SUMIFS(K:K,J:J,"eDNA",H:H,H8634),"")</f>
        <v>38.51</v>
      </c>
      <c r="P8634" s="62" t="n">
        <f aca="false">IF(K8636="No Ct",0,K8636)</f>
        <v>38.51</v>
      </c>
      <c r="Q8634" s="62" t="n">
        <f aca="false">IF(K8637="No Ct",0,K8637)</f>
        <v>0</v>
      </c>
      <c r="R8634" s="0" t="str">
        <f aca="false">IF(AND(L8634&gt;0,M8634=0),"Valid","Invalid")</f>
        <v>Valid</v>
      </c>
      <c r="S8634" s="0" t="str">
        <f aca="false">IF(OR(P8634&gt;1,Q8634&gt;1),"Present","Absent")</f>
        <v>Present</v>
      </c>
      <c r="T8634" s="63" t="str">
        <f aca="false">IF(OR(AND(P8634&gt;1,P8634&lt;41),AND(Q8634&gt;1,Q8634&lt;41)),"Ct&lt;41","Ct&gt;41")</f>
        <v>Ct&lt;41</v>
      </c>
      <c r="U8634" s="0" t="str">
        <f aca="false">I8634</f>
        <v>StorVandsalamander</v>
      </c>
      <c r="V8634" s="0" t="str">
        <f aca="false">MID(F8634,10,9)</f>
        <v>DL2019039</v>
      </c>
      <c r="W8634" s="64" t="str">
        <f aca="false">V8634&amp;"_"&amp;U8634&amp;"_"&amp;R8634&amp;"_"&amp;S8634&amp;"_"&amp;T8634</f>
        <v>DL2019039_StorVandsalamander_Valid_Present_Ct&lt;41</v>
      </c>
    </row>
    <row r="8635" customFormat="false" ht="14.25" hidden="false" customHeight="false" outlineLevel="0" collapsed="false">
      <c r="A8635" s="0" t="s">
        <v>756</v>
      </c>
      <c r="B8635" s="52" t="s">
        <v>757</v>
      </c>
      <c r="C8635" s="52" t="s">
        <v>747</v>
      </c>
      <c r="D8635" s="53" t="n">
        <v>0.1</v>
      </c>
      <c r="E8635" s="53" t="s">
        <v>748</v>
      </c>
      <c r="F8635" s="0" t="s">
        <v>1452</v>
      </c>
      <c r="G8635" s="0" t="str">
        <f aca="false">LEFT(B8635,2)</f>
        <v>02</v>
      </c>
      <c r="H8635" s="0" t="str">
        <f aca="false">I8635&amp;"_"&amp;G8635&amp;"_"&amp;F8635</f>
        <v>StorVandsalamander_02_20190911_DL2019039_ChristianshavnsGym_koersel1</v>
      </c>
      <c r="I8635" s="61" t="str">
        <f aca="false">MID(RIGHT(B8635,LEN(B8635)-3),1,FIND("_",RIGHT(B8635,LEN(B8635)-3))-1)</f>
        <v>StorVandsalamander</v>
      </c>
      <c r="J8635" s="61" t="str">
        <f aca="false">TRIM(SUBSTITUTE(RIGHT(B8635,FIND(I8635,B8635)+1),"_",""))</f>
        <v>NegK</v>
      </c>
      <c r="K8635" s="0" t="str">
        <f aca="false">IFERROR(VALUE(SUBSTITUTE(E8635,".",",")),E8635)</f>
        <v>No Ct</v>
      </c>
      <c r="L8635" s="61" t="str">
        <f aca="false">IF(J8635="PosK",SUMIFS(K:K,J:J,"PosK",H:H,H8635),"")</f>
        <v/>
      </c>
      <c r="M8635" s="61" t="str">
        <f aca="false">IF(J8635="PosK",SUMIFS(K:K,J:J,"NegK",H:H,H8635),"")</f>
        <v/>
      </c>
      <c r="N8635" s="61" t="str">
        <f aca="false">IF(J8635="PosK",SUMIFS(K:K,J:J,"eDNA",H:H,H8635),"")</f>
        <v/>
      </c>
    </row>
    <row r="8636" customFormat="false" ht="14.25" hidden="false" customHeight="false" outlineLevel="0" collapsed="false">
      <c r="A8636" s="0" t="s">
        <v>758</v>
      </c>
      <c r="B8636" s="52" t="s">
        <v>759</v>
      </c>
      <c r="C8636" s="52" t="s">
        <v>751</v>
      </c>
      <c r="D8636" s="53" t="n">
        <v>0.1</v>
      </c>
      <c r="E8636" s="53" t="n">
        <v>38.51</v>
      </c>
      <c r="F8636" s="0" t="s">
        <v>1452</v>
      </c>
      <c r="G8636" s="0" t="str">
        <f aca="false">LEFT(B8636,2)</f>
        <v>02</v>
      </c>
      <c r="H8636" s="0" t="str">
        <f aca="false">I8636&amp;"_"&amp;G8636&amp;"_"&amp;F8636</f>
        <v>StorVandsalamander_02_20190911_DL2019039_ChristianshavnsGym_koersel1</v>
      </c>
      <c r="I8636" s="61" t="str">
        <f aca="false">MID(RIGHT(B8636,LEN(B8636)-3),1,FIND("_",RIGHT(B8636,LEN(B8636)-3))-1)</f>
        <v>StorVandsalamander</v>
      </c>
      <c r="J8636" s="61" t="str">
        <f aca="false">TRIM(SUBSTITUTE(RIGHT(B8636,FIND(I8636,B8636)+1),"_",""))</f>
        <v>eDNA</v>
      </c>
      <c r="K8636" s="0" t="n">
        <f aca="false">IFERROR(VALUE(SUBSTITUTE(E8636,".",",")),E8636)</f>
        <v>38.51</v>
      </c>
      <c r="L8636" s="61" t="str">
        <f aca="false">IF(J8636="PosK",SUMIFS(K:K,J:J,"PosK",H:H,H8636),"")</f>
        <v/>
      </c>
      <c r="M8636" s="61" t="str">
        <f aca="false">IF(J8636="PosK",SUMIFS(K:K,J:J,"NegK",H:H,H8636),"")</f>
        <v/>
      </c>
      <c r="N8636" s="61" t="str">
        <f aca="false">IF(J8636="PosK",SUMIFS(K:K,J:J,"eDNA",H:H,H8636),"")</f>
        <v/>
      </c>
      <c r="Q8636" s="62"/>
    </row>
    <row r="8637" customFormat="false" ht="14.25" hidden="false" customHeight="false" outlineLevel="0" collapsed="false">
      <c r="A8637" s="0" t="s">
        <v>760</v>
      </c>
      <c r="B8637" s="52" t="s">
        <v>759</v>
      </c>
      <c r="C8637" s="52" t="s">
        <v>751</v>
      </c>
      <c r="D8637" s="53" t="n">
        <v>0.1</v>
      </c>
      <c r="E8637" s="53" t="s">
        <v>748</v>
      </c>
      <c r="F8637" s="0" t="s">
        <v>1452</v>
      </c>
      <c r="G8637" s="0" t="str">
        <f aca="false">LEFT(B8637,2)</f>
        <v>02</v>
      </c>
      <c r="H8637" s="0" t="str">
        <f aca="false">I8637&amp;"_"&amp;G8637&amp;"_"&amp;F8637</f>
        <v>StorVandsalamander_02_20190911_DL2019039_ChristianshavnsGym_koersel1</v>
      </c>
      <c r="I8637" s="61" t="str">
        <f aca="false">MID(RIGHT(B8637,LEN(B8637)-3),1,FIND("_",RIGHT(B8637,LEN(B8637)-3))-1)</f>
        <v>StorVandsalamander</v>
      </c>
      <c r="J8637" s="61" t="str">
        <f aca="false">TRIM(SUBSTITUTE(RIGHT(B8637,FIND(I8637,B8637)+1),"_",""))</f>
        <v>eDNA</v>
      </c>
      <c r="K8637" s="0" t="str">
        <f aca="false">IFERROR(VALUE(SUBSTITUTE(E8637,".",",")),E8637)</f>
        <v>No Ct</v>
      </c>
      <c r="L8637" s="61" t="str">
        <f aca="false">IF(J8637="PosK",SUMIFS(K:K,J:J,"PosK",H:H,H8637),"")</f>
        <v/>
      </c>
      <c r="M8637" s="61" t="str">
        <f aca="false">IF(J8637="PosK",SUMIFS(K:K,J:J,"NegK",H:H,H8637),"")</f>
        <v/>
      </c>
      <c r="N8637" s="61" t="str">
        <f aca="false">IF(J8637="PosK",SUMIFS(K:K,J:J,"eDNA",H:H,H8637),"")</f>
        <v/>
      </c>
      <c r="P8637" s="62"/>
      <c r="T8637" s="63"/>
      <c r="W8637" s="64"/>
    </row>
    <row r="8638" customFormat="false" ht="14.25" hidden="false" customHeight="false" outlineLevel="0" collapsed="false">
      <c r="A8638" s="0" t="s">
        <v>762</v>
      </c>
      <c r="B8638" s="52" t="s">
        <v>763</v>
      </c>
      <c r="C8638" s="52" t="s">
        <v>743</v>
      </c>
      <c r="D8638" s="53" t="n">
        <v>0.1</v>
      </c>
      <c r="E8638" s="53" t="n">
        <v>33.44</v>
      </c>
      <c r="F8638" s="0" t="s">
        <v>1452</v>
      </c>
      <c r="G8638" s="0" t="str">
        <f aca="false">LEFT(B8638,2)</f>
        <v>03</v>
      </c>
      <c r="H8638" s="0" t="str">
        <f aca="false">I8638&amp;"_"&amp;G8638&amp;"_"&amp;F8638</f>
        <v>Strandtudse_03_20190911_DL2019039_ChristianshavnsGym_koersel1</v>
      </c>
      <c r="I8638" s="61" t="str">
        <f aca="false">MID(RIGHT(B8638,LEN(B8638)-3),1,FIND("_",RIGHT(B8638,LEN(B8638)-3))-1)</f>
        <v>Strandtudse</v>
      </c>
      <c r="J8638" s="61" t="str">
        <f aca="false">TRIM(SUBSTITUTE(RIGHT(B8638,FIND(I8638,B8638)+1),"_",""))</f>
        <v>PosK</v>
      </c>
      <c r="K8638" s="0" t="n">
        <f aca="false">IFERROR(VALUE(SUBSTITUTE(E8638,".",",")),E8638)</f>
        <v>33.44</v>
      </c>
      <c r="L8638" s="61" t="n">
        <f aca="false">IF(J8638="PosK",SUMIFS(K:K,J:J,"PosK",H:H,H8638),"")</f>
        <v>33.44</v>
      </c>
      <c r="M8638" s="61" t="n">
        <f aca="false">IF(J8638="PosK",SUMIFS(K:K,J:J,"NegK",H:H,H8638),"")</f>
        <v>0</v>
      </c>
      <c r="N8638" s="61" t="n">
        <f aca="false">IF(J8638="PosK",SUMIFS(K:K,J:J,"eDNA",H:H,H8638),"")</f>
        <v>0</v>
      </c>
      <c r="P8638" s="62" t="n">
        <f aca="false">IF(K8640="No Ct",0,K8640)</f>
        <v>0</v>
      </c>
      <c r="Q8638" s="62" t="n">
        <f aca="false">IF(K8641="No Ct",0,K8641)</f>
        <v>0</v>
      </c>
      <c r="R8638" s="0" t="str">
        <f aca="false">IF(AND(L8638&gt;0,M8638=0),"Valid","Invalid")</f>
        <v>Valid</v>
      </c>
      <c r="S8638" s="0" t="str">
        <f aca="false">IF(OR(P8638&gt;1,Q8638&gt;1),"Present","Absent")</f>
        <v>Absent</v>
      </c>
      <c r="T8638" s="63" t="str">
        <f aca="false">IF(OR(AND(P8638&gt;1,P8638&lt;41),AND(Q8638&gt;1,Q8638&lt;41)),"Ct&lt;41","Ct&gt;41")</f>
        <v>Ct&gt;41</v>
      </c>
      <c r="U8638" s="0" t="str">
        <f aca="false">I8638</f>
        <v>Strandtudse</v>
      </c>
      <c r="V8638" s="0" t="str">
        <f aca="false">MID(F8638,10,9)</f>
        <v>DL2019039</v>
      </c>
      <c r="W8638" s="64" t="str">
        <f aca="false">V8638&amp;"_"&amp;U8638&amp;"_"&amp;R8638&amp;"_"&amp;S8638&amp;"_"&amp;T8638</f>
        <v>DL2019039_Strandtudse_Valid_Absent_Ct&gt;41</v>
      </c>
    </row>
    <row r="8639" customFormat="false" ht="14.25" hidden="false" customHeight="false" outlineLevel="0" collapsed="false">
      <c r="A8639" s="0" t="s">
        <v>764</v>
      </c>
      <c r="B8639" s="52" t="s">
        <v>765</v>
      </c>
      <c r="C8639" s="52" t="s">
        <v>747</v>
      </c>
      <c r="D8639" s="53" t="n">
        <v>0.1</v>
      </c>
      <c r="E8639" s="53" t="s">
        <v>748</v>
      </c>
      <c r="F8639" s="0" t="s">
        <v>1452</v>
      </c>
      <c r="G8639" s="0" t="str">
        <f aca="false">LEFT(B8639,2)</f>
        <v>03</v>
      </c>
      <c r="H8639" s="0" t="str">
        <f aca="false">I8639&amp;"_"&amp;G8639&amp;"_"&amp;F8639</f>
        <v>Strandtudse_03_20190911_DL2019039_ChristianshavnsGym_koersel1</v>
      </c>
      <c r="I8639" s="61" t="str">
        <f aca="false">MID(RIGHT(B8639,LEN(B8639)-3),1,FIND("_",RIGHT(B8639,LEN(B8639)-3))-1)</f>
        <v>Strandtudse</v>
      </c>
      <c r="J8639" s="61" t="str">
        <f aca="false">TRIM(SUBSTITUTE(RIGHT(B8639,FIND(I8639,B8639)+1),"_",""))</f>
        <v>NegK</v>
      </c>
      <c r="K8639" s="0" t="str">
        <f aca="false">IFERROR(VALUE(SUBSTITUTE(E8639,".",",")),E8639)</f>
        <v>No Ct</v>
      </c>
      <c r="L8639" s="61" t="str">
        <f aca="false">IF(J8639="PosK",SUMIFS(K:K,J:J,"PosK",H:H,H8639),"")</f>
        <v/>
      </c>
      <c r="M8639" s="61" t="str">
        <f aca="false">IF(J8639="PosK",SUMIFS(K:K,J:J,"NegK",H:H,H8639),"")</f>
        <v/>
      </c>
      <c r="N8639" s="61" t="str">
        <f aca="false">IF(J8639="PosK",SUMIFS(K:K,J:J,"eDNA",H:H,H8639),"")</f>
        <v/>
      </c>
    </row>
    <row r="8640" customFormat="false" ht="14.25" hidden="false" customHeight="false" outlineLevel="0" collapsed="false">
      <c r="A8640" s="0" t="s">
        <v>766</v>
      </c>
      <c r="B8640" s="52" t="s">
        <v>767</v>
      </c>
      <c r="C8640" s="52" t="s">
        <v>751</v>
      </c>
      <c r="D8640" s="53" t="n">
        <v>0.1</v>
      </c>
      <c r="E8640" s="53" t="s">
        <v>748</v>
      </c>
      <c r="F8640" s="0" t="s">
        <v>1452</v>
      </c>
      <c r="G8640" s="0" t="str">
        <f aca="false">LEFT(B8640,2)</f>
        <v>03</v>
      </c>
      <c r="H8640" s="0" t="str">
        <f aca="false">I8640&amp;"_"&amp;G8640&amp;"_"&amp;F8640</f>
        <v>Strandtudse_03_20190911_DL2019039_ChristianshavnsGym_koersel1</v>
      </c>
      <c r="I8640" s="61" t="str">
        <f aca="false">MID(RIGHT(B8640,LEN(B8640)-3),1,FIND("_",RIGHT(B8640,LEN(B8640)-3))-1)</f>
        <v>Strandtudse</v>
      </c>
      <c r="J8640" s="61" t="str">
        <f aca="false">TRIM(SUBSTITUTE(RIGHT(B8640,FIND(I8640,B8640)+1),"_",""))</f>
        <v>eDNA</v>
      </c>
      <c r="K8640" s="0" t="str">
        <f aca="false">IFERROR(VALUE(SUBSTITUTE(E8640,".",",")),E8640)</f>
        <v>No Ct</v>
      </c>
      <c r="L8640" s="61" t="str">
        <f aca="false">IF(J8640="PosK",SUMIFS(K:K,J:J,"PosK",H:H,H8640),"")</f>
        <v/>
      </c>
      <c r="M8640" s="61" t="str">
        <f aca="false">IF(J8640="PosK",SUMIFS(K:K,J:J,"NegK",H:H,H8640),"")</f>
        <v/>
      </c>
      <c r="N8640" s="61" t="str">
        <f aca="false">IF(J8640="PosK",SUMIFS(K:K,J:J,"eDNA",H:H,H8640),"")</f>
        <v/>
      </c>
      <c r="Q8640" s="62"/>
    </row>
    <row r="8641" customFormat="false" ht="14.25" hidden="false" customHeight="false" outlineLevel="0" collapsed="false">
      <c r="A8641" s="0" t="s">
        <v>768</v>
      </c>
      <c r="B8641" s="52" t="s">
        <v>767</v>
      </c>
      <c r="C8641" s="52" t="s">
        <v>751</v>
      </c>
      <c r="D8641" s="53" t="n">
        <v>0.1</v>
      </c>
      <c r="E8641" s="53" t="s">
        <v>748</v>
      </c>
      <c r="F8641" s="0" t="s">
        <v>1452</v>
      </c>
      <c r="G8641" s="0" t="str">
        <f aca="false">LEFT(B8641,2)</f>
        <v>03</v>
      </c>
      <c r="H8641" s="0" t="str">
        <f aca="false">I8641&amp;"_"&amp;G8641&amp;"_"&amp;F8641</f>
        <v>Strandtudse_03_20190911_DL2019039_ChristianshavnsGym_koersel1</v>
      </c>
      <c r="I8641" s="61" t="str">
        <f aca="false">MID(RIGHT(B8641,LEN(B8641)-3),1,FIND("_",RIGHT(B8641,LEN(B8641)-3))-1)</f>
        <v>Strandtudse</v>
      </c>
      <c r="J8641" s="61" t="str">
        <f aca="false">TRIM(SUBSTITUTE(RIGHT(B8641,FIND(I8641,B8641)+1),"_",""))</f>
        <v>eDNA</v>
      </c>
      <c r="K8641" s="0" t="str">
        <f aca="false">IFERROR(VALUE(SUBSTITUTE(E8641,".",",")),E8641)</f>
        <v>No Ct</v>
      </c>
      <c r="L8641" s="61" t="str">
        <f aca="false">IF(J8641="PosK",SUMIFS(K:K,J:J,"PosK",H:H,H8641),"")</f>
        <v/>
      </c>
      <c r="M8641" s="61" t="str">
        <f aca="false">IF(J8641="PosK",SUMIFS(K:K,J:J,"NegK",H:H,H8641),"")</f>
        <v/>
      </c>
      <c r="N8641" s="61" t="str">
        <f aca="false">IF(J8641="PosK",SUMIFS(K:K,J:J,"eDNA",H:H,H8641),"")</f>
        <v/>
      </c>
      <c r="P8641" s="62"/>
      <c r="T8641" s="63"/>
      <c r="W8641" s="64"/>
    </row>
    <row r="8642" customFormat="false" ht="14.25" hidden="false" customHeight="false" outlineLevel="0" collapsed="false">
      <c r="A8642" s="0" t="s">
        <v>770</v>
      </c>
      <c r="B8642" s="52" t="s">
        <v>771</v>
      </c>
      <c r="C8642" s="52" t="s">
        <v>743</v>
      </c>
      <c r="D8642" s="53" t="n">
        <v>0.1</v>
      </c>
      <c r="E8642" s="53" t="n">
        <v>39.46</v>
      </c>
      <c r="F8642" s="0" t="s">
        <v>1452</v>
      </c>
      <c r="G8642" s="0" t="str">
        <f aca="false">LEFT(B8642,2)</f>
        <v>04</v>
      </c>
      <c r="H8642" s="0" t="str">
        <f aca="false">I8642&amp;"_"&amp;G8642&amp;"_"&amp;F8642</f>
        <v>GroenbrogetTudse_04_20190911_DL2019039_ChristianshavnsGym_koersel1</v>
      </c>
      <c r="I8642" s="61" t="str">
        <f aca="false">MID(RIGHT(B8642,LEN(B8642)-3),1,FIND("_",RIGHT(B8642,LEN(B8642)-3))-1)</f>
        <v>GroenbrogetTudse</v>
      </c>
      <c r="J8642" s="61" t="str">
        <f aca="false">TRIM(SUBSTITUTE(RIGHT(B8642,FIND(I8642,B8642)+1),"_",""))</f>
        <v>PosK</v>
      </c>
      <c r="K8642" s="0" t="n">
        <f aca="false">IFERROR(VALUE(SUBSTITUTE(E8642,".",",")),E8642)</f>
        <v>39.46</v>
      </c>
      <c r="L8642" s="61" t="n">
        <f aca="false">IF(J8642="PosK",SUMIFS(K:K,J:J,"PosK",H:H,H8642),"")</f>
        <v>39.46</v>
      </c>
      <c r="M8642" s="61" t="n">
        <f aca="false">IF(J8642="PosK",SUMIFS(K:K,J:J,"NegK",H:H,H8642),"")</f>
        <v>0</v>
      </c>
      <c r="N8642" s="61" t="n">
        <f aca="false">IF(J8642="PosK",SUMIFS(K:K,J:J,"eDNA",H:H,H8642),"")</f>
        <v>0</v>
      </c>
      <c r="P8642" s="62" t="n">
        <f aca="false">IF(K8644="No Ct",0,K8644)</f>
        <v>0</v>
      </c>
      <c r="Q8642" s="62" t="n">
        <f aca="false">IF(K8645="No Ct",0,K8645)</f>
        <v>0</v>
      </c>
      <c r="R8642" s="0" t="str">
        <f aca="false">IF(AND(L8642&gt;0,M8642=0),"Valid","Invalid")</f>
        <v>Valid</v>
      </c>
      <c r="S8642" s="0" t="str">
        <f aca="false">IF(OR(P8642&gt;1,Q8642&gt;1),"Present","Absent")</f>
        <v>Absent</v>
      </c>
      <c r="T8642" s="63" t="str">
        <f aca="false">IF(OR(AND(P8642&gt;1,P8642&lt;41),AND(Q8642&gt;1,Q8642&lt;41)),"Ct&lt;41","Ct&gt;41")</f>
        <v>Ct&gt;41</v>
      </c>
      <c r="U8642" s="0" t="str">
        <f aca="false">I8642</f>
        <v>GroenbrogetTudse</v>
      </c>
      <c r="V8642" s="0" t="str">
        <f aca="false">MID(F8642,10,9)</f>
        <v>DL2019039</v>
      </c>
      <c r="W8642" s="64" t="str">
        <f aca="false">V8642&amp;"_"&amp;U8642&amp;"_"&amp;R8642&amp;"_"&amp;S8642&amp;"_"&amp;T8642</f>
        <v>DL2019039_GroenbrogetTudse_Valid_Absent_Ct&gt;41</v>
      </c>
    </row>
    <row r="8643" customFormat="false" ht="14.25" hidden="false" customHeight="false" outlineLevel="0" collapsed="false">
      <c r="A8643" s="0" t="s">
        <v>772</v>
      </c>
      <c r="B8643" s="52" t="s">
        <v>773</v>
      </c>
      <c r="C8643" s="52" t="s">
        <v>747</v>
      </c>
      <c r="D8643" s="53" t="n">
        <v>0.1</v>
      </c>
      <c r="E8643" s="53" t="s">
        <v>748</v>
      </c>
      <c r="F8643" s="0" t="s">
        <v>1452</v>
      </c>
      <c r="G8643" s="0" t="str">
        <f aca="false">LEFT(B8643,2)</f>
        <v>04</v>
      </c>
      <c r="H8643" s="0" t="str">
        <f aca="false">I8643&amp;"_"&amp;G8643&amp;"_"&amp;F8643</f>
        <v>GroenbrogetTudse_04_20190911_DL2019039_ChristianshavnsGym_koersel1</v>
      </c>
      <c r="I8643" s="61" t="str">
        <f aca="false">MID(RIGHT(B8643,LEN(B8643)-3),1,FIND("_",RIGHT(B8643,LEN(B8643)-3))-1)</f>
        <v>GroenbrogetTudse</v>
      </c>
      <c r="J8643" s="61" t="str">
        <f aca="false">TRIM(SUBSTITUTE(RIGHT(B8643,FIND(I8643,B8643)+1),"_",""))</f>
        <v>NegK</v>
      </c>
      <c r="K8643" s="0" t="str">
        <f aca="false">IFERROR(VALUE(SUBSTITUTE(E8643,".",",")),E8643)</f>
        <v>No Ct</v>
      </c>
      <c r="L8643" s="61" t="str">
        <f aca="false">IF(J8643="PosK",SUMIFS(K:K,J:J,"PosK",H:H,H8643),"")</f>
        <v/>
      </c>
      <c r="M8643" s="61" t="str">
        <f aca="false">IF(J8643="PosK",SUMIFS(K:K,J:J,"NegK",H:H,H8643),"")</f>
        <v/>
      </c>
      <c r="N8643" s="61" t="str">
        <f aca="false">IF(J8643="PosK",SUMIFS(K:K,J:J,"eDNA",H:H,H8643),"")</f>
        <v/>
      </c>
    </row>
    <row r="8644" customFormat="false" ht="14.25" hidden="false" customHeight="false" outlineLevel="0" collapsed="false">
      <c r="A8644" s="0" t="s">
        <v>774</v>
      </c>
      <c r="B8644" s="52" t="s">
        <v>775</v>
      </c>
      <c r="C8644" s="52" t="s">
        <v>751</v>
      </c>
      <c r="D8644" s="53" t="n">
        <v>0.1</v>
      </c>
      <c r="E8644" s="53" t="s">
        <v>748</v>
      </c>
      <c r="F8644" s="0" t="s">
        <v>1452</v>
      </c>
      <c r="G8644" s="0" t="str">
        <f aca="false">LEFT(B8644,2)</f>
        <v>04</v>
      </c>
      <c r="H8644" s="0" t="str">
        <f aca="false">I8644&amp;"_"&amp;G8644&amp;"_"&amp;F8644</f>
        <v>GroenbrogetTudse_04_20190911_DL2019039_ChristianshavnsGym_koersel1</v>
      </c>
      <c r="I8644" s="61" t="str">
        <f aca="false">MID(RIGHT(B8644,LEN(B8644)-3),1,FIND("_",RIGHT(B8644,LEN(B8644)-3))-1)</f>
        <v>GroenbrogetTudse</v>
      </c>
      <c r="J8644" s="61" t="str">
        <f aca="false">TRIM(SUBSTITUTE(RIGHT(B8644,FIND(I8644,B8644)+1),"_",""))</f>
        <v>eDNA</v>
      </c>
      <c r="K8644" s="0" t="str">
        <f aca="false">IFERROR(VALUE(SUBSTITUTE(E8644,".",",")),E8644)</f>
        <v>No Ct</v>
      </c>
      <c r="L8644" s="61" t="str">
        <f aca="false">IF(J8644="PosK",SUMIFS(K:K,J:J,"PosK",H:H,H8644),"")</f>
        <v/>
      </c>
      <c r="M8644" s="61" t="str">
        <f aca="false">IF(J8644="PosK",SUMIFS(K:K,J:J,"NegK",H:H,H8644),"")</f>
        <v/>
      </c>
      <c r="N8644" s="61" t="str">
        <f aca="false">IF(J8644="PosK",SUMIFS(K:K,J:J,"eDNA",H:H,H8644),"")</f>
        <v/>
      </c>
      <c r="Q8644" s="62"/>
    </row>
    <row r="8645" customFormat="false" ht="14.25" hidden="false" customHeight="false" outlineLevel="0" collapsed="false">
      <c r="A8645" s="0" t="s">
        <v>776</v>
      </c>
      <c r="B8645" s="52" t="s">
        <v>775</v>
      </c>
      <c r="C8645" s="52" t="s">
        <v>751</v>
      </c>
      <c r="D8645" s="53" t="n">
        <v>0.1</v>
      </c>
      <c r="E8645" s="53" t="s">
        <v>748</v>
      </c>
      <c r="F8645" s="0" t="s">
        <v>1452</v>
      </c>
      <c r="G8645" s="0" t="str">
        <f aca="false">LEFT(B8645,2)</f>
        <v>04</v>
      </c>
      <c r="H8645" s="0" t="str">
        <f aca="false">I8645&amp;"_"&amp;G8645&amp;"_"&amp;F8645</f>
        <v>GroenbrogetTudse_04_20190911_DL2019039_ChristianshavnsGym_koersel1</v>
      </c>
      <c r="I8645" s="61" t="str">
        <f aca="false">MID(RIGHT(B8645,LEN(B8645)-3),1,FIND("_",RIGHT(B8645,LEN(B8645)-3))-1)</f>
        <v>GroenbrogetTudse</v>
      </c>
      <c r="J8645" s="61" t="str">
        <f aca="false">TRIM(SUBSTITUTE(RIGHT(B8645,FIND(I8645,B8645)+1),"_",""))</f>
        <v>eDNA</v>
      </c>
      <c r="K8645" s="0" t="str">
        <f aca="false">IFERROR(VALUE(SUBSTITUTE(E8645,".",",")),E8645)</f>
        <v>No Ct</v>
      </c>
      <c r="L8645" s="61" t="str">
        <f aca="false">IF(J8645="PosK",SUMIFS(K:K,J:J,"PosK",H:H,H8645),"")</f>
        <v/>
      </c>
      <c r="M8645" s="61" t="str">
        <f aca="false">IF(J8645="PosK",SUMIFS(K:K,J:J,"NegK",H:H,H8645),"")</f>
        <v/>
      </c>
      <c r="N8645" s="61" t="str">
        <f aca="false">IF(J8645="PosK",SUMIFS(K:K,J:J,"eDNA",H:H,H8645),"")</f>
        <v/>
      </c>
      <c r="P8645" s="62"/>
      <c r="T8645" s="63"/>
      <c r="W8645" s="64"/>
    </row>
    <row r="8646" customFormat="false" ht="14.25" hidden="false" customHeight="false" outlineLevel="0" collapsed="false">
      <c r="A8646" s="0" t="s">
        <v>778</v>
      </c>
      <c r="B8646" s="52" t="s">
        <v>779</v>
      </c>
      <c r="C8646" s="52" t="s">
        <v>743</v>
      </c>
      <c r="D8646" s="53" t="n">
        <v>0.1</v>
      </c>
      <c r="E8646" s="53" t="s">
        <v>748</v>
      </c>
      <c r="F8646" s="0" t="s">
        <v>1452</v>
      </c>
      <c r="G8646" s="0" t="str">
        <f aca="false">LEFT(B8646,2)</f>
        <v>05</v>
      </c>
      <c r="H8646" s="0" t="str">
        <f aca="false">I8646&amp;"_"&amp;G8646&amp;"_"&amp;F8646</f>
        <v>Loevfroe_05_20190911_DL2019039_ChristianshavnsGym_koersel1</v>
      </c>
      <c r="I8646" s="61" t="str">
        <f aca="false">MID(RIGHT(B8646,LEN(B8646)-3),1,FIND("_",RIGHT(B8646,LEN(B8646)-3))-1)</f>
        <v>Loevfroe</v>
      </c>
      <c r="J8646" s="61" t="str">
        <f aca="false">TRIM(SUBSTITUTE(RIGHT(B8646,FIND(I8646,B8646)+1),"_",""))</f>
        <v>PosK</v>
      </c>
      <c r="K8646" s="0" t="str">
        <f aca="false">IFERROR(VALUE(SUBSTITUTE(E8646,".",",")),E8646)</f>
        <v>No Ct</v>
      </c>
      <c r="L8646" s="61" t="n">
        <f aca="false">IF(J8646="PosK",SUMIFS(K:K,J:J,"PosK",H:H,H8646),"")</f>
        <v>0</v>
      </c>
      <c r="M8646" s="61" t="n">
        <f aca="false">IF(J8646="PosK",SUMIFS(K:K,J:J,"NegK",H:H,H8646),"")</f>
        <v>0</v>
      </c>
      <c r="N8646" s="61" t="n">
        <f aca="false">IF(J8646="PosK",SUMIFS(K:K,J:J,"eDNA",H:H,H8646),"")</f>
        <v>0</v>
      </c>
      <c r="P8646" s="62" t="n">
        <f aca="false">IF(K8648="No Ct",0,K8648)</f>
        <v>0</v>
      </c>
      <c r="Q8646" s="62" t="n">
        <f aca="false">IF(K8649="No Ct",0,K8649)</f>
        <v>0</v>
      </c>
      <c r="R8646" s="0" t="str">
        <f aca="false">IF(AND(L8646&gt;0,M8646=0),"Valid","Invalid")</f>
        <v>Invalid</v>
      </c>
      <c r="S8646" s="0" t="str">
        <f aca="false">IF(OR(P8646&gt;1,Q8646&gt;1),"Present","Absent")</f>
        <v>Absent</v>
      </c>
      <c r="T8646" s="63" t="str">
        <f aca="false">IF(OR(AND(P8646&gt;1,P8646&lt;41),AND(Q8646&gt;1,Q8646&lt;41)),"Ct&lt;41","Ct&gt;41")</f>
        <v>Ct&gt;41</v>
      </c>
      <c r="U8646" s="0" t="str">
        <f aca="false">I8646</f>
        <v>Loevfroe</v>
      </c>
      <c r="V8646" s="0" t="str">
        <f aca="false">MID(F8646,10,9)</f>
        <v>DL2019039</v>
      </c>
      <c r="W8646" s="64" t="str">
        <f aca="false">V8646&amp;"_"&amp;U8646&amp;"_"&amp;R8646&amp;"_"&amp;S8646&amp;"_"&amp;T8646</f>
        <v>DL2019039_Loevfroe_Invalid_Absent_Ct&gt;41</v>
      </c>
    </row>
    <row r="8647" customFormat="false" ht="14.25" hidden="false" customHeight="false" outlineLevel="0" collapsed="false">
      <c r="A8647" s="0" t="s">
        <v>780</v>
      </c>
      <c r="B8647" s="52" t="s">
        <v>781</v>
      </c>
      <c r="C8647" s="52" t="s">
        <v>747</v>
      </c>
      <c r="D8647" s="53" t="n">
        <v>0.1</v>
      </c>
      <c r="E8647" s="53" t="s">
        <v>748</v>
      </c>
      <c r="F8647" s="0" t="s">
        <v>1452</v>
      </c>
      <c r="G8647" s="0" t="str">
        <f aca="false">LEFT(B8647,2)</f>
        <v>05</v>
      </c>
      <c r="H8647" s="0" t="str">
        <f aca="false">I8647&amp;"_"&amp;G8647&amp;"_"&amp;F8647</f>
        <v>Loevfroe_05_20190911_DL2019039_ChristianshavnsGym_koersel1</v>
      </c>
      <c r="I8647" s="61" t="str">
        <f aca="false">MID(RIGHT(B8647,LEN(B8647)-3),1,FIND("_",RIGHT(B8647,LEN(B8647)-3))-1)</f>
        <v>Loevfroe</v>
      </c>
      <c r="J8647" s="61" t="str">
        <f aca="false">TRIM(SUBSTITUTE(RIGHT(B8647,FIND(I8647,B8647)+1),"_",""))</f>
        <v>NegK</v>
      </c>
      <c r="K8647" s="0" t="str">
        <f aca="false">IFERROR(VALUE(SUBSTITUTE(E8647,".",",")),E8647)</f>
        <v>No Ct</v>
      </c>
      <c r="L8647" s="61" t="str">
        <f aca="false">IF(J8647="PosK",SUMIFS(K:K,J:J,"PosK",H:H,H8647),"")</f>
        <v/>
      </c>
      <c r="M8647" s="61" t="str">
        <f aca="false">IF(J8647="PosK",SUMIFS(K:K,J:J,"NegK",H:H,H8647),"")</f>
        <v/>
      </c>
      <c r="N8647" s="61" t="str">
        <f aca="false">IF(J8647="PosK",SUMIFS(K:K,J:J,"eDNA",H:H,H8647),"")</f>
        <v/>
      </c>
    </row>
    <row r="8648" customFormat="false" ht="14.25" hidden="false" customHeight="false" outlineLevel="0" collapsed="false">
      <c r="A8648" s="0" t="s">
        <v>782</v>
      </c>
      <c r="B8648" s="52" t="s">
        <v>783</v>
      </c>
      <c r="C8648" s="52" t="s">
        <v>751</v>
      </c>
      <c r="D8648" s="53" t="n">
        <v>0.1</v>
      </c>
      <c r="E8648" s="53" t="s">
        <v>748</v>
      </c>
      <c r="F8648" s="0" t="s">
        <v>1452</v>
      </c>
      <c r="G8648" s="0" t="str">
        <f aca="false">LEFT(B8648,2)</f>
        <v>05</v>
      </c>
      <c r="H8648" s="0" t="str">
        <f aca="false">I8648&amp;"_"&amp;G8648&amp;"_"&amp;F8648</f>
        <v>Loevfroe_05_20190911_DL2019039_ChristianshavnsGym_koersel1</v>
      </c>
      <c r="I8648" s="61" t="str">
        <f aca="false">MID(RIGHT(B8648,LEN(B8648)-3),1,FIND("_",RIGHT(B8648,LEN(B8648)-3))-1)</f>
        <v>Loevfroe</v>
      </c>
      <c r="J8648" s="61" t="str">
        <f aca="false">TRIM(SUBSTITUTE(RIGHT(B8648,FIND(I8648,B8648)+1),"_",""))</f>
        <v>eDNA</v>
      </c>
      <c r="K8648" s="0" t="str">
        <f aca="false">IFERROR(VALUE(SUBSTITUTE(E8648,".",",")),E8648)</f>
        <v>No Ct</v>
      </c>
      <c r="L8648" s="61" t="str">
        <f aca="false">IF(J8648="PosK",SUMIFS(K:K,J:J,"PosK",H:H,H8648),"")</f>
        <v/>
      </c>
      <c r="M8648" s="61" t="str">
        <f aca="false">IF(J8648="PosK",SUMIFS(K:K,J:J,"NegK",H:H,H8648),"")</f>
        <v/>
      </c>
      <c r="N8648" s="61" t="str">
        <f aca="false">IF(J8648="PosK",SUMIFS(K:K,J:J,"eDNA",H:H,H8648),"")</f>
        <v/>
      </c>
      <c r="Q8648" s="62"/>
    </row>
    <row r="8649" customFormat="false" ht="14.25" hidden="false" customHeight="false" outlineLevel="0" collapsed="false">
      <c r="A8649" s="0" t="s">
        <v>784</v>
      </c>
      <c r="B8649" s="52" t="s">
        <v>783</v>
      </c>
      <c r="C8649" s="52" t="s">
        <v>751</v>
      </c>
      <c r="D8649" s="53" t="n">
        <v>0.1</v>
      </c>
      <c r="E8649" s="53" t="s">
        <v>748</v>
      </c>
      <c r="F8649" s="0" t="s">
        <v>1452</v>
      </c>
      <c r="G8649" s="0" t="str">
        <f aca="false">LEFT(B8649,2)</f>
        <v>05</v>
      </c>
      <c r="H8649" s="0" t="str">
        <f aca="false">I8649&amp;"_"&amp;G8649&amp;"_"&amp;F8649</f>
        <v>Loevfroe_05_20190911_DL2019039_ChristianshavnsGym_koersel1</v>
      </c>
      <c r="I8649" s="61" t="str">
        <f aca="false">MID(RIGHT(B8649,LEN(B8649)-3),1,FIND("_",RIGHT(B8649,LEN(B8649)-3))-1)</f>
        <v>Loevfroe</v>
      </c>
      <c r="J8649" s="61" t="str">
        <f aca="false">TRIM(SUBSTITUTE(RIGHT(B8649,FIND(I8649,B8649)+1),"_",""))</f>
        <v>eDNA</v>
      </c>
      <c r="K8649" s="0" t="str">
        <f aca="false">IFERROR(VALUE(SUBSTITUTE(E8649,".",",")),E8649)</f>
        <v>No Ct</v>
      </c>
      <c r="L8649" s="61" t="str">
        <f aca="false">IF(J8649="PosK",SUMIFS(K:K,J:J,"PosK",H:H,H8649),"")</f>
        <v/>
      </c>
      <c r="M8649" s="61" t="str">
        <f aca="false">IF(J8649="PosK",SUMIFS(K:K,J:J,"NegK",H:H,H8649),"")</f>
        <v/>
      </c>
      <c r="N8649" s="61" t="str">
        <f aca="false">IF(J8649="PosK",SUMIFS(K:K,J:J,"eDNA",H:H,H8649),"")</f>
        <v/>
      </c>
      <c r="P8649" s="62"/>
      <c r="T8649" s="63"/>
      <c r="W8649" s="64"/>
    </row>
    <row r="8650" customFormat="false" ht="14.25" hidden="false" customHeight="false" outlineLevel="0" collapsed="false">
      <c r="A8650" s="0" t="s">
        <v>786</v>
      </c>
      <c r="B8650" s="52" t="s">
        <v>787</v>
      </c>
      <c r="C8650" s="52" t="s">
        <v>743</v>
      </c>
      <c r="D8650" s="53" t="n">
        <v>0.1</v>
      </c>
      <c r="E8650" s="53" t="n">
        <v>29.65</v>
      </c>
      <c r="F8650" s="0" t="s">
        <v>1452</v>
      </c>
      <c r="G8650" s="0" t="str">
        <f aca="false">LEFT(B8650,2)</f>
        <v>06</v>
      </c>
      <c r="H8650" s="0" t="str">
        <f aca="false">I8650&amp;"_"&amp;G8650&amp;"_"&amp;F8650</f>
        <v>Springfroe_06_20190911_DL2019039_ChristianshavnsGym_koersel1</v>
      </c>
      <c r="I8650" s="61" t="str">
        <f aca="false">MID(RIGHT(B8650,LEN(B8650)-3),1,FIND("_",RIGHT(B8650,LEN(B8650)-3))-1)</f>
        <v>Springfroe</v>
      </c>
      <c r="J8650" s="61" t="str">
        <f aca="false">TRIM(SUBSTITUTE(RIGHT(B8650,FIND(I8650,B8650)+1),"_",""))</f>
        <v>PosK</v>
      </c>
      <c r="K8650" s="0" t="n">
        <f aca="false">IFERROR(VALUE(SUBSTITUTE(E8650,".",",")),E8650)</f>
        <v>29.65</v>
      </c>
      <c r="L8650" s="61" t="n">
        <f aca="false">IF(J8650="PosK",SUMIFS(K:K,J:J,"PosK",H:H,H8650),"")</f>
        <v>29.65</v>
      </c>
      <c r="M8650" s="61" t="n">
        <f aca="false">IF(J8650="PosK",SUMIFS(K:K,J:J,"NegK",H:H,H8650),"")</f>
        <v>0</v>
      </c>
      <c r="N8650" s="61" t="n">
        <f aca="false">IF(J8650="PosK",SUMIFS(K:K,J:J,"eDNA",H:H,H8650),"")</f>
        <v>0</v>
      </c>
      <c r="P8650" s="62" t="n">
        <f aca="false">IF(K8652="No Ct",0,K8652)</f>
        <v>0</v>
      </c>
      <c r="Q8650" s="62" t="n">
        <f aca="false">IF(K8653="No Ct",0,K8653)</f>
        <v>0</v>
      </c>
      <c r="R8650" s="0" t="str">
        <f aca="false">IF(AND(L8650&gt;0,M8650=0),"Valid","Invalid")</f>
        <v>Valid</v>
      </c>
      <c r="S8650" s="0" t="str">
        <f aca="false">IF(OR(P8650&gt;1,Q8650&gt;1),"Present","Absent")</f>
        <v>Absent</v>
      </c>
      <c r="T8650" s="63" t="str">
        <f aca="false">IF(OR(AND(P8650&gt;1,P8650&lt;41),AND(Q8650&gt;1,Q8650&lt;41)),"Ct&lt;41","Ct&gt;41")</f>
        <v>Ct&gt;41</v>
      </c>
      <c r="U8650" s="0" t="str">
        <f aca="false">I8650</f>
        <v>Springfroe</v>
      </c>
      <c r="V8650" s="0" t="str">
        <f aca="false">MID(F8650,10,9)</f>
        <v>DL2019039</v>
      </c>
      <c r="W8650" s="64" t="str">
        <f aca="false">V8650&amp;"_"&amp;U8650&amp;"_"&amp;R8650&amp;"_"&amp;S8650&amp;"_"&amp;T8650</f>
        <v>DL2019039_Springfroe_Valid_Absent_Ct&gt;41</v>
      </c>
    </row>
    <row r="8651" customFormat="false" ht="14.25" hidden="false" customHeight="false" outlineLevel="0" collapsed="false">
      <c r="A8651" s="0" t="s">
        <v>788</v>
      </c>
      <c r="B8651" s="52" t="s">
        <v>789</v>
      </c>
      <c r="C8651" s="52" t="s">
        <v>747</v>
      </c>
      <c r="D8651" s="53" t="n">
        <v>0.1</v>
      </c>
      <c r="E8651" s="53" t="s">
        <v>748</v>
      </c>
      <c r="F8651" s="0" t="s">
        <v>1452</v>
      </c>
      <c r="G8651" s="0" t="str">
        <f aca="false">LEFT(B8651,2)</f>
        <v>06</v>
      </c>
      <c r="H8651" s="0" t="str">
        <f aca="false">I8651&amp;"_"&amp;G8651&amp;"_"&amp;F8651</f>
        <v>Springfroe_06_20190911_DL2019039_ChristianshavnsGym_koersel1</v>
      </c>
      <c r="I8651" s="61" t="str">
        <f aca="false">MID(RIGHT(B8651,LEN(B8651)-3),1,FIND("_",RIGHT(B8651,LEN(B8651)-3))-1)</f>
        <v>Springfroe</v>
      </c>
      <c r="J8651" s="61" t="str">
        <f aca="false">TRIM(SUBSTITUTE(RIGHT(B8651,FIND(I8651,B8651)+1),"_",""))</f>
        <v>NegK</v>
      </c>
      <c r="K8651" s="0" t="str">
        <f aca="false">IFERROR(VALUE(SUBSTITUTE(E8651,".",",")),E8651)</f>
        <v>No Ct</v>
      </c>
      <c r="L8651" s="61" t="str">
        <f aca="false">IF(J8651="PosK",SUMIFS(K:K,J:J,"PosK",H:H,H8651),"")</f>
        <v/>
      </c>
      <c r="M8651" s="61" t="str">
        <f aca="false">IF(J8651="PosK",SUMIFS(K:K,J:J,"NegK",H:H,H8651),"")</f>
        <v/>
      </c>
      <c r="N8651" s="61" t="str">
        <f aca="false">IF(J8651="PosK",SUMIFS(K:K,J:J,"eDNA",H:H,H8651),"")</f>
        <v/>
      </c>
    </row>
    <row r="8652" customFormat="false" ht="14.25" hidden="false" customHeight="false" outlineLevel="0" collapsed="false">
      <c r="A8652" s="0" t="s">
        <v>790</v>
      </c>
      <c r="B8652" s="52" t="s">
        <v>791</v>
      </c>
      <c r="C8652" s="52" t="s">
        <v>751</v>
      </c>
      <c r="D8652" s="53" t="n">
        <v>0.1</v>
      </c>
      <c r="E8652" s="53" t="s">
        <v>748</v>
      </c>
      <c r="F8652" s="0" t="s">
        <v>1452</v>
      </c>
      <c r="G8652" s="0" t="str">
        <f aca="false">LEFT(B8652,2)</f>
        <v>06</v>
      </c>
      <c r="H8652" s="0" t="str">
        <f aca="false">I8652&amp;"_"&amp;G8652&amp;"_"&amp;F8652</f>
        <v>Springfroe_06_20190911_DL2019039_ChristianshavnsGym_koersel1</v>
      </c>
      <c r="I8652" s="61" t="str">
        <f aca="false">MID(RIGHT(B8652,LEN(B8652)-3),1,FIND("_",RIGHT(B8652,LEN(B8652)-3))-1)</f>
        <v>Springfroe</v>
      </c>
      <c r="J8652" s="61" t="str">
        <f aca="false">TRIM(SUBSTITUTE(RIGHT(B8652,FIND(I8652,B8652)+1),"_",""))</f>
        <v>eDNA</v>
      </c>
      <c r="K8652" s="0" t="str">
        <f aca="false">IFERROR(VALUE(SUBSTITUTE(E8652,".",",")),E8652)</f>
        <v>No Ct</v>
      </c>
      <c r="L8652" s="61" t="str">
        <f aca="false">IF(J8652="PosK",SUMIFS(K:K,J:J,"PosK",H:H,H8652),"")</f>
        <v/>
      </c>
      <c r="M8652" s="61" t="str">
        <f aca="false">IF(J8652="PosK",SUMIFS(K:K,J:J,"NegK",H:H,H8652),"")</f>
        <v/>
      </c>
      <c r="N8652" s="61" t="str">
        <f aca="false">IF(J8652="PosK",SUMIFS(K:K,J:J,"eDNA",H:H,H8652),"")</f>
        <v/>
      </c>
      <c r="Q8652" s="62"/>
    </row>
    <row r="8653" customFormat="false" ht="14.25" hidden="false" customHeight="false" outlineLevel="0" collapsed="false">
      <c r="A8653" s="0" t="s">
        <v>792</v>
      </c>
      <c r="B8653" s="52" t="s">
        <v>791</v>
      </c>
      <c r="C8653" s="52" t="s">
        <v>751</v>
      </c>
      <c r="D8653" s="53" t="n">
        <v>0.1</v>
      </c>
      <c r="E8653" s="53" t="s">
        <v>748</v>
      </c>
      <c r="F8653" s="0" t="s">
        <v>1452</v>
      </c>
      <c r="G8653" s="0" t="str">
        <f aca="false">LEFT(B8653,2)</f>
        <v>06</v>
      </c>
      <c r="H8653" s="0" t="str">
        <f aca="false">I8653&amp;"_"&amp;G8653&amp;"_"&amp;F8653</f>
        <v>Springfroe_06_20190911_DL2019039_ChristianshavnsGym_koersel1</v>
      </c>
      <c r="I8653" s="61" t="str">
        <f aca="false">MID(RIGHT(B8653,LEN(B8653)-3),1,FIND("_",RIGHT(B8653,LEN(B8653)-3))-1)</f>
        <v>Springfroe</v>
      </c>
      <c r="J8653" s="61" t="str">
        <f aca="false">TRIM(SUBSTITUTE(RIGHT(B8653,FIND(I8653,B8653)+1),"_",""))</f>
        <v>eDNA</v>
      </c>
      <c r="K8653" s="0" t="str">
        <f aca="false">IFERROR(VALUE(SUBSTITUTE(E8653,".",",")),E8653)</f>
        <v>No Ct</v>
      </c>
      <c r="L8653" s="61" t="str">
        <f aca="false">IF(J8653="PosK",SUMIFS(K:K,J:J,"PosK",H:H,H8653),"")</f>
        <v/>
      </c>
      <c r="M8653" s="61" t="str">
        <f aca="false">IF(J8653="PosK",SUMIFS(K:K,J:J,"NegK",H:H,H8653),"")</f>
        <v/>
      </c>
      <c r="N8653" s="61" t="str">
        <f aca="false">IF(J8653="PosK",SUMIFS(K:K,J:J,"eDNA",H:H,H8653),"")</f>
        <v/>
      </c>
      <c r="P8653" s="62"/>
      <c r="T8653" s="63"/>
      <c r="W8653" s="64"/>
    </row>
    <row r="8654" customFormat="false" ht="14.25" hidden="false" customHeight="false" outlineLevel="0" collapsed="false">
      <c r="A8654" s="0" t="s">
        <v>802</v>
      </c>
      <c r="B8654" s="52" t="s">
        <v>964</v>
      </c>
      <c r="C8654" s="52" t="s">
        <v>743</v>
      </c>
      <c r="D8654" s="53" t="n">
        <v>0.1</v>
      </c>
      <c r="E8654" s="53" t="n">
        <v>26.33</v>
      </c>
      <c r="F8654" s="0" t="s">
        <v>1452</v>
      </c>
      <c r="G8654" s="0" t="str">
        <f aca="false">LEFT(B8654,2)</f>
        <v>08</v>
      </c>
      <c r="H8654" s="0" t="str">
        <f aca="false">I8654&amp;"_"&amp;G8654&amp;"_"&amp;F8654</f>
        <v>Klokkefroe_08_20190911_DL2019039_ChristianshavnsGym_koersel1</v>
      </c>
      <c r="I8654" s="61" t="str">
        <f aca="false">MID(RIGHT(B8654,LEN(B8654)-3),1,FIND("_",RIGHT(B8654,LEN(B8654)-3))-1)</f>
        <v>Klokkefroe</v>
      </c>
      <c r="J8654" s="61" t="str">
        <f aca="false">TRIM(SUBSTITUTE(RIGHT(B8654,FIND(I8654,B8654)+1),"_",""))</f>
        <v>PosK</v>
      </c>
      <c r="K8654" s="0" t="n">
        <f aca="false">IFERROR(VALUE(SUBSTITUTE(E8654,".",",")),E8654)</f>
        <v>26.33</v>
      </c>
      <c r="L8654" s="61" t="n">
        <f aca="false">IF(J8654="PosK",SUMIFS(K:K,J:J,"PosK",H:H,H8654),"")</f>
        <v>26.33</v>
      </c>
      <c r="M8654" s="61" t="n">
        <f aca="false">IF(J8654="PosK",SUMIFS(K:K,J:J,"NegK",H:H,H8654),"")</f>
        <v>0</v>
      </c>
      <c r="N8654" s="61" t="n">
        <f aca="false">IF(J8654="PosK",SUMIFS(K:K,J:J,"eDNA",H:H,H8654),"")</f>
        <v>0</v>
      </c>
      <c r="P8654" s="62" t="n">
        <f aca="false">IF(K8656="No Ct",0,K8656)</f>
        <v>0</v>
      </c>
      <c r="Q8654" s="62" t="n">
        <f aca="false">IF(K8657="No Ct",0,K8657)</f>
        <v>0</v>
      </c>
      <c r="R8654" s="0" t="str">
        <f aca="false">IF(AND(L8654&gt;0,M8654=0),"Valid","Invalid")</f>
        <v>Valid</v>
      </c>
      <c r="S8654" s="0" t="str">
        <f aca="false">IF(OR(P8654&gt;1,Q8654&gt;1),"Present","Absent")</f>
        <v>Absent</v>
      </c>
      <c r="T8654" s="63" t="str">
        <f aca="false">IF(OR(AND(P8654&gt;1,P8654&lt;41),AND(Q8654&gt;1,Q8654&lt;41)),"Ct&lt;41","Ct&gt;41")</f>
        <v>Ct&gt;41</v>
      </c>
      <c r="U8654" s="0" t="str">
        <f aca="false">I8654</f>
        <v>Klokkefroe</v>
      </c>
      <c r="V8654" s="0" t="str">
        <f aca="false">MID(F8654,10,9)</f>
        <v>DL2019039</v>
      </c>
      <c r="W8654" s="64" t="str">
        <f aca="false">V8654&amp;"_"&amp;U8654&amp;"_"&amp;R8654&amp;"_"&amp;S8654&amp;"_"&amp;T8654</f>
        <v>DL2019039_Klokkefroe_Valid_Absent_Ct&gt;41</v>
      </c>
    </row>
    <row r="8655" customFormat="false" ht="14.25" hidden="false" customHeight="false" outlineLevel="0" collapsed="false">
      <c r="A8655" s="0" t="s">
        <v>804</v>
      </c>
      <c r="B8655" s="52" t="s">
        <v>965</v>
      </c>
      <c r="C8655" s="52" t="s">
        <v>747</v>
      </c>
      <c r="D8655" s="53" t="n">
        <v>0.1</v>
      </c>
      <c r="E8655" s="53" t="s">
        <v>748</v>
      </c>
      <c r="F8655" s="0" t="s">
        <v>1452</v>
      </c>
      <c r="G8655" s="0" t="str">
        <f aca="false">LEFT(B8655,2)</f>
        <v>08</v>
      </c>
      <c r="H8655" s="0" t="str">
        <f aca="false">I8655&amp;"_"&amp;G8655&amp;"_"&amp;F8655</f>
        <v>Klokkefroe_08_20190911_DL2019039_ChristianshavnsGym_koersel1</v>
      </c>
      <c r="I8655" s="61" t="str">
        <f aca="false">MID(RIGHT(B8655,LEN(B8655)-3),1,FIND("_",RIGHT(B8655,LEN(B8655)-3))-1)</f>
        <v>Klokkefroe</v>
      </c>
      <c r="J8655" s="61" t="str">
        <f aca="false">TRIM(SUBSTITUTE(RIGHT(B8655,FIND(I8655,B8655)+1),"_",""))</f>
        <v>NegK</v>
      </c>
      <c r="K8655" s="0" t="str">
        <f aca="false">IFERROR(VALUE(SUBSTITUTE(E8655,".",",")),E8655)</f>
        <v>No Ct</v>
      </c>
      <c r="L8655" s="61" t="str">
        <f aca="false">IF(J8655="PosK",SUMIFS(K:K,J:J,"PosK",H:H,H8655),"")</f>
        <v/>
      </c>
      <c r="M8655" s="61" t="str">
        <f aca="false">IF(J8655="PosK",SUMIFS(K:K,J:J,"NegK",H:H,H8655),"")</f>
        <v/>
      </c>
      <c r="N8655" s="61" t="str">
        <f aca="false">IF(J8655="PosK",SUMIFS(K:K,J:J,"eDNA",H:H,H8655),"")</f>
        <v/>
      </c>
    </row>
    <row r="8656" customFormat="false" ht="14.25" hidden="false" customHeight="false" outlineLevel="0" collapsed="false">
      <c r="A8656" s="0" t="s">
        <v>806</v>
      </c>
      <c r="B8656" s="52" t="s">
        <v>966</v>
      </c>
      <c r="C8656" s="52" t="s">
        <v>751</v>
      </c>
      <c r="D8656" s="53" t="n">
        <v>0.1</v>
      </c>
      <c r="E8656" s="53" t="s">
        <v>748</v>
      </c>
      <c r="F8656" s="0" t="s">
        <v>1452</v>
      </c>
      <c r="G8656" s="0" t="str">
        <f aca="false">LEFT(B8656,2)</f>
        <v>08</v>
      </c>
      <c r="H8656" s="0" t="str">
        <f aca="false">I8656&amp;"_"&amp;G8656&amp;"_"&amp;F8656</f>
        <v>Klokkefroe_08_20190911_DL2019039_ChristianshavnsGym_koersel1</v>
      </c>
      <c r="I8656" s="61" t="str">
        <f aca="false">MID(RIGHT(B8656,LEN(B8656)-3),1,FIND("_",RIGHT(B8656,LEN(B8656)-3))-1)</f>
        <v>Klokkefroe</v>
      </c>
      <c r="J8656" s="61" t="str">
        <f aca="false">TRIM(SUBSTITUTE(RIGHT(B8656,FIND(I8656,B8656)+1),"_",""))</f>
        <v>eDNA</v>
      </c>
      <c r="K8656" s="0" t="str">
        <f aca="false">IFERROR(VALUE(SUBSTITUTE(E8656,".",",")),E8656)</f>
        <v>No Ct</v>
      </c>
      <c r="L8656" s="61" t="str">
        <f aca="false">IF(J8656="PosK",SUMIFS(K:K,J:J,"PosK",H:H,H8656),"")</f>
        <v/>
      </c>
      <c r="M8656" s="61" t="str">
        <f aca="false">IF(J8656="PosK",SUMIFS(K:K,J:J,"NegK",H:H,H8656),"")</f>
        <v/>
      </c>
      <c r="N8656" s="61" t="str">
        <f aca="false">IF(J8656="PosK",SUMIFS(K:K,J:J,"eDNA",H:H,H8656),"")</f>
        <v/>
      </c>
      <c r="Q8656" s="62"/>
    </row>
    <row r="8657" customFormat="false" ht="14.25" hidden="false" customHeight="false" outlineLevel="0" collapsed="false">
      <c r="A8657" s="0" t="s">
        <v>808</v>
      </c>
      <c r="B8657" s="52" t="s">
        <v>966</v>
      </c>
      <c r="C8657" s="52" t="s">
        <v>751</v>
      </c>
      <c r="D8657" s="53" t="n">
        <v>0.1</v>
      </c>
      <c r="E8657" s="53" t="s">
        <v>748</v>
      </c>
      <c r="F8657" s="0" t="s">
        <v>1452</v>
      </c>
      <c r="G8657" s="0" t="str">
        <f aca="false">LEFT(B8657,2)</f>
        <v>08</v>
      </c>
      <c r="H8657" s="0" t="str">
        <f aca="false">I8657&amp;"_"&amp;G8657&amp;"_"&amp;F8657</f>
        <v>Klokkefroe_08_20190911_DL2019039_ChristianshavnsGym_koersel1</v>
      </c>
      <c r="I8657" s="61" t="str">
        <f aca="false">MID(RIGHT(B8657,LEN(B8657)-3),1,FIND("_",RIGHT(B8657,LEN(B8657)-3))-1)</f>
        <v>Klokkefroe</v>
      </c>
      <c r="J8657" s="61" t="str">
        <f aca="false">TRIM(SUBSTITUTE(RIGHT(B8657,FIND(I8657,B8657)+1),"_",""))</f>
        <v>eDNA</v>
      </c>
      <c r="K8657" s="0" t="str">
        <f aca="false">IFERROR(VALUE(SUBSTITUTE(E8657,".",",")),E8657)</f>
        <v>No Ct</v>
      </c>
      <c r="L8657" s="61" t="str">
        <f aca="false">IF(J8657="PosK",SUMIFS(K:K,J:J,"PosK",H:H,H8657),"")</f>
        <v/>
      </c>
      <c r="M8657" s="61" t="str">
        <f aca="false">IF(J8657="PosK",SUMIFS(K:K,J:J,"NegK",H:H,H8657),"")</f>
        <v/>
      </c>
      <c r="N8657" s="61" t="str">
        <f aca="false">IF(J8657="PosK",SUMIFS(K:K,J:J,"eDNA",H:H,H8657),"")</f>
        <v/>
      </c>
      <c r="P8657" s="62"/>
      <c r="T8657" s="63"/>
      <c r="W8657" s="64"/>
    </row>
    <row r="8658" customFormat="false" ht="14.25" hidden="false" customHeight="false" outlineLevel="0" collapsed="false">
      <c r="A8658" s="0" t="s">
        <v>810</v>
      </c>
      <c r="B8658" s="52" t="s">
        <v>968</v>
      </c>
      <c r="C8658" s="52" t="s">
        <v>743</v>
      </c>
      <c r="D8658" s="53" t="n">
        <v>0.1</v>
      </c>
      <c r="E8658" s="53" t="s">
        <v>748</v>
      </c>
      <c r="F8658" s="0" t="s">
        <v>1452</v>
      </c>
      <c r="G8658" s="0" t="str">
        <f aca="false">LEFT(B8658,2)</f>
        <v>09</v>
      </c>
      <c r="H8658" s="0" t="str">
        <f aca="false">I8658&amp;"_"&amp;G8658&amp;"_"&amp;F8658</f>
        <v>Skrubtudse_09_20190911_DL2019039_ChristianshavnsGym_koersel1</v>
      </c>
      <c r="I8658" s="61" t="str">
        <f aca="false">MID(RIGHT(B8658,LEN(B8658)-3),1,FIND("_",RIGHT(B8658,LEN(B8658)-3))-1)</f>
        <v>Skrubtudse</v>
      </c>
      <c r="J8658" s="61" t="str">
        <f aca="false">TRIM(SUBSTITUTE(RIGHT(B8658,FIND(I8658,B8658)+1),"_",""))</f>
        <v>PosK</v>
      </c>
      <c r="K8658" s="0" t="str">
        <f aca="false">IFERROR(VALUE(SUBSTITUTE(E8658,".",",")),E8658)</f>
        <v>No Ct</v>
      </c>
      <c r="L8658" s="61" t="n">
        <f aca="false">IF(J8658="PosK",SUMIFS(K:K,J:J,"PosK",H:H,H8658),"")</f>
        <v>0</v>
      </c>
      <c r="M8658" s="61" t="n">
        <f aca="false">IF(J8658="PosK",SUMIFS(K:K,J:J,"NegK",H:H,H8658),"")</f>
        <v>0</v>
      </c>
      <c r="N8658" s="61" t="n">
        <f aca="false">IF(J8658="PosK",SUMIFS(K:K,J:J,"eDNA",H:H,H8658),"")</f>
        <v>0</v>
      </c>
      <c r="P8658" s="62" t="n">
        <f aca="false">IF(K8660="No Ct",0,K8660)</f>
        <v>0</v>
      </c>
      <c r="Q8658" s="62" t="n">
        <f aca="false">IF(K8661="No Ct",0,K8661)</f>
        <v>0</v>
      </c>
      <c r="R8658" s="0" t="str">
        <f aca="false">IF(AND(L8658&gt;0,M8658=0),"Valid","Invalid")</f>
        <v>Invalid</v>
      </c>
      <c r="S8658" s="0" t="str">
        <f aca="false">IF(OR(P8658&gt;1,Q8658&gt;1),"Present","Absent")</f>
        <v>Absent</v>
      </c>
      <c r="T8658" s="63" t="str">
        <f aca="false">IF(OR(AND(P8658&gt;1,P8658&lt;41),AND(Q8658&gt;1,Q8658&lt;41)),"Ct&lt;41","Ct&gt;41")</f>
        <v>Ct&gt;41</v>
      </c>
      <c r="U8658" s="0" t="str">
        <f aca="false">I8658</f>
        <v>Skrubtudse</v>
      </c>
      <c r="V8658" s="0" t="str">
        <f aca="false">MID(F8658,10,9)</f>
        <v>DL2019039</v>
      </c>
      <c r="W8658" s="64" t="str">
        <f aca="false">V8658&amp;"_"&amp;U8658&amp;"_"&amp;R8658&amp;"_"&amp;S8658&amp;"_"&amp;T8658</f>
        <v>DL2019039_Skrubtudse_Invalid_Absent_Ct&gt;41</v>
      </c>
    </row>
    <row r="8659" customFormat="false" ht="14.25" hidden="false" customHeight="false" outlineLevel="0" collapsed="false">
      <c r="A8659" s="0" t="s">
        <v>812</v>
      </c>
      <c r="B8659" s="52" t="s">
        <v>969</v>
      </c>
      <c r="C8659" s="52" t="s">
        <v>747</v>
      </c>
      <c r="D8659" s="53" t="n">
        <v>0.1</v>
      </c>
      <c r="E8659" s="53" t="s">
        <v>748</v>
      </c>
      <c r="F8659" s="0" t="s">
        <v>1452</v>
      </c>
      <c r="G8659" s="0" t="str">
        <f aca="false">LEFT(B8659,2)</f>
        <v>09</v>
      </c>
      <c r="H8659" s="0" t="str">
        <f aca="false">I8659&amp;"_"&amp;G8659&amp;"_"&amp;F8659</f>
        <v>Skrubtudse_09_20190911_DL2019039_ChristianshavnsGym_koersel1</v>
      </c>
      <c r="I8659" s="61" t="str">
        <f aca="false">MID(RIGHT(B8659,LEN(B8659)-3),1,FIND("_",RIGHT(B8659,LEN(B8659)-3))-1)</f>
        <v>Skrubtudse</v>
      </c>
      <c r="J8659" s="61" t="str">
        <f aca="false">TRIM(SUBSTITUTE(RIGHT(B8659,FIND(I8659,B8659)+1),"_",""))</f>
        <v>NegK</v>
      </c>
      <c r="K8659" s="0" t="str">
        <f aca="false">IFERROR(VALUE(SUBSTITUTE(E8659,".",",")),E8659)</f>
        <v>No Ct</v>
      </c>
      <c r="L8659" s="61" t="str">
        <f aca="false">IF(J8659="PosK",SUMIFS(K:K,J:J,"PosK",H:H,H8659),"")</f>
        <v/>
      </c>
      <c r="M8659" s="61" t="str">
        <f aca="false">IF(J8659="PosK",SUMIFS(K:K,J:J,"NegK",H:H,H8659),"")</f>
        <v/>
      </c>
      <c r="N8659" s="61" t="str">
        <f aca="false">IF(J8659="PosK",SUMIFS(K:K,J:J,"eDNA",H:H,H8659),"")</f>
        <v/>
      </c>
    </row>
    <row r="8660" customFormat="false" ht="14.25" hidden="false" customHeight="false" outlineLevel="0" collapsed="false">
      <c r="A8660" s="0" t="s">
        <v>814</v>
      </c>
      <c r="B8660" s="52" t="s">
        <v>970</v>
      </c>
      <c r="C8660" s="52" t="s">
        <v>751</v>
      </c>
      <c r="D8660" s="53" t="n">
        <v>0.1</v>
      </c>
      <c r="E8660" s="53" t="s">
        <v>748</v>
      </c>
      <c r="F8660" s="0" t="s">
        <v>1452</v>
      </c>
      <c r="G8660" s="0" t="str">
        <f aca="false">LEFT(B8660,2)</f>
        <v>09</v>
      </c>
      <c r="H8660" s="0" t="str">
        <f aca="false">I8660&amp;"_"&amp;G8660&amp;"_"&amp;F8660</f>
        <v>Skrubtudse_09_20190911_DL2019039_ChristianshavnsGym_koersel1</v>
      </c>
      <c r="I8660" s="61" t="str">
        <f aca="false">MID(RIGHT(B8660,LEN(B8660)-3),1,FIND("_",RIGHT(B8660,LEN(B8660)-3))-1)</f>
        <v>Skrubtudse</v>
      </c>
      <c r="J8660" s="61" t="str">
        <f aca="false">TRIM(SUBSTITUTE(RIGHT(B8660,FIND(I8660,B8660)+1),"_",""))</f>
        <v>eDNA</v>
      </c>
      <c r="K8660" s="0" t="str">
        <f aca="false">IFERROR(VALUE(SUBSTITUTE(E8660,".",",")),E8660)</f>
        <v>No Ct</v>
      </c>
      <c r="L8660" s="61" t="str">
        <f aca="false">IF(J8660="PosK",SUMIFS(K:K,J:J,"PosK",H:H,H8660),"")</f>
        <v/>
      </c>
      <c r="M8660" s="61" t="str">
        <f aca="false">IF(J8660="PosK",SUMIFS(K:K,J:J,"NegK",H:H,H8660),"")</f>
        <v/>
      </c>
      <c r="N8660" s="61" t="str">
        <f aca="false">IF(J8660="PosK",SUMIFS(K:K,J:J,"eDNA",H:H,H8660),"")</f>
        <v/>
      </c>
      <c r="Q8660" s="62"/>
    </row>
    <row r="8661" customFormat="false" ht="14.25" hidden="false" customHeight="false" outlineLevel="0" collapsed="false">
      <c r="A8661" s="0" t="s">
        <v>816</v>
      </c>
      <c r="B8661" s="52" t="s">
        <v>970</v>
      </c>
      <c r="C8661" s="52" t="s">
        <v>751</v>
      </c>
      <c r="D8661" s="53" t="n">
        <v>0.1</v>
      </c>
      <c r="E8661" s="53" t="s">
        <v>748</v>
      </c>
      <c r="F8661" s="0" t="s">
        <v>1452</v>
      </c>
      <c r="G8661" s="0" t="str">
        <f aca="false">LEFT(B8661,2)</f>
        <v>09</v>
      </c>
      <c r="H8661" s="0" t="str">
        <f aca="false">I8661&amp;"_"&amp;G8661&amp;"_"&amp;F8661</f>
        <v>Skrubtudse_09_20190911_DL2019039_ChristianshavnsGym_koersel1</v>
      </c>
      <c r="I8661" s="61" t="str">
        <f aca="false">MID(RIGHT(B8661,LEN(B8661)-3),1,FIND("_",RIGHT(B8661,LEN(B8661)-3))-1)</f>
        <v>Skrubtudse</v>
      </c>
      <c r="J8661" s="61" t="str">
        <f aca="false">TRIM(SUBSTITUTE(RIGHT(B8661,FIND(I8661,B8661)+1),"_",""))</f>
        <v>eDNA</v>
      </c>
      <c r="K8661" s="0" t="str">
        <f aca="false">IFERROR(VALUE(SUBSTITUTE(E8661,".",",")),E8661)</f>
        <v>No Ct</v>
      </c>
      <c r="L8661" s="61" t="str">
        <f aca="false">IF(J8661="PosK",SUMIFS(K:K,J:J,"PosK",H:H,H8661),"")</f>
        <v/>
      </c>
      <c r="M8661" s="61" t="str">
        <f aca="false">IF(J8661="PosK",SUMIFS(K:K,J:J,"NegK",H:H,H8661),"")</f>
        <v/>
      </c>
      <c r="N8661" s="61" t="str">
        <f aca="false">IF(J8661="PosK",SUMIFS(K:K,J:J,"eDNA",H:H,H8661),"")</f>
        <v/>
      </c>
      <c r="P8661" s="62"/>
      <c r="T8661" s="63"/>
      <c r="W8661" s="64"/>
    </row>
    <row r="8662" customFormat="false" ht="14.25" hidden="false" customHeight="false" outlineLevel="0" collapsed="false">
      <c r="A8662" s="0" t="s">
        <v>826</v>
      </c>
      <c r="B8662" s="52" t="s">
        <v>976</v>
      </c>
      <c r="C8662" s="52" t="s">
        <v>743</v>
      </c>
      <c r="D8662" s="53" t="n">
        <v>0.1</v>
      </c>
      <c r="E8662" s="53" t="n">
        <v>32.15</v>
      </c>
      <c r="F8662" s="0" t="s">
        <v>1452</v>
      </c>
      <c r="G8662" s="0" t="str">
        <f aca="false">LEFT(B8662,2)</f>
        <v>11</v>
      </c>
      <c r="H8662" s="0" t="str">
        <f aca="false">I8662&amp;"_"&amp;G8662&amp;"_"&amp;F8662</f>
        <v>Bjergsalamander_11_20190911_DL2019039_ChristianshavnsGym_koersel1</v>
      </c>
      <c r="I8662" s="61" t="str">
        <f aca="false">MID(RIGHT(B8662,LEN(B8662)-3),1,FIND("_",RIGHT(B8662,LEN(B8662)-3))-1)</f>
        <v>Bjergsalamander</v>
      </c>
      <c r="J8662" s="61" t="str">
        <f aca="false">TRIM(SUBSTITUTE(RIGHT(B8662,FIND(I8662,B8662)+1),"_",""))</f>
        <v>PosK</v>
      </c>
      <c r="K8662" s="0" t="n">
        <f aca="false">IFERROR(VALUE(SUBSTITUTE(E8662,".",",")),E8662)</f>
        <v>32.15</v>
      </c>
      <c r="L8662" s="61" t="n">
        <f aca="false">IF(J8662="PosK",SUMIFS(K:K,J:J,"PosK",H:H,H8662),"")</f>
        <v>32.15</v>
      </c>
      <c r="M8662" s="61" t="n">
        <f aca="false">IF(J8662="PosK",SUMIFS(K:K,J:J,"NegK",H:H,H8662),"")</f>
        <v>0</v>
      </c>
      <c r="N8662" s="61" t="n">
        <f aca="false">IF(J8662="PosK",SUMIFS(K:K,J:J,"eDNA",H:H,H8662),"")</f>
        <v>0</v>
      </c>
      <c r="P8662" s="62" t="n">
        <f aca="false">IF(K8664="No Ct",0,K8664)</f>
        <v>0</v>
      </c>
      <c r="Q8662" s="62" t="n">
        <f aca="false">IF(K8665="No Ct",0,K8665)</f>
        <v>0</v>
      </c>
      <c r="R8662" s="0" t="str">
        <f aca="false">IF(AND(L8662&gt;0,M8662=0),"Valid","Invalid")</f>
        <v>Valid</v>
      </c>
      <c r="S8662" s="0" t="str">
        <f aca="false">IF(OR(P8662&gt;1,Q8662&gt;1),"Present","Absent")</f>
        <v>Absent</v>
      </c>
      <c r="T8662" s="63" t="str">
        <f aca="false">IF(OR(AND(P8662&gt;1,P8662&lt;41),AND(Q8662&gt;1,Q8662&lt;41)),"Ct&lt;41","Ct&gt;41")</f>
        <v>Ct&gt;41</v>
      </c>
      <c r="U8662" s="0" t="str">
        <f aca="false">I8662</f>
        <v>Bjergsalamander</v>
      </c>
      <c r="V8662" s="0" t="str">
        <f aca="false">MID(F8662,10,9)</f>
        <v>DL2019039</v>
      </c>
      <c r="W8662" s="64" t="str">
        <f aca="false">V8662&amp;"_"&amp;U8662&amp;"_"&amp;R8662&amp;"_"&amp;S8662&amp;"_"&amp;T8662</f>
        <v>DL2019039_Bjergsalamander_Valid_Absent_Ct&gt;41</v>
      </c>
    </row>
    <row r="8663" customFormat="false" ht="14.25" hidden="false" customHeight="false" outlineLevel="0" collapsed="false">
      <c r="A8663" s="0" t="s">
        <v>828</v>
      </c>
      <c r="B8663" s="52" t="s">
        <v>977</v>
      </c>
      <c r="C8663" s="52" t="s">
        <v>747</v>
      </c>
      <c r="D8663" s="53" t="n">
        <v>0.1</v>
      </c>
      <c r="E8663" s="53" t="s">
        <v>748</v>
      </c>
      <c r="F8663" s="0" t="s">
        <v>1452</v>
      </c>
      <c r="G8663" s="0" t="str">
        <f aca="false">LEFT(B8663,2)</f>
        <v>11</v>
      </c>
      <c r="H8663" s="0" t="str">
        <f aca="false">I8663&amp;"_"&amp;G8663&amp;"_"&amp;F8663</f>
        <v>Bjergsalamander_11_20190911_DL2019039_ChristianshavnsGym_koersel1</v>
      </c>
      <c r="I8663" s="61" t="str">
        <f aca="false">MID(RIGHT(B8663,LEN(B8663)-3),1,FIND("_",RIGHT(B8663,LEN(B8663)-3))-1)</f>
        <v>Bjergsalamander</v>
      </c>
      <c r="J8663" s="61" t="str">
        <f aca="false">TRIM(SUBSTITUTE(RIGHT(B8663,FIND(I8663,B8663)+1),"_",""))</f>
        <v>NegK</v>
      </c>
      <c r="K8663" s="0" t="str">
        <f aca="false">IFERROR(VALUE(SUBSTITUTE(E8663,".",",")),E8663)</f>
        <v>No Ct</v>
      </c>
      <c r="L8663" s="61" t="str">
        <f aca="false">IF(J8663="PosK",SUMIFS(K:K,J:J,"PosK",H:H,H8663),"")</f>
        <v/>
      </c>
      <c r="M8663" s="61" t="str">
        <f aca="false">IF(J8663="PosK",SUMIFS(K:K,J:J,"NegK",H:H,H8663),"")</f>
        <v/>
      </c>
      <c r="N8663" s="61" t="str">
        <f aca="false">IF(J8663="PosK",SUMIFS(K:K,J:J,"eDNA",H:H,H8663),"")</f>
        <v/>
      </c>
    </row>
    <row r="8664" customFormat="false" ht="14.25" hidden="false" customHeight="false" outlineLevel="0" collapsed="false">
      <c r="A8664" s="0" t="s">
        <v>830</v>
      </c>
      <c r="B8664" s="52" t="s">
        <v>978</v>
      </c>
      <c r="C8664" s="52" t="s">
        <v>751</v>
      </c>
      <c r="D8664" s="53" t="n">
        <v>0.1</v>
      </c>
      <c r="E8664" s="53" t="s">
        <v>748</v>
      </c>
      <c r="F8664" s="0" t="s">
        <v>1452</v>
      </c>
      <c r="G8664" s="0" t="str">
        <f aca="false">LEFT(B8664,2)</f>
        <v>11</v>
      </c>
      <c r="H8664" s="0" t="str">
        <f aca="false">I8664&amp;"_"&amp;G8664&amp;"_"&amp;F8664</f>
        <v>Bjergsalamander_11_20190911_DL2019039_ChristianshavnsGym_koersel1</v>
      </c>
      <c r="I8664" s="61" t="str">
        <f aca="false">MID(RIGHT(B8664,LEN(B8664)-3),1,FIND("_",RIGHT(B8664,LEN(B8664)-3))-1)</f>
        <v>Bjergsalamander</v>
      </c>
      <c r="J8664" s="61" t="str">
        <f aca="false">TRIM(SUBSTITUTE(RIGHT(B8664,FIND(I8664,B8664)+1),"_",""))</f>
        <v>eDNA</v>
      </c>
      <c r="K8664" s="0" t="str">
        <f aca="false">IFERROR(VALUE(SUBSTITUTE(E8664,".",",")),E8664)</f>
        <v>No Ct</v>
      </c>
      <c r="L8664" s="61" t="str">
        <f aca="false">IF(J8664="PosK",SUMIFS(K:K,J:J,"PosK",H:H,H8664),"")</f>
        <v/>
      </c>
      <c r="M8664" s="61" t="str">
        <f aca="false">IF(J8664="PosK",SUMIFS(K:K,J:J,"NegK",H:H,H8664),"")</f>
        <v/>
      </c>
      <c r="N8664" s="61" t="str">
        <f aca="false">IF(J8664="PosK",SUMIFS(K:K,J:J,"eDNA",H:H,H8664),"")</f>
        <v/>
      </c>
      <c r="Q8664" s="62"/>
    </row>
    <row r="8665" customFormat="false" ht="14.25" hidden="false" customHeight="false" outlineLevel="0" collapsed="false">
      <c r="A8665" s="0" t="s">
        <v>832</v>
      </c>
      <c r="B8665" s="52" t="s">
        <v>978</v>
      </c>
      <c r="C8665" s="52" t="s">
        <v>751</v>
      </c>
      <c r="D8665" s="53" t="n">
        <v>0.1</v>
      </c>
      <c r="E8665" s="53" t="s">
        <v>748</v>
      </c>
      <c r="F8665" s="0" t="s">
        <v>1452</v>
      </c>
      <c r="G8665" s="0" t="str">
        <f aca="false">LEFT(B8665,2)</f>
        <v>11</v>
      </c>
      <c r="H8665" s="0" t="str">
        <f aca="false">I8665&amp;"_"&amp;G8665&amp;"_"&amp;F8665</f>
        <v>Bjergsalamander_11_20190911_DL2019039_ChristianshavnsGym_koersel1</v>
      </c>
      <c r="I8665" s="61" t="str">
        <f aca="false">MID(RIGHT(B8665,LEN(B8665)-3),1,FIND("_",RIGHT(B8665,LEN(B8665)-3))-1)</f>
        <v>Bjergsalamander</v>
      </c>
      <c r="J8665" s="61" t="str">
        <f aca="false">TRIM(SUBSTITUTE(RIGHT(B8665,FIND(I8665,B8665)+1),"_",""))</f>
        <v>eDNA</v>
      </c>
      <c r="K8665" s="0" t="str">
        <f aca="false">IFERROR(VALUE(SUBSTITUTE(E8665,".",",")),E8665)</f>
        <v>No Ct</v>
      </c>
      <c r="L8665" s="61" t="str">
        <f aca="false">IF(J8665="PosK",SUMIFS(K:K,J:J,"PosK",H:H,H8665),"")</f>
        <v/>
      </c>
      <c r="M8665" s="61" t="str">
        <f aca="false">IF(J8665="PosK",SUMIFS(K:K,J:J,"NegK",H:H,H8665),"")</f>
        <v/>
      </c>
      <c r="N8665" s="61" t="str">
        <f aca="false">IF(J8665="PosK",SUMIFS(K:K,J:J,"eDNA",H:H,H8665),"")</f>
        <v/>
      </c>
      <c r="P8665" s="62"/>
      <c r="T8665" s="63"/>
      <c r="W8665" s="64"/>
    </row>
    <row r="8666" customFormat="false" ht="14.25" hidden="false" customHeight="false" outlineLevel="0" collapsed="false">
      <c r="A8666" s="0" t="s">
        <v>834</v>
      </c>
      <c r="B8666" s="52" t="s">
        <v>980</v>
      </c>
      <c r="C8666" s="52" t="s">
        <v>743</v>
      </c>
      <c r="D8666" s="53" t="n">
        <v>0.1</v>
      </c>
      <c r="E8666" s="53" t="n">
        <v>27.37</v>
      </c>
      <c r="F8666" s="0" t="s">
        <v>1452</v>
      </c>
      <c r="G8666" s="0" t="str">
        <f aca="false">LEFT(B8666,2)</f>
        <v>12</v>
      </c>
      <c r="H8666" s="0" t="str">
        <f aca="false">I8666&amp;"_"&amp;G8666&amp;"_"&amp;F8666</f>
        <v>Latterfroe_12_20190911_DL2019039_ChristianshavnsGym_koersel1</v>
      </c>
      <c r="I8666" s="61" t="str">
        <f aca="false">MID(RIGHT(B8666,LEN(B8666)-3),1,FIND("_",RIGHT(B8666,LEN(B8666)-3))-1)</f>
        <v>Latterfroe</v>
      </c>
      <c r="J8666" s="61" t="str">
        <f aca="false">TRIM(SUBSTITUTE(RIGHT(B8666,FIND(I8666,B8666)+1),"_",""))</f>
        <v>PosK</v>
      </c>
      <c r="K8666" s="0" t="n">
        <f aca="false">IFERROR(VALUE(SUBSTITUTE(E8666,".",",")),E8666)</f>
        <v>27.37</v>
      </c>
      <c r="L8666" s="61" t="n">
        <f aca="false">IF(J8666="PosK",SUMIFS(K:K,J:J,"PosK",H:H,H8666),"")</f>
        <v>27.37</v>
      </c>
      <c r="M8666" s="61" t="n">
        <f aca="false">IF(J8666="PosK",SUMIFS(K:K,J:J,"NegK",H:H,H8666),"")</f>
        <v>0</v>
      </c>
      <c r="N8666" s="61" t="n">
        <f aca="false">IF(J8666="PosK",SUMIFS(K:K,J:J,"eDNA",H:H,H8666),"")</f>
        <v>0</v>
      </c>
      <c r="P8666" s="62" t="n">
        <f aca="false">IF(K8668="No Ct",0,K8668)</f>
        <v>0</v>
      </c>
      <c r="Q8666" s="62" t="n">
        <f aca="false">IF(K8669="No Ct",0,K8669)</f>
        <v>0</v>
      </c>
      <c r="R8666" s="0" t="str">
        <f aca="false">IF(AND(L8666&gt;0,M8666=0),"Valid","Invalid")</f>
        <v>Valid</v>
      </c>
      <c r="S8666" s="0" t="str">
        <f aca="false">IF(OR(P8666&gt;1,Q8666&gt;1),"Present","Absent")</f>
        <v>Absent</v>
      </c>
      <c r="T8666" s="63" t="str">
        <f aca="false">IF(OR(AND(P8666&gt;1,P8666&lt;41),AND(Q8666&gt;1,Q8666&lt;41)),"Ct&lt;41","Ct&gt;41")</f>
        <v>Ct&gt;41</v>
      </c>
      <c r="U8666" s="0" t="str">
        <f aca="false">I8666</f>
        <v>Latterfroe</v>
      </c>
      <c r="V8666" s="0" t="str">
        <f aca="false">MID(F8666,10,9)</f>
        <v>DL2019039</v>
      </c>
      <c r="W8666" s="64" t="str">
        <f aca="false">V8666&amp;"_"&amp;U8666&amp;"_"&amp;R8666&amp;"_"&amp;S8666&amp;"_"&amp;T8666</f>
        <v>DL2019039_Latterfroe_Valid_Absent_Ct&gt;41</v>
      </c>
    </row>
    <row r="8667" customFormat="false" ht="14.25" hidden="false" customHeight="false" outlineLevel="0" collapsed="false">
      <c r="A8667" s="0" t="s">
        <v>836</v>
      </c>
      <c r="B8667" s="52" t="s">
        <v>981</v>
      </c>
      <c r="C8667" s="52" t="s">
        <v>747</v>
      </c>
      <c r="D8667" s="53" t="n">
        <v>0.1</v>
      </c>
      <c r="E8667" s="53" t="s">
        <v>748</v>
      </c>
      <c r="F8667" s="0" t="s">
        <v>1452</v>
      </c>
      <c r="G8667" s="0" t="str">
        <f aca="false">LEFT(B8667,2)</f>
        <v>12</v>
      </c>
      <c r="H8667" s="0" t="str">
        <f aca="false">I8667&amp;"_"&amp;G8667&amp;"_"&amp;F8667</f>
        <v>Latterfroe_12_20190911_DL2019039_ChristianshavnsGym_koersel1</v>
      </c>
      <c r="I8667" s="61" t="str">
        <f aca="false">MID(RIGHT(B8667,LEN(B8667)-3),1,FIND("_",RIGHT(B8667,LEN(B8667)-3))-1)</f>
        <v>Latterfroe</v>
      </c>
      <c r="J8667" s="61" t="str">
        <f aca="false">TRIM(SUBSTITUTE(RIGHT(B8667,FIND(I8667,B8667)+1),"_",""))</f>
        <v>NegK</v>
      </c>
      <c r="K8667" s="0" t="str">
        <f aca="false">IFERROR(VALUE(SUBSTITUTE(E8667,".",",")),E8667)</f>
        <v>No Ct</v>
      </c>
      <c r="L8667" s="61" t="str">
        <f aca="false">IF(J8667="PosK",SUMIFS(K:K,J:J,"PosK",H:H,H8667),"")</f>
        <v/>
      </c>
      <c r="M8667" s="61" t="str">
        <f aca="false">IF(J8667="PosK",SUMIFS(K:K,J:J,"NegK",H:H,H8667),"")</f>
        <v/>
      </c>
      <c r="N8667" s="61" t="str">
        <f aca="false">IF(J8667="PosK",SUMIFS(K:K,J:J,"eDNA",H:H,H8667),"")</f>
        <v/>
      </c>
    </row>
    <row r="8668" customFormat="false" ht="14.25" hidden="false" customHeight="false" outlineLevel="0" collapsed="false">
      <c r="A8668" s="0" t="s">
        <v>838</v>
      </c>
      <c r="B8668" s="52" t="s">
        <v>982</v>
      </c>
      <c r="C8668" s="52" t="s">
        <v>751</v>
      </c>
      <c r="D8668" s="53" t="n">
        <v>0.1</v>
      </c>
      <c r="E8668" s="53" t="s">
        <v>748</v>
      </c>
      <c r="F8668" s="0" t="s">
        <v>1452</v>
      </c>
      <c r="G8668" s="0" t="str">
        <f aca="false">LEFT(B8668,2)</f>
        <v>12</v>
      </c>
      <c r="H8668" s="0" t="str">
        <f aca="false">I8668&amp;"_"&amp;G8668&amp;"_"&amp;F8668</f>
        <v>Latterfroe_12_20190911_DL2019039_ChristianshavnsGym_koersel1</v>
      </c>
      <c r="I8668" s="61" t="str">
        <f aca="false">MID(RIGHT(B8668,LEN(B8668)-3),1,FIND("_",RIGHT(B8668,LEN(B8668)-3))-1)</f>
        <v>Latterfroe</v>
      </c>
      <c r="J8668" s="61" t="str">
        <f aca="false">TRIM(SUBSTITUTE(RIGHT(B8668,FIND(I8668,B8668)+1),"_",""))</f>
        <v>eDNA</v>
      </c>
      <c r="K8668" s="0" t="str">
        <f aca="false">IFERROR(VALUE(SUBSTITUTE(E8668,".",",")),E8668)</f>
        <v>No Ct</v>
      </c>
      <c r="L8668" s="61" t="str">
        <f aca="false">IF(J8668="PosK",SUMIFS(K:K,J:J,"PosK",H:H,H8668),"")</f>
        <v/>
      </c>
      <c r="M8668" s="61" t="str">
        <f aca="false">IF(J8668="PosK",SUMIFS(K:K,J:J,"NegK",H:H,H8668),"")</f>
        <v/>
      </c>
      <c r="N8668" s="61" t="str">
        <f aca="false">IF(J8668="PosK",SUMIFS(K:K,J:J,"eDNA",H:H,H8668),"")</f>
        <v/>
      </c>
      <c r="Q8668" s="62"/>
    </row>
    <row r="8669" customFormat="false" ht="14.25" hidden="false" customHeight="false" outlineLevel="0" collapsed="false">
      <c r="A8669" s="0" t="s">
        <v>840</v>
      </c>
      <c r="B8669" s="52" t="s">
        <v>982</v>
      </c>
      <c r="C8669" s="52" t="s">
        <v>751</v>
      </c>
      <c r="D8669" s="53" t="n">
        <v>0.1</v>
      </c>
      <c r="E8669" s="53" t="s">
        <v>748</v>
      </c>
      <c r="F8669" s="0" t="s">
        <v>1452</v>
      </c>
      <c r="G8669" s="0" t="str">
        <f aca="false">LEFT(B8669,2)</f>
        <v>12</v>
      </c>
      <c r="H8669" s="0" t="str">
        <f aca="false">I8669&amp;"_"&amp;G8669&amp;"_"&amp;F8669</f>
        <v>Latterfroe_12_20190911_DL2019039_ChristianshavnsGym_koersel1</v>
      </c>
      <c r="I8669" s="61" t="str">
        <f aca="false">MID(RIGHT(B8669,LEN(B8669)-3),1,FIND("_",RIGHT(B8669,LEN(B8669)-3))-1)</f>
        <v>Latterfroe</v>
      </c>
      <c r="J8669" s="61" t="str">
        <f aca="false">TRIM(SUBSTITUTE(RIGHT(B8669,FIND(I8669,B8669)+1),"_",""))</f>
        <v>eDNA</v>
      </c>
      <c r="K8669" s="0" t="str">
        <f aca="false">IFERROR(VALUE(SUBSTITUTE(E8669,".",",")),E8669)</f>
        <v>No Ct</v>
      </c>
      <c r="L8669" s="61" t="str">
        <f aca="false">IF(J8669="PosK",SUMIFS(K:K,J:J,"PosK",H:H,H8669),"")</f>
        <v/>
      </c>
      <c r="M8669" s="61" t="str">
        <f aca="false">IF(J8669="PosK",SUMIFS(K:K,J:J,"NegK",H:H,H8669),"")</f>
        <v/>
      </c>
      <c r="N8669" s="61" t="str">
        <f aca="false">IF(J8669="PosK",SUMIFS(K:K,J:J,"eDNA",H:H,H8669),"")</f>
        <v/>
      </c>
      <c r="P8669" s="62"/>
      <c r="T8669" s="63"/>
      <c r="W8669" s="64"/>
    </row>
    <row r="8670" customFormat="false" ht="14.25" hidden="false" customHeight="false" outlineLevel="0" collapsed="false">
      <c r="A8670" s="0" t="s">
        <v>842</v>
      </c>
      <c r="B8670" s="52" t="s">
        <v>984</v>
      </c>
      <c r="C8670" s="52" t="s">
        <v>743</v>
      </c>
      <c r="D8670" s="53" t="n">
        <v>0.1</v>
      </c>
      <c r="E8670" s="53" t="n">
        <v>20.5</v>
      </c>
      <c r="F8670" s="0" t="s">
        <v>1452</v>
      </c>
      <c r="G8670" s="0" t="str">
        <f aca="false">LEFT(B8670,2)</f>
        <v>13</v>
      </c>
      <c r="H8670" s="0" t="str">
        <f aca="false">I8670&amp;"_"&amp;G8670&amp;"_"&amp;F8670</f>
        <v>Spidssnudetfroe_13_20190911_DL2019039_ChristianshavnsGym_koersel1</v>
      </c>
      <c r="I8670" s="61" t="str">
        <f aca="false">MID(RIGHT(B8670,LEN(B8670)-3),1,FIND("_",RIGHT(B8670,LEN(B8670)-3))-1)</f>
        <v>Spidssnudetfroe</v>
      </c>
      <c r="J8670" s="61" t="str">
        <f aca="false">TRIM(SUBSTITUTE(RIGHT(B8670,FIND(I8670,B8670)+1),"_",""))</f>
        <v>PosK</v>
      </c>
      <c r="K8670" s="0" t="n">
        <f aca="false">IFERROR(VALUE(SUBSTITUTE(E8670,".",",")),E8670)</f>
        <v>20.5</v>
      </c>
      <c r="L8670" s="61" t="n">
        <f aca="false">IF(J8670="PosK",SUMIFS(K:K,J:J,"PosK",H:H,H8670),"")</f>
        <v>20.5</v>
      </c>
      <c r="M8670" s="61" t="n">
        <f aca="false">IF(J8670="PosK",SUMIFS(K:K,J:J,"NegK",H:H,H8670),"")</f>
        <v>0</v>
      </c>
      <c r="N8670" s="61" t="n">
        <f aca="false">IF(J8670="PosK",SUMIFS(K:K,J:J,"eDNA",H:H,H8670),"")</f>
        <v>0</v>
      </c>
      <c r="P8670" s="62" t="n">
        <f aca="false">IF(K8672="No Ct",0,K8672)</f>
        <v>0</v>
      </c>
      <c r="Q8670" s="62" t="n">
        <f aca="false">IF(K8673="No Ct",0,K8673)</f>
        <v>0</v>
      </c>
      <c r="R8670" s="0" t="str">
        <f aca="false">IF(AND(L8670&gt;0,M8670=0),"Valid","Invalid")</f>
        <v>Valid</v>
      </c>
      <c r="S8670" s="0" t="str">
        <f aca="false">IF(OR(P8670&gt;1,Q8670&gt;1),"Present","Absent")</f>
        <v>Absent</v>
      </c>
      <c r="T8670" s="63" t="str">
        <f aca="false">IF(OR(AND(P8670&gt;1,P8670&lt;41),AND(Q8670&gt;1,Q8670&lt;41)),"Ct&lt;41","Ct&gt;41")</f>
        <v>Ct&gt;41</v>
      </c>
      <c r="U8670" s="0" t="str">
        <f aca="false">I8670</f>
        <v>Spidssnudetfroe</v>
      </c>
      <c r="V8670" s="0" t="str">
        <f aca="false">MID(F8670,10,9)</f>
        <v>DL2019039</v>
      </c>
      <c r="W8670" s="64" t="str">
        <f aca="false">V8670&amp;"_"&amp;U8670&amp;"_"&amp;R8670&amp;"_"&amp;S8670&amp;"_"&amp;T8670</f>
        <v>DL2019039_Spidssnudetfroe_Valid_Absent_Ct&gt;41</v>
      </c>
    </row>
    <row r="8671" customFormat="false" ht="14.25" hidden="false" customHeight="false" outlineLevel="0" collapsed="false">
      <c r="A8671" s="0" t="s">
        <v>844</v>
      </c>
      <c r="B8671" s="52" t="s">
        <v>985</v>
      </c>
      <c r="C8671" s="52" t="s">
        <v>747</v>
      </c>
      <c r="D8671" s="53" t="n">
        <v>0.1</v>
      </c>
      <c r="E8671" s="53" t="s">
        <v>748</v>
      </c>
      <c r="F8671" s="0" t="s">
        <v>1452</v>
      </c>
      <c r="G8671" s="0" t="str">
        <f aca="false">LEFT(B8671,2)</f>
        <v>13</v>
      </c>
      <c r="H8671" s="0" t="str">
        <f aca="false">I8671&amp;"_"&amp;G8671&amp;"_"&amp;F8671</f>
        <v>Spidssnudetfroe_13_20190911_DL2019039_ChristianshavnsGym_koersel1</v>
      </c>
      <c r="I8671" s="61" t="str">
        <f aca="false">MID(RIGHT(B8671,LEN(B8671)-3),1,FIND("_",RIGHT(B8671,LEN(B8671)-3))-1)</f>
        <v>Spidssnudetfroe</v>
      </c>
      <c r="J8671" s="61" t="str">
        <f aca="false">TRIM(SUBSTITUTE(RIGHT(B8671,FIND(I8671,B8671)+1),"_",""))</f>
        <v>NegK</v>
      </c>
      <c r="K8671" s="0" t="str">
        <f aca="false">IFERROR(VALUE(SUBSTITUTE(E8671,".",",")),E8671)</f>
        <v>No Ct</v>
      </c>
      <c r="L8671" s="61" t="str">
        <f aca="false">IF(J8671="PosK",SUMIFS(K:K,J:J,"PosK",H:H,H8671),"")</f>
        <v/>
      </c>
      <c r="M8671" s="61" t="str">
        <f aca="false">IF(J8671="PosK",SUMIFS(K:K,J:J,"NegK",H:H,H8671),"")</f>
        <v/>
      </c>
      <c r="N8671" s="61" t="str">
        <f aca="false">IF(J8671="PosK",SUMIFS(K:K,J:J,"eDNA",H:H,H8671),"")</f>
        <v/>
      </c>
    </row>
    <row r="8672" customFormat="false" ht="14.25" hidden="false" customHeight="false" outlineLevel="0" collapsed="false">
      <c r="A8672" s="0" t="s">
        <v>846</v>
      </c>
      <c r="B8672" s="52" t="s">
        <v>986</v>
      </c>
      <c r="C8672" s="52" t="s">
        <v>751</v>
      </c>
      <c r="D8672" s="53" t="n">
        <v>0.1</v>
      </c>
      <c r="E8672" s="53" t="s">
        <v>748</v>
      </c>
      <c r="F8672" s="0" t="s">
        <v>1452</v>
      </c>
      <c r="G8672" s="0" t="str">
        <f aca="false">LEFT(B8672,2)</f>
        <v>13</v>
      </c>
      <c r="H8672" s="0" t="str">
        <f aca="false">I8672&amp;"_"&amp;G8672&amp;"_"&amp;F8672</f>
        <v>Spidssnudetfroe_13_20190911_DL2019039_ChristianshavnsGym_koersel1</v>
      </c>
      <c r="I8672" s="61" t="str">
        <f aca="false">MID(RIGHT(B8672,LEN(B8672)-3),1,FIND("_",RIGHT(B8672,LEN(B8672)-3))-1)</f>
        <v>Spidssnudetfroe</v>
      </c>
      <c r="J8672" s="61" t="str">
        <f aca="false">TRIM(SUBSTITUTE(RIGHT(B8672,FIND(I8672,B8672)+1),"_",""))</f>
        <v>eDNA</v>
      </c>
      <c r="K8672" s="0" t="str">
        <f aca="false">IFERROR(VALUE(SUBSTITUTE(E8672,".",",")),E8672)</f>
        <v>No Ct</v>
      </c>
      <c r="L8672" s="61" t="str">
        <f aca="false">IF(J8672="PosK",SUMIFS(K:K,J:J,"PosK",H:H,H8672),"")</f>
        <v/>
      </c>
      <c r="M8672" s="61" t="str">
        <f aca="false">IF(J8672="PosK",SUMIFS(K:K,J:J,"NegK",H:H,H8672),"")</f>
        <v/>
      </c>
      <c r="N8672" s="61" t="str">
        <f aca="false">IF(J8672="PosK",SUMIFS(K:K,J:J,"eDNA",H:H,H8672),"")</f>
        <v/>
      </c>
      <c r="Q8672" s="62"/>
    </row>
    <row r="8673" customFormat="false" ht="14.25" hidden="false" customHeight="false" outlineLevel="0" collapsed="false">
      <c r="A8673" s="0" t="s">
        <v>848</v>
      </c>
      <c r="B8673" s="52" t="s">
        <v>986</v>
      </c>
      <c r="C8673" s="52" t="s">
        <v>751</v>
      </c>
      <c r="D8673" s="53" t="n">
        <v>0.1</v>
      </c>
      <c r="E8673" s="53" t="s">
        <v>748</v>
      </c>
      <c r="F8673" s="0" t="s">
        <v>1452</v>
      </c>
      <c r="G8673" s="0" t="str">
        <f aca="false">LEFT(B8673,2)</f>
        <v>13</v>
      </c>
      <c r="H8673" s="0" t="str">
        <f aca="false">I8673&amp;"_"&amp;G8673&amp;"_"&amp;F8673</f>
        <v>Spidssnudetfroe_13_20190911_DL2019039_ChristianshavnsGym_koersel1</v>
      </c>
      <c r="I8673" s="61" t="str">
        <f aca="false">MID(RIGHT(B8673,LEN(B8673)-3),1,FIND("_",RIGHT(B8673,LEN(B8673)-3))-1)</f>
        <v>Spidssnudetfroe</v>
      </c>
      <c r="J8673" s="61" t="str">
        <f aca="false">TRIM(SUBSTITUTE(RIGHT(B8673,FIND(I8673,B8673)+1),"_",""))</f>
        <v>eDNA</v>
      </c>
      <c r="K8673" s="0" t="str">
        <f aca="false">IFERROR(VALUE(SUBSTITUTE(E8673,".",",")),E8673)</f>
        <v>No Ct</v>
      </c>
      <c r="L8673" s="61" t="str">
        <f aca="false">IF(J8673="PosK",SUMIFS(K:K,J:J,"PosK",H:H,H8673),"")</f>
        <v/>
      </c>
      <c r="M8673" s="61" t="str">
        <f aca="false">IF(J8673="PosK",SUMIFS(K:K,J:J,"NegK",H:H,H8673),"")</f>
        <v/>
      </c>
      <c r="N8673" s="61" t="str">
        <f aca="false">IF(J8673="PosK",SUMIFS(K:K,J:J,"eDNA",H:H,H8673),"")</f>
        <v/>
      </c>
      <c r="P8673" s="62"/>
      <c r="T8673" s="63"/>
      <c r="W8673" s="64"/>
    </row>
    <row r="8674" customFormat="false" ht="14.25" hidden="false" customHeight="false" outlineLevel="0" collapsed="false">
      <c r="A8674" s="0" t="s">
        <v>856</v>
      </c>
      <c r="B8674" s="52" t="s">
        <v>990</v>
      </c>
      <c r="C8674" s="52" t="s">
        <v>743</v>
      </c>
      <c r="D8674" s="53" t="n">
        <v>0.1</v>
      </c>
      <c r="E8674" s="53" t="s">
        <v>748</v>
      </c>
      <c r="F8674" s="0" t="s">
        <v>1452</v>
      </c>
      <c r="G8674" s="0" t="str">
        <f aca="false">LEFT(B8674,2)</f>
        <v>15</v>
      </c>
      <c r="H8674" s="0" t="str">
        <f aca="false">I8674&amp;"_"&amp;G8674&amp;"_"&amp;F8674</f>
        <v>KortbenetGroenFroe_15_20190911_DL2019039_ChristianshavnsGym_koersel1</v>
      </c>
      <c r="I8674" s="61" t="str">
        <f aca="false">MID(RIGHT(B8674,LEN(B8674)-3),1,FIND("_",RIGHT(B8674,LEN(B8674)-3))-1)</f>
        <v>KortbenetGroenFroe</v>
      </c>
      <c r="J8674" s="61" t="str">
        <f aca="false">TRIM(SUBSTITUTE(RIGHT(B8674,FIND(I8674,B8674)+1),"_",""))</f>
        <v>PosK</v>
      </c>
      <c r="K8674" s="0" t="str">
        <f aca="false">IFERROR(VALUE(SUBSTITUTE(E8674,".",",")),E8674)</f>
        <v>No Ct</v>
      </c>
      <c r="L8674" s="61" t="n">
        <f aca="false">IF(J8674="PosK",SUMIFS(K:K,J:J,"PosK",H:H,H8674),"")</f>
        <v>0</v>
      </c>
      <c r="M8674" s="61" t="n">
        <f aca="false">IF(J8674="PosK",SUMIFS(K:K,J:J,"NegK",H:H,H8674),"")</f>
        <v>0</v>
      </c>
      <c r="N8674" s="61" t="n">
        <f aca="false">IF(J8674="PosK",SUMIFS(K:K,J:J,"eDNA",H:H,H8674),"")</f>
        <v>0</v>
      </c>
      <c r="P8674" s="62" t="n">
        <f aca="false">IF(K8676="No Ct",0,K8676)</f>
        <v>0</v>
      </c>
      <c r="Q8674" s="62" t="n">
        <f aca="false">IF(K8677="No Ct",0,K8677)</f>
        <v>0</v>
      </c>
      <c r="R8674" s="0" t="str">
        <f aca="false">IF(AND(L8674&gt;0,M8674=0),"Valid","Invalid")</f>
        <v>Invalid</v>
      </c>
      <c r="S8674" s="0" t="str">
        <f aca="false">IF(OR(P8674&gt;1,Q8674&gt;1),"Present","Absent")</f>
        <v>Absent</v>
      </c>
      <c r="T8674" s="63" t="str">
        <f aca="false">IF(OR(AND(P8674&gt;1,P8674&lt;41),AND(Q8674&gt;1,Q8674&lt;41)),"Ct&lt;41","Ct&gt;41")</f>
        <v>Ct&gt;41</v>
      </c>
      <c r="U8674" s="0" t="str">
        <f aca="false">I8674</f>
        <v>KortbenetGroenFroe</v>
      </c>
      <c r="V8674" s="0" t="str">
        <f aca="false">MID(F8674,10,9)</f>
        <v>DL2019039</v>
      </c>
      <c r="W8674" s="64" t="str">
        <f aca="false">V8674&amp;"_"&amp;U8674&amp;"_"&amp;R8674&amp;"_"&amp;S8674&amp;"_"&amp;T8674</f>
        <v>DL2019039_KortbenetGroenFroe_Invalid_Absent_Ct&gt;41</v>
      </c>
    </row>
    <row r="8675" customFormat="false" ht="14.25" hidden="false" customHeight="false" outlineLevel="0" collapsed="false">
      <c r="A8675" s="0" t="s">
        <v>858</v>
      </c>
      <c r="B8675" s="52" t="s">
        <v>991</v>
      </c>
      <c r="C8675" s="52" t="s">
        <v>747</v>
      </c>
      <c r="D8675" s="53" t="n">
        <v>0.1</v>
      </c>
      <c r="E8675" s="53" t="s">
        <v>748</v>
      </c>
      <c r="F8675" s="0" t="s">
        <v>1452</v>
      </c>
      <c r="G8675" s="0" t="str">
        <f aca="false">LEFT(B8675,2)</f>
        <v>15</v>
      </c>
      <c r="H8675" s="0" t="str">
        <f aca="false">I8675&amp;"_"&amp;G8675&amp;"_"&amp;F8675</f>
        <v>KortbenetGroenFroe_15_20190911_DL2019039_ChristianshavnsGym_koersel1</v>
      </c>
      <c r="I8675" s="61" t="str">
        <f aca="false">MID(RIGHT(B8675,LEN(B8675)-3),1,FIND("_",RIGHT(B8675,LEN(B8675)-3))-1)</f>
        <v>KortbenetGroenFroe</v>
      </c>
      <c r="J8675" s="61" t="str">
        <f aca="false">TRIM(SUBSTITUTE(RIGHT(B8675,FIND(I8675,B8675)+1),"_",""))</f>
        <v>NegK</v>
      </c>
      <c r="K8675" s="0" t="str">
        <f aca="false">IFERROR(VALUE(SUBSTITUTE(E8675,".",",")),E8675)</f>
        <v>No Ct</v>
      </c>
      <c r="L8675" s="61" t="str">
        <f aca="false">IF(J8675="PosK",SUMIFS(K:K,J:J,"PosK",H:H,H8675),"")</f>
        <v/>
      </c>
      <c r="M8675" s="61" t="str">
        <f aca="false">IF(J8675="PosK",SUMIFS(K:K,J:J,"NegK",H:H,H8675),"")</f>
        <v/>
      </c>
      <c r="N8675" s="61" t="str">
        <f aca="false">IF(J8675="PosK",SUMIFS(K:K,J:J,"eDNA",H:H,H8675),"")</f>
        <v/>
      </c>
    </row>
    <row r="8676" customFormat="false" ht="14.25" hidden="false" customHeight="false" outlineLevel="0" collapsed="false">
      <c r="A8676" s="0" t="s">
        <v>860</v>
      </c>
      <c r="B8676" s="52" t="s">
        <v>992</v>
      </c>
      <c r="C8676" s="52" t="s">
        <v>751</v>
      </c>
      <c r="D8676" s="53" t="n">
        <v>0.1</v>
      </c>
      <c r="E8676" s="53" t="s">
        <v>748</v>
      </c>
      <c r="F8676" s="0" t="s">
        <v>1452</v>
      </c>
      <c r="G8676" s="0" t="str">
        <f aca="false">LEFT(B8676,2)</f>
        <v>15</v>
      </c>
      <c r="H8676" s="0" t="str">
        <f aca="false">I8676&amp;"_"&amp;G8676&amp;"_"&amp;F8676</f>
        <v>KortbenetGroenFroe_15_20190911_DL2019039_ChristianshavnsGym_koersel1</v>
      </c>
      <c r="I8676" s="61" t="str">
        <f aca="false">MID(RIGHT(B8676,LEN(B8676)-3),1,FIND("_",RIGHT(B8676,LEN(B8676)-3))-1)</f>
        <v>KortbenetGroenFroe</v>
      </c>
      <c r="J8676" s="61" t="str">
        <f aca="false">TRIM(SUBSTITUTE(RIGHT(B8676,FIND(I8676,B8676)+1),"_",""))</f>
        <v>eDNA</v>
      </c>
      <c r="K8676" s="0" t="str">
        <f aca="false">IFERROR(VALUE(SUBSTITUTE(E8676,".",",")),E8676)</f>
        <v>No Ct</v>
      </c>
      <c r="L8676" s="61" t="str">
        <f aca="false">IF(J8676="PosK",SUMIFS(K:K,J:J,"PosK",H:H,H8676),"")</f>
        <v/>
      </c>
      <c r="M8676" s="61" t="str">
        <f aca="false">IF(J8676="PosK",SUMIFS(K:K,J:J,"NegK",H:H,H8676),"")</f>
        <v/>
      </c>
      <c r="N8676" s="61" t="str">
        <f aca="false">IF(J8676="PosK",SUMIFS(K:K,J:J,"eDNA",H:H,H8676),"")</f>
        <v/>
      </c>
      <c r="Q8676" s="62"/>
    </row>
    <row r="8677" customFormat="false" ht="14.25" hidden="false" customHeight="false" outlineLevel="0" collapsed="false">
      <c r="A8677" s="0" t="s">
        <v>862</v>
      </c>
      <c r="B8677" s="52" t="s">
        <v>992</v>
      </c>
      <c r="C8677" s="52" t="s">
        <v>751</v>
      </c>
      <c r="D8677" s="53" t="n">
        <v>0.1</v>
      </c>
      <c r="E8677" s="53" t="s">
        <v>748</v>
      </c>
      <c r="F8677" s="0" t="s">
        <v>1452</v>
      </c>
      <c r="G8677" s="0" t="str">
        <f aca="false">LEFT(B8677,2)</f>
        <v>15</v>
      </c>
      <c r="H8677" s="0" t="str">
        <f aca="false">I8677&amp;"_"&amp;G8677&amp;"_"&amp;F8677</f>
        <v>KortbenetGroenFroe_15_20190911_DL2019039_ChristianshavnsGym_koersel1</v>
      </c>
      <c r="I8677" s="61" t="str">
        <f aca="false">MID(RIGHT(B8677,LEN(B8677)-3),1,FIND("_",RIGHT(B8677,LEN(B8677)-3))-1)</f>
        <v>KortbenetGroenFroe</v>
      </c>
      <c r="J8677" s="61" t="str">
        <f aca="false">TRIM(SUBSTITUTE(RIGHT(B8677,FIND(I8677,B8677)+1),"_",""))</f>
        <v>eDNA</v>
      </c>
      <c r="K8677" s="0" t="str">
        <f aca="false">IFERROR(VALUE(SUBSTITUTE(E8677,".",",")),E8677)</f>
        <v>No Ct</v>
      </c>
      <c r="L8677" s="61" t="str">
        <f aca="false">IF(J8677="PosK",SUMIFS(K:K,J:J,"PosK",H:H,H8677),"")</f>
        <v/>
      </c>
      <c r="M8677" s="61" t="str">
        <f aca="false">IF(J8677="PosK",SUMIFS(K:K,J:J,"NegK",H:H,H8677),"")</f>
        <v/>
      </c>
      <c r="N8677" s="61" t="str">
        <f aca="false">IF(J8677="PosK",SUMIFS(K:K,J:J,"eDNA",H:H,H8677),"")</f>
        <v/>
      </c>
      <c r="P8677" s="62"/>
      <c r="T8677" s="63"/>
      <c r="W8677" s="64"/>
    </row>
    <row r="8678" customFormat="false" ht="14.25" hidden="false" customHeight="false" outlineLevel="0" collapsed="false">
      <c r="A8678" s="0" t="s">
        <v>863</v>
      </c>
      <c r="B8678" s="52" t="s">
        <v>1212</v>
      </c>
      <c r="C8678" s="52" t="s">
        <v>743</v>
      </c>
      <c r="D8678" s="53" t="n">
        <v>0.1</v>
      </c>
      <c r="E8678" s="53" t="n">
        <v>30.96</v>
      </c>
      <c r="F8678" s="0" t="s">
        <v>1452</v>
      </c>
      <c r="G8678" s="0" t="str">
        <f aca="false">LEFT(B8678,2)</f>
        <v>16</v>
      </c>
      <c r="H8678" s="0" t="str">
        <f aca="false">I8678&amp;"_"&amp;G8678&amp;"_"&amp;F8678</f>
        <v>ButsnudetFroe_16_20190911_DL2019039_ChristianshavnsGym_koersel1</v>
      </c>
      <c r="I8678" s="61" t="str">
        <f aca="false">MID(RIGHT(B8678,LEN(B8678)-3),1,FIND("_",RIGHT(B8678,LEN(B8678)-3))-1)</f>
        <v>ButsnudetFroe</v>
      </c>
      <c r="J8678" s="61" t="str">
        <f aca="false">TRIM(SUBSTITUTE(RIGHT(B8678,FIND(I8678,B8678)+1),"_",""))</f>
        <v>PosK</v>
      </c>
      <c r="K8678" s="0" t="n">
        <f aca="false">IFERROR(VALUE(SUBSTITUTE(E8678,".",",")),E8678)</f>
        <v>30.96</v>
      </c>
      <c r="L8678" s="61" t="n">
        <f aca="false">IF(J8678="PosK",SUMIFS(K:K,J:J,"PosK",H:H,H8678),"")</f>
        <v>30.96</v>
      </c>
      <c r="M8678" s="61" t="n">
        <f aca="false">IF(J8678="PosK",SUMIFS(K:K,J:J,"NegK",H:H,H8678),"")</f>
        <v>0</v>
      </c>
      <c r="N8678" s="61" t="n">
        <f aca="false">IF(J8678="PosK",SUMIFS(K:K,J:J,"eDNA",H:H,H8678),"")</f>
        <v>0</v>
      </c>
      <c r="P8678" s="62" t="n">
        <f aca="false">IF(K8680="No Ct",0,K8680)</f>
        <v>0</v>
      </c>
      <c r="Q8678" s="62" t="n">
        <f aca="false">IF(K8681="No Ct",0,K8681)</f>
        <v>0</v>
      </c>
      <c r="R8678" s="0" t="str">
        <f aca="false">IF(AND(L8678&gt;0,M8678=0),"Valid","Invalid")</f>
        <v>Valid</v>
      </c>
      <c r="S8678" s="0" t="str">
        <f aca="false">IF(OR(P8678&gt;1,Q8678&gt;1),"Present","Absent")</f>
        <v>Absent</v>
      </c>
      <c r="T8678" s="63" t="str">
        <f aca="false">IF(OR(AND(P8678&gt;1,P8678&lt;41),AND(Q8678&gt;1,Q8678&lt;41)),"Ct&lt;41","Ct&gt;41")</f>
        <v>Ct&gt;41</v>
      </c>
      <c r="U8678" s="0" t="str">
        <f aca="false">I8678</f>
        <v>ButsnudetFroe</v>
      </c>
      <c r="V8678" s="0" t="str">
        <f aca="false">MID(F8678,10,9)</f>
        <v>DL2019039</v>
      </c>
      <c r="W8678" s="64" t="str">
        <f aca="false">V8678&amp;"_"&amp;U8678&amp;"_"&amp;R8678&amp;"_"&amp;S8678&amp;"_"&amp;T8678</f>
        <v>DL2019039_ButsnudetFroe_Valid_Absent_Ct&gt;41</v>
      </c>
    </row>
    <row r="8679" customFormat="false" ht="14.25" hidden="false" customHeight="false" outlineLevel="0" collapsed="false">
      <c r="A8679" s="0" t="s">
        <v>865</v>
      </c>
      <c r="B8679" s="52" t="s">
        <v>1213</v>
      </c>
      <c r="C8679" s="52" t="s">
        <v>747</v>
      </c>
      <c r="D8679" s="53" t="n">
        <v>0.1</v>
      </c>
      <c r="E8679" s="53" t="s">
        <v>748</v>
      </c>
      <c r="F8679" s="0" t="s">
        <v>1452</v>
      </c>
      <c r="G8679" s="0" t="str">
        <f aca="false">LEFT(B8679,2)</f>
        <v>16</v>
      </c>
      <c r="H8679" s="0" t="str">
        <f aca="false">I8679&amp;"_"&amp;G8679&amp;"_"&amp;F8679</f>
        <v>ButsnudetFroe_16_20190911_DL2019039_ChristianshavnsGym_koersel1</v>
      </c>
      <c r="I8679" s="61" t="str">
        <f aca="false">MID(RIGHT(B8679,LEN(B8679)-3),1,FIND("_",RIGHT(B8679,LEN(B8679)-3))-1)</f>
        <v>ButsnudetFroe</v>
      </c>
      <c r="J8679" s="61" t="str">
        <f aca="false">TRIM(SUBSTITUTE(RIGHT(B8679,FIND(I8679,B8679)+1),"_",""))</f>
        <v>NegK</v>
      </c>
      <c r="K8679" s="0" t="str">
        <f aca="false">IFERROR(VALUE(SUBSTITUTE(E8679,".",",")),E8679)</f>
        <v>No Ct</v>
      </c>
      <c r="L8679" s="61" t="str">
        <f aca="false">IF(J8679="PosK",SUMIFS(K:K,J:J,"PosK",H:H,H8679),"")</f>
        <v/>
      </c>
      <c r="M8679" s="61" t="str">
        <f aca="false">IF(J8679="PosK",SUMIFS(K:K,J:J,"NegK",H:H,H8679),"")</f>
        <v/>
      </c>
      <c r="N8679" s="61" t="str">
        <f aca="false">IF(J8679="PosK",SUMIFS(K:K,J:J,"eDNA",H:H,H8679),"")</f>
        <v/>
      </c>
    </row>
    <row r="8680" customFormat="false" ht="14.25" hidden="false" customHeight="false" outlineLevel="0" collapsed="false">
      <c r="A8680" s="0" t="s">
        <v>867</v>
      </c>
      <c r="B8680" s="52" t="s">
        <v>1214</v>
      </c>
      <c r="C8680" s="52" t="s">
        <v>751</v>
      </c>
      <c r="D8680" s="53" t="n">
        <v>0.1</v>
      </c>
      <c r="E8680" s="53" t="s">
        <v>748</v>
      </c>
      <c r="F8680" s="0" t="s">
        <v>1452</v>
      </c>
      <c r="G8680" s="0" t="str">
        <f aca="false">LEFT(B8680,2)</f>
        <v>16</v>
      </c>
      <c r="H8680" s="0" t="str">
        <f aca="false">I8680&amp;"_"&amp;G8680&amp;"_"&amp;F8680</f>
        <v>ButsnudetFroe_16_20190911_DL2019039_ChristianshavnsGym_koersel1</v>
      </c>
      <c r="I8680" s="61" t="str">
        <f aca="false">MID(RIGHT(B8680,LEN(B8680)-3),1,FIND("_",RIGHT(B8680,LEN(B8680)-3))-1)</f>
        <v>ButsnudetFroe</v>
      </c>
      <c r="J8680" s="61" t="str">
        <f aca="false">TRIM(SUBSTITUTE(RIGHT(B8680,FIND(I8680,B8680)+1),"_",""))</f>
        <v>eDNA</v>
      </c>
      <c r="K8680" s="0" t="str">
        <f aca="false">IFERROR(VALUE(SUBSTITUTE(E8680,".",",")),E8680)</f>
        <v>No Ct</v>
      </c>
      <c r="L8680" s="61" t="str">
        <f aca="false">IF(J8680="PosK",SUMIFS(K:K,J:J,"PosK",H:H,H8680),"")</f>
        <v/>
      </c>
      <c r="M8680" s="61" t="str">
        <f aca="false">IF(J8680="PosK",SUMIFS(K:K,J:J,"NegK",H:H,H8680),"")</f>
        <v/>
      </c>
      <c r="N8680" s="61" t="str">
        <f aca="false">IF(J8680="PosK",SUMIFS(K:K,J:J,"eDNA",H:H,H8680),"")</f>
        <v/>
      </c>
      <c r="Q8680" s="62"/>
    </row>
    <row r="8681" customFormat="false" ht="14.25" hidden="false" customHeight="false" outlineLevel="0" collapsed="false">
      <c r="A8681" s="0" t="s">
        <v>869</v>
      </c>
      <c r="B8681" s="52" t="s">
        <v>1214</v>
      </c>
      <c r="C8681" s="52" t="s">
        <v>751</v>
      </c>
      <c r="D8681" s="53" t="n">
        <v>0.1</v>
      </c>
      <c r="E8681" s="53" t="s">
        <v>748</v>
      </c>
      <c r="F8681" s="0" t="s">
        <v>1452</v>
      </c>
      <c r="G8681" s="0" t="str">
        <f aca="false">LEFT(B8681,2)</f>
        <v>16</v>
      </c>
      <c r="H8681" s="0" t="str">
        <f aca="false">I8681&amp;"_"&amp;G8681&amp;"_"&amp;F8681</f>
        <v>ButsnudetFroe_16_20190911_DL2019039_ChristianshavnsGym_koersel1</v>
      </c>
      <c r="I8681" s="61" t="str">
        <f aca="false">MID(RIGHT(B8681,LEN(B8681)-3),1,FIND("_",RIGHT(B8681,LEN(B8681)-3))-1)</f>
        <v>ButsnudetFroe</v>
      </c>
      <c r="J8681" s="61" t="str">
        <f aca="false">TRIM(SUBSTITUTE(RIGHT(B8681,FIND(I8681,B8681)+1),"_",""))</f>
        <v>eDNA</v>
      </c>
      <c r="K8681" s="0" t="str">
        <f aca="false">IFERROR(VALUE(SUBSTITUTE(E8681,".",",")),E8681)</f>
        <v>No Ct</v>
      </c>
      <c r="L8681" s="61" t="str">
        <f aca="false">IF(J8681="PosK",SUMIFS(K:K,J:J,"PosK",H:H,H8681),"")</f>
        <v/>
      </c>
      <c r="M8681" s="61" t="str">
        <f aca="false">IF(J8681="PosK",SUMIFS(K:K,J:J,"NegK",H:H,H8681),"")</f>
        <v/>
      </c>
      <c r="N8681" s="61" t="str">
        <f aca="false">IF(J8681="PosK",SUMIFS(K:K,J:J,"eDNA",H:H,H8681),"")</f>
        <v/>
      </c>
      <c r="P8681" s="62"/>
      <c r="T8681" s="63"/>
      <c r="W8681" s="64"/>
    </row>
    <row r="8682" customFormat="false" ht="14.25" hidden="false" customHeight="false" outlineLevel="0" collapsed="false">
      <c r="A8682" s="0" t="s">
        <v>877</v>
      </c>
      <c r="B8682" s="52" t="s">
        <v>1215</v>
      </c>
      <c r="C8682" s="52" t="s">
        <v>743</v>
      </c>
      <c r="D8682" s="53" t="n">
        <v>0.1</v>
      </c>
      <c r="E8682" s="53" t="s">
        <v>748</v>
      </c>
      <c r="F8682" s="0" t="s">
        <v>1452</v>
      </c>
      <c r="G8682" s="0" t="str">
        <f aca="false">LEFT(B8682,2)</f>
        <v>18</v>
      </c>
      <c r="H8682" s="0" t="str">
        <f aca="false">I8682&amp;"_"&amp;G8682&amp;"_"&amp;F8682</f>
        <v>LilleVandsalamander_18_20190911_DL2019039_ChristianshavnsGym_koersel1</v>
      </c>
      <c r="I8682" s="61" t="str">
        <f aca="false">MID(RIGHT(B8682,LEN(B8682)-3),1,FIND("_",RIGHT(B8682,LEN(B8682)-3))-1)</f>
        <v>LilleVandsalamander</v>
      </c>
      <c r="J8682" s="61" t="str">
        <f aca="false">TRIM(SUBSTITUTE(RIGHT(B8682,FIND(I8682,B8682)+1),"_",""))</f>
        <v>PosK</v>
      </c>
      <c r="K8682" s="0" t="str">
        <f aca="false">IFERROR(VALUE(SUBSTITUTE(E8682,".",",")),E8682)</f>
        <v>No Ct</v>
      </c>
      <c r="L8682" s="61" t="n">
        <f aca="false">IF(J8682="PosK",SUMIFS(K:K,J:J,"PosK",H:H,H8682),"")</f>
        <v>0</v>
      </c>
      <c r="M8682" s="61" t="n">
        <f aca="false">IF(J8682="PosK",SUMIFS(K:K,J:J,"NegK",H:H,H8682),"")</f>
        <v>0</v>
      </c>
      <c r="N8682" s="61" t="n">
        <f aca="false">IF(J8682="PosK",SUMIFS(K:K,J:J,"eDNA",H:H,H8682),"")</f>
        <v>38.65</v>
      </c>
      <c r="P8682" s="62" t="n">
        <f aca="false">IF(K8684="No Ct",0,K8684)</f>
        <v>38.65</v>
      </c>
      <c r="Q8682" s="62" t="n">
        <f aca="false">IF(K8685="No Ct",0,K8685)</f>
        <v>0</v>
      </c>
      <c r="R8682" s="0" t="str">
        <f aca="false">IF(AND(L8682&gt;0,M8682=0),"Valid","Invalid")</f>
        <v>Invalid</v>
      </c>
      <c r="S8682" s="0" t="str">
        <f aca="false">IF(OR(P8682&gt;1,Q8682&gt;1),"Present","Absent")</f>
        <v>Present</v>
      </c>
      <c r="T8682" s="63" t="str">
        <f aca="false">IF(OR(AND(P8682&gt;1,P8682&lt;41),AND(Q8682&gt;1,Q8682&lt;41)),"Ct&lt;41","Ct&gt;41")</f>
        <v>Ct&lt;41</v>
      </c>
      <c r="U8682" s="0" t="str">
        <f aca="false">I8682</f>
        <v>LilleVandsalamander</v>
      </c>
      <c r="V8682" s="0" t="str">
        <f aca="false">MID(F8682,10,9)</f>
        <v>DL2019039</v>
      </c>
      <c r="W8682" s="64" t="str">
        <f aca="false">V8682&amp;"_"&amp;U8682&amp;"_"&amp;R8682&amp;"_"&amp;S8682&amp;"_"&amp;T8682</f>
        <v>DL2019039_LilleVandsalamander_Invalid_Present_Ct&lt;41</v>
      </c>
    </row>
    <row r="8683" customFormat="false" ht="14.25" hidden="false" customHeight="false" outlineLevel="0" collapsed="false">
      <c r="A8683" s="0" t="s">
        <v>879</v>
      </c>
      <c r="B8683" s="52" t="s">
        <v>1216</v>
      </c>
      <c r="C8683" s="52" t="s">
        <v>747</v>
      </c>
      <c r="D8683" s="53" t="n">
        <v>0.1</v>
      </c>
      <c r="E8683" s="53" t="s">
        <v>748</v>
      </c>
      <c r="F8683" s="0" t="s">
        <v>1452</v>
      </c>
      <c r="G8683" s="0" t="str">
        <f aca="false">LEFT(B8683,2)</f>
        <v>18</v>
      </c>
      <c r="H8683" s="0" t="str">
        <f aca="false">I8683&amp;"_"&amp;G8683&amp;"_"&amp;F8683</f>
        <v>LilleVandsalamander_18_20190911_DL2019039_ChristianshavnsGym_koersel1</v>
      </c>
      <c r="I8683" s="61" t="str">
        <f aca="false">MID(RIGHT(B8683,LEN(B8683)-3),1,FIND("_",RIGHT(B8683,LEN(B8683)-3))-1)</f>
        <v>LilleVandsalamander</v>
      </c>
      <c r="J8683" s="61" t="str">
        <f aca="false">TRIM(SUBSTITUTE(RIGHT(B8683,FIND(I8683,B8683)+1),"_",""))</f>
        <v>NegK</v>
      </c>
      <c r="K8683" s="0" t="str">
        <f aca="false">IFERROR(VALUE(SUBSTITUTE(E8683,".",",")),E8683)</f>
        <v>No Ct</v>
      </c>
      <c r="L8683" s="61" t="str">
        <f aca="false">IF(J8683="PosK",SUMIFS(K:K,J:J,"PosK",H:H,H8683),"")</f>
        <v/>
      </c>
      <c r="M8683" s="61" t="str">
        <f aca="false">IF(J8683="PosK",SUMIFS(K:K,J:J,"NegK",H:H,H8683),"")</f>
        <v/>
      </c>
      <c r="N8683" s="61" t="str">
        <f aca="false">IF(J8683="PosK",SUMIFS(K:K,J:J,"eDNA",H:H,H8683),"")</f>
        <v/>
      </c>
    </row>
    <row r="8684" customFormat="false" ht="14.25" hidden="false" customHeight="false" outlineLevel="0" collapsed="false">
      <c r="A8684" s="0" t="s">
        <v>881</v>
      </c>
      <c r="B8684" s="52" t="s">
        <v>1217</v>
      </c>
      <c r="C8684" s="52" t="s">
        <v>751</v>
      </c>
      <c r="D8684" s="53" t="n">
        <v>0.1</v>
      </c>
      <c r="E8684" s="53" t="n">
        <v>38.65</v>
      </c>
      <c r="F8684" s="0" t="s">
        <v>1452</v>
      </c>
      <c r="G8684" s="0" t="str">
        <f aca="false">LEFT(B8684,2)</f>
        <v>18</v>
      </c>
      <c r="H8684" s="0" t="str">
        <f aca="false">I8684&amp;"_"&amp;G8684&amp;"_"&amp;F8684</f>
        <v>LilleVandsalamander_18_20190911_DL2019039_ChristianshavnsGym_koersel1</v>
      </c>
      <c r="I8684" s="61" t="str">
        <f aca="false">MID(RIGHT(B8684,LEN(B8684)-3),1,FIND("_",RIGHT(B8684,LEN(B8684)-3))-1)</f>
        <v>LilleVandsalamander</v>
      </c>
      <c r="J8684" s="61" t="str">
        <f aca="false">TRIM(SUBSTITUTE(RIGHT(B8684,FIND(I8684,B8684)+1),"_",""))</f>
        <v>eDNA</v>
      </c>
      <c r="K8684" s="0" t="n">
        <f aca="false">IFERROR(VALUE(SUBSTITUTE(E8684,".",",")),E8684)</f>
        <v>38.65</v>
      </c>
      <c r="L8684" s="61" t="str">
        <f aca="false">IF(J8684="PosK",SUMIFS(K:K,J:J,"PosK",H:H,H8684),"")</f>
        <v/>
      </c>
      <c r="M8684" s="61" t="str">
        <f aca="false">IF(J8684="PosK",SUMIFS(K:K,J:J,"NegK",H:H,H8684),"")</f>
        <v/>
      </c>
      <c r="N8684" s="61" t="str">
        <f aca="false">IF(J8684="PosK",SUMIFS(K:K,J:J,"eDNA",H:H,H8684),"")</f>
        <v/>
      </c>
      <c r="Q8684" s="62"/>
    </row>
    <row r="8685" customFormat="false" ht="14.25" hidden="false" customHeight="false" outlineLevel="0" collapsed="false">
      <c r="A8685" s="0" t="s">
        <v>883</v>
      </c>
      <c r="B8685" s="52" t="s">
        <v>1217</v>
      </c>
      <c r="C8685" s="52" t="s">
        <v>751</v>
      </c>
      <c r="D8685" s="53" t="n">
        <v>0.1</v>
      </c>
      <c r="E8685" s="53" t="s">
        <v>748</v>
      </c>
      <c r="F8685" s="0" t="s">
        <v>1452</v>
      </c>
      <c r="G8685" s="0" t="str">
        <f aca="false">LEFT(B8685,2)</f>
        <v>18</v>
      </c>
      <c r="H8685" s="0" t="str">
        <f aca="false">I8685&amp;"_"&amp;G8685&amp;"_"&amp;F8685</f>
        <v>LilleVandsalamander_18_20190911_DL2019039_ChristianshavnsGym_koersel1</v>
      </c>
      <c r="I8685" s="61" t="str">
        <f aca="false">MID(RIGHT(B8685,LEN(B8685)-3),1,FIND("_",RIGHT(B8685,LEN(B8685)-3))-1)</f>
        <v>LilleVandsalamander</v>
      </c>
      <c r="J8685" s="61" t="str">
        <f aca="false">TRIM(SUBSTITUTE(RIGHT(B8685,FIND(I8685,B8685)+1),"_",""))</f>
        <v>eDNA</v>
      </c>
      <c r="K8685" s="0" t="str">
        <f aca="false">IFERROR(VALUE(SUBSTITUTE(E8685,".",",")),E8685)</f>
        <v>No Ct</v>
      </c>
      <c r="L8685" s="61" t="str">
        <f aca="false">IF(J8685="PosK",SUMIFS(K:K,J:J,"PosK",H:H,H8685),"")</f>
        <v/>
      </c>
      <c r="M8685" s="61" t="str">
        <f aca="false">IF(J8685="PosK",SUMIFS(K:K,J:J,"NegK",H:H,H8685),"")</f>
        <v/>
      </c>
      <c r="N8685" s="61" t="str">
        <f aca="false">IF(J8685="PosK",SUMIFS(K:K,J:J,"eDNA",H:H,H8685),"")</f>
        <v/>
      </c>
      <c r="P8685" s="62"/>
      <c r="T8685" s="63"/>
      <c r="W8685" s="64"/>
    </row>
    <row r="8686" customFormat="false" ht="14.25" hidden="false" customHeight="false" outlineLevel="0" collapsed="false">
      <c r="A8686" s="0" t="s">
        <v>898</v>
      </c>
      <c r="B8686" s="52" t="s">
        <v>1008</v>
      </c>
      <c r="C8686" s="52" t="s">
        <v>743</v>
      </c>
      <c r="D8686" s="53" t="n">
        <v>0.1</v>
      </c>
      <c r="E8686" s="53" t="n">
        <v>29.33</v>
      </c>
      <c r="F8686" s="0" t="s">
        <v>1452</v>
      </c>
      <c r="G8686" s="0" t="str">
        <f aca="false">LEFT(B8686,2)</f>
        <v>21</v>
      </c>
      <c r="H8686" s="0" t="str">
        <f aca="false">I8686&amp;"_"&amp;G8686&amp;"_"&amp;F8686</f>
        <v>Skalle_21_20190911_DL2019039_ChristianshavnsGym_koersel1</v>
      </c>
      <c r="I8686" s="61" t="str">
        <f aca="false">MID(RIGHT(B8686,LEN(B8686)-3),1,FIND("_",RIGHT(B8686,LEN(B8686)-3))-1)</f>
        <v>Skalle</v>
      </c>
      <c r="J8686" s="61" t="str">
        <f aca="false">TRIM(SUBSTITUTE(RIGHT(B8686,FIND(I8686,B8686)+1),"_",""))</f>
        <v>PosK</v>
      </c>
      <c r="K8686" s="0" t="n">
        <f aca="false">IFERROR(VALUE(SUBSTITUTE(E8686,".",",")),E8686)</f>
        <v>29.33</v>
      </c>
      <c r="L8686" s="61" t="n">
        <f aca="false">IF(J8686="PosK",SUMIFS(K:K,J:J,"PosK",H:H,H8686),"")</f>
        <v>29.33</v>
      </c>
      <c r="M8686" s="61" t="n">
        <f aca="false">IF(J8686="PosK",SUMIFS(K:K,J:J,"NegK",H:H,H8686),"")</f>
        <v>37.9</v>
      </c>
      <c r="N8686" s="61" t="n">
        <f aca="false">IF(J8686="PosK",SUMIFS(K:K,J:J,"eDNA",H:H,H8686),"")</f>
        <v>77.36</v>
      </c>
      <c r="P8686" s="62" t="n">
        <f aca="false">IF(K8688="No Ct",0,K8688)</f>
        <v>38.75</v>
      </c>
      <c r="Q8686" s="62" t="n">
        <f aca="false">IF(K8689="No Ct",0,K8689)</f>
        <v>38.61</v>
      </c>
      <c r="R8686" s="0" t="str">
        <f aca="false">IF(AND(L8686&gt;0,M8686=0),"Valid","Invalid")</f>
        <v>Invalid</v>
      </c>
      <c r="S8686" s="0" t="str">
        <f aca="false">IF(OR(P8686&gt;1,Q8686&gt;1),"Present","Absent")</f>
        <v>Present</v>
      </c>
      <c r="T8686" s="63" t="str">
        <f aca="false">IF(OR(AND(P8686&gt;1,P8686&lt;41),AND(Q8686&gt;1,Q8686&lt;41)),"Ct&lt;41","Ct&gt;41")</f>
        <v>Ct&lt;41</v>
      </c>
      <c r="U8686" s="0" t="str">
        <f aca="false">I8686</f>
        <v>Skalle</v>
      </c>
      <c r="V8686" s="0" t="str">
        <f aca="false">MID(F8686,10,9)</f>
        <v>DL2019039</v>
      </c>
      <c r="W8686" s="64" t="str">
        <f aca="false">V8686&amp;"_"&amp;U8686&amp;"_"&amp;R8686&amp;"_"&amp;S8686&amp;"_"&amp;T8686</f>
        <v>DL2019039_Skalle_Invalid_Present_Ct&lt;41</v>
      </c>
    </row>
    <row r="8687" customFormat="false" ht="14.25" hidden="false" customHeight="false" outlineLevel="0" collapsed="false">
      <c r="A8687" s="0" t="s">
        <v>900</v>
      </c>
      <c r="B8687" s="52" t="s">
        <v>1009</v>
      </c>
      <c r="C8687" s="52" t="s">
        <v>747</v>
      </c>
      <c r="D8687" s="53" t="n">
        <v>0.1</v>
      </c>
      <c r="E8687" s="53" t="n">
        <v>37.9</v>
      </c>
      <c r="F8687" s="0" t="s">
        <v>1452</v>
      </c>
      <c r="G8687" s="0" t="str">
        <f aca="false">LEFT(B8687,2)</f>
        <v>21</v>
      </c>
      <c r="H8687" s="0" t="str">
        <f aca="false">I8687&amp;"_"&amp;G8687&amp;"_"&amp;F8687</f>
        <v>Skalle_21_20190911_DL2019039_ChristianshavnsGym_koersel1</v>
      </c>
      <c r="I8687" s="61" t="str">
        <f aca="false">MID(RIGHT(B8687,LEN(B8687)-3),1,FIND("_",RIGHT(B8687,LEN(B8687)-3))-1)</f>
        <v>Skalle</v>
      </c>
      <c r="J8687" s="61" t="str">
        <f aca="false">TRIM(SUBSTITUTE(RIGHT(B8687,FIND(I8687,B8687)+1),"_",""))</f>
        <v>NegK</v>
      </c>
      <c r="K8687" s="0" t="n">
        <f aca="false">IFERROR(VALUE(SUBSTITUTE(E8687,".",",")),E8687)</f>
        <v>37.9</v>
      </c>
      <c r="L8687" s="61" t="str">
        <f aca="false">IF(J8687="PosK",SUMIFS(K:K,J:J,"PosK",H:H,H8687),"")</f>
        <v/>
      </c>
      <c r="M8687" s="61" t="str">
        <f aca="false">IF(J8687="PosK",SUMIFS(K:K,J:J,"NegK",H:H,H8687),"")</f>
        <v/>
      </c>
      <c r="N8687" s="61" t="str">
        <f aca="false">IF(J8687="PosK",SUMIFS(K:K,J:J,"eDNA",H:H,H8687),"")</f>
        <v/>
      </c>
    </row>
    <row r="8688" customFormat="false" ht="14.25" hidden="false" customHeight="false" outlineLevel="0" collapsed="false">
      <c r="A8688" s="0" t="s">
        <v>902</v>
      </c>
      <c r="B8688" s="52" t="s">
        <v>1010</v>
      </c>
      <c r="C8688" s="52" t="s">
        <v>751</v>
      </c>
      <c r="D8688" s="53" t="n">
        <v>0.1</v>
      </c>
      <c r="E8688" s="53" t="n">
        <v>38.75</v>
      </c>
      <c r="F8688" s="0" t="s">
        <v>1452</v>
      </c>
      <c r="G8688" s="0" t="str">
        <f aca="false">LEFT(B8688,2)</f>
        <v>21</v>
      </c>
      <c r="H8688" s="0" t="str">
        <f aca="false">I8688&amp;"_"&amp;G8688&amp;"_"&amp;F8688</f>
        <v>Skalle_21_20190911_DL2019039_ChristianshavnsGym_koersel1</v>
      </c>
      <c r="I8688" s="61" t="str">
        <f aca="false">MID(RIGHT(B8688,LEN(B8688)-3),1,FIND("_",RIGHT(B8688,LEN(B8688)-3))-1)</f>
        <v>Skalle</v>
      </c>
      <c r="J8688" s="61" t="str">
        <f aca="false">TRIM(SUBSTITUTE(RIGHT(B8688,FIND(I8688,B8688)+1),"_",""))</f>
        <v>eDNA</v>
      </c>
      <c r="K8688" s="0" t="n">
        <f aca="false">IFERROR(VALUE(SUBSTITUTE(E8688,".",",")),E8688)</f>
        <v>38.75</v>
      </c>
      <c r="L8688" s="61" t="str">
        <f aca="false">IF(J8688="PosK",SUMIFS(K:K,J:J,"PosK",H:H,H8688),"")</f>
        <v/>
      </c>
      <c r="M8688" s="61" t="str">
        <f aca="false">IF(J8688="PosK",SUMIFS(K:K,J:J,"NegK",H:H,H8688),"")</f>
        <v/>
      </c>
      <c r="N8688" s="61" t="str">
        <f aca="false">IF(J8688="PosK",SUMIFS(K:K,J:J,"eDNA",H:H,H8688),"")</f>
        <v/>
      </c>
      <c r="Q8688" s="62"/>
    </row>
    <row r="8689" customFormat="false" ht="14.25" hidden="false" customHeight="false" outlineLevel="0" collapsed="false">
      <c r="A8689" s="0" t="s">
        <v>904</v>
      </c>
      <c r="B8689" s="52" t="s">
        <v>1010</v>
      </c>
      <c r="C8689" s="52" t="s">
        <v>751</v>
      </c>
      <c r="D8689" s="53" t="n">
        <v>0.1</v>
      </c>
      <c r="E8689" s="53" t="n">
        <v>38.61</v>
      </c>
      <c r="F8689" s="0" t="s">
        <v>1452</v>
      </c>
      <c r="G8689" s="0" t="str">
        <f aca="false">LEFT(B8689,2)</f>
        <v>21</v>
      </c>
      <c r="H8689" s="0" t="str">
        <f aca="false">I8689&amp;"_"&amp;G8689&amp;"_"&amp;F8689</f>
        <v>Skalle_21_20190911_DL2019039_ChristianshavnsGym_koersel1</v>
      </c>
      <c r="I8689" s="61" t="str">
        <f aca="false">MID(RIGHT(B8689,LEN(B8689)-3),1,FIND("_",RIGHT(B8689,LEN(B8689)-3))-1)</f>
        <v>Skalle</v>
      </c>
      <c r="J8689" s="61" t="str">
        <f aca="false">TRIM(SUBSTITUTE(RIGHT(B8689,FIND(I8689,B8689)+1),"_",""))</f>
        <v>eDNA</v>
      </c>
      <c r="K8689" s="0" t="n">
        <f aca="false">IFERROR(VALUE(SUBSTITUTE(E8689,".",",")),E8689)</f>
        <v>38.61</v>
      </c>
      <c r="L8689" s="61" t="str">
        <f aca="false">IF(J8689="PosK",SUMIFS(K:K,J:J,"PosK",H:H,H8689),"")</f>
        <v/>
      </c>
      <c r="M8689" s="61" t="str">
        <f aca="false">IF(J8689="PosK",SUMIFS(K:K,J:J,"NegK",H:H,H8689),"")</f>
        <v/>
      </c>
      <c r="N8689" s="61" t="str">
        <f aca="false">IF(J8689="PosK",SUMIFS(K:K,J:J,"eDNA",H:H,H8689),"")</f>
        <v/>
      </c>
      <c r="P8689" s="62"/>
      <c r="T8689" s="63"/>
      <c r="W8689" s="64"/>
    </row>
    <row r="8690" customFormat="false" ht="14.25" hidden="false" customHeight="false" outlineLevel="0" collapsed="false">
      <c r="A8690" s="0" t="s">
        <v>905</v>
      </c>
      <c r="B8690" s="52" t="s">
        <v>1221</v>
      </c>
      <c r="C8690" s="52" t="s">
        <v>743</v>
      </c>
      <c r="D8690" s="53" t="n">
        <v>0.1</v>
      </c>
      <c r="E8690" s="53" t="s">
        <v>748</v>
      </c>
      <c r="F8690" s="0" t="s">
        <v>1452</v>
      </c>
      <c r="G8690" s="0" t="str">
        <f aca="false">LEFT(B8690,2)</f>
        <v>22</v>
      </c>
      <c r="H8690" s="0" t="str">
        <f aca="false">I8690&amp;"_"&amp;G8690&amp;"_"&amp;F8690</f>
        <v>Karusse_22_20190911_DL2019039_ChristianshavnsGym_koersel1</v>
      </c>
      <c r="I8690" s="61" t="str">
        <f aca="false">MID(RIGHT(B8690,LEN(B8690)-3),1,FIND("_",RIGHT(B8690,LEN(B8690)-3))-1)</f>
        <v>Karusse</v>
      </c>
      <c r="J8690" s="61" t="str">
        <f aca="false">TRIM(SUBSTITUTE(RIGHT(B8690,FIND(I8690,B8690)+1),"_",""))</f>
        <v>PosK</v>
      </c>
      <c r="K8690" s="0" t="str">
        <f aca="false">IFERROR(VALUE(SUBSTITUTE(E8690,".",",")),E8690)</f>
        <v>No Ct</v>
      </c>
      <c r="L8690" s="61" t="n">
        <f aca="false">IF(J8690="PosK",SUMIFS(K:K,J:J,"PosK",H:H,H8690),"")</f>
        <v>0</v>
      </c>
      <c r="M8690" s="61" t="n">
        <f aca="false">IF(J8690="PosK",SUMIFS(K:K,J:J,"NegK",H:H,H8690),"")</f>
        <v>0</v>
      </c>
      <c r="N8690" s="61" t="n">
        <f aca="false">IF(J8690="PosK",SUMIFS(K:K,J:J,"eDNA",H:H,H8690),"")</f>
        <v>0</v>
      </c>
      <c r="P8690" s="62" t="n">
        <f aca="false">IF(K8692="No Ct",0,K8692)</f>
        <v>0</v>
      </c>
      <c r="Q8690" s="62" t="n">
        <f aca="false">IF(K8693="No Ct",0,K8693)</f>
        <v>0</v>
      </c>
      <c r="R8690" s="0" t="str">
        <f aca="false">IF(AND(L8690&gt;0,M8690=0),"Valid","Invalid")</f>
        <v>Invalid</v>
      </c>
      <c r="S8690" s="0" t="str">
        <f aca="false">IF(OR(P8690&gt;1,Q8690&gt;1),"Present","Absent")</f>
        <v>Absent</v>
      </c>
      <c r="T8690" s="63" t="str">
        <f aca="false">IF(OR(AND(P8690&gt;1,P8690&lt;41),AND(Q8690&gt;1,Q8690&lt;41)),"Ct&lt;41","Ct&gt;41")</f>
        <v>Ct&gt;41</v>
      </c>
      <c r="U8690" s="0" t="str">
        <f aca="false">I8690</f>
        <v>Karusse</v>
      </c>
      <c r="V8690" s="0" t="str">
        <f aca="false">MID(F8690,10,9)</f>
        <v>DL2019039</v>
      </c>
      <c r="W8690" s="64" t="str">
        <f aca="false">V8690&amp;"_"&amp;U8690&amp;"_"&amp;R8690&amp;"_"&amp;S8690&amp;"_"&amp;T8690</f>
        <v>DL2019039_Karusse_Invalid_Absent_Ct&gt;41</v>
      </c>
    </row>
    <row r="8691" customFormat="false" ht="14.25" hidden="false" customHeight="false" outlineLevel="0" collapsed="false">
      <c r="A8691" s="0" t="s">
        <v>907</v>
      </c>
      <c r="B8691" s="52" t="s">
        <v>1222</v>
      </c>
      <c r="C8691" s="52" t="s">
        <v>747</v>
      </c>
      <c r="D8691" s="53" t="n">
        <v>0.1</v>
      </c>
      <c r="E8691" s="53" t="s">
        <v>748</v>
      </c>
      <c r="F8691" s="0" t="s">
        <v>1452</v>
      </c>
      <c r="G8691" s="0" t="str">
        <f aca="false">LEFT(B8691,2)</f>
        <v>22</v>
      </c>
      <c r="H8691" s="0" t="str">
        <f aca="false">I8691&amp;"_"&amp;G8691&amp;"_"&amp;F8691</f>
        <v>Karusse_22_20190911_DL2019039_ChristianshavnsGym_koersel1</v>
      </c>
      <c r="I8691" s="61" t="str">
        <f aca="false">MID(RIGHT(B8691,LEN(B8691)-3),1,FIND("_",RIGHT(B8691,LEN(B8691)-3))-1)</f>
        <v>Karusse</v>
      </c>
      <c r="J8691" s="61" t="str">
        <f aca="false">TRIM(SUBSTITUTE(RIGHT(B8691,FIND(I8691,B8691)+1),"_",""))</f>
        <v>NegK</v>
      </c>
      <c r="K8691" s="0" t="str">
        <f aca="false">IFERROR(VALUE(SUBSTITUTE(E8691,".",",")),E8691)</f>
        <v>No Ct</v>
      </c>
      <c r="L8691" s="61" t="str">
        <f aca="false">IF(J8691="PosK",SUMIFS(K:K,J:J,"PosK",H:H,H8691),"")</f>
        <v/>
      </c>
      <c r="M8691" s="61" t="str">
        <f aca="false">IF(J8691="PosK",SUMIFS(K:K,J:J,"NegK",H:H,H8691),"")</f>
        <v/>
      </c>
      <c r="N8691" s="61" t="str">
        <f aca="false">IF(J8691="PosK",SUMIFS(K:K,J:J,"eDNA",H:H,H8691),"")</f>
        <v/>
      </c>
    </row>
    <row r="8692" customFormat="false" ht="14.25" hidden="false" customHeight="false" outlineLevel="0" collapsed="false">
      <c r="A8692" s="0" t="s">
        <v>909</v>
      </c>
      <c r="B8692" s="52" t="s">
        <v>1223</v>
      </c>
      <c r="C8692" s="52" t="s">
        <v>751</v>
      </c>
      <c r="D8692" s="53" t="n">
        <v>0.1</v>
      </c>
      <c r="E8692" s="53" t="s">
        <v>748</v>
      </c>
      <c r="F8692" s="0" t="s">
        <v>1452</v>
      </c>
      <c r="G8692" s="0" t="str">
        <f aca="false">LEFT(B8692,2)</f>
        <v>22</v>
      </c>
      <c r="H8692" s="0" t="str">
        <f aca="false">I8692&amp;"_"&amp;G8692&amp;"_"&amp;F8692</f>
        <v>Karusse_22_20190911_DL2019039_ChristianshavnsGym_koersel1</v>
      </c>
      <c r="I8692" s="61" t="str">
        <f aca="false">MID(RIGHT(B8692,LEN(B8692)-3),1,FIND("_",RIGHT(B8692,LEN(B8692)-3))-1)</f>
        <v>Karusse</v>
      </c>
      <c r="J8692" s="61" t="str">
        <f aca="false">TRIM(SUBSTITUTE(RIGHT(B8692,FIND(I8692,B8692)+1),"_",""))</f>
        <v>eDNA</v>
      </c>
      <c r="K8692" s="0" t="str">
        <f aca="false">IFERROR(VALUE(SUBSTITUTE(E8692,".",",")),E8692)</f>
        <v>No Ct</v>
      </c>
      <c r="L8692" s="61" t="str">
        <f aca="false">IF(J8692="PosK",SUMIFS(K:K,J:J,"PosK",H:H,H8692),"")</f>
        <v/>
      </c>
      <c r="M8692" s="61" t="str">
        <f aca="false">IF(J8692="PosK",SUMIFS(K:K,J:J,"NegK",H:H,H8692),"")</f>
        <v/>
      </c>
      <c r="N8692" s="61" t="str">
        <f aca="false">IF(J8692="PosK",SUMIFS(K:K,J:J,"eDNA",H:H,H8692),"")</f>
        <v/>
      </c>
      <c r="Q8692" s="62"/>
    </row>
    <row r="8693" customFormat="false" ht="14.25" hidden="false" customHeight="false" outlineLevel="0" collapsed="false">
      <c r="A8693" s="0" t="s">
        <v>911</v>
      </c>
      <c r="B8693" s="52" t="s">
        <v>1223</v>
      </c>
      <c r="C8693" s="52" t="s">
        <v>751</v>
      </c>
      <c r="D8693" s="53" t="n">
        <v>0.1</v>
      </c>
      <c r="E8693" s="53" t="s">
        <v>748</v>
      </c>
      <c r="F8693" s="0" t="s">
        <v>1452</v>
      </c>
      <c r="G8693" s="0" t="str">
        <f aca="false">LEFT(B8693,2)</f>
        <v>22</v>
      </c>
      <c r="H8693" s="0" t="str">
        <f aca="false">I8693&amp;"_"&amp;G8693&amp;"_"&amp;F8693</f>
        <v>Karusse_22_20190911_DL2019039_ChristianshavnsGym_koersel1</v>
      </c>
      <c r="I8693" s="61" t="str">
        <f aca="false">MID(RIGHT(B8693,LEN(B8693)-3),1,FIND("_",RIGHT(B8693,LEN(B8693)-3))-1)</f>
        <v>Karusse</v>
      </c>
      <c r="J8693" s="61" t="str">
        <f aca="false">TRIM(SUBSTITUTE(RIGHT(B8693,FIND(I8693,B8693)+1),"_",""))</f>
        <v>eDNA</v>
      </c>
      <c r="K8693" s="0" t="str">
        <f aca="false">IFERROR(VALUE(SUBSTITUTE(E8693,".",",")),E8693)</f>
        <v>No Ct</v>
      </c>
      <c r="L8693" s="61" t="str">
        <f aca="false">IF(J8693="PosK",SUMIFS(K:K,J:J,"PosK",H:H,H8693),"")</f>
        <v/>
      </c>
      <c r="M8693" s="61" t="str">
        <f aca="false">IF(J8693="PosK",SUMIFS(K:K,J:J,"NegK",H:H,H8693),"")</f>
        <v/>
      </c>
      <c r="N8693" s="61" t="str">
        <f aca="false">IF(J8693="PosK",SUMIFS(K:K,J:J,"eDNA",H:H,H8693),"")</f>
        <v/>
      </c>
      <c r="P8693" s="62"/>
      <c r="T8693" s="63"/>
      <c r="W8693" s="64"/>
    </row>
    <row r="8694" customFormat="false" ht="14.25" hidden="false" customHeight="false" outlineLevel="0" collapsed="false">
      <c r="A8694" s="0" t="s">
        <v>919</v>
      </c>
      <c r="B8694" s="52" t="s">
        <v>1224</v>
      </c>
      <c r="C8694" s="52" t="s">
        <v>743</v>
      </c>
      <c r="D8694" s="53" t="n">
        <v>0.1</v>
      </c>
      <c r="E8694" s="53" t="n">
        <v>35.31</v>
      </c>
      <c r="F8694" s="0" t="s">
        <v>1452</v>
      </c>
      <c r="G8694" s="0" t="str">
        <f aca="false">LEFT(B8694,2)</f>
        <v>24</v>
      </c>
      <c r="H8694" s="0" t="str">
        <f aca="false">I8694&amp;"_"&amp;G8694&amp;"_"&amp;F8694</f>
        <v>Soelvkarusse_24_20190911_DL2019039_ChristianshavnsGym_koersel1</v>
      </c>
      <c r="I8694" s="61" t="str">
        <f aca="false">MID(RIGHT(B8694,LEN(B8694)-3),1,FIND("_",RIGHT(B8694,LEN(B8694)-3))-1)</f>
        <v>Soelvkarusse</v>
      </c>
      <c r="J8694" s="61" t="str">
        <f aca="false">TRIM(SUBSTITUTE(RIGHT(B8694,FIND(I8694,B8694)+1),"_",""))</f>
        <v>PosK</v>
      </c>
      <c r="K8694" s="0" t="n">
        <f aca="false">IFERROR(VALUE(SUBSTITUTE(E8694,".",",")),E8694)</f>
        <v>35.31</v>
      </c>
      <c r="L8694" s="61" t="n">
        <f aca="false">IF(J8694="PosK",SUMIFS(K:K,J:J,"PosK",H:H,H8694),"")</f>
        <v>35.31</v>
      </c>
      <c r="M8694" s="61" t="n">
        <f aca="false">IF(J8694="PosK",SUMIFS(K:K,J:J,"NegK",H:H,H8694),"")</f>
        <v>0</v>
      </c>
      <c r="N8694" s="61" t="n">
        <f aca="false">IF(J8694="PosK",SUMIFS(K:K,J:J,"eDNA",H:H,H8694),"")</f>
        <v>0</v>
      </c>
      <c r="P8694" s="62" t="n">
        <f aca="false">IF(K8696="No Ct",0,K8696)</f>
        <v>0</v>
      </c>
      <c r="Q8694" s="62" t="n">
        <f aca="false">IF(K8697="No Ct",0,K8697)</f>
        <v>0</v>
      </c>
      <c r="R8694" s="0" t="str">
        <f aca="false">IF(AND(L8694&gt;0,M8694=0),"Valid","Invalid")</f>
        <v>Valid</v>
      </c>
      <c r="S8694" s="0" t="str">
        <f aca="false">IF(OR(P8694&gt;1,Q8694&gt;1),"Present","Absent")</f>
        <v>Absent</v>
      </c>
      <c r="T8694" s="63" t="str">
        <f aca="false">IF(OR(AND(P8694&gt;1,P8694&lt;41),AND(Q8694&gt;1,Q8694&lt;41)),"Ct&lt;41","Ct&gt;41")</f>
        <v>Ct&gt;41</v>
      </c>
      <c r="U8694" s="0" t="str">
        <f aca="false">I8694</f>
        <v>Soelvkarusse</v>
      </c>
      <c r="V8694" s="0" t="str">
        <f aca="false">MID(F8694,10,9)</f>
        <v>DL2019039</v>
      </c>
      <c r="W8694" s="64" t="str">
        <f aca="false">V8694&amp;"_"&amp;U8694&amp;"_"&amp;R8694&amp;"_"&amp;S8694&amp;"_"&amp;T8694</f>
        <v>DL2019039_Soelvkarusse_Valid_Absent_Ct&gt;41</v>
      </c>
    </row>
    <row r="8695" customFormat="false" ht="14.25" hidden="false" customHeight="false" outlineLevel="0" collapsed="false">
      <c r="A8695" s="0" t="s">
        <v>921</v>
      </c>
      <c r="B8695" s="52" t="s">
        <v>1225</v>
      </c>
      <c r="C8695" s="52" t="s">
        <v>747</v>
      </c>
      <c r="D8695" s="53" t="n">
        <v>0.1</v>
      </c>
      <c r="E8695" s="53" t="s">
        <v>748</v>
      </c>
      <c r="F8695" s="0" t="s">
        <v>1452</v>
      </c>
      <c r="G8695" s="0" t="str">
        <f aca="false">LEFT(B8695,2)</f>
        <v>24</v>
      </c>
      <c r="H8695" s="0" t="str">
        <f aca="false">I8695&amp;"_"&amp;G8695&amp;"_"&amp;F8695</f>
        <v>Soelvkarusse_24_20190911_DL2019039_ChristianshavnsGym_koersel1</v>
      </c>
      <c r="I8695" s="61" t="str">
        <f aca="false">MID(RIGHT(B8695,LEN(B8695)-3),1,FIND("_",RIGHT(B8695,LEN(B8695)-3))-1)</f>
        <v>Soelvkarusse</v>
      </c>
      <c r="J8695" s="61" t="str">
        <f aca="false">TRIM(SUBSTITUTE(RIGHT(B8695,FIND(I8695,B8695)+1),"_",""))</f>
        <v>NegK</v>
      </c>
      <c r="K8695" s="0" t="str">
        <f aca="false">IFERROR(VALUE(SUBSTITUTE(E8695,".",",")),E8695)</f>
        <v>No Ct</v>
      </c>
      <c r="L8695" s="61" t="str">
        <f aca="false">IF(J8695="PosK",SUMIFS(K:K,J:J,"PosK",H:H,H8695),"")</f>
        <v/>
      </c>
      <c r="M8695" s="61" t="str">
        <f aca="false">IF(J8695="PosK",SUMIFS(K:K,J:J,"NegK",H:H,H8695),"")</f>
        <v/>
      </c>
      <c r="N8695" s="61" t="str">
        <f aca="false">IF(J8695="PosK",SUMIFS(K:K,J:J,"eDNA",H:H,H8695),"")</f>
        <v/>
      </c>
    </row>
    <row r="8696" customFormat="false" ht="14.25" hidden="false" customHeight="false" outlineLevel="0" collapsed="false">
      <c r="A8696" s="0" t="s">
        <v>923</v>
      </c>
      <c r="B8696" s="52" t="s">
        <v>1226</v>
      </c>
      <c r="C8696" s="52" t="s">
        <v>751</v>
      </c>
      <c r="D8696" s="53" t="n">
        <v>0.1</v>
      </c>
      <c r="E8696" s="53" t="s">
        <v>748</v>
      </c>
      <c r="F8696" s="0" t="s">
        <v>1452</v>
      </c>
      <c r="G8696" s="0" t="str">
        <f aca="false">LEFT(B8696,2)</f>
        <v>24</v>
      </c>
      <c r="H8696" s="0" t="str">
        <f aca="false">I8696&amp;"_"&amp;G8696&amp;"_"&amp;F8696</f>
        <v>Soelvkarusse_24_20190911_DL2019039_ChristianshavnsGym_koersel1</v>
      </c>
      <c r="I8696" s="61" t="str">
        <f aca="false">MID(RIGHT(B8696,LEN(B8696)-3),1,FIND("_",RIGHT(B8696,LEN(B8696)-3))-1)</f>
        <v>Soelvkarusse</v>
      </c>
      <c r="J8696" s="61" t="str">
        <f aca="false">TRIM(SUBSTITUTE(RIGHT(B8696,FIND(I8696,B8696)+1),"_",""))</f>
        <v>eDNA</v>
      </c>
      <c r="K8696" s="0" t="str">
        <f aca="false">IFERROR(VALUE(SUBSTITUTE(E8696,".",",")),E8696)</f>
        <v>No Ct</v>
      </c>
      <c r="L8696" s="61" t="str">
        <f aca="false">IF(J8696="PosK",SUMIFS(K:K,J:J,"PosK",H:H,H8696),"")</f>
        <v/>
      </c>
      <c r="M8696" s="61" t="str">
        <f aca="false">IF(J8696="PosK",SUMIFS(K:K,J:J,"NegK",H:H,H8696),"")</f>
        <v/>
      </c>
      <c r="N8696" s="61" t="str">
        <f aca="false">IF(J8696="PosK",SUMIFS(K:K,J:J,"eDNA",H:H,H8696),"")</f>
        <v/>
      </c>
      <c r="Q8696" s="62"/>
    </row>
    <row r="8697" customFormat="false" ht="14.25" hidden="false" customHeight="false" outlineLevel="0" collapsed="false">
      <c r="A8697" s="0" t="s">
        <v>925</v>
      </c>
      <c r="B8697" s="52" t="s">
        <v>1226</v>
      </c>
      <c r="C8697" s="52" t="s">
        <v>751</v>
      </c>
      <c r="D8697" s="53" t="n">
        <v>0.1</v>
      </c>
      <c r="E8697" s="53" t="s">
        <v>748</v>
      </c>
      <c r="F8697" s="0" t="s">
        <v>1452</v>
      </c>
      <c r="G8697" s="0" t="str">
        <f aca="false">LEFT(B8697,2)</f>
        <v>24</v>
      </c>
      <c r="H8697" s="0" t="str">
        <f aca="false">I8697&amp;"_"&amp;G8697&amp;"_"&amp;F8697</f>
        <v>Soelvkarusse_24_20190911_DL2019039_ChristianshavnsGym_koersel1</v>
      </c>
      <c r="I8697" s="61" t="str">
        <f aca="false">MID(RIGHT(B8697,LEN(B8697)-3),1,FIND("_",RIGHT(B8697,LEN(B8697)-3))-1)</f>
        <v>Soelvkarusse</v>
      </c>
      <c r="J8697" s="61" t="str">
        <f aca="false">TRIM(SUBSTITUTE(RIGHT(B8697,FIND(I8697,B8697)+1),"_",""))</f>
        <v>eDNA</v>
      </c>
      <c r="K8697" s="0" t="str">
        <f aca="false">IFERROR(VALUE(SUBSTITUTE(E8697,".",",")),E8697)</f>
        <v>No Ct</v>
      </c>
      <c r="L8697" s="61" t="str">
        <f aca="false">IF(J8697="PosK",SUMIFS(K:K,J:J,"PosK",H:H,H8697),"")</f>
        <v/>
      </c>
      <c r="M8697" s="61" t="str">
        <f aca="false">IF(J8697="PosK",SUMIFS(K:K,J:J,"NegK",H:H,H8697),"")</f>
        <v/>
      </c>
      <c r="N8697" s="61" t="str">
        <f aca="false">IF(J8697="PosK",SUMIFS(K:K,J:J,"eDNA",H:H,H8697),"")</f>
        <v/>
      </c>
      <c r="P8697" s="62"/>
      <c r="T8697" s="63"/>
      <c r="W8697" s="64"/>
    </row>
    <row r="8698" customFormat="false" ht="14.25" hidden="false" customHeight="false" outlineLevel="0" collapsed="false">
      <c r="A8698" s="0" t="s">
        <v>741</v>
      </c>
      <c r="B8698" s="52" t="s">
        <v>1020</v>
      </c>
      <c r="C8698" s="52" t="s">
        <v>743</v>
      </c>
      <c r="D8698" s="53" t="n">
        <v>0.1</v>
      </c>
      <c r="E8698" s="53" t="n">
        <v>33.84</v>
      </c>
      <c r="F8698" s="0" t="s">
        <v>1453</v>
      </c>
      <c r="G8698" s="0" t="str">
        <f aca="false">LEFT(B8698,2)</f>
        <v>25</v>
      </c>
      <c r="H8698" s="0" t="str">
        <f aca="false">I8698&amp;"_"&amp;G8698&amp;"_"&amp;F8698</f>
        <v>Loegfroe_25_20190911_DL2019039_ChristianshavnsGym_koersel2</v>
      </c>
      <c r="I8698" s="61" t="str">
        <f aca="false">MID(RIGHT(B8698,LEN(B8698)-3),1,FIND("_",RIGHT(B8698,LEN(B8698)-3))-1)</f>
        <v>Loegfroe</v>
      </c>
      <c r="J8698" s="61" t="str">
        <f aca="false">TRIM(SUBSTITUTE(RIGHT(B8698,FIND(I8698,B8698)+1),"_",""))</f>
        <v>PosK</v>
      </c>
      <c r="K8698" s="0" t="n">
        <f aca="false">IFERROR(VALUE(SUBSTITUTE(E8698,".",",")),E8698)</f>
        <v>33.84</v>
      </c>
      <c r="L8698" s="61" t="n">
        <f aca="false">IF(J8698="PosK",SUMIFS(K:K,J:J,"PosK",H:H,H8698),"")</f>
        <v>33.84</v>
      </c>
      <c r="M8698" s="61" t="n">
        <f aca="false">IF(J8698="PosK",SUMIFS(K:K,J:J,"NegK",H:H,H8698),"")</f>
        <v>0</v>
      </c>
      <c r="N8698" s="61" t="n">
        <f aca="false">IF(J8698="PosK",SUMIFS(K:K,J:J,"eDNA",H:H,H8698),"")</f>
        <v>0</v>
      </c>
      <c r="P8698" s="62" t="n">
        <f aca="false">IF(K8700="No Ct",0,K8700)</f>
        <v>0</v>
      </c>
      <c r="Q8698" s="62" t="n">
        <f aca="false">IF(K8701="No Ct",0,K8701)</f>
        <v>0</v>
      </c>
      <c r="R8698" s="0" t="str">
        <f aca="false">IF(AND(L8698&gt;0,M8698=0),"Valid","Invalid")</f>
        <v>Valid</v>
      </c>
      <c r="S8698" s="0" t="str">
        <f aca="false">IF(OR(P8698&gt;1,Q8698&gt;1),"Present","Absent")</f>
        <v>Absent</v>
      </c>
      <c r="T8698" s="63" t="str">
        <f aca="false">IF(OR(AND(P8698&gt;1,P8698&lt;41),AND(Q8698&gt;1,Q8698&lt;41)),"Ct&lt;41","Ct&gt;41")</f>
        <v>Ct&gt;41</v>
      </c>
      <c r="U8698" s="0" t="str">
        <f aca="false">I8698</f>
        <v>Loegfroe</v>
      </c>
      <c r="V8698" s="0" t="str">
        <f aca="false">MID(F8698,10,9)</f>
        <v>DL2019039</v>
      </c>
      <c r="W8698" s="64" t="str">
        <f aca="false">V8698&amp;"_"&amp;U8698&amp;"_"&amp;R8698&amp;"_"&amp;S8698&amp;"_"&amp;T8698</f>
        <v>DL2019039_Loegfroe_Valid_Absent_Ct&gt;41</v>
      </c>
    </row>
    <row r="8699" customFormat="false" ht="14.25" hidden="false" customHeight="false" outlineLevel="0" collapsed="false">
      <c r="A8699" s="0" t="s">
        <v>745</v>
      </c>
      <c r="B8699" s="52" t="s">
        <v>1022</v>
      </c>
      <c r="C8699" s="52" t="s">
        <v>747</v>
      </c>
      <c r="D8699" s="53" t="n">
        <v>0.1</v>
      </c>
      <c r="E8699" s="53" t="s">
        <v>748</v>
      </c>
      <c r="F8699" s="0" t="s">
        <v>1453</v>
      </c>
      <c r="G8699" s="0" t="str">
        <f aca="false">LEFT(B8699,2)</f>
        <v>25</v>
      </c>
      <c r="H8699" s="0" t="str">
        <f aca="false">I8699&amp;"_"&amp;G8699&amp;"_"&amp;F8699</f>
        <v>Loegfroe_25_20190911_DL2019039_ChristianshavnsGym_koersel2</v>
      </c>
      <c r="I8699" s="61" t="str">
        <f aca="false">MID(RIGHT(B8699,LEN(B8699)-3),1,FIND("_",RIGHT(B8699,LEN(B8699)-3))-1)</f>
        <v>Loegfroe</v>
      </c>
      <c r="J8699" s="61" t="str">
        <f aca="false">TRIM(SUBSTITUTE(RIGHT(B8699,FIND(I8699,B8699)+1),"_",""))</f>
        <v>NegK</v>
      </c>
      <c r="K8699" s="0" t="str">
        <f aca="false">IFERROR(VALUE(SUBSTITUTE(E8699,".",",")),E8699)</f>
        <v>No Ct</v>
      </c>
      <c r="L8699" s="61" t="str">
        <f aca="false">IF(J8699="PosK",SUMIFS(K:K,J:J,"PosK",H:H,H8699),"")</f>
        <v/>
      </c>
      <c r="M8699" s="61" t="str">
        <f aca="false">IF(J8699="PosK",SUMIFS(K:K,J:J,"NegK",H:H,H8699),"")</f>
        <v/>
      </c>
      <c r="N8699" s="61" t="str">
        <f aca="false">IF(J8699="PosK",SUMIFS(K:K,J:J,"eDNA",H:H,H8699),"")</f>
        <v/>
      </c>
    </row>
    <row r="8700" customFormat="false" ht="14.25" hidden="false" customHeight="false" outlineLevel="0" collapsed="false">
      <c r="A8700" s="0" t="s">
        <v>749</v>
      </c>
      <c r="B8700" s="52" t="s">
        <v>1023</v>
      </c>
      <c r="C8700" s="52" t="s">
        <v>751</v>
      </c>
      <c r="D8700" s="53" t="n">
        <v>0.1</v>
      </c>
      <c r="E8700" s="53" t="s">
        <v>748</v>
      </c>
      <c r="F8700" s="0" t="s">
        <v>1453</v>
      </c>
      <c r="G8700" s="0" t="str">
        <f aca="false">LEFT(B8700,2)</f>
        <v>25</v>
      </c>
      <c r="H8700" s="0" t="str">
        <f aca="false">I8700&amp;"_"&amp;G8700&amp;"_"&amp;F8700</f>
        <v>Loegfroe_25_20190911_DL2019039_ChristianshavnsGym_koersel2</v>
      </c>
      <c r="I8700" s="61" t="str">
        <f aca="false">MID(RIGHT(B8700,LEN(B8700)-3),1,FIND("_",RIGHT(B8700,LEN(B8700)-3))-1)</f>
        <v>Loegfroe</v>
      </c>
      <c r="J8700" s="61" t="str">
        <f aca="false">TRIM(SUBSTITUTE(RIGHT(B8700,FIND(I8700,B8700)+1),"_",""))</f>
        <v>eDNA</v>
      </c>
      <c r="K8700" s="0" t="str">
        <f aca="false">IFERROR(VALUE(SUBSTITUTE(E8700,".",",")),E8700)</f>
        <v>No Ct</v>
      </c>
      <c r="L8700" s="61" t="str">
        <f aca="false">IF(J8700="PosK",SUMIFS(K:K,J:J,"PosK",H:H,H8700),"")</f>
        <v/>
      </c>
      <c r="M8700" s="61" t="str">
        <f aca="false">IF(J8700="PosK",SUMIFS(K:K,J:J,"NegK",H:H,H8700),"")</f>
        <v/>
      </c>
      <c r="N8700" s="61" t="str">
        <f aca="false">IF(J8700="PosK",SUMIFS(K:K,J:J,"eDNA",H:H,H8700),"")</f>
        <v/>
      </c>
      <c r="Q8700" s="62"/>
    </row>
    <row r="8701" customFormat="false" ht="14.25" hidden="false" customHeight="false" outlineLevel="0" collapsed="false">
      <c r="A8701" s="0" t="s">
        <v>752</v>
      </c>
      <c r="B8701" s="52" t="s">
        <v>1023</v>
      </c>
      <c r="C8701" s="52" t="s">
        <v>751</v>
      </c>
      <c r="D8701" s="53" t="n">
        <v>0.1</v>
      </c>
      <c r="E8701" s="53" t="s">
        <v>748</v>
      </c>
      <c r="F8701" s="0" t="s">
        <v>1453</v>
      </c>
      <c r="G8701" s="0" t="str">
        <f aca="false">LEFT(B8701,2)</f>
        <v>25</v>
      </c>
      <c r="H8701" s="0" t="str">
        <f aca="false">I8701&amp;"_"&amp;G8701&amp;"_"&amp;F8701</f>
        <v>Loegfroe_25_20190911_DL2019039_ChristianshavnsGym_koersel2</v>
      </c>
      <c r="I8701" s="61" t="str">
        <f aca="false">MID(RIGHT(B8701,LEN(B8701)-3),1,FIND("_",RIGHT(B8701,LEN(B8701)-3))-1)</f>
        <v>Loegfroe</v>
      </c>
      <c r="J8701" s="61" t="str">
        <f aca="false">TRIM(SUBSTITUTE(RIGHT(B8701,FIND(I8701,B8701)+1),"_",""))</f>
        <v>eDNA</v>
      </c>
      <c r="K8701" s="0" t="str">
        <f aca="false">IFERROR(VALUE(SUBSTITUTE(E8701,".",",")),E8701)</f>
        <v>No Ct</v>
      </c>
      <c r="L8701" s="61" t="str">
        <f aca="false">IF(J8701="PosK",SUMIFS(K:K,J:J,"PosK",H:H,H8701),"")</f>
        <v/>
      </c>
      <c r="M8701" s="61" t="str">
        <f aca="false">IF(J8701="PosK",SUMIFS(K:K,J:J,"NegK",H:H,H8701),"")</f>
        <v/>
      </c>
      <c r="N8701" s="61" t="str">
        <f aca="false">IF(J8701="PosK",SUMIFS(K:K,J:J,"eDNA",H:H,H8701),"")</f>
        <v/>
      </c>
      <c r="P8701" s="62"/>
      <c r="T8701" s="63"/>
      <c r="W8701" s="64"/>
    </row>
    <row r="8702" customFormat="false" ht="14.25" hidden="false" customHeight="false" outlineLevel="0" collapsed="false">
      <c r="A8702" s="0" t="s">
        <v>754</v>
      </c>
      <c r="B8702" s="52" t="s">
        <v>1025</v>
      </c>
      <c r="C8702" s="52" t="s">
        <v>743</v>
      </c>
      <c r="D8702" s="53" t="n">
        <v>0.1</v>
      </c>
      <c r="E8702" s="53" t="n">
        <v>34.79</v>
      </c>
      <c r="F8702" s="0" t="s">
        <v>1453</v>
      </c>
      <c r="G8702" s="0" t="str">
        <f aca="false">LEFT(B8702,2)</f>
        <v>26</v>
      </c>
      <c r="H8702" s="0" t="str">
        <f aca="false">I8702&amp;"_"&amp;G8702&amp;"_"&amp;F8702</f>
        <v>StorVandsalamander_26_20190911_DL2019039_ChristianshavnsGym_koersel2</v>
      </c>
      <c r="I8702" s="61" t="str">
        <f aca="false">MID(RIGHT(B8702,LEN(B8702)-3),1,FIND("_",RIGHT(B8702,LEN(B8702)-3))-1)</f>
        <v>StorVandsalamander</v>
      </c>
      <c r="J8702" s="61" t="str">
        <f aca="false">TRIM(SUBSTITUTE(RIGHT(B8702,FIND(I8702,B8702)+1),"_",""))</f>
        <v>PosK</v>
      </c>
      <c r="K8702" s="0" t="n">
        <f aca="false">IFERROR(VALUE(SUBSTITUTE(E8702,".",",")),E8702)</f>
        <v>34.79</v>
      </c>
      <c r="L8702" s="61" t="n">
        <f aca="false">IF(J8702="PosK",SUMIFS(K:K,J:J,"PosK",H:H,H8702),"")</f>
        <v>34.79</v>
      </c>
      <c r="M8702" s="61" t="n">
        <f aca="false">IF(J8702="PosK",SUMIFS(K:K,J:J,"NegK",H:H,H8702),"")</f>
        <v>0</v>
      </c>
      <c r="N8702" s="61" t="n">
        <f aca="false">IF(J8702="PosK",SUMIFS(K:K,J:J,"eDNA",H:H,H8702),"")</f>
        <v>0</v>
      </c>
      <c r="P8702" s="62" t="n">
        <f aca="false">IF(K8704="No Ct",0,K8704)</f>
        <v>0</v>
      </c>
      <c r="Q8702" s="62" t="n">
        <f aca="false">IF(K8705="No Ct",0,K8705)</f>
        <v>0</v>
      </c>
      <c r="R8702" s="0" t="str">
        <f aca="false">IF(AND(L8702&gt;0,M8702=0),"Valid","Invalid")</f>
        <v>Valid</v>
      </c>
      <c r="S8702" s="0" t="str">
        <f aca="false">IF(OR(P8702&gt;1,Q8702&gt;1),"Present","Absent")</f>
        <v>Absent</v>
      </c>
      <c r="T8702" s="63" t="str">
        <f aca="false">IF(OR(AND(P8702&gt;1,P8702&lt;41),AND(Q8702&gt;1,Q8702&lt;41)),"Ct&lt;41","Ct&gt;41")</f>
        <v>Ct&gt;41</v>
      </c>
      <c r="U8702" s="0" t="str">
        <f aca="false">I8702</f>
        <v>StorVandsalamander</v>
      </c>
      <c r="V8702" s="0" t="str">
        <f aca="false">MID(F8702,10,9)</f>
        <v>DL2019039</v>
      </c>
      <c r="W8702" s="64" t="str">
        <f aca="false">V8702&amp;"_"&amp;U8702&amp;"_"&amp;R8702&amp;"_"&amp;S8702&amp;"_"&amp;T8702</f>
        <v>DL2019039_StorVandsalamander_Valid_Absent_Ct&gt;41</v>
      </c>
    </row>
    <row r="8703" customFormat="false" ht="14.25" hidden="false" customHeight="false" outlineLevel="0" collapsed="false">
      <c r="A8703" s="0" t="s">
        <v>756</v>
      </c>
      <c r="B8703" s="52" t="s">
        <v>1026</v>
      </c>
      <c r="C8703" s="52" t="s">
        <v>747</v>
      </c>
      <c r="D8703" s="53" t="n">
        <v>0.1</v>
      </c>
      <c r="E8703" s="53" t="s">
        <v>748</v>
      </c>
      <c r="F8703" s="0" t="s">
        <v>1453</v>
      </c>
      <c r="G8703" s="0" t="str">
        <f aca="false">LEFT(B8703,2)</f>
        <v>26</v>
      </c>
      <c r="H8703" s="0" t="str">
        <f aca="false">I8703&amp;"_"&amp;G8703&amp;"_"&amp;F8703</f>
        <v>StorVandsalamander_26_20190911_DL2019039_ChristianshavnsGym_koersel2</v>
      </c>
      <c r="I8703" s="61" t="str">
        <f aca="false">MID(RIGHT(B8703,LEN(B8703)-3),1,FIND("_",RIGHT(B8703,LEN(B8703)-3))-1)</f>
        <v>StorVandsalamander</v>
      </c>
      <c r="J8703" s="61" t="str">
        <f aca="false">TRIM(SUBSTITUTE(RIGHT(B8703,FIND(I8703,B8703)+1),"_",""))</f>
        <v>NegK</v>
      </c>
      <c r="K8703" s="0" t="str">
        <f aca="false">IFERROR(VALUE(SUBSTITUTE(E8703,".",",")),E8703)</f>
        <v>No Ct</v>
      </c>
      <c r="L8703" s="61" t="str">
        <f aca="false">IF(J8703="PosK",SUMIFS(K:K,J:J,"PosK",H:H,H8703),"")</f>
        <v/>
      </c>
      <c r="M8703" s="61" t="str">
        <f aca="false">IF(J8703="PosK",SUMIFS(K:K,J:J,"NegK",H:H,H8703),"")</f>
        <v/>
      </c>
      <c r="N8703" s="61" t="str">
        <f aca="false">IF(J8703="PosK",SUMIFS(K:K,J:J,"eDNA",H:H,H8703),"")</f>
        <v/>
      </c>
    </row>
    <row r="8704" customFormat="false" ht="14.25" hidden="false" customHeight="false" outlineLevel="0" collapsed="false">
      <c r="A8704" s="0" t="s">
        <v>758</v>
      </c>
      <c r="B8704" s="52" t="s">
        <v>1027</v>
      </c>
      <c r="C8704" s="52" t="s">
        <v>751</v>
      </c>
      <c r="D8704" s="53" t="n">
        <v>0.1</v>
      </c>
      <c r="E8704" s="53" t="s">
        <v>748</v>
      </c>
      <c r="F8704" s="0" t="s">
        <v>1453</v>
      </c>
      <c r="G8704" s="0" t="str">
        <f aca="false">LEFT(B8704,2)</f>
        <v>26</v>
      </c>
      <c r="H8704" s="0" t="str">
        <f aca="false">I8704&amp;"_"&amp;G8704&amp;"_"&amp;F8704</f>
        <v>StorVandsalamander_26_20190911_DL2019039_ChristianshavnsGym_koersel2</v>
      </c>
      <c r="I8704" s="61" t="str">
        <f aca="false">MID(RIGHT(B8704,LEN(B8704)-3),1,FIND("_",RIGHT(B8704,LEN(B8704)-3))-1)</f>
        <v>StorVandsalamander</v>
      </c>
      <c r="J8704" s="61" t="str">
        <f aca="false">TRIM(SUBSTITUTE(RIGHT(B8704,FIND(I8704,B8704)+1),"_",""))</f>
        <v>eDNA</v>
      </c>
      <c r="K8704" s="0" t="str">
        <f aca="false">IFERROR(VALUE(SUBSTITUTE(E8704,".",",")),E8704)</f>
        <v>No Ct</v>
      </c>
      <c r="L8704" s="61" t="str">
        <f aca="false">IF(J8704="PosK",SUMIFS(K:K,J:J,"PosK",H:H,H8704),"")</f>
        <v/>
      </c>
      <c r="M8704" s="61" t="str">
        <f aca="false">IF(J8704="PosK",SUMIFS(K:K,J:J,"NegK",H:H,H8704),"")</f>
        <v/>
      </c>
      <c r="N8704" s="61" t="str">
        <f aca="false">IF(J8704="PosK",SUMIFS(K:K,J:J,"eDNA",H:H,H8704),"")</f>
        <v/>
      </c>
      <c r="Q8704" s="62"/>
    </row>
    <row r="8705" customFormat="false" ht="14.25" hidden="false" customHeight="false" outlineLevel="0" collapsed="false">
      <c r="A8705" s="0" t="s">
        <v>760</v>
      </c>
      <c r="B8705" s="52" t="s">
        <v>1027</v>
      </c>
      <c r="C8705" s="52" t="s">
        <v>751</v>
      </c>
      <c r="D8705" s="53" t="n">
        <v>0.1</v>
      </c>
      <c r="E8705" s="53" t="s">
        <v>748</v>
      </c>
      <c r="F8705" s="0" t="s">
        <v>1453</v>
      </c>
      <c r="G8705" s="0" t="str">
        <f aca="false">LEFT(B8705,2)</f>
        <v>26</v>
      </c>
      <c r="H8705" s="0" t="str">
        <f aca="false">I8705&amp;"_"&amp;G8705&amp;"_"&amp;F8705</f>
        <v>StorVandsalamander_26_20190911_DL2019039_ChristianshavnsGym_koersel2</v>
      </c>
      <c r="I8705" s="61" t="str">
        <f aca="false">MID(RIGHT(B8705,LEN(B8705)-3),1,FIND("_",RIGHT(B8705,LEN(B8705)-3))-1)</f>
        <v>StorVandsalamander</v>
      </c>
      <c r="J8705" s="61" t="str">
        <f aca="false">TRIM(SUBSTITUTE(RIGHT(B8705,FIND(I8705,B8705)+1),"_",""))</f>
        <v>eDNA</v>
      </c>
      <c r="K8705" s="0" t="str">
        <f aca="false">IFERROR(VALUE(SUBSTITUTE(E8705,".",",")),E8705)</f>
        <v>No Ct</v>
      </c>
      <c r="L8705" s="61" t="str">
        <f aca="false">IF(J8705="PosK",SUMIFS(K:K,J:J,"PosK",H:H,H8705),"")</f>
        <v/>
      </c>
      <c r="M8705" s="61" t="str">
        <f aca="false">IF(J8705="PosK",SUMIFS(K:K,J:J,"NegK",H:H,H8705),"")</f>
        <v/>
      </c>
      <c r="N8705" s="61" t="str">
        <f aca="false">IF(J8705="PosK",SUMIFS(K:K,J:J,"eDNA",H:H,H8705),"")</f>
        <v/>
      </c>
      <c r="P8705" s="62"/>
      <c r="T8705" s="63"/>
      <c r="W8705" s="64"/>
    </row>
    <row r="8706" customFormat="false" ht="14.25" hidden="false" customHeight="false" outlineLevel="0" collapsed="false">
      <c r="A8706" s="0" t="s">
        <v>762</v>
      </c>
      <c r="B8706" s="52" t="s">
        <v>1029</v>
      </c>
      <c r="C8706" s="52" t="s">
        <v>743</v>
      </c>
      <c r="D8706" s="53" t="n">
        <v>0.1</v>
      </c>
      <c r="E8706" s="53" t="n">
        <v>31.54</v>
      </c>
      <c r="F8706" s="0" t="s">
        <v>1453</v>
      </c>
      <c r="G8706" s="0" t="str">
        <f aca="false">LEFT(B8706,2)</f>
        <v>27</v>
      </c>
      <c r="H8706" s="0" t="str">
        <f aca="false">I8706&amp;"_"&amp;G8706&amp;"_"&amp;F8706</f>
        <v>Strandtudse_27_20190911_DL2019039_ChristianshavnsGym_koersel2</v>
      </c>
      <c r="I8706" s="61" t="str">
        <f aca="false">MID(RIGHT(B8706,LEN(B8706)-3),1,FIND("_",RIGHT(B8706,LEN(B8706)-3))-1)</f>
        <v>Strandtudse</v>
      </c>
      <c r="J8706" s="61" t="str">
        <f aca="false">TRIM(SUBSTITUTE(RIGHT(B8706,FIND(I8706,B8706)+1),"_",""))</f>
        <v>PosK</v>
      </c>
      <c r="K8706" s="0" t="n">
        <f aca="false">IFERROR(VALUE(SUBSTITUTE(E8706,".",",")),E8706)</f>
        <v>31.54</v>
      </c>
      <c r="L8706" s="61" t="n">
        <f aca="false">IF(J8706="PosK",SUMIFS(K:K,J:J,"PosK",H:H,H8706),"")</f>
        <v>31.54</v>
      </c>
      <c r="M8706" s="61" t="n">
        <f aca="false">IF(J8706="PosK",SUMIFS(K:K,J:J,"NegK",H:H,H8706),"")</f>
        <v>0</v>
      </c>
      <c r="N8706" s="61" t="n">
        <f aca="false">IF(J8706="PosK",SUMIFS(K:K,J:J,"eDNA",H:H,H8706),"")</f>
        <v>0</v>
      </c>
      <c r="P8706" s="62" t="n">
        <f aca="false">IF(K8708="No Ct",0,K8708)</f>
        <v>0</v>
      </c>
      <c r="Q8706" s="62" t="n">
        <f aca="false">IF(K8709="No Ct",0,K8709)</f>
        <v>0</v>
      </c>
      <c r="R8706" s="0" t="str">
        <f aca="false">IF(AND(L8706&gt;0,M8706=0),"Valid","Invalid")</f>
        <v>Valid</v>
      </c>
      <c r="S8706" s="0" t="str">
        <f aca="false">IF(OR(P8706&gt;1,Q8706&gt;1),"Present","Absent")</f>
        <v>Absent</v>
      </c>
      <c r="T8706" s="63" t="str">
        <f aca="false">IF(OR(AND(P8706&gt;1,P8706&lt;41),AND(Q8706&gt;1,Q8706&lt;41)),"Ct&lt;41","Ct&gt;41")</f>
        <v>Ct&gt;41</v>
      </c>
      <c r="U8706" s="0" t="str">
        <f aca="false">I8706</f>
        <v>Strandtudse</v>
      </c>
      <c r="V8706" s="0" t="str">
        <f aca="false">MID(F8706,10,9)</f>
        <v>DL2019039</v>
      </c>
      <c r="W8706" s="64" t="str">
        <f aca="false">V8706&amp;"_"&amp;U8706&amp;"_"&amp;R8706&amp;"_"&amp;S8706&amp;"_"&amp;T8706</f>
        <v>DL2019039_Strandtudse_Valid_Absent_Ct&gt;41</v>
      </c>
    </row>
    <row r="8707" customFormat="false" ht="14.25" hidden="false" customHeight="false" outlineLevel="0" collapsed="false">
      <c r="A8707" s="0" t="s">
        <v>764</v>
      </c>
      <c r="B8707" s="52" t="s">
        <v>1030</v>
      </c>
      <c r="C8707" s="52" t="s">
        <v>747</v>
      </c>
      <c r="D8707" s="53" t="n">
        <v>0.1</v>
      </c>
      <c r="E8707" s="53" t="s">
        <v>748</v>
      </c>
      <c r="F8707" s="0" t="s">
        <v>1453</v>
      </c>
      <c r="G8707" s="0" t="str">
        <f aca="false">LEFT(B8707,2)</f>
        <v>27</v>
      </c>
      <c r="H8707" s="0" t="str">
        <f aca="false">I8707&amp;"_"&amp;G8707&amp;"_"&amp;F8707</f>
        <v>Strandtudse_27_20190911_DL2019039_ChristianshavnsGym_koersel2</v>
      </c>
      <c r="I8707" s="61" t="str">
        <f aca="false">MID(RIGHT(B8707,LEN(B8707)-3),1,FIND("_",RIGHT(B8707,LEN(B8707)-3))-1)</f>
        <v>Strandtudse</v>
      </c>
      <c r="J8707" s="61" t="str">
        <f aca="false">TRIM(SUBSTITUTE(RIGHT(B8707,FIND(I8707,B8707)+1),"_",""))</f>
        <v>NegK</v>
      </c>
      <c r="K8707" s="0" t="str">
        <f aca="false">IFERROR(VALUE(SUBSTITUTE(E8707,".",",")),E8707)</f>
        <v>No Ct</v>
      </c>
      <c r="L8707" s="61" t="str">
        <f aca="false">IF(J8707="PosK",SUMIFS(K:K,J:J,"PosK",H:H,H8707),"")</f>
        <v/>
      </c>
      <c r="M8707" s="61" t="str">
        <f aca="false">IF(J8707="PosK",SUMIFS(K:K,J:J,"NegK",H:H,H8707),"")</f>
        <v/>
      </c>
      <c r="N8707" s="61" t="str">
        <f aca="false">IF(J8707="PosK",SUMIFS(K:K,J:J,"eDNA",H:H,H8707),"")</f>
        <v/>
      </c>
    </row>
    <row r="8708" customFormat="false" ht="14.25" hidden="false" customHeight="false" outlineLevel="0" collapsed="false">
      <c r="A8708" s="0" t="s">
        <v>766</v>
      </c>
      <c r="B8708" s="52" t="s">
        <v>1031</v>
      </c>
      <c r="C8708" s="52" t="s">
        <v>751</v>
      </c>
      <c r="D8708" s="53" t="n">
        <v>0.1</v>
      </c>
      <c r="E8708" s="53" t="s">
        <v>748</v>
      </c>
      <c r="F8708" s="0" t="s">
        <v>1453</v>
      </c>
      <c r="G8708" s="0" t="str">
        <f aca="false">LEFT(B8708,2)</f>
        <v>27</v>
      </c>
      <c r="H8708" s="0" t="str">
        <f aca="false">I8708&amp;"_"&amp;G8708&amp;"_"&amp;F8708</f>
        <v>Strandtudse_27_20190911_DL2019039_ChristianshavnsGym_koersel2</v>
      </c>
      <c r="I8708" s="61" t="str">
        <f aca="false">MID(RIGHT(B8708,LEN(B8708)-3),1,FIND("_",RIGHT(B8708,LEN(B8708)-3))-1)</f>
        <v>Strandtudse</v>
      </c>
      <c r="J8708" s="61" t="str">
        <f aca="false">TRIM(SUBSTITUTE(RIGHT(B8708,FIND(I8708,B8708)+1),"_",""))</f>
        <v>eDNA</v>
      </c>
      <c r="K8708" s="0" t="str">
        <f aca="false">IFERROR(VALUE(SUBSTITUTE(E8708,".",",")),E8708)</f>
        <v>No Ct</v>
      </c>
      <c r="L8708" s="61" t="str">
        <f aca="false">IF(J8708="PosK",SUMIFS(K:K,J:J,"PosK",H:H,H8708),"")</f>
        <v/>
      </c>
      <c r="M8708" s="61" t="str">
        <f aca="false">IF(J8708="PosK",SUMIFS(K:K,J:J,"NegK",H:H,H8708),"")</f>
        <v/>
      </c>
      <c r="N8708" s="61" t="str">
        <f aca="false">IF(J8708="PosK",SUMIFS(K:K,J:J,"eDNA",H:H,H8708),"")</f>
        <v/>
      </c>
      <c r="Q8708" s="62"/>
    </row>
    <row r="8709" customFormat="false" ht="14.25" hidden="false" customHeight="false" outlineLevel="0" collapsed="false">
      <c r="A8709" s="0" t="s">
        <v>768</v>
      </c>
      <c r="B8709" s="52" t="s">
        <v>1031</v>
      </c>
      <c r="C8709" s="52" t="s">
        <v>751</v>
      </c>
      <c r="D8709" s="53" t="n">
        <v>0.1</v>
      </c>
      <c r="E8709" s="53" t="s">
        <v>748</v>
      </c>
      <c r="F8709" s="0" t="s">
        <v>1453</v>
      </c>
      <c r="G8709" s="0" t="str">
        <f aca="false">LEFT(B8709,2)</f>
        <v>27</v>
      </c>
      <c r="H8709" s="0" t="str">
        <f aca="false">I8709&amp;"_"&amp;G8709&amp;"_"&amp;F8709</f>
        <v>Strandtudse_27_20190911_DL2019039_ChristianshavnsGym_koersel2</v>
      </c>
      <c r="I8709" s="61" t="str">
        <f aca="false">MID(RIGHT(B8709,LEN(B8709)-3),1,FIND("_",RIGHT(B8709,LEN(B8709)-3))-1)</f>
        <v>Strandtudse</v>
      </c>
      <c r="J8709" s="61" t="str">
        <f aca="false">TRIM(SUBSTITUTE(RIGHT(B8709,FIND(I8709,B8709)+1),"_",""))</f>
        <v>eDNA</v>
      </c>
      <c r="K8709" s="0" t="str">
        <f aca="false">IFERROR(VALUE(SUBSTITUTE(E8709,".",",")),E8709)</f>
        <v>No Ct</v>
      </c>
      <c r="L8709" s="61" t="str">
        <f aca="false">IF(J8709="PosK",SUMIFS(K:K,J:J,"PosK",H:H,H8709),"")</f>
        <v/>
      </c>
      <c r="M8709" s="61" t="str">
        <f aca="false">IF(J8709="PosK",SUMIFS(K:K,J:J,"NegK",H:H,H8709),"")</f>
        <v/>
      </c>
      <c r="N8709" s="61" t="str">
        <f aca="false">IF(J8709="PosK",SUMIFS(K:K,J:J,"eDNA",H:H,H8709),"")</f>
        <v/>
      </c>
      <c r="P8709" s="62"/>
      <c r="T8709" s="63"/>
      <c r="W8709" s="64"/>
    </row>
    <row r="8710" customFormat="false" ht="14.25" hidden="false" customHeight="false" outlineLevel="0" collapsed="false">
      <c r="A8710" s="0" t="s">
        <v>770</v>
      </c>
      <c r="B8710" s="52" t="s">
        <v>1033</v>
      </c>
      <c r="C8710" s="52" t="s">
        <v>743</v>
      </c>
      <c r="D8710" s="53" t="n">
        <v>0.1</v>
      </c>
      <c r="E8710" s="53" t="n">
        <v>36.96</v>
      </c>
      <c r="F8710" s="0" t="s">
        <v>1453</v>
      </c>
      <c r="G8710" s="0" t="str">
        <f aca="false">LEFT(B8710,2)</f>
        <v>28</v>
      </c>
      <c r="H8710" s="0" t="str">
        <f aca="false">I8710&amp;"_"&amp;G8710&amp;"_"&amp;F8710</f>
        <v>GroenbrogetTudse_28_20190911_DL2019039_ChristianshavnsGym_koersel2</v>
      </c>
      <c r="I8710" s="61" t="str">
        <f aca="false">MID(RIGHT(B8710,LEN(B8710)-3),1,FIND("_",RIGHT(B8710,LEN(B8710)-3))-1)</f>
        <v>GroenbrogetTudse</v>
      </c>
      <c r="J8710" s="61" t="str">
        <f aca="false">TRIM(SUBSTITUTE(RIGHT(B8710,FIND(I8710,B8710)+1),"_",""))</f>
        <v>PosK</v>
      </c>
      <c r="K8710" s="0" t="n">
        <f aca="false">IFERROR(VALUE(SUBSTITUTE(E8710,".",",")),E8710)</f>
        <v>36.96</v>
      </c>
      <c r="L8710" s="61" t="n">
        <f aca="false">IF(J8710="PosK",SUMIFS(K:K,J:J,"PosK",H:H,H8710),"")</f>
        <v>36.96</v>
      </c>
      <c r="M8710" s="61" t="n">
        <f aca="false">IF(J8710="PosK",SUMIFS(K:K,J:J,"NegK",H:H,H8710),"")</f>
        <v>0</v>
      </c>
      <c r="N8710" s="61" t="n">
        <f aca="false">IF(J8710="PosK",SUMIFS(K:K,J:J,"eDNA",H:H,H8710),"")</f>
        <v>0</v>
      </c>
      <c r="P8710" s="62" t="n">
        <f aca="false">IF(K8712="No Ct",0,K8712)</f>
        <v>0</v>
      </c>
      <c r="Q8710" s="62" t="n">
        <f aca="false">IF(K8713="No Ct",0,K8713)</f>
        <v>0</v>
      </c>
      <c r="R8710" s="0" t="str">
        <f aca="false">IF(AND(L8710&gt;0,M8710=0),"Valid","Invalid")</f>
        <v>Valid</v>
      </c>
      <c r="S8710" s="0" t="str">
        <f aca="false">IF(OR(P8710&gt;1,Q8710&gt;1),"Present","Absent")</f>
        <v>Absent</v>
      </c>
      <c r="T8710" s="63" t="str">
        <f aca="false">IF(OR(AND(P8710&gt;1,P8710&lt;41),AND(Q8710&gt;1,Q8710&lt;41)),"Ct&lt;41","Ct&gt;41")</f>
        <v>Ct&gt;41</v>
      </c>
      <c r="U8710" s="0" t="str">
        <f aca="false">I8710</f>
        <v>GroenbrogetTudse</v>
      </c>
      <c r="V8710" s="0" t="str">
        <f aca="false">MID(F8710,10,9)</f>
        <v>DL2019039</v>
      </c>
      <c r="W8710" s="64" t="str">
        <f aca="false">V8710&amp;"_"&amp;U8710&amp;"_"&amp;R8710&amp;"_"&amp;S8710&amp;"_"&amp;T8710</f>
        <v>DL2019039_GroenbrogetTudse_Valid_Absent_Ct&gt;41</v>
      </c>
    </row>
    <row r="8711" customFormat="false" ht="14.25" hidden="false" customHeight="false" outlineLevel="0" collapsed="false">
      <c r="A8711" s="0" t="s">
        <v>772</v>
      </c>
      <c r="B8711" s="52" t="s">
        <v>1034</v>
      </c>
      <c r="C8711" s="52" t="s">
        <v>747</v>
      </c>
      <c r="D8711" s="53" t="n">
        <v>0.1</v>
      </c>
      <c r="E8711" s="53" t="s">
        <v>748</v>
      </c>
      <c r="F8711" s="0" t="s">
        <v>1453</v>
      </c>
      <c r="G8711" s="0" t="str">
        <f aca="false">LEFT(B8711,2)</f>
        <v>28</v>
      </c>
      <c r="H8711" s="0" t="str">
        <f aca="false">I8711&amp;"_"&amp;G8711&amp;"_"&amp;F8711</f>
        <v>GroenbrogetTudse_28_20190911_DL2019039_ChristianshavnsGym_koersel2</v>
      </c>
      <c r="I8711" s="61" t="str">
        <f aca="false">MID(RIGHT(B8711,LEN(B8711)-3),1,FIND("_",RIGHT(B8711,LEN(B8711)-3))-1)</f>
        <v>GroenbrogetTudse</v>
      </c>
      <c r="J8711" s="61" t="str">
        <f aca="false">TRIM(SUBSTITUTE(RIGHT(B8711,FIND(I8711,B8711)+1),"_",""))</f>
        <v>NegK</v>
      </c>
      <c r="K8711" s="0" t="str">
        <f aca="false">IFERROR(VALUE(SUBSTITUTE(E8711,".",",")),E8711)</f>
        <v>No Ct</v>
      </c>
      <c r="L8711" s="61" t="str">
        <f aca="false">IF(J8711="PosK",SUMIFS(K:K,J:J,"PosK",H:H,H8711),"")</f>
        <v/>
      </c>
      <c r="M8711" s="61" t="str">
        <f aca="false">IF(J8711="PosK",SUMIFS(K:K,J:J,"NegK",H:H,H8711),"")</f>
        <v/>
      </c>
      <c r="N8711" s="61" t="str">
        <f aca="false">IF(J8711="PosK",SUMIFS(K:K,J:J,"eDNA",H:H,H8711),"")</f>
        <v/>
      </c>
    </row>
    <row r="8712" customFormat="false" ht="14.25" hidden="false" customHeight="false" outlineLevel="0" collapsed="false">
      <c r="A8712" s="0" t="s">
        <v>774</v>
      </c>
      <c r="B8712" s="52" t="s">
        <v>1035</v>
      </c>
      <c r="C8712" s="52" t="s">
        <v>751</v>
      </c>
      <c r="D8712" s="53" t="n">
        <v>0.1</v>
      </c>
      <c r="E8712" s="53" t="s">
        <v>748</v>
      </c>
      <c r="F8712" s="0" t="s">
        <v>1453</v>
      </c>
      <c r="G8712" s="0" t="str">
        <f aca="false">LEFT(B8712,2)</f>
        <v>28</v>
      </c>
      <c r="H8712" s="0" t="str">
        <f aca="false">I8712&amp;"_"&amp;G8712&amp;"_"&amp;F8712</f>
        <v>GroenbrogetTudse_28_20190911_DL2019039_ChristianshavnsGym_koersel2</v>
      </c>
      <c r="I8712" s="61" t="str">
        <f aca="false">MID(RIGHT(B8712,LEN(B8712)-3),1,FIND("_",RIGHT(B8712,LEN(B8712)-3))-1)</f>
        <v>GroenbrogetTudse</v>
      </c>
      <c r="J8712" s="61" t="str">
        <f aca="false">TRIM(SUBSTITUTE(RIGHT(B8712,FIND(I8712,B8712)+1),"_",""))</f>
        <v>eDNA</v>
      </c>
      <c r="K8712" s="0" t="str">
        <f aca="false">IFERROR(VALUE(SUBSTITUTE(E8712,".",",")),E8712)</f>
        <v>No Ct</v>
      </c>
      <c r="L8712" s="61" t="str">
        <f aca="false">IF(J8712="PosK",SUMIFS(K:K,J:J,"PosK",H:H,H8712),"")</f>
        <v/>
      </c>
      <c r="M8712" s="61" t="str">
        <f aca="false">IF(J8712="PosK",SUMIFS(K:K,J:J,"NegK",H:H,H8712),"")</f>
        <v/>
      </c>
      <c r="N8712" s="61" t="str">
        <f aca="false">IF(J8712="PosK",SUMIFS(K:K,J:J,"eDNA",H:H,H8712),"")</f>
        <v/>
      </c>
      <c r="Q8712" s="62"/>
    </row>
    <row r="8713" customFormat="false" ht="14.25" hidden="false" customHeight="false" outlineLevel="0" collapsed="false">
      <c r="A8713" s="0" t="s">
        <v>776</v>
      </c>
      <c r="B8713" s="52" t="s">
        <v>1035</v>
      </c>
      <c r="C8713" s="52" t="s">
        <v>751</v>
      </c>
      <c r="D8713" s="53" t="n">
        <v>0.1</v>
      </c>
      <c r="E8713" s="53" t="s">
        <v>748</v>
      </c>
      <c r="F8713" s="0" t="s">
        <v>1453</v>
      </c>
      <c r="G8713" s="0" t="str">
        <f aca="false">LEFT(B8713,2)</f>
        <v>28</v>
      </c>
      <c r="H8713" s="0" t="str">
        <f aca="false">I8713&amp;"_"&amp;G8713&amp;"_"&amp;F8713</f>
        <v>GroenbrogetTudse_28_20190911_DL2019039_ChristianshavnsGym_koersel2</v>
      </c>
      <c r="I8713" s="61" t="str">
        <f aca="false">MID(RIGHT(B8713,LEN(B8713)-3),1,FIND("_",RIGHT(B8713,LEN(B8713)-3))-1)</f>
        <v>GroenbrogetTudse</v>
      </c>
      <c r="J8713" s="61" t="str">
        <f aca="false">TRIM(SUBSTITUTE(RIGHT(B8713,FIND(I8713,B8713)+1),"_",""))</f>
        <v>eDNA</v>
      </c>
      <c r="K8713" s="0" t="str">
        <f aca="false">IFERROR(VALUE(SUBSTITUTE(E8713,".",",")),E8713)</f>
        <v>No Ct</v>
      </c>
      <c r="L8713" s="61" t="str">
        <f aca="false">IF(J8713="PosK",SUMIFS(K:K,J:J,"PosK",H:H,H8713),"")</f>
        <v/>
      </c>
      <c r="M8713" s="61" t="str">
        <f aca="false">IF(J8713="PosK",SUMIFS(K:K,J:J,"NegK",H:H,H8713),"")</f>
        <v/>
      </c>
      <c r="N8713" s="61" t="str">
        <f aca="false">IF(J8713="PosK",SUMIFS(K:K,J:J,"eDNA",H:H,H8713),"")</f>
        <v/>
      </c>
      <c r="P8713" s="62"/>
      <c r="T8713" s="63"/>
      <c r="W8713" s="64"/>
    </row>
    <row r="8714" customFormat="false" ht="14.25" hidden="false" customHeight="false" outlineLevel="0" collapsed="false">
      <c r="A8714" s="0" t="s">
        <v>778</v>
      </c>
      <c r="B8714" s="52" t="s">
        <v>1037</v>
      </c>
      <c r="C8714" s="52" t="s">
        <v>743</v>
      </c>
      <c r="D8714" s="53" t="n">
        <v>0.1</v>
      </c>
      <c r="E8714" s="53" t="s">
        <v>748</v>
      </c>
      <c r="F8714" s="0" t="s">
        <v>1453</v>
      </c>
      <c r="G8714" s="0" t="str">
        <f aca="false">LEFT(B8714,2)</f>
        <v>29</v>
      </c>
      <c r="H8714" s="0" t="str">
        <f aca="false">I8714&amp;"_"&amp;G8714&amp;"_"&amp;F8714</f>
        <v>Loevfroe_29_20190911_DL2019039_ChristianshavnsGym_koersel2</v>
      </c>
      <c r="I8714" s="61" t="str">
        <f aca="false">MID(RIGHT(B8714,LEN(B8714)-3),1,FIND("_",RIGHT(B8714,LEN(B8714)-3))-1)</f>
        <v>Loevfroe</v>
      </c>
      <c r="J8714" s="61" t="str">
        <f aca="false">TRIM(SUBSTITUTE(RIGHT(B8714,FIND(I8714,B8714)+1),"_",""))</f>
        <v>PosK</v>
      </c>
      <c r="K8714" s="0" t="str">
        <f aca="false">IFERROR(VALUE(SUBSTITUTE(E8714,".",",")),E8714)</f>
        <v>No Ct</v>
      </c>
      <c r="L8714" s="61" t="n">
        <f aca="false">IF(J8714="PosK",SUMIFS(K:K,J:J,"PosK",H:H,H8714),"")</f>
        <v>0</v>
      </c>
      <c r="M8714" s="61" t="n">
        <f aca="false">IF(J8714="PosK",SUMIFS(K:K,J:J,"NegK",H:H,H8714),"")</f>
        <v>0</v>
      </c>
      <c r="N8714" s="61" t="n">
        <f aca="false">IF(J8714="PosK",SUMIFS(K:K,J:J,"eDNA",H:H,H8714),"")</f>
        <v>0</v>
      </c>
      <c r="P8714" s="62" t="n">
        <f aca="false">IF(K8716="No Ct",0,K8716)</f>
        <v>0</v>
      </c>
      <c r="Q8714" s="62" t="n">
        <f aca="false">IF(K8717="No Ct",0,K8717)</f>
        <v>0</v>
      </c>
      <c r="R8714" s="0" t="str">
        <f aca="false">IF(AND(L8714&gt;0,M8714=0),"Valid","Invalid")</f>
        <v>Invalid</v>
      </c>
      <c r="S8714" s="0" t="str">
        <f aca="false">IF(OR(P8714&gt;1,Q8714&gt;1),"Present","Absent")</f>
        <v>Absent</v>
      </c>
      <c r="T8714" s="63" t="str">
        <f aca="false">IF(OR(AND(P8714&gt;1,P8714&lt;41),AND(Q8714&gt;1,Q8714&lt;41)),"Ct&lt;41","Ct&gt;41")</f>
        <v>Ct&gt;41</v>
      </c>
      <c r="U8714" s="0" t="str">
        <f aca="false">I8714</f>
        <v>Loevfroe</v>
      </c>
      <c r="V8714" s="0" t="str">
        <f aca="false">MID(F8714,10,9)</f>
        <v>DL2019039</v>
      </c>
      <c r="W8714" s="64" t="str">
        <f aca="false">V8714&amp;"_"&amp;U8714&amp;"_"&amp;R8714&amp;"_"&amp;S8714&amp;"_"&amp;T8714</f>
        <v>DL2019039_Loevfroe_Invalid_Absent_Ct&gt;41</v>
      </c>
    </row>
    <row r="8715" customFormat="false" ht="14.25" hidden="false" customHeight="false" outlineLevel="0" collapsed="false">
      <c r="A8715" s="0" t="s">
        <v>780</v>
      </c>
      <c r="B8715" s="52" t="s">
        <v>1038</v>
      </c>
      <c r="C8715" s="52" t="s">
        <v>747</v>
      </c>
      <c r="D8715" s="53" t="n">
        <v>0.1</v>
      </c>
      <c r="E8715" s="53" t="s">
        <v>748</v>
      </c>
      <c r="F8715" s="0" t="s">
        <v>1453</v>
      </c>
      <c r="G8715" s="0" t="str">
        <f aca="false">LEFT(B8715,2)</f>
        <v>29</v>
      </c>
      <c r="H8715" s="0" t="str">
        <f aca="false">I8715&amp;"_"&amp;G8715&amp;"_"&amp;F8715</f>
        <v>Loevfroe_29_20190911_DL2019039_ChristianshavnsGym_koersel2</v>
      </c>
      <c r="I8715" s="61" t="str">
        <f aca="false">MID(RIGHT(B8715,LEN(B8715)-3),1,FIND("_",RIGHT(B8715,LEN(B8715)-3))-1)</f>
        <v>Loevfroe</v>
      </c>
      <c r="J8715" s="61" t="str">
        <f aca="false">TRIM(SUBSTITUTE(RIGHT(B8715,FIND(I8715,B8715)+1),"_",""))</f>
        <v>NegK</v>
      </c>
      <c r="K8715" s="0" t="str">
        <f aca="false">IFERROR(VALUE(SUBSTITUTE(E8715,".",",")),E8715)</f>
        <v>No Ct</v>
      </c>
      <c r="L8715" s="61" t="str">
        <f aca="false">IF(J8715="PosK",SUMIFS(K:K,J:J,"PosK",H:H,H8715),"")</f>
        <v/>
      </c>
      <c r="M8715" s="61" t="str">
        <f aca="false">IF(J8715="PosK",SUMIFS(K:K,J:J,"NegK",H:H,H8715),"")</f>
        <v/>
      </c>
      <c r="N8715" s="61" t="str">
        <f aca="false">IF(J8715="PosK",SUMIFS(K:K,J:J,"eDNA",H:H,H8715),"")</f>
        <v/>
      </c>
    </row>
    <row r="8716" customFormat="false" ht="14.25" hidden="false" customHeight="false" outlineLevel="0" collapsed="false">
      <c r="A8716" s="0" t="s">
        <v>782</v>
      </c>
      <c r="B8716" s="52" t="s">
        <v>1039</v>
      </c>
      <c r="C8716" s="52" t="s">
        <v>751</v>
      </c>
      <c r="D8716" s="53" t="n">
        <v>0.1</v>
      </c>
      <c r="E8716" s="53" t="s">
        <v>748</v>
      </c>
      <c r="F8716" s="0" t="s">
        <v>1453</v>
      </c>
      <c r="G8716" s="0" t="str">
        <f aca="false">LEFT(B8716,2)</f>
        <v>29</v>
      </c>
      <c r="H8716" s="0" t="str">
        <f aca="false">I8716&amp;"_"&amp;G8716&amp;"_"&amp;F8716</f>
        <v>Loevfroe_29_20190911_DL2019039_ChristianshavnsGym_koersel2</v>
      </c>
      <c r="I8716" s="61" t="str">
        <f aca="false">MID(RIGHT(B8716,LEN(B8716)-3),1,FIND("_",RIGHT(B8716,LEN(B8716)-3))-1)</f>
        <v>Loevfroe</v>
      </c>
      <c r="J8716" s="61" t="str">
        <f aca="false">TRIM(SUBSTITUTE(RIGHT(B8716,FIND(I8716,B8716)+1),"_",""))</f>
        <v>eDNA</v>
      </c>
      <c r="K8716" s="0" t="str">
        <f aca="false">IFERROR(VALUE(SUBSTITUTE(E8716,".",",")),E8716)</f>
        <v>No Ct</v>
      </c>
      <c r="L8716" s="61" t="str">
        <f aca="false">IF(J8716="PosK",SUMIFS(K:K,J:J,"PosK",H:H,H8716),"")</f>
        <v/>
      </c>
      <c r="M8716" s="61" t="str">
        <f aca="false">IF(J8716="PosK",SUMIFS(K:K,J:J,"NegK",H:H,H8716),"")</f>
        <v/>
      </c>
      <c r="N8716" s="61" t="str">
        <f aca="false">IF(J8716="PosK",SUMIFS(K:K,J:J,"eDNA",H:H,H8716),"")</f>
        <v/>
      </c>
      <c r="Q8716" s="62"/>
    </row>
    <row r="8717" customFormat="false" ht="14.25" hidden="false" customHeight="false" outlineLevel="0" collapsed="false">
      <c r="A8717" s="0" t="s">
        <v>784</v>
      </c>
      <c r="B8717" s="52" t="s">
        <v>1039</v>
      </c>
      <c r="C8717" s="52" t="s">
        <v>751</v>
      </c>
      <c r="D8717" s="53" t="n">
        <v>0.1</v>
      </c>
      <c r="E8717" s="53" t="s">
        <v>748</v>
      </c>
      <c r="F8717" s="0" t="s">
        <v>1453</v>
      </c>
      <c r="G8717" s="0" t="str">
        <f aca="false">LEFT(B8717,2)</f>
        <v>29</v>
      </c>
      <c r="H8717" s="0" t="str">
        <f aca="false">I8717&amp;"_"&amp;G8717&amp;"_"&amp;F8717</f>
        <v>Loevfroe_29_20190911_DL2019039_ChristianshavnsGym_koersel2</v>
      </c>
      <c r="I8717" s="61" t="str">
        <f aca="false">MID(RIGHT(B8717,LEN(B8717)-3),1,FIND("_",RIGHT(B8717,LEN(B8717)-3))-1)</f>
        <v>Loevfroe</v>
      </c>
      <c r="J8717" s="61" t="str">
        <f aca="false">TRIM(SUBSTITUTE(RIGHT(B8717,FIND(I8717,B8717)+1),"_",""))</f>
        <v>eDNA</v>
      </c>
      <c r="K8717" s="0" t="str">
        <f aca="false">IFERROR(VALUE(SUBSTITUTE(E8717,".",",")),E8717)</f>
        <v>No Ct</v>
      </c>
      <c r="L8717" s="61" t="str">
        <f aca="false">IF(J8717="PosK",SUMIFS(K:K,J:J,"PosK",H:H,H8717),"")</f>
        <v/>
      </c>
      <c r="M8717" s="61" t="str">
        <f aca="false">IF(J8717="PosK",SUMIFS(K:K,J:J,"NegK",H:H,H8717),"")</f>
        <v/>
      </c>
      <c r="N8717" s="61" t="str">
        <f aca="false">IF(J8717="PosK",SUMIFS(K:K,J:J,"eDNA",H:H,H8717),"")</f>
        <v/>
      </c>
      <c r="P8717" s="62"/>
      <c r="T8717" s="63"/>
      <c r="W8717" s="64"/>
    </row>
    <row r="8718" customFormat="false" ht="14.25" hidden="false" customHeight="false" outlineLevel="0" collapsed="false">
      <c r="A8718" s="0" t="s">
        <v>786</v>
      </c>
      <c r="B8718" s="52" t="s">
        <v>1041</v>
      </c>
      <c r="C8718" s="52" t="s">
        <v>743</v>
      </c>
      <c r="D8718" s="53" t="n">
        <v>0.1</v>
      </c>
      <c r="E8718" s="53" t="n">
        <v>26.56</v>
      </c>
      <c r="F8718" s="0" t="s">
        <v>1453</v>
      </c>
      <c r="G8718" s="0" t="str">
        <f aca="false">LEFT(B8718,2)</f>
        <v>30</v>
      </c>
      <c r="H8718" s="0" t="str">
        <f aca="false">I8718&amp;"_"&amp;G8718&amp;"_"&amp;F8718</f>
        <v>Klokkefroe_30_20190911_DL2019039_ChristianshavnsGym_koersel2</v>
      </c>
      <c r="I8718" s="61" t="str">
        <f aca="false">MID(RIGHT(B8718,LEN(B8718)-3),1,FIND("_",RIGHT(B8718,LEN(B8718)-3))-1)</f>
        <v>Klokkefroe</v>
      </c>
      <c r="J8718" s="61" t="str">
        <f aca="false">TRIM(SUBSTITUTE(RIGHT(B8718,FIND(I8718,B8718)+1),"_",""))</f>
        <v>PosK</v>
      </c>
      <c r="K8718" s="0" t="n">
        <f aca="false">IFERROR(VALUE(SUBSTITUTE(E8718,".",",")),E8718)</f>
        <v>26.56</v>
      </c>
      <c r="L8718" s="61" t="n">
        <f aca="false">IF(J8718="PosK",SUMIFS(K:K,J:J,"PosK",H:H,H8718),"")</f>
        <v>26.56</v>
      </c>
      <c r="M8718" s="61" t="n">
        <f aca="false">IF(J8718="PosK",SUMIFS(K:K,J:J,"NegK",H:H,H8718),"")</f>
        <v>0</v>
      </c>
      <c r="N8718" s="61" t="n">
        <f aca="false">IF(J8718="PosK",SUMIFS(K:K,J:J,"eDNA",H:H,H8718),"")</f>
        <v>0</v>
      </c>
      <c r="P8718" s="62" t="n">
        <f aca="false">IF(K8720="No Ct",0,K8720)</f>
        <v>0</v>
      </c>
      <c r="Q8718" s="62" t="n">
        <f aca="false">IF(K8721="No Ct",0,K8721)</f>
        <v>0</v>
      </c>
      <c r="R8718" s="0" t="str">
        <f aca="false">IF(AND(L8718&gt;0,M8718=0),"Valid","Invalid")</f>
        <v>Valid</v>
      </c>
      <c r="S8718" s="0" t="str">
        <f aca="false">IF(OR(P8718&gt;1,Q8718&gt;1),"Present","Absent")</f>
        <v>Absent</v>
      </c>
      <c r="T8718" s="63" t="str">
        <f aca="false">IF(OR(AND(P8718&gt;1,P8718&lt;41),AND(Q8718&gt;1,Q8718&lt;41)),"Ct&lt;41","Ct&gt;41")</f>
        <v>Ct&gt;41</v>
      </c>
      <c r="U8718" s="0" t="str">
        <f aca="false">I8718</f>
        <v>Klokkefroe</v>
      </c>
      <c r="V8718" s="0" t="str">
        <f aca="false">MID(F8718,10,9)</f>
        <v>DL2019039</v>
      </c>
      <c r="W8718" s="64" t="str">
        <f aca="false">V8718&amp;"_"&amp;U8718&amp;"_"&amp;R8718&amp;"_"&amp;S8718&amp;"_"&amp;T8718</f>
        <v>DL2019039_Klokkefroe_Valid_Absent_Ct&gt;41</v>
      </c>
    </row>
    <row r="8719" customFormat="false" ht="14.25" hidden="false" customHeight="false" outlineLevel="0" collapsed="false">
      <c r="A8719" s="0" t="s">
        <v>788</v>
      </c>
      <c r="B8719" s="52" t="s">
        <v>1042</v>
      </c>
      <c r="C8719" s="52" t="s">
        <v>747</v>
      </c>
      <c r="D8719" s="53" t="n">
        <v>0.1</v>
      </c>
      <c r="E8719" s="53" t="s">
        <v>748</v>
      </c>
      <c r="F8719" s="0" t="s">
        <v>1453</v>
      </c>
      <c r="G8719" s="0" t="str">
        <f aca="false">LEFT(B8719,2)</f>
        <v>30</v>
      </c>
      <c r="H8719" s="0" t="str">
        <f aca="false">I8719&amp;"_"&amp;G8719&amp;"_"&amp;F8719</f>
        <v>Klokkefroe_30_20190911_DL2019039_ChristianshavnsGym_koersel2</v>
      </c>
      <c r="I8719" s="61" t="str">
        <f aca="false">MID(RIGHT(B8719,LEN(B8719)-3),1,FIND("_",RIGHT(B8719,LEN(B8719)-3))-1)</f>
        <v>Klokkefroe</v>
      </c>
      <c r="J8719" s="61" t="str">
        <f aca="false">TRIM(SUBSTITUTE(RIGHT(B8719,FIND(I8719,B8719)+1),"_",""))</f>
        <v>NegK</v>
      </c>
      <c r="K8719" s="0" t="str">
        <f aca="false">IFERROR(VALUE(SUBSTITUTE(E8719,".",",")),E8719)</f>
        <v>No Ct</v>
      </c>
      <c r="L8719" s="61" t="str">
        <f aca="false">IF(J8719="PosK",SUMIFS(K:K,J:J,"PosK",H:H,H8719),"")</f>
        <v/>
      </c>
      <c r="M8719" s="61" t="str">
        <f aca="false">IF(J8719="PosK",SUMIFS(K:K,J:J,"NegK",H:H,H8719),"")</f>
        <v/>
      </c>
      <c r="N8719" s="61" t="str">
        <f aca="false">IF(J8719="PosK",SUMIFS(K:K,J:J,"eDNA",H:H,H8719),"")</f>
        <v/>
      </c>
    </row>
    <row r="8720" customFormat="false" ht="14.25" hidden="false" customHeight="false" outlineLevel="0" collapsed="false">
      <c r="A8720" s="0" t="s">
        <v>790</v>
      </c>
      <c r="B8720" s="52" t="s">
        <v>1043</v>
      </c>
      <c r="C8720" s="52" t="s">
        <v>751</v>
      </c>
      <c r="D8720" s="53" t="n">
        <v>0.1</v>
      </c>
      <c r="E8720" s="53" t="s">
        <v>748</v>
      </c>
      <c r="F8720" s="0" t="s">
        <v>1453</v>
      </c>
      <c r="G8720" s="0" t="str">
        <f aca="false">LEFT(B8720,2)</f>
        <v>30</v>
      </c>
      <c r="H8720" s="0" t="str">
        <f aca="false">I8720&amp;"_"&amp;G8720&amp;"_"&amp;F8720</f>
        <v>Klokkefroe_30_20190911_DL2019039_ChristianshavnsGym_koersel2</v>
      </c>
      <c r="I8720" s="61" t="str">
        <f aca="false">MID(RIGHT(B8720,LEN(B8720)-3),1,FIND("_",RIGHT(B8720,LEN(B8720)-3))-1)</f>
        <v>Klokkefroe</v>
      </c>
      <c r="J8720" s="61" t="str">
        <f aca="false">TRIM(SUBSTITUTE(RIGHT(B8720,FIND(I8720,B8720)+1),"_",""))</f>
        <v>eDNA</v>
      </c>
      <c r="K8720" s="0" t="str">
        <f aca="false">IFERROR(VALUE(SUBSTITUTE(E8720,".",",")),E8720)</f>
        <v>No Ct</v>
      </c>
      <c r="L8720" s="61" t="str">
        <f aca="false">IF(J8720="PosK",SUMIFS(K:K,J:J,"PosK",H:H,H8720),"")</f>
        <v/>
      </c>
      <c r="M8720" s="61" t="str">
        <f aca="false">IF(J8720="PosK",SUMIFS(K:K,J:J,"NegK",H:H,H8720),"")</f>
        <v/>
      </c>
      <c r="N8720" s="61" t="str">
        <f aca="false">IF(J8720="PosK",SUMIFS(K:K,J:J,"eDNA",H:H,H8720),"")</f>
        <v/>
      </c>
      <c r="Q8720" s="62"/>
    </row>
    <row r="8721" customFormat="false" ht="14.25" hidden="false" customHeight="false" outlineLevel="0" collapsed="false">
      <c r="A8721" s="0" t="s">
        <v>792</v>
      </c>
      <c r="B8721" s="52" t="s">
        <v>1043</v>
      </c>
      <c r="C8721" s="52" t="s">
        <v>751</v>
      </c>
      <c r="D8721" s="53" t="n">
        <v>0.1</v>
      </c>
      <c r="E8721" s="53" t="s">
        <v>748</v>
      </c>
      <c r="F8721" s="0" t="s">
        <v>1453</v>
      </c>
      <c r="G8721" s="0" t="str">
        <f aca="false">LEFT(B8721,2)</f>
        <v>30</v>
      </c>
      <c r="H8721" s="0" t="str">
        <f aca="false">I8721&amp;"_"&amp;G8721&amp;"_"&amp;F8721</f>
        <v>Klokkefroe_30_20190911_DL2019039_ChristianshavnsGym_koersel2</v>
      </c>
      <c r="I8721" s="61" t="str">
        <f aca="false">MID(RIGHT(B8721,LEN(B8721)-3),1,FIND("_",RIGHT(B8721,LEN(B8721)-3))-1)</f>
        <v>Klokkefroe</v>
      </c>
      <c r="J8721" s="61" t="str">
        <f aca="false">TRIM(SUBSTITUTE(RIGHT(B8721,FIND(I8721,B8721)+1),"_",""))</f>
        <v>eDNA</v>
      </c>
      <c r="K8721" s="0" t="str">
        <f aca="false">IFERROR(VALUE(SUBSTITUTE(E8721,".",",")),E8721)</f>
        <v>No Ct</v>
      </c>
      <c r="L8721" s="61" t="str">
        <f aca="false">IF(J8721="PosK",SUMIFS(K:K,J:J,"PosK",H:H,H8721),"")</f>
        <v/>
      </c>
      <c r="M8721" s="61" t="str">
        <f aca="false">IF(J8721="PosK",SUMIFS(K:K,J:J,"NegK",H:H,H8721),"")</f>
        <v/>
      </c>
      <c r="N8721" s="61" t="str">
        <f aca="false">IF(J8721="PosK",SUMIFS(K:K,J:J,"eDNA",H:H,H8721),"")</f>
        <v/>
      </c>
      <c r="P8721" s="62"/>
      <c r="T8721" s="63"/>
      <c r="W8721" s="64"/>
    </row>
    <row r="8722" customFormat="false" ht="14.25" hidden="false" customHeight="false" outlineLevel="0" collapsed="false">
      <c r="A8722" s="0" t="s">
        <v>794</v>
      </c>
      <c r="B8722" s="52" t="s">
        <v>1045</v>
      </c>
      <c r="C8722" s="52" t="s">
        <v>743</v>
      </c>
      <c r="D8722" s="53" t="n">
        <v>0.1</v>
      </c>
      <c r="E8722" s="53" t="s">
        <v>748</v>
      </c>
      <c r="F8722" s="0" t="s">
        <v>1453</v>
      </c>
      <c r="G8722" s="0" t="str">
        <f aca="false">LEFT(B8722,2)</f>
        <v>31</v>
      </c>
      <c r="H8722" s="0" t="str">
        <f aca="false">I8722&amp;"_"&amp;G8722&amp;"_"&amp;F8722</f>
        <v>Bjergsalamander_31_20190911_DL2019039_ChristianshavnsGym_koersel2</v>
      </c>
      <c r="I8722" s="61" t="str">
        <f aca="false">MID(RIGHT(B8722,LEN(B8722)-3),1,FIND("_",RIGHT(B8722,LEN(B8722)-3))-1)</f>
        <v>Bjergsalamander</v>
      </c>
      <c r="J8722" s="61" t="str">
        <f aca="false">TRIM(SUBSTITUTE(RIGHT(B8722,FIND(I8722,B8722)+1),"_",""))</f>
        <v>PosK</v>
      </c>
      <c r="K8722" s="0" t="str">
        <f aca="false">IFERROR(VALUE(SUBSTITUTE(E8722,".",",")),E8722)</f>
        <v>No Ct</v>
      </c>
      <c r="L8722" s="61" t="n">
        <f aca="false">IF(J8722="PosK",SUMIFS(K:K,J:J,"PosK",H:H,H8722),"")</f>
        <v>0</v>
      </c>
      <c r="M8722" s="61" t="n">
        <f aca="false">IF(J8722="PosK",SUMIFS(K:K,J:J,"NegK",H:H,H8722),"")</f>
        <v>0</v>
      </c>
      <c r="N8722" s="61" t="n">
        <f aca="false">IF(J8722="PosK",SUMIFS(K:K,J:J,"eDNA",H:H,H8722),"")</f>
        <v>0</v>
      </c>
      <c r="P8722" s="62" t="n">
        <f aca="false">IF(K8724="No Ct",0,K8724)</f>
        <v>0</v>
      </c>
      <c r="Q8722" s="62" t="n">
        <f aca="false">IF(K8725="No Ct",0,K8725)</f>
        <v>0</v>
      </c>
      <c r="R8722" s="0" t="str">
        <f aca="false">IF(AND(L8722&gt;0,M8722=0),"Valid","Invalid")</f>
        <v>Invalid</v>
      </c>
      <c r="S8722" s="0" t="str">
        <f aca="false">IF(OR(P8722&gt;1,Q8722&gt;1),"Present","Absent")</f>
        <v>Absent</v>
      </c>
      <c r="T8722" s="63" t="str">
        <f aca="false">IF(OR(AND(P8722&gt;1,P8722&lt;41),AND(Q8722&gt;1,Q8722&lt;41)),"Ct&lt;41","Ct&gt;41")</f>
        <v>Ct&gt;41</v>
      </c>
      <c r="U8722" s="0" t="str">
        <f aca="false">I8722</f>
        <v>Bjergsalamander</v>
      </c>
      <c r="V8722" s="0" t="str">
        <f aca="false">MID(F8722,10,9)</f>
        <v>DL2019039</v>
      </c>
      <c r="W8722" s="64" t="str">
        <f aca="false">V8722&amp;"_"&amp;U8722&amp;"_"&amp;R8722&amp;"_"&amp;S8722&amp;"_"&amp;T8722</f>
        <v>DL2019039_Bjergsalamander_Invalid_Absent_Ct&gt;41</v>
      </c>
    </row>
    <row r="8723" customFormat="false" ht="14.25" hidden="false" customHeight="false" outlineLevel="0" collapsed="false">
      <c r="A8723" s="0" t="s">
        <v>796</v>
      </c>
      <c r="B8723" s="52" t="s">
        <v>1046</v>
      </c>
      <c r="C8723" s="52" t="s">
        <v>747</v>
      </c>
      <c r="D8723" s="53" t="n">
        <v>0.1</v>
      </c>
      <c r="E8723" s="53" t="s">
        <v>748</v>
      </c>
      <c r="F8723" s="0" t="s">
        <v>1453</v>
      </c>
      <c r="G8723" s="0" t="str">
        <f aca="false">LEFT(B8723,2)</f>
        <v>31</v>
      </c>
      <c r="H8723" s="0" t="str">
        <f aca="false">I8723&amp;"_"&amp;G8723&amp;"_"&amp;F8723</f>
        <v>Bjergsalamander_31_20190911_DL2019039_ChristianshavnsGym_koersel2</v>
      </c>
      <c r="I8723" s="61" t="str">
        <f aca="false">MID(RIGHT(B8723,LEN(B8723)-3),1,FIND("_",RIGHT(B8723,LEN(B8723)-3))-1)</f>
        <v>Bjergsalamander</v>
      </c>
      <c r="J8723" s="61" t="str">
        <f aca="false">TRIM(SUBSTITUTE(RIGHT(B8723,FIND(I8723,B8723)+1),"_",""))</f>
        <v>NegK</v>
      </c>
      <c r="K8723" s="0" t="str">
        <f aca="false">IFERROR(VALUE(SUBSTITUTE(E8723,".",",")),E8723)</f>
        <v>No Ct</v>
      </c>
      <c r="L8723" s="61" t="str">
        <f aca="false">IF(J8723="PosK",SUMIFS(K:K,J:J,"PosK",H:H,H8723),"")</f>
        <v/>
      </c>
      <c r="M8723" s="61" t="str">
        <f aca="false">IF(J8723="PosK",SUMIFS(K:K,J:J,"NegK",H:H,H8723),"")</f>
        <v/>
      </c>
      <c r="N8723" s="61" t="str">
        <f aca="false">IF(J8723="PosK",SUMIFS(K:K,J:J,"eDNA",H:H,H8723),"")</f>
        <v/>
      </c>
    </row>
    <row r="8724" customFormat="false" ht="14.25" hidden="false" customHeight="false" outlineLevel="0" collapsed="false">
      <c r="A8724" s="0" t="s">
        <v>798</v>
      </c>
      <c r="B8724" s="52" t="s">
        <v>1047</v>
      </c>
      <c r="C8724" s="52" t="s">
        <v>751</v>
      </c>
      <c r="D8724" s="53" t="n">
        <v>0.1</v>
      </c>
      <c r="E8724" s="53" t="s">
        <v>748</v>
      </c>
      <c r="F8724" s="0" t="s">
        <v>1453</v>
      </c>
      <c r="G8724" s="0" t="str">
        <f aca="false">LEFT(B8724,2)</f>
        <v>31</v>
      </c>
      <c r="H8724" s="0" t="str">
        <f aca="false">I8724&amp;"_"&amp;G8724&amp;"_"&amp;F8724</f>
        <v>Bjergsalamander_31_20190911_DL2019039_ChristianshavnsGym_koersel2</v>
      </c>
      <c r="I8724" s="61" t="str">
        <f aca="false">MID(RIGHT(B8724,LEN(B8724)-3),1,FIND("_",RIGHT(B8724,LEN(B8724)-3))-1)</f>
        <v>Bjergsalamander</v>
      </c>
      <c r="J8724" s="61" t="str">
        <f aca="false">TRIM(SUBSTITUTE(RIGHT(B8724,FIND(I8724,B8724)+1),"_",""))</f>
        <v>eDNA</v>
      </c>
      <c r="K8724" s="0" t="str">
        <f aca="false">IFERROR(VALUE(SUBSTITUTE(E8724,".",",")),E8724)</f>
        <v>No Ct</v>
      </c>
      <c r="L8724" s="61" t="str">
        <f aca="false">IF(J8724="PosK",SUMIFS(K:K,J:J,"PosK",H:H,H8724),"")</f>
        <v/>
      </c>
      <c r="M8724" s="61" t="str">
        <f aca="false">IF(J8724="PosK",SUMIFS(K:K,J:J,"NegK",H:H,H8724),"")</f>
        <v/>
      </c>
      <c r="N8724" s="61" t="str">
        <f aca="false">IF(J8724="PosK",SUMIFS(K:K,J:J,"eDNA",H:H,H8724),"")</f>
        <v/>
      </c>
      <c r="Q8724" s="62"/>
    </row>
    <row r="8725" customFormat="false" ht="14.25" hidden="false" customHeight="false" outlineLevel="0" collapsed="false">
      <c r="A8725" s="0" t="s">
        <v>800</v>
      </c>
      <c r="B8725" s="52" t="s">
        <v>1047</v>
      </c>
      <c r="C8725" s="52" t="s">
        <v>751</v>
      </c>
      <c r="D8725" s="53" t="n">
        <v>0.1</v>
      </c>
      <c r="E8725" s="53" t="s">
        <v>748</v>
      </c>
      <c r="F8725" s="0" t="s">
        <v>1453</v>
      </c>
      <c r="G8725" s="0" t="str">
        <f aca="false">LEFT(B8725,2)</f>
        <v>31</v>
      </c>
      <c r="H8725" s="0" t="str">
        <f aca="false">I8725&amp;"_"&amp;G8725&amp;"_"&amp;F8725</f>
        <v>Bjergsalamander_31_20190911_DL2019039_ChristianshavnsGym_koersel2</v>
      </c>
      <c r="I8725" s="61" t="str">
        <f aca="false">MID(RIGHT(B8725,LEN(B8725)-3),1,FIND("_",RIGHT(B8725,LEN(B8725)-3))-1)</f>
        <v>Bjergsalamander</v>
      </c>
      <c r="J8725" s="61" t="str">
        <f aca="false">TRIM(SUBSTITUTE(RIGHT(B8725,FIND(I8725,B8725)+1),"_",""))</f>
        <v>eDNA</v>
      </c>
      <c r="K8725" s="0" t="str">
        <f aca="false">IFERROR(VALUE(SUBSTITUTE(E8725,".",",")),E8725)</f>
        <v>No Ct</v>
      </c>
      <c r="L8725" s="61" t="str">
        <f aca="false">IF(J8725="PosK",SUMIFS(K:K,J:J,"PosK",H:H,H8725),"")</f>
        <v/>
      </c>
      <c r="M8725" s="61" t="str">
        <f aca="false">IF(J8725="PosK",SUMIFS(K:K,J:J,"NegK",H:H,H8725),"")</f>
        <v/>
      </c>
      <c r="N8725" s="61" t="str">
        <f aca="false">IF(J8725="PosK",SUMIFS(K:K,J:J,"eDNA",H:H,H8725),"")</f>
        <v/>
      </c>
      <c r="P8725" s="62"/>
      <c r="T8725" s="63"/>
      <c r="W8725" s="64"/>
    </row>
    <row r="8726" customFormat="false" ht="14.25" hidden="false" customHeight="false" outlineLevel="0" collapsed="false">
      <c r="A8726" s="0" t="s">
        <v>802</v>
      </c>
      <c r="B8726" s="52" t="s">
        <v>1049</v>
      </c>
      <c r="C8726" s="52" t="s">
        <v>743</v>
      </c>
      <c r="D8726" s="53" t="n">
        <v>0.1</v>
      </c>
      <c r="E8726" s="53" t="n">
        <v>27.95</v>
      </c>
      <c r="F8726" s="0" t="s">
        <v>1453</v>
      </c>
      <c r="G8726" s="0" t="str">
        <f aca="false">LEFT(B8726,2)</f>
        <v>32</v>
      </c>
      <c r="H8726" s="0" t="str">
        <f aca="false">I8726&amp;"_"&amp;G8726&amp;"_"&amp;F8726</f>
        <v>Latterfroe_32_20190911_DL2019039_ChristianshavnsGym_koersel2</v>
      </c>
      <c r="I8726" s="61" t="str">
        <f aca="false">MID(RIGHT(B8726,LEN(B8726)-3),1,FIND("_",RIGHT(B8726,LEN(B8726)-3))-1)</f>
        <v>Latterfroe</v>
      </c>
      <c r="J8726" s="61" t="str">
        <f aca="false">TRIM(SUBSTITUTE(RIGHT(B8726,FIND(I8726,B8726)+1),"_",""))</f>
        <v>PosK</v>
      </c>
      <c r="K8726" s="0" t="n">
        <f aca="false">IFERROR(VALUE(SUBSTITUTE(E8726,".",",")),E8726)</f>
        <v>27.95</v>
      </c>
      <c r="L8726" s="61" t="n">
        <f aca="false">IF(J8726="PosK",SUMIFS(K:K,J:J,"PosK",H:H,H8726),"")</f>
        <v>27.95</v>
      </c>
      <c r="M8726" s="61" t="n">
        <f aca="false">IF(J8726="PosK",SUMIFS(K:K,J:J,"NegK",H:H,H8726),"")</f>
        <v>0</v>
      </c>
      <c r="N8726" s="61" t="n">
        <f aca="false">IF(J8726="PosK",SUMIFS(K:K,J:J,"eDNA",H:H,H8726),"")</f>
        <v>0</v>
      </c>
      <c r="P8726" s="62" t="n">
        <f aca="false">IF(K8728="No Ct",0,K8728)</f>
        <v>0</v>
      </c>
      <c r="Q8726" s="62" t="n">
        <f aca="false">IF(K8729="No Ct",0,K8729)</f>
        <v>0</v>
      </c>
      <c r="R8726" s="0" t="str">
        <f aca="false">IF(AND(L8726&gt;0,M8726=0),"Valid","Invalid")</f>
        <v>Valid</v>
      </c>
      <c r="S8726" s="0" t="str">
        <f aca="false">IF(OR(P8726&gt;1,Q8726&gt;1),"Present","Absent")</f>
        <v>Absent</v>
      </c>
      <c r="T8726" s="63" t="str">
        <f aca="false">IF(OR(AND(P8726&gt;1,P8726&lt;41),AND(Q8726&gt;1,Q8726&lt;41)),"Ct&lt;41","Ct&gt;41")</f>
        <v>Ct&gt;41</v>
      </c>
      <c r="U8726" s="0" t="str">
        <f aca="false">I8726</f>
        <v>Latterfroe</v>
      </c>
      <c r="V8726" s="0" t="str">
        <f aca="false">MID(F8726,10,9)</f>
        <v>DL2019039</v>
      </c>
      <c r="W8726" s="64" t="str">
        <f aca="false">V8726&amp;"_"&amp;U8726&amp;"_"&amp;R8726&amp;"_"&amp;S8726&amp;"_"&amp;T8726</f>
        <v>DL2019039_Latterfroe_Valid_Absent_Ct&gt;41</v>
      </c>
    </row>
    <row r="8727" customFormat="false" ht="14.25" hidden="false" customHeight="false" outlineLevel="0" collapsed="false">
      <c r="A8727" s="0" t="s">
        <v>804</v>
      </c>
      <c r="B8727" s="52" t="s">
        <v>1050</v>
      </c>
      <c r="C8727" s="52" t="s">
        <v>747</v>
      </c>
      <c r="D8727" s="53" t="n">
        <v>0.1</v>
      </c>
      <c r="E8727" s="53" t="s">
        <v>748</v>
      </c>
      <c r="F8727" s="0" t="s">
        <v>1453</v>
      </c>
      <c r="G8727" s="0" t="str">
        <f aca="false">LEFT(B8727,2)</f>
        <v>32</v>
      </c>
      <c r="H8727" s="0" t="str">
        <f aca="false">I8727&amp;"_"&amp;G8727&amp;"_"&amp;F8727</f>
        <v>Latterfroe_32_20190911_DL2019039_ChristianshavnsGym_koersel2</v>
      </c>
      <c r="I8727" s="61" t="str">
        <f aca="false">MID(RIGHT(B8727,LEN(B8727)-3),1,FIND("_",RIGHT(B8727,LEN(B8727)-3))-1)</f>
        <v>Latterfroe</v>
      </c>
      <c r="J8727" s="61" t="str">
        <f aca="false">TRIM(SUBSTITUTE(RIGHT(B8727,FIND(I8727,B8727)+1),"_",""))</f>
        <v>NegK</v>
      </c>
      <c r="K8727" s="0" t="str">
        <f aca="false">IFERROR(VALUE(SUBSTITUTE(E8727,".",",")),E8727)</f>
        <v>No Ct</v>
      </c>
      <c r="L8727" s="61" t="str">
        <f aca="false">IF(J8727="PosK",SUMIFS(K:K,J:J,"PosK",H:H,H8727),"")</f>
        <v/>
      </c>
      <c r="M8727" s="61" t="str">
        <f aca="false">IF(J8727="PosK",SUMIFS(K:K,J:J,"NegK",H:H,H8727),"")</f>
        <v/>
      </c>
      <c r="N8727" s="61" t="str">
        <f aca="false">IF(J8727="PosK",SUMIFS(K:K,J:J,"eDNA",H:H,H8727),"")</f>
        <v/>
      </c>
    </row>
    <row r="8728" customFormat="false" ht="14.25" hidden="false" customHeight="false" outlineLevel="0" collapsed="false">
      <c r="A8728" s="0" t="s">
        <v>806</v>
      </c>
      <c r="B8728" s="52" t="s">
        <v>1051</v>
      </c>
      <c r="C8728" s="52" t="s">
        <v>751</v>
      </c>
      <c r="D8728" s="53" t="n">
        <v>0.1</v>
      </c>
      <c r="E8728" s="53" t="s">
        <v>748</v>
      </c>
      <c r="F8728" s="0" t="s">
        <v>1453</v>
      </c>
      <c r="G8728" s="0" t="str">
        <f aca="false">LEFT(B8728,2)</f>
        <v>32</v>
      </c>
      <c r="H8728" s="0" t="str">
        <f aca="false">I8728&amp;"_"&amp;G8728&amp;"_"&amp;F8728</f>
        <v>Latterfroe_32_20190911_DL2019039_ChristianshavnsGym_koersel2</v>
      </c>
      <c r="I8728" s="61" t="str">
        <f aca="false">MID(RIGHT(B8728,LEN(B8728)-3),1,FIND("_",RIGHT(B8728,LEN(B8728)-3))-1)</f>
        <v>Latterfroe</v>
      </c>
      <c r="J8728" s="61" t="str">
        <f aca="false">TRIM(SUBSTITUTE(RIGHT(B8728,FIND(I8728,B8728)+1),"_",""))</f>
        <v>eDNA</v>
      </c>
      <c r="K8728" s="0" t="str">
        <f aca="false">IFERROR(VALUE(SUBSTITUTE(E8728,".",",")),E8728)</f>
        <v>No Ct</v>
      </c>
      <c r="L8728" s="61" t="str">
        <f aca="false">IF(J8728="PosK",SUMIFS(K:K,J:J,"PosK",H:H,H8728),"")</f>
        <v/>
      </c>
      <c r="M8728" s="61" t="str">
        <f aca="false">IF(J8728="PosK",SUMIFS(K:K,J:J,"NegK",H:H,H8728),"")</f>
        <v/>
      </c>
      <c r="N8728" s="61" t="str">
        <f aca="false">IF(J8728="PosK",SUMIFS(K:K,J:J,"eDNA",H:H,H8728),"")</f>
        <v/>
      </c>
      <c r="Q8728" s="62"/>
    </row>
    <row r="8729" customFormat="false" ht="14.25" hidden="false" customHeight="false" outlineLevel="0" collapsed="false">
      <c r="A8729" s="0" t="s">
        <v>808</v>
      </c>
      <c r="B8729" s="52" t="s">
        <v>1051</v>
      </c>
      <c r="C8729" s="52" t="s">
        <v>751</v>
      </c>
      <c r="D8729" s="53" t="n">
        <v>0.1</v>
      </c>
      <c r="E8729" s="53" t="s">
        <v>748</v>
      </c>
      <c r="F8729" s="0" t="s">
        <v>1453</v>
      </c>
      <c r="G8729" s="0" t="str">
        <f aca="false">LEFT(B8729,2)</f>
        <v>32</v>
      </c>
      <c r="H8729" s="0" t="str">
        <f aca="false">I8729&amp;"_"&amp;G8729&amp;"_"&amp;F8729</f>
        <v>Latterfroe_32_20190911_DL2019039_ChristianshavnsGym_koersel2</v>
      </c>
      <c r="I8729" s="61" t="str">
        <f aca="false">MID(RIGHT(B8729,LEN(B8729)-3),1,FIND("_",RIGHT(B8729,LEN(B8729)-3))-1)</f>
        <v>Latterfroe</v>
      </c>
      <c r="J8729" s="61" t="str">
        <f aca="false">TRIM(SUBSTITUTE(RIGHT(B8729,FIND(I8729,B8729)+1),"_",""))</f>
        <v>eDNA</v>
      </c>
      <c r="K8729" s="0" t="str">
        <f aca="false">IFERROR(VALUE(SUBSTITUTE(E8729,".",",")),E8729)</f>
        <v>No Ct</v>
      </c>
      <c r="L8729" s="61" t="str">
        <f aca="false">IF(J8729="PosK",SUMIFS(K:K,J:J,"PosK",H:H,H8729),"")</f>
        <v/>
      </c>
      <c r="M8729" s="61" t="str">
        <f aca="false">IF(J8729="PosK",SUMIFS(K:K,J:J,"NegK",H:H,H8729),"")</f>
        <v/>
      </c>
      <c r="N8729" s="61" t="str">
        <f aca="false">IF(J8729="PosK",SUMIFS(K:K,J:J,"eDNA",H:H,H8729),"")</f>
        <v/>
      </c>
      <c r="P8729" s="62"/>
      <c r="T8729" s="63"/>
      <c r="W8729" s="64"/>
    </row>
    <row r="8730" customFormat="false" ht="14.25" hidden="false" customHeight="false" outlineLevel="0" collapsed="false">
      <c r="A8730" s="0" t="s">
        <v>810</v>
      </c>
      <c r="B8730" s="52" t="s">
        <v>1228</v>
      </c>
      <c r="C8730" s="52" t="s">
        <v>743</v>
      </c>
      <c r="D8730" s="53" t="n">
        <v>0.1</v>
      </c>
      <c r="E8730" s="53" t="s">
        <v>748</v>
      </c>
      <c r="F8730" s="0" t="s">
        <v>1453</v>
      </c>
      <c r="G8730" s="0" t="str">
        <f aca="false">LEFT(B8730,2)</f>
        <v>33</v>
      </c>
      <c r="H8730" s="0" t="str">
        <f aca="false">I8730&amp;"_"&amp;G8730&amp;"_"&amp;F8730</f>
        <v>KortbenetGroenFroe_33_20190911_DL2019039_ChristianshavnsGym_koersel2</v>
      </c>
      <c r="I8730" s="61" t="str">
        <f aca="false">MID(RIGHT(B8730,LEN(B8730)-3),1,FIND("_",RIGHT(B8730,LEN(B8730)-3))-1)</f>
        <v>KortbenetGroenFroe</v>
      </c>
      <c r="J8730" s="61" t="str">
        <f aca="false">TRIM(SUBSTITUTE(RIGHT(B8730,FIND(I8730,B8730)+1),"_",""))</f>
        <v>PosK</v>
      </c>
      <c r="K8730" s="0" t="str">
        <f aca="false">IFERROR(VALUE(SUBSTITUTE(E8730,".",",")),E8730)</f>
        <v>No Ct</v>
      </c>
      <c r="L8730" s="61" t="n">
        <f aca="false">IF(J8730="PosK",SUMIFS(K:K,J:J,"PosK",H:H,H8730),"")</f>
        <v>0</v>
      </c>
      <c r="M8730" s="61" t="n">
        <f aca="false">IF(J8730="PosK",SUMIFS(K:K,J:J,"NegK",H:H,H8730),"")</f>
        <v>0</v>
      </c>
      <c r="N8730" s="61" t="n">
        <f aca="false">IF(J8730="PosK",SUMIFS(K:K,J:J,"eDNA",H:H,H8730),"")</f>
        <v>0</v>
      </c>
      <c r="P8730" s="62" t="n">
        <f aca="false">IF(K8732="No Ct",0,K8732)</f>
        <v>0</v>
      </c>
      <c r="Q8730" s="62" t="n">
        <f aca="false">IF(K8733="No Ct",0,K8733)</f>
        <v>0</v>
      </c>
      <c r="R8730" s="0" t="str">
        <f aca="false">IF(AND(L8730&gt;0,M8730=0),"Valid","Invalid")</f>
        <v>Invalid</v>
      </c>
      <c r="S8730" s="0" t="str">
        <f aca="false">IF(OR(P8730&gt;1,Q8730&gt;1),"Present","Absent")</f>
        <v>Absent</v>
      </c>
      <c r="T8730" s="63" t="str">
        <f aca="false">IF(OR(AND(P8730&gt;1,P8730&lt;41),AND(Q8730&gt;1,Q8730&lt;41)),"Ct&lt;41","Ct&gt;41")</f>
        <v>Ct&gt;41</v>
      </c>
      <c r="U8730" s="0" t="str">
        <f aca="false">I8730</f>
        <v>KortbenetGroenFroe</v>
      </c>
      <c r="V8730" s="0" t="str">
        <f aca="false">MID(F8730,10,9)</f>
        <v>DL2019039</v>
      </c>
      <c r="W8730" s="64" t="str">
        <f aca="false">V8730&amp;"_"&amp;U8730&amp;"_"&amp;R8730&amp;"_"&amp;S8730&amp;"_"&amp;T8730</f>
        <v>DL2019039_KortbenetGroenFroe_Invalid_Absent_Ct&gt;41</v>
      </c>
    </row>
    <row r="8731" customFormat="false" ht="14.25" hidden="false" customHeight="false" outlineLevel="0" collapsed="false">
      <c r="A8731" s="0" t="s">
        <v>812</v>
      </c>
      <c r="B8731" s="52" t="s">
        <v>1229</v>
      </c>
      <c r="C8731" s="52" t="s">
        <v>747</v>
      </c>
      <c r="D8731" s="53" t="n">
        <v>0.1</v>
      </c>
      <c r="E8731" s="53" t="s">
        <v>748</v>
      </c>
      <c r="F8731" s="0" t="s">
        <v>1453</v>
      </c>
      <c r="G8731" s="0" t="str">
        <f aca="false">LEFT(B8731,2)</f>
        <v>33</v>
      </c>
      <c r="H8731" s="0" t="str">
        <f aca="false">I8731&amp;"_"&amp;G8731&amp;"_"&amp;F8731</f>
        <v>KortbenetGroenFroe_33_20190911_DL2019039_ChristianshavnsGym_koersel2</v>
      </c>
      <c r="I8731" s="61" t="str">
        <f aca="false">MID(RIGHT(B8731,LEN(B8731)-3),1,FIND("_",RIGHT(B8731,LEN(B8731)-3))-1)</f>
        <v>KortbenetGroenFroe</v>
      </c>
      <c r="J8731" s="61" t="str">
        <f aca="false">TRIM(SUBSTITUTE(RIGHT(B8731,FIND(I8731,B8731)+1),"_",""))</f>
        <v>NegK</v>
      </c>
      <c r="K8731" s="0" t="str">
        <f aca="false">IFERROR(VALUE(SUBSTITUTE(E8731,".",",")),E8731)</f>
        <v>No Ct</v>
      </c>
      <c r="L8731" s="61" t="str">
        <f aca="false">IF(J8731="PosK",SUMIFS(K:K,J:J,"PosK",H:H,H8731),"")</f>
        <v/>
      </c>
      <c r="M8731" s="61" t="str">
        <f aca="false">IF(J8731="PosK",SUMIFS(K:K,J:J,"NegK",H:H,H8731),"")</f>
        <v/>
      </c>
      <c r="N8731" s="61" t="str">
        <f aca="false">IF(J8731="PosK",SUMIFS(K:K,J:J,"eDNA",H:H,H8731),"")</f>
        <v/>
      </c>
    </row>
    <row r="8732" customFormat="false" ht="14.25" hidden="false" customHeight="false" outlineLevel="0" collapsed="false">
      <c r="A8732" s="0" t="s">
        <v>814</v>
      </c>
      <c r="B8732" s="52" t="s">
        <v>1230</v>
      </c>
      <c r="C8732" s="52" t="s">
        <v>751</v>
      </c>
      <c r="D8732" s="53" t="n">
        <v>0.1</v>
      </c>
      <c r="E8732" s="53" t="s">
        <v>748</v>
      </c>
      <c r="F8732" s="0" t="s">
        <v>1453</v>
      </c>
      <c r="G8732" s="0" t="str">
        <f aca="false">LEFT(B8732,2)</f>
        <v>33</v>
      </c>
      <c r="H8732" s="0" t="str">
        <f aca="false">I8732&amp;"_"&amp;G8732&amp;"_"&amp;F8732</f>
        <v>KortbenetGroenFroe_33_20190911_DL2019039_ChristianshavnsGym_koersel2</v>
      </c>
      <c r="I8732" s="61" t="str">
        <f aca="false">MID(RIGHT(B8732,LEN(B8732)-3),1,FIND("_",RIGHT(B8732,LEN(B8732)-3))-1)</f>
        <v>KortbenetGroenFroe</v>
      </c>
      <c r="J8732" s="61" t="str">
        <f aca="false">TRIM(SUBSTITUTE(RIGHT(B8732,FIND(I8732,B8732)+1),"_",""))</f>
        <v>eDNA</v>
      </c>
      <c r="K8732" s="0" t="str">
        <f aca="false">IFERROR(VALUE(SUBSTITUTE(E8732,".",",")),E8732)</f>
        <v>No Ct</v>
      </c>
      <c r="L8732" s="61" t="str">
        <f aca="false">IF(J8732="PosK",SUMIFS(K:K,J:J,"PosK",H:H,H8732),"")</f>
        <v/>
      </c>
      <c r="M8732" s="61" t="str">
        <f aca="false">IF(J8732="PosK",SUMIFS(K:K,J:J,"NegK",H:H,H8732),"")</f>
        <v/>
      </c>
      <c r="N8732" s="61" t="str">
        <f aca="false">IF(J8732="PosK",SUMIFS(K:K,J:J,"eDNA",H:H,H8732),"")</f>
        <v/>
      </c>
      <c r="Q8732" s="62"/>
    </row>
    <row r="8733" customFormat="false" ht="14.25" hidden="false" customHeight="false" outlineLevel="0" collapsed="false">
      <c r="A8733" s="0" t="s">
        <v>816</v>
      </c>
      <c r="B8733" s="52" t="s">
        <v>1230</v>
      </c>
      <c r="C8733" s="52" t="s">
        <v>751</v>
      </c>
      <c r="D8733" s="53" t="n">
        <v>0.1</v>
      </c>
      <c r="E8733" s="53" t="s">
        <v>748</v>
      </c>
      <c r="F8733" s="0" t="s">
        <v>1453</v>
      </c>
      <c r="G8733" s="0" t="str">
        <f aca="false">LEFT(B8733,2)</f>
        <v>33</v>
      </c>
      <c r="H8733" s="0" t="str">
        <f aca="false">I8733&amp;"_"&amp;G8733&amp;"_"&amp;F8733</f>
        <v>KortbenetGroenFroe_33_20190911_DL2019039_ChristianshavnsGym_koersel2</v>
      </c>
      <c r="I8733" s="61" t="str">
        <f aca="false">MID(RIGHT(B8733,LEN(B8733)-3),1,FIND("_",RIGHT(B8733,LEN(B8733)-3))-1)</f>
        <v>KortbenetGroenFroe</v>
      </c>
      <c r="J8733" s="61" t="str">
        <f aca="false">TRIM(SUBSTITUTE(RIGHT(B8733,FIND(I8733,B8733)+1),"_",""))</f>
        <v>eDNA</v>
      </c>
      <c r="K8733" s="0" t="str">
        <f aca="false">IFERROR(VALUE(SUBSTITUTE(E8733,".",",")),E8733)</f>
        <v>No Ct</v>
      </c>
      <c r="L8733" s="61" t="str">
        <f aca="false">IF(J8733="PosK",SUMIFS(K:K,J:J,"PosK",H:H,H8733),"")</f>
        <v/>
      </c>
      <c r="M8733" s="61" t="str">
        <f aca="false">IF(J8733="PosK",SUMIFS(K:K,J:J,"NegK",H:H,H8733),"")</f>
        <v/>
      </c>
      <c r="N8733" s="61" t="str">
        <f aca="false">IF(J8733="PosK",SUMIFS(K:K,J:J,"eDNA",H:H,H8733),"")</f>
        <v/>
      </c>
      <c r="P8733" s="62"/>
      <c r="T8733" s="63"/>
      <c r="W8733" s="64"/>
    </row>
    <row r="8734" customFormat="false" ht="14.25" hidden="false" customHeight="false" outlineLevel="0" collapsed="false">
      <c r="A8734" s="0" t="s">
        <v>818</v>
      </c>
      <c r="B8734" s="52" t="s">
        <v>1232</v>
      </c>
      <c r="C8734" s="52" t="s">
        <v>743</v>
      </c>
      <c r="D8734" s="53" t="n">
        <v>0.1</v>
      </c>
      <c r="E8734" s="53" t="n">
        <v>38.23</v>
      </c>
      <c r="F8734" s="0" t="s">
        <v>1453</v>
      </c>
      <c r="G8734" s="0" t="str">
        <f aca="false">LEFT(B8734,2)</f>
        <v>34</v>
      </c>
      <c r="H8734" s="0" t="str">
        <f aca="false">I8734&amp;"_"&amp;G8734&amp;"_"&amp;F8734</f>
        <v>Soelvkarusse_34_20190911_DL2019039_ChristianshavnsGym_koersel2</v>
      </c>
      <c r="I8734" s="61" t="str">
        <f aca="false">MID(RIGHT(B8734,LEN(B8734)-3),1,FIND("_",RIGHT(B8734,LEN(B8734)-3))-1)</f>
        <v>Soelvkarusse</v>
      </c>
      <c r="J8734" s="61" t="str">
        <f aca="false">TRIM(SUBSTITUTE(RIGHT(B8734,FIND(I8734,B8734)+1),"_",""))</f>
        <v>PosK</v>
      </c>
      <c r="K8734" s="0" t="n">
        <f aca="false">IFERROR(VALUE(SUBSTITUTE(E8734,".",",")),E8734)</f>
        <v>38.23</v>
      </c>
      <c r="L8734" s="61" t="n">
        <f aca="false">IF(J8734="PosK",SUMIFS(K:K,J:J,"PosK",H:H,H8734),"")</f>
        <v>38.23</v>
      </c>
      <c r="M8734" s="61" t="n">
        <f aca="false">IF(J8734="PosK",SUMIFS(K:K,J:J,"NegK",H:H,H8734),"")</f>
        <v>0</v>
      </c>
      <c r="N8734" s="61" t="n">
        <f aca="false">IF(J8734="PosK",SUMIFS(K:K,J:J,"eDNA",H:H,H8734),"")</f>
        <v>0</v>
      </c>
      <c r="P8734" s="62" t="n">
        <f aca="false">IF(K8736="No Ct",0,K8736)</f>
        <v>0</v>
      </c>
      <c r="Q8734" s="62" t="n">
        <f aca="false">IF(K8737="No Ct",0,K8737)</f>
        <v>0</v>
      </c>
      <c r="R8734" s="0" t="str">
        <f aca="false">IF(AND(L8734&gt;0,M8734=0),"Valid","Invalid")</f>
        <v>Valid</v>
      </c>
      <c r="S8734" s="0" t="str">
        <f aca="false">IF(OR(P8734&gt;1,Q8734&gt;1),"Present","Absent")</f>
        <v>Absent</v>
      </c>
      <c r="T8734" s="63" t="str">
        <f aca="false">IF(OR(AND(P8734&gt;1,P8734&lt;41),AND(Q8734&gt;1,Q8734&lt;41)),"Ct&lt;41","Ct&gt;41")</f>
        <v>Ct&gt;41</v>
      </c>
      <c r="U8734" s="0" t="str">
        <f aca="false">I8734</f>
        <v>Soelvkarusse</v>
      </c>
      <c r="V8734" s="0" t="str">
        <f aca="false">MID(F8734,10,9)</f>
        <v>DL2019039</v>
      </c>
      <c r="W8734" s="64" t="str">
        <f aca="false">V8734&amp;"_"&amp;U8734&amp;"_"&amp;R8734&amp;"_"&amp;S8734&amp;"_"&amp;T8734</f>
        <v>DL2019039_Soelvkarusse_Valid_Absent_Ct&gt;41</v>
      </c>
    </row>
    <row r="8735" customFormat="false" ht="14.25" hidden="false" customHeight="false" outlineLevel="0" collapsed="false">
      <c r="A8735" s="0" t="s">
        <v>820</v>
      </c>
      <c r="B8735" s="52" t="s">
        <v>1233</v>
      </c>
      <c r="C8735" s="52" t="s">
        <v>747</v>
      </c>
      <c r="D8735" s="53" t="n">
        <v>0.1</v>
      </c>
      <c r="E8735" s="53" t="s">
        <v>748</v>
      </c>
      <c r="F8735" s="0" t="s">
        <v>1453</v>
      </c>
      <c r="G8735" s="0" t="str">
        <f aca="false">LEFT(B8735,2)</f>
        <v>34</v>
      </c>
      <c r="H8735" s="0" t="str">
        <f aca="false">I8735&amp;"_"&amp;G8735&amp;"_"&amp;F8735</f>
        <v>Soelvkarusse_34_20190911_DL2019039_ChristianshavnsGym_koersel2</v>
      </c>
      <c r="I8735" s="61" t="str">
        <f aca="false">MID(RIGHT(B8735,LEN(B8735)-3),1,FIND("_",RIGHT(B8735,LEN(B8735)-3))-1)</f>
        <v>Soelvkarusse</v>
      </c>
      <c r="J8735" s="61" t="str">
        <f aca="false">TRIM(SUBSTITUTE(RIGHT(B8735,FIND(I8735,B8735)+1),"_",""))</f>
        <v>NegK</v>
      </c>
      <c r="K8735" s="0" t="str">
        <f aca="false">IFERROR(VALUE(SUBSTITUTE(E8735,".",",")),E8735)</f>
        <v>No Ct</v>
      </c>
      <c r="L8735" s="61" t="str">
        <f aca="false">IF(J8735="PosK",SUMIFS(K:K,J:J,"PosK",H:H,H8735),"")</f>
        <v/>
      </c>
      <c r="M8735" s="61" t="str">
        <f aca="false">IF(J8735="PosK",SUMIFS(K:K,J:J,"NegK",H:H,H8735),"")</f>
        <v/>
      </c>
      <c r="N8735" s="61" t="str">
        <f aca="false">IF(J8735="PosK",SUMIFS(K:K,J:J,"eDNA",H:H,H8735),"")</f>
        <v/>
      </c>
    </row>
    <row r="8736" customFormat="false" ht="14.25" hidden="false" customHeight="false" outlineLevel="0" collapsed="false">
      <c r="A8736" s="0" t="s">
        <v>822</v>
      </c>
      <c r="B8736" s="52" t="s">
        <v>1234</v>
      </c>
      <c r="C8736" s="52" t="s">
        <v>751</v>
      </c>
      <c r="D8736" s="53" t="n">
        <v>0.1</v>
      </c>
      <c r="E8736" s="53" t="s">
        <v>748</v>
      </c>
      <c r="F8736" s="0" t="s">
        <v>1453</v>
      </c>
      <c r="G8736" s="0" t="str">
        <f aca="false">LEFT(B8736,2)</f>
        <v>34</v>
      </c>
      <c r="H8736" s="0" t="str">
        <f aca="false">I8736&amp;"_"&amp;G8736&amp;"_"&amp;F8736</f>
        <v>Soelvkarusse_34_20190911_DL2019039_ChristianshavnsGym_koersel2</v>
      </c>
      <c r="I8736" s="61" t="str">
        <f aca="false">MID(RIGHT(B8736,LEN(B8736)-3),1,FIND("_",RIGHT(B8736,LEN(B8736)-3))-1)</f>
        <v>Soelvkarusse</v>
      </c>
      <c r="J8736" s="61" t="str">
        <f aca="false">TRIM(SUBSTITUTE(RIGHT(B8736,FIND(I8736,B8736)+1),"_",""))</f>
        <v>eDNA</v>
      </c>
      <c r="K8736" s="0" t="str">
        <f aca="false">IFERROR(VALUE(SUBSTITUTE(E8736,".",",")),E8736)</f>
        <v>No Ct</v>
      </c>
      <c r="L8736" s="61" t="str">
        <f aca="false">IF(J8736="PosK",SUMIFS(K:K,J:J,"PosK",H:H,H8736),"")</f>
        <v/>
      </c>
      <c r="M8736" s="61" t="str">
        <f aca="false">IF(J8736="PosK",SUMIFS(K:K,J:J,"NegK",H:H,H8736),"")</f>
        <v/>
      </c>
      <c r="N8736" s="61" t="str">
        <f aca="false">IF(J8736="PosK",SUMIFS(K:K,J:J,"eDNA",H:H,H8736),"")</f>
        <v/>
      </c>
      <c r="Q8736" s="62"/>
    </row>
    <row r="8737" customFormat="false" ht="14.25" hidden="false" customHeight="false" outlineLevel="0" collapsed="false">
      <c r="A8737" s="0" t="s">
        <v>824</v>
      </c>
      <c r="B8737" s="52" t="s">
        <v>1234</v>
      </c>
      <c r="C8737" s="52" t="s">
        <v>751</v>
      </c>
      <c r="D8737" s="53" t="n">
        <v>0.1</v>
      </c>
      <c r="E8737" s="53" t="s">
        <v>748</v>
      </c>
      <c r="F8737" s="0" t="s">
        <v>1453</v>
      </c>
      <c r="G8737" s="0" t="str">
        <f aca="false">LEFT(B8737,2)</f>
        <v>34</v>
      </c>
      <c r="H8737" s="0" t="str">
        <f aca="false">I8737&amp;"_"&amp;G8737&amp;"_"&amp;F8737</f>
        <v>Soelvkarusse_34_20190911_DL2019039_ChristianshavnsGym_koersel2</v>
      </c>
      <c r="I8737" s="61" t="str">
        <f aca="false">MID(RIGHT(B8737,LEN(B8737)-3),1,FIND("_",RIGHT(B8737,LEN(B8737)-3))-1)</f>
        <v>Soelvkarusse</v>
      </c>
      <c r="J8737" s="61" t="str">
        <f aca="false">TRIM(SUBSTITUTE(RIGHT(B8737,FIND(I8737,B8737)+1),"_",""))</f>
        <v>eDNA</v>
      </c>
      <c r="K8737" s="0" t="str">
        <f aca="false">IFERROR(VALUE(SUBSTITUTE(E8737,".",",")),E8737)</f>
        <v>No Ct</v>
      </c>
      <c r="L8737" s="61" t="str">
        <f aca="false">IF(J8737="PosK",SUMIFS(K:K,J:J,"PosK",H:H,H8737),"")</f>
        <v/>
      </c>
      <c r="M8737" s="61" t="str">
        <f aca="false">IF(J8737="PosK",SUMIFS(K:K,J:J,"NegK",H:H,H8737),"")</f>
        <v/>
      </c>
      <c r="N8737" s="61" t="str">
        <f aca="false">IF(J8737="PosK",SUMIFS(K:K,J:J,"eDNA",H:H,H8737),"")</f>
        <v/>
      </c>
      <c r="P8737" s="62"/>
      <c r="T8737" s="63"/>
      <c r="W8737" s="64"/>
    </row>
    <row r="8738" customFormat="false" ht="14.25" hidden="false" customHeight="false" outlineLevel="0" collapsed="false">
      <c r="A8738" s="0" t="s">
        <v>842</v>
      </c>
      <c r="B8738" s="52" t="s">
        <v>960</v>
      </c>
      <c r="C8738" s="52" t="s">
        <v>743</v>
      </c>
      <c r="D8738" s="53" t="n">
        <v>0.1</v>
      </c>
      <c r="E8738" s="53" t="n">
        <v>31.17</v>
      </c>
      <c r="F8738" s="0" t="s">
        <v>1453</v>
      </c>
      <c r="G8738" s="0" t="str">
        <f aca="false">LEFT(B8738,2)</f>
        <v>07</v>
      </c>
      <c r="H8738" s="0" t="str">
        <f aca="false">I8738&amp;"_"&amp;G8738&amp;"_"&amp;F8738</f>
        <v>Springfroe_07_20190911_DL2019039_ChristianshavnsGym_koersel2</v>
      </c>
      <c r="I8738" s="61" t="str">
        <f aca="false">MID(RIGHT(B8738,LEN(B8738)-3),1,FIND("_",RIGHT(B8738,LEN(B8738)-3))-1)</f>
        <v>Springfroe</v>
      </c>
      <c r="J8738" s="61" t="str">
        <f aca="false">TRIM(SUBSTITUTE(RIGHT(B8738,FIND(I8738,B8738)+1),"_",""))</f>
        <v>PosK</v>
      </c>
      <c r="K8738" s="0" t="n">
        <f aca="false">IFERROR(VALUE(SUBSTITUTE(E8738,".",",")),E8738)</f>
        <v>31.17</v>
      </c>
      <c r="L8738" s="61" t="n">
        <f aca="false">IF(J8738="PosK",SUMIFS(K:K,J:J,"PosK",H:H,H8738),"")</f>
        <v>31.17</v>
      </c>
      <c r="M8738" s="61" t="n">
        <f aca="false">IF(J8738="PosK",SUMIFS(K:K,J:J,"NegK",H:H,H8738),"")</f>
        <v>0</v>
      </c>
      <c r="N8738" s="61" t="n">
        <f aca="false">IF(J8738="PosK",SUMIFS(K:K,J:J,"eDNA",H:H,H8738),"")</f>
        <v>0</v>
      </c>
      <c r="P8738" s="62" t="n">
        <f aca="false">IF(K8740="No Ct",0,K8740)</f>
        <v>0</v>
      </c>
      <c r="Q8738" s="62" t="n">
        <f aca="false">IF(K8741="No Ct",0,K8741)</f>
        <v>0</v>
      </c>
      <c r="R8738" s="0" t="str">
        <f aca="false">IF(AND(L8738&gt;0,M8738=0),"Valid","Invalid")</f>
        <v>Valid</v>
      </c>
      <c r="S8738" s="0" t="str">
        <f aca="false">IF(OR(P8738&gt;1,Q8738&gt;1),"Present","Absent")</f>
        <v>Absent</v>
      </c>
      <c r="T8738" s="63" t="str">
        <f aca="false">IF(OR(AND(P8738&gt;1,P8738&lt;41),AND(Q8738&gt;1,Q8738&lt;41)),"Ct&lt;41","Ct&gt;41")</f>
        <v>Ct&gt;41</v>
      </c>
      <c r="U8738" s="0" t="str">
        <f aca="false">I8738</f>
        <v>Springfroe</v>
      </c>
      <c r="V8738" s="0" t="str">
        <f aca="false">MID(F8738,10,9)</f>
        <v>DL2019039</v>
      </c>
      <c r="W8738" s="64" t="str">
        <f aca="false">V8738&amp;"_"&amp;U8738&amp;"_"&amp;R8738&amp;"_"&amp;S8738&amp;"_"&amp;T8738</f>
        <v>DL2019039_Springfroe_Valid_Absent_Ct&gt;41</v>
      </c>
    </row>
    <row r="8739" customFormat="false" ht="14.25" hidden="false" customHeight="false" outlineLevel="0" collapsed="false">
      <c r="A8739" s="0" t="s">
        <v>844</v>
      </c>
      <c r="B8739" s="52" t="s">
        <v>961</v>
      </c>
      <c r="C8739" s="52" t="s">
        <v>747</v>
      </c>
      <c r="D8739" s="53" t="n">
        <v>0.1</v>
      </c>
      <c r="E8739" s="53" t="s">
        <v>748</v>
      </c>
      <c r="F8739" s="0" t="s">
        <v>1453</v>
      </c>
      <c r="G8739" s="0" t="str">
        <f aca="false">LEFT(B8739,2)</f>
        <v>07</v>
      </c>
      <c r="H8739" s="0" t="str">
        <f aca="false">I8739&amp;"_"&amp;G8739&amp;"_"&amp;F8739</f>
        <v>Springfroe_07_20190911_DL2019039_ChristianshavnsGym_koersel2</v>
      </c>
      <c r="I8739" s="61" t="str">
        <f aca="false">MID(RIGHT(B8739,LEN(B8739)-3),1,FIND("_",RIGHT(B8739,LEN(B8739)-3))-1)</f>
        <v>Springfroe</v>
      </c>
      <c r="J8739" s="61" t="str">
        <f aca="false">TRIM(SUBSTITUTE(RIGHT(B8739,FIND(I8739,B8739)+1),"_",""))</f>
        <v>NegK</v>
      </c>
      <c r="K8739" s="0" t="str">
        <f aca="false">IFERROR(VALUE(SUBSTITUTE(E8739,".",",")),E8739)</f>
        <v>No Ct</v>
      </c>
      <c r="L8739" s="61" t="str">
        <f aca="false">IF(J8739="PosK",SUMIFS(K:K,J:J,"PosK",H:H,H8739),"")</f>
        <v/>
      </c>
      <c r="M8739" s="61" t="str">
        <f aca="false">IF(J8739="PosK",SUMIFS(K:K,J:J,"NegK",H:H,H8739),"")</f>
        <v/>
      </c>
      <c r="N8739" s="61" t="str">
        <f aca="false">IF(J8739="PosK",SUMIFS(K:K,J:J,"eDNA",H:H,H8739),"")</f>
        <v/>
      </c>
    </row>
    <row r="8740" customFormat="false" ht="14.25" hidden="false" customHeight="false" outlineLevel="0" collapsed="false">
      <c r="A8740" s="0" t="s">
        <v>846</v>
      </c>
      <c r="B8740" s="52" t="s">
        <v>962</v>
      </c>
      <c r="C8740" s="52" t="s">
        <v>751</v>
      </c>
      <c r="D8740" s="53" t="n">
        <v>0.1</v>
      </c>
      <c r="E8740" s="53" t="s">
        <v>748</v>
      </c>
      <c r="F8740" s="0" t="s">
        <v>1453</v>
      </c>
      <c r="G8740" s="0" t="str">
        <f aca="false">LEFT(B8740,2)</f>
        <v>07</v>
      </c>
      <c r="H8740" s="0" t="str">
        <f aca="false">I8740&amp;"_"&amp;G8740&amp;"_"&amp;F8740</f>
        <v>Springfroe_07_20190911_DL2019039_ChristianshavnsGym_koersel2</v>
      </c>
      <c r="I8740" s="61" t="str">
        <f aca="false">MID(RIGHT(B8740,LEN(B8740)-3),1,FIND("_",RIGHT(B8740,LEN(B8740)-3))-1)</f>
        <v>Springfroe</v>
      </c>
      <c r="J8740" s="61" t="str">
        <f aca="false">TRIM(SUBSTITUTE(RIGHT(B8740,FIND(I8740,B8740)+1),"_",""))</f>
        <v>eDNA</v>
      </c>
      <c r="K8740" s="0" t="str">
        <f aca="false">IFERROR(VALUE(SUBSTITUTE(E8740,".",",")),E8740)</f>
        <v>No Ct</v>
      </c>
      <c r="L8740" s="61" t="str">
        <f aca="false">IF(J8740="PosK",SUMIFS(K:K,J:J,"PosK",H:H,H8740),"")</f>
        <v/>
      </c>
      <c r="M8740" s="61" t="str">
        <f aca="false">IF(J8740="PosK",SUMIFS(K:K,J:J,"NegK",H:H,H8740),"")</f>
        <v/>
      </c>
      <c r="N8740" s="61" t="str">
        <f aca="false">IF(J8740="PosK",SUMIFS(K:K,J:J,"eDNA",H:H,H8740),"")</f>
        <v/>
      </c>
      <c r="Q8740" s="62"/>
    </row>
    <row r="8741" customFormat="false" ht="14.25" hidden="false" customHeight="false" outlineLevel="0" collapsed="false">
      <c r="A8741" s="0" t="s">
        <v>848</v>
      </c>
      <c r="B8741" s="52" t="s">
        <v>962</v>
      </c>
      <c r="C8741" s="52" t="s">
        <v>751</v>
      </c>
      <c r="D8741" s="53" t="n">
        <v>0.1</v>
      </c>
      <c r="E8741" s="53" t="s">
        <v>748</v>
      </c>
      <c r="F8741" s="0" t="s">
        <v>1453</v>
      </c>
      <c r="G8741" s="0" t="str">
        <f aca="false">LEFT(B8741,2)</f>
        <v>07</v>
      </c>
      <c r="H8741" s="0" t="str">
        <f aca="false">I8741&amp;"_"&amp;G8741&amp;"_"&amp;F8741</f>
        <v>Springfroe_07_20190911_DL2019039_ChristianshavnsGym_koersel2</v>
      </c>
      <c r="I8741" s="61" t="str">
        <f aca="false">MID(RIGHT(B8741,LEN(B8741)-3),1,FIND("_",RIGHT(B8741,LEN(B8741)-3))-1)</f>
        <v>Springfroe</v>
      </c>
      <c r="J8741" s="61" t="str">
        <f aca="false">TRIM(SUBSTITUTE(RIGHT(B8741,FIND(I8741,B8741)+1),"_",""))</f>
        <v>eDNA</v>
      </c>
      <c r="K8741" s="0" t="str">
        <f aca="false">IFERROR(VALUE(SUBSTITUTE(E8741,".",",")),E8741)</f>
        <v>No Ct</v>
      </c>
      <c r="L8741" s="61" t="str">
        <f aca="false">IF(J8741="PosK",SUMIFS(K:K,J:J,"PosK",H:H,H8741),"")</f>
        <v/>
      </c>
      <c r="M8741" s="61" t="str">
        <f aca="false">IF(J8741="PosK",SUMIFS(K:K,J:J,"NegK",H:H,H8741),"")</f>
        <v/>
      </c>
      <c r="N8741" s="61" t="str">
        <f aca="false">IF(J8741="PosK",SUMIFS(K:K,J:J,"eDNA",H:H,H8741),"")</f>
        <v/>
      </c>
      <c r="P8741" s="62"/>
      <c r="T8741" s="63"/>
      <c r="W8741" s="64"/>
    </row>
    <row r="8742" customFormat="false" ht="14.25" hidden="false" customHeight="false" outlineLevel="0" collapsed="false">
      <c r="A8742" s="0" t="s">
        <v>849</v>
      </c>
      <c r="B8742" s="52" t="s">
        <v>972</v>
      </c>
      <c r="C8742" s="52" t="s">
        <v>743</v>
      </c>
      <c r="D8742" s="53" t="n">
        <v>0.1</v>
      </c>
      <c r="E8742" s="53" t="n">
        <v>24.27</v>
      </c>
      <c r="F8742" s="0" t="s">
        <v>1453</v>
      </c>
      <c r="G8742" s="0" t="str">
        <f aca="false">LEFT(B8742,2)</f>
        <v>10</v>
      </c>
      <c r="H8742" s="0" t="str">
        <f aca="false">I8742&amp;"_"&amp;G8742&amp;"_"&amp;F8742</f>
        <v>Skrubtudse_10_20190911_DL2019039_ChristianshavnsGym_koersel2</v>
      </c>
      <c r="I8742" s="61" t="str">
        <f aca="false">MID(RIGHT(B8742,LEN(B8742)-3),1,FIND("_",RIGHT(B8742,LEN(B8742)-3))-1)</f>
        <v>Skrubtudse</v>
      </c>
      <c r="J8742" s="61" t="str">
        <f aca="false">TRIM(SUBSTITUTE(RIGHT(B8742,FIND(I8742,B8742)+1),"_",""))</f>
        <v>PosK</v>
      </c>
      <c r="K8742" s="0" t="n">
        <f aca="false">IFERROR(VALUE(SUBSTITUTE(E8742,".",",")),E8742)</f>
        <v>24.27</v>
      </c>
      <c r="L8742" s="61" t="n">
        <f aca="false">IF(J8742="PosK",SUMIFS(K:K,J:J,"PosK",H:H,H8742),"")</f>
        <v>24.27</v>
      </c>
      <c r="M8742" s="61" t="n">
        <f aca="false">IF(J8742="PosK",SUMIFS(K:K,J:J,"NegK",H:H,H8742),"")</f>
        <v>0</v>
      </c>
      <c r="N8742" s="61" t="n">
        <f aca="false">IF(J8742="PosK",SUMIFS(K:K,J:J,"eDNA",H:H,H8742),"")</f>
        <v>75.18</v>
      </c>
      <c r="P8742" s="62" t="n">
        <f aca="false">IF(K8744="No Ct",0,K8744)</f>
        <v>38.67</v>
      </c>
      <c r="Q8742" s="62" t="n">
        <f aca="false">IF(K8745="No Ct",0,K8745)</f>
        <v>36.51</v>
      </c>
      <c r="R8742" s="0" t="str">
        <f aca="false">IF(AND(L8742&gt;0,M8742=0),"Valid","Invalid")</f>
        <v>Valid</v>
      </c>
      <c r="S8742" s="0" t="str">
        <f aca="false">IF(OR(P8742&gt;1,Q8742&gt;1),"Present","Absent")</f>
        <v>Present</v>
      </c>
      <c r="T8742" s="63" t="str">
        <f aca="false">IF(OR(AND(P8742&gt;1,P8742&lt;41),AND(Q8742&gt;1,Q8742&lt;41)),"Ct&lt;41","Ct&gt;41")</f>
        <v>Ct&lt;41</v>
      </c>
      <c r="U8742" s="0" t="str">
        <f aca="false">I8742</f>
        <v>Skrubtudse</v>
      </c>
      <c r="V8742" s="0" t="str">
        <f aca="false">MID(F8742,10,9)</f>
        <v>DL2019039</v>
      </c>
      <c r="W8742" s="64" t="str">
        <f aca="false">V8742&amp;"_"&amp;U8742&amp;"_"&amp;R8742&amp;"_"&amp;S8742&amp;"_"&amp;T8742</f>
        <v>DL2019039_Skrubtudse_Valid_Present_Ct&lt;41</v>
      </c>
    </row>
    <row r="8743" customFormat="false" ht="14.25" hidden="false" customHeight="false" outlineLevel="0" collapsed="false">
      <c r="A8743" s="0" t="s">
        <v>851</v>
      </c>
      <c r="B8743" s="52" t="s">
        <v>973</v>
      </c>
      <c r="C8743" s="52" t="s">
        <v>747</v>
      </c>
      <c r="D8743" s="53" t="n">
        <v>0.1</v>
      </c>
      <c r="E8743" s="53" t="s">
        <v>748</v>
      </c>
      <c r="F8743" s="0" t="s">
        <v>1453</v>
      </c>
      <c r="G8743" s="0" t="str">
        <f aca="false">LEFT(B8743,2)</f>
        <v>10</v>
      </c>
      <c r="H8743" s="0" t="str">
        <f aca="false">I8743&amp;"_"&amp;G8743&amp;"_"&amp;F8743</f>
        <v>Skrubtudse_10_20190911_DL2019039_ChristianshavnsGym_koersel2</v>
      </c>
      <c r="I8743" s="61" t="str">
        <f aca="false">MID(RIGHT(B8743,LEN(B8743)-3),1,FIND("_",RIGHT(B8743,LEN(B8743)-3))-1)</f>
        <v>Skrubtudse</v>
      </c>
      <c r="J8743" s="61" t="str">
        <f aca="false">TRIM(SUBSTITUTE(RIGHT(B8743,FIND(I8743,B8743)+1),"_",""))</f>
        <v>NegK</v>
      </c>
      <c r="K8743" s="0" t="str">
        <f aca="false">IFERROR(VALUE(SUBSTITUTE(E8743,".",",")),E8743)</f>
        <v>No Ct</v>
      </c>
      <c r="L8743" s="61" t="str">
        <f aca="false">IF(J8743="PosK",SUMIFS(K:K,J:J,"PosK",H:H,H8743),"")</f>
        <v/>
      </c>
      <c r="M8743" s="61" t="str">
        <f aca="false">IF(J8743="PosK",SUMIFS(K:K,J:J,"NegK",H:H,H8743),"")</f>
        <v/>
      </c>
      <c r="N8743" s="61" t="str">
        <f aca="false">IF(J8743="PosK",SUMIFS(K:K,J:J,"eDNA",H:H,H8743),"")</f>
        <v/>
      </c>
    </row>
    <row r="8744" customFormat="false" ht="14.25" hidden="false" customHeight="false" outlineLevel="0" collapsed="false">
      <c r="A8744" s="0" t="s">
        <v>853</v>
      </c>
      <c r="B8744" s="52" t="s">
        <v>974</v>
      </c>
      <c r="C8744" s="52" t="s">
        <v>751</v>
      </c>
      <c r="D8744" s="53" t="n">
        <v>0.1</v>
      </c>
      <c r="E8744" s="53" t="n">
        <v>38.67</v>
      </c>
      <c r="F8744" s="0" t="s">
        <v>1453</v>
      </c>
      <c r="G8744" s="0" t="str">
        <f aca="false">LEFT(B8744,2)</f>
        <v>10</v>
      </c>
      <c r="H8744" s="0" t="str">
        <f aca="false">I8744&amp;"_"&amp;G8744&amp;"_"&amp;F8744</f>
        <v>Skrubtudse_10_20190911_DL2019039_ChristianshavnsGym_koersel2</v>
      </c>
      <c r="I8744" s="61" t="str">
        <f aca="false">MID(RIGHT(B8744,LEN(B8744)-3),1,FIND("_",RIGHT(B8744,LEN(B8744)-3))-1)</f>
        <v>Skrubtudse</v>
      </c>
      <c r="J8744" s="61" t="str">
        <f aca="false">TRIM(SUBSTITUTE(RIGHT(B8744,FIND(I8744,B8744)+1),"_",""))</f>
        <v>eDNA</v>
      </c>
      <c r="K8744" s="0" t="n">
        <f aca="false">IFERROR(VALUE(SUBSTITUTE(E8744,".",",")),E8744)</f>
        <v>38.67</v>
      </c>
      <c r="L8744" s="61" t="str">
        <f aca="false">IF(J8744="PosK",SUMIFS(K:K,J:J,"PosK",H:H,H8744),"")</f>
        <v/>
      </c>
      <c r="M8744" s="61" t="str">
        <f aca="false">IF(J8744="PosK",SUMIFS(K:K,J:J,"NegK",H:H,H8744),"")</f>
        <v/>
      </c>
      <c r="N8744" s="61" t="str">
        <f aca="false">IF(J8744="PosK",SUMIFS(K:K,J:J,"eDNA",H:H,H8744),"")</f>
        <v/>
      </c>
      <c r="Q8744" s="62"/>
    </row>
    <row r="8745" customFormat="false" ht="14.25" hidden="false" customHeight="false" outlineLevel="0" collapsed="false">
      <c r="A8745" s="0" t="s">
        <v>855</v>
      </c>
      <c r="B8745" s="52" t="s">
        <v>974</v>
      </c>
      <c r="C8745" s="52" t="s">
        <v>751</v>
      </c>
      <c r="D8745" s="53" t="n">
        <v>0.1</v>
      </c>
      <c r="E8745" s="53" t="n">
        <v>36.51</v>
      </c>
      <c r="F8745" s="0" t="s">
        <v>1453</v>
      </c>
      <c r="G8745" s="0" t="str">
        <f aca="false">LEFT(B8745,2)</f>
        <v>10</v>
      </c>
      <c r="H8745" s="0" t="str">
        <f aca="false">I8745&amp;"_"&amp;G8745&amp;"_"&amp;F8745</f>
        <v>Skrubtudse_10_20190911_DL2019039_ChristianshavnsGym_koersel2</v>
      </c>
      <c r="I8745" s="61" t="str">
        <f aca="false">MID(RIGHT(B8745,LEN(B8745)-3),1,FIND("_",RIGHT(B8745,LEN(B8745)-3))-1)</f>
        <v>Skrubtudse</v>
      </c>
      <c r="J8745" s="61" t="str">
        <f aca="false">TRIM(SUBSTITUTE(RIGHT(B8745,FIND(I8745,B8745)+1),"_",""))</f>
        <v>eDNA</v>
      </c>
      <c r="K8745" s="0" t="n">
        <f aca="false">IFERROR(VALUE(SUBSTITUTE(E8745,".",",")),E8745)</f>
        <v>36.51</v>
      </c>
      <c r="L8745" s="61" t="str">
        <f aca="false">IF(J8745="PosK",SUMIFS(K:K,J:J,"PosK",H:H,H8745),"")</f>
        <v/>
      </c>
      <c r="M8745" s="61" t="str">
        <f aca="false">IF(J8745="PosK",SUMIFS(K:K,J:J,"NegK",H:H,H8745),"")</f>
        <v/>
      </c>
      <c r="N8745" s="61" t="str">
        <f aca="false">IF(J8745="PosK",SUMIFS(K:K,J:J,"eDNA",H:H,H8745),"")</f>
        <v/>
      </c>
      <c r="P8745" s="62"/>
      <c r="T8745" s="63"/>
      <c r="W8745" s="64"/>
    </row>
    <row r="8746" customFormat="false" ht="14.25" hidden="false" customHeight="false" outlineLevel="0" collapsed="false">
      <c r="A8746" s="0" t="s">
        <v>856</v>
      </c>
      <c r="B8746" s="52" t="s">
        <v>1454</v>
      </c>
      <c r="C8746" s="52" t="s">
        <v>743</v>
      </c>
      <c r="D8746" s="53" t="n">
        <v>0.1</v>
      </c>
      <c r="E8746" s="53" t="n">
        <v>20.38</v>
      </c>
      <c r="F8746" s="0" t="s">
        <v>1453</v>
      </c>
      <c r="G8746" s="0" t="str">
        <f aca="false">LEFT(B8746,2)</f>
        <v>14</v>
      </c>
      <c r="H8746" s="0" t="str">
        <f aca="false">I8746&amp;"_"&amp;G8746&amp;"_"&amp;F8746</f>
        <v>SpidssnudetFroe_14_20190911_DL2019039_ChristianshavnsGym_koersel2</v>
      </c>
      <c r="I8746" s="61" t="str">
        <f aca="false">MID(RIGHT(B8746,LEN(B8746)-3),1,FIND("_",RIGHT(B8746,LEN(B8746)-3))-1)</f>
        <v>SpidssnudetFroe</v>
      </c>
      <c r="J8746" s="61" t="str">
        <f aca="false">TRIM(SUBSTITUTE(RIGHT(B8746,FIND(I8746,B8746)+1),"_",""))</f>
        <v>PosK</v>
      </c>
      <c r="K8746" s="0" t="n">
        <f aca="false">IFERROR(VALUE(SUBSTITUTE(E8746,".",",")),E8746)</f>
        <v>20.38</v>
      </c>
      <c r="L8746" s="61" t="n">
        <f aca="false">IF(J8746="PosK",SUMIFS(K:K,J:J,"PosK",H:H,H8746),"")</f>
        <v>20.38</v>
      </c>
      <c r="M8746" s="61" t="n">
        <f aca="false">IF(J8746="PosK",SUMIFS(K:K,J:J,"NegK",H:H,H8746),"")</f>
        <v>0</v>
      </c>
      <c r="N8746" s="61" t="n">
        <f aca="false">IF(J8746="PosK",SUMIFS(K:K,J:J,"eDNA",H:H,H8746),"")</f>
        <v>0</v>
      </c>
      <c r="P8746" s="62" t="n">
        <f aca="false">IF(K8748="No Ct",0,K8748)</f>
        <v>0</v>
      </c>
      <c r="Q8746" s="62" t="n">
        <f aca="false">IF(K8749="No Ct",0,K8749)</f>
        <v>0</v>
      </c>
      <c r="R8746" s="0" t="str">
        <f aca="false">IF(AND(L8746&gt;0,M8746=0),"Valid","Invalid")</f>
        <v>Valid</v>
      </c>
      <c r="S8746" s="0" t="str">
        <f aca="false">IF(OR(P8746&gt;1,Q8746&gt;1),"Present","Absent")</f>
        <v>Absent</v>
      </c>
      <c r="T8746" s="63" t="str">
        <f aca="false">IF(OR(AND(P8746&gt;1,P8746&lt;41),AND(Q8746&gt;1,Q8746&lt;41)),"Ct&lt;41","Ct&gt;41")</f>
        <v>Ct&gt;41</v>
      </c>
      <c r="U8746" s="0" t="str">
        <f aca="false">I8746</f>
        <v>SpidssnudetFroe</v>
      </c>
      <c r="V8746" s="0" t="str">
        <f aca="false">MID(F8746,10,9)</f>
        <v>DL2019039</v>
      </c>
      <c r="W8746" s="64" t="str">
        <f aca="false">V8746&amp;"_"&amp;U8746&amp;"_"&amp;R8746&amp;"_"&amp;S8746&amp;"_"&amp;T8746</f>
        <v>DL2019039_SpidssnudetFroe_Valid_Absent_Ct&gt;41</v>
      </c>
    </row>
    <row r="8747" customFormat="false" ht="14.25" hidden="false" customHeight="false" outlineLevel="0" collapsed="false">
      <c r="A8747" s="0" t="s">
        <v>858</v>
      </c>
      <c r="B8747" s="52" t="s">
        <v>1455</v>
      </c>
      <c r="C8747" s="52" t="s">
        <v>747</v>
      </c>
      <c r="D8747" s="53" t="n">
        <v>0.1</v>
      </c>
      <c r="E8747" s="53" t="s">
        <v>748</v>
      </c>
      <c r="F8747" s="0" t="s">
        <v>1453</v>
      </c>
      <c r="G8747" s="0" t="str">
        <f aca="false">LEFT(B8747,2)</f>
        <v>14</v>
      </c>
      <c r="H8747" s="0" t="str">
        <f aca="false">I8747&amp;"_"&amp;G8747&amp;"_"&amp;F8747</f>
        <v>SpidssnudetFroe_14_20190911_DL2019039_ChristianshavnsGym_koersel2</v>
      </c>
      <c r="I8747" s="61" t="str">
        <f aca="false">MID(RIGHT(B8747,LEN(B8747)-3),1,FIND("_",RIGHT(B8747,LEN(B8747)-3))-1)</f>
        <v>SpidssnudetFroe</v>
      </c>
      <c r="J8747" s="61" t="str">
        <f aca="false">TRIM(SUBSTITUTE(RIGHT(B8747,FIND(I8747,B8747)+1),"_",""))</f>
        <v>NegK</v>
      </c>
      <c r="K8747" s="0" t="str">
        <f aca="false">IFERROR(VALUE(SUBSTITUTE(E8747,".",",")),E8747)</f>
        <v>No Ct</v>
      </c>
      <c r="L8747" s="61" t="str">
        <f aca="false">IF(J8747="PosK",SUMIFS(K:K,J:J,"PosK",H:H,H8747),"")</f>
        <v/>
      </c>
      <c r="M8747" s="61" t="str">
        <f aca="false">IF(J8747="PosK",SUMIFS(K:K,J:J,"NegK",H:H,H8747),"")</f>
        <v/>
      </c>
      <c r="N8747" s="61" t="str">
        <f aca="false">IF(J8747="PosK",SUMIFS(K:K,J:J,"eDNA",H:H,H8747),"")</f>
        <v/>
      </c>
    </row>
    <row r="8748" customFormat="false" ht="14.25" hidden="false" customHeight="false" outlineLevel="0" collapsed="false">
      <c r="A8748" s="0" t="s">
        <v>860</v>
      </c>
      <c r="B8748" s="52" t="s">
        <v>1456</v>
      </c>
      <c r="C8748" s="52" t="s">
        <v>751</v>
      </c>
      <c r="D8748" s="53" t="n">
        <v>0.1</v>
      </c>
      <c r="E8748" s="53" t="s">
        <v>748</v>
      </c>
      <c r="F8748" s="0" t="s">
        <v>1453</v>
      </c>
      <c r="G8748" s="0" t="str">
        <f aca="false">LEFT(B8748,2)</f>
        <v>14</v>
      </c>
      <c r="H8748" s="0" t="str">
        <f aca="false">I8748&amp;"_"&amp;G8748&amp;"_"&amp;F8748</f>
        <v>SpidssnudetFroe_14_20190911_DL2019039_ChristianshavnsGym_koersel2</v>
      </c>
      <c r="I8748" s="61" t="str">
        <f aca="false">MID(RIGHT(B8748,LEN(B8748)-3),1,FIND("_",RIGHT(B8748,LEN(B8748)-3))-1)</f>
        <v>SpidssnudetFroe</v>
      </c>
      <c r="J8748" s="61" t="str">
        <f aca="false">TRIM(SUBSTITUTE(RIGHT(B8748,FIND(I8748,B8748)+1),"_",""))</f>
        <v>eDNA</v>
      </c>
      <c r="K8748" s="0" t="str">
        <f aca="false">IFERROR(VALUE(SUBSTITUTE(E8748,".",",")),E8748)</f>
        <v>No Ct</v>
      </c>
      <c r="L8748" s="61" t="str">
        <f aca="false">IF(J8748="PosK",SUMIFS(K:K,J:J,"PosK",H:H,H8748),"")</f>
        <v/>
      </c>
      <c r="M8748" s="61" t="str">
        <f aca="false">IF(J8748="PosK",SUMIFS(K:K,J:J,"NegK",H:H,H8748),"")</f>
        <v/>
      </c>
      <c r="N8748" s="61" t="str">
        <f aca="false">IF(J8748="PosK",SUMIFS(K:K,J:J,"eDNA",H:H,H8748),"")</f>
        <v/>
      </c>
      <c r="Q8748" s="62"/>
    </row>
    <row r="8749" customFormat="false" ht="14.25" hidden="false" customHeight="false" outlineLevel="0" collapsed="false">
      <c r="A8749" s="0" t="s">
        <v>862</v>
      </c>
      <c r="B8749" s="52" t="s">
        <v>1456</v>
      </c>
      <c r="C8749" s="52" t="s">
        <v>751</v>
      </c>
      <c r="D8749" s="53" t="n">
        <v>0.1</v>
      </c>
      <c r="E8749" s="53" t="s">
        <v>748</v>
      </c>
      <c r="F8749" s="0" t="s">
        <v>1453</v>
      </c>
      <c r="G8749" s="0" t="str">
        <f aca="false">LEFT(B8749,2)</f>
        <v>14</v>
      </c>
      <c r="H8749" s="0" t="str">
        <f aca="false">I8749&amp;"_"&amp;G8749&amp;"_"&amp;F8749</f>
        <v>SpidssnudetFroe_14_20190911_DL2019039_ChristianshavnsGym_koersel2</v>
      </c>
      <c r="I8749" s="61" t="str">
        <f aca="false">MID(RIGHT(B8749,LEN(B8749)-3),1,FIND("_",RIGHT(B8749,LEN(B8749)-3))-1)</f>
        <v>SpidssnudetFroe</v>
      </c>
      <c r="J8749" s="61" t="str">
        <f aca="false">TRIM(SUBSTITUTE(RIGHT(B8749,FIND(I8749,B8749)+1),"_",""))</f>
        <v>eDNA</v>
      </c>
      <c r="K8749" s="0" t="str">
        <f aca="false">IFERROR(VALUE(SUBSTITUTE(E8749,".",",")),E8749)</f>
        <v>No Ct</v>
      </c>
      <c r="L8749" s="61" t="str">
        <f aca="false">IF(J8749="PosK",SUMIFS(K:K,J:J,"PosK",H:H,H8749),"")</f>
        <v/>
      </c>
      <c r="M8749" s="61" t="str">
        <f aca="false">IF(J8749="PosK",SUMIFS(K:K,J:J,"NegK",H:H,H8749),"")</f>
        <v/>
      </c>
      <c r="N8749" s="61" t="str">
        <f aca="false">IF(J8749="PosK",SUMIFS(K:K,J:J,"eDNA",H:H,H8749),"")</f>
        <v/>
      </c>
      <c r="P8749" s="62"/>
      <c r="T8749" s="63"/>
      <c r="W8749" s="64"/>
    </row>
    <row r="8750" customFormat="false" ht="14.25" hidden="false" customHeight="false" outlineLevel="0" collapsed="false">
      <c r="A8750" s="0" t="s">
        <v>863</v>
      </c>
      <c r="B8750" s="52" t="s">
        <v>996</v>
      </c>
      <c r="C8750" s="52" t="s">
        <v>743</v>
      </c>
      <c r="D8750" s="53" t="n">
        <v>0.1</v>
      </c>
      <c r="E8750" s="53" t="n">
        <v>32.43</v>
      </c>
      <c r="F8750" s="0" t="s">
        <v>1453</v>
      </c>
      <c r="G8750" s="0" t="str">
        <f aca="false">LEFT(B8750,2)</f>
        <v>17</v>
      </c>
      <c r="H8750" s="0" t="str">
        <f aca="false">I8750&amp;"_"&amp;G8750&amp;"_"&amp;F8750</f>
        <v>ButsnudetFroe_17_20190911_DL2019039_ChristianshavnsGym_koersel2</v>
      </c>
      <c r="I8750" s="61" t="str">
        <f aca="false">MID(RIGHT(B8750,LEN(B8750)-3),1,FIND("_",RIGHT(B8750,LEN(B8750)-3))-1)</f>
        <v>ButsnudetFroe</v>
      </c>
      <c r="J8750" s="61" t="str">
        <f aca="false">TRIM(SUBSTITUTE(RIGHT(B8750,FIND(I8750,B8750)+1),"_",""))</f>
        <v>PosK</v>
      </c>
      <c r="K8750" s="0" t="n">
        <f aca="false">IFERROR(VALUE(SUBSTITUTE(E8750,".",",")),E8750)</f>
        <v>32.43</v>
      </c>
      <c r="L8750" s="61" t="n">
        <f aca="false">IF(J8750="PosK",SUMIFS(K:K,J:J,"PosK",H:H,H8750),"")</f>
        <v>32.43</v>
      </c>
      <c r="M8750" s="61" t="n">
        <f aca="false">IF(J8750="PosK",SUMIFS(K:K,J:J,"NegK",H:H,H8750),"")</f>
        <v>0</v>
      </c>
      <c r="N8750" s="61" t="n">
        <f aca="false">IF(J8750="PosK",SUMIFS(K:K,J:J,"eDNA",H:H,H8750),"")</f>
        <v>0</v>
      </c>
      <c r="P8750" s="62" t="n">
        <f aca="false">IF(K8752="No Ct",0,K8752)</f>
        <v>0</v>
      </c>
      <c r="Q8750" s="62" t="n">
        <f aca="false">IF(K8753="No Ct",0,K8753)</f>
        <v>0</v>
      </c>
      <c r="R8750" s="0" t="str">
        <f aca="false">IF(AND(L8750&gt;0,M8750=0),"Valid","Invalid")</f>
        <v>Valid</v>
      </c>
      <c r="S8750" s="0" t="str">
        <f aca="false">IF(OR(P8750&gt;1,Q8750&gt;1),"Present","Absent")</f>
        <v>Absent</v>
      </c>
      <c r="T8750" s="63" t="str">
        <f aca="false">IF(OR(AND(P8750&gt;1,P8750&lt;41),AND(Q8750&gt;1,Q8750&lt;41)),"Ct&lt;41","Ct&gt;41")</f>
        <v>Ct&gt;41</v>
      </c>
      <c r="U8750" s="0" t="str">
        <f aca="false">I8750</f>
        <v>ButsnudetFroe</v>
      </c>
      <c r="V8750" s="0" t="str">
        <f aca="false">MID(F8750,10,9)</f>
        <v>DL2019039</v>
      </c>
      <c r="W8750" s="64" t="str">
        <f aca="false">V8750&amp;"_"&amp;U8750&amp;"_"&amp;R8750&amp;"_"&amp;S8750&amp;"_"&amp;T8750</f>
        <v>DL2019039_ButsnudetFroe_Valid_Absent_Ct&gt;41</v>
      </c>
    </row>
    <row r="8751" customFormat="false" ht="14.25" hidden="false" customHeight="false" outlineLevel="0" collapsed="false">
      <c r="A8751" s="0" t="s">
        <v>865</v>
      </c>
      <c r="B8751" s="52" t="s">
        <v>997</v>
      </c>
      <c r="C8751" s="52" t="s">
        <v>747</v>
      </c>
      <c r="D8751" s="53" t="n">
        <v>0.1</v>
      </c>
      <c r="E8751" s="53" t="s">
        <v>748</v>
      </c>
      <c r="F8751" s="0" t="s">
        <v>1453</v>
      </c>
      <c r="G8751" s="0" t="str">
        <f aca="false">LEFT(B8751,2)</f>
        <v>17</v>
      </c>
      <c r="H8751" s="0" t="str">
        <f aca="false">I8751&amp;"_"&amp;G8751&amp;"_"&amp;F8751</f>
        <v>ButsnudetFroe_17_20190911_DL2019039_ChristianshavnsGym_koersel2</v>
      </c>
      <c r="I8751" s="61" t="str">
        <f aca="false">MID(RIGHT(B8751,LEN(B8751)-3),1,FIND("_",RIGHT(B8751,LEN(B8751)-3))-1)</f>
        <v>ButsnudetFroe</v>
      </c>
      <c r="J8751" s="61" t="str">
        <f aca="false">TRIM(SUBSTITUTE(RIGHT(B8751,FIND(I8751,B8751)+1),"_",""))</f>
        <v>NegK</v>
      </c>
      <c r="K8751" s="0" t="str">
        <f aca="false">IFERROR(VALUE(SUBSTITUTE(E8751,".",",")),E8751)</f>
        <v>No Ct</v>
      </c>
      <c r="L8751" s="61" t="str">
        <f aca="false">IF(J8751="PosK",SUMIFS(K:K,J:J,"PosK",H:H,H8751),"")</f>
        <v/>
      </c>
      <c r="M8751" s="61" t="str">
        <f aca="false">IF(J8751="PosK",SUMIFS(K:K,J:J,"NegK",H:H,H8751),"")</f>
        <v/>
      </c>
      <c r="N8751" s="61" t="str">
        <f aca="false">IF(J8751="PosK",SUMIFS(K:K,J:J,"eDNA",H:H,H8751),"")</f>
        <v/>
      </c>
    </row>
    <row r="8752" customFormat="false" ht="14.25" hidden="false" customHeight="false" outlineLevel="0" collapsed="false">
      <c r="A8752" s="0" t="s">
        <v>867</v>
      </c>
      <c r="B8752" s="52" t="s">
        <v>998</v>
      </c>
      <c r="C8752" s="52" t="s">
        <v>751</v>
      </c>
      <c r="D8752" s="53" t="n">
        <v>0.1</v>
      </c>
      <c r="E8752" s="53" t="s">
        <v>748</v>
      </c>
      <c r="F8752" s="0" t="s">
        <v>1453</v>
      </c>
      <c r="G8752" s="0" t="str">
        <f aca="false">LEFT(B8752,2)</f>
        <v>17</v>
      </c>
      <c r="H8752" s="0" t="str">
        <f aca="false">I8752&amp;"_"&amp;G8752&amp;"_"&amp;F8752</f>
        <v>ButsnudetFroe_17_20190911_DL2019039_ChristianshavnsGym_koersel2</v>
      </c>
      <c r="I8752" s="61" t="str">
        <f aca="false">MID(RIGHT(B8752,LEN(B8752)-3),1,FIND("_",RIGHT(B8752,LEN(B8752)-3))-1)</f>
        <v>ButsnudetFroe</v>
      </c>
      <c r="J8752" s="61" t="str">
        <f aca="false">TRIM(SUBSTITUTE(RIGHT(B8752,FIND(I8752,B8752)+1),"_",""))</f>
        <v>eDNA</v>
      </c>
      <c r="K8752" s="0" t="str">
        <f aca="false">IFERROR(VALUE(SUBSTITUTE(E8752,".",",")),E8752)</f>
        <v>No Ct</v>
      </c>
      <c r="L8752" s="61" t="str">
        <f aca="false">IF(J8752="PosK",SUMIFS(K:K,J:J,"PosK",H:H,H8752),"")</f>
        <v/>
      </c>
      <c r="M8752" s="61" t="str">
        <f aca="false">IF(J8752="PosK",SUMIFS(K:K,J:J,"NegK",H:H,H8752),"")</f>
        <v/>
      </c>
      <c r="N8752" s="61" t="str">
        <f aca="false">IF(J8752="PosK",SUMIFS(K:K,J:J,"eDNA",H:H,H8752),"")</f>
        <v/>
      </c>
      <c r="Q8752" s="62"/>
    </row>
    <row r="8753" customFormat="false" ht="14.25" hidden="false" customHeight="false" outlineLevel="0" collapsed="false">
      <c r="A8753" s="0" t="s">
        <v>869</v>
      </c>
      <c r="B8753" s="52" t="s">
        <v>998</v>
      </c>
      <c r="C8753" s="52" t="s">
        <v>751</v>
      </c>
      <c r="D8753" s="53" t="n">
        <v>0.1</v>
      </c>
      <c r="E8753" s="53" t="s">
        <v>748</v>
      </c>
      <c r="F8753" s="0" t="s">
        <v>1453</v>
      </c>
      <c r="G8753" s="0" t="str">
        <f aca="false">LEFT(B8753,2)</f>
        <v>17</v>
      </c>
      <c r="H8753" s="0" t="str">
        <f aca="false">I8753&amp;"_"&amp;G8753&amp;"_"&amp;F8753</f>
        <v>ButsnudetFroe_17_20190911_DL2019039_ChristianshavnsGym_koersel2</v>
      </c>
      <c r="I8753" s="61" t="str">
        <f aca="false">MID(RIGHT(B8753,LEN(B8753)-3),1,FIND("_",RIGHT(B8753,LEN(B8753)-3))-1)</f>
        <v>ButsnudetFroe</v>
      </c>
      <c r="J8753" s="61" t="str">
        <f aca="false">TRIM(SUBSTITUTE(RIGHT(B8753,FIND(I8753,B8753)+1),"_",""))</f>
        <v>eDNA</v>
      </c>
      <c r="K8753" s="0" t="str">
        <f aca="false">IFERROR(VALUE(SUBSTITUTE(E8753,".",",")),E8753)</f>
        <v>No Ct</v>
      </c>
      <c r="L8753" s="61" t="str">
        <f aca="false">IF(J8753="PosK",SUMIFS(K:K,J:J,"PosK",H:H,H8753),"")</f>
        <v/>
      </c>
      <c r="M8753" s="61" t="str">
        <f aca="false">IF(J8753="PosK",SUMIFS(K:K,J:J,"NegK",H:H,H8753),"")</f>
        <v/>
      </c>
      <c r="N8753" s="61" t="str">
        <f aca="false">IF(J8753="PosK",SUMIFS(K:K,J:J,"eDNA",H:H,H8753),"")</f>
        <v/>
      </c>
      <c r="P8753" s="62"/>
      <c r="T8753" s="63"/>
      <c r="W8753" s="64"/>
    </row>
    <row r="8754" customFormat="false" ht="14.25" hidden="false" customHeight="false" outlineLevel="0" collapsed="false">
      <c r="A8754" s="0" t="s">
        <v>870</v>
      </c>
      <c r="B8754" s="52" t="s">
        <v>1002</v>
      </c>
      <c r="C8754" s="52" t="s">
        <v>743</v>
      </c>
      <c r="D8754" s="53" t="n">
        <v>0.1</v>
      </c>
      <c r="E8754" s="53" t="s">
        <v>748</v>
      </c>
      <c r="F8754" s="0" t="s">
        <v>1453</v>
      </c>
      <c r="G8754" s="0" t="str">
        <f aca="false">LEFT(B8754,2)</f>
        <v>19</v>
      </c>
      <c r="H8754" s="0" t="str">
        <f aca="false">I8754&amp;"_"&amp;G8754&amp;"_"&amp;F8754</f>
        <v>LilleVandsalamander_19_20190911_DL2019039_ChristianshavnsGym_koersel2</v>
      </c>
      <c r="I8754" s="61" t="str">
        <f aca="false">MID(RIGHT(B8754,LEN(B8754)-3),1,FIND("_",RIGHT(B8754,LEN(B8754)-3))-1)</f>
        <v>LilleVandsalamander</v>
      </c>
      <c r="J8754" s="61" t="str">
        <f aca="false">TRIM(SUBSTITUTE(RIGHT(B8754,FIND(I8754,B8754)+1),"_",""))</f>
        <v>PosK</v>
      </c>
      <c r="K8754" s="0" t="str">
        <f aca="false">IFERROR(VALUE(SUBSTITUTE(E8754,".",",")),E8754)</f>
        <v>No Ct</v>
      </c>
      <c r="L8754" s="61" t="n">
        <f aca="false">IF(J8754="PosK",SUMIFS(K:K,J:J,"PosK",H:H,H8754),"")</f>
        <v>0</v>
      </c>
      <c r="M8754" s="61" t="n">
        <f aca="false">IF(J8754="PosK",SUMIFS(K:K,J:J,"NegK",H:H,H8754),"")</f>
        <v>0</v>
      </c>
      <c r="N8754" s="61" t="n">
        <f aca="false">IF(J8754="PosK",SUMIFS(K:K,J:J,"eDNA",H:H,H8754),"")</f>
        <v>82.37</v>
      </c>
      <c r="P8754" s="62" t="n">
        <f aca="false">IF(K8756="No Ct",0,K8756)</f>
        <v>39.42</v>
      </c>
      <c r="Q8754" s="62" t="n">
        <f aca="false">IF(K8757="No Ct",0,K8757)</f>
        <v>42.95</v>
      </c>
      <c r="R8754" s="0" t="str">
        <f aca="false">IF(AND(L8754&gt;0,M8754=0),"Valid","Invalid")</f>
        <v>Invalid</v>
      </c>
      <c r="S8754" s="0" t="str">
        <f aca="false">IF(OR(P8754&gt;1,Q8754&gt;1),"Present","Absent")</f>
        <v>Present</v>
      </c>
      <c r="T8754" s="63" t="str">
        <f aca="false">IF(OR(AND(P8754&gt;1,P8754&lt;41),AND(Q8754&gt;1,Q8754&lt;41)),"Ct&lt;41","Ct&gt;41")</f>
        <v>Ct&lt;41</v>
      </c>
      <c r="U8754" s="0" t="str">
        <f aca="false">I8754</f>
        <v>LilleVandsalamander</v>
      </c>
      <c r="V8754" s="0" t="str">
        <f aca="false">MID(F8754,10,9)</f>
        <v>DL2019039</v>
      </c>
      <c r="W8754" s="64" t="str">
        <f aca="false">V8754&amp;"_"&amp;U8754&amp;"_"&amp;R8754&amp;"_"&amp;S8754&amp;"_"&amp;T8754</f>
        <v>DL2019039_LilleVandsalamander_Invalid_Present_Ct&lt;41</v>
      </c>
    </row>
    <row r="8755" customFormat="false" ht="14.25" hidden="false" customHeight="false" outlineLevel="0" collapsed="false">
      <c r="A8755" s="0" t="s">
        <v>872</v>
      </c>
      <c r="B8755" s="52" t="s">
        <v>1003</v>
      </c>
      <c r="C8755" s="52" t="s">
        <v>747</v>
      </c>
      <c r="D8755" s="53" t="n">
        <v>0.1</v>
      </c>
      <c r="E8755" s="53" t="s">
        <v>748</v>
      </c>
      <c r="F8755" s="0" t="s">
        <v>1453</v>
      </c>
      <c r="G8755" s="0" t="str">
        <f aca="false">LEFT(B8755,2)</f>
        <v>19</v>
      </c>
      <c r="H8755" s="0" t="str">
        <f aca="false">I8755&amp;"_"&amp;G8755&amp;"_"&amp;F8755</f>
        <v>LilleVandsalamander_19_20190911_DL2019039_ChristianshavnsGym_koersel2</v>
      </c>
      <c r="I8755" s="61" t="str">
        <f aca="false">MID(RIGHT(B8755,LEN(B8755)-3),1,FIND("_",RIGHT(B8755,LEN(B8755)-3))-1)</f>
        <v>LilleVandsalamander</v>
      </c>
      <c r="J8755" s="61" t="str">
        <f aca="false">TRIM(SUBSTITUTE(RIGHT(B8755,FIND(I8755,B8755)+1),"_",""))</f>
        <v>NegK</v>
      </c>
      <c r="K8755" s="0" t="str">
        <f aca="false">IFERROR(VALUE(SUBSTITUTE(E8755,".",",")),E8755)</f>
        <v>No Ct</v>
      </c>
      <c r="L8755" s="61" t="str">
        <f aca="false">IF(J8755="PosK",SUMIFS(K:K,J:J,"PosK",H:H,H8755),"")</f>
        <v/>
      </c>
      <c r="M8755" s="61" t="str">
        <f aca="false">IF(J8755="PosK",SUMIFS(K:K,J:J,"NegK",H:H,H8755),"")</f>
        <v/>
      </c>
      <c r="N8755" s="61" t="str">
        <f aca="false">IF(J8755="PosK",SUMIFS(K:K,J:J,"eDNA",H:H,H8755),"")</f>
        <v/>
      </c>
    </row>
    <row r="8756" customFormat="false" ht="14.25" hidden="false" customHeight="false" outlineLevel="0" collapsed="false">
      <c r="A8756" s="0" t="s">
        <v>874</v>
      </c>
      <c r="B8756" s="52" t="s">
        <v>1004</v>
      </c>
      <c r="C8756" s="52" t="s">
        <v>751</v>
      </c>
      <c r="D8756" s="53" t="n">
        <v>0.1</v>
      </c>
      <c r="E8756" s="53" t="n">
        <v>39.42</v>
      </c>
      <c r="F8756" s="0" t="s">
        <v>1453</v>
      </c>
      <c r="G8756" s="0" t="str">
        <f aca="false">LEFT(B8756,2)</f>
        <v>19</v>
      </c>
      <c r="H8756" s="0" t="str">
        <f aca="false">I8756&amp;"_"&amp;G8756&amp;"_"&amp;F8756</f>
        <v>LilleVandsalamander_19_20190911_DL2019039_ChristianshavnsGym_koersel2</v>
      </c>
      <c r="I8756" s="61" t="str">
        <f aca="false">MID(RIGHT(B8756,LEN(B8756)-3),1,FIND("_",RIGHT(B8756,LEN(B8756)-3))-1)</f>
        <v>LilleVandsalamander</v>
      </c>
      <c r="J8756" s="61" t="str">
        <f aca="false">TRIM(SUBSTITUTE(RIGHT(B8756,FIND(I8756,B8756)+1),"_",""))</f>
        <v>eDNA</v>
      </c>
      <c r="K8756" s="0" t="n">
        <f aca="false">IFERROR(VALUE(SUBSTITUTE(E8756,".",",")),E8756)</f>
        <v>39.42</v>
      </c>
      <c r="L8756" s="61" t="str">
        <f aca="false">IF(J8756="PosK",SUMIFS(K:K,J:J,"PosK",H:H,H8756),"")</f>
        <v/>
      </c>
      <c r="M8756" s="61" t="str">
        <f aca="false">IF(J8756="PosK",SUMIFS(K:K,J:J,"NegK",H:H,H8756),"")</f>
        <v/>
      </c>
      <c r="N8756" s="61" t="str">
        <f aca="false">IF(J8756="PosK",SUMIFS(K:K,J:J,"eDNA",H:H,H8756),"")</f>
        <v/>
      </c>
      <c r="Q8756" s="62"/>
    </row>
    <row r="8757" customFormat="false" ht="14.25" hidden="false" customHeight="false" outlineLevel="0" collapsed="false">
      <c r="A8757" s="0" t="s">
        <v>876</v>
      </c>
      <c r="B8757" s="52" t="s">
        <v>1004</v>
      </c>
      <c r="C8757" s="52" t="s">
        <v>751</v>
      </c>
      <c r="D8757" s="53" t="n">
        <v>0.1</v>
      </c>
      <c r="E8757" s="53" t="n">
        <v>42.95</v>
      </c>
      <c r="F8757" s="0" t="s">
        <v>1453</v>
      </c>
      <c r="G8757" s="0" t="str">
        <f aca="false">LEFT(B8757,2)</f>
        <v>19</v>
      </c>
      <c r="H8757" s="0" t="str">
        <f aca="false">I8757&amp;"_"&amp;G8757&amp;"_"&amp;F8757</f>
        <v>LilleVandsalamander_19_20190911_DL2019039_ChristianshavnsGym_koersel2</v>
      </c>
      <c r="I8757" s="61" t="str">
        <f aca="false">MID(RIGHT(B8757,LEN(B8757)-3),1,FIND("_",RIGHT(B8757,LEN(B8757)-3))-1)</f>
        <v>LilleVandsalamander</v>
      </c>
      <c r="J8757" s="61" t="str">
        <f aca="false">TRIM(SUBSTITUTE(RIGHT(B8757,FIND(I8757,B8757)+1),"_",""))</f>
        <v>eDNA</v>
      </c>
      <c r="K8757" s="0" t="n">
        <f aca="false">IFERROR(VALUE(SUBSTITUTE(E8757,".",",")),E8757)</f>
        <v>42.95</v>
      </c>
      <c r="L8757" s="61" t="str">
        <f aca="false">IF(J8757="PosK",SUMIFS(K:K,J:J,"PosK",H:H,H8757),"")</f>
        <v/>
      </c>
      <c r="M8757" s="61" t="str">
        <f aca="false">IF(J8757="PosK",SUMIFS(K:K,J:J,"NegK",H:H,H8757),"")</f>
        <v/>
      </c>
      <c r="N8757" s="61" t="str">
        <f aca="false">IF(J8757="PosK",SUMIFS(K:K,J:J,"eDNA",H:H,H8757),"")</f>
        <v/>
      </c>
      <c r="P8757" s="62"/>
      <c r="T8757" s="63"/>
      <c r="W8757" s="64"/>
    </row>
    <row r="8758" customFormat="false" ht="14.25" hidden="false" customHeight="false" outlineLevel="0" collapsed="false">
      <c r="A8758" s="0" t="s">
        <v>877</v>
      </c>
      <c r="B8758" s="52" t="s">
        <v>1014</v>
      </c>
      <c r="C8758" s="52" t="s">
        <v>743</v>
      </c>
      <c r="D8758" s="53" t="n">
        <v>0.1</v>
      </c>
      <c r="E8758" s="53" t="s">
        <v>748</v>
      </c>
      <c r="F8758" s="0" t="s">
        <v>1453</v>
      </c>
      <c r="G8758" s="0" t="str">
        <f aca="false">LEFT(B8758,2)</f>
        <v>23</v>
      </c>
      <c r="H8758" s="0" t="str">
        <f aca="false">I8758&amp;"_"&amp;G8758&amp;"_"&amp;F8758</f>
        <v>Karusse_23_20190911_DL2019039_ChristianshavnsGym_koersel2</v>
      </c>
      <c r="I8758" s="61" t="str">
        <f aca="false">MID(RIGHT(B8758,LEN(B8758)-3),1,FIND("_",RIGHT(B8758,LEN(B8758)-3))-1)</f>
        <v>Karusse</v>
      </c>
      <c r="J8758" s="61" t="str">
        <f aca="false">TRIM(SUBSTITUTE(RIGHT(B8758,FIND(I8758,B8758)+1),"_",""))</f>
        <v>PosK</v>
      </c>
      <c r="K8758" s="0" t="str">
        <f aca="false">IFERROR(VALUE(SUBSTITUTE(E8758,".",",")),E8758)</f>
        <v>No Ct</v>
      </c>
      <c r="L8758" s="61" t="n">
        <f aca="false">IF(J8758="PosK",SUMIFS(K:K,J:J,"PosK",H:H,H8758),"")</f>
        <v>0</v>
      </c>
      <c r="M8758" s="61" t="n">
        <f aca="false">IF(J8758="PosK",SUMIFS(K:K,J:J,"NegK",H:H,H8758),"")</f>
        <v>0</v>
      </c>
      <c r="N8758" s="61" t="n">
        <f aca="false">IF(J8758="PosK",SUMIFS(K:K,J:J,"eDNA",H:H,H8758),"")</f>
        <v>0</v>
      </c>
      <c r="P8758" s="62" t="n">
        <f aca="false">IF(K8760="No Ct",0,K8760)</f>
        <v>0</v>
      </c>
      <c r="Q8758" s="62" t="n">
        <f aca="false">IF(K8761="No Ct",0,K8761)</f>
        <v>0</v>
      </c>
      <c r="R8758" s="0" t="str">
        <f aca="false">IF(AND(L8758&gt;0,M8758=0),"Valid","Invalid")</f>
        <v>Invalid</v>
      </c>
      <c r="S8758" s="0" t="str">
        <f aca="false">IF(OR(P8758&gt;1,Q8758&gt;1),"Present","Absent")</f>
        <v>Absent</v>
      </c>
      <c r="T8758" s="63" t="str">
        <f aca="false">IF(OR(AND(P8758&gt;1,P8758&lt;41),AND(Q8758&gt;1,Q8758&lt;41)),"Ct&lt;41","Ct&gt;41")</f>
        <v>Ct&gt;41</v>
      </c>
      <c r="U8758" s="0" t="str">
        <f aca="false">I8758</f>
        <v>Karusse</v>
      </c>
      <c r="V8758" s="0" t="str">
        <f aca="false">MID(F8758,10,9)</f>
        <v>DL2019039</v>
      </c>
      <c r="W8758" s="64" t="str">
        <f aca="false">V8758&amp;"_"&amp;U8758&amp;"_"&amp;R8758&amp;"_"&amp;S8758&amp;"_"&amp;T8758</f>
        <v>DL2019039_Karusse_Invalid_Absent_Ct&gt;41</v>
      </c>
    </row>
    <row r="8759" customFormat="false" ht="14.25" hidden="false" customHeight="false" outlineLevel="0" collapsed="false">
      <c r="A8759" s="0" t="s">
        <v>879</v>
      </c>
      <c r="B8759" s="52" t="s">
        <v>1015</v>
      </c>
      <c r="C8759" s="52" t="s">
        <v>747</v>
      </c>
      <c r="D8759" s="53" t="n">
        <v>0.1</v>
      </c>
      <c r="E8759" s="53" t="s">
        <v>748</v>
      </c>
      <c r="F8759" s="0" t="s">
        <v>1453</v>
      </c>
      <c r="G8759" s="0" t="str">
        <f aca="false">LEFT(B8759,2)</f>
        <v>23</v>
      </c>
      <c r="H8759" s="0" t="str">
        <f aca="false">I8759&amp;"_"&amp;G8759&amp;"_"&amp;F8759</f>
        <v>Karusse_23_20190911_DL2019039_ChristianshavnsGym_koersel2</v>
      </c>
      <c r="I8759" s="61" t="str">
        <f aca="false">MID(RIGHT(B8759,LEN(B8759)-3),1,FIND("_",RIGHT(B8759,LEN(B8759)-3))-1)</f>
        <v>Karusse</v>
      </c>
      <c r="J8759" s="61" t="str">
        <f aca="false">TRIM(SUBSTITUTE(RIGHT(B8759,FIND(I8759,B8759)+1),"_",""))</f>
        <v>NegK</v>
      </c>
      <c r="K8759" s="0" t="str">
        <f aca="false">IFERROR(VALUE(SUBSTITUTE(E8759,".",",")),E8759)</f>
        <v>No Ct</v>
      </c>
      <c r="L8759" s="61" t="str">
        <f aca="false">IF(J8759="PosK",SUMIFS(K:K,J:J,"PosK",H:H,H8759),"")</f>
        <v/>
      </c>
      <c r="M8759" s="61" t="str">
        <f aca="false">IF(J8759="PosK",SUMIFS(K:K,J:J,"NegK",H:H,H8759),"")</f>
        <v/>
      </c>
      <c r="N8759" s="61" t="str">
        <f aca="false">IF(J8759="PosK",SUMIFS(K:K,J:J,"eDNA",H:H,H8759),"")</f>
        <v/>
      </c>
    </row>
    <row r="8760" customFormat="false" ht="14.25" hidden="false" customHeight="false" outlineLevel="0" collapsed="false">
      <c r="A8760" s="0" t="s">
        <v>881</v>
      </c>
      <c r="B8760" s="52" t="s">
        <v>1016</v>
      </c>
      <c r="C8760" s="52" t="s">
        <v>751</v>
      </c>
      <c r="D8760" s="53" t="n">
        <v>0.1</v>
      </c>
      <c r="E8760" s="53" t="s">
        <v>748</v>
      </c>
      <c r="F8760" s="0" t="s">
        <v>1453</v>
      </c>
      <c r="G8760" s="0" t="str">
        <f aca="false">LEFT(B8760,2)</f>
        <v>23</v>
      </c>
      <c r="H8760" s="0" t="str">
        <f aca="false">I8760&amp;"_"&amp;G8760&amp;"_"&amp;F8760</f>
        <v>Karusse_23_20190911_DL2019039_ChristianshavnsGym_koersel2</v>
      </c>
      <c r="I8760" s="61" t="str">
        <f aca="false">MID(RIGHT(B8760,LEN(B8760)-3),1,FIND("_",RIGHT(B8760,LEN(B8760)-3))-1)</f>
        <v>Karusse</v>
      </c>
      <c r="J8760" s="61" t="str">
        <f aca="false">TRIM(SUBSTITUTE(RIGHT(B8760,FIND(I8760,B8760)+1),"_",""))</f>
        <v>eDNA</v>
      </c>
      <c r="K8760" s="0" t="str">
        <f aca="false">IFERROR(VALUE(SUBSTITUTE(E8760,".",",")),E8760)</f>
        <v>No Ct</v>
      </c>
      <c r="L8760" s="61" t="str">
        <f aca="false">IF(J8760="PosK",SUMIFS(K:K,J:J,"PosK",H:H,H8760),"")</f>
        <v/>
      </c>
      <c r="M8760" s="61" t="str">
        <f aca="false">IF(J8760="PosK",SUMIFS(K:K,J:J,"NegK",H:H,H8760),"")</f>
        <v/>
      </c>
      <c r="N8760" s="61" t="str">
        <f aca="false">IF(J8760="PosK",SUMIFS(K:K,J:J,"eDNA",H:H,H8760),"")</f>
        <v/>
      </c>
      <c r="Q8760" s="62"/>
    </row>
    <row r="8761" customFormat="false" ht="14.25" hidden="false" customHeight="false" outlineLevel="0" collapsed="false">
      <c r="A8761" s="0" t="s">
        <v>883</v>
      </c>
      <c r="B8761" s="52" t="s">
        <v>1016</v>
      </c>
      <c r="C8761" s="52" t="s">
        <v>751</v>
      </c>
      <c r="D8761" s="53" t="n">
        <v>0.1</v>
      </c>
      <c r="E8761" s="53" t="s">
        <v>748</v>
      </c>
      <c r="F8761" s="0" t="s">
        <v>1453</v>
      </c>
      <c r="G8761" s="0" t="str">
        <f aca="false">LEFT(B8761,2)</f>
        <v>23</v>
      </c>
      <c r="H8761" s="0" t="str">
        <f aca="false">I8761&amp;"_"&amp;G8761&amp;"_"&amp;F8761</f>
        <v>Karusse_23_20190911_DL2019039_ChristianshavnsGym_koersel2</v>
      </c>
      <c r="I8761" s="61" t="str">
        <f aca="false">MID(RIGHT(B8761,LEN(B8761)-3),1,FIND("_",RIGHT(B8761,LEN(B8761)-3))-1)</f>
        <v>Karusse</v>
      </c>
      <c r="J8761" s="61" t="str">
        <f aca="false">TRIM(SUBSTITUTE(RIGHT(B8761,FIND(I8761,B8761)+1),"_",""))</f>
        <v>eDNA</v>
      </c>
      <c r="K8761" s="0" t="str">
        <f aca="false">IFERROR(VALUE(SUBSTITUTE(E8761,".",",")),E8761)</f>
        <v>No Ct</v>
      </c>
      <c r="L8761" s="61" t="str">
        <f aca="false">IF(J8761="PosK",SUMIFS(K:K,J:J,"PosK",H:H,H8761),"")</f>
        <v/>
      </c>
      <c r="M8761" s="61" t="str">
        <f aca="false">IF(J8761="PosK",SUMIFS(K:K,J:J,"NegK",H:H,H8761),"")</f>
        <v/>
      </c>
      <c r="N8761" s="61" t="str">
        <f aca="false">IF(J8761="PosK",SUMIFS(K:K,J:J,"eDNA",H:H,H8761),"")</f>
        <v/>
      </c>
      <c r="P8761" s="62"/>
      <c r="T8761" s="63"/>
      <c r="W8761" s="64"/>
    </row>
    <row r="8762" customFormat="false" ht="14.25" hidden="false" customHeight="false" outlineLevel="0" collapsed="false">
      <c r="A8762" s="0" t="s">
        <v>741</v>
      </c>
      <c r="B8762" s="52" t="s">
        <v>742</v>
      </c>
      <c r="C8762" s="52" t="s">
        <v>743</v>
      </c>
      <c r="D8762" s="53" t="n">
        <v>0.1</v>
      </c>
      <c r="E8762" s="53" t="s">
        <v>748</v>
      </c>
      <c r="F8762" s="0" t="s">
        <v>1457</v>
      </c>
      <c r="G8762" s="0" t="str">
        <f aca="false">LEFT(B8762,2)</f>
        <v>01</v>
      </c>
      <c r="H8762" s="0" t="str">
        <f aca="false">I8762&amp;"_"&amp;G8762&amp;"_"&amp;F8762</f>
        <v>Loegfroe_01_20190912_DL2019042_NoerreGym_koersel1</v>
      </c>
      <c r="I8762" s="61" t="str">
        <f aca="false">MID(RIGHT(B8762,LEN(B8762)-3),1,FIND("_",RIGHT(B8762,LEN(B8762)-3))-1)</f>
        <v>Loegfroe</v>
      </c>
      <c r="J8762" s="61" t="str">
        <f aca="false">TRIM(SUBSTITUTE(RIGHT(B8762,FIND(I8762,B8762)+1),"_",""))</f>
        <v>PosK</v>
      </c>
      <c r="K8762" s="0" t="str">
        <f aca="false">IFERROR(VALUE(SUBSTITUTE(E8762,".",",")),E8762)</f>
        <v>No Ct</v>
      </c>
      <c r="L8762" s="61" t="n">
        <f aca="false">IF(J8762="PosK",SUMIFS(K:K,J:J,"PosK",H:H,H8762),"")</f>
        <v>0</v>
      </c>
      <c r="M8762" s="61" t="n">
        <f aca="false">IF(J8762="PosK",SUMIFS(K:K,J:J,"NegK",H:H,H8762),"")</f>
        <v>0</v>
      </c>
      <c r="N8762" s="61" t="n">
        <f aca="false">IF(J8762="PosK",SUMIFS(K:K,J:J,"eDNA",H:H,H8762),"")</f>
        <v>33.8</v>
      </c>
      <c r="P8762" s="62" t="n">
        <f aca="false">IF(K8764="No Ct",0,K8764)</f>
        <v>0</v>
      </c>
      <c r="Q8762" s="62" t="n">
        <f aca="false">IF(K8765="No Ct",0,K8765)</f>
        <v>33.8</v>
      </c>
      <c r="R8762" s="0" t="str">
        <f aca="false">IF(AND(L8762&gt;0,M8762=0),"Valid","Invalid")</f>
        <v>Invalid</v>
      </c>
      <c r="S8762" s="0" t="str">
        <f aca="false">IF(OR(P8762&gt;1,Q8762&gt;1),"Present","Absent")</f>
        <v>Present</v>
      </c>
      <c r="T8762" s="63" t="str">
        <f aca="false">IF(OR(AND(P8762&gt;1,P8762&lt;41),AND(Q8762&gt;1,Q8762&lt;41)),"Ct&lt;41","Ct&gt;41")</f>
        <v>Ct&lt;41</v>
      </c>
      <c r="U8762" s="0" t="str">
        <f aca="false">I8762</f>
        <v>Loegfroe</v>
      </c>
      <c r="V8762" s="0" t="str">
        <f aca="false">MID(F8762,10,9)</f>
        <v>DL2019042</v>
      </c>
      <c r="W8762" s="64" t="str">
        <f aca="false">V8762&amp;"_"&amp;U8762&amp;"_"&amp;R8762&amp;"_"&amp;S8762&amp;"_"&amp;T8762</f>
        <v>DL2019042_Loegfroe_Invalid_Present_Ct&lt;41</v>
      </c>
    </row>
    <row r="8763" customFormat="false" ht="14.25" hidden="false" customHeight="false" outlineLevel="0" collapsed="false">
      <c r="A8763" s="0" t="s">
        <v>745</v>
      </c>
      <c r="B8763" s="52" t="s">
        <v>746</v>
      </c>
      <c r="C8763" s="52" t="s">
        <v>747</v>
      </c>
      <c r="D8763" s="53" t="n">
        <v>0.1</v>
      </c>
      <c r="E8763" s="53" t="s">
        <v>748</v>
      </c>
      <c r="F8763" s="0" t="s">
        <v>1457</v>
      </c>
      <c r="G8763" s="0" t="str">
        <f aca="false">LEFT(B8763,2)</f>
        <v>01</v>
      </c>
      <c r="H8763" s="0" t="str">
        <f aca="false">I8763&amp;"_"&amp;G8763&amp;"_"&amp;F8763</f>
        <v>Loegfroe_01_20190912_DL2019042_NoerreGym_koersel1</v>
      </c>
      <c r="I8763" s="61" t="str">
        <f aca="false">MID(RIGHT(B8763,LEN(B8763)-3),1,FIND("_",RIGHT(B8763,LEN(B8763)-3))-1)</f>
        <v>Loegfroe</v>
      </c>
      <c r="J8763" s="61" t="str">
        <f aca="false">TRIM(SUBSTITUTE(RIGHT(B8763,FIND(I8763,B8763)+1),"_",""))</f>
        <v>NegK</v>
      </c>
      <c r="K8763" s="0" t="str">
        <f aca="false">IFERROR(VALUE(SUBSTITUTE(E8763,".",",")),E8763)</f>
        <v>No Ct</v>
      </c>
      <c r="L8763" s="61" t="str">
        <f aca="false">IF(J8763="PosK",SUMIFS(K:K,J:J,"PosK",H:H,H8763),"")</f>
        <v/>
      </c>
      <c r="M8763" s="61" t="str">
        <f aca="false">IF(J8763="PosK",SUMIFS(K:K,J:J,"NegK",H:H,H8763),"")</f>
        <v/>
      </c>
      <c r="N8763" s="61" t="str">
        <f aca="false">IF(J8763="PosK",SUMIFS(K:K,J:J,"eDNA",H:H,H8763),"")</f>
        <v/>
      </c>
    </row>
    <row r="8764" customFormat="false" ht="14.25" hidden="false" customHeight="false" outlineLevel="0" collapsed="false">
      <c r="A8764" s="0" t="s">
        <v>749</v>
      </c>
      <c r="B8764" s="52" t="s">
        <v>750</v>
      </c>
      <c r="C8764" s="52" t="s">
        <v>751</v>
      </c>
      <c r="D8764" s="53" t="n">
        <v>0.1</v>
      </c>
      <c r="E8764" s="53" t="s">
        <v>748</v>
      </c>
      <c r="F8764" s="0" t="s">
        <v>1457</v>
      </c>
      <c r="G8764" s="0" t="str">
        <f aca="false">LEFT(B8764,2)</f>
        <v>01</v>
      </c>
      <c r="H8764" s="0" t="str">
        <f aca="false">I8764&amp;"_"&amp;G8764&amp;"_"&amp;F8764</f>
        <v>Loegfroe_01_20190912_DL2019042_NoerreGym_koersel1</v>
      </c>
      <c r="I8764" s="61" t="str">
        <f aca="false">MID(RIGHT(B8764,LEN(B8764)-3),1,FIND("_",RIGHT(B8764,LEN(B8764)-3))-1)</f>
        <v>Loegfroe</v>
      </c>
      <c r="J8764" s="61" t="str">
        <f aca="false">TRIM(SUBSTITUTE(RIGHT(B8764,FIND(I8764,B8764)+1),"_",""))</f>
        <v>eDNA</v>
      </c>
      <c r="K8764" s="0" t="str">
        <f aca="false">IFERROR(VALUE(SUBSTITUTE(E8764,".",",")),E8764)</f>
        <v>No Ct</v>
      </c>
      <c r="L8764" s="61" t="str">
        <f aca="false">IF(J8764="PosK",SUMIFS(K:K,J:J,"PosK",H:H,H8764),"")</f>
        <v/>
      </c>
      <c r="M8764" s="61" t="str">
        <f aca="false">IF(J8764="PosK",SUMIFS(K:K,J:J,"NegK",H:H,H8764),"")</f>
        <v/>
      </c>
      <c r="N8764" s="61" t="str">
        <f aca="false">IF(J8764="PosK",SUMIFS(K:K,J:J,"eDNA",H:H,H8764),"")</f>
        <v/>
      </c>
      <c r="Q8764" s="62"/>
    </row>
    <row r="8765" customFormat="false" ht="14.25" hidden="false" customHeight="false" outlineLevel="0" collapsed="false">
      <c r="A8765" s="0" t="s">
        <v>752</v>
      </c>
      <c r="B8765" s="52" t="s">
        <v>750</v>
      </c>
      <c r="C8765" s="52" t="s">
        <v>751</v>
      </c>
      <c r="D8765" s="53" t="n">
        <v>0.1</v>
      </c>
      <c r="E8765" s="53" t="n">
        <v>33.8</v>
      </c>
      <c r="F8765" s="0" t="s">
        <v>1457</v>
      </c>
      <c r="G8765" s="0" t="str">
        <f aca="false">LEFT(B8765,2)</f>
        <v>01</v>
      </c>
      <c r="H8765" s="0" t="str">
        <f aca="false">I8765&amp;"_"&amp;G8765&amp;"_"&amp;F8765</f>
        <v>Loegfroe_01_20190912_DL2019042_NoerreGym_koersel1</v>
      </c>
      <c r="I8765" s="61" t="str">
        <f aca="false">MID(RIGHT(B8765,LEN(B8765)-3),1,FIND("_",RIGHT(B8765,LEN(B8765)-3))-1)</f>
        <v>Loegfroe</v>
      </c>
      <c r="J8765" s="61" t="str">
        <f aca="false">TRIM(SUBSTITUTE(RIGHT(B8765,FIND(I8765,B8765)+1),"_",""))</f>
        <v>eDNA</v>
      </c>
      <c r="K8765" s="0" t="n">
        <f aca="false">IFERROR(VALUE(SUBSTITUTE(E8765,".",",")),E8765)</f>
        <v>33.8</v>
      </c>
      <c r="L8765" s="61" t="str">
        <f aca="false">IF(J8765="PosK",SUMIFS(K:K,J:J,"PosK",H:H,H8765),"")</f>
        <v/>
      </c>
      <c r="M8765" s="61" t="str">
        <f aca="false">IF(J8765="PosK",SUMIFS(K:K,J:J,"NegK",H:H,H8765),"")</f>
        <v/>
      </c>
      <c r="N8765" s="61" t="str">
        <f aca="false">IF(J8765="PosK",SUMIFS(K:K,J:J,"eDNA",H:H,H8765),"")</f>
        <v/>
      </c>
      <c r="P8765" s="62"/>
      <c r="T8765" s="63"/>
      <c r="W8765" s="64"/>
    </row>
    <row r="8766" customFormat="false" ht="14.25" hidden="false" customHeight="false" outlineLevel="0" collapsed="false">
      <c r="A8766" s="0" t="s">
        <v>754</v>
      </c>
      <c r="B8766" s="52" t="s">
        <v>755</v>
      </c>
      <c r="C8766" s="52" t="s">
        <v>743</v>
      </c>
      <c r="D8766" s="53" t="n">
        <v>0.1</v>
      </c>
      <c r="E8766" s="53" t="n">
        <v>35.55</v>
      </c>
      <c r="F8766" s="0" t="s">
        <v>1457</v>
      </c>
      <c r="G8766" s="0" t="str">
        <f aca="false">LEFT(B8766,2)</f>
        <v>02</v>
      </c>
      <c r="H8766" s="0" t="str">
        <f aca="false">I8766&amp;"_"&amp;G8766&amp;"_"&amp;F8766</f>
        <v>StorVandsalamander_02_20190912_DL2019042_NoerreGym_koersel1</v>
      </c>
      <c r="I8766" s="61" t="str">
        <f aca="false">MID(RIGHT(B8766,LEN(B8766)-3),1,FIND("_",RIGHT(B8766,LEN(B8766)-3))-1)</f>
        <v>StorVandsalamander</v>
      </c>
      <c r="J8766" s="61" t="str">
        <f aca="false">TRIM(SUBSTITUTE(RIGHT(B8766,FIND(I8766,B8766)+1),"_",""))</f>
        <v>PosK</v>
      </c>
      <c r="K8766" s="0" t="n">
        <f aca="false">IFERROR(VALUE(SUBSTITUTE(E8766,".",",")),E8766)</f>
        <v>35.55</v>
      </c>
      <c r="L8766" s="61" t="n">
        <f aca="false">IF(J8766="PosK",SUMIFS(K:K,J:J,"PosK",H:H,H8766),"")</f>
        <v>35.55</v>
      </c>
      <c r="M8766" s="61" t="n">
        <f aca="false">IF(J8766="PosK",SUMIFS(K:K,J:J,"NegK",H:H,H8766),"")</f>
        <v>0</v>
      </c>
      <c r="N8766" s="61" t="n">
        <f aca="false">IF(J8766="PosK",SUMIFS(K:K,J:J,"eDNA",H:H,H8766),"")</f>
        <v>0</v>
      </c>
      <c r="P8766" s="62" t="n">
        <f aca="false">IF(K8768="No Ct",0,K8768)</f>
        <v>0</v>
      </c>
      <c r="Q8766" s="62" t="n">
        <f aca="false">IF(K8769="No Ct",0,K8769)</f>
        <v>0</v>
      </c>
      <c r="R8766" s="0" t="str">
        <f aca="false">IF(AND(L8766&gt;0,M8766=0),"Valid","Invalid")</f>
        <v>Valid</v>
      </c>
      <c r="S8766" s="0" t="str">
        <f aca="false">IF(OR(P8766&gt;1,Q8766&gt;1),"Present","Absent")</f>
        <v>Absent</v>
      </c>
      <c r="T8766" s="63" t="str">
        <f aca="false">IF(OR(AND(P8766&gt;1,P8766&lt;41),AND(Q8766&gt;1,Q8766&lt;41)),"Ct&lt;41","Ct&gt;41")</f>
        <v>Ct&gt;41</v>
      </c>
      <c r="U8766" s="0" t="str">
        <f aca="false">I8766</f>
        <v>StorVandsalamander</v>
      </c>
      <c r="V8766" s="0" t="str">
        <f aca="false">MID(F8766,10,9)</f>
        <v>DL2019042</v>
      </c>
      <c r="W8766" s="64" t="str">
        <f aca="false">V8766&amp;"_"&amp;U8766&amp;"_"&amp;R8766&amp;"_"&amp;S8766&amp;"_"&amp;T8766</f>
        <v>DL2019042_StorVandsalamander_Valid_Absent_Ct&gt;41</v>
      </c>
    </row>
    <row r="8767" customFormat="false" ht="14.25" hidden="false" customHeight="false" outlineLevel="0" collapsed="false">
      <c r="A8767" s="0" t="s">
        <v>756</v>
      </c>
      <c r="B8767" s="52" t="s">
        <v>757</v>
      </c>
      <c r="C8767" s="52" t="s">
        <v>747</v>
      </c>
      <c r="D8767" s="53" t="n">
        <v>0.1</v>
      </c>
      <c r="E8767" s="53" t="s">
        <v>748</v>
      </c>
      <c r="F8767" s="0" t="s">
        <v>1457</v>
      </c>
      <c r="G8767" s="0" t="str">
        <f aca="false">LEFT(B8767,2)</f>
        <v>02</v>
      </c>
      <c r="H8767" s="0" t="str">
        <f aca="false">I8767&amp;"_"&amp;G8767&amp;"_"&amp;F8767</f>
        <v>StorVandsalamander_02_20190912_DL2019042_NoerreGym_koersel1</v>
      </c>
      <c r="I8767" s="61" t="str">
        <f aca="false">MID(RIGHT(B8767,LEN(B8767)-3),1,FIND("_",RIGHT(B8767,LEN(B8767)-3))-1)</f>
        <v>StorVandsalamander</v>
      </c>
      <c r="J8767" s="61" t="str">
        <f aca="false">TRIM(SUBSTITUTE(RIGHT(B8767,FIND(I8767,B8767)+1),"_",""))</f>
        <v>NegK</v>
      </c>
      <c r="K8767" s="0" t="str">
        <f aca="false">IFERROR(VALUE(SUBSTITUTE(E8767,".",",")),E8767)</f>
        <v>No Ct</v>
      </c>
      <c r="L8767" s="61" t="str">
        <f aca="false">IF(J8767="PosK",SUMIFS(K:K,J:J,"PosK",H:H,H8767),"")</f>
        <v/>
      </c>
      <c r="M8767" s="61" t="str">
        <f aca="false">IF(J8767="PosK",SUMIFS(K:K,J:J,"NegK",H:H,H8767),"")</f>
        <v/>
      </c>
      <c r="N8767" s="61" t="str">
        <f aca="false">IF(J8767="PosK",SUMIFS(K:K,J:J,"eDNA",H:H,H8767),"")</f>
        <v/>
      </c>
    </row>
    <row r="8768" customFormat="false" ht="14.25" hidden="false" customHeight="false" outlineLevel="0" collapsed="false">
      <c r="A8768" s="0" t="s">
        <v>758</v>
      </c>
      <c r="B8768" s="52" t="s">
        <v>759</v>
      </c>
      <c r="C8768" s="52" t="s">
        <v>751</v>
      </c>
      <c r="D8768" s="53" t="n">
        <v>0.1</v>
      </c>
      <c r="E8768" s="53" t="s">
        <v>748</v>
      </c>
      <c r="F8768" s="0" t="s">
        <v>1457</v>
      </c>
      <c r="G8768" s="0" t="str">
        <f aca="false">LEFT(B8768,2)</f>
        <v>02</v>
      </c>
      <c r="H8768" s="0" t="str">
        <f aca="false">I8768&amp;"_"&amp;G8768&amp;"_"&amp;F8768</f>
        <v>StorVandsalamander_02_20190912_DL2019042_NoerreGym_koersel1</v>
      </c>
      <c r="I8768" s="61" t="str">
        <f aca="false">MID(RIGHT(B8768,LEN(B8768)-3),1,FIND("_",RIGHT(B8768,LEN(B8768)-3))-1)</f>
        <v>StorVandsalamander</v>
      </c>
      <c r="J8768" s="61" t="str">
        <f aca="false">TRIM(SUBSTITUTE(RIGHT(B8768,FIND(I8768,B8768)+1),"_",""))</f>
        <v>eDNA</v>
      </c>
      <c r="K8768" s="0" t="str">
        <f aca="false">IFERROR(VALUE(SUBSTITUTE(E8768,".",",")),E8768)</f>
        <v>No Ct</v>
      </c>
      <c r="L8768" s="61" t="str">
        <f aca="false">IF(J8768="PosK",SUMIFS(K:K,J:J,"PosK",H:H,H8768),"")</f>
        <v/>
      </c>
      <c r="M8768" s="61" t="str">
        <f aca="false">IF(J8768="PosK",SUMIFS(K:K,J:J,"NegK",H:H,H8768),"")</f>
        <v/>
      </c>
      <c r="N8768" s="61" t="str">
        <f aca="false">IF(J8768="PosK",SUMIFS(K:K,J:J,"eDNA",H:H,H8768),"")</f>
        <v/>
      </c>
      <c r="Q8768" s="62"/>
    </row>
    <row r="8769" customFormat="false" ht="14.25" hidden="false" customHeight="false" outlineLevel="0" collapsed="false">
      <c r="A8769" s="0" t="s">
        <v>760</v>
      </c>
      <c r="B8769" s="52" t="s">
        <v>759</v>
      </c>
      <c r="C8769" s="52" t="s">
        <v>751</v>
      </c>
      <c r="D8769" s="53" t="n">
        <v>0.1</v>
      </c>
      <c r="E8769" s="53" t="s">
        <v>748</v>
      </c>
      <c r="F8769" s="0" t="s">
        <v>1457</v>
      </c>
      <c r="G8769" s="0" t="str">
        <f aca="false">LEFT(B8769,2)</f>
        <v>02</v>
      </c>
      <c r="H8769" s="0" t="str">
        <f aca="false">I8769&amp;"_"&amp;G8769&amp;"_"&amp;F8769</f>
        <v>StorVandsalamander_02_20190912_DL2019042_NoerreGym_koersel1</v>
      </c>
      <c r="I8769" s="61" t="str">
        <f aca="false">MID(RIGHT(B8769,LEN(B8769)-3),1,FIND("_",RIGHT(B8769,LEN(B8769)-3))-1)</f>
        <v>StorVandsalamander</v>
      </c>
      <c r="J8769" s="61" t="str">
        <f aca="false">TRIM(SUBSTITUTE(RIGHT(B8769,FIND(I8769,B8769)+1),"_",""))</f>
        <v>eDNA</v>
      </c>
      <c r="K8769" s="0" t="str">
        <f aca="false">IFERROR(VALUE(SUBSTITUTE(E8769,".",",")),E8769)</f>
        <v>No Ct</v>
      </c>
      <c r="L8769" s="61" t="str">
        <f aca="false">IF(J8769="PosK",SUMIFS(K:K,J:J,"PosK",H:H,H8769),"")</f>
        <v/>
      </c>
      <c r="M8769" s="61" t="str">
        <f aca="false">IF(J8769="PosK",SUMIFS(K:K,J:J,"NegK",H:H,H8769),"")</f>
        <v/>
      </c>
      <c r="N8769" s="61" t="str">
        <f aca="false">IF(J8769="PosK",SUMIFS(K:K,J:J,"eDNA",H:H,H8769),"")</f>
        <v/>
      </c>
      <c r="P8769" s="62"/>
      <c r="T8769" s="63"/>
      <c r="W8769" s="64"/>
    </row>
    <row r="8770" customFormat="false" ht="14.25" hidden="false" customHeight="false" outlineLevel="0" collapsed="false">
      <c r="A8770" s="0" t="s">
        <v>762</v>
      </c>
      <c r="B8770" s="52" t="s">
        <v>763</v>
      </c>
      <c r="C8770" s="52" t="s">
        <v>743</v>
      </c>
      <c r="D8770" s="53" t="n">
        <v>0.1</v>
      </c>
      <c r="E8770" s="53" t="n">
        <v>36.9</v>
      </c>
      <c r="F8770" s="0" t="s">
        <v>1457</v>
      </c>
      <c r="G8770" s="0" t="str">
        <f aca="false">LEFT(B8770,2)</f>
        <v>03</v>
      </c>
      <c r="H8770" s="0" t="str">
        <f aca="false">I8770&amp;"_"&amp;G8770&amp;"_"&amp;F8770</f>
        <v>Strandtudse_03_20190912_DL2019042_NoerreGym_koersel1</v>
      </c>
      <c r="I8770" s="61" t="str">
        <f aca="false">MID(RIGHT(B8770,LEN(B8770)-3),1,FIND("_",RIGHT(B8770,LEN(B8770)-3))-1)</f>
        <v>Strandtudse</v>
      </c>
      <c r="J8770" s="61" t="str">
        <f aca="false">TRIM(SUBSTITUTE(RIGHT(B8770,FIND(I8770,B8770)+1),"_",""))</f>
        <v>PosK</v>
      </c>
      <c r="K8770" s="0" t="n">
        <f aca="false">IFERROR(VALUE(SUBSTITUTE(E8770,".",",")),E8770)</f>
        <v>36.9</v>
      </c>
      <c r="L8770" s="61" t="n">
        <f aca="false">IF(J8770="PosK",SUMIFS(K:K,J:J,"PosK",H:H,H8770),"")</f>
        <v>36.9</v>
      </c>
      <c r="M8770" s="61" t="n">
        <f aca="false">IF(J8770="PosK",SUMIFS(K:K,J:J,"NegK",H:H,H8770),"")</f>
        <v>0</v>
      </c>
      <c r="N8770" s="61" t="n">
        <f aca="false">IF(J8770="PosK",SUMIFS(K:K,J:J,"eDNA",H:H,H8770),"")</f>
        <v>0</v>
      </c>
      <c r="P8770" s="62" t="n">
        <f aca="false">IF(K8772="No Ct",0,K8772)</f>
        <v>0</v>
      </c>
      <c r="Q8770" s="62" t="n">
        <f aca="false">IF(K8773="No Ct",0,K8773)</f>
        <v>0</v>
      </c>
      <c r="R8770" s="0" t="str">
        <f aca="false">IF(AND(L8770&gt;0,M8770=0),"Valid","Invalid")</f>
        <v>Valid</v>
      </c>
      <c r="S8770" s="0" t="str">
        <f aca="false">IF(OR(P8770&gt;1,Q8770&gt;1),"Present","Absent")</f>
        <v>Absent</v>
      </c>
      <c r="T8770" s="63" t="str">
        <f aca="false">IF(OR(AND(P8770&gt;1,P8770&lt;41),AND(Q8770&gt;1,Q8770&lt;41)),"Ct&lt;41","Ct&gt;41")</f>
        <v>Ct&gt;41</v>
      </c>
      <c r="U8770" s="0" t="str">
        <f aca="false">I8770</f>
        <v>Strandtudse</v>
      </c>
      <c r="V8770" s="0" t="str">
        <f aca="false">MID(F8770,10,9)</f>
        <v>DL2019042</v>
      </c>
      <c r="W8770" s="64" t="str">
        <f aca="false">V8770&amp;"_"&amp;U8770&amp;"_"&amp;R8770&amp;"_"&amp;S8770&amp;"_"&amp;T8770</f>
        <v>DL2019042_Strandtudse_Valid_Absent_Ct&gt;41</v>
      </c>
    </row>
    <row r="8771" customFormat="false" ht="14.25" hidden="false" customHeight="false" outlineLevel="0" collapsed="false">
      <c r="A8771" s="0" t="s">
        <v>764</v>
      </c>
      <c r="B8771" s="52" t="s">
        <v>765</v>
      </c>
      <c r="C8771" s="52" t="s">
        <v>747</v>
      </c>
      <c r="D8771" s="53" t="n">
        <v>0.1</v>
      </c>
      <c r="E8771" s="53" t="s">
        <v>748</v>
      </c>
      <c r="F8771" s="0" t="s">
        <v>1457</v>
      </c>
      <c r="G8771" s="0" t="str">
        <f aca="false">LEFT(B8771,2)</f>
        <v>03</v>
      </c>
      <c r="H8771" s="0" t="str">
        <f aca="false">I8771&amp;"_"&amp;G8771&amp;"_"&amp;F8771</f>
        <v>Strandtudse_03_20190912_DL2019042_NoerreGym_koersel1</v>
      </c>
      <c r="I8771" s="61" t="str">
        <f aca="false">MID(RIGHT(B8771,LEN(B8771)-3),1,FIND("_",RIGHT(B8771,LEN(B8771)-3))-1)</f>
        <v>Strandtudse</v>
      </c>
      <c r="J8771" s="61" t="str">
        <f aca="false">TRIM(SUBSTITUTE(RIGHT(B8771,FIND(I8771,B8771)+1),"_",""))</f>
        <v>NegK</v>
      </c>
      <c r="K8771" s="0" t="str">
        <f aca="false">IFERROR(VALUE(SUBSTITUTE(E8771,".",",")),E8771)</f>
        <v>No Ct</v>
      </c>
      <c r="L8771" s="61" t="str">
        <f aca="false">IF(J8771="PosK",SUMIFS(K:K,J:J,"PosK",H:H,H8771),"")</f>
        <v/>
      </c>
      <c r="M8771" s="61" t="str">
        <f aca="false">IF(J8771="PosK",SUMIFS(K:K,J:J,"NegK",H:H,H8771),"")</f>
        <v/>
      </c>
      <c r="N8771" s="61" t="str">
        <f aca="false">IF(J8771="PosK",SUMIFS(K:K,J:J,"eDNA",H:H,H8771),"")</f>
        <v/>
      </c>
    </row>
    <row r="8772" customFormat="false" ht="14.25" hidden="false" customHeight="false" outlineLevel="0" collapsed="false">
      <c r="A8772" s="0" t="s">
        <v>766</v>
      </c>
      <c r="B8772" s="52" t="s">
        <v>767</v>
      </c>
      <c r="C8772" s="52" t="s">
        <v>751</v>
      </c>
      <c r="D8772" s="53" t="n">
        <v>0.1</v>
      </c>
      <c r="E8772" s="53" t="s">
        <v>748</v>
      </c>
      <c r="F8772" s="0" t="s">
        <v>1457</v>
      </c>
      <c r="G8772" s="0" t="str">
        <f aca="false">LEFT(B8772,2)</f>
        <v>03</v>
      </c>
      <c r="H8772" s="0" t="str">
        <f aca="false">I8772&amp;"_"&amp;G8772&amp;"_"&amp;F8772</f>
        <v>Strandtudse_03_20190912_DL2019042_NoerreGym_koersel1</v>
      </c>
      <c r="I8772" s="61" t="str">
        <f aca="false">MID(RIGHT(B8772,LEN(B8772)-3),1,FIND("_",RIGHT(B8772,LEN(B8772)-3))-1)</f>
        <v>Strandtudse</v>
      </c>
      <c r="J8772" s="61" t="str">
        <f aca="false">TRIM(SUBSTITUTE(RIGHT(B8772,FIND(I8772,B8772)+1),"_",""))</f>
        <v>eDNA</v>
      </c>
      <c r="K8772" s="0" t="str">
        <f aca="false">IFERROR(VALUE(SUBSTITUTE(E8772,".",",")),E8772)</f>
        <v>No Ct</v>
      </c>
      <c r="L8772" s="61" t="str">
        <f aca="false">IF(J8772="PosK",SUMIFS(K:K,J:J,"PosK",H:H,H8772),"")</f>
        <v/>
      </c>
      <c r="M8772" s="61" t="str">
        <f aca="false">IF(J8772="PosK",SUMIFS(K:K,J:J,"NegK",H:H,H8772),"")</f>
        <v/>
      </c>
      <c r="N8772" s="61" t="str">
        <f aca="false">IF(J8772="PosK",SUMIFS(K:K,J:J,"eDNA",H:H,H8772),"")</f>
        <v/>
      </c>
      <c r="Q8772" s="62"/>
    </row>
    <row r="8773" customFormat="false" ht="14.25" hidden="false" customHeight="false" outlineLevel="0" collapsed="false">
      <c r="A8773" s="0" t="s">
        <v>768</v>
      </c>
      <c r="B8773" s="52" t="s">
        <v>767</v>
      </c>
      <c r="C8773" s="52" t="s">
        <v>751</v>
      </c>
      <c r="D8773" s="53" t="n">
        <v>0.1</v>
      </c>
      <c r="E8773" s="53" t="s">
        <v>748</v>
      </c>
      <c r="F8773" s="0" t="s">
        <v>1457</v>
      </c>
      <c r="G8773" s="0" t="str">
        <f aca="false">LEFT(B8773,2)</f>
        <v>03</v>
      </c>
      <c r="H8773" s="0" t="str">
        <f aca="false">I8773&amp;"_"&amp;G8773&amp;"_"&amp;F8773</f>
        <v>Strandtudse_03_20190912_DL2019042_NoerreGym_koersel1</v>
      </c>
      <c r="I8773" s="61" t="str">
        <f aca="false">MID(RIGHT(B8773,LEN(B8773)-3),1,FIND("_",RIGHT(B8773,LEN(B8773)-3))-1)</f>
        <v>Strandtudse</v>
      </c>
      <c r="J8773" s="61" t="str">
        <f aca="false">TRIM(SUBSTITUTE(RIGHT(B8773,FIND(I8773,B8773)+1),"_",""))</f>
        <v>eDNA</v>
      </c>
      <c r="K8773" s="0" t="str">
        <f aca="false">IFERROR(VALUE(SUBSTITUTE(E8773,".",",")),E8773)</f>
        <v>No Ct</v>
      </c>
      <c r="L8773" s="61" t="str">
        <f aca="false">IF(J8773="PosK",SUMIFS(K:K,J:J,"PosK",H:H,H8773),"")</f>
        <v/>
      </c>
      <c r="M8773" s="61" t="str">
        <f aca="false">IF(J8773="PosK",SUMIFS(K:K,J:J,"NegK",H:H,H8773),"")</f>
        <v/>
      </c>
      <c r="N8773" s="61" t="str">
        <f aca="false">IF(J8773="PosK",SUMIFS(K:K,J:J,"eDNA",H:H,H8773),"")</f>
        <v/>
      </c>
      <c r="P8773" s="62"/>
      <c r="T8773" s="63"/>
      <c r="W8773" s="64"/>
    </row>
    <row r="8774" customFormat="false" ht="14.25" hidden="false" customHeight="false" outlineLevel="0" collapsed="false">
      <c r="A8774" s="0" t="s">
        <v>770</v>
      </c>
      <c r="B8774" s="52" t="s">
        <v>771</v>
      </c>
      <c r="C8774" s="52" t="s">
        <v>743</v>
      </c>
      <c r="D8774" s="53" t="n">
        <v>0.1</v>
      </c>
      <c r="E8774" s="53" t="s">
        <v>748</v>
      </c>
      <c r="F8774" s="0" t="s">
        <v>1457</v>
      </c>
      <c r="G8774" s="0" t="str">
        <f aca="false">LEFT(B8774,2)</f>
        <v>04</v>
      </c>
      <c r="H8774" s="0" t="str">
        <f aca="false">I8774&amp;"_"&amp;G8774&amp;"_"&amp;F8774</f>
        <v>GroenbrogetTudse_04_20190912_DL2019042_NoerreGym_koersel1</v>
      </c>
      <c r="I8774" s="61" t="str">
        <f aca="false">MID(RIGHT(B8774,LEN(B8774)-3),1,FIND("_",RIGHT(B8774,LEN(B8774)-3))-1)</f>
        <v>GroenbrogetTudse</v>
      </c>
      <c r="J8774" s="61" t="str">
        <f aca="false">TRIM(SUBSTITUTE(RIGHT(B8774,FIND(I8774,B8774)+1),"_",""))</f>
        <v>PosK</v>
      </c>
      <c r="K8774" s="0" t="str">
        <f aca="false">IFERROR(VALUE(SUBSTITUTE(E8774,".",",")),E8774)</f>
        <v>No Ct</v>
      </c>
      <c r="L8774" s="61" t="n">
        <f aca="false">IF(J8774="PosK",SUMIFS(K:K,J:J,"PosK",H:H,H8774),"")</f>
        <v>0</v>
      </c>
      <c r="M8774" s="61" t="n">
        <f aca="false">IF(J8774="PosK",SUMIFS(K:K,J:J,"NegK",H:H,H8774),"")</f>
        <v>0</v>
      </c>
      <c r="N8774" s="61" t="n">
        <f aca="false">IF(J8774="PosK",SUMIFS(K:K,J:J,"eDNA",H:H,H8774),"")</f>
        <v>0</v>
      </c>
      <c r="P8774" s="62" t="n">
        <f aca="false">IF(K8776="No Ct",0,K8776)</f>
        <v>0</v>
      </c>
      <c r="Q8774" s="62" t="n">
        <f aca="false">IF(K8777="No Ct",0,K8777)</f>
        <v>0</v>
      </c>
      <c r="R8774" s="0" t="str">
        <f aca="false">IF(AND(L8774&gt;0,M8774=0),"Valid","Invalid")</f>
        <v>Invalid</v>
      </c>
      <c r="S8774" s="0" t="str">
        <f aca="false">IF(OR(P8774&gt;1,Q8774&gt;1),"Present","Absent")</f>
        <v>Absent</v>
      </c>
      <c r="T8774" s="63" t="str">
        <f aca="false">IF(OR(AND(P8774&gt;1,P8774&lt;41),AND(Q8774&gt;1,Q8774&lt;41)),"Ct&lt;41","Ct&gt;41")</f>
        <v>Ct&gt;41</v>
      </c>
      <c r="U8774" s="0" t="str">
        <f aca="false">I8774</f>
        <v>GroenbrogetTudse</v>
      </c>
      <c r="V8774" s="0" t="str">
        <f aca="false">MID(F8774,10,9)</f>
        <v>DL2019042</v>
      </c>
      <c r="W8774" s="64" t="str">
        <f aca="false">V8774&amp;"_"&amp;U8774&amp;"_"&amp;R8774&amp;"_"&amp;S8774&amp;"_"&amp;T8774</f>
        <v>DL2019042_GroenbrogetTudse_Invalid_Absent_Ct&gt;41</v>
      </c>
    </row>
    <row r="8775" customFormat="false" ht="14.25" hidden="false" customHeight="false" outlineLevel="0" collapsed="false">
      <c r="A8775" s="0" t="s">
        <v>772</v>
      </c>
      <c r="B8775" s="52" t="s">
        <v>773</v>
      </c>
      <c r="C8775" s="52" t="s">
        <v>747</v>
      </c>
      <c r="D8775" s="53" t="n">
        <v>0.1</v>
      </c>
      <c r="E8775" s="53" t="s">
        <v>748</v>
      </c>
      <c r="F8775" s="0" t="s">
        <v>1457</v>
      </c>
      <c r="G8775" s="0" t="str">
        <f aca="false">LEFT(B8775,2)</f>
        <v>04</v>
      </c>
      <c r="H8775" s="0" t="str">
        <f aca="false">I8775&amp;"_"&amp;G8775&amp;"_"&amp;F8775</f>
        <v>GroenbrogetTudse_04_20190912_DL2019042_NoerreGym_koersel1</v>
      </c>
      <c r="I8775" s="61" t="str">
        <f aca="false">MID(RIGHT(B8775,LEN(B8775)-3),1,FIND("_",RIGHT(B8775,LEN(B8775)-3))-1)</f>
        <v>GroenbrogetTudse</v>
      </c>
      <c r="J8775" s="61" t="str">
        <f aca="false">TRIM(SUBSTITUTE(RIGHT(B8775,FIND(I8775,B8775)+1),"_",""))</f>
        <v>NegK</v>
      </c>
      <c r="K8775" s="0" t="str">
        <f aca="false">IFERROR(VALUE(SUBSTITUTE(E8775,".",",")),E8775)</f>
        <v>No Ct</v>
      </c>
      <c r="L8775" s="61" t="str">
        <f aca="false">IF(J8775="PosK",SUMIFS(K:K,J:J,"PosK",H:H,H8775),"")</f>
        <v/>
      </c>
      <c r="M8775" s="61" t="str">
        <f aca="false">IF(J8775="PosK",SUMIFS(K:K,J:J,"NegK",H:H,H8775),"")</f>
        <v/>
      </c>
      <c r="N8775" s="61" t="str">
        <f aca="false">IF(J8775="PosK",SUMIFS(K:K,J:J,"eDNA",H:H,H8775),"")</f>
        <v/>
      </c>
    </row>
    <row r="8776" customFormat="false" ht="14.25" hidden="false" customHeight="false" outlineLevel="0" collapsed="false">
      <c r="A8776" s="0" t="s">
        <v>774</v>
      </c>
      <c r="B8776" s="52" t="s">
        <v>775</v>
      </c>
      <c r="C8776" s="52" t="s">
        <v>751</v>
      </c>
      <c r="D8776" s="53" t="n">
        <v>0.1</v>
      </c>
      <c r="E8776" s="53" t="s">
        <v>748</v>
      </c>
      <c r="F8776" s="0" t="s">
        <v>1457</v>
      </c>
      <c r="G8776" s="0" t="str">
        <f aca="false">LEFT(B8776,2)</f>
        <v>04</v>
      </c>
      <c r="H8776" s="0" t="str">
        <f aca="false">I8776&amp;"_"&amp;G8776&amp;"_"&amp;F8776</f>
        <v>GroenbrogetTudse_04_20190912_DL2019042_NoerreGym_koersel1</v>
      </c>
      <c r="I8776" s="61" t="str">
        <f aca="false">MID(RIGHT(B8776,LEN(B8776)-3),1,FIND("_",RIGHT(B8776,LEN(B8776)-3))-1)</f>
        <v>GroenbrogetTudse</v>
      </c>
      <c r="J8776" s="61" t="str">
        <f aca="false">TRIM(SUBSTITUTE(RIGHT(B8776,FIND(I8776,B8776)+1),"_",""))</f>
        <v>eDNA</v>
      </c>
      <c r="K8776" s="0" t="str">
        <f aca="false">IFERROR(VALUE(SUBSTITUTE(E8776,".",",")),E8776)</f>
        <v>No Ct</v>
      </c>
      <c r="L8776" s="61" t="str">
        <f aca="false">IF(J8776="PosK",SUMIFS(K:K,J:J,"PosK",H:H,H8776),"")</f>
        <v/>
      </c>
      <c r="M8776" s="61" t="str">
        <f aca="false">IF(J8776="PosK",SUMIFS(K:K,J:J,"NegK",H:H,H8776),"")</f>
        <v/>
      </c>
      <c r="N8776" s="61" t="str">
        <f aca="false">IF(J8776="PosK",SUMIFS(K:K,J:J,"eDNA",H:H,H8776),"")</f>
        <v/>
      </c>
      <c r="Q8776" s="62"/>
    </row>
    <row r="8777" customFormat="false" ht="14.25" hidden="false" customHeight="false" outlineLevel="0" collapsed="false">
      <c r="A8777" s="0" t="s">
        <v>776</v>
      </c>
      <c r="B8777" s="52" t="s">
        <v>775</v>
      </c>
      <c r="C8777" s="52" t="s">
        <v>751</v>
      </c>
      <c r="D8777" s="53" t="n">
        <v>0.1</v>
      </c>
      <c r="E8777" s="53" t="s">
        <v>748</v>
      </c>
      <c r="F8777" s="0" t="s">
        <v>1457</v>
      </c>
      <c r="G8777" s="0" t="str">
        <f aca="false">LEFT(B8777,2)</f>
        <v>04</v>
      </c>
      <c r="H8777" s="0" t="str">
        <f aca="false">I8777&amp;"_"&amp;G8777&amp;"_"&amp;F8777</f>
        <v>GroenbrogetTudse_04_20190912_DL2019042_NoerreGym_koersel1</v>
      </c>
      <c r="I8777" s="61" t="str">
        <f aca="false">MID(RIGHT(B8777,LEN(B8777)-3),1,FIND("_",RIGHT(B8777,LEN(B8777)-3))-1)</f>
        <v>GroenbrogetTudse</v>
      </c>
      <c r="J8777" s="61" t="str">
        <f aca="false">TRIM(SUBSTITUTE(RIGHT(B8777,FIND(I8777,B8777)+1),"_",""))</f>
        <v>eDNA</v>
      </c>
      <c r="K8777" s="0" t="str">
        <f aca="false">IFERROR(VALUE(SUBSTITUTE(E8777,".",",")),E8777)</f>
        <v>No Ct</v>
      </c>
      <c r="L8777" s="61" t="str">
        <f aca="false">IF(J8777="PosK",SUMIFS(K:K,J:J,"PosK",H:H,H8777),"")</f>
        <v/>
      </c>
      <c r="M8777" s="61" t="str">
        <f aca="false">IF(J8777="PosK",SUMIFS(K:K,J:J,"NegK",H:H,H8777),"")</f>
        <v/>
      </c>
      <c r="N8777" s="61" t="str">
        <f aca="false">IF(J8777="PosK",SUMIFS(K:K,J:J,"eDNA",H:H,H8777),"")</f>
        <v/>
      </c>
      <c r="P8777" s="62"/>
      <c r="T8777" s="63"/>
      <c r="W8777" s="64"/>
    </row>
    <row r="8778" customFormat="false" ht="14.25" hidden="false" customHeight="false" outlineLevel="0" collapsed="false">
      <c r="A8778" s="0" t="s">
        <v>778</v>
      </c>
      <c r="B8778" s="52" t="s">
        <v>779</v>
      </c>
      <c r="C8778" s="52" t="s">
        <v>743</v>
      </c>
      <c r="D8778" s="53" t="n">
        <v>0.1</v>
      </c>
      <c r="E8778" s="53" t="s">
        <v>748</v>
      </c>
      <c r="F8778" s="0" t="s">
        <v>1457</v>
      </c>
      <c r="G8778" s="0" t="str">
        <f aca="false">LEFT(B8778,2)</f>
        <v>05</v>
      </c>
      <c r="H8778" s="0" t="str">
        <f aca="false">I8778&amp;"_"&amp;G8778&amp;"_"&amp;F8778</f>
        <v>Loevfroe_05_20190912_DL2019042_NoerreGym_koersel1</v>
      </c>
      <c r="I8778" s="61" t="str">
        <f aca="false">MID(RIGHT(B8778,LEN(B8778)-3),1,FIND("_",RIGHT(B8778,LEN(B8778)-3))-1)</f>
        <v>Loevfroe</v>
      </c>
      <c r="J8778" s="61" t="str">
        <f aca="false">TRIM(SUBSTITUTE(RIGHT(B8778,FIND(I8778,B8778)+1),"_",""))</f>
        <v>PosK</v>
      </c>
      <c r="K8778" s="0" t="str">
        <f aca="false">IFERROR(VALUE(SUBSTITUTE(E8778,".",",")),E8778)</f>
        <v>No Ct</v>
      </c>
      <c r="L8778" s="61" t="n">
        <f aca="false">IF(J8778="PosK",SUMIFS(K:K,J:J,"PosK",H:H,H8778),"")</f>
        <v>0</v>
      </c>
      <c r="M8778" s="61" t="n">
        <f aca="false">IF(J8778="PosK",SUMIFS(K:K,J:J,"NegK",H:H,H8778),"")</f>
        <v>0</v>
      </c>
      <c r="N8778" s="61" t="n">
        <f aca="false">IF(J8778="PosK",SUMIFS(K:K,J:J,"eDNA",H:H,H8778),"")</f>
        <v>0</v>
      </c>
      <c r="P8778" s="62" t="n">
        <f aca="false">IF(K8780="No Ct",0,K8780)</f>
        <v>0</v>
      </c>
      <c r="Q8778" s="62" t="n">
        <f aca="false">IF(K8781="No Ct",0,K8781)</f>
        <v>0</v>
      </c>
      <c r="R8778" s="0" t="str">
        <f aca="false">IF(AND(L8778&gt;0,M8778=0),"Valid","Invalid")</f>
        <v>Invalid</v>
      </c>
      <c r="S8778" s="0" t="str">
        <f aca="false">IF(OR(P8778&gt;1,Q8778&gt;1),"Present","Absent")</f>
        <v>Absent</v>
      </c>
      <c r="T8778" s="63" t="str">
        <f aca="false">IF(OR(AND(P8778&gt;1,P8778&lt;41),AND(Q8778&gt;1,Q8778&lt;41)),"Ct&lt;41","Ct&gt;41")</f>
        <v>Ct&gt;41</v>
      </c>
      <c r="U8778" s="0" t="str">
        <f aca="false">I8778</f>
        <v>Loevfroe</v>
      </c>
      <c r="V8778" s="0" t="str">
        <f aca="false">MID(F8778,10,9)</f>
        <v>DL2019042</v>
      </c>
      <c r="W8778" s="64" t="str">
        <f aca="false">V8778&amp;"_"&amp;U8778&amp;"_"&amp;R8778&amp;"_"&amp;S8778&amp;"_"&amp;T8778</f>
        <v>DL2019042_Loevfroe_Invalid_Absent_Ct&gt;41</v>
      </c>
    </row>
    <row r="8779" customFormat="false" ht="14.25" hidden="false" customHeight="false" outlineLevel="0" collapsed="false">
      <c r="A8779" s="0" t="s">
        <v>780</v>
      </c>
      <c r="B8779" s="52" t="s">
        <v>781</v>
      </c>
      <c r="C8779" s="52" t="s">
        <v>747</v>
      </c>
      <c r="D8779" s="53" t="n">
        <v>0.1</v>
      </c>
      <c r="E8779" s="53" t="s">
        <v>748</v>
      </c>
      <c r="F8779" s="0" t="s">
        <v>1457</v>
      </c>
      <c r="G8779" s="0" t="str">
        <f aca="false">LEFT(B8779,2)</f>
        <v>05</v>
      </c>
      <c r="H8779" s="0" t="str">
        <f aca="false">I8779&amp;"_"&amp;G8779&amp;"_"&amp;F8779</f>
        <v>Loevfroe_05_20190912_DL2019042_NoerreGym_koersel1</v>
      </c>
      <c r="I8779" s="61" t="str">
        <f aca="false">MID(RIGHT(B8779,LEN(B8779)-3),1,FIND("_",RIGHT(B8779,LEN(B8779)-3))-1)</f>
        <v>Loevfroe</v>
      </c>
      <c r="J8779" s="61" t="str">
        <f aca="false">TRIM(SUBSTITUTE(RIGHT(B8779,FIND(I8779,B8779)+1),"_",""))</f>
        <v>NegK</v>
      </c>
      <c r="K8779" s="0" t="str">
        <f aca="false">IFERROR(VALUE(SUBSTITUTE(E8779,".",",")),E8779)</f>
        <v>No Ct</v>
      </c>
      <c r="L8779" s="61" t="str">
        <f aca="false">IF(J8779="PosK",SUMIFS(K:K,J:J,"PosK",H:H,H8779),"")</f>
        <v/>
      </c>
      <c r="M8779" s="61" t="str">
        <f aca="false">IF(J8779="PosK",SUMIFS(K:K,J:J,"NegK",H:H,H8779),"")</f>
        <v/>
      </c>
      <c r="N8779" s="61" t="str">
        <f aca="false">IF(J8779="PosK",SUMIFS(K:K,J:J,"eDNA",H:H,H8779),"")</f>
        <v/>
      </c>
    </row>
    <row r="8780" customFormat="false" ht="14.25" hidden="false" customHeight="false" outlineLevel="0" collapsed="false">
      <c r="A8780" s="0" t="s">
        <v>782</v>
      </c>
      <c r="B8780" s="52" t="s">
        <v>783</v>
      </c>
      <c r="C8780" s="52" t="s">
        <v>751</v>
      </c>
      <c r="D8780" s="53" t="n">
        <v>0.1</v>
      </c>
      <c r="E8780" s="53" t="s">
        <v>748</v>
      </c>
      <c r="F8780" s="0" t="s">
        <v>1457</v>
      </c>
      <c r="G8780" s="0" t="str">
        <f aca="false">LEFT(B8780,2)</f>
        <v>05</v>
      </c>
      <c r="H8780" s="0" t="str">
        <f aca="false">I8780&amp;"_"&amp;G8780&amp;"_"&amp;F8780</f>
        <v>Loevfroe_05_20190912_DL2019042_NoerreGym_koersel1</v>
      </c>
      <c r="I8780" s="61" t="str">
        <f aca="false">MID(RIGHT(B8780,LEN(B8780)-3),1,FIND("_",RIGHT(B8780,LEN(B8780)-3))-1)</f>
        <v>Loevfroe</v>
      </c>
      <c r="J8780" s="61" t="str">
        <f aca="false">TRIM(SUBSTITUTE(RIGHT(B8780,FIND(I8780,B8780)+1),"_",""))</f>
        <v>eDNA</v>
      </c>
      <c r="K8780" s="0" t="str">
        <f aca="false">IFERROR(VALUE(SUBSTITUTE(E8780,".",",")),E8780)</f>
        <v>No Ct</v>
      </c>
      <c r="L8780" s="61" t="str">
        <f aca="false">IF(J8780="PosK",SUMIFS(K:K,J:J,"PosK",H:H,H8780),"")</f>
        <v/>
      </c>
      <c r="M8780" s="61" t="str">
        <f aca="false">IF(J8780="PosK",SUMIFS(K:K,J:J,"NegK",H:H,H8780),"")</f>
        <v/>
      </c>
      <c r="N8780" s="61" t="str">
        <f aca="false">IF(J8780="PosK",SUMIFS(K:K,J:J,"eDNA",H:H,H8780),"")</f>
        <v/>
      </c>
      <c r="Q8780" s="62"/>
    </row>
    <row r="8781" customFormat="false" ht="14.25" hidden="false" customHeight="false" outlineLevel="0" collapsed="false">
      <c r="A8781" s="0" t="s">
        <v>784</v>
      </c>
      <c r="B8781" s="52" t="s">
        <v>783</v>
      </c>
      <c r="C8781" s="52" t="s">
        <v>751</v>
      </c>
      <c r="D8781" s="53" t="n">
        <v>0.1</v>
      </c>
      <c r="E8781" s="53" t="s">
        <v>748</v>
      </c>
      <c r="F8781" s="0" t="s">
        <v>1457</v>
      </c>
      <c r="G8781" s="0" t="str">
        <f aca="false">LEFT(B8781,2)</f>
        <v>05</v>
      </c>
      <c r="H8781" s="0" t="str">
        <f aca="false">I8781&amp;"_"&amp;G8781&amp;"_"&amp;F8781</f>
        <v>Loevfroe_05_20190912_DL2019042_NoerreGym_koersel1</v>
      </c>
      <c r="I8781" s="61" t="str">
        <f aca="false">MID(RIGHT(B8781,LEN(B8781)-3),1,FIND("_",RIGHT(B8781,LEN(B8781)-3))-1)</f>
        <v>Loevfroe</v>
      </c>
      <c r="J8781" s="61" t="str">
        <f aca="false">TRIM(SUBSTITUTE(RIGHT(B8781,FIND(I8781,B8781)+1),"_",""))</f>
        <v>eDNA</v>
      </c>
      <c r="K8781" s="0" t="str">
        <f aca="false">IFERROR(VALUE(SUBSTITUTE(E8781,".",",")),E8781)</f>
        <v>No Ct</v>
      </c>
      <c r="L8781" s="61" t="str">
        <f aca="false">IF(J8781="PosK",SUMIFS(K:K,J:J,"PosK",H:H,H8781),"")</f>
        <v/>
      </c>
      <c r="M8781" s="61" t="str">
        <f aca="false">IF(J8781="PosK",SUMIFS(K:K,J:J,"NegK",H:H,H8781),"")</f>
        <v/>
      </c>
      <c r="N8781" s="61" t="str">
        <f aca="false">IF(J8781="PosK",SUMIFS(K:K,J:J,"eDNA",H:H,H8781),"")</f>
        <v/>
      </c>
      <c r="P8781" s="62"/>
      <c r="T8781" s="63"/>
      <c r="W8781" s="64"/>
    </row>
    <row r="8782" customFormat="false" ht="14.25" hidden="false" customHeight="false" outlineLevel="0" collapsed="false">
      <c r="A8782" s="0" t="s">
        <v>786</v>
      </c>
      <c r="B8782" s="52" t="s">
        <v>787</v>
      </c>
      <c r="C8782" s="52" t="s">
        <v>743</v>
      </c>
      <c r="D8782" s="53" t="n">
        <v>0.1</v>
      </c>
      <c r="E8782" s="53" t="n">
        <v>29.89</v>
      </c>
      <c r="F8782" s="0" t="s">
        <v>1457</v>
      </c>
      <c r="G8782" s="0" t="str">
        <f aca="false">LEFT(B8782,2)</f>
        <v>06</v>
      </c>
      <c r="H8782" s="0" t="str">
        <f aca="false">I8782&amp;"_"&amp;G8782&amp;"_"&amp;F8782</f>
        <v>Springfroe_06_20190912_DL2019042_NoerreGym_koersel1</v>
      </c>
      <c r="I8782" s="61" t="str">
        <f aca="false">MID(RIGHT(B8782,LEN(B8782)-3),1,FIND("_",RIGHT(B8782,LEN(B8782)-3))-1)</f>
        <v>Springfroe</v>
      </c>
      <c r="J8782" s="61" t="str">
        <f aca="false">TRIM(SUBSTITUTE(RIGHT(B8782,FIND(I8782,B8782)+1),"_",""))</f>
        <v>PosK</v>
      </c>
      <c r="K8782" s="0" t="n">
        <f aca="false">IFERROR(VALUE(SUBSTITUTE(E8782,".",",")),E8782)</f>
        <v>29.89</v>
      </c>
      <c r="L8782" s="61" t="n">
        <f aca="false">IF(J8782="PosK",SUMIFS(K:K,J:J,"PosK",H:H,H8782),"")</f>
        <v>29.89</v>
      </c>
      <c r="M8782" s="61" t="n">
        <f aca="false">IF(J8782="PosK",SUMIFS(K:K,J:J,"NegK",H:H,H8782),"")</f>
        <v>0</v>
      </c>
      <c r="N8782" s="61" t="n">
        <f aca="false">IF(J8782="PosK",SUMIFS(K:K,J:J,"eDNA",H:H,H8782),"")</f>
        <v>0</v>
      </c>
      <c r="P8782" s="62" t="n">
        <f aca="false">IF(K8784="No Ct",0,K8784)</f>
        <v>0</v>
      </c>
      <c r="Q8782" s="62" t="n">
        <f aca="false">IF(K8785="No Ct",0,K8785)</f>
        <v>0</v>
      </c>
      <c r="R8782" s="0" t="str">
        <f aca="false">IF(AND(L8782&gt;0,M8782=0),"Valid","Invalid")</f>
        <v>Valid</v>
      </c>
      <c r="S8782" s="0" t="str">
        <f aca="false">IF(OR(P8782&gt;1,Q8782&gt;1),"Present","Absent")</f>
        <v>Absent</v>
      </c>
      <c r="T8782" s="63" t="str">
        <f aca="false">IF(OR(AND(P8782&gt;1,P8782&lt;41),AND(Q8782&gt;1,Q8782&lt;41)),"Ct&lt;41","Ct&gt;41")</f>
        <v>Ct&gt;41</v>
      </c>
      <c r="U8782" s="0" t="str">
        <f aca="false">I8782</f>
        <v>Springfroe</v>
      </c>
      <c r="V8782" s="0" t="str">
        <f aca="false">MID(F8782,10,9)</f>
        <v>DL2019042</v>
      </c>
      <c r="W8782" s="64" t="str">
        <f aca="false">V8782&amp;"_"&amp;U8782&amp;"_"&amp;R8782&amp;"_"&amp;S8782&amp;"_"&amp;T8782</f>
        <v>DL2019042_Springfroe_Valid_Absent_Ct&gt;41</v>
      </c>
    </row>
    <row r="8783" customFormat="false" ht="14.25" hidden="false" customHeight="false" outlineLevel="0" collapsed="false">
      <c r="A8783" s="0" t="s">
        <v>788</v>
      </c>
      <c r="B8783" s="52" t="s">
        <v>789</v>
      </c>
      <c r="C8783" s="52" t="s">
        <v>747</v>
      </c>
      <c r="D8783" s="53" t="n">
        <v>0.1</v>
      </c>
      <c r="E8783" s="53" t="s">
        <v>748</v>
      </c>
      <c r="F8783" s="0" t="s">
        <v>1457</v>
      </c>
      <c r="G8783" s="0" t="str">
        <f aca="false">LEFT(B8783,2)</f>
        <v>06</v>
      </c>
      <c r="H8783" s="0" t="str">
        <f aca="false">I8783&amp;"_"&amp;G8783&amp;"_"&amp;F8783</f>
        <v>Springfroe_06_20190912_DL2019042_NoerreGym_koersel1</v>
      </c>
      <c r="I8783" s="61" t="str">
        <f aca="false">MID(RIGHT(B8783,LEN(B8783)-3),1,FIND("_",RIGHT(B8783,LEN(B8783)-3))-1)</f>
        <v>Springfroe</v>
      </c>
      <c r="J8783" s="61" t="str">
        <f aca="false">TRIM(SUBSTITUTE(RIGHT(B8783,FIND(I8783,B8783)+1),"_",""))</f>
        <v>NegK</v>
      </c>
      <c r="K8783" s="0" t="str">
        <f aca="false">IFERROR(VALUE(SUBSTITUTE(E8783,".",",")),E8783)</f>
        <v>No Ct</v>
      </c>
      <c r="L8783" s="61" t="str">
        <f aca="false">IF(J8783="PosK",SUMIFS(K:K,J:J,"PosK",H:H,H8783),"")</f>
        <v/>
      </c>
      <c r="M8783" s="61" t="str">
        <f aca="false">IF(J8783="PosK",SUMIFS(K:K,J:J,"NegK",H:H,H8783),"")</f>
        <v/>
      </c>
      <c r="N8783" s="61" t="str">
        <f aca="false">IF(J8783="PosK",SUMIFS(K:K,J:J,"eDNA",H:H,H8783),"")</f>
        <v/>
      </c>
    </row>
    <row r="8784" customFormat="false" ht="14.25" hidden="false" customHeight="false" outlineLevel="0" collapsed="false">
      <c r="A8784" s="0" t="s">
        <v>790</v>
      </c>
      <c r="B8784" s="52" t="s">
        <v>791</v>
      </c>
      <c r="C8784" s="52" t="s">
        <v>751</v>
      </c>
      <c r="D8784" s="53" t="n">
        <v>0.1</v>
      </c>
      <c r="E8784" s="53" t="s">
        <v>748</v>
      </c>
      <c r="F8784" s="0" t="s">
        <v>1457</v>
      </c>
      <c r="G8784" s="0" t="str">
        <f aca="false">LEFT(B8784,2)</f>
        <v>06</v>
      </c>
      <c r="H8784" s="0" t="str">
        <f aca="false">I8784&amp;"_"&amp;G8784&amp;"_"&amp;F8784</f>
        <v>Springfroe_06_20190912_DL2019042_NoerreGym_koersel1</v>
      </c>
      <c r="I8784" s="61" t="str">
        <f aca="false">MID(RIGHT(B8784,LEN(B8784)-3),1,FIND("_",RIGHT(B8784,LEN(B8784)-3))-1)</f>
        <v>Springfroe</v>
      </c>
      <c r="J8784" s="61" t="str">
        <f aca="false">TRIM(SUBSTITUTE(RIGHT(B8784,FIND(I8784,B8784)+1),"_",""))</f>
        <v>eDNA</v>
      </c>
      <c r="K8784" s="0" t="str">
        <f aca="false">IFERROR(VALUE(SUBSTITUTE(E8784,".",",")),E8784)</f>
        <v>No Ct</v>
      </c>
      <c r="L8784" s="61" t="str">
        <f aca="false">IF(J8784="PosK",SUMIFS(K:K,J:J,"PosK",H:H,H8784),"")</f>
        <v/>
      </c>
      <c r="M8784" s="61" t="str">
        <f aca="false">IF(J8784="PosK",SUMIFS(K:K,J:J,"NegK",H:H,H8784),"")</f>
        <v/>
      </c>
      <c r="N8784" s="61" t="str">
        <f aca="false">IF(J8784="PosK",SUMIFS(K:K,J:J,"eDNA",H:H,H8784),"")</f>
        <v/>
      </c>
      <c r="Q8784" s="62"/>
    </row>
    <row r="8785" customFormat="false" ht="14.25" hidden="false" customHeight="false" outlineLevel="0" collapsed="false">
      <c r="A8785" s="0" t="s">
        <v>792</v>
      </c>
      <c r="B8785" s="52" t="s">
        <v>791</v>
      </c>
      <c r="C8785" s="52" t="s">
        <v>751</v>
      </c>
      <c r="D8785" s="53" t="n">
        <v>0.1</v>
      </c>
      <c r="E8785" s="53" t="s">
        <v>748</v>
      </c>
      <c r="F8785" s="0" t="s">
        <v>1457</v>
      </c>
      <c r="G8785" s="0" t="str">
        <f aca="false">LEFT(B8785,2)</f>
        <v>06</v>
      </c>
      <c r="H8785" s="0" t="str">
        <f aca="false">I8785&amp;"_"&amp;G8785&amp;"_"&amp;F8785</f>
        <v>Springfroe_06_20190912_DL2019042_NoerreGym_koersel1</v>
      </c>
      <c r="I8785" s="61" t="str">
        <f aca="false">MID(RIGHT(B8785,LEN(B8785)-3),1,FIND("_",RIGHT(B8785,LEN(B8785)-3))-1)</f>
        <v>Springfroe</v>
      </c>
      <c r="J8785" s="61" t="str">
        <f aca="false">TRIM(SUBSTITUTE(RIGHT(B8785,FIND(I8785,B8785)+1),"_",""))</f>
        <v>eDNA</v>
      </c>
      <c r="K8785" s="0" t="str">
        <f aca="false">IFERROR(VALUE(SUBSTITUTE(E8785,".",",")),E8785)</f>
        <v>No Ct</v>
      </c>
      <c r="L8785" s="61" t="str">
        <f aca="false">IF(J8785="PosK",SUMIFS(K:K,J:J,"PosK",H:H,H8785),"")</f>
        <v/>
      </c>
      <c r="M8785" s="61" t="str">
        <f aca="false">IF(J8785="PosK",SUMIFS(K:K,J:J,"NegK",H:H,H8785),"")</f>
        <v/>
      </c>
      <c r="N8785" s="61" t="str">
        <f aca="false">IF(J8785="PosK",SUMIFS(K:K,J:J,"eDNA",H:H,H8785),"")</f>
        <v/>
      </c>
      <c r="P8785" s="62"/>
      <c r="T8785" s="63"/>
      <c r="W8785" s="64"/>
    </row>
    <row r="8786" customFormat="false" ht="14.25" hidden="false" customHeight="false" outlineLevel="0" collapsed="false">
      <c r="A8786" s="0" t="s">
        <v>802</v>
      </c>
      <c r="B8786" s="52" t="s">
        <v>964</v>
      </c>
      <c r="C8786" s="52" t="s">
        <v>743</v>
      </c>
      <c r="D8786" s="53" t="n">
        <v>0.1</v>
      </c>
      <c r="E8786" s="53" t="s">
        <v>748</v>
      </c>
      <c r="F8786" s="0" t="s">
        <v>1457</v>
      </c>
      <c r="G8786" s="0" t="str">
        <f aca="false">LEFT(B8786,2)</f>
        <v>08</v>
      </c>
      <c r="H8786" s="0" t="str">
        <f aca="false">I8786&amp;"_"&amp;G8786&amp;"_"&amp;F8786</f>
        <v>Klokkefroe_08_20190912_DL2019042_NoerreGym_koersel1</v>
      </c>
      <c r="I8786" s="61" t="str">
        <f aca="false">MID(RIGHT(B8786,LEN(B8786)-3),1,FIND("_",RIGHT(B8786,LEN(B8786)-3))-1)</f>
        <v>Klokkefroe</v>
      </c>
      <c r="J8786" s="61" t="str">
        <f aca="false">TRIM(SUBSTITUTE(RIGHT(B8786,FIND(I8786,B8786)+1),"_",""))</f>
        <v>PosK</v>
      </c>
      <c r="K8786" s="0" t="str">
        <f aca="false">IFERROR(VALUE(SUBSTITUTE(E8786,".",",")),E8786)</f>
        <v>No Ct</v>
      </c>
      <c r="L8786" s="61" t="n">
        <f aca="false">IF(J8786="PosK",SUMIFS(K:K,J:J,"PosK",H:H,H8786),"")</f>
        <v>0</v>
      </c>
      <c r="M8786" s="61" t="n">
        <f aca="false">IF(J8786="PosK",SUMIFS(K:K,J:J,"NegK",H:H,H8786),"")</f>
        <v>0</v>
      </c>
      <c r="N8786" s="61" t="n">
        <f aca="false">IF(J8786="PosK",SUMIFS(K:K,J:J,"eDNA",H:H,H8786),"")</f>
        <v>26.85</v>
      </c>
      <c r="P8786" s="62" t="n">
        <f aca="false">IF(K8788="No Ct",0,K8788)</f>
        <v>0</v>
      </c>
      <c r="Q8786" s="62" t="n">
        <f aca="false">IF(K8789="No Ct",0,K8789)</f>
        <v>26.85</v>
      </c>
      <c r="R8786" s="0" t="str">
        <f aca="false">IF(AND(L8786&gt;0,M8786=0),"Valid","Invalid")</f>
        <v>Invalid</v>
      </c>
      <c r="S8786" s="0" t="str">
        <f aca="false">IF(OR(P8786&gt;1,Q8786&gt;1),"Present","Absent")</f>
        <v>Present</v>
      </c>
      <c r="T8786" s="63" t="str">
        <f aca="false">IF(OR(AND(P8786&gt;1,P8786&lt;41),AND(Q8786&gt;1,Q8786&lt;41)),"Ct&lt;41","Ct&gt;41")</f>
        <v>Ct&lt;41</v>
      </c>
      <c r="U8786" s="0" t="str">
        <f aca="false">I8786</f>
        <v>Klokkefroe</v>
      </c>
      <c r="V8786" s="0" t="str">
        <f aca="false">MID(F8786,10,9)</f>
        <v>DL2019042</v>
      </c>
      <c r="W8786" s="64" t="str">
        <f aca="false">V8786&amp;"_"&amp;U8786&amp;"_"&amp;R8786&amp;"_"&amp;S8786&amp;"_"&amp;T8786</f>
        <v>DL2019042_Klokkefroe_Invalid_Present_Ct&lt;41</v>
      </c>
    </row>
    <row r="8787" customFormat="false" ht="14.25" hidden="false" customHeight="false" outlineLevel="0" collapsed="false">
      <c r="A8787" s="0" t="s">
        <v>804</v>
      </c>
      <c r="B8787" s="52" t="s">
        <v>965</v>
      </c>
      <c r="C8787" s="52" t="s">
        <v>747</v>
      </c>
      <c r="D8787" s="53" t="n">
        <v>0.1</v>
      </c>
      <c r="E8787" s="53" t="s">
        <v>748</v>
      </c>
      <c r="F8787" s="0" t="s">
        <v>1457</v>
      </c>
      <c r="G8787" s="0" t="str">
        <f aca="false">LEFT(B8787,2)</f>
        <v>08</v>
      </c>
      <c r="H8787" s="0" t="str">
        <f aca="false">I8787&amp;"_"&amp;G8787&amp;"_"&amp;F8787</f>
        <v>Klokkefroe_08_20190912_DL2019042_NoerreGym_koersel1</v>
      </c>
      <c r="I8787" s="61" t="str">
        <f aca="false">MID(RIGHT(B8787,LEN(B8787)-3),1,FIND("_",RIGHT(B8787,LEN(B8787)-3))-1)</f>
        <v>Klokkefroe</v>
      </c>
      <c r="J8787" s="61" t="str">
        <f aca="false">TRIM(SUBSTITUTE(RIGHT(B8787,FIND(I8787,B8787)+1),"_",""))</f>
        <v>NegK</v>
      </c>
      <c r="K8787" s="0" t="str">
        <f aca="false">IFERROR(VALUE(SUBSTITUTE(E8787,".",",")),E8787)</f>
        <v>No Ct</v>
      </c>
      <c r="L8787" s="61" t="str">
        <f aca="false">IF(J8787="PosK",SUMIFS(K:K,J:J,"PosK",H:H,H8787),"")</f>
        <v/>
      </c>
      <c r="M8787" s="61" t="str">
        <f aca="false">IF(J8787="PosK",SUMIFS(K:K,J:J,"NegK",H:H,H8787),"")</f>
        <v/>
      </c>
      <c r="N8787" s="61" t="str">
        <f aca="false">IF(J8787="PosK",SUMIFS(K:K,J:J,"eDNA",H:H,H8787),"")</f>
        <v/>
      </c>
    </row>
    <row r="8788" customFormat="false" ht="14.25" hidden="false" customHeight="false" outlineLevel="0" collapsed="false">
      <c r="A8788" s="0" t="s">
        <v>806</v>
      </c>
      <c r="B8788" s="52" t="s">
        <v>966</v>
      </c>
      <c r="C8788" s="52" t="s">
        <v>751</v>
      </c>
      <c r="D8788" s="53" t="n">
        <v>0.1</v>
      </c>
      <c r="E8788" s="53" t="s">
        <v>748</v>
      </c>
      <c r="F8788" s="0" t="s">
        <v>1457</v>
      </c>
      <c r="G8788" s="0" t="str">
        <f aca="false">LEFT(B8788,2)</f>
        <v>08</v>
      </c>
      <c r="H8788" s="0" t="str">
        <f aca="false">I8788&amp;"_"&amp;G8788&amp;"_"&amp;F8788</f>
        <v>Klokkefroe_08_20190912_DL2019042_NoerreGym_koersel1</v>
      </c>
      <c r="I8788" s="61" t="str">
        <f aca="false">MID(RIGHT(B8788,LEN(B8788)-3),1,FIND("_",RIGHT(B8788,LEN(B8788)-3))-1)</f>
        <v>Klokkefroe</v>
      </c>
      <c r="J8788" s="61" t="str">
        <f aca="false">TRIM(SUBSTITUTE(RIGHT(B8788,FIND(I8788,B8788)+1),"_",""))</f>
        <v>eDNA</v>
      </c>
      <c r="K8788" s="0" t="str">
        <f aca="false">IFERROR(VALUE(SUBSTITUTE(E8788,".",",")),E8788)</f>
        <v>No Ct</v>
      </c>
      <c r="L8788" s="61" t="str">
        <f aca="false">IF(J8788="PosK",SUMIFS(K:K,J:J,"PosK",H:H,H8788),"")</f>
        <v/>
      </c>
      <c r="M8788" s="61" t="str">
        <f aca="false">IF(J8788="PosK",SUMIFS(K:K,J:J,"NegK",H:H,H8788),"")</f>
        <v/>
      </c>
      <c r="N8788" s="61" t="str">
        <f aca="false">IF(J8788="PosK",SUMIFS(K:K,J:J,"eDNA",H:H,H8788),"")</f>
        <v/>
      </c>
      <c r="Q8788" s="62"/>
    </row>
    <row r="8789" customFormat="false" ht="14.25" hidden="false" customHeight="false" outlineLevel="0" collapsed="false">
      <c r="A8789" s="0" t="s">
        <v>808</v>
      </c>
      <c r="B8789" s="52" t="s">
        <v>966</v>
      </c>
      <c r="C8789" s="52" t="s">
        <v>751</v>
      </c>
      <c r="D8789" s="53" t="n">
        <v>0.1</v>
      </c>
      <c r="E8789" s="53" t="n">
        <v>26.85</v>
      </c>
      <c r="F8789" s="0" t="s">
        <v>1457</v>
      </c>
      <c r="G8789" s="0" t="str">
        <f aca="false">LEFT(B8789,2)</f>
        <v>08</v>
      </c>
      <c r="H8789" s="0" t="str">
        <f aca="false">I8789&amp;"_"&amp;G8789&amp;"_"&amp;F8789</f>
        <v>Klokkefroe_08_20190912_DL2019042_NoerreGym_koersel1</v>
      </c>
      <c r="I8789" s="61" t="str">
        <f aca="false">MID(RIGHT(B8789,LEN(B8789)-3),1,FIND("_",RIGHT(B8789,LEN(B8789)-3))-1)</f>
        <v>Klokkefroe</v>
      </c>
      <c r="J8789" s="61" t="str">
        <f aca="false">TRIM(SUBSTITUTE(RIGHT(B8789,FIND(I8789,B8789)+1),"_",""))</f>
        <v>eDNA</v>
      </c>
      <c r="K8789" s="0" t="n">
        <f aca="false">IFERROR(VALUE(SUBSTITUTE(E8789,".",",")),E8789)</f>
        <v>26.85</v>
      </c>
      <c r="L8789" s="61" t="str">
        <f aca="false">IF(J8789="PosK",SUMIFS(K:K,J:J,"PosK",H:H,H8789),"")</f>
        <v/>
      </c>
      <c r="M8789" s="61" t="str">
        <f aca="false">IF(J8789="PosK",SUMIFS(K:K,J:J,"NegK",H:H,H8789),"")</f>
        <v/>
      </c>
      <c r="N8789" s="61" t="str">
        <f aca="false">IF(J8789="PosK",SUMIFS(K:K,J:J,"eDNA",H:H,H8789),"")</f>
        <v/>
      </c>
      <c r="P8789" s="62"/>
      <c r="T8789" s="63"/>
      <c r="W8789" s="64"/>
    </row>
    <row r="8790" customFormat="false" ht="14.25" hidden="false" customHeight="false" outlineLevel="0" collapsed="false">
      <c r="A8790" s="0" t="s">
        <v>810</v>
      </c>
      <c r="B8790" s="52" t="s">
        <v>968</v>
      </c>
      <c r="C8790" s="52" t="s">
        <v>743</v>
      </c>
      <c r="D8790" s="53" t="n">
        <v>0.1</v>
      </c>
      <c r="E8790" s="53" t="s">
        <v>748</v>
      </c>
      <c r="F8790" s="0" t="s">
        <v>1457</v>
      </c>
      <c r="G8790" s="0" t="str">
        <f aca="false">LEFT(B8790,2)</f>
        <v>09</v>
      </c>
      <c r="H8790" s="0" t="str">
        <f aca="false">I8790&amp;"_"&amp;G8790&amp;"_"&amp;F8790</f>
        <v>Skrubtudse_09_20190912_DL2019042_NoerreGym_koersel1</v>
      </c>
      <c r="I8790" s="61" t="str">
        <f aca="false">MID(RIGHT(B8790,LEN(B8790)-3),1,FIND("_",RIGHT(B8790,LEN(B8790)-3))-1)</f>
        <v>Skrubtudse</v>
      </c>
      <c r="J8790" s="61" t="str">
        <f aca="false">TRIM(SUBSTITUTE(RIGHT(B8790,FIND(I8790,B8790)+1),"_",""))</f>
        <v>PosK</v>
      </c>
      <c r="K8790" s="0" t="str">
        <f aca="false">IFERROR(VALUE(SUBSTITUTE(E8790,".",",")),E8790)</f>
        <v>No Ct</v>
      </c>
      <c r="L8790" s="61" t="n">
        <f aca="false">IF(J8790="PosK",SUMIFS(K:K,J:J,"PosK",H:H,H8790),"")</f>
        <v>0</v>
      </c>
      <c r="M8790" s="61" t="n">
        <f aca="false">IF(J8790="PosK",SUMIFS(K:K,J:J,"NegK",H:H,H8790),"")</f>
        <v>0</v>
      </c>
      <c r="N8790" s="61" t="n">
        <f aca="false">IF(J8790="PosK",SUMIFS(K:K,J:J,"eDNA",H:H,H8790),"")</f>
        <v>63.05</v>
      </c>
      <c r="P8790" s="62" t="n">
        <f aca="false">IF(K8792="No Ct",0,K8792)</f>
        <v>31.93</v>
      </c>
      <c r="Q8790" s="62" t="n">
        <f aca="false">IF(K8793="No Ct",0,K8793)</f>
        <v>31.12</v>
      </c>
      <c r="R8790" s="0" t="str">
        <f aca="false">IF(AND(L8790&gt;0,M8790=0),"Valid","Invalid")</f>
        <v>Invalid</v>
      </c>
      <c r="S8790" s="0" t="str">
        <f aca="false">IF(OR(P8790&gt;1,Q8790&gt;1),"Present","Absent")</f>
        <v>Present</v>
      </c>
      <c r="T8790" s="63" t="str">
        <f aca="false">IF(OR(AND(P8790&gt;1,P8790&lt;41),AND(Q8790&gt;1,Q8790&lt;41)),"Ct&lt;41","Ct&gt;41")</f>
        <v>Ct&lt;41</v>
      </c>
      <c r="U8790" s="0" t="str">
        <f aca="false">I8790</f>
        <v>Skrubtudse</v>
      </c>
      <c r="V8790" s="0" t="str">
        <f aca="false">MID(F8790,10,9)</f>
        <v>DL2019042</v>
      </c>
      <c r="W8790" s="64" t="str">
        <f aca="false">V8790&amp;"_"&amp;U8790&amp;"_"&amp;R8790&amp;"_"&amp;S8790&amp;"_"&amp;T8790</f>
        <v>DL2019042_Skrubtudse_Invalid_Present_Ct&lt;41</v>
      </c>
    </row>
    <row r="8791" customFormat="false" ht="14.25" hidden="false" customHeight="false" outlineLevel="0" collapsed="false">
      <c r="A8791" s="0" t="s">
        <v>812</v>
      </c>
      <c r="B8791" s="52" t="s">
        <v>969</v>
      </c>
      <c r="C8791" s="52" t="s">
        <v>747</v>
      </c>
      <c r="D8791" s="53" t="n">
        <v>0.1</v>
      </c>
      <c r="E8791" s="53" t="s">
        <v>748</v>
      </c>
      <c r="F8791" s="0" t="s">
        <v>1457</v>
      </c>
      <c r="G8791" s="0" t="str">
        <f aca="false">LEFT(B8791,2)</f>
        <v>09</v>
      </c>
      <c r="H8791" s="0" t="str">
        <f aca="false">I8791&amp;"_"&amp;G8791&amp;"_"&amp;F8791</f>
        <v>Skrubtudse_09_20190912_DL2019042_NoerreGym_koersel1</v>
      </c>
      <c r="I8791" s="61" t="str">
        <f aca="false">MID(RIGHT(B8791,LEN(B8791)-3),1,FIND("_",RIGHT(B8791,LEN(B8791)-3))-1)</f>
        <v>Skrubtudse</v>
      </c>
      <c r="J8791" s="61" t="str">
        <f aca="false">TRIM(SUBSTITUTE(RIGHT(B8791,FIND(I8791,B8791)+1),"_",""))</f>
        <v>NegK</v>
      </c>
      <c r="K8791" s="0" t="str">
        <f aca="false">IFERROR(VALUE(SUBSTITUTE(E8791,".",",")),E8791)</f>
        <v>No Ct</v>
      </c>
      <c r="L8791" s="61" t="str">
        <f aca="false">IF(J8791="PosK",SUMIFS(K:K,J:J,"PosK",H:H,H8791),"")</f>
        <v/>
      </c>
      <c r="M8791" s="61" t="str">
        <f aca="false">IF(J8791="PosK",SUMIFS(K:K,J:J,"NegK",H:H,H8791),"")</f>
        <v/>
      </c>
      <c r="N8791" s="61" t="str">
        <f aca="false">IF(J8791="PosK",SUMIFS(K:K,J:J,"eDNA",H:H,H8791),"")</f>
        <v/>
      </c>
    </row>
    <row r="8792" customFormat="false" ht="14.25" hidden="false" customHeight="false" outlineLevel="0" collapsed="false">
      <c r="A8792" s="0" t="s">
        <v>814</v>
      </c>
      <c r="B8792" s="52" t="s">
        <v>970</v>
      </c>
      <c r="C8792" s="52" t="s">
        <v>751</v>
      </c>
      <c r="D8792" s="53" t="n">
        <v>0.1</v>
      </c>
      <c r="E8792" s="53" t="n">
        <v>31.93</v>
      </c>
      <c r="F8792" s="0" t="s">
        <v>1457</v>
      </c>
      <c r="G8792" s="0" t="str">
        <f aca="false">LEFT(B8792,2)</f>
        <v>09</v>
      </c>
      <c r="H8792" s="0" t="str">
        <f aca="false">I8792&amp;"_"&amp;G8792&amp;"_"&amp;F8792</f>
        <v>Skrubtudse_09_20190912_DL2019042_NoerreGym_koersel1</v>
      </c>
      <c r="I8792" s="61" t="str">
        <f aca="false">MID(RIGHT(B8792,LEN(B8792)-3),1,FIND("_",RIGHT(B8792,LEN(B8792)-3))-1)</f>
        <v>Skrubtudse</v>
      </c>
      <c r="J8792" s="61" t="str">
        <f aca="false">TRIM(SUBSTITUTE(RIGHT(B8792,FIND(I8792,B8792)+1),"_",""))</f>
        <v>eDNA</v>
      </c>
      <c r="K8792" s="0" t="n">
        <f aca="false">IFERROR(VALUE(SUBSTITUTE(E8792,".",",")),E8792)</f>
        <v>31.93</v>
      </c>
      <c r="L8792" s="61" t="str">
        <f aca="false">IF(J8792="PosK",SUMIFS(K:K,J:J,"PosK",H:H,H8792),"")</f>
        <v/>
      </c>
      <c r="M8792" s="61" t="str">
        <f aca="false">IF(J8792="PosK",SUMIFS(K:K,J:J,"NegK",H:H,H8792),"")</f>
        <v/>
      </c>
      <c r="N8792" s="61" t="str">
        <f aca="false">IF(J8792="PosK",SUMIFS(K:K,J:J,"eDNA",H:H,H8792),"")</f>
        <v/>
      </c>
      <c r="Q8792" s="62"/>
    </row>
    <row r="8793" customFormat="false" ht="14.25" hidden="false" customHeight="false" outlineLevel="0" collapsed="false">
      <c r="A8793" s="0" t="s">
        <v>816</v>
      </c>
      <c r="B8793" s="52" t="s">
        <v>970</v>
      </c>
      <c r="C8793" s="52" t="s">
        <v>751</v>
      </c>
      <c r="D8793" s="53" t="n">
        <v>0.1</v>
      </c>
      <c r="E8793" s="53" t="n">
        <v>31.12</v>
      </c>
      <c r="F8793" s="0" t="s">
        <v>1457</v>
      </c>
      <c r="G8793" s="0" t="str">
        <f aca="false">LEFT(B8793,2)</f>
        <v>09</v>
      </c>
      <c r="H8793" s="0" t="str">
        <f aca="false">I8793&amp;"_"&amp;G8793&amp;"_"&amp;F8793</f>
        <v>Skrubtudse_09_20190912_DL2019042_NoerreGym_koersel1</v>
      </c>
      <c r="I8793" s="61" t="str">
        <f aca="false">MID(RIGHT(B8793,LEN(B8793)-3),1,FIND("_",RIGHT(B8793,LEN(B8793)-3))-1)</f>
        <v>Skrubtudse</v>
      </c>
      <c r="J8793" s="61" t="str">
        <f aca="false">TRIM(SUBSTITUTE(RIGHT(B8793,FIND(I8793,B8793)+1),"_",""))</f>
        <v>eDNA</v>
      </c>
      <c r="K8793" s="0" t="n">
        <f aca="false">IFERROR(VALUE(SUBSTITUTE(E8793,".",",")),E8793)</f>
        <v>31.12</v>
      </c>
      <c r="L8793" s="61" t="str">
        <f aca="false">IF(J8793="PosK",SUMIFS(K:K,J:J,"PosK",H:H,H8793),"")</f>
        <v/>
      </c>
      <c r="M8793" s="61" t="str">
        <f aca="false">IF(J8793="PosK",SUMIFS(K:K,J:J,"NegK",H:H,H8793),"")</f>
        <v/>
      </c>
      <c r="N8793" s="61" t="str">
        <f aca="false">IF(J8793="PosK",SUMIFS(K:K,J:J,"eDNA",H:H,H8793),"")</f>
        <v/>
      </c>
      <c r="P8793" s="62"/>
      <c r="T8793" s="63"/>
      <c r="W8793" s="64"/>
    </row>
    <row r="8794" customFormat="false" ht="14.25" hidden="false" customHeight="false" outlineLevel="0" collapsed="false">
      <c r="A8794" s="0" t="s">
        <v>826</v>
      </c>
      <c r="B8794" s="52" t="s">
        <v>976</v>
      </c>
      <c r="C8794" s="52" t="s">
        <v>743</v>
      </c>
      <c r="D8794" s="53" t="n">
        <v>0.1</v>
      </c>
      <c r="E8794" s="53" t="n">
        <v>29.19</v>
      </c>
      <c r="F8794" s="0" t="s">
        <v>1457</v>
      </c>
      <c r="G8794" s="0" t="str">
        <f aca="false">LEFT(B8794,2)</f>
        <v>11</v>
      </c>
      <c r="H8794" s="0" t="str">
        <f aca="false">I8794&amp;"_"&amp;G8794&amp;"_"&amp;F8794</f>
        <v>Bjergsalamander_11_20190912_DL2019042_NoerreGym_koersel1</v>
      </c>
      <c r="I8794" s="61" t="str">
        <f aca="false">MID(RIGHT(B8794,LEN(B8794)-3),1,FIND("_",RIGHT(B8794,LEN(B8794)-3))-1)</f>
        <v>Bjergsalamander</v>
      </c>
      <c r="J8794" s="61" t="str">
        <f aca="false">TRIM(SUBSTITUTE(RIGHT(B8794,FIND(I8794,B8794)+1),"_",""))</f>
        <v>PosK</v>
      </c>
      <c r="K8794" s="0" t="n">
        <f aca="false">IFERROR(VALUE(SUBSTITUTE(E8794,".",",")),E8794)</f>
        <v>29.19</v>
      </c>
      <c r="L8794" s="61" t="n">
        <f aca="false">IF(J8794="PosK",SUMIFS(K:K,J:J,"PosK",H:H,H8794),"")</f>
        <v>29.19</v>
      </c>
      <c r="M8794" s="61" t="n">
        <f aca="false">IF(J8794="PosK",SUMIFS(K:K,J:J,"NegK",H:H,H8794),"")</f>
        <v>0</v>
      </c>
      <c r="N8794" s="61" t="n">
        <f aca="false">IF(J8794="PosK",SUMIFS(K:K,J:J,"eDNA",H:H,H8794),"")</f>
        <v>0</v>
      </c>
      <c r="P8794" s="62" t="n">
        <f aca="false">IF(K8796="No Ct",0,K8796)</f>
        <v>0</v>
      </c>
      <c r="Q8794" s="62" t="n">
        <f aca="false">IF(K8797="No Ct",0,K8797)</f>
        <v>0</v>
      </c>
      <c r="R8794" s="0" t="str">
        <f aca="false">IF(AND(L8794&gt;0,M8794=0),"Valid","Invalid")</f>
        <v>Valid</v>
      </c>
      <c r="S8794" s="0" t="str">
        <f aca="false">IF(OR(P8794&gt;1,Q8794&gt;1),"Present","Absent")</f>
        <v>Absent</v>
      </c>
      <c r="T8794" s="63" t="str">
        <f aca="false">IF(OR(AND(P8794&gt;1,P8794&lt;41),AND(Q8794&gt;1,Q8794&lt;41)),"Ct&lt;41","Ct&gt;41")</f>
        <v>Ct&gt;41</v>
      </c>
      <c r="U8794" s="0" t="str">
        <f aca="false">I8794</f>
        <v>Bjergsalamander</v>
      </c>
      <c r="V8794" s="0" t="str">
        <f aca="false">MID(F8794,10,9)</f>
        <v>DL2019042</v>
      </c>
      <c r="W8794" s="64" t="str">
        <f aca="false">V8794&amp;"_"&amp;U8794&amp;"_"&amp;R8794&amp;"_"&amp;S8794&amp;"_"&amp;T8794</f>
        <v>DL2019042_Bjergsalamander_Valid_Absent_Ct&gt;41</v>
      </c>
    </row>
    <row r="8795" customFormat="false" ht="14.25" hidden="false" customHeight="false" outlineLevel="0" collapsed="false">
      <c r="A8795" s="0" t="s">
        <v>828</v>
      </c>
      <c r="B8795" s="52" t="s">
        <v>977</v>
      </c>
      <c r="C8795" s="52" t="s">
        <v>747</v>
      </c>
      <c r="D8795" s="53" t="n">
        <v>0.1</v>
      </c>
      <c r="E8795" s="53" t="s">
        <v>748</v>
      </c>
      <c r="F8795" s="0" t="s">
        <v>1457</v>
      </c>
      <c r="G8795" s="0" t="str">
        <f aca="false">LEFT(B8795,2)</f>
        <v>11</v>
      </c>
      <c r="H8795" s="0" t="str">
        <f aca="false">I8795&amp;"_"&amp;G8795&amp;"_"&amp;F8795</f>
        <v>Bjergsalamander_11_20190912_DL2019042_NoerreGym_koersel1</v>
      </c>
      <c r="I8795" s="61" t="str">
        <f aca="false">MID(RIGHT(B8795,LEN(B8795)-3),1,FIND("_",RIGHT(B8795,LEN(B8795)-3))-1)</f>
        <v>Bjergsalamander</v>
      </c>
      <c r="J8795" s="61" t="str">
        <f aca="false">TRIM(SUBSTITUTE(RIGHT(B8795,FIND(I8795,B8795)+1),"_",""))</f>
        <v>NegK</v>
      </c>
      <c r="K8795" s="0" t="str">
        <f aca="false">IFERROR(VALUE(SUBSTITUTE(E8795,".",",")),E8795)</f>
        <v>No Ct</v>
      </c>
      <c r="L8795" s="61" t="str">
        <f aca="false">IF(J8795="PosK",SUMIFS(K:K,J:J,"PosK",H:H,H8795),"")</f>
        <v/>
      </c>
      <c r="M8795" s="61" t="str">
        <f aca="false">IF(J8795="PosK",SUMIFS(K:K,J:J,"NegK",H:H,H8795),"")</f>
        <v/>
      </c>
      <c r="N8795" s="61" t="str">
        <f aca="false">IF(J8795="PosK",SUMIFS(K:K,J:J,"eDNA",H:H,H8795),"")</f>
        <v/>
      </c>
    </row>
    <row r="8796" customFormat="false" ht="14.25" hidden="false" customHeight="false" outlineLevel="0" collapsed="false">
      <c r="A8796" s="0" t="s">
        <v>830</v>
      </c>
      <c r="B8796" s="52" t="s">
        <v>978</v>
      </c>
      <c r="C8796" s="52" t="s">
        <v>751</v>
      </c>
      <c r="D8796" s="53" t="n">
        <v>0.1</v>
      </c>
      <c r="E8796" s="53" t="s">
        <v>748</v>
      </c>
      <c r="F8796" s="0" t="s">
        <v>1457</v>
      </c>
      <c r="G8796" s="0" t="str">
        <f aca="false">LEFT(B8796,2)</f>
        <v>11</v>
      </c>
      <c r="H8796" s="0" t="str">
        <f aca="false">I8796&amp;"_"&amp;G8796&amp;"_"&amp;F8796</f>
        <v>Bjergsalamander_11_20190912_DL2019042_NoerreGym_koersel1</v>
      </c>
      <c r="I8796" s="61" t="str">
        <f aca="false">MID(RIGHT(B8796,LEN(B8796)-3),1,FIND("_",RIGHT(B8796,LEN(B8796)-3))-1)</f>
        <v>Bjergsalamander</v>
      </c>
      <c r="J8796" s="61" t="str">
        <f aca="false">TRIM(SUBSTITUTE(RIGHT(B8796,FIND(I8796,B8796)+1),"_",""))</f>
        <v>eDNA</v>
      </c>
      <c r="K8796" s="0" t="str">
        <f aca="false">IFERROR(VALUE(SUBSTITUTE(E8796,".",",")),E8796)</f>
        <v>No Ct</v>
      </c>
      <c r="L8796" s="61" t="str">
        <f aca="false">IF(J8796="PosK",SUMIFS(K:K,J:J,"PosK",H:H,H8796),"")</f>
        <v/>
      </c>
      <c r="M8796" s="61" t="str">
        <f aca="false">IF(J8796="PosK",SUMIFS(K:K,J:J,"NegK",H:H,H8796),"")</f>
        <v/>
      </c>
      <c r="N8796" s="61" t="str">
        <f aca="false">IF(J8796="PosK",SUMIFS(K:K,J:J,"eDNA",H:H,H8796),"")</f>
        <v/>
      </c>
      <c r="Q8796" s="62"/>
    </row>
    <row r="8797" customFormat="false" ht="14.25" hidden="false" customHeight="false" outlineLevel="0" collapsed="false">
      <c r="A8797" s="0" t="s">
        <v>832</v>
      </c>
      <c r="B8797" s="52" t="s">
        <v>978</v>
      </c>
      <c r="C8797" s="52" t="s">
        <v>751</v>
      </c>
      <c r="D8797" s="53" t="n">
        <v>0.1</v>
      </c>
      <c r="E8797" s="53" t="s">
        <v>748</v>
      </c>
      <c r="F8797" s="0" t="s">
        <v>1457</v>
      </c>
      <c r="G8797" s="0" t="str">
        <f aca="false">LEFT(B8797,2)</f>
        <v>11</v>
      </c>
      <c r="H8797" s="0" t="str">
        <f aca="false">I8797&amp;"_"&amp;G8797&amp;"_"&amp;F8797</f>
        <v>Bjergsalamander_11_20190912_DL2019042_NoerreGym_koersel1</v>
      </c>
      <c r="I8797" s="61" t="str">
        <f aca="false">MID(RIGHT(B8797,LEN(B8797)-3),1,FIND("_",RIGHT(B8797,LEN(B8797)-3))-1)</f>
        <v>Bjergsalamander</v>
      </c>
      <c r="J8797" s="61" t="str">
        <f aca="false">TRIM(SUBSTITUTE(RIGHT(B8797,FIND(I8797,B8797)+1),"_",""))</f>
        <v>eDNA</v>
      </c>
      <c r="K8797" s="0" t="str">
        <f aca="false">IFERROR(VALUE(SUBSTITUTE(E8797,".",",")),E8797)</f>
        <v>No Ct</v>
      </c>
      <c r="L8797" s="61" t="str">
        <f aca="false">IF(J8797="PosK",SUMIFS(K:K,J:J,"PosK",H:H,H8797),"")</f>
        <v/>
      </c>
      <c r="M8797" s="61" t="str">
        <f aca="false">IF(J8797="PosK",SUMIFS(K:K,J:J,"NegK",H:H,H8797),"")</f>
        <v/>
      </c>
      <c r="N8797" s="61" t="str">
        <f aca="false">IF(J8797="PosK",SUMIFS(K:K,J:J,"eDNA",H:H,H8797),"")</f>
        <v/>
      </c>
      <c r="P8797" s="62"/>
      <c r="T8797" s="63"/>
      <c r="W8797" s="64"/>
    </row>
    <row r="8798" customFormat="false" ht="14.25" hidden="false" customHeight="false" outlineLevel="0" collapsed="false">
      <c r="A8798" s="0" t="s">
        <v>834</v>
      </c>
      <c r="B8798" s="52" t="s">
        <v>980</v>
      </c>
      <c r="C8798" s="52" t="s">
        <v>743</v>
      </c>
      <c r="D8798" s="53" t="n">
        <v>0.1</v>
      </c>
      <c r="E8798" s="53" t="n">
        <v>29.42</v>
      </c>
      <c r="F8798" s="0" t="s">
        <v>1457</v>
      </c>
      <c r="G8798" s="0" t="str">
        <f aca="false">LEFT(B8798,2)</f>
        <v>12</v>
      </c>
      <c r="H8798" s="0" t="str">
        <f aca="false">I8798&amp;"_"&amp;G8798&amp;"_"&amp;F8798</f>
        <v>Latterfroe_12_20190912_DL2019042_NoerreGym_koersel1</v>
      </c>
      <c r="I8798" s="61" t="str">
        <f aca="false">MID(RIGHT(B8798,LEN(B8798)-3),1,FIND("_",RIGHT(B8798,LEN(B8798)-3))-1)</f>
        <v>Latterfroe</v>
      </c>
      <c r="J8798" s="61" t="str">
        <f aca="false">TRIM(SUBSTITUTE(RIGHT(B8798,FIND(I8798,B8798)+1),"_",""))</f>
        <v>PosK</v>
      </c>
      <c r="K8798" s="0" t="n">
        <f aca="false">IFERROR(VALUE(SUBSTITUTE(E8798,".",",")),E8798)</f>
        <v>29.42</v>
      </c>
      <c r="L8798" s="61" t="n">
        <f aca="false">IF(J8798="PosK",SUMIFS(K:K,J:J,"PosK",H:H,H8798),"")</f>
        <v>29.42</v>
      </c>
      <c r="M8798" s="61" t="n">
        <f aca="false">IF(J8798="PosK",SUMIFS(K:K,J:J,"NegK",H:H,H8798),"")</f>
        <v>0</v>
      </c>
      <c r="N8798" s="61" t="n">
        <f aca="false">IF(J8798="PosK",SUMIFS(K:K,J:J,"eDNA",H:H,H8798),"")</f>
        <v>0</v>
      </c>
      <c r="P8798" s="62" t="n">
        <f aca="false">IF(K8800="No Ct",0,K8800)</f>
        <v>0</v>
      </c>
      <c r="Q8798" s="62" t="n">
        <f aca="false">IF(K8801="No Ct",0,K8801)</f>
        <v>0</v>
      </c>
      <c r="R8798" s="0" t="str">
        <f aca="false">IF(AND(L8798&gt;0,M8798=0),"Valid","Invalid")</f>
        <v>Valid</v>
      </c>
      <c r="S8798" s="0" t="str">
        <f aca="false">IF(OR(P8798&gt;1,Q8798&gt;1),"Present","Absent")</f>
        <v>Absent</v>
      </c>
      <c r="T8798" s="63" t="str">
        <f aca="false">IF(OR(AND(P8798&gt;1,P8798&lt;41),AND(Q8798&gt;1,Q8798&lt;41)),"Ct&lt;41","Ct&gt;41")</f>
        <v>Ct&gt;41</v>
      </c>
      <c r="U8798" s="0" t="str">
        <f aca="false">I8798</f>
        <v>Latterfroe</v>
      </c>
      <c r="V8798" s="0" t="str">
        <f aca="false">MID(F8798,10,9)</f>
        <v>DL2019042</v>
      </c>
      <c r="W8798" s="64" t="str">
        <f aca="false">V8798&amp;"_"&amp;U8798&amp;"_"&amp;R8798&amp;"_"&amp;S8798&amp;"_"&amp;T8798</f>
        <v>DL2019042_Latterfroe_Valid_Absent_Ct&gt;41</v>
      </c>
    </row>
    <row r="8799" customFormat="false" ht="14.25" hidden="false" customHeight="false" outlineLevel="0" collapsed="false">
      <c r="A8799" s="0" t="s">
        <v>836</v>
      </c>
      <c r="B8799" s="52" t="s">
        <v>981</v>
      </c>
      <c r="C8799" s="52" t="s">
        <v>747</v>
      </c>
      <c r="D8799" s="53" t="n">
        <v>0.1</v>
      </c>
      <c r="E8799" s="53" t="s">
        <v>748</v>
      </c>
      <c r="F8799" s="0" t="s">
        <v>1457</v>
      </c>
      <c r="G8799" s="0" t="str">
        <f aca="false">LEFT(B8799,2)</f>
        <v>12</v>
      </c>
      <c r="H8799" s="0" t="str">
        <f aca="false">I8799&amp;"_"&amp;G8799&amp;"_"&amp;F8799</f>
        <v>Latterfroe_12_20190912_DL2019042_NoerreGym_koersel1</v>
      </c>
      <c r="I8799" s="61" t="str">
        <f aca="false">MID(RIGHT(B8799,LEN(B8799)-3),1,FIND("_",RIGHT(B8799,LEN(B8799)-3))-1)</f>
        <v>Latterfroe</v>
      </c>
      <c r="J8799" s="61" t="str">
        <f aca="false">TRIM(SUBSTITUTE(RIGHT(B8799,FIND(I8799,B8799)+1),"_",""))</f>
        <v>NegK</v>
      </c>
      <c r="K8799" s="0" t="str">
        <f aca="false">IFERROR(VALUE(SUBSTITUTE(E8799,".",",")),E8799)</f>
        <v>No Ct</v>
      </c>
      <c r="L8799" s="61" t="str">
        <f aca="false">IF(J8799="PosK",SUMIFS(K:K,J:J,"PosK",H:H,H8799),"")</f>
        <v/>
      </c>
      <c r="M8799" s="61" t="str">
        <f aca="false">IF(J8799="PosK",SUMIFS(K:K,J:J,"NegK",H:H,H8799),"")</f>
        <v/>
      </c>
      <c r="N8799" s="61" t="str">
        <f aca="false">IF(J8799="PosK",SUMIFS(K:K,J:J,"eDNA",H:H,H8799),"")</f>
        <v/>
      </c>
    </row>
    <row r="8800" customFormat="false" ht="14.25" hidden="false" customHeight="false" outlineLevel="0" collapsed="false">
      <c r="A8800" s="0" t="s">
        <v>838</v>
      </c>
      <c r="B8800" s="52" t="s">
        <v>982</v>
      </c>
      <c r="C8800" s="52" t="s">
        <v>751</v>
      </c>
      <c r="D8800" s="53" t="n">
        <v>0.1</v>
      </c>
      <c r="E8800" s="53" t="s">
        <v>748</v>
      </c>
      <c r="F8800" s="0" t="s">
        <v>1457</v>
      </c>
      <c r="G8800" s="0" t="str">
        <f aca="false">LEFT(B8800,2)</f>
        <v>12</v>
      </c>
      <c r="H8800" s="0" t="str">
        <f aca="false">I8800&amp;"_"&amp;G8800&amp;"_"&amp;F8800</f>
        <v>Latterfroe_12_20190912_DL2019042_NoerreGym_koersel1</v>
      </c>
      <c r="I8800" s="61" t="str">
        <f aca="false">MID(RIGHT(B8800,LEN(B8800)-3),1,FIND("_",RIGHT(B8800,LEN(B8800)-3))-1)</f>
        <v>Latterfroe</v>
      </c>
      <c r="J8800" s="61" t="str">
        <f aca="false">TRIM(SUBSTITUTE(RIGHT(B8800,FIND(I8800,B8800)+1),"_",""))</f>
        <v>eDNA</v>
      </c>
      <c r="K8800" s="0" t="str">
        <f aca="false">IFERROR(VALUE(SUBSTITUTE(E8800,".",",")),E8800)</f>
        <v>No Ct</v>
      </c>
      <c r="L8800" s="61" t="str">
        <f aca="false">IF(J8800="PosK",SUMIFS(K:K,J:J,"PosK",H:H,H8800),"")</f>
        <v/>
      </c>
      <c r="M8800" s="61" t="str">
        <f aca="false">IF(J8800="PosK",SUMIFS(K:K,J:J,"NegK",H:H,H8800),"")</f>
        <v/>
      </c>
      <c r="N8800" s="61" t="str">
        <f aca="false">IF(J8800="PosK",SUMIFS(K:K,J:J,"eDNA",H:H,H8800),"")</f>
        <v/>
      </c>
      <c r="Q8800" s="62"/>
    </row>
    <row r="8801" customFormat="false" ht="14.25" hidden="false" customHeight="false" outlineLevel="0" collapsed="false">
      <c r="A8801" s="0" t="s">
        <v>840</v>
      </c>
      <c r="B8801" s="52" t="s">
        <v>982</v>
      </c>
      <c r="C8801" s="52" t="s">
        <v>751</v>
      </c>
      <c r="D8801" s="53" t="n">
        <v>0.1</v>
      </c>
      <c r="E8801" s="53" t="s">
        <v>748</v>
      </c>
      <c r="F8801" s="0" t="s">
        <v>1457</v>
      </c>
      <c r="G8801" s="0" t="str">
        <f aca="false">LEFT(B8801,2)</f>
        <v>12</v>
      </c>
      <c r="H8801" s="0" t="str">
        <f aca="false">I8801&amp;"_"&amp;G8801&amp;"_"&amp;F8801</f>
        <v>Latterfroe_12_20190912_DL2019042_NoerreGym_koersel1</v>
      </c>
      <c r="I8801" s="61" t="str">
        <f aca="false">MID(RIGHT(B8801,LEN(B8801)-3),1,FIND("_",RIGHT(B8801,LEN(B8801)-3))-1)</f>
        <v>Latterfroe</v>
      </c>
      <c r="J8801" s="61" t="str">
        <f aca="false">TRIM(SUBSTITUTE(RIGHT(B8801,FIND(I8801,B8801)+1),"_",""))</f>
        <v>eDNA</v>
      </c>
      <c r="K8801" s="0" t="str">
        <f aca="false">IFERROR(VALUE(SUBSTITUTE(E8801,".",",")),E8801)</f>
        <v>No Ct</v>
      </c>
      <c r="L8801" s="61" t="str">
        <f aca="false">IF(J8801="PosK",SUMIFS(K:K,J:J,"PosK",H:H,H8801),"")</f>
        <v/>
      </c>
      <c r="M8801" s="61" t="str">
        <f aca="false">IF(J8801="PosK",SUMIFS(K:K,J:J,"NegK",H:H,H8801),"")</f>
        <v/>
      </c>
      <c r="N8801" s="61" t="str">
        <f aca="false">IF(J8801="PosK",SUMIFS(K:K,J:J,"eDNA",H:H,H8801),"")</f>
        <v/>
      </c>
      <c r="P8801" s="62"/>
      <c r="T8801" s="63"/>
      <c r="W8801" s="64"/>
    </row>
    <row r="8802" customFormat="false" ht="14.25" hidden="false" customHeight="false" outlineLevel="0" collapsed="false">
      <c r="A8802" s="0" t="s">
        <v>842</v>
      </c>
      <c r="B8802" s="52" t="s">
        <v>984</v>
      </c>
      <c r="C8802" s="52" t="s">
        <v>743</v>
      </c>
      <c r="D8802" s="53" t="n">
        <v>0.1</v>
      </c>
      <c r="E8802" s="53" t="s">
        <v>748</v>
      </c>
      <c r="F8802" s="0" t="s">
        <v>1457</v>
      </c>
      <c r="G8802" s="0" t="str">
        <f aca="false">LEFT(B8802,2)</f>
        <v>13</v>
      </c>
      <c r="H8802" s="0" t="str">
        <f aca="false">I8802&amp;"_"&amp;G8802&amp;"_"&amp;F8802</f>
        <v>Spidssnudetfroe_13_20190912_DL2019042_NoerreGym_koersel1</v>
      </c>
      <c r="I8802" s="61" t="str">
        <f aca="false">MID(RIGHT(B8802,LEN(B8802)-3),1,FIND("_",RIGHT(B8802,LEN(B8802)-3))-1)</f>
        <v>Spidssnudetfroe</v>
      </c>
      <c r="J8802" s="61" t="str">
        <f aca="false">TRIM(SUBSTITUTE(RIGHT(B8802,FIND(I8802,B8802)+1),"_",""))</f>
        <v>PosK</v>
      </c>
      <c r="K8802" s="0" t="str">
        <f aca="false">IFERROR(VALUE(SUBSTITUTE(E8802,".",",")),E8802)</f>
        <v>No Ct</v>
      </c>
      <c r="L8802" s="61" t="n">
        <f aca="false">IF(J8802="PosK",SUMIFS(K:K,J:J,"PosK",H:H,H8802),"")</f>
        <v>0</v>
      </c>
      <c r="M8802" s="61" t="n">
        <f aca="false">IF(J8802="PosK",SUMIFS(K:K,J:J,"NegK",H:H,H8802),"")</f>
        <v>0</v>
      </c>
      <c r="N8802" s="61" t="n">
        <f aca="false">IF(J8802="PosK",SUMIFS(K:K,J:J,"eDNA",H:H,H8802),"")</f>
        <v>0</v>
      </c>
      <c r="P8802" s="62" t="n">
        <f aca="false">IF(K8804="No Ct",0,K8804)</f>
        <v>0</v>
      </c>
      <c r="Q8802" s="62" t="n">
        <f aca="false">IF(K8805="No Ct",0,K8805)</f>
        <v>0</v>
      </c>
      <c r="R8802" s="0" t="str">
        <f aca="false">IF(AND(L8802&gt;0,M8802=0),"Valid","Invalid")</f>
        <v>Invalid</v>
      </c>
      <c r="S8802" s="0" t="str">
        <f aca="false">IF(OR(P8802&gt;1,Q8802&gt;1),"Present","Absent")</f>
        <v>Absent</v>
      </c>
      <c r="T8802" s="63" t="str">
        <f aca="false">IF(OR(AND(P8802&gt;1,P8802&lt;41),AND(Q8802&gt;1,Q8802&lt;41)),"Ct&lt;41","Ct&gt;41")</f>
        <v>Ct&gt;41</v>
      </c>
      <c r="U8802" s="0" t="str">
        <f aca="false">I8802</f>
        <v>Spidssnudetfroe</v>
      </c>
      <c r="V8802" s="0" t="str">
        <f aca="false">MID(F8802,10,9)</f>
        <v>DL2019042</v>
      </c>
      <c r="W8802" s="64" t="str">
        <f aca="false">V8802&amp;"_"&amp;U8802&amp;"_"&amp;R8802&amp;"_"&amp;S8802&amp;"_"&amp;T8802</f>
        <v>DL2019042_Spidssnudetfroe_Invalid_Absent_Ct&gt;41</v>
      </c>
    </row>
    <row r="8803" customFormat="false" ht="14.25" hidden="false" customHeight="false" outlineLevel="0" collapsed="false">
      <c r="A8803" s="0" t="s">
        <v>844</v>
      </c>
      <c r="B8803" s="52" t="s">
        <v>985</v>
      </c>
      <c r="C8803" s="52" t="s">
        <v>747</v>
      </c>
      <c r="D8803" s="53" t="n">
        <v>0.1</v>
      </c>
      <c r="E8803" s="53" t="s">
        <v>748</v>
      </c>
      <c r="F8803" s="0" t="s">
        <v>1457</v>
      </c>
      <c r="G8803" s="0" t="str">
        <f aca="false">LEFT(B8803,2)</f>
        <v>13</v>
      </c>
      <c r="H8803" s="0" t="str">
        <f aca="false">I8803&amp;"_"&amp;G8803&amp;"_"&amp;F8803</f>
        <v>Spidssnudetfroe_13_20190912_DL2019042_NoerreGym_koersel1</v>
      </c>
      <c r="I8803" s="61" t="str">
        <f aca="false">MID(RIGHT(B8803,LEN(B8803)-3),1,FIND("_",RIGHT(B8803,LEN(B8803)-3))-1)</f>
        <v>Spidssnudetfroe</v>
      </c>
      <c r="J8803" s="61" t="str">
        <f aca="false">TRIM(SUBSTITUTE(RIGHT(B8803,FIND(I8803,B8803)+1),"_",""))</f>
        <v>NegK</v>
      </c>
      <c r="K8803" s="0" t="str">
        <f aca="false">IFERROR(VALUE(SUBSTITUTE(E8803,".",",")),E8803)</f>
        <v>No Ct</v>
      </c>
      <c r="L8803" s="61" t="str">
        <f aca="false">IF(J8803="PosK",SUMIFS(K:K,J:J,"PosK",H:H,H8803),"")</f>
        <v/>
      </c>
      <c r="M8803" s="61" t="str">
        <f aca="false">IF(J8803="PosK",SUMIFS(K:K,J:J,"NegK",H:H,H8803),"")</f>
        <v/>
      </c>
      <c r="N8803" s="61" t="str">
        <f aca="false">IF(J8803="PosK",SUMIFS(K:K,J:J,"eDNA",H:H,H8803),"")</f>
        <v/>
      </c>
    </row>
    <row r="8804" customFormat="false" ht="14.25" hidden="false" customHeight="false" outlineLevel="0" collapsed="false">
      <c r="A8804" s="0" t="s">
        <v>846</v>
      </c>
      <c r="B8804" s="52" t="s">
        <v>986</v>
      </c>
      <c r="C8804" s="52" t="s">
        <v>751</v>
      </c>
      <c r="D8804" s="53" t="n">
        <v>0.1</v>
      </c>
      <c r="E8804" s="53" t="s">
        <v>748</v>
      </c>
      <c r="F8804" s="0" t="s">
        <v>1457</v>
      </c>
      <c r="G8804" s="0" t="str">
        <f aca="false">LEFT(B8804,2)</f>
        <v>13</v>
      </c>
      <c r="H8804" s="0" t="str">
        <f aca="false">I8804&amp;"_"&amp;G8804&amp;"_"&amp;F8804</f>
        <v>Spidssnudetfroe_13_20190912_DL2019042_NoerreGym_koersel1</v>
      </c>
      <c r="I8804" s="61" t="str">
        <f aca="false">MID(RIGHT(B8804,LEN(B8804)-3),1,FIND("_",RIGHT(B8804,LEN(B8804)-3))-1)</f>
        <v>Spidssnudetfroe</v>
      </c>
      <c r="J8804" s="61" t="str">
        <f aca="false">TRIM(SUBSTITUTE(RIGHT(B8804,FIND(I8804,B8804)+1),"_",""))</f>
        <v>eDNA</v>
      </c>
      <c r="K8804" s="0" t="str">
        <f aca="false">IFERROR(VALUE(SUBSTITUTE(E8804,".",",")),E8804)</f>
        <v>No Ct</v>
      </c>
      <c r="L8804" s="61" t="str">
        <f aca="false">IF(J8804="PosK",SUMIFS(K:K,J:J,"PosK",H:H,H8804),"")</f>
        <v/>
      </c>
      <c r="M8804" s="61" t="str">
        <f aca="false">IF(J8804="PosK",SUMIFS(K:K,J:J,"NegK",H:H,H8804),"")</f>
        <v/>
      </c>
      <c r="N8804" s="61" t="str">
        <f aca="false">IF(J8804="PosK",SUMIFS(K:K,J:J,"eDNA",H:H,H8804),"")</f>
        <v/>
      </c>
      <c r="Q8804" s="62"/>
    </row>
    <row r="8805" customFormat="false" ht="14.25" hidden="false" customHeight="false" outlineLevel="0" collapsed="false">
      <c r="A8805" s="0" t="s">
        <v>848</v>
      </c>
      <c r="B8805" s="52" t="s">
        <v>986</v>
      </c>
      <c r="C8805" s="52" t="s">
        <v>751</v>
      </c>
      <c r="D8805" s="53" t="n">
        <v>0.1</v>
      </c>
      <c r="E8805" s="53" t="s">
        <v>748</v>
      </c>
      <c r="F8805" s="0" t="s">
        <v>1457</v>
      </c>
      <c r="G8805" s="0" t="str">
        <f aca="false">LEFT(B8805,2)</f>
        <v>13</v>
      </c>
      <c r="H8805" s="0" t="str">
        <f aca="false">I8805&amp;"_"&amp;G8805&amp;"_"&amp;F8805</f>
        <v>Spidssnudetfroe_13_20190912_DL2019042_NoerreGym_koersel1</v>
      </c>
      <c r="I8805" s="61" t="str">
        <f aca="false">MID(RIGHT(B8805,LEN(B8805)-3),1,FIND("_",RIGHT(B8805,LEN(B8805)-3))-1)</f>
        <v>Spidssnudetfroe</v>
      </c>
      <c r="J8805" s="61" t="str">
        <f aca="false">TRIM(SUBSTITUTE(RIGHT(B8805,FIND(I8805,B8805)+1),"_",""))</f>
        <v>eDNA</v>
      </c>
      <c r="K8805" s="0" t="str">
        <f aca="false">IFERROR(VALUE(SUBSTITUTE(E8805,".",",")),E8805)</f>
        <v>No Ct</v>
      </c>
      <c r="L8805" s="61" t="str">
        <f aca="false">IF(J8805="PosK",SUMIFS(K:K,J:J,"PosK",H:H,H8805),"")</f>
        <v/>
      </c>
      <c r="M8805" s="61" t="str">
        <f aca="false">IF(J8805="PosK",SUMIFS(K:K,J:J,"NegK",H:H,H8805),"")</f>
        <v/>
      </c>
      <c r="N8805" s="61" t="str">
        <f aca="false">IF(J8805="PosK",SUMIFS(K:K,J:J,"eDNA",H:H,H8805),"")</f>
        <v/>
      </c>
      <c r="P8805" s="62"/>
      <c r="T8805" s="63"/>
      <c r="W8805" s="64"/>
    </row>
    <row r="8806" customFormat="false" ht="14.25" hidden="false" customHeight="false" outlineLevel="0" collapsed="false">
      <c r="A8806" s="0" t="s">
        <v>856</v>
      </c>
      <c r="B8806" s="52" t="s">
        <v>990</v>
      </c>
      <c r="C8806" s="52" t="s">
        <v>743</v>
      </c>
      <c r="D8806" s="53" t="n">
        <v>0.1</v>
      </c>
      <c r="E8806" s="53" t="s">
        <v>748</v>
      </c>
      <c r="F8806" s="0" t="s">
        <v>1457</v>
      </c>
      <c r="G8806" s="0" t="str">
        <f aca="false">LEFT(B8806,2)</f>
        <v>15</v>
      </c>
      <c r="H8806" s="0" t="str">
        <f aca="false">I8806&amp;"_"&amp;G8806&amp;"_"&amp;F8806</f>
        <v>KortbenetGroenFroe_15_20190912_DL2019042_NoerreGym_koersel1</v>
      </c>
      <c r="I8806" s="61" t="str">
        <f aca="false">MID(RIGHT(B8806,LEN(B8806)-3),1,FIND("_",RIGHT(B8806,LEN(B8806)-3))-1)</f>
        <v>KortbenetGroenFroe</v>
      </c>
      <c r="J8806" s="61" t="str">
        <f aca="false">TRIM(SUBSTITUTE(RIGHT(B8806,FIND(I8806,B8806)+1),"_",""))</f>
        <v>PosK</v>
      </c>
      <c r="K8806" s="0" t="str">
        <f aca="false">IFERROR(VALUE(SUBSTITUTE(E8806,".",",")),E8806)</f>
        <v>No Ct</v>
      </c>
      <c r="L8806" s="61" t="n">
        <f aca="false">IF(J8806="PosK",SUMIFS(K:K,J:J,"PosK",H:H,H8806),"")</f>
        <v>0</v>
      </c>
      <c r="M8806" s="61" t="n">
        <f aca="false">IF(J8806="PosK",SUMIFS(K:K,J:J,"NegK",H:H,H8806),"")</f>
        <v>0</v>
      </c>
      <c r="N8806" s="61" t="n">
        <f aca="false">IF(J8806="PosK",SUMIFS(K:K,J:J,"eDNA",H:H,H8806),"")</f>
        <v>0</v>
      </c>
      <c r="P8806" s="62" t="n">
        <f aca="false">IF(K8808="No Ct",0,K8808)</f>
        <v>0</v>
      </c>
      <c r="Q8806" s="62" t="n">
        <f aca="false">IF(K8809="No Ct",0,K8809)</f>
        <v>0</v>
      </c>
      <c r="R8806" s="0" t="str">
        <f aca="false">IF(AND(L8806&gt;0,M8806=0),"Valid","Invalid")</f>
        <v>Invalid</v>
      </c>
      <c r="S8806" s="0" t="str">
        <f aca="false">IF(OR(P8806&gt;1,Q8806&gt;1),"Present","Absent")</f>
        <v>Absent</v>
      </c>
      <c r="T8806" s="63" t="str">
        <f aca="false">IF(OR(AND(P8806&gt;1,P8806&lt;41),AND(Q8806&gt;1,Q8806&lt;41)),"Ct&lt;41","Ct&gt;41")</f>
        <v>Ct&gt;41</v>
      </c>
      <c r="U8806" s="0" t="str">
        <f aca="false">I8806</f>
        <v>KortbenetGroenFroe</v>
      </c>
      <c r="V8806" s="0" t="str">
        <f aca="false">MID(F8806,10,9)</f>
        <v>DL2019042</v>
      </c>
      <c r="W8806" s="64" t="str">
        <f aca="false">V8806&amp;"_"&amp;U8806&amp;"_"&amp;R8806&amp;"_"&amp;S8806&amp;"_"&amp;T8806</f>
        <v>DL2019042_KortbenetGroenFroe_Invalid_Absent_Ct&gt;41</v>
      </c>
    </row>
    <row r="8807" customFormat="false" ht="14.25" hidden="false" customHeight="false" outlineLevel="0" collapsed="false">
      <c r="A8807" s="0" t="s">
        <v>858</v>
      </c>
      <c r="B8807" s="52" t="s">
        <v>991</v>
      </c>
      <c r="C8807" s="52" t="s">
        <v>747</v>
      </c>
      <c r="D8807" s="53" t="n">
        <v>0.1</v>
      </c>
      <c r="E8807" s="53" t="s">
        <v>748</v>
      </c>
      <c r="F8807" s="0" t="s">
        <v>1457</v>
      </c>
      <c r="G8807" s="0" t="str">
        <f aca="false">LEFT(B8807,2)</f>
        <v>15</v>
      </c>
      <c r="H8807" s="0" t="str">
        <f aca="false">I8807&amp;"_"&amp;G8807&amp;"_"&amp;F8807</f>
        <v>KortbenetGroenFroe_15_20190912_DL2019042_NoerreGym_koersel1</v>
      </c>
      <c r="I8807" s="61" t="str">
        <f aca="false">MID(RIGHT(B8807,LEN(B8807)-3),1,FIND("_",RIGHT(B8807,LEN(B8807)-3))-1)</f>
        <v>KortbenetGroenFroe</v>
      </c>
      <c r="J8807" s="61" t="str">
        <f aca="false">TRIM(SUBSTITUTE(RIGHT(B8807,FIND(I8807,B8807)+1),"_",""))</f>
        <v>NegK</v>
      </c>
      <c r="K8807" s="0" t="str">
        <f aca="false">IFERROR(VALUE(SUBSTITUTE(E8807,".",",")),E8807)</f>
        <v>No Ct</v>
      </c>
      <c r="L8807" s="61" t="str">
        <f aca="false">IF(J8807="PosK",SUMIFS(K:K,J:J,"PosK",H:H,H8807),"")</f>
        <v/>
      </c>
      <c r="M8807" s="61" t="str">
        <f aca="false">IF(J8807="PosK",SUMIFS(K:K,J:J,"NegK",H:H,H8807),"")</f>
        <v/>
      </c>
      <c r="N8807" s="61" t="str">
        <f aca="false">IF(J8807="PosK",SUMIFS(K:K,J:J,"eDNA",H:H,H8807),"")</f>
        <v/>
      </c>
    </row>
    <row r="8808" customFormat="false" ht="14.25" hidden="false" customHeight="false" outlineLevel="0" collapsed="false">
      <c r="A8808" s="0" t="s">
        <v>860</v>
      </c>
      <c r="B8808" s="52" t="s">
        <v>992</v>
      </c>
      <c r="C8808" s="52" t="s">
        <v>751</v>
      </c>
      <c r="D8808" s="53" t="n">
        <v>0.1</v>
      </c>
      <c r="E8808" s="53" t="s">
        <v>748</v>
      </c>
      <c r="F8808" s="0" t="s">
        <v>1457</v>
      </c>
      <c r="G8808" s="0" t="str">
        <f aca="false">LEFT(B8808,2)</f>
        <v>15</v>
      </c>
      <c r="H8808" s="0" t="str">
        <f aca="false">I8808&amp;"_"&amp;G8808&amp;"_"&amp;F8808</f>
        <v>KortbenetGroenFroe_15_20190912_DL2019042_NoerreGym_koersel1</v>
      </c>
      <c r="I8808" s="61" t="str">
        <f aca="false">MID(RIGHT(B8808,LEN(B8808)-3),1,FIND("_",RIGHT(B8808,LEN(B8808)-3))-1)</f>
        <v>KortbenetGroenFroe</v>
      </c>
      <c r="J8808" s="61" t="str">
        <f aca="false">TRIM(SUBSTITUTE(RIGHT(B8808,FIND(I8808,B8808)+1),"_",""))</f>
        <v>eDNA</v>
      </c>
      <c r="K8808" s="0" t="str">
        <f aca="false">IFERROR(VALUE(SUBSTITUTE(E8808,".",",")),E8808)</f>
        <v>No Ct</v>
      </c>
      <c r="L8808" s="61" t="str">
        <f aca="false">IF(J8808="PosK",SUMIFS(K:K,J:J,"PosK",H:H,H8808),"")</f>
        <v/>
      </c>
      <c r="M8808" s="61" t="str">
        <f aca="false">IF(J8808="PosK",SUMIFS(K:K,J:J,"NegK",H:H,H8808),"")</f>
        <v/>
      </c>
      <c r="N8808" s="61" t="str">
        <f aca="false">IF(J8808="PosK",SUMIFS(K:K,J:J,"eDNA",H:H,H8808),"")</f>
        <v/>
      </c>
      <c r="Q8808" s="62"/>
    </row>
    <row r="8809" customFormat="false" ht="14.25" hidden="false" customHeight="false" outlineLevel="0" collapsed="false">
      <c r="A8809" s="0" t="s">
        <v>862</v>
      </c>
      <c r="B8809" s="52" t="s">
        <v>992</v>
      </c>
      <c r="C8809" s="52" t="s">
        <v>751</v>
      </c>
      <c r="D8809" s="53" t="n">
        <v>0.1</v>
      </c>
      <c r="E8809" s="53" t="s">
        <v>748</v>
      </c>
      <c r="F8809" s="0" t="s">
        <v>1457</v>
      </c>
      <c r="G8809" s="0" t="str">
        <f aca="false">LEFT(B8809,2)</f>
        <v>15</v>
      </c>
      <c r="H8809" s="0" t="str">
        <f aca="false">I8809&amp;"_"&amp;G8809&amp;"_"&amp;F8809</f>
        <v>KortbenetGroenFroe_15_20190912_DL2019042_NoerreGym_koersel1</v>
      </c>
      <c r="I8809" s="61" t="str">
        <f aca="false">MID(RIGHT(B8809,LEN(B8809)-3),1,FIND("_",RIGHT(B8809,LEN(B8809)-3))-1)</f>
        <v>KortbenetGroenFroe</v>
      </c>
      <c r="J8809" s="61" t="str">
        <f aca="false">TRIM(SUBSTITUTE(RIGHT(B8809,FIND(I8809,B8809)+1),"_",""))</f>
        <v>eDNA</v>
      </c>
      <c r="K8809" s="0" t="str">
        <f aca="false">IFERROR(VALUE(SUBSTITUTE(E8809,".",",")),E8809)</f>
        <v>No Ct</v>
      </c>
      <c r="L8809" s="61" t="str">
        <f aca="false">IF(J8809="PosK",SUMIFS(K:K,J:J,"PosK",H:H,H8809),"")</f>
        <v/>
      </c>
      <c r="M8809" s="61" t="str">
        <f aca="false">IF(J8809="PosK",SUMIFS(K:K,J:J,"NegK",H:H,H8809),"")</f>
        <v/>
      </c>
      <c r="N8809" s="61" t="str">
        <f aca="false">IF(J8809="PosK",SUMIFS(K:K,J:J,"eDNA",H:H,H8809),"")</f>
        <v/>
      </c>
      <c r="P8809" s="62"/>
      <c r="T8809" s="63"/>
      <c r="W8809" s="64"/>
    </row>
    <row r="8810" customFormat="false" ht="14.25" hidden="false" customHeight="false" outlineLevel="0" collapsed="false">
      <c r="A8810" s="0" t="s">
        <v>863</v>
      </c>
      <c r="B8810" s="52" t="s">
        <v>1212</v>
      </c>
      <c r="C8810" s="52" t="s">
        <v>743</v>
      </c>
      <c r="D8810" s="53" t="n">
        <v>0.1</v>
      </c>
      <c r="E8810" s="53" t="s">
        <v>748</v>
      </c>
      <c r="F8810" s="0" t="s">
        <v>1457</v>
      </c>
      <c r="G8810" s="0" t="str">
        <f aca="false">LEFT(B8810,2)</f>
        <v>16</v>
      </c>
      <c r="H8810" s="0" t="str">
        <f aca="false">I8810&amp;"_"&amp;G8810&amp;"_"&amp;F8810</f>
        <v>ButsnudetFroe_16_20190912_DL2019042_NoerreGym_koersel1</v>
      </c>
      <c r="I8810" s="61" t="str">
        <f aca="false">MID(RIGHT(B8810,LEN(B8810)-3),1,FIND("_",RIGHT(B8810,LEN(B8810)-3))-1)</f>
        <v>ButsnudetFroe</v>
      </c>
      <c r="J8810" s="61" t="str">
        <f aca="false">TRIM(SUBSTITUTE(RIGHT(B8810,FIND(I8810,B8810)+1),"_",""))</f>
        <v>PosK</v>
      </c>
      <c r="K8810" s="0" t="str">
        <f aca="false">IFERROR(VALUE(SUBSTITUTE(E8810,".",",")),E8810)</f>
        <v>No Ct</v>
      </c>
      <c r="L8810" s="61" t="n">
        <f aca="false">IF(J8810="PosK",SUMIFS(K:K,J:J,"PosK",H:H,H8810),"")</f>
        <v>0</v>
      </c>
      <c r="M8810" s="61" t="n">
        <f aca="false">IF(J8810="PosK",SUMIFS(K:K,J:J,"NegK",H:H,H8810),"")</f>
        <v>0</v>
      </c>
      <c r="N8810" s="61" t="n">
        <f aca="false">IF(J8810="PosK",SUMIFS(K:K,J:J,"eDNA",H:H,H8810),"")</f>
        <v>31.73</v>
      </c>
      <c r="P8810" s="62" t="n">
        <f aca="false">IF(K8812="No Ct",0,K8812)</f>
        <v>31.73</v>
      </c>
      <c r="Q8810" s="62" t="n">
        <f aca="false">IF(K8813="No Ct",0,K8813)</f>
        <v>0</v>
      </c>
      <c r="R8810" s="0" t="str">
        <f aca="false">IF(AND(L8810&gt;0,M8810=0),"Valid","Invalid")</f>
        <v>Invalid</v>
      </c>
      <c r="S8810" s="0" t="str">
        <f aca="false">IF(OR(P8810&gt;1,Q8810&gt;1),"Present","Absent")</f>
        <v>Present</v>
      </c>
      <c r="T8810" s="63" t="str">
        <f aca="false">IF(OR(AND(P8810&gt;1,P8810&lt;41),AND(Q8810&gt;1,Q8810&lt;41)),"Ct&lt;41","Ct&gt;41")</f>
        <v>Ct&lt;41</v>
      </c>
      <c r="U8810" s="0" t="str">
        <f aca="false">I8810</f>
        <v>ButsnudetFroe</v>
      </c>
      <c r="V8810" s="0" t="str">
        <f aca="false">MID(F8810,10,9)</f>
        <v>DL2019042</v>
      </c>
      <c r="W8810" s="64" t="str">
        <f aca="false">V8810&amp;"_"&amp;U8810&amp;"_"&amp;R8810&amp;"_"&amp;S8810&amp;"_"&amp;T8810</f>
        <v>DL2019042_ButsnudetFroe_Invalid_Present_Ct&lt;41</v>
      </c>
    </row>
    <row r="8811" customFormat="false" ht="14.25" hidden="false" customHeight="false" outlineLevel="0" collapsed="false">
      <c r="A8811" s="0" t="s">
        <v>865</v>
      </c>
      <c r="B8811" s="52" t="s">
        <v>1213</v>
      </c>
      <c r="C8811" s="52" t="s">
        <v>747</v>
      </c>
      <c r="D8811" s="53" t="n">
        <v>0.1</v>
      </c>
      <c r="E8811" s="53" t="s">
        <v>748</v>
      </c>
      <c r="F8811" s="0" t="s">
        <v>1457</v>
      </c>
      <c r="G8811" s="0" t="str">
        <f aca="false">LEFT(B8811,2)</f>
        <v>16</v>
      </c>
      <c r="H8811" s="0" t="str">
        <f aca="false">I8811&amp;"_"&amp;G8811&amp;"_"&amp;F8811</f>
        <v>ButsnudetFroe_16_20190912_DL2019042_NoerreGym_koersel1</v>
      </c>
      <c r="I8811" s="61" t="str">
        <f aca="false">MID(RIGHT(B8811,LEN(B8811)-3),1,FIND("_",RIGHT(B8811,LEN(B8811)-3))-1)</f>
        <v>ButsnudetFroe</v>
      </c>
      <c r="J8811" s="61" t="str">
        <f aca="false">TRIM(SUBSTITUTE(RIGHT(B8811,FIND(I8811,B8811)+1),"_",""))</f>
        <v>NegK</v>
      </c>
      <c r="K8811" s="0" t="str">
        <f aca="false">IFERROR(VALUE(SUBSTITUTE(E8811,".",",")),E8811)</f>
        <v>No Ct</v>
      </c>
      <c r="L8811" s="61" t="str">
        <f aca="false">IF(J8811="PosK",SUMIFS(K:K,J:J,"PosK",H:H,H8811),"")</f>
        <v/>
      </c>
      <c r="M8811" s="61" t="str">
        <f aca="false">IF(J8811="PosK",SUMIFS(K:K,J:J,"NegK",H:H,H8811),"")</f>
        <v/>
      </c>
      <c r="N8811" s="61" t="str">
        <f aca="false">IF(J8811="PosK",SUMIFS(K:K,J:J,"eDNA",H:H,H8811),"")</f>
        <v/>
      </c>
    </row>
    <row r="8812" customFormat="false" ht="14.25" hidden="false" customHeight="false" outlineLevel="0" collapsed="false">
      <c r="A8812" s="0" t="s">
        <v>867</v>
      </c>
      <c r="B8812" s="52" t="s">
        <v>1214</v>
      </c>
      <c r="C8812" s="52" t="s">
        <v>751</v>
      </c>
      <c r="D8812" s="53" t="n">
        <v>0.1</v>
      </c>
      <c r="E8812" s="53" t="n">
        <v>31.73</v>
      </c>
      <c r="F8812" s="0" t="s">
        <v>1457</v>
      </c>
      <c r="G8812" s="0" t="str">
        <f aca="false">LEFT(B8812,2)</f>
        <v>16</v>
      </c>
      <c r="H8812" s="0" t="str">
        <f aca="false">I8812&amp;"_"&amp;G8812&amp;"_"&amp;F8812</f>
        <v>ButsnudetFroe_16_20190912_DL2019042_NoerreGym_koersel1</v>
      </c>
      <c r="I8812" s="61" t="str">
        <f aca="false">MID(RIGHT(B8812,LEN(B8812)-3),1,FIND("_",RIGHT(B8812,LEN(B8812)-3))-1)</f>
        <v>ButsnudetFroe</v>
      </c>
      <c r="J8812" s="61" t="str">
        <f aca="false">TRIM(SUBSTITUTE(RIGHT(B8812,FIND(I8812,B8812)+1),"_",""))</f>
        <v>eDNA</v>
      </c>
      <c r="K8812" s="0" t="n">
        <f aca="false">IFERROR(VALUE(SUBSTITUTE(E8812,".",",")),E8812)</f>
        <v>31.73</v>
      </c>
      <c r="L8812" s="61" t="str">
        <f aca="false">IF(J8812="PosK",SUMIFS(K:K,J:J,"PosK",H:H,H8812),"")</f>
        <v/>
      </c>
      <c r="M8812" s="61" t="str">
        <f aca="false">IF(J8812="PosK",SUMIFS(K:K,J:J,"NegK",H:H,H8812),"")</f>
        <v/>
      </c>
      <c r="N8812" s="61" t="str">
        <f aca="false">IF(J8812="PosK",SUMIFS(K:K,J:J,"eDNA",H:H,H8812),"")</f>
        <v/>
      </c>
      <c r="Q8812" s="62"/>
    </row>
    <row r="8813" customFormat="false" ht="14.25" hidden="false" customHeight="false" outlineLevel="0" collapsed="false">
      <c r="A8813" s="0" t="s">
        <v>869</v>
      </c>
      <c r="B8813" s="52" t="s">
        <v>1214</v>
      </c>
      <c r="C8813" s="52" t="s">
        <v>751</v>
      </c>
      <c r="D8813" s="53" t="n">
        <v>0.1</v>
      </c>
      <c r="E8813" s="53" t="s">
        <v>748</v>
      </c>
      <c r="F8813" s="0" t="s">
        <v>1457</v>
      </c>
      <c r="G8813" s="0" t="str">
        <f aca="false">LEFT(B8813,2)</f>
        <v>16</v>
      </c>
      <c r="H8813" s="0" t="str">
        <f aca="false">I8813&amp;"_"&amp;G8813&amp;"_"&amp;F8813</f>
        <v>ButsnudetFroe_16_20190912_DL2019042_NoerreGym_koersel1</v>
      </c>
      <c r="I8813" s="61" t="str">
        <f aca="false">MID(RIGHT(B8813,LEN(B8813)-3),1,FIND("_",RIGHT(B8813,LEN(B8813)-3))-1)</f>
        <v>ButsnudetFroe</v>
      </c>
      <c r="J8813" s="61" t="str">
        <f aca="false">TRIM(SUBSTITUTE(RIGHT(B8813,FIND(I8813,B8813)+1),"_",""))</f>
        <v>eDNA</v>
      </c>
      <c r="K8813" s="0" t="str">
        <f aca="false">IFERROR(VALUE(SUBSTITUTE(E8813,".",",")),E8813)</f>
        <v>No Ct</v>
      </c>
      <c r="L8813" s="61" t="str">
        <f aca="false">IF(J8813="PosK",SUMIFS(K:K,J:J,"PosK",H:H,H8813),"")</f>
        <v/>
      </c>
      <c r="M8813" s="61" t="str">
        <f aca="false">IF(J8813="PosK",SUMIFS(K:K,J:J,"NegK",H:H,H8813),"")</f>
        <v/>
      </c>
      <c r="N8813" s="61" t="str">
        <f aca="false">IF(J8813="PosK",SUMIFS(K:K,J:J,"eDNA",H:H,H8813),"")</f>
        <v/>
      </c>
      <c r="P8813" s="62"/>
      <c r="T8813" s="63"/>
      <c r="W8813" s="64"/>
    </row>
    <row r="8814" customFormat="false" ht="14.25" hidden="false" customHeight="false" outlineLevel="0" collapsed="false">
      <c r="A8814" s="0" t="s">
        <v>877</v>
      </c>
      <c r="B8814" s="52" t="s">
        <v>1215</v>
      </c>
      <c r="C8814" s="52" t="s">
        <v>743</v>
      </c>
      <c r="D8814" s="53" t="n">
        <v>0.1</v>
      </c>
      <c r="E8814" s="53" t="s">
        <v>748</v>
      </c>
      <c r="F8814" s="0" t="s">
        <v>1457</v>
      </c>
      <c r="G8814" s="0" t="str">
        <f aca="false">LEFT(B8814,2)</f>
        <v>18</v>
      </c>
      <c r="H8814" s="0" t="str">
        <f aca="false">I8814&amp;"_"&amp;G8814&amp;"_"&amp;F8814</f>
        <v>LilleVandsalamander_18_20190912_DL2019042_NoerreGym_koersel1</v>
      </c>
      <c r="I8814" s="61" t="str">
        <f aca="false">MID(RIGHT(B8814,LEN(B8814)-3),1,FIND("_",RIGHT(B8814,LEN(B8814)-3))-1)</f>
        <v>LilleVandsalamander</v>
      </c>
      <c r="J8814" s="61" t="str">
        <f aca="false">TRIM(SUBSTITUTE(RIGHT(B8814,FIND(I8814,B8814)+1),"_",""))</f>
        <v>PosK</v>
      </c>
      <c r="K8814" s="0" t="str">
        <f aca="false">IFERROR(VALUE(SUBSTITUTE(E8814,".",",")),E8814)</f>
        <v>No Ct</v>
      </c>
      <c r="L8814" s="61" t="n">
        <f aca="false">IF(J8814="PosK",SUMIFS(K:K,J:J,"PosK",H:H,H8814),"")</f>
        <v>0</v>
      </c>
      <c r="M8814" s="61" t="n">
        <f aca="false">IF(J8814="PosK",SUMIFS(K:K,J:J,"NegK",H:H,H8814),"")</f>
        <v>0</v>
      </c>
      <c r="N8814" s="61" t="n">
        <f aca="false">IF(J8814="PosK",SUMIFS(K:K,J:J,"eDNA",H:H,H8814),"")</f>
        <v>0</v>
      </c>
      <c r="P8814" s="62" t="n">
        <f aca="false">IF(K8816="No Ct",0,K8816)</f>
        <v>0</v>
      </c>
      <c r="Q8814" s="62" t="n">
        <f aca="false">IF(K8817="No Ct",0,K8817)</f>
        <v>0</v>
      </c>
      <c r="R8814" s="0" t="str">
        <f aca="false">IF(AND(L8814&gt;0,M8814=0),"Valid","Invalid")</f>
        <v>Invalid</v>
      </c>
      <c r="S8814" s="0" t="str">
        <f aca="false">IF(OR(P8814&gt;1,Q8814&gt;1),"Present","Absent")</f>
        <v>Absent</v>
      </c>
      <c r="T8814" s="63" t="str">
        <f aca="false">IF(OR(AND(P8814&gt;1,P8814&lt;41),AND(Q8814&gt;1,Q8814&lt;41)),"Ct&lt;41","Ct&gt;41")</f>
        <v>Ct&gt;41</v>
      </c>
      <c r="U8814" s="0" t="str">
        <f aca="false">I8814</f>
        <v>LilleVandsalamander</v>
      </c>
      <c r="V8814" s="0" t="str">
        <f aca="false">MID(F8814,10,9)</f>
        <v>DL2019042</v>
      </c>
      <c r="W8814" s="64" t="str">
        <f aca="false">V8814&amp;"_"&amp;U8814&amp;"_"&amp;R8814&amp;"_"&amp;S8814&amp;"_"&amp;T8814</f>
        <v>DL2019042_LilleVandsalamander_Invalid_Absent_Ct&gt;41</v>
      </c>
    </row>
    <row r="8815" customFormat="false" ht="14.25" hidden="false" customHeight="false" outlineLevel="0" collapsed="false">
      <c r="A8815" s="0" t="s">
        <v>879</v>
      </c>
      <c r="B8815" s="52" t="s">
        <v>1216</v>
      </c>
      <c r="C8815" s="52" t="s">
        <v>747</v>
      </c>
      <c r="D8815" s="53" t="n">
        <v>0.1</v>
      </c>
      <c r="E8815" s="53" t="s">
        <v>748</v>
      </c>
      <c r="F8815" s="0" t="s">
        <v>1457</v>
      </c>
      <c r="G8815" s="0" t="str">
        <f aca="false">LEFT(B8815,2)</f>
        <v>18</v>
      </c>
      <c r="H8815" s="0" t="str">
        <f aca="false">I8815&amp;"_"&amp;G8815&amp;"_"&amp;F8815</f>
        <v>LilleVandsalamander_18_20190912_DL2019042_NoerreGym_koersel1</v>
      </c>
      <c r="I8815" s="61" t="str">
        <f aca="false">MID(RIGHT(B8815,LEN(B8815)-3),1,FIND("_",RIGHT(B8815,LEN(B8815)-3))-1)</f>
        <v>LilleVandsalamander</v>
      </c>
      <c r="J8815" s="61" t="str">
        <f aca="false">TRIM(SUBSTITUTE(RIGHT(B8815,FIND(I8815,B8815)+1),"_",""))</f>
        <v>NegK</v>
      </c>
      <c r="K8815" s="0" t="str">
        <f aca="false">IFERROR(VALUE(SUBSTITUTE(E8815,".",",")),E8815)</f>
        <v>No Ct</v>
      </c>
      <c r="L8815" s="61" t="str">
        <f aca="false">IF(J8815="PosK",SUMIFS(K:K,J:J,"PosK",H:H,H8815),"")</f>
        <v/>
      </c>
      <c r="M8815" s="61" t="str">
        <f aca="false">IF(J8815="PosK",SUMIFS(K:K,J:J,"NegK",H:H,H8815),"")</f>
        <v/>
      </c>
      <c r="N8815" s="61" t="str">
        <f aca="false">IF(J8815="PosK",SUMIFS(K:K,J:J,"eDNA",H:H,H8815),"")</f>
        <v/>
      </c>
    </row>
    <row r="8816" customFormat="false" ht="14.25" hidden="false" customHeight="false" outlineLevel="0" collapsed="false">
      <c r="A8816" s="0" t="s">
        <v>881</v>
      </c>
      <c r="B8816" s="52" t="s">
        <v>1217</v>
      </c>
      <c r="C8816" s="52" t="s">
        <v>751</v>
      </c>
      <c r="D8816" s="53" t="n">
        <v>0.1</v>
      </c>
      <c r="E8816" s="53" t="s">
        <v>748</v>
      </c>
      <c r="F8816" s="0" t="s">
        <v>1457</v>
      </c>
      <c r="G8816" s="0" t="str">
        <f aca="false">LEFT(B8816,2)</f>
        <v>18</v>
      </c>
      <c r="H8816" s="0" t="str">
        <f aca="false">I8816&amp;"_"&amp;G8816&amp;"_"&amp;F8816</f>
        <v>LilleVandsalamander_18_20190912_DL2019042_NoerreGym_koersel1</v>
      </c>
      <c r="I8816" s="61" t="str">
        <f aca="false">MID(RIGHT(B8816,LEN(B8816)-3),1,FIND("_",RIGHT(B8816,LEN(B8816)-3))-1)</f>
        <v>LilleVandsalamander</v>
      </c>
      <c r="J8816" s="61" t="str">
        <f aca="false">TRIM(SUBSTITUTE(RIGHT(B8816,FIND(I8816,B8816)+1),"_",""))</f>
        <v>eDNA</v>
      </c>
      <c r="K8816" s="0" t="str">
        <f aca="false">IFERROR(VALUE(SUBSTITUTE(E8816,".",",")),E8816)</f>
        <v>No Ct</v>
      </c>
      <c r="L8816" s="61" t="str">
        <f aca="false">IF(J8816="PosK",SUMIFS(K:K,J:J,"PosK",H:H,H8816),"")</f>
        <v/>
      </c>
      <c r="M8816" s="61" t="str">
        <f aca="false">IF(J8816="PosK",SUMIFS(K:K,J:J,"NegK",H:H,H8816),"")</f>
        <v/>
      </c>
      <c r="N8816" s="61" t="str">
        <f aca="false">IF(J8816="PosK",SUMIFS(K:K,J:J,"eDNA",H:H,H8816),"")</f>
        <v/>
      </c>
      <c r="Q8816" s="62"/>
    </row>
    <row r="8817" customFormat="false" ht="14.25" hidden="false" customHeight="false" outlineLevel="0" collapsed="false">
      <c r="A8817" s="0" t="s">
        <v>883</v>
      </c>
      <c r="B8817" s="52" t="s">
        <v>1217</v>
      </c>
      <c r="C8817" s="52" t="s">
        <v>751</v>
      </c>
      <c r="D8817" s="53" t="n">
        <v>0.1</v>
      </c>
      <c r="E8817" s="53" t="s">
        <v>748</v>
      </c>
      <c r="F8817" s="0" t="s">
        <v>1457</v>
      </c>
      <c r="G8817" s="0" t="str">
        <f aca="false">LEFT(B8817,2)</f>
        <v>18</v>
      </c>
      <c r="H8817" s="0" t="str">
        <f aca="false">I8817&amp;"_"&amp;G8817&amp;"_"&amp;F8817</f>
        <v>LilleVandsalamander_18_20190912_DL2019042_NoerreGym_koersel1</v>
      </c>
      <c r="I8817" s="61" t="str">
        <f aca="false">MID(RIGHT(B8817,LEN(B8817)-3),1,FIND("_",RIGHT(B8817,LEN(B8817)-3))-1)</f>
        <v>LilleVandsalamander</v>
      </c>
      <c r="J8817" s="61" t="str">
        <f aca="false">TRIM(SUBSTITUTE(RIGHT(B8817,FIND(I8817,B8817)+1),"_",""))</f>
        <v>eDNA</v>
      </c>
      <c r="K8817" s="0" t="str">
        <f aca="false">IFERROR(VALUE(SUBSTITUTE(E8817,".",",")),E8817)</f>
        <v>No Ct</v>
      </c>
      <c r="L8817" s="61" t="str">
        <f aca="false">IF(J8817="PosK",SUMIFS(K:K,J:J,"PosK",H:H,H8817),"")</f>
        <v/>
      </c>
      <c r="M8817" s="61" t="str">
        <f aca="false">IF(J8817="PosK",SUMIFS(K:K,J:J,"NegK",H:H,H8817),"")</f>
        <v/>
      </c>
      <c r="N8817" s="61" t="str">
        <f aca="false">IF(J8817="PosK",SUMIFS(K:K,J:J,"eDNA",H:H,H8817),"")</f>
        <v/>
      </c>
      <c r="P8817" s="62"/>
      <c r="T8817" s="63"/>
      <c r="W8817" s="64"/>
    </row>
    <row r="8818" customFormat="false" ht="14.25" hidden="false" customHeight="false" outlineLevel="0" collapsed="false">
      <c r="A8818" s="0" t="s">
        <v>898</v>
      </c>
      <c r="B8818" s="52" t="s">
        <v>1008</v>
      </c>
      <c r="C8818" s="52" t="s">
        <v>743</v>
      </c>
      <c r="D8818" s="53" t="n">
        <v>0.1</v>
      </c>
      <c r="E8818" s="53" t="s">
        <v>748</v>
      </c>
      <c r="F8818" s="0" t="s">
        <v>1457</v>
      </c>
      <c r="G8818" s="0" t="str">
        <f aca="false">LEFT(B8818,2)</f>
        <v>21</v>
      </c>
      <c r="H8818" s="0" t="str">
        <f aca="false">I8818&amp;"_"&amp;G8818&amp;"_"&amp;F8818</f>
        <v>Skalle_21_20190912_DL2019042_NoerreGym_koersel1</v>
      </c>
      <c r="I8818" s="61" t="str">
        <f aca="false">MID(RIGHT(B8818,LEN(B8818)-3),1,FIND("_",RIGHT(B8818,LEN(B8818)-3))-1)</f>
        <v>Skalle</v>
      </c>
      <c r="J8818" s="61" t="str">
        <f aca="false">TRIM(SUBSTITUTE(RIGHT(B8818,FIND(I8818,B8818)+1),"_",""))</f>
        <v>PosK</v>
      </c>
      <c r="K8818" s="0" t="str">
        <f aca="false">IFERROR(VALUE(SUBSTITUTE(E8818,".",",")),E8818)</f>
        <v>No Ct</v>
      </c>
      <c r="L8818" s="61" t="n">
        <f aca="false">IF(J8818="PosK",SUMIFS(K:K,J:J,"PosK",H:H,H8818),"")</f>
        <v>0</v>
      </c>
      <c r="M8818" s="61" t="n">
        <f aca="false">IF(J8818="PosK",SUMIFS(K:K,J:J,"NegK",H:H,H8818),"")</f>
        <v>0</v>
      </c>
      <c r="N8818" s="61" t="n">
        <f aca="false">IF(J8818="PosK",SUMIFS(K:K,J:J,"eDNA",H:H,H8818),"")</f>
        <v>0</v>
      </c>
      <c r="P8818" s="62" t="n">
        <f aca="false">IF(K8820="No Ct",0,K8820)</f>
        <v>0</v>
      </c>
      <c r="Q8818" s="62" t="n">
        <f aca="false">IF(K8821="No Ct",0,K8821)</f>
        <v>0</v>
      </c>
      <c r="R8818" s="0" t="str">
        <f aca="false">IF(AND(L8818&gt;0,M8818=0),"Valid","Invalid")</f>
        <v>Invalid</v>
      </c>
      <c r="S8818" s="0" t="str">
        <f aca="false">IF(OR(P8818&gt;1,Q8818&gt;1),"Present","Absent")</f>
        <v>Absent</v>
      </c>
      <c r="T8818" s="63" t="str">
        <f aca="false">IF(OR(AND(P8818&gt;1,P8818&lt;41),AND(Q8818&gt;1,Q8818&lt;41)),"Ct&lt;41","Ct&gt;41")</f>
        <v>Ct&gt;41</v>
      </c>
      <c r="U8818" s="0" t="str">
        <f aca="false">I8818</f>
        <v>Skalle</v>
      </c>
      <c r="V8818" s="0" t="str">
        <f aca="false">MID(F8818,10,9)</f>
        <v>DL2019042</v>
      </c>
      <c r="W8818" s="64" t="str">
        <f aca="false">V8818&amp;"_"&amp;U8818&amp;"_"&amp;R8818&amp;"_"&amp;S8818&amp;"_"&amp;T8818</f>
        <v>DL2019042_Skalle_Invalid_Absent_Ct&gt;41</v>
      </c>
    </row>
    <row r="8819" customFormat="false" ht="14.25" hidden="false" customHeight="false" outlineLevel="0" collapsed="false">
      <c r="A8819" s="0" t="s">
        <v>900</v>
      </c>
      <c r="B8819" s="52" t="s">
        <v>1009</v>
      </c>
      <c r="C8819" s="52" t="s">
        <v>747</v>
      </c>
      <c r="D8819" s="53" t="n">
        <v>0.1</v>
      </c>
      <c r="E8819" s="53" t="s">
        <v>748</v>
      </c>
      <c r="F8819" s="0" t="s">
        <v>1457</v>
      </c>
      <c r="G8819" s="0" t="str">
        <f aca="false">LEFT(B8819,2)</f>
        <v>21</v>
      </c>
      <c r="H8819" s="0" t="str">
        <f aca="false">I8819&amp;"_"&amp;G8819&amp;"_"&amp;F8819</f>
        <v>Skalle_21_20190912_DL2019042_NoerreGym_koersel1</v>
      </c>
      <c r="I8819" s="61" t="str">
        <f aca="false">MID(RIGHT(B8819,LEN(B8819)-3),1,FIND("_",RIGHT(B8819,LEN(B8819)-3))-1)</f>
        <v>Skalle</v>
      </c>
      <c r="J8819" s="61" t="str">
        <f aca="false">TRIM(SUBSTITUTE(RIGHT(B8819,FIND(I8819,B8819)+1),"_",""))</f>
        <v>NegK</v>
      </c>
      <c r="K8819" s="0" t="str">
        <f aca="false">IFERROR(VALUE(SUBSTITUTE(E8819,".",",")),E8819)</f>
        <v>No Ct</v>
      </c>
      <c r="L8819" s="61" t="str">
        <f aca="false">IF(J8819="PosK",SUMIFS(K:K,J:J,"PosK",H:H,H8819),"")</f>
        <v/>
      </c>
      <c r="M8819" s="61" t="str">
        <f aca="false">IF(J8819="PosK",SUMIFS(K:K,J:J,"NegK",H:H,H8819),"")</f>
        <v/>
      </c>
      <c r="N8819" s="61" t="str">
        <f aca="false">IF(J8819="PosK",SUMIFS(K:K,J:J,"eDNA",H:H,H8819),"")</f>
        <v/>
      </c>
    </row>
    <row r="8820" customFormat="false" ht="14.25" hidden="false" customHeight="false" outlineLevel="0" collapsed="false">
      <c r="A8820" s="0" t="s">
        <v>902</v>
      </c>
      <c r="B8820" s="52" t="s">
        <v>1010</v>
      </c>
      <c r="C8820" s="52" t="s">
        <v>751</v>
      </c>
      <c r="D8820" s="53" t="n">
        <v>0.1</v>
      </c>
      <c r="E8820" s="53" t="s">
        <v>748</v>
      </c>
      <c r="F8820" s="0" t="s">
        <v>1457</v>
      </c>
      <c r="G8820" s="0" t="str">
        <f aca="false">LEFT(B8820,2)</f>
        <v>21</v>
      </c>
      <c r="H8820" s="0" t="str">
        <f aca="false">I8820&amp;"_"&amp;G8820&amp;"_"&amp;F8820</f>
        <v>Skalle_21_20190912_DL2019042_NoerreGym_koersel1</v>
      </c>
      <c r="I8820" s="61" t="str">
        <f aca="false">MID(RIGHT(B8820,LEN(B8820)-3),1,FIND("_",RIGHT(B8820,LEN(B8820)-3))-1)</f>
        <v>Skalle</v>
      </c>
      <c r="J8820" s="61" t="str">
        <f aca="false">TRIM(SUBSTITUTE(RIGHT(B8820,FIND(I8820,B8820)+1),"_",""))</f>
        <v>eDNA</v>
      </c>
      <c r="K8820" s="0" t="str">
        <f aca="false">IFERROR(VALUE(SUBSTITUTE(E8820,".",",")),E8820)</f>
        <v>No Ct</v>
      </c>
      <c r="L8820" s="61" t="str">
        <f aca="false">IF(J8820="PosK",SUMIFS(K:K,J:J,"PosK",H:H,H8820),"")</f>
        <v/>
      </c>
      <c r="M8820" s="61" t="str">
        <f aca="false">IF(J8820="PosK",SUMIFS(K:K,J:J,"NegK",H:H,H8820),"")</f>
        <v/>
      </c>
      <c r="N8820" s="61" t="str">
        <f aca="false">IF(J8820="PosK",SUMIFS(K:K,J:J,"eDNA",H:H,H8820),"")</f>
        <v/>
      </c>
      <c r="Q8820" s="62"/>
    </row>
    <row r="8821" customFormat="false" ht="14.25" hidden="false" customHeight="false" outlineLevel="0" collapsed="false">
      <c r="A8821" s="0" t="s">
        <v>904</v>
      </c>
      <c r="B8821" s="52" t="s">
        <v>1010</v>
      </c>
      <c r="C8821" s="52" t="s">
        <v>751</v>
      </c>
      <c r="D8821" s="53" t="n">
        <v>0.1</v>
      </c>
      <c r="E8821" s="53" t="s">
        <v>748</v>
      </c>
      <c r="F8821" s="0" t="s">
        <v>1457</v>
      </c>
      <c r="G8821" s="0" t="str">
        <f aca="false">LEFT(B8821,2)</f>
        <v>21</v>
      </c>
      <c r="H8821" s="0" t="str">
        <f aca="false">I8821&amp;"_"&amp;G8821&amp;"_"&amp;F8821</f>
        <v>Skalle_21_20190912_DL2019042_NoerreGym_koersel1</v>
      </c>
      <c r="I8821" s="61" t="str">
        <f aca="false">MID(RIGHT(B8821,LEN(B8821)-3),1,FIND("_",RIGHT(B8821,LEN(B8821)-3))-1)</f>
        <v>Skalle</v>
      </c>
      <c r="J8821" s="61" t="str">
        <f aca="false">TRIM(SUBSTITUTE(RIGHT(B8821,FIND(I8821,B8821)+1),"_",""))</f>
        <v>eDNA</v>
      </c>
      <c r="K8821" s="0" t="str">
        <f aca="false">IFERROR(VALUE(SUBSTITUTE(E8821,".",",")),E8821)</f>
        <v>No Ct</v>
      </c>
      <c r="L8821" s="61" t="str">
        <f aca="false">IF(J8821="PosK",SUMIFS(K:K,J:J,"PosK",H:H,H8821),"")</f>
        <v/>
      </c>
      <c r="M8821" s="61" t="str">
        <f aca="false">IF(J8821="PosK",SUMIFS(K:K,J:J,"NegK",H:H,H8821),"")</f>
        <v/>
      </c>
      <c r="N8821" s="61" t="str">
        <f aca="false">IF(J8821="PosK",SUMIFS(K:K,J:J,"eDNA",H:H,H8821),"")</f>
        <v/>
      </c>
      <c r="P8821" s="62"/>
      <c r="T8821" s="63"/>
      <c r="W8821" s="64"/>
    </row>
    <row r="8822" customFormat="false" ht="14.25" hidden="false" customHeight="false" outlineLevel="0" collapsed="false">
      <c r="A8822" s="0" t="s">
        <v>905</v>
      </c>
      <c r="B8822" s="52" t="s">
        <v>1221</v>
      </c>
      <c r="C8822" s="52" t="s">
        <v>743</v>
      </c>
      <c r="D8822" s="53" t="n">
        <v>0.1</v>
      </c>
      <c r="E8822" s="53" t="n">
        <v>27.44</v>
      </c>
      <c r="F8822" s="0" t="s">
        <v>1457</v>
      </c>
      <c r="G8822" s="0" t="str">
        <f aca="false">LEFT(B8822,2)</f>
        <v>22</v>
      </c>
      <c r="H8822" s="0" t="str">
        <f aca="false">I8822&amp;"_"&amp;G8822&amp;"_"&amp;F8822</f>
        <v>Karusse_22_20190912_DL2019042_NoerreGym_koersel1</v>
      </c>
      <c r="I8822" s="61" t="str">
        <f aca="false">MID(RIGHT(B8822,LEN(B8822)-3),1,FIND("_",RIGHT(B8822,LEN(B8822)-3))-1)</f>
        <v>Karusse</v>
      </c>
      <c r="J8822" s="61" t="str">
        <f aca="false">TRIM(SUBSTITUTE(RIGHT(B8822,FIND(I8822,B8822)+1),"_",""))</f>
        <v>PosK</v>
      </c>
      <c r="K8822" s="0" t="n">
        <f aca="false">IFERROR(VALUE(SUBSTITUTE(E8822,".",",")),E8822)</f>
        <v>27.44</v>
      </c>
      <c r="L8822" s="61" t="n">
        <f aca="false">IF(J8822="PosK",SUMIFS(K:K,J:J,"PosK",H:H,H8822),"")</f>
        <v>27.44</v>
      </c>
      <c r="M8822" s="61" t="n">
        <f aca="false">IF(J8822="PosK",SUMIFS(K:K,J:J,"NegK",H:H,H8822),"")</f>
        <v>0</v>
      </c>
      <c r="N8822" s="61" t="n">
        <f aca="false">IF(J8822="PosK",SUMIFS(K:K,J:J,"eDNA",H:H,H8822),"")</f>
        <v>0</v>
      </c>
      <c r="P8822" s="62" t="n">
        <f aca="false">IF(K8824="No Ct",0,K8824)</f>
        <v>0</v>
      </c>
      <c r="Q8822" s="62" t="n">
        <f aca="false">IF(K8825="No Ct",0,K8825)</f>
        <v>0</v>
      </c>
      <c r="R8822" s="0" t="str">
        <f aca="false">IF(AND(L8822&gt;0,M8822=0),"Valid","Invalid")</f>
        <v>Valid</v>
      </c>
      <c r="S8822" s="0" t="str">
        <f aca="false">IF(OR(P8822&gt;1,Q8822&gt;1),"Present","Absent")</f>
        <v>Absent</v>
      </c>
      <c r="T8822" s="63" t="str">
        <f aca="false">IF(OR(AND(P8822&gt;1,P8822&lt;41),AND(Q8822&gt;1,Q8822&lt;41)),"Ct&lt;41","Ct&gt;41")</f>
        <v>Ct&gt;41</v>
      </c>
      <c r="U8822" s="0" t="str">
        <f aca="false">I8822</f>
        <v>Karusse</v>
      </c>
      <c r="V8822" s="0" t="str">
        <f aca="false">MID(F8822,10,9)</f>
        <v>DL2019042</v>
      </c>
      <c r="W8822" s="64" t="str">
        <f aca="false">V8822&amp;"_"&amp;U8822&amp;"_"&amp;R8822&amp;"_"&amp;S8822&amp;"_"&amp;T8822</f>
        <v>DL2019042_Karusse_Valid_Absent_Ct&gt;41</v>
      </c>
    </row>
    <row r="8823" customFormat="false" ht="14.25" hidden="false" customHeight="false" outlineLevel="0" collapsed="false">
      <c r="A8823" s="0" t="s">
        <v>907</v>
      </c>
      <c r="B8823" s="52" t="s">
        <v>1222</v>
      </c>
      <c r="C8823" s="52" t="s">
        <v>747</v>
      </c>
      <c r="D8823" s="53" t="n">
        <v>0.1</v>
      </c>
      <c r="E8823" s="53" t="s">
        <v>748</v>
      </c>
      <c r="F8823" s="0" t="s">
        <v>1457</v>
      </c>
      <c r="G8823" s="0" t="str">
        <f aca="false">LEFT(B8823,2)</f>
        <v>22</v>
      </c>
      <c r="H8823" s="0" t="str">
        <f aca="false">I8823&amp;"_"&amp;G8823&amp;"_"&amp;F8823</f>
        <v>Karusse_22_20190912_DL2019042_NoerreGym_koersel1</v>
      </c>
      <c r="I8823" s="61" t="str">
        <f aca="false">MID(RIGHT(B8823,LEN(B8823)-3),1,FIND("_",RIGHT(B8823,LEN(B8823)-3))-1)</f>
        <v>Karusse</v>
      </c>
      <c r="J8823" s="61" t="str">
        <f aca="false">TRIM(SUBSTITUTE(RIGHT(B8823,FIND(I8823,B8823)+1),"_",""))</f>
        <v>NegK</v>
      </c>
      <c r="K8823" s="0" t="str">
        <f aca="false">IFERROR(VALUE(SUBSTITUTE(E8823,".",",")),E8823)</f>
        <v>No Ct</v>
      </c>
      <c r="L8823" s="61" t="str">
        <f aca="false">IF(J8823="PosK",SUMIFS(K:K,J:J,"PosK",H:H,H8823),"")</f>
        <v/>
      </c>
      <c r="M8823" s="61" t="str">
        <f aca="false">IF(J8823="PosK",SUMIFS(K:K,J:J,"NegK",H:H,H8823),"")</f>
        <v/>
      </c>
      <c r="N8823" s="61" t="str">
        <f aca="false">IF(J8823="PosK",SUMIFS(K:K,J:J,"eDNA",H:H,H8823),"")</f>
        <v/>
      </c>
    </row>
    <row r="8824" customFormat="false" ht="14.25" hidden="false" customHeight="false" outlineLevel="0" collapsed="false">
      <c r="A8824" s="0" t="s">
        <v>909</v>
      </c>
      <c r="B8824" s="52" t="s">
        <v>1223</v>
      </c>
      <c r="C8824" s="52" t="s">
        <v>751</v>
      </c>
      <c r="D8824" s="53" t="n">
        <v>0.1</v>
      </c>
      <c r="E8824" s="53" t="s">
        <v>748</v>
      </c>
      <c r="F8824" s="0" t="s">
        <v>1457</v>
      </c>
      <c r="G8824" s="0" t="str">
        <f aca="false">LEFT(B8824,2)</f>
        <v>22</v>
      </c>
      <c r="H8824" s="0" t="str">
        <f aca="false">I8824&amp;"_"&amp;G8824&amp;"_"&amp;F8824</f>
        <v>Karusse_22_20190912_DL2019042_NoerreGym_koersel1</v>
      </c>
      <c r="I8824" s="61" t="str">
        <f aca="false">MID(RIGHT(B8824,LEN(B8824)-3),1,FIND("_",RIGHT(B8824,LEN(B8824)-3))-1)</f>
        <v>Karusse</v>
      </c>
      <c r="J8824" s="61" t="str">
        <f aca="false">TRIM(SUBSTITUTE(RIGHT(B8824,FIND(I8824,B8824)+1),"_",""))</f>
        <v>eDNA</v>
      </c>
      <c r="K8824" s="0" t="str">
        <f aca="false">IFERROR(VALUE(SUBSTITUTE(E8824,".",",")),E8824)</f>
        <v>No Ct</v>
      </c>
      <c r="L8824" s="61" t="str">
        <f aca="false">IF(J8824="PosK",SUMIFS(K:K,J:J,"PosK",H:H,H8824),"")</f>
        <v/>
      </c>
      <c r="M8824" s="61" t="str">
        <f aca="false">IF(J8824="PosK",SUMIFS(K:K,J:J,"NegK",H:H,H8824),"")</f>
        <v/>
      </c>
      <c r="N8824" s="61" t="str">
        <f aca="false">IF(J8824="PosK",SUMIFS(K:K,J:J,"eDNA",H:H,H8824),"")</f>
        <v/>
      </c>
      <c r="Q8824" s="62"/>
    </row>
    <row r="8825" customFormat="false" ht="14.25" hidden="false" customHeight="false" outlineLevel="0" collapsed="false">
      <c r="A8825" s="0" t="s">
        <v>911</v>
      </c>
      <c r="B8825" s="52" t="s">
        <v>1223</v>
      </c>
      <c r="C8825" s="52" t="s">
        <v>751</v>
      </c>
      <c r="D8825" s="53" t="n">
        <v>0.1</v>
      </c>
      <c r="E8825" s="53" t="s">
        <v>748</v>
      </c>
      <c r="F8825" s="0" t="s">
        <v>1457</v>
      </c>
      <c r="G8825" s="0" t="str">
        <f aca="false">LEFT(B8825,2)</f>
        <v>22</v>
      </c>
      <c r="H8825" s="0" t="str">
        <f aca="false">I8825&amp;"_"&amp;G8825&amp;"_"&amp;F8825</f>
        <v>Karusse_22_20190912_DL2019042_NoerreGym_koersel1</v>
      </c>
      <c r="I8825" s="61" t="str">
        <f aca="false">MID(RIGHT(B8825,LEN(B8825)-3),1,FIND("_",RIGHT(B8825,LEN(B8825)-3))-1)</f>
        <v>Karusse</v>
      </c>
      <c r="J8825" s="61" t="str">
        <f aca="false">TRIM(SUBSTITUTE(RIGHT(B8825,FIND(I8825,B8825)+1),"_",""))</f>
        <v>eDNA</v>
      </c>
      <c r="K8825" s="0" t="str">
        <f aca="false">IFERROR(VALUE(SUBSTITUTE(E8825,".",",")),E8825)</f>
        <v>No Ct</v>
      </c>
      <c r="L8825" s="61" t="str">
        <f aca="false">IF(J8825="PosK",SUMIFS(K:K,J:J,"PosK",H:H,H8825),"")</f>
        <v/>
      </c>
      <c r="M8825" s="61" t="str">
        <f aca="false">IF(J8825="PosK",SUMIFS(K:K,J:J,"NegK",H:H,H8825),"")</f>
        <v/>
      </c>
      <c r="N8825" s="61" t="str">
        <f aca="false">IF(J8825="PosK",SUMIFS(K:K,J:J,"eDNA",H:H,H8825),"")</f>
        <v/>
      </c>
      <c r="P8825" s="62"/>
      <c r="T8825" s="63"/>
      <c r="W8825" s="64"/>
    </row>
    <row r="8826" customFormat="false" ht="14.25" hidden="false" customHeight="false" outlineLevel="0" collapsed="false">
      <c r="A8826" s="0" t="s">
        <v>919</v>
      </c>
      <c r="B8826" s="52" t="s">
        <v>1224</v>
      </c>
      <c r="C8826" s="52" t="s">
        <v>743</v>
      </c>
      <c r="D8826" s="53" t="n">
        <v>0.1</v>
      </c>
      <c r="E8826" s="53" t="n">
        <v>35.57</v>
      </c>
      <c r="F8826" s="0" t="s">
        <v>1457</v>
      </c>
      <c r="G8826" s="0" t="str">
        <f aca="false">LEFT(B8826,2)</f>
        <v>24</v>
      </c>
      <c r="H8826" s="0" t="str">
        <f aca="false">I8826&amp;"_"&amp;G8826&amp;"_"&amp;F8826</f>
        <v>Soelvkarusse_24_20190912_DL2019042_NoerreGym_koersel1</v>
      </c>
      <c r="I8826" s="61" t="str">
        <f aca="false">MID(RIGHT(B8826,LEN(B8826)-3),1,FIND("_",RIGHT(B8826,LEN(B8826)-3))-1)</f>
        <v>Soelvkarusse</v>
      </c>
      <c r="J8826" s="61" t="str">
        <f aca="false">TRIM(SUBSTITUTE(RIGHT(B8826,FIND(I8826,B8826)+1),"_",""))</f>
        <v>PosK</v>
      </c>
      <c r="K8826" s="0" t="n">
        <f aca="false">IFERROR(VALUE(SUBSTITUTE(E8826,".",",")),E8826)</f>
        <v>35.57</v>
      </c>
      <c r="L8826" s="61" t="n">
        <f aca="false">IF(J8826="PosK",SUMIFS(K:K,J:J,"PosK",H:H,H8826),"")</f>
        <v>35.57</v>
      </c>
      <c r="M8826" s="61" t="n">
        <f aca="false">IF(J8826="PosK",SUMIFS(K:K,J:J,"NegK",H:H,H8826),"")</f>
        <v>0</v>
      </c>
      <c r="N8826" s="61" t="n">
        <f aca="false">IF(J8826="PosK",SUMIFS(K:K,J:J,"eDNA",H:H,H8826),"")</f>
        <v>0</v>
      </c>
      <c r="P8826" s="62" t="n">
        <f aca="false">IF(K8828="No Ct",0,K8828)</f>
        <v>0</v>
      </c>
      <c r="Q8826" s="62" t="n">
        <f aca="false">IF(K8829="No Ct",0,K8829)</f>
        <v>0</v>
      </c>
      <c r="R8826" s="0" t="str">
        <f aca="false">IF(AND(L8826&gt;0,M8826=0),"Valid","Invalid")</f>
        <v>Valid</v>
      </c>
      <c r="S8826" s="0" t="str">
        <f aca="false">IF(OR(P8826&gt;1,Q8826&gt;1),"Present","Absent")</f>
        <v>Absent</v>
      </c>
      <c r="T8826" s="63" t="str">
        <f aca="false">IF(OR(AND(P8826&gt;1,P8826&lt;41),AND(Q8826&gt;1,Q8826&lt;41)),"Ct&lt;41","Ct&gt;41")</f>
        <v>Ct&gt;41</v>
      </c>
      <c r="U8826" s="0" t="str">
        <f aca="false">I8826</f>
        <v>Soelvkarusse</v>
      </c>
      <c r="V8826" s="0" t="str">
        <f aca="false">MID(F8826,10,9)</f>
        <v>DL2019042</v>
      </c>
      <c r="W8826" s="64" t="str">
        <f aca="false">V8826&amp;"_"&amp;U8826&amp;"_"&amp;R8826&amp;"_"&amp;S8826&amp;"_"&amp;T8826</f>
        <v>DL2019042_Soelvkarusse_Valid_Absent_Ct&gt;41</v>
      </c>
    </row>
    <row r="8827" customFormat="false" ht="14.25" hidden="false" customHeight="false" outlineLevel="0" collapsed="false">
      <c r="A8827" s="0" t="s">
        <v>921</v>
      </c>
      <c r="B8827" s="52" t="s">
        <v>1225</v>
      </c>
      <c r="C8827" s="52" t="s">
        <v>747</v>
      </c>
      <c r="D8827" s="53" t="n">
        <v>0.1</v>
      </c>
      <c r="E8827" s="53" t="s">
        <v>748</v>
      </c>
      <c r="F8827" s="0" t="s">
        <v>1457</v>
      </c>
      <c r="G8827" s="0" t="str">
        <f aca="false">LEFT(B8827,2)</f>
        <v>24</v>
      </c>
      <c r="H8827" s="0" t="str">
        <f aca="false">I8827&amp;"_"&amp;G8827&amp;"_"&amp;F8827</f>
        <v>Soelvkarusse_24_20190912_DL2019042_NoerreGym_koersel1</v>
      </c>
      <c r="I8827" s="61" t="str">
        <f aca="false">MID(RIGHT(B8827,LEN(B8827)-3),1,FIND("_",RIGHT(B8827,LEN(B8827)-3))-1)</f>
        <v>Soelvkarusse</v>
      </c>
      <c r="J8827" s="61" t="str">
        <f aca="false">TRIM(SUBSTITUTE(RIGHT(B8827,FIND(I8827,B8827)+1),"_",""))</f>
        <v>NegK</v>
      </c>
      <c r="K8827" s="0" t="str">
        <f aca="false">IFERROR(VALUE(SUBSTITUTE(E8827,".",",")),E8827)</f>
        <v>No Ct</v>
      </c>
      <c r="L8827" s="61" t="str">
        <f aca="false">IF(J8827="PosK",SUMIFS(K:K,J:J,"PosK",H:H,H8827),"")</f>
        <v/>
      </c>
      <c r="M8827" s="61" t="str">
        <f aca="false">IF(J8827="PosK",SUMIFS(K:K,J:J,"NegK",H:H,H8827),"")</f>
        <v/>
      </c>
      <c r="N8827" s="61" t="str">
        <f aca="false">IF(J8827="PosK",SUMIFS(K:K,J:J,"eDNA",H:H,H8827),"")</f>
        <v/>
      </c>
    </row>
    <row r="8828" customFormat="false" ht="14.25" hidden="false" customHeight="false" outlineLevel="0" collapsed="false">
      <c r="A8828" s="0" t="s">
        <v>923</v>
      </c>
      <c r="B8828" s="52" t="s">
        <v>1226</v>
      </c>
      <c r="C8828" s="52" t="s">
        <v>751</v>
      </c>
      <c r="D8828" s="53" t="n">
        <v>0.1</v>
      </c>
      <c r="E8828" s="53" t="s">
        <v>748</v>
      </c>
      <c r="F8828" s="0" t="s">
        <v>1457</v>
      </c>
      <c r="G8828" s="0" t="str">
        <f aca="false">LEFT(B8828,2)</f>
        <v>24</v>
      </c>
      <c r="H8828" s="0" t="str">
        <f aca="false">I8828&amp;"_"&amp;G8828&amp;"_"&amp;F8828</f>
        <v>Soelvkarusse_24_20190912_DL2019042_NoerreGym_koersel1</v>
      </c>
      <c r="I8828" s="61" t="str">
        <f aca="false">MID(RIGHT(B8828,LEN(B8828)-3),1,FIND("_",RIGHT(B8828,LEN(B8828)-3))-1)</f>
        <v>Soelvkarusse</v>
      </c>
      <c r="J8828" s="61" t="str">
        <f aca="false">TRIM(SUBSTITUTE(RIGHT(B8828,FIND(I8828,B8828)+1),"_",""))</f>
        <v>eDNA</v>
      </c>
      <c r="K8828" s="0" t="str">
        <f aca="false">IFERROR(VALUE(SUBSTITUTE(E8828,".",",")),E8828)</f>
        <v>No Ct</v>
      </c>
      <c r="L8828" s="61" t="str">
        <f aca="false">IF(J8828="PosK",SUMIFS(K:K,J:J,"PosK",H:H,H8828),"")</f>
        <v/>
      </c>
      <c r="M8828" s="61" t="str">
        <f aca="false">IF(J8828="PosK",SUMIFS(K:K,J:J,"NegK",H:H,H8828),"")</f>
        <v/>
      </c>
      <c r="N8828" s="61" t="str">
        <f aca="false">IF(J8828="PosK",SUMIFS(K:K,J:J,"eDNA",H:H,H8828),"")</f>
        <v/>
      </c>
      <c r="Q8828" s="62"/>
    </row>
    <row r="8829" customFormat="false" ht="14.25" hidden="false" customHeight="false" outlineLevel="0" collapsed="false">
      <c r="A8829" s="0" t="s">
        <v>925</v>
      </c>
      <c r="B8829" s="52" t="s">
        <v>1226</v>
      </c>
      <c r="C8829" s="52" t="s">
        <v>751</v>
      </c>
      <c r="D8829" s="53" t="n">
        <v>0.1</v>
      </c>
      <c r="E8829" s="53" t="s">
        <v>748</v>
      </c>
      <c r="F8829" s="0" t="s">
        <v>1457</v>
      </c>
      <c r="G8829" s="0" t="str">
        <f aca="false">LEFT(B8829,2)</f>
        <v>24</v>
      </c>
      <c r="H8829" s="0" t="str">
        <f aca="false">I8829&amp;"_"&amp;G8829&amp;"_"&amp;F8829</f>
        <v>Soelvkarusse_24_20190912_DL2019042_NoerreGym_koersel1</v>
      </c>
      <c r="I8829" s="61" t="str">
        <f aca="false">MID(RIGHT(B8829,LEN(B8829)-3),1,FIND("_",RIGHT(B8829,LEN(B8829)-3))-1)</f>
        <v>Soelvkarusse</v>
      </c>
      <c r="J8829" s="61" t="str">
        <f aca="false">TRIM(SUBSTITUTE(RIGHT(B8829,FIND(I8829,B8829)+1),"_",""))</f>
        <v>eDNA</v>
      </c>
      <c r="K8829" s="0" t="str">
        <f aca="false">IFERROR(VALUE(SUBSTITUTE(E8829,".",",")),E8829)</f>
        <v>No Ct</v>
      </c>
      <c r="L8829" s="61" t="str">
        <f aca="false">IF(J8829="PosK",SUMIFS(K:K,J:J,"PosK",H:H,H8829),"")</f>
        <v/>
      </c>
      <c r="M8829" s="61" t="str">
        <f aca="false">IF(J8829="PosK",SUMIFS(K:K,J:J,"NegK",H:H,H8829),"")</f>
        <v/>
      </c>
      <c r="N8829" s="61" t="str">
        <f aca="false">IF(J8829="PosK",SUMIFS(K:K,J:J,"eDNA",H:H,H8829),"")</f>
        <v/>
      </c>
      <c r="P8829" s="62"/>
      <c r="T8829" s="63"/>
      <c r="W8829" s="64"/>
    </row>
    <row r="8830" customFormat="false" ht="14.25" hidden="false" customHeight="false" outlineLevel="0" collapsed="false">
      <c r="A8830" s="0" t="s">
        <v>741</v>
      </c>
      <c r="B8830" s="52" t="s">
        <v>1020</v>
      </c>
      <c r="C8830" s="52" t="s">
        <v>743</v>
      </c>
      <c r="D8830" s="53" t="n">
        <v>0.1</v>
      </c>
      <c r="E8830" s="53" t="s">
        <v>748</v>
      </c>
      <c r="F8830" s="0" t="s">
        <v>1458</v>
      </c>
      <c r="G8830" s="0" t="str">
        <f aca="false">LEFT(B8830,2)</f>
        <v>25</v>
      </c>
      <c r="H8830" s="0" t="str">
        <f aca="false">I8830&amp;"_"&amp;G8830&amp;"_"&amp;F8830</f>
        <v>Loegfroe_25_20190912_DL2019042_NoerreGym_koersel2</v>
      </c>
      <c r="I8830" s="61" t="str">
        <f aca="false">MID(RIGHT(B8830,LEN(B8830)-3),1,FIND("_",RIGHT(B8830,LEN(B8830)-3))-1)</f>
        <v>Loegfroe</v>
      </c>
      <c r="J8830" s="61" t="str">
        <f aca="false">TRIM(SUBSTITUTE(RIGHT(B8830,FIND(I8830,B8830)+1),"_",""))</f>
        <v>PosK</v>
      </c>
      <c r="K8830" s="0" t="str">
        <f aca="false">IFERROR(VALUE(SUBSTITUTE(E8830,".",",")),E8830)</f>
        <v>No Ct</v>
      </c>
      <c r="L8830" s="61" t="n">
        <f aca="false">IF(J8830="PosK",SUMIFS(K:K,J:J,"PosK",H:H,H8830),"")</f>
        <v>0</v>
      </c>
      <c r="M8830" s="61" t="n">
        <f aca="false">IF(J8830="PosK",SUMIFS(K:K,J:J,"NegK",H:H,H8830),"")</f>
        <v>0</v>
      </c>
      <c r="N8830" s="61" t="n">
        <f aca="false">IF(J8830="PosK",SUMIFS(K:K,J:J,"eDNA",H:H,H8830),"")</f>
        <v>33.95</v>
      </c>
      <c r="P8830" s="62" t="n">
        <f aca="false">IF(K8832="No Ct",0,K8832)</f>
        <v>0</v>
      </c>
      <c r="Q8830" s="62" t="n">
        <f aca="false">IF(K8833="No Ct",0,K8833)</f>
        <v>33.95</v>
      </c>
      <c r="R8830" s="0" t="str">
        <f aca="false">IF(AND(L8830&gt;0,M8830=0),"Valid","Invalid")</f>
        <v>Invalid</v>
      </c>
      <c r="S8830" s="0" t="str">
        <f aca="false">IF(OR(P8830&gt;1,Q8830&gt;1),"Present","Absent")</f>
        <v>Present</v>
      </c>
      <c r="T8830" s="63" t="str">
        <f aca="false">IF(OR(AND(P8830&gt;1,P8830&lt;41),AND(Q8830&gt;1,Q8830&lt;41)),"Ct&lt;41","Ct&gt;41")</f>
        <v>Ct&lt;41</v>
      </c>
      <c r="U8830" s="0" t="str">
        <f aca="false">I8830</f>
        <v>Loegfroe</v>
      </c>
      <c r="V8830" s="0" t="str">
        <f aca="false">MID(F8830,10,9)</f>
        <v>DL2019042</v>
      </c>
      <c r="W8830" s="64" t="str">
        <f aca="false">V8830&amp;"_"&amp;U8830&amp;"_"&amp;R8830&amp;"_"&amp;S8830&amp;"_"&amp;T8830</f>
        <v>DL2019042_Loegfroe_Invalid_Present_Ct&lt;41</v>
      </c>
    </row>
    <row r="8831" customFormat="false" ht="14.25" hidden="false" customHeight="false" outlineLevel="0" collapsed="false">
      <c r="A8831" s="0" t="s">
        <v>745</v>
      </c>
      <c r="B8831" s="52" t="s">
        <v>1022</v>
      </c>
      <c r="C8831" s="52" t="s">
        <v>747</v>
      </c>
      <c r="D8831" s="53" t="n">
        <v>0.1</v>
      </c>
      <c r="E8831" s="53" t="s">
        <v>748</v>
      </c>
      <c r="F8831" s="0" t="s">
        <v>1458</v>
      </c>
      <c r="G8831" s="0" t="str">
        <f aca="false">LEFT(B8831,2)</f>
        <v>25</v>
      </c>
      <c r="H8831" s="0" t="str">
        <f aca="false">I8831&amp;"_"&amp;G8831&amp;"_"&amp;F8831</f>
        <v>Loegfroe_25_20190912_DL2019042_NoerreGym_koersel2</v>
      </c>
      <c r="I8831" s="61" t="str">
        <f aca="false">MID(RIGHT(B8831,LEN(B8831)-3),1,FIND("_",RIGHT(B8831,LEN(B8831)-3))-1)</f>
        <v>Loegfroe</v>
      </c>
      <c r="J8831" s="61" t="str">
        <f aca="false">TRIM(SUBSTITUTE(RIGHT(B8831,FIND(I8831,B8831)+1),"_",""))</f>
        <v>NegK</v>
      </c>
      <c r="K8831" s="0" t="str">
        <f aca="false">IFERROR(VALUE(SUBSTITUTE(E8831,".",",")),E8831)</f>
        <v>No Ct</v>
      </c>
      <c r="L8831" s="61" t="str">
        <f aca="false">IF(J8831="PosK",SUMIFS(K:K,J:J,"PosK",H:H,H8831),"")</f>
        <v/>
      </c>
      <c r="M8831" s="61" t="str">
        <f aca="false">IF(J8831="PosK",SUMIFS(K:K,J:J,"NegK",H:H,H8831),"")</f>
        <v/>
      </c>
      <c r="N8831" s="61" t="str">
        <f aca="false">IF(J8831="PosK",SUMIFS(K:K,J:J,"eDNA",H:H,H8831),"")</f>
        <v/>
      </c>
    </row>
    <row r="8832" customFormat="false" ht="14.25" hidden="false" customHeight="false" outlineLevel="0" collapsed="false">
      <c r="A8832" s="0" t="s">
        <v>749</v>
      </c>
      <c r="B8832" s="52" t="s">
        <v>1023</v>
      </c>
      <c r="C8832" s="52" t="s">
        <v>751</v>
      </c>
      <c r="D8832" s="53" t="n">
        <v>0.1</v>
      </c>
      <c r="E8832" s="53" t="s">
        <v>748</v>
      </c>
      <c r="F8832" s="0" t="s">
        <v>1458</v>
      </c>
      <c r="G8832" s="0" t="str">
        <f aca="false">LEFT(B8832,2)</f>
        <v>25</v>
      </c>
      <c r="H8832" s="0" t="str">
        <f aca="false">I8832&amp;"_"&amp;G8832&amp;"_"&amp;F8832</f>
        <v>Loegfroe_25_20190912_DL2019042_NoerreGym_koersel2</v>
      </c>
      <c r="I8832" s="61" t="str">
        <f aca="false">MID(RIGHT(B8832,LEN(B8832)-3),1,FIND("_",RIGHT(B8832,LEN(B8832)-3))-1)</f>
        <v>Loegfroe</v>
      </c>
      <c r="J8832" s="61" t="str">
        <f aca="false">TRIM(SUBSTITUTE(RIGHT(B8832,FIND(I8832,B8832)+1),"_",""))</f>
        <v>eDNA</v>
      </c>
      <c r="K8832" s="0" t="str">
        <f aca="false">IFERROR(VALUE(SUBSTITUTE(E8832,".",",")),E8832)</f>
        <v>No Ct</v>
      </c>
      <c r="L8832" s="61" t="str">
        <f aca="false">IF(J8832="PosK",SUMIFS(K:K,J:J,"PosK",H:H,H8832),"")</f>
        <v/>
      </c>
      <c r="M8832" s="61" t="str">
        <f aca="false">IF(J8832="PosK",SUMIFS(K:K,J:J,"NegK",H:H,H8832),"")</f>
        <v/>
      </c>
      <c r="N8832" s="61" t="str">
        <f aca="false">IF(J8832="PosK",SUMIFS(K:K,J:J,"eDNA",H:H,H8832),"")</f>
        <v/>
      </c>
      <c r="Q8832" s="62"/>
    </row>
    <row r="8833" customFormat="false" ht="14.25" hidden="false" customHeight="false" outlineLevel="0" collapsed="false">
      <c r="A8833" s="0" t="s">
        <v>752</v>
      </c>
      <c r="B8833" s="52" t="s">
        <v>1023</v>
      </c>
      <c r="C8833" s="52" t="s">
        <v>751</v>
      </c>
      <c r="D8833" s="53" t="n">
        <v>0.1</v>
      </c>
      <c r="E8833" s="53" t="n">
        <v>33.95</v>
      </c>
      <c r="F8833" s="0" t="s">
        <v>1458</v>
      </c>
      <c r="G8833" s="0" t="str">
        <f aca="false">LEFT(B8833,2)</f>
        <v>25</v>
      </c>
      <c r="H8833" s="0" t="str">
        <f aca="false">I8833&amp;"_"&amp;G8833&amp;"_"&amp;F8833</f>
        <v>Loegfroe_25_20190912_DL2019042_NoerreGym_koersel2</v>
      </c>
      <c r="I8833" s="61" t="str">
        <f aca="false">MID(RIGHT(B8833,LEN(B8833)-3),1,FIND("_",RIGHT(B8833,LEN(B8833)-3))-1)</f>
        <v>Loegfroe</v>
      </c>
      <c r="J8833" s="61" t="str">
        <f aca="false">TRIM(SUBSTITUTE(RIGHT(B8833,FIND(I8833,B8833)+1),"_",""))</f>
        <v>eDNA</v>
      </c>
      <c r="K8833" s="0" t="n">
        <f aca="false">IFERROR(VALUE(SUBSTITUTE(E8833,".",",")),E8833)</f>
        <v>33.95</v>
      </c>
      <c r="L8833" s="61" t="str">
        <f aca="false">IF(J8833="PosK",SUMIFS(K:K,J:J,"PosK",H:H,H8833),"")</f>
        <v/>
      </c>
      <c r="M8833" s="61" t="str">
        <f aca="false">IF(J8833="PosK",SUMIFS(K:K,J:J,"NegK",H:H,H8833),"")</f>
        <v/>
      </c>
      <c r="N8833" s="61" t="str">
        <f aca="false">IF(J8833="PosK",SUMIFS(K:K,J:J,"eDNA",H:H,H8833),"")</f>
        <v/>
      </c>
      <c r="P8833" s="62"/>
      <c r="T8833" s="63"/>
      <c r="W8833" s="64"/>
    </row>
    <row r="8834" customFormat="false" ht="14.25" hidden="false" customHeight="false" outlineLevel="0" collapsed="false">
      <c r="A8834" s="0" t="s">
        <v>754</v>
      </c>
      <c r="B8834" s="52" t="s">
        <v>1025</v>
      </c>
      <c r="C8834" s="52" t="s">
        <v>743</v>
      </c>
      <c r="D8834" s="53" t="n">
        <v>0.1</v>
      </c>
      <c r="E8834" s="53" t="n">
        <v>35.49</v>
      </c>
      <c r="F8834" s="0" t="s">
        <v>1458</v>
      </c>
      <c r="G8834" s="0" t="str">
        <f aca="false">LEFT(B8834,2)</f>
        <v>26</v>
      </c>
      <c r="H8834" s="0" t="str">
        <f aca="false">I8834&amp;"_"&amp;G8834&amp;"_"&amp;F8834</f>
        <v>StorVandsalamander_26_20190912_DL2019042_NoerreGym_koersel2</v>
      </c>
      <c r="I8834" s="61" t="str">
        <f aca="false">MID(RIGHT(B8834,LEN(B8834)-3),1,FIND("_",RIGHT(B8834,LEN(B8834)-3))-1)</f>
        <v>StorVandsalamander</v>
      </c>
      <c r="J8834" s="61" t="str">
        <f aca="false">TRIM(SUBSTITUTE(RIGHT(B8834,FIND(I8834,B8834)+1),"_",""))</f>
        <v>PosK</v>
      </c>
      <c r="K8834" s="0" t="n">
        <f aca="false">IFERROR(VALUE(SUBSTITUTE(E8834,".",",")),E8834)</f>
        <v>35.49</v>
      </c>
      <c r="L8834" s="61" t="n">
        <f aca="false">IF(J8834="PosK",SUMIFS(K:K,J:J,"PosK",H:H,H8834),"")</f>
        <v>35.49</v>
      </c>
      <c r="M8834" s="61" t="n">
        <f aca="false">IF(J8834="PosK",SUMIFS(K:K,J:J,"NegK",H:H,H8834),"")</f>
        <v>0</v>
      </c>
      <c r="N8834" s="61" t="n">
        <f aca="false">IF(J8834="PosK",SUMIFS(K:K,J:J,"eDNA",H:H,H8834),"")</f>
        <v>0</v>
      </c>
      <c r="P8834" s="62" t="n">
        <f aca="false">IF(K8836="No Ct",0,K8836)</f>
        <v>0</v>
      </c>
      <c r="Q8834" s="62" t="n">
        <f aca="false">IF(K8837="No Ct",0,K8837)</f>
        <v>0</v>
      </c>
      <c r="R8834" s="0" t="str">
        <f aca="false">IF(AND(L8834&gt;0,M8834=0),"Valid","Invalid")</f>
        <v>Valid</v>
      </c>
      <c r="S8834" s="0" t="str">
        <f aca="false">IF(OR(P8834&gt;1,Q8834&gt;1),"Present","Absent")</f>
        <v>Absent</v>
      </c>
      <c r="T8834" s="63" t="str">
        <f aca="false">IF(OR(AND(P8834&gt;1,P8834&lt;41),AND(Q8834&gt;1,Q8834&lt;41)),"Ct&lt;41","Ct&gt;41")</f>
        <v>Ct&gt;41</v>
      </c>
      <c r="U8834" s="0" t="str">
        <f aca="false">I8834</f>
        <v>StorVandsalamander</v>
      </c>
      <c r="V8834" s="0" t="str">
        <f aca="false">MID(F8834,10,9)</f>
        <v>DL2019042</v>
      </c>
      <c r="W8834" s="64" t="str">
        <f aca="false">V8834&amp;"_"&amp;U8834&amp;"_"&amp;R8834&amp;"_"&amp;S8834&amp;"_"&amp;T8834</f>
        <v>DL2019042_StorVandsalamander_Valid_Absent_Ct&gt;41</v>
      </c>
    </row>
    <row r="8835" customFormat="false" ht="14.25" hidden="false" customHeight="false" outlineLevel="0" collapsed="false">
      <c r="A8835" s="0" t="s">
        <v>756</v>
      </c>
      <c r="B8835" s="52" t="s">
        <v>1026</v>
      </c>
      <c r="C8835" s="52" t="s">
        <v>747</v>
      </c>
      <c r="D8835" s="53" t="n">
        <v>0.1</v>
      </c>
      <c r="E8835" s="53" t="s">
        <v>748</v>
      </c>
      <c r="F8835" s="0" t="s">
        <v>1458</v>
      </c>
      <c r="G8835" s="0" t="str">
        <f aca="false">LEFT(B8835,2)</f>
        <v>26</v>
      </c>
      <c r="H8835" s="0" t="str">
        <f aca="false">I8835&amp;"_"&amp;G8835&amp;"_"&amp;F8835</f>
        <v>StorVandsalamander_26_20190912_DL2019042_NoerreGym_koersel2</v>
      </c>
      <c r="I8835" s="61" t="str">
        <f aca="false">MID(RIGHT(B8835,LEN(B8835)-3),1,FIND("_",RIGHT(B8835,LEN(B8835)-3))-1)</f>
        <v>StorVandsalamander</v>
      </c>
      <c r="J8835" s="61" t="str">
        <f aca="false">TRIM(SUBSTITUTE(RIGHT(B8835,FIND(I8835,B8835)+1),"_",""))</f>
        <v>NegK</v>
      </c>
      <c r="K8835" s="0" t="str">
        <f aca="false">IFERROR(VALUE(SUBSTITUTE(E8835,".",",")),E8835)</f>
        <v>No Ct</v>
      </c>
      <c r="L8835" s="61" t="str">
        <f aca="false">IF(J8835="PosK",SUMIFS(K:K,J:J,"PosK",H:H,H8835),"")</f>
        <v/>
      </c>
      <c r="M8835" s="61" t="str">
        <f aca="false">IF(J8835="PosK",SUMIFS(K:K,J:J,"NegK",H:H,H8835),"")</f>
        <v/>
      </c>
      <c r="N8835" s="61" t="str">
        <f aca="false">IF(J8835="PosK",SUMIFS(K:K,J:J,"eDNA",H:H,H8835),"")</f>
        <v/>
      </c>
    </row>
    <row r="8836" customFormat="false" ht="14.25" hidden="false" customHeight="false" outlineLevel="0" collapsed="false">
      <c r="A8836" s="0" t="s">
        <v>758</v>
      </c>
      <c r="B8836" s="52" t="s">
        <v>1027</v>
      </c>
      <c r="C8836" s="52" t="s">
        <v>751</v>
      </c>
      <c r="D8836" s="53" t="n">
        <v>0.1</v>
      </c>
      <c r="E8836" s="53" t="s">
        <v>748</v>
      </c>
      <c r="F8836" s="0" t="s">
        <v>1458</v>
      </c>
      <c r="G8836" s="0" t="str">
        <f aca="false">LEFT(B8836,2)</f>
        <v>26</v>
      </c>
      <c r="H8836" s="0" t="str">
        <f aca="false">I8836&amp;"_"&amp;G8836&amp;"_"&amp;F8836</f>
        <v>StorVandsalamander_26_20190912_DL2019042_NoerreGym_koersel2</v>
      </c>
      <c r="I8836" s="61" t="str">
        <f aca="false">MID(RIGHT(B8836,LEN(B8836)-3),1,FIND("_",RIGHT(B8836,LEN(B8836)-3))-1)</f>
        <v>StorVandsalamander</v>
      </c>
      <c r="J8836" s="61" t="str">
        <f aca="false">TRIM(SUBSTITUTE(RIGHT(B8836,FIND(I8836,B8836)+1),"_",""))</f>
        <v>eDNA</v>
      </c>
      <c r="K8836" s="0" t="str">
        <f aca="false">IFERROR(VALUE(SUBSTITUTE(E8836,".",",")),E8836)</f>
        <v>No Ct</v>
      </c>
      <c r="L8836" s="61" t="str">
        <f aca="false">IF(J8836="PosK",SUMIFS(K:K,J:J,"PosK",H:H,H8836),"")</f>
        <v/>
      </c>
      <c r="M8836" s="61" t="str">
        <f aca="false">IF(J8836="PosK",SUMIFS(K:K,J:J,"NegK",H:H,H8836),"")</f>
        <v/>
      </c>
      <c r="N8836" s="61" t="str">
        <f aca="false">IF(J8836="PosK",SUMIFS(K:K,J:J,"eDNA",H:H,H8836),"")</f>
        <v/>
      </c>
      <c r="Q8836" s="62"/>
    </row>
    <row r="8837" customFormat="false" ht="14.25" hidden="false" customHeight="false" outlineLevel="0" collapsed="false">
      <c r="A8837" s="0" t="s">
        <v>760</v>
      </c>
      <c r="B8837" s="52" t="s">
        <v>1027</v>
      </c>
      <c r="C8837" s="52" t="s">
        <v>751</v>
      </c>
      <c r="D8837" s="53" t="n">
        <v>0.1</v>
      </c>
      <c r="E8837" s="53" t="s">
        <v>748</v>
      </c>
      <c r="F8837" s="0" t="s">
        <v>1458</v>
      </c>
      <c r="G8837" s="0" t="str">
        <f aca="false">LEFT(B8837,2)</f>
        <v>26</v>
      </c>
      <c r="H8837" s="0" t="str">
        <f aca="false">I8837&amp;"_"&amp;G8837&amp;"_"&amp;F8837</f>
        <v>StorVandsalamander_26_20190912_DL2019042_NoerreGym_koersel2</v>
      </c>
      <c r="I8837" s="61" t="str">
        <f aca="false">MID(RIGHT(B8837,LEN(B8837)-3),1,FIND("_",RIGHT(B8837,LEN(B8837)-3))-1)</f>
        <v>StorVandsalamander</v>
      </c>
      <c r="J8837" s="61" t="str">
        <f aca="false">TRIM(SUBSTITUTE(RIGHT(B8837,FIND(I8837,B8837)+1),"_",""))</f>
        <v>eDNA</v>
      </c>
      <c r="K8837" s="0" t="str">
        <f aca="false">IFERROR(VALUE(SUBSTITUTE(E8837,".",",")),E8837)</f>
        <v>No Ct</v>
      </c>
      <c r="L8837" s="61" t="str">
        <f aca="false">IF(J8837="PosK",SUMIFS(K:K,J:J,"PosK",H:H,H8837),"")</f>
        <v/>
      </c>
      <c r="M8837" s="61" t="str">
        <f aca="false">IF(J8837="PosK",SUMIFS(K:K,J:J,"NegK",H:H,H8837),"")</f>
        <v/>
      </c>
      <c r="N8837" s="61" t="str">
        <f aca="false">IF(J8837="PosK",SUMIFS(K:K,J:J,"eDNA",H:H,H8837),"")</f>
        <v/>
      </c>
      <c r="P8837" s="62"/>
      <c r="T8837" s="63"/>
      <c r="W8837" s="64"/>
    </row>
    <row r="8838" customFormat="false" ht="14.25" hidden="false" customHeight="false" outlineLevel="0" collapsed="false">
      <c r="A8838" s="0" t="s">
        <v>762</v>
      </c>
      <c r="B8838" s="52" t="s">
        <v>1029</v>
      </c>
      <c r="C8838" s="52" t="s">
        <v>743</v>
      </c>
      <c r="D8838" s="53" t="n">
        <v>0.1</v>
      </c>
      <c r="E8838" s="53" t="s">
        <v>748</v>
      </c>
      <c r="F8838" s="0" t="s">
        <v>1458</v>
      </c>
      <c r="G8838" s="0" t="str">
        <f aca="false">LEFT(B8838,2)</f>
        <v>27</v>
      </c>
      <c r="H8838" s="0" t="str">
        <f aca="false">I8838&amp;"_"&amp;G8838&amp;"_"&amp;F8838</f>
        <v>Strandtudse_27_20190912_DL2019042_NoerreGym_koersel2</v>
      </c>
      <c r="I8838" s="61" t="str">
        <f aca="false">MID(RIGHT(B8838,LEN(B8838)-3),1,FIND("_",RIGHT(B8838,LEN(B8838)-3))-1)</f>
        <v>Strandtudse</v>
      </c>
      <c r="J8838" s="61" t="str">
        <f aca="false">TRIM(SUBSTITUTE(RIGHT(B8838,FIND(I8838,B8838)+1),"_",""))</f>
        <v>PosK</v>
      </c>
      <c r="K8838" s="0" t="str">
        <f aca="false">IFERROR(VALUE(SUBSTITUTE(E8838,".",",")),E8838)</f>
        <v>No Ct</v>
      </c>
      <c r="L8838" s="61" t="n">
        <f aca="false">IF(J8838="PosK",SUMIFS(K:K,J:J,"PosK",H:H,H8838),"")</f>
        <v>0</v>
      </c>
      <c r="M8838" s="61" t="n">
        <f aca="false">IF(J8838="PosK",SUMIFS(K:K,J:J,"NegK",H:H,H8838),"")</f>
        <v>0</v>
      </c>
      <c r="N8838" s="61" t="n">
        <f aca="false">IF(J8838="PosK",SUMIFS(K:K,J:J,"eDNA",H:H,H8838),"")</f>
        <v>35.16</v>
      </c>
      <c r="P8838" s="62" t="n">
        <f aca="false">IF(K8840="No Ct",0,K8840)</f>
        <v>0</v>
      </c>
      <c r="Q8838" s="62" t="n">
        <f aca="false">IF(K8841="No Ct",0,K8841)</f>
        <v>35.16</v>
      </c>
      <c r="R8838" s="0" t="str">
        <f aca="false">IF(AND(L8838&gt;0,M8838=0),"Valid","Invalid")</f>
        <v>Invalid</v>
      </c>
      <c r="S8838" s="0" t="str">
        <f aca="false">IF(OR(P8838&gt;1,Q8838&gt;1),"Present","Absent")</f>
        <v>Present</v>
      </c>
      <c r="T8838" s="63" t="str">
        <f aca="false">IF(OR(AND(P8838&gt;1,P8838&lt;41),AND(Q8838&gt;1,Q8838&lt;41)),"Ct&lt;41","Ct&gt;41")</f>
        <v>Ct&lt;41</v>
      </c>
      <c r="U8838" s="0" t="str">
        <f aca="false">I8838</f>
        <v>Strandtudse</v>
      </c>
      <c r="V8838" s="0" t="str">
        <f aca="false">MID(F8838,10,9)</f>
        <v>DL2019042</v>
      </c>
      <c r="W8838" s="64" t="str">
        <f aca="false">V8838&amp;"_"&amp;U8838&amp;"_"&amp;R8838&amp;"_"&amp;S8838&amp;"_"&amp;T8838</f>
        <v>DL2019042_Strandtudse_Invalid_Present_Ct&lt;41</v>
      </c>
    </row>
    <row r="8839" customFormat="false" ht="14.25" hidden="false" customHeight="false" outlineLevel="0" collapsed="false">
      <c r="A8839" s="0" t="s">
        <v>764</v>
      </c>
      <c r="B8839" s="52" t="s">
        <v>1030</v>
      </c>
      <c r="C8839" s="52" t="s">
        <v>747</v>
      </c>
      <c r="D8839" s="53" t="n">
        <v>0.1</v>
      </c>
      <c r="E8839" s="53" t="s">
        <v>748</v>
      </c>
      <c r="F8839" s="0" t="s">
        <v>1458</v>
      </c>
      <c r="G8839" s="0" t="str">
        <f aca="false">LEFT(B8839,2)</f>
        <v>27</v>
      </c>
      <c r="H8839" s="0" t="str">
        <f aca="false">I8839&amp;"_"&amp;G8839&amp;"_"&amp;F8839</f>
        <v>Strandtudse_27_20190912_DL2019042_NoerreGym_koersel2</v>
      </c>
      <c r="I8839" s="61" t="str">
        <f aca="false">MID(RIGHT(B8839,LEN(B8839)-3),1,FIND("_",RIGHT(B8839,LEN(B8839)-3))-1)</f>
        <v>Strandtudse</v>
      </c>
      <c r="J8839" s="61" t="str">
        <f aca="false">TRIM(SUBSTITUTE(RIGHT(B8839,FIND(I8839,B8839)+1),"_",""))</f>
        <v>NegK</v>
      </c>
      <c r="K8839" s="0" t="str">
        <f aca="false">IFERROR(VALUE(SUBSTITUTE(E8839,".",",")),E8839)</f>
        <v>No Ct</v>
      </c>
      <c r="L8839" s="61" t="str">
        <f aca="false">IF(J8839="PosK",SUMIFS(K:K,J:J,"PosK",H:H,H8839),"")</f>
        <v/>
      </c>
      <c r="M8839" s="61" t="str">
        <f aca="false">IF(J8839="PosK",SUMIFS(K:K,J:J,"NegK",H:H,H8839),"")</f>
        <v/>
      </c>
      <c r="N8839" s="61" t="str">
        <f aca="false">IF(J8839="PosK",SUMIFS(K:K,J:J,"eDNA",H:H,H8839),"")</f>
        <v/>
      </c>
    </row>
    <row r="8840" customFormat="false" ht="14.25" hidden="false" customHeight="false" outlineLevel="0" collapsed="false">
      <c r="A8840" s="0" t="s">
        <v>766</v>
      </c>
      <c r="B8840" s="52" t="s">
        <v>1031</v>
      </c>
      <c r="C8840" s="52" t="s">
        <v>751</v>
      </c>
      <c r="D8840" s="53" t="n">
        <v>0.1</v>
      </c>
      <c r="E8840" s="53" t="s">
        <v>748</v>
      </c>
      <c r="F8840" s="0" t="s">
        <v>1458</v>
      </c>
      <c r="G8840" s="0" t="str">
        <f aca="false">LEFT(B8840,2)</f>
        <v>27</v>
      </c>
      <c r="H8840" s="0" t="str">
        <f aca="false">I8840&amp;"_"&amp;G8840&amp;"_"&amp;F8840</f>
        <v>Strandtudse_27_20190912_DL2019042_NoerreGym_koersel2</v>
      </c>
      <c r="I8840" s="61" t="str">
        <f aca="false">MID(RIGHT(B8840,LEN(B8840)-3),1,FIND("_",RIGHT(B8840,LEN(B8840)-3))-1)</f>
        <v>Strandtudse</v>
      </c>
      <c r="J8840" s="61" t="str">
        <f aca="false">TRIM(SUBSTITUTE(RIGHT(B8840,FIND(I8840,B8840)+1),"_",""))</f>
        <v>eDNA</v>
      </c>
      <c r="K8840" s="0" t="str">
        <f aca="false">IFERROR(VALUE(SUBSTITUTE(E8840,".",",")),E8840)</f>
        <v>No Ct</v>
      </c>
      <c r="L8840" s="61" t="str">
        <f aca="false">IF(J8840="PosK",SUMIFS(K:K,J:J,"PosK",H:H,H8840),"")</f>
        <v/>
      </c>
      <c r="M8840" s="61" t="str">
        <f aca="false">IF(J8840="PosK",SUMIFS(K:K,J:J,"NegK",H:H,H8840),"")</f>
        <v/>
      </c>
      <c r="N8840" s="61" t="str">
        <f aca="false">IF(J8840="PosK",SUMIFS(K:K,J:J,"eDNA",H:H,H8840),"")</f>
        <v/>
      </c>
      <c r="Q8840" s="62"/>
    </row>
    <row r="8841" customFormat="false" ht="14.25" hidden="false" customHeight="false" outlineLevel="0" collapsed="false">
      <c r="A8841" s="0" t="s">
        <v>768</v>
      </c>
      <c r="B8841" s="52" t="s">
        <v>1031</v>
      </c>
      <c r="C8841" s="52" t="s">
        <v>751</v>
      </c>
      <c r="D8841" s="53" t="n">
        <v>0.1</v>
      </c>
      <c r="E8841" s="53" t="n">
        <v>35.16</v>
      </c>
      <c r="F8841" s="0" t="s">
        <v>1458</v>
      </c>
      <c r="G8841" s="0" t="str">
        <f aca="false">LEFT(B8841,2)</f>
        <v>27</v>
      </c>
      <c r="H8841" s="0" t="str">
        <f aca="false">I8841&amp;"_"&amp;G8841&amp;"_"&amp;F8841</f>
        <v>Strandtudse_27_20190912_DL2019042_NoerreGym_koersel2</v>
      </c>
      <c r="I8841" s="61" t="str">
        <f aca="false">MID(RIGHT(B8841,LEN(B8841)-3),1,FIND("_",RIGHT(B8841,LEN(B8841)-3))-1)</f>
        <v>Strandtudse</v>
      </c>
      <c r="J8841" s="61" t="str">
        <f aca="false">TRIM(SUBSTITUTE(RIGHT(B8841,FIND(I8841,B8841)+1),"_",""))</f>
        <v>eDNA</v>
      </c>
      <c r="K8841" s="0" t="n">
        <f aca="false">IFERROR(VALUE(SUBSTITUTE(E8841,".",",")),E8841)</f>
        <v>35.16</v>
      </c>
      <c r="L8841" s="61" t="str">
        <f aca="false">IF(J8841="PosK",SUMIFS(K:K,J:J,"PosK",H:H,H8841),"")</f>
        <v/>
      </c>
      <c r="M8841" s="61" t="str">
        <f aca="false">IF(J8841="PosK",SUMIFS(K:K,J:J,"NegK",H:H,H8841),"")</f>
        <v/>
      </c>
      <c r="N8841" s="61" t="str">
        <f aca="false">IF(J8841="PosK",SUMIFS(K:K,J:J,"eDNA",H:H,H8841),"")</f>
        <v/>
      </c>
      <c r="P8841" s="62"/>
      <c r="T8841" s="63"/>
      <c r="W8841" s="64"/>
    </row>
    <row r="8842" customFormat="false" ht="14.25" hidden="false" customHeight="false" outlineLevel="0" collapsed="false">
      <c r="A8842" s="0" t="s">
        <v>770</v>
      </c>
      <c r="B8842" s="52" t="s">
        <v>1033</v>
      </c>
      <c r="C8842" s="52" t="s">
        <v>743</v>
      </c>
      <c r="D8842" s="53" t="n">
        <v>0.1</v>
      </c>
      <c r="E8842" s="53" t="s">
        <v>748</v>
      </c>
      <c r="F8842" s="0" t="s">
        <v>1458</v>
      </c>
      <c r="G8842" s="0" t="str">
        <f aca="false">LEFT(B8842,2)</f>
        <v>28</v>
      </c>
      <c r="H8842" s="0" t="str">
        <f aca="false">I8842&amp;"_"&amp;G8842&amp;"_"&amp;F8842</f>
        <v>GroenbrogetTudse_28_20190912_DL2019042_NoerreGym_koersel2</v>
      </c>
      <c r="I8842" s="61" t="str">
        <f aca="false">MID(RIGHT(B8842,LEN(B8842)-3),1,FIND("_",RIGHT(B8842,LEN(B8842)-3))-1)</f>
        <v>GroenbrogetTudse</v>
      </c>
      <c r="J8842" s="61" t="str">
        <f aca="false">TRIM(SUBSTITUTE(RIGHT(B8842,FIND(I8842,B8842)+1),"_",""))</f>
        <v>PosK</v>
      </c>
      <c r="K8842" s="0" t="str">
        <f aca="false">IFERROR(VALUE(SUBSTITUTE(E8842,".",",")),E8842)</f>
        <v>No Ct</v>
      </c>
      <c r="L8842" s="61" t="n">
        <f aca="false">IF(J8842="PosK",SUMIFS(K:K,J:J,"PosK",H:H,H8842),"")</f>
        <v>0</v>
      </c>
      <c r="M8842" s="61" t="n">
        <f aca="false">IF(J8842="PosK",SUMIFS(K:K,J:J,"NegK",H:H,H8842),"")</f>
        <v>0</v>
      </c>
      <c r="N8842" s="61" t="n">
        <f aca="false">IF(J8842="PosK",SUMIFS(K:K,J:J,"eDNA",H:H,H8842),"")</f>
        <v>0</v>
      </c>
      <c r="P8842" s="62" t="n">
        <f aca="false">IF(K8844="No Ct",0,K8844)</f>
        <v>0</v>
      </c>
      <c r="Q8842" s="62" t="n">
        <f aca="false">IF(K8845="No Ct",0,K8845)</f>
        <v>0</v>
      </c>
      <c r="R8842" s="0" t="str">
        <f aca="false">IF(AND(L8842&gt;0,M8842=0),"Valid","Invalid")</f>
        <v>Invalid</v>
      </c>
      <c r="S8842" s="0" t="str">
        <f aca="false">IF(OR(P8842&gt;1,Q8842&gt;1),"Present","Absent")</f>
        <v>Absent</v>
      </c>
      <c r="T8842" s="63" t="str">
        <f aca="false">IF(OR(AND(P8842&gt;1,P8842&lt;41),AND(Q8842&gt;1,Q8842&lt;41)),"Ct&lt;41","Ct&gt;41")</f>
        <v>Ct&gt;41</v>
      </c>
      <c r="U8842" s="0" t="str">
        <f aca="false">I8842</f>
        <v>GroenbrogetTudse</v>
      </c>
      <c r="V8842" s="0" t="str">
        <f aca="false">MID(F8842,10,9)</f>
        <v>DL2019042</v>
      </c>
      <c r="W8842" s="64" t="str">
        <f aca="false">V8842&amp;"_"&amp;U8842&amp;"_"&amp;R8842&amp;"_"&amp;S8842&amp;"_"&amp;T8842</f>
        <v>DL2019042_GroenbrogetTudse_Invalid_Absent_Ct&gt;41</v>
      </c>
    </row>
    <row r="8843" customFormat="false" ht="14.25" hidden="false" customHeight="false" outlineLevel="0" collapsed="false">
      <c r="A8843" s="0" t="s">
        <v>772</v>
      </c>
      <c r="B8843" s="52" t="s">
        <v>1034</v>
      </c>
      <c r="C8843" s="52" t="s">
        <v>747</v>
      </c>
      <c r="D8843" s="53" t="n">
        <v>0.1</v>
      </c>
      <c r="E8843" s="53" t="s">
        <v>748</v>
      </c>
      <c r="F8843" s="0" t="s">
        <v>1458</v>
      </c>
      <c r="G8843" s="0" t="str">
        <f aca="false">LEFT(B8843,2)</f>
        <v>28</v>
      </c>
      <c r="H8843" s="0" t="str">
        <f aca="false">I8843&amp;"_"&amp;G8843&amp;"_"&amp;F8843</f>
        <v>GroenbrogetTudse_28_20190912_DL2019042_NoerreGym_koersel2</v>
      </c>
      <c r="I8843" s="61" t="str">
        <f aca="false">MID(RIGHT(B8843,LEN(B8843)-3),1,FIND("_",RIGHT(B8843,LEN(B8843)-3))-1)</f>
        <v>GroenbrogetTudse</v>
      </c>
      <c r="J8843" s="61" t="str">
        <f aca="false">TRIM(SUBSTITUTE(RIGHT(B8843,FIND(I8843,B8843)+1),"_",""))</f>
        <v>NegK</v>
      </c>
      <c r="K8843" s="0" t="str">
        <f aca="false">IFERROR(VALUE(SUBSTITUTE(E8843,".",",")),E8843)</f>
        <v>No Ct</v>
      </c>
      <c r="L8843" s="61" t="str">
        <f aca="false">IF(J8843="PosK",SUMIFS(K:K,J:J,"PosK",H:H,H8843),"")</f>
        <v/>
      </c>
      <c r="M8843" s="61" t="str">
        <f aca="false">IF(J8843="PosK",SUMIFS(K:K,J:J,"NegK",H:H,H8843),"")</f>
        <v/>
      </c>
      <c r="N8843" s="61" t="str">
        <f aca="false">IF(J8843="PosK",SUMIFS(K:K,J:J,"eDNA",H:H,H8843),"")</f>
        <v/>
      </c>
    </row>
    <row r="8844" customFormat="false" ht="14.25" hidden="false" customHeight="false" outlineLevel="0" collapsed="false">
      <c r="A8844" s="0" t="s">
        <v>774</v>
      </c>
      <c r="B8844" s="52" t="s">
        <v>1035</v>
      </c>
      <c r="C8844" s="52" t="s">
        <v>751</v>
      </c>
      <c r="D8844" s="53" t="n">
        <v>0.1</v>
      </c>
      <c r="E8844" s="53" t="s">
        <v>748</v>
      </c>
      <c r="F8844" s="0" t="s">
        <v>1458</v>
      </c>
      <c r="G8844" s="0" t="str">
        <f aca="false">LEFT(B8844,2)</f>
        <v>28</v>
      </c>
      <c r="H8844" s="0" t="str">
        <f aca="false">I8844&amp;"_"&amp;G8844&amp;"_"&amp;F8844</f>
        <v>GroenbrogetTudse_28_20190912_DL2019042_NoerreGym_koersel2</v>
      </c>
      <c r="I8844" s="61" t="str">
        <f aca="false">MID(RIGHT(B8844,LEN(B8844)-3),1,FIND("_",RIGHT(B8844,LEN(B8844)-3))-1)</f>
        <v>GroenbrogetTudse</v>
      </c>
      <c r="J8844" s="61" t="str">
        <f aca="false">TRIM(SUBSTITUTE(RIGHT(B8844,FIND(I8844,B8844)+1),"_",""))</f>
        <v>eDNA</v>
      </c>
      <c r="K8844" s="0" t="str">
        <f aca="false">IFERROR(VALUE(SUBSTITUTE(E8844,".",",")),E8844)</f>
        <v>No Ct</v>
      </c>
      <c r="L8844" s="61" t="str">
        <f aca="false">IF(J8844="PosK",SUMIFS(K:K,J:J,"PosK",H:H,H8844),"")</f>
        <v/>
      </c>
      <c r="M8844" s="61" t="str">
        <f aca="false">IF(J8844="PosK",SUMIFS(K:K,J:J,"NegK",H:H,H8844),"")</f>
        <v/>
      </c>
      <c r="N8844" s="61" t="str">
        <f aca="false">IF(J8844="PosK",SUMIFS(K:K,J:J,"eDNA",H:H,H8844),"")</f>
        <v/>
      </c>
      <c r="Q8844" s="62"/>
    </row>
    <row r="8845" customFormat="false" ht="14.25" hidden="false" customHeight="false" outlineLevel="0" collapsed="false">
      <c r="A8845" s="0" t="s">
        <v>776</v>
      </c>
      <c r="B8845" s="52" t="s">
        <v>1035</v>
      </c>
      <c r="C8845" s="52" t="s">
        <v>751</v>
      </c>
      <c r="D8845" s="53" t="n">
        <v>0.1</v>
      </c>
      <c r="E8845" s="53" t="s">
        <v>748</v>
      </c>
      <c r="F8845" s="0" t="s">
        <v>1458</v>
      </c>
      <c r="G8845" s="0" t="str">
        <f aca="false">LEFT(B8845,2)</f>
        <v>28</v>
      </c>
      <c r="H8845" s="0" t="str">
        <f aca="false">I8845&amp;"_"&amp;G8845&amp;"_"&amp;F8845</f>
        <v>GroenbrogetTudse_28_20190912_DL2019042_NoerreGym_koersel2</v>
      </c>
      <c r="I8845" s="61" t="str">
        <f aca="false">MID(RIGHT(B8845,LEN(B8845)-3),1,FIND("_",RIGHT(B8845,LEN(B8845)-3))-1)</f>
        <v>GroenbrogetTudse</v>
      </c>
      <c r="J8845" s="61" t="str">
        <f aca="false">TRIM(SUBSTITUTE(RIGHT(B8845,FIND(I8845,B8845)+1),"_",""))</f>
        <v>eDNA</v>
      </c>
      <c r="K8845" s="0" t="str">
        <f aca="false">IFERROR(VALUE(SUBSTITUTE(E8845,".",",")),E8845)</f>
        <v>No Ct</v>
      </c>
      <c r="L8845" s="61" t="str">
        <f aca="false">IF(J8845="PosK",SUMIFS(K:K,J:J,"PosK",H:H,H8845),"")</f>
        <v/>
      </c>
      <c r="M8845" s="61" t="str">
        <f aca="false">IF(J8845="PosK",SUMIFS(K:K,J:J,"NegK",H:H,H8845),"")</f>
        <v/>
      </c>
      <c r="N8845" s="61" t="str">
        <f aca="false">IF(J8845="PosK",SUMIFS(K:K,J:J,"eDNA",H:H,H8845),"")</f>
        <v/>
      </c>
      <c r="P8845" s="62"/>
      <c r="T8845" s="63"/>
      <c r="W8845" s="64"/>
    </row>
    <row r="8846" customFormat="false" ht="14.25" hidden="false" customHeight="false" outlineLevel="0" collapsed="false">
      <c r="A8846" s="0" t="s">
        <v>778</v>
      </c>
      <c r="B8846" s="52" t="s">
        <v>1037</v>
      </c>
      <c r="C8846" s="52" t="s">
        <v>743</v>
      </c>
      <c r="D8846" s="53" t="n">
        <v>0.1</v>
      </c>
      <c r="E8846" s="53" t="n">
        <v>36.42</v>
      </c>
      <c r="F8846" s="0" t="s">
        <v>1458</v>
      </c>
      <c r="G8846" s="0" t="str">
        <f aca="false">LEFT(B8846,2)</f>
        <v>29</v>
      </c>
      <c r="H8846" s="0" t="str">
        <f aca="false">I8846&amp;"_"&amp;G8846&amp;"_"&amp;F8846</f>
        <v>Loevfroe_29_20190912_DL2019042_NoerreGym_koersel2</v>
      </c>
      <c r="I8846" s="61" t="str">
        <f aca="false">MID(RIGHT(B8846,LEN(B8846)-3),1,FIND("_",RIGHT(B8846,LEN(B8846)-3))-1)</f>
        <v>Loevfroe</v>
      </c>
      <c r="J8846" s="61" t="str">
        <f aca="false">TRIM(SUBSTITUTE(RIGHT(B8846,FIND(I8846,B8846)+1),"_",""))</f>
        <v>PosK</v>
      </c>
      <c r="K8846" s="0" t="n">
        <f aca="false">IFERROR(VALUE(SUBSTITUTE(E8846,".",",")),E8846)</f>
        <v>36.42</v>
      </c>
      <c r="L8846" s="61" t="n">
        <f aca="false">IF(J8846="PosK",SUMIFS(K:K,J:J,"PosK",H:H,H8846),"")</f>
        <v>36.42</v>
      </c>
      <c r="M8846" s="61" t="n">
        <f aca="false">IF(J8846="PosK",SUMIFS(K:K,J:J,"NegK",H:H,H8846),"")</f>
        <v>0</v>
      </c>
      <c r="N8846" s="61" t="n">
        <f aca="false">IF(J8846="PosK",SUMIFS(K:K,J:J,"eDNA",H:H,H8846),"")</f>
        <v>0</v>
      </c>
      <c r="P8846" s="62" t="n">
        <f aca="false">IF(K8848="No Ct",0,K8848)</f>
        <v>0</v>
      </c>
      <c r="Q8846" s="62" t="n">
        <f aca="false">IF(K8849="No Ct",0,K8849)</f>
        <v>0</v>
      </c>
      <c r="R8846" s="0" t="str">
        <f aca="false">IF(AND(L8846&gt;0,M8846=0),"Valid","Invalid")</f>
        <v>Valid</v>
      </c>
      <c r="S8846" s="0" t="str">
        <f aca="false">IF(OR(P8846&gt;1,Q8846&gt;1),"Present","Absent")</f>
        <v>Absent</v>
      </c>
      <c r="T8846" s="63" t="str">
        <f aca="false">IF(OR(AND(P8846&gt;1,P8846&lt;41),AND(Q8846&gt;1,Q8846&lt;41)),"Ct&lt;41","Ct&gt;41")</f>
        <v>Ct&gt;41</v>
      </c>
      <c r="U8846" s="0" t="str">
        <f aca="false">I8846</f>
        <v>Loevfroe</v>
      </c>
      <c r="V8846" s="0" t="str">
        <f aca="false">MID(F8846,10,9)</f>
        <v>DL2019042</v>
      </c>
      <c r="W8846" s="64" t="str">
        <f aca="false">V8846&amp;"_"&amp;U8846&amp;"_"&amp;R8846&amp;"_"&amp;S8846&amp;"_"&amp;T8846</f>
        <v>DL2019042_Loevfroe_Valid_Absent_Ct&gt;41</v>
      </c>
    </row>
    <row r="8847" customFormat="false" ht="14.25" hidden="false" customHeight="false" outlineLevel="0" collapsed="false">
      <c r="A8847" s="0" t="s">
        <v>780</v>
      </c>
      <c r="B8847" s="52" t="s">
        <v>1038</v>
      </c>
      <c r="C8847" s="52" t="s">
        <v>747</v>
      </c>
      <c r="D8847" s="53" t="n">
        <v>0.1</v>
      </c>
      <c r="E8847" s="53" t="s">
        <v>748</v>
      </c>
      <c r="F8847" s="0" t="s">
        <v>1458</v>
      </c>
      <c r="G8847" s="0" t="str">
        <f aca="false">LEFT(B8847,2)</f>
        <v>29</v>
      </c>
      <c r="H8847" s="0" t="str">
        <f aca="false">I8847&amp;"_"&amp;G8847&amp;"_"&amp;F8847</f>
        <v>Loevfroe_29_20190912_DL2019042_NoerreGym_koersel2</v>
      </c>
      <c r="I8847" s="61" t="str">
        <f aca="false">MID(RIGHT(B8847,LEN(B8847)-3),1,FIND("_",RIGHT(B8847,LEN(B8847)-3))-1)</f>
        <v>Loevfroe</v>
      </c>
      <c r="J8847" s="61" t="str">
        <f aca="false">TRIM(SUBSTITUTE(RIGHT(B8847,FIND(I8847,B8847)+1),"_",""))</f>
        <v>NegK</v>
      </c>
      <c r="K8847" s="0" t="str">
        <f aca="false">IFERROR(VALUE(SUBSTITUTE(E8847,".",",")),E8847)</f>
        <v>No Ct</v>
      </c>
      <c r="L8847" s="61" t="str">
        <f aca="false">IF(J8847="PosK",SUMIFS(K:K,J:J,"PosK",H:H,H8847),"")</f>
        <v/>
      </c>
      <c r="M8847" s="61" t="str">
        <f aca="false">IF(J8847="PosK",SUMIFS(K:K,J:J,"NegK",H:H,H8847),"")</f>
        <v/>
      </c>
      <c r="N8847" s="61" t="str">
        <f aca="false">IF(J8847="PosK",SUMIFS(K:K,J:J,"eDNA",H:H,H8847),"")</f>
        <v/>
      </c>
    </row>
    <row r="8848" customFormat="false" ht="14.25" hidden="false" customHeight="false" outlineLevel="0" collapsed="false">
      <c r="A8848" s="0" t="s">
        <v>782</v>
      </c>
      <c r="B8848" s="52" t="s">
        <v>1039</v>
      </c>
      <c r="C8848" s="52" t="s">
        <v>751</v>
      </c>
      <c r="D8848" s="53" t="n">
        <v>0.1</v>
      </c>
      <c r="E8848" s="53" t="s">
        <v>748</v>
      </c>
      <c r="F8848" s="0" t="s">
        <v>1458</v>
      </c>
      <c r="G8848" s="0" t="str">
        <f aca="false">LEFT(B8848,2)</f>
        <v>29</v>
      </c>
      <c r="H8848" s="0" t="str">
        <f aca="false">I8848&amp;"_"&amp;G8848&amp;"_"&amp;F8848</f>
        <v>Loevfroe_29_20190912_DL2019042_NoerreGym_koersel2</v>
      </c>
      <c r="I8848" s="61" t="str">
        <f aca="false">MID(RIGHT(B8848,LEN(B8848)-3),1,FIND("_",RIGHT(B8848,LEN(B8848)-3))-1)</f>
        <v>Loevfroe</v>
      </c>
      <c r="J8848" s="61" t="str">
        <f aca="false">TRIM(SUBSTITUTE(RIGHT(B8848,FIND(I8848,B8848)+1),"_",""))</f>
        <v>eDNA</v>
      </c>
      <c r="K8848" s="0" t="str">
        <f aca="false">IFERROR(VALUE(SUBSTITUTE(E8848,".",",")),E8848)</f>
        <v>No Ct</v>
      </c>
      <c r="L8848" s="61" t="str">
        <f aca="false">IF(J8848="PosK",SUMIFS(K:K,J:J,"PosK",H:H,H8848),"")</f>
        <v/>
      </c>
      <c r="M8848" s="61" t="str">
        <f aca="false">IF(J8848="PosK",SUMIFS(K:K,J:J,"NegK",H:H,H8848),"")</f>
        <v/>
      </c>
      <c r="N8848" s="61" t="str">
        <f aca="false">IF(J8848="PosK",SUMIFS(K:K,J:J,"eDNA",H:H,H8848),"")</f>
        <v/>
      </c>
      <c r="Q8848" s="62"/>
    </row>
    <row r="8849" customFormat="false" ht="14.25" hidden="false" customHeight="false" outlineLevel="0" collapsed="false">
      <c r="A8849" s="0" t="s">
        <v>784</v>
      </c>
      <c r="B8849" s="52" t="s">
        <v>1039</v>
      </c>
      <c r="C8849" s="52" t="s">
        <v>751</v>
      </c>
      <c r="D8849" s="53" t="n">
        <v>0.1</v>
      </c>
      <c r="E8849" s="53" t="s">
        <v>748</v>
      </c>
      <c r="F8849" s="0" t="s">
        <v>1458</v>
      </c>
      <c r="G8849" s="0" t="str">
        <f aca="false">LEFT(B8849,2)</f>
        <v>29</v>
      </c>
      <c r="H8849" s="0" t="str">
        <f aca="false">I8849&amp;"_"&amp;G8849&amp;"_"&amp;F8849</f>
        <v>Loevfroe_29_20190912_DL2019042_NoerreGym_koersel2</v>
      </c>
      <c r="I8849" s="61" t="str">
        <f aca="false">MID(RIGHT(B8849,LEN(B8849)-3),1,FIND("_",RIGHT(B8849,LEN(B8849)-3))-1)</f>
        <v>Loevfroe</v>
      </c>
      <c r="J8849" s="61" t="str">
        <f aca="false">TRIM(SUBSTITUTE(RIGHT(B8849,FIND(I8849,B8849)+1),"_",""))</f>
        <v>eDNA</v>
      </c>
      <c r="K8849" s="0" t="str">
        <f aca="false">IFERROR(VALUE(SUBSTITUTE(E8849,".",",")),E8849)</f>
        <v>No Ct</v>
      </c>
      <c r="L8849" s="61" t="str">
        <f aca="false">IF(J8849="PosK",SUMIFS(K:K,J:J,"PosK",H:H,H8849),"")</f>
        <v/>
      </c>
      <c r="M8849" s="61" t="str">
        <f aca="false">IF(J8849="PosK",SUMIFS(K:K,J:J,"NegK",H:H,H8849),"")</f>
        <v/>
      </c>
      <c r="N8849" s="61" t="str">
        <f aca="false">IF(J8849="PosK",SUMIFS(K:K,J:J,"eDNA",H:H,H8849),"")</f>
        <v/>
      </c>
      <c r="P8849" s="62"/>
      <c r="T8849" s="63"/>
      <c r="W8849" s="64"/>
    </row>
    <row r="8850" customFormat="false" ht="14.25" hidden="false" customHeight="false" outlineLevel="0" collapsed="false">
      <c r="A8850" s="0" t="s">
        <v>786</v>
      </c>
      <c r="B8850" s="52" t="s">
        <v>1041</v>
      </c>
      <c r="C8850" s="52" t="s">
        <v>743</v>
      </c>
      <c r="D8850" s="53" t="n">
        <v>0.1</v>
      </c>
      <c r="E8850" s="53" t="s">
        <v>748</v>
      </c>
      <c r="F8850" s="0" t="s">
        <v>1458</v>
      </c>
      <c r="G8850" s="0" t="str">
        <f aca="false">LEFT(B8850,2)</f>
        <v>30</v>
      </c>
      <c r="H8850" s="0" t="str">
        <f aca="false">I8850&amp;"_"&amp;G8850&amp;"_"&amp;F8850</f>
        <v>Klokkefroe_30_20190912_DL2019042_NoerreGym_koersel2</v>
      </c>
      <c r="I8850" s="61" t="str">
        <f aca="false">MID(RIGHT(B8850,LEN(B8850)-3),1,FIND("_",RIGHT(B8850,LEN(B8850)-3))-1)</f>
        <v>Klokkefroe</v>
      </c>
      <c r="J8850" s="61" t="str">
        <f aca="false">TRIM(SUBSTITUTE(RIGHT(B8850,FIND(I8850,B8850)+1),"_",""))</f>
        <v>PosK</v>
      </c>
      <c r="K8850" s="0" t="str">
        <f aca="false">IFERROR(VALUE(SUBSTITUTE(E8850,".",",")),E8850)</f>
        <v>No Ct</v>
      </c>
      <c r="L8850" s="61" t="n">
        <f aca="false">IF(J8850="PosK",SUMIFS(K:K,J:J,"PosK",H:H,H8850),"")</f>
        <v>0</v>
      </c>
      <c r="M8850" s="61" t="n">
        <f aca="false">IF(J8850="PosK",SUMIFS(K:K,J:J,"NegK",H:H,H8850),"")</f>
        <v>0</v>
      </c>
      <c r="N8850" s="61" t="n">
        <f aca="false">IF(J8850="PosK",SUMIFS(K:K,J:J,"eDNA",H:H,H8850),"")</f>
        <v>27.05</v>
      </c>
      <c r="P8850" s="62" t="n">
        <f aca="false">IF(K8852="No Ct",0,K8852)</f>
        <v>0</v>
      </c>
      <c r="Q8850" s="62" t="n">
        <f aca="false">IF(K8853="No Ct",0,K8853)</f>
        <v>27.05</v>
      </c>
      <c r="R8850" s="0" t="str">
        <f aca="false">IF(AND(L8850&gt;0,M8850=0),"Valid","Invalid")</f>
        <v>Invalid</v>
      </c>
      <c r="S8850" s="0" t="str">
        <f aca="false">IF(OR(P8850&gt;1,Q8850&gt;1),"Present","Absent")</f>
        <v>Present</v>
      </c>
      <c r="T8850" s="63" t="str">
        <f aca="false">IF(OR(AND(P8850&gt;1,P8850&lt;41),AND(Q8850&gt;1,Q8850&lt;41)),"Ct&lt;41","Ct&gt;41")</f>
        <v>Ct&lt;41</v>
      </c>
      <c r="U8850" s="0" t="str">
        <f aca="false">I8850</f>
        <v>Klokkefroe</v>
      </c>
      <c r="V8850" s="0" t="str">
        <f aca="false">MID(F8850,10,9)</f>
        <v>DL2019042</v>
      </c>
      <c r="W8850" s="64" t="str">
        <f aca="false">V8850&amp;"_"&amp;U8850&amp;"_"&amp;R8850&amp;"_"&amp;S8850&amp;"_"&amp;T8850</f>
        <v>DL2019042_Klokkefroe_Invalid_Present_Ct&lt;41</v>
      </c>
    </row>
    <row r="8851" customFormat="false" ht="14.25" hidden="false" customHeight="false" outlineLevel="0" collapsed="false">
      <c r="A8851" s="0" t="s">
        <v>788</v>
      </c>
      <c r="B8851" s="52" t="s">
        <v>1042</v>
      </c>
      <c r="C8851" s="52" t="s">
        <v>747</v>
      </c>
      <c r="D8851" s="53" t="n">
        <v>0.1</v>
      </c>
      <c r="E8851" s="53" t="s">
        <v>748</v>
      </c>
      <c r="F8851" s="0" t="s">
        <v>1458</v>
      </c>
      <c r="G8851" s="0" t="str">
        <f aca="false">LEFT(B8851,2)</f>
        <v>30</v>
      </c>
      <c r="H8851" s="0" t="str">
        <f aca="false">I8851&amp;"_"&amp;G8851&amp;"_"&amp;F8851</f>
        <v>Klokkefroe_30_20190912_DL2019042_NoerreGym_koersel2</v>
      </c>
      <c r="I8851" s="61" t="str">
        <f aca="false">MID(RIGHT(B8851,LEN(B8851)-3),1,FIND("_",RIGHT(B8851,LEN(B8851)-3))-1)</f>
        <v>Klokkefroe</v>
      </c>
      <c r="J8851" s="61" t="str">
        <f aca="false">TRIM(SUBSTITUTE(RIGHT(B8851,FIND(I8851,B8851)+1),"_",""))</f>
        <v>NegK</v>
      </c>
      <c r="K8851" s="0" t="str">
        <f aca="false">IFERROR(VALUE(SUBSTITUTE(E8851,".",",")),E8851)</f>
        <v>No Ct</v>
      </c>
      <c r="L8851" s="61" t="str">
        <f aca="false">IF(J8851="PosK",SUMIFS(K:K,J:J,"PosK",H:H,H8851),"")</f>
        <v/>
      </c>
      <c r="M8851" s="61" t="str">
        <f aca="false">IF(J8851="PosK",SUMIFS(K:K,J:J,"NegK",H:H,H8851),"")</f>
        <v/>
      </c>
      <c r="N8851" s="61" t="str">
        <f aca="false">IF(J8851="PosK",SUMIFS(K:K,J:J,"eDNA",H:H,H8851),"")</f>
        <v/>
      </c>
    </row>
    <row r="8852" customFormat="false" ht="14.25" hidden="false" customHeight="false" outlineLevel="0" collapsed="false">
      <c r="A8852" s="0" t="s">
        <v>790</v>
      </c>
      <c r="B8852" s="52" t="s">
        <v>1043</v>
      </c>
      <c r="C8852" s="52" t="s">
        <v>751</v>
      </c>
      <c r="D8852" s="53" t="n">
        <v>0.1</v>
      </c>
      <c r="E8852" s="53" t="s">
        <v>748</v>
      </c>
      <c r="F8852" s="0" t="s">
        <v>1458</v>
      </c>
      <c r="G8852" s="0" t="str">
        <f aca="false">LEFT(B8852,2)</f>
        <v>30</v>
      </c>
      <c r="H8852" s="0" t="str">
        <f aca="false">I8852&amp;"_"&amp;G8852&amp;"_"&amp;F8852</f>
        <v>Klokkefroe_30_20190912_DL2019042_NoerreGym_koersel2</v>
      </c>
      <c r="I8852" s="61" t="str">
        <f aca="false">MID(RIGHT(B8852,LEN(B8852)-3),1,FIND("_",RIGHT(B8852,LEN(B8852)-3))-1)</f>
        <v>Klokkefroe</v>
      </c>
      <c r="J8852" s="61" t="str">
        <f aca="false">TRIM(SUBSTITUTE(RIGHT(B8852,FIND(I8852,B8852)+1),"_",""))</f>
        <v>eDNA</v>
      </c>
      <c r="K8852" s="0" t="str">
        <f aca="false">IFERROR(VALUE(SUBSTITUTE(E8852,".",",")),E8852)</f>
        <v>No Ct</v>
      </c>
      <c r="L8852" s="61" t="str">
        <f aca="false">IF(J8852="PosK",SUMIFS(K:K,J:J,"PosK",H:H,H8852),"")</f>
        <v/>
      </c>
      <c r="M8852" s="61" t="str">
        <f aca="false">IF(J8852="PosK",SUMIFS(K:K,J:J,"NegK",H:H,H8852),"")</f>
        <v/>
      </c>
      <c r="N8852" s="61" t="str">
        <f aca="false">IF(J8852="PosK",SUMIFS(K:K,J:J,"eDNA",H:H,H8852),"")</f>
        <v/>
      </c>
      <c r="Q8852" s="62"/>
    </row>
    <row r="8853" customFormat="false" ht="14.25" hidden="false" customHeight="false" outlineLevel="0" collapsed="false">
      <c r="A8853" s="0" t="s">
        <v>792</v>
      </c>
      <c r="B8853" s="52" t="s">
        <v>1043</v>
      </c>
      <c r="C8853" s="52" t="s">
        <v>751</v>
      </c>
      <c r="D8853" s="53" t="n">
        <v>0.1</v>
      </c>
      <c r="E8853" s="53" t="n">
        <v>27.05</v>
      </c>
      <c r="F8853" s="0" t="s">
        <v>1458</v>
      </c>
      <c r="G8853" s="0" t="str">
        <f aca="false">LEFT(B8853,2)</f>
        <v>30</v>
      </c>
      <c r="H8853" s="0" t="str">
        <f aca="false">I8853&amp;"_"&amp;G8853&amp;"_"&amp;F8853</f>
        <v>Klokkefroe_30_20190912_DL2019042_NoerreGym_koersel2</v>
      </c>
      <c r="I8853" s="61" t="str">
        <f aca="false">MID(RIGHT(B8853,LEN(B8853)-3),1,FIND("_",RIGHT(B8853,LEN(B8853)-3))-1)</f>
        <v>Klokkefroe</v>
      </c>
      <c r="J8853" s="61" t="str">
        <f aca="false">TRIM(SUBSTITUTE(RIGHT(B8853,FIND(I8853,B8853)+1),"_",""))</f>
        <v>eDNA</v>
      </c>
      <c r="K8853" s="0" t="n">
        <f aca="false">IFERROR(VALUE(SUBSTITUTE(E8853,".",",")),E8853)</f>
        <v>27.05</v>
      </c>
      <c r="L8853" s="61" t="str">
        <f aca="false">IF(J8853="PosK",SUMIFS(K:K,J:J,"PosK",H:H,H8853),"")</f>
        <v/>
      </c>
      <c r="M8853" s="61" t="str">
        <f aca="false">IF(J8853="PosK",SUMIFS(K:K,J:J,"NegK",H:H,H8853),"")</f>
        <v/>
      </c>
      <c r="N8853" s="61" t="str">
        <f aca="false">IF(J8853="PosK",SUMIFS(K:K,J:J,"eDNA",H:H,H8853),"")</f>
        <v/>
      </c>
      <c r="P8853" s="62"/>
      <c r="T8853" s="63"/>
      <c r="W8853" s="64"/>
    </row>
    <row r="8854" customFormat="false" ht="14.25" hidden="false" customHeight="false" outlineLevel="0" collapsed="false">
      <c r="A8854" s="0" t="s">
        <v>794</v>
      </c>
      <c r="B8854" s="52" t="s">
        <v>1045</v>
      </c>
      <c r="C8854" s="52" t="s">
        <v>743</v>
      </c>
      <c r="D8854" s="53" t="n">
        <v>0.1</v>
      </c>
      <c r="E8854" s="53" t="n">
        <v>30.12</v>
      </c>
      <c r="F8854" s="0" t="s">
        <v>1458</v>
      </c>
      <c r="G8854" s="0" t="str">
        <f aca="false">LEFT(B8854,2)</f>
        <v>31</v>
      </c>
      <c r="H8854" s="0" t="str">
        <f aca="false">I8854&amp;"_"&amp;G8854&amp;"_"&amp;F8854</f>
        <v>Bjergsalamander_31_20190912_DL2019042_NoerreGym_koersel2</v>
      </c>
      <c r="I8854" s="61" t="str">
        <f aca="false">MID(RIGHT(B8854,LEN(B8854)-3),1,FIND("_",RIGHT(B8854,LEN(B8854)-3))-1)</f>
        <v>Bjergsalamander</v>
      </c>
      <c r="J8854" s="61" t="str">
        <f aca="false">TRIM(SUBSTITUTE(RIGHT(B8854,FIND(I8854,B8854)+1),"_",""))</f>
        <v>PosK</v>
      </c>
      <c r="K8854" s="0" t="n">
        <f aca="false">IFERROR(VALUE(SUBSTITUTE(E8854,".",",")),E8854)</f>
        <v>30.12</v>
      </c>
      <c r="L8854" s="61" t="n">
        <f aca="false">IF(J8854="PosK",SUMIFS(K:K,J:J,"PosK",H:H,H8854),"")</f>
        <v>30.12</v>
      </c>
      <c r="M8854" s="61" t="n">
        <f aca="false">IF(J8854="PosK",SUMIFS(K:K,J:J,"NegK",H:H,H8854),"")</f>
        <v>0</v>
      </c>
      <c r="N8854" s="61" t="n">
        <f aca="false">IF(J8854="PosK",SUMIFS(K:K,J:J,"eDNA",H:H,H8854),"")</f>
        <v>0</v>
      </c>
      <c r="P8854" s="62" t="n">
        <f aca="false">IF(K8856="No Ct",0,K8856)</f>
        <v>0</v>
      </c>
      <c r="Q8854" s="62" t="n">
        <f aca="false">IF(K8857="No Ct",0,K8857)</f>
        <v>0</v>
      </c>
      <c r="R8854" s="0" t="str">
        <f aca="false">IF(AND(L8854&gt;0,M8854=0),"Valid","Invalid")</f>
        <v>Valid</v>
      </c>
      <c r="S8854" s="0" t="str">
        <f aca="false">IF(OR(P8854&gt;1,Q8854&gt;1),"Present","Absent")</f>
        <v>Absent</v>
      </c>
      <c r="T8854" s="63" t="str">
        <f aca="false">IF(OR(AND(P8854&gt;1,P8854&lt;41),AND(Q8854&gt;1,Q8854&lt;41)),"Ct&lt;41","Ct&gt;41")</f>
        <v>Ct&gt;41</v>
      </c>
      <c r="U8854" s="0" t="str">
        <f aca="false">I8854</f>
        <v>Bjergsalamander</v>
      </c>
      <c r="V8854" s="0" t="str">
        <f aca="false">MID(F8854,10,9)</f>
        <v>DL2019042</v>
      </c>
      <c r="W8854" s="64" t="str">
        <f aca="false">V8854&amp;"_"&amp;U8854&amp;"_"&amp;R8854&amp;"_"&amp;S8854&amp;"_"&amp;T8854</f>
        <v>DL2019042_Bjergsalamander_Valid_Absent_Ct&gt;41</v>
      </c>
    </row>
    <row r="8855" customFormat="false" ht="14.25" hidden="false" customHeight="false" outlineLevel="0" collapsed="false">
      <c r="A8855" s="0" t="s">
        <v>796</v>
      </c>
      <c r="B8855" s="52" t="s">
        <v>1046</v>
      </c>
      <c r="C8855" s="52" t="s">
        <v>747</v>
      </c>
      <c r="D8855" s="53" t="n">
        <v>0.1</v>
      </c>
      <c r="E8855" s="53" t="s">
        <v>748</v>
      </c>
      <c r="F8855" s="0" t="s">
        <v>1458</v>
      </c>
      <c r="G8855" s="0" t="str">
        <f aca="false">LEFT(B8855,2)</f>
        <v>31</v>
      </c>
      <c r="H8855" s="0" t="str">
        <f aca="false">I8855&amp;"_"&amp;G8855&amp;"_"&amp;F8855</f>
        <v>Bjergsalamander_31_20190912_DL2019042_NoerreGym_koersel2</v>
      </c>
      <c r="I8855" s="61" t="str">
        <f aca="false">MID(RIGHT(B8855,LEN(B8855)-3),1,FIND("_",RIGHT(B8855,LEN(B8855)-3))-1)</f>
        <v>Bjergsalamander</v>
      </c>
      <c r="J8855" s="61" t="str">
        <f aca="false">TRIM(SUBSTITUTE(RIGHT(B8855,FIND(I8855,B8855)+1),"_",""))</f>
        <v>NegK</v>
      </c>
      <c r="K8855" s="0" t="str">
        <f aca="false">IFERROR(VALUE(SUBSTITUTE(E8855,".",",")),E8855)</f>
        <v>No Ct</v>
      </c>
      <c r="L8855" s="61" t="str">
        <f aca="false">IF(J8855="PosK",SUMIFS(K:K,J:J,"PosK",H:H,H8855),"")</f>
        <v/>
      </c>
      <c r="M8855" s="61" t="str">
        <f aca="false">IF(J8855="PosK",SUMIFS(K:K,J:J,"NegK",H:H,H8855),"")</f>
        <v/>
      </c>
      <c r="N8855" s="61" t="str">
        <f aca="false">IF(J8855="PosK",SUMIFS(K:K,J:J,"eDNA",H:H,H8855),"")</f>
        <v/>
      </c>
    </row>
    <row r="8856" customFormat="false" ht="14.25" hidden="false" customHeight="false" outlineLevel="0" collapsed="false">
      <c r="A8856" s="0" t="s">
        <v>798</v>
      </c>
      <c r="B8856" s="52" t="s">
        <v>1047</v>
      </c>
      <c r="C8856" s="52" t="s">
        <v>751</v>
      </c>
      <c r="D8856" s="53" t="n">
        <v>0.1</v>
      </c>
      <c r="E8856" s="53" t="s">
        <v>748</v>
      </c>
      <c r="F8856" s="0" t="s">
        <v>1458</v>
      </c>
      <c r="G8856" s="0" t="str">
        <f aca="false">LEFT(B8856,2)</f>
        <v>31</v>
      </c>
      <c r="H8856" s="0" t="str">
        <f aca="false">I8856&amp;"_"&amp;G8856&amp;"_"&amp;F8856</f>
        <v>Bjergsalamander_31_20190912_DL2019042_NoerreGym_koersel2</v>
      </c>
      <c r="I8856" s="61" t="str">
        <f aca="false">MID(RIGHT(B8856,LEN(B8856)-3),1,FIND("_",RIGHT(B8856,LEN(B8856)-3))-1)</f>
        <v>Bjergsalamander</v>
      </c>
      <c r="J8856" s="61" t="str">
        <f aca="false">TRIM(SUBSTITUTE(RIGHT(B8856,FIND(I8856,B8856)+1),"_",""))</f>
        <v>eDNA</v>
      </c>
      <c r="K8856" s="0" t="str">
        <f aca="false">IFERROR(VALUE(SUBSTITUTE(E8856,".",",")),E8856)</f>
        <v>No Ct</v>
      </c>
      <c r="L8856" s="61" t="str">
        <f aca="false">IF(J8856="PosK",SUMIFS(K:K,J:J,"PosK",H:H,H8856),"")</f>
        <v/>
      </c>
      <c r="M8856" s="61" t="str">
        <f aca="false">IF(J8856="PosK",SUMIFS(K:K,J:J,"NegK",H:H,H8856),"")</f>
        <v/>
      </c>
      <c r="N8856" s="61" t="str">
        <f aca="false">IF(J8856="PosK",SUMIFS(K:K,J:J,"eDNA",H:H,H8856),"")</f>
        <v/>
      </c>
      <c r="Q8856" s="62"/>
    </row>
    <row r="8857" customFormat="false" ht="14.25" hidden="false" customHeight="false" outlineLevel="0" collapsed="false">
      <c r="A8857" s="0" t="s">
        <v>800</v>
      </c>
      <c r="B8857" s="52" t="s">
        <v>1047</v>
      </c>
      <c r="C8857" s="52" t="s">
        <v>751</v>
      </c>
      <c r="D8857" s="53" t="n">
        <v>0.1</v>
      </c>
      <c r="E8857" s="53" t="s">
        <v>748</v>
      </c>
      <c r="F8857" s="0" t="s">
        <v>1458</v>
      </c>
      <c r="G8857" s="0" t="str">
        <f aca="false">LEFT(B8857,2)</f>
        <v>31</v>
      </c>
      <c r="H8857" s="0" t="str">
        <f aca="false">I8857&amp;"_"&amp;G8857&amp;"_"&amp;F8857</f>
        <v>Bjergsalamander_31_20190912_DL2019042_NoerreGym_koersel2</v>
      </c>
      <c r="I8857" s="61" t="str">
        <f aca="false">MID(RIGHT(B8857,LEN(B8857)-3),1,FIND("_",RIGHT(B8857,LEN(B8857)-3))-1)</f>
        <v>Bjergsalamander</v>
      </c>
      <c r="J8857" s="61" t="str">
        <f aca="false">TRIM(SUBSTITUTE(RIGHT(B8857,FIND(I8857,B8857)+1),"_",""))</f>
        <v>eDNA</v>
      </c>
      <c r="K8857" s="0" t="str">
        <f aca="false">IFERROR(VALUE(SUBSTITUTE(E8857,".",",")),E8857)</f>
        <v>No Ct</v>
      </c>
      <c r="L8857" s="61" t="str">
        <f aca="false">IF(J8857="PosK",SUMIFS(K:K,J:J,"PosK",H:H,H8857),"")</f>
        <v/>
      </c>
      <c r="M8857" s="61" t="str">
        <f aca="false">IF(J8857="PosK",SUMIFS(K:K,J:J,"NegK",H:H,H8857),"")</f>
        <v/>
      </c>
      <c r="N8857" s="61" t="str">
        <f aca="false">IF(J8857="PosK",SUMIFS(K:K,J:J,"eDNA",H:H,H8857),"")</f>
        <v/>
      </c>
      <c r="P8857" s="62"/>
      <c r="T8857" s="63"/>
      <c r="W8857" s="64"/>
    </row>
    <row r="8858" customFormat="false" ht="14.25" hidden="false" customHeight="false" outlineLevel="0" collapsed="false">
      <c r="A8858" s="0" t="s">
        <v>802</v>
      </c>
      <c r="B8858" s="52" t="s">
        <v>1049</v>
      </c>
      <c r="C8858" s="52" t="s">
        <v>743</v>
      </c>
      <c r="D8858" s="53" t="n">
        <v>0.1</v>
      </c>
      <c r="E8858" s="53" t="s">
        <v>748</v>
      </c>
      <c r="F8858" s="0" t="s">
        <v>1458</v>
      </c>
      <c r="G8858" s="0" t="str">
        <f aca="false">LEFT(B8858,2)</f>
        <v>32</v>
      </c>
      <c r="H8858" s="0" t="str">
        <f aca="false">I8858&amp;"_"&amp;G8858&amp;"_"&amp;F8858</f>
        <v>Latterfroe_32_20190912_DL2019042_NoerreGym_koersel2</v>
      </c>
      <c r="I8858" s="61" t="str">
        <f aca="false">MID(RIGHT(B8858,LEN(B8858)-3),1,FIND("_",RIGHT(B8858,LEN(B8858)-3))-1)</f>
        <v>Latterfroe</v>
      </c>
      <c r="J8858" s="61" t="str">
        <f aca="false">TRIM(SUBSTITUTE(RIGHT(B8858,FIND(I8858,B8858)+1),"_",""))</f>
        <v>PosK</v>
      </c>
      <c r="K8858" s="0" t="str">
        <f aca="false">IFERROR(VALUE(SUBSTITUTE(E8858,".",",")),E8858)</f>
        <v>No Ct</v>
      </c>
      <c r="L8858" s="61" t="n">
        <f aca="false">IF(J8858="PosK",SUMIFS(K:K,J:J,"PosK",H:H,H8858),"")</f>
        <v>0</v>
      </c>
      <c r="M8858" s="61" t="n">
        <f aca="false">IF(J8858="PosK",SUMIFS(K:K,J:J,"NegK",H:H,H8858),"")</f>
        <v>0</v>
      </c>
      <c r="N8858" s="61" t="n">
        <f aca="false">IF(J8858="PosK",SUMIFS(K:K,J:J,"eDNA",H:H,H8858),"")</f>
        <v>0</v>
      </c>
      <c r="P8858" s="62" t="n">
        <f aca="false">IF(K8860="No Ct",0,K8860)</f>
        <v>0</v>
      </c>
      <c r="Q8858" s="62" t="n">
        <f aca="false">IF(K8861="No Ct",0,K8861)</f>
        <v>0</v>
      </c>
      <c r="R8858" s="0" t="str">
        <f aca="false">IF(AND(L8858&gt;0,M8858=0),"Valid","Invalid")</f>
        <v>Invalid</v>
      </c>
      <c r="S8858" s="0" t="str">
        <f aca="false">IF(OR(P8858&gt;1,Q8858&gt;1),"Present","Absent")</f>
        <v>Absent</v>
      </c>
      <c r="T8858" s="63" t="str">
        <f aca="false">IF(OR(AND(P8858&gt;1,P8858&lt;41),AND(Q8858&gt;1,Q8858&lt;41)),"Ct&lt;41","Ct&gt;41")</f>
        <v>Ct&gt;41</v>
      </c>
      <c r="U8858" s="0" t="str">
        <f aca="false">I8858</f>
        <v>Latterfroe</v>
      </c>
      <c r="V8858" s="0" t="str">
        <f aca="false">MID(F8858,10,9)</f>
        <v>DL2019042</v>
      </c>
      <c r="W8858" s="64" t="str">
        <f aca="false">V8858&amp;"_"&amp;U8858&amp;"_"&amp;R8858&amp;"_"&amp;S8858&amp;"_"&amp;T8858</f>
        <v>DL2019042_Latterfroe_Invalid_Absent_Ct&gt;41</v>
      </c>
    </row>
    <row r="8859" customFormat="false" ht="14.25" hidden="false" customHeight="false" outlineLevel="0" collapsed="false">
      <c r="A8859" s="0" t="s">
        <v>804</v>
      </c>
      <c r="B8859" s="52" t="s">
        <v>1050</v>
      </c>
      <c r="C8859" s="52" t="s">
        <v>747</v>
      </c>
      <c r="D8859" s="53" t="n">
        <v>0.1</v>
      </c>
      <c r="E8859" s="53" t="s">
        <v>748</v>
      </c>
      <c r="F8859" s="0" t="s">
        <v>1458</v>
      </c>
      <c r="G8859" s="0" t="str">
        <f aca="false">LEFT(B8859,2)</f>
        <v>32</v>
      </c>
      <c r="H8859" s="0" t="str">
        <f aca="false">I8859&amp;"_"&amp;G8859&amp;"_"&amp;F8859</f>
        <v>Latterfroe_32_20190912_DL2019042_NoerreGym_koersel2</v>
      </c>
      <c r="I8859" s="61" t="str">
        <f aca="false">MID(RIGHT(B8859,LEN(B8859)-3),1,FIND("_",RIGHT(B8859,LEN(B8859)-3))-1)</f>
        <v>Latterfroe</v>
      </c>
      <c r="J8859" s="61" t="str">
        <f aca="false">TRIM(SUBSTITUTE(RIGHT(B8859,FIND(I8859,B8859)+1),"_",""))</f>
        <v>NegK</v>
      </c>
      <c r="K8859" s="0" t="str">
        <f aca="false">IFERROR(VALUE(SUBSTITUTE(E8859,".",",")),E8859)</f>
        <v>No Ct</v>
      </c>
      <c r="L8859" s="61" t="str">
        <f aca="false">IF(J8859="PosK",SUMIFS(K:K,J:J,"PosK",H:H,H8859),"")</f>
        <v/>
      </c>
      <c r="M8859" s="61" t="str">
        <f aca="false">IF(J8859="PosK",SUMIFS(K:K,J:J,"NegK",H:H,H8859),"")</f>
        <v/>
      </c>
      <c r="N8859" s="61" t="str">
        <f aca="false">IF(J8859="PosK",SUMIFS(K:K,J:J,"eDNA",H:H,H8859),"")</f>
        <v/>
      </c>
    </row>
    <row r="8860" customFormat="false" ht="14.25" hidden="false" customHeight="false" outlineLevel="0" collapsed="false">
      <c r="A8860" s="0" t="s">
        <v>806</v>
      </c>
      <c r="B8860" s="52" t="s">
        <v>1051</v>
      </c>
      <c r="C8860" s="52" t="s">
        <v>751</v>
      </c>
      <c r="D8860" s="53" t="n">
        <v>0.1</v>
      </c>
      <c r="E8860" s="53" t="s">
        <v>748</v>
      </c>
      <c r="F8860" s="0" t="s">
        <v>1458</v>
      </c>
      <c r="G8860" s="0" t="str">
        <f aca="false">LEFT(B8860,2)</f>
        <v>32</v>
      </c>
      <c r="H8860" s="0" t="str">
        <f aca="false">I8860&amp;"_"&amp;G8860&amp;"_"&amp;F8860</f>
        <v>Latterfroe_32_20190912_DL2019042_NoerreGym_koersel2</v>
      </c>
      <c r="I8860" s="61" t="str">
        <f aca="false">MID(RIGHT(B8860,LEN(B8860)-3),1,FIND("_",RIGHT(B8860,LEN(B8860)-3))-1)</f>
        <v>Latterfroe</v>
      </c>
      <c r="J8860" s="61" t="str">
        <f aca="false">TRIM(SUBSTITUTE(RIGHT(B8860,FIND(I8860,B8860)+1),"_",""))</f>
        <v>eDNA</v>
      </c>
      <c r="K8860" s="0" t="str">
        <f aca="false">IFERROR(VALUE(SUBSTITUTE(E8860,".",",")),E8860)</f>
        <v>No Ct</v>
      </c>
      <c r="L8860" s="61" t="str">
        <f aca="false">IF(J8860="PosK",SUMIFS(K:K,J:J,"PosK",H:H,H8860),"")</f>
        <v/>
      </c>
      <c r="M8860" s="61" t="str">
        <f aca="false">IF(J8860="PosK",SUMIFS(K:K,J:J,"NegK",H:H,H8860),"")</f>
        <v/>
      </c>
      <c r="N8860" s="61" t="str">
        <f aca="false">IF(J8860="PosK",SUMIFS(K:K,J:J,"eDNA",H:H,H8860),"")</f>
        <v/>
      </c>
      <c r="Q8860" s="62"/>
    </row>
    <row r="8861" customFormat="false" ht="14.25" hidden="false" customHeight="false" outlineLevel="0" collapsed="false">
      <c r="A8861" s="0" t="s">
        <v>808</v>
      </c>
      <c r="B8861" s="52" t="s">
        <v>1051</v>
      </c>
      <c r="C8861" s="52" t="s">
        <v>751</v>
      </c>
      <c r="D8861" s="53" t="n">
        <v>0.1</v>
      </c>
      <c r="E8861" s="53" t="s">
        <v>748</v>
      </c>
      <c r="F8861" s="0" t="s">
        <v>1458</v>
      </c>
      <c r="G8861" s="0" t="str">
        <f aca="false">LEFT(B8861,2)</f>
        <v>32</v>
      </c>
      <c r="H8861" s="0" t="str">
        <f aca="false">I8861&amp;"_"&amp;G8861&amp;"_"&amp;F8861</f>
        <v>Latterfroe_32_20190912_DL2019042_NoerreGym_koersel2</v>
      </c>
      <c r="I8861" s="61" t="str">
        <f aca="false">MID(RIGHT(B8861,LEN(B8861)-3),1,FIND("_",RIGHT(B8861,LEN(B8861)-3))-1)</f>
        <v>Latterfroe</v>
      </c>
      <c r="J8861" s="61" t="str">
        <f aca="false">TRIM(SUBSTITUTE(RIGHT(B8861,FIND(I8861,B8861)+1),"_",""))</f>
        <v>eDNA</v>
      </c>
      <c r="K8861" s="0" t="str">
        <f aca="false">IFERROR(VALUE(SUBSTITUTE(E8861,".",",")),E8861)</f>
        <v>No Ct</v>
      </c>
      <c r="L8861" s="61" t="str">
        <f aca="false">IF(J8861="PosK",SUMIFS(K:K,J:J,"PosK",H:H,H8861),"")</f>
        <v/>
      </c>
      <c r="M8861" s="61" t="str">
        <f aca="false">IF(J8861="PosK",SUMIFS(K:K,J:J,"NegK",H:H,H8861),"")</f>
        <v/>
      </c>
      <c r="N8861" s="61" t="str">
        <f aca="false">IF(J8861="PosK",SUMIFS(K:K,J:J,"eDNA",H:H,H8861),"")</f>
        <v/>
      </c>
      <c r="P8861" s="62"/>
      <c r="T8861" s="63"/>
      <c r="W8861" s="64"/>
    </row>
    <row r="8862" customFormat="false" ht="14.25" hidden="false" customHeight="false" outlineLevel="0" collapsed="false">
      <c r="A8862" s="0" t="s">
        <v>810</v>
      </c>
      <c r="B8862" s="52" t="s">
        <v>1228</v>
      </c>
      <c r="C8862" s="52" t="s">
        <v>743</v>
      </c>
      <c r="D8862" s="53" t="n">
        <v>0.1</v>
      </c>
      <c r="E8862" s="53" t="n">
        <v>48</v>
      </c>
      <c r="F8862" s="0" t="s">
        <v>1458</v>
      </c>
      <c r="G8862" s="0" t="str">
        <f aca="false">LEFT(B8862,2)</f>
        <v>33</v>
      </c>
      <c r="H8862" s="0" t="str">
        <f aca="false">I8862&amp;"_"&amp;G8862&amp;"_"&amp;F8862</f>
        <v>KortbenetGroenFroe_33_20190912_DL2019042_NoerreGym_koersel2</v>
      </c>
      <c r="I8862" s="61" t="str">
        <f aca="false">MID(RIGHT(B8862,LEN(B8862)-3),1,FIND("_",RIGHT(B8862,LEN(B8862)-3))-1)</f>
        <v>KortbenetGroenFroe</v>
      </c>
      <c r="J8862" s="61" t="str">
        <f aca="false">TRIM(SUBSTITUTE(RIGHT(B8862,FIND(I8862,B8862)+1),"_",""))</f>
        <v>PosK</v>
      </c>
      <c r="K8862" s="0" t="n">
        <f aca="false">IFERROR(VALUE(SUBSTITUTE(E8862,".",",")),E8862)</f>
        <v>48</v>
      </c>
      <c r="L8862" s="61" t="n">
        <f aca="false">IF(J8862="PosK",SUMIFS(K:K,J:J,"PosK",H:H,H8862),"")</f>
        <v>48</v>
      </c>
      <c r="M8862" s="61" t="n">
        <f aca="false">IF(J8862="PosK",SUMIFS(K:K,J:J,"NegK",H:H,H8862),"")</f>
        <v>0</v>
      </c>
      <c r="N8862" s="61" t="n">
        <f aca="false">IF(J8862="PosK",SUMIFS(K:K,J:J,"eDNA",H:H,H8862),"")</f>
        <v>0</v>
      </c>
      <c r="P8862" s="62" t="n">
        <f aca="false">IF(K8864="No Ct",0,K8864)</f>
        <v>0</v>
      </c>
      <c r="Q8862" s="62" t="n">
        <f aca="false">IF(K8865="No Ct",0,K8865)</f>
        <v>0</v>
      </c>
      <c r="R8862" s="0" t="str">
        <f aca="false">IF(AND(L8862&gt;0,M8862=0),"Valid","Invalid")</f>
        <v>Valid</v>
      </c>
      <c r="S8862" s="0" t="str">
        <f aca="false">IF(OR(P8862&gt;1,Q8862&gt;1),"Present","Absent")</f>
        <v>Absent</v>
      </c>
      <c r="T8862" s="63" t="str">
        <f aca="false">IF(OR(AND(P8862&gt;1,P8862&lt;41),AND(Q8862&gt;1,Q8862&lt;41)),"Ct&lt;41","Ct&gt;41")</f>
        <v>Ct&gt;41</v>
      </c>
      <c r="U8862" s="0" t="str">
        <f aca="false">I8862</f>
        <v>KortbenetGroenFroe</v>
      </c>
      <c r="V8862" s="0" t="str">
        <f aca="false">MID(F8862,10,9)</f>
        <v>DL2019042</v>
      </c>
      <c r="W8862" s="64" t="str">
        <f aca="false">V8862&amp;"_"&amp;U8862&amp;"_"&amp;R8862&amp;"_"&amp;S8862&amp;"_"&amp;T8862</f>
        <v>DL2019042_KortbenetGroenFroe_Valid_Absent_Ct&gt;41</v>
      </c>
    </row>
    <row r="8863" customFormat="false" ht="14.25" hidden="false" customHeight="false" outlineLevel="0" collapsed="false">
      <c r="A8863" s="0" t="s">
        <v>812</v>
      </c>
      <c r="B8863" s="52" t="s">
        <v>1229</v>
      </c>
      <c r="C8863" s="52" t="s">
        <v>747</v>
      </c>
      <c r="D8863" s="53" t="n">
        <v>0.1</v>
      </c>
      <c r="E8863" s="53" t="s">
        <v>748</v>
      </c>
      <c r="F8863" s="0" t="s">
        <v>1458</v>
      </c>
      <c r="G8863" s="0" t="str">
        <f aca="false">LEFT(B8863,2)</f>
        <v>33</v>
      </c>
      <c r="H8863" s="0" t="str">
        <f aca="false">I8863&amp;"_"&amp;G8863&amp;"_"&amp;F8863</f>
        <v>KortbenetGroenFroe_33_20190912_DL2019042_NoerreGym_koersel2</v>
      </c>
      <c r="I8863" s="61" t="str">
        <f aca="false">MID(RIGHT(B8863,LEN(B8863)-3),1,FIND("_",RIGHT(B8863,LEN(B8863)-3))-1)</f>
        <v>KortbenetGroenFroe</v>
      </c>
      <c r="J8863" s="61" t="str">
        <f aca="false">TRIM(SUBSTITUTE(RIGHT(B8863,FIND(I8863,B8863)+1),"_",""))</f>
        <v>NegK</v>
      </c>
      <c r="K8863" s="0" t="str">
        <f aca="false">IFERROR(VALUE(SUBSTITUTE(E8863,".",",")),E8863)</f>
        <v>No Ct</v>
      </c>
      <c r="L8863" s="61" t="str">
        <f aca="false">IF(J8863="PosK",SUMIFS(K:K,J:J,"PosK",H:H,H8863),"")</f>
        <v/>
      </c>
      <c r="M8863" s="61" t="str">
        <f aca="false">IF(J8863="PosK",SUMIFS(K:K,J:J,"NegK",H:H,H8863),"")</f>
        <v/>
      </c>
      <c r="N8863" s="61" t="str">
        <f aca="false">IF(J8863="PosK",SUMIFS(K:K,J:J,"eDNA",H:H,H8863),"")</f>
        <v/>
      </c>
    </row>
    <row r="8864" customFormat="false" ht="14.25" hidden="false" customHeight="false" outlineLevel="0" collapsed="false">
      <c r="A8864" s="0" t="s">
        <v>814</v>
      </c>
      <c r="B8864" s="52" t="s">
        <v>1230</v>
      </c>
      <c r="C8864" s="52" t="s">
        <v>751</v>
      </c>
      <c r="D8864" s="53" t="n">
        <v>0.1</v>
      </c>
      <c r="E8864" s="53" t="s">
        <v>748</v>
      </c>
      <c r="F8864" s="0" t="s">
        <v>1458</v>
      </c>
      <c r="G8864" s="0" t="str">
        <f aca="false">LEFT(B8864,2)</f>
        <v>33</v>
      </c>
      <c r="H8864" s="0" t="str">
        <f aca="false">I8864&amp;"_"&amp;G8864&amp;"_"&amp;F8864</f>
        <v>KortbenetGroenFroe_33_20190912_DL2019042_NoerreGym_koersel2</v>
      </c>
      <c r="I8864" s="61" t="str">
        <f aca="false">MID(RIGHT(B8864,LEN(B8864)-3),1,FIND("_",RIGHT(B8864,LEN(B8864)-3))-1)</f>
        <v>KortbenetGroenFroe</v>
      </c>
      <c r="J8864" s="61" t="str">
        <f aca="false">TRIM(SUBSTITUTE(RIGHT(B8864,FIND(I8864,B8864)+1),"_",""))</f>
        <v>eDNA</v>
      </c>
      <c r="K8864" s="0" t="str">
        <f aca="false">IFERROR(VALUE(SUBSTITUTE(E8864,".",",")),E8864)</f>
        <v>No Ct</v>
      </c>
      <c r="L8864" s="61" t="str">
        <f aca="false">IF(J8864="PosK",SUMIFS(K:K,J:J,"PosK",H:H,H8864),"")</f>
        <v/>
      </c>
      <c r="M8864" s="61" t="str">
        <f aca="false">IF(J8864="PosK",SUMIFS(K:K,J:J,"NegK",H:H,H8864),"")</f>
        <v/>
      </c>
      <c r="N8864" s="61" t="str">
        <f aca="false">IF(J8864="PosK",SUMIFS(K:K,J:J,"eDNA",H:H,H8864),"")</f>
        <v/>
      </c>
      <c r="Q8864" s="62"/>
    </row>
    <row r="8865" customFormat="false" ht="14.25" hidden="false" customHeight="false" outlineLevel="0" collapsed="false">
      <c r="A8865" s="0" t="s">
        <v>816</v>
      </c>
      <c r="B8865" s="52" t="s">
        <v>1230</v>
      </c>
      <c r="C8865" s="52" t="s">
        <v>751</v>
      </c>
      <c r="D8865" s="53" t="n">
        <v>0.1</v>
      </c>
      <c r="E8865" s="53" t="s">
        <v>748</v>
      </c>
      <c r="F8865" s="0" t="s">
        <v>1458</v>
      </c>
      <c r="G8865" s="0" t="str">
        <f aca="false">LEFT(B8865,2)</f>
        <v>33</v>
      </c>
      <c r="H8865" s="0" t="str">
        <f aca="false">I8865&amp;"_"&amp;G8865&amp;"_"&amp;F8865</f>
        <v>KortbenetGroenFroe_33_20190912_DL2019042_NoerreGym_koersel2</v>
      </c>
      <c r="I8865" s="61" t="str">
        <f aca="false">MID(RIGHT(B8865,LEN(B8865)-3),1,FIND("_",RIGHT(B8865,LEN(B8865)-3))-1)</f>
        <v>KortbenetGroenFroe</v>
      </c>
      <c r="J8865" s="61" t="str">
        <f aca="false">TRIM(SUBSTITUTE(RIGHT(B8865,FIND(I8865,B8865)+1),"_",""))</f>
        <v>eDNA</v>
      </c>
      <c r="K8865" s="0" t="str">
        <f aca="false">IFERROR(VALUE(SUBSTITUTE(E8865,".",",")),E8865)</f>
        <v>No Ct</v>
      </c>
      <c r="L8865" s="61" t="str">
        <f aca="false">IF(J8865="PosK",SUMIFS(K:K,J:J,"PosK",H:H,H8865),"")</f>
        <v/>
      </c>
      <c r="M8865" s="61" t="str">
        <f aca="false">IF(J8865="PosK",SUMIFS(K:K,J:J,"NegK",H:H,H8865),"")</f>
        <v/>
      </c>
      <c r="N8865" s="61" t="str">
        <f aca="false">IF(J8865="PosK",SUMIFS(K:K,J:J,"eDNA",H:H,H8865),"")</f>
        <v/>
      </c>
      <c r="P8865" s="62"/>
      <c r="T8865" s="63"/>
      <c r="W8865" s="64"/>
    </row>
    <row r="8866" customFormat="false" ht="14.25" hidden="false" customHeight="false" outlineLevel="0" collapsed="false">
      <c r="A8866" s="0" t="s">
        <v>818</v>
      </c>
      <c r="B8866" s="52" t="s">
        <v>1232</v>
      </c>
      <c r="C8866" s="52" t="s">
        <v>743</v>
      </c>
      <c r="D8866" s="53" t="n">
        <v>0.1</v>
      </c>
      <c r="E8866" s="53" t="s">
        <v>748</v>
      </c>
      <c r="F8866" s="0" t="s">
        <v>1458</v>
      </c>
      <c r="G8866" s="0" t="str">
        <f aca="false">LEFT(B8866,2)</f>
        <v>34</v>
      </c>
      <c r="H8866" s="0" t="str">
        <f aca="false">I8866&amp;"_"&amp;G8866&amp;"_"&amp;F8866</f>
        <v>Soelvkarusse_34_20190912_DL2019042_NoerreGym_koersel2</v>
      </c>
      <c r="I8866" s="61" t="str">
        <f aca="false">MID(RIGHT(B8866,LEN(B8866)-3),1,FIND("_",RIGHT(B8866,LEN(B8866)-3))-1)</f>
        <v>Soelvkarusse</v>
      </c>
      <c r="J8866" s="61" t="str">
        <f aca="false">TRIM(SUBSTITUTE(RIGHT(B8866,FIND(I8866,B8866)+1),"_",""))</f>
        <v>PosK</v>
      </c>
      <c r="K8866" s="0" t="str">
        <f aca="false">IFERROR(VALUE(SUBSTITUTE(E8866,".",",")),E8866)</f>
        <v>No Ct</v>
      </c>
      <c r="L8866" s="61" t="n">
        <f aca="false">IF(J8866="PosK",SUMIFS(K:K,J:J,"PosK",H:H,H8866),"")</f>
        <v>0</v>
      </c>
      <c r="M8866" s="61" t="n">
        <f aca="false">IF(J8866="PosK",SUMIFS(K:K,J:J,"NegK",H:H,H8866),"")</f>
        <v>0</v>
      </c>
      <c r="N8866" s="61" t="n">
        <f aca="false">IF(J8866="PosK",SUMIFS(K:K,J:J,"eDNA",H:H,H8866),"")</f>
        <v>0</v>
      </c>
      <c r="P8866" s="62" t="n">
        <f aca="false">IF(K8868="No Ct",0,K8868)</f>
        <v>0</v>
      </c>
      <c r="Q8866" s="62" t="n">
        <f aca="false">IF(K8869="No Ct",0,K8869)</f>
        <v>0</v>
      </c>
      <c r="R8866" s="0" t="str">
        <f aca="false">IF(AND(L8866&gt;0,M8866=0),"Valid","Invalid")</f>
        <v>Invalid</v>
      </c>
      <c r="S8866" s="0" t="str">
        <f aca="false">IF(OR(P8866&gt;1,Q8866&gt;1),"Present","Absent")</f>
        <v>Absent</v>
      </c>
      <c r="T8866" s="63" t="str">
        <f aca="false">IF(OR(AND(P8866&gt;1,P8866&lt;41),AND(Q8866&gt;1,Q8866&lt;41)),"Ct&lt;41","Ct&gt;41")</f>
        <v>Ct&gt;41</v>
      </c>
      <c r="U8866" s="0" t="str">
        <f aca="false">I8866</f>
        <v>Soelvkarusse</v>
      </c>
      <c r="V8866" s="0" t="str">
        <f aca="false">MID(F8866,10,9)</f>
        <v>DL2019042</v>
      </c>
      <c r="W8866" s="64" t="str">
        <f aca="false">V8866&amp;"_"&amp;U8866&amp;"_"&amp;R8866&amp;"_"&amp;S8866&amp;"_"&amp;T8866</f>
        <v>DL2019042_Soelvkarusse_Invalid_Absent_Ct&gt;41</v>
      </c>
    </row>
    <row r="8867" customFormat="false" ht="14.25" hidden="false" customHeight="false" outlineLevel="0" collapsed="false">
      <c r="A8867" s="0" t="s">
        <v>820</v>
      </c>
      <c r="B8867" s="52" t="s">
        <v>1233</v>
      </c>
      <c r="C8867" s="52" t="s">
        <v>747</v>
      </c>
      <c r="D8867" s="53" t="n">
        <v>0.1</v>
      </c>
      <c r="E8867" s="53" t="s">
        <v>748</v>
      </c>
      <c r="F8867" s="0" t="s">
        <v>1458</v>
      </c>
      <c r="G8867" s="0" t="str">
        <f aca="false">LEFT(B8867,2)</f>
        <v>34</v>
      </c>
      <c r="H8867" s="0" t="str">
        <f aca="false">I8867&amp;"_"&amp;G8867&amp;"_"&amp;F8867</f>
        <v>Soelvkarusse_34_20190912_DL2019042_NoerreGym_koersel2</v>
      </c>
      <c r="I8867" s="61" t="str">
        <f aca="false">MID(RIGHT(B8867,LEN(B8867)-3),1,FIND("_",RIGHT(B8867,LEN(B8867)-3))-1)</f>
        <v>Soelvkarusse</v>
      </c>
      <c r="J8867" s="61" t="str">
        <f aca="false">TRIM(SUBSTITUTE(RIGHT(B8867,FIND(I8867,B8867)+1),"_",""))</f>
        <v>NegK</v>
      </c>
      <c r="K8867" s="0" t="str">
        <f aca="false">IFERROR(VALUE(SUBSTITUTE(E8867,".",",")),E8867)</f>
        <v>No Ct</v>
      </c>
      <c r="L8867" s="61" t="str">
        <f aca="false">IF(J8867="PosK",SUMIFS(K:K,J:J,"PosK",H:H,H8867),"")</f>
        <v/>
      </c>
      <c r="M8867" s="61" t="str">
        <f aca="false">IF(J8867="PosK",SUMIFS(K:K,J:J,"NegK",H:H,H8867),"")</f>
        <v/>
      </c>
      <c r="N8867" s="61" t="str">
        <f aca="false">IF(J8867="PosK",SUMIFS(K:K,J:J,"eDNA",H:H,H8867),"")</f>
        <v/>
      </c>
    </row>
    <row r="8868" customFormat="false" ht="14.25" hidden="false" customHeight="false" outlineLevel="0" collapsed="false">
      <c r="A8868" s="0" t="s">
        <v>822</v>
      </c>
      <c r="B8868" s="52" t="s">
        <v>1234</v>
      </c>
      <c r="C8868" s="52" t="s">
        <v>751</v>
      </c>
      <c r="D8868" s="53" t="n">
        <v>0.1</v>
      </c>
      <c r="E8868" s="53" t="s">
        <v>748</v>
      </c>
      <c r="F8868" s="0" t="s">
        <v>1458</v>
      </c>
      <c r="G8868" s="0" t="str">
        <f aca="false">LEFT(B8868,2)</f>
        <v>34</v>
      </c>
      <c r="H8868" s="0" t="str">
        <f aca="false">I8868&amp;"_"&amp;G8868&amp;"_"&amp;F8868</f>
        <v>Soelvkarusse_34_20190912_DL2019042_NoerreGym_koersel2</v>
      </c>
      <c r="I8868" s="61" t="str">
        <f aca="false">MID(RIGHT(B8868,LEN(B8868)-3),1,FIND("_",RIGHT(B8868,LEN(B8868)-3))-1)</f>
        <v>Soelvkarusse</v>
      </c>
      <c r="J8868" s="61" t="str">
        <f aca="false">TRIM(SUBSTITUTE(RIGHT(B8868,FIND(I8868,B8868)+1),"_",""))</f>
        <v>eDNA</v>
      </c>
      <c r="K8868" s="0" t="str">
        <f aca="false">IFERROR(VALUE(SUBSTITUTE(E8868,".",",")),E8868)</f>
        <v>No Ct</v>
      </c>
      <c r="L8868" s="61" t="str">
        <f aca="false">IF(J8868="PosK",SUMIFS(K:K,J:J,"PosK",H:H,H8868),"")</f>
        <v/>
      </c>
      <c r="M8868" s="61" t="str">
        <f aca="false">IF(J8868="PosK",SUMIFS(K:K,J:J,"NegK",H:H,H8868),"")</f>
        <v/>
      </c>
      <c r="N8868" s="61" t="str">
        <f aca="false">IF(J8868="PosK",SUMIFS(K:K,J:J,"eDNA",H:H,H8868),"")</f>
        <v/>
      </c>
      <c r="Q8868" s="62"/>
    </row>
    <row r="8869" customFormat="false" ht="14.25" hidden="false" customHeight="false" outlineLevel="0" collapsed="false">
      <c r="A8869" s="0" t="s">
        <v>824</v>
      </c>
      <c r="B8869" s="52" t="s">
        <v>1234</v>
      </c>
      <c r="C8869" s="52" t="s">
        <v>751</v>
      </c>
      <c r="D8869" s="53" t="n">
        <v>0.1</v>
      </c>
      <c r="E8869" s="53" t="s">
        <v>748</v>
      </c>
      <c r="F8869" s="0" t="s">
        <v>1458</v>
      </c>
      <c r="G8869" s="0" t="str">
        <f aca="false">LEFT(B8869,2)</f>
        <v>34</v>
      </c>
      <c r="H8869" s="0" t="str">
        <f aca="false">I8869&amp;"_"&amp;G8869&amp;"_"&amp;F8869</f>
        <v>Soelvkarusse_34_20190912_DL2019042_NoerreGym_koersel2</v>
      </c>
      <c r="I8869" s="61" t="str">
        <f aca="false">MID(RIGHT(B8869,LEN(B8869)-3),1,FIND("_",RIGHT(B8869,LEN(B8869)-3))-1)</f>
        <v>Soelvkarusse</v>
      </c>
      <c r="J8869" s="61" t="str">
        <f aca="false">TRIM(SUBSTITUTE(RIGHT(B8869,FIND(I8869,B8869)+1),"_",""))</f>
        <v>eDNA</v>
      </c>
      <c r="K8869" s="0" t="str">
        <f aca="false">IFERROR(VALUE(SUBSTITUTE(E8869,".",",")),E8869)</f>
        <v>No Ct</v>
      </c>
      <c r="L8869" s="61" t="str">
        <f aca="false">IF(J8869="PosK",SUMIFS(K:K,J:J,"PosK",H:H,H8869),"")</f>
        <v/>
      </c>
      <c r="M8869" s="61" t="str">
        <f aca="false">IF(J8869="PosK",SUMIFS(K:K,J:J,"NegK",H:H,H8869),"")</f>
        <v/>
      </c>
      <c r="N8869" s="61" t="str">
        <f aca="false">IF(J8869="PosK",SUMIFS(K:K,J:J,"eDNA",H:H,H8869),"")</f>
        <v/>
      </c>
      <c r="P8869" s="62"/>
      <c r="T8869" s="63"/>
      <c r="W8869" s="64"/>
    </row>
    <row r="8870" customFormat="false" ht="14.25" hidden="false" customHeight="false" outlineLevel="0" collapsed="false">
      <c r="A8870" s="0" t="s">
        <v>842</v>
      </c>
      <c r="B8870" s="52" t="s">
        <v>960</v>
      </c>
      <c r="C8870" s="52" t="s">
        <v>743</v>
      </c>
      <c r="D8870" s="53" t="n">
        <v>0.1</v>
      </c>
      <c r="E8870" s="53" t="n">
        <v>32.19</v>
      </c>
      <c r="F8870" s="0" t="s">
        <v>1458</v>
      </c>
      <c r="G8870" s="0" t="str">
        <f aca="false">LEFT(B8870,2)</f>
        <v>07</v>
      </c>
      <c r="H8870" s="0" t="str">
        <f aca="false">I8870&amp;"_"&amp;G8870&amp;"_"&amp;F8870</f>
        <v>Springfroe_07_20190912_DL2019042_NoerreGym_koersel2</v>
      </c>
      <c r="I8870" s="61" t="str">
        <f aca="false">MID(RIGHT(B8870,LEN(B8870)-3),1,FIND("_",RIGHT(B8870,LEN(B8870)-3))-1)</f>
        <v>Springfroe</v>
      </c>
      <c r="J8870" s="61" t="str">
        <f aca="false">TRIM(SUBSTITUTE(RIGHT(B8870,FIND(I8870,B8870)+1),"_",""))</f>
        <v>PosK</v>
      </c>
      <c r="K8870" s="0" t="n">
        <f aca="false">IFERROR(VALUE(SUBSTITUTE(E8870,".",",")),E8870)</f>
        <v>32.19</v>
      </c>
      <c r="L8870" s="61" t="n">
        <f aca="false">IF(J8870="PosK",SUMIFS(K:K,J:J,"PosK",H:H,H8870),"")</f>
        <v>32.19</v>
      </c>
      <c r="M8870" s="61" t="n">
        <f aca="false">IF(J8870="PosK",SUMIFS(K:K,J:J,"NegK",H:H,H8870),"")</f>
        <v>0</v>
      </c>
      <c r="N8870" s="61" t="n">
        <f aca="false">IF(J8870="PosK",SUMIFS(K:K,J:J,"eDNA",H:H,H8870),"")</f>
        <v>0</v>
      </c>
      <c r="P8870" s="62" t="n">
        <f aca="false">IF(K8872="No Ct",0,K8872)</f>
        <v>0</v>
      </c>
      <c r="Q8870" s="62" t="n">
        <f aca="false">IF(K8873="No Ct",0,K8873)</f>
        <v>0</v>
      </c>
      <c r="R8870" s="0" t="str">
        <f aca="false">IF(AND(L8870&gt;0,M8870=0),"Valid","Invalid")</f>
        <v>Valid</v>
      </c>
      <c r="S8870" s="0" t="str">
        <f aca="false">IF(OR(P8870&gt;1,Q8870&gt;1),"Present","Absent")</f>
        <v>Absent</v>
      </c>
      <c r="T8870" s="63" t="str">
        <f aca="false">IF(OR(AND(P8870&gt;1,P8870&lt;41),AND(Q8870&gt;1,Q8870&lt;41)),"Ct&lt;41","Ct&gt;41")</f>
        <v>Ct&gt;41</v>
      </c>
      <c r="U8870" s="0" t="str">
        <f aca="false">I8870</f>
        <v>Springfroe</v>
      </c>
      <c r="V8870" s="0" t="str">
        <f aca="false">MID(F8870,10,9)</f>
        <v>DL2019042</v>
      </c>
      <c r="W8870" s="64" t="str">
        <f aca="false">V8870&amp;"_"&amp;U8870&amp;"_"&amp;R8870&amp;"_"&amp;S8870&amp;"_"&amp;T8870</f>
        <v>DL2019042_Springfroe_Valid_Absent_Ct&gt;41</v>
      </c>
    </row>
    <row r="8871" customFormat="false" ht="14.25" hidden="false" customHeight="false" outlineLevel="0" collapsed="false">
      <c r="A8871" s="0" t="s">
        <v>844</v>
      </c>
      <c r="B8871" s="52" t="s">
        <v>961</v>
      </c>
      <c r="C8871" s="52" t="s">
        <v>747</v>
      </c>
      <c r="D8871" s="53" t="n">
        <v>0.1</v>
      </c>
      <c r="E8871" s="53" t="s">
        <v>748</v>
      </c>
      <c r="F8871" s="0" t="s">
        <v>1458</v>
      </c>
      <c r="G8871" s="0" t="str">
        <f aca="false">LEFT(B8871,2)</f>
        <v>07</v>
      </c>
      <c r="H8871" s="0" t="str">
        <f aca="false">I8871&amp;"_"&amp;G8871&amp;"_"&amp;F8871</f>
        <v>Springfroe_07_20190912_DL2019042_NoerreGym_koersel2</v>
      </c>
      <c r="I8871" s="61" t="str">
        <f aca="false">MID(RIGHT(B8871,LEN(B8871)-3),1,FIND("_",RIGHT(B8871,LEN(B8871)-3))-1)</f>
        <v>Springfroe</v>
      </c>
      <c r="J8871" s="61" t="str">
        <f aca="false">TRIM(SUBSTITUTE(RIGHT(B8871,FIND(I8871,B8871)+1),"_",""))</f>
        <v>NegK</v>
      </c>
      <c r="K8871" s="0" t="str">
        <f aca="false">IFERROR(VALUE(SUBSTITUTE(E8871,".",",")),E8871)</f>
        <v>No Ct</v>
      </c>
      <c r="L8871" s="61" t="str">
        <f aca="false">IF(J8871="PosK",SUMIFS(K:K,J:J,"PosK",H:H,H8871),"")</f>
        <v/>
      </c>
      <c r="M8871" s="61" t="str">
        <f aca="false">IF(J8871="PosK",SUMIFS(K:K,J:J,"NegK",H:H,H8871),"")</f>
        <v/>
      </c>
      <c r="N8871" s="61" t="str">
        <f aca="false">IF(J8871="PosK",SUMIFS(K:K,J:J,"eDNA",H:H,H8871),"")</f>
        <v/>
      </c>
    </row>
    <row r="8872" customFormat="false" ht="14.25" hidden="false" customHeight="false" outlineLevel="0" collapsed="false">
      <c r="A8872" s="0" t="s">
        <v>846</v>
      </c>
      <c r="B8872" s="52" t="s">
        <v>962</v>
      </c>
      <c r="C8872" s="52" t="s">
        <v>751</v>
      </c>
      <c r="D8872" s="53" t="n">
        <v>0.1</v>
      </c>
      <c r="E8872" s="53" t="s">
        <v>748</v>
      </c>
      <c r="F8872" s="0" t="s">
        <v>1458</v>
      </c>
      <c r="G8872" s="0" t="str">
        <f aca="false">LEFT(B8872,2)</f>
        <v>07</v>
      </c>
      <c r="H8872" s="0" t="str">
        <f aca="false">I8872&amp;"_"&amp;G8872&amp;"_"&amp;F8872</f>
        <v>Springfroe_07_20190912_DL2019042_NoerreGym_koersel2</v>
      </c>
      <c r="I8872" s="61" t="str">
        <f aca="false">MID(RIGHT(B8872,LEN(B8872)-3),1,FIND("_",RIGHT(B8872,LEN(B8872)-3))-1)</f>
        <v>Springfroe</v>
      </c>
      <c r="J8872" s="61" t="str">
        <f aca="false">TRIM(SUBSTITUTE(RIGHT(B8872,FIND(I8872,B8872)+1),"_",""))</f>
        <v>eDNA</v>
      </c>
      <c r="K8872" s="0" t="str">
        <f aca="false">IFERROR(VALUE(SUBSTITUTE(E8872,".",",")),E8872)</f>
        <v>No Ct</v>
      </c>
      <c r="L8872" s="61" t="str">
        <f aca="false">IF(J8872="PosK",SUMIFS(K:K,J:J,"PosK",H:H,H8872),"")</f>
        <v/>
      </c>
      <c r="M8872" s="61" t="str">
        <f aca="false">IF(J8872="PosK",SUMIFS(K:K,J:J,"NegK",H:H,H8872),"")</f>
        <v/>
      </c>
      <c r="N8872" s="61" t="str">
        <f aca="false">IF(J8872="PosK",SUMIFS(K:K,J:J,"eDNA",H:H,H8872),"")</f>
        <v/>
      </c>
      <c r="Q8872" s="62"/>
    </row>
    <row r="8873" customFormat="false" ht="14.25" hidden="false" customHeight="false" outlineLevel="0" collapsed="false">
      <c r="A8873" s="0" t="s">
        <v>848</v>
      </c>
      <c r="B8873" s="52" t="s">
        <v>962</v>
      </c>
      <c r="C8873" s="52" t="s">
        <v>751</v>
      </c>
      <c r="D8873" s="53" t="n">
        <v>0.1</v>
      </c>
      <c r="E8873" s="53" t="s">
        <v>748</v>
      </c>
      <c r="F8873" s="0" t="s">
        <v>1458</v>
      </c>
      <c r="G8873" s="0" t="str">
        <f aca="false">LEFT(B8873,2)</f>
        <v>07</v>
      </c>
      <c r="H8873" s="0" t="str">
        <f aca="false">I8873&amp;"_"&amp;G8873&amp;"_"&amp;F8873</f>
        <v>Springfroe_07_20190912_DL2019042_NoerreGym_koersel2</v>
      </c>
      <c r="I8873" s="61" t="str">
        <f aca="false">MID(RIGHT(B8873,LEN(B8873)-3),1,FIND("_",RIGHT(B8873,LEN(B8873)-3))-1)</f>
        <v>Springfroe</v>
      </c>
      <c r="J8873" s="61" t="str">
        <f aca="false">TRIM(SUBSTITUTE(RIGHT(B8873,FIND(I8873,B8873)+1),"_",""))</f>
        <v>eDNA</v>
      </c>
      <c r="K8873" s="0" t="str">
        <f aca="false">IFERROR(VALUE(SUBSTITUTE(E8873,".",",")),E8873)</f>
        <v>No Ct</v>
      </c>
      <c r="L8873" s="61" t="str">
        <f aca="false">IF(J8873="PosK",SUMIFS(K:K,J:J,"PosK",H:H,H8873),"")</f>
        <v/>
      </c>
      <c r="M8873" s="61" t="str">
        <f aca="false">IF(J8873="PosK",SUMIFS(K:K,J:J,"NegK",H:H,H8873),"")</f>
        <v/>
      </c>
      <c r="N8873" s="61" t="str">
        <f aca="false">IF(J8873="PosK",SUMIFS(K:K,J:J,"eDNA",H:H,H8873),"")</f>
        <v/>
      </c>
      <c r="P8873" s="62"/>
      <c r="T8873" s="63"/>
      <c r="W8873" s="64"/>
    </row>
    <row r="8874" customFormat="false" ht="14.25" hidden="false" customHeight="false" outlineLevel="0" collapsed="false">
      <c r="A8874" s="0" t="s">
        <v>849</v>
      </c>
      <c r="B8874" s="52" t="s">
        <v>972</v>
      </c>
      <c r="C8874" s="52" t="s">
        <v>743</v>
      </c>
      <c r="D8874" s="53" t="n">
        <v>0.1</v>
      </c>
      <c r="E8874" s="53" t="s">
        <v>748</v>
      </c>
      <c r="F8874" s="0" t="s">
        <v>1458</v>
      </c>
      <c r="G8874" s="0" t="str">
        <f aca="false">LEFT(B8874,2)</f>
        <v>10</v>
      </c>
      <c r="H8874" s="0" t="str">
        <f aca="false">I8874&amp;"_"&amp;G8874&amp;"_"&amp;F8874</f>
        <v>Skrubtudse_10_20190912_DL2019042_NoerreGym_koersel2</v>
      </c>
      <c r="I8874" s="61" t="str">
        <f aca="false">MID(RIGHT(B8874,LEN(B8874)-3),1,FIND("_",RIGHT(B8874,LEN(B8874)-3))-1)</f>
        <v>Skrubtudse</v>
      </c>
      <c r="J8874" s="61" t="str">
        <f aca="false">TRIM(SUBSTITUTE(RIGHT(B8874,FIND(I8874,B8874)+1),"_",""))</f>
        <v>PosK</v>
      </c>
      <c r="K8874" s="0" t="str">
        <f aca="false">IFERROR(VALUE(SUBSTITUTE(E8874,".",",")),E8874)</f>
        <v>No Ct</v>
      </c>
      <c r="L8874" s="61" t="n">
        <f aca="false">IF(J8874="PosK",SUMIFS(K:K,J:J,"PosK",H:H,H8874),"")</f>
        <v>0</v>
      </c>
      <c r="M8874" s="61" t="n">
        <f aca="false">IF(J8874="PosK",SUMIFS(K:K,J:J,"NegK",H:H,H8874),"")</f>
        <v>0</v>
      </c>
      <c r="N8874" s="61" t="n">
        <f aca="false">IF(J8874="PosK",SUMIFS(K:K,J:J,"eDNA",H:H,H8874),"")</f>
        <v>63.93</v>
      </c>
      <c r="P8874" s="62" t="n">
        <f aca="false">IF(K8876="No Ct",0,K8876)</f>
        <v>32.41</v>
      </c>
      <c r="Q8874" s="62" t="n">
        <f aca="false">IF(K8877="No Ct",0,K8877)</f>
        <v>31.52</v>
      </c>
      <c r="R8874" s="0" t="str">
        <f aca="false">IF(AND(L8874&gt;0,M8874=0),"Valid","Invalid")</f>
        <v>Invalid</v>
      </c>
      <c r="S8874" s="0" t="str">
        <f aca="false">IF(OR(P8874&gt;1,Q8874&gt;1),"Present","Absent")</f>
        <v>Present</v>
      </c>
      <c r="T8874" s="63" t="str">
        <f aca="false">IF(OR(AND(P8874&gt;1,P8874&lt;41),AND(Q8874&gt;1,Q8874&lt;41)),"Ct&lt;41","Ct&gt;41")</f>
        <v>Ct&lt;41</v>
      </c>
      <c r="U8874" s="0" t="str">
        <f aca="false">I8874</f>
        <v>Skrubtudse</v>
      </c>
      <c r="V8874" s="0" t="str">
        <f aca="false">MID(F8874,10,9)</f>
        <v>DL2019042</v>
      </c>
      <c r="W8874" s="64" t="str">
        <f aca="false">V8874&amp;"_"&amp;U8874&amp;"_"&amp;R8874&amp;"_"&amp;S8874&amp;"_"&amp;T8874</f>
        <v>DL2019042_Skrubtudse_Invalid_Present_Ct&lt;41</v>
      </c>
    </row>
    <row r="8875" customFormat="false" ht="14.25" hidden="false" customHeight="false" outlineLevel="0" collapsed="false">
      <c r="A8875" s="0" t="s">
        <v>851</v>
      </c>
      <c r="B8875" s="52" t="s">
        <v>973</v>
      </c>
      <c r="C8875" s="52" t="s">
        <v>747</v>
      </c>
      <c r="D8875" s="53" t="n">
        <v>0.1</v>
      </c>
      <c r="E8875" s="53" t="s">
        <v>748</v>
      </c>
      <c r="F8875" s="0" t="s">
        <v>1458</v>
      </c>
      <c r="G8875" s="0" t="str">
        <f aca="false">LEFT(B8875,2)</f>
        <v>10</v>
      </c>
      <c r="H8875" s="0" t="str">
        <f aca="false">I8875&amp;"_"&amp;G8875&amp;"_"&amp;F8875</f>
        <v>Skrubtudse_10_20190912_DL2019042_NoerreGym_koersel2</v>
      </c>
      <c r="I8875" s="61" t="str">
        <f aca="false">MID(RIGHT(B8875,LEN(B8875)-3),1,FIND("_",RIGHT(B8875,LEN(B8875)-3))-1)</f>
        <v>Skrubtudse</v>
      </c>
      <c r="J8875" s="61" t="str">
        <f aca="false">TRIM(SUBSTITUTE(RIGHT(B8875,FIND(I8875,B8875)+1),"_",""))</f>
        <v>NegK</v>
      </c>
      <c r="K8875" s="0" t="str">
        <f aca="false">IFERROR(VALUE(SUBSTITUTE(E8875,".",",")),E8875)</f>
        <v>No Ct</v>
      </c>
      <c r="L8875" s="61" t="str">
        <f aca="false">IF(J8875="PosK",SUMIFS(K:K,J:J,"PosK",H:H,H8875),"")</f>
        <v/>
      </c>
      <c r="M8875" s="61" t="str">
        <f aca="false">IF(J8875="PosK",SUMIFS(K:K,J:J,"NegK",H:H,H8875),"")</f>
        <v/>
      </c>
      <c r="N8875" s="61" t="str">
        <f aca="false">IF(J8875="PosK",SUMIFS(K:K,J:J,"eDNA",H:H,H8875),"")</f>
        <v/>
      </c>
    </row>
    <row r="8876" customFormat="false" ht="14.25" hidden="false" customHeight="false" outlineLevel="0" collapsed="false">
      <c r="A8876" s="0" t="s">
        <v>853</v>
      </c>
      <c r="B8876" s="52" t="s">
        <v>974</v>
      </c>
      <c r="C8876" s="52" t="s">
        <v>751</v>
      </c>
      <c r="D8876" s="53" t="n">
        <v>0.1</v>
      </c>
      <c r="E8876" s="53" t="n">
        <v>32.41</v>
      </c>
      <c r="F8876" s="0" t="s">
        <v>1458</v>
      </c>
      <c r="G8876" s="0" t="str">
        <f aca="false">LEFT(B8876,2)</f>
        <v>10</v>
      </c>
      <c r="H8876" s="0" t="str">
        <f aca="false">I8876&amp;"_"&amp;G8876&amp;"_"&amp;F8876</f>
        <v>Skrubtudse_10_20190912_DL2019042_NoerreGym_koersel2</v>
      </c>
      <c r="I8876" s="61" t="str">
        <f aca="false">MID(RIGHT(B8876,LEN(B8876)-3),1,FIND("_",RIGHT(B8876,LEN(B8876)-3))-1)</f>
        <v>Skrubtudse</v>
      </c>
      <c r="J8876" s="61" t="str">
        <f aca="false">TRIM(SUBSTITUTE(RIGHT(B8876,FIND(I8876,B8876)+1),"_",""))</f>
        <v>eDNA</v>
      </c>
      <c r="K8876" s="0" t="n">
        <f aca="false">IFERROR(VALUE(SUBSTITUTE(E8876,".",",")),E8876)</f>
        <v>32.41</v>
      </c>
      <c r="L8876" s="61" t="str">
        <f aca="false">IF(J8876="PosK",SUMIFS(K:K,J:J,"PosK",H:H,H8876),"")</f>
        <v/>
      </c>
      <c r="M8876" s="61" t="str">
        <f aca="false">IF(J8876="PosK",SUMIFS(K:K,J:J,"NegK",H:H,H8876),"")</f>
        <v/>
      </c>
      <c r="N8876" s="61" t="str">
        <f aca="false">IF(J8876="PosK",SUMIFS(K:K,J:J,"eDNA",H:H,H8876),"")</f>
        <v/>
      </c>
      <c r="Q8876" s="62"/>
    </row>
    <row r="8877" customFormat="false" ht="14.25" hidden="false" customHeight="false" outlineLevel="0" collapsed="false">
      <c r="A8877" s="0" t="s">
        <v>855</v>
      </c>
      <c r="B8877" s="52" t="s">
        <v>974</v>
      </c>
      <c r="C8877" s="52" t="s">
        <v>751</v>
      </c>
      <c r="D8877" s="53" t="n">
        <v>0.1</v>
      </c>
      <c r="E8877" s="53" t="n">
        <v>31.52</v>
      </c>
      <c r="F8877" s="0" t="s">
        <v>1458</v>
      </c>
      <c r="G8877" s="0" t="str">
        <f aca="false">LEFT(B8877,2)</f>
        <v>10</v>
      </c>
      <c r="H8877" s="0" t="str">
        <f aca="false">I8877&amp;"_"&amp;G8877&amp;"_"&amp;F8877</f>
        <v>Skrubtudse_10_20190912_DL2019042_NoerreGym_koersel2</v>
      </c>
      <c r="I8877" s="61" t="str">
        <f aca="false">MID(RIGHT(B8877,LEN(B8877)-3),1,FIND("_",RIGHT(B8877,LEN(B8877)-3))-1)</f>
        <v>Skrubtudse</v>
      </c>
      <c r="J8877" s="61" t="str">
        <f aca="false">TRIM(SUBSTITUTE(RIGHT(B8877,FIND(I8877,B8877)+1),"_",""))</f>
        <v>eDNA</v>
      </c>
      <c r="K8877" s="0" t="n">
        <f aca="false">IFERROR(VALUE(SUBSTITUTE(E8877,".",",")),E8877)</f>
        <v>31.52</v>
      </c>
      <c r="L8877" s="61" t="str">
        <f aca="false">IF(J8877="PosK",SUMIFS(K:K,J:J,"PosK",H:H,H8877),"")</f>
        <v/>
      </c>
      <c r="M8877" s="61" t="str">
        <f aca="false">IF(J8877="PosK",SUMIFS(K:K,J:J,"NegK",H:H,H8877),"")</f>
        <v/>
      </c>
      <c r="N8877" s="61" t="str">
        <f aca="false">IF(J8877="PosK",SUMIFS(K:K,J:J,"eDNA",H:H,H8877),"")</f>
        <v/>
      </c>
      <c r="P8877" s="62"/>
      <c r="T8877" s="63"/>
      <c r="W8877" s="64"/>
    </row>
    <row r="8878" customFormat="false" ht="14.25" hidden="false" customHeight="false" outlineLevel="0" collapsed="false">
      <c r="A8878" s="0" t="s">
        <v>856</v>
      </c>
      <c r="B8878" s="52" t="s">
        <v>1454</v>
      </c>
      <c r="C8878" s="52" t="s">
        <v>743</v>
      </c>
      <c r="D8878" s="53" t="n">
        <v>0.1</v>
      </c>
      <c r="E8878" s="53" t="n">
        <v>20.63</v>
      </c>
      <c r="F8878" s="0" t="s">
        <v>1458</v>
      </c>
      <c r="G8878" s="0" t="str">
        <f aca="false">LEFT(B8878,2)</f>
        <v>14</v>
      </c>
      <c r="H8878" s="0" t="str">
        <f aca="false">I8878&amp;"_"&amp;G8878&amp;"_"&amp;F8878</f>
        <v>SpidssnudetFroe_14_20190912_DL2019042_NoerreGym_koersel2</v>
      </c>
      <c r="I8878" s="61" t="str">
        <f aca="false">MID(RIGHT(B8878,LEN(B8878)-3),1,FIND("_",RIGHT(B8878,LEN(B8878)-3))-1)</f>
        <v>SpidssnudetFroe</v>
      </c>
      <c r="J8878" s="61" t="str">
        <f aca="false">TRIM(SUBSTITUTE(RIGHT(B8878,FIND(I8878,B8878)+1),"_",""))</f>
        <v>PosK</v>
      </c>
      <c r="K8878" s="0" t="n">
        <f aca="false">IFERROR(VALUE(SUBSTITUTE(E8878,".",",")),E8878)</f>
        <v>20.63</v>
      </c>
      <c r="L8878" s="61" t="n">
        <f aca="false">IF(J8878="PosK",SUMIFS(K:K,J:J,"PosK",H:H,H8878),"")</f>
        <v>20.63</v>
      </c>
      <c r="M8878" s="61" t="n">
        <f aca="false">IF(J8878="PosK",SUMIFS(K:K,J:J,"NegK",H:H,H8878),"")</f>
        <v>0</v>
      </c>
      <c r="N8878" s="61" t="n">
        <f aca="false">IF(J8878="PosK",SUMIFS(K:K,J:J,"eDNA",H:H,H8878),"")</f>
        <v>0</v>
      </c>
      <c r="P8878" s="62" t="n">
        <f aca="false">IF(K8880="No Ct",0,K8880)</f>
        <v>0</v>
      </c>
      <c r="Q8878" s="62" t="n">
        <f aca="false">IF(K8881="No Ct",0,K8881)</f>
        <v>0</v>
      </c>
      <c r="R8878" s="0" t="str">
        <f aca="false">IF(AND(L8878&gt;0,M8878=0),"Valid","Invalid")</f>
        <v>Valid</v>
      </c>
      <c r="S8878" s="0" t="str">
        <f aca="false">IF(OR(P8878&gt;1,Q8878&gt;1),"Present","Absent")</f>
        <v>Absent</v>
      </c>
      <c r="T8878" s="63" t="str">
        <f aca="false">IF(OR(AND(P8878&gt;1,P8878&lt;41),AND(Q8878&gt;1,Q8878&lt;41)),"Ct&lt;41","Ct&gt;41")</f>
        <v>Ct&gt;41</v>
      </c>
      <c r="U8878" s="0" t="str">
        <f aca="false">I8878</f>
        <v>SpidssnudetFroe</v>
      </c>
      <c r="V8878" s="0" t="str">
        <f aca="false">MID(F8878,10,9)</f>
        <v>DL2019042</v>
      </c>
      <c r="W8878" s="64" t="str">
        <f aca="false">V8878&amp;"_"&amp;U8878&amp;"_"&amp;R8878&amp;"_"&amp;S8878&amp;"_"&amp;T8878</f>
        <v>DL2019042_SpidssnudetFroe_Valid_Absent_Ct&gt;41</v>
      </c>
    </row>
    <row r="8879" customFormat="false" ht="14.25" hidden="false" customHeight="false" outlineLevel="0" collapsed="false">
      <c r="A8879" s="0" t="s">
        <v>858</v>
      </c>
      <c r="B8879" s="52" t="s">
        <v>1455</v>
      </c>
      <c r="C8879" s="52" t="s">
        <v>747</v>
      </c>
      <c r="D8879" s="53" t="n">
        <v>0.1</v>
      </c>
      <c r="E8879" s="53" t="s">
        <v>748</v>
      </c>
      <c r="F8879" s="0" t="s">
        <v>1458</v>
      </c>
      <c r="G8879" s="0" t="str">
        <f aca="false">LEFT(B8879,2)</f>
        <v>14</v>
      </c>
      <c r="H8879" s="0" t="str">
        <f aca="false">I8879&amp;"_"&amp;G8879&amp;"_"&amp;F8879</f>
        <v>SpidssnudetFroe_14_20190912_DL2019042_NoerreGym_koersel2</v>
      </c>
      <c r="I8879" s="61" t="str">
        <f aca="false">MID(RIGHT(B8879,LEN(B8879)-3),1,FIND("_",RIGHT(B8879,LEN(B8879)-3))-1)</f>
        <v>SpidssnudetFroe</v>
      </c>
      <c r="J8879" s="61" t="str">
        <f aca="false">TRIM(SUBSTITUTE(RIGHT(B8879,FIND(I8879,B8879)+1),"_",""))</f>
        <v>NegK</v>
      </c>
      <c r="K8879" s="0" t="str">
        <f aca="false">IFERROR(VALUE(SUBSTITUTE(E8879,".",",")),E8879)</f>
        <v>No Ct</v>
      </c>
      <c r="L8879" s="61" t="str">
        <f aca="false">IF(J8879="PosK",SUMIFS(K:K,J:J,"PosK",H:H,H8879),"")</f>
        <v/>
      </c>
      <c r="M8879" s="61" t="str">
        <f aca="false">IF(J8879="PosK",SUMIFS(K:K,J:J,"NegK",H:H,H8879),"")</f>
        <v/>
      </c>
      <c r="N8879" s="61" t="str">
        <f aca="false">IF(J8879="PosK",SUMIFS(K:K,J:J,"eDNA",H:H,H8879),"")</f>
        <v/>
      </c>
    </row>
    <row r="8880" customFormat="false" ht="14.25" hidden="false" customHeight="false" outlineLevel="0" collapsed="false">
      <c r="A8880" s="0" t="s">
        <v>860</v>
      </c>
      <c r="B8880" s="52" t="s">
        <v>1456</v>
      </c>
      <c r="C8880" s="52" t="s">
        <v>751</v>
      </c>
      <c r="D8880" s="53" t="n">
        <v>0.1</v>
      </c>
      <c r="E8880" s="53" t="s">
        <v>748</v>
      </c>
      <c r="F8880" s="0" t="s">
        <v>1458</v>
      </c>
      <c r="G8880" s="0" t="str">
        <f aca="false">LEFT(B8880,2)</f>
        <v>14</v>
      </c>
      <c r="H8880" s="0" t="str">
        <f aca="false">I8880&amp;"_"&amp;G8880&amp;"_"&amp;F8880</f>
        <v>SpidssnudetFroe_14_20190912_DL2019042_NoerreGym_koersel2</v>
      </c>
      <c r="I8880" s="61" t="str">
        <f aca="false">MID(RIGHT(B8880,LEN(B8880)-3),1,FIND("_",RIGHT(B8880,LEN(B8880)-3))-1)</f>
        <v>SpidssnudetFroe</v>
      </c>
      <c r="J8880" s="61" t="str">
        <f aca="false">TRIM(SUBSTITUTE(RIGHT(B8880,FIND(I8880,B8880)+1),"_",""))</f>
        <v>eDNA</v>
      </c>
      <c r="K8880" s="0" t="str">
        <f aca="false">IFERROR(VALUE(SUBSTITUTE(E8880,".",",")),E8880)</f>
        <v>No Ct</v>
      </c>
      <c r="L8880" s="61" t="str">
        <f aca="false">IF(J8880="PosK",SUMIFS(K:K,J:J,"PosK",H:H,H8880),"")</f>
        <v/>
      </c>
      <c r="M8880" s="61" t="str">
        <f aca="false">IF(J8880="PosK",SUMIFS(K:K,J:J,"NegK",H:H,H8880),"")</f>
        <v/>
      </c>
      <c r="N8880" s="61" t="str">
        <f aca="false">IF(J8880="PosK",SUMIFS(K:K,J:J,"eDNA",H:H,H8880),"")</f>
        <v/>
      </c>
      <c r="Q8880" s="62"/>
    </row>
    <row r="8881" customFormat="false" ht="14.25" hidden="false" customHeight="false" outlineLevel="0" collapsed="false">
      <c r="A8881" s="0" t="s">
        <v>862</v>
      </c>
      <c r="B8881" s="52" t="s">
        <v>1456</v>
      </c>
      <c r="C8881" s="52" t="s">
        <v>751</v>
      </c>
      <c r="D8881" s="53" t="n">
        <v>0.1</v>
      </c>
      <c r="E8881" s="53" t="s">
        <v>748</v>
      </c>
      <c r="F8881" s="0" t="s">
        <v>1458</v>
      </c>
      <c r="G8881" s="0" t="str">
        <f aca="false">LEFT(B8881,2)</f>
        <v>14</v>
      </c>
      <c r="H8881" s="0" t="str">
        <f aca="false">I8881&amp;"_"&amp;G8881&amp;"_"&amp;F8881</f>
        <v>SpidssnudetFroe_14_20190912_DL2019042_NoerreGym_koersel2</v>
      </c>
      <c r="I8881" s="61" t="str">
        <f aca="false">MID(RIGHT(B8881,LEN(B8881)-3),1,FIND("_",RIGHT(B8881,LEN(B8881)-3))-1)</f>
        <v>SpidssnudetFroe</v>
      </c>
      <c r="J8881" s="61" t="str">
        <f aca="false">TRIM(SUBSTITUTE(RIGHT(B8881,FIND(I8881,B8881)+1),"_",""))</f>
        <v>eDNA</v>
      </c>
      <c r="K8881" s="0" t="str">
        <f aca="false">IFERROR(VALUE(SUBSTITUTE(E8881,".",",")),E8881)</f>
        <v>No Ct</v>
      </c>
      <c r="L8881" s="61" t="str">
        <f aca="false">IF(J8881="PosK",SUMIFS(K:K,J:J,"PosK",H:H,H8881),"")</f>
        <v/>
      </c>
      <c r="M8881" s="61" t="str">
        <f aca="false">IF(J8881="PosK",SUMIFS(K:K,J:J,"NegK",H:H,H8881),"")</f>
        <v/>
      </c>
      <c r="N8881" s="61" t="str">
        <f aca="false">IF(J8881="PosK",SUMIFS(K:K,J:J,"eDNA",H:H,H8881),"")</f>
        <v/>
      </c>
      <c r="P8881" s="62"/>
      <c r="T8881" s="63"/>
      <c r="W8881" s="64"/>
    </row>
    <row r="8882" customFormat="false" ht="14.25" hidden="false" customHeight="false" outlineLevel="0" collapsed="false">
      <c r="A8882" s="0" t="s">
        <v>863</v>
      </c>
      <c r="B8882" s="52" t="s">
        <v>996</v>
      </c>
      <c r="C8882" s="52" t="s">
        <v>743</v>
      </c>
      <c r="D8882" s="53" t="n">
        <v>0.1</v>
      </c>
      <c r="E8882" s="53" t="n">
        <v>29.48</v>
      </c>
      <c r="F8882" s="0" t="s">
        <v>1458</v>
      </c>
      <c r="G8882" s="0" t="str">
        <f aca="false">LEFT(B8882,2)</f>
        <v>17</v>
      </c>
      <c r="H8882" s="0" t="str">
        <f aca="false">I8882&amp;"_"&amp;G8882&amp;"_"&amp;F8882</f>
        <v>ButsnudetFroe_17_20190912_DL2019042_NoerreGym_koersel2</v>
      </c>
      <c r="I8882" s="61" t="str">
        <f aca="false">MID(RIGHT(B8882,LEN(B8882)-3),1,FIND("_",RIGHT(B8882,LEN(B8882)-3))-1)</f>
        <v>ButsnudetFroe</v>
      </c>
      <c r="J8882" s="61" t="str">
        <f aca="false">TRIM(SUBSTITUTE(RIGHT(B8882,FIND(I8882,B8882)+1),"_",""))</f>
        <v>PosK</v>
      </c>
      <c r="K8882" s="0" t="n">
        <f aca="false">IFERROR(VALUE(SUBSTITUTE(E8882,".",",")),E8882)</f>
        <v>29.48</v>
      </c>
      <c r="L8882" s="61" t="n">
        <f aca="false">IF(J8882="PosK",SUMIFS(K:K,J:J,"PosK",H:H,H8882),"")</f>
        <v>29.48</v>
      </c>
      <c r="M8882" s="61" t="n">
        <f aca="false">IF(J8882="PosK",SUMIFS(K:K,J:J,"NegK",H:H,H8882),"")</f>
        <v>0</v>
      </c>
      <c r="N8882" s="61" t="n">
        <f aca="false">IF(J8882="PosK",SUMIFS(K:K,J:J,"eDNA",H:H,H8882),"")</f>
        <v>82.36</v>
      </c>
      <c r="P8882" s="62" t="n">
        <f aca="false">IF(K8884="No Ct",0,K8884)</f>
        <v>41.12</v>
      </c>
      <c r="Q8882" s="62" t="n">
        <f aca="false">IF(K8885="No Ct",0,K8885)</f>
        <v>41.24</v>
      </c>
      <c r="R8882" s="0" t="str">
        <f aca="false">IF(AND(L8882&gt;0,M8882=0),"Valid","Invalid")</f>
        <v>Valid</v>
      </c>
      <c r="S8882" s="0" t="str">
        <f aca="false">IF(OR(P8882&gt;1,Q8882&gt;1),"Present","Absent")</f>
        <v>Present</v>
      </c>
      <c r="T8882" s="63" t="str">
        <f aca="false">IF(OR(AND(P8882&gt;1,P8882&lt;41),AND(Q8882&gt;1,Q8882&lt;41)),"Ct&lt;41","Ct&gt;41")</f>
        <v>Ct&gt;41</v>
      </c>
      <c r="U8882" s="0" t="str">
        <f aca="false">I8882</f>
        <v>ButsnudetFroe</v>
      </c>
      <c r="V8882" s="0" t="str">
        <f aca="false">MID(F8882,10,9)</f>
        <v>DL2019042</v>
      </c>
      <c r="W8882" s="64" t="str">
        <f aca="false">V8882&amp;"_"&amp;U8882&amp;"_"&amp;R8882&amp;"_"&amp;S8882&amp;"_"&amp;T8882</f>
        <v>DL2019042_ButsnudetFroe_Valid_Present_Ct&gt;41</v>
      </c>
    </row>
    <row r="8883" customFormat="false" ht="14.25" hidden="false" customHeight="false" outlineLevel="0" collapsed="false">
      <c r="A8883" s="0" t="s">
        <v>865</v>
      </c>
      <c r="B8883" s="52" t="s">
        <v>997</v>
      </c>
      <c r="C8883" s="52" t="s">
        <v>747</v>
      </c>
      <c r="D8883" s="53" t="n">
        <v>0.1</v>
      </c>
      <c r="E8883" s="53" t="s">
        <v>748</v>
      </c>
      <c r="F8883" s="0" t="s">
        <v>1458</v>
      </c>
      <c r="G8883" s="0" t="str">
        <f aca="false">LEFT(B8883,2)</f>
        <v>17</v>
      </c>
      <c r="H8883" s="0" t="str">
        <f aca="false">I8883&amp;"_"&amp;G8883&amp;"_"&amp;F8883</f>
        <v>ButsnudetFroe_17_20190912_DL2019042_NoerreGym_koersel2</v>
      </c>
      <c r="I8883" s="61" t="str">
        <f aca="false">MID(RIGHT(B8883,LEN(B8883)-3),1,FIND("_",RIGHT(B8883,LEN(B8883)-3))-1)</f>
        <v>ButsnudetFroe</v>
      </c>
      <c r="J8883" s="61" t="str">
        <f aca="false">TRIM(SUBSTITUTE(RIGHT(B8883,FIND(I8883,B8883)+1),"_",""))</f>
        <v>NegK</v>
      </c>
      <c r="K8883" s="0" t="str">
        <f aca="false">IFERROR(VALUE(SUBSTITUTE(E8883,".",",")),E8883)</f>
        <v>No Ct</v>
      </c>
      <c r="L8883" s="61" t="str">
        <f aca="false">IF(J8883="PosK",SUMIFS(K:K,J:J,"PosK",H:H,H8883),"")</f>
        <v/>
      </c>
      <c r="M8883" s="61" t="str">
        <f aca="false">IF(J8883="PosK",SUMIFS(K:K,J:J,"NegK",H:H,H8883),"")</f>
        <v/>
      </c>
      <c r="N8883" s="61" t="str">
        <f aca="false">IF(J8883="PosK",SUMIFS(K:K,J:J,"eDNA",H:H,H8883),"")</f>
        <v/>
      </c>
    </row>
    <row r="8884" customFormat="false" ht="14.25" hidden="false" customHeight="false" outlineLevel="0" collapsed="false">
      <c r="A8884" s="0" t="s">
        <v>867</v>
      </c>
      <c r="B8884" s="52" t="s">
        <v>998</v>
      </c>
      <c r="C8884" s="52" t="s">
        <v>751</v>
      </c>
      <c r="D8884" s="53" t="n">
        <v>0.1</v>
      </c>
      <c r="E8884" s="53" t="n">
        <v>41.12</v>
      </c>
      <c r="F8884" s="0" t="s">
        <v>1458</v>
      </c>
      <c r="G8884" s="0" t="str">
        <f aca="false">LEFT(B8884,2)</f>
        <v>17</v>
      </c>
      <c r="H8884" s="0" t="str">
        <f aca="false">I8884&amp;"_"&amp;G8884&amp;"_"&amp;F8884</f>
        <v>ButsnudetFroe_17_20190912_DL2019042_NoerreGym_koersel2</v>
      </c>
      <c r="I8884" s="61" t="str">
        <f aca="false">MID(RIGHT(B8884,LEN(B8884)-3),1,FIND("_",RIGHT(B8884,LEN(B8884)-3))-1)</f>
        <v>ButsnudetFroe</v>
      </c>
      <c r="J8884" s="61" t="str">
        <f aca="false">TRIM(SUBSTITUTE(RIGHT(B8884,FIND(I8884,B8884)+1),"_",""))</f>
        <v>eDNA</v>
      </c>
      <c r="K8884" s="0" t="n">
        <f aca="false">IFERROR(VALUE(SUBSTITUTE(E8884,".",",")),E8884)</f>
        <v>41.12</v>
      </c>
      <c r="L8884" s="61" t="str">
        <f aca="false">IF(J8884="PosK",SUMIFS(K:K,J:J,"PosK",H:H,H8884),"")</f>
        <v/>
      </c>
      <c r="M8884" s="61" t="str">
        <f aca="false">IF(J8884="PosK",SUMIFS(K:K,J:J,"NegK",H:H,H8884),"")</f>
        <v/>
      </c>
      <c r="N8884" s="61" t="str">
        <f aca="false">IF(J8884="PosK",SUMIFS(K:K,J:J,"eDNA",H:H,H8884),"")</f>
        <v/>
      </c>
      <c r="Q8884" s="62"/>
    </row>
    <row r="8885" customFormat="false" ht="14.25" hidden="false" customHeight="false" outlineLevel="0" collapsed="false">
      <c r="A8885" s="0" t="s">
        <v>869</v>
      </c>
      <c r="B8885" s="52" t="s">
        <v>998</v>
      </c>
      <c r="C8885" s="52" t="s">
        <v>751</v>
      </c>
      <c r="D8885" s="53" t="n">
        <v>0.1</v>
      </c>
      <c r="E8885" s="53" t="n">
        <v>41.24</v>
      </c>
      <c r="F8885" s="0" t="s">
        <v>1458</v>
      </c>
      <c r="G8885" s="0" t="str">
        <f aca="false">LEFT(B8885,2)</f>
        <v>17</v>
      </c>
      <c r="H8885" s="0" t="str">
        <f aca="false">I8885&amp;"_"&amp;G8885&amp;"_"&amp;F8885</f>
        <v>ButsnudetFroe_17_20190912_DL2019042_NoerreGym_koersel2</v>
      </c>
      <c r="I8885" s="61" t="str">
        <f aca="false">MID(RIGHT(B8885,LEN(B8885)-3),1,FIND("_",RIGHT(B8885,LEN(B8885)-3))-1)</f>
        <v>ButsnudetFroe</v>
      </c>
      <c r="J8885" s="61" t="str">
        <f aca="false">TRIM(SUBSTITUTE(RIGHT(B8885,FIND(I8885,B8885)+1),"_",""))</f>
        <v>eDNA</v>
      </c>
      <c r="K8885" s="0" t="n">
        <f aca="false">IFERROR(VALUE(SUBSTITUTE(E8885,".",",")),E8885)</f>
        <v>41.24</v>
      </c>
      <c r="L8885" s="61" t="str">
        <f aca="false">IF(J8885="PosK",SUMIFS(K:K,J:J,"PosK",H:H,H8885),"")</f>
        <v/>
      </c>
      <c r="M8885" s="61" t="str">
        <f aca="false">IF(J8885="PosK",SUMIFS(K:K,J:J,"NegK",H:H,H8885),"")</f>
        <v/>
      </c>
      <c r="N8885" s="61" t="str">
        <f aca="false">IF(J8885="PosK",SUMIFS(K:K,J:J,"eDNA",H:H,H8885),"")</f>
        <v/>
      </c>
      <c r="P8885" s="62"/>
      <c r="T8885" s="63"/>
      <c r="W8885" s="64"/>
    </row>
    <row r="8886" customFormat="false" ht="14.25" hidden="false" customHeight="false" outlineLevel="0" collapsed="false">
      <c r="A8886" s="0" t="s">
        <v>870</v>
      </c>
      <c r="B8886" s="52" t="s">
        <v>1002</v>
      </c>
      <c r="C8886" s="52" t="s">
        <v>743</v>
      </c>
      <c r="D8886" s="53" t="n">
        <v>0.1</v>
      </c>
      <c r="E8886" s="53" t="s">
        <v>748</v>
      </c>
      <c r="F8886" s="0" t="s">
        <v>1458</v>
      </c>
      <c r="G8886" s="0" t="str">
        <f aca="false">LEFT(B8886,2)</f>
        <v>19</v>
      </c>
      <c r="H8886" s="0" t="str">
        <f aca="false">I8886&amp;"_"&amp;G8886&amp;"_"&amp;F8886</f>
        <v>LilleVandsalamander_19_20190912_DL2019042_NoerreGym_koersel2</v>
      </c>
      <c r="I8886" s="61" t="str">
        <f aca="false">MID(RIGHT(B8886,LEN(B8886)-3),1,FIND("_",RIGHT(B8886,LEN(B8886)-3))-1)</f>
        <v>LilleVandsalamander</v>
      </c>
      <c r="J8886" s="61" t="str">
        <f aca="false">TRIM(SUBSTITUTE(RIGHT(B8886,FIND(I8886,B8886)+1),"_",""))</f>
        <v>PosK</v>
      </c>
      <c r="K8886" s="0" t="str">
        <f aca="false">IFERROR(VALUE(SUBSTITUTE(E8886,".",",")),E8886)</f>
        <v>No Ct</v>
      </c>
      <c r="L8886" s="61" t="n">
        <f aca="false">IF(J8886="PosK",SUMIFS(K:K,J:J,"PosK",H:H,H8886),"")</f>
        <v>0</v>
      </c>
      <c r="M8886" s="61" t="n">
        <f aca="false">IF(J8886="PosK",SUMIFS(K:K,J:J,"NegK",H:H,H8886),"")</f>
        <v>0</v>
      </c>
      <c r="N8886" s="61" t="n">
        <f aca="false">IF(J8886="PosK",SUMIFS(K:K,J:J,"eDNA",H:H,H8886),"")</f>
        <v>0</v>
      </c>
      <c r="P8886" s="62" t="n">
        <f aca="false">IF(K8888="No Ct",0,K8888)</f>
        <v>0</v>
      </c>
      <c r="Q8886" s="62" t="n">
        <f aca="false">IF(K8889="No Ct",0,K8889)</f>
        <v>0</v>
      </c>
      <c r="R8886" s="0" t="str">
        <f aca="false">IF(AND(L8886&gt;0,M8886=0),"Valid","Invalid")</f>
        <v>Invalid</v>
      </c>
      <c r="S8886" s="0" t="str">
        <f aca="false">IF(OR(P8886&gt;1,Q8886&gt;1),"Present","Absent")</f>
        <v>Absent</v>
      </c>
      <c r="T8886" s="63" t="str">
        <f aca="false">IF(OR(AND(P8886&gt;1,P8886&lt;41),AND(Q8886&gt;1,Q8886&lt;41)),"Ct&lt;41","Ct&gt;41")</f>
        <v>Ct&gt;41</v>
      </c>
      <c r="U8886" s="0" t="str">
        <f aca="false">I8886</f>
        <v>LilleVandsalamander</v>
      </c>
      <c r="V8886" s="0" t="str">
        <f aca="false">MID(F8886,10,9)</f>
        <v>DL2019042</v>
      </c>
      <c r="W8886" s="64" t="str">
        <f aca="false">V8886&amp;"_"&amp;U8886&amp;"_"&amp;R8886&amp;"_"&amp;S8886&amp;"_"&amp;T8886</f>
        <v>DL2019042_LilleVandsalamander_Invalid_Absent_Ct&gt;41</v>
      </c>
    </row>
    <row r="8887" customFormat="false" ht="14.25" hidden="false" customHeight="false" outlineLevel="0" collapsed="false">
      <c r="A8887" s="0" t="s">
        <v>872</v>
      </c>
      <c r="B8887" s="52" t="s">
        <v>1003</v>
      </c>
      <c r="C8887" s="52" t="s">
        <v>747</v>
      </c>
      <c r="D8887" s="53" t="n">
        <v>0.1</v>
      </c>
      <c r="E8887" s="53" t="s">
        <v>748</v>
      </c>
      <c r="F8887" s="0" t="s">
        <v>1458</v>
      </c>
      <c r="G8887" s="0" t="str">
        <f aca="false">LEFT(B8887,2)</f>
        <v>19</v>
      </c>
      <c r="H8887" s="0" t="str">
        <f aca="false">I8887&amp;"_"&amp;G8887&amp;"_"&amp;F8887</f>
        <v>LilleVandsalamander_19_20190912_DL2019042_NoerreGym_koersel2</v>
      </c>
      <c r="I8887" s="61" t="str">
        <f aca="false">MID(RIGHT(B8887,LEN(B8887)-3),1,FIND("_",RIGHT(B8887,LEN(B8887)-3))-1)</f>
        <v>LilleVandsalamander</v>
      </c>
      <c r="J8887" s="61" t="str">
        <f aca="false">TRIM(SUBSTITUTE(RIGHT(B8887,FIND(I8887,B8887)+1),"_",""))</f>
        <v>NegK</v>
      </c>
      <c r="K8887" s="0" t="str">
        <f aca="false">IFERROR(VALUE(SUBSTITUTE(E8887,".",",")),E8887)</f>
        <v>No Ct</v>
      </c>
      <c r="L8887" s="61" t="str">
        <f aca="false">IF(J8887="PosK",SUMIFS(K:K,J:J,"PosK",H:H,H8887),"")</f>
        <v/>
      </c>
      <c r="M8887" s="61" t="str">
        <f aca="false">IF(J8887="PosK",SUMIFS(K:K,J:J,"NegK",H:H,H8887),"")</f>
        <v/>
      </c>
      <c r="N8887" s="61" t="str">
        <f aca="false">IF(J8887="PosK",SUMIFS(K:K,J:J,"eDNA",H:H,H8887),"")</f>
        <v/>
      </c>
    </row>
    <row r="8888" customFormat="false" ht="14.25" hidden="false" customHeight="false" outlineLevel="0" collapsed="false">
      <c r="A8888" s="0" t="s">
        <v>874</v>
      </c>
      <c r="B8888" s="52" t="s">
        <v>1004</v>
      </c>
      <c r="C8888" s="52" t="s">
        <v>751</v>
      </c>
      <c r="D8888" s="53" t="n">
        <v>0.1</v>
      </c>
      <c r="E8888" s="53" t="s">
        <v>748</v>
      </c>
      <c r="F8888" s="0" t="s">
        <v>1458</v>
      </c>
      <c r="G8888" s="0" t="str">
        <f aca="false">LEFT(B8888,2)</f>
        <v>19</v>
      </c>
      <c r="H8888" s="0" t="str">
        <f aca="false">I8888&amp;"_"&amp;G8888&amp;"_"&amp;F8888</f>
        <v>LilleVandsalamander_19_20190912_DL2019042_NoerreGym_koersel2</v>
      </c>
      <c r="I8888" s="61" t="str">
        <f aca="false">MID(RIGHT(B8888,LEN(B8888)-3),1,FIND("_",RIGHT(B8888,LEN(B8888)-3))-1)</f>
        <v>LilleVandsalamander</v>
      </c>
      <c r="J8888" s="61" t="str">
        <f aca="false">TRIM(SUBSTITUTE(RIGHT(B8888,FIND(I8888,B8888)+1),"_",""))</f>
        <v>eDNA</v>
      </c>
      <c r="K8888" s="0" t="str">
        <f aca="false">IFERROR(VALUE(SUBSTITUTE(E8888,".",",")),E8888)</f>
        <v>No Ct</v>
      </c>
      <c r="L8888" s="61" t="str">
        <f aca="false">IF(J8888="PosK",SUMIFS(K:K,J:J,"PosK",H:H,H8888),"")</f>
        <v/>
      </c>
      <c r="M8888" s="61" t="str">
        <f aca="false">IF(J8888="PosK",SUMIFS(K:K,J:J,"NegK",H:H,H8888),"")</f>
        <v/>
      </c>
      <c r="N8888" s="61" t="str">
        <f aca="false">IF(J8888="PosK",SUMIFS(K:K,J:J,"eDNA",H:H,H8888),"")</f>
        <v/>
      </c>
      <c r="Q8888" s="62"/>
    </row>
    <row r="8889" customFormat="false" ht="14.25" hidden="false" customHeight="false" outlineLevel="0" collapsed="false">
      <c r="A8889" s="0" t="s">
        <v>876</v>
      </c>
      <c r="B8889" s="52" t="s">
        <v>1004</v>
      </c>
      <c r="C8889" s="52" t="s">
        <v>751</v>
      </c>
      <c r="D8889" s="53" t="n">
        <v>0.1</v>
      </c>
      <c r="E8889" s="53" t="s">
        <v>748</v>
      </c>
      <c r="F8889" s="0" t="s">
        <v>1458</v>
      </c>
      <c r="G8889" s="0" t="str">
        <f aca="false">LEFT(B8889,2)</f>
        <v>19</v>
      </c>
      <c r="H8889" s="0" t="str">
        <f aca="false">I8889&amp;"_"&amp;G8889&amp;"_"&amp;F8889</f>
        <v>LilleVandsalamander_19_20190912_DL2019042_NoerreGym_koersel2</v>
      </c>
      <c r="I8889" s="61" t="str">
        <f aca="false">MID(RIGHT(B8889,LEN(B8889)-3),1,FIND("_",RIGHT(B8889,LEN(B8889)-3))-1)</f>
        <v>LilleVandsalamander</v>
      </c>
      <c r="J8889" s="61" t="str">
        <f aca="false">TRIM(SUBSTITUTE(RIGHT(B8889,FIND(I8889,B8889)+1),"_",""))</f>
        <v>eDNA</v>
      </c>
      <c r="K8889" s="0" t="str">
        <f aca="false">IFERROR(VALUE(SUBSTITUTE(E8889,".",",")),E8889)</f>
        <v>No Ct</v>
      </c>
      <c r="L8889" s="61" t="str">
        <f aca="false">IF(J8889="PosK",SUMIFS(K:K,J:J,"PosK",H:H,H8889),"")</f>
        <v/>
      </c>
      <c r="M8889" s="61" t="str">
        <f aca="false">IF(J8889="PosK",SUMIFS(K:K,J:J,"NegK",H:H,H8889),"")</f>
        <v/>
      </c>
      <c r="N8889" s="61" t="str">
        <f aca="false">IF(J8889="PosK",SUMIFS(K:K,J:J,"eDNA",H:H,H8889),"")</f>
        <v/>
      </c>
      <c r="P8889" s="62"/>
      <c r="T8889" s="63"/>
      <c r="W8889" s="64"/>
    </row>
    <row r="8890" customFormat="false" ht="14.25" hidden="false" customHeight="false" outlineLevel="0" collapsed="false">
      <c r="A8890" s="0" t="s">
        <v>877</v>
      </c>
      <c r="B8890" s="52" t="s">
        <v>1218</v>
      </c>
      <c r="C8890" s="52" t="s">
        <v>743</v>
      </c>
      <c r="D8890" s="53" t="n">
        <v>0.1</v>
      </c>
      <c r="E8890" s="53" t="n">
        <v>27.85</v>
      </c>
      <c r="F8890" s="0" t="s">
        <v>1458</v>
      </c>
      <c r="G8890" s="0" t="str">
        <f aca="false">LEFT(B8890,2)</f>
        <v>20</v>
      </c>
      <c r="H8890" s="0" t="str">
        <f aca="false">I8890&amp;"_"&amp;G8890&amp;"_"&amp;F8890</f>
        <v>Skalle_20_20190912_DL2019042_NoerreGym_koersel2</v>
      </c>
      <c r="I8890" s="61" t="str">
        <f aca="false">MID(RIGHT(B8890,LEN(B8890)-3),1,FIND("_",RIGHT(B8890,LEN(B8890)-3))-1)</f>
        <v>Skalle</v>
      </c>
      <c r="J8890" s="61" t="str">
        <f aca="false">TRIM(SUBSTITUTE(RIGHT(B8890,FIND(I8890,B8890)+1),"_",""))</f>
        <v>PosK</v>
      </c>
      <c r="K8890" s="0" t="n">
        <f aca="false">IFERROR(VALUE(SUBSTITUTE(E8890,".",",")),E8890)</f>
        <v>27.85</v>
      </c>
      <c r="L8890" s="61" t="n">
        <f aca="false">IF(J8890="PosK",SUMIFS(K:K,J:J,"PosK",H:H,H8890),"")</f>
        <v>27.85</v>
      </c>
      <c r="M8890" s="61" t="n">
        <f aca="false">IF(J8890="PosK",SUMIFS(K:K,J:J,"NegK",H:H,H8890),"")</f>
        <v>0</v>
      </c>
      <c r="N8890" s="61" t="n">
        <f aca="false">IF(J8890="PosK",SUMIFS(K:K,J:J,"eDNA",H:H,H8890),"")</f>
        <v>64.16</v>
      </c>
      <c r="P8890" s="62" t="n">
        <f aca="false">IF(K8892="No Ct",0,K8892)</f>
        <v>32.11</v>
      </c>
      <c r="Q8890" s="62" t="n">
        <f aca="false">IF(K8893="No Ct",0,K8893)</f>
        <v>32.05</v>
      </c>
      <c r="R8890" s="0" t="str">
        <f aca="false">IF(AND(L8890&gt;0,M8890=0),"Valid","Invalid")</f>
        <v>Valid</v>
      </c>
      <c r="S8890" s="0" t="str">
        <f aca="false">IF(OR(P8890&gt;1,Q8890&gt;1),"Present","Absent")</f>
        <v>Present</v>
      </c>
      <c r="T8890" s="63" t="str">
        <f aca="false">IF(OR(AND(P8890&gt;1,P8890&lt;41),AND(Q8890&gt;1,Q8890&lt;41)),"Ct&lt;41","Ct&gt;41")</f>
        <v>Ct&lt;41</v>
      </c>
      <c r="U8890" s="0" t="str">
        <f aca="false">I8890</f>
        <v>Skalle</v>
      </c>
      <c r="V8890" s="0" t="str">
        <f aca="false">MID(F8890,10,9)</f>
        <v>DL2019042</v>
      </c>
      <c r="W8890" s="64" t="str">
        <f aca="false">V8890&amp;"_"&amp;U8890&amp;"_"&amp;R8890&amp;"_"&amp;S8890&amp;"_"&amp;T8890</f>
        <v>DL2019042_Skalle_Valid_Present_Ct&lt;41</v>
      </c>
    </row>
    <row r="8891" customFormat="false" ht="14.25" hidden="false" customHeight="false" outlineLevel="0" collapsed="false">
      <c r="A8891" s="0" t="s">
        <v>879</v>
      </c>
      <c r="B8891" s="52" t="s">
        <v>1219</v>
      </c>
      <c r="C8891" s="52" t="s">
        <v>747</v>
      </c>
      <c r="D8891" s="53" t="n">
        <v>0.1</v>
      </c>
      <c r="E8891" s="53" t="s">
        <v>748</v>
      </c>
      <c r="F8891" s="0" t="s">
        <v>1458</v>
      </c>
      <c r="G8891" s="0" t="str">
        <f aca="false">LEFT(B8891,2)</f>
        <v>20</v>
      </c>
      <c r="H8891" s="0" t="str">
        <f aca="false">I8891&amp;"_"&amp;G8891&amp;"_"&amp;F8891</f>
        <v>Skalle_20_20190912_DL2019042_NoerreGym_koersel2</v>
      </c>
      <c r="I8891" s="61" t="str">
        <f aca="false">MID(RIGHT(B8891,LEN(B8891)-3),1,FIND("_",RIGHT(B8891,LEN(B8891)-3))-1)</f>
        <v>Skalle</v>
      </c>
      <c r="J8891" s="61" t="str">
        <f aca="false">TRIM(SUBSTITUTE(RIGHT(B8891,FIND(I8891,B8891)+1),"_",""))</f>
        <v>NegK</v>
      </c>
      <c r="K8891" s="0" t="str">
        <f aca="false">IFERROR(VALUE(SUBSTITUTE(E8891,".",",")),E8891)</f>
        <v>No Ct</v>
      </c>
      <c r="L8891" s="61" t="str">
        <f aca="false">IF(J8891="PosK",SUMIFS(K:K,J:J,"PosK",H:H,H8891),"")</f>
        <v/>
      </c>
      <c r="M8891" s="61" t="str">
        <f aca="false">IF(J8891="PosK",SUMIFS(K:K,J:J,"NegK",H:H,H8891),"")</f>
        <v/>
      </c>
      <c r="N8891" s="61" t="str">
        <f aca="false">IF(J8891="PosK",SUMIFS(K:K,J:J,"eDNA",H:H,H8891),"")</f>
        <v/>
      </c>
    </row>
    <row r="8892" customFormat="false" ht="14.25" hidden="false" customHeight="false" outlineLevel="0" collapsed="false">
      <c r="A8892" s="0" t="s">
        <v>881</v>
      </c>
      <c r="B8892" s="52" t="s">
        <v>1350</v>
      </c>
      <c r="C8892" s="52" t="s">
        <v>751</v>
      </c>
      <c r="D8892" s="53" t="n">
        <v>0.1</v>
      </c>
      <c r="E8892" s="53" t="n">
        <v>32.11</v>
      </c>
      <c r="F8892" s="0" t="s">
        <v>1458</v>
      </c>
      <c r="G8892" s="0" t="str">
        <f aca="false">LEFT(B8892,2)</f>
        <v>20</v>
      </c>
      <c r="H8892" s="0" t="str">
        <f aca="false">I8892&amp;"_"&amp;G8892&amp;"_"&amp;F8892</f>
        <v>Skalle_20_20190912_DL2019042_NoerreGym_koersel2</v>
      </c>
      <c r="I8892" s="61" t="str">
        <f aca="false">MID(RIGHT(B8892,LEN(B8892)-3),1,FIND("_",RIGHT(B8892,LEN(B8892)-3))-1)</f>
        <v>Skalle</v>
      </c>
      <c r="J8892" s="61" t="str">
        <f aca="false">TRIM(SUBSTITUTE(RIGHT(B8892,FIND(I8892,B8892)+1),"_",""))</f>
        <v>eDNA</v>
      </c>
      <c r="K8892" s="0" t="n">
        <f aca="false">IFERROR(VALUE(SUBSTITUTE(E8892,".",",")),E8892)</f>
        <v>32.11</v>
      </c>
      <c r="L8892" s="61" t="str">
        <f aca="false">IF(J8892="PosK",SUMIFS(K:K,J:J,"PosK",H:H,H8892),"")</f>
        <v/>
      </c>
      <c r="M8892" s="61" t="str">
        <f aca="false">IF(J8892="PosK",SUMIFS(K:K,J:J,"NegK",H:H,H8892),"")</f>
        <v/>
      </c>
      <c r="N8892" s="61" t="str">
        <f aca="false">IF(J8892="PosK",SUMIFS(K:K,J:J,"eDNA",H:H,H8892),"")</f>
        <v/>
      </c>
      <c r="Q8892" s="62"/>
    </row>
    <row r="8893" customFormat="false" ht="14.25" hidden="false" customHeight="false" outlineLevel="0" collapsed="false">
      <c r="A8893" s="0" t="s">
        <v>883</v>
      </c>
      <c r="B8893" s="52" t="s">
        <v>1350</v>
      </c>
      <c r="C8893" s="52" t="s">
        <v>751</v>
      </c>
      <c r="D8893" s="53" t="n">
        <v>0.1</v>
      </c>
      <c r="E8893" s="53" t="n">
        <v>32.05</v>
      </c>
      <c r="F8893" s="0" t="s">
        <v>1458</v>
      </c>
      <c r="G8893" s="0" t="str">
        <f aca="false">LEFT(B8893,2)</f>
        <v>20</v>
      </c>
      <c r="H8893" s="0" t="str">
        <f aca="false">I8893&amp;"_"&amp;G8893&amp;"_"&amp;F8893</f>
        <v>Skalle_20_20190912_DL2019042_NoerreGym_koersel2</v>
      </c>
      <c r="I8893" s="61" t="str">
        <f aca="false">MID(RIGHT(B8893,LEN(B8893)-3),1,FIND("_",RIGHT(B8893,LEN(B8893)-3))-1)</f>
        <v>Skalle</v>
      </c>
      <c r="J8893" s="61" t="str">
        <f aca="false">TRIM(SUBSTITUTE(RIGHT(B8893,FIND(I8893,B8893)+1),"_",""))</f>
        <v>eDNA</v>
      </c>
      <c r="K8893" s="0" t="n">
        <f aca="false">IFERROR(VALUE(SUBSTITUTE(E8893,".",",")),E8893)</f>
        <v>32.05</v>
      </c>
      <c r="L8893" s="61" t="str">
        <f aca="false">IF(J8893="PosK",SUMIFS(K:K,J:J,"PosK",H:H,H8893),"")</f>
        <v/>
      </c>
      <c r="M8893" s="61" t="str">
        <f aca="false">IF(J8893="PosK",SUMIFS(K:K,J:J,"NegK",H:H,H8893),"")</f>
        <v/>
      </c>
      <c r="N8893" s="61" t="str">
        <f aca="false">IF(J8893="PosK",SUMIFS(K:K,J:J,"eDNA",H:H,H8893),"")</f>
        <v/>
      </c>
      <c r="P8893" s="62"/>
      <c r="T8893" s="63"/>
      <c r="W8893" s="64"/>
    </row>
    <row r="8894" customFormat="false" ht="14.25" hidden="false" customHeight="false" outlineLevel="0" collapsed="false">
      <c r="A8894" s="0" t="s">
        <v>884</v>
      </c>
      <c r="B8894" s="52" t="s">
        <v>1357</v>
      </c>
      <c r="C8894" s="52" t="s">
        <v>743</v>
      </c>
      <c r="D8894" s="53" t="n">
        <v>0.1</v>
      </c>
      <c r="E8894" s="53" t="n">
        <v>31.87</v>
      </c>
      <c r="F8894" s="0" t="s">
        <v>1458</v>
      </c>
      <c r="G8894" s="0" t="str">
        <f aca="false">LEFT(B8894,2)</f>
        <v>23</v>
      </c>
      <c r="H8894" s="0" t="str">
        <f aca="false">I8894&amp;"_"&amp;G8894&amp;"_"&amp;F8894</f>
        <v>Karusse_23_20190912_DL2019042_NoerreGym_koersel2</v>
      </c>
      <c r="I8894" s="61" t="str">
        <f aca="false">MID(RIGHT(B8894,LEN(B8894)-3),1,FIND("_",RIGHT(B8894,LEN(B8894)-3))-1)</f>
        <v>Karusse</v>
      </c>
      <c r="J8894" s="61" t="str">
        <f aca="false">TRIM(SUBSTITUTE(RIGHT(B8894,FIND(I8894,B8894)+1),"_",""))</f>
        <v>PosK</v>
      </c>
      <c r="K8894" s="0" t="n">
        <f aca="false">IFERROR(VALUE(SUBSTITUTE(E8894,".",",")),E8894)</f>
        <v>31.87</v>
      </c>
      <c r="L8894" s="61" t="n">
        <f aca="false">IF(J8894="PosK",SUMIFS(K:K,J:J,"PosK",H:H,H8894),"")</f>
        <v>31.87</v>
      </c>
      <c r="M8894" s="61" t="n">
        <f aca="false">IF(J8894="PosK",SUMIFS(K:K,J:J,"NegK",H:H,H8894),"")</f>
        <v>0</v>
      </c>
      <c r="N8894" s="61" t="n">
        <f aca="false">IF(J8894="PosK",SUMIFS(K:K,J:J,"eDNA",H:H,H8894),"")</f>
        <v>0</v>
      </c>
      <c r="P8894" s="62" t="n">
        <f aca="false">IF(K8896="No Ct",0,K8896)</f>
        <v>0</v>
      </c>
      <c r="Q8894" s="62" t="n">
        <f aca="false">IF(K8897="No Ct",0,K8897)</f>
        <v>0</v>
      </c>
      <c r="R8894" s="0" t="str">
        <f aca="false">IF(AND(L8894&gt;0,M8894=0),"Valid","Invalid")</f>
        <v>Valid</v>
      </c>
      <c r="S8894" s="0" t="str">
        <f aca="false">IF(OR(P8894&gt;1,Q8894&gt;1),"Present","Absent")</f>
        <v>Absent</v>
      </c>
      <c r="T8894" s="63" t="str">
        <f aca="false">IF(OR(AND(P8894&gt;1,P8894&lt;41),AND(Q8894&gt;1,Q8894&lt;41)),"Ct&lt;41","Ct&gt;41")</f>
        <v>Ct&gt;41</v>
      </c>
      <c r="U8894" s="0" t="str">
        <f aca="false">I8894</f>
        <v>Karusse</v>
      </c>
      <c r="V8894" s="0" t="str">
        <f aca="false">MID(F8894,10,9)</f>
        <v>DL2019042</v>
      </c>
      <c r="W8894" s="64" t="str">
        <f aca="false">V8894&amp;"_"&amp;U8894&amp;"_"&amp;R8894&amp;"_"&amp;S8894&amp;"_"&amp;T8894</f>
        <v>DL2019042_Karusse_Valid_Absent_Ct&gt;41</v>
      </c>
    </row>
    <row r="8895" customFormat="false" ht="14.25" hidden="false" customHeight="false" outlineLevel="0" collapsed="false">
      <c r="A8895" s="0" t="s">
        <v>886</v>
      </c>
      <c r="B8895" s="52" t="s">
        <v>1358</v>
      </c>
      <c r="C8895" s="52" t="s">
        <v>747</v>
      </c>
      <c r="D8895" s="53" t="n">
        <v>0.1</v>
      </c>
      <c r="E8895" s="53" t="s">
        <v>748</v>
      </c>
      <c r="F8895" s="0" t="s">
        <v>1458</v>
      </c>
      <c r="G8895" s="0" t="str">
        <f aca="false">LEFT(B8895,2)</f>
        <v>23</v>
      </c>
      <c r="H8895" s="0" t="str">
        <f aca="false">I8895&amp;"_"&amp;G8895&amp;"_"&amp;F8895</f>
        <v>Karusse_23_20190912_DL2019042_NoerreGym_koersel2</v>
      </c>
      <c r="I8895" s="61" t="str">
        <f aca="false">MID(RIGHT(B8895,LEN(B8895)-3),1,FIND("_",RIGHT(B8895,LEN(B8895)-3))-1)</f>
        <v>Karusse</v>
      </c>
      <c r="J8895" s="61" t="str">
        <f aca="false">TRIM(SUBSTITUTE(RIGHT(B8895,FIND(I8895,B8895)+1),"_",""))</f>
        <v>NegK</v>
      </c>
      <c r="K8895" s="0" t="str">
        <f aca="false">IFERROR(VALUE(SUBSTITUTE(E8895,".",",")),E8895)</f>
        <v>No Ct</v>
      </c>
      <c r="L8895" s="61" t="str">
        <f aca="false">IF(J8895="PosK",SUMIFS(K:K,J:J,"PosK",H:H,H8895),"")</f>
        <v/>
      </c>
      <c r="M8895" s="61" t="str">
        <f aca="false">IF(J8895="PosK",SUMIFS(K:K,J:J,"NegK",H:H,H8895),"")</f>
        <v/>
      </c>
      <c r="N8895" s="61" t="str">
        <f aca="false">IF(J8895="PosK",SUMIFS(K:K,J:J,"eDNA",H:H,H8895),"")</f>
        <v/>
      </c>
    </row>
    <row r="8896" customFormat="false" ht="14.25" hidden="false" customHeight="false" outlineLevel="0" collapsed="false">
      <c r="A8896" s="0" t="s">
        <v>888</v>
      </c>
      <c r="B8896" s="52" t="s">
        <v>1359</v>
      </c>
      <c r="C8896" s="52" t="s">
        <v>751</v>
      </c>
      <c r="D8896" s="53" t="n">
        <v>0.1</v>
      </c>
      <c r="E8896" s="53" t="s">
        <v>748</v>
      </c>
      <c r="F8896" s="0" t="s">
        <v>1458</v>
      </c>
      <c r="G8896" s="0" t="str">
        <f aca="false">LEFT(B8896,2)</f>
        <v>23</v>
      </c>
      <c r="H8896" s="0" t="str">
        <f aca="false">I8896&amp;"_"&amp;G8896&amp;"_"&amp;F8896</f>
        <v>Karusse_23_20190912_DL2019042_NoerreGym_koersel2</v>
      </c>
      <c r="I8896" s="61" t="str">
        <f aca="false">MID(RIGHT(B8896,LEN(B8896)-3),1,FIND("_",RIGHT(B8896,LEN(B8896)-3))-1)</f>
        <v>Karusse</v>
      </c>
      <c r="J8896" s="61" t="str">
        <f aca="false">TRIM(SUBSTITUTE(RIGHT(B8896,FIND(I8896,B8896)+1),"_",""))</f>
        <v>eDNA</v>
      </c>
      <c r="K8896" s="0" t="str">
        <f aca="false">IFERROR(VALUE(SUBSTITUTE(E8896,".",",")),E8896)</f>
        <v>No Ct</v>
      </c>
      <c r="L8896" s="61" t="str">
        <f aca="false">IF(J8896="PosK",SUMIFS(K:K,J:J,"PosK",H:H,H8896),"")</f>
        <v/>
      </c>
      <c r="M8896" s="61" t="str">
        <f aca="false">IF(J8896="PosK",SUMIFS(K:K,J:J,"NegK",H:H,H8896),"")</f>
        <v/>
      </c>
      <c r="N8896" s="61" t="str">
        <f aca="false">IF(J8896="PosK",SUMIFS(K:K,J:J,"eDNA",H:H,H8896),"")</f>
        <v/>
      </c>
      <c r="Q8896" s="62"/>
    </row>
    <row r="8897" customFormat="false" ht="14.25" hidden="false" customHeight="false" outlineLevel="0" collapsed="false">
      <c r="A8897" s="0" t="s">
        <v>890</v>
      </c>
      <c r="B8897" s="52" t="s">
        <v>1359</v>
      </c>
      <c r="C8897" s="52" t="s">
        <v>751</v>
      </c>
      <c r="D8897" s="53" t="n">
        <v>0.1</v>
      </c>
      <c r="E8897" s="53" t="s">
        <v>748</v>
      </c>
      <c r="F8897" s="0" t="s">
        <v>1458</v>
      </c>
      <c r="G8897" s="0" t="str">
        <f aca="false">LEFT(B8897,2)</f>
        <v>23</v>
      </c>
      <c r="H8897" s="0" t="str">
        <f aca="false">I8897&amp;"_"&amp;G8897&amp;"_"&amp;F8897</f>
        <v>Karusse_23_20190912_DL2019042_NoerreGym_koersel2</v>
      </c>
      <c r="I8897" s="61" t="str">
        <f aca="false">MID(RIGHT(B8897,LEN(B8897)-3),1,FIND("_",RIGHT(B8897,LEN(B8897)-3))-1)</f>
        <v>Karusse</v>
      </c>
      <c r="J8897" s="61" t="str">
        <f aca="false">TRIM(SUBSTITUTE(RIGHT(B8897,FIND(I8897,B8897)+1),"_",""))</f>
        <v>eDNA</v>
      </c>
      <c r="K8897" s="0" t="str">
        <f aca="false">IFERROR(VALUE(SUBSTITUTE(E8897,".",",")),E8897)</f>
        <v>No Ct</v>
      </c>
      <c r="L8897" s="61" t="str">
        <f aca="false">IF(J8897="PosK",SUMIFS(K:K,J:J,"PosK",H:H,H8897),"")</f>
        <v/>
      </c>
      <c r="M8897" s="61" t="str">
        <f aca="false">IF(J8897="PosK",SUMIFS(K:K,J:J,"NegK",H:H,H8897),"")</f>
        <v/>
      </c>
      <c r="N8897" s="61" t="str">
        <f aca="false">IF(J8897="PosK",SUMIFS(K:K,J:J,"eDNA",H:H,H8897),"")</f>
        <v/>
      </c>
      <c r="P8897" s="62"/>
      <c r="T8897" s="63"/>
      <c r="W8897" s="64"/>
    </row>
    <row r="8898" customFormat="false" ht="14.25" hidden="false" customHeight="false" outlineLevel="0" collapsed="false">
      <c r="A8898" s="0" t="s">
        <v>741</v>
      </c>
      <c r="B8898" s="52" t="s">
        <v>742</v>
      </c>
      <c r="C8898" s="52" t="s">
        <v>743</v>
      </c>
      <c r="D8898" s="53" t="n">
        <v>0.1</v>
      </c>
      <c r="E8898" s="53" t="n">
        <v>24.78</v>
      </c>
      <c r="F8898" s="0" t="s">
        <v>1459</v>
      </c>
      <c r="G8898" s="0" t="str">
        <f aca="false">LEFT(B8898,2)</f>
        <v>01</v>
      </c>
      <c r="H8898" s="0" t="str">
        <f aca="false">I8898&amp;"_"&amp;G8898&amp;"_"&amp;F8898</f>
        <v>Loegfroe_01_20190919_DL2019065_NoerreGym_koersel1</v>
      </c>
      <c r="I8898" s="61" t="str">
        <f aca="false">MID(RIGHT(B8898,LEN(B8898)-3),1,FIND("_",RIGHT(B8898,LEN(B8898)-3))-1)</f>
        <v>Loegfroe</v>
      </c>
      <c r="J8898" s="61" t="str">
        <f aca="false">TRIM(SUBSTITUTE(RIGHT(B8898,FIND(I8898,B8898)+1),"_",""))</f>
        <v>PosK</v>
      </c>
      <c r="K8898" s="0" t="n">
        <f aca="false">IFERROR(VALUE(SUBSTITUTE(E8898,".",",")),E8898)</f>
        <v>24.78</v>
      </c>
      <c r="L8898" s="61" t="n">
        <f aca="false">IF(J8898="PosK",SUMIFS(K:K,J:J,"PosK",H:H,H8898),"")</f>
        <v>24.78</v>
      </c>
      <c r="M8898" s="61" t="n">
        <f aca="false">IF(J8898="PosK",SUMIFS(K:K,J:J,"NegK",H:H,H8898),"")</f>
        <v>0</v>
      </c>
      <c r="N8898" s="61" t="n">
        <f aca="false">IF(J8898="PosK",SUMIFS(K:K,J:J,"eDNA",H:H,H8898),"")</f>
        <v>0</v>
      </c>
      <c r="P8898" s="62" t="n">
        <f aca="false">IF(K8900="No Ct",0,K8900)</f>
        <v>0</v>
      </c>
      <c r="Q8898" s="62" t="n">
        <f aca="false">IF(K8901="No Ct",0,K8901)</f>
        <v>0</v>
      </c>
      <c r="R8898" s="0" t="str">
        <f aca="false">IF(AND(L8898&gt;0,M8898=0),"Valid","Invalid")</f>
        <v>Valid</v>
      </c>
      <c r="S8898" s="0" t="str">
        <f aca="false">IF(OR(P8898&gt;1,Q8898&gt;1),"Present","Absent")</f>
        <v>Absent</v>
      </c>
      <c r="T8898" s="63" t="str">
        <f aca="false">IF(OR(AND(P8898&gt;1,P8898&lt;41),AND(Q8898&gt;1,Q8898&lt;41)),"Ct&lt;41","Ct&gt;41")</f>
        <v>Ct&gt;41</v>
      </c>
      <c r="U8898" s="0" t="str">
        <f aca="false">I8898</f>
        <v>Loegfroe</v>
      </c>
      <c r="V8898" s="0" t="str">
        <f aca="false">MID(F8898,10,9)</f>
        <v>DL2019065</v>
      </c>
      <c r="W8898" s="64" t="str">
        <f aca="false">V8898&amp;"_"&amp;U8898&amp;"_"&amp;R8898&amp;"_"&amp;S8898&amp;"_"&amp;T8898</f>
        <v>DL2019065_Loegfroe_Valid_Absent_Ct&gt;41</v>
      </c>
    </row>
    <row r="8899" customFormat="false" ht="14.25" hidden="false" customHeight="false" outlineLevel="0" collapsed="false">
      <c r="A8899" s="0" t="s">
        <v>745</v>
      </c>
      <c r="B8899" s="52" t="s">
        <v>746</v>
      </c>
      <c r="C8899" s="52" t="s">
        <v>747</v>
      </c>
      <c r="D8899" s="53" t="n">
        <v>0.1</v>
      </c>
      <c r="E8899" s="53" t="s">
        <v>748</v>
      </c>
      <c r="F8899" s="0" t="s">
        <v>1459</v>
      </c>
      <c r="G8899" s="0" t="str">
        <f aca="false">LEFT(B8899,2)</f>
        <v>01</v>
      </c>
      <c r="H8899" s="0" t="str">
        <f aca="false">I8899&amp;"_"&amp;G8899&amp;"_"&amp;F8899</f>
        <v>Loegfroe_01_20190919_DL2019065_NoerreGym_koersel1</v>
      </c>
      <c r="I8899" s="61" t="str">
        <f aca="false">MID(RIGHT(B8899,LEN(B8899)-3),1,FIND("_",RIGHT(B8899,LEN(B8899)-3))-1)</f>
        <v>Loegfroe</v>
      </c>
      <c r="J8899" s="61" t="str">
        <f aca="false">TRIM(SUBSTITUTE(RIGHT(B8899,FIND(I8899,B8899)+1),"_",""))</f>
        <v>NegK</v>
      </c>
      <c r="K8899" s="0" t="str">
        <f aca="false">IFERROR(VALUE(SUBSTITUTE(E8899,".",",")),E8899)</f>
        <v>No Ct</v>
      </c>
      <c r="L8899" s="61" t="str">
        <f aca="false">IF(J8899="PosK",SUMIFS(K:K,J:J,"PosK",H:H,H8899),"")</f>
        <v/>
      </c>
      <c r="M8899" s="61" t="str">
        <f aca="false">IF(J8899="PosK",SUMIFS(K:K,J:J,"NegK",H:H,H8899),"")</f>
        <v/>
      </c>
      <c r="N8899" s="61" t="str">
        <f aca="false">IF(J8899="PosK",SUMIFS(K:K,J:J,"eDNA",H:H,H8899),"")</f>
        <v/>
      </c>
    </row>
    <row r="8900" customFormat="false" ht="14.25" hidden="false" customHeight="false" outlineLevel="0" collapsed="false">
      <c r="A8900" s="0" t="s">
        <v>749</v>
      </c>
      <c r="B8900" s="52" t="s">
        <v>750</v>
      </c>
      <c r="C8900" s="52" t="s">
        <v>751</v>
      </c>
      <c r="D8900" s="53" t="n">
        <v>0.1</v>
      </c>
      <c r="E8900" s="53" t="s">
        <v>748</v>
      </c>
      <c r="F8900" s="0" t="s">
        <v>1459</v>
      </c>
      <c r="G8900" s="0" t="str">
        <f aca="false">LEFT(B8900,2)</f>
        <v>01</v>
      </c>
      <c r="H8900" s="0" t="str">
        <f aca="false">I8900&amp;"_"&amp;G8900&amp;"_"&amp;F8900</f>
        <v>Loegfroe_01_20190919_DL2019065_NoerreGym_koersel1</v>
      </c>
      <c r="I8900" s="61" t="str">
        <f aca="false">MID(RIGHT(B8900,LEN(B8900)-3),1,FIND("_",RIGHT(B8900,LEN(B8900)-3))-1)</f>
        <v>Loegfroe</v>
      </c>
      <c r="J8900" s="61" t="str">
        <f aca="false">TRIM(SUBSTITUTE(RIGHT(B8900,FIND(I8900,B8900)+1),"_",""))</f>
        <v>eDNA</v>
      </c>
      <c r="K8900" s="0" t="str">
        <f aca="false">IFERROR(VALUE(SUBSTITUTE(E8900,".",",")),E8900)</f>
        <v>No Ct</v>
      </c>
      <c r="L8900" s="61" t="str">
        <f aca="false">IF(J8900="PosK",SUMIFS(K:K,J:J,"PosK",H:H,H8900),"")</f>
        <v/>
      </c>
      <c r="M8900" s="61" t="str">
        <f aca="false">IF(J8900="PosK",SUMIFS(K:K,J:J,"NegK",H:H,H8900),"")</f>
        <v/>
      </c>
      <c r="N8900" s="61" t="str">
        <f aca="false">IF(J8900="PosK",SUMIFS(K:K,J:J,"eDNA",H:H,H8900),"")</f>
        <v/>
      </c>
      <c r="Q8900" s="62"/>
    </row>
    <row r="8901" customFormat="false" ht="14.25" hidden="false" customHeight="false" outlineLevel="0" collapsed="false">
      <c r="A8901" s="0" t="s">
        <v>752</v>
      </c>
      <c r="B8901" s="52" t="s">
        <v>750</v>
      </c>
      <c r="C8901" s="52" t="s">
        <v>751</v>
      </c>
      <c r="D8901" s="53" t="n">
        <v>0.1</v>
      </c>
      <c r="E8901" s="53" t="s">
        <v>748</v>
      </c>
      <c r="F8901" s="0" t="s">
        <v>1459</v>
      </c>
      <c r="G8901" s="0" t="str">
        <f aca="false">LEFT(B8901,2)</f>
        <v>01</v>
      </c>
      <c r="H8901" s="0" t="str">
        <f aca="false">I8901&amp;"_"&amp;G8901&amp;"_"&amp;F8901</f>
        <v>Loegfroe_01_20190919_DL2019065_NoerreGym_koersel1</v>
      </c>
      <c r="I8901" s="61" t="str">
        <f aca="false">MID(RIGHT(B8901,LEN(B8901)-3),1,FIND("_",RIGHT(B8901,LEN(B8901)-3))-1)</f>
        <v>Loegfroe</v>
      </c>
      <c r="J8901" s="61" t="str">
        <f aca="false">TRIM(SUBSTITUTE(RIGHT(B8901,FIND(I8901,B8901)+1),"_",""))</f>
        <v>eDNA</v>
      </c>
      <c r="K8901" s="0" t="str">
        <f aca="false">IFERROR(VALUE(SUBSTITUTE(E8901,".",",")),E8901)</f>
        <v>No Ct</v>
      </c>
      <c r="L8901" s="61" t="str">
        <f aca="false">IF(J8901="PosK",SUMIFS(K:K,J:J,"PosK",H:H,H8901),"")</f>
        <v/>
      </c>
      <c r="M8901" s="61" t="str">
        <f aca="false">IF(J8901="PosK",SUMIFS(K:K,J:J,"NegK",H:H,H8901),"")</f>
        <v/>
      </c>
      <c r="N8901" s="61" t="str">
        <f aca="false">IF(J8901="PosK",SUMIFS(K:K,J:J,"eDNA",H:H,H8901),"")</f>
        <v/>
      </c>
      <c r="P8901" s="62"/>
      <c r="T8901" s="63"/>
      <c r="W8901" s="64"/>
    </row>
    <row r="8902" customFormat="false" ht="14.25" hidden="false" customHeight="false" outlineLevel="0" collapsed="false">
      <c r="A8902" s="0" t="s">
        <v>754</v>
      </c>
      <c r="B8902" s="52" t="s">
        <v>755</v>
      </c>
      <c r="C8902" s="52" t="s">
        <v>743</v>
      </c>
      <c r="D8902" s="53" t="n">
        <v>0.1</v>
      </c>
      <c r="E8902" s="53" t="n">
        <v>33.75</v>
      </c>
      <c r="F8902" s="0" t="s">
        <v>1459</v>
      </c>
      <c r="G8902" s="0" t="str">
        <f aca="false">LEFT(B8902,2)</f>
        <v>02</v>
      </c>
      <c r="H8902" s="0" t="str">
        <f aca="false">I8902&amp;"_"&amp;G8902&amp;"_"&amp;F8902</f>
        <v>StorVandsalamander_02_20190919_DL2019065_NoerreGym_koersel1</v>
      </c>
      <c r="I8902" s="61" t="str">
        <f aca="false">MID(RIGHT(B8902,LEN(B8902)-3),1,FIND("_",RIGHT(B8902,LEN(B8902)-3))-1)</f>
        <v>StorVandsalamander</v>
      </c>
      <c r="J8902" s="61" t="str">
        <f aca="false">TRIM(SUBSTITUTE(RIGHT(B8902,FIND(I8902,B8902)+1),"_",""))</f>
        <v>PosK</v>
      </c>
      <c r="K8902" s="0" t="n">
        <f aca="false">IFERROR(VALUE(SUBSTITUTE(E8902,".",",")),E8902)</f>
        <v>33.75</v>
      </c>
      <c r="L8902" s="61" t="n">
        <f aca="false">IF(J8902="PosK",SUMIFS(K:K,J:J,"PosK",H:H,H8902),"")</f>
        <v>33.75</v>
      </c>
      <c r="M8902" s="61" t="n">
        <f aca="false">IF(J8902="PosK",SUMIFS(K:K,J:J,"NegK",H:H,H8902),"")</f>
        <v>0</v>
      </c>
      <c r="N8902" s="61" t="n">
        <f aca="false">IF(J8902="PosK",SUMIFS(K:K,J:J,"eDNA",H:H,H8902),"")</f>
        <v>0</v>
      </c>
      <c r="P8902" s="62" t="n">
        <f aca="false">IF(K8904="No Ct",0,K8904)</f>
        <v>0</v>
      </c>
      <c r="Q8902" s="62" t="n">
        <f aca="false">IF(K8905="No Ct",0,K8905)</f>
        <v>0</v>
      </c>
      <c r="R8902" s="0" t="str">
        <f aca="false">IF(AND(L8902&gt;0,M8902=0),"Valid","Invalid")</f>
        <v>Valid</v>
      </c>
      <c r="S8902" s="0" t="str">
        <f aca="false">IF(OR(P8902&gt;1,Q8902&gt;1),"Present","Absent")</f>
        <v>Absent</v>
      </c>
      <c r="T8902" s="63" t="str">
        <f aca="false">IF(OR(AND(P8902&gt;1,P8902&lt;41),AND(Q8902&gt;1,Q8902&lt;41)),"Ct&lt;41","Ct&gt;41")</f>
        <v>Ct&gt;41</v>
      </c>
      <c r="U8902" s="0" t="str">
        <f aca="false">I8902</f>
        <v>StorVandsalamander</v>
      </c>
      <c r="V8902" s="0" t="str">
        <f aca="false">MID(F8902,10,9)</f>
        <v>DL2019065</v>
      </c>
      <c r="W8902" s="64" t="str">
        <f aca="false">V8902&amp;"_"&amp;U8902&amp;"_"&amp;R8902&amp;"_"&amp;S8902&amp;"_"&amp;T8902</f>
        <v>DL2019065_StorVandsalamander_Valid_Absent_Ct&gt;41</v>
      </c>
    </row>
    <row r="8903" customFormat="false" ht="14.25" hidden="false" customHeight="false" outlineLevel="0" collapsed="false">
      <c r="A8903" s="0" t="s">
        <v>756</v>
      </c>
      <c r="B8903" s="52" t="s">
        <v>757</v>
      </c>
      <c r="C8903" s="52" t="s">
        <v>747</v>
      </c>
      <c r="D8903" s="53" t="n">
        <v>0.1</v>
      </c>
      <c r="E8903" s="53" t="s">
        <v>748</v>
      </c>
      <c r="F8903" s="0" t="s">
        <v>1459</v>
      </c>
      <c r="G8903" s="0" t="str">
        <f aca="false">LEFT(B8903,2)</f>
        <v>02</v>
      </c>
      <c r="H8903" s="0" t="str">
        <f aca="false">I8903&amp;"_"&amp;G8903&amp;"_"&amp;F8903</f>
        <v>StorVandsalamander_02_20190919_DL2019065_NoerreGym_koersel1</v>
      </c>
      <c r="I8903" s="61" t="str">
        <f aca="false">MID(RIGHT(B8903,LEN(B8903)-3),1,FIND("_",RIGHT(B8903,LEN(B8903)-3))-1)</f>
        <v>StorVandsalamander</v>
      </c>
      <c r="J8903" s="61" t="str">
        <f aca="false">TRIM(SUBSTITUTE(RIGHT(B8903,FIND(I8903,B8903)+1),"_",""))</f>
        <v>NegK</v>
      </c>
      <c r="K8903" s="0" t="str">
        <f aca="false">IFERROR(VALUE(SUBSTITUTE(E8903,".",",")),E8903)</f>
        <v>No Ct</v>
      </c>
      <c r="L8903" s="61" t="str">
        <f aca="false">IF(J8903="PosK",SUMIFS(K:K,J:J,"PosK",H:H,H8903),"")</f>
        <v/>
      </c>
      <c r="M8903" s="61" t="str">
        <f aca="false">IF(J8903="PosK",SUMIFS(K:K,J:J,"NegK",H:H,H8903),"")</f>
        <v/>
      </c>
      <c r="N8903" s="61" t="str">
        <f aca="false">IF(J8903="PosK",SUMIFS(K:K,J:J,"eDNA",H:H,H8903),"")</f>
        <v/>
      </c>
    </row>
    <row r="8904" customFormat="false" ht="14.25" hidden="false" customHeight="false" outlineLevel="0" collapsed="false">
      <c r="A8904" s="0" t="s">
        <v>758</v>
      </c>
      <c r="B8904" s="52" t="s">
        <v>759</v>
      </c>
      <c r="C8904" s="52" t="s">
        <v>751</v>
      </c>
      <c r="D8904" s="53" t="n">
        <v>0.1</v>
      </c>
      <c r="E8904" s="53" t="s">
        <v>748</v>
      </c>
      <c r="F8904" s="0" t="s">
        <v>1459</v>
      </c>
      <c r="G8904" s="0" t="str">
        <f aca="false">LEFT(B8904,2)</f>
        <v>02</v>
      </c>
      <c r="H8904" s="0" t="str">
        <f aca="false">I8904&amp;"_"&amp;G8904&amp;"_"&amp;F8904</f>
        <v>StorVandsalamander_02_20190919_DL2019065_NoerreGym_koersel1</v>
      </c>
      <c r="I8904" s="61" t="str">
        <f aca="false">MID(RIGHT(B8904,LEN(B8904)-3),1,FIND("_",RIGHT(B8904,LEN(B8904)-3))-1)</f>
        <v>StorVandsalamander</v>
      </c>
      <c r="J8904" s="61" t="str">
        <f aca="false">TRIM(SUBSTITUTE(RIGHT(B8904,FIND(I8904,B8904)+1),"_",""))</f>
        <v>eDNA</v>
      </c>
      <c r="K8904" s="0" t="str">
        <f aca="false">IFERROR(VALUE(SUBSTITUTE(E8904,".",",")),E8904)</f>
        <v>No Ct</v>
      </c>
      <c r="L8904" s="61" t="str">
        <f aca="false">IF(J8904="PosK",SUMIFS(K:K,J:J,"PosK",H:H,H8904),"")</f>
        <v/>
      </c>
      <c r="M8904" s="61" t="str">
        <f aca="false">IF(J8904="PosK",SUMIFS(K:K,J:J,"NegK",H:H,H8904),"")</f>
        <v/>
      </c>
      <c r="N8904" s="61" t="str">
        <f aca="false">IF(J8904="PosK",SUMIFS(K:K,J:J,"eDNA",H:H,H8904),"")</f>
        <v/>
      </c>
      <c r="Q8904" s="62"/>
    </row>
    <row r="8905" customFormat="false" ht="14.25" hidden="false" customHeight="false" outlineLevel="0" collapsed="false">
      <c r="A8905" s="0" t="s">
        <v>760</v>
      </c>
      <c r="B8905" s="52" t="s">
        <v>759</v>
      </c>
      <c r="C8905" s="52" t="s">
        <v>751</v>
      </c>
      <c r="D8905" s="53" t="n">
        <v>0.1</v>
      </c>
      <c r="E8905" s="53" t="s">
        <v>748</v>
      </c>
      <c r="F8905" s="0" t="s">
        <v>1459</v>
      </c>
      <c r="G8905" s="0" t="str">
        <f aca="false">LEFT(B8905,2)</f>
        <v>02</v>
      </c>
      <c r="H8905" s="0" t="str">
        <f aca="false">I8905&amp;"_"&amp;G8905&amp;"_"&amp;F8905</f>
        <v>StorVandsalamander_02_20190919_DL2019065_NoerreGym_koersel1</v>
      </c>
      <c r="I8905" s="61" t="str">
        <f aca="false">MID(RIGHT(B8905,LEN(B8905)-3),1,FIND("_",RIGHT(B8905,LEN(B8905)-3))-1)</f>
        <v>StorVandsalamander</v>
      </c>
      <c r="J8905" s="61" t="str">
        <f aca="false">TRIM(SUBSTITUTE(RIGHT(B8905,FIND(I8905,B8905)+1),"_",""))</f>
        <v>eDNA</v>
      </c>
      <c r="K8905" s="0" t="str">
        <f aca="false">IFERROR(VALUE(SUBSTITUTE(E8905,".",",")),E8905)</f>
        <v>No Ct</v>
      </c>
      <c r="L8905" s="61" t="str">
        <f aca="false">IF(J8905="PosK",SUMIFS(K:K,J:J,"PosK",H:H,H8905),"")</f>
        <v/>
      </c>
      <c r="M8905" s="61" t="str">
        <f aca="false">IF(J8905="PosK",SUMIFS(K:K,J:J,"NegK",H:H,H8905),"")</f>
        <v/>
      </c>
      <c r="N8905" s="61" t="str">
        <f aca="false">IF(J8905="PosK",SUMIFS(K:K,J:J,"eDNA",H:H,H8905),"")</f>
        <v/>
      </c>
      <c r="P8905" s="62"/>
      <c r="T8905" s="63"/>
      <c r="W8905" s="64"/>
    </row>
    <row r="8906" customFormat="false" ht="14.25" hidden="false" customHeight="false" outlineLevel="0" collapsed="false">
      <c r="A8906" s="0" t="s">
        <v>762</v>
      </c>
      <c r="B8906" s="52" t="s">
        <v>763</v>
      </c>
      <c r="C8906" s="52" t="s">
        <v>743</v>
      </c>
      <c r="D8906" s="53" t="n">
        <v>0.1</v>
      </c>
      <c r="E8906" s="53" t="n">
        <v>31.02</v>
      </c>
      <c r="F8906" s="0" t="s">
        <v>1459</v>
      </c>
      <c r="G8906" s="0" t="str">
        <f aca="false">LEFT(B8906,2)</f>
        <v>03</v>
      </c>
      <c r="H8906" s="0" t="str">
        <f aca="false">I8906&amp;"_"&amp;G8906&amp;"_"&amp;F8906</f>
        <v>Strandtudse_03_20190919_DL2019065_NoerreGym_koersel1</v>
      </c>
      <c r="I8906" s="61" t="str">
        <f aca="false">MID(RIGHT(B8906,LEN(B8906)-3),1,FIND("_",RIGHT(B8906,LEN(B8906)-3))-1)</f>
        <v>Strandtudse</v>
      </c>
      <c r="J8906" s="61" t="str">
        <f aca="false">TRIM(SUBSTITUTE(RIGHT(B8906,FIND(I8906,B8906)+1),"_",""))</f>
        <v>PosK</v>
      </c>
      <c r="K8906" s="0" t="n">
        <f aca="false">IFERROR(VALUE(SUBSTITUTE(E8906,".",",")),E8906)</f>
        <v>31.02</v>
      </c>
      <c r="L8906" s="61" t="n">
        <f aca="false">IF(J8906="PosK",SUMIFS(K:K,J:J,"PosK",H:H,H8906),"")</f>
        <v>31.02</v>
      </c>
      <c r="M8906" s="61" t="n">
        <f aca="false">IF(J8906="PosK",SUMIFS(K:K,J:J,"NegK",H:H,H8906),"")</f>
        <v>0</v>
      </c>
      <c r="N8906" s="61" t="n">
        <f aca="false">IF(J8906="PosK",SUMIFS(K:K,J:J,"eDNA",H:H,H8906),"")</f>
        <v>19.92</v>
      </c>
      <c r="P8906" s="62" t="n">
        <f aca="false">IF(K8908="No Ct",0,K8908)</f>
        <v>0</v>
      </c>
      <c r="Q8906" s="62" t="n">
        <f aca="false">IF(K8909="No Ct",0,K8909)</f>
        <v>19.92</v>
      </c>
      <c r="R8906" s="0" t="str">
        <f aca="false">IF(AND(L8906&gt;0,M8906=0),"Valid","Invalid")</f>
        <v>Valid</v>
      </c>
      <c r="S8906" s="0" t="str">
        <f aca="false">IF(OR(P8906&gt;1,Q8906&gt;1),"Present","Absent")</f>
        <v>Present</v>
      </c>
      <c r="T8906" s="63" t="str">
        <f aca="false">IF(OR(AND(P8906&gt;1,P8906&lt;41),AND(Q8906&gt;1,Q8906&lt;41)),"Ct&lt;41","Ct&gt;41")</f>
        <v>Ct&lt;41</v>
      </c>
      <c r="U8906" s="0" t="str">
        <f aca="false">I8906</f>
        <v>Strandtudse</v>
      </c>
      <c r="V8906" s="0" t="str">
        <f aca="false">MID(F8906,10,9)</f>
        <v>DL2019065</v>
      </c>
      <c r="W8906" s="64" t="str">
        <f aca="false">V8906&amp;"_"&amp;U8906&amp;"_"&amp;R8906&amp;"_"&amp;S8906&amp;"_"&amp;T8906</f>
        <v>DL2019065_Strandtudse_Valid_Present_Ct&lt;41</v>
      </c>
    </row>
    <row r="8907" customFormat="false" ht="14.25" hidden="false" customHeight="false" outlineLevel="0" collapsed="false">
      <c r="A8907" s="0" t="s">
        <v>764</v>
      </c>
      <c r="B8907" s="52" t="s">
        <v>765</v>
      </c>
      <c r="C8907" s="52" t="s">
        <v>747</v>
      </c>
      <c r="D8907" s="53" t="n">
        <v>0.1</v>
      </c>
      <c r="E8907" s="53" t="s">
        <v>748</v>
      </c>
      <c r="F8907" s="0" t="s">
        <v>1459</v>
      </c>
      <c r="G8907" s="0" t="str">
        <f aca="false">LEFT(B8907,2)</f>
        <v>03</v>
      </c>
      <c r="H8907" s="0" t="str">
        <f aca="false">I8907&amp;"_"&amp;G8907&amp;"_"&amp;F8907</f>
        <v>Strandtudse_03_20190919_DL2019065_NoerreGym_koersel1</v>
      </c>
      <c r="I8907" s="61" t="str">
        <f aca="false">MID(RIGHT(B8907,LEN(B8907)-3),1,FIND("_",RIGHT(B8907,LEN(B8907)-3))-1)</f>
        <v>Strandtudse</v>
      </c>
      <c r="J8907" s="61" t="str">
        <f aca="false">TRIM(SUBSTITUTE(RIGHT(B8907,FIND(I8907,B8907)+1),"_",""))</f>
        <v>NegK</v>
      </c>
      <c r="K8907" s="0" t="str">
        <f aca="false">IFERROR(VALUE(SUBSTITUTE(E8907,".",",")),E8907)</f>
        <v>No Ct</v>
      </c>
      <c r="L8907" s="61" t="str">
        <f aca="false">IF(J8907="PosK",SUMIFS(K:K,J:J,"PosK",H:H,H8907),"")</f>
        <v/>
      </c>
      <c r="M8907" s="61" t="str">
        <f aca="false">IF(J8907="PosK",SUMIFS(K:K,J:J,"NegK",H:H,H8907),"")</f>
        <v/>
      </c>
      <c r="N8907" s="61" t="str">
        <f aca="false">IF(J8907="PosK",SUMIFS(K:K,J:J,"eDNA",H:H,H8907),"")</f>
        <v/>
      </c>
    </row>
    <row r="8908" customFormat="false" ht="14.25" hidden="false" customHeight="false" outlineLevel="0" collapsed="false">
      <c r="A8908" s="0" t="s">
        <v>766</v>
      </c>
      <c r="B8908" s="52" t="s">
        <v>767</v>
      </c>
      <c r="C8908" s="52" t="s">
        <v>751</v>
      </c>
      <c r="D8908" s="53" t="n">
        <v>0.1</v>
      </c>
      <c r="E8908" s="53" t="s">
        <v>748</v>
      </c>
      <c r="F8908" s="0" t="s">
        <v>1459</v>
      </c>
      <c r="G8908" s="0" t="str">
        <f aca="false">LEFT(B8908,2)</f>
        <v>03</v>
      </c>
      <c r="H8908" s="0" t="str">
        <f aca="false">I8908&amp;"_"&amp;G8908&amp;"_"&amp;F8908</f>
        <v>Strandtudse_03_20190919_DL2019065_NoerreGym_koersel1</v>
      </c>
      <c r="I8908" s="61" t="str">
        <f aca="false">MID(RIGHT(B8908,LEN(B8908)-3),1,FIND("_",RIGHT(B8908,LEN(B8908)-3))-1)</f>
        <v>Strandtudse</v>
      </c>
      <c r="J8908" s="61" t="str">
        <f aca="false">TRIM(SUBSTITUTE(RIGHT(B8908,FIND(I8908,B8908)+1),"_",""))</f>
        <v>eDNA</v>
      </c>
      <c r="K8908" s="0" t="str">
        <f aca="false">IFERROR(VALUE(SUBSTITUTE(E8908,".",",")),E8908)</f>
        <v>No Ct</v>
      </c>
      <c r="L8908" s="61" t="str">
        <f aca="false">IF(J8908="PosK",SUMIFS(K:K,J:J,"PosK",H:H,H8908),"")</f>
        <v/>
      </c>
      <c r="M8908" s="61" t="str">
        <f aca="false">IF(J8908="PosK",SUMIFS(K:K,J:J,"NegK",H:H,H8908),"")</f>
        <v/>
      </c>
      <c r="N8908" s="61" t="str">
        <f aca="false">IF(J8908="PosK",SUMIFS(K:K,J:J,"eDNA",H:H,H8908),"")</f>
        <v/>
      </c>
      <c r="Q8908" s="62"/>
    </row>
    <row r="8909" customFormat="false" ht="14.25" hidden="false" customHeight="false" outlineLevel="0" collapsed="false">
      <c r="A8909" s="0" t="s">
        <v>768</v>
      </c>
      <c r="B8909" s="52" t="s">
        <v>767</v>
      </c>
      <c r="C8909" s="52" t="s">
        <v>751</v>
      </c>
      <c r="D8909" s="53" t="n">
        <v>0.1</v>
      </c>
      <c r="E8909" s="53" t="n">
        <v>19.92</v>
      </c>
      <c r="F8909" s="0" t="s">
        <v>1459</v>
      </c>
      <c r="G8909" s="0" t="str">
        <f aca="false">LEFT(B8909,2)</f>
        <v>03</v>
      </c>
      <c r="H8909" s="0" t="str">
        <f aca="false">I8909&amp;"_"&amp;G8909&amp;"_"&amp;F8909</f>
        <v>Strandtudse_03_20190919_DL2019065_NoerreGym_koersel1</v>
      </c>
      <c r="I8909" s="61" t="str">
        <f aca="false">MID(RIGHT(B8909,LEN(B8909)-3),1,FIND("_",RIGHT(B8909,LEN(B8909)-3))-1)</f>
        <v>Strandtudse</v>
      </c>
      <c r="J8909" s="61" t="str">
        <f aca="false">TRIM(SUBSTITUTE(RIGHT(B8909,FIND(I8909,B8909)+1),"_",""))</f>
        <v>eDNA</v>
      </c>
      <c r="K8909" s="0" t="n">
        <f aca="false">IFERROR(VALUE(SUBSTITUTE(E8909,".",",")),E8909)</f>
        <v>19.92</v>
      </c>
      <c r="L8909" s="61" t="str">
        <f aca="false">IF(J8909="PosK",SUMIFS(K:K,J:J,"PosK",H:H,H8909),"")</f>
        <v/>
      </c>
      <c r="M8909" s="61" t="str">
        <f aca="false">IF(J8909="PosK",SUMIFS(K:K,J:J,"NegK",H:H,H8909),"")</f>
        <v/>
      </c>
      <c r="N8909" s="61" t="str">
        <f aca="false">IF(J8909="PosK",SUMIFS(K:K,J:J,"eDNA",H:H,H8909),"")</f>
        <v/>
      </c>
      <c r="P8909" s="62"/>
      <c r="T8909" s="63"/>
      <c r="W8909" s="64"/>
    </row>
    <row r="8910" customFormat="false" ht="14.25" hidden="false" customHeight="false" outlineLevel="0" collapsed="false">
      <c r="A8910" s="0" t="s">
        <v>770</v>
      </c>
      <c r="B8910" s="52" t="s">
        <v>771</v>
      </c>
      <c r="C8910" s="52" t="s">
        <v>743</v>
      </c>
      <c r="D8910" s="53" t="n">
        <v>0.1</v>
      </c>
      <c r="E8910" s="53" t="n">
        <v>33.37</v>
      </c>
      <c r="F8910" s="0" t="s">
        <v>1459</v>
      </c>
      <c r="G8910" s="0" t="str">
        <f aca="false">LEFT(B8910,2)</f>
        <v>04</v>
      </c>
      <c r="H8910" s="0" t="str">
        <f aca="false">I8910&amp;"_"&amp;G8910&amp;"_"&amp;F8910</f>
        <v>GroenbrogetTudse_04_20190919_DL2019065_NoerreGym_koersel1</v>
      </c>
      <c r="I8910" s="61" t="str">
        <f aca="false">MID(RIGHT(B8910,LEN(B8910)-3),1,FIND("_",RIGHT(B8910,LEN(B8910)-3))-1)</f>
        <v>GroenbrogetTudse</v>
      </c>
      <c r="J8910" s="61" t="str">
        <f aca="false">TRIM(SUBSTITUTE(RIGHT(B8910,FIND(I8910,B8910)+1),"_",""))</f>
        <v>PosK</v>
      </c>
      <c r="K8910" s="0" t="n">
        <f aca="false">IFERROR(VALUE(SUBSTITUTE(E8910,".",",")),E8910)</f>
        <v>33.37</v>
      </c>
      <c r="L8910" s="61" t="n">
        <f aca="false">IF(J8910="PosK",SUMIFS(K:K,J:J,"PosK",H:H,H8910),"")</f>
        <v>33.37</v>
      </c>
      <c r="M8910" s="61" t="n">
        <f aca="false">IF(J8910="PosK",SUMIFS(K:K,J:J,"NegK",H:H,H8910),"")</f>
        <v>0</v>
      </c>
      <c r="N8910" s="61" t="n">
        <f aca="false">IF(J8910="PosK",SUMIFS(K:K,J:J,"eDNA",H:H,H8910),"")</f>
        <v>0</v>
      </c>
      <c r="P8910" s="62" t="n">
        <f aca="false">IF(K8912="No Ct",0,K8912)</f>
        <v>0</v>
      </c>
      <c r="Q8910" s="62" t="n">
        <f aca="false">IF(K8913="No Ct",0,K8913)</f>
        <v>0</v>
      </c>
      <c r="R8910" s="0" t="str">
        <f aca="false">IF(AND(L8910&gt;0,M8910=0),"Valid","Invalid")</f>
        <v>Valid</v>
      </c>
      <c r="S8910" s="0" t="str">
        <f aca="false">IF(OR(P8910&gt;1,Q8910&gt;1),"Present","Absent")</f>
        <v>Absent</v>
      </c>
      <c r="T8910" s="63" t="str">
        <f aca="false">IF(OR(AND(P8910&gt;1,P8910&lt;41),AND(Q8910&gt;1,Q8910&lt;41)),"Ct&lt;41","Ct&gt;41")</f>
        <v>Ct&gt;41</v>
      </c>
      <c r="U8910" s="0" t="str">
        <f aca="false">I8910</f>
        <v>GroenbrogetTudse</v>
      </c>
      <c r="V8910" s="0" t="str">
        <f aca="false">MID(F8910,10,9)</f>
        <v>DL2019065</v>
      </c>
      <c r="W8910" s="64" t="str">
        <f aca="false">V8910&amp;"_"&amp;U8910&amp;"_"&amp;R8910&amp;"_"&amp;S8910&amp;"_"&amp;T8910</f>
        <v>DL2019065_GroenbrogetTudse_Valid_Absent_Ct&gt;41</v>
      </c>
    </row>
    <row r="8911" customFormat="false" ht="14.25" hidden="false" customHeight="false" outlineLevel="0" collapsed="false">
      <c r="A8911" s="0" t="s">
        <v>772</v>
      </c>
      <c r="B8911" s="52" t="s">
        <v>773</v>
      </c>
      <c r="C8911" s="52" t="s">
        <v>747</v>
      </c>
      <c r="D8911" s="53" t="n">
        <v>0.1</v>
      </c>
      <c r="E8911" s="53" t="s">
        <v>748</v>
      </c>
      <c r="F8911" s="0" t="s">
        <v>1459</v>
      </c>
      <c r="G8911" s="0" t="str">
        <f aca="false">LEFT(B8911,2)</f>
        <v>04</v>
      </c>
      <c r="H8911" s="0" t="str">
        <f aca="false">I8911&amp;"_"&amp;G8911&amp;"_"&amp;F8911</f>
        <v>GroenbrogetTudse_04_20190919_DL2019065_NoerreGym_koersel1</v>
      </c>
      <c r="I8911" s="61" t="str">
        <f aca="false">MID(RIGHT(B8911,LEN(B8911)-3),1,FIND("_",RIGHT(B8911,LEN(B8911)-3))-1)</f>
        <v>GroenbrogetTudse</v>
      </c>
      <c r="J8911" s="61" t="str">
        <f aca="false">TRIM(SUBSTITUTE(RIGHT(B8911,FIND(I8911,B8911)+1),"_",""))</f>
        <v>NegK</v>
      </c>
      <c r="K8911" s="0" t="str">
        <f aca="false">IFERROR(VALUE(SUBSTITUTE(E8911,".",",")),E8911)</f>
        <v>No Ct</v>
      </c>
      <c r="L8911" s="61" t="str">
        <f aca="false">IF(J8911="PosK",SUMIFS(K:K,J:J,"PosK",H:H,H8911),"")</f>
        <v/>
      </c>
      <c r="M8911" s="61" t="str">
        <f aca="false">IF(J8911="PosK",SUMIFS(K:K,J:J,"NegK",H:H,H8911),"")</f>
        <v/>
      </c>
      <c r="N8911" s="61" t="str">
        <f aca="false">IF(J8911="PosK",SUMIFS(K:K,J:J,"eDNA",H:H,H8911),"")</f>
        <v/>
      </c>
    </row>
    <row r="8912" customFormat="false" ht="14.25" hidden="false" customHeight="false" outlineLevel="0" collapsed="false">
      <c r="A8912" s="0" t="s">
        <v>774</v>
      </c>
      <c r="B8912" s="52" t="s">
        <v>775</v>
      </c>
      <c r="C8912" s="52" t="s">
        <v>751</v>
      </c>
      <c r="D8912" s="53" t="n">
        <v>0.1</v>
      </c>
      <c r="E8912" s="53" t="s">
        <v>748</v>
      </c>
      <c r="F8912" s="0" t="s">
        <v>1459</v>
      </c>
      <c r="G8912" s="0" t="str">
        <f aca="false">LEFT(B8912,2)</f>
        <v>04</v>
      </c>
      <c r="H8912" s="0" t="str">
        <f aca="false">I8912&amp;"_"&amp;G8912&amp;"_"&amp;F8912</f>
        <v>GroenbrogetTudse_04_20190919_DL2019065_NoerreGym_koersel1</v>
      </c>
      <c r="I8912" s="61" t="str">
        <f aca="false">MID(RIGHT(B8912,LEN(B8912)-3),1,FIND("_",RIGHT(B8912,LEN(B8912)-3))-1)</f>
        <v>GroenbrogetTudse</v>
      </c>
      <c r="J8912" s="61" t="str">
        <f aca="false">TRIM(SUBSTITUTE(RIGHT(B8912,FIND(I8912,B8912)+1),"_",""))</f>
        <v>eDNA</v>
      </c>
      <c r="K8912" s="0" t="str">
        <f aca="false">IFERROR(VALUE(SUBSTITUTE(E8912,".",",")),E8912)</f>
        <v>No Ct</v>
      </c>
      <c r="L8912" s="61" t="str">
        <f aca="false">IF(J8912="PosK",SUMIFS(K:K,J:J,"PosK",H:H,H8912),"")</f>
        <v/>
      </c>
      <c r="M8912" s="61" t="str">
        <f aca="false">IF(J8912="PosK",SUMIFS(K:K,J:J,"NegK",H:H,H8912),"")</f>
        <v/>
      </c>
      <c r="N8912" s="61" t="str">
        <f aca="false">IF(J8912="PosK",SUMIFS(K:K,J:J,"eDNA",H:H,H8912),"")</f>
        <v/>
      </c>
      <c r="Q8912" s="62"/>
    </row>
    <row r="8913" customFormat="false" ht="14.25" hidden="false" customHeight="false" outlineLevel="0" collapsed="false">
      <c r="A8913" s="0" t="s">
        <v>776</v>
      </c>
      <c r="B8913" s="52" t="s">
        <v>775</v>
      </c>
      <c r="C8913" s="52" t="s">
        <v>751</v>
      </c>
      <c r="D8913" s="53" t="n">
        <v>0.1</v>
      </c>
      <c r="E8913" s="53" t="s">
        <v>748</v>
      </c>
      <c r="F8913" s="0" t="s">
        <v>1459</v>
      </c>
      <c r="G8913" s="0" t="str">
        <f aca="false">LEFT(B8913,2)</f>
        <v>04</v>
      </c>
      <c r="H8913" s="0" t="str">
        <f aca="false">I8913&amp;"_"&amp;G8913&amp;"_"&amp;F8913</f>
        <v>GroenbrogetTudse_04_20190919_DL2019065_NoerreGym_koersel1</v>
      </c>
      <c r="I8913" s="61" t="str">
        <f aca="false">MID(RIGHT(B8913,LEN(B8913)-3),1,FIND("_",RIGHT(B8913,LEN(B8913)-3))-1)</f>
        <v>GroenbrogetTudse</v>
      </c>
      <c r="J8913" s="61" t="str">
        <f aca="false">TRIM(SUBSTITUTE(RIGHT(B8913,FIND(I8913,B8913)+1),"_",""))</f>
        <v>eDNA</v>
      </c>
      <c r="K8913" s="0" t="str">
        <f aca="false">IFERROR(VALUE(SUBSTITUTE(E8913,".",",")),E8913)</f>
        <v>No Ct</v>
      </c>
      <c r="L8913" s="61" t="str">
        <f aca="false">IF(J8913="PosK",SUMIFS(K:K,J:J,"PosK",H:H,H8913),"")</f>
        <v/>
      </c>
      <c r="M8913" s="61" t="str">
        <f aca="false">IF(J8913="PosK",SUMIFS(K:K,J:J,"NegK",H:H,H8913),"")</f>
        <v/>
      </c>
      <c r="N8913" s="61" t="str">
        <f aca="false">IF(J8913="PosK",SUMIFS(K:K,J:J,"eDNA",H:H,H8913),"")</f>
        <v/>
      </c>
      <c r="P8913" s="62"/>
      <c r="T8913" s="63"/>
      <c r="W8913" s="64"/>
    </row>
    <row r="8914" customFormat="false" ht="14.25" hidden="false" customHeight="false" outlineLevel="0" collapsed="false">
      <c r="A8914" s="0" t="s">
        <v>778</v>
      </c>
      <c r="B8914" s="52" t="s">
        <v>779</v>
      </c>
      <c r="C8914" s="52" t="s">
        <v>743</v>
      </c>
      <c r="D8914" s="53" t="n">
        <v>0.1</v>
      </c>
      <c r="E8914" s="53" t="n">
        <v>30.62</v>
      </c>
      <c r="F8914" s="0" t="s">
        <v>1459</v>
      </c>
      <c r="G8914" s="0" t="str">
        <f aca="false">LEFT(B8914,2)</f>
        <v>05</v>
      </c>
      <c r="H8914" s="0" t="str">
        <f aca="false">I8914&amp;"_"&amp;G8914&amp;"_"&amp;F8914</f>
        <v>Loevfroe_05_20190919_DL2019065_NoerreGym_koersel1</v>
      </c>
      <c r="I8914" s="61" t="str">
        <f aca="false">MID(RIGHT(B8914,LEN(B8914)-3),1,FIND("_",RIGHT(B8914,LEN(B8914)-3))-1)</f>
        <v>Loevfroe</v>
      </c>
      <c r="J8914" s="61" t="str">
        <f aca="false">TRIM(SUBSTITUTE(RIGHT(B8914,FIND(I8914,B8914)+1),"_",""))</f>
        <v>PosK</v>
      </c>
      <c r="K8914" s="0" t="n">
        <f aca="false">IFERROR(VALUE(SUBSTITUTE(E8914,".",",")),E8914)</f>
        <v>30.62</v>
      </c>
      <c r="L8914" s="61" t="n">
        <f aca="false">IF(J8914="PosK",SUMIFS(K:K,J:J,"PosK",H:H,H8914),"")</f>
        <v>30.62</v>
      </c>
      <c r="M8914" s="61" t="n">
        <f aca="false">IF(J8914="PosK",SUMIFS(K:K,J:J,"NegK",H:H,H8914),"")</f>
        <v>0</v>
      </c>
      <c r="N8914" s="61" t="n">
        <f aca="false">IF(J8914="PosK",SUMIFS(K:K,J:J,"eDNA",H:H,H8914),"")</f>
        <v>0</v>
      </c>
      <c r="P8914" s="62" t="n">
        <f aca="false">IF(K8916="No Ct",0,K8916)</f>
        <v>0</v>
      </c>
      <c r="Q8914" s="62" t="n">
        <f aca="false">IF(K8917="No Ct",0,K8917)</f>
        <v>0</v>
      </c>
      <c r="R8914" s="0" t="str">
        <f aca="false">IF(AND(L8914&gt;0,M8914=0),"Valid","Invalid")</f>
        <v>Valid</v>
      </c>
      <c r="S8914" s="0" t="str">
        <f aca="false">IF(OR(P8914&gt;1,Q8914&gt;1),"Present","Absent")</f>
        <v>Absent</v>
      </c>
      <c r="T8914" s="63" t="str">
        <f aca="false">IF(OR(AND(P8914&gt;1,P8914&lt;41),AND(Q8914&gt;1,Q8914&lt;41)),"Ct&lt;41","Ct&gt;41")</f>
        <v>Ct&gt;41</v>
      </c>
      <c r="U8914" s="0" t="str">
        <f aca="false">I8914</f>
        <v>Loevfroe</v>
      </c>
      <c r="V8914" s="0" t="str">
        <f aca="false">MID(F8914,10,9)</f>
        <v>DL2019065</v>
      </c>
      <c r="W8914" s="64" t="str">
        <f aca="false">V8914&amp;"_"&amp;U8914&amp;"_"&amp;R8914&amp;"_"&amp;S8914&amp;"_"&amp;T8914</f>
        <v>DL2019065_Loevfroe_Valid_Absent_Ct&gt;41</v>
      </c>
    </row>
    <row r="8915" customFormat="false" ht="14.25" hidden="false" customHeight="false" outlineLevel="0" collapsed="false">
      <c r="A8915" s="0" t="s">
        <v>780</v>
      </c>
      <c r="B8915" s="52" t="s">
        <v>781</v>
      </c>
      <c r="C8915" s="52" t="s">
        <v>747</v>
      </c>
      <c r="D8915" s="53" t="n">
        <v>0.1</v>
      </c>
      <c r="E8915" s="53" t="s">
        <v>748</v>
      </c>
      <c r="F8915" s="0" t="s">
        <v>1459</v>
      </c>
      <c r="G8915" s="0" t="str">
        <f aca="false">LEFT(B8915,2)</f>
        <v>05</v>
      </c>
      <c r="H8915" s="0" t="str">
        <f aca="false">I8915&amp;"_"&amp;G8915&amp;"_"&amp;F8915</f>
        <v>Loevfroe_05_20190919_DL2019065_NoerreGym_koersel1</v>
      </c>
      <c r="I8915" s="61" t="str">
        <f aca="false">MID(RIGHT(B8915,LEN(B8915)-3),1,FIND("_",RIGHT(B8915,LEN(B8915)-3))-1)</f>
        <v>Loevfroe</v>
      </c>
      <c r="J8915" s="61" t="str">
        <f aca="false">TRIM(SUBSTITUTE(RIGHT(B8915,FIND(I8915,B8915)+1),"_",""))</f>
        <v>NegK</v>
      </c>
      <c r="K8915" s="0" t="str">
        <f aca="false">IFERROR(VALUE(SUBSTITUTE(E8915,".",",")),E8915)</f>
        <v>No Ct</v>
      </c>
      <c r="L8915" s="61" t="str">
        <f aca="false">IF(J8915="PosK",SUMIFS(K:K,J:J,"PosK",H:H,H8915),"")</f>
        <v/>
      </c>
      <c r="M8915" s="61" t="str">
        <f aca="false">IF(J8915="PosK",SUMIFS(K:K,J:J,"NegK",H:H,H8915),"")</f>
        <v/>
      </c>
      <c r="N8915" s="61" t="str">
        <f aca="false">IF(J8915="PosK",SUMIFS(K:K,J:J,"eDNA",H:H,H8915),"")</f>
        <v/>
      </c>
    </row>
    <row r="8916" customFormat="false" ht="14.25" hidden="false" customHeight="false" outlineLevel="0" collapsed="false">
      <c r="A8916" s="0" t="s">
        <v>782</v>
      </c>
      <c r="B8916" s="52" t="s">
        <v>783</v>
      </c>
      <c r="C8916" s="52" t="s">
        <v>751</v>
      </c>
      <c r="D8916" s="53" t="n">
        <v>0.1</v>
      </c>
      <c r="E8916" s="53" t="s">
        <v>748</v>
      </c>
      <c r="F8916" s="0" t="s">
        <v>1459</v>
      </c>
      <c r="G8916" s="0" t="str">
        <f aca="false">LEFT(B8916,2)</f>
        <v>05</v>
      </c>
      <c r="H8916" s="0" t="str">
        <f aca="false">I8916&amp;"_"&amp;G8916&amp;"_"&amp;F8916</f>
        <v>Loevfroe_05_20190919_DL2019065_NoerreGym_koersel1</v>
      </c>
      <c r="I8916" s="61" t="str">
        <f aca="false">MID(RIGHT(B8916,LEN(B8916)-3),1,FIND("_",RIGHT(B8916,LEN(B8916)-3))-1)</f>
        <v>Loevfroe</v>
      </c>
      <c r="J8916" s="61" t="str">
        <f aca="false">TRIM(SUBSTITUTE(RIGHT(B8916,FIND(I8916,B8916)+1),"_",""))</f>
        <v>eDNA</v>
      </c>
      <c r="K8916" s="0" t="str">
        <f aca="false">IFERROR(VALUE(SUBSTITUTE(E8916,".",",")),E8916)</f>
        <v>No Ct</v>
      </c>
      <c r="L8916" s="61" t="str">
        <f aca="false">IF(J8916="PosK",SUMIFS(K:K,J:J,"PosK",H:H,H8916),"")</f>
        <v/>
      </c>
      <c r="M8916" s="61" t="str">
        <f aca="false">IF(J8916="PosK",SUMIFS(K:K,J:J,"NegK",H:H,H8916),"")</f>
        <v/>
      </c>
      <c r="N8916" s="61" t="str">
        <f aca="false">IF(J8916="PosK",SUMIFS(K:K,J:J,"eDNA",H:H,H8916),"")</f>
        <v/>
      </c>
      <c r="Q8916" s="62"/>
    </row>
    <row r="8917" customFormat="false" ht="14.25" hidden="false" customHeight="false" outlineLevel="0" collapsed="false">
      <c r="A8917" s="0" t="s">
        <v>784</v>
      </c>
      <c r="B8917" s="52" t="s">
        <v>783</v>
      </c>
      <c r="C8917" s="52" t="s">
        <v>751</v>
      </c>
      <c r="D8917" s="53" t="n">
        <v>0.1</v>
      </c>
      <c r="E8917" s="53" t="s">
        <v>748</v>
      </c>
      <c r="F8917" s="0" t="s">
        <v>1459</v>
      </c>
      <c r="G8917" s="0" t="str">
        <f aca="false">LEFT(B8917,2)</f>
        <v>05</v>
      </c>
      <c r="H8917" s="0" t="str">
        <f aca="false">I8917&amp;"_"&amp;G8917&amp;"_"&amp;F8917</f>
        <v>Loevfroe_05_20190919_DL2019065_NoerreGym_koersel1</v>
      </c>
      <c r="I8917" s="61" t="str">
        <f aca="false">MID(RIGHT(B8917,LEN(B8917)-3),1,FIND("_",RIGHT(B8917,LEN(B8917)-3))-1)</f>
        <v>Loevfroe</v>
      </c>
      <c r="J8917" s="61" t="str">
        <f aca="false">TRIM(SUBSTITUTE(RIGHT(B8917,FIND(I8917,B8917)+1),"_",""))</f>
        <v>eDNA</v>
      </c>
      <c r="K8917" s="0" t="str">
        <f aca="false">IFERROR(VALUE(SUBSTITUTE(E8917,".",",")),E8917)</f>
        <v>No Ct</v>
      </c>
      <c r="L8917" s="61" t="str">
        <f aca="false">IF(J8917="PosK",SUMIFS(K:K,J:J,"PosK",H:H,H8917),"")</f>
        <v/>
      </c>
      <c r="M8917" s="61" t="str">
        <f aca="false">IF(J8917="PosK",SUMIFS(K:K,J:J,"NegK",H:H,H8917),"")</f>
        <v/>
      </c>
      <c r="N8917" s="61" t="str">
        <f aca="false">IF(J8917="PosK",SUMIFS(K:K,J:J,"eDNA",H:H,H8917),"")</f>
        <v/>
      </c>
      <c r="P8917" s="62"/>
      <c r="T8917" s="63"/>
      <c r="W8917" s="64"/>
    </row>
    <row r="8918" customFormat="false" ht="14.25" hidden="false" customHeight="false" outlineLevel="0" collapsed="false">
      <c r="A8918" s="0" t="s">
        <v>786</v>
      </c>
      <c r="B8918" s="52" t="s">
        <v>787</v>
      </c>
      <c r="C8918" s="52" t="s">
        <v>743</v>
      </c>
      <c r="D8918" s="53" t="n">
        <v>0.1</v>
      </c>
      <c r="E8918" s="53" t="n">
        <v>29.43</v>
      </c>
      <c r="F8918" s="0" t="s">
        <v>1459</v>
      </c>
      <c r="G8918" s="0" t="str">
        <f aca="false">LEFT(B8918,2)</f>
        <v>06</v>
      </c>
      <c r="H8918" s="0" t="str">
        <f aca="false">I8918&amp;"_"&amp;G8918&amp;"_"&amp;F8918</f>
        <v>Springfroe_06_20190919_DL2019065_NoerreGym_koersel1</v>
      </c>
      <c r="I8918" s="61" t="str">
        <f aca="false">MID(RIGHT(B8918,LEN(B8918)-3),1,FIND("_",RIGHT(B8918,LEN(B8918)-3))-1)</f>
        <v>Springfroe</v>
      </c>
      <c r="J8918" s="61" t="str">
        <f aca="false">TRIM(SUBSTITUTE(RIGHT(B8918,FIND(I8918,B8918)+1),"_",""))</f>
        <v>PosK</v>
      </c>
      <c r="K8918" s="0" t="n">
        <f aca="false">IFERROR(VALUE(SUBSTITUTE(E8918,".",",")),E8918)</f>
        <v>29.43</v>
      </c>
      <c r="L8918" s="61" t="n">
        <f aca="false">IF(J8918="PosK",SUMIFS(K:K,J:J,"PosK",H:H,H8918),"")</f>
        <v>29.43</v>
      </c>
      <c r="M8918" s="61" t="n">
        <f aca="false">IF(J8918="PosK",SUMIFS(K:K,J:J,"NegK",H:H,H8918),"")</f>
        <v>0</v>
      </c>
      <c r="N8918" s="61" t="n">
        <f aca="false">IF(J8918="PosK",SUMIFS(K:K,J:J,"eDNA",H:H,H8918),"")</f>
        <v>0</v>
      </c>
      <c r="P8918" s="62" t="n">
        <f aca="false">IF(K8920="No Ct",0,K8920)</f>
        <v>0</v>
      </c>
      <c r="Q8918" s="62" t="n">
        <f aca="false">IF(K8921="No Ct",0,K8921)</f>
        <v>0</v>
      </c>
      <c r="R8918" s="0" t="str">
        <f aca="false">IF(AND(L8918&gt;0,M8918=0),"Valid","Invalid")</f>
        <v>Valid</v>
      </c>
      <c r="S8918" s="0" t="str">
        <f aca="false">IF(OR(P8918&gt;1,Q8918&gt;1),"Present","Absent")</f>
        <v>Absent</v>
      </c>
      <c r="T8918" s="63" t="str">
        <f aca="false">IF(OR(AND(P8918&gt;1,P8918&lt;41),AND(Q8918&gt;1,Q8918&lt;41)),"Ct&lt;41","Ct&gt;41")</f>
        <v>Ct&gt;41</v>
      </c>
      <c r="U8918" s="0" t="str">
        <f aca="false">I8918</f>
        <v>Springfroe</v>
      </c>
      <c r="V8918" s="0" t="str">
        <f aca="false">MID(F8918,10,9)</f>
        <v>DL2019065</v>
      </c>
      <c r="W8918" s="64" t="str">
        <f aca="false">V8918&amp;"_"&amp;U8918&amp;"_"&amp;R8918&amp;"_"&amp;S8918&amp;"_"&amp;T8918</f>
        <v>DL2019065_Springfroe_Valid_Absent_Ct&gt;41</v>
      </c>
    </row>
    <row r="8919" customFormat="false" ht="14.25" hidden="false" customHeight="false" outlineLevel="0" collapsed="false">
      <c r="A8919" s="0" t="s">
        <v>788</v>
      </c>
      <c r="B8919" s="52" t="s">
        <v>789</v>
      </c>
      <c r="C8919" s="52" t="s">
        <v>747</v>
      </c>
      <c r="D8919" s="53" t="n">
        <v>0.1</v>
      </c>
      <c r="E8919" s="53" t="s">
        <v>748</v>
      </c>
      <c r="F8919" s="0" t="s">
        <v>1459</v>
      </c>
      <c r="G8919" s="0" t="str">
        <f aca="false">LEFT(B8919,2)</f>
        <v>06</v>
      </c>
      <c r="H8919" s="0" t="str">
        <f aca="false">I8919&amp;"_"&amp;G8919&amp;"_"&amp;F8919</f>
        <v>Springfroe_06_20190919_DL2019065_NoerreGym_koersel1</v>
      </c>
      <c r="I8919" s="61" t="str">
        <f aca="false">MID(RIGHT(B8919,LEN(B8919)-3),1,FIND("_",RIGHT(B8919,LEN(B8919)-3))-1)</f>
        <v>Springfroe</v>
      </c>
      <c r="J8919" s="61" t="str">
        <f aca="false">TRIM(SUBSTITUTE(RIGHT(B8919,FIND(I8919,B8919)+1),"_",""))</f>
        <v>NegK</v>
      </c>
      <c r="K8919" s="0" t="str">
        <f aca="false">IFERROR(VALUE(SUBSTITUTE(E8919,".",",")),E8919)</f>
        <v>No Ct</v>
      </c>
      <c r="L8919" s="61" t="str">
        <f aca="false">IF(J8919="PosK",SUMIFS(K:K,J:J,"PosK",H:H,H8919),"")</f>
        <v/>
      </c>
      <c r="M8919" s="61" t="str">
        <f aca="false">IF(J8919="PosK",SUMIFS(K:K,J:J,"NegK",H:H,H8919),"")</f>
        <v/>
      </c>
      <c r="N8919" s="61" t="str">
        <f aca="false">IF(J8919="PosK",SUMIFS(K:K,J:J,"eDNA",H:H,H8919),"")</f>
        <v/>
      </c>
    </row>
    <row r="8920" customFormat="false" ht="14.25" hidden="false" customHeight="false" outlineLevel="0" collapsed="false">
      <c r="A8920" s="0" t="s">
        <v>790</v>
      </c>
      <c r="B8920" s="52" t="s">
        <v>791</v>
      </c>
      <c r="C8920" s="52" t="s">
        <v>751</v>
      </c>
      <c r="D8920" s="53" t="n">
        <v>0.1</v>
      </c>
      <c r="E8920" s="53" t="s">
        <v>748</v>
      </c>
      <c r="F8920" s="0" t="s">
        <v>1459</v>
      </c>
      <c r="G8920" s="0" t="str">
        <f aca="false">LEFT(B8920,2)</f>
        <v>06</v>
      </c>
      <c r="H8920" s="0" t="str">
        <f aca="false">I8920&amp;"_"&amp;G8920&amp;"_"&amp;F8920</f>
        <v>Springfroe_06_20190919_DL2019065_NoerreGym_koersel1</v>
      </c>
      <c r="I8920" s="61" t="str">
        <f aca="false">MID(RIGHT(B8920,LEN(B8920)-3),1,FIND("_",RIGHT(B8920,LEN(B8920)-3))-1)</f>
        <v>Springfroe</v>
      </c>
      <c r="J8920" s="61" t="str">
        <f aca="false">TRIM(SUBSTITUTE(RIGHT(B8920,FIND(I8920,B8920)+1),"_",""))</f>
        <v>eDNA</v>
      </c>
      <c r="K8920" s="0" t="str">
        <f aca="false">IFERROR(VALUE(SUBSTITUTE(E8920,".",",")),E8920)</f>
        <v>No Ct</v>
      </c>
      <c r="L8920" s="61" t="str">
        <f aca="false">IF(J8920="PosK",SUMIFS(K:K,J:J,"PosK",H:H,H8920),"")</f>
        <v/>
      </c>
      <c r="M8920" s="61" t="str">
        <f aca="false">IF(J8920="PosK",SUMIFS(K:K,J:J,"NegK",H:H,H8920),"")</f>
        <v/>
      </c>
      <c r="N8920" s="61" t="str">
        <f aca="false">IF(J8920="PosK",SUMIFS(K:K,J:J,"eDNA",H:H,H8920),"")</f>
        <v/>
      </c>
      <c r="Q8920" s="62"/>
    </row>
    <row r="8921" customFormat="false" ht="14.25" hidden="false" customHeight="false" outlineLevel="0" collapsed="false">
      <c r="A8921" s="0" t="s">
        <v>792</v>
      </c>
      <c r="B8921" s="52" t="s">
        <v>791</v>
      </c>
      <c r="C8921" s="52" t="s">
        <v>751</v>
      </c>
      <c r="D8921" s="53" t="n">
        <v>0.1</v>
      </c>
      <c r="E8921" s="53" t="s">
        <v>748</v>
      </c>
      <c r="F8921" s="0" t="s">
        <v>1459</v>
      </c>
      <c r="G8921" s="0" t="str">
        <f aca="false">LEFT(B8921,2)</f>
        <v>06</v>
      </c>
      <c r="H8921" s="0" t="str">
        <f aca="false">I8921&amp;"_"&amp;G8921&amp;"_"&amp;F8921</f>
        <v>Springfroe_06_20190919_DL2019065_NoerreGym_koersel1</v>
      </c>
      <c r="I8921" s="61" t="str">
        <f aca="false">MID(RIGHT(B8921,LEN(B8921)-3),1,FIND("_",RIGHT(B8921,LEN(B8921)-3))-1)</f>
        <v>Springfroe</v>
      </c>
      <c r="J8921" s="61" t="str">
        <f aca="false">TRIM(SUBSTITUTE(RIGHT(B8921,FIND(I8921,B8921)+1),"_",""))</f>
        <v>eDNA</v>
      </c>
      <c r="K8921" s="0" t="str">
        <f aca="false">IFERROR(VALUE(SUBSTITUTE(E8921,".",",")),E8921)</f>
        <v>No Ct</v>
      </c>
      <c r="L8921" s="61" t="str">
        <f aca="false">IF(J8921="PosK",SUMIFS(K:K,J:J,"PosK",H:H,H8921),"")</f>
        <v/>
      </c>
      <c r="M8921" s="61" t="str">
        <f aca="false">IF(J8921="PosK",SUMIFS(K:K,J:J,"NegK",H:H,H8921),"")</f>
        <v/>
      </c>
      <c r="N8921" s="61" t="str">
        <f aca="false">IF(J8921="PosK",SUMIFS(K:K,J:J,"eDNA",H:H,H8921),"")</f>
        <v/>
      </c>
      <c r="P8921" s="62"/>
      <c r="T8921" s="63"/>
      <c r="W8921" s="64"/>
    </row>
    <row r="8922" customFormat="false" ht="14.25" hidden="false" customHeight="false" outlineLevel="0" collapsed="false">
      <c r="A8922" s="0" t="s">
        <v>794</v>
      </c>
      <c r="B8922" s="52" t="s">
        <v>960</v>
      </c>
      <c r="C8922" s="52" t="s">
        <v>743</v>
      </c>
      <c r="D8922" s="53" t="n">
        <v>0.1</v>
      </c>
      <c r="E8922" s="53" t="n">
        <v>32.54</v>
      </c>
      <c r="F8922" s="0" t="s">
        <v>1459</v>
      </c>
      <c r="G8922" s="0" t="str">
        <f aca="false">LEFT(B8922,2)</f>
        <v>07</v>
      </c>
      <c r="H8922" s="0" t="str">
        <f aca="false">I8922&amp;"_"&amp;G8922&amp;"_"&amp;F8922</f>
        <v>Springfroe_07_20190919_DL2019065_NoerreGym_koersel1</v>
      </c>
      <c r="I8922" s="61" t="str">
        <f aca="false">MID(RIGHT(B8922,LEN(B8922)-3),1,FIND("_",RIGHT(B8922,LEN(B8922)-3))-1)</f>
        <v>Springfroe</v>
      </c>
      <c r="J8922" s="61" t="str">
        <f aca="false">TRIM(SUBSTITUTE(RIGHT(B8922,FIND(I8922,B8922)+1),"_",""))</f>
        <v>PosK</v>
      </c>
      <c r="K8922" s="0" t="n">
        <f aca="false">IFERROR(VALUE(SUBSTITUTE(E8922,".",",")),E8922)</f>
        <v>32.54</v>
      </c>
      <c r="L8922" s="61" t="n">
        <f aca="false">IF(J8922="PosK",SUMIFS(K:K,J:J,"PosK",H:H,H8922),"")</f>
        <v>32.54</v>
      </c>
      <c r="M8922" s="61" t="n">
        <f aca="false">IF(J8922="PosK",SUMIFS(K:K,J:J,"NegK",H:H,H8922),"")</f>
        <v>0</v>
      </c>
      <c r="N8922" s="61" t="n">
        <f aca="false">IF(J8922="PosK",SUMIFS(K:K,J:J,"eDNA",H:H,H8922),"")</f>
        <v>0</v>
      </c>
      <c r="P8922" s="62" t="n">
        <f aca="false">IF(K8924="No Ct",0,K8924)</f>
        <v>0</v>
      </c>
      <c r="Q8922" s="62" t="n">
        <f aca="false">IF(K8925="No Ct",0,K8925)</f>
        <v>0</v>
      </c>
      <c r="R8922" s="0" t="str">
        <f aca="false">IF(AND(L8922&gt;0,M8922=0),"Valid","Invalid")</f>
        <v>Valid</v>
      </c>
      <c r="S8922" s="0" t="str">
        <f aca="false">IF(OR(P8922&gt;1,Q8922&gt;1),"Present","Absent")</f>
        <v>Absent</v>
      </c>
      <c r="T8922" s="63" t="str">
        <f aca="false">IF(OR(AND(P8922&gt;1,P8922&lt;41),AND(Q8922&gt;1,Q8922&lt;41)),"Ct&lt;41","Ct&gt;41")</f>
        <v>Ct&gt;41</v>
      </c>
      <c r="U8922" s="0" t="str">
        <f aca="false">I8922</f>
        <v>Springfroe</v>
      </c>
      <c r="V8922" s="0" t="str">
        <f aca="false">MID(F8922,10,9)</f>
        <v>DL2019065</v>
      </c>
      <c r="W8922" s="64" t="str">
        <f aca="false">V8922&amp;"_"&amp;U8922&amp;"_"&amp;R8922&amp;"_"&amp;S8922&amp;"_"&amp;T8922</f>
        <v>DL2019065_Springfroe_Valid_Absent_Ct&gt;41</v>
      </c>
    </row>
    <row r="8923" customFormat="false" ht="14.25" hidden="false" customHeight="false" outlineLevel="0" collapsed="false">
      <c r="A8923" s="0" t="s">
        <v>796</v>
      </c>
      <c r="B8923" s="52" t="s">
        <v>961</v>
      </c>
      <c r="C8923" s="52" t="s">
        <v>747</v>
      </c>
      <c r="D8923" s="53" t="n">
        <v>0.1</v>
      </c>
      <c r="E8923" s="53" t="s">
        <v>748</v>
      </c>
      <c r="F8923" s="0" t="s">
        <v>1459</v>
      </c>
      <c r="G8923" s="0" t="str">
        <f aca="false">LEFT(B8923,2)</f>
        <v>07</v>
      </c>
      <c r="H8923" s="0" t="str">
        <f aca="false">I8923&amp;"_"&amp;G8923&amp;"_"&amp;F8923</f>
        <v>Springfroe_07_20190919_DL2019065_NoerreGym_koersel1</v>
      </c>
      <c r="I8923" s="61" t="str">
        <f aca="false">MID(RIGHT(B8923,LEN(B8923)-3),1,FIND("_",RIGHT(B8923,LEN(B8923)-3))-1)</f>
        <v>Springfroe</v>
      </c>
      <c r="J8923" s="61" t="str">
        <f aca="false">TRIM(SUBSTITUTE(RIGHT(B8923,FIND(I8923,B8923)+1),"_",""))</f>
        <v>NegK</v>
      </c>
      <c r="K8923" s="0" t="str">
        <f aca="false">IFERROR(VALUE(SUBSTITUTE(E8923,".",",")),E8923)</f>
        <v>No Ct</v>
      </c>
      <c r="L8923" s="61" t="str">
        <f aca="false">IF(J8923="PosK",SUMIFS(K:K,J:J,"PosK",H:H,H8923),"")</f>
        <v/>
      </c>
      <c r="M8923" s="61" t="str">
        <f aca="false">IF(J8923="PosK",SUMIFS(K:K,J:J,"NegK",H:H,H8923),"")</f>
        <v/>
      </c>
      <c r="N8923" s="61" t="str">
        <f aca="false">IF(J8923="PosK",SUMIFS(K:K,J:J,"eDNA",H:H,H8923),"")</f>
        <v/>
      </c>
    </row>
    <row r="8924" customFormat="false" ht="14.25" hidden="false" customHeight="false" outlineLevel="0" collapsed="false">
      <c r="A8924" s="0" t="s">
        <v>798</v>
      </c>
      <c r="B8924" s="52" t="s">
        <v>962</v>
      </c>
      <c r="C8924" s="52" t="s">
        <v>751</v>
      </c>
      <c r="D8924" s="53" t="n">
        <v>0.1</v>
      </c>
      <c r="E8924" s="53" t="s">
        <v>748</v>
      </c>
      <c r="F8924" s="0" t="s">
        <v>1459</v>
      </c>
      <c r="G8924" s="0" t="str">
        <f aca="false">LEFT(B8924,2)</f>
        <v>07</v>
      </c>
      <c r="H8924" s="0" t="str">
        <f aca="false">I8924&amp;"_"&amp;G8924&amp;"_"&amp;F8924</f>
        <v>Springfroe_07_20190919_DL2019065_NoerreGym_koersel1</v>
      </c>
      <c r="I8924" s="61" t="str">
        <f aca="false">MID(RIGHT(B8924,LEN(B8924)-3),1,FIND("_",RIGHT(B8924,LEN(B8924)-3))-1)</f>
        <v>Springfroe</v>
      </c>
      <c r="J8924" s="61" t="str">
        <f aca="false">TRIM(SUBSTITUTE(RIGHT(B8924,FIND(I8924,B8924)+1),"_",""))</f>
        <v>eDNA</v>
      </c>
      <c r="K8924" s="0" t="str">
        <f aca="false">IFERROR(VALUE(SUBSTITUTE(E8924,".",",")),E8924)</f>
        <v>No Ct</v>
      </c>
      <c r="L8924" s="61" t="str">
        <f aca="false">IF(J8924="PosK",SUMIFS(K:K,J:J,"PosK",H:H,H8924),"")</f>
        <v/>
      </c>
      <c r="M8924" s="61" t="str">
        <f aca="false">IF(J8924="PosK",SUMIFS(K:K,J:J,"NegK",H:H,H8924),"")</f>
        <v/>
      </c>
      <c r="N8924" s="61" t="str">
        <f aca="false">IF(J8924="PosK",SUMIFS(K:K,J:J,"eDNA",H:H,H8924),"")</f>
        <v/>
      </c>
      <c r="Q8924" s="62"/>
    </row>
    <row r="8925" customFormat="false" ht="14.25" hidden="false" customHeight="false" outlineLevel="0" collapsed="false">
      <c r="A8925" s="0" t="s">
        <v>800</v>
      </c>
      <c r="B8925" s="52" t="s">
        <v>962</v>
      </c>
      <c r="C8925" s="52" t="s">
        <v>751</v>
      </c>
      <c r="D8925" s="53" t="n">
        <v>0.1</v>
      </c>
      <c r="E8925" s="53" t="s">
        <v>748</v>
      </c>
      <c r="F8925" s="0" t="s">
        <v>1459</v>
      </c>
      <c r="G8925" s="0" t="str">
        <f aca="false">LEFT(B8925,2)</f>
        <v>07</v>
      </c>
      <c r="H8925" s="0" t="str">
        <f aca="false">I8925&amp;"_"&amp;G8925&amp;"_"&amp;F8925</f>
        <v>Springfroe_07_20190919_DL2019065_NoerreGym_koersel1</v>
      </c>
      <c r="I8925" s="61" t="str">
        <f aca="false">MID(RIGHT(B8925,LEN(B8925)-3),1,FIND("_",RIGHT(B8925,LEN(B8925)-3))-1)</f>
        <v>Springfroe</v>
      </c>
      <c r="J8925" s="61" t="str">
        <f aca="false">TRIM(SUBSTITUTE(RIGHT(B8925,FIND(I8925,B8925)+1),"_",""))</f>
        <v>eDNA</v>
      </c>
      <c r="K8925" s="0" t="str">
        <f aca="false">IFERROR(VALUE(SUBSTITUTE(E8925,".",",")),E8925)</f>
        <v>No Ct</v>
      </c>
      <c r="L8925" s="61" t="str">
        <f aca="false">IF(J8925="PosK",SUMIFS(K:K,J:J,"PosK",H:H,H8925),"")</f>
        <v/>
      </c>
      <c r="M8925" s="61" t="str">
        <f aca="false">IF(J8925="PosK",SUMIFS(K:K,J:J,"NegK",H:H,H8925),"")</f>
        <v/>
      </c>
      <c r="N8925" s="61" t="str">
        <f aca="false">IF(J8925="PosK",SUMIFS(K:K,J:J,"eDNA",H:H,H8925),"")</f>
        <v/>
      </c>
      <c r="P8925" s="62"/>
      <c r="T8925" s="63"/>
      <c r="W8925" s="64"/>
    </row>
    <row r="8926" customFormat="false" ht="14.25" hidden="false" customHeight="false" outlineLevel="0" collapsed="false">
      <c r="A8926" s="0" t="s">
        <v>802</v>
      </c>
      <c r="B8926" s="52" t="s">
        <v>964</v>
      </c>
      <c r="C8926" s="52" t="s">
        <v>743</v>
      </c>
      <c r="D8926" s="53" t="n">
        <v>0.1</v>
      </c>
      <c r="E8926" s="53" t="n">
        <v>26.93</v>
      </c>
      <c r="F8926" s="0" t="s">
        <v>1459</v>
      </c>
      <c r="G8926" s="0" t="str">
        <f aca="false">LEFT(B8926,2)</f>
        <v>08</v>
      </c>
      <c r="H8926" s="0" t="str">
        <f aca="false">I8926&amp;"_"&amp;G8926&amp;"_"&amp;F8926</f>
        <v>Klokkefroe_08_20190919_DL2019065_NoerreGym_koersel1</v>
      </c>
      <c r="I8926" s="61" t="str">
        <f aca="false">MID(RIGHT(B8926,LEN(B8926)-3),1,FIND("_",RIGHT(B8926,LEN(B8926)-3))-1)</f>
        <v>Klokkefroe</v>
      </c>
      <c r="J8926" s="61" t="str">
        <f aca="false">TRIM(SUBSTITUTE(RIGHT(B8926,FIND(I8926,B8926)+1),"_",""))</f>
        <v>PosK</v>
      </c>
      <c r="K8926" s="0" t="n">
        <f aca="false">IFERROR(VALUE(SUBSTITUTE(E8926,".",",")),E8926)</f>
        <v>26.93</v>
      </c>
      <c r="L8926" s="61" t="n">
        <f aca="false">IF(J8926="PosK",SUMIFS(K:K,J:J,"PosK",H:H,H8926),"")</f>
        <v>26.93</v>
      </c>
      <c r="M8926" s="61" t="n">
        <f aca="false">IF(J8926="PosK",SUMIFS(K:K,J:J,"NegK",H:H,H8926),"")</f>
        <v>0</v>
      </c>
      <c r="N8926" s="61" t="n">
        <f aca="false">IF(J8926="PosK",SUMIFS(K:K,J:J,"eDNA",H:H,H8926),"")</f>
        <v>0</v>
      </c>
      <c r="P8926" s="62" t="n">
        <f aca="false">IF(K8928="No Ct",0,K8928)</f>
        <v>0</v>
      </c>
      <c r="Q8926" s="62" t="n">
        <f aca="false">IF(K8929="No Ct",0,K8929)</f>
        <v>0</v>
      </c>
      <c r="R8926" s="0" t="str">
        <f aca="false">IF(AND(L8926&gt;0,M8926=0),"Valid","Invalid")</f>
        <v>Valid</v>
      </c>
      <c r="S8926" s="0" t="str">
        <f aca="false">IF(OR(P8926&gt;1,Q8926&gt;1),"Present","Absent")</f>
        <v>Absent</v>
      </c>
      <c r="T8926" s="63" t="str">
        <f aca="false">IF(OR(AND(P8926&gt;1,P8926&lt;41),AND(Q8926&gt;1,Q8926&lt;41)),"Ct&lt;41","Ct&gt;41")</f>
        <v>Ct&gt;41</v>
      </c>
      <c r="U8926" s="0" t="str">
        <f aca="false">I8926</f>
        <v>Klokkefroe</v>
      </c>
      <c r="V8926" s="0" t="str">
        <f aca="false">MID(F8926,10,9)</f>
        <v>DL2019065</v>
      </c>
      <c r="W8926" s="64" t="str">
        <f aca="false">V8926&amp;"_"&amp;U8926&amp;"_"&amp;R8926&amp;"_"&amp;S8926&amp;"_"&amp;T8926</f>
        <v>DL2019065_Klokkefroe_Valid_Absent_Ct&gt;41</v>
      </c>
    </row>
    <row r="8927" customFormat="false" ht="14.25" hidden="false" customHeight="false" outlineLevel="0" collapsed="false">
      <c r="A8927" s="0" t="s">
        <v>804</v>
      </c>
      <c r="B8927" s="52" t="s">
        <v>965</v>
      </c>
      <c r="C8927" s="52" t="s">
        <v>747</v>
      </c>
      <c r="D8927" s="53" t="n">
        <v>0.1</v>
      </c>
      <c r="E8927" s="53" t="s">
        <v>748</v>
      </c>
      <c r="F8927" s="0" t="s">
        <v>1459</v>
      </c>
      <c r="G8927" s="0" t="str">
        <f aca="false">LEFT(B8927,2)</f>
        <v>08</v>
      </c>
      <c r="H8927" s="0" t="str">
        <f aca="false">I8927&amp;"_"&amp;G8927&amp;"_"&amp;F8927</f>
        <v>Klokkefroe_08_20190919_DL2019065_NoerreGym_koersel1</v>
      </c>
      <c r="I8927" s="61" t="str">
        <f aca="false">MID(RIGHT(B8927,LEN(B8927)-3),1,FIND("_",RIGHT(B8927,LEN(B8927)-3))-1)</f>
        <v>Klokkefroe</v>
      </c>
      <c r="J8927" s="61" t="str">
        <f aca="false">TRIM(SUBSTITUTE(RIGHT(B8927,FIND(I8927,B8927)+1),"_",""))</f>
        <v>NegK</v>
      </c>
      <c r="K8927" s="0" t="str">
        <f aca="false">IFERROR(VALUE(SUBSTITUTE(E8927,".",",")),E8927)</f>
        <v>No Ct</v>
      </c>
      <c r="L8927" s="61" t="str">
        <f aca="false">IF(J8927="PosK",SUMIFS(K:K,J:J,"PosK",H:H,H8927),"")</f>
        <v/>
      </c>
      <c r="M8927" s="61" t="str">
        <f aca="false">IF(J8927="PosK",SUMIFS(K:K,J:J,"NegK",H:H,H8927),"")</f>
        <v/>
      </c>
      <c r="N8927" s="61" t="str">
        <f aca="false">IF(J8927="PosK",SUMIFS(K:K,J:J,"eDNA",H:H,H8927),"")</f>
        <v/>
      </c>
    </row>
    <row r="8928" customFormat="false" ht="14.25" hidden="false" customHeight="false" outlineLevel="0" collapsed="false">
      <c r="A8928" s="0" t="s">
        <v>806</v>
      </c>
      <c r="B8928" s="52" t="s">
        <v>966</v>
      </c>
      <c r="C8928" s="52" t="s">
        <v>751</v>
      </c>
      <c r="D8928" s="53" t="n">
        <v>0.1</v>
      </c>
      <c r="E8928" s="53" t="s">
        <v>748</v>
      </c>
      <c r="F8928" s="0" t="s">
        <v>1459</v>
      </c>
      <c r="G8928" s="0" t="str">
        <f aca="false">LEFT(B8928,2)</f>
        <v>08</v>
      </c>
      <c r="H8928" s="0" t="str">
        <f aca="false">I8928&amp;"_"&amp;G8928&amp;"_"&amp;F8928</f>
        <v>Klokkefroe_08_20190919_DL2019065_NoerreGym_koersel1</v>
      </c>
      <c r="I8928" s="61" t="str">
        <f aca="false">MID(RIGHT(B8928,LEN(B8928)-3),1,FIND("_",RIGHT(B8928,LEN(B8928)-3))-1)</f>
        <v>Klokkefroe</v>
      </c>
      <c r="J8928" s="61" t="str">
        <f aca="false">TRIM(SUBSTITUTE(RIGHT(B8928,FIND(I8928,B8928)+1),"_",""))</f>
        <v>eDNA</v>
      </c>
      <c r="K8928" s="0" t="str">
        <f aca="false">IFERROR(VALUE(SUBSTITUTE(E8928,".",",")),E8928)</f>
        <v>No Ct</v>
      </c>
      <c r="L8928" s="61" t="str">
        <f aca="false">IF(J8928="PosK",SUMIFS(K:K,J:J,"PosK",H:H,H8928),"")</f>
        <v/>
      </c>
      <c r="M8928" s="61" t="str">
        <f aca="false">IF(J8928="PosK",SUMIFS(K:K,J:J,"NegK",H:H,H8928),"")</f>
        <v/>
      </c>
      <c r="N8928" s="61" t="str">
        <f aca="false">IF(J8928="PosK",SUMIFS(K:K,J:J,"eDNA",H:H,H8928),"")</f>
        <v/>
      </c>
      <c r="Q8928" s="62"/>
    </row>
    <row r="8929" customFormat="false" ht="14.25" hidden="false" customHeight="false" outlineLevel="0" collapsed="false">
      <c r="A8929" s="0" t="s">
        <v>808</v>
      </c>
      <c r="B8929" s="52" t="s">
        <v>966</v>
      </c>
      <c r="C8929" s="52" t="s">
        <v>751</v>
      </c>
      <c r="D8929" s="53" t="n">
        <v>0.1</v>
      </c>
      <c r="E8929" s="53" t="s">
        <v>748</v>
      </c>
      <c r="F8929" s="0" t="s">
        <v>1459</v>
      </c>
      <c r="G8929" s="0" t="str">
        <f aca="false">LEFT(B8929,2)</f>
        <v>08</v>
      </c>
      <c r="H8929" s="0" t="str">
        <f aca="false">I8929&amp;"_"&amp;G8929&amp;"_"&amp;F8929</f>
        <v>Klokkefroe_08_20190919_DL2019065_NoerreGym_koersel1</v>
      </c>
      <c r="I8929" s="61" t="str">
        <f aca="false">MID(RIGHT(B8929,LEN(B8929)-3),1,FIND("_",RIGHT(B8929,LEN(B8929)-3))-1)</f>
        <v>Klokkefroe</v>
      </c>
      <c r="J8929" s="61" t="str">
        <f aca="false">TRIM(SUBSTITUTE(RIGHT(B8929,FIND(I8929,B8929)+1),"_",""))</f>
        <v>eDNA</v>
      </c>
      <c r="K8929" s="0" t="str">
        <f aca="false">IFERROR(VALUE(SUBSTITUTE(E8929,".",",")),E8929)</f>
        <v>No Ct</v>
      </c>
      <c r="L8929" s="61" t="str">
        <f aca="false">IF(J8929="PosK",SUMIFS(K:K,J:J,"PosK",H:H,H8929),"")</f>
        <v/>
      </c>
      <c r="M8929" s="61" t="str">
        <f aca="false">IF(J8929="PosK",SUMIFS(K:K,J:J,"NegK",H:H,H8929),"")</f>
        <v/>
      </c>
      <c r="N8929" s="61" t="str">
        <f aca="false">IF(J8929="PosK",SUMIFS(K:K,J:J,"eDNA",H:H,H8929),"")</f>
        <v/>
      </c>
      <c r="P8929" s="62"/>
      <c r="T8929" s="63"/>
      <c r="W8929" s="64"/>
    </row>
    <row r="8930" customFormat="false" ht="14.25" hidden="false" customHeight="false" outlineLevel="0" collapsed="false">
      <c r="A8930" s="0" t="s">
        <v>810</v>
      </c>
      <c r="B8930" s="52" t="s">
        <v>968</v>
      </c>
      <c r="C8930" s="52" t="s">
        <v>743</v>
      </c>
      <c r="D8930" s="53" t="n">
        <v>0.1</v>
      </c>
      <c r="E8930" s="53" t="s">
        <v>748</v>
      </c>
      <c r="F8930" s="0" t="s">
        <v>1459</v>
      </c>
      <c r="G8930" s="0" t="str">
        <f aca="false">LEFT(B8930,2)</f>
        <v>09</v>
      </c>
      <c r="H8930" s="0" t="str">
        <f aca="false">I8930&amp;"_"&amp;G8930&amp;"_"&amp;F8930</f>
        <v>Skrubtudse_09_20190919_DL2019065_NoerreGym_koersel1</v>
      </c>
      <c r="I8930" s="61" t="str">
        <f aca="false">MID(RIGHT(B8930,LEN(B8930)-3),1,FIND("_",RIGHT(B8930,LEN(B8930)-3))-1)</f>
        <v>Skrubtudse</v>
      </c>
      <c r="J8930" s="61" t="str">
        <f aca="false">TRIM(SUBSTITUTE(RIGHT(B8930,FIND(I8930,B8930)+1),"_",""))</f>
        <v>PosK</v>
      </c>
      <c r="K8930" s="0" t="str">
        <f aca="false">IFERROR(VALUE(SUBSTITUTE(E8930,".",",")),E8930)</f>
        <v>No Ct</v>
      </c>
      <c r="L8930" s="61" t="n">
        <f aca="false">IF(J8930="PosK",SUMIFS(K:K,J:J,"PosK",H:H,H8930),"")</f>
        <v>0</v>
      </c>
      <c r="M8930" s="61" t="n">
        <f aca="false">IF(J8930="PosK",SUMIFS(K:K,J:J,"NegK",H:H,H8930),"")</f>
        <v>0</v>
      </c>
      <c r="N8930" s="61" t="n">
        <f aca="false">IF(J8930="PosK",SUMIFS(K:K,J:J,"eDNA",H:H,H8930),"")</f>
        <v>0</v>
      </c>
      <c r="P8930" s="62" t="n">
        <f aca="false">IF(K8932="No Ct",0,K8932)</f>
        <v>0</v>
      </c>
      <c r="Q8930" s="62" t="n">
        <f aca="false">IF(K8933="No Ct",0,K8933)</f>
        <v>0</v>
      </c>
      <c r="R8930" s="0" t="str">
        <f aca="false">IF(AND(L8930&gt;0,M8930=0),"Valid","Invalid")</f>
        <v>Invalid</v>
      </c>
      <c r="S8930" s="0" t="str">
        <f aca="false">IF(OR(P8930&gt;1,Q8930&gt;1),"Present","Absent")</f>
        <v>Absent</v>
      </c>
      <c r="T8930" s="63" t="str">
        <f aca="false">IF(OR(AND(P8930&gt;1,P8930&lt;41),AND(Q8930&gt;1,Q8930&lt;41)),"Ct&lt;41","Ct&gt;41")</f>
        <v>Ct&gt;41</v>
      </c>
      <c r="U8930" s="0" t="str">
        <f aca="false">I8930</f>
        <v>Skrubtudse</v>
      </c>
      <c r="V8930" s="0" t="str">
        <f aca="false">MID(F8930,10,9)</f>
        <v>DL2019065</v>
      </c>
      <c r="W8930" s="64" t="str">
        <f aca="false">V8930&amp;"_"&amp;U8930&amp;"_"&amp;R8930&amp;"_"&amp;S8930&amp;"_"&amp;T8930</f>
        <v>DL2019065_Skrubtudse_Invalid_Absent_Ct&gt;41</v>
      </c>
    </row>
    <row r="8931" customFormat="false" ht="14.25" hidden="false" customHeight="false" outlineLevel="0" collapsed="false">
      <c r="A8931" s="0" t="s">
        <v>812</v>
      </c>
      <c r="B8931" s="52" t="s">
        <v>969</v>
      </c>
      <c r="C8931" s="52" t="s">
        <v>747</v>
      </c>
      <c r="D8931" s="53" t="n">
        <v>0.1</v>
      </c>
      <c r="E8931" s="53" t="s">
        <v>748</v>
      </c>
      <c r="F8931" s="0" t="s">
        <v>1459</v>
      </c>
      <c r="G8931" s="0" t="str">
        <f aca="false">LEFT(B8931,2)</f>
        <v>09</v>
      </c>
      <c r="H8931" s="0" t="str">
        <f aca="false">I8931&amp;"_"&amp;G8931&amp;"_"&amp;F8931</f>
        <v>Skrubtudse_09_20190919_DL2019065_NoerreGym_koersel1</v>
      </c>
      <c r="I8931" s="61" t="str">
        <f aca="false">MID(RIGHT(B8931,LEN(B8931)-3),1,FIND("_",RIGHT(B8931,LEN(B8931)-3))-1)</f>
        <v>Skrubtudse</v>
      </c>
      <c r="J8931" s="61" t="str">
        <f aca="false">TRIM(SUBSTITUTE(RIGHT(B8931,FIND(I8931,B8931)+1),"_",""))</f>
        <v>NegK</v>
      </c>
      <c r="K8931" s="0" t="str">
        <f aca="false">IFERROR(VALUE(SUBSTITUTE(E8931,".",",")),E8931)</f>
        <v>No Ct</v>
      </c>
      <c r="L8931" s="61" t="str">
        <f aca="false">IF(J8931="PosK",SUMIFS(K:K,J:J,"PosK",H:H,H8931),"")</f>
        <v/>
      </c>
      <c r="M8931" s="61" t="str">
        <f aca="false">IF(J8931="PosK",SUMIFS(K:K,J:J,"NegK",H:H,H8931),"")</f>
        <v/>
      </c>
      <c r="N8931" s="61" t="str">
        <f aca="false">IF(J8931="PosK",SUMIFS(K:K,J:J,"eDNA",H:H,H8931),"")</f>
        <v/>
      </c>
    </row>
    <row r="8932" customFormat="false" ht="14.25" hidden="false" customHeight="false" outlineLevel="0" collapsed="false">
      <c r="A8932" s="0" t="s">
        <v>814</v>
      </c>
      <c r="B8932" s="52" t="s">
        <v>970</v>
      </c>
      <c r="C8932" s="52" t="s">
        <v>751</v>
      </c>
      <c r="D8932" s="53" t="n">
        <v>0.1</v>
      </c>
      <c r="E8932" s="53" t="s">
        <v>748</v>
      </c>
      <c r="F8932" s="0" t="s">
        <v>1459</v>
      </c>
      <c r="G8932" s="0" t="str">
        <f aca="false">LEFT(B8932,2)</f>
        <v>09</v>
      </c>
      <c r="H8932" s="0" t="str">
        <f aca="false">I8932&amp;"_"&amp;G8932&amp;"_"&amp;F8932</f>
        <v>Skrubtudse_09_20190919_DL2019065_NoerreGym_koersel1</v>
      </c>
      <c r="I8932" s="61" t="str">
        <f aca="false">MID(RIGHT(B8932,LEN(B8932)-3),1,FIND("_",RIGHT(B8932,LEN(B8932)-3))-1)</f>
        <v>Skrubtudse</v>
      </c>
      <c r="J8932" s="61" t="str">
        <f aca="false">TRIM(SUBSTITUTE(RIGHT(B8932,FIND(I8932,B8932)+1),"_",""))</f>
        <v>eDNA</v>
      </c>
      <c r="K8932" s="0" t="str">
        <f aca="false">IFERROR(VALUE(SUBSTITUTE(E8932,".",",")),E8932)</f>
        <v>No Ct</v>
      </c>
      <c r="L8932" s="61" t="str">
        <f aca="false">IF(J8932="PosK",SUMIFS(K:K,J:J,"PosK",H:H,H8932),"")</f>
        <v/>
      </c>
      <c r="M8932" s="61" t="str">
        <f aca="false">IF(J8932="PosK",SUMIFS(K:K,J:J,"NegK",H:H,H8932),"")</f>
        <v/>
      </c>
      <c r="N8932" s="61" t="str">
        <f aca="false">IF(J8932="PosK",SUMIFS(K:K,J:J,"eDNA",H:H,H8932),"")</f>
        <v/>
      </c>
      <c r="Q8932" s="62"/>
    </row>
    <row r="8933" customFormat="false" ht="14.25" hidden="false" customHeight="false" outlineLevel="0" collapsed="false">
      <c r="A8933" s="0" t="s">
        <v>816</v>
      </c>
      <c r="B8933" s="52" t="s">
        <v>970</v>
      </c>
      <c r="C8933" s="52" t="s">
        <v>751</v>
      </c>
      <c r="D8933" s="53" t="n">
        <v>0.1</v>
      </c>
      <c r="E8933" s="53" t="s">
        <v>748</v>
      </c>
      <c r="F8933" s="0" t="s">
        <v>1459</v>
      </c>
      <c r="G8933" s="0" t="str">
        <f aca="false">LEFT(B8933,2)</f>
        <v>09</v>
      </c>
      <c r="H8933" s="0" t="str">
        <f aca="false">I8933&amp;"_"&amp;G8933&amp;"_"&amp;F8933</f>
        <v>Skrubtudse_09_20190919_DL2019065_NoerreGym_koersel1</v>
      </c>
      <c r="I8933" s="61" t="str">
        <f aca="false">MID(RIGHT(B8933,LEN(B8933)-3),1,FIND("_",RIGHT(B8933,LEN(B8933)-3))-1)</f>
        <v>Skrubtudse</v>
      </c>
      <c r="J8933" s="61" t="str">
        <f aca="false">TRIM(SUBSTITUTE(RIGHT(B8933,FIND(I8933,B8933)+1),"_",""))</f>
        <v>eDNA</v>
      </c>
      <c r="K8933" s="0" t="str">
        <f aca="false">IFERROR(VALUE(SUBSTITUTE(E8933,".",",")),E8933)</f>
        <v>No Ct</v>
      </c>
      <c r="L8933" s="61" t="str">
        <f aca="false">IF(J8933="PosK",SUMIFS(K:K,J:J,"PosK",H:H,H8933),"")</f>
        <v/>
      </c>
      <c r="M8933" s="61" t="str">
        <f aca="false">IF(J8933="PosK",SUMIFS(K:K,J:J,"NegK",H:H,H8933),"")</f>
        <v/>
      </c>
      <c r="N8933" s="61" t="str">
        <f aca="false">IF(J8933="PosK",SUMIFS(K:K,J:J,"eDNA",H:H,H8933),"")</f>
        <v/>
      </c>
      <c r="P8933" s="62"/>
      <c r="T8933" s="63"/>
      <c r="W8933" s="64"/>
    </row>
    <row r="8934" customFormat="false" ht="14.25" hidden="false" customHeight="false" outlineLevel="0" collapsed="false">
      <c r="A8934" s="0" t="s">
        <v>818</v>
      </c>
      <c r="B8934" s="52" t="s">
        <v>972</v>
      </c>
      <c r="C8934" s="52" t="s">
        <v>743</v>
      </c>
      <c r="D8934" s="53" t="n">
        <v>0.1</v>
      </c>
      <c r="E8934" s="53" t="n">
        <v>24.39</v>
      </c>
      <c r="F8934" s="0" t="s">
        <v>1459</v>
      </c>
      <c r="G8934" s="0" t="str">
        <f aca="false">LEFT(B8934,2)</f>
        <v>10</v>
      </c>
      <c r="H8934" s="0" t="str">
        <f aca="false">I8934&amp;"_"&amp;G8934&amp;"_"&amp;F8934</f>
        <v>Skrubtudse_10_20190919_DL2019065_NoerreGym_koersel1</v>
      </c>
      <c r="I8934" s="61" t="str">
        <f aca="false">MID(RIGHT(B8934,LEN(B8934)-3),1,FIND("_",RIGHT(B8934,LEN(B8934)-3))-1)</f>
        <v>Skrubtudse</v>
      </c>
      <c r="J8934" s="61" t="str">
        <f aca="false">TRIM(SUBSTITUTE(RIGHT(B8934,FIND(I8934,B8934)+1),"_",""))</f>
        <v>PosK</v>
      </c>
      <c r="K8934" s="0" t="n">
        <f aca="false">IFERROR(VALUE(SUBSTITUTE(E8934,".",",")),E8934)</f>
        <v>24.39</v>
      </c>
      <c r="L8934" s="61" t="n">
        <f aca="false">IF(J8934="PosK",SUMIFS(K:K,J:J,"PosK",H:H,H8934),"")</f>
        <v>24.39</v>
      </c>
      <c r="M8934" s="61" t="n">
        <f aca="false">IF(J8934="PosK",SUMIFS(K:K,J:J,"NegK",H:H,H8934),"")</f>
        <v>0</v>
      </c>
      <c r="N8934" s="61" t="n">
        <f aca="false">IF(J8934="PosK",SUMIFS(K:K,J:J,"eDNA",H:H,H8934),"")</f>
        <v>38.82</v>
      </c>
      <c r="P8934" s="62" t="n">
        <f aca="false">IF(K8936="No Ct",0,K8936)</f>
        <v>0</v>
      </c>
      <c r="Q8934" s="62" t="n">
        <f aca="false">IF(K8937="No Ct",0,K8937)</f>
        <v>38.82</v>
      </c>
      <c r="R8934" s="0" t="str">
        <f aca="false">IF(AND(L8934&gt;0,M8934=0),"Valid","Invalid")</f>
        <v>Valid</v>
      </c>
      <c r="S8934" s="0" t="str">
        <f aca="false">IF(OR(P8934&gt;1,Q8934&gt;1),"Present","Absent")</f>
        <v>Present</v>
      </c>
      <c r="T8934" s="63" t="str">
        <f aca="false">IF(OR(AND(P8934&gt;1,P8934&lt;41),AND(Q8934&gt;1,Q8934&lt;41)),"Ct&lt;41","Ct&gt;41")</f>
        <v>Ct&lt;41</v>
      </c>
      <c r="U8934" s="0" t="str">
        <f aca="false">I8934</f>
        <v>Skrubtudse</v>
      </c>
      <c r="V8934" s="0" t="str">
        <f aca="false">MID(F8934,10,9)</f>
        <v>DL2019065</v>
      </c>
      <c r="W8934" s="64" t="str">
        <f aca="false">V8934&amp;"_"&amp;U8934&amp;"_"&amp;R8934&amp;"_"&amp;S8934&amp;"_"&amp;T8934</f>
        <v>DL2019065_Skrubtudse_Valid_Present_Ct&lt;41</v>
      </c>
    </row>
    <row r="8935" customFormat="false" ht="14.25" hidden="false" customHeight="false" outlineLevel="0" collapsed="false">
      <c r="A8935" s="0" t="s">
        <v>820</v>
      </c>
      <c r="B8935" s="52" t="s">
        <v>973</v>
      </c>
      <c r="C8935" s="52" t="s">
        <v>747</v>
      </c>
      <c r="D8935" s="53" t="n">
        <v>0.1</v>
      </c>
      <c r="E8935" s="53" t="s">
        <v>748</v>
      </c>
      <c r="F8935" s="0" t="s">
        <v>1459</v>
      </c>
      <c r="G8935" s="0" t="str">
        <f aca="false">LEFT(B8935,2)</f>
        <v>10</v>
      </c>
      <c r="H8935" s="0" t="str">
        <f aca="false">I8935&amp;"_"&amp;G8935&amp;"_"&amp;F8935</f>
        <v>Skrubtudse_10_20190919_DL2019065_NoerreGym_koersel1</v>
      </c>
      <c r="I8935" s="61" t="str">
        <f aca="false">MID(RIGHT(B8935,LEN(B8935)-3),1,FIND("_",RIGHT(B8935,LEN(B8935)-3))-1)</f>
        <v>Skrubtudse</v>
      </c>
      <c r="J8935" s="61" t="str">
        <f aca="false">TRIM(SUBSTITUTE(RIGHT(B8935,FIND(I8935,B8935)+1),"_",""))</f>
        <v>NegK</v>
      </c>
      <c r="K8935" s="0" t="str">
        <f aca="false">IFERROR(VALUE(SUBSTITUTE(E8935,".",",")),E8935)</f>
        <v>No Ct</v>
      </c>
      <c r="L8935" s="61" t="str">
        <f aca="false">IF(J8935="PosK",SUMIFS(K:K,J:J,"PosK",H:H,H8935),"")</f>
        <v/>
      </c>
      <c r="M8935" s="61" t="str">
        <f aca="false">IF(J8935="PosK",SUMIFS(K:K,J:J,"NegK",H:H,H8935),"")</f>
        <v/>
      </c>
      <c r="N8935" s="61" t="str">
        <f aca="false">IF(J8935="PosK",SUMIFS(K:K,J:J,"eDNA",H:H,H8935),"")</f>
        <v/>
      </c>
    </row>
    <row r="8936" customFormat="false" ht="14.25" hidden="false" customHeight="false" outlineLevel="0" collapsed="false">
      <c r="A8936" s="0" t="s">
        <v>822</v>
      </c>
      <c r="B8936" s="52" t="s">
        <v>974</v>
      </c>
      <c r="C8936" s="52" t="s">
        <v>751</v>
      </c>
      <c r="D8936" s="53" t="n">
        <v>0.1</v>
      </c>
      <c r="E8936" s="53" t="s">
        <v>748</v>
      </c>
      <c r="F8936" s="0" t="s">
        <v>1459</v>
      </c>
      <c r="G8936" s="0" t="str">
        <f aca="false">LEFT(B8936,2)</f>
        <v>10</v>
      </c>
      <c r="H8936" s="0" t="str">
        <f aca="false">I8936&amp;"_"&amp;G8936&amp;"_"&amp;F8936</f>
        <v>Skrubtudse_10_20190919_DL2019065_NoerreGym_koersel1</v>
      </c>
      <c r="I8936" s="61" t="str">
        <f aca="false">MID(RIGHT(B8936,LEN(B8936)-3),1,FIND("_",RIGHT(B8936,LEN(B8936)-3))-1)</f>
        <v>Skrubtudse</v>
      </c>
      <c r="J8936" s="61" t="str">
        <f aca="false">TRIM(SUBSTITUTE(RIGHT(B8936,FIND(I8936,B8936)+1),"_",""))</f>
        <v>eDNA</v>
      </c>
      <c r="K8936" s="0" t="str">
        <f aca="false">IFERROR(VALUE(SUBSTITUTE(E8936,".",",")),E8936)</f>
        <v>No Ct</v>
      </c>
      <c r="L8936" s="61" t="str">
        <f aca="false">IF(J8936="PosK",SUMIFS(K:K,J:J,"PosK",H:H,H8936),"")</f>
        <v/>
      </c>
      <c r="M8936" s="61" t="str">
        <f aca="false">IF(J8936="PosK",SUMIFS(K:K,J:J,"NegK",H:H,H8936),"")</f>
        <v/>
      </c>
      <c r="N8936" s="61" t="str">
        <f aca="false">IF(J8936="PosK",SUMIFS(K:K,J:J,"eDNA",H:H,H8936),"")</f>
        <v/>
      </c>
      <c r="Q8936" s="62"/>
    </row>
    <row r="8937" customFormat="false" ht="14.25" hidden="false" customHeight="false" outlineLevel="0" collapsed="false">
      <c r="A8937" s="0" t="s">
        <v>824</v>
      </c>
      <c r="B8937" s="52" t="s">
        <v>974</v>
      </c>
      <c r="C8937" s="52" t="s">
        <v>751</v>
      </c>
      <c r="D8937" s="53" t="n">
        <v>0.1</v>
      </c>
      <c r="E8937" s="53" t="n">
        <v>38.82</v>
      </c>
      <c r="F8937" s="0" t="s">
        <v>1459</v>
      </c>
      <c r="G8937" s="0" t="str">
        <f aca="false">LEFT(B8937,2)</f>
        <v>10</v>
      </c>
      <c r="H8937" s="0" t="str">
        <f aca="false">I8937&amp;"_"&amp;G8937&amp;"_"&amp;F8937</f>
        <v>Skrubtudse_10_20190919_DL2019065_NoerreGym_koersel1</v>
      </c>
      <c r="I8937" s="61" t="str">
        <f aca="false">MID(RIGHT(B8937,LEN(B8937)-3),1,FIND("_",RIGHT(B8937,LEN(B8937)-3))-1)</f>
        <v>Skrubtudse</v>
      </c>
      <c r="J8937" s="61" t="str">
        <f aca="false">TRIM(SUBSTITUTE(RIGHT(B8937,FIND(I8937,B8937)+1),"_",""))</f>
        <v>eDNA</v>
      </c>
      <c r="K8937" s="0" t="n">
        <f aca="false">IFERROR(VALUE(SUBSTITUTE(E8937,".",",")),E8937)</f>
        <v>38.82</v>
      </c>
      <c r="L8937" s="61" t="str">
        <f aca="false">IF(J8937="PosK",SUMIFS(K:K,J:J,"PosK",H:H,H8937),"")</f>
        <v/>
      </c>
      <c r="M8937" s="61" t="str">
        <f aca="false">IF(J8937="PosK",SUMIFS(K:K,J:J,"NegK",H:H,H8937),"")</f>
        <v/>
      </c>
      <c r="N8937" s="61" t="str">
        <f aca="false">IF(J8937="PosK",SUMIFS(K:K,J:J,"eDNA",H:H,H8937),"")</f>
        <v/>
      </c>
      <c r="P8937" s="62"/>
      <c r="T8937" s="63"/>
      <c r="W8937" s="64"/>
    </row>
    <row r="8938" customFormat="false" ht="14.25" hidden="false" customHeight="false" outlineLevel="0" collapsed="false">
      <c r="A8938" s="0" t="s">
        <v>826</v>
      </c>
      <c r="B8938" s="52" t="s">
        <v>976</v>
      </c>
      <c r="C8938" s="52" t="s">
        <v>743</v>
      </c>
      <c r="D8938" s="53" t="n">
        <v>0.1</v>
      </c>
      <c r="E8938" s="53" t="n">
        <v>29.5</v>
      </c>
      <c r="F8938" s="0" t="s">
        <v>1459</v>
      </c>
      <c r="G8938" s="0" t="str">
        <f aca="false">LEFT(B8938,2)</f>
        <v>11</v>
      </c>
      <c r="H8938" s="0" t="str">
        <f aca="false">I8938&amp;"_"&amp;G8938&amp;"_"&amp;F8938</f>
        <v>Bjergsalamander_11_20190919_DL2019065_NoerreGym_koersel1</v>
      </c>
      <c r="I8938" s="61" t="str">
        <f aca="false">MID(RIGHT(B8938,LEN(B8938)-3),1,FIND("_",RIGHT(B8938,LEN(B8938)-3))-1)</f>
        <v>Bjergsalamander</v>
      </c>
      <c r="J8938" s="61" t="str">
        <f aca="false">TRIM(SUBSTITUTE(RIGHT(B8938,FIND(I8938,B8938)+1),"_",""))</f>
        <v>PosK</v>
      </c>
      <c r="K8938" s="0" t="n">
        <f aca="false">IFERROR(VALUE(SUBSTITUTE(E8938,".",",")),E8938)</f>
        <v>29.5</v>
      </c>
      <c r="L8938" s="61" t="n">
        <f aca="false">IF(J8938="PosK",SUMIFS(K:K,J:J,"PosK",H:H,H8938),"")</f>
        <v>29.5</v>
      </c>
      <c r="M8938" s="61" t="n">
        <f aca="false">IF(J8938="PosK",SUMIFS(K:K,J:J,"NegK",H:H,H8938),"")</f>
        <v>0</v>
      </c>
      <c r="N8938" s="61" t="n">
        <f aca="false">IF(J8938="PosK",SUMIFS(K:K,J:J,"eDNA",H:H,H8938),"")</f>
        <v>0</v>
      </c>
      <c r="P8938" s="62" t="n">
        <f aca="false">IF(K8940="No Ct",0,K8940)</f>
        <v>0</v>
      </c>
      <c r="Q8938" s="62" t="n">
        <f aca="false">IF(K8941="No Ct",0,K8941)</f>
        <v>0</v>
      </c>
      <c r="R8938" s="0" t="str">
        <f aca="false">IF(AND(L8938&gt;0,M8938=0),"Valid","Invalid")</f>
        <v>Valid</v>
      </c>
      <c r="S8938" s="0" t="str">
        <f aca="false">IF(OR(P8938&gt;1,Q8938&gt;1),"Present","Absent")</f>
        <v>Absent</v>
      </c>
      <c r="T8938" s="63" t="str">
        <f aca="false">IF(OR(AND(P8938&gt;1,P8938&lt;41),AND(Q8938&gt;1,Q8938&lt;41)),"Ct&lt;41","Ct&gt;41")</f>
        <v>Ct&gt;41</v>
      </c>
      <c r="U8938" s="0" t="str">
        <f aca="false">I8938</f>
        <v>Bjergsalamander</v>
      </c>
      <c r="V8938" s="0" t="str">
        <f aca="false">MID(F8938,10,9)</f>
        <v>DL2019065</v>
      </c>
      <c r="W8938" s="64" t="str">
        <f aca="false">V8938&amp;"_"&amp;U8938&amp;"_"&amp;R8938&amp;"_"&amp;S8938&amp;"_"&amp;T8938</f>
        <v>DL2019065_Bjergsalamander_Valid_Absent_Ct&gt;41</v>
      </c>
    </row>
    <row r="8939" customFormat="false" ht="14.25" hidden="false" customHeight="false" outlineLevel="0" collapsed="false">
      <c r="A8939" s="0" t="s">
        <v>828</v>
      </c>
      <c r="B8939" s="52" t="s">
        <v>977</v>
      </c>
      <c r="C8939" s="52" t="s">
        <v>747</v>
      </c>
      <c r="D8939" s="53" t="n">
        <v>0.1</v>
      </c>
      <c r="E8939" s="53" t="s">
        <v>748</v>
      </c>
      <c r="F8939" s="0" t="s">
        <v>1459</v>
      </c>
      <c r="G8939" s="0" t="str">
        <f aca="false">LEFT(B8939,2)</f>
        <v>11</v>
      </c>
      <c r="H8939" s="0" t="str">
        <f aca="false">I8939&amp;"_"&amp;G8939&amp;"_"&amp;F8939</f>
        <v>Bjergsalamander_11_20190919_DL2019065_NoerreGym_koersel1</v>
      </c>
      <c r="I8939" s="61" t="str">
        <f aca="false">MID(RIGHT(B8939,LEN(B8939)-3),1,FIND("_",RIGHT(B8939,LEN(B8939)-3))-1)</f>
        <v>Bjergsalamander</v>
      </c>
      <c r="J8939" s="61" t="str">
        <f aca="false">TRIM(SUBSTITUTE(RIGHT(B8939,FIND(I8939,B8939)+1),"_",""))</f>
        <v>NegK</v>
      </c>
      <c r="K8939" s="0" t="str">
        <f aca="false">IFERROR(VALUE(SUBSTITUTE(E8939,".",",")),E8939)</f>
        <v>No Ct</v>
      </c>
      <c r="L8939" s="61" t="str">
        <f aca="false">IF(J8939="PosK",SUMIFS(K:K,J:J,"PosK",H:H,H8939),"")</f>
        <v/>
      </c>
      <c r="M8939" s="61" t="str">
        <f aca="false">IF(J8939="PosK",SUMIFS(K:K,J:J,"NegK",H:H,H8939),"")</f>
        <v/>
      </c>
      <c r="N8939" s="61" t="str">
        <f aca="false">IF(J8939="PosK",SUMIFS(K:K,J:J,"eDNA",H:H,H8939),"")</f>
        <v/>
      </c>
    </row>
    <row r="8940" customFormat="false" ht="14.25" hidden="false" customHeight="false" outlineLevel="0" collapsed="false">
      <c r="A8940" s="0" t="s">
        <v>830</v>
      </c>
      <c r="B8940" s="52" t="s">
        <v>978</v>
      </c>
      <c r="C8940" s="52" t="s">
        <v>751</v>
      </c>
      <c r="D8940" s="53" t="n">
        <v>0.1</v>
      </c>
      <c r="E8940" s="53" t="s">
        <v>748</v>
      </c>
      <c r="F8940" s="0" t="s">
        <v>1459</v>
      </c>
      <c r="G8940" s="0" t="str">
        <f aca="false">LEFT(B8940,2)</f>
        <v>11</v>
      </c>
      <c r="H8940" s="0" t="str">
        <f aca="false">I8940&amp;"_"&amp;G8940&amp;"_"&amp;F8940</f>
        <v>Bjergsalamander_11_20190919_DL2019065_NoerreGym_koersel1</v>
      </c>
      <c r="I8940" s="61" t="str">
        <f aca="false">MID(RIGHT(B8940,LEN(B8940)-3),1,FIND("_",RIGHT(B8940,LEN(B8940)-3))-1)</f>
        <v>Bjergsalamander</v>
      </c>
      <c r="J8940" s="61" t="str">
        <f aca="false">TRIM(SUBSTITUTE(RIGHT(B8940,FIND(I8940,B8940)+1),"_",""))</f>
        <v>eDNA</v>
      </c>
      <c r="K8940" s="0" t="str">
        <f aca="false">IFERROR(VALUE(SUBSTITUTE(E8940,".",",")),E8940)</f>
        <v>No Ct</v>
      </c>
      <c r="L8940" s="61" t="str">
        <f aca="false">IF(J8940="PosK",SUMIFS(K:K,J:J,"PosK",H:H,H8940),"")</f>
        <v/>
      </c>
      <c r="M8940" s="61" t="str">
        <f aca="false">IF(J8940="PosK",SUMIFS(K:K,J:J,"NegK",H:H,H8940),"")</f>
        <v/>
      </c>
      <c r="N8940" s="61" t="str">
        <f aca="false">IF(J8940="PosK",SUMIFS(K:K,J:J,"eDNA",H:H,H8940),"")</f>
        <v/>
      </c>
      <c r="Q8940" s="62"/>
    </row>
    <row r="8941" customFormat="false" ht="14.25" hidden="false" customHeight="false" outlineLevel="0" collapsed="false">
      <c r="A8941" s="0" t="s">
        <v>832</v>
      </c>
      <c r="B8941" s="52" t="s">
        <v>978</v>
      </c>
      <c r="C8941" s="52" t="s">
        <v>751</v>
      </c>
      <c r="D8941" s="53" t="n">
        <v>0.1</v>
      </c>
      <c r="E8941" s="53" t="s">
        <v>748</v>
      </c>
      <c r="F8941" s="0" t="s">
        <v>1459</v>
      </c>
      <c r="G8941" s="0" t="str">
        <f aca="false">LEFT(B8941,2)</f>
        <v>11</v>
      </c>
      <c r="H8941" s="0" t="str">
        <f aca="false">I8941&amp;"_"&amp;G8941&amp;"_"&amp;F8941</f>
        <v>Bjergsalamander_11_20190919_DL2019065_NoerreGym_koersel1</v>
      </c>
      <c r="I8941" s="61" t="str">
        <f aca="false">MID(RIGHT(B8941,LEN(B8941)-3),1,FIND("_",RIGHT(B8941,LEN(B8941)-3))-1)</f>
        <v>Bjergsalamander</v>
      </c>
      <c r="J8941" s="61" t="str">
        <f aca="false">TRIM(SUBSTITUTE(RIGHT(B8941,FIND(I8941,B8941)+1),"_",""))</f>
        <v>eDNA</v>
      </c>
      <c r="K8941" s="0" t="str">
        <f aca="false">IFERROR(VALUE(SUBSTITUTE(E8941,".",",")),E8941)</f>
        <v>No Ct</v>
      </c>
      <c r="L8941" s="61" t="str">
        <f aca="false">IF(J8941="PosK",SUMIFS(K:K,J:J,"PosK",H:H,H8941),"")</f>
        <v/>
      </c>
      <c r="M8941" s="61" t="str">
        <f aca="false">IF(J8941="PosK",SUMIFS(K:K,J:J,"NegK",H:H,H8941),"")</f>
        <v/>
      </c>
      <c r="N8941" s="61" t="str">
        <f aca="false">IF(J8941="PosK",SUMIFS(K:K,J:J,"eDNA",H:H,H8941),"")</f>
        <v/>
      </c>
      <c r="P8941" s="62"/>
      <c r="T8941" s="63"/>
      <c r="W8941" s="64"/>
    </row>
    <row r="8942" customFormat="false" ht="14.25" hidden="false" customHeight="false" outlineLevel="0" collapsed="false">
      <c r="A8942" s="0" t="s">
        <v>834</v>
      </c>
      <c r="B8942" s="52" t="s">
        <v>980</v>
      </c>
      <c r="C8942" s="52" t="s">
        <v>743</v>
      </c>
      <c r="D8942" s="53" t="n">
        <v>0.1</v>
      </c>
      <c r="E8942" s="53" t="n">
        <v>30.01</v>
      </c>
      <c r="F8942" s="0" t="s">
        <v>1459</v>
      </c>
      <c r="G8942" s="0" t="str">
        <f aca="false">LEFT(B8942,2)</f>
        <v>12</v>
      </c>
      <c r="H8942" s="0" t="str">
        <f aca="false">I8942&amp;"_"&amp;G8942&amp;"_"&amp;F8942</f>
        <v>Latterfroe_12_20190919_DL2019065_NoerreGym_koersel1</v>
      </c>
      <c r="I8942" s="61" t="str">
        <f aca="false">MID(RIGHT(B8942,LEN(B8942)-3),1,FIND("_",RIGHT(B8942,LEN(B8942)-3))-1)</f>
        <v>Latterfroe</v>
      </c>
      <c r="J8942" s="61" t="str">
        <f aca="false">TRIM(SUBSTITUTE(RIGHT(B8942,FIND(I8942,B8942)+1),"_",""))</f>
        <v>PosK</v>
      </c>
      <c r="K8942" s="0" t="n">
        <f aca="false">IFERROR(VALUE(SUBSTITUTE(E8942,".",",")),E8942)</f>
        <v>30.01</v>
      </c>
      <c r="L8942" s="61" t="n">
        <f aca="false">IF(J8942="PosK",SUMIFS(K:K,J:J,"PosK",H:H,H8942),"")</f>
        <v>30.01</v>
      </c>
      <c r="M8942" s="61" t="n">
        <f aca="false">IF(J8942="PosK",SUMIFS(K:K,J:J,"NegK",H:H,H8942),"")</f>
        <v>0</v>
      </c>
      <c r="N8942" s="61" t="n">
        <f aca="false">IF(J8942="PosK",SUMIFS(K:K,J:J,"eDNA",H:H,H8942),"")</f>
        <v>0</v>
      </c>
      <c r="P8942" s="62" t="n">
        <f aca="false">IF(K8944="No Ct",0,K8944)</f>
        <v>0</v>
      </c>
      <c r="Q8942" s="62" t="n">
        <f aca="false">IF(K8945="No Ct",0,K8945)</f>
        <v>0</v>
      </c>
      <c r="R8942" s="0" t="str">
        <f aca="false">IF(AND(L8942&gt;0,M8942=0),"Valid","Invalid")</f>
        <v>Valid</v>
      </c>
      <c r="S8942" s="0" t="str">
        <f aca="false">IF(OR(P8942&gt;1,Q8942&gt;1),"Present","Absent")</f>
        <v>Absent</v>
      </c>
      <c r="T8942" s="63" t="str">
        <f aca="false">IF(OR(AND(P8942&gt;1,P8942&lt;41),AND(Q8942&gt;1,Q8942&lt;41)),"Ct&lt;41","Ct&gt;41")</f>
        <v>Ct&gt;41</v>
      </c>
      <c r="U8942" s="0" t="str">
        <f aca="false">I8942</f>
        <v>Latterfroe</v>
      </c>
      <c r="V8942" s="0" t="str">
        <f aca="false">MID(F8942,10,9)</f>
        <v>DL2019065</v>
      </c>
      <c r="W8942" s="64" t="str">
        <f aca="false">V8942&amp;"_"&amp;U8942&amp;"_"&amp;R8942&amp;"_"&amp;S8942&amp;"_"&amp;T8942</f>
        <v>DL2019065_Latterfroe_Valid_Absent_Ct&gt;41</v>
      </c>
    </row>
    <row r="8943" customFormat="false" ht="14.25" hidden="false" customHeight="false" outlineLevel="0" collapsed="false">
      <c r="A8943" s="0" t="s">
        <v>836</v>
      </c>
      <c r="B8943" s="52" t="s">
        <v>981</v>
      </c>
      <c r="C8943" s="52" t="s">
        <v>747</v>
      </c>
      <c r="D8943" s="53" t="n">
        <v>0.1</v>
      </c>
      <c r="E8943" s="53" t="s">
        <v>748</v>
      </c>
      <c r="F8943" s="0" t="s">
        <v>1459</v>
      </c>
      <c r="G8943" s="0" t="str">
        <f aca="false">LEFT(B8943,2)</f>
        <v>12</v>
      </c>
      <c r="H8943" s="0" t="str">
        <f aca="false">I8943&amp;"_"&amp;G8943&amp;"_"&amp;F8943</f>
        <v>Latterfroe_12_20190919_DL2019065_NoerreGym_koersel1</v>
      </c>
      <c r="I8943" s="61" t="str">
        <f aca="false">MID(RIGHT(B8943,LEN(B8943)-3),1,FIND("_",RIGHT(B8943,LEN(B8943)-3))-1)</f>
        <v>Latterfroe</v>
      </c>
      <c r="J8943" s="61" t="str">
        <f aca="false">TRIM(SUBSTITUTE(RIGHT(B8943,FIND(I8943,B8943)+1),"_",""))</f>
        <v>NegK</v>
      </c>
      <c r="K8943" s="0" t="str">
        <f aca="false">IFERROR(VALUE(SUBSTITUTE(E8943,".",",")),E8943)</f>
        <v>No Ct</v>
      </c>
      <c r="L8943" s="61" t="str">
        <f aca="false">IF(J8943="PosK",SUMIFS(K:K,J:J,"PosK",H:H,H8943),"")</f>
        <v/>
      </c>
      <c r="M8943" s="61" t="str">
        <f aca="false">IF(J8943="PosK",SUMIFS(K:K,J:J,"NegK",H:H,H8943),"")</f>
        <v/>
      </c>
      <c r="N8943" s="61" t="str">
        <f aca="false">IF(J8943="PosK",SUMIFS(K:K,J:J,"eDNA",H:H,H8943),"")</f>
        <v/>
      </c>
    </row>
    <row r="8944" customFormat="false" ht="14.25" hidden="false" customHeight="false" outlineLevel="0" collapsed="false">
      <c r="A8944" s="0" t="s">
        <v>838</v>
      </c>
      <c r="B8944" s="52" t="s">
        <v>982</v>
      </c>
      <c r="C8944" s="52" t="s">
        <v>751</v>
      </c>
      <c r="D8944" s="53" t="n">
        <v>0.1</v>
      </c>
      <c r="E8944" s="53" t="s">
        <v>748</v>
      </c>
      <c r="F8944" s="0" t="s">
        <v>1459</v>
      </c>
      <c r="G8944" s="0" t="str">
        <f aca="false">LEFT(B8944,2)</f>
        <v>12</v>
      </c>
      <c r="H8944" s="0" t="str">
        <f aca="false">I8944&amp;"_"&amp;G8944&amp;"_"&amp;F8944</f>
        <v>Latterfroe_12_20190919_DL2019065_NoerreGym_koersel1</v>
      </c>
      <c r="I8944" s="61" t="str">
        <f aca="false">MID(RIGHT(B8944,LEN(B8944)-3),1,FIND("_",RIGHT(B8944,LEN(B8944)-3))-1)</f>
        <v>Latterfroe</v>
      </c>
      <c r="J8944" s="61" t="str">
        <f aca="false">TRIM(SUBSTITUTE(RIGHT(B8944,FIND(I8944,B8944)+1),"_",""))</f>
        <v>eDNA</v>
      </c>
      <c r="K8944" s="0" t="str">
        <f aca="false">IFERROR(VALUE(SUBSTITUTE(E8944,".",",")),E8944)</f>
        <v>No Ct</v>
      </c>
      <c r="L8944" s="61" t="str">
        <f aca="false">IF(J8944="PosK",SUMIFS(K:K,J:J,"PosK",H:H,H8944),"")</f>
        <v/>
      </c>
      <c r="M8944" s="61" t="str">
        <f aca="false">IF(J8944="PosK",SUMIFS(K:K,J:J,"NegK",H:H,H8944),"")</f>
        <v/>
      </c>
      <c r="N8944" s="61" t="str">
        <f aca="false">IF(J8944="PosK",SUMIFS(K:K,J:J,"eDNA",H:H,H8944),"")</f>
        <v/>
      </c>
      <c r="Q8944" s="62"/>
    </row>
    <row r="8945" customFormat="false" ht="14.25" hidden="false" customHeight="false" outlineLevel="0" collapsed="false">
      <c r="A8945" s="0" t="s">
        <v>840</v>
      </c>
      <c r="B8945" s="52" t="s">
        <v>982</v>
      </c>
      <c r="C8945" s="52" t="s">
        <v>751</v>
      </c>
      <c r="D8945" s="53" t="n">
        <v>0.1</v>
      </c>
      <c r="E8945" s="53" t="s">
        <v>748</v>
      </c>
      <c r="F8945" s="0" t="s">
        <v>1459</v>
      </c>
      <c r="G8945" s="0" t="str">
        <f aca="false">LEFT(B8945,2)</f>
        <v>12</v>
      </c>
      <c r="H8945" s="0" t="str">
        <f aca="false">I8945&amp;"_"&amp;G8945&amp;"_"&amp;F8945</f>
        <v>Latterfroe_12_20190919_DL2019065_NoerreGym_koersel1</v>
      </c>
      <c r="I8945" s="61" t="str">
        <f aca="false">MID(RIGHT(B8945,LEN(B8945)-3),1,FIND("_",RIGHT(B8945,LEN(B8945)-3))-1)</f>
        <v>Latterfroe</v>
      </c>
      <c r="J8945" s="61" t="str">
        <f aca="false">TRIM(SUBSTITUTE(RIGHT(B8945,FIND(I8945,B8945)+1),"_",""))</f>
        <v>eDNA</v>
      </c>
      <c r="K8945" s="0" t="str">
        <f aca="false">IFERROR(VALUE(SUBSTITUTE(E8945,".",",")),E8945)</f>
        <v>No Ct</v>
      </c>
      <c r="L8945" s="61" t="str">
        <f aca="false">IF(J8945="PosK",SUMIFS(K:K,J:J,"PosK",H:H,H8945),"")</f>
        <v/>
      </c>
      <c r="M8945" s="61" t="str">
        <f aca="false">IF(J8945="PosK",SUMIFS(K:K,J:J,"NegK",H:H,H8945),"")</f>
        <v/>
      </c>
      <c r="N8945" s="61" t="str">
        <f aca="false">IF(J8945="PosK",SUMIFS(K:K,J:J,"eDNA",H:H,H8945),"")</f>
        <v/>
      </c>
      <c r="P8945" s="62"/>
      <c r="T8945" s="63"/>
      <c r="W8945" s="64"/>
    </row>
    <row r="8946" customFormat="false" ht="14.25" hidden="false" customHeight="false" outlineLevel="0" collapsed="false">
      <c r="A8946" s="0" t="s">
        <v>842</v>
      </c>
      <c r="B8946" s="52" t="s">
        <v>984</v>
      </c>
      <c r="C8946" s="52" t="s">
        <v>743</v>
      </c>
      <c r="D8946" s="53" t="n">
        <v>0.1</v>
      </c>
      <c r="E8946" s="53" t="n">
        <v>40.19</v>
      </c>
      <c r="F8946" s="0" t="s">
        <v>1459</v>
      </c>
      <c r="G8946" s="0" t="str">
        <f aca="false">LEFT(B8946,2)</f>
        <v>13</v>
      </c>
      <c r="H8946" s="0" t="str">
        <f aca="false">I8946&amp;"_"&amp;G8946&amp;"_"&amp;F8946</f>
        <v>Spidssnudetfroe_13_20190919_DL2019065_NoerreGym_koersel1</v>
      </c>
      <c r="I8946" s="61" t="str">
        <f aca="false">MID(RIGHT(B8946,LEN(B8946)-3),1,FIND("_",RIGHT(B8946,LEN(B8946)-3))-1)</f>
        <v>Spidssnudetfroe</v>
      </c>
      <c r="J8946" s="61" t="str">
        <f aca="false">TRIM(SUBSTITUTE(RIGHT(B8946,FIND(I8946,B8946)+1),"_",""))</f>
        <v>PosK</v>
      </c>
      <c r="K8946" s="0" t="n">
        <f aca="false">IFERROR(VALUE(SUBSTITUTE(E8946,".",",")),E8946)</f>
        <v>40.19</v>
      </c>
      <c r="L8946" s="61" t="n">
        <f aca="false">IF(J8946="PosK",SUMIFS(K:K,J:J,"PosK",H:H,H8946),"")</f>
        <v>40.19</v>
      </c>
      <c r="M8946" s="61" t="n">
        <f aca="false">IF(J8946="PosK",SUMIFS(K:K,J:J,"NegK",H:H,H8946),"")</f>
        <v>0</v>
      </c>
      <c r="N8946" s="61" t="n">
        <f aca="false">IF(J8946="PosK",SUMIFS(K:K,J:J,"eDNA",H:H,H8946),"")</f>
        <v>0</v>
      </c>
      <c r="P8946" s="62" t="n">
        <f aca="false">IF(K8948="No Ct",0,K8948)</f>
        <v>0</v>
      </c>
      <c r="Q8946" s="62" t="n">
        <f aca="false">IF(K8949="No Ct",0,K8949)</f>
        <v>0</v>
      </c>
      <c r="R8946" s="0" t="str">
        <f aca="false">IF(AND(L8946&gt;0,M8946=0),"Valid","Invalid")</f>
        <v>Valid</v>
      </c>
      <c r="S8946" s="0" t="str">
        <f aca="false">IF(OR(P8946&gt;1,Q8946&gt;1),"Present","Absent")</f>
        <v>Absent</v>
      </c>
      <c r="T8946" s="63" t="str">
        <f aca="false">IF(OR(AND(P8946&gt;1,P8946&lt;41),AND(Q8946&gt;1,Q8946&lt;41)),"Ct&lt;41","Ct&gt;41")</f>
        <v>Ct&gt;41</v>
      </c>
      <c r="U8946" s="0" t="str">
        <f aca="false">I8946</f>
        <v>Spidssnudetfroe</v>
      </c>
      <c r="V8946" s="0" t="str">
        <f aca="false">MID(F8946,10,9)</f>
        <v>DL2019065</v>
      </c>
      <c r="W8946" s="64" t="str">
        <f aca="false">V8946&amp;"_"&amp;U8946&amp;"_"&amp;R8946&amp;"_"&amp;S8946&amp;"_"&amp;T8946</f>
        <v>DL2019065_Spidssnudetfroe_Valid_Absent_Ct&gt;41</v>
      </c>
    </row>
    <row r="8947" customFormat="false" ht="14.25" hidden="false" customHeight="false" outlineLevel="0" collapsed="false">
      <c r="A8947" s="0" t="s">
        <v>844</v>
      </c>
      <c r="B8947" s="52" t="s">
        <v>985</v>
      </c>
      <c r="C8947" s="52" t="s">
        <v>747</v>
      </c>
      <c r="D8947" s="53" t="n">
        <v>0.1</v>
      </c>
      <c r="E8947" s="53" t="s">
        <v>748</v>
      </c>
      <c r="F8947" s="0" t="s">
        <v>1459</v>
      </c>
      <c r="G8947" s="0" t="str">
        <f aca="false">LEFT(B8947,2)</f>
        <v>13</v>
      </c>
      <c r="H8947" s="0" t="str">
        <f aca="false">I8947&amp;"_"&amp;G8947&amp;"_"&amp;F8947</f>
        <v>Spidssnudetfroe_13_20190919_DL2019065_NoerreGym_koersel1</v>
      </c>
      <c r="I8947" s="61" t="str">
        <f aca="false">MID(RIGHT(B8947,LEN(B8947)-3),1,FIND("_",RIGHT(B8947,LEN(B8947)-3))-1)</f>
        <v>Spidssnudetfroe</v>
      </c>
      <c r="J8947" s="61" t="str">
        <f aca="false">TRIM(SUBSTITUTE(RIGHT(B8947,FIND(I8947,B8947)+1),"_",""))</f>
        <v>NegK</v>
      </c>
      <c r="K8947" s="0" t="str">
        <f aca="false">IFERROR(VALUE(SUBSTITUTE(E8947,".",",")),E8947)</f>
        <v>No Ct</v>
      </c>
      <c r="L8947" s="61" t="str">
        <f aca="false">IF(J8947="PosK",SUMIFS(K:K,J:J,"PosK",H:H,H8947),"")</f>
        <v/>
      </c>
      <c r="M8947" s="61" t="str">
        <f aca="false">IF(J8947="PosK",SUMIFS(K:K,J:J,"NegK",H:H,H8947),"")</f>
        <v/>
      </c>
      <c r="N8947" s="61" t="str">
        <f aca="false">IF(J8947="PosK",SUMIFS(K:K,J:J,"eDNA",H:H,H8947),"")</f>
        <v/>
      </c>
    </row>
    <row r="8948" customFormat="false" ht="14.25" hidden="false" customHeight="false" outlineLevel="0" collapsed="false">
      <c r="A8948" s="0" t="s">
        <v>846</v>
      </c>
      <c r="B8948" s="52" t="s">
        <v>986</v>
      </c>
      <c r="C8948" s="52" t="s">
        <v>751</v>
      </c>
      <c r="D8948" s="53" t="n">
        <v>0.1</v>
      </c>
      <c r="E8948" s="53" t="s">
        <v>748</v>
      </c>
      <c r="F8948" s="0" t="s">
        <v>1459</v>
      </c>
      <c r="G8948" s="0" t="str">
        <f aca="false">LEFT(B8948,2)</f>
        <v>13</v>
      </c>
      <c r="H8948" s="0" t="str">
        <f aca="false">I8948&amp;"_"&amp;G8948&amp;"_"&amp;F8948</f>
        <v>Spidssnudetfroe_13_20190919_DL2019065_NoerreGym_koersel1</v>
      </c>
      <c r="I8948" s="61" t="str">
        <f aca="false">MID(RIGHT(B8948,LEN(B8948)-3),1,FIND("_",RIGHT(B8948,LEN(B8948)-3))-1)</f>
        <v>Spidssnudetfroe</v>
      </c>
      <c r="J8948" s="61" t="str">
        <f aca="false">TRIM(SUBSTITUTE(RIGHT(B8948,FIND(I8948,B8948)+1),"_",""))</f>
        <v>eDNA</v>
      </c>
      <c r="K8948" s="0" t="str">
        <f aca="false">IFERROR(VALUE(SUBSTITUTE(E8948,".",",")),E8948)</f>
        <v>No Ct</v>
      </c>
      <c r="L8948" s="61" t="str">
        <f aca="false">IF(J8948="PosK",SUMIFS(K:K,J:J,"PosK",H:H,H8948),"")</f>
        <v/>
      </c>
      <c r="M8948" s="61" t="str">
        <f aca="false">IF(J8948="PosK",SUMIFS(K:K,J:J,"NegK",H:H,H8948),"")</f>
        <v/>
      </c>
      <c r="N8948" s="61" t="str">
        <f aca="false">IF(J8948="PosK",SUMIFS(K:K,J:J,"eDNA",H:H,H8948),"")</f>
        <v/>
      </c>
      <c r="Q8948" s="62"/>
    </row>
    <row r="8949" customFormat="false" ht="14.25" hidden="false" customHeight="false" outlineLevel="0" collapsed="false">
      <c r="A8949" s="0" t="s">
        <v>848</v>
      </c>
      <c r="B8949" s="52" t="s">
        <v>986</v>
      </c>
      <c r="C8949" s="52" t="s">
        <v>751</v>
      </c>
      <c r="D8949" s="53" t="n">
        <v>0.1</v>
      </c>
      <c r="E8949" s="53" t="s">
        <v>748</v>
      </c>
      <c r="F8949" s="0" t="s">
        <v>1459</v>
      </c>
      <c r="G8949" s="0" t="str">
        <f aca="false">LEFT(B8949,2)</f>
        <v>13</v>
      </c>
      <c r="H8949" s="0" t="str">
        <f aca="false">I8949&amp;"_"&amp;G8949&amp;"_"&amp;F8949</f>
        <v>Spidssnudetfroe_13_20190919_DL2019065_NoerreGym_koersel1</v>
      </c>
      <c r="I8949" s="61" t="str">
        <f aca="false">MID(RIGHT(B8949,LEN(B8949)-3),1,FIND("_",RIGHT(B8949,LEN(B8949)-3))-1)</f>
        <v>Spidssnudetfroe</v>
      </c>
      <c r="J8949" s="61" t="str">
        <f aca="false">TRIM(SUBSTITUTE(RIGHT(B8949,FIND(I8949,B8949)+1),"_",""))</f>
        <v>eDNA</v>
      </c>
      <c r="K8949" s="0" t="str">
        <f aca="false">IFERROR(VALUE(SUBSTITUTE(E8949,".",",")),E8949)</f>
        <v>No Ct</v>
      </c>
      <c r="L8949" s="61" t="str">
        <f aca="false">IF(J8949="PosK",SUMIFS(K:K,J:J,"PosK",H:H,H8949),"")</f>
        <v/>
      </c>
      <c r="M8949" s="61" t="str">
        <f aca="false">IF(J8949="PosK",SUMIFS(K:K,J:J,"NegK",H:H,H8949),"")</f>
        <v/>
      </c>
      <c r="N8949" s="61" t="str">
        <f aca="false">IF(J8949="PosK",SUMIFS(K:K,J:J,"eDNA",H:H,H8949),"")</f>
        <v/>
      </c>
      <c r="P8949" s="62"/>
      <c r="T8949" s="63"/>
      <c r="W8949" s="64"/>
    </row>
    <row r="8950" customFormat="false" ht="14.25" hidden="false" customHeight="false" outlineLevel="0" collapsed="false">
      <c r="A8950" s="0" t="s">
        <v>849</v>
      </c>
      <c r="B8950" s="52" t="s">
        <v>987</v>
      </c>
      <c r="C8950" s="52" t="s">
        <v>743</v>
      </c>
      <c r="D8950" s="53" t="n">
        <v>0.1</v>
      </c>
      <c r="E8950" s="53" t="n">
        <v>21.3</v>
      </c>
      <c r="F8950" s="0" t="s">
        <v>1459</v>
      </c>
      <c r="G8950" s="0" t="str">
        <f aca="false">LEFT(B8950,2)</f>
        <v>14</v>
      </c>
      <c r="H8950" s="0" t="str">
        <f aca="false">I8950&amp;"_"&amp;G8950&amp;"_"&amp;F8950</f>
        <v>Spidssnudetfroe_14_20190919_DL2019065_NoerreGym_koersel1</v>
      </c>
      <c r="I8950" s="61" t="str">
        <f aca="false">MID(RIGHT(B8950,LEN(B8950)-3),1,FIND("_",RIGHT(B8950,LEN(B8950)-3))-1)</f>
        <v>Spidssnudetfroe</v>
      </c>
      <c r="J8950" s="61" t="str">
        <f aca="false">TRIM(SUBSTITUTE(RIGHT(B8950,FIND(I8950,B8950)+1),"_",""))</f>
        <v>PosK</v>
      </c>
      <c r="K8950" s="0" t="n">
        <f aca="false">IFERROR(VALUE(SUBSTITUTE(E8950,".",",")),E8950)</f>
        <v>21.3</v>
      </c>
      <c r="L8950" s="61" t="n">
        <f aca="false">IF(J8950="PosK",SUMIFS(K:K,J:J,"PosK",H:H,H8950),"")</f>
        <v>21.3</v>
      </c>
      <c r="M8950" s="61" t="n">
        <f aca="false">IF(J8950="PosK",SUMIFS(K:K,J:J,"NegK",H:H,H8950),"")</f>
        <v>0</v>
      </c>
      <c r="N8950" s="61" t="n">
        <f aca="false">IF(J8950="PosK",SUMIFS(K:K,J:J,"eDNA",H:H,H8950),"")</f>
        <v>0</v>
      </c>
      <c r="P8950" s="62" t="n">
        <f aca="false">IF(K8952="No Ct",0,K8952)</f>
        <v>0</v>
      </c>
      <c r="Q8950" s="62" t="n">
        <f aca="false">IF(K8953="No Ct",0,K8953)</f>
        <v>0</v>
      </c>
      <c r="R8950" s="0" t="str">
        <f aca="false">IF(AND(L8950&gt;0,M8950=0),"Valid","Invalid")</f>
        <v>Valid</v>
      </c>
      <c r="S8950" s="0" t="str">
        <f aca="false">IF(OR(P8950&gt;1,Q8950&gt;1),"Present","Absent")</f>
        <v>Absent</v>
      </c>
      <c r="T8950" s="63" t="str">
        <f aca="false">IF(OR(AND(P8950&gt;1,P8950&lt;41),AND(Q8950&gt;1,Q8950&lt;41)),"Ct&lt;41","Ct&gt;41")</f>
        <v>Ct&gt;41</v>
      </c>
      <c r="U8950" s="0" t="str">
        <f aca="false">I8950</f>
        <v>Spidssnudetfroe</v>
      </c>
      <c r="V8950" s="0" t="str">
        <f aca="false">MID(F8950,10,9)</f>
        <v>DL2019065</v>
      </c>
      <c r="W8950" s="64" t="str">
        <f aca="false">V8950&amp;"_"&amp;U8950&amp;"_"&amp;R8950&amp;"_"&amp;S8950&amp;"_"&amp;T8950</f>
        <v>DL2019065_Spidssnudetfroe_Valid_Absent_Ct&gt;41</v>
      </c>
    </row>
    <row r="8951" customFormat="false" ht="14.25" hidden="false" customHeight="false" outlineLevel="0" collapsed="false">
      <c r="A8951" s="0" t="s">
        <v>851</v>
      </c>
      <c r="B8951" s="52" t="s">
        <v>988</v>
      </c>
      <c r="C8951" s="52" t="s">
        <v>747</v>
      </c>
      <c r="D8951" s="53" t="n">
        <v>0.1</v>
      </c>
      <c r="E8951" s="53" t="s">
        <v>748</v>
      </c>
      <c r="F8951" s="0" t="s">
        <v>1459</v>
      </c>
      <c r="G8951" s="0" t="str">
        <f aca="false">LEFT(B8951,2)</f>
        <v>14</v>
      </c>
      <c r="H8951" s="0" t="str">
        <f aca="false">I8951&amp;"_"&amp;G8951&amp;"_"&amp;F8951</f>
        <v>Spidssnudetfroe_14_20190919_DL2019065_NoerreGym_koersel1</v>
      </c>
      <c r="I8951" s="61" t="str">
        <f aca="false">MID(RIGHT(B8951,LEN(B8951)-3),1,FIND("_",RIGHT(B8951,LEN(B8951)-3))-1)</f>
        <v>Spidssnudetfroe</v>
      </c>
      <c r="J8951" s="61" t="str">
        <f aca="false">TRIM(SUBSTITUTE(RIGHT(B8951,FIND(I8951,B8951)+1),"_",""))</f>
        <v>NegK</v>
      </c>
      <c r="K8951" s="0" t="str">
        <f aca="false">IFERROR(VALUE(SUBSTITUTE(E8951,".",",")),E8951)</f>
        <v>No Ct</v>
      </c>
      <c r="L8951" s="61" t="str">
        <f aca="false">IF(J8951="PosK",SUMIFS(K:K,J:J,"PosK",H:H,H8951),"")</f>
        <v/>
      </c>
      <c r="M8951" s="61" t="str">
        <f aca="false">IF(J8951="PosK",SUMIFS(K:K,J:J,"NegK",H:H,H8951),"")</f>
        <v/>
      </c>
      <c r="N8951" s="61" t="str">
        <f aca="false">IF(J8951="PosK",SUMIFS(K:K,J:J,"eDNA",H:H,H8951),"")</f>
        <v/>
      </c>
    </row>
    <row r="8952" customFormat="false" ht="14.25" hidden="false" customHeight="false" outlineLevel="0" collapsed="false">
      <c r="A8952" s="0" t="s">
        <v>853</v>
      </c>
      <c r="B8952" s="52" t="s">
        <v>989</v>
      </c>
      <c r="C8952" s="52" t="s">
        <v>751</v>
      </c>
      <c r="D8952" s="53" t="n">
        <v>0.1</v>
      </c>
      <c r="E8952" s="53" t="s">
        <v>748</v>
      </c>
      <c r="F8952" s="0" t="s">
        <v>1459</v>
      </c>
      <c r="G8952" s="0" t="str">
        <f aca="false">LEFT(B8952,2)</f>
        <v>14</v>
      </c>
      <c r="H8952" s="0" t="str">
        <f aca="false">I8952&amp;"_"&amp;G8952&amp;"_"&amp;F8952</f>
        <v>Spidssnudetfroe_14_20190919_DL2019065_NoerreGym_koersel1</v>
      </c>
      <c r="I8952" s="61" t="str">
        <f aca="false">MID(RIGHT(B8952,LEN(B8952)-3),1,FIND("_",RIGHT(B8952,LEN(B8952)-3))-1)</f>
        <v>Spidssnudetfroe</v>
      </c>
      <c r="J8952" s="61" t="str">
        <f aca="false">TRIM(SUBSTITUTE(RIGHT(B8952,FIND(I8952,B8952)+1),"_",""))</f>
        <v>eDNA</v>
      </c>
      <c r="K8952" s="0" t="str">
        <f aca="false">IFERROR(VALUE(SUBSTITUTE(E8952,".",",")),E8952)</f>
        <v>No Ct</v>
      </c>
      <c r="L8952" s="61" t="str">
        <f aca="false">IF(J8952="PosK",SUMIFS(K:K,J:J,"PosK",H:H,H8952),"")</f>
        <v/>
      </c>
      <c r="M8952" s="61" t="str">
        <f aca="false">IF(J8952="PosK",SUMIFS(K:K,J:J,"NegK",H:H,H8952),"")</f>
        <v/>
      </c>
      <c r="N8952" s="61" t="str">
        <f aca="false">IF(J8952="PosK",SUMIFS(K:K,J:J,"eDNA",H:H,H8952),"")</f>
        <v/>
      </c>
      <c r="Q8952" s="62"/>
    </row>
    <row r="8953" customFormat="false" ht="14.25" hidden="false" customHeight="false" outlineLevel="0" collapsed="false">
      <c r="A8953" s="0" t="s">
        <v>855</v>
      </c>
      <c r="B8953" s="52" t="s">
        <v>989</v>
      </c>
      <c r="C8953" s="52" t="s">
        <v>751</v>
      </c>
      <c r="D8953" s="53" t="n">
        <v>0.1</v>
      </c>
      <c r="E8953" s="53" t="s">
        <v>748</v>
      </c>
      <c r="F8953" s="0" t="s">
        <v>1459</v>
      </c>
      <c r="G8953" s="0" t="str">
        <f aca="false">LEFT(B8953,2)</f>
        <v>14</v>
      </c>
      <c r="H8953" s="0" t="str">
        <f aca="false">I8953&amp;"_"&amp;G8953&amp;"_"&amp;F8953</f>
        <v>Spidssnudetfroe_14_20190919_DL2019065_NoerreGym_koersel1</v>
      </c>
      <c r="I8953" s="61" t="str">
        <f aca="false">MID(RIGHT(B8953,LEN(B8953)-3),1,FIND("_",RIGHT(B8953,LEN(B8953)-3))-1)</f>
        <v>Spidssnudetfroe</v>
      </c>
      <c r="J8953" s="61" t="str">
        <f aca="false">TRIM(SUBSTITUTE(RIGHT(B8953,FIND(I8953,B8953)+1),"_",""))</f>
        <v>eDNA</v>
      </c>
      <c r="K8953" s="0" t="str">
        <f aca="false">IFERROR(VALUE(SUBSTITUTE(E8953,".",",")),E8953)</f>
        <v>No Ct</v>
      </c>
      <c r="L8953" s="61" t="str">
        <f aca="false">IF(J8953="PosK",SUMIFS(K:K,J:J,"PosK",H:H,H8953),"")</f>
        <v/>
      </c>
      <c r="M8953" s="61" t="str">
        <f aca="false">IF(J8953="PosK",SUMIFS(K:K,J:J,"NegK",H:H,H8953),"")</f>
        <v/>
      </c>
      <c r="N8953" s="61" t="str">
        <f aca="false">IF(J8953="PosK",SUMIFS(K:K,J:J,"eDNA",H:H,H8953),"")</f>
        <v/>
      </c>
      <c r="P8953" s="62"/>
      <c r="T8953" s="63"/>
      <c r="W8953" s="64"/>
    </row>
    <row r="8954" customFormat="false" ht="14.25" hidden="false" customHeight="false" outlineLevel="0" collapsed="false">
      <c r="A8954" s="0" t="s">
        <v>856</v>
      </c>
      <c r="B8954" s="52" t="s">
        <v>990</v>
      </c>
      <c r="C8954" s="52" t="s">
        <v>743</v>
      </c>
      <c r="D8954" s="53" t="n">
        <v>0.1</v>
      </c>
      <c r="E8954" s="53" t="s">
        <v>748</v>
      </c>
      <c r="F8954" s="0" t="s">
        <v>1459</v>
      </c>
      <c r="G8954" s="0" t="str">
        <f aca="false">LEFT(B8954,2)</f>
        <v>15</v>
      </c>
      <c r="H8954" s="0" t="str">
        <f aca="false">I8954&amp;"_"&amp;G8954&amp;"_"&amp;F8954</f>
        <v>KortbenetGroenFroe_15_20190919_DL2019065_NoerreGym_koersel1</v>
      </c>
      <c r="I8954" s="61" t="str">
        <f aca="false">MID(RIGHT(B8954,LEN(B8954)-3),1,FIND("_",RIGHT(B8954,LEN(B8954)-3))-1)</f>
        <v>KortbenetGroenFroe</v>
      </c>
      <c r="J8954" s="61" t="str">
        <f aca="false">TRIM(SUBSTITUTE(RIGHT(B8954,FIND(I8954,B8954)+1),"_",""))</f>
        <v>PosK</v>
      </c>
      <c r="K8954" s="0" t="str">
        <f aca="false">IFERROR(VALUE(SUBSTITUTE(E8954,".",",")),E8954)</f>
        <v>No Ct</v>
      </c>
      <c r="L8954" s="61" t="n">
        <f aca="false">IF(J8954="PosK",SUMIFS(K:K,J:J,"PosK",H:H,H8954),"")</f>
        <v>0</v>
      </c>
      <c r="M8954" s="61" t="n">
        <f aca="false">IF(J8954="PosK",SUMIFS(K:K,J:J,"NegK",H:H,H8954),"")</f>
        <v>0</v>
      </c>
      <c r="N8954" s="61" t="n">
        <f aca="false">IF(J8954="PosK",SUMIFS(K:K,J:J,"eDNA",H:H,H8954),"")</f>
        <v>0</v>
      </c>
      <c r="P8954" s="62" t="n">
        <f aca="false">IF(K8956="No Ct",0,K8956)</f>
        <v>0</v>
      </c>
      <c r="Q8954" s="62" t="n">
        <f aca="false">IF(K8957="No Ct",0,K8957)</f>
        <v>0</v>
      </c>
      <c r="R8954" s="0" t="str">
        <f aca="false">IF(AND(L8954&gt;0,M8954=0),"Valid","Invalid")</f>
        <v>Invalid</v>
      </c>
      <c r="S8954" s="0" t="str">
        <f aca="false">IF(OR(P8954&gt;1,Q8954&gt;1),"Present","Absent")</f>
        <v>Absent</v>
      </c>
      <c r="T8954" s="63" t="str">
        <f aca="false">IF(OR(AND(P8954&gt;1,P8954&lt;41),AND(Q8954&gt;1,Q8954&lt;41)),"Ct&lt;41","Ct&gt;41")</f>
        <v>Ct&gt;41</v>
      </c>
      <c r="U8954" s="0" t="str">
        <f aca="false">I8954</f>
        <v>KortbenetGroenFroe</v>
      </c>
      <c r="V8954" s="0" t="str">
        <f aca="false">MID(F8954,10,9)</f>
        <v>DL2019065</v>
      </c>
      <c r="W8954" s="64" t="str">
        <f aca="false">V8954&amp;"_"&amp;U8954&amp;"_"&amp;R8954&amp;"_"&amp;S8954&amp;"_"&amp;T8954</f>
        <v>DL2019065_KortbenetGroenFroe_Invalid_Absent_Ct&gt;41</v>
      </c>
    </row>
    <row r="8955" customFormat="false" ht="14.25" hidden="false" customHeight="false" outlineLevel="0" collapsed="false">
      <c r="A8955" s="0" t="s">
        <v>858</v>
      </c>
      <c r="B8955" s="52" t="s">
        <v>991</v>
      </c>
      <c r="C8955" s="52" t="s">
        <v>747</v>
      </c>
      <c r="D8955" s="53" t="n">
        <v>0.1</v>
      </c>
      <c r="E8955" s="53" t="s">
        <v>748</v>
      </c>
      <c r="F8955" s="0" t="s">
        <v>1459</v>
      </c>
      <c r="G8955" s="0" t="str">
        <f aca="false">LEFT(B8955,2)</f>
        <v>15</v>
      </c>
      <c r="H8955" s="0" t="str">
        <f aca="false">I8955&amp;"_"&amp;G8955&amp;"_"&amp;F8955</f>
        <v>KortbenetGroenFroe_15_20190919_DL2019065_NoerreGym_koersel1</v>
      </c>
      <c r="I8955" s="61" t="str">
        <f aca="false">MID(RIGHT(B8955,LEN(B8955)-3),1,FIND("_",RIGHT(B8955,LEN(B8955)-3))-1)</f>
        <v>KortbenetGroenFroe</v>
      </c>
      <c r="J8955" s="61" t="str">
        <f aca="false">TRIM(SUBSTITUTE(RIGHT(B8955,FIND(I8955,B8955)+1),"_",""))</f>
        <v>NegK</v>
      </c>
      <c r="K8955" s="0" t="str">
        <f aca="false">IFERROR(VALUE(SUBSTITUTE(E8955,".",",")),E8955)</f>
        <v>No Ct</v>
      </c>
      <c r="L8955" s="61" t="str">
        <f aca="false">IF(J8955="PosK",SUMIFS(K:K,J:J,"PosK",H:H,H8955),"")</f>
        <v/>
      </c>
      <c r="M8955" s="61" t="str">
        <f aca="false">IF(J8955="PosK",SUMIFS(K:K,J:J,"NegK",H:H,H8955),"")</f>
        <v/>
      </c>
      <c r="N8955" s="61" t="str">
        <f aca="false">IF(J8955="PosK",SUMIFS(K:K,J:J,"eDNA",H:H,H8955),"")</f>
        <v/>
      </c>
    </row>
    <row r="8956" customFormat="false" ht="14.25" hidden="false" customHeight="false" outlineLevel="0" collapsed="false">
      <c r="A8956" s="0" t="s">
        <v>860</v>
      </c>
      <c r="B8956" s="52" t="s">
        <v>992</v>
      </c>
      <c r="C8956" s="52" t="s">
        <v>751</v>
      </c>
      <c r="D8956" s="53" t="n">
        <v>0.1</v>
      </c>
      <c r="E8956" s="53" t="s">
        <v>748</v>
      </c>
      <c r="F8956" s="0" t="s">
        <v>1459</v>
      </c>
      <c r="G8956" s="0" t="str">
        <f aca="false">LEFT(B8956,2)</f>
        <v>15</v>
      </c>
      <c r="H8956" s="0" t="str">
        <f aca="false">I8956&amp;"_"&amp;G8956&amp;"_"&amp;F8956</f>
        <v>KortbenetGroenFroe_15_20190919_DL2019065_NoerreGym_koersel1</v>
      </c>
      <c r="I8956" s="61" t="str">
        <f aca="false">MID(RIGHT(B8956,LEN(B8956)-3),1,FIND("_",RIGHT(B8956,LEN(B8956)-3))-1)</f>
        <v>KortbenetGroenFroe</v>
      </c>
      <c r="J8956" s="61" t="str">
        <f aca="false">TRIM(SUBSTITUTE(RIGHT(B8956,FIND(I8956,B8956)+1),"_",""))</f>
        <v>eDNA</v>
      </c>
      <c r="K8956" s="0" t="str">
        <f aca="false">IFERROR(VALUE(SUBSTITUTE(E8956,".",",")),E8956)</f>
        <v>No Ct</v>
      </c>
      <c r="L8956" s="61" t="str">
        <f aca="false">IF(J8956="PosK",SUMIFS(K:K,J:J,"PosK",H:H,H8956),"")</f>
        <v/>
      </c>
      <c r="M8956" s="61" t="str">
        <f aca="false">IF(J8956="PosK",SUMIFS(K:K,J:J,"NegK",H:H,H8956),"")</f>
        <v/>
      </c>
      <c r="N8956" s="61" t="str">
        <f aca="false">IF(J8956="PosK",SUMIFS(K:K,J:J,"eDNA",H:H,H8956),"")</f>
        <v/>
      </c>
      <c r="Q8956" s="62"/>
    </row>
    <row r="8957" customFormat="false" ht="14.25" hidden="false" customHeight="false" outlineLevel="0" collapsed="false">
      <c r="A8957" s="0" t="s">
        <v>862</v>
      </c>
      <c r="B8957" s="52" t="s">
        <v>992</v>
      </c>
      <c r="C8957" s="52" t="s">
        <v>751</v>
      </c>
      <c r="D8957" s="53" t="n">
        <v>0.1</v>
      </c>
      <c r="E8957" s="53" t="s">
        <v>748</v>
      </c>
      <c r="F8957" s="0" t="s">
        <v>1459</v>
      </c>
      <c r="G8957" s="0" t="str">
        <f aca="false">LEFT(B8957,2)</f>
        <v>15</v>
      </c>
      <c r="H8957" s="0" t="str">
        <f aca="false">I8957&amp;"_"&amp;G8957&amp;"_"&amp;F8957</f>
        <v>KortbenetGroenFroe_15_20190919_DL2019065_NoerreGym_koersel1</v>
      </c>
      <c r="I8957" s="61" t="str">
        <f aca="false">MID(RIGHT(B8957,LEN(B8957)-3),1,FIND("_",RIGHT(B8957,LEN(B8957)-3))-1)</f>
        <v>KortbenetGroenFroe</v>
      </c>
      <c r="J8957" s="61" t="str">
        <f aca="false">TRIM(SUBSTITUTE(RIGHT(B8957,FIND(I8957,B8957)+1),"_",""))</f>
        <v>eDNA</v>
      </c>
      <c r="K8957" s="0" t="str">
        <f aca="false">IFERROR(VALUE(SUBSTITUTE(E8957,".",",")),E8957)</f>
        <v>No Ct</v>
      </c>
      <c r="L8957" s="61" t="str">
        <f aca="false">IF(J8957="PosK",SUMIFS(K:K,J:J,"PosK",H:H,H8957),"")</f>
        <v/>
      </c>
      <c r="M8957" s="61" t="str">
        <f aca="false">IF(J8957="PosK",SUMIFS(K:K,J:J,"NegK",H:H,H8957),"")</f>
        <v/>
      </c>
      <c r="N8957" s="61" t="str">
        <f aca="false">IF(J8957="PosK",SUMIFS(K:K,J:J,"eDNA",H:H,H8957),"")</f>
        <v/>
      </c>
      <c r="P8957" s="62"/>
      <c r="T8957" s="63"/>
      <c r="W8957" s="64"/>
    </row>
    <row r="8958" customFormat="false" ht="14.25" hidden="false" customHeight="false" outlineLevel="0" collapsed="false">
      <c r="A8958" s="0" t="s">
        <v>863</v>
      </c>
      <c r="B8958" s="52" t="s">
        <v>1212</v>
      </c>
      <c r="C8958" s="52" t="s">
        <v>743</v>
      </c>
      <c r="D8958" s="53" t="n">
        <v>0.1</v>
      </c>
      <c r="E8958" s="53" t="n">
        <v>28.41</v>
      </c>
      <c r="F8958" s="0" t="s">
        <v>1459</v>
      </c>
      <c r="G8958" s="0" t="str">
        <f aca="false">LEFT(B8958,2)</f>
        <v>16</v>
      </c>
      <c r="H8958" s="0" t="str">
        <f aca="false">I8958&amp;"_"&amp;G8958&amp;"_"&amp;F8958</f>
        <v>ButsnudetFroe_16_20190919_DL2019065_NoerreGym_koersel1</v>
      </c>
      <c r="I8958" s="61" t="str">
        <f aca="false">MID(RIGHT(B8958,LEN(B8958)-3),1,FIND("_",RIGHT(B8958,LEN(B8958)-3))-1)</f>
        <v>ButsnudetFroe</v>
      </c>
      <c r="J8958" s="61" t="str">
        <f aca="false">TRIM(SUBSTITUTE(RIGHT(B8958,FIND(I8958,B8958)+1),"_",""))</f>
        <v>PosK</v>
      </c>
      <c r="K8958" s="0" t="n">
        <f aca="false">IFERROR(VALUE(SUBSTITUTE(E8958,".",",")),E8958)</f>
        <v>28.41</v>
      </c>
      <c r="L8958" s="61" t="n">
        <f aca="false">IF(J8958="PosK",SUMIFS(K:K,J:J,"PosK",H:H,H8958),"")</f>
        <v>28.41</v>
      </c>
      <c r="M8958" s="61" t="n">
        <f aca="false">IF(J8958="PosK",SUMIFS(K:K,J:J,"NegK",H:H,H8958),"")</f>
        <v>0</v>
      </c>
      <c r="N8958" s="61" t="n">
        <f aca="false">IF(J8958="PosK",SUMIFS(K:K,J:J,"eDNA",H:H,H8958),"")</f>
        <v>0</v>
      </c>
      <c r="P8958" s="62" t="n">
        <f aca="false">IF(K8960="No Ct",0,K8960)</f>
        <v>0</v>
      </c>
      <c r="Q8958" s="62" t="n">
        <f aca="false">IF(K8961="No Ct",0,K8961)</f>
        <v>0</v>
      </c>
      <c r="R8958" s="0" t="str">
        <f aca="false">IF(AND(L8958&gt;0,M8958=0),"Valid","Invalid")</f>
        <v>Valid</v>
      </c>
      <c r="S8958" s="0" t="str">
        <f aca="false">IF(OR(P8958&gt;1,Q8958&gt;1),"Present","Absent")</f>
        <v>Absent</v>
      </c>
      <c r="T8958" s="63" t="str">
        <f aca="false">IF(OR(AND(P8958&gt;1,P8958&lt;41),AND(Q8958&gt;1,Q8958&lt;41)),"Ct&lt;41","Ct&gt;41")</f>
        <v>Ct&gt;41</v>
      </c>
      <c r="U8958" s="0" t="str">
        <f aca="false">I8958</f>
        <v>ButsnudetFroe</v>
      </c>
      <c r="V8958" s="0" t="str">
        <f aca="false">MID(F8958,10,9)</f>
        <v>DL2019065</v>
      </c>
      <c r="W8958" s="64" t="str">
        <f aca="false">V8958&amp;"_"&amp;U8958&amp;"_"&amp;R8958&amp;"_"&amp;S8958&amp;"_"&amp;T8958</f>
        <v>DL2019065_ButsnudetFroe_Valid_Absent_Ct&gt;41</v>
      </c>
    </row>
    <row r="8959" customFormat="false" ht="14.25" hidden="false" customHeight="false" outlineLevel="0" collapsed="false">
      <c r="A8959" s="0" t="s">
        <v>865</v>
      </c>
      <c r="B8959" s="52" t="s">
        <v>1213</v>
      </c>
      <c r="C8959" s="52" t="s">
        <v>747</v>
      </c>
      <c r="D8959" s="53" t="n">
        <v>0.1</v>
      </c>
      <c r="E8959" s="53" t="s">
        <v>748</v>
      </c>
      <c r="F8959" s="0" t="s">
        <v>1459</v>
      </c>
      <c r="G8959" s="0" t="str">
        <f aca="false">LEFT(B8959,2)</f>
        <v>16</v>
      </c>
      <c r="H8959" s="0" t="str">
        <f aca="false">I8959&amp;"_"&amp;G8959&amp;"_"&amp;F8959</f>
        <v>ButsnudetFroe_16_20190919_DL2019065_NoerreGym_koersel1</v>
      </c>
      <c r="I8959" s="61" t="str">
        <f aca="false">MID(RIGHT(B8959,LEN(B8959)-3),1,FIND("_",RIGHT(B8959,LEN(B8959)-3))-1)</f>
        <v>ButsnudetFroe</v>
      </c>
      <c r="J8959" s="61" t="str">
        <f aca="false">TRIM(SUBSTITUTE(RIGHT(B8959,FIND(I8959,B8959)+1),"_",""))</f>
        <v>NegK</v>
      </c>
      <c r="K8959" s="0" t="str">
        <f aca="false">IFERROR(VALUE(SUBSTITUTE(E8959,".",",")),E8959)</f>
        <v>No Ct</v>
      </c>
      <c r="L8959" s="61" t="str">
        <f aca="false">IF(J8959="PosK",SUMIFS(K:K,J:J,"PosK",H:H,H8959),"")</f>
        <v/>
      </c>
      <c r="M8959" s="61" t="str">
        <f aca="false">IF(J8959="PosK",SUMIFS(K:K,J:J,"NegK",H:H,H8959),"")</f>
        <v/>
      </c>
      <c r="N8959" s="61" t="str">
        <f aca="false">IF(J8959="PosK",SUMIFS(K:K,J:J,"eDNA",H:H,H8959),"")</f>
        <v/>
      </c>
    </row>
    <row r="8960" customFormat="false" ht="14.25" hidden="false" customHeight="false" outlineLevel="0" collapsed="false">
      <c r="A8960" s="0" t="s">
        <v>867</v>
      </c>
      <c r="B8960" s="52" t="s">
        <v>1214</v>
      </c>
      <c r="C8960" s="52" t="s">
        <v>751</v>
      </c>
      <c r="D8960" s="53" t="n">
        <v>0.1</v>
      </c>
      <c r="E8960" s="53" t="s">
        <v>748</v>
      </c>
      <c r="F8960" s="0" t="s">
        <v>1459</v>
      </c>
      <c r="G8960" s="0" t="str">
        <f aca="false">LEFT(B8960,2)</f>
        <v>16</v>
      </c>
      <c r="H8960" s="0" t="str">
        <f aca="false">I8960&amp;"_"&amp;G8960&amp;"_"&amp;F8960</f>
        <v>ButsnudetFroe_16_20190919_DL2019065_NoerreGym_koersel1</v>
      </c>
      <c r="I8960" s="61" t="str">
        <f aca="false">MID(RIGHT(B8960,LEN(B8960)-3),1,FIND("_",RIGHT(B8960,LEN(B8960)-3))-1)</f>
        <v>ButsnudetFroe</v>
      </c>
      <c r="J8960" s="61" t="str">
        <f aca="false">TRIM(SUBSTITUTE(RIGHT(B8960,FIND(I8960,B8960)+1),"_",""))</f>
        <v>eDNA</v>
      </c>
      <c r="K8960" s="0" t="str">
        <f aca="false">IFERROR(VALUE(SUBSTITUTE(E8960,".",",")),E8960)</f>
        <v>No Ct</v>
      </c>
      <c r="L8960" s="61" t="str">
        <f aca="false">IF(J8960="PosK",SUMIFS(K:K,J:J,"PosK",H:H,H8960),"")</f>
        <v/>
      </c>
      <c r="M8960" s="61" t="str">
        <f aca="false">IF(J8960="PosK",SUMIFS(K:K,J:J,"NegK",H:H,H8960),"")</f>
        <v/>
      </c>
      <c r="N8960" s="61" t="str">
        <f aca="false">IF(J8960="PosK",SUMIFS(K:K,J:J,"eDNA",H:H,H8960),"")</f>
        <v/>
      </c>
      <c r="Q8960" s="62"/>
    </row>
    <row r="8961" customFormat="false" ht="14.25" hidden="false" customHeight="false" outlineLevel="0" collapsed="false">
      <c r="A8961" s="0" t="s">
        <v>869</v>
      </c>
      <c r="B8961" s="52" t="s">
        <v>1214</v>
      </c>
      <c r="C8961" s="52" t="s">
        <v>751</v>
      </c>
      <c r="D8961" s="53" t="n">
        <v>0.1</v>
      </c>
      <c r="E8961" s="53" t="s">
        <v>748</v>
      </c>
      <c r="F8961" s="0" t="s">
        <v>1459</v>
      </c>
      <c r="G8961" s="0" t="str">
        <f aca="false">LEFT(B8961,2)</f>
        <v>16</v>
      </c>
      <c r="H8961" s="0" t="str">
        <f aca="false">I8961&amp;"_"&amp;G8961&amp;"_"&amp;F8961</f>
        <v>ButsnudetFroe_16_20190919_DL2019065_NoerreGym_koersel1</v>
      </c>
      <c r="I8961" s="61" t="str">
        <f aca="false">MID(RIGHT(B8961,LEN(B8961)-3),1,FIND("_",RIGHT(B8961,LEN(B8961)-3))-1)</f>
        <v>ButsnudetFroe</v>
      </c>
      <c r="J8961" s="61" t="str">
        <f aca="false">TRIM(SUBSTITUTE(RIGHT(B8961,FIND(I8961,B8961)+1),"_",""))</f>
        <v>eDNA</v>
      </c>
      <c r="K8961" s="0" t="str">
        <f aca="false">IFERROR(VALUE(SUBSTITUTE(E8961,".",",")),E8961)</f>
        <v>No Ct</v>
      </c>
      <c r="L8961" s="61" t="str">
        <f aca="false">IF(J8961="PosK",SUMIFS(K:K,J:J,"PosK",H:H,H8961),"")</f>
        <v/>
      </c>
      <c r="M8961" s="61" t="str">
        <f aca="false">IF(J8961="PosK",SUMIFS(K:K,J:J,"NegK",H:H,H8961),"")</f>
        <v/>
      </c>
      <c r="N8961" s="61" t="str">
        <f aca="false">IF(J8961="PosK",SUMIFS(K:K,J:J,"eDNA",H:H,H8961),"")</f>
        <v/>
      </c>
      <c r="P8961" s="62"/>
      <c r="T8961" s="63"/>
      <c r="W8961" s="64"/>
    </row>
    <row r="8962" customFormat="false" ht="14.25" hidden="false" customHeight="false" outlineLevel="0" collapsed="false">
      <c r="A8962" s="0" t="s">
        <v>870</v>
      </c>
      <c r="B8962" s="52" t="s">
        <v>996</v>
      </c>
      <c r="C8962" s="52" t="s">
        <v>743</v>
      </c>
      <c r="D8962" s="53" t="n">
        <v>0.1</v>
      </c>
      <c r="E8962" s="53" t="n">
        <v>33.36</v>
      </c>
      <c r="F8962" s="0" t="s">
        <v>1459</v>
      </c>
      <c r="G8962" s="0" t="str">
        <f aca="false">LEFT(B8962,2)</f>
        <v>17</v>
      </c>
      <c r="H8962" s="0" t="str">
        <f aca="false">I8962&amp;"_"&amp;G8962&amp;"_"&amp;F8962</f>
        <v>ButsnudetFroe_17_20190919_DL2019065_NoerreGym_koersel1</v>
      </c>
      <c r="I8962" s="61" t="str">
        <f aca="false">MID(RIGHT(B8962,LEN(B8962)-3),1,FIND("_",RIGHT(B8962,LEN(B8962)-3))-1)</f>
        <v>ButsnudetFroe</v>
      </c>
      <c r="J8962" s="61" t="str">
        <f aca="false">TRIM(SUBSTITUTE(RIGHT(B8962,FIND(I8962,B8962)+1),"_",""))</f>
        <v>PosK</v>
      </c>
      <c r="K8962" s="0" t="n">
        <f aca="false">IFERROR(VALUE(SUBSTITUTE(E8962,".",",")),E8962)</f>
        <v>33.36</v>
      </c>
      <c r="L8962" s="61" t="n">
        <f aca="false">IF(J8962="PosK",SUMIFS(K:K,J:J,"PosK",H:H,H8962),"")</f>
        <v>33.36</v>
      </c>
      <c r="M8962" s="61" t="n">
        <f aca="false">IF(J8962="PosK",SUMIFS(K:K,J:J,"NegK",H:H,H8962),"")</f>
        <v>0</v>
      </c>
      <c r="N8962" s="61" t="n">
        <f aca="false">IF(J8962="PosK",SUMIFS(K:K,J:J,"eDNA",H:H,H8962),"")</f>
        <v>0</v>
      </c>
      <c r="P8962" s="62" t="n">
        <f aca="false">IF(K8964="No Ct",0,K8964)</f>
        <v>0</v>
      </c>
      <c r="Q8962" s="62" t="n">
        <f aca="false">IF(K8965="No Ct",0,K8965)</f>
        <v>0</v>
      </c>
      <c r="R8962" s="0" t="str">
        <f aca="false">IF(AND(L8962&gt;0,M8962=0),"Valid","Invalid")</f>
        <v>Valid</v>
      </c>
      <c r="S8962" s="0" t="str">
        <f aca="false">IF(OR(P8962&gt;1,Q8962&gt;1),"Present","Absent")</f>
        <v>Absent</v>
      </c>
      <c r="T8962" s="63" t="str">
        <f aca="false">IF(OR(AND(P8962&gt;1,P8962&lt;41),AND(Q8962&gt;1,Q8962&lt;41)),"Ct&lt;41","Ct&gt;41")</f>
        <v>Ct&gt;41</v>
      </c>
      <c r="U8962" s="0" t="str">
        <f aca="false">I8962</f>
        <v>ButsnudetFroe</v>
      </c>
      <c r="V8962" s="0" t="str">
        <f aca="false">MID(F8962,10,9)</f>
        <v>DL2019065</v>
      </c>
      <c r="W8962" s="64" t="str">
        <f aca="false">V8962&amp;"_"&amp;U8962&amp;"_"&amp;R8962&amp;"_"&amp;S8962&amp;"_"&amp;T8962</f>
        <v>DL2019065_ButsnudetFroe_Valid_Absent_Ct&gt;41</v>
      </c>
    </row>
    <row r="8963" customFormat="false" ht="14.25" hidden="false" customHeight="false" outlineLevel="0" collapsed="false">
      <c r="A8963" s="0" t="s">
        <v>872</v>
      </c>
      <c r="B8963" s="52" t="s">
        <v>997</v>
      </c>
      <c r="C8963" s="52" t="s">
        <v>747</v>
      </c>
      <c r="D8963" s="53" t="n">
        <v>0.1</v>
      </c>
      <c r="E8963" s="53" t="s">
        <v>748</v>
      </c>
      <c r="F8963" s="0" t="s">
        <v>1459</v>
      </c>
      <c r="G8963" s="0" t="str">
        <f aca="false">LEFT(B8963,2)</f>
        <v>17</v>
      </c>
      <c r="H8963" s="0" t="str">
        <f aca="false">I8963&amp;"_"&amp;G8963&amp;"_"&amp;F8963</f>
        <v>ButsnudetFroe_17_20190919_DL2019065_NoerreGym_koersel1</v>
      </c>
      <c r="I8963" s="61" t="str">
        <f aca="false">MID(RIGHT(B8963,LEN(B8963)-3),1,FIND("_",RIGHT(B8963,LEN(B8963)-3))-1)</f>
        <v>ButsnudetFroe</v>
      </c>
      <c r="J8963" s="61" t="str">
        <f aca="false">TRIM(SUBSTITUTE(RIGHT(B8963,FIND(I8963,B8963)+1),"_",""))</f>
        <v>NegK</v>
      </c>
      <c r="K8963" s="0" t="str">
        <f aca="false">IFERROR(VALUE(SUBSTITUTE(E8963,".",",")),E8963)</f>
        <v>No Ct</v>
      </c>
      <c r="L8963" s="61" t="str">
        <f aca="false">IF(J8963="PosK",SUMIFS(K:K,J:J,"PosK",H:H,H8963),"")</f>
        <v/>
      </c>
      <c r="M8963" s="61" t="str">
        <f aca="false">IF(J8963="PosK",SUMIFS(K:K,J:J,"NegK",H:H,H8963),"")</f>
        <v/>
      </c>
      <c r="N8963" s="61" t="str">
        <f aca="false">IF(J8963="PosK",SUMIFS(K:K,J:J,"eDNA",H:H,H8963),"")</f>
        <v/>
      </c>
    </row>
    <row r="8964" customFormat="false" ht="14.25" hidden="false" customHeight="false" outlineLevel="0" collapsed="false">
      <c r="A8964" s="0" t="s">
        <v>874</v>
      </c>
      <c r="B8964" s="52" t="s">
        <v>998</v>
      </c>
      <c r="C8964" s="52" t="s">
        <v>751</v>
      </c>
      <c r="D8964" s="53" t="n">
        <v>0.1</v>
      </c>
      <c r="E8964" s="53" t="s">
        <v>748</v>
      </c>
      <c r="F8964" s="0" t="s">
        <v>1459</v>
      </c>
      <c r="G8964" s="0" t="str">
        <f aca="false">LEFT(B8964,2)</f>
        <v>17</v>
      </c>
      <c r="H8964" s="0" t="str">
        <f aca="false">I8964&amp;"_"&amp;G8964&amp;"_"&amp;F8964</f>
        <v>ButsnudetFroe_17_20190919_DL2019065_NoerreGym_koersel1</v>
      </c>
      <c r="I8964" s="61" t="str">
        <f aca="false">MID(RIGHT(B8964,LEN(B8964)-3),1,FIND("_",RIGHT(B8964,LEN(B8964)-3))-1)</f>
        <v>ButsnudetFroe</v>
      </c>
      <c r="J8964" s="61" t="str">
        <f aca="false">TRIM(SUBSTITUTE(RIGHT(B8964,FIND(I8964,B8964)+1),"_",""))</f>
        <v>eDNA</v>
      </c>
      <c r="K8964" s="0" t="str">
        <f aca="false">IFERROR(VALUE(SUBSTITUTE(E8964,".",",")),E8964)</f>
        <v>No Ct</v>
      </c>
      <c r="L8964" s="61" t="str">
        <f aca="false">IF(J8964="PosK",SUMIFS(K:K,J:J,"PosK",H:H,H8964),"")</f>
        <v/>
      </c>
      <c r="M8964" s="61" t="str">
        <f aca="false">IF(J8964="PosK",SUMIFS(K:K,J:J,"NegK",H:H,H8964),"")</f>
        <v/>
      </c>
      <c r="N8964" s="61" t="str">
        <f aca="false">IF(J8964="PosK",SUMIFS(K:K,J:J,"eDNA",H:H,H8964),"")</f>
        <v/>
      </c>
      <c r="Q8964" s="62"/>
    </row>
    <row r="8965" customFormat="false" ht="14.25" hidden="false" customHeight="false" outlineLevel="0" collapsed="false">
      <c r="A8965" s="0" t="s">
        <v>876</v>
      </c>
      <c r="B8965" s="52" t="s">
        <v>998</v>
      </c>
      <c r="C8965" s="52" t="s">
        <v>751</v>
      </c>
      <c r="D8965" s="53" t="n">
        <v>0.1</v>
      </c>
      <c r="E8965" s="53" t="s">
        <v>748</v>
      </c>
      <c r="F8965" s="0" t="s">
        <v>1459</v>
      </c>
      <c r="G8965" s="0" t="str">
        <f aca="false">LEFT(B8965,2)</f>
        <v>17</v>
      </c>
      <c r="H8965" s="0" t="str">
        <f aca="false">I8965&amp;"_"&amp;G8965&amp;"_"&amp;F8965</f>
        <v>ButsnudetFroe_17_20190919_DL2019065_NoerreGym_koersel1</v>
      </c>
      <c r="I8965" s="61" t="str">
        <f aca="false">MID(RIGHT(B8965,LEN(B8965)-3),1,FIND("_",RIGHT(B8965,LEN(B8965)-3))-1)</f>
        <v>ButsnudetFroe</v>
      </c>
      <c r="J8965" s="61" t="str">
        <f aca="false">TRIM(SUBSTITUTE(RIGHT(B8965,FIND(I8965,B8965)+1),"_",""))</f>
        <v>eDNA</v>
      </c>
      <c r="K8965" s="0" t="str">
        <f aca="false">IFERROR(VALUE(SUBSTITUTE(E8965,".",",")),E8965)</f>
        <v>No Ct</v>
      </c>
      <c r="L8965" s="61" t="str">
        <f aca="false">IF(J8965="PosK",SUMIFS(K:K,J:J,"PosK",H:H,H8965),"")</f>
        <v/>
      </c>
      <c r="M8965" s="61" t="str">
        <f aca="false">IF(J8965="PosK",SUMIFS(K:K,J:J,"NegK",H:H,H8965),"")</f>
        <v/>
      </c>
      <c r="N8965" s="61" t="str">
        <f aca="false">IF(J8965="PosK",SUMIFS(K:K,J:J,"eDNA",H:H,H8965),"")</f>
        <v/>
      </c>
      <c r="P8965" s="62"/>
      <c r="T8965" s="63"/>
      <c r="W8965" s="64"/>
    </row>
    <row r="8966" customFormat="false" ht="14.25" hidden="false" customHeight="false" outlineLevel="0" collapsed="false">
      <c r="A8966" s="0" t="s">
        <v>877</v>
      </c>
      <c r="B8966" s="52" t="s">
        <v>1215</v>
      </c>
      <c r="C8966" s="52" t="s">
        <v>743</v>
      </c>
      <c r="D8966" s="53" t="n">
        <v>0.1</v>
      </c>
      <c r="E8966" s="53" t="n">
        <v>27.94</v>
      </c>
      <c r="F8966" s="0" t="s">
        <v>1459</v>
      </c>
      <c r="G8966" s="0" t="str">
        <f aca="false">LEFT(B8966,2)</f>
        <v>18</v>
      </c>
      <c r="H8966" s="0" t="str">
        <f aca="false">I8966&amp;"_"&amp;G8966&amp;"_"&amp;F8966</f>
        <v>LilleVandsalamander_18_20190919_DL2019065_NoerreGym_koersel1</v>
      </c>
      <c r="I8966" s="61" t="str">
        <f aca="false">MID(RIGHT(B8966,LEN(B8966)-3),1,FIND("_",RIGHT(B8966,LEN(B8966)-3))-1)</f>
        <v>LilleVandsalamander</v>
      </c>
      <c r="J8966" s="61" t="str">
        <f aca="false">TRIM(SUBSTITUTE(RIGHT(B8966,FIND(I8966,B8966)+1),"_",""))</f>
        <v>PosK</v>
      </c>
      <c r="K8966" s="0" t="n">
        <f aca="false">IFERROR(VALUE(SUBSTITUTE(E8966,".",",")),E8966)</f>
        <v>27.94</v>
      </c>
      <c r="L8966" s="61" t="n">
        <f aca="false">IF(J8966="PosK",SUMIFS(K:K,J:J,"PosK",H:H,H8966),"")</f>
        <v>27.94</v>
      </c>
      <c r="M8966" s="61" t="n">
        <f aca="false">IF(J8966="PosK",SUMIFS(K:K,J:J,"NegK",H:H,H8966),"")</f>
        <v>0</v>
      </c>
      <c r="N8966" s="61" t="n">
        <f aca="false">IF(J8966="PosK",SUMIFS(K:K,J:J,"eDNA",H:H,H8966),"")</f>
        <v>0</v>
      </c>
      <c r="P8966" s="62" t="n">
        <f aca="false">IF(K8968="No Ct",0,K8968)</f>
        <v>0</v>
      </c>
      <c r="Q8966" s="62" t="n">
        <f aca="false">IF(K8969="No Ct",0,K8969)</f>
        <v>0</v>
      </c>
      <c r="R8966" s="0" t="str">
        <f aca="false">IF(AND(L8966&gt;0,M8966=0),"Valid","Invalid")</f>
        <v>Valid</v>
      </c>
      <c r="S8966" s="0" t="str">
        <f aca="false">IF(OR(P8966&gt;1,Q8966&gt;1),"Present","Absent")</f>
        <v>Absent</v>
      </c>
      <c r="T8966" s="63" t="str">
        <f aca="false">IF(OR(AND(P8966&gt;1,P8966&lt;41),AND(Q8966&gt;1,Q8966&lt;41)),"Ct&lt;41","Ct&gt;41")</f>
        <v>Ct&gt;41</v>
      </c>
      <c r="U8966" s="0" t="str">
        <f aca="false">I8966</f>
        <v>LilleVandsalamander</v>
      </c>
      <c r="V8966" s="0" t="str">
        <f aca="false">MID(F8966,10,9)</f>
        <v>DL2019065</v>
      </c>
      <c r="W8966" s="64" t="str">
        <f aca="false">V8966&amp;"_"&amp;U8966&amp;"_"&amp;R8966&amp;"_"&amp;S8966&amp;"_"&amp;T8966</f>
        <v>DL2019065_LilleVandsalamander_Valid_Absent_Ct&gt;41</v>
      </c>
    </row>
    <row r="8967" customFormat="false" ht="14.25" hidden="false" customHeight="false" outlineLevel="0" collapsed="false">
      <c r="A8967" s="0" t="s">
        <v>879</v>
      </c>
      <c r="B8967" s="52" t="s">
        <v>1216</v>
      </c>
      <c r="C8967" s="52" t="s">
        <v>747</v>
      </c>
      <c r="D8967" s="53" t="n">
        <v>0.1</v>
      </c>
      <c r="E8967" s="53" t="s">
        <v>748</v>
      </c>
      <c r="F8967" s="0" t="s">
        <v>1459</v>
      </c>
      <c r="G8967" s="0" t="str">
        <f aca="false">LEFT(B8967,2)</f>
        <v>18</v>
      </c>
      <c r="H8967" s="0" t="str">
        <f aca="false">I8967&amp;"_"&amp;G8967&amp;"_"&amp;F8967</f>
        <v>LilleVandsalamander_18_20190919_DL2019065_NoerreGym_koersel1</v>
      </c>
      <c r="I8967" s="61" t="str">
        <f aca="false">MID(RIGHT(B8967,LEN(B8967)-3),1,FIND("_",RIGHT(B8967,LEN(B8967)-3))-1)</f>
        <v>LilleVandsalamander</v>
      </c>
      <c r="J8967" s="61" t="str">
        <f aca="false">TRIM(SUBSTITUTE(RIGHT(B8967,FIND(I8967,B8967)+1),"_",""))</f>
        <v>NegK</v>
      </c>
      <c r="K8967" s="0" t="str">
        <f aca="false">IFERROR(VALUE(SUBSTITUTE(E8967,".",",")),E8967)</f>
        <v>No Ct</v>
      </c>
      <c r="L8967" s="61" t="str">
        <f aca="false">IF(J8967="PosK",SUMIFS(K:K,J:J,"PosK",H:H,H8967),"")</f>
        <v/>
      </c>
      <c r="M8967" s="61" t="str">
        <f aca="false">IF(J8967="PosK",SUMIFS(K:K,J:J,"NegK",H:H,H8967),"")</f>
        <v/>
      </c>
      <c r="N8967" s="61" t="str">
        <f aca="false">IF(J8967="PosK",SUMIFS(K:K,J:J,"eDNA",H:H,H8967),"")</f>
        <v/>
      </c>
    </row>
    <row r="8968" customFormat="false" ht="14.25" hidden="false" customHeight="false" outlineLevel="0" collapsed="false">
      <c r="A8968" s="0" t="s">
        <v>881</v>
      </c>
      <c r="B8968" s="52" t="s">
        <v>1217</v>
      </c>
      <c r="C8968" s="52" t="s">
        <v>751</v>
      </c>
      <c r="D8968" s="53" t="n">
        <v>0.1</v>
      </c>
      <c r="E8968" s="53" t="s">
        <v>748</v>
      </c>
      <c r="F8968" s="0" t="s">
        <v>1459</v>
      </c>
      <c r="G8968" s="0" t="str">
        <f aca="false">LEFT(B8968,2)</f>
        <v>18</v>
      </c>
      <c r="H8968" s="0" t="str">
        <f aca="false">I8968&amp;"_"&amp;G8968&amp;"_"&amp;F8968</f>
        <v>LilleVandsalamander_18_20190919_DL2019065_NoerreGym_koersel1</v>
      </c>
      <c r="I8968" s="61" t="str">
        <f aca="false">MID(RIGHT(B8968,LEN(B8968)-3),1,FIND("_",RIGHT(B8968,LEN(B8968)-3))-1)</f>
        <v>LilleVandsalamander</v>
      </c>
      <c r="J8968" s="61" t="str">
        <f aca="false">TRIM(SUBSTITUTE(RIGHT(B8968,FIND(I8968,B8968)+1),"_",""))</f>
        <v>eDNA</v>
      </c>
      <c r="K8968" s="0" t="str">
        <f aca="false">IFERROR(VALUE(SUBSTITUTE(E8968,".",",")),E8968)</f>
        <v>No Ct</v>
      </c>
      <c r="L8968" s="61" t="str">
        <f aca="false">IF(J8968="PosK",SUMIFS(K:K,J:J,"PosK",H:H,H8968),"")</f>
        <v/>
      </c>
      <c r="M8968" s="61" t="str">
        <f aca="false">IF(J8968="PosK",SUMIFS(K:K,J:J,"NegK",H:H,H8968),"")</f>
        <v/>
      </c>
      <c r="N8968" s="61" t="str">
        <f aca="false">IF(J8968="PosK",SUMIFS(K:K,J:J,"eDNA",H:H,H8968),"")</f>
        <v/>
      </c>
      <c r="Q8968" s="62"/>
    </row>
    <row r="8969" customFormat="false" ht="14.25" hidden="false" customHeight="false" outlineLevel="0" collapsed="false">
      <c r="A8969" s="0" t="s">
        <v>883</v>
      </c>
      <c r="B8969" s="52" t="s">
        <v>1217</v>
      </c>
      <c r="C8969" s="52" t="s">
        <v>751</v>
      </c>
      <c r="D8969" s="53" t="n">
        <v>0.1</v>
      </c>
      <c r="E8969" s="53" t="s">
        <v>748</v>
      </c>
      <c r="F8969" s="0" t="s">
        <v>1459</v>
      </c>
      <c r="G8969" s="0" t="str">
        <f aca="false">LEFT(B8969,2)</f>
        <v>18</v>
      </c>
      <c r="H8969" s="0" t="str">
        <f aca="false">I8969&amp;"_"&amp;G8969&amp;"_"&amp;F8969</f>
        <v>LilleVandsalamander_18_20190919_DL2019065_NoerreGym_koersel1</v>
      </c>
      <c r="I8969" s="61" t="str">
        <f aca="false">MID(RIGHT(B8969,LEN(B8969)-3),1,FIND("_",RIGHT(B8969,LEN(B8969)-3))-1)</f>
        <v>LilleVandsalamander</v>
      </c>
      <c r="J8969" s="61" t="str">
        <f aca="false">TRIM(SUBSTITUTE(RIGHT(B8969,FIND(I8969,B8969)+1),"_",""))</f>
        <v>eDNA</v>
      </c>
      <c r="K8969" s="0" t="str">
        <f aca="false">IFERROR(VALUE(SUBSTITUTE(E8969,".",",")),E8969)</f>
        <v>No Ct</v>
      </c>
      <c r="L8969" s="61" t="str">
        <f aca="false">IF(J8969="PosK",SUMIFS(K:K,J:J,"PosK",H:H,H8969),"")</f>
        <v/>
      </c>
      <c r="M8969" s="61" t="str">
        <f aca="false">IF(J8969="PosK",SUMIFS(K:K,J:J,"NegK",H:H,H8969),"")</f>
        <v/>
      </c>
      <c r="N8969" s="61" t="str">
        <f aca="false">IF(J8969="PosK",SUMIFS(K:K,J:J,"eDNA",H:H,H8969),"")</f>
        <v/>
      </c>
      <c r="P8969" s="62"/>
      <c r="T8969" s="63"/>
      <c r="W8969" s="64"/>
    </row>
    <row r="8970" customFormat="false" ht="14.25" hidden="false" customHeight="false" outlineLevel="0" collapsed="false">
      <c r="A8970" s="0" t="s">
        <v>884</v>
      </c>
      <c r="B8970" s="52" t="s">
        <v>1002</v>
      </c>
      <c r="C8970" s="52" t="s">
        <v>743</v>
      </c>
      <c r="D8970" s="53" t="n">
        <v>0.1</v>
      </c>
      <c r="E8970" s="53" t="n">
        <v>28.04</v>
      </c>
      <c r="F8970" s="0" t="s">
        <v>1459</v>
      </c>
      <c r="G8970" s="0" t="str">
        <f aca="false">LEFT(B8970,2)</f>
        <v>19</v>
      </c>
      <c r="H8970" s="0" t="str">
        <f aca="false">I8970&amp;"_"&amp;G8970&amp;"_"&amp;F8970</f>
        <v>LilleVandsalamander_19_20190919_DL2019065_NoerreGym_koersel1</v>
      </c>
      <c r="I8970" s="61" t="str">
        <f aca="false">MID(RIGHT(B8970,LEN(B8970)-3),1,FIND("_",RIGHT(B8970,LEN(B8970)-3))-1)</f>
        <v>LilleVandsalamander</v>
      </c>
      <c r="J8970" s="61" t="str">
        <f aca="false">TRIM(SUBSTITUTE(RIGHT(B8970,FIND(I8970,B8970)+1),"_",""))</f>
        <v>PosK</v>
      </c>
      <c r="K8970" s="0" t="n">
        <f aca="false">IFERROR(VALUE(SUBSTITUTE(E8970,".",",")),E8970)</f>
        <v>28.04</v>
      </c>
      <c r="L8970" s="61" t="n">
        <f aca="false">IF(J8970="PosK",SUMIFS(K:K,J:J,"PosK",H:H,H8970),"")</f>
        <v>28.04</v>
      </c>
      <c r="M8970" s="61" t="n">
        <f aca="false">IF(J8970="PosK",SUMIFS(K:K,J:J,"NegK",H:H,H8970),"")</f>
        <v>0</v>
      </c>
      <c r="N8970" s="61" t="n">
        <f aca="false">IF(J8970="PosK",SUMIFS(K:K,J:J,"eDNA",H:H,H8970),"")</f>
        <v>0</v>
      </c>
      <c r="P8970" s="62" t="n">
        <f aca="false">IF(K8972="No Ct",0,K8972)</f>
        <v>0</v>
      </c>
      <c r="Q8970" s="62" t="n">
        <f aca="false">IF(K8973="No Ct",0,K8973)</f>
        <v>0</v>
      </c>
      <c r="R8970" s="0" t="str">
        <f aca="false">IF(AND(L8970&gt;0,M8970=0),"Valid","Invalid")</f>
        <v>Valid</v>
      </c>
      <c r="S8970" s="0" t="str">
        <f aca="false">IF(OR(P8970&gt;1,Q8970&gt;1),"Present","Absent")</f>
        <v>Absent</v>
      </c>
      <c r="T8970" s="63" t="str">
        <f aca="false">IF(OR(AND(P8970&gt;1,P8970&lt;41),AND(Q8970&gt;1,Q8970&lt;41)),"Ct&lt;41","Ct&gt;41")</f>
        <v>Ct&gt;41</v>
      </c>
      <c r="U8970" s="0" t="str">
        <f aca="false">I8970</f>
        <v>LilleVandsalamander</v>
      </c>
      <c r="V8970" s="0" t="str">
        <f aca="false">MID(F8970,10,9)</f>
        <v>DL2019065</v>
      </c>
      <c r="W8970" s="64" t="str">
        <f aca="false">V8970&amp;"_"&amp;U8970&amp;"_"&amp;R8970&amp;"_"&amp;S8970&amp;"_"&amp;T8970</f>
        <v>DL2019065_LilleVandsalamander_Valid_Absent_Ct&gt;41</v>
      </c>
    </row>
    <row r="8971" customFormat="false" ht="14.25" hidden="false" customHeight="false" outlineLevel="0" collapsed="false">
      <c r="A8971" s="0" t="s">
        <v>886</v>
      </c>
      <c r="B8971" s="52" t="s">
        <v>1003</v>
      </c>
      <c r="C8971" s="52" t="s">
        <v>747</v>
      </c>
      <c r="D8971" s="53" t="n">
        <v>0.1</v>
      </c>
      <c r="E8971" s="53" t="s">
        <v>748</v>
      </c>
      <c r="F8971" s="0" t="s">
        <v>1459</v>
      </c>
      <c r="G8971" s="0" t="str">
        <f aca="false">LEFT(B8971,2)</f>
        <v>19</v>
      </c>
      <c r="H8971" s="0" t="str">
        <f aca="false">I8971&amp;"_"&amp;G8971&amp;"_"&amp;F8971</f>
        <v>LilleVandsalamander_19_20190919_DL2019065_NoerreGym_koersel1</v>
      </c>
      <c r="I8971" s="61" t="str">
        <f aca="false">MID(RIGHT(B8971,LEN(B8971)-3),1,FIND("_",RIGHT(B8971,LEN(B8971)-3))-1)</f>
        <v>LilleVandsalamander</v>
      </c>
      <c r="J8971" s="61" t="str">
        <f aca="false">TRIM(SUBSTITUTE(RIGHT(B8971,FIND(I8971,B8971)+1),"_",""))</f>
        <v>NegK</v>
      </c>
      <c r="K8971" s="0" t="str">
        <f aca="false">IFERROR(VALUE(SUBSTITUTE(E8971,".",",")),E8971)</f>
        <v>No Ct</v>
      </c>
      <c r="L8971" s="61" t="str">
        <f aca="false">IF(J8971="PosK",SUMIFS(K:K,J:J,"PosK",H:H,H8971),"")</f>
        <v/>
      </c>
      <c r="M8971" s="61" t="str">
        <f aca="false">IF(J8971="PosK",SUMIFS(K:K,J:J,"NegK",H:H,H8971),"")</f>
        <v/>
      </c>
      <c r="N8971" s="61" t="str">
        <f aca="false">IF(J8971="PosK",SUMIFS(K:K,J:J,"eDNA",H:H,H8971),"")</f>
        <v/>
      </c>
    </row>
    <row r="8972" customFormat="false" ht="14.25" hidden="false" customHeight="false" outlineLevel="0" collapsed="false">
      <c r="A8972" s="0" t="s">
        <v>888</v>
      </c>
      <c r="B8972" s="52" t="s">
        <v>1004</v>
      </c>
      <c r="C8972" s="52" t="s">
        <v>751</v>
      </c>
      <c r="D8972" s="53" t="n">
        <v>0.1</v>
      </c>
      <c r="E8972" s="53" t="s">
        <v>748</v>
      </c>
      <c r="F8972" s="0" t="s">
        <v>1459</v>
      </c>
      <c r="G8972" s="0" t="str">
        <f aca="false">LEFT(B8972,2)</f>
        <v>19</v>
      </c>
      <c r="H8972" s="0" t="str">
        <f aca="false">I8972&amp;"_"&amp;G8972&amp;"_"&amp;F8972</f>
        <v>LilleVandsalamander_19_20190919_DL2019065_NoerreGym_koersel1</v>
      </c>
      <c r="I8972" s="61" t="str">
        <f aca="false">MID(RIGHT(B8972,LEN(B8972)-3),1,FIND("_",RIGHT(B8972,LEN(B8972)-3))-1)</f>
        <v>LilleVandsalamander</v>
      </c>
      <c r="J8972" s="61" t="str">
        <f aca="false">TRIM(SUBSTITUTE(RIGHT(B8972,FIND(I8972,B8972)+1),"_",""))</f>
        <v>eDNA</v>
      </c>
      <c r="K8972" s="0" t="str">
        <f aca="false">IFERROR(VALUE(SUBSTITUTE(E8972,".",",")),E8972)</f>
        <v>No Ct</v>
      </c>
      <c r="L8972" s="61" t="str">
        <f aca="false">IF(J8972="PosK",SUMIFS(K:K,J:J,"PosK",H:H,H8972),"")</f>
        <v/>
      </c>
      <c r="M8972" s="61" t="str">
        <f aca="false">IF(J8972="PosK",SUMIFS(K:K,J:J,"NegK",H:H,H8972),"")</f>
        <v/>
      </c>
      <c r="N8972" s="61" t="str">
        <f aca="false">IF(J8972="PosK",SUMIFS(K:K,J:J,"eDNA",H:H,H8972),"")</f>
        <v/>
      </c>
      <c r="Q8972" s="62"/>
    </row>
    <row r="8973" customFormat="false" ht="14.25" hidden="false" customHeight="false" outlineLevel="0" collapsed="false">
      <c r="A8973" s="0" t="s">
        <v>890</v>
      </c>
      <c r="B8973" s="52" t="s">
        <v>1004</v>
      </c>
      <c r="C8973" s="52" t="s">
        <v>751</v>
      </c>
      <c r="D8973" s="53" t="n">
        <v>0.1</v>
      </c>
      <c r="E8973" s="53" t="s">
        <v>748</v>
      </c>
      <c r="F8973" s="0" t="s">
        <v>1459</v>
      </c>
      <c r="G8973" s="0" t="str">
        <f aca="false">LEFT(B8973,2)</f>
        <v>19</v>
      </c>
      <c r="H8973" s="0" t="str">
        <f aca="false">I8973&amp;"_"&amp;G8973&amp;"_"&amp;F8973</f>
        <v>LilleVandsalamander_19_20190919_DL2019065_NoerreGym_koersel1</v>
      </c>
      <c r="I8973" s="61" t="str">
        <f aca="false">MID(RIGHT(B8973,LEN(B8973)-3),1,FIND("_",RIGHT(B8973,LEN(B8973)-3))-1)</f>
        <v>LilleVandsalamander</v>
      </c>
      <c r="J8973" s="61" t="str">
        <f aca="false">TRIM(SUBSTITUTE(RIGHT(B8973,FIND(I8973,B8973)+1),"_",""))</f>
        <v>eDNA</v>
      </c>
      <c r="K8973" s="0" t="str">
        <f aca="false">IFERROR(VALUE(SUBSTITUTE(E8973,".",",")),E8973)</f>
        <v>No Ct</v>
      </c>
      <c r="L8973" s="61" t="str">
        <f aca="false">IF(J8973="PosK",SUMIFS(K:K,J:J,"PosK",H:H,H8973),"")</f>
        <v/>
      </c>
      <c r="M8973" s="61" t="str">
        <f aca="false">IF(J8973="PosK",SUMIFS(K:K,J:J,"NegK",H:H,H8973),"")</f>
        <v/>
      </c>
      <c r="N8973" s="61" t="str">
        <f aca="false">IF(J8973="PosK",SUMIFS(K:K,J:J,"eDNA",H:H,H8973),"")</f>
        <v/>
      </c>
      <c r="P8973" s="62"/>
      <c r="T8973" s="63"/>
      <c r="W8973" s="64"/>
    </row>
    <row r="8974" customFormat="false" ht="14.25" hidden="false" customHeight="false" outlineLevel="0" collapsed="false">
      <c r="A8974" s="0" t="s">
        <v>891</v>
      </c>
      <c r="B8974" s="52" t="s">
        <v>1218</v>
      </c>
      <c r="C8974" s="52" t="s">
        <v>743</v>
      </c>
      <c r="D8974" s="53" t="n">
        <v>0.1</v>
      </c>
      <c r="E8974" s="53" t="n">
        <v>29.29</v>
      </c>
      <c r="F8974" s="0" t="s">
        <v>1459</v>
      </c>
      <c r="G8974" s="0" t="str">
        <f aca="false">LEFT(B8974,2)</f>
        <v>20</v>
      </c>
      <c r="H8974" s="0" t="str">
        <f aca="false">I8974&amp;"_"&amp;G8974&amp;"_"&amp;F8974</f>
        <v>Skalle_20_20190919_DL2019065_NoerreGym_koersel1</v>
      </c>
      <c r="I8974" s="61" t="str">
        <f aca="false">MID(RIGHT(B8974,LEN(B8974)-3),1,FIND("_",RIGHT(B8974,LEN(B8974)-3))-1)</f>
        <v>Skalle</v>
      </c>
      <c r="J8974" s="61" t="str">
        <f aca="false">TRIM(SUBSTITUTE(RIGHT(B8974,FIND(I8974,B8974)+1),"_",""))</f>
        <v>PosK</v>
      </c>
      <c r="K8974" s="0" t="n">
        <f aca="false">IFERROR(VALUE(SUBSTITUTE(E8974,".",",")),E8974)</f>
        <v>29.29</v>
      </c>
      <c r="L8974" s="61" t="n">
        <f aca="false">IF(J8974="PosK",SUMIFS(K:K,J:J,"PosK",H:H,H8974),"")</f>
        <v>29.29</v>
      </c>
      <c r="M8974" s="61" t="n">
        <f aca="false">IF(J8974="PosK",SUMIFS(K:K,J:J,"NegK",H:H,H8974),"")</f>
        <v>0</v>
      </c>
      <c r="N8974" s="61" t="n">
        <f aca="false">IF(J8974="PosK",SUMIFS(K:K,J:J,"eDNA",H:H,H8974),"")</f>
        <v>72.9</v>
      </c>
      <c r="P8974" s="62" t="n">
        <f aca="false">IF(K8976="No Ct",0,K8976)</f>
        <v>37.01</v>
      </c>
      <c r="Q8974" s="62" t="n">
        <f aca="false">IF(K8977="No Ct",0,K8977)</f>
        <v>35.89</v>
      </c>
      <c r="R8974" s="0" t="str">
        <f aca="false">IF(AND(L8974&gt;0,M8974=0),"Valid","Invalid")</f>
        <v>Valid</v>
      </c>
      <c r="S8974" s="0" t="str">
        <f aca="false">IF(OR(P8974&gt;1,Q8974&gt;1),"Present","Absent")</f>
        <v>Present</v>
      </c>
      <c r="T8974" s="63" t="str">
        <f aca="false">IF(OR(AND(P8974&gt;1,P8974&lt;41),AND(Q8974&gt;1,Q8974&lt;41)),"Ct&lt;41","Ct&gt;41")</f>
        <v>Ct&lt;41</v>
      </c>
      <c r="U8974" s="0" t="str">
        <f aca="false">I8974</f>
        <v>Skalle</v>
      </c>
      <c r="V8974" s="0" t="str">
        <f aca="false">MID(F8974,10,9)</f>
        <v>DL2019065</v>
      </c>
      <c r="W8974" s="64" t="str">
        <f aca="false">V8974&amp;"_"&amp;U8974&amp;"_"&amp;R8974&amp;"_"&amp;S8974&amp;"_"&amp;T8974</f>
        <v>DL2019065_Skalle_Valid_Present_Ct&lt;41</v>
      </c>
    </row>
    <row r="8975" customFormat="false" ht="14.25" hidden="false" customHeight="false" outlineLevel="0" collapsed="false">
      <c r="A8975" s="0" t="s">
        <v>893</v>
      </c>
      <c r="B8975" s="52" t="s">
        <v>1219</v>
      </c>
      <c r="C8975" s="52" t="s">
        <v>747</v>
      </c>
      <c r="D8975" s="53" t="n">
        <v>0.1</v>
      </c>
      <c r="E8975" s="53" t="s">
        <v>748</v>
      </c>
      <c r="F8975" s="0" t="s">
        <v>1459</v>
      </c>
      <c r="G8975" s="0" t="str">
        <f aca="false">LEFT(B8975,2)</f>
        <v>20</v>
      </c>
      <c r="H8975" s="0" t="str">
        <f aca="false">I8975&amp;"_"&amp;G8975&amp;"_"&amp;F8975</f>
        <v>Skalle_20_20190919_DL2019065_NoerreGym_koersel1</v>
      </c>
      <c r="I8975" s="61" t="str">
        <f aca="false">MID(RIGHT(B8975,LEN(B8975)-3),1,FIND("_",RIGHT(B8975,LEN(B8975)-3))-1)</f>
        <v>Skalle</v>
      </c>
      <c r="J8975" s="61" t="str">
        <f aca="false">TRIM(SUBSTITUTE(RIGHT(B8975,FIND(I8975,B8975)+1),"_",""))</f>
        <v>NegK</v>
      </c>
      <c r="K8975" s="0" t="str">
        <f aca="false">IFERROR(VALUE(SUBSTITUTE(E8975,".",",")),E8975)</f>
        <v>No Ct</v>
      </c>
      <c r="L8975" s="61" t="str">
        <f aca="false">IF(J8975="PosK",SUMIFS(K:K,J:J,"PosK",H:H,H8975),"")</f>
        <v/>
      </c>
      <c r="M8975" s="61" t="str">
        <f aca="false">IF(J8975="PosK",SUMIFS(K:K,J:J,"NegK",H:H,H8975),"")</f>
        <v/>
      </c>
      <c r="N8975" s="61" t="str">
        <f aca="false">IF(J8975="PosK",SUMIFS(K:K,J:J,"eDNA",H:H,H8975),"")</f>
        <v/>
      </c>
    </row>
    <row r="8976" customFormat="false" ht="14.25" hidden="false" customHeight="false" outlineLevel="0" collapsed="false">
      <c r="A8976" s="0" t="s">
        <v>895</v>
      </c>
      <c r="B8976" s="52" t="s">
        <v>1220</v>
      </c>
      <c r="C8976" s="52" t="s">
        <v>751</v>
      </c>
      <c r="D8976" s="53" t="n">
        <v>0.1</v>
      </c>
      <c r="E8976" s="53" t="n">
        <v>37.01</v>
      </c>
      <c r="F8976" s="0" t="s">
        <v>1459</v>
      </c>
      <c r="G8976" s="0" t="str">
        <f aca="false">LEFT(B8976,2)</f>
        <v>20</v>
      </c>
      <c r="H8976" s="0" t="str">
        <f aca="false">I8976&amp;"_"&amp;G8976&amp;"_"&amp;F8976</f>
        <v>Skalle_20_20190919_DL2019065_NoerreGym_koersel1</v>
      </c>
      <c r="I8976" s="61" t="str">
        <f aca="false">MID(RIGHT(B8976,LEN(B8976)-3),1,FIND("_",RIGHT(B8976,LEN(B8976)-3))-1)</f>
        <v>Skalle</v>
      </c>
      <c r="J8976" s="61" t="str">
        <f aca="false">TRIM(SUBSTITUTE(RIGHT(B8976,FIND(I8976,B8976)+1),"_",""))</f>
        <v>eDNA</v>
      </c>
      <c r="K8976" s="0" t="n">
        <f aca="false">IFERROR(VALUE(SUBSTITUTE(E8976,".",",")),E8976)</f>
        <v>37.01</v>
      </c>
      <c r="L8976" s="61" t="str">
        <f aca="false">IF(J8976="PosK",SUMIFS(K:K,J:J,"PosK",H:H,H8976),"")</f>
        <v/>
      </c>
      <c r="M8976" s="61" t="str">
        <f aca="false">IF(J8976="PosK",SUMIFS(K:K,J:J,"NegK",H:H,H8976),"")</f>
        <v/>
      </c>
      <c r="N8976" s="61" t="str">
        <f aca="false">IF(J8976="PosK",SUMIFS(K:K,J:J,"eDNA",H:H,H8976),"")</f>
        <v/>
      </c>
      <c r="Q8976" s="62"/>
    </row>
    <row r="8977" customFormat="false" ht="14.25" hidden="false" customHeight="false" outlineLevel="0" collapsed="false">
      <c r="A8977" s="0" t="s">
        <v>897</v>
      </c>
      <c r="B8977" s="52" t="s">
        <v>1220</v>
      </c>
      <c r="C8977" s="52" t="s">
        <v>751</v>
      </c>
      <c r="D8977" s="53" t="n">
        <v>0.1</v>
      </c>
      <c r="E8977" s="53" t="n">
        <v>35.89</v>
      </c>
      <c r="F8977" s="0" t="s">
        <v>1459</v>
      </c>
      <c r="G8977" s="0" t="str">
        <f aca="false">LEFT(B8977,2)</f>
        <v>20</v>
      </c>
      <c r="H8977" s="0" t="str">
        <f aca="false">I8977&amp;"_"&amp;G8977&amp;"_"&amp;F8977</f>
        <v>Skalle_20_20190919_DL2019065_NoerreGym_koersel1</v>
      </c>
      <c r="I8977" s="61" t="str">
        <f aca="false">MID(RIGHT(B8977,LEN(B8977)-3),1,FIND("_",RIGHT(B8977,LEN(B8977)-3))-1)</f>
        <v>Skalle</v>
      </c>
      <c r="J8977" s="61" t="str">
        <f aca="false">TRIM(SUBSTITUTE(RIGHT(B8977,FIND(I8977,B8977)+1),"_",""))</f>
        <v>eDNA</v>
      </c>
      <c r="K8977" s="0" t="n">
        <f aca="false">IFERROR(VALUE(SUBSTITUTE(E8977,".",",")),E8977)</f>
        <v>35.89</v>
      </c>
      <c r="L8977" s="61" t="str">
        <f aca="false">IF(J8977="PosK",SUMIFS(K:K,J:J,"PosK",H:H,H8977),"")</f>
        <v/>
      </c>
      <c r="M8977" s="61" t="str">
        <f aca="false">IF(J8977="PosK",SUMIFS(K:K,J:J,"NegK",H:H,H8977),"")</f>
        <v/>
      </c>
      <c r="N8977" s="61" t="str">
        <f aca="false">IF(J8977="PosK",SUMIFS(K:K,J:J,"eDNA",H:H,H8977),"")</f>
        <v/>
      </c>
      <c r="P8977" s="62"/>
      <c r="T8977" s="63"/>
      <c r="W8977" s="64"/>
    </row>
    <row r="8978" customFormat="false" ht="14.25" hidden="false" customHeight="false" outlineLevel="0" collapsed="false">
      <c r="A8978" s="0" t="s">
        <v>898</v>
      </c>
      <c r="B8978" s="52" t="s">
        <v>1008</v>
      </c>
      <c r="C8978" s="52" t="s">
        <v>743</v>
      </c>
      <c r="D8978" s="53" t="n">
        <v>0.1</v>
      </c>
      <c r="E8978" s="53" t="n">
        <v>28.42</v>
      </c>
      <c r="F8978" s="0" t="s">
        <v>1459</v>
      </c>
      <c r="G8978" s="0" t="str">
        <f aca="false">LEFT(B8978,2)</f>
        <v>21</v>
      </c>
      <c r="H8978" s="0" t="str">
        <f aca="false">I8978&amp;"_"&amp;G8978&amp;"_"&amp;F8978</f>
        <v>Skalle_21_20190919_DL2019065_NoerreGym_koersel1</v>
      </c>
      <c r="I8978" s="61" t="str">
        <f aca="false">MID(RIGHT(B8978,LEN(B8978)-3),1,FIND("_",RIGHT(B8978,LEN(B8978)-3))-1)</f>
        <v>Skalle</v>
      </c>
      <c r="J8978" s="61" t="str">
        <f aca="false">TRIM(SUBSTITUTE(RIGHT(B8978,FIND(I8978,B8978)+1),"_",""))</f>
        <v>PosK</v>
      </c>
      <c r="K8978" s="0" t="n">
        <f aca="false">IFERROR(VALUE(SUBSTITUTE(E8978,".",",")),E8978)</f>
        <v>28.42</v>
      </c>
      <c r="L8978" s="61" t="n">
        <f aca="false">IF(J8978="PosK",SUMIFS(K:K,J:J,"PosK",H:H,H8978),"")</f>
        <v>28.42</v>
      </c>
      <c r="M8978" s="61" t="n">
        <f aca="false">IF(J8978="PosK",SUMIFS(K:K,J:J,"NegK",H:H,H8978),"")</f>
        <v>0</v>
      </c>
      <c r="N8978" s="61" t="n">
        <f aca="false">IF(J8978="PosK",SUMIFS(K:K,J:J,"eDNA",H:H,H8978),"")</f>
        <v>75.17</v>
      </c>
      <c r="P8978" s="62" t="n">
        <f aca="false">IF(K8980="No Ct",0,K8980)</f>
        <v>36.79</v>
      </c>
      <c r="Q8978" s="62" t="n">
        <f aca="false">IF(K8981="No Ct",0,K8981)</f>
        <v>38.38</v>
      </c>
      <c r="R8978" s="0" t="str">
        <f aca="false">IF(AND(L8978&gt;0,M8978=0),"Valid","Invalid")</f>
        <v>Valid</v>
      </c>
      <c r="S8978" s="0" t="str">
        <f aca="false">IF(OR(P8978&gt;1,Q8978&gt;1),"Present","Absent")</f>
        <v>Present</v>
      </c>
      <c r="T8978" s="63" t="str">
        <f aca="false">IF(OR(AND(P8978&gt;1,P8978&lt;41),AND(Q8978&gt;1,Q8978&lt;41)),"Ct&lt;41","Ct&gt;41")</f>
        <v>Ct&lt;41</v>
      </c>
      <c r="U8978" s="0" t="str">
        <f aca="false">I8978</f>
        <v>Skalle</v>
      </c>
      <c r="V8978" s="0" t="str">
        <f aca="false">MID(F8978,10,9)</f>
        <v>DL2019065</v>
      </c>
      <c r="W8978" s="64" t="str">
        <f aca="false">V8978&amp;"_"&amp;U8978&amp;"_"&amp;R8978&amp;"_"&amp;S8978&amp;"_"&amp;T8978</f>
        <v>DL2019065_Skalle_Valid_Present_Ct&lt;41</v>
      </c>
    </row>
    <row r="8979" customFormat="false" ht="14.25" hidden="false" customHeight="false" outlineLevel="0" collapsed="false">
      <c r="A8979" s="0" t="s">
        <v>900</v>
      </c>
      <c r="B8979" s="52" t="s">
        <v>1009</v>
      </c>
      <c r="C8979" s="52" t="s">
        <v>747</v>
      </c>
      <c r="D8979" s="53" t="n">
        <v>0.1</v>
      </c>
      <c r="E8979" s="53" t="s">
        <v>748</v>
      </c>
      <c r="F8979" s="0" t="s">
        <v>1459</v>
      </c>
      <c r="G8979" s="0" t="str">
        <f aca="false">LEFT(B8979,2)</f>
        <v>21</v>
      </c>
      <c r="H8979" s="0" t="str">
        <f aca="false">I8979&amp;"_"&amp;G8979&amp;"_"&amp;F8979</f>
        <v>Skalle_21_20190919_DL2019065_NoerreGym_koersel1</v>
      </c>
      <c r="I8979" s="61" t="str">
        <f aca="false">MID(RIGHT(B8979,LEN(B8979)-3),1,FIND("_",RIGHT(B8979,LEN(B8979)-3))-1)</f>
        <v>Skalle</v>
      </c>
      <c r="J8979" s="61" t="str">
        <f aca="false">TRIM(SUBSTITUTE(RIGHT(B8979,FIND(I8979,B8979)+1),"_",""))</f>
        <v>NegK</v>
      </c>
      <c r="K8979" s="0" t="str">
        <f aca="false">IFERROR(VALUE(SUBSTITUTE(E8979,".",",")),E8979)</f>
        <v>No Ct</v>
      </c>
      <c r="L8979" s="61" t="str">
        <f aca="false">IF(J8979="PosK",SUMIFS(K:K,J:J,"PosK",H:H,H8979),"")</f>
        <v/>
      </c>
      <c r="M8979" s="61" t="str">
        <f aca="false">IF(J8979="PosK",SUMIFS(K:K,J:J,"NegK",H:H,H8979),"")</f>
        <v/>
      </c>
      <c r="N8979" s="61" t="str">
        <f aca="false">IF(J8979="PosK",SUMIFS(K:K,J:J,"eDNA",H:H,H8979),"")</f>
        <v/>
      </c>
    </row>
    <row r="8980" customFormat="false" ht="14.25" hidden="false" customHeight="false" outlineLevel="0" collapsed="false">
      <c r="A8980" s="0" t="s">
        <v>902</v>
      </c>
      <c r="B8980" s="52" t="s">
        <v>1010</v>
      </c>
      <c r="C8980" s="52" t="s">
        <v>751</v>
      </c>
      <c r="D8980" s="53" t="n">
        <v>0.1</v>
      </c>
      <c r="E8980" s="53" t="n">
        <v>36.79</v>
      </c>
      <c r="F8980" s="0" t="s">
        <v>1459</v>
      </c>
      <c r="G8980" s="0" t="str">
        <f aca="false">LEFT(B8980,2)</f>
        <v>21</v>
      </c>
      <c r="H8980" s="0" t="str">
        <f aca="false">I8980&amp;"_"&amp;G8980&amp;"_"&amp;F8980</f>
        <v>Skalle_21_20190919_DL2019065_NoerreGym_koersel1</v>
      </c>
      <c r="I8980" s="61" t="str">
        <f aca="false">MID(RIGHT(B8980,LEN(B8980)-3),1,FIND("_",RIGHT(B8980,LEN(B8980)-3))-1)</f>
        <v>Skalle</v>
      </c>
      <c r="J8980" s="61" t="str">
        <f aca="false">TRIM(SUBSTITUTE(RIGHT(B8980,FIND(I8980,B8980)+1),"_",""))</f>
        <v>eDNA</v>
      </c>
      <c r="K8980" s="0" t="n">
        <f aca="false">IFERROR(VALUE(SUBSTITUTE(E8980,".",",")),E8980)</f>
        <v>36.79</v>
      </c>
      <c r="L8980" s="61" t="str">
        <f aca="false">IF(J8980="PosK",SUMIFS(K:K,J:J,"PosK",H:H,H8980),"")</f>
        <v/>
      </c>
      <c r="M8980" s="61" t="str">
        <f aca="false">IF(J8980="PosK",SUMIFS(K:K,J:J,"NegK",H:H,H8980),"")</f>
        <v/>
      </c>
      <c r="N8980" s="61" t="str">
        <f aca="false">IF(J8980="PosK",SUMIFS(K:K,J:J,"eDNA",H:H,H8980),"")</f>
        <v/>
      </c>
      <c r="Q8980" s="62"/>
    </row>
    <row r="8981" customFormat="false" ht="14.25" hidden="false" customHeight="false" outlineLevel="0" collapsed="false">
      <c r="A8981" s="0" t="s">
        <v>904</v>
      </c>
      <c r="B8981" s="52" t="s">
        <v>1010</v>
      </c>
      <c r="C8981" s="52" t="s">
        <v>751</v>
      </c>
      <c r="D8981" s="53" t="n">
        <v>0.1</v>
      </c>
      <c r="E8981" s="53" t="n">
        <v>38.38</v>
      </c>
      <c r="F8981" s="0" t="s">
        <v>1459</v>
      </c>
      <c r="G8981" s="0" t="str">
        <f aca="false">LEFT(B8981,2)</f>
        <v>21</v>
      </c>
      <c r="H8981" s="0" t="str">
        <f aca="false">I8981&amp;"_"&amp;G8981&amp;"_"&amp;F8981</f>
        <v>Skalle_21_20190919_DL2019065_NoerreGym_koersel1</v>
      </c>
      <c r="I8981" s="61" t="str">
        <f aca="false">MID(RIGHT(B8981,LEN(B8981)-3),1,FIND("_",RIGHT(B8981,LEN(B8981)-3))-1)</f>
        <v>Skalle</v>
      </c>
      <c r="J8981" s="61" t="str">
        <f aca="false">TRIM(SUBSTITUTE(RIGHT(B8981,FIND(I8981,B8981)+1),"_",""))</f>
        <v>eDNA</v>
      </c>
      <c r="K8981" s="0" t="n">
        <f aca="false">IFERROR(VALUE(SUBSTITUTE(E8981,".",",")),E8981)</f>
        <v>38.38</v>
      </c>
      <c r="L8981" s="61" t="str">
        <f aca="false">IF(J8981="PosK",SUMIFS(K:K,J:J,"PosK",H:H,H8981),"")</f>
        <v/>
      </c>
      <c r="M8981" s="61" t="str">
        <f aca="false">IF(J8981="PosK",SUMIFS(K:K,J:J,"NegK",H:H,H8981),"")</f>
        <v/>
      </c>
      <c r="N8981" s="61" t="str">
        <f aca="false">IF(J8981="PosK",SUMIFS(K:K,J:J,"eDNA",H:H,H8981),"")</f>
        <v/>
      </c>
      <c r="P8981" s="62"/>
      <c r="T8981" s="63"/>
      <c r="W8981" s="64"/>
    </row>
    <row r="8982" customFormat="false" ht="14.25" hidden="false" customHeight="false" outlineLevel="0" collapsed="false">
      <c r="A8982" s="0" t="s">
        <v>905</v>
      </c>
      <c r="B8982" s="52" t="s">
        <v>1221</v>
      </c>
      <c r="C8982" s="52" t="s">
        <v>743</v>
      </c>
      <c r="D8982" s="53" t="n">
        <v>0.1</v>
      </c>
      <c r="E8982" s="53" t="n">
        <v>29.16</v>
      </c>
      <c r="F8982" s="0" t="s">
        <v>1459</v>
      </c>
      <c r="G8982" s="0" t="str">
        <f aca="false">LEFT(B8982,2)</f>
        <v>22</v>
      </c>
      <c r="H8982" s="0" t="str">
        <f aca="false">I8982&amp;"_"&amp;G8982&amp;"_"&amp;F8982</f>
        <v>Karusse_22_20190919_DL2019065_NoerreGym_koersel1</v>
      </c>
      <c r="I8982" s="61" t="str">
        <f aca="false">MID(RIGHT(B8982,LEN(B8982)-3),1,FIND("_",RIGHT(B8982,LEN(B8982)-3))-1)</f>
        <v>Karusse</v>
      </c>
      <c r="J8982" s="61" t="str">
        <f aca="false">TRIM(SUBSTITUTE(RIGHT(B8982,FIND(I8982,B8982)+1),"_",""))</f>
        <v>PosK</v>
      </c>
      <c r="K8982" s="0" t="n">
        <f aca="false">IFERROR(VALUE(SUBSTITUTE(E8982,".",",")),E8982)</f>
        <v>29.16</v>
      </c>
      <c r="L8982" s="61" t="n">
        <f aca="false">IF(J8982="PosK",SUMIFS(K:K,J:J,"PosK",H:H,H8982),"")</f>
        <v>29.16</v>
      </c>
      <c r="M8982" s="61" t="n">
        <f aca="false">IF(J8982="PosK",SUMIFS(K:K,J:J,"NegK",H:H,H8982),"")</f>
        <v>0</v>
      </c>
      <c r="N8982" s="61" t="n">
        <f aca="false">IF(J8982="PosK",SUMIFS(K:K,J:J,"eDNA",H:H,H8982),"")</f>
        <v>61.33</v>
      </c>
      <c r="P8982" s="62" t="n">
        <f aca="false">IF(K8984="No Ct",0,K8984)</f>
        <v>30.57</v>
      </c>
      <c r="Q8982" s="62" t="n">
        <f aca="false">IF(K8985="No Ct",0,K8985)</f>
        <v>30.76</v>
      </c>
      <c r="R8982" s="0" t="str">
        <f aca="false">IF(AND(L8982&gt;0,M8982=0),"Valid","Invalid")</f>
        <v>Valid</v>
      </c>
      <c r="S8982" s="0" t="str">
        <f aca="false">IF(OR(P8982&gt;1,Q8982&gt;1),"Present","Absent")</f>
        <v>Present</v>
      </c>
      <c r="T8982" s="63" t="str">
        <f aca="false">IF(OR(AND(P8982&gt;1,P8982&lt;41),AND(Q8982&gt;1,Q8982&lt;41)),"Ct&lt;41","Ct&gt;41")</f>
        <v>Ct&lt;41</v>
      </c>
      <c r="U8982" s="0" t="str">
        <f aca="false">I8982</f>
        <v>Karusse</v>
      </c>
      <c r="V8982" s="0" t="str">
        <f aca="false">MID(F8982,10,9)</f>
        <v>DL2019065</v>
      </c>
      <c r="W8982" s="64" t="str">
        <f aca="false">V8982&amp;"_"&amp;U8982&amp;"_"&amp;R8982&amp;"_"&amp;S8982&amp;"_"&amp;T8982</f>
        <v>DL2019065_Karusse_Valid_Present_Ct&lt;41</v>
      </c>
    </row>
    <row r="8983" customFormat="false" ht="14.25" hidden="false" customHeight="false" outlineLevel="0" collapsed="false">
      <c r="A8983" s="0" t="s">
        <v>907</v>
      </c>
      <c r="B8983" s="52" t="s">
        <v>1222</v>
      </c>
      <c r="C8983" s="52" t="s">
        <v>747</v>
      </c>
      <c r="D8983" s="53" t="n">
        <v>0.1</v>
      </c>
      <c r="E8983" s="53" t="s">
        <v>748</v>
      </c>
      <c r="F8983" s="0" t="s">
        <v>1459</v>
      </c>
      <c r="G8983" s="0" t="str">
        <f aca="false">LEFT(B8983,2)</f>
        <v>22</v>
      </c>
      <c r="H8983" s="0" t="str">
        <f aca="false">I8983&amp;"_"&amp;G8983&amp;"_"&amp;F8983</f>
        <v>Karusse_22_20190919_DL2019065_NoerreGym_koersel1</v>
      </c>
      <c r="I8983" s="61" t="str">
        <f aca="false">MID(RIGHT(B8983,LEN(B8983)-3),1,FIND("_",RIGHT(B8983,LEN(B8983)-3))-1)</f>
        <v>Karusse</v>
      </c>
      <c r="J8983" s="61" t="str">
        <f aca="false">TRIM(SUBSTITUTE(RIGHT(B8983,FIND(I8983,B8983)+1),"_",""))</f>
        <v>NegK</v>
      </c>
      <c r="K8983" s="0" t="str">
        <f aca="false">IFERROR(VALUE(SUBSTITUTE(E8983,".",",")),E8983)</f>
        <v>No Ct</v>
      </c>
      <c r="L8983" s="61" t="str">
        <f aca="false">IF(J8983="PosK",SUMIFS(K:K,J:J,"PosK",H:H,H8983),"")</f>
        <v/>
      </c>
      <c r="M8983" s="61" t="str">
        <f aca="false">IF(J8983="PosK",SUMIFS(K:K,J:J,"NegK",H:H,H8983),"")</f>
        <v/>
      </c>
      <c r="N8983" s="61" t="str">
        <f aca="false">IF(J8983="PosK",SUMIFS(K:K,J:J,"eDNA",H:H,H8983),"")</f>
        <v/>
      </c>
    </row>
    <row r="8984" customFormat="false" ht="14.25" hidden="false" customHeight="false" outlineLevel="0" collapsed="false">
      <c r="A8984" s="0" t="s">
        <v>909</v>
      </c>
      <c r="B8984" s="52" t="s">
        <v>1223</v>
      </c>
      <c r="C8984" s="52" t="s">
        <v>751</v>
      </c>
      <c r="D8984" s="53" t="n">
        <v>0.1</v>
      </c>
      <c r="E8984" s="53" t="n">
        <v>30.57</v>
      </c>
      <c r="F8984" s="0" t="s">
        <v>1459</v>
      </c>
      <c r="G8984" s="0" t="str">
        <f aca="false">LEFT(B8984,2)</f>
        <v>22</v>
      </c>
      <c r="H8984" s="0" t="str">
        <f aca="false">I8984&amp;"_"&amp;G8984&amp;"_"&amp;F8984</f>
        <v>Karusse_22_20190919_DL2019065_NoerreGym_koersel1</v>
      </c>
      <c r="I8984" s="61" t="str">
        <f aca="false">MID(RIGHT(B8984,LEN(B8984)-3),1,FIND("_",RIGHT(B8984,LEN(B8984)-3))-1)</f>
        <v>Karusse</v>
      </c>
      <c r="J8984" s="61" t="str">
        <f aca="false">TRIM(SUBSTITUTE(RIGHT(B8984,FIND(I8984,B8984)+1),"_",""))</f>
        <v>eDNA</v>
      </c>
      <c r="K8984" s="0" t="n">
        <f aca="false">IFERROR(VALUE(SUBSTITUTE(E8984,".",",")),E8984)</f>
        <v>30.57</v>
      </c>
      <c r="L8984" s="61" t="str">
        <f aca="false">IF(J8984="PosK",SUMIFS(K:K,J:J,"PosK",H:H,H8984),"")</f>
        <v/>
      </c>
      <c r="M8984" s="61" t="str">
        <f aca="false">IF(J8984="PosK",SUMIFS(K:K,J:J,"NegK",H:H,H8984),"")</f>
        <v/>
      </c>
      <c r="N8984" s="61" t="str">
        <f aca="false">IF(J8984="PosK",SUMIFS(K:K,J:J,"eDNA",H:H,H8984),"")</f>
        <v/>
      </c>
      <c r="Q8984" s="62"/>
    </row>
    <row r="8985" customFormat="false" ht="14.25" hidden="false" customHeight="false" outlineLevel="0" collapsed="false">
      <c r="A8985" s="0" t="s">
        <v>911</v>
      </c>
      <c r="B8985" s="52" t="s">
        <v>1223</v>
      </c>
      <c r="C8985" s="52" t="s">
        <v>751</v>
      </c>
      <c r="D8985" s="53" t="n">
        <v>0.1</v>
      </c>
      <c r="E8985" s="53" t="n">
        <v>30.76</v>
      </c>
      <c r="F8985" s="0" t="s">
        <v>1459</v>
      </c>
      <c r="G8985" s="0" t="str">
        <f aca="false">LEFT(B8985,2)</f>
        <v>22</v>
      </c>
      <c r="H8985" s="0" t="str">
        <f aca="false">I8985&amp;"_"&amp;G8985&amp;"_"&amp;F8985</f>
        <v>Karusse_22_20190919_DL2019065_NoerreGym_koersel1</v>
      </c>
      <c r="I8985" s="61" t="str">
        <f aca="false">MID(RIGHT(B8985,LEN(B8985)-3),1,FIND("_",RIGHT(B8985,LEN(B8985)-3))-1)</f>
        <v>Karusse</v>
      </c>
      <c r="J8985" s="61" t="str">
        <f aca="false">TRIM(SUBSTITUTE(RIGHT(B8985,FIND(I8985,B8985)+1),"_",""))</f>
        <v>eDNA</v>
      </c>
      <c r="K8985" s="0" t="n">
        <f aca="false">IFERROR(VALUE(SUBSTITUTE(E8985,".",",")),E8985)</f>
        <v>30.76</v>
      </c>
      <c r="L8985" s="61" t="str">
        <f aca="false">IF(J8985="PosK",SUMIFS(K:K,J:J,"PosK",H:H,H8985),"")</f>
        <v/>
      </c>
      <c r="M8985" s="61" t="str">
        <f aca="false">IF(J8985="PosK",SUMIFS(K:K,J:J,"NegK",H:H,H8985),"")</f>
        <v/>
      </c>
      <c r="N8985" s="61" t="str">
        <f aca="false">IF(J8985="PosK",SUMIFS(K:K,J:J,"eDNA",H:H,H8985),"")</f>
        <v/>
      </c>
      <c r="P8985" s="62"/>
      <c r="T8985" s="63"/>
      <c r="W8985" s="64"/>
    </row>
    <row r="8986" customFormat="false" ht="14.25" hidden="false" customHeight="false" outlineLevel="0" collapsed="false">
      <c r="A8986" s="0" t="s">
        <v>912</v>
      </c>
      <c r="B8986" s="52" t="s">
        <v>1014</v>
      </c>
      <c r="C8986" s="52" t="s">
        <v>743</v>
      </c>
      <c r="D8986" s="53" t="n">
        <v>0.1</v>
      </c>
      <c r="E8986" s="53" t="n">
        <v>45.08</v>
      </c>
      <c r="F8986" s="0" t="s">
        <v>1459</v>
      </c>
      <c r="G8986" s="0" t="str">
        <f aca="false">LEFT(B8986,2)</f>
        <v>23</v>
      </c>
      <c r="H8986" s="0" t="str">
        <f aca="false">I8986&amp;"_"&amp;G8986&amp;"_"&amp;F8986</f>
        <v>Karusse_23_20190919_DL2019065_NoerreGym_koersel1</v>
      </c>
      <c r="I8986" s="61" t="str">
        <f aca="false">MID(RIGHT(B8986,LEN(B8986)-3),1,FIND("_",RIGHT(B8986,LEN(B8986)-3))-1)</f>
        <v>Karusse</v>
      </c>
      <c r="J8986" s="61" t="str">
        <f aca="false">TRIM(SUBSTITUTE(RIGHT(B8986,FIND(I8986,B8986)+1),"_",""))</f>
        <v>PosK</v>
      </c>
      <c r="K8986" s="0" t="n">
        <f aca="false">IFERROR(VALUE(SUBSTITUTE(E8986,".",",")),E8986)</f>
        <v>45.08</v>
      </c>
      <c r="L8986" s="61" t="n">
        <f aca="false">IF(J8986="PosK",SUMIFS(K:K,J:J,"PosK",H:H,H8986),"")</f>
        <v>45.08</v>
      </c>
      <c r="M8986" s="61" t="n">
        <f aca="false">IF(J8986="PosK",SUMIFS(K:K,J:J,"NegK",H:H,H8986),"")</f>
        <v>0</v>
      </c>
      <c r="N8986" s="61" t="n">
        <f aca="false">IF(J8986="PosK",SUMIFS(K:K,J:J,"eDNA",H:H,H8986),"")</f>
        <v>98.68</v>
      </c>
      <c r="P8986" s="62" t="n">
        <f aca="false">IF(K8988="No Ct",0,K8988)</f>
        <v>49.82</v>
      </c>
      <c r="Q8986" s="62" t="n">
        <f aca="false">IF(K8989="No Ct",0,K8989)</f>
        <v>48.86</v>
      </c>
      <c r="R8986" s="0" t="str">
        <f aca="false">IF(AND(L8986&gt;0,M8986=0),"Valid","Invalid")</f>
        <v>Valid</v>
      </c>
      <c r="S8986" s="0" t="str">
        <f aca="false">IF(OR(P8986&gt;1,Q8986&gt;1),"Present","Absent")</f>
        <v>Present</v>
      </c>
      <c r="T8986" s="63" t="str">
        <f aca="false">IF(OR(AND(P8986&gt;1,P8986&lt;41),AND(Q8986&gt;1,Q8986&lt;41)),"Ct&lt;41","Ct&gt;41")</f>
        <v>Ct&gt;41</v>
      </c>
      <c r="U8986" s="0" t="str">
        <f aca="false">I8986</f>
        <v>Karusse</v>
      </c>
      <c r="V8986" s="0" t="str">
        <f aca="false">MID(F8986,10,9)</f>
        <v>DL2019065</v>
      </c>
      <c r="W8986" s="64" t="str">
        <f aca="false">V8986&amp;"_"&amp;U8986&amp;"_"&amp;R8986&amp;"_"&amp;S8986&amp;"_"&amp;T8986</f>
        <v>DL2019065_Karusse_Valid_Present_Ct&gt;41</v>
      </c>
    </row>
    <row r="8987" customFormat="false" ht="14.25" hidden="false" customHeight="false" outlineLevel="0" collapsed="false">
      <c r="A8987" s="0" t="s">
        <v>914</v>
      </c>
      <c r="B8987" s="52" t="s">
        <v>1015</v>
      </c>
      <c r="C8987" s="52" t="s">
        <v>747</v>
      </c>
      <c r="D8987" s="53" t="n">
        <v>0.1</v>
      </c>
      <c r="E8987" s="53" t="s">
        <v>748</v>
      </c>
      <c r="F8987" s="0" t="s">
        <v>1459</v>
      </c>
      <c r="G8987" s="0" t="str">
        <f aca="false">LEFT(B8987,2)</f>
        <v>23</v>
      </c>
      <c r="H8987" s="0" t="str">
        <f aca="false">I8987&amp;"_"&amp;G8987&amp;"_"&amp;F8987</f>
        <v>Karusse_23_20190919_DL2019065_NoerreGym_koersel1</v>
      </c>
      <c r="I8987" s="61" t="str">
        <f aca="false">MID(RIGHT(B8987,LEN(B8987)-3),1,FIND("_",RIGHT(B8987,LEN(B8987)-3))-1)</f>
        <v>Karusse</v>
      </c>
      <c r="J8987" s="61" t="str">
        <f aca="false">TRIM(SUBSTITUTE(RIGHT(B8987,FIND(I8987,B8987)+1),"_",""))</f>
        <v>NegK</v>
      </c>
      <c r="K8987" s="0" t="str">
        <f aca="false">IFERROR(VALUE(SUBSTITUTE(E8987,".",",")),E8987)</f>
        <v>No Ct</v>
      </c>
      <c r="L8987" s="61" t="str">
        <f aca="false">IF(J8987="PosK",SUMIFS(K:K,J:J,"PosK",H:H,H8987),"")</f>
        <v/>
      </c>
      <c r="M8987" s="61" t="str">
        <f aca="false">IF(J8987="PosK",SUMIFS(K:K,J:J,"NegK",H:H,H8987),"")</f>
        <v/>
      </c>
      <c r="N8987" s="61" t="str">
        <f aca="false">IF(J8987="PosK",SUMIFS(K:K,J:J,"eDNA",H:H,H8987),"")</f>
        <v/>
      </c>
    </row>
    <row r="8988" customFormat="false" ht="14.25" hidden="false" customHeight="false" outlineLevel="0" collapsed="false">
      <c r="A8988" s="0" t="s">
        <v>916</v>
      </c>
      <c r="B8988" s="52" t="s">
        <v>1016</v>
      </c>
      <c r="C8988" s="52" t="s">
        <v>751</v>
      </c>
      <c r="D8988" s="53" t="n">
        <v>0.1</v>
      </c>
      <c r="E8988" s="53" t="n">
        <v>49.82</v>
      </c>
      <c r="F8988" s="0" t="s">
        <v>1459</v>
      </c>
      <c r="G8988" s="0" t="str">
        <f aca="false">LEFT(B8988,2)</f>
        <v>23</v>
      </c>
      <c r="H8988" s="0" t="str">
        <f aca="false">I8988&amp;"_"&amp;G8988&amp;"_"&amp;F8988</f>
        <v>Karusse_23_20190919_DL2019065_NoerreGym_koersel1</v>
      </c>
      <c r="I8988" s="61" t="str">
        <f aca="false">MID(RIGHT(B8988,LEN(B8988)-3),1,FIND("_",RIGHT(B8988,LEN(B8988)-3))-1)</f>
        <v>Karusse</v>
      </c>
      <c r="J8988" s="61" t="str">
        <f aca="false">TRIM(SUBSTITUTE(RIGHT(B8988,FIND(I8988,B8988)+1),"_",""))</f>
        <v>eDNA</v>
      </c>
      <c r="K8988" s="0" t="n">
        <f aca="false">IFERROR(VALUE(SUBSTITUTE(E8988,".",",")),E8988)</f>
        <v>49.82</v>
      </c>
      <c r="L8988" s="61" t="str">
        <f aca="false">IF(J8988="PosK",SUMIFS(K:K,J:J,"PosK",H:H,H8988),"")</f>
        <v/>
      </c>
      <c r="M8988" s="61" t="str">
        <f aca="false">IF(J8988="PosK",SUMIFS(K:K,J:J,"NegK",H:H,H8988),"")</f>
        <v/>
      </c>
      <c r="N8988" s="61" t="str">
        <f aca="false">IF(J8988="PosK",SUMIFS(K:K,J:J,"eDNA",H:H,H8988),"")</f>
        <v/>
      </c>
      <c r="Q8988" s="62"/>
    </row>
    <row r="8989" customFormat="false" ht="14.25" hidden="false" customHeight="false" outlineLevel="0" collapsed="false">
      <c r="A8989" s="0" t="s">
        <v>918</v>
      </c>
      <c r="B8989" s="52" t="s">
        <v>1016</v>
      </c>
      <c r="C8989" s="52" t="s">
        <v>751</v>
      </c>
      <c r="D8989" s="53" t="n">
        <v>0.1</v>
      </c>
      <c r="E8989" s="53" t="n">
        <v>48.86</v>
      </c>
      <c r="F8989" s="0" t="s">
        <v>1459</v>
      </c>
      <c r="G8989" s="0" t="str">
        <f aca="false">LEFT(B8989,2)</f>
        <v>23</v>
      </c>
      <c r="H8989" s="0" t="str">
        <f aca="false">I8989&amp;"_"&amp;G8989&amp;"_"&amp;F8989</f>
        <v>Karusse_23_20190919_DL2019065_NoerreGym_koersel1</v>
      </c>
      <c r="I8989" s="61" t="str">
        <f aca="false">MID(RIGHT(B8989,LEN(B8989)-3),1,FIND("_",RIGHT(B8989,LEN(B8989)-3))-1)</f>
        <v>Karusse</v>
      </c>
      <c r="J8989" s="61" t="str">
        <f aca="false">TRIM(SUBSTITUTE(RIGHT(B8989,FIND(I8989,B8989)+1),"_",""))</f>
        <v>eDNA</v>
      </c>
      <c r="K8989" s="0" t="n">
        <f aca="false">IFERROR(VALUE(SUBSTITUTE(E8989,".",",")),E8989)</f>
        <v>48.86</v>
      </c>
      <c r="L8989" s="61" t="str">
        <f aca="false">IF(J8989="PosK",SUMIFS(K:K,J:J,"PosK",H:H,H8989),"")</f>
        <v/>
      </c>
      <c r="M8989" s="61" t="str">
        <f aca="false">IF(J8989="PosK",SUMIFS(K:K,J:J,"NegK",H:H,H8989),"")</f>
        <v/>
      </c>
      <c r="N8989" s="61" t="str">
        <f aca="false">IF(J8989="PosK",SUMIFS(K:K,J:J,"eDNA",H:H,H8989),"")</f>
        <v/>
      </c>
      <c r="P8989" s="62"/>
      <c r="T8989" s="63"/>
      <c r="W8989" s="64"/>
    </row>
    <row r="8990" customFormat="false" ht="14.25" hidden="false" customHeight="false" outlineLevel="0" collapsed="false">
      <c r="A8990" s="0" t="s">
        <v>919</v>
      </c>
      <c r="B8990" s="52" t="s">
        <v>1224</v>
      </c>
      <c r="C8990" s="52" t="s">
        <v>743</v>
      </c>
      <c r="D8990" s="53" t="n">
        <v>0.1</v>
      </c>
      <c r="E8990" s="53" t="n">
        <v>41.6</v>
      </c>
      <c r="F8990" s="0" t="s">
        <v>1459</v>
      </c>
      <c r="G8990" s="0" t="str">
        <f aca="false">LEFT(B8990,2)</f>
        <v>24</v>
      </c>
      <c r="H8990" s="0" t="str">
        <f aca="false">I8990&amp;"_"&amp;G8990&amp;"_"&amp;F8990</f>
        <v>Soelvkarusse_24_20190919_DL2019065_NoerreGym_koersel1</v>
      </c>
      <c r="I8990" s="61" t="str">
        <f aca="false">MID(RIGHT(B8990,LEN(B8990)-3),1,FIND("_",RIGHT(B8990,LEN(B8990)-3))-1)</f>
        <v>Soelvkarusse</v>
      </c>
      <c r="J8990" s="61" t="str">
        <f aca="false">TRIM(SUBSTITUTE(RIGHT(B8990,FIND(I8990,B8990)+1),"_",""))</f>
        <v>PosK</v>
      </c>
      <c r="K8990" s="0" t="n">
        <f aca="false">IFERROR(VALUE(SUBSTITUTE(E8990,".",",")),E8990)</f>
        <v>41.6</v>
      </c>
      <c r="L8990" s="61" t="n">
        <f aca="false">IF(J8990="PosK",SUMIFS(K:K,J:J,"PosK",H:H,H8990),"")</f>
        <v>41.6</v>
      </c>
      <c r="M8990" s="61" t="n">
        <f aca="false">IF(J8990="PosK",SUMIFS(K:K,J:J,"NegK",H:H,H8990),"")</f>
        <v>0</v>
      </c>
      <c r="N8990" s="61" t="n">
        <f aca="false">IF(J8990="PosK",SUMIFS(K:K,J:J,"eDNA",H:H,H8990),"")</f>
        <v>0</v>
      </c>
      <c r="P8990" s="62" t="n">
        <f aca="false">IF(K8992="No Ct",0,K8992)</f>
        <v>0</v>
      </c>
      <c r="Q8990" s="62" t="n">
        <f aca="false">IF(K8993="No Ct",0,K8993)</f>
        <v>0</v>
      </c>
      <c r="R8990" s="0" t="str">
        <f aca="false">IF(AND(L8990&gt;0,M8990=0),"Valid","Invalid")</f>
        <v>Valid</v>
      </c>
      <c r="S8990" s="0" t="str">
        <f aca="false">IF(OR(P8990&gt;1,Q8990&gt;1),"Present","Absent")</f>
        <v>Absent</v>
      </c>
      <c r="T8990" s="63" t="str">
        <f aca="false">IF(OR(AND(P8990&gt;1,P8990&lt;41),AND(Q8990&gt;1,Q8990&lt;41)),"Ct&lt;41","Ct&gt;41")</f>
        <v>Ct&gt;41</v>
      </c>
      <c r="U8990" s="0" t="str">
        <f aca="false">I8990</f>
        <v>Soelvkarusse</v>
      </c>
      <c r="V8990" s="0" t="str">
        <f aca="false">MID(F8990,10,9)</f>
        <v>DL2019065</v>
      </c>
      <c r="W8990" s="64" t="str">
        <f aca="false">V8990&amp;"_"&amp;U8990&amp;"_"&amp;R8990&amp;"_"&amp;S8990&amp;"_"&amp;T8990</f>
        <v>DL2019065_Soelvkarusse_Valid_Absent_Ct&gt;41</v>
      </c>
    </row>
    <row r="8991" customFormat="false" ht="14.25" hidden="false" customHeight="false" outlineLevel="0" collapsed="false">
      <c r="A8991" s="0" t="s">
        <v>921</v>
      </c>
      <c r="B8991" s="52" t="s">
        <v>1225</v>
      </c>
      <c r="C8991" s="52" t="s">
        <v>747</v>
      </c>
      <c r="D8991" s="53" t="n">
        <v>0.1</v>
      </c>
      <c r="E8991" s="53" t="s">
        <v>748</v>
      </c>
      <c r="F8991" s="0" t="s">
        <v>1459</v>
      </c>
      <c r="G8991" s="0" t="str">
        <f aca="false">LEFT(B8991,2)</f>
        <v>24</v>
      </c>
      <c r="H8991" s="0" t="str">
        <f aca="false">I8991&amp;"_"&amp;G8991&amp;"_"&amp;F8991</f>
        <v>Soelvkarusse_24_20190919_DL2019065_NoerreGym_koersel1</v>
      </c>
      <c r="I8991" s="61" t="str">
        <f aca="false">MID(RIGHT(B8991,LEN(B8991)-3),1,FIND("_",RIGHT(B8991,LEN(B8991)-3))-1)</f>
        <v>Soelvkarusse</v>
      </c>
      <c r="J8991" s="61" t="str">
        <f aca="false">TRIM(SUBSTITUTE(RIGHT(B8991,FIND(I8991,B8991)+1),"_",""))</f>
        <v>NegK</v>
      </c>
      <c r="K8991" s="0" t="str">
        <f aca="false">IFERROR(VALUE(SUBSTITUTE(E8991,".",",")),E8991)</f>
        <v>No Ct</v>
      </c>
      <c r="L8991" s="61" t="str">
        <f aca="false">IF(J8991="PosK",SUMIFS(K:K,J:J,"PosK",H:H,H8991),"")</f>
        <v/>
      </c>
      <c r="M8991" s="61" t="str">
        <f aca="false">IF(J8991="PosK",SUMIFS(K:K,J:J,"NegK",H:H,H8991),"")</f>
        <v/>
      </c>
      <c r="N8991" s="61" t="str">
        <f aca="false">IF(J8991="PosK",SUMIFS(K:K,J:J,"eDNA",H:H,H8991),"")</f>
        <v/>
      </c>
    </row>
    <row r="8992" customFormat="false" ht="14.25" hidden="false" customHeight="false" outlineLevel="0" collapsed="false">
      <c r="A8992" s="0" t="s">
        <v>923</v>
      </c>
      <c r="B8992" s="52" t="s">
        <v>1226</v>
      </c>
      <c r="C8992" s="52" t="s">
        <v>751</v>
      </c>
      <c r="D8992" s="53" t="n">
        <v>0.1</v>
      </c>
      <c r="E8992" s="53" t="s">
        <v>748</v>
      </c>
      <c r="F8992" s="0" t="s">
        <v>1459</v>
      </c>
      <c r="G8992" s="0" t="str">
        <f aca="false">LEFT(B8992,2)</f>
        <v>24</v>
      </c>
      <c r="H8992" s="0" t="str">
        <f aca="false">I8992&amp;"_"&amp;G8992&amp;"_"&amp;F8992</f>
        <v>Soelvkarusse_24_20190919_DL2019065_NoerreGym_koersel1</v>
      </c>
      <c r="I8992" s="61" t="str">
        <f aca="false">MID(RIGHT(B8992,LEN(B8992)-3),1,FIND("_",RIGHT(B8992,LEN(B8992)-3))-1)</f>
        <v>Soelvkarusse</v>
      </c>
      <c r="J8992" s="61" t="str">
        <f aca="false">TRIM(SUBSTITUTE(RIGHT(B8992,FIND(I8992,B8992)+1),"_",""))</f>
        <v>eDNA</v>
      </c>
      <c r="K8992" s="0" t="str">
        <f aca="false">IFERROR(VALUE(SUBSTITUTE(E8992,".",",")),E8992)</f>
        <v>No Ct</v>
      </c>
      <c r="L8992" s="61" t="str">
        <f aca="false">IF(J8992="PosK",SUMIFS(K:K,J:J,"PosK",H:H,H8992),"")</f>
        <v/>
      </c>
      <c r="M8992" s="61" t="str">
        <f aca="false">IF(J8992="PosK",SUMIFS(K:K,J:J,"NegK",H:H,H8992),"")</f>
        <v/>
      </c>
      <c r="N8992" s="61" t="str">
        <f aca="false">IF(J8992="PosK",SUMIFS(K:K,J:J,"eDNA",H:H,H8992),"")</f>
        <v/>
      </c>
      <c r="Q8992" s="62"/>
    </row>
    <row r="8993" customFormat="false" ht="14.25" hidden="false" customHeight="false" outlineLevel="0" collapsed="false">
      <c r="A8993" s="0" t="s">
        <v>925</v>
      </c>
      <c r="B8993" s="52" t="s">
        <v>1226</v>
      </c>
      <c r="C8993" s="52" t="s">
        <v>751</v>
      </c>
      <c r="D8993" s="53" t="n">
        <v>0.1</v>
      </c>
      <c r="E8993" s="53" t="s">
        <v>748</v>
      </c>
      <c r="F8993" s="0" t="s">
        <v>1459</v>
      </c>
      <c r="G8993" s="0" t="str">
        <f aca="false">LEFT(B8993,2)</f>
        <v>24</v>
      </c>
      <c r="H8993" s="0" t="str">
        <f aca="false">I8993&amp;"_"&amp;G8993&amp;"_"&amp;F8993</f>
        <v>Soelvkarusse_24_20190919_DL2019065_NoerreGym_koersel1</v>
      </c>
      <c r="I8993" s="61" t="str">
        <f aca="false">MID(RIGHT(B8993,LEN(B8993)-3),1,FIND("_",RIGHT(B8993,LEN(B8993)-3))-1)</f>
        <v>Soelvkarusse</v>
      </c>
      <c r="J8993" s="61" t="str">
        <f aca="false">TRIM(SUBSTITUTE(RIGHT(B8993,FIND(I8993,B8993)+1),"_",""))</f>
        <v>eDNA</v>
      </c>
      <c r="K8993" s="0" t="str">
        <f aca="false">IFERROR(VALUE(SUBSTITUTE(E8993,".",",")),E8993)</f>
        <v>No Ct</v>
      </c>
      <c r="L8993" s="61" t="str">
        <f aca="false">IF(J8993="PosK",SUMIFS(K:K,J:J,"PosK",H:H,H8993),"")</f>
        <v/>
      </c>
      <c r="M8993" s="61" t="str">
        <f aca="false">IF(J8993="PosK",SUMIFS(K:K,J:J,"NegK",H:H,H8993),"")</f>
        <v/>
      </c>
      <c r="N8993" s="61" t="str">
        <f aca="false">IF(J8993="PosK",SUMIFS(K:K,J:J,"eDNA",H:H,H8993),"")</f>
        <v/>
      </c>
      <c r="P8993" s="62"/>
      <c r="T8993" s="63"/>
      <c r="W8993" s="64"/>
    </row>
    <row r="8994" customFormat="false" ht="14.25" hidden="false" customHeight="false" outlineLevel="0" collapsed="false">
      <c r="A8994" s="0" t="s">
        <v>741</v>
      </c>
      <c r="B8994" s="52" t="s">
        <v>1020</v>
      </c>
      <c r="C8994" s="52" t="s">
        <v>743</v>
      </c>
      <c r="D8994" s="53" t="n">
        <v>0.1</v>
      </c>
      <c r="E8994" s="53" t="n">
        <v>31.31</v>
      </c>
      <c r="F8994" s="0" t="s">
        <v>1460</v>
      </c>
      <c r="G8994" s="0" t="str">
        <f aca="false">LEFT(B8994,2)</f>
        <v>25</v>
      </c>
      <c r="H8994" s="0" t="str">
        <f aca="false">I8994&amp;"_"&amp;G8994&amp;"_"&amp;F8994</f>
        <v>Loegfroe_25_20190919_DL2019065_NoerreGym_koersel2</v>
      </c>
      <c r="I8994" s="61" t="str">
        <f aca="false">MID(RIGHT(B8994,LEN(B8994)-3),1,FIND("_",RIGHT(B8994,LEN(B8994)-3))-1)</f>
        <v>Loegfroe</v>
      </c>
      <c r="J8994" s="61" t="str">
        <f aca="false">TRIM(SUBSTITUTE(RIGHT(B8994,FIND(I8994,B8994)+1),"_",""))</f>
        <v>PosK</v>
      </c>
      <c r="K8994" s="0" t="n">
        <f aca="false">IFERROR(VALUE(SUBSTITUTE(E8994,".",",")),E8994)</f>
        <v>31.31</v>
      </c>
      <c r="L8994" s="61" t="n">
        <f aca="false">IF(J8994="PosK",SUMIFS(K:K,J:J,"PosK",H:H,H8994),"")</f>
        <v>31.31</v>
      </c>
      <c r="M8994" s="61" t="n">
        <f aca="false">IF(J8994="PosK",SUMIFS(K:K,J:J,"NegK",H:H,H8994),"")</f>
        <v>0</v>
      </c>
      <c r="N8994" s="61" t="n">
        <f aca="false">IF(J8994="PosK",SUMIFS(K:K,J:J,"eDNA",H:H,H8994),"")</f>
        <v>0</v>
      </c>
      <c r="P8994" s="62" t="n">
        <f aca="false">IF(K8996="No Ct",0,K8996)</f>
        <v>0</v>
      </c>
      <c r="Q8994" s="62" t="n">
        <f aca="false">IF(K8997="No Ct",0,K8997)</f>
        <v>0</v>
      </c>
      <c r="R8994" s="0" t="str">
        <f aca="false">IF(AND(L8994&gt;0,M8994=0),"Valid","Invalid")</f>
        <v>Valid</v>
      </c>
      <c r="S8994" s="0" t="str">
        <f aca="false">IF(OR(P8994&gt;1,Q8994&gt;1),"Present","Absent")</f>
        <v>Absent</v>
      </c>
      <c r="T8994" s="63" t="str">
        <f aca="false">IF(OR(AND(P8994&gt;1,P8994&lt;41),AND(Q8994&gt;1,Q8994&lt;41)),"Ct&lt;41","Ct&gt;41")</f>
        <v>Ct&gt;41</v>
      </c>
      <c r="U8994" s="0" t="str">
        <f aca="false">I8994</f>
        <v>Loegfroe</v>
      </c>
      <c r="V8994" s="0" t="str">
        <f aca="false">MID(F8994,10,9)</f>
        <v>DL2019065</v>
      </c>
      <c r="W8994" s="64" t="str">
        <f aca="false">V8994&amp;"_"&amp;U8994&amp;"_"&amp;R8994&amp;"_"&amp;S8994&amp;"_"&amp;T8994</f>
        <v>DL2019065_Loegfroe_Valid_Absent_Ct&gt;41</v>
      </c>
    </row>
    <row r="8995" customFormat="false" ht="14.25" hidden="false" customHeight="false" outlineLevel="0" collapsed="false">
      <c r="A8995" s="0" t="s">
        <v>745</v>
      </c>
      <c r="B8995" s="52" t="s">
        <v>1022</v>
      </c>
      <c r="C8995" s="52" t="s">
        <v>747</v>
      </c>
      <c r="D8995" s="53" t="n">
        <v>0.1</v>
      </c>
      <c r="E8995" s="53" t="s">
        <v>748</v>
      </c>
      <c r="F8995" s="0" t="s">
        <v>1460</v>
      </c>
      <c r="G8995" s="0" t="str">
        <f aca="false">LEFT(B8995,2)</f>
        <v>25</v>
      </c>
      <c r="H8995" s="0" t="str">
        <f aca="false">I8995&amp;"_"&amp;G8995&amp;"_"&amp;F8995</f>
        <v>Loegfroe_25_20190919_DL2019065_NoerreGym_koersel2</v>
      </c>
      <c r="I8995" s="61" t="str">
        <f aca="false">MID(RIGHT(B8995,LEN(B8995)-3),1,FIND("_",RIGHT(B8995,LEN(B8995)-3))-1)</f>
        <v>Loegfroe</v>
      </c>
      <c r="J8995" s="61" t="str">
        <f aca="false">TRIM(SUBSTITUTE(RIGHT(B8995,FIND(I8995,B8995)+1),"_",""))</f>
        <v>NegK</v>
      </c>
      <c r="K8995" s="0" t="str">
        <f aca="false">IFERROR(VALUE(SUBSTITUTE(E8995,".",",")),E8995)</f>
        <v>No Ct</v>
      </c>
      <c r="L8995" s="61" t="str">
        <f aca="false">IF(J8995="PosK",SUMIFS(K:K,J:J,"PosK",H:H,H8995),"")</f>
        <v/>
      </c>
      <c r="M8995" s="61" t="str">
        <f aca="false">IF(J8995="PosK",SUMIFS(K:K,J:J,"NegK",H:H,H8995),"")</f>
        <v/>
      </c>
      <c r="N8995" s="61" t="str">
        <f aca="false">IF(J8995="PosK",SUMIFS(K:K,J:J,"eDNA",H:H,H8995),"")</f>
        <v/>
      </c>
    </row>
    <row r="8996" customFormat="false" ht="14.25" hidden="false" customHeight="false" outlineLevel="0" collapsed="false">
      <c r="A8996" s="0" t="s">
        <v>749</v>
      </c>
      <c r="B8996" s="52" t="s">
        <v>1023</v>
      </c>
      <c r="C8996" s="52" t="s">
        <v>751</v>
      </c>
      <c r="D8996" s="53" t="n">
        <v>0.1</v>
      </c>
      <c r="E8996" s="53" t="s">
        <v>748</v>
      </c>
      <c r="F8996" s="0" t="s">
        <v>1460</v>
      </c>
      <c r="G8996" s="0" t="str">
        <f aca="false">LEFT(B8996,2)</f>
        <v>25</v>
      </c>
      <c r="H8996" s="0" t="str">
        <f aca="false">I8996&amp;"_"&amp;G8996&amp;"_"&amp;F8996</f>
        <v>Loegfroe_25_20190919_DL2019065_NoerreGym_koersel2</v>
      </c>
      <c r="I8996" s="61" t="str">
        <f aca="false">MID(RIGHT(B8996,LEN(B8996)-3),1,FIND("_",RIGHT(B8996,LEN(B8996)-3))-1)</f>
        <v>Loegfroe</v>
      </c>
      <c r="J8996" s="61" t="str">
        <f aca="false">TRIM(SUBSTITUTE(RIGHT(B8996,FIND(I8996,B8996)+1),"_",""))</f>
        <v>eDNA</v>
      </c>
      <c r="K8996" s="0" t="str">
        <f aca="false">IFERROR(VALUE(SUBSTITUTE(E8996,".",",")),E8996)</f>
        <v>No Ct</v>
      </c>
      <c r="L8996" s="61" t="str">
        <f aca="false">IF(J8996="PosK",SUMIFS(K:K,J:J,"PosK",H:H,H8996),"")</f>
        <v/>
      </c>
      <c r="M8996" s="61" t="str">
        <f aca="false">IF(J8996="PosK",SUMIFS(K:K,J:J,"NegK",H:H,H8996),"")</f>
        <v/>
      </c>
      <c r="N8996" s="61" t="str">
        <f aca="false">IF(J8996="PosK",SUMIFS(K:K,J:J,"eDNA",H:H,H8996),"")</f>
        <v/>
      </c>
      <c r="Q8996" s="62"/>
    </row>
    <row r="8997" customFormat="false" ht="14.25" hidden="false" customHeight="false" outlineLevel="0" collapsed="false">
      <c r="A8997" s="0" t="s">
        <v>752</v>
      </c>
      <c r="B8997" s="52" t="s">
        <v>1023</v>
      </c>
      <c r="C8997" s="52" t="s">
        <v>751</v>
      </c>
      <c r="D8997" s="53" t="n">
        <v>0.1</v>
      </c>
      <c r="E8997" s="53" t="s">
        <v>748</v>
      </c>
      <c r="F8997" s="0" t="s">
        <v>1460</v>
      </c>
      <c r="G8997" s="0" t="str">
        <f aca="false">LEFT(B8997,2)</f>
        <v>25</v>
      </c>
      <c r="H8997" s="0" t="str">
        <f aca="false">I8997&amp;"_"&amp;G8997&amp;"_"&amp;F8997</f>
        <v>Loegfroe_25_20190919_DL2019065_NoerreGym_koersel2</v>
      </c>
      <c r="I8997" s="61" t="str">
        <f aca="false">MID(RIGHT(B8997,LEN(B8997)-3),1,FIND("_",RIGHT(B8997,LEN(B8997)-3))-1)</f>
        <v>Loegfroe</v>
      </c>
      <c r="J8997" s="61" t="str">
        <f aca="false">TRIM(SUBSTITUTE(RIGHT(B8997,FIND(I8997,B8997)+1),"_",""))</f>
        <v>eDNA</v>
      </c>
      <c r="K8997" s="0" t="str">
        <f aca="false">IFERROR(VALUE(SUBSTITUTE(E8997,".",",")),E8997)</f>
        <v>No Ct</v>
      </c>
      <c r="L8997" s="61" t="str">
        <f aca="false">IF(J8997="PosK",SUMIFS(K:K,J:J,"PosK",H:H,H8997),"")</f>
        <v/>
      </c>
      <c r="M8997" s="61" t="str">
        <f aca="false">IF(J8997="PosK",SUMIFS(K:K,J:J,"NegK",H:H,H8997),"")</f>
        <v/>
      </c>
      <c r="N8997" s="61" t="str">
        <f aca="false">IF(J8997="PosK",SUMIFS(K:K,J:J,"eDNA",H:H,H8997),"")</f>
        <v/>
      </c>
      <c r="P8997" s="62"/>
      <c r="T8997" s="63"/>
      <c r="W8997" s="64"/>
    </row>
    <row r="8998" customFormat="false" ht="14.25" hidden="false" customHeight="false" outlineLevel="0" collapsed="false">
      <c r="A8998" s="0" t="s">
        <v>754</v>
      </c>
      <c r="B8998" s="52" t="s">
        <v>1025</v>
      </c>
      <c r="C8998" s="52" t="s">
        <v>743</v>
      </c>
      <c r="D8998" s="53" t="n">
        <v>0.1</v>
      </c>
      <c r="E8998" s="53" t="n">
        <v>32.82</v>
      </c>
      <c r="F8998" s="0" t="s">
        <v>1460</v>
      </c>
      <c r="G8998" s="0" t="str">
        <f aca="false">LEFT(B8998,2)</f>
        <v>26</v>
      </c>
      <c r="H8998" s="0" t="str">
        <f aca="false">I8998&amp;"_"&amp;G8998&amp;"_"&amp;F8998</f>
        <v>StorVandsalamander_26_20190919_DL2019065_NoerreGym_koersel2</v>
      </c>
      <c r="I8998" s="61" t="str">
        <f aca="false">MID(RIGHT(B8998,LEN(B8998)-3),1,FIND("_",RIGHT(B8998,LEN(B8998)-3))-1)</f>
        <v>StorVandsalamander</v>
      </c>
      <c r="J8998" s="61" t="str">
        <f aca="false">TRIM(SUBSTITUTE(RIGHT(B8998,FIND(I8998,B8998)+1),"_",""))</f>
        <v>PosK</v>
      </c>
      <c r="K8998" s="0" t="n">
        <f aca="false">IFERROR(VALUE(SUBSTITUTE(E8998,".",",")),E8998)</f>
        <v>32.82</v>
      </c>
      <c r="L8998" s="61" t="n">
        <f aca="false">IF(J8998="PosK",SUMIFS(K:K,J:J,"PosK",H:H,H8998),"")</f>
        <v>32.82</v>
      </c>
      <c r="M8998" s="61" t="n">
        <f aca="false">IF(J8998="PosK",SUMIFS(K:K,J:J,"NegK",H:H,H8998),"")</f>
        <v>0</v>
      </c>
      <c r="N8998" s="61" t="n">
        <f aca="false">IF(J8998="PosK",SUMIFS(K:K,J:J,"eDNA",H:H,H8998),"")</f>
        <v>0</v>
      </c>
      <c r="P8998" s="62" t="n">
        <f aca="false">IF(K9000="No Ct",0,K9000)</f>
        <v>0</v>
      </c>
      <c r="Q8998" s="62" t="n">
        <f aca="false">IF(K9001="No Ct",0,K9001)</f>
        <v>0</v>
      </c>
      <c r="R8998" s="0" t="str">
        <f aca="false">IF(AND(L8998&gt;0,M8998=0),"Valid","Invalid")</f>
        <v>Valid</v>
      </c>
      <c r="S8998" s="0" t="str">
        <f aca="false">IF(OR(P8998&gt;1,Q8998&gt;1),"Present","Absent")</f>
        <v>Absent</v>
      </c>
      <c r="T8998" s="63" t="str">
        <f aca="false">IF(OR(AND(P8998&gt;1,P8998&lt;41),AND(Q8998&gt;1,Q8998&lt;41)),"Ct&lt;41","Ct&gt;41")</f>
        <v>Ct&gt;41</v>
      </c>
      <c r="U8998" s="0" t="str">
        <f aca="false">I8998</f>
        <v>StorVandsalamander</v>
      </c>
      <c r="V8998" s="0" t="str">
        <f aca="false">MID(F8998,10,9)</f>
        <v>DL2019065</v>
      </c>
      <c r="W8998" s="64" t="str">
        <f aca="false">V8998&amp;"_"&amp;U8998&amp;"_"&amp;R8998&amp;"_"&amp;S8998&amp;"_"&amp;T8998</f>
        <v>DL2019065_StorVandsalamander_Valid_Absent_Ct&gt;41</v>
      </c>
    </row>
    <row r="8999" customFormat="false" ht="14.25" hidden="false" customHeight="false" outlineLevel="0" collapsed="false">
      <c r="A8999" s="0" t="s">
        <v>756</v>
      </c>
      <c r="B8999" s="52" t="s">
        <v>1026</v>
      </c>
      <c r="C8999" s="52" t="s">
        <v>747</v>
      </c>
      <c r="D8999" s="53" t="n">
        <v>0.1</v>
      </c>
      <c r="E8999" s="53" t="s">
        <v>748</v>
      </c>
      <c r="F8999" s="0" t="s">
        <v>1460</v>
      </c>
      <c r="G8999" s="0" t="str">
        <f aca="false">LEFT(B8999,2)</f>
        <v>26</v>
      </c>
      <c r="H8999" s="0" t="str">
        <f aca="false">I8999&amp;"_"&amp;G8999&amp;"_"&amp;F8999</f>
        <v>StorVandsalamander_26_20190919_DL2019065_NoerreGym_koersel2</v>
      </c>
      <c r="I8999" s="61" t="str">
        <f aca="false">MID(RIGHT(B8999,LEN(B8999)-3),1,FIND("_",RIGHT(B8999,LEN(B8999)-3))-1)</f>
        <v>StorVandsalamander</v>
      </c>
      <c r="J8999" s="61" t="str">
        <f aca="false">TRIM(SUBSTITUTE(RIGHT(B8999,FIND(I8999,B8999)+1),"_",""))</f>
        <v>NegK</v>
      </c>
      <c r="K8999" s="0" t="str">
        <f aca="false">IFERROR(VALUE(SUBSTITUTE(E8999,".",",")),E8999)</f>
        <v>No Ct</v>
      </c>
      <c r="L8999" s="61" t="str">
        <f aca="false">IF(J8999="PosK",SUMIFS(K:K,J:J,"PosK",H:H,H8999),"")</f>
        <v/>
      </c>
      <c r="M8999" s="61" t="str">
        <f aca="false">IF(J8999="PosK",SUMIFS(K:K,J:J,"NegK",H:H,H8999),"")</f>
        <v/>
      </c>
      <c r="N8999" s="61" t="str">
        <f aca="false">IF(J8999="PosK",SUMIFS(K:K,J:J,"eDNA",H:H,H8999),"")</f>
        <v/>
      </c>
    </row>
    <row r="9000" customFormat="false" ht="14.25" hidden="false" customHeight="false" outlineLevel="0" collapsed="false">
      <c r="A9000" s="0" t="s">
        <v>758</v>
      </c>
      <c r="B9000" s="52" t="s">
        <v>1027</v>
      </c>
      <c r="C9000" s="52" t="s">
        <v>751</v>
      </c>
      <c r="D9000" s="53" t="n">
        <v>0.1</v>
      </c>
      <c r="E9000" s="53" t="s">
        <v>748</v>
      </c>
      <c r="F9000" s="0" t="s">
        <v>1460</v>
      </c>
      <c r="G9000" s="0" t="str">
        <f aca="false">LEFT(B9000,2)</f>
        <v>26</v>
      </c>
      <c r="H9000" s="0" t="str">
        <f aca="false">I9000&amp;"_"&amp;G9000&amp;"_"&amp;F9000</f>
        <v>StorVandsalamander_26_20190919_DL2019065_NoerreGym_koersel2</v>
      </c>
      <c r="I9000" s="61" t="str">
        <f aca="false">MID(RIGHT(B9000,LEN(B9000)-3),1,FIND("_",RIGHT(B9000,LEN(B9000)-3))-1)</f>
        <v>StorVandsalamander</v>
      </c>
      <c r="J9000" s="61" t="str">
        <f aca="false">TRIM(SUBSTITUTE(RIGHT(B9000,FIND(I9000,B9000)+1),"_",""))</f>
        <v>eDNA</v>
      </c>
      <c r="K9000" s="0" t="str">
        <f aca="false">IFERROR(VALUE(SUBSTITUTE(E9000,".",",")),E9000)</f>
        <v>No Ct</v>
      </c>
      <c r="L9000" s="61" t="str">
        <f aca="false">IF(J9000="PosK",SUMIFS(K:K,J:J,"PosK",H:H,H9000),"")</f>
        <v/>
      </c>
      <c r="M9000" s="61" t="str">
        <f aca="false">IF(J9000="PosK",SUMIFS(K:K,J:J,"NegK",H:H,H9000),"")</f>
        <v/>
      </c>
      <c r="N9000" s="61" t="str">
        <f aca="false">IF(J9000="PosK",SUMIFS(K:K,J:J,"eDNA",H:H,H9000),"")</f>
        <v/>
      </c>
      <c r="Q9000" s="62"/>
    </row>
    <row r="9001" customFormat="false" ht="14.25" hidden="false" customHeight="false" outlineLevel="0" collapsed="false">
      <c r="A9001" s="0" t="s">
        <v>760</v>
      </c>
      <c r="B9001" s="52" t="s">
        <v>1027</v>
      </c>
      <c r="C9001" s="52" t="s">
        <v>751</v>
      </c>
      <c r="D9001" s="53" t="n">
        <v>0.1</v>
      </c>
      <c r="E9001" s="53" t="s">
        <v>748</v>
      </c>
      <c r="F9001" s="0" t="s">
        <v>1460</v>
      </c>
      <c r="G9001" s="0" t="str">
        <f aca="false">LEFT(B9001,2)</f>
        <v>26</v>
      </c>
      <c r="H9001" s="0" t="str">
        <f aca="false">I9001&amp;"_"&amp;G9001&amp;"_"&amp;F9001</f>
        <v>StorVandsalamander_26_20190919_DL2019065_NoerreGym_koersel2</v>
      </c>
      <c r="I9001" s="61" t="str">
        <f aca="false">MID(RIGHT(B9001,LEN(B9001)-3),1,FIND("_",RIGHT(B9001,LEN(B9001)-3))-1)</f>
        <v>StorVandsalamander</v>
      </c>
      <c r="J9001" s="61" t="str">
        <f aca="false">TRIM(SUBSTITUTE(RIGHT(B9001,FIND(I9001,B9001)+1),"_",""))</f>
        <v>eDNA</v>
      </c>
      <c r="K9001" s="0" t="str">
        <f aca="false">IFERROR(VALUE(SUBSTITUTE(E9001,".",",")),E9001)</f>
        <v>No Ct</v>
      </c>
      <c r="L9001" s="61" t="str">
        <f aca="false">IF(J9001="PosK",SUMIFS(K:K,J:J,"PosK",H:H,H9001),"")</f>
        <v/>
      </c>
      <c r="M9001" s="61" t="str">
        <f aca="false">IF(J9001="PosK",SUMIFS(K:K,J:J,"NegK",H:H,H9001),"")</f>
        <v/>
      </c>
      <c r="N9001" s="61" t="str">
        <f aca="false">IF(J9001="PosK",SUMIFS(K:K,J:J,"eDNA",H:H,H9001),"")</f>
        <v/>
      </c>
      <c r="P9001" s="62"/>
      <c r="T9001" s="63"/>
      <c r="W9001" s="64"/>
    </row>
    <row r="9002" customFormat="false" ht="14.25" hidden="false" customHeight="false" outlineLevel="0" collapsed="false">
      <c r="A9002" s="0" t="s">
        <v>762</v>
      </c>
      <c r="B9002" s="52" t="s">
        <v>1029</v>
      </c>
      <c r="C9002" s="52" t="s">
        <v>743</v>
      </c>
      <c r="D9002" s="53" t="n">
        <v>0.1</v>
      </c>
      <c r="E9002" s="53" t="n">
        <v>31.66</v>
      </c>
      <c r="F9002" s="0" t="s">
        <v>1460</v>
      </c>
      <c r="G9002" s="0" t="str">
        <f aca="false">LEFT(B9002,2)</f>
        <v>27</v>
      </c>
      <c r="H9002" s="0" t="str">
        <f aca="false">I9002&amp;"_"&amp;G9002&amp;"_"&amp;F9002</f>
        <v>Strandtudse_27_20190919_DL2019065_NoerreGym_koersel2</v>
      </c>
      <c r="I9002" s="61" t="str">
        <f aca="false">MID(RIGHT(B9002,LEN(B9002)-3),1,FIND("_",RIGHT(B9002,LEN(B9002)-3))-1)</f>
        <v>Strandtudse</v>
      </c>
      <c r="J9002" s="61" t="str">
        <f aca="false">TRIM(SUBSTITUTE(RIGHT(B9002,FIND(I9002,B9002)+1),"_",""))</f>
        <v>PosK</v>
      </c>
      <c r="K9002" s="0" t="n">
        <f aca="false">IFERROR(VALUE(SUBSTITUTE(E9002,".",",")),E9002)</f>
        <v>31.66</v>
      </c>
      <c r="L9002" s="61" t="n">
        <f aca="false">IF(J9002="PosK",SUMIFS(K:K,J:J,"PosK",H:H,H9002),"")</f>
        <v>31.66</v>
      </c>
      <c r="M9002" s="61" t="n">
        <f aca="false">IF(J9002="PosK",SUMIFS(K:K,J:J,"NegK",H:H,H9002),"")</f>
        <v>0</v>
      </c>
      <c r="N9002" s="61" t="n">
        <f aca="false">IF(J9002="PosK",SUMIFS(K:K,J:J,"eDNA",H:H,H9002),"")</f>
        <v>0</v>
      </c>
      <c r="P9002" s="62" t="n">
        <f aca="false">IF(K9004="No Ct",0,K9004)</f>
        <v>0</v>
      </c>
      <c r="Q9002" s="62" t="n">
        <f aca="false">IF(K9005="No Ct",0,K9005)</f>
        <v>0</v>
      </c>
      <c r="R9002" s="0" t="str">
        <f aca="false">IF(AND(L9002&gt;0,M9002=0),"Valid","Invalid")</f>
        <v>Valid</v>
      </c>
      <c r="S9002" s="0" t="str">
        <f aca="false">IF(OR(P9002&gt;1,Q9002&gt;1),"Present","Absent")</f>
        <v>Absent</v>
      </c>
      <c r="T9002" s="63" t="str">
        <f aca="false">IF(OR(AND(P9002&gt;1,P9002&lt;41),AND(Q9002&gt;1,Q9002&lt;41)),"Ct&lt;41","Ct&gt;41")</f>
        <v>Ct&gt;41</v>
      </c>
      <c r="U9002" s="0" t="str">
        <f aca="false">I9002</f>
        <v>Strandtudse</v>
      </c>
      <c r="V9002" s="0" t="str">
        <f aca="false">MID(F9002,10,9)</f>
        <v>DL2019065</v>
      </c>
      <c r="W9002" s="64" t="str">
        <f aca="false">V9002&amp;"_"&amp;U9002&amp;"_"&amp;R9002&amp;"_"&amp;S9002&amp;"_"&amp;T9002</f>
        <v>DL2019065_Strandtudse_Valid_Absent_Ct&gt;41</v>
      </c>
    </row>
    <row r="9003" customFormat="false" ht="14.25" hidden="false" customHeight="false" outlineLevel="0" collapsed="false">
      <c r="A9003" s="0" t="s">
        <v>764</v>
      </c>
      <c r="B9003" s="52" t="s">
        <v>1030</v>
      </c>
      <c r="C9003" s="52" t="s">
        <v>747</v>
      </c>
      <c r="D9003" s="53" t="n">
        <v>0.1</v>
      </c>
      <c r="E9003" s="53" t="s">
        <v>748</v>
      </c>
      <c r="F9003" s="0" t="s">
        <v>1460</v>
      </c>
      <c r="G9003" s="0" t="str">
        <f aca="false">LEFT(B9003,2)</f>
        <v>27</v>
      </c>
      <c r="H9003" s="0" t="str">
        <f aca="false">I9003&amp;"_"&amp;G9003&amp;"_"&amp;F9003</f>
        <v>Strandtudse_27_20190919_DL2019065_NoerreGym_koersel2</v>
      </c>
      <c r="I9003" s="61" t="str">
        <f aca="false">MID(RIGHT(B9003,LEN(B9003)-3),1,FIND("_",RIGHT(B9003,LEN(B9003)-3))-1)</f>
        <v>Strandtudse</v>
      </c>
      <c r="J9003" s="61" t="str">
        <f aca="false">TRIM(SUBSTITUTE(RIGHT(B9003,FIND(I9003,B9003)+1),"_",""))</f>
        <v>NegK</v>
      </c>
      <c r="K9003" s="0" t="str">
        <f aca="false">IFERROR(VALUE(SUBSTITUTE(E9003,".",",")),E9003)</f>
        <v>No Ct</v>
      </c>
      <c r="L9003" s="61" t="str">
        <f aca="false">IF(J9003="PosK",SUMIFS(K:K,J:J,"PosK",H:H,H9003),"")</f>
        <v/>
      </c>
      <c r="M9003" s="61" t="str">
        <f aca="false">IF(J9003="PosK",SUMIFS(K:K,J:J,"NegK",H:H,H9003),"")</f>
        <v/>
      </c>
      <c r="N9003" s="61" t="str">
        <f aca="false">IF(J9003="PosK",SUMIFS(K:K,J:J,"eDNA",H:H,H9003),"")</f>
        <v/>
      </c>
    </row>
    <row r="9004" customFormat="false" ht="14.25" hidden="false" customHeight="false" outlineLevel="0" collapsed="false">
      <c r="A9004" s="0" t="s">
        <v>766</v>
      </c>
      <c r="B9004" s="52" t="s">
        <v>1031</v>
      </c>
      <c r="C9004" s="52" t="s">
        <v>751</v>
      </c>
      <c r="D9004" s="53" t="n">
        <v>0.1</v>
      </c>
      <c r="E9004" s="53" t="s">
        <v>748</v>
      </c>
      <c r="F9004" s="0" t="s">
        <v>1460</v>
      </c>
      <c r="G9004" s="0" t="str">
        <f aca="false">LEFT(B9004,2)</f>
        <v>27</v>
      </c>
      <c r="H9004" s="0" t="str">
        <f aca="false">I9004&amp;"_"&amp;G9004&amp;"_"&amp;F9004</f>
        <v>Strandtudse_27_20190919_DL2019065_NoerreGym_koersel2</v>
      </c>
      <c r="I9004" s="61" t="str">
        <f aca="false">MID(RIGHT(B9004,LEN(B9004)-3),1,FIND("_",RIGHT(B9004,LEN(B9004)-3))-1)</f>
        <v>Strandtudse</v>
      </c>
      <c r="J9004" s="61" t="str">
        <f aca="false">TRIM(SUBSTITUTE(RIGHT(B9004,FIND(I9004,B9004)+1),"_",""))</f>
        <v>eDNA</v>
      </c>
      <c r="K9004" s="0" t="str">
        <f aca="false">IFERROR(VALUE(SUBSTITUTE(E9004,".",",")),E9004)</f>
        <v>No Ct</v>
      </c>
      <c r="L9004" s="61" t="str">
        <f aca="false">IF(J9004="PosK",SUMIFS(K:K,J:J,"PosK",H:H,H9004),"")</f>
        <v/>
      </c>
      <c r="M9004" s="61" t="str">
        <f aca="false">IF(J9004="PosK",SUMIFS(K:K,J:J,"NegK",H:H,H9004),"")</f>
        <v/>
      </c>
      <c r="N9004" s="61" t="str">
        <f aca="false">IF(J9004="PosK",SUMIFS(K:K,J:J,"eDNA",H:H,H9004),"")</f>
        <v/>
      </c>
      <c r="Q9004" s="62"/>
    </row>
    <row r="9005" customFormat="false" ht="14.25" hidden="false" customHeight="false" outlineLevel="0" collapsed="false">
      <c r="A9005" s="0" t="s">
        <v>768</v>
      </c>
      <c r="B9005" s="52" t="s">
        <v>1031</v>
      </c>
      <c r="C9005" s="52" t="s">
        <v>751</v>
      </c>
      <c r="D9005" s="53" t="n">
        <v>0.1</v>
      </c>
      <c r="E9005" s="53" t="s">
        <v>748</v>
      </c>
      <c r="F9005" s="0" t="s">
        <v>1460</v>
      </c>
      <c r="G9005" s="0" t="str">
        <f aca="false">LEFT(B9005,2)</f>
        <v>27</v>
      </c>
      <c r="H9005" s="0" t="str">
        <f aca="false">I9005&amp;"_"&amp;G9005&amp;"_"&amp;F9005</f>
        <v>Strandtudse_27_20190919_DL2019065_NoerreGym_koersel2</v>
      </c>
      <c r="I9005" s="61" t="str">
        <f aca="false">MID(RIGHT(B9005,LEN(B9005)-3),1,FIND("_",RIGHT(B9005,LEN(B9005)-3))-1)</f>
        <v>Strandtudse</v>
      </c>
      <c r="J9005" s="61" t="str">
        <f aca="false">TRIM(SUBSTITUTE(RIGHT(B9005,FIND(I9005,B9005)+1),"_",""))</f>
        <v>eDNA</v>
      </c>
      <c r="K9005" s="0" t="str">
        <f aca="false">IFERROR(VALUE(SUBSTITUTE(E9005,".",",")),E9005)</f>
        <v>No Ct</v>
      </c>
      <c r="L9005" s="61" t="str">
        <f aca="false">IF(J9005="PosK",SUMIFS(K:K,J:J,"PosK",H:H,H9005),"")</f>
        <v/>
      </c>
      <c r="M9005" s="61" t="str">
        <f aca="false">IF(J9005="PosK",SUMIFS(K:K,J:J,"NegK",H:H,H9005),"")</f>
        <v/>
      </c>
      <c r="N9005" s="61" t="str">
        <f aca="false">IF(J9005="PosK",SUMIFS(K:K,J:J,"eDNA",H:H,H9005),"")</f>
        <v/>
      </c>
      <c r="P9005" s="62"/>
      <c r="T9005" s="63"/>
      <c r="W9005" s="64"/>
    </row>
    <row r="9006" customFormat="false" ht="14.25" hidden="false" customHeight="false" outlineLevel="0" collapsed="false">
      <c r="A9006" s="0" t="s">
        <v>770</v>
      </c>
      <c r="B9006" s="52" t="s">
        <v>1033</v>
      </c>
      <c r="C9006" s="52" t="s">
        <v>743</v>
      </c>
      <c r="D9006" s="53" t="n">
        <v>0.1</v>
      </c>
      <c r="E9006" s="53" t="s">
        <v>748</v>
      </c>
      <c r="F9006" s="0" t="s">
        <v>1460</v>
      </c>
      <c r="G9006" s="0" t="str">
        <f aca="false">LEFT(B9006,2)</f>
        <v>28</v>
      </c>
      <c r="H9006" s="0" t="str">
        <f aca="false">I9006&amp;"_"&amp;G9006&amp;"_"&amp;F9006</f>
        <v>GroenbrogetTudse_28_20190919_DL2019065_NoerreGym_koersel2</v>
      </c>
      <c r="I9006" s="61" t="str">
        <f aca="false">MID(RIGHT(B9006,LEN(B9006)-3),1,FIND("_",RIGHT(B9006,LEN(B9006)-3))-1)</f>
        <v>GroenbrogetTudse</v>
      </c>
      <c r="J9006" s="61" t="str">
        <f aca="false">TRIM(SUBSTITUTE(RIGHT(B9006,FIND(I9006,B9006)+1),"_",""))</f>
        <v>PosK</v>
      </c>
      <c r="K9006" s="0" t="str">
        <f aca="false">IFERROR(VALUE(SUBSTITUTE(E9006,".",",")),E9006)</f>
        <v>No Ct</v>
      </c>
      <c r="L9006" s="61" t="n">
        <f aca="false">IF(J9006="PosK",SUMIFS(K:K,J:J,"PosK",H:H,H9006),"")</f>
        <v>0</v>
      </c>
      <c r="M9006" s="61" t="n">
        <f aca="false">IF(J9006="PosK",SUMIFS(K:K,J:J,"NegK",H:H,H9006),"")</f>
        <v>0</v>
      </c>
      <c r="N9006" s="61" t="n">
        <f aca="false">IF(J9006="PosK",SUMIFS(K:K,J:J,"eDNA",H:H,H9006),"")</f>
        <v>32.75</v>
      </c>
      <c r="P9006" s="62" t="n">
        <f aca="false">IF(K9008="No Ct",0,K9008)</f>
        <v>0</v>
      </c>
      <c r="Q9006" s="62" t="n">
        <f aca="false">IF(K9009="No Ct",0,K9009)</f>
        <v>32.75</v>
      </c>
      <c r="R9006" s="0" t="str">
        <f aca="false">IF(AND(L9006&gt;0,M9006=0),"Valid","Invalid")</f>
        <v>Invalid</v>
      </c>
      <c r="S9006" s="0" t="str">
        <f aca="false">IF(OR(P9006&gt;1,Q9006&gt;1),"Present","Absent")</f>
        <v>Present</v>
      </c>
      <c r="T9006" s="63" t="str">
        <f aca="false">IF(OR(AND(P9006&gt;1,P9006&lt;41),AND(Q9006&gt;1,Q9006&lt;41)),"Ct&lt;41","Ct&gt;41")</f>
        <v>Ct&lt;41</v>
      </c>
      <c r="U9006" s="0" t="str">
        <f aca="false">I9006</f>
        <v>GroenbrogetTudse</v>
      </c>
      <c r="V9006" s="0" t="str">
        <f aca="false">MID(F9006,10,9)</f>
        <v>DL2019065</v>
      </c>
      <c r="W9006" s="64" t="str">
        <f aca="false">V9006&amp;"_"&amp;U9006&amp;"_"&amp;R9006&amp;"_"&amp;S9006&amp;"_"&amp;T9006</f>
        <v>DL2019065_GroenbrogetTudse_Invalid_Present_Ct&lt;41</v>
      </c>
    </row>
    <row r="9007" customFormat="false" ht="14.25" hidden="false" customHeight="false" outlineLevel="0" collapsed="false">
      <c r="A9007" s="0" t="s">
        <v>772</v>
      </c>
      <c r="B9007" s="52" t="s">
        <v>1034</v>
      </c>
      <c r="C9007" s="52" t="s">
        <v>747</v>
      </c>
      <c r="D9007" s="53" t="n">
        <v>0.1</v>
      </c>
      <c r="E9007" s="53" t="s">
        <v>748</v>
      </c>
      <c r="F9007" s="0" t="s">
        <v>1460</v>
      </c>
      <c r="G9007" s="0" t="str">
        <f aca="false">LEFT(B9007,2)</f>
        <v>28</v>
      </c>
      <c r="H9007" s="0" t="str">
        <f aca="false">I9007&amp;"_"&amp;G9007&amp;"_"&amp;F9007</f>
        <v>GroenbrogetTudse_28_20190919_DL2019065_NoerreGym_koersel2</v>
      </c>
      <c r="I9007" s="61" t="str">
        <f aca="false">MID(RIGHT(B9007,LEN(B9007)-3),1,FIND("_",RIGHT(B9007,LEN(B9007)-3))-1)</f>
        <v>GroenbrogetTudse</v>
      </c>
      <c r="J9007" s="61" t="str">
        <f aca="false">TRIM(SUBSTITUTE(RIGHT(B9007,FIND(I9007,B9007)+1),"_",""))</f>
        <v>NegK</v>
      </c>
      <c r="K9007" s="0" t="str">
        <f aca="false">IFERROR(VALUE(SUBSTITUTE(E9007,".",",")),E9007)</f>
        <v>No Ct</v>
      </c>
      <c r="L9007" s="61" t="str">
        <f aca="false">IF(J9007="PosK",SUMIFS(K:K,J:J,"PosK",H:H,H9007),"")</f>
        <v/>
      </c>
      <c r="M9007" s="61" t="str">
        <f aca="false">IF(J9007="PosK",SUMIFS(K:K,J:J,"NegK",H:H,H9007),"")</f>
        <v/>
      </c>
      <c r="N9007" s="61" t="str">
        <f aca="false">IF(J9007="PosK",SUMIFS(K:K,J:J,"eDNA",H:H,H9007),"")</f>
        <v/>
      </c>
    </row>
    <row r="9008" customFormat="false" ht="14.25" hidden="false" customHeight="false" outlineLevel="0" collapsed="false">
      <c r="A9008" s="0" t="s">
        <v>774</v>
      </c>
      <c r="B9008" s="52" t="s">
        <v>1035</v>
      </c>
      <c r="C9008" s="52" t="s">
        <v>751</v>
      </c>
      <c r="D9008" s="53" t="n">
        <v>0.1</v>
      </c>
      <c r="E9008" s="53" t="s">
        <v>748</v>
      </c>
      <c r="F9008" s="0" t="s">
        <v>1460</v>
      </c>
      <c r="G9008" s="0" t="str">
        <f aca="false">LEFT(B9008,2)</f>
        <v>28</v>
      </c>
      <c r="H9008" s="0" t="str">
        <f aca="false">I9008&amp;"_"&amp;G9008&amp;"_"&amp;F9008</f>
        <v>GroenbrogetTudse_28_20190919_DL2019065_NoerreGym_koersel2</v>
      </c>
      <c r="I9008" s="61" t="str">
        <f aca="false">MID(RIGHT(B9008,LEN(B9008)-3),1,FIND("_",RIGHT(B9008,LEN(B9008)-3))-1)</f>
        <v>GroenbrogetTudse</v>
      </c>
      <c r="J9008" s="61" t="str">
        <f aca="false">TRIM(SUBSTITUTE(RIGHT(B9008,FIND(I9008,B9008)+1),"_",""))</f>
        <v>eDNA</v>
      </c>
      <c r="K9008" s="0" t="str">
        <f aca="false">IFERROR(VALUE(SUBSTITUTE(E9008,".",",")),E9008)</f>
        <v>No Ct</v>
      </c>
      <c r="L9008" s="61" t="str">
        <f aca="false">IF(J9008="PosK",SUMIFS(K:K,J:J,"PosK",H:H,H9008),"")</f>
        <v/>
      </c>
      <c r="M9008" s="61" t="str">
        <f aca="false">IF(J9008="PosK",SUMIFS(K:K,J:J,"NegK",H:H,H9008),"")</f>
        <v/>
      </c>
      <c r="N9008" s="61" t="str">
        <f aca="false">IF(J9008="PosK",SUMIFS(K:K,J:J,"eDNA",H:H,H9008),"")</f>
        <v/>
      </c>
      <c r="Q9008" s="62"/>
    </row>
    <row r="9009" customFormat="false" ht="14.25" hidden="false" customHeight="false" outlineLevel="0" collapsed="false">
      <c r="A9009" s="0" t="s">
        <v>776</v>
      </c>
      <c r="B9009" s="52" t="s">
        <v>1035</v>
      </c>
      <c r="C9009" s="52" t="s">
        <v>751</v>
      </c>
      <c r="D9009" s="53" t="n">
        <v>0.1</v>
      </c>
      <c r="E9009" s="53" t="n">
        <v>32.75</v>
      </c>
      <c r="F9009" s="0" t="s">
        <v>1460</v>
      </c>
      <c r="G9009" s="0" t="str">
        <f aca="false">LEFT(B9009,2)</f>
        <v>28</v>
      </c>
      <c r="H9009" s="0" t="str">
        <f aca="false">I9009&amp;"_"&amp;G9009&amp;"_"&amp;F9009</f>
        <v>GroenbrogetTudse_28_20190919_DL2019065_NoerreGym_koersel2</v>
      </c>
      <c r="I9009" s="61" t="str">
        <f aca="false">MID(RIGHT(B9009,LEN(B9009)-3),1,FIND("_",RIGHT(B9009,LEN(B9009)-3))-1)</f>
        <v>GroenbrogetTudse</v>
      </c>
      <c r="J9009" s="61" t="str">
        <f aca="false">TRIM(SUBSTITUTE(RIGHT(B9009,FIND(I9009,B9009)+1),"_",""))</f>
        <v>eDNA</v>
      </c>
      <c r="K9009" s="0" t="n">
        <f aca="false">IFERROR(VALUE(SUBSTITUTE(E9009,".",",")),E9009)</f>
        <v>32.75</v>
      </c>
      <c r="L9009" s="61" t="str">
        <f aca="false">IF(J9009="PosK",SUMIFS(K:K,J:J,"PosK",H:H,H9009),"")</f>
        <v/>
      </c>
      <c r="M9009" s="61" t="str">
        <f aca="false">IF(J9009="PosK",SUMIFS(K:K,J:J,"NegK",H:H,H9009),"")</f>
        <v/>
      </c>
      <c r="N9009" s="61" t="str">
        <f aca="false">IF(J9009="PosK",SUMIFS(K:K,J:J,"eDNA",H:H,H9009),"")</f>
        <v/>
      </c>
      <c r="P9009" s="62"/>
      <c r="T9009" s="63"/>
      <c r="W9009" s="64"/>
    </row>
    <row r="9010" customFormat="false" ht="14.25" hidden="false" customHeight="false" outlineLevel="0" collapsed="false">
      <c r="A9010" s="0" t="s">
        <v>778</v>
      </c>
      <c r="B9010" s="52" t="s">
        <v>1037</v>
      </c>
      <c r="C9010" s="52" t="s">
        <v>743</v>
      </c>
      <c r="D9010" s="53" t="n">
        <v>0.1</v>
      </c>
      <c r="E9010" s="53" t="n">
        <v>27.8</v>
      </c>
      <c r="F9010" s="0" t="s">
        <v>1460</v>
      </c>
      <c r="G9010" s="0" t="str">
        <f aca="false">LEFT(B9010,2)</f>
        <v>29</v>
      </c>
      <c r="H9010" s="0" t="str">
        <f aca="false">I9010&amp;"_"&amp;G9010&amp;"_"&amp;F9010</f>
        <v>Loevfroe_29_20190919_DL2019065_NoerreGym_koersel2</v>
      </c>
      <c r="I9010" s="61" t="str">
        <f aca="false">MID(RIGHT(B9010,LEN(B9010)-3),1,FIND("_",RIGHT(B9010,LEN(B9010)-3))-1)</f>
        <v>Loevfroe</v>
      </c>
      <c r="J9010" s="61" t="str">
        <f aca="false">TRIM(SUBSTITUTE(RIGHT(B9010,FIND(I9010,B9010)+1),"_",""))</f>
        <v>PosK</v>
      </c>
      <c r="K9010" s="0" t="n">
        <f aca="false">IFERROR(VALUE(SUBSTITUTE(E9010,".",",")),E9010)</f>
        <v>27.8</v>
      </c>
      <c r="L9010" s="61" t="n">
        <f aca="false">IF(J9010="PosK",SUMIFS(K:K,J:J,"PosK",H:H,H9010),"")</f>
        <v>27.8</v>
      </c>
      <c r="M9010" s="61" t="n">
        <f aca="false">IF(J9010="PosK",SUMIFS(K:K,J:J,"NegK",H:H,H9010),"")</f>
        <v>0</v>
      </c>
      <c r="N9010" s="61" t="n">
        <f aca="false">IF(J9010="PosK",SUMIFS(K:K,J:J,"eDNA",H:H,H9010),"")</f>
        <v>0</v>
      </c>
      <c r="P9010" s="62" t="n">
        <f aca="false">IF(K9012="No Ct",0,K9012)</f>
        <v>0</v>
      </c>
      <c r="Q9010" s="62" t="n">
        <f aca="false">IF(K9013="No Ct",0,K9013)</f>
        <v>0</v>
      </c>
      <c r="R9010" s="0" t="str">
        <f aca="false">IF(AND(L9010&gt;0,M9010=0),"Valid","Invalid")</f>
        <v>Valid</v>
      </c>
      <c r="S9010" s="0" t="str">
        <f aca="false">IF(OR(P9010&gt;1,Q9010&gt;1),"Present","Absent")</f>
        <v>Absent</v>
      </c>
      <c r="T9010" s="63" t="str">
        <f aca="false">IF(OR(AND(P9010&gt;1,P9010&lt;41),AND(Q9010&gt;1,Q9010&lt;41)),"Ct&lt;41","Ct&gt;41")</f>
        <v>Ct&gt;41</v>
      </c>
      <c r="U9010" s="0" t="str">
        <f aca="false">I9010</f>
        <v>Loevfroe</v>
      </c>
      <c r="V9010" s="0" t="str">
        <f aca="false">MID(F9010,10,9)</f>
        <v>DL2019065</v>
      </c>
      <c r="W9010" s="64" t="str">
        <f aca="false">V9010&amp;"_"&amp;U9010&amp;"_"&amp;R9010&amp;"_"&amp;S9010&amp;"_"&amp;T9010</f>
        <v>DL2019065_Loevfroe_Valid_Absent_Ct&gt;41</v>
      </c>
    </row>
    <row r="9011" customFormat="false" ht="14.25" hidden="false" customHeight="false" outlineLevel="0" collapsed="false">
      <c r="A9011" s="0" t="s">
        <v>780</v>
      </c>
      <c r="B9011" s="52" t="s">
        <v>1038</v>
      </c>
      <c r="C9011" s="52" t="s">
        <v>747</v>
      </c>
      <c r="D9011" s="53" t="n">
        <v>0.1</v>
      </c>
      <c r="E9011" s="53" t="s">
        <v>748</v>
      </c>
      <c r="F9011" s="0" t="s">
        <v>1460</v>
      </c>
      <c r="G9011" s="0" t="str">
        <f aca="false">LEFT(B9011,2)</f>
        <v>29</v>
      </c>
      <c r="H9011" s="0" t="str">
        <f aca="false">I9011&amp;"_"&amp;G9011&amp;"_"&amp;F9011</f>
        <v>Loevfroe_29_20190919_DL2019065_NoerreGym_koersel2</v>
      </c>
      <c r="I9011" s="61" t="str">
        <f aca="false">MID(RIGHT(B9011,LEN(B9011)-3),1,FIND("_",RIGHT(B9011,LEN(B9011)-3))-1)</f>
        <v>Loevfroe</v>
      </c>
      <c r="J9011" s="61" t="str">
        <f aca="false">TRIM(SUBSTITUTE(RIGHT(B9011,FIND(I9011,B9011)+1),"_",""))</f>
        <v>NegK</v>
      </c>
      <c r="K9011" s="0" t="str">
        <f aca="false">IFERROR(VALUE(SUBSTITUTE(E9011,".",",")),E9011)</f>
        <v>No Ct</v>
      </c>
      <c r="L9011" s="61" t="str">
        <f aca="false">IF(J9011="PosK",SUMIFS(K:K,J:J,"PosK",H:H,H9011),"")</f>
        <v/>
      </c>
      <c r="M9011" s="61" t="str">
        <f aca="false">IF(J9011="PosK",SUMIFS(K:K,J:J,"NegK",H:H,H9011),"")</f>
        <v/>
      </c>
      <c r="N9011" s="61" t="str">
        <f aca="false">IF(J9011="PosK",SUMIFS(K:K,J:J,"eDNA",H:H,H9011),"")</f>
        <v/>
      </c>
    </row>
    <row r="9012" customFormat="false" ht="14.25" hidden="false" customHeight="false" outlineLevel="0" collapsed="false">
      <c r="A9012" s="0" t="s">
        <v>782</v>
      </c>
      <c r="B9012" s="52" t="s">
        <v>1039</v>
      </c>
      <c r="C9012" s="52" t="s">
        <v>751</v>
      </c>
      <c r="D9012" s="53" t="n">
        <v>0.1</v>
      </c>
      <c r="E9012" s="53" t="s">
        <v>748</v>
      </c>
      <c r="F9012" s="0" t="s">
        <v>1460</v>
      </c>
      <c r="G9012" s="0" t="str">
        <f aca="false">LEFT(B9012,2)</f>
        <v>29</v>
      </c>
      <c r="H9012" s="0" t="str">
        <f aca="false">I9012&amp;"_"&amp;G9012&amp;"_"&amp;F9012</f>
        <v>Loevfroe_29_20190919_DL2019065_NoerreGym_koersel2</v>
      </c>
      <c r="I9012" s="61" t="str">
        <f aca="false">MID(RIGHT(B9012,LEN(B9012)-3),1,FIND("_",RIGHT(B9012,LEN(B9012)-3))-1)</f>
        <v>Loevfroe</v>
      </c>
      <c r="J9012" s="61" t="str">
        <f aca="false">TRIM(SUBSTITUTE(RIGHT(B9012,FIND(I9012,B9012)+1),"_",""))</f>
        <v>eDNA</v>
      </c>
      <c r="K9012" s="0" t="str">
        <f aca="false">IFERROR(VALUE(SUBSTITUTE(E9012,".",",")),E9012)</f>
        <v>No Ct</v>
      </c>
      <c r="L9012" s="61" t="str">
        <f aca="false">IF(J9012="PosK",SUMIFS(K:K,J:J,"PosK",H:H,H9012),"")</f>
        <v/>
      </c>
      <c r="M9012" s="61" t="str">
        <f aca="false">IF(J9012="PosK",SUMIFS(K:K,J:J,"NegK",H:H,H9012),"")</f>
        <v/>
      </c>
      <c r="N9012" s="61" t="str">
        <f aca="false">IF(J9012="PosK",SUMIFS(K:K,J:J,"eDNA",H:H,H9012),"")</f>
        <v/>
      </c>
      <c r="Q9012" s="62"/>
    </row>
    <row r="9013" customFormat="false" ht="14.25" hidden="false" customHeight="false" outlineLevel="0" collapsed="false">
      <c r="A9013" s="0" t="s">
        <v>784</v>
      </c>
      <c r="B9013" s="52" t="s">
        <v>1039</v>
      </c>
      <c r="C9013" s="52" t="s">
        <v>751</v>
      </c>
      <c r="D9013" s="53" t="n">
        <v>0.1</v>
      </c>
      <c r="E9013" s="53" t="s">
        <v>748</v>
      </c>
      <c r="F9013" s="0" t="s">
        <v>1460</v>
      </c>
      <c r="G9013" s="0" t="str">
        <f aca="false">LEFT(B9013,2)</f>
        <v>29</v>
      </c>
      <c r="H9013" s="0" t="str">
        <f aca="false">I9013&amp;"_"&amp;G9013&amp;"_"&amp;F9013</f>
        <v>Loevfroe_29_20190919_DL2019065_NoerreGym_koersel2</v>
      </c>
      <c r="I9013" s="61" t="str">
        <f aca="false">MID(RIGHT(B9013,LEN(B9013)-3),1,FIND("_",RIGHT(B9013,LEN(B9013)-3))-1)</f>
        <v>Loevfroe</v>
      </c>
      <c r="J9013" s="61" t="str">
        <f aca="false">TRIM(SUBSTITUTE(RIGHT(B9013,FIND(I9013,B9013)+1),"_",""))</f>
        <v>eDNA</v>
      </c>
      <c r="K9013" s="0" t="str">
        <f aca="false">IFERROR(VALUE(SUBSTITUTE(E9013,".",",")),E9013)</f>
        <v>No Ct</v>
      </c>
      <c r="L9013" s="61" t="str">
        <f aca="false">IF(J9013="PosK",SUMIFS(K:K,J:J,"PosK",H:H,H9013),"")</f>
        <v/>
      </c>
      <c r="M9013" s="61" t="str">
        <f aca="false">IF(J9013="PosK",SUMIFS(K:K,J:J,"NegK",H:H,H9013),"")</f>
        <v/>
      </c>
      <c r="N9013" s="61" t="str">
        <f aca="false">IF(J9013="PosK",SUMIFS(K:K,J:J,"eDNA",H:H,H9013),"")</f>
        <v/>
      </c>
      <c r="P9013" s="62"/>
      <c r="T9013" s="63"/>
      <c r="W9013" s="64"/>
    </row>
    <row r="9014" customFormat="false" ht="14.25" hidden="false" customHeight="false" outlineLevel="0" collapsed="false">
      <c r="A9014" s="0" t="s">
        <v>786</v>
      </c>
      <c r="B9014" s="52" t="s">
        <v>1041</v>
      </c>
      <c r="C9014" s="52" t="s">
        <v>743</v>
      </c>
      <c r="D9014" s="53" t="n">
        <v>0.1</v>
      </c>
      <c r="E9014" s="53" t="s">
        <v>748</v>
      </c>
      <c r="F9014" s="0" t="s">
        <v>1460</v>
      </c>
      <c r="G9014" s="0" t="str">
        <f aca="false">LEFT(B9014,2)</f>
        <v>30</v>
      </c>
      <c r="H9014" s="0" t="str">
        <f aca="false">I9014&amp;"_"&amp;G9014&amp;"_"&amp;F9014</f>
        <v>Klokkefroe_30_20190919_DL2019065_NoerreGym_koersel2</v>
      </c>
      <c r="I9014" s="61" t="str">
        <f aca="false">MID(RIGHT(B9014,LEN(B9014)-3),1,FIND("_",RIGHT(B9014,LEN(B9014)-3))-1)</f>
        <v>Klokkefroe</v>
      </c>
      <c r="J9014" s="61" t="str">
        <f aca="false">TRIM(SUBSTITUTE(RIGHT(B9014,FIND(I9014,B9014)+1),"_",""))</f>
        <v>PosK</v>
      </c>
      <c r="K9014" s="0" t="str">
        <f aca="false">IFERROR(VALUE(SUBSTITUTE(E9014,".",",")),E9014)</f>
        <v>No Ct</v>
      </c>
      <c r="L9014" s="61" t="n">
        <f aca="false">IF(J9014="PosK",SUMIFS(K:K,J:J,"PosK",H:H,H9014),"")</f>
        <v>0</v>
      </c>
      <c r="M9014" s="61" t="n">
        <f aca="false">IF(J9014="PosK",SUMIFS(K:K,J:J,"NegK",H:H,H9014),"")</f>
        <v>0</v>
      </c>
      <c r="N9014" s="61" t="n">
        <f aca="false">IF(J9014="PosK",SUMIFS(K:K,J:J,"eDNA",H:H,H9014),"")</f>
        <v>38.89</v>
      </c>
      <c r="P9014" s="62" t="n">
        <f aca="false">IF(K9016="No Ct",0,K9016)</f>
        <v>0</v>
      </c>
      <c r="Q9014" s="62" t="n">
        <f aca="false">IF(K9017="No Ct",0,K9017)</f>
        <v>38.89</v>
      </c>
      <c r="R9014" s="0" t="str">
        <f aca="false">IF(AND(L9014&gt;0,M9014=0),"Valid","Invalid")</f>
        <v>Invalid</v>
      </c>
      <c r="S9014" s="0" t="str">
        <f aca="false">IF(OR(P9014&gt;1,Q9014&gt;1),"Present","Absent")</f>
        <v>Present</v>
      </c>
      <c r="T9014" s="63" t="str">
        <f aca="false">IF(OR(AND(P9014&gt;1,P9014&lt;41),AND(Q9014&gt;1,Q9014&lt;41)),"Ct&lt;41","Ct&gt;41")</f>
        <v>Ct&lt;41</v>
      </c>
      <c r="U9014" s="0" t="str">
        <f aca="false">I9014</f>
        <v>Klokkefroe</v>
      </c>
      <c r="V9014" s="0" t="str">
        <f aca="false">MID(F9014,10,9)</f>
        <v>DL2019065</v>
      </c>
      <c r="W9014" s="64" t="str">
        <f aca="false">V9014&amp;"_"&amp;U9014&amp;"_"&amp;R9014&amp;"_"&amp;S9014&amp;"_"&amp;T9014</f>
        <v>DL2019065_Klokkefroe_Invalid_Present_Ct&lt;41</v>
      </c>
    </row>
    <row r="9015" customFormat="false" ht="14.25" hidden="false" customHeight="false" outlineLevel="0" collapsed="false">
      <c r="A9015" s="0" t="s">
        <v>788</v>
      </c>
      <c r="B9015" s="52" t="s">
        <v>1042</v>
      </c>
      <c r="C9015" s="52" t="s">
        <v>747</v>
      </c>
      <c r="D9015" s="53" t="n">
        <v>0.1</v>
      </c>
      <c r="E9015" s="53" t="s">
        <v>748</v>
      </c>
      <c r="F9015" s="0" t="s">
        <v>1460</v>
      </c>
      <c r="G9015" s="0" t="str">
        <f aca="false">LEFT(B9015,2)</f>
        <v>30</v>
      </c>
      <c r="H9015" s="0" t="str">
        <f aca="false">I9015&amp;"_"&amp;G9015&amp;"_"&amp;F9015</f>
        <v>Klokkefroe_30_20190919_DL2019065_NoerreGym_koersel2</v>
      </c>
      <c r="I9015" s="61" t="str">
        <f aca="false">MID(RIGHT(B9015,LEN(B9015)-3),1,FIND("_",RIGHT(B9015,LEN(B9015)-3))-1)</f>
        <v>Klokkefroe</v>
      </c>
      <c r="J9015" s="61" t="str">
        <f aca="false">TRIM(SUBSTITUTE(RIGHT(B9015,FIND(I9015,B9015)+1),"_",""))</f>
        <v>NegK</v>
      </c>
      <c r="K9015" s="0" t="str">
        <f aca="false">IFERROR(VALUE(SUBSTITUTE(E9015,".",",")),E9015)</f>
        <v>No Ct</v>
      </c>
      <c r="L9015" s="61" t="str">
        <f aca="false">IF(J9015="PosK",SUMIFS(K:K,J:J,"PosK",H:H,H9015),"")</f>
        <v/>
      </c>
      <c r="M9015" s="61" t="str">
        <f aca="false">IF(J9015="PosK",SUMIFS(K:K,J:J,"NegK",H:H,H9015),"")</f>
        <v/>
      </c>
      <c r="N9015" s="61" t="str">
        <f aca="false">IF(J9015="PosK",SUMIFS(K:K,J:J,"eDNA",H:H,H9015),"")</f>
        <v/>
      </c>
    </row>
    <row r="9016" customFormat="false" ht="14.25" hidden="false" customHeight="false" outlineLevel="0" collapsed="false">
      <c r="A9016" s="0" t="s">
        <v>790</v>
      </c>
      <c r="B9016" s="52" t="s">
        <v>1043</v>
      </c>
      <c r="C9016" s="52" t="s">
        <v>751</v>
      </c>
      <c r="D9016" s="53" t="n">
        <v>0.1</v>
      </c>
      <c r="E9016" s="53" t="s">
        <v>748</v>
      </c>
      <c r="F9016" s="0" t="s">
        <v>1460</v>
      </c>
      <c r="G9016" s="0" t="str">
        <f aca="false">LEFT(B9016,2)</f>
        <v>30</v>
      </c>
      <c r="H9016" s="0" t="str">
        <f aca="false">I9016&amp;"_"&amp;G9016&amp;"_"&amp;F9016</f>
        <v>Klokkefroe_30_20190919_DL2019065_NoerreGym_koersel2</v>
      </c>
      <c r="I9016" s="61" t="str">
        <f aca="false">MID(RIGHT(B9016,LEN(B9016)-3),1,FIND("_",RIGHT(B9016,LEN(B9016)-3))-1)</f>
        <v>Klokkefroe</v>
      </c>
      <c r="J9016" s="61" t="str">
        <f aca="false">TRIM(SUBSTITUTE(RIGHT(B9016,FIND(I9016,B9016)+1),"_",""))</f>
        <v>eDNA</v>
      </c>
      <c r="K9016" s="0" t="str">
        <f aca="false">IFERROR(VALUE(SUBSTITUTE(E9016,".",",")),E9016)</f>
        <v>No Ct</v>
      </c>
      <c r="L9016" s="61" t="str">
        <f aca="false">IF(J9016="PosK",SUMIFS(K:K,J:J,"PosK",H:H,H9016),"")</f>
        <v/>
      </c>
      <c r="M9016" s="61" t="str">
        <f aca="false">IF(J9016="PosK",SUMIFS(K:K,J:J,"NegK",H:H,H9016),"")</f>
        <v/>
      </c>
      <c r="N9016" s="61" t="str">
        <f aca="false">IF(J9016="PosK",SUMIFS(K:K,J:J,"eDNA",H:H,H9016),"")</f>
        <v/>
      </c>
      <c r="Q9016" s="62"/>
    </row>
    <row r="9017" customFormat="false" ht="14.25" hidden="false" customHeight="false" outlineLevel="0" collapsed="false">
      <c r="A9017" s="0" t="s">
        <v>792</v>
      </c>
      <c r="B9017" s="52" t="s">
        <v>1043</v>
      </c>
      <c r="C9017" s="52" t="s">
        <v>751</v>
      </c>
      <c r="D9017" s="53" t="n">
        <v>0.1</v>
      </c>
      <c r="E9017" s="53" t="n">
        <v>38.89</v>
      </c>
      <c r="F9017" s="0" t="s">
        <v>1460</v>
      </c>
      <c r="G9017" s="0" t="str">
        <f aca="false">LEFT(B9017,2)</f>
        <v>30</v>
      </c>
      <c r="H9017" s="0" t="str">
        <f aca="false">I9017&amp;"_"&amp;G9017&amp;"_"&amp;F9017</f>
        <v>Klokkefroe_30_20190919_DL2019065_NoerreGym_koersel2</v>
      </c>
      <c r="I9017" s="61" t="str">
        <f aca="false">MID(RIGHT(B9017,LEN(B9017)-3),1,FIND("_",RIGHT(B9017,LEN(B9017)-3))-1)</f>
        <v>Klokkefroe</v>
      </c>
      <c r="J9017" s="61" t="str">
        <f aca="false">TRIM(SUBSTITUTE(RIGHT(B9017,FIND(I9017,B9017)+1),"_",""))</f>
        <v>eDNA</v>
      </c>
      <c r="K9017" s="0" t="n">
        <f aca="false">IFERROR(VALUE(SUBSTITUTE(E9017,".",",")),E9017)</f>
        <v>38.89</v>
      </c>
      <c r="L9017" s="61" t="str">
        <f aca="false">IF(J9017="PosK",SUMIFS(K:K,J:J,"PosK",H:H,H9017),"")</f>
        <v/>
      </c>
      <c r="M9017" s="61" t="str">
        <f aca="false">IF(J9017="PosK",SUMIFS(K:K,J:J,"NegK",H:H,H9017),"")</f>
        <v/>
      </c>
      <c r="N9017" s="61" t="str">
        <f aca="false">IF(J9017="PosK",SUMIFS(K:K,J:J,"eDNA",H:H,H9017),"")</f>
        <v/>
      </c>
      <c r="P9017" s="62"/>
      <c r="T9017" s="63"/>
      <c r="W9017" s="64"/>
    </row>
    <row r="9018" customFormat="false" ht="14.25" hidden="false" customHeight="false" outlineLevel="0" collapsed="false">
      <c r="A9018" s="0" t="s">
        <v>794</v>
      </c>
      <c r="B9018" s="52" t="s">
        <v>1045</v>
      </c>
      <c r="C9018" s="52" t="s">
        <v>743</v>
      </c>
      <c r="D9018" s="53" t="n">
        <v>0.1</v>
      </c>
      <c r="E9018" s="53" t="s">
        <v>748</v>
      </c>
      <c r="F9018" s="0" t="s">
        <v>1460</v>
      </c>
      <c r="G9018" s="0" t="str">
        <f aca="false">LEFT(B9018,2)</f>
        <v>31</v>
      </c>
      <c r="H9018" s="0" t="str">
        <f aca="false">I9018&amp;"_"&amp;G9018&amp;"_"&amp;F9018</f>
        <v>Bjergsalamander_31_20190919_DL2019065_NoerreGym_koersel2</v>
      </c>
      <c r="I9018" s="61" t="str">
        <f aca="false">MID(RIGHT(B9018,LEN(B9018)-3),1,FIND("_",RIGHT(B9018,LEN(B9018)-3))-1)</f>
        <v>Bjergsalamander</v>
      </c>
      <c r="J9018" s="61" t="str">
        <f aca="false">TRIM(SUBSTITUTE(RIGHT(B9018,FIND(I9018,B9018)+1),"_",""))</f>
        <v>PosK</v>
      </c>
      <c r="K9018" s="0" t="str">
        <f aca="false">IFERROR(VALUE(SUBSTITUTE(E9018,".",",")),E9018)</f>
        <v>No Ct</v>
      </c>
      <c r="L9018" s="61" t="n">
        <f aca="false">IF(J9018="PosK",SUMIFS(K:K,J:J,"PosK",H:H,H9018),"")</f>
        <v>0</v>
      </c>
      <c r="M9018" s="61" t="n">
        <f aca="false">IF(J9018="PosK",SUMIFS(K:K,J:J,"NegK",H:H,H9018),"")</f>
        <v>0</v>
      </c>
      <c r="N9018" s="61" t="n">
        <f aca="false">IF(J9018="PosK",SUMIFS(K:K,J:J,"eDNA",H:H,H9018),"")</f>
        <v>0</v>
      </c>
      <c r="P9018" s="62" t="n">
        <f aca="false">IF(K9020="No Ct",0,K9020)</f>
        <v>0</v>
      </c>
      <c r="Q9018" s="62" t="n">
        <f aca="false">IF(K9021="No Ct",0,K9021)</f>
        <v>0</v>
      </c>
      <c r="R9018" s="0" t="str">
        <f aca="false">IF(AND(L9018&gt;0,M9018=0),"Valid","Invalid")</f>
        <v>Invalid</v>
      </c>
      <c r="S9018" s="0" t="str">
        <f aca="false">IF(OR(P9018&gt;1,Q9018&gt;1),"Present","Absent")</f>
        <v>Absent</v>
      </c>
      <c r="T9018" s="63" t="str">
        <f aca="false">IF(OR(AND(P9018&gt;1,P9018&lt;41),AND(Q9018&gt;1,Q9018&lt;41)),"Ct&lt;41","Ct&gt;41")</f>
        <v>Ct&gt;41</v>
      </c>
      <c r="U9018" s="0" t="str">
        <f aca="false">I9018</f>
        <v>Bjergsalamander</v>
      </c>
      <c r="V9018" s="0" t="str">
        <f aca="false">MID(F9018,10,9)</f>
        <v>DL2019065</v>
      </c>
      <c r="W9018" s="64" t="str">
        <f aca="false">V9018&amp;"_"&amp;U9018&amp;"_"&amp;R9018&amp;"_"&amp;S9018&amp;"_"&amp;T9018</f>
        <v>DL2019065_Bjergsalamander_Invalid_Absent_Ct&gt;41</v>
      </c>
    </row>
    <row r="9019" customFormat="false" ht="14.25" hidden="false" customHeight="false" outlineLevel="0" collapsed="false">
      <c r="A9019" s="0" t="s">
        <v>796</v>
      </c>
      <c r="B9019" s="52" t="s">
        <v>1046</v>
      </c>
      <c r="C9019" s="52" t="s">
        <v>747</v>
      </c>
      <c r="D9019" s="53" t="n">
        <v>0.1</v>
      </c>
      <c r="E9019" s="53" t="s">
        <v>748</v>
      </c>
      <c r="F9019" s="0" t="s">
        <v>1460</v>
      </c>
      <c r="G9019" s="0" t="str">
        <f aca="false">LEFT(B9019,2)</f>
        <v>31</v>
      </c>
      <c r="H9019" s="0" t="str">
        <f aca="false">I9019&amp;"_"&amp;G9019&amp;"_"&amp;F9019</f>
        <v>Bjergsalamander_31_20190919_DL2019065_NoerreGym_koersel2</v>
      </c>
      <c r="I9019" s="61" t="str">
        <f aca="false">MID(RIGHT(B9019,LEN(B9019)-3),1,FIND("_",RIGHT(B9019,LEN(B9019)-3))-1)</f>
        <v>Bjergsalamander</v>
      </c>
      <c r="J9019" s="61" t="str">
        <f aca="false">TRIM(SUBSTITUTE(RIGHT(B9019,FIND(I9019,B9019)+1),"_",""))</f>
        <v>NegK</v>
      </c>
      <c r="K9019" s="0" t="str">
        <f aca="false">IFERROR(VALUE(SUBSTITUTE(E9019,".",",")),E9019)</f>
        <v>No Ct</v>
      </c>
      <c r="L9019" s="61" t="str">
        <f aca="false">IF(J9019="PosK",SUMIFS(K:K,J:J,"PosK",H:H,H9019),"")</f>
        <v/>
      </c>
      <c r="M9019" s="61" t="str">
        <f aca="false">IF(J9019="PosK",SUMIFS(K:K,J:J,"NegK",H:H,H9019),"")</f>
        <v/>
      </c>
      <c r="N9019" s="61" t="str">
        <f aca="false">IF(J9019="PosK",SUMIFS(K:K,J:J,"eDNA",H:H,H9019),"")</f>
        <v/>
      </c>
    </row>
    <row r="9020" customFormat="false" ht="14.25" hidden="false" customHeight="false" outlineLevel="0" collapsed="false">
      <c r="A9020" s="0" t="s">
        <v>798</v>
      </c>
      <c r="B9020" s="52" t="s">
        <v>1047</v>
      </c>
      <c r="C9020" s="52" t="s">
        <v>751</v>
      </c>
      <c r="D9020" s="53" t="n">
        <v>0.1</v>
      </c>
      <c r="E9020" s="53" t="s">
        <v>748</v>
      </c>
      <c r="F9020" s="0" t="s">
        <v>1460</v>
      </c>
      <c r="G9020" s="0" t="str">
        <f aca="false">LEFT(B9020,2)</f>
        <v>31</v>
      </c>
      <c r="H9020" s="0" t="str">
        <f aca="false">I9020&amp;"_"&amp;G9020&amp;"_"&amp;F9020</f>
        <v>Bjergsalamander_31_20190919_DL2019065_NoerreGym_koersel2</v>
      </c>
      <c r="I9020" s="61" t="str">
        <f aca="false">MID(RIGHT(B9020,LEN(B9020)-3),1,FIND("_",RIGHT(B9020,LEN(B9020)-3))-1)</f>
        <v>Bjergsalamander</v>
      </c>
      <c r="J9020" s="61" t="str">
        <f aca="false">TRIM(SUBSTITUTE(RIGHT(B9020,FIND(I9020,B9020)+1),"_",""))</f>
        <v>eDNA</v>
      </c>
      <c r="K9020" s="0" t="str">
        <f aca="false">IFERROR(VALUE(SUBSTITUTE(E9020,".",",")),E9020)</f>
        <v>No Ct</v>
      </c>
      <c r="L9020" s="61" t="str">
        <f aca="false">IF(J9020="PosK",SUMIFS(K:K,J:J,"PosK",H:H,H9020),"")</f>
        <v/>
      </c>
      <c r="M9020" s="61" t="str">
        <f aca="false">IF(J9020="PosK",SUMIFS(K:K,J:J,"NegK",H:H,H9020),"")</f>
        <v/>
      </c>
      <c r="N9020" s="61" t="str">
        <f aca="false">IF(J9020="PosK",SUMIFS(K:K,J:J,"eDNA",H:H,H9020),"")</f>
        <v/>
      </c>
      <c r="Q9020" s="62"/>
    </row>
    <row r="9021" customFormat="false" ht="14.25" hidden="false" customHeight="false" outlineLevel="0" collapsed="false">
      <c r="A9021" s="0" t="s">
        <v>800</v>
      </c>
      <c r="B9021" s="52" t="s">
        <v>1047</v>
      </c>
      <c r="C9021" s="52" t="s">
        <v>751</v>
      </c>
      <c r="D9021" s="53" t="n">
        <v>0.1</v>
      </c>
      <c r="E9021" s="53" t="s">
        <v>748</v>
      </c>
      <c r="F9021" s="0" t="s">
        <v>1460</v>
      </c>
      <c r="G9021" s="0" t="str">
        <f aca="false">LEFT(B9021,2)</f>
        <v>31</v>
      </c>
      <c r="H9021" s="0" t="str">
        <f aca="false">I9021&amp;"_"&amp;G9021&amp;"_"&amp;F9021</f>
        <v>Bjergsalamander_31_20190919_DL2019065_NoerreGym_koersel2</v>
      </c>
      <c r="I9021" s="61" t="str">
        <f aca="false">MID(RIGHT(B9021,LEN(B9021)-3),1,FIND("_",RIGHT(B9021,LEN(B9021)-3))-1)</f>
        <v>Bjergsalamander</v>
      </c>
      <c r="J9021" s="61" t="str">
        <f aca="false">TRIM(SUBSTITUTE(RIGHT(B9021,FIND(I9021,B9021)+1),"_",""))</f>
        <v>eDNA</v>
      </c>
      <c r="K9021" s="0" t="str">
        <f aca="false">IFERROR(VALUE(SUBSTITUTE(E9021,".",",")),E9021)</f>
        <v>No Ct</v>
      </c>
      <c r="L9021" s="61" t="str">
        <f aca="false">IF(J9021="PosK",SUMIFS(K:K,J:J,"PosK",H:H,H9021),"")</f>
        <v/>
      </c>
      <c r="M9021" s="61" t="str">
        <f aca="false">IF(J9021="PosK",SUMIFS(K:K,J:J,"NegK",H:H,H9021),"")</f>
        <v/>
      </c>
      <c r="N9021" s="61" t="str">
        <f aca="false">IF(J9021="PosK",SUMIFS(K:K,J:J,"eDNA",H:H,H9021),"")</f>
        <v/>
      </c>
      <c r="P9021" s="62"/>
      <c r="T9021" s="63"/>
      <c r="W9021" s="64"/>
    </row>
    <row r="9022" customFormat="false" ht="14.25" hidden="false" customHeight="false" outlineLevel="0" collapsed="false">
      <c r="A9022" s="0" t="s">
        <v>802</v>
      </c>
      <c r="B9022" s="52" t="s">
        <v>1049</v>
      </c>
      <c r="C9022" s="52" t="s">
        <v>743</v>
      </c>
      <c r="D9022" s="53" t="n">
        <v>0.1</v>
      </c>
      <c r="E9022" s="53" t="s">
        <v>748</v>
      </c>
      <c r="F9022" s="0" t="s">
        <v>1460</v>
      </c>
      <c r="G9022" s="0" t="str">
        <f aca="false">LEFT(B9022,2)</f>
        <v>32</v>
      </c>
      <c r="H9022" s="0" t="str">
        <f aca="false">I9022&amp;"_"&amp;G9022&amp;"_"&amp;F9022</f>
        <v>Latterfroe_32_20190919_DL2019065_NoerreGym_koersel2</v>
      </c>
      <c r="I9022" s="61" t="str">
        <f aca="false">MID(RIGHT(B9022,LEN(B9022)-3),1,FIND("_",RIGHT(B9022,LEN(B9022)-3))-1)</f>
        <v>Latterfroe</v>
      </c>
      <c r="J9022" s="61" t="str">
        <f aca="false">TRIM(SUBSTITUTE(RIGHT(B9022,FIND(I9022,B9022)+1),"_",""))</f>
        <v>PosK</v>
      </c>
      <c r="K9022" s="0" t="str">
        <f aca="false">IFERROR(VALUE(SUBSTITUTE(E9022,".",",")),E9022)</f>
        <v>No Ct</v>
      </c>
      <c r="L9022" s="61" t="n">
        <f aca="false">IF(J9022="PosK",SUMIFS(K:K,J:J,"PosK",H:H,H9022),"")</f>
        <v>0</v>
      </c>
      <c r="M9022" s="61" t="n">
        <f aca="false">IF(J9022="PosK",SUMIFS(K:K,J:J,"NegK",H:H,H9022),"")</f>
        <v>0</v>
      </c>
      <c r="N9022" s="61" t="n">
        <f aca="false">IF(J9022="PosK",SUMIFS(K:K,J:J,"eDNA",H:H,H9022),"")</f>
        <v>0</v>
      </c>
      <c r="P9022" s="62" t="n">
        <f aca="false">IF(K9024="No Ct",0,K9024)</f>
        <v>0</v>
      </c>
      <c r="Q9022" s="62" t="n">
        <f aca="false">IF(K9025="No Ct",0,K9025)</f>
        <v>0</v>
      </c>
      <c r="R9022" s="0" t="str">
        <f aca="false">IF(AND(L9022&gt;0,M9022=0),"Valid","Invalid")</f>
        <v>Invalid</v>
      </c>
      <c r="S9022" s="0" t="str">
        <f aca="false">IF(OR(P9022&gt;1,Q9022&gt;1),"Present","Absent")</f>
        <v>Absent</v>
      </c>
      <c r="T9022" s="63" t="str">
        <f aca="false">IF(OR(AND(P9022&gt;1,P9022&lt;41),AND(Q9022&gt;1,Q9022&lt;41)),"Ct&lt;41","Ct&gt;41")</f>
        <v>Ct&gt;41</v>
      </c>
      <c r="U9022" s="0" t="str">
        <f aca="false">I9022</f>
        <v>Latterfroe</v>
      </c>
      <c r="V9022" s="0" t="str">
        <f aca="false">MID(F9022,10,9)</f>
        <v>DL2019065</v>
      </c>
      <c r="W9022" s="64" t="str">
        <f aca="false">V9022&amp;"_"&amp;U9022&amp;"_"&amp;R9022&amp;"_"&amp;S9022&amp;"_"&amp;T9022</f>
        <v>DL2019065_Latterfroe_Invalid_Absent_Ct&gt;41</v>
      </c>
    </row>
    <row r="9023" customFormat="false" ht="14.25" hidden="false" customHeight="false" outlineLevel="0" collapsed="false">
      <c r="A9023" s="0" t="s">
        <v>804</v>
      </c>
      <c r="B9023" s="52" t="s">
        <v>1050</v>
      </c>
      <c r="C9023" s="52" t="s">
        <v>747</v>
      </c>
      <c r="D9023" s="53" t="n">
        <v>0.1</v>
      </c>
      <c r="E9023" s="53" t="s">
        <v>748</v>
      </c>
      <c r="F9023" s="0" t="s">
        <v>1460</v>
      </c>
      <c r="G9023" s="0" t="str">
        <f aca="false">LEFT(B9023,2)</f>
        <v>32</v>
      </c>
      <c r="H9023" s="0" t="str">
        <f aca="false">I9023&amp;"_"&amp;G9023&amp;"_"&amp;F9023</f>
        <v>Latterfroe_32_20190919_DL2019065_NoerreGym_koersel2</v>
      </c>
      <c r="I9023" s="61" t="str">
        <f aca="false">MID(RIGHT(B9023,LEN(B9023)-3),1,FIND("_",RIGHT(B9023,LEN(B9023)-3))-1)</f>
        <v>Latterfroe</v>
      </c>
      <c r="J9023" s="61" t="str">
        <f aca="false">TRIM(SUBSTITUTE(RIGHT(B9023,FIND(I9023,B9023)+1),"_",""))</f>
        <v>NegK</v>
      </c>
      <c r="K9023" s="0" t="str">
        <f aca="false">IFERROR(VALUE(SUBSTITUTE(E9023,".",",")),E9023)</f>
        <v>No Ct</v>
      </c>
      <c r="L9023" s="61" t="str">
        <f aca="false">IF(J9023="PosK",SUMIFS(K:K,J:J,"PosK",H:H,H9023),"")</f>
        <v/>
      </c>
      <c r="M9023" s="61" t="str">
        <f aca="false">IF(J9023="PosK",SUMIFS(K:K,J:J,"NegK",H:H,H9023),"")</f>
        <v/>
      </c>
      <c r="N9023" s="61" t="str">
        <f aca="false">IF(J9023="PosK",SUMIFS(K:K,J:J,"eDNA",H:H,H9023),"")</f>
        <v/>
      </c>
    </row>
    <row r="9024" customFormat="false" ht="14.25" hidden="false" customHeight="false" outlineLevel="0" collapsed="false">
      <c r="A9024" s="0" t="s">
        <v>806</v>
      </c>
      <c r="B9024" s="52" t="s">
        <v>1051</v>
      </c>
      <c r="C9024" s="52" t="s">
        <v>751</v>
      </c>
      <c r="D9024" s="53" t="n">
        <v>0.1</v>
      </c>
      <c r="E9024" s="53" t="s">
        <v>748</v>
      </c>
      <c r="F9024" s="0" t="s">
        <v>1460</v>
      </c>
      <c r="G9024" s="0" t="str">
        <f aca="false">LEFT(B9024,2)</f>
        <v>32</v>
      </c>
      <c r="H9024" s="0" t="str">
        <f aca="false">I9024&amp;"_"&amp;G9024&amp;"_"&amp;F9024</f>
        <v>Latterfroe_32_20190919_DL2019065_NoerreGym_koersel2</v>
      </c>
      <c r="I9024" s="61" t="str">
        <f aca="false">MID(RIGHT(B9024,LEN(B9024)-3),1,FIND("_",RIGHT(B9024,LEN(B9024)-3))-1)</f>
        <v>Latterfroe</v>
      </c>
      <c r="J9024" s="61" t="str">
        <f aca="false">TRIM(SUBSTITUTE(RIGHT(B9024,FIND(I9024,B9024)+1),"_",""))</f>
        <v>eDNA</v>
      </c>
      <c r="K9024" s="0" t="str">
        <f aca="false">IFERROR(VALUE(SUBSTITUTE(E9024,".",",")),E9024)</f>
        <v>No Ct</v>
      </c>
      <c r="L9024" s="61" t="str">
        <f aca="false">IF(J9024="PosK",SUMIFS(K:K,J:J,"PosK",H:H,H9024),"")</f>
        <v/>
      </c>
      <c r="M9024" s="61" t="str">
        <f aca="false">IF(J9024="PosK",SUMIFS(K:K,J:J,"NegK",H:H,H9024),"")</f>
        <v/>
      </c>
      <c r="N9024" s="61" t="str">
        <f aca="false">IF(J9024="PosK",SUMIFS(K:K,J:J,"eDNA",H:H,H9024),"")</f>
        <v/>
      </c>
      <c r="Q9024" s="62"/>
    </row>
    <row r="9025" customFormat="false" ht="14.25" hidden="false" customHeight="false" outlineLevel="0" collapsed="false">
      <c r="A9025" s="0" t="s">
        <v>808</v>
      </c>
      <c r="B9025" s="52" t="s">
        <v>1051</v>
      </c>
      <c r="C9025" s="52" t="s">
        <v>751</v>
      </c>
      <c r="D9025" s="53" t="n">
        <v>0.1</v>
      </c>
      <c r="E9025" s="53" t="s">
        <v>748</v>
      </c>
      <c r="F9025" s="0" t="s">
        <v>1460</v>
      </c>
      <c r="G9025" s="0" t="str">
        <f aca="false">LEFT(B9025,2)</f>
        <v>32</v>
      </c>
      <c r="H9025" s="0" t="str">
        <f aca="false">I9025&amp;"_"&amp;G9025&amp;"_"&amp;F9025</f>
        <v>Latterfroe_32_20190919_DL2019065_NoerreGym_koersel2</v>
      </c>
      <c r="I9025" s="61" t="str">
        <f aca="false">MID(RIGHT(B9025,LEN(B9025)-3),1,FIND("_",RIGHT(B9025,LEN(B9025)-3))-1)</f>
        <v>Latterfroe</v>
      </c>
      <c r="J9025" s="61" t="str">
        <f aca="false">TRIM(SUBSTITUTE(RIGHT(B9025,FIND(I9025,B9025)+1),"_",""))</f>
        <v>eDNA</v>
      </c>
      <c r="K9025" s="0" t="str">
        <f aca="false">IFERROR(VALUE(SUBSTITUTE(E9025,".",",")),E9025)</f>
        <v>No Ct</v>
      </c>
      <c r="L9025" s="61" t="str">
        <f aca="false">IF(J9025="PosK",SUMIFS(K:K,J:J,"PosK",H:H,H9025),"")</f>
        <v/>
      </c>
      <c r="M9025" s="61" t="str">
        <f aca="false">IF(J9025="PosK",SUMIFS(K:K,J:J,"NegK",H:H,H9025),"")</f>
        <v/>
      </c>
      <c r="N9025" s="61" t="str">
        <f aca="false">IF(J9025="PosK",SUMIFS(K:K,J:J,"eDNA",H:H,H9025),"")</f>
        <v/>
      </c>
      <c r="P9025" s="62"/>
      <c r="T9025" s="63"/>
      <c r="W9025" s="64"/>
    </row>
    <row r="9026" customFormat="false" ht="14.25" hidden="false" customHeight="false" outlineLevel="0" collapsed="false">
      <c r="A9026" s="0" t="s">
        <v>810</v>
      </c>
      <c r="B9026" s="52" t="s">
        <v>1228</v>
      </c>
      <c r="C9026" s="52" t="s">
        <v>743</v>
      </c>
      <c r="D9026" s="53" t="n">
        <v>0.1</v>
      </c>
      <c r="E9026" s="53" t="n">
        <v>29.15</v>
      </c>
      <c r="F9026" s="0" t="s">
        <v>1460</v>
      </c>
      <c r="G9026" s="0" t="str">
        <f aca="false">LEFT(B9026,2)</f>
        <v>33</v>
      </c>
      <c r="H9026" s="0" t="str">
        <f aca="false">I9026&amp;"_"&amp;G9026&amp;"_"&amp;F9026</f>
        <v>KortbenetGroenFroe_33_20190919_DL2019065_NoerreGym_koersel2</v>
      </c>
      <c r="I9026" s="61" t="str">
        <f aca="false">MID(RIGHT(B9026,LEN(B9026)-3),1,FIND("_",RIGHT(B9026,LEN(B9026)-3))-1)</f>
        <v>KortbenetGroenFroe</v>
      </c>
      <c r="J9026" s="61" t="str">
        <f aca="false">TRIM(SUBSTITUTE(RIGHT(B9026,FIND(I9026,B9026)+1),"_",""))</f>
        <v>PosK</v>
      </c>
      <c r="K9026" s="0" t="n">
        <f aca="false">IFERROR(VALUE(SUBSTITUTE(E9026,".",",")),E9026)</f>
        <v>29.15</v>
      </c>
      <c r="L9026" s="61" t="n">
        <f aca="false">IF(J9026="PosK",SUMIFS(K:K,J:J,"PosK",H:H,H9026),"")</f>
        <v>29.15</v>
      </c>
      <c r="M9026" s="61" t="n">
        <f aca="false">IF(J9026="PosK",SUMIFS(K:K,J:J,"NegK",H:H,H9026),"")</f>
        <v>0</v>
      </c>
      <c r="N9026" s="61" t="n">
        <f aca="false">IF(J9026="PosK",SUMIFS(K:K,J:J,"eDNA",H:H,H9026),"")</f>
        <v>0</v>
      </c>
      <c r="P9026" s="62" t="n">
        <f aca="false">IF(K9028="No Ct",0,K9028)</f>
        <v>0</v>
      </c>
      <c r="Q9026" s="62" t="n">
        <f aca="false">IF(K9029="No Ct",0,K9029)</f>
        <v>0</v>
      </c>
      <c r="R9026" s="0" t="str">
        <f aca="false">IF(AND(L9026&gt;0,M9026=0),"Valid","Invalid")</f>
        <v>Valid</v>
      </c>
      <c r="S9026" s="0" t="str">
        <f aca="false">IF(OR(P9026&gt;1,Q9026&gt;1),"Present","Absent")</f>
        <v>Absent</v>
      </c>
      <c r="T9026" s="63" t="str">
        <f aca="false">IF(OR(AND(P9026&gt;1,P9026&lt;41),AND(Q9026&gt;1,Q9026&lt;41)),"Ct&lt;41","Ct&gt;41")</f>
        <v>Ct&gt;41</v>
      </c>
      <c r="U9026" s="0" t="str">
        <f aca="false">I9026</f>
        <v>KortbenetGroenFroe</v>
      </c>
      <c r="V9026" s="0" t="str">
        <f aca="false">MID(F9026,10,9)</f>
        <v>DL2019065</v>
      </c>
      <c r="W9026" s="64" t="str">
        <f aca="false">V9026&amp;"_"&amp;U9026&amp;"_"&amp;R9026&amp;"_"&amp;S9026&amp;"_"&amp;T9026</f>
        <v>DL2019065_KortbenetGroenFroe_Valid_Absent_Ct&gt;41</v>
      </c>
    </row>
    <row r="9027" customFormat="false" ht="14.25" hidden="false" customHeight="false" outlineLevel="0" collapsed="false">
      <c r="A9027" s="0" t="s">
        <v>812</v>
      </c>
      <c r="B9027" s="52" t="s">
        <v>1229</v>
      </c>
      <c r="C9027" s="52" t="s">
        <v>747</v>
      </c>
      <c r="D9027" s="53" t="n">
        <v>0.1</v>
      </c>
      <c r="E9027" s="53" t="s">
        <v>748</v>
      </c>
      <c r="F9027" s="0" t="s">
        <v>1460</v>
      </c>
      <c r="G9027" s="0" t="str">
        <f aca="false">LEFT(B9027,2)</f>
        <v>33</v>
      </c>
      <c r="H9027" s="0" t="str">
        <f aca="false">I9027&amp;"_"&amp;G9027&amp;"_"&amp;F9027</f>
        <v>KortbenetGroenFroe_33_20190919_DL2019065_NoerreGym_koersel2</v>
      </c>
      <c r="I9027" s="61" t="str">
        <f aca="false">MID(RIGHT(B9027,LEN(B9027)-3),1,FIND("_",RIGHT(B9027,LEN(B9027)-3))-1)</f>
        <v>KortbenetGroenFroe</v>
      </c>
      <c r="J9027" s="61" t="str">
        <f aca="false">TRIM(SUBSTITUTE(RIGHT(B9027,FIND(I9027,B9027)+1),"_",""))</f>
        <v>NegK</v>
      </c>
      <c r="K9027" s="0" t="str">
        <f aca="false">IFERROR(VALUE(SUBSTITUTE(E9027,".",",")),E9027)</f>
        <v>No Ct</v>
      </c>
      <c r="L9027" s="61" t="str">
        <f aca="false">IF(J9027="PosK",SUMIFS(K:K,J:J,"PosK",H:H,H9027),"")</f>
        <v/>
      </c>
      <c r="M9027" s="61" t="str">
        <f aca="false">IF(J9027="PosK",SUMIFS(K:K,J:J,"NegK",H:H,H9027),"")</f>
        <v/>
      </c>
      <c r="N9027" s="61" t="str">
        <f aca="false">IF(J9027="PosK",SUMIFS(K:K,J:J,"eDNA",H:H,H9027),"")</f>
        <v/>
      </c>
    </row>
    <row r="9028" customFormat="false" ht="14.25" hidden="false" customHeight="false" outlineLevel="0" collapsed="false">
      <c r="A9028" s="0" t="s">
        <v>814</v>
      </c>
      <c r="B9028" s="52" t="s">
        <v>1230</v>
      </c>
      <c r="C9028" s="52" t="s">
        <v>751</v>
      </c>
      <c r="D9028" s="53" t="n">
        <v>0.1</v>
      </c>
      <c r="E9028" s="53" t="s">
        <v>748</v>
      </c>
      <c r="F9028" s="0" t="s">
        <v>1460</v>
      </c>
      <c r="G9028" s="0" t="str">
        <f aca="false">LEFT(B9028,2)</f>
        <v>33</v>
      </c>
      <c r="H9028" s="0" t="str">
        <f aca="false">I9028&amp;"_"&amp;G9028&amp;"_"&amp;F9028</f>
        <v>KortbenetGroenFroe_33_20190919_DL2019065_NoerreGym_koersel2</v>
      </c>
      <c r="I9028" s="61" t="str">
        <f aca="false">MID(RIGHT(B9028,LEN(B9028)-3),1,FIND("_",RIGHT(B9028,LEN(B9028)-3))-1)</f>
        <v>KortbenetGroenFroe</v>
      </c>
      <c r="J9028" s="61" t="str">
        <f aca="false">TRIM(SUBSTITUTE(RIGHT(B9028,FIND(I9028,B9028)+1),"_",""))</f>
        <v>eDNA</v>
      </c>
      <c r="K9028" s="0" t="str">
        <f aca="false">IFERROR(VALUE(SUBSTITUTE(E9028,".",",")),E9028)</f>
        <v>No Ct</v>
      </c>
      <c r="L9028" s="61" t="str">
        <f aca="false">IF(J9028="PosK",SUMIFS(K:K,J:J,"PosK",H:H,H9028),"")</f>
        <v/>
      </c>
      <c r="M9028" s="61" t="str">
        <f aca="false">IF(J9028="PosK",SUMIFS(K:K,J:J,"NegK",H:H,H9028),"")</f>
        <v/>
      </c>
      <c r="N9028" s="61" t="str">
        <f aca="false">IF(J9028="PosK",SUMIFS(K:K,J:J,"eDNA",H:H,H9028),"")</f>
        <v/>
      </c>
      <c r="Q9028" s="62"/>
    </row>
    <row r="9029" customFormat="false" ht="14.25" hidden="false" customHeight="false" outlineLevel="0" collapsed="false">
      <c r="A9029" s="0" t="s">
        <v>816</v>
      </c>
      <c r="B9029" s="52" t="s">
        <v>1230</v>
      </c>
      <c r="C9029" s="52" t="s">
        <v>751</v>
      </c>
      <c r="D9029" s="53" t="n">
        <v>0.1</v>
      </c>
      <c r="E9029" s="53" t="s">
        <v>748</v>
      </c>
      <c r="F9029" s="0" t="s">
        <v>1460</v>
      </c>
      <c r="G9029" s="0" t="str">
        <f aca="false">LEFT(B9029,2)</f>
        <v>33</v>
      </c>
      <c r="H9029" s="0" t="str">
        <f aca="false">I9029&amp;"_"&amp;G9029&amp;"_"&amp;F9029</f>
        <v>KortbenetGroenFroe_33_20190919_DL2019065_NoerreGym_koersel2</v>
      </c>
      <c r="I9029" s="61" t="str">
        <f aca="false">MID(RIGHT(B9029,LEN(B9029)-3),1,FIND("_",RIGHT(B9029,LEN(B9029)-3))-1)</f>
        <v>KortbenetGroenFroe</v>
      </c>
      <c r="J9029" s="61" t="str">
        <f aca="false">TRIM(SUBSTITUTE(RIGHT(B9029,FIND(I9029,B9029)+1),"_",""))</f>
        <v>eDNA</v>
      </c>
      <c r="K9029" s="0" t="str">
        <f aca="false">IFERROR(VALUE(SUBSTITUTE(E9029,".",",")),E9029)</f>
        <v>No Ct</v>
      </c>
      <c r="L9029" s="61" t="str">
        <f aca="false">IF(J9029="PosK",SUMIFS(K:K,J:J,"PosK",H:H,H9029),"")</f>
        <v/>
      </c>
      <c r="M9029" s="61" t="str">
        <f aca="false">IF(J9029="PosK",SUMIFS(K:K,J:J,"NegK",H:H,H9029),"")</f>
        <v/>
      </c>
      <c r="N9029" s="61" t="str">
        <f aca="false">IF(J9029="PosK",SUMIFS(K:K,J:J,"eDNA",H:H,H9029),"")</f>
        <v/>
      </c>
      <c r="P9029" s="62"/>
      <c r="T9029" s="63"/>
      <c r="W9029" s="64"/>
    </row>
    <row r="9030" customFormat="false" ht="14.25" hidden="false" customHeight="false" outlineLevel="0" collapsed="false">
      <c r="A9030" s="0" t="s">
        <v>818</v>
      </c>
      <c r="B9030" s="52" t="s">
        <v>1232</v>
      </c>
      <c r="C9030" s="52" t="s">
        <v>743</v>
      </c>
      <c r="D9030" s="53" t="n">
        <v>0.1</v>
      </c>
      <c r="E9030" s="53" t="n">
        <v>38.24</v>
      </c>
      <c r="F9030" s="0" t="s">
        <v>1460</v>
      </c>
      <c r="G9030" s="0" t="str">
        <f aca="false">LEFT(B9030,2)</f>
        <v>34</v>
      </c>
      <c r="H9030" s="0" t="str">
        <f aca="false">I9030&amp;"_"&amp;G9030&amp;"_"&amp;F9030</f>
        <v>Soelvkarusse_34_20190919_DL2019065_NoerreGym_koersel2</v>
      </c>
      <c r="I9030" s="61" t="str">
        <f aca="false">MID(RIGHT(B9030,LEN(B9030)-3),1,FIND("_",RIGHT(B9030,LEN(B9030)-3))-1)</f>
        <v>Soelvkarusse</v>
      </c>
      <c r="J9030" s="61" t="str">
        <f aca="false">TRIM(SUBSTITUTE(RIGHT(B9030,FIND(I9030,B9030)+1),"_",""))</f>
        <v>PosK</v>
      </c>
      <c r="K9030" s="0" t="n">
        <f aca="false">IFERROR(VALUE(SUBSTITUTE(E9030,".",",")),E9030)</f>
        <v>38.24</v>
      </c>
      <c r="L9030" s="61" t="n">
        <f aca="false">IF(J9030="PosK",SUMIFS(K:K,J:J,"PosK",H:H,H9030),"")</f>
        <v>38.24</v>
      </c>
      <c r="M9030" s="61" t="n">
        <f aca="false">IF(J9030="PosK",SUMIFS(K:K,J:J,"NegK",H:H,H9030),"")</f>
        <v>0</v>
      </c>
      <c r="N9030" s="61" t="n">
        <f aca="false">IF(J9030="PosK",SUMIFS(K:K,J:J,"eDNA",H:H,H9030),"")</f>
        <v>37.46</v>
      </c>
      <c r="P9030" s="62" t="n">
        <f aca="false">IF(K9032="No Ct",0,K9032)</f>
        <v>37.46</v>
      </c>
      <c r="Q9030" s="62" t="n">
        <f aca="false">IF(K9033="No Ct",0,K9033)</f>
        <v>0</v>
      </c>
      <c r="R9030" s="0" t="str">
        <f aca="false">IF(AND(L9030&gt;0,M9030=0),"Valid","Invalid")</f>
        <v>Valid</v>
      </c>
      <c r="S9030" s="0" t="str">
        <f aca="false">IF(OR(P9030&gt;1,Q9030&gt;1),"Present","Absent")</f>
        <v>Present</v>
      </c>
      <c r="T9030" s="63" t="str">
        <f aca="false">IF(OR(AND(P9030&gt;1,P9030&lt;41),AND(Q9030&gt;1,Q9030&lt;41)),"Ct&lt;41","Ct&gt;41")</f>
        <v>Ct&lt;41</v>
      </c>
      <c r="U9030" s="0" t="str">
        <f aca="false">I9030</f>
        <v>Soelvkarusse</v>
      </c>
      <c r="V9030" s="0" t="str">
        <f aca="false">MID(F9030,10,9)</f>
        <v>DL2019065</v>
      </c>
      <c r="W9030" s="64" t="str">
        <f aca="false">V9030&amp;"_"&amp;U9030&amp;"_"&amp;R9030&amp;"_"&amp;S9030&amp;"_"&amp;T9030</f>
        <v>DL2019065_Soelvkarusse_Valid_Present_Ct&lt;41</v>
      </c>
    </row>
    <row r="9031" customFormat="false" ht="14.25" hidden="false" customHeight="false" outlineLevel="0" collapsed="false">
      <c r="A9031" s="0" t="s">
        <v>820</v>
      </c>
      <c r="B9031" s="52" t="s">
        <v>1233</v>
      </c>
      <c r="C9031" s="52" t="s">
        <v>747</v>
      </c>
      <c r="D9031" s="53" t="n">
        <v>0.1</v>
      </c>
      <c r="E9031" s="53" t="s">
        <v>748</v>
      </c>
      <c r="F9031" s="0" t="s">
        <v>1460</v>
      </c>
      <c r="G9031" s="0" t="str">
        <f aca="false">LEFT(B9031,2)</f>
        <v>34</v>
      </c>
      <c r="H9031" s="0" t="str">
        <f aca="false">I9031&amp;"_"&amp;G9031&amp;"_"&amp;F9031</f>
        <v>Soelvkarusse_34_20190919_DL2019065_NoerreGym_koersel2</v>
      </c>
      <c r="I9031" s="61" t="str">
        <f aca="false">MID(RIGHT(B9031,LEN(B9031)-3),1,FIND("_",RIGHT(B9031,LEN(B9031)-3))-1)</f>
        <v>Soelvkarusse</v>
      </c>
      <c r="J9031" s="61" t="str">
        <f aca="false">TRIM(SUBSTITUTE(RIGHT(B9031,FIND(I9031,B9031)+1),"_",""))</f>
        <v>NegK</v>
      </c>
      <c r="K9031" s="0" t="str">
        <f aca="false">IFERROR(VALUE(SUBSTITUTE(E9031,".",",")),E9031)</f>
        <v>No Ct</v>
      </c>
      <c r="L9031" s="61" t="str">
        <f aca="false">IF(J9031="PosK",SUMIFS(K:K,J:J,"PosK",H:H,H9031),"")</f>
        <v/>
      </c>
      <c r="M9031" s="61" t="str">
        <f aca="false">IF(J9031="PosK",SUMIFS(K:K,J:J,"NegK",H:H,H9031),"")</f>
        <v/>
      </c>
      <c r="N9031" s="61" t="str">
        <f aca="false">IF(J9031="PosK",SUMIFS(K:K,J:J,"eDNA",H:H,H9031),"")</f>
        <v/>
      </c>
    </row>
    <row r="9032" customFormat="false" ht="14.25" hidden="false" customHeight="false" outlineLevel="0" collapsed="false">
      <c r="A9032" s="0" t="s">
        <v>822</v>
      </c>
      <c r="B9032" s="52" t="s">
        <v>1234</v>
      </c>
      <c r="C9032" s="52" t="s">
        <v>751</v>
      </c>
      <c r="D9032" s="53" t="n">
        <v>0.1</v>
      </c>
      <c r="E9032" s="53" t="n">
        <v>37.46</v>
      </c>
      <c r="F9032" s="0" t="s">
        <v>1460</v>
      </c>
      <c r="G9032" s="0" t="str">
        <f aca="false">LEFT(B9032,2)</f>
        <v>34</v>
      </c>
      <c r="H9032" s="0" t="str">
        <f aca="false">I9032&amp;"_"&amp;G9032&amp;"_"&amp;F9032</f>
        <v>Soelvkarusse_34_20190919_DL2019065_NoerreGym_koersel2</v>
      </c>
      <c r="I9032" s="61" t="str">
        <f aca="false">MID(RIGHT(B9032,LEN(B9032)-3),1,FIND("_",RIGHT(B9032,LEN(B9032)-3))-1)</f>
        <v>Soelvkarusse</v>
      </c>
      <c r="J9032" s="61" t="str">
        <f aca="false">TRIM(SUBSTITUTE(RIGHT(B9032,FIND(I9032,B9032)+1),"_",""))</f>
        <v>eDNA</v>
      </c>
      <c r="K9032" s="0" t="n">
        <f aca="false">IFERROR(VALUE(SUBSTITUTE(E9032,".",",")),E9032)</f>
        <v>37.46</v>
      </c>
      <c r="L9032" s="61" t="str">
        <f aca="false">IF(J9032="PosK",SUMIFS(K:K,J:J,"PosK",H:H,H9032),"")</f>
        <v/>
      </c>
      <c r="M9032" s="61" t="str">
        <f aca="false">IF(J9032="PosK",SUMIFS(K:K,J:J,"NegK",H:H,H9032),"")</f>
        <v/>
      </c>
      <c r="N9032" s="61" t="str">
        <f aca="false">IF(J9032="PosK",SUMIFS(K:K,J:J,"eDNA",H:H,H9032),"")</f>
        <v/>
      </c>
      <c r="Q9032" s="62"/>
    </row>
    <row r="9033" customFormat="false" ht="14.25" hidden="false" customHeight="false" outlineLevel="0" collapsed="false">
      <c r="A9033" s="0" t="s">
        <v>824</v>
      </c>
      <c r="B9033" s="52" t="s">
        <v>1234</v>
      </c>
      <c r="C9033" s="52" t="s">
        <v>751</v>
      </c>
      <c r="D9033" s="53" t="n">
        <v>0.1</v>
      </c>
      <c r="E9033" s="53" t="s">
        <v>748</v>
      </c>
      <c r="F9033" s="0" t="s">
        <v>1460</v>
      </c>
      <c r="G9033" s="0" t="str">
        <f aca="false">LEFT(B9033,2)</f>
        <v>34</v>
      </c>
      <c r="H9033" s="0" t="str">
        <f aca="false">I9033&amp;"_"&amp;G9033&amp;"_"&amp;F9033</f>
        <v>Soelvkarusse_34_20190919_DL2019065_NoerreGym_koersel2</v>
      </c>
      <c r="I9033" s="61" t="str">
        <f aca="false">MID(RIGHT(B9033,LEN(B9033)-3),1,FIND("_",RIGHT(B9033,LEN(B9033)-3))-1)</f>
        <v>Soelvkarusse</v>
      </c>
      <c r="J9033" s="61" t="str">
        <f aca="false">TRIM(SUBSTITUTE(RIGHT(B9033,FIND(I9033,B9033)+1),"_",""))</f>
        <v>eDNA</v>
      </c>
      <c r="K9033" s="0" t="str">
        <f aca="false">IFERROR(VALUE(SUBSTITUTE(E9033,".",",")),E9033)</f>
        <v>No Ct</v>
      </c>
      <c r="L9033" s="61" t="str">
        <f aca="false">IF(J9033="PosK",SUMIFS(K:K,J:J,"PosK",H:H,H9033),"")</f>
        <v/>
      </c>
      <c r="M9033" s="61" t="str">
        <f aca="false">IF(J9033="PosK",SUMIFS(K:K,J:J,"NegK",H:H,H9033),"")</f>
        <v/>
      </c>
      <c r="N9033" s="61" t="str">
        <f aca="false">IF(J9033="PosK",SUMIFS(K:K,J:J,"eDNA",H:H,H9033),"")</f>
        <v/>
      </c>
      <c r="P9033" s="62"/>
      <c r="T9033" s="63"/>
      <c r="W9033" s="64"/>
    </row>
    <row r="9034" customFormat="false" ht="14.25" hidden="false" customHeight="false" outlineLevel="0" collapsed="false">
      <c r="A9034" s="0" t="s">
        <v>741</v>
      </c>
      <c r="B9034" s="52" t="s">
        <v>742</v>
      </c>
      <c r="C9034" s="52" t="s">
        <v>743</v>
      </c>
      <c r="D9034" s="53" t="n">
        <v>0.1</v>
      </c>
      <c r="E9034" s="53" t="n">
        <v>33.18</v>
      </c>
      <c r="F9034" s="0" t="s">
        <v>1461</v>
      </c>
      <c r="G9034" s="0" t="str">
        <f aca="false">LEFT(B9034,2)</f>
        <v>01</v>
      </c>
      <c r="H9034" s="0" t="str">
        <f aca="false">I9034&amp;"_"&amp;G9034&amp;"_"&amp;F9034</f>
        <v>Loegfroe_01_20190924_DL2019050_AlleroedGym_koersel1</v>
      </c>
      <c r="I9034" s="61" t="str">
        <f aca="false">MID(RIGHT(B9034,LEN(B9034)-3),1,FIND("_",RIGHT(B9034,LEN(B9034)-3))-1)</f>
        <v>Loegfroe</v>
      </c>
      <c r="J9034" s="61" t="str">
        <f aca="false">TRIM(SUBSTITUTE(RIGHT(B9034,FIND(I9034,B9034)+1),"_",""))</f>
        <v>PosK</v>
      </c>
      <c r="K9034" s="0" t="n">
        <f aca="false">IFERROR(VALUE(SUBSTITUTE(E9034,".",",")),E9034)</f>
        <v>33.18</v>
      </c>
      <c r="L9034" s="61" t="n">
        <f aca="false">IF(J9034="PosK",SUMIFS(K:K,J:J,"PosK",H:H,H9034),"")</f>
        <v>33.18</v>
      </c>
      <c r="M9034" s="61" t="n">
        <f aca="false">IF(J9034="PosK",SUMIFS(K:K,J:J,"NegK",H:H,H9034),"")</f>
        <v>0</v>
      </c>
      <c r="N9034" s="61" t="n">
        <f aca="false">IF(J9034="PosK",SUMIFS(K:K,J:J,"eDNA",H:H,H9034),"")</f>
        <v>0</v>
      </c>
      <c r="P9034" s="62" t="n">
        <f aca="false">IF(K9036="No Ct",0,K9036)</f>
        <v>0</v>
      </c>
      <c r="Q9034" s="62" t="n">
        <f aca="false">IF(K9037="No Ct",0,K9037)</f>
        <v>0</v>
      </c>
      <c r="R9034" s="0" t="str">
        <f aca="false">IF(AND(L9034&gt;0,M9034=0),"Valid","Invalid")</f>
        <v>Valid</v>
      </c>
      <c r="S9034" s="0" t="str">
        <f aca="false">IF(OR(P9034&gt;1,Q9034&gt;1),"Present","Absent")</f>
        <v>Absent</v>
      </c>
      <c r="T9034" s="63" t="str">
        <f aca="false">IF(OR(AND(P9034&gt;1,P9034&lt;41),AND(Q9034&gt;1,Q9034&lt;41)),"Ct&lt;41","Ct&gt;41")</f>
        <v>Ct&gt;41</v>
      </c>
      <c r="U9034" s="0" t="str">
        <f aca="false">I9034</f>
        <v>Loegfroe</v>
      </c>
      <c r="V9034" s="0" t="str">
        <f aca="false">MID(F9034,10,9)</f>
        <v>DL2019050</v>
      </c>
      <c r="W9034" s="64" t="str">
        <f aca="false">V9034&amp;"_"&amp;U9034&amp;"_"&amp;R9034&amp;"_"&amp;S9034&amp;"_"&amp;T9034</f>
        <v>DL2019050_Loegfroe_Valid_Absent_Ct&gt;41</v>
      </c>
    </row>
    <row r="9035" customFormat="false" ht="14.25" hidden="false" customHeight="false" outlineLevel="0" collapsed="false">
      <c r="A9035" s="0" t="s">
        <v>745</v>
      </c>
      <c r="B9035" s="52" t="s">
        <v>746</v>
      </c>
      <c r="C9035" s="52" t="s">
        <v>747</v>
      </c>
      <c r="D9035" s="53" t="n">
        <v>0.1</v>
      </c>
      <c r="E9035" s="53" t="s">
        <v>748</v>
      </c>
      <c r="F9035" s="0" t="s">
        <v>1461</v>
      </c>
      <c r="G9035" s="0" t="str">
        <f aca="false">LEFT(B9035,2)</f>
        <v>01</v>
      </c>
      <c r="H9035" s="0" t="str">
        <f aca="false">I9035&amp;"_"&amp;G9035&amp;"_"&amp;F9035</f>
        <v>Loegfroe_01_20190924_DL2019050_AlleroedGym_koersel1</v>
      </c>
      <c r="I9035" s="61" t="str">
        <f aca="false">MID(RIGHT(B9035,LEN(B9035)-3),1,FIND("_",RIGHT(B9035,LEN(B9035)-3))-1)</f>
        <v>Loegfroe</v>
      </c>
      <c r="J9035" s="61" t="str">
        <f aca="false">TRIM(SUBSTITUTE(RIGHT(B9035,FIND(I9035,B9035)+1),"_",""))</f>
        <v>NegK</v>
      </c>
      <c r="K9035" s="0" t="str">
        <f aca="false">IFERROR(VALUE(SUBSTITUTE(E9035,".",",")),E9035)</f>
        <v>No Ct</v>
      </c>
      <c r="L9035" s="61" t="str">
        <f aca="false">IF(J9035="PosK",SUMIFS(K:K,J:J,"PosK",H:H,H9035),"")</f>
        <v/>
      </c>
      <c r="M9035" s="61" t="str">
        <f aca="false">IF(J9035="PosK",SUMIFS(K:K,J:J,"NegK",H:H,H9035),"")</f>
        <v/>
      </c>
      <c r="N9035" s="61" t="str">
        <f aca="false">IF(J9035="PosK",SUMIFS(K:K,J:J,"eDNA",H:H,H9035),"")</f>
        <v/>
      </c>
    </row>
    <row r="9036" customFormat="false" ht="14.25" hidden="false" customHeight="false" outlineLevel="0" collapsed="false">
      <c r="A9036" s="0" t="s">
        <v>749</v>
      </c>
      <c r="B9036" s="52" t="s">
        <v>750</v>
      </c>
      <c r="C9036" s="52" t="s">
        <v>751</v>
      </c>
      <c r="D9036" s="53" t="n">
        <v>0.1</v>
      </c>
      <c r="E9036" s="53" t="s">
        <v>748</v>
      </c>
      <c r="F9036" s="0" t="s">
        <v>1461</v>
      </c>
      <c r="G9036" s="0" t="str">
        <f aca="false">LEFT(B9036,2)</f>
        <v>01</v>
      </c>
      <c r="H9036" s="0" t="str">
        <f aca="false">I9036&amp;"_"&amp;G9036&amp;"_"&amp;F9036</f>
        <v>Loegfroe_01_20190924_DL2019050_AlleroedGym_koersel1</v>
      </c>
      <c r="I9036" s="61" t="str">
        <f aca="false">MID(RIGHT(B9036,LEN(B9036)-3),1,FIND("_",RIGHT(B9036,LEN(B9036)-3))-1)</f>
        <v>Loegfroe</v>
      </c>
      <c r="J9036" s="61" t="str">
        <f aca="false">TRIM(SUBSTITUTE(RIGHT(B9036,FIND(I9036,B9036)+1),"_",""))</f>
        <v>eDNA</v>
      </c>
      <c r="K9036" s="0" t="str">
        <f aca="false">IFERROR(VALUE(SUBSTITUTE(E9036,".",",")),E9036)</f>
        <v>No Ct</v>
      </c>
      <c r="L9036" s="61" t="str">
        <f aca="false">IF(J9036="PosK",SUMIFS(K:K,J:J,"PosK",H:H,H9036),"")</f>
        <v/>
      </c>
      <c r="M9036" s="61" t="str">
        <f aca="false">IF(J9036="PosK",SUMIFS(K:K,J:J,"NegK",H:H,H9036),"")</f>
        <v/>
      </c>
      <c r="N9036" s="61" t="str">
        <f aca="false">IF(J9036="PosK",SUMIFS(K:K,J:J,"eDNA",H:H,H9036),"")</f>
        <v/>
      </c>
      <c r="Q9036" s="62"/>
    </row>
    <row r="9037" customFormat="false" ht="14.25" hidden="false" customHeight="false" outlineLevel="0" collapsed="false">
      <c r="A9037" s="0" t="s">
        <v>752</v>
      </c>
      <c r="B9037" s="52" t="s">
        <v>750</v>
      </c>
      <c r="C9037" s="52" t="s">
        <v>751</v>
      </c>
      <c r="D9037" s="53" t="n">
        <v>0.1</v>
      </c>
      <c r="E9037" s="53" t="s">
        <v>748</v>
      </c>
      <c r="F9037" s="0" t="s">
        <v>1461</v>
      </c>
      <c r="G9037" s="0" t="str">
        <f aca="false">LEFT(B9037,2)</f>
        <v>01</v>
      </c>
      <c r="H9037" s="0" t="str">
        <f aca="false">I9037&amp;"_"&amp;G9037&amp;"_"&amp;F9037</f>
        <v>Loegfroe_01_20190924_DL2019050_AlleroedGym_koersel1</v>
      </c>
      <c r="I9037" s="61" t="str">
        <f aca="false">MID(RIGHT(B9037,LEN(B9037)-3),1,FIND("_",RIGHT(B9037,LEN(B9037)-3))-1)</f>
        <v>Loegfroe</v>
      </c>
      <c r="J9037" s="61" t="str">
        <f aca="false">TRIM(SUBSTITUTE(RIGHT(B9037,FIND(I9037,B9037)+1),"_",""))</f>
        <v>eDNA</v>
      </c>
      <c r="K9037" s="0" t="str">
        <f aca="false">IFERROR(VALUE(SUBSTITUTE(E9037,".",",")),E9037)</f>
        <v>No Ct</v>
      </c>
      <c r="L9037" s="61" t="str">
        <f aca="false">IF(J9037="PosK",SUMIFS(K:K,J:J,"PosK",H:H,H9037),"")</f>
        <v/>
      </c>
      <c r="M9037" s="61" t="str">
        <f aca="false">IF(J9037="PosK",SUMIFS(K:K,J:J,"NegK",H:H,H9037),"")</f>
        <v/>
      </c>
      <c r="N9037" s="61" t="str">
        <f aca="false">IF(J9037="PosK",SUMIFS(K:K,J:J,"eDNA",H:H,H9037),"")</f>
        <v/>
      </c>
      <c r="P9037" s="62"/>
      <c r="T9037" s="63"/>
      <c r="W9037" s="64"/>
    </row>
    <row r="9038" customFormat="false" ht="14.25" hidden="false" customHeight="false" outlineLevel="0" collapsed="false">
      <c r="A9038" s="0" t="s">
        <v>754</v>
      </c>
      <c r="B9038" s="52" t="s">
        <v>755</v>
      </c>
      <c r="C9038" s="52" t="s">
        <v>743</v>
      </c>
      <c r="D9038" s="53" t="n">
        <v>0.1</v>
      </c>
      <c r="E9038" s="53" t="n">
        <v>33.18</v>
      </c>
      <c r="F9038" s="0" t="s">
        <v>1461</v>
      </c>
      <c r="G9038" s="0" t="str">
        <f aca="false">LEFT(B9038,2)</f>
        <v>02</v>
      </c>
      <c r="H9038" s="0" t="str">
        <f aca="false">I9038&amp;"_"&amp;G9038&amp;"_"&amp;F9038</f>
        <v>StorVandsalamander_02_20190924_DL2019050_AlleroedGym_koersel1</v>
      </c>
      <c r="I9038" s="61" t="str">
        <f aca="false">MID(RIGHT(B9038,LEN(B9038)-3),1,FIND("_",RIGHT(B9038,LEN(B9038)-3))-1)</f>
        <v>StorVandsalamander</v>
      </c>
      <c r="J9038" s="61" t="str">
        <f aca="false">TRIM(SUBSTITUTE(RIGHT(B9038,FIND(I9038,B9038)+1),"_",""))</f>
        <v>PosK</v>
      </c>
      <c r="K9038" s="0" t="n">
        <f aca="false">IFERROR(VALUE(SUBSTITUTE(E9038,".",",")),E9038)</f>
        <v>33.18</v>
      </c>
      <c r="L9038" s="61" t="n">
        <f aca="false">IF(J9038="PosK",SUMIFS(K:K,J:J,"PosK",H:H,H9038),"")</f>
        <v>33.18</v>
      </c>
      <c r="M9038" s="61" t="n">
        <f aca="false">IF(J9038="PosK",SUMIFS(K:K,J:J,"NegK",H:H,H9038),"")</f>
        <v>0</v>
      </c>
      <c r="N9038" s="61" t="n">
        <f aca="false">IF(J9038="PosK",SUMIFS(K:K,J:J,"eDNA",H:H,H9038),"")</f>
        <v>0</v>
      </c>
      <c r="P9038" s="62" t="n">
        <f aca="false">IF(K9040="No Ct",0,K9040)</f>
        <v>0</v>
      </c>
      <c r="Q9038" s="62" t="n">
        <f aca="false">IF(K9041="No Ct",0,K9041)</f>
        <v>0</v>
      </c>
      <c r="R9038" s="0" t="str">
        <f aca="false">IF(AND(L9038&gt;0,M9038=0),"Valid","Invalid")</f>
        <v>Valid</v>
      </c>
      <c r="S9038" s="0" t="str">
        <f aca="false">IF(OR(P9038&gt;1,Q9038&gt;1),"Present","Absent")</f>
        <v>Absent</v>
      </c>
      <c r="T9038" s="63" t="str">
        <f aca="false">IF(OR(AND(P9038&gt;1,P9038&lt;41),AND(Q9038&gt;1,Q9038&lt;41)),"Ct&lt;41","Ct&gt;41")</f>
        <v>Ct&gt;41</v>
      </c>
      <c r="U9038" s="0" t="str">
        <f aca="false">I9038</f>
        <v>StorVandsalamander</v>
      </c>
      <c r="V9038" s="0" t="str">
        <f aca="false">MID(F9038,10,9)</f>
        <v>DL2019050</v>
      </c>
      <c r="W9038" s="64" t="str">
        <f aca="false">V9038&amp;"_"&amp;U9038&amp;"_"&amp;R9038&amp;"_"&amp;S9038&amp;"_"&amp;T9038</f>
        <v>DL2019050_StorVandsalamander_Valid_Absent_Ct&gt;41</v>
      </c>
    </row>
    <row r="9039" customFormat="false" ht="14.25" hidden="false" customHeight="false" outlineLevel="0" collapsed="false">
      <c r="A9039" s="0" t="s">
        <v>756</v>
      </c>
      <c r="B9039" s="52" t="s">
        <v>757</v>
      </c>
      <c r="C9039" s="52" t="s">
        <v>747</v>
      </c>
      <c r="D9039" s="53" t="n">
        <v>0.1</v>
      </c>
      <c r="E9039" s="53" t="s">
        <v>748</v>
      </c>
      <c r="F9039" s="0" t="s">
        <v>1461</v>
      </c>
      <c r="G9039" s="0" t="str">
        <f aca="false">LEFT(B9039,2)</f>
        <v>02</v>
      </c>
      <c r="H9039" s="0" t="str">
        <f aca="false">I9039&amp;"_"&amp;G9039&amp;"_"&amp;F9039</f>
        <v>StorVandsalamander_02_20190924_DL2019050_AlleroedGym_koersel1</v>
      </c>
      <c r="I9039" s="61" t="str">
        <f aca="false">MID(RIGHT(B9039,LEN(B9039)-3),1,FIND("_",RIGHT(B9039,LEN(B9039)-3))-1)</f>
        <v>StorVandsalamander</v>
      </c>
      <c r="J9039" s="61" t="str">
        <f aca="false">TRIM(SUBSTITUTE(RIGHT(B9039,FIND(I9039,B9039)+1),"_",""))</f>
        <v>NegK</v>
      </c>
      <c r="K9039" s="0" t="str">
        <f aca="false">IFERROR(VALUE(SUBSTITUTE(E9039,".",",")),E9039)</f>
        <v>No Ct</v>
      </c>
      <c r="L9039" s="61" t="str">
        <f aca="false">IF(J9039="PosK",SUMIFS(K:K,J:J,"PosK",H:H,H9039),"")</f>
        <v/>
      </c>
      <c r="M9039" s="61" t="str">
        <f aca="false">IF(J9039="PosK",SUMIFS(K:K,J:J,"NegK",H:H,H9039),"")</f>
        <v/>
      </c>
      <c r="N9039" s="61" t="str">
        <f aca="false">IF(J9039="PosK",SUMIFS(K:K,J:J,"eDNA",H:H,H9039),"")</f>
        <v/>
      </c>
    </row>
    <row r="9040" customFormat="false" ht="14.25" hidden="false" customHeight="false" outlineLevel="0" collapsed="false">
      <c r="A9040" s="0" t="s">
        <v>758</v>
      </c>
      <c r="B9040" s="52" t="s">
        <v>759</v>
      </c>
      <c r="C9040" s="52" t="s">
        <v>751</v>
      </c>
      <c r="D9040" s="53" t="n">
        <v>0.1</v>
      </c>
      <c r="E9040" s="53" t="s">
        <v>748</v>
      </c>
      <c r="F9040" s="0" t="s">
        <v>1461</v>
      </c>
      <c r="G9040" s="0" t="str">
        <f aca="false">LEFT(B9040,2)</f>
        <v>02</v>
      </c>
      <c r="H9040" s="0" t="str">
        <f aca="false">I9040&amp;"_"&amp;G9040&amp;"_"&amp;F9040</f>
        <v>StorVandsalamander_02_20190924_DL2019050_AlleroedGym_koersel1</v>
      </c>
      <c r="I9040" s="61" t="str">
        <f aca="false">MID(RIGHT(B9040,LEN(B9040)-3),1,FIND("_",RIGHT(B9040,LEN(B9040)-3))-1)</f>
        <v>StorVandsalamander</v>
      </c>
      <c r="J9040" s="61" t="str">
        <f aca="false">TRIM(SUBSTITUTE(RIGHT(B9040,FIND(I9040,B9040)+1),"_",""))</f>
        <v>eDNA</v>
      </c>
      <c r="K9040" s="0" t="str">
        <f aca="false">IFERROR(VALUE(SUBSTITUTE(E9040,".",",")),E9040)</f>
        <v>No Ct</v>
      </c>
      <c r="L9040" s="61" t="str">
        <f aca="false">IF(J9040="PosK",SUMIFS(K:K,J:J,"PosK",H:H,H9040),"")</f>
        <v/>
      </c>
      <c r="M9040" s="61" t="str">
        <f aca="false">IF(J9040="PosK",SUMIFS(K:K,J:J,"NegK",H:H,H9040),"")</f>
        <v/>
      </c>
      <c r="N9040" s="61" t="str">
        <f aca="false">IF(J9040="PosK",SUMIFS(K:K,J:J,"eDNA",H:H,H9040),"")</f>
        <v/>
      </c>
      <c r="Q9040" s="62"/>
    </row>
    <row r="9041" customFormat="false" ht="14.25" hidden="false" customHeight="false" outlineLevel="0" collapsed="false">
      <c r="A9041" s="0" t="s">
        <v>760</v>
      </c>
      <c r="B9041" s="52" t="s">
        <v>759</v>
      </c>
      <c r="C9041" s="52" t="s">
        <v>751</v>
      </c>
      <c r="D9041" s="53" t="n">
        <v>0.1</v>
      </c>
      <c r="E9041" s="53" t="s">
        <v>748</v>
      </c>
      <c r="F9041" s="0" t="s">
        <v>1461</v>
      </c>
      <c r="G9041" s="0" t="str">
        <f aca="false">LEFT(B9041,2)</f>
        <v>02</v>
      </c>
      <c r="H9041" s="0" t="str">
        <f aca="false">I9041&amp;"_"&amp;G9041&amp;"_"&amp;F9041</f>
        <v>StorVandsalamander_02_20190924_DL2019050_AlleroedGym_koersel1</v>
      </c>
      <c r="I9041" s="61" t="str">
        <f aca="false">MID(RIGHT(B9041,LEN(B9041)-3),1,FIND("_",RIGHT(B9041,LEN(B9041)-3))-1)</f>
        <v>StorVandsalamander</v>
      </c>
      <c r="J9041" s="61" t="str">
        <f aca="false">TRIM(SUBSTITUTE(RIGHT(B9041,FIND(I9041,B9041)+1),"_",""))</f>
        <v>eDNA</v>
      </c>
      <c r="K9041" s="0" t="str">
        <f aca="false">IFERROR(VALUE(SUBSTITUTE(E9041,".",",")),E9041)</f>
        <v>No Ct</v>
      </c>
      <c r="L9041" s="61" t="str">
        <f aca="false">IF(J9041="PosK",SUMIFS(K:K,J:J,"PosK",H:H,H9041),"")</f>
        <v/>
      </c>
      <c r="M9041" s="61" t="str">
        <f aca="false">IF(J9041="PosK",SUMIFS(K:K,J:J,"NegK",H:H,H9041),"")</f>
        <v/>
      </c>
      <c r="N9041" s="61" t="str">
        <f aca="false">IF(J9041="PosK",SUMIFS(K:K,J:J,"eDNA",H:H,H9041),"")</f>
        <v/>
      </c>
      <c r="P9041" s="62"/>
      <c r="T9041" s="63"/>
      <c r="W9041" s="64"/>
    </row>
    <row r="9042" customFormat="false" ht="14.25" hidden="false" customHeight="false" outlineLevel="0" collapsed="false">
      <c r="A9042" s="0" t="s">
        <v>762</v>
      </c>
      <c r="B9042" s="52" t="s">
        <v>763</v>
      </c>
      <c r="C9042" s="52" t="s">
        <v>743</v>
      </c>
      <c r="D9042" s="53" t="n">
        <v>0.1</v>
      </c>
      <c r="E9042" s="53" t="n">
        <v>33.16</v>
      </c>
      <c r="F9042" s="0" t="s">
        <v>1461</v>
      </c>
      <c r="G9042" s="0" t="str">
        <f aca="false">LEFT(B9042,2)</f>
        <v>03</v>
      </c>
      <c r="H9042" s="0" t="str">
        <f aca="false">I9042&amp;"_"&amp;G9042&amp;"_"&amp;F9042</f>
        <v>Strandtudse_03_20190924_DL2019050_AlleroedGym_koersel1</v>
      </c>
      <c r="I9042" s="61" t="str">
        <f aca="false">MID(RIGHT(B9042,LEN(B9042)-3),1,FIND("_",RIGHT(B9042,LEN(B9042)-3))-1)</f>
        <v>Strandtudse</v>
      </c>
      <c r="J9042" s="61" t="str">
        <f aca="false">TRIM(SUBSTITUTE(RIGHT(B9042,FIND(I9042,B9042)+1),"_",""))</f>
        <v>PosK</v>
      </c>
      <c r="K9042" s="0" t="n">
        <f aca="false">IFERROR(VALUE(SUBSTITUTE(E9042,".",",")),E9042)</f>
        <v>33.16</v>
      </c>
      <c r="L9042" s="61" t="n">
        <f aca="false">IF(J9042="PosK",SUMIFS(K:K,J:J,"PosK",H:H,H9042),"")</f>
        <v>33.16</v>
      </c>
      <c r="M9042" s="61" t="n">
        <f aca="false">IF(J9042="PosK",SUMIFS(K:K,J:J,"NegK",H:H,H9042),"")</f>
        <v>0</v>
      </c>
      <c r="N9042" s="61" t="n">
        <f aca="false">IF(J9042="PosK",SUMIFS(K:K,J:J,"eDNA",H:H,H9042),"")</f>
        <v>0</v>
      </c>
      <c r="P9042" s="62" t="n">
        <f aca="false">IF(K9044="No Ct",0,K9044)</f>
        <v>0</v>
      </c>
      <c r="Q9042" s="62" t="n">
        <f aca="false">IF(K9045="No Ct",0,K9045)</f>
        <v>0</v>
      </c>
      <c r="R9042" s="0" t="str">
        <f aca="false">IF(AND(L9042&gt;0,M9042=0),"Valid","Invalid")</f>
        <v>Valid</v>
      </c>
      <c r="S9042" s="0" t="str">
        <f aca="false">IF(OR(P9042&gt;1,Q9042&gt;1),"Present","Absent")</f>
        <v>Absent</v>
      </c>
      <c r="T9042" s="63" t="str">
        <f aca="false">IF(OR(AND(P9042&gt;1,P9042&lt;41),AND(Q9042&gt;1,Q9042&lt;41)),"Ct&lt;41","Ct&gt;41")</f>
        <v>Ct&gt;41</v>
      </c>
      <c r="U9042" s="0" t="str">
        <f aca="false">I9042</f>
        <v>Strandtudse</v>
      </c>
      <c r="V9042" s="0" t="str">
        <f aca="false">MID(F9042,10,9)</f>
        <v>DL2019050</v>
      </c>
      <c r="W9042" s="64" t="str">
        <f aca="false">V9042&amp;"_"&amp;U9042&amp;"_"&amp;R9042&amp;"_"&amp;S9042&amp;"_"&amp;T9042</f>
        <v>DL2019050_Strandtudse_Valid_Absent_Ct&gt;41</v>
      </c>
    </row>
    <row r="9043" customFormat="false" ht="14.25" hidden="false" customHeight="false" outlineLevel="0" collapsed="false">
      <c r="A9043" s="0" t="s">
        <v>764</v>
      </c>
      <c r="B9043" s="52" t="s">
        <v>765</v>
      </c>
      <c r="C9043" s="52" t="s">
        <v>747</v>
      </c>
      <c r="D9043" s="53" t="n">
        <v>0.1</v>
      </c>
      <c r="E9043" s="53" t="s">
        <v>748</v>
      </c>
      <c r="F9043" s="0" t="s">
        <v>1461</v>
      </c>
      <c r="G9043" s="0" t="str">
        <f aca="false">LEFT(B9043,2)</f>
        <v>03</v>
      </c>
      <c r="H9043" s="0" t="str">
        <f aca="false">I9043&amp;"_"&amp;G9043&amp;"_"&amp;F9043</f>
        <v>Strandtudse_03_20190924_DL2019050_AlleroedGym_koersel1</v>
      </c>
      <c r="I9043" s="61" t="str">
        <f aca="false">MID(RIGHT(B9043,LEN(B9043)-3),1,FIND("_",RIGHT(B9043,LEN(B9043)-3))-1)</f>
        <v>Strandtudse</v>
      </c>
      <c r="J9043" s="61" t="str">
        <f aca="false">TRIM(SUBSTITUTE(RIGHT(B9043,FIND(I9043,B9043)+1),"_",""))</f>
        <v>NegK</v>
      </c>
      <c r="K9043" s="0" t="str">
        <f aca="false">IFERROR(VALUE(SUBSTITUTE(E9043,".",",")),E9043)</f>
        <v>No Ct</v>
      </c>
      <c r="L9043" s="61" t="str">
        <f aca="false">IF(J9043="PosK",SUMIFS(K:K,J:J,"PosK",H:H,H9043),"")</f>
        <v/>
      </c>
      <c r="M9043" s="61" t="str">
        <f aca="false">IF(J9043="PosK",SUMIFS(K:K,J:J,"NegK",H:H,H9043),"")</f>
        <v/>
      </c>
      <c r="N9043" s="61" t="str">
        <f aca="false">IF(J9043="PosK",SUMIFS(K:K,J:J,"eDNA",H:H,H9043),"")</f>
        <v/>
      </c>
    </row>
    <row r="9044" customFormat="false" ht="14.25" hidden="false" customHeight="false" outlineLevel="0" collapsed="false">
      <c r="A9044" s="0" t="s">
        <v>766</v>
      </c>
      <c r="B9044" s="52" t="s">
        <v>767</v>
      </c>
      <c r="C9044" s="52" t="s">
        <v>751</v>
      </c>
      <c r="D9044" s="53" t="n">
        <v>0.1</v>
      </c>
      <c r="E9044" s="53" t="s">
        <v>748</v>
      </c>
      <c r="F9044" s="0" t="s">
        <v>1461</v>
      </c>
      <c r="G9044" s="0" t="str">
        <f aca="false">LEFT(B9044,2)</f>
        <v>03</v>
      </c>
      <c r="H9044" s="0" t="str">
        <f aca="false">I9044&amp;"_"&amp;G9044&amp;"_"&amp;F9044</f>
        <v>Strandtudse_03_20190924_DL2019050_AlleroedGym_koersel1</v>
      </c>
      <c r="I9044" s="61" t="str">
        <f aca="false">MID(RIGHT(B9044,LEN(B9044)-3),1,FIND("_",RIGHT(B9044,LEN(B9044)-3))-1)</f>
        <v>Strandtudse</v>
      </c>
      <c r="J9044" s="61" t="str">
        <f aca="false">TRIM(SUBSTITUTE(RIGHT(B9044,FIND(I9044,B9044)+1),"_",""))</f>
        <v>eDNA</v>
      </c>
      <c r="K9044" s="0" t="str">
        <f aca="false">IFERROR(VALUE(SUBSTITUTE(E9044,".",",")),E9044)</f>
        <v>No Ct</v>
      </c>
      <c r="L9044" s="61" t="str">
        <f aca="false">IF(J9044="PosK",SUMIFS(K:K,J:J,"PosK",H:H,H9044),"")</f>
        <v/>
      </c>
      <c r="M9044" s="61" t="str">
        <f aca="false">IF(J9044="PosK",SUMIFS(K:K,J:J,"NegK",H:H,H9044),"")</f>
        <v/>
      </c>
      <c r="N9044" s="61" t="str">
        <f aca="false">IF(J9044="PosK",SUMIFS(K:K,J:J,"eDNA",H:H,H9044),"")</f>
        <v/>
      </c>
      <c r="Q9044" s="62"/>
    </row>
    <row r="9045" customFormat="false" ht="14.25" hidden="false" customHeight="false" outlineLevel="0" collapsed="false">
      <c r="A9045" s="0" t="s">
        <v>768</v>
      </c>
      <c r="B9045" s="52" t="s">
        <v>767</v>
      </c>
      <c r="C9045" s="52" t="s">
        <v>751</v>
      </c>
      <c r="D9045" s="53" t="n">
        <v>0.1</v>
      </c>
      <c r="E9045" s="53" t="s">
        <v>748</v>
      </c>
      <c r="F9045" s="0" t="s">
        <v>1461</v>
      </c>
      <c r="G9045" s="0" t="str">
        <f aca="false">LEFT(B9045,2)</f>
        <v>03</v>
      </c>
      <c r="H9045" s="0" t="str">
        <f aca="false">I9045&amp;"_"&amp;G9045&amp;"_"&amp;F9045</f>
        <v>Strandtudse_03_20190924_DL2019050_AlleroedGym_koersel1</v>
      </c>
      <c r="I9045" s="61" t="str">
        <f aca="false">MID(RIGHT(B9045,LEN(B9045)-3),1,FIND("_",RIGHT(B9045,LEN(B9045)-3))-1)</f>
        <v>Strandtudse</v>
      </c>
      <c r="J9045" s="61" t="str">
        <f aca="false">TRIM(SUBSTITUTE(RIGHT(B9045,FIND(I9045,B9045)+1),"_",""))</f>
        <v>eDNA</v>
      </c>
      <c r="K9045" s="0" t="str">
        <f aca="false">IFERROR(VALUE(SUBSTITUTE(E9045,".",",")),E9045)</f>
        <v>No Ct</v>
      </c>
      <c r="L9045" s="61" t="str">
        <f aca="false">IF(J9045="PosK",SUMIFS(K:K,J:J,"PosK",H:H,H9045),"")</f>
        <v/>
      </c>
      <c r="M9045" s="61" t="str">
        <f aca="false">IF(J9045="PosK",SUMIFS(K:K,J:J,"NegK",H:H,H9045),"")</f>
        <v/>
      </c>
      <c r="N9045" s="61" t="str">
        <f aca="false">IF(J9045="PosK",SUMIFS(K:K,J:J,"eDNA",H:H,H9045),"")</f>
        <v/>
      </c>
      <c r="P9045" s="62"/>
      <c r="T9045" s="63"/>
      <c r="W9045" s="64"/>
    </row>
    <row r="9046" customFormat="false" ht="14.25" hidden="false" customHeight="false" outlineLevel="0" collapsed="false">
      <c r="A9046" s="0" t="s">
        <v>770</v>
      </c>
      <c r="B9046" s="52" t="s">
        <v>771</v>
      </c>
      <c r="C9046" s="52" t="s">
        <v>743</v>
      </c>
      <c r="D9046" s="53" t="n">
        <v>0.1</v>
      </c>
      <c r="E9046" s="53" t="n">
        <v>31.32</v>
      </c>
      <c r="F9046" s="0" t="s">
        <v>1461</v>
      </c>
      <c r="G9046" s="0" t="str">
        <f aca="false">LEFT(B9046,2)</f>
        <v>04</v>
      </c>
      <c r="H9046" s="0" t="str">
        <f aca="false">I9046&amp;"_"&amp;G9046&amp;"_"&amp;F9046</f>
        <v>GroenbrogetTudse_04_20190924_DL2019050_AlleroedGym_koersel1</v>
      </c>
      <c r="I9046" s="61" t="str">
        <f aca="false">MID(RIGHT(B9046,LEN(B9046)-3),1,FIND("_",RIGHT(B9046,LEN(B9046)-3))-1)</f>
        <v>GroenbrogetTudse</v>
      </c>
      <c r="J9046" s="61" t="str">
        <f aca="false">TRIM(SUBSTITUTE(RIGHT(B9046,FIND(I9046,B9046)+1),"_",""))</f>
        <v>PosK</v>
      </c>
      <c r="K9046" s="0" t="n">
        <f aca="false">IFERROR(VALUE(SUBSTITUTE(E9046,".",",")),E9046)</f>
        <v>31.32</v>
      </c>
      <c r="L9046" s="61" t="n">
        <f aca="false">IF(J9046="PosK",SUMIFS(K:K,J:J,"PosK",H:H,H9046),"")</f>
        <v>31.32</v>
      </c>
      <c r="M9046" s="61" t="n">
        <f aca="false">IF(J9046="PosK",SUMIFS(K:K,J:J,"NegK",H:H,H9046),"")</f>
        <v>0</v>
      </c>
      <c r="N9046" s="61" t="n">
        <f aca="false">IF(J9046="PosK",SUMIFS(K:K,J:J,"eDNA",H:H,H9046),"")</f>
        <v>0</v>
      </c>
      <c r="P9046" s="62" t="n">
        <f aca="false">IF(K9048="No Ct",0,K9048)</f>
        <v>0</v>
      </c>
      <c r="Q9046" s="62" t="n">
        <f aca="false">IF(K9049="No Ct",0,K9049)</f>
        <v>0</v>
      </c>
      <c r="R9046" s="0" t="str">
        <f aca="false">IF(AND(L9046&gt;0,M9046=0),"Valid","Invalid")</f>
        <v>Valid</v>
      </c>
      <c r="S9046" s="0" t="str">
        <f aca="false">IF(OR(P9046&gt;1,Q9046&gt;1),"Present","Absent")</f>
        <v>Absent</v>
      </c>
      <c r="T9046" s="63" t="str">
        <f aca="false">IF(OR(AND(P9046&gt;1,P9046&lt;41),AND(Q9046&gt;1,Q9046&lt;41)),"Ct&lt;41","Ct&gt;41")</f>
        <v>Ct&gt;41</v>
      </c>
      <c r="U9046" s="0" t="str">
        <f aca="false">I9046</f>
        <v>GroenbrogetTudse</v>
      </c>
      <c r="V9046" s="0" t="str">
        <f aca="false">MID(F9046,10,9)</f>
        <v>DL2019050</v>
      </c>
      <c r="W9046" s="64" t="str">
        <f aca="false">V9046&amp;"_"&amp;U9046&amp;"_"&amp;R9046&amp;"_"&amp;S9046&amp;"_"&amp;T9046</f>
        <v>DL2019050_GroenbrogetTudse_Valid_Absent_Ct&gt;41</v>
      </c>
    </row>
    <row r="9047" customFormat="false" ht="14.25" hidden="false" customHeight="false" outlineLevel="0" collapsed="false">
      <c r="A9047" s="0" t="s">
        <v>772</v>
      </c>
      <c r="B9047" s="52" t="s">
        <v>773</v>
      </c>
      <c r="C9047" s="52" t="s">
        <v>747</v>
      </c>
      <c r="D9047" s="53" t="n">
        <v>0.1</v>
      </c>
      <c r="E9047" s="53" t="s">
        <v>748</v>
      </c>
      <c r="F9047" s="0" t="s">
        <v>1461</v>
      </c>
      <c r="G9047" s="0" t="str">
        <f aca="false">LEFT(B9047,2)</f>
        <v>04</v>
      </c>
      <c r="H9047" s="0" t="str">
        <f aca="false">I9047&amp;"_"&amp;G9047&amp;"_"&amp;F9047</f>
        <v>GroenbrogetTudse_04_20190924_DL2019050_AlleroedGym_koersel1</v>
      </c>
      <c r="I9047" s="61" t="str">
        <f aca="false">MID(RIGHT(B9047,LEN(B9047)-3),1,FIND("_",RIGHT(B9047,LEN(B9047)-3))-1)</f>
        <v>GroenbrogetTudse</v>
      </c>
      <c r="J9047" s="61" t="str">
        <f aca="false">TRIM(SUBSTITUTE(RIGHT(B9047,FIND(I9047,B9047)+1),"_",""))</f>
        <v>NegK</v>
      </c>
      <c r="K9047" s="0" t="str">
        <f aca="false">IFERROR(VALUE(SUBSTITUTE(E9047,".",",")),E9047)</f>
        <v>No Ct</v>
      </c>
      <c r="L9047" s="61" t="str">
        <f aca="false">IF(J9047="PosK",SUMIFS(K:K,J:J,"PosK",H:H,H9047),"")</f>
        <v/>
      </c>
      <c r="M9047" s="61" t="str">
        <f aca="false">IF(J9047="PosK",SUMIFS(K:K,J:J,"NegK",H:H,H9047),"")</f>
        <v/>
      </c>
      <c r="N9047" s="61" t="str">
        <f aca="false">IF(J9047="PosK",SUMIFS(K:K,J:J,"eDNA",H:H,H9047),"")</f>
        <v/>
      </c>
    </row>
    <row r="9048" customFormat="false" ht="14.25" hidden="false" customHeight="false" outlineLevel="0" collapsed="false">
      <c r="A9048" s="0" t="s">
        <v>774</v>
      </c>
      <c r="B9048" s="52" t="s">
        <v>775</v>
      </c>
      <c r="C9048" s="52" t="s">
        <v>751</v>
      </c>
      <c r="D9048" s="53" t="n">
        <v>0.1</v>
      </c>
      <c r="E9048" s="53" t="s">
        <v>748</v>
      </c>
      <c r="F9048" s="0" t="s">
        <v>1461</v>
      </c>
      <c r="G9048" s="0" t="str">
        <f aca="false">LEFT(B9048,2)</f>
        <v>04</v>
      </c>
      <c r="H9048" s="0" t="str">
        <f aca="false">I9048&amp;"_"&amp;G9048&amp;"_"&amp;F9048</f>
        <v>GroenbrogetTudse_04_20190924_DL2019050_AlleroedGym_koersel1</v>
      </c>
      <c r="I9048" s="61" t="str">
        <f aca="false">MID(RIGHT(B9048,LEN(B9048)-3),1,FIND("_",RIGHT(B9048,LEN(B9048)-3))-1)</f>
        <v>GroenbrogetTudse</v>
      </c>
      <c r="J9048" s="61" t="str">
        <f aca="false">TRIM(SUBSTITUTE(RIGHT(B9048,FIND(I9048,B9048)+1),"_",""))</f>
        <v>eDNA</v>
      </c>
      <c r="K9048" s="0" t="str">
        <f aca="false">IFERROR(VALUE(SUBSTITUTE(E9048,".",",")),E9048)</f>
        <v>No Ct</v>
      </c>
      <c r="L9048" s="61" t="str">
        <f aca="false">IF(J9048="PosK",SUMIFS(K:K,J:J,"PosK",H:H,H9048),"")</f>
        <v/>
      </c>
      <c r="M9048" s="61" t="str">
        <f aca="false">IF(J9048="PosK",SUMIFS(K:K,J:J,"NegK",H:H,H9048),"")</f>
        <v/>
      </c>
      <c r="N9048" s="61" t="str">
        <f aca="false">IF(J9048="PosK",SUMIFS(K:K,J:J,"eDNA",H:H,H9048),"")</f>
        <v/>
      </c>
      <c r="Q9048" s="62"/>
    </row>
    <row r="9049" customFormat="false" ht="14.25" hidden="false" customHeight="false" outlineLevel="0" collapsed="false">
      <c r="A9049" s="0" t="s">
        <v>776</v>
      </c>
      <c r="B9049" s="52" t="s">
        <v>775</v>
      </c>
      <c r="C9049" s="52" t="s">
        <v>751</v>
      </c>
      <c r="D9049" s="53" t="n">
        <v>0.1</v>
      </c>
      <c r="E9049" s="53" t="s">
        <v>748</v>
      </c>
      <c r="F9049" s="0" t="s">
        <v>1461</v>
      </c>
      <c r="G9049" s="0" t="str">
        <f aca="false">LEFT(B9049,2)</f>
        <v>04</v>
      </c>
      <c r="H9049" s="0" t="str">
        <f aca="false">I9049&amp;"_"&amp;G9049&amp;"_"&amp;F9049</f>
        <v>GroenbrogetTudse_04_20190924_DL2019050_AlleroedGym_koersel1</v>
      </c>
      <c r="I9049" s="61" t="str">
        <f aca="false">MID(RIGHT(B9049,LEN(B9049)-3),1,FIND("_",RIGHT(B9049,LEN(B9049)-3))-1)</f>
        <v>GroenbrogetTudse</v>
      </c>
      <c r="J9049" s="61" t="str">
        <f aca="false">TRIM(SUBSTITUTE(RIGHT(B9049,FIND(I9049,B9049)+1),"_",""))</f>
        <v>eDNA</v>
      </c>
      <c r="K9049" s="0" t="str">
        <f aca="false">IFERROR(VALUE(SUBSTITUTE(E9049,".",",")),E9049)</f>
        <v>No Ct</v>
      </c>
      <c r="L9049" s="61" t="str">
        <f aca="false">IF(J9049="PosK",SUMIFS(K:K,J:J,"PosK",H:H,H9049),"")</f>
        <v/>
      </c>
      <c r="M9049" s="61" t="str">
        <f aca="false">IF(J9049="PosK",SUMIFS(K:K,J:J,"NegK",H:H,H9049),"")</f>
        <v/>
      </c>
      <c r="N9049" s="61" t="str">
        <f aca="false">IF(J9049="PosK",SUMIFS(K:K,J:J,"eDNA",H:H,H9049),"")</f>
        <v/>
      </c>
      <c r="P9049" s="62"/>
      <c r="T9049" s="63"/>
      <c r="W9049" s="64"/>
    </row>
    <row r="9050" customFormat="false" ht="14.25" hidden="false" customHeight="false" outlineLevel="0" collapsed="false">
      <c r="A9050" s="0" t="s">
        <v>778</v>
      </c>
      <c r="B9050" s="52" t="s">
        <v>779</v>
      </c>
      <c r="C9050" s="52" t="s">
        <v>743</v>
      </c>
      <c r="D9050" s="53" t="n">
        <v>0.1</v>
      </c>
      <c r="E9050" s="53" t="n">
        <v>27.12</v>
      </c>
      <c r="F9050" s="0" t="s">
        <v>1461</v>
      </c>
      <c r="G9050" s="0" t="str">
        <f aca="false">LEFT(B9050,2)</f>
        <v>05</v>
      </c>
      <c r="H9050" s="0" t="str">
        <f aca="false">I9050&amp;"_"&amp;G9050&amp;"_"&amp;F9050</f>
        <v>Loevfroe_05_20190924_DL2019050_AlleroedGym_koersel1</v>
      </c>
      <c r="I9050" s="61" t="str">
        <f aca="false">MID(RIGHT(B9050,LEN(B9050)-3),1,FIND("_",RIGHT(B9050,LEN(B9050)-3))-1)</f>
        <v>Loevfroe</v>
      </c>
      <c r="J9050" s="61" t="str">
        <f aca="false">TRIM(SUBSTITUTE(RIGHT(B9050,FIND(I9050,B9050)+1),"_",""))</f>
        <v>PosK</v>
      </c>
      <c r="K9050" s="0" t="n">
        <f aca="false">IFERROR(VALUE(SUBSTITUTE(E9050,".",",")),E9050)</f>
        <v>27.12</v>
      </c>
      <c r="L9050" s="61" t="n">
        <f aca="false">IF(J9050="PosK",SUMIFS(K:K,J:J,"PosK",H:H,H9050),"")</f>
        <v>27.12</v>
      </c>
      <c r="M9050" s="61" t="n">
        <f aca="false">IF(J9050="PosK",SUMIFS(K:K,J:J,"NegK",H:H,H9050),"")</f>
        <v>0</v>
      </c>
      <c r="N9050" s="61" t="n">
        <f aca="false">IF(J9050="PosK",SUMIFS(K:K,J:J,"eDNA",H:H,H9050),"")</f>
        <v>0</v>
      </c>
      <c r="P9050" s="62" t="n">
        <f aca="false">IF(K9052="No Ct",0,K9052)</f>
        <v>0</v>
      </c>
      <c r="Q9050" s="62" t="n">
        <f aca="false">IF(K9053="No Ct",0,K9053)</f>
        <v>0</v>
      </c>
      <c r="R9050" s="0" t="str">
        <f aca="false">IF(AND(L9050&gt;0,M9050=0),"Valid","Invalid")</f>
        <v>Valid</v>
      </c>
      <c r="S9050" s="0" t="str">
        <f aca="false">IF(OR(P9050&gt;1,Q9050&gt;1),"Present","Absent")</f>
        <v>Absent</v>
      </c>
      <c r="T9050" s="63" t="str">
        <f aca="false">IF(OR(AND(P9050&gt;1,P9050&lt;41),AND(Q9050&gt;1,Q9050&lt;41)),"Ct&lt;41","Ct&gt;41")</f>
        <v>Ct&gt;41</v>
      </c>
      <c r="U9050" s="0" t="str">
        <f aca="false">I9050</f>
        <v>Loevfroe</v>
      </c>
      <c r="V9050" s="0" t="str">
        <f aca="false">MID(F9050,10,9)</f>
        <v>DL2019050</v>
      </c>
      <c r="W9050" s="64" t="str">
        <f aca="false">V9050&amp;"_"&amp;U9050&amp;"_"&amp;R9050&amp;"_"&amp;S9050&amp;"_"&amp;T9050</f>
        <v>DL2019050_Loevfroe_Valid_Absent_Ct&gt;41</v>
      </c>
    </row>
    <row r="9051" customFormat="false" ht="14.25" hidden="false" customHeight="false" outlineLevel="0" collapsed="false">
      <c r="A9051" s="0" t="s">
        <v>780</v>
      </c>
      <c r="B9051" s="52" t="s">
        <v>781</v>
      </c>
      <c r="C9051" s="52" t="s">
        <v>747</v>
      </c>
      <c r="D9051" s="53" t="n">
        <v>0.1</v>
      </c>
      <c r="E9051" s="53" t="s">
        <v>748</v>
      </c>
      <c r="F9051" s="0" t="s">
        <v>1461</v>
      </c>
      <c r="G9051" s="0" t="str">
        <f aca="false">LEFT(B9051,2)</f>
        <v>05</v>
      </c>
      <c r="H9051" s="0" t="str">
        <f aca="false">I9051&amp;"_"&amp;G9051&amp;"_"&amp;F9051</f>
        <v>Loevfroe_05_20190924_DL2019050_AlleroedGym_koersel1</v>
      </c>
      <c r="I9051" s="61" t="str">
        <f aca="false">MID(RIGHT(B9051,LEN(B9051)-3),1,FIND("_",RIGHT(B9051,LEN(B9051)-3))-1)</f>
        <v>Loevfroe</v>
      </c>
      <c r="J9051" s="61" t="str">
        <f aca="false">TRIM(SUBSTITUTE(RIGHT(B9051,FIND(I9051,B9051)+1),"_",""))</f>
        <v>NegK</v>
      </c>
      <c r="K9051" s="0" t="str">
        <f aca="false">IFERROR(VALUE(SUBSTITUTE(E9051,".",",")),E9051)</f>
        <v>No Ct</v>
      </c>
      <c r="L9051" s="61" t="str">
        <f aca="false">IF(J9051="PosK",SUMIFS(K:K,J:J,"PosK",H:H,H9051),"")</f>
        <v/>
      </c>
      <c r="M9051" s="61" t="str">
        <f aca="false">IF(J9051="PosK",SUMIFS(K:K,J:J,"NegK",H:H,H9051),"")</f>
        <v/>
      </c>
      <c r="N9051" s="61" t="str">
        <f aca="false">IF(J9051="PosK",SUMIFS(K:K,J:J,"eDNA",H:H,H9051),"")</f>
        <v/>
      </c>
    </row>
    <row r="9052" customFormat="false" ht="14.25" hidden="false" customHeight="false" outlineLevel="0" collapsed="false">
      <c r="A9052" s="0" t="s">
        <v>782</v>
      </c>
      <c r="B9052" s="52" t="s">
        <v>783</v>
      </c>
      <c r="C9052" s="52" t="s">
        <v>751</v>
      </c>
      <c r="D9052" s="53" t="n">
        <v>0.1</v>
      </c>
      <c r="E9052" s="53" t="s">
        <v>748</v>
      </c>
      <c r="F9052" s="0" t="s">
        <v>1461</v>
      </c>
      <c r="G9052" s="0" t="str">
        <f aca="false">LEFT(B9052,2)</f>
        <v>05</v>
      </c>
      <c r="H9052" s="0" t="str">
        <f aca="false">I9052&amp;"_"&amp;G9052&amp;"_"&amp;F9052</f>
        <v>Loevfroe_05_20190924_DL2019050_AlleroedGym_koersel1</v>
      </c>
      <c r="I9052" s="61" t="str">
        <f aca="false">MID(RIGHT(B9052,LEN(B9052)-3),1,FIND("_",RIGHT(B9052,LEN(B9052)-3))-1)</f>
        <v>Loevfroe</v>
      </c>
      <c r="J9052" s="61" t="str">
        <f aca="false">TRIM(SUBSTITUTE(RIGHT(B9052,FIND(I9052,B9052)+1),"_",""))</f>
        <v>eDNA</v>
      </c>
      <c r="K9052" s="0" t="str">
        <f aca="false">IFERROR(VALUE(SUBSTITUTE(E9052,".",",")),E9052)</f>
        <v>No Ct</v>
      </c>
      <c r="L9052" s="61" t="str">
        <f aca="false">IF(J9052="PosK",SUMIFS(K:K,J:J,"PosK",H:H,H9052),"")</f>
        <v/>
      </c>
      <c r="M9052" s="61" t="str">
        <f aca="false">IF(J9052="PosK",SUMIFS(K:K,J:J,"NegK",H:H,H9052),"")</f>
        <v/>
      </c>
      <c r="N9052" s="61" t="str">
        <f aca="false">IF(J9052="PosK",SUMIFS(K:K,J:J,"eDNA",H:H,H9052),"")</f>
        <v/>
      </c>
      <c r="Q9052" s="62"/>
    </row>
    <row r="9053" customFormat="false" ht="14.25" hidden="false" customHeight="false" outlineLevel="0" collapsed="false">
      <c r="A9053" s="0" t="s">
        <v>784</v>
      </c>
      <c r="B9053" s="52" t="s">
        <v>783</v>
      </c>
      <c r="C9053" s="52" t="s">
        <v>751</v>
      </c>
      <c r="D9053" s="53" t="n">
        <v>0.1</v>
      </c>
      <c r="E9053" s="53" t="s">
        <v>748</v>
      </c>
      <c r="F9053" s="0" t="s">
        <v>1461</v>
      </c>
      <c r="G9053" s="0" t="str">
        <f aca="false">LEFT(B9053,2)</f>
        <v>05</v>
      </c>
      <c r="H9053" s="0" t="str">
        <f aca="false">I9053&amp;"_"&amp;G9053&amp;"_"&amp;F9053</f>
        <v>Loevfroe_05_20190924_DL2019050_AlleroedGym_koersel1</v>
      </c>
      <c r="I9053" s="61" t="str">
        <f aca="false">MID(RIGHT(B9053,LEN(B9053)-3),1,FIND("_",RIGHT(B9053,LEN(B9053)-3))-1)</f>
        <v>Loevfroe</v>
      </c>
      <c r="J9053" s="61" t="str">
        <f aca="false">TRIM(SUBSTITUTE(RIGHT(B9053,FIND(I9053,B9053)+1),"_",""))</f>
        <v>eDNA</v>
      </c>
      <c r="K9053" s="0" t="str">
        <f aca="false">IFERROR(VALUE(SUBSTITUTE(E9053,".",",")),E9053)</f>
        <v>No Ct</v>
      </c>
      <c r="L9053" s="61" t="str">
        <f aca="false">IF(J9053="PosK",SUMIFS(K:K,J:J,"PosK",H:H,H9053),"")</f>
        <v/>
      </c>
      <c r="M9053" s="61" t="str">
        <f aca="false">IF(J9053="PosK",SUMIFS(K:K,J:J,"NegK",H:H,H9053),"")</f>
        <v/>
      </c>
      <c r="N9053" s="61" t="str">
        <f aca="false">IF(J9053="PosK",SUMIFS(K:K,J:J,"eDNA",H:H,H9053),"")</f>
        <v/>
      </c>
      <c r="P9053" s="62"/>
      <c r="T9053" s="63"/>
      <c r="W9053" s="64"/>
    </row>
    <row r="9054" customFormat="false" ht="14.25" hidden="false" customHeight="false" outlineLevel="0" collapsed="false">
      <c r="A9054" s="0" t="s">
        <v>786</v>
      </c>
      <c r="B9054" s="52" t="s">
        <v>787</v>
      </c>
      <c r="C9054" s="52" t="s">
        <v>743</v>
      </c>
      <c r="D9054" s="53" t="n">
        <v>0.1</v>
      </c>
      <c r="E9054" s="53" t="n">
        <v>29.01</v>
      </c>
      <c r="F9054" s="0" t="s">
        <v>1461</v>
      </c>
      <c r="G9054" s="0" t="str">
        <f aca="false">LEFT(B9054,2)</f>
        <v>06</v>
      </c>
      <c r="H9054" s="0" t="str">
        <f aca="false">I9054&amp;"_"&amp;G9054&amp;"_"&amp;F9054</f>
        <v>Springfroe_06_20190924_DL2019050_AlleroedGym_koersel1</v>
      </c>
      <c r="I9054" s="61" t="str">
        <f aca="false">MID(RIGHT(B9054,LEN(B9054)-3),1,FIND("_",RIGHT(B9054,LEN(B9054)-3))-1)</f>
        <v>Springfroe</v>
      </c>
      <c r="J9054" s="61" t="str">
        <f aca="false">TRIM(SUBSTITUTE(RIGHT(B9054,FIND(I9054,B9054)+1),"_",""))</f>
        <v>PosK</v>
      </c>
      <c r="K9054" s="0" t="n">
        <f aca="false">IFERROR(VALUE(SUBSTITUTE(E9054,".",",")),E9054)</f>
        <v>29.01</v>
      </c>
      <c r="L9054" s="61" t="n">
        <f aca="false">IF(J9054="PosK",SUMIFS(K:K,J:J,"PosK",H:H,H9054),"")</f>
        <v>29.01</v>
      </c>
      <c r="M9054" s="61" t="n">
        <f aca="false">IF(J9054="PosK",SUMIFS(K:K,J:J,"NegK",H:H,H9054),"")</f>
        <v>0</v>
      </c>
      <c r="N9054" s="61" t="n">
        <f aca="false">IF(J9054="PosK",SUMIFS(K:K,J:J,"eDNA",H:H,H9054),"")</f>
        <v>0</v>
      </c>
      <c r="P9054" s="62" t="n">
        <f aca="false">IF(K9056="No Ct",0,K9056)</f>
        <v>0</v>
      </c>
      <c r="Q9054" s="62" t="n">
        <f aca="false">IF(K9057="No Ct",0,K9057)</f>
        <v>0</v>
      </c>
      <c r="R9054" s="0" t="str">
        <f aca="false">IF(AND(L9054&gt;0,M9054=0),"Valid","Invalid")</f>
        <v>Valid</v>
      </c>
      <c r="S9054" s="0" t="str">
        <f aca="false">IF(OR(P9054&gt;1,Q9054&gt;1),"Present","Absent")</f>
        <v>Absent</v>
      </c>
      <c r="T9054" s="63" t="str">
        <f aca="false">IF(OR(AND(P9054&gt;1,P9054&lt;41),AND(Q9054&gt;1,Q9054&lt;41)),"Ct&lt;41","Ct&gt;41")</f>
        <v>Ct&gt;41</v>
      </c>
      <c r="U9054" s="0" t="str">
        <f aca="false">I9054</f>
        <v>Springfroe</v>
      </c>
      <c r="V9054" s="0" t="str">
        <f aca="false">MID(F9054,10,9)</f>
        <v>DL2019050</v>
      </c>
      <c r="W9054" s="64" t="str">
        <f aca="false">V9054&amp;"_"&amp;U9054&amp;"_"&amp;R9054&amp;"_"&amp;S9054&amp;"_"&amp;T9054</f>
        <v>DL2019050_Springfroe_Valid_Absent_Ct&gt;41</v>
      </c>
    </row>
    <row r="9055" customFormat="false" ht="14.25" hidden="false" customHeight="false" outlineLevel="0" collapsed="false">
      <c r="A9055" s="0" t="s">
        <v>788</v>
      </c>
      <c r="B9055" s="52" t="s">
        <v>789</v>
      </c>
      <c r="C9055" s="52" t="s">
        <v>747</v>
      </c>
      <c r="D9055" s="53" t="n">
        <v>0.1</v>
      </c>
      <c r="E9055" s="53" t="s">
        <v>748</v>
      </c>
      <c r="F9055" s="0" t="s">
        <v>1461</v>
      </c>
      <c r="G9055" s="0" t="str">
        <f aca="false">LEFT(B9055,2)</f>
        <v>06</v>
      </c>
      <c r="H9055" s="0" t="str">
        <f aca="false">I9055&amp;"_"&amp;G9055&amp;"_"&amp;F9055</f>
        <v>Springfroe_06_20190924_DL2019050_AlleroedGym_koersel1</v>
      </c>
      <c r="I9055" s="61" t="str">
        <f aca="false">MID(RIGHT(B9055,LEN(B9055)-3),1,FIND("_",RIGHT(B9055,LEN(B9055)-3))-1)</f>
        <v>Springfroe</v>
      </c>
      <c r="J9055" s="61" t="str">
        <f aca="false">TRIM(SUBSTITUTE(RIGHT(B9055,FIND(I9055,B9055)+1),"_",""))</f>
        <v>NegK</v>
      </c>
      <c r="K9055" s="0" t="str">
        <f aca="false">IFERROR(VALUE(SUBSTITUTE(E9055,".",",")),E9055)</f>
        <v>No Ct</v>
      </c>
      <c r="L9055" s="61" t="str">
        <f aca="false">IF(J9055="PosK",SUMIFS(K:K,J:J,"PosK",H:H,H9055),"")</f>
        <v/>
      </c>
      <c r="M9055" s="61" t="str">
        <f aca="false">IF(J9055="PosK",SUMIFS(K:K,J:J,"NegK",H:H,H9055),"")</f>
        <v/>
      </c>
      <c r="N9055" s="61" t="str">
        <f aca="false">IF(J9055="PosK",SUMIFS(K:K,J:J,"eDNA",H:H,H9055),"")</f>
        <v/>
      </c>
    </row>
    <row r="9056" customFormat="false" ht="14.25" hidden="false" customHeight="false" outlineLevel="0" collapsed="false">
      <c r="A9056" s="0" t="s">
        <v>790</v>
      </c>
      <c r="B9056" s="52" t="s">
        <v>791</v>
      </c>
      <c r="C9056" s="52" t="s">
        <v>751</v>
      </c>
      <c r="D9056" s="53" t="n">
        <v>0.1</v>
      </c>
      <c r="E9056" s="53" t="s">
        <v>748</v>
      </c>
      <c r="F9056" s="0" t="s">
        <v>1461</v>
      </c>
      <c r="G9056" s="0" t="str">
        <f aca="false">LEFT(B9056,2)</f>
        <v>06</v>
      </c>
      <c r="H9056" s="0" t="str">
        <f aca="false">I9056&amp;"_"&amp;G9056&amp;"_"&amp;F9056</f>
        <v>Springfroe_06_20190924_DL2019050_AlleroedGym_koersel1</v>
      </c>
      <c r="I9056" s="61" t="str">
        <f aca="false">MID(RIGHT(B9056,LEN(B9056)-3),1,FIND("_",RIGHT(B9056,LEN(B9056)-3))-1)</f>
        <v>Springfroe</v>
      </c>
      <c r="J9056" s="61" t="str">
        <f aca="false">TRIM(SUBSTITUTE(RIGHT(B9056,FIND(I9056,B9056)+1),"_",""))</f>
        <v>eDNA</v>
      </c>
      <c r="K9056" s="0" t="str">
        <f aca="false">IFERROR(VALUE(SUBSTITUTE(E9056,".",",")),E9056)</f>
        <v>No Ct</v>
      </c>
      <c r="L9056" s="61" t="str">
        <f aca="false">IF(J9056="PosK",SUMIFS(K:K,J:J,"PosK",H:H,H9056),"")</f>
        <v/>
      </c>
      <c r="M9056" s="61" t="str">
        <f aca="false">IF(J9056="PosK",SUMIFS(K:K,J:J,"NegK",H:H,H9056),"")</f>
        <v/>
      </c>
      <c r="N9056" s="61" t="str">
        <f aca="false">IF(J9056="PosK",SUMIFS(K:K,J:J,"eDNA",H:H,H9056),"")</f>
        <v/>
      </c>
      <c r="Q9056" s="62"/>
    </row>
    <row r="9057" customFormat="false" ht="14.25" hidden="false" customHeight="false" outlineLevel="0" collapsed="false">
      <c r="A9057" s="0" t="s">
        <v>792</v>
      </c>
      <c r="B9057" s="52" t="s">
        <v>791</v>
      </c>
      <c r="C9057" s="52" t="s">
        <v>751</v>
      </c>
      <c r="D9057" s="53" t="n">
        <v>0.1</v>
      </c>
      <c r="E9057" s="53" t="s">
        <v>748</v>
      </c>
      <c r="F9057" s="0" t="s">
        <v>1461</v>
      </c>
      <c r="G9057" s="0" t="str">
        <f aca="false">LEFT(B9057,2)</f>
        <v>06</v>
      </c>
      <c r="H9057" s="0" t="str">
        <f aca="false">I9057&amp;"_"&amp;G9057&amp;"_"&amp;F9057</f>
        <v>Springfroe_06_20190924_DL2019050_AlleroedGym_koersel1</v>
      </c>
      <c r="I9057" s="61" t="str">
        <f aca="false">MID(RIGHT(B9057,LEN(B9057)-3),1,FIND("_",RIGHT(B9057,LEN(B9057)-3))-1)</f>
        <v>Springfroe</v>
      </c>
      <c r="J9057" s="61" t="str">
        <f aca="false">TRIM(SUBSTITUTE(RIGHT(B9057,FIND(I9057,B9057)+1),"_",""))</f>
        <v>eDNA</v>
      </c>
      <c r="K9057" s="0" t="str">
        <f aca="false">IFERROR(VALUE(SUBSTITUTE(E9057,".",",")),E9057)</f>
        <v>No Ct</v>
      </c>
      <c r="L9057" s="61" t="str">
        <f aca="false">IF(J9057="PosK",SUMIFS(K:K,J:J,"PosK",H:H,H9057),"")</f>
        <v/>
      </c>
      <c r="M9057" s="61" t="str">
        <f aca="false">IF(J9057="PosK",SUMIFS(K:K,J:J,"NegK",H:H,H9057),"")</f>
        <v/>
      </c>
      <c r="N9057" s="61" t="str">
        <f aca="false">IF(J9057="PosK",SUMIFS(K:K,J:J,"eDNA",H:H,H9057),"")</f>
        <v/>
      </c>
      <c r="P9057" s="62"/>
      <c r="T9057" s="63"/>
      <c r="W9057" s="64"/>
    </row>
    <row r="9058" customFormat="false" ht="14.25" hidden="false" customHeight="false" outlineLevel="0" collapsed="false">
      <c r="A9058" s="0" t="s">
        <v>794</v>
      </c>
      <c r="B9058" s="52" t="s">
        <v>960</v>
      </c>
      <c r="C9058" s="52" t="s">
        <v>743</v>
      </c>
      <c r="D9058" s="53" t="n">
        <v>0.1</v>
      </c>
      <c r="E9058" s="53" t="n">
        <v>30.74</v>
      </c>
      <c r="F9058" s="0" t="s">
        <v>1461</v>
      </c>
      <c r="G9058" s="0" t="str">
        <f aca="false">LEFT(B9058,2)</f>
        <v>07</v>
      </c>
      <c r="H9058" s="0" t="str">
        <f aca="false">I9058&amp;"_"&amp;G9058&amp;"_"&amp;F9058</f>
        <v>Springfroe_07_20190924_DL2019050_AlleroedGym_koersel1</v>
      </c>
      <c r="I9058" s="61" t="str">
        <f aca="false">MID(RIGHT(B9058,LEN(B9058)-3),1,FIND("_",RIGHT(B9058,LEN(B9058)-3))-1)</f>
        <v>Springfroe</v>
      </c>
      <c r="J9058" s="61" t="str">
        <f aca="false">TRIM(SUBSTITUTE(RIGHT(B9058,FIND(I9058,B9058)+1),"_",""))</f>
        <v>PosK</v>
      </c>
      <c r="K9058" s="0" t="n">
        <f aca="false">IFERROR(VALUE(SUBSTITUTE(E9058,".",",")),E9058)</f>
        <v>30.74</v>
      </c>
      <c r="L9058" s="61" t="n">
        <f aca="false">IF(J9058="PosK",SUMIFS(K:K,J:J,"PosK",H:H,H9058),"")</f>
        <v>30.74</v>
      </c>
      <c r="M9058" s="61" t="n">
        <f aca="false">IF(J9058="PosK",SUMIFS(K:K,J:J,"NegK",H:H,H9058),"")</f>
        <v>0</v>
      </c>
      <c r="N9058" s="61" t="n">
        <f aca="false">IF(J9058="PosK",SUMIFS(K:K,J:J,"eDNA",H:H,H9058),"")</f>
        <v>14.78</v>
      </c>
      <c r="P9058" s="62" t="n">
        <f aca="false">IF(K9060="No Ct",0,K9060)</f>
        <v>14.78</v>
      </c>
      <c r="Q9058" s="62" t="n">
        <f aca="false">IF(K9061="No Ct",0,K9061)</f>
        <v>0</v>
      </c>
      <c r="R9058" s="0" t="str">
        <f aca="false">IF(AND(L9058&gt;0,M9058=0),"Valid","Invalid")</f>
        <v>Valid</v>
      </c>
      <c r="S9058" s="0" t="str">
        <f aca="false">IF(OR(P9058&gt;1,Q9058&gt;1),"Present","Absent")</f>
        <v>Present</v>
      </c>
      <c r="T9058" s="63" t="str">
        <f aca="false">IF(OR(AND(P9058&gt;1,P9058&lt;41),AND(Q9058&gt;1,Q9058&lt;41)),"Ct&lt;41","Ct&gt;41")</f>
        <v>Ct&lt;41</v>
      </c>
      <c r="U9058" s="0" t="str">
        <f aca="false">I9058</f>
        <v>Springfroe</v>
      </c>
      <c r="V9058" s="0" t="str">
        <f aca="false">MID(F9058,10,9)</f>
        <v>DL2019050</v>
      </c>
      <c r="W9058" s="64" t="str">
        <f aca="false">V9058&amp;"_"&amp;U9058&amp;"_"&amp;R9058&amp;"_"&amp;S9058&amp;"_"&amp;T9058</f>
        <v>DL2019050_Springfroe_Valid_Present_Ct&lt;41</v>
      </c>
    </row>
    <row r="9059" customFormat="false" ht="14.25" hidden="false" customHeight="false" outlineLevel="0" collapsed="false">
      <c r="A9059" s="0" t="s">
        <v>796</v>
      </c>
      <c r="B9059" s="52" t="s">
        <v>961</v>
      </c>
      <c r="C9059" s="52" t="s">
        <v>747</v>
      </c>
      <c r="D9059" s="53" t="n">
        <v>0.1</v>
      </c>
      <c r="E9059" s="53" t="s">
        <v>748</v>
      </c>
      <c r="F9059" s="0" t="s">
        <v>1461</v>
      </c>
      <c r="G9059" s="0" t="str">
        <f aca="false">LEFT(B9059,2)</f>
        <v>07</v>
      </c>
      <c r="H9059" s="0" t="str">
        <f aca="false">I9059&amp;"_"&amp;G9059&amp;"_"&amp;F9059</f>
        <v>Springfroe_07_20190924_DL2019050_AlleroedGym_koersel1</v>
      </c>
      <c r="I9059" s="61" t="str">
        <f aca="false">MID(RIGHT(B9059,LEN(B9059)-3),1,FIND("_",RIGHT(B9059,LEN(B9059)-3))-1)</f>
        <v>Springfroe</v>
      </c>
      <c r="J9059" s="61" t="str">
        <f aca="false">TRIM(SUBSTITUTE(RIGHT(B9059,FIND(I9059,B9059)+1),"_",""))</f>
        <v>NegK</v>
      </c>
      <c r="K9059" s="0" t="str">
        <f aca="false">IFERROR(VALUE(SUBSTITUTE(E9059,".",",")),E9059)</f>
        <v>No Ct</v>
      </c>
      <c r="L9059" s="61" t="str">
        <f aca="false">IF(J9059="PosK",SUMIFS(K:K,J:J,"PosK",H:H,H9059),"")</f>
        <v/>
      </c>
      <c r="M9059" s="61" t="str">
        <f aca="false">IF(J9059="PosK",SUMIFS(K:K,J:J,"NegK",H:H,H9059),"")</f>
        <v/>
      </c>
      <c r="N9059" s="61" t="str">
        <f aca="false">IF(J9059="PosK",SUMIFS(K:K,J:J,"eDNA",H:H,H9059),"")</f>
        <v/>
      </c>
    </row>
    <row r="9060" customFormat="false" ht="14.25" hidden="false" customHeight="false" outlineLevel="0" collapsed="false">
      <c r="A9060" s="0" t="s">
        <v>798</v>
      </c>
      <c r="B9060" s="52" t="s">
        <v>962</v>
      </c>
      <c r="C9060" s="52" t="s">
        <v>751</v>
      </c>
      <c r="D9060" s="53" t="n">
        <v>0.1</v>
      </c>
      <c r="E9060" s="53" t="n">
        <v>14.78</v>
      </c>
      <c r="F9060" s="0" t="s">
        <v>1461</v>
      </c>
      <c r="G9060" s="0" t="str">
        <f aca="false">LEFT(B9060,2)</f>
        <v>07</v>
      </c>
      <c r="H9060" s="0" t="str">
        <f aca="false">I9060&amp;"_"&amp;G9060&amp;"_"&amp;F9060</f>
        <v>Springfroe_07_20190924_DL2019050_AlleroedGym_koersel1</v>
      </c>
      <c r="I9060" s="61" t="str">
        <f aca="false">MID(RIGHT(B9060,LEN(B9060)-3),1,FIND("_",RIGHT(B9060,LEN(B9060)-3))-1)</f>
        <v>Springfroe</v>
      </c>
      <c r="J9060" s="61" t="str">
        <f aca="false">TRIM(SUBSTITUTE(RIGHT(B9060,FIND(I9060,B9060)+1),"_",""))</f>
        <v>eDNA</v>
      </c>
      <c r="K9060" s="0" t="n">
        <f aca="false">IFERROR(VALUE(SUBSTITUTE(E9060,".",",")),E9060)</f>
        <v>14.78</v>
      </c>
      <c r="L9060" s="61" t="str">
        <f aca="false">IF(J9060="PosK",SUMIFS(K:K,J:J,"PosK",H:H,H9060),"")</f>
        <v/>
      </c>
      <c r="M9060" s="61" t="str">
        <f aca="false">IF(J9060="PosK",SUMIFS(K:K,J:J,"NegK",H:H,H9060),"")</f>
        <v/>
      </c>
      <c r="N9060" s="61" t="str">
        <f aca="false">IF(J9060="PosK",SUMIFS(K:K,J:J,"eDNA",H:H,H9060),"")</f>
        <v/>
      </c>
      <c r="Q9060" s="62"/>
    </row>
    <row r="9061" customFormat="false" ht="14.25" hidden="false" customHeight="false" outlineLevel="0" collapsed="false">
      <c r="A9061" s="0" t="s">
        <v>800</v>
      </c>
      <c r="B9061" s="52" t="s">
        <v>962</v>
      </c>
      <c r="C9061" s="52" t="s">
        <v>751</v>
      </c>
      <c r="D9061" s="53" t="n">
        <v>0.1</v>
      </c>
      <c r="E9061" s="53" t="s">
        <v>748</v>
      </c>
      <c r="F9061" s="0" t="s">
        <v>1461</v>
      </c>
      <c r="G9061" s="0" t="str">
        <f aca="false">LEFT(B9061,2)</f>
        <v>07</v>
      </c>
      <c r="H9061" s="0" t="str">
        <f aca="false">I9061&amp;"_"&amp;G9061&amp;"_"&amp;F9061</f>
        <v>Springfroe_07_20190924_DL2019050_AlleroedGym_koersel1</v>
      </c>
      <c r="I9061" s="61" t="str">
        <f aca="false">MID(RIGHT(B9061,LEN(B9061)-3),1,FIND("_",RIGHT(B9061,LEN(B9061)-3))-1)</f>
        <v>Springfroe</v>
      </c>
      <c r="J9061" s="61" t="str">
        <f aca="false">TRIM(SUBSTITUTE(RIGHT(B9061,FIND(I9061,B9061)+1),"_",""))</f>
        <v>eDNA</v>
      </c>
      <c r="K9061" s="0" t="str">
        <f aca="false">IFERROR(VALUE(SUBSTITUTE(E9061,".",",")),E9061)</f>
        <v>No Ct</v>
      </c>
      <c r="L9061" s="61" t="str">
        <f aca="false">IF(J9061="PosK",SUMIFS(K:K,J:J,"PosK",H:H,H9061),"")</f>
        <v/>
      </c>
      <c r="M9061" s="61" t="str">
        <f aca="false">IF(J9061="PosK",SUMIFS(K:K,J:J,"NegK",H:H,H9061),"")</f>
        <v/>
      </c>
      <c r="N9061" s="61" t="str">
        <f aca="false">IF(J9061="PosK",SUMIFS(K:K,J:J,"eDNA",H:H,H9061),"")</f>
        <v/>
      </c>
      <c r="P9061" s="62"/>
      <c r="T9061" s="63"/>
      <c r="W9061" s="64"/>
    </row>
    <row r="9062" customFormat="false" ht="14.25" hidden="false" customHeight="false" outlineLevel="0" collapsed="false">
      <c r="A9062" s="0" t="s">
        <v>802</v>
      </c>
      <c r="B9062" s="52" t="s">
        <v>964</v>
      </c>
      <c r="C9062" s="52" t="s">
        <v>743</v>
      </c>
      <c r="D9062" s="53" t="n">
        <v>0.1</v>
      </c>
      <c r="E9062" s="53" t="n">
        <v>26.28</v>
      </c>
      <c r="F9062" s="0" t="s">
        <v>1461</v>
      </c>
      <c r="G9062" s="0" t="str">
        <f aca="false">LEFT(B9062,2)</f>
        <v>08</v>
      </c>
      <c r="H9062" s="0" t="str">
        <f aca="false">I9062&amp;"_"&amp;G9062&amp;"_"&amp;F9062</f>
        <v>Klokkefroe_08_20190924_DL2019050_AlleroedGym_koersel1</v>
      </c>
      <c r="I9062" s="61" t="str">
        <f aca="false">MID(RIGHT(B9062,LEN(B9062)-3),1,FIND("_",RIGHT(B9062,LEN(B9062)-3))-1)</f>
        <v>Klokkefroe</v>
      </c>
      <c r="J9062" s="61" t="str">
        <f aca="false">TRIM(SUBSTITUTE(RIGHT(B9062,FIND(I9062,B9062)+1),"_",""))</f>
        <v>PosK</v>
      </c>
      <c r="K9062" s="0" t="n">
        <f aca="false">IFERROR(VALUE(SUBSTITUTE(E9062,".",",")),E9062)</f>
        <v>26.28</v>
      </c>
      <c r="L9062" s="61" t="n">
        <f aca="false">IF(J9062="PosK",SUMIFS(K:K,J:J,"PosK",H:H,H9062),"")</f>
        <v>26.28</v>
      </c>
      <c r="M9062" s="61" t="n">
        <f aca="false">IF(J9062="PosK",SUMIFS(K:K,J:J,"NegK",H:H,H9062),"")</f>
        <v>0</v>
      </c>
      <c r="N9062" s="61" t="n">
        <f aca="false">IF(J9062="PosK",SUMIFS(K:K,J:J,"eDNA",H:H,H9062),"")</f>
        <v>0</v>
      </c>
      <c r="P9062" s="62" t="n">
        <f aca="false">IF(K9064="No Ct",0,K9064)</f>
        <v>0</v>
      </c>
      <c r="Q9062" s="62" t="n">
        <f aca="false">IF(K9065="No Ct",0,K9065)</f>
        <v>0</v>
      </c>
      <c r="R9062" s="0" t="str">
        <f aca="false">IF(AND(L9062&gt;0,M9062=0),"Valid","Invalid")</f>
        <v>Valid</v>
      </c>
      <c r="S9062" s="0" t="str">
        <f aca="false">IF(OR(P9062&gt;1,Q9062&gt;1),"Present","Absent")</f>
        <v>Absent</v>
      </c>
      <c r="T9062" s="63" t="str">
        <f aca="false">IF(OR(AND(P9062&gt;1,P9062&lt;41),AND(Q9062&gt;1,Q9062&lt;41)),"Ct&lt;41","Ct&gt;41")</f>
        <v>Ct&gt;41</v>
      </c>
      <c r="U9062" s="0" t="str">
        <f aca="false">I9062</f>
        <v>Klokkefroe</v>
      </c>
      <c r="V9062" s="0" t="str">
        <f aca="false">MID(F9062,10,9)</f>
        <v>DL2019050</v>
      </c>
      <c r="W9062" s="64" t="str">
        <f aca="false">V9062&amp;"_"&amp;U9062&amp;"_"&amp;R9062&amp;"_"&amp;S9062&amp;"_"&amp;T9062</f>
        <v>DL2019050_Klokkefroe_Valid_Absent_Ct&gt;41</v>
      </c>
    </row>
    <row r="9063" customFormat="false" ht="14.25" hidden="false" customHeight="false" outlineLevel="0" collapsed="false">
      <c r="A9063" s="0" t="s">
        <v>804</v>
      </c>
      <c r="B9063" s="52" t="s">
        <v>965</v>
      </c>
      <c r="C9063" s="52" t="s">
        <v>747</v>
      </c>
      <c r="D9063" s="53" t="n">
        <v>0.1</v>
      </c>
      <c r="E9063" s="53" t="s">
        <v>748</v>
      </c>
      <c r="F9063" s="0" t="s">
        <v>1461</v>
      </c>
      <c r="G9063" s="0" t="str">
        <f aca="false">LEFT(B9063,2)</f>
        <v>08</v>
      </c>
      <c r="H9063" s="0" t="str">
        <f aca="false">I9063&amp;"_"&amp;G9063&amp;"_"&amp;F9063</f>
        <v>Klokkefroe_08_20190924_DL2019050_AlleroedGym_koersel1</v>
      </c>
      <c r="I9063" s="61" t="str">
        <f aca="false">MID(RIGHT(B9063,LEN(B9063)-3),1,FIND("_",RIGHT(B9063,LEN(B9063)-3))-1)</f>
        <v>Klokkefroe</v>
      </c>
      <c r="J9063" s="61" t="str">
        <f aca="false">TRIM(SUBSTITUTE(RIGHT(B9063,FIND(I9063,B9063)+1),"_",""))</f>
        <v>NegK</v>
      </c>
      <c r="K9063" s="0" t="str">
        <f aca="false">IFERROR(VALUE(SUBSTITUTE(E9063,".",",")),E9063)</f>
        <v>No Ct</v>
      </c>
      <c r="L9063" s="61" t="str">
        <f aca="false">IF(J9063="PosK",SUMIFS(K:K,J:J,"PosK",H:H,H9063),"")</f>
        <v/>
      </c>
      <c r="M9063" s="61" t="str">
        <f aca="false">IF(J9063="PosK",SUMIFS(K:K,J:J,"NegK",H:H,H9063),"")</f>
        <v/>
      </c>
      <c r="N9063" s="61" t="str">
        <f aca="false">IF(J9063="PosK",SUMIFS(K:K,J:J,"eDNA",H:H,H9063),"")</f>
        <v/>
      </c>
    </row>
    <row r="9064" customFormat="false" ht="14.25" hidden="false" customHeight="false" outlineLevel="0" collapsed="false">
      <c r="A9064" s="0" t="s">
        <v>806</v>
      </c>
      <c r="B9064" s="52" t="s">
        <v>966</v>
      </c>
      <c r="C9064" s="52" t="s">
        <v>751</v>
      </c>
      <c r="D9064" s="53" t="n">
        <v>0.1</v>
      </c>
      <c r="E9064" s="53" t="s">
        <v>748</v>
      </c>
      <c r="F9064" s="0" t="s">
        <v>1461</v>
      </c>
      <c r="G9064" s="0" t="str">
        <f aca="false">LEFT(B9064,2)</f>
        <v>08</v>
      </c>
      <c r="H9064" s="0" t="str">
        <f aca="false">I9064&amp;"_"&amp;G9064&amp;"_"&amp;F9064</f>
        <v>Klokkefroe_08_20190924_DL2019050_AlleroedGym_koersel1</v>
      </c>
      <c r="I9064" s="61" t="str">
        <f aca="false">MID(RIGHT(B9064,LEN(B9064)-3),1,FIND("_",RIGHT(B9064,LEN(B9064)-3))-1)</f>
        <v>Klokkefroe</v>
      </c>
      <c r="J9064" s="61" t="str">
        <f aca="false">TRIM(SUBSTITUTE(RIGHT(B9064,FIND(I9064,B9064)+1),"_",""))</f>
        <v>eDNA</v>
      </c>
      <c r="K9064" s="0" t="str">
        <f aca="false">IFERROR(VALUE(SUBSTITUTE(E9064,".",",")),E9064)</f>
        <v>No Ct</v>
      </c>
      <c r="L9064" s="61" t="str">
        <f aca="false">IF(J9064="PosK",SUMIFS(K:K,J:J,"PosK",H:H,H9064),"")</f>
        <v/>
      </c>
      <c r="M9064" s="61" t="str">
        <f aca="false">IF(J9064="PosK",SUMIFS(K:K,J:J,"NegK",H:H,H9064),"")</f>
        <v/>
      </c>
      <c r="N9064" s="61" t="str">
        <f aca="false">IF(J9064="PosK",SUMIFS(K:K,J:J,"eDNA",H:H,H9064),"")</f>
        <v/>
      </c>
      <c r="Q9064" s="62"/>
    </row>
    <row r="9065" customFormat="false" ht="14.25" hidden="false" customHeight="false" outlineLevel="0" collapsed="false">
      <c r="A9065" s="0" t="s">
        <v>808</v>
      </c>
      <c r="B9065" s="52" t="s">
        <v>966</v>
      </c>
      <c r="C9065" s="52" t="s">
        <v>751</v>
      </c>
      <c r="D9065" s="53" t="n">
        <v>0.1</v>
      </c>
      <c r="E9065" s="53" t="s">
        <v>748</v>
      </c>
      <c r="F9065" s="0" t="s">
        <v>1461</v>
      </c>
      <c r="G9065" s="0" t="str">
        <f aca="false">LEFT(B9065,2)</f>
        <v>08</v>
      </c>
      <c r="H9065" s="0" t="str">
        <f aca="false">I9065&amp;"_"&amp;G9065&amp;"_"&amp;F9065</f>
        <v>Klokkefroe_08_20190924_DL2019050_AlleroedGym_koersel1</v>
      </c>
      <c r="I9065" s="61" t="str">
        <f aca="false">MID(RIGHT(B9065,LEN(B9065)-3),1,FIND("_",RIGHT(B9065,LEN(B9065)-3))-1)</f>
        <v>Klokkefroe</v>
      </c>
      <c r="J9065" s="61" t="str">
        <f aca="false">TRIM(SUBSTITUTE(RIGHT(B9065,FIND(I9065,B9065)+1),"_",""))</f>
        <v>eDNA</v>
      </c>
      <c r="K9065" s="0" t="str">
        <f aca="false">IFERROR(VALUE(SUBSTITUTE(E9065,".",",")),E9065)</f>
        <v>No Ct</v>
      </c>
      <c r="L9065" s="61" t="str">
        <f aca="false">IF(J9065="PosK",SUMIFS(K:K,J:J,"PosK",H:H,H9065),"")</f>
        <v/>
      </c>
      <c r="M9065" s="61" t="str">
        <f aca="false">IF(J9065="PosK",SUMIFS(K:K,J:J,"NegK",H:H,H9065),"")</f>
        <v/>
      </c>
      <c r="N9065" s="61" t="str">
        <f aca="false">IF(J9065="PosK",SUMIFS(K:K,J:J,"eDNA",H:H,H9065),"")</f>
        <v/>
      </c>
      <c r="P9065" s="62"/>
      <c r="T9065" s="63"/>
      <c r="W9065" s="64"/>
    </row>
    <row r="9066" customFormat="false" ht="14.25" hidden="false" customHeight="false" outlineLevel="0" collapsed="false">
      <c r="A9066" s="0" t="s">
        <v>810</v>
      </c>
      <c r="B9066" s="52" t="s">
        <v>968</v>
      </c>
      <c r="C9066" s="52" t="s">
        <v>743</v>
      </c>
      <c r="D9066" s="53" t="n">
        <v>0.1</v>
      </c>
      <c r="E9066" s="53" t="s">
        <v>748</v>
      </c>
      <c r="F9066" s="0" t="s">
        <v>1461</v>
      </c>
      <c r="G9066" s="0" t="str">
        <f aca="false">LEFT(B9066,2)</f>
        <v>09</v>
      </c>
      <c r="H9066" s="0" t="str">
        <f aca="false">I9066&amp;"_"&amp;G9066&amp;"_"&amp;F9066</f>
        <v>Skrubtudse_09_20190924_DL2019050_AlleroedGym_koersel1</v>
      </c>
      <c r="I9066" s="61" t="str">
        <f aca="false">MID(RIGHT(B9066,LEN(B9066)-3),1,FIND("_",RIGHT(B9066,LEN(B9066)-3))-1)</f>
        <v>Skrubtudse</v>
      </c>
      <c r="J9066" s="61" t="str">
        <f aca="false">TRIM(SUBSTITUTE(RIGHT(B9066,FIND(I9066,B9066)+1),"_",""))</f>
        <v>PosK</v>
      </c>
      <c r="K9066" s="0" t="str">
        <f aca="false">IFERROR(VALUE(SUBSTITUTE(E9066,".",",")),E9066)</f>
        <v>No Ct</v>
      </c>
      <c r="L9066" s="61" t="n">
        <f aca="false">IF(J9066="PosK",SUMIFS(K:K,J:J,"PosK",H:H,H9066),"")</f>
        <v>0</v>
      </c>
      <c r="M9066" s="61" t="n">
        <f aca="false">IF(J9066="PosK",SUMIFS(K:K,J:J,"NegK",H:H,H9066),"")</f>
        <v>0</v>
      </c>
      <c r="N9066" s="61" t="n">
        <f aca="false">IF(J9066="PosK",SUMIFS(K:K,J:J,"eDNA",H:H,H9066),"")</f>
        <v>0</v>
      </c>
      <c r="P9066" s="62" t="n">
        <f aca="false">IF(K9068="No Ct",0,K9068)</f>
        <v>0</v>
      </c>
      <c r="Q9066" s="62" t="n">
        <f aca="false">IF(K9069="No Ct",0,K9069)</f>
        <v>0</v>
      </c>
      <c r="R9066" s="0" t="str">
        <f aca="false">IF(AND(L9066&gt;0,M9066=0),"Valid","Invalid")</f>
        <v>Invalid</v>
      </c>
      <c r="S9066" s="0" t="str">
        <f aca="false">IF(OR(P9066&gt;1,Q9066&gt;1),"Present","Absent")</f>
        <v>Absent</v>
      </c>
      <c r="T9066" s="63" t="str">
        <f aca="false">IF(OR(AND(P9066&gt;1,P9066&lt;41),AND(Q9066&gt;1,Q9066&lt;41)),"Ct&lt;41","Ct&gt;41")</f>
        <v>Ct&gt;41</v>
      </c>
      <c r="U9066" s="0" t="str">
        <f aca="false">I9066</f>
        <v>Skrubtudse</v>
      </c>
      <c r="V9066" s="0" t="str">
        <f aca="false">MID(F9066,10,9)</f>
        <v>DL2019050</v>
      </c>
      <c r="W9066" s="64" t="str">
        <f aca="false">V9066&amp;"_"&amp;U9066&amp;"_"&amp;R9066&amp;"_"&amp;S9066&amp;"_"&amp;T9066</f>
        <v>DL2019050_Skrubtudse_Invalid_Absent_Ct&gt;41</v>
      </c>
    </row>
    <row r="9067" customFormat="false" ht="14.25" hidden="false" customHeight="false" outlineLevel="0" collapsed="false">
      <c r="A9067" s="0" t="s">
        <v>812</v>
      </c>
      <c r="B9067" s="52" t="s">
        <v>969</v>
      </c>
      <c r="C9067" s="52" t="s">
        <v>747</v>
      </c>
      <c r="D9067" s="53" t="n">
        <v>0.1</v>
      </c>
      <c r="E9067" s="53" t="s">
        <v>748</v>
      </c>
      <c r="F9067" s="0" t="s">
        <v>1461</v>
      </c>
      <c r="G9067" s="0" t="str">
        <f aca="false">LEFT(B9067,2)</f>
        <v>09</v>
      </c>
      <c r="H9067" s="0" t="str">
        <f aca="false">I9067&amp;"_"&amp;G9067&amp;"_"&amp;F9067</f>
        <v>Skrubtudse_09_20190924_DL2019050_AlleroedGym_koersel1</v>
      </c>
      <c r="I9067" s="61" t="str">
        <f aca="false">MID(RIGHT(B9067,LEN(B9067)-3),1,FIND("_",RIGHT(B9067,LEN(B9067)-3))-1)</f>
        <v>Skrubtudse</v>
      </c>
      <c r="J9067" s="61" t="str">
        <f aca="false">TRIM(SUBSTITUTE(RIGHT(B9067,FIND(I9067,B9067)+1),"_",""))</f>
        <v>NegK</v>
      </c>
      <c r="K9067" s="0" t="str">
        <f aca="false">IFERROR(VALUE(SUBSTITUTE(E9067,".",",")),E9067)</f>
        <v>No Ct</v>
      </c>
      <c r="L9067" s="61" t="str">
        <f aca="false">IF(J9067="PosK",SUMIFS(K:K,J:J,"PosK",H:H,H9067),"")</f>
        <v/>
      </c>
      <c r="M9067" s="61" t="str">
        <f aca="false">IF(J9067="PosK",SUMIFS(K:K,J:J,"NegK",H:H,H9067),"")</f>
        <v/>
      </c>
      <c r="N9067" s="61" t="str">
        <f aca="false">IF(J9067="PosK",SUMIFS(K:K,J:J,"eDNA",H:H,H9067),"")</f>
        <v/>
      </c>
    </row>
    <row r="9068" customFormat="false" ht="14.25" hidden="false" customHeight="false" outlineLevel="0" collapsed="false">
      <c r="A9068" s="0" t="s">
        <v>814</v>
      </c>
      <c r="B9068" s="52" t="s">
        <v>970</v>
      </c>
      <c r="C9068" s="52" t="s">
        <v>751</v>
      </c>
      <c r="D9068" s="53" t="n">
        <v>0.1</v>
      </c>
      <c r="E9068" s="53" t="s">
        <v>748</v>
      </c>
      <c r="F9068" s="0" t="s">
        <v>1461</v>
      </c>
      <c r="G9068" s="0" t="str">
        <f aca="false">LEFT(B9068,2)</f>
        <v>09</v>
      </c>
      <c r="H9068" s="0" t="str">
        <f aca="false">I9068&amp;"_"&amp;G9068&amp;"_"&amp;F9068</f>
        <v>Skrubtudse_09_20190924_DL2019050_AlleroedGym_koersel1</v>
      </c>
      <c r="I9068" s="61" t="str">
        <f aca="false">MID(RIGHT(B9068,LEN(B9068)-3),1,FIND("_",RIGHT(B9068,LEN(B9068)-3))-1)</f>
        <v>Skrubtudse</v>
      </c>
      <c r="J9068" s="61" t="str">
        <f aca="false">TRIM(SUBSTITUTE(RIGHT(B9068,FIND(I9068,B9068)+1),"_",""))</f>
        <v>eDNA</v>
      </c>
      <c r="K9068" s="0" t="str">
        <f aca="false">IFERROR(VALUE(SUBSTITUTE(E9068,".",",")),E9068)</f>
        <v>No Ct</v>
      </c>
      <c r="L9068" s="61" t="str">
        <f aca="false">IF(J9068="PosK",SUMIFS(K:K,J:J,"PosK",H:H,H9068),"")</f>
        <v/>
      </c>
      <c r="M9068" s="61" t="str">
        <f aca="false">IF(J9068="PosK",SUMIFS(K:K,J:J,"NegK",H:H,H9068),"")</f>
        <v/>
      </c>
      <c r="N9068" s="61" t="str">
        <f aca="false">IF(J9068="PosK",SUMIFS(K:K,J:J,"eDNA",H:H,H9068),"")</f>
        <v/>
      </c>
      <c r="Q9068" s="62"/>
    </row>
    <row r="9069" customFormat="false" ht="14.25" hidden="false" customHeight="false" outlineLevel="0" collapsed="false">
      <c r="A9069" s="0" t="s">
        <v>816</v>
      </c>
      <c r="B9069" s="52" t="s">
        <v>970</v>
      </c>
      <c r="C9069" s="52" t="s">
        <v>751</v>
      </c>
      <c r="D9069" s="53" t="n">
        <v>0.1</v>
      </c>
      <c r="E9069" s="53" t="s">
        <v>748</v>
      </c>
      <c r="F9069" s="0" t="s">
        <v>1461</v>
      </c>
      <c r="G9069" s="0" t="str">
        <f aca="false">LEFT(B9069,2)</f>
        <v>09</v>
      </c>
      <c r="H9069" s="0" t="str">
        <f aca="false">I9069&amp;"_"&amp;G9069&amp;"_"&amp;F9069</f>
        <v>Skrubtudse_09_20190924_DL2019050_AlleroedGym_koersel1</v>
      </c>
      <c r="I9069" s="61" t="str">
        <f aca="false">MID(RIGHT(B9069,LEN(B9069)-3),1,FIND("_",RIGHT(B9069,LEN(B9069)-3))-1)</f>
        <v>Skrubtudse</v>
      </c>
      <c r="J9069" s="61" t="str">
        <f aca="false">TRIM(SUBSTITUTE(RIGHT(B9069,FIND(I9069,B9069)+1),"_",""))</f>
        <v>eDNA</v>
      </c>
      <c r="K9069" s="0" t="str">
        <f aca="false">IFERROR(VALUE(SUBSTITUTE(E9069,".",",")),E9069)</f>
        <v>No Ct</v>
      </c>
      <c r="L9069" s="61" t="str">
        <f aca="false">IF(J9069="PosK",SUMIFS(K:K,J:J,"PosK",H:H,H9069),"")</f>
        <v/>
      </c>
      <c r="M9069" s="61" t="str">
        <f aca="false">IF(J9069="PosK",SUMIFS(K:K,J:J,"NegK",H:H,H9069),"")</f>
        <v/>
      </c>
      <c r="N9069" s="61" t="str">
        <f aca="false">IF(J9069="PosK",SUMIFS(K:K,J:J,"eDNA",H:H,H9069),"")</f>
        <v/>
      </c>
      <c r="P9069" s="62"/>
      <c r="T9069" s="63"/>
      <c r="W9069" s="64"/>
    </row>
    <row r="9070" customFormat="false" ht="14.25" hidden="false" customHeight="false" outlineLevel="0" collapsed="false">
      <c r="A9070" s="0" t="s">
        <v>818</v>
      </c>
      <c r="B9070" s="52" t="s">
        <v>972</v>
      </c>
      <c r="C9070" s="52" t="s">
        <v>743</v>
      </c>
      <c r="D9070" s="53" t="n">
        <v>0.1</v>
      </c>
      <c r="E9070" s="53" t="n">
        <v>24.47</v>
      </c>
      <c r="F9070" s="0" t="s">
        <v>1461</v>
      </c>
      <c r="G9070" s="0" t="str">
        <f aca="false">LEFT(B9070,2)</f>
        <v>10</v>
      </c>
      <c r="H9070" s="0" t="str">
        <f aca="false">I9070&amp;"_"&amp;G9070&amp;"_"&amp;F9070</f>
        <v>Skrubtudse_10_20190924_DL2019050_AlleroedGym_koersel1</v>
      </c>
      <c r="I9070" s="61" t="str">
        <f aca="false">MID(RIGHT(B9070,LEN(B9070)-3),1,FIND("_",RIGHT(B9070,LEN(B9070)-3))-1)</f>
        <v>Skrubtudse</v>
      </c>
      <c r="J9070" s="61" t="str">
        <f aca="false">TRIM(SUBSTITUTE(RIGHT(B9070,FIND(I9070,B9070)+1),"_",""))</f>
        <v>PosK</v>
      </c>
      <c r="K9070" s="0" t="n">
        <f aca="false">IFERROR(VALUE(SUBSTITUTE(E9070,".",",")),E9070)</f>
        <v>24.47</v>
      </c>
      <c r="L9070" s="61" t="n">
        <f aca="false">IF(J9070="PosK",SUMIFS(K:K,J:J,"PosK",H:H,H9070),"")</f>
        <v>24.47</v>
      </c>
      <c r="M9070" s="61" t="n">
        <f aca="false">IF(J9070="PosK",SUMIFS(K:K,J:J,"NegK",H:H,H9070),"")</f>
        <v>0</v>
      </c>
      <c r="N9070" s="61" t="n">
        <f aca="false">IF(J9070="PosK",SUMIFS(K:K,J:J,"eDNA",H:H,H9070),"")</f>
        <v>0</v>
      </c>
      <c r="P9070" s="62" t="n">
        <f aca="false">IF(K9072="No Ct",0,K9072)</f>
        <v>0</v>
      </c>
      <c r="Q9070" s="62" t="n">
        <f aca="false">IF(K9073="No Ct",0,K9073)</f>
        <v>0</v>
      </c>
      <c r="R9070" s="0" t="str">
        <f aca="false">IF(AND(L9070&gt;0,M9070=0),"Valid","Invalid")</f>
        <v>Valid</v>
      </c>
      <c r="S9070" s="0" t="str">
        <f aca="false">IF(OR(P9070&gt;1,Q9070&gt;1),"Present","Absent")</f>
        <v>Absent</v>
      </c>
      <c r="T9070" s="63" t="str">
        <f aca="false">IF(OR(AND(P9070&gt;1,P9070&lt;41),AND(Q9070&gt;1,Q9070&lt;41)),"Ct&lt;41","Ct&gt;41")</f>
        <v>Ct&gt;41</v>
      </c>
      <c r="U9070" s="0" t="str">
        <f aca="false">I9070</f>
        <v>Skrubtudse</v>
      </c>
      <c r="V9070" s="0" t="str">
        <f aca="false">MID(F9070,10,9)</f>
        <v>DL2019050</v>
      </c>
      <c r="W9070" s="64" t="str">
        <f aca="false">V9070&amp;"_"&amp;U9070&amp;"_"&amp;R9070&amp;"_"&amp;S9070&amp;"_"&amp;T9070</f>
        <v>DL2019050_Skrubtudse_Valid_Absent_Ct&gt;41</v>
      </c>
    </row>
    <row r="9071" customFormat="false" ht="14.25" hidden="false" customHeight="false" outlineLevel="0" collapsed="false">
      <c r="A9071" s="0" t="s">
        <v>820</v>
      </c>
      <c r="B9071" s="52" t="s">
        <v>973</v>
      </c>
      <c r="C9071" s="52" t="s">
        <v>747</v>
      </c>
      <c r="D9071" s="53" t="n">
        <v>0.1</v>
      </c>
      <c r="E9071" s="53" t="s">
        <v>748</v>
      </c>
      <c r="F9071" s="0" t="s">
        <v>1461</v>
      </c>
      <c r="G9071" s="0" t="str">
        <f aca="false">LEFT(B9071,2)</f>
        <v>10</v>
      </c>
      <c r="H9071" s="0" t="str">
        <f aca="false">I9071&amp;"_"&amp;G9071&amp;"_"&amp;F9071</f>
        <v>Skrubtudse_10_20190924_DL2019050_AlleroedGym_koersel1</v>
      </c>
      <c r="I9071" s="61" t="str">
        <f aca="false">MID(RIGHT(B9071,LEN(B9071)-3),1,FIND("_",RIGHT(B9071,LEN(B9071)-3))-1)</f>
        <v>Skrubtudse</v>
      </c>
      <c r="J9071" s="61" t="str">
        <f aca="false">TRIM(SUBSTITUTE(RIGHT(B9071,FIND(I9071,B9071)+1),"_",""))</f>
        <v>NegK</v>
      </c>
      <c r="K9071" s="0" t="str">
        <f aca="false">IFERROR(VALUE(SUBSTITUTE(E9071,".",",")),E9071)</f>
        <v>No Ct</v>
      </c>
      <c r="L9071" s="61" t="str">
        <f aca="false">IF(J9071="PosK",SUMIFS(K:K,J:J,"PosK",H:H,H9071),"")</f>
        <v/>
      </c>
      <c r="M9071" s="61" t="str">
        <f aca="false">IF(J9071="PosK",SUMIFS(K:K,J:J,"NegK",H:H,H9071),"")</f>
        <v/>
      </c>
      <c r="N9071" s="61" t="str">
        <f aca="false">IF(J9071="PosK",SUMIFS(K:K,J:J,"eDNA",H:H,H9071),"")</f>
        <v/>
      </c>
    </row>
    <row r="9072" customFormat="false" ht="14.25" hidden="false" customHeight="false" outlineLevel="0" collapsed="false">
      <c r="A9072" s="0" t="s">
        <v>822</v>
      </c>
      <c r="B9072" s="52" t="s">
        <v>974</v>
      </c>
      <c r="C9072" s="52" t="s">
        <v>751</v>
      </c>
      <c r="D9072" s="53" t="n">
        <v>0.1</v>
      </c>
      <c r="E9072" s="53" t="s">
        <v>748</v>
      </c>
      <c r="F9072" s="0" t="s">
        <v>1461</v>
      </c>
      <c r="G9072" s="0" t="str">
        <f aca="false">LEFT(B9072,2)</f>
        <v>10</v>
      </c>
      <c r="H9072" s="0" t="str">
        <f aca="false">I9072&amp;"_"&amp;G9072&amp;"_"&amp;F9072</f>
        <v>Skrubtudse_10_20190924_DL2019050_AlleroedGym_koersel1</v>
      </c>
      <c r="I9072" s="61" t="str">
        <f aca="false">MID(RIGHT(B9072,LEN(B9072)-3),1,FIND("_",RIGHT(B9072,LEN(B9072)-3))-1)</f>
        <v>Skrubtudse</v>
      </c>
      <c r="J9072" s="61" t="str">
        <f aca="false">TRIM(SUBSTITUTE(RIGHT(B9072,FIND(I9072,B9072)+1),"_",""))</f>
        <v>eDNA</v>
      </c>
      <c r="K9072" s="0" t="str">
        <f aca="false">IFERROR(VALUE(SUBSTITUTE(E9072,".",",")),E9072)</f>
        <v>No Ct</v>
      </c>
      <c r="L9072" s="61" t="str">
        <f aca="false">IF(J9072="PosK",SUMIFS(K:K,J:J,"PosK",H:H,H9072),"")</f>
        <v/>
      </c>
      <c r="M9072" s="61" t="str">
        <f aca="false">IF(J9072="PosK",SUMIFS(K:K,J:J,"NegK",H:H,H9072),"")</f>
        <v/>
      </c>
      <c r="N9072" s="61" t="str">
        <f aca="false">IF(J9072="PosK",SUMIFS(K:K,J:J,"eDNA",H:H,H9072),"")</f>
        <v/>
      </c>
      <c r="Q9072" s="62"/>
    </row>
    <row r="9073" customFormat="false" ht="14.25" hidden="false" customHeight="false" outlineLevel="0" collapsed="false">
      <c r="A9073" s="0" t="s">
        <v>824</v>
      </c>
      <c r="B9073" s="52" t="s">
        <v>974</v>
      </c>
      <c r="C9073" s="52" t="s">
        <v>751</v>
      </c>
      <c r="D9073" s="53" t="n">
        <v>0.1</v>
      </c>
      <c r="E9073" s="53" t="s">
        <v>748</v>
      </c>
      <c r="F9073" s="0" t="s">
        <v>1461</v>
      </c>
      <c r="G9073" s="0" t="str">
        <f aca="false">LEFT(B9073,2)</f>
        <v>10</v>
      </c>
      <c r="H9073" s="0" t="str">
        <f aca="false">I9073&amp;"_"&amp;G9073&amp;"_"&amp;F9073</f>
        <v>Skrubtudse_10_20190924_DL2019050_AlleroedGym_koersel1</v>
      </c>
      <c r="I9073" s="61" t="str">
        <f aca="false">MID(RIGHT(B9073,LEN(B9073)-3),1,FIND("_",RIGHT(B9073,LEN(B9073)-3))-1)</f>
        <v>Skrubtudse</v>
      </c>
      <c r="J9073" s="61" t="str">
        <f aca="false">TRIM(SUBSTITUTE(RIGHT(B9073,FIND(I9073,B9073)+1),"_",""))</f>
        <v>eDNA</v>
      </c>
      <c r="K9073" s="0" t="str">
        <f aca="false">IFERROR(VALUE(SUBSTITUTE(E9073,".",",")),E9073)</f>
        <v>No Ct</v>
      </c>
      <c r="L9073" s="61" t="str">
        <f aca="false">IF(J9073="PosK",SUMIFS(K:K,J:J,"PosK",H:H,H9073),"")</f>
        <v/>
      </c>
      <c r="M9073" s="61" t="str">
        <f aca="false">IF(J9073="PosK",SUMIFS(K:K,J:J,"NegK",H:H,H9073),"")</f>
        <v/>
      </c>
      <c r="N9073" s="61" t="str">
        <f aca="false">IF(J9073="PosK",SUMIFS(K:K,J:J,"eDNA",H:H,H9073),"")</f>
        <v/>
      </c>
      <c r="P9073" s="62"/>
      <c r="T9073" s="63"/>
      <c r="W9073" s="64"/>
    </row>
    <row r="9074" customFormat="false" ht="14.25" hidden="false" customHeight="false" outlineLevel="0" collapsed="false">
      <c r="A9074" s="0" t="s">
        <v>826</v>
      </c>
      <c r="B9074" s="52" t="s">
        <v>976</v>
      </c>
      <c r="C9074" s="52" t="s">
        <v>743</v>
      </c>
      <c r="D9074" s="53" t="n">
        <v>0.1</v>
      </c>
      <c r="E9074" s="53" t="s">
        <v>748</v>
      </c>
      <c r="F9074" s="0" t="s">
        <v>1461</v>
      </c>
      <c r="G9074" s="0" t="str">
        <f aca="false">LEFT(B9074,2)</f>
        <v>11</v>
      </c>
      <c r="H9074" s="0" t="str">
        <f aca="false">I9074&amp;"_"&amp;G9074&amp;"_"&amp;F9074</f>
        <v>Bjergsalamander_11_20190924_DL2019050_AlleroedGym_koersel1</v>
      </c>
      <c r="I9074" s="61" t="str">
        <f aca="false">MID(RIGHT(B9074,LEN(B9074)-3),1,FIND("_",RIGHT(B9074,LEN(B9074)-3))-1)</f>
        <v>Bjergsalamander</v>
      </c>
      <c r="J9074" s="61" t="str">
        <f aca="false">TRIM(SUBSTITUTE(RIGHT(B9074,FIND(I9074,B9074)+1),"_",""))</f>
        <v>PosK</v>
      </c>
      <c r="K9074" s="0" t="str">
        <f aca="false">IFERROR(VALUE(SUBSTITUTE(E9074,".",",")),E9074)</f>
        <v>No Ct</v>
      </c>
      <c r="L9074" s="61" t="n">
        <f aca="false">IF(J9074="PosK",SUMIFS(K:K,J:J,"PosK",H:H,H9074),"")</f>
        <v>0</v>
      </c>
      <c r="M9074" s="61" t="n">
        <f aca="false">IF(J9074="PosK",SUMIFS(K:K,J:J,"NegK",H:H,H9074),"")</f>
        <v>0</v>
      </c>
      <c r="N9074" s="61" t="n">
        <f aca="false">IF(J9074="PosK",SUMIFS(K:K,J:J,"eDNA",H:H,H9074),"")</f>
        <v>0</v>
      </c>
      <c r="P9074" s="62" t="n">
        <f aca="false">IF(K9076="No Ct",0,K9076)</f>
        <v>0</v>
      </c>
      <c r="Q9074" s="62" t="n">
        <f aca="false">IF(K9077="No Ct",0,K9077)</f>
        <v>0</v>
      </c>
      <c r="R9074" s="0" t="str">
        <f aca="false">IF(AND(L9074&gt;0,M9074=0),"Valid","Invalid")</f>
        <v>Invalid</v>
      </c>
      <c r="S9074" s="0" t="str">
        <f aca="false">IF(OR(P9074&gt;1,Q9074&gt;1),"Present","Absent")</f>
        <v>Absent</v>
      </c>
      <c r="T9074" s="63" t="str">
        <f aca="false">IF(OR(AND(P9074&gt;1,P9074&lt;41),AND(Q9074&gt;1,Q9074&lt;41)),"Ct&lt;41","Ct&gt;41")</f>
        <v>Ct&gt;41</v>
      </c>
      <c r="U9074" s="0" t="str">
        <f aca="false">I9074</f>
        <v>Bjergsalamander</v>
      </c>
      <c r="V9074" s="0" t="str">
        <f aca="false">MID(F9074,10,9)</f>
        <v>DL2019050</v>
      </c>
      <c r="W9074" s="64" t="str">
        <f aca="false">V9074&amp;"_"&amp;U9074&amp;"_"&amp;R9074&amp;"_"&amp;S9074&amp;"_"&amp;T9074</f>
        <v>DL2019050_Bjergsalamander_Invalid_Absent_Ct&gt;41</v>
      </c>
    </row>
    <row r="9075" customFormat="false" ht="14.25" hidden="false" customHeight="false" outlineLevel="0" collapsed="false">
      <c r="A9075" s="0" t="s">
        <v>828</v>
      </c>
      <c r="B9075" s="52" t="s">
        <v>977</v>
      </c>
      <c r="C9075" s="52" t="s">
        <v>747</v>
      </c>
      <c r="D9075" s="53" t="n">
        <v>0.1</v>
      </c>
      <c r="E9075" s="53" t="s">
        <v>748</v>
      </c>
      <c r="F9075" s="0" t="s">
        <v>1461</v>
      </c>
      <c r="G9075" s="0" t="str">
        <f aca="false">LEFT(B9075,2)</f>
        <v>11</v>
      </c>
      <c r="H9075" s="0" t="str">
        <f aca="false">I9075&amp;"_"&amp;G9075&amp;"_"&amp;F9075</f>
        <v>Bjergsalamander_11_20190924_DL2019050_AlleroedGym_koersel1</v>
      </c>
      <c r="I9075" s="61" t="str">
        <f aca="false">MID(RIGHT(B9075,LEN(B9075)-3),1,FIND("_",RIGHT(B9075,LEN(B9075)-3))-1)</f>
        <v>Bjergsalamander</v>
      </c>
      <c r="J9075" s="61" t="str">
        <f aca="false">TRIM(SUBSTITUTE(RIGHT(B9075,FIND(I9075,B9075)+1),"_",""))</f>
        <v>NegK</v>
      </c>
      <c r="K9075" s="0" t="str">
        <f aca="false">IFERROR(VALUE(SUBSTITUTE(E9075,".",",")),E9075)</f>
        <v>No Ct</v>
      </c>
      <c r="L9075" s="61" t="str">
        <f aca="false">IF(J9075="PosK",SUMIFS(K:K,J:J,"PosK",H:H,H9075),"")</f>
        <v/>
      </c>
      <c r="M9075" s="61" t="str">
        <f aca="false">IF(J9075="PosK",SUMIFS(K:K,J:J,"NegK",H:H,H9075),"")</f>
        <v/>
      </c>
      <c r="N9075" s="61" t="str">
        <f aca="false">IF(J9075="PosK",SUMIFS(K:K,J:J,"eDNA",H:H,H9075),"")</f>
        <v/>
      </c>
    </row>
    <row r="9076" customFormat="false" ht="14.25" hidden="false" customHeight="false" outlineLevel="0" collapsed="false">
      <c r="A9076" s="0" t="s">
        <v>830</v>
      </c>
      <c r="B9076" s="52" t="s">
        <v>978</v>
      </c>
      <c r="C9076" s="52" t="s">
        <v>751</v>
      </c>
      <c r="D9076" s="53" t="n">
        <v>0.1</v>
      </c>
      <c r="E9076" s="53" t="s">
        <v>748</v>
      </c>
      <c r="F9076" s="0" t="s">
        <v>1461</v>
      </c>
      <c r="G9076" s="0" t="str">
        <f aca="false">LEFT(B9076,2)</f>
        <v>11</v>
      </c>
      <c r="H9076" s="0" t="str">
        <f aca="false">I9076&amp;"_"&amp;G9076&amp;"_"&amp;F9076</f>
        <v>Bjergsalamander_11_20190924_DL2019050_AlleroedGym_koersel1</v>
      </c>
      <c r="I9076" s="61" t="str">
        <f aca="false">MID(RIGHT(B9076,LEN(B9076)-3),1,FIND("_",RIGHT(B9076,LEN(B9076)-3))-1)</f>
        <v>Bjergsalamander</v>
      </c>
      <c r="J9076" s="61" t="str">
        <f aca="false">TRIM(SUBSTITUTE(RIGHT(B9076,FIND(I9076,B9076)+1),"_",""))</f>
        <v>eDNA</v>
      </c>
      <c r="K9076" s="0" t="str">
        <f aca="false">IFERROR(VALUE(SUBSTITUTE(E9076,".",",")),E9076)</f>
        <v>No Ct</v>
      </c>
      <c r="L9076" s="61" t="str">
        <f aca="false">IF(J9076="PosK",SUMIFS(K:K,J:J,"PosK",H:H,H9076),"")</f>
        <v/>
      </c>
      <c r="M9076" s="61" t="str">
        <f aca="false">IF(J9076="PosK",SUMIFS(K:K,J:J,"NegK",H:H,H9076),"")</f>
        <v/>
      </c>
      <c r="N9076" s="61" t="str">
        <f aca="false">IF(J9076="PosK",SUMIFS(K:K,J:J,"eDNA",H:H,H9076),"")</f>
        <v/>
      </c>
      <c r="Q9076" s="62"/>
    </row>
    <row r="9077" customFormat="false" ht="14.25" hidden="false" customHeight="false" outlineLevel="0" collapsed="false">
      <c r="A9077" s="0" t="s">
        <v>832</v>
      </c>
      <c r="B9077" s="52" t="s">
        <v>978</v>
      </c>
      <c r="C9077" s="52" t="s">
        <v>751</v>
      </c>
      <c r="D9077" s="53" t="n">
        <v>0.1</v>
      </c>
      <c r="E9077" s="53" t="s">
        <v>748</v>
      </c>
      <c r="F9077" s="0" t="s">
        <v>1461</v>
      </c>
      <c r="G9077" s="0" t="str">
        <f aca="false">LEFT(B9077,2)</f>
        <v>11</v>
      </c>
      <c r="H9077" s="0" t="str">
        <f aca="false">I9077&amp;"_"&amp;G9077&amp;"_"&amp;F9077</f>
        <v>Bjergsalamander_11_20190924_DL2019050_AlleroedGym_koersel1</v>
      </c>
      <c r="I9077" s="61" t="str">
        <f aca="false">MID(RIGHT(B9077,LEN(B9077)-3),1,FIND("_",RIGHT(B9077,LEN(B9077)-3))-1)</f>
        <v>Bjergsalamander</v>
      </c>
      <c r="J9077" s="61" t="str">
        <f aca="false">TRIM(SUBSTITUTE(RIGHT(B9077,FIND(I9077,B9077)+1),"_",""))</f>
        <v>eDNA</v>
      </c>
      <c r="K9077" s="0" t="str">
        <f aca="false">IFERROR(VALUE(SUBSTITUTE(E9077,".",",")),E9077)</f>
        <v>No Ct</v>
      </c>
      <c r="L9077" s="61" t="str">
        <f aca="false">IF(J9077="PosK",SUMIFS(K:K,J:J,"PosK",H:H,H9077),"")</f>
        <v/>
      </c>
      <c r="M9077" s="61" t="str">
        <f aca="false">IF(J9077="PosK",SUMIFS(K:K,J:J,"NegK",H:H,H9077),"")</f>
        <v/>
      </c>
      <c r="N9077" s="61" t="str">
        <f aca="false">IF(J9077="PosK",SUMIFS(K:K,J:J,"eDNA",H:H,H9077),"")</f>
        <v/>
      </c>
      <c r="P9077" s="62"/>
      <c r="T9077" s="63"/>
      <c r="W9077" s="64"/>
    </row>
    <row r="9078" customFormat="false" ht="14.25" hidden="false" customHeight="false" outlineLevel="0" collapsed="false">
      <c r="A9078" s="0" t="s">
        <v>834</v>
      </c>
      <c r="B9078" s="52" t="s">
        <v>980</v>
      </c>
      <c r="C9078" s="52" t="s">
        <v>743</v>
      </c>
      <c r="D9078" s="53" t="n">
        <v>0.1</v>
      </c>
      <c r="E9078" s="53" t="n">
        <v>26.04</v>
      </c>
      <c r="F9078" s="0" t="s">
        <v>1461</v>
      </c>
      <c r="G9078" s="0" t="str">
        <f aca="false">LEFT(B9078,2)</f>
        <v>12</v>
      </c>
      <c r="H9078" s="0" t="str">
        <f aca="false">I9078&amp;"_"&amp;G9078&amp;"_"&amp;F9078</f>
        <v>Latterfroe_12_20190924_DL2019050_AlleroedGym_koersel1</v>
      </c>
      <c r="I9078" s="61" t="str">
        <f aca="false">MID(RIGHT(B9078,LEN(B9078)-3),1,FIND("_",RIGHT(B9078,LEN(B9078)-3))-1)</f>
        <v>Latterfroe</v>
      </c>
      <c r="J9078" s="61" t="str">
        <f aca="false">TRIM(SUBSTITUTE(RIGHT(B9078,FIND(I9078,B9078)+1),"_",""))</f>
        <v>PosK</v>
      </c>
      <c r="K9078" s="0" t="n">
        <f aca="false">IFERROR(VALUE(SUBSTITUTE(E9078,".",",")),E9078)</f>
        <v>26.04</v>
      </c>
      <c r="L9078" s="61" t="n">
        <f aca="false">IF(J9078="PosK",SUMIFS(K:K,J:J,"PosK",H:H,H9078),"")</f>
        <v>26.04</v>
      </c>
      <c r="M9078" s="61" t="n">
        <f aca="false">IF(J9078="PosK",SUMIFS(K:K,J:J,"NegK",H:H,H9078),"")</f>
        <v>0</v>
      </c>
      <c r="N9078" s="61" t="n">
        <f aca="false">IF(J9078="PosK",SUMIFS(K:K,J:J,"eDNA",H:H,H9078),"")</f>
        <v>0</v>
      </c>
      <c r="P9078" s="62" t="n">
        <f aca="false">IF(K9080="No Ct",0,K9080)</f>
        <v>0</v>
      </c>
      <c r="Q9078" s="62" t="n">
        <f aca="false">IF(K9081="No Ct",0,K9081)</f>
        <v>0</v>
      </c>
      <c r="R9078" s="0" t="str">
        <f aca="false">IF(AND(L9078&gt;0,M9078=0),"Valid","Invalid")</f>
        <v>Valid</v>
      </c>
      <c r="S9078" s="0" t="str">
        <f aca="false">IF(OR(P9078&gt;1,Q9078&gt;1),"Present","Absent")</f>
        <v>Absent</v>
      </c>
      <c r="T9078" s="63" t="str">
        <f aca="false">IF(OR(AND(P9078&gt;1,P9078&lt;41),AND(Q9078&gt;1,Q9078&lt;41)),"Ct&lt;41","Ct&gt;41")</f>
        <v>Ct&gt;41</v>
      </c>
      <c r="U9078" s="0" t="str">
        <f aca="false">I9078</f>
        <v>Latterfroe</v>
      </c>
      <c r="V9078" s="0" t="str">
        <f aca="false">MID(F9078,10,9)</f>
        <v>DL2019050</v>
      </c>
      <c r="W9078" s="64" t="str">
        <f aca="false">V9078&amp;"_"&amp;U9078&amp;"_"&amp;R9078&amp;"_"&amp;S9078&amp;"_"&amp;T9078</f>
        <v>DL2019050_Latterfroe_Valid_Absent_Ct&gt;41</v>
      </c>
    </row>
    <row r="9079" customFormat="false" ht="14.25" hidden="false" customHeight="false" outlineLevel="0" collapsed="false">
      <c r="A9079" s="0" t="s">
        <v>836</v>
      </c>
      <c r="B9079" s="52" t="s">
        <v>981</v>
      </c>
      <c r="C9079" s="52" t="s">
        <v>747</v>
      </c>
      <c r="D9079" s="53" t="n">
        <v>0.1</v>
      </c>
      <c r="E9079" s="53" t="s">
        <v>748</v>
      </c>
      <c r="F9079" s="0" t="s">
        <v>1461</v>
      </c>
      <c r="G9079" s="0" t="str">
        <f aca="false">LEFT(B9079,2)</f>
        <v>12</v>
      </c>
      <c r="H9079" s="0" t="str">
        <f aca="false">I9079&amp;"_"&amp;G9079&amp;"_"&amp;F9079</f>
        <v>Latterfroe_12_20190924_DL2019050_AlleroedGym_koersel1</v>
      </c>
      <c r="I9079" s="61" t="str">
        <f aca="false">MID(RIGHT(B9079,LEN(B9079)-3),1,FIND("_",RIGHT(B9079,LEN(B9079)-3))-1)</f>
        <v>Latterfroe</v>
      </c>
      <c r="J9079" s="61" t="str">
        <f aca="false">TRIM(SUBSTITUTE(RIGHT(B9079,FIND(I9079,B9079)+1),"_",""))</f>
        <v>NegK</v>
      </c>
      <c r="K9079" s="0" t="str">
        <f aca="false">IFERROR(VALUE(SUBSTITUTE(E9079,".",",")),E9079)</f>
        <v>No Ct</v>
      </c>
      <c r="L9079" s="61" t="str">
        <f aca="false">IF(J9079="PosK",SUMIFS(K:K,J:J,"PosK",H:H,H9079),"")</f>
        <v/>
      </c>
      <c r="M9079" s="61" t="str">
        <f aca="false">IF(J9079="PosK",SUMIFS(K:K,J:J,"NegK",H:H,H9079),"")</f>
        <v/>
      </c>
      <c r="N9079" s="61" t="str">
        <f aca="false">IF(J9079="PosK",SUMIFS(K:K,J:J,"eDNA",H:H,H9079),"")</f>
        <v/>
      </c>
    </row>
    <row r="9080" customFormat="false" ht="14.25" hidden="false" customHeight="false" outlineLevel="0" collapsed="false">
      <c r="A9080" s="0" t="s">
        <v>838</v>
      </c>
      <c r="B9080" s="52" t="s">
        <v>982</v>
      </c>
      <c r="C9080" s="52" t="s">
        <v>751</v>
      </c>
      <c r="D9080" s="53" t="n">
        <v>0.1</v>
      </c>
      <c r="E9080" s="53" t="s">
        <v>748</v>
      </c>
      <c r="F9080" s="0" t="s">
        <v>1461</v>
      </c>
      <c r="G9080" s="0" t="str">
        <f aca="false">LEFT(B9080,2)</f>
        <v>12</v>
      </c>
      <c r="H9080" s="0" t="str">
        <f aca="false">I9080&amp;"_"&amp;G9080&amp;"_"&amp;F9080</f>
        <v>Latterfroe_12_20190924_DL2019050_AlleroedGym_koersel1</v>
      </c>
      <c r="I9080" s="61" t="str">
        <f aca="false">MID(RIGHT(B9080,LEN(B9080)-3),1,FIND("_",RIGHT(B9080,LEN(B9080)-3))-1)</f>
        <v>Latterfroe</v>
      </c>
      <c r="J9080" s="61" t="str">
        <f aca="false">TRIM(SUBSTITUTE(RIGHT(B9080,FIND(I9080,B9080)+1),"_",""))</f>
        <v>eDNA</v>
      </c>
      <c r="K9080" s="0" t="str">
        <f aca="false">IFERROR(VALUE(SUBSTITUTE(E9080,".",",")),E9080)</f>
        <v>No Ct</v>
      </c>
      <c r="L9080" s="61" t="str">
        <f aca="false">IF(J9080="PosK",SUMIFS(K:K,J:J,"PosK",H:H,H9080),"")</f>
        <v/>
      </c>
      <c r="M9080" s="61" t="str">
        <f aca="false">IF(J9080="PosK",SUMIFS(K:K,J:J,"NegK",H:H,H9080),"")</f>
        <v/>
      </c>
      <c r="N9080" s="61" t="str">
        <f aca="false">IF(J9080="PosK",SUMIFS(K:K,J:J,"eDNA",H:H,H9080),"")</f>
        <v/>
      </c>
      <c r="Q9080" s="62"/>
    </row>
    <row r="9081" customFormat="false" ht="14.25" hidden="false" customHeight="false" outlineLevel="0" collapsed="false">
      <c r="A9081" s="0" t="s">
        <v>840</v>
      </c>
      <c r="B9081" s="52" t="s">
        <v>982</v>
      </c>
      <c r="C9081" s="52" t="s">
        <v>751</v>
      </c>
      <c r="D9081" s="53" t="n">
        <v>0.1</v>
      </c>
      <c r="E9081" s="53" t="s">
        <v>748</v>
      </c>
      <c r="F9081" s="0" t="s">
        <v>1461</v>
      </c>
      <c r="G9081" s="0" t="str">
        <f aca="false">LEFT(B9081,2)</f>
        <v>12</v>
      </c>
      <c r="H9081" s="0" t="str">
        <f aca="false">I9081&amp;"_"&amp;G9081&amp;"_"&amp;F9081</f>
        <v>Latterfroe_12_20190924_DL2019050_AlleroedGym_koersel1</v>
      </c>
      <c r="I9081" s="61" t="str">
        <f aca="false">MID(RIGHT(B9081,LEN(B9081)-3),1,FIND("_",RIGHT(B9081,LEN(B9081)-3))-1)</f>
        <v>Latterfroe</v>
      </c>
      <c r="J9081" s="61" t="str">
        <f aca="false">TRIM(SUBSTITUTE(RIGHT(B9081,FIND(I9081,B9081)+1),"_",""))</f>
        <v>eDNA</v>
      </c>
      <c r="K9081" s="0" t="str">
        <f aca="false">IFERROR(VALUE(SUBSTITUTE(E9081,".",",")),E9081)</f>
        <v>No Ct</v>
      </c>
      <c r="L9081" s="61" t="str">
        <f aca="false">IF(J9081="PosK",SUMIFS(K:K,J:J,"PosK",H:H,H9081),"")</f>
        <v/>
      </c>
      <c r="M9081" s="61" t="str">
        <f aca="false">IF(J9081="PosK",SUMIFS(K:K,J:J,"NegK",H:H,H9081),"")</f>
        <v/>
      </c>
      <c r="N9081" s="61" t="str">
        <f aca="false">IF(J9081="PosK",SUMIFS(K:K,J:J,"eDNA",H:H,H9081),"")</f>
        <v/>
      </c>
      <c r="P9081" s="62"/>
      <c r="T9081" s="63"/>
      <c r="W9081" s="64"/>
    </row>
    <row r="9082" customFormat="false" ht="14.25" hidden="false" customHeight="false" outlineLevel="0" collapsed="false">
      <c r="A9082" s="0" t="s">
        <v>842</v>
      </c>
      <c r="B9082" s="52" t="s">
        <v>984</v>
      </c>
      <c r="C9082" s="52" t="s">
        <v>743</v>
      </c>
      <c r="D9082" s="53" t="n">
        <v>0.1</v>
      </c>
      <c r="E9082" s="53" t="n">
        <v>33.8</v>
      </c>
      <c r="F9082" s="0" t="s">
        <v>1461</v>
      </c>
      <c r="G9082" s="0" t="str">
        <f aca="false">LEFT(B9082,2)</f>
        <v>13</v>
      </c>
      <c r="H9082" s="0" t="str">
        <f aca="false">I9082&amp;"_"&amp;G9082&amp;"_"&amp;F9082</f>
        <v>Spidssnudetfroe_13_20190924_DL2019050_AlleroedGym_koersel1</v>
      </c>
      <c r="I9082" s="61" t="str">
        <f aca="false">MID(RIGHT(B9082,LEN(B9082)-3),1,FIND("_",RIGHT(B9082,LEN(B9082)-3))-1)</f>
        <v>Spidssnudetfroe</v>
      </c>
      <c r="J9082" s="61" t="str">
        <f aca="false">TRIM(SUBSTITUTE(RIGHT(B9082,FIND(I9082,B9082)+1),"_",""))</f>
        <v>PosK</v>
      </c>
      <c r="K9082" s="0" t="n">
        <f aca="false">IFERROR(VALUE(SUBSTITUTE(E9082,".",",")),E9082)</f>
        <v>33.8</v>
      </c>
      <c r="L9082" s="61" t="n">
        <f aca="false">IF(J9082="PosK",SUMIFS(K:K,J:J,"PosK",H:H,H9082),"")</f>
        <v>33.8</v>
      </c>
      <c r="M9082" s="61" t="n">
        <f aca="false">IF(J9082="PosK",SUMIFS(K:K,J:J,"NegK",H:H,H9082),"")</f>
        <v>33.58</v>
      </c>
      <c r="N9082" s="61" t="n">
        <f aca="false">IF(J9082="PosK",SUMIFS(K:K,J:J,"eDNA",H:H,H9082),"")</f>
        <v>60.59</v>
      </c>
      <c r="P9082" s="62" t="n">
        <f aca="false">IF(K9084="No Ct",0,K9084)</f>
        <v>20.53</v>
      </c>
      <c r="Q9082" s="62" t="n">
        <f aca="false">IF(K9085="No Ct",0,K9085)</f>
        <v>40.06</v>
      </c>
      <c r="R9082" s="0" t="str">
        <f aca="false">IF(AND(L9082&gt;0,M9082=0),"Valid","Invalid")</f>
        <v>Invalid</v>
      </c>
      <c r="S9082" s="0" t="str">
        <f aca="false">IF(OR(P9082&gt;1,Q9082&gt;1),"Present","Absent")</f>
        <v>Present</v>
      </c>
      <c r="T9082" s="63" t="str">
        <f aca="false">IF(OR(AND(P9082&gt;1,P9082&lt;41),AND(Q9082&gt;1,Q9082&lt;41)),"Ct&lt;41","Ct&gt;41")</f>
        <v>Ct&lt;41</v>
      </c>
      <c r="U9082" s="0" t="str">
        <f aca="false">I9082</f>
        <v>Spidssnudetfroe</v>
      </c>
      <c r="V9082" s="0" t="str">
        <f aca="false">MID(F9082,10,9)</f>
        <v>DL2019050</v>
      </c>
      <c r="W9082" s="64" t="str">
        <f aca="false">V9082&amp;"_"&amp;U9082&amp;"_"&amp;R9082&amp;"_"&amp;S9082&amp;"_"&amp;T9082</f>
        <v>DL2019050_Spidssnudetfroe_Invalid_Present_Ct&lt;41</v>
      </c>
    </row>
    <row r="9083" customFormat="false" ht="14.25" hidden="false" customHeight="false" outlineLevel="0" collapsed="false">
      <c r="A9083" s="0" t="s">
        <v>844</v>
      </c>
      <c r="B9083" s="52" t="s">
        <v>985</v>
      </c>
      <c r="C9083" s="52" t="s">
        <v>747</v>
      </c>
      <c r="D9083" s="53" t="n">
        <v>0.1</v>
      </c>
      <c r="E9083" s="53" t="n">
        <v>33.58</v>
      </c>
      <c r="F9083" s="0" t="s">
        <v>1461</v>
      </c>
      <c r="G9083" s="0" t="str">
        <f aca="false">LEFT(B9083,2)</f>
        <v>13</v>
      </c>
      <c r="H9083" s="0" t="str">
        <f aca="false">I9083&amp;"_"&amp;G9083&amp;"_"&amp;F9083</f>
        <v>Spidssnudetfroe_13_20190924_DL2019050_AlleroedGym_koersel1</v>
      </c>
      <c r="I9083" s="61" t="str">
        <f aca="false">MID(RIGHT(B9083,LEN(B9083)-3),1,FIND("_",RIGHT(B9083,LEN(B9083)-3))-1)</f>
        <v>Spidssnudetfroe</v>
      </c>
      <c r="J9083" s="61" t="str">
        <f aca="false">TRIM(SUBSTITUTE(RIGHT(B9083,FIND(I9083,B9083)+1),"_",""))</f>
        <v>NegK</v>
      </c>
      <c r="K9083" s="0" t="n">
        <f aca="false">IFERROR(VALUE(SUBSTITUTE(E9083,".",",")),E9083)</f>
        <v>33.58</v>
      </c>
      <c r="L9083" s="61" t="str">
        <f aca="false">IF(J9083="PosK",SUMIFS(K:K,J:J,"PosK",H:H,H9083),"")</f>
        <v/>
      </c>
      <c r="M9083" s="61" t="str">
        <f aca="false">IF(J9083="PosK",SUMIFS(K:K,J:J,"NegK",H:H,H9083),"")</f>
        <v/>
      </c>
      <c r="N9083" s="61" t="str">
        <f aca="false">IF(J9083="PosK",SUMIFS(K:K,J:J,"eDNA",H:H,H9083),"")</f>
        <v/>
      </c>
    </row>
    <row r="9084" customFormat="false" ht="14.25" hidden="false" customHeight="false" outlineLevel="0" collapsed="false">
      <c r="A9084" s="0" t="s">
        <v>846</v>
      </c>
      <c r="B9084" s="52" t="s">
        <v>986</v>
      </c>
      <c r="C9084" s="52" t="s">
        <v>751</v>
      </c>
      <c r="D9084" s="53" t="n">
        <v>0.1</v>
      </c>
      <c r="E9084" s="53" t="n">
        <v>20.53</v>
      </c>
      <c r="F9084" s="0" t="s">
        <v>1461</v>
      </c>
      <c r="G9084" s="0" t="str">
        <f aca="false">LEFT(B9084,2)</f>
        <v>13</v>
      </c>
      <c r="H9084" s="0" t="str">
        <f aca="false">I9084&amp;"_"&amp;G9084&amp;"_"&amp;F9084</f>
        <v>Spidssnudetfroe_13_20190924_DL2019050_AlleroedGym_koersel1</v>
      </c>
      <c r="I9084" s="61" t="str">
        <f aca="false">MID(RIGHT(B9084,LEN(B9084)-3),1,FIND("_",RIGHT(B9084,LEN(B9084)-3))-1)</f>
        <v>Spidssnudetfroe</v>
      </c>
      <c r="J9084" s="61" t="str">
        <f aca="false">TRIM(SUBSTITUTE(RIGHT(B9084,FIND(I9084,B9084)+1),"_",""))</f>
        <v>eDNA</v>
      </c>
      <c r="K9084" s="0" t="n">
        <f aca="false">IFERROR(VALUE(SUBSTITUTE(E9084,".",",")),E9084)</f>
        <v>20.53</v>
      </c>
      <c r="L9084" s="61" t="str">
        <f aca="false">IF(J9084="PosK",SUMIFS(K:K,J:J,"PosK",H:H,H9084),"")</f>
        <v/>
      </c>
      <c r="M9084" s="61" t="str">
        <f aca="false">IF(J9084="PosK",SUMIFS(K:K,J:J,"NegK",H:H,H9084),"")</f>
        <v/>
      </c>
      <c r="N9084" s="61" t="str">
        <f aca="false">IF(J9084="PosK",SUMIFS(K:K,J:J,"eDNA",H:H,H9084),"")</f>
        <v/>
      </c>
      <c r="Q9084" s="62"/>
    </row>
    <row r="9085" customFormat="false" ht="14.25" hidden="false" customHeight="false" outlineLevel="0" collapsed="false">
      <c r="A9085" s="0" t="s">
        <v>848</v>
      </c>
      <c r="B9085" s="52" t="s">
        <v>986</v>
      </c>
      <c r="C9085" s="52" t="s">
        <v>751</v>
      </c>
      <c r="D9085" s="53" t="n">
        <v>0.1</v>
      </c>
      <c r="E9085" s="53" t="n">
        <v>40.06</v>
      </c>
      <c r="F9085" s="0" t="s">
        <v>1461</v>
      </c>
      <c r="G9085" s="0" t="str">
        <f aca="false">LEFT(B9085,2)</f>
        <v>13</v>
      </c>
      <c r="H9085" s="0" t="str">
        <f aca="false">I9085&amp;"_"&amp;G9085&amp;"_"&amp;F9085</f>
        <v>Spidssnudetfroe_13_20190924_DL2019050_AlleroedGym_koersel1</v>
      </c>
      <c r="I9085" s="61" t="str">
        <f aca="false">MID(RIGHT(B9085,LEN(B9085)-3),1,FIND("_",RIGHT(B9085,LEN(B9085)-3))-1)</f>
        <v>Spidssnudetfroe</v>
      </c>
      <c r="J9085" s="61" t="str">
        <f aca="false">TRIM(SUBSTITUTE(RIGHT(B9085,FIND(I9085,B9085)+1),"_",""))</f>
        <v>eDNA</v>
      </c>
      <c r="K9085" s="0" t="n">
        <f aca="false">IFERROR(VALUE(SUBSTITUTE(E9085,".",",")),E9085)</f>
        <v>40.06</v>
      </c>
      <c r="L9085" s="61" t="str">
        <f aca="false">IF(J9085="PosK",SUMIFS(K:K,J:J,"PosK",H:H,H9085),"")</f>
        <v/>
      </c>
      <c r="M9085" s="61" t="str">
        <f aca="false">IF(J9085="PosK",SUMIFS(K:K,J:J,"NegK",H:H,H9085),"")</f>
        <v/>
      </c>
      <c r="N9085" s="61" t="str">
        <f aca="false">IF(J9085="PosK",SUMIFS(K:K,J:J,"eDNA",H:H,H9085),"")</f>
        <v/>
      </c>
      <c r="P9085" s="62"/>
      <c r="T9085" s="63"/>
      <c r="W9085" s="64"/>
    </row>
    <row r="9086" customFormat="false" ht="14.25" hidden="false" customHeight="false" outlineLevel="0" collapsed="false">
      <c r="A9086" s="0" t="s">
        <v>849</v>
      </c>
      <c r="B9086" s="52" t="s">
        <v>987</v>
      </c>
      <c r="C9086" s="52" t="s">
        <v>743</v>
      </c>
      <c r="D9086" s="53" t="n">
        <v>0.1</v>
      </c>
      <c r="E9086" s="53" t="n">
        <v>20.61</v>
      </c>
      <c r="F9086" s="0" t="s">
        <v>1461</v>
      </c>
      <c r="G9086" s="0" t="str">
        <f aca="false">LEFT(B9086,2)</f>
        <v>14</v>
      </c>
      <c r="H9086" s="0" t="str">
        <f aca="false">I9086&amp;"_"&amp;G9086&amp;"_"&amp;F9086</f>
        <v>Spidssnudetfroe_14_20190924_DL2019050_AlleroedGym_koersel1</v>
      </c>
      <c r="I9086" s="61" t="str">
        <f aca="false">MID(RIGHT(B9086,LEN(B9086)-3),1,FIND("_",RIGHT(B9086,LEN(B9086)-3))-1)</f>
        <v>Spidssnudetfroe</v>
      </c>
      <c r="J9086" s="61" t="str">
        <f aca="false">TRIM(SUBSTITUTE(RIGHT(B9086,FIND(I9086,B9086)+1),"_",""))</f>
        <v>PosK</v>
      </c>
      <c r="K9086" s="0" t="n">
        <f aca="false">IFERROR(VALUE(SUBSTITUTE(E9086,".",",")),E9086)</f>
        <v>20.61</v>
      </c>
      <c r="L9086" s="61" t="n">
        <f aca="false">IF(J9086="PosK",SUMIFS(K:K,J:J,"PosK",H:H,H9086),"")</f>
        <v>20.61</v>
      </c>
      <c r="M9086" s="61" t="n">
        <f aca="false">IF(J9086="PosK",SUMIFS(K:K,J:J,"NegK",H:H,H9086),"")</f>
        <v>0</v>
      </c>
      <c r="N9086" s="61" t="n">
        <f aca="false">IF(J9086="PosK",SUMIFS(K:K,J:J,"eDNA",H:H,H9086),"")</f>
        <v>67.61</v>
      </c>
      <c r="P9086" s="62" t="n">
        <f aca="false">IF(K9088="No Ct",0,K9088)</f>
        <v>33.36</v>
      </c>
      <c r="Q9086" s="62" t="n">
        <f aca="false">IF(K9089="No Ct",0,K9089)</f>
        <v>34.25</v>
      </c>
      <c r="R9086" s="0" t="str">
        <f aca="false">IF(AND(L9086&gt;0,M9086=0),"Valid","Invalid")</f>
        <v>Valid</v>
      </c>
      <c r="S9086" s="0" t="str">
        <f aca="false">IF(OR(P9086&gt;1,Q9086&gt;1),"Present","Absent")</f>
        <v>Present</v>
      </c>
      <c r="T9086" s="63" t="str">
        <f aca="false">IF(OR(AND(P9086&gt;1,P9086&lt;41),AND(Q9086&gt;1,Q9086&lt;41)),"Ct&lt;41","Ct&gt;41")</f>
        <v>Ct&lt;41</v>
      </c>
      <c r="U9086" s="0" t="str">
        <f aca="false">I9086</f>
        <v>Spidssnudetfroe</v>
      </c>
      <c r="V9086" s="0" t="str">
        <f aca="false">MID(F9086,10,9)</f>
        <v>DL2019050</v>
      </c>
      <c r="W9086" s="64" t="str">
        <f aca="false">V9086&amp;"_"&amp;U9086&amp;"_"&amp;R9086&amp;"_"&amp;S9086&amp;"_"&amp;T9086</f>
        <v>DL2019050_Spidssnudetfroe_Valid_Present_Ct&lt;41</v>
      </c>
    </row>
    <row r="9087" customFormat="false" ht="14.25" hidden="false" customHeight="false" outlineLevel="0" collapsed="false">
      <c r="A9087" s="0" t="s">
        <v>851</v>
      </c>
      <c r="B9087" s="52" t="s">
        <v>988</v>
      </c>
      <c r="C9087" s="52" t="s">
        <v>747</v>
      </c>
      <c r="D9087" s="53" t="n">
        <v>0.1</v>
      </c>
      <c r="E9087" s="53" t="s">
        <v>748</v>
      </c>
      <c r="F9087" s="0" t="s">
        <v>1461</v>
      </c>
      <c r="G9087" s="0" t="str">
        <f aca="false">LEFT(B9087,2)</f>
        <v>14</v>
      </c>
      <c r="H9087" s="0" t="str">
        <f aca="false">I9087&amp;"_"&amp;G9087&amp;"_"&amp;F9087</f>
        <v>Spidssnudetfroe_14_20190924_DL2019050_AlleroedGym_koersel1</v>
      </c>
      <c r="I9087" s="61" t="str">
        <f aca="false">MID(RIGHT(B9087,LEN(B9087)-3),1,FIND("_",RIGHT(B9087,LEN(B9087)-3))-1)</f>
        <v>Spidssnudetfroe</v>
      </c>
      <c r="J9087" s="61" t="str">
        <f aca="false">TRIM(SUBSTITUTE(RIGHT(B9087,FIND(I9087,B9087)+1),"_",""))</f>
        <v>NegK</v>
      </c>
      <c r="K9087" s="0" t="str">
        <f aca="false">IFERROR(VALUE(SUBSTITUTE(E9087,".",",")),E9087)</f>
        <v>No Ct</v>
      </c>
      <c r="L9087" s="61" t="str">
        <f aca="false">IF(J9087="PosK",SUMIFS(K:K,J:J,"PosK",H:H,H9087),"")</f>
        <v/>
      </c>
      <c r="M9087" s="61" t="str">
        <f aca="false">IF(J9087="PosK",SUMIFS(K:K,J:J,"NegK",H:H,H9087),"")</f>
        <v/>
      </c>
      <c r="N9087" s="61" t="str">
        <f aca="false">IF(J9087="PosK",SUMIFS(K:K,J:J,"eDNA",H:H,H9087),"")</f>
        <v/>
      </c>
    </row>
    <row r="9088" customFormat="false" ht="14.25" hidden="false" customHeight="false" outlineLevel="0" collapsed="false">
      <c r="A9088" s="0" t="s">
        <v>853</v>
      </c>
      <c r="B9088" s="52" t="s">
        <v>989</v>
      </c>
      <c r="C9088" s="52" t="s">
        <v>751</v>
      </c>
      <c r="D9088" s="53" t="n">
        <v>0.1</v>
      </c>
      <c r="E9088" s="53" t="n">
        <v>33.36</v>
      </c>
      <c r="F9088" s="0" t="s">
        <v>1461</v>
      </c>
      <c r="G9088" s="0" t="str">
        <f aca="false">LEFT(B9088,2)</f>
        <v>14</v>
      </c>
      <c r="H9088" s="0" t="str">
        <f aca="false">I9088&amp;"_"&amp;G9088&amp;"_"&amp;F9088</f>
        <v>Spidssnudetfroe_14_20190924_DL2019050_AlleroedGym_koersel1</v>
      </c>
      <c r="I9088" s="61" t="str">
        <f aca="false">MID(RIGHT(B9088,LEN(B9088)-3),1,FIND("_",RIGHT(B9088,LEN(B9088)-3))-1)</f>
        <v>Spidssnudetfroe</v>
      </c>
      <c r="J9088" s="61" t="str">
        <f aca="false">TRIM(SUBSTITUTE(RIGHT(B9088,FIND(I9088,B9088)+1),"_",""))</f>
        <v>eDNA</v>
      </c>
      <c r="K9088" s="0" t="n">
        <f aca="false">IFERROR(VALUE(SUBSTITUTE(E9088,".",",")),E9088)</f>
        <v>33.36</v>
      </c>
      <c r="L9088" s="61" t="str">
        <f aca="false">IF(J9088="PosK",SUMIFS(K:K,J:J,"PosK",H:H,H9088),"")</f>
        <v/>
      </c>
      <c r="M9088" s="61" t="str">
        <f aca="false">IF(J9088="PosK",SUMIFS(K:K,J:J,"NegK",H:H,H9088),"")</f>
        <v/>
      </c>
      <c r="N9088" s="61" t="str">
        <f aca="false">IF(J9088="PosK",SUMIFS(K:K,J:J,"eDNA",H:H,H9088),"")</f>
        <v/>
      </c>
      <c r="Q9088" s="62"/>
    </row>
    <row r="9089" customFormat="false" ht="14.25" hidden="false" customHeight="false" outlineLevel="0" collapsed="false">
      <c r="A9089" s="0" t="s">
        <v>855</v>
      </c>
      <c r="B9089" s="52" t="s">
        <v>989</v>
      </c>
      <c r="C9089" s="52" t="s">
        <v>751</v>
      </c>
      <c r="D9089" s="53" t="n">
        <v>0.1</v>
      </c>
      <c r="E9089" s="53" t="n">
        <v>34.25</v>
      </c>
      <c r="F9089" s="0" t="s">
        <v>1461</v>
      </c>
      <c r="G9089" s="0" t="str">
        <f aca="false">LEFT(B9089,2)</f>
        <v>14</v>
      </c>
      <c r="H9089" s="0" t="str">
        <f aca="false">I9089&amp;"_"&amp;G9089&amp;"_"&amp;F9089</f>
        <v>Spidssnudetfroe_14_20190924_DL2019050_AlleroedGym_koersel1</v>
      </c>
      <c r="I9089" s="61" t="str">
        <f aca="false">MID(RIGHT(B9089,LEN(B9089)-3),1,FIND("_",RIGHT(B9089,LEN(B9089)-3))-1)</f>
        <v>Spidssnudetfroe</v>
      </c>
      <c r="J9089" s="61" t="str">
        <f aca="false">TRIM(SUBSTITUTE(RIGHT(B9089,FIND(I9089,B9089)+1),"_",""))</f>
        <v>eDNA</v>
      </c>
      <c r="K9089" s="0" t="n">
        <f aca="false">IFERROR(VALUE(SUBSTITUTE(E9089,".",",")),E9089)</f>
        <v>34.25</v>
      </c>
      <c r="L9089" s="61" t="str">
        <f aca="false">IF(J9089="PosK",SUMIFS(K:K,J:J,"PosK",H:H,H9089),"")</f>
        <v/>
      </c>
      <c r="M9089" s="61" t="str">
        <f aca="false">IF(J9089="PosK",SUMIFS(K:K,J:J,"NegK",H:H,H9089),"")</f>
        <v/>
      </c>
      <c r="N9089" s="61" t="str">
        <f aca="false">IF(J9089="PosK",SUMIFS(K:K,J:J,"eDNA",H:H,H9089),"")</f>
        <v/>
      </c>
      <c r="P9089" s="62"/>
      <c r="T9089" s="63"/>
      <c r="W9089" s="64"/>
    </row>
    <row r="9090" customFormat="false" ht="14.25" hidden="false" customHeight="false" outlineLevel="0" collapsed="false">
      <c r="A9090" s="0" t="s">
        <v>856</v>
      </c>
      <c r="B9090" s="52" t="s">
        <v>990</v>
      </c>
      <c r="C9090" s="52" t="s">
        <v>743</v>
      </c>
      <c r="D9090" s="53" t="n">
        <v>0.1</v>
      </c>
      <c r="E9090" s="53" t="s">
        <v>748</v>
      </c>
      <c r="F9090" s="0" t="s">
        <v>1461</v>
      </c>
      <c r="G9090" s="0" t="str">
        <f aca="false">LEFT(B9090,2)</f>
        <v>15</v>
      </c>
      <c r="H9090" s="0" t="str">
        <f aca="false">I9090&amp;"_"&amp;G9090&amp;"_"&amp;F9090</f>
        <v>KortbenetGroenFroe_15_20190924_DL2019050_AlleroedGym_koersel1</v>
      </c>
      <c r="I9090" s="61" t="str">
        <f aca="false">MID(RIGHT(B9090,LEN(B9090)-3),1,FIND("_",RIGHT(B9090,LEN(B9090)-3))-1)</f>
        <v>KortbenetGroenFroe</v>
      </c>
      <c r="J9090" s="61" t="str">
        <f aca="false">TRIM(SUBSTITUTE(RIGHT(B9090,FIND(I9090,B9090)+1),"_",""))</f>
        <v>PosK</v>
      </c>
      <c r="K9090" s="0" t="str">
        <f aca="false">IFERROR(VALUE(SUBSTITUTE(E9090,".",",")),E9090)</f>
        <v>No Ct</v>
      </c>
      <c r="L9090" s="61" t="n">
        <f aca="false">IF(J9090="PosK",SUMIFS(K:K,J:J,"PosK",H:H,H9090),"")</f>
        <v>0</v>
      </c>
      <c r="M9090" s="61" t="n">
        <f aca="false">IF(J9090="PosK",SUMIFS(K:K,J:J,"NegK",H:H,H9090),"")</f>
        <v>0</v>
      </c>
      <c r="N9090" s="61" t="n">
        <f aca="false">IF(J9090="PosK",SUMIFS(K:K,J:J,"eDNA",H:H,H9090),"")</f>
        <v>0</v>
      </c>
      <c r="P9090" s="62" t="n">
        <f aca="false">IF(K9092="No Ct",0,K9092)</f>
        <v>0</v>
      </c>
      <c r="Q9090" s="62" t="n">
        <f aca="false">IF(K9093="No Ct",0,K9093)</f>
        <v>0</v>
      </c>
      <c r="R9090" s="0" t="str">
        <f aca="false">IF(AND(L9090&gt;0,M9090=0),"Valid","Invalid")</f>
        <v>Invalid</v>
      </c>
      <c r="S9090" s="0" t="str">
        <f aca="false">IF(OR(P9090&gt;1,Q9090&gt;1),"Present","Absent")</f>
        <v>Absent</v>
      </c>
      <c r="T9090" s="63" t="str">
        <f aca="false">IF(OR(AND(P9090&gt;1,P9090&lt;41),AND(Q9090&gt;1,Q9090&lt;41)),"Ct&lt;41","Ct&gt;41")</f>
        <v>Ct&gt;41</v>
      </c>
      <c r="U9090" s="0" t="str">
        <f aca="false">I9090</f>
        <v>KortbenetGroenFroe</v>
      </c>
      <c r="V9090" s="0" t="str">
        <f aca="false">MID(F9090,10,9)</f>
        <v>DL2019050</v>
      </c>
      <c r="W9090" s="64" t="str">
        <f aca="false">V9090&amp;"_"&amp;U9090&amp;"_"&amp;R9090&amp;"_"&amp;S9090&amp;"_"&amp;T9090</f>
        <v>DL2019050_KortbenetGroenFroe_Invalid_Absent_Ct&gt;41</v>
      </c>
    </row>
    <row r="9091" customFormat="false" ht="14.25" hidden="false" customHeight="false" outlineLevel="0" collapsed="false">
      <c r="A9091" s="0" t="s">
        <v>858</v>
      </c>
      <c r="B9091" s="52" t="s">
        <v>991</v>
      </c>
      <c r="C9091" s="52" t="s">
        <v>747</v>
      </c>
      <c r="D9091" s="53" t="n">
        <v>0.1</v>
      </c>
      <c r="E9091" s="53" t="s">
        <v>748</v>
      </c>
      <c r="F9091" s="0" t="s">
        <v>1461</v>
      </c>
      <c r="G9091" s="0" t="str">
        <f aca="false">LEFT(B9091,2)</f>
        <v>15</v>
      </c>
      <c r="H9091" s="0" t="str">
        <f aca="false">I9091&amp;"_"&amp;G9091&amp;"_"&amp;F9091</f>
        <v>KortbenetGroenFroe_15_20190924_DL2019050_AlleroedGym_koersel1</v>
      </c>
      <c r="I9091" s="61" t="str">
        <f aca="false">MID(RIGHT(B9091,LEN(B9091)-3),1,FIND("_",RIGHT(B9091,LEN(B9091)-3))-1)</f>
        <v>KortbenetGroenFroe</v>
      </c>
      <c r="J9091" s="61" t="str">
        <f aca="false">TRIM(SUBSTITUTE(RIGHT(B9091,FIND(I9091,B9091)+1),"_",""))</f>
        <v>NegK</v>
      </c>
      <c r="K9091" s="0" t="str">
        <f aca="false">IFERROR(VALUE(SUBSTITUTE(E9091,".",",")),E9091)</f>
        <v>No Ct</v>
      </c>
      <c r="L9091" s="61" t="str">
        <f aca="false">IF(J9091="PosK",SUMIFS(K:K,J:J,"PosK",H:H,H9091),"")</f>
        <v/>
      </c>
      <c r="M9091" s="61" t="str">
        <f aca="false">IF(J9091="PosK",SUMIFS(K:K,J:J,"NegK",H:H,H9091),"")</f>
        <v/>
      </c>
      <c r="N9091" s="61" t="str">
        <f aca="false">IF(J9091="PosK",SUMIFS(K:K,J:J,"eDNA",H:H,H9091),"")</f>
        <v/>
      </c>
    </row>
    <row r="9092" customFormat="false" ht="14.25" hidden="false" customHeight="false" outlineLevel="0" collapsed="false">
      <c r="A9092" s="0" t="s">
        <v>860</v>
      </c>
      <c r="B9092" s="52" t="s">
        <v>992</v>
      </c>
      <c r="C9092" s="52" t="s">
        <v>751</v>
      </c>
      <c r="D9092" s="53" t="n">
        <v>0.1</v>
      </c>
      <c r="E9092" s="53" t="s">
        <v>748</v>
      </c>
      <c r="F9092" s="0" t="s">
        <v>1461</v>
      </c>
      <c r="G9092" s="0" t="str">
        <f aca="false">LEFT(B9092,2)</f>
        <v>15</v>
      </c>
      <c r="H9092" s="0" t="str">
        <f aca="false">I9092&amp;"_"&amp;G9092&amp;"_"&amp;F9092</f>
        <v>KortbenetGroenFroe_15_20190924_DL2019050_AlleroedGym_koersel1</v>
      </c>
      <c r="I9092" s="61" t="str">
        <f aca="false">MID(RIGHT(B9092,LEN(B9092)-3),1,FIND("_",RIGHT(B9092,LEN(B9092)-3))-1)</f>
        <v>KortbenetGroenFroe</v>
      </c>
      <c r="J9092" s="61" t="str">
        <f aca="false">TRIM(SUBSTITUTE(RIGHT(B9092,FIND(I9092,B9092)+1),"_",""))</f>
        <v>eDNA</v>
      </c>
      <c r="K9092" s="0" t="str">
        <f aca="false">IFERROR(VALUE(SUBSTITUTE(E9092,".",",")),E9092)</f>
        <v>No Ct</v>
      </c>
      <c r="L9092" s="61" t="str">
        <f aca="false">IF(J9092="PosK",SUMIFS(K:K,J:J,"PosK",H:H,H9092),"")</f>
        <v/>
      </c>
      <c r="M9092" s="61" t="str">
        <f aca="false">IF(J9092="PosK",SUMIFS(K:K,J:J,"NegK",H:H,H9092),"")</f>
        <v/>
      </c>
      <c r="N9092" s="61" t="str">
        <f aca="false">IF(J9092="PosK",SUMIFS(K:K,J:J,"eDNA",H:H,H9092),"")</f>
        <v/>
      </c>
      <c r="Q9092" s="62"/>
    </row>
    <row r="9093" customFormat="false" ht="14.25" hidden="false" customHeight="false" outlineLevel="0" collapsed="false">
      <c r="A9093" s="0" t="s">
        <v>862</v>
      </c>
      <c r="B9093" s="52" t="s">
        <v>992</v>
      </c>
      <c r="C9093" s="52" t="s">
        <v>751</v>
      </c>
      <c r="D9093" s="53" t="n">
        <v>0.1</v>
      </c>
      <c r="E9093" s="53" t="s">
        <v>748</v>
      </c>
      <c r="F9093" s="0" t="s">
        <v>1461</v>
      </c>
      <c r="G9093" s="0" t="str">
        <f aca="false">LEFT(B9093,2)</f>
        <v>15</v>
      </c>
      <c r="H9093" s="0" t="str">
        <f aca="false">I9093&amp;"_"&amp;G9093&amp;"_"&amp;F9093</f>
        <v>KortbenetGroenFroe_15_20190924_DL2019050_AlleroedGym_koersel1</v>
      </c>
      <c r="I9093" s="61" t="str">
        <f aca="false">MID(RIGHT(B9093,LEN(B9093)-3),1,FIND("_",RIGHT(B9093,LEN(B9093)-3))-1)</f>
        <v>KortbenetGroenFroe</v>
      </c>
      <c r="J9093" s="61" t="str">
        <f aca="false">TRIM(SUBSTITUTE(RIGHT(B9093,FIND(I9093,B9093)+1),"_",""))</f>
        <v>eDNA</v>
      </c>
      <c r="K9093" s="0" t="str">
        <f aca="false">IFERROR(VALUE(SUBSTITUTE(E9093,".",",")),E9093)</f>
        <v>No Ct</v>
      </c>
      <c r="L9093" s="61" t="str">
        <f aca="false">IF(J9093="PosK",SUMIFS(K:K,J:J,"PosK",H:H,H9093),"")</f>
        <v/>
      </c>
      <c r="M9093" s="61" t="str">
        <f aca="false">IF(J9093="PosK",SUMIFS(K:K,J:J,"NegK",H:H,H9093),"")</f>
        <v/>
      </c>
      <c r="N9093" s="61" t="str">
        <f aca="false">IF(J9093="PosK",SUMIFS(K:K,J:J,"eDNA",H:H,H9093),"")</f>
        <v/>
      </c>
      <c r="P9093" s="62"/>
      <c r="T9093" s="63"/>
      <c r="W9093" s="64"/>
    </row>
    <row r="9094" customFormat="false" ht="14.25" hidden="false" customHeight="false" outlineLevel="0" collapsed="false">
      <c r="A9094" s="0" t="s">
        <v>863</v>
      </c>
      <c r="B9094" s="52" t="s">
        <v>1212</v>
      </c>
      <c r="C9094" s="52" t="s">
        <v>743</v>
      </c>
      <c r="D9094" s="53" t="n">
        <v>0.1</v>
      </c>
      <c r="E9094" s="53" t="n">
        <v>30.27</v>
      </c>
      <c r="F9094" s="0" t="s">
        <v>1461</v>
      </c>
      <c r="G9094" s="0" t="str">
        <f aca="false">LEFT(B9094,2)</f>
        <v>16</v>
      </c>
      <c r="H9094" s="0" t="str">
        <f aca="false">I9094&amp;"_"&amp;G9094&amp;"_"&amp;F9094</f>
        <v>ButsnudetFroe_16_20190924_DL2019050_AlleroedGym_koersel1</v>
      </c>
      <c r="I9094" s="61" t="str">
        <f aca="false">MID(RIGHT(B9094,LEN(B9094)-3),1,FIND("_",RIGHT(B9094,LEN(B9094)-3))-1)</f>
        <v>ButsnudetFroe</v>
      </c>
      <c r="J9094" s="61" t="str">
        <f aca="false">TRIM(SUBSTITUTE(RIGHT(B9094,FIND(I9094,B9094)+1),"_",""))</f>
        <v>PosK</v>
      </c>
      <c r="K9094" s="0" t="n">
        <f aca="false">IFERROR(VALUE(SUBSTITUTE(E9094,".",",")),E9094)</f>
        <v>30.27</v>
      </c>
      <c r="L9094" s="61" t="n">
        <f aca="false">IF(J9094="PosK",SUMIFS(K:K,J:J,"PosK",H:H,H9094),"")</f>
        <v>30.27</v>
      </c>
      <c r="M9094" s="61" t="n">
        <f aca="false">IF(J9094="PosK",SUMIFS(K:K,J:J,"NegK",H:H,H9094),"")</f>
        <v>0</v>
      </c>
      <c r="N9094" s="61" t="n">
        <f aca="false">IF(J9094="PosK",SUMIFS(K:K,J:J,"eDNA",H:H,H9094),"")</f>
        <v>75.11</v>
      </c>
      <c r="P9094" s="62" t="n">
        <f aca="false">IF(K9096="No Ct",0,K9096)</f>
        <v>37.51</v>
      </c>
      <c r="Q9094" s="62" t="n">
        <f aca="false">IF(K9097="No Ct",0,K9097)</f>
        <v>37.6</v>
      </c>
      <c r="R9094" s="0" t="str">
        <f aca="false">IF(AND(L9094&gt;0,M9094=0),"Valid","Invalid")</f>
        <v>Valid</v>
      </c>
      <c r="S9094" s="0" t="str">
        <f aca="false">IF(OR(P9094&gt;1,Q9094&gt;1),"Present","Absent")</f>
        <v>Present</v>
      </c>
      <c r="T9094" s="63" t="str">
        <f aca="false">IF(OR(AND(P9094&gt;1,P9094&lt;41),AND(Q9094&gt;1,Q9094&lt;41)),"Ct&lt;41","Ct&gt;41")</f>
        <v>Ct&lt;41</v>
      </c>
      <c r="U9094" s="0" t="str">
        <f aca="false">I9094</f>
        <v>ButsnudetFroe</v>
      </c>
      <c r="V9094" s="0" t="str">
        <f aca="false">MID(F9094,10,9)</f>
        <v>DL2019050</v>
      </c>
      <c r="W9094" s="64" t="str">
        <f aca="false">V9094&amp;"_"&amp;U9094&amp;"_"&amp;R9094&amp;"_"&amp;S9094&amp;"_"&amp;T9094</f>
        <v>DL2019050_ButsnudetFroe_Valid_Present_Ct&lt;41</v>
      </c>
    </row>
    <row r="9095" customFormat="false" ht="14.25" hidden="false" customHeight="false" outlineLevel="0" collapsed="false">
      <c r="A9095" s="0" t="s">
        <v>865</v>
      </c>
      <c r="B9095" s="52" t="s">
        <v>1213</v>
      </c>
      <c r="C9095" s="52" t="s">
        <v>747</v>
      </c>
      <c r="D9095" s="53" t="n">
        <v>0.1</v>
      </c>
      <c r="E9095" s="53" t="s">
        <v>748</v>
      </c>
      <c r="F9095" s="0" t="s">
        <v>1461</v>
      </c>
      <c r="G9095" s="0" t="str">
        <f aca="false">LEFT(B9095,2)</f>
        <v>16</v>
      </c>
      <c r="H9095" s="0" t="str">
        <f aca="false">I9095&amp;"_"&amp;G9095&amp;"_"&amp;F9095</f>
        <v>ButsnudetFroe_16_20190924_DL2019050_AlleroedGym_koersel1</v>
      </c>
      <c r="I9095" s="61" t="str">
        <f aca="false">MID(RIGHT(B9095,LEN(B9095)-3),1,FIND("_",RIGHT(B9095,LEN(B9095)-3))-1)</f>
        <v>ButsnudetFroe</v>
      </c>
      <c r="J9095" s="61" t="str">
        <f aca="false">TRIM(SUBSTITUTE(RIGHT(B9095,FIND(I9095,B9095)+1),"_",""))</f>
        <v>NegK</v>
      </c>
      <c r="K9095" s="0" t="str">
        <f aca="false">IFERROR(VALUE(SUBSTITUTE(E9095,".",",")),E9095)</f>
        <v>No Ct</v>
      </c>
      <c r="L9095" s="61" t="str">
        <f aca="false">IF(J9095="PosK",SUMIFS(K:K,J:J,"PosK",H:H,H9095),"")</f>
        <v/>
      </c>
      <c r="M9095" s="61" t="str">
        <f aca="false">IF(J9095="PosK",SUMIFS(K:K,J:J,"NegK",H:H,H9095),"")</f>
        <v/>
      </c>
      <c r="N9095" s="61" t="str">
        <f aca="false">IF(J9095="PosK",SUMIFS(K:K,J:J,"eDNA",H:H,H9095),"")</f>
        <v/>
      </c>
    </row>
    <row r="9096" customFormat="false" ht="14.25" hidden="false" customHeight="false" outlineLevel="0" collapsed="false">
      <c r="A9096" s="0" t="s">
        <v>867</v>
      </c>
      <c r="B9096" s="52" t="s">
        <v>1214</v>
      </c>
      <c r="C9096" s="52" t="s">
        <v>751</v>
      </c>
      <c r="D9096" s="53" t="n">
        <v>0.1</v>
      </c>
      <c r="E9096" s="53" t="n">
        <v>37.51</v>
      </c>
      <c r="F9096" s="0" t="s">
        <v>1461</v>
      </c>
      <c r="G9096" s="0" t="str">
        <f aca="false">LEFT(B9096,2)</f>
        <v>16</v>
      </c>
      <c r="H9096" s="0" t="str">
        <f aca="false">I9096&amp;"_"&amp;G9096&amp;"_"&amp;F9096</f>
        <v>ButsnudetFroe_16_20190924_DL2019050_AlleroedGym_koersel1</v>
      </c>
      <c r="I9096" s="61" t="str">
        <f aca="false">MID(RIGHT(B9096,LEN(B9096)-3),1,FIND("_",RIGHT(B9096,LEN(B9096)-3))-1)</f>
        <v>ButsnudetFroe</v>
      </c>
      <c r="J9096" s="61" t="str">
        <f aca="false">TRIM(SUBSTITUTE(RIGHT(B9096,FIND(I9096,B9096)+1),"_",""))</f>
        <v>eDNA</v>
      </c>
      <c r="K9096" s="0" t="n">
        <f aca="false">IFERROR(VALUE(SUBSTITUTE(E9096,".",",")),E9096)</f>
        <v>37.51</v>
      </c>
      <c r="L9096" s="61" t="str">
        <f aca="false">IF(J9096="PosK",SUMIFS(K:K,J:J,"PosK",H:H,H9096),"")</f>
        <v/>
      </c>
      <c r="M9096" s="61" t="str">
        <f aca="false">IF(J9096="PosK",SUMIFS(K:K,J:J,"NegK",H:H,H9096),"")</f>
        <v/>
      </c>
      <c r="N9096" s="61" t="str">
        <f aca="false">IF(J9096="PosK",SUMIFS(K:K,J:J,"eDNA",H:H,H9096),"")</f>
        <v/>
      </c>
      <c r="Q9096" s="62"/>
    </row>
    <row r="9097" customFormat="false" ht="14.25" hidden="false" customHeight="false" outlineLevel="0" collapsed="false">
      <c r="A9097" s="0" t="s">
        <v>869</v>
      </c>
      <c r="B9097" s="52" t="s">
        <v>1214</v>
      </c>
      <c r="C9097" s="52" t="s">
        <v>751</v>
      </c>
      <c r="D9097" s="53" t="n">
        <v>0.1</v>
      </c>
      <c r="E9097" s="53" t="n">
        <v>37.6</v>
      </c>
      <c r="F9097" s="0" t="s">
        <v>1461</v>
      </c>
      <c r="G9097" s="0" t="str">
        <f aca="false">LEFT(B9097,2)</f>
        <v>16</v>
      </c>
      <c r="H9097" s="0" t="str">
        <f aca="false">I9097&amp;"_"&amp;G9097&amp;"_"&amp;F9097</f>
        <v>ButsnudetFroe_16_20190924_DL2019050_AlleroedGym_koersel1</v>
      </c>
      <c r="I9097" s="61" t="str">
        <f aca="false">MID(RIGHT(B9097,LEN(B9097)-3),1,FIND("_",RIGHT(B9097,LEN(B9097)-3))-1)</f>
        <v>ButsnudetFroe</v>
      </c>
      <c r="J9097" s="61" t="str">
        <f aca="false">TRIM(SUBSTITUTE(RIGHT(B9097,FIND(I9097,B9097)+1),"_",""))</f>
        <v>eDNA</v>
      </c>
      <c r="K9097" s="0" t="n">
        <f aca="false">IFERROR(VALUE(SUBSTITUTE(E9097,".",",")),E9097)</f>
        <v>37.6</v>
      </c>
      <c r="L9097" s="61" t="str">
        <f aca="false">IF(J9097="PosK",SUMIFS(K:K,J:J,"PosK",H:H,H9097),"")</f>
        <v/>
      </c>
      <c r="M9097" s="61" t="str">
        <f aca="false">IF(J9097="PosK",SUMIFS(K:K,J:J,"NegK",H:H,H9097),"")</f>
        <v/>
      </c>
      <c r="N9097" s="61" t="str">
        <f aca="false">IF(J9097="PosK",SUMIFS(K:K,J:J,"eDNA",H:H,H9097),"")</f>
        <v/>
      </c>
      <c r="P9097" s="62"/>
      <c r="T9097" s="63"/>
      <c r="W9097" s="64"/>
    </row>
    <row r="9098" customFormat="false" ht="14.25" hidden="false" customHeight="false" outlineLevel="0" collapsed="false">
      <c r="A9098" s="0" t="s">
        <v>870</v>
      </c>
      <c r="B9098" s="52" t="s">
        <v>996</v>
      </c>
      <c r="C9098" s="52" t="s">
        <v>743</v>
      </c>
      <c r="D9098" s="53" t="n">
        <v>0.1</v>
      </c>
      <c r="E9098" s="53" t="n">
        <v>31.46</v>
      </c>
      <c r="F9098" s="0" t="s">
        <v>1461</v>
      </c>
      <c r="G9098" s="0" t="str">
        <f aca="false">LEFT(B9098,2)</f>
        <v>17</v>
      </c>
      <c r="H9098" s="0" t="str">
        <f aca="false">I9098&amp;"_"&amp;G9098&amp;"_"&amp;F9098</f>
        <v>ButsnudetFroe_17_20190924_DL2019050_AlleroedGym_koersel1</v>
      </c>
      <c r="I9098" s="61" t="str">
        <f aca="false">MID(RIGHT(B9098,LEN(B9098)-3),1,FIND("_",RIGHT(B9098,LEN(B9098)-3))-1)</f>
        <v>ButsnudetFroe</v>
      </c>
      <c r="J9098" s="61" t="str">
        <f aca="false">TRIM(SUBSTITUTE(RIGHT(B9098,FIND(I9098,B9098)+1),"_",""))</f>
        <v>PosK</v>
      </c>
      <c r="K9098" s="0" t="n">
        <f aca="false">IFERROR(VALUE(SUBSTITUTE(E9098,".",",")),E9098)</f>
        <v>31.46</v>
      </c>
      <c r="L9098" s="61" t="n">
        <f aca="false">IF(J9098="PosK",SUMIFS(K:K,J:J,"PosK",H:H,H9098),"")</f>
        <v>31.46</v>
      </c>
      <c r="M9098" s="61" t="n">
        <f aca="false">IF(J9098="PosK",SUMIFS(K:K,J:J,"NegK",H:H,H9098),"")</f>
        <v>0</v>
      </c>
      <c r="N9098" s="61" t="n">
        <f aca="false">IF(J9098="PosK",SUMIFS(K:K,J:J,"eDNA",H:H,H9098),"")</f>
        <v>79.15</v>
      </c>
      <c r="P9098" s="62" t="n">
        <f aca="false">IF(K9100="No Ct",0,K9100)</f>
        <v>40.04</v>
      </c>
      <c r="Q9098" s="62" t="n">
        <f aca="false">IF(K9101="No Ct",0,K9101)</f>
        <v>39.11</v>
      </c>
      <c r="R9098" s="0" t="str">
        <f aca="false">IF(AND(L9098&gt;0,M9098=0),"Valid","Invalid")</f>
        <v>Valid</v>
      </c>
      <c r="S9098" s="0" t="str">
        <f aca="false">IF(OR(P9098&gt;1,Q9098&gt;1),"Present","Absent")</f>
        <v>Present</v>
      </c>
      <c r="T9098" s="63" t="str">
        <f aca="false">IF(OR(AND(P9098&gt;1,P9098&lt;41),AND(Q9098&gt;1,Q9098&lt;41)),"Ct&lt;41","Ct&gt;41")</f>
        <v>Ct&lt;41</v>
      </c>
      <c r="U9098" s="0" t="str">
        <f aca="false">I9098</f>
        <v>ButsnudetFroe</v>
      </c>
      <c r="V9098" s="0" t="str">
        <f aca="false">MID(F9098,10,9)</f>
        <v>DL2019050</v>
      </c>
      <c r="W9098" s="64" t="str">
        <f aca="false">V9098&amp;"_"&amp;U9098&amp;"_"&amp;R9098&amp;"_"&amp;S9098&amp;"_"&amp;T9098</f>
        <v>DL2019050_ButsnudetFroe_Valid_Present_Ct&lt;41</v>
      </c>
    </row>
    <row r="9099" customFormat="false" ht="14.25" hidden="false" customHeight="false" outlineLevel="0" collapsed="false">
      <c r="A9099" s="0" t="s">
        <v>872</v>
      </c>
      <c r="B9099" s="52" t="s">
        <v>997</v>
      </c>
      <c r="C9099" s="52" t="s">
        <v>747</v>
      </c>
      <c r="D9099" s="53" t="n">
        <v>0.1</v>
      </c>
      <c r="E9099" s="53" t="s">
        <v>748</v>
      </c>
      <c r="F9099" s="0" t="s">
        <v>1461</v>
      </c>
      <c r="G9099" s="0" t="str">
        <f aca="false">LEFT(B9099,2)</f>
        <v>17</v>
      </c>
      <c r="H9099" s="0" t="str">
        <f aca="false">I9099&amp;"_"&amp;G9099&amp;"_"&amp;F9099</f>
        <v>ButsnudetFroe_17_20190924_DL2019050_AlleroedGym_koersel1</v>
      </c>
      <c r="I9099" s="61" t="str">
        <f aca="false">MID(RIGHT(B9099,LEN(B9099)-3),1,FIND("_",RIGHT(B9099,LEN(B9099)-3))-1)</f>
        <v>ButsnudetFroe</v>
      </c>
      <c r="J9099" s="61" t="str">
        <f aca="false">TRIM(SUBSTITUTE(RIGHT(B9099,FIND(I9099,B9099)+1),"_",""))</f>
        <v>NegK</v>
      </c>
      <c r="K9099" s="0" t="str">
        <f aca="false">IFERROR(VALUE(SUBSTITUTE(E9099,".",",")),E9099)</f>
        <v>No Ct</v>
      </c>
      <c r="L9099" s="61" t="str">
        <f aca="false">IF(J9099="PosK",SUMIFS(K:K,J:J,"PosK",H:H,H9099),"")</f>
        <v/>
      </c>
      <c r="M9099" s="61" t="str">
        <f aca="false">IF(J9099="PosK",SUMIFS(K:K,J:J,"NegK",H:H,H9099),"")</f>
        <v/>
      </c>
      <c r="N9099" s="61" t="str">
        <f aca="false">IF(J9099="PosK",SUMIFS(K:K,J:J,"eDNA",H:H,H9099),"")</f>
        <v/>
      </c>
    </row>
    <row r="9100" customFormat="false" ht="14.25" hidden="false" customHeight="false" outlineLevel="0" collapsed="false">
      <c r="A9100" s="0" t="s">
        <v>874</v>
      </c>
      <c r="B9100" s="52" t="s">
        <v>998</v>
      </c>
      <c r="C9100" s="52" t="s">
        <v>751</v>
      </c>
      <c r="D9100" s="53" t="n">
        <v>0.1</v>
      </c>
      <c r="E9100" s="53" t="n">
        <v>40.04</v>
      </c>
      <c r="F9100" s="0" t="s">
        <v>1461</v>
      </c>
      <c r="G9100" s="0" t="str">
        <f aca="false">LEFT(B9100,2)</f>
        <v>17</v>
      </c>
      <c r="H9100" s="0" t="str">
        <f aca="false">I9100&amp;"_"&amp;G9100&amp;"_"&amp;F9100</f>
        <v>ButsnudetFroe_17_20190924_DL2019050_AlleroedGym_koersel1</v>
      </c>
      <c r="I9100" s="61" t="str">
        <f aca="false">MID(RIGHT(B9100,LEN(B9100)-3),1,FIND("_",RIGHT(B9100,LEN(B9100)-3))-1)</f>
        <v>ButsnudetFroe</v>
      </c>
      <c r="J9100" s="61" t="str">
        <f aca="false">TRIM(SUBSTITUTE(RIGHT(B9100,FIND(I9100,B9100)+1),"_",""))</f>
        <v>eDNA</v>
      </c>
      <c r="K9100" s="0" t="n">
        <f aca="false">IFERROR(VALUE(SUBSTITUTE(E9100,".",",")),E9100)</f>
        <v>40.04</v>
      </c>
      <c r="L9100" s="61" t="str">
        <f aca="false">IF(J9100="PosK",SUMIFS(K:K,J:J,"PosK",H:H,H9100),"")</f>
        <v/>
      </c>
      <c r="M9100" s="61" t="str">
        <f aca="false">IF(J9100="PosK",SUMIFS(K:K,J:J,"NegK",H:H,H9100),"")</f>
        <v/>
      </c>
      <c r="N9100" s="61" t="str">
        <f aca="false">IF(J9100="PosK",SUMIFS(K:K,J:J,"eDNA",H:H,H9100),"")</f>
        <v/>
      </c>
      <c r="Q9100" s="62"/>
    </row>
    <row r="9101" customFormat="false" ht="14.25" hidden="false" customHeight="false" outlineLevel="0" collapsed="false">
      <c r="A9101" s="0" t="s">
        <v>876</v>
      </c>
      <c r="B9101" s="52" t="s">
        <v>998</v>
      </c>
      <c r="C9101" s="52" t="s">
        <v>751</v>
      </c>
      <c r="D9101" s="53" t="n">
        <v>0.1</v>
      </c>
      <c r="E9101" s="53" t="n">
        <v>39.11</v>
      </c>
      <c r="F9101" s="0" t="s">
        <v>1461</v>
      </c>
      <c r="G9101" s="0" t="str">
        <f aca="false">LEFT(B9101,2)</f>
        <v>17</v>
      </c>
      <c r="H9101" s="0" t="str">
        <f aca="false">I9101&amp;"_"&amp;G9101&amp;"_"&amp;F9101</f>
        <v>ButsnudetFroe_17_20190924_DL2019050_AlleroedGym_koersel1</v>
      </c>
      <c r="I9101" s="61" t="str">
        <f aca="false">MID(RIGHT(B9101,LEN(B9101)-3),1,FIND("_",RIGHT(B9101,LEN(B9101)-3))-1)</f>
        <v>ButsnudetFroe</v>
      </c>
      <c r="J9101" s="61" t="str">
        <f aca="false">TRIM(SUBSTITUTE(RIGHT(B9101,FIND(I9101,B9101)+1),"_",""))</f>
        <v>eDNA</v>
      </c>
      <c r="K9101" s="0" t="n">
        <f aca="false">IFERROR(VALUE(SUBSTITUTE(E9101,".",",")),E9101)</f>
        <v>39.11</v>
      </c>
      <c r="L9101" s="61" t="str">
        <f aca="false">IF(J9101="PosK",SUMIFS(K:K,J:J,"PosK",H:H,H9101),"")</f>
        <v/>
      </c>
      <c r="M9101" s="61" t="str">
        <f aca="false">IF(J9101="PosK",SUMIFS(K:K,J:J,"NegK",H:H,H9101),"")</f>
        <v/>
      </c>
      <c r="N9101" s="61" t="str">
        <f aca="false">IF(J9101="PosK",SUMIFS(K:K,J:J,"eDNA",H:H,H9101),"")</f>
        <v/>
      </c>
      <c r="P9101" s="62"/>
      <c r="T9101" s="63"/>
      <c r="W9101" s="64"/>
    </row>
    <row r="9102" customFormat="false" ht="14.25" hidden="false" customHeight="false" outlineLevel="0" collapsed="false">
      <c r="A9102" s="0" t="s">
        <v>877</v>
      </c>
      <c r="B9102" s="52" t="s">
        <v>1215</v>
      </c>
      <c r="C9102" s="52" t="s">
        <v>743</v>
      </c>
      <c r="D9102" s="53" t="n">
        <v>0.1</v>
      </c>
      <c r="E9102" s="53" t="s">
        <v>748</v>
      </c>
      <c r="F9102" s="0" t="s">
        <v>1461</v>
      </c>
      <c r="G9102" s="0" t="str">
        <f aca="false">LEFT(B9102,2)</f>
        <v>18</v>
      </c>
      <c r="H9102" s="0" t="str">
        <f aca="false">I9102&amp;"_"&amp;G9102&amp;"_"&amp;F9102</f>
        <v>LilleVandsalamander_18_20190924_DL2019050_AlleroedGym_koersel1</v>
      </c>
      <c r="I9102" s="61" t="str">
        <f aca="false">MID(RIGHT(B9102,LEN(B9102)-3),1,FIND("_",RIGHT(B9102,LEN(B9102)-3))-1)</f>
        <v>LilleVandsalamander</v>
      </c>
      <c r="J9102" s="61" t="str">
        <f aca="false">TRIM(SUBSTITUTE(RIGHT(B9102,FIND(I9102,B9102)+1),"_",""))</f>
        <v>PosK</v>
      </c>
      <c r="K9102" s="0" t="str">
        <f aca="false">IFERROR(VALUE(SUBSTITUTE(E9102,".",",")),E9102)</f>
        <v>No Ct</v>
      </c>
      <c r="L9102" s="61" t="n">
        <f aca="false">IF(J9102="PosK",SUMIFS(K:K,J:J,"PosK",H:H,H9102),"")</f>
        <v>0</v>
      </c>
      <c r="M9102" s="61" t="n">
        <f aca="false">IF(J9102="PosK",SUMIFS(K:K,J:J,"NegK",H:H,H9102),"")</f>
        <v>0</v>
      </c>
      <c r="N9102" s="61" t="n">
        <f aca="false">IF(J9102="PosK",SUMIFS(K:K,J:J,"eDNA",H:H,H9102),"")</f>
        <v>40.45</v>
      </c>
      <c r="P9102" s="62" t="n">
        <f aca="false">IF(K9104="No Ct",0,K9104)</f>
        <v>0</v>
      </c>
      <c r="Q9102" s="62" t="n">
        <f aca="false">IF(K9105="No Ct",0,K9105)</f>
        <v>40.45</v>
      </c>
      <c r="R9102" s="0" t="str">
        <f aca="false">IF(AND(L9102&gt;0,M9102=0),"Valid","Invalid")</f>
        <v>Invalid</v>
      </c>
      <c r="S9102" s="0" t="str">
        <f aca="false">IF(OR(P9102&gt;1,Q9102&gt;1),"Present","Absent")</f>
        <v>Present</v>
      </c>
      <c r="T9102" s="63" t="str">
        <f aca="false">IF(OR(AND(P9102&gt;1,P9102&lt;41),AND(Q9102&gt;1,Q9102&lt;41)),"Ct&lt;41","Ct&gt;41")</f>
        <v>Ct&lt;41</v>
      </c>
      <c r="U9102" s="0" t="str">
        <f aca="false">I9102</f>
        <v>LilleVandsalamander</v>
      </c>
      <c r="V9102" s="0" t="str">
        <f aca="false">MID(F9102,10,9)</f>
        <v>DL2019050</v>
      </c>
      <c r="W9102" s="64" t="str">
        <f aca="false">V9102&amp;"_"&amp;U9102&amp;"_"&amp;R9102&amp;"_"&amp;S9102&amp;"_"&amp;T9102</f>
        <v>DL2019050_LilleVandsalamander_Invalid_Present_Ct&lt;41</v>
      </c>
    </row>
    <row r="9103" customFormat="false" ht="14.25" hidden="false" customHeight="false" outlineLevel="0" collapsed="false">
      <c r="A9103" s="0" t="s">
        <v>879</v>
      </c>
      <c r="B9103" s="52" t="s">
        <v>1216</v>
      </c>
      <c r="C9103" s="52" t="s">
        <v>747</v>
      </c>
      <c r="D9103" s="53" t="n">
        <v>0.1</v>
      </c>
      <c r="E9103" s="53" t="s">
        <v>748</v>
      </c>
      <c r="F9103" s="0" t="s">
        <v>1461</v>
      </c>
      <c r="G9103" s="0" t="str">
        <f aca="false">LEFT(B9103,2)</f>
        <v>18</v>
      </c>
      <c r="H9103" s="0" t="str">
        <f aca="false">I9103&amp;"_"&amp;G9103&amp;"_"&amp;F9103</f>
        <v>LilleVandsalamander_18_20190924_DL2019050_AlleroedGym_koersel1</v>
      </c>
      <c r="I9103" s="61" t="str">
        <f aca="false">MID(RIGHT(B9103,LEN(B9103)-3),1,FIND("_",RIGHT(B9103,LEN(B9103)-3))-1)</f>
        <v>LilleVandsalamander</v>
      </c>
      <c r="J9103" s="61" t="str">
        <f aca="false">TRIM(SUBSTITUTE(RIGHT(B9103,FIND(I9103,B9103)+1),"_",""))</f>
        <v>NegK</v>
      </c>
      <c r="K9103" s="0" t="str">
        <f aca="false">IFERROR(VALUE(SUBSTITUTE(E9103,".",",")),E9103)</f>
        <v>No Ct</v>
      </c>
      <c r="L9103" s="61" t="str">
        <f aca="false">IF(J9103="PosK",SUMIFS(K:K,J:J,"PosK",H:H,H9103),"")</f>
        <v/>
      </c>
      <c r="M9103" s="61" t="str">
        <f aca="false">IF(J9103="PosK",SUMIFS(K:K,J:J,"NegK",H:H,H9103),"")</f>
        <v/>
      </c>
      <c r="N9103" s="61" t="str">
        <f aca="false">IF(J9103="PosK",SUMIFS(K:K,J:J,"eDNA",H:H,H9103),"")</f>
        <v/>
      </c>
    </row>
    <row r="9104" customFormat="false" ht="14.25" hidden="false" customHeight="false" outlineLevel="0" collapsed="false">
      <c r="A9104" s="0" t="s">
        <v>881</v>
      </c>
      <c r="B9104" s="52" t="s">
        <v>1217</v>
      </c>
      <c r="C9104" s="52" t="s">
        <v>751</v>
      </c>
      <c r="D9104" s="53" t="n">
        <v>0.1</v>
      </c>
      <c r="E9104" s="53" t="s">
        <v>748</v>
      </c>
      <c r="F9104" s="0" t="s">
        <v>1461</v>
      </c>
      <c r="G9104" s="0" t="str">
        <f aca="false">LEFT(B9104,2)</f>
        <v>18</v>
      </c>
      <c r="H9104" s="0" t="str">
        <f aca="false">I9104&amp;"_"&amp;G9104&amp;"_"&amp;F9104</f>
        <v>LilleVandsalamander_18_20190924_DL2019050_AlleroedGym_koersel1</v>
      </c>
      <c r="I9104" s="61" t="str">
        <f aca="false">MID(RIGHT(B9104,LEN(B9104)-3),1,FIND("_",RIGHT(B9104,LEN(B9104)-3))-1)</f>
        <v>LilleVandsalamander</v>
      </c>
      <c r="J9104" s="61" t="str">
        <f aca="false">TRIM(SUBSTITUTE(RIGHT(B9104,FIND(I9104,B9104)+1),"_",""))</f>
        <v>eDNA</v>
      </c>
      <c r="K9104" s="0" t="str">
        <f aca="false">IFERROR(VALUE(SUBSTITUTE(E9104,".",",")),E9104)</f>
        <v>No Ct</v>
      </c>
      <c r="L9104" s="61" t="str">
        <f aca="false">IF(J9104="PosK",SUMIFS(K:K,J:J,"PosK",H:H,H9104),"")</f>
        <v/>
      </c>
      <c r="M9104" s="61" t="str">
        <f aca="false">IF(J9104="PosK",SUMIFS(K:K,J:J,"NegK",H:H,H9104),"")</f>
        <v/>
      </c>
      <c r="N9104" s="61" t="str">
        <f aca="false">IF(J9104="PosK",SUMIFS(K:K,J:J,"eDNA",H:H,H9104),"")</f>
        <v/>
      </c>
      <c r="Q9104" s="62"/>
    </row>
    <row r="9105" customFormat="false" ht="14.25" hidden="false" customHeight="false" outlineLevel="0" collapsed="false">
      <c r="A9105" s="0" t="s">
        <v>883</v>
      </c>
      <c r="B9105" s="52" t="s">
        <v>1217</v>
      </c>
      <c r="C9105" s="52" t="s">
        <v>751</v>
      </c>
      <c r="D9105" s="53" t="n">
        <v>0.1</v>
      </c>
      <c r="E9105" s="53" t="n">
        <v>40.45</v>
      </c>
      <c r="F9105" s="0" t="s">
        <v>1461</v>
      </c>
      <c r="G9105" s="0" t="str">
        <f aca="false">LEFT(B9105,2)</f>
        <v>18</v>
      </c>
      <c r="H9105" s="0" t="str">
        <f aca="false">I9105&amp;"_"&amp;G9105&amp;"_"&amp;F9105</f>
        <v>LilleVandsalamander_18_20190924_DL2019050_AlleroedGym_koersel1</v>
      </c>
      <c r="I9105" s="61" t="str">
        <f aca="false">MID(RIGHT(B9105,LEN(B9105)-3),1,FIND("_",RIGHT(B9105,LEN(B9105)-3))-1)</f>
        <v>LilleVandsalamander</v>
      </c>
      <c r="J9105" s="61" t="str">
        <f aca="false">TRIM(SUBSTITUTE(RIGHT(B9105,FIND(I9105,B9105)+1),"_",""))</f>
        <v>eDNA</v>
      </c>
      <c r="K9105" s="0" t="n">
        <f aca="false">IFERROR(VALUE(SUBSTITUTE(E9105,".",",")),E9105)</f>
        <v>40.45</v>
      </c>
      <c r="L9105" s="61" t="str">
        <f aca="false">IF(J9105="PosK",SUMIFS(K:K,J:J,"PosK",H:H,H9105),"")</f>
        <v/>
      </c>
      <c r="M9105" s="61" t="str">
        <f aca="false">IF(J9105="PosK",SUMIFS(K:K,J:J,"NegK",H:H,H9105),"")</f>
        <v/>
      </c>
      <c r="N9105" s="61" t="str">
        <f aca="false">IF(J9105="PosK",SUMIFS(K:K,J:J,"eDNA",H:H,H9105),"")</f>
        <v/>
      </c>
      <c r="P9105" s="62"/>
      <c r="T9105" s="63"/>
      <c r="W9105" s="64"/>
    </row>
    <row r="9106" customFormat="false" ht="14.25" hidden="false" customHeight="false" outlineLevel="0" collapsed="false">
      <c r="A9106" s="0" t="s">
        <v>884</v>
      </c>
      <c r="B9106" s="52" t="s">
        <v>1002</v>
      </c>
      <c r="C9106" s="52" t="s">
        <v>743</v>
      </c>
      <c r="D9106" s="53" t="n">
        <v>0.1</v>
      </c>
      <c r="E9106" s="53" t="n">
        <v>32.73</v>
      </c>
      <c r="F9106" s="0" t="s">
        <v>1461</v>
      </c>
      <c r="G9106" s="0" t="str">
        <f aca="false">LEFT(B9106,2)</f>
        <v>19</v>
      </c>
      <c r="H9106" s="0" t="str">
        <f aca="false">I9106&amp;"_"&amp;G9106&amp;"_"&amp;F9106</f>
        <v>LilleVandsalamander_19_20190924_DL2019050_AlleroedGym_koersel1</v>
      </c>
      <c r="I9106" s="61" t="str">
        <f aca="false">MID(RIGHT(B9106,LEN(B9106)-3),1,FIND("_",RIGHT(B9106,LEN(B9106)-3))-1)</f>
        <v>LilleVandsalamander</v>
      </c>
      <c r="J9106" s="61" t="str">
        <f aca="false">TRIM(SUBSTITUTE(RIGHT(B9106,FIND(I9106,B9106)+1),"_",""))</f>
        <v>PosK</v>
      </c>
      <c r="K9106" s="0" t="n">
        <f aca="false">IFERROR(VALUE(SUBSTITUTE(E9106,".",",")),E9106)</f>
        <v>32.73</v>
      </c>
      <c r="L9106" s="61" t="n">
        <f aca="false">IF(J9106="PosK",SUMIFS(K:K,J:J,"PosK",H:H,H9106),"")</f>
        <v>32.73</v>
      </c>
      <c r="M9106" s="61" t="n">
        <f aca="false">IF(J9106="PosK",SUMIFS(K:K,J:J,"NegK",H:H,H9106),"")</f>
        <v>0</v>
      </c>
      <c r="N9106" s="61" t="n">
        <f aca="false">IF(J9106="PosK",SUMIFS(K:K,J:J,"eDNA",H:H,H9106),"")</f>
        <v>38.19</v>
      </c>
      <c r="P9106" s="62" t="n">
        <f aca="false">IF(K9108="No Ct",0,K9108)</f>
        <v>38.19</v>
      </c>
      <c r="Q9106" s="62" t="n">
        <f aca="false">IF(K9109="No Ct",0,K9109)</f>
        <v>0</v>
      </c>
      <c r="R9106" s="0" t="str">
        <f aca="false">IF(AND(L9106&gt;0,M9106=0),"Valid","Invalid")</f>
        <v>Valid</v>
      </c>
      <c r="S9106" s="0" t="str">
        <f aca="false">IF(OR(P9106&gt;1,Q9106&gt;1),"Present","Absent")</f>
        <v>Present</v>
      </c>
      <c r="T9106" s="63" t="str">
        <f aca="false">IF(OR(AND(P9106&gt;1,P9106&lt;41),AND(Q9106&gt;1,Q9106&lt;41)),"Ct&lt;41","Ct&gt;41")</f>
        <v>Ct&lt;41</v>
      </c>
      <c r="U9106" s="0" t="str">
        <f aca="false">I9106</f>
        <v>LilleVandsalamander</v>
      </c>
      <c r="V9106" s="0" t="str">
        <f aca="false">MID(F9106,10,9)</f>
        <v>DL2019050</v>
      </c>
      <c r="W9106" s="64" t="str">
        <f aca="false">V9106&amp;"_"&amp;U9106&amp;"_"&amp;R9106&amp;"_"&amp;S9106&amp;"_"&amp;T9106</f>
        <v>DL2019050_LilleVandsalamander_Valid_Present_Ct&lt;41</v>
      </c>
    </row>
    <row r="9107" customFormat="false" ht="14.25" hidden="false" customHeight="false" outlineLevel="0" collapsed="false">
      <c r="A9107" s="0" t="s">
        <v>886</v>
      </c>
      <c r="B9107" s="52" t="s">
        <v>1003</v>
      </c>
      <c r="C9107" s="52" t="s">
        <v>747</v>
      </c>
      <c r="D9107" s="53" t="n">
        <v>0.1</v>
      </c>
      <c r="E9107" s="53" t="s">
        <v>748</v>
      </c>
      <c r="F9107" s="0" t="s">
        <v>1461</v>
      </c>
      <c r="G9107" s="0" t="str">
        <f aca="false">LEFT(B9107,2)</f>
        <v>19</v>
      </c>
      <c r="H9107" s="0" t="str">
        <f aca="false">I9107&amp;"_"&amp;G9107&amp;"_"&amp;F9107</f>
        <v>LilleVandsalamander_19_20190924_DL2019050_AlleroedGym_koersel1</v>
      </c>
      <c r="I9107" s="61" t="str">
        <f aca="false">MID(RIGHT(B9107,LEN(B9107)-3),1,FIND("_",RIGHT(B9107,LEN(B9107)-3))-1)</f>
        <v>LilleVandsalamander</v>
      </c>
      <c r="J9107" s="61" t="str">
        <f aca="false">TRIM(SUBSTITUTE(RIGHT(B9107,FIND(I9107,B9107)+1),"_",""))</f>
        <v>NegK</v>
      </c>
      <c r="K9107" s="0" t="str">
        <f aca="false">IFERROR(VALUE(SUBSTITUTE(E9107,".",",")),E9107)</f>
        <v>No Ct</v>
      </c>
      <c r="L9107" s="61" t="str">
        <f aca="false">IF(J9107="PosK",SUMIFS(K:K,J:J,"PosK",H:H,H9107),"")</f>
        <v/>
      </c>
      <c r="M9107" s="61" t="str">
        <f aca="false">IF(J9107="PosK",SUMIFS(K:K,J:J,"NegK",H:H,H9107),"")</f>
        <v/>
      </c>
      <c r="N9107" s="61" t="str">
        <f aca="false">IF(J9107="PosK",SUMIFS(K:K,J:J,"eDNA",H:H,H9107),"")</f>
        <v/>
      </c>
    </row>
    <row r="9108" customFormat="false" ht="14.25" hidden="false" customHeight="false" outlineLevel="0" collapsed="false">
      <c r="A9108" s="0" t="s">
        <v>888</v>
      </c>
      <c r="B9108" s="52" t="s">
        <v>1004</v>
      </c>
      <c r="C9108" s="52" t="s">
        <v>751</v>
      </c>
      <c r="D9108" s="53" t="n">
        <v>0.1</v>
      </c>
      <c r="E9108" s="53" t="n">
        <v>38.19</v>
      </c>
      <c r="F9108" s="0" t="s">
        <v>1461</v>
      </c>
      <c r="G9108" s="0" t="str">
        <f aca="false">LEFT(B9108,2)</f>
        <v>19</v>
      </c>
      <c r="H9108" s="0" t="str">
        <f aca="false">I9108&amp;"_"&amp;G9108&amp;"_"&amp;F9108</f>
        <v>LilleVandsalamander_19_20190924_DL2019050_AlleroedGym_koersel1</v>
      </c>
      <c r="I9108" s="61" t="str">
        <f aca="false">MID(RIGHT(B9108,LEN(B9108)-3),1,FIND("_",RIGHT(B9108,LEN(B9108)-3))-1)</f>
        <v>LilleVandsalamander</v>
      </c>
      <c r="J9108" s="61" t="str">
        <f aca="false">TRIM(SUBSTITUTE(RIGHT(B9108,FIND(I9108,B9108)+1),"_",""))</f>
        <v>eDNA</v>
      </c>
      <c r="K9108" s="0" t="n">
        <f aca="false">IFERROR(VALUE(SUBSTITUTE(E9108,".",",")),E9108)</f>
        <v>38.19</v>
      </c>
      <c r="L9108" s="61" t="str">
        <f aca="false">IF(J9108="PosK",SUMIFS(K:K,J:J,"PosK",H:H,H9108),"")</f>
        <v/>
      </c>
      <c r="M9108" s="61" t="str">
        <f aca="false">IF(J9108="PosK",SUMIFS(K:K,J:J,"NegK",H:H,H9108),"")</f>
        <v/>
      </c>
      <c r="N9108" s="61" t="str">
        <f aca="false">IF(J9108="PosK",SUMIFS(K:K,J:J,"eDNA",H:H,H9108),"")</f>
        <v/>
      </c>
      <c r="Q9108" s="62"/>
    </row>
    <row r="9109" customFormat="false" ht="14.25" hidden="false" customHeight="false" outlineLevel="0" collapsed="false">
      <c r="A9109" s="0" t="s">
        <v>890</v>
      </c>
      <c r="B9109" s="52" t="s">
        <v>1004</v>
      </c>
      <c r="C9109" s="52" t="s">
        <v>751</v>
      </c>
      <c r="D9109" s="53" t="n">
        <v>0.1</v>
      </c>
      <c r="E9109" s="53" t="s">
        <v>748</v>
      </c>
      <c r="F9109" s="0" t="s">
        <v>1461</v>
      </c>
      <c r="G9109" s="0" t="str">
        <f aca="false">LEFT(B9109,2)</f>
        <v>19</v>
      </c>
      <c r="H9109" s="0" t="str">
        <f aca="false">I9109&amp;"_"&amp;G9109&amp;"_"&amp;F9109</f>
        <v>LilleVandsalamander_19_20190924_DL2019050_AlleroedGym_koersel1</v>
      </c>
      <c r="I9109" s="61" t="str">
        <f aca="false">MID(RIGHT(B9109,LEN(B9109)-3),1,FIND("_",RIGHT(B9109,LEN(B9109)-3))-1)</f>
        <v>LilleVandsalamander</v>
      </c>
      <c r="J9109" s="61" t="str">
        <f aca="false">TRIM(SUBSTITUTE(RIGHT(B9109,FIND(I9109,B9109)+1),"_",""))</f>
        <v>eDNA</v>
      </c>
      <c r="K9109" s="0" t="str">
        <f aca="false">IFERROR(VALUE(SUBSTITUTE(E9109,".",",")),E9109)</f>
        <v>No Ct</v>
      </c>
      <c r="L9109" s="61" t="str">
        <f aca="false">IF(J9109="PosK",SUMIFS(K:K,J:J,"PosK",H:H,H9109),"")</f>
        <v/>
      </c>
      <c r="M9109" s="61" t="str">
        <f aca="false">IF(J9109="PosK",SUMIFS(K:K,J:J,"NegK",H:H,H9109),"")</f>
        <v/>
      </c>
      <c r="N9109" s="61" t="str">
        <f aca="false">IF(J9109="PosK",SUMIFS(K:K,J:J,"eDNA",H:H,H9109),"")</f>
        <v/>
      </c>
      <c r="P9109" s="62"/>
      <c r="T9109" s="63"/>
      <c r="W9109" s="64"/>
    </row>
    <row r="9110" customFormat="false" ht="14.25" hidden="false" customHeight="false" outlineLevel="0" collapsed="false">
      <c r="A9110" s="0" t="s">
        <v>891</v>
      </c>
      <c r="B9110" s="52" t="s">
        <v>1218</v>
      </c>
      <c r="C9110" s="52" t="s">
        <v>743</v>
      </c>
      <c r="D9110" s="53" t="n">
        <v>0.1</v>
      </c>
      <c r="E9110" s="53" t="n">
        <v>26.75</v>
      </c>
      <c r="F9110" s="0" t="s">
        <v>1461</v>
      </c>
      <c r="G9110" s="0" t="str">
        <f aca="false">LEFT(B9110,2)</f>
        <v>20</v>
      </c>
      <c r="H9110" s="0" t="str">
        <f aca="false">I9110&amp;"_"&amp;G9110&amp;"_"&amp;F9110</f>
        <v>Skalle_20_20190924_DL2019050_AlleroedGym_koersel1</v>
      </c>
      <c r="I9110" s="61" t="str">
        <f aca="false">MID(RIGHT(B9110,LEN(B9110)-3),1,FIND("_",RIGHT(B9110,LEN(B9110)-3))-1)</f>
        <v>Skalle</v>
      </c>
      <c r="J9110" s="61" t="str">
        <f aca="false">TRIM(SUBSTITUTE(RIGHT(B9110,FIND(I9110,B9110)+1),"_",""))</f>
        <v>PosK</v>
      </c>
      <c r="K9110" s="0" t="n">
        <f aca="false">IFERROR(VALUE(SUBSTITUTE(E9110,".",",")),E9110)</f>
        <v>26.75</v>
      </c>
      <c r="L9110" s="61" t="n">
        <f aca="false">IF(J9110="PosK",SUMIFS(K:K,J:J,"PosK",H:H,H9110),"")</f>
        <v>26.75</v>
      </c>
      <c r="M9110" s="61" t="n">
        <f aca="false">IF(J9110="PosK",SUMIFS(K:K,J:J,"NegK",H:H,H9110),"")</f>
        <v>0</v>
      </c>
      <c r="N9110" s="61" t="n">
        <f aca="false">IF(J9110="PosK",SUMIFS(K:K,J:J,"eDNA",H:H,H9110),"")</f>
        <v>76.99</v>
      </c>
      <c r="P9110" s="62" t="n">
        <f aca="false">IF(K9112="No Ct",0,K9112)</f>
        <v>38.97</v>
      </c>
      <c r="Q9110" s="62" t="n">
        <f aca="false">IF(K9113="No Ct",0,K9113)</f>
        <v>38.02</v>
      </c>
      <c r="R9110" s="0" t="str">
        <f aca="false">IF(AND(L9110&gt;0,M9110=0),"Valid","Invalid")</f>
        <v>Valid</v>
      </c>
      <c r="S9110" s="0" t="str">
        <f aca="false">IF(OR(P9110&gt;1,Q9110&gt;1),"Present","Absent")</f>
        <v>Present</v>
      </c>
      <c r="T9110" s="63" t="str">
        <f aca="false">IF(OR(AND(P9110&gt;1,P9110&lt;41),AND(Q9110&gt;1,Q9110&lt;41)),"Ct&lt;41","Ct&gt;41")</f>
        <v>Ct&lt;41</v>
      </c>
      <c r="U9110" s="0" t="str">
        <f aca="false">I9110</f>
        <v>Skalle</v>
      </c>
      <c r="V9110" s="0" t="str">
        <f aca="false">MID(F9110,10,9)</f>
        <v>DL2019050</v>
      </c>
      <c r="W9110" s="64" t="str">
        <f aca="false">V9110&amp;"_"&amp;U9110&amp;"_"&amp;R9110&amp;"_"&amp;S9110&amp;"_"&amp;T9110</f>
        <v>DL2019050_Skalle_Valid_Present_Ct&lt;41</v>
      </c>
    </row>
    <row r="9111" customFormat="false" ht="14.25" hidden="false" customHeight="false" outlineLevel="0" collapsed="false">
      <c r="A9111" s="0" t="s">
        <v>893</v>
      </c>
      <c r="B9111" s="52" t="s">
        <v>1219</v>
      </c>
      <c r="C9111" s="52" t="s">
        <v>747</v>
      </c>
      <c r="D9111" s="53" t="n">
        <v>0.1</v>
      </c>
      <c r="E9111" s="53" t="s">
        <v>748</v>
      </c>
      <c r="F9111" s="0" t="s">
        <v>1461</v>
      </c>
      <c r="G9111" s="0" t="str">
        <f aca="false">LEFT(B9111,2)</f>
        <v>20</v>
      </c>
      <c r="H9111" s="0" t="str">
        <f aca="false">I9111&amp;"_"&amp;G9111&amp;"_"&amp;F9111</f>
        <v>Skalle_20_20190924_DL2019050_AlleroedGym_koersel1</v>
      </c>
      <c r="I9111" s="61" t="str">
        <f aca="false">MID(RIGHT(B9111,LEN(B9111)-3),1,FIND("_",RIGHT(B9111,LEN(B9111)-3))-1)</f>
        <v>Skalle</v>
      </c>
      <c r="J9111" s="61" t="str">
        <f aca="false">TRIM(SUBSTITUTE(RIGHT(B9111,FIND(I9111,B9111)+1),"_",""))</f>
        <v>NegK</v>
      </c>
      <c r="K9111" s="0" t="str">
        <f aca="false">IFERROR(VALUE(SUBSTITUTE(E9111,".",",")),E9111)</f>
        <v>No Ct</v>
      </c>
      <c r="L9111" s="61" t="str">
        <f aca="false">IF(J9111="PosK",SUMIFS(K:K,J:J,"PosK",H:H,H9111),"")</f>
        <v/>
      </c>
      <c r="M9111" s="61" t="str">
        <f aca="false">IF(J9111="PosK",SUMIFS(K:K,J:J,"NegK",H:H,H9111),"")</f>
        <v/>
      </c>
      <c r="N9111" s="61" t="str">
        <f aca="false">IF(J9111="PosK",SUMIFS(K:K,J:J,"eDNA",H:H,H9111),"")</f>
        <v/>
      </c>
    </row>
    <row r="9112" customFormat="false" ht="14.25" hidden="false" customHeight="false" outlineLevel="0" collapsed="false">
      <c r="A9112" s="0" t="s">
        <v>895</v>
      </c>
      <c r="B9112" s="52" t="s">
        <v>1220</v>
      </c>
      <c r="C9112" s="52" t="s">
        <v>751</v>
      </c>
      <c r="D9112" s="53" t="n">
        <v>0.1</v>
      </c>
      <c r="E9112" s="53" t="n">
        <v>38.97</v>
      </c>
      <c r="F9112" s="0" t="s">
        <v>1461</v>
      </c>
      <c r="G9112" s="0" t="str">
        <f aca="false">LEFT(B9112,2)</f>
        <v>20</v>
      </c>
      <c r="H9112" s="0" t="str">
        <f aca="false">I9112&amp;"_"&amp;G9112&amp;"_"&amp;F9112</f>
        <v>Skalle_20_20190924_DL2019050_AlleroedGym_koersel1</v>
      </c>
      <c r="I9112" s="61" t="str">
        <f aca="false">MID(RIGHT(B9112,LEN(B9112)-3),1,FIND("_",RIGHT(B9112,LEN(B9112)-3))-1)</f>
        <v>Skalle</v>
      </c>
      <c r="J9112" s="61" t="str">
        <f aca="false">TRIM(SUBSTITUTE(RIGHT(B9112,FIND(I9112,B9112)+1),"_",""))</f>
        <v>eDNA</v>
      </c>
      <c r="K9112" s="0" t="n">
        <f aca="false">IFERROR(VALUE(SUBSTITUTE(E9112,".",",")),E9112)</f>
        <v>38.97</v>
      </c>
      <c r="L9112" s="61" t="str">
        <f aca="false">IF(J9112="PosK",SUMIFS(K:K,J:J,"PosK",H:H,H9112),"")</f>
        <v/>
      </c>
      <c r="M9112" s="61" t="str">
        <f aca="false">IF(J9112="PosK",SUMIFS(K:K,J:J,"NegK",H:H,H9112),"")</f>
        <v/>
      </c>
      <c r="N9112" s="61" t="str">
        <f aca="false">IF(J9112="PosK",SUMIFS(K:K,J:J,"eDNA",H:H,H9112),"")</f>
        <v/>
      </c>
      <c r="Q9112" s="62"/>
    </row>
    <row r="9113" customFormat="false" ht="14.25" hidden="false" customHeight="false" outlineLevel="0" collapsed="false">
      <c r="A9113" s="0" t="s">
        <v>897</v>
      </c>
      <c r="B9113" s="52" t="s">
        <v>1220</v>
      </c>
      <c r="C9113" s="52" t="s">
        <v>751</v>
      </c>
      <c r="D9113" s="53" t="n">
        <v>0.1</v>
      </c>
      <c r="E9113" s="53" t="n">
        <v>38.02</v>
      </c>
      <c r="F9113" s="0" t="s">
        <v>1461</v>
      </c>
      <c r="G9113" s="0" t="str">
        <f aca="false">LEFT(B9113,2)</f>
        <v>20</v>
      </c>
      <c r="H9113" s="0" t="str">
        <f aca="false">I9113&amp;"_"&amp;G9113&amp;"_"&amp;F9113</f>
        <v>Skalle_20_20190924_DL2019050_AlleroedGym_koersel1</v>
      </c>
      <c r="I9113" s="61" t="str">
        <f aca="false">MID(RIGHT(B9113,LEN(B9113)-3),1,FIND("_",RIGHT(B9113,LEN(B9113)-3))-1)</f>
        <v>Skalle</v>
      </c>
      <c r="J9113" s="61" t="str">
        <f aca="false">TRIM(SUBSTITUTE(RIGHT(B9113,FIND(I9113,B9113)+1),"_",""))</f>
        <v>eDNA</v>
      </c>
      <c r="K9113" s="0" t="n">
        <f aca="false">IFERROR(VALUE(SUBSTITUTE(E9113,".",",")),E9113)</f>
        <v>38.02</v>
      </c>
      <c r="L9113" s="61" t="str">
        <f aca="false">IF(J9113="PosK",SUMIFS(K:K,J:J,"PosK",H:H,H9113),"")</f>
        <v/>
      </c>
      <c r="M9113" s="61" t="str">
        <f aca="false">IF(J9113="PosK",SUMIFS(K:K,J:J,"NegK",H:H,H9113),"")</f>
        <v/>
      </c>
      <c r="N9113" s="61" t="str">
        <f aca="false">IF(J9113="PosK",SUMIFS(K:K,J:J,"eDNA",H:H,H9113),"")</f>
        <v/>
      </c>
      <c r="P9113" s="62"/>
      <c r="T9113" s="63"/>
      <c r="W9113" s="64"/>
    </row>
    <row r="9114" customFormat="false" ht="14.25" hidden="false" customHeight="false" outlineLevel="0" collapsed="false">
      <c r="A9114" s="0" t="s">
        <v>898</v>
      </c>
      <c r="B9114" s="52" t="s">
        <v>1008</v>
      </c>
      <c r="C9114" s="52" t="s">
        <v>743</v>
      </c>
      <c r="D9114" s="53" t="n">
        <v>0.1</v>
      </c>
      <c r="E9114" s="53" t="s">
        <v>748</v>
      </c>
      <c r="F9114" s="0" t="s">
        <v>1461</v>
      </c>
      <c r="G9114" s="0" t="str">
        <f aca="false">LEFT(B9114,2)</f>
        <v>21</v>
      </c>
      <c r="H9114" s="0" t="str">
        <f aca="false">I9114&amp;"_"&amp;G9114&amp;"_"&amp;F9114</f>
        <v>Skalle_21_20190924_DL2019050_AlleroedGym_koersel1</v>
      </c>
      <c r="I9114" s="61" t="str">
        <f aca="false">MID(RIGHT(B9114,LEN(B9114)-3),1,FIND("_",RIGHT(B9114,LEN(B9114)-3))-1)</f>
        <v>Skalle</v>
      </c>
      <c r="J9114" s="61" t="str">
        <f aca="false">TRIM(SUBSTITUTE(RIGHT(B9114,FIND(I9114,B9114)+1),"_",""))</f>
        <v>PosK</v>
      </c>
      <c r="K9114" s="0" t="str">
        <f aca="false">IFERROR(VALUE(SUBSTITUTE(E9114,".",",")),E9114)</f>
        <v>No Ct</v>
      </c>
      <c r="L9114" s="61" t="n">
        <f aca="false">IF(J9114="PosK",SUMIFS(K:K,J:J,"PosK",H:H,H9114),"")</f>
        <v>0</v>
      </c>
      <c r="M9114" s="61" t="n">
        <f aca="false">IF(J9114="PosK",SUMIFS(K:K,J:J,"NegK",H:H,H9114),"")</f>
        <v>0</v>
      </c>
      <c r="N9114" s="61" t="n">
        <f aca="false">IF(J9114="PosK",SUMIFS(K:K,J:J,"eDNA",H:H,H9114),"")</f>
        <v>0</v>
      </c>
      <c r="P9114" s="62" t="n">
        <f aca="false">IF(K9116="No Ct",0,K9116)</f>
        <v>0</v>
      </c>
      <c r="Q9114" s="62" t="n">
        <f aca="false">IF(K9117="No Ct",0,K9117)</f>
        <v>0</v>
      </c>
      <c r="R9114" s="0" t="str">
        <f aca="false">IF(AND(L9114&gt;0,M9114=0),"Valid","Invalid")</f>
        <v>Invalid</v>
      </c>
      <c r="S9114" s="0" t="str">
        <f aca="false">IF(OR(P9114&gt;1,Q9114&gt;1),"Present","Absent")</f>
        <v>Absent</v>
      </c>
      <c r="T9114" s="63" t="str">
        <f aca="false">IF(OR(AND(P9114&gt;1,P9114&lt;41),AND(Q9114&gt;1,Q9114&lt;41)),"Ct&lt;41","Ct&gt;41")</f>
        <v>Ct&gt;41</v>
      </c>
      <c r="U9114" s="0" t="str">
        <f aca="false">I9114</f>
        <v>Skalle</v>
      </c>
      <c r="V9114" s="0" t="str">
        <f aca="false">MID(F9114,10,9)</f>
        <v>DL2019050</v>
      </c>
      <c r="W9114" s="64" t="str">
        <f aca="false">V9114&amp;"_"&amp;U9114&amp;"_"&amp;R9114&amp;"_"&amp;S9114&amp;"_"&amp;T9114</f>
        <v>DL2019050_Skalle_Invalid_Absent_Ct&gt;41</v>
      </c>
    </row>
    <row r="9115" customFormat="false" ht="14.25" hidden="false" customHeight="false" outlineLevel="0" collapsed="false">
      <c r="A9115" s="0" t="s">
        <v>900</v>
      </c>
      <c r="B9115" s="52" t="s">
        <v>1009</v>
      </c>
      <c r="C9115" s="52" t="s">
        <v>747</v>
      </c>
      <c r="D9115" s="53" t="n">
        <v>0.1</v>
      </c>
      <c r="E9115" s="53" t="s">
        <v>748</v>
      </c>
      <c r="F9115" s="0" t="s">
        <v>1461</v>
      </c>
      <c r="G9115" s="0" t="str">
        <f aca="false">LEFT(B9115,2)</f>
        <v>21</v>
      </c>
      <c r="H9115" s="0" t="str">
        <f aca="false">I9115&amp;"_"&amp;G9115&amp;"_"&amp;F9115</f>
        <v>Skalle_21_20190924_DL2019050_AlleroedGym_koersel1</v>
      </c>
      <c r="I9115" s="61" t="str">
        <f aca="false">MID(RIGHT(B9115,LEN(B9115)-3),1,FIND("_",RIGHT(B9115,LEN(B9115)-3))-1)</f>
        <v>Skalle</v>
      </c>
      <c r="J9115" s="61" t="str">
        <f aca="false">TRIM(SUBSTITUTE(RIGHT(B9115,FIND(I9115,B9115)+1),"_",""))</f>
        <v>NegK</v>
      </c>
      <c r="K9115" s="0" t="str">
        <f aca="false">IFERROR(VALUE(SUBSTITUTE(E9115,".",",")),E9115)</f>
        <v>No Ct</v>
      </c>
      <c r="L9115" s="61" t="str">
        <f aca="false">IF(J9115="PosK",SUMIFS(K:K,J:J,"PosK",H:H,H9115),"")</f>
        <v/>
      </c>
      <c r="M9115" s="61" t="str">
        <f aca="false">IF(J9115="PosK",SUMIFS(K:K,J:J,"NegK",H:H,H9115),"")</f>
        <v/>
      </c>
      <c r="N9115" s="61" t="str">
        <f aca="false">IF(J9115="PosK",SUMIFS(K:K,J:J,"eDNA",H:H,H9115),"")</f>
        <v/>
      </c>
    </row>
    <row r="9116" customFormat="false" ht="14.25" hidden="false" customHeight="false" outlineLevel="0" collapsed="false">
      <c r="A9116" s="0" t="s">
        <v>902</v>
      </c>
      <c r="B9116" s="52" t="s">
        <v>1010</v>
      </c>
      <c r="C9116" s="52" t="s">
        <v>751</v>
      </c>
      <c r="D9116" s="53" t="n">
        <v>0.1</v>
      </c>
      <c r="E9116" s="53" t="s">
        <v>748</v>
      </c>
      <c r="F9116" s="0" t="s">
        <v>1461</v>
      </c>
      <c r="G9116" s="0" t="str">
        <f aca="false">LEFT(B9116,2)</f>
        <v>21</v>
      </c>
      <c r="H9116" s="0" t="str">
        <f aca="false">I9116&amp;"_"&amp;G9116&amp;"_"&amp;F9116</f>
        <v>Skalle_21_20190924_DL2019050_AlleroedGym_koersel1</v>
      </c>
      <c r="I9116" s="61" t="str">
        <f aca="false">MID(RIGHT(B9116,LEN(B9116)-3),1,FIND("_",RIGHT(B9116,LEN(B9116)-3))-1)</f>
        <v>Skalle</v>
      </c>
      <c r="J9116" s="61" t="str">
        <f aca="false">TRIM(SUBSTITUTE(RIGHT(B9116,FIND(I9116,B9116)+1),"_",""))</f>
        <v>eDNA</v>
      </c>
      <c r="K9116" s="0" t="str">
        <f aca="false">IFERROR(VALUE(SUBSTITUTE(E9116,".",",")),E9116)</f>
        <v>No Ct</v>
      </c>
      <c r="L9116" s="61" t="str">
        <f aca="false">IF(J9116="PosK",SUMIFS(K:K,J:J,"PosK",H:H,H9116),"")</f>
        <v/>
      </c>
      <c r="M9116" s="61" t="str">
        <f aca="false">IF(J9116="PosK",SUMIFS(K:K,J:J,"NegK",H:H,H9116),"")</f>
        <v/>
      </c>
      <c r="N9116" s="61" t="str">
        <f aca="false">IF(J9116="PosK",SUMIFS(K:K,J:J,"eDNA",H:H,H9116),"")</f>
        <v/>
      </c>
      <c r="Q9116" s="62"/>
    </row>
    <row r="9117" customFormat="false" ht="14.25" hidden="false" customHeight="false" outlineLevel="0" collapsed="false">
      <c r="A9117" s="0" t="s">
        <v>904</v>
      </c>
      <c r="B9117" s="52" t="s">
        <v>1010</v>
      </c>
      <c r="C9117" s="52" t="s">
        <v>751</v>
      </c>
      <c r="D9117" s="53" t="n">
        <v>0.1</v>
      </c>
      <c r="E9117" s="53" t="s">
        <v>748</v>
      </c>
      <c r="F9117" s="0" t="s">
        <v>1461</v>
      </c>
      <c r="G9117" s="0" t="str">
        <f aca="false">LEFT(B9117,2)</f>
        <v>21</v>
      </c>
      <c r="H9117" s="0" t="str">
        <f aca="false">I9117&amp;"_"&amp;G9117&amp;"_"&amp;F9117</f>
        <v>Skalle_21_20190924_DL2019050_AlleroedGym_koersel1</v>
      </c>
      <c r="I9117" s="61" t="str">
        <f aca="false">MID(RIGHT(B9117,LEN(B9117)-3),1,FIND("_",RIGHT(B9117,LEN(B9117)-3))-1)</f>
        <v>Skalle</v>
      </c>
      <c r="J9117" s="61" t="str">
        <f aca="false">TRIM(SUBSTITUTE(RIGHT(B9117,FIND(I9117,B9117)+1),"_",""))</f>
        <v>eDNA</v>
      </c>
      <c r="K9117" s="0" t="str">
        <f aca="false">IFERROR(VALUE(SUBSTITUTE(E9117,".",",")),E9117)</f>
        <v>No Ct</v>
      </c>
      <c r="L9117" s="61" t="str">
        <f aca="false">IF(J9117="PosK",SUMIFS(K:K,J:J,"PosK",H:H,H9117),"")</f>
        <v/>
      </c>
      <c r="M9117" s="61" t="str">
        <f aca="false">IF(J9117="PosK",SUMIFS(K:K,J:J,"NegK",H:H,H9117),"")</f>
        <v/>
      </c>
      <c r="N9117" s="61" t="str">
        <f aca="false">IF(J9117="PosK",SUMIFS(K:K,J:J,"eDNA",H:H,H9117),"")</f>
        <v/>
      </c>
      <c r="P9117" s="62"/>
      <c r="T9117" s="63"/>
      <c r="W9117" s="64"/>
    </row>
    <row r="9118" customFormat="false" ht="14.25" hidden="false" customHeight="false" outlineLevel="0" collapsed="false">
      <c r="A9118" s="0" t="s">
        <v>905</v>
      </c>
      <c r="B9118" s="52" t="s">
        <v>1221</v>
      </c>
      <c r="C9118" s="52" t="s">
        <v>743</v>
      </c>
      <c r="D9118" s="53" t="n">
        <v>0.1</v>
      </c>
      <c r="E9118" s="53" t="n">
        <v>34.48</v>
      </c>
      <c r="F9118" s="0" t="s">
        <v>1461</v>
      </c>
      <c r="G9118" s="0" t="str">
        <f aca="false">LEFT(B9118,2)</f>
        <v>22</v>
      </c>
      <c r="H9118" s="0" t="str">
        <f aca="false">I9118&amp;"_"&amp;G9118&amp;"_"&amp;F9118</f>
        <v>Karusse_22_20190924_DL2019050_AlleroedGym_koersel1</v>
      </c>
      <c r="I9118" s="61" t="str">
        <f aca="false">MID(RIGHT(B9118,LEN(B9118)-3),1,FIND("_",RIGHT(B9118,LEN(B9118)-3))-1)</f>
        <v>Karusse</v>
      </c>
      <c r="J9118" s="61" t="str">
        <f aca="false">TRIM(SUBSTITUTE(RIGHT(B9118,FIND(I9118,B9118)+1),"_",""))</f>
        <v>PosK</v>
      </c>
      <c r="K9118" s="0" t="n">
        <f aca="false">IFERROR(VALUE(SUBSTITUTE(E9118,".",",")),E9118)</f>
        <v>34.48</v>
      </c>
      <c r="L9118" s="61" t="n">
        <f aca="false">IF(J9118="PosK",SUMIFS(K:K,J:J,"PosK",H:H,H9118),"")</f>
        <v>34.48</v>
      </c>
      <c r="M9118" s="61" t="n">
        <f aca="false">IF(J9118="PosK",SUMIFS(K:K,J:J,"NegK",H:H,H9118),"")</f>
        <v>0</v>
      </c>
      <c r="N9118" s="61" t="n">
        <f aca="false">IF(J9118="PosK",SUMIFS(K:K,J:J,"eDNA",H:H,H9118),"")</f>
        <v>0</v>
      </c>
      <c r="P9118" s="62" t="n">
        <f aca="false">IF(K9120="No Ct",0,K9120)</f>
        <v>0</v>
      </c>
      <c r="Q9118" s="62" t="n">
        <f aca="false">IF(K9121="No Ct",0,K9121)</f>
        <v>0</v>
      </c>
      <c r="R9118" s="0" t="str">
        <f aca="false">IF(AND(L9118&gt;0,M9118=0),"Valid","Invalid")</f>
        <v>Valid</v>
      </c>
      <c r="S9118" s="0" t="str">
        <f aca="false">IF(OR(P9118&gt;1,Q9118&gt;1),"Present","Absent")</f>
        <v>Absent</v>
      </c>
      <c r="T9118" s="63" t="str">
        <f aca="false">IF(OR(AND(P9118&gt;1,P9118&lt;41),AND(Q9118&gt;1,Q9118&lt;41)),"Ct&lt;41","Ct&gt;41")</f>
        <v>Ct&gt;41</v>
      </c>
      <c r="U9118" s="0" t="str">
        <f aca="false">I9118</f>
        <v>Karusse</v>
      </c>
      <c r="V9118" s="0" t="str">
        <f aca="false">MID(F9118,10,9)</f>
        <v>DL2019050</v>
      </c>
      <c r="W9118" s="64" t="str">
        <f aca="false">V9118&amp;"_"&amp;U9118&amp;"_"&amp;R9118&amp;"_"&amp;S9118&amp;"_"&amp;T9118</f>
        <v>DL2019050_Karusse_Valid_Absent_Ct&gt;41</v>
      </c>
    </row>
    <row r="9119" customFormat="false" ht="14.25" hidden="false" customHeight="false" outlineLevel="0" collapsed="false">
      <c r="A9119" s="0" t="s">
        <v>907</v>
      </c>
      <c r="B9119" s="52" t="s">
        <v>1222</v>
      </c>
      <c r="C9119" s="52" t="s">
        <v>747</v>
      </c>
      <c r="D9119" s="53" t="n">
        <v>0.1</v>
      </c>
      <c r="E9119" s="53" t="s">
        <v>748</v>
      </c>
      <c r="F9119" s="0" t="s">
        <v>1461</v>
      </c>
      <c r="G9119" s="0" t="str">
        <f aca="false">LEFT(B9119,2)</f>
        <v>22</v>
      </c>
      <c r="H9119" s="0" t="str">
        <f aca="false">I9119&amp;"_"&amp;G9119&amp;"_"&amp;F9119</f>
        <v>Karusse_22_20190924_DL2019050_AlleroedGym_koersel1</v>
      </c>
      <c r="I9119" s="61" t="str">
        <f aca="false">MID(RIGHT(B9119,LEN(B9119)-3),1,FIND("_",RIGHT(B9119,LEN(B9119)-3))-1)</f>
        <v>Karusse</v>
      </c>
      <c r="J9119" s="61" t="str">
        <f aca="false">TRIM(SUBSTITUTE(RIGHT(B9119,FIND(I9119,B9119)+1),"_",""))</f>
        <v>NegK</v>
      </c>
      <c r="K9119" s="0" t="str">
        <f aca="false">IFERROR(VALUE(SUBSTITUTE(E9119,".",",")),E9119)</f>
        <v>No Ct</v>
      </c>
      <c r="L9119" s="61" t="str">
        <f aca="false">IF(J9119="PosK",SUMIFS(K:K,J:J,"PosK",H:H,H9119),"")</f>
        <v/>
      </c>
      <c r="M9119" s="61" t="str">
        <f aca="false">IF(J9119="PosK",SUMIFS(K:K,J:J,"NegK",H:H,H9119),"")</f>
        <v/>
      </c>
      <c r="N9119" s="61" t="str">
        <f aca="false">IF(J9119="PosK",SUMIFS(K:K,J:J,"eDNA",H:H,H9119),"")</f>
        <v/>
      </c>
    </row>
    <row r="9120" customFormat="false" ht="14.25" hidden="false" customHeight="false" outlineLevel="0" collapsed="false">
      <c r="A9120" s="0" t="s">
        <v>909</v>
      </c>
      <c r="B9120" s="52" t="s">
        <v>1223</v>
      </c>
      <c r="C9120" s="52" t="s">
        <v>751</v>
      </c>
      <c r="D9120" s="53" t="n">
        <v>0.1</v>
      </c>
      <c r="E9120" s="53" t="s">
        <v>748</v>
      </c>
      <c r="F9120" s="0" t="s">
        <v>1461</v>
      </c>
      <c r="G9120" s="0" t="str">
        <f aca="false">LEFT(B9120,2)</f>
        <v>22</v>
      </c>
      <c r="H9120" s="0" t="str">
        <f aca="false">I9120&amp;"_"&amp;G9120&amp;"_"&amp;F9120</f>
        <v>Karusse_22_20190924_DL2019050_AlleroedGym_koersel1</v>
      </c>
      <c r="I9120" s="61" t="str">
        <f aca="false">MID(RIGHT(B9120,LEN(B9120)-3),1,FIND("_",RIGHT(B9120,LEN(B9120)-3))-1)</f>
        <v>Karusse</v>
      </c>
      <c r="J9120" s="61" t="str">
        <f aca="false">TRIM(SUBSTITUTE(RIGHT(B9120,FIND(I9120,B9120)+1),"_",""))</f>
        <v>eDNA</v>
      </c>
      <c r="K9120" s="0" t="str">
        <f aca="false">IFERROR(VALUE(SUBSTITUTE(E9120,".",",")),E9120)</f>
        <v>No Ct</v>
      </c>
      <c r="L9120" s="61" t="str">
        <f aca="false">IF(J9120="PosK",SUMIFS(K:K,J:J,"PosK",H:H,H9120),"")</f>
        <v/>
      </c>
      <c r="M9120" s="61" t="str">
        <f aca="false">IF(J9120="PosK",SUMIFS(K:K,J:J,"NegK",H:H,H9120),"")</f>
        <v/>
      </c>
      <c r="N9120" s="61" t="str">
        <f aca="false">IF(J9120="PosK",SUMIFS(K:K,J:J,"eDNA",H:H,H9120),"")</f>
        <v/>
      </c>
      <c r="Q9120" s="62"/>
    </row>
    <row r="9121" customFormat="false" ht="14.25" hidden="false" customHeight="false" outlineLevel="0" collapsed="false">
      <c r="A9121" s="0" t="s">
        <v>911</v>
      </c>
      <c r="B9121" s="52" t="s">
        <v>1223</v>
      </c>
      <c r="C9121" s="52" t="s">
        <v>751</v>
      </c>
      <c r="D9121" s="53" t="n">
        <v>0.1</v>
      </c>
      <c r="E9121" s="53" t="s">
        <v>748</v>
      </c>
      <c r="F9121" s="0" t="s">
        <v>1461</v>
      </c>
      <c r="G9121" s="0" t="str">
        <f aca="false">LEFT(B9121,2)</f>
        <v>22</v>
      </c>
      <c r="H9121" s="0" t="str">
        <f aca="false">I9121&amp;"_"&amp;G9121&amp;"_"&amp;F9121</f>
        <v>Karusse_22_20190924_DL2019050_AlleroedGym_koersel1</v>
      </c>
      <c r="I9121" s="61" t="str">
        <f aca="false">MID(RIGHT(B9121,LEN(B9121)-3),1,FIND("_",RIGHT(B9121,LEN(B9121)-3))-1)</f>
        <v>Karusse</v>
      </c>
      <c r="J9121" s="61" t="str">
        <f aca="false">TRIM(SUBSTITUTE(RIGHT(B9121,FIND(I9121,B9121)+1),"_",""))</f>
        <v>eDNA</v>
      </c>
      <c r="K9121" s="0" t="str">
        <f aca="false">IFERROR(VALUE(SUBSTITUTE(E9121,".",",")),E9121)</f>
        <v>No Ct</v>
      </c>
      <c r="L9121" s="61" t="str">
        <f aca="false">IF(J9121="PosK",SUMIFS(K:K,J:J,"PosK",H:H,H9121),"")</f>
        <v/>
      </c>
      <c r="M9121" s="61" t="str">
        <f aca="false">IF(J9121="PosK",SUMIFS(K:K,J:J,"NegK",H:H,H9121),"")</f>
        <v/>
      </c>
      <c r="N9121" s="61" t="str">
        <f aca="false">IF(J9121="PosK",SUMIFS(K:K,J:J,"eDNA",H:H,H9121),"")</f>
        <v/>
      </c>
      <c r="P9121" s="62"/>
      <c r="T9121" s="63"/>
      <c r="W9121" s="64"/>
    </row>
    <row r="9122" customFormat="false" ht="14.25" hidden="false" customHeight="false" outlineLevel="0" collapsed="false">
      <c r="A9122" s="0" t="s">
        <v>912</v>
      </c>
      <c r="B9122" s="52" t="s">
        <v>1014</v>
      </c>
      <c r="C9122" s="52" t="s">
        <v>743</v>
      </c>
      <c r="D9122" s="53" t="n">
        <v>0.1</v>
      </c>
      <c r="E9122" s="53" t="n">
        <v>31.72</v>
      </c>
      <c r="F9122" s="0" t="s">
        <v>1461</v>
      </c>
      <c r="G9122" s="0" t="str">
        <f aca="false">LEFT(B9122,2)</f>
        <v>23</v>
      </c>
      <c r="H9122" s="0" t="str">
        <f aca="false">I9122&amp;"_"&amp;G9122&amp;"_"&amp;F9122</f>
        <v>Karusse_23_20190924_DL2019050_AlleroedGym_koersel1</v>
      </c>
      <c r="I9122" s="61" t="str">
        <f aca="false">MID(RIGHT(B9122,LEN(B9122)-3),1,FIND("_",RIGHT(B9122,LEN(B9122)-3))-1)</f>
        <v>Karusse</v>
      </c>
      <c r="J9122" s="61" t="str">
        <f aca="false">TRIM(SUBSTITUTE(RIGHT(B9122,FIND(I9122,B9122)+1),"_",""))</f>
        <v>PosK</v>
      </c>
      <c r="K9122" s="0" t="n">
        <f aca="false">IFERROR(VALUE(SUBSTITUTE(E9122,".",",")),E9122)</f>
        <v>31.72</v>
      </c>
      <c r="L9122" s="61" t="n">
        <f aca="false">IF(J9122="PosK",SUMIFS(K:K,J:J,"PosK",H:H,H9122),"")</f>
        <v>31.72</v>
      </c>
      <c r="M9122" s="61" t="n">
        <f aca="false">IF(J9122="PosK",SUMIFS(K:K,J:J,"NegK",H:H,H9122),"")</f>
        <v>0</v>
      </c>
      <c r="N9122" s="61" t="n">
        <f aca="false">IF(J9122="PosK",SUMIFS(K:K,J:J,"eDNA",H:H,H9122),"")</f>
        <v>0</v>
      </c>
      <c r="P9122" s="62" t="n">
        <f aca="false">IF(K9124="No Ct",0,K9124)</f>
        <v>0</v>
      </c>
      <c r="Q9122" s="62" t="n">
        <f aca="false">IF(K9125="No Ct",0,K9125)</f>
        <v>0</v>
      </c>
      <c r="R9122" s="0" t="str">
        <f aca="false">IF(AND(L9122&gt;0,M9122=0),"Valid","Invalid")</f>
        <v>Valid</v>
      </c>
      <c r="S9122" s="0" t="str">
        <f aca="false">IF(OR(P9122&gt;1,Q9122&gt;1),"Present","Absent")</f>
        <v>Absent</v>
      </c>
      <c r="T9122" s="63" t="str">
        <f aca="false">IF(OR(AND(P9122&gt;1,P9122&lt;41),AND(Q9122&gt;1,Q9122&lt;41)),"Ct&lt;41","Ct&gt;41")</f>
        <v>Ct&gt;41</v>
      </c>
      <c r="U9122" s="0" t="str">
        <f aca="false">I9122</f>
        <v>Karusse</v>
      </c>
      <c r="V9122" s="0" t="str">
        <f aca="false">MID(F9122,10,9)</f>
        <v>DL2019050</v>
      </c>
      <c r="W9122" s="64" t="str">
        <f aca="false">V9122&amp;"_"&amp;U9122&amp;"_"&amp;R9122&amp;"_"&amp;S9122&amp;"_"&amp;T9122</f>
        <v>DL2019050_Karusse_Valid_Absent_Ct&gt;41</v>
      </c>
    </row>
    <row r="9123" customFormat="false" ht="14.25" hidden="false" customHeight="false" outlineLevel="0" collapsed="false">
      <c r="A9123" s="0" t="s">
        <v>914</v>
      </c>
      <c r="B9123" s="52" t="s">
        <v>1015</v>
      </c>
      <c r="C9123" s="52" t="s">
        <v>747</v>
      </c>
      <c r="D9123" s="53" t="n">
        <v>0.1</v>
      </c>
      <c r="E9123" s="53" t="s">
        <v>748</v>
      </c>
      <c r="F9123" s="0" t="s">
        <v>1461</v>
      </c>
      <c r="G9123" s="0" t="str">
        <f aca="false">LEFT(B9123,2)</f>
        <v>23</v>
      </c>
      <c r="H9123" s="0" t="str">
        <f aca="false">I9123&amp;"_"&amp;G9123&amp;"_"&amp;F9123</f>
        <v>Karusse_23_20190924_DL2019050_AlleroedGym_koersel1</v>
      </c>
      <c r="I9123" s="61" t="str">
        <f aca="false">MID(RIGHT(B9123,LEN(B9123)-3),1,FIND("_",RIGHT(B9123,LEN(B9123)-3))-1)</f>
        <v>Karusse</v>
      </c>
      <c r="J9123" s="61" t="str">
        <f aca="false">TRIM(SUBSTITUTE(RIGHT(B9123,FIND(I9123,B9123)+1),"_",""))</f>
        <v>NegK</v>
      </c>
      <c r="K9123" s="0" t="str">
        <f aca="false">IFERROR(VALUE(SUBSTITUTE(E9123,".",",")),E9123)</f>
        <v>No Ct</v>
      </c>
      <c r="L9123" s="61" t="str">
        <f aca="false">IF(J9123="PosK",SUMIFS(K:K,J:J,"PosK",H:H,H9123),"")</f>
        <v/>
      </c>
      <c r="M9123" s="61" t="str">
        <f aca="false">IF(J9123="PosK",SUMIFS(K:K,J:J,"NegK",H:H,H9123),"")</f>
        <v/>
      </c>
      <c r="N9123" s="61" t="str">
        <f aca="false">IF(J9123="PosK",SUMIFS(K:K,J:J,"eDNA",H:H,H9123),"")</f>
        <v/>
      </c>
    </row>
    <row r="9124" customFormat="false" ht="14.25" hidden="false" customHeight="false" outlineLevel="0" collapsed="false">
      <c r="A9124" s="0" t="s">
        <v>916</v>
      </c>
      <c r="B9124" s="52" t="s">
        <v>1016</v>
      </c>
      <c r="C9124" s="52" t="s">
        <v>751</v>
      </c>
      <c r="D9124" s="53" t="n">
        <v>0.1</v>
      </c>
      <c r="E9124" s="53" t="s">
        <v>748</v>
      </c>
      <c r="F9124" s="0" t="s">
        <v>1461</v>
      </c>
      <c r="G9124" s="0" t="str">
        <f aca="false">LEFT(B9124,2)</f>
        <v>23</v>
      </c>
      <c r="H9124" s="0" t="str">
        <f aca="false">I9124&amp;"_"&amp;G9124&amp;"_"&amp;F9124</f>
        <v>Karusse_23_20190924_DL2019050_AlleroedGym_koersel1</v>
      </c>
      <c r="I9124" s="61" t="str">
        <f aca="false">MID(RIGHT(B9124,LEN(B9124)-3),1,FIND("_",RIGHT(B9124,LEN(B9124)-3))-1)</f>
        <v>Karusse</v>
      </c>
      <c r="J9124" s="61" t="str">
        <f aca="false">TRIM(SUBSTITUTE(RIGHT(B9124,FIND(I9124,B9124)+1),"_",""))</f>
        <v>eDNA</v>
      </c>
      <c r="K9124" s="0" t="str">
        <f aca="false">IFERROR(VALUE(SUBSTITUTE(E9124,".",",")),E9124)</f>
        <v>No Ct</v>
      </c>
      <c r="L9124" s="61" t="str">
        <f aca="false">IF(J9124="PosK",SUMIFS(K:K,J:J,"PosK",H:H,H9124),"")</f>
        <v/>
      </c>
      <c r="M9124" s="61" t="str">
        <f aca="false">IF(J9124="PosK",SUMIFS(K:K,J:J,"NegK",H:H,H9124),"")</f>
        <v/>
      </c>
      <c r="N9124" s="61" t="str">
        <f aca="false">IF(J9124="PosK",SUMIFS(K:K,J:J,"eDNA",H:H,H9124),"")</f>
        <v/>
      </c>
      <c r="Q9124" s="62"/>
    </row>
    <row r="9125" customFormat="false" ht="14.25" hidden="false" customHeight="false" outlineLevel="0" collapsed="false">
      <c r="A9125" s="0" t="s">
        <v>918</v>
      </c>
      <c r="B9125" s="52" t="s">
        <v>1016</v>
      </c>
      <c r="C9125" s="52" t="s">
        <v>751</v>
      </c>
      <c r="D9125" s="53" t="n">
        <v>0.1</v>
      </c>
      <c r="E9125" s="53" t="s">
        <v>748</v>
      </c>
      <c r="F9125" s="0" t="s">
        <v>1461</v>
      </c>
      <c r="G9125" s="0" t="str">
        <f aca="false">LEFT(B9125,2)</f>
        <v>23</v>
      </c>
      <c r="H9125" s="0" t="str">
        <f aca="false">I9125&amp;"_"&amp;G9125&amp;"_"&amp;F9125</f>
        <v>Karusse_23_20190924_DL2019050_AlleroedGym_koersel1</v>
      </c>
      <c r="I9125" s="61" t="str">
        <f aca="false">MID(RIGHT(B9125,LEN(B9125)-3),1,FIND("_",RIGHT(B9125,LEN(B9125)-3))-1)</f>
        <v>Karusse</v>
      </c>
      <c r="J9125" s="61" t="str">
        <f aca="false">TRIM(SUBSTITUTE(RIGHT(B9125,FIND(I9125,B9125)+1),"_",""))</f>
        <v>eDNA</v>
      </c>
      <c r="K9125" s="0" t="str">
        <f aca="false">IFERROR(VALUE(SUBSTITUTE(E9125,".",",")),E9125)</f>
        <v>No Ct</v>
      </c>
      <c r="L9125" s="61" t="str">
        <f aca="false">IF(J9125="PosK",SUMIFS(K:K,J:J,"PosK",H:H,H9125),"")</f>
        <v/>
      </c>
      <c r="M9125" s="61" t="str">
        <f aca="false">IF(J9125="PosK",SUMIFS(K:K,J:J,"NegK",H:H,H9125),"")</f>
        <v/>
      </c>
      <c r="N9125" s="61" t="str">
        <f aca="false">IF(J9125="PosK",SUMIFS(K:K,J:J,"eDNA",H:H,H9125),"")</f>
        <v/>
      </c>
      <c r="P9125" s="62"/>
      <c r="T9125" s="63"/>
      <c r="W9125" s="64"/>
    </row>
    <row r="9126" customFormat="false" ht="14.25" hidden="false" customHeight="false" outlineLevel="0" collapsed="false">
      <c r="A9126" s="0" t="s">
        <v>919</v>
      </c>
      <c r="B9126" s="52" t="s">
        <v>1224</v>
      </c>
      <c r="C9126" s="52" t="s">
        <v>743</v>
      </c>
      <c r="D9126" s="53" t="n">
        <v>0.1</v>
      </c>
      <c r="E9126" s="53" t="n">
        <v>33.88</v>
      </c>
      <c r="F9126" s="0" t="s">
        <v>1461</v>
      </c>
      <c r="G9126" s="0" t="str">
        <f aca="false">LEFT(B9126,2)</f>
        <v>24</v>
      </c>
      <c r="H9126" s="0" t="str">
        <f aca="false">I9126&amp;"_"&amp;G9126&amp;"_"&amp;F9126</f>
        <v>Soelvkarusse_24_20190924_DL2019050_AlleroedGym_koersel1</v>
      </c>
      <c r="I9126" s="61" t="str">
        <f aca="false">MID(RIGHT(B9126,LEN(B9126)-3),1,FIND("_",RIGHT(B9126,LEN(B9126)-3))-1)</f>
        <v>Soelvkarusse</v>
      </c>
      <c r="J9126" s="61" t="str">
        <f aca="false">TRIM(SUBSTITUTE(RIGHT(B9126,FIND(I9126,B9126)+1),"_",""))</f>
        <v>PosK</v>
      </c>
      <c r="K9126" s="0" t="n">
        <f aca="false">IFERROR(VALUE(SUBSTITUTE(E9126,".",",")),E9126)</f>
        <v>33.88</v>
      </c>
      <c r="L9126" s="61" t="n">
        <f aca="false">IF(J9126="PosK",SUMIFS(K:K,J:J,"PosK",H:H,H9126),"")</f>
        <v>33.88</v>
      </c>
      <c r="M9126" s="61" t="n">
        <f aca="false">IF(J9126="PosK",SUMIFS(K:K,J:J,"NegK",H:H,H9126),"")</f>
        <v>0</v>
      </c>
      <c r="N9126" s="61" t="n">
        <f aca="false">IF(J9126="PosK",SUMIFS(K:K,J:J,"eDNA",H:H,H9126),"")</f>
        <v>0</v>
      </c>
      <c r="P9126" s="62" t="n">
        <f aca="false">IF(K9128="No Ct",0,K9128)</f>
        <v>0</v>
      </c>
      <c r="Q9126" s="62" t="n">
        <f aca="false">IF(K9129="No Ct",0,K9129)</f>
        <v>0</v>
      </c>
      <c r="R9126" s="0" t="str">
        <f aca="false">IF(AND(L9126&gt;0,M9126=0),"Valid","Invalid")</f>
        <v>Valid</v>
      </c>
      <c r="S9126" s="0" t="str">
        <f aca="false">IF(OR(P9126&gt;1,Q9126&gt;1),"Present","Absent")</f>
        <v>Absent</v>
      </c>
      <c r="T9126" s="63" t="str">
        <f aca="false">IF(OR(AND(P9126&gt;1,P9126&lt;41),AND(Q9126&gt;1,Q9126&lt;41)),"Ct&lt;41","Ct&gt;41")</f>
        <v>Ct&gt;41</v>
      </c>
      <c r="U9126" s="0" t="str">
        <f aca="false">I9126</f>
        <v>Soelvkarusse</v>
      </c>
      <c r="V9126" s="0" t="str">
        <f aca="false">MID(F9126,10,9)</f>
        <v>DL2019050</v>
      </c>
      <c r="W9126" s="64" t="str">
        <f aca="false">V9126&amp;"_"&amp;U9126&amp;"_"&amp;R9126&amp;"_"&amp;S9126&amp;"_"&amp;T9126</f>
        <v>DL2019050_Soelvkarusse_Valid_Absent_Ct&gt;41</v>
      </c>
    </row>
    <row r="9127" customFormat="false" ht="14.25" hidden="false" customHeight="false" outlineLevel="0" collapsed="false">
      <c r="A9127" s="0" t="s">
        <v>921</v>
      </c>
      <c r="B9127" s="52" t="s">
        <v>1225</v>
      </c>
      <c r="C9127" s="52" t="s">
        <v>747</v>
      </c>
      <c r="D9127" s="53" t="n">
        <v>0.1</v>
      </c>
      <c r="E9127" s="53" t="s">
        <v>748</v>
      </c>
      <c r="F9127" s="0" t="s">
        <v>1461</v>
      </c>
      <c r="G9127" s="0" t="str">
        <f aca="false">LEFT(B9127,2)</f>
        <v>24</v>
      </c>
      <c r="H9127" s="0" t="str">
        <f aca="false">I9127&amp;"_"&amp;G9127&amp;"_"&amp;F9127</f>
        <v>Soelvkarusse_24_20190924_DL2019050_AlleroedGym_koersel1</v>
      </c>
      <c r="I9127" s="61" t="str">
        <f aca="false">MID(RIGHT(B9127,LEN(B9127)-3),1,FIND("_",RIGHT(B9127,LEN(B9127)-3))-1)</f>
        <v>Soelvkarusse</v>
      </c>
      <c r="J9127" s="61" t="str">
        <f aca="false">TRIM(SUBSTITUTE(RIGHT(B9127,FIND(I9127,B9127)+1),"_",""))</f>
        <v>NegK</v>
      </c>
      <c r="K9127" s="0" t="str">
        <f aca="false">IFERROR(VALUE(SUBSTITUTE(E9127,".",",")),E9127)</f>
        <v>No Ct</v>
      </c>
      <c r="L9127" s="61" t="str">
        <f aca="false">IF(J9127="PosK",SUMIFS(K:K,J:J,"PosK",H:H,H9127),"")</f>
        <v/>
      </c>
      <c r="M9127" s="61" t="str">
        <f aca="false">IF(J9127="PosK",SUMIFS(K:K,J:J,"NegK",H:H,H9127),"")</f>
        <v/>
      </c>
      <c r="N9127" s="61" t="str">
        <f aca="false">IF(J9127="PosK",SUMIFS(K:K,J:J,"eDNA",H:H,H9127),"")</f>
        <v/>
      </c>
    </row>
    <row r="9128" customFormat="false" ht="14.25" hidden="false" customHeight="false" outlineLevel="0" collapsed="false">
      <c r="A9128" s="0" t="s">
        <v>923</v>
      </c>
      <c r="B9128" s="52" t="s">
        <v>1226</v>
      </c>
      <c r="C9128" s="52" t="s">
        <v>751</v>
      </c>
      <c r="D9128" s="53" t="n">
        <v>0.1</v>
      </c>
      <c r="E9128" s="53" t="s">
        <v>748</v>
      </c>
      <c r="F9128" s="0" t="s">
        <v>1461</v>
      </c>
      <c r="G9128" s="0" t="str">
        <f aca="false">LEFT(B9128,2)</f>
        <v>24</v>
      </c>
      <c r="H9128" s="0" t="str">
        <f aca="false">I9128&amp;"_"&amp;G9128&amp;"_"&amp;F9128</f>
        <v>Soelvkarusse_24_20190924_DL2019050_AlleroedGym_koersel1</v>
      </c>
      <c r="I9128" s="61" t="str">
        <f aca="false">MID(RIGHT(B9128,LEN(B9128)-3),1,FIND("_",RIGHT(B9128,LEN(B9128)-3))-1)</f>
        <v>Soelvkarusse</v>
      </c>
      <c r="J9128" s="61" t="str">
        <f aca="false">TRIM(SUBSTITUTE(RIGHT(B9128,FIND(I9128,B9128)+1),"_",""))</f>
        <v>eDNA</v>
      </c>
      <c r="K9128" s="0" t="str">
        <f aca="false">IFERROR(VALUE(SUBSTITUTE(E9128,".",",")),E9128)</f>
        <v>No Ct</v>
      </c>
      <c r="L9128" s="61" t="str">
        <f aca="false">IF(J9128="PosK",SUMIFS(K:K,J:J,"PosK",H:H,H9128),"")</f>
        <v/>
      </c>
      <c r="M9128" s="61" t="str">
        <f aca="false">IF(J9128="PosK",SUMIFS(K:K,J:J,"NegK",H:H,H9128),"")</f>
        <v/>
      </c>
      <c r="N9128" s="61" t="str">
        <f aca="false">IF(J9128="PosK",SUMIFS(K:K,J:J,"eDNA",H:H,H9128),"")</f>
        <v/>
      </c>
      <c r="Q9128" s="62"/>
    </row>
    <row r="9129" customFormat="false" ht="14.25" hidden="false" customHeight="false" outlineLevel="0" collapsed="false">
      <c r="A9129" s="0" t="s">
        <v>925</v>
      </c>
      <c r="B9129" s="52" t="s">
        <v>1226</v>
      </c>
      <c r="C9129" s="52" t="s">
        <v>751</v>
      </c>
      <c r="D9129" s="53" t="n">
        <v>0.1</v>
      </c>
      <c r="E9129" s="53" t="s">
        <v>748</v>
      </c>
      <c r="F9129" s="0" t="s">
        <v>1461</v>
      </c>
      <c r="G9129" s="0" t="str">
        <f aca="false">LEFT(B9129,2)</f>
        <v>24</v>
      </c>
      <c r="H9129" s="0" t="str">
        <f aca="false">I9129&amp;"_"&amp;G9129&amp;"_"&amp;F9129</f>
        <v>Soelvkarusse_24_20190924_DL2019050_AlleroedGym_koersel1</v>
      </c>
      <c r="I9129" s="61" t="str">
        <f aca="false">MID(RIGHT(B9129,LEN(B9129)-3),1,FIND("_",RIGHT(B9129,LEN(B9129)-3))-1)</f>
        <v>Soelvkarusse</v>
      </c>
      <c r="J9129" s="61" t="str">
        <f aca="false">TRIM(SUBSTITUTE(RIGHT(B9129,FIND(I9129,B9129)+1),"_",""))</f>
        <v>eDNA</v>
      </c>
      <c r="K9129" s="0" t="str">
        <f aca="false">IFERROR(VALUE(SUBSTITUTE(E9129,".",",")),E9129)</f>
        <v>No Ct</v>
      </c>
      <c r="L9129" s="61" t="str">
        <f aca="false">IF(J9129="PosK",SUMIFS(K:K,J:J,"PosK",H:H,H9129),"")</f>
        <v/>
      </c>
      <c r="M9129" s="61" t="str">
        <f aca="false">IF(J9129="PosK",SUMIFS(K:K,J:J,"NegK",H:H,H9129),"")</f>
        <v/>
      </c>
      <c r="N9129" s="61" t="str">
        <f aca="false">IF(J9129="PosK",SUMIFS(K:K,J:J,"eDNA",H:H,H9129),"")</f>
        <v/>
      </c>
      <c r="P9129" s="62"/>
      <c r="T9129" s="63"/>
      <c r="W9129" s="64"/>
    </row>
    <row r="9130" customFormat="false" ht="14.25" hidden="false" customHeight="false" outlineLevel="0" collapsed="false">
      <c r="A9130" s="0" t="s">
        <v>741</v>
      </c>
      <c r="B9130" s="52" t="s">
        <v>1020</v>
      </c>
      <c r="C9130" s="52" t="s">
        <v>743</v>
      </c>
      <c r="D9130" s="53" t="n">
        <v>0.1</v>
      </c>
      <c r="E9130" s="53" t="n">
        <v>33.14</v>
      </c>
      <c r="F9130" s="0" t="s">
        <v>1462</v>
      </c>
      <c r="G9130" s="0" t="str">
        <f aca="false">LEFT(B9130,2)</f>
        <v>25</v>
      </c>
      <c r="H9130" s="0" t="str">
        <f aca="false">I9130&amp;"_"&amp;G9130&amp;"_"&amp;F9130</f>
        <v>Loegfroe_25_20190924_DL2019050_AlleroedGym_koersel2</v>
      </c>
      <c r="I9130" s="61" t="str">
        <f aca="false">MID(RIGHT(B9130,LEN(B9130)-3),1,FIND("_",RIGHT(B9130,LEN(B9130)-3))-1)</f>
        <v>Loegfroe</v>
      </c>
      <c r="J9130" s="61" t="str">
        <f aca="false">TRIM(SUBSTITUTE(RIGHT(B9130,FIND(I9130,B9130)+1),"_",""))</f>
        <v>PosK</v>
      </c>
      <c r="K9130" s="0" t="n">
        <f aca="false">IFERROR(VALUE(SUBSTITUTE(E9130,".",",")),E9130)</f>
        <v>33.14</v>
      </c>
      <c r="L9130" s="61" t="n">
        <f aca="false">IF(J9130="PosK",SUMIFS(K:K,J:J,"PosK",H:H,H9130),"")</f>
        <v>33.14</v>
      </c>
      <c r="M9130" s="61" t="n">
        <f aca="false">IF(J9130="PosK",SUMIFS(K:K,J:J,"NegK",H:H,H9130),"")</f>
        <v>0</v>
      </c>
      <c r="N9130" s="61" t="n">
        <f aca="false">IF(J9130="PosK",SUMIFS(K:K,J:J,"eDNA",H:H,H9130),"")</f>
        <v>0</v>
      </c>
      <c r="P9130" s="62" t="n">
        <f aca="false">IF(K9132="No Ct",0,K9132)</f>
        <v>0</v>
      </c>
      <c r="Q9130" s="62" t="n">
        <f aca="false">IF(K9133="No Ct",0,K9133)</f>
        <v>0</v>
      </c>
      <c r="R9130" s="0" t="str">
        <f aca="false">IF(AND(L9130&gt;0,M9130=0),"Valid","Invalid")</f>
        <v>Valid</v>
      </c>
      <c r="S9130" s="0" t="str">
        <f aca="false">IF(OR(P9130&gt;1,Q9130&gt;1),"Present","Absent")</f>
        <v>Absent</v>
      </c>
      <c r="T9130" s="63" t="str">
        <f aca="false">IF(OR(AND(P9130&gt;1,P9130&lt;41),AND(Q9130&gt;1,Q9130&lt;41)),"Ct&lt;41","Ct&gt;41")</f>
        <v>Ct&gt;41</v>
      </c>
      <c r="U9130" s="0" t="str">
        <f aca="false">I9130</f>
        <v>Loegfroe</v>
      </c>
      <c r="V9130" s="0" t="str">
        <f aca="false">MID(F9130,10,9)</f>
        <v>DL2019050</v>
      </c>
      <c r="W9130" s="64" t="str">
        <f aca="false">V9130&amp;"_"&amp;U9130&amp;"_"&amp;R9130&amp;"_"&amp;S9130&amp;"_"&amp;T9130</f>
        <v>DL2019050_Loegfroe_Valid_Absent_Ct&gt;41</v>
      </c>
    </row>
    <row r="9131" customFormat="false" ht="14.25" hidden="false" customHeight="false" outlineLevel="0" collapsed="false">
      <c r="A9131" s="0" t="s">
        <v>745</v>
      </c>
      <c r="B9131" s="52" t="s">
        <v>1022</v>
      </c>
      <c r="C9131" s="52" t="s">
        <v>747</v>
      </c>
      <c r="D9131" s="53" t="n">
        <v>0.1</v>
      </c>
      <c r="E9131" s="53" t="s">
        <v>748</v>
      </c>
      <c r="F9131" s="0" t="s">
        <v>1462</v>
      </c>
      <c r="G9131" s="0" t="str">
        <f aca="false">LEFT(B9131,2)</f>
        <v>25</v>
      </c>
      <c r="H9131" s="0" t="str">
        <f aca="false">I9131&amp;"_"&amp;G9131&amp;"_"&amp;F9131</f>
        <v>Loegfroe_25_20190924_DL2019050_AlleroedGym_koersel2</v>
      </c>
      <c r="I9131" s="61" t="str">
        <f aca="false">MID(RIGHT(B9131,LEN(B9131)-3),1,FIND("_",RIGHT(B9131,LEN(B9131)-3))-1)</f>
        <v>Loegfroe</v>
      </c>
      <c r="J9131" s="61" t="str">
        <f aca="false">TRIM(SUBSTITUTE(RIGHT(B9131,FIND(I9131,B9131)+1),"_",""))</f>
        <v>NegK</v>
      </c>
      <c r="K9131" s="0" t="str">
        <f aca="false">IFERROR(VALUE(SUBSTITUTE(E9131,".",",")),E9131)</f>
        <v>No Ct</v>
      </c>
      <c r="L9131" s="61" t="str">
        <f aca="false">IF(J9131="PosK",SUMIFS(K:K,J:J,"PosK",H:H,H9131),"")</f>
        <v/>
      </c>
      <c r="M9131" s="61" t="str">
        <f aca="false">IF(J9131="PosK",SUMIFS(K:K,J:J,"NegK",H:H,H9131),"")</f>
        <v/>
      </c>
      <c r="N9131" s="61" t="str">
        <f aca="false">IF(J9131="PosK",SUMIFS(K:K,J:J,"eDNA",H:H,H9131),"")</f>
        <v/>
      </c>
    </row>
    <row r="9132" customFormat="false" ht="14.25" hidden="false" customHeight="false" outlineLevel="0" collapsed="false">
      <c r="A9132" s="0" t="s">
        <v>749</v>
      </c>
      <c r="B9132" s="52" t="s">
        <v>1023</v>
      </c>
      <c r="C9132" s="52" t="s">
        <v>751</v>
      </c>
      <c r="D9132" s="53" t="n">
        <v>0.1</v>
      </c>
      <c r="E9132" s="53" t="s">
        <v>748</v>
      </c>
      <c r="F9132" s="0" t="s">
        <v>1462</v>
      </c>
      <c r="G9132" s="0" t="str">
        <f aca="false">LEFT(B9132,2)</f>
        <v>25</v>
      </c>
      <c r="H9132" s="0" t="str">
        <f aca="false">I9132&amp;"_"&amp;G9132&amp;"_"&amp;F9132</f>
        <v>Loegfroe_25_20190924_DL2019050_AlleroedGym_koersel2</v>
      </c>
      <c r="I9132" s="61" t="str">
        <f aca="false">MID(RIGHT(B9132,LEN(B9132)-3),1,FIND("_",RIGHT(B9132,LEN(B9132)-3))-1)</f>
        <v>Loegfroe</v>
      </c>
      <c r="J9132" s="61" t="str">
        <f aca="false">TRIM(SUBSTITUTE(RIGHT(B9132,FIND(I9132,B9132)+1),"_",""))</f>
        <v>eDNA</v>
      </c>
      <c r="K9132" s="0" t="str">
        <f aca="false">IFERROR(VALUE(SUBSTITUTE(E9132,".",",")),E9132)</f>
        <v>No Ct</v>
      </c>
      <c r="L9132" s="61" t="str">
        <f aca="false">IF(J9132="PosK",SUMIFS(K:K,J:J,"PosK",H:H,H9132),"")</f>
        <v/>
      </c>
      <c r="M9132" s="61" t="str">
        <f aca="false">IF(J9132="PosK",SUMIFS(K:K,J:J,"NegK",H:H,H9132),"")</f>
        <v/>
      </c>
      <c r="N9132" s="61" t="str">
        <f aca="false">IF(J9132="PosK",SUMIFS(K:K,J:J,"eDNA",H:H,H9132),"")</f>
        <v/>
      </c>
      <c r="Q9132" s="62"/>
    </row>
    <row r="9133" customFormat="false" ht="14.25" hidden="false" customHeight="false" outlineLevel="0" collapsed="false">
      <c r="A9133" s="0" t="s">
        <v>752</v>
      </c>
      <c r="B9133" s="52" t="s">
        <v>1023</v>
      </c>
      <c r="C9133" s="52" t="s">
        <v>751</v>
      </c>
      <c r="D9133" s="53" t="n">
        <v>0.1</v>
      </c>
      <c r="E9133" s="53" t="s">
        <v>748</v>
      </c>
      <c r="F9133" s="0" t="s">
        <v>1462</v>
      </c>
      <c r="G9133" s="0" t="str">
        <f aca="false">LEFT(B9133,2)</f>
        <v>25</v>
      </c>
      <c r="H9133" s="0" t="str">
        <f aca="false">I9133&amp;"_"&amp;G9133&amp;"_"&amp;F9133</f>
        <v>Loegfroe_25_20190924_DL2019050_AlleroedGym_koersel2</v>
      </c>
      <c r="I9133" s="61" t="str">
        <f aca="false">MID(RIGHT(B9133,LEN(B9133)-3),1,FIND("_",RIGHT(B9133,LEN(B9133)-3))-1)</f>
        <v>Loegfroe</v>
      </c>
      <c r="J9133" s="61" t="str">
        <f aca="false">TRIM(SUBSTITUTE(RIGHT(B9133,FIND(I9133,B9133)+1),"_",""))</f>
        <v>eDNA</v>
      </c>
      <c r="K9133" s="0" t="str">
        <f aca="false">IFERROR(VALUE(SUBSTITUTE(E9133,".",",")),E9133)</f>
        <v>No Ct</v>
      </c>
      <c r="L9133" s="61" t="str">
        <f aca="false">IF(J9133="PosK",SUMIFS(K:K,J:J,"PosK",H:H,H9133),"")</f>
        <v/>
      </c>
      <c r="M9133" s="61" t="str">
        <f aca="false">IF(J9133="PosK",SUMIFS(K:K,J:J,"NegK",H:H,H9133),"")</f>
        <v/>
      </c>
      <c r="N9133" s="61" t="str">
        <f aca="false">IF(J9133="PosK",SUMIFS(K:K,J:J,"eDNA",H:H,H9133),"")</f>
        <v/>
      </c>
      <c r="P9133" s="62"/>
      <c r="T9133" s="63"/>
      <c r="W9133" s="64"/>
    </row>
    <row r="9134" customFormat="false" ht="14.25" hidden="false" customHeight="false" outlineLevel="0" collapsed="false">
      <c r="A9134" s="0" t="s">
        <v>754</v>
      </c>
      <c r="B9134" s="52" t="s">
        <v>1025</v>
      </c>
      <c r="C9134" s="52" t="s">
        <v>743</v>
      </c>
      <c r="D9134" s="53" t="n">
        <v>0.1</v>
      </c>
      <c r="E9134" s="53" t="n">
        <v>31.89</v>
      </c>
      <c r="F9134" s="0" t="s">
        <v>1462</v>
      </c>
      <c r="G9134" s="0" t="str">
        <f aca="false">LEFT(B9134,2)</f>
        <v>26</v>
      </c>
      <c r="H9134" s="0" t="str">
        <f aca="false">I9134&amp;"_"&amp;G9134&amp;"_"&amp;F9134</f>
        <v>StorVandsalamander_26_20190924_DL2019050_AlleroedGym_koersel2</v>
      </c>
      <c r="I9134" s="61" t="str">
        <f aca="false">MID(RIGHT(B9134,LEN(B9134)-3),1,FIND("_",RIGHT(B9134,LEN(B9134)-3))-1)</f>
        <v>StorVandsalamander</v>
      </c>
      <c r="J9134" s="61" t="str">
        <f aca="false">TRIM(SUBSTITUTE(RIGHT(B9134,FIND(I9134,B9134)+1),"_",""))</f>
        <v>PosK</v>
      </c>
      <c r="K9134" s="0" t="n">
        <f aca="false">IFERROR(VALUE(SUBSTITUTE(E9134,".",",")),E9134)</f>
        <v>31.89</v>
      </c>
      <c r="L9134" s="61" t="n">
        <f aca="false">IF(J9134="PosK",SUMIFS(K:K,J:J,"PosK",H:H,H9134),"")</f>
        <v>31.89</v>
      </c>
      <c r="M9134" s="61" t="n">
        <f aca="false">IF(J9134="PosK",SUMIFS(K:K,J:J,"NegK",H:H,H9134),"")</f>
        <v>0</v>
      </c>
      <c r="N9134" s="61" t="n">
        <f aca="false">IF(J9134="PosK",SUMIFS(K:K,J:J,"eDNA",H:H,H9134),"")</f>
        <v>0</v>
      </c>
      <c r="P9134" s="62" t="n">
        <f aca="false">IF(K9136="No Ct",0,K9136)</f>
        <v>0</v>
      </c>
      <c r="Q9134" s="62" t="n">
        <f aca="false">IF(K9137="No Ct",0,K9137)</f>
        <v>0</v>
      </c>
      <c r="R9134" s="0" t="str">
        <f aca="false">IF(AND(L9134&gt;0,M9134=0),"Valid","Invalid")</f>
        <v>Valid</v>
      </c>
      <c r="S9134" s="0" t="str">
        <f aca="false">IF(OR(P9134&gt;1,Q9134&gt;1),"Present","Absent")</f>
        <v>Absent</v>
      </c>
      <c r="T9134" s="63" t="str">
        <f aca="false">IF(OR(AND(P9134&gt;1,P9134&lt;41),AND(Q9134&gt;1,Q9134&lt;41)),"Ct&lt;41","Ct&gt;41")</f>
        <v>Ct&gt;41</v>
      </c>
      <c r="U9134" s="0" t="str">
        <f aca="false">I9134</f>
        <v>StorVandsalamander</v>
      </c>
      <c r="V9134" s="0" t="str">
        <f aca="false">MID(F9134,10,9)</f>
        <v>DL2019050</v>
      </c>
      <c r="W9134" s="64" t="str">
        <f aca="false">V9134&amp;"_"&amp;U9134&amp;"_"&amp;R9134&amp;"_"&amp;S9134&amp;"_"&amp;T9134</f>
        <v>DL2019050_StorVandsalamander_Valid_Absent_Ct&gt;41</v>
      </c>
    </row>
    <row r="9135" customFormat="false" ht="14.25" hidden="false" customHeight="false" outlineLevel="0" collapsed="false">
      <c r="A9135" s="0" t="s">
        <v>756</v>
      </c>
      <c r="B9135" s="52" t="s">
        <v>1026</v>
      </c>
      <c r="C9135" s="52" t="s">
        <v>747</v>
      </c>
      <c r="D9135" s="53" t="n">
        <v>0.1</v>
      </c>
      <c r="E9135" s="53" t="s">
        <v>748</v>
      </c>
      <c r="F9135" s="0" t="s">
        <v>1462</v>
      </c>
      <c r="G9135" s="0" t="str">
        <f aca="false">LEFT(B9135,2)</f>
        <v>26</v>
      </c>
      <c r="H9135" s="0" t="str">
        <f aca="false">I9135&amp;"_"&amp;G9135&amp;"_"&amp;F9135</f>
        <v>StorVandsalamander_26_20190924_DL2019050_AlleroedGym_koersel2</v>
      </c>
      <c r="I9135" s="61" t="str">
        <f aca="false">MID(RIGHT(B9135,LEN(B9135)-3),1,FIND("_",RIGHT(B9135,LEN(B9135)-3))-1)</f>
        <v>StorVandsalamander</v>
      </c>
      <c r="J9135" s="61" t="str">
        <f aca="false">TRIM(SUBSTITUTE(RIGHT(B9135,FIND(I9135,B9135)+1),"_",""))</f>
        <v>NegK</v>
      </c>
      <c r="K9135" s="0" t="str">
        <f aca="false">IFERROR(VALUE(SUBSTITUTE(E9135,".",",")),E9135)</f>
        <v>No Ct</v>
      </c>
      <c r="L9135" s="61" t="str">
        <f aca="false">IF(J9135="PosK",SUMIFS(K:K,J:J,"PosK",H:H,H9135),"")</f>
        <v/>
      </c>
      <c r="M9135" s="61" t="str">
        <f aca="false">IF(J9135="PosK",SUMIFS(K:K,J:J,"NegK",H:H,H9135),"")</f>
        <v/>
      </c>
      <c r="N9135" s="61" t="str">
        <f aca="false">IF(J9135="PosK",SUMIFS(K:K,J:J,"eDNA",H:H,H9135),"")</f>
        <v/>
      </c>
    </row>
    <row r="9136" customFormat="false" ht="14.25" hidden="false" customHeight="false" outlineLevel="0" collapsed="false">
      <c r="A9136" s="0" t="s">
        <v>758</v>
      </c>
      <c r="B9136" s="52" t="s">
        <v>1027</v>
      </c>
      <c r="C9136" s="52" t="s">
        <v>751</v>
      </c>
      <c r="D9136" s="53" t="n">
        <v>0.1</v>
      </c>
      <c r="E9136" s="53" t="s">
        <v>748</v>
      </c>
      <c r="F9136" s="0" t="s">
        <v>1462</v>
      </c>
      <c r="G9136" s="0" t="str">
        <f aca="false">LEFT(B9136,2)</f>
        <v>26</v>
      </c>
      <c r="H9136" s="0" t="str">
        <f aca="false">I9136&amp;"_"&amp;G9136&amp;"_"&amp;F9136</f>
        <v>StorVandsalamander_26_20190924_DL2019050_AlleroedGym_koersel2</v>
      </c>
      <c r="I9136" s="61" t="str">
        <f aca="false">MID(RIGHT(B9136,LEN(B9136)-3),1,FIND("_",RIGHT(B9136,LEN(B9136)-3))-1)</f>
        <v>StorVandsalamander</v>
      </c>
      <c r="J9136" s="61" t="str">
        <f aca="false">TRIM(SUBSTITUTE(RIGHT(B9136,FIND(I9136,B9136)+1),"_",""))</f>
        <v>eDNA</v>
      </c>
      <c r="K9136" s="0" t="str">
        <f aca="false">IFERROR(VALUE(SUBSTITUTE(E9136,".",",")),E9136)</f>
        <v>No Ct</v>
      </c>
      <c r="L9136" s="61" t="str">
        <f aca="false">IF(J9136="PosK",SUMIFS(K:K,J:J,"PosK",H:H,H9136),"")</f>
        <v/>
      </c>
      <c r="M9136" s="61" t="str">
        <f aca="false">IF(J9136="PosK",SUMIFS(K:K,J:J,"NegK",H:H,H9136),"")</f>
        <v/>
      </c>
      <c r="N9136" s="61" t="str">
        <f aca="false">IF(J9136="PosK",SUMIFS(K:K,J:J,"eDNA",H:H,H9136),"")</f>
        <v/>
      </c>
      <c r="Q9136" s="62"/>
    </row>
    <row r="9137" customFormat="false" ht="14.25" hidden="false" customHeight="false" outlineLevel="0" collapsed="false">
      <c r="A9137" s="0" t="s">
        <v>760</v>
      </c>
      <c r="B9137" s="52" t="s">
        <v>1027</v>
      </c>
      <c r="C9137" s="52" t="s">
        <v>751</v>
      </c>
      <c r="D9137" s="53" t="n">
        <v>0.1</v>
      </c>
      <c r="E9137" s="53" t="s">
        <v>748</v>
      </c>
      <c r="F9137" s="0" t="s">
        <v>1462</v>
      </c>
      <c r="G9137" s="0" t="str">
        <f aca="false">LEFT(B9137,2)</f>
        <v>26</v>
      </c>
      <c r="H9137" s="0" t="str">
        <f aca="false">I9137&amp;"_"&amp;G9137&amp;"_"&amp;F9137</f>
        <v>StorVandsalamander_26_20190924_DL2019050_AlleroedGym_koersel2</v>
      </c>
      <c r="I9137" s="61" t="str">
        <f aca="false">MID(RIGHT(B9137,LEN(B9137)-3),1,FIND("_",RIGHT(B9137,LEN(B9137)-3))-1)</f>
        <v>StorVandsalamander</v>
      </c>
      <c r="J9137" s="61" t="str">
        <f aca="false">TRIM(SUBSTITUTE(RIGHT(B9137,FIND(I9137,B9137)+1),"_",""))</f>
        <v>eDNA</v>
      </c>
      <c r="K9137" s="0" t="str">
        <f aca="false">IFERROR(VALUE(SUBSTITUTE(E9137,".",",")),E9137)</f>
        <v>No Ct</v>
      </c>
      <c r="L9137" s="61" t="str">
        <f aca="false">IF(J9137="PosK",SUMIFS(K:K,J:J,"PosK",H:H,H9137),"")</f>
        <v/>
      </c>
      <c r="M9137" s="61" t="str">
        <f aca="false">IF(J9137="PosK",SUMIFS(K:K,J:J,"NegK",H:H,H9137),"")</f>
        <v/>
      </c>
      <c r="N9137" s="61" t="str">
        <f aca="false">IF(J9137="PosK",SUMIFS(K:K,J:J,"eDNA",H:H,H9137),"")</f>
        <v/>
      </c>
      <c r="P9137" s="62"/>
      <c r="T9137" s="63"/>
      <c r="W9137" s="64"/>
    </row>
    <row r="9138" customFormat="false" ht="14.25" hidden="false" customHeight="false" outlineLevel="0" collapsed="false">
      <c r="A9138" s="0" t="s">
        <v>762</v>
      </c>
      <c r="B9138" s="52" t="s">
        <v>1029</v>
      </c>
      <c r="C9138" s="52" t="s">
        <v>743</v>
      </c>
      <c r="D9138" s="53" t="n">
        <v>0.1</v>
      </c>
      <c r="E9138" s="53" t="n">
        <v>32.75</v>
      </c>
      <c r="F9138" s="0" t="s">
        <v>1462</v>
      </c>
      <c r="G9138" s="0" t="str">
        <f aca="false">LEFT(B9138,2)</f>
        <v>27</v>
      </c>
      <c r="H9138" s="0" t="str">
        <f aca="false">I9138&amp;"_"&amp;G9138&amp;"_"&amp;F9138</f>
        <v>Strandtudse_27_20190924_DL2019050_AlleroedGym_koersel2</v>
      </c>
      <c r="I9138" s="61" t="str">
        <f aca="false">MID(RIGHT(B9138,LEN(B9138)-3),1,FIND("_",RIGHT(B9138,LEN(B9138)-3))-1)</f>
        <v>Strandtudse</v>
      </c>
      <c r="J9138" s="61" t="str">
        <f aca="false">TRIM(SUBSTITUTE(RIGHT(B9138,FIND(I9138,B9138)+1),"_",""))</f>
        <v>PosK</v>
      </c>
      <c r="K9138" s="0" t="n">
        <f aca="false">IFERROR(VALUE(SUBSTITUTE(E9138,".",",")),E9138)</f>
        <v>32.75</v>
      </c>
      <c r="L9138" s="61" t="n">
        <f aca="false">IF(J9138="PosK",SUMIFS(K:K,J:J,"PosK",H:H,H9138),"")</f>
        <v>32.75</v>
      </c>
      <c r="M9138" s="61" t="n">
        <f aca="false">IF(J9138="PosK",SUMIFS(K:K,J:J,"NegK",H:H,H9138),"")</f>
        <v>0</v>
      </c>
      <c r="N9138" s="61" t="n">
        <f aca="false">IF(J9138="PosK",SUMIFS(K:K,J:J,"eDNA",H:H,H9138),"")</f>
        <v>0</v>
      </c>
      <c r="P9138" s="62" t="n">
        <f aca="false">IF(K9140="No Ct",0,K9140)</f>
        <v>0</v>
      </c>
      <c r="Q9138" s="62" t="n">
        <f aca="false">IF(K9141="No Ct",0,K9141)</f>
        <v>0</v>
      </c>
      <c r="R9138" s="0" t="str">
        <f aca="false">IF(AND(L9138&gt;0,M9138=0),"Valid","Invalid")</f>
        <v>Valid</v>
      </c>
      <c r="S9138" s="0" t="str">
        <f aca="false">IF(OR(P9138&gt;1,Q9138&gt;1),"Present","Absent")</f>
        <v>Absent</v>
      </c>
      <c r="T9138" s="63" t="str">
        <f aca="false">IF(OR(AND(P9138&gt;1,P9138&lt;41),AND(Q9138&gt;1,Q9138&lt;41)),"Ct&lt;41","Ct&gt;41")</f>
        <v>Ct&gt;41</v>
      </c>
      <c r="U9138" s="0" t="str">
        <f aca="false">I9138</f>
        <v>Strandtudse</v>
      </c>
      <c r="V9138" s="0" t="str">
        <f aca="false">MID(F9138,10,9)</f>
        <v>DL2019050</v>
      </c>
      <c r="W9138" s="64" t="str">
        <f aca="false">V9138&amp;"_"&amp;U9138&amp;"_"&amp;R9138&amp;"_"&amp;S9138&amp;"_"&amp;T9138</f>
        <v>DL2019050_Strandtudse_Valid_Absent_Ct&gt;41</v>
      </c>
    </row>
    <row r="9139" customFormat="false" ht="14.25" hidden="false" customHeight="false" outlineLevel="0" collapsed="false">
      <c r="A9139" s="0" t="s">
        <v>764</v>
      </c>
      <c r="B9139" s="52" t="s">
        <v>1030</v>
      </c>
      <c r="C9139" s="52" t="s">
        <v>747</v>
      </c>
      <c r="D9139" s="53" t="n">
        <v>0.1</v>
      </c>
      <c r="E9139" s="53" t="s">
        <v>748</v>
      </c>
      <c r="F9139" s="0" t="s">
        <v>1462</v>
      </c>
      <c r="G9139" s="0" t="str">
        <f aca="false">LEFT(B9139,2)</f>
        <v>27</v>
      </c>
      <c r="H9139" s="0" t="str">
        <f aca="false">I9139&amp;"_"&amp;G9139&amp;"_"&amp;F9139</f>
        <v>Strandtudse_27_20190924_DL2019050_AlleroedGym_koersel2</v>
      </c>
      <c r="I9139" s="61" t="str">
        <f aca="false">MID(RIGHT(B9139,LEN(B9139)-3),1,FIND("_",RIGHT(B9139,LEN(B9139)-3))-1)</f>
        <v>Strandtudse</v>
      </c>
      <c r="J9139" s="61" t="str">
        <f aca="false">TRIM(SUBSTITUTE(RIGHT(B9139,FIND(I9139,B9139)+1),"_",""))</f>
        <v>NegK</v>
      </c>
      <c r="K9139" s="0" t="str">
        <f aca="false">IFERROR(VALUE(SUBSTITUTE(E9139,".",",")),E9139)</f>
        <v>No Ct</v>
      </c>
      <c r="L9139" s="61" t="str">
        <f aca="false">IF(J9139="PosK",SUMIFS(K:K,J:J,"PosK",H:H,H9139),"")</f>
        <v/>
      </c>
      <c r="M9139" s="61" t="str">
        <f aca="false">IF(J9139="PosK",SUMIFS(K:K,J:J,"NegK",H:H,H9139),"")</f>
        <v/>
      </c>
      <c r="N9139" s="61" t="str">
        <f aca="false">IF(J9139="PosK",SUMIFS(K:K,J:J,"eDNA",H:H,H9139),"")</f>
        <v/>
      </c>
    </row>
    <row r="9140" customFormat="false" ht="14.25" hidden="false" customHeight="false" outlineLevel="0" collapsed="false">
      <c r="A9140" s="0" t="s">
        <v>766</v>
      </c>
      <c r="B9140" s="52" t="s">
        <v>1031</v>
      </c>
      <c r="C9140" s="52" t="s">
        <v>751</v>
      </c>
      <c r="D9140" s="53" t="n">
        <v>0.1</v>
      </c>
      <c r="E9140" s="53" t="s">
        <v>748</v>
      </c>
      <c r="F9140" s="0" t="s">
        <v>1462</v>
      </c>
      <c r="G9140" s="0" t="str">
        <f aca="false">LEFT(B9140,2)</f>
        <v>27</v>
      </c>
      <c r="H9140" s="0" t="str">
        <f aca="false">I9140&amp;"_"&amp;G9140&amp;"_"&amp;F9140</f>
        <v>Strandtudse_27_20190924_DL2019050_AlleroedGym_koersel2</v>
      </c>
      <c r="I9140" s="61" t="str">
        <f aca="false">MID(RIGHT(B9140,LEN(B9140)-3),1,FIND("_",RIGHT(B9140,LEN(B9140)-3))-1)</f>
        <v>Strandtudse</v>
      </c>
      <c r="J9140" s="61" t="str">
        <f aca="false">TRIM(SUBSTITUTE(RIGHT(B9140,FIND(I9140,B9140)+1),"_",""))</f>
        <v>eDNA</v>
      </c>
      <c r="K9140" s="0" t="str">
        <f aca="false">IFERROR(VALUE(SUBSTITUTE(E9140,".",",")),E9140)</f>
        <v>No Ct</v>
      </c>
      <c r="L9140" s="61" t="str">
        <f aca="false">IF(J9140="PosK",SUMIFS(K:K,J:J,"PosK",H:H,H9140),"")</f>
        <v/>
      </c>
      <c r="M9140" s="61" t="str">
        <f aca="false">IF(J9140="PosK",SUMIFS(K:K,J:J,"NegK",H:H,H9140),"")</f>
        <v/>
      </c>
      <c r="N9140" s="61" t="str">
        <f aca="false">IF(J9140="PosK",SUMIFS(K:K,J:J,"eDNA",H:H,H9140),"")</f>
        <v/>
      </c>
      <c r="Q9140" s="62"/>
    </row>
    <row r="9141" customFormat="false" ht="14.25" hidden="false" customHeight="false" outlineLevel="0" collapsed="false">
      <c r="A9141" s="0" t="s">
        <v>768</v>
      </c>
      <c r="B9141" s="52" t="s">
        <v>1031</v>
      </c>
      <c r="C9141" s="52" t="s">
        <v>751</v>
      </c>
      <c r="D9141" s="53" t="n">
        <v>0.1</v>
      </c>
      <c r="E9141" s="53" t="s">
        <v>748</v>
      </c>
      <c r="F9141" s="0" t="s">
        <v>1462</v>
      </c>
      <c r="G9141" s="0" t="str">
        <f aca="false">LEFT(B9141,2)</f>
        <v>27</v>
      </c>
      <c r="H9141" s="0" t="str">
        <f aca="false">I9141&amp;"_"&amp;G9141&amp;"_"&amp;F9141</f>
        <v>Strandtudse_27_20190924_DL2019050_AlleroedGym_koersel2</v>
      </c>
      <c r="I9141" s="61" t="str">
        <f aca="false">MID(RIGHT(B9141,LEN(B9141)-3),1,FIND("_",RIGHT(B9141,LEN(B9141)-3))-1)</f>
        <v>Strandtudse</v>
      </c>
      <c r="J9141" s="61" t="str">
        <f aca="false">TRIM(SUBSTITUTE(RIGHT(B9141,FIND(I9141,B9141)+1),"_",""))</f>
        <v>eDNA</v>
      </c>
      <c r="K9141" s="0" t="str">
        <f aca="false">IFERROR(VALUE(SUBSTITUTE(E9141,".",",")),E9141)</f>
        <v>No Ct</v>
      </c>
      <c r="L9141" s="61" t="str">
        <f aca="false">IF(J9141="PosK",SUMIFS(K:K,J:J,"PosK",H:H,H9141),"")</f>
        <v/>
      </c>
      <c r="M9141" s="61" t="str">
        <f aca="false">IF(J9141="PosK",SUMIFS(K:K,J:J,"NegK",H:H,H9141),"")</f>
        <v/>
      </c>
      <c r="N9141" s="61" t="str">
        <f aca="false">IF(J9141="PosK",SUMIFS(K:K,J:J,"eDNA",H:H,H9141),"")</f>
        <v/>
      </c>
      <c r="P9141" s="62"/>
      <c r="T9141" s="63"/>
      <c r="W9141" s="64"/>
    </row>
    <row r="9142" customFormat="false" ht="14.25" hidden="false" customHeight="false" outlineLevel="0" collapsed="false">
      <c r="A9142" s="0" t="s">
        <v>770</v>
      </c>
      <c r="B9142" s="52" t="s">
        <v>1033</v>
      </c>
      <c r="C9142" s="52" t="s">
        <v>743</v>
      </c>
      <c r="D9142" s="53" t="n">
        <v>0.1</v>
      </c>
      <c r="E9142" s="53" t="s">
        <v>748</v>
      </c>
      <c r="F9142" s="0" t="s">
        <v>1462</v>
      </c>
      <c r="G9142" s="0" t="str">
        <f aca="false">LEFT(B9142,2)</f>
        <v>28</v>
      </c>
      <c r="H9142" s="0" t="str">
        <f aca="false">I9142&amp;"_"&amp;G9142&amp;"_"&amp;F9142</f>
        <v>GroenbrogetTudse_28_20190924_DL2019050_AlleroedGym_koersel2</v>
      </c>
      <c r="I9142" s="61" t="str">
        <f aca="false">MID(RIGHT(B9142,LEN(B9142)-3),1,FIND("_",RIGHT(B9142,LEN(B9142)-3))-1)</f>
        <v>GroenbrogetTudse</v>
      </c>
      <c r="J9142" s="61" t="str">
        <f aca="false">TRIM(SUBSTITUTE(RIGHT(B9142,FIND(I9142,B9142)+1),"_",""))</f>
        <v>PosK</v>
      </c>
      <c r="K9142" s="0" t="str">
        <f aca="false">IFERROR(VALUE(SUBSTITUTE(E9142,".",",")),E9142)</f>
        <v>No Ct</v>
      </c>
      <c r="L9142" s="61" t="n">
        <f aca="false">IF(J9142="PosK",SUMIFS(K:K,J:J,"PosK",H:H,H9142),"")</f>
        <v>0</v>
      </c>
      <c r="M9142" s="61" t="n">
        <f aca="false">IF(J9142="PosK",SUMIFS(K:K,J:J,"NegK",H:H,H9142),"")</f>
        <v>0</v>
      </c>
      <c r="N9142" s="61" t="n">
        <f aca="false">IF(J9142="PosK",SUMIFS(K:K,J:J,"eDNA",H:H,H9142),"")</f>
        <v>0</v>
      </c>
      <c r="P9142" s="62" t="n">
        <f aca="false">IF(K9144="No Ct",0,K9144)</f>
        <v>0</v>
      </c>
      <c r="Q9142" s="62" t="n">
        <f aca="false">IF(K9145="No Ct",0,K9145)</f>
        <v>0</v>
      </c>
      <c r="R9142" s="0" t="str">
        <f aca="false">IF(AND(L9142&gt;0,M9142=0),"Valid","Invalid")</f>
        <v>Invalid</v>
      </c>
      <c r="S9142" s="0" t="str">
        <f aca="false">IF(OR(P9142&gt;1,Q9142&gt;1),"Present","Absent")</f>
        <v>Absent</v>
      </c>
      <c r="T9142" s="63" t="str">
        <f aca="false">IF(OR(AND(P9142&gt;1,P9142&lt;41),AND(Q9142&gt;1,Q9142&lt;41)),"Ct&lt;41","Ct&gt;41")</f>
        <v>Ct&gt;41</v>
      </c>
      <c r="U9142" s="0" t="str">
        <f aca="false">I9142</f>
        <v>GroenbrogetTudse</v>
      </c>
      <c r="V9142" s="0" t="str">
        <f aca="false">MID(F9142,10,9)</f>
        <v>DL2019050</v>
      </c>
      <c r="W9142" s="64" t="str">
        <f aca="false">V9142&amp;"_"&amp;U9142&amp;"_"&amp;R9142&amp;"_"&amp;S9142&amp;"_"&amp;T9142</f>
        <v>DL2019050_GroenbrogetTudse_Invalid_Absent_Ct&gt;41</v>
      </c>
    </row>
    <row r="9143" customFormat="false" ht="14.25" hidden="false" customHeight="false" outlineLevel="0" collapsed="false">
      <c r="A9143" s="0" t="s">
        <v>772</v>
      </c>
      <c r="B9143" s="52" t="s">
        <v>1034</v>
      </c>
      <c r="C9143" s="52" t="s">
        <v>747</v>
      </c>
      <c r="D9143" s="53" t="n">
        <v>0.1</v>
      </c>
      <c r="E9143" s="53" t="s">
        <v>748</v>
      </c>
      <c r="F9143" s="0" t="s">
        <v>1462</v>
      </c>
      <c r="G9143" s="0" t="str">
        <f aca="false">LEFT(B9143,2)</f>
        <v>28</v>
      </c>
      <c r="H9143" s="0" t="str">
        <f aca="false">I9143&amp;"_"&amp;G9143&amp;"_"&amp;F9143</f>
        <v>GroenbrogetTudse_28_20190924_DL2019050_AlleroedGym_koersel2</v>
      </c>
      <c r="I9143" s="61" t="str">
        <f aca="false">MID(RIGHT(B9143,LEN(B9143)-3),1,FIND("_",RIGHT(B9143,LEN(B9143)-3))-1)</f>
        <v>GroenbrogetTudse</v>
      </c>
      <c r="J9143" s="61" t="str">
        <f aca="false">TRIM(SUBSTITUTE(RIGHT(B9143,FIND(I9143,B9143)+1),"_",""))</f>
        <v>NegK</v>
      </c>
      <c r="K9143" s="0" t="str">
        <f aca="false">IFERROR(VALUE(SUBSTITUTE(E9143,".",",")),E9143)</f>
        <v>No Ct</v>
      </c>
      <c r="L9143" s="61" t="str">
        <f aca="false">IF(J9143="PosK",SUMIFS(K:K,J:J,"PosK",H:H,H9143),"")</f>
        <v/>
      </c>
      <c r="M9143" s="61" t="str">
        <f aca="false">IF(J9143="PosK",SUMIFS(K:K,J:J,"NegK",H:H,H9143),"")</f>
        <v/>
      </c>
      <c r="N9143" s="61" t="str">
        <f aca="false">IF(J9143="PosK",SUMIFS(K:K,J:J,"eDNA",H:H,H9143),"")</f>
        <v/>
      </c>
    </row>
    <row r="9144" customFormat="false" ht="14.25" hidden="false" customHeight="false" outlineLevel="0" collapsed="false">
      <c r="A9144" s="0" t="s">
        <v>774</v>
      </c>
      <c r="B9144" s="52" t="s">
        <v>1035</v>
      </c>
      <c r="C9144" s="52" t="s">
        <v>751</v>
      </c>
      <c r="D9144" s="53" t="n">
        <v>0.1</v>
      </c>
      <c r="E9144" s="53" t="s">
        <v>748</v>
      </c>
      <c r="F9144" s="0" t="s">
        <v>1462</v>
      </c>
      <c r="G9144" s="0" t="str">
        <f aca="false">LEFT(B9144,2)</f>
        <v>28</v>
      </c>
      <c r="H9144" s="0" t="str">
        <f aca="false">I9144&amp;"_"&amp;G9144&amp;"_"&amp;F9144</f>
        <v>GroenbrogetTudse_28_20190924_DL2019050_AlleroedGym_koersel2</v>
      </c>
      <c r="I9144" s="61" t="str">
        <f aca="false">MID(RIGHT(B9144,LEN(B9144)-3),1,FIND("_",RIGHT(B9144,LEN(B9144)-3))-1)</f>
        <v>GroenbrogetTudse</v>
      </c>
      <c r="J9144" s="61" t="str">
        <f aca="false">TRIM(SUBSTITUTE(RIGHT(B9144,FIND(I9144,B9144)+1),"_",""))</f>
        <v>eDNA</v>
      </c>
      <c r="K9144" s="0" t="str">
        <f aca="false">IFERROR(VALUE(SUBSTITUTE(E9144,".",",")),E9144)</f>
        <v>No Ct</v>
      </c>
      <c r="L9144" s="61" t="str">
        <f aca="false">IF(J9144="PosK",SUMIFS(K:K,J:J,"PosK",H:H,H9144),"")</f>
        <v/>
      </c>
      <c r="M9144" s="61" t="str">
        <f aca="false">IF(J9144="PosK",SUMIFS(K:K,J:J,"NegK",H:H,H9144),"")</f>
        <v/>
      </c>
      <c r="N9144" s="61" t="str">
        <f aca="false">IF(J9144="PosK",SUMIFS(K:K,J:J,"eDNA",H:H,H9144),"")</f>
        <v/>
      </c>
      <c r="Q9144" s="62"/>
    </row>
    <row r="9145" customFormat="false" ht="14.25" hidden="false" customHeight="false" outlineLevel="0" collapsed="false">
      <c r="A9145" s="0" t="s">
        <v>776</v>
      </c>
      <c r="B9145" s="52" t="s">
        <v>1035</v>
      </c>
      <c r="C9145" s="52" t="s">
        <v>751</v>
      </c>
      <c r="D9145" s="53" t="n">
        <v>0.1</v>
      </c>
      <c r="E9145" s="53" t="s">
        <v>748</v>
      </c>
      <c r="F9145" s="0" t="s">
        <v>1462</v>
      </c>
      <c r="G9145" s="0" t="str">
        <f aca="false">LEFT(B9145,2)</f>
        <v>28</v>
      </c>
      <c r="H9145" s="0" t="str">
        <f aca="false">I9145&amp;"_"&amp;G9145&amp;"_"&amp;F9145</f>
        <v>GroenbrogetTudse_28_20190924_DL2019050_AlleroedGym_koersel2</v>
      </c>
      <c r="I9145" s="61" t="str">
        <f aca="false">MID(RIGHT(B9145,LEN(B9145)-3),1,FIND("_",RIGHT(B9145,LEN(B9145)-3))-1)</f>
        <v>GroenbrogetTudse</v>
      </c>
      <c r="J9145" s="61" t="str">
        <f aca="false">TRIM(SUBSTITUTE(RIGHT(B9145,FIND(I9145,B9145)+1),"_",""))</f>
        <v>eDNA</v>
      </c>
      <c r="K9145" s="0" t="str">
        <f aca="false">IFERROR(VALUE(SUBSTITUTE(E9145,".",",")),E9145)</f>
        <v>No Ct</v>
      </c>
      <c r="L9145" s="61" t="str">
        <f aca="false">IF(J9145="PosK",SUMIFS(K:K,J:J,"PosK",H:H,H9145),"")</f>
        <v/>
      </c>
      <c r="M9145" s="61" t="str">
        <f aca="false">IF(J9145="PosK",SUMIFS(K:K,J:J,"NegK",H:H,H9145),"")</f>
        <v/>
      </c>
      <c r="N9145" s="61" t="str">
        <f aca="false">IF(J9145="PosK",SUMIFS(K:K,J:J,"eDNA",H:H,H9145),"")</f>
        <v/>
      </c>
      <c r="P9145" s="62"/>
      <c r="T9145" s="63"/>
      <c r="W9145" s="64"/>
    </row>
    <row r="9146" customFormat="false" ht="14.25" hidden="false" customHeight="false" outlineLevel="0" collapsed="false">
      <c r="A9146" s="0" t="s">
        <v>778</v>
      </c>
      <c r="B9146" s="52" t="s">
        <v>1037</v>
      </c>
      <c r="C9146" s="52" t="s">
        <v>743</v>
      </c>
      <c r="D9146" s="53" t="n">
        <v>0.1</v>
      </c>
      <c r="E9146" s="53" t="n">
        <v>31.26</v>
      </c>
      <c r="F9146" s="0" t="s">
        <v>1462</v>
      </c>
      <c r="G9146" s="0" t="str">
        <f aca="false">LEFT(B9146,2)</f>
        <v>29</v>
      </c>
      <c r="H9146" s="0" t="str">
        <f aca="false">I9146&amp;"_"&amp;G9146&amp;"_"&amp;F9146</f>
        <v>Loevfroe_29_20190924_DL2019050_AlleroedGym_koersel2</v>
      </c>
      <c r="I9146" s="61" t="str">
        <f aca="false">MID(RIGHT(B9146,LEN(B9146)-3),1,FIND("_",RIGHT(B9146,LEN(B9146)-3))-1)</f>
        <v>Loevfroe</v>
      </c>
      <c r="J9146" s="61" t="str">
        <f aca="false">TRIM(SUBSTITUTE(RIGHT(B9146,FIND(I9146,B9146)+1),"_",""))</f>
        <v>PosK</v>
      </c>
      <c r="K9146" s="0" t="n">
        <f aca="false">IFERROR(VALUE(SUBSTITUTE(E9146,".",",")),E9146)</f>
        <v>31.26</v>
      </c>
      <c r="L9146" s="61" t="n">
        <f aca="false">IF(J9146="PosK",SUMIFS(K:K,J:J,"PosK",H:H,H9146),"")</f>
        <v>31.26</v>
      </c>
      <c r="M9146" s="61" t="n">
        <f aca="false">IF(J9146="PosK",SUMIFS(K:K,J:J,"NegK",H:H,H9146),"")</f>
        <v>0</v>
      </c>
      <c r="N9146" s="61" t="n">
        <f aca="false">IF(J9146="PosK",SUMIFS(K:K,J:J,"eDNA",H:H,H9146),"")</f>
        <v>0</v>
      </c>
      <c r="P9146" s="62" t="n">
        <f aca="false">IF(K9148="No Ct",0,K9148)</f>
        <v>0</v>
      </c>
      <c r="Q9146" s="62" t="n">
        <f aca="false">IF(K9149="No Ct",0,K9149)</f>
        <v>0</v>
      </c>
      <c r="R9146" s="0" t="str">
        <f aca="false">IF(AND(L9146&gt;0,M9146=0),"Valid","Invalid")</f>
        <v>Valid</v>
      </c>
      <c r="S9146" s="0" t="str">
        <f aca="false">IF(OR(P9146&gt;1,Q9146&gt;1),"Present","Absent")</f>
        <v>Absent</v>
      </c>
      <c r="T9146" s="63" t="str">
        <f aca="false">IF(OR(AND(P9146&gt;1,P9146&lt;41),AND(Q9146&gt;1,Q9146&lt;41)),"Ct&lt;41","Ct&gt;41")</f>
        <v>Ct&gt;41</v>
      </c>
      <c r="U9146" s="0" t="str">
        <f aca="false">I9146</f>
        <v>Loevfroe</v>
      </c>
      <c r="V9146" s="0" t="str">
        <f aca="false">MID(F9146,10,9)</f>
        <v>DL2019050</v>
      </c>
      <c r="W9146" s="64" t="str">
        <f aca="false">V9146&amp;"_"&amp;U9146&amp;"_"&amp;R9146&amp;"_"&amp;S9146&amp;"_"&amp;T9146</f>
        <v>DL2019050_Loevfroe_Valid_Absent_Ct&gt;41</v>
      </c>
    </row>
    <row r="9147" customFormat="false" ht="14.25" hidden="false" customHeight="false" outlineLevel="0" collapsed="false">
      <c r="A9147" s="0" t="s">
        <v>780</v>
      </c>
      <c r="B9147" s="52" t="s">
        <v>1038</v>
      </c>
      <c r="C9147" s="52" t="s">
        <v>747</v>
      </c>
      <c r="D9147" s="53" t="n">
        <v>0.1</v>
      </c>
      <c r="E9147" s="53" t="s">
        <v>748</v>
      </c>
      <c r="F9147" s="0" t="s">
        <v>1462</v>
      </c>
      <c r="G9147" s="0" t="str">
        <f aca="false">LEFT(B9147,2)</f>
        <v>29</v>
      </c>
      <c r="H9147" s="0" t="str">
        <f aca="false">I9147&amp;"_"&amp;G9147&amp;"_"&amp;F9147</f>
        <v>Loevfroe_29_20190924_DL2019050_AlleroedGym_koersel2</v>
      </c>
      <c r="I9147" s="61" t="str">
        <f aca="false">MID(RIGHT(B9147,LEN(B9147)-3),1,FIND("_",RIGHT(B9147,LEN(B9147)-3))-1)</f>
        <v>Loevfroe</v>
      </c>
      <c r="J9147" s="61" t="str">
        <f aca="false">TRIM(SUBSTITUTE(RIGHT(B9147,FIND(I9147,B9147)+1),"_",""))</f>
        <v>NegK</v>
      </c>
      <c r="K9147" s="0" t="str">
        <f aca="false">IFERROR(VALUE(SUBSTITUTE(E9147,".",",")),E9147)</f>
        <v>No Ct</v>
      </c>
      <c r="L9147" s="61" t="str">
        <f aca="false">IF(J9147="PosK",SUMIFS(K:K,J:J,"PosK",H:H,H9147),"")</f>
        <v/>
      </c>
      <c r="M9147" s="61" t="str">
        <f aca="false">IF(J9147="PosK",SUMIFS(K:K,J:J,"NegK",H:H,H9147),"")</f>
        <v/>
      </c>
      <c r="N9147" s="61" t="str">
        <f aca="false">IF(J9147="PosK",SUMIFS(K:K,J:J,"eDNA",H:H,H9147),"")</f>
        <v/>
      </c>
    </row>
    <row r="9148" customFormat="false" ht="14.25" hidden="false" customHeight="false" outlineLevel="0" collapsed="false">
      <c r="A9148" s="0" t="s">
        <v>782</v>
      </c>
      <c r="B9148" s="52" t="s">
        <v>1039</v>
      </c>
      <c r="C9148" s="52" t="s">
        <v>751</v>
      </c>
      <c r="D9148" s="53" t="n">
        <v>0.1</v>
      </c>
      <c r="E9148" s="53" t="s">
        <v>748</v>
      </c>
      <c r="F9148" s="0" t="s">
        <v>1462</v>
      </c>
      <c r="G9148" s="0" t="str">
        <f aca="false">LEFT(B9148,2)</f>
        <v>29</v>
      </c>
      <c r="H9148" s="0" t="str">
        <f aca="false">I9148&amp;"_"&amp;G9148&amp;"_"&amp;F9148</f>
        <v>Loevfroe_29_20190924_DL2019050_AlleroedGym_koersel2</v>
      </c>
      <c r="I9148" s="61" t="str">
        <f aca="false">MID(RIGHT(B9148,LEN(B9148)-3),1,FIND("_",RIGHT(B9148,LEN(B9148)-3))-1)</f>
        <v>Loevfroe</v>
      </c>
      <c r="J9148" s="61" t="str">
        <f aca="false">TRIM(SUBSTITUTE(RIGHT(B9148,FIND(I9148,B9148)+1),"_",""))</f>
        <v>eDNA</v>
      </c>
      <c r="K9148" s="0" t="str">
        <f aca="false">IFERROR(VALUE(SUBSTITUTE(E9148,".",",")),E9148)</f>
        <v>No Ct</v>
      </c>
      <c r="L9148" s="61" t="str">
        <f aca="false">IF(J9148="PosK",SUMIFS(K:K,J:J,"PosK",H:H,H9148),"")</f>
        <v/>
      </c>
      <c r="M9148" s="61" t="str">
        <f aca="false">IF(J9148="PosK",SUMIFS(K:K,J:J,"NegK",H:H,H9148),"")</f>
        <v/>
      </c>
      <c r="N9148" s="61" t="str">
        <f aca="false">IF(J9148="PosK",SUMIFS(K:K,J:J,"eDNA",H:H,H9148),"")</f>
        <v/>
      </c>
      <c r="Q9148" s="62"/>
    </row>
    <row r="9149" customFormat="false" ht="14.25" hidden="false" customHeight="false" outlineLevel="0" collapsed="false">
      <c r="A9149" s="0" t="s">
        <v>784</v>
      </c>
      <c r="B9149" s="52" t="s">
        <v>1039</v>
      </c>
      <c r="C9149" s="52" t="s">
        <v>751</v>
      </c>
      <c r="D9149" s="53" t="n">
        <v>0.1</v>
      </c>
      <c r="E9149" s="53" t="s">
        <v>748</v>
      </c>
      <c r="F9149" s="0" t="s">
        <v>1462</v>
      </c>
      <c r="G9149" s="0" t="str">
        <f aca="false">LEFT(B9149,2)</f>
        <v>29</v>
      </c>
      <c r="H9149" s="0" t="str">
        <f aca="false">I9149&amp;"_"&amp;G9149&amp;"_"&amp;F9149</f>
        <v>Loevfroe_29_20190924_DL2019050_AlleroedGym_koersel2</v>
      </c>
      <c r="I9149" s="61" t="str">
        <f aca="false">MID(RIGHT(B9149,LEN(B9149)-3),1,FIND("_",RIGHT(B9149,LEN(B9149)-3))-1)</f>
        <v>Loevfroe</v>
      </c>
      <c r="J9149" s="61" t="str">
        <f aca="false">TRIM(SUBSTITUTE(RIGHT(B9149,FIND(I9149,B9149)+1),"_",""))</f>
        <v>eDNA</v>
      </c>
      <c r="K9149" s="0" t="str">
        <f aca="false">IFERROR(VALUE(SUBSTITUTE(E9149,".",",")),E9149)</f>
        <v>No Ct</v>
      </c>
      <c r="L9149" s="61" t="str">
        <f aca="false">IF(J9149="PosK",SUMIFS(K:K,J:J,"PosK",H:H,H9149),"")</f>
        <v/>
      </c>
      <c r="M9149" s="61" t="str">
        <f aca="false">IF(J9149="PosK",SUMIFS(K:K,J:J,"NegK",H:H,H9149),"")</f>
        <v/>
      </c>
      <c r="N9149" s="61" t="str">
        <f aca="false">IF(J9149="PosK",SUMIFS(K:K,J:J,"eDNA",H:H,H9149),"")</f>
        <v/>
      </c>
      <c r="P9149" s="62"/>
      <c r="T9149" s="63"/>
      <c r="W9149" s="64"/>
    </row>
    <row r="9150" customFormat="false" ht="14.25" hidden="false" customHeight="false" outlineLevel="0" collapsed="false">
      <c r="A9150" s="0" t="s">
        <v>786</v>
      </c>
      <c r="B9150" s="52" t="s">
        <v>1041</v>
      </c>
      <c r="C9150" s="52" t="s">
        <v>743</v>
      </c>
      <c r="D9150" s="53" t="n">
        <v>0.1</v>
      </c>
      <c r="E9150" s="53" t="n">
        <v>25.95</v>
      </c>
      <c r="F9150" s="0" t="s">
        <v>1462</v>
      </c>
      <c r="G9150" s="0" t="str">
        <f aca="false">LEFT(B9150,2)</f>
        <v>30</v>
      </c>
      <c r="H9150" s="0" t="str">
        <f aca="false">I9150&amp;"_"&amp;G9150&amp;"_"&amp;F9150</f>
        <v>Klokkefroe_30_20190924_DL2019050_AlleroedGym_koersel2</v>
      </c>
      <c r="I9150" s="61" t="str">
        <f aca="false">MID(RIGHT(B9150,LEN(B9150)-3),1,FIND("_",RIGHT(B9150,LEN(B9150)-3))-1)</f>
        <v>Klokkefroe</v>
      </c>
      <c r="J9150" s="61" t="str">
        <f aca="false">TRIM(SUBSTITUTE(RIGHT(B9150,FIND(I9150,B9150)+1),"_",""))</f>
        <v>PosK</v>
      </c>
      <c r="K9150" s="0" t="n">
        <f aca="false">IFERROR(VALUE(SUBSTITUTE(E9150,".",",")),E9150)</f>
        <v>25.95</v>
      </c>
      <c r="L9150" s="61" t="n">
        <f aca="false">IF(J9150="PosK",SUMIFS(K:K,J:J,"PosK",H:H,H9150),"")</f>
        <v>25.95</v>
      </c>
      <c r="M9150" s="61" t="n">
        <f aca="false">IF(J9150="PosK",SUMIFS(K:K,J:J,"NegK",H:H,H9150),"")</f>
        <v>0</v>
      </c>
      <c r="N9150" s="61" t="n">
        <f aca="false">IF(J9150="PosK",SUMIFS(K:K,J:J,"eDNA",H:H,H9150),"")</f>
        <v>0</v>
      </c>
      <c r="P9150" s="62" t="n">
        <f aca="false">IF(K9152="No Ct",0,K9152)</f>
        <v>0</v>
      </c>
      <c r="Q9150" s="62" t="n">
        <f aca="false">IF(K9153="No Ct",0,K9153)</f>
        <v>0</v>
      </c>
      <c r="R9150" s="0" t="str">
        <f aca="false">IF(AND(L9150&gt;0,M9150=0),"Valid","Invalid")</f>
        <v>Valid</v>
      </c>
      <c r="S9150" s="0" t="str">
        <f aca="false">IF(OR(P9150&gt;1,Q9150&gt;1),"Present","Absent")</f>
        <v>Absent</v>
      </c>
      <c r="T9150" s="63" t="str">
        <f aca="false">IF(OR(AND(P9150&gt;1,P9150&lt;41),AND(Q9150&gt;1,Q9150&lt;41)),"Ct&lt;41","Ct&gt;41")</f>
        <v>Ct&gt;41</v>
      </c>
      <c r="U9150" s="0" t="str">
        <f aca="false">I9150</f>
        <v>Klokkefroe</v>
      </c>
      <c r="V9150" s="0" t="str">
        <f aca="false">MID(F9150,10,9)</f>
        <v>DL2019050</v>
      </c>
      <c r="W9150" s="64" t="str">
        <f aca="false">V9150&amp;"_"&amp;U9150&amp;"_"&amp;R9150&amp;"_"&amp;S9150&amp;"_"&amp;T9150</f>
        <v>DL2019050_Klokkefroe_Valid_Absent_Ct&gt;41</v>
      </c>
    </row>
    <row r="9151" customFormat="false" ht="14.25" hidden="false" customHeight="false" outlineLevel="0" collapsed="false">
      <c r="A9151" s="0" t="s">
        <v>788</v>
      </c>
      <c r="B9151" s="52" t="s">
        <v>1042</v>
      </c>
      <c r="C9151" s="52" t="s">
        <v>747</v>
      </c>
      <c r="D9151" s="53" t="n">
        <v>0.1</v>
      </c>
      <c r="E9151" s="53" t="s">
        <v>748</v>
      </c>
      <c r="F9151" s="0" t="s">
        <v>1462</v>
      </c>
      <c r="G9151" s="0" t="str">
        <f aca="false">LEFT(B9151,2)</f>
        <v>30</v>
      </c>
      <c r="H9151" s="0" t="str">
        <f aca="false">I9151&amp;"_"&amp;G9151&amp;"_"&amp;F9151</f>
        <v>Klokkefroe_30_20190924_DL2019050_AlleroedGym_koersel2</v>
      </c>
      <c r="I9151" s="61" t="str">
        <f aca="false">MID(RIGHT(B9151,LEN(B9151)-3),1,FIND("_",RIGHT(B9151,LEN(B9151)-3))-1)</f>
        <v>Klokkefroe</v>
      </c>
      <c r="J9151" s="61" t="str">
        <f aca="false">TRIM(SUBSTITUTE(RIGHT(B9151,FIND(I9151,B9151)+1),"_",""))</f>
        <v>NegK</v>
      </c>
      <c r="K9151" s="0" t="str">
        <f aca="false">IFERROR(VALUE(SUBSTITUTE(E9151,".",",")),E9151)</f>
        <v>No Ct</v>
      </c>
      <c r="L9151" s="61" t="str">
        <f aca="false">IF(J9151="PosK",SUMIFS(K:K,J:J,"PosK",H:H,H9151),"")</f>
        <v/>
      </c>
      <c r="M9151" s="61" t="str">
        <f aca="false">IF(J9151="PosK",SUMIFS(K:K,J:J,"NegK",H:H,H9151),"")</f>
        <v/>
      </c>
      <c r="N9151" s="61" t="str">
        <f aca="false">IF(J9151="PosK",SUMIFS(K:K,J:J,"eDNA",H:H,H9151),"")</f>
        <v/>
      </c>
    </row>
    <row r="9152" customFormat="false" ht="14.25" hidden="false" customHeight="false" outlineLevel="0" collapsed="false">
      <c r="A9152" s="0" t="s">
        <v>790</v>
      </c>
      <c r="B9152" s="52" t="s">
        <v>1043</v>
      </c>
      <c r="C9152" s="52" t="s">
        <v>751</v>
      </c>
      <c r="D9152" s="53" t="n">
        <v>0.1</v>
      </c>
      <c r="E9152" s="53" t="s">
        <v>748</v>
      </c>
      <c r="F9152" s="0" t="s">
        <v>1462</v>
      </c>
      <c r="G9152" s="0" t="str">
        <f aca="false">LEFT(B9152,2)</f>
        <v>30</v>
      </c>
      <c r="H9152" s="0" t="str">
        <f aca="false">I9152&amp;"_"&amp;G9152&amp;"_"&amp;F9152</f>
        <v>Klokkefroe_30_20190924_DL2019050_AlleroedGym_koersel2</v>
      </c>
      <c r="I9152" s="61" t="str">
        <f aca="false">MID(RIGHT(B9152,LEN(B9152)-3),1,FIND("_",RIGHT(B9152,LEN(B9152)-3))-1)</f>
        <v>Klokkefroe</v>
      </c>
      <c r="J9152" s="61" t="str">
        <f aca="false">TRIM(SUBSTITUTE(RIGHT(B9152,FIND(I9152,B9152)+1),"_",""))</f>
        <v>eDNA</v>
      </c>
      <c r="K9152" s="0" t="str">
        <f aca="false">IFERROR(VALUE(SUBSTITUTE(E9152,".",",")),E9152)</f>
        <v>No Ct</v>
      </c>
      <c r="L9152" s="61" t="str">
        <f aca="false">IF(J9152="PosK",SUMIFS(K:K,J:J,"PosK",H:H,H9152),"")</f>
        <v/>
      </c>
      <c r="M9152" s="61" t="str">
        <f aca="false">IF(J9152="PosK",SUMIFS(K:K,J:J,"NegK",H:H,H9152),"")</f>
        <v/>
      </c>
      <c r="N9152" s="61" t="str">
        <f aca="false">IF(J9152="PosK",SUMIFS(K:K,J:J,"eDNA",H:H,H9152),"")</f>
        <v/>
      </c>
      <c r="Q9152" s="62"/>
    </row>
    <row r="9153" customFormat="false" ht="14.25" hidden="false" customHeight="false" outlineLevel="0" collapsed="false">
      <c r="A9153" s="0" t="s">
        <v>792</v>
      </c>
      <c r="B9153" s="52" t="s">
        <v>1043</v>
      </c>
      <c r="C9153" s="52" t="s">
        <v>751</v>
      </c>
      <c r="D9153" s="53" t="n">
        <v>0.1</v>
      </c>
      <c r="E9153" s="53" t="s">
        <v>748</v>
      </c>
      <c r="F9153" s="0" t="s">
        <v>1462</v>
      </c>
      <c r="G9153" s="0" t="str">
        <f aca="false">LEFT(B9153,2)</f>
        <v>30</v>
      </c>
      <c r="H9153" s="0" t="str">
        <f aca="false">I9153&amp;"_"&amp;G9153&amp;"_"&amp;F9153</f>
        <v>Klokkefroe_30_20190924_DL2019050_AlleroedGym_koersel2</v>
      </c>
      <c r="I9153" s="61" t="str">
        <f aca="false">MID(RIGHT(B9153,LEN(B9153)-3),1,FIND("_",RIGHT(B9153,LEN(B9153)-3))-1)</f>
        <v>Klokkefroe</v>
      </c>
      <c r="J9153" s="61" t="str">
        <f aca="false">TRIM(SUBSTITUTE(RIGHT(B9153,FIND(I9153,B9153)+1),"_",""))</f>
        <v>eDNA</v>
      </c>
      <c r="K9153" s="0" t="str">
        <f aca="false">IFERROR(VALUE(SUBSTITUTE(E9153,".",",")),E9153)</f>
        <v>No Ct</v>
      </c>
      <c r="L9153" s="61" t="str">
        <f aca="false">IF(J9153="PosK",SUMIFS(K:K,J:J,"PosK",H:H,H9153),"")</f>
        <v/>
      </c>
      <c r="M9153" s="61" t="str">
        <f aca="false">IF(J9153="PosK",SUMIFS(K:K,J:J,"NegK",H:H,H9153),"")</f>
        <v/>
      </c>
      <c r="N9153" s="61" t="str">
        <f aca="false">IF(J9153="PosK",SUMIFS(K:K,J:J,"eDNA",H:H,H9153),"")</f>
        <v/>
      </c>
      <c r="P9153" s="62"/>
      <c r="T9153" s="63"/>
      <c r="W9153" s="64"/>
    </row>
    <row r="9154" customFormat="false" ht="14.25" hidden="false" customHeight="false" outlineLevel="0" collapsed="false">
      <c r="A9154" s="0" t="s">
        <v>794</v>
      </c>
      <c r="B9154" s="52" t="s">
        <v>1045</v>
      </c>
      <c r="C9154" s="52" t="s">
        <v>743</v>
      </c>
      <c r="D9154" s="53" t="n">
        <v>0.1</v>
      </c>
      <c r="E9154" s="53" t="n">
        <v>35.83</v>
      </c>
      <c r="F9154" s="0" t="s">
        <v>1462</v>
      </c>
      <c r="G9154" s="0" t="str">
        <f aca="false">LEFT(B9154,2)</f>
        <v>31</v>
      </c>
      <c r="H9154" s="0" t="str">
        <f aca="false">I9154&amp;"_"&amp;G9154&amp;"_"&amp;F9154</f>
        <v>Bjergsalamander_31_20190924_DL2019050_AlleroedGym_koersel2</v>
      </c>
      <c r="I9154" s="61" t="str">
        <f aca="false">MID(RIGHT(B9154,LEN(B9154)-3),1,FIND("_",RIGHT(B9154,LEN(B9154)-3))-1)</f>
        <v>Bjergsalamander</v>
      </c>
      <c r="J9154" s="61" t="str">
        <f aca="false">TRIM(SUBSTITUTE(RIGHT(B9154,FIND(I9154,B9154)+1),"_",""))</f>
        <v>PosK</v>
      </c>
      <c r="K9154" s="0" t="n">
        <f aca="false">IFERROR(VALUE(SUBSTITUTE(E9154,".",",")),E9154)</f>
        <v>35.83</v>
      </c>
      <c r="L9154" s="61" t="n">
        <f aca="false">IF(J9154="PosK",SUMIFS(K:K,J:J,"PosK",H:H,H9154),"")</f>
        <v>35.83</v>
      </c>
      <c r="M9154" s="61" t="n">
        <f aca="false">IF(J9154="PosK",SUMIFS(K:K,J:J,"NegK",H:H,H9154),"")</f>
        <v>0</v>
      </c>
      <c r="N9154" s="61" t="n">
        <f aca="false">IF(J9154="PosK",SUMIFS(K:K,J:J,"eDNA",H:H,H9154),"")</f>
        <v>0</v>
      </c>
      <c r="P9154" s="62" t="n">
        <f aca="false">IF(K9156="No Ct",0,K9156)</f>
        <v>0</v>
      </c>
      <c r="Q9154" s="62" t="n">
        <f aca="false">IF(K9157="No Ct",0,K9157)</f>
        <v>0</v>
      </c>
      <c r="R9154" s="0" t="str">
        <f aca="false">IF(AND(L9154&gt;0,M9154=0),"Valid","Invalid")</f>
        <v>Valid</v>
      </c>
      <c r="S9154" s="0" t="str">
        <f aca="false">IF(OR(P9154&gt;1,Q9154&gt;1),"Present","Absent")</f>
        <v>Absent</v>
      </c>
      <c r="T9154" s="63" t="str">
        <f aca="false">IF(OR(AND(P9154&gt;1,P9154&lt;41),AND(Q9154&gt;1,Q9154&lt;41)),"Ct&lt;41","Ct&gt;41")</f>
        <v>Ct&gt;41</v>
      </c>
      <c r="U9154" s="0" t="str">
        <f aca="false">I9154</f>
        <v>Bjergsalamander</v>
      </c>
      <c r="V9154" s="0" t="str">
        <f aca="false">MID(F9154,10,9)</f>
        <v>DL2019050</v>
      </c>
      <c r="W9154" s="64" t="str">
        <f aca="false">V9154&amp;"_"&amp;U9154&amp;"_"&amp;R9154&amp;"_"&amp;S9154&amp;"_"&amp;T9154</f>
        <v>DL2019050_Bjergsalamander_Valid_Absent_Ct&gt;41</v>
      </c>
    </row>
    <row r="9155" customFormat="false" ht="14.25" hidden="false" customHeight="false" outlineLevel="0" collapsed="false">
      <c r="A9155" s="0" t="s">
        <v>796</v>
      </c>
      <c r="B9155" s="52" t="s">
        <v>1046</v>
      </c>
      <c r="C9155" s="52" t="s">
        <v>747</v>
      </c>
      <c r="D9155" s="53" t="n">
        <v>0.1</v>
      </c>
      <c r="E9155" s="53" t="s">
        <v>748</v>
      </c>
      <c r="F9155" s="0" t="s">
        <v>1462</v>
      </c>
      <c r="G9155" s="0" t="str">
        <f aca="false">LEFT(B9155,2)</f>
        <v>31</v>
      </c>
      <c r="H9155" s="0" t="str">
        <f aca="false">I9155&amp;"_"&amp;G9155&amp;"_"&amp;F9155</f>
        <v>Bjergsalamander_31_20190924_DL2019050_AlleroedGym_koersel2</v>
      </c>
      <c r="I9155" s="61" t="str">
        <f aca="false">MID(RIGHT(B9155,LEN(B9155)-3),1,FIND("_",RIGHT(B9155,LEN(B9155)-3))-1)</f>
        <v>Bjergsalamander</v>
      </c>
      <c r="J9155" s="61" t="str">
        <f aca="false">TRIM(SUBSTITUTE(RIGHT(B9155,FIND(I9155,B9155)+1),"_",""))</f>
        <v>NegK</v>
      </c>
      <c r="K9155" s="0" t="str">
        <f aca="false">IFERROR(VALUE(SUBSTITUTE(E9155,".",",")),E9155)</f>
        <v>No Ct</v>
      </c>
      <c r="L9155" s="61" t="str">
        <f aca="false">IF(J9155="PosK",SUMIFS(K:K,J:J,"PosK",H:H,H9155),"")</f>
        <v/>
      </c>
      <c r="M9155" s="61" t="str">
        <f aca="false">IF(J9155="PosK",SUMIFS(K:K,J:J,"NegK",H:H,H9155),"")</f>
        <v/>
      </c>
      <c r="N9155" s="61" t="str">
        <f aca="false">IF(J9155="PosK",SUMIFS(K:K,J:J,"eDNA",H:H,H9155),"")</f>
        <v/>
      </c>
    </row>
    <row r="9156" customFormat="false" ht="14.25" hidden="false" customHeight="false" outlineLevel="0" collapsed="false">
      <c r="A9156" s="0" t="s">
        <v>798</v>
      </c>
      <c r="B9156" s="52" t="s">
        <v>1047</v>
      </c>
      <c r="C9156" s="52" t="s">
        <v>751</v>
      </c>
      <c r="D9156" s="53" t="n">
        <v>0.1</v>
      </c>
      <c r="E9156" s="53" t="s">
        <v>748</v>
      </c>
      <c r="F9156" s="0" t="s">
        <v>1462</v>
      </c>
      <c r="G9156" s="0" t="str">
        <f aca="false">LEFT(B9156,2)</f>
        <v>31</v>
      </c>
      <c r="H9156" s="0" t="str">
        <f aca="false">I9156&amp;"_"&amp;G9156&amp;"_"&amp;F9156</f>
        <v>Bjergsalamander_31_20190924_DL2019050_AlleroedGym_koersel2</v>
      </c>
      <c r="I9156" s="61" t="str">
        <f aca="false">MID(RIGHT(B9156,LEN(B9156)-3),1,FIND("_",RIGHT(B9156,LEN(B9156)-3))-1)</f>
        <v>Bjergsalamander</v>
      </c>
      <c r="J9156" s="61" t="str">
        <f aca="false">TRIM(SUBSTITUTE(RIGHT(B9156,FIND(I9156,B9156)+1),"_",""))</f>
        <v>eDNA</v>
      </c>
      <c r="K9156" s="0" t="str">
        <f aca="false">IFERROR(VALUE(SUBSTITUTE(E9156,".",",")),E9156)</f>
        <v>No Ct</v>
      </c>
      <c r="L9156" s="61" t="str">
        <f aca="false">IF(J9156="PosK",SUMIFS(K:K,J:J,"PosK",H:H,H9156),"")</f>
        <v/>
      </c>
      <c r="M9156" s="61" t="str">
        <f aca="false">IF(J9156="PosK",SUMIFS(K:K,J:J,"NegK",H:H,H9156),"")</f>
        <v/>
      </c>
      <c r="N9156" s="61" t="str">
        <f aca="false">IF(J9156="PosK",SUMIFS(K:K,J:J,"eDNA",H:H,H9156),"")</f>
        <v/>
      </c>
      <c r="Q9156" s="62"/>
    </row>
    <row r="9157" customFormat="false" ht="14.25" hidden="false" customHeight="false" outlineLevel="0" collapsed="false">
      <c r="A9157" s="0" t="s">
        <v>800</v>
      </c>
      <c r="B9157" s="52" t="s">
        <v>1047</v>
      </c>
      <c r="C9157" s="52" t="s">
        <v>751</v>
      </c>
      <c r="D9157" s="53" t="n">
        <v>0.1</v>
      </c>
      <c r="E9157" s="53" t="s">
        <v>748</v>
      </c>
      <c r="F9157" s="0" t="s">
        <v>1462</v>
      </c>
      <c r="G9157" s="0" t="str">
        <f aca="false">LEFT(B9157,2)</f>
        <v>31</v>
      </c>
      <c r="H9157" s="0" t="str">
        <f aca="false">I9157&amp;"_"&amp;G9157&amp;"_"&amp;F9157</f>
        <v>Bjergsalamander_31_20190924_DL2019050_AlleroedGym_koersel2</v>
      </c>
      <c r="I9157" s="61" t="str">
        <f aca="false">MID(RIGHT(B9157,LEN(B9157)-3),1,FIND("_",RIGHT(B9157,LEN(B9157)-3))-1)</f>
        <v>Bjergsalamander</v>
      </c>
      <c r="J9157" s="61" t="str">
        <f aca="false">TRIM(SUBSTITUTE(RIGHT(B9157,FIND(I9157,B9157)+1),"_",""))</f>
        <v>eDNA</v>
      </c>
      <c r="K9157" s="0" t="str">
        <f aca="false">IFERROR(VALUE(SUBSTITUTE(E9157,".",",")),E9157)</f>
        <v>No Ct</v>
      </c>
      <c r="L9157" s="61" t="str">
        <f aca="false">IF(J9157="PosK",SUMIFS(K:K,J:J,"PosK",H:H,H9157),"")</f>
        <v/>
      </c>
      <c r="M9157" s="61" t="str">
        <f aca="false">IF(J9157="PosK",SUMIFS(K:K,J:J,"NegK",H:H,H9157),"")</f>
        <v/>
      </c>
      <c r="N9157" s="61" t="str">
        <f aca="false">IF(J9157="PosK",SUMIFS(K:K,J:J,"eDNA",H:H,H9157),"")</f>
        <v/>
      </c>
      <c r="P9157" s="62"/>
      <c r="T9157" s="63"/>
      <c r="W9157" s="64"/>
    </row>
    <row r="9158" customFormat="false" ht="14.25" hidden="false" customHeight="false" outlineLevel="0" collapsed="false">
      <c r="A9158" s="0" t="s">
        <v>802</v>
      </c>
      <c r="B9158" s="52" t="s">
        <v>1049</v>
      </c>
      <c r="C9158" s="52" t="s">
        <v>743</v>
      </c>
      <c r="D9158" s="53" t="n">
        <v>0.1</v>
      </c>
      <c r="E9158" s="53" t="s">
        <v>748</v>
      </c>
      <c r="F9158" s="0" t="s">
        <v>1462</v>
      </c>
      <c r="G9158" s="0" t="str">
        <f aca="false">LEFT(B9158,2)</f>
        <v>32</v>
      </c>
      <c r="H9158" s="0" t="str">
        <f aca="false">I9158&amp;"_"&amp;G9158&amp;"_"&amp;F9158</f>
        <v>Latterfroe_32_20190924_DL2019050_AlleroedGym_koersel2</v>
      </c>
      <c r="I9158" s="61" t="str">
        <f aca="false">MID(RIGHT(B9158,LEN(B9158)-3),1,FIND("_",RIGHT(B9158,LEN(B9158)-3))-1)</f>
        <v>Latterfroe</v>
      </c>
      <c r="J9158" s="61" t="str">
        <f aca="false">TRIM(SUBSTITUTE(RIGHT(B9158,FIND(I9158,B9158)+1),"_",""))</f>
        <v>PosK</v>
      </c>
      <c r="K9158" s="0" t="str">
        <f aca="false">IFERROR(VALUE(SUBSTITUTE(E9158,".",",")),E9158)</f>
        <v>No Ct</v>
      </c>
      <c r="L9158" s="61" t="n">
        <f aca="false">IF(J9158="PosK",SUMIFS(K:K,J:J,"PosK",H:H,H9158),"")</f>
        <v>0</v>
      </c>
      <c r="M9158" s="61" t="n">
        <f aca="false">IF(J9158="PosK",SUMIFS(K:K,J:J,"NegK",H:H,H9158),"")</f>
        <v>0</v>
      </c>
      <c r="N9158" s="61" t="n">
        <f aca="false">IF(J9158="PosK",SUMIFS(K:K,J:J,"eDNA",H:H,H9158),"")</f>
        <v>0</v>
      </c>
      <c r="P9158" s="62" t="n">
        <f aca="false">IF(K9160="No Ct",0,K9160)</f>
        <v>0</v>
      </c>
      <c r="Q9158" s="62" t="n">
        <f aca="false">IF(K9161="No Ct",0,K9161)</f>
        <v>0</v>
      </c>
      <c r="R9158" s="0" t="str">
        <f aca="false">IF(AND(L9158&gt;0,M9158=0),"Valid","Invalid")</f>
        <v>Invalid</v>
      </c>
      <c r="S9158" s="0" t="str">
        <f aca="false">IF(OR(P9158&gt;1,Q9158&gt;1),"Present","Absent")</f>
        <v>Absent</v>
      </c>
      <c r="T9158" s="63" t="str">
        <f aca="false">IF(OR(AND(P9158&gt;1,P9158&lt;41),AND(Q9158&gt;1,Q9158&lt;41)),"Ct&lt;41","Ct&gt;41")</f>
        <v>Ct&gt;41</v>
      </c>
      <c r="U9158" s="0" t="str">
        <f aca="false">I9158</f>
        <v>Latterfroe</v>
      </c>
      <c r="V9158" s="0" t="str">
        <f aca="false">MID(F9158,10,9)</f>
        <v>DL2019050</v>
      </c>
      <c r="W9158" s="64" t="str">
        <f aca="false">V9158&amp;"_"&amp;U9158&amp;"_"&amp;R9158&amp;"_"&amp;S9158&amp;"_"&amp;T9158</f>
        <v>DL2019050_Latterfroe_Invalid_Absent_Ct&gt;41</v>
      </c>
    </row>
    <row r="9159" customFormat="false" ht="14.25" hidden="false" customHeight="false" outlineLevel="0" collapsed="false">
      <c r="A9159" s="0" t="s">
        <v>804</v>
      </c>
      <c r="B9159" s="52" t="s">
        <v>1050</v>
      </c>
      <c r="C9159" s="52" t="s">
        <v>747</v>
      </c>
      <c r="D9159" s="53" t="n">
        <v>0.1</v>
      </c>
      <c r="E9159" s="53" t="s">
        <v>748</v>
      </c>
      <c r="F9159" s="0" t="s">
        <v>1462</v>
      </c>
      <c r="G9159" s="0" t="str">
        <f aca="false">LEFT(B9159,2)</f>
        <v>32</v>
      </c>
      <c r="H9159" s="0" t="str">
        <f aca="false">I9159&amp;"_"&amp;G9159&amp;"_"&amp;F9159</f>
        <v>Latterfroe_32_20190924_DL2019050_AlleroedGym_koersel2</v>
      </c>
      <c r="I9159" s="61" t="str">
        <f aca="false">MID(RIGHT(B9159,LEN(B9159)-3),1,FIND("_",RIGHT(B9159,LEN(B9159)-3))-1)</f>
        <v>Latterfroe</v>
      </c>
      <c r="J9159" s="61" t="str">
        <f aca="false">TRIM(SUBSTITUTE(RIGHT(B9159,FIND(I9159,B9159)+1),"_",""))</f>
        <v>NegK</v>
      </c>
      <c r="K9159" s="0" t="str">
        <f aca="false">IFERROR(VALUE(SUBSTITUTE(E9159,".",",")),E9159)</f>
        <v>No Ct</v>
      </c>
      <c r="L9159" s="61" t="str">
        <f aca="false">IF(J9159="PosK",SUMIFS(K:K,J:J,"PosK",H:H,H9159),"")</f>
        <v/>
      </c>
      <c r="M9159" s="61" t="str">
        <f aca="false">IF(J9159="PosK",SUMIFS(K:K,J:J,"NegK",H:H,H9159),"")</f>
        <v/>
      </c>
      <c r="N9159" s="61" t="str">
        <f aca="false">IF(J9159="PosK",SUMIFS(K:K,J:J,"eDNA",H:H,H9159),"")</f>
        <v/>
      </c>
    </row>
    <row r="9160" customFormat="false" ht="14.25" hidden="false" customHeight="false" outlineLevel="0" collapsed="false">
      <c r="A9160" s="0" t="s">
        <v>806</v>
      </c>
      <c r="B9160" s="52" t="s">
        <v>1051</v>
      </c>
      <c r="C9160" s="52" t="s">
        <v>751</v>
      </c>
      <c r="D9160" s="53" t="n">
        <v>0.1</v>
      </c>
      <c r="E9160" s="53" t="s">
        <v>748</v>
      </c>
      <c r="F9160" s="0" t="s">
        <v>1462</v>
      </c>
      <c r="G9160" s="0" t="str">
        <f aca="false">LEFT(B9160,2)</f>
        <v>32</v>
      </c>
      <c r="H9160" s="0" t="str">
        <f aca="false">I9160&amp;"_"&amp;G9160&amp;"_"&amp;F9160</f>
        <v>Latterfroe_32_20190924_DL2019050_AlleroedGym_koersel2</v>
      </c>
      <c r="I9160" s="61" t="str">
        <f aca="false">MID(RIGHT(B9160,LEN(B9160)-3),1,FIND("_",RIGHT(B9160,LEN(B9160)-3))-1)</f>
        <v>Latterfroe</v>
      </c>
      <c r="J9160" s="61" t="str">
        <f aca="false">TRIM(SUBSTITUTE(RIGHT(B9160,FIND(I9160,B9160)+1),"_",""))</f>
        <v>eDNA</v>
      </c>
      <c r="K9160" s="0" t="str">
        <f aca="false">IFERROR(VALUE(SUBSTITUTE(E9160,".",",")),E9160)</f>
        <v>No Ct</v>
      </c>
      <c r="L9160" s="61" t="str">
        <f aca="false">IF(J9160="PosK",SUMIFS(K:K,J:J,"PosK",H:H,H9160),"")</f>
        <v/>
      </c>
      <c r="M9160" s="61" t="str">
        <f aca="false">IF(J9160="PosK",SUMIFS(K:K,J:J,"NegK",H:H,H9160),"")</f>
        <v/>
      </c>
      <c r="N9160" s="61" t="str">
        <f aca="false">IF(J9160="PosK",SUMIFS(K:K,J:J,"eDNA",H:H,H9160),"")</f>
        <v/>
      </c>
      <c r="Q9160" s="62"/>
    </row>
    <row r="9161" customFormat="false" ht="14.25" hidden="false" customHeight="false" outlineLevel="0" collapsed="false">
      <c r="A9161" s="0" t="s">
        <v>808</v>
      </c>
      <c r="B9161" s="52" t="s">
        <v>1051</v>
      </c>
      <c r="C9161" s="52" t="s">
        <v>751</v>
      </c>
      <c r="D9161" s="53" t="n">
        <v>0.1</v>
      </c>
      <c r="E9161" s="53" t="s">
        <v>748</v>
      </c>
      <c r="F9161" s="0" t="s">
        <v>1462</v>
      </c>
      <c r="G9161" s="0" t="str">
        <f aca="false">LEFT(B9161,2)</f>
        <v>32</v>
      </c>
      <c r="H9161" s="0" t="str">
        <f aca="false">I9161&amp;"_"&amp;G9161&amp;"_"&amp;F9161</f>
        <v>Latterfroe_32_20190924_DL2019050_AlleroedGym_koersel2</v>
      </c>
      <c r="I9161" s="61" t="str">
        <f aca="false">MID(RIGHT(B9161,LEN(B9161)-3),1,FIND("_",RIGHT(B9161,LEN(B9161)-3))-1)</f>
        <v>Latterfroe</v>
      </c>
      <c r="J9161" s="61" t="str">
        <f aca="false">TRIM(SUBSTITUTE(RIGHT(B9161,FIND(I9161,B9161)+1),"_",""))</f>
        <v>eDNA</v>
      </c>
      <c r="K9161" s="0" t="str">
        <f aca="false">IFERROR(VALUE(SUBSTITUTE(E9161,".",",")),E9161)</f>
        <v>No Ct</v>
      </c>
      <c r="L9161" s="61" t="str">
        <f aca="false">IF(J9161="PosK",SUMIFS(K:K,J:J,"PosK",H:H,H9161),"")</f>
        <v/>
      </c>
      <c r="M9161" s="61" t="str">
        <f aca="false">IF(J9161="PosK",SUMIFS(K:K,J:J,"NegK",H:H,H9161),"")</f>
        <v/>
      </c>
      <c r="N9161" s="61" t="str">
        <f aca="false">IF(J9161="PosK",SUMIFS(K:K,J:J,"eDNA",H:H,H9161),"")</f>
        <v/>
      </c>
      <c r="P9161" s="62"/>
      <c r="T9161" s="63"/>
      <c r="W9161" s="64"/>
    </row>
    <row r="9162" customFormat="false" ht="14.25" hidden="false" customHeight="false" outlineLevel="0" collapsed="false">
      <c r="A9162" s="0" t="s">
        <v>810</v>
      </c>
      <c r="B9162" s="52" t="s">
        <v>1228</v>
      </c>
      <c r="C9162" s="52" t="s">
        <v>743</v>
      </c>
      <c r="D9162" s="53" t="n">
        <v>0.1</v>
      </c>
      <c r="E9162" s="53" t="n">
        <v>33.59</v>
      </c>
      <c r="F9162" s="0" t="s">
        <v>1462</v>
      </c>
      <c r="G9162" s="0" t="str">
        <f aca="false">LEFT(B9162,2)</f>
        <v>33</v>
      </c>
      <c r="H9162" s="0" t="str">
        <f aca="false">I9162&amp;"_"&amp;G9162&amp;"_"&amp;F9162</f>
        <v>KortbenetGroenFroe_33_20190924_DL2019050_AlleroedGym_koersel2</v>
      </c>
      <c r="I9162" s="61" t="str">
        <f aca="false">MID(RIGHT(B9162,LEN(B9162)-3),1,FIND("_",RIGHT(B9162,LEN(B9162)-3))-1)</f>
        <v>KortbenetGroenFroe</v>
      </c>
      <c r="J9162" s="61" t="str">
        <f aca="false">TRIM(SUBSTITUTE(RIGHT(B9162,FIND(I9162,B9162)+1),"_",""))</f>
        <v>PosK</v>
      </c>
      <c r="K9162" s="0" t="n">
        <f aca="false">IFERROR(VALUE(SUBSTITUTE(E9162,".",",")),E9162)</f>
        <v>33.59</v>
      </c>
      <c r="L9162" s="61" t="n">
        <f aca="false">IF(J9162="PosK",SUMIFS(K:K,J:J,"PosK",H:H,H9162),"")</f>
        <v>33.59</v>
      </c>
      <c r="M9162" s="61" t="n">
        <f aca="false">IF(J9162="PosK",SUMIFS(K:K,J:J,"NegK",H:H,H9162),"")</f>
        <v>0</v>
      </c>
      <c r="N9162" s="61" t="n">
        <f aca="false">IF(J9162="PosK",SUMIFS(K:K,J:J,"eDNA",H:H,H9162),"")</f>
        <v>0</v>
      </c>
      <c r="P9162" s="62" t="n">
        <f aca="false">IF(K9164="No Ct",0,K9164)</f>
        <v>0</v>
      </c>
      <c r="Q9162" s="62" t="n">
        <f aca="false">IF(K9165="No Ct",0,K9165)</f>
        <v>0</v>
      </c>
      <c r="R9162" s="0" t="str">
        <f aca="false">IF(AND(L9162&gt;0,M9162=0),"Valid","Invalid")</f>
        <v>Valid</v>
      </c>
      <c r="S9162" s="0" t="str">
        <f aca="false">IF(OR(P9162&gt;1,Q9162&gt;1),"Present","Absent")</f>
        <v>Absent</v>
      </c>
      <c r="T9162" s="63" t="str">
        <f aca="false">IF(OR(AND(P9162&gt;1,P9162&lt;41),AND(Q9162&gt;1,Q9162&lt;41)),"Ct&lt;41","Ct&gt;41")</f>
        <v>Ct&gt;41</v>
      </c>
      <c r="U9162" s="0" t="str">
        <f aca="false">I9162</f>
        <v>KortbenetGroenFroe</v>
      </c>
      <c r="V9162" s="0" t="str">
        <f aca="false">MID(F9162,10,9)</f>
        <v>DL2019050</v>
      </c>
      <c r="W9162" s="64" t="str">
        <f aca="false">V9162&amp;"_"&amp;U9162&amp;"_"&amp;R9162&amp;"_"&amp;S9162&amp;"_"&amp;T9162</f>
        <v>DL2019050_KortbenetGroenFroe_Valid_Absent_Ct&gt;41</v>
      </c>
    </row>
    <row r="9163" customFormat="false" ht="14.25" hidden="false" customHeight="false" outlineLevel="0" collapsed="false">
      <c r="A9163" s="0" t="s">
        <v>812</v>
      </c>
      <c r="B9163" s="52" t="s">
        <v>1229</v>
      </c>
      <c r="C9163" s="52" t="s">
        <v>747</v>
      </c>
      <c r="D9163" s="53" t="n">
        <v>0.1</v>
      </c>
      <c r="E9163" s="53" t="s">
        <v>748</v>
      </c>
      <c r="F9163" s="0" t="s">
        <v>1462</v>
      </c>
      <c r="G9163" s="0" t="str">
        <f aca="false">LEFT(B9163,2)</f>
        <v>33</v>
      </c>
      <c r="H9163" s="0" t="str">
        <f aca="false">I9163&amp;"_"&amp;G9163&amp;"_"&amp;F9163</f>
        <v>KortbenetGroenFroe_33_20190924_DL2019050_AlleroedGym_koersel2</v>
      </c>
      <c r="I9163" s="61" t="str">
        <f aca="false">MID(RIGHT(B9163,LEN(B9163)-3),1,FIND("_",RIGHT(B9163,LEN(B9163)-3))-1)</f>
        <v>KortbenetGroenFroe</v>
      </c>
      <c r="J9163" s="61" t="str">
        <f aca="false">TRIM(SUBSTITUTE(RIGHT(B9163,FIND(I9163,B9163)+1),"_",""))</f>
        <v>NegK</v>
      </c>
      <c r="K9163" s="0" t="str">
        <f aca="false">IFERROR(VALUE(SUBSTITUTE(E9163,".",",")),E9163)</f>
        <v>No Ct</v>
      </c>
      <c r="L9163" s="61" t="str">
        <f aca="false">IF(J9163="PosK",SUMIFS(K:K,J:J,"PosK",H:H,H9163),"")</f>
        <v/>
      </c>
      <c r="M9163" s="61" t="str">
        <f aca="false">IF(J9163="PosK",SUMIFS(K:K,J:J,"NegK",H:H,H9163),"")</f>
        <v/>
      </c>
      <c r="N9163" s="61" t="str">
        <f aca="false">IF(J9163="PosK",SUMIFS(K:K,J:J,"eDNA",H:H,H9163),"")</f>
        <v/>
      </c>
    </row>
    <row r="9164" customFormat="false" ht="14.25" hidden="false" customHeight="false" outlineLevel="0" collapsed="false">
      <c r="A9164" s="0" t="s">
        <v>814</v>
      </c>
      <c r="B9164" s="52" t="s">
        <v>1230</v>
      </c>
      <c r="C9164" s="52" t="s">
        <v>751</v>
      </c>
      <c r="D9164" s="53" t="n">
        <v>0.1</v>
      </c>
      <c r="E9164" s="53" t="s">
        <v>748</v>
      </c>
      <c r="F9164" s="0" t="s">
        <v>1462</v>
      </c>
      <c r="G9164" s="0" t="str">
        <f aca="false">LEFT(B9164,2)</f>
        <v>33</v>
      </c>
      <c r="H9164" s="0" t="str">
        <f aca="false">I9164&amp;"_"&amp;G9164&amp;"_"&amp;F9164</f>
        <v>KortbenetGroenFroe_33_20190924_DL2019050_AlleroedGym_koersel2</v>
      </c>
      <c r="I9164" s="61" t="str">
        <f aca="false">MID(RIGHT(B9164,LEN(B9164)-3),1,FIND("_",RIGHT(B9164,LEN(B9164)-3))-1)</f>
        <v>KortbenetGroenFroe</v>
      </c>
      <c r="J9164" s="61" t="str">
        <f aca="false">TRIM(SUBSTITUTE(RIGHT(B9164,FIND(I9164,B9164)+1),"_",""))</f>
        <v>eDNA</v>
      </c>
      <c r="K9164" s="0" t="str">
        <f aca="false">IFERROR(VALUE(SUBSTITUTE(E9164,".",",")),E9164)</f>
        <v>No Ct</v>
      </c>
      <c r="L9164" s="61" t="str">
        <f aca="false">IF(J9164="PosK",SUMIFS(K:K,J:J,"PosK",H:H,H9164),"")</f>
        <v/>
      </c>
      <c r="M9164" s="61" t="str">
        <f aca="false">IF(J9164="PosK",SUMIFS(K:K,J:J,"NegK",H:H,H9164),"")</f>
        <v/>
      </c>
      <c r="N9164" s="61" t="str">
        <f aca="false">IF(J9164="PosK",SUMIFS(K:K,J:J,"eDNA",H:H,H9164),"")</f>
        <v/>
      </c>
      <c r="Q9164" s="62"/>
    </row>
    <row r="9165" customFormat="false" ht="14.25" hidden="false" customHeight="false" outlineLevel="0" collapsed="false">
      <c r="A9165" s="0" t="s">
        <v>816</v>
      </c>
      <c r="B9165" s="52" t="s">
        <v>1230</v>
      </c>
      <c r="C9165" s="52" t="s">
        <v>751</v>
      </c>
      <c r="D9165" s="53" t="n">
        <v>0.1</v>
      </c>
      <c r="E9165" s="53" t="s">
        <v>748</v>
      </c>
      <c r="F9165" s="0" t="s">
        <v>1462</v>
      </c>
      <c r="G9165" s="0" t="str">
        <f aca="false">LEFT(B9165,2)</f>
        <v>33</v>
      </c>
      <c r="H9165" s="0" t="str">
        <f aca="false">I9165&amp;"_"&amp;G9165&amp;"_"&amp;F9165</f>
        <v>KortbenetGroenFroe_33_20190924_DL2019050_AlleroedGym_koersel2</v>
      </c>
      <c r="I9165" s="61" t="str">
        <f aca="false">MID(RIGHT(B9165,LEN(B9165)-3),1,FIND("_",RIGHT(B9165,LEN(B9165)-3))-1)</f>
        <v>KortbenetGroenFroe</v>
      </c>
      <c r="J9165" s="61" t="str">
        <f aca="false">TRIM(SUBSTITUTE(RIGHT(B9165,FIND(I9165,B9165)+1),"_",""))</f>
        <v>eDNA</v>
      </c>
      <c r="K9165" s="0" t="str">
        <f aca="false">IFERROR(VALUE(SUBSTITUTE(E9165,".",",")),E9165)</f>
        <v>No Ct</v>
      </c>
      <c r="L9165" s="61" t="str">
        <f aca="false">IF(J9165="PosK",SUMIFS(K:K,J:J,"PosK",H:H,H9165),"")</f>
        <v/>
      </c>
      <c r="M9165" s="61" t="str">
        <f aca="false">IF(J9165="PosK",SUMIFS(K:K,J:J,"NegK",H:H,H9165),"")</f>
        <v/>
      </c>
      <c r="N9165" s="61" t="str">
        <f aca="false">IF(J9165="PosK",SUMIFS(K:K,J:J,"eDNA",H:H,H9165),"")</f>
        <v/>
      </c>
      <c r="P9165" s="62"/>
      <c r="T9165" s="63"/>
      <c r="W9165" s="64"/>
    </row>
    <row r="9166" customFormat="false" ht="14.25" hidden="false" customHeight="false" outlineLevel="0" collapsed="false">
      <c r="A9166" s="0" t="s">
        <v>818</v>
      </c>
      <c r="B9166" s="52" t="s">
        <v>1232</v>
      </c>
      <c r="C9166" s="52" t="s">
        <v>743</v>
      </c>
      <c r="D9166" s="53" t="n">
        <v>0.1</v>
      </c>
      <c r="E9166" s="53" t="n">
        <v>34.29</v>
      </c>
      <c r="F9166" s="0" t="s">
        <v>1462</v>
      </c>
      <c r="G9166" s="0" t="str">
        <f aca="false">LEFT(B9166,2)</f>
        <v>34</v>
      </c>
      <c r="H9166" s="0" t="str">
        <f aca="false">I9166&amp;"_"&amp;G9166&amp;"_"&amp;F9166</f>
        <v>Soelvkarusse_34_20190924_DL2019050_AlleroedGym_koersel2</v>
      </c>
      <c r="I9166" s="61" t="str">
        <f aca="false">MID(RIGHT(B9166,LEN(B9166)-3),1,FIND("_",RIGHT(B9166,LEN(B9166)-3))-1)</f>
        <v>Soelvkarusse</v>
      </c>
      <c r="J9166" s="61" t="str">
        <f aca="false">TRIM(SUBSTITUTE(RIGHT(B9166,FIND(I9166,B9166)+1),"_",""))</f>
        <v>PosK</v>
      </c>
      <c r="K9166" s="0" t="n">
        <f aca="false">IFERROR(VALUE(SUBSTITUTE(E9166,".",",")),E9166)</f>
        <v>34.29</v>
      </c>
      <c r="L9166" s="61" t="n">
        <f aca="false">IF(J9166="PosK",SUMIFS(K:K,J:J,"PosK",H:H,H9166),"")</f>
        <v>34.29</v>
      </c>
      <c r="M9166" s="61" t="n">
        <f aca="false">IF(J9166="PosK",SUMIFS(K:K,J:J,"NegK",H:H,H9166),"")</f>
        <v>0</v>
      </c>
      <c r="N9166" s="61" t="n">
        <f aca="false">IF(J9166="PosK",SUMIFS(K:K,J:J,"eDNA",H:H,H9166),"")</f>
        <v>0</v>
      </c>
      <c r="P9166" s="62" t="n">
        <f aca="false">IF(K9168="No Ct",0,K9168)</f>
        <v>0</v>
      </c>
      <c r="Q9166" s="62" t="n">
        <f aca="false">IF(K9169="No Ct",0,K9169)</f>
        <v>0</v>
      </c>
      <c r="R9166" s="0" t="str">
        <f aca="false">IF(AND(L9166&gt;0,M9166=0),"Valid","Invalid")</f>
        <v>Valid</v>
      </c>
      <c r="S9166" s="0" t="str">
        <f aca="false">IF(OR(P9166&gt;1,Q9166&gt;1),"Present","Absent")</f>
        <v>Absent</v>
      </c>
      <c r="T9166" s="63" t="str">
        <f aca="false">IF(OR(AND(P9166&gt;1,P9166&lt;41),AND(Q9166&gt;1,Q9166&lt;41)),"Ct&lt;41","Ct&gt;41")</f>
        <v>Ct&gt;41</v>
      </c>
      <c r="U9166" s="0" t="str">
        <f aca="false">I9166</f>
        <v>Soelvkarusse</v>
      </c>
      <c r="V9166" s="0" t="str">
        <f aca="false">MID(F9166,10,9)</f>
        <v>DL2019050</v>
      </c>
      <c r="W9166" s="64" t="str">
        <f aca="false">V9166&amp;"_"&amp;U9166&amp;"_"&amp;R9166&amp;"_"&amp;S9166&amp;"_"&amp;T9166</f>
        <v>DL2019050_Soelvkarusse_Valid_Absent_Ct&gt;41</v>
      </c>
    </row>
    <row r="9167" customFormat="false" ht="14.25" hidden="false" customHeight="false" outlineLevel="0" collapsed="false">
      <c r="A9167" s="0" t="s">
        <v>820</v>
      </c>
      <c r="B9167" s="52" t="s">
        <v>1233</v>
      </c>
      <c r="C9167" s="52" t="s">
        <v>747</v>
      </c>
      <c r="D9167" s="53" t="n">
        <v>0.1</v>
      </c>
      <c r="E9167" s="53" t="s">
        <v>748</v>
      </c>
      <c r="F9167" s="0" t="s">
        <v>1462</v>
      </c>
      <c r="G9167" s="0" t="str">
        <f aca="false">LEFT(B9167,2)</f>
        <v>34</v>
      </c>
      <c r="H9167" s="0" t="str">
        <f aca="false">I9167&amp;"_"&amp;G9167&amp;"_"&amp;F9167</f>
        <v>Soelvkarusse_34_20190924_DL2019050_AlleroedGym_koersel2</v>
      </c>
      <c r="I9167" s="61" t="str">
        <f aca="false">MID(RIGHT(B9167,LEN(B9167)-3),1,FIND("_",RIGHT(B9167,LEN(B9167)-3))-1)</f>
        <v>Soelvkarusse</v>
      </c>
      <c r="J9167" s="61" t="str">
        <f aca="false">TRIM(SUBSTITUTE(RIGHT(B9167,FIND(I9167,B9167)+1),"_",""))</f>
        <v>NegK</v>
      </c>
      <c r="K9167" s="0" t="str">
        <f aca="false">IFERROR(VALUE(SUBSTITUTE(E9167,".",",")),E9167)</f>
        <v>No Ct</v>
      </c>
      <c r="L9167" s="61" t="str">
        <f aca="false">IF(J9167="PosK",SUMIFS(K:K,J:J,"PosK",H:H,H9167),"")</f>
        <v/>
      </c>
      <c r="M9167" s="61" t="str">
        <f aca="false">IF(J9167="PosK",SUMIFS(K:K,J:J,"NegK",H:H,H9167),"")</f>
        <v/>
      </c>
      <c r="N9167" s="61" t="str">
        <f aca="false">IF(J9167="PosK",SUMIFS(K:K,J:J,"eDNA",H:H,H9167),"")</f>
        <v/>
      </c>
    </row>
    <row r="9168" customFormat="false" ht="14.25" hidden="false" customHeight="false" outlineLevel="0" collapsed="false">
      <c r="A9168" s="0" t="s">
        <v>822</v>
      </c>
      <c r="B9168" s="52" t="s">
        <v>1234</v>
      </c>
      <c r="C9168" s="52" t="s">
        <v>751</v>
      </c>
      <c r="D9168" s="53" t="n">
        <v>0.1</v>
      </c>
      <c r="E9168" s="53" t="s">
        <v>748</v>
      </c>
      <c r="F9168" s="0" t="s">
        <v>1462</v>
      </c>
      <c r="G9168" s="0" t="str">
        <f aca="false">LEFT(B9168,2)</f>
        <v>34</v>
      </c>
      <c r="H9168" s="0" t="str">
        <f aca="false">I9168&amp;"_"&amp;G9168&amp;"_"&amp;F9168</f>
        <v>Soelvkarusse_34_20190924_DL2019050_AlleroedGym_koersel2</v>
      </c>
      <c r="I9168" s="61" t="str">
        <f aca="false">MID(RIGHT(B9168,LEN(B9168)-3),1,FIND("_",RIGHT(B9168,LEN(B9168)-3))-1)</f>
        <v>Soelvkarusse</v>
      </c>
      <c r="J9168" s="61" t="str">
        <f aca="false">TRIM(SUBSTITUTE(RIGHT(B9168,FIND(I9168,B9168)+1),"_",""))</f>
        <v>eDNA</v>
      </c>
      <c r="K9168" s="0" t="str">
        <f aca="false">IFERROR(VALUE(SUBSTITUTE(E9168,".",",")),E9168)</f>
        <v>No Ct</v>
      </c>
      <c r="L9168" s="61" t="str">
        <f aca="false">IF(J9168="PosK",SUMIFS(K:K,J:J,"PosK",H:H,H9168),"")</f>
        <v/>
      </c>
      <c r="M9168" s="61" t="str">
        <f aca="false">IF(J9168="PosK",SUMIFS(K:K,J:J,"NegK",H:H,H9168),"")</f>
        <v/>
      </c>
      <c r="N9168" s="61" t="str">
        <f aca="false">IF(J9168="PosK",SUMIFS(K:K,J:J,"eDNA",H:H,H9168),"")</f>
        <v/>
      </c>
      <c r="Q9168" s="62"/>
    </row>
    <row r="9169" customFormat="false" ht="14.25" hidden="false" customHeight="false" outlineLevel="0" collapsed="false">
      <c r="A9169" s="0" t="s">
        <v>824</v>
      </c>
      <c r="B9169" s="52" t="s">
        <v>1234</v>
      </c>
      <c r="C9169" s="52" t="s">
        <v>751</v>
      </c>
      <c r="D9169" s="53" t="n">
        <v>0.1</v>
      </c>
      <c r="E9169" s="53" t="s">
        <v>748</v>
      </c>
      <c r="F9169" s="0" t="s">
        <v>1462</v>
      </c>
      <c r="G9169" s="0" t="str">
        <f aca="false">LEFT(B9169,2)</f>
        <v>34</v>
      </c>
      <c r="H9169" s="0" t="str">
        <f aca="false">I9169&amp;"_"&amp;G9169&amp;"_"&amp;F9169</f>
        <v>Soelvkarusse_34_20190924_DL2019050_AlleroedGym_koersel2</v>
      </c>
      <c r="I9169" s="61" t="str">
        <f aca="false">MID(RIGHT(B9169,LEN(B9169)-3),1,FIND("_",RIGHT(B9169,LEN(B9169)-3))-1)</f>
        <v>Soelvkarusse</v>
      </c>
      <c r="J9169" s="61" t="str">
        <f aca="false">TRIM(SUBSTITUTE(RIGHT(B9169,FIND(I9169,B9169)+1),"_",""))</f>
        <v>eDNA</v>
      </c>
      <c r="K9169" s="0" t="str">
        <f aca="false">IFERROR(VALUE(SUBSTITUTE(E9169,".",",")),E9169)</f>
        <v>No Ct</v>
      </c>
      <c r="L9169" s="61" t="str">
        <f aca="false">IF(J9169="PosK",SUMIFS(K:K,J:J,"PosK",H:H,H9169),"")</f>
        <v/>
      </c>
      <c r="M9169" s="61" t="str">
        <f aca="false">IF(J9169="PosK",SUMIFS(K:K,J:J,"NegK",H:H,H9169),"")</f>
        <v/>
      </c>
      <c r="N9169" s="61" t="str">
        <f aca="false">IF(J9169="PosK",SUMIFS(K:K,J:J,"eDNA",H:H,H9169),"")</f>
        <v/>
      </c>
      <c r="P9169" s="62"/>
      <c r="T9169" s="63"/>
      <c r="W9169" s="64"/>
    </row>
    <row r="9170" customFormat="false" ht="14.25" hidden="false" customHeight="false" outlineLevel="0" collapsed="false">
      <c r="A9170" s="0" t="s">
        <v>741</v>
      </c>
      <c r="B9170" s="52" t="s">
        <v>742</v>
      </c>
      <c r="C9170" s="52" t="s">
        <v>743</v>
      </c>
      <c r="D9170" s="53" t="n">
        <v>0.1</v>
      </c>
      <c r="E9170" s="53" t="n">
        <v>29.55</v>
      </c>
      <c r="F9170" s="0" t="s">
        <v>1463</v>
      </c>
      <c r="G9170" s="0" t="str">
        <f aca="false">LEFT(B9170,2)</f>
        <v>01</v>
      </c>
      <c r="H9170" s="0" t="str">
        <f aca="false">I9170&amp;"_"&amp;G9170&amp;"_"&amp;F9170</f>
        <v>Loegfroe_01_20190925_DL2019052_AlleroedGym_koersel1</v>
      </c>
      <c r="I9170" s="61" t="str">
        <f aca="false">MID(RIGHT(B9170,LEN(B9170)-3),1,FIND("_",RIGHT(B9170,LEN(B9170)-3))-1)</f>
        <v>Loegfroe</v>
      </c>
      <c r="J9170" s="61" t="str">
        <f aca="false">TRIM(SUBSTITUTE(RIGHT(B9170,FIND(I9170,B9170)+1),"_",""))</f>
        <v>PosK</v>
      </c>
      <c r="K9170" s="0" t="n">
        <f aca="false">IFERROR(VALUE(SUBSTITUTE(E9170,".",",")),E9170)</f>
        <v>29.55</v>
      </c>
      <c r="L9170" s="61" t="n">
        <f aca="false">IF(J9170="PosK",SUMIFS(K:K,J:J,"PosK",H:H,H9170),"")</f>
        <v>29.55</v>
      </c>
      <c r="M9170" s="61" t="n">
        <f aca="false">IF(J9170="PosK",SUMIFS(K:K,J:J,"NegK",H:H,H9170),"")</f>
        <v>0</v>
      </c>
      <c r="N9170" s="61" t="n">
        <f aca="false">IF(J9170="PosK",SUMIFS(K:K,J:J,"eDNA",H:H,H9170),"")</f>
        <v>0</v>
      </c>
      <c r="P9170" s="62" t="n">
        <f aca="false">IF(K9172="No Ct",0,K9172)</f>
        <v>0</v>
      </c>
      <c r="Q9170" s="62" t="n">
        <f aca="false">IF(K9173="No Ct",0,K9173)</f>
        <v>0</v>
      </c>
      <c r="R9170" s="0" t="str">
        <f aca="false">IF(AND(L9170&gt;0,M9170=0),"Valid","Invalid")</f>
        <v>Valid</v>
      </c>
      <c r="S9170" s="0" t="str">
        <f aca="false">IF(OR(P9170&gt;1,Q9170&gt;1),"Present","Absent")</f>
        <v>Absent</v>
      </c>
      <c r="T9170" s="63" t="str">
        <f aca="false">IF(OR(AND(P9170&gt;1,P9170&lt;41),AND(Q9170&gt;1,Q9170&lt;41)),"Ct&lt;41","Ct&gt;41")</f>
        <v>Ct&gt;41</v>
      </c>
      <c r="U9170" s="0" t="str">
        <f aca="false">I9170</f>
        <v>Loegfroe</v>
      </c>
      <c r="V9170" s="0" t="str">
        <f aca="false">MID(F9170,10,9)</f>
        <v>DL2019052</v>
      </c>
      <c r="W9170" s="64" t="str">
        <f aca="false">V9170&amp;"_"&amp;U9170&amp;"_"&amp;R9170&amp;"_"&amp;S9170&amp;"_"&amp;T9170</f>
        <v>DL2019052_Loegfroe_Valid_Absent_Ct&gt;41</v>
      </c>
    </row>
    <row r="9171" customFormat="false" ht="14.25" hidden="false" customHeight="false" outlineLevel="0" collapsed="false">
      <c r="A9171" s="0" t="s">
        <v>745</v>
      </c>
      <c r="B9171" s="52" t="s">
        <v>746</v>
      </c>
      <c r="C9171" s="52" t="s">
        <v>747</v>
      </c>
      <c r="D9171" s="53" t="n">
        <v>0.1</v>
      </c>
      <c r="E9171" s="53" t="s">
        <v>748</v>
      </c>
      <c r="F9171" s="0" t="s">
        <v>1463</v>
      </c>
      <c r="G9171" s="0" t="str">
        <f aca="false">LEFT(B9171,2)</f>
        <v>01</v>
      </c>
      <c r="H9171" s="0" t="str">
        <f aca="false">I9171&amp;"_"&amp;G9171&amp;"_"&amp;F9171</f>
        <v>Loegfroe_01_20190925_DL2019052_AlleroedGym_koersel1</v>
      </c>
      <c r="I9171" s="61" t="str">
        <f aca="false">MID(RIGHT(B9171,LEN(B9171)-3),1,FIND("_",RIGHT(B9171,LEN(B9171)-3))-1)</f>
        <v>Loegfroe</v>
      </c>
      <c r="J9171" s="61" t="str">
        <f aca="false">TRIM(SUBSTITUTE(RIGHT(B9171,FIND(I9171,B9171)+1),"_",""))</f>
        <v>NegK</v>
      </c>
      <c r="K9171" s="0" t="str">
        <f aca="false">IFERROR(VALUE(SUBSTITUTE(E9171,".",",")),E9171)</f>
        <v>No Ct</v>
      </c>
      <c r="L9171" s="61" t="str">
        <f aca="false">IF(J9171="PosK",SUMIFS(K:K,J:J,"PosK",H:H,H9171),"")</f>
        <v/>
      </c>
      <c r="M9171" s="61" t="str">
        <f aca="false">IF(J9171="PosK",SUMIFS(K:K,J:J,"NegK",H:H,H9171),"")</f>
        <v/>
      </c>
      <c r="N9171" s="61" t="str">
        <f aca="false">IF(J9171="PosK",SUMIFS(K:K,J:J,"eDNA",H:H,H9171),"")</f>
        <v/>
      </c>
    </row>
    <row r="9172" customFormat="false" ht="14.25" hidden="false" customHeight="false" outlineLevel="0" collapsed="false">
      <c r="A9172" s="0" t="s">
        <v>749</v>
      </c>
      <c r="B9172" s="52" t="s">
        <v>750</v>
      </c>
      <c r="C9172" s="52" t="s">
        <v>751</v>
      </c>
      <c r="D9172" s="53" t="n">
        <v>0.1</v>
      </c>
      <c r="E9172" s="53" t="s">
        <v>748</v>
      </c>
      <c r="F9172" s="0" t="s">
        <v>1463</v>
      </c>
      <c r="G9172" s="0" t="str">
        <f aca="false">LEFT(B9172,2)</f>
        <v>01</v>
      </c>
      <c r="H9172" s="0" t="str">
        <f aca="false">I9172&amp;"_"&amp;G9172&amp;"_"&amp;F9172</f>
        <v>Loegfroe_01_20190925_DL2019052_AlleroedGym_koersel1</v>
      </c>
      <c r="I9172" s="61" t="str">
        <f aca="false">MID(RIGHT(B9172,LEN(B9172)-3),1,FIND("_",RIGHT(B9172,LEN(B9172)-3))-1)</f>
        <v>Loegfroe</v>
      </c>
      <c r="J9172" s="61" t="str">
        <f aca="false">TRIM(SUBSTITUTE(RIGHT(B9172,FIND(I9172,B9172)+1),"_",""))</f>
        <v>eDNA</v>
      </c>
      <c r="K9172" s="0" t="str">
        <f aca="false">IFERROR(VALUE(SUBSTITUTE(E9172,".",",")),E9172)</f>
        <v>No Ct</v>
      </c>
      <c r="L9172" s="61" t="str">
        <f aca="false">IF(J9172="PosK",SUMIFS(K:K,J:J,"PosK",H:H,H9172),"")</f>
        <v/>
      </c>
      <c r="M9172" s="61" t="str">
        <f aca="false">IF(J9172="PosK",SUMIFS(K:K,J:J,"NegK",H:H,H9172),"")</f>
        <v/>
      </c>
      <c r="N9172" s="61" t="str">
        <f aca="false">IF(J9172="PosK",SUMIFS(K:K,J:J,"eDNA",H:H,H9172),"")</f>
        <v/>
      </c>
      <c r="Q9172" s="62"/>
    </row>
    <row r="9173" customFormat="false" ht="14.25" hidden="false" customHeight="false" outlineLevel="0" collapsed="false">
      <c r="A9173" s="0" t="s">
        <v>752</v>
      </c>
      <c r="B9173" s="52" t="s">
        <v>750</v>
      </c>
      <c r="C9173" s="52" t="s">
        <v>751</v>
      </c>
      <c r="D9173" s="53" t="n">
        <v>0.1</v>
      </c>
      <c r="E9173" s="53" t="s">
        <v>748</v>
      </c>
      <c r="F9173" s="0" t="s">
        <v>1463</v>
      </c>
      <c r="G9173" s="0" t="str">
        <f aca="false">LEFT(B9173,2)</f>
        <v>01</v>
      </c>
      <c r="H9173" s="0" t="str">
        <f aca="false">I9173&amp;"_"&amp;G9173&amp;"_"&amp;F9173</f>
        <v>Loegfroe_01_20190925_DL2019052_AlleroedGym_koersel1</v>
      </c>
      <c r="I9173" s="61" t="str">
        <f aca="false">MID(RIGHT(B9173,LEN(B9173)-3),1,FIND("_",RIGHT(B9173,LEN(B9173)-3))-1)</f>
        <v>Loegfroe</v>
      </c>
      <c r="J9173" s="61" t="str">
        <f aca="false">TRIM(SUBSTITUTE(RIGHT(B9173,FIND(I9173,B9173)+1),"_",""))</f>
        <v>eDNA</v>
      </c>
      <c r="K9173" s="0" t="str">
        <f aca="false">IFERROR(VALUE(SUBSTITUTE(E9173,".",",")),E9173)</f>
        <v>No Ct</v>
      </c>
      <c r="L9173" s="61" t="str">
        <f aca="false">IF(J9173="PosK",SUMIFS(K:K,J:J,"PosK",H:H,H9173),"")</f>
        <v/>
      </c>
      <c r="M9173" s="61" t="str">
        <f aca="false">IF(J9173="PosK",SUMIFS(K:K,J:J,"NegK",H:H,H9173),"")</f>
        <v/>
      </c>
      <c r="N9173" s="61" t="str">
        <f aca="false">IF(J9173="PosK",SUMIFS(K:K,J:J,"eDNA",H:H,H9173),"")</f>
        <v/>
      </c>
      <c r="P9173" s="62"/>
      <c r="T9173" s="63"/>
      <c r="W9173" s="64"/>
    </row>
    <row r="9174" customFormat="false" ht="14.25" hidden="false" customHeight="false" outlineLevel="0" collapsed="false">
      <c r="A9174" s="0" t="s">
        <v>754</v>
      </c>
      <c r="B9174" s="52" t="s">
        <v>755</v>
      </c>
      <c r="C9174" s="52" t="s">
        <v>743</v>
      </c>
      <c r="D9174" s="53" t="n">
        <v>0.1</v>
      </c>
      <c r="E9174" s="53" t="n">
        <v>32.94</v>
      </c>
      <c r="F9174" s="0" t="s">
        <v>1463</v>
      </c>
      <c r="G9174" s="0" t="str">
        <f aca="false">LEFT(B9174,2)</f>
        <v>02</v>
      </c>
      <c r="H9174" s="0" t="str">
        <f aca="false">I9174&amp;"_"&amp;G9174&amp;"_"&amp;F9174</f>
        <v>StorVandsalamander_02_20190925_DL2019052_AlleroedGym_koersel1</v>
      </c>
      <c r="I9174" s="61" t="str">
        <f aca="false">MID(RIGHT(B9174,LEN(B9174)-3),1,FIND("_",RIGHT(B9174,LEN(B9174)-3))-1)</f>
        <v>StorVandsalamander</v>
      </c>
      <c r="J9174" s="61" t="str">
        <f aca="false">TRIM(SUBSTITUTE(RIGHT(B9174,FIND(I9174,B9174)+1),"_",""))</f>
        <v>PosK</v>
      </c>
      <c r="K9174" s="0" t="n">
        <f aca="false">IFERROR(VALUE(SUBSTITUTE(E9174,".",",")),E9174)</f>
        <v>32.94</v>
      </c>
      <c r="L9174" s="61" t="n">
        <f aca="false">IF(J9174="PosK",SUMIFS(K:K,J:J,"PosK",H:H,H9174),"")</f>
        <v>32.94</v>
      </c>
      <c r="M9174" s="61" t="n">
        <f aca="false">IF(J9174="PosK",SUMIFS(K:K,J:J,"NegK",H:H,H9174),"")</f>
        <v>0</v>
      </c>
      <c r="N9174" s="61" t="n">
        <f aca="false">IF(J9174="PosK",SUMIFS(K:K,J:J,"eDNA",H:H,H9174),"")</f>
        <v>0</v>
      </c>
      <c r="P9174" s="62" t="n">
        <f aca="false">IF(K9176="No Ct",0,K9176)</f>
        <v>0</v>
      </c>
      <c r="Q9174" s="62" t="n">
        <f aca="false">IF(K9177="No Ct",0,K9177)</f>
        <v>0</v>
      </c>
      <c r="R9174" s="0" t="str">
        <f aca="false">IF(AND(L9174&gt;0,M9174=0),"Valid","Invalid")</f>
        <v>Valid</v>
      </c>
      <c r="S9174" s="0" t="str">
        <f aca="false">IF(OR(P9174&gt;1,Q9174&gt;1),"Present","Absent")</f>
        <v>Absent</v>
      </c>
      <c r="T9174" s="63" t="str">
        <f aca="false">IF(OR(AND(P9174&gt;1,P9174&lt;41),AND(Q9174&gt;1,Q9174&lt;41)),"Ct&lt;41","Ct&gt;41")</f>
        <v>Ct&gt;41</v>
      </c>
      <c r="U9174" s="0" t="str">
        <f aca="false">I9174</f>
        <v>StorVandsalamander</v>
      </c>
      <c r="V9174" s="0" t="str">
        <f aca="false">MID(F9174,10,9)</f>
        <v>DL2019052</v>
      </c>
      <c r="W9174" s="64" t="str">
        <f aca="false">V9174&amp;"_"&amp;U9174&amp;"_"&amp;R9174&amp;"_"&amp;S9174&amp;"_"&amp;T9174</f>
        <v>DL2019052_StorVandsalamander_Valid_Absent_Ct&gt;41</v>
      </c>
    </row>
    <row r="9175" customFormat="false" ht="14.25" hidden="false" customHeight="false" outlineLevel="0" collapsed="false">
      <c r="A9175" s="0" t="s">
        <v>756</v>
      </c>
      <c r="B9175" s="52" t="s">
        <v>757</v>
      </c>
      <c r="C9175" s="52" t="s">
        <v>747</v>
      </c>
      <c r="D9175" s="53" t="n">
        <v>0.1</v>
      </c>
      <c r="E9175" s="53" t="s">
        <v>748</v>
      </c>
      <c r="F9175" s="0" t="s">
        <v>1463</v>
      </c>
      <c r="G9175" s="0" t="str">
        <f aca="false">LEFT(B9175,2)</f>
        <v>02</v>
      </c>
      <c r="H9175" s="0" t="str">
        <f aca="false">I9175&amp;"_"&amp;G9175&amp;"_"&amp;F9175</f>
        <v>StorVandsalamander_02_20190925_DL2019052_AlleroedGym_koersel1</v>
      </c>
      <c r="I9175" s="61" t="str">
        <f aca="false">MID(RIGHT(B9175,LEN(B9175)-3),1,FIND("_",RIGHT(B9175,LEN(B9175)-3))-1)</f>
        <v>StorVandsalamander</v>
      </c>
      <c r="J9175" s="61" t="str">
        <f aca="false">TRIM(SUBSTITUTE(RIGHT(B9175,FIND(I9175,B9175)+1),"_",""))</f>
        <v>NegK</v>
      </c>
      <c r="K9175" s="0" t="str">
        <f aca="false">IFERROR(VALUE(SUBSTITUTE(E9175,".",",")),E9175)</f>
        <v>No Ct</v>
      </c>
      <c r="L9175" s="61" t="str">
        <f aca="false">IF(J9175="PosK",SUMIFS(K:K,J:J,"PosK",H:H,H9175),"")</f>
        <v/>
      </c>
      <c r="M9175" s="61" t="str">
        <f aca="false">IF(J9175="PosK",SUMIFS(K:K,J:J,"NegK",H:H,H9175),"")</f>
        <v/>
      </c>
      <c r="N9175" s="61" t="str">
        <f aca="false">IF(J9175="PosK",SUMIFS(K:K,J:J,"eDNA",H:H,H9175),"")</f>
        <v/>
      </c>
    </row>
    <row r="9176" customFormat="false" ht="14.25" hidden="false" customHeight="false" outlineLevel="0" collapsed="false">
      <c r="A9176" s="0" t="s">
        <v>758</v>
      </c>
      <c r="B9176" s="52" t="s">
        <v>759</v>
      </c>
      <c r="C9176" s="52" t="s">
        <v>751</v>
      </c>
      <c r="D9176" s="53" t="n">
        <v>0.1</v>
      </c>
      <c r="E9176" s="53" t="s">
        <v>748</v>
      </c>
      <c r="F9176" s="0" t="s">
        <v>1463</v>
      </c>
      <c r="G9176" s="0" t="str">
        <f aca="false">LEFT(B9176,2)</f>
        <v>02</v>
      </c>
      <c r="H9176" s="0" t="str">
        <f aca="false">I9176&amp;"_"&amp;G9176&amp;"_"&amp;F9176</f>
        <v>StorVandsalamander_02_20190925_DL2019052_AlleroedGym_koersel1</v>
      </c>
      <c r="I9176" s="61" t="str">
        <f aca="false">MID(RIGHT(B9176,LEN(B9176)-3),1,FIND("_",RIGHT(B9176,LEN(B9176)-3))-1)</f>
        <v>StorVandsalamander</v>
      </c>
      <c r="J9176" s="61" t="str">
        <f aca="false">TRIM(SUBSTITUTE(RIGHT(B9176,FIND(I9176,B9176)+1),"_",""))</f>
        <v>eDNA</v>
      </c>
      <c r="K9176" s="0" t="str">
        <f aca="false">IFERROR(VALUE(SUBSTITUTE(E9176,".",",")),E9176)</f>
        <v>No Ct</v>
      </c>
      <c r="L9176" s="61" t="str">
        <f aca="false">IF(J9176="PosK",SUMIFS(K:K,J:J,"PosK",H:H,H9176),"")</f>
        <v/>
      </c>
      <c r="M9176" s="61" t="str">
        <f aca="false">IF(J9176="PosK",SUMIFS(K:K,J:J,"NegK",H:H,H9176),"")</f>
        <v/>
      </c>
      <c r="N9176" s="61" t="str">
        <f aca="false">IF(J9176="PosK",SUMIFS(K:K,J:J,"eDNA",H:H,H9176),"")</f>
        <v/>
      </c>
      <c r="Q9176" s="62"/>
    </row>
    <row r="9177" customFormat="false" ht="14.25" hidden="false" customHeight="false" outlineLevel="0" collapsed="false">
      <c r="A9177" s="0" t="s">
        <v>760</v>
      </c>
      <c r="B9177" s="52" t="s">
        <v>759</v>
      </c>
      <c r="C9177" s="52" t="s">
        <v>751</v>
      </c>
      <c r="D9177" s="53" t="n">
        <v>0.1</v>
      </c>
      <c r="E9177" s="53" t="s">
        <v>748</v>
      </c>
      <c r="F9177" s="0" t="s">
        <v>1463</v>
      </c>
      <c r="G9177" s="0" t="str">
        <f aca="false">LEFT(B9177,2)</f>
        <v>02</v>
      </c>
      <c r="H9177" s="0" t="str">
        <f aca="false">I9177&amp;"_"&amp;G9177&amp;"_"&amp;F9177</f>
        <v>StorVandsalamander_02_20190925_DL2019052_AlleroedGym_koersel1</v>
      </c>
      <c r="I9177" s="61" t="str">
        <f aca="false">MID(RIGHT(B9177,LEN(B9177)-3),1,FIND("_",RIGHT(B9177,LEN(B9177)-3))-1)</f>
        <v>StorVandsalamander</v>
      </c>
      <c r="J9177" s="61" t="str">
        <f aca="false">TRIM(SUBSTITUTE(RIGHT(B9177,FIND(I9177,B9177)+1),"_",""))</f>
        <v>eDNA</v>
      </c>
      <c r="K9177" s="0" t="str">
        <f aca="false">IFERROR(VALUE(SUBSTITUTE(E9177,".",",")),E9177)</f>
        <v>No Ct</v>
      </c>
      <c r="L9177" s="61" t="str">
        <f aca="false">IF(J9177="PosK",SUMIFS(K:K,J:J,"PosK",H:H,H9177),"")</f>
        <v/>
      </c>
      <c r="M9177" s="61" t="str">
        <f aca="false">IF(J9177="PosK",SUMIFS(K:K,J:J,"NegK",H:H,H9177),"")</f>
        <v/>
      </c>
      <c r="N9177" s="61" t="str">
        <f aca="false">IF(J9177="PosK",SUMIFS(K:K,J:J,"eDNA",H:H,H9177),"")</f>
        <v/>
      </c>
      <c r="P9177" s="62"/>
      <c r="T9177" s="63"/>
      <c r="W9177" s="64"/>
    </row>
    <row r="9178" customFormat="false" ht="14.25" hidden="false" customHeight="false" outlineLevel="0" collapsed="false">
      <c r="A9178" s="0" t="s">
        <v>762</v>
      </c>
      <c r="B9178" s="52" t="s">
        <v>763</v>
      </c>
      <c r="C9178" s="52" t="s">
        <v>743</v>
      </c>
      <c r="D9178" s="53" t="n">
        <v>0.1</v>
      </c>
      <c r="E9178" s="53" t="n">
        <v>30.96</v>
      </c>
      <c r="F9178" s="0" t="s">
        <v>1463</v>
      </c>
      <c r="G9178" s="0" t="str">
        <f aca="false">LEFT(B9178,2)</f>
        <v>03</v>
      </c>
      <c r="H9178" s="0" t="str">
        <f aca="false">I9178&amp;"_"&amp;G9178&amp;"_"&amp;F9178</f>
        <v>Strandtudse_03_20190925_DL2019052_AlleroedGym_koersel1</v>
      </c>
      <c r="I9178" s="61" t="str">
        <f aca="false">MID(RIGHT(B9178,LEN(B9178)-3),1,FIND("_",RIGHT(B9178,LEN(B9178)-3))-1)</f>
        <v>Strandtudse</v>
      </c>
      <c r="J9178" s="61" t="str">
        <f aca="false">TRIM(SUBSTITUTE(RIGHT(B9178,FIND(I9178,B9178)+1),"_",""))</f>
        <v>PosK</v>
      </c>
      <c r="K9178" s="0" t="n">
        <f aca="false">IFERROR(VALUE(SUBSTITUTE(E9178,".",",")),E9178)</f>
        <v>30.96</v>
      </c>
      <c r="L9178" s="61" t="n">
        <f aca="false">IF(J9178="PosK",SUMIFS(K:K,J:J,"PosK",H:H,H9178),"")</f>
        <v>30.96</v>
      </c>
      <c r="M9178" s="61" t="n">
        <f aca="false">IF(J9178="PosK",SUMIFS(K:K,J:J,"NegK",H:H,H9178),"")</f>
        <v>0</v>
      </c>
      <c r="N9178" s="61" t="n">
        <f aca="false">IF(J9178="PosK",SUMIFS(K:K,J:J,"eDNA",H:H,H9178),"")</f>
        <v>0</v>
      </c>
      <c r="P9178" s="62" t="n">
        <f aca="false">IF(K9180="No Ct",0,K9180)</f>
        <v>0</v>
      </c>
      <c r="Q9178" s="62" t="n">
        <f aca="false">IF(K9181="No Ct",0,K9181)</f>
        <v>0</v>
      </c>
      <c r="R9178" s="0" t="str">
        <f aca="false">IF(AND(L9178&gt;0,M9178=0),"Valid","Invalid")</f>
        <v>Valid</v>
      </c>
      <c r="S9178" s="0" t="str">
        <f aca="false">IF(OR(P9178&gt;1,Q9178&gt;1),"Present","Absent")</f>
        <v>Absent</v>
      </c>
      <c r="T9178" s="63" t="str">
        <f aca="false">IF(OR(AND(P9178&gt;1,P9178&lt;41),AND(Q9178&gt;1,Q9178&lt;41)),"Ct&lt;41","Ct&gt;41")</f>
        <v>Ct&gt;41</v>
      </c>
      <c r="U9178" s="0" t="str">
        <f aca="false">I9178</f>
        <v>Strandtudse</v>
      </c>
      <c r="V9178" s="0" t="str">
        <f aca="false">MID(F9178,10,9)</f>
        <v>DL2019052</v>
      </c>
      <c r="W9178" s="64" t="str">
        <f aca="false">V9178&amp;"_"&amp;U9178&amp;"_"&amp;R9178&amp;"_"&amp;S9178&amp;"_"&amp;T9178</f>
        <v>DL2019052_Strandtudse_Valid_Absent_Ct&gt;41</v>
      </c>
    </row>
    <row r="9179" customFormat="false" ht="14.25" hidden="false" customHeight="false" outlineLevel="0" collapsed="false">
      <c r="A9179" s="0" t="s">
        <v>764</v>
      </c>
      <c r="B9179" s="52" t="s">
        <v>765</v>
      </c>
      <c r="C9179" s="52" t="s">
        <v>747</v>
      </c>
      <c r="D9179" s="53" t="n">
        <v>0.1</v>
      </c>
      <c r="E9179" s="53" t="s">
        <v>748</v>
      </c>
      <c r="F9179" s="0" t="s">
        <v>1463</v>
      </c>
      <c r="G9179" s="0" t="str">
        <f aca="false">LEFT(B9179,2)</f>
        <v>03</v>
      </c>
      <c r="H9179" s="0" t="str">
        <f aca="false">I9179&amp;"_"&amp;G9179&amp;"_"&amp;F9179</f>
        <v>Strandtudse_03_20190925_DL2019052_AlleroedGym_koersel1</v>
      </c>
      <c r="I9179" s="61" t="str">
        <f aca="false">MID(RIGHT(B9179,LEN(B9179)-3),1,FIND("_",RIGHT(B9179,LEN(B9179)-3))-1)</f>
        <v>Strandtudse</v>
      </c>
      <c r="J9179" s="61" t="str">
        <f aca="false">TRIM(SUBSTITUTE(RIGHT(B9179,FIND(I9179,B9179)+1),"_",""))</f>
        <v>NegK</v>
      </c>
      <c r="K9179" s="0" t="str">
        <f aca="false">IFERROR(VALUE(SUBSTITUTE(E9179,".",",")),E9179)</f>
        <v>No Ct</v>
      </c>
      <c r="L9179" s="61" t="str">
        <f aca="false">IF(J9179="PosK",SUMIFS(K:K,J:J,"PosK",H:H,H9179),"")</f>
        <v/>
      </c>
      <c r="M9179" s="61" t="str">
        <f aca="false">IF(J9179="PosK",SUMIFS(K:K,J:J,"NegK",H:H,H9179),"")</f>
        <v/>
      </c>
      <c r="N9179" s="61" t="str">
        <f aca="false">IF(J9179="PosK",SUMIFS(K:K,J:J,"eDNA",H:H,H9179),"")</f>
        <v/>
      </c>
    </row>
    <row r="9180" customFormat="false" ht="14.25" hidden="false" customHeight="false" outlineLevel="0" collapsed="false">
      <c r="A9180" s="0" t="s">
        <v>766</v>
      </c>
      <c r="B9180" s="52" t="s">
        <v>767</v>
      </c>
      <c r="C9180" s="52" t="s">
        <v>751</v>
      </c>
      <c r="D9180" s="53" t="n">
        <v>0.1</v>
      </c>
      <c r="E9180" s="53" t="s">
        <v>748</v>
      </c>
      <c r="F9180" s="0" t="s">
        <v>1463</v>
      </c>
      <c r="G9180" s="0" t="str">
        <f aca="false">LEFT(B9180,2)</f>
        <v>03</v>
      </c>
      <c r="H9180" s="0" t="str">
        <f aca="false">I9180&amp;"_"&amp;G9180&amp;"_"&amp;F9180</f>
        <v>Strandtudse_03_20190925_DL2019052_AlleroedGym_koersel1</v>
      </c>
      <c r="I9180" s="61" t="str">
        <f aca="false">MID(RIGHT(B9180,LEN(B9180)-3),1,FIND("_",RIGHT(B9180,LEN(B9180)-3))-1)</f>
        <v>Strandtudse</v>
      </c>
      <c r="J9180" s="61" t="str">
        <f aca="false">TRIM(SUBSTITUTE(RIGHT(B9180,FIND(I9180,B9180)+1),"_",""))</f>
        <v>eDNA</v>
      </c>
      <c r="K9180" s="0" t="str">
        <f aca="false">IFERROR(VALUE(SUBSTITUTE(E9180,".",",")),E9180)</f>
        <v>No Ct</v>
      </c>
      <c r="L9180" s="61" t="str">
        <f aca="false">IF(J9180="PosK",SUMIFS(K:K,J:J,"PosK",H:H,H9180),"")</f>
        <v/>
      </c>
      <c r="M9180" s="61" t="str">
        <f aca="false">IF(J9180="PosK",SUMIFS(K:K,J:J,"NegK",H:H,H9180),"")</f>
        <v/>
      </c>
      <c r="N9180" s="61" t="str">
        <f aca="false">IF(J9180="PosK",SUMIFS(K:K,J:J,"eDNA",H:H,H9180),"")</f>
        <v/>
      </c>
      <c r="Q9180" s="62"/>
    </row>
    <row r="9181" customFormat="false" ht="14.25" hidden="false" customHeight="false" outlineLevel="0" collapsed="false">
      <c r="A9181" s="0" t="s">
        <v>768</v>
      </c>
      <c r="B9181" s="52" t="s">
        <v>767</v>
      </c>
      <c r="C9181" s="52" t="s">
        <v>751</v>
      </c>
      <c r="D9181" s="53" t="n">
        <v>0.1</v>
      </c>
      <c r="E9181" s="53" t="s">
        <v>748</v>
      </c>
      <c r="F9181" s="0" t="s">
        <v>1463</v>
      </c>
      <c r="G9181" s="0" t="str">
        <f aca="false">LEFT(B9181,2)</f>
        <v>03</v>
      </c>
      <c r="H9181" s="0" t="str">
        <f aca="false">I9181&amp;"_"&amp;G9181&amp;"_"&amp;F9181</f>
        <v>Strandtudse_03_20190925_DL2019052_AlleroedGym_koersel1</v>
      </c>
      <c r="I9181" s="61" t="str">
        <f aca="false">MID(RIGHT(B9181,LEN(B9181)-3),1,FIND("_",RIGHT(B9181,LEN(B9181)-3))-1)</f>
        <v>Strandtudse</v>
      </c>
      <c r="J9181" s="61" t="str">
        <f aca="false">TRIM(SUBSTITUTE(RIGHT(B9181,FIND(I9181,B9181)+1),"_",""))</f>
        <v>eDNA</v>
      </c>
      <c r="K9181" s="0" t="str">
        <f aca="false">IFERROR(VALUE(SUBSTITUTE(E9181,".",",")),E9181)</f>
        <v>No Ct</v>
      </c>
      <c r="L9181" s="61" t="str">
        <f aca="false">IF(J9181="PosK",SUMIFS(K:K,J:J,"PosK",H:H,H9181),"")</f>
        <v/>
      </c>
      <c r="M9181" s="61" t="str">
        <f aca="false">IF(J9181="PosK",SUMIFS(K:K,J:J,"NegK",H:H,H9181),"")</f>
        <v/>
      </c>
      <c r="N9181" s="61" t="str">
        <f aca="false">IF(J9181="PosK",SUMIFS(K:K,J:J,"eDNA",H:H,H9181),"")</f>
        <v/>
      </c>
      <c r="P9181" s="62"/>
      <c r="T9181" s="63"/>
      <c r="W9181" s="64"/>
    </row>
    <row r="9182" customFormat="false" ht="14.25" hidden="false" customHeight="false" outlineLevel="0" collapsed="false">
      <c r="A9182" s="0" t="s">
        <v>770</v>
      </c>
      <c r="B9182" s="52" t="s">
        <v>771</v>
      </c>
      <c r="C9182" s="52" t="s">
        <v>743</v>
      </c>
      <c r="D9182" s="53" t="n">
        <v>0.1</v>
      </c>
      <c r="E9182" s="53" t="n">
        <v>32.75</v>
      </c>
      <c r="F9182" s="0" t="s">
        <v>1463</v>
      </c>
      <c r="G9182" s="0" t="str">
        <f aca="false">LEFT(B9182,2)</f>
        <v>04</v>
      </c>
      <c r="H9182" s="0" t="str">
        <f aca="false">I9182&amp;"_"&amp;G9182&amp;"_"&amp;F9182</f>
        <v>GroenbrogetTudse_04_20190925_DL2019052_AlleroedGym_koersel1</v>
      </c>
      <c r="I9182" s="61" t="str">
        <f aca="false">MID(RIGHT(B9182,LEN(B9182)-3),1,FIND("_",RIGHT(B9182,LEN(B9182)-3))-1)</f>
        <v>GroenbrogetTudse</v>
      </c>
      <c r="J9182" s="61" t="str">
        <f aca="false">TRIM(SUBSTITUTE(RIGHT(B9182,FIND(I9182,B9182)+1),"_",""))</f>
        <v>PosK</v>
      </c>
      <c r="K9182" s="0" t="n">
        <f aca="false">IFERROR(VALUE(SUBSTITUTE(E9182,".",",")),E9182)</f>
        <v>32.75</v>
      </c>
      <c r="L9182" s="61" t="n">
        <f aca="false">IF(J9182="PosK",SUMIFS(K:K,J:J,"PosK",H:H,H9182),"")</f>
        <v>32.75</v>
      </c>
      <c r="M9182" s="61" t="n">
        <f aca="false">IF(J9182="PosK",SUMIFS(K:K,J:J,"NegK",H:H,H9182),"")</f>
        <v>0</v>
      </c>
      <c r="N9182" s="61" t="n">
        <f aca="false">IF(J9182="PosK",SUMIFS(K:K,J:J,"eDNA",H:H,H9182),"")</f>
        <v>0</v>
      </c>
      <c r="P9182" s="62" t="n">
        <f aca="false">IF(K9184="No Ct",0,K9184)</f>
        <v>0</v>
      </c>
      <c r="Q9182" s="62" t="n">
        <f aca="false">IF(K9185="No Ct",0,K9185)</f>
        <v>0</v>
      </c>
      <c r="R9182" s="0" t="str">
        <f aca="false">IF(AND(L9182&gt;0,M9182=0),"Valid","Invalid")</f>
        <v>Valid</v>
      </c>
      <c r="S9182" s="0" t="str">
        <f aca="false">IF(OR(P9182&gt;1,Q9182&gt;1),"Present","Absent")</f>
        <v>Absent</v>
      </c>
      <c r="T9182" s="63" t="str">
        <f aca="false">IF(OR(AND(P9182&gt;1,P9182&lt;41),AND(Q9182&gt;1,Q9182&lt;41)),"Ct&lt;41","Ct&gt;41")</f>
        <v>Ct&gt;41</v>
      </c>
      <c r="U9182" s="0" t="str">
        <f aca="false">I9182</f>
        <v>GroenbrogetTudse</v>
      </c>
      <c r="V9182" s="0" t="str">
        <f aca="false">MID(F9182,10,9)</f>
        <v>DL2019052</v>
      </c>
      <c r="W9182" s="64" t="str">
        <f aca="false">V9182&amp;"_"&amp;U9182&amp;"_"&amp;R9182&amp;"_"&amp;S9182&amp;"_"&amp;T9182</f>
        <v>DL2019052_GroenbrogetTudse_Valid_Absent_Ct&gt;41</v>
      </c>
    </row>
    <row r="9183" customFormat="false" ht="14.25" hidden="false" customHeight="false" outlineLevel="0" collapsed="false">
      <c r="A9183" s="0" t="s">
        <v>772</v>
      </c>
      <c r="B9183" s="52" t="s">
        <v>773</v>
      </c>
      <c r="C9183" s="52" t="s">
        <v>747</v>
      </c>
      <c r="D9183" s="53" t="n">
        <v>0.1</v>
      </c>
      <c r="E9183" s="53" t="s">
        <v>748</v>
      </c>
      <c r="F9183" s="0" t="s">
        <v>1463</v>
      </c>
      <c r="G9183" s="0" t="str">
        <f aca="false">LEFT(B9183,2)</f>
        <v>04</v>
      </c>
      <c r="H9183" s="0" t="str">
        <f aca="false">I9183&amp;"_"&amp;G9183&amp;"_"&amp;F9183</f>
        <v>GroenbrogetTudse_04_20190925_DL2019052_AlleroedGym_koersel1</v>
      </c>
      <c r="I9183" s="61" t="str">
        <f aca="false">MID(RIGHT(B9183,LEN(B9183)-3),1,FIND("_",RIGHT(B9183,LEN(B9183)-3))-1)</f>
        <v>GroenbrogetTudse</v>
      </c>
      <c r="J9183" s="61" t="str">
        <f aca="false">TRIM(SUBSTITUTE(RIGHT(B9183,FIND(I9183,B9183)+1),"_",""))</f>
        <v>NegK</v>
      </c>
      <c r="K9183" s="0" t="str">
        <f aca="false">IFERROR(VALUE(SUBSTITUTE(E9183,".",",")),E9183)</f>
        <v>No Ct</v>
      </c>
      <c r="L9183" s="61" t="str">
        <f aca="false">IF(J9183="PosK",SUMIFS(K:K,J:J,"PosK",H:H,H9183),"")</f>
        <v/>
      </c>
      <c r="M9183" s="61" t="str">
        <f aca="false">IF(J9183="PosK",SUMIFS(K:K,J:J,"NegK",H:H,H9183),"")</f>
        <v/>
      </c>
      <c r="N9183" s="61" t="str">
        <f aca="false">IF(J9183="PosK",SUMIFS(K:K,J:J,"eDNA",H:H,H9183),"")</f>
        <v/>
      </c>
    </row>
    <row r="9184" customFormat="false" ht="14.25" hidden="false" customHeight="false" outlineLevel="0" collapsed="false">
      <c r="A9184" s="0" t="s">
        <v>774</v>
      </c>
      <c r="B9184" s="52" t="s">
        <v>775</v>
      </c>
      <c r="C9184" s="52" t="s">
        <v>751</v>
      </c>
      <c r="D9184" s="53" t="n">
        <v>0.1</v>
      </c>
      <c r="E9184" s="53" t="s">
        <v>748</v>
      </c>
      <c r="F9184" s="0" t="s">
        <v>1463</v>
      </c>
      <c r="G9184" s="0" t="str">
        <f aca="false">LEFT(B9184,2)</f>
        <v>04</v>
      </c>
      <c r="H9184" s="0" t="str">
        <f aca="false">I9184&amp;"_"&amp;G9184&amp;"_"&amp;F9184</f>
        <v>GroenbrogetTudse_04_20190925_DL2019052_AlleroedGym_koersel1</v>
      </c>
      <c r="I9184" s="61" t="str">
        <f aca="false">MID(RIGHT(B9184,LEN(B9184)-3),1,FIND("_",RIGHT(B9184,LEN(B9184)-3))-1)</f>
        <v>GroenbrogetTudse</v>
      </c>
      <c r="J9184" s="61" t="str">
        <f aca="false">TRIM(SUBSTITUTE(RIGHT(B9184,FIND(I9184,B9184)+1),"_",""))</f>
        <v>eDNA</v>
      </c>
      <c r="K9184" s="0" t="str">
        <f aca="false">IFERROR(VALUE(SUBSTITUTE(E9184,".",",")),E9184)</f>
        <v>No Ct</v>
      </c>
      <c r="L9184" s="61" t="str">
        <f aca="false">IF(J9184="PosK",SUMIFS(K:K,J:J,"PosK",H:H,H9184),"")</f>
        <v/>
      </c>
      <c r="M9184" s="61" t="str">
        <f aca="false">IF(J9184="PosK",SUMIFS(K:K,J:J,"NegK",H:H,H9184),"")</f>
        <v/>
      </c>
      <c r="N9184" s="61" t="str">
        <f aca="false">IF(J9184="PosK",SUMIFS(K:K,J:J,"eDNA",H:H,H9184),"")</f>
        <v/>
      </c>
      <c r="Q9184" s="62"/>
    </row>
    <row r="9185" customFormat="false" ht="14.25" hidden="false" customHeight="false" outlineLevel="0" collapsed="false">
      <c r="A9185" s="0" t="s">
        <v>776</v>
      </c>
      <c r="B9185" s="52" t="s">
        <v>775</v>
      </c>
      <c r="C9185" s="52" t="s">
        <v>751</v>
      </c>
      <c r="D9185" s="53" t="n">
        <v>0.1</v>
      </c>
      <c r="E9185" s="53" t="s">
        <v>748</v>
      </c>
      <c r="F9185" s="0" t="s">
        <v>1463</v>
      </c>
      <c r="G9185" s="0" t="str">
        <f aca="false">LEFT(B9185,2)</f>
        <v>04</v>
      </c>
      <c r="H9185" s="0" t="str">
        <f aca="false">I9185&amp;"_"&amp;G9185&amp;"_"&amp;F9185</f>
        <v>GroenbrogetTudse_04_20190925_DL2019052_AlleroedGym_koersel1</v>
      </c>
      <c r="I9185" s="61" t="str">
        <f aca="false">MID(RIGHT(B9185,LEN(B9185)-3),1,FIND("_",RIGHT(B9185,LEN(B9185)-3))-1)</f>
        <v>GroenbrogetTudse</v>
      </c>
      <c r="J9185" s="61" t="str">
        <f aca="false">TRIM(SUBSTITUTE(RIGHT(B9185,FIND(I9185,B9185)+1),"_",""))</f>
        <v>eDNA</v>
      </c>
      <c r="K9185" s="0" t="str">
        <f aca="false">IFERROR(VALUE(SUBSTITUTE(E9185,".",",")),E9185)</f>
        <v>No Ct</v>
      </c>
      <c r="L9185" s="61" t="str">
        <f aca="false">IF(J9185="PosK",SUMIFS(K:K,J:J,"PosK",H:H,H9185),"")</f>
        <v/>
      </c>
      <c r="M9185" s="61" t="str">
        <f aca="false">IF(J9185="PosK",SUMIFS(K:K,J:J,"NegK",H:H,H9185),"")</f>
        <v/>
      </c>
      <c r="N9185" s="61" t="str">
        <f aca="false">IF(J9185="PosK",SUMIFS(K:K,J:J,"eDNA",H:H,H9185),"")</f>
        <v/>
      </c>
      <c r="P9185" s="62"/>
      <c r="T9185" s="63"/>
      <c r="W9185" s="64"/>
    </row>
    <row r="9186" customFormat="false" ht="14.25" hidden="false" customHeight="false" outlineLevel="0" collapsed="false">
      <c r="A9186" s="0" t="s">
        <v>778</v>
      </c>
      <c r="B9186" s="52" t="s">
        <v>779</v>
      </c>
      <c r="C9186" s="52" t="s">
        <v>743</v>
      </c>
      <c r="D9186" s="53" t="n">
        <v>0.1</v>
      </c>
      <c r="E9186" s="53" t="s">
        <v>748</v>
      </c>
      <c r="F9186" s="0" t="s">
        <v>1463</v>
      </c>
      <c r="G9186" s="0" t="str">
        <f aca="false">LEFT(B9186,2)</f>
        <v>05</v>
      </c>
      <c r="H9186" s="0" t="str">
        <f aca="false">I9186&amp;"_"&amp;G9186&amp;"_"&amp;F9186</f>
        <v>Loevfroe_05_20190925_DL2019052_AlleroedGym_koersel1</v>
      </c>
      <c r="I9186" s="61" t="str">
        <f aca="false">MID(RIGHT(B9186,LEN(B9186)-3),1,FIND("_",RIGHT(B9186,LEN(B9186)-3))-1)</f>
        <v>Loevfroe</v>
      </c>
      <c r="J9186" s="61" t="str">
        <f aca="false">TRIM(SUBSTITUTE(RIGHT(B9186,FIND(I9186,B9186)+1),"_",""))</f>
        <v>PosK</v>
      </c>
      <c r="K9186" s="0" t="str">
        <f aca="false">IFERROR(VALUE(SUBSTITUTE(E9186,".",",")),E9186)</f>
        <v>No Ct</v>
      </c>
      <c r="L9186" s="61" t="n">
        <f aca="false">IF(J9186="PosK",SUMIFS(K:K,J:J,"PosK",H:H,H9186),"")</f>
        <v>0</v>
      </c>
      <c r="M9186" s="61" t="n">
        <f aca="false">IF(J9186="PosK",SUMIFS(K:K,J:J,"NegK",H:H,H9186),"")</f>
        <v>30.83</v>
      </c>
      <c r="N9186" s="61" t="n">
        <f aca="false">IF(J9186="PosK",SUMIFS(K:K,J:J,"eDNA",H:H,H9186),"")</f>
        <v>0</v>
      </c>
      <c r="P9186" s="62" t="n">
        <f aca="false">IF(K9188="No Ct",0,K9188)</f>
        <v>0</v>
      </c>
      <c r="Q9186" s="62" t="n">
        <f aca="false">IF(K9189="No Ct",0,K9189)</f>
        <v>0</v>
      </c>
      <c r="R9186" s="0" t="str">
        <f aca="false">IF(AND(L9186&gt;0,M9186=0),"Valid","Invalid")</f>
        <v>Invalid</v>
      </c>
      <c r="S9186" s="0" t="str">
        <f aca="false">IF(OR(P9186&gt;1,Q9186&gt;1),"Present","Absent")</f>
        <v>Absent</v>
      </c>
      <c r="T9186" s="63" t="str">
        <f aca="false">IF(OR(AND(P9186&gt;1,P9186&lt;41),AND(Q9186&gt;1,Q9186&lt;41)),"Ct&lt;41","Ct&gt;41")</f>
        <v>Ct&gt;41</v>
      </c>
      <c r="U9186" s="0" t="str">
        <f aca="false">I9186</f>
        <v>Loevfroe</v>
      </c>
      <c r="V9186" s="0" t="str">
        <f aca="false">MID(F9186,10,9)</f>
        <v>DL2019052</v>
      </c>
      <c r="W9186" s="64" t="str">
        <f aca="false">V9186&amp;"_"&amp;U9186&amp;"_"&amp;R9186&amp;"_"&amp;S9186&amp;"_"&amp;T9186</f>
        <v>DL2019052_Loevfroe_Invalid_Absent_Ct&gt;41</v>
      </c>
    </row>
    <row r="9187" customFormat="false" ht="14.25" hidden="false" customHeight="false" outlineLevel="0" collapsed="false">
      <c r="A9187" s="0" t="s">
        <v>780</v>
      </c>
      <c r="B9187" s="52" t="s">
        <v>781</v>
      </c>
      <c r="C9187" s="52" t="s">
        <v>747</v>
      </c>
      <c r="D9187" s="53" t="n">
        <v>0.1</v>
      </c>
      <c r="E9187" s="53" t="n">
        <v>30.83</v>
      </c>
      <c r="F9187" s="0" t="s">
        <v>1463</v>
      </c>
      <c r="G9187" s="0" t="str">
        <f aca="false">LEFT(B9187,2)</f>
        <v>05</v>
      </c>
      <c r="H9187" s="0" t="str">
        <f aca="false">I9187&amp;"_"&amp;G9187&amp;"_"&amp;F9187</f>
        <v>Loevfroe_05_20190925_DL2019052_AlleroedGym_koersel1</v>
      </c>
      <c r="I9187" s="61" t="str">
        <f aca="false">MID(RIGHT(B9187,LEN(B9187)-3),1,FIND("_",RIGHT(B9187,LEN(B9187)-3))-1)</f>
        <v>Loevfroe</v>
      </c>
      <c r="J9187" s="61" t="str">
        <f aca="false">TRIM(SUBSTITUTE(RIGHT(B9187,FIND(I9187,B9187)+1),"_",""))</f>
        <v>NegK</v>
      </c>
      <c r="K9187" s="0" t="n">
        <f aca="false">IFERROR(VALUE(SUBSTITUTE(E9187,".",",")),E9187)</f>
        <v>30.83</v>
      </c>
      <c r="L9187" s="61" t="str">
        <f aca="false">IF(J9187="PosK",SUMIFS(K:K,J:J,"PosK",H:H,H9187),"")</f>
        <v/>
      </c>
      <c r="M9187" s="61" t="str">
        <f aca="false">IF(J9187="PosK",SUMIFS(K:K,J:J,"NegK",H:H,H9187),"")</f>
        <v/>
      </c>
      <c r="N9187" s="61" t="str">
        <f aca="false">IF(J9187="PosK",SUMIFS(K:K,J:J,"eDNA",H:H,H9187),"")</f>
        <v/>
      </c>
    </row>
    <row r="9188" customFormat="false" ht="14.25" hidden="false" customHeight="false" outlineLevel="0" collapsed="false">
      <c r="A9188" s="0" t="s">
        <v>782</v>
      </c>
      <c r="B9188" s="52" t="s">
        <v>783</v>
      </c>
      <c r="C9188" s="52" t="s">
        <v>751</v>
      </c>
      <c r="D9188" s="53" t="n">
        <v>0.1</v>
      </c>
      <c r="E9188" s="53" t="s">
        <v>748</v>
      </c>
      <c r="F9188" s="0" t="s">
        <v>1463</v>
      </c>
      <c r="G9188" s="0" t="str">
        <f aca="false">LEFT(B9188,2)</f>
        <v>05</v>
      </c>
      <c r="H9188" s="0" t="str">
        <f aca="false">I9188&amp;"_"&amp;G9188&amp;"_"&amp;F9188</f>
        <v>Loevfroe_05_20190925_DL2019052_AlleroedGym_koersel1</v>
      </c>
      <c r="I9188" s="61" t="str">
        <f aca="false">MID(RIGHT(B9188,LEN(B9188)-3),1,FIND("_",RIGHT(B9188,LEN(B9188)-3))-1)</f>
        <v>Loevfroe</v>
      </c>
      <c r="J9188" s="61" t="str">
        <f aca="false">TRIM(SUBSTITUTE(RIGHT(B9188,FIND(I9188,B9188)+1),"_",""))</f>
        <v>eDNA</v>
      </c>
      <c r="K9188" s="0" t="str">
        <f aca="false">IFERROR(VALUE(SUBSTITUTE(E9188,".",",")),E9188)</f>
        <v>No Ct</v>
      </c>
      <c r="L9188" s="61" t="str">
        <f aca="false">IF(J9188="PosK",SUMIFS(K:K,J:J,"PosK",H:H,H9188),"")</f>
        <v/>
      </c>
      <c r="M9188" s="61" t="str">
        <f aca="false">IF(J9188="PosK",SUMIFS(K:K,J:J,"NegK",H:H,H9188),"")</f>
        <v/>
      </c>
      <c r="N9188" s="61" t="str">
        <f aca="false">IF(J9188="PosK",SUMIFS(K:K,J:J,"eDNA",H:H,H9188),"")</f>
        <v/>
      </c>
      <c r="Q9188" s="62"/>
    </row>
    <row r="9189" customFormat="false" ht="14.25" hidden="false" customHeight="false" outlineLevel="0" collapsed="false">
      <c r="A9189" s="0" t="s">
        <v>784</v>
      </c>
      <c r="B9189" s="52" t="s">
        <v>783</v>
      </c>
      <c r="C9189" s="52" t="s">
        <v>751</v>
      </c>
      <c r="D9189" s="53" t="n">
        <v>0.1</v>
      </c>
      <c r="E9189" s="53" t="s">
        <v>748</v>
      </c>
      <c r="F9189" s="0" t="s">
        <v>1463</v>
      </c>
      <c r="G9189" s="0" t="str">
        <f aca="false">LEFT(B9189,2)</f>
        <v>05</v>
      </c>
      <c r="H9189" s="0" t="str">
        <f aca="false">I9189&amp;"_"&amp;G9189&amp;"_"&amp;F9189</f>
        <v>Loevfroe_05_20190925_DL2019052_AlleroedGym_koersel1</v>
      </c>
      <c r="I9189" s="61" t="str">
        <f aca="false">MID(RIGHT(B9189,LEN(B9189)-3),1,FIND("_",RIGHT(B9189,LEN(B9189)-3))-1)</f>
        <v>Loevfroe</v>
      </c>
      <c r="J9189" s="61" t="str">
        <f aca="false">TRIM(SUBSTITUTE(RIGHT(B9189,FIND(I9189,B9189)+1),"_",""))</f>
        <v>eDNA</v>
      </c>
      <c r="K9189" s="0" t="str">
        <f aca="false">IFERROR(VALUE(SUBSTITUTE(E9189,".",",")),E9189)</f>
        <v>No Ct</v>
      </c>
      <c r="L9189" s="61" t="str">
        <f aca="false">IF(J9189="PosK",SUMIFS(K:K,J:J,"PosK",H:H,H9189),"")</f>
        <v/>
      </c>
      <c r="M9189" s="61" t="str">
        <f aca="false">IF(J9189="PosK",SUMIFS(K:K,J:J,"NegK",H:H,H9189),"")</f>
        <v/>
      </c>
      <c r="N9189" s="61" t="str">
        <f aca="false">IF(J9189="PosK",SUMIFS(K:K,J:J,"eDNA",H:H,H9189),"")</f>
        <v/>
      </c>
      <c r="P9189" s="62"/>
      <c r="T9189" s="63"/>
      <c r="W9189" s="64"/>
    </row>
    <row r="9190" customFormat="false" ht="14.25" hidden="false" customHeight="false" outlineLevel="0" collapsed="false">
      <c r="A9190" s="0" t="s">
        <v>786</v>
      </c>
      <c r="B9190" s="52" t="s">
        <v>787</v>
      </c>
      <c r="C9190" s="52" t="s">
        <v>743</v>
      </c>
      <c r="D9190" s="53" t="n">
        <v>0.1</v>
      </c>
      <c r="E9190" s="53" t="s">
        <v>748</v>
      </c>
      <c r="F9190" s="0" t="s">
        <v>1463</v>
      </c>
      <c r="G9190" s="0" t="str">
        <f aca="false">LEFT(B9190,2)</f>
        <v>06</v>
      </c>
      <c r="H9190" s="0" t="str">
        <f aca="false">I9190&amp;"_"&amp;G9190&amp;"_"&amp;F9190</f>
        <v>Springfroe_06_20190925_DL2019052_AlleroedGym_koersel1</v>
      </c>
      <c r="I9190" s="61" t="str">
        <f aca="false">MID(RIGHT(B9190,LEN(B9190)-3),1,FIND("_",RIGHT(B9190,LEN(B9190)-3))-1)</f>
        <v>Springfroe</v>
      </c>
      <c r="J9190" s="61" t="str">
        <f aca="false">TRIM(SUBSTITUTE(RIGHT(B9190,FIND(I9190,B9190)+1),"_",""))</f>
        <v>PosK</v>
      </c>
      <c r="K9190" s="0" t="str">
        <f aca="false">IFERROR(VALUE(SUBSTITUTE(E9190,".",",")),E9190)</f>
        <v>No Ct</v>
      </c>
      <c r="L9190" s="61" t="n">
        <f aca="false">IF(J9190="PosK",SUMIFS(K:K,J:J,"PosK",H:H,H9190),"")</f>
        <v>0</v>
      </c>
      <c r="M9190" s="61" t="n">
        <f aca="false">IF(J9190="PosK",SUMIFS(K:K,J:J,"NegK",H:H,H9190),"")</f>
        <v>0</v>
      </c>
      <c r="N9190" s="61" t="n">
        <f aca="false">IF(J9190="PosK",SUMIFS(K:K,J:J,"eDNA",H:H,H9190),"")</f>
        <v>0</v>
      </c>
      <c r="P9190" s="62" t="n">
        <f aca="false">IF(K9192="No Ct",0,K9192)</f>
        <v>0</v>
      </c>
      <c r="Q9190" s="62" t="n">
        <f aca="false">IF(K9193="No Ct",0,K9193)</f>
        <v>0</v>
      </c>
      <c r="R9190" s="0" t="str">
        <f aca="false">IF(AND(L9190&gt;0,M9190=0),"Valid","Invalid")</f>
        <v>Invalid</v>
      </c>
      <c r="S9190" s="0" t="str">
        <f aca="false">IF(OR(P9190&gt;1,Q9190&gt;1),"Present","Absent")</f>
        <v>Absent</v>
      </c>
      <c r="T9190" s="63" t="str">
        <f aca="false">IF(OR(AND(P9190&gt;1,P9190&lt;41),AND(Q9190&gt;1,Q9190&lt;41)),"Ct&lt;41","Ct&gt;41")</f>
        <v>Ct&gt;41</v>
      </c>
      <c r="U9190" s="0" t="str">
        <f aca="false">I9190</f>
        <v>Springfroe</v>
      </c>
      <c r="V9190" s="0" t="str">
        <f aca="false">MID(F9190,10,9)</f>
        <v>DL2019052</v>
      </c>
      <c r="W9190" s="64" t="str">
        <f aca="false">V9190&amp;"_"&amp;U9190&amp;"_"&amp;R9190&amp;"_"&amp;S9190&amp;"_"&amp;T9190</f>
        <v>DL2019052_Springfroe_Invalid_Absent_Ct&gt;41</v>
      </c>
    </row>
    <row r="9191" customFormat="false" ht="14.25" hidden="false" customHeight="false" outlineLevel="0" collapsed="false">
      <c r="A9191" s="0" t="s">
        <v>788</v>
      </c>
      <c r="B9191" s="52" t="s">
        <v>789</v>
      </c>
      <c r="C9191" s="52" t="s">
        <v>747</v>
      </c>
      <c r="D9191" s="53" t="n">
        <v>0.1</v>
      </c>
      <c r="E9191" s="53" t="s">
        <v>748</v>
      </c>
      <c r="F9191" s="0" t="s">
        <v>1463</v>
      </c>
      <c r="G9191" s="0" t="str">
        <f aca="false">LEFT(B9191,2)</f>
        <v>06</v>
      </c>
      <c r="H9191" s="0" t="str">
        <f aca="false">I9191&amp;"_"&amp;G9191&amp;"_"&amp;F9191</f>
        <v>Springfroe_06_20190925_DL2019052_AlleroedGym_koersel1</v>
      </c>
      <c r="I9191" s="61" t="str">
        <f aca="false">MID(RIGHT(B9191,LEN(B9191)-3),1,FIND("_",RIGHT(B9191,LEN(B9191)-3))-1)</f>
        <v>Springfroe</v>
      </c>
      <c r="J9191" s="61" t="str">
        <f aca="false">TRIM(SUBSTITUTE(RIGHT(B9191,FIND(I9191,B9191)+1),"_",""))</f>
        <v>NegK</v>
      </c>
      <c r="K9191" s="0" t="str">
        <f aca="false">IFERROR(VALUE(SUBSTITUTE(E9191,".",",")),E9191)</f>
        <v>No Ct</v>
      </c>
      <c r="L9191" s="61" t="str">
        <f aca="false">IF(J9191="PosK",SUMIFS(K:K,J:J,"PosK",H:H,H9191),"")</f>
        <v/>
      </c>
      <c r="M9191" s="61" t="str">
        <f aca="false">IF(J9191="PosK",SUMIFS(K:K,J:J,"NegK",H:H,H9191),"")</f>
        <v/>
      </c>
      <c r="N9191" s="61" t="str">
        <f aca="false">IF(J9191="PosK",SUMIFS(K:K,J:J,"eDNA",H:H,H9191),"")</f>
        <v/>
      </c>
    </row>
    <row r="9192" customFormat="false" ht="14.25" hidden="false" customHeight="false" outlineLevel="0" collapsed="false">
      <c r="A9192" s="0" t="s">
        <v>790</v>
      </c>
      <c r="B9192" s="52" t="s">
        <v>791</v>
      </c>
      <c r="C9192" s="52" t="s">
        <v>751</v>
      </c>
      <c r="D9192" s="53" t="n">
        <v>0.1</v>
      </c>
      <c r="E9192" s="53" t="s">
        <v>748</v>
      </c>
      <c r="F9192" s="0" t="s">
        <v>1463</v>
      </c>
      <c r="G9192" s="0" t="str">
        <f aca="false">LEFT(B9192,2)</f>
        <v>06</v>
      </c>
      <c r="H9192" s="0" t="str">
        <f aca="false">I9192&amp;"_"&amp;G9192&amp;"_"&amp;F9192</f>
        <v>Springfroe_06_20190925_DL2019052_AlleroedGym_koersel1</v>
      </c>
      <c r="I9192" s="61" t="str">
        <f aca="false">MID(RIGHT(B9192,LEN(B9192)-3),1,FIND("_",RIGHT(B9192,LEN(B9192)-3))-1)</f>
        <v>Springfroe</v>
      </c>
      <c r="J9192" s="61" t="str">
        <f aca="false">TRIM(SUBSTITUTE(RIGHT(B9192,FIND(I9192,B9192)+1),"_",""))</f>
        <v>eDNA</v>
      </c>
      <c r="K9192" s="0" t="str">
        <f aca="false">IFERROR(VALUE(SUBSTITUTE(E9192,".",",")),E9192)</f>
        <v>No Ct</v>
      </c>
      <c r="L9192" s="61" t="str">
        <f aca="false">IF(J9192="PosK",SUMIFS(K:K,J:J,"PosK",H:H,H9192),"")</f>
        <v/>
      </c>
      <c r="M9192" s="61" t="str">
        <f aca="false">IF(J9192="PosK",SUMIFS(K:K,J:J,"NegK",H:H,H9192),"")</f>
        <v/>
      </c>
      <c r="N9192" s="61" t="str">
        <f aca="false">IF(J9192="PosK",SUMIFS(K:K,J:J,"eDNA",H:H,H9192),"")</f>
        <v/>
      </c>
      <c r="Q9192" s="62"/>
    </row>
    <row r="9193" customFormat="false" ht="14.25" hidden="false" customHeight="false" outlineLevel="0" collapsed="false">
      <c r="A9193" s="0" t="s">
        <v>792</v>
      </c>
      <c r="B9193" s="52" t="s">
        <v>791</v>
      </c>
      <c r="C9193" s="52" t="s">
        <v>751</v>
      </c>
      <c r="D9193" s="53" t="n">
        <v>0.1</v>
      </c>
      <c r="E9193" s="53" t="s">
        <v>748</v>
      </c>
      <c r="F9193" s="0" t="s">
        <v>1463</v>
      </c>
      <c r="G9193" s="0" t="str">
        <f aca="false">LEFT(B9193,2)</f>
        <v>06</v>
      </c>
      <c r="H9193" s="0" t="str">
        <f aca="false">I9193&amp;"_"&amp;G9193&amp;"_"&amp;F9193</f>
        <v>Springfroe_06_20190925_DL2019052_AlleroedGym_koersel1</v>
      </c>
      <c r="I9193" s="61" t="str">
        <f aca="false">MID(RIGHT(B9193,LEN(B9193)-3),1,FIND("_",RIGHT(B9193,LEN(B9193)-3))-1)</f>
        <v>Springfroe</v>
      </c>
      <c r="J9193" s="61" t="str">
        <f aca="false">TRIM(SUBSTITUTE(RIGHT(B9193,FIND(I9193,B9193)+1),"_",""))</f>
        <v>eDNA</v>
      </c>
      <c r="K9193" s="0" t="str">
        <f aca="false">IFERROR(VALUE(SUBSTITUTE(E9193,".",",")),E9193)</f>
        <v>No Ct</v>
      </c>
      <c r="L9193" s="61" t="str">
        <f aca="false">IF(J9193="PosK",SUMIFS(K:K,J:J,"PosK",H:H,H9193),"")</f>
        <v/>
      </c>
      <c r="M9193" s="61" t="str">
        <f aca="false">IF(J9193="PosK",SUMIFS(K:K,J:J,"NegK",H:H,H9193),"")</f>
        <v/>
      </c>
      <c r="N9193" s="61" t="str">
        <f aca="false">IF(J9193="PosK",SUMIFS(K:K,J:J,"eDNA",H:H,H9193),"")</f>
        <v/>
      </c>
      <c r="P9193" s="62"/>
      <c r="T9193" s="63"/>
      <c r="W9193" s="64"/>
    </row>
    <row r="9194" customFormat="false" ht="14.25" hidden="false" customHeight="false" outlineLevel="0" collapsed="false">
      <c r="A9194" s="0" t="s">
        <v>796</v>
      </c>
      <c r="B9194" s="52" t="s">
        <v>961</v>
      </c>
      <c r="C9194" s="52" t="s">
        <v>743</v>
      </c>
      <c r="D9194" s="53" t="n">
        <v>0.1</v>
      </c>
      <c r="E9194" s="53" t="n">
        <v>30.53</v>
      </c>
      <c r="F9194" s="0" t="s">
        <v>1463</v>
      </c>
      <c r="G9194" s="0" t="str">
        <f aca="false">LEFT(B9194,2)</f>
        <v>07</v>
      </c>
      <c r="H9194" s="0" t="str">
        <f aca="false">I9194&amp;"_"&amp;G9194&amp;"_"&amp;F9194</f>
        <v>Springfroe_07_20190925_DL2019052_AlleroedGym_koersel1</v>
      </c>
      <c r="I9194" s="61" t="str">
        <f aca="false">MID(RIGHT(B9194,LEN(B9194)-3),1,FIND("_",RIGHT(B9194,LEN(B9194)-3))-1)</f>
        <v>Springfroe</v>
      </c>
      <c r="J9194" s="61" t="str">
        <f aca="false">TRIM(SUBSTITUTE(RIGHT(B9194,FIND(I9194,B9194)+1),"_",""))</f>
        <v>NegK</v>
      </c>
      <c r="K9194" s="0" t="n">
        <f aca="false">IFERROR(VALUE(SUBSTITUTE(E9194,".",",")),E9194)</f>
        <v>30.53</v>
      </c>
      <c r="L9194" s="61" t="str">
        <f aca="false">IF(J9194="PosK",SUMIFS(K:K,J:J,"PosK",H:H,H9194),"")</f>
        <v/>
      </c>
      <c r="M9194" s="61" t="str">
        <f aca="false">IF(J9194="PosK",SUMIFS(K:K,J:J,"NegK",H:H,H9194),"")</f>
        <v/>
      </c>
      <c r="N9194" s="61" t="str">
        <f aca="false">IF(J9194="PosK",SUMIFS(K:K,J:J,"eDNA",H:H,H9194),"")</f>
        <v/>
      </c>
      <c r="P9194" s="62" t="n">
        <f aca="false">IF(K9196="No Ct",0,K9196)</f>
        <v>0</v>
      </c>
      <c r="Q9194" s="62" t="n">
        <f aca="false">IF(K9197="No Ct",0,K9197)</f>
        <v>0</v>
      </c>
      <c r="R9194" s="0" t="str">
        <f aca="false">IF(AND(L9194&gt;0,M9194=0),"Valid","Invalid")</f>
        <v>Invalid</v>
      </c>
      <c r="S9194" s="0" t="str">
        <f aca="false">IF(OR(P9194&gt;1,Q9194&gt;1),"Present","Absent")</f>
        <v>Absent</v>
      </c>
      <c r="T9194" s="63" t="str">
        <f aca="false">IF(OR(AND(P9194&gt;1,P9194&lt;41),AND(Q9194&gt;1,Q9194&lt;41)),"Ct&lt;41","Ct&gt;41")</f>
        <v>Ct&gt;41</v>
      </c>
      <c r="U9194" s="0" t="str">
        <f aca="false">I9194</f>
        <v>Springfroe</v>
      </c>
      <c r="V9194" s="0" t="str">
        <f aca="false">MID(F9194,10,9)</f>
        <v>DL2019052</v>
      </c>
      <c r="W9194" s="64" t="str">
        <f aca="false">V9194&amp;"_"&amp;U9194&amp;"_"&amp;R9194&amp;"_"&amp;S9194&amp;"_"&amp;T9194</f>
        <v>DL2019052_Springfroe_Invalid_Absent_Ct&gt;41</v>
      </c>
    </row>
    <row r="9195" customFormat="false" ht="14.25" hidden="false" customHeight="false" outlineLevel="0" collapsed="false">
      <c r="A9195" s="0" t="s">
        <v>794</v>
      </c>
      <c r="B9195" s="52" t="s">
        <v>960</v>
      </c>
      <c r="C9195" s="52" t="s">
        <v>747</v>
      </c>
      <c r="D9195" s="53" t="n">
        <v>0.1</v>
      </c>
      <c r="E9195" s="53" t="s">
        <v>748</v>
      </c>
      <c r="F9195" s="0" t="s">
        <v>1463</v>
      </c>
      <c r="G9195" s="0" t="str">
        <f aca="false">LEFT(B9195,2)</f>
        <v>07</v>
      </c>
      <c r="H9195" s="0" t="str">
        <f aca="false">I9195&amp;"_"&amp;G9195&amp;"_"&amp;F9195</f>
        <v>Springfroe_07_20190925_DL2019052_AlleroedGym_koersel1</v>
      </c>
      <c r="I9195" s="61" t="str">
        <f aca="false">MID(RIGHT(B9195,LEN(B9195)-3),1,FIND("_",RIGHT(B9195,LEN(B9195)-3))-1)</f>
        <v>Springfroe</v>
      </c>
      <c r="J9195" s="61" t="str">
        <f aca="false">TRIM(SUBSTITUTE(RIGHT(B9195,FIND(I9195,B9195)+1),"_",""))</f>
        <v>PosK</v>
      </c>
      <c r="K9195" s="0" t="str">
        <f aca="false">IFERROR(VALUE(SUBSTITUTE(E9195,".",",")),E9195)</f>
        <v>No Ct</v>
      </c>
      <c r="L9195" s="61" t="n">
        <f aca="false">IF(J9195="PosK",SUMIFS(K:K,J:J,"PosK",H:H,H9195),"")</f>
        <v>0</v>
      </c>
      <c r="M9195" s="61" t="n">
        <f aca="false">IF(J9195="PosK",SUMIFS(K:K,J:J,"NegK",H:H,H9195),"")</f>
        <v>30.53</v>
      </c>
      <c r="N9195" s="61" t="n">
        <f aca="false">IF(J9195="PosK",SUMIFS(K:K,J:J,"eDNA",H:H,H9195),"")</f>
        <v>0</v>
      </c>
    </row>
    <row r="9196" customFormat="false" ht="14.25" hidden="false" customHeight="false" outlineLevel="0" collapsed="false">
      <c r="A9196" s="0" t="s">
        <v>798</v>
      </c>
      <c r="B9196" s="52" t="s">
        <v>962</v>
      </c>
      <c r="C9196" s="52" t="s">
        <v>751</v>
      </c>
      <c r="D9196" s="53" t="n">
        <v>0.1</v>
      </c>
      <c r="E9196" s="53" t="s">
        <v>748</v>
      </c>
      <c r="F9196" s="0" t="s">
        <v>1463</v>
      </c>
      <c r="G9196" s="0" t="str">
        <f aca="false">LEFT(B9196,2)</f>
        <v>07</v>
      </c>
      <c r="H9196" s="0" t="str">
        <f aca="false">I9196&amp;"_"&amp;G9196&amp;"_"&amp;F9196</f>
        <v>Springfroe_07_20190925_DL2019052_AlleroedGym_koersel1</v>
      </c>
      <c r="I9196" s="61" t="str">
        <f aca="false">MID(RIGHT(B9196,LEN(B9196)-3),1,FIND("_",RIGHT(B9196,LEN(B9196)-3))-1)</f>
        <v>Springfroe</v>
      </c>
      <c r="J9196" s="61" t="str">
        <f aca="false">TRIM(SUBSTITUTE(RIGHT(B9196,FIND(I9196,B9196)+1),"_",""))</f>
        <v>eDNA</v>
      </c>
      <c r="K9196" s="0" t="str">
        <f aca="false">IFERROR(VALUE(SUBSTITUTE(E9196,".",",")),E9196)</f>
        <v>No Ct</v>
      </c>
      <c r="L9196" s="61" t="str">
        <f aca="false">IF(J9196="PosK",SUMIFS(K:K,J:J,"PosK",H:H,H9196),"")</f>
        <v/>
      </c>
      <c r="M9196" s="61" t="str">
        <f aca="false">IF(J9196="PosK",SUMIFS(K:K,J:J,"NegK",H:H,H9196),"")</f>
        <v/>
      </c>
      <c r="N9196" s="61" t="str">
        <f aca="false">IF(J9196="PosK",SUMIFS(K:K,J:J,"eDNA",H:H,H9196),"")</f>
        <v/>
      </c>
      <c r="Q9196" s="62"/>
    </row>
    <row r="9197" customFormat="false" ht="14.25" hidden="false" customHeight="false" outlineLevel="0" collapsed="false">
      <c r="A9197" s="0" t="s">
        <v>800</v>
      </c>
      <c r="B9197" s="52" t="s">
        <v>962</v>
      </c>
      <c r="C9197" s="52" t="s">
        <v>751</v>
      </c>
      <c r="D9197" s="53" t="n">
        <v>0.1</v>
      </c>
      <c r="E9197" s="53" t="s">
        <v>748</v>
      </c>
      <c r="F9197" s="0" t="s">
        <v>1463</v>
      </c>
      <c r="G9197" s="0" t="str">
        <f aca="false">LEFT(B9197,2)</f>
        <v>07</v>
      </c>
      <c r="H9197" s="0" t="str">
        <f aca="false">I9197&amp;"_"&amp;G9197&amp;"_"&amp;F9197</f>
        <v>Springfroe_07_20190925_DL2019052_AlleroedGym_koersel1</v>
      </c>
      <c r="I9197" s="61" t="str">
        <f aca="false">MID(RIGHT(B9197,LEN(B9197)-3),1,FIND("_",RIGHT(B9197,LEN(B9197)-3))-1)</f>
        <v>Springfroe</v>
      </c>
      <c r="J9197" s="61" t="str">
        <f aca="false">TRIM(SUBSTITUTE(RIGHT(B9197,FIND(I9197,B9197)+1),"_",""))</f>
        <v>eDNA</v>
      </c>
      <c r="K9197" s="0" t="str">
        <f aca="false">IFERROR(VALUE(SUBSTITUTE(E9197,".",",")),E9197)</f>
        <v>No Ct</v>
      </c>
      <c r="L9197" s="61" t="str">
        <f aca="false">IF(J9197="PosK",SUMIFS(K:K,J:J,"PosK",H:H,H9197),"")</f>
        <v/>
      </c>
      <c r="M9197" s="61" t="str">
        <f aca="false">IF(J9197="PosK",SUMIFS(K:K,J:J,"NegK",H:H,H9197),"")</f>
        <v/>
      </c>
      <c r="N9197" s="61" t="str">
        <f aca="false">IF(J9197="PosK",SUMIFS(K:K,J:J,"eDNA",H:H,H9197),"")</f>
        <v/>
      </c>
      <c r="P9197" s="62"/>
      <c r="T9197" s="63"/>
      <c r="W9197" s="64"/>
    </row>
    <row r="9198" customFormat="false" ht="14.25" hidden="false" customHeight="false" outlineLevel="0" collapsed="false">
      <c r="A9198" s="0" t="s">
        <v>802</v>
      </c>
      <c r="B9198" s="52" t="s">
        <v>964</v>
      </c>
      <c r="C9198" s="52" t="s">
        <v>743</v>
      </c>
      <c r="D9198" s="53" t="n">
        <v>0.1</v>
      </c>
      <c r="E9198" s="53" t="n">
        <v>26.09</v>
      </c>
      <c r="F9198" s="0" t="s">
        <v>1463</v>
      </c>
      <c r="G9198" s="0" t="str">
        <f aca="false">LEFT(B9198,2)</f>
        <v>08</v>
      </c>
      <c r="H9198" s="0" t="str">
        <f aca="false">I9198&amp;"_"&amp;G9198&amp;"_"&amp;F9198</f>
        <v>Klokkefroe_08_20190925_DL2019052_AlleroedGym_koersel1</v>
      </c>
      <c r="I9198" s="61" t="str">
        <f aca="false">MID(RIGHT(B9198,LEN(B9198)-3),1,FIND("_",RIGHT(B9198,LEN(B9198)-3))-1)</f>
        <v>Klokkefroe</v>
      </c>
      <c r="J9198" s="61" t="str">
        <f aca="false">TRIM(SUBSTITUTE(RIGHT(B9198,FIND(I9198,B9198)+1),"_",""))</f>
        <v>PosK</v>
      </c>
      <c r="K9198" s="0" t="n">
        <f aca="false">IFERROR(VALUE(SUBSTITUTE(E9198,".",",")),E9198)</f>
        <v>26.09</v>
      </c>
      <c r="L9198" s="61" t="n">
        <f aca="false">IF(J9198="PosK",SUMIFS(K:K,J:J,"PosK",H:H,H9198),"")</f>
        <v>26.09</v>
      </c>
      <c r="M9198" s="61" t="n">
        <f aca="false">IF(J9198="PosK",SUMIFS(K:K,J:J,"NegK",H:H,H9198),"")</f>
        <v>0</v>
      </c>
      <c r="N9198" s="61" t="n">
        <f aca="false">IF(J9198="PosK",SUMIFS(K:K,J:J,"eDNA",H:H,H9198),"")</f>
        <v>0</v>
      </c>
      <c r="P9198" s="62" t="n">
        <f aca="false">IF(K9200="No Ct",0,K9200)</f>
        <v>0</v>
      </c>
      <c r="Q9198" s="62" t="n">
        <f aca="false">IF(K9201="No Ct",0,K9201)</f>
        <v>0</v>
      </c>
      <c r="R9198" s="0" t="str">
        <f aca="false">IF(AND(L9198&gt;0,M9198=0),"Valid","Invalid")</f>
        <v>Valid</v>
      </c>
      <c r="S9198" s="0" t="str">
        <f aca="false">IF(OR(P9198&gt;1,Q9198&gt;1),"Present","Absent")</f>
        <v>Absent</v>
      </c>
      <c r="T9198" s="63" t="str">
        <f aca="false">IF(OR(AND(P9198&gt;1,P9198&lt;41),AND(Q9198&gt;1,Q9198&lt;41)),"Ct&lt;41","Ct&gt;41")</f>
        <v>Ct&gt;41</v>
      </c>
      <c r="U9198" s="0" t="str">
        <f aca="false">I9198</f>
        <v>Klokkefroe</v>
      </c>
      <c r="V9198" s="0" t="str">
        <f aca="false">MID(F9198,10,9)</f>
        <v>DL2019052</v>
      </c>
      <c r="W9198" s="64" t="str">
        <f aca="false">V9198&amp;"_"&amp;U9198&amp;"_"&amp;R9198&amp;"_"&amp;S9198&amp;"_"&amp;T9198</f>
        <v>DL2019052_Klokkefroe_Valid_Absent_Ct&gt;41</v>
      </c>
    </row>
    <row r="9199" customFormat="false" ht="14.25" hidden="false" customHeight="false" outlineLevel="0" collapsed="false">
      <c r="A9199" s="0" t="s">
        <v>804</v>
      </c>
      <c r="B9199" s="52" t="s">
        <v>965</v>
      </c>
      <c r="C9199" s="52" t="s">
        <v>747</v>
      </c>
      <c r="D9199" s="53" t="n">
        <v>0.1</v>
      </c>
      <c r="E9199" s="53" t="s">
        <v>748</v>
      </c>
      <c r="F9199" s="0" t="s">
        <v>1463</v>
      </c>
      <c r="G9199" s="0" t="str">
        <f aca="false">LEFT(B9199,2)</f>
        <v>08</v>
      </c>
      <c r="H9199" s="0" t="str">
        <f aca="false">I9199&amp;"_"&amp;G9199&amp;"_"&amp;F9199</f>
        <v>Klokkefroe_08_20190925_DL2019052_AlleroedGym_koersel1</v>
      </c>
      <c r="I9199" s="61" t="str">
        <f aca="false">MID(RIGHT(B9199,LEN(B9199)-3),1,FIND("_",RIGHT(B9199,LEN(B9199)-3))-1)</f>
        <v>Klokkefroe</v>
      </c>
      <c r="J9199" s="61" t="str">
        <f aca="false">TRIM(SUBSTITUTE(RIGHT(B9199,FIND(I9199,B9199)+1),"_",""))</f>
        <v>NegK</v>
      </c>
      <c r="K9199" s="0" t="str">
        <f aca="false">IFERROR(VALUE(SUBSTITUTE(E9199,".",",")),E9199)</f>
        <v>No Ct</v>
      </c>
      <c r="L9199" s="61" t="str">
        <f aca="false">IF(J9199="PosK",SUMIFS(K:K,J:J,"PosK",H:H,H9199),"")</f>
        <v/>
      </c>
      <c r="M9199" s="61" t="str">
        <f aca="false">IF(J9199="PosK",SUMIFS(K:K,J:J,"NegK",H:H,H9199),"")</f>
        <v/>
      </c>
      <c r="N9199" s="61" t="str">
        <f aca="false">IF(J9199="PosK",SUMIFS(K:K,J:J,"eDNA",H:H,H9199),"")</f>
        <v/>
      </c>
    </row>
    <row r="9200" customFormat="false" ht="14.25" hidden="false" customHeight="false" outlineLevel="0" collapsed="false">
      <c r="A9200" s="0" t="s">
        <v>806</v>
      </c>
      <c r="B9200" s="52" t="s">
        <v>966</v>
      </c>
      <c r="C9200" s="52" t="s">
        <v>751</v>
      </c>
      <c r="D9200" s="53" t="n">
        <v>0.1</v>
      </c>
      <c r="E9200" s="53" t="s">
        <v>748</v>
      </c>
      <c r="F9200" s="0" t="s">
        <v>1463</v>
      </c>
      <c r="G9200" s="0" t="str">
        <f aca="false">LEFT(B9200,2)</f>
        <v>08</v>
      </c>
      <c r="H9200" s="0" t="str">
        <f aca="false">I9200&amp;"_"&amp;G9200&amp;"_"&amp;F9200</f>
        <v>Klokkefroe_08_20190925_DL2019052_AlleroedGym_koersel1</v>
      </c>
      <c r="I9200" s="61" t="str">
        <f aca="false">MID(RIGHT(B9200,LEN(B9200)-3),1,FIND("_",RIGHT(B9200,LEN(B9200)-3))-1)</f>
        <v>Klokkefroe</v>
      </c>
      <c r="J9200" s="61" t="str">
        <f aca="false">TRIM(SUBSTITUTE(RIGHT(B9200,FIND(I9200,B9200)+1),"_",""))</f>
        <v>eDNA</v>
      </c>
      <c r="K9200" s="0" t="str">
        <f aca="false">IFERROR(VALUE(SUBSTITUTE(E9200,".",",")),E9200)</f>
        <v>No Ct</v>
      </c>
      <c r="L9200" s="61" t="str">
        <f aca="false">IF(J9200="PosK",SUMIFS(K:K,J:J,"PosK",H:H,H9200),"")</f>
        <v/>
      </c>
      <c r="M9200" s="61" t="str">
        <f aca="false">IF(J9200="PosK",SUMIFS(K:K,J:J,"NegK",H:H,H9200),"")</f>
        <v/>
      </c>
      <c r="N9200" s="61" t="str">
        <f aca="false">IF(J9200="PosK",SUMIFS(K:K,J:J,"eDNA",H:H,H9200),"")</f>
        <v/>
      </c>
      <c r="Q9200" s="62"/>
    </row>
    <row r="9201" customFormat="false" ht="14.25" hidden="false" customHeight="false" outlineLevel="0" collapsed="false">
      <c r="A9201" s="0" t="s">
        <v>808</v>
      </c>
      <c r="B9201" s="52" t="s">
        <v>966</v>
      </c>
      <c r="C9201" s="52" t="s">
        <v>751</v>
      </c>
      <c r="D9201" s="53" t="n">
        <v>0.1</v>
      </c>
      <c r="E9201" s="53" t="s">
        <v>748</v>
      </c>
      <c r="F9201" s="0" t="s">
        <v>1463</v>
      </c>
      <c r="G9201" s="0" t="str">
        <f aca="false">LEFT(B9201,2)</f>
        <v>08</v>
      </c>
      <c r="H9201" s="0" t="str">
        <f aca="false">I9201&amp;"_"&amp;G9201&amp;"_"&amp;F9201</f>
        <v>Klokkefroe_08_20190925_DL2019052_AlleroedGym_koersel1</v>
      </c>
      <c r="I9201" s="61" t="str">
        <f aca="false">MID(RIGHT(B9201,LEN(B9201)-3),1,FIND("_",RIGHT(B9201,LEN(B9201)-3))-1)</f>
        <v>Klokkefroe</v>
      </c>
      <c r="J9201" s="61" t="str">
        <f aca="false">TRIM(SUBSTITUTE(RIGHT(B9201,FIND(I9201,B9201)+1),"_",""))</f>
        <v>eDNA</v>
      </c>
      <c r="K9201" s="0" t="str">
        <f aca="false">IFERROR(VALUE(SUBSTITUTE(E9201,".",",")),E9201)</f>
        <v>No Ct</v>
      </c>
      <c r="L9201" s="61" t="str">
        <f aca="false">IF(J9201="PosK",SUMIFS(K:K,J:J,"PosK",H:H,H9201),"")</f>
        <v/>
      </c>
      <c r="M9201" s="61" t="str">
        <f aca="false">IF(J9201="PosK",SUMIFS(K:K,J:J,"NegK",H:H,H9201),"")</f>
        <v/>
      </c>
      <c r="N9201" s="61" t="str">
        <f aca="false">IF(J9201="PosK",SUMIFS(K:K,J:J,"eDNA",H:H,H9201),"")</f>
        <v/>
      </c>
      <c r="P9201" s="62"/>
      <c r="T9201" s="63"/>
      <c r="W9201" s="64"/>
    </row>
    <row r="9202" customFormat="false" ht="14.25" hidden="false" customHeight="false" outlineLevel="0" collapsed="false">
      <c r="A9202" s="0" t="s">
        <v>810</v>
      </c>
      <c r="B9202" s="52" t="s">
        <v>968</v>
      </c>
      <c r="C9202" s="52" t="s">
        <v>743</v>
      </c>
      <c r="D9202" s="53" t="n">
        <v>0.1</v>
      </c>
      <c r="E9202" s="53" t="s">
        <v>748</v>
      </c>
      <c r="F9202" s="0" t="s">
        <v>1463</v>
      </c>
      <c r="G9202" s="0" t="str">
        <f aca="false">LEFT(B9202,2)</f>
        <v>09</v>
      </c>
      <c r="H9202" s="0" t="str">
        <f aca="false">I9202&amp;"_"&amp;G9202&amp;"_"&amp;F9202</f>
        <v>Skrubtudse_09_20190925_DL2019052_AlleroedGym_koersel1</v>
      </c>
      <c r="I9202" s="61" t="str">
        <f aca="false">MID(RIGHT(B9202,LEN(B9202)-3),1,FIND("_",RIGHT(B9202,LEN(B9202)-3))-1)</f>
        <v>Skrubtudse</v>
      </c>
      <c r="J9202" s="61" t="str">
        <f aca="false">TRIM(SUBSTITUTE(RIGHT(B9202,FIND(I9202,B9202)+1),"_",""))</f>
        <v>PosK</v>
      </c>
      <c r="K9202" s="0" t="str">
        <f aca="false">IFERROR(VALUE(SUBSTITUTE(E9202,".",",")),E9202)</f>
        <v>No Ct</v>
      </c>
      <c r="L9202" s="61" t="n">
        <f aca="false">IF(J9202="PosK",SUMIFS(K:K,J:J,"PosK",H:H,H9202),"")</f>
        <v>0</v>
      </c>
      <c r="M9202" s="61" t="n">
        <f aca="false">IF(J9202="PosK",SUMIFS(K:K,J:J,"NegK",H:H,H9202),"")</f>
        <v>0</v>
      </c>
      <c r="N9202" s="61" t="n">
        <f aca="false">IF(J9202="PosK",SUMIFS(K:K,J:J,"eDNA",H:H,H9202),"")</f>
        <v>0</v>
      </c>
      <c r="P9202" s="62" t="n">
        <f aca="false">IF(K9204="No Ct",0,K9204)</f>
        <v>0</v>
      </c>
      <c r="Q9202" s="62" t="n">
        <f aca="false">IF(K9205="No Ct",0,K9205)</f>
        <v>0</v>
      </c>
      <c r="R9202" s="0" t="str">
        <f aca="false">IF(AND(L9202&gt;0,M9202=0),"Valid","Invalid")</f>
        <v>Invalid</v>
      </c>
      <c r="S9202" s="0" t="str">
        <f aca="false">IF(OR(P9202&gt;1,Q9202&gt;1),"Present","Absent")</f>
        <v>Absent</v>
      </c>
      <c r="T9202" s="63" t="str">
        <f aca="false">IF(OR(AND(P9202&gt;1,P9202&lt;41),AND(Q9202&gt;1,Q9202&lt;41)),"Ct&lt;41","Ct&gt;41")</f>
        <v>Ct&gt;41</v>
      </c>
      <c r="U9202" s="0" t="str">
        <f aca="false">I9202</f>
        <v>Skrubtudse</v>
      </c>
      <c r="V9202" s="0" t="str">
        <f aca="false">MID(F9202,10,9)</f>
        <v>DL2019052</v>
      </c>
      <c r="W9202" s="64" t="str">
        <f aca="false">V9202&amp;"_"&amp;U9202&amp;"_"&amp;R9202&amp;"_"&amp;S9202&amp;"_"&amp;T9202</f>
        <v>DL2019052_Skrubtudse_Invalid_Absent_Ct&gt;41</v>
      </c>
    </row>
    <row r="9203" customFormat="false" ht="14.25" hidden="false" customHeight="false" outlineLevel="0" collapsed="false">
      <c r="A9203" s="0" t="s">
        <v>812</v>
      </c>
      <c r="B9203" s="52" t="s">
        <v>969</v>
      </c>
      <c r="C9203" s="52" t="s">
        <v>747</v>
      </c>
      <c r="D9203" s="53" t="n">
        <v>0.1</v>
      </c>
      <c r="E9203" s="53" t="s">
        <v>748</v>
      </c>
      <c r="F9203" s="0" t="s">
        <v>1463</v>
      </c>
      <c r="G9203" s="0" t="str">
        <f aca="false">LEFT(B9203,2)</f>
        <v>09</v>
      </c>
      <c r="H9203" s="0" t="str">
        <f aca="false">I9203&amp;"_"&amp;G9203&amp;"_"&amp;F9203</f>
        <v>Skrubtudse_09_20190925_DL2019052_AlleroedGym_koersel1</v>
      </c>
      <c r="I9203" s="61" t="str">
        <f aca="false">MID(RIGHT(B9203,LEN(B9203)-3),1,FIND("_",RIGHT(B9203,LEN(B9203)-3))-1)</f>
        <v>Skrubtudse</v>
      </c>
      <c r="J9203" s="61" t="str">
        <f aca="false">TRIM(SUBSTITUTE(RIGHT(B9203,FIND(I9203,B9203)+1),"_",""))</f>
        <v>NegK</v>
      </c>
      <c r="K9203" s="0" t="str">
        <f aca="false">IFERROR(VALUE(SUBSTITUTE(E9203,".",",")),E9203)</f>
        <v>No Ct</v>
      </c>
      <c r="L9203" s="61" t="str">
        <f aca="false">IF(J9203="PosK",SUMIFS(K:K,J:J,"PosK",H:H,H9203),"")</f>
        <v/>
      </c>
      <c r="M9203" s="61" t="str">
        <f aca="false">IF(J9203="PosK",SUMIFS(K:K,J:J,"NegK",H:H,H9203),"")</f>
        <v/>
      </c>
      <c r="N9203" s="61" t="str">
        <f aca="false">IF(J9203="PosK",SUMIFS(K:K,J:J,"eDNA",H:H,H9203),"")</f>
        <v/>
      </c>
    </row>
    <row r="9204" customFormat="false" ht="14.25" hidden="false" customHeight="false" outlineLevel="0" collapsed="false">
      <c r="A9204" s="0" t="s">
        <v>814</v>
      </c>
      <c r="B9204" s="52" t="s">
        <v>970</v>
      </c>
      <c r="C9204" s="52" t="s">
        <v>751</v>
      </c>
      <c r="D9204" s="53" t="n">
        <v>0.1</v>
      </c>
      <c r="E9204" s="53" t="s">
        <v>748</v>
      </c>
      <c r="F9204" s="0" t="s">
        <v>1463</v>
      </c>
      <c r="G9204" s="0" t="str">
        <f aca="false">LEFT(B9204,2)</f>
        <v>09</v>
      </c>
      <c r="H9204" s="0" t="str">
        <f aca="false">I9204&amp;"_"&amp;G9204&amp;"_"&amp;F9204</f>
        <v>Skrubtudse_09_20190925_DL2019052_AlleroedGym_koersel1</v>
      </c>
      <c r="I9204" s="61" t="str">
        <f aca="false">MID(RIGHT(B9204,LEN(B9204)-3),1,FIND("_",RIGHT(B9204,LEN(B9204)-3))-1)</f>
        <v>Skrubtudse</v>
      </c>
      <c r="J9204" s="61" t="str">
        <f aca="false">TRIM(SUBSTITUTE(RIGHT(B9204,FIND(I9204,B9204)+1),"_",""))</f>
        <v>eDNA</v>
      </c>
      <c r="K9204" s="0" t="str">
        <f aca="false">IFERROR(VALUE(SUBSTITUTE(E9204,".",",")),E9204)</f>
        <v>No Ct</v>
      </c>
      <c r="L9204" s="61" t="str">
        <f aca="false">IF(J9204="PosK",SUMIFS(K:K,J:J,"PosK",H:H,H9204),"")</f>
        <v/>
      </c>
      <c r="M9204" s="61" t="str">
        <f aca="false">IF(J9204="PosK",SUMIFS(K:K,J:J,"NegK",H:H,H9204),"")</f>
        <v/>
      </c>
      <c r="N9204" s="61" t="str">
        <f aca="false">IF(J9204="PosK",SUMIFS(K:K,J:J,"eDNA",H:H,H9204),"")</f>
        <v/>
      </c>
      <c r="Q9204" s="62"/>
    </row>
    <row r="9205" customFormat="false" ht="14.25" hidden="false" customHeight="false" outlineLevel="0" collapsed="false">
      <c r="A9205" s="0" t="s">
        <v>816</v>
      </c>
      <c r="B9205" s="52" t="s">
        <v>970</v>
      </c>
      <c r="C9205" s="52" t="s">
        <v>751</v>
      </c>
      <c r="D9205" s="53" t="n">
        <v>0.1</v>
      </c>
      <c r="E9205" s="53" t="s">
        <v>748</v>
      </c>
      <c r="F9205" s="0" t="s">
        <v>1463</v>
      </c>
      <c r="G9205" s="0" t="str">
        <f aca="false">LEFT(B9205,2)</f>
        <v>09</v>
      </c>
      <c r="H9205" s="0" t="str">
        <f aca="false">I9205&amp;"_"&amp;G9205&amp;"_"&amp;F9205</f>
        <v>Skrubtudse_09_20190925_DL2019052_AlleroedGym_koersel1</v>
      </c>
      <c r="I9205" s="61" t="str">
        <f aca="false">MID(RIGHT(B9205,LEN(B9205)-3),1,FIND("_",RIGHT(B9205,LEN(B9205)-3))-1)</f>
        <v>Skrubtudse</v>
      </c>
      <c r="J9205" s="61" t="str">
        <f aca="false">TRIM(SUBSTITUTE(RIGHT(B9205,FIND(I9205,B9205)+1),"_",""))</f>
        <v>eDNA</v>
      </c>
      <c r="K9205" s="0" t="str">
        <f aca="false">IFERROR(VALUE(SUBSTITUTE(E9205,".",",")),E9205)</f>
        <v>No Ct</v>
      </c>
      <c r="L9205" s="61" t="str">
        <f aca="false">IF(J9205="PosK",SUMIFS(K:K,J:J,"PosK",H:H,H9205),"")</f>
        <v/>
      </c>
      <c r="M9205" s="61" t="str">
        <f aca="false">IF(J9205="PosK",SUMIFS(K:K,J:J,"NegK",H:H,H9205),"")</f>
        <v/>
      </c>
      <c r="N9205" s="61" t="str">
        <f aca="false">IF(J9205="PosK",SUMIFS(K:K,J:J,"eDNA",H:H,H9205),"")</f>
        <v/>
      </c>
      <c r="P9205" s="62"/>
      <c r="T9205" s="63"/>
      <c r="W9205" s="64"/>
    </row>
    <row r="9206" customFormat="false" ht="14.25" hidden="false" customHeight="false" outlineLevel="0" collapsed="false">
      <c r="A9206" s="0" t="s">
        <v>818</v>
      </c>
      <c r="B9206" s="52" t="s">
        <v>972</v>
      </c>
      <c r="C9206" s="52" t="s">
        <v>743</v>
      </c>
      <c r="D9206" s="53" t="n">
        <v>0.1</v>
      </c>
      <c r="E9206" s="53" t="n">
        <v>23.52</v>
      </c>
      <c r="F9206" s="0" t="s">
        <v>1463</v>
      </c>
      <c r="G9206" s="0" t="str">
        <f aca="false">LEFT(B9206,2)</f>
        <v>10</v>
      </c>
      <c r="H9206" s="0" t="str">
        <f aca="false">I9206&amp;"_"&amp;G9206&amp;"_"&amp;F9206</f>
        <v>Skrubtudse_10_20190925_DL2019052_AlleroedGym_koersel1</v>
      </c>
      <c r="I9206" s="61" t="str">
        <f aca="false">MID(RIGHT(B9206,LEN(B9206)-3),1,FIND("_",RIGHT(B9206,LEN(B9206)-3))-1)</f>
        <v>Skrubtudse</v>
      </c>
      <c r="J9206" s="61" t="str">
        <f aca="false">TRIM(SUBSTITUTE(RIGHT(B9206,FIND(I9206,B9206)+1),"_",""))</f>
        <v>PosK</v>
      </c>
      <c r="K9206" s="0" t="n">
        <f aca="false">IFERROR(VALUE(SUBSTITUTE(E9206,".",",")),E9206)</f>
        <v>23.52</v>
      </c>
      <c r="L9206" s="61" t="n">
        <f aca="false">IF(J9206="PosK",SUMIFS(K:K,J:J,"PosK",H:H,H9206),"")</f>
        <v>23.52</v>
      </c>
      <c r="M9206" s="61" t="n">
        <f aca="false">IF(J9206="PosK",SUMIFS(K:K,J:J,"NegK",H:H,H9206),"")</f>
        <v>0</v>
      </c>
      <c r="N9206" s="61" t="n">
        <f aca="false">IF(J9206="PosK",SUMIFS(K:K,J:J,"eDNA",H:H,H9206),"")</f>
        <v>73.91</v>
      </c>
      <c r="P9206" s="62" t="n">
        <f aca="false">IF(K9208="No Ct",0,K9208)</f>
        <v>37.06</v>
      </c>
      <c r="Q9206" s="62" t="n">
        <f aca="false">IF(K9209="No Ct",0,K9209)</f>
        <v>36.85</v>
      </c>
      <c r="R9206" s="0" t="str">
        <f aca="false">IF(AND(L9206&gt;0,M9206=0),"Valid","Invalid")</f>
        <v>Valid</v>
      </c>
      <c r="S9206" s="0" t="str">
        <f aca="false">IF(OR(P9206&gt;1,Q9206&gt;1),"Present","Absent")</f>
        <v>Present</v>
      </c>
      <c r="T9206" s="63" t="str">
        <f aca="false">IF(OR(AND(P9206&gt;1,P9206&lt;41),AND(Q9206&gt;1,Q9206&lt;41)),"Ct&lt;41","Ct&gt;41")</f>
        <v>Ct&lt;41</v>
      </c>
      <c r="U9206" s="0" t="str">
        <f aca="false">I9206</f>
        <v>Skrubtudse</v>
      </c>
      <c r="V9206" s="0" t="str">
        <f aca="false">MID(F9206,10,9)</f>
        <v>DL2019052</v>
      </c>
      <c r="W9206" s="64" t="str">
        <f aca="false">V9206&amp;"_"&amp;U9206&amp;"_"&amp;R9206&amp;"_"&amp;S9206&amp;"_"&amp;T9206</f>
        <v>DL2019052_Skrubtudse_Valid_Present_Ct&lt;41</v>
      </c>
    </row>
    <row r="9207" customFormat="false" ht="14.25" hidden="false" customHeight="false" outlineLevel="0" collapsed="false">
      <c r="A9207" s="0" t="s">
        <v>820</v>
      </c>
      <c r="B9207" s="52" t="s">
        <v>973</v>
      </c>
      <c r="C9207" s="52" t="s">
        <v>747</v>
      </c>
      <c r="D9207" s="53" t="n">
        <v>0.1</v>
      </c>
      <c r="E9207" s="53" t="s">
        <v>748</v>
      </c>
      <c r="F9207" s="0" t="s">
        <v>1463</v>
      </c>
      <c r="G9207" s="0" t="str">
        <f aca="false">LEFT(B9207,2)</f>
        <v>10</v>
      </c>
      <c r="H9207" s="0" t="str">
        <f aca="false">I9207&amp;"_"&amp;G9207&amp;"_"&amp;F9207</f>
        <v>Skrubtudse_10_20190925_DL2019052_AlleroedGym_koersel1</v>
      </c>
      <c r="I9207" s="61" t="str">
        <f aca="false">MID(RIGHT(B9207,LEN(B9207)-3),1,FIND("_",RIGHT(B9207,LEN(B9207)-3))-1)</f>
        <v>Skrubtudse</v>
      </c>
      <c r="J9207" s="61" t="str">
        <f aca="false">TRIM(SUBSTITUTE(RIGHT(B9207,FIND(I9207,B9207)+1),"_",""))</f>
        <v>NegK</v>
      </c>
      <c r="K9207" s="0" t="str">
        <f aca="false">IFERROR(VALUE(SUBSTITUTE(E9207,".",",")),E9207)</f>
        <v>No Ct</v>
      </c>
      <c r="L9207" s="61" t="str">
        <f aca="false">IF(J9207="PosK",SUMIFS(K:K,J:J,"PosK",H:H,H9207),"")</f>
        <v/>
      </c>
      <c r="M9207" s="61" t="str">
        <f aca="false">IF(J9207="PosK",SUMIFS(K:K,J:J,"NegK",H:H,H9207),"")</f>
        <v/>
      </c>
      <c r="N9207" s="61" t="str">
        <f aca="false">IF(J9207="PosK",SUMIFS(K:K,J:J,"eDNA",H:H,H9207),"")</f>
        <v/>
      </c>
    </row>
    <row r="9208" customFormat="false" ht="14.25" hidden="false" customHeight="false" outlineLevel="0" collapsed="false">
      <c r="A9208" s="0" t="s">
        <v>822</v>
      </c>
      <c r="B9208" s="52" t="s">
        <v>974</v>
      </c>
      <c r="C9208" s="52" t="s">
        <v>751</v>
      </c>
      <c r="D9208" s="53" t="n">
        <v>0.1</v>
      </c>
      <c r="E9208" s="53" t="n">
        <v>37.06</v>
      </c>
      <c r="F9208" s="0" t="s">
        <v>1463</v>
      </c>
      <c r="G9208" s="0" t="str">
        <f aca="false">LEFT(B9208,2)</f>
        <v>10</v>
      </c>
      <c r="H9208" s="0" t="str">
        <f aca="false">I9208&amp;"_"&amp;G9208&amp;"_"&amp;F9208</f>
        <v>Skrubtudse_10_20190925_DL2019052_AlleroedGym_koersel1</v>
      </c>
      <c r="I9208" s="61" t="str">
        <f aca="false">MID(RIGHT(B9208,LEN(B9208)-3),1,FIND("_",RIGHT(B9208,LEN(B9208)-3))-1)</f>
        <v>Skrubtudse</v>
      </c>
      <c r="J9208" s="61" t="str">
        <f aca="false">TRIM(SUBSTITUTE(RIGHT(B9208,FIND(I9208,B9208)+1),"_",""))</f>
        <v>eDNA</v>
      </c>
      <c r="K9208" s="0" t="n">
        <f aca="false">IFERROR(VALUE(SUBSTITUTE(E9208,".",",")),E9208)</f>
        <v>37.06</v>
      </c>
      <c r="L9208" s="61" t="str">
        <f aca="false">IF(J9208="PosK",SUMIFS(K:K,J:J,"PosK",H:H,H9208),"")</f>
        <v/>
      </c>
      <c r="M9208" s="61" t="str">
        <f aca="false">IF(J9208="PosK",SUMIFS(K:K,J:J,"NegK",H:H,H9208),"")</f>
        <v/>
      </c>
      <c r="N9208" s="61" t="str">
        <f aca="false">IF(J9208="PosK",SUMIFS(K:K,J:J,"eDNA",H:H,H9208),"")</f>
        <v/>
      </c>
      <c r="Q9208" s="62"/>
    </row>
    <row r="9209" customFormat="false" ht="14.25" hidden="false" customHeight="false" outlineLevel="0" collapsed="false">
      <c r="A9209" s="0" t="s">
        <v>824</v>
      </c>
      <c r="B9209" s="52" t="s">
        <v>974</v>
      </c>
      <c r="C9209" s="52" t="s">
        <v>751</v>
      </c>
      <c r="D9209" s="53" t="n">
        <v>0.1</v>
      </c>
      <c r="E9209" s="53" t="n">
        <v>36.85</v>
      </c>
      <c r="F9209" s="0" t="s">
        <v>1463</v>
      </c>
      <c r="G9209" s="0" t="str">
        <f aca="false">LEFT(B9209,2)</f>
        <v>10</v>
      </c>
      <c r="H9209" s="0" t="str">
        <f aca="false">I9209&amp;"_"&amp;G9209&amp;"_"&amp;F9209</f>
        <v>Skrubtudse_10_20190925_DL2019052_AlleroedGym_koersel1</v>
      </c>
      <c r="I9209" s="61" t="str">
        <f aca="false">MID(RIGHT(B9209,LEN(B9209)-3),1,FIND("_",RIGHT(B9209,LEN(B9209)-3))-1)</f>
        <v>Skrubtudse</v>
      </c>
      <c r="J9209" s="61" t="str">
        <f aca="false">TRIM(SUBSTITUTE(RIGHT(B9209,FIND(I9209,B9209)+1),"_",""))</f>
        <v>eDNA</v>
      </c>
      <c r="K9209" s="0" t="n">
        <f aca="false">IFERROR(VALUE(SUBSTITUTE(E9209,".",",")),E9209)</f>
        <v>36.85</v>
      </c>
      <c r="L9209" s="61" t="str">
        <f aca="false">IF(J9209="PosK",SUMIFS(K:K,J:J,"PosK",H:H,H9209),"")</f>
        <v/>
      </c>
      <c r="M9209" s="61" t="str">
        <f aca="false">IF(J9209="PosK",SUMIFS(K:K,J:J,"NegK",H:H,H9209),"")</f>
        <v/>
      </c>
      <c r="N9209" s="61" t="str">
        <f aca="false">IF(J9209="PosK",SUMIFS(K:K,J:J,"eDNA",H:H,H9209),"")</f>
        <v/>
      </c>
      <c r="P9209" s="62"/>
      <c r="T9209" s="63"/>
      <c r="W9209" s="64"/>
    </row>
    <row r="9210" customFormat="false" ht="14.25" hidden="false" customHeight="false" outlineLevel="0" collapsed="false">
      <c r="A9210" s="0" t="s">
        <v>826</v>
      </c>
      <c r="B9210" s="52" t="s">
        <v>976</v>
      </c>
      <c r="C9210" s="52" t="s">
        <v>743</v>
      </c>
      <c r="D9210" s="53" t="n">
        <v>0.1</v>
      </c>
      <c r="E9210" s="53" t="n">
        <v>28.78</v>
      </c>
      <c r="F9210" s="0" t="s">
        <v>1463</v>
      </c>
      <c r="G9210" s="0" t="str">
        <f aca="false">LEFT(B9210,2)</f>
        <v>11</v>
      </c>
      <c r="H9210" s="0" t="str">
        <f aca="false">I9210&amp;"_"&amp;G9210&amp;"_"&amp;F9210</f>
        <v>Bjergsalamander_11_20190925_DL2019052_AlleroedGym_koersel1</v>
      </c>
      <c r="I9210" s="61" t="str">
        <f aca="false">MID(RIGHT(B9210,LEN(B9210)-3),1,FIND("_",RIGHT(B9210,LEN(B9210)-3))-1)</f>
        <v>Bjergsalamander</v>
      </c>
      <c r="J9210" s="61" t="str">
        <f aca="false">TRIM(SUBSTITUTE(RIGHT(B9210,FIND(I9210,B9210)+1),"_",""))</f>
        <v>PosK</v>
      </c>
      <c r="K9210" s="0" t="n">
        <f aca="false">IFERROR(VALUE(SUBSTITUTE(E9210,".",",")),E9210)</f>
        <v>28.78</v>
      </c>
      <c r="L9210" s="61" t="n">
        <f aca="false">IF(J9210="PosK",SUMIFS(K:K,J:J,"PosK",H:H,H9210),"")</f>
        <v>28.78</v>
      </c>
      <c r="M9210" s="61" t="n">
        <f aca="false">IF(J9210="PosK",SUMIFS(K:K,J:J,"NegK",H:H,H9210),"")</f>
        <v>0</v>
      </c>
      <c r="N9210" s="61" t="n">
        <f aca="false">IF(J9210="PosK",SUMIFS(K:K,J:J,"eDNA",H:H,H9210),"")</f>
        <v>0</v>
      </c>
      <c r="P9210" s="62" t="n">
        <f aca="false">IF(K9212="No Ct",0,K9212)</f>
        <v>0</v>
      </c>
      <c r="Q9210" s="62" t="n">
        <f aca="false">IF(K9213="No Ct",0,K9213)</f>
        <v>0</v>
      </c>
      <c r="R9210" s="0" t="str">
        <f aca="false">IF(AND(L9210&gt;0,M9210=0),"Valid","Invalid")</f>
        <v>Valid</v>
      </c>
      <c r="S9210" s="0" t="str">
        <f aca="false">IF(OR(P9210&gt;1,Q9210&gt;1),"Present","Absent")</f>
        <v>Absent</v>
      </c>
      <c r="T9210" s="63" t="str">
        <f aca="false">IF(OR(AND(P9210&gt;1,P9210&lt;41),AND(Q9210&gt;1,Q9210&lt;41)),"Ct&lt;41","Ct&gt;41")</f>
        <v>Ct&gt;41</v>
      </c>
      <c r="U9210" s="0" t="str">
        <f aca="false">I9210</f>
        <v>Bjergsalamander</v>
      </c>
      <c r="V9210" s="0" t="str">
        <f aca="false">MID(F9210,10,9)</f>
        <v>DL2019052</v>
      </c>
      <c r="W9210" s="64" t="str">
        <f aca="false">V9210&amp;"_"&amp;U9210&amp;"_"&amp;R9210&amp;"_"&amp;S9210&amp;"_"&amp;T9210</f>
        <v>DL2019052_Bjergsalamander_Valid_Absent_Ct&gt;41</v>
      </c>
    </row>
    <row r="9211" customFormat="false" ht="14.25" hidden="false" customHeight="false" outlineLevel="0" collapsed="false">
      <c r="A9211" s="0" t="s">
        <v>828</v>
      </c>
      <c r="B9211" s="52" t="s">
        <v>977</v>
      </c>
      <c r="C9211" s="52" t="s">
        <v>747</v>
      </c>
      <c r="D9211" s="53" t="n">
        <v>0.1</v>
      </c>
      <c r="E9211" s="53" t="s">
        <v>748</v>
      </c>
      <c r="F9211" s="0" t="s">
        <v>1463</v>
      </c>
      <c r="G9211" s="0" t="str">
        <f aca="false">LEFT(B9211,2)</f>
        <v>11</v>
      </c>
      <c r="H9211" s="0" t="str">
        <f aca="false">I9211&amp;"_"&amp;G9211&amp;"_"&amp;F9211</f>
        <v>Bjergsalamander_11_20190925_DL2019052_AlleroedGym_koersel1</v>
      </c>
      <c r="I9211" s="61" t="str">
        <f aca="false">MID(RIGHT(B9211,LEN(B9211)-3),1,FIND("_",RIGHT(B9211,LEN(B9211)-3))-1)</f>
        <v>Bjergsalamander</v>
      </c>
      <c r="J9211" s="61" t="str">
        <f aca="false">TRIM(SUBSTITUTE(RIGHT(B9211,FIND(I9211,B9211)+1),"_",""))</f>
        <v>NegK</v>
      </c>
      <c r="K9211" s="0" t="str">
        <f aca="false">IFERROR(VALUE(SUBSTITUTE(E9211,".",",")),E9211)</f>
        <v>No Ct</v>
      </c>
      <c r="L9211" s="61" t="str">
        <f aca="false">IF(J9211="PosK",SUMIFS(K:K,J:J,"PosK",H:H,H9211),"")</f>
        <v/>
      </c>
      <c r="M9211" s="61" t="str">
        <f aca="false">IF(J9211="PosK",SUMIFS(K:K,J:J,"NegK",H:H,H9211),"")</f>
        <v/>
      </c>
      <c r="N9211" s="61" t="str">
        <f aca="false">IF(J9211="PosK",SUMIFS(K:K,J:J,"eDNA",H:H,H9211),"")</f>
        <v/>
      </c>
    </row>
    <row r="9212" customFormat="false" ht="14.25" hidden="false" customHeight="false" outlineLevel="0" collapsed="false">
      <c r="A9212" s="0" t="s">
        <v>830</v>
      </c>
      <c r="B9212" s="52" t="s">
        <v>978</v>
      </c>
      <c r="C9212" s="52" t="s">
        <v>751</v>
      </c>
      <c r="D9212" s="53" t="n">
        <v>0.1</v>
      </c>
      <c r="E9212" s="53" t="s">
        <v>748</v>
      </c>
      <c r="F9212" s="0" t="s">
        <v>1463</v>
      </c>
      <c r="G9212" s="0" t="str">
        <f aca="false">LEFT(B9212,2)</f>
        <v>11</v>
      </c>
      <c r="H9212" s="0" t="str">
        <f aca="false">I9212&amp;"_"&amp;G9212&amp;"_"&amp;F9212</f>
        <v>Bjergsalamander_11_20190925_DL2019052_AlleroedGym_koersel1</v>
      </c>
      <c r="I9212" s="61" t="str">
        <f aca="false">MID(RIGHT(B9212,LEN(B9212)-3),1,FIND("_",RIGHT(B9212,LEN(B9212)-3))-1)</f>
        <v>Bjergsalamander</v>
      </c>
      <c r="J9212" s="61" t="str">
        <f aca="false">TRIM(SUBSTITUTE(RIGHT(B9212,FIND(I9212,B9212)+1),"_",""))</f>
        <v>eDNA</v>
      </c>
      <c r="K9212" s="0" t="str">
        <f aca="false">IFERROR(VALUE(SUBSTITUTE(E9212,".",",")),E9212)</f>
        <v>No Ct</v>
      </c>
      <c r="L9212" s="61" t="str">
        <f aca="false">IF(J9212="PosK",SUMIFS(K:K,J:J,"PosK",H:H,H9212),"")</f>
        <v/>
      </c>
      <c r="M9212" s="61" t="str">
        <f aca="false">IF(J9212="PosK",SUMIFS(K:K,J:J,"NegK",H:H,H9212),"")</f>
        <v/>
      </c>
      <c r="N9212" s="61" t="str">
        <f aca="false">IF(J9212="PosK",SUMIFS(K:K,J:J,"eDNA",H:H,H9212),"")</f>
        <v/>
      </c>
      <c r="Q9212" s="62"/>
    </row>
    <row r="9213" customFormat="false" ht="14.25" hidden="false" customHeight="false" outlineLevel="0" collapsed="false">
      <c r="A9213" s="0" t="s">
        <v>832</v>
      </c>
      <c r="B9213" s="52" t="s">
        <v>978</v>
      </c>
      <c r="C9213" s="52" t="s">
        <v>751</v>
      </c>
      <c r="D9213" s="53" t="n">
        <v>0.1</v>
      </c>
      <c r="E9213" s="53" t="s">
        <v>748</v>
      </c>
      <c r="F9213" s="0" t="s">
        <v>1463</v>
      </c>
      <c r="G9213" s="0" t="str">
        <f aca="false">LEFT(B9213,2)</f>
        <v>11</v>
      </c>
      <c r="H9213" s="0" t="str">
        <f aca="false">I9213&amp;"_"&amp;G9213&amp;"_"&amp;F9213</f>
        <v>Bjergsalamander_11_20190925_DL2019052_AlleroedGym_koersel1</v>
      </c>
      <c r="I9213" s="61" t="str">
        <f aca="false">MID(RIGHT(B9213,LEN(B9213)-3),1,FIND("_",RIGHT(B9213,LEN(B9213)-3))-1)</f>
        <v>Bjergsalamander</v>
      </c>
      <c r="J9213" s="61" t="str">
        <f aca="false">TRIM(SUBSTITUTE(RIGHT(B9213,FIND(I9213,B9213)+1),"_",""))</f>
        <v>eDNA</v>
      </c>
      <c r="K9213" s="0" t="str">
        <f aca="false">IFERROR(VALUE(SUBSTITUTE(E9213,".",",")),E9213)</f>
        <v>No Ct</v>
      </c>
      <c r="L9213" s="61" t="str">
        <f aca="false">IF(J9213="PosK",SUMIFS(K:K,J:J,"PosK",H:H,H9213),"")</f>
        <v/>
      </c>
      <c r="M9213" s="61" t="str">
        <f aca="false">IF(J9213="PosK",SUMIFS(K:K,J:J,"NegK",H:H,H9213),"")</f>
        <v/>
      </c>
      <c r="N9213" s="61" t="str">
        <f aca="false">IF(J9213="PosK",SUMIFS(K:K,J:J,"eDNA",H:H,H9213),"")</f>
        <v/>
      </c>
      <c r="P9213" s="62"/>
      <c r="T9213" s="63"/>
      <c r="W9213" s="64"/>
    </row>
    <row r="9214" customFormat="false" ht="14.25" hidden="false" customHeight="false" outlineLevel="0" collapsed="false">
      <c r="A9214" s="0" t="s">
        <v>834</v>
      </c>
      <c r="B9214" s="52" t="s">
        <v>980</v>
      </c>
      <c r="C9214" s="52" t="s">
        <v>743</v>
      </c>
      <c r="D9214" s="53" t="n">
        <v>0.1</v>
      </c>
      <c r="E9214" s="53" t="s">
        <v>748</v>
      </c>
      <c r="F9214" s="0" t="s">
        <v>1463</v>
      </c>
      <c r="G9214" s="0" t="str">
        <f aca="false">LEFT(B9214,2)</f>
        <v>12</v>
      </c>
      <c r="H9214" s="0" t="str">
        <f aca="false">I9214&amp;"_"&amp;G9214&amp;"_"&amp;F9214</f>
        <v>Latterfroe_12_20190925_DL2019052_AlleroedGym_koersel1</v>
      </c>
      <c r="I9214" s="61" t="str">
        <f aca="false">MID(RIGHT(B9214,LEN(B9214)-3),1,FIND("_",RIGHT(B9214,LEN(B9214)-3))-1)</f>
        <v>Latterfroe</v>
      </c>
      <c r="J9214" s="61" t="str">
        <f aca="false">TRIM(SUBSTITUTE(RIGHT(B9214,FIND(I9214,B9214)+1),"_",""))</f>
        <v>PosK</v>
      </c>
      <c r="K9214" s="0" t="str">
        <f aca="false">IFERROR(VALUE(SUBSTITUTE(E9214,".",",")),E9214)</f>
        <v>No Ct</v>
      </c>
      <c r="L9214" s="61" t="n">
        <f aca="false">IF(J9214="PosK",SUMIFS(K:K,J:J,"PosK",H:H,H9214),"")</f>
        <v>0</v>
      </c>
      <c r="M9214" s="61" t="n">
        <f aca="false">IF(J9214="PosK",SUMIFS(K:K,J:J,"NegK",H:H,H9214),"")</f>
        <v>0</v>
      </c>
      <c r="N9214" s="61" t="n">
        <f aca="false">IF(J9214="PosK",SUMIFS(K:K,J:J,"eDNA",H:H,H9214),"")</f>
        <v>0</v>
      </c>
      <c r="P9214" s="62" t="n">
        <f aca="false">IF(K9216="No Ct",0,K9216)</f>
        <v>0</v>
      </c>
      <c r="Q9214" s="62" t="n">
        <f aca="false">IF(K9217="No Ct",0,K9217)</f>
        <v>0</v>
      </c>
      <c r="R9214" s="0" t="str">
        <f aca="false">IF(AND(L9214&gt;0,M9214=0),"Valid","Invalid")</f>
        <v>Invalid</v>
      </c>
      <c r="S9214" s="0" t="str">
        <f aca="false">IF(OR(P9214&gt;1,Q9214&gt;1),"Present","Absent")</f>
        <v>Absent</v>
      </c>
      <c r="T9214" s="63" t="str">
        <f aca="false">IF(OR(AND(P9214&gt;1,P9214&lt;41),AND(Q9214&gt;1,Q9214&lt;41)),"Ct&lt;41","Ct&gt;41")</f>
        <v>Ct&gt;41</v>
      </c>
      <c r="U9214" s="0" t="str">
        <f aca="false">I9214</f>
        <v>Latterfroe</v>
      </c>
      <c r="V9214" s="0" t="str">
        <f aca="false">MID(F9214,10,9)</f>
        <v>DL2019052</v>
      </c>
      <c r="W9214" s="64" t="str">
        <f aca="false">V9214&amp;"_"&amp;U9214&amp;"_"&amp;R9214&amp;"_"&amp;S9214&amp;"_"&amp;T9214</f>
        <v>DL2019052_Latterfroe_Invalid_Absent_Ct&gt;41</v>
      </c>
    </row>
    <row r="9215" customFormat="false" ht="14.25" hidden="false" customHeight="false" outlineLevel="0" collapsed="false">
      <c r="A9215" s="0" t="s">
        <v>836</v>
      </c>
      <c r="B9215" s="52" t="s">
        <v>981</v>
      </c>
      <c r="C9215" s="52" t="s">
        <v>747</v>
      </c>
      <c r="D9215" s="53" t="n">
        <v>0.1</v>
      </c>
      <c r="E9215" s="53" t="s">
        <v>748</v>
      </c>
      <c r="F9215" s="0" t="s">
        <v>1463</v>
      </c>
      <c r="G9215" s="0" t="str">
        <f aca="false">LEFT(B9215,2)</f>
        <v>12</v>
      </c>
      <c r="H9215" s="0" t="str">
        <f aca="false">I9215&amp;"_"&amp;G9215&amp;"_"&amp;F9215</f>
        <v>Latterfroe_12_20190925_DL2019052_AlleroedGym_koersel1</v>
      </c>
      <c r="I9215" s="61" t="str">
        <f aca="false">MID(RIGHT(B9215,LEN(B9215)-3),1,FIND("_",RIGHT(B9215,LEN(B9215)-3))-1)</f>
        <v>Latterfroe</v>
      </c>
      <c r="J9215" s="61" t="str">
        <f aca="false">TRIM(SUBSTITUTE(RIGHT(B9215,FIND(I9215,B9215)+1),"_",""))</f>
        <v>NegK</v>
      </c>
      <c r="K9215" s="0" t="str">
        <f aca="false">IFERROR(VALUE(SUBSTITUTE(E9215,".",",")),E9215)</f>
        <v>No Ct</v>
      </c>
      <c r="L9215" s="61" t="str">
        <f aca="false">IF(J9215="PosK",SUMIFS(K:K,J:J,"PosK",H:H,H9215),"")</f>
        <v/>
      </c>
      <c r="M9215" s="61" t="str">
        <f aca="false">IF(J9215="PosK",SUMIFS(K:K,J:J,"NegK",H:H,H9215),"")</f>
        <v/>
      </c>
      <c r="N9215" s="61" t="str">
        <f aca="false">IF(J9215="PosK",SUMIFS(K:K,J:J,"eDNA",H:H,H9215),"")</f>
        <v/>
      </c>
    </row>
    <row r="9216" customFormat="false" ht="14.25" hidden="false" customHeight="false" outlineLevel="0" collapsed="false">
      <c r="A9216" s="0" t="s">
        <v>838</v>
      </c>
      <c r="B9216" s="52" t="s">
        <v>982</v>
      </c>
      <c r="C9216" s="52" t="s">
        <v>751</v>
      </c>
      <c r="D9216" s="53" t="n">
        <v>0.1</v>
      </c>
      <c r="E9216" s="53" t="s">
        <v>748</v>
      </c>
      <c r="F9216" s="0" t="s">
        <v>1463</v>
      </c>
      <c r="G9216" s="0" t="str">
        <f aca="false">LEFT(B9216,2)</f>
        <v>12</v>
      </c>
      <c r="H9216" s="0" t="str">
        <f aca="false">I9216&amp;"_"&amp;G9216&amp;"_"&amp;F9216</f>
        <v>Latterfroe_12_20190925_DL2019052_AlleroedGym_koersel1</v>
      </c>
      <c r="I9216" s="61" t="str">
        <f aca="false">MID(RIGHT(B9216,LEN(B9216)-3),1,FIND("_",RIGHT(B9216,LEN(B9216)-3))-1)</f>
        <v>Latterfroe</v>
      </c>
      <c r="J9216" s="61" t="str">
        <f aca="false">TRIM(SUBSTITUTE(RIGHT(B9216,FIND(I9216,B9216)+1),"_",""))</f>
        <v>eDNA</v>
      </c>
      <c r="K9216" s="0" t="str">
        <f aca="false">IFERROR(VALUE(SUBSTITUTE(E9216,".",",")),E9216)</f>
        <v>No Ct</v>
      </c>
      <c r="L9216" s="61" t="str">
        <f aca="false">IF(J9216="PosK",SUMIFS(K:K,J:J,"PosK",H:H,H9216),"")</f>
        <v/>
      </c>
      <c r="M9216" s="61" t="str">
        <f aca="false">IF(J9216="PosK",SUMIFS(K:K,J:J,"NegK",H:H,H9216),"")</f>
        <v/>
      </c>
      <c r="N9216" s="61" t="str">
        <f aca="false">IF(J9216="PosK",SUMIFS(K:K,J:J,"eDNA",H:H,H9216),"")</f>
        <v/>
      </c>
      <c r="Q9216" s="62"/>
    </row>
    <row r="9217" customFormat="false" ht="14.25" hidden="false" customHeight="false" outlineLevel="0" collapsed="false">
      <c r="A9217" s="0" t="s">
        <v>840</v>
      </c>
      <c r="B9217" s="52" t="s">
        <v>982</v>
      </c>
      <c r="C9217" s="52" t="s">
        <v>751</v>
      </c>
      <c r="D9217" s="53" t="n">
        <v>0.1</v>
      </c>
      <c r="E9217" s="53" t="s">
        <v>748</v>
      </c>
      <c r="F9217" s="0" t="s">
        <v>1463</v>
      </c>
      <c r="G9217" s="0" t="str">
        <f aca="false">LEFT(B9217,2)</f>
        <v>12</v>
      </c>
      <c r="H9217" s="0" t="str">
        <f aca="false">I9217&amp;"_"&amp;G9217&amp;"_"&amp;F9217</f>
        <v>Latterfroe_12_20190925_DL2019052_AlleroedGym_koersel1</v>
      </c>
      <c r="I9217" s="61" t="str">
        <f aca="false">MID(RIGHT(B9217,LEN(B9217)-3),1,FIND("_",RIGHT(B9217,LEN(B9217)-3))-1)</f>
        <v>Latterfroe</v>
      </c>
      <c r="J9217" s="61" t="str">
        <f aca="false">TRIM(SUBSTITUTE(RIGHT(B9217,FIND(I9217,B9217)+1),"_",""))</f>
        <v>eDNA</v>
      </c>
      <c r="K9217" s="0" t="str">
        <f aca="false">IFERROR(VALUE(SUBSTITUTE(E9217,".",",")),E9217)</f>
        <v>No Ct</v>
      </c>
      <c r="L9217" s="61" t="str">
        <f aca="false">IF(J9217="PosK",SUMIFS(K:K,J:J,"PosK",H:H,H9217),"")</f>
        <v/>
      </c>
      <c r="M9217" s="61" t="str">
        <f aca="false">IF(J9217="PosK",SUMIFS(K:K,J:J,"NegK",H:H,H9217),"")</f>
        <v/>
      </c>
      <c r="N9217" s="61" t="str">
        <f aca="false">IF(J9217="PosK",SUMIFS(K:K,J:J,"eDNA",H:H,H9217),"")</f>
        <v/>
      </c>
      <c r="P9217" s="62"/>
      <c r="T9217" s="63"/>
      <c r="W9217" s="64"/>
    </row>
    <row r="9218" customFormat="false" ht="14.25" hidden="false" customHeight="false" outlineLevel="0" collapsed="false">
      <c r="A9218" s="0" t="s">
        <v>842</v>
      </c>
      <c r="B9218" s="52" t="s">
        <v>984</v>
      </c>
      <c r="C9218" s="52" t="s">
        <v>743</v>
      </c>
      <c r="D9218" s="53" t="n">
        <v>0.1</v>
      </c>
      <c r="E9218" s="53" t="s">
        <v>748</v>
      </c>
      <c r="F9218" s="0" t="s">
        <v>1463</v>
      </c>
      <c r="G9218" s="0" t="str">
        <f aca="false">LEFT(B9218,2)</f>
        <v>13</v>
      </c>
      <c r="H9218" s="0" t="str">
        <f aca="false">I9218&amp;"_"&amp;G9218&amp;"_"&amp;F9218</f>
        <v>Spidssnudetfroe_13_20190925_DL2019052_AlleroedGym_koersel1</v>
      </c>
      <c r="I9218" s="61" t="str">
        <f aca="false">MID(RIGHT(B9218,LEN(B9218)-3),1,FIND("_",RIGHT(B9218,LEN(B9218)-3))-1)</f>
        <v>Spidssnudetfroe</v>
      </c>
      <c r="J9218" s="61" t="str">
        <f aca="false">TRIM(SUBSTITUTE(RIGHT(B9218,FIND(I9218,B9218)+1),"_",""))</f>
        <v>PosK</v>
      </c>
      <c r="K9218" s="0" t="str">
        <f aca="false">IFERROR(VALUE(SUBSTITUTE(E9218,".",",")),E9218)</f>
        <v>No Ct</v>
      </c>
      <c r="L9218" s="61" t="n">
        <f aca="false">IF(J9218="PosK",SUMIFS(K:K,J:J,"PosK",H:H,H9218),"")</f>
        <v>0</v>
      </c>
      <c r="M9218" s="61" t="n">
        <f aca="false">IF(J9218="PosK",SUMIFS(K:K,J:J,"NegK",H:H,H9218),"")</f>
        <v>0</v>
      </c>
      <c r="N9218" s="61" t="n">
        <f aca="false">IF(J9218="PosK",SUMIFS(K:K,J:J,"eDNA",H:H,H9218),"")</f>
        <v>0</v>
      </c>
      <c r="P9218" s="62" t="n">
        <f aca="false">IF(K9220="No Ct",0,K9220)</f>
        <v>0</v>
      </c>
      <c r="Q9218" s="62" t="n">
        <f aca="false">IF(K9221="No Ct",0,K9221)</f>
        <v>0</v>
      </c>
      <c r="R9218" s="0" t="str">
        <f aca="false">IF(AND(L9218&gt;0,M9218=0),"Valid","Invalid")</f>
        <v>Invalid</v>
      </c>
      <c r="S9218" s="0" t="str">
        <f aca="false">IF(OR(P9218&gt;1,Q9218&gt;1),"Present","Absent")</f>
        <v>Absent</v>
      </c>
      <c r="T9218" s="63" t="str">
        <f aca="false">IF(OR(AND(P9218&gt;1,P9218&lt;41),AND(Q9218&gt;1,Q9218&lt;41)),"Ct&lt;41","Ct&gt;41")</f>
        <v>Ct&gt;41</v>
      </c>
      <c r="U9218" s="0" t="str">
        <f aca="false">I9218</f>
        <v>Spidssnudetfroe</v>
      </c>
      <c r="V9218" s="0" t="str">
        <f aca="false">MID(F9218,10,9)</f>
        <v>DL2019052</v>
      </c>
      <c r="W9218" s="64" t="str">
        <f aca="false">V9218&amp;"_"&amp;U9218&amp;"_"&amp;R9218&amp;"_"&amp;S9218&amp;"_"&amp;T9218</f>
        <v>DL2019052_Spidssnudetfroe_Invalid_Absent_Ct&gt;41</v>
      </c>
    </row>
    <row r="9219" customFormat="false" ht="14.25" hidden="false" customHeight="false" outlineLevel="0" collapsed="false">
      <c r="A9219" s="0" t="s">
        <v>844</v>
      </c>
      <c r="B9219" s="52" t="s">
        <v>985</v>
      </c>
      <c r="C9219" s="52" t="s">
        <v>747</v>
      </c>
      <c r="D9219" s="53" t="n">
        <v>0.1</v>
      </c>
      <c r="E9219" s="53" t="s">
        <v>748</v>
      </c>
      <c r="F9219" s="0" t="s">
        <v>1463</v>
      </c>
      <c r="G9219" s="0" t="str">
        <f aca="false">LEFT(B9219,2)</f>
        <v>13</v>
      </c>
      <c r="H9219" s="0" t="str">
        <f aca="false">I9219&amp;"_"&amp;G9219&amp;"_"&amp;F9219</f>
        <v>Spidssnudetfroe_13_20190925_DL2019052_AlleroedGym_koersel1</v>
      </c>
      <c r="I9219" s="61" t="str">
        <f aca="false">MID(RIGHT(B9219,LEN(B9219)-3),1,FIND("_",RIGHT(B9219,LEN(B9219)-3))-1)</f>
        <v>Spidssnudetfroe</v>
      </c>
      <c r="J9219" s="61" t="str">
        <f aca="false">TRIM(SUBSTITUTE(RIGHT(B9219,FIND(I9219,B9219)+1),"_",""))</f>
        <v>NegK</v>
      </c>
      <c r="K9219" s="0" t="str">
        <f aca="false">IFERROR(VALUE(SUBSTITUTE(E9219,".",",")),E9219)</f>
        <v>No Ct</v>
      </c>
      <c r="L9219" s="61" t="str">
        <f aca="false">IF(J9219="PosK",SUMIFS(K:K,J:J,"PosK",H:H,H9219),"")</f>
        <v/>
      </c>
      <c r="M9219" s="61" t="str">
        <f aca="false">IF(J9219="PosK",SUMIFS(K:K,J:J,"NegK",H:H,H9219),"")</f>
        <v/>
      </c>
      <c r="N9219" s="61" t="str">
        <f aca="false">IF(J9219="PosK",SUMIFS(K:K,J:J,"eDNA",H:H,H9219),"")</f>
        <v/>
      </c>
    </row>
    <row r="9220" customFormat="false" ht="14.25" hidden="false" customHeight="false" outlineLevel="0" collapsed="false">
      <c r="A9220" s="0" t="s">
        <v>846</v>
      </c>
      <c r="B9220" s="52" t="s">
        <v>986</v>
      </c>
      <c r="C9220" s="52" t="s">
        <v>751</v>
      </c>
      <c r="D9220" s="53" t="n">
        <v>0.1</v>
      </c>
      <c r="E9220" s="53" t="s">
        <v>748</v>
      </c>
      <c r="F9220" s="0" t="s">
        <v>1463</v>
      </c>
      <c r="G9220" s="0" t="str">
        <f aca="false">LEFT(B9220,2)</f>
        <v>13</v>
      </c>
      <c r="H9220" s="0" t="str">
        <f aca="false">I9220&amp;"_"&amp;G9220&amp;"_"&amp;F9220</f>
        <v>Spidssnudetfroe_13_20190925_DL2019052_AlleroedGym_koersel1</v>
      </c>
      <c r="I9220" s="61" t="str">
        <f aca="false">MID(RIGHT(B9220,LEN(B9220)-3),1,FIND("_",RIGHT(B9220,LEN(B9220)-3))-1)</f>
        <v>Spidssnudetfroe</v>
      </c>
      <c r="J9220" s="61" t="str">
        <f aca="false">TRIM(SUBSTITUTE(RIGHT(B9220,FIND(I9220,B9220)+1),"_",""))</f>
        <v>eDNA</v>
      </c>
      <c r="K9220" s="0" t="str">
        <f aca="false">IFERROR(VALUE(SUBSTITUTE(E9220,".",",")),E9220)</f>
        <v>No Ct</v>
      </c>
      <c r="L9220" s="61" t="str">
        <f aca="false">IF(J9220="PosK",SUMIFS(K:K,J:J,"PosK",H:H,H9220),"")</f>
        <v/>
      </c>
      <c r="M9220" s="61" t="str">
        <f aca="false">IF(J9220="PosK",SUMIFS(K:K,J:J,"NegK",H:H,H9220),"")</f>
        <v/>
      </c>
      <c r="N9220" s="61" t="str">
        <f aca="false">IF(J9220="PosK",SUMIFS(K:K,J:J,"eDNA",H:H,H9220),"")</f>
        <v/>
      </c>
      <c r="Q9220" s="62"/>
    </row>
    <row r="9221" customFormat="false" ht="14.25" hidden="false" customHeight="false" outlineLevel="0" collapsed="false">
      <c r="A9221" s="0" t="s">
        <v>848</v>
      </c>
      <c r="B9221" s="52" t="s">
        <v>986</v>
      </c>
      <c r="C9221" s="52" t="s">
        <v>751</v>
      </c>
      <c r="D9221" s="53" t="n">
        <v>0.1</v>
      </c>
      <c r="E9221" s="53" t="s">
        <v>748</v>
      </c>
      <c r="F9221" s="0" t="s">
        <v>1463</v>
      </c>
      <c r="G9221" s="0" t="str">
        <f aca="false">LEFT(B9221,2)</f>
        <v>13</v>
      </c>
      <c r="H9221" s="0" t="str">
        <f aca="false">I9221&amp;"_"&amp;G9221&amp;"_"&amp;F9221</f>
        <v>Spidssnudetfroe_13_20190925_DL2019052_AlleroedGym_koersel1</v>
      </c>
      <c r="I9221" s="61" t="str">
        <f aca="false">MID(RIGHT(B9221,LEN(B9221)-3),1,FIND("_",RIGHT(B9221,LEN(B9221)-3))-1)</f>
        <v>Spidssnudetfroe</v>
      </c>
      <c r="J9221" s="61" t="str">
        <f aca="false">TRIM(SUBSTITUTE(RIGHT(B9221,FIND(I9221,B9221)+1),"_",""))</f>
        <v>eDNA</v>
      </c>
      <c r="K9221" s="0" t="str">
        <f aca="false">IFERROR(VALUE(SUBSTITUTE(E9221,".",",")),E9221)</f>
        <v>No Ct</v>
      </c>
      <c r="L9221" s="61" t="str">
        <f aca="false">IF(J9221="PosK",SUMIFS(K:K,J:J,"PosK",H:H,H9221),"")</f>
        <v/>
      </c>
      <c r="M9221" s="61" t="str">
        <f aca="false">IF(J9221="PosK",SUMIFS(K:K,J:J,"NegK",H:H,H9221),"")</f>
        <v/>
      </c>
      <c r="N9221" s="61" t="str">
        <f aca="false">IF(J9221="PosK",SUMIFS(K:K,J:J,"eDNA",H:H,H9221),"")</f>
        <v/>
      </c>
      <c r="P9221" s="62"/>
      <c r="T9221" s="63"/>
      <c r="W9221" s="64"/>
    </row>
    <row r="9222" customFormat="false" ht="14.25" hidden="false" customHeight="false" outlineLevel="0" collapsed="false">
      <c r="A9222" s="0" t="s">
        <v>849</v>
      </c>
      <c r="B9222" s="52" t="s">
        <v>987</v>
      </c>
      <c r="C9222" s="52" t="s">
        <v>743</v>
      </c>
      <c r="D9222" s="53" t="n">
        <v>0.1</v>
      </c>
      <c r="E9222" s="53" t="n">
        <v>20.77</v>
      </c>
      <c r="F9222" s="0" t="s">
        <v>1463</v>
      </c>
      <c r="G9222" s="0" t="str">
        <f aca="false">LEFT(B9222,2)</f>
        <v>14</v>
      </c>
      <c r="H9222" s="0" t="str">
        <f aca="false">I9222&amp;"_"&amp;G9222&amp;"_"&amp;F9222</f>
        <v>Spidssnudetfroe_14_20190925_DL2019052_AlleroedGym_koersel1</v>
      </c>
      <c r="I9222" s="61" t="str">
        <f aca="false">MID(RIGHT(B9222,LEN(B9222)-3),1,FIND("_",RIGHT(B9222,LEN(B9222)-3))-1)</f>
        <v>Spidssnudetfroe</v>
      </c>
      <c r="J9222" s="61" t="str">
        <f aca="false">TRIM(SUBSTITUTE(RIGHT(B9222,FIND(I9222,B9222)+1),"_",""))</f>
        <v>PosK</v>
      </c>
      <c r="K9222" s="0" t="n">
        <f aca="false">IFERROR(VALUE(SUBSTITUTE(E9222,".",",")),E9222)</f>
        <v>20.77</v>
      </c>
      <c r="L9222" s="61" t="n">
        <f aca="false">IF(J9222="PosK",SUMIFS(K:K,J:J,"PosK",H:H,H9222),"")</f>
        <v>20.77</v>
      </c>
      <c r="M9222" s="61" t="n">
        <f aca="false">IF(J9222="PosK",SUMIFS(K:K,J:J,"NegK",H:H,H9222),"")</f>
        <v>0</v>
      </c>
      <c r="N9222" s="61" t="n">
        <f aca="false">IF(J9222="PosK",SUMIFS(K:K,J:J,"eDNA",H:H,H9222),"")</f>
        <v>0</v>
      </c>
      <c r="P9222" s="62" t="n">
        <f aca="false">IF(K9224="No Ct",0,K9224)</f>
        <v>0</v>
      </c>
      <c r="Q9222" s="62" t="n">
        <f aca="false">IF(K9225="No Ct",0,K9225)</f>
        <v>0</v>
      </c>
      <c r="R9222" s="0" t="str">
        <f aca="false">IF(AND(L9222&gt;0,M9222=0),"Valid","Invalid")</f>
        <v>Valid</v>
      </c>
      <c r="S9222" s="0" t="str">
        <f aca="false">IF(OR(P9222&gt;1,Q9222&gt;1),"Present","Absent")</f>
        <v>Absent</v>
      </c>
      <c r="T9222" s="63" t="str">
        <f aca="false">IF(OR(AND(P9222&gt;1,P9222&lt;41),AND(Q9222&gt;1,Q9222&lt;41)),"Ct&lt;41","Ct&gt;41")</f>
        <v>Ct&gt;41</v>
      </c>
      <c r="U9222" s="0" t="str">
        <f aca="false">I9222</f>
        <v>Spidssnudetfroe</v>
      </c>
      <c r="V9222" s="0" t="str">
        <f aca="false">MID(F9222,10,9)</f>
        <v>DL2019052</v>
      </c>
      <c r="W9222" s="64" t="str">
        <f aca="false">V9222&amp;"_"&amp;U9222&amp;"_"&amp;R9222&amp;"_"&amp;S9222&amp;"_"&amp;T9222</f>
        <v>DL2019052_Spidssnudetfroe_Valid_Absent_Ct&gt;41</v>
      </c>
    </row>
    <row r="9223" customFormat="false" ht="14.25" hidden="false" customHeight="false" outlineLevel="0" collapsed="false">
      <c r="A9223" s="0" t="s">
        <v>851</v>
      </c>
      <c r="B9223" s="52" t="s">
        <v>988</v>
      </c>
      <c r="C9223" s="52" t="s">
        <v>747</v>
      </c>
      <c r="D9223" s="53" t="n">
        <v>0.1</v>
      </c>
      <c r="E9223" s="53" t="s">
        <v>748</v>
      </c>
      <c r="F9223" s="0" t="s">
        <v>1463</v>
      </c>
      <c r="G9223" s="0" t="str">
        <f aca="false">LEFT(B9223,2)</f>
        <v>14</v>
      </c>
      <c r="H9223" s="0" t="str">
        <f aca="false">I9223&amp;"_"&amp;G9223&amp;"_"&amp;F9223</f>
        <v>Spidssnudetfroe_14_20190925_DL2019052_AlleroedGym_koersel1</v>
      </c>
      <c r="I9223" s="61" t="str">
        <f aca="false">MID(RIGHT(B9223,LEN(B9223)-3),1,FIND("_",RIGHT(B9223,LEN(B9223)-3))-1)</f>
        <v>Spidssnudetfroe</v>
      </c>
      <c r="J9223" s="61" t="str">
        <f aca="false">TRIM(SUBSTITUTE(RIGHT(B9223,FIND(I9223,B9223)+1),"_",""))</f>
        <v>NegK</v>
      </c>
      <c r="K9223" s="0" t="str">
        <f aca="false">IFERROR(VALUE(SUBSTITUTE(E9223,".",",")),E9223)</f>
        <v>No Ct</v>
      </c>
      <c r="L9223" s="61" t="str">
        <f aca="false">IF(J9223="PosK",SUMIFS(K:K,J:J,"PosK",H:H,H9223),"")</f>
        <v/>
      </c>
      <c r="M9223" s="61" t="str">
        <f aca="false">IF(J9223="PosK",SUMIFS(K:K,J:J,"NegK",H:H,H9223),"")</f>
        <v/>
      </c>
      <c r="N9223" s="61" t="str">
        <f aca="false">IF(J9223="PosK",SUMIFS(K:K,J:J,"eDNA",H:H,H9223),"")</f>
        <v/>
      </c>
    </row>
    <row r="9224" customFormat="false" ht="14.25" hidden="false" customHeight="false" outlineLevel="0" collapsed="false">
      <c r="A9224" s="0" t="s">
        <v>853</v>
      </c>
      <c r="B9224" s="52" t="s">
        <v>989</v>
      </c>
      <c r="C9224" s="52" t="s">
        <v>751</v>
      </c>
      <c r="D9224" s="53" t="n">
        <v>0.1</v>
      </c>
      <c r="E9224" s="53" t="s">
        <v>748</v>
      </c>
      <c r="F9224" s="0" t="s">
        <v>1463</v>
      </c>
      <c r="G9224" s="0" t="str">
        <f aca="false">LEFT(B9224,2)</f>
        <v>14</v>
      </c>
      <c r="H9224" s="0" t="str">
        <f aca="false">I9224&amp;"_"&amp;G9224&amp;"_"&amp;F9224</f>
        <v>Spidssnudetfroe_14_20190925_DL2019052_AlleroedGym_koersel1</v>
      </c>
      <c r="I9224" s="61" t="str">
        <f aca="false">MID(RIGHT(B9224,LEN(B9224)-3),1,FIND("_",RIGHT(B9224,LEN(B9224)-3))-1)</f>
        <v>Spidssnudetfroe</v>
      </c>
      <c r="J9224" s="61" t="str">
        <f aca="false">TRIM(SUBSTITUTE(RIGHT(B9224,FIND(I9224,B9224)+1),"_",""))</f>
        <v>eDNA</v>
      </c>
      <c r="K9224" s="0" t="str">
        <f aca="false">IFERROR(VALUE(SUBSTITUTE(E9224,".",",")),E9224)</f>
        <v>No Ct</v>
      </c>
      <c r="L9224" s="61" t="str">
        <f aca="false">IF(J9224="PosK",SUMIFS(K:K,J:J,"PosK",H:H,H9224),"")</f>
        <v/>
      </c>
      <c r="M9224" s="61" t="str">
        <f aca="false">IF(J9224="PosK",SUMIFS(K:K,J:J,"NegK",H:H,H9224),"")</f>
        <v/>
      </c>
      <c r="N9224" s="61" t="str">
        <f aca="false">IF(J9224="PosK",SUMIFS(K:K,J:J,"eDNA",H:H,H9224),"")</f>
        <v/>
      </c>
      <c r="Q9224" s="62"/>
    </row>
    <row r="9225" customFormat="false" ht="14.25" hidden="false" customHeight="false" outlineLevel="0" collapsed="false">
      <c r="A9225" s="0" t="s">
        <v>855</v>
      </c>
      <c r="B9225" s="52" t="s">
        <v>989</v>
      </c>
      <c r="C9225" s="52" t="s">
        <v>751</v>
      </c>
      <c r="D9225" s="53" t="n">
        <v>0.1</v>
      </c>
      <c r="E9225" s="53" t="s">
        <v>748</v>
      </c>
      <c r="F9225" s="0" t="s">
        <v>1463</v>
      </c>
      <c r="G9225" s="0" t="str">
        <f aca="false">LEFT(B9225,2)</f>
        <v>14</v>
      </c>
      <c r="H9225" s="0" t="str">
        <f aca="false">I9225&amp;"_"&amp;G9225&amp;"_"&amp;F9225</f>
        <v>Spidssnudetfroe_14_20190925_DL2019052_AlleroedGym_koersel1</v>
      </c>
      <c r="I9225" s="61" t="str">
        <f aca="false">MID(RIGHT(B9225,LEN(B9225)-3),1,FIND("_",RIGHT(B9225,LEN(B9225)-3))-1)</f>
        <v>Spidssnudetfroe</v>
      </c>
      <c r="J9225" s="61" t="str">
        <f aca="false">TRIM(SUBSTITUTE(RIGHT(B9225,FIND(I9225,B9225)+1),"_",""))</f>
        <v>eDNA</v>
      </c>
      <c r="K9225" s="0" t="str">
        <f aca="false">IFERROR(VALUE(SUBSTITUTE(E9225,".",",")),E9225)</f>
        <v>No Ct</v>
      </c>
      <c r="L9225" s="61" t="str">
        <f aca="false">IF(J9225="PosK",SUMIFS(K:K,J:J,"PosK",H:H,H9225),"")</f>
        <v/>
      </c>
      <c r="M9225" s="61" t="str">
        <f aca="false">IF(J9225="PosK",SUMIFS(K:K,J:J,"NegK",H:H,H9225),"")</f>
        <v/>
      </c>
      <c r="N9225" s="61" t="str">
        <f aca="false">IF(J9225="PosK",SUMIFS(K:K,J:J,"eDNA",H:H,H9225),"")</f>
        <v/>
      </c>
      <c r="P9225" s="62"/>
      <c r="T9225" s="63"/>
      <c r="W9225" s="64"/>
    </row>
    <row r="9226" customFormat="false" ht="14.25" hidden="false" customHeight="false" outlineLevel="0" collapsed="false">
      <c r="A9226" s="0" t="s">
        <v>856</v>
      </c>
      <c r="B9226" s="52" t="s">
        <v>990</v>
      </c>
      <c r="C9226" s="52" t="s">
        <v>743</v>
      </c>
      <c r="D9226" s="53" t="n">
        <v>0.1</v>
      </c>
      <c r="E9226" s="53" t="s">
        <v>748</v>
      </c>
      <c r="F9226" s="0" t="s">
        <v>1463</v>
      </c>
      <c r="G9226" s="0" t="str">
        <f aca="false">LEFT(B9226,2)</f>
        <v>15</v>
      </c>
      <c r="H9226" s="0" t="str">
        <f aca="false">I9226&amp;"_"&amp;G9226&amp;"_"&amp;F9226</f>
        <v>KortbenetGroenFroe_15_20190925_DL2019052_AlleroedGym_koersel1</v>
      </c>
      <c r="I9226" s="61" t="str">
        <f aca="false">MID(RIGHT(B9226,LEN(B9226)-3),1,FIND("_",RIGHT(B9226,LEN(B9226)-3))-1)</f>
        <v>KortbenetGroenFroe</v>
      </c>
      <c r="J9226" s="61" t="str">
        <f aca="false">TRIM(SUBSTITUTE(RIGHT(B9226,FIND(I9226,B9226)+1),"_",""))</f>
        <v>PosK</v>
      </c>
      <c r="K9226" s="0" t="str">
        <f aca="false">IFERROR(VALUE(SUBSTITUTE(E9226,".",",")),E9226)</f>
        <v>No Ct</v>
      </c>
      <c r="L9226" s="61" t="n">
        <f aca="false">IF(J9226="PosK",SUMIFS(K:K,J:J,"PosK",H:H,H9226),"")</f>
        <v>0</v>
      </c>
      <c r="M9226" s="61" t="n">
        <f aca="false">IF(J9226="PosK",SUMIFS(K:K,J:J,"NegK",H:H,H9226),"")</f>
        <v>0</v>
      </c>
      <c r="N9226" s="61" t="n">
        <f aca="false">IF(J9226="PosK",SUMIFS(K:K,J:J,"eDNA",H:H,H9226),"")</f>
        <v>0</v>
      </c>
      <c r="P9226" s="62" t="n">
        <f aca="false">IF(K9228="No Ct",0,K9228)</f>
        <v>0</v>
      </c>
      <c r="Q9226" s="62" t="n">
        <f aca="false">IF(K9229="No Ct",0,K9229)</f>
        <v>0</v>
      </c>
      <c r="R9226" s="0" t="str">
        <f aca="false">IF(AND(L9226&gt;0,M9226=0),"Valid","Invalid")</f>
        <v>Invalid</v>
      </c>
      <c r="S9226" s="0" t="str">
        <f aca="false">IF(OR(P9226&gt;1,Q9226&gt;1),"Present","Absent")</f>
        <v>Absent</v>
      </c>
      <c r="T9226" s="63" t="str">
        <f aca="false">IF(OR(AND(P9226&gt;1,P9226&lt;41),AND(Q9226&gt;1,Q9226&lt;41)),"Ct&lt;41","Ct&gt;41")</f>
        <v>Ct&gt;41</v>
      </c>
      <c r="U9226" s="0" t="str">
        <f aca="false">I9226</f>
        <v>KortbenetGroenFroe</v>
      </c>
      <c r="V9226" s="0" t="str">
        <f aca="false">MID(F9226,10,9)</f>
        <v>DL2019052</v>
      </c>
      <c r="W9226" s="64" t="str">
        <f aca="false">V9226&amp;"_"&amp;U9226&amp;"_"&amp;R9226&amp;"_"&amp;S9226&amp;"_"&amp;T9226</f>
        <v>DL2019052_KortbenetGroenFroe_Invalid_Absent_Ct&gt;41</v>
      </c>
    </row>
    <row r="9227" customFormat="false" ht="14.25" hidden="false" customHeight="false" outlineLevel="0" collapsed="false">
      <c r="A9227" s="0" t="s">
        <v>858</v>
      </c>
      <c r="B9227" s="52" t="s">
        <v>991</v>
      </c>
      <c r="C9227" s="52" t="s">
        <v>747</v>
      </c>
      <c r="D9227" s="53" t="n">
        <v>0.1</v>
      </c>
      <c r="E9227" s="53" t="s">
        <v>748</v>
      </c>
      <c r="F9227" s="0" t="s">
        <v>1463</v>
      </c>
      <c r="G9227" s="0" t="str">
        <f aca="false">LEFT(B9227,2)</f>
        <v>15</v>
      </c>
      <c r="H9227" s="0" t="str">
        <f aca="false">I9227&amp;"_"&amp;G9227&amp;"_"&amp;F9227</f>
        <v>KortbenetGroenFroe_15_20190925_DL2019052_AlleroedGym_koersel1</v>
      </c>
      <c r="I9227" s="61" t="str">
        <f aca="false">MID(RIGHT(B9227,LEN(B9227)-3),1,FIND("_",RIGHT(B9227,LEN(B9227)-3))-1)</f>
        <v>KortbenetGroenFroe</v>
      </c>
      <c r="J9227" s="61" t="str">
        <f aca="false">TRIM(SUBSTITUTE(RIGHT(B9227,FIND(I9227,B9227)+1),"_",""))</f>
        <v>NegK</v>
      </c>
      <c r="K9227" s="0" t="str">
        <f aca="false">IFERROR(VALUE(SUBSTITUTE(E9227,".",",")),E9227)</f>
        <v>No Ct</v>
      </c>
      <c r="L9227" s="61" t="str">
        <f aca="false">IF(J9227="PosK",SUMIFS(K:K,J:J,"PosK",H:H,H9227),"")</f>
        <v/>
      </c>
      <c r="M9227" s="61" t="str">
        <f aca="false">IF(J9227="PosK",SUMIFS(K:K,J:J,"NegK",H:H,H9227),"")</f>
        <v/>
      </c>
      <c r="N9227" s="61" t="str">
        <f aca="false">IF(J9227="PosK",SUMIFS(K:K,J:J,"eDNA",H:H,H9227),"")</f>
        <v/>
      </c>
    </row>
    <row r="9228" customFormat="false" ht="14.25" hidden="false" customHeight="false" outlineLevel="0" collapsed="false">
      <c r="A9228" s="0" t="s">
        <v>860</v>
      </c>
      <c r="B9228" s="52" t="s">
        <v>992</v>
      </c>
      <c r="C9228" s="52" t="s">
        <v>751</v>
      </c>
      <c r="D9228" s="53" t="n">
        <v>0.1</v>
      </c>
      <c r="E9228" s="53" t="s">
        <v>748</v>
      </c>
      <c r="F9228" s="0" t="s">
        <v>1463</v>
      </c>
      <c r="G9228" s="0" t="str">
        <f aca="false">LEFT(B9228,2)</f>
        <v>15</v>
      </c>
      <c r="H9228" s="0" t="str">
        <f aca="false">I9228&amp;"_"&amp;G9228&amp;"_"&amp;F9228</f>
        <v>KortbenetGroenFroe_15_20190925_DL2019052_AlleroedGym_koersel1</v>
      </c>
      <c r="I9228" s="61" t="str">
        <f aca="false">MID(RIGHT(B9228,LEN(B9228)-3),1,FIND("_",RIGHT(B9228,LEN(B9228)-3))-1)</f>
        <v>KortbenetGroenFroe</v>
      </c>
      <c r="J9228" s="61" t="str">
        <f aca="false">TRIM(SUBSTITUTE(RIGHT(B9228,FIND(I9228,B9228)+1),"_",""))</f>
        <v>eDNA</v>
      </c>
      <c r="K9228" s="0" t="str">
        <f aca="false">IFERROR(VALUE(SUBSTITUTE(E9228,".",",")),E9228)</f>
        <v>No Ct</v>
      </c>
      <c r="L9228" s="61" t="str">
        <f aca="false">IF(J9228="PosK",SUMIFS(K:K,J:J,"PosK",H:H,H9228),"")</f>
        <v/>
      </c>
      <c r="M9228" s="61" t="str">
        <f aca="false">IF(J9228="PosK",SUMIFS(K:K,J:J,"NegK",H:H,H9228),"")</f>
        <v/>
      </c>
      <c r="N9228" s="61" t="str">
        <f aca="false">IF(J9228="PosK",SUMIFS(K:K,J:J,"eDNA",H:H,H9228),"")</f>
        <v/>
      </c>
      <c r="Q9228" s="62"/>
    </row>
    <row r="9229" customFormat="false" ht="14.25" hidden="false" customHeight="false" outlineLevel="0" collapsed="false">
      <c r="A9229" s="0" t="s">
        <v>862</v>
      </c>
      <c r="B9229" s="52" t="s">
        <v>992</v>
      </c>
      <c r="C9229" s="52" t="s">
        <v>751</v>
      </c>
      <c r="D9229" s="53" t="n">
        <v>0.1</v>
      </c>
      <c r="E9229" s="53" t="s">
        <v>748</v>
      </c>
      <c r="F9229" s="0" t="s">
        <v>1463</v>
      </c>
      <c r="G9229" s="0" t="str">
        <f aca="false">LEFT(B9229,2)</f>
        <v>15</v>
      </c>
      <c r="H9229" s="0" t="str">
        <f aca="false">I9229&amp;"_"&amp;G9229&amp;"_"&amp;F9229</f>
        <v>KortbenetGroenFroe_15_20190925_DL2019052_AlleroedGym_koersel1</v>
      </c>
      <c r="I9229" s="61" t="str">
        <f aca="false">MID(RIGHT(B9229,LEN(B9229)-3),1,FIND("_",RIGHT(B9229,LEN(B9229)-3))-1)</f>
        <v>KortbenetGroenFroe</v>
      </c>
      <c r="J9229" s="61" t="str">
        <f aca="false">TRIM(SUBSTITUTE(RIGHT(B9229,FIND(I9229,B9229)+1),"_",""))</f>
        <v>eDNA</v>
      </c>
      <c r="K9229" s="0" t="str">
        <f aca="false">IFERROR(VALUE(SUBSTITUTE(E9229,".",",")),E9229)</f>
        <v>No Ct</v>
      </c>
      <c r="L9229" s="61" t="str">
        <f aca="false">IF(J9229="PosK",SUMIFS(K:K,J:J,"PosK",H:H,H9229),"")</f>
        <v/>
      </c>
      <c r="M9229" s="61" t="str">
        <f aca="false">IF(J9229="PosK",SUMIFS(K:K,J:J,"NegK",H:H,H9229),"")</f>
        <v/>
      </c>
      <c r="N9229" s="61" t="str">
        <f aca="false">IF(J9229="PosK",SUMIFS(K:K,J:J,"eDNA",H:H,H9229),"")</f>
        <v/>
      </c>
      <c r="P9229" s="62"/>
      <c r="T9229" s="63"/>
      <c r="W9229" s="64"/>
    </row>
    <row r="9230" customFormat="false" ht="14.25" hidden="false" customHeight="false" outlineLevel="0" collapsed="false">
      <c r="A9230" s="0" t="s">
        <v>863</v>
      </c>
      <c r="B9230" s="52" t="s">
        <v>1212</v>
      </c>
      <c r="C9230" s="52" t="s">
        <v>743</v>
      </c>
      <c r="D9230" s="53" t="n">
        <v>0.1</v>
      </c>
      <c r="E9230" s="53" t="n">
        <v>34.76</v>
      </c>
      <c r="F9230" s="0" t="s">
        <v>1463</v>
      </c>
      <c r="G9230" s="0" t="str">
        <f aca="false">LEFT(B9230,2)</f>
        <v>16</v>
      </c>
      <c r="H9230" s="0" t="str">
        <f aca="false">I9230&amp;"_"&amp;G9230&amp;"_"&amp;F9230</f>
        <v>ButsnudetFroe_16_20190925_DL2019052_AlleroedGym_koersel1</v>
      </c>
      <c r="I9230" s="61" t="str">
        <f aca="false">MID(RIGHT(B9230,LEN(B9230)-3),1,FIND("_",RIGHT(B9230,LEN(B9230)-3))-1)</f>
        <v>ButsnudetFroe</v>
      </c>
      <c r="J9230" s="61" t="str">
        <f aca="false">TRIM(SUBSTITUTE(RIGHT(B9230,FIND(I9230,B9230)+1),"_",""))</f>
        <v>PosK</v>
      </c>
      <c r="K9230" s="0" t="n">
        <f aca="false">IFERROR(VALUE(SUBSTITUTE(E9230,".",",")),E9230)</f>
        <v>34.76</v>
      </c>
      <c r="L9230" s="61" t="n">
        <f aca="false">IF(J9230="PosK",SUMIFS(K:K,J:J,"PosK",H:H,H9230),"")</f>
        <v>34.76</v>
      </c>
      <c r="M9230" s="61" t="n">
        <f aca="false">IF(J9230="PosK",SUMIFS(K:K,J:J,"NegK",H:H,H9230),"")</f>
        <v>0</v>
      </c>
      <c r="N9230" s="61" t="n">
        <f aca="false">IF(J9230="PosK",SUMIFS(K:K,J:J,"eDNA",H:H,H9230),"")</f>
        <v>0</v>
      </c>
      <c r="P9230" s="62" t="n">
        <f aca="false">IF(K9232="No Ct",0,K9232)</f>
        <v>0</v>
      </c>
      <c r="Q9230" s="62" t="n">
        <f aca="false">IF(K9233="No Ct",0,K9233)</f>
        <v>0</v>
      </c>
      <c r="R9230" s="0" t="str">
        <f aca="false">IF(AND(L9230&gt;0,M9230=0),"Valid","Invalid")</f>
        <v>Valid</v>
      </c>
      <c r="S9230" s="0" t="str">
        <f aca="false">IF(OR(P9230&gt;1,Q9230&gt;1),"Present","Absent")</f>
        <v>Absent</v>
      </c>
      <c r="T9230" s="63" t="str">
        <f aca="false">IF(OR(AND(P9230&gt;1,P9230&lt;41),AND(Q9230&gt;1,Q9230&lt;41)),"Ct&lt;41","Ct&gt;41")</f>
        <v>Ct&gt;41</v>
      </c>
      <c r="U9230" s="0" t="str">
        <f aca="false">I9230</f>
        <v>ButsnudetFroe</v>
      </c>
      <c r="V9230" s="0" t="str">
        <f aca="false">MID(F9230,10,9)</f>
        <v>DL2019052</v>
      </c>
      <c r="W9230" s="64" t="str">
        <f aca="false">V9230&amp;"_"&amp;U9230&amp;"_"&amp;R9230&amp;"_"&amp;S9230&amp;"_"&amp;T9230</f>
        <v>DL2019052_ButsnudetFroe_Valid_Absent_Ct&gt;41</v>
      </c>
    </row>
    <row r="9231" customFormat="false" ht="14.25" hidden="false" customHeight="false" outlineLevel="0" collapsed="false">
      <c r="A9231" s="0" t="s">
        <v>865</v>
      </c>
      <c r="B9231" s="52" t="s">
        <v>1213</v>
      </c>
      <c r="C9231" s="52" t="s">
        <v>747</v>
      </c>
      <c r="D9231" s="53" t="n">
        <v>0.1</v>
      </c>
      <c r="E9231" s="53" t="s">
        <v>748</v>
      </c>
      <c r="F9231" s="0" t="s">
        <v>1463</v>
      </c>
      <c r="G9231" s="0" t="str">
        <f aca="false">LEFT(B9231,2)</f>
        <v>16</v>
      </c>
      <c r="H9231" s="0" t="str">
        <f aca="false">I9231&amp;"_"&amp;G9231&amp;"_"&amp;F9231</f>
        <v>ButsnudetFroe_16_20190925_DL2019052_AlleroedGym_koersel1</v>
      </c>
      <c r="I9231" s="61" t="str">
        <f aca="false">MID(RIGHT(B9231,LEN(B9231)-3),1,FIND("_",RIGHT(B9231,LEN(B9231)-3))-1)</f>
        <v>ButsnudetFroe</v>
      </c>
      <c r="J9231" s="61" t="str">
        <f aca="false">TRIM(SUBSTITUTE(RIGHT(B9231,FIND(I9231,B9231)+1),"_",""))</f>
        <v>NegK</v>
      </c>
      <c r="K9231" s="0" t="str">
        <f aca="false">IFERROR(VALUE(SUBSTITUTE(E9231,".",",")),E9231)</f>
        <v>No Ct</v>
      </c>
      <c r="L9231" s="61" t="str">
        <f aca="false">IF(J9231="PosK",SUMIFS(K:K,J:J,"PosK",H:H,H9231),"")</f>
        <v/>
      </c>
      <c r="M9231" s="61" t="str">
        <f aca="false">IF(J9231="PosK",SUMIFS(K:K,J:J,"NegK",H:H,H9231),"")</f>
        <v/>
      </c>
      <c r="N9231" s="61" t="str">
        <f aca="false">IF(J9231="PosK",SUMIFS(K:K,J:J,"eDNA",H:H,H9231),"")</f>
        <v/>
      </c>
    </row>
    <row r="9232" customFormat="false" ht="14.25" hidden="false" customHeight="false" outlineLevel="0" collapsed="false">
      <c r="A9232" s="0" t="s">
        <v>867</v>
      </c>
      <c r="B9232" s="52" t="s">
        <v>1214</v>
      </c>
      <c r="C9232" s="52" t="s">
        <v>751</v>
      </c>
      <c r="D9232" s="53" t="n">
        <v>0.1</v>
      </c>
      <c r="E9232" s="53" t="s">
        <v>748</v>
      </c>
      <c r="F9232" s="0" t="s">
        <v>1463</v>
      </c>
      <c r="G9232" s="0" t="str">
        <f aca="false">LEFT(B9232,2)</f>
        <v>16</v>
      </c>
      <c r="H9232" s="0" t="str">
        <f aca="false">I9232&amp;"_"&amp;G9232&amp;"_"&amp;F9232</f>
        <v>ButsnudetFroe_16_20190925_DL2019052_AlleroedGym_koersel1</v>
      </c>
      <c r="I9232" s="61" t="str">
        <f aca="false">MID(RIGHT(B9232,LEN(B9232)-3),1,FIND("_",RIGHT(B9232,LEN(B9232)-3))-1)</f>
        <v>ButsnudetFroe</v>
      </c>
      <c r="J9232" s="61" t="str">
        <f aca="false">TRIM(SUBSTITUTE(RIGHT(B9232,FIND(I9232,B9232)+1),"_",""))</f>
        <v>eDNA</v>
      </c>
      <c r="K9232" s="0" t="str">
        <f aca="false">IFERROR(VALUE(SUBSTITUTE(E9232,".",",")),E9232)</f>
        <v>No Ct</v>
      </c>
      <c r="L9232" s="61" t="str">
        <f aca="false">IF(J9232="PosK",SUMIFS(K:K,J:J,"PosK",H:H,H9232),"")</f>
        <v/>
      </c>
      <c r="M9232" s="61" t="str">
        <f aca="false">IF(J9232="PosK",SUMIFS(K:K,J:J,"NegK",H:H,H9232),"")</f>
        <v/>
      </c>
      <c r="N9232" s="61" t="str">
        <f aca="false">IF(J9232="PosK",SUMIFS(K:K,J:J,"eDNA",H:H,H9232),"")</f>
        <v/>
      </c>
      <c r="Q9232" s="62"/>
    </row>
    <row r="9233" customFormat="false" ht="14.25" hidden="false" customHeight="false" outlineLevel="0" collapsed="false">
      <c r="A9233" s="0" t="s">
        <v>869</v>
      </c>
      <c r="B9233" s="52" t="s">
        <v>1214</v>
      </c>
      <c r="C9233" s="52" t="s">
        <v>751</v>
      </c>
      <c r="D9233" s="53" t="n">
        <v>0.1</v>
      </c>
      <c r="E9233" s="53" t="s">
        <v>748</v>
      </c>
      <c r="F9233" s="0" t="s">
        <v>1463</v>
      </c>
      <c r="G9233" s="0" t="str">
        <f aca="false">LEFT(B9233,2)</f>
        <v>16</v>
      </c>
      <c r="H9233" s="0" t="str">
        <f aca="false">I9233&amp;"_"&amp;G9233&amp;"_"&amp;F9233</f>
        <v>ButsnudetFroe_16_20190925_DL2019052_AlleroedGym_koersel1</v>
      </c>
      <c r="I9233" s="61" t="str">
        <f aca="false">MID(RIGHT(B9233,LEN(B9233)-3),1,FIND("_",RIGHT(B9233,LEN(B9233)-3))-1)</f>
        <v>ButsnudetFroe</v>
      </c>
      <c r="J9233" s="61" t="str">
        <f aca="false">TRIM(SUBSTITUTE(RIGHT(B9233,FIND(I9233,B9233)+1),"_",""))</f>
        <v>eDNA</v>
      </c>
      <c r="K9233" s="0" t="str">
        <f aca="false">IFERROR(VALUE(SUBSTITUTE(E9233,".",",")),E9233)</f>
        <v>No Ct</v>
      </c>
      <c r="L9233" s="61" t="str">
        <f aca="false">IF(J9233="PosK",SUMIFS(K:K,J:J,"PosK",H:H,H9233),"")</f>
        <v/>
      </c>
      <c r="M9233" s="61" t="str">
        <f aca="false">IF(J9233="PosK",SUMIFS(K:K,J:J,"NegK",H:H,H9233),"")</f>
        <v/>
      </c>
      <c r="N9233" s="61" t="str">
        <f aca="false">IF(J9233="PosK",SUMIFS(K:K,J:J,"eDNA",H:H,H9233),"")</f>
        <v/>
      </c>
      <c r="P9233" s="62"/>
      <c r="T9233" s="63"/>
      <c r="W9233" s="64"/>
    </row>
    <row r="9234" customFormat="false" ht="14.25" hidden="false" customHeight="false" outlineLevel="0" collapsed="false">
      <c r="A9234" s="0" t="s">
        <v>870</v>
      </c>
      <c r="B9234" s="52" t="s">
        <v>996</v>
      </c>
      <c r="C9234" s="52" t="s">
        <v>743</v>
      </c>
      <c r="D9234" s="53" t="n">
        <v>0.1</v>
      </c>
      <c r="E9234" s="53" t="n">
        <v>28.61</v>
      </c>
      <c r="F9234" s="0" t="s">
        <v>1463</v>
      </c>
      <c r="G9234" s="0" t="str">
        <f aca="false">LEFT(B9234,2)</f>
        <v>17</v>
      </c>
      <c r="H9234" s="0" t="str">
        <f aca="false">I9234&amp;"_"&amp;G9234&amp;"_"&amp;F9234</f>
        <v>ButsnudetFroe_17_20190925_DL2019052_AlleroedGym_koersel1</v>
      </c>
      <c r="I9234" s="61" t="str">
        <f aca="false">MID(RIGHT(B9234,LEN(B9234)-3),1,FIND("_",RIGHT(B9234,LEN(B9234)-3))-1)</f>
        <v>ButsnudetFroe</v>
      </c>
      <c r="J9234" s="61" t="str">
        <f aca="false">TRIM(SUBSTITUTE(RIGHT(B9234,FIND(I9234,B9234)+1),"_",""))</f>
        <v>PosK</v>
      </c>
      <c r="K9234" s="0" t="n">
        <f aca="false">IFERROR(VALUE(SUBSTITUTE(E9234,".",",")),E9234)</f>
        <v>28.61</v>
      </c>
      <c r="L9234" s="61" t="n">
        <f aca="false">IF(J9234="PosK",SUMIFS(K:K,J:J,"PosK",H:H,H9234),"")</f>
        <v>28.61</v>
      </c>
      <c r="M9234" s="61" t="n">
        <f aca="false">IF(J9234="PosK",SUMIFS(K:K,J:J,"NegK",H:H,H9234),"")</f>
        <v>0</v>
      </c>
      <c r="N9234" s="61" t="n">
        <f aca="false">IF(J9234="PosK",SUMIFS(K:K,J:J,"eDNA",H:H,H9234),"")</f>
        <v>0</v>
      </c>
      <c r="P9234" s="62" t="n">
        <f aca="false">IF(K9236="No Ct",0,K9236)</f>
        <v>0</v>
      </c>
      <c r="Q9234" s="62" t="n">
        <f aca="false">IF(K9237="No Ct",0,K9237)</f>
        <v>0</v>
      </c>
      <c r="R9234" s="0" t="str">
        <f aca="false">IF(AND(L9234&gt;0,M9234=0),"Valid","Invalid")</f>
        <v>Valid</v>
      </c>
      <c r="S9234" s="0" t="str">
        <f aca="false">IF(OR(P9234&gt;1,Q9234&gt;1),"Present","Absent")</f>
        <v>Absent</v>
      </c>
      <c r="T9234" s="63" t="str">
        <f aca="false">IF(OR(AND(P9234&gt;1,P9234&lt;41),AND(Q9234&gt;1,Q9234&lt;41)),"Ct&lt;41","Ct&gt;41")</f>
        <v>Ct&gt;41</v>
      </c>
      <c r="U9234" s="0" t="str">
        <f aca="false">I9234</f>
        <v>ButsnudetFroe</v>
      </c>
      <c r="V9234" s="0" t="str">
        <f aca="false">MID(F9234,10,9)</f>
        <v>DL2019052</v>
      </c>
      <c r="W9234" s="64" t="str">
        <f aca="false">V9234&amp;"_"&amp;U9234&amp;"_"&amp;R9234&amp;"_"&amp;S9234&amp;"_"&amp;T9234</f>
        <v>DL2019052_ButsnudetFroe_Valid_Absent_Ct&gt;41</v>
      </c>
    </row>
    <row r="9235" customFormat="false" ht="14.25" hidden="false" customHeight="false" outlineLevel="0" collapsed="false">
      <c r="A9235" s="0" t="s">
        <v>872</v>
      </c>
      <c r="B9235" s="52" t="s">
        <v>997</v>
      </c>
      <c r="C9235" s="52" t="s">
        <v>747</v>
      </c>
      <c r="D9235" s="53" t="n">
        <v>0.1</v>
      </c>
      <c r="E9235" s="53" t="s">
        <v>748</v>
      </c>
      <c r="F9235" s="0" t="s">
        <v>1463</v>
      </c>
      <c r="G9235" s="0" t="str">
        <f aca="false">LEFT(B9235,2)</f>
        <v>17</v>
      </c>
      <c r="H9235" s="0" t="str">
        <f aca="false">I9235&amp;"_"&amp;G9235&amp;"_"&amp;F9235</f>
        <v>ButsnudetFroe_17_20190925_DL2019052_AlleroedGym_koersel1</v>
      </c>
      <c r="I9235" s="61" t="str">
        <f aca="false">MID(RIGHT(B9235,LEN(B9235)-3),1,FIND("_",RIGHT(B9235,LEN(B9235)-3))-1)</f>
        <v>ButsnudetFroe</v>
      </c>
      <c r="J9235" s="61" t="str">
        <f aca="false">TRIM(SUBSTITUTE(RIGHT(B9235,FIND(I9235,B9235)+1),"_",""))</f>
        <v>NegK</v>
      </c>
      <c r="K9235" s="0" t="str">
        <f aca="false">IFERROR(VALUE(SUBSTITUTE(E9235,".",",")),E9235)</f>
        <v>No Ct</v>
      </c>
      <c r="L9235" s="61" t="str">
        <f aca="false">IF(J9235="PosK",SUMIFS(K:K,J:J,"PosK",H:H,H9235),"")</f>
        <v/>
      </c>
      <c r="M9235" s="61" t="str">
        <f aca="false">IF(J9235="PosK",SUMIFS(K:K,J:J,"NegK",H:H,H9235),"")</f>
        <v/>
      </c>
      <c r="N9235" s="61" t="str">
        <f aca="false">IF(J9235="PosK",SUMIFS(K:K,J:J,"eDNA",H:H,H9235),"")</f>
        <v/>
      </c>
    </row>
    <row r="9236" customFormat="false" ht="14.25" hidden="false" customHeight="false" outlineLevel="0" collapsed="false">
      <c r="A9236" s="0" t="s">
        <v>874</v>
      </c>
      <c r="B9236" s="52" t="s">
        <v>998</v>
      </c>
      <c r="C9236" s="52" t="s">
        <v>751</v>
      </c>
      <c r="D9236" s="53" t="n">
        <v>0.1</v>
      </c>
      <c r="E9236" s="53" t="s">
        <v>748</v>
      </c>
      <c r="F9236" s="0" t="s">
        <v>1463</v>
      </c>
      <c r="G9236" s="0" t="str">
        <f aca="false">LEFT(B9236,2)</f>
        <v>17</v>
      </c>
      <c r="H9236" s="0" t="str">
        <f aca="false">I9236&amp;"_"&amp;G9236&amp;"_"&amp;F9236</f>
        <v>ButsnudetFroe_17_20190925_DL2019052_AlleroedGym_koersel1</v>
      </c>
      <c r="I9236" s="61" t="str">
        <f aca="false">MID(RIGHT(B9236,LEN(B9236)-3),1,FIND("_",RIGHT(B9236,LEN(B9236)-3))-1)</f>
        <v>ButsnudetFroe</v>
      </c>
      <c r="J9236" s="61" t="str">
        <f aca="false">TRIM(SUBSTITUTE(RIGHT(B9236,FIND(I9236,B9236)+1),"_",""))</f>
        <v>eDNA</v>
      </c>
      <c r="K9236" s="0" t="str">
        <f aca="false">IFERROR(VALUE(SUBSTITUTE(E9236,".",",")),E9236)</f>
        <v>No Ct</v>
      </c>
      <c r="L9236" s="61" t="str">
        <f aca="false">IF(J9236="PosK",SUMIFS(K:K,J:J,"PosK",H:H,H9236),"")</f>
        <v/>
      </c>
      <c r="M9236" s="61" t="str">
        <f aca="false">IF(J9236="PosK",SUMIFS(K:K,J:J,"NegK",H:H,H9236),"")</f>
        <v/>
      </c>
      <c r="N9236" s="61" t="str">
        <f aca="false">IF(J9236="PosK",SUMIFS(K:K,J:J,"eDNA",H:H,H9236),"")</f>
        <v/>
      </c>
      <c r="Q9236" s="62"/>
    </row>
    <row r="9237" customFormat="false" ht="14.25" hidden="false" customHeight="false" outlineLevel="0" collapsed="false">
      <c r="A9237" s="0" t="s">
        <v>876</v>
      </c>
      <c r="B9237" s="52" t="s">
        <v>998</v>
      </c>
      <c r="C9237" s="52" t="s">
        <v>751</v>
      </c>
      <c r="D9237" s="53" t="n">
        <v>0.1</v>
      </c>
      <c r="E9237" s="53" t="s">
        <v>748</v>
      </c>
      <c r="F9237" s="0" t="s">
        <v>1463</v>
      </c>
      <c r="G9237" s="0" t="str">
        <f aca="false">LEFT(B9237,2)</f>
        <v>17</v>
      </c>
      <c r="H9237" s="0" t="str">
        <f aca="false">I9237&amp;"_"&amp;G9237&amp;"_"&amp;F9237</f>
        <v>ButsnudetFroe_17_20190925_DL2019052_AlleroedGym_koersel1</v>
      </c>
      <c r="I9237" s="61" t="str">
        <f aca="false">MID(RIGHT(B9237,LEN(B9237)-3),1,FIND("_",RIGHT(B9237,LEN(B9237)-3))-1)</f>
        <v>ButsnudetFroe</v>
      </c>
      <c r="J9237" s="61" t="str">
        <f aca="false">TRIM(SUBSTITUTE(RIGHT(B9237,FIND(I9237,B9237)+1),"_",""))</f>
        <v>eDNA</v>
      </c>
      <c r="K9237" s="0" t="str">
        <f aca="false">IFERROR(VALUE(SUBSTITUTE(E9237,".",",")),E9237)</f>
        <v>No Ct</v>
      </c>
      <c r="L9237" s="61" t="str">
        <f aca="false">IF(J9237="PosK",SUMIFS(K:K,J:J,"PosK",H:H,H9237),"")</f>
        <v/>
      </c>
      <c r="M9237" s="61" t="str">
        <f aca="false">IF(J9237="PosK",SUMIFS(K:K,J:J,"NegK",H:H,H9237),"")</f>
        <v/>
      </c>
      <c r="N9237" s="61" t="str">
        <f aca="false">IF(J9237="PosK",SUMIFS(K:K,J:J,"eDNA",H:H,H9237),"")</f>
        <v/>
      </c>
      <c r="P9237" s="62"/>
      <c r="T9237" s="63"/>
      <c r="W9237" s="64"/>
    </row>
    <row r="9238" customFormat="false" ht="14.25" hidden="false" customHeight="false" outlineLevel="0" collapsed="false">
      <c r="A9238" s="0" t="s">
        <v>877</v>
      </c>
      <c r="B9238" s="52" t="s">
        <v>1215</v>
      </c>
      <c r="C9238" s="52" t="s">
        <v>743</v>
      </c>
      <c r="D9238" s="53" t="n">
        <v>0.1</v>
      </c>
      <c r="E9238" s="53" t="n">
        <v>26.93</v>
      </c>
      <c r="F9238" s="0" t="s">
        <v>1463</v>
      </c>
      <c r="G9238" s="0" t="str">
        <f aca="false">LEFT(B9238,2)</f>
        <v>18</v>
      </c>
      <c r="H9238" s="0" t="str">
        <f aca="false">I9238&amp;"_"&amp;G9238&amp;"_"&amp;F9238</f>
        <v>LilleVandsalamander_18_20190925_DL2019052_AlleroedGym_koersel1</v>
      </c>
      <c r="I9238" s="61" t="str">
        <f aca="false">MID(RIGHT(B9238,LEN(B9238)-3),1,FIND("_",RIGHT(B9238,LEN(B9238)-3))-1)</f>
        <v>LilleVandsalamander</v>
      </c>
      <c r="J9238" s="61" t="str">
        <f aca="false">TRIM(SUBSTITUTE(RIGHT(B9238,FIND(I9238,B9238)+1),"_",""))</f>
        <v>PosK</v>
      </c>
      <c r="K9238" s="0" t="n">
        <f aca="false">IFERROR(VALUE(SUBSTITUTE(E9238,".",",")),E9238)</f>
        <v>26.93</v>
      </c>
      <c r="L9238" s="61" t="n">
        <f aca="false">IF(J9238="PosK",SUMIFS(K:K,J:J,"PosK",H:H,H9238),"")</f>
        <v>26.93</v>
      </c>
      <c r="M9238" s="61" t="n">
        <f aca="false">IF(J9238="PosK",SUMIFS(K:K,J:J,"NegK",H:H,H9238),"")</f>
        <v>0</v>
      </c>
      <c r="N9238" s="61" t="n">
        <f aca="false">IF(J9238="PosK",SUMIFS(K:K,J:J,"eDNA",H:H,H9238),"")</f>
        <v>0</v>
      </c>
      <c r="P9238" s="62" t="n">
        <f aca="false">IF(K9240="No Ct",0,K9240)</f>
        <v>0</v>
      </c>
      <c r="Q9238" s="62" t="n">
        <f aca="false">IF(K9241="No Ct",0,K9241)</f>
        <v>0</v>
      </c>
      <c r="R9238" s="0" t="str">
        <f aca="false">IF(AND(L9238&gt;0,M9238=0),"Valid","Invalid")</f>
        <v>Valid</v>
      </c>
      <c r="S9238" s="0" t="str">
        <f aca="false">IF(OR(P9238&gt;1,Q9238&gt;1),"Present","Absent")</f>
        <v>Absent</v>
      </c>
      <c r="T9238" s="63" t="str">
        <f aca="false">IF(OR(AND(P9238&gt;1,P9238&lt;41),AND(Q9238&gt;1,Q9238&lt;41)),"Ct&lt;41","Ct&gt;41")</f>
        <v>Ct&gt;41</v>
      </c>
      <c r="U9238" s="0" t="str">
        <f aca="false">I9238</f>
        <v>LilleVandsalamander</v>
      </c>
      <c r="V9238" s="0" t="str">
        <f aca="false">MID(F9238,10,9)</f>
        <v>DL2019052</v>
      </c>
      <c r="W9238" s="64" t="str">
        <f aca="false">V9238&amp;"_"&amp;U9238&amp;"_"&amp;R9238&amp;"_"&amp;S9238&amp;"_"&amp;T9238</f>
        <v>DL2019052_LilleVandsalamander_Valid_Absent_Ct&gt;41</v>
      </c>
    </row>
    <row r="9239" customFormat="false" ht="14.25" hidden="false" customHeight="false" outlineLevel="0" collapsed="false">
      <c r="A9239" s="0" t="s">
        <v>879</v>
      </c>
      <c r="B9239" s="52" t="s">
        <v>1216</v>
      </c>
      <c r="C9239" s="52" t="s">
        <v>747</v>
      </c>
      <c r="D9239" s="53" t="n">
        <v>0.1</v>
      </c>
      <c r="E9239" s="53" t="s">
        <v>748</v>
      </c>
      <c r="F9239" s="0" t="s">
        <v>1463</v>
      </c>
      <c r="G9239" s="0" t="str">
        <f aca="false">LEFT(B9239,2)</f>
        <v>18</v>
      </c>
      <c r="H9239" s="0" t="str">
        <f aca="false">I9239&amp;"_"&amp;G9239&amp;"_"&amp;F9239</f>
        <v>LilleVandsalamander_18_20190925_DL2019052_AlleroedGym_koersel1</v>
      </c>
      <c r="I9239" s="61" t="str">
        <f aca="false">MID(RIGHT(B9239,LEN(B9239)-3),1,FIND("_",RIGHT(B9239,LEN(B9239)-3))-1)</f>
        <v>LilleVandsalamander</v>
      </c>
      <c r="J9239" s="61" t="str">
        <f aca="false">TRIM(SUBSTITUTE(RIGHT(B9239,FIND(I9239,B9239)+1),"_",""))</f>
        <v>NegK</v>
      </c>
      <c r="K9239" s="0" t="str">
        <f aca="false">IFERROR(VALUE(SUBSTITUTE(E9239,".",",")),E9239)</f>
        <v>No Ct</v>
      </c>
      <c r="L9239" s="61" t="str">
        <f aca="false">IF(J9239="PosK",SUMIFS(K:K,J:J,"PosK",H:H,H9239),"")</f>
        <v/>
      </c>
      <c r="M9239" s="61" t="str">
        <f aca="false">IF(J9239="PosK",SUMIFS(K:K,J:J,"NegK",H:H,H9239),"")</f>
        <v/>
      </c>
      <c r="N9239" s="61" t="str">
        <f aca="false">IF(J9239="PosK",SUMIFS(K:K,J:J,"eDNA",H:H,H9239),"")</f>
        <v/>
      </c>
    </row>
    <row r="9240" customFormat="false" ht="14.25" hidden="false" customHeight="false" outlineLevel="0" collapsed="false">
      <c r="A9240" s="0" t="s">
        <v>881</v>
      </c>
      <c r="B9240" s="52" t="s">
        <v>1217</v>
      </c>
      <c r="C9240" s="52" t="s">
        <v>751</v>
      </c>
      <c r="D9240" s="53" t="n">
        <v>0.1</v>
      </c>
      <c r="E9240" s="53" t="s">
        <v>748</v>
      </c>
      <c r="F9240" s="0" t="s">
        <v>1463</v>
      </c>
      <c r="G9240" s="0" t="str">
        <f aca="false">LEFT(B9240,2)</f>
        <v>18</v>
      </c>
      <c r="H9240" s="0" t="str">
        <f aca="false">I9240&amp;"_"&amp;G9240&amp;"_"&amp;F9240</f>
        <v>LilleVandsalamander_18_20190925_DL2019052_AlleroedGym_koersel1</v>
      </c>
      <c r="I9240" s="61" t="str">
        <f aca="false">MID(RIGHT(B9240,LEN(B9240)-3),1,FIND("_",RIGHT(B9240,LEN(B9240)-3))-1)</f>
        <v>LilleVandsalamander</v>
      </c>
      <c r="J9240" s="61" t="str">
        <f aca="false">TRIM(SUBSTITUTE(RIGHT(B9240,FIND(I9240,B9240)+1),"_",""))</f>
        <v>eDNA</v>
      </c>
      <c r="K9240" s="0" t="str">
        <f aca="false">IFERROR(VALUE(SUBSTITUTE(E9240,".",",")),E9240)</f>
        <v>No Ct</v>
      </c>
      <c r="L9240" s="61" t="str">
        <f aca="false">IF(J9240="PosK",SUMIFS(K:K,J:J,"PosK",H:H,H9240),"")</f>
        <v/>
      </c>
      <c r="M9240" s="61" t="str">
        <f aca="false">IF(J9240="PosK",SUMIFS(K:K,J:J,"NegK",H:H,H9240),"")</f>
        <v/>
      </c>
      <c r="N9240" s="61" t="str">
        <f aca="false">IF(J9240="PosK",SUMIFS(K:K,J:J,"eDNA",H:H,H9240),"")</f>
        <v/>
      </c>
      <c r="Q9240" s="62"/>
    </row>
    <row r="9241" customFormat="false" ht="14.25" hidden="false" customHeight="false" outlineLevel="0" collapsed="false">
      <c r="A9241" s="0" t="s">
        <v>883</v>
      </c>
      <c r="B9241" s="52" t="s">
        <v>1217</v>
      </c>
      <c r="C9241" s="52" t="s">
        <v>751</v>
      </c>
      <c r="D9241" s="53" t="n">
        <v>0.1</v>
      </c>
      <c r="E9241" s="53" t="s">
        <v>748</v>
      </c>
      <c r="F9241" s="0" t="s">
        <v>1463</v>
      </c>
      <c r="G9241" s="0" t="str">
        <f aca="false">LEFT(B9241,2)</f>
        <v>18</v>
      </c>
      <c r="H9241" s="0" t="str">
        <f aca="false">I9241&amp;"_"&amp;G9241&amp;"_"&amp;F9241</f>
        <v>LilleVandsalamander_18_20190925_DL2019052_AlleroedGym_koersel1</v>
      </c>
      <c r="I9241" s="61" t="str">
        <f aca="false">MID(RIGHT(B9241,LEN(B9241)-3),1,FIND("_",RIGHT(B9241,LEN(B9241)-3))-1)</f>
        <v>LilleVandsalamander</v>
      </c>
      <c r="J9241" s="61" t="str">
        <f aca="false">TRIM(SUBSTITUTE(RIGHT(B9241,FIND(I9241,B9241)+1),"_",""))</f>
        <v>eDNA</v>
      </c>
      <c r="K9241" s="0" t="str">
        <f aca="false">IFERROR(VALUE(SUBSTITUTE(E9241,".",",")),E9241)</f>
        <v>No Ct</v>
      </c>
      <c r="L9241" s="61" t="str">
        <f aca="false">IF(J9241="PosK",SUMIFS(K:K,J:J,"PosK",H:H,H9241),"")</f>
        <v/>
      </c>
      <c r="M9241" s="61" t="str">
        <f aca="false">IF(J9241="PosK",SUMIFS(K:K,J:J,"NegK",H:H,H9241),"")</f>
        <v/>
      </c>
      <c r="N9241" s="61" t="str">
        <f aca="false">IF(J9241="PosK",SUMIFS(K:K,J:J,"eDNA",H:H,H9241),"")</f>
        <v/>
      </c>
      <c r="P9241" s="62"/>
      <c r="T9241" s="63"/>
      <c r="W9241" s="64"/>
    </row>
    <row r="9242" customFormat="false" ht="14.25" hidden="false" customHeight="false" outlineLevel="0" collapsed="false">
      <c r="A9242" s="0" t="s">
        <v>884</v>
      </c>
      <c r="B9242" s="52" t="s">
        <v>1002</v>
      </c>
      <c r="C9242" s="52" t="s">
        <v>743</v>
      </c>
      <c r="D9242" s="53" t="n">
        <v>0.1</v>
      </c>
      <c r="E9242" s="53" t="n">
        <v>26.65</v>
      </c>
      <c r="F9242" s="0" t="s">
        <v>1463</v>
      </c>
      <c r="G9242" s="0" t="str">
        <f aca="false">LEFT(B9242,2)</f>
        <v>19</v>
      </c>
      <c r="H9242" s="0" t="str">
        <f aca="false">I9242&amp;"_"&amp;G9242&amp;"_"&amp;F9242</f>
        <v>LilleVandsalamander_19_20190925_DL2019052_AlleroedGym_koersel1</v>
      </c>
      <c r="I9242" s="61" t="str">
        <f aca="false">MID(RIGHT(B9242,LEN(B9242)-3),1,FIND("_",RIGHT(B9242,LEN(B9242)-3))-1)</f>
        <v>LilleVandsalamander</v>
      </c>
      <c r="J9242" s="61" t="str">
        <f aca="false">TRIM(SUBSTITUTE(RIGHT(B9242,FIND(I9242,B9242)+1),"_",""))</f>
        <v>PosK</v>
      </c>
      <c r="K9242" s="0" t="n">
        <f aca="false">IFERROR(VALUE(SUBSTITUTE(E9242,".",",")),E9242)</f>
        <v>26.65</v>
      </c>
      <c r="L9242" s="61" t="n">
        <f aca="false">IF(J9242="PosK",SUMIFS(K:K,J:J,"PosK",H:H,H9242),"")</f>
        <v>26.65</v>
      </c>
      <c r="M9242" s="61" t="n">
        <f aca="false">IF(J9242="PosK",SUMIFS(K:K,J:J,"NegK",H:H,H9242),"")</f>
        <v>0</v>
      </c>
      <c r="N9242" s="61" t="n">
        <f aca="false">IF(J9242="PosK",SUMIFS(K:K,J:J,"eDNA",H:H,H9242),"")</f>
        <v>0</v>
      </c>
      <c r="P9242" s="62" t="n">
        <f aca="false">IF(K9244="No Ct",0,K9244)</f>
        <v>0</v>
      </c>
      <c r="Q9242" s="62" t="n">
        <f aca="false">IF(K9245="No Ct",0,K9245)</f>
        <v>0</v>
      </c>
      <c r="R9242" s="0" t="str">
        <f aca="false">IF(AND(L9242&gt;0,M9242=0),"Valid","Invalid")</f>
        <v>Valid</v>
      </c>
      <c r="S9242" s="0" t="str">
        <f aca="false">IF(OR(P9242&gt;1,Q9242&gt;1),"Present","Absent")</f>
        <v>Absent</v>
      </c>
      <c r="T9242" s="63" t="str">
        <f aca="false">IF(OR(AND(P9242&gt;1,P9242&lt;41),AND(Q9242&gt;1,Q9242&lt;41)),"Ct&lt;41","Ct&gt;41")</f>
        <v>Ct&gt;41</v>
      </c>
      <c r="U9242" s="0" t="str">
        <f aca="false">I9242</f>
        <v>LilleVandsalamander</v>
      </c>
      <c r="V9242" s="0" t="str">
        <f aca="false">MID(F9242,10,9)</f>
        <v>DL2019052</v>
      </c>
      <c r="W9242" s="64" t="str">
        <f aca="false">V9242&amp;"_"&amp;U9242&amp;"_"&amp;R9242&amp;"_"&amp;S9242&amp;"_"&amp;T9242</f>
        <v>DL2019052_LilleVandsalamander_Valid_Absent_Ct&gt;41</v>
      </c>
    </row>
    <row r="9243" customFormat="false" ht="14.25" hidden="false" customHeight="false" outlineLevel="0" collapsed="false">
      <c r="A9243" s="0" t="s">
        <v>886</v>
      </c>
      <c r="B9243" s="52" t="s">
        <v>1003</v>
      </c>
      <c r="C9243" s="52" t="s">
        <v>747</v>
      </c>
      <c r="D9243" s="53" t="n">
        <v>0.1</v>
      </c>
      <c r="E9243" s="53" t="s">
        <v>748</v>
      </c>
      <c r="F9243" s="0" t="s">
        <v>1463</v>
      </c>
      <c r="G9243" s="0" t="str">
        <f aca="false">LEFT(B9243,2)</f>
        <v>19</v>
      </c>
      <c r="H9243" s="0" t="str">
        <f aca="false">I9243&amp;"_"&amp;G9243&amp;"_"&amp;F9243</f>
        <v>LilleVandsalamander_19_20190925_DL2019052_AlleroedGym_koersel1</v>
      </c>
      <c r="I9243" s="61" t="str">
        <f aca="false">MID(RIGHT(B9243,LEN(B9243)-3),1,FIND("_",RIGHT(B9243,LEN(B9243)-3))-1)</f>
        <v>LilleVandsalamander</v>
      </c>
      <c r="J9243" s="61" t="str">
        <f aca="false">TRIM(SUBSTITUTE(RIGHT(B9243,FIND(I9243,B9243)+1),"_",""))</f>
        <v>NegK</v>
      </c>
      <c r="K9243" s="0" t="str">
        <f aca="false">IFERROR(VALUE(SUBSTITUTE(E9243,".",",")),E9243)</f>
        <v>No Ct</v>
      </c>
      <c r="L9243" s="61" t="str">
        <f aca="false">IF(J9243="PosK",SUMIFS(K:K,J:J,"PosK",H:H,H9243),"")</f>
        <v/>
      </c>
      <c r="M9243" s="61" t="str">
        <f aca="false">IF(J9243="PosK",SUMIFS(K:K,J:J,"NegK",H:H,H9243),"")</f>
        <v/>
      </c>
      <c r="N9243" s="61" t="str">
        <f aca="false">IF(J9243="PosK",SUMIFS(K:K,J:J,"eDNA",H:H,H9243),"")</f>
        <v/>
      </c>
    </row>
    <row r="9244" customFormat="false" ht="14.25" hidden="false" customHeight="false" outlineLevel="0" collapsed="false">
      <c r="A9244" s="0" t="s">
        <v>888</v>
      </c>
      <c r="B9244" s="52" t="s">
        <v>1004</v>
      </c>
      <c r="C9244" s="52" t="s">
        <v>751</v>
      </c>
      <c r="D9244" s="53" t="n">
        <v>0.1</v>
      </c>
      <c r="E9244" s="53" t="s">
        <v>748</v>
      </c>
      <c r="F9244" s="0" t="s">
        <v>1463</v>
      </c>
      <c r="G9244" s="0" t="str">
        <f aca="false">LEFT(B9244,2)</f>
        <v>19</v>
      </c>
      <c r="H9244" s="0" t="str">
        <f aca="false">I9244&amp;"_"&amp;G9244&amp;"_"&amp;F9244</f>
        <v>LilleVandsalamander_19_20190925_DL2019052_AlleroedGym_koersel1</v>
      </c>
      <c r="I9244" s="61" t="str">
        <f aca="false">MID(RIGHT(B9244,LEN(B9244)-3),1,FIND("_",RIGHT(B9244,LEN(B9244)-3))-1)</f>
        <v>LilleVandsalamander</v>
      </c>
      <c r="J9244" s="61" t="str">
        <f aca="false">TRIM(SUBSTITUTE(RIGHT(B9244,FIND(I9244,B9244)+1),"_",""))</f>
        <v>eDNA</v>
      </c>
      <c r="K9244" s="0" t="str">
        <f aca="false">IFERROR(VALUE(SUBSTITUTE(E9244,".",",")),E9244)</f>
        <v>No Ct</v>
      </c>
      <c r="L9244" s="61" t="str">
        <f aca="false">IF(J9244="PosK",SUMIFS(K:K,J:J,"PosK",H:H,H9244),"")</f>
        <v/>
      </c>
      <c r="M9244" s="61" t="str">
        <f aca="false">IF(J9244="PosK",SUMIFS(K:K,J:J,"NegK",H:H,H9244),"")</f>
        <v/>
      </c>
      <c r="N9244" s="61" t="str">
        <f aca="false">IF(J9244="PosK",SUMIFS(K:K,J:J,"eDNA",H:H,H9244),"")</f>
        <v/>
      </c>
      <c r="Q9244" s="62"/>
    </row>
    <row r="9245" customFormat="false" ht="14.25" hidden="false" customHeight="false" outlineLevel="0" collapsed="false">
      <c r="A9245" s="0" t="s">
        <v>890</v>
      </c>
      <c r="B9245" s="52" t="s">
        <v>1004</v>
      </c>
      <c r="C9245" s="52" t="s">
        <v>751</v>
      </c>
      <c r="D9245" s="53" t="n">
        <v>0.1</v>
      </c>
      <c r="E9245" s="53" t="s">
        <v>748</v>
      </c>
      <c r="F9245" s="0" t="s">
        <v>1463</v>
      </c>
      <c r="G9245" s="0" t="str">
        <f aca="false">LEFT(B9245,2)</f>
        <v>19</v>
      </c>
      <c r="H9245" s="0" t="str">
        <f aca="false">I9245&amp;"_"&amp;G9245&amp;"_"&amp;F9245</f>
        <v>LilleVandsalamander_19_20190925_DL2019052_AlleroedGym_koersel1</v>
      </c>
      <c r="I9245" s="61" t="str">
        <f aca="false">MID(RIGHT(B9245,LEN(B9245)-3),1,FIND("_",RIGHT(B9245,LEN(B9245)-3))-1)</f>
        <v>LilleVandsalamander</v>
      </c>
      <c r="J9245" s="61" t="str">
        <f aca="false">TRIM(SUBSTITUTE(RIGHT(B9245,FIND(I9245,B9245)+1),"_",""))</f>
        <v>eDNA</v>
      </c>
      <c r="K9245" s="0" t="str">
        <f aca="false">IFERROR(VALUE(SUBSTITUTE(E9245,".",",")),E9245)</f>
        <v>No Ct</v>
      </c>
      <c r="L9245" s="61" t="str">
        <f aca="false">IF(J9245="PosK",SUMIFS(K:K,J:J,"PosK",H:H,H9245),"")</f>
        <v/>
      </c>
      <c r="M9245" s="61" t="str">
        <f aca="false">IF(J9245="PosK",SUMIFS(K:K,J:J,"NegK",H:H,H9245),"")</f>
        <v/>
      </c>
      <c r="N9245" s="61" t="str">
        <f aca="false">IF(J9245="PosK",SUMIFS(K:K,J:J,"eDNA",H:H,H9245),"")</f>
        <v/>
      </c>
      <c r="P9245" s="62"/>
      <c r="T9245" s="63"/>
      <c r="W9245" s="64"/>
    </row>
    <row r="9246" customFormat="false" ht="14.25" hidden="false" customHeight="false" outlineLevel="0" collapsed="false">
      <c r="A9246" s="0" t="s">
        <v>891</v>
      </c>
      <c r="B9246" s="52" t="s">
        <v>1218</v>
      </c>
      <c r="C9246" s="52" t="s">
        <v>743</v>
      </c>
      <c r="D9246" s="53" t="n">
        <v>0.1</v>
      </c>
      <c r="E9246" s="53" t="n">
        <v>28.7</v>
      </c>
      <c r="F9246" s="0" t="s">
        <v>1463</v>
      </c>
      <c r="G9246" s="0" t="str">
        <f aca="false">LEFT(B9246,2)</f>
        <v>20</v>
      </c>
      <c r="H9246" s="0" t="str">
        <f aca="false">I9246&amp;"_"&amp;G9246&amp;"_"&amp;F9246</f>
        <v>Skalle_20_20190925_DL2019052_AlleroedGym_koersel1</v>
      </c>
      <c r="I9246" s="61" t="str">
        <f aca="false">MID(RIGHT(B9246,LEN(B9246)-3),1,FIND("_",RIGHT(B9246,LEN(B9246)-3))-1)</f>
        <v>Skalle</v>
      </c>
      <c r="J9246" s="61" t="str">
        <f aca="false">TRIM(SUBSTITUTE(RIGHT(B9246,FIND(I9246,B9246)+1),"_",""))</f>
        <v>PosK</v>
      </c>
      <c r="K9246" s="0" t="n">
        <f aca="false">IFERROR(VALUE(SUBSTITUTE(E9246,".",",")),E9246)</f>
        <v>28.7</v>
      </c>
      <c r="L9246" s="61" t="n">
        <f aca="false">IF(J9246="PosK",SUMIFS(K:K,J:J,"PosK",H:H,H9246),"")</f>
        <v>28.7</v>
      </c>
      <c r="M9246" s="61" t="n">
        <f aca="false">IF(J9246="PosK",SUMIFS(K:K,J:J,"NegK",H:H,H9246),"")</f>
        <v>0</v>
      </c>
      <c r="N9246" s="61" t="n">
        <f aca="false">IF(J9246="PosK",SUMIFS(K:K,J:J,"eDNA",H:H,H9246),"")</f>
        <v>0</v>
      </c>
      <c r="P9246" s="62" t="n">
        <f aca="false">IF(K9248="No Ct",0,K9248)</f>
        <v>0</v>
      </c>
      <c r="Q9246" s="62" t="n">
        <f aca="false">IF(K9249="No Ct",0,K9249)</f>
        <v>0</v>
      </c>
      <c r="R9246" s="0" t="str">
        <f aca="false">IF(AND(L9246&gt;0,M9246=0),"Valid","Invalid")</f>
        <v>Valid</v>
      </c>
      <c r="S9246" s="0" t="str">
        <f aca="false">IF(OR(P9246&gt;1,Q9246&gt;1),"Present","Absent")</f>
        <v>Absent</v>
      </c>
      <c r="T9246" s="63" t="str">
        <f aca="false">IF(OR(AND(P9246&gt;1,P9246&lt;41),AND(Q9246&gt;1,Q9246&lt;41)),"Ct&lt;41","Ct&gt;41")</f>
        <v>Ct&gt;41</v>
      </c>
      <c r="U9246" s="0" t="str">
        <f aca="false">I9246</f>
        <v>Skalle</v>
      </c>
      <c r="V9246" s="0" t="str">
        <f aca="false">MID(F9246,10,9)</f>
        <v>DL2019052</v>
      </c>
      <c r="W9246" s="64" t="str">
        <f aca="false">V9246&amp;"_"&amp;U9246&amp;"_"&amp;R9246&amp;"_"&amp;S9246&amp;"_"&amp;T9246</f>
        <v>DL2019052_Skalle_Valid_Absent_Ct&gt;41</v>
      </c>
    </row>
    <row r="9247" customFormat="false" ht="14.25" hidden="false" customHeight="false" outlineLevel="0" collapsed="false">
      <c r="A9247" s="0" t="s">
        <v>893</v>
      </c>
      <c r="B9247" s="52" t="s">
        <v>1219</v>
      </c>
      <c r="C9247" s="52" t="s">
        <v>747</v>
      </c>
      <c r="D9247" s="53" t="n">
        <v>0.1</v>
      </c>
      <c r="E9247" s="53" t="s">
        <v>748</v>
      </c>
      <c r="F9247" s="0" t="s">
        <v>1463</v>
      </c>
      <c r="G9247" s="0" t="str">
        <f aca="false">LEFT(B9247,2)</f>
        <v>20</v>
      </c>
      <c r="H9247" s="0" t="str">
        <f aca="false">I9247&amp;"_"&amp;G9247&amp;"_"&amp;F9247</f>
        <v>Skalle_20_20190925_DL2019052_AlleroedGym_koersel1</v>
      </c>
      <c r="I9247" s="61" t="str">
        <f aca="false">MID(RIGHT(B9247,LEN(B9247)-3),1,FIND("_",RIGHT(B9247,LEN(B9247)-3))-1)</f>
        <v>Skalle</v>
      </c>
      <c r="J9247" s="61" t="str">
        <f aca="false">TRIM(SUBSTITUTE(RIGHT(B9247,FIND(I9247,B9247)+1),"_",""))</f>
        <v>NegK</v>
      </c>
      <c r="K9247" s="0" t="str">
        <f aca="false">IFERROR(VALUE(SUBSTITUTE(E9247,".",",")),E9247)</f>
        <v>No Ct</v>
      </c>
      <c r="L9247" s="61" t="str">
        <f aca="false">IF(J9247="PosK",SUMIFS(K:K,J:J,"PosK",H:H,H9247),"")</f>
        <v/>
      </c>
      <c r="M9247" s="61" t="str">
        <f aca="false">IF(J9247="PosK",SUMIFS(K:K,J:J,"NegK",H:H,H9247),"")</f>
        <v/>
      </c>
      <c r="N9247" s="61" t="str">
        <f aca="false">IF(J9247="PosK",SUMIFS(K:K,J:J,"eDNA",H:H,H9247),"")</f>
        <v/>
      </c>
    </row>
    <row r="9248" customFormat="false" ht="14.25" hidden="false" customHeight="false" outlineLevel="0" collapsed="false">
      <c r="A9248" s="0" t="s">
        <v>895</v>
      </c>
      <c r="B9248" s="52" t="s">
        <v>1220</v>
      </c>
      <c r="C9248" s="52" t="s">
        <v>751</v>
      </c>
      <c r="D9248" s="53" t="n">
        <v>0.1</v>
      </c>
      <c r="E9248" s="53" t="s">
        <v>748</v>
      </c>
      <c r="F9248" s="0" t="s">
        <v>1463</v>
      </c>
      <c r="G9248" s="0" t="str">
        <f aca="false">LEFT(B9248,2)</f>
        <v>20</v>
      </c>
      <c r="H9248" s="0" t="str">
        <f aca="false">I9248&amp;"_"&amp;G9248&amp;"_"&amp;F9248</f>
        <v>Skalle_20_20190925_DL2019052_AlleroedGym_koersel1</v>
      </c>
      <c r="I9248" s="61" t="str">
        <f aca="false">MID(RIGHT(B9248,LEN(B9248)-3),1,FIND("_",RIGHT(B9248,LEN(B9248)-3))-1)</f>
        <v>Skalle</v>
      </c>
      <c r="J9248" s="61" t="str">
        <f aca="false">TRIM(SUBSTITUTE(RIGHT(B9248,FIND(I9248,B9248)+1),"_",""))</f>
        <v>eDNA</v>
      </c>
      <c r="K9248" s="0" t="str">
        <f aca="false">IFERROR(VALUE(SUBSTITUTE(E9248,".",",")),E9248)</f>
        <v>No Ct</v>
      </c>
      <c r="L9248" s="61" t="str">
        <f aca="false">IF(J9248="PosK",SUMIFS(K:K,J:J,"PosK",H:H,H9248),"")</f>
        <v/>
      </c>
      <c r="M9248" s="61" t="str">
        <f aca="false">IF(J9248="PosK",SUMIFS(K:K,J:J,"NegK",H:H,H9248),"")</f>
        <v/>
      </c>
      <c r="N9248" s="61" t="str">
        <f aca="false">IF(J9248="PosK",SUMIFS(K:K,J:J,"eDNA",H:H,H9248),"")</f>
        <v/>
      </c>
      <c r="Q9248" s="62"/>
    </row>
    <row r="9249" customFormat="false" ht="14.25" hidden="false" customHeight="false" outlineLevel="0" collapsed="false">
      <c r="A9249" s="0" t="s">
        <v>897</v>
      </c>
      <c r="B9249" s="52" t="s">
        <v>1220</v>
      </c>
      <c r="C9249" s="52" t="s">
        <v>751</v>
      </c>
      <c r="D9249" s="53" t="n">
        <v>0.1</v>
      </c>
      <c r="E9249" s="53" t="s">
        <v>748</v>
      </c>
      <c r="F9249" s="0" t="s">
        <v>1463</v>
      </c>
      <c r="G9249" s="0" t="str">
        <f aca="false">LEFT(B9249,2)</f>
        <v>20</v>
      </c>
      <c r="H9249" s="0" t="str">
        <f aca="false">I9249&amp;"_"&amp;G9249&amp;"_"&amp;F9249</f>
        <v>Skalle_20_20190925_DL2019052_AlleroedGym_koersel1</v>
      </c>
      <c r="I9249" s="61" t="str">
        <f aca="false">MID(RIGHT(B9249,LEN(B9249)-3),1,FIND("_",RIGHT(B9249,LEN(B9249)-3))-1)</f>
        <v>Skalle</v>
      </c>
      <c r="J9249" s="61" t="str">
        <f aca="false">TRIM(SUBSTITUTE(RIGHT(B9249,FIND(I9249,B9249)+1),"_",""))</f>
        <v>eDNA</v>
      </c>
      <c r="K9249" s="0" t="str">
        <f aca="false">IFERROR(VALUE(SUBSTITUTE(E9249,".",",")),E9249)</f>
        <v>No Ct</v>
      </c>
      <c r="L9249" s="61" t="str">
        <f aca="false">IF(J9249="PosK",SUMIFS(K:K,J:J,"PosK",H:H,H9249),"")</f>
        <v/>
      </c>
      <c r="M9249" s="61" t="str">
        <f aca="false">IF(J9249="PosK",SUMIFS(K:K,J:J,"NegK",H:H,H9249),"")</f>
        <v/>
      </c>
      <c r="N9249" s="61" t="str">
        <f aca="false">IF(J9249="PosK",SUMIFS(K:K,J:J,"eDNA",H:H,H9249),"")</f>
        <v/>
      </c>
      <c r="P9249" s="62"/>
      <c r="T9249" s="63"/>
      <c r="W9249" s="64"/>
    </row>
    <row r="9250" customFormat="false" ht="14.25" hidden="false" customHeight="false" outlineLevel="0" collapsed="false">
      <c r="A9250" s="0" t="s">
        <v>898</v>
      </c>
      <c r="B9250" s="52" t="s">
        <v>1008</v>
      </c>
      <c r="C9250" s="52" t="s">
        <v>743</v>
      </c>
      <c r="D9250" s="53" t="n">
        <v>0.1</v>
      </c>
      <c r="E9250" s="53" t="n">
        <v>26.75</v>
      </c>
      <c r="F9250" s="0" t="s">
        <v>1463</v>
      </c>
      <c r="G9250" s="0" t="str">
        <f aca="false">LEFT(B9250,2)</f>
        <v>21</v>
      </c>
      <c r="H9250" s="0" t="str">
        <f aca="false">I9250&amp;"_"&amp;G9250&amp;"_"&amp;F9250</f>
        <v>Skalle_21_20190925_DL2019052_AlleroedGym_koersel1</v>
      </c>
      <c r="I9250" s="61" t="str">
        <f aca="false">MID(RIGHT(B9250,LEN(B9250)-3),1,FIND("_",RIGHT(B9250,LEN(B9250)-3))-1)</f>
        <v>Skalle</v>
      </c>
      <c r="J9250" s="61" t="str">
        <f aca="false">TRIM(SUBSTITUTE(RIGHT(B9250,FIND(I9250,B9250)+1),"_",""))</f>
        <v>PosK</v>
      </c>
      <c r="K9250" s="0" t="n">
        <f aca="false">IFERROR(VALUE(SUBSTITUTE(E9250,".",",")),E9250)</f>
        <v>26.75</v>
      </c>
      <c r="L9250" s="61" t="n">
        <f aca="false">IF(J9250="PosK",SUMIFS(K:K,J:J,"PosK",H:H,H9250),"")</f>
        <v>26.75</v>
      </c>
      <c r="M9250" s="61" t="n">
        <f aca="false">IF(J9250="PosK",SUMIFS(K:K,J:J,"NegK",H:H,H9250),"")</f>
        <v>0</v>
      </c>
      <c r="N9250" s="61" t="n">
        <f aca="false">IF(J9250="PosK",SUMIFS(K:K,J:J,"eDNA",H:H,H9250),"")</f>
        <v>76.99</v>
      </c>
      <c r="P9250" s="62" t="n">
        <f aca="false">IF(K9252="No Ct",0,K9252)</f>
        <v>38.97</v>
      </c>
      <c r="Q9250" s="62" t="n">
        <f aca="false">IF(K9253="No Ct",0,K9253)</f>
        <v>38.02</v>
      </c>
      <c r="R9250" s="0" t="str">
        <f aca="false">IF(AND(L9250&gt;0,M9250=0),"Valid","Invalid")</f>
        <v>Valid</v>
      </c>
      <c r="S9250" s="0" t="str">
        <f aca="false">IF(OR(P9250&gt;1,Q9250&gt;1),"Present","Absent")</f>
        <v>Present</v>
      </c>
      <c r="T9250" s="63" t="str">
        <f aca="false">IF(OR(AND(P9250&gt;1,P9250&lt;41),AND(Q9250&gt;1,Q9250&lt;41)),"Ct&lt;41","Ct&gt;41")</f>
        <v>Ct&lt;41</v>
      </c>
      <c r="U9250" s="0" t="str">
        <f aca="false">I9250</f>
        <v>Skalle</v>
      </c>
      <c r="V9250" s="0" t="str">
        <f aca="false">MID(F9250,10,9)</f>
        <v>DL2019052</v>
      </c>
      <c r="W9250" s="64" t="str">
        <f aca="false">V9250&amp;"_"&amp;U9250&amp;"_"&amp;R9250&amp;"_"&amp;S9250&amp;"_"&amp;T9250</f>
        <v>DL2019052_Skalle_Valid_Present_Ct&lt;41</v>
      </c>
    </row>
    <row r="9251" customFormat="false" ht="14.25" hidden="false" customHeight="false" outlineLevel="0" collapsed="false">
      <c r="A9251" s="0" t="s">
        <v>900</v>
      </c>
      <c r="B9251" s="52" t="s">
        <v>1009</v>
      </c>
      <c r="C9251" s="52" t="s">
        <v>747</v>
      </c>
      <c r="D9251" s="53" t="n">
        <v>0.1</v>
      </c>
      <c r="E9251" s="53" t="s">
        <v>748</v>
      </c>
      <c r="F9251" s="0" t="s">
        <v>1463</v>
      </c>
      <c r="G9251" s="0" t="str">
        <f aca="false">LEFT(B9251,2)</f>
        <v>21</v>
      </c>
      <c r="H9251" s="0" t="str">
        <f aca="false">I9251&amp;"_"&amp;G9251&amp;"_"&amp;F9251</f>
        <v>Skalle_21_20190925_DL2019052_AlleroedGym_koersel1</v>
      </c>
      <c r="I9251" s="61" t="str">
        <f aca="false">MID(RIGHT(B9251,LEN(B9251)-3),1,FIND("_",RIGHT(B9251,LEN(B9251)-3))-1)</f>
        <v>Skalle</v>
      </c>
      <c r="J9251" s="61" t="str">
        <f aca="false">TRIM(SUBSTITUTE(RIGHT(B9251,FIND(I9251,B9251)+1),"_",""))</f>
        <v>NegK</v>
      </c>
      <c r="K9251" s="0" t="str">
        <f aca="false">IFERROR(VALUE(SUBSTITUTE(E9251,".",",")),E9251)</f>
        <v>No Ct</v>
      </c>
      <c r="L9251" s="61" t="str">
        <f aca="false">IF(J9251="PosK",SUMIFS(K:K,J:J,"PosK",H:H,H9251),"")</f>
        <v/>
      </c>
      <c r="M9251" s="61" t="str">
        <f aca="false">IF(J9251="PosK",SUMIFS(K:K,J:J,"NegK",H:H,H9251),"")</f>
        <v/>
      </c>
      <c r="N9251" s="61" t="str">
        <f aca="false">IF(J9251="PosK",SUMIFS(K:K,J:J,"eDNA",H:H,H9251),"")</f>
        <v/>
      </c>
    </row>
    <row r="9252" customFormat="false" ht="14.25" hidden="false" customHeight="false" outlineLevel="0" collapsed="false">
      <c r="A9252" s="0" t="s">
        <v>902</v>
      </c>
      <c r="B9252" s="52" t="s">
        <v>1010</v>
      </c>
      <c r="C9252" s="52" t="s">
        <v>751</v>
      </c>
      <c r="D9252" s="53" t="n">
        <v>0.1</v>
      </c>
      <c r="E9252" s="53" t="n">
        <v>38.97</v>
      </c>
      <c r="F9252" s="0" t="s">
        <v>1463</v>
      </c>
      <c r="G9252" s="0" t="str">
        <f aca="false">LEFT(B9252,2)</f>
        <v>21</v>
      </c>
      <c r="H9252" s="0" t="str">
        <f aca="false">I9252&amp;"_"&amp;G9252&amp;"_"&amp;F9252</f>
        <v>Skalle_21_20190925_DL2019052_AlleroedGym_koersel1</v>
      </c>
      <c r="I9252" s="61" t="str">
        <f aca="false">MID(RIGHT(B9252,LEN(B9252)-3),1,FIND("_",RIGHT(B9252,LEN(B9252)-3))-1)</f>
        <v>Skalle</v>
      </c>
      <c r="J9252" s="61" t="str">
        <f aca="false">TRIM(SUBSTITUTE(RIGHT(B9252,FIND(I9252,B9252)+1),"_",""))</f>
        <v>eDNA</v>
      </c>
      <c r="K9252" s="0" t="n">
        <f aca="false">IFERROR(VALUE(SUBSTITUTE(E9252,".",",")),E9252)</f>
        <v>38.97</v>
      </c>
      <c r="L9252" s="61" t="str">
        <f aca="false">IF(J9252="PosK",SUMIFS(K:K,J:J,"PosK",H:H,H9252),"")</f>
        <v/>
      </c>
      <c r="M9252" s="61" t="str">
        <f aca="false">IF(J9252="PosK",SUMIFS(K:K,J:J,"NegK",H:H,H9252),"")</f>
        <v/>
      </c>
      <c r="N9252" s="61" t="str">
        <f aca="false">IF(J9252="PosK",SUMIFS(K:K,J:J,"eDNA",H:H,H9252),"")</f>
        <v/>
      </c>
      <c r="Q9252" s="62"/>
    </row>
    <row r="9253" customFormat="false" ht="14.25" hidden="false" customHeight="false" outlineLevel="0" collapsed="false">
      <c r="A9253" s="0" t="s">
        <v>904</v>
      </c>
      <c r="B9253" s="52" t="s">
        <v>1010</v>
      </c>
      <c r="C9253" s="52" t="s">
        <v>751</v>
      </c>
      <c r="D9253" s="53" t="n">
        <v>0.1</v>
      </c>
      <c r="E9253" s="53" t="n">
        <v>38.02</v>
      </c>
      <c r="F9253" s="0" t="s">
        <v>1463</v>
      </c>
      <c r="G9253" s="0" t="str">
        <f aca="false">LEFT(B9253,2)</f>
        <v>21</v>
      </c>
      <c r="H9253" s="0" t="str">
        <f aca="false">I9253&amp;"_"&amp;G9253&amp;"_"&amp;F9253</f>
        <v>Skalle_21_20190925_DL2019052_AlleroedGym_koersel1</v>
      </c>
      <c r="I9253" s="61" t="str">
        <f aca="false">MID(RIGHT(B9253,LEN(B9253)-3),1,FIND("_",RIGHT(B9253,LEN(B9253)-3))-1)</f>
        <v>Skalle</v>
      </c>
      <c r="J9253" s="61" t="str">
        <f aca="false">TRIM(SUBSTITUTE(RIGHT(B9253,FIND(I9253,B9253)+1),"_",""))</f>
        <v>eDNA</v>
      </c>
      <c r="K9253" s="0" t="n">
        <f aca="false">IFERROR(VALUE(SUBSTITUTE(E9253,".",",")),E9253)</f>
        <v>38.02</v>
      </c>
      <c r="L9253" s="61" t="str">
        <f aca="false">IF(J9253="PosK",SUMIFS(K:K,J:J,"PosK",H:H,H9253),"")</f>
        <v/>
      </c>
      <c r="M9253" s="61" t="str">
        <f aca="false">IF(J9253="PosK",SUMIFS(K:K,J:J,"NegK",H:H,H9253),"")</f>
        <v/>
      </c>
      <c r="N9253" s="61" t="str">
        <f aca="false">IF(J9253="PosK",SUMIFS(K:K,J:J,"eDNA",H:H,H9253),"")</f>
        <v/>
      </c>
      <c r="P9253" s="62"/>
      <c r="T9253" s="63"/>
      <c r="W9253" s="64"/>
    </row>
    <row r="9254" customFormat="false" ht="14.25" hidden="false" customHeight="false" outlineLevel="0" collapsed="false">
      <c r="A9254" s="0" t="s">
        <v>905</v>
      </c>
      <c r="B9254" s="52" t="s">
        <v>1221</v>
      </c>
      <c r="C9254" s="52" t="s">
        <v>743</v>
      </c>
      <c r="D9254" s="53" t="n">
        <v>0.1</v>
      </c>
      <c r="E9254" s="53" t="n">
        <v>34.48</v>
      </c>
      <c r="F9254" s="0" t="s">
        <v>1463</v>
      </c>
      <c r="G9254" s="0" t="str">
        <f aca="false">LEFT(B9254,2)</f>
        <v>22</v>
      </c>
      <c r="H9254" s="0" t="str">
        <f aca="false">I9254&amp;"_"&amp;G9254&amp;"_"&amp;F9254</f>
        <v>Karusse_22_20190925_DL2019052_AlleroedGym_koersel1</v>
      </c>
      <c r="I9254" s="61" t="str">
        <f aca="false">MID(RIGHT(B9254,LEN(B9254)-3),1,FIND("_",RIGHT(B9254,LEN(B9254)-3))-1)</f>
        <v>Karusse</v>
      </c>
      <c r="J9254" s="61" t="str">
        <f aca="false">TRIM(SUBSTITUTE(RIGHT(B9254,FIND(I9254,B9254)+1),"_",""))</f>
        <v>PosK</v>
      </c>
      <c r="K9254" s="0" t="n">
        <f aca="false">IFERROR(VALUE(SUBSTITUTE(E9254,".",",")),E9254)</f>
        <v>34.48</v>
      </c>
      <c r="L9254" s="61" t="n">
        <f aca="false">IF(J9254="PosK",SUMIFS(K:K,J:J,"PosK",H:H,H9254),"")</f>
        <v>34.48</v>
      </c>
      <c r="M9254" s="61" t="n">
        <f aca="false">IF(J9254="PosK",SUMIFS(K:K,J:J,"NegK",H:H,H9254),"")</f>
        <v>0</v>
      </c>
      <c r="N9254" s="61" t="n">
        <f aca="false">IF(J9254="PosK",SUMIFS(K:K,J:J,"eDNA",H:H,H9254),"")</f>
        <v>0</v>
      </c>
      <c r="P9254" s="62" t="n">
        <f aca="false">IF(K9256="No Ct",0,K9256)</f>
        <v>0</v>
      </c>
      <c r="Q9254" s="62" t="n">
        <f aca="false">IF(K9257="No Ct",0,K9257)</f>
        <v>0</v>
      </c>
      <c r="R9254" s="0" t="str">
        <f aca="false">IF(AND(L9254&gt;0,M9254=0),"Valid","Invalid")</f>
        <v>Valid</v>
      </c>
      <c r="S9254" s="0" t="str">
        <f aca="false">IF(OR(P9254&gt;1,Q9254&gt;1),"Present","Absent")</f>
        <v>Absent</v>
      </c>
      <c r="T9254" s="63" t="str">
        <f aca="false">IF(OR(AND(P9254&gt;1,P9254&lt;41),AND(Q9254&gt;1,Q9254&lt;41)),"Ct&lt;41","Ct&gt;41")</f>
        <v>Ct&gt;41</v>
      </c>
      <c r="U9254" s="0" t="str">
        <f aca="false">I9254</f>
        <v>Karusse</v>
      </c>
      <c r="V9254" s="0" t="str">
        <f aca="false">MID(F9254,10,9)</f>
        <v>DL2019052</v>
      </c>
      <c r="W9254" s="64" t="str">
        <f aca="false">V9254&amp;"_"&amp;U9254&amp;"_"&amp;R9254&amp;"_"&amp;S9254&amp;"_"&amp;T9254</f>
        <v>DL2019052_Karusse_Valid_Absent_Ct&gt;41</v>
      </c>
    </row>
    <row r="9255" customFormat="false" ht="14.25" hidden="false" customHeight="false" outlineLevel="0" collapsed="false">
      <c r="A9255" s="0" t="s">
        <v>907</v>
      </c>
      <c r="B9255" s="52" t="s">
        <v>1222</v>
      </c>
      <c r="C9255" s="52" t="s">
        <v>747</v>
      </c>
      <c r="D9255" s="53" t="n">
        <v>0.1</v>
      </c>
      <c r="E9255" s="53" t="s">
        <v>748</v>
      </c>
      <c r="F9255" s="0" t="s">
        <v>1463</v>
      </c>
      <c r="G9255" s="0" t="str">
        <f aca="false">LEFT(B9255,2)</f>
        <v>22</v>
      </c>
      <c r="H9255" s="0" t="str">
        <f aca="false">I9255&amp;"_"&amp;G9255&amp;"_"&amp;F9255</f>
        <v>Karusse_22_20190925_DL2019052_AlleroedGym_koersel1</v>
      </c>
      <c r="I9255" s="61" t="str">
        <f aca="false">MID(RIGHT(B9255,LEN(B9255)-3),1,FIND("_",RIGHT(B9255,LEN(B9255)-3))-1)</f>
        <v>Karusse</v>
      </c>
      <c r="J9255" s="61" t="str">
        <f aca="false">TRIM(SUBSTITUTE(RIGHT(B9255,FIND(I9255,B9255)+1),"_",""))</f>
        <v>NegK</v>
      </c>
      <c r="K9255" s="0" t="str">
        <f aca="false">IFERROR(VALUE(SUBSTITUTE(E9255,".",",")),E9255)</f>
        <v>No Ct</v>
      </c>
      <c r="L9255" s="61" t="str">
        <f aca="false">IF(J9255="PosK",SUMIFS(K:K,J:J,"PosK",H:H,H9255),"")</f>
        <v/>
      </c>
      <c r="M9255" s="61" t="str">
        <f aca="false">IF(J9255="PosK",SUMIFS(K:K,J:J,"NegK",H:H,H9255),"")</f>
        <v/>
      </c>
      <c r="N9255" s="61" t="str">
        <f aca="false">IF(J9255="PosK",SUMIFS(K:K,J:J,"eDNA",H:H,H9255),"")</f>
        <v/>
      </c>
    </row>
    <row r="9256" customFormat="false" ht="14.25" hidden="false" customHeight="false" outlineLevel="0" collapsed="false">
      <c r="A9256" s="0" t="s">
        <v>909</v>
      </c>
      <c r="B9256" s="52" t="s">
        <v>1223</v>
      </c>
      <c r="C9256" s="52" t="s">
        <v>751</v>
      </c>
      <c r="D9256" s="53" t="n">
        <v>0.1</v>
      </c>
      <c r="E9256" s="53" t="s">
        <v>748</v>
      </c>
      <c r="F9256" s="0" t="s">
        <v>1463</v>
      </c>
      <c r="G9256" s="0" t="str">
        <f aca="false">LEFT(B9256,2)</f>
        <v>22</v>
      </c>
      <c r="H9256" s="0" t="str">
        <f aca="false">I9256&amp;"_"&amp;G9256&amp;"_"&amp;F9256</f>
        <v>Karusse_22_20190925_DL2019052_AlleroedGym_koersel1</v>
      </c>
      <c r="I9256" s="61" t="str">
        <f aca="false">MID(RIGHT(B9256,LEN(B9256)-3),1,FIND("_",RIGHT(B9256,LEN(B9256)-3))-1)</f>
        <v>Karusse</v>
      </c>
      <c r="J9256" s="61" t="str">
        <f aca="false">TRIM(SUBSTITUTE(RIGHT(B9256,FIND(I9256,B9256)+1),"_",""))</f>
        <v>eDNA</v>
      </c>
      <c r="K9256" s="0" t="str">
        <f aca="false">IFERROR(VALUE(SUBSTITUTE(E9256,".",",")),E9256)</f>
        <v>No Ct</v>
      </c>
      <c r="L9256" s="61" t="str">
        <f aca="false">IF(J9256="PosK",SUMIFS(K:K,J:J,"PosK",H:H,H9256),"")</f>
        <v/>
      </c>
      <c r="M9256" s="61" t="str">
        <f aca="false">IF(J9256="PosK",SUMIFS(K:K,J:J,"NegK",H:H,H9256),"")</f>
        <v/>
      </c>
      <c r="N9256" s="61" t="str">
        <f aca="false">IF(J9256="PosK",SUMIFS(K:K,J:J,"eDNA",H:H,H9256),"")</f>
        <v/>
      </c>
      <c r="Q9256" s="62"/>
    </row>
    <row r="9257" customFormat="false" ht="14.25" hidden="false" customHeight="false" outlineLevel="0" collapsed="false">
      <c r="A9257" s="0" t="s">
        <v>911</v>
      </c>
      <c r="B9257" s="52" t="s">
        <v>1223</v>
      </c>
      <c r="C9257" s="52" t="s">
        <v>751</v>
      </c>
      <c r="D9257" s="53" t="n">
        <v>0.1</v>
      </c>
      <c r="E9257" s="53" t="s">
        <v>748</v>
      </c>
      <c r="F9257" s="0" t="s">
        <v>1463</v>
      </c>
      <c r="G9257" s="0" t="str">
        <f aca="false">LEFT(B9257,2)</f>
        <v>22</v>
      </c>
      <c r="H9257" s="0" t="str">
        <f aca="false">I9257&amp;"_"&amp;G9257&amp;"_"&amp;F9257</f>
        <v>Karusse_22_20190925_DL2019052_AlleroedGym_koersel1</v>
      </c>
      <c r="I9257" s="61" t="str">
        <f aca="false">MID(RIGHT(B9257,LEN(B9257)-3),1,FIND("_",RIGHT(B9257,LEN(B9257)-3))-1)</f>
        <v>Karusse</v>
      </c>
      <c r="J9257" s="61" t="str">
        <f aca="false">TRIM(SUBSTITUTE(RIGHT(B9257,FIND(I9257,B9257)+1),"_",""))</f>
        <v>eDNA</v>
      </c>
      <c r="K9257" s="0" t="str">
        <f aca="false">IFERROR(VALUE(SUBSTITUTE(E9257,".",",")),E9257)</f>
        <v>No Ct</v>
      </c>
      <c r="L9257" s="61" t="str">
        <f aca="false">IF(J9257="PosK",SUMIFS(K:K,J:J,"PosK",H:H,H9257),"")</f>
        <v/>
      </c>
      <c r="M9257" s="61" t="str">
        <f aca="false">IF(J9257="PosK",SUMIFS(K:K,J:J,"NegK",H:H,H9257),"")</f>
        <v/>
      </c>
      <c r="N9257" s="61" t="str">
        <f aca="false">IF(J9257="PosK",SUMIFS(K:K,J:J,"eDNA",H:H,H9257),"")</f>
        <v/>
      </c>
      <c r="P9257" s="62"/>
      <c r="T9257" s="63"/>
      <c r="W9257" s="64"/>
    </row>
    <row r="9258" customFormat="false" ht="14.25" hidden="false" customHeight="false" outlineLevel="0" collapsed="false">
      <c r="A9258" s="0" t="s">
        <v>912</v>
      </c>
      <c r="B9258" s="52" t="s">
        <v>1014</v>
      </c>
      <c r="C9258" s="52" t="s">
        <v>743</v>
      </c>
      <c r="D9258" s="53" t="n">
        <v>0.1</v>
      </c>
      <c r="E9258" s="53" t="n">
        <v>31.72</v>
      </c>
      <c r="F9258" s="0" t="s">
        <v>1463</v>
      </c>
      <c r="G9258" s="0" t="str">
        <f aca="false">LEFT(B9258,2)</f>
        <v>23</v>
      </c>
      <c r="H9258" s="0" t="str">
        <f aca="false">I9258&amp;"_"&amp;G9258&amp;"_"&amp;F9258</f>
        <v>Karusse_23_20190925_DL2019052_AlleroedGym_koersel1</v>
      </c>
      <c r="I9258" s="61" t="str">
        <f aca="false">MID(RIGHT(B9258,LEN(B9258)-3),1,FIND("_",RIGHT(B9258,LEN(B9258)-3))-1)</f>
        <v>Karusse</v>
      </c>
      <c r="J9258" s="61" t="str">
        <f aca="false">TRIM(SUBSTITUTE(RIGHT(B9258,FIND(I9258,B9258)+1),"_",""))</f>
        <v>PosK</v>
      </c>
      <c r="K9258" s="0" t="n">
        <f aca="false">IFERROR(VALUE(SUBSTITUTE(E9258,".",",")),E9258)</f>
        <v>31.72</v>
      </c>
      <c r="L9258" s="61" t="n">
        <f aca="false">IF(J9258="PosK",SUMIFS(K:K,J:J,"PosK",H:H,H9258),"")</f>
        <v>31.72</v>
      </c>
      <c r="M9258" s="61" t="n">
        <f aca="false">IF(J9258="PosK",SUMIFS(K:K,J:J,"NegK",H:H,H9258),"")</f>
        <v>0</v>
      </c>
      <c r="N9258" s="61" t="n">
        <f aca="false">IF(J9258="PosK",SUMIFS(K:K,J:J,"eDNA",H:H,H9258),"")</f>
        <v>0</v>
      </c>
      <c r="P9258" s="62" t="n">
        <f aca="false">IF(K9260="No Ct",0,K9260)</f>
        <v>0</v>
      </c>
      <c r="Q9258" s="62" t="n">
        <f aca="false">IF(K9261="No Ct",0,K9261)</f>
        <v>0</v>
      </c>
      <c r="R9258" s="0" t="str">
        <f aca="false">IF(AND(L9258&gt;0,M9258=0),"Valid","Invalid")</f>
        <v>Valid</v>
      </c>
      <c r="S9258" s="0" t="str">
        <f aca="false">IF(OR(P9258&gt;1,Q9258&gt;1),"Present","Absent")</f>
        <v>Absent</v>
      </c>
      <c r="T9258" s="63" t="str">
        <f aca="false">IF(OR(AND(P9258&gt;1,P9258&lt;41),AND(Q9258&gt;1,Q9258&lt;41)),"Ct&lt;41","Ct&gt;41")</f>
        <v>Ct&gt;41</v>
      </c>
      <c r="U9258" s="0" t="str">
        <f aca="false">I9258</f>
        <v>Karusse</v>
      </c>
      <c r="V9258" s="0" t="str">
        <f aca="false">MID(F9258,10,9)</f>
        <v>DL2019052</v>
      </c>
      <c r="W9258" s="64" t="str">
        <f aca="false">V9258&amp;"_"&amp;U9258&amp;"_"&amp;R9258&amp;"_"&amp;S9258&amp;"_"&amp;T9258</f>
        <v>DL2019052_Karusse_Valid_Absent_Ct&gt;41</v>
      </c>
    </row>
    <row r="9259" customFormat="false" ht="14.25" hidden="false" customHeight="false" outlineLevel="0" collapsed="false">
      <c r="A9259" s="0" t="s">
        <v>914</v>
      </c>
      <c r="B9259" s="52" t="s">
        <v>1015</v>
      </c>
      <c r="C9259" s="52" t="s">
        <v>747</v>
      </c>
      <c r="D9259" s="53" t="n">
        <v>0.1</v>
      </c>
      <c r="E9259" s="53" t="s">
        <v>748</v>
      </c>
      <c r="F9259" s="0" t="s">
        <v>1463</v>
      </c>
      <c r="G9259" s="0" t="str">
        <f aca="false">LEFT(B9259,2)</f>
        <v>23</v>
      </c>
      <c r="H9259" s="0" t="str">
        <f aca="false">I9259&amp;"_"&amp;G9259&amp;"_"&amp;F9259</f>
        <v>Karusse_23_20190925_DL2019052_AlleroedGym_koersel1</v>
      </c>
      <c r="I9259" s="61" t="str">
        <f aca="false">MID(RIGHT(B9259,LEN(B9259)-3),1,FIND("_",RIGHT(B9259,LEN(B9259)-3))-1)</f>
        <v>Karusse</v>
      </c>
      <c r="J9259" s="61" t="str">
        <f aca="false">TRIM(SUBSTITUTE(RIGHT(B9259,FIND(I9259,B9259)+1),"_",""))</f>
        <v>NegK</v>
      </c>
      <c r="K9259" s="0" t="str">
        <f aca="false">IFERROR(VALUE(SUBSTITUTE(E9259,".",",")),E9259)</f>
        <v>No Ct</v>
      </c>
      <c r="L9259" s="61" t="str">
        <f aca="false">IF(J9259="PosK",SUMIFS(K:K,J:J,"PosK",H:H,H9259),"")</f>
        <v/>
      </c>
      <c r="M9259" s="61" t="str">
        <f aca="false">IF(J9259="PosK",SUMIFS(K:K,J:J,"NegK",H:H,H9259),"")</f>
        <v/>
      </c>
      <c r="N9259" s="61" t="str">
        <f aca="false">IF(J9259="PosK",SUMIFS(K:K,J:J,"eDNA",H:H,H9259),"")</f>
        <v/>
      </c>
    </row>
    <row r="9260" customFormat="false" ht="14.25" hidden="false" customHeight="false" outlineLevel="0" collapsed="false">
      <c r="A9260" s="0" t="s">
        <v>916</v>
      </c>
      <c r="B9260" s="52" t="s">
        <v>1016</v>
      </c>
      <c r="C9260" s="52" t="s">
        <v>751</v>
      </c>
      <c r="D9260" s="53" t="n">
        <v>0.1</v>
      </c>
      <c r="E9260" s="53" t="s">
        <v>748</v>
      </c>
      <c r="F9260" s="0" t="s">
        <v>1463</v>
      </c>
      <c r="G9260" s="0" t="str">
        <f aca="false">LEFT(B9260,2)</f>
        <v>23</v>
      </c>
      <c r="H9260" s="0" t="str">
        <f aca="false">I9260&amp;"_"&amp;G9260&amp;"_"&amp;F9260</f>
        <v>Karusse_23_20190925_DL2019052_AlleroedGym_koersel1</v>
      </c>
      <c r="I9260" s="61" t="str">
        <f aca="false">MID(RIGHT(B9260,LEN(B9260)-3),1,FIND("_",RIGHT(B9260,LEN(B9260)-3))-1)</f>
        <v>Karusse</v>
      </c>
      <c r="J9260" s="61" t="str">
        <f aca="false">TRIM(SUBSTITUTE(RIGHT(B9260,FIND(I9260,B9260)+1),"_",""))</f>
        <v>eDNA</v>
      </c>
      <c r="K9260" s="0" t="str">
        <f aca="false">IFERROR(VALUE(SUBSTITUTE(E9260,".",",")),E9260)</f>
        <v>No Ct</v>
      </c>
      <c r="L9260" s="61" t="str">
        <f aca="false">IF(J9260="PosK",SUMIFS(K:K,J:J,"PosK",H:H,H9260),"")</f>
        <v/>
      </c>
      <c r="M9260" s="61" t="str">
        <f aca="false">IF(J9260="PosK",SUMIFS(K:K,J:J,"NegK",H:H,H9260),"")</f>
        <v/>
      </c>
      <c r="N9260" s="61" t="str">
        <f aca="false">IF(J9260="PosK",SUMIFS(K:K,J:J,"eDNA",H:H,H9260),"")</f>
        <v/>
      </c>
      <c r="Q9260" s="62"/>
    </row>
    <row r="9261" customFormat="false" ht="14.25" hidden="false" customHeight="false" outlineLevel="0" collapsed="false">
      <c r="A9261" s="0" t="s">
        <v>918</v>
      </c>
      <c r="B9261" s="52" t="s">
        <v>1016</v>
      </c>
      <c r="C9261" s="52" t="s">
        <v>751</v>
      </c>
      <c r="D9261" s="53" t="n">
        <v>0.1</v>
      </c>
      <c r="E9261" s="53" t="s">
        <v>748</v>
      </c>
      <c r="F9261" s="0" t="s">
        <v>1463</v>
      </c>
      <c r="G9261" s="0" t="str">
        <f aca="false">LEFT(B9261,2)</f>
        <v>23</v>
      </c>
      <c r="H9261" s="0" t="str">
        <f aca="false">I9261&amp;"_"&amp;G9261&amp;"_"&amp;F9261</f>
        <v>Karusse_23_20190925_DL2019052_AlleroedGym_koersel1</v>
      </c>
      <c r="I9261" s="61" t="str">
        <f aca="false">MID(RIGHT(B9261,LEN(B9261)-3),1,FIND("_",RIGHT(B9261,LEN(B9261)-3))-1)</f>
        <v>Karusse</v>
      </c>
      <c r="J9261" s="61" t="str">
        <f aca="false">TRIM(SUBSTITUTE(RIGHT(B9261,FIND(I9261,B9261)+1),"_",""))</f>
        <v>eDNA</v>
      </c>
      <c r="K9261" s="0" t="str">
        <f aca="false">IFERROR(VALUE(SUBSTITUTE(E9261,".",",")),E9261)</f>
        <v>No Ct</v>
      </c>
      <c r="L9261" s="61" t="str">
        <f aca="false">IF(J9261="PosK",SUMIFS(K:K,J:J,"PosK",H:H,H9261),"")</f>
        <v/>
      </c>
      <c r="M9261" s="61" t="str">
        <f aca="false">IF(J9261="PosK",SUMIFS(K:K,J:J,"NegK",H:H,H9261),"")</f>
        <v/>
      </c>
      <c r="N9261" s="61" t="str">
        <f aca="false">IF(J9261="PosK",SUMIFS(K:K,J:J,"eDNA",H:H,H9261),"")</f>
        <v/>
      </c>
      <c r="P9261" s="62"/>
      <c r="T9261" s="63"/>
      <c r="W9261" s="64"/>
    </row>
    <row r="9262" customFormat="false" ht="14.25" hidden="false" customHeight="false" outlineLevel="0" collapsed="false">
      <c r="A9262" s="0" t="s">
        <v>919</v>
      </c>
      <c r="B9262" s="52" t="s">
        <v>1224</v>
      </c>
      <c r="C9262" s="52" t="s">
        <v>743</v>
      </c>
      <c r="D9262" s="53" t="n">
        <v>0.1</v>
      </c>
      <c r="E9262" s="53" t="n">
        <v>33.88</v>
      </c>
      <c r="F9262" s="0" t="s">
        <v>1463</v>
      </c>
      <c r="G9262" s="0" t="str">
        <f aca="false">LEFT(B9262,2)</f>
        <v>24</v>
      </c>
      <c r="H9262" s="0" t="str">
        <f aca="false">I9262&amp;"_"&amp;G9262&amp;"_"&amp;F9262</f>
        <v>Soelvkarusse_24_20190925_DL2019052_AlleroedGym_koersel1</v>
      </c>
      <c r="I9262" s="61" t="str">
        <f aca="false">MID(RIGHT(B9262,LEN(B9262)-3),1,FIND("_",RIGHT(B9262,LEN(B9262)-3))-1)</f>
        <v>Soelvkarusse</v>
      </c>
      <c r="J9262" s="61" t="str">
        <f aca="false">TRIM(SUBSTITUTE(RIGHT(B9262,FIND(I9262,B9262)+1),"_",""))</f>
        <v>PosK</v>
      </c>
      <c r="K9262" s="0" t="n">
        <f aca="false">IFERROR(VALUE(SUBSTITUTE(E9262,".",",")),E9262)</f>
        <v>33.88</v>
      </c>
      <c r="L9262" s="61" t="n">
        <f aca="false">IF(J9262="PosK",SUMIFS(K:K,J:J,"PosK",H:H,H9262),"")</f>
        <v>33.88</v>
      </c>
      <c r="M9262" s="61" t="n">
        <f aca="false">IF(J9262="PosK",SUMIFS(K:K,J:J,"NegK",H:H,H9262),"")</f>
        <v>0</v>
      </c>
      <c r="N9262" s="61" t="n">
        <f aca="false">IF(J9262="PosK",SUMIFS(K:K,J:J,"eDNA",H:H,H9262),"")</f>
        <v>0</v>
      </c>
      <c r="P9262" s="62" t="n">
        <f aca="false">IF(K9264="No Ct",0,K9264)</f>
        <v>0</v>
      </c>
      <c r="Q9262" s="62" t="n">
        <f aca="false">IF(K9265="No Ct",0,K9265)</f>
        <v>0</v>
      </c>
      <c r="R9262" s="0" t="str">
        <f aca="false">IF(AND(L9262&gt;0,M9262=0),"Valid","Invalid")</f>
        <v>Valid</v>
      </c>
      <c r="S9262" s="0" t="str">
        <f aca="false">IF(OR(P9262&gt;1,Q9262&gt;1),"Present","Absent")</f>
        <v>Absent</v>
      </c>
      <c r="T9262" s="63" t="str">
        <f aca="false">IF(OR(AND(P9262&gt;1,P9262&lt;41),AND(Q9262&gt;1,Q9262&lt;41)),"Ct&lt;41","Ct&gt;41")</f>
        <v>Ct&gt;41</v>
      </c>
      <c r="U9262" s="0" t="str">
        <f aca="false">I9262</f>
        <v>Soelvkarusse</v>
      </c>
      <c r="V9262" s="0" t="str">
        <f aca="false">MID(F9262,10,9)</f>
        <v>DL2019052</v>
      </c>
      <c r="W9262" s="64" t="str">
        <f aca="false">V9262&amp;"_"&amp;U9262&amp;"_"&amp;R9262&amp;"_"&amp;S9262&amp;"_"&amp;T9262</f>
        <v>DL2019052_Soelvkarusse_Valid_Absent_Ct&gt;41</v>
      </c>
    </row>
    <row r="9263" customFormat="false" ht="14.25" hidden="false" customHeight="false" outlineLevel="0" collapsed="false">
      <c r="A9263" s="0" t="s">
        <v>921</v>
      </c>
      <c r="B9263" s="52" t="s">
        <v>1225</v>
      </c>
      <c r="C9263" s="52" t="s">
        <v>747</v>
      </c>
      <c r="D9263" s="53" t="n">
        <v>0.1</v>
      </c>
      <c r="E9263" s="53" t="s">
        <v>748</v>
      </c>
      <c r="F9263" s="0" t="s">
        <v>1463</v>
      </c>
      <c r="G9263" s="0" t="str">
        <f aca="false">LEFT(B9263,2)</f>
        <v>24</v>
      </c>
      <c r="H9263" s="0" t="str">
        <f aca="false">I9263&amp;"_"&amp;G9263&amp;"_"&amp;F9263</f>
        <v>Soelvkarusse_24_20190925_DL2019052_AlleroedGym_koersel1</v>
      </c>
      <c r="I9263" s="61" t="str">
        <f aca="false">MID(RIGHT(B9263,LEN(B9263)-3),1,FIND("_",RIGHT(B9263,LEN(B9263)-3))-1)</f>
        <v>Soelvkarusse</v>
      </c>
      <c r="J9263" s="61" t="str">
        <f aca="false">TRIM(SUBSTITUTE(RIGHT(B9263,FIND(I9263,B9263)+1),"_",""))</f>
        <v>NegK</v>
      </c>
      <c r="K9263" s="0" t="str">
        <f aca="false">IFERROR(VALUE(SUBSTITUTE(E9263,".",",")),E9263)</f>
        <v>No Ct</v>
      </c>
      <c r="L9263" s="61" t="str">
        <f aca="false">IF(J9263="PosK",SUMIFS(K:K,J:J,"PosK",H:H,H9263),"")</f>
        <v/>
      </c>
      <c r="M9263" s="61" t="str">
        <f aca="false">IF(J9263="PosK",SUMIFS(K:K,J:J,"NegK",H:H,H9263),"")</f>
        <v/>
      </c>
      <c r="N9263" s="61" t="str">
        <f aca="false">IF(J9263="PosK",SUMIFS(K:K,J:J,"eDNA",H:H,H9263),"")</f>
        <v/>
      </c>
    </row>
    <row r="9264" customFormat="false" ht="14.25" hidden="false" customHeight="false" outlineLevel="0" collapsed="false">
      <c r="A9264" s="0" t="s">
        <v>923</v>
      </c>
      <c r="B9264" s="52" t="s">
        <v>1226</v>
      </c>
      <c r="C9264" s="52" t="s">
        <v>751</v>
      </c>
      <c r="D9264" s="53" t="n">
        <v>0.1</v>
      </c>
      <c r="E9264" s="53" t="s">
        <v>748</v>
      </c>
      <c r="F9264" s="0" t="s">
        <v>1463</v>
      </c>
      <c r="G9264" s="0" t="str">
        <f aca="false">LEFT(B9264,2)</f>
        <v>24</v>
      </c>
      <c r="H9264" s="0" t="str">
        <f aca="false">I9264&amp;"_"&amp;G9264&amp;"_"&amp;F9264</f>
        <v>Soelvkarusse_24_20190925_DL2019052_AlleroedGym_koersel1</v>
      </c>
      <c r="I9264" s="61" t="str">
        <f aca="false">MID(RIGHT(B9264,LEN(B9264)-3),1,FIND("_",RIGHT(B9264,LEN(B9264)-3))-1)</f>
        <v>Soelvkarusse</v>
      </c>
      <c r="J9264" s="61" t="str">
        <f aca="false">TRIM(SUBSTITUTE(RIGHT(B9264,FIND(I9264,B9264)+1),"_",""))</f>
        <v>eDNA</v>
      </c>
      <c r="K9264" s="0" t="str">
        <f aca="false">IFERROR(VALUE(SUBSTITUTE(E9264,".",",")),E9264)</f>
        <v>No Ct</v>
      </c>
      <c r="L9264" s="61" t="str">
        <f aca="false">IF(J9264="PosK",SUMIFS(K:K,J:J,"PosK",H:H,H9264),"")</f>
        <v/>
      </c>
      <c r="M9264" s="61" t="str">
        <f aca="false">IF(J9264="PosK",SUMIFS(K:K,J:J,"NegK",H:H,H9264),"")</f>
        <v/>
      </c>
      <c r="N9264" s="61" t="str">
        <f aca="false">IF(J9264="PosK",SUMIFS(K:K,J:J,"eDNA",H:H,H9264),"")</f>
        <v/>
      </c>
      <c r="Q9264" s="62"/>
    </row>
    <row r="9265" customFormat="false" ht="14.25" hidden="false" customHeight="false" outlineLevel="0" collapsed="false">
      <c r="A9265" s="0" t="s">
        <v>925</v>
      </c>
      <c r="B9265" s="52" t="s">
        <v>1226</v>
      </c>
      <c r="C9265" s="52" t="s">
        <v>751</v>
      </c>
      <c r="D9265" s="53" t="n">
        <v>0.1</v>
      </c>
      <c r="E9265" s="53" t="s">
        <v>748</v>
      </c>
      <c r="F9265" s="0" t="s">
        <v>1463</v>
      </c>
      <c r="G9265" s="0" t="str">
        <f aca="false">LEFT(B9265,2)</f>
        <v>24</v>
      </c>
      <c r="H9265" s="0" t="str">
        <f aca="false">I9265&amp;"_"&amp;G9265&amp;"_"&amp;F9265</f>
        <v>Soelvkarusse_24_20190925_DL2019052_AlleroedGym_koersel1</v>
      </c>
      <c r="I9265" s="61" t="str">
        <f aca="false">MID(RIGHT(B9265,LEN(B9265)-3),1,FIND("_",RIGHT(B9265,LEN(B9265)-3))-1)</f>
        <v>Soelvkarusse</v>
      </c>
      <c r="J9265" s="61" t="str">
        <f aca="false">TRIM(SUBSTITUTE(RIGHT(B9265,FIND(I9265,B9265)+1),"_",""))</f>
        <v>eDNA</v>
      </c>
      <c r="K9265" s="0" t="str">
        <f aca="false">IFERROR(VALUE(SUBSTITUTE(E9265,".",",")),E9265)</f>
        <v>No Ct</v>
      </c>
      <c r="L9265" s="61" t="str">
        <f aca="false">IF(J9265="PosK",SUMIFS(K:K,J:J,"PosK",H:H,H9265),"")</f>
        <v/>
      </c>
      <c r="M9265" s="61" t="str">
        <f aca="false">IF(J9265="PosK",SUMIFS(K:K,J:J,"NegK",H:H,H9265),"")</f>
        <v/>
      </c>
      <c r="N9265" s="61" t="str">
        <f aca="false">IF(J9265="PosK",SUMIFS(K:K,J:J,"eDNA",H:H,H9265),"")</f>
        <v/>
      </c>
      <c r="P9265" s="62"/>
      <c r="T9265" s="63"/>
      <c r="W9265" s="64"/>
    </row>
    <row r="9266" customFormat="false" ht="14.25" hidden="false" customHeight="false" outlineLevel="0" collapsed="false">
      <c r="A9266" s="0" t="s">
        <v>741</v>
      </c>
      <c r="B9266" s="52" t="s">
        <v>1020</v>
      </c>
      <c r="C9266" s="52" t="s">
        <v>743</v>
      </c>
      <c r="D9266" s="53" t="n">
        <v>0.1</v>
      </c>
      <c r="E9266" s="53" t="n">
        <v>34.67</v>
      </c>
      <c r="F9266" s="0" t="s">
        <v>1464</v>
      </c>
      <c r="G9266" s="0" t="str">
        <f aca="false">LEFT(B9266,2)</f>
        <v>25</v>
      </c>
      <c r="H9266" s="0" t="str">
        <f aca="false">I9266&amp;"_"&amp;G9266&amp;"_"&amp;F9266</f>
        <v>Loegfroe_25_20190925_DL2019052_AlleroedGym_koersel2</v>
      </c>
      <c r="I9266" s="61" t="str">
        <f aca="false">MID(RIGHT(B9266,LEN(B9266)-3),1,FIND("_",RIGHT(B9266,LEN(B9266)-3))-1)</f>
        <v>Loegfroe</v>
      </c>
      <c r="J9266" s="61" t="str">
        <f aca="false">TRIM(SUBSTITUTE(RIGHT(B9266,FIND(I9266,B9266)+1),"_",""))</f>
        <v>PosK</v>
      </c>
      <c r="K9266" s="0" t="n">
        <f aca="false">IFERROR(VALUE(SUBSTITUTE(E9266,".",",")),E9266)</f>
        <v>34.67</v>
      </c>
      <c r="L9266" s="61" t="n">
        <f aca="false">IF(J9266="PosK",SUMIFS(K:K,J:J,"PosK",H:H,H9266),"")</f>
        <v>34.67</v>
      </c>
      <c r="M9266" s="61" t="n">
        <f aca="false">IF(J9266="PosK",SUMIFS(K:K,J:J,"NegK",H:H,H9266),"")</f>
        <v>0</v>
      </c>
      <c r="N9266" s="61" t="n">
        <f aca="false">IF(J9266="PosK",SUMIFS(K:K,J:J,"eDNA",H:H,H9266),"")</f>
        <v>42.87</v>
      </c>
      <c r="P9266" s="62" t="n">
        <f aca="false">IF(K9268="No Ct",0,K9268)</f>
        <v>42.87</v>
      </c>
      <c r="Q9266" s="62" t="n">
        <f aca="false">IF(K9269="No Ct",0,K9269)</f>
        <v>0</v>
      </c>
      <c r="R9266" s="0" t="str">
        <f aca="false">IF(AND(L9266&gt;0,M9266=0),"Valid","Invalid")</f>
        <v>Valid</v>
      </c>
      <c r="S9266" s="0" t="str">
        <f aca="false">IF(OR(P9266&gt;1,Q9266&gt;1),"Present","Absent")</f>
        <v>Present</v>
      </c>
      <c r="T9266" s="63" t="str">
        <f aca="false">IF(OR(AND(P9266&gt;1,P9266&lt;41),AND(Q9266&gt;1,Q9266&lt;41)),"Ct&lt;41","Ct&gt;41")</f>
        <v>Ct&gt;41</v>
      </c>
      <c r="U9266" s="0" t="str">
        <f aca="false">I9266</f>
        <v>Loegfroe</v>
      </c>
      <c r="V9266" s="0" t="str">
        <f aca="false">MID(F9266,10,9)</f>
        <v>DL2019052</v>
      </c>
      <c r="W9266" s="64" t="str">
        <f aca="false">V9266&amp;"_"&amp;U9266&amp;"_"&amp;R9266&amp;"_"&amp;S9266&amp;"_"&amp;T9266</f>
        <v>DL2019052_Loegfroe_Valid_Present_Ct&gt;41</v>
      </c>
    </row>
    <row r="9267" customFormat="false" ht="14.25" hidden="false" customHeight="false" outlineLevel="0" collapsed="false">
      <c r="A9267" s="0" t="s">
        <v>745</v>
      </c>
      <c r="B9267" s="52" t="s">
        <v>1022</v>
      </c>
      <c r="C9267" s="52" t="s">
        <v>747</v>
      </c>
      <c r="D9267" s="53" t="n">
        <v>0.1</v>
      </c>
      <c r="E9267" s="53" t="s">
        <v>748</v>
      </c>
      <c r="F9267" s="0" t="s">
        <v>1464</v>
      </c>
      <c r="G9267" s="0" t="str">
        <f aca="false">LEFT(B9267,2)</f>
        <v>25</v>
      </c>
      <c r="H9267" s="0" t="str">
        <f aca="false">I9267&amp;"_"&amp;G9267&amp;"_"&amp;F9267</f>
        <v>Loegfroe_25_20190925_DL2019052_AlleroedGym_koersel2</v>
      </c>
      <c r="I9267" s="61" t="str">
        <f aca="false">MID(RIGHT(B9267,LEN(B9267)-3),1,FIND("_",RIGHT(B9267,LEN(B9267)-3))-1)</f>
        <v>Loegfroe</v>
      </c>
      <c r="J9267" s="61" t="str">
        <f aca="false">TRIM(SUBSTITUTE(RIGHT(B9267,FIND(I9267,B9267)+1),"_",""))</f>
        <v>NegK</v>
      </c>
      <c r="K9267" s="0" t="str">
        <f aca="false">IFERROR(VALUE(SUBSTITUTE(E9267,".",",")),E9267)</f>
        <v>No Ct</v>
      </c>
      <c r="L9267" s="61" t="str">
        <f aca="false">IF(J9267="PosK",SUMIFS(K:K,J:J,"PosK",H:H,H9267),"")</f>
        <v/>
      </c>
      <c r="M9267" s="61" t="str">
        <f aca="false">IF(J9267="PosK",SUMIFS(K:K,J:J,"NegK",H:H,H9267),"")</f>
        <v/>
      </c>
      <c r="N9267" s="61" t="str">
        <f aca="false">IF(J9267="PosK",SUMIFS(K:K,J:J,"eDNA",H:H,H9267),"")</f>
        <v/>
      </c>
    </row>
    <row r="9268" customFormat="false" ht="14.25" hidden="false" customHeight="false" outlineLevel="0" collapsed="false">
      <c r="A9268" s="0" t="s">
        <v>749</v>
      </c>
      <c r="B9268" s="52" t="s">
        <v>1023</v>
      </c>
      <c r="C9268" s="52" t="s">
        <v>751</v>
      </c>
      <c r="D9268" s="53" t="n">
        <v>0.1</v>
      </c>
      <c r="E9268" s="53" t="n">
        <v>42.87</v>
      </c>
      <c r="F9268" s="0" t="s">
        <v>1464</v>
      </c>
      <c r="G9268" s="0" t="str">
        <f aca="false">LEFT(B9268,2)</f>
        <v>25</v>
      </c>
      <c r="H9268" s="0" t="str">
        <f aca="false">I9268&amp;"_"&amp;G9268&amp;"_"&amp;F9268</f>
        <v>Loegfroe_25_20190925_DL2019052_AlleroedGym_koersel2</v>
      </c>
      <c r="I9268" s="61" t="str">
        <f aca="false">MID(RIGHT(B9268,LEN(B9268)-3),1,FIND("_",RIGHT(B9268,LEN(B9268)-3))-1)</f>
        <v>Loegfroe</v>
      </c>
      <c r="J9268" s="61" t="str">
        <f aca="false">TRIM(SUBSTITUTE(RIGHT(B9268,FIND(I9268,B9268)+1),"_",""))</f>
        <v>eDNA</v>
      </c>
      <c r="K9268" s="0" t="n">
        <f aca="false">IFERROR(VALUE(SUBSTITUTE(E9268,".",",")),E9268)</f>
        <v>42.87</v>
      </c>
      <c r="L9268" s="61" t="str">
        <f aca="false">IF(J9268="PosK",SUMIFS(K:K,J:J,"PosK",H:H,H9268),"")</f>
        <v/>
      </c>
      <c r="M9268" s="61" t="str">
        <f aca="false">IF(J9268="PosK",SUMIFS(K:K,J:J,"NegK",H:H,H9268),"")</f>
        <v/>
      </c>
      <c r="N9268" s="61" t="str">
        <f aca="false">IF(J9268="PosK",SUMIFS(K:K,J:J,"eDNA",H:H,H9268),"")</f>
        <v/>
      </c>
      <c r="Q9268" s="62"/>
    </row>
    <row r="9269" customFormat="false" ht="14.25" hidden="false" customHeight="false" outlineLevel="0" collapsed="false">
      <c r="A9269" s="0" t="s">
        <v>752</v>
      </c>
      <c r="B9269" s="52" t="s">
        <v>1023</v>
      </c>
      <c r="C9269" s="52" t="s">
        <v>751</v>
      </c>
      <c r="D9269" s="53" t="n">
        <v>0.1</v>
      </c>
      <c r="E9269" s="53" t="s">
        <v>748</v>
      </c>
      <c r="F9269" s="0" t="s">
        <v>1464</v>
      </c>
      <c r="G9269" s="0" t="str">
        <f aca="false">LEFT(B9269,2)</f>
        <v>25</v>
      </c>
      <c r="H9269" s="0" t="str">
        <f aca="false">I9269&amp;"_"&amp;G9269&amp;"_"&amp;F9269</f>
        <v>Loegfroe_25_20190925_DL2019052_AlleroedGym_koersel2</v>
      </c>
      <c r="I9269" s="61" t="str">
        <f aca="false">MID(RIGHT(B9269,LEN(B9269)-3),1,FIND("_",RIGHT(B9269,LEN(B9269)-3))-1)</f>
        <v>Loegfroe</v>
      </c>
      <c r="J9269" s="61" t="str">
        <f aca="false">TRIM(SUBSTITUTE(RIGHT(B9269,FIND(I9269,B9269)+1),"_",""))</f>
        <v>eDNA</v>
      </c>
      <c r="K9269" s="0" t="str">
        <f aca="false">IFERROR(VALUE(SUBSTITUTE(E9269,".",",")),E9269)</f>
        <v>No Ct</v>
      </c>
      <c r="L9269" s="61" t="str">
        <f aca="false">IF(J9269="PosK",SUMIFS(K:K,J:J,"PosK",H:H,H9269),"")</f>
        <v/>
      </c>
      <c r="M9269" s="61" t="str">
        <f aca="false">IF(J9269="PosK",SUMIFS(K:K,J:J,"NegK",H:H,H9269),"")</f>
        <v/>
      </c>
      <c r="N9269" s="61" t="str">
        <f aca="false">IF(J9269="PosK",SUMIFS(K:K,J:J,"eDNA",H:H,H9269),"")</f>
        <v/>
      </c>
      <c r="P9269" s="62"/>
      <c r="T9269" s="63"/>
      <c r="W9269" s="64"/>
    </row>
    <row r="9270" customFormat="false" ht="14.25" hidden="false" customHeight="false" outlineLevel="0" collapsed="false">
      <c r="A9270" s="0" t="s">
        <v>754</v>
      </c>
      <c r="B9270" s="52" t="s">
        <v>1025</v>
      </c>
      <c r="C9270" s="52" t="s">
        <v>743</v>
      </c>
      <c r="D9270" s="53" t="n">
        <v>0.1</v>
      </c>
      <c r="E9270" s="53" t="n">
        <v>35.96</v>
      </c>
      <c r="F9270" s="0" t="s">
        <v>1464</v>
      </c>
      <c r="G9270" s="0" t="str">
        <f aca="false">LEFT(B9270,2)</f>
        <v>26</v>
      </c>
      <c r="H9270" s="0" t="str">
        <f aca="false">I9270&amp;"_"&amp;G9270&amp;"_"&amp;F9270</f>
        <v>StorVandsalamander_26_20190925_DL2019052_AlleroedGym_koersel2</v>
      </c>
      <c r="I9270" s="61" t="str">
        <f aca="false">MID(RIGHT(B9270,LEN(B9270)-3),1,FIND("_",RIGHT(B9270,LEN(B9270)-3))-1)</f>
        <v>StorVandsalamander</v>
      </c>
      <c r="J9270" s="61" t="str">
        <f aca="false">TRIM(SUBSTITUTE(RIGHT(B9270,FIND(I9270,B9270)+1),"_",""))</f>
        <v>PosK</v>
      </c>
      <c r="K9270" s="0" t="n">
        <f aca="false">IFERROR(VALUE(SUBSTITUTE(E9270,".",",")),E9270)</f>
        <v>35.96</v>
      </c>
      <c r="L9270" s="61" t="n">
        <f aca="false">IF(J9270="PosK",SUMIFS(K:K,J:J,"PosK",H:H,H9270),"")</f>
        <v>35.96</v>
      </c>
      <c r="M9270" s="61" t="n">
        <f aca="false">IF(J9270="PosK",SUMIFS(K:K,J:J,"NegK",H:H,H9270),"")</f>
        <v>0</v>
      </c>
      <c r="N9270" s="61" t="n">
        <f aca="false">IF(J9270="PosK",SUMIFS(K:K,J:J,"eDNA",H:H,H9270),"")</f>
        <v>0</v>
      </c>
      <c r="P9270" s="62" t="n">
        <f aca="false">IF(K9272="No Ct",0,K9272)</f>
        <v>0</v>
      </c>
      <c r="Q9270" s="62" t="n">
        <f aca="false">IF(K9273="No Ct",0,K9273)</f>
        <v>0</v>
      </c>
      <c r="R9270" s="0" t="str">
        <f aca="false">IF(AND(L9270&gt;0,M9270=0),"Valid","Invalid")</f>
        <v>Valid</v>
      </c>
      <c r="S9270" s="0" t="str">
        <f aca="false">IF(OR(P9270&gt;1,Q9270&gt;1),"Present","Absent")</f>
        <v>Absent</v>
      </c>
      <c r="T9270" s="63" t="str">
        <f aca="false">IF(OR(AND(P9270&gt;1,P9270&lt;41),AND(Q9270&gt;1,Q9270&lt;41)),"Ct&lt;41","Ct&gt;41")</f>
        <v>Ct&gt;41</v>
      </c>
      <c r="U9270" s="0" t="str">
        <f aca="false">I9270</f>
        <v>StorVandsalamander</v>
      </c>
      <c r="V9270" s="0" t="str">
        <f aca="false">MID(F9270,10,9)</f>
        <v>DL2019052</v>
      </c>
      <c r="W9270" s="64" t="str">
        <f aca="false">V9270&amp;"_"&amp;U9270&amp;"_"&amp;R9270&amp;"_"&amp;S9270&amp;"_"&amp;T9270</f>
        <v>DL2019052_StorVandsalamander_Valid_Absent_Ct&gt;41</v>
      </c>
    </row>
    <row r="9271" customFormat="false" ht="14.25" hidden="false" customHeight="false" outlineLevel="0" collapsed="false">
      <c r="A9271" s="0" t="s">
        <v>756</v>
      </c>
      <c r="B9271" s="52" t="s">
        <v>1026</v>
      </c>
      <c r="C9271" s="52" t="s">
        <v>747</v>
      </c>
      <c r="D9271" s="53" t="n">
        <v>0.1</v>
      </c>
      <c r="E9271" s="53" t="s">
        <v>748</v>
      </c>
      <c r="F9271" s="0" t="s">
        <v>1464</v>
      </c>
      <c r="G9271" s="0" t="str">
        <f aca="false">LEFT(B9271,2)</f>
        <v>26</v>
      </c>
      <c r="H9271" s="0" t="str">
        <f aca="false">I9271&amp;"_"&amp;G9271&amp;"_"&amp;F9271</f>
        <v>StorVandsalamander_26_20190925_DL2019052_AlleroedGym_koersel2</v>
      </c>
      <c r="I9271" s="61" t="str">
        <f aca="false">MID(RIGHT(B9271,LEN(B9271)-3),1,FIND("_",RIGHT(B9271,LEN(B9271)-3))-1)</f>
        <v>StorVandsalamander</v>
      </c>
      <c r="J9271" s="61" t="str">
        <f aca="false">TRIM(SUBSTITUTE(RIGHT(B9271,FIND(I9271,B9271)+1),"_",""))</f>
        <v>NegK</v>
      </c>
      <c r="K9271" s="0" t="str">
        <f aca="false">IFERROR(VALUE(SUBSTITUTE(E9271,".",",")),E9271)</f>
        <v>No Ct</v>
      </c>
      <c r="L9271" s="61" t="str">
        <f aca="false">IF(J9271="PosK",SUMIFS(K:K,J:J,"PosK",H:H,H9271),"")</f>
        <v/>
      </c>
      <c r="M9271" s="61" t="str">
        <f aca="false">IF(J9271="PosK",SUMIFS(K:K,J:J,"NegK",H:H,H9271),"")</f>
        <v/>
      </c>
      <c r="N9271" s="61" t="str">
        <f aca="false">IF(J9271="PosK",SUMIFS(K:K,J:J,"eDNA",H:H,H9271),"")</f>
        <v/>
      </c>
    </row>
    <row r="9272" customFormat="false" ht="14.25" hidden="false" customHeight="false" outlineLevel="0" collapsed="false">
      <c r="A9272" s="0" t="s">
        <v>758</v>
      </c>
      <c r="B9272" s="52" t="s">
        <v>1027</v>
      </c>
      <c r="C9272" s="52" t="s">
        <v>751</v>
      </c>
      <c r="D9272" s="53" t="n">
        <v>0.1</v>
      </c>
      <c r="E9272" s="53" t="s">
        <v>748</v>
      </c>
      <c r="F9272" s="0" t="s">
        <v>1464</v>
      </c>
      <c r="G9272" s="0" t="str">
        <f aca="false">LEFT(B9272,2)</f>
        <v>26</v>
      </c>
      <c r="H9272" s="0" t="str">
        <f aca="false">I9272&amp;"_"&amp;G9272&amp;"_"&amp;F9272</f>
        <v>StorVandsalamander_26_20190925_DL2019052_AlleroedGym_koersel2</v>
      </c>
      <c r="I9272" s="61" t="str">
        <f aca="false">MID(RIGHT(B9272,LEN(B9272)-3),1,FIND("_",RIGHT(B9272,LEN(B9272)-3))-1)</f>
        <v>StorVandsalamander</v>
      </c>
      <c r="J9272" s="61" t="str">
        <f aca="false">TRIM(SUBSTITUTE(RIGHT(B9272,FIND(I9272,B9272)+1),"_",""))</f>
        <v>eDNA</v>
      </c>
      <c r="K9272" s="0" t="str">
        <f aca="false">IFERROR(VALUE(SUBSTITUTE(E9272,".",",")),E9272)</f>
        <v>No Ct</v>
      </c>
      <c r="L9272" s="61" t="str">
        <f aca="false">IF(J9272="PosK",SUMIFS(K:K,J:J,"PosK",H:H,H9272),"")</f>
        <v/>
      </c>
      <c r="M9272" s="61" t="str">
        <f aca="false">IF(J9272="PosK",SUMIFS(K:K,J:J,"NegK",H:H,H9272),"")</f>
        <v/>
      </c>
      <c r="N9272" s="61" t="str">
        <f aca="false">IF(J9272="PosK",SUMIFS(K:K,J:J,"eDNA",H:H,H9272),"")</f>
        <v/>
      </c>
      <c r="Q9272" s="62"/>
    </row>
    <row r="9273" customFormat="false" ht="14.25" hidden="false" customHeight="false" outlineLevel="0" collapsed="false">
      <c r="A9273" s="0" t="s">
        <v>760</v>
      </c>
      <c r="B9273" s="52" t="s">
        <v>1027</v>
      </c>
      <c r="C9273" s="52" t="s">
        <v>751</v>
      </c>
      <c r="D9273" s="53" t="n">
        <v>0.1</v>
      </c>
      <c r="E9273" s="53" t="s">
        <v>748</v>
      </c>
      <c r="F9273" s="0" t="s">
        <v>1464</v>
      </c>
      <c r="G9273" s="0" t="str">
        <f aca="false">LEFT(B9273,2)</f>
        <v>26</v>
      </c>
      <c r="H9273" s="0" t="str">
        <f aca="false">I9273&amp;"_"&amp;G9273&amp;"_"&amp;F9273</f>
        <v>StorVandsalamander_26_20190925_DL2019052_AlleroedGym_koersel2</v>
      </c>
      <c r="I9273" s="61" t="str">
        <f aca="false">MID(RIGHT(B9273,LEN(B9273)-3),1,FIND("_",RIGHT(B9273,LEN(B9273)-3))-1)</f>
        <v>StorVandsalamander</v>
      </c>
      <c r="J9273" s="61" t="str">
        <f aca="false">TRIM(SUBSTITUTE(RIGHT(B9273,FIND(I9273,B9273)+1),"_",""))</f>
        <v>eDNA</v>
      </c>
      <c r="K9273" s="0" t="str">
        <f aca="false">IFERROR(VALUE(SUBSTITUTE(E9273,".",",")),E9273)</f>
        <v>No Ct</v>
      </c>
      <c r="L9273" s="61" t="str">
        <f aca="false">IF(J9273="PosK",SUMIFS(K:K,J:J,"PosK",H:H,H9273),"")</f>
        <v/>
      </c>
      <c r="M9273" s="61" t="str">
        <f aca="false">IF(J9273="PosK",SUMIFS(K:K,J:J,"NegK",H:H,H9273),"")</f>
        <v/>
      </c>
      <c r="N9273" s="61" t="str">
        <f aca="false">IF(J9273="PosK",SUMIFS(K:K,J:J,"eDNA",H:H,H9273),"")</f>
        <v/>
      </c>
      <c r="P9273" s="62"/>
      <c r="T9273" s="63"/>
      <c r="W9273" s="64"/>
    </row>
    <row r="9274" customFormat="false" ht="14.25" hidden="false" customHeight="false" outlineLevel="0" collapsed="false">
      <c r="A9274" s="0" t="s">
        <v>762</v>
      </c>
      <c r="B9274" s="52" t="s">
        <v>1029</v>
      </c>
      <c r="C9274" s="52" t="s">
        <v>743</v>
      </c>
      <c r="D9274" s="53" t="n">
        <v>0.1</v>
      </c>
      <c r="E9274" s="53" t="n">
        <v>30.03</v>
      </c>
      <c r="F9274" s="0" t="s">
        <v>1464</v>
      </c>
      <c r="G9274" s="0" t="str">
        <f aca="false">LEFT(B9274,2)</f>
        <v>27</v>
      </c>
      <c r="H9274" s="0" t="str">
        <f aca="false">I9274&amp;"_"&amp;G9274&amp;"_"&amp;F9274</f>
        <v>Strandtudse_27_20190925_DL2019052_AlleroedGym_koersel2</v>
      </c>
      <c r="I9274" s="61" t="str">
        <f aca="false">MID(RIGHT(B9274,LEN(B9274)-3),1,FIND("_",RIGHT(B9274,LEN(B9274)-3))-1)</f>
        <v>Strandtudse</v>
      </c>
      <c r="J9274" s="61" t="str">
        <f aca="false">TRIM(SUBSTITUTE(RIGHT(B9274,FIND(I9274,B9274)+1),"_",""))</f>
        <v>PosK</v>
      </c>
      <c r="K9274" s="0" t="n">
        <f aca="false">IFERROR(VALUE(SUBSTITUTE(E9274,".",",")),E9274)</f>
        <v>30.03</v>
      </c>
      <c r="L9274" s="61" t="n">
        <f aca="false">IF(J9274="PosK",SUMIFS(K:K,J:J,"PosK",H:H,H9274),"")</f>
        <v>30.03</v>
      </c>
      <c r="M9274" s="61" t="n">
        <f aca="false">IF(J9274="PosK",SUMIFS(K:K,J:J,"NegK",H:H,H9274),"")</f>
        <v>0</v>
      </c>
      <c r="N9274" s="61" t="n">
        <f aca="false">IF(J9274="PosK",SUMIFS(K:K,J:J,"eDNA",H:H,H9274),"")</f>
        <v>0</v>
      </c>
      <c r="P9274" s="62" t="n">
        <f aca="false">IF(K9276="No Ct",0,K9276)</f>
        <v>0</v>
      </c>
      <c r="Q9274" s="62" t="n">
        <f aca="false">IF(K9277="No Ct",0,K9277)</f>
        <v>0</v>
      </c>
      <c r="R9274" s="0" t="str">
        <f aca="false">IF(AND(L9274&gt;0,M9274=0),"Valid","Invalid")</f>
        <v>Valid</v>
      </c>
      <c r="S9274" s="0" t="str">
        <f aca="false">IF(OR(P9274&gt;1,Q9274&gt;1),"Present","Absent")</f>
        <v>Absent</v>
      </c>
      <c r="T9274" s="63" t="str">
        <f aca="false">IF(OR(AND(P9274&gt;1,P9274&lt;41),AND(Q9274&gt;1,Q9274&lt;41)),"Ct&lt;41","Ct&gt;41")</f>
        <v>Ct&gt;41</v>
      </c>
      <c r="U9274" s="0" t="str">
        <f aca="false">I9274</f>
        <v>Strandtudse</v>
      </c>
      <c r="V9274" s="0" t="str">
        <f aca="false">MID(F9274,10,9)</f>
        <v>DL2019052</v>
      </c>
      <c r="W9274" s="64" t="str">
        <f aca="false">V9274&amp;"_"&amp;U9274&amp;"_"&amp;R9274&amp;"_"&amp;S9274&amp;"_"&amp;T9274</f>
        <v>DL2019052_Strandtudse_Valid_Absent_Ct&gt;41</v>
      </c>
    </row>
    <row r="9275" customFormat="false" ht="14.25" hidden="false" customHeight="false" outlineLevel="0" collapsed="false">
      <c r="A9275" s="0" t="s">
        <v>764</v>
      </c>
      <c r="B9275" s="52" t="s">
        <v>1030</v>
      </c>
      <c r="C9275" s="52" t="s">
        <v>747</v>
      </c>
      <c r="D9275" s="53" t="n">
        <v>0.1</v>
      </c>
      <c r="E9275" s="53" t="s">
        <v>748</v>
      </c>
      <c r="F9275" s="0" t="s">
        <v>1464</v>
      </c>
      <c r="G9275" s="0" t="str">
        <f aca="false">LEFT(B9275,2)</f>
        <v>27</v>
      </c>
      <c r="H9275" s="0" t="str">
        <f aca="false">I9275&amp;"_"&amp;G9275&amp;"_"&amp;F9275</f>
        <v>Strandtudse_27_20190925_DL2019052_AlleroedGym_koersel2</v>
      </c>
      <c r="I9275" s="61" t="str">
        <f aca="false">MID(RIGHT(B9275,LEN(B9275)-3),1,FIND("_",RIGHT(B9275,LEN(B9275)-3))-1)</f>
        <v>Strandtudse</v>
      </c>
      <c r="J9275" s="61" t="str">
        <f aca="false">TRIM(SUBSTITUTE(RIGHT(B9275,FIND(I9275,B9275)+1),"_",""))</f>
        <v>NegK</v>
      </c>
      <c r="K9275" s="0" t="str">
        <f aca="false">IFERROR(VALUE(SUBSTITUTE(E9275,".",",")),E9275)</f>
        <v>No Ct</v>
      </c>
      <c r="L9275" s="61" t="str">
        <f aca="false">IF(J9275="PosK",SUMIFS(K:K,J:J,"PosK",H:H,H9275),"")</f>
        <v/>
      </c>
      <c r="M9275" s="61" t="str">
        <f aca="false">IF(J9275="PosK",SUMIFS(K:K,J:J,"NegK",H:H,H9275),"")</f>
        <v/>
      </c>
      <c r="N9275" s="61" t="str">
        <f aca="false">IF(J9275="PosK",SUMIFS(K:K,J:J,"eDNA",H:H,H9275),"")</f>
        <v/>
      </c>
    </row>
    <row r="9276" customFormat="false" ht="14.25" hidden="false" customHeight="false" outlineLevel="0" collapsed="false">
      <c r="A9276" s="0" t="s">
        <v>766</v>
      </c>
      <c r="B9276" s="52" t="s">
        <v>1031</v>
      </c>
      <c r="C9276" s="52" t="s">
        <v>751</v>
      </c>
      <c r="D9276" s="53" t="n">
        <v>0.1</v>
      </c>
      <c r="E9276" s="53" t="s">
        <v>748</v>
      </c>
      <c r="F9276" s="0" t="s">
        <v>1464</v>
      </c>
      <c r="G9276" s="0" t="str">
        <f aca="false">LEFT(B9276,2)</f>
        <v>27</v>
      </c>
      <c r="H9276" s="0" t="str">
        <f aca="false">I9276&amp;"_"&amp;G9276&amp;"_"&amp;F9276</f>
        <v>Strandtudse_27_20190925_DL2019052_AlleroedGym_koersel2</v>
      </c>
      <c r="I9276" s="61" t="str">
        <f aca="false">MID(RIGHT(B9276,LEN(B9276)-3),1,FIND("_",RIGHT(B9276,LEN(B9276)-3))-1)</f>
        <v>Strandtudse</v>
      </c>
      <c r="J9276" s="61" t="str">
        <f aca="false">TRIM(SUBSTITUTE(RIGHT(B9276,FIND(I9276,B9276)+1),"_",""))</f>
        <v>eDNA</v>
      </c>
      <c r="K9276" s="0" t="str">
        <f aca="false">IFERROR(VALUE(SUBSTITUTE(E9276,".",",")),E9276)</f>
        <v>No Ct</v>
      </c>
      <c r="L9276" s="61" t="str">
        <f aca="false">IF(J9276="PosK",SUMIFS(K:K,J:J,"PosK",H:H,H9276),"")</f>
        <v/>
      </c>
      <c r="M9276" s="61" t="str">
        <f aca="false">IF(J9276="PosK",SUMIFS(K:K,J:J,"NegK",H:H,H9276),"")</f>
        <v/>
      </c>
      <c r="N9276" s="61" t="str">
        <f aca="false">IF(J9276="PosK",SUMIFS(K:K,J:J,"eDNA",H:H,H9276),"")</f>
        <v/>
      </c>
      <c r="Q9276" s="62"/>
    </row>
    <row r="9277" customFormat="false" ht="14.25" hidden="false" customHeight="false" outlineLevel="0" collapsed="false">
      <c r="A9277" s="0" t="s">
        <v>768</v>
      </c>
      <c r="B9277" s="52" t="s">
        <v>1031</v>
      </c>
      <c r="C9277" s="52" t="s">
        <v>751</v>
      </c>
      <c r="D9277" s="53" t="n">
        <v>0.1</v>
      </c>
      <c r="E9277" s="53" t="s">
        <v>748</v>
      </c>
      <c r="F9277" s="0" t="s">
        <v>1464</v>
      </c>
      <c r="G9277" s="0" t="str">
        <f aca="false">LEFT(B9277,2)</f>
        <v>27</v>
      </c>
      <c r="H9277" s="0" t="str">
        <f aca="false">I9277&amp;"_"&amp;G9277&amp;"_"&amp;F9277</f>
        <v>Strandtudse_27_20190925_DL2019052_AlleroedGym_koersel2</v>
      </c>
      <c r="I9277" s="61" t="str">
        <f aca="false">MID(RIGHT(B9277,LEN(B9277)-3),1,FIND("_",RIGHT(B9277,LEN(B9277)-3))-1)</f>
        <v>Strandtudse</v>
      </c>
      <c r="J9277" s="61" t="str">
        <f aca="false">TRIM(SUBSTITUTE(RIGHT(B9277,FIND(I9277,B9277)+1),"_",""))</f>
        <v>eDNA</v>
      </c>
      <c r="K9277" s="0" t="str">
        <f aca="false">IFERROR(VALUE(SUBSTITUTE(E9277,".",",")),E9277)</f>
        <v>No Ct</v>
      </c>
      <c r="L9277" s="61" t="str">
        <f aca="false">IF(J9277="PosK",SUMIFS(K:K,J:J,"PosK",H:H,H9277),"")</f>
        <v/>
      </c>
      <c r="M9277" s="61" t="str">
        <f aca="false">IF(J9277="PosK",SUMIFS(K:K,J:J,"NegK",H:H,H9277),"")</f>
        <v/>
      </c>
      <c r="N9277" s="61" t="str">
        <f aca="false">IF(J9277="PosK",SUMIFS(K:K,J:J,"eDNA",H:H,H9277),"")</f>
        <v/>
      </c>
      <c r="P9277" s="62"/>
      <c r="T9277" s="63"/>
      <c r="W9277" s="64"/>
    </row>
    <row r="9278" customFormat="false" ht="14.25" hidden="false" customHeight="false" outlineLevel="0" collapsed="false">
      <c r="A9278" s="0" t="s">
        <v>770</v>
      </c>
      <c r="B9278" s="52" t="s">
        <v>1033</v>
      </c>
      <c r="C9278" s="52" t="s">
        <v>743</v>
      </c>
      <c r="D9278" s="53" t="n">
        <v>0.1</v>
      </c>
      <c r="E9278" s="53" t="n">
        <v>33.75</v>
      </c>
      <c r="F9278" s="0" t="s">
        <v>1464</v>
      </c>
      <c r="G9278" s="0" t="str">
        <f aca="false">LEFT(B9278,2)</f>
        <v>28</v>
      </c>
      <c r="H9278" s="0" t="str">
        <f aca="false">I9278&amp;"_"&amp;G9278&amp;"_"&amp;F9278</f>
        <v>GroenbrogetTudse_28_20190925_DL2019052_AlleroedGym_koersel2</v>
      </c>
      <c r="I9278" s="61" t="str">
        <f aca="false">MID(RIGHT(B9278,LEN(B9278)-3),1,FIND("_",RIGHT(B9278,LEN(B9278)-3))-1)</f>
        <v>GroenbrogetTudse</v>
      </c>
      <c r="J9278" s="61" t="str">
        <f aca="false">TRIM(SUBSTITUTE(RIGHT(B9278,FIND(I9278,B9278)+1),"_",""))</f>
        <v>PosK</v>
      </c>
      <c r="K9278" s="0" t="n">
        <f aca="false">IFERROR(VALUE(SUBSTITUTE(E9278,".",",")),E9278)</f>
        <v>33.75</v>
      </c>
      <c r="L9278" s="61" t="n">
        <f aca="false">IF(J9278="PosK",SUMIFS(K:K,J:J,"PosK",H:H,H9278),"")</f>
        <v>33.75</v>
      </c>
      <c r="M9278" s="61" t="n">
        <f aca="false">IF(J9278="PosK",SUMIFS(K:K,J:J,"NegK",H:H,H9278),"")</f>
        <v>0</v>
      </c>
      <c r="N9278" s="61" t="n">
        <f aca="false">IF(J9278="PosK",SUMIFS(K:K,J:J,"eDNA",H:H,H9278),"")</f>
        <v>0</v>
      </c>
      <c r="P9278" s="62" t="n">
        <f aca="false">IF(K9280="No Ct",0,K9280)</f>
        <v>0</v>
      </c>
      <c r="Q9278" s="62" t="n">
        <f aca="false">IF(K9281="No Ct",0,K9281)</f>
        <v>0</v>
      </c>
      <c r="R9278" s="0" t="str">
        <f aca="false">IF(AND(L9278&gt;0,M9278=0),"Valid","Invalid")</f>
        <v>Valid</v>
      </c>
      <c r="S9278" s="0" t="str">
        <f aca="false">IF(OR(P9278&gt;1,Q9278&gt;1),"Present","Absent")</f>
        <v>Absent</v>
      </c>
      <c r="T9278" s="63" t="str">
        <f aca="false">IF(OR(AND(P9278&gt;1,P9278&lt;41),AND(Q9278&gt;1,Q9278&lt;41)),"Ct&lt;41","Ct&gt;41")</f>
        <v>Ct&gt;41</v>
      </c>
      <c r="U9278" s="0" t="str">
        <f aca="false">I9278</f>
        <v>GroenbrogetTudse</v>
      </c>
      <c r="V9278" s="0" t="str">
        <f aca="false">MID(F9278,10,9)</f>
        <v>DL2019052</v>
      </c>
      <c r="W9278" s="64" t="str">
        <f aca="false">V9278&amp;"_"&amp;U9278&amp;"_"&amp;R9278&amp;"_"&amp;S9278&amp;"_"&amp;T9278</f>
        <v>DL2019052_GroenbrogetTudse_Valid_Absent_Ct&gt;41</v>
      </c>
    </row>
    <row r="9279" customFormat="false" ht="14.25" hidden="false" customHeight="false" outlineLevel="0" collapsed="false">
      <c r="A9279" s="0" t="s">
        <v>772</v>
      </c>
      <c r="B9279" s="52" t="s">
        <v>1034</v>
      </c>
      <c r="C9279" s="52" t="s">
        <v>747</v>
      </c>
      <c r="D9279" s="53" t="n">
        <v>0.1</v>
      </c>
      <c r="E9279" s="53" t="s">
        <v>748</v>
      </c>
      <c r="F9279" s="0" t="s">
        <v>1464</v>
      </c>
      <c r="G9279" s="0" t="str">
        <f aca="false">LEFT(B9279,2)</f>
        <v>28</v>
      </c>
      <c r="H9279" s="0" t="str">
        <f aca="false">I9279&amp;"_"&amp;G9279&amp;"_"&amp;F9279</f>
        <v>GroenbrogetTudse_28_20190925_DL2019052_AlleroedGym_koersel2</v>
      </c>
      <c r="I9279" s="61" t="str">
        <f aca="false">MID(RIGHT(B9279,LEN(B9279)-3),1,FIND("_",RIGHT(B9279,LEN(B9279)-3))-1)</f>
        <v>GroenbrogetTudse</v>
      </c>
      <c r="J9279" s="61" t="str">
        <f aca="false">TRIM(SUBSTITUTE(RIGHT(B9279,FIND(I9279,B9279)+1),"_",""))</f>
        <v>NegK</v>
      </c>
      <c r="K9279" s="0" t="str">
        <f aca="false">IFERROR(VALUE(SUBSTITUTE(E9279,".",",")),E9279)</f>
        <v>No Ct</v>
      </c>
      <c r="L9279" s="61" t="str">
        <f aca="false">IF(J9279="PosK",SUMIFS(K:K,J:J,"PosK",H:H,H9279),"")</f>
        <v/>
      </c>
      <c r="M9279" s="61" t="str">
        <f aca="false">IF(J9279="PosK",SUMIFS(K:K,J:J,"NegK",H:H,H9279),"")</f>
        <v/>
      </c>
      <c r="N9279" s="61" t="str">
        <f aca="false">IF(J9279="PosK",SUMIFS(K:K,J:J,"eDNA",H:H,H9279),"")</f>
        <v/>
      </c>
    </row>
    <row r="9280" customFormat="false" ht="14.25" hidden="false" customHeight="false" outlineLevel="0" collapsed="false">
      <c r="A9280" s="0" t="s">
        <v>774</v>
      </c>
      <c r="B9280" s="52" t="s">
        <v>1035</v>
      </c>
      <c r="C9280" s="52" t="s">
        <v>751</v>
      </c>
      <c r="D9280" s="53" t="n">
        <v>0.1</v>
      </c>
      <c r="E9280" s="53" t="s">
        <v>748</v>
      </c>
      <c r="F9280" s="0" t="s">
        <v>1464</v>
      </c>
      <c r="G9280" s="0" t="str">
        <f aca="false">LEFT(B9280,2)</f>
        <v>28</v>
      </c>
      <c r="H9280" s="0" t="str">
        <f aca="false">I9280&amp;"_"&amp;G9280&amp;"_"&amp;F9280</f>
        <v>GroenbrogetTudse_28_20190925_DL2019052_AlleroedGym_koersel2</v>
      </c>
      <c r="I9280" s="61" t="str">
        <f aca="false">MID(RIGHT(B9280,LEN(B9280)-3),1,FIND("_",RIGHT(B9280,LEN(B9280)-3))-1)</f>
        <v>GroenbrogetTudse</v>
      </c>
      <c r="J9280" s="61" t="str">
        <f aca="false">TRIM(SUBSTITUTE(RIGHT(B9280,FIND(I9280,B9280)+1),"_",""))</f>
        <v>eDNA</v>
      </c>
      <c r="K9280" s="0" t="str">
        <f aca="false">IFERROR(VALUE(SUBSTITUTE(E9280,".",",")),E9280)</f>
        <v>No Ct</v>
      </c>
      <c r="L9280" s="61" t="str">
        <f aca="false">IF(J9280="PosK",SUMIFS(K:K,J:J,"PosK",H:H,H9280),"")</f>
        <v/>
      </c>
      <c r="M9280" s="61" t="str">
        <f aca="false">IF(J9280="PosK",SUMIFS(K:K,J:J,"NegK",H:H,H9280),"")</f>
        <v/>
      </c>
      <c r="N9280" s="61" t="str">
        <f aca="false">IF(J9280="PosK",SUMIFS(K:K,J:J,"eDNA",H:H,H9280),"")</f>
        <v/>
      </c>
      <c r="Q9280" s="62"/>
    </row>
    <row r="9281" customFormat="false" ht="14.25" hidden="false" customHeight="false" outlineLevel="0" collapsed="false">
      <c r="A9281" s="0" t="s">
        <v>776</v>
      </c>
      <c r="B9281" s="52" t="s">
        <v>1035</v>
      </c>
      <c r="C9281" s="52" t="s">
        <v>751</v>
      </c>
      <c r="D9281" s="53" t="n">
        <v>0.1</v>
      </c>
      <c r="E9281" s="53" t="s">
        <v>748</v>
      </c>
      <c r="F9281" s="0" t="s">
        <v>1464</v>
      </c>
      <c r="G9281" s="0" t="str">
        <f aca="false">LEFT(B9281,2)</f>
        <v>28</v>
      </c>
      <c r="H9281" s="0" t="str">
        <f aca="false">I9281&amp;"_"&amp;G9281&amp;"_"&amp;F9281</f>
        <v>GroenbrogetTudse_28_20190925_DL2019052_AlleroedGym_koersel2</v>
      </c>
      <c r="I9281" s="61" t="str">
        <f aca="false">MID(RIGHT(B9281,LEN(B9281)-3),1,FIND("_",RIGHT(B9281,LEN(B9281)-3))-1)</f>
        <v>GroenbrogetTudse</v>
      </c>
      <c r="J9281" s="61" t="str">
        <f aca="false">TRIM(SUBSTITUTE(RIGHT(B9281,FIND(I9281,B9281)+1),"_",""))</f>
        <v>eDNA</v>
      </c>
      <c r="K9281" s="0" t="str">
        <f aca="false">IFERROR(VALUE(SUBSTITUTE(E9281,".",",")),E9281)</f>
        <v>No Ct</v>
      </c>
      <c r="L9281" s="61" t="str">
        <f aca="false">IF(J9281="PosK",SUMIFS(K:K,J:J,"PosK",H:H,H9281),"")</f>
        <v/>
      </c>
      <c r="M9281" s="61" t="str">
        <f aca="false">IF(J9281="PosK",SUMIFS(K:K,J:J,"NegK",H:H,H9281),"")</f>
        <v/>
      </c>
      <c r="N9281" s="61" t="str">
        <f aca="false">IF(J9281="PosK",SUMIFS(K:K,J:J,"eDNA",H:H,H9281),"")</f>
        <v/>
      </c>
      <c r="P9281" s="62"/>
      <c r="T9281" s="63"/>
      <c r="W9281" s="64"/>
    </row>
    <row r="9282" customFormat="false" ht="14.25" hidden="false" customHeight="false" outlineLevel="0" collapsed="false">
      <c r="A9282" s="0" t="s">
        <v>778</v>
      </c>
      <c r="B9282" s="52" t="s">
        <v>1037</v>
      </c>
      <c r="C9282" s="52" t="s">
        <v>743</v>
      </c>
      <c r="D9282" s="53" t="n">
        <v>0.1</v>
      </c>
      <c r="E9282" s="53" t="n">
        <v>26.24</v>
      </c>
      <c r="F9282" s="0" t="s">
        <v>1464</v>
      </c>
      <c r="G9282" s="0" t="str">
        <f aca="false">LEFT(B9282,2)</f>
        <v>29</v>
      </c>
      <c r="H9282" s="0" t="str">
        <f aca="false">I9282&amp;"_"&amp;G9282&amp;"_"&amp;F9282</f>
        <v>Loevfroe_29_20190925_DL2019052_AlleroedGym_koersel2</v>
      </c>
      <c r="I9282" s="61" t="str">
        <f aca="false">MID(RIGHT(B9282,LEN(B9282)-3),1,FIND("_",RIGHT(B9282,LEN(B9282)-3))-1)</f>
        <v>Loevfroe</v>
      </c>
      <c r="J9282" s="61" t="str">
        <f aca="false">TRIM(SUBSTITUTE(RIGHT(B9282,FIND(I9282,B9282)+1),"_",""))</f>
        <v>PosK</v>
      </c>
      <c r="K9282" s="0" t="n">
        <f aca="false">IFERROR(VALUE(SUBSTITUTE(E9282,".",",")),E9282)</f>
        <v>26.24</v>
      </c>
      <c r="L9282" s="61" t="n">
        <f aca="false">IF(J9282="PosK",SUMIFS(K:K,J:J,"PosK",H:H,H9282),"")</f>
        <v>26.24</v>
      </c>
      <c r="M9282" s="61" t="n">
        <f aca="false">IF(J9282="PosK",SUMIFS(K:K,J:J,"NegK",H:H,H9282),"")</f>
        <v>0</v>
      </c>
      <c r="N9282" s="61" t="n">
        <f aca="false">IF(J9282="PosK",SUMIFS(K:K,J:J,"eDNA",H:H,H9282),"")</f>
        <v>0</v>
      </c>
      <c r="P9282" s="62" t="n">
        <f aca="false">IF(K9284="No Ct",0,K9284)</f>
        <v>0</v>
      </c>
      <c r="Q9282" s="62" t="n">
        <f aca="false">IF(K9285="No Ct",0,K9285)</f>
        <v>0</v>
      </c>
      <c r="R9282" s="0" t="str">
        <f aca="false">IF(AND(L9282&gt;0,M9282=0),"Valid","Invalid")</f>
        <v>Valid</v>
      </c>
      <c r="S9282" s="0" t="str">
        <f aca="false">IF(OR(P9282&gt;1,Q9282&gt;1),"Present","Absent")</f>
        <v>Absent</v>
      </c>
      <c r="T9282" s="63" t="str">
        <f aca="false">IF(OR(AND(P9282&gt;1,P9282&lt;41),AND(Q9282&gt;1,Q9282&lt;41)),"Ct&lt;41","Ct&gt;41")</f>
        <v>Ct&gt;41</v>
      </c>
      <c r="U9282" s="0" t="str">
        <f aca="false">I9282</f>
        <v>Loevfroe</v>
      </c>
      <c r="V9282" s="0" t="str">
        <f aca="false">MID(F9282,10,9)</f>
        <v>DL2019052</v>
      </c>
      <c r="W9282" s="64" t="str">
        <f aca="false">V9282&amp;"_"&amp;U9282&amp;"_"&amp;R9282&amp;"_"&amp;S9282&amp;"_"&amp;T9282</f>
        <v>DL2019052_Loevfroe_Valid_Absent_Ct&gt;41</v>
      </c>
    </row>
    <row r="9283" customFormat="false" ht="14.25" hidden="false" customHeight="false" outlineLevel="0" collapsed="false">
      <c r="A9283" s="0" t="s">
        <v>780</v>
      </c>
      <c r="B9283" s="52" t="s">
        <v>1038</v>
      </c>
      <c r="C9283" s="52" t="s">
        <v>747</v>
      </c>
      <c r="D9283" s="53" t="n">
        <v>0.1</v>
      </c>
      <c r="E9283" s="53" t="s">
        <v>748</v>
      </c>
      <c r="F9283" s="0" t="s">
        <v>1464</v>
      </c>
      <c r="G9283" s="0" t="str">
        <f aca="false">LEFT(B9283,2)</f>
        <v>29</v>
      </c>
      <c r="H9283" s="0" t="str">
        <f aca="false">I9283&amp;"_"&amp;G9283&amp;"_"&amp;F9283</f>
        <v>Loevfroe_29_20190925_DL2019052_AlleroedGym_koersel2</v>
      </c>
      <c r="I9283" s="61" t="str">
        <f aca="false">MID(RIGHT(B9283,LEN(B9283)-3),1,FIND("_",RIGHT(B9283,LEN(B9283)-3))-1)</f>
        <v>Loevfroe</v>
      </c>
      <c r="J9283" s="61" t="str">
        <f aca="false">TRIM(SUBSTITUTE(RIGHT(B9283,FIND(I9283,B9283)+1),"_",""))</f>
        <v>NegK</v>
      </c>
      <c r="K9283" s="0" t="str">
        <f aca="false">IFERROR(VALUE(SUBSTITUTE(E9283,".",",")),E9283)</f>
        <v>No Ct</v>
      </c>
      <c r="L9283" s="61" t="str">
        <f aca="false">IF(J9283="PosK",SUMIFS(K:K,J:J,"PosK",H:H,H9283),"")</f>
        <v/>
      </c>
      <c r="M9283" s="61" t="str">
        <f aca="false">IF(J9283="PosK",SUMIFS(K:K,J:J,"NegK",H:H,H9283),"")</f>
        <v/>
      </c>
      <c r="N9283" s="61" t="str">
        <f aca="false">IF(J9283="PosK",SUMIFS(K:K,J:J,"eDNA",H:H,H9283),"")</f>
        <v/>
      </c>
    </row>
    <row r="9284" customFormat="false" ht="14.25" hidden="false" customHeight="false" outlineLevel="0" collapsed="false">
      <c r="A9284" s="0" t="s">
        <v>782</v>
      </c>
      <c r="B9284" s="52" t="s">
        <v>1039</v>
      </c>
      <c r="C9284" s="52" t="s">
        <v>751</v>
      </c>
      <c r="D9284" s="53" t="n">
        <v>0.1</v>
      </c>
      <c r="E9284" s="53" t="s">
        <v>748</v>
      </c>
      <c r="F9284" s="0" t="s">
        <v>1464</v>
      </c>
      <c r="G9284" s="0" t="str">
        <f aca="false">LEFT(B9284,2)</f>
        <v>29</v>
      </c>
      <c r="H9284" s="0" t="str">
        <f aca="false">I9284&amp;"_"&amp;G9284&amp;"_"&amp;F9284</f>
        <v>Loevfroe_29_20190925_DL2019052_AlleroedGym_koersel2</v>
      </c>
      <c r="I9284" s="61" t="str">
        <f aca="false">MID(RIGHT(B9284,LEN(B9284)-3),1,FIND("_",RIGHT(B9284,LEN(B9284)-3))-1)</f>
        <v>Loevfroe</v>
      </c>
      <c r="J9284" s="61" t="str">
        <f aca="false">TRIM(SUBSTITUTE(RIGHT(B9284,FIND(I9284,B9284)+1),"_",""))</f>
        <v>eDNA</v>
      </c>
      <c r="K9284" s="0" t="str">
        <f aca="false">IFERROR(VALUE(SUBSTITUTE(E9284,".",",")),E9284)</f>
        <v>No Ct</v>
      </c>
      <c r="L9284" s="61" t="str">
        <f aca="false">IF(J9284="PosK",SUMIFS(K:K,J:J,"PosK",H:H,H9284),"")</f>
        <v/>
      </c>
      <c r="M9284" s="61" t="str">
        <f aca="false">IF(J9284="PosK",SUMIFS(K:K,J:J,"NegK",H:H,H9284),"")</f>
        <v/>
      </c>
      <c r="N9284" s="61" t="str">
        <f aca="false">IF(J9284="PosK",SUMIFS(K:K,J:J,"eDNA",H:H,H9284),"")</f>
        <v/>
      </c>
      <c r="Q9284" s="62"/>
    </row>
    <row r="9285" customFormat="false" ht="14.25" hidden="false" customHeight="false" outlineLevel="0" collapsed="false">
      <c r="A9285" s="0" t="s">
        <v>784</v>
      </c>
      <c r="B9285" s="52" t="s">
        <v>1039</v>
      </c>
      <c r="C9285" s="52" t="s">
        <v>751</v>
      </c>
      <c r="D9285" s="53" t="n">
        <v>0.1</v>
      </c>
      <c r="E9285" s="53" t="s">
        <v>748</v>
      </c>
      <c r="F9285" s="0" t="s">
        <v>1464</v>
      </c>
      <c r="G9285" s="0" t="str">
        <f aca="false">LEFT(B9285,2)</f>
        <v>29</v>
      </c>
      <c r="H9285" s="0" t="str">
        <f aca="false">I9285&amp;"_"&amp;G9285&amp;"_"&amp;F9285</f>
        <v>Loevfroe_29_20190925_DL2019052_AlleroedGym_koersel2</v>
      </c>
      <c r="I9285" s="61" t="str">
        <f aca="false">MID(RIGHT(B9285,LEN(B9285)-3),1,FIND("_",RIGHT(B9285,LEN(B9285)-3))-1)</f>
        <v>Loevfroe</v>
      </c>
      <c r="J9285" s="61" t="str">
        <f aca="false">TRIM(SUBSTITUTE(RIGHT(B9285,FIND(I9285,B9285)+1),"_",""))</f>
        <v>eDNA</v>
      </c>
      <c r="K9285" s="0" t="str">
        <f aca="false">IFERROR(VALUE(SUBSTITUTE(E9285,".",",")),E9285)</f>
        <v>No Ct</v>
      </c>
      <c r="L9285" s="61" t="str">
        <f aca="false">IF(J9285="PosK",SUMIFS(K:K,J:J,"PosK",H:H,H9285),"")</f>
        <v/>
      </c>
      <c r="M9285" s="61" t="str">
        <f aca="false">IF(J9285="PosK",SUMIFS(K:K,J:J,"NegK",H:H,H9285),"")</f>
        <v/>
      </c>
      <c r="N9285" s="61" t="str">
        <f aca="false">IF(J9285="PosK",SUMIFS(K:K,J:J,"eDNA",H:H,H9285),"")</f>
        <v/>
      </c>
      <c r="P9285" s="62"/>
      <c r="T9285" s="63"/>
      <c r="W9285" s="64"/>
    </row>
    <row r="9286" customFormat="false" ht="14.25" hidden="false" customHeight="false" outlineLevel="0" collapsed="false">
      <c r="A9286" s="0" t="s">
        <v>786</v>
      </c>
      <c r="B9286" s="52" t="s">
        <v>1041</v>
      </c>
      <c r="C9286" s="52" t="s">
        <v>743</v>
      </c>
      <c r="D9286" s="53" t="n">
        <v>0.1</v>
      </c>
      <c r="E9286" s="53" t="n">
        <v>26.66</v>
      </c>
      <c r="F9286" s="0" t="s">
        <v>1464</v>
      </c>
      <c r="G9286" s="0" t="str">
        <f aca="false">LEFT(B9286,2)</f>
        <v>30</v>
      </c>
      <c r="H9286" s="0" t="str">
        <f aca="false">I9286&amp;"_"&amp;G9286&amp;"_"&amp;F9286</f>
        <v>Klokkefroe_30_20190925_DL2019052_AlleroedGym_koersel2</v>
      </c>
      <c r="I9286" s="61" t="str">
        <f aca="false">MID(RIGHT(B9286,LEN(B9286)-3),1,FIND("_",RIGHT(B9286,LEN(B9286)-3))-1)</f>
        <v>Klokkefroe</v>
      </c>
      <c r="J9286" s="61" t="str">
        <f aca="false">TRIM(SUBSTITUTE(RIGHT(B9286,FIND(I9286,B9286)+1),"_",""))</f>
        <v>PosK</v>
      </c>
      <c r="K9286" s="0" t="n">
        <f aca="false">IFERROR(VALUE(SUBSTITUTE(E9286,".",",")),E9286)</f>
        <v>26.66</v>
      </c>
      <c r="L9286" s="61" t="n">
        <f aca="false">IF(J9286="PosK",SUMIFS(K:K,J:J,"PosK",H:H,H9286),"")</f>
        <v>26.66</v>
      </c>
      <c r="M9286" s="61" t="n">
        <f aca="false">IF(J9286="PosK",SUMIFS(K:K,J:J,"NegK",H:H,H9286),"")</f>
        <v>0</v>
      </c>
      <c r="N9286" s="61" t="n">
        <f aca="false">IF(J9286="PosK",SUMIFS(K:K,J:J,"eDNA",H:H,H9286),"")</f>
        <v>0</v>
      </c>
      <c r="P9286" s="62" t="n">
        <f aca="false">IF(K9288="No Ct",0,K9288)</f>
        <v>0</v>
      </c>
      <c r="Q9286" s="62" t="n">
        <f aca="false">IF(K9289="No Ct",0,K9289)</f>
        <v>0</v>
      </c>
      <c r="R9286" s="0" t="str">
        <f aca="false">IF(AND(L9286&gt;0,M9286=0),"Valid","Invalid")</f>
        <v>Valid</v>
      </c>
      <c r="S9286" s="0" t="str">
        <f aca="false">IF(OR(P9286&gt;1,Q9286&gt;1),"Present","Absent")</f>
        <v>Absent</v>
      </c>
      <c r="T9286" s="63" t="str">
        <f aca="false">IF(OR(AND(P9286&gt;1,P9286&lt;41),AND(Q9286&gt;1,Q9286&lt;41)),"Ct&lt;41","Ct&gt;41")</f>
        <v>Ct&gt;41</v>
      </c>
      <c r="U9286" s="0" t="str">
        <f aca="false">I9286</f>
        <v>Klokkefroe</v>
      </c>
      <c r="V9286" s="0" t="str">
        <f aca="false">MID(F9286,10,9)</f>
        <v>DL2019052</v>
      </c>
      <c r="W9286" s="64" t="str">
        <f aca="false">V9286&amp;"_"&amp;U9286&amp;"_"&amp;R9286&amp;"_"&amp;S9286&amp;"_"&amp;T9286</f>
        <v>DL2019052_Klokkefroe_Valid_Absent_Ct&gt;41</v>
      </c>
    </row>
    <row r="9287" customFormat="false" ht="14.25" hidden="false" customHeight="false" outlineLevel="0" collapsed="false">
      <c r="A9287" s="0" t="s">
        <v>788</v>
      </c>
      <c r="B9287" s="52" t="s">
        <v>1042</v>
      </c>
      <c r="C9287" s="52" t="s">
        <v>747</v>
      </c>
      <c r="D9287" s="53" t="n">
        <v>0.1</v>
      </c>
      <c r="E9287" s="53" t="s">
        <v>748</v>
      </c>
      <c r="F9287" s="0" t="s">
        <v>1464</v>
      </c>
      <c r="G9287" s="0" t="str">
        <f aca="false">LEFT(B9287,2)</f>
        <v>30</v>
      </c>
      <c r="H9287" s="0" t="str">
        <f aca="false">I9287&amp;"_"&amp;G9287&amp;"_"&amp;F9287</f>
        <v>Klokkefroe_30_20190925_DL2019052_AlleroedGym_koersel2</v>
      </c>
      <c r="I9287" s="61" t="str">
        <f aca="false">MID(RIGHT(B9287,LEN(B9287)-3),1,FIND("_",RIGHT(B9287,LEN(B9287)-3))-1)</f>
        <v>Klokkefroe</v>
      </c>
      <c r="J9287" s="61" t="str">
        <f aca="false">TRIM(SUBSTITUTE(RIGHT(B9287,FIND(I9287,B9287)+1),"_",""))</f>
        <v>NegK</v>
      </c>
      <c r="K9287" s="0" t="str">
        <f aca="false">IFERROR(VALUE(SUBSTITUTE(E9287,".",",")),E9287)</f>
        <v>No Ct</v>
      </c>
      <c r="L9287" s="61" t="str">
        <f aca="false">IF(J9287="PosK",SUMIFS(K:K,J:J,"PosK",H:H,H9287),"")</f>
        <v/>
      </c>
      <c r="M9287" s="61" t="str">
        <f aca="false">IF(J9287="PosK",SUMIFS(K:K,J:J,"NegK",H:H,H9287),"")</f>
        <v/>
      </c>
      <c r="N9287" s="61" t="str">
        <f aca="false">IF(J9287="PosK",SUMIFS(K:K,J:J,"eDNA",H:H,H9287),"")</f>
        <v/>
      </c>
    </row>
    <row r="9288" customFormat="false" ht="14.25" hidden="false" customHeight="false" outlineLevel="0" collapsed="false">
      <c r="A9288" s="0" t="s">
        <v>790</v>
      </c>
      <c r="B9288" s="52" t="s">
        <v>1043</v>
      </c>
      <c r="C9288" s="52" t="s">
        <v>751</v>
      </c>
      <c r="D9288" s="53" t="n">
        <v>0.1</v>
      </c>
      <c r="E9288" s="53" t="s">
        <v>748</v>
      </c>
      <c r="F9288" s="0" t="s">
        <v>1464</v>
      </c>
      <c r="G9288" s="0" t="str">
        <f aca="false">LEFT(B9288,2)</f>
        <v>30</v>
      </c>
      <c r="H9288" s="0" t="str">
        <f aca="false">I9288&amp;"_"&amp;G9288&amp;"_"&amp;F9288</f>
        <v>Klokkefroe_30_20190925_DL2019052_AlleroedGym_koersel2</v>
      </c>
      <c r="I9288" s="61" t="str">
        <f aca="false">MID(RIGHT(B9288,LEN(B9288)-3),1,FIND("_",RIGHT(B9288,LEN(B9288)-3))-1)</f>
        <v>Klokkefroe</v>
      </c>
      <c r="J9288" s="61" t="str">
        <f aca="false">TRIM(SUBSTITUTE(RIGHT(B9288,FIND(I9288,B9288)+1),"_",""))</f>
        <v>eDNA</v>
      </c>
      <c r="K9288" s="0" t="str">
        <f aca="false">IFERROR(VALUE(SUBSTITUTE(E9288,".",",")),E9288)</f>
        <v>No Ct</v>
      </c>
      <c r="L9288" s="61" t="str">
        <f aca="false">IF(J9288="PosK",SUMIFS(K:K,J:J,"PosK",H:H,H9288),"")</f>
        <v/>
      </c>
      <c r="M9288" s="61" t="str">
        <f aca="false">IF(J9288="PosK",SUMIFS(K:K,J:J,"NegK",H:H,H9288),"")</f>
        <v/>
      </c>
      <c r="N9288" s="61" t="str">
        <f aca="false">IF(J9288="PosK",SUMIFS(K:K,J:J,"eDNA",H:H,H9288),"")</f>
        <v/>
      </c>
      <c r="Q9288" s="62"/>
    </row>
    <row r="9289" customFormat="false" ht="14.25" hidden="false" customHeight="false" outlineLevel="0" collapsed="false">
      <c r="A9289" s="0" t="s">
        <v>792</v>
      </c>
      <c r="B9289" s="52" t="s">
        <v>1043</v>
      </c>
      <c r="C9289" s="52" t="s">
        <v>751</v>
      </c>
      <c r="D9289" s="53" t="n">
        <v>0.1</v>
      </c>
      <c r="E9289" s="53" t="s">
        <v>748</v>
      </c>
      <c r="F9289" s="0" t="s">
        <v>1464</v>
      </c>
      <c r="G9289" s="0" t="str">
        <f aca="false">LEFT(B9289,2)</f>
        <v>30</v>
      </c>
      <c r="H9289" s="0" t="str">
        <f aca="false">I9289&amp;"_"&amp;G9289&amp;"_"&amp;F9289</f>
        <v>Klokkefroe_30_20190925_DL2019052_AlleroedGym_koersel2</v>
      </c>
      <c r="I9289" s="61" t="str">
        <f aca="false">MID(RIGHT(B9289,LEN(B9289)-3),1,FIND("_",RIGHT(B9289,LEN(B9289)-3))-1)</f>
        <v>Klokkefroe</v>
      </c>
      <c r="J9289" s="61" t="str">
        <f aca="false">TRIM(SUBSTITUTE(RIGHT(B9289,FIND(I9289,B9289)+1),"_",""))</f>
        <v>eDNA</v>
      </c>
      <c r="K9289" s="0" t="str">
        <f aca="false">IFERROR(VALUE(SUBSTITUTE(E9289,".",",")),E9289)</f>
        <v>No Ct</v>
      </c>
      <c r="L9289" s="61" t="str">
        <f aca="false">IF(J9289="PosK",SUMIFS(K:K,J:J,"PosK",H:H,H9289),"")</f>
        <v/>
      </c>
      <c r="M9289" s="61" t="str">
        <f aca="false">IF(J9289="PosK",SUMIFS(K:K,J:J,"NegK",H:H,H9289),"")</f>
        <v/>
      </c>
      <c r="N9289" s="61" t="str">
        <f aca="false">IF(J9289="PosK",SUMIFS(K:K,J:J,"eDNA",H:H,H9289),"")</f>
        <v/>
      </c>
      <c r="P9289" s="62"/>
      <c r="T9289" s="63"/>
      <c r="W9289" s="64"/>
    </row>
    <row r="9290" customFormat="false" ht="14.25" hidden="false" customHeight="false" outlineLevel="0" collapsed="false">
      <c r="A9290" s="0" t="s">
        <v>794</v>
      </c>
      <c r="B9290" s="52" t="s">
        <v>1045</v>
      </c>
      <c r="C9290" s="52" t="s">
        <v>743</v>
      </c>
      <c r="D9290" s="53" t="n">
        <v>0.1</v>
      </c>
      <c r="E9290" s="53" t="s">
        <v>748</v>
      </c>
      <c r="F9290" s="0" t="s">
        <v>1464</v>
      </c>
      <c r="G9290" s="0" t="str">
        <f aca="false">LEFT(B9290,2)</f>
        <v>31</v>
      </c>
      <c r="H9290" s="0" t="str">
        <f aca="false">I9290&amp;"_"&amp;G9290&amp;"_"&amp;F9290</f>
        <v>Bjergsalamander_31_20190925_DL2019052_AlleroedGym_koersel2</v>
      </c>
      <c r="I9290" s="61" t="str">
        <f aca="false">MID(RIGHT(B9290,LEN(B9290)-3),1,FIND("_",RIGHT(B9290,LEN(B9290)-3))-1)</f>
        <v>Bjergsalamander</v>
      </c>
      <c r="J9290" s="61" t="str">
        <f aca="false">TRIM(SUBSTITUTE(RIGHT(B9290,FIND(I9290,B9290)+1),"_",""))</f>
        <v>PosK</v>
      </c>
      <c r="K9290" s="0" t="str">
        <f aca="false">IFERROR(VALUE(SUBSTITUTE(E9290,".",",")),E9290)</f>
        <v>No Ct</v>
      </c>
      <c r="L9290" s="61" t="n">
        <f aca="false">IF(J9290="PosK",SUMIFS(K:K,J:J,"PosK",H:H,H9290),"")</f>
        <v>0</v>
      </c>
      <c r="M9290" s="61" t="n">
        <f aca="false">IF(J9290="PosK",SUMIFS(K:K,J:J,"NegK",H:H,H9290),"")</f>
        <v>0</v>
      </c>
      <c r="N9290" s="61" t="n">
        <f aca="false">IF(J9290="PosK",SUMIFS(K:K,J:J,"eDNA",H:H,H9290),"")</f>
        <v>0</v>
      </c>
      <c r="P9290" s="62" t="n">
        <f aca="false">IF(K9292="No Ct",0,K9292)</f>
        <v>0</v>
      </c>
      <c r="Q9290" s="62" t="n">
        <f aca="false">IF(K9293="No Ct",0,K9293)</f>
        <v>0</v>
      </c>
      <c r="R9290" s="0" t="str">
        <f aca="false">IF(AND(L9290&gt;0,M9290=0),"Valid","Invalid")</f>
        <v>Invalid</v>
      </c>
      <c r="S9290" s="0" t="str">
        <f aca="false">IF(OR(P9290&gt;1,Q9290&gt;1),"Present","Absent")</f>
        <v>Absent</v>
      </c>
      <c r="T9290" s="63" t="str">
        <f aca="false">IF(OR(AND(P9290&gt;1,P9290&lt;41),AND(Q9290&gt;1,Q9290&lt;41)),"Ct&lt;41","Ct&gt;41")</f>
        <v>Ct&gt;41</v>
      </c>
      <c r="U9290" s="0" t="str">
        <f aca="false">I9290</f>
        <v>Bjergsalamander</v>
      </c>
      <c r="V9290" s="0" t="str">
        <f aca="false">MID(F9290,10,9)</f>
        <v>DL2019052</v>
      </c>
      <c r="W9290" s="64" t="str">
        <f aca="false">V9290&amp;"_"&amp;U9290&amp;"_"&amp;R9290&amp;"_"&amp;S9290&amp;"_"&amp;T9290</f>
        <v>DL2019052_Bjergsalamander_Invalid_Absent_Ct&gt;41</v>
      </c>
    </row>
    <row r="9291" customFormat="false" ht="14.25" hidden="false" customHeight="false" outlineLevel="0" collapsed="false">
      <c r="A9291" s="0" t="s">
        <v>796</v>
      </c>
      <c r="B9291" s="52" t="s">
        <v>1046</v>
      </c>
      <c r="C9291" s="52" t="s">
        <v>747</v>
      </c>
      <c r="D9291" s="53" t="n">
        <v>0.1</v>
      </c>
      <c r="E9291" s="53" t="s">
        <v>748</v>
      </c>
      <c r="F9291" s="0" t="s">
        <v>1464</v>
      </c>
      <c r="G9291" s="0" t="str">
        <f aca="false">LEFT(B9291,2)</f>
        <v>31</v>
      </c>
      <c r="H9291" s="0" t="str">
        <f aca="false">I9291&amp;"_"&amp;G9291&amp;"_"&amp;F9291</f>
        <v>Bjergsalamander_31_20190925_DL2019052_AlleroedGym_koersel2</v>
      </c>
      <c r="I9291" s="61" t="str">
        <f aca="false">MID(RIGHT(B9291,LEN(B9291)-3),1,FIND("_",RIGHT(B9291,LEN(B9291)-3))-1)</f>
        <v>Bjergsalamander</v>
      </c>
      <c r="J9291" s="61" t="str">
        <f aca="false">TRIM(SUBSTITUTE(RIGHT(B9291,FIND(I9291,B9291)+1),"_",""))</f>
        <v>NegK</v>
      </c>
      <c r="K9291" s="0" t="str">
        <f aca="false">IFERROR(VALUE(SUBSTITUTE(E9291,".",",")),E9291)</f>
        <v>No Ct</v>
      </c>
      <c r="L9291" s="61" t="str">
        <f aca="false">IF(J9291="PosK",SUMIFS(K:K,J:J,"PosK",H:H,H9291),"")</f>
        <v/>
      </c>
      <c r="M9291" s="61" t="str">
        <f aca="false">IF(J9291="PosK",SUMIFS(K:K,J:J,"NegK",H:H,H9291),"")</f>
        <v/>
      </c>
      <c r="N9291" s="61" t="str">
        <f aca="false">IF(J9291="PosK",SUMIFS(K:K,J:J,"eDNA",H:H,H9291),"")</f>
        <v/>
      </c>
    </row>
    <row r="9292" customFormat="false" ht="14.25" hidden="false" customHeight="false" outlineLevel="0" collapsed="false">
      <c r="A9292" s="0" t="s">
        <v>798</v>
      </c>
      <c r="B9292" s="52" t="s">
        <v>1047</v>
      </c>
      <c r="C9292" s="52" t="s">
        <v>751</v>
      </c>
      <c r="D9292" s="53" t="n">
        <v>0.1</v>
      </c>
      <c r="E9292" s="53" t="s">
        <v>748</v>
      </c>
      <c r="F9292" s="0" t="s">
        <v>1464</v>
      </c>
      <c r="G9292" s="0" t="str">
        <f aca="false">LEFT(B9292,2)</f>
        <v>31</v>
      </c>
      <c r="H9292" s="0" t="str">
        <f aca="false">I9292&amp;"_"&amp;G9292&amp;"_"&amp;F9292</f>
        <v>Bjergsalamander_31_20190925_DL2019052_AlleroedGym_koersel2</v>
      </c>
      <c r="I9292" s="61" t="str">
        <f aca="false">MID(RIGHT(B9292,LEN(B9292)-3),1,FIND("_",RIGHT(B9292,LEN(B9292)-3))-1)</f>
        <v>Bjergsalamander</v>
      </c>
      <c r="J9292" s="61" t="str">
        <f aca="false">TRIM(SUBSTITUTE(RIGHT(B9292,FIND(I9292,B9292)+1),"_",""))</f>
        <v>eDNA</v>
      </c>
      <c r="K9292" s="0" t="str">
        <f aca="false">IFERROR(VALUE(SUBSTITUTE(E9292,".",",")),E9292)</f>
        <v>No Ct</v>
      </c>
      <c r="L9292" s="61" t="str">
        <f aca="false">IF(J9292="PosK",SUMIFS(K:K,J:J,"PosK",H:H,H9292),"")</f>
        <v/>
      </c>
      <c r="M9292" s="61" t="str">
        <f aca="false">IF(J9292="PosK",SUMIFS(K:K,J:J,"NegK",H:H,H9292),"")</f>
        <v/>
      </c>
      <c r="N9292" s="61" t="str">
        <f aca="false">IF(J9292="PosK",SUMIFS(K:K,J:J,"eDNA",H:H,H9292),"")</f>
        <v/>
      </c>
      <c r="Q9292" s="62"/>
    </row>
    <row r="9293" customFormat="false" ht="14.25" hidden="false" customHeight="false" outlineLevel="0" collapsed="false">
      <c r="A9293" s="0" t="s">
        <v>800</v>
      </c>
      <c r="B9293" s="52" t="s">
        <v>1047</v>
      </c>
      <c r="C9293" s="52" t="s">
        <v>751</v>
      </c>
      <c r="D9293" s="53" t="n">
        <v>0.1</v>
      </c>
      <c r="E9293" s="53" t="s">
        <v>748</v>
      </c>
      <c r="F9293" s="0" t="s">
        <v>1464</v>
      </c>
      <c r="G9293" s="0" t="str">
        <f aca="false">LEFT(B9293,2)</f>
        <v>31</v>
      </c>
      <c r="H9293" s="0" t="str">
        <f aca="false">I9293&amp;"_"&amp;G9293&amp;"_"&amp;F9293</f>
        <v>Bjergsalamander_31_20190925_DL2019052_AlleroedGym_koersel2</v>
      </c>
      <c r="I9293" s="61" t="str">
        <f aca="false">MID(RIGHT(B9293,LEN(B9293)-3),1,FIND("_",RIGHT(B9293,LEN(B9293)-3))-1)</f>
        <v>Bjergsalamander</v>
      </c>
      <c r="J9293" s="61" t="str">
        <f aca="false">TRIM(SUBSTITUTE(RIGHT(B9293,FIND(I9293,B9293)+1),"_",""))</f>
        <v>eDNA</v>
      </c>
      <c r="K9293" s="0" t="str">
        <f aca="false">IFERROR(VALUE(SUBSTITUTE(E9293,".",",")),E9293)</f>
        <v>No Ct</v>
      </c>
      <c r="L9293" s="61" t="str">
        <f aca="false">IF(J9293="PosK",SUMIFS(K:K,J:J,"PosK",H:H,H9293),"")</f>
        <v/>
      </c>
      <c r="M9293" s="61" t="str">
        <f aca="false">IF(J9293="PosK",SUMIFS(K:K,J:J,"NegK",H:H,H9293),"")</f>
        <v/>
      </c>
      <c r="N9293" s="61" t="str">
        <f aca="false">IF(J9293="PosK",SUMIFS(K:K,J:J,"eDNA",H:H,H9293),"")</f>
        <v/>
      </c>
      <c r="P9293" s="62"/>
      <c r="T9293" s="63"/>
      <c r="W9293" s="64"/>
    </row>
    <row r="9294" customFormat="false" ht="14.25" hidden="false" customHeight="false" outlineLevel="0" collapsed="false">
      <c r="A9294" s="0" t="s">
        <v>802</v>
      </c>
      <c r="B9294" s="52" t="s">
        <v>1049</v>
      </c>
      <c r="C9294" s="52" t="s">
        <v>743</v>
      </c>
      <c r="D9294" s="53" t="n">
        <v>0.1</v>
      </c>
      <c r="E9294" s="53" t="n">
        <v>27.99</v>
      </c>
      <c r="F9294" s="0" t="s">
        <v>1464</v>
      </c>
      <c r="G9294" s="0" t="str">
        <f aca="false">LEFT(B9294,2)</f>
        <v>32</v>
      </c>
      <c r="H9294" s="0" t="str">
        <f aca="false">I9294&amp;"_"&amp;G9294&amp;"_"&amp;F9294</f>
        <v>Latterfroe_32_20190925_DL2019052_AlleroedGym_koersel2</v>
      </c>
      <c r="I9294" s="61" t="str">
        <f aca="false">MID(RIGHT(B9294,LEN(B9294)-3),1,FIND("_",RIGHT(B9294,LEN(B9294)-3))-1)</f>
        <v>Latterfroe</v>
      </c>
      <c r="J9294" s="61" t="str">
        <f aca="false">TRIM(SUBSTITUTE(RIGHT(B9294,FIND(I9294,B9294)+1),"_",""))</f>
        <v>PosK</v>
      </c>
      <c r="K9294" s="0" t="n">
        <f aca="false">IFERROR(VALUE(SUBSTITUTE(E9294,".",",")),E9294)</f>
        <v>27.99</v>
      </c>
      <c r="L9294" s="61" t="n">
        <f aca="false">IF(J9294="PosK",SUMIFS(K:K,J:J,"PosK",H:H,H9294),"")</f>
        <v>27.99</v>
      </c>
      <c r="M9294" s="61" t="n">
        <f aca="false">IF(J9294="PosK",SUMIFS(K:K,J:J,"NegK",H:H,H9294),"")</f>
        <v>0</v>
      </c>
      <c r="N9294" s="61" t="n">
        <f aca="false">IF(J9294="PosK",SUMIFS(K:K,J:J,"eDNA",H:H,H9294),"")</f>
        <v>0</v>
      </c>
      <c r="P9294" s="62" t="n">
        <f aca="false">IF(K9296="No Ct",0,K9296)</f>
        <v>0</v>
      </c>
      <c r="Q9294" s="62" t="n">
        <f aca="false">IF(K9297="No Ct",0,K9297)</f>
        <v>0</v>
      </c>
      <c r="R9294" s="0" t="str">
        <f aca="false">IF(AND(L9294&gt;0,M9294=0),"Valid","Invalid")</f>
        <v>Valid</v>
      </c>
      <c r="S9294" s="0" t="str">
        <f aca="false">IF(OR(P9294&gt;1,Q9294&gt;1),"Present","Absent")</f>
        <v>Absent</v>
      </c>
      <c r="T9294" s="63" t="str">
        <f aca="false">IF(OR(AND(P9294&gt;1,P9294&lt;41),AND(Q9294&gt;1,Q9294&lt;41)),"Ct&lt;41","Ct&gt;41")</f>
        <v>Ct&gt;41</v>
      </c>
      <c r="U9294" s="0" t="str">
        <f aca="false">I9294</f>
        <v>Latterfroe</v>
      </c>
      <c r="V9294" s="0" t="str">
        <f aca="false">MID(F9294,10,9)</f>
        <v>DL2019052</v>
      </c>
      <c r="W9294" s="64" t="str">
        <f aca="false">V9294&amp;"_"&amp;U9294&amp;"_"&amp;R9294&amp;"_"&amp;S9294&amp;"_"&amp;T9294</f>
        <v>DL2019052_Latterfroe_Valid_Absent_Ct&gt;41</v>
      </c>
    </row>
    <row r="9295" customFormat="false" ht="14.25" hidden="false" customHeight="false" outlineLevel="0" collapsed="false">
      <c r="A9295" s="0" t="s">
        <v>804</v>
      </c>
      <c r="B9295" s="52" t="s">
        <v>1050</v>
      </c>
      <c r="C9295" s="52" t="s">
        <v>747</v>
      </c>
      <c r="D9295" s="53" t="n">
        <v>0.1</v>
      </c>
      <c r="E9295" s="53" t="s">
        <v>748</v>
      </c>
      <c r="F9295" s="0" t="s">
        <v>1464</v>
      </c>
      <c r="G9295" s="0" t="str">
        <f aca="false">LEFT(B9295,2)</f>
        <v>32</v>
      </c>
      <c r="H9295" s="0" t="str">
        <f aca="false">I9295&amp;"_"&amp;G9295&amp;"_"&amp;F9295</f>
        <v>Latterfroe_32_20190925_DL2019052_AlleroedGym_koersel2</v>
      </c>
      <c r="I9295" s="61" t="str">
        <f aca="false">MID(RIGHT(B9295,LEN(B9295)-3),1,FIND("_",RIGHT(B9295,LEN(B9295)-3))-1)</f>
        <v>Latterfroe</v>
      </c>
      <c r="J9295" s="61" t="str">
        <f aca="false">TRIM(SUBSTITUTE(RIGHT(B9295,FIND(I9295,B9295)+1),"_",""))</f>
        <v>NegK</v>
      </c>
      <c r="K9295" s="0" t="str">
        <f aca="false">IFERROR(VALUE(SUBSTITUTE(E9295,".",",")),E9295)</f>
        <v>No Ct</v>
      </c>
      <c r="L9295" s="61" t="str">
        <f aca="false">IF(J9295="PosK",SUMIFS(K:K,J:J,"PosK",H:H,H9295),"")</f>
        <v/>
      </c>
      <c r="M9295" s="61" t="str">
        <f aca="false">IF(J9295="PosK",SUMIFS(K:K,J:J,"NegK",H:H,H9295),"")</f>
        <v/>
      </c>
      <c r="N9295" s="61" t="str">
        <f aca="false">IF(J9295="PosK",SUMIFS(K:K,J:J,"eDNA",H:H,H9295),"")</f>
        <v/>
      </c>
    </row>
    <row r="9296" customFormat="false" ht="14.25" hidden="false" customHeight="false" outlineLevel="0" collapsed="false">
      <c r="A9296" s="0" t="s">
        <v>806</v>
      </c>
      <c r="B9296" s="52" t="s">
        <v>1051</v>
      </c>
      <c r="C9296" s="52" t="s">
        <v>751</v>
      </c>
      <c r="D9296" s="53" t="n">
        <v>0.1</v>
      </c>
      <c r="E9296" s="53" t="s">
        <v>748</v>
      </c>
      <c r="F9296" s="0" t="s">
        <v>1464</v>
      </c>
      <c r="G9296" s="0" t="str">
        <f aca="false">LEFT(B9296,2)</f>
        <v>32</v>
      </c>
      <c r="H9296" s="0" t="str">
        <f aca="false">I9296&amp;"_"&amp;G9296&amp;"_"&amp;F9296</f>
        <v>Latterfroe_32_20190925_DL2019052_AlleroedGym_koersel2</v>
      </c>
      <c r="I9296" s="61" t="str">
        <f aca="false">MID(RIGHT(B9296,LEN(B9296)-3),1,FIND("_",RIGHT(B9296,LEN(B9296)-3))-1)</f>
        <v>Latterfroe</v>
      </c>
      <c r="J9296" s="61" t="str">
        <f aca="false">TRIM(SUBSTITUTE(RIGHT(B9296,FIND(I9296,B9296)+1),"_",""))</f>
        <v>eDNA</v>
      </c>
      <c r="K9296" s="0" t="str">
        <f aca="false">IFERROR(VALUE(SUBSTITUTE(E9296,".",",")),E9296)</f>
        <v>No Ct</v>
      </c>
      <c r="L9296" s="61" t="str">
        <f aca="false">IF(J9296="PosK",SUMIFS(K:K,J:J,"PosK",H:H,H9296),"")</f>
        <v/>
      </c>
      <c r="M9296" s="61" t="str">
        <f aca="false">IF(J9296="PosK",SUMIFS(K:K,J:J,"NegK",H:H,H9296),"")</f>
        <v/>
      </c>
      <c r="N9296" s="61" t="str">
        <f aca="false">IF(J9296="PosK",SUMIFS(K:K,J:J,"eDNA",H:H,H9296),"")</f>
        <v/>
      </c>
      <c r="Q9296" s="62"/>
    </row>
    <row r="9297" customFormat="false" ht="14.25" hidden="false" customHeight="false" outlineLevel="0" collapsed="false">
      <c r="A9297" s="0" t="s">
        <v>808</v>
      </c>
      <c r="B9297" s="52" t="s">
        <v>1051</v>
      </c>
      <c r="C9297" s="52" t="s">
        <v>751</v>
      </c>
      <c r="D9297" s="53" t="n">
        <v>0.1</v>
      </c>
      <c r="E9297" s="53" t="s">
        <v>748</v>
      </c>
      <c r="F9297" s="0" t="s">
        <v>1464</v>
      </c>
      <c r="G9297" s="0" t="str">
        <f aca="false">LEFT(B9297,2)</f>
        <v>32</v>
      </c>
      <c r="H9297" s="0" t="str">
        <f aca="false">I9297&amp;"_"&amp;G9297&amp;"_"&amp;F9297</f>
        <v>Latterfroe_32_20190925_DL2019052_AlleroedGym_koersel2</v>
      </c>
      <c r="I9297" s="61" t="str">
        <f aca="false">MID(RIGHT(B9297,LEN(B9297)-3),1,FIND("_",RIGHT(B9297,LEN(B9297)-3))-1)</f>
        <v>Latterfroe</v>
      </c>
      <c r="J9297" s="61" t="str">
        <f aca="false">TRIM(SUBSTITUTE(RIGHT(B9297,FIND(I9297,B9297)+1),"_",""))</f>
        <v>eDNA</v>
      </c>
      <c r="K9297" s="0" t="str">
        <f aca="false">IFERROR(VALUE(SUBSTITUTE(E9297,".",",")),E9297)</f>
        <v>No Ct</v>
      </c>
      <c r="L9297" s="61" t="str">
        <f aca="false">IF(J9297="PosK",SUMIFS(K:K,J:J,"PosK",H:H,H9297),"")</f>
        <v/>
      </c>
      <c r="M9297" s="61" t="str">
        <f aca="false">IF(J9297="PosK",SUMIFS(K:K,J:J,"NegK",H:H,H9297),"")</f>
        <v/>
      </c>
      <c r="N9297" s="61" t="str">
        <f aca="false">IF(J9297="PosK",SUMIFS(K:K,J:J,"eDNA",H:H,H9297),"")</f>
        <v/>
      </c>
      <c r="P9297" s="62"/>
      <c r="T9297" s="63"/>
      <c r="W9297" s="64"/>
    </row>
    <row r="9298" customFormat="false" ht="14.25" hidden="false" customHeight="false" outlineLevel="0" collapsed="false">
      <c r="A9298" s="0" t="s">
        <v>810</v>
      </c>
      <c r="B9298" s="52" t="s">
        <v>1228</v>
      </c>
      <c r="C9298" s="52" t="s">
        <v>743</v>
      </c>
      <c r="D9298" s="53" t="n">
        <v>0.1</v>
      </c>
      <c r="E9298" s="53" t="s">
        <v>748</v>
      </c>
      <c r="F9298" s="0" t="s">
        <v>1464</v>
      </c>
      <c r="G9298" s="0" t="str">
        <f aca="false">LEFT(B9298,2)</f>
        <v>33</v>
      </c>
      <c r="H9298" s="0" t="str">
        <f aca="false">I9298&amp;"_"&amp;G9298&amp;"_"&amp;F9298</f>
        <v>KortbenetGroenFroe_33_20190925_DL2019052_AlleroedGym_koersel2</v>
      </c>
      <c r="I9298" s="61" t="str">
        <f aca="false">MID(RIGHT(B9298,LEN(B9298)-3),1,FIND("_",RIGHT(B9298,LEN(B9298)-3))-1)</f>
        <v>KortbenetGroenFroe</v>
      </c>
      <c r="J9298" s="61" t="str">
        <f aca="false">TRIM(SUBSTITUTE(RIGHT(B9298,FIND(I9298,B9298)+1),"_",""))</f>
        <v>PosK</v>
      </c>
      <c r="K9298" s="0" t="str">
        <f aca="false">IFERROR(VALUE(SUBSTITUTE(E9298,".",",")),E9298)</f>
        <v>No Ct</v>
      </c>
      <c r="L9298" s="61" t="n">
        <f aca="false">IF(J9298="PosK",SUMIFS(K:K,J:J,"PosK",H:H,H9298),"")</f>
        <v>0</v>
      </c>
      <c r="M9298" s="61" t="n">
        <f aca="false">IF(J9298="PosK",SUMIFS(K:K,J:J,"NegK",H:H,H9298),"")</f>
        <v>0</v>
      </c>
      <c r="N9298" s="61" t="n">
        <f aca="false">IF(J9298="PosK",SUMIFS(K:K,J:J,"eDNA",H:H,H9298),"")</f>
        <v>0</v>
      </c>
      <c r="P9298" s="62" t="n">
        <f aca="false">IF(K9300="No Ct",0,K9300)</f>
        <v>0</v>
      </c>
      <c r="Q9298" s="62" t="n">
        <f aca="false">IF(K9301="No Ct",0,K9301)</f>
        <v>0</v>
      </c>
      <c r="R9298" s="0" t="str">
        <f aca="false">IF(AND(L9298&gt;0,M9298=0),"Valid","Invalid")</f>
        <v>Invalid</v>
      </c>
      <c r="S9298" s="0" t="str">
        <f aca="false">IF(OR(P9298&gt;1,Q9298&gt;1),"Present","Absent")</f>
        <v>Absent</v>
      </c>
      <c r="T9298" s="63" t="str">
        <f aca="false">IF(OR(AND(P9298&gt;1,P9298&lt;41),AND(Q9298&gt;1,Q9298&lt;41)),"Ct&lt;41","Ct&gt;41")</f>
        <v>Ct&gt;41</v>
      </c>
      <c r="U9298" s="0" t="str">
        <f aca="false">I9298</f>
        <v>KortbenetGroenFroe</v>
      </c>
      <c r="V9298" s="0" t="str">
        <f aca="false">MID(F9298,10,9)</f>
        <v>DL2019052</v>
      </c>
      <c r="W9298" s="64" t="str">
        <f aca="false">V9298&amp;"_"&amp;U9298&amp;"_"&amp;R9298&amp;"_"&amp;S9298&amp;"_"&amp;T9298</f>
        <v>DL2019052_KortbenetGroenFroe_Invalid_Absent_Ct&gt;41</v>
      </c>
    </row>
    <row r="9299" customFormat="false" ht="14.25" hidden="false" customHeight="false" outlineLevel="0" collapsed="false">
      <c r="A9299" s="0" t="s">
        <v>812</v>
      </c>
      <c r="B9299" s="52" t="s">
        <v>1229</v>
      </c>
      <c r="C9299" s="52" t="s">
        <v>747</v>
      </c>
      <c r="D9299" s="53" t="n">
        <v>0.1</v>
      </c>
      <c r="E9299" s="53" t="s">
        <v>748</v>
      </c>
      <c r="F9299" s="0" t="s">
        <v>1464</v>
      </c>
      <c r="G9299" s="0" t="str">
        <f aca="false">LEFT(B9299,2)</f>
        <v>33</v>
      </c>
      <c r="H9299" s="0" t="str">
        <f aca="false">I9299&amp;"_"&amp;G9299&amp;"_"&amp;F9299</f>
        <v>KortbenetGroenFroe_33_20190925_DL2019052_AlleroedGym_koersel2</v>
      </c>
      <c r="I9299" s="61" t="str">
        <f aca="false">MID(RIGHT(B9299,LEN(B9299)-3),1,FIND("_",RIGHT(B9299,LEN(B9299)-3))-1)</f>
        <v>KortbenetGroenFroe</v>
      </c>
      <c r="J9299" s="61" t="str">
        <f aca="false">TRIM(SUBSTITUTE(RIGHT(B9299,FIND(I9299,B9299)+1),"_",""))</f>
        <v>NegK</v>
      </c>
      <c r="K9299" s="0" t="str">
        <f aca="false">IFERROR(VALUE(SUBSTITUTE(E9299,".",",")),E9299)</f>
        <v>No Ct</v>
      </c>
      <c r="L9299" s="61" t="str">
        <f aca="false">IF(J9299="PosK",SUMIFS(K:K,J:J,"PosK",H:H,H9299),"")</f>
        <v/>
      </c>
      <c r="M9299" s="61" t="str">
        <f aca="false">IF(J9299="PosK",SUMIFS(K:K,J:J,"NegK",H:H,H9299),"")</f>
        <v/>
      </c>
      <c r="N9299" s="61" t="str">
        <f aca="false">IF(J9299="PosK",SUMIFS(K:K,J:J,"eDNA",H:H,H9299),"")</f>
        <v/>
      </c>
    </row>
    <row r="9300" customFormat="false" ht="14.25" hidden="false" customHeight="false" outlineLevel="0" collapsed="false">
      <c r="A9300" s="0" t="s">
        <v>814</v>
      </c>
      <c r="B9300" s="52" t="s">
        <v>1230</v>
      </c>
      <c r="C9300" s="52" t="s">
        <v>751</v>
      </c>
      <c r="D9300" s="53" t="n">
        <v>0.1</v>
      </c>
      <c r="E9300" s="53" t="s">
        <v>748</v>
      </c>
      <c r="F9300" s="0" t="s">
        <v>1464</v>
      </c>
      <c r="G9300" s="0" t="str">
        <f aca="false">LEFT(B9300,2)</f>
        <v>33</v>
      </c>
      <c r="H9300" s="0" t="str">
        <f aca="false">I9300&amp;"_"&amp;G9300&amp;"_"&amp;F9300</f>
        <v>KortbenetGroenFroe_33_20190925_DL2019052_AlleroedGym_koersel2</v>
      </c>
      <c r="I9300" s="61" t="str">
        <f aca="false">MID(RIGHT(B9300,LEN(B9300)-3),1,FIND("_",RIGHT(B9300,LEN(B9300)-3))-1)</f>
        <v>KortbenetGroenFroe</v>
      </c>
      <c r="J9300" s="61" t="str">
        <f aca="false">TRIM(SUBSTITUTE(RIGHT(B9300,FIND(I9300,B9300)+1),"_",""))</f>
        <v>eDNA</v>
      </c>
      <c r="K9300" s="0" t="str">
        <f aca="false">IFERROR(VALUE(SUBSTITUTE(E9300,".",",")),E9300)</f>
        <v>No Ct</v>
      </c>
      <c r="L9300" s="61" t="str">
        <f aca="false">IF(J9300="PosK",SUMIFS(K:K,J:J,"PosK",H:H,H9300),"")</f>
        <v/>
      </c>
      <c r="M9300" s="61" t="str">
        <f aca="false">IF(J9300="PosK",SUMIFS(K:K,J:J,"NegK",H:H,H9300),"")</f>
        <v/>
      </c>
      <c r="N9300" s="61" t="str">
        <f aca="false">IF(J9300="PosK",SUMIFS(K:K,J:J,"eDNA",H:H,H9300),"")</f>
        <v/>
      </c>
      <c r="Q9300" s="62"/>
    </row>
    <row r="9301" customFormat="false" ht="14.25" hidden="false" customHeight="false" outlineLevel="0" collapsed="false">
      <c r="A9301" s="0" t="s">
        <v>816</v>
      </c>
      <c r="B9301" s="52" t="s">
        <v>1230</v>
      </c>
      <c r="C9301" s="52" t="s">
        <v>751</v>
      </c>
      <c r="D9301" s="53" t="n">
        <v>0.1</v>
      </c>
      <c r="E9301" s="53" t="s">
        <v>748</v>
      </c>
      <c r="F9301" s="0" t="s">
        <v>1464</v>
      </c>
      <c r="G9301" s="0" t="str">
        <f aca="false">LEFT(B9301,2)</f>
        <v>33</v>
      </c>
      <c r="H9301" s="0" t="str">
        <f aca="false">I9301&amp;"_"&amp;G9301&amp;"_"&amp;F9301</f>
        <v>KortbenetGroenFroe_33_20190925_DL2019052_AlleroedGym_koersel2</v>
      </c>
      <c r="I9301" s="61" t="str">
        <f aca="false">MID(RIGHT(B9301,LEN(B9301)-3),1,FIND("_",RIGHT(B9301,LEN(B9301)-3))-1)</f>
        <v>KortbenetGroenFroe</v>
      </c>
      <c r="J9301" s="61" t="str">
        <f aca="false">TRIM(SUBSTITUTE(RIGHT(B9301,FIND(I9301,B9301)+1),"_",""))</f>
        <v>eDNA</v>
      </c>
      <c r="K9301" s="0" t="str">
        <f aca="false">IFERROR(VALUE(SUBSTITUTE(E9301,".",",")),E9301)</f>
        <v>No Ct</v>
      </c>
      <c r="L9301" s="61" t="str">
        <f aca="false">IF(J9301="PosK",SUMIFS(K:K,J:J,"PosK",H:H,H9301),"")</f>
        <v/>
      </c>
      <c r="M9301" s="61" t="str">
        <f aca="false">IF(J9301="PosK",SUMIFS(K:K,J:J,"NegK",H:H,H9301),"")</f>
        <v/>
      </c>
      <c r="N9301" s="61" t="str">
        <f aca="false">IF(J9301="PosK",SUMIFS(K:K,J:J,"eDNA",H:H,H9301),"")</f>
        <v/>
      </c>
      <c r="P9301" s="62"/>
      <c r="T9301" s="63"/>
      <c r="W9301" s="64"/>
    </row>
    <row r="9302" customFormat="false" ht="14.25" hidden="false" customHeight="false" outlineLevel="0" collapsed="false">
      <c r="A9302" s="0" t="s">
        <v>818</v>
      </c>
      <c r="B9302" s="52" t="s">
        <v>1232</v>
      </c>
      <c r="C9302" s="52" t="s">
        <v>743</v>
      </c>
      <c r="D9302" s="53" t="n">
        <v>0.1</v>
      </c>
      <c r="E9302" s="53" t="n">
        <v>39.13</v>
      </c>
      <c r="F9302" s="0" t="s">
        <v>1464</v>
      </c>
      <c r="G9302" s="0" t="str">
        <f aca="false">LEFT(B9302,2)</f>
        <v>34</v>
      </c>
      <c r="H9302" s="0" t="str">
        <f aca="false">I9302&amp;"_"&amp;G9302&amp;"_"&amp;F9302</f>
        <v>Soelvkarusse_34_20190925_DL2019052_AlleroedGym_koersel2</v>
      </c>
      <c r="I9302" s="61" t="str">
        <f aca="false">MID(RIGHT(B9302,LEN(B9302)-3),1,FIND("_",RIGHT(B9302,LEN(B9302)-3))-1)</f>
        <v>Soelvkarusse</v>
      </c>
      <c r="J9302" s="61" t="str">
        <f aca="false">TRIM(SUBSTITUTE(RIGHT(B9302,FIND(I9302,B9302)+1),"_",""))</f>
        <v>PosK</v>
      </c>
      <c r="K9302" s="0" t="n">
        <f aca="false">IFERROR(VALUE(SUBSTITUTE(E9302,".",",")),E9302)</f>
        <v>39.13</v>
      </c>
      <c r="L9302" s="61" t="n">
        <f aca="false">IF(J9302="PosK",SUMIFS(K:K,J:J,"PosK",H:H,H9302),"")</f>
        <v>39.13</v>
      </c>
      <c r="M9302" s="61" t="n">
        <f aca="false">IF(J9302="PosK",SUMIFS(K:K,J:J,"NegK",H:H,H9302),"")</f>
        <v>0</v>
      </c>
      <c r="N9302" s="61" t="n">
        <f aca="false">IF(J9302="PosK",SUMIFS(K:K,J:J,"eDNA",H:H,H9302),"")</f>
        <v>0</v>
      </c>
      <c r="P9302" s="62" t="n">
        <f aca="false">IF(K9304="No Ct",0,K9304)</f>
        <v>0</v>
      </c>
      <c r="Q9302" s="62" t="n">
        <f aca="false">IF(K9305="No Ct",0,K9305)</f>
        <v>0</v>
      </c>
      <c r="R9302" s="0" t="str">
        <f aca="false">IF(AND(L9302&gt;0,M9302=0),"Valid","Invalid")</f>
        <v>Valid</v>
      </c>
      <c r="S9302" s="0" t="str">
        <f aca="false">IF(OR(P9302&gt;1,Q9302&gt;1),"Present","Absent")</f>
        <v>Absent</v>
      </c>
      <c r="T9302" s="63" t="str">
        <f aca="false">IF(OR(AND(P9302&gt;1,P9302&lt;41),AND(Q9302&gt;1,Q9302&lt;41)),"Ct&lt;41","Ct&gt;41")</f>
        <v>Ct&gt;41</v>
      </c>
      <c r="U9302" s="0" t="str">
        <f aca="false">I9302</f>
        <v>Soelvkarusse</v>
      </c>
      <c r="V9302" s="0" t="str">
        <f aca="false">MID(F9302,10,9)</f>
        <v>DL2019052</v>
      </c>
      <c r="W9302" s="64" t="str">
        <f aca="false">V9302&amp;"_"&amp;U9302&amp;"_"&amp;R9302&amp;"_"&amp;S9302&amp;"_"&amp;T9302</f>
        <v>DL2019052_Soelvkarusse_Valid_Absent_Ct&gt;41</v>
      </c>
    </row>
    <row r="9303" customFormat="false" ht="14.25" hidden="false" customHeight="false" outlineLevel="0" collapsed="false">
      <c r="A9303" s="0" t="s">
        <v>820</v>
      </c>
      <c r="B9303" s="52" t="s">
        <v>1233</v>
      </c>
      <c r="C9303" s="52" t="s">
        <v>747</v>
      </c>
      <c r="D9303" s="53" t="n">
        <v>0.1</v>
      </c>
      <c r="E9303" s="53" t="s">
        <v>748</v>
      </c>
      <c r="F9303" s="0" t="s">
        <v>1464</v>
      </c>
      <c r="G9303" s="0" t="str">
        <f aca="false">LEFT(B9303,2)</f>
        <v>34</v>
      </c>
      <c r="H9303" s="0" t="str">
        <f aca="false">I9303&amp;"_"&amp;G9303&amp;"_"&amp;F9303</f>
        <v>Soelvkarusse_34_20190925_DL2019052_AlleroedGym_koersel2</v>
      </c>
      <c r="I9303" s="61" t="str">
        <f aca="false">MID(RIGHT(B9303,LEN(B9303)-3),1,FIND("_",RIGHT(B9303,LEN(B9303)-3))-1)</f>
        <v>Soelvkarusse</v>
      </c>
      <c r="J9303" s="61" t="str">
        <f aca="false">TRIM(SUBSTITUTE(RIGHT(B9303,FIND(I9303,B9303)+1),"_",""))</f>
        <v>NegK</v>
      </c>
      <c r="K9303" s="0" t="str">
        <f aca="false">IFERROR(VALUE(SUBSTITUTE(E9303,".",",")),E9303)</f>
        <v>No Ct</v>
      </c>
      <c r="L9303" s="61" t="str">
        <f aca="false">IF(J9303="PosK",SUMIFS(K:K,J:J,"PosK",H:H,H9303),"")</f>
        <v/>
      </c>
      <c r="M9303" s="61" t="str">
        <f aca="false">IF(J9303="PosK",SUMIFS(K:K,J:J,"NegK",H:H,H9303),"")</f>
        <v/>
      </c>
      <c r="N9303" s="61" t="str">
        <f aca="false">IF(J9303="PosK",SUMIFS(K:K,J:J,"eDNA",H:H,H9303),"")</f>
        <v/>
      </c>
    </row>
    <row r="9304" customFormat="false" ht="14.25" hidden="false" customHeight="false" outlineLevel="0" collapsed="false">
      <c r="A9304" s="0" t="s">
        <v>822</v>
      </c>
      <c r="B9304" s="52" t="s">
        <v>1234</v>
      </c>
      <c r="C9304" s="52" t="s">
        <v>751</v>
      </c>
      <c r="D9304" s="53" t="n">
        <v>0.1</v>
      </c>
      <c r="E9304" s="53" t="s">
        <v>748</v>
      </c>
      <c r="F9304" s="0" t="s">
        <v>1464</v>
      </c>
      <c r="G9304" s="0" t="str">
        <f aca="false">LEFT(B9304,2)</f>
        <v>34</v>
      </c>
      <c r="H9304" s="0" t="str">
        <f aca="false">I9304&amp;"_"&amp;G9304&amp;"_"&amp;F9304</f>
        <v>Soelvkarusse_34_20190925_DL2019052_AlleroedGym_koersel2</v>
      </c>
      <c r="I9304" s="61" t="str">
        <f aca="false">MID(RIGHT(B9304,LEN(B9304)-3),1,FIND("_",RIGHT(B9304,LEN(B9304)-3))-1)</f>
        <v>Soelvkarusse</v>
      </c>
      <c r="J9304" s="61" t="str">
        <f aca="false">TRIM(SUBSTITUTE(RIGHT(B9304,FIND(I9304,B9304)+1),"_",""))</f>
        <v>eDNA</v>
      </c>
      <c r="K9304" s="0" t="str">
        <f aca="false">IFERROR(VALUE(SUBSTITUTE(E9304,".",",")),E9304)</f>
        <v>No Ct</v>
      </c>
      <c r="L9304" s="61" t="str">
        <f aca="false">IF(J9304="PosK",SUMIFS(K:K,J:J,"PosK",H:H,H9304),"")</f>
        <v/>
      </c>
      <c r="M9304" s="61" t="str">
        <f aca="false">IF(J9304="PosK",SUMIFS(K:K,J:J,"NegK",H:H,H9304),"")</f>
        <v/>
      </c>
      <c r="N9304" s="61" t="str">
        <f aca="false">IF(J9304="PosK",SUMIFS(K:K,J:J,"eDNA",H:H,H9304),"")</f>
        <v/>
      </c>
      <c r="Q9304" s="62"/>
    </row>
    <row r="9305" customFormat="false" ht="14.25" hidden="false" customHeight="false" outlineLevel="0" collapsed="false">
      <c r="A9305" s="0" t="s">
        <v>824</v>
      </c>
      <c r="B9305" s="52" t="s">
        <v>1234</v>
      </c>
      <c r="C9305" s="52" t="s">
        <v>751</v>
      </c>
      <c r="D9305" s="53" t="n">
        <v>0.1</v>
      </c>
      <c r="E9305" s="53" t="s">
        <v>748</v>
      </c>
      <c r="F9305" s="0" t="s">
        <v>1464</v>
      </c>
      <c r="G9305" s="0" t="str">
        <f aca="false">LEFT(B9305,2)</f>
        <v>34</v>
      </c>
      <c r="H9305" s="0" t="str">
        <f aca="false">I9305&amp;"_"&amp;G9305&amp;"_"&amp;F9305</f>
        <v>Soelvkarusse_34_20190925_DL2019052_AlleroedGym_koersel2</v>
      </c>
      <c r="I9305" s="61" t="str">
        <f aca="false">MID(RIGHT(B9305,LEN(B9305)-3),1,FIND("_",RIGHT(B9305,LEN(B9305)-3))-1)</f>
        <v>Soelvkarusse</v>
      </c>
      <c r="J9305" s="61" t="str">
        <f aca="false">TRIM(SUBSTITUTE(RIGHT(B9305,FIND(I9305,B9305)+1),"_",""))</f>
        <v>eDNA</v>
      </c>
      <c r="K9305" s="0" t="str">
        <f aca="false">IFERROR(VALUE(SUBSTITUTE(E9305,".",",")),E9305)</f>
        <v>No Ct</v>
      </c>
      <c r="L9305" s="61" t="str">
        <f aca="false">IF(J9305="PosK",SUMIFS(K:K,J:J,"PosK",H:H,H9305),"")</f>
        <v/>
      </c>
      <c r="M9305" s="61" t="str">
        <f aca="false">IF(J9305="PosK",SUMIFS(K:K,J:J,"NegK",H:H,H9305),"")</f>
        <v/>
      </c>
      <c r="N9305" s="61" t="str">
        <f aca="false">IF(J9305="PosK",SUMIFS(K:K,J:J,"eDNA",H:H,H9305),"")</f>
        <v/>
      </c>
      <c r="P9305" s="62"/>
      <c r="T9305" s="63"/>
      <c r="W9305" s="64"/>
    </row>
    <row r="9306" customFormat="false" ht="14.25" hidden="false" customHeight="false" outlineLevel="0" collapsed="false">
      <c r="A9306" s="0" t="s">
        <v>741</v>
      </c>
      <c r="B9306" s="52" t="s">
        <v>742</v>
      </c>
      <c r="C9306" s="52" t="s">
        <v>743</v>
      </c>
      <c r="D9306" s="53" t="n">
        <v>0.1</v>
      </c>
      <c r="E9306" s="53" t="n">
        <v>30.09</v>
      </c>
      <c r="F9306" s="0" t="s">
        <v>1465</v>
      </c>
      <c r="G9306" s="0" t="str">
        <f aca="false">LEFT(B9306,2)</f>
        <v>01</v>
      </c>
      <c r="H9306" s="0" t="str">
        <f aca="false">I9306&amp;"_"&amp;G9306&amp;"_"&amp;F9306</f>
        <v>Loegfroe_01_20190926_DL2019055_OerestadGym_koersel1</v>
      </c>
      <c r="I9306" s="61" t="str">
        <f aca="false">MID(RIGHT(B9306,LEN(B9306)-3),1,FIND("_",RIGHT(B9306,LEN(B9306)-3))-1)</f>
        <v>Loegfroe</v>
      </c>
      <c r="J9306" s="61" t="str">
        <f aca="false">TRIM(SUBSTITUTE(RIGHT(B9306,FIND(I9306,B9306)+1),"_",""))</f>
        <v>PosK</v>
      </c>
      <c r="K9306" s="0" t="n">
        <f aca="false">IFERROR(VALUE(SUBSTITUTE(E9306,".",",")),E9306)</f>
        <v>30.09</v>
      </c>
      <c r="L9306" s="61" t="n">
        <f aca="false">IF(J9306="PosK",SUMIFS(K:K,J:J,"PosK",H:H,H9306),"")</f>
        <v>30.09</v>
      </c>
      <c r="M9306" s="61" t="n">
        <f aca="false">IF(J9306="PosK",SUMIFS(K:K,J:J,"NegK",H:H,H9306),"")</f>
        <v>0</v>
      </c>
      <c r="N9306" s="61" t="n">
        <f aca="false">IF(J9306="PosK",SUMIFS(K:K,J:J,"eDNA",H:H,H9306),"")</f>
        <v>0</v>
      </c>
      <c r="P9306" s="62" t="n">
        <f aca="false">IF(K9308="No Ct",0,K9308)</f>
        <v>0</v>
      </c>
      <c r="Q9306" s="62" t="n">
        <f aca="false">IF(K9309="No Ct",0,K9309)</f>
        <v>0</v>
      </c>
      <c r="R9306" s="0" t="str">
        <f aca="false">IF(AND(L9306&gt;0,M9306=0),"Valid","Invalid")</f>
        <v>Valid</v>
      </c>
      <c r="S9306" s="0" t="str">
        <f aca="false">IF(OR(P9306&gt;1,Q9306&gt;1),"Present","Absent")</f>
        <v>Absent</v>
      </c>
      <c r="T9306" s="63" t="str">
        <f aca="false">IF(OR(AND(P9306&gt;1,P9306&lt;41),AND(Q9306&gt;1,Q9306&lt;41)),"Ct&lt;41","Ct&gt;41")</f>
        <v>Ct&gt;41</v>
      </c>
      <c r="U9306" s="0" t="str">
        <f aca="false">I9306</f>
        <v>Loegfroe</v>
      </c>
      <c r="V9306" s="0" t="str">
        <f aca="false">MID(F9306,10,9)</f>
        <v>DL2019055</v>
      </c>
      <c r="W9306" s="64" t="str">
        <f aca="false">V9306&amp;"_"&amp;U9306&amp;"_"&amp;R9306&amp;"_"&amp;S9306&amp;"_"&amp;T9306</f>
        <v>DL2019055_Loegfroe_Valid_Absent_Ct&gt;41</v>
      </c>
    </row>
    <row r="9307" customFormat="false" ht="14.25" hidden="false" customHeight="false" outlineLevel="0" collapsed="false">
      <c r="A9307" s="0" t="s">
        <v>745</v>
      </c>
      <c r="B9307" s="52" t="s">
        <v>746</v>
      </c>
      <c r="C9307" s="52" t="s">
        <v>747</v>
      </c>
      <c r="D9307" s="53" t="n">
        <v>0.1</v>
      </c>
      <c r="E9307" s="53" t="s">
        <v>748</v>
      </c>
      <c r="F9307" s="0" t="s">
        <v>1465</v>
      </c>
      <c r="G9307" s="0" t="str">
        <f aca="false">LEFT(B9307,2)</f>
        <v>01</v>
      </c>
      <c r="H9307" s="0" t="str">
        <f aca="false">I9307&amp;"_"&amp;G9307&amp;"_"&amp;F9307</f>
        <v>Loegfroe_01_20190926_DL2019055_OerestadGym_koersel1</v>
      </c>
      <c r="I9307" s="61" t="str">
        <f aca="false">MID(RIGHT(B9307,LEN(B9307)-3),1,FIND("_",RIGHT(B9307,LEN(B9307)-3))-1)</f>
        <v>Loegfroe</v>
      </c>
      <c r="J9307" s="61" t="str">
        <f aca="false">TRIM(SUBSTITUTE(RIGHT(B9307,FIND(I9307,B9307)+1),"_",""))</f>
        <v>NegK</v>
      </c>
      <c r="K9307" s="0" t="str">
        <f aca="false">IFERROR(VALUE(SUBSTITUTE(E9307,".",",")),E9307)</f>
        <v>No Ct</v>
      </c>
      <c r="L9307" s="61" t="str">
        <f aca="false">IF(J9307="PosK",SUMIFS(K:K,J:J,"PosK",H:H,H9307),"")</f>
        <v/>
      </c>
      <c r="M9307" s="61" t="str">
        <f aca="false">IF(J9307="PosK",SUMIFS(K:K,J:J,"NegK",H:H,H9307),"")</f>
        <v/>
      </c>
      <c r="N9307" s="61" t="str">
        <f aca="false">IF(J9307="PosK",SUMIFS(K:K,J:J,"eDNA",H:H,H9307),"")</f>
        <v/>
      </c>
    </row>
    <row r="9308" customFormat="false" ht="14.25" hidden="false" customHeight="false" outlineLevel="0" collapsed="false">
      <c r="A9308" s="0" t="s">
        <v>749</v>
      </c>
      <c r="B9308" s="52" t="s">
        <v>750</v>
      </c>
      <c r="C9308" s="52" t="s">
        <v>751</v>
      </c>
      <c r="D9308" s="53" t="n">
        <v>0.1</v>
      </c>
      <c r="E9308" s="53" t="s">
        <v>748</v>
      </c>
      <c r="F9308" s="0" t="s">
        <v>1465</v>
      </c>
      <c r="G9308" s="0" t="str">
        <f aca="false">LEFT(B9308,2)</f>
        <v>01</v>
      </c>
      <c r="H9308" s="0" t="str">
        <f aca="false">I9308&amp;"_"&amp;G9308&amp;"_"&amp;F9308</f>
        <v>Loegfroe_01_20190926_DL2019055_OerestadGym_koersel1</v>
      </c>
      <c r="I9308" s="61" t="str">
        <f aca="false">MID(RIGHT(B9308,LEN(B9308)-3),1,FIND("_",RIGHT(B9308,LEN(B9308)-3))-1)</f>
        <v>Loegfroe</v>
      </c>
      <c r="J9308" s="61" t="str">
        <f aca="false">TRIM(SUBSTITUTE(RIGHT(B9308,FIND(I9308,B9308)+1),"_",""))</f>
        <v>eDNA</v>
      </c>
      <c r="K9308" s="0" t="str">
        <f aca="false">IFERROR(VALUE(SUBSTITUTE(E9308,".",",")),E9308)</f>
        <v>No Ct</v>
      </c>
      <c r="L9308" s="61" t="str">
        <f aca="false">IF(J9308="PosK",SUMIFS(K:K,J:J,"PosK",H:H,H9308),"")</f>
        <v/>
      </c>
      <c r="M9308" s="61" t="str">
        <f aca="false">IF(J9308="PosK",SUMIFS(K:K,J:J,"NegK",H:H,H9308),"")</f>
        <v/>
      </c>
      <c r="N9308" s="61" t="str">
        <f aca="false">IF(J9308="PosK",SUMIFS(K:K,J:J,"eDNA",H:H,H9308),"")</f>
        <v/>
      </c>
      <c r="Q9308" s="62"/>
    </row>
    <row r="9309" customFormat="false" ht="14.25" hidden="false" customHeight="false" outlineLevel="0" collapsed="false">
      <c r="A9309" s="0" t="s">
        <v>752</v>
      </c>
      <c r="B9309" s="52" t="s">
        <v>750</v>
      </c>
      <c r="C9309" s="52" t="s">
        <v>751</v>
      </c>
      <c r="D9309" s="53" t="n">
        <v>0.1</v>
      </c>
      <c r="E9309" s="53" t="s">
        <v>748</v>
      </c>
      <c r="F9309" s="0" t="s">
        <v>1465</v>
      </c>
      <c r="G9309" s="0" t="str">
        <f aca="false">LEFT(B9309,2)</f>
        <v>01</v>
      </c>
      <c r="H9309" s="0" t="str">
        <f aca="false">I9309&amp;"_"&amp;G9309&amp;"_"&amp;F9309</f>
        <v>Loegfroe_01_20190926_DL2019055_OerestadGym_koersel1</v>
      </c>
      <c r="I9309" s="61" t="str">
        <f aca="false">MID(RIGHT(B9309,LEN(B9309)-3),1,FIND("_",RIGHT(B9309,LEN(B9309)-3))-1)</f>
        <v>Loegfroe</v>
      </c>
      <c r="J9309" s="61" t="str">
        <f aca="false">TRIM(SUBSTITUTE(RIGHT(B9309,FIND(I9309,B9309)+1),"_",""))</f>
        <v>eDNA</v>
      </c>
      <c r="K9309" s="0" t="str">
        <f aca="false">IFERROR(VALUE(SUBSTITUTE(E9309,".",",")),E9309)</f>
        <v>No Ct</v>
      </c>
      <c r="L9309" s="61" t="str">
        <f aca="false">IF(J9309="PosK",SUMIFS(K:K,J:J,"PosK",H:H,H9309),"")</f>
        <v/>
      </c>
      <c r="M9309" s="61" t="str">
        <f aca="false">IF(J9309="PosK",SUMIFS(K:K,J:J,"NegK",H:H,H9309),"")</f>
        <v/>
      </c>
      <c r="N9309" s="61" t="str">
        <f aca="false">IF(J9309="PosK",SUMIFS(K:K,J:J,"eDNA",H:H,H9309),"")</f>
        <v/>
      </c>
      <c r="P9309" s="62"/>
      <c r="T9309" s="63"/>
      <c r="W9309" s="64"/>
    </row>
    <row r="9310" customFormat="false" ht="14.25" hidden="false" customHeight="false" outlineLevel="0" collapsed="false">
      <c r="A9310" s="0" t="s">
        <v>754</v>
      </c>
      <c r="B9310" s="52" t="s">
        <v>755</v>
      </c>
      <c r="C9310" s="52" t="s">
        <v>743</v>
      </c>
      <c r="D9310" s="53" t="n">
        <v>0.1</v>
      </c>
      <c r="E9310" s="53" t="n">
        <v>32.3</v>
      </c>
      <c r="F9310" s="0" t="s">
        <v>1465</v>
      </c>
      <c r="G9310" s="0" t="str">
        <f aca="false">LEFT(B9310,2)</f>
        <v>02</v>
      </c>
      <c r="H9310" s="0" t="str">
        <f aca="false">I9310&amp;"_"&amp;G9310&amp;"_"&amp;F9310</f>
        <v>StorVandsalamander_02_20190926_DL2019055_OerestadGym_koersel1</v>
      </c>
      <c r="I9310" s="61" t="str">
        <f aca="false">MID(RIGHT(B9310,LEN(B9310)-3),1,FIND("_",RIGHT(B9310,LEN(B9310)-3))-1)</f>
        <v>StorVandsalamander</v>
      </c>
      <c r="J9310" s="61" t="str">
        <f aca="false">TRIM(SUBSTITUTE(RIGHT(B9310,FIND(I9310,B9310)+1),"_",""))</f>
        <v>PosK</v>
      </c>
      <c r="K9310" s="0" t="n">
        <f aca="false">IFERROR(VALUE(SUBSTITUTE(E9310,".",",")),E9310)</f>
        <v>32.3</v>
      </c>
      <c r="L9310" s="61" t="n">
        <f aca="false">IF(J9310="PosK",SUMIFS(K:K,J:J,"PosK",H:H,H9310),"")</f>
        <v>32.3</v>
      </c>
      <c r="M9310" s="61" t="n">
        <f aca="false">IF(J9310="PosK",SUMIFS(K:K,J:J,"NegK",H:H,H9310),"")</f>
        <v>0</v>
      </c>
      <c r="N9310" s="61" t="n">
        <f aca="false">IF(J9310="PosK",SUMIFS(K:K,J:J,"eDNA",H:H,H9310),"")</f>
        <v>0</v>
      </c>
      <c r="P9310" s="62" t="n">
        <f aca="false">IF(K9312="No Ct",0,K9312)</f>
        <v>0</v>
      </c>
      <c r="Q9310" s="62" t="n">
        <f aca="false">IF(K9313="No Ct",0,K9313)</f>
        <v>0</v>
      </c>
      <c r="R9310" s="0" t="str">
        <f aca="false">IF(AND(L9310&gt;0,M9310=0),"Valid","Invalid")</f>
        <v>Valid</v>
      </c>
      <c r="S9310" s="0" t="str">
        <f aca="false">IF(OR(P9310&gt;1,Q9310&gt;1),"Present","Absent")</f>
        <v>Absent</v>
      </c>
      <c r="T9310" s="63" t="str">
        <f aca="false">IF(OR(AND(P9310&gt;1,P9310&lt;41),AND(Q9310&gt;1,Q9310&lt;41)),"Ct&lt;41","Ct&gt;41")</f>
        <v>Ct&gt;41</v>
      </c>
      <c r="U9310" s="0" t="str">
        <f aca="false">I9310</f>
        <v>StorVandsalamander</v>
      </c>
      <c r="V9310" s="0" t="str">
        <f aca="false">MID(F9310,10,9)</f>
        <v>DL2019055</v>
      </c>
      <c r="W9310" s="64" t="str">
        <f aca="false">V9310&amp;"_"&amp;U9310&amp;"_"&amp;R9310&amp;"_"&amp;S9310&amp;"_"&amp;T9310</f>
        <v>DL2019055_StorVandsalamander_Valid_Absent_Ct&gt;41</v>
      </c>
    </row>
    <row r="9311" customFormat="false" ht="14.25" hidden="false" customHeight="false" outlineLevel="0" collapsed="false">
      <c r="A9311" s="0" t="s">
        <v>756</v>
      </c>
      <c r="B9311" s="52" t="s">
        <v>757</v>
      </c>
      <c r="C9311" s="52" t="s">
        <v>747</v>
      </c>
      <c r="D9311" s="53" t="n">
        <v>0.1</v>
      </c>
      <c r="E9311" s="53" t="s">
        <v>748</v>
      </c>
      <c r="F9311" s="0" t="s">
        <v>1465</v>
      </c>
      <c r="G9311" s="0" t="str">
        <f aca="false">LEFT(B9311,2)</f>
        <v>02</v>
      </c>
      <c r="H9311" s="0" t="str">
        <f aca="false">I9311&amp;"_"&amp;G9311&amp;"_"&amp;F9311</f>
        <v>StorVandsalamander_02_20190926_DL2019055_OerestadGym_koersel1</v>
      </c>
      <c r="I9311" s="61" t="str">
        <f aca="false">MID(RIGHT(B9311,LEN(B9311)-3),1,FIND("_",RIGHT(B9311,LEN(B9311)-3))-1)</f>
        <v>StorVandsalamander</v>
      </c>
      <c r="J9311" s="61" t="str">
        <f aca="false">TRIM(SUBSTITUTE(RIGHT(B9311,FIND(I9311,B9311)+1),"_",""))</f>
        <v>NegK</v>
      </c>
      <c r="K9311" s="0" t="str">
        <f aca="false">IFERROR(VALUE(SUBSTITUTE(E9311,".",",")),E9311)</f>
        <v>No Ct</v>
      </c>
      <c r="L9311" s="61" t="str">
        <f aca="false">IF(J9311="PosK",SUMIFS(K:K,J:J,"PosK",H:H,H9311),"")</f>
        <v/>
      </c>
      <c r="M9311" s="61" t="str">
        <f aca="false">IF(J9311="PosK",SUMIFS(K:K,J:J,"NegK",H:H,H9311),"")</f>
        <v/>
      </c>
      <c r="N9311" s="61" t="str">
        <f aca="false">IF(J9311="PosK",SUMIFS(K:K,J:J,"eDNA",H:H,H9311),"")</f>
        <v/>
      </c>
    </row>
    <row r="9312" customFormat="false" ht="14.25" hidden="false" customHeight="false" outlineLevel="0" collapsed="false">
      <c r="A9312" s="0" t="s">
        <v>758</v>
      </c>
      <c r="B9312" s="52" t="s">
        <v>759</v>
      </c>
      <c r="C9312" s="52" t="s">
        <v>751</v>
      </c>
      <c r="D9312" s="53" t="n">
        <v>0.1</v>
      </c>
      <c r="E9312" s="53" t="s">
        <v>748</v>
      </c>
      <c r="F9312" s="0" t="s">
        <v>1465</v>
      </c>
      <c r="G9312" s="0" t="str">
        <f aca="false">LEFT(B9312,2)</f>
        <v>02</v>
      </c>
      <c r="H9312" s="0" t="str">
        <f aca="false">I9312&amp;"_"&amp;G9312&amp;"_"&amp;F9312</f>
        <v>StorVandsalamander_02_20190926_DL2019055_OerestadGym_koersel1</v>
      </c>
      <c r="I9312" s="61" t="str">
        <f aca="false">MID(RIGHT(B9312,LEN(B9312)-3),1,FIND("_",RIGHT(B9312,LEN(B9312)-3))-1)</f>
        <v>StorVandsalamander</v>
      </c>
      <c r="J9312" s="61" t="str">
        <f aca="false">TRIM(SUBSTITUTE(RIGHT(B9312,FIND(I9312,B9312)+1),"_",""))</f>
        <v>eDNA</v>
      </c>
      <c r="K9312" s="0" t="str">
        <f aca="false">IFERROR(VALUE(SUBSTITUTE(E9312,".",",")),E9312)</f>
        <v>No Ct</v>
      </c>
      <c r="L9312" s="61" t="str">
        <f aca="false">IF(J9312="PosK",SUMIFS(K:K,J:J,"PosK",H:H,H9312),"")</f>
        <v/>
      </c>
      <c r="M9312" s="61" t="str">
        <f aca="false">IF(J9312="PosK",SUMIFS(K:K,J:J,"NegK",H:H,H9312),"")</f>
        <v/>
      </c>
      <c r="N9312" s="61" t="str">
        <f aca="false">IF(J9312="PosK",SUMIFS(K:K,J:J,"eDNA",H:H,H9312),"")</f>
        <v/>
      </c>
      <c r="Q9312" s="62"/>
    </row>
    <row r="9313" customFormat="false" ht="14.25" hidden="false" customHeight="false" outlineLevel="0" collapsed="false">
      <c r="A9313" s="0" t="s">
        <v>760</v>
      </c>
      <c r="B9313" s="52" t="s">
        <v>759</v>
      </c>
      <c r="C9313" s="52" t="s">
        <v>751</v>
      </c>
      <c r="D9313" s="53" t="n">
        <v>0.1</v>
      </c>
      <c r="E9313" s="53" t="s">
        <v>748</v>
      </c>
      <c r="F9313" s="0" t="s">
        <v>1465</v>
      </c>
      <c r="G9313" s="0" t="str">
        <f aca="false">LEFT(B9313,2)</f>
        <v>02</v>
      </c>
      <c r="H9313" s="0" t="str">
        <f aca="false">I9313&amp;"_"&amp;G9313&amp;"_"&amp;F9313</f>
        <v>StorVandsalamander_02_20190926_DL2019055_OerestadGym_koersel1</v>
      </c>
      <c r="I9313" s="61" t="str">
        <f aca="false">MID(RIGHT(B9313,LEN(B9313)-3),1,FIND("_",RIGHT(B9313,LEN(B9313)-3))-1)</f>
        <v>StorVandsalamander</v>
      </c>
      <c r="J9313" s="61" t="str">
        <f aca="false">TRIM(SUBSTITUTE(RIGHT(B9313,FIND(I9313,B9313)+1),"_",""))</f>
        <v>eDNA</v>
      </c>
      <c r="K9313" s="0" t="str">
        <f aca="false">IFERROR(VALUE(SUBSTITUTE(E9313,".",",")),E9313)</f>
        <v>No Ct</v>
      </c>
      <c r="L9313" s="61" t="str">
        <f aca="false">IF(J9313="PosK",SUMIFS(K:K,J:J,"PosK",H:H,H9313),"")</f>
        <v/>
      </c>
      <c r="M9313" s="61" t="str">
        <f aca="false">IF(J9313="PosK",SUMIFS(K:K,J:J,"NegK",H:H,H9313),"")</f>
        <v/>
      </c>
      <c r="N9313" s="61" t="str">
        <f aca="false">IF(J9313="PosK",SUMIFS(K:K,J:J,"eDNA",H:H,H9313),"")</f>
        <v/>
      </c>
      <c r="P9313" s="62"/>
      <c r="T9313" s="63"/>
      <c r="W9313" s="64"/>
    </row>
    <row r="9314" customFormat="false" ht="14.25" hidden="false" customHeight="false" outlineLevel="0" collapsed="false">
      <c r="A9314" s="0" t="s">
        <v>762</v>
      </c>
      <c r="B9314" s="52" t="s">
        <v>763</v>
      </c>
      <c r="C9314" s="52" t="s">
        <v>743</v>
      </c>
      <c r="D9314" s="53" t="n">
        <v>0.1</v>
      </c>
      <c r="E9314" s="53" t="n">
        <v>32.81</v>
      </c>
      <c r="F9314" s="0" t="s">
        <v>1465</v>
      </c>
      <c r="G9314" s="0" t="str">
        <f aca="false">LEFT(B9314,2)</f>
        <v>03</v>
      </c>
      <c r="H9314" s="0" t="str">
        <f aca="false">I9314&amp;"_"&amp;G9314&amp;"_"&amp;F9314</f>
        <v>Strandtudse_03_20190926_DL2019055_OerestadGym_koersel1</v>
      </c>
      <c r="I9314" s="61" t="str">
        <f aca="false">MID(RIGHT(B9314,LEN(B9314)-3),1,FIND("_",RIGHT(B9314,LEN(B9314)-3))-1)</f>
        <v>Strandtudse</v>
      </c>
      <c r="J9314" s="61" t="str">
        <f aca="false">TRIM(SUBSTITUTE(RIGHT(B9314,FIND(I9314,B9314)+1),"_",""))</f>
        <v>PosK</v>
      </c>
      <c r="K9314" s="0" t="n">
        <f aca="false">IFERROR(VALUE(SUBSTITUTE(E9314,".",",")),E9314)</f>
        <v>32.81</v>
      </c>
      <c r="L9314" s="61" t="n">
        <f aca="false">IF(J9314="PosK",SUMIFS(K:K,J:J,"PosK",H:H,H9314),"")</f>
        <v>32.81</v>
      </c>
      <c r="M9314" s="61" t="n">
        <f aca="false">IF(J9314="PosK",SUMIFS(K:K,J:J,"NegK",H:H,H9314),"")</f>
        <v>0</v>
      </c>
      <c r="N9314" s="61" t="n">
        <f aca="false">IF(J9314="PosK",SUMIFS(K:K,J:J,"eDNA",H:H,H9314),"")</f>
        <v>0</v>
      </c>
      <c r="P9314" s="62" t="n">
        <f aca="false">IF(K9316="No Ct",0,K9316)</f>
        <v>0</v>
      </c>
      <c r="Q9314" s="62" t="n">
        <f aca="false">IF(K9317="No Ct",0,K9317)</f>
        <v>0</v>
      </c>
      <c r="R9314" s="0" t="str">
        <f aca="false">IF(AND(L9314&gt;0,M9314=0),"Valid","Invalid")</f>
        <v>Valid</v>
      </c>
      <c r="S9314" s="0" t="str">
        <f aca="false">IF(OR(P9314&gt;1,Q9314&gt;1),"Present","Absent")</f>
        <v>Absent</v>
      </c>
      <c r="T9314" s="63" t="str">
        <f aca="false">IF(OR(AND(P9314&gt;1,P9314&lt;41),AND(Q9314&gt;1,Q9314&lt;41)),"Ct&lt;41","Ct&gt;41")</f>
        <v>Ct&gt;41</v>
      </c>
      <c r="U9314" s="0" t="str">
        <f aca="false">I9314</f>
        <v>Strandtudse</v>
      </c>
      <c r="V9314" s="0" t="str">
        <f aca="false">MID(F9314,10,9)</f>
        <v>DL2019055</v>
      </c>
      <c r="W9314" s="64" t="str">
        <f aca="false">V9314&amp;"_"&amp;U9314&amp;"_"&amp;R9314&amp;"_"&amp;S9314&amp;"_"&amp;T9314</f>
        <v>DL2019055_Strandtudse_Valid_Absent_Ct&gt;41</v>
      </c>
    </row>
    <row r="9315" customFormat="false" ht="14.25" hidden="false" customHeight="false" outlineLevel="0" collapsed="false">
      <c r="A9315" s="0" t="s">
        <v>764</v>
      </c>
      <c r="B9315" s="52" t="s">
        <v>765</v>
      </c>
      <c r="C9315" s="52" t="s">
        <v>747</v>
      </c>
      <c r="D9315" s="53" t="n">
        <v>0.1</v>
      </c>
      <c r="E9315" s="53" t="s">
        <v>748</v>
      </c>
      <c r="F9315" s="0" t="s">
        <v>1465</v>
      </c>
      <c r="G9315" s="0" t="str">
        <f aca="false">LEFT(B9315,2)</f>
        <v>03</v>
      </c>
      <c r="H9315" s="0" t="str">
        <f aca="false">I9315&amp;"_"&amp;G9315&amp;"_"&amp;F9315</f>
        <v>Strandtudse_03_20190926_DL2019055_OerestadGym_koersel1</v>
      </c>
      <c r="I9315" s="61" t="str">
        <f aca="false">MID(RIGHT(B9315,LEN(B9315)-3),1,FIND("_",RIGHT(B9315,LEN(B9315)-3))-1)</f>
        <v>Strandtudse</v>
      </c>
      <c r="J9315" s="61" t="str">
        <f aca="false">TRIM(SUBSTITUTE(RIGHT(B9315,FIND(I9315,B9315)+1),"_",""))</f>
        <v>NegK</v>
      </c>
      <c r="K9315" s="0" t="str">
        <f aca="false">IFERROR(VALUE(SUBSTITUTE(E9315,".",",")),E9315)</f>
        <v>No Ct</v>
      </c>
      <c r="L9315" s="61" t="str">
        <f aca="false">IF(J9315="PosK",SUMIFS(K:K,J:J,"PosK",H:H,H9315),"")</f>
        <v/>
      </c>
      <c r="M9315" s="61" t="str">
        <f aca="false">IF(J9315="PosK",SUMIFS(K:K,J:J,"NegK",H:H,H9315),"")</f>
        <v/>
      </c>
      <c r="N9315" s="61" t="str">
        <f aca="false">IF(J9315="PosK",SUMIFS(K:K,J:J,"eDNA",H:H,H9315),"")</f>
        <v/>
      </c>
    </row>
    <row r="9316" customFormat="false" ht="14.25" hidden="false" customHeight="false" outlineLevel="0" collapsed="false">
      <c r="A9316" s="0" t="s">
        <v>766</v>
      </c>
      <c r="B9316" s="52" t="s">
        <v>767</v>
      </c>
      <c r="C9316" s="52" t="s">
        <v>751</v>
      </c>
      <c r="D9316" s="53" t="n">
        <v>0.1</v>
      </c>
      <c r="E9316" s="53" t="s">
        <v>748</v>
      </c>
      <c r="F9316" s="0" t="s">
        <v>1465</v>
      </c>
      <c r="G9316" s="0" t="str">
        <f aca="false">LEFT(B9316,2)</f>
        <v>03</v>
      </c>
      <c r="H9316" s="0" t="str">
        <f aca="false">I9316&amp;"_"&amp;G9316&amp;"_"&amp;F9316</f>
        <v>Strandtudse_03_20190926_DL2019055_OerestadGym_koersel1</v>
      </c>
      <c r="I9316" s="61" t="str">
        <f aca="false">MID(RIGHT(B9316,LEN(B9316)-3),1,FIND("_",RIGHT(B9316,LEN(B9316)-3))-1)</f>
        <v>Strandtudse</v>
      </c>
      <c r="J9316" s="61" t="str">
        <f aca="false">TRIM(SUBSTITUTE(RIGHT(B9316,FIND(I9316,B9316)+1),"_",""))</f>
        <v>eDNA</v>
      </c>
      <c r="K9316" s="0" t="str">
        <f aca="false">IFERROR(VALUE(SUBSTITUTE(E9316,".",",")),E9316)</f>
        <v>No Ct</v>
      </c>
      <c r="L9316" s="61" t="str">
        <f aca="false">IF(J9316="PosK",SUMIFS(K:K,J:J,"PosK",H:H,H9316),"")</f>
        <v/>
      </c>
      <c r="M9316" s="61" t="str">
        <f aca="false">IF(J9316="PosK",SUMIFS(K:K,J:J,"NegK",H:H,H9316),"")</f>
        <v/>
      </c>
      <c r="N9316" s="61" t="str">
        <f aca="false">IF(J9316="PosK",SUMIFS(K:K,J:J,"eDNA",H:H,H9316),"")</f>
        <v/>
      </c>
      <c r="Q9316" s="62"/>
    </row>
    <row r="9317" customFormat="false" ht="14.25" hidden="false" customHeight="false" outlineLevel="0" collapsed="false">
      <c r="A9317" s="0" t="s">
        <v>768</v>
      </c>
      <c r="B9317" s="52" t="s">
        <v>767</v>
      </c>
      <c r="C9317" s="52" t="s">
        <v>751</v>
      </c>
      <c r="D9317" s="53" t="n">
        <v>0.1</v>
      </c>
      <c r="E9317" s="53" t="s">
        <v>748</v>
      </c>
      <c r="F9317" s="0" t="s">
        <v>1465</v>
      </c>
      <c r="G9317" s="0" t="str">
        <f aca="false">LEFT(B9317,2)</f>
        <v>03</v>
      </c>
      <c r="H9317" s="0" t="str">
        <f aca="false">I9317&amp;"_"&amp;G9317&amp;"_"&amp;F9317</f>
        <v>Strandtudse_03_20190926_DL2019055_OerestadGym_koersel1</v>
      </c>
      <c r="I9317" s="61" t="str">
        <f aca="false">MID(RIGHT(B9317,LEN(B9317)-3),1,FIND("_",RIGHT(B9317,LEN(B9317)-3))-1)</f>
        <v>Strandtudse</v>
      </c>
      <c r="J9317" s="61" t="str">
        <f aca="false">TRIM(SUBSTITUTE(RIGHT(B9317,FIND(I9317,B9317)+1),"_",""))</f>
        <v>eDNA</v>
      </c>
      <c r="K9317" s="0" t="str">
        <f aca="false">IFERROR(VALUE(SUBSTITUTE(E9317,".",",")),E9317)</f>
        <v>No Ct</v>
      </c>
      <c r="L9317" s="61" t="str">
        <f aca="false">IF(J9317="PosK",SUMIFS(K:K,J:J,"PosK",H:H,H9317),"")</f>
        <v/>
      </c>
      <c r="M9317" s="61" t="str">
        <f aca="false">IF(J9317="PosK",SUMIFS(K:K,J:J,"NegK",H:H,H9317),"")</f>
        <v/>
      </c>
      <c r="N9317" s="61" t="str">
        <f aca="false">IF(J9317="PosK",SUMIFS(K:K,J:J,"eDNA",H:H,H9317),"")</f>
        <v/>
      </c>
      <c r="P9317" s="62"/>
      <c r="T9317" s="63"/>
      <c r="W9317" s="64"/>
    </row>
    <row r="9318" customFormat="false" ht="14.25" hidden="false" customHeight="false" outlineLevel="0" collapsed="false">
      <c r="A9318" s="0" t="s">
        <v>770</v>
      </c>
      <c r="B9318" s="52" t="s">
        <v>771</v>
      </c>
      <c r="C9318" s="52" t="s">
        <v>743</v>
      </c>
      <c r="D9318" s="53" t="n">
        <v>0.1</v>
      </c>
      <c r="E9318" s="53" t="s">
        <v>748</v>
      </c>
      <c r="F9318" s="0" t="s">
        <v>1465</v>
      </c>
      <c r="G9318" s="0" t="str">
        <f aca="false">LEFT(B9318,2)</f>
        <v>04</v>
      </c>
      <c r="H9318" s="0" t="str">
        <f aca="false">I9318&amp;"_"&amp;G9318&amp;"_"&amp;F9318</f>
        <v>GroenbrogetTudse_04_20190926_DL2019055_OerestadGym_koersel1</v>
      </c>
      <c r="I9318" s="61" t="str">
        <f aca="false">MID(RIGHT(B9318,LEN(B9318)-3),1,FIND("_",RIGHT(B9318,LEN(B9318)-3))-1)</f>
        <v>GroenbrogetTudse</v>
      </c>
      <c r="J9318" s="61" t="str">
        <f aca="false">TRIM(SUBSTITUTE(RIGHT(B9318,FIND(I9318,B9318)+1),"_",""))</f>
        <v>PosK</v>
      </c>
      <c r="K9318" s="0" t="str">
        <f aca="false">IFERROR(VALUE(SUBSTITUTE(E9318,".",",")),E9318)</f>
        <v>No Ct</v>
      </c>
      <c r="L9318" s="61" t="n">
        <f aca="false">IF(J9318="PosK",SUMIFS(K:K,J:J,"PosK",H:H,H9318),"")</f>
        <v>0</v>
      </c>
      <c r="M9318" s="61" t="n">
        <f aca="false">IF(J9318="PosK",SUMIFS(K:K,J:J,"NegK",H:H,H9318),"")</f>
        <v>0</v>
      </c>
      <c r="N9318" s="61" t="n">
        <f aca="false">IF(J9318="PosK",SUMIFS(K:K,J:J,"eDNA",H:H,H9318),"")</f>
        <v>0</v>
      </c>
      <c r="P9318" s="62" t="n">
        <f aca="false">IF(K9320="No Ct",0,K9320)</f>
        <v>0</v>
      </c>
      <c r="Q9318" s="62" t="n">
        <f aca="false">IF(K9321="No Ct",0,K9321)</f>
        <v>0</v>
      </c>
      <c r="R9318" s="0" t="str">
        <f aca="false">IF(AND(L9318&gt;0,M9318=0),"Valid","Invalid")</f>
        <v>Invalid</v>
      </c>
      <c r="S9318" s="0" t="str">
        <f aca="false">IF(OR(P9318&gt;1,Q9318&gt;1),"Present","Absent")</f>
        <v>Absent</v>
      </c>
      <c r="T9318" s="63" t="str">
        <f aca="false">IF(OR(AND(P9318&gt;1,P9318&lt;41),AND(Q9318&gt;1,Q9318&lt;41)),"Ct&lt;41","Ct&gt;41")</f>
        <v>Ct&gt;41</v>
      </c>
      <c r="U9318" s="0" t="str">
        <f aca="false">I9318</f>
        <v>GroenbrogetTudse</v>
      </c>
      <c r="V9318" s="0" t="str">
        <f aca="false">MID(F9318,10,9)</f>
        <v>DL2019055</v>
      </c>
      <c r="W9318" s="64" t="str">
        <f aca="false">V9318&amp;"_"&amp;U9318&amp;"_"&amp;R9318&amp;"_"&amp;S9318&amp;"_"&amp;T9318</f>
        <v>DL2019055_GroenbrogetTudse_Invalid_Absent_Ct&gt;41</v>
      </c>
    </row>
    <row r="9319" customFormat="false" ht="14.25" hidden="false" customHeight="false" outlineLevel="0" collapsed="false">
      <c r="A9319" s="0" t="s">
        <v>772</v>
      </c>
      <c r="B9319" s="52" t="s">
        <v>773</v>
      </c>
      <c r="C9319" s="52" t="s">
        <v>747</v>
      </c>
      <c r="D9319" s="53" t="n">
        <v>0.1</v>
      </c>
      <c r="E9319" s="53" t="s">
        <v>748</v>
      </c>
      <c r="F9319" s="0" t="s">
        <v>1465</v>
      </c>
      <c r="G9319" s="0" t="str">
        <f aca="false">LEFT(B9319,2)</f>
        <v>04</v>
      </c>
      <c r="H9319" s="0" t="str">
        <f aca="false">I9319&amp;"_"&amp;G9319&amp;"_"&amp;F9319</f>
        <v>GroenbrogetTudse_04_20190926_DL2019055_OerestadGym_koersel1</v>
      </c>
      <c r="I9319" s="61" t="str">
        <f aca="false">MID(RIGHT(B9319,LEN(B9319)-3),1,FIND("_",RIGHT(B9319,LEN(B9319)-3))-1)</f>
        <v>GroenbrogetTudse</v>
      </c>
      <c r="J9319" s="61" t="str">
        <f aca="false">TRIM(SUBSTITUTE(RIGHT(B9319,FIND(I9319,B9319)+1),"_",""))</f>
        <v>NegK</v>
      </c>
      <c r="K9319" s="0" t="str">
        <f aca="false">IFERROR(VALUE(SUBSTITUTE(E9319,".",",")),E9319)</f>
        <v>No Ct</v>
      </c>
      <c r="L9319" s="61" t="str">
        <f aca="false">IF(J9319="PosK",SUMIFS(K:K,J:J,"PosK",H:H,H9319),"")</f>
        <v/>
      </c>
      <c r="M9319" s="61" t="str">
        <f aca="false">IF(J9319="PosK",SUMIFS(K:K,J:J,"NegK",H:H,H9319),"")</f>
        <v/>
      </c>
      <c r="N9319" s="61" t="str">
        <f aca="false">IF(J9319="PosK",SUMIFS(K:K,J:J,"eDNA",H:H,H9319),"")</f>
        <v/>
      </c>
    </row>
    <row r="9320" customFormat="false" ht="14.25" hidden="false" customHeight="false" outlineLevel="0" collapsed="false">
      <c r="A9320" s="0" t="s">
        <v>774</v>
      </c>
      <c r="B9320" s="52" t="s">
        <v>775</v>
      </c>
      <c r="C9320" s="52" t="s">
        <v>751</v>
      </c>
      <c r="D9320" s="53" t="n">
        <v>0.1</v>
      </c>
      <c r="E9320" s="53" t="s">
        <v>748</v>
      </c>
      <c r="F9320" s="0" t="s">
        <v>1465</v>
      </c>
      <c r="G9320" s="0" t="str">
        <f aca="false">LEFT(B9320,2)</f>
        <v>04</v>
      </c>
      <c r="H9320" s="0" t="str">
        <f aca="false">I9320&amp;"_"&amp;G9320&amp;"_"&amp;F9320</f>
        <v>GroenbrogetTudse_04_20190926_DL2019055_OerestadGym_koersel1</v>
      </c>
      <c r="I9320" s="61" t="str">
        <f aca="false">MID(RIGHT(B9320,LEN(B9320)-3),1,FIND("_",RIGHT(B9320,LEN(B9320)-3))-1)</f>
        <v>GroenbrogetTudse</v>
      </c>
      <c r="J9320" s="61" t="str">
        <f aca="false">TRIM(SUBSTITUTE(RIGHT(B9320,FIND(I9320,B9320)+1),"_",""))</f>
        <v>eDNA</v>
      </c>
      <c r="K9320" s="0" t="str">
        <f aca="false">IFERROR(VALUE(SUBSTITUTE(E9320,".",",")),E9320)</f>
        <v>No Ct</v>
      </c>
      <c r="L9320" s="61" t="str">
        <f aca="false">IF(J9320="PosK",SUMIFS(K:K,J:J,"PosK",H:H,H9320),"")</f>
        <v/>
      </c>
      <c r="M9320" s="61" t="str">
        <f aca="false">IF(J9320="PosK",SUMIFS(K:K,J:J,"NegK",H:H,H9320),"")</f>
        <v/>
      </c>
      <c r="N9320" s="61" t="str">
        <f aca="false">IF(J9320="PosK",SUMIFS(K:K,J:J,"eDNA",H:H,H9320),"")</f>
        <v/>
      </c>
      <c r="Q9320" s="62"/>
    </row>
    <row r="9321" customFormat="false" ht="14.25" hidden="false" customHeight="false" outlineLevel="0" collapsed="false">
      <c r="A9321" s="0" t="s">
        <v>776</v>
      </c>
      <c r="B9321" s="52" t="s">
        <v>775</v>
      </c>
      <c r="C9321" s="52" t="s">
        <v>751</v>
      </c>
      <c r="D9321" s="53" t="n">
        <v>0.1</v>
      </c>
      <c r="E9321" s="53" t="s">
        <v>748</v>
      </c>
      <c r="F9321" s="0" t="s">
        <v>1465</v>
      </c>
      <c r="G9321" s="0" t="str">
        <f aca="false">LEFT(B9321,2)</f>
        <v>04</v>
      </c>
      <c r="H9321" s="0" t="str">
        <f aca="false">I9321&amp;"_"&amp;G9321&amp;"_"&amp;F9321</f>
        <v>GroenbrogetTudse_04_20190926_DL2019055_OerestadGym_koersel1</v>
      </c>
      <c r="I9321" s="61" t="str">
        <f aca="false">MID(RIGHT(B9321,LEN(B9321)-3),1,FIND("_",RIGHT(B9321,LEN(B9321)-3))-1)</f>
        <v>GroenbrogetTudse</v>
      </c>
      <c r="J9321" s="61" t="str">
        <f aca="false">TRIM(SUBSTITUTE(RIGHT(B9321,FIND(I9321,B9321)+1),"_",""))</f>
        <v>eDNA</v>
      </c>
      <c r="K9321" s="0" t="str">
        <f aca="false">IFERROR(VALUE(SUBSTITUTE(E9321,".",",")),E9321)</f>
        <v>No Ct</v>
      </c>
      <c r="L9321" s="61" t="str">
        <f aca="false">IF(J9321="PosK",SUMIFS(K:K,J:J,"PosK",H:H,H9321),"")</f>
        <v/>
      </c>
      <c r="M9321" s="61" t="str">
        <f aca="false">IF(J9321="PosK",SUMIFS(K:K,J:J,"NegK",H:H,H9321),"")</f>
        <v/>
      </c>
      <c r="N9321" s="61" t="str">
        <f aca="false">IF(J9321="PosK",SUMIFS(K:K,J:J,"eDNA",H:H,H9321),"")</f>
        <v/>
      </c>
      <c r="P9321" s="62"/>
      <c r="T9321" s="63"/>
      <c r="W9321" s="64"/>
    </row>
    <row r="9322" customFormat="false" ht="14.25" hidden="false" customHeight="false" outlineLevel="0" collapsed="false">
      <c r="A9322" s="0" t="s">
        <v>778</v>
      </c>
      <c r="B9322" s="52" t="s">
        <v>779</v>
      </c>
      <c r="C9322" s="52" t="s">
        <v>743</v>
      </c>
      <c r="D9322" s="53" t="n">
        <v>0.1</v>
      </c>
      <c r="E9322" s="53" t="n">
        <v>30.72</v>
      </c>
      <c r="F9322" s="0" t="s">
        <v>1465</v>
      </c>
      <c r="G9322" s="0" t="str">
        <f aca="false">LEFT(B9322,2)</f>
        <v>05</v>
      </c>
      <c r="H9322" s="0" t="str">
        <f aca="false">I9322&amp;"_"&amp;G9322&amp;"_"&amp;F9322</f>
        <v>Loevfroe_05_20190926_DL2019055_OerestadGym_koersel1</v>
      </c>
      <c r="I9322" s="61" t="str">
        <f aca="false">MID(RIGHT(B9322,LEN(B9322)-3),1,FIND("_",RIGHT(B9322,LEN(B9322)-3))-1)</f>
        <v>Loevfroe</v>
      </c>
      <c r="J9322" s="61" t="str">
        <f aca="false">TRIM(SUBSTITUTE(RIGHT(B9322,FIND(I9322,B9322)+1),"_",""))</f>
        <v>PosK</v>
      </c>
      <c r="K9322" s="0" t="n">
        <f aca="false">IFERROR(VALUE(SUBSTITUTE(E9322,".",",")),E9322)</f>
        <v>30.72</v>
      </c>
      <c r="L9322" s="61" t="n">
        <f aca="false">IF(J9322="PosK",SUMIFS(K:K,J:J,"PosK",H:H,H9322),"")</f>
        <v>30.72</v>
      </c>
      <c r="M9322" s="61" t="n">
        <f aca="false">IF(J9322="PosK",SUMIFS(K:K,J:J,"NegK",H:H,H9322),"")</f>
        <v>0</v>
      </c>
      <c r="N9322" s="61" t="n">
        <f aca="false">IF(J9322="PosK",SUMIFS(K:K,J:J,"eDNA",H:H,H9322),"")</f>
        <v>0</v>
      </c>
      <c r="P9322" s="62" t="n">
        <f aca="false">IF(K9324="No Ct",0,K9324)</f>
        <v>0</v>
      </c>
      <c r="Q9322" s="62" t="n">
        <f aca="false">IF(K9325="No Ct",0,K9325)</f>
        <v>0</v>
      </c>
      <c r="R9322" s="0" t="str">
        <f aca="false">IF(AND(L9322&gt;0,M9322=0),"Valid","Invalid")</f>
        <v>Valid</v>
      </c>
      <c r="S9322" s="0" t="str">
        <f aca="false">IF(OR(P9322&gt;1,Q9322&gt;1),"Present","Absent")</f>
        <v>Absent</v>
      </c>
      <c r="T9322" s="63" t="str">
        <f aca="false">IF(OR(AND(P9322&gt;1,P9322&lt;41),AND(Q9322&gt;1,Q9322&lt;41)),"Ct&lt;41","Ct&gt;41")</f>
        <v>Ct&gt;41</v>
      </c>
      <c r="U9322" s="0" t="str">
        <f aca="false">I9322</f>
        <v>Loevfroe</v>
      </c>
      <c r="V9322" s="0" t="str">
        <f aca="false">MID(F9322,10,9)</f>
        <v>DL2019055</v>
      </c>
      <c r="W9322" s="64" t="str">
        <f aca="false">V9322&amp;"_"&amp;U9322&amp;"_"&amp;R9322&amp;"_"&amp;S9322&amp;"_"&amp;T9322</f>
        <v>DL2019055_Loevfroe_Valid_Absent_Ct&gt;41</v>
      </c>
    </row>
    <row r="9323" customFormat="false" ht="14.25" hidden="false" customHeight="false" outlineLevel="0" collapsed="false">
      <c r="A9323" s="0" t="s">
        <v>780</v>
      </c>
      <c r="B9323" s="52" t="s">
        <v>781</v>
      </c>
      <c r="C9323" s="52" t="s">
        <v>747</v>
      </c>
      <c r="D9323" s="53" t="n">
        <v>0.1</v>
      </c>
      <c r="E9323" s="53" t="s">
        <v>748</v>
      </c>
      <c r="F9323" s="0" t="s">
        <v>1465</v>
      </c>
      <c r="G9323" s="0" t="str">
        <f aca="false">LEFT(B9323,2)</f>
        <v>05</v>
      </c>
      <c r="H9323" s="0" t="str">
        <f aca="false">I9323&amp;"_"&amp;G9323&amp;"_"&amp;F9323</f>
        <v>Loevfroe_05_20190926_DL2019055_OerestadGym_koersel1</v>
      </c>
      <c r="I9323" s="61" t="str">
        <f aca="false">MID(RIGHT(B9323,LEN(B9323)-3),1,FIND("_",RIGHT(B9323,LEN(B9323)-3))-1)</f>
        <v>Loevfroe</v>
      </c>
      <c r="J9323" s="61" t="str">
        <f aca="false">TRIM(SUBSTITUTE(RIGHT(B9323,FIND(I9323,B9323)+1),"_",""))</f>
        <v>NegK</v>
      </c>
      <c r="K9323" s="0" t="str">
        <f aca="false">IFERROR(VALUE(SUBSTITUTE(E9323,".",",")),E9323)</f>
        <v>No Ct</v>
      </c>
      <c r="L9323" s="61" t="str">
        <f aca="false">IF(J9323="PosK",SUMIFS(K:K,J:J,"PosK",H:H,H9323),"")</f>
        <v/>
      </c>
      <c r="M9323" s="61" t="str">
        <f aca="false">IF(J9323="PosK",SUMIFS(K:K,J:J,"NegK",H:H,H9323),"")</f>
        <v/>
      </c>
      <c r="N9323" s="61" t="str">
        <f aca="false">IF(J9323="PosK",SUMIFS(K:K,J:J,"eDNA",H:H,H9323),"")</f>
        <v/>
      </c>
    </row>
    <row r="9324" customFormat="false" ht="14.25" hidden="false" customHeight="false" outlineLevel="0" collapsed="false">
      <c r="A9324" s="0" t="s">
        <v>782</v>
      </c>
      <c r="B9324" s="52" t="s">
        <v>783</v>
      </c>
      <c r="C9324" s="52" t="s">
        <v>751</v>
      </c>
      <c r="D9324" s="53" t="n">
        <v>0.1</v>
      </c>
      <c r="E9324" s="53" t="s">
        <v>748</v>
      </c>
      <c r="F9324" s="0" t="s">
        <v>1465</v>
      </c>
      <c r="G9324" s="0" t="str">
        <f aca="false">LEFT(B9324,2)</f>
        <v>05</v>
      </c>
      <c r="H9324" s="0" t="str">
        <f aca="false">I9324&amp;"_"&amp;G9324&amp;"_"&amp;F9324</f>
        <v>Loevfroe_05_20190926_DL2019055_OerestadGym_koersel1</v>
      </c>
      <c r="I9324" s="61" t="str">
        <f aca="false">MID(RIGHT(B9324,LEN(B9324)-3),1,FIND("_",RIGHT(B9324,LEN(B9324)-3))-1)</f>
        <v>Loevfroe</v>
      </c>
      <c r="J9324" s="61" t="str">
        <f aca="false">TRIM(SUBSTITUTE(RIGHT(B9324,FIND(I9324,B9324)+1),"_",""))</f>
        <v>eDNA</v>
      </c>
      <c r="K9324" s="0" t="str">
        <f aca="false">IFERROR(VALUE(SUBSTITUTE(E9324,".",",")),E9324)</f>
        <v>No Ct</v>
      </c>
      <c r="L9324" s="61" t="str">
        <f aca="false">IF(J9324="PosK",SUMIFS(K:K,J:J,"PosK",H:H,H9324),"")</f>
        <v/>
      </c>
      <c r="M9324" s="61" t="str">
        <f aca="false">IF(J9324="PosK",SUMIFS(K:K,J:J,"NegK",H:H,H9324),"")</f>
        <v/>
      </c>
      <c r="N9324" s="61" t="str">
        <f aca="false">IF(J9324="PosK",SUMIFS(K:K,J:J,"eDNA",H:H,H9324),"")</f>
        <v/>
      </c>
      <c r="Q9324" s="62"/>
    </row>
    <row r="9325" customFormat="false" ht="14.25" hidden="false" customHeight="false" outlineLevel="0" collapsed="false">
      <c r="A9325" s="0" t="s">
        <v>784</v>
      </c>
      <c r="B9325" s="52" t="s">
        <v>783</v>
      </c>
      <c r="C9325" s="52" t="s">
        <v>751</v>
      </c>
      <c r="D9325" s="53" t="n">
        <v>0.1</v>
      </c>
      <c r="E9325" s="53" t="s">
        <v>748</v>
      </c>
      <c r="F9325" s="0" t="s">
        <v>1465</v>
      </c>
      <c r="G9325" s="0" t="str">
        <f aca="false">LEFT(B9325,2)</f>
        <v>05</v>
      </c>
      <c r="H9325" s="0" t="str">
        <f aca="false">I9325&amp;"_"&amp;G9325&amp;"_"&amp;F9325</f>
        <v>Loevfroe_05_20190926_DL2019055_OerestadGym_koersel1</v>
      </c>
      <c r="I9325" s="61" t="str">
        <f aca="false">MID(RIGHT(B9325,LEN(B9325)-3),1,FIND("_",RIGHT(B9325,LEN(B9325)-3))-1)</f>
        <v>Loevfroe</v>
      </c>
      <c r="J9325" s="61" t="str">
        <f aca="false">TRIM(SUBSTITUTE(RIGHT(B9325,FIND(I9325,B9325)+1),"_",""))</f>
        <v>eDNA</v>
      </c>
      <c r="K9325" s="0" t="str">
        <f aca="false">IFERROR(VALUE(SUBSTITUTE(E9325,".",",")),E9325)</f>
        <v>No Ct</v>
      </c>
      <c r="L9325" s="61" t="str">
        <f aca="false">IF(J9325="PosK",SUMIFS(K:K,J:J,"PosK",H:H,H9325),"")</f>
        <v/>
      </c>
      <c r="M9325" s="61" t="str">
        <f aca="false">IF(J9325="PosK",SUMIFS(K:K,J:J,"NegK",H:H,H9325),"")</f>
        <v/>
      </c>
      <c r="N9325" s="61" t="str">
        <f aca="false">IF(J9325="PosK",SUMIFS(K:K,J:J,"eDNA",H:H,H9325),"")</f>
        <v/>
      </c>
      <c r="P9325" s="62"/>
      <c r="T9325" s="63"/>
      <c r="W9325" s="64"/>
    </row>
    <row r="9326" customFormat="false" ht="14.25" hidden="false" customHeight="false" outlineLevel="0" collapsed="false">
      <c r="A9326" s="0" t="s">
        <v>786</v>
      </c>
      <c r="B9326" s="52" t="s">
        <v>787</v>
      </c>
      <c r="C9326" s="52" t="s">
        <v>743</v>
      </c>
      <c r="D9326" s="53" t="n">
        <v>0.1</v>
      </c>
      <c r="E9326" s="53" t="n">
        <v>31.74</v>
      </c>
      <c r="F9326" s="0" t="s">
        <v>1465</v>
      </c>
      <c r="G9326" s="0" t="str">
        <f aca="false">LEFT(B9326,2)</f>
        <v>06</v>
      </c>
      <c r="H9326" s="0" t="str">
        <f aca="false">I9326&amp;"_"&amp;G9326&amp;"_"&amp;F9326</f>
        <v>Springfroe_06_20190926_DL2019055_OerestadGym_koersel1</v>
      </c>
      <c r="I9326" s="61" t="str">
        <f aca="false">MID(RIGHT(B9326,LEN(B9326)-3),1,FIND("_",RIGHT(B9326,LEN(B9326)-3))-1)</f>
        <v>Springfroe</v>
      </c>
      <c r="J9326" s="61" t="str">
        <f aca="false">TRIM(SUBSTITUTE(RIGHT(B9326,FIND(I9326,B9326)+1),"_",""))</f>
        <v>PosK</v>
      </c>
      <c r="K9326" s="0" t="n">
        <f aca="false">IFERROR(VALUE(SUBSTITUTE(E9326,".",",")),E9326)</f>
        <v>31.74</v>
      </c>
      <c r="L9326" s="61" t="n">
        <f aca="false">IF(J9326="PosK",SUMIFS(K:K,J:J,"PosK",H:H,H9326),"")</f>
        <v>31.74</v>
      </c>
      <c r="M9326" s="61" t="n">
        <f aca="false">IF(J9326="PosK",SUMIFS(K:K,J:J,"NegK",H:H,H9326),"")</f>
        <v>0</v>
      </c>
      <c r="N9326" s="61" t="n">
        <f aca="false">IF(J9326="PosK",SUMIFS(K:K,J:J,"eDNA",H:H,H9326),"")</f>
        <v>0</v>
      </c>
      <c r="P9326" s="62" t="n">
        <f aca="false">IF(K9328="No Ct",0,K9328)</f>
        <v>0</v>
      </c>
      <c r="Q9326" s="62" t="n">
        <f aca="false">IF(K9329="No Ct",0,K9329)</f>
        <v>0</v>
      </c>
      <c r="R9326" s="0" t="str">
        <f aca="false">IF(AND(L9326&gt;0,M9326=0),"Valid","Invalid")</f>
        <v>Valid</v>
      </c>
      <c r="S9326" s="0" t="str">
        <f aca="false">IF(OR(P9326&gt;1,Q9326&gt;1),"Present","Absent")</f>
        <v>Absent</v>
      </c>
      <c r="T9326" s="63" t="str">
        <f aca="false">IF(OR(AND(P9326&gt;1,P9326&lt;41),AND(Q9326&gt;1,Q9326&lt;41)),"Ct&lt;41","Ct&gt;41")</f>
        <v>Ct&gt;41</v>
      </c>
      <c r="U9326" s="0" t="str">
        <f aca="false">I9326</f>
        <v>Springfroe</v>
      </c>
      <c r="V9326" s="0" t="str">
        <f aca="false">MID(F9326,10,9)</f>
        <v>DL2019055</v>
      </c>
      <c r="W9326" s="64" t="str">
        <f aca="false">V9326&amp;"_"&amp;U9326&amp;"_"&amp;R9326&amp;"_"&amp;S9326&amp;"_"&amp;T9326</f>
        <v>DL2019055_Springfroe_Valid_Absent_Ct&gt;41</v>
      </c>
    </row>
    <row r="9327" customFormat="false" ht="14.25" hidden="false" customHeight="false" outlineLevel="0" collapsed="false">
      <c r="A9327" s="0" t="s">
        <v>788</v>
      </c>
      <c r="B9327" s="52" t="s">
        <v>789</v>
      </c>
      <c r="C9327" s="52" t="s">
        <v>747</v>
      </c>
      <c r="D9327" s="53" t="n">
        <v>0.1</v>
      </c>
      <c r="E9327" s="53" t="s">
        <v>748</v>
      </c>
      <c r="F9327" s="0" t="s">
        <v>1465</v>
      </c>
      <c r="G9327" s="0" t="str">
        <f aca="false">LEFT(B9327,2)</f>
        <v>06</v>
      </c>
      <c r="H9327" s="0" t="str">
        <f aca="false">I9327&amp;"_"&amp;G9327&amp;"_"&amp;F9327</f>
        <v>Springfroe_06_20190926_DL2019055_OerestadGym_koersel1</v>
      </c>
      <c r="I9327" s="61" t="str">
        <f aca="false">MID(RIGHT(B9327,LEN(B9327)-3),1,FIND("_",RIGHT(B9327,LEN(B9327)-3))-1)</f>
        <v>Springfroe</v>
      </c>
      <c r="J9327" s="61" t="str">
        <f aca="false">TRIM(SUBSTITUTE(RIGHT(B9327,FIND(I9327,B9327)+1),"_",""))</f>
        <v>NegK</v>
      </c>
      <c r="K9327" s="0" t="str">
        <f aca="false">IFERROR(VALUE(SUBSTITUTE(E9327,".",",")),E9327)</f>
        <v>No Ct</v>
      </c>
      <c r="L9327" s="61" t="str">
        <f aca="false">IF(J9327="PosK",SUMIFS(K:K,J:J,"PosK",H:H,H9327),"")</f>
        <v/>
      </c>
      <c r="M9327" s="61" t="str">
        <f aca="false">IF(J9327="PosK",SUMIFS(K:K,J:J,"NegK",H:H,H9327),"")</f>
        <v/>
      </c>
      <c r="N9327" s="61" t="str">
        <f aca="false">IF(J9327="PosK",SUMIFS(K:K,J:J,"eDNA",H:H,H9327),"")</f>
        <v/>
      </c>
    </row>
    <row r="9328" customFormat="false" ht="14.25" hidden="false" customHeight="false" outlineLevel="0" collapsed="false">
      <c r="A9328" s="0" t="s">
        <v>790</v>
      </c>
      <c r="B9328" s="52" t="s">
        <v>791</v>
      </c>
      <c r="C9328" s="52" t="s">
        <v>751</v>
      </c>
      <c r="D9328" s="53" t="n">
        <v>0.1</v>
      </c>
      <c r="E9328" s="53" t="s">
        <v>748</v>
      </c>
      <c r="F9328" s="0" t="s">
        <v>1465</v>
      </c>
      <c r="G9328" s="0" t="str">
        <f aca="false">LEFT(B9328,2)</f>
        <v>06</v>
      </c>
      <c r="H9328" s="0" t="str">
        <f aca="false">I9328&amp;"_"&amp;G9328&amp;"_"&amp;F9328</f>
        <v>Springfroe_06_20190926_DL2019055_OerestadGym_koersel1</v>
      </c>
      <c r="I9328" s="61" t="str">
        <f aca="false">MID(RIGHT(B9328,LEN(B9328)-3),1,FIND("_",RIGHT(B9328,LEN(B9328)-3))-1)</f>
        <v>Springfroe</v>
      </c>
      <c r="J9328" s="61" t="str">
        <f aca="false">TRIM(SUBSTITUTE(RIGHT(B9328,FIND(I9328,B9328)+1),"_",""))</f>
        <v>eDNA</v>
      </c>
      <c r="K9328" s="0" t="str">
        <f aca="false">IFERROR(VALUE(SUBSTITUTE(E9328,".",",")),E9328)</f>
        <v>No Ct</v>
      </c>
      <c r="L9328" s="61" t="str">
        <f aca="false">IF(J9328="PosK",SUMIFS(K:K,J:J,"PosK",H:H,H9328),"")</f>
        <v/>
      </c>
      <c r="M9328" s="61" t="str">
        <f aca="false">IF(J9328="PosK",SUMIFS(K:K,J:J,"NegK",H:H,H9328),"")</f>
        <v/>
      </c>
      <c r="N9328" s="61" t="str">
        <f aca="false">IF(J9328="PosK",SUMIFS(K:K,J:J,"eDNA",H:H,H9328),"")</f>
        <v/>
      </c>
      <c r="Q9328" s="62"/>
    </row>
    <row r="9329" customFormat="false" ht="14.25" hidden="false" customHeight="false" outlineLevel="0" collapsed="false">
      <c r="A9329" s="0" t="s">
        <v>792</v>
      </c>
      <c r="B9329" s="52" t="s">
        <v>791</v>
      </c>
      <c r="C9329" s="52" t="s">
        <v>751</v>
      </c>
      <c r="D9329" s="53" t="n">
        <v>0.1</v>
      </c>
      <c r="E9329" s="53" t="s">
        <v>748</v>
      </c>
      <c r="F9329" s="0" t="s">
        <v>1465</v>
      </c>
      <c r="G9329" s="0" t="str">
        <f aca="false">LEFT(B9329,2)</f>
        <v>06</v>
      </c>
      <c r="H9329" s="0" t="str">
        <f aca="false">I9329&amp;"_"&amp;G9329&amp;"_"&amp;F9329</f>
        <v>Springfroe_06_20190926_DL2019055_OerestadGym_koersel1</v>
      </c>
      <c r="I9329" s="61" t="str">
        <f aca="false">MID(RIGHT(B9329,LEN(B9329)-3),1,FIND("_",RIGHT(B9329,LEN(B9329)-3))-1)</f>
        <v>Springfroe</v>
      </c>
      <c r="J9329" s="61" t="str">
        <f aca="false">TRIM(SUBSTITUTE(RIGHT(B9329,FIND(I9329,B9329)+1),"_",""))</f>
        <v>eDNA</v>
      </c>
      <c r="K9329" s="0" t="str">
        <f aca="false">IFERROR(VALUE(SUBSTITUTE(E9329,".",",")),E9329)</f>
        <v>No Ct</v>
      </c>
      <c r="L9329" s="61" t="str">
        <f aca="false">IF(J9329="PosK",SUMIFS(K:K,J:J,"PosK",H:H,H9329),"")</f>
        <v/>
      </c>
      <c r="M9329" s="61" t="str">
        <f aca="false">IF(J9329="PosK",SUMIFS(K:K,J:J,"NegK",H:H,H9329),"")</f>
        <v/>
      </c>
      <c r="N9329" s="61" t="str">
        <f aca="false">IF(J9329="PosK",SUMIFS(K:K,J:J,"eDNA",H:H,H9329),"")</f>
        <v/>
      </c>
      <c r="P9329" s="62"/>
      <c r="T9329" s="63"/>
      <c r="W9329" s="64"/>
    </row>
    <row r="9330" customFormat="false" ht="14.25" hidden="false" customHeight="false" outlineLevel="0" collapsed="false">
      <c r="A9330" s="0" t="s">
        <v>794</v>
      </c>
      <c r="B9330" s="52" t="s">
        <v>960</v>
      </c>
      <c r="C9330" s="52" t="s">
        <v>743</v>
      </c>
      <c r="D9330" s="53" t="n">
        <v>0.1</v>
      </c>
      <c r="E9330" s="53" t="s">
        <v>748</v>
      </c>
      <c r="F9330" s="0" t="s">
        <v>1465</v>
      </c>
      <c r="G9330" s="0" t="str">
        <f aca="false">LEFT(B9330,2)</f>
        <v>07</v>
      </c>
      <c r="H9330" s="0" t="str">
        <f aca="false">I9330&amp;"_"&amp;G9330&amp;"_"&amp;F9330</f>
        <v>Springfroe_07_20190926_DL2019055_OerestadGym_koersel1</v>
      </c>
      <c r="I9330" s="61" t="str">
        <f aca="false">MID(RIGHT(B9330,LEN(B9330)-3),1,FIND("_",RIGHT(B9330,LEN(B9330)-3))-1)</f>
        <v>Springfroe</v>
      </c>
      <c r="J9330" s="61" t="str">
        <f aca="false">TRIM(SUBSTITUTE(RIGHT(B9330,FIND(I9330,B9330)+1),"_",""))</f>
        <v>PosK</v>
      </c>
      <c r="K9330" s="0" t="str">
        <f aca="false">IFERROR(VALUE(SUBSTITUTE(E9330,".",",")),E9330)</f>
        <v>No Ct</v>
      </c>
      <c r="L9330" s="61" t="n">
        <f aca="false">IF(J9330="PosK",SUMIFS(K:K,J:J,"PosK",H:H,H9330),"")</f>
        <v>0</v>
      </c>
      <c r="M9330" s="61" t="n">
        <f aca="false">IF(J9330="PosK",SUMIFS(K:K,J:J,"NegK",H:H,H9330),"")</f>
        <v>0</v>
      </c>
      <c r="N9330" s="61" t="n">
        <f aca="false">IF(J9330="PosK",SUMIFS(K:K,J:J,"eDNA",H:H,H9330),"")</f>
        <v>0</v>
      </c>
      <c r="P9330" s="62" t="n">
        <f aca="false">IF(K9332="No Ct",0,K9332)</f>
        <v>0</v>
      </c>
      <c r="Q9330" s="62" t="n">
        <f aca="false">IF(K9333="No Ct",0,K9333)</f>
        <v>0</v>
      </c>
      <c r="R9330" s="0" t="str">
        <f aca="false">IF(AND(L9330&gt;0,M9330=0),"Valid","Invalid")</f>
        <v>Invalid</v>
      </c>
      <c r="S9330" s="0" t="str">
        <f aca="false">IF(OR(P9330&gt;1,Q9330&gt;1),"Present","Absent")</f>
        <v>Absent</v>
      </c>
      <c r="T9330" s="63" t="str">
        <f aca="false">IF(OR(AND(P9330&gt;1,P9330&lt;41),AND(Q9330&gt;1,Q9330&lt;41)),"Ct&lt;41","Ct&gt;41")</f>
        <v>Ct&gt;41</v>
      </c>
      <c r="U9330" s="0" t="str">
        <f aca="false">I9330</f>
        <v>Springfroe</v>
      </c>
      <c r="V9330" s="0" t="str">
        <f aca="false">MID(F9330,10,9)</f>
        <v>DL2019055</v>
      </c>
      <c r="W9330" s="64" t="str">
        <f aca="false">V9330&amp;"_"&amp;U9330&amp;"_"&amp;R9330&amp;"_"&amp;S9330&amp;"_"&amp;T9330</f>
        <v>DL2019055_Springfroe_Invalid_Absent_Ct&gt;41</v>
      </c>
    </row>
    <row r="9331" customFormat="false" ht="14.25" hidden="false" customHeight="false" outlineLevel="0" collapsed="false">
      <c r="A9331" s="0" t="s">
        <v>796</v>
      </c>
      <c r="B9331" s="52" t="s">
        <v>961</v>
      </c>
      <c r="C9331" s="52" t="s">
        <v>747</v>
      </c>
      <c r="D9331" s="53" t="n">
        <v>0.1</v>
      </c>
      <c r="E9331" s="53" t="s">
        <v>748</v>
      </c>
      <c r="F9331" s="0" t="s">
        <v>1465</v>
      </c>
      <c r="G9331" s="0" t="str">
        <f aca="false">LEFT(B9331,2)</f>
        <v>07</v>
      </c>
      <c r="H9331" s="0" t="str">
        <f aca="false">I9331&amp;"_"&amp;G9331&amp;"_"&amp;F9331</f>
        <v>Springfroe_07_20190926_DL2019055_OerestadGym_koersel1</v>
      </c>
      <c r="I9331" s="61" t="str">
        <f aca="false">MID(RIGHT(B9331,LEN(B9331)-3),1,FIND("_",RIGHT(B9331,LEN(B9331)-3))-1)</f>
        <v>Springfroe</v>
      </c>
      <c r="J9331" s="61" t="str">
        <f aca="false">TRIM(SUBSTITUTE(RIGHT(B9331,FIND(I9331,B9331)+1),"_",""))</f>
        <v>NegK</v>
      </c>
      <c r="K9331" s="0" t="str">
        <f aca="false">IFERROR(VALUE(SUBSTITUTE(E9331,".",",")),E9331)</f>
        <v>No Ct</v>
      </c>
      <c r="L9331" s="61" t="str">
        <f aca="false">IF(J9331="PosK",SUMIFS(K:K,J:J,"PosK",H:H,H9331),"")</f>
        <v/>
      </c>
      <c r="M9331" s="61" t="str">
        <f aca="false">IF(J9331="PosK",SUMIFS(K:K,J:J,"NegK",H:H,H9331),"")</f>
        <v/>
      </c>
      <c r="N9331" s="61" t="str">
        <f aca="false">IF(J9331="PosK",SUMIFS(K:K,J:J,"eDNA",H:H,H9331),"")</f>
        <v/>
      </c>
    </row>
    <row r="9332" customFormat="false" ht="14.25" hidden="false" customHeight="false" outlineLevel="0" collapsed="false">
      <c r="A9332" s="0" t="s">
        <v>798</v>
      </c>
      <c r="B9332" s="52" t="s">
        <v>962</v>
      </c>
      <c r="C9332" s="52" t="s">
        <v>751</v>
      </c>
      <c r="D9332" s="53" t="n">
        <v>0.1</v>
      </c>
      <c r="E9332" s="53" t="s">
        <v>748</v>
      </c>
      <c r="F9332" s="0" t="s">
        <v>1465</v>
      </c>
      <c r="G9332" s="0" t="str">
        <f aca="false">LEFT(B9332,2)</f>
        <v>07</v>
      </c>
      <c r="H9332" s="0" t="str">
        <f aca="false">I9332&amp;"_"&amp;G9332&amp;"_"&amp;F9332</f>
        <v>Springfroe_07_20190926_DL2019055_OerestadGym_koersel1</v>
      </c>
      <c r="I9332" s="61" t="str">
        <f aca="false">MID(RIGHT(B9332,LEN(B9332)-3),1,FIND("_",RIGHT(B9332,LEN(B9332)-3))-1)</f>
        <v>Springfroe</v>
      </c>
      <c r="J9332" s="61" t="str">
        <f aca="false">TRIM(SUBSTITUTE(RIGHT(B9332,FIND(I9332,B9332)+1),"_",""))</f>
        <v>eDNA</v>
      </c>
      <c r="K9332" s="0" t="str">
        <f aca="false">IFERROR(VALUE(SUBSTITUTE(E9332,".",",")),E9332)</f>
        <v>No Ct</v>
      </c>
      <c r="L9332" s="61" t="str">
        <f aca="false">IF(J9332="PosK",SUMIFS(K:K,J:J,"PosK",H:H,H9332),"")</f>
        <v/>
      </c>
      <c r="M9332" s="61" t="str">
        <f aca="false">IF(J9332="PosK",SUMIFS(K:K,J:J,"NegK",H:H,H9332),"")</f>
        <v/>
      </c>
      <c r="N9332" s="61" t="str">
        <f aca="false">IF(J9332="PosK",SUMIFS(K:K,J:J,"eDNA",H:H,H9332),"")</f>
        <v/>
      </c>
      <c r="Q9332" s="62"/>
    </row>
    <row r="9333" customFormat="false" ht="14.25" hidden="false" customHeight="false" outlineLevel="0" collapsed="false">
      <c r="A9333" s="0" t="s">
        <v>800</v>
      </c>
      <c r="B9333" s="52" t="s">
        <v>962</v>
      </c>
      <c r="C9333" s="52" t="s">
        <v>751</v>
      </c>
      <c r="D9333" s="53" t="n">
        <v>0.1</v>
      </c>
      <c r="E9333" s="53" t="s">
        <v>748</v>
      </c>
      <c r="F9333" s="0" t="s">
        <v>1465</v>
      </c>
      <c r="G9333" s="0" t="str">
        <f aca="false">LEFT(B9333,2)</f>
        <v>07</v>
      </c>
      <c r="H9333" s="0" t="str">
        <f aca="false">I9333&amp;"_"&amp;G9333&amp;"_"&amp;F9333</f>
        <v>Springfroe_07_20190926_DL2019055_OerestadGym_koersel1</v>
      </c>
      <c r="I9333" s="61" t="str">
        <f aca="false">MID(RIGHT(B9333,LEN(B9333)-3),1,FIND("_",RIGHT(B9333,LEN(B9333)-3))-1)</f>
        <v>Springfroe</v>
      </c>
      <c r="J9333" s="61" t="str">
        <f aca="false">TRIM(SUBSTITUTE(RIGHT(B9333,FIND(I9333,B9333)+1),"_",""))</f>
        <v>eDNA</v>
      </c>
      <c r="K9333" s="0" t="str">
        <f aca="false">IFERROR(VALUE(SUBSTITUTE(E9333,".",",")),E9333)</f>
        <v>No Ct</v>
      </c>
      <c r="L9333" s="61" t="str">
        <f aca="false">IF(J9333="PosK",SUMIFS(K:K,J:J,"PosK",H:H,H9333),"")</f>
        <v/>
      </c>
      <c r="M9333" s="61" t="str">
        <f aca="false">IF(J9333="PosK",SUMIFS(K:K,J:J,"NegK",H:H,H9333),"")</f>
        <v/>
      </c>
      <c r="N9333" s="61" t="str">
        <f aca="false">IF(J9333="PosK",SUMIFS(K:K,J:J,"eDNA",H:H,H9333),"")</f>
        <v/>
      </c>
      <c r="P9333" s="62"/>
      <c r="T9333" s="63"/>
      <c r="W9333" s="64"/>
    </row>
    <row r="9334" customFormat="false" ht="14.25" hidden="false" customHeight="false" outlineLevel="0" collapsed="false">
      <c r="A9334" s="0" t="s">
        <v>802</v>
      </c>
      <c r="B9334" s="52" t="s">
        <v>964</v>
      </c>
      <c r="C9334" s="52" t="s">
        <v>743</v>
      </c>
      <c r="D9334" s="53" t="n">
        <v>0.1</v>
      </c>
      <c r="E9334" s="53" t="s">
        <v>748</v>
      </c>
      <c r="F9334" s="0" t="s">
        <v>1465</v>
      </c>
      <c r="G9334" s="0" t="str">
        <f aca="false">LEFT(B9334,2)</f>
        <v>08</v>
      </c>
      <c r="H9334" s="0" t="str">
        <f aca="false">I9334&amp;"_"&amp;G9334&amp;"_"&amp;F9334</f>
        <v>Klokkefroe_08_20190926_DL2019055_OerestadGym_koersel1</v>
      </c>
      <c r="I9334" s="61" t="str">
        <f aca="false">MID(RIGHT(B9334,LEN(B9334)-3),1,FIND("_",RIGHT(B9334,LEN(B9334)-3))-1)</f>
        <v>Klokkefroe</v>
      </c>
      <c r="J9334" s="61" t="str">
        <f aca="false">TRIM(SUBSTITUTE(RIGHT(B9334,FIND(I9334,B9334)+1),"_",""))</f>
        <v>PosK</v>
      </c>
      <c r="K9334" s="0" t="str">
        <f aca="false">IFERROR(VALUE(SUBSTITUTE(E9334,".",",")),E9334)</f>
        <v>No Ct</v>
      </c>
      <c r="L9334" s="61" t="n">
        <f aca="false">IF(J9334="PosK",SUMIFS(K:K,J:J,"PosK",H:H,H9334),"")</f>
        <v>0</v>
      </c>
      <c r="M9334" s="61" t="n">
        <f aca="false">IF(J9334="PosK",SUMIFS(K:K,J:J,"NegK",H:H,H9334),"")</f>
        <v>0</v>
      </c>
      <c r="N9334" s="61" t="n">
        <f aca="false">IF(J9334="PosK",SUMIFS(K:K,J:J,"eDNA",H:H,H9334),"")</f>
        <v>0</v>
      </c>
      <c r="P9334" s="62" t="n">
        <f aca="false">IF(K9336="No Ct",0,K9336)</f>
        <v>0</v>
      </c>
      <c r="Q9334" s="62" t="n">
        <f aca="false">IF(K9337="No Ct",0,K9337)</f>
        <v>0</v>
      </c>
      <c r="R9334" s="0" t="str">
        <f aca="false">IF(AND(L9334&gt;0,M9334=0),"Valid","Invalid")</f>
        <v>Invalid</v>
      </c>
      <c r="S9334" s="0" t="str">
        <f aca="false">IF(OR(P9334&gt;1,Q9334&gt;1),"Present","Absent")</f>
        <v>Absent</v>
      </c>
      <c r="T9334" s="63" t="str">
        <f aca="false">IF(OR(AND(P9334&gt;1,P9334&lt;41),AND(Q9334&gt;1,Q9334&lt;41)),"Ct&lt;41","Ct&gt;41")</f>
        <v>Ct&gt;41</v>
      </c>
      <c r="U9334" s="0" t="str">
        <f aca="false">I9334</f>
        <v>Klokkefroe</v>
      </c>
      <c r="V9334" s="0" t="str">
        <f aca="false">MID(F9334,10,9)</f>
        <v>DL2019055</v>
      </c>
      <c r="W9334" s="64" t="str">
        <f aca="false">V9334&amp;"_"&amp;U9334&amp;"_"&amp;R9334&amp;"_"&amp;S9334&amp;"_"&amp;T9334</f>
        <v>DL2019055_Klokkefroe_Invalid_Absent_Ct&gt;41</v>
      </c>
    </row>
    <row r="9335" customFormat="false" ht="14.25" hidden="false" customHeight="false" outlineLevel="0" collapsed="false">
      <c r="A9335" s="0" t="s">
        <v>804</v>
      </c>
      <c r="B9335" s="52" t="s">
        <v>965</v>
      </c>
      <c r="C9335" s="52" t="s">
        <v>747</v>
      </c>
      <c r="D9335" s="53" t="n">
        <v>0.1</v>
      </c>
      <c r="E9335" s="53" t="s">
        <v>748</v>
      </c>
      <c r="F9335" s="0" t="s">
        <v>1465</v>
      </c>
      <c r="G9335" s="0" t="str">
        <f aca="false">LEFT(B9335,2)</f>
        <v>08</v>
      </c>
      <c r="H9335" s="0" t="str">
        <f aca="false">I9335&amp;"_"&amp;G9335&amp;"_"&amp;F9335</f>
        <v>Klokkefroe_08_20190926_DL2019055_OerestadGym_koersel1</v>
      </c>
      <c r="I9335" s="61" t="str">
        <f aca="false">MID(RIGHT(B9335,LEN(B9335)-3),1,FIND("_",RIGHT(B9335,LEN(B9335)-3))-1)</f>
        <v>Klokkefroe</v>
      </c>
      <c r="J9335" s="61" t="str">
        <f aca="false">TRIM(SUBSTITUTE(RIGHT(B9335,FIND(I9335,B9335)+1),"_",""))</f>
        <v>NegK</v>
      </c>
      <c r="K9335" s="0" t="str">
        <f aca="false">IFERROR(VALUE(SUBSTITUTE(E9335,".",",")),E9335)</f>
        <v>No Ct</v>
      </c>
      <c r="L9335" s="61" t="str">
        <f aca="false">IF(J9335="PosK",SUMIFS(K:K,J:J,"PosK",H:H,H9335),"")</f>
        <v/>
      </c>
      <c r="M9335" s="61" t="str">
        <f aca="false">IF(J9335="PosK",SUMIFS(K:K,J:J,"NegK",H:H,H9335),"")</f>
        <v/>
      </c>
      <c r="N9335" s="61" t="str">
        <f aca="false">IF(J9335="PosK",SUMIFS(K:K,J:J,"eDNA",H:H,H9335),"")</f>
        <v/>
      </c>
    </row>
    <row r="9336" customFormat="false" ht="14.25" hidden="false" customHeight="false" outlineLevel="0" collapsed="false">
      <c r="A9336" s="0" t="s">
        <v>806</v>
      </c>
      <c r="B9336" s="52" t="s">
        <v>966</v>
      </c>
      <c r="C9336" s="52" t="s">
        <v>751</v>
      </c>
      <c r="D9336" s="53" t="n">
        <v>0.1</v>
      </c>
      <c r="E9336" s="53" t="s">
        <v>748</v>
      </c>
      <c r="F9336" s="0" t="s">
        <v>1465</v>
      </c>
      <c r="G9336" s="0" t="str">
        <f aca="false">LEFT(B9336,2)</f>
        <v>08</v>
      </c>
      <c r="H9336" s="0" t="str">
        <f aca="false">I9336&amp;"_"&amp;G9336&amp;"_"&amp;F9336</f>
        <v>Klokkefroe_08_20190926_DL2019055_OerestadGym_koersel1</v>
      </c>
      <c r="I9336" s="61" t="str">
        <f aca="false">MID(RIGHT(B9336,LEN(B9336)-3),1,FIND("_",RIGHT(B9336,LEN(B9336)-3))-1)</f>
        <v>Klokkefroe</v>
      </c>
      <c r="J9336" s="61" t="str">
        <f aca="false">TRIM(SUBSTITUTE(RIGHT(B9336,FIND(I9336,B9336)+1),"_",""))</f>
        <v>eDNA</v>
      </c>
      <c r="K9336" s="0" t="str">
        <f aca="false">IFERROR(VALUE(SUBSTITUTE(E9336,".",",")),E9336)</f>
        <v>No Ct</v>
      </c>
      <c r="L9336" s="61" t="str">
        <f aca="false">IF(J9336="PosK",SUMIFS(K:K,J:J,"PosK",H:H,H9336),"")</f>
        <v/>
      </c>
      <c r="M9336" s="61" t="str">
        <f aca="false">IF(J9336="PosK",SUMIFS(K:K,J:J,"NegK",H:H,H9336),"")</f>
        <v/>
      </c>
      <c r="N9336" s="61" t="str">
        <f aca="false">IF(J9336="PosK",SUMIFS(K:K,J:J,"eDNA",H:H,H9336),"")</f>
        <v/>
      </c>
      <c r="Q9336" s="62"/>
    </row>
    <row r="9337" customFormat="false" ht="14.25" hidden="false" customHeight="false" outlineLevel="0" collapsed="false">
      <c r="A9337" s="0" t="s">
        <v>808</v>
      </c>
      <c r="B9337" s="52" t="s">
        <v>966</v>
      </c>
      <c r="C9337" s="52" t="s">
        <v>751</v>
      </c>
      <c r="D9337" s="53" t="n">
        <v>0.1</v>
      </c>
      <c r="E9337" s="53" t="s">
        <v>748</v>
      </c>
      <c r="F9337" s="0" t="s">
        <v>1465</v>
      </c>
      <c r="G9337" s="0" t="str">
        <f aca="false">LEFT(B9337,2)</f>
        <v>08</v>
      </c>
      <c r="H9337" s="0" t="str">
        <f aca="false">I9337&amp;"_"&amp;G9337&amp;"_"&amp;F9337</f>
        <v>Klokkefroe_08_20190926_DL2019055_OerestadGym_koersel1</v>
      </c>
      <c r="I9337" s="61" t="str">
        <f aca="false">MID(RIGHT(B9337,LEN(B9337)-3),1,FIND("_",RIGHT(B9337,LEN(B9337)-3))-1)</f>
        <v>Klokkefroe</v>
      </c>
      <c r="J9337" s="61" t="str">
        <f aca="false">TRIM(SUBSTITUTE(RIGHT(B9337,FIND(I9337,B9337)+1),"_",""))</f>
        <v>eDNA</v>
      </c>
      <c r="K9337" s="0" t="str">
        <f aca="false">IFERROR(VALUE(SUBSTITUTE(E9337,".",",")),E9337)</f>
        <v>No Ct</v>
      </c>
      <c r="L9337" s="61" t="str">
        <f aca="false">IF(J9337="PosK",SUMIFS(K:K,J:J,"PosK",H:H,H9337),"")</f>
        <v/>
      </c>
      <c r="M9337" s="61" t="str">
        <f aca="false">IF(J9337="PosK",SUMIFS(K:K,J:J,"NegK",H:H,H9337),"")</f>
        <v/>
      </c>
      <c r="N9337" s="61" t="str">
        <f aca="false">IF(J9337="PosK",SUMIFS(K:K,J:J,"eDNA",H:H,H9337),"")</f>
        <v/>
      </c>
      <c r="P9337" s="62"/>
      <c r="T9337" s="63"/>
      <c r="W9337" s="64"/>
    </row>
    <row r="9338" customFormat="false" ht="14.25" hidden="false" customHeight="false" outlineLevel="0" collapsed="false">
      <c r="A9338" s="0" t="s">
        <v>810</v>
      </c>
      <c r="B9338" s="52" t="s">
        <v>968</v>
      </c>
      <c r="C9338" s="52" t="s">
        <v>743</v>
      </c>
      <c r="D9338" s="53" t="n">
        <v>0.1</v>
      </c>
      <c r="E9338" s="53" t="n">
        <v>24.42</v>
      </c>
      <c r="F9338" s="0" t="s">
        <v>1465</v>
      </c>
      <c r="G9338" s="0" t="str">
        <f aca="false">LEFT(B9338,2)</f>
        <v>09</v>
      </c>
      <c r="H9338" s="0" t="str">
        <f aca="false">I9338&amp;"_"&amp;G9338&amp;"_"&amp;F9338</f>
        <v>Skrubtudse_09_20190926_DL2019055_OerestadGym_koersel1</v>
      </c>
      <c r="I9338" s="61" t="str">
        <f aca="false">MID(RIGHT(B9338,LEN(B9338)-3),1,FIND("_",RIGHT(B9338,LEN(B9338)-3))-1)</f>
        <v>Skrubtudse</v>
      </c>
      <c r="J9338" s="61" t="str">
        <f aca="false">TRIM(SUBSTITUTE(RIGHT(B9338,FIND(I9338,B9338)+1),"_",""))</f>
        <v>PosK</v>
      </c>
      <c r="K9338" s="0" t="n">
        <f aca="false">IFERROR(VALUE(SUBSTITUTE(E9338,".",",")),E9338)</f>
        <v>24.42</v>
      </c>
      <c r="L9338" s="61" t="n">
        <f aca="false">IF(J9338="PosK",SUMIFS(K:K,J:J,"PosK",H:H,H9338),"")</f>
        <v>24.42</v>
      </c>
      <c r="M9338" s="61" t="n">
        <f aca="false">IF(J9338="PosK",SUMIFS(K:K,J:J,"NegK",H:H,H9338),"")</f>
        <v>0</v>
      </c>
      <c r="N9338" s="61" t="n">
        <f aca="false">IF(J9338="PosK",SUMIFS(K:K,J:J,"eDNA",H:H,H9338),"")</f>
        <v>0</v>
      </c>
      <c r="P9338" s="62" t="n">
        <f aca="false">IF(K9340="No Ct",0,K9340)</f>
        <v>0</v>
      </c>
      <c r="Q9338" s="62" t="n">
        <f aca="false">IF(K9341="No Ct",0,K9341)</f>
        <v>0</v>
      </c>
      <c r="R9338" s="0" t="str">
        <f aca="false">IF(AND(L9338&gt;0,M9338=0),"Valid","Invalid")</f>
        <v>Valid</v>
      </c>
      <c r="S9338" s="0" t="str">
        <f aca="false">IF(OR(P9338&gt;1,Q9338&gt;1),"Present","Absent")</f>
        <v>Absent</v>
      </c>
      <c r="T9338" s="63" t="str">
        <f aca="false">IF(OR(AND(P9338&gt;1,P9338&lt;41),AND(Q9338&gt;1,Q9338&lt;41)),"Ct&lt;41","Ct&gt;41")</f>
        <v>Ct&gt;41</v>
      </c>
      <c r="U9338" s="0" t="str">
        <f aca="false">I9338</f>
        <v>Skrubtudse</v>
      </c>
      <c r="V9338" s="0" t="str">
        <f aca="false">MID(F9338,10,9)</f>
        <v>DL2019055</v>
      </c>
      <c r="W9338" s="64" t="str">
        <f aca="false">V9338&amp;"_"&amp;U9338&amp;"_"&amp;R9338&amp;"_"&amp;S9338&amp;"_"&amp;T9338</f>
        <v>DL2019055_Skrubtudse_Valid_Absent_Ct&gt;41</v>
      </c>
    </row>
    <row r="9339" customFormat="false" ht="14.25" hidden="false" customHeight="false" outlineLevel="0" collapsed="false">
      <c r="A9339" s="0" t="s">
        <v>812</v>
      </c>
      <c r="B9339" s="52" t="s">
        <v>969</v>
      </c>
      <c r="C9339" s="52" t="s">
        <v>747</v>
      </c>
      <c r="D9339" s="53" t="n">
        <v>0.1</v>
      </c>
      <c r="E9339" s="53" t="s">
        <v>748</v>
      </c>
      <c r="F9339" s="0" t="s">
        <v>1465</v>
      </c>
      <c r="G9339" s="0" t="str">
        <f aca="false">LEFT(B9339,2)</f>
        <v>09</v>
      </c>
      <c r="H9339" s="0" t="str">
        <f aca="false">I9339&amp;"_"&amp;G9339&amp;"_"&amp;F9339</f>
        <v>Skrubtudse_09_20190926_DL2019055_OerestadGym_koersel1</v>
      </c>
      <c r="I9339" s="61" t="str">
        <f aca="false">MID(RIGHT(B9339,LEN(B9339)-3),1,FIND("_",RIGHT(B9339,LEN(B9339)-3))-1)</f>
        <v>Skrubtudse</v>
      </c>
      <c r="J9339" s="61" t="str">
        <f aca="false">TRIM(SUBSTITUTE(RIGHT(B9339,FIND(I9339,B9339)+1),"_",""))</f>
        <v>NegK</v>
      </c>
      <c r="K9339" s="0" t="str">
        <f aca="false">IFERROR(VALUE(SUBSTITUTE(E9339,".",",")),E9339)</f>
        <v>No Ct</v>
      </c>
      <c r="L9339" s="61" t="str">
        <f aca="false">IF(J9339="PosK",SUMIFS(K:K,J:J,"PosK",H:H,H9339),"")</f>
        <v/>
      </c>
      <c r="M9339" s="61" t="str">
        <f aca="false">IF(J9339="PosK",SUMIFS(K:K,J:J,"NegK",H:H,H9339),"")</f>
        <v/>
      </c>
      <c r="N9339" s="61" t="str">
        <f aca="false">IF(J9339="PosK",SUMIFS(K:K,J:J,"eDNA",H:H,H9339),"")</f>
        <v/>
      </c>
    </row>
    <row r="9340" customFormat="false" ht="14.25" hidden="false" customHeight="false" outlineLevel="0" collapsed="false">
      <c r="A9340" s="0" t="s">
        <v>814</v>
      </c>
      <c r="B9340" s="52" t="s">
        <v>970</v>
      </c>
      <c r="C9340" s="52" t="s">
        <v>751</v>
      </c>
      <c r="D9340" s="53" t="n">
        <v>0.1</v>
      </c>
      <c r="E9340" s="53" t="s">
        <v>748</v>
      </c>
      <c r="F9340" s="0" t="s">
        <v>1465</v>
      </c>
      <c r="G9340" s="0" t="str">
        <f aca="false">LEFT(B9340,2)</f>
        <v>09</v>
      </c>
      <c r="H9340" s="0" t="str">
        <f aca="false">I9340&amp;"_"&amp;G9340&amp;"_"&amp;F9340</f>
        <v>Skrubtudse_09_20190926_DL2019055_OerestadGym_koersel1</v>
      </c>
      <c r="I9340" s="61" t="str">
        <f aca="false">MID(RIGHT(B9340,LEN(B9340)-3),1,FIND("_",RIGHT(B9340,LEN(B9340)-3))-1)</f>
        <v>Skrubtudse</v>
      </c>
      <c r="J9340" s="61" t="str">
        <f aca="false">TRIM(SUBSTITUTE(RIGHT(B9340,FIND(I9340,B9340)+1),"_",""))</f>
        <v>eDNA</v>
      </c>
      <c r="K9340" s="0" t="str">
        <f aca="false">IFERROR(VALUE(SUBSTITUTE(E9340,".",",")),E9340)</f>
        <v>No Ct</v>
      </c>
      <c r="L9340" s="61" t="str">
        <f aca="false">IF(J9340="PosK",SUMIFS(K:K,J:J,"PosK",H:H,H9340),"")</f>
        <v/>
      </c>
      <c r="M9340" s="61" t="str">
        <f aca="false">IF(J9340="PosK",SUMIFS(K:K,J:J,"NegK",H:H,H9340),"")</f>
        <v/>
      </c>
      <c r="N9340" s="61" t="str">
        <f aca="false">IF(J9340="PosK",SUMIFS(K:K,J:J,"eDNA",H:H,H9340),"")</f>
        <v/>
      </c>
      <c r="Q9340" s="62"/>
    </row>
    <row r="9341" customFormat="false" ht="14.25" hidden="false" customHeight="false" outlineLevel="0" collapsed="false">
      <c r="A9341" s="0" t="s">
        <v>816</v>
      </c>
      <c r="B9341" s="52" t="s">
        <v>970</v>
      </c>
      <c r="C9341" s="52" t="s">
        <v>751</v>
      </c>
      <c r="D9341" s="53" t="n">
        <v>0.1</v>
      </c>
      <c r="E9341" s="53" t="s">
        <v>748</v>
      </c>
      <c r="F9341" s="0" t="s">
        <v>1465</v>
      </c>
      <c r="G9341" s="0" t="str">
        <f aca="false">LEFT(B9341,2)</f>
        <v>09</v>
      </c>
      <c r="H9341" s="0" t="str">
        <f aca="false">I9341&amp;"_"&amp;G9341&amp;"_"&amp;F9341</f>
        <v>Skrubtudse_09_20190926_DL2019055_OerestadGym_koersel1</v>
      </c>
      <c r="I9341" s="61" t="str">
        <f aca="false">MID(RIGHT(B9341,LEN(B9341)-3),1,FIND("_",RIGHT(B9341,LEN(B9341)-3))-1)</f>
        <v>Skrubtudse</v>
      </c>
      <c r="J9341" s="61" t="str">
        <f aca="false">TRIM(SUBSTITUTE(RIGHT(B9341,FIND(I9341,B9341)+1),"_",""))</f>
        <v>eDNA</v>
      </c>
      <c r="K9341" s="0" t="str">
        <f aca="false">IFERROR(VALUE(SUBSTITUTE(E9341,".",",")),E9341)</f>
        <v>No Ct</v>
      </c>
      <c r="L9341" s="61" t="str">
        <f aca="false">IF(J9341="PosK",SUMIFS(K:K,J:J,"PosK",H:H,H9341),"")</f>
        <v/>
      </c>
      <c r="M9341" s="61" t="str">
        <f aca="false">IF(J9341="PosK",SUMIFS(K:K,J:J,"NegK",H:H,H9341),"")</f>
        <v/>
      </c>
      <c r="N9341" s="61" t="str">
        <f aca="false">IF(J9341="PosK",SUMIFS(K:K,J:J,"eDNA",H:H,H9341),"")</f>
        <v/>
      </c>
      <c r="P9341" s="62"/>
      <c r="T9341" s="63"/>
      <c r="W9341" s="64"/>
    </row>
    <row r="9342" customFormat="false" ht="14.25" hidden="false" customHeight="false" outlineLevel="0" collapsed="false">
      <c r="A9342" s="0" t="s">
        <v>818</v>
      </c>
      <c r="B9342" s="52" t="s">
        <v>972</v>
      </c>
      <c r="C9342" s="52" t="s">
        <v>743</v>
      </c>
      <c r="D9342" s="53" t="n">
        <v>0.1</v>
      </c>
      <c r="E9342" s="53" t="n">
        <v>24.17</v>
      </c>
      <c r="F9342" s="0" t="s">
        <v>1465</v>
      </c>
      <c r="G9342" s="0" t="str">
        <f aca="false">LEFT(B9342,2)</f>
        <v>10</v>
      </c>
      <c r="H9342" s="0" t="str">
        <f aca="false">I9342&amp;"_"&amp;G9342&amp;"_"&amp;F9342</f>
        <v>Skrubtudse_10_20190926_DL2019055_OerestadGym_koersel1</v>
      </c>
      <c r="I9342" s="61" t="str">
        <f aca="false">MID(RIGHT(B9342,LEN(B9342)-3),1,FIND("_",RIGHT(B9342,LEN(B9342)-3))-1)</f>
        <v>Skrubtudse</v>
      </c>
      <c r="J9342" s="61" t="str">
        <f aca="false">TRIM(SUBSTITUTE(RIGHT(B9342,FIND(I9342,B9342)+1),"_",""))</f>
        <v>PosK</v>
      </c>
      <c r="K9342" s="0" t="n">
        <f aca="false">IFERROR(VALUE(SUBSTITUTE(E9342,".",",")),E9342)</f>
        <v>24.17</v>
      </c>
      <c r="L9342" s="61" t="n">
        <f aca="false">IF(J9342="PosK",SUMIFS(K:K,J:J,"PosK",H:H,H9342),"")</f>
        <v>24.17</v>
      </c>
      <c r="M9342" s="61" t="n">
        <f aca="false">IF(J9342="PosK",SUMIFS(K:K,J:J,"NegK",H:H,H9342),"")</f>
        <v>0</v>
      </c>
      <c r="N9342" s="61" t="n">
        <f aca="false">IF(J9342="PosK",SUMIFS(K:K,J:J,"eDNA",H:H,H9342),"")</f>
        <v>0</v>
      </c>
      <c r="P9342" s="62" t="n">
        <f aca="false">IF(K9344="No Ct",0,K9344)</f>
        <v>0</v>
      </c>
      <c r="Q9342" s="62" t="n">
        <f aca="false">IF(K9345="No Ct",0,K9345)</f>
        <v>0</v>
      </c>
      <c r="R9342" s="0" t="str">
        <f aca="false">IF(AND(L9342&gt;0,M9342=0),"Valid","Invalid")</f>
        <v>Valid</v>
      </c>
      <c r="S9342" s="0" t="str">
        <f aca="false">IF(OR(P9342&gt;1,Q9342&gt;1),"Present","Absent")</f>
        <v>Absent</v>
      </c>
      <c r="T9342" s="63" t="str">
        <f aca="false">IF(OR(AND(P9342&gt;1,P9342&lt;41),AND(Q9342&gt;1,Q9342&lt;41)),"Ct&lt;41","Ct&gt;41")</f>
        <v>Ct&gt;41</v>
      </c>
      <c r="U9342" s="0" t="str">
        <f aca="false">I9342</f>
        <v>Skrubtudse</v>
      </c>
      <c r="V9342" s="0" t="str">
        <f aca="false">MID(F9342,10,9)</f>
        <v>DL2019055</v>
      </c>
      <c r="W9342" s="64" t="str">
        <f aca="false">V9342&amp;"_"&amp;U9342&amp;"_"&amp;R9342&amp;"_"&amp;S9342&amp;"_"&amp;T9342</f>
        <v>DL2019055_Skrubtudse_Valid_Absent_Ct&gt;41</v>
      </c>
    </row>
    <row r="9343" customFormat="false" ht="14.25" hidden="false" customHeight="false" outlineLevel="0" collapsed="false">
      <c r="A9343" s="0" t="s">
        <v>820</v>
      </c>
      <c r="B9343" s="52" t="s">
        <v>973</v>
      </c>
      <c r="C9343" s="52" t="s">
        <v>747</v>
      </c>
      <c r="D9343" s="53" t="n">
        <v>0.1</v>
      </c>
      <c r="E9343" s="53" t="s">
        <v>748</v>
      </c>
      <c r="F9343" s="0" t="s">
        <v>1465</v>
      </c>
      <c r="G9343" s="0" t="str">
        <f aca="false">LEFT(B9343,2)</f>
        <v>10</v>
      </c>
      <c r="H9343" s="0" t="str">
        <f aca="false">I9343&amp;"_"&amp;G9343&amp;"_"&amp;F9343</f>
        <v>Skrubtudse_10_20190926_DL2019055_OerestadGym_koersel1</v>
      </c>
      <c r="I9343" s="61" t="str">
        <f aca="false">MID(RIGHT(B9343,LEN(B9343)-3),1,FIND("_",RIGHT(B9343,LEN(B9343)-3))-1)</f>
        <v>Skrubtudse</v>
      </c>
      <c r="J9343" s="61" t="str">
        <f aca="false">TRIM(SUBSTITUTE(RIGHT(B9343,FIND(I9343,B9343)+1),"_",""))</f>
        <v>NegK</v>
      </c>
      <c r="K9343" s="0" t="str">
        <f aca="false">IFERROR(VALUE(SUBSTITUTE(E9343,".",",")),E9343)</f>
        <v>No Ct</v>
      </c>
      <c r="L9343" s="61" t="str">
        <f aca="false">IF(J9343="PosK",SUMIFS(K:K,J:J,"PosK",H:H,H9343),"")</f>
        <v/>
      </c>
      <c r="M9343" s="61" t="str">
        <f aca="false">IF(J9343="PosK",SUMIFS(K:K,J:J,"NegK",H:H,H9343),"")</f>
        <v/>
      </c>
      <c r="N9343" s="61" t="str">
        <f aca="false">IF(J9343="PosK",SUMIFS(K:K,J:J,"eDNA",H:H,H9343),"")</f>
        <v/>
      </c>
    </row>
    <row r="9344" customFormat="false" ht="14.25" hidden="false" customHeight="false" outlineLevel="0" collapsed="false">
      <c r="A9344" s="0" t="s">
        <v>822</v>
      </c>
      <c r="B9344" s="52" t="s">
        <v>974</v>
      </c>
      <c r="C9344" s="52" t="s">
        <v>751</v>
      </c>
      <c r="D9344" s="53" t="n">
        <v>0.1</v>
      </c>
      <c r="E9344" s="53" t="s">
        <v>748</v>
      </c>
      <c r="F9344" s="0" t="s">
        <v>1465</v>
      </c>
      <c r="G9344" s="0" t="str">
        <f aca="false">LEFT(B9344,2)</f>
        <v>10</v>
      </c>
      <c r="H9344" s="0" t="str">
        <f aca="false">I9344&amp;"_"&amp;G9344&amp;"_"&amp;F9344</f>
        <v>Skrubtudse_10_20190926_DL2019055_OerestadGym_koersel1</v>
      </c>
      <c r="I9344" s="61" t="str">
        <f aca="false">MID(RIGHT(B9344,LEN(B9344)-3),1,FIND("_",RIGHT(B9344,LEN(B9344)-3))-1)</f>
        <v>Skrubtudse</v>
      </c>
      <c r="J9344" s="61" t="str">
        <f aca="false">TRIM(SUBSTITUTE(RIGHT(B9344,FIND(I9344,B9344)+1),"_",""))</f>
        <v>eDNA</v>
      </c>
      <c r="K9344" s="0" t="str">
        <f aca="false">IFERROR(VALUE(SUBSTITUTE(E9344,".",",")),E9344)</f>
        <v>No Ct</v>
      </c>
      <c r="L9344" s="61" t="str">
        <f aca="false">IF(J9344="PosK",SUMIFS(K:K,J:J,"PosK",H:H,H9344),"")</f>
        <v/>
      </c>
      <c r="M9344" s="61" t="str">
        <f aca="false">IF(J9344="PosK",SUMIFS(K:K,J:J,"NegK",H:H,H9344),"")</f>
        <v/>
      </c>
      <c r="N9344" s="61" t="str">
        <f aca="false">IF(J9344="PosK",SUMIFS(K:K,J:J,"eDNA",H:H,H9344),"")</f>
        <v/>
      </c>
      <c r="Q9344" s="62"/>
    </row>
    <row r="9345" customFormat="false" ht="14.25" hidden="false" customHeight="false" outlineLevel="0" collapsed="false">
      <c r="A9345" s="0" t="s">
        <v>824</v>
      </c>
      <c r="B9345" s="52" t="s">
        <v>974</v>
      </c>
      <c r="C9345" s="52" t="s">
        <v>751</v>
      </c>
      <c r="D9345" s="53" t="n">
        <v>0.1</v>
      </c>
      <c r="E9345" s="53" t="s">
        <v>748</v>
      </c>
      <c r="F9345" s="0" t="s">
        <v>1465</v>
      </c>
      <c r="G9345" s="0" t="str">
        <f aca="false">LEFT(B9345,2)</f>
        <v>10</v>
      </c>
      <c r="H9345" s="0" t="str">
        <f aca="false">I9345&amp;"_"&amp;G9345&amp;"_"&amp;F9345</f>
        <v>Skrubtudse_10_20190926_DL2019055_OerestadGym_koersel1</v>
      </c>
      <c r="I9345" s="61" t="str">
        <f aca="false">MID(RIGHT(B9345,LEN(B9345)-3),1,FIND("_",RIGHT(B9345,LEN(B9345)-3))-1)</f>
        <v>Skrubtudse</v>
      </c>
      <c r="J9345" s="61" t="str">
        <f aca="false">TRIM(SUBSTITUTE(RIGHT(B9345,FIND(I9345,B9345)+1),"_",""))</f>
        <v>eDNA</v>
      </c>
      <c r="K9345" s="0" t="str">
        <f aca="false">IFERROR(VALUE(SUBSTITUTE(E9345,".",",")),E9345)</f>
        <v>No Ct</v>
      </c>
      <c r="L9345" s="61" t="str">
        <f aca="false">IF(J9345="PosK",SUMIFS(K:K,J:J,"PosK",H:H,H9345),"")</f>
        <v/>
      </c>
      <c r="M9345" s="61" t="str">
        <f aca="false">IF(J9345="PosK",SUMIFS(K:K,J:J,"NegK",H:H,H9345),"")</f>
        <v/>
      </c>
      <c r="N9345" s="61" t="str">
        <f aca="false">IF(J9345="PosK",SUMIFS(K:K,J:J,"eDNA",H:H,H9345),"")</f>
        <v/>
      </c>
      <c r="P9345" s="62"/>
      <c r="T9345" s="63"/>
      <c r="W9345" s="64"/>
    </row>
    <row r="9346" customFormat="false" ht="14.25" hidden="false" customHeight="false" outlineLevel="0" collapsed="false">
      <c r="A9346" s="0" t="s">
        <v>826</v>
      </c>
      <c r="B9346" s="52" t="s">
        <v>976</v>
      </c>
      <c r="C9346" s="52" t="s">
        <v>743</v>
      </c>
      <c r="D9346" s="53" t="n">
        <v>0.1</v>
      </c>
      <c r="E9346" s="53" t="n">
        <v>28.93</v>
      </c>
      <c r="F9346" s="0" t="s">
        <v>1465</v>
      </c>
      <c r="G9346" s="0" t="str">
        <f aca="false">LEFT(B9346,2)</f>
        <v>11</v>
      </c>
      <c r="H9346" s="0" t="str">
        <f aca="false">I9346&amp;"_"&amp;G9346&amp;"_"&amp;F9346</f>
        <v>Bjergsalamander_11_20190926_DL2019055_OerestadGym_koersel1</v>
      </c>
      <c r="I9346" s="61" t="str">
        <f aca="false">MID(RIGHT(B9346,LEN(B9346)-3),1,FIND("_",RIGHT(B9346,LEN(B9346)-3))-1)</f>
        <v>Bjergsalamander</v>
      </c>
      <c r="J9346" s="61" t="str">
        <f aca="false">TRIM(SUBSTITUTE(RIGHT(B9346,FIND(I9346,B9346)+1),"_",""))</f>
        <v>PosK</v>
      </c>
      <c r="K9346" s="0" t="n">
        <f aca="false">IFERROR(VALUE(SUBSTITUTE(E9346,".",",")),E9346)</f>
        <v>28.93</v>
      </c>
      <c r="L9346" s="61" t="n">
        <f aca="false">IF(J9346="PosK",SUMIFS(K:K,J:J,"PosK",H:H,H9346),"")</f>
        <v>28.93</v>
      </c>
      <c r="M9346" s="61" t="n">
        <f aca="false">IF(J9346="PosK",SUMIFS(K:K,J:J,"NegK",H:H,H9346),"")</f>
        <v>0</v>
      </c>
      <c r="N9346" s="61" t="n">
        <f aca="false">IF(J9346="PosK",SUMIFS(K:K,J:J,"eDNA",H:H,H9346),"")</f>
        <v>0</v>
      </c>
      <c r="P9346" s="62" t="n">
        <f aca="false">IF(K9348="No Ct",0,K9348)</f>
        <v>0</v>
      </c>
      <c r="Q9346" s="62" t="n">
        <f aca="false">IF(K9349="No Ct",0,K9349)</f>
        <v>0</v>
      </c>
      <c r="R9346" s="0" t="str">
        <f aca="false">IF(AND(L9346&gt;0,M9346=0),"Valid","Invalid")</f>
        <v>Valid</v>
      </c>
      <c r="S9346" s="0" t="str">
        <f aca="false">IF(OR(P9346&gt;1,Q9346&gt;1),"Present","Absent")</f>
        <v>Absent</v>
      </c>
      <c r="T9346" s="63" t="str">
        <f aca="false">IF(OR(AND(P9346&gt;1,P9346&lt;41),AND(Q9346&gt;1,Q9346&lt;41)),"Ct&lt;41","Ct&gt;41")</f>
        <v>Ct&gt;41</v>
      </c>
      <c r="U9346" s="0" t="str">
        <f aca="false">I9346</f>
        <v>Bjergsalamander</v>
      </c>
      <c r="V9346" s="0" t="str">
        <f aca="false">MID(F9346,10,9)</f>
        <v>DL2019055</v>
      </c>
      <c r="W9346" s="64" t="str">
        <f aca="false">V9346&amp;"_"&amp;U9346&amp;"_"&amp;R9346&amp;"_"&amp;S9346&amp;"_"&amp;T9346</f>
        <v>DL2019055_Bjergsalamander_Valid_Absent_Ct&gt;41</v>
      </c>
    </row>
    <row r="9347" customFormat="false" ht="14.25" hidden="false" customHeight="false" outlineLevel="0" collapsed="false">
      <c r="A9347" s="0" t="s">
        <v>828</v>
      </c>
      <c r="B9347" s="52" t="s">
        <v>977</v>
      </c>
      <c r="C9347" s="52" t="s">
        <v>747</v>
      </c>
      <c r="D9347" s="53" t="n">
        <v>0.1</v>
      </c>
      <c r="E9347" s="53" t="s">
        <v>748</v>
      </c>
      <c r="F9347" s="0" t="s">
        <v>1465</v>
      </c>
      <c r="G9347" s="0" t="str">
        <f aca="false">LEFT(B9347,2)</f>
        <v>11</v>
      </c>
      <c r="H9347" s="0" t="str">
        <f aca="false">I9347&amp;"_"&amp;G9347&amp;"_"&amp;F9347</f>
        <v>Bjergsalamander_11_20190926_DL2019055_OerestadGym_koersel1</v>
      </c>
      <c r="I9347" s="61" t="str">
        <f aca="false">MID(RIGHT(B9347,LEN(B9347)-3),1,FIND("_",RIGHT(B9347,LEN(B9347)-3))-1)</f>
        <v>Bjergsalamander</v>
      </c>
      <c r="J9347" s="61" t="str">
        <f aca="false">TRIM(SUBSTITUTE(RIGHT(B9347,FIND(I9347,B9347)+1),"_",""))</f>
        <v>NegK</v>
      </c>
      <c r="K9347" s="0" t="str">
        <f aca="false">IFERROR(VALUE(SUBSTITUTE(E9347,".",",")),E9347)</f>
        <v>No Ct</v>
      </c>
      <c r="L9347" s="61" t="str">
        <f aca="false">IF(J9347="PosK",SUMIFS(K:K,J:J,"PosK",H:H,H9347),"")</f>
        <v/>
      </c>
      <c r="M9347" s="61" t="str">
        <f aca="false">IF(J9347="PosK",SUMIFS(K:K,J:J,"NegK",H:H,H9347),"")</f>
        <v/>
      </c>
      <c r="N9347" s="61" t="str">
        <f aca="false">IF(J9347="PosK",SUMIFS(K:K,J:J,"eDNA",H:H,H9347),"")</f>
        <v/>
      </c>
    </row>
    <row r="9348" customFormat="false" ht="14.25" hidden="false" customHeight="false" outlineLevel="0" collapsed="false">
      <c r="A9348" s="0" t="s">
        <v>830</v>
      </c>
      <c r="B9348" s="52" t="s">
        <v>978</v>
      </c>
      <c r="C9348" s="52" t="s">
        <v>751</v>
      </c>
      <c r="D9348" s="53" t="n">
        <v>0.1</v>
      </c>
      <c r="E9348" s="53" t="s">
        <v>748</v>
      </c>
      <c r="F9348" s="0" t="s">
        <v>1465</v>
      </c>
      <c r="G9348" s="0" t="str">
        <f aca="false">LEFT(B9348,2)</f>
        <v>11</v>
      </c>
      <c r="H9348" s="0" t="str">
        <f aca="false">I9348&amp;"_"&amp;G9348&amp;"_"&amp;F9348</f>
        <v>Bjergsalamander_11_20190926_DL2019055_OerestadGym_koersel1</v>
      </c>
      <c r="I9348" s="61" t="str">
        <f aca="false">MID(RIGHT(B9348,LEN(B9348)-3),1,FIND("_",RIGHT(B9348,LEN(B9348)-3))-1)</f>
        <v>Bjergsalamander</v>
      </c>
      <c r="J9348" s="61" t="str">
        <f aca="false">TRIM(SUBSTITUTE(RIGHT(B9348,FIND(I9348,B9348)+1),"_",""))</f>
        <v>eDNA</v>
      </c>
      <c r="K9348" s="0" t="str">
        <f aca="false">IFERROR(VALUE(SUBSTITUTE(E9348,".",",")),E9348)</f>
        <v>No Ct</v>
      </c>
      <c r="L9348" s="61" t="str">
        <f aca="false">IF(J9348="PosK",SUMIFS(K:K,J:J,"PosK",H:H,H9348),"")</f>
        <v/>
      </c>
      <c r="M9348" s="61" t="str">
        <f aca="false">IF(J9348="PosK",SUMIFS(K:K,J:J,"NegK",H:H,H9348),"")</f>
        <v/>
      </c>
      <c r="N9348" s="61" t="str">
        <f aca="false">IF(J9348="PosK",SUMIFS(K:K,J:J,"eDNA",H:H,H9348),"")</f>
        <v/>
      </c>
      <c r="Q9348" s="62"/>
    </row>
    <row r="9349" customFormat="false" ht="14.25" hidden="false" customHeight="false" outlineLevel="0" collapsed="false">
      <c r="A9349" s="0" t="s">
        <v>832</v>
      </c>
      <c r="B9349" s="52" t="s">
        <v>978</v>
      </c>
      <c r="C9349" s="52" t="s">
        <v>751</v>
      </c>
      <c r="D9349" s="53" t="n">
        <v>0.1</v>
      </c>
      <c r="E9349" s="53" t="s">
        <v>748</v>
      </c>
      <c r="F9349" s="0" t="s">
        <v>1465</v>
      </c>
      <c r="G9349" s="0" t="str">
        <f aca="false">LEFT(B9349,2)</f>
        <v>11</v>
      </c>
      <c r="H9349" s="0" t="str">
        <f aca="false">I9349&amp;"_"&amp;G9349&amp;"_"&amp;F9349</f>
        <v>Bjergsalamander_11_20190926_DL2019055_OerestadGym_koersel1</v>
      </c>
      <c r="I9349" s="61" t="str">
        <f aca="false">MID(RIGHT(B9349,LEN(B9349)-3),1,FIND("_",RIGHT(B9349,LEN(B9349)-3))-1)</f>
        <v>Bjergsalamander</v>
      </c>
      <c r="J9349" s="61" t="str">
        <f aca="false">TRIM(SUBSTITUTE(RIGHT(B9349,FIND(I9349,B9349)+1),"_",""))</f>
        <v>eDNA</v>
      </c>
      <c r="K9349" s="0" t="str">
        <f aca="false">IFERROR(VALUE(SUBSTITUTE(E9349,".",",")),E9349)</f>
        <v>No Ct</v>
      </c>
      <c r="L9349" s="61" t="str">
        <f aca="false">IF(J9349="PosK",SUMIFS(K:K,J:J,"PosK",H:H,H9349),"")</f>
        <v/>
      </c>
      <c r="M9349" s="61" t="str">
        <f aca="false">IF(J9349="PosK",SUMIFS(K:K,J:J,"NegK",H:H,H9349),"")</f>
        <v/>
      </c>
      <c r="N9349" s="61" t="str">
        <f aca="false">IF(J9349="PosK",SUMIFS(K:K,J:J,"eDNA",H:H,H9349),"")</f>
        <v/>
      </c>
      <c r="P9349" s="62"/>
      <c r="T9349" s="63"/>
      <c r="W9349" s="64"/>
    </row>
    <row r="9350" customFormat="false" ht="14.25" hidden="false" customHeight="false" outlineLevel="0" collapsed="false">
      <c r="A9350" s="0" t="s">
        <v>834</v>
      </c>
      <c r="B9350" s="52" t="s">
        <v>980</v>
      </c>
      <c r="C9350" s="52" t="s">
        <v>743</v>
      </c>
      <c r="D9350" s="53" t="n">
        <v>0.1</v>
      </c>
      <c r="E9350" s="53" t="n">
        <v>30.12</v>
      </c>
      <c r="F9350" s="0" t="s">
        <v>1465</v>
      </c>
      <c r="G9350" s="0" t="str">
        <f aca="false">LEFT(B9350,2)</f>
        <v>12</v>
      </c>
      <c r="H9350" s="0" t="str">
        <f aca="false">I9350&amp;"_"&amp;G9350&amp;"_"&amp;F9350</f>
        <v>Latterfroe_12_20190926_DL2019055_OerestadGym_koersel1</v>
      </c>
      <c r="I9350" s="61" t="str">
        <f aca="false">MID(RIGHT(B9350,LEN(B9350)-3),1,FIND("_",RIGHT(B9350,LEN(B9350)-3))-1)</f>
        <v>Latterfroe</v>
      </c>
      <c r="J9350" s="61" t="str">
        <f aca="false">TRIM(SUBSTITUTE(RIGHT(B9350,FIND(I9350,B9350)+1),"_",""))</f>
        <v>PosK</v>
      </c>
      <c r="K9350" s="0" t="n">
        <f aca="false">IFERROR(VALUE(SUBSTITUTE(E9350,".",",")),E9350)</f>
        <v>30.12</v>
      </c>
      <c r="L9350" s="61" t="n">
        <f aca="false">IF(J9350="PosK",SUMIFS(K:K,J:J,"PosK",H:H,H9350),"")</f>
        <v>30.12</v>
      </c>
      <c r="M9350" s="61" t="n">
        <f aca="false">IF(J9350="PosK",SUMIFS(K:K,J:J,"NegK",H:H,H9350),"")</f>
        <v>0</v>
      </c>
      <c r="N9350" s="61" t="n">
        <f aca="false">IF(J9350="PosK",SUMIFS(K:K,J:J,"eDNA",H:H,H9350),"")</f>
        <v>0</v>
      </c>
      <c r="P9350" s="62" t="n">
        <f aca="false">IF(K9352="No Ct",0,K9352)</f>
        <v>0</v>
      </c>
      <c r="Q9350" s="62" t="n">
        <f aca="false">IF(K9353="No Ct",0,K9353)</f>
        <v>0</v>
      </c>
      <c r="R9350" s="0" t="str">
        <f aca="false">IF(AND(L9350&gt;0,M9350=0),"Valid","Invalid")</f>
        <v>Valid</v>
      </c>
      <c r="S9350" s="0" t="str">
        <f aca="false">IF(OR(P9350&gt;1,Q9350&gt;1),"Present","Absent")</f>
        <v>Absent</v>
      </c>
      <c r="T9350" s="63" t="str">
        <f aca="false">IF(OR(AND(P9350&gt;1,P9350&lt;41),AND(Q9350&gt;1,Q9350&lt;41)),"Ct&lt;41","Ct&gt;41")</f>
        <v>Ct&gt;41</v>
      </c>
      <c r="U9350" s="0" t="str">
        <f aca="false">I9350</f>
        <v>Latterfroe</v>
      </c>
      <c r="V9350" s="0" t="str">
        <f aca="false">MID(F9350,10,9)</f>
        <v>DL2019055</v>
      </c>
      <c r="W9350" s="64" t="str">
        <f aca="false">V9350&amp;"_"&amp;U9350&amp;"_"&amp;R9350&amp;"_"&amp;S9350&amp;"_"&amp;T9350</f>
        <v>DL2019055_Latterfroe_Valid_Absent_Ct&gt;41</v>
      </c>
    </row>
    <row r="9351" customFormat="false" ht="14.25" hidden="false" customHeight="false" outlineLevel="0" collapsed="false">
      <c r="A9351" s="0" t="s">
        <v>836</v>
      </c>
      <c r="B9351" s="52" t="s">
        <v>981</v>
      </c>
      <c r="C9351" s="52" t="s">
        <v>747</v>
      </c>
      <c r="D9351" s="53" t="n">
        <v>0.1</v>
      </c>
      <c r="E9351" s="53" t="s">
        <v>748</v>
      </c>
      <c r="F9351" s="0" t="s">
        <v>1465</v>
      </c>
      <c r="G9351" s="0" t="str">
        <f aca="false">LEFT(B9351,2)</f>
        <v>12</v>
      </c>
      <c r="H9351" s="0" t="str">
        <f aca="false">I9351&amp;"_"&amp;G9351&amp;"_"&amp;F9351</f>
        <v>Latterfroe_12_20190926_DL2019055_OerestadGym_koersel1</v>
      </c>
      <c r="I9351" s="61" t="str">
        <f aca="false">MID(RIGHT(B9351,LEN(B9351)-3),1,FIND("_",RIGHT(B9351,LEN(B9351)-3))-1)</f>
        <v>Latterfroe</v>
      </c>
      <c r="J9351" s="61" t="str">
        <f aca="false">TRIM(SUBSTITUTE(RIGHT(B9351,FIND(I9351,B9351)+1),"_",""))</f>
        <v>NegK</v>
      </c>
      <c r="K9351" s="0" t="str">
        <f aca="false">IFERROR(VALUE(SUBSTITUTE(E9351,".",",")),E9351)</f>
        <v>No Ct</v>
      </c>
      <c r="L9351" s="61" t="str">
        <f aca="false">IF(J9351="PosK",SUMIFS(K:K,J:J,"PosK",H:H,H9351),"")</f>
        <v/>
      </c>
      <c r="M9351" s="61" t="str">
        <f aca="false">IF(J9351="PosK",SUMIFS(K:K,J:J,"NegK",H:H,H9351),"")</f>
        <v/>
      </c>
      <c r="N9351" s="61" t="str">
        <f aca="false">IF(J9351="PosK",SUMIFS(K:K,J:J,"eDNA",H:H,H9351),"")</f>
        <v/>
      </c>
    </row>
    <row r="9352" customFormat="false" ht="14.25" hidden="false" customHeight="false" outlineLevel="0" collapsed="false">
      <c r="A9352" s="0" t="s">
        <v>838</v>
      </c>
      <c r="B9352" s="52" t="s">
        <v>982</v>
      </c>
      <c r="C9352" s="52" t="s">
        <v>751</v>
      </c>
      <c r="D9352" s="53" t="n">
        <v>0.1</v>
      </c>
      <c r="E9352" s="53" t="s">
        <v>748</v>
      </c>
      <c r="F9352" s="0" t="s">
        <v>1465</v>
      </c>
      <c r="G9352" s="0" t="str">
        <f aca="false">LEFT(B9352,2)</f>
        <v>12</v>
      </c>
      <c r="H9352" s="0" t="str">
        <f aca="false">I9352&amp;"_"&amp;G9352&amp;"_"&amp;F9352</f>
        <v>Latterfroe_12_20190926_DL2019055_OerestadGym_koersel1</v>
      </c>
      <c r="I9352" s="61" t="str">
        <f aca="false">MID(RIGHT(B9352,LEN(B9352)-3),1,FIND("_",RIGHT(B9352,LEN(B9352)-3))-1)</f>
        <v>Latterfroe</v>
      </c>
      <c r="J9352" s="61" t="str">
        <f aca="false">TRIM(SUBSTITUTE(RIGHT(B9352,FIND(I9352,B9352)+1),"_",""))</f>
        <v>eDNA</v>
      </c>
      <c r="K9352" s="0" t="str">
        <f aca="false">IFERROR(VALUE(SUBSTITUTE(E9352,".",",")),E9352)</f>
        <v>No Ct</v>
      </c>
      <c r="L9352" s="61" t="str">
        <f aca="false">IF(J9352="PosK",SUMIFS(K:K,J:J,"PosK",H:H,H9352),"")</f>
        <v/>
      </c>
      <c r="M9352" s="61" t="str">
        <f aca="false">IF(J9352="PosK",SUMIFS(K:K,J:J,"NegK",H:H,H9352),"")</f>
        <v/>
      </c>
      <c r="N9352" s="61" t="str">
        <f aca="false">IF(J9352="PosK",SUMIFS(K:K,J:J,"eDNA",H:H,H9352),"")</f>
        <v/>
      </c>
      <c r="Q9352" s="62"/>
    </row>
    <row r="9353" customFormat="false" ht="14.25" hidden="false" customHeight="false" outlineLevel="0" collapsed="false">
      <c r="A9353" s="0" t="s">
        <v>840</v>
      </c>
      <c r="B9353" s="52" t="s">
        <v>982</v>
      </c>
      <c r="C9353" s="52" t="s">
        <v>751</v>
      </c>
      <c r="D9353" s="53" t="n">
        <v>0.1</v>
      </c>
      <c r="E9353" s="53" t="s">
        <v>748</v>
      </c>
      <c r="F9353" s="0" t="s">
        <v>1465</v>
      </c>
      <c r="G9353" s="0" t="str">
        <f aca="false">LEFT(B9353,2)</f>
        <v>12</v>
      </c>
      <c r="H9353" s="0" t="str">
        <f aca="false">I9353&amp;"_"&amp;G9353&amp;"_"&amp;F9353</f>
        <v>Latterfroe_12_20190926_DL2019055_OerestadGym_koersel1</v>
      </c>
      <c r="I9353" s="61" t="str">
        <f aca="false">MID(RIGHT(B9353,LEN(B9353)-3),1,FIND("_",RIGHT(B9353,LEN(B9353)-3))-1)</f>
        <v>Latterfroe</v>
      </c>
      <c r="J9353" s="61" t="str">
        <f aca="false">TRIM(SUBSTITUTE(RIGHT(B9353,FIND(I9353,B9353)+1),"_",""))</f>
        <v>eDNA</v>
      </c>
      <c r="K9353" s="0" t="str">
        <f aca="false">IFERROR(VALUE(SUBSTITUTE(E9353,".",",")),E9353)</f>
        <v>No Ct</v>
      </c>
      <c r="L9353" s="61" t="str">
        <f aca="false">IF(J9353="PosK",SUMIFS(K:K,J:J,"PosK",H:H,H9353),"")</f>
        <v/>
      </c>
      <c r="M9353" s="61" t="str">
        <f aca="false">IF(J9353="PosK",SUMIFS(K:K,J:J,"NegK",H:H,H9353),"")</f>
        <v/>
      </c>
      <c r="N9353" s="61" t="str">
        <f aca="false">IF(J9353="PosK",SUMIFS(K:K,J:J,"eDNA",H:H,H9353),"")</f>
        <v/>
      </c>
      <c r="P9353" s="62"/>
      <c r="T9353" s="63"/>
      <c r="W9353" s="64"/>
    </row>
    <row r="9354" customFormat="false" ht="14.25" hidden="false" customHeight="false" outlineLevel="0" collapsed="false">
      <c r="A9354" s="0" t="s">
        <v>842</v>
      </c>
      <c r="B9354" s="52" t="s">
        <v>984</v>
      </c>
      <c r="C9354" s="52" t="s">
        <v>743</v>
      </c>
      <c r="D9354" s="53" t="n">
        <v>0.1</v>
      </c>
      <c r="E9354" s="53" t="n">
        <v>20.68</v>
      </c>
      <c r="F9354" s="0" t="s">
        <v>1465</v>
      </c>
      <c r="G9354" s="0" t="str">
        <f aca="false">LEFT(B9354,2)</f>
        <v>13</v>
      </c>
      <c r="H9354" s="0" t="str">
        <f aca="false">I9354&amp;"_"&amp;G9354&amp;"_"&amp;F9354</f>
        <v>Spidssnudetfroe_13_20190926_DL2019055_OerestadGym_koersel1</v>
      </c>
      <c r="I9354" s="61" t="str">
        <f aca="false">MID(RIGHT(B9354,LEN(B9354)-3),1,FIND("_",RIGHT(B9354,LEN(B9354)-3))-1)</f>
        <v>Spidssnudetfroe</v>
      </c>
      <c r="J9354" s="61" t="str">
        <f aca="false">TRIM(SUBSTITUTE(RIGHT(B9354,FIND(I9354,B9354)+1),"_",""))</f>
        <v>PosK</v>
      </c>
      <c r="K9354" s="0" t="n">
        <f aca="false">IFERROR(VALUE(SUBSTITUTE(E9354,".",",")),E9354)</f>
        <v>20.68</v>
      </c>
      <c r="L9354" s="61" t="n">
        <f aca="false">IF(J9354="PosK",SUMIFS(K:K,J:J,"PosK",H:H,H9354),"")</f>
        <v>20.68</v>
      </c>
      <c r="M9354" s="61" t="n">
        <f aca="false">IF(J9354="PosK",SUMIFS(K:K,J:J,"NegK",H:H,H9354),"")</f>
        <v>0</v>
      </c>
      <c r="N9354" s="61" t="n">
        <f aca="false">IF(J9354="PosK",SUMIFS(K:K,J:J,"eDNA",H:H,H9354),"")</f>
        <v>33.87</v>
      </c>
      <c r="P9354" s="62" t="n">
        <f aca="false">IF(K9356="No Ct",0,K9356)</f>
        <v>0</v>
      </c>
      <c r="Q9354" s="62" t="n">
        <f aca="false">IF(K9357="No Ct",0,K9357)</f>
        <v>33.87</v>
      </c>
      <c r="R9354" s="0" t="str">
        <f aca="false">IF(AND(L9354&gt;0,M9354=0),"Valid","Invalid")</f>
        <v>Valid</v>
      </c>
      <c r="S9354" s="0" t="str">
        <f aca="false">IF(OR(P9354&gt;1,Q9354&gt;1),"Present","Absent")</f>
        <v>Present</v>
      </c>
      <c r="T9354" s="63" t="str">
        <f aca="false">IF(OR(AND(P9354&gt;1,P9354&lt;41),AND(Q9354&gt;1,Q9354&lt;41)),"Ct&lt;41","Ct&gt;41")</f>
        <v>Ct&lt;41</v>
      </c>
      <c r="U9354" s="0" t="str">
        <f aca="false">I9354</f>
        <v>Spidssnudetfroe</v>
      </c>
      <c r="V9354" s="0" t="str">
        <f aca="false">MID(F9354,10,9)</f>
        <v>DL2019055</v>
      </c>
      <c r="W9354" s="64" t="str">
        <f aca="false">V9354&amp;"_"&amp;U9354&amp;"_"&amp;R9354&amp;"_"&amp;S9354&amp;"_"&amp;T9354</f>
        <v>DL2019055_Spidssnudetfroe_Valid_Present_Ct&lt;41</v>
      </c>
    </row>
    <row r="9355" customFormat="false" ht="14.25" hidden="false" customHeight="false" outlineLevel="0" collapsed="false">
      <c r="A9355" s="0" t="s">
        <v>844</v>
      </c>
      <c r="B9355" s="52" t="s">
        <v>985</v>
      </c>
      <c r="C9355" s="52" t="s">
        <v>747</v>
      </c>
      <c r="D9355" s="53" t="n">
        <v>0.1</v>
      </c>
      <c r="E9355" s="53" t="s">
        <v>748</v>
      </c>
      <c r="F9355" s="0" t="s">
        <v>1465</v>
      </c>
      <c r="G9355" s="0" t="str">
        <f aca="false">LEFT(B9355,2)</f>
        <v>13</v>
      </c>
      <c r="H9355" s="0" t="str">
        <f aca="false">I9355&amp;"_"&amp;G9355&amp;"_"&amp;F9355</f>
        <v>Spidssnudetfroe_13_20190926_DL2019055_OerestadGym_koersel1</v>
      </c>
      <c r="I9355" s="61" t="str">
        <f aca="false">MID(RIGHT(B9355,LEN(B9355)-3),1,FIND("_",RIGHT(B9355,LEN(B9355)-3))-1)</f>
        <v>Spidssnudetfroe</v>
      </c>
      <c r="J9355" s="61" t="str">
        <f aca="false">TRIM(SUBSTITUTE(RIGHT(B9355,FIND(I9355,B9355)+1),"_",""))</f>
        <v>NegK</v>
      </c>
      <c r="K9355" s="0" t="str">
        <f aca="false">IFERROR(VALUE(SUBSTITUTE(E9355,".",",")),E9355)</f>
        <v>No Ct</v>
      </c>
      <c r="L9355" s="61" t="str">
        <f aca="false">IF(J9355="PosK",SUMIFS(K:K,J:J,"PosK",H:H,H9355),"")</f>
        <v/>
      </c>
      <c r="M9355" s="61" t="str">
        <f aca="false">IF(J9355="PosK",SUMIFS(K:K,J:J,"NegK",H:H,H9355),"")</f>
        <v/>
      </c>
      <c r="N9355" s="61" t="str">
        <f aca="false">IF(J9355="PosK",SUMIFS(K:K,J:J,"eDNA",H:H,H9355),"")</f>
        <v/>
      </c>
    </row>
    <row r="9356" customFormat="false" ht="14.25" hidden="false" customHeight="false" outlineLevel="0" collapsed="false">
      <c r="A9356" s="0" t="s">
        <v>846</v>
      </c>
      <c r="B9356" s="52" t="s">
        <v>986</v>
      </c>
      <c r="C9356" s="52" t="s">
        <v>751</v>
      </c>
      <c r="D9356" s="53" t="n">
        <v>0.1</v>
      </c>
      <c r="E9356" s="53" t="s">
        <v>748</v>
      </c>
      <c r="F9356" s="0" t="s">
        <v>1465</v>
      </c>
      <c r="G9356" s="0" t="str">
        <f aca="false">LEFT(B9356,2)</f>
        <v>13</v>
      </c>
      <c r="H9356" s="0" t="str">
        <f aca="false">I9356&amp;"_"&amp;G9356&amp;"_"&amp;F9356</f>
        <v>Spidssnudetfroe_13_20190926_DL2019055_OerestadGym_koersel1</v>
      </c>
      <c r="I9356" s="61" t="str">
        <f aca="false">MID(RIGHT(B9356,LEN(B9356)-3),1,FIND("_",RIGHT(B9356,LEN(B9356)-3))-1)</f>
        <v>Spidssnudetfroe</v>
      </c>
      <c r="J9356" s="61" t="str">
        <f aca="false">TRIM(SUBSTITUTE(RIGHT(B9356,FIND(I9356,B9356)+1),"_",""))</f>
        <v>eDNA</v>
      </c>
      <c r="K9356" s="0" t="str">
        <f aca="false">IFERROR(VALUE(SUBSTITUTE(E9356,".",",")),E9356)</f>
        <v>No Ct</v>
      </c>
      <c r="L9356" s="61" t="str">
        <f aca="false">IF(J9356="PosK",SUMIFS(K:K,J:J,"PosK",H:H,H9356),"")</f>
        <v/>
      </c>
      <c r="M9356" s="61" t="str">
        <f aca="false">IF(J9356="PosK",SUMIFS(K:K,J:J,"NegK",H:H,H9356),"")</f>
        <v/>
      </c>
      <c r="N9356" s="61" t="str">
        <f aca="false">IF(J9356="PosK",SUMIFS(K:K,J:J,"eDNA",H:H,H9356),"")</f>
        <v/>
      </c>
      <c r="Q9356" s="62"/>
    </row>
    <row r="9357" customFormat="false" ht="14.25" hidden="false" customHeight="false" outlineLevel="0" collapsed="false">
      <c r="A9357" s="0" t="s">
        <v>848</v>
      </c>
      <c r="B9357" s="52" t="s">
        <v>986</v>
      </c>
      <c r="C9357" s="52" t="s">
        <v>751</v>
      </c>
      <c r="D9357" s="53" t="n">
        <v>0.1</v>
      </c>
      <c r="E9357" s="53" t="n">
        <v>33.87</v>
      </c>
      <c r="F9357" s="0" t="s">
        <v>1465</v>
      </c>
      <c r="G9357" s="0" t="str">
        <f aca="false">LEFT(B9357,2)</f>
        <v>13</v>
      </c>
      <c r="H9357" s="0" t="str">
        <f aca="false">I9357&amp;"_"&amp;G9357&amp;"_"&amp;F9357</f>
        <v>Spidssnudetfroe_13_20190926_DL2019055_OerestadGym_koersel1</v>
      </c>
      <c r="I9357" s="61" t="str">
        <f aca="false">MID(RIGHT(B9357,LEN(B9357)-3),1,FIND("_",RIGHT(B9357,LEN(B9357)-3))-1)</f>
        <v>Spidssnudetfroe</v>
      </c>
      <c r="J9357" s="61" t="str">
        <f aca="false">TRIM(SUBSTITUTE(RIGHT(B9357,FIND(I9357,B9357)+1),"_",""))</f>
        <v>eDNA</v>
      </c>
      <c r="K9357" s="0" t="n">
        <f aca="false">IFERROR(VALUE(SUBSTITUTE(E9357,".",",")),E9357)</f>
        <v>33.87</v>
      </c>
      <c r="L9357" s="61" t="str">
        <f aca="false">IF(J9357="PosK",SUMIFS(K:K,J:J,"PosK",H:H,H9357),"")</f>
        <v/>
      </c>
      <c r="M9357" s="61" t="str">
        <f aca="false">IF(J9357="PosK",SUMIFS(K:K,J:J,"NegK",H:H,H9357),"")</f>
        <v/>
      </c>
      <c r="N9357" s="61" t="str">
        <f aca="false">IF(J9357="PosK",SUMIFS(K:K,J:J,"eDNA",H:H,H9357),"")</f>
        <v/>
      </c>
      <c r="P9357" s="62"/>
      <c r="T9357" s="63"/>
      <c r="W9357" s="64"/>
    </row>
    <row r="9358" customFormat="false" ht="14.25" hidden="false" customHeight="false" outlineLevel="0" collapsed="false">
      <c r="A9358" s="0" t="s">
        <v>849</v>
      </c>
      <c r="B9358" s="52" t="s">
        <v>987</v>
      </c>
      <c r="C9358" s="52" t="s">
        <v>743</v>
      </c>
      <c r="D9358" s="53" t="n">
        <v>0.1</v>
      </c>
      <c r="E9358" s="53" t="n">
        <v>20.2</v>
      </c>
      <c r="F9358" s="0" t="s">
        <v>1465</v>
      </c>
      <c r="G9358" s="0" t="str">
        <f aca="false">LEFT(B9358,2)</f>
        <v>14</v>
      </c>
      <c r="H9358" s="0" t="str">
        <f aca="false">I9358&amp;"_"&amp;G9358&amp;"_"&amp;F9358</f>
        <v>Spidssnudetfroe_14_20190926_DL2019055_OerestadGym_koersel1</v>
      </c>
      <c r="I9358" s="61" t="str">
        <f aca="false">MID(RIGHT(B9358,LEN(B9358)-3),1,FIND("_",RIGHT(B9358,LEN(B9358)-3))-1)</f>
        <v>Spidssnudetfroe</v>
      </c>
      <c r="J9358" s="61" t="str">
        <f aca="false">TRIM(SUBSTITUTE(RIGHT(B9358,FIND(I9358,B9358)+1),"_",""))</f>
        <v>PosK</v>
      </c>
      <c r="K9358" s="0" t="n">
        <f aca="false">IFERROR(VALUE(SUBSTITUTE(E9358,".",",")),E9358)</f>
        <v>20.2</v>
      </c>
      <c r="L9358" s="61" t="n">
        <f aca="false">IF(J9358="PosK",SUMIFS(K:K,J:J,"PosK",H:H,H9358),"")</f>
        <v>20.2</v>
      </c>
      <c r="M9358" s="61" t="n">
        <f aca="false">IF(J9358="PosK",SUMIFS(K:K,J:J,"NegK",H:H,H9358),"")</f>
        <v>0</v>
      </c>
      <c r="N9358" s="61" t="n">
        <f aca="false">IF(J9358="PosK",SUMIFS(K:K,J:J,"eDNA",H:H,H9358),"")</f>
        <v>67.95</v>
      </c>
      <c r="P9358" s="62" t="n">
        <f aca="false">IF(K9360="No Ct",0,K9360)</f>
        <v>34.06</v>
      </c>
      <c r="Q9358" s="62" t="n">
        <f aca="false">IF(K9361="No Ct",0,K9361)</f>
        <v>33.89</v>
      </c>
      <c r="R9358" s="0" t="str">
        <f aca="false">IF(AND(L9358&gt;0,M9358=0),"Valid","Invalid")</f>
        <v>Valid</v>
      </c>
      <c r="S9358" s="0" t="str">
        <f aca="false">IF(OR(P9358&gt;1,Q9358&gt;1),"Present","Absent")</f>
        <v>Present</v>
      </c>
      <c r="T9358" s="63" t="str">
        <f aca="false">IF(OR(AND(P9358&gt;1,P9358&lt;41),AND(Q9358&gt;1,Q9358&lt;41)),"Ct&lt;41","Ct&gt;41")</f>
        <v>Ct&lt;41</v>
      </c>
      <c r="U9358" s="0" t="str">
        <f aca="false">I9358</f>
        <v>Spidssnudetfroe</v>
      </c>
      <c r="V9358" s="0" t="str">
        <f aca="false">MID(F9358,10,9)</f>
        <v>DL2019055</v>
      </c>
      <c r="W9358" s="64" t="str">
        <f aca="false">V9358&amp;"_"&amp;U9358&amp;"_"&amp;R9358&amp;"_"&amp;S9358&amp;"_"&amp;T9358</f>
        <v>DL2019055_Spidssnudetfroe_Valid_Present_Ct&lt;41</v>
      </c>
    </row>
    <row r="9359" customFormat="false" ht="14.25" hidden="false" customHeight="false" outlineLevel="0" collapsed="false">
      <c r="A9359" s="0" t="s">
        <v>851</v>
      </c>
      <c r="B9359" s="52" t="s">
        <v>988</v>
      </c>
      <c r="C9359" s="52" t="s">
        <v>747</v>
      </c>
      <c r="D9359" s="53" t="n">
        <v>0.1</v>
      </c>
      <c r="E9359" s="53" t="s">
        <v>748</v>
      </c>
      <c r="F9359" s="0" t="s">
        <v>1465</v>
      </c>
      <c r="G9359" s="0" t="str">
        <f aca="false">LEFT(B9359,2)</f>
        <v>14</v>
      </c>
      <c r="H9359" s="0" t="str">
        <f aca="false">I9359&amp;"_"&amp;G9359&amp;"_"&amp;F9359</f>
        <v>Spidssnudetfroe_14_20190926_DL2019055_OerestadGym_koersel1</v>
      </c>
      <c r="I9359" s="61" t="str">
        <f aca="false">MID(RIGHT(B9359,LEN(B9359)-3),1,FIND("_",RIGHT(B9359,LEN(B9359)-3))-1)</f>
        <v>Spidssnudetfroe</v>
      </c>
      <c r="J9359" s="61" t="str">
        <f aca="false">TRIM(SUBSTITUTE(RIGHT(B9359,FIND(I9359,B9359)+1),"_",""))</f>
        <v>NegK</v>
      </c>
      <c r="K9359" s="0" t="str">
        <f aca="false">IFERROR(VALUE(SUBSTITUTE(E9359,".",",")),E9359)</f>
        <v>No Ct</v>
      </c>
      <c r="L9359" s="61" t="str">
        <f aca="false">IF(J9359="PosK",SUMIFS(K:K,J:J,"PosK",H:H,H9359),"")</f>
        <v/>
      </c>
      <c r="M9359" s="61" t="str">
        <f aca="false">IF(J9359="PosK",SUMIFS(K:K,J:J,"NegK",H:H,H9359),"")</f>
        <v/>
      </c>
      <c r="N9359" s="61" t="str">
        <f aca="false">IF(J9359="PosK",SUMIFS(K:K,J:J,"eDNA",H:H,H9359),"")</f>
        <v/>
      </c>
    </row>
    <row r="9360" customFormat="false" ht="14.25" hidden="false" customHeight="false" outlineLevel="0" collapsed="false">
      <c r="A9360" s="0" t="s">
        <v>853</v>
      </c>
      <c r="B9360" s="52" t="s">
        <v>989</v>
      </c>
      <c r="C9360" s="52" t="s">
        <v>751</v>
      </c>
      <c r="D9360" s="53" t="n">
        <v>0.1</v>
      </c>
      <c r="E9360" s="53" t="n">
        <v>34.06</v>
      </c>
      <c r="F9360" s="0" t="s">
        <v>1465</v>
      </c>
      <c r="G9360" s="0" t="str">
        <f aca="false">LEFT(B9360,2)</f>
        <v>14</v>
      </c>
      <c r="H9360" s="0" t="str">
        <f aca="false">I9360&amp;"_"&amp;G9360&amp;"_"&amp;F9360</f>
        <v>Spidssnudetfroe_14_20190926_DL2019055_OerestadGym_koersel1</v>
      </c>
      <c r="I9360" s="61" t="str">
        <f aca="false">MID(RIGHT(B9360,LEN(B9360)-3),1,FIND("_",RIGHT(B9360,LEN(B9360)-3))-1)</f>
        <v>Spidssnudetfroe</v>
      </c>
      <c r="J9360" s="61" t="str">
        <f aca="false">TRIM(SUBSTITUTE(RIGHT(B9360,FIND(I9360,B9360)+1),"_",""))</f>
        <v>eDNA</v>
      </c>
      <c r="K9360" s="0" t="n">
        <f aca="false">IFERROR(VALUE(SUBSTITUTE(E9360,".",",")),E9360)</f>
        <v>34.06</v>
      </c>
      <c r="L9360" s="61" t="str">
        <f aca="false">IF(J9360="PosK",SUMIFS(K:K,J:J,"PosK",H:H,H9360),"")</f>
        <v/>
      </c>
      <c r="M9360" s="61" t="str">
        <f aca="false">IF(J9360="PosK",SUMIFS(K:K,J:J,"NegK",H:H,H9360),"")</f>
        <v/>
      </c>
      <c r="N9360" s="61" t="str">
        <f aca="false">IF(J9360="PosK",SUMIFS(K:K,J:J,"eDNA",H:H,H9360),"")</f>
        <v/>
      </c>
      <c r="Q9360" s="62"/>
    </row>
    <row r="9361" customFormat="false" ht="14.25" hidden="false" customHeight="false" outlineLevel="0" collapsed="false">
      <c r="A9361" s="0" t="s">
        <v>855</v>
      </c>
      <c r="B9361" s="52" t="s">
        <v>989</v>
      </c>
      <c r="C9361" s="52" t="s">
        <v>751</v>
      </c>
      <c r="D9361" s="53" t="n">
        <v>0.1</v>
      </c>
      <c r="E9361" s="53" t="n">
        <v>33.89</v>
      </c>
      <c r="F9361" s="0" t="s">
        <v>1465</v>
      </c>
      <c r="G9361" s="0" t="str">
        <f aca="false">LEFT(B9361,2)</f>
        <v>14</v>
      </c>
      <c r="H9361" s="0" t="str">
        <f aca="false">I9361&amp;"_"&amp;G9361&amp;"_"&amp;F9361</f>
        <v>Spidssnudetfroe_14_20190926_DL2019055_OerestadGym_koersel1</v>
      </c>
      <c r="I9361" s="61" t="str">
        <f aca="false">MID(RIGHT(B9361,LEN(B9361)-3),1,FIND("_",RIGHT(B9361,LEN(B9361)-3))-1)</f>
        <v>Spidssnudetfroe</v>
      </c>
      <c r="J9361" s="61" t="str">
        <f aca="false">TRIM(SUBSTITUTE(RIGHT(B9361,FIND(I9361,B9361)+1),"_",""))</f>
        <v>eDNA</v>
      </c>
      <c r="K9361" s="0" t="n">
        <f aca="false">IFERROR(VALUE(SUBSTITUTE(E9361,".",",")),E9361)</f>
        <v>33.89</v>
      </c>
      <c r="L9361" s="61" t="str">
        <f aca="false">IF(J9361="PosK",SUMIFS(K:K,J:J,"PosK",H:H,H9361),"")</f>
        <v/>
      </c>
      <c r="M9361" s="61" t="str">
        <f aca="false">IF(J9361="PosK",SUMIFS(K:K,J:J,"NegK",H:H,H9361),"")</f>
        <v/>
      </c>
      <c r="N9361" s="61" t="str">
        <f aca="false">IF(J9361="PosK",SUMIFS(K:K,J:J,"eDNA",H:H,H9361),"")</f>
        <v/>
      </c>
      <c r="P9361" s="62"/>
      <c r="T9361" s="63"/>
      <c r="W9361" s="64"/>
    </row>
    <row r="9362" customFormat="false" ht="14.25" hidden="false" customHeight="false" outlineLevel="0" collapsed="false">
      <c r="A9362" s="0" t="s">
        <v>856</v>
      </c>
      <c r="B9362" s="52" t="s">
        <v>990</v>
      </c>
      <c r="C9362" s="52" t="s">
        <v>743</v>
      </c>
      <c r="D9362" s="53" t="n">
        <v>0.1</v>
      </c>
      <c r="E9362" s="53" t="s">
        <v>748</v>
      </c>
      <c r="F9362" s="0" t="s">
        <v>1465</v>
      </c>
      <c r="G9362" s="0" t="str">
        <f aca="false">LEFT(B9362,2)</f>
        <v>15</v>
      </c>
      <c r="H9362" s="0" t="str">
        <f aca="false">I9362&amp;"_"&amp;G9362&amp;"_"&amp;F9362</f>
        <v>KortbenetGroenFroe_15_20190926_DL2019055_OerestadGym_koersel1</v>
      </c>
      <c r="I9362" s="61" t="str">
        <f aca="false">MID(RIGHT(B9362,LEN(B9362)-3),1,FIND("_",RIGHT(B9362,LEN(B9362)-3))-1)</f>
        <v>KortbenetGroenFroe</v>
      </c>
      <c r="J9362" s="61" t="str">
        <f aca="false">TRIM(SUBSTITUTE(RIGHT(B9362,FIND(I9362,B9362)+1),"_",""))</f>
        <v>PosK</v>
      </c>
      <c r="K9362" s="0" t="str">
        <f aca="false">IFERROR(VALUE(SUBSTITUTE(E9362,".",",")),E9362)</f>
        <v>No Ct</v>
      </c>
      <c r="L9362" s="61" t="n">
        <f aca="false">IF(J9362="PosK",SUMIFS(K:K,J:J,"PosK",H:H,H9362),"")</f>
        <v>0</v>
      </c>
      <c r="M9362" s="61" t="n">
        <f aca="false">IF(J9362="PosK",SUMIFS(K:K,J:J,"NegK",H:H,H9362),"")</f>
        <v>0</v>
      </c>
      <c r="N9362" s="61" t="n">
        <f aca="false">IF(J9362="PosK",SUMIFS(K:K,J:J,"eDNA",H:H,H9362),"")</f>
        <v>0</v>
      </c>
      <c r="P9362" s="62" t="n">
        <f aca="false">IF(K9364="No Ct",0,K9364)</f>
        <v>0</v>
      </c>
      <c r="Q9362" s="62" t="n">
        <f aca="false">IF(K9365="No Ct",0,K9365)</f>
        <v>0</v>
      </c>
      <c r="R9362" s="0" t="str">
        <f aca="false">IF(AND(L9362&gt;0,M9362=0),"Valid","Invalid")</f>
        <v>Invalid</v>
      </c>
      <c r="S9362" s="0" t="str">
        <f aca="false">IF(OR(P9362&gt;1,Q9362&gt;1),"Present","Absent")</f>
        <v>Absent</v>
      </c>
      <c r="T9362" s="63" t="str">
        <f aca="false">IF(OR(AND(P9362&gt;1,P9362&lt;41),AND(Q9362&gt;1,Q9362&lt;41)),"Ct&lt;41","Ct&gt;41")</f>
        <v>Ct&gt;41</v>
      </c>
      <c r="U9362" s="0" t="str">
        <f aca="false">I9362</f>
        <v>KortbenetGroenFroe</v>
      </c>
      <c r="V9362" s="0" t="str">
        <f aca="false">MID(F9362,10,9)</f>
        <v>DL2019055</v>
      </c>
      <c r="W9362" s="64" t="str">
        <f aca="false">V9362&amp;"_"&amp;U9362&amp;"_"&amp;R9362&amp;"_"&amp;S9362&amp;"_"&amp;T9362</f>
        <v>DL2019055_KortbenetGroenFroe_Invalid_Absent_Ct&gt;41</v>
      </c>
    </row>
    <row r="9363" customFormat="false" ht="14.25" hidden="false" customHeight="false" outlineLevel="0" collapsed="false">
      <c r="A9363" s="0" t="s">
        <v>858</v>
      </c>
      <c r="B9363" s="52" t="s">
        <v>991</v>
      </c>
      <c r="C9363" s="52" t="s">
        <v>747</v>
      </c>
      <c r="D9363" s="53" t="n">
        <v>0.1</v>
      </c>
      <c r="E9363" s="53" t="s">
        <v>748</v>
      </c>
      <c r="F9363" s="0" t="s">
        <v>1465</v>
      </c>
      <c r="G9363" s="0" t="str">
        <f aca="false">LEFT(B9363,2)</f>
        <v>15</v>
      </c>
      <c r="H9363" s="0" t="str">
        <f aca="false">I9363&amp;"_"&amp;G9363&amp;"_"&amp;F9363</f>
        <v>KortbenetGroenFroe_15_20190926_DL2019055_OerestadGym_koersel1</v>
      </c>
      <c r="I9363" s="61" t="str">
        <f aca="false">MID(RIGHT(B9363,LEN(B9363)-3),1,FIND("_",RIGHT(B9363,LEN(B9363)-3))-1)</f>
        <v>KortbenetGroenFroe</v>
      </c>
      <c r="J9363" s="61" t="str">
        <f aca="false">TRIM(SUBSTITUTE(RIGHT(B9363,FIND(I9363,B9363)+1),"_",""))</f>
        <v>NegK</v>
      </c>
      <c r="K9363" s="0" t="str">
        <f aca="false">IFERROR(VALUE(SUBSTITUTE(E9363,".",",")),E9363)</f>
        <v>No Ct</v>
      </c>
      <c r="L9363" s="61" t="str">
        <f aca="false">IF(J9363="PosK",SUMIFS(K:K,J:J,"PosK",H:H,H9363),"")</f>
        <v/>
      </c>
      <c r="M9363" s="61" t="str">
        <f aca="false">IF(J9363="PosK",SUMIFS(K:K,J:J,"NegK",H:H,H9363),"")</f>
        <v/>
      </c>
      <c r="N9363" s="61" t="str">
        <f aca="false">IF(J9363="PosK",SUMIFS(K:K,J:J,"eDNA",H:H,H9363),"")</f>
        <v/>
      </c>
    </row>
    <row r="9364" customFormat="false" ht="14.25" hidden="false" customHeight="false" outlineLevel="0" collapsed="false">
      <c r="A9364" s="0" t="s">
        <v>860</v>
      </c>
      <c r="B9364" s="52" t="s">
        <v>992</v>
      </c>
      <c r="C9364" s="52" t="s">
        <v>751</v>
      </c>
      <c r="D9364" s="53" t="n">
        <v>0.1</v>
      </c>
      <c r="E9364" s="53" t="s">
        <v>748</v>
      </c>
      <c r="F9364" s="0" t="s">
        <v>1465</v>
      </c>
      <c r="G9364" s="0" t="str">
        <f aca="false">LEFT(B9364,2)</f>
        <v>15</v>
      </c>
      <c r="H9364" s="0" t="str">
        <f aca="false">I9364&amp;"_"&amp;G9364&amp;"_"&amp;F9364</f>
        <v>KortbenetGroenFroe_15_20190926_DL2019055_OerestadGym_koersel1</v>
      </c>
      <c r="I9364" s="61" t="str">
        <f aca="false">MID(RIGHT(B9364,LEN(B9364)-3),1,FIND("_",RIGHT(B9364,LEN(B9364)-3))-1)</f>
        <v>KortbenetGroenFroe</v>
      </c>
      <c r="J9364" s="61" t="str">
        <f aca="false">TRIM(SUBSTITUTE(RIGHT(B9364,FIND(I9364,B9364)+1),"_",""))</f>
        <v>eDNA</v>
      </c>
      <c r="K9364" s="0" t="str">
        <f aca="false">IFERROR(VALUE(SUBSTITUTE(E9364,".",",")),E9364)</f>
        <v>No Ct</v>
      </c>
      <c r="L9364" s="61" t="str">
        <f aca="false">IF(J9364="PosK",SUMIFS(K:K,J:J,"PosK",H:H,H9364),"")</f>
        <v/>
      </c>
      <c r="M9364" s="61" t="str">
        <f aca="false">IF(J9364="PosK",SUMIFS(K:K,J:J,"NegK",H:H,H9364),"")</f>
        <v/>
      </c>
      <c r="N9364" s="61" t="str">
        <f aca="false">IF(J9364="PosK",SUMIFS(K:K,J:J,"eDNA",H:H,H9364),"")</f>
        <v/>
      </c>
      <c r="Q9364" s="62"/>
    </row>
    <row r="9365" customFormat="false" ht="14.25" hidden="false" customHeight="false" outlineLevel="0" collapsed="false">
      <c r="A9365" s="0" t="s">
        <v>862</v>
      </c>
      <c r="B9365" s="52" t="s">
        <v>992</v>
      </c>
      <c r="C9365" s="52" t="s">
        <v>751</v>
      </c>
      <c r="D9365" s="53" t="n">
        <v>0.1</v>
      </c>
      <c r="E9365" s="53" t="s">
        <v>748</v>
      </c>
      <c r="F9365" s="0" t="s">
        <v>1465</v>
      </c>
      <c r="G9365" s="0" t="str">
        <f aca="false">LEFT(B9365,2)</f>
        <v>15</v>
      </c>
      <c r="H9365" s="0" t="str">
        <f aca="false">I9365&amp;"_"&amp;G9365&amp;"_"&amp;F9365</f>
        <v>KortbenetGroenFroe_15_20190926_DL2019055_OerestadGym_koersel1</v>
      </c>
      <c r="I9365" s="61" t="str">
        <f aca="false">MID(RIGHT(B9365,LEN(B9365)-3),1,FIND("_",RIGHT(B9365,LEN(B9365)-3))-1)</f>
        <v>KortbenetGroenFroe</v>
      </c>
      <c r="J9365" s="61" t="str">
        <f aca="false">TRIM(SUBSTITUTE(RIGHT(B9365,FIND(I9365,B9365)+1),"_",""))</f>
        <v>eDNA</v>
      </c>
      <c r="K9365" s="0" t="str">
        <f aca="false">IFERROR(VALUE(SUBSTITUTE(E9365,".",",")),E9365)</f>
        <v>No Ct</v>
      </c>
      <c r="L9365" s="61" t="str">
        <f aca="false">IF(J9365="PosK",SUMIFS(K:K,J:J,"PosK",H:H,H9365),"")</f>
        <v/>
      </c>
      <c r="M9365" s="61" t="str">
        <f aca="false">IF(J9365="PosK",SUMIFS(K:K,J:J,"NegK",H:H,H9365),"")</f>
        <v/>
      </c>
      <c r="N9365" s="61" t="str">
        <f aca="false">IF(J9365="PosK",SUMIFS(K:K,J:J,"eDNA",H:H,H9365),"")</f>
        <v/>
      </c>
      <c r="P9365" s="62"/>
      <c r="T9365" s="63"/>
      <c r="W9365" s="64"/>
    </row>
    <row r="9366" customFormat="false" ht="14.25" hidden="false" customHeight="false" outlineLevel="0" collapsed="false">
      <c r="A9366" s="0" t="s">
        <v>863</v>
      </c>
      <c r="B9366" s="52" t="s">
        <v>1212</v>
      </c>
      <c r="C9366" s="52" t="s">
        <v>743</v>
      </c>
      <c r="D9366" s="53" t="n">
        <v>0.1</v>
      </c>
      <c r="E9366" s="53" t="n">
        <v>31.53</v>
      </c>
      <c r="F9366" s="0" t="s">
        <v>1465</v>
      </c>
      <c r="G9366" s="0" t="str">
        <f aca="false">LEFT(B9366,2)</f>
        <v>16</v>
      </c>
      <c r="H9366" s="0" t="str">
        <f aca="false">I9366&amp;"_"&amp;G9366&amp;"_"&amp;F9366</f>
        <v>ButsnudetFroe_16_20190926_DL2019055_OerestadGym_koersel1</v>
      </c>
      <c r="I9366" s="61" t="str">
        <f aca="false">MID(RIGHT(B9366,LEN(B9366)-3),1,FIND("_",RIGHT(B9366,LEN(B9366)-3))-1)</f>
        <v>ButsnudetFroe</v>
      </c>
      <c r="J9366" s="61" t="str">
        <f aca="false">TRIM(SUBSTITUTE(RIGHT(B9366,FIND(I9366,B9366)+1),"_",""))</f>
        <v>PosK</v>
      </c>
      <c r="K9366" s="0" t="n">
        <f aca="false">IFERROR(VALUE(SUBSTITUTE(E9366,".",",")),E9366)</f>
        <v>31.53</v>
      </c>
      <c r="L9366" s="61" t="n">
        <f aca="false">IF(J9366="PosK",SUMIFS(K:K,J:J,"PosK",H:H,H9366),"")</f>
        <v>31.53</v>
      </c>
      <c r="M9366" s="61" t="n">
        <f aca="false">IF(J9366="PosK",SUMIFS(K:K,J:J,"NegK",H:H,H9366),"")</f>
        <v>0</v>
      </c>
      <c r="N9366" s="61" t="n">
        <f aca="false">IF(J9366="PosK",SUMIFS(K:K,J:J,"eDNA",H:H,H9366),"")</f>
        <v>0</v>
      </c>
      <c r="P9366" s="62" t="n">
        <f aca="false">IF(K9368="No Ct",0,K9368)</f>
        <v>0</v>
      </c>
      <c r="Q9366" s="62" t="n">
        <f aca="false">IF(K9369="No Ct",0,K9369)</f>
        <v>0</v>
      </c>
      <c r="R9366" s="0" t="str">
        <f aca="false">IF(AND(L9366&gt;0,M9366=0),"Valid","Invalid")</f>
        <v>Valid</v>
      </c>
      <c r="S9366" s="0" t="str">
        <f aca="false">IF(OR(P9366&gt;1,Q9366&gt;1),"Present","Absent")</f>
        <v>Absent</v>
      </c>
      <c r="T9366" s="63" t="str">
        <f aca="false">IF(OR(AND(P9366&gt;1,P9366&lt;41),AND(Q9366&gt;1,Q9366&lt;41)),"Ct&lt;41","Ct&gt;41")</f>
        <v>Ct&gt;41</v>
      </c>
      <c r="U9366" s="0" t="str">
        <f aca="false">I9366</f>
        <v>ButsnudetFroe</v>
      </c>
      <c r="V9366" s="0" t="str">
        <f aca="false">MID(F9366,10,9)</f>
        <v>DL2019055</v>
      </c>
      <c r="W9366" s="64" t="str">
        <f aca="false">V9366&amp;"_"&amp;U9366&amp;"_"&amp;R9366&amp;"_"&amp;S9366&amp;"_"&amp;T9366</f>
        <v>DL2019055_ButsnudetFroe_Valid_Absent_Ct&gt;41</v>
      </c>
    </row>
    <row r="9367" customFormat="false" ht="14.25" hidden="false" customHeight="false" outlineLevel="0" collapsed="false">
      <c r="A9367" s="0" t="s">
        <v>865</v>
      </c>
      <c r="B9367" s="52" t="s">
        <v>1213</v>
      </c>
      <c r="C9367" s="52" t="s">
        <v>747</v>
      </c>
      <c r="D9367" s="53" t="n">
        <v>0.1</v>
      </c>
      <c r="E9367" s="53" t="s">
        <v>748</v>
      </c>
      <c r="F9367" s="0" t="s">
        <v>1465</v>
      </c>
      <c r="G9367" s="0" t="str">
        <f aca="false">LEFT(B9367,2)</f>
        <v>16</v>
      </c>
      <c r="H9367" s="0" t="str">
        <f aca="false">I9367&amp;"_"&amp;G9367&amp;"_"&amp;F9367</f>
        <v>ButsnudetFroe_16_20190926_DL2019055_OerestadGym_koersel1</v>
      </c>
      <c r="I9367" s="61" t="str">
        <f aca="false">MID(RIGHT(B9367,LEN(B9367)-3),1,FIND("_",RIGHT(B9367,LEN(B9367)-3))-1)</f>
        <v>ButsnudetFroe</v>
      </c>
      <c r="J9367" s="61" t="str">
        <f aca="false">TRIM(SUBSTITUTE(RIGHT(B9367,FIND(I9367,B9367)+1),"_",""))</f>
        <v>NegK</v>
      </c>
      <c r="K9367" s="0" t="str">
        <f aca="false">IFERROR(VALUE(SUBSTITUTE(E9367,".",",")),E9367)</f>
        <v>No Ct</v>
      </c>
      <c r="L9367" s="61" t="str">
        <f aca="false">IF(J9367="PosK",SUMIFS(K:K,J:J,"PosK",H:H,H9367),"")</f>
        <v/>
      </c>
      <c r="M9367" s="61" t="str">
        <f aca="false">IF(J9367="PosK",SUMIFS(K:K,J:J,"NegK",H:H,H9367),"")</f>
        <v/>
      </c>
      <c r="N9367" s="61" t="str">
        <f aca="false">IF(J9367="PosK",SUMIFS(K:K,J:J,"eDNA",H:H,H9367),"")</f>
        <v/>
      </c>
    </row>
    <row r="9368" customFormat="false" ht="14.25" hidden="false" customHeight="false" outlineLevel="0" collapsed="false">
      <c r="A9368" s="0" t="s">
        <v>867</v>
      </c>
      <c r="B9368" s="52" t="s">
        <v>1214</v>
      </c>
      <c r="C9368" s="52" t="s">
        <v>751</v>
      </c>
      <c r="D9368" s="53" t="n">
        <v>0.1</v>
      </c>
      <c r="E9368" s="53" t="s">
        <v>748</v>
      </c>
      <c r="F9368" s="0" t="s">
        <v>1465</v>
      </c>
      <c r="G9368" s="0" t="str">
        <f aca="false">LEFT(B9368,2)</f>
        <v>16</v>
      </c>
      <c r="H9368" s="0" t="str">
        <f aca="false">I9368&amp;"_"&amp;G9368&amp;"_"&amp;F9368</f>
        <v>ButsnudetFroe_16_20190926_DL2019055_OerestadGym_koersel1</v>
      </c>
      <c r="I9368" s="61" t="str">
        <f aca="false">MID(RIGHT(B9368,LEN(B9368)-3),1,FIND("_",RIGHT(B9368,LEN(B9368)-3))-1)</f>
        <v>ButsnudetFroe</v>
      </c>
      <c r="J9368" s="61" t="str">
        <f aca="false">TRIM(SUBSTITUTE(RIGHT(B9368,FIND(I9368,B9368)+1),"_",""))</f>
        <v>eDNA</v>
      </c>
      <c r="K9368" s="0" t="str">
        <f aca="false">IFERROR(VALUE(SUBSTITUTE(E9368,".",",")),E9368)</f>
        <v>No Ct</v>
      </c>
      <c r="L9368" s="61" t="str">
        <f aca="false">IF(J9368="PosK",SUMIFS(K:K,J:J,"PosK",H:H,H9368),"")</f>
        <v/>
      </c>
      <c r="M9368" s="61" t="str">
        <f aca="false">IF(J9368="PosK",SUMIFS(K:K,J:J,"NegK",H:H,H9368),"")</f>
        <v/>
      </c>
      <c r="N9368" s="61" t="str">
        <f aca="false">IF(J9368="PosK",SUMIFS(K:K,J:J,"eDNA",H:H,H9368),"")</f>
        <v/>
      </c>
      <c r="Q9368" s="62"/>
    </row>
    <row r="9369" customFormat="false" ht="14.25" hidden="false" customHeight="false" outlineLevel="0" collapsed="false">
      <c r="A9369" s="0" t="s">
        <v>869</v>
      </c>
      <c r="B9369" s="52" t="s">
        <v>1214</v>
      </c>
      <c r="C9369" s="52" t="s">
        <v>751</v>
      </c>
      <c r="D9369" s="53" t="n">
        <v>0.1</v>
      </c>
      <c r="E9369" s="53" t="s">
        <v>748</v>
      </c>
      <c r="F9369" s="0" t="s">
        <v>1465</v>
      </c>
      <c r="G9369" s="0" t="str">
        <f aca="false">LEFT(B9369,2)</f>
        <v>16</v>
      </c>
      <c r="H9369" s="0" t="str">
        <f aca="false">I9369&amp;"_"&amp;G9369&amp;"_"&amp;F9369</f>
        <v>ButsnudetFroe_16_20190926_DL2019055_OerestadGym_koersel1</v>
      </c>
      <c r="I9369" s="61" t="str">
        <f aca="false">MID(RIGHT(B9369,LEN(B9369)-3),1,FIND("_",RIGHT(B9369,LEN(B9369)-3))-1)</f>
        <v>ButsnudetFroe</v>
      </c>
      <c r="J9369" s="61" t="str">
        <f aca="false">TRIM(SUBSTITUTE(RIGHT(B9369,FIND(I9369,B9369)+1),"_",""))</f>
        <v>eDNA</v>
      </c>
      <c r="K9369" s="0" t="str">
        <f aca="false">IFERROR(VALUE(SUBSTITUTE(E9369,".",",")),E9369)</f>
        <v>No Ct</v>
      </c>
      <c r="L9369" s="61" t="str">
        <f aca="false">IF(J9369="PosK",SUMIFS(K:K,J:J,"PosK",H:H,H9369),"")</f>
        <v/>
      </c>
      <c r="M9369" s="61" t="str">
        <f aca="false">IF(J9369="PosK",SUMIFS(K:K,J:J,"NegK",H:H,H9369),"")</f>
        <v/>
      </c>
      <c r="N9369" s="61" t="str">
        <f aca="false">IF(J9369="PosK",SUMIFS(K:K,J:J,"eDNA",H:H,H9369),"")</f>
        <v/>
      </c>
      <c r="P9369" s="62"/>
      <c r="T9369" s="63"/>
      <c r="W9369" s="64"/>
    </row>
    <row r="9370" customFormat="false" ht="14.25" hidden="false" customHeight="false" outlineLevel="0" collapsed="false">
      <c r="A9370" s="0" t="s">
        <v>870</v>
      </c>
      <c r="B9370" s="52" t="s">
        <v>996</v>
      </c>
      <c r="C9370" s="52" t="s">
        <v>743</v>
      </c>
      <c r="D9370" s="53" t="n">
        <v>0.1</v>
      </c>
      <c r="E9370" s="53" t="n">
        <v>32.25</v>
      </c>
      <c r="F9370" s="0" t="s">
        <v>1465</v>
      </c>
      <c r="G9370" s="0" t="str">
        <f aca="false">LEFT(B9370,2)</f>
        <v>17</v>
      </c>
      <c r="H9370" s="0" t="str">
        <f aca="false">I9370&amp;"_"&amp;G9370&amp;"_"&amp;F9370</f>
        <v>ButsnudetFroe_17_20190926_DL2019055_OerestadGym_koersel1</v>
      </c>
      <c r="I9370" s="61" t="str">
        <f aca="false">MID(RIGHT(B9370,LEN(B9370)-3),1,FIND("_",RIGHT(B9370,LEN(B9370)-3))-1)</f>
        <v>ButsnudetFroe</v>
      </c>
      <c r="J9370" s="61" t="str">
        <f aca="false">TRIM(SUBSTITUTE(RIGHT(B9370,FIND(I9370,B9370)+1),"_",""))</f>
        <v>PosK</v>
      </c>
      <c r="K9370" s="0" t="n">
        <f aca="false">IFERROR(VALUE(SUBSTITUTE(E9370,".",",")),E9370)</f>
        <v>32.25</v>
      </c>
      <c r="L9370" s="61" t="n">
        <f aca="false">IF(J9370="PosK",SUMIFS(K:K,J:J,"PosK",H:H,H9370),"")</f>
        <v>32.25</v>
      </c>
      <c r="M9370" s="61" t="n">
        <f aca="false">IF(J9370="PosK",SUMIFS(K:K,J:J,"NegK",H:H,H9370),"")</f>
        <v>0</v>
      </c>
      <c r="N9370" s="61" t="n">
        <f aca="false">IF(J9370="PosK",SUMIFS(K:K,J:J,"eDNA",H:H,H9370),"")</f>
        <v>0</v>
      </c>
      <c r="P9370" s="62" t="n">
        <f aca="false">IF(K9372="No Ct",0,K9372)</f>
        <v>0</v>
      </c>
      <c r="Q9370" s="62" t="n">
        <f aca="false">IF(K9373="No Ct",0,K9373)</f>
        <v>0</v>
      </c>
      <c r="R9370" s="0" t="str">
        <f aca="false">IF(AND(L9370&gt;0,M9370=0),"Valid","Invalid")</f>
        <v>Valid</v>
      </c>
      <c r="S9370" s="0" t="str">
        <f aca="false">IF(OR(P9370&gt;1,Q9370&gt;1),"Present","Absent")</f>
        <v>Absent</v>
      </c>
      <c r="T9370" s="63" t="str">
        <f aca="false">IF(OR(AND(P9370&gt;1,P9370&lt;41),AND(Q9370&gt;1,Q9370&lt;41)),"Ct&lt;41","Ct&gt;41")</f>
        <v>Ct&gt;41</v>
      </c>
      <c r="U9370" s="0" t="str">
        <f aca="false">I9370</f>
        <v>ButsnudetFroe</v>
      </c>
      <c r="V9370" s="0" t="str">
        <f aca="false">MID(F9370,10,9)</f>
        <v>DL2019055</v>
      </c>
      <c r="W9370" s="64" t="str">
        <f aca="false">V9370&amp;"_"&amp;U9370&amp;"_"&amp;R9370&amp;"_"&amp;S9370&amp;"_"&amp;T9370</f>
        <v>DL2019055_ButsnudetFroe_Valid_Absent_Ct&gt;41</v>
      </c>
    </row>
    <row r="9371" customFormat="false" ht="14.25" hidden="false" customHeight="false" outlineLevel="0" collapsed="false">
      <c r="A9371" s="0" t="s">
        <v>872</v>
      </c>
      <c r="B9371" s="52" t="s">
        <v>997</v>
      </c>
      <c r="C9371" s="52" t="s">
        <v>747</v>
      </c>
      <c r="D9371" s="53" t="n">
        <v>0.1</v>
      </c>
      <c r="E9371" s="53" t="s">
        <v>748</v>
      </c>
      <c r="F9371" s="0" t="s">
        <v>1465</v>
      </c>
      <c r="G9371" s="0" t="str">
        <f aca="false">LEFT(B9371,2)</f>
        <v>17</v>
      </c>
      <c r="H9371" s="0" t="str">
        <f aca="false">I9371&amp;"_"&amp;G9371&amp;"_"&amp;F9371</f>
        <v>ButsnudetFroe_17_20190926_DL2019055_OerestadGym_koersel1</v>
      </c>
      <c r="I9371" s="61" t="str">
        <f aca="false">MID(RIGHT(B9371,LEN(B9371)-3),1,FIND("_",RIGHT(B9371,LEN(B9371)-3))-1)</f>
        <v>ButsnudetFroe</v>
      </c>
      <c r="J9371" s="61" t="str">
        <f aca="false">TRIM(SUBSTITUTE(RIGHT(B9371,FIND(I9371,B9371)+1),"_",""))</f>
        <v>NegK</v>
      </c>
      <c r="K9371" s="0" t="str">
        <f aca="false">IFERROR(VALUE(SUBSTITUTE(E9371,".",",")),E9371)</f>
        <v>No Ct</v>
      </c>
      <c r="L9371" s="61" t="str">
        <f aca="false">IF(J9371="PosK",SUMIFS(K:K,J:J,"PosK",H:H,H9371),"")</f>
        <v/>
      </c>
      <c r="M9371" s="61" t="str">
        <f aca="false">IF(J9371="PosK",SUMIFS(K:K,J:J,"NegK",H:H,H9371),"")</f>
        <v/>
      </c>
      <c r="N9371" s="61" t="str">
        <f aca="false">IF(J9371="PosK",SUMIFS(K:K,J:J,"eDNA",H:H,H9371),"")</f>
        <v/>
      </c>
    </row>
    <row r="9372" customFormat="false" ht="14.25" hidden="false" customHeight="false" outlineLevel="0" collapsed="false">
      <c r="A9372" s="0" t="s">
        <v>874</v>
      </c>
      <c r="B9372" s="52" t="s">
        <v>998</v>
      </c>
      <c r="C9372" s="52" t="s">
        <v>751</v>
      </c>
      <c r="D9372" s="53" t="n">
        <v>0.1</v>
      </c>
      <c r="E9372" s="53" t="s">
        <v>748</v>
      </c>
      <c r="F9372" s="0" t="s">
        <v>1465</v>
      </c>
      <c r="G9372" s="0" t="str">
        <f aca="false">LEFT(B9372,2)</f>
        <v>17</v>
      </c>
      <c r="H9372" s="0" t="str">
        <f aca="false">I9372&amp;"_"&amp;G9372&amp;"_"&amp;F9372</f>
        <v>ButsnudetFroe_17_20190926_DL2019055_OerestadGym_koersel1</v>
      </c>
      <c r="I9372" s="61" t="str">
        <f aca="false">MID(RIGHT(B9372,LEN(B9372)-3),1,FIND("_",RIGHT(B9372,LEN(B9372)-3))-1)</f>
        <v>ButsnudetFroe</v>
      </c>
      <c r="J9372" s="61" t="str">
        <f aca="false">TRIM(SUBSTITUTE(RIGHT(B9372,FIND(I9372,B9372)+1),"_",""))</f>
        <v>eDNA</v>
      </c>
      <c r="K9372" s="0" t="str">
        <f aca="false">IFERROR(VALUE(SUBSTITUTE(E9372,".",",")),E9372)</f>
        <v>No Ct</v>
      </c>
      <c r="L9372" s="61" t="str">
        <f aca="false">IF(J9372="PosK",SUMIFS(K:K,J:J,"PosK",H:H,H9372),"")</f>
        <v/>
      </c>
      <c r="M9372" s="61" t="str">
        <f aca="false">IF(J9372="PosK",SUMIFS(K:K,J:J,"NegK",H:H,H9372),"")</f>
        <v/>
      </c>
      <c r="N9372" s="61" t="str">
        <f aca="false">IF(J9372="PosK",SUMIFS(K:K,J:J,"eDNA",H:H,H9372),"")</f>
        <v/>
      </c>
      <c r="Q9372" s="62"/>
    </row>
    <row r="9373" customFormat="false" ht="14.25" hidden="false" customHeight="false" outlineLevel="0" collapsed="false">
      <c r="A9373" s="0" t="s">
        <v>876</v>
      </c>
      <c r="B9373" s="52" t="s">
        <v>998</v>
      </c>
      <c r="C9373" s="52" t="s">
        <v>751</v>
      </c>
      <c r="D9373" s="53" t="n">
        <v>0.1</v>
      </c>
      <c r="E9373" s="53" t="s">
        <v>748</v>
      </c>
      <c r="F9373" s="0" t="s">
        <v>1465</v>
      </c>
      <c r="G9373" s="0" t="str">
        <f aca="false">LEFT(B9373,2)</f>
        <v>17</v>
      </c>
      <c r="H9373" s="0" t="str">
        <f aca="false">I9373&amp;"_"&amp;G9373&amp;"_"&amp;F9373</f>
        <v>ButsnudetFroe_17_20190926_DL2019055_OerestadGym_koersel1</v>
      </c>
      <c r="I9373" s="61" t="str">
        <f aca="false">MID(RIGHT(B9373,LEN(B9373)-3),1,FIND("_",RIGHT(B9373,LEN(B9373)-3))-1)</f>
        <v>ButsnudetFroe</v>
      </c>
      <c r="J9373" s="61" t="str">
        <f aca="false">TRIM(SUBSTITUTE(RIGHT(B9373,FIND(I9373,B9373)+1),"_",""))</f>
        <v>eDNA</v>
      </c>
      <c r="K9373" s="0" t="str">
        <f aca="false">IFERROR(VALUE(SUBSTITUTE(E9373,".",",")),E9373)</f>
        <v>No Ct</v>
      </c>
      <c r="L9373" s="61" t="str">
        <f aca="false">IF(J9373="PosK",SUMIFS(K:K,J:J,"PosK",H:H,H9373),"")</f>
        <v/>
      </c>
      <c r="M9373" s="61" t="str">
        <f aca="false">IF(J9373="PosK",SUMIFS(K:K,J:J,"NegK",H:H,H9373),"")</f>
        <v/>
      </c>
      <c r="N9373" s="61" t="str">
        <f aca="false">IF(J9373="PosK",SUMIFS(K:K,J:J,"eDNA",H:H,H9373),"")</f>
        <v/>
      </c>
      <c r="P9373" s="62"/>
      <c r="T9373" s="63"/>
      <c r="W9373" s="64"/>
    </row>
    <row r="9374" customFormat="false" ht="14.25" hidden="false" customHeight="false" outlineLevel="0" collapsed="false">
      <c r="A9374" s="0" t="s">
        <v>877</v>
      </c>
      <c r="B9374" s="52" t="s">
        <v>1215</v>
      </c>
      <c r="C9374" s="52" t="s">
        <v>743</v>
      </c>
      <c r="D9374" s="53" t="n">
        <v>0.1</v>
      </c>
      <c r="E9374" s="53" t="s">
        <v>748</v>
      </c>
      <c r="F9374" s="0" t="s">
        <v>1465</v>
      </c>
      <c r="G9374" s="0" t="str">
        <f aca="false">LEFT(B9374,2)</f>
        <v>18</v>
      </c>
      <c r="H9374" s="0" t="str">
        <f aca="false">I9374&amp;"_"&amp;G9374&amp;"_"&amp;F9374</f>
        <v>LilleVandsalamander_18_20190926_DL2019055_OerestadGym_koersel1</v>
      </c>
      <c r="I9374" s="61" t="str">
        <f aca="false">MID(RIGHT(B9374,LEN(B9374)-3),1,FIND("_",RIGHT(B9374,LEN(B9374)-3))-1)</f>
        <v>LilleVandsalamander</v>
      </c>
      <c r="J9374" s="61" t="str">
        <f aca="false">TRIM(SUBSTITUTE(RIGHT(B9374,FIND(I9374,B9374)+1),"_",""))</f>
        <v>PosK</v>
      </c>
      <c r="K9374" s="0" t="str">
        <f aca="false">IFERROR(VALUE(SUBSTITUTE(E9374,".",",")),E9374)</f>
        <v>No Ct</v>
      </c>
      <c r="L9374" s="61" t="n">
        <f aca="false">IF(J9374="PosK",SUMIFS(K:K,J:J,"PosK",H:H,H9374),"")</f>
        <v>0</v>
      </c>
      <c r="M9374" s="61" t="n">
        <f aca="false">IF(J9374="PosK",SUMIFS(K:K,J:J,"NegK",H:H,H9374),"")</f>
        <v>0</v>
      </c>
      <c r="N9374" s="61" t="n">
        <f aca="false">IF(J9374="PosK",SUMIFS(K:K,J:J,"eDNA",H:H,H9374),"")</f>
        <v>40.82</v>
      </c>
      <c r="P9374" s="62" t="n">
        <f aca="false">IF(K9376="No Ct",0,K9376)</f>
        <v>40.82</v>
      </c>
      <c r="Q9374" s="62" t="n">
        <f aca="false">IF(K9377="No Ct",0,K9377)</f>
        <v>0</v>
      </c>
      <c r="R9374" s="0" t="str">
        <f aca="false">IF(AND(L9374&gt;0,M9374=0),"Valid","Invalid")</f>
        <v>Invalid</v>
      </c>
      <c r="S9374" s="0" t="str">
        <f aca="false">IF(OR(P9374&gt;1,Q9374&gt;1),"Present","Absent")</f>
        <v>Present</v>
      </c>
      <c r="T9374" s="63" t="str">
        <f aca="false">IF(OR(AND(P9374&gt;1,P9374&lt;41),AND(Q9374&gt;1,Q9374&lt;41)),"Ct&lt;41","Ct&gt;41")</f>
        <v>Ct&lt;41</v>
      </c>
      <c r="U9374" s="0" t="str">
        <f aca="false">I9374</f>
        <v>LilleVandsalamander</v>
      </c>
      <c r="V9374" s="0" t="str">
        <f aca="false">MID(F9374,10,9)</f>
        <v>DL2019055</v>
      </c>
      <c r="W9374" s="64" t="str">
        <f aca="false">V9374&amp;"_"&amp;U9374&amp;"_"&amp;R9374&amp;"_"&amp;S9374&amp;"_"&amp;T9374</f>
        <v>DL2019055_LilleVandsalamander_Invalid_Present_Ct&lt;41</v>
      </c>
    </row>
    <row r="9375" customFormat="false" ht="14.25" hidden="false" customHeight="false" outlineLevel="0" collapsed="false">
      <c r="A9375" s="0" t="s">
        <v>879</v>
      </c>
      <c r="B9375" s="52" t="s">
        <v>1216</v>
      </c>
      <c r="C9375" s="52" t="s">
        <v>747</v>
      </c>
      <c r="D9375" s="53" t="n">
        <v>0.1</v>
      </c>
      <c r="E9375" s="53" t="s">
        <v>748</v>
      </c>
      <c r="F9375" s="0" t="s">
        <v>1465</v>
      </c>
      <c r="G9375" s="0" t="str">
        <f aca="false">LEFT(B9375,2)</f>
        <v>18</v>
      </c>
      <c r="H9375" s="0" t="str">
        <f aca="false">I9375&amp;"_"&amp;G9375&amp;"_"&amp;F9375</f>
        <v>LilleVandsalamander_18_20190926_DL2019055_OerestadGym_koersel1</v>
      </c>
      <c r="I9375" s="61" t="str">
        <f aca="false">MID(RIGHT(B9375,LEN(B9375)-3),1,FIND("_",RIGHT(B9375,LEN(B9375)-3))-1)</f>
        <v>LilleVandsalamander</v>
      </c>
      <c r="J9375" s="61" t="str">
        <f aca="false">TRIM(SUBSTITUTE(RIGHT(B9375,FIND(I9375,B9375)+1),"_",""))</f>
        <v>NegK</v>
      </c>
      <c r="K9375" s="0" t="str">
        <f aca="false">IFERROR(VALUE(SUBSTITUTE(E9375,".",",")),E9375)</f>
        <v>No Ct</v>
      </c>
      <c r="L9375" s="61" t="str">
        <f aca="false">IF(J9375="PosK",SUMIFS(K:K,J:J,"PosK",H:H,H9375),"")</f>
        <v/>
      </c>
      <c r="M9375" s="61" t="str">
        <f aca="false">IF(J9375="PosK",SUMIFS(K:K,J:J,"NegK",H:H,H9375),"")</f>
        <v/>
      </c>
      <c r="N9375" s="61" t="str">
        <f aca="false">IF(J9375="PosK",SUMIFS(K:K,J:J,"eDNA",H:H,H9375),"")</f>
        <v/>
      </c>
    </row>
    <row r="9376" customFormat="false" ht="14.25" hidden="false" customHeight="false" outlineLevel="0" collapsed="false">
      <c r="A9376" s="0" t="s">
        <v>881</v>
      </c>
      <c r="B9376" s="52" t="s">
        <v>1217</v>
      </c>
      <c r="C9376" s="52" t="s">
        <v>751</v>
      </c>
      <c r="D9376" s="53" t="n">
        <v>0.1</v>
      </c>
      <c r="E9376" s="53" t="n">
        <v>40.82</v>
      </c>
      <c r="F9376" s="0" t="s">
        <v>1465</v>
      </c>
      <c r="G9376" s="0" t="str">
        <f aca="false">LEFT(B9376,2)</f>
        <v>18</v>
      </c>
      <c r="H9376" s="0" t="str">
        <f aca="false">I9376&amp;"_"&amp;G9376&amp;"_"&amp;F9376</f>
        <v>LilleVandsalamander_18_20190926_DL2019055_OerestadGym_koersel1</v>
      </c>
      <c r="I9376" s="61" t="str">
        <f aca="false">MID(RIGHT(B9376,LEN(B9376)-3),1,FIND("_",RIGHT(B9376,LEN(B9376)-3))-1)</f>
        <v>LilleVandsalamander</v>
      </c>
      <c r="J9376" s="61" t="str">
        <f aca="false">TRIM(SUBSTITUTE(RIGHT(B9376,FIND(I9376,B9376)+1),"_",""))</f>
        <v>eDNA</v>
      </c>
      <c r="K9376" s="0" t="n">
        <f aca="false">IFERROR(VALUE(SUBSTITUTE(E9376,".",",")),E9376)</f>
        <v>40.82</v>
      </c>
      <c r="L9376" s="61" t="str">
        <f aca="false">IF(J9376="PosK",SUMIFS(K:K,J:J,"PosK",H:H,H9376),"")</f>
        <v/>
      </c>
      <c r="M9376" s="61" t="str">
        <f aca="false">IF(J9376="PosK",SUMIFS(K:K,J:J,"NegK",H:H,H9376),"")</f>
        <v/>
      </c>
      <c r="N9376" s="61" t="str">
        <f aca="false">IF(J9376="PosK",SUMIFS(K:K,J:J,"eDNA",H:H,H9376),"")</f>
        <v/>
      </c>
      <c r="Q9376" s="62"/>
    </row>
    <row r="9377" customFormat="false" ht="14.25" hidden="false" customHeight="false" outlineLevel="0" collapsed="false">
      <c r="A9377" s="0" t="s">
        <v>883</v>
      </c>
      <c r="B9377" s="52" t="s">
        <v>1217</v>
      </c>
      <c r="C9377" s="52" t="s">
        <v>751</v>
      </c>
      <c r="D9377" s="53" t="n">
        <v>0.1</v>
      </c>
      <c r="E9377" s="53" t="s">
        <v>748</v>
      </c>
      <c r="F9377" s="0" t="s">
        <v>1465</v>
      </c>
      <c r="G9377" s="0" t="str">
        <f aca="false">LEFT(B9377,2)</f>
        <v>18</v>
      </c>
      <c r="H9377" s="0" t="str">
        <f aca="false">I9377&amp;"_"&amp;G9377&amp;"_"&amp;F9377</f>
        <v>LilleVandsalamander_18_20190926_DL2019055_OerestadGym_koersel1</v>
      </c>
      <c r="I9377" s="61" t="str">
        <f aca="false">MID(RIGHT(B9377,LEN(B9377)-3),1,FIND("_",RIGHT(B9377,LEN(B9377)-3))-1)</f>
        <v>LilleVandsalamander</v>
      </c>
      <c r="J9377" s="61" t="str">
        <f aca="false">TRIM(SUBSTITUTE(RIGHT(B9377,FIND(I9377,B9377)+1),"_",""))</f>
        <v>eDNA</v>
      </c>
      <c r="K9377" s="0" t="str">
        <f aca="false">IFERROR(VALUE(SUBSTITUTE(E9377,".",",")),E9377)</f>
        <v>No Ct</v>
      </c>
      <c r="L9377" s="61" t="str">
        <f aca="false">IF(J9377="PosK",SUMIFS(K:K,J:J,"PosK",H:H,H9377),"")</f>
        <v/>
      </c>
      <c r="M9377" s="61" t="str">
        <f aca="false">IF(J9377="PosK",SUMIFS(K:K,J:J,"NegK",H:H,H9377),"")</f>
        <v/>
      </c>
      <c r="N9377" s="61" t="str">
        <f aca="false">IF(J9377="PosK",SUMIFS(K:K,J:J,"eDNA",H:H,H9377),"")</f>
        <v/>
      </c>
      <c r="P9377" s="62"/>
      <c r="T9377" s="63"/>
      <c r="W9377" s="64"/>
    </row>
    <row r="9378" customFormat="false" ht="14.25" hidden="false" customHeight="false" outlineLevel="0" collapsed="false">
      <c r="A9378" s="0" t="s">
        <v>884</v>
      </c>
      <c r="B9378" s="52" t="s">
        <v>1002</v>
      </c>
      <c r="C9378" s="52" t="s">
        <v>743</v>
      </c>
      <c r="D9378" s="53" t="n">
        <v>0.1</v>
      </c>
      <c r="E9378" s="53" t="n">
        <v>37.72</v>
      </c>
      <c r="F9378" s="0" t="s">
        <v>1465</v>
      </c>
      <c r="G9378" s="0" t="str">
        <f aca="false">LEFT(B9378,2)</f>
        <v>19</v>
      </c>
      <c r="H9378" s="0" t="str">
        <f aca="false">I9378&amp;"_"&amp;G9378&amp;"_"&amp;F9378</f>
        <v>LilleVandsalamander_19_20190926_DL2019055_OerestadGym_koersel1</v>
      </c>
      <c r="I9378" s="61" t="str">
        <f aca="false">MID(RIGHT(B9378,LEN(B9378)-3),1,FIND("_",RIGHT(B9378,LEN(B9378)-3))-1)</f>
        <v>LilleVandsalamander</v>
      </c>
      <c r="J9378" s="61" t="str">
        <f aca="false">TRIM(SUBSTITUTE(RIGHT(B9378,FIND(I9378,B9378)+1),"_",""))</f>
        <v>PosK</v>
      </c>
      <c r="K9378" s="0" t="n">
        <f aca="false">IFERROR(VALUE(SUBSTITUTE(E9378,".",",")),E9378)</f>
        <v>37.72</v>
      </c>
      <c r="L9378" s="61" t="n">
        <f aca="false">IF(J9378="PosK",SUMIFS(K:K,J:J,"PosK",H:H,H9378),"")</f>
        <v>37.72</v>
      </c>
      <c r="M9378" s="61" t="n">
        <f aca="false">IF(J9378="PosK",SUMIFS(K:K,J:J,"NegK",H:H,H9378),"")</f>
        <v>0</v>
      </c>
      <c r="N9378" s="61" t="n">
        <f aca="false">IF(J9378="PosK",SUMIFS(K:K,J:J,"eDNA",H:H,H9378),"")</f>
        <v>79.04</v>
      </c>
      <c r="P9378" s="62" t="n">
        <f aca="false">IF(K9380="No Ct",0,K9380)</f>
        <v>40.06</v>
      </c>
      <c r="Q9378" s="62" t="n">
        <f aca="false">IF(K9381="No Ct",0,K9381)</f>
        <v>38.98</v>
      </c>
      <c r="R9378" s="0" t="str">
        <f aca="false">IF(AND(L9378&gt;0,M9378=0),"Valid","Invalid")</f>
        <v>Valid</v>
      </c>
      <c r="S9378" s="0" t="str">
        <f aca="false">IF(OR(P9378&gt;1,Q9378&gt;1),"Present","Absent")</f>
        <v>Present</v>
      </c>
      <c r="T9378" s="63" t="str">
        <f aca="false">IF(OR(AND(P9378&gt;1,P9378&lt;41),AND(Q9378&gt;1,Q9378&lt;41)),"Ct&lt;41","Ct&gt;41")</f>
        <v>Ct&lt;41</v>
      </c>
      <c r="U9378" s="0" t="str">
        <f aca="false">I9378</f>
        <v>LilleVandsalamander</v>
      </c>
      <c r="V9378" s="0" t="str">
        <f aca="false">MID(F9378,10,9)</f>
        <v>DL2019055</v>
      </c>
      <c r="W9378" s="64" t="str">
        <f aca="false">V9378&amp;"_"&amp;U9378&amp;"_"&amp;R9378&amp;"_"&amp;S9378&amp;"_"&amp;T9378</f>
        <v>DL2019055_LilleVandsalamander_Valid_Present_Ct&lt;41</v>
      </c>
    </row>
    <row r="9379" customFormat="false" ht="14.25" hidden="false" customHeight="false" outlineLevel="0" collapsed="false">
      <c r="A9379" s="0" t="s">
        <v>886</v>
      </c>
      <c r="B9379" s="52" t="s">
        <v>1003</v>
      </c>
      <c r="C9379" s="52" t="s">
        <v>747</v>
      </c>
      <c r="D9379" s="53" t="n">
        <v>0.1</v>
      </c>
      <c r="E9379" s="53" t="s">
        <v>748</v>
      </c>
      <c r="F9379" s="0" t="s">
        <v>1465</v>
      </c>
      <c r="G9379" s="0" t="str">
        <f aca="false">LEFT(B9379,2)</f>
        <v>19</v>
      </c>
      <c r="H9379" s="0" t="str">
        <f aca="false">I9379&amp;"_"&amp;G9379&amp;"_"&amp;F9379</f>
        <v>LilleVandsalamander_19_20190926_DL2019055_OerestadGym_koersel1</v>
      </c>
      <c r="I9379" s="61" t="str">
        <f aca="false">MID(RIGHT(B9379,LEN(B9379)-3),1,FIND("_",RIGHT(B9379,LEN(B9379)-3))-1)</f>
        <v>LilleVandsalamander</v>
      </c>
      <c r="J9379" s="61" t="str">
        <f aca="false">TRIM(SUBSTITUTE(RIGHT(B9379,FIND(I9379,B9379)+1),"_",""))</f>
        <v>NegK</v>
      </c>
      <c r="K9379" s="0" t="str">
        <f aca="false">IFERROR(VALUE(SUBSTITUTE(E9379,".",",")),E9379)</f>
        <v>No Ct</v>
      </c>
      <c r="L9379" s="61" t="str">
        <f aca="false">IF(J9379="PosK",SUMIFS(K:K,J:J,"PosK",H:H,H9379),"")</f>
        <v/>
      </c>
      <c r="M9379" s="61" t="str">
        <f aca="false">IF(J9379="PosK",SUMIFS(K:K,J:J,"NegK",H:H,H9379),"")</f>
        <v/>
      </c>
      <c r="N9379" s="61" t="str">
        <f aca="false">IF(J9379="PosK",SUMIFS(K:K,J:J,"eDNA",H:H,H9379),"")</f>
        <v/>
      </c>
    </row>
    <row r="9380" customFormat="false" ht="14.25" hidden="false" customHeight="false" outlineLevel="0" collapsed="false">
      <c r="A9380" s="0" t="s">
        <v>888</v>
      </c>
      <c r="B9380" s="52" t="s">
        <v>1004</v>
      </c>
      <c r="C9380" s="52" t="s">
        <v>751</v>
      </c>
      <c r="D9380" s="53" t="n">
        <v>0.1</v>
      </c>
      <c r="E9380" s="53" t="n">
        <v>40.06</v>
      </c>
      <c r="F9380" s="0" t="s">
        <v>1465</v>
      </c>
      <c r="G9380" s="0" t="str">
        <f aca="false">LEFT(B9380,2)</f>
        <v>19</v>
      </c>
      <c r="H9380" s="0" t="str">
        <f aca="false">I9380&amp;"_"&amp;G9380&amp;"_"&amp;F9380</f>
        <v>LilleVandsalamander_19_20190926_DL2019055_OerestadGym_koersel1</v>
      </c>
      <c r="I9380" s="61" t="str">
        <f aca="false">MID(RIGHT(B9380,LEN(B9380)-3),1,FIND("_",RIGHT(B9380,LEN(B9380)-3))-1)</f>
        <v>LilleVandsalamander</v>
      </c>
      <c r="J9380" s="61" t="str">
        <f aca="false">TRIM(SUBSTITUTE(RIGHT(B9380,FIND(I9380,B9380)+1),"_",""))</f>
        <v>eDNA</v>
      </c>
      <c r="K9380" s="0" t="n">
        <f aca="false">IFERROR(VALUE(SUBSTITUTE(E9380,".",",")),E9380)</f>
        <v>40.06</v>
      </c>
      <c r="L9380" s="61" t="str">
        <f aca="false">IF(J9380="PosK",SUMIFS(K:K,J:J,"PosK",H:H,H9380),"")</f>
        <v/>
      </c>
      <c r="M9380" s="61" t="str">
        <f aca="false">IF(J9380="PosK",SUMIFS(K:K,J:J,"NegK",H:H,H9380),"")</f>
        <v/>
      </c>
      <c r="N9380" s="61" t="str">
        <f aca="false">IF(J9380="PosK",SUMIFS(K:K,J:J,"eDNA",H:H,H9380),"")</f>
        <v/>
      </c>
      <c r="Q9380" s="62"/>
    </row>
    <row r="9381" customFormat="false" ht="14.25" hidden="false" customHeight="false" outlineLevel="0" collapsed="false">
      <c r="A9381" s="0" t="s">
        <v>890</v>
      </c>
      <c r="B9381" s="52" t="s">
        <v>1004</v>
      </c>
      <c r="C9381" s="52" t="s">
        <v>751</v>
      </c>
      <c r="D9381" s="53" t="n">
        <v>0.1</v>
      </c>
      <c r="E9381" s="53" t="n">
        <v>38.98</v>
      </c>
      <c r="F9381" s="0" t="s">
        <v>1465</v>
      </c>
      <c r="G9381" s="0" t="str">
        <f aca="false">LEFT(B9381,2)</f>
        <v>19</v>
      </c>
      <c r="H9381" s="0" t="str">
        <f aca="false">I9381&amp;"_"&amp;G9381&amp;"_"&amp;F9381</f>
        <v>LilleVandsalamander_19_20190926_DL2019055_OerestadGym_koersel1</v>
      </c>
      <c r="I9381" s="61" t="str">
        <f aca="false">MID(RIGHT(B9381,LEN(B9381)-3),1,FIND("_",RIGHT(B9381,LEN(B9381)-3))-1)</f>
        <v>LilleVandsalamander</v>
      </c>
      <c r="J9381" s="61" t="str">
        <f aca="false">TRIM(SUBSTITUTE(RIGHT(B9381,FIND(I9381,B9381)+1),"_",""))</f>
        <v>eDNA</v>
      </c>
      <c r="K9381" s="0" t="n">
        <f aca="false">IFERROR(VALUE(SUBSTITUTE(E9381,".",",")),E9381)</f>
        <v>38.98</v>
      </c>
      <c r="L9381" s="61" t="str">
        <f aca="false">IF(J9381="PosK",SUMIFS(K:K,J:J,"PosK",H:H,H9381),"")</f>
        <v/>
      </c>
      <c r="M9381" s="61" t="str">
        <f aca="false">IF(J9381="PosK",SUMIFS(K:K,J:J,"NegK",H:H,H9381),"")</f>
        <v/>
      </c>
      <c r="N9381" s="61" t="str">
        <f aca="false">IF(J9381="PosK",SUMIFS(K:K,J:J,"eDNA",H:H,H9381),"")</f>
        <v/>
      </c>
      <c r="P9381" s="62"/>
      <c r="T9381" s="63"/>
      <c r="W9381" s="64"/>
    </row>
    <row r="9382" customFormat="false" ht="14.25" hidden="false" customHeight="false" outlineLevel="0" collapsed="false">
      <c r="A9382" s="0" t="s">
        <v>891</v>
      </c>
      <c r="B9382" s="52" t="s">
        <v>1218</v>
      </c>
      <c r="C9382" s="52" t="s">
        <v>743</v>
      </c>
      <c r="D9382" s="53" t="n">
        <v>0.1</v>
      </c>
      <c r="E9382" s="53" t="s">
        <v>748</v>
      </c>
      <c r="F9382" s="0" t="s">
        <v>1465</v>
      </c>
      <c r="G9382" s="0" t="str">
        <f aca="false">LEFT(B9382,2)</f>
        <v>20</v>
      </c>
      <c r="H9382" s="0" t="str">
        <f aca="false">I9382&amp;"_"&amp;G9382&amp;"_"&amp;F9382</f>
        <v>Skalle_20_20190926_DL2019055_OerestadGym_koersel1</v>
      </c>
      <c r="I9382" s="61" t="str">
        <f aca="false">MID(RIGHT(B9382,LEN(B9382)-3),1,FIND("_",RIGHT(B9382,LEN(B9382)-3))-1)</f>
        <v>Skalle</v>
      </c>
      <c r="J9382" s="61" t="str">
        <f aca="false">TRIM(SUBSTITUTE(RIGHT(B9382,FIND(I9382,B9382)+1),"_",""))</f>
        <v>PosK</v>
      </c>
      <c r="K9382" s="0" t="str">
        <f aca="false">IFERROR(VALUE(SUBSTITUTE(E9382,".",",")),E9382)</f>
        <v>No Ct</v>
      </c>
      <c r="L9382" s="61" t="n">
        <f aca="false">IF(J9382="PosK",SUMIFS(K:K,J:J,"PosK",H:H,H9382),"")</f>
        <v>0</v>
      </c>
      <c r="M9382" s="61" t="n">
        <f aca="false">IF(J9382="PosK",SUMIFS(K:K,J:J,"NegK",H:H,H9382),"")</f>
        <v>0</v>
      </c>
      <c r="N9382" s="61" t="n">
        <f aca="false">IF(J9382="PosK",SUMIFS(K:K,J:J,"eDNA",H:H,H9382),"")</f>
        <v>0</v>
      </c>
      <c r="P9382" s="62" t="n">
        <f aca="false">IF(K9384="No Ct",0,K9384)</f>
        <v>0</v>
      </c>
      <c r="Q9382" s="62" t="n">
        <f aca="false">IF(K9385="No Ct",0,K9385)</f>
        <v>0</v>
      </c>
      <c r="R9382" s="0" t="str">
        <f aca="false">IF(AND(L9382&gt;0,M9382=0),"Valid","Invalid")</f>
        <v>Invalid</v>
      </c>
      <c r="S9382" s="0" t="str">
        <f aca="false">IF(OR(P9382&gt;1,Q9382&gt;1),"Present","Absent")</f>
        <v>Absent</v>
      </c>
      <c r="T9382" s="63" t="str">
        <f aca="false">IF(OR(AND(P9382&gt;1,P9382&lt;41),AND(Q9382&gt;1,Q9382&lt;41)),"Ct&lt;41","Ct&gt;41")</f>
        <v>Ct&gt;41</v>
      </c>
      <c r="U9382" s="0" t="str">
        <f aca="false">I9382</f>
        <v>Skalle</v>
      </c>
      <c r="V9382" s="0" t="str">
        <f aca="false">MID(F9382,10,9)</f>
        <v>DL2019055</v>
      </c>
      <c r="W9382" s="64" t="str">
        <f aca="false">V9382&amp;"_"&amp;U9382&amp;"_"&amp;R9382&amp;"_"&amp;S9382&amp;"_"&amp;T9382</f>
        <v>DL2019055_Skalle_Invalid_Absent_Ct&gt;41</v>
      </c>
    </row>
    <row r="9383" customFormat="false" ht="14.25" hidden="false" customHeight="false" outlineLevel="0" collapsed="false">
      <c r="A9383" s="0" t="s">
        <v>893</v>
      </c>
      <c r="B9383" s="52" t="s">
        <v>1219</v>
      </c>
      <c r="C9383" s="52" t="s">
        <v>747</v>
      </c>
      <c r="D9383" s="53" t="n">
        <v>0.1</v>
      </c>
      <c r="E9383" s="53" t="s">
        <v>748</v>
      </c>
      <c r="F9383" s="0" t="s">
        <v>1465</v>
      </c>
      <c r="G9383" s="0" t="str">
        <f aca="false">LEFT(B9383,2)</f>
        <v>20</v>
      </c>
      <c r="H9383" s="0" t="str">
        <f aca="false">I9383&amp;"_"&amp;G9383&amp;"_"&amp;F9383</f>
        <v>Skalle_20_20190926_DL2019055_OerestadGym_koersel1</v>
      </c>
      <c r="I9383" s="61" t="str">
        <f aca="false">MID(RIGHT(B9383,LEN(B9383)-3),1,FIND("_",RIGHT(B9383,LEN(B9383)-3))-1)</f>
        <v>Skalle</v>
      </c>
      <c r="J9383" s="61" t="str">
        <f aca="false">TRIM(SUBSTITUTE(RIGHT(B9383,FIND(I9383,B9383)+1),"_",""))</f>
        <v>NegK</v>
      </c>
      <c r="K9383" s="0" t="str">
        <f aca="false">IFERROR(VALUE(SUBSTITUTE(E9383,".",",")),E9383)</f>
        <v>No Ct</v>
      </c>
      <c r="L9383" s="61" t="str">
        <f aca="false">IF(J9383="PosK",SUMIFS(K:K,J:J,"PosK",H:H,H9383),"")</f>
        <v/>
      </c>
      <c r="M9383" s="61" t="str">
        <f aca="false">IF(J9383="PosK",SUMIFS(K:K,J:J,"NegK",H:H,H9383),"")</f>
        <v/>
      </c>
      <c r="N9383" s="61" t="str">
        <f aca="false">IF(J9383="PosK",SUMIFS(K:K,J:J,"eDNA",H:H,H9383),"")</f>
        <v/>
      </c>
    </row>
    <row r="9384" customFormat="false" ht="14.25" hidden="false" customHeight="false" outlineLevel="0" collapsed="false">
      <c r="A9384" s="0" t="s">
        <v>895</v>
      </c>
      <c r="B9384" s="52" t="s">
        <v>1220</v>
      </c>
      <c r="C9384" s="52" t="s">
        <v>751</v>
      </c>
      <c r="D9384" s="53" t="n">
        <v>0.1</v>
      </c>
      <c r="E9384" s="53" t="s">
        <v>748</v>
      </c>
      <c r="F9384" s="0" t="s">
        <v>1465</v>
      </c>
      <c r="G9384" s="0" t="str">
        <f aca="false">LEFT(B9384,2)</f>
        <v>20</v>
      </c>
      <c r="H9384" s="0" t="str">
        <f aca="false">I9384&amp;"_"&amp;G9384&amp;"_"&amp;F9384</f>
        <v>Skalle_20_20190926_DL2019055_OerestadGym_koersel1</v>
      </c>
      <c r="I9384" s="61" t="str">
        <f aca="false">MID(RIGHT(B9384,LEN(B9384)-3),1,FIND("_",RIGHT(B9384,LEN(B9384)-3))-1)</f>
        <v>Skalle</v>
      </c>
      <c r="J9384" s="61" t="str">
        <f aca="false">TRIM(SUBSTITUTE(RIGHT(B9384,FIND(I9384,B9384)+1),"_",""))</f>
        <v>eDNA</v>
      </c>
      <c r="K9384" s="0" t="str">
        <f aca="false">IFERROR(VALUE(SUBSTITUTE(E9384,".",",")),E9384)</f>
        <v>No Ct</v>
      </c>
      <c r="L9384" s="61" t="str">
        <f aca="false">IF(J9384="PosK",SUMIFS(K:K,J:J,"PosK",H:H,H9384),"")</f>
        <v/>
      </c>
      <c r="M9384" s="61" t="str">
        <f aca="false">IF(J9384="PosK",SUMIFS(K:K,J:J,"NegK",H:H,H9384),"")</f>
        <v/>
      </c>
      <c r="N9384" s="61" t="str">
        <f aca="false">IF(J9384="PosK",SUMIFS(K:K,J:J,"eDNA",H:H,H9384),"")</f>
        <v/>
      </c>
      <c r="Q9384" s="62"/>
    </row>
    <row r="9385" customFormat="false" ht="14.25" hidden="false" customHeight="false" outlineLevel="0" collapsed="false">
      <c r="A9385" s="0" t="s">
        <v>897</v>
      </c>
      <c r="B9385" s="52" t="s">
        <v>1220</v>
      </c>
      <c r="C9385" s="52" t="s">
        <v>751</v>
      </c>
      <c r="D9385" s="53" t="n">
        <v>0.1</v>
      </c>
      <c r="E9385" s="53" t="s">
        <v>748</v>
      </c>
      <c r="F9385" s="0" t="s">
        <v>1465</v>
      </c>
      <c r="G9385" s="0" t="str">
        <f aca="false">LEFT(B9385,2)</f>
        <v>20</v>
      </c>
      <c r="H9385" s="0" t="str">
        <f aca="false">I9385&amp;"_"&amp;G9385&amp;"_"&amp;F9385</f>
        <v>Skalle_20_20190926_DL2019055_OerestadGym_koersel1</v>
      </c>
      <c r="I9385" s="61" t="str">
        <f aca="false">MID(RIGHT(B9385,LEN(B9385)-3),1,FIND("_",RIGHT(B9385,LEN(B9385)-3))-1)</f>
        <v>Skalle</v>
      </c>
      <c r="J9385" s="61" t="str">
        <f aca="false">TRIM(SUBSTITUTE(RIGHT(B9385,FIND(I9385,B9385)+1),"_",""))</f>
        <v>eDNA</v>
      </c>
      <c r="K9385" s="0" t="str">
        <f aca="false">IFERROR(VALUE(SUBSTITUTE(E9385,".",",")),E9385)</f>
        <v>No Ct</v>
      </c>
      <c r="L9385" s="61" t="str">
        <f aca="false">IF(J9385="PosK",SUMIFS(K:K,J:J,"PosK",H:H,H9385),"")</f>
        <v/>
      </c>
      <c r="M9385" s="61" t="str">
        <f aca="false">IF(J9385="PosK",SUMIFS(K:K,J:J,"NegK",H:H,H9385),"")</f>
        <v/>
      </c>
      <c r="N9385" s="61" t="str">
        <f aca="false">IF(J9385="PosK",SUMIFS(K:K,J:J,"eDNA",H:H,H9385),"")</f>
        <v/>
      </c>
      <c r="P9385" s="62"/>
      <c r="T9385" s="63"/>
      <c r="W9385" s="64"/>
    </row>
    <row r="9386" customFormat="false" ht="14.25" hidden="false" customHeight="false" outlineLevel="0" collapsed="false">
      <c r="A9386" s="0" t="s">
        <v>898</v>
      </c>
      <c r="B9386" s="52" t="s">
        <v>1008</v>
      </c>
      <c r="C9386" s="52" t="s">
        <v>743</v>
      </c>
      <c r="D9386" s="53" t="n">
        <v>0.1</v>
      </c>
      <c r="E9386" s="53" t="n">
        <v>29.4</v>
      </c>
      <c r="F9386" s="0" t="s">
        <v>1465</v>
      </c>
      <c r="G9386" s="0" t="str">
        <f aca="false">LEFT(B9386,2)</f>
        <v>21</v>
      </c>
      <c r="H9386" s="0" t="str">
        <f aca="false">I9386&amp;"_"&amp;G9386&amp;"_"&amp;F9386</f>
        <v>Skalle_21_20190926_DL2019055_OerestadGym_koersel1</v>
      </c>
      <c r="I9386" s="61" t="str">
        <f aca="false">MID(RIGHT(B9386,LEN(B9386)-3),1,FIND("_",RIGHT(B9386,LEN(B9386)-3))-1)</f>
        <v>Skalle</v>
      </c>
      <c r="J9386" s="61" t="str">
        <f aca="false">TRIM(SUBSTITUTE(RIGHT(B9386,FIND(I9386,B9386)+1),"_",""))</f>
        <v>PosK</v>
      </c>
      <c r="K9386" s="0" t="n">
        <f aca="false">IFERROR(VALUE(SUBSTITUTE(E9386,".",",")),E9386)</f>
        <v>29.4</v>
      </c>
      <c r="L9386" s="61" t="n">
        <f aca="false">IF(J9386="PosK",SUMIFS(K:K,J:J,"PosK",H:H,H9386),"")</f>
        <v>29.4</v>
      </c>
      <c r="M9386" s="61" t="n">
        <f aca="false">IF(J9386="PosK",SUMIFS(K:K,J:J,"NegK",H:H,H9386),"")</f>
        <v>0</v>
      </c>
      <c r="N9386" s="61" t="n">
        <f aca="false">IF(J9386="PosK",SUMIFS(K:K,J:J,"eDNA",H:H,H9386),"")</f>
        <v>37.25</v>
      </c>
      <c r="P9386" s="62" t="n">
        <f aca="false">IF(K9388="No Ct",0,K9388)</f>
        <v>0</v>
      </c>
      <c r="Q9386" s="62" t="n">
        <f aca="false">IF(K9389="No Ct",0,K9389)</f>
        <v>37.25</v>
      </c>
      <c r="R9386" s="0" t="str">
        <f aca="false">IF(AND(L9386&gt;0,M9386=0),"Valid","Invalid")</f>
        <v>Valid</v>
      </c>
      <c r="S9386" s="0" t="str">
        <f aca="false">IF(OR(P9386&gt;1,Q9386&gt;1),"Present","Absent")</f>
        <v>Present</v>
      </c>
      <c r="T9386" s="63" t="str">
        <f aca="false">IF(OR(AND(P9386&gt;1,P9386&lt;41),AND(Q9386&gt;1,Q9386&lt;41)),"Ct&lt;41","Ct&gt;41")</f>
        <v>Ct&lt;41</v>
      </c>
      <c r="U9386" s="0" t="str">
        <f aca="false">I9386</f>
        <v>Skalle</v>
      </c>
      <c r="V9386" s="0" t="str">
        <f aca="false">MID(F9386,10,9)</f>
        <v>DL2019055</v>
      </c>
      <c r="W9386" s="64" t="str">
        <f aca="false">V9386&amp;"_"&amp;U9386&amp;"_"&amp;R9386&amp;"_"&amp;S9386&amp;"_"&amp;T9386</f>
        <v>DL2019055_Skalle_Valid_Present_Ct&lt;41</v>
      </c>
    </row>
    <row r="9387" customFormat="false" ht="14.25" hidden="false" customHeight="false" outlineLevel="0" collapsed="false">
      <c r="A9387" s="0" t="s">
        <v>900</v>
      </c>
      <c r="B9387" s="52" t="s">
        <v>1009</v>
      </c>
      <c r="C9387" s="52" t="s">
        <v>747</v>
      </c>
      <c r="D9387" s="53" t="n">
        <v>0.1</v>
      </c>
      <c r="E9387" s="53" t="s">
        <v>748</v>
      </c>
      <c r="F9387" s="0" t="s">
        <v>1465</v>
      </c>
      <c r="G9387" s="0" t="str">
        <f aca="false">LEFT(B9387,2)</f>
        <v>21</v>
      </c>
      <c r="H9387" s="0" t="str">
        <f aca="false">I9387&amp;"_"&amp;G9387&amp;"_"&amp;F9387</f>
        <v>Skalle_21_20190926_DL2019055_OerestadGym_koersel1</v>
      </c>
      <c r="I9387" s="61" t="str">
        <f aca="false">MID(RIGHT(B9387,LEN(B9387)-3),1,FIND("_",RIGHT(B9387,LEN(B9387)-3))-1)</f>
        <v>Skalle</v>
      </c>
      <c r="J9387" s="61" t="str">
        <f aca="false">TRIM(SUBSTITUTE(RIGHT(B9387,FIND(I9387,B9387)+1),"_",""))</f>
        <v>NegK</v>
      </c>
      <c r="K9387" s="0" t="str">
        <f aca="false">IFERROR(VALUE(SUBSTITUTE(E9387,".",",")),E9387)</f>
        <v>No Ct</v>
      </c>
      <c r="L9387" s="61" t="str">
        <f aca="false">IF(J9387="PosK",SUMIFS(K:K,J:J,"PosK",H:H,H9387),"")</f>
        <v/>
      </c>
      <c r="M9387" s="61" t="str">
        <f aca="false">IF(J9387="PosK",SUMIFS(K:K,J:J,"NegK",H:H,H9387),"")</f>
        <v/>
      </c>
      <c r="N9387" s="61" t="str">
        <f aca="false">IF(J9387="PosK",SUMIFS(K:K,J:J,"eDNA",H:H,H9387),"")</f>
        <v/>
      </c>
    </row>
    <row r="9388" customFormat="false" ht="14.25" hidden="false" customHeight="false" outlineLevel="0" collapsed="false">
      <c r="A9388" s="0" t="s">
        <v>902</v>
      </c>
      <c r="B9388" s="52" t="s">
        <v>1010</v>
      </c>
      <c r="C9388" s="52" t="s">
        <v>751</v>
      </c>
      <c r="D9388" s="53" t="n">
        <v>0.1</v>
      </c>
      <c r="E9388" s="53" t="s">
        <v>748</v>
      </c>
      <c r="F9388" s="0" t="s">
        <v>1465</v>
      </c>
      <c r="G9388" s="0" t="str">
        <f aca="false">LEFT(B9388,2)</f>
        <v>21</v>
      </c>
      <c r="H9388" s="0" t="str">
        <f aca="false">I9388&amp;"_"&amp;G9388&amp;"_"&amp;F9388</f>
        <v>Skalle_21_20190926_DL2019055_OerestadGym_koersel1</v>
      </c>
      <c r="I9388" s="61" t="str">
        <f aca="false">MID(RIGHT(B9388,LEN(B9388)-3),1,FIND("_",RIGHT(B9388,LEN(B9388)-3))-1)</f>
        <v>Skalle</v>
      </c>
      <c r="J9388" s="61" t="str">
        <f aca="false">TRIM(SUBSTITUTE(RIGHT(B9388,FIND(I9388,B9388)+1),"_",""))</f>
        <v>eDNA</v>
      </c>
      <c r="K9388" s="0" t="str">
        <f aca="false">IFERROR(VALUE(SUBSTITUTE(E9388,".",",")),E9388)</f>
        <v>No Ct</v>
      </c>
      <c r="L9388" s="61" t="str">
        <f aca="false">IF(J9388="PosK",SUMIFS(K:K,J:J,"PosK",H:H,H9388),"")</f>
        <v/>
      </c>
      <c r="M9388" s="61" t="str">
        <f aca="false">IF(J9388="PosK",SUMIFS(K:K,J:J,"NegK",H:H,H9388),"")</f>
        <v/>
      </c>
      <c r="N9388" s="61" t="str">
        <f aca="false">IF(J9388="PosK",SUMIFS(K:K,J:J,"eDNA",H:H,H9388),"")</f>
        <v/>
      </c>
      <c r="Q9388" s="62"/>
    </row>
    <row r="9389" customFormat="false" ht="14.25" hidden="false" customHeight="false" outlineLevel="0" collapsed="false">
      <c r="A9389" s="0" t="s">
        <v>904</v>
      </c>
      <c r="B9389" s="52" t="s">
        <v>1010</v>
      </c>
      <c r="C9389" s="52" t="s">
        <v>751</v>
      </c>
      <c r="D9389" s="53" t="n">
        <v>0.1</v>
      </c>
      <c r="E9389" s="53" t="n">
        <v>37.25</v>
      </c>
      <c r="F9389" s="0" t="s">
        <v>1465</v>
      </c>
      <c r="G9389" s="0" t="str">
        <f aca="false">LEFT(B9389,2)</f>
        <v>21</v>
      </c>
      <c r="H9389" s="0" t="str">
        <f aca="false">I9389&amp;"_"&amp;G9389&amp;"_"&amp;F9389</f>
        <v>Skalle_21_20190926_DL2019055_OerestadGym_koersel1</v>
      </c>
      <c r="I9389" s="61" t="str">
        <f aca="false">MID(RIGHT(B9389,LEN(B9389)-3),1,FIND("_",RIGHT(B9389,LEN(B9389)-3))-1)</f>
        <v>Skalle</v>
      </c>
      <c r="J9389" s="61" t="str">
        <f aca="false">TRIM(SUBSTITUTE(RIGHT(B9389,FIND(I9389,B9389)+1),"_",""))</f>
        <v>eDNA</v>
      </c>
      <c r="K9389" s="0" t="n">
        <f aca="false">IFERROR(VALUE(SUBSTITUTE(E9389,".",",")),E9389)</f>
        <v>37.25</v>
      </c>
      <c r="L9389" s="61" t="str">
        <f aca="false">IF(J9389="PosK",SUMIFS(K:K,J:J,"PosK",H:H,H9389),"")</f>
        <v/>
      </c>
      <c r="M9389" s="61" t="str">
        <f aca="false">IF(J9389="PosK",SUMIFS(K:K,J:J,"NegK",H:H,H9389),"")</f>
        <v/>
      </c>
      <c r="N9389" s="61" t="str">
        <f aca="false">IF(J9389="PosK",SUMIFS(K:K,J:J,"eDNA",H:H,H9389),"")</f>
        <v/>
      </c>
      <c r="P9389" s="62"/>
      <c r="T9389" s="63"/>
      <c r="W9389" s="64"/>
    </row>
    <row r="9390" customFormat="false" ht="14.25" hidden="false" customHeight="false" outlineLevel="0" collapsed="false">
      <c r="A9390" s="0" t="s">
        <v>905</v>
      </c>
      <c r="B9390" s="52" t="s">
        <v>1221</v>
      </c>
      <c r="C9390" s="52" t="s">
        <v>743</v>
      </c>
      <c r="D9390" s="53" t="n">
        <v>0.1</v>
      </c>
      <c r="E9390" s="53" t="n">
        <v>31.48</v>
      </c>
      <c r="F9390" s="0" t="s">
        <v>1465</v>
      </c>
      <c r="G9390" s="0" t="str">
        <f aca="false">LEFT(B9390,2)</f>
        <v>22</v>
      </c>
      <c r="H9390" s="0" t="str">
        <f aca="false">I9390&amp;"_"&amp;G9390&amp;"_"&amp;F9390</f>
        <v>Karusse_22_20190926_DL2019055_OerestadGym_koersel1</v>
      </c>
      <c r="I9390" s="61" t="str">
        <f aca="false">MID(RIGHT(B9390,LEN(B9390)-3),1,FIND("_",RIGHT(B9390,LEN(B9390)-3))-1)</f>
        <v>Karusse</v>
      </c>
      <c r="J9390" s="61" t="str">
        <f aca="false">TRIM(SUBSTITUTE(RIGHT(B9390,FIND(I9390,B9390)+1),"_",""))</f>
        <v>PosK</v>
      </c>
      <c r="K9390" s="0" t="n">
        <f aca="false">IFERROR(VALUE(SUBSTITUTE(E9390,".",",")),E9390)</f>
        <v>31.48</v>
      </c>
      <c r="L9390" s="61" t="n">
        <f aca="false">IF(J9390="PosK",SUMIFS(K:K,J:J,"PosK",H:H,H9390),"")</f>
        <v>31.48</v>
      </c>
      <c r="M9390" s="61" t="n">
        <f aca="false">IF(J9390="PosK",SUMIFS(K:K,J:J,"NegK",H:H,H9390),"")</f>
        <v>0</v>
      </c>
      <c r="N9390" s="61" t="n">
        <f aca="false">IF(J9390="PosK",SUMIFS(K:K,J:J,"eDNA",H:H,H9390),"")</f>
        <v>0</v>
      </c>
      <c r="P9390" s="62" t="n">
        <f aca="false">IF(K9392="No Ct",0,K9392)</f>
        <v>0</v>
      </c>
      <c r="Q9390" s="62" t="n">
        <f aca="false">IF(K9393="No Ct",0,K9393)</f>
        <v>0</v>
      </c>
      <c r="R9390" s="0" t="str">
        <f aca="false">IF(AND(L9390&gt;0,M9390=0),"Valid","Invalid")</f>
        <v>Valid</v>
      </c>
      <c r="S9390" s="0" t="str">
        <f aca="false">IF(OR(P9390&gt;1,Q9390&gt;1),"Present","Absent")</f>
        <v>Absent</v>
      </c>
      <c r="T9390" s="63" t="str">
        <f aca="false">IF(OR(AND(P9390&gt;1,P9390&lt;41),AND(Q9390&gt;1,Q9390&lt;41)),"Ct&lt;41","Ct&gt;41")</f>
        <v>Ct&gt;41</v>
      </c>
      <c r="U9390" s="0" t="str">
        <f aca="false">I9390</f>
        <v>Karusse</v>
      </c>
      <c r="V9390" s="0" t="str">
        <f aca="false">MID(F9390,10,9)</f>
        <v>DL2019055</v>
      </c>
      <c r="W9390" s="64" t="str">
        <f aca="false">V9390&amp;"_"&amp;U9390&amp;"_"&amp;R9390&amp;"_"&amp;S9390&amp;"_"&amp;T9390</f>
        <v>DL2019055_Karusse_Valid_Absent_Ct&gt;41</v>
      </c>
    </row>
    <row r="9391" customFormat="false" ht="14.25" hidden="false" customHeight="false" outlineLevel="0" collapsed="false">
      <c r="A9391" s="0" t="s">
        <v>907</v>
      </c>
      <c r="B9391" s="52" t="s">
        <v>1222</v>
      </c>
      <c r="C9391" s="52" t="s">
        <v>747</v>
      </c>
      <c r="D9391" s="53" t="n">
        <v>0.1</v>
      </c>
      <c r="E9391" s="53" t="s">
        <v>748</v>
      </c>
      <c r="F9391" s="0" t="s">
        <v>1465</v>
      </c>
      <c r="G9391" s="0" t="str">
        <f aca="false">LEFT(B9391,2)</f>
        <v>22</v>
      </c>
      <c r="H9391" s="0" t="str">
        <f aca="false">I9391&amp;"_"&amp;G9391&amp;"_"&amp;F9391</f>
        <v>Karusse_22_20190926_DL2019055_OerestadGym_koersel1</v>
      </c>
      <c r="I9391" s="61" t="str">
        <f aca="false">MID(RIGHT(B9391,LEN(B9391)-3),1,FIND("_",RIGHT(B9391,LEN(B9391)-3))-1)</f>
        <v>Karusse</v>
      </c>
      <c r="J9391" s="61" t="str">
        <f aca="false">TRIM(SUBSTITUTE(RIGHT(B9391,FIND(I9391,B9391)+1),"_",""))</f>
        <v>NegK</v>
      </c>
      <c r="K9391" s="0" t="str">
        <f aca="false">IFERROR(VALUE(SUBSTITUTE(E9391,".",",")),E9391)</f>
        <v>No Ct</v>
      </c>
      <c r="L9391" s="61" t="str">
        <f aca="false">IF(J9391="PosK",SUMIFS(K:K,J:J,"PosK",H:H,H9391),"")</f>
        <v/>
      </c>
      <c r="M9391" s="61" t="str">
        <f aca="false">IF(J9391="PosK",SUMIFS(K:K,J:J,"NegK",H:H,H9391),"")</f>
        <v/>
      </c>
      <c r="N9391" s="61" t="str">
        <f aca="false">IF(J9391="PosK",SUMIFS(K:K,J:J,"eDNA",H:H,H9391),"")</f>
        <v/>
      </c>
    </row>
    <row r="9392" customFormat="false" ht="14.25" hidden="false" customHeight="false" outlineLevel="0" collapsed="false">
      <c r="A9392" s="0" t="s">
        <v>909</v>
      </c>
      <c r="B9392" s="52" t="s">
        <v>1223</v>
      </c>
      <c r="C9392" s="52" t="s">
        <v>751</v>
      </c>
      <c r="D9392" s="53" t="n">
        <v>0.1</v>
      </c>
      <c r="E9392" s="53" t="s">
        <v>748</v>
      </c>
      <c r="F9392" s="0" t="s">
        <v>1465</v>
      </c>
      <c r="G9392" s="0" t="str">
        <f aca="false">LEFT(B9392,2)</f>
        <v>22</v>
      </c>
      <c r="H9392" s="0" t="str">
        <f aca="false">I9392&amp;"_"&amp;G9392&amp;"_"&amp;F9392</f>
        <v>Karusse_22_20190926_DL2019055_OerestadGym_koersel1</v>
      </c>
      <c r="I9392" s="61" t="str">
        <f aca="false">MID(RIGHT(B9392,LEN(B9392)-3),1,FIND("_",RIGHT(B9392,LEN(B9392)-3))-1)</f>
        <v>Karusse</v>
      </c>
      <c r="J9392" s="61" t="str">
        <f aca="false">TRIM(SUBSTITUTE(RIGHT(B9392,FIND(I9392,B9392)+1),"_",""))</f>
        <v>eDNA</v>
      </c>
      <c r="K9392" s="0" t="str">
        <f aca="false">IFERROR(VALUE(SUBSTITUTE(E9392,".",",")),E9392)</f>
        <v>No Ct</v>
      </c>
      <c r="L9392" s="61" t="str">
        <f aca="false">IF(J9392="PosK",SUMIFS(K:K,J:J,"PosK",H:H,H9392),"")</f>
        <v/>
      </c>
      <c r="M9392" s="61" t="str">
        <f aca="false">IF(J9392="PosK",SUMIFS(K:K,J:J,"NegK",H:H,H9392),"")</f>
        <v/>
      </c>
      <c r="N9392" s="61" t="str">
        <f aca="false">IF(J9392="PosK",SUMIFS(K:K,J:J,"eDNA",H:H,H9392),"")</f>
        <v/>
      </c>
      <c r="Q9392" s="62"/>
    </row>
    <row r="9393" customFormat="false" ht="14.25" hidden="false" customHeight="false" outlineLevel="0" collapsed="false">
      <c r="A9393" s="0" t="s">
        <v>911</v>
      </c>
      <c r="B9393" s="52" t="s">
        <v>1223</v>
      </c>
      <c r="C9393" s="52" t="s">
        <v>751</v>
      </c>
      <c r="D9393" s="53" t="n">
        <v>0.1</v>
      </c>
      <c r="E9393" s="53" t="s">
        <v>748</v>
      </c>
      <c r="F9393" s="0" t="s">
        <v>1465</v>
      </c>
      <c r="G9393" s="0" t="str">
        <f aca="false">LEFT(B9393,2)</f>
        <v>22</v>
      </c>
      <c r="H9393" s="0" t="str">
        <f aca="false">I9393&amp;"_"&amp;G9393&amp;"_"&amp;F9393</f>
        <v>Karusse_22_20190926_DL2019055_OerestadGym_koersel1</v>
      </c>
      <c r="I9393" s="61" t="str">
        <f aca="false">MID(RIGHT(B9393,LEN(B9393)-3),1,FIND("_",RIGHT(B9393,LEN(B9393)-3))-1)</f>
        <v>Karusse</v>
      </c>
      <c r="J9393" s="61" t="str">
        <f aca="false">TRIM(SUBSTITUTE(RIGHT(B9393,FIND(I9393,B9393)+1),"_",""))</f>
        <v>eDNA</v>
      </c>
      <c r="K9393" s="0" t="str">
        <f aca="false">IFERROR(VALUE(SUBSTITUTE(E9393,".",",")),E9393)</f>
        <v>No Ct</v>
      </c>
      <c r="L9393" s="61" t="str">
        <f aca="false">IF(J9393="PosK",SUMIFS(K:K,J:J,"PosK",H:H,H9393),"")</f>
        <v/>
      </c>
      <c r="M9393" s="61" t="str">
        <f aca="false">IF(J9393="PosK",SUMIFS(K:K,J:J,"NegK",H:H,H9393),"")</f>
        <v/>
      </c>
      <c r="N9393" s="61" t="str">
        <f aca="false">IF(J9393="PosK",SUMIFS(K:K,J:J,"eDNA",H:H,H9393),"")</f>
        <v/>
      </c>
      <c r="P9393" s="62"/>
      <c r="T9393" s="63"/>
      <c r="W9393" s="64"/>
    </row>
    <row r="9394" customFormat="false" ht="14.25" hidden="false" customHeight="false" outlineLevel="0" collapsed="false">
      <c r="A9394" s="0" t="s">
        <v>912</v>
      </c>
      <c r="B9394" s="52" t="s">
        <v>1014</v>
      </c>
      <c r="C9394" s="52" t="s">
        <v>743</v>
      </c>
      <c r="D9394" s="53" t="n">
        <v>0.1</v>
      </c>
      <c r="E9394" s="53" t="n">
        <v>30.89</v>
      </c>
      <c r="F9394" s="0" t="s">
        <v>1465</v>
      </c>
      <c r="G9394" s="0" t="str">
        <f aca="false">LEFT(B9394,2)</f>
        <v>23</v>
      </c>
      <c r="H9394" s="0" t="str">
        <f aca="false">I9394&amp;"_"&amp;G9394&amp;"_"&amp;F9394</f>
        <v>Karusse_23_20190926_DL2019055_OerestadGym_koersel1</v>
      </c>
      <c r="I9394" s="61" t="str">
        <f aca="false">MID(RIGHT(B9394,LEN(B9394)-3),1,FIND("_",RIGHT(B9394,LEN(B9394)-3))-1)</f>
        <v>Karusse</v>
      </c>
      <c r="J9394" s="61" t="str">
        <f aca="false">TRIM(SUBSTITUTE(RIGHT(B9394,FIND(I9394,B9394)+1),"_",""))</f>
        <v>PosK</v>
      </c>
      <c r="K9394" s="0" t="n">
        <f aca="false">IFERROR(VALUE(SUBSTITUTE(E9394,".",",")),E9394)</f>
        <v>30.89</v>
      </c>
      <c r="L9394" s="61" t="n">
        <f aca="false">IF(J9394="PosK",SUMIFS(K:K,J:J,"PosK",H:H,H9394),"")</f>
        <v>30.89</v>
      </c>
      <c r="M9394" s="61" t="n">
        <f aca="false">IF(J9394="PosK",SUMIFS(K:K,J:J,"NegK",H:H,H9394),"")</f>
        <v>0</v>
      </c>
      <c r="N9394" s="61" t="n">
        <f aca="false">IF(J9394="PosK",SUMIFS(K:K,J:J,"eDNA",H:H,H9394),"")</f>
        <v>0</v>
      </c>
      <c r="P9394" s="62" t="n">
        <f aca="false">IF(K9396="No Ct",0,K9396)</f>
        <v>0</v>
      </c>
      <c r="Q9394" s="62" t="n">
        <f aca="false">IF(K9397="No Ct",0,K9397)</f>
        <v>0</v>
      </c>
      <c r="R9394" s="0" t="str">
        <f aca="false">IF(AND(L9394&gt;0,M9394=0),"Valid","Invalid")</f>
        <v>Valid</v>
      </c>
      <c r="S9394" s="0" t="str">
        <f aca="false">IF(OR(P9394&gt;1,Q9394&gt;1),"Present","Absent")</f>
        <v>Absent</v>
      </c>
      <c r="T9394" s="63" t="str">
        <f aca="false">IF(OR(AND(P9394&gt;1,P9394&lt;41),AND(Q9394&gt;1,Q9394&lt;41)),"Ct&lt;41","Ct&gt;41")</f>
        <v>Ct&gt;41</v>
      </c>
      <c r="U9394" s="0" t="str">
        <f aca="false">I9394</f>
        <v>Karusse</v>
      </c>
      <c r="V9394" s="0" t="str">
        <f aca="false">MID(F9394,10,9)</f>
        <v>DL2019055</v>
      </c>
      <c r="W9394" s="64" t="str">
        <f aca="false">V9394&amp;"_"&amp;U9394&amp;"_"&amp;R9394&amp;"_"&amp;S9394&amp;"_"&amp;T9394</f>
        <v>DL2019055_Karusse_Valid_Absent_Ct&gt;41</v>
      </c>
    </row>
    <row r="9395" customFormat="false" ht="14.25" hidden="false" customHeight="false" outlineLevel="0" collapsed="false">
      <c r="A9395" s="0" t="s">
        <v>914</v>
      </c>
      <c r="B9395" s="52" t="s">
        <v>1015</v>
      </c>
      <c r="C9395" s="52" t="s">
        <v>747</v>
      </c>
      <c r="D9395" s="53" t="n">
        <v>0.1</v>
      </c>
      <c r="E9395" s="53" t="s">
        <v>748</v>
      </c>
      <c r="F9395" s="0" t="s">
        <v>1465</v>
      </c>
      <c r="G9395" s="0" t="str">
        <f aca="false">LEFT(B9395,2)</f>
        <v>23</v>
      </c>
      <c r="H9395" s="0" t="str">
        <f aca="false">I9395&amp;"_"&amp;G9395&amp;"_"&amp;F9395</f>
        <v>Karusse_23_20190926_DL2019055_OerestadGym_koersel1</v>
      </c>
      <c r="I9395" s="61" t="str">
        <f aca="false">MID(RIGHT(B9395,LEN(B9395)-3),1,FIND("_",RIGHT(B9395,LEN(B9395)-3))-1)</f>
        <v>Karusse</v>
      </c>
      <c r="J9395" s="61" t="str">
        <f aca="false">TRIM(SUBSTITUTE(RIGHT(B9395,FIND(I9395,B9395)+1),"_",""))</f>
        <v>NegK</v>
      </c>
      <c r="K9395" s="0" t="str">
        <f aca="false">IFERROR(VALUE(SUBSTITUTE(E9395,".",",")),E9395)</f>
        <v>No Ct</v>
      </c>
      <c r="L9395" s="61" t="str">
        <f aca="false">IF(J9395="PosK",SUMIFS(K:K,J:J,"PosK",H:H,H9395),"")</f>
        <v/>
      </c>
      <c r="M9395" s="61" t="str">
        <f aca="false">IF(J9395="PosK",SUMIFS(K:K,J:J,"NegK",H:H,H9395),"")</f>
        <v/>
      </c>
      <c r="N9395" s="61" t="str">
        <f aca="false">IF(J9395="PosK",SUMIFS(K:K,J:J,"eDNA",H:H,H9395),"")</f>
        <v/>
      </c>
    </row>
    <row r="9396" customFormat="false" ht="14.25" hidden="false" customHeight="false" outlineLevel="0" collapsed="false">
      <c r="A9396" s="0" t="s">
        <v>916</v>
      </c>
      <c r="B9396" s="52" t="s">
        <v>1016</v>
      </c>
      <c r="C9396" s="52" t="s">
        <v>751</v>
      </c>
      <c r="D9396" s="53" t="n">
        <v>0.1</v>
      </c>
      <c r="E9396" s="53" t="s">
        <v>748</v>
      </c>
      <c r="F9396" s="0" t="s">
        <v>1465</v>
      </c>
      <c r="G9396" s="0" t="str">
        <f aca="false">LEFT(B9396,2)</f>
        <v>23</v>
      </c>
      <c r="H9396" s="0" t="str">
        <f aca="false">I9396&amp;"_"&amp;G9396&amp;"_"&amp;F9396</f>
        <v>Karusse_23_20190926_DL2019055_OerestadGym_koersel1</v>
      </c>
      <c r="I9396" s="61" t="str">
        <f aca="false">MID(RIGHT(B9396,LEN(B9396)-3),1,FIND("_",RIGHT(B9396,LEN(B9396)-3))-1)</f>
        <v>Karusse</v>
      </c>
      <c r="J9396" s="61" t="str">
        <f aca="false">TRIM(SUBSTITUTE(RIGHT(B9396,FIND(I9396,B9396)+1),"_",""))</f>
        <v>eDNA</v>
      </c>
      <c r="K9396" s="0" t="str">
        <f aca="false">IFERROR(VALUE(SUBSTITUTE(E9396,".",",")),E9396)</f>
        <v>No Ct</v>
      </c>
      <c r="L9396" s="61" t="str">
        <f aca="false">IF(J9396="PosK",SUMIFS(K:K,J:J,"PosK",H:H,H9396),"")</f>
        <v/>
      </c>
      <c r="M9396" s="61" t="str">
        <f aca="false">IF(J9396="PosK",SUMIFS(K:K,J:J,"NegK",H:H,H9396),"")</f>
        <v/>
      </c>
      <c r="N9396" s="61" t="str">
        <f aca="false">IF(J9396="PosK",SUMIFS(K:K,J:J,"eDNA",H:H,H9396),"")</f>
        <v/>
      </c>
      <c r="Q9396" s="62"/>
    </row>
    <row r="9397" customFormat="false" ht="14.25" hidden="false" customHeight="false" outlineLevel="0" collapsed="false">
      <c r="A9397" s="0" t="s">
        <v>918</v>
      </c>
      <c r="B9397" s="52" t="s">
        <v>1016</v>
      </c>
      <c r="C9397" s="52" t="s">
        <v>751</v>
      </c>
      <c r="D9397" s="53" t="n">
        <v>0.1</v>
      </c>
      <c r="E9397" s="53" t="s">
        <v>748</v>
      </c>
      <c r="F9397" s="0" t="s">
        <v>1465</v>
      </c>
      <c r="G9397" s="0" t="str">
        <f aca="false">LEFT(B9397,2)</f>
        <v>23</v>
      </c>
      <c r="H9397" s="0" t="str">
        <f aca="false">I9397&amp;"_"&amp;G9397&amp;"_"&amp;F9397</f>
        <v>Karusse_23_20190926_DL2019055_OerestadGym_koersel1</v>
      </c>
      <c r="I9397" s="61" t="str">
        <f aca="false">MID(RIGHT(B9397,LEN(B9397)-3),1,FIND("_",RIGHT(B9397,LEN(B9397)-3))-1)</f>
        <v>Karusse</v>
      </c>
      <c r="J9397" s="61" t="str">
        <f aca="false">TRIM(SUBSTITUTE(RIGHT(B9397,FIND(I9397,B9397)+1),"_",""))</f>
        <v>eDNA</v>
      </c>
      <c r="K9397" s="0" t="str">
        <f aca="false">IFERROR(VALUE(SUBSTITUTE(E9397,".",",")),E9397)</f>
        <v>No Ct</v>
      </c>
      <c r="L9397" s="61" t="str">
        <f aca="false">IF(J9397="PosK",SUMIFS(K:K,J:J,"PosK",H:H,H9397),"")</f>
        <v/>
      </c>
      <c r="M9397" s="61" t="str">
        <f aca="false">IF(J9397="PosK",SUMIFS(K:K,J:J,"NegK",H:H,H9397),"")</f>
        <v/>
      </c>
      <c r="N9397" s="61" t="str">
        <f aca="false">IF(J9397="PosK",SUMIFS(K:K,J:J,"eDNA",H:H,H9397),"")</f>
        <v/>
      </c>
      <c r="P9397" s="62"/>
      <c r="T9397" s="63"/>
      <c r="W9397" s="64"/>
    </row>
    <row r="9398" customFormat="false" ht="14.25" hidden="false" customHeight="false" outlineLevel="0" collapsed="false">
      <c r="A9398" s="0" t="s">
        <v>919</v>
      </c>
      <c r="B9398" s="52" t="s">
        <v>1224</v>
      </c>
      <c r="C9398" s="52" t="s">
        <v>743</v>
      </c>
      <c r="D9398" s="53" t="n">
        <v>0.1</v>
      </c>
      <c r="E9398" s="53" t="n">
        <v>41.08</v>
      </c>
      <c r="F9398" s="0" t="s">
        <v>1465</v>
      </c>
      <c r="G9398" s="0" t="str">
        <f aca="false">LEFT(B9398,2)</f>
        <v>24</v>
      </c>
      <c r="H9398" s="0" t="str">
        <f aca="false">I9398&amp;"_"&amp;G9398&amp;"_"&amp;F9398</f>
        <v>Soelvkarusse_24_20190926_DL2019055_OerestadGym_koersel1</v>
      </c>
      <c r="I9398" s="61" t="str">
        <f aca="false">MID(RIGHT(B9398,LEN(B9398)-3),1,FIND("_",RIGHT(B9398,LEN(B9398)-3))-1)</f>
        <v>Soelvkarusse</v>
      </c>
      <c r="J9398" s="61" t="str">
        <f aca="false">TRIM(SUBSTITUTE(RIGHT(B9398,FIND(I9398,B9398)+1),"_",""))</f>
        <v>PosK</v>
      </c>
      <c r="K9398" s="0" t="n">
        <f aca="false">IFERROR(VALUE(SUBSTITUTE(E9398,".",",")),E9398)</f>
        <v>41.08</v>
      </c>
      <c r="L9398" s="61" t="n">
        <f aca="false">IF(J9398="PosK",SUMIFS(K:K,J:J,"PosK",H:H,H9398),"")</f>
        <v>41.08</v>
      </c>
      <c r="M9398" s="61" t="n">
        <f aca="false">IF(J9398="PosK",SUMIFS(K:K,J:J,"NegK",H:H,H9398),"")</f>
        <v>0</v>
      </c>
      <c r="N9398" s="61" t="n">
        <f aca="false">IF(J9398="PosK",SUMIFS(K:K,J:J,"eDNA",H:H,H9398),"")</f>
        <v>0</v>
      </c>
      <c r="P9398" s="62" t="n">
        <f aca="false">IF(K9400="No Ct",0,K9400)</f>
        <v>0</v>
      </c>
      <c r="Q9398" s="62" t="n">
        <f aca="false">IF(K9401="No Ct",0,K9401)</f>
        <v>0</v>
      </c>
      <c r="R9398" s="0" t="str">
        <f aca="false">IF(AND(L9398&gt;0,M9398=0),"Valid","Invalid")</f>
        <v>Valid</v>
      </c>
      <c r="S9398" s="0" t="str">
        <f aca="false">IF(OR(P9398&gt;1,Q9398&gt;1),"Present","Absent")</f>
        <v>Absent</v>
      </c>
      <c r="T9398" s="63" t="str">
        <f aca="false">IF(OR(AND(P9398&gt;1,P9398&lt;41),AND(Q9398&gt;1,Q9398&lt;41)),"Ct&lt;41","Ct&gt;41")</f>
        <v>Ct&gt;41</v>
      </c>
      <c r="U9398" s="0" t="str">
        <f aca="false">I9398</f>
        <v>Soelvkarusse</v>
      </c>
      <c r="V9398" s="0" t="str">
        <f aca="false">MID(F9398,10,9)</f>
        <v>DL2019055</v>
      </c>
      <c r="W9398" s="64" t="str">
        <f aca="false">V9398&amp;"_"&amp;U9398&amp;"_"&amp;R9398&amp;"_"&amp;S9398&amp;"_"&amp;T9398</f>
        <v>DL2019055_Soelvkarusse_Valid_Absent_Ct&gt;41</v>
      </c>
    </row>
    <row r="9399" customFormat="false" ht="14.25" hidden="false" customHeight="false" outlineLevel="0" collapsed="false">
      <c r="A9399" s="0" t="s">
        <v>921</v>
      </c>
      <c r="B9399" s="52" t="s">
        <v>1225</v>
      </c>
      <c r="C9399" s="52" t="s">
        <v>747</v>
      </c>
      <c r="D9399" s="53" t="n">
        <v>0.1</v>
      </c>
      <c r="E9399" s="53" t="s">
        <v>748</v>
      </c>
      <c r="F9399" s="0" t="s">
        <v>1465</v>
      </c>
      <c r="G9399" s="0" t="str">
        <f aca="false">LEFT(B9399,2)</f>
        <v>24</v>
      </c>
      <c r="H9399" s="0" t="str">
        <f aca="false">I9399&amp;"_"&amp;G9399&amp;"_"&amp;F9399</f>
        <v>Soelvkarusse_24_20190926_DL2019055_OerestadGym_koersel1</v>
      </c>
      <c r="I9399" s="61" t="str">
        <f aca="false">MID(RIGHT(B9399,LEN(B9399)-3),1,FIND("_",RIGHT(B9399,LEN(B9399)-3))-1)</f>
        <v>Soelvkarusse</v>
      </c>
      <c r="J9399" s="61" t="str">
        <f aca="false">TRIM(SUBSTITUTE(RIGHT(B9399,FIND(I9399,B9399)+1),"_",""))</f>
        <v>NegK</v>
      </c>
      <c r="K9399" s="0" t="str">
        <f aca="false">IFERROR(VALUE(SUBSTITUTE(E9399,".",",")),E9399)</f>
        <v>No Ct</v>
      </c>
      <c r="L9399" s="61" t="str">
        <f aca="false">IF(J9399="PosK",SUMIFS(K:K,J:J,"PosK",H:H,H9399),"")</f>
        <v/>
      </c>
      <c r="M9399" s="61" t="str">
        <f aca="false">IF(J9399="PosK",SUMIFS(K:K,J:J,"NegK",H:H,H9399),"")</f>
        <v/>
      </c>
      <c r="N9399" s="61" t="str">
        <f aca="false">IF(J9399="PosK",SUMIFS(K:K,J:J,"eDNA",H:H,H9399),"")</f>
        <v/>
      </c>
    </row>
    <row r="9400" customFormat="false" ht="14.25" hidden="false" customHeight="false" outlineLevel="0" collapsed="false">
      <c r="A9400" s="0" t="s">
        <v>923</v>
      </c>
      <c r="B9400" s="52" t="s">
        <v>1226</v>
      </c>
      <c r="C9400" s="52" t="s">
        <v>751</v>
      </c>
      <c r="D9400" s="53" t="n">
        <v>0.1</v>
      </c>
      <c r="E9400" s="53" t="s">
        <v>748</v>
      </c>
      <c r="F9400" s="0" t="s">
        <v>1465</v>
      </c>
      <c r="G9400" s="0" t="str">
        <f aca="false">LEFT(B9400,2)</f>
        <v>24</v>
      </c>
      <c r="H9400" s="0" t="str">
        <f aca="false">I9400&amp;"_"&amp;G9400&amp;"_"&amp;F9400</f>
        <v>Soelvkarusse_24_20190926_DL2019055_OerestadGym_koersel1</v>
      </c>
      <c r="I9400" s="61" t="str">
        <f aca="false">MID(RIGHT(B9400,LEN(B9400)-3),1,FIND("_",RIGHT(B9400,LEN(B9400)-3))-1)</f>
        <v>Soelvkarusse</v>
      </c>
      <c r="J9400" s="61" t="str">
        <f aca="false">TRIM(SUBSTITUTE(RIGHT(B9400,FIND(I9400,B9400)+1),"_",""))</f>
        <v>eDNA</v>
      </c>
      <c r="K9400" s="0" t="str">
        <f aca="false">IFERROR(VALUE(SUBSTITUTE(E9400,".",",")),E9400)</f>
        <v>No Ct</v>
      </c>
      <c r="L9400" s="61" t="str">
        <f aca="false">IF(J9400="PosK",SUMIFS(K:K,J:J,"PosK",H:H,H9400),"")</f>
        <v/>
      </c>
      <c r="M9400" s="61" t="str">
        <f aca="false">IF(J9400="PosK",SUMIFS(K:K,J:J,"NegK",H:H,H9400),"")</f>
        <v/>
      </c>
      <c r="N9400" s="61" t="str">
        <f aca="false">IF(J9400="PosK",SUMIFS(K:K,J:J,"eDNA",H:H,H9400),"")</f>
        <v/>
      </c>
      <c r="Q9400" s="62"/>
    </row>
    <row r="9401" customFormat="false" ht="14.25" hidden="false" customHeight="false" outlineLevel="0" collapsed="false">
      <c r="A9401" s="0" t="s">
        <v>925</v>
      </c>
      <c r="B9401" s="52" t="s">
        <v>1226</v>
      </c>
      <c r="C9401" s="52" t="s">
        <v>751</v>
      </c>
      <c r="D9401" s="53" t="n">
        <v>0.1</v>
      </c>
      <c r="E9401" s="53" t="s">
        <v>748</v>
      </c>
      <c r="F9401" s="0" t="s">
        <v>1465</v>
      </c>
      <c r="G9401" s="0" t="str">
        <f aca="false">LEFT(B9401,2)</f>
        <v>24</v>
      </c>
      <c r="H9401" s="0" t="str">
        <f aca="false">I9401&amp;"_"&amp;G9401&amp;"_"&amp;F9401</f>
        <v>Soelvkarusse_24_20190926_DL2019055_OerestadGym_koersel1</v>
      </c>
      <c r="I9401" s="61" t="str">
        <f aca="false">MID(RIGHT(B9401,LEN(B9401)-3),1,FIND("_",RIGHT(B9401,LEN(B9401)-3))-1)</f>
        <v>Soelvkarusse</v>
      </c>
      <c r="J9401" s="61" t="str">
        <f aca="false">TRIM(SUBSTITUTE(RIGHT(B9401,FIND(I9401,B9401)+1),"_",""))</f>
        <v>eDNA</v>
      </c>
      <c r="K9401" s="0" t="str">
        <f aca="false">IFERROR(VALUE(SUBSTITUTE(E9401,".",",")),E9401)</f>
        <v>No Ct</v>
      </c>
      <c r="L9401" s="61" t="str">
        <f aca="false">IF(J9401="PosK",SUMIFS(K:K,J:J,"PosK",H:H,H9401),"")</f>
        <v/>
      </c>
      <c r="M9401" s="61" t="str">
        <f aca="false">IF(J9401="PosK",SUMIFS(K:K,J:J,"NegK",H:H,H9401),"")</f>
        <v/>
      </c>
      <c r="N9401" s="61" t="str">
        <f aca="false">IF(J9401="PosK",SUMIFS(K:K,J:J,"eDNA",H:H,H9401),"")</f>
        <v/>
      </c>
      <c r="P9401" s="62"/>
      <c r="T9401" s="63"/>
      <c r="W9401" s="64"/>
    </row>
    <row r="9402" customFormat="false" ht="14.25" hidden="false" customHeight="false" outlineLevel="0" collapsed="false">
      <c r="A9402" s="0" t="s">
        <v>741</v>
      </c>
      <c r="B9402" s="52" t="s">
        <v>1020</v>
      </c>
      <c r="C9402" s="52" t="s">
        <v>743</v>
      </c>
      <c r="D9402" s="53" t="n">
        <v>0.1</v>
      </c>
      <c r="E9402" s="53" t="n">
        <v>30.88</v>
      </c>
      <c r="F9402" s="0" t="s">
        <v>1466</v>
      </c>
      <c r="G9402" s="0" t="str">
        <f aca="false">LEFT(B9402,2)</f>
        <v>25</v>
      </c>
      <c r="H9402" s="0" t="str">
        <f aca="false">I9402&amp;"_"&amp;G9402&amp;"_"&amp;F9402</f>
        <v>Loegfroe_25_20190926_DL2019055_OerestadGym_koersel2</v>
      </c>
      <c r="I9402" s="61" t="str">
        <f aca="false">MID(RIGHT(B9402,LEN(B9402)-3),1,FIND("_",RIGHT(B9402,LEN(B9402)-3))-1)</f>
        <v>Loegfroe</v>
      </c>
      <c r="J9402" s="61" t="str">
        <f aca="false">TRIM(SUBSTITUTE(RIGHT(B9402,FIND(I9402,B9402)+1),"_",""))</f>
        <v>PosK</v>
      </c>
      <c r="K9402" s="0" t="n">
        <f aca="false">IFERROR(VALUE(SUBSTITUTE(E9402,".",",")),E9402)</f>
        <v>30.88</v>
      </c>
      <c r="L9402" s="61" t="n">
        <f aca="false">IF(J9402="PosK",SUMIFS(K:K,J:J,"PosK",H:H,H9402),"")</f>
        <v>30.88</v>
      </c>
      <c r="M9402" s="61" t="n">
        <f aca="false">IF(J9402="PosK",SUMIFS(K:K,J:J,"NegK",H:H,H9402),"")</f>
        <v>0</v>
      </c>
      <c r="N9402" s="61" t="n">
        <f aca="false">IF(J9402="PosK",SUMIFS(K:K,J:J,"eDNA",H:H,H9402),"")</f>
        <v>0</v>
      </c>
      <c r="P9402" s="62" t="n">
        <f aca="false">IF(K9404="No Ct",0,K9404)</f>
        <v>0</v>
      </c>
      <c r="Q9402" s="62" t="n">
        <f aca="false">IF(K9405="No Ct",0,K9405)</f>
        <v>0</v>
      </c>
      <c r="R9402" s="0" t="str">
        <f aca="false">IF(AND(L9402&gt;0,M9402=0),"Valid","Invalid")</f>
        <v>Valid</v>
      </c>
      <c r="S9402" s="0" t="str">
        <f aca="false">IF(OR(P9402&gt;1,Q9402&gt;1),"Present","Absent")</f>
        <v>Absent</v>
      </c>
      <c r="T9402" s="63" t="str">
        <f aca="false">IF(OR(AND(P9402&gt;1,P9402&lt;41),AND(Q9402&gt;1,Q9402&lt;41)),"Ct&lt;41","Ct&gt;41")</f>
        <v>Ct&gt;41</v>
      </c>
      <c r="U9402" s="0" t="str">
        <f aca="false">I9402</f>
        <v>Loegfroe</v>
      </c>
      <c r="V9402" s="0" t="str">
        <f aca="false">MID(F9402,10,9)</f>
        <v>DL2019055</v>
      </c>
      <c r="W9402" s="64" t="str">
        <f aca="false">V9402&amp;"_"&amp;U9402&amp;"_"&amp;R9402&amp;"_"&amp;S9402&amp;"_"&amp;T9402</f>
        <v>DL2019055_Loegfroe_Valid_Absent_Ct&gt;41</v>
      </c>
    </row>
    <row r="9403" customFormat="false" ht="14.25" hidden="false" customHeight="false" outlineLevel="0" collapsed="false">
      <c r="A9403" s="0" t="s">
        <v>745</v>
      </c>
      <c r="B9403" s="52" t="s">
        <v>1022</v>
      </c>
      <c r="C9403" s="52" t="s">
        <v>747</v>
      </c>
      <c r="D9403" s="53" t="n">
        <v>0.1</v>
      </c>
      <c r="E9403" s="53" t="s">
        <v>748</v>
      </c>
      <c r="F9403" s="0" t="s">
        <v>1466</v>
      </c>
      <c r="G9403" s="0" t="str">
        <f aca="false">LEFT(B9403,2)</f>
        <v>25</v>
      </c>
      <c r="H9403" s="0" t="str">
        <f aca="false">I9403&amp;"_"&amp;G9403&amp;"_"&amp;F9403</f>
        <v>Loegfroe_25_20190926_DL2019055_OerestadGym_koersel2</v>
      </c>
      <c r="I9403" s="61" t="str">
        <f aca="false">MID(RIGHT(B9403,LEN(B9403)-3),1,FIND("_",RIGHT(B9403,LEN(B9403)-3))-1)</f>
        <v>Loegfroe</v>
      </c>
      <c r="J9403" s="61" t="str">
        <f aca="false">TRIM(SUBSTITUTE(RIGHT(B9403,FIND(I9403,B9403)+1),"_",""))</f>
        <v>NegK</v>
      </c>
      <c r="K9403" s="0" t="str">
        <f aca="false">IFERROR(VALUE(SUBSTITUTE(E9403,".",",")),E9403)</f>
        <v>No Ct</v>
      </c>
      <c r="L9403" s="61" t="str">
        <f aca="false">IF(J9403="PosK",SUMIFS(K:K,J:J,"PosK",H:H,H9403),"")</f>
        <v/>
      </c>
      <c r="M9403" s="61" t="str">
        <f aca="false">IF(J9403="PosK",SUMIFS(K:K,J:J,"NegK",H:H,H9403),"")</f>
        <v/>
      </c>
      <c r="N9403" s="61" t="str">
        <f aca="false">IF(J9403="PosK",SUMIFS(K:K,J:J,"eDNA",H:H,H9403),"")</f>
        <v/>
      </c>
    </row>
    <row r="9404" customFormat="false" ht="14.25" hidden="false" customHeight="false" outlineLevel="0" collapsed="false">
      <c r="A9404" s="0" t="s">
        <v>749</v>
      </c>
      <c r="B9404" s="52" t="s">
        <v>1023</v>
      </c>
      <c r="C9404" s="52" t="s">
        <v>751</v>
      </c>
      <c r="D9404" s="53" t="n">
        <v>0.1</v>
      </c>
      <c r="E9404" s="53" t="s">
        <v>748</v>
      </c>
      <c r="F9404" s="0" t="s">
        <v>1466</v>
      </c>
      <c r="G9404" s="0" t="str">
        <f aca="false">LEFT(B9404,2)</f>
        <v>25</v>
      </c>
      <c r="H9404" s="0" t="str">
        <f aca="false">I9404&amp;"_"&amp;G9404&amp;"_"&amp;F9404</f>
        <v>Loegfroe_25_20190926_DL2019055_OerestadGym_koersel2</v>
      </c>
      <c r="I9404" s="61" t="str">
        <f aca="false">MID(RIGHT(B9404,LEN(B9404)-3),1,FIND("_",RIGHT(B9404,LEN(B9404)-3))-1)</f>
        <v>Loegfroe</v>
      </c>
      <c r="J9404" s="61" t="str">
        <f aca="false">TRIM(SUBSTITUTE(RIGHT(B9404,FIND(I9404,B9404)+1),"_",""))</f>
        <v>eDNA</v>
      </c>
      <c r="K9404" s="0" t="str">
        <f aca="false">IFERROR(VALUE(SUBSTITUTE(E9404,".",",")),E9404)</f>
        <v>No Ct</v>
      </c>
      <c r="L9404" s="61" t="str">
        <f aca="false">IF(J9404="PosK",SUMIFS(K:K,J:J,"PosK",H:H,H9404),"")</f>
        <v/>
      </c>
      <c r="M9404" s="61" t="str">
        <f aca="false">IF(J9404="PosK",SUMIFS(K:K,J:J,"NegK",H:H,H9404),"")</f>
        <v/>
      </c>
      <c r="N9404" s="61" t="str">
        <f aca="false">IF(J9404="PosK",SUMIFS(K:K,J:J,"eDNA",H:H,H9404),"")</f>
        <v/>
      </c>
      <c r="Q9404" s="62"/>
    </row>
    <row r="9405" customFormat="false" ht="14.25" hidden="false" customHeight="false" outlineLevel="0" collapsed="false">
      <c r="A9405" s="0" t="s">
        <v>752</v>
      </c>
      <c r="B9405" s="52" t="s">
        <v>1023</v>
      </c>
      <c r="C9405" s="52" t="s">
        <v>751</v>
      </c>
      <c r="D9405" s="53" t="n">
        <v>0.1</v>
      </c>
      <c r="E9405" s="53" t="s">
        <v>748</v>
      </c>
      <c r="F9405" s="0" t="s">
        <v>1466</v>
      </c>
      <c r="G9405" s="0" t="str">
        <f aca="false">LEFT(B9405,2)</f>
        <v>25</v>
      </c>
      <c r="H9405" s="0" t="str">
        <f aca="false">I9405&amp;"_"&amp;G9405&amp;"_"&amp;F9405</f>
        <v>Loegfroe_25_20190926_DL2019055_OerestadGym_koersel2</v>
      </c>
      <c r="I9405" s="61" t="str">
        <f aca="false">MID(RIGHT(B9405,LEN(B9405)-3),1,FIND("_",RIGHT(B9405,LEN(B9405)-3))-1)</f>
        <v>Loegfroe</v>
      </c>
      <c r="J9405" s="61" t="str">
        <f aca="false">TRIM(SUBSTITUTE(RIGHT(B9405,FIND(I9405,B9405)+1),"_",""))</f>
        <v>eDNA</v>
      </c>
      <c r="K9405" s="0" t="str">
        <f aca="false">IFERROR(VALUE(SUBSTITUTE(E9405,".",",")),E9405)</f>
        <v>No Ct</v>
      </c>
      <c r="L9405" s="61" t="str">
        <f aca="false">IF(J9405="PosK",SUMIFS(K:K,J:J,"PosK",H:H,H9405),"")</f>
        <v/>
      </c>
      <c r="M9405" s="61" t="str">
        <f aca="false">IF(J9405="PosK",SUMIFS(K:K,J:J,"NegK",H:H,H9405),"")</f>
        <v/>
      </c>
      <c r="N9405" s="61" t="str">
        <f aca="false">IF(J9405="PosK",SUMIFS(K:K,J:J,"eDNA",H:H,H9405),"")</f>
        <v/>
      </c>
      <c r="P9405" s="62"/>
      <c r="T9405" s="63"/>
      <c r="W9405" s="64"/>
    </row>
    <row r="9406" customFormat="false" ht="14.25" hidden="false" customHeight="false" outlineLevel="0" collapsed="false">
      <c r="A9406" s="0" t="s">
        <v>754</v>
      </c>
      <c r="B9406" s="52" t="s">
        <v>1025</v>
      </c>
      <c r="C9406" s="52" t="s">
        <v>743</v>
      </c>
      <c r="D9406" s="53" t="n">
        <v>0.1</v>
      </c>
      <c r="E9406" s="53" t="n">
        <v>30.99</v>
      </c>
      <c r="F9406" s="0" t="s">
        <v>1466</v>
      </c>
      <c r="G9406" s="0" t="str">
        <f aca="false">LEFT(B9406,2)</f>
        <v>26</v>
      </c>
      <c r="H9406" s="0" t="str">
        <f aca="false">I9406&amp;"_"&amp;G9406&amp;"_"&amp;F9406</f>
        <v>StorVandsalamander_26_20190926_DL2019055_OerestadGym_koersel2</v>
      </c>
      <c r="I9406" s="61" t="str">
        <f aca="false">MID(RIGHT(B9406,LEN(B9406)-3),1,FIND("_",RIGHT(B9406,LEN(B9406)-3))-1)</f>
        <v>StorVandsalamander</v>
      </c>
      <c r="J9406" s="61" t="str">
        <f aca="false">TRIM(SUBSTITUTE(RIGHT(B9406,FIND(I9406,B9406)+1),"_",""))</f>
        <v>PosK</v>
      </c>
      <c r="K9406" s="0" t="n">
        <f aca="false">IFERROR(VALUE(SUBSTITUTE(E9406,".",",")),E9406)</f>
        <v>30.99</v>
      </c>
      <c r="L9406" s="61" t="n">
        <f aca="false">IF(J9406="PosK",SUMIFS(K:K,J:J,"PosK",H:H,H9406),"")</f>
        <v>30.99</v>
      </c>
      <c r="M9406" s="61" t="n">
        <f aca="false">IF(J9406="PosK",SUMIFS(K:K,J:J,"NegK",H:H,H9406),"")</f>
        <v>0</v>
      </c>
      <c r="N9406" s="61" t="n">
        <f aca="false">IF(J9406="PosK",SUMIFS(K:K,J:J,"eDNA",H:H,H9406),"")</f>
        <v>0</v>
      </c>
      <c r="P9406" s="62" t="n">
        <f aca="false">IF(K9408="No Ct",0,K9408)</f>
        <v>0</v>
      </c>
      <c r="Q9406" s="62" t="n">
        <f aca="false">IF(K9409="No Ct",0,K9409)</f>
        <v>0</v>
      </c>
      <c r="R9406" s="0" t="str">
        <f aca="false">IF(AND(L9406&gt;0,M9406=0),"Valid","Invalid")</f>
        <v>Valid</v>
      </c>
      <c r="S9406" s="0" t="str">
        <f aca="false">IF(OR(P9406&gt;1,Q9406&gt;1),"Present","Absent")</f>
        <v>Absent</v>
      </c>
      <c r="T9406" s="63" t="str">
        <f aca="false">IF(OR(AND(P9406&gt;1,P9406&lt;41),AND(Q9406&gt;1,Q9406&lt;41)),"Ct&lt;41","Ct&gt;41")</f>
        <v>Ct&gt;41</v>
      </c>
      <c r="U9406" s="0" t="str">
        <f aca="false">I9406</f>
        <v>StorVandsalamander</v>
      </c>
      <c r="V9406" s="0" t="str">
        <f aca="false">MID(F9406,10,9)</f>
        <v>DL2019055</v>
      </c>
      <c r="W9406" s="64" t="str">
        <f aca="false">V9406&amp;"_"&amp;U9406&amp;"_"&amp;R9406&amp;"_"&amp;S9406&amp;"_"&amp;T9406</f>
        <v>DL2019055_StorVandsalamander_Valid_Absent_Ct&gt;41</v>
      </c>
    </row>
    <row r="9407" customFormat="false" ht="14.25" hidden="false" customHeight="false" outlineLevel="0" collapsed="false">
      <c r="A9407" s="0" t="s">
        <v>756</v>
      </c>
      <c r="B9407" s="52" t="s">
        <v>1026</v>
      </c>
      <c r="C9407" s="52" t="s">
        <v>747</v>
      </c>
      <c r="D9407" s="53" t="n">
        <v>0.1</v>
      </c>
      <c r="E9407" s="53" t="s">
        <v>748</v>
      </c>
      <c r="F9407" s="0" t="s">
        <v>1466</v>
      </c>
      <c r="G9407" s="0" t="str">
        <f aca="false">LEFT(B9407,2)</f>
        <v>26</v>
      </c>
      <c r="H9407" s="0" t="str">
        <f aca="false">I9407&amp;"_"&amp;G9407&amp;"_"&amp;F9407</f>
        <v>StorVandsalamander_26_20190926_DL2019055_OerestadGym_koersel2</v>
      </c>
      <c r="I9407" s="61" t="str">
        <f aca="false">MID(RIGHT(B9407,LEN(B9407)-3),1,FIND("_",RIGHT(B9407,LEN(B9407)-3))-1)</f>
        <v>StorVandsalamander</v>
      </c>
      <c r="J9407" s="61" t="str">
        <f aca="false">TRIM(SUBSTITUTE(RIGHT(B9407,FIND(I9407,B9407)+1),"_",""))</f>
        <v>NegK</v>
      </c>
      <c r="K9407" s="0" t="str">
        <f aca="false">IFERROR(VALUE(SUBSTITUTE(E9407,".",",")),E9407)</f>
        <v>No Ct</v>
      </c>
      <c r="L9407" s="61" t="str">
        <f aca="false">IF(J9407="PosK",SUMIFS(K:K,J:J,"PosK",H:H,H9407),"")</f>
        <v/>
      </c>
      <c r="M9407" s="61" t="str">
        <f aca="false">IF(J9407="PosK",SUMIFS(K:K,J:J,"NegK",H:H,H9407),"")</f>
        <v/>
      </c>
      <c r="N9407" s="61" t="str">
        <f aca="false">IF(J9407="PosK",SUMIFS(K:K,J:J,"eDNA",H:H,H9407),"")</f>
        <v/>
      </c>
    </row>
    <row r="9408" customFormat="false" ht="14.25" hidden="false" customHeight="false" outlineLevel="0" collapsed="false">
      <c r="A9408" s="0" t="s">
        <v>758</v>
      </c>
      <c r="B9408" s="52" t="s">
        <v>1027</v>
      </c>
      <c r="C9408" s="52" t="s">
        <v>751</v>
      </c>
      <c r="D9408" s="53" t="n">
        <v>0.1</v>
      </c>
      <c r="E9408" s="53" t="s">
        <v>748</v>
      </c>
      <c r="F9408" s="0" t="s">
        <v>1466</v>
      </c>
      <c r="G9408" s="0" t="str">
        <f aca="false">LEFT(B9408,2)</f>
        <v>26</v>
      </c>
      <c r="H9408" s="0" t="str">
        <f aca="false">I9408&amp;"_"&amp;G9408&amp;"_"&amp;F9408</f>
        <v>StorVandsalamander_26_20190926_DL2019055_OerestadGym_koersel2</v>
      </c>
      <c r="I9408" s="61" t="str">
        <f aca="false">MID(RIGHT(B9408,LEN(B9408)-3),1,FIND("_",RIGHT(B9408,LEN(B9408)-3))-1)</f>
        <v>StorVandsalamander</v>
      </c>
      <c r="J9408" s="61" t="str">
        <f aca="false">TRIM(SUBSTITUTE(RIGHT(B9408,FIND(I9408,B9408)+1),"_",""))</f>
        <v>eDNA</v>
      </c>
      <c r="K9408" s="0" t="str">
        <f aca="false">IFERROR(VALUE(SUBSTITUTE(E9408,".",",")),E9408)</f>
        <v>No Ct</v>
      </c>
      <c r="L9408" s="61" t="str">
        <f aca="false">IF(J9408="PosK",SUMIFS(K:K,J:J,"PosK",H:H,H9408),"")</f>
        <v/>
      </c>
      <c r="M9408" s="61" t="str">
        <f aca="false">IF(J9408="PosK",SUMIFS(K:K,J:J,"NegK",H:H,H9408),"")</f>
        <v/>
      </c>
      <c r="N9408" s="61" t="str">
        <f aca="false">IF(J9408="PosK",SUMIFS(K:K,J:J,"eDNA",H:H,H9408),"")</f>
        <v/>
      </c>
      <c r="Q9408" s="62"/>
    </row>
    <row r="9409" customFormat="false" ht="14.25" hidden="false" customHeight="false" outlineLevel="0" collapsed="false">
      <c r="A9409" s="0" t="s">
        <v>760</v>
      </c>
      <c r="B9409" s="52" t="s">
        <v>1027</v>
      </c>
      <c r="C9409" s="52" t="s">
        <v>751</v>
      </c>
      <c r="D9409" s="53" t="n">
        <v>0.1</v>
      </c>
      <c r="E9409" s="53" t="s">
        <v>748</v>
      </c>
      <c r="F9409" s="0" t="s">
        <v>1466</v>
      </c>
      <c r="G9409" s="0" t="str">
        <f aca="false">LEFT(B9409,2)</f>
        <v>26</v>
      </c>
      <c r="H9409" s="0" t="str">
        <f aca="false">I9409&amp;"_"&amp;G9409&amp;"_"&amp;F9409</f>
        <v>StorVandsalamander_26_20190926_DL2019055_OerestadGym_koersel2</v>
      </c>
      <c r="I9409" s="61" t="str">
        <f aca="false">MID(RIGHT(B9409,LEN(B9409)-3),1,FIND("_",RIGHT(B9409,LEN(B9409)-3))-1)</f>
        <v>StorVandsalamander</v>
      </c>
      <c r="J9409" s="61" t="str">
        <f aca="false">TRIM(SUBSTITUTE(RIGHT(B9409,FIND(I9409,B9409)+1),"_",""))</f>
        <v>eDNA</v>
      </c>
      <c r="K9409" s="0" t="str">
        <f aca="false">IFERROR(VALUE(SUBSTITUTE(E9409,".",",")),E9409)</f>
        <v>No Ct</v>
      </c>
      <c r="L9409" s="61" t="str">
        <f aca="false">IF(J9409="PosK",SUMIFS(K:K,J:J,"PosK",H:H,H9409),"")</f>
        <v/>
      </c>
      <c r="M9409" s="61" t="str">
        <f aca="false">IF(J9409="PosK",SUMIFS(K:K,J:J,"NegK",H:H,H9409),"")</f>
        <v/>
      </c>
      <c r="N9409" s="61" t="str">
        <f aca="false">IF(J9409="PosK",SUMIFS(K:K,J:J,"eDNA",H:H,H9409),"")</f>
        <v/>
      </c>
      <c r="P9409" s="62"/>
      <c r="T9409" s="63"/>
      <c r="W9409" s="64"/>
    </row>
    <row r="9410" customFormat="false" ht="14.25" hidden="false" customHeight="false" outlineLevel="0" collapsed="false">
      <c r="A9410" s="0" t="s">
        <v>762</v>
      </c>
      <c r="B9410" s="52" t="s">
        <v>1029</v>
      </c>
      <c r="C9410" s="52" t="s">
        <v>743</v>
      </c>
      <c r="D9410" s="53" t="n">
        <v>0.1</v>
      </c>
      <c r="E9410" s="53" t="n">
        <v>33.19</v>
      </c>
      <c r="F9410" s="0" t="s">
        <v>1466</v>
      </c>
      <c r="G9410" s="0" t="str">
        <f aca="false">LEFT(B9410,2)</f>
        <v>27</v>
      </c>
      <c r="H9410" s="0" t="str">
        <f aca="false">I9410&amp;"_"&amp;G9410&amp;"_"&amp;F9410</f>
        <v>Strandtudse_27_20190926_DL2019055_OerestadGym_koersel2</v>
      </c>
      <c r="I9410" s="61" t="str">
        <f aca="false">MID(RIGHT(B9410,LEN(B9410)-3),1,FIND("_",RIGHT(B9410,LEN(B9410)-3))-1)</f>
        <v>Strandtudse</v>
      </c>
      <c r="J9410" s="61" t="str">
        <f aca="false">TRIM(SUBSTITUTE(RIGHT(B9410,FIND(I9410,B9410)+1),"_",""))</f>
        <v>PosK</v>
      </c>
      <c r="K9410" s="0" t="n">
        <f aca="false">IFERROR(VALUE(SUBSTITUTE(E9410,".",",")),E9410)</f>
        <v>33.19</v>
      </c>
      <c r="L9410" s="61" t="n">
        <f aca="false">IF(J9410="PosK",SUMIFS(K:K,J:J,"PosK",H:H,H9410),"")</f>
        <v>33.19</v>
      </c>
      <c r="M9410" s="61" t="n">
        <f aca="false">IF(J9410="PosK",SUMIFS(K:K,J:J,"NegK",H:H,H9410),"")</f>
        <v>0</v>
      </c>
      <c r="N9410" s="61" t="n">
        <f aca="false">IF(J9410="PosK",SUMIFS(K:K,J:J,"eDNA",H:H,H9410),"")</f>
        <v>0</v>
      </c>
      <c r="P9410" s="62" t="n">
        <f aca="false">IF(K9412="No Ct",0,K9412)</f>
        <v>0</v>
      </c>
      <c r="Q9410" s="62" t="n">
        <f aca="false">IF(K9413="No Ct",0,K9413)</f>
        <v>0</v>
      </c>
      <c r="R9410" s="0" t="str">
        <f aca="false">IF(AND(L9410&gt;0,M9410=0),"Valid","Invalid")</f>
        <v>Valid</v>
      </c>
      <c r="S9410" s="0" t="str">
        <f aca="false">IF(OR(P9410&gt;1,Q9410&gt;1),"Present","Absent")</f>
        <v>Absent</v>
      </c>
      <c r="T9410" s="63" t="str">
        <f aca="false">IF(OR(AND(P9410&gt;1,P9410&lt;41),AND(Q9410&gt;1,Q9410&lt;41)),"Ct&lt;41","Ct&gt;41")</f>
        <v>Ct&gt;41</v>
      </c>
      <c r="U9410" s="0" t="str">
        <f aca="false">I9410</f>
        <v>Strandtudse</v>
      </c>
      <c r="V9410" s="0" t="str">
        <f aca="false">MID(F9410,10,9)</f>
        <v>DL2019055</v>
      </c>
      <c r="W9410" s="64" t="str">
        <f aca="false">V9410&amp;"_"&amp;U9410&amp;"_"&amp;R9410&amp;"_"&amp;S9410&amp;"_"&amp;T9410</f>
        <v>DL2019055_Strandtudse_Valid_Absent_Ct&gt;41</v>
      </c>
    </row>
    <row r="9411" customFormat="false" ht="14.25" hidden="false" customHeight="false" outlineLevel="0" collapsed="false">
      <c r="A9411" s="0" t="s">
        <v>764</v>
      </c>
      <c r="B9411" s="52" t="s">
        <v>1030</v>
      </c>
      <c r="C9411" s="52" t="s">
        <v>747</v>
      </c>
      <c r="D9411" s="53" t="n">
        <v>0.1</v>
      </c>
      <c r="E9411" s="53" t="s">
        <v>748</v>
      </c>
      <c r="F9411" s="0" t="s">
        <v>1466</v>
      </c>
      <c r="G9411" s="0" t="str">
        <f aca="false">LEFT(B9411,2)</f>
        <v>27</v>
      </c>
      <c r="H9411" s="0" t="str">
        <f aca="false">I9411&amp;"_"&amp;G9411&amp;"_"&amp;F9411</f>
        <v>Strandtudse_27_20190926_DL2019055_OerestadGym_koersel2</v>
      </c>
      <c r="I9411" s="61" t="str">
        <f aca="false">MID(RIGHT(B9411,LEN(B9411)-3),1,FIND("_",RIGHT(B9411,LEN(B9411)-3))-1)</f>
        <v>Strandtudse</v>
      </c>
      <c r="J9411" s="61" t="str">
        <f aca="false">TRIM(SUBSTITUTE(RIGHT(B9411,FIND(I9411,B9411)+1),"_",""))</f>
        <v>NegK</v>
      </c>
      <c r="K9411" s="0" t="str">
        <f aca="false">IFERROR(VALUE(SUBSTITUTE(E9411,".",",")),E9411)</f>
        <v>No Ct</v>
      </c>
      <c r="L9411" s="61" t="str">
        <f aca="false">IF(J9411="PosK",SUMIFS(K:K,J:J,"PosK",H:H,H9411),"")</f>
        <v/>
      </c>
      <c r="M9411" s="61" t="str">
        <f aca="false">IF(J9411="PosK",SUMIFS(K:K,J:J,"NegK",H:H,H9411),"")</f>
        <v/>
      </c>
      <c r="N9411" s="61" t="str">
        <f aca="false">IF(J9411="PosK",SUMIFS(K:K,J:J,"eDNA",H:H,H9411),"")</f>
        <v/>
      </c>
    </row>
    <row r="9412" customFormat="false" ht="14.25" hidden="false" customHeight="false" outlineLevel="0" collapsed="false">
      <c r="A9412" s="0" t="s">
        <v>766</v>
      </c>
      <c r="B9412" s="52" t="s">
        <v>1031</v>
      </c>
      <c r="C9412" s="52" t="s">
        <v>751</v>
      </c>
      <c r="D9412" s="53" t="n">
        <v>0.1</v>
      </c>
      <c r="E9412" s="53" t="s">
        <v>748</v>
      </c>
      <c r="F9412" s="0" t="s">
        <v>1466</v>
      </c>
      <c r="G9412" s="0" t="str">
        <f aca="false">LEFT(B9412,2)</f>
        <v>27</v>
      </c>
      <c r="H9412" s="0" t="str">
        <f aca="false">I9412&amp;"_"&amp;G9412&amp;"_"&amp;F9412</f>
        <v>Strandtudse_27_20190926_DL2019055_OerestadGym_koersel2</v>
      </c>
      <c r="I9412" s="61" t="str">
        <f aca="false">MID(RIGHT(B9412,LEN(B9412)-3),1,FIND("_",RIGHT(B9412,LEN(B9412)-3))-1)</f>
        <v>Strandtudse</v>
      </c>
      <c r="J9412" s="61" t="str">
        <f aca="false">TRIM(SUBSTITUTE(RIGHT(B9412,FIND(I9412,B9412)+1),"_",""))</f>
        <v>eDNA</v>
      </c>
      <c r="K9412" s="0" t="str">
        <f aca="false">IFERROR(VALUE(SUBSTITUTE(E9412,".",",")),E9412)</f>
        <v>No Ct</v>
      </c>
      <c r="L9412" s="61" t="str">
        <f aca="false">IF(J9412="PosK",SUMIFS(K:K,J:J,"PosK",H:H,H9412),"")</f>
        <v/>
      </c>
      <c r="M9412" s="61" t="str">
        <f aca="false">IF(J9412="PosK",SUMIFS(K:K,J:J,"NegK",H:H,H9412),"")</f>
        <v/>
      </c>
      <c r="N9412" s="61" t="str">
        <f aca="false">IF(J9412="PosK",SUMIFS(K:K,J:J,"eDNA",H:H,H9412),"")</f>
        <v/>
      </c>
      <c r="Q9412" s="62"/>
    </row>
    <row r="9413" customFormat="false" ht="14.25" hidden="false" customHeight="false" outlineLevel="0" collapsed="false">
      <c r="A9413" s="0" t="s">
        <v>768</v>
      </c>
      <c r="B9413" s="52" t="s">
        <v>1031</v>
      </c>
      <c r="C9413" s="52" t="s">
        <v>751</v>
      </c>
      <c r="D9413" s="53" t="n">
        <v>0.1</v>
      </c>
      <c r="E9413" s="53" t="s">
        <v>748</v>
      </c>
      <c r="F9413" s="0" t="s">
        <v>1466</v>
      </c>
      <c r="G9413" s="0" t="str">
        <f aca="false">LEFT(B9413,2)</f>
        <v>27</v>
      </c>
      <c r="H9413" s="0" t="str">
        <f aca="false">I9413&amp;"_"&amp;G9413&amp;"_"&amp;F9413</f>
        <v>Strandtudse_27_20190926_DL2019055_OerestadGym_koersel2</v>
      </c>
      <c r="I9413" s="61" t="str">
        <f aca="false">MID(RIGHT(B9413,LEN(B9413)-3),1,FIND("_",RIGHT(B9413,LEN(B9413)-3))-1)</f>
        <v>Strandtudse</v>
      </c>
      <c r="J9413" s="61" t="str">
        <f aca="false">TRIM(SUBSTITUTE(RIGHT(B9413,FIND(I9413,B9413)+1),"_",""))</f>
        <v>eDNA</v>
      </c>
      <c r="K9413" s="0" t="str">
        <f aca="false">IFERROR(VALUE(SUBSTITUTE(E9413,".",",")),E9413)</f>
        <v>No Ct</v>
      </c>
      <c r="L9413" s="61" t="str">
        <f aca="false">IF(J9413="PosK",SUMIFS(K:K,J:J,"PosK",H:H,H9413),"")</f>
        <v/>
      </c>
      <c r="M9413" s="61" t="str">
        <f aca="false">IF(J9413="PosK",SUMIFS(K:K,J:J,"NegK",H:H,H9413),"")</f>
        <v/>
      </c>
      <c r="N9413" s="61" t="str">
        <f aca="false">IF(J9413="PosK",SUMIFS(K:K,J:J,"eDNA",H:H,H9413),"")</f>
        <v/>
      </c>
      <c r="P9413" s="62"/>
      <c r="T9413" s="63"/>
      <c r="W9413" s="64"/>
    </row>
    <row r="9414" customFormat="false" ht="14.25" hidden="false" customHeight="false" outlineLevel="0" collapsed="false">
      <c r="A9414" s="0" t="s">
        <v>770</v>
      </c>
      <c r="B9414" s="52" t="s">
        <v>1033</v>
      </c>
      <c r="C9414" s="52" t="s">
        <v>743</v>
      </c>
      <c r="D9414" s="53" t="n">
        <v>0.1</v>
      </c>
      <c r="E9414" s="53" t="n">
        <v>32.07</v>
      </c>
      <c r="F9414" s="0" t="s">
        <v>1466</v>
      </c>
      <c r="G9414" s="0" t="str">
        <f aca="false">LEFT(B9414,2)</f>
        <v>28</v>
      </c>
      <c r="H9414" s="0" t="str">
        <f aca="false">I9414&amp;"_"&amp;G9414&amp;"_"&amp;F9414</f>
        <v>GroenbrogetTudse_28_20190926_DL2019055_OerestadGym_koersel2</v>
      </c>
      <c r="I9414" s="61" t="str">
        <f aca="false">MID(RIGHT(B9414,LEN(B9414)-3),1,FIND("_",RIGHT(B9414,LEN(B9414)-3))-1)</f>
        <v>GroenbrogetTudse</v>
      </c>
      <c r="J9414" s="61" t="str">
        <f aca="false">TRIM(SUBSTITUTE(RIGHT(B9414,FIND(I9414,B9414)+1),"_",""))</f>
        <v>PosK</v>
      </c>
      <c r="K9414" s="0" t="n">
        <f aca="false">IFERROR(VALUE(SUBSTITUTE(E9414,".",",")),E9414)</f>
        <v>32.07</v>
      </c>
      <c r="L9414" s="61" t="n">
        <f aca="false">IF(J9414="PosK",SUMIFS(K:K,J:J,"PosK",H:H,H9414),"")</f>
        <v>32.07</v>
      </c>
      <c r="M9414" s="61" t="n">
        <f aca="false">IF(J9414="PosK",SUMIFS(K:K,J:J,"NegK",H:H,H9414),"")</f>
        <v>0</v>
      </c>
      <c r="N9414" s="61" t="n">
        <f aca="false">IF(J9414="PosK",SUMIFS(K:K,J:J,"eDNA",H:H,H9414),"")</f>
        <v>0</v>
      </c>
      <c r="P9414" s="62" t="n">
        <f aca="false">IF(K9416="No Ct",0,K9416)</f>
        <v>0</v>
      </c>
      <c r="Q9414" s="62" t="n">
        <f aca="false">IF(K9417="No Ct",0,K9417)</f>
        <v>0</v>
      </c>
      <c r="R9414" s="0" t="str">
        <f aca="false">IF(AND(L9414&gt;0,M9414=0),"Valid","Invalid")</f>
        <v>Valid</v>
      </c>
      <c r="S9414" s="0" t="str">
        <f aca="false">IF(OR(P9414&gt;1,Q9414&gt;1),"Present","Absent")</f>
        <v>Absent</v>
      </c>
      <c r="T9414" s="63" t="str">
        <f aca="false">IF(OR(AND(P9414&gt;1,P9414&lt;41),AND(Q9414&gt;1,Q9414&lt;41)),"Ct&lt;41","Ct&gt;41")</f>
        <v>Ct&gt;41</v>
      </c>
      <c r="U9414" s="0" t="str">
        <f aca="false">I9414</f>
        <v>GroenbrogetTudse</v>
      </c>
      <c r="V9414" s="0" t="str">
        <f aca="false">MID(F9414,10,9)</f>
        <v>DL2019055</v>
      </c>
      <c r="W9414" s="64" t="str">
        <f aca="false">V9414&amp;"_"&amp;U9414&amp;"_"&amp;R9414&amp;"_"&amp;S9414&amp;"_"&amp;T9414</f>
        <v>DL2019055_GroenbrogetTudse_Valid_Absent_Ct&gt;41</v>
      </c>
    </row>
    <row r="9415" customFormat="false" ht="14.25" hidden="false" customHeight="false" outlineLevel="0" collapsed="false">
      <c r="A9415" s="0" t="s">
        <v>772</v>
      </c>
      <c r="B9415" s="52" t="s">
        <v>1034</v>
      </c>
      <c r="C9415" s="52" t="s">
        <v>747</v>
      </c>
      <c r="D9415" s="53" t="n">
        <v>0.1</v>
      </c>
      <c r="E9415" s="53" t="s">
        <v>748</v>
      </c>
      <c r="F9415" s="0" t="s">
        <v>1466</v>
      </c>
      <c r="G9415" s="0" t="str">
        <f aca="false">LEFT(B9415,2)</f>
        <v>28</v>
      </c>
      <c r="H9415" s="0" t="str">
        <f aca="false">I9415&amp;"_"&amp;G9415&amp;"_"&amp;F9415</f>
        <v>GroenbrogetTudse_28_20190926_DL2019055_OerestadGym_koersel2</v>
      </c>
      <c r="I9415" s="61" t="str">
        <f aca="false">MID(RIGHT(B9415,LEN(B9415)-3),1,FIND("_",RIGHT(B9415,LEN(B9415)-3))-1)</f>
        <v>GroenbrogetTudse</v>
      </c>
      <c r="J9415" s="61" t="str">
        <f aca="false">TRIM(SUBSTITUTE(RIGHT(B9415,FIND(I9415,B9415)+1),"_",""))</f>
        <v>NegK</v>
      </c>
      <c r="K9415" s="0" t="str">
        <f aca="false">IFERROR(VALUE(SUBSTITUTE(E9415,".",",")),E9415)</f>
        <v>No Ct</v>
      </c>
      <c r="L9415" s="61" t="str">
        <f aca="false">IF(J9415="PosK",SUMIFS(K:K,J:J,"PosK",H:H,H9415),"")</f>
        <v/>
      </c>
      <c r="M9415" s="61" t="str">
        <f aca="false">IF(J9415="PosK",SUMIFS(K:K,J:J,"NegK",H:H,H9415),"")</f>
        <v/>
      </c>
      <c r="N9415" s="61" t="str">
        <f aca="false">IF(J9415="PosK",SUMIFS(K:K,J:J,"eDNA",H:H,H9415),"")</f>
        <v/>
      </c>
    </row>
    <row r="9416" customFormat="false" ht="14.25" hidden="false" customHeight="false" outlineLevel="0" collapsed="false">
      <c r="A9416" s="0" t="s">
        <v>774</v>
      </c>
      <c r="B9416" s="52" t="s">
        <v>1035</v>
      </c>
      <c r="C9416" s="52" t="s">
        <v>751</v>
      </c>
      <c r="D9416" s="53" t="n">
        <v>0.1</v>
      </c>
      <c r="E9416" s="53" t="s">
        <v>748</v>
      </c>
      <c r="F9416" s="0" t="s">
        <v>1466</v>
      </c>
      <c r="G9416" s="0" t="str">
        <f aca="false">LEFT(B9416,2)</f>
        <v>28</v>
      </c>
      <c r="H9416" s="0" t="str">
        <f aca="false">I9416&amp;"_"&amp;G9416&amp;"_"&amp;F9416</f>
        <v>GroenbrogetTudse_28_20190926_DL2019055_OerestadGym_koersel2</v>
      </c>
      <c r="I9416" s="61" t="str">
        <f aca="false">MID(RIGHT(B9416,LEN(B9416)-3),1,FIND("_",RIGHT(B9416,LEN(B9416)-3))-1)</f>
        <v>GroenbrogetTudse</v>
      </c>
      <c r="J9416" s="61" t="str">
        <f aca="false">TRIM(SUBSTITUTE(RIGHT(B9416,FIND(I9416,B9416)+1),"_",""))</f>
        <v>eDNA</v>
      </c>
      <c r="K9416" s="0" t="str">
        <f aca="false">IFERROR(VALUE(SUBSTITUTE(E9416,".",",")),E9416)</f>
        <v>No Ct</v>
      </c>
      <c r="L9416" s="61" t="str">
        <f aca="false">IF(J9416="PosK",SUMIFS(K:K,J:J,"PosK",H:H,H9416),"")</f>
        <v/>
      </c>
      <c r="M9416" s="61" t="str">
        <f aca="false">IF(J9416="PosK",SUMIFS(K:K,J:J,"NegK",H:H,H9416),"")</f>
        <v/>
      </c>
      <c r="N9416" s="61" t="str">
        <f aca="false">IF(J9416="PosK",SUMIFS(K:K,J:J,"eDNA",H:H,H9416),"")</f>
        <v/>
      </c>
      <c r="Q9416" s="62"/>
    </row>
    <row r="9417" customFormat="false" ht="14.25" hidden="false" customHeight="false" outlineLevel="0" collapsed="false">
      <c r="A9417" s="0" t="s">
        <v>776</v>
      </c>
      <c r="B9417" s="52" t="s">
        <v>1035</v>
      </c>
      <c r="C9417" s="52" t="s">
        <v>751</v>
      </c>
      <c r="D9417" s="53" t="n">
        <v>0.1</v>
      </c>
      <c r="E9417" s="53" t="s">
        <v>748</v>
      </c>
      <c r="F9417" s="0" t="s">
        <v>1466</v>
      </c>
      <c r="G9417" s="0" t="str">
        <f aca="false">LEFT(B9417,2)</f>
        <v>28</v>
      </c>
      <c r="H9417" s="0" t="str">
        <f aca="false">I9417&amp;"_"&amp;G9417&amp;"_"&amp;F9417</f>
        <v>GroenbrogetTudse_28_20190926_DL2019055_OerestadGym_koersel2</v>
      </c>
      <c r="I9417" s="61" t="str">
        <f aca="false">MID(RIGHT(B9417,LEN(B9417)-3),1,FIND("_",RIGHT(B9417,LEN(B9417)-3))-1)</f>
        <v>GroenbrogetTudse</v>
      </c>
      <c r="J9417" s="61" t="str">
        <f aca="false">TRIM(SUBSTITUTE(RIGHT(B9417,FIND(I9417,B9417)+1),"_",""))</f>
        <v>eDNA</v>
      </c>
      <c r="K9417" s="0" t="str">
        <f aca="false">IFERROR(VALUE(SUBSTITUTE(E9417,".",",")),E9417)</f>
        <v>No Ct</v>
      </c>
      <c r="L9417" s="61" t="str">
        <f aca="false">IF(J9417="PosK",SUMIFS(K:K,J:J,"PosK",H:H,H9417),"")</f>
        <v/>
      </c>
      <c r="M9417" s="61" t="str">
        <f aca="false">IF(J9417="PosK",SUMIFS(K:K,J:J,"NegK",H:H,H9417),"")</f>
        <v/>
      </c>
      <c r="N9417" s="61" t="str">
        <f aca="false">IF(J9417="PosK",SUMIFS(K:K,J:J,"eDNA",H:H,H9417),"")</f>
        <v/>
      </c>
      <c r="P9417" s="62"/>
      <c r="T9417" s="63"/>
      <c r="W9417" s="64"/>
    </row>
    <row r="9418" customFormat="false" ht="14.25" hidden="false" customHeight="false" outlineLevel="0" collapsed="false">
      <c r="A9418" s="0" t="s">
        <v>778</v>
      </c>
      <c r="B9418" s="52" t="s">
        <v>1037</v>
      </c>
      <c r="C9418" s="52" t="s">
        <v>743</v>
      </c>
      <c r="D9418" s="53" t="n">
        <v>0.1</v>
      </c>
      <c r="E9418" s="53" t="s">
        <v>748</v>
      </c>
      <c r="F9418" s="0" t="s">
        <v>1466</v>
      </c>
      <c r="G9418" s="0" t="str">
        <f aca="false">LEFT(B9418,2)</f>
        <v>29</v>
      </c>
      <c r="H9418" s="0" t="str">
        <f aca="false">I9418&amp;"_"&amp;G9418&amp;"_"&amp;F9418</f>
        <v>Loevfroe_29_20190926_DL2019055_OerestadGym_koersel2</v>
      </c>
      <c r="I9418" s="61" t="str">
        <f aca="false">MID(RIGHT(B9418,LEN(B9418)-3),1,FIND("_",RIGHT(B9418,LEN(B9418)-3))-1)</f>
        <v>Loevfroe</v>
      </c>
      <c r="J9418" s="61" t="str">
        <f aca="false">TRIM(SUBSTITUTE(RIGHT(B9418,FIND(I9418,B9418)+1),"_",""))</f>
        <v>PosK</v>
      </c>
      <c r="K9418" s="0" t="str">
        <f aca="false">IFERROR(VALUE(SUBSTITUTE(E9418,".",",")),E9418)</f>
        <v>No Ct</v>
      </c>
      <c r="L9418" s="61" t="n">
        <f aca="false">IF(J9418="PosK",SUMIFS(K:K,J:J,"PosK",H:H,H9418),"")</f>
        <v>0</v>
      </c>
      <c r="M9418" s="61" t="n">
        <f aca="false">IF(J9418="PosK",SUMIFS(K:K,J:J,"NegK",H:H,H9418),"")</f>
        <v>0</v>
      </c>
      <c r="N9418" s="61" t="n">
        <f aca="false">IF(J9418="PosK",SUMIFS(K:K,J:J,"eDNA",H:H,H9418),"")</f>
        <v>0</v>
      </c>
      <c r="P9418" s="62" t="n">
        <f aca="false">IF(K9420="No Ct",0,K9420)</f>
        <v>0</v>
      </c>
      <c r="Q9418" s="62" t="n">
        <f aca="false">IF(K9421="No Ct",0,K9421)</f>
        <v>0</v>
      </c>
      <c r="R9418" s="0" t="str">
        <f aca="false">IF(AND(L9418&gt;0,M9418=0),"Valid","Invalid")</f>
        <v>Invalid</v>
      </c>
      <c r="S9418" s="0" t="str">
        <f aca="false">IF(OR(P9418&gt;1,Q9418&gt;1),"Present","Absent")</f>
        <v>Absent</v>
      </c>
      <c r="T9418" s="63" t="str">
        <f aca="false">IF(OR(AND(P9418&gt;1,P9418&lt;41),AND(Q9418&gt;1,Q9418&lt;41)),"Ct&lt;41","Ct&gt;41")</f>
        <v>Ct&gt;41</v>
      </c>
      <c r="U9418" s="0" t="str">
        <f aca="false">I9418</f>
        <v>Loevfroe</v>
      </c>
      <c r="V9418" s="0" t="str">
        <f aca="false">MID(F9418,10,9)</f>
        <v>DL2019055</v>
      </c>
      <c r="W9418" s="64" t="str">
        <f aca="false">V9418&amp;"_"&amp;U9418&amp;"_"&amp;R9418&amp;"_"&amp;S9418&amp;"_"&amp;T9418</f>
        <v>DL2019055_Loevfroe_Invalid_Absent_Ct&gt;41</v>
      </c>
    </row>
    <row r="9419" customFormat="false" ht="14.25" hidden="false" customHeight="false" outlineLevel="0" collapsed="false">
      <c r="A9419" s="0" t="s">
        <v>780</v>
      </c>
      <c r="B9419" s="52" t="s">
        <v>1038</v>
      </c>
      <c r="C9419" s="52" t="s">
        <v>747</v>
      </c>
      <c r="D9419" s="53" t="n">
        <v>0.1</v>
      </c>
      <c r="E9419" s="53" t="s">
        <v>748</v>
      </c>
      <c r="F9419" s="0" t="s">
        <v>1466</v>
      </c>
      <c r="G9419" s="0" t="str">
        <f aca="false">LEFT(B9419,2)</f>
        <v>29</v>
      </c>
      <c r="H9419" s="0" t="str">
        <f aca="false">I9419&amp;"_"&amp;G9419&amp;"_"&amp;F9419</f>
        <v>Loevfroe_29_20190926_DL2019055_OerestadGym_koersel2</v>
      </c>
      <c r="I9419" s="61" t="str">
        <f aca="false">MID(RIGHT(B9419,LEN(B9419)-3),1,FIND("_",RIGHT(B9419,LEN(B9419)-3))-1)</f>
        <v>Loevfroe</v>
      </c>
      <c r="J9419" s="61" t="str">
        <f aca="false">TRIM(SUBSTITUTE(RIGHT(B9419,FIND(I9419,B9419)+1),"_",""))</f>
        <v>NegK</v>
      </c>
      <c r="K9419" s="0" t="str">
        <f aca="false">IFERROR(VALUE(SUBSTITUTE(E9419,".",",")),E9419)</f>
        <v>No Ct</v>
      </c>
      <c r="L9419" s="61" t="str">
        <f aca="false">IF(J9419="PosK",SUMIFS(K:K,J:J,"PosK",H:H,H9419),"")</f>
        <v/>
      </c>
      <c r="M9419" s="61" t="str">
        <f aca="false">IF(J9419="PosK",SUMIFS(K:K,J:J,"NegK",H:H,H9419),"")</f>
        <v/>
      </c>
      <c r="N9419" s="61" t="str">
        <f aca="false">IF(J9419="PosK",SUMIFS(K:K,J:J,"eDNA",H:H,H9419),"")</f>
        <v/>
      </c>
    </row>
    <row r="9420" customFormat="false" ht="14.25" hidden="false" customHeight="false" outlineLevel="0" collapsed="false">
      <c r="A9420" s="0" t="s">
        <v>782</v>
      </c>
      <c r="B9420" s="52" t="s">
        <v>1039</v>
      </c>
      <c r="C9420" s="52" t="s">
        <v>751</v>
      </c>
      <c r="D9420" s="53" t="n">
        <v>0.1</v>
      </c>
      <c r="E9420" s="53" t="s">
        <v>748</v>
      </c>
      <c r="F9420" s="0" t="s">
        <v>1466</v>
      </c>
      <c r="G9420" s="0" t="str">
        <f aca="false">LEFT(B9420,2)</f>
        <v>29</v>
      </c>
      <c r="H9420" s="0" t="str">
        <f aca="false">I9420&amp;"_"&amp;G9420&amp;"_"&amp;F9420</f>
        <v>Loevfroe_29_20190926_DL2019055_OerestadGym_koersel2</v>
      </c>
      <c r="I9420" s="61" t="str">
        <f aca="false">MID(RIGHT(B9420,LEN(B9420)-3),1,FIND("_",RIGHT(B9420,LEN(B9420)-3))-1)</f>
        <v>Loevfroe</v>
      </c>
      <c r="J9420" s="61" t="str">
        <f aca="false">TRIM(SUBSTITUTE(RIGHT(B9420,FIND(I9420,B9420)+1),"_",""))</f>
        <v>eDNA</v>
      </c>
      <c r="K9420" s="0" t="str">
        <f aca="false">IFERROR(VALUE(SUBSTITUTE(E9420,".",",")),E9420)</f>
        <v>No Ct</v>
      </c>
      <c r="L9420" s="61" t="str">
        <f aca="false">IF(J9420="PosK",SUMIFS(K:K,J:J,"PosK",H:H,H9420),"")</f>
        <v/>
      </c>
      <c r="M9420" s="61" t="str">
        <f aca="false">IF(J9420="PosK",SUMIFS(K:K,J:J,"NegK",H:H,H9420),"")</f>
        <v/>
      </c>
      <c r="N9420" s="61" t="str">
        <f aca="false">IF(J9420="PosK",SUMIFS(K:K,J:J,"eDNA",H:H,H9420),"")</f>
        <v/>
      </c>
      <c r="Q9420" s="62"/>
    </row>
    <row r="9421" customFormat="false" ht="14.25" hidden="false" customHeight="false" outlineLevel="0" collapsed="false">
      <c r="A9421" s="0" t="s">
        <v>784</v>
      </c>
      <c r="B9421" s="52" t="s">
        <v>1039</v>
      </c>
      <c r="C9421" s="52" t="s">
        <v>751</v>
      </c>
      <c r="D9421" s="53" t="n">
        <v>0.1</v>
      </c>
      <c r="E9421" s="53" t="s">
        <v>748</v>
      </c>
      <c r="F9421" s="0" t="s">
        <v>1466</v>
      </c>
      <c r="G9421" s="0" t="str">
        <f aca="false">LEFT(B9421,2)</f>
        <v>29</v>
      </c>
      <c r="H9421" s="0" t="str">
        <f aca="false">I9421&amp;"_"&amp;G9421&amp;"_"&amp;F9421</f>
        <v>Loevfroe_29_20190926_DL2019055_OerestadGym_koersel2</v>
      </c>
      <c r="I9421" s="61" t="str">
        <f aca="false">MID(RIGHT(B9421,LEN(B9421)-3),1,FIND("_",RIGHT(B9421,LEN(B9421)-3))-1)</f>
        <v>Loevfroe</v>
      </c>
      <c r="J9421" s="61" t="str">
        <f aca="false">TRIM(SUBSTITUTE(RIGHT(B9421,FIND(I9421,B9421)+1),"_",""))</f>
        <v>eDNA</v>
      </c>
      <c r="K9421" s="0" t="str">
        <f aca="false">IFERROR(VALUE(SUBSTITUTE(E9421,".",",")),E9421)</f>
        <v>No Ct</v>
      </c>
      <c r="L9421" s="61" t="str">
        <f aca="false">IF(J9421="PosK",SUMIFS(K:K,J:J,"PosK",H:H,H9421),"")</f>
        <v/>
      </c>
      <c r="M9421" s="61" t="str">
        <f aca="false">IF(J9421="PosK",SUMIFS(K:K,J:J,"NegK",H:H,H9421),"")</f>
        <v/>
      </c>
      <c r="N9421" s="61" t="str">
        <f aca="false">IF(J9421="PosK",SUMIFS(K:K,J:J,"eDNA",H:H,H9421),"")</f>
        <v/>
      </c>
      <c r="P9421" s="62"/>
      <c r="T9421" s="63"/>
      <c r="W9421" s="64"/>
    </row>
    <row r="9422" customFormat="false" ht="14.25" hidden="false" customHeight="false" outlineLevel="0" collapsed="false">
      <c r="A9422" s="0" t="s">
        <v>786</v>
      </c>
      <c r="B9422" s="52" t="s">
        <v>1041</v>
      </c>
      <c r="C9422" s="52" t="s">
        <v>743</v>
      </c>
      <c r="D9422" s="53" t="n">
        <v>0.1</v>
      </c>
      <c r="E9422" s="53" t="s">
        <v>748</v>
      </c>
      <c r="F9422" s="0" t="s">
        <v>1466</v>
      </c>
      <c r="G9422" s="0" t="str">
        <f aca="false">LEFT(B9422,2)</f>
        <v>30</v>
      </c>
      <c r="H9422" s="0" t="str">
        <f aca="false">I9422&amp;"_"&amp;G9422&amp;"_"&amp;F9422</f>
        <v>Klokkefroe_30_20190926_DL2019055_OerestadGym_koersel2</v>
      </c>
      <c r="I9422" s="61" t="str">
        <f aca="false">MID(RIGHT(B9422,LEN(B9422)-3),1,FIND("_",RIGHT(B9422,LEN(B9422)-3))-1)</f>
        <v>Klokkefroe</v>
      </c>
      <c r="J9422" s="61" t="str">
        <f aca="false">TRIM(SUBSTITUTE(RIGHT(B9422,FIND(I9422,B9422)+1),"_",""))</f>
        <v>PosK</v>
      </c>
      <c r="K9422" s="0" t="str">
        <f aca="false">IFERROR(VALUE(SUBSTITUTE(E9422,".",",")),E9422)</f>
        <v>No Ct</v>
      </c>
      <c r="L9422" s="61" t="n">
        <f aca="false">IF(J9422="PosK",SUMIFS(K:K,J:J,"PosK",H:H,H9422),"")</f>
        <v>0</v>
      </c>
      <c r="M9422" s="61" t="n">
        <f aca="false">IF(J9422="PosK",SUMIFS(K:K,J:J,"NegK",H:H,H9422),"")</f>
        <v>0</v>
      </c>
      <c r="N9422" s="61" t="n">
        <f aca="false">IF(J9422="PosK",SUMIFS(K:K,J:J,"eDNA",H:H,H9422),"")</f>
        <v>0</v>
      </c>
      <c r="P9422" s="62" t="n">
        <f aca="false">IF(K9424="No Ct",0,K9424)</f>
        <v>0</v>
      </c>
      <c r="Q9422" s="62" t="n">
        <f aca="false">IF(K9425="No Ct",0,K9425)</f>
        <v>0</v>
      </c>
      <c r="R9422" s="0" t="str">
        <f aca="false">IF(AND(L9422&gt;0,M9422=0),"Valid","Invalid")</f>
        <v>Invalid</v>
      </c>
      <c r="S9422" s="0" t="str">
        <f aca="false">IF(OR(P9422&gt;1,Q9422&gt;1),"Present","Absent")</f>
        <v>Absent</v>
      </c>
      <c r="T9422" s="63" t="str">
        <f aca="false">IF(OR(AND(P9422&gt;1,P9422&lt;41),AND(Q9422&gt;1,Q9422&lt;41)),"Ct&lt;41","Ct&gt;41")</f>
        <v>Ct&gt;41</v>
      </c>
      <c r="U9422" s="0" t="str">
        <f aca="false">I9422</f>
        <v>Klokkefroe</v>
      </c>
      <c r="V9422" s="0" t="str">
        <f aca="false">MID(F9422,10,9)</f>
        <v>DL2019055</v>
      </c>
      <c r="W9422" s="64" t="str">
        <f aca="false">V9422&amp;"_"&amp;U9422&amp;"_"&amp;R9422&amp;"_"&amp;S9422&amp;"_"&amp;T9422</f>
        <v>DL2019055_Klokkefroe_Invalid_Absent_Ct&gt;41</v>
      </c>
    </row>
    <row r="9423" customFormat="false" ht="14.25" hidden="false" customHeight="false" outlineLevel="0" collapsed="false">
      <c r="A9423" s="0" t="s">
        <v>788</v>
      </c>
      <c r="B9423" s="52" t="s">
        <v>1042</v>
      </c>
      <c r="C9423" s="52" t="s">
        <v>747</v>
      </c>
      <c r="D9423" s="53" t="n">
        <v>0.1</v>
      </c>
      <c r="E9423" s="53" t="s">
        <v>748</v>
      </c>
      <c r="F9423" s="0" t="s">
        <v>1466</v>
      </c>
      <c r="G9423" s="0" t="str">
        <f aca="false">LEFT(B9423,2)</f>
        <v>30</v>
      </c>
      <c r="H9423" s="0" t="str">
        <f aca="false">I9423&amp;"_"&amp;G9423&amp;"_"&amp;F9423</f>
        <v>Klokkefroe_30_20190926_DL2019055_OerestadGym_koersel2</v>
      </c>
      <c r="I9423" s="61" t="str">
        <f aca="false">MID(RIGHT(B9423,LEN(B9423)-3),1,FIND("_",RIGHT(B9423,LEN(B9423)-3))-1)</f>
        <v>Klokkefroe</v>
      </c>
      <c r="J9423" s="61" t="str">
        <f aca="false">TRIM(SUBSTITUTE(RIGHT(B9423,FIND(I9423,B9423)+1),"_",""))</f>
        <v>NegK</v>
      </c>
      <c r="K9423" s="0" t="str">
        <f aca="false">IFERROR(VALUE(SUBSTITUTE(E9423,".",",")),E9423)</f>
        <v>No Ct</v>
      </c>
      <c r="L9423" s="61" t="str">
        <f aca="false">IF(J9423="PosK",SUMIFS(K:K,J:J,"PosK",H:H,H9423),"")</f>
        <v/>
      </c>
      <c r="M9423" s="61" t="str">
        <f aca="false">IF(J9423="PosK",SUMIFS(K:K,J:J,"NegK",H:H,H9423),"")</f>
        <v/>
      </c>
      <c r="N9423" s="61" t="str">
        <f aca="false">IF(J9423="PosK",SUMIFS(K:K,J:J,"eDNA",H:H,H9423),"")</f>
        <v/>
      </c>
    </row>
    <row r="9424" customFormat="false" ht="14.25" hidden="false" customHeight="false" outlineLevel="0" collapsed="false">
      <c r="A9424" s="0" t="s">
        <v>790</v>
      </c>
      <c r="B9424" s="52" t="s">
        <v>1043</v>
      </c>
      <c r="C9424" s="52" t="s">
        <v>751</v>
      </c>
      <c r="D9424" s="53" t="n">
        <v>0.1</v>
      </c>
      <c r="E9424" s="53" t="s">
        <v>748</v>
      </c>
      <c r="F9424" s="0" t="s">
        <v>1466</v>
      </c>
      <c r="G9424" s="0" t="str">
        <f aca="false">LEFT(B9424,2)</f>
        <v>30</v>
      </c>
      <c r="H9424" s="0" t="str">
        <f aca="false">I9424&amp;"_"&amp;G9424&amp;"_"&amp;F9424</f>
        <v>Klokkefroe_30_20190926_DL2019055_OerestadGym_koersel2</v>
      </c>
      <c r="I9424" s="61" t="str">
        <f aca="false">MID(RIGHT(B9424,LEN(B9424)-3),1,FIND("_",RIGHT(B9424,LEN(B9424)-3))-1)</f>
        <v>Klokkefroe</v>
      </c>
      <c r="J9424" s="61" t="str">
        <f aca="false">TRIM(SUBSTITUTE(RIGHT(B9424,FIND(I9424,B9424)+1),"_",""))</f>
        <v>eDNA</v>
      </c>
      <c r="K9424" s="0" t="str">
        <f aca="false">IFERROR(VALUE(SUBSTITUTE(E9424,".",",")),E9424)</f>
        <v>No Ct</v>
      </c>
      <c r="L9424" s="61" t="str">
        <f aca="false">IF(J9424="PosK",SUMIFS(K:K,J:J,"PosK",H:H,H9424),"")</f>
        <v/>
      </c>
      <c r="M9424" s="61" t="str">
        <f aca="false">IF(J9424="PosK",SUMIFS(K:K,J:J,"NegK",H:H,H9424),"")</f>
        <v/>
      </c>
      <c r="N9424" s="61" t="str">
        <f aca="false">IF(J9424="PosK",SUMIFS(K:K,J:J,"eDNA",H:H,H9424),"")</f>
        <v/>
      </c>
      <c r="Q9424" s="62"/>
    </row>
    <row r="9425" customFormat="false" ht="14.25" hidden="false" customHeight="false" outlineLevel="0" collapsed="false">
      <c r="A9425" s="0" t="s">
        <v>792</v>
      </c>
      <c r="B9425" s="52" t="s">
        <v>1043</v>
      </c>
      <c r="C9425" s="52" t="s">
        <v>751</v>
      </c>
      <c r="D9425" s="53" t="n">
        <v>0.1</v>
      </c>
      <c r="E9425" s="53" t="s">
        <v>748</v>
      </c>
      <c r="F9425" s="0" t="s">
        <v>1466</v>
      </c>
      <c r="G9425" s="0" t="str">
        <f aca="false">LEFT(B9425,2)</f>
        <v>30</v>
      </c>
      <c r="H9425" s="0" t="str">
        <f aca="false">I9425&amp;"_"&amp;G9425&amp;"_"&amp;F9425</f>
        <v>Klokkefroe_30_20190926_DL2019055_OerestadGym_koersel2</v>
      </c>
      <c r="I9425" s="61" t="str">
        <f aca="false">MID(RIGHT(B9425,LEN(B9425)-3),1,FIND("_",RIGHT(B9425,LEN(B9425)-3))-1)</f>
        <v>Klokkefroe</v>
      </c>
      <c r="J9425" s="61" t="str">
        <f aca="false">TRIM(SUBSTITUTE(RIGHT(B9425,FIND(I9425,B9425)+1),"_",""))</f>
        <v>eDNA</v>
      </c>
      <c r="K9425" s="0" t="str">
        <f aca="false">IFERROR(VALUE(SUBSTITUTE(E9425,".",",")),E9425)</f>
        <v>No Ct</v>
      </c>
      <c r="L9425" s="61" t="str">
        <f aca="false">IF(J9425="PosK",SUMIFS(K:K,J:J,"PosK",H:H,H9425),"")</f>
        <v/>
      </c>
      <c r="M9425" s="61" t="str">
        <f aca="false">IF(J9425="PosK",SUMIFS(K:K,J:J,"NegK",H:H,H9425),"")</f>
        <v/>
      </c>
      <c r="N9425" s="61" t="str">
        <f aca="false">IF(J9425="PosK",SUMIFS(K:K,J:J,"eDNA",H:H,H9425),"")</f>
        <v/>
      </c>
      <c r="P9425" s="62"/>
      <c r="T9425" s="63"/>
      <c r="W9425" s="64"/>
    </row>
    <row r="9426" customFormat="false" ht="14.25" hidden="false" customHeight="false" outlineLevel="0" collapsed="false">
      <c r="A9426" s="0" t="s">
        <v>794</v>
      </c>
      <c r="B9426" s="52" t="s">
        <v>1045</v>
      </c>
      <c r="C9426" s="52" t="s">
        <v>743</v>
      </c>
      <c r="D9426" s="53" t="n">
        <v>0.1</v>
      </c>
      <c r="E9426" s="53" t="n">
        <v>28.38</v>
      </c>
      <c r="F9426" s="0" t="s">
        <v>1466</v>
      </c>
      <c r="G9426" s="0" t="str">
        <f aca="false">LEFT(B9426,2)</f>
        <v>31</v>
      </c>
      <c r="H9426" s="0" t="str">
        <f aca="false">I9426&amp;"_"&amp;G9426&amp;"_"&amp;F9426</f>
        <v>Bjergsalamander_31_20190926_DL2019055_OerestadGym_koersel2</v>
      </c>
      <c r="I9426" s="61" t="str">
        <f aca="false">MID(RIGHT(B9426,LEN(B9426)-3),1,FIND("_",RIGHT(B9426,LEN(B9426)-3))-1)</f>
        <v>Bjergsalamander</v>
      </c>
      <c r="J9426" s="61" t="str">
        <f aca="false">TRIM(SUBSTITUTE(RIGHT(B9426,FIND(I9426,B9426)+1),"_",""))</f>
        <v>PosK</v>
      </c>
      <c r="K9426" s="0" t="n">
        <f aca="false">IFERROR(VALUE(SUBSTITUTE(E9426,".",",")),E9426)</f>
        <v>28.38</v>
      </c>
      <c r="L9426" s="61" t="n">
        <f aca="false">IF(J9426="PosK",SUMIFS(K:K,J:J,"PosK",H:H,H9426),"")</f>
        <v>28.38</v>
      </c>
      <c r="M9426" s="61" t="n">
        <f aca="false">IF(J9426="PosK",SUMIFS(K:K,J:J,"NegK",H:H,H9426),"")</f>
        <v>0</v>
      </c>
      <c r="N9426" s="61" t="n">
        <f aca="false">IF(J9426="PosK",SUMIFS(K:K,J:J,"eDNA",H:H,H9426),"")</f>
        <v>0</v>
      </c>
      <c r="P9426" s="62" t="n">
        <f aca="false">IF(K9428="No Ct",0,K9428)</f>
        <v>0</v>
      </c>
      <c r="Q9426" s="62" t="n">
        <f aca="false">IF(K9429="No Ct",0,K9429)</f>
        <v>0</v>
      </c>
      <c r="R9426" s="0" t="str">
        <f aca="false">IF(AND(L9426&gt;0,M9426=0),"Valid","Invalid")</f>
        <v>Valid</v>
      </c>
      <c r="S9426" s="0" t="str">
        <f aca="false">IF(OR(P9426&gt;1,Q9426&gt;1),"Present","Absent")</f>
        <v>Absent</v>
      </c>
      <c r="T9426" s="63" t="str">
        <f aca="false">IF(OR(AND(P9426&gt;1,P9426&lt;41),AND(Q9426&gt;1,Q9426&lt;41)),"Ct&lt;41","Ct&gt;41")</f>
        <v>Ct&gt;41</v>
      </c>
      <c r="U9426" s="0" t="str">
        <f aca="false">I9426</f>
        <v>Bjergsalamander</v>
      </c>
      <c r="V9426" s="0" t="str">
        <f aca="false">MID(F9426,10,9)</f>
        <v>DL2019055</v>
      </c>
      <c r="W9426" s="64" t="str">
        <f aca="false">V9426&amp;"_"&amp;U9426&amp;"_"&amp;R9426&amp;"_"&amp;S9426&amp;"_"&amp;T9426</f>
        <v>DL2019055_Bjergsalamander_Valid_Absent_Ct&gt;41</v>
      </c>
    </row>
    <row r="9427" customFormat="false" ht="14.25" hidden="false" customHeight="false" outlineLevel="0" collapsed="false">
      <c r="A9427" s="0" t="s">
        <v>796</v>
      </c>
      <c r="B9427" s="52" t="s">
        <v>1046</v>
      </c>
      <c r="C9427" s="52" t="s">
        <v>747</v>
      </c>
      <c r="D9427" s="53" t="n">
        <v>0.1</v>
      </c>
      <c r="E9427" s="53" t="s">
        <v>748</v>
      </c>
      <c r="F9427" s="0" t="s">
        <v>1466</v>
      </c>
      <c r="G9427" s="0" t="str">
        <f aca="false">LEFT(B9427,2)</f>
        <v>31</v>
      </c>
      <c r="H9427" s="0" t="str">
        <f aca="false">I9427&amp;"_"&amp;G9427&amp;"_"&amp;F9427</f>
        <v>Bjergsalamander_31_20190926_DL2019055_OerestadGym_koersel2</v>
      </c>
      <c r="I9427" s="61" t="str">
        <f aca="false">MID(RIGHT(B9427,LEN(B9427)-3),1,FIND("_",RIGHT(B9427,LEN(B9427)-3))-1)</f>
        <v>Bjergsalamander</v>
      </c>
      <c r="J9427" s="61" t="str">
        <f aca="false">TRIM(SUBSTITUTE(RIGHT(B9427,FIND(I9427,B9427)+1),"_",""))</f>
        <v>NegK</v>
      </c>
      <c r="K9427" s="0" t="str">
        <f aca="false">IFERROR(VALUE(SUBSTITUTE(E9427,".",",")),E9427)</f>
        <v>No Ct</v>
      </c>
      <c r="L9427" s="61" t="str">
        <f aca="false">IF(J9427="PosK",SUMIFS(K:K,J:J,"PosK",H:H,H9427),"")</f>
        <v/>
      </c>
      <c r="M9427" s="61" t="str">
        <f aca="false">IF(J9427="PosK",SUMIFS(K:K,J:J,"NegK",H:H,H9427),"")</f>
        <v/>
      </c>
      <c r="N9427" s="61" t="str">
        <f aca="false">IF(J9427="PosK",SUMIFS(K:K,J:J,"eDNA",H:H,H9427),"")</f>
        <v/>
      </c>
    </row>
    <row r="9428" customFormat="false" ht="14.25" hidden="false" customHeight="false" outlineLevel="0" collapsed="false">
      <c r="A9428" s="0" t="s">
        <v>798</v>
      </c>
      <c r="B9428" s="52" t="s">
        <v>1047</v>
      </c>
      <c r="C9428" s="52" t="s">
        <v>751</v>
      </c>
      <c r="D9428" s="53" t="n">
        <v>0.1</v>
      </c>
      <c r="E9428" s="53" t="s">
        <v>748</v>
      </c>
      <c r="F9428" s="0" t="s">
        <v>1466</v>
      </c>
      <c r="G9428" s="0" t="str">
        <f aca="false">LEFT(B9428,2)</f>
        <v>31</v>
      </c>
      <c r="H9428" s="0" t="str">
        <f aca="false">I9428&amp;"_"&amp;G9428&amp;"_"&amp;F9428</f>
        <v>Bjergsalamander_31_20190926_DL2019055_OerestadGym_koersel2</v>
      </c>
      <c r="I9428" s="61" t="str">
        <f aca="false">MID(RIGHT(B9428,LEN(B9428)-3),1,FIND("_",RIGHT(B9428,LEN(B9428)-3))-1)</f>
        <v>Bjergsalamander</v>
      </c>
      <c r="J9428" s="61" t="str">
        <f aca="false">TRIM(SUBSTITUTE(RIGHT(B9428,FIND(I9428,B9428)+1),"_",""))</f>
        <v>eDNA</v>
      </c>
      <c r="K9428" s="0" t="str">
        <f aca="false">IFERROR(VALUE(SUBSTITUTE(E9428,".",",")),E9428)</f>
        <v>No Ct</v>
      </c>
      <c r="L9428" s="61" t="str">
        <f aca="false">IF(J9428="PosK",SUMIFS(K:K,J:J,"PosK",H:H,H9428),"")</f>
        <v/>
      </c>
      <c r="M9428" s="61" t="str">
        <f aca="false">IF(J9428="PosK",SUMIFS(K:K,J:J,"NegK",H:H,H9428),"")</f>
        <v/>
      </c>
      <c r="N9428" s="61" t="str">
        <f aca="false">IF(J9428="PosK",SUMIFS(K:K,J:J,"eDNA",H:H,H9428),"")</f>
        <v/>
      </c>
      <c r="Q9428" s="62"/>
    </row>
    <row r="9429" customFormat="false" ht="14.25" hidden="false" customHeight="false" outlineLevel="0" collapsed="false">
      <c r="A9429" s="0" t="s">
        <v>800</v>
      </c>
      <c r="B9429" s="52" t="s">
        <v>1047</v>
      </c>
      <c r="C9429" s="52" t="s">
        <v>751</v>
      </c>
      <c r="D9429" s="53" t="n">
        <v>0.1</v>
      </c>
      <c r="E9429" s="53" t="s">
        <v>748</v>
      </c>
      <c r="F9429" s="0" t="s">
        <v>1466</v>
      </c>
      <c r="G9429" s="0" t="str">
        <f aca="false">LEFT(B9429,2)</f>
        <v>31</v>
      </c>
      <c r="H9429" s="0" t="str">
        <f aca="false">I9429&amp;"_"&amp;G9429&amp;"_"&amp;F9429</f>
        <v>Bjergsalamander_31_20190926_DL2019055_OerestadGym_koersel2</v>
      </c>
      <c r="I9429" s="61" t="str">
        <f aca="false">MID(RIGHT(B9429,LEN(B9429)-3),1,FIND("_",RIGHT(B9429,LEN(B9429)-3))-1)</f>
        <v>Bjergsalamander</v>
      </c>
      <c r="J9429" s="61" t="str">
        <f aca="false">TRIM(SUBSTITUTE(RIGHT(B9429,FIND(I9429,B9429)+1),"_",""))</f>
        <v>eDNA</v>
      </c>
      <c r="K9429" s="0" t="str">
        <f aca="false">IFERROR(VALUE(SUBSTITUTE(E9429,".",",")),E9429)</f>
        <v>No Ct</v>
      </c>
      <c r="L9429" s="61" t="str">
        <f aca="false">IF(J9429="PosK",SUMIFS(K:K,J:J,"PosK",H:H,H9429),"")</f>
        <v/>
      </c>
      <c r="M9429" s="61" t="str">
        <f aca="false">IF(J9429="PosK",SUMIFS(K:K,J:J,"NegK",H:H,H9429),"")</f>
        <v/>
      </c>
      <c r="N9429" s="61" t="str">
        <f aca="false">IF(J9429="PosK",SUMIFS(K:K,J:J,"eDNA",H:H,H9429),"")</f>
        <v/>
      </c>
      <c r="P9429" s="62"/>
      <c r="T9429" s="63"/>
      <c r="W9429" s="64"/>
    </row>
    <row r="9430" customFormat="false" ht="14.25" hidden="false" customHeight="false" outlineLevel="0" collapsed="false">
      <c r="A9430" s="0" t="s">
        <v>802</v>
      </c>
      <c r="B9430" s="52" t="s">
        <v>1049</v>
      </c>
      <c r="C9430" s="52" t="s">
        <v>743</v>
      </c>
      <c r="D9430" s="53" t="n">
        <v>0.1</v>
      </c>
      <c r="E9430" s="53" t="n">
        <v>30.07</v>
      </c>
      <c r="F9430" s="0" t="s">
        <v>1466</v>
      </c>
      <c r="G9430" s="0" t="str">
        <f aca="false">LEFT(B9430,2)</f>
        <v>32</v>
      </c>
      <c r="H9430" s="0" t="str">
        <f aca="false">I9430&amp;"_"&amp;G9430&amp;"_"&amp;F9430</f>
        <v>Latterfroe_32_20190926_DL2019055_OerestadGym_koersel2</v>
      </c>
      <c r="I9430" s="61" t="str">
        <f aca="false">MID(RIGHT(B9430,LEN(B9430)-3),1,FIND("_",RIGHT(B9430,LEN(B9430)-3))-1)</f>
        <v>Latterfroe</v>
      </c>
      <c r="J9430" s="61" t="str">
        <f aca="false">TRIM(SUBSTITUTE(RIGHT(B9430,FIND(I9430,B9430)+1),"_",""))</f>
        <v>PosK</v>
      </c>
      <c r="K9430" s="0" t="n">
        <f aca="false">IFERROR(VALUE(SUBSTITUTE(E9430,".",",")),E9430)</f>
        <v>30.07</v>
      </c>
      <c r="L9430" s="61" t="n">
        <f aca="false">IF(J9430="PosK",SUMIFS(K:K,J:J,"PosK",H:H,H9430),"")</f>
        <v>30.07</v>
      </c>
      <c r="M9430" s="61" t="n">
        <f aca="false">IF(J9430="PosK",SUMIFS(K:K,J:J,"NegK",H:H,H9430),"")</f>
        <v>0</v>
      </c>
      <c r="N9430" s="61" t="n">
        <f aca="false">IF(J9430="PosK",SUMIFS(K:K,J:J,"eDNA",H:H,H9430),"")</f>
        <v>0</v>
      </c>
      <c r="P9430" s="62" t="n">
        <f aca="false">IF(K9432="No Ct",0,K9432)</f>
        <v>0</v>
      </c>
      <c r="Q9430" s="62" t="n">
        <f aca="false">IF(K9433="No Ct",0,K9433)</f>
        <v>0</v>
      </c>
      <c r="R9430" s="0" t="str">
        <f aca="false">IF(AND(L9430&gt;0,M9430=0),"Valid","Invalid")</f>
        <v>Valid</v>
      </c>
      <c r="S9430" s="0" t="str">
        <f aca="false">IF(OR(P9430&gt;1,Q9430&gt;1),"Present","Absent")</f>
        <v>Absent</v>
      </c>
      <c r="T9430" s="63" t="str">
        <f aca="false">IF(OR(AND(P9430&gt;1,P9430&lt;41),AND(Q9430&gt;1,Q9430&lt;41)),"Ct&lt;41","Ct&gt;41")</f>
        <v>Ct&gt;41</v>
      </c>
      <c r="U9430" s="0" t="str">
        <f aca="false">I9430</f>
        <v>Latterfroe</v>
      </c>
      <c r="V9430" s="0" t="str">
        <f aca="false">MID(F9430,10,9)</f>
        <v>DL2019055</v>
      </c>
      <c r="W9430" s="64" t="str">
        <f aca="false">V9430&amp;"_"&amp;U9430&amp;"_"&amp;R9430&amp;"_"&amp;S9430&amp;"_"&amp;T9430</f>
        <v>DL2019055_Latterfroe_Valid_Absent_Ct&gt;41</v>
      </c>
    </row>
    <row r="9431" customFormat="false" ht="14.25" hidden="false" customHeight="false" outlineLevel="0" collapsed="false">
      <c r="A9431" s="0" t="s">
        <v>804</v>
      </c>
      <c r="B9431" s="52" t="s">
        <v>1050</v>
      </c>
      <c r="C9431" s="52" t="s">
        <v>747</v>
      </c>
      <c r="D9431" s="53" t="n">
        <v>0.1</v>
      </c>
      <c r="E9431" s="53" t="s">
        <v>748</v>
      </c>
      <c r="F9431" s="0" t="s">
        <v>1466</v>
      </c>
      <c r="G9431" s="0" t="str">
        <f aca="false">LEFT(B9431,2)</f>
        <v>32</v>
      </c>
      <c r="H9431" s="0" t="str">
        <f aca="false">I9431&amp;"_"&amp;G9431&amp;"_"&amp;F9431</f>
        <v>Latterfroe_32_20190926_DL2019055_OerestadGym_koersel2</v>
      </c>
      <c r="I9431" s="61" t="str">
        <f aca="false">MID(RIGHT(B9431,LEN(B9431)-3),1,FIND("_",RIGHT(B9431,LEN(B9431)-3))-1)</f>
        <v>Latterfroe</v>
      </c>
      <c r="J9431" s="61" t="str">
        <f aca="false">TRIM(SUBSTITUTE(RIGHT(B9431,FIND(I9431,B9431)+1),"_",""))</f>
        <v>NegK</v>
      </c>
      <c r="K9431" s="0" t="str">
        <f aca="false">IFERROR(VALUE(SUBSTITUTE(E9431,".",",")),E9431)</f>
        <v>No Ct</v>
      </c>
      <c r="L9431" s="61" t="str">
        <f aca="false">IF(J9431="PosK",SUMIFS(K:K,J:J,"PosK",H:H,H9431),"")</f>
        <v/>
      </c>
      <c r="M9431" s="61" t="str">
        <f aca="false">IF(J9431="PosK",SUMIFS(K:K,J:J,"NegK",H:H,H9431),"")</f>
        <v/>
      </c>
      <c r="N9431" s="61" t="str">
        <f aca="false">IF(J9431="PosK",SUMIFS(K:K,J:J,"eDNA",H:H,H9431),"")</f>
        <v/>
      </c>
    </row>
    <row r="9432" customFormat="false" ht="14.25" hidden="false" customHeight="false" outlineLevel="0" collapsed="false">
      <c r="A9432" s="0" t="s">
        <v>806</v>
      </c>
      <c r="B9432" s="52" t="s">
        <v>1051</v>
      </c>
      <c r="C9432" s="52" t="s">
        <v>751</v>
      </c>
      <c r="D9432" s="53" t="n">
        <v>0.1</v>
      </c>
      <c r="E9432" s="53" t="s">
        <v>748</v>
      </c>
      <c r="F9432" s="0" t="s">
        <v>1466</v>
      </c>
      <c r="G9432" s="0" t="str">
        <f aca="false">LEFT(B9432,2)</f>
        <v>32</v>
      </c>
      <c r="H9432" s="0" t="str">
        <f aca="false">I9432&amp;"_"&amp;G9432&amp;"_"&amp;F9432</f>
        <v>Latterfroe_32_20190926_DL2019055_OerestadGym_koersel2</v>
      </c>
      <c r="I9432" s="61" t="str">
        <f aca="false">MID(RIGHT(B9432,LEN(B9432)-3),1,FIND("_",RIGHT(B9432,LEN(B9432)-3))-1)</f>
        <v>Latterfroe</v>
      </c>
      <c r="J9432" s="61" t="str">
        <f aca="false">TRIM(SUBSTITUTE(RIGHT(B9432,FIND(I9432,B9432)+1),"_",""))</f>
        <v>eDNA</v>
      </c>
      <c r="K9432" s="0" t="str">
        <f aca="false">IFERROR(VALUE(SUBSTITUTE(E9432,".",",")),E9432)</f>
        <v>No Ct</v>
      </c>
      <c r="L9432" s="61" t="str">
        <f aca="false">IF(J9432="PosK",SUMIFS(K:K,J:J,"PosK",H:H,H9432),"")</f>
        <v/>
      </c>
      <c r="M9432" s="61" t="str">
        <f aca="false">IF(J9432="PosK",SUMIFS(K:K,J:J,"NegK",H:H,H9432),"")</f>
        <v/>
      </c>
      <c r="N9432" s="61" t="str">
        <f aca="false">IF(J9432="PosK",SUMIFS(K:K,J:J,"eDNA",H:H,H9432),"")</f>
        <v/>
      </c>
      <c r="Q9432" s="62"/>
    </row>
    <row r="9433" customFormat="false" ht="14.25" hidden="false" customHeight="false" outlineLevel="0" collapsed="false">
      <c r="A9433" s="0" t="s">
        <v>808</v>
      </c>
      <c r="B9433" s="52" t="s">
        <v>1051</v>
      </c>
      <c r="C9433" s="52" t="s">
        <v>751</v>
      </c>
      <c r="D9433" s="53" t="n">
        <v>0.1</v>
      </c>
      <c r="E9433" s="53" t="s">
        <v>748</v>
      </c>
      <c r="F9433" s="0" t="s">
        <v>1466</v>
      </c>
      <c r="G9433" s="0" t="str">
        <f aca="false">LEFT(B9433,2)</f>
        <v>32</v>
      </c>
      <c r="H9433" s="0" t="str">
        <f aca="false">I9433&amp;"_"&amp;G9433&amp;"_"&amp;F9433</f>
        <v>Latterfroe_32_20190926_DL2019055_OerestadGym_koersel2</v>
      </c>
      <c r="I9433" s="61" t="str">
        <f aca="false">MID(RIGHT(B9433,LEN(B9433)-3),1,FIND("_",RIGHT(B9433,LEN(B9433)-3))-1)</f>
        <v>Latterfroe</v>
      </c>
      <c r="J9433" s="61" t="str">
        <f aca="false">TRIM(SUBSTITUTE(RIGHT(B9433,FIND(I9433,B9433)+1),"_",""))</f>
        <v>eDNA</v>
      </c>
      <c r="K9433" s="0" t="str">
        <f aca="false">IFERROR(VALUE(SUBSTITUTE(E9433,".",",")),E9433)</f>
        <v>No Ct</v>
      </c>
      <c r="L9433" s="61" t="str">
        <f aca="false">IF(J9433="PosK",SUMIFS(K:K,J:J,"PosK",H:H,H9433),"")</f>
        <v/>
      </c>
      <c r="M9433" s="61" t="str">
        <f aca="false">IF(J9433="PosK",SUMIFS(K:K,J:J,"NegK",H:H,H9433),"")</f>
        <v/>
      </c>
      <c r="N9433" s="61" t="str">
        <f aca="false">IF(J9433="PosK",SUMIFS(K:K,J:J,"eDNA",H:H,H9433),"")</f>
        <v/>
      </c>
      <c r="P9433" s="62"/>
      <c r="T9433" s="63"/>
      <c r="W9433" s="64"/>
    </row>
    <row r="9434" customFormat="false" ht="14.25" hidden="false" customHeight="false" outlineLevel="0" collapsed="false">
      <c r="A9434" s="0" t="s">
        <v>810</v>
      </c>
      <c r="B9434" s="52" t="s">
        <v>1228</v>
      </c>
      <c r="C9434" s="52" t="s">
        <v>743</v>
      </c>
      <c r="D9434" s="53" t="n">
        <v>0.1</v>
      </c>
      <c r="E9434" s="53" t="s">
        <v>748</v>
      </c>
      <c r="F9434" s="0" t="s">
        <v>1466</v>
      </c>
      <c r="G9434" s="0" t="str">
        <f aca="false">LEFT(B9434,2)</f>
        <v>33</v>
      </c>
      <c r="H9434" s="0" t="str">
        <f aca="false">I9434&amp;"_"&amp;G9434&amp;"_"&amp;F9434</f>
        <v>KortbenetGroenFroe_33_20190926_DL2019055_OerestadGym_koersel2</v>
      </c>
      <c r="I9434" s="61" t="str">
        <f aca="false">MID(RIGHT(B9434,LEN(B9434)-3),1,FIND("_",RIGHT(B9434,LEN(B9434)-3))-1)</f>
        <v>KortbenetGroenFroe</v>
      </c>
      <c r="J9434" s="61" t="str">
        <f aca="false">TRIM(SUBSTITUTE(RIGHT(B9434,FIND(I9434,B9434)+1),"_",""))</f>
        <v>PosK</v>
      </c>
      <c r="K9434" s="0" t="str">
        <f aca="false">IFERROR(VALUE(SUBSTITUTE(E9434,".",",")),E9434)</f>
        <v>No Ct</v>
      </c>
      <c r="L9434" s="61" t="n">
        <f aca="false">IF(J9434="PosK",SUMIFS(K:K,J:J,"PosK",H:H,H9434),"")</f>
        <v>0</v>
      </c>
      <c r="M9434" s="61" t="n">
        <f aca="false">IF(J9434="PosK",SUMIFS(K:K,J:J,"NegK",H:H,H9434),"")</f>
        <v>0</v>
      </c>
      <c r="N9434" s="61" t="n">
        <f aca="false">IF(J9434="PosK",SUMIFS(K:K,J:J,"eDNA",H:H,H9434),"")</f>
        <v>0</v>
      </c>
      <c r="P9434" s="62" t="n">
        <f aca="false">IF(K9436="No Ct",0,K9436)</f>
        <v>0</v>
      </c>
      <c r="Q9434" s="62" t="n">
        <f aca="false">IF(K9437="No Ct",0,K9437)</f>
        <v>0</v>
      </c>
      <c r="R9434" s="0" t="str">
        <f aca="false">IF(AND(L9434&gt;0,M9434=0),"Valid","Invalid")</f>
        <v>Invalid</v>
      </c>
      <c r="S9434" s="0" t="str">
        <f aca="false">IF(OR(P9434&gt;1,Q9434&gt;1),"Present","Absent")</f>
        <v>Absent</v>
      </c>
      <c r="T9434" s="63" t="str">
        <f aca="false">IF(OR(AND(P9434&gt;1,P9434&lt;41),AND(Q9434&gt;1,Q9434&lt;41)),"Ct&lt;41","Ct&gt;41")</f>
        <v>Ct&gt;41</v>
      </c>
      <c r="U9434" s="0" t="str">
        <f aca="false">I9434</f>
        <v>KortbenetGroenFroe</v>
      </c>
      <c r="V9434" s="0" t="str">
        <f aca="false">MID(F9434,10,9)</f>
        <v>DL2019055</v>
      </c>
      <c r="W9434" s="64" t="str">
        <f aca="false">V9434&amp;"_"&amp;U9434&amp;"_"&amp;R9434&amp;"_"&amp;S9434&amp;"_"&amp;T9434</f>
        <v>DL2019055_KortbenetGroenFroe_Invalid_Absent_Ct&gt;41</v>
      </c>
    </row>
    <row r="9435" customFormat="false" ht="14.25" hidden="false" customHeight="false" outlineLevel="0" collapsed="false">
      <c r="A9435" s="0" t="s">
        <v>812</v>
      </c>
      <c r="B9435" s="52" t="s">
        <v>1229</v>
      </c>
      <c r="C9435" s="52" t="s">
        <v>747</v>
      </c>
      <c r="D9435" s="53" t="n">
        <v>0.1</v>
      </c>
      <c r="E9435" s="53" t="s">
        <v>748</v>
      </c>
      <c r="F9435" s="0" t="s">
        <v>1466</v>
      </c>
      <c r="G9435" s="0" t="str">
        <f aca="false">LEFT(B9435,2)</f>
        <v>33</v>
      </c>
      <c r="H9435" s="0" t="str">
        <f aca="false">I9435&amp;"_"&amp;G9435&amp;"_"&amp;F9435</f>
        <v>KortbenetGroenFroe_33_20190926_DL2019055_OerestadGym_koersel2</v>
      </c>
      <c r="I9435" s="61" t="str">
        <f aca="false">MID(RIGHT(B9435,LEN(B9435)-3),1,FIND("_",RIGHT(B9435,LEN(B9435)-3))-1)</f>
        <v>KortbenetGroenFroe</v>
      </c>
      <c r="J9435" s="61" t="str">
        <f aca="false">TRIM(SUBSTITUTE(RIGHT(B9435,FIND(I9435,B9435)+1),"_",""))</f>
        <v>NegK</v>
      </c>
      <c r="K9435" s="0" t="str">
        <f aca="false">IFERROR(VALUE(SUBSTITUTE(E9435,".",",")),E9435)</f>
        <v>No Ct</v>
      </c>
      <c r="L9435" s="61" t="str">
        <f aca="false">IF(J9435="PosK",SUMIFS(K:K,J:J,"PosK",H:H,H9435),"")</f>
        <v/>
      </c>
      <c r="M9435" s="61" t="str">
        <f aca="false">IF(J9435="PosK",SUMIFS(K:K,J:J,"NegK",H:H,H9435),"")</f>
        <v/>
      </c>
      <c r="N9435" s="61" t="str">
        <f aca="false">IF(J9435="PosK",SUMIFS(K:K,J:J,"eDNA",H:H,H9435),"")</f>
        <v/>
      </c>
    </row>
    <row r="9436" customFormat="false" ht="14.25" hidden="false" customHeight="false" outlineLevel="0" collapsed="false">
      <c r="A9436" s="0" t="s">
        <v>814</v>
      </c>
      <c r="B9436" s="52" t="s">
        <v>1230</v>
      </c>
      <c r="C9436" s="52" t="s">
        <v>751</v>
      </c>
      <c r="D9436" s="53" t="n">
        <v>0.1</v>
      </c>
      <c r="E9436" s="53" t="s">
        <v>748</v>
      </c>
      <c r="F9436" s="0" t="s">
        <v>1466</v>
      </c>
      <c r="G9436" s="0" t="str">
        <f aca="false">LEFT(B9436,2)</f>
        <v>33</v>
      </c>
      <c r="H9436" s="0" t="str">
        <f aca="false">I9436&amp;"_"&amp;G9436&amp;"_"&amp;F9436</f>
        <v>KortbenetGroenFroe_33_20190926_DL2019055_OerestadGym_koersel2</v>
      </c>
      <c r="I9436" s="61" t="str">
        <f aca="false">MID(RIGHT(B9436,LEN(B9436)-3),1,FIND("_",RIGHT(B9436,LEN(B9436)-3))-1)</f>
        <v>KortbenetGroenFroe</v>
      </c>
      <c r="J9436" s="61" t="str">
        <f aca="false">TRIM(SUBSTITUTE(RIGHT(B9436,FIND(I9436,B9436)+1),"_",""))</f>
        <v>eDNA</v>
      </c>
      <c r="K9436" s="0" t="str">
        <f aca="false">IFERROR(VALUE(SUBSTITUTE(E9436,".",",")),E9436)</f>
        <v>No Ct</v>
      </c>
      <c r="L9436" s="61" t="str">
        <f aca="false">IF(J9436="PosK",SUMIFS(K:K,J:J,"PosK",H:H,H9436),"")</f>
        <v/>
      </c>
      <c r="M9436" s="61" t="str">
        <f aca="false">IF(J9436="PosK",SUMIFS(K:K,J:J,"NegK",H:H,H9436),"")</f>
        <v/>
      </c>
      <c r="N9436" s="61" t="str">
        <f aca="false">IF(J9436="PosK",SUMIFS(K:K,J:J,"eDNA",H:H,H9436),"")</f>
        <v/>
      </c>
      <c r="Q9436" s="62"/>
    </row>
    <row r="9437" customFormat="false" ht="14.25" hidden="false" customHeight="false" outlineLevel="0" collapsed="false">
      <c r="A9437" s="0" t="s">
        <v>816</v>
      </c>
      <c r="B9437" s="52" t="s">
        <v>1230</v>
      </c>
      <c r="C9437" s="52" t="s">
        <v>751</v>
      </c>
      <c r="D9437" s="53" t="n">
        <v>0.1</v>
      </c>
      <c r="E9437" s="53" t="s">
        <v>748</v>
      </c>
      <c r="F9437" s="0" t="s">
        <v>1466</v>
      </c>
      <c r="G9437" s="0" t="str">
        <f aca="false">LEFT(B9437,2)</f>
        <v>33</v>
      </c>
      <c r="H9437" s="0" t="str">
        <f aca="false">I9437&amp;"_"&amp;G9437&amp;"_"&amp;F9437</f>
        <v>KortbenetGroenFroe_33_20190926_DL2019055_OerestadGym_koersel2</v>
      </c>
      <c r="I9437" s="61" t="str">
        <f aca="false">MID(RIGHT(B9437,LEN(B9437)-3),1,FIND("_",RIGHT(B9437,LEN(B9437)-3))-1)</f>
        <v>KortbenetGroenFroe</v>
      </c>
      <c r="J9437" s="61" t="str">
        <f aca="false">TRIM(SUBSTITUTE(RIGHT(B9437,FIND(I9437,B9437)+1),"_",""))</f>
        <v>eDNA</v>
      </c>
      <c r="K9437" s="0" t="str">
        <f aca="false">IFERROR(VALUE(SUBSTITUTE(E9437,".",",")),E9437)</f>
        <v>No Ct</v>
      </c>
      <c r="L9437" s="61" t="str">
        <f aca="false">IF(J9437="PosK",SUMIFS(K:K,J:J,"PosK",H:H,H9437),"")</f>
        <v/>
      </c>
      <c r="M9437" s="61" t="str">
        <f aca="false">IF(J9437="PosK",SUMIFS(K:K,J:J,"NegK",H:H,H9437),"")</f>
        <v/>
      </c>
      <c r="N9437" s="61" t="str">
        <f aca="false">IF(J9437="PosK",SUMIFS(K:K,J:J,"eDNA",H:H,H9437),"")</f>
        <v/>
      </c>
      <c r="P9437" s="62"/>
      <c r="T9437" s="63"/>
      <c r="W9437" s="64"/>
    </row>
    <row r="9438" customFormat="false" ht="14.25" hidden="false" customHeight="false" outlineLevel="0" collapsed="false">
      <c r="A9438" s="0" t="s">
        <v>818</v>
      </c>
      <c r="B9438" s="52" t="s">
        <v>1232</v>
      </c>
      <c r="C9438" s="52" t="s">
        <v>743</v>
      </c>
      <c r="D9438" s="53" t="n">
        <v>0.1</v>
      </c>
      <c r="E9438" s="53" t="n">
        <v>36.03</v>
      </c>
      <c r="F9438" s="0" t="s">
        <v>1466</v>
      </c>
      <c r="G9438" s="0" t="str">
        <f aca="false">LEFT(B9438,2)</f>
        <v>34</v>
      </c>
      <c r="H9438" s="0" t="str">
        <f aca="false">I9438&amp;"_"&amp;G9438&amp;"_"&amp;F9438</f>
        <v>Soelvkarusse_34_20190926_DL2019055_OerestadGym_koersel2</v>
      </c>
      <c r="I9438" s="61" t="str">
        <f aca="false">MID(RIGHT(B9438,LEN(B9438)-3),1,FIND("_",RIGHT(B9438,LEN(B9438)-3))-1)</f>
        <v>Soelvkarusse</v>
      </c>
      <c r="J9438" s="61" t="str">
        <f aca="false">TRIM(SUBSTITUTE(RIGHT(B9438,FIND(I9438,B9438)+1),"_",""))</f>
        <v>PosK</v>
      </c>
      <c r="K9438" s="0" t="n">
        <f aca="false">IFERROR(VALUE(SUBSTITUTE(E9438,".",",")),E9438)</f>
        <v>36.03</v>
      </c>
      <c r="L9438" s="61" t="n">
        <f aca="false">IF(J9438="PosK",SUMIFS(K:K,J:J,"PosK",H:H,H9438),"")</f>
        <v>36.03</v>
      </c>
      <c r="M9438" s="61" t="n">
        <f aca="false">IF(J9438="PosK",SUMIFS(K:K,J:J,"NegK",H:H,H9438),"")</f>
        <v>0</v>
      </c>
      <c r="N9438" s="61" t="n">
        <f aca="false">IF(J9438="PosK",SUMIFS(K:K,J:J,"eDNA",H:H,H9438),"")</f>
        <v>0</v>
      </c>
      <c r="P9438" s="62" t="n">
        <f aca="false">IF(K9440="No Ct",0,K9440)</f>
        <v>0</v>
      </c>
      <c r="Q9438" s="62" t="n">
        <f aca="false">IF(K9441="No Ct",0,K9441)</f>
        <v>0</v>
      </c>
      <c r="R9438" s="0" t="str">
        <f aca="false">IF(AND(L9438&gt;0,M9438=0),"Valid","Invalid")</f>
        <v>Valid</v>
      </c>
      <c r="S9438" s="0" t="str">
        <f aca="false">IF(OR(P9438&gt;1,Q9438&gt;1),"Present","Absent")</f>
        <v>Absent</v>
      </c>
      <c r="T9438" s="63" t="str">
        <f aca="false">IF(OR(AND(P9438&gt;1,P9438&lt;41),AND(Q9438&gt;1,Q9438&lt;41)),"Ct&lt;41","Ct&gt;41")</f>
        <v>Ct&gt;41</v>
      </c>
      <c r="U9438" s="0" t="str">
        <f aca="false">I9438</f>
        <v>Soelvkarusse</v>
      </c>
      <c r="V9438" s="0" t="str">
        <f aca="false">MID(F9438,10,9)</f>
        <v>DL2019055</v>
      </c>
      <c r="W9438" s="64" t="str">
        <f aca="false">V9438&amp;"_"&amp;U9438&amp;"_"&amp;R9438&amp;"_"&amp;S9438&amp;"_"&amp;T9438</f>
        <v>DL2019055_Soelvkarusse_Valid_Absent_Ct&gt;41</v>
      </c>
    </row>
    <row r="9439" customFormat="false" ht="14.25" hidden="false" customHeight="false" outlineLevel="0" collapsed="false">
      <c r="A9439" s="0" t="s">
        <v>820</v>
      </c>
      <c r="B9439" s="52" t="s">
        <v>1233</v>
      </c>
      <c r="C9439" s="52" t="s">
        <v>747</v>
      </c>
      <c r="D9439" s="53" t="n">
        <v>0.1</v>
      </c>
      <c r="E9439" s="53" t="s">
        <v>748</v>
      </c>
      <c r="F9439" s="0" t="s">
        <v>1466</v>
      </c>
      <c r="G9439" s="0" t="str">
        <f aca="false">LEFT(B9439,2)</f>
        <v>34</v>
      </c>
      <c r="H9439" s="0" t="str">
        <f aca="false">I9439&amp;"_"&amp;G9439&amp;"_"&amp;F9439</f>
        <v>Soelvkarusse_34_20190926_DL2019055_OerestadGym_koersel2</v>
      </c>
      <c r="I9439" s="61" t="str">
        <f aca="false">MID(RIGHT(B9439,LEN(B9439)-3),1,FIND("_",RIGHT(B9439,LEN(B9439)-3))-1)</f>
        <v>Soelvkarusse</v>
      </c>
      <c r="J9439" s="61" t="str">
        <f aca="false">TRIM(SUBSTITUTE(RIGHT(B9439,FIND(I9439,B9439)+1),"_",""))</f>
        <v>NegK</v>
      </c>
      <c r="K9439" s="0" t="str">
        <f aca="false">IFERROR(VALUE(SUBSTITUTE(E9439,".",",")),E9439)</f>
        <v>No Ct</v>
      </c>
      <c r="L9439" s="61" t="str">
        <f aca="false">IF(J9439="PosK",SUMIFS(K:K,J:J,"PosK",H:H,H9439),"")</f>
        <v/>
      </c>
      <c r="M9439" s="61" t="str">
        <f aca="false">IF(J9439="PosK",SUMIFS(K:K,J:J,"NegK",H:H,H9439),"")</f>
        <v/>
      </c>
      <c r="N9439" s="61" t="str">
        <f aca="false">IF(J9439="PosK",SUMIFS(K:K,J:J,"eDNA",H:H,H9439),"")</f>
        <v/>
      </c>
    </row>
    <row r="9440" customFormat="false" ht="14.25" hidden="false" customHeight="false" outlineLevel="0" collapsed="false">
      <c r="A9440" s="0" t="s">
        <v>822</v>
      </c>
      <c r="B9440" s="52" t="s">
        <v>1234</v>
      </c>
      <c r="C9440" s="52" t="s">
        <v>751</v>
      </c>
      <c r="D9440" s="53" t="n">
        <v>0.1</v>
      </c>
      <c r="E9440" s="53" t="s">
        <v>748</v>
      </c>
      <c r="F9440" s="0" t="s">
        <v>1466</v>
      </c>
      <c r="G9440" s="0" t="str">
        <f aca="false">LEFT(B9440,2)</f>
        <v>34</v>
      </c>
      <c r="H9440" s="0" t="str">
        <f aca="false">I9440&amp;"_"&amp;G9440&amp;"_"&amp;F9440</f>
        <v>Soelvkarusse_34_20190926_DL2019055_OerestadGym_koersel2</v>
      </c>
      <c r="I9440" s="61" t="str">
        <f aca="false">MID(RIGHT(B9440,LEN(B9440)-3),1,FIND("_",RIGHT(B9440,LEN(B9440)-3))-1)</f>
        <v>Soelvkarusse</v>
      </c>
      <c r="J9440" s="61" t="str">
        <f aca="false">TRIM(SUBSTITUTE(RIGHT(B9440,FIND(I9440,B9440)+1),"_",""))</f>
        <v>eDNA</v>
      </c>
      <c r="K9440" s="0" t="str">
        <f aca="false">IFERROR(VALUE(SUBSTITUTE(E9440,".",",")),E9440)</f>
        <v>No Ct</v>
      </c>
      <c r="L9440" s="61" t="str">
        <f aca="false">IF(J9440="PosK",SUMIFS(K:K,J:J,"PosK",H:H,H9440),"")</f>
        <v/>
      </c>
      <c r="M9440" s="61" t="str">
        <f aca="false">IF(J9440="PosK",SUMIFS(K:K,J:J,"NegK",H:H,H9440),"")</f>
        <v/>
      </c>
      <c r="N9440" s="61" t="str">
        <f aca="false">IF(J9440="PosK",SUMIFS(K:K,J:J,"eDNA",H:H,H9440),"")</f>
        <v/>
      </c>
      <c r="Q9440" s="62"/>
    </row>
    <row r="9441" customFormat="false" ht="14.25" hidden="false" customHeight="false" outlineLevel="0" collapsed="false">
      <c r="A9441" s="0" t="s">
        <v>824</v>
      </c>
      <c r="B9441" s="52" t="s">
        <v>1234</v>
      </c>
      <c r="C9441" s="52" t="s">
        <v>751</v>
      </c>
      <c r="D9441" s="53" t="n">
        <v>0.1</v>
      </c>
      <c r="E9441" s="53" t="s">
        <v>748</v>
      </c>
      <c r="F9441" s="0" t="s">
        <v>1466</v>
      </c>
      <c r="G9441" s="0" t="str">
        <f aca="false">LEFT(B9441,2)</f>
        <v>34</v>
      </c>
      <c r="H9441" s="0" t="str">
        <f aca="false">I9441&amp;"_"&amp;G9441&amp;"_"&amp;F9441</f>
        <v>Soelvkarusse_34_20190926_DL2019055_OerestadGym_koersel2</v>
      </c>
      <c r="I9441" s="61" t="str">
        <f aca="false">MID(RIGHT(B9441,LEN(B9441)-3),1,FIND("_",RIGHT(B9441,LEN(B9441)-3))-1)</f>
        <v>Soelvkarusse</v>
      </c>
      <c r="J9441" s="61" t="str">
        <f aca="false">TRIM(SUBSTITUTE(RIGHT(B9441,FIND(I9441,B9441)+1),"_",""))</f>
        <v>eDNA</v>
      </c>
      <c r="K9441" s="0" t="str">
        <f aca="false">IFERROR(VALUE(SUBSTITUTE(E9441,".",",")),E9441)</f>
        <v>No Ct</v>
      </c>
      <c r="L9441" s="61" t="str">
        <f aca="false">IF(J9441="PosK",SUMIFS(K:K,J:J,"PosK",H:H,H9441),"")</f>
        <v/>
      </c>
      <c r="M9441" s="61" t="str">
        <f aca="false">IF(J9441="PosK",SUMIFS(K:K,J:J,"NegK",H:H,H9441),"")</f>
        <v/>
      </c>
      <c r="N9441" s="61" t="str">
        <f aca="false">IF(J9441="PosK",SUMIFS(K:K,J:J,"eDNA",H:H,H9441),"")</f>
        <v/>
      </c>
      <c r="P9441" s="62"/>
      <c r="T9441" s="63"/>
      <c r="W9441" s="64"/>
    </row>
    <row r="9442" customFormat="false" ht="14.25" hidden="false" customHeight="false" outlineLevel="0" collapsed="false">
      <c r="A9442" s="0" t="s">
        <v>741</v>
      </c>
      <c r="B9442" s="52" t="s">
        <v>742</v>
      </c>
      <c r="C9442" s="52" t="s">
        <v>743</v>
      </c>
      <c r="D9442" s="53" t="n">
        <v>0.1</v>
      </c>
      <c r="E9442" s="53" t="n">
        <v>37.79</v>
      </c>
      <c r="F9442" s="0" t="s">
        <v>1467</v>
      </c>
      <c r="G9442" s="0" t="str">
        <f aca="false">LEFT(B9442,2)</f>
        <v>01</v>
      </c>
      <c r="H9442" s="0" t="str">
        <f aca="false">I9442&amp;"_"&amp;G9442&amp;"_"&amp;F9442</f>
        <v>Loegfroe_01_20191001_DL2019031_FrederiksbergGym_koersel1</v>
      </c>
      <c r="I9442" s="61" t="str">
        <f aca="false">MID(RIGHT(B9442,LEN(B9442)-3),1,FIND("_",RIGHT(B9442,LEN(B9442)-3))-1)</f>
        <v>Loegfroe</v>
      </c>
      <c r="J9442" s="61" t="str">
        <f aca="false">TRIM(SUBSTITUTE(RIGHT(B9442,FIND(I9442,B9442)+1),"_",""))</f>
        <v>PosK</v>
      </c>
      <c r="K9442" s="0" t="n">
        <f aca="false">IFERROR(VALUE(SUBSTITUTE(E9442,".",",")),E9442)</f>
        <v>37.79</v>
      </c>
      <c r="L9442" s="61" t="n">
        <f aca="false">IF(J9442="PosK",SUMIFS(K:K,J:J,"PosK",H:H,H9442),"")</f>
        <v>37.79</v>
      </c>
      <c r="M9442" s="61" t="n">
        <f aca="false">IF(J9442="PosK",SUMIFS(K:K,J:J,"NegK",H:H,H9442),"")</f>
        <v>0</v>
      </c>
      <c r="N9442" s="61" t="n">
        <f aca="false">IF(J9442="PosK",SUMIFS(K:K,J:J,"eDNA",H:H,H9442),"")</f>
        <v>0</v>
      </c>
      <c r="P9442" s="62" t="n">
        <f aca="false">IF(K9444="No Ct",0,K9444)</f>
        <v>0</v>
      </c>
      <c r="Q9442" s="62" t="n">
        <f aca="false">IF(K9445="No Ct",0,K9445)</f>
        <v>0</v>
      </c>
      <c r="R9442" s="0" t="str">
        <f aca="false">IF(AND(L9442&gt;0,M9442=0),"Valid","Invalid")</f>
        <v>Valid</v>
      </c>
      <c r="S9442" s="0" t="str">
        <f aca="false">IF(OR(P9442&gt;1,Q9442&gt;1),"Present","Absent")</f>
        <v>Absent</v>
      </c>
      <c r="T9442" s="63" t="str">
        <f aca="false">IF(OR(AND(P9442&gt;1,P9442&lt;41),AND(Q9442&gt;1,Q9442&lt;41)),"Ct&lt;41","Ct&gt;41")</f>
        <v>Ct&gt;41</v>
      </c>
      <c r="U9442" s="0" t="str">
        <f aca="false">I9442</f>
        <v>Loegfroe</v>
      </c>
      <c r="V9442" s="0" t="str">
        <f aca="false">MID(F9442,10,9)</f>
        <v>DL2019031</v>
      </c>
      <c r="W9442" s="64" t="str">
        <f aca="false">V9442&amp;"_"&amp;U9442&amp;"_"&amp;R9442&amp;"_"&amp;S9442&amp;"_"&amp;T9442</f>
        <v>DL2019031_Loegfroe_Valid_Absent_Ct&gt;41</v>
      </c>
    </row>
    <row r="9443" customFormat="false" ht="14.25" hidden="false" customHeight="false" outlineLevel="0" collapsed="false">
      <c r="A9443" s="0" t="s">
        <v>745</v>
      </c>
      <c r="B9443" s="52" t="s">
        <v>746</v>
      </c>
      <c r="C9443" s="52" t="s">
        <v>747</v>
      </c>
      <c r="D9443" s="53" t="n">
        <v>0.1</v>
      </c>
      <c r="E9443" s="53" t="s">
        <v>748</v>
      </c>
      <c r="F9443" s="0" t="s">
        <v>1467</v>
      </c>
      <c r="G9443" s="0" t="str">
        <f aca="false">LEFT(B9443,2)</f>
        <v>01</v>
      </c>
      <c r="H9443" s="0" t="str">
        <f aca="false">I9443&amp;"_"&amp;G9443&amp;"_"&amp;F9443</f>
        <v>Loegfroe_01_20191001_DL2019031_FrederiksbergGym_koersel1</v>
      </c>
      <c r="I9443" s="61" t="str">
        <f aca="false">MID(RIGHT(B9443,LEN(B9443)-3),1,FIND("_",RIGHT(B9443,LEN(B9443)-3))-1)</f>
        <v>Loegfroe</v>
      </c>
      <c r="J9443" s="61" t="str">
        <f aca="false">TRIM(SUBSTITUTE(RIGHT(B9443,FIND(I9443,B9443)+1),"_",""))</f>
        <v>NegK</v>
      </c>
      <c r="K9443" s="0" t="str">
        <f aca="false">IFERROR(VALUE(SUBSTITUTE(E9443,".",",")),E9443)</f>
        <v>No Ct</v>
      </c>
      <c r="L9443" s="61" t="str">
        <f aca="false">IF(J9443="PosK",SUMIFS(K:K,J:J,"PosK",H:H,H9443),"")</f>
        <v/>
      </c>
      <c r="M9443" s="61" t="str">
        <f aca="false">IF(J9443="PosK",SUMIFS(K:K,J:J,"NegK",H:H,H9443),"")</f>
        <v/>
      </c>
      <c r="N9443" s="61" t="str">
        <f aca="false">IF(J9443="PosK",SUMIFS(K:K,J:J,"eDNA",H:H,H9443),"")</f>
        <v/>
      </c>
    </row>
    <row r="9444" customFormat="false" ht="14.25" hidden="false" customHeight="false" outlineLevel="0" collapsed="false">
      <c r="A9444" s="0" t="s">
        <v>749</v>
      </c>
      <c r="B9444" s="52" t="s">
        <v>750</v>
      </c>
      <c r="C9444" s="52" t="s">
        <v>751</v>
      </c>
      <c r="D9444" s="53" t="n">
        <v>0.1</v>
      </c>
      <c r="E9444" s="53" t="s">
        <v>748</v>
      </c>
      <c r="F9444" s="0" t="s">
        <v>1467</v>
      </c>
      <c r="G9444" s="0" t="str">
        <f aca="false">LEFT(B9444,2)</f>
        <v>01</v>
      </c>
      <c r="H9444" s="0" t="str">
        <f aca="false">I9444&amp;"_"&amp;G9444&amp;"_"&amp;F9444</f>
        <v>Loegfroe_01_20191001_DL2019031_FrederiksbergGym_koersel1</v>
      </c>
      <c r="I9444" s="61" t="str">
        <f aca="false">MID(RIGHT(B9444,LEN(B9444)-3),1,FIND("_",RIGHT(B9444,LEN(B9444)-3))-1)</f>
        <v>Loegfroe</v>
      </c>
      <c r="J9444" s="61" t="str">
        <f aca="false">TRIM(SUBSTITUTE(RIGHT(B9444,FIND(I9444,B9444)+1),"_",""))</f>
        <v>eDNA</v>
      </c>
      <c r="K9444" s="0" t="str">
        <f aca="false">IFERROR(VALUE(SUBSTITUTE(E9444,".",",")),E9444)</f>
        <v>No Ct</v>
      </c>
      <c r="L9444" s="61" t="str">
        <f aca="false">IF(J9444="PosK",SUMIFS(K:K,J:J,"PosK",H:H,H9444),"")</f>
        <v/>
      </c>
      <c r="M9444" s="61" t="str">
        <f aca="false">IF(J9444="PosK",SUMIFS(K:K,J:J,"NegK",H:H,H9444),"")</f>
        <v/>
      </c>
      <c r="N9444" s="61" t="str">
        <f aca="false">IF(J9444="PosK",SUMIFS(K:K,J:J,"eDNA",H:H,H9444),"")</f>
        <v/>
      </c>
      <c r="Q9444" s="62"/>
    </row>
    <row r="9445" customFormat="false" ht="14.25" hidden="false" customHeight="false" outlineLevel="0" collapsed="false">
      <c r="A9445" s="0" t="s">
        <v>752</v>
      </c>
      <c r="B9445" s="52" t="s">
        <v>750</v>
      </c>
      <c r="C9445" s="52" t="s">
        <v>751</v>
      </c>
      <c r="D9445" s="53" t="n">
        <v>0.1</v>
      </c>
      <c r="E9445" s="53" t="s">
        <v>748</v>
      </c>
      <c r="F9445" s="0" t="s">
        <v>1467</v>
      </c>
      <c r="G9445" s="0" t="str">
        <f aca="false">LEFT(B9445,2)</f>
        <v>01</v>
      </c>
      <c r="H9445" s="0" t="str">
        <f aca="false">I9445&amp;"_"&amp;G9445&amp;"_"&amp;F9445</f>
        <v>Loegfroe_01_20191001_DL2019031_FrederiksbergGym_koersel1</v>
      </c>
      <c r="I9445" s="61" t="str">
        <f aca="false">MID(RIGHT(B9445,LEN(B9445)-3),1,FIND("_",RIGHT(B9445,LEN(B9445)-3))-1)</f>
        <v>Loegfroe</v>
      </c>
      <c r="J9445" s="61" t="str">
        <f aca="false">TRIM(SUBSTITUTE(RIGHT(B9445,FIND(I9445,B9445)+1),"_",""))</f>
        <v>eDNA</v>
      </c>
      <c r="K9445" s="0" t="str">
        <f aca="false">IFERROR(VALUE(SUBSTITUTE(E9445,".",",")),E9445)</f>
        <v>No Ct</v>
      </c>
      <c r="L9445" s="61" t="str">
        <f aca="false">IF(J9445="PosK",SUMIFS(K:K,J:J,"PosK",H:H,H9445),"")</f>
        <v/>
      </c>
      <c r="M9445" s="61" t="str">
        <f aca="false">IF(J9445="PosK",SUMIFS(K:K,J:J,"NegK",H:H,H9445),"")</f>
        <v/>
      </c>
      <c r="N9445" s="61" t="str">
        <f aca="false">IF(J9445="PosK",SUMIFS(K:K,J:J,"eDNA",H:H,H9445),"")</f>
        <v/>
      </c>
      <c r="P9445" s="62"/>
      <c r="T9445" s="63"/>
      <c r="W9445" s="64"/>
    </row>
    <row r="9446" customFormat="false" ht="14.25" hidden="false" customHeight="false" outlineLevel="0" collapsed="false">
      <c r="A9446" s="0" t="s">
        <v>754</v>
      </c>
      <c r="B9446" s="52" t="s">
        <v>755</v>
      </c>
      <c r="C9446" s="52" t="s">
        <v>743</v>
      </c>
      <c r="D9446" s="53" t="n">
        <v>0.1</v>
      </c>
      <c r="E9446" s="53" t="n">
        <v>32.23</v>
      </c>
      <c r="F9446" s="0" t="s">
        <v>1467</v>
      </c>
      <c r="G9446" s="0" t="str">
        <f aca="false">LEFT(B9446,2)</f>
        <v>02</v>
      </c>
      <c r="H9446" s="0" t="str">
        <f aca="false">I9446&amp;"_"&amp;G9446&amp;"_"&amp;F9446</f>
        <v>StorVandsalamander_02_20191001_DL2019031_FrederiksbergGym_koersel1</v>
      </c>
      <c r="I9446" s="61" t="str">
        <f aca="false">MID(RIGHT(B9446,LEN(B9446)-3),1,FIND("_",RIGHT(B9446,LEN(B9446)-3))-1)</f>
        <v>StorVandsalamander</v>
      </c>
      <c r="J9446" s="61" t="str">
        <f aca="false">TRIM(SUBSTITUTE(RIGHT(B9446,FIND(I9446,B9446)+1),"_",""))</f>
        <v>PosK</v>
      </c>
      <c r="K9446" s="0" t="n">
        <f aca="false">IFERROR(VALUE(SUBSTITUTE(E9446,".",",")),E9446)</f>
        <v>32.23</v>
      </c>
      <c r="L9446" s="61" t="n">
        <f aca="false">IF(J9446="PosK",SUMIFS(K:K,J:J,"PosK",H:H,H9446),"")</f>
        <v>32.23</v>
      </c>
      <c r="M9446" s="61" t="n">
        <f aca="false">IF(J9446="PosK",SUMIFS(K:K,J:J,"NegK",H:H,H9446),"")</f>
        <v>0</v>
      </c>
      <c r="N9446" s="61" t="n">
        <f aca="false">IF(J9446="PosK",SUMIFS(K:K,J:J,"eDNA",H:H,H9446),"")</f>
        <v>0</v>
      </c>
      <c r="P9446" s="62" t="n">
        <f aca="false">IF(K9448="No Ct",0,K9448)</f>
        <v>0</v>
      </c>
      <c r="Q9446" s="62" t="n">
        <f aca="false">IF(K9449="No Ct",0,K9449)</f>
        <v>0</v>
      </c>
      <c r="R9446" s="0" t="str">
        <f aca="false">IF(AND(L9446&gt;0,M9446=0),"Valid","Invalid")</f>
        <v>Valid</v>
      </c>
      <c r="S9446" s="0" t="str">
        <f aca="false">IF(OR(P9446&gt;1,Q9446&gt;1),"Present","Absent")</f>
        <v>Absent</v>
      </c>
      <c r="T9446" s="63" t="str">
        <f aca="false">IF(OR(AND(P9446&gt;1,P9446&lt;41),AND(Q9446&gt;1,Q9446&lt;41)),"Ct&lt;41","Ct&gt;41")</f>
        <v>Ct&gt;41</v>
      </c>
      <c r="U9446" s="0" t="str">
        <f aca="false">I9446</f>
        <v>StorVandsalamander</v>
      </c>
      <c r="V9446" s="0" t="str">
        <f aca="false">MID(F9446,10,9)</f>
        <v>DL2019031</v>
      </c>
      <c r="W9446" s="64" t="str">
        <f aca="false">V9446&amp;"_"&amp;U9446&amp;"_"&amp;R9446&amp;"_"&amp;S9446&amp;"_"&amp;T9446</f>
        <v>DL2019031_StorVandsalamander_Valid_Absent_Ct&gt;41</v>
      </c>
    </row>
    <row r="9447" customFormat="false" ht="14.25" hidden="false" customHeight="false" outlineLevel="0" collapsed="false">
      <c r="A9447" s="0" t="s">
        <v>756</v>
      </c>
      <c r="B9447" s="52" t="s">
        <v>757</v>
      </c>
      <c r="C9447" s="52" t="s">
        <v>747</v>
      </c>
      <c r="D9447" s="53" t="n">
        <v>0.1</v>
      </c>
      <c r="E9447" s="53" t="s">
        <v>748</v>
      </c>
      <c r="F9447" s="0" t="s">
        <v>1467</v>
      </c>
      <c r="G9447" s="0" t="str">
        <f aca="false">LEFT(B9447,2)</f>
        <v>02</v>
      </c>
      <c r="H9447" s="0" t="str">
        <f aca="false">I9447&amp;"_"&amp;G9447&amp;"_"&amp;F9447</f>
        <v>StorVandsalamander_02_20191001_DL2019031_FrederiksbergGym_koersel1</v>
      </c>
      <c r="I9447" s="61" t="str">
        <f aca="false">MID(RIGHT(B9447,LEN(B9447)-3),1,FIND("_",RIGHT(B9447,LEN(B9447)-3))-1)</f>
        <v>StorVandsalamander</v>
      </c>
      <c r="J9447" s="61" t="str">
        <f aca="false">TRIM(SUBSTITUTE(RIGHT(B9447,FIND(I9447,B9447)+1),"_",""))</f>
        <v>NegK</v>
      </c>
      <c r="K9447" s="0" t="str">
        <f aca="false">IFERROR(VALUE(SUBSTITUTE(E9447,".",",")),E9447)</f>
        <v>No Ct</v>
      </c>
      <c r="L9447" s="61" t="str">
        <f aca="false">IF(J9447="PosK",SUMIFS(K:K,J:J,"PosK",H:H,H9447),"")</f>
        <v/>
      </c>
      <c r="M9447" s="61" t="str">
        <f aca="false">IF(J9447="PosK",SUMIFS(K:K,J:J,"NegK",H:H,H9447),"")</f>
        <v/>
      </c>
      <c r="N9447" s="61" t="str">
        <f aca="false">IF(J9447="PosK",SUMIFS(K:K,J:J,"eDNA",H:H,H9447),"")</f>
        <v/>
      </c>
    </row>
    <row r="9448" customFormat="false" ht="14.25" hidden="false" customHeight="false" outlineLevel="0" collapsed="false">
      <c r="A9448" s="0" t="s">
        <v>758</v>
      </c>
      <c r="B9448" s="52" t="s">
        <v>759</v>
      </c>
      <c r="C9448" s="52" t="s">
        <v>751</v>
      </c>
      <c r="D9448" s="53" t="n">
        <v>0.1</v>
      </c>
      <c r="E9448" s="53" t="s">
        <v>748</v>
      </c>
      <c r="F9448" s="0" t="s">
        <v>1467</v>
      </c>
      <c r="G9448" s="0" t="str">
        <f aca="false">LEFT(B9448,2)</f>
        <v>02</v>
      </c>
      <c r="H9448" s="0" t="str">
        <f aca="false">I9448&amp;"_"&amp;G9448&amp;"_"&amp;F9448</f>
        <v>StorVandsalamander_02_20191001_DL2019031_FrederiksbergGym_koersel1</v>
      </c>
      <c r="I9448" s="61" t="str">
        <f aca="false">MID(RIGHT(B9448,LEN(B9448)-3),1,FIND("_",RIGHT(B9448,LEN(B9448)-3))-1)</f>
        <v>StorVandsalamander</v>
      </c>
      <c r="J9448" s="61" t="str">
        <f aca="false">TRIM(SUBSTITUTE(RIGHT(B9448,FIND(I9448,B9448)+1),"_",""))</f>
        <v>eDNA</v>
      </c>
      <c r="K9448" s="0" t="str">
        <f aca="false">IFERROR(VALUE(SUBSTITUTE(E9448,".",",")),E9448)</f>
        <v>No Ct</v>
      </c>
      <c r="L9448" s="61" t="str">
        <f aca="false">IF(J9448="PosK",SUMIFS(K:K,J:J,"PosK",H:H,H9448),"")</f>
        <v/>
      </c>
      <c r="M9448" s="61" t="str">
        <f aca="false">IF(J9448="PosK",SUMIFS(K:K,J:J,"NegK",H:H,H9448),"")</f>
        <v/>
      </c>
      <c r="N9448" s="61" t="str">
        <f aca="false">IF(J9448="PosK",SUMIFS(K:K,J:J,"eDNA",H:H,H9448),"")</f>
        <v/>
      </c>
      <c r="Q9448" s="62"/>
    </row>
    <row r="9449" customFormat="false" ht="14.25" hidden="false" customHeight="false" outlineLevel="0" collapsed="false">
      <c r="A9449" s="0" t="s">
        <v>760</v>
      </c>
      <c r="B9449" s="52" t="s">
        <v>759</v>
      </c>
      <c r="C9449" s="52" t="s">
        <v>751</v>
      </c>
      <c r="D9449" s="53" t="n">
        <v>0.1</v>
      </c>
      <c r="E9449" s="53" t="s">
        <v>748</v>
      </c>
      <c r="F9449" s="0" t="s">
        <v>1467</v>
      </c>
      <c r="G9449" s="0" t="str">
        <f aca="false">LEFT(B9449,2)</f>
        <v>02</v>
      </c>
      <c r="H9449" s="0" t="str">
        <f aca="false">I9449&amp;"_"&amp;G9449&amp;"_"&amp;F9449</f>
        <v>StorVandsalamander_02_20191001_DL2019031_FrederiksbergGym_koersel1</v>
      </c>
      <c r="I9449" s="61" t="str">
        <f aca="false">MID(RIGHT(B9449,LEN(B9449)-3),1,FIND("_",RIGHT(B9449,LEN(B9449)-3))-1)</f>
        <v>StorVandsalamander</v>
      </c>
      <c r="J9449" s="61" t="str">
        <f aca="false">TRIM(SUBSTITUTE(RIGHT(B9449,FIND(I9449,B9449)+1),"_",""))</f>
        <v>eDNA</v>
      </c>
      <c r="K9449" s="0" t="str">
        <f aca="false">IFERROR(VALUE(SUBSTITUTE(E9449,".",",")),E9449)</f>
        <v>No Ct</v>
      </c>
      <c r="L9449" s="61" t="str">
        <f aca="false">IF(J9449="PosK",SUMIFS(K:K,J:J,"PosK",H:H,H9449),"")</f>
        <v/>
      </c>
      <c r="M9449" s="61" t="str">
        <f aca="false">IF(J9449="PosK",SUMIFS(K:K,J:J,"NegK",H:H,H9449),"")</f>
        <v/>
      </c>
      <c r="N9449" s="61" t="str">
        <f aca="false">IF(J9449="PosK",SUMIFS(K:K,J:J,"eDNA",H:H,H9449),"")</f>
        <v/>
      </c>
      <c r="P9449" s="62"/>
      <c r="T9449" s="63"/>
      <c r="W9449" s="64"/>
    </row>
    <row r="9450" customFormat="false" ht="14.25" hidden="false" customHeight="false" outlineLevel="0" collapsed="false">
      <c r="A9450" s="0" t="s">
        <v>762</v>
      </c>
      <c r="B9450" s="52" t="s">
        <v>763</v>
      </c>
      <c r="C9450" s="52" t="s">
        <v>743</v>
      </c>
      <c r="D9450" s="53" t="n">
        <v>0.1</v>
      </c>
      <c r="E9450" s="53" t="n">
        <v>30.93</v>
      </c>
      <c r="F9450" s="0" t="s">
        <v>1467</v>
      </c>
      <c r="G9450" s="0" t="str">
        <f aca="false">LEFT(B9450,2)</f>
        <v>03</v>
      </c>
      <c r="H9450" s="0" t="str">
        <f aca="false">I9450&amp;"_"&amp;G9450&amp;"_"&amp;F9450</f>
        <v>Strandtudse_03_20191001_DL2019031_FrederiksbergGym_koersel1</v>
      </c>
      <c r="I9450" s="61" t="str">
        <f aca="false">MID(RIGHT(B9450,LEN(B9450)-3),1,FIND("_",RIGHT(B9450,LEN(B9450)-3))-1)</f>
        <v>Strandtudse</v>
      </c>
      <c r="J9450" s="61" t="str">
        <f aca="false">TRIM(SUBSTITUTE(RIGHT(B9450,FIND(I9450,B9450)+1),"_",""))</f>
        <v>PosK</v>
      </c>
      <c r="K9450" s="0" t="n">
        <f aca="false">IFERROR(VALUE(SUBSTITUTE(E9450,".",",")),E9450)</f>
        <v>30.93</v>
      </c>
      <c r="L9450" s="61" t="n">
        <f aca="false">IF(J9450="PosK",SUMIFS(K:K,J:J,"PosK",H:H,H9450),"")</f>
        <v>30.93</v>
      </c>
      <c r="M9450" s="61" t="n">
        <f aca="false">IF(J9450="PosK",SUMIFS(K:K,J:J,"NegK",H:H,H9450),"")</f>
        <v>0</v>
      </c>
      <c r="N9450" s="61" t="n">
        <f aca="false">IF(J9450="PosK",SUMIFS(K:K,J:J,"eDNA",H:H,H9450),"")</f>
        <v>0</v>
      </c>
      <c r="P9450" s="62" t="n">
        <f aca="false">IF(K9452="No Ct",0,K9452)</f>
        <v>0</v>
      </c>
      <c r="Q9450" s="62" t="n">
        <f aca="false">IF(K9453="No Ct",0,K9453)</f>
        <v>0</v>
      </c>
      <c r="R9450" s="0" t="str">
        <f aca="false">IF(AND(L9450&gt;0,M9450=0),"Valid","Invalid")</f>
        <v>Valid</v>
      </c>
      <c r="S9450" s="0" t="str">
        <f aca="false">IF(OR(P9450&gt;1,Q9450&gt;1),"Present","Absent")</f>
        <v>Absent</v>
      </c>
      <c r="T9450" s="63" t="str">
        <f aca="false">IF(OR(AND(P9450&gt;1,P9450&lt;41),AND(Q9450&gt;1,Q9450&lt;41)),"Ct&lt;41","Ct&gt;41")</f>
        <v>Ct&gt;41</v>
      </c>
      <c r="U9450" s="0" t="str">
        <f aca="false">I9450</f>
        <v>Strandtudse</v>
      </c>
      <c r="V9450" s="0" t="str">
        <f aca="false">MID(F9450,10,9)</f>
        <v>DL2019031</v>
      </c>
      <c r="W9450" s="64" t="str">
        <f aca="false">V9450&amp;"_"&amp;U9450&amp;"_"&amp;R9450&amp;"_"&amp;S9450&amp;"_"&amp;T9450</f>
        <v>DL2019031_Strandtudse_Valid_Absent_Ct&gt;41</v>
      </c>
    </row>
    <row r="9451" customFormat="false" ht="14.25" hidden="false" customHeight="false" outlineLevel="0" collapsed="false">
      <c r="A9451" s="0" t="s">
        <v>764</v>
      </c>
      <c r="B9451" s="52" t="s">
        <v>765</v>
      </c>
      <c r="C9451" s="52" t="s">
        <v>747</v>
      </c>
      <c r="D9451" s="53" t="n">
        <v>0.1</v>
      </c>
      <c r="E9451" s="53" t="s">
        <v>748</v>
      </c>
      <c r="F9451" s="0" t="s">
        <v>1467</v>
      </c>
      <c r="G9451" s="0" t="str">
        <f aca="false">LEFT(B9451,2)</f>
        <v>03</v>
      </c>
      <c r="H9451" s="0" t="str">
        <f aca="false">I9451&amp;"_"&amp;G9451&amp;"_"&amp;F9451</f>
        <v>Strandtudse_03_20191001_DL2019031_FrederiksbergGym_koersel1</v>
      </c>
      <c r="I9451" s="61" t="str">
        <f aca="false">MID(RIGHT(B9451,LEN(B9451)-3),1,FIND("_",RIGHT(B9451,LEN(B9451)-3))-1)</f>
        <v>Strandtudse</v>
      </c>
      <c r="J9451" s="61" t="str">
        <f aca="false">TRIM(SUBSTITUTE(RIGHT(B9451,FIND(I9451,B9451)+1),"_",""))</f>
        <v>NegK</v>
      </c>
      <c r="K9451" s="0" t="str">
        <f aca="false">IFERROR(VALUE(SUBSTITUTE(E9451,".",",")),E9451)</f>
        <v>No Ct</v>
      </c>
      <c r="L9451" s="61" t="str">
        <f aca="false">IF(J9451="PosK",SUMIFS(K:K,J:J,"PosK",H:H,H9451),"")</f>
        <v/>
      </c>
      <c r="M9451" s="61" t="str">
        <f aca="false">IF(J9451="PosK",SUMIFS(K:K,J:J,"NegK",H:H,H9451),"")</f>
        <v/>
      </c>
      <c r="N9451" s="61" t="str">
        <f aca="false">IF(J9451="PosK",SUMIFS(K:K,J:J,"eDNA",H:H,H9451),"")</f>
        <v/>
      </c>
    </row>
    <row r="9452" customFormat="false" ht="14.25" hidden="false" customHeight="false" outlineLevel="0" collapsed="false">
      <c r="A9452" s="0" t="s">
        <v>766</v>
      </c>
      <c r="B9452" s="52" t="s">
        <v>767</v>
      </c>
      <c r="C9452" s="52" t="s">
        <v>751</v>
      </c>
      <c r="D9452" s="53" t="n">
        <v>0.1</v>
      </c>
      <c r="E9452" s="53" t="s">
        <v>748</v>
      </c>
      <c r="F9452" s="0" t="s">
        <v>1467</v>
      </c>
      <c r="G9452" s="0" t="str">
        <f aca="false">LEFT(B9452,2)</f>
        <v>03</v>
      </c>
      <c r="H9452" s="0" t="str">
        <f aca="false">I9452&amp;"_"&amp;G9452&amp;"_"&amp;F9452</f>
        <v>Strandtudse_03_20191001_DL2019031_FrederiksbergGym_koersel1</v>
      </c>
      <c r="I9452" s="61" t="str">
        <f aca="false">MID(RIGHT(B9452,LEN(B9452)-3),1,FIND("_",RIGHT(B9452,LEN(B9452)-3))-1)</f>
        <v>Strandtudse</v>
      </c>
      <c r="J9452" s="61" t="str">
        <f aca="false">TRIM(SUBSTITUTE(RIGHT(B9452,FIND(I9452,B9452)+1),"_",""))</f>
        <v>eDNA</v>
      </c>
      <c r="K9452" s="0" t="str">
        <f aca="false">IFERROR(VALUE(SUBSTITUTE(E9452,".",",")),E9452)</f>
        <v>No Ct</v>
      </c>
      <c r="L9452" s="61" t="str">
        <f aca="false">IF(J9452="PosK",SUMIFS(K:K,J:J,"PosK",H:H,H9452),"")</f>
        <v/>
      </c>
      <c r="M9452" s="61" t="str">
        <f aca="false">IF(J9452="PosK",SUMIFS(K:K,J:J,"NegK",H:H,H9452),"")</f>
        <v/>
      </c>
      <c r="N9452" s="61" t="str">
        <f aca="false">IF(J9452="PosK",SUMIFS(K:K,J:J,"eDNA",H:H,H9452),"")</f>
        <v/>
      </c>
      <c r="Q9452" s="62"/>
    </row>
    <row r="9453" customFormat="false" ht="14.25" hidden="false" customHeight="false" outlineLevel="0" collapsed="false">
      <c r="A9453" s="0" t="s">
        <v>768</v>
      </c>
      <c r="B9453" s="52" t="s">
        <v>767</v>
      </c>
      <c r="C9453" s="52" t="s">
        <v>751</v>
      </c>
      <c r="D9453" s="53" t="n">
        <v>0.1</v>
      </c>
      <c r="E9453" s="53" t="s">
        <v>748</v>
      </c>
      <c r="F9453" s="0" t="s">
        <v>1467</v>
      </c>
      <c r="G9453" s="0" t="str">
        <f aca="false">LEFT(B9453,2)</f>
        <v>03</v>
      </c>
      <c r="H9453" s="0" t="str">
        <f aca="false">I9453&amp;"_"&amp;G9453&amp;"_"&amp;F9453</f>
        <v>Strandtudse_03_20191001_DL2019031_FrederiksbergGym_koersel1</v>
      </c>
      <c r="I9453" s="61" t="str">
        <f aca="false">MID(RIGHT(B9453,LEN(B9453)-3),1,FIND("_",RIGHT(B9453,LEN(B9453)-3))-1)</f>
        <v>Strandtudse</v>
      </c>
      <c r="J9453" s="61" t="str">
        <f aca="false">TRIM(SUBSTITUTE(RIGHT(B9453,FIND(I9453,B9453)+1),"_",""))</f>
        <v>eDNA</v>
      </c>
      <c r="K9453" s="0" t="str">
        <f aca="false">IFERROR(VALUE(SUBSTITUTE(E9453,".",",")),E9453)</f>
        <v>No Ct</v>
      </c>
      <c r="L9453" s="61" t="str">
        <f aca="false">IF(J9453="PosK",SUMIFS(K:K,J:J,"PosK",H:H,H9453),"")</f>
        <v/>
      </c>
      <c r="M9453" s="61" t="str">
        <f aca="false">IF(J9453="PosK",SUMIFS(K:K,J:J,"NegK",H:H,H9453),"")</f>
        <v/>
      </c>
      <c r="N9453" s="61" t="str">
        <f aca="false">IF(J9453="PosK",SUMIFS(K:K,J:J,"eDNA",H:H,H9453),"")</f>
        <v/>
      </c>
      <c r="P9453" s="62"/>
      <c r="T9453" s="63"/>
      <c r="W9453" s="64"/>
    </row>
    <row r="9454" customFormat="false" ht="14.25" hidden="false" customHeight="false" outlineLevel="0" collapsed="false">
      <c r="A9454" s="0" t="s">
        <v>770</v>
      </c>
      <c r="B9454" s="52" t="s">
        <v>771</v>
      </c>
      <c r="C9454" s="52" t="s">
        <v>743</v>
      </c>
      <c r="D9454" s="53" t="n">
        <v>0.1</v>
      </c>
      <c r="E9454" s="53" t="n">
        <v>35.22</v>
      </c>
      <c r="F9454" s="0" t="s">
        <v>1467</v>
      </c>
      <c r="G9454" s="0" t="str">
        <f aca="false">LEFT(B9454,2)</f>
        <v>04</v>
      </c>
      <c r="H9454" s="0" t="str">
        <f aca="false">I9454&amp;"_"&amp;G9454&amp;"_"&amp;F9454</f>
        <v>GroenbrogetTudse_04_20191001_DL2019031_FrederiksbergGym_koersel1</v>
      </c>
      <c r="I9454" s="61" t="str">
        <f aca="false">MID(RIGHT(B9454,LEN(B9454)-3),1,FIND("_",RIGHT(B9454,LEN(B9454)-3))-1)</f>
        <v>GroenbrogetTudse</v>
      </c>
      <c r="J9454" s="61" t="str">
        <f aca="false">TRIM(SUBSTITUTE(RIGHT(B9454,FIND(I9454,B9454)+1),"_",""))</f>
        <v>PosK</v>
      </c>
      <c r="K9454" s="0" t="n">
        <f aca="false">IFERROR(VALUE(SUBSTITUTE(E9454,".",",")),E9454)</f>
        <v>35.22</v>
      </c>
      <c r="L9454" s="61" t="n">
        <f aca="false">IF(J9454="PosK",SUMIFS(K:K,J:J,"PosK",H:H,H9454),"")</f>
        <v>35.22</v>
      </c>
      <c r="M9454" s="61" t="n">
        <f aca="false">IF(J9454="PosK",SUMIFS(K:K,J:J,"NegK",H:H,H9454),"")</f>
        <v>0</v>
      </c>
      <c r="N9454" s="61" t="n">
        <f aca="false">IF(J9454="PosK",SUMIFS(K:K,J:J,"eDNA",H:H,H9454),"")</f>
        <v>0</v>
      </c>
      <c r="P9454" s="62" t="n">
        <f aca="false">IF(K9456="No Ct",0,K9456)</f>
        <v>0</v>
      </c>
      <c r="Q9454" s="62" t="n">
        <f aca="false">IF(K9457="No Ct",0,K9457)</f>
        <v>0</v>
      </c>
      <c r="R9454" s="0" t="str">
        <f aca="false">IF(AND(L9454&gt;0,M9454=0),"Valid","Invalid")</f>
        <v>Valid</v>
      </c>
      <c r="S9454" s="0" t="str">
        <f aca="false">IF(OR(P9454&gt;1,Q9454&gt;1),"Present","Absent")</f>
        <v>Absent</v>
      </c>
      <c r="T9454" s="63" t="str">
        <f aca="false">IF(OR(AND(P9454&gt;1,P9454&lt;41),AND(Q9454&gt;1,Q9454&lt;41)),"Ct&lt;41","Ct&gt;41")</f>
        <v>Ct&gt;41</v>
      </c>
      <c r="U9454" s="0" t="str">
        <f aca="false">I9454</f>
        <v>GroenbrogetTudse</v>
      </c>
      <c r="V9454" s="0" t="str">
        <f aca="false">MID(F9454,10,9)</f>
        <v>DL2019031</v>
      </c>
      <c r="W9454" s="64" t="str">
        <f aca="false">V9454&amp;"_"&amp;U9454&amp;"_"&amp;R9454&amp;"_"&amp;S9454&amp;"_"&amp;T9454</f>
        <v>DL2019031_GroenbrogetTudse_Valid_Absent_Ct&gt;41</v>
      </c>
    </row>
    <row r="9455" customFormat="false" ht="14.25" hidden="false" customHeight="false" outlineLevel="0" collapsed="false">
      <c r="A9455" s="0" t="s">
        <v>772</v>
      </c>
      <c r="B9455" s="52" t="s">
        <v>773</v>
      </c>
      <c r="C9455" s="52" t="s">
        <v>747</v>
      </c>
      <c r="D9455" s="53" t="n">
        <v>0.1</v>
      </c>
      <c r="E9455" s="53" t="s">
        <v>748</v>
      </c>
      <c r="F9455" s="0" t="s">
        <v>1467</v>
      </c>
      <c r="G9455" s="0" t="str">
        <f aca="false">LEFT(B9455,2)</f>
        <v>04</v>
      </c>
      <c r="H9455" s="0" t="str">
        <f aca="false">I9455&amp;"_"&amp;G9455&amp;"_"&amp;F9455</f>
        <v>GroenbrogetTudse_04_20191001_DL2019031_FrederiksbergGym_koersel1</v>
      </c>
      <c r="I9455" s="61" t="str">
        <f aca="false">MID(RIGHT(B9455,LEN(B9455)-3),1,FIND("_",RIGHT(B9455,LEN(B9455)-3))-1)</f>
        <v>GroenbrogetTudse</v>
      </c>
      <c r="J9455" s="61" t="str">
        <f aca="false">TRIM(SUBSTITUTE(RIGHT(B9455,FIND(I9455,B9455)+1),"_",""))</f>
        <v>NegK</v>
      </c>
      <c r="K9455" s="0" t="str">
        <f aca="false">IFERROR(VALUE(SUBSTITUTE(E9455,".",",")),E9455)</f>
        <v>No Ct</v>
      </c>
      <c r="L9455" s="61" t="str">
        <f aca="false">IF(J9455="PosK",SUMIFS(K:K,J:J,"PosK",H:H,H9455),"")</f>
        <v/>
      </c>
      <c r="M9455" s="61" t="str">
        <f aca="false">IF(J9455="PosK",SUMIFS(K:K,J:J,"NegK",H:H,H9455),"")</f>
        <v/>
      </c>
      <c r="N9455" s="61" t="str">
        <f aca="false">IF(J9455="PosK",SUMIFS(K:K,J:J,"eDNA",H:H,H9455),"")</f>
        <v/>
      </c>
    </row>
    <row r="9456" customFormat="false" ht="14.25" hidden="false" customHeight="false" outlineLevel="0" collapsed="false">
      <c r="A9456" s="0" t="s">
        <v>774</v>
      </c>
      <c r="B9456" s="52" t="s">
        <v>775</v>
      </c>
      <c r="C9456" s="52" t="s">
        <v>751</v>
      </c>
      <c r="D9456" s="53" t="n">
        <v>0.1</v>
      </c>
      <c r="E9456" s="53" t="s">
        <v>748</v>
      </c>
      <c r="F9456" s="0" t="s">
        <v>1467</v>
      </c>
      <c r="G9456" s="0" t="str">
        <f aca="false">LEFT(B9456,2)</f>
        <v>04</v>
      </c>
      <c r="H9456" s="0" t="str">
        <f aca="false">I9456&amp;"_"&amp;G9456&amp;"_"&amp;F9456</f>
        <v>GroenbrogetTudse_04_20191001_DL2019031_FrederiksbergGym_koersel1</v>
      </c>
      <c r="I9456" s="61" t="str">
        <f aca="false">MID(RIGHT(B9456,LEN(B9456)-3),1,FIND("_",RIGHT(B9456,LEN(B9456)-3))-1)</f>
        <v>GroenbrogetTudse</v>
      </c>
      <c r="J9456" s="61" t="str">
        <f aca="false">TRIM(SUBSTITUTE(RIGHT(B9456,FIND(I9456,B9456)+1),"_",""))</f>
        <v>eDNA</v>
      </c>
      <c r="K9456" s="0" t="str">
        <f aca="false">IFERROR(VALUE(SUBSTITUTE(E9456,".",",")),E9456)</f>
        <v>No Ct</v>
      </c>
      <c r="L9456" s="61" t="str">
        <f aca="false">IF(J9456="PosK",SUMIFS(K:K,J:J,"PosK",H:H,H9456),"")</f>
        <v/>
      </c>
      <c r="M9456" s="61" t="str">
        <f aca="false">IF(J9456="PosK",SUMIFS(K:K,J:J,"NegK",H:H,H9456),"")</f>
        <v/>
      </c>
      <c r="N9456" s="61" t="str">
        <f aca="false">IF(J9456="PosK",SUMIFS(K:K,J:J,"eDNA",H:H,H9456),"")</f>
        <v/>
      </c>
      <c r="Q9456" s="62"/>
    </row>
    <row r="9457" customFormat="false" ht="14.25" hidden="false" customHeight="false" outlineLevel="0" collapsed="false">
      <c r="A9457" s="0" t="s">
        <v>776</v>
      </c>
      <c r="B9457" s="52" t="s">
        <v>775</v>
      </c>
      <c r="C9457" s="52" t="s">
        <v>751</v>
      </c>
      <c r="D9457" s="53" t="n">
        <v>0.1</v>
      </c>
      <c r="E9457" s="53" t="s">
        <v>748</v>
      </c>
      <c r="F9457" s="0" t="s">
        <v>1467</v>
      </c>
      <c r="G9457" s="0" t="str">
        <f aca="false">LEFT(B9457,2)</f>
        <v>04</v>
      </c>
      <c r="H9457" s="0" t="str">
        <f aca="false">I9457&amp;"_"&amp;G9457&amp;"_"&amp;F9457</f>
        <v>GroenbrogetTudse_04_20191001_DL2019031_FrederiksbergGym_koersel1</v>
      </c>
      <c r="I9457" s="61" t="str">
        <f aca="false">MID(RIGHT(B9457,LEN(B9457)-3),1,FIND("_",RIGHT(B9457,LEN(B9457)-3))-1)</f>
        <v>GroenbrogetTudse</v>
      </c>
      <c r="J9457" s="61" t="str">
        <f aca="false">TRIM(SUBSTITUTE(RIGHT(B9457,FIND(I9457,B9457)+1),"_",""))</f>
        <v>eDNA</v>
      </c>
      <c r="K9457" s="0" t="str">
        <f aca="false">IFERROR(VALUE(SUBSTITUTE(E9457,".",",")),E9457)</f>
        <v>No Ct</v>
      </c>
      <c r="L9457" s="61" t="str">
        <f aca="false">IF(J9457="PosK",SUMIFS(K:K,J:J,"PosK",H:H,H9457),"")</f>
        <v/>
      </c>
      <c r="M9457" s="61" t="str">
        <f aca="false">IF(J9457="PosK",SUMIFS(K:K,J:J,"NegK",H:H,H9457),"")</f>
        <v/>
      </c>
      <c r="N9457" s="61" t="str">
        <f aca="false">IF(J9457="PosK",SUMIFS(K:K,J:J,"eDNA",H:H,H9457),"")</f>
        <v/>
      </c>
      <c r="P9457" s="62"/>
      <c r="T9457" s="63"/>
      <c r="W9457" s="64"/>
    </row>
    <row r="9458" customFormat="false" ht="14.25" hidden="false" customHeight="false" outlineLevel="0" collapsed="false">
      <c r="A9458" s="0" t="s">
        <v>778</v>
      </c>
      <c r="B9458" s="52" t="s">
        <v>779</v>
      </c>
      <c r="C9458" s="52" t="s">
        <v>743</v>
      </c>
      <c r="D9458" s="53" t="n">
        <v>0.1</v>
      </c>
      <c r="E9458" s="53" t="n">
        <v>29.64</v>
      </c>
      <c r="F9458" s="0" t="s">
        <v>1467</v>
      </c>
      <c r="G9458" s="0" t="str">
        <f aca="false">LEFT(B9458,2)</f>
        <v>05</v>
      </c>
      <c r="H9458" s="0" t="str">
        <f aca="false">I9458&amp;"_"&amp;G9458&amp;"_"&amp;F9458</f>
        <v>Loevfroe_05_20191001_DL2019031_FrederiksbergGym_koersel1</v>
      </c>
      <c r="I9458" s="61" t="str">
        <f aca="false">MID(RIGHT(B9458,LEN(B9458)-3),1,FIND("_",RIGHT(B9458,LEN(B9458)-3))-1)</f>
        <v>Loevfroe</v>
      </c>
      <c r="J9458" s="61" t="str">
        <f aca="false">TRIM(SUBSTITUTE(RIGHT(B9458,FIND(I9458,B9458)+1),"_",""))</f>
        <v>PosK</v>
      </c>
      <c r="K9458" s="0" t="n">
        <f aca="false">IFERROR(VALUE(SUBSTITUTE(E9458,".",",")),E9458)</f>
        <v>29.64</v>
      </c>
      <c r="L9458" s="61" t="n">
        <f aca="false">IF(J9458="PosK",SUMIFS(K:K,J:J,"PosK",H:H,H9458),"")</f>
        <v>29.64</v>
      </c>
      <c r="M9458" s="61" t="n">
        <f aca="false">IF(J9458="PosK",SUMIFS(K:K,J:J,"NegK",H:H,H9458),"")</f>
        <v>0</v>
      </c>
      <c r="N9458" s="61" t="n">
        <f aca="false">IF(J9458="PosK",SUMIFS(K:K,J:J,"eDNA",H:H,H9458),"")</f>
        <v>0</v>
      </c>
      <c r="P9458" s="62" t="n">
        <f aca="false">IF(K9460="No Ct",0,K9460)</f>
        <v>0</v>
      </c>
      <c r="Q9458" s="62" t="n">
        <f aca="false">IF(K9461="No Ct",0,K9461)</f>
        <v>0</v>
      </c>
      <c r="R9458" s="0" t="str">
        <f aca="false">IF(AND(L9458&gt;0,M9458=0),"Valid","Invalid")</f>
        <v>Valid</v>
      </c>
      <c r="S9458" s="0" t="str">
        <f aca="false">IF(OR(P9458&gt;1,Q9458&gt;1),"Present","Absent")</f>
        <v>Absent</v>
      </c>
      <c r="T9458" s="63" t="str">
        <f aca="false">IF(OR(AND(P9458&gt;1,P9458&lt;41),AND(Q9458&gt;1,Q9458&lt;41)),"Ct&lt;41","Ct&gt;41")</f>
        <v>Ct&gt;41</v>
      </c>
      <c r="U9458" s="0" t="str">
        <f aca="false">I9458</f>
        <v>Loevfroe</v>
      </c>
      <c r="V9458" s="0" t="str">
        <f aca="false">MID(F9458,10,9)</f>
        <v>DL2019031</v>
      </c>
      <c r="W9458" s="64" t="str">
        <f aca="false">V9458&amp;"_"&amp;U9458&amp;"_"&amp;R9458&amp;"_"&amp;S9458&amp;"_"&amp;T9458</f>
        <v>DL2019031_Loevfroe_Valid_Absent_Ct&gt;41</v>
      </c>
    </row>
    <row r="9459" customFormat="false" ht="14.25" hidden="false" customHeight="false" outlineLevel="0" collapsed="false">
      <c r="A9459" s="0" t="s">
        <v>780</v>
      </c>
      <c r="B9459" s="52" t="s">
        <v>781</v>
      </c>
      <c r="C9459" s="52" t="s">
        <v>747</v>
      </c>
      <c r="D9459" s="53" t="n">
        <v>0.1</v>
      </c>
      <c r="E9459" s="53" t="s">
        <v>748</v>
      </c>
      <c r="F9459" s="0" t="s">
        <v>1467</v>
      </c>
      <c r="G9459" s="0" t="str">
        <f aca="false">LEFT(B9459,2)</f>
        <v>05</v>
      </c>
      <c r="H9459" s="0" t="str">
        <f aca="false">I9459&amp;"_"&amp;G9459&amp;"_"&amp;F9459</f>
        <v>Loevfroe_05_20191001_DL2019031_FrederiksbergGym_koersel1</v>
      </c>
      <c r="I9459" s="61" t="str">
        <f aca="false">MID(RIGHT(B9459,LEN(B9459)-3),1,FIND("_",RIGHT(B9459,LEN(B9459)-3))-1)</f>
        <v>Loevfroe</v>
      </c>
      <c r="J9459" s="61" t="str">
        <f aca="false">TRIM(SUBSTITUTE(RIGHT(B9459,FIND(I9459,B9459)+1),"_",""))</f>
        <v>NegK</v>
      </c>
      <c r="K9459" s="0" t="str">
        <f aca="false">IFERROR(VALUE(SUBSTITUTE(E9459,".",",")),E9459)</f>
        <v>No Ct</v>
      </c>
      <c r="L9459" s="61" t="str">
        <f aca="false">IF(J9459="PosK",SUMIFS(K:K,J:J,"PosK",H:H,H9459),"")</f>
        <v/>
      </c>
      <c r="M9459" s="61" t="str">
        <f aca="false">IF(J9459="PosK",SUMIFS(K:K,J:J,"NegK",H:H,H9459),"")</f>
        <v/>
      </c>
      <c r="N9459" s="61" t="str">
        <f aca="false">IF(J9459="PosK",SUMIFS(K:K,J:J,"eDNA",H:H,H9459),"")</f>
        <v/>
      </c>
    </row>
    <row r="9460" customFormat="false" ht="14.25" hidden="false" customHeight="false" outlineLevel="0" collapsed="false">
      <c r="A9460" s="0" t="s">
        <v>782</v>
      </c>
      <c r="B9460" s="52" t="s">
        <v>783</v>
      </c>
      <c r="C9460" s="52" t="s">
        <v>751</v>
      </c>
      <c r="D9460" s="53" t="n">
        <v>0.1</v>
      </c>
      <c r="E9460" s="53" t="s">
        <v>748</v>
      </c>
      <c r="F9460" s="0" t="s">
        <v>1467</v>
      </c>
      <c r="G9460" s="0" t="str">
        <f aca="false">LEFT(B9460,2)</f>
        <v>05</v>
      </c>
      <c r="H9460" s="0" t="str">
        <f aca="false">I9460&amp;"_"&amp;G9460&amp;"_"&amp;F9460</f>
        <v>Loevfroe_05_20191001_DL2019031_FrederiksbergGym_koersel1</v>
      </c>
      <c r="I9460" s="61" t="str">
        <f aca="false">MID(RIGHT(B9460,LEN(B9460)-3),1,FIND("_",RIGHT(B9460,LEN(B9460)-3))-1)</f>
        <v>Loevfroe</v>
      </c>
      <c r="J9460" s="61" t="str">
        <f aca="false">TRIM(SUBSTITUTE(RIGHT(B9460,FIND(I9460,B9460)+1),"_",""))</f>
        <v>eDNA</v>
      </c>
      <c r="K9460" s="0" t="str">
        <f aca="false">IFERROR(VALUE(SUBSTITUTE(E9460,".",",")),E9460)</f>
        <v>No Ct</v>
      </c>
      <c r="L9460" s="61" t="str">
        <f aca="false">IF(J9460="PosK",SUMIFS(K:K,J:J,"PosK",H:H,H9460),"")</f>
        <v/>
      </c>
      <c r="M9460" s="61" t="str">
        <f aca="false">IF(J9460="PosK",SUMIFS(K:K,J:J,"NegK",H:H,H9460),"")</f>
        <v/>
      </c>
      <c r="N9460" s="61" t="str">
        <f aca="false">IF(J9460="PosK",SUMIFS(K:K,J:J,"eDNA",H:H,H9460),"")</f>
        <v/>
      </c>
      <c r="Q9460" s="62"/>
    </row>
    <row r="9461" customFormat="false" ht="14.25" hidden="false" customHeight="false" outlineLevel="0" collapsed="false">
      <c r="A9461" s="0" t="s">
        <v>784</v>
      </c>
      <c r="B9461" s="52" t="s">
        <v>783</v>
      </c>
      <c r="C9461" s="52" t="s">
        <v>751</v>
      </c>
      <c r="D9461" s="53" t="n">
        <v>0.1</v>
      </c>
      <c r="E9461" s="53" t="s">
        <v>748</v>
      </c>
      <c r="F9461" s="0" t="s">
        <v>1467</v>
      </c>
      <c r="G9461" s="0" t="str">
        <f aca="false">LEFT(B9461,2)</f>
        <v>05</v>
      </c>
      <c r="H9461" s="0" t="str">
        <f aca="false">I9461&amp;"_"&amp;G9461&amp;"_"&amp;F9461</f>
        <v>Loevfroe_05_20191001_DL2019031_FrederiksbergGym_koersel1</v>
      </c>
      <c r="I9461" s="61" t="str">
        <f aca="false">MID(RIGHT(B9461,LEN(B9461)-3),1,FIND("_",RIGHT(B9461,LEN(B9461)-3))-1)</f>
        <v>Loevfroe</v>
      </c>
      <c r="J9461" s="61" t="str">
        <f aca="false">TRIM(SUBSTITUTE(RIGHT(B9461,FIND(I9461,B9461)+1),"_",""))</f>
        <v>eDNA</v>
      </c>
      <c r="K9461" s="0" t="str">
        <f aca="false">IFERROR(VALUE(SUBSTITUTE(E9461,".",",")),E9461)</f>
        <v>No Ct</v>
      </c>
      <c r="L9461" s="61" t="str">
        <f aca="false">IF(J9461="PosK",SUMIFS(K:K,J:J,"PosK",H:H,H9461),"")</f>
        <v/>
      </c>
      <c r="M9461" s="61" t="str">
        <f aca="false">IF(J9461="PosK",SUMIFS(K:K,J:J,"NegK",H:H,H9461),"")</f>
        <v/>
      </c>
      <c r="N9461" s="61" t="str">
        <f aca="false">IF(J9461="PosK",SUMIFS(K:K,J:J,"eDNA",H:H,H9461),"")</f>
        <v/>
      </c>
      <c r="P9461" s="62"/>
      <c r="T9461" s="63"/>
      <c r="W9461" s="64"/>
    </row>
    <row r="9462" customFormat="false" ht="14.25" hidden="false" customHeight="false" outlineLevel="0" collapsed="false">
      <c r="A9462" s="0" t="s">
        <v>786</v>
      </c>
      <c r="B9462" s="52" t="s">
        <v>787</v>
      </c>
      <c r="C9462" s="52" t="s">
        <v>743</v>
      </c>
      <c r="D9462" s="53" t="n">
        <v>0.1</v>
      </c>
      <c r="E9462" s="53" t="n">
        <v>28.11</v>
      </c>
      <c r="F9462" s="0" t="s">
        <v>1467</v>
      </c>
      <c r="G9462" s="0" t="str">
        <f aca="false">LEFT(B9462,2)</f>
        <v>06</v>
      </c>
      <c r="H9462" s="0" t="str">
        <f aca="false">I9462&amp;"_"&amp;G9462&amp;"_"&amp;F9462</f>
        <v>Springfroe_06_20191001_DL2019031_FrederiksbergGym_koersel1</v>
      </c>
      <c r="I9462" s="61" t="str">
        <f aca="false">MID(RIGHT(B9462,LEN(B9462)-3),1,FIND("_",RIGHT(B9462,LEN(B9462)-3))-1)</f>
        <v>Springfroe</v>
      </c>
      <c r="J9462" s="61" t="str">
        <f aca="false">TRIM(SUBSTITUTE(RIGHT(B9462,FIND(I9462,B9462)+1),"_",""))</f>
        <v>PosK</v>
      </c>
      <c r="K9462" s="0" t="n">
        <f aca="false">IFERROR(VALUE(SUBSTITUTE(E9462,".",",")),E9462)</f>
        <v>28.11</v>
      </c>
      <c r="L9462" s="61" t="n">
        <f aca="false">IF(J9462="PosK",SUMIFS(K:K,J:J,"PosK",H:H,H9462),"")</f>
        <v>28.11</v>
      </c>
      <c r="M9462" s="61" t="n">
        <f aca="false">IF(J9462="PosK",SUMIFS(K:K,J:J,"NegK",H:H,H9462),"")</f>
        <v>0</v>
      </c>
      <c r="N9462" s="61" t="n">
        <f aca="false">IF(J9462="PosK",SUMIFS(K:K,J:J,"eDNA",H:H,H9462),"")</f>
        <v>0</v>
      </c>
      <c r="P9462" s="62" t="n">
        <f aca="false">IF(K9464="No Ct",0,K9464)</f>
        <v>0</v>
      </c>
      <c r="Q9462" s="62" t="n">
        <f aca="false">IF(K9465="No Ct",0,K9465)</f>
        <v>0</v>
      </c>
      <c r="R9462" s="0" t="str">
        <f aca="false">IF(AND(L9462&gt;0,M9462=0),"Valid","Invalid")</f>
        <v>Valid</v>
      </c>
      <c r="S9462" s="0" t="str">
        <f aca="false">IF(OR(P9462&gt;1,Q9462&gt;1),"Present","Absent")</f>
        <v>Absent</v>
      </c>
      <c r="T9462" s="63" t="str">
        <f aca="false">IF(OR(AND(P9462&gt;1,P9462&lt;41),AND(Q9462&gt;1,Q9462&lt;41)),"Ct&lt;41","Ct&gt;41")</f>
        <v>Ct&gt;41</v>
      </c>
      <c r="U9462" s="0" t="str">
        <f aca="false">I9462</f>
        <v>Springfroe</v>
      </c>
      <c r="V9462" s="0" t="str">
        <f aca="false">MID(F9462,10,9)</f>
        <v>DL2019031</v>
      </c>
      <c r="W9462" s="64" t="str">
        <f aca="false">V9462&amp;"_"&amp;U9462&amp;"_"&amp;R9462&amp;"_"&amp;S9462&amp;"_"&amp;T9462</f>
        <v>DL2019031_Springfroe_Valid_Absent_Ct&gt;41</v>
      </c>
    </row>
    <row r="9463" customFormat="false" ht="14.25" hidden="false" customHeight="false" outlineLevel="0" collapsed="false">
      <c r="A9463" s="0" t="s">
        <v>788</v>
      </c>
      <c r="B9463" s="52" t="s">
        <v>789</v>
      </c>
      <c r="C9463" s="52" t="s">
        <v>747</v>
      </c>
      <c r="D9463" s="53" t="n">
        <v>0.1</v>
      </c>
      <c r="E9463" s="53" t="s">
        <v>748</v>
      </c>
      <c r="F9463" s="0" t="s">
        <v>1467</v>
      </c>
      <c r="G9463" s="0" t="str">
        <f aca="false">LEFT(B9463,2)</f>
        <v>06</v>
      </c>
      <c r="H9463" s="0" t="str">
        <f aca="false">I9463&amp;"_"&amp;G9463&amp;"_"&amp;F9463</f>
        <v>Springfroe_06_20191001_DL2019031_FrederiksbergGym_koersel1</v>
      </c>
      <c r="I9463" s="61" t="str">
        <f aca="false">MID(RIGHT(B9463,LEN(B9463)-3),1,FIND("_",RIGHT(B9463,LEN(B9463)-3))-1)</f>
        <v>Springfroe</v>
      </c>
      <c r="J9463" s="61" t="str">
        <f aca="false">TRIM(SUBSTITUTE(RIGHT(B9463,FIND(I9463,B9463)+1),"_",""))</f>
        <v>NegK</v>
      </c>
      <c r="K9463" s="0" t="str">
        <f aca="false">IFERROR(VALUE(SUBSTITUTE(E9463,".",",")),E9463)</f>
        <v>No Ct</v>
      </c>
      <c r="L9463" s="61" t="str">
        <f aca="false">IF(J9463="PosK",SUMIFS(K:K,J:J,"PosK",H:H,H9463),"")</f>
        <v/>
      </c>
      <c r="M9463" s="61" t="str">
        <f aca="false">IF(J9463="PosK",SUMIFS(K:K,J:J,"NegK",H:H,H9463),"")</f>
        <v/>
      </c>
      <c r="N9463" s="61" t="str">
        <f aca="false">IF(J9463="PosK",SUMIFS(K:K,J:J,"eDNA",H:H,H9463),"")</f>
        <v/>
      </c>
    </row>
    <row r="9464" customFormat="false" ht="14.25" hidden="false" customHeight="false" outlineLevel="0" collapsed="false">
      <c r="A9464" s="0" t="s">
        <v>790</v>
      </c>
      <c r="B9464" s="52" t="s">
        <v>791</v>
      </c>
      <c r="C9464" s="52" t="s">
        <v>751</v>
      </c>
      <c r="D9464" s="53" t="n">
        <v>0.1</v>
      </c>
      <c r="E9464" s="53" t="s">
        <v>748</v>
      </c>
      <c r="F9464" s="0" t="s">
        <v>1467</v>
      </c>
      <c r="G9464" s="0" t="str">
        <f aca="false">LEFT(B9464,2)</f>
        <v>06</v>
      </c>
      <c r="H9464" s="0" t="str">
        <f aca="false">I9464&amp;"_"&amp;G9464&amp;"_"&amp;F9464</f>
        <v>Springfroe_06_20191001_DL2019031_FrederiksbergGym_koersel1</v>
      </c>
      <c r="I9464" s="61" t="str">
        <f aca="false">MID(RIGHT(B9464,LEN(B9464)-3),1,FIND("_",RIGHT(B9464,LEN(B9464)-3))-1)</f>
        <v>Springfroe</v>
      </c>
      <c r="J9464" s="61" t="str">
        <f aca="false">TRIM(SUBSTITUTE(RIGHT(B9464,FIND(I9464,B9464)+1),"_",""))</f>
        <v>eDNA</v>
      </c>
      <c r="K9464" s="0" t="str">
        <f aca="false">IFERROR(VALUE(SUBSTITUTE(E9464,".",",")),E9464)</f>
        <v>No Ct</v>
      </c>
      <c r="L9464" s="61" t="str">
        <f aca="false">IF(J9464="PosK",SUMIFS(K:K,J:J,"PosK",H:H,H9464),"")</f>
        <v/>
      </c>
      <c r="M9464" s="61" t="str">
        <f aca="false">IF(J9464="PosK",SUMIFS(K:K,J:J,"NegK",H:H,H9464),"")</f>
        <v/>
      </c>
      <c r="N9464" s="61" t="str">
        <f aca="false">IF(J9464="PosK",SUMIFS(K:K,J:J,"eDNA",H:H,H9464),"")</f>
        <v/>
      </c>
      <c r="Q9464" s="62"/>
    </row>
    <row r="9465" customFormat="false" ht="14.25" hidden="false" customHeight="false" outlineLevel="0" collapsed="false">
      <c r="A9465" s="0" t="s">
        <v>792</v>
      </c>
      <c r="B9465" s="52" t="s">
        <v>791</v>
      </c>
      <c r="C9465" s="52" t="s">
        <v>751</v>
      </c>
      <c r="D9465" s="53" t="n">
        <v>0.1</v>
      </c>
      <c r="E9465" s="53" t="s">
        <v>748</v>
      </c>
      <c r="F9465" s="0" t="s">
        <v>1467</v>
      </c>
      <c r="G9465" s="0" t="str">
        <f aca="false">LEFT(B9465,2)</f>
        <v>06</v>
      </c>
      <c r="H9465" s="0" t="str">
        <f aca="false">I9465&amp;"_"&amp;G9465&amp;"_"&amp;F9465</f>
        <v>Springfroe_06_20191001_DL2019031_FrederiksbergGym_koersel1</v>
      </c>
      <c r="I9465" s="61" t="str">
        <f aca="false">MID(RIGHT(B9465,LEN(B9465)-3),1,FIND("_",RIGHT(B9465,LEN(B9465)-3))-1)</f>
        <v>Springfroe</v>
      </c>
      <c r="J9465" s="61" t="str">
        <f aca="false">TRIM(SUBSTITUTE(RIGHT(B9465,FIND(I9465,B9465)+1),"_",""))</f>
        <v>eDNA</v>
      </c>
      <c r="K9465" s="0" t="str">
        <f aca="false">IFERROR(VALUE(SUBSTITUTE(E9465,".",",")),E9465)</f>
        <v>No Ct</v>
      </c>
      <c r="L9465" s="61" t="str">
        <f aca="false">IF(J9465="PosK",SUMIFS(K:K,J:J,"PosK",H:H,H9465),"")</f>
        <v/>
      </c>
      <c r="M9465" s="61" t="str">
        <f aca="false">IF(J9465="PosK",SUMIFS(K:K,J:J,"NegK",H:H,H9465),"")</f>
        <v/>
      </c>
      <c r="N9465" s="61" t="str">
        <f aca="false">IF(J9465="PosK",SUMIFS(K:K,J:J,"eDNA",H:H,H9465),"")</f>
        <v/>
      </c>
      <c r="P9465" s="62"/>
      <c r="T9465" s="63"/>
      <c r="W9465" s="64"/>
    </row>
    <row r="9466" customFormat="false" ht="14.25" hidden="false" customHeight="false" outlineLevel="0" collapsed="false">
      <c r="A9466" s="0" t="s">
        <v>794</v>
      </c>
      <c r="B9466" s="52" t="s">
        <v>960</v>
      </c>
      <c r="C9466" s="52" t="s">
        <v>743</v>
      </c>
      <c r="D9466" s="53" t="n">
        <v>0.1</v>
      </c>
      <c r="E9466" s="53" t="n">
        <v>31.62</v>
      </c>
      <c r="F9466" s="0" t="s">
        <v>1467</v>
      </c>
      <c r="G9466" s="0" t="str">
        <f aca="false">LEFT(B9466,2)</f>
        <v>07</v>
      </c>
      <c r="H9466" s="0" t="str">
        <f aca="false">I9466&amp;"_"&amp;G9466&amp;"_"&amp;F9466</f>
        <v>Springfroe_07_20191001_DL2019031_FrederiksbergGym_koersel1</v>
      </c>
      <c r="I9466" s="61" t="str">
        <f aca="false">MID(RIGHT(B9466,LEN(B9466)-3),1,FIND("_",RIGHT(B9466,LEN(B9466)-3))-1)</f>
        <v>Springfroe</v>
      </c>
      <c r="J9466" s="61" t="str">
        <f aca="false">TRIM(SUBSTITUTE(RIGHT(B9466,FIND(I9466,B9466)+1),"_",""))</f>
        <v>PosK</v>
      </c>
      <c r="K9466" s="0" t="n">
        <f aca="false">IFERROR(VALUE(SUBSTITUTE(E9466,".",",")),E9466)</f>
        <v>31.62</v>
      </c>
      <c r="L9466" s="61" t="n">
        <f aca="false">IF(J9466="PosK",SUMIFS(K:K,J:J,"PosK",H:H,H9466),"")</f>
        <v>31.62</v>
      </c>
      <c r="M9466" s="61" t="n">
        <f aca="false">IF(J9466="PosK",SUMIFS(K:K,J:J,"NegK",H:H,H9466),"")</f>
        <v>0</v>
      </c>
      <c r="N9466" s="61" t="n">
        <f aca="false">IF(J9466="PosK",SUMIFS(K:K,J:J,"eDNA",H:H,H9466),"")</f>
        <v>0</v>
      </c>
      <c r="P9466" s="62" t="n">
        <f aca="false">IF(K9468="No Ct",0,K9468)</f>
        <v>0</v>
      </c>
      <c r="Q9466" s="62" t="n">
        <f aca="false">IF(K9469="No Ct",0,K9469)</f>
        <v>0</v>
      </c>
      <c r="R9466" s="0" t="str">
        <f aca="false">IF(AND(L9466&gt;0,M9466=0),"Valid","Invalid")</f>
        <v>Valid</v>
      </c>
      <c r="S9466" s="0" t="str">
        <f aca="false">IF(OR(P9466&gt;1,Q9466&gt;1),"Present","Absent")</f>
        <v>Absent</v>
      </c>
      <c r="T9466" s="63" t="str">
        <f aca="false">IF(OR(AND(P9466&gt;1,P9466&lt;41),AND(Q9466&gt;1,Q9466&lt;41)),"Ct&lt;41","Ct&gt;41")</f>
        <v>Ct&gt;41</v>
      </c>
      <c r="U9466" s="0" t="str">
        <f aca="false">I9466</f>
        <v>Springfroe</v>
      </c>
      <c r="V9466" s="0" t="str">
        <f aca="false">MID(F9466,10,9)</f>
        <v>DL2019031</v>
      </c>
      <c r="W9466" s="64" t="str">
        <f aca="false">V9466&amp;"_"&amp;U9466&amp;"_"&amp;R9466&amp;"_"&amp;S9466&amp;"_"&amp;T9466</f>
        <v>DL2019031_Springfroe_Valid_Absent_Ct&gt;41</v>
      </c>
    </row>
    <row r="9467" customFormat="false" ht="14.25" hidden="false" customHeight="false" outlineLevel="0" collapsed="false">
      <c r="A9467" s="0" t="s">
        <v>796</v>
      </c>
      <c r="B9467" s="52" t="s">
        <v>961</v>
      </c>
      <c r="C9467" s="52" t="s">
        <v>747</v>
      </c>
      <c r="D9467" s="53" t="n">
        <v>0.1</v>
      </c>
      <c r="E9467" s="53" t="s">
        <v>748</v>
      </c>
      <c r="F9467" s="0" t="s">
        <v>1467</v>
      </c>
      <c r="G9467" s="0" t="str">
        <f aca="false">LEFT(B9467,2)</f>
        <v>07</v>
      </c>
      <c r="H9467" s="0" t="str">
        <f aca="false">I9467&amp;"_"&amp;G9467&amp;"_"&amp;F9467</f>
        <v>Springfroe_07_20191001_DL2019031_FrederiksbergGym_koersel1</v>
      </c>
      <c r="I9467" s="61" t="str">
        <f aca="false">MID(RIGHT(B9467,LEN(B9467)-3),1,FIND("_",RIGHT(B9467,LEN(B9467)-3))-1)</f>
        <v>Springfroe</v>
      </c>
      <c r="J9467" s="61" t="str">
        <f aca="false">TRIM(SUBSTITUTE(RIGHT(B9467,FIND(I9467,B9467)+1),"_",""))</f>
        <v>NegK</v>
      </c>
      <c r="K9467" s="0" t="str">
        <f aca="false">IFERROR(VALUE(SUBSTITUTE(E9467,".",",")),E9467)</f>
        <v>No Ct</v>
      </c>
      <c r="L9467" s="61" t="str">
        <f aca="false">IF(J9467="PosK",SUMIFS(K:K,J:J,"PosK",H:H,H9467),"")</f>
        <v/>
      </c>
      <c r="M9467" s="61" t="str">
        <f aca="false">IF(J9467="PosK",SUMIFS(K:K,J:J,"NegK",H:H,H9467),"")</f>
        <v/>
      </c>
      <c r="N9467" s="61" t="str">
        <f aca="false">IF(J9467="PosK",SUMIFS(K:K,J:J,"eDNA",H:H,H9467),"")</f>
        <v/>
      </c>
    </row>
    <row r="9468" customFormat="false" ht="14.25" hidden="false" customHeight="false" outlineLevel="0" collapsed="false">
      <c r="A9468" s="0" t="s">
        <v>798</v>
      </c>
      <c r="B9468" s="52" t="s">
        <v>962</v>
      </c>
      <c r="C9468" s="52" t="s">
        <v>751</v>
      </c>
      <c r="D9468" s="53" t="n">
        <v>0.1</v>
      </c>
      <c r="E9468" s="53" t="s">
        <v>748</v>
      </c>
      <c r="F9468" s="0" t="s">
        <v>1467</v>
      </c>
      <c r="G9468" s="0" t="str">
        <f aca="false">LEFT(B9468,2)</f>
        <v>07</v>
      </c>
      <c r="H9468" s="0" t="str">
        <f aca="false">I9468&amp;"_"&amp;G9468&amp;"_"&amp;F9468</f>
        <v>Springfroe_07_20191001_DL2019031_FrederiksbergGym_koersel1</v>
      </c>
      <c r="I9468" s="61" t="str">
        <f aca="false">MID(RIGHT(B9468,LEN(B9468)-3),1,FIND("_",RIGHT(B9468,LEN(B9468)-3))-1)</f>
        <v>Springfroe</v>
      </c>
      <c r="J9468" s="61" t="str">
        <f aca="false">TRIM(SUBSTITUTE(RIGHT(B9468,FIND(I9468,B9468)+1),"_",""))</f>
        <v>eDNA</v>
      </c>
      <c r="K9468" s="0" t="str">
        <f aca="false">IFERROR(VALUE(SUBSTITUTE(E9468,".",",")),E9468)</f>
        <v>No Ct</v>
      </c>
      <c r="L9468" s="61" t="str">
        <f aca="false">IF(J9468="PosK",SUMIFS(K:K,J:J,"PosK",H:H,H9468),"")</f>
        <v/>
      </c>
      <c r="M9468" s="61" t="str">
        <f aca="false">IF(J9468="PosK",SUMIFS(K:K,J:J,"NegK",H:H,H9468),"")</f>
        <v/>
      </c>
      <c r="N9468" s="61" t="str">
        <f aca="false">IF(J9468="PosK",SUMIFS(K:K,J:J,"eDNA",H:H,H9468),"")</f>
        <v/>
      </c>
      <c r="Q9468" s="62"/>
    </row>
    <row r="9469" customFormat="false" ht="14.25" hidden="false" customHeight="false" outlineLevel="0" collapsed="false">
      <c r="A9469" s="0" t="s">
        <v>800</v>
      </c>
      <c r="B9469" s="52" t="s">
        <v>962</v>
      </c>
      <c r="C9469" s="52" t="s">
        <v>751</v>
      </c>
      <c r="D9469" s="53" t="n">
        <v>0.1</v>
      </c>
      <c r="E9469" s="53" t="s">
        <v>748</v>
      </c>
      <c r="F9469" s="0" t="s">
        <v>1467</v>
      </c>
      <c r="G9469" s="0" t="str">
        <f aca="false">LEFT(B9469,2)</f>
        <v>07</v>
      </c>
      <c r="H9469" s="0" t="str">
        <f aca="false">I9469&amp;"_"&amp;G9469&amp;"_"&amp;F9469</f>
        <v>Springfroe_07_20191001_DL2019031_FrederiksbergGym_koersel1</v>
      </c>
      <c r="I9469" s="61" t="str">
        <f aca="false">MID(RIGHT(B9469,LEN(B9469)-3),1,FIND("_",RIGHT(B9469,LEN(B9469)-3))-1)</f>
        <v>Springfroe</v>
      </c>
      <c r="J9469" s="61" t="str">
        <f aca="false">TRIM(SUBSTITUTE(RIGHT(B9469,FIND(I9469,B9469)+1),"_",""))</f>
        <v>eDNA</v>
      </c>
      <c r="K9469" s="0" t="str">
        <f aca="false">IFERROR(VALUE(SUBSTITUTE(E9469,".",",")),E9469)</f>
        <v>No Ct</v>
      </c>
      <c r="L9469" s="61" t="str">
        <f aca="false">IF(J9469="PosK",SUMIFS(K:K,J:J,"PosK",H:H,H9469),"")</f>
        <v/>
      </c>
      <c r="M9469" s="61" t="str">
        <f aca="false">IF(J9469="PosK",SUMIFS(K:K,J:J,"NegK",H:H,H9469),"")</f>
        <v/>
      </c>
      <c r="N9469" s="61" t="str">
        <f aca="false">IF(J9469="PosK",SUMIFS(K:K,J:J,"eDNA",H:H,H9469),"")</f>
        <v/>
      </c>
      <c r="P9469" s="62"/>
      <c r="T9469" s="63"/>
      <c r="W9469" s="64"/>
    </row>
    <row r="9470" customFormat="false" ht="14.25" hidden="false" customHeight="false" outlineLevel="0" collapsed="false">
      <c r="A9470" s="0" t="s">
        <v>802</v>
      </c>
      <c r="B9470" s="52" t="s">
        <v>964</v>
      </c>
      <c r="C9470" s="52" t="s">
        <v>743</v>
      </c>
      <c r="D9470" s="53" t="n">
        <v>0.1</v>
      </c>
      <c r="E9470" s="53" t="n">
        <v>27.09</v>
      </c>
      <c r="F9470" s="0" t="s">
        <v>1467</v>
      </c>
      <c r="G9470" s="0" t="str">
        <f aca="false">LEFT(B9470,2)</f>
        <v>08</v>
      </c>
      <c r="H9470" s="0" t="str">
        <f aca="false">I9470&amp;"_"&amp;G9470&amp;"_"&amp;F9470</f>
        <v>Klokkefroe_08_20191001_DL2019031_FrederiksbergGym_koersel1</v>
      </c>
      <c r="I9470" s="61" t="str">
        <f aca="false">MID(RIGHT(B9470,LEN(B9470)-3),1,FIND("_",RIGHT(B9470,LEN(B9470)-3))-1)</f>
        <v>Klokkefroe</v>
      </c>
      <c r="J9470" s="61" t="str">
        <f aca="false">TRIM(SUBSTITUTE(RIGHT(B9470,FIND(I9470,B9470)+1),"_",""))</f>
        <v>PosK</v>
      </c>
      <c r="K9470" s="0" t="n">
        <f aca="false">IFERROR(VALUE(SUBSTITUTE(E9470,".",",")),E9470)</f>
        <v>27.09</v>
      </c>
      <c r="L9470" s="61" t="n">
        <f aca="false">IF(J9470="PosK",SUMIFS(K:K,J:J,"PosK",H:H,H9470),"")</f>
        <v>27.09</v>
      </c>
      <c r="M9470" s="61" t="n">
        <f aca="false">IF(J9470="PosK",SUMIFS(K:K,J:J,"NegK",H:H,H9470),"")</f>
        <v>0</v>
      </c>
      <c r="N9470" s="61" t="n">
        <f aca="false">IF(J9470="PosK",SUMIFS(K:K,J:J,"eDNA",H:H,H9470),"")</f>
        <v>0</v>
      </c>
      <c r="P9470" s="62" t="n">
        <f aca="false">IF(K9472="No Ct",0,K9472)</f>
        <v>0</v>
      </c>
      <c r="Q9470" s="62" t="n">
        <f aca="false">IF(K9473="No Ct",0,K9473)</f>
        <v>0</v>
      </c>
      <c r="R9470" s="0" t="str">
        <f aca="false">IF(AND(L9470&gt;0,M9470=0),"Valid","Invalid")</f>
        <v>Valid</v>
      </c>
      <c r="S9470" s="0" t="str">
        <f aca="false">IF(OR(P9470&gt;1,Q9470&gt;1),"Present","Absent")</f>
        <v>Absent</v>
      </c>
      <c r="T9470" s="63" t="str">
        <f aca="false">IF(OR(AND(P9470&gt;1,P9470&lt;41),AND(Q9470&gt;1,Q9470&lt;41)),"Ct&lt;41","Ct&gt;41")</f>
        <v>Ct&gt;41</v>
      </c>
      <c r="U9470" s="0" t="str">
        <f aca="false">I9470</f>
        <v>Klokkefroe</v>
      </c>
      <c r="V9470" s="0" t="str">
        <f aca="false">MID(F9470,10,9)</f>
        <v>DL2019031</v>
      </c>
      <c r="W9470" s="64" t="str">
        <f aca="false">V9470&amp;"_"&amp;U9470&amp;"_"&amp;R9470&amp;"_"&amp;S9470&amp;"_"&amp;T9470</f>
        <v>DL2019031_Klokkefroe_Valid_Absent_Ct&gt;41</v>
      </c>
    </row>
    <row r="9471" customFormat="false" ht="14.25" hidden="false" customHeight="false" outlineLevel="0" collapsed="false">
      <c r="A9471" s="0" t="s">
        <v>804</v>
      </c>
      <c r="B9471" s="52" t="s">
        <v>965</v>
      </c>
      <c r="C9471" s="52" t="s">
        <v>747</v>
      </c>
      <c r="D9471" s="53" t="n">
        <v>0.1</v>
      </c>
      <c r="E9471" s="53" t="s">
        <v>748</v>
      </c>
      <c r="F9471" s="0" t="s">
        <v>1467</v>
      </c>
      <c r="G9471" s="0" t="str">
        <f aca="false">LEFT(B9471,2)</f>
        <v>08</v>
      </c>
      <c r="H9471" s="0" t="str">
        <f aca="false">I9471&amp;"_"&amp;G9471&amp;"_"&amp;F9471</f>
        <v>Klokkefroe_08_20191001_DL2019031_FrederiksbergGym_koersel1</v>
      </c>
      <c r="I9471" s="61" t="str">
        <f aca="false">MID(RIGHT(B9471,LEN(B9471)-3),1,FIND("_",RIGHT(B9471,LEN(B9471)-3))-1)</f>
        <v>Klokkefroe</v>
      </c>
      <c r="J9471" s="61" t="str">
        <f aca="false">TRIM(SUBSTITUTE(RIGHT(B9471,FIND(I9471,B9471)+1),"_",""))</f>
        <v>NegK</v>
      </c>
      <c r="K9471" s="0" t="str">
        <f aca="false">IFERROR(VALUE(SUBSTITUTE(E9471,".",",")),E9471)</f>
        <v>No Ct</v>
      </c>
      <c r="L9471" s="61" t="str">
        <f aca="false">IF(J9471="PosK",SUMIFS(K:K,J:J,"PosK",H:H,H9471),"")</f>
        <v/>
      </c>
      <c r="M9471" s="61" t="str">
        <f aca="false">IF(J9471="PosK",SUMIFS(K:K,J:J,"NegK",H:H,H9471),"")</f>
        <v/>
      </c>
      <c r="N9471" s="61" t="str">
        <f aca="false">IF(J9471="PosK",SUMIFS(K:K,J:J,"eDNA",H:H,H9471),"")</f>
        <v/>
      </c>
    </row>
    <row r="9472" customFormat="false" ht="14.25" hidden="false" customHeight="false" outlineLevel="0" collapsed="false">
      <c r="A9472" s="0" t="s">
        <v>806</v>
      </c>
      <c r="B9472" s="52" t="s">
        <v>966</v>
      </c>
      <c r="C9472" s="52" t="s">
        <v>751</v>
      </c>
      <c r="D9472" s="53" t="n">
        <v>0.1</v>
      </c>
      <c r="E9472" s="53" t="s">
        <v>748</v>
      </c>
      <c r="F9472" s="0" t="s">
        <v>1467</v>
      </c>
      <c r="G9472" s="0" t="str">
        <f aca="false">LEFT(B9472,2)</f>
        <v>08</v>
      </c>
      <c r="H9472" s="0" t="str">
        <f aca="false">I9472&amp;"_"&amp;G9472&amp;"_"&amp;F9472</f>
        <v>Klokkefroe_08_20191001_DL2019031_FrederiksbergGym_koersel1</v>
      </c>
      <c r="I9472" s="61" t="str">
        <f aca="false">MID(RIGHT(B9472,LEN(B9472)-3),1,FIND("_",RIGHT(B9472,LEN(B9472)-3))-1)</f>
        <v>Klokkefroe</v>
      </c>
      <c r="J9472" s="61" t="str">
        <f aca="false">TRIM(SUBSTITUTE(RIGHT(B9472,FIND(I9472,B9472)+1),"_",""))</f>
        <v>eDNA</v>
      </c>
      <c r="K9472" s="0" t="str">
        <f aca="false">IFERROR(VALUE(SUBSTITUTE(E9472,".",",")),E9472)</f>
        <v>No Ct</v>
      </c>
      <c r="L9472" s="61" t="str">
        <f aca="false">IF(J9472="PosK",SUMIFS(K:K,J:J,"PosK",H:H,H9472),"")</f>
        <v/>
      </c>
      <c r="M9472" s="61" t="str">
        <f aca="false">IF(J9472="PosK",SUMIFS(K:K,J:J,"NegK",H:H,H9472),"")</f>
        <v/>
      </c>
      <c r="N9472" s="61" t="str">
        <f aca="false">IF(J9472="PosK",SUMIFS(K:K,J:J,"eDNA",H:H,H9472),"")</f>
        <v/>
      </c>
      <c r="Q9472" s="62"/>
    </row>
    <row r="9473" customFormat="false" ht="14.25" hidden="false" customHeight="false" outlineLevel="0" collapsed="false">
      <c r="A9473" s="0" t="s">
        <v>808</v>
      </c>
      <c r="B9473" s="52" t="s">
        <v>966</v>
      </c>
      <c r="C9473" s="52" t="s">
        <v>751</v>
      </c>
      <c r="D9473" s="53" t="n">
        <v>0.1</v>
      </c>
      <c r="E9473" s="53" t="s">
        <v>748</v>
      </c>
      <c r="F9473" s="0" t="s">
        <v>1467</v>
      </c>
      <c r="G9473" s="0" t="str">
        <f aca="false">LEFT(B9473,2)</f>
        <v>08</v>
      </c>
      <c r="H9473" s="0" t="str">
        <f aca="false">I9473&amp;"_"&amp;G9473&amp;"_"&amp;F9473</f>
        <v>Klokkefroe_08_20191001_DL2019031_FrederiksbergGym_koersel1</v>
      </c>
      <c r="I9473" s="61" t="str">
        <f aca="false">MID(RIGHT(B9473,LEN(B9473)-3),1,FIND("_",RIGHT(B9473,LEN(B9473)-3))-1)</f>
        <v>Klokkefroe</v>
      </c>
      <c r="J9473" s="61" t="str">
        <f aca="false">TRIM(SUBSTITUTE(RIGHT(B9473,FIND(I9473,B9473)+1),"_",""))</f>
        <v>eDNA</v>
      </c>
      <c r="K9473" s="0" t="str">
        <f aca="false">IFERROR(VALUE(SUBSTITUTE(E9473,".",",")),E9473)</f>
        <v>No Ct</v>
      </c>
      <c r="L9473" s="61" t="str">
        <f aca="false">IF(J9473="PosK",SUMIFS(K:K,J:J,"PosK",H:H,H9473),"")</f>
        <v/>
      </c>
      <c r="M9473" s="61" t="str">
        <f aca="false">IF(J9473="PosK",SUMIFS(K:K,J:J,"NegK",H:H,H9473),"")</f>
        <v/>
      </c>
      <c r="N9473" s="61" t="str">
        <f aca="false">IF(J9473="PosK",SUMIFS(K:K,J:J,"eDNA",H:H,H9473),"")</f>
        <v/>
      </c>
      <c r="P9473" s="62"/>
      <c r="T9473" s="63"/>
      <c r="W9473" s="64"/>
    </row>
    <row r="9474" customFormat="false" ht="14.25" hidden="false" customHeight="false" outlineLevel="0" collapsed="false">
      <c r="A9474" s="0" t="s">
        <v>810</v>
      </c>
      <c r="B9474" s="52" t="s">
        <v>968</v>
      </c>
      <c r="C9474" s="52" t="s">
        <v>743</v>
      </c>
      <c r="D9474" s="53" t="n">
        <v>0.1</v>
      </c>
      <c r="E9474" s="53" t="n">
        <v>23.98</v>
      </c>
      <c r="F9474" s="0" t="s">
        <v>1467</v>
      </c>
      <c r="G9474" s="0" t="str">
        <f aca="false">LEFT(B9474,2)</f>
        <v>09</v>
      </c>
      <c r="H9474" s="0" t="str">
        <f aca="false">I9474&amp;"_"&amp;G9474&amp;"_"&amp;F9474</f>
        <v>Skrubtudse_09_20191001_DL2019031_FrederiksbergGym_koersel1</v>
      </c>
      <c r="I9474" s="61" t="str">
        <f aca="false">MID(RIGHT(B9474,LEN(B9474)-3),1,FIND("_",RIGHT(B9474,LEN(B9474)-3))-1)</f>
        <v>Skrubtudse</v>
      </c>
      <c r="J9474" s="61" t="str">
        <f aca="false">TRIM(SUBSTITUTE(RIGHT(B9474,FIND(I9474,B9474)+1),"_",""))</f>
        <v>PosK</v>
      </c>
      <c r="K9474" s="0" t="n">
        <f aca="false">IFERROR(VALUE(SUBSTITUTE(E9474,".",",")),E9474)</f>
        <v>23.98</v>
      </c>
      <c r="L9474" s="61" t="n">
        <f aca="false">IF(J9474="PosK",SUMIFS(K:K,J:J,"PosK",H:H,H9474),"")</f>
        <v>23.98</v>
      </c>
      <c r="M9474" s="61" t="n">
        <f aca="false">IF(J9474="PosK",SUMIFS(K:K,J:J,"NegK",H:H,H9474),"")</f>
        <v>0</v>
      </c>
      <c r="N9474" s="61" t="n">
        <f aca="false">IF(J9474="PosK",SUMIFS(K:K,J:J,"eDNA",H:H,H9474),"")</f>
        <v>0</v>
      </c>
      <c r="P9474" s="62" t="n">
        <f aca="false">IF(K9476="No Ct",0,K9476)</f>
        <v>0</v>
      </c>
      <c r="Q9474" s="62" t="n">
        <f aca="false">IF(K9477="No Ct",0,K9477)</f>
        <v>0</v>
      </c>
      <c r="R9474" s="0" t="str">
        <f aca="false">IF(AND(L9474&gt;0,M9474=0),"Valid","Invalid")</f>
        <v>Valid</v>
      </c>
      <c r="S9474" s="0" t="str">
        <f aca="false">IF(OR(P9474&gt;1,Q9474&gt;1),"Present","Absent")</f>
        <v>Absent</v>
      </c>
      <c r="T9474" s="63" t="str">
        <f aca="false">IF(OR(AND(P9474&gt;1,P9474&lt;41),AND(Q9474&gt;1,Q9474&lt;41)),"Ct&lt;41","Ct&gt;41")</f>
        <v>Ct&gt;41</v>
      </c>
      <c r="U9474" s="0" t="str">
        <f aca="false">I9474</f>
        <v>Skrubtudse</v>
      </c>
      <c r="V9474" s="0" t="str">
        <f aca="false">MID(F9474,10,9)</f>
        <v>DL2019031</v>
      </c>
      <c r="W9474" s="64" t="str">
        <f aca="false">V9474&amp;"_"&amp;U9474&amp;"_"&amp;R9474&amp;"_"&amp;S9474&amp;"_"&amp;T9474</f>
        <v>DL2019031_Skrubtudse_Valid_Absent_Ct&gt;41</v>
      </c>
    </row>
    <row r="9475" customFormat="false" ht="14.25" hidden="false" customHeight="false" outlineLevel="0" collapsed="false">
      <c r="A9475" s="0" t="s">
        <v>812</v>
      </c>
      <c r="B9475" s="52" t="s">
        <v>969</v>
      </c>
      <c r="C9475" s="52" t="s">
        <v>747</v>
      </c>
      <c r="D9475" s="53" t="n">
        <v>0.1</v>
      </c>
      <c r="E9475" s="53" t="s">
        <v>748</v>
      </c>
      <c r="F9475" s="0" t="s">
        <v>1467</v>
      </c>
      <c r="G9475" s="0" t="str">
        <f aca="false">LEFT(B9475,2)</f>
        <v>09</v>
      </c>
      <c r="H9475" s="0" t="str">
        <f aca="false">I9475&amp;"_"&amp;G9475&amp;"_"&amp;F9475</f>
        <v>Skrubtudse_09_20191001_DL2019031_FrederiksbergGym_koersel1</v>
      </c>
      <c r="I9475" s="61" t="str">
        <f aca="false">MID(RIGHT(B9475,LEN(B9475)-3),1,FIND("_",RIGHT(B9475,LEN(B9475)-3))-1)</f>
        <v>Skrubtudse</v>
      </c>
      <c r="J9475" s="61" t="str">
        <f aca="false">TRIM(SUBSTITUTE(RIGHT(B9475,FIND(I9475,B9475)+1),"_",""))</f>
        <v>NegK</v>
      </c>
      <c r="K9475" s="0" t="str">
        <f aca="false">IFERROR(VALUE(SUBSTITUTE(E9475,".",",")),E9475)</f>
        <v>No Ct</v>
      </c>
      <c r="L9475" s="61" t="str">
        <f aca="false">IF(J9475="PosK",SUMIFS(K:K,J:J,"PosK",H:H,H9475),"")</f>
        <v/>
      </c>
      <c r="M9475" s="61" t="str">
        <f aca="false">IF(J9475="PosK",SUMIFS(K:K,J:J,"NegK",H:H,H9475),"")</f>
        <v/>
      </c>
      <c r="N9475" s="61" t="str">
        <f aca="false">IF(J9475="PosK",SUMIFS(K:K,J:J,"eDNA",H:H,H9475),"")</f>
        <v/>
      </c>
    </row>
    <row r="9476" customFormat="false" ht="14.25" hidden="false" customHeight="false" outlineLevel="0" collapsed="false">
      <c r="A9476" s="0" t="s">
        <v>814</v>
      </c>
      <c r="B9476" s="52" t="s">
        <v>970</v>
      </c>
      <c r="C9476" s="52" t="s">
        <v>751</v>
      </c>
      <c r="D9476" s="53" t="n">
        <v>0.1</v>
      </c>
      <c r="E9476" s="53" t="s">
        <v>748</v>
      </c>
      <c r="F9476" s="0" t="s">
        <v>1467</v>
      </c>
      <c r="G9476" s="0" t="str">
        <f aca="false">LEFT(B9476,2)</f>
        <v>09</v>
      </c>
      <c r="H9476" s="0" t="str">
        <f aca="false">I9476&amp;"_"&amp;G9476&amp;"_"&amp;F9476</f>
        <v>Skrubtudse_09_20191001_DL2019031_FrederiksbergGym_koersel1</v>
      </c>
      <c r="I9476" s="61" t="str">
        <f aca="false">MID(RIGHT(B9476,LEN(B9476)-3),1,FIND("_",RIGHT(B9476,LEN(B9476)-3))-1)</f>
        <v>Skrubtudse</v>
      </c>
      <c r="J9476" s="61" t="str">
        <f aca="false">TRIM(SUBSTITUTE(RIGHT(B9476,FIND(I9476,B9476)+1),"_",""))</f>
        <v>eDNA</v>
      </c>
      <c r="K9476" s="0" t="str">
        <f aca="false">IFERROR(VALUE(SUBSTITUTE(E9476,".",",")),E9476)</f>
        <v>No Ct</v>
      </c>
      <c r="L9476" s="61" t="str">
        <f aca="false">IF(J9476="PosK",SUMIFS(K:K,J:J,"PosK",H:H,H9476),"")</f>
        <v/>
      </c>
      <c r="M9476" s="61" t="str">
        <f aca="false">IF(J9476="PosK",SUMIFS(K:K,J:J,"NegK",H:H,H9476),"")</f>
        <v/>
      </c>
      <c r="N9476" s="61" t="str">
        <f aca="false">IF(J9476="PosK",SUMIFS(K:K,J:J,"eDNA",H:H,H9476),"")</f>
        <v/>
      </c>
      <c r="Q9476" s="62"/>
    </row>
    <row r="9477" customFormat="false" ht="14.25" hidden="false" customHeight="false" outlineLevel="0" collapsed="false">
      <c r="A9477" s="0" t="s">
        <v>816</v>
      </c>
      <c r="B9477" s="52" t="s">
        <v>970</v>
      </c>
      <c r="C9477" s="52" t="s">
        <v>751</v>
      </c>
      <c r="D9477" s="53" t="n">
        <v>0.1</v>
      </c>
      <c r="E9477" s="53" t="s">
        <v>748</v>
      </c>
      <c r="F9477" s="0" t="s">
        <v>1467</v>
      </c>
      <c r="G9477" s="0" t="str">
        <f aca="false">LEFT(B9477,2)</f>
        <v>09</v>
      </c>
      <c r="H9477" s="0" t="str">
        <f aca="false">I9477&amp;"_"&amp;G9477&amp;"_"&amp;F9477</f>
        <v>Skrubtudse_09_20191001_DL2019031_FrederiksbergGym_koersel1</v>
      </c>
      <c r="I9477" s="61" t="str">
        <f aca="false">MID(RIGHT(B9477,LEN(B9477)-3),1,FIND("_",RIGHT(B9477,LEN(B9477)-3))-1)</f>
        <v>Skrubtudse</v>
      </c>
      <c r="J9477" s="61" t="str">
        <f aca="false">TRIM(SUBSTITUTE(RIGHT(B9477,FIND(I9477,B9477)+1),"_",""))</f>
        <v>eDNA</v>
      </c>
      <c r="K9477" s="0" t="str">
        <f aca="false">IFERROR(VALUE(SUBSTITUTE(E9477,".",",")),E9477)</f>
        <v>No Ct</v>
      </c>
      <c r="L9477" s="61" t="str">
        <f aca="false">IF(J9477="PosK",SUMIFS(K:K,J:J,"PosK",H:H,H9477),"")</f>
        <v/>
      </c>
      <c r="M9477" s="61" t="str">
        <f aca="false">IF(J9477="PosK",SUMIFS(K:K,J:J,"NegK",H:H,H9477),"")</f>
        <v/>
      </c>
      <c r="N9477" s="61" t="str">
        <f aca="false">IF(J9477="PosK",SUMIFS(K:K,J:J,"eDNA",H:H,H9477),"")</f>
        <v/>
      </c>
      <c r="P9477" s="62"/>
      <c r="T9477" s="63"/>
      <c r="W9477" s="64"/>
    </row>
    <row r="9478" customFormat="false" ht="14.25" hidden="false" customHeight="false" outlineLevel="0" collapsed="false">
      <c r="A9478" s="0" t="s">
        <v>818</v>
      </c>
      <c r="B9478" s="52" t="s">
        <v>972</v>
      </c>
      <c r="C9478" s="52" t="s">
        <v>743</v>
      </c>
      <c r="D9478" s="53" t="n">
        <v>0.1</v>
      </c>
      <c r="E9478" s="53" t="n">
        <v>23.86</v>
      </c>
      <c r="F9478" s="0" t="s">
        <v>1467</v>
      </c>
      <c r="G9478" s="0" t="str">
        <f aca="false">LEFT(B9478,2)</f>
        <v>10</v>
      </c>
      <c r="H9478" s="0" t="str">
        <f aca="false">I9478&amp;"_"&amp;G9478&amp;"_"&amp;F9478</f>
        <v>Skrubtudse_10_20191001_DL2019031_FrederiksbergGym_koersel1</v>
      </c>
      <c r="I9478" s="61" t="str">
        <f aca="false">MID(RIGHT(B9478,LEN(B9478)-3),1,FIND("_",RIGHT(B9478,LEN(B9478)-3))-1)</f>
        <v>Skrubtudse</v>
      </c>
      <c r="J9478" s="61" t="str">
        <f aca="false">TRIM(SUBSTITUTE(RIGHT(B9478,FIND(I9478,B9478)+1),"_",""))</f>
        <v>PosK</v>
      </c>
      <c r="K9478" s="0" t="n">
        <f aca="false">IFERROR(VALUE(SUBSTITUTE(E9478,".",",")),E9478)</f>
        <v>23.86</v>
      </c>
      <c r="L9478" s="61" t="n">
        <f aca="false">IF(J9478="PosK",SUMIFS(K:K,J:J,"PosK",H:H,H9478),"")</f>
        <v>23.86</v>
      </c>
      <c r="M9478" s="61" t="n">
        <f aca="false">IF(J9478="PosK",SUMIFS(K:K,J:J,"NegK",H:H,H9478),"")</f>
        <v>0</v>
      </c>
      <c r="N9478" s="61" t="n">
        <f aca="false">IF(J9478="PosK",SUMIFS(K:K,J:J,"eDNA",H:H,H9478),"")</f>
        <v>0</v>
      </c>
      <c r="P9478" s="62" t="n">
        <f aca="false">IF(K9480="No Ct",0,K9480)</f>
        <v>0</v>
      </c>
      <c r="Q9478" s="62" t="n">
        <f aca="false">IF(K9481="No Ct",0,K9481)</f>
        <v>0</v>
      </c>
      <c r="R9478" s="0" t="str">
        <f aca="false">IF(AND(L9478&gt;0,M9478=0),"Valid","Invalid")</f>
        <v>Valid</v>
      </c>
      <c r="S9478" s="0" t="str">
        <f aca="false">IF(OR(P9478&gt;1,Q9478&gt;1),"Present","Absent")</f>
        <v>Absent</v>
      </c>
      <c r="T9478" s="63" t="str">
        <f aca="false">IF(OR(AND(P9478&gt;1,P9478&lt;41),AND(Q9478&gt;1,Q9478&lt;41)),"Ct&lt;41","Ct&gt;41")</f>
        <v>Ct&gt;41</v>
      </c>
      <c r="U9478" s="0" t="str">
        <f aca="false">I9478</f>
        <v>Skrubtudse</v>
      </c>
      <c r="V9478" s="0" t="str">
        <f aca="false">MID(F9478,10,9)</f>
        <v>DL2019031</v>
      </c>
      <c r="W9478" s="64" t="str">
        <f aca="false">V9478&amp;"_"&amp;U9478&amp;"_"&amp;R9478&amp;"_"&amp;S9478&amp;"_"&amp;T9478</f>
        <v>DL2019031_Skrubtudse_Valid_Absent_Ct&gt;41</v>
      </c>
    </row>
    <row r="9479" customFormat="false" ht="14.25" hidden="false" customHeight="false" outlineLevel="0" collapsed="false">
      <c r="A9479" s="0" t="s">
        <v>820</v>
      </c>
      <c r="B9479" s="52" t="s">
        <v>973</v>
      </c>
      <c r="C9479" s="52" t="s">
        <v>747</v>
      </c>
      <c r="D9479" s="53" t="n">
        <v>0.1</v>
      </c>
      <c r="E9479" s="53" t="s">
        <v>748</v>
      </c>
      <c r="F9479" s="0" t="s">
        <v>1467</v>
      </c>
      <c r="G9479" s="0" t="str">
        <f aca="false">LEFT(B9479,2)</f>
        <v>10</v>
      </c>
      <c r="H9479" s="0" t="str">
        <f aca="false">I9479&amp;"_"&amp;G9479&amp;"_"&amp;F9479</f>
        <v>Skrubtudse_10_20191001_DL2019031_FrederiksbergGym_koersel1</v>
      </c>
      <c r="I9479" s="61" t="str">
        <f aca="false">MID(RIGHT(B9479,LEN(B9479)-3),1,FIND("_",RIGHT(B9479,LEN(B9479)-3))-1)</f>
        <v>Skrubtudse</v>
      </c>
      <c r="J9479" s="61" t="str">
        <f aca="false">TRIM(SUBSTITUTE(RIGHT(B9479,FIND(I9479,B9479)+1),"_",""))</f>
        <v>NegK</v>
      </c>
      <c r="K9479" s="0" t="str">
        <f aca="false">IFERROR(VALUE(SUBSTITUTE(E9479,".",",")),E9479)</f>
        <v>No Ct</v>
      </c>
      <c r="L9479" s="61" t="str">
        <f aca="false">IF(J9479="PosK",SUMIFS(K:K,J:J,"PosK",H:H,H9479),"")</f>
        <v/>
      </c>
      <c r="M9479" s="61" t="str">
        <f aca="false">IF(J9479="PosK",SUMIFS(K:K,J:J,"NegK",H:H,H9479),"")</f>
        <v/>
      </c>
      <c r="N9479" s="61" t="str">
        <f aca="false">IF(J9479="PosK",SUMIFS(K:K,J:J,"eDNA",H:H,H9479),"")</f>
        <v/>
      </c>
    </row>
    <row r="9480" customFormat="false" ht="14.25" hidden="false" customHeight="false" outlineLevel="0" collapsed="false">
      <c r="A9480" s="0" t="s">
        <v>822</v>
      </c>
      <c r="B9480" s="52" t="s">
        <v>974</v>
      </c>
      <c r="C9480" s="52" t="s">
        <v>751</v>
      </c>
      <c r="D9480" s="53" t="n">
        <v>0.1</v>
      </c>
      <c r="E9480" s="53" t="s">
        <v>748</v>
      </c>
      <c r="F9480" s="0" t="s">
        <v>1467</v>
      </c>
      <c r="G9480" s="0" t="str">
        <f aca="false">LEFT(B9480,2)</f>
        <v>10</v>
      </c>
      <c r="H9480" s="0" t="str">
        <f aca="false">I9480&amp;"_"&amp;G9480&amp;"_"&amp;F9480</f>
        <v>Skrubtudse_10_20191001_DL2019031_FrederiksbergGym_koersel1</v>
      </c>
      <c r="I9480" s="61" t="str">
        <f aca="false">MID(RIGHT(B9480,LEN(B9480)-3),1,FIND("_",RIGHT(B9480,LEN(B9480)-3))-1)</f>
        <v>Skrubtudse</v>
      </c>
      <c r="J9480" s="61" t="str">
        <f aca="false">TRIM(SUBSTITUTE(RIGHT(B9480,FIND(I9480,B9480)+1),"_",""))</f>
        <v>eDNA</v>
      </c>
      <c r="K9480" s="0" t="str">
        <f aca="false">IFERROR(VALUE(SUBSTITUTE(E9480,".",",")),E9480)</f>
        <v>No Ct</v>
      </c>
      <c r="L9480" s="61" t="str">
        <f aca="false">IF(J9480="PosK",SUMIFS(K:K,J:J,"PosK",H:H,H9480),"")</f>
        <v/>
      </c>
      <c r="M9480" s="61" t="str">
        <f aca="false">IF(J9480="PosK",SUMIFS(K:K,J:J,"NegK",H:H,H9480),"")</f>
        <v/>
      </c>
      <c r="N9480" s="61" t="str">
        <f aca="false">IF(J9480="PosK",SUMIFS(K:K,J:J,"eDNA",H:H,H9480),"")</f>
        <v/>
      </c>
      <c r="Q9480" s="62"/>
    </row>
    <row r="9481" customFormat="false" ht="14.25" hidden="false" customHeight="false" outlineLevel="0" collapsed="false">
      <c r="A9481" s="0" t="s">
        <v>824</v>
      </c>
      <c r="B9481" s="52" t="s">
        <v>974</v>
      </c>
      <c r="C9481" s="52" t="s">
        <v>751</v>
      </c>
      <c r="D9481" s="53" t="n">
        <v>0.1</v>
      </c>
      <c r="E9481" s="53" t="s">
        <v>748</v>
      </c>
      <c r="F9481" s="0" t="s">
        <v>1467</v>
      </c>
      <c r="G9481" s="0" t="str">
        <f aca="false">LEFT(B9481,2)</f>
        <v>10</v>
      </c>
      <c r="H9481" s="0" t="str">
        <f aca="false">I9481&amp;"_"&amp;G9481&amp;"_"&amp;F9481</f>
        <v>Skrubtudse_10_20191001_DL2019031_FrederiksbergGym_koersel1</v>
      </c>
      <c r="I9481" s="61" t="str">
        <f aca="false">MID(RIGHT(B9481,LEN(B9481)-3),1,FIND("_",RIGHT(B9481,LEN(B9481)-3))-1)</f>
        <v>Skrubtudse</v>
      </c>
      <c r="J9481" s="61" t="str">
        <f aca="false">TRIM(SUBSTITUTE(RIGHT(B9481,FIND(I9481,B9481)+1),"_",""))</f>
        <v>eDNA</v>
      </c>
      <c r="K9481" s="0" t="str">
        <f aca="false">IFERROR(VALUE(SUBSTITUTE(E9481,".",",")),E9481)</f>
        <v>No Ct</v>
      </c>
      <c r="L9481" s="61" t="str">
        <f aca="false">IF(J9481="PosK",SUMIFS(K:K,J:J,"PosK",H:H,H9481),"")</f>
        <v/>
      </c>
      <c r="M9481" s="61" t="str">
        <f aca="false">IF(J9481="PosK",SUMIFS(K:K,J:J,"NegK",H:H,H9481),"")</f>
        <v/>
      </c>
      <c r="N9481" s="61" t="str">
        <f aca="false">IF(J9481="PosK",SUMIFS(K:K,J:J,"eDNA",H:H,H9481),"")</f>
        <v/>
      </c>
      <c r="P9481" s="62"/>
      <c r="T9481" s="63"/>
      <c r="W9481" s="64"/>
    </row>
    <row r="9482" customFormat="false" ht="14.25" hidden="false" customHeight="false" outlineLevel="0" collapsed="false">
      <c r="A9482" s="0" t="s">
        <v>826</v>
      </c>
      <c r="B9482" s="52" t="s">
        <v>976</v>
      </c>
      <c r="C9482" s="52" t="s">
        <v>743</v>
      </c>
      <c r="D9482" s="53" t="n">
        <v>0.1</v>
      </c>
      <c r="E9482" s="53" t="n">
        <v>28.6</v>
      </c>
      <c r="F9482" s="0" t="s">
        <v>1467</v>
      </c>
      <c r="G9482" s="0" t="str">
        <f aca="false">LEFT(B9482,2)</f>
        <v>11</v>
      </c>
      <c r="H9482" s="0" t="str">
        <f aca="false">I9482&amp;"_"&amp;G9482&amp;"_"&amp;F9482</f>
        <v>Bjergsalamander_11_20191001_DL2019031_FrederiksbergGym_koersel1</v>
      </c>
      <c r="I9482" s="61" t="str">
        <f aca="false">MID(RIGHT(B9482,LEN(B9482)-3),1,FIND("_",RIGHT(B9482,LEN(B9482)-3))-1)</f>
        <v>Bjergsalamander</v>
      </c>
      <c r="J9482" s="61" t="str">
        <f aca="false">TRIM(SUBSTITUTE(RIGHT(B9482,FIND(I9482,B9482)+1),"_",""))</f>
        <v>PosK</v>
      </c>
      <c r="K9482" s="0" t="n">
        <f aca="false">IFERROR(VALUE(SUBSTITUTE(E9482,".",",")),E9482)</f>
        <v>28.6</v>
      </c>
      <c r="L9482" s="61" t="n">
        <f aca="false">IF(J9482="PosK",SUMIFS(K:K,J:J,"PosK",H:H,H9482),"")</f>
        <v>28.6</v>
      </c>
      <c r="M9482" s="61" t="n">
        <f aca="false">IF(J9482="PosK",SUMIFS(K:K,J:J,"NegK",H:H,H9482),"")</f>
        <v>0</v>
      </c>
      <c r="N9482" s="61" t="n">
        <f aca="false">IF(J9482="PosK",SUMIFS(K:K,J:J,"eDNA",H:H,H9482),"")</f>
        <v>0</v>
      </c>
      <c r="P9482" s="62" t="n">
        <f aca="false">IF(K9484="No Ct",0,K9484)</f>
        <v>0</v>
      </c>
      <c r="Q9482" s="62" t="n">
        <f aca="false">IF(K9485="No Ct",0,K9485)</f>
        <v>0</v>
      </c>
      <c r="R9482" s="0" t="str">
        <f aca="false">IF(AND(L9482&gt;0,M9482=0),"Valid","Invalid")</f>
        <v>Valid</v>
      </c>
      <c r="S9482" s="0" t="str">
        <f aca="false">IF(OR(P9482&gt;1,Q9482&gt;1),"Present","Absent")</f>
        <v>Absent</v>
      </c>
      <c r="T9482" s="63" t="str">
        <f aca="false">IF(OR(AND(P9482&gt;1,P9482&lt;41),AND(Q9482&gt;1,Q9482&lt;41)),"Ct&lt;41","Ct&gt;41")</f>
        <v>Ct&gt;41</v>
      </c>
      <c r="U9482" s="0" t="str">
        <f aca="false">I9482</f>
        <v>Bjergsalamander</v>
      </c>
      <c r="V9482" s="0" t="str">
        <f aca="false">MID(F9482,10,9)</f>
        <v>DL2019031</v>
      </c>
      <c r="W9482" s="64" t="str">
        <f aca="false">V9482&amp;"_"&amp;U9482&amp;"_"&amp;R9482&amp;"_"&amp;S9482&amp;"_"&amp;T9482</f>
        <v>DL2019031_Bjergsalamander_Valid_Absent_Ct&gt;41</v>
      </c>
    </row>
    <row r="9483" customFormat="false" ht="14.25" hidden="false" customHeight="false" outlineLevel="0" collapsed="false">
      <c r="A9483" s="0" t="s">
        <v>828</v>
      </c>
      <c r="B9483" s="52" t="s">
        <v>977</v>
      </c>
      <c r="C9483" s="52" t="s">
        <v>747</v>
      </c>
      <c r="D9483" s="53" t="n">
        <v>0.1</v>
      </c>
      <c r="E9483" s="53" t="s">
        <v>748</v>
      </c>
      <c r="F9483" s="0" t="s">
        <v>1467</v>
      </c>
      <c r="G9483" s="0" t="str">
        <f aca="false">LEFT(B9483,2)</f>
        <v>11</v>
      </c>
      <c r="H9483" s="0" t="str">
        <f aca="false">I9483&amp;"_"&amp;G9483&amp;"_"&amp;F9483</f>
        <v>Bjergsalamander_11_20191001_DL2019031_FrederiksbergGym_koersel1</v>
      </c>
      <c r="I9483" s="61" t="str">
        <f aca="false">MID(RIGHT(B9483,LEN(B9483)-3),1,FIND("_",RIGHT(B9483,LEN(B9483)-3))-1)</f>
        <v>Bjergsalamander</v>
      </c>
      <c r="J9483" s="61" t="str">
        <f aca="false">TRIM(SUBSTITUTE(RIGHT(B9483,FIND(I9483,B9483)+1),"_",""))</f>
        <v>NegK</v>
      </c>
      <c r="K9483" s="0" t="str">
        <f aca="false">IFERROR(VALUE(SUBSTITUTE(E9483,".",",")),E9483)</f>
        <v>No Ct</v>
      </c>
      <c r="L9483" s="61" t="str">
        <f aca="false">IF(J9483="PosK",SUMIFS(K:K,J:J,"PosK",H:H,H9483),"")</f>
        <v/>
      </c>
      <c r="M9483" s="61" t="str">
        <f aca="false">IF(J9483="PosK",SUMIFS(K:K,J:J,"NegK",H:H,H9483),"")</f>
        <v/>
      </c>
      <c r="N9483" s="61" t="str">
        <f aca="false">IF(J9483="PosK",SUMIFS(K:K,J:J,"eDNA",H:H,H9483),"")</f>
        <v/>
      </c>
    </row>
    <row r="9484" customFormat="false" ht="14.25" hidden="false" customHeight="false" outlineLevel="0" collapsed="false">
      <c r="A9484" s="0" t="s">
        <v>830</v>
      </c>
      <c r="B9484" s="52" t="s">
        <v>978</v>
      </c>
      <c r="C9484" s="52" t="s">
        <v>751</v>
      </c>
      <c r="D9484" s="53" t="n">
        <v>0.1</v>
      </c>
      <c r="E9484" s="53" t="s">
        <v>748</v>
      </c>
      <c r="F9484" s="0" t="s">
        <v>1467</v>
      </c>
      <c r="G9484" s="0" t="str">
        <f aca="false">LEFT(B9484,2)</f>
        <v>11</v>
      </c>
      <c r="H9484" s="0" t="str">
        <f aca="false">I9484&amp;"_"&amp;G9484&amp;"_"&amp;F9484</f>
        <v>Bjergsalamander_11_20191001_DL2019031_FrederiksbergGym_koersel1</v>
      </c>
      <c r="I9484" s="61" t="str">
        <f aca="false">MID(RIGHT(B9484,LEN(B9484)-3),1,FIND("_",RIGHT(B9484,LEN(B9484)-3))-1)</f>
        <v>Bjergsalamander</v>
      </c>
      <c r="J9484" s="61" t="str">
        <f aca="false">TRIM(SUBSTITUTE(RIGHT(B9484,FIND(I9484,B9484)+1),"_",""))</f>
        <v>eDNA</v>
      </c>
      <c r="K9484" s="0" t="str">
        <f aca="false">IFERROR(VALUE(SUBSTITUTE(E9484,".",",")),E9484)</f>
        <v>No Ct</v>
      </c>
      <c r="L9484" s="61" t="str">
        <f aca="false">IF(J9484="PosK",SUMIFS(K:K,J:J,"PosK",H:H,H9484),"")</f>
        <v/>
      </c>
      <c r="M9484" s="61" t="str">
        <f aca="false">IF(J9484="PosK",SUMIFS(K:K,J:J,"NegK",H:H,H9484),"")</f>
        <v/>
      </c>
      <c r="N9484" s="61" t="str">
        <f aca="false">IF(J9484="PosK",SUMIFS(K:K,J:J,"eDNA",H:H,H9484),"")</f>
        <v/>
      </c>
      <c r="Q9484" s="62"/>
    </row>
    <row r="9485" customFormat="false" ht="14.25" hidden="false" customHeight="false" outlineLevel="0" collapsed="false">
      <c r="A9485" s="0" t="s">
        <v>832</v>
      </c>
      <c r="B9485" s="52" t="s">
        <v>978</v>
      </c>
      <c r="C9485" s="52" t="s">
        <v>751</v>
      </c>
      <c r="D9485" s="53" t="n">
        <v>0.1</v>
      </c>
      <c r="E9485" s="53" t="s">
        <v>748</v>
      </c>
      <c r="F9485" s="0" t="s">
        <v>1467</v>
      </c>
      <c r="G9485" s="0" t="str">
        <f aca="false">LEFT(B9485,2)</f>
        <v>11</v>
      </c>
      <c r="H9485" s="0" t="str">
        <f aca="false">I9485&amp;"_"&amp;G9485&amp;"_"&amp;F9485</f>
        <v>Bjergsalamander_11_20191001_DL2019031_FrederiksbergGym_koersel1</v>
      </c>
      <c r="I9485" s="61" t="str">
        <f aca="false">MID(RIGHT(B9485,LEN(B9485)-3),1,FIND("_",RIGHT(B9485,LEN(B9485)-3))-1)</f>
        <v>Bjergsalamander</v>
      </c>
      <c r="J9485" s="61" t="str">
        <f aca="false">TRIM(SUBSTITUTE(RIGHT(B9485,FIND(I9485,B9485)+1),"_",""))</f>
        <v>eDNA</v>
      </c>
      <c r="K9485" s="0" t="str">
        <f aca="false">IFERROR(VALUE(SUBSTITUTE(E9485,".",",")),E9485)</f>
        <v>No Ct</v>
      </c>
      <c r="L9485" s="61" t="str">
        <f aca="false">IF(J9485="PosK",SUMIFS(K:K,J:J,"PosK",H:H,H9485),"")</f>
        <v/>
      </c>
      <c r="M9485" s="61" t="str">
        <f aca="false">IF(J9485="PosK",SUMIFS(K:K,J:J,"NegK",H:H,H9485),"")</f>
        <v/>
      </c>
      <c r="N9485" s="61" t="str">
        <f aca="false">IF(J9485="PosK",SUMIFS(K:K,J:J,"eDNA",H:H,H9485),"")</f>
        <v/>
      </c>
      <c r="P9485" s="62"/>
      <c r="T9485" s="63"/>
      <c r="W9485" s="64"/>
    </row>
    <row r="9486" customFormat="false" ht="14.25" hidden="false" customHeight="false" outlineLevel="0" collapsed="false">
      <c r="A9486" s="0" t="s">
        <v>834</v>
      </c>
      <c r="B9486" s="52" t="s">
        <v>980</v>
      </c>
      <c r="C9486" s="52" t="s">
        <v>743</v>
      </c>
      <c r="D9486" s="53" t="n">
        <v>0.1</v>
      </c>
      <c r="E9486" s="53" t="n">
        <v>28.89</v>
      </c>
      <c r="F9486" s="0" t="s">
        <v>1467</v>
      </c>
      <c r="G9486" s="0" t="str">
        <f aca="false">LEFT(B9486,2)</f>
        <v>12</v>
      </c>
      <c r="H9486" s="0" t="str">
        <f aca="false">I9486&amp;"_"&amp;G9486&amp;"_"&amp;F9486</f>
        <v>Latterfroe_12_20191001_DL2019031_FrederiksbergGym_koersel1</v>
      </c>
      <c r="I9486" s="61" t="str">
        <f aca="false">MID(RIGHT(B9486,LEN(B9486)-3),1,FIND("_",RIGHT(B9486,LEN(B9486)-3))-1)</f>
        <v>Latterfroe</v>
      </c>
      <c r="J9486" s="61" t="str">
        <f aca="false">TRIM(SUBSTITUTE(RIGHT(B9486,FIND(I9486,B9486)+1),"_",""))</f>
        <v>PosK</v>
      </c>
      <c r="K9486" s="0" t="n">
        <f aca="false">IFERROR(VALUE(SUBSTITUTE(E9486,".",",")),E9486)</f>
        <v>28.89</v>
      </c>
      <c r="L9486" s="61" t="n">
        <f aca="false">IF(J9486="PosK",SUMIFS(K:K,J:J,"PosK",H:H,H9486),"")</f>
        <v>28.89</v>
      </c>
      <c r="M9486" s="61" t="n">
        <f aca="false">IF(J9486="PosK",SUMIFS(K:K,J:J,"NegK",H:H,H9486),"")</f>
        <v>0</v>
      </c>
      <c r="N9486" s="61" t="n">
        <f aca="false">IF(J9486="PosK",SUMIFS(K:K,J:J,"eDNA",H:H,H9486),"")</f>
        <v>0</v>
      </c>
      <c r="P9486" s="62" t="n">
        <f aca="false">IF(K9488="No Ct",0,K9488)</f>
        <v>0</v>
      </c>
      <c r="Q9486" s="62" t="n">
        <f aca="false">IF(K9489="No Ct",0,K9489)</f>
        <v>0</v>
      </c>
      <c r="R9486" s="0" t="str">
        <f aca="false">IF(AND(L9486&gt;0,M9486=0),"Valid","Invalid")</f>
        <v>Valid</v>
      </c>
      <c r="S9486" s="0" t="str">
        <f aca="false">IF(OR(P9486&gt;1,Q9486&gt;1),"Present","Absent")</f>
        <v>Absent</v>
      </c>
      <c r="T9486" s="63" t="str">
        <f aca="false">IF(OR(AND(P9486&gt;1,P9486&lt;41),AND(Q9486&gt;1,Q9486&lt;41)),"Ct&lt;41","Ct&gt;41")</f>
        <v>Ct&gt;41</v>
      </c>
      <c r="U9486" s="0" t="str">
        <f aca="false">I9486</f>
        <v>Latterfroe</v>
      </c>
      <c r="V9486" s="0" t="str">
        <f aca="false">MID(F9486,10,9)</f>
        <v>DL2019031</v>
      </c>
      <c r="W9486" s="64" t="str">
        <f aca="false">V9486&amp;"_"&amp;U9486&amp;"_"&amp;R9486&amp;"_"&amp;S9486&amp;"_"&amp;T9486</f>
        <v>DL2019031_Latterfroe_Valid_Absent_Ct&gt;41</v>
      </c>
    </row>
    <row r="9487" customFormat="false" ht="14.25" hidden="false" customHeight="false" outlineLevel="0" collapsed="false">
      <c r="A9487" s="0" t="s">
        <v>836</v>
      </c>
      <c r="B9487" s="52" t="s">
        <v>981</v>
      </c>
      <c r="C9487" s="52" t="s">
        <v>747</v>
      </c>
      <c r="D9487" s="53" t="n">
        <v>0.1</v>
      </c>
      <c r="E9487" s="53" t="s">
        <v>748</v>
      </c>
      <c r="F9487" s="0" t="s">
        <v>1467</v>
      </c>
      <c r="G9487" s="0" t="str">
        <f aca="false">LEFT(B9487,2)</f>
        <v>12</v>
      </c>
      <c r="H9487" s="0" t="str">
        <f aca="false">I9487&amp;"_"&amp;G9487&amp;"_"&amp;F9487</f>
        <v>Latterfroe_12_20191001_DL2019031_FrederiksbergGym_koersel1</v>
      </c>
      <c r="I9487" s="61" t="str">
        <f aca="false">MID(RIGHT(B9487,LEN(B9487)-3),1,FIND("_",RIGHT(B9487,LEN(B9487)-3))-1)</f>
        <v>Latterfroe</v>
      </c>
      <c r="J9487" s="61" t="str">
        <f aca="false">TRIM(SUBSTITUTE(RIGHT(B9487,FIND(I9487,B9487)+1),"_",""))</f>
        <v>NegK</v>
      </c>
      <c r="K9487" s="0" t="str">
        <f aca="false">IFERROR(VALUE(SUBSTITUTE(E9487,".",",")),E9487)</f>
        <v>No Ct</v>
      </c>
      <c r="L9487" s="61" t="str">
        <f aca="false">IF(J9487="PosK",SUMIFS(K:K,J:J,"PosK",H:H,H9487),"")</f>
        <v/>
      </c>
      <c r="M9487" s="61" t="str">
        <f aca="false">IF(J9487="PosK",SUMIFS(K:K,J:J,"NegK",H:H,H9487),"")</f>
        <v/>
      </c>
      <c r="N9487" s="61" t="str">
        <f aca="false">IF(J9487="PosK",SUMIFS(K:K,J:J,"eDNA",H:H,H9487),"")</f>
        <v/>
      </c>
    </row>
    <row r="9488" customFormat="false" ht="14.25" hidden="false" customHeight="false" outlineLevel="0" collapsed="false">
      <c r="A9488" s="0" t="s">
        <v>838</v>
      </c>
      <c r="B9488" s="52" t="s">
        <v>982</v>
      </c>
      <c r="C9488" s="52" t="s">
        <v>751</v>
      </c>
      <c r="D9488" s="53" t="n">
        <v>0.1</v>
      </c>
      <c r="E9488" s="53" t="s">
        <v>748</v>
      </c>
      <c r="F9488" s="0" t="s">
        <v>1467</v>
      </c>
      <c r="G9488" s="0" t="str">
        <f aca="false">LEFT(B9488,2)</f>
        <v>12</v>
      </c>
      <c r="H9488" s="0" t="str">
        <f aca="false">I9488&amp;"_"&amp;G9488&amp;"_"&amp;F9488</f>
        <v>Latterfroe_12_20191001_DL2019031_FrederiksbergGym_koersel1</v>
      </c>
      <c r="I9488" s="61" t="str">
        <f aca="false">MID(RIGHT(B9488,LEN(B9488)-3),1,FIND("_",RIGHT(B9488,LEN(B9488)-3))-1)</f>
        <v>Latterfroe</v>
      </c>
      <c r="J9488" s="61" t="str">
        <f aca="false">TRIM(SUBSTITUTE(RIGHT(B9488,FIND(I9488,B9488)+1),"_",""))</f>
        <v>eDNA</v>
      </c>
      <c r="K9488" s="0" t="str">
        <f aca="false">IFERROR(VALUE(SUBSTITUTE(E9488,".",",")),E9488)</f>
        <v>No Ct</v>
      </c>
      <c r="L9488" s="61" t="str">
        <f aca="false">IF(J9488="PosK",SUMIFS(K:K,J:J,"PosK",H:H,H9488),"")</f>
        <v/>
      </c>
      <c r="M9488" s="61" t="str">
        <f aca="false">IF(J9488="PosK",SUMIFS(K:K,J:J,"NegK",H:H,H9488),"")</f>
        <v/>
      </c>
      <c r="N9488" s="61" t="str">
        <f aca="false">IF(J9488="PosK",SUMIFS(K:K,J:J,"eDNA",H:H,H9488),"")</f>
        <v/>
      </c>
      <c r="Q9488" s="62"/>
    </row>
    <row r="9489" customFormat="false" ht="14.25" hidden="false" customHeight="false" outlineLevel="0" collapsed="false">
      <c r="A9489" s="0" t="s">
        <v>840</v>
      </c>
      <c r="B9489" s="52" t="s">
        <v>982</v>
      </c>
      <c r="C9489" s="52" t="s">
        <v>751</v>
      </c>
      <c r="D9489" s="53" t="n">
        <v>0.1</v>
      </c>
      <c r="E9489" s="53" t="s">
        <v>748</v>
      </c>
      <c r="F9489" s="0" t="s">
        <v>1467</v>
      </c>
      <c r="G9489" s="0" t="str">
        <f aca="false">LEFT(B9489,2)</f>
        <v>12</v>
      </c>
      <c r="H9489" s="0" t="str">
        <f aca="false">I9489&amp;"_"&amp;G9489&amp;"_"&amp;F9489</f>
        <v>Latterfroe_12_20191001_DL2019031_FrederiksbergGym_koersel1</v>
      </c>
      <c r="I9489" s="61" t="str">
        <f aca="false">MID(RIGHT(B9489,LEN(B9489)-3),1,FIND("_",RIGHT(B9489,LEN(B9489)-3))-1)</f>
        <v>Latterfroe</v>
      </c>
      <c r="J9489" s="61" t="str">
        <f aca="false">TRIM(SUBSTITUTE(RIGHT(B9489,FIND(I9489,B9489)+1),"_",""))</f>
        <v>eDNA</v>
      </c>
      <c r="K9489" s="0" t="str">
        <f aca="false">IFERROR(VALUE(SUBSTITUTE(E9489,".",",")),E9489)</f>
        <v>No Ct</v>
      </c>
      <c r="L9489" s="61" t="str">
        <f aca="false">IF(J9489="PosK",SUMIFS(K:K,J:J,"PosK",H:H,H9489),"")</f>
        <v/>
      </c>
      <c r="M9489" s="61" t="str">
        <f aca="false">IF(J9489="PosK",SUMIFS(K:K,J:J,"NegK",H:H,H9489),"")</f>
        <v/>
      </c>
      <c r="N9489" s="61" t="str">
        <f aca="false">IF(J9489="PosK",SUMIFS(K:K,J:J,"eDNA",H:H,H9489),"")</f>
        <v/>
      </c>
      <c r="P9489" s="62"/>
      <c r="T9489" s="63"/>
      <c r="W9489" s="64"/>
    </row>
    <row r="9490" customFormat="false" ht="14.25" hidden="false" customHeight="false" outlineLevel="0" collapsed="false">
      <c r="A9490" s="0" t="s">
        <v>842</v>
      </c>
      <c r="B9490" s="52" t="s">
        <v>984</v>
      </c>
      <c r="C9490" s="52" t="s">
        <v>743</v>
      </c>
      <c r="D9490" s="53" t="n">
        <v>0.1</v>
      </c>
      <c r="E9490" s="53" t="n">
        <v>21.21</v>
      </c>
      <c r="F9490" s="0" t="s">
        <v>1467</v>
      </c>
      <c r="G9490" s="0" t="str">
        <f aca="false">LEFT(B9490,2)</f>
        <v>13</v>
      </c>
      <c r="H9490" s="0" t="str">
        <f aca="false">I9490&amp;"_"&amp;G9490&amp;"_"&amp;F9490</f>
        <v>Spidssnudetfroe_13_20191001_DL2019031_FrederiksbergGym_koersel1</v>
      </c>
      <c r="I9490" s="61" t="str">
        <f aca="false">MID(RIGHT(B9490,LEN(B9490)-3),1,FIND("_",RIGHT(B9490,LEN(B9490)-3))-1)</f>
        <v>Spidssnudetfroe</v>
      </c>
      <c r="J9490" s="61" t="str">
        <f aca="false">TRIM(SUBSTITUTE(RIGHT(B9490,FIND(I9490,B9490)+1),"_",""))</f>
        <v>PosK</v>
      </c>
      <c r="K9490" s="0" t="n">
        <f aca="false">IFERROR(VALUE(SUBSTITUTE(E9490,".",",")),E9490)</f>
        <v>21.21</v>
      </c>
      <c r="L9490" s="61" t="n">
        <f aca="false">IF(J9490="PosK",SUMIFS(K:K,J:J,"PosK",H:H,H9490),"")</f>
        <v>21.21</v>
      </c>
      <c r="M9490" s="61" t="n">
        <f aca="false">IF(J9490="PosK",SUMIFS(K:K,J:J,"NegK",H:H,H9490),"")</f>
        <v>0</v>
      </c>
      <c r="N9490" s="61" t="n">
        <f aca="false">IF(J9490="PosK",SUMIFS(K:K,J:J,"eDNA",H:H,H9490),"")</f>
        <v>0</v>
      </c>
      <c r="P9490" s="62" t="n">
        <f aca="false">IF(K9492="No Ct",0,K9492)</f>
        <v>0</v>
      </c>
      <c r="Q9490" s="62" t="n">
        <f aca="false">IF(K9493="No Ct",0,K9493)</f>
        <v>0</v>
      </c>
      <c r="R9490" s="0" t="str">
        <f aca="false">IF(AND(L9490&gt;0,M9490=0),"Valid","Invalid")</f>
        <v>Valid</v>
      </c>
      <c r="S9490" s="0" t="str">
        <f aca="false">IF(OR(P9490&gt;1,Q9490&gt;1),"Present","Absent")</f>
        <v>Absent</v>
      </c>
      <c r="T9490" s="63" t="str">
        <f aca="false">IF(OR(AND(P9490&gt;1,P9490&lt;41),AND(Q9490&gt;1,Q9490&lt;41)),"Ct&lt;41","Ct&gt;41")</f>
        <v>Ct&gt;41</v>
      </c>
      <c r="U9490" s="0" t="str">
        <f aca="false">I9490</f>
        <v>Spidssnudetfroe</v>
      </c>
      <c r="V9490" s="0" t="str">
        <f aca="false">MID(F9490,10,9)</f>
        <v>DL2019031</v>
      </c>
      <c r="W9490" s="64" t="str">
        <f aca="false">V9490&amp;"_"&amp;U9490&amp;"_"&amp;R9490&amp;"_"&amp;S9490&amp;"_"&amp;T9490</f>
        <v>DL2019031_Spidssnudetfroe_Valid_Absent_Ct&gt;41</v>
      </c>
    </row>
    <row r="9491" customFormat="false" ht="14.25" hidden="false" customHeight="false" outlineLevel="0" collapsed="false">
      <c r="A9491" s="0" t="s">
        <v>844</v>
      </c>
      <c r="B9491" s="52" t="s">
        <v>985</v>
      </c>
      <c r="C9491" s="52" t="s">
        <v>747</v>
      </c>
      <c r="D9491" s="53" t="n">
        <v>0.1</v>
      </c>
      <c r="E9491" s="53" t="s">
        <v>748</v>
      </c>
      <c r="F9491" s="0" t="s">
        <v>1467</v>
      </c>
      <c r="G9491" s="0" t="str">
        <f aca="false">LEFT(B9491,2)</f>
        <v>13</v>
      </c>
      <c r="H9491" s="0" t="str">
        <f aca="false">I9491&amp;"_"&amp;G9491&amp;"_"&amp;F9491</f>
        <v>Spidssnudetfroe_13_20191001_DL2019031_FrederiksbergGym_koersel1</v>
      </c>
      <c r="I9491" s="61" t="str">
        <f aca="false">MID(RIGHT(B9491,LEN(B9491)-3),1,FIND("_",RIGHT(B9491,LEN(B9491)-3))-1)</f>
        <v>Spidssnudetfroe</v>
      </c>
      <c r="J9491" s="61" t="str">
        <f aca="false">TRIM(SUBSTITUTE(RIGHT(B9491,FIND(I9491,B9491)+1),"_",""))</f>
        <v>NegK</v>
      </c>
      <c r="K9491" s="0" t="str">
        <f aca="false">IFERROR(VALUE(SUBSTITUTE(E9491,".",",")),E9491)</f>
        <v>No Ct</v>
      </c>
      <c r="L9491" s="61" t="str">
        <f aca="false">IF(J9491="PosK",SUMIFS(K:K,J:J,"PosK",H:H,H9491),"")</f>
        <v/>
      </c>
      <c r="M9491" s="61" t="str">
        <f aca="false">IF(J9491="PosK",SUMIFS(K:K,J:J,"NegK",H:H,H9491),"")</f>
        <v/>
      </c>
      <c r="N9491" s="61" t="str">
        <f aca="false">IF(J9491="PosK",SUMIFS(K:K,J:J,"eDNA",H:H,H9491),"")</f>
        <v/>
      </c>
    </row>
    <row r="9492" customFormat="false" ht="14.25" hidden="false" customHeight="false" outlineLevel="0" collapsed="false">
      <c r="A9492" s="0" t="s">
        <v>846</v>
      </c>
      <c r="B9492" s="52" t="s">
        <v>986</v>
      </c>
      <c r="C9492" s="52" t="s">
        <v>751</v>
      </c>
      <c r="D9492" s="53" t="n">
        <v>0.1</v>
      </c>
      <c r="E9492" s="53" t="s">
        <v>748</v>
      </c>
      <c r="F9492" s="0" t="s">
        <v>1467</v>
      </c>
      <c r="G9492" s="0" t="str">
        <f aca="false">LEFT(B9492,2)</f>
        <v>13</v>
      </c>
      <c r="H9492" s="0" t="str">
        <f aca="false">I9492&amp;"_"&amp;G9492&amp;"_"&amp;F9492</f>
        <v>Spidssnudetfroe_13_20191001_DL2019031_FrederiksbergGym_koersel1</v>
      </c>
      <c r="I9492" s="61" t="str">
        <f aca="false">MID(RIGHT(B9492,LEN(B9492)-3),1,FIND("_",RIGHT(B9492,LEN(B9492)-3))-1)</f>
        <v>Spidssnudetfroe</v>
      </c>
      <c r="J9492" s="61" t="str">
        <f aca="false">TRIM(SUBSTITUTE(RIGHT(B9492,FIND(I9492,B9492)+1),"_",""))</f>
        <v>eDNA</v>
      </c>
      <c r="K9492" s="0" t="str">
        <f aca="false">IFERROR(VALUE(SUBSTITUTE(E9492,".",",")),E9492)</f>
        <v>No Ct</v>
      </c>
      <c r="L9492" s="61" t="str">
        <f aca="false">IF(J9492="PosK",SUMIFS(K:K,J:J,"PosK",H:H,H9492),"")</f>
        <v/>
      </c>
      <c r="M9492" s="61" t="str">
        <f aca="false">IF(J9492="PosK",SUMIFS(K:K,J:J,"NegK",H:H,H9492),"")</f>
        <v/>
      </c>
      <c r="N9492" s="61" t="str">
        <f aca="false">IF(J9492="PosK",SUMIFS(K:K,J:J,"eDNA",H:H,H9492),"")</f>
        <v/>
      </c>
      <c r="Q9492" s="62"/>
    </row>
    <row r="9493" customFormat="false" ht="14.25" hidden="false" customHeight="false" outlineLevel="0" collapsed="false">
      <c r="A9493" s="0" t="s">
        <v>848</v>
      </c>
      <c r="B9493" s="52" t="s">
        <v>986</v>
      </c>
      <c r="C9493" s="52" t="s">
        <v>751</v>
      </c>
      <c r="D9493" s="53" t="n">
        <v>0.1</v>
      </c>
      <c r="E9493" s="53" t="s">
        <v>748</v>
      </c>
      <c r="F9493" s="0" t="s">
        <v>1467</v>
      </c>
      <c r="G9493" s="0" t="str">
        <f aca="false">LEFT(B9493,2)</f>
        <v>13</v>
      </c>
      <c r="H9493" s="0" t="str">
        <f aca="false">I9493&amp;"_"&amp;G9493&amp;"_"&amp;F9493</f>
        <v>Spidssnudetfroe_13_20191001_DL2019031_FrederiksbergGym_koersel1</v>
      </c>
      <c r="I9493" s="61" t="str">
        <f aca="false">MID(RIGHT(B9493,LEN(B9493)-3),1,FIND("_",RIGHT(B9493,LEN(B9493)-3))-1)</f>
        <v>Spidssnudetfroe</v>
      </c>
      <c r="J9493" s="61" t="str">
        <f aca="false">TRIM(SUBSTITUTE(RIGHT(B9493,FIND(I9493,B9493)+1),"_",""))</f>
        <v>eDNA</v>
      </c>
      <c r="K9493" s="0" t="str">
        <f aca="false">IFERROR(VALUE(SUBSTITUTE(E9493,".",",")),E9493)</f>
        <v>No Ct</v>
      </c>
      <c r="L9493" s="61" t="str">
        <f aca="false">IF(J9493="PosK",SUMIFS(K:K,J:J,"PosK",H:H,H9493),"")</f>
        <v/>
      </c>
      <c r="M9493" s="61" t="str">
        <f aca="false">IF(J9493="PosK",SUMIFS(K:K,J:J,"NegK",H:H,H9493),"")</f>
        <v/>
      </c>
      <c r="N9493" s="61" t="str">
        <f aca="false">IF(J9493="PosK",SUMIFS(K:K,J:J,"eDNA",H:H,H9493),"")</f>
        <v/>
      </c>
      <c r="P9493" s="62"/>
      <c r="T9493" s="63"/>
      <c r="W9493" s="64"/>
    </row>
    <row r="9494" customFormat="false" ht="14.25" hidden="false" customHeight="false" outlineLevel="0" collapsed="false">
      <c r="A9494" s="0" t="s">
        <v>849</v>
      </c>
      <c r="B9494" s="52" t="s">
        <v>987</v>
      </c>
      <c r="C9494" s="52" t="s">
        <v>743</v>
      </c>
      <c r="D9494" s="53" t="n">
        <v>0.1</v>
      </c>
      <c r="E9494" s="53" t="n">
        <v>20.77</v>
      </c>
      <c r="F9494" s="0" t="s">
        <v>1467</v>
      </c>
      <c r="G9494" s="0" t="str">
        <f aca="false">LEFT(B9494,2)</f>
        <v>14</v>
      </c>
      <c r="H9494" s="0" t="str">
        <f aca="false">I9494&amp;"_"&amp;G9494&amp;"_"&amp;F9494</f>
        <v>Spidssnudetfroe_14_20191001_DL2019031_FrederiksbergGym_koersel1</v>
      </c>
      <c r="I9494" s="61" t="str">
        <f aca="false">MID(RIGHT(B9494,LEN(B9494)-3),1,FIND("_",RIGHT(B9494,LEN(B9494)-3))-1)</f>
        <v>Spidssnudetfroe</v>
      </c>
      <c r="J9494" s="61" t="str">
        <f aca="false">TRIM(SUBSTITUTE(RIGHT(B9494,FIND(I9494,B9494)+1),"_",""))</f>
        <v>PosK</v>
      </c>
      <c r="K9494" s="0" t="n">
        <f aca="false">IFERROR(VALUE(SUBSTITUTE(E9494,".",",")),E9494)</f>
        <v>20.77</v>
      </c>
      <c r="L9494" s="61" t="n">
        <f aca="false">IF(J9494="PosK",SUMIFS(K:K,J:J,"PosK",H:H,H9494),"")</f>
        <v>20.77</v>
      </c>
      <c r="M9494" s="61" t="n">
        <f aca="false">IF(J9494="PosK",SUMIFS(K:K,J:J,"NegK",H:H,H9494),"")</f>
        <v>0</v>
      </c>
      <c r="N9494" s="61" t="n">
        <f aca="false">IF(J9494="PosK",SUMIFS(K:K,J:J,"eDNA",H:H,H9494),"")</f>
        <v>0</v>
      </c>
      <c r="P9494" s="62" t="n">
        <f aca="false">IF(K9496="No Ct",0,K9496)</f>
        <v>0</v>
      </c>
      <c r="Q9494" s="62" t="n">
        <f aca="false">IF(K9497="No Ct",0,K9497)</f>
        <v>0</v>
      </c>
      <c r="R9494" s="0" t="str">
        <f aca="false">IF(AND(L9494&gt;0,M9494=0),"Valid","Invalid")</f>
        <v>Valid</v>
      </c>
      <c r="S9494" s="0" t="str">
        <f aca="false">IF(OR(P9494&gt;1,Q9494&gt;1),"Present","Absent")</f>
        <v>Absent</v>
      </c>
      <c r="T9494" s="63" t="str">
        <f aca="false">IF(OR(AND(P9494&gt;1,P9494&lt;41),AND(Q9494&gt;1,Q9494&lt;41)),"Ct&lt;41","Ct&gt;41")</f>
        <v>Ct&gt;41</v>
      </c>
      <c r="U9494" s="0" t="str">
        <f aca="false">I9494</f>
        <v>Spidssnudetfroe</v>
      </c>
      <c r="V9494" s="0" t="str">
        <f aca="false">MID(F9494,10,9)</f>
        <v>DL2019031</v>
      </c>
      <c r="W9494" s="64" t="str">
        <f aca="false">V9494&amp;"_"&amp;U9494&amp;"_"&amp;R9494&amp;"_"&amp;S9494&amp;"_"&amp;T9494</f>
        <v>DL2019031_Spidssnudetfroe_Valid_Absent_Ct&gt;41</v>
      </c>
    </row>
    <row r="9495" customFormat="false" ht="14.25" hidden="false" customHeight="false" outlineLevel="0" collapsed="false">
      <c r="A9495" s="0" t="s">
        <v>851</v>
      </c>
      <c r="B9495" s="52" t="s">
        <v>988</v>
      </c>
      <c r="C9495" s="52" t="s">
        <v>747</v>
      </c>
      <c r="D9495" s="53" t="n">
        <v>0.1</v>
      </c>
      <c r="E9495" s="53" t="s">
        <v>748</v>
      </c>
      <c r="F9495" s="0" t="s">
        <v>1467</v>
      </c>
      <c r="G9495" s="0" t="str">
        <f aca="false">LEFT(B9495,2)</f>
        <v>14</v>
      </c>
      <c r="H9495" s="0" t="str">
        <f aca="false">I9495&amp;"_"&amp;G9495&amp;"_"&amp;F9495</f>
        <v>Spidssnudetfroe_14_20191001_DL2019031_FrederiksbergGym_koersel1</v>
      </c>
      <c r="I9495" s="61" t="str">
        <f aca="false">MID(RIGHT(B9495,LEN(B9495)-3),1,FIND("_",RIGHT(B9495,LEN(B9495)-3))-1)</f>
        <v>Spidssnudetfroe</v>
      </c>
      <c r="J9495" s="61" t="str">
        <f aca="false">TRIM(SUBSTITUTE(RIGHT(B9495,FIND(I9495,B9495)+1),"_",""))</f>
        <v>NegK</v>
      </c>
      <c r="K9495" s="0" t="str">
        <f aca="false">IFERROR(VALUE(SUBSTITUTE(E9495,".",",")),E9495)</f>
        <v>No Ct</v>
      </c>
      <c r="L9495" s="61" t="str">
        <f aca="false">IF(J9495="PosK",SUMIFS(K:K,J:J,"PosK",H:H,H9495),"")</f>
        <v/>
      </c>
      <c r="M9495" s="61" t="str">
        <f aca="false">IF(J9495="PosK",SUMIFS(K:K,J:J,"NegK",H:H,H9495),"")</f>
        <v/>
      </c>
      <c r="N9495" s="61" t="str">
        <f aca="false">IF(J9495="PosK",SUMIFS(K:K,J:J,"eDNA",H:H,H9495),"")</f>
        <v/>
      </c>
    </row>
    <row r="9496" customFormat="false" ht="14.25" hidden="false" customHeight="false" outlineLevel="0" collapsed="false">
      <c r="A9496" s="0" t="s">
        <v>853</v>
      </c>
      <c r="B9496" s="52" t="s">
        <v>989</v>
      </c>
      <c r="C9496" s="52" t="s">
        <v>751</v>
      </c>
      <c r="D9496" s="53" t="n">
        <v>0.1</v>
      </c>
      <c r="E9496" s="53" t="s">
        <v>748</v>
      </c>
      <c r="F9496" s="0" t="s">
        <v>1467</v>
      </c>
      <c r="G9496" s="0" t="str">
        <f aca="false">LEFT(B9496,2)</f>
        <v>14</v>
      </c>
      <c r="H9496" s="0" t="str">
        <f aca="false">I9496&amp;"_"&amp;G9496&amp;"_"&amp;F9496</f>
        <v>Spidssnudetfroe_14_20191001_DL2019031_FrederiksbergGym_koersel1</v>
      </c>
      <c r="I9496" s="61" t="str">
        <f aca="false">MID(RIGHT(B9496,LEN(B9496)-3),1,FIND("_",RIGHT(B9496,LEN(B9496)-3))-1)</f>
        <v>Spidssnudetfroe</v>
      </c>
      <c r="J9496" s="61" t="str">
        <f aca="false">TRIM(SUBSTITUTE(RIGHT(B9496,FIND(I9496,B9496)+1),"_",""))</f>
        <v>eDNA</v>
      </c>
      <c r="K9496" s="0" t="str">
        <f aca="false">IFERROR(VALUE(SUBSTITUTE(E9496,".",",")),E9496)</f>
        <v>No Ct</v>
      </c>
      <c r="L9496" s="61" t="str">
        <f aca="false">IF(J9496="PosK",SUMIFS(K:K,J:J,"PosK",H:H,H9496),"")</f>
        <v/>
      </c>
      <c r="M9496" s="61" t="str">
        <f aca="false">IF(J9496="PosK",SUMIFS(K:K,J:J,"NegK",H:H,H9496),"")</f>
        <v/>
      </c>
      <c r="N9496" s="61" t="str">
        <f aca="false">IF(J9496="PosK",SUMIFS(K:K,J:J,"eDNA",H:H,H9496),"")</f>
        <v/>
      </c>
      <c r="Q9496" s="62"/>
    </row>
    <row r="9497" customFormat="false" ht="14.25" hidden="false" customHeight="false" outlineLevel="0" collapsed="false">
      <c r="A9497" s="0" t="s">
        <v>855</v>
      </c>
      <c r="B9497" s="52" t="s">
        <v>989</v>
      </c>
      <c r="C9497" s="52" t="s">
        <v>751</v>
      </c>
      <c r="D9497" s="53" t="n">
        <v>0.1</v>
      </c>
      <c r="E9497" s="53" t="s">
        <v>748</v>
      </c>
      <c r="F9497" s="0" t="s">
        <v>1467</v>
      </c>
      <c r="G9497" s="0" t="str">
        <f aca="false">LEFT(B9497,2)</f>
        <v>14</v>
      </c>
      <c r="H9497" s="0" t="str">
        <f aca="false">I9497&amp;"_"&amp;G9497&amp;"_"&amp;F9497</f>
        <v>Spidssnudetfroe_14_20191001_DL2019031_FrederiksbergGym_koersel1</v>
      </c>
      <c r="I9497" s="61" t="str">
        <f aca="false">MID(RIGHT(B9497,LEN(B9497)-3),1,FIND("_",RIGHT(B9497,LEN(B9497)-3))-1)</f>
        <v>Spidssnudetfroe</v>
      </c>
      <c r="J9497" s="61" t="str">
        <f aca="false">TRIM(SUBSTITUTE(RIGHT(B9497,FIND(I9497,B9497)+1),"_",""))</f>
        <v>eDNA</v>
      </c>
      <c r="K9497" s="0" t="str">
        <f aca="false">IFERROR(VALUE(SUBSTITUTE(E9497,".",",")),E9497)</f>
        <v>No Ct</v>
      </c>
      <c r="L9497" s="61" t="str">
        <f aca="false">IF(J9497="PosK",SUMIFS(K:K,J:J,"PosK",H:H,H9497),"")</f>
        <v/>
      </c>
      <c r="M9497" s="61" t="str">
        <f aca="false">IF(J9497="PosK",SUMIFS(K:K,J:J,"NegK",H:H,H9497),"")</f>
        <v/>
      </c>
      <c r="N9497" s="61" t="str">
        <f aca="false">IF(J9497="PosK",SUMIFS(K:K,J:J,"eDNA",H:H,H9497),"")</f>
        <v/>
      </c>
      <c r="P9497" s="62"/>
      <c r="T9497" s="63"/>
      <c r="W9497" s="64"/>
    </row>
    <row r="9498" customFormat="false" ht="14.25" hidden="false" customHeight="false" outlineLevel="0" collapsed="false">
      <c r="A9498" s="0" t="s">
        <v>856</v>
      </c>
      <c r="B9498" s="52" t="s">
        <v>990</v>
      </c>
      <c r="C9498" s="52" t="s">
        <v>743</v>
      </c>
      <c r="D9498" s="53" t="n">
        <v>0.1</v>
      </c>
      <c r="E9498" s="53" t="s">
        <v>748</v>
      </c>
      <c r="F9498" s="0" t="s">
        <v>1467</v>
      </c>
      <c r="G9498" s="0" t="str">
        <f aca="false">LEFT(B9498,2)</f>
        <v>15</v>
      </c>
      <c r="H9498" s="0" t="str">
        <f aca="false">I9498&amp;"_"&amp;G9498&amp;"_"&amp;F9498</f>
        <v>KortbenetGroenFroe_15_20191001_DL2019031_FrederiksbergGym_koersel1</v>
      </c>
      <c r="I9498" s="61" t="str">
        <f aca="false">MID(RIGHT(B9498,LEN(B9498)-3),1,FIND("_",RIGHT(B9498,LEN(B9498)-3))-1)</f>
        <v>KortbenetGroenFroe</v>
      </c>
      <c r="J9498" s="61" t="str">
        <f aca="false">TRIM(SUBSTITUTE(RIGHT(B9498,FIND(I9498,B9498)+1),"_",""))</f>
        <v>PosK</v>
      </c>
      <c r="K9498" s="0" t="str">
        <f aca="false">IFERROR(VALUE(SUBSTITUTE(E9498,".",",")),E9498)</f>
        <v>No Ct</v>
      </c>
      <c r="L9498" s="61" t="n">
        <f aca="false">IF(J9498="PosK",SUMIFS(K:K,J:J,"PosK",H:H,H9498),"")</f>
        <v>0</v>
      </c>
      <c r="M9498" s="61" t="n">
        <f aca="false">IF(J9498="PosK",SUMIFS(K:K,J:J,"NegK",H:H,H9498),"")</f>
        <v>0</v>
      </c>
      <c r="N9498" s="61" t="n">
        <f aca="false">IF(J9498="PosK",SUMIFS(K:K,J:J,"eDNA",H:H,H9498),"")</f>
        <v>0</v>
      </c>
      <c r="P9498" s="62" t="n">
        <f aca="false">IF(K9500="No Ct",0,K9500)</f>
        <v>0</v>
      </c>
      <c r="Q9498" s="62" t="n">
        <f aca="false">IF(K9501="No Ct",0,K9501)</f>
        <v>0</v>
      </c>
      <c r="R9498" s="0" t="str">
        <f aca="false">IF(AND(L9498&gt;0,M9498=0),"Valid","Invalid")</f>
        <v>Invalid</v>
      </c>
      <c r="S9498" s="0" t="str">
        <f aca="false">IF(OR(P9498&gt;1,Q9498&gt;1),"Present","Absent")</f>
        <v>Absent</v>
      </c>
      <c r="T9498" s="63" t="str">
        <f aca="false">IF(OR(AND(P9498&gt;1,P9498&lt;41),AND(Q9498&gt;1,Q9498&lt;41)),"Ct&lt;41","Ct&gt;41")</f>
        <v>Ct&gt;41</v>
      </c>
      <c r="U9498" s="0" t="str">
        <f aca="false">I9498</f>
        <v>KortbenetGroenFroe</v>
      </c>
      <c r="V9498" s="0" t="str">
        <f aca="false">MID(F9498,10,9)</f>
        <v>DL2019031</v>
      </c>
      <c r="W9498" s="64" t="str">
        <f aca="false">V9498&amp;"_"&amp;U9498&amp;"_"&amp;R9498&amp;"_"&amp;S9498&amp;"_"&amp;T9498</f>
        <v>DL2019031_KortbenetGroenFroe_Invalid_Absent_Ct&gt;41</v>
      </c>
    </row>
    <row r="9499" customFormat="false" ht="14.25" hidden="false" customHeight="false" outlineLevel="0" collapsed="false">
      <c r="A9499" s="0" t="s">
        <v>858</v>
      </c>
      <c r="B9499" s="52" t="s">
        <v>991</v>
      </c>
      <c r="C9499" s="52" t="s">
        <v>747</v>
      </c>
      <c r="D9499" s="53" t="n">
        <v>0.1</v>
      </c>
      <c r="E9499" s="53" t="s">
        <v>748</v>
      </c>
      <c r="F9499" s="0" t="s">
        <v>1467</v>
      </c>
      <c r="G9499" s="0" t="str">
        <f aca="false">LEFT(B9499,2)</f>
        <v>15</v>
      </c>
      <c r="H9499" s="0" t="str">
        <f aca="false">I9499&amp;"_"&amp;G9499&amp;"_"&amp;F9499</f>
        <v>KortbenetGroenFroe_15_20191001_DL2019031_FrederiksbergGym_koersel1</v>
      </c>
      <c r="I9499" s="61" t="str">
        <f aca="false">MID(RIGHT(B9499,LEN(B9499)-3),1,FIND("_",RIGHT(B9499,LEN(B9499)-3))-1)</f>
        <v>KortbenetGroenFroe</v>
      </c>
      <c r="J9499" s="61" t="str">
        <f aca="false">TRIM(SUBSTITUTE(RIGHT(B9499,FIND(I9499,B9499)+1),"_",""))</f>
        <v>NegK</v>
      </c>
      <c r="K9499" s="0" t="str">
        <f aca="false">IFERROR(VALUE(SUBSTITUTE(E9499,".",",")),E9499)</f>
        <v>No Ct</v>
      </c>
      <c r="L9499" s="61" t="str">
        <f aca="false">IF(J9499="PosK",SUMIFS(K:K,J:J,"PosK",H:H,H9499),"")</f>
        <v/>
      </c>
      <c r="M9499" s="61" t="str">
        <f aca="false">IF(J9499="PosK",SUMIFS(K:K,J:J,"NegK",H:H,H9499),"")</f>
        <v/>
      </c>
      <c r="N9499" s="61" t="str">
        <f aca="false">IF(J9499="PosK",SUMIFS(K:K,J:J,"eDNA",H:H,H9499),"")</f>
        <v/>
      </c>
    </row>
    <row r="9500" customFormat="false" ht="14.25" hidden="false" customHeight="false" outlineLevel="0" collapsed="false">
      <c r="A9500" s="0" t="s">
        <v>860</v>
      </c>
      <c r="B9500" s="52" t="s">
        <v>992</v>
      </c>
      <c r="C9500" s="52" t="s">
        <v>751</v>
      </c>
      <c r="D9500" s="53" t="n">
        <v>0.1</v>
      </c>
      <c r="E9500" s="53" t="s">
        <v>748</v>
      </c>
      <c r="F9500" s="0" t="s">
        <v>1467</v>
      </c>
      <c r="G9500" s="0" t="str">
        <f aca="false">LEFT(B9500,2)</f>
        <v>15</v>
      </c>
      <c r="H9500" s="0" t="str">
        <f aca="false">I9500&amp;"_"&amp;G9500&amp;"_"&amp;F9500</f>
        <v>KortbenetGroenFroe_15_20191001_DL2019031_FrederiksbergGym_koersel1</v>
      </c>
      <c r="I9500" s="61" t="str">
        <f aca="false">MID(RIGHT(B9500,LEN(B9500)-3),1,FIND("_",RIGHT(B9500,LEN(B9500)-3))-1)</f>
        <v>KortbenetGroenFroe</v>
      </c>
      <c r="J9500" s="61" t="str">
        <f aca="false">TRIM(SUBSTITUTE(RIGHT(B9500,FIND(I9500,B9500)+1),"_",""))</f>
        <v>eDNA</v>
      </c>
      <c r="K9500" s="0" t="str">
        <f aca="false">IFERROR(VALUE(SUBSTITUTE(E9500,".",",")),E9500)</f>
        <v>No Ct</v>
      </c>
      <c r="L9500" s="61" t="str">
        <f aca="false">IF(J9500="PosK",SUMIFS(K:K,J:J,"PosK",H:H,H9500),"")</f>
        <v/>
      </c>
      <c r="M9500" s="61" t="str">
        <f aca="false">IF(J9500="PosK",SUMIFS(K:K,J:J,"NegK",H:H,H9500),"")</f>
        <v/>
      </c>
      <c r="N9500" s="61" t="str">
        <f aca="false">IF(J9500="PosK",SUMIFS(K:K,J:J,"eDNA",H:H,H9500),"")</f>
        <v/>
      </c>
      <c r="Q9500" s="62"/>
    </row>
    <row r="9501" customFormat="false" ht="14.25" hidden="false" customHeight="false" outlineLevel="0" collapsed="false">
      <c r="A9501" s="0" t="s">
        <v>862</v>
      </c>
      <c r="B9501" s="52" t="s">
        <v>992</v>
      </c>
      <c r="C9501" s="52" t="s">
        <v>751</v>
      </c>
      <c r="D9501" s="53" t="n">
        <v>0.1</v>
      </c>
      <c r="E9501" s="53" t="s">
        <v>748</v>
      </c>
      <c r="F9501" s="0" t="s">
        <v>1467</v>
      </c>
      <c r="G9501" s="0" t="str">
        <f aca="false">LEFT(B9501,2)</f>
        <v>15</v>
      </c>
      <c r="H9501" s="0" t="str">
        <f aca="false">I9501&amp;"_"&amp;G9501&amp;"_"&amp;F9501</f>
        <v>KortbenetGroenFroe_15_20191001_DL2019031_FrederiksbergGym_koersel1</v>
      </c>
      <c r="I9501" s="61" t="str">
        <f aca="false">MID(RIGHT(B9501,LEN(B9501)-3),1,FIND("_",RIGHT(B9501,LEN(B9501)-3))-1)</f>
        <v>KortbenetGroenFroe</v>
      </c>
      <c r="J9501" s="61" t="str">
        <f aca="false">TRIM(SUBSTITUTE(RIGHT(B9501,FIND(I9501,B9501)+1),"_",""))</f>
        <v>eDNA</v>
      </c>
      <c r="K9501" s="0" t="str">
        <f aca="false">IFERROR(VALUE(SUBSTITUTE(E9501,".",",")),E9501)</f>
        <v>No Ct</v>
      </c>
      <c r="L9501" s="61" t="str">
        <f aca="false">IF(J9501="PosK",SUMIFS(K:K,J:J,"PosK",H:H,H9501),"")</f>
        <v/>
      </c>
      <c r="M9501" s="61" t="str">
        <f aca="false">IF(J9501="PosK",SUMIFS(K:K,J:J,"NegK",H:H,H9501),"")</f>
        <v/>
      </c>
      <c r="N9501" s="61" t="str">
        <f aca="false">IF(J9501="PosK",SUMIFS(K:K,J:J,"eDNA",H:H,H9501),"")</f>
        <v/>
      </c>
      <c r="P9501" s="62"/>
      <c r="T9501" s="63"/>
      <c r="W9501" s="64"/>
    </row>
    <row r="9502" customFormat="false" ht="14.25" hidden="false" customHeight="false" outlineLevel="0" collapsed="false">
      <c r="A9502" s="0" t="s">
        <v>863</v>
      </c>
      <c r="B9502" s="52" t="s">
        <v>1212</v>
      </c>
      <c r="C9502" s="52" t="s">
        <v>743</v>
      </c>
      <c r="D9502" s="53" t="n">
        <v>0.1</v>
      </c>
      <c r="E9502" s="53" t="s">
        <v>748</v>
      </c>
      <c r="F9502" s="0" t="s">
        <v>1467</v>
      </c>
      <c r="G9502" s="0" t="str">
        <f aca="false">LEFT(B9502,2)</f>
        <v>16</v>
      </c>
      <c r="H9502" s="0" t="str">
        <f aca="false">I9502&amp;"_"&amp;G9502&amp;"_"&amp;F9502</f>
        <v>ButsnudetFroe_16_20191001_DL2019031_FrederiksbergGym_koersel1</v>
      </c>
      <c r="I9502" s="61" t="str">
        <f aca="false">MID(RIGHT(B9502,LEN(B9502)-3),1,FIND("_",RIGHT(B9502,LEN(B9502)-3))-1)</f>
        <v>ButsnudetFroe</v>
      </c>
      <c r="J9502" s="61" t="str">
        <f aca="false">TRIM(SUBSTITUTE(RIGHT(B9502,FIND(I9502,B9502)+1),"_",""))</f>
        <v>PosK</v>
      </c>
      <c r="K9502" s="0" t="str">
        <f aca="false">IFERROR(VALUE(SUBSTITUTE(E9502,".",",")),E9502)</f>
        <v>No Ct</v>
      </c>
      <c r="L9502" s="61" t="n">
        <f aca="false">IF(J9502="PosK",SUMIFS(K:K,J:J,"PosK",H:H,H9502),"")</f>
        <v>0</v>
      </c>
      <c r="M9502" s="61" t="n">
        <f aca="false">IF(J9502="PosK",SUMIFS(K:K,J:J,"NegK",H:H,H9502),"")</f>
        <v>0</v>
      </c>
      <c r="N9502" s="61" t="n">
        <f aca="false">IF(J9502="PosK",SUMIFS(K:K,J:J,"eDNA",H:H,H9502),"")</f>
        <v>0</v>
      </c>
      <c r="P9502" s="62" t="n">
        <f aca="false">IF(K9504="No Ct",0,K9504)</f>
        <v>0</v>
      </c>
      <c r="Q9502" s="62" t="n">
        <f aca="false">IF(K9505="No Ct",0,K9505)</f>
        <v>0</v>
      </c>
      <c r="R9502" s="0" t="str">
        <f aca="false">IF(AND(L9502&gt;0,M9502=0),"Valid","Invalid")</f>
        <v>Invalid</v>
      </c>
      <c r="S9502" s="0" t="str">
        <f aca="false">IF(OR(P9502&gt;1,Q9502&gt;1),"Present","Absent")</f>
        <v>Absent</v>
      </c>
      <c r="T9502" s="63" t="str">
        <f aca="false">IF(OR(AND(P9502&gt;1,P9502&lt;41),AND(Q9502&gt;1,Q9502&lt;41)),"Ct&lt;41","Ct&gt;41")</f>
        <v>Ct&gt;41</v>
      </c>
      <c r="U9502" s="0" t="str">
        <f aca="false">I9502</f>
        <v>ButsnudetFroe</v>
      </c>
      <c r="V9502" s="0" t="str">
        <f aca="false">MID(F9502,10,9)</f>
        <v>DL2019031</v>
      </c>
      <c r="W9502" s="64" t="str">
        <f aca="false">V9502&amp;"_"&amp;U9502&amp;"_"&amp;R9502&amp;"_"&amp;S9502&amp;"_"&amp;T9502</f>
        <v>DL2019031_ButsnudetFroe_Invalid_Absent_Ct&gt;41</v>
      </c>
    </row>
    <row r="9503" customFormat="false" ht="14.25" hidden="false" customHeight="false" outlineLevel="0" collapsed="false">
      <c r="A9503" s="0" t="s">
        <v>865</v>
      </c>
      <c r="B9503" s="52" t="s">
        <v>1213</v>
      </c>
      <c r="C9503" s="52" t="s">
        <v>747</v>
      </c>
      <c r="D9503" s="53" t="n">
        <v>0.1</v>
      </c>
      <c r="E9503" s="53" t="s">
        <v>748</v>
      </c>
      <c r="F9503" s="0" t="s">
        <v>1467</v>
      </c>
      <c r="G9503" s="0" t="str">
        <f aca="false">LEFT(B9503,2)</f>
        <v>16</v>
      </c>
      <c r="H9503" s="0" t="str">
        <f aca="false">I9503&amp;"_"&amp;G9503&amp;"_"&amp;F9503</f>
        <v>ButsnudetFroe_16_20191001_DL2019031_FrederiksbergGym_koersel1</v>
      </c>
      <c r="I9503" s="61" t="str">
        <f aca="false">MID(RIGHT(B9503,LEN(B9503)-3),1,FIND("_",RIGHT(B9503,LEN(B9503)-3))-1)</f>
        <v>ButsnudetFroe</v>
      </c>
      <c r="J9503" s="61" t="str">
        <f aca="false">TRIM(SUBSTITUTE(RIGHT(B9503,FIND(I9503,B9503)+1),"_",""))</f>
        <v>NegK</v>
      </c>
      <c r="K9503" s="0" t="str">
        <f aca="false">IFERROR(VALUE(SUBSTITUTE(E9503,".",",")),E9503)</f>
        <v>No Ct</v>
      </c>
      <c r="L9503" s="61" t="str">
        <f aca="false">IF(J9503="PosK",SUMIFS(K:K,J:J,"PosK",H:H,H9503),"")</f>
        <v/>
      </c>
      <c r="M9503" s="61" t="str">
        <f aca="false">IF(J9503="PosK",SUMIFS(K:K,J:J,"NegK",H:H,H9503),"")</f>
        <v/>
      </c>
      <c r="N9503" s="61" t="str">
        <f aca="false">IF(J9503="PosK",SUMIFS(K:K,J:J,"eDNA",H:H,H9503),"")</f>
        <v/>
      </c>
    </row>
    <row r="9504" customFormat="false" ht="14.25" hidden="false" customHeight="false" outlineLevel="0" collapsed="false">
      <c r="A9504" s="0" t="s">
        <v>867</v>
      </c>
      <c r="B9504" s="52" t="s">
        <v>1214</v>
      </c>
      <c r="C9504" s="52" t="s">
        <v>751</v>
      </c>
      <c r="D9504" s="53" t="n">
        <v>0.1</v>
      </c>
      <c r="E9504" s="53" t="s">
        <v>748</v>
      </c>
      <c r="F9504" s="0" t="s">
        <v>1467</v>
      </c>
      <c r="G9504" s="0" t="str">
        <f aca="false">LEFT(B9504,2)</f>
        <v>16</v>
      </c>
      <c r="H9504" s="0" t="str">
        <f aca="false">I9504&amp;"_"&amp;G9504&amp;"_"&amp;F9504</f>
        <v>ButsnudetFroe_16_20191001_DL2019031_FrederiksbergGym_koersel1</v>
      </c>
      <c r="I9504" s="61" t="str">
        <f aca="false">MID(RIGHT(B9504,LEN(B9504)-3),1,FIND("_",RIGHT(B9504,LEN(B9504)-3))-1)</f>
        <v>ButsnudetFroe</v>
      </c>
      <c r="J9504" s="61" t="str">
        <f aca="false">TRIM(SUBSTITUTE(RIGHT(B9504,FIND(I9504,B9504)+1),"_",""))</f>
        <v>eDNA</v>
      </c>
      <c r="K9504" s="0" t="str">
        <f aca="false">IFERROR(VALUE(SUBSTITUTE(E9504,".",",")),E9504)</f>
        <v>No Ct</v>
      </c>
      <c r="L9504" s="61" t="str">
        <f aca="false">IF(J9504="PosK",SUMIFS(K:K,J:J,"PosK",H:H,H9504),"")</f>
        <v/>
      </c>
      <c r="M9504" s="61" t="str">
        <f aca="false">IF(J9504="PosK",SUMIFS(K:K,J:J,"NegK",H:H,H9504),"")</f>
        <v/>
      </c>
      <c r="N9504" s="61" t="str">
        <f aca="false">IF(J9504="PosK",SUMIFS(K:K,J:J,"eDNA",H:H,H9504),"")</f>
        <v/>
      </c>
      <c r="Q9504" s="62"/>
    </row>
    <row r="9505" customFormat="false" ht="14.25" hidden="false" customHeight="false" outlineLevel="0" collapsed="false">
      <c r="A9505" s="0" t="s">
        <v>869</v>
      </c>
      <c r="B9505" s="52" t="s">
        <v>1214</v>
      </c>
      <c r="C9505" s="52" t="s">
        <v>751</v>
      </c>
      <c r="D9505" s="53" t="n">
        <v>0.1</v>
      </c>
      <c r="E9505" s="53" t="s">
        <v>748</v>
      </c>
      <c r="F9505" s="0" t="s">
        <v>1467</v>
      </c>
      <c r="G9505" s="0" t="str">
        <f aca="false">LEFT(B9505,2)</f>
        <v>16</v>
      </c>
      <c r="H9505" s="0" t="str">
        <f aca="false">I9505&amp;"_"&amp;G9505&amp;"_"&amp;F9505</f>
        <v>ButsnudetFroe_16_20191001_DL2019031_FrederiksbergGym_koersel1</v>
      </c>
      <c r="I9505" s="61" t="str">
        <f aca="false">MID(RIGHT(B9505,LEN(B9505)-3),1,FIND("_",RIGHT(B9505,LEN(B9505)-3))-1)</f>
        <v>ButsnudetFroe</v>
      </c>
      <c r="J9505" s="61" t="str">
        <f aca="false">TRIM(SUBSTITUTE(RIGHT(B9505,FIND(I9505,B9505)+1),"_",""))</f>
        <v>eDNA</v>
      </c>
      <c r="K9505" s="0" t="str">
        <f aca="false">IFERROR(VALUE(SUBSTITUTE(E9505,".",",")),E9505)</f>
        <v>No Ct</v>
      </c>
      <c r="L9505" s="61" t="str">
        <f aca="false">IF(J9505="PosK",SUMIFS(K:K,J:J,"PosK",H:H,H9505),"")</f>
        <v/>
      </c>
      <c r="M9505" s="61" t="str">
        <f aca="false">IF(J9505="PosK",SUMIFS(K:K,J:J,"NegK",H:H,H9505),"")</f>
        <v/>
      </c>
      <c r="N9505" s="61" t="str">
        <f aca="false">IF(J9505="PosK",SUMIFS(K:K,J:J,"eDNA",H:H,H9505),"")</f>
        <v/>
      </c>
      <c r="P9505" s="62"/>
      <c r="T9505" s="63"/>
      <c r="W9505" s="64"/>
    </row>
    <row r="9506" customFormat="false" ht="14.25" hidden="false" customHeight="false" outlineLevel="0" collapsed="false">
      <c r="A9506" s="0" t="s">
        <v>870</v>
      </c>
      <c r="B9506" s="52" t="s">
        <v>996</v>
      </c>
      <c r="C9506" s="52" t="s">
        <v>743</v>
      </c>
      <c r="D9506" s="53" t="n">
        <v>0.1</v>
      </c>
      <c r="E9506" s="53" t="n">
        <v>29.28</v>
      </c>
      <c r="F9506" s="0" t="s">
        <v>1467</v>
      </c>
      <c r="G9506" s="0" t="str">
        <f aca="false">LEFT(B9506,2)</f>
        <v>17</v>
      </c>
      <c r="H9506" s="0" t="str">
        <f aca="false">I9506&amp;"_"&amp;G9506&amp;"_"&amp;F9506</f>
        <v>ButsnudetFroe_17_20191001_DL2019031_FrederiksbergGym_koersel1</v>
      </c>
      <c r="I9506" s="61" t="str">
        <f aca="false">MID(RIGHT(B9506,LEN(B9506)-3),1,FIND("_",RIGHT(B9506,LEN(B9506)-3))-1)</f>
        <v>ButsnudetFroe</v>
      </c>
      <c r="J9506" s="61" t="str">
        <f aca="false">TRIM(SUBSTITUTE(RIGHT(B9506,FIND(I9506,B9506)+1),"_",""))</f>
        <v>PosK</v>
      </c>
      <c r="K9506" s="0" t="n">
        <f aca="false">IFERROR(VALUE(SUBSTITUTE(E9506,".",",")),E9506)</f>
        <v>29.28</v>
      </c>
      <c r="L9506" s="61" t="n">
        <f aca="false">IF(J9506="PosK",SUMIFS(K:K,J:J,"PosK",H:H,H9506),"")</f>
        <v>29.28</v>
      </c>
      <c r="M9506" s="61" t="n">
        <f aca="false">IF(J9506="PosK",SUMIFS(K:K,J:J,"NegK",H:H,H9506),"")</f>
        <v>0</v>
      </c>
      <c r="N9506" s="61" t="n">
        <f aca="false">IF(J9506="PosK",SUMIFS(K:K,J:J,"eDNA",H:H,H9506),"")</f>
        <v>0</v>
      </c>
      <c r="P9506" s="62" t="n">
        <f aca="false">IF(K9508="No Ct",0,K9508)</f>
        <v>0</v>
      </c>
      <c r="Q9506" s="62" t="n">
        <f aca="false">IF(K9509="No Ct",0,K9509)</f>
        <v>0</v>
      </c>
      <c r="R9506" s="0" t="str">
        <f aca="false">IF(AND(L9506&gt;0,M9506=0),"Valid","Invalid")</f>
        <v>Valid</v>
      </c>
      <c r="S9506" s="0" t="str">
        <f aca="false">IF(OR(P9506&gt;1,Q9506&gt;1),"Present","Absent")</f>
        <v>Absent</v>
      </c>
      <c r="T9506" s="63" t="str">
        <f aca="false">IF(OR(AND(P9506&gt;1,P9506&lt;41),AND(Q9506&gt;1,Q9506&lt;41)),"Ct&lt;41","Ct&gt;41")</f>
        <v>Ct&gt;41</v>
      </c>
      <c r="U9506" s="0" t="str">
        <f aca="false">I9506</f>
        <v>ButsnudetFroe</v>
      </c>
      <c r="V9506" s="0" t="str">
        <f aca="false">MID(F9506,10,9)</f>
        <v>DL2019031</v>
      </c>
      <c r="W9506" s="64" t="str">
        <f aca="false">V9506&amp;"_"&amp;U9506&amp;"_"&amp;R9506&amp;"_"&amp;S9506&amp;"_"&amp;T9506</f>
        <v>DL2019031_ButsnudetFroe_Valid_Absent_Ct&gt;41</v>
      </c>
    </row>
    <row r="9507" customFormat="false" ht="14.25" hidden="false" customHeight="false" outlineLevel="0" collapsed="false">
      <c r="A9507" s="0" t="s">
        <v>872</v>
      </c>
      <c r="B9507" s="52" t="s">
        <v>997</v>
      </c>
      <c r="C9507" s="52" t="s">
        <v>747</v>
      </c>
      <c r="D9507" s="53" t="n">
        <v>0.1</v>
      </c>
      <c r="E9507" s="53" t="s">
        <v>748</v>
      </c>
      <c r="F9507" s="0" t="s">
        <v>1467</v>
      </c>
      <c r="G9507" s="0" t="str">
        <f aca="false">LEFT(B9507,2)</f>
        <v>17</v>
      </c>
      <c r="H9507" s="0" t="str">
        <f aca="false">I9507&amp;"_"&amp;G9507&amp;"_"&amp;F9507</f>
        <v>ButsnudetFroe_17_20191001_DL2019031_FrederiksbergGym_koersel1</v>
      </c>
      <c r="I9507" s="61" t="str">
        <f aca="false">MID(RIGHT(B9507,LEN(B9507)-3),1,FIND("_",RIGHT(B9507,LEN(B9507)-3))-1)</f>
        <v>ButsnudetFroe</v>
      </c>
      <c r="J9507" s="61" t="str">
        <f aca="false">TRIM(SUBSTITUTE(RIGHT(B9507,FIND(I9507,B9507)+1),"_",""))</f>
        <v>NegK</v>
      </c>
      <c r="K9507" s="0" t="str">
        <f aca="false">IFERROR(VALUE(SUBSTITUTE(E9507,".",",")),E9507)</f>
        <v>No Ct</v>
      </c>
      <c r="L9507" s="61" t="str">
        <f aca="false">IF(J9507="PosK",SUMIFS(K:K,J:J,"PosK",H:H,H9507),"")</f>
        <v/>
      </c>
      <c r="M9507" s="61" t="str">
        <f aca="false">IF(J9507="PosK",SUMIFS(K:K,J:J,"NegK",H:H,H9507),"")</f>
        <v/>
      </c>
      <c r="N9507" s="61" t="str">
        <f aca="false">IF(J9507="PosK",SUMIFS(K:K,J:J,"eDNA",H:H,H9507),"")</f>
        <v/>
      </c>
    </row>
    <row r="9508" customFormat="false" ht="14.25" hidden="false" customHeight="false" outlineLevel="0" collapsed="false">
      <c r="A9508" s="0" t="s">
        <v>874</v>
      </c>
      <c r="B9508" s="52" t="s">
        <v>998</v>
      </c>
      <c r="C9508" s="52" t="s">
        <v>751</v>
      </c>
      <c r="D9508" s="53" t="n">
        <v>0.1</v>
      </c>
      <c r="E9508" s="53" t="s">
        <v>748</v>
      </c>
      <c r="F9508" s="0" t="s">
        <v>1467</v>
      </c>
      <c r="G9508" s="0" t="str">
        <f aca="false">LEFT(B9508,2)</f>
        <v>17</v>
      </c>
      <c r="H9508" s="0" t="str">
        <f aca="false">I9508&amp;"_"&amp;G9508&amp;"_"&amp;F9508</f>
        <v>ButsnudetFroe_17_20191001_DL2019031_FrederiksbergGym_koersel1</v>
      </c>
      <c r="I9508" s="61" t="str">
        <f aca="false">MID(RIGHT(B9508,LEN(B9508)-3),1,FIND("_",RIGHT(B9508,LEN(B9508)-3))-1)</f>
        <v>ButsnudetFroe</v>
      </c>
      <c r="J9508" s="61" t="str">
        <f aca="false">TRIM(SUBSTITUTE(RIGHT(B9508,FIND(I9508,B9508)+1),"_",""))</f>
        <v>eDNA</v>
      </c>
      <c r="K9508" s="0" t="str">
        <f aca="false">IFERROR(VALUE(SUBSTITUTE(E9508,".",",")),E9508)</f>
        <v>No Ct</v>
      </c>
      <c r="L9508" s="61" t="str">
        <f aca="false">IF(J9508="PosK",SUMIFS(K:K,J:J,"PosK",H:H,H9508),"")</f>
        <v/>
      </c>
      <c r="M9508" s="61" t="str">
        <f aca="false">IF(J9508="PosK",SUMIFS(K:K,J:J,"NegK",H:H,H9508),"")</f>
        <v/>
      </c>
      <c r="N9508" s="61" t="str">
        <f aca="false">IF(J9508="PosK",SUMIFS(K:K,J:J,"eDNA",H:H,H9508),"")</f>
        <v/>
      </c>
      <c r="Q9508" s="62"/>
    </row>
    <row r="9509" customFormat="false" ht="14.25" hidden="false" customHeight="false" outlineLevel="0" collapsed="false">
      <c r="A9509" s="0" t="s">
        <v>876</v>
      </c>
      <c r="B9509" s="52" t="s">
        <v>998</v>
      </c>
      <c r="C9509" s="52" t="s">
        <v>751</v>
      </c>
      <c r="D9509" s="53" t="n">
        <v>0.1</v>
      </c>
      <c r="E9509" s="53" t="s">
        <v>748</v>
      </c>
      <c r="F9509" s="0" t="s">
        <v>1467</v>
      </c>
      <c r="G9509" s="0" t="str">
        <f aca="false">LEFT(B9509,2)</f>
        <v>17</v>
      </c>
      <c r="H9509" s="0" t="str">
        <f aca="false">I9509&amp;"_"&amp;G9509&amp;"_"&amp;F9509</f>
        <v>ButsnudetFroe_17_20191001_DL2019031_FrederiksbergGym_koersel1</v>
      </c>
      <c r="I9509" s="61" t="str">
        <f aca="false">MID(RIGHT(B9509,LEN(B9509)-3),1,FIND("_",RIGHT(B9509,LEN(B9509)-3))-1)</f>
        <v>ButsnudetFroe</v>
      </c>
      <c r="J9509" s="61" t="str">
        <f aca="false">TRIM(SUBSTITUTE(RIGHT(B9509,FIND(I9509,B9509)+1),"_",""))</f>
        <v>eDNA</v>
      </c>
      <c r="K9509" s="0" t="str">
        <f aca="false">IFERROR(VALUE(SUBSTITUTE(E9509,".",",")),E9509)</f>
        <v>No Ct</v>
      </c>
      <c r="L9509" s="61" t="str">
        <f aca="false">IF(J9509="PosK",SUMIFS(K:K,J:J,"PosK",H:H,H9509),"")</f>
        <v/>
      </c>
      <c r="M9509" s="61" t="str">
        <f aca="false">IF(J9509="PosK",SUMIFS(K:K,J:J,"NegK",H:H,H9509),"")</f>
        <v/>
      </c>
      <c r="N9509" s="61" t="str">
        <f aca="false">IF(J9509="PosK",SUMIFS(K:K,J:J,"eDNA",H:H,H9509),"")</f>
        <v/>
      </c>
      <c r="P9509" s="62"/>
      <c r="T9509" s="63"/>
      <c r="W9509" s="64"/>
    </row>
    <row r="9510" customFormat="false" ht="14.25" hidden="false" customHeight="false" outlineLevel="0" collapsed="false">
      <c r="A9510" s="0" t="s">
        <v>877</v>
      </c>
      <c r="B9510" s="52" t="s">
        <v>1215</v>
      </c>
      <c r="C9510" s="52" t="s">
        <v>743</v>
      </c>
      <c r="D9510" s="53" t="n">
        <v>0.1</v>
      </c>
      <c r="E9510" s="53" t="s">
        <v>748</v>
      </c>
      <c r="F9510" s="0" t="s">
        <v>1467</v>
      </c>
      <c r="G9510" s="0" t="str">
        <f aca="false">LEFT(B9510,2)</f>
        <v>18</v>
      </c>
      <c r="H9510" s="0" t="str">
        <f aca="false">I9510&amp;"_"&amp;G9510&amp;"_"&amp;F9510</f>
        <v>LilleVandsalamander_18_20191001_DL2019031_FrederiksbergGym_koersel1</v>
      </c>
      <c r="I9510" s="61" t="str">
        <f aca="false">MID(RIGHT(B9510,LEN(B9510)-3),1,FIND("_",RIGHT(B9510,LEN(B9510)-3))-1)</f>
        <v>LilleVandsalamander</v>
      </c>
      <c r="J9510" s="61" t="str">
        <f aca="false">TRIM(SUBSTITUTE(RIGHT(B9510,FIND(I9510,B9510)+1),"_",""))</f>
        <v>PosK</v>
      </c>
      <c r="K9510" s="0" t="str">
        <f aca="false">IFERROR(VALUE(SUBSTITUTE(E9510,".",",")),E9510)</f>
        <v>No Ct</v>
      </c>
      <c r="L9510" s="61" t="n">
        <f aca="false">IF(J9510="PosK",SUMIFS(K:K,J:J,"PosK",H:H,H9510),"")</f>
        <v>0</v>
      </c>
      <c r="M9510" s="61" t="n">
        <f aca="false">IF(J9510="PosK",SUMIFS(K:K,J:J,"NegK",H:H,H9510),"")</f>
        <v>0</v>
      </c>
      <c r="N9510" s="61" t="n">
        <f aca="false">IF(J9510="PosK",SUMIFS(K:K,J:J,"eDNA",H:H,H9510),"")</f>
        <v>0</v>
      </c>
      <c r="P9510" s="62" t="n">
        <f aca="false">IF(K9512="No Ct",0,K9512)</f>
        <v>0</v>
      </c>
      <c r="Q9510" s="62" t="n">
        <f aca="false">IF(K9513="No Ct",0,K9513)</f>
        <v>0</v>
      </c>
      <c r="R9510" s="0" t="str">
        <f aca="false">IF(AND(L9510&gt;0,M9510=0),"Valid","Invalid")</f>
        <v>Invalid</v>
      </c>
      <c r="S9510" s="0" t="str">
        <f aca="false">IF(OR(P9510&gt;1,Q9510&gt;1),"Present","Absent")</f>
        <v>Absent</v>
      </c>
      <c r="T9510" s="63" t="str">
        <f aca="false">IF(OR(AND(P9510&gt;1,P9510&lt;41),AND(Q9510&gt;1,Q9510&lt;41)),"Ct&lt;41","Ct&gt;41")</f>
        <v>Ct&gt;41</v>
      </c>
      <c r="U9510" s="0" t="str">
        <f aca="false">I9510</f>
        <v>LilleVandsalamander</v>
      </c>
      <c r="V9510" s="0" t="str">
        <f aca="false">MID(F9510,10,9)</f>
        <v>DL2019031</v>
      </c>
      <c r="W9510" s="64" t="str">
        <f aca="false">V9510&amp;"_"&amp;U9510&amp;"_"&amp;R9510&amp;"_"&amp;S9510&amp;"_"&amp;T9510</f>
        <v>DL2019031_LilleVandsalamander_Invalid_Absent_Ct&gt;41</v>
      </c>
    </row>
    <row r="9511" customFormat="false" ht="14.25" hidden="false" customHeight="false" outlineLevel="0" collapsed="false">
      <c r="A9511" s="0" t="s">
        <v>879</v>
      </c>
      <c r="B9511" s="52" t="s">
        <v>1216</v>
      </c>
      <c r="C9511" s="52" t="s">
        <v>747</v>
      </c>
      <c r="D9511" s="53" t="n">
        <v>0.1</v>
      </c>
      <c r="E9511" s="53" t="s">
        <v>748</v>
      </c>
      <c r="F9511" s="0" t="s">
        <v>1467</v>
      </c>
      <c r="G9511" s="0" t="str">
        <f aca="false">LEFT(B9511,2)</f>
        <v>18</v>
      </c>
      <c r="H9511" s="0" t="str">
        <f aca="false">I9511&amp;"_"&amp;G9511&amp;"_"&amp;F9511</f>
        <v>LilleVandsalamander_18_20191001_DL2019031_FrederiksbergGym_koersel1</v>
      </c>
      <c r="I9511" s="61" t="str">
        <f aca="false">MID(RIGHT(B9511,LEN(B9511)-3),1,FIND("_",RIGHT(B9511,LEN(B9511)-3))-1)</f>
        <v>LilleVandsalamander</v>
      </c>
      <c r="J9511" s="61" t="str">
        <f aca="false">TRIM(SUBSTITUTE(RIGHT(B9511,FIND(I9511,B9511)+1),"_",""))</f>
        <v>NegK</v>
      </c>
      <c r="K9511" s="0" t="str">
        <f aca="false">IFERROR(VALUE(SUBSTITUTE(E9511,".",",")),E9511)</f>
        <v>No Ct</v>
      </c>
      <c r="L9511" s="61" t="str">
        <f aca="false">IF(J9511="PosK",SUMIFS(K:K,J:J,"PosK",H:H,H9511),"")</f>
        <v/>
      </c>
      <c r="M9511" s="61" t="str">
        <f aca="false">IF(J9511="PosK",SUMIFS(K:K,J:J,"NegK",H:H,H9511),"")</f>
        <v/>
      </c>
      <c r="N9511" s="61" t="str">
        <f aca="false">IF(J9511="PosK",SUMIFS(K:K,J:J,"eDNA",H:H,H9511),"")</f>
        <v/>
      </c>
    </row>
    <row r="9512" customFormat="false" ht="14.25" hidden="false" customHeight="false" outlineLevel="0" collapsed="false">
      <c r="A9512" s="0" t="s">
        <v>881</v>
      </c>
      <c r="B9512" s="52" t="s">
        <v>1217</v>
      </c>
      <c r="C9512" s="52" t="s">
        <v>751</v>
      </c>
      <c r="D9512" s="53" t="n">
        <v>0.1</v>
      </c>
      <c r="E9512" s="53" t="s">
        <v>748</v>
      </c>
      <c r="F9512" s="0" t="s">
        <v>1467</v>
      </c>
      <c r="G9512" s="0" t="str">
        <f aca="false">LEFT(B9512,2)</f>
        <v>18</v>
      </c>
      <c r="H9512" s="0" t="str">
        <f aca="false">I9512&amp;"_"&amp;G9512&amp;"_"&amp;F9512</f>
        <v>LilleVandsalamander_18_20191001_DL2019031_FrederiksbergGym_koersel1</v>
      </c>
      <c r="I9512" s="61" t="str">
        <f aca="false">MID(RIGHT(B9512,LEN(B9512)-3),1,FIND("_",RIGHT(B9512,LEN(B9512)-3))-1)</f>
        <v>LilleVandsalamander</v>
      </c>
      <c r="J9512" s="61" t="str">
        <f aca="false">TRIM(SUBSTITUTE(RIGHT(B9512,FIND(I9512,B9512)+1),"_",""))</f>
        <v>eDNA</v>
      </c>
      <c r="K9512" s="0" t="str">
        <f aca="false">IFERROR(VALUE(SUBSTITUTE(E9512,".",",")),E9512)</f>
        <v>No Ct</v>
      </c>
      <c r="L9512" s="61" t="str">
        <f aca="false">IF(J9512="PosK",SUMIFS(K:K,J:J,"PosK",H:H,H9512),"")</f>
        <v/>
      </c>
      <c r="M9512" s="61" t="str">
        <f aca="false">IF(J9512="PosK",SUMIFS(K:K,J:J,"NegK",H:H,H9512),"")</f>
        <v/>
      </c>
      <c r="N9512" s="61" t="str">
        <f aca="false">IF(J9512="PosK",SUMIFS(K:K,J:J,"eDNA",H:H,H9512),"")</f>
        <v/>
      </c>
      <c r="Q9512" s="62"/>
    </row>
    <row r="9513" customFormat="false" ht="14.25" hidden="false" customHeight="false" outlineLevel="0" collapsed="false">
      <c r="A9513" s="0" t="s">
        <v>883</v>
      </c>
      <c r="B9513" s="52" t="s">
        <v>1217</v>
      </c>
      <c r="C9513" s="52" t="s">
        <v>751</v>
      </c>
      <c r="D9513" s="53" t="n">
        <v>0.1</v>
      </c>
      <c r="E9513" s="53" t="s">
        <v>748</v>
      </c>
      <c r="F9513" s="0" t="s">
        <v>1467</v>
      </c>
      <c r="G9513" s="0" t="str">
        <f aca="false">LEFT(B9513,2)</f>
        <v>18</v>
      </c>
      <c r="H9513" s="0" t="str">
        <f aca="false">I9513&amp;"_"&amp;G9513&amp;"_"&amp;F9513</f>
        <v>LilleVandsalamander_18_20191001_DL2019031_FrederiksbergGym_koersel1</v>
      </c>
      <c r="I9513" s="61" t="str">
        <f aca="false">MID(RIGHT(B9513,LEN(B9513)-3),1,FIND("_",RIGHT(B9513,LEN(B9513)-3))-1)</f>
        <v>LilleVandsalamander</v>
      </c>
      <c r="J9513" s="61" t="str">
        <f aca="false">TRIM(SUBSTITUTE(RIGHT(B9513,FIND(I9513,B9513)+1),"_",""))</f>
        <v>eDNA</v>
      </c>
      <c r="K9513" s="0" t="str">
        <f aca="false">IFERROR(VALUE(SUBSTITUTE(E9513,".",",")),E9513)</f>
        <v>No Ct</v>
      </c>
      <c r="L9513" s="61" t="str">
        <f aca="false">IF(J9513="PosK",SUMIFS(K:K,J:J,"PosK",H:H,H9513),"")</f>
        <v/>
      </c>
      <c r="M9513" s="61" t="str">
        <f aca="false">IF(J9513="PosK",SUMIFS(K:K,J:J,"NegK",H:H,H9513),"")</f>
        <v/>
      </c>
      <c r="N9513" s="61" t="str">
        <f aca="false">IF(J9513="PosK",SUMIFS(K:K,J:J,"eDNA",H:H,H9513),"")</f>
        <v/>
      </c>
      <c r="P9513" s="62"/>
      <c r="T9513" s="63"/>
      <c r="W9513" s="64"/>
    </row>
    <row r="9514" customFormat="false" ht="14.25" hidden="false" customHeight="false" outlineLevel="0" collapsed="false">
      <c r="A9514" s="0" t="s">
        <v>884</v>
      </c>
      <c r="B9514" s="52" t="s">
        <v>1002</v>
      </c>
      <c r="C9514" s="52" t="s">
        <v>743</v>
      </c>
      <c r="D9514" s="53" t="n">
        <v>0.1</v>
      </c>
      <c r="E9514" s="53" t="n">
        <v>32.5</v>
      </c>
      <c r="F9514" s="0" t="s">
        <v>1467</v>
      </c>
      <c r="G9514" s="0" t="str">
        <f aca="false">LEFT(B9514,2)</f>
        <v>19</v>
      </c>
      <c r="H9514" s="0" t="str">
        <f aca="false">I9514&amp;"_"&amp;G9514&amp;"_"&amp;F9514</f>
        <v>LilleVandsalamander_19_20191001_DL2019031_FrederiksbergGym_koersel1</v>
      </c>
      <c r="I9514" s="61" t="str">
        <f aca="false">MID(RIGHT(B9514,LEN(B9514)-3),1,FIND("_",RIGHT(B9514,LEN(B9514)-3))-1)</f>
        <v>LilleVandsalamander</v>
      </c>
      <c r="J9514" s="61" t="str">
        <f aca="false">TRIM(SUBSTITUTE(RIGHT(B9514,FIND(I9514,B9514)+1),"_",""))</f>
        <v>PosK</v>
      </c>
      <c r="K9514" s="0" t="n">
        <f aca="false">IFERROR(VALUE(SUBSTITUTE(E9514,".",",")),E9514)</f>
        <v>32.5</v>
      </c>
      <c r="L9514" s="61" t="n">
        <f aca="false">IF(J9514="PosK",SUMIFS(K:K,J:J,"PosK",H:H,H9514),"")</f>
        <v>32.5</v>
      </c>
      <c r="M9514" s="61" t="n">
        <f aca="false">IF(J9514="PosK",SUMIFS(K:K,J:J,"NegK",H:H,H9514),"")</f>
        <v>0</v>
      </c>
      <c r="N9514" s="61" t="n">
        <f aca="false">IF(J9514="PosK",SUMIFS(K:K,J:J,"eDNA",H:H,H9514),"")</f>
        <v>0</v>
      </c>
      <c r="P9514" s="62" t="n">
        <f aca="false">IF(K9516="No Ct",0,K9516)</f>
        <v>0</v>
      </c>
      <c r="Q9514" s="62" t="n">
        <f aca="false">IF(K9517="No Ct",0,K9517)</f>
        <v>0</v>
      </c>
      <c r="R9514" s="0" t="str">
        <f aca="false">IF(AND(L9514&gt;0,M9514=0),"Valid","Invalid")</f>
        <v>Valid</v>
      </c>
      <c r="S9514" s="0" t="str">
        <f aca="false">IF(OR(P9514&gt;1,Q9514&gt;1),"Present","Absent")</f>
        <v>Absent</v>
      </c>
      <c r="T9514" s="63" t="str">
        <f aca="false">IF(OR(AND(P9514&gt;1,P9514&lt;41),AND(Q9514&gt;1,Q9514&lt;41)),"Ct&lt;41","Ct&gt;41")</f>
        <v>Ct&gt;41</v>
      </c>
      <c r="U9514" s="0" t="str">
        <f aca="false">I9514</f>
        <v>LilleVandsalamander</v>
      </c>
      <c r="V9514" s="0" t="str">
        <f aca="false">MID(F9514,10,9)</f>
        <v>DL2019031</v>
      </c>
      <c r="W9514" s="64" t="str">
        <f aca="false">V9514&amp;"_"&amp;U9514&amp;"_"&amp;R9514&amp;"_"&amp;S9514&amp;"_"&amp;T9514</f>
        <v>DL2019031_LilleVandsalamander_Valid_Absent_Ct&gt;41</v>
      </c>
    </row>
    <row r="9515" customFormat="false" ht="14.25" hidden="false" customHeight="false" outlineLevel="0" collapsed="false">
      <c r="A9515" s="0" t="s">
        <v>886</v>
      </c>
      <c r="B9515" s="52" t="s">
        <v>1003</v>
      </c>
      <c r="C9515" s="52" t="s">
        <v>747</v>
      </c>
      <c r="D9515" s="53" t="n">
        <v>0.1</v>
      </c>
      <c r="E9515" s="53" t="s">
        <v>748</v>
      </c>
      <c r="F9515" s="0" t="s">
        <v>1467</v>
      </c>
      <c r="G9515" s="0" t="str">
        <f aca="false">LEFT(B9515,2)</f>
        <v>19</v>
      </c>
      <c r="H9515" s="0" t="str">
        <f aca="false">I9515&amp;"_"&amp;G9515&amp;"_"&amp;F9515</f>
        <v>LilleVandsalamander_19_20191001_DL2019031_FrederiksbergGym_koersel1</v>
      </c>
      <c r="I9515" s="61" t="str">
        <f aca="false">MID(RIGHT(B9515,LEN(B9515)-3),1,FIND("_",RIGHT(B9515,LEN(B9515)-3))-1)</f>
        <v>LilleVandsalamander</v>
      </c>
      <c r="J9515" s="61" t="str">
        <f aca="false">TRIM(SUBSTITUTE(RIGHT(B9515,FIND(I9515,B9515)+1),"_",""))</f>
        <v>NegK</v>
      </c>
      <c r="K9515" s="0" t="str">
        <f aca="false">IFERROR(VALUE(SUBSTITUTE(E9515,".",",")),E9515)</f>
        <v>No Ct</v>
      </c>
      <c r="L9515" s="61" t="str">
        <f aca="false">IF(J9515="PosK",SUMIFS(K:K,J:J,"PosK",H:H,H9515),"")</f>
        <v/>
      </c>
      <c r="M9515" s="61" t="str">
        <f aca="false">IF(J9515="PosK",SUMIFS(K:K,J:J,"NegK",H:H,H9515),"")</f>
        <v/>
      </c>
      <c r="N9515" s="61" t="str">
        <f aca="false">IF(J9515="PosK",SUMIFS(K:K,J:J,"eDNA",H:H,H9515),"")</f>
        <v/>
      </c>
    </row>
    <row r="9516" customFormat="false" ht="14.25" hidden="false" customHeight="false" outlineLevel="0" collapsed="false">
      <c r="A9516" s="0" t="s">
        <v>888</v>
      </c>
      <c r="B9516" s="52" t="s">
        <v>1004</v>
      </c>
      <c r="C9516" s="52" t="s">
        <v>751</v>
      </c>
      <c r="D9516" s="53" t="n">
        <v>0.1</v>
      </c>
      <c r="E9516" s="53" t="s">
        <v>748</v>
      </c>
      <c r="F9516" s="0" t="s">
        <v>1467</v>
      </c>
      <c r="G9516" s="0" t="str">
        <f aca="false">LEFT(B9516,2)</f>
        <v>19</v>
      </c>
      <c r="H9516" s="0" t="str">
        <f aca="false">I9516&amp;"_"&amp;G9516&amp;"_"&amp;F9516</f>
        <v>LilleVandsalamander_19_20191001_DL2019031_FrederiksbergGym_koersel1</v>
      </c>
      <c r="I9516" s="61" t="str">
        <f aca="false">MID(RIGHT(B9516,LEN(B9516)-3),1,FIND("_",RIGHT(B9516,LEN(B9516)-3))-1)</f>
        <v>LilleVandsalamander</v>
      </c>
      <c r="J9516" s="61" t="str">
        <f aca="false">TRIM(SUBSTITUTE(RIGHT(B9516,FIND(I9516,B9516)+1),"_",""))</f>
        <v>eDNA</v>
      </c>
      <c r="K9516" s="0" t="str">
        <f aca="false">IFERROR(VALUE(SUBSTITUTE(E9516,".",",")),E9516)</f>
        <v>No Ct</v>
      </c>
      <c r="L9516" s="61" t="str">
        <f aca="false">IF(J9516="PosK",SUMIFS(K:K,J:J,"PosK",H:H,H9516),"")</f>
        <v/>
      </c>
      <c r="M9516" s="61" t="str">
        <f aca="false">IF(J9516="PosK",SUMIFS(K:K,J:J,"NegK",H:H,H9516),"")</f>
        <v/>
      </c>
      <c r="N9516" s="61" t="str">
        <f aca="false">IF(J9516="PosK",SUMIFS(K:K,J:J,"eDNA",H:H,H9516),"")</f>
        <v/>
      </c>
      <c r="Q9516" s="62"/>
    </row>
    <row r="9517" customFormat="false" ht="14.25" hidden="false" customHeight="false" outlineLevel="0" collapsed="false">
      <c r="A9517" s="0" t="s">
        <v>890</v>
      </c>
      <c r="B9517" s="52" t="s">
        <v>1004</v>
      </c>
      <c r="C9517" s="52" t="s">
        <v>751</v>
      </c>
      <c r="D9517" s="53" t="n">
        <v>0.1</v>
      </c>
      <c r="E9517" s="53" t="s">
        <v>748</v>
      </c>
      <c r="F9517" s="0" t="s">
        <v>1467</v>
      </c>
      <c r="G9517" s="0" t="str">
        <f aca="false">LEFT(B9517,2)</f>
        <v>19</v>
      </c>
      <c r="H9517" s="0" t="str">
        <f aca="false">I9517&amp;"_"&amp;G9517&amp;"_"&amp;F9517</f>
        <v>LilleVandsalamander_19_20191001_DL2019031_FrederiksbergGym_koersel1</v>
      </c>
      <c r="I9517" s="61" t="str">
        <f aca="false">MID(RIGHT(B9517,LEN(B9517)-3),1,FIND("_",RIGHT(B9517,LEN(B9517)-3))-1)</f>
        <v>LilleVandsalamander</v>
      </c>
      <c r="J9517" s="61" t="str">
        <f aca="false">TRIM(SUBSTITUTE(RIGHT(B9517,FIND(I9517,B9517)+1),"_",""))</f>
        <v>eDNA</v>
      </c>
      <c r="K9517" s="0" t="str">
        <f aca="false">IFERROR(VALUE(SUBSTITUTE(E9517,".",",")),E9517)</f>
        <v>No Ct</v>
      </c>
      <c r="L9517" s="61" t="str">
        <f aca="false">IF(J9517="PosK",SUMIFS(K:K,J:J,"PosK",H:H,H9517),"")</f>
        <v/>
      </c>
      <c r="M9517" s="61" t="str">
        <f aca="false">IF(J9517="PosK",SUMIFS(K:K,J:J,"NegK",H:H,H9517),"")</f>
        <v/>
      </c>
      <c r="N9517" s="61" t="str">
        <f aca="false">IF(J9517="PosK",SUMIFS(K:K,J:J,"eDNA",H:H,H9517),"")</f>
        <v/>
      </c>
      <c r="P9517" s="62"/>
      <c r="T9517" s="63"/>
      <c r="W9517" s="64"/>
    </row>
    <row r="9518" customFormat="false" ht="14.25" hidden="false" customHeight="false" outlineLevel="0" collapsed="false">
      <c r="A9518" s="0" t="s">
        <v>891</v>
      </c>
      <c r="B9518" s="52" t="s">
        <v>1218</v>
      </c>
      <c r="C9518" s="52" t="s">
        <v>743</v>
      </c>
      <c r="D9518" s="53" t="n">
        <v>0.1</v>
      </c>
      <c r="E9518" s="53" t="n">
        <v>30.42</v>
      </c>
      <c r="F9518" s="0" t="s">
        <v>1467</v>
      </c>
      <c r="G9518" s="0" t="str">
        <f aca="false">LEFT(B9518,2)</f>
        <v>20</v>
      </c>
      <c r="H9518" s="0" t="str">
        <f aca="false">I9518&amp;"_"&amp;G9518&amp;"_"&amp;F9518</f>
        <v>Skalle_20_20191001_DL2019031_FrederiksbergGym_koersel1</v>
      </c>
      <c r="I9518" s="61" t="str">
        <f aca="false">MID(RIGHT(B9518,LEN(B9518)-3),1,FIND("_",RIGHT(B9518,LEN(B9518)-3))-1)</f>
        <v>Skalle</v>
      </c>
      <c r="J9518" s="61" t="str">
        <f aca="false">TRIM(SUBSTITUTE(RIGHT(B9518,FIND(I9518,B9518)+1),"_",""))</f>
        <v>PosK</v>
      </c>
      <c r="K9518" s="0" t="n">
        <f aca="false">IFERROR(VALUE(SUBSTITUTE(E9518,".",",")),E9518)</f>
        <v>30.42</v>
      </c>
      <c r="L9518" s="61" t="n">
        <f aca="false">IF(J9518="PosK",SUMIFS(K:K,J:J,"PosK",H:H,H9518),"")</f>
        <v>30.42</v>
      </c>
      <c r="M9518" s="61" t="n">
        <f aca="false">IF(J9518="PosK",SUMIFS(K:K,J:J,"NegK",H:H,H9518),"")</f>
        <v>0</v>
      </c>
      <c r="N9518" s="61" t="n">
        <f aca="false">IF(J9518="PosK",SUMIFS(K:K,J:J,"eDNA",H:H,H9518),"")</f>
        <v>61.34</v>
      </c>
      <c r="P9518" s="62" t="n">
        <f aca="false">IF(K9520="No Ct",0,K9520)</f>
        <v>30.93</v>
      </c>
      <c r="Q9518" s="62" t="n">
        <f aca="false">IF(K9521="No Ct",0,K9521)</f>
        <v>30.41</v>
      </c>
      <c r="R9518" s="0" t="str">
        <f aca="false">IF(AND(L9518&gt;0,M9518=0),"Valid","Invalid")</f>
        <v>Valid</v>
      </c>
      <c r="S9518" s="0" t="str">
        <f aca="false">IF(OR(P9518&gt;1,Q9518&gt;1),"Present","Absent")</f>
        <v>Present</v>
      </c>
      <c r="T9518" s="63" t="str">
        <f aca="false">IF(OR(AND(P9518&gt;1,P9518&lt;41),AND(Q9518&gt;1,Q9518&lt;41)),"Ct&lt;41","Ct&gt;41")</f>
        <v>Ct&lt;41</v>
      </c>
      <c r="U9518" s="0" t="str">
        <f aca="false">I9518</f>
        <v>Skalle</v>
      </c>
      <c r="V9518" s="0" t="str">
        <f aca="false">MID(F9518,10,9)</f>
        <v>DL2019031</v>
      </c>
      <c r="W9518" s="64" t="str">
        <f aca="false">V9518&amp;"_"&amp;U9518&amp;"_"&amp;R9518&amp;"_"&amp;S9518&amp;"_"&amp;T9518</f>
        <v>DL2019031_Skalle_Valid_Present_Ct&lt;41</v>
      </c>
    </row>
    <row r="9519" customFormat="false" ht="14.25" hidden="false" customHeight="false" outlineLevel="0" collapsed="false">
      <c r="A9519" s="0" t="s">
        <v>893</v>
      </c>
      <c r="B9519" s="52" t="s">
        <v>1219</v>
      </c>
      <c r="C9519" s="52" t="s">
        <v>747</v>
      </c>
      <c r="D9519" s="53" t="n">
        <v>0.1</v>
      </c>
      <c r="E9519" s="53" t="s">
        <v>748</v>
      </c>
      <c r="F9519" s="0" t="s">
        <v>1467</v>
      </c>
      <c r="G9519" s="0" t="str">
        <f aca="false">LEFT(B9519,2)</f>
        <v>20</v>
      </c>
      <c r="H9519" s="0" t="str">
        <f aca="false">I9519&amp;"_"&amp;G9519&amp;"_"&amp;F9519</f>
        <v>Skalle_20_20191001_DL2019031_FrederiksbergGym_koersel1</v>
      </c>
      <c r="I9519" s="61" t="str">
        <f aca="false">MID(RIGHT(B9519,LEN(B9519)-3),1,FIND("_",RIGHT(B9519,LEN(B9519)-3))-1)</f>
        <v>Skalle</v>
      </c>
      <c r="J9519" s="61" t="str">
        <f aca="false">TRIM(SUBSTITUTE(RIGHT(B9519,FIND(I9519,B9519)+1),"_",""))</f>
        <v>NegK</v>
      </c>
      <c r="K9519" s="0" t="str">
        <f aca="false">IFERROR(VALUE(SUBSTITUTE(E9519,".",",")),E9519)</f>
        <v>No Ct</v>
      </c>
      <c r="L9519" s="61" t="str">
        <f aca="false">IF(J9519="PosK",SUMIFS(K:K,J:J,"PosK",H:H,H9519),"")</f>
        <v/>
      </c>
      <c r="M9519" s="61" t="str">
        <f aca="false">IF(J9519="PosK",SUMIFS(K:K,J:J,"NegK",H:H,H9519),"")</f>
        <v/>
      </c>
      <c r="N9519" s="61" t="str">
        <f aca="false">IF(J9519="PosK",SUMIFS(K:K,J:J,"eDNA",H:H,H9519),"")</f>
        <v/>
      </c>
    </row>
    <row r="9520" customFormat="false" ht="14.25" hidden="false" customHeight="false" outlineLevel="0" collapsed="false">
      <c r="A9520" s="0" t="s">
        <v>895</v>
      </c>
      <c r="B9520" s="52" t="s">
        <v>1220</v>
      </c>
      <c r="C9520" s="52" t="s">
        <v>751</v>
      </c>
      <c r="D9520" s="53" t="n">
        <v>0.1</v>
      </c>
      <c r="E9520" s="53" t="n">
        <v>30.93</v>
      </c>
      <c r="F9520" s="0" t="s">
        <v>1467</v>
      </c>
      <c r="G9520" s="0" t="str">
        <f aca="false">LEFT(B9520,2)</f>
        <v>20</v>
      </c>
      <c r="H9520" s="0" t="str">
        <f aca="false">I9520&amp;"_"&amp;G9520&amp;"_"&amp;F9520</f>
        <v>Skalle_20_20191001_DL2019031_FrederiksbergGym_koersel1</v>
      </c>
      <c r="I9520" s="61" t="str">
        <f aca="false">MID(RIGHT(B9520,LEN(B9520)-3),1,FIND("_",RIGHT(B9520,LEN(B9520)-3))-1)</f>
        <v>Skalle</v>
      </c>
      <c r="J9520" s="61" t="str">
        <f aca="false">TRIM(SUBSTITUTE(RIGHT(B9520,FIND(I9520,B9520)+1),"_",""))</f>
        <v>eDNA</v>
      </c>
      <c r="K9520" s="0" t="n">
        <f aca="false">IFERROR(VALUE(SUBSTITUTE(E9520,".",",")),E9520)</f>
        <v>30.93</v>
      </c>
      <c r="L9520" s="61" t="str">
        <f aca="false">IF(J9520="PosK",SUMIFS(K:K,J:J,"PosK",H:H,H9520),"")</f>
        <v/>
      </c>
      <c r="M9520" s="61" t="str">
        <f aca="false">IF(J9520="PosK",SUMIFS(K:K,J:J,"NegK",H:H,H9520),"")</f>
        <v/>
      </c>
      <c r="N9520" s="61" t="str">
        <f aca="false">IF(J9520="PosK",SUMIFS(K:K,J:J,"eDNA",H:H,H9520),"")</f>
        <v/>
      </c>
      <c r="Q9520" s="62"/>
    </row>
    <row r="9521" customFormat="false" ht="14.25" hidden="false" customHeight="false" outlineLevel="0" collapsed="false">
      <c r="A9521" s="0" t="s">
        <v>897</v>
      </c>
      <c r="B9521" s="52" t="s">
        <v>1220</v>
      </c>
      <c r="C9521" s="52" t="s">
        <v>751</v>
      </c>
      <c r="D9521" s="53" t="n">
        <v>0.1</v>
      </c>
      <c r="E9521" s="53" t="n">
        <v>30.41</v>
      </c>
      <c r="F9521" s="0" t="s">
        <v>1467</v>
      </c>
      <c r="G9521" s="0" t="str">
        <f aca="false">LEFT(B9521,2)</f>
        <v>20</v>
      </c>
      <c r="H9521" s="0" t="str">
        <f aca="false">I9521&amp;"_"&amp;G9521&amp;"_"&amp;F9521</f>
        <v>Skalle_20_20191001_DL2019031_FrederiksbergGym_koersel1</v>
      </c>
      <c r="I9521" s="61" t="str">
        <f aca="false">MID(RIGHT(B9521,LEN(B9521)-3),1,FIND("_",RIGHT(B9521,LEN(B9521)-3))-1)</f>
        <v>Skalle</v>
      </c>
      <c r="J9521" s="61" t="str">
        <f aca="false">TRIM(SUBSTITUTE(RIGHT(B9521,FIND(I9521,B9521)+1),"_",""))</f>
        <v>eDNA</v>
      </c>
      <c r="K9521" s="0" t="n">
        <f aca="false">IFERROR(VALUE(SUBSTITUTE(E9521,".",",")),E9521)</f>
        <v>30.41</v>
      </c>
      <c r="L9521" s="61" t="str">
        <f aca="false">IF(J9521="PosK",SUMIFS(K:K,J:J,"PosK",H:H,H9521),"")</f>
        <v/>
      </c>
      <c r="M9521" s="61" t="str">
        <f aca="false">IF(J9521="PosK",SUMIFS(K:K,J:J,"NegK",H:H,H9521),"")</f>
        <v/>
      </c>
      <c r="N9521" s="61" t="str">
        <f aca="false">IF(J9521="PosK",SUMIFS(K:K,J:J,"eDNA",H:H,H9521),"")</f>
        <v/>
      </c>
      <c r="P9521" s="62"/>
      <c r="T9521" s="63"/>
      <c r="W9521" s="64"/>
    </row>
    <row r="9522" customFormat="false" ht="14.25" hidden="false" customHeight="false" outlineLevel="0" collapsed="false">
      <c r="A9522" s="0" t="s">
        <v>898</v>
      </c>
      <c r="B9522" s="52" t="s">
        <v>1008</v>
      </c>
      <c r="C9522" s="52" t="s">
        <v>743</v>
      </c>
      <c r="D9522" s="53" t="n">
        <v>0.1</v>
      </c>
      <c r="E9522" s="53" t="n">
        <v>30.63</v>
      </c>
      <c r="F9522" s="0" t="s">
        <v>1467</v>
      </c>
      <c r="G9522" s="0" t="str">
        <f aca="false">LEFT(B9522,2)</f>
        <v>21</v>
      </c>
      <c r="H9522" s="0" t="str">
        <f aca="false">I9522&amp;"_"&amp;G9522&amp;"_"&amp;F9522</f>
        <v>Skalle_21_20191001_DL2019031_FrederiksbergGym_koersel1</v>
      </c>
      <c r="I9522" s="61" t="str">
        <f aca="false">MID(RIGHT(B9522,LEN(B9522)-3),1,FIND("_",RIGHT(B9522,LEN(B9522)-3))-1)</f>
        <v>Skalle</v>
      </c>
      <c r="J9522" s="61" t="str">
        <f aca="false">TRIM(SUBSTITUTE(RIGHT(B9522,FIND(I9522,B9522)+1),"_",""))</f>
        <v>PosK</v>
      </c>
      <c r="K9522" s="0" t="n">
        <f aca="false">IFERROR(VALUE(SUBSTITUTE(E9522,".",",")),E9522)</f>
        <v>30.63</v>
      </c>
      <c r="L9522" s="61" t="n">
        <f aca="false">IF(J9522="PosK",SUMIFS(K:K,J:J,"PosK",H:H,H9522),"")</f>
        <v>30.63</v>
      </c>
      <c r="M9522" s="61" t="n">
        <f aca="false">IF(J9522="PosK",SUMIFS(K:K,J:J,"NegK",H:H,H9522),"")</f>
        <v>0</v>
      </c>
      <c r="N9522" s="61" t="n">
        <f aca="false">IF(J9522="PosK",SUMIFS(K:K,J:J,"eDNA",H:H,H9522),"")</f>
        <v>62.22</v>
      </c>
      <c r="P9522" s="62" t="n">
        <f aca="false">IF(K9524="No Ct",0,K9524)</f>
        <v>31.07</v>
      </c>
      <c r="Q9522" s="62" t="n">
        <f aca="false">IF(K9525="No Ct",0,K9525)</f>
        <v>31.15</v>
      </c>
      <c r="R9522" s="0" t="str">
        <f aca="false">IF(AND(L9522&gt;0,M9522=0),"Valid","Invalid")</f>
        <v>Valid</v>
      </c>
      <c r="S9522" s="0" t="str">
        <f aca="false">IF(OR(P9522&gt;1,Q9522&gt;1),"Present","Absent")</f>
        <v>Present</v>
      </c>
      <c r="T9522" s="63" t="str">
        <f aca="false">IF(OR(AND(P9522&gt;1,P9522&lt;41),AND(Q9522&gt;1,Q9522&lt;41)),"Ct&lt;41","Ct&gt;41")</f>
        <v>Ct&lt;41</v>
      </c>
      <c r="U9522" s="0" t="str">
        <f aca="false">I9522</f>
        <v>Skalle</v>
      </c>
      <c r="V9522" s="0" t="str">
        <f aca="false">MID(F9522,10,9)</f>
        <v>DL2019031</v>
      </c>
      <c r="W9522" s="64" t="str">
        <f aca="false">V9522&amp;"_"&amp;U9522&amp;"_"&amp;R9522&amp;"_"&amp;S9522&amp;"_"&amp;T9522</f>
        <v>DL2019031_Skalle_Valid_Present_Ct&lt;41</v>
      </c>
    </row>
    <row r="9523" customFormat="false" ht="14.25" hidden="false" customHeight="false" outlineLevel="0" collapsed="false">
      <c r="A9523" s="0" t="s">
        <v>900</v>
      </c>
      <c r="B9523" s="52" t="s">
        <v>1009</v>
      </c>
      <c r="C9523" s="52" t="s">
        <v>747</v>
      </c>
      <c r="D9523" s="53" t="n">
        <v>0.1</v>
      </c>
      <c r="E9523" s="53" t="s">
        <v>748</v>
      </c>
      <c r="F9523" s="0" t="s">
        <v>1467</v>
      </c>
      <c r="G9523" s="0" t="str">
        <f aca="false">LEFT(B9523,2)</f>
        <v>21</v>
      </c>
      <c r="H9523" s="0" t="str">
        <f aca="false">I9523&amp;"_"&amp;G9523&amp;"_"&amp;F9523</f>
        <v>Skalle_21_20191001_DL2019031_FrederiksbergGym_koersel1</v>
      </c>
      <c r="I9523" s="61" t="str">
        <f aca="false">MID(RIGHT(B9523,LEN(B9523)-3),1,FIND("_",RIGHT(B9523,LEN(B9523)-3))-1)</f>
        <v>Skalle</v>
      </c>
      <c r="J9523" s="61" t="str">
        <f aca="false">TRIM(SUBSTITUTE(RIGHT(B9523,FIND(I9523,B9523)+1),"_",""))</f>
        <v>NegK</v>
      </c>
      <c r="K9523" s="0" t="str">
        <f aca="false">IFERROR(VALUE(SUBSTITUTE(E9523,".",",")),E9523)</f>
        <v>No Ct</v>
      </c>
      <c r="L9523" s="61" t="str">
        <f aca="false">IF(J9523="PosK",SUMIFS(K:K,J:J,"PosK",H:H,H9523),"")</f>
        <v/>
      </c>
      <c r="M9523" s="61" t="str">
        <f aca="false">IF(J9523="PosK",SUMIFS(K:K,J:J,"NegK",H:H,H9523),"")</f>
        <v/>
      </c>
      <c r="N9523" s="61" t="str">
        <f aca="false">IF(J9523="PosK",SUMIFS(K:K,J:J,"eDNA",H:H,H9523),"")</f>
        <v/>
      </c>
    </row>
    <row r="9524" customFormat="false" ht="14.25" hidden="false" customHeight="false" outlineLevel="0" collapsed="false">
      <c r="A9524" s="0" t="s">
        <v>902</v>
      </c>
      <c r="B9524" s="52" t="s">
        <v>1010</v>
      </c>
      <c r="C9524" s="52" t="s">
        <v>751</v>
      </c>
      <c r="D9524" s="53" t="n">
        <v>0.1</v>
      </c>
      <c r="E9524" s="53" t="n">
        <v>31.07</v>
      </c>
      <c r="F9524" s="0" t="s">
        <v>1467</v>
      </c>
      <c r="G9524" s="0" t="str">
        <f aca="false">LEFT(B9524,2)</f>
        <v>21</v>
      </c>
      <c r="H9524" s="0" t="str">
        <f aca="false">I9524&amp;"_"&amp;G9524&amp;"_"&amp;F9524</f>
        <v>Skalle_21_20191001_DL2019031_FrederiksbergGym_koersel1</v>
      </c>
      <c r="I9524" s="61" t="str">
        <f aca="false">MID(RIGHT(B9524,LEN(B9524)-3),1,FIND("_",RIGHT(B9524,LEN(B9524)-3))-1)</f>
        <v>Skalle</v>
      </c>
      <c r="J9524" s="61" t="str">
        <f aca="false">TRIM(SUBSTITUTE(RIGHT(B9524,FIND(I9524,B9524)+1),"_",""))</f>
        <v>eDNA</v>
      </c>
      <c r="K9524" s="0" t="n">
        <f aca="false">IFERROR(VALUE(SUBSTITUTE(E9524,".",",")),E9524)</f>
        <v>31.07</v>
      </c>
      <c r="L9524" s="61" t="str">
        <f aca="false">IF(J9524="PosK",SUMIFS(K:K,J:J,"PosK",H:H,H9524),"")</f>
        <v/>
      </c>
      <c r="M9524" s="61" t="str">
        <f aca="false">IF(J9524="PosK",SUMIFS(K:K,J:J,"NegK",H:H,H9524),"")</f>
        <v/>
      </c>
      <c r="N9524" s="61" t="str">
        <f aca="false">IF(J9524="PosK",SUMIFS(K:K,J:J,"eDNA",H:H,H9524),"")</f>
        <v/>
      </c>
      <c r="Q9524" s="62"/>
    </row>
    <row r="9525" customFormat="false" ht="14.25" hidden="false" customHeight="false" outlineLevel="0" collapsed="false">
      <c r="A9525" s="0" t="s">
        <v>904</v>
      </c>
      <c r="B9525" s="52" t="s">
        <v>1010</v>
      </c>
      <c r="C9525" s="52" t="s">
        <v>751</v>
      </c>
      <c r="D9525" s="53" t="n">
        <v>0.1</v>
      </c>
      <c r="E9525" s="53" t="n">
        <v>31.15</v>
      </c>
      <c r="F9525" s="0" t="s">
        <v>1467</v>
      </c>
      <c r="G9525" s="0" t="str">
        <f aca="false">LEFT(B9525,2)</f>
        <v>21</v>
      </c>
      <c r="H9525" s="0" t="str">
        <f aca="false">I9525&amp;"_"&amp;G9525&amp;"_"&amp;F9525</f>
        <v>Skalle_21_20191001_DL2019031_FrederiksbergGym_koersel1</v>
      </c>
      <c r="I9525" s="61" t="str">
        <f aca="false">MID(RIGHT(B9525,LEN(B9525)-3),1,FIND("_",RIGHT(B9525,LEN(B9525)-3))-1)</f>
        <v>Skalle</v>
      </c>
      <c r="J9525" s="61" t="str">
        <f aca="false">TRIM(SUBSTITUTE(RIGHT(B9525,FIND(I9525,B9525)+1),"_",""))</f>
        <v>eDNA</v>
      </c>
      <c r="K9525" s="0" t="n">
        <f aca="false">IFERROR(VALUE(SUBSTITUTE(E9525,".",",")),E9525)</f>
        <v>31.15</v>
      </c>
      <c r="L9525" s="61" t="str">
        <f aca="false">IF(J9525="PosK",SUMIFS(K:K,J:J,"PosK",H:H,H9525),"")</f>
        <v/>
      </c>
      <c r="M9525" s="61" t="str">
        <f aca="false">IF(J9525="PosK",SUMIFS(K:K,J:J,"NegK",H:H,H9525),"")</f>
        <v/>
      </c>
      <c r="N9525" s="61" t="str">
        <f aca="false">IF(J9525="PosK",SUMIFS(K:K,J:J,"eDNA",H:H,H9525),"")</f>
        <v/>
      </c>
      <c r="P9525" s="62"/>
      <c r="T9525" s="63"/>
      <c r="W9525" s="64"/>
    </row>
    <row r="9526" customFormat="false" ht="14.25" hidden="false" customHeight="false" outlineLevel="0" collapsed="false">
      <c r="A9526" s="0" t="s">
        <v>905</v>
      </c>
      <c r="B9526" s="52" t="s">
        <v>1221</v>
      </c>
      <c r="C9526" s="52" t="s">
        <v>743</v>
      </c>
      <c r="D9526" s="53" t="n">
        <v>0.1</v>
      </c>
      <c r="E9526" s="53" t="s">
        <v>748</v>
      </c>
      <c r="F9526" s="0" t="s">
        <v>1467</v>
      </c>
      <c r="G9526" s="0" t="str">
        <f aca="false">LEFT(B9526,2)</f>
        <v>22</v>
      </c>
      <c r="H9526" s="0" t="str">
        <f aca="false">I9526&amp;"_"&amp;G9526&amp;"_"&amp;F9526</f>
        <v>Karusse_22_20191001_DL2019031_FrederiksbergGym_koersel1</v>
      </c>
      <c r="I9526" s="61" t="str">
        <f aca="false">MID(RIGHT(B9526,LEN(B9526)-3),1,FIND("_",RIGHT(B9526,LEN(B9526)-3))-1)</f>
        <v>Karusse</v>
      </c>
      <c r="J9526" s="61" t="str">
        <f aca="false">TRIM(SUBSTITUTE(RIGHT(B9526,FIND(I9526,B9526)+1),"_",""))</f>
        <v>PosK</v>
      </c>
      <c r="K9526" s="0" t="str">
        <f aca="false">IFERROR(VALUE(SUBSTITUTE(E9526,".",",")),E9526)</f>
        <v>No Ct</v>
      </c>
      <c r="L9526" s="61" t="n">
        <f aca="false">IF(J9526="PosK",SUMIFS(K:K,J:J,"PosK",H:H,H9526),"")</f>
        <v>0</v>
      </c>
      <c r="M9526" s="61" t="n">
        <f aca="false">IF(J9526="PosK",SUMIFS(K:K,J:J,"NegK",H:H,H9526),"")</f>
        <v>0</v>
      </c>
      <c r="N9526" s="61" t="n">
        <f aca="false">IF(J9526="PosK",SUMIFS(K:K,J:J,"eDNA",H:H,H9526),"")</f>
        <v>0</v>
      </c>
      <c r="P9526" s="62" t="n">
        <f aca="false">IF(K9528="No Ct",0,K9528)</f>
        <v>0</v>
      </c>
      <c r="Q9526" s="62" t="n">
        <f aca="false">IF(K9529="No Ct",0,K9529)</f>
        <v>0</v>
      </c>
      <c r="R9526" s="0" t="str">
        <f aca="false">IF(AND(L9526&gt;0,M9526=0),"Valid","Invalid")</f>
        <v>Invalid</v>
      </c>
      <c r="S9526" s="0" t="str">
        <f aca="false">IF(OR(P9526&gt;1,Q9526&gt;1),"Present","Absent")</f>
        <v>Absent</v>
      </c>
      <c r="T9526" s="63" t="str">
        <f aca="false">IF(OR(AND(P9526&gt;1,P9526&lt;41),AND(Q9526&gt;1,Q9526&lt;41)),"Ct&lt;41","Ct&gt;41")</f>
        <v>Ct&gt;41</v>
      </c>
      <c r="U9526" s="0" t="str">
        <f aca="false">I9526</f>
        <v>Karusse</v>
      </c>
      <c r="V9526" s="0" t="str">
        <f aca="false">MID(F9526,10,9)</f>
        <v>DL2019031</v>
      </c>
      <c r="W9526" s="64" t="str">
        <f aca="false">V9526&amp;"_"&amp;U9526&amp;"_"&amp;R9526&amp;"_"&amp;S9526&amp;"_"&amp;T9526</f>
        <v>DL2019031_Karusse_Invalid_Absent_Ct&gt;41</v>
      </c>
    </row>
    <row r="9527" customFormat="false" ht="14.25" hidden="false" customHeight="false" outlineLevel="0" collapsed="false">
      <c r="A9527" s="0" t="s">
        <v>907</v>
      </c>
      <c r="B9527" s="52" t="s">
        <v>1222</v>
      </c>
      <c r="C9527" s="52" t="s">
        <v>747</v>
      </c>
      <c r="D9527" s="53" t="n">
        <v>0.1</v>
      </c>
      <c r="E9527" s="53" t="s">
        <v>748</v>
      </c>
      <c r="F9527" s="0" t="s">
        <v>1467</v>
      </c>
      <c r="G9527" s="0" t="str">
        <f aca="false">LEFT(B9527,2)</f>
        <v>22</v>
      </c>
      <c r="H9527" s="0" t="str">
        <f aca="false">I9527&amp;"_"&amp;G9527&amp;"_"&amp;F9527</f>
        <v>Karusse_22_20191001_DL2019031_FrederiksbergGym_koersel1</v>
      </c>
      <c r="I9527" s="61" t="str">
        <f aca="false">MID(RIGHT(B9527,LEN(B9527)-3),1,FIND("_",RIGHT(B9527,LEN(B9527)-3))-1)</f>
        <v>Karusse</v>
      </c>
      <c r="J9527" s="61" t="str">
        <f aca="false">TRIM(SUBSTITUTE(RIGHT(B9527,FIND(I9527,B9527)+1),"_",""))</f>
        <v>NegK</v>
      </c>
      <c r="K9527" s="0" t="str">
        <f aca="false">IFERROR(VALUE(SUBSTITUTE(E9527,".",",")),E9527)</f>
        <v>No Ct</v>
      </c>
      <c r="L9527" s="61" t="str">
        <f aca="false">IF(J9527="PosK",SUMIFS(K:K,J:J,"PosK",H:H,H9527),"")</f>
        <v/>
      </c>
      <c r="M9527" s="61" t="str">
        <f aca="false">IF(J9527="PosK",SUMIFS(K:K,J:J,"NegK",H:H,H9527),"")</f>
        <v/>
      </c>
      <c r="N9527" s="61" t="str">
        <f aca="false">IF(J9527="PosK",SUMIFS(K:K,J:J,"eDNA",H:H,H9527),"")</f>
        <v/>
      </c>
    </row>
    <row r="9528" customFormat="false" ht="14.25" hidden="false" customHeight="false" outlineLevel="0" collapsed="false">
      <c r="A9528" s="0" t="s">
        <v>909</v>
      </c>
      <c r="B9528" s="52" t="s">
        <v>1223</v>
      </c>
      <c r="C9528" s="52" t="s">
        <v>751</v>
      </c>
      <c r="D9528" s="53" t="n">
        <v>0.1</v>
      </c>
      <c r="E9528" s="53" t="s">
        <v>748</v>
      </c>
      <c r="F9528" s="0" t="s">
        <v>1467</v>
      </c>
      <c r="G9528" s="0" t="str">
        <f aca="false">LEFT(B9528,2)</f>
        <v>22</v>
      </c>
      <c r="H9528" s="0" t="str">
        <f aca="false">I9528&amp;"_"&amp;G9528&amp;"_"&amp;F9528</f>
        <v>Karusse_22_20191001_DL2019031_FrederiksbergGym_koersel1</v>
      </c>
      <c r="I9528" s="61" t="str">
        <f aca="false">MID(RIGHT(B9528,LEN(B9528)-3),1,FIND("_",RIGHT(B9528,LEN(B9528)-3))-1)</f>
        <v>Karusse</v>
      </c>
      <c r="J9528" s="61" t="str">
        <f aca="false">TRIM(SUBSTITUTE(RIGHT(B9528,FIND(I9528,B9528)+1),"_",""))</f>
        <v>eDNA</v>
      </c>
      <c r="K9528" s="0" t="str">
        <f aca="false">IFERROR(VALUE(SUBSTITUTE(E9528,".",",")),E9528)</f>
        <v>No Ct</v>
      </c>
      <c r="L9528" s="61" t="str">
        <f aca="false">IF(J9528="PosK",SUMIFS(K:K,J:J,"PosK",H:H,H9528),"")</f>
        <v/>
      </c>
      <c r="M9528" s="61" t="str">
        <f aca="false">IF(J9528="PosK",SUMIFS(K:K,J:J,"NegK",H:H,H9528),"")</f>
        <v/>
      </c>
      <c r="N9528" s="61" t="str">
        <f aca="false">IF(J9528="PosK",SUMIFS(K:K,J:J,"eDNA",H:H,H9528),"")</f>
        <v/>
      </c>
      <c r="Q9528" s="62"/>
    </row>
    <row r="9529" customFormat="false" ht="14.25" hidden="false" customHeight="false" outlineLevel="0" collapsed="false">
      <c r="A9529" s="0" t="s">
        <v>911</v>
      </c>
      <c r="B9529" s="52" t="s">
        <v>1223</v>
      </c>
      <c r="C9529" s="52" t="s">
        <v>751</v>
      </c>
      <c r="D9529" s="53" t="n">
        <v>0.1</v>
      </c>
      <c r="E9529" s="53" t="s">
        <v>748</v>
      </c>
      <c r="F9529" s="0" t="s">
        <v>1467</v>
      </c>
      <c r="G9529" s="0" t="str">
        <f aca="false">LEFT(B9529,2)</f>
        <v>22</v>
      </c>
      <c r="H9529" s="0" t="str">
        <f aca="false">I9529&amp;"_"&amp;G9529&amp;"_"&amp;F9529</f>
        <v>Karusse_22_20191001_DL2019031_FrederiksbergGym_koersel1</v>
      </c>
      <c r="I9529" s="61" t="str">
        <f aca="false">MID(RIGHT(B9529,LEN(B9529)-3),1,FIND("_",RIGHT(B9529,LEN(B9529)-3))-1)</f>
        <v>Karusse</v>
      </c>
      <c r="J9529" s="61" t="str">
        <f aca="false">TRIM(SUBSTITUTE(RIGHT(B9529,FIND(I9529,B9529)+1),"_",""))</f>
        <v>eDNA</v>
      </c>
      <c r="K9529" s="0" t="str">
        <f aca="false">IFERROR(VALUE(SUBSTITUTE(E9529,".",",")),E9529)</f>
        <v>No Ct</v>
      </c>
      <c r="L9529" s="61" t="str">
        <f aca="false">IF(J9529="PosK",SUMIFS(K:K,J:J,"PosK",H:H,H9529),"")</f>
        <v/>
      </c>
      <c r="M9529" s="61" t="str">
        <f aca="false">IF(J9529="PosK",SUMIFS(K:K,J:J,"NegK",H:H,H9529),"")</f>
        <v/>
      </c>
      <c r="N9529" s="61" t="str">
        <f aca="false">IF(J9529="PosK",SUMIFS(K:K,J:J,"eDNA",H:H,H9529),"")</f>
        <v/>
      </c>
      <c r="P9529" s="62"/>
      <c r="T9529" s="63"/>
      <c r="W9529" s="64"/>
    </row>
    <row r="9530" customFormat="false" ht="14.25" hidden="false" customHeight="false" outlineLevel="0" collapsed="false">
      <c r="A9530" s="0" t="s">
        <v>912</v>
      </c>
      <c r="B9530" s="52" t="s">
        <v>1014</v>
      </c>
      <c r="C9530" s="52" t="s">
        <v>743</v>
      </c>
      <c r="D9530" s="53" t="n">
        <v>0.1</v>
      </c>
      <c r="E9530" s="53" t="s">
        <v>748</v>
      </c>
      <c r="F9530" s="0" t="s">
        <v>1467</v>
      </c>
      <c r="G9530" s="0" t="str">
        <f aca="false">LEFT(B9530,2)</f>
        <v>23</v>
      </c>
      <c r="H9530" s="0" t="str">
        <f aca="false">I9530&amp;"_"&amp;G9530&amp;"_"&amp;F9530</f>
        <v>Karusse_23_20191001_DL2019031_FrederiksbergGym_koersel1</v>
      </c>
      <c r="I9530" s="61" t="str">
        <f aca="false">MID(RIGHT(B9530,LEN(B9530)-3),1,FIND("_",RIGHT(B9530,LEN(B9530)-3))-1)</f>
        <v>Karusse</v>
      </c>
      <c r="J9530" s="61" t="str">
        <f aca="false">TRIM(SUBSTITUTE(RIGHT(B9530,FIND(I9530,B9530)+1),"_",""))</f>
        <v>PosK</v>
      </c>
      <c r="K9530" s="0" t="str">
        <f aca="false">IFERROR(VALUE(SUBSTITUTE(E9530,".",",")),E9530)</f>
        <v>No Ct</v>
      </c>
      <c r="L9530" s="61" t="n">
        <f aca="false">IF(J9530="PosK",SUMIFS(K:K,J:J,"PosK",H:H,H9530),"")</f>
        <v>0</v>
      </c>
      <c r="M9530" s="61" t="n">
        <f aca="false">IF(J9530="PosK",SUMIFS(K:K,J:J,"NegK",H:H,H9530),"")</f>
        <v>0</v>
      </c>
      <c r="N9530" s="61" t="n">
        <f aca="false">IF(J9530="PosK",SUMIFS(K:K,J:J,"eDNA",H:H,H9530),"")</f>
        <v>0</v>
      </c>
      <c r="P9530" s="62" t="n">
        <f aca="false">IF(K9532="No Ct",0,K9532)</f>
        <v>0</v>
      </c>
      <c r="Q9530" s="62" t="n">
        <f aca="false">IF(K9533="No Ct",0,K9533)</f>
        <v>0</v>
      </c>
      <c r="R9530" s="0" t="str">
        <f aca="false">IF(AND(L9530&gt;0,M9530=0),"Valid","Invalid")</f>
        <v>Invalid</v>
      </c>
      <c r="S9530" s="0" t="str">
        <f aca="false">IF(OR(P9530&gt;1,Q9530&gt;1),"Present","Absent")</f>
        <v>Absent</v>
      </c>
      <c r="T9530" s="63" t="str">
        <f aca="false">IF(OR(AND(P9530&gt;1,P9530&lt;41),AND(Q9530&gt;1,Q9530&lt;41)),"Ct&lt;41","Ct&gt;41")</f>
        <v>Ct&gt;41</v>
      </c>
      <c r="U9530" s="0" t="str">
        <f aca="false">I9530</f>
        <v>Karusse</v>
      </c>
      <c r="V9530" s="0" t="str">
        <f aca="false">MID(F9530,10,9)</f>
        <v>DL2019031</v>
      </c>
      <c r="W9530" s="64" t="str">
        <f aca="false">V9530&amp;"_"&amp;U9530&amp;"_"&amp;R9530&amp;"_"&amp;S9530&amp;"_"&amp;T9530</f>
        <v>DL2019031_Karusse_Invalid_Absent_Ct&gt;41</v>
      </c>
    </row>
    <row r="9531" customFormat="false" ht="14.25" hidden="false" customHeight="false" outlineLevel="0" collapsed="false">
      <c r="A9531" s="0" t="s">
        <v>914</v>
      </c>
      <c r="B9531" s="52" t="s">
        <v>1015</v>
      </c>
      <c r="C9531" s="52" t="s">
        <v>747</v>
      </c>
      <c r="D9531" s="53" t="n">
        <v>0.1</v>
      </c>
      <c r="E9531" s="53" t="s">
        <v>748</v>
      </c>
      <c r="F9531" s="0" t="s">
        <v>1467</v>
      </c>
      <c r="G9531" s="0" t="str">
        <f aca="false">LEFT(B9531,2)</f>
        <v>23</v>
      </c>
      <c r="H9531" s="0" t="str">
        <f aca="false">I9531&amp;"_"&amp;G9531&amp;"_"&amp;F9531</f>
        <v>Karusse_23_20191001_DL2019031_FrederiksbergGym_koersel1</v>
      </c>
      <c r="I9531" s="61" t="str">
        <f aca="false">MID(RIGHT(B9531,LEN(B9531)-3),1,FIND("_",RIGHT(B9531,LEN(B9531)-3))-1)</f>
        <v>Karusse</v>
      </c>
      <c r="J9531" s="61" t="str">
        <f aca="false">TRIM(SUBSTITUTE(RIGHT(B9531,FIND(I9531,B9531)+1),"_",""))</f>
        <v>NegK</v>
      </c>
      <c r="K9531" s="0" t="str">
        <f aca="false">IFERROR(VALUE(SUBSTITUTE(E9531,".",",")),E9531)</f>
        <v>No Ct</v>
      </c>
      <c r="L9531" s="61" t="str">
        <f aca="false">IF(J9531="PosK",SUMIFS(K:K,J:J,"PosK",H:H,H9531),"")</f>
        <v/>
      </c>
      <c r="M9531" s="61" t="str">
        <f aca="false">IF(J9531="PosK",SUMIFS(K:K,J:J,"NegK",H:H,H9531),"")</f>
        <v/>
      </c>
      <c r="N9531" s="61" t="str">
        <f aca="false">IF(J9531="PosK",SUMIFS(K:K,J:J,"eDNA",H:H,H9531),"")</f>
        <v/>
      </c>
    </row>
    <row r="9532" customFormat="false" ht="14.25" hidden="false" customHeight="false" outlineLevel="0" collapsed="false">
      <c r="A9532" s="0" t="s">
        <v>916</v>
      </c>
      <c r="B9532" s="52" t="s">
        <v>1016</v>
      </c>
      <c r="C9532" s="52" t="s">
        <v>751</v>
      </c>
      <c r="D9532" s="53" t="n">
        <v>0.1</v>
      </c>
      <c r="E9532" s="53" t="s">
        <v>748</v>
      </c>
      <c r="F9532" s="0" t="s">
        <v>1467</v>
      </c>
      <c r="G9532" s="0" t="str">
        <f aca="false">LEFT(B9532,2)</f>
        <v>23</v>
      </c>
      <c r="H9532" s="0" t="str">
        <f aca="false">I9532&amp;"_"&amp;G9532&amp;"_"&amp;F9532</f>
        <v>Karusse_23_20191001_DL2019031_FrederiksbergGym_koersel1</v>
      </c>
      <c r="I9532" s="61" t="str">
        <f aca="false">MID(RIGHT(B9532,LEN(B9532)-3),1,FIND("_",RIGHT(B9532,LEN(B9532)-3))-1)</f>
        <v>Karusse</v>
      </c>
      <c r="J9532" s="61" t="str">
        <f aca="false">TRIM(SUBSTITUTE(RIGHT(B9532,FIND(I9532,B9532)+1),"_",""))</f>
        <v>eDNA</v>
      </c>
      <c r="K9532" s="0" t="str">
        <f aca="false">IFERROR(VALUE(SUBSTITUTE(E9532,".",",")),E9532)</f>
        <v>No Ct</v>
      </c>
      <c r="L9532" s="61" t="str">
        <f aca="false">IF(J9532="PosK",SUMIFS(K:K,J:J,"PosK",H:H,H9532),"")</f>
        <v/>
      </c>
      <c r="M9532" s="61" t="str">
        <f aca="false">IF(J9532="PosK",SUMIFS(K:K,J:J,"NegK",H:H,H9532),"")</f>
        <v/>
      </c>
      <c r="N9532" s="61" t="str">
        <f aca="false">IF(J9532="PosK",SUMIFS(K:K,J:J,"eDNA",H:H,H9532),"")</f>
        <v/>
      </c>
      <c r="Q9532" s="62"/>
    </row>
    <row r="9533" customFormat="false" ht="14.25" hidden="false" customHeight="false" outlineLevel="0" collapsed="false">
      <c r="A9533" s="0" t="s">
        <v>918</v>
      </c>
      <c r="B9533" s="52" t="s">
        <v>1016</v>
      </c>
      <c r="C9533" s="52" t="s">
        <v>751</v>
      </c>
      <c r="D9533" s="53" t="n">
        <v>0.1</v>
      </c>
      <c r="E9533" s="53" t="s">
        <v>748</v>
      </c>
      <c r="F9533" s="0" t="s">
        <v>1467</v>
      </c>
      <c r="G9533" s="0" t="str">
        <f aca="false">LEFT(B9533,2)</f>
        <v>23</v>
      </c>
      <c r="H9533" s="0" t="str">
        <f aca="false">I9533&amp;"_"&amp;G9533&amp;"_"&amp;F9533</f>
        <v>Karusse_23_20191001_DL2019031_FrederiksbergGym_koersel1</v>
      </c>
      <c r="I9533" s="61" t="str">
        <f aca="false">MID(RIGHT(B9533,LEN(B9533)-3),1,FIND("_",RIGHT(B9533,LEN(B9533)-3))-1)</f>
        <v>Karusse</v>
      </c>
      <c r="J9533" s="61" t="str">
        <f aca="false">TRIM(SUBSTITUTE(RIGHT(B9533,FIND(I9533,B9533)+1),"_",""))</f>
        <v>eDNA</v>
      </c>
      <c r="K9533" s="0" t="str">
        <f aca="false">IFERROR(VALUE(SUBSTITUTE(E9533,".",",")),E9533)</f>
        <v>No Ct</v>
      </c>
      <c r="L9533" s="61" t="str">
        <f aca="false">IF(J9533="PosK",SUMIFS(K:K,J:J,"PosK",H:H,H9533),"")</f>
        <v/>
      </c>
      <c r="M9533" s="61" t="str">
        <f aca="false">IF(J9533="PosK",SUMIFS(K:K,J:J,"NegK",H:H,H9533),"")</f>
        <v/>
      </c>
      <c r="N9533" s="61" t="str">
        <f aca="false">IF(J9533="PosK",SUMIFS(K:K,J:J,"eDNA",H:H,H9533),"")</f>
        <v/>
      </c>
      <c r="P9533" s="62"/>
      <c r="T9533" s="63"/>
      <c r="W9533" s="64"/>
    </row>
    <row r="9534" customFormat="false" ht="14.25" hidden="false" customHeight="false" outlineLevel="0" collapsed="false">
      <c r="A9534" s="0" t="s">
        <v>919</v>
      </c>
      <c r="B9534" s="52" t="s">
        <v>1224</v>
      </c>
      <c r="C9534" s="52" t="s">
        <v>743</v>
      </c>
      <c r="D9534" s="53" t="n">
        <v>0.1</v>
      </c>
      <c r="E9534" s="53" t="s">
        <v>748</v>
      </c>
      <c r="F9534" s="0" t="s">
        <v>1467</v>
      </c>
      <c r="G9534" s="0" t="str">
        <f aca="false">LEFT(B9534,2)</f>
        <v>24</v>
      </c>
      <c r="H9534" s="0" t="str">
        <f aca="false">I9534&amp;"_"&amp;G9534&amp;"_"&amp;F9534</f>
        <v>Soelvkarusse_24_20191001_DL2019031_FrederiksbergGym_koersel1</v>
      </c>
      <c r="I9534" s="61" t="str">
        <f aca="false">MID(RIGHT(B9534,LEN(B9534)-3),1,FIND("_",RIGHT(B9534,LEN(B9534)-3))-1)</f>
        <v>Soelvkarusse</v>
      </c>
      <c r="J9534" s="61" t="str">
        <f aca="false">TRIM(SUBSTITUTE(RIGHT(B9534,FIND(I9534,B9534)+1),"_",""))</f>
        <v>PosK</v>
      </c>
      <c r="K9534" s="0" t="str">
        <f aca="false">IFERROR(VALUE(SUBSTITUTE(E9534,".",",")),E9534)</f>
        <v>No Ct</v>
      </c>
      <c r="L9534" s="61" t="n">
        <f aca="false">IF(J9534="PosK",SUMIFS(K:K,J:J,"PosK",H:H,H9534),"")</f>
        <v>0</v>
      </c>
      <c r="M9534" s="61" t="n">
        <f aca="false">IF(J9534="PosK",SUMIFS(K:K,J:J,"NegK",H:H,H9534),"")</f>
        <v>0</v>
      </c>
      <c r="N9534" s="61" t="n">
        <f aca="false">IF(J9534="PosK",SUMIFS(K:K,J:J,"eDNA",H:H,H9534),"")</f>
        <v>0</v>
      </c>
      <c r="P9534" s="62" t="n">
        <f aca="false">IF(K9536="No Ct",0,K9536)</f>
        <v>0</v>
      </c>
      <c r="Q9534" s="62" t="n">
        <f aca="false">IF(K9537="No Ct",0,K9537)</f>
        <v>0</v>
      </c>
      <c r="R9534" s="0" t="str">
        <f aca="false">IF(AND(L9534&gt;0,M9534=0),"Valid","Invalid")</f>
        <v>Invalid</v>
      </c>
      <c r="S9534" s="0" t="str">
        <f aca="false">IF(OR(P9534&gt;1,Q9534&gt;1),"Present","Absent")</f>
        <v>Absent</v>
      </c>
      <c r="T9534" s="63" t="str">
        <f aca="false">IF(OR(AND(P9534&gt;1,P9534&lt;41),AND(Q9534&gt;1,Q9534&lt;41)),"Ct&lt;41","Ct&gt;41")</f>
        <v>Ct&gt;41</v>
      </c>
      <c r="U9534" s="0" t="str">
        <f aca="false">I9534</f>
        <v>Soelvkarusse</v>
      </c>
      <c r="V9534" s="0" t="str">
        <f aca="false">MID(F9534,10,9)</f>
        <v>DL2019031</v>
      </c>
      <c r="W9534" s="64" t="str">
        <f aca="false">V9534&amp;"_"&amp;U9534&amp;"_"&amp;R9534&amp;"_"&amp;S9534&amp;"_"&amp;T9534</f>
        <v>DL2019031_Soelvkarusse_Invalid_Absent_Ct&gt;41</v>
      </c>
    </row>
    <row r="9535" customFormat="false" ht="14.25" hidden="false" customHeight="false" outlineLevel="0" collapsed="false">
      <c r="A9535" s="0" t="s">
        <v>921</v>
      </c>
      <c r="B9535" s="52" t="s">
        <v>1225</v>
      </c>
      <c r="C9535" s="52" t="s">
        <v>747</v>
      </c>
      <c r="D9535" s="53" t="n">
        <v>0.1</v>
      </c>
      <c r="E9535" s="53" t="s">
        <v>748</v>
      </c>
      <c r="F9535" s="0" t="s">
        <v>1467</v>
      </c>
      <c r="G9535" s="0" t="str">
        <f aca="false">LEFT(B9535,2)</f>
        <v>24</v>
      </c>
      <c r="H9535" s="0" t="str">
        <f aca="false">I9535&amp;"_"&amp;G9535&amp;"_"&amp;F9535</f>
        <v>Soelvkarusse_24_20191001_DL2019031_FrederiksbergGym_koersel1</v>
      </c>
      <c r="I9535" s="61" t="str">
        <f aca="false">MID(RIGHT(B9535,LEN(B9535)-3),1,FIND("_",RIGHT(B9535,LEN(B9535)-3))-1)</f>
        <v>Soelvkarusse</v>
      </c>
      <c r="J9535" s="61" t="str">
        <f aca="false">TRIM(SUBSTITUTE(RIGHT(B9535,FIND(I9535,B9535)+1),"_",""))</f>
        <v>NegK</v>
      </c>
      <c r="K9535" s="0" t="str">
        <f aca="false">IFERROR(VALUE(SUBSTITUTE(E9535,".",",")),E9535)</f>
        <v>No Ct</v>
      </c>
      <c r="L9535" s="61" t="str">
        <f aca="false">IF(J9535="PosK",SUMIFS(K:K,J:J,"PosK",H:H,H9535),"")</f>
        <v/>
      </c>
      <c r="M9535" s="61" t="str">
        <f aca="false">IF(J9535="PosK",SUMIFS(K:K,J:J,"NegK",H:H,H9535),"")</f>
        <v/>
      </c>
      <c r="N9535" s="61" t="str">
        <f aca="false">IF(J9535="PosK",SUMIFS(K:K,J:J,"eDNA",H:H,H9535),"")</f>
        <v/>
      </c>
    </row>
    <row r="9536" customFormat="false" ht="14.25" hidden="false" customHeight="false" outlineLevel="0" collapsed="false">
      <c r="A9536" s="0" t="s">
        <v>923</v>
      </c>
      <c r="B9536" s="52" t="s">
        <v>1226</v>
      </c>
      <c r="C9536" s="52" t="s">
        <v>751</v>
      </c>
      <c r="D9536" s="53" t="n">
        <v>0.1</v>
      </c>
      <c r="E9536" s="53" t="s">
        <v>748</v>
      </c>
      <c r="F9536" s="0" t="s">
        <v>1467</v>
      </c>
      <c r="G9536" s="0" t="str">
        <f aca="false">LEFT(B9536,2)</f>
        <v>24</v>
      </c>
      <c r="H9536" s="0" t="str">
        <f aca="false">I9536&amp;"_"&amp;G9536&amp;"_"&amp;F9536</f>
        <v>Soelvkarusse_24_20191001_DL2019031_FrederiksbergGym_koersel1</v>
      </c>
      <c r="I9536" s="61" t="str">
        <f aca="false">MID(RIGHT(B9536,LEN(B9536)-3),1,FIND("_",RIGHT(B9536,LEN(B9536)-3))-1)</f>
        <v>Soelvkarusse</v>
      </c>
      <c r="J9536" s="61" t="str">
        <f aca="false">TRIM(SUBSTITUTE(RIGHT(B9536,FIND(I9536,B9536)+1),"_",""))</f>
        <v>eDNA</v>
      </c>
      <c r="K9536" s="0" t="str">
        <f aca="false">IFERROR(VALUE(SUBSTITUTE(E9536,".",",")),E9536)</f>
        <v>No Ct</v>
      </c>
      <c r="L9536" s="61" t="str">
        <f aca="false">IF(J9536="PosK",SUMIFS(K:K,J:J,"PosK",H:H,H9536),"")</f>
        <v/>
      </c>
      <c r="M9536" s="61" t="str">
        <f aca="false">IF(J9536="PosK",SUMIFS(K:K,J:J,"NegK",H:H,H9536),"")</f>
        <v/>
      </c>
      <c r="N9536" s="61" t="str">
        <f aca="false">IF(J9536="PosK",SUMIFS(K:K,J:J,"eDNA",H:H,H9536),"")</f>
        <v/>
      </c>
      <c r="Q9536" s="62"/>
    </row>
    <row r="9537" customFormat="false" ht="14.25" hidden="false" customHeight="false" outlineLevel="0" collapsed="false">
      <c r="A9537" s="0" t="s">
        <v>925</v>
      </c>
      <c r="B9537" s="52" t="s">
        <v>1226</v>
      </c>
      <c r="C9537" s="52" t="s">
        <v>751</v>
      </c>
      <c r="D9537" s="53" t="n">
        <v>0.1</v>
      </c>
      <c r="E9537" s="53" t="s">
        <v>748</v>
      </c>
      <c r="F9537" s="0" t="s">
        <v>1467</v>
      </c>
      <c r="G9537" s="0" t="str">
        <f aca="false">LEFT(B9537,2)</f>
        <v>24</v>
      </c>
      <c r="H9537" s="0" t="str">
        <f aca="false">I9537&amp;"_"&amp;G9537&amp;"_"&amp;F9537</f>
        <v>Soelvkarusse_24_20191001_DL2019031_FrederiksbergGym_koersel1</v>
      </c>
      <c r="I9537" s="61" t="str">
        <f aca="false">MID(RIGHT(B9537,LEN(B9537)-3),1,FIND("_",RIGHT(B9537,LEN(B9537)-3))-1)</f>
        <v>Soelvkarusse</v>
      </c>
      <c r="J9537" s="61" t="str">
        <f aca="false">TRIM(SUBSTITUTE(RIGHT(B9537,FIND(I9537,B9537)+1),"_",""))</f>
        <v>eDNA</v>
      </c>
      <c r="K9537" s="0" t="str">
        <f aca="false">IFERROR(VALUE(SUBSTITUTE(E9537,".",",")),E9537)</f>
        <v>No Ct</v>
      </c>
      <c r="L9537" s="61" t="str">
        <f aca="false">IF(J9537="PosK",SUMIFS(K:K,J:J,"PosK",H:H,H9537),"")</f>
        <v/>
      </c>
      <c r="M9537" s="61" t="str">
        <f aca="false">IF(J9537="PosK",SUMIFS(K:K,J:J,"NegK",H:H,H9537),"")</f>
        <v/>
      </c>
      <c r="N9537" s="61" t="str">
        <f aca="false">IF(J9537="PosK",SUMIFS(K:K,J:J,"eDNA",H:H,H9537),"")</f>
        <v/>
      </c>
      <c r="P9537" s="62"/>
      <c r="T9537" s="63"/>
      <c r="W9537" s="64"/>
    </row>
    <row r="9538" customFormat="false" ht="14.25" hidden="false" customHeight="false" outlineLevel="0" collapsed="false">
      <c r="A9538" s="0" t="s">
        <v>741</v>
      </c>
      <c r="B9538" s="52" t="s">
        <v>1020</v>
      </c>
      <c r="C9538" s="52" t="s">
        <v>743</v>
      </c>
      <c r="D9538" s="53" t="n">
        <v>0.1</v>
      </c>
      <c r="E9538" s="53" t="s">
        <v>748</v>
      </c>
      <c r="F9538" s="0" t="s">
        <v>1468</v>
      </c>
      <c r="G9538" s="0" t="str">
        <f aca="false">LEFT(B9538,2)</f>
        <v>25</v>
      </c>
      <c r="H9538" s="0" t="str">
        <f aca="false">I9538&amp;"_"&amp;G9538&amp;"_"&amp;F9538</f>
        <v>Loegfroe_25_20191001_DL2019031_FrederiksbergGym_koersel2</v>
      </c>
      <c r="I9538" s="61" t="str">
        <f aca="false">MID(RIGHT(B9538,LEN(B9538)-3),1,FIND("_",RIGHT(B9538,LEN(B9538)-3))-1)</f>
        <v>Loegfroe</v>
      </c>
      <c r="J9538" s="61" t="str">
        <f aca="false">TRIM(SUBSTITUTE(RIGHT(B9538,FIND(I9538,B9538)+1),"_",""))</f>
        <v>PosK</v>
      </c>
      <c r="K9538" s="0" t="str">
        <f aca="false">IFERROR(VALUE(SUBSTITUTE(E9538,".",",")),E9538)</f>
        <v>No Ct</v>
      </c>
      <c r="L9538" s="61" t="n">
        <f aca="false">IF(J9538="PosK",SUMIFS(K:K,J:J,"PosK",H:H,H9538),"")</f>
        <v>0</v>
      </c>
      <c r="M9538" s="61" t="n">
        <f aca="false">IF(J9538="PosK",SUMIFS(K:K,J:J,"NegK",H:H,H9538),"")</f>
        <v>0</v>
      </c>
      <c r="N9538" s="61" t="n">
        <f aca="false">IF(J9538="PosK",SUMIFS(K:K,J:J,"eDNA",H:H,H9538),"")</f>
        <v>0</v>
      </c>
      <c r="P9538" s="62" t="n">
        <f aca="false">IF(K9540="No Ct",0,K9540)</f>
        <v>0</v>
      </c>
      <c r="Q9538" s="62" t="n">
        <f aca="false">IF(K9541="No Ct",0,K9541)</f>
        <v>0</v>
      </c>
      <c r="R9538" s="0" t="str">
        <f aca="false">IF(AND(L9538&gt;0,M9538=0),"Valid","Invalid")</f>
        <v>Invalid</v>
      </c>
      <c r="S9538" s="0" t="str">
        <f aca="false">IF(OR(P9538&gt;1,Q9538&gt;1),"Present","Absent")</f>
        <v>Absent</v>
      </c>
      <c r="T9538" s="63" t="str">
        <f aca="false">IF(OR(AND(P9538&gt;1,P9538&lt;41),AND(Q9538&gt;1,Q9538&lt;41)),"Ct&lt;41","Ct&gt;41")</f>
        <v>Ct&gt;41</v>
      </c>
      <c r="U9538" s="0" t="str">
        <f aca="false">I9538</f>
        <v>Loegfroe</v>
      </c>
      <c r="V9538" s="0" t="str">
        <f aca="false">MID(F9538,10,9)</f>
        <v>DL2019031</v>
      </c>
      <c r="W9538" s="64" t="str">
        <f aca="false">V9538&amp;"_"&amp;U9538&amp;"_"&amp;R9538&amp;"_"&amp;S9538&amp;"_"&amp;T9538</f>
        <v>DL2019031_Loegfroe_Invalid_Absent_Ct&gt;41</v>
      </c>
    </row>
    <row r="9539" customFormat="false" ht="14.25" hidden="false" customHeight="false" outlineLevel="0" collapsed="false">
      <c r="A9539" s="0" t="s">
        <v>745</v>
      </c>
      <c r="B9539" s="52" t="s">
        <v>1022</v>
      </c>
      <c r="C9539" s="52" t="s">
        <v>747</v>
      </c>
      <c r="D9539" s="53" t="n">
        <v>0.1</v>
      </c>
      <c r="E9539" s="53" t="s">
        <v>748</v>
      </c>
      <c r="F9539" s="0" t="s">
        <v>1468</v>
      </c>
      <c r="G9539" s="0" t="str">
        <f aca="false">LEFT(B9539,2)</f>
        <v>25</v>
      </c>
      <c r="H9539" s="0" t="str">
        <f aca="false">I9539&amp;"_"&amp;G9539&amp;"_"&amp;F9539</f>
        <v>Loegfroe_25_20191001_DL2019031_FrederiksbergGym_koersel2</v>
      </c>
      <c r="I9539" s="61" t="str">
        <f aca="false">MID(RIGHT(B9539,LEN(B9539)-3),1,FIND("_",RIGHT(B9539,LEN(B9539)-3))-1)</f>
        <v>Loegfroe</v>
      </c>
      <c r="J9539" s="61" t="str">
        <f aca="false">TRIM(SUBSTITUTE(RIGHT(B9539,FIND(I9539,B9539)+1),"_",""))</f>
        <v>NegK</v>
      </c>
      <c r="K9539" s="0" t="str">
        <f aca="false">IFERROR(VALUE(SUBSTITUTE(E9539,".",",")),E9539)</f>
        <v>No Ct</v>
      </c>
      <c r="L9539" s="61" t="str">
        <f aca="false">IF(J9539="PosK",SUMIFS(K:K,J:J,"PosK",H:H,H9539),"")</f>
        <v/>
      </c>
      <c r="M9539" s="61" t="str">
        <f aca="false">IF(J9539="PosK",SUMIFS(K:K,J:J,"NegK",H:H,H9539),"")</f>
        <v/>
      </c>
      <c r="N9539" s="61" t="str">
        <f aca="false">IF(J9539="PosK",SUMIFS(K:K,J:J,"eDNA",H:H,H9539),"")</f>
        <v/>
      </c>
    </row>
    <row r="9540" customFormat="false" ht="14.25" hidden="false" customHeight="false" outlineLevel="0" collapsed="false">
      <c r="A9540" s="0" t="s">
        <v>749</v>
      </c>
      <c r="B9540" s="52" t="s">
        <v>1023</v>
      </c>
      <c r="C9540" s="52" t="s">
        <v>751</v>
      </c>
      <c r="D9540" s="53" t="n">
        <v>0.1</v>
      </c>
      <c r="E9540" s="53" t="s">
        <v>748</v>
      </c>
      <c r="F9540" s="0" t="s">
        <v>1468</v>
      </c>
      <c r="G9540" s="0" t="str">
        <f aca="false">LEFT(B9540,2)</f>
        <v>25</v>
      </c>
      <c r="H9540" s="0" t="str">
        <f aca="false">I9540&amp;"_"&amp;G9540&amp;"_"&amp;F9540</f>
        <v>Loegfroe_25_20191001_DL2019031_FrederiksbergGym_koersel2</v>
      </c>
      <c r="I9540" s="61" t="str">
        <f aca="false">MID(RIGHT(B9540,LEN(B9540)-3),1,FIND("_",RIGHT(B9540,LEN(B9540)-3))-1)</f>
        <v>Loegfroe</v>
      </c>
      <c r="J9540" s="61" t="str">
        <f aca="false">TRIM(SUBSTITUTE(RIGHT(B9540,FIND(I9540,B9540)+1),"_",""))</f>
        <v>eDNA</v>
      </c>
      <c r="K9540" s="0" t="str">
        <f aca="false">IFERROR(VALUE(SUBSTITUTE(E9540,".",",")),E9540)</f>
        <v>No Ct</v>
      </c>
      <c r="L9540" s="61" t="str">
        <f aca="false">IF(J9540="PosK",SUMIFS(K:K,J:J,"PosK",H:H,H9540),"")</f>
        <v/>
      </c>
      <c r="M9540" s="61" t="str">
        <f aca="false">IF(J9540="PosK",SUMIFS(K:K,J:J,"NegK",H:H,H9540),"")</f>
        <v/>
      </c>
      <c r="N9540" s="61" t="str">
        <f aca="false">IF(J9540="PosK",SUMIFS(K:K,J:J,"eDNA",H:H,H9540),"")</f>
        <v/>
      </c>
      <c r="Q9540" s="62"/>
    </row>
    <row r="9541" customFormat="false" ht="14.25" hidden="false" customHeight="false" outlineLevel="0" collapsed="false">
      <c r="A9541" s="0" t="s">
        <v>752</v>
      </c>
      <c r="B9541" s="52" t="s">
        <v>1023</v>
      </c>
      <c r="C9541" s="52" t="s">
        <v>751</v>
      </c>
      <c r="D9541" s="53" t="n">
        <v>0.1</v>
      </c>
      <c r="E9541" s="53" t="s">
        <v>748</v>
      </c>
      <c r="F9541" s="0" t="s">
        <v>1468</v>
      </c>
      <c r="G9541" s="0" t="str">
        <f aca="false">LEFT(B9541,2)</f>
        <v>25</v>
      </c>
      <c r="H9541" s="0" t="str">
        <f aca="false">I9541&amp;"_"&amp;G9541&amp;"_"&amp;F9541</f>
        <v>Loegfroe_25_20191001_DL2019031_FrederiksbergGym_koersel2</v>
      </c>
      <c r="I9541" s="61" t="str">
        <f aca="false">MID(RIGHT(B9541,LEN(B9541)-3),1,FIND("_",RIGHT(B9541,LEN(B9541)-3))-1)</f>
        <v>Loegfroe</v>
      </c>
      <c r="J9541" s="61" t="str">
        <f aca="false">TRIM(SUBSTITUTE(RIGHT(B9541,FIND(I9541,B9541)+1),"_",""))</f>
        <v>eDNA</v>
      </c>
      <c r="K9541" s="0" t="str">
        <f aca="false">IFERROR(VALUE(SUBSTITUTE(E9541,".",",")),E9541)</f>
        <v>No Ct</v>
      </c>
      <c r="L9541" s="61" t="str">
        <f aca="false">IF(J9541="PosK",SUMIFS(K:K,J:J,"PosK",H:H,H9541),"")</f>
        <v/>
      </c>
      <c r="M9541" s="61" t="str">
        <f aca="false">IF(J9541="PosK",SUMIFS(K:K,J:J,"NegK",H:H,H9541),"")</f>
        <v/>
      </c>
      <c r="N9541" s="61" t="str">
        <f aca="false">IF(J9541="PosK",SUMIFS(K:K,J:J,"eDNA",H:H,H9541),"")</f>
        <v/>
      </c>
      <c r="P9541" s="62"/>
      <c r="T9541" s="63"/>
      <c r="W9541" s="64"/>
    </row>
    <row r="9542" customFormat="false" ht="14.25" hidden="false" customHeight="false" outlineLevel="0" collapsed="false">
      <c r="A9542" s="0" t="s">
        <v>754</v>
      </c>
      <c r="B9542" s="52" t="s">
        <v>1025</v>
      </c>
      <c r="C9542" s="52" t="s">
        <v>743</v>
      </c>
      <c r="D9542" s="53" t="n">
        <v>0.1</v>
      </c>
      <c r="E9542" s="53" t="n">
        <v>31.58</v>
      </c>
      <c r="F9542" s="0" t="s">
        <v>1468</v>
      </c>
      <c r="G9542" s="0" t="str">
        <f aca="false">LEFT(B9542,2)</f>
        <v>26</v>
      </c>
      <c r="H9542" s="0" t="str">
        <f aca="false">I9542&amp;"_"&amp;G9542&amp;"_"&amp;F9542</f>
        <v>StorVandsalamander_26_20191001_DL2019031_FrederiksbergGym_koersel2</v>
      </c>
      <c r="I9542" s="61" t="str">
        <f aca="false">MID(RIGHT(B9542,LEN(B9542)-3),1,FIND("_",RIGHT(B9542,LEN(B9542)-3))-1)</f>
        <v>StorVandsalamander</v>
      </c>
      <c r="J9542" s="61" t="str">
        <f aca="false">TRIM(SUBSTITUTE(RIGHT(B9542,FIND(I9542,B9542)+1),"_",""))</f>
        <v>PosK</v>
      </c>
      <c r="K9542" s="0" t="n">
        <f aca="false">IFERROR(VALUE(SUBSTITUTE(E9542,".",",")),E9542)</f>
        <v>31.58</v>
      </c>
      <c r="L9542" s="61" t="n">
        <f aca="false">IF(J9542="PosK",SUMIFS(K:K,J:J,"PosK",H:H,H9542),"")</f>
        <v>31.58</v>
      </c>
      <c r="M9542" s="61" t="n">
        <f aca="false">IF(J9542="PosK",SUMIFS(K:K,J:J,"NegK",H:H,H9542),"")</f>
        <v>0</v>
      </c>
      <c r="N9542" s="61" t="n">
        <f aca="false">IF(J9542="PosK",SUMIFS(K:K,J:J,"eDNA",H:H,H9542),"")</f>
        <v>0</v>
      </c>
      <c r="P9542" s="62" t="n">
        <f aca="false">IF(K9544="No Ct",0,K9544)</f>
        <v>0</v>
      </c>
      <c r="Q9542" s="62" t="n">
        <f aca="false">IF(K9545="No Ct",0,K9545)</f>
        <v>0</v>
      </c>
      <c r="R9542" s="0" t="str">
        <f aca="false">IF(AND(L9542&gt;0,M9542=0),"Valid","Invalid")</f>
        <v>Valid</v>
      </c>
      <c r="S9542" s="0" t="str">
        <f aca="false">IF(OR(P9542&gt;1,Q9542&gt;1),"Present","Absent")</f>
        <v>Absent</v>
      </c>
      <c r="T9542" s="63" t="str">
        <f aca="false">IF(OR(AND(P9542&gt;1,P9542&lt;41),AND(Q9542&gt;1,Q9542&lt;41)),"Ct&lt;41","Ct&gt;41")</f>
        <v>Ct&gt;41</v>
      </c>
      <c r="U9542" s="0" t="str">
        <f aca="false">I9542</f>
        <v>StorVandsalamander</v>
      </c>
      <c r="V9542" s="0" t="str">
        <f aca="false">MID(F9542,10,9)</f>
        <v>DL2019031</v>
      </c>
      <c r="W9542" s="64" t="str">
        <f aca="false">V9542&amp;"_"&amp;U9542&amp;"_"&amp;R9542&amp;"_"&amp;S9542&amp;"_"&amp;T9542</f>
        <v>DL2019031_StorVandsalamander_Valid_Absent_Ct&gt;41</v>
      </c>
    </row>
    <row r="9543" customFormat="false" ht="14.25" hidden="false" customHeight="false" outlineLevel="0" collapsed="false">
      <c r="A9543" s="0" t="s">
        <v>756</v>
      </c>
      <c r="B9543" s="52" t="s">
        <v>1026</v>
      </c>
      <c r="C9543" s="52" t="s">
        <v>747</v>
      </c>
      <c r="D9543" s="53" t="n">
        <v>0.1</v>
      </c>
      <c r="E9543" s="53" t="s">
        <v>748</v>
      </c>
      <c r="F9543" s="0" t="s">
        <v>1468</v>
      </c>
      <c r="G9543" s="0" t="str">
        <f aca="false">LEFT(B9543,2)</f>
        <v>26</v>
      </c>
      <c r="H9543" s="0" t="str">
        <f aca="false">I9543&amp;"_"&amp;G9543&amp;"_"&amp;F9543</f>
        <v>StorVandsalamander_26_20191001_DL2019031_FrederiksbergGym_koersel2</v>
      </c>
      <c r="I9543" s="61" t="str">
        <f aca="false">MID(RIGHT(B9543,LEN(B9543)-3),1,FIND("_",RIGHT(B9543,LEN(B9543)-3))-1)</f>
        <v>StorVandsalamander</v>
      </c>
      <c r="J9543" s="61" t="str">
        <f aca="false">TRIM(SUBSTITUTE(RIGHT(B9543,FIND(I9543,B9543)+1),"_",""))</f>
        <v>NegK</v>
      </c>
      <c r="K9543" s="0" t="str">
        <f aca="false">IFERROR(VALUE(SUBSTITUTE(E9543,".",",")),E9543)</f>
        <v>No Ct</v>
      </c>
      <c r="L9543" s="61" t="str">
        <f aca="false">IF(J9543="PosK",SUMIFS(K:K,J:J,"PosK",H:H,H9543),"")</f>
        <v/>
      </c>
      <c r="M9543" s="61" t="str">
        <f aca="false">IF(J9543="PosK",SUMIFS(K:K,J:J,"NegK",H:H,H9543),"")</f>
        <v/>
      </c>
      <c r="N9543" s="61" t="str">
        <f aca="false">IF(J9543="PosK",SUMIFS(K:K,J:J,"eDNA",H:H,H9543),"")</f>
        <v/>
      </c>
    </row>
    <row r="9544" customFormat="false" ht="14.25" hidden="false" customHeight="false" outlineLevel="0" collapsed="false">
      <c r="A9544" s="0" t="s">
        <v>758</v>
      </c>
      <c r="B9544" s="52" t="s">
        <v>1027</v>
      </c>
      <c r="C9544" s="52" t="s">
        <v>751</v>
      </c>
      <c r="D9544" s="53" t="n">
        <v>0.1</v>
      </c>
      <c r="E9544" s="53" t="s">
        <v>748</v>
      </c>
      <c r="F9544" s="0" t="s">
        <v>1468</v>
      </c>
      <c r="G9544" s="0" t="str">
        <f aca="false">LEFT(B9544,2)</f>
        <v>26</v>
      </c>
      <c r="H9544" s="0" t="str">
        <f aca="false">I9544&amp;"_"&amp;G9544&amp;"_"&amp;F9544</f>
        <v>StorVandsalamander_26_20191001_DL2019031_FrederiksbergGym_koersel2</v>
      </c>
      <c r="I9544" s="61" t="str">
        <f aca="false">MID(RIGHT(B9544,LEN(B9544)-3),1,FIND("_",RIGHT(B9544,LEN(B9544)-3))-1)</f>
        <v>StorVandsalamander</v>
      </c>
      <c r="J9544" s="61" t="str">
        <f aca="false">TRIM(SUBSTITUTE(RIGHT(B9544,FIND(I9544,B9544)+1),"_",""))</f>
        <v>eDNA</v>
      </c>
      <c r="K9544" s="0" t="str">
        <f aca="false">IFERROR(VALUE(SUBSTITUTE(E9544,".",",")),E9544)</f>
        <v>No Ct</v>
      </c>
      <c r="L9544" s="61" t="str">
        <f aca="false">IF(J9544="PosK",SUMIFS(K:K,J:J,"PosK",H:H,H9544),"")</f>
        <v/>
      </c>
      <c r="M9544" s="61" t="str">
        <f aca="false">IF(J9544="PosK",SUMIFS(K:K,J:J,"NegK",H:H,H9544),"")</f>
        <v/>
      </c>
      <c r="N9544" s="61" t="str">
        <f aca="false">IF(J9544="PosK",SUMIFS(K:K,J:J,"eDNA",H:H,H9544),"")</f>
        <v/>
      </c>
      <c r="Q9544" s="62"/>
    </row>
    <row r="9545" customFormat="false" ht="14.25" hidden="false" customHeight="false" outlineLevel="0" collapsed="false">
      <c r="A9545" s="0" t="s">
        <v>760</v>
      </c>
      <c r="B9545" s="52" t="s">
        <v>1027</v>
      </c>
      <c r="C9545" s="52" t="s">
        <v>751</v>
      </c>
      <c r="D9545" s="53" t="n">
        <v>0.1</v>
      </c>
      <c r="E9545" s="53" t="s">
        <v>748</v>
      </c>
      <c r="F9545" s="0" t="s">
        <v>1468</v>
      </c>
      <c r="G9545" s="0" t="str">
        <f aca="false">LEFT(B9545,2)</f>
        <v>26</v>
      </c>
      <c r="H9545" s="0" t="str">
        <f aca="false">I9545&amp;"_"&amp;G9545&amp;"_"&amp;F9545</f>
        <v>StorVandsalamander_26_20191001_DL2019031_FrederiksbergGym_koersel2</v>
      </c>
      <c r="I9545" s="61" t="str">
        <f aca="false">MID(RIGHT(B9545,LEN(B9545)-3),1,FIND("_",RIGHT(B9545,LEN(B9545)-3))-1)</f>
        <v>StorVandsalamander</v>
      </c>
      <c r="J9545" s="61" t="str">
        <f aca="false">TRIM(SUBSTITUTE(RIGHT(B9545,FIND(I9545,B9545)+1),"_",""))</f>
        <v>eDNA</v>
      </c>
      <c r="K9545" s="0" t="str">
        <f aca="false">IFERROR(VALUE(SUBSTITUTE(E9545,".",",")),E9545)</f>
        <v>No Ct</v>
      </c>
      <c r="L9545" s="61" t="str">
        <f aca="false">IF(J9545="PosK",SUMIFS(K:K,J:J,"PosK",H:H,H9545),"")</f>
        <v/>
      </c>
      <c r="M9545" s="61" t="str">
        <f aca="false">IF(J9545="PosK",SUMIFS(K:K,J:J,"NegK",H:H,H9545),"")</f>
        <v/>
      </c>
      <c r="N9545" s="61" t="str">
        <f aca="false">IF(J9545="PosK",SUMIFS(K:K,J:J,"eDNA",H:H,H9545),"")</f>
        <v/>
      </c>
      <c r="P9545" s="62"/>
      <c r="T9545" s="63"/>
      <c r="W9545" s="64"/>
    </row>
    <row r="9546" customFormat="false" ht="14.25" hidden="false" customHeight="false" outlineLevel="0" collapsed="false">
      <c r="A9546" s="0" t="s">
        <v>762</v>
      </c>
      <c r="B9546" s="52" t="s">
        <v>1029</v>
      </c>
      <c r="C9546" s="52" t="s">
        <v>743</v>
      </c>
      <c r="D9546" s="53" t="n">
        <v>0.1</v>
      </c>
      <c r="E9546" s="53" t="s">
        <v>748</v>
      </c>
      <c r="F9546" s="0" t="s">
        <v>1468</v>
      </c>
      <c r="G9546" s="0" t="str">
        <f aca="false">LEFT(B9546,2)</f>
        <v>27</v>
      </c>
      <c r="H9546" s="0" t="str">
        <f aca="false">I9546&amp;"_"&amp;G9546&amp;"_"&amp;F9546</f>
        <v>Strandtudse_27_20191001_DL2019031_FrederiksbergGym_koersel2</v>
      </c>
      <c r="I9546" s="61" t="str">
        <f aca="false">MID(RIGHT(B9546,LEN(B9546)-3),1,FIND("_",RIGHT(B9546,LEN(B9546)-3))-1)</f>
        <v>Strandtudse</v>
      </c>
      <c r="J9546" s="61" t="str">
        <f aca="false">TRIM(SUBSTITUTE(RIGHT(B9546,FIND(I9546,B9546)+1),"_",""))</f>
        <v>PosK</v>
      </c>
      <c r="K9546" s="0" t="str">
        <f aca="false">IFERROR(VALUE(SUBSTITUTE(E9546,".",",")),E9546)</f>
        <v>No Ct</v>
      </c>
      <c r="L9546" s="61" t="n">
        <f aca="false">IF(J9546="PosK",SUMIFS(K:K,J:J,"PosK",H:H,H9546),"")</f>
        <v>0</v>
      </c>
      <c r="M9546" s="61" t="n">
        <f aca="false">IF(J9546="PosK",SUMIFS(K:K,J:J,"NegK",H:H,H9546),"")</f>
        <v>0</v>
      </c>
      <c r="N9546" s="61" t="n">
        <f aca="false">IF(J9546="PosK",SUMIFS(K:K,J:J,"eDNA",H:H,H9546),"")</f>
        <v>0</v>
      </c>
      <c r="P9546" s="62" t="n">
        <f aca="false">IF(K9548="No Ct",0,K9548)</f>
        <v>0</v>
      </c>
      <c r="Q9546" s="62" t="n">
        <f aca="false">IF(K9549="No Ct",0,K9549)</f>
        <v>0</v>
      </c>
      <c r="R9546" s="0" t="str">
        <f aca="false">IF(AND(L9546&gt;0,M9546=0),"Valid","Invalid")</f>
        <v>Invalid</v>
      </c>
      <c r="S9546" s="0" t="str">
        <f aca="false">IF(OR(P9546&gt;1,Q9546&gt;1),"Present","Absent")</f>
        <v>Absent</v>
      </c>
      <c r="T9546" s="63" t="str">
        <f aca="false">IF(OR(AND(P9546&gt;1,P9546&lt;41),AND(Q9546&gt;1,Q9546&lt;41)),"Ct&lt;41","Ct&gt;41")</f>
        <v>Ct&gt;41</v>
      </c>
      <c r="U9546" s="0" t="str">
        <f aca="false">I9546</f>
        <v>Strandtudse</v>
      </c>
      <c r="V9546" s="0" t="str">
        <f aca="false">MID(F9546,10,9)</f>
        <v>DL2019031</v>
      </c>
      <c r="W9546" s="64" t="str">
        <f aca="false">V9546&amp;"_"&amp;U9546&amp;"_"&amp;R9546&amp;"_"&amp;S9546&amp;"_"&amp;T9546</f>
        <v>DL2019031_Strandtudse_Invalid_Absent_Ct&gt;41</v>
      </c>
    </row>
    <row r="9547" customFormat="false" ht="14.25" hidden="false" customHeight="false" outlineLevel="0" collapsed="false">
      <c r="A9547" s="0" t="s">
        <v>764</v>
      </c>
      <c r="B9547" s="52" t="s">
        <v>1030</v>
      </c>
      <c r="C9547" s="52" t="s">
        <v>747</v>
      </c>
      <c r="D9547" s="53" t="n">
        <v>0.1</v>
      </c>
      <c r="E9547" s="53" t="s">
        <v>748</v>
      </c>
      <c r="F9547" s="0" t="s">
        <v>1468</v>
      </c>
      <c r="G9547" s="0" t="str">
        <f aca="false">LEFT(B9547,2)</f>
        <v>27</v>
      </c>
      <c r="H9547" s="0" t="str">
        <f aca="false">I9547&amp;"_"&amp;G9547&amp;"_"&amp;F9547</f>
        <v>Strandtudse_27_20191001_DL2019031_FrederiksbergGym_koersel2</v>
      </c>
      <c r="I9547" s="61" t="str">
        <f aca="false">MID(RIGHT(B9547,LEN(B9547)-3),1,FIND("_",RIGHT(B9547,LEN(B9547)-3))-1)</f>
        <v>Strandtudse</v>
      </c>
      <c r="J9547" s="61" t="str">
        <f aca="false">TRIM(SUBSTITUTE(RIGHT(B9547,FIND(I9547,B9547)+1),"_",""))</f>
        <v>NegK</v>
      </c>
      <c r="K9547" s="0" t="str">
        <f aca="false">IFERROR(VALUE(SUBSTITUTE(E9547,".",",")),E9547)</f>
        <v>No Ct</v>
      </c>
      <c r="L9547" s="61" t="str">
        <f aca="false">IF(J9547="PosK",SUMIFS(K:K,J:J,"PosK",H:H,H9547),"")</f>
        <v/>
      </c>
      <c r="M9547" s="61" t="str">
        <f aca="false">IF(J9547="PosK",SUMIFS(K:K,J:J,"NegK",H:H,H9547),"")</f>
        <v/>
      </c>
      <c r="N9547" s="61" t="str">
        <f aca="false">IF(J9547="PosK",SUMIFS(K:K,J:J,"eDNA",H:H,H9547),"")</f>
        <v/>
      </c>
    </row>
    <row r="9548" customFormat="false" ht="14.25" hidden="false" customHeight="false" outlineLevel="0" collapsed="false">
      <c r="A9548" s="0" t="s">
        <v>766</v>
      </c>
      <c r="B9548" s="52" t="s">
        <v>1031</v>
      </c>
      <c r="C9548" s="52" t="s">
        <v>751</v>
      </c>
      <c r="D9548" s="53" t="n">
        <v>0.1</v>
      </c>
      <c r="E9548" s="53" t="s">
        <v>748</v>
      </c>
      <c r="F9548" s="0" t="s">
        <v>1468</v>
      </c>
      <c r="G9548" s="0" t="str">
        <f aca="false">LEFT(B9548,2)</f>
        <v>27</v>
      </c>
      <c r="H9548" s="0" t="str">
        <f aca="false">I9548&amp;"_"&amp;G9548&amp;"_"&amp;F9548</f>
        <v>Strandtudse_27_20191001_DL2019031_FrederiksbergGym_koersel2</v>
      </c>
      <c r="I9548" s="61" t="str">
        <f aca="false">MID(RIGHT(B9548,LEN(B9548)-3),1,FIND("_",RIGHT(B9548,LEN(B9548)-3))-1)</f>
        <v>Strandtudse</v>
      </c>
      <c r="J9548" s="61" t="str">
        <f aca="false">TRIM(SUBSTITUTE(RIGHT(B9548,FIND(I9548,B9548)+1),"_",""))</f>
        <v>eDNA</v>
      </c>
      <c r="K9548" s="0" t="str">
        <f aca="false">IFERROR(VALUE(SUBSTITUTE(E9548,".",",")),E9548)</f>
        <v>No Ct</v>
      </c>
      <c r="L9548" s="61" t="str">
        <f aca="false">IF(J9548="PosK",SUMIFS(K:K,J:J,"PosK",H:H,H9548),"")</f>
        <v/>
      </c>
      <c r="M9548" s="61" t="str">
        <f aca="false">IF(J9548="PosK",SUMIFS(K:K,J:J,"NegK",H:H,H9548),"")</f>
        <v/>
      </c>
      <c r="N9548" s="61" t="str">
        <f aca="false">IF(J9548="PosK",SUMIFS(K:K,J:J,"eDNA",H:H,H9548),"")</f>
        <v/>
      </c>
      <c r="Q9548" s="62"/>
    </row>
    <row r="9549" customFormat="false" ht="14.25" hidden="false" customHeight="false" outlineLevel="0" collapsed="false">
      <c r="A9549" s="0" t="s">
        <v>768</v>
      </c>
      <c r="B9549" s="52" t="s">
        <v>1031</v>
      </c>
      <c r="C9549" s="52" t="s">
        <v>751</v>
      </c>
      <c r="D9549" s="53" t="n">
        <v>0.1</v>
      </c>
      <c r="E9549" s="53" t="s">
        <v>748</v>
      </c>
      <c r="F9549" s="0" t="s">
        <v>1468</v>
      </c>
      <c r="G9549" s="0" t="str">
        <f aca="false">LEFT(B9549,2)</f>
        <v>27</v>
      </c>
      <c r="H9549" s="0" t="str">
        <f aca="false">I9549&amp;"_"&amp;G9549&amp;"_"&amp;F9549</f>
        <v>Strandtudse_27_20191001_DL2019031_FrederiksbergGym_koersel2</v>
      </c>
      <c r="I9549" s="61" t="str">
        <f aca="false">MID(RIGHT(B9549,LEN(B9549)-3),1,FIND("_",RIGHT(B9549,LEN(B9549)-3))-1)</f>
        <v>Strandtudse</v>
      </c>
      <c r="J9549" s="61" t="str">
        <f aca="false">TRIM(SUBSTITUTE(RIGHT(B9549,FIND(I9549,B9549)+1),"_",""))</f>
        <v>eDNA</v>
      </c>
      <c r="K9549" s="0" t="str">
        <f aca="false">IFERROR(VALUE(SUBSTITUTE(E9549,".",",")),E9549)</f>
        <v>No Ct</v>
      </c>
      <c r="L9549" s="61" t="str">
        <f aca="false">IF(J9549="PosK",SUMIFS(K:K,J:J,"PosK",H:H,H9549),"")</f>
        <v/>
      </c>
      <c r="M9549" s="61" t="str">
        <f aca="false">IF(J9549="PosK",SUMIFS(K:K,J:J,"NegK",H:H,H9549),"")</f>
        <v/>
      </c>
      <c r="N9549" s="61" t="str">
        <f aca="false">IF(J9549="PosK",SUMIFS(K:K,J:J,"eDNA",H:H,H9549),"")</f>
        <v/>
      </c>
      <c r="P9549" s="62"/>
      <c r="T9549" s="63"/>
      <c r="W9549" s="64"/>
    </row>
    <row r="9550" customFormat="false" ht="14.25" hidden="false" customHeight="false" outlineLevel="0" collapsed="false">
      <c r="A9550" s="0" t="s">
        <v>770</v>
      </c>
      <c r="B9550" s="52" t="s">
        <v>1033</v>
      </c>
      <c r="C9550" s="52" t="s">
        <v>743</v>
      </c>
      <c r="D9550" s="53" t="n">
        <v>0.1</v>
      </c>
      <c r="E9550" s="53" t="s">
        <v>748</v>
      </c>
      <c r="F9550" s="0" t="s">
        <v>1468</v>
      </c>
      <c r="G9550" s="0" t="str">
        <f aca="false">LEFT(B9550,2)</f>
        <v>28</v>
      </c>
      <c r="H9550" s="0" t="str">
        <f aca="false">I9550&amp;"_"&amp;G9550&amp;"_"&amp;F9550</f>
        <v>GroenbrogetTudse_28_20191001_DL2019031_FrederiksbergGym_koersel2</v>
      </c>
      <c r="I9550" s="61" t="str">
        <f aca="false">MID(RIGHT(B9550,LEN(B9550)-3),1,FIND("_",RIGHT(B9550,LEN(B9550)-3))-1)</f>
        <v>GroenbrogetTudse</v>
      </c>
      <c r="J9550" s="61" t="str">
        <f aca="false">TRIM(SUBSTITUTE(RIGHT(B9550,FIND(I9550,B9550)+1),"_",""))</f>
        <v>PosK</v>
      </c>
      <c r="K9550" s="0" t="str">
        <f aca="false">IFERROR(VALUE(SUBSTITUTE(E9550,".",",")),E9550)</f>
        <v>No Ct</v>
      </c>
      <c r="L9550" s="61" t="n">
        <f aca="false">IF(J9550="PosK",SUMIFS(K:K,J:J,"PosK",H:H,H9550),"")</f>
        <v>0</v>
      </c>
      <c r="M9550" s="61" t="n">
        <f aca="false">IF(J9550="PosK",SUMIFS(K:K,J:J,"NegK",H:H,H9550),"")</f>
        <v>0</v>
      </c>
      <c r="N9550" s="61" t="n">
        <f aca="false">IF(J9550="PosK",SUMIFS(K:K,J:J,"eDNA",H:H,H9550),"")</f>
        <v>0</v>
      </c>
      <c r="P9550" s="62" t="n">
        <f aca="false">IF(K9552="No Ct",0,K9552)</f>
        <v>0</v>
      </c>
      <c r="Q9550" s="62" t="n">
        <f aca="false">IF(K9553="No Ct",0,K9553)</f>
        <v>0</v>
      </c>
      <c r="R9550" s="0" t="str">
        <f aca="false">IF(AND(L9550&gt;0,M9550=0),"Valid","Invalid")</f>
        <v>Invalid</v>
      </c>
      <c r="S9550" s="0" t="str">
        <f aca="false">IF(OR(P9550&gt;1,Q9550&gt;1),"Present","Absent")</f>
        <v>Absent</v>
      </c>
      <c r="T9550" s="63" t="str">
        <f aca="false">IF(OR(AND(P9550&gt;1,P9550&lt;41),AND(Q9550&gt;1,Q9550&lt;41)),"Ct&lt;41","Ct&gt;41")</f>
        <v>Ct&gt;41</v>
      </c>
      <c r="U9550" s="0" t="str">
        <f aca="false">I9550</f>
        <v>GroenbrogetTudse</v>
      </c>
      <c r="V9550" s="0" t="str">
        <f aca="false">MID(F9550,10,9)</f>
        <v>DL2019031</v>
      </c>
      <c r="W9550" s="64" t="str">
        <f aca="false">V9550&amp;"_"&amp;U9550&amp;"_"&amp;R9550&amp;"_"&amp;S9550&amp;"_"&amp;T9550</f>
        <v>DL2019031_GroenbrogetTudse_Invalid_Absent_Ct&gt;41</v>
      </c>
    </row>
    <row r="9551" customFormat="false" ht="14.25" hidden="false" customHeight="false" outlineLevel="0" collapsed="false">
      <c r="A9551" s="0" t="s">
        <v>772</v>
      </c>
      <c r="B9551" s="52" t="s">
        <v>1034</v>
      </c>
      <c r="C9551" s="52" t="s">
        <v>747</v>
      </c>
      <c r="D9551" s="53" t="n">
        <v>0.1</v>
      </c>
      <c r="E9551" s="53" t="s">
        <v>748</v>
      </c>
      <c r="F9551" s="0" t="s">
        <v>1468</v>
      </c>
      <c r="G9551" s="0" t="str">
        <f aca="false">LEFT(B9551,2)</f>
        <v>28</v>
      </c>
      <c r="H9551" s="0" t="str">
        <f aca="false">I9551&amp;"_"&amp;G9551&amp;"_"&amp;F9551</f>
        <v>GroenbrogetTudse_28_20191001_DL2019031_FrederiksbergGym_koersel2</v>
      </c>
      <c r="I9551" s="61" t="str">
        <f aca="false">MID(RIGHT(B9551,LEN(B9551)-3),1,FIND("_",RIGHT(B9551,LEN(B9551)-3))-1)</f>
        <v>GroenbrogetTudse</v>
      </c>
      <c r="J9551" s="61" t="str">
        <f aca="false">TRIM(SUBSTITUTE(RIGHT(B9551,FIND(I9551,B9551)+1),"_",""))</f>
        <v>NegK</v>
      </c>
      <c r="K9551" s="0" t="str">
        <f aca="false">IFERROR(VALUE(SUBSTITUTE(E9551,".",",")),E9551)</f>
        <v>No Ct</v>
      </c>
      <c r="L9551" s="61" t="str">
        <f aca="false">IF(J9551="PosK",SUMIFS(K:K,J:J,"PosK",H:H,H9551),"")</f>
        <v/>
      </c>
      <c r="M9551" s="61" t="str">
        <f aca="false">IF(J9551="PosK",SUMIFS(K:K,J:J,"NegK",H:H,H9551),"")</f>
        <v/>
      </c>
      <c r="N9551" s="61" t="str">
        <f aca="false">IF(J9551="PosK",SUMIFS(K:K,J:J,"eDNA",H:H,H9551),"")</f>
        <v/>
      </c>
    </row>
    <row r="9552" customFormat="false" ht="14.25" hidden="false" customHeight="false" outlineLevel="0" collapsed="false">
      <c r="A9552" s="0" t="s">
        <v>774</v>
      </c>
      <c r="B9552" s="52" t="s">
        <v>1035</v>
      </c>
      <c r="C9552" s="52" t="s">
        <v>751</v>
      </c>
      <c r="D9552" s="53" t="n">
        <v>0.1</v>
      </c>
      <c r="E9552" s="53" t="s">
        <v>748</v>
      </c>
      <c r="F9552" s="0" t="s">
        <v>1468</v>
      </c>
      <c r="G9552" s="0" t="str">
        <f aca="false">LEFT(B9552,2)</f>
        <v>28</v>
      </c>
      <c r="H9552" s="0" t="str">
        <f aca="false">I9552&amp;"_"&amp;G9552&amp;"_"&amp;F9552</f>
        <v>GroenbrogetTudse_28_20191001_DL2019031_FrederiksbergGym_koersel2</v>
      </c>
      <c r="I9552" s="61" t="str">
        <f aca="false">MID(RIGHT(B9552,LEN(B9552)-3),1,FIND("_",RIGHT(B9552,LEN(B9552)-3))-1)</f>
        <v>GroenbrogetTudse</v>
      </c>
      <c r="J9552" s="61" t="str">
        <f aca="false">TRIM(SUBSTITUTE(RIGHT(B9552,FIND(I9552,B9552)+1),"_",""))</f>
        <v>eDNA</v>
      </c>
      <c r="K9552" s="0" t="str">
        <f aca="false">IFERROR(VALUE(SUBSTITUTE(E9552,".",",")),E9552)</f>
        <v>No Ct</v>
      </c>
      <c r="L9552" s="61" t="str">
        <f aca="false">IF(J9552="PosK",SUMIFS(K:K,J:J,"PosK",H:H,H9552),"")</f>
        <v/>
      </c>
      <c r="M9552" s="61" t="str">
        <f aca="false">IF(J9552="PosK",SUMIFS(K:K,J:J,"NegK",H:H,H9552),"")</f>
        <v/>
      </c>
      <c r="N9552" s="61" t="str">
        <f aca="false">IF(J9552="PosK",SUMIFS(K:K,J:J,"eDNA",H:H,H9552),"")</f>
        <v/>
      </c>
      <c r="Q9552" s="62"/>
    </row>
    <row r="9553" customFormat="false" ht="14.25" hidden="false" customHeight="false" outlineLevel="0" collapsed="false">
      <c r="A9553" s="0" t="s">
        <v>776</v>
      </c>
      <c r="B9553" s="52" t="s">
        <v>1035</v>
      </c>
      <c r="C9553" s="52" t="s">
        <v>751</v>
      </c>
      <c r="D9553" s="53" t="n">
        <v>0.1</v>
      </c>
      <c r="E9553" s="53" t="s">
        <v>748</v>
      </c>
      <c r="F9553" s="0" t="s">
        <v>1468</v>
      </c>
      <c r="G9553" s="0" t="str">
        <f aca="false">LEFT(B9553,2)</f>
        <v>28</v>
      </c>
      <c r="H9553" s="0" t="str">
        <f aca="false">I9553&amp;"_"&amp;G9553&amp;"_"&amp;F9553</f>
        <v>GroenbrogetTudse_28_20191001_DL2019031_FrederiksbergGym_koersel2</v>
      </c>
      <c r="I9553" s="61" t="str">
        <f aca="false">MID(RIGHT(B9553,LEN(B9553)-3),1,FIND("_",RIGHT(B9553,LEN(B9553)-3))-1)</f>
        <v>GroenbrogetTudse</v>
      </c>
      <c r="J9553" s="61" t="str">
        <f aca="false">TRIM(SUBSTITUTE(RIGHT(B9553,FIND(I9553,B9553)+1),"_",""))</f>
        <v>eDNA</v>
      </c>
      <c r="K9553" s="0" t="str">
        <f aca="false">IFERROR(VALUE(SUBSTITUTE(E9553,".",",")),E9553)</f>
        <v>No Ct</v>
      </c>
      <c r="L9553" s="61" t="str">
        <f aca="false">IF(J9553="PosK",SUMIFS(K:K,J:J,"PosK",H:H,H9553),"")</f>
        <v/>
      </c>
      <c r="M9553" s="61" t="str">
        <f aca="false">IF(J9553="PosK",SUMIFS(K:K,J:J,"NegK",H:H,H9553),"")</f>
        <v/>
      </c>
      <c r="N9553" s="61" t="str">
        <f aca="false">IF(J9553="PosK",SUMIFS(K:K,J:J,"eDNA",H:H,H9553),"")</f>
        <v/>
      </c>
      <c r="P9553" s="62"/>
      <c r="T9553" s="63"/>
      <c r="W9553" s="64"/>
    </row>
    <row r="9554" customFormat="false" ht="14.25" hidden="false" customHeight="false" outlineLevel="0" collapsed="false">
      <c r="A9554" s="0" t="s">
        <v>778</v>
      </c>
      <c r="B9554" s="52" t="s">
        <v>1037</v>
      </c>
      <c r="C9554" s="52" t="s">
        <v>743</v>
      </c>
      <c r="D9554" s="53" t="n">
        <v>0.1</v>
      </c>
      <c r="E9554" s="53" t="s">
        <v>748</v>
      </c>
      <c r="F9554" s="0" t="s">
        <v>1468</v>
      </c>
      <c r="G9554" s="0" t="str">
        <f aca="false">LEFT(B9554,2)</f>
        <v>29</v>
      </c>
      <c r="H9554" s="0" t="str">
        <f aca="false">I9554&amp;"_"&amp;G9554&amp;"_"&amp;F9554</f>
        <v>Loevfroe_29_20191001_DL2019031_FrederiksbergGym_koersel2</v>
      </c>
      <c r="I9554" s="61" t="str">
        <f aca="false">MID(RIGHT(B9554,LEN(B9554)-3),1,FIND("_",RIGHT(B9554,LEN(B9554)-3))-1)</f>
        <v>Loevfroe</v>
      </c>
      <c r="J9554" s="61" t="str">
        <f aca="false">TRIM(SUBSTITUTE(RIGHT(B9554,FIND(I9554,B9554)+1),"_",""))</f>
        <v>PosK</v>
      </c>
      <c r="K9554" s="0" t="str">
        <f aca="false">IFERROR(VALUE(SUBSTITUTE(E9554,".",",")),E9554)</f>
        <v>No Ct</v>
      </c>
      <c r="L9554" s="61" t="n">
        <f aca="false">IF(J9554="PosK",SUMIFS(K:K,J:J,"PosK",H:H,H9554),"")</f>
        <v>0</v>
      </c>
      <c r="M9554" s="61" t="n">
        <f aca="false">IF(J9554="PosK",SUMIFS(K:K,J:J,"NegK",H:H,H9554),"")</f>
        <v>0</v>
      </c>
      <c r="N9554" s="61" t="n">
        <f aca="false">IF(J9554="PosK",SUMIFS(K:K,J:J,"eDNA",H:H,H9554),"")</f>
        <v>0</v>
      </c>
      <c r="P9554" s="62" t="n">
        <f aca="false">IF(K9556="No Ct",0,K9556)</f>
        <v>0</v>
      </c>
      <c r="Q9554" s="62" t="n">
        <f aca="false">IF(K9557="No Ct",0,K9557)</f>
        <v>0</v>
      </c>
      <c r="R9554" s="0" t="str">
        <f aca="false">IF(AND(L9554&gt;0,M9554=0),"Valid","Invalid")</f>
        <v>Invalid</v>
      </c>
      <c r="S9554" s="0" t="str">
        <f aca="false">IF(OR(P9554&gt;1,Q9554&gt;1),"Present","Absent")</f>
        <v>Absent</v>
      </c>
      <c r="T9554" s="63" t="str">
        <f aca="false">IF(OR(AND(P9554&gt;1,P9554&lt;41),AND(Q9554&gt;1,Q9554&lt;41)),"Ct&lt;41","Ct&gt;41")</f>
        <v>Ct&gt;41</v>
      </c>
      <c r="U9554" s="0" t="str">
        <f aca="false">I9554</f>
        <v>Loevfroe</v>
      </c>
      <c r="V9554" s="0" t="str">
        <f aca="false">MID(F9554,10,9)</f>
        <v>DL2019031</v>
      </c>
      <c r="W9554" s="64" t="str">
        <f aca="false">V9554&amp;"_"&amp;U9554&amp;"_"&amp;R9554&amp;"_"&amp;S9554&amp;"_"&amp;T9554</f>
        <v>DL2019031_Loevfroe_Invalid_Absent_Ct&gt;41</v>
      </c>
    </row>
    <row r="9555" customFormat="false" ht="14.25" hidden="false" customHeight="false" outlineLevel="0" collapsed="false">
      <c r="A9555" s="0" t="s">
        <v>780</v>
      </c>
      <c r="B9555" s="52" t="s">
        <v>1038</v>
      </c>
      <c r="C9555" s="52" t="s">
        <v>747</v>
      </c>
      <c r="D9555" s="53" t="n">
        <v>0.1</v>
      </c>
      <c r="E9555" s="53" t="s">
        <v>748</v>
      </c>
      <c r="F9555" s="0" t="s">
        <v>1468</v>
      </c>
      <c r="G9555" s="0" t="str">
        <f aca="false">LEFT(B9555,2)</f>
        <v>29</v>
      </c>
      <c r="H9555" s="0" t="str">
        <f aca="false">I9555&amp;"_"&amp;G9555&amp;"_"&amp;F9555</f>
        <v>Loevfroe_29_20191001_DL2019031_FrederiksbergGym_koersel2</v>
      </c>
      <c r="I9555" s="61" t="str">
        <f aca="false">MID(RIGHT(B9555,LEN(B9555)-3),1,FIND("_",RIGHT(B9555,LEN(B9555)-3))-1)</f>
        <v>Loevfroe</v>
      </c>
      <c r="J9555" s="61" t="str">
        <f aca="false">TRIM(SUBSTITUTE(RIGHT(B9555,FIND(I9555,B9555)+1),"_",""))</f>
        <v>NegK</v>
      </c>
      <c r="K9555" s="0" t="str">
        <f aca="false">IFERROR(VALUE(SUBSTITUTE(E9555,".",",")),E9555)</f>
        <v>No Ct</v>
      </c>
      <c r="L9555" s="61" t="str">
        <f aca="false">IF(J9555="PosK",SUMIFS(K:K,J:J,"PosK",H:H,H9555),"")</f>
        <v/>
      </c>
      <c r="M9555" s="61" t="str">
        <f aca="false">IF(J9555="PosK",SUMIFS(K:K,J:J,"NegK",H:H,H9555),"")</f>
        <v/>
      </c>
      <c r="N9555" s="61" t="str">
        <f aca="false">IF(J9555="PosK",SUMIFS(K:K,J:J,"eDNA",H:H,H9555),"")</f>
        <v/>
      </c>
    </row>
    <row r="9556" customFormat="false" ht="14.25" hidden="false" customHeight="false" outlineLevel="0" collapsed="false">
      <c r="A9556" s="0" t="s">
        <v>782</v>
      </c>
      <c r="B9556" s="52" t="s">
        <v>1039</v>
      </c>
      <c r="C9556" s="52" t="s">
        <v>751</v>
      </c>
      <c r="D9556" s="53" t="n">
        <v>0.1</v>
      </c>
      <c r="E9556" s="53" t="s">
        <v>748</v>
      </c>
      <c r="F9556" s="0" t="s">
        <v>1468</v>
      </c>
      <c r="G9556" s="0" t="str">
        <f aca="false">LEFT(B9556,2)</f>
        <v>29</v>
      </c>
      <c r="H9556" s="0" t="str">
        <f aca="false">I9556&amp;"_"&amp;G9556&amp;"_"&amp;F9556</f>
        <v>Loevfroe_29_20191001_DL2019031_FrederiksbergGym_koersel2</v>
      </c>
      <c r="I9556" s="61" t="str">
        <f aca="false">MID(RIGHT(B9556,LEN(B9556)-3),1,FIND("_",RIGHT(B9556,LEN(B9556)-3))-1)</f>
        <v>Loevfroe</v>
      </c>
      <c r="J9556" s="61" t="str">
        <f aca="false">TRIM(SUBSTITUTE(RIGHT(B9556,FIND(I9556,B9556)+1),"_",""))</f>
        <v>eDNA</v>
      </c>
      <c r="K9556" s="0" t="str">
        <f aca="false">IFERROR(VALUE(SUBSTITUTE(E9556,".",",")),E9556)</f>
        <v>No Ct</v>
      </c>
      <c r="L9556" s="61" t="str">
        <f aca="false">IF(J9556="PosK",SUMIFS(K:K,J:J,"PosK",H:H,H9556),"")</f>
        <v/>
      </c>
      <c r="M9556" s="61" t="str">
        <f aca="false">IF(J9556="PosK",SUMIFS(K:K,J:J,"NegK",H:H,H9556),"")</f>
        <v/>
      </c>
      <c r="N9556" s="61" t="str">
        <f aca="false">IF(J9556="PosK",SUMIFS(K:K,J:J,"eDNA",H:H,H9556),"")</f>
        <v/>
      </c>
      <c r="Q9556" s="62"/>
    </row>
    <row r="9557" customFormat="false" ht="14.25" hidden="false" customHeight="false" outlineLevel="0" collapsed="false">
      <c r="A9557" s="0" t="s">
        <v>784</v>
      </c>
      <c r="B9557" s="52" t="s">
        <v>1039</v>
      </c>
      <c r="C9557" s="52" t="s">
        <v>751</v>
      </c>
      <c r="D9557" s="53" t="n">
        <v>0.1</v>
      </c>
      <c r="E9557" s="53" t="s">
        <v>748</v>
      </c>
      <c r="F9557" s="0" t="s">
        <v>1468</v>
      </c>
      <c r="G9557" s="0" t="str">
        <f aca="false">LEFT(B9557,2)</f>
        <v>29</v>
      </c>
      <c r="H9557" s="0" t="str">
        <f aca="false">I9557&amp;"_"&amp;G9557&amp;"_"&amp;F9557</f>
        <v>Loevfroe_29_20191001_DL2019031_FrederiksbergGym_koersel2</v>
      </c>
      <c r="I9557" s="61" t="str">
        <f aca="false">MID(RIGHT(B9557,LEN(B9557)-3),1,FIND("_",RIGHT(B9557,LEN(B9557)-3))-1)</f>
        <v>Loevfroe</v>
      </c>
      <c r="J9557" s="61" t="str">
        <f aca="false">TRIM(SUBSTITUTE(RIGHT(B9557,FIND(I9557,B9557)+1),"_",""))</f>
        <v>eDNA</v>
      </c>
      <c r="K9557" s="0" t="str">
        <f aca="false">IFERROR(VALUE(SUBSTITUTE(E9557,".",",")),E9557)</f>
        <v>No Ct</v>
      </c>
      <c r="L9557" s="61" t="str">
        <f aca="false">IF(J9557="PosK",SUMIFS(K:K,J:J,"PosK",H:H,H9557),"")</f>
        <v/>
      </c>
      <c r="M9557" s="61" t="str">
        <f aca="false">IF(J9557="PosK",SUMIFS(K:K,J:J,"NegK",H:H,H9557),"")</f>
        <v/>
      </c>
      <c r="N9557" s="61" t="str">
        <f aca="false">IF(J9557="PosK",SUMIFS(K:K,J:J,"eDNA",H:H,H9557),"")</f>
        <v/>
      </c>
      <c r="P9557" s="62"/>
      <c r="T9557" s="63"/>
      <c r="W9557" s="64"/>
    </row>
    <row r="9558" customFormat="false" ht="14.25" hidden="false" customHeight="false" outlineLevel="0" collapsed="false">
      <c r="A9558" s="0" t="s">
        <v>786</v>
      </c>
      <c r="B9558" s="52" t="s">
        <v>1041</v>
      </c>
      <c r="C9558" s="52" t="s">
        <v>743</v>
      </c>
      <c r="D9558" s="53" t="n">
        <v>0.1</v>
      </c>
      <c r="E9558" s="53" t="n">
        <v>27.59</v>
      </c>
      <c r="F9558" s="0" t="s">
        <v>1468</v>
      </c>
      <c r="G9558" s="0" t="str">
        <f aca="false">LEFT(B9558,2)</f>
        <v>30</v>
      </c>
      <c r="H9558" s="0" t="str">
        <f aca="false">I9558&amp;"_"&amp;G9558&amp;"_"&amp;F9558</f>
        <v>Klokkefroe_30_20191001_DL2019031_FrederiksbergGym_koersel2</v>
      </c>
      <c r="I9558" s="61" t="str">
        <f aca="false">MID(RIGHT(B9558,LEN(B9558)-3),1,FIND("_",RIGHT(B9558,LEN(B9558)-3))-1)</f>
        <v>Klokkefroe</v>
      </c>
      <c r="J9558" s="61" t="str">
        <f aca="false">TRIM(SUBSTITUTE(RIGHT(B9558,FIND(I9558,B9558)+1),"_",""))</f>
        <v>PosK</v>
      </c>
      <c r="K9558" s="0" t="n">
        <f aca="false">IFERROR(VALUE(SUBSTITUTE(E9558,".",",")),E9558)</f>
        <v>27.59</v>
      </c>
      <c r="L9558" s="61" t="n">
        <f aca="false">IF(J9558="PosK",SUMIFS(K:K,J:J,"PosK",H:H,H9558),"")</f>
        <v>27.59</v>
      </c>
      <c r="M9558" s="61" t="n">
        <f aca="false">IF(J9558="PosK",SUMIFS(K:K,J:J,"NegK",H:H,H9558),"")</f>
        <v>0</v>
      </c>
      <c r="N9558" s="61" t="n">
        <f aca="false">IF(J9558="PosK",SUMIFS(K:K,J:J,"eDNA",H:H,H9558),"")</f>
        <v>0</v>
      </c>
      <c r="P9558" s="62" t="n">
        <f aca="false">IF(K9560="No Ct",0,K9560)</f>
        <v>0</v>
      </c>
      <c r="Q9558" s="62" t="n">
        <f aca="false">IF(K9561="No Ct",0,K9561)</f>
        <v>0</v>
      </c>
      <c r="R9558" s="0" t="str">
        <f aca="false">IF(AND(L9558&gt;0,M9558=0),"Valid","Invalid")</f>
        <v>Valid</v>
      </c>
      <c r="S9558" s="0" t="str">
        <f aca="false">IF(OR(P9558&gt;1,Q9558&gt;1),"Present","Absent")</f>
        <v>Absent</v>
      </c>
      <c r="T9558" s="63" t="str">
        <f aca="false">IF(OR(AND(P9558&gt;1,P9558&lt;41),AND(Q9558&gt;1,Q9558&lt;41)),"Ct&lt;41","Ct&gt;41")</f>
        <v>Ct&gt;41</v>
      </c>
      <c r="U9558" s="0" t="str">
        <f aca="false">I9558</f>
        <v>Klokkefroe</v>
      </c>
      <c r="V9558" s="0" t="str">
        <f aca="false">MID(F9558,10,9)</f>
        <v>DL2019031</v>
      </c>
      <c r="W9558" s="64" t="str">
        <f aca="false">V9558&amp;"_"&amp;U9558&amp;"_"&amp;R9558&amp;"_"&amp;S9558&amp;"_"&amp;T9558</f>
        <v>DL2019031_Klokkefroe_Valid_Absent_Ct&gt;41</v>
      </c>
    </row>
    <row r="9559" customFormat="false" ht="14.25" hidden="false" customHeight="false" outlineLevel="0" collapsed="false">
      <c r="A9559" s="0" t="s">
        <v>788</v>
      </c>
      <c r="B9559" s="52" t="s">
        <v>1042</v>
      </c>
      <c r="C9559" s="52" t="s">
        <v>747</v>
      </c>
      <c r="D9559" s="53" t="n">
        <v>0.1</v>
      </c>
      <c r="E9559" s="53" t="s">
        <v>748</v>
      </c>
      <c r="F9559" s="0" t="s">
        <v>1468</v>
      </c>
      <c r="G9559" s="0" t="str">
        <f aca="false">LEFT(B9559,2)</f>
        <v>30</v>
      </c>
      <c r="H9559" s="0" t="str">
        <f aca="false">I9559&amp;"_"&amp;G9559&amp;"_"&amp;F9559</f>
        <v>Klokkefroe_30_20191001_DL2019031_FrederiksbergGym_koersel2</v>
      </c>
      <c r="I9559" s="61" t="str">
        <f aca="false">MID(RIGHT(B9559,LEN(B9559)-3),1,FIND("_",RIGHT(B9559,LEN(B9559)-3))-1)</f>
        <v>Klokkefroe</v>
      </c>
      <c r="J9559" s="61" t="str">
        <f aca="false">TRIM(SUBSTITUTE(RIGHT(B9559,FIND(I9559,B9559)+1),"_",""))</f>
        <v>NegK</v>
      </c>
      <c r="K9559" s="0" t="str">
        <f aca="false">IFERROR(VALUE(SUBSTITUTE(E9559,".",",")),E9559)</f>
        <v>No Ct</v>
      </c>
      <c r="L9559" s="61" t="str">
        <f aca="false">IF(J9559="PosK",SUMIFS(K:K,J:J,"PosK",H:H,H9559),"")</f>
        <v/>
      </c>
      <c r="M9559" s="61" t="str">
        <f aca="false">IF(J9559="PosK",SUMIFS(K:K,J:J,"NegK",H:H,H9559),"")</f>
        <v/>
      </c>
      <c r="N9559" s="61" t="str">
        <f aca="false">IF(J9559="PosK",SUMIFS(K:K,J:J,"eDNA",H:H,H9559),"")</f>
        <v/>
      </c>
    </row>
    <row r="9560" customFormat="false" ht="14.25" hidden="false" customHeight="false" outlineLevel="0" collapsed="false">
      <c r="A9560" s="0" t="s">
        <v>790</v>
      </c>
      <c r="B9560" s="52" t="s">
        <v>1043</v>
      </c>
      <c r="C9560" s="52" t="s">
        <v>751</v>
      </c>
      <c r="D9560" s="53" t="n">
        <v>0.1</v>
      </c>
      <c r="E9560" s="53" t="s">
        <v>748</v>
      </c>
      <c r="F9560" s="0" t="s">
        <v>1468</v>
      </c>
      <c r="G9560" s="0" t="str">
        <f aca="false">LEFT(B9560,2)</f>
        <v>30</v>
      </c>
      <c r="H9560" s="0" t="str">
        <f aca="false">I9560&amp;"_"&amp;G9560&amp;"_"&amp;F9560</f>
        <v>Klokkefroe_30_20191001_DL2019031_FrederiksbergGym_koersel2</v>
      </c>
      <c r="I9560" s="61" t="str">
        <f aca="false">MID(RIGHT(B9560,LEN(B9560)-3),1,FIND("_",RIGHT(B9560,LEN(B9560)-3))-1)</f>
        <v>Klokkefroe</v>
      </c>
      <c r="J9560" s="61" t="str">
        <f aca="false">TRIM(SUBSTITUTE(RIGHT(B9560,FIND(I9560,B9560)+1),"_",""))</f>
        <v>eDNA</v>
      </c>
      <c r="K9560" s="0" t="str">
        <f aca="false">IFERROR(VALUE(SUBSTITUTE(E9560,".",",")),E9560)</f>
        <v>No Ct</v>
      </c>
      <c r="L9560" s="61" t="str">
        <f aca="false">IF(J9560="PosK",SUMIFS(K:K,J:J,"PosK",H:H,H9560),"")</f>
        <v/>
      </c>
      <c r="M9560" s="61" t="str">
        <f aca="false">IF(J9560="PosK",SUMIFS(K:K,J:J,"NegK",H:H,H9560),"")</f>
        <v/>
      </c>
      <c r="N9560" s="61" t="str">
        <f aca="false">IF(J9560="PosK",SUMIFS(K:K,J:J,"eDNA",H:H,H9560),"")</f>
        <v/>
      </c>
      <c r="Q9560" s="62"/>
    </row>
    <row r="9561" customFormat="false" ht="14.25" hidden="false" customHeight="false" outlineLevel="0" collapsed="false">
      <c r="A9561" s="0" t="s">
        <v>792</v>
      </c>
      <c r="B9561" s="52" t="s">
        <v>1043</v>
      </c>
      <c r="C9561" s="52" t="s">
        <v>751</v>
      </c>
      <c r="D9561" s="53" t="n">
        <v>0.1</v>
      </c>
      <c r="E9561" s="53" t="s">
        <v>748</v>
      </c>
      <c r="F9561" s="0" t="s">
        <v>1468</v>
      </c>
      <c r="G9561" s="0" t="str">
        <f aca="false">LEFT(B9561,2)</f>
        <v>30</v>
      </c>
      <c r="H9561" s="0" t="str">
        <f aca="false">I9561&amp;"_"&amp;G9561&amp;"_"&amp;F9561</f>
        <v>Klokkefroe_30_20191001_DL2019031_FrederiksbergGym_koersel2</v>
      </c>
      <c r="I9561" s="61" t="str">
        <f aca="false">MID(RIGHT(B9561,LEN(B9561)-3),1,FIND("_",RIGHT(B9561,LEN(B9561)-3))-1)</f>
        <v>Klokkefroe</v>
      </c>
      <c r="J9561" s="61" t="str">
        <f aca="false">TRIM(SUBSTITUTE(RIGHT(B9561,FIND(I9561,B9561)+1),"_",""))</f>
        <v>eDNA</v>
      </c>
      <c r="K9561" s="0" t="str">
        <f aca="false">IFERROR(VALUE(SUBSTITUTE(E9561,".",",")),E9561)</f>
        <v>No Ct</v>
      </c>
      <c r="L9561" s="61" t="str">
        <f aca="false">IF(J9561="PosK",SUMIFS(K:K,J:J,"PosK",H:H,H9561),"")</f>
        <v/>
      </c>
      <c r="M9561" s="61" t="str">
        <f aca="false">IF(J9561="PosK",SUMIFS(K:K,J:J,"NegK",H:H,H9561),"")</f>
        <v/>
      </c>
      <c r="N9561" s="61" t="str">
        <f aca="false">IF(J9561="PosK",SUMIFS(K:K,J:J,"eDNA",H:H,H9561),"")</f>
        <v/>
      </c>
      <c r="P9561" s="62"/>
      <c r="T9561" s="63"/>
      <c r="W9561" s="64"/>
    </row>
    <row r="9562" customFormat="false" ht="14.25" hidden="false" customHeight="false" outlineLevel="0" collapsed="false">
      <c r="A9562" s="0" t="s">
        <v>794</v>
      </c>
      <c r="B9562" s="52" t="s">
        <v>1045</v>
      </c>
      <c r="C9562" s="52" t="s">
        <v>743</v>
      </c>
      <c r="D9562" s="53" t="n">
        <v>0.1</v>
      </c>
      <c r="E9562" s="53" t="n">
        <v>33.23</v>
      </c>
      <c r="F9562" s="0" t="s">
        <v>1468</v>
      </c>
      <c r="G9562" s="0" t="str">
        <f aca="false">LEFT(B9562,2)</f>
        <v>31</v>
      </c>
      <c r="H9562" s="0" t="str">
        <f aca="false">I9562&amp;"_"&amp;G9562&amp;"_"&amp;F9562</f>
        <v>Bjergsalamander_31_20191001_DL2019031_FrederiksbergGym_koersel2</v>
      </c>
      <c r="I9562" s="61" t="str">
        <f aca="false">MID(RIGHT(B9562,LEN(B9562)-3),1,FIND("_",RIGHT(B9562,LEN(B9562)-3))-1)</f>
        <v>Bjergsalamander</v>
      </c>
      <c r="J9562" s="61" t="str">
        <f aca="false">TRIM(SUBSTITUTE(RIGHT(B9562,FIND(I9562,B9562)+1),"_",""))</f>
        <v>PosK</v>
      </c>
      <c r="K9562" s="0" t="n">
        <f aca="false">IFERROR(VALUE(SUBSTITUTE(E9562,".",",")),E9562)</f>
        <v>33.23</v>
      </c>
      <c r="L9562" s="61" t="n">
        <f aca="false">IF(J9562="PosK",SUMIFS(K:K,J:J,"PosK",H:H,H9562),"")</f>
        <v>33.23</v>
      </c>
      <c r="M9562" s="61" t="n">
        <f aca="false">IF(J9562="PosK",SUMIFS(K:K,J:J,"NegK",H:H,H9562),"")</f>
        <v>0</v>
      </c>
      <c r="N9562" s="61" t="n">
        <f aca="false">IF(J9562="PosK",SUMIFS(K:K,J:J,"eDNA",H:H,H9562),"")</f>
        <v>0</v>
      </c>
      <c r="P9562" s="62" t="n">
        <f aca="false">IF(K9564="No Ct",0,K9564)</f>
        <v>0</v>
      </c>
      <c r="Q9562" s="62" t="n">
        <f aca="false">IF(K9565="No Ct",0,K9565)</f>
        <v>0</v>
      </c>
      <c r="R9562" s="0" t="str">
        <f aca="false">IF(AND(L9562&gt;0,M9562=0),"Valid","Invalid")</f>
        <v>Valid</v>
      </c>
      <c r="S9562" s="0" t="str">
        <f aca="false">IF(OR(P9562&gt;1,Q9562&gt;1),"Present","Absent")</f>
        <v>Absent</v>
      </c>
      <c r="T9562" s="63" t="str">
        <f aca="false">IF(OR(AND(P9562&gt;1,P9562&lt;41),AND(Q9562&gt;1,Q9562&lt;41)),"Ct&lt;41","Ct&gt;41")</f>
        <v>Ct&gt;41</v>
      </c>
      <c r="U9562" s="0" t="str">
        <f aca="false">I9562</f>
        <v>Bjergsalamander</v>
      </c>
      <c r="V9562" s="0" t="str">
        <f aca="false">MID(F9562,10,9)</f>
        <v>DL2019031</v>
      </c>
      <c r="W9562" s="64" t="str">
        <f aca="false">V9562&amp;"_"&amp;U9562&amp;"_"&amp;R9562&amp;"_"&amp;S9562&amp;"_"&amp;T9562</f>
        <v>DL2019031_Bjergsalamander_Valid_Absent_Ct&gt;41</v>
      </c>
    </row>
    <row r="9563" customFormat="false" ht="14.25" hidden="false" customHeight="false" outlineLevel="0" collapsed="false">
      <c r="A9563" s="0" t="s">
        <v>796</v>
      </c>
      <c r="B9563" s="52" t="s">
        <v>1046</v>
      </c>
      <c r="C9563" s="52" t="s">
        <v>747</v>
      </c>
      <c r="D9563" s="53" t="n">
        <v>0.1</v>
      </c>
      <c r="E9563" s="53" t="s">
        <v>748</v>
      </c>
      <c r="F9563" s="0" t="s">
        <v>1468</v>
      </c>
      <c r="G9563" s="0" t="str">
        <f aca="false">LEFT(B9563,2)</f>
        <v>31</v>
      </c>
      <c r="H9563" s="0" t="str">
        <f aca="false">I9563&amp;"_"&amp;G9563&amp;"_"&amp;F9563</f>
        <v>Bjergsalamander_31_20191001_DL2019031_FrederiksbergGym_koersel2</v>
      </c>
      <c r="I9563" s="61" t="str">
        <f aca="false">MID(RIGHT(B9563,LEN(B9563)-3),1,FIND("_",RIGHT(B9563,LEN(B9563)-3))-1)</f>
        <v>Bjergsalamander</v>
      </c>
      <c r="J9563" s="61" t="str">
        <f aca="false">TRIM(SUBSTITUTE(RIGHT(B9563,FIND(I9563,B9563)+1),"_",""))</f>
        <v>NegK</v>
      </c>
      <c r="K9563" s="0" t="str">
        <f aca="false">IFERROR(VALUE(SUBSTITUTE(E9563,".",",")),E9563)</f>
        <v>No Ct</v>
      </c>
      <c r="L9563" s="61" t="str">
        <f aca="false">IF(J9563="PosK",SUMIFS(K:K,J:J,"PosK",H:H,H9563),"")</f>
        <v/>
      </c>
      <c r="M9563" s="61" t="str">
        <f aca="false">IF(J9563="PosK",SUMIFS(K:K,J:J,"NegK",H:H,H9563),"")</f>
        <v/>
      </c>
      <c r="N9563" s="61" t="str">
        <f aca="false">IF(J9563="PosK",SUMIFS(K:K,J:J,"eDNA",H:H,H9563),"")</f>
        <v/>
      </c>
    </row>
    <row r="9564" customFormat="false" ht="14.25" hidden="false" customHeight="false" outlineLevel="0" collapsed="false">
      <c r="A9564" s="0" t="s">
        <v>798</v>
      </c>
      <c r="B9564" s="52" t="s">
        <v>1047</v>
      </c>
      <c r="C9564" s="52" t="s">
        <v>751</v>
      </c>
      <c r="D9564" s="53" t="n">
        <v>0.1</v>
      </c>
      <c r="E9564" s="53" t="s">
        <v>748</v>
      </c>
      <c r="F9564" s="0" t="s">
        <v>1468</v>
      </c>
      <c r="G9564" s="0" t="str">
        <f aca="false">LEFT(B9564,2)</f>
        <v>31</v>
      </c>
      <c r="H9564" s="0" t="str">
        <f aca="false">I9564&amp;"_"&amp;G9564&amp;"_"&amp;F9564</f>
        <v>Bjergsalamander_31_20191001_DL2019031_FrederiksbergGym_koersel2</v>
      </c>
      <c r="I9564" s="61" t="str">
        <f aca="false">MID(RIGHT(B9564,LEN(B9564)-3),1,FIND("_",RIGHT(B9564,LEN(B9564)-3))-1)</f>
        <v>Bjergsalamander</v>
      </c>
      <c r="J9564" s="61" t="str">
        <f aca="false">TRIM(SUBSTITUTE(RIGHT(B9564,FIND(I9564,B9564)+1),"_",""))</f>
        <v>eDNA</v>
      </c>
      <c r="K9564" s="0" t="str">
        <f aca="false">IFERROR(VALUE(SUBSTITUTE(E9564,".",",")),E9564)</f>
        <v>No Ct</v>
      </c>
      <c r="L9564" s="61" t="str">
        <f aca="false">IF(J9564="PosK",SUMIFS(K:K,J:J,"PosK",H:H,H9564),"")</f>
        <v/>
      </c>
      <c r="M9564" s="61" t="str">
        <f aca="false">IF(J9564="PosK",SUMIFS(K:K,J:J,"NegK",H:H,H9564),"")</f>
        <v/>
      </c>
      <c r="N9564" s="61" t="str">
        <f aca="false">IF(J9564="PosK",SUMIFS(K:K,J:J,"eDNA",H:H,H9564),"")</f>
        <v/>
      </c>
      <c r="Q9564" s="62"/>
    </row>
    <row r="9565" customFormat="false" ht="14.25" hidden="false" customHeight="false" outlineLevel="0" collapsed="false">
      <c r="A9565" s="0" t="s">
        <v>800</v>
      </c>
      <c r="B9565" s="52" t="s">
        <v>1047</v>
      </c>
      <c r="C9565" s="52" t="s">
        <v>751</v>
      </c>
      <c r="D9565" s="53" t="n">
        <v>0.1</v>
      </c>
      <c r="E9565" s="53" t="s">
        <v>748</v>
      </c>
      <c r="F9565" s="0" t="s">
        <v>1468</v>
      </c>
      <c r="G9565" s="0" t="str">
        <f aca="false">LEFT(B9565,2)</f>
        <v>31</v>
      </c>
      <c r="H9565" s="0" t="str">
        <f aca="false">I9565&amp;"_"&amp;G9565&amp;"_"&amp;F9565</f>
        <v>Bjergsalamander_31_20191001_DL2019031_FrederiksbergGym_koersel2</v>
      </c>
      <c r="I9565" s="61" t="str">
        <f aca="false">MID(RIGHT(B9565,LEN(B9565)-3),1,FIND("_",RIGHT(B9565,LEN(B9565)-3))-1)</f>
        <v>Bjergsalamander</v>
      </c>
      <c r="J9565" s="61" t="str">
        <f aca="false">TRIM(SUBSTITUTE(RIGHT(B9565,FIND(I9565,B9565)+1),"_",""))</f>
        <v>eDNA</v>
      </c>
      <c r="K9565" s="0" t="str">
        <f aca="false">IFERROR(VALUE(SUBSTITUTE(E9565,".",",")),E9565)</f>
        <v>No Ct</v>
      </c>
      <c r="L9565" s="61" t="str">
        <f aca="false">IF(J9565="PosK",SUMIFS(K:K,J:J,"PosK",H:H,H9565),"")</f>
        <v/>
      </c>
      <c r="M9565" s="61" t="str">
        <f aca="false">IF(J9565="PosK",SUMIFS(K:K,J:J,"NegK",H:H,H9565),"")</f>
        <v/>
      </c>
      <c r="N9565" s="61" t="str">
        <f aca="false">IF(J9565="PosK",SUMIFS(K:K,J:J,"eDNA",H:H,H9565),"")</f>
        <v/>
      </c>
      <c r="P9565" s="62"/>
      <c r="T9565" s="63"/>
      <c r="W9565" s="64"/>
    </row>
    <row r="9566" customFormat="false" ht="14.25" hidden="false" customHeight="false" outlineLevel="0" collapsed="false">
      <c r="A9566" s="0" t="s">
        <v>802</v>
      </c>
      <c r="B9566" s="52" t="s">
        <v>1049</v>
      </c>
      <c r="C9566" s="52" t="s">
        <v>743</v>
      </c>
      <c r="D9566" s="53" t="n">
        <v>0.1</v>
      </c>
      <c r="E9566" s="53" t="n">
        <v>30.02</v>
      </c>
      <c r="F9566" s="0" t="s">
        <v>1468</v>
      </c>
      <c r="G9566" s="0" t="str">
        <f aca="false">LEFT(B9566,2)</f>
        <v>32</v>
      </c>
      <c r="H9566" s="0" t="str">
        <f aca="false">I9566&amp;"_"&amp;G9566&amp;"_"&amp;F9566</f>
        <v>Latterfroe_32_20191001_DL2019031_FrederiksbergGym_koersel2</v>
      </c>
      <c r="I9566" s="61" t="str">
        <f aca="false">MID(RIGHT(B9566,LEN(B9566)-3),1,FIND("_",RIGHT(B9566,LEN(B9566)-3))-1)</f>
        <v>Latterfroe</v>
      </c>
      <c r="J9566" s="61" t="str">
        <f aca="false">TRIM(SUBSTITUTE(RIGHT(B9566,FIND(I9566,B9566)+1),"_",""))</f>
        <v>PosK</v>
      </c>
      <c r="K9566" s="0" t="n">
        <f aca="false">IFERROR(VALUE(SUBSTITUTE(E9566,".",",")),E9566)</f>
        <v>30.02</v>
      </c>
      <c r="L9566" s="61" t="n">
        <f aca="false">IF(J9566="PosK",SUMIFS(K:K,J:J,"PosK",H:H,H9566),"")</f>
        <v>30.02</v>
      </c>
      <c r="M9566" s="61" t="n">
        <f aca="false">IF(J9566="PosK",SUMIFS(K:K,J:J,"NegK",H:H,H9566),"")</f>
        <v>0</v>
      </c>
      <c r="N9566" s="61" t="n">
        <f aca="false">IF(J9566="PosK",SUMIFS(K:K,J:J,"eDNA",H:H,H9566),"")</f>
        <v>0</v>
      </c>
      <c r="P9566" s="62" t="n">
        <f aca="false">IF(K9568="No Ct",0,K9568)</f>
        <v>0</v>
      </c>
      <c r="Q9566" s="62" t="n">
        <f aca="false">IF(K9569="No Ct",0,K9569)</f>
        <v>0</v>
      </c>
      <c r="R9566" s="0" t="str">
        <f aca="false">IF(AND(L9566&gt;0,M9566=0),"Valid","Invalid")</f>
        <v>Valid</v>
      </c>
      <c r="S9566" s="0" t="str">
        <f aca="false">IF(OR(P9566&gt;1,Q9566&gt;1),"Present","Absent")</f>
        <v>Absent</v>
      </c>
      <c r="T9566" s="63" t="str">
        <f aca="false">IF(OR(AND(P9566&gt;1,P9566&lt;41),AND(Q9566&gt;1,Q9566&lt;41)),"Ct&lt;41","Ct&gt;41")</f>
        <v>Ct&gt;41</v>
      </c>
      <c r="U9566" s="0" t="str">
        <f aca="false">I9566</f>
        <v>Latterfroe</v>
      </c>
      <c r="V9566" s="0" t="str">
        <f aca="false">MID(F9566,10,9)</f>
        <v>DL2019031</v>
      </c>
      <c r="W9566" s="64" t="str">
        <f aca="false">V9566&amp;"_"&amp;U9566&amp;"_"&amp;R9566&amp;"_"&amp;S9566&amp;"_"&amp;T9566</f>
        <v>DL2019031_Latterfroe_Valid_Absent_Ct&gt;41</v>
      </c>
    </row>
    <row r="9567" customFormat="false" ht="14.25" hidden="false" customHeight="false" outlineLevel="0" collapsed="false">
      <c r="A9567" s="0" t="s">
        <v>804</v>
      </c>
      <c r="B9567" s="52" t="s">
        <v>1050</v>
      </c>
      <c r="C9567" s="52" t="s">
        <v>747</v>
      </c>
      <c r="D9567" s="53" t="n">
        <v>0.1</v>
      </c>
      <c r="E9567" s="53" t="s">
        <v>748</v>
      </c>
      <c r="F9567" s="0" t="s">
        <v>1468</v>
      </c>
      <c r="G9567" s="0" t="str">
        <f aca="false">LEFT(B9567,2)</f>
        <v>32</v>
      </c>
      <c r="H9567" s="0" t="str">
        <f aca="false">I9567&amp;"_"&amp;G9567&amp;"_"&amp;F9567</f>
        <v>Latterfroe_32_20191001_DL2019031_FrederiksbergGym_koersel2</v>
      </c>
      <c r="I9567" s="61" t="str">
        <f aca="false">MID(RIGHT(B9567,LEN(B9567)-3),1,FIND("_",RIGHT(B9567,LEN(B9567)-3))-1)</f>
        <v>Latterfroe</v>
      </c>
      <c r="J9567" s="61" t="str">
        <f aca="false">TRIM(SUBSTITUTE(RIGHT(B9567,FIND(I9567,B9567)+1),"_",""))</f>
        <v>NegK</v>
      </c>
      <c r="K9567" s="0" t="str">
        <f aca="false">IFERROR(VALUE(SUBSTITUTE(E9567,".",",")),E9567)</f>
        <v>No Ct</v>
      </c>
      <c r="L9567" s="61" t="str">
        <f aca="false">IF(J9567="PosK",SUMIFS(K:K,J:J,"PosK",H:H,H9567),"")</f>
        <v/>
      </c>
      <c r="M9567" s="61" t="str">
        <f aca="false">IF(J9567="PosK",SUMIFS(K:K,J:J,"NegK",H:H,H9567),"")</f>
        <v/>
      </c>
      <c r="N9567" s="61" t="str">
        <f aca="false">IF(J9567="PosK",SUMIFS(K:K,J:J,"eDNA",H:H,H9567),"")</f>
        <v/>
      </c>
    </row>
    <row r="9568" customFormat="false" ht="14.25" hidden="false" customHeight="false" outlineLevel="0" collapsed="false">
      <c r="A9568" s="0" t="s">
        <v>806</v>
      </c>
      <c r="B9568" s="52" t="s">
        <v>1051</v>
      </c>
      <c r="C9568" s="52" t="s">
        <v>751</v>
      </c>
      <c r="D9568" s="53" t="n">
        <v>0.1</v>
      </c>
      <c r="E9568" s="53" t="s">
        <v>748</v>
      </c>
      <c r="F9568" s="0" t="s">
        <v>1468</v>
      </c>
      <c r="G9568" s="0" t="str">
        <f aca="false">LEFT(B9568,2)</f>
        <v>32</v>
      </c>
      <c r="H9568" s="0" t="str">
        <f aca="false">I9568&amp;"_"&amp;G9568&amp;"_"&amp;F9568</f>
        <v>Latterfroe_32_20191001_DL2019031_FrederiksbergGym_koersel2</v>
      </c>
      <c r="I9568" s="61" t="str">
        <f aca="false">MID(RIGHT(B9568,LEN(B9568)-3),1,FIND("_",RIGHT(B9568,LEN(B9568)-3))-1)</f>
        <v>Latterfroe</v>
      </c>
      <c r="J9568" s="61" t="str">
        <f aca="false">TRIM(SUBSTITUTE(RIGHT(B9568,FIND(I9568,B9568)+1),"_",""))</f>
        <v>eDNA</v>
      </c>
      <c r="K9568" s="0" t="str">
        <f aca="false">IFERROR(VALUE(SUBSTITUTE(E9568,".",",")),E9568)</f>
        <v>No Ct</v>
      </c>
      <c r="L9568" s="61" t="str">
        <f aca="false">IF(J9568="PosK",SUMIFS(K:K,J:J,"PosK",H:H,H9568),"")</f>
        <v/>
      </c>
      <c r="M9568" s="61" t="str">
        <f aca="false">IF(J9568="PosK",SUMIFS(K:K,J:J,"NegK",H:H,H9568),"")</f>
        <v/>
      </c>
      <c r="N9568" s="61" t="str">
        <f aca="false">IF(J9568="PosK",SUMIFS(K:K,J:J,"eDNA",H:H,H9568),"")</f>
        <v/>
      </c>
      <c r="Q9568" s="62"/>
    </row>
    <row r="9569" customFormat="false" ht="14.25" hidden="false" customHeight="false" outlineLevel="0" collapsed="false">
      <c r="A9569" s="0" t="s">
        <v>808</v>
      </c>
      <c r="B9569" s="52" t="s">
        <v>1051</v>
      </c>
      <c r="C9569" s="52" t="s">
        <v>751</v>
      </c>
      <c r="D9569" s="53" t="n">
        <v>0.1</v>
      </c>
      <c r="E9569" s="53" t="s">
        <v>748</v>
      </c>
      <c r="F9569" s="0" t="s">
        <v>1468</v>
      </c>
      <c r="G9569" s="0" t="str">
        <f aca="false">LEFT(B9569,2)</f>
        <v>32</v>
      </c>
      <c r="H9569" s="0" t="str">
        <f aca="false">I9569&amp;"_"&amp;G9569&amp;"_"&amp;F9569</f>
        <v>Latterfroe_32_20191001_DL2019031_FrederiksbergGym_koersel2</v>
      </c>
      <c r="I9569" s="61" t="str">
        <f aca="false">MID(RIGHT(B9569,LEN(B9569)-3),1,FIND("_",RIGHT(B9569,LEN(B9569)-3))-1)</f>
        <v>Latterfroe</v>
      </c>
      <c r="J9569" s="61" t="str">
        <f aca="false">TRIM(SUBSTITUTE(RIGHT(B9569,FIND(I9569,B9569)+1),"_",""))</f>
        <v>eDNA</v>
      </c>
      <c r="K9569" s="0" t="str">
        <f aca="false">IFERROR(VALUE(SUBSTITUTE(E9569,".",",")),E9569)</f>
        <v>No Ct</v>
      </c>
      <c r="L9569" s="61" t="str">
        <f aca="false">IF(J9569="PosK",SUMIFS(K:K,J:J,"PosK",H:H,H9569),"")</f>
        <v/>
      </c>
      <c r="M9569" s="61" t="str">
        <f aca="false">IF(J9569="PosK",SUMIFS(K:K,J:J,"NegK",H:H,H9569),"")</f>
        <v/>
      </c>
      <c r="N9569" s="61" t="str">
        <f aca="false">IF(J9569="PosK",SUMIFS(K:K,J:J,"eDNA",H:H,H9569),"")</f>
        <v/>
      </c>
      <c r="P9569" s="62"/>
      <c r="T9569" s="63"/>
      <c r="W9569" s="64"/>
    </row>
    <row r="9570" customFormat="false" ht="14.25" hidden="false" customHeight="false" outlineLevel="0" collapsed="false">
      <c r="A9570" s="0" t="s">
        <v>810</v>
      </c>
      <c r="B9570" s="52" t="s">
        <v>1228</v>
      </c>
      <c r="C9570" s="52" t="s">
        <v>743</v>
      </c>
      <c r="D9570" s="53" t="n">
        <v>0.1</v>
      </c>
      <c r="E9570" s="53" t="s">
        <v>748</v>
      </c>
      <c r="F9570" s="0" t="s">
        <v>1468</v>
      </c>
      <c r="G9570" s="0" t="str">
        <f aca="false">LEFT(B9570,2)</f>
        <v>33</v>
      </c>
      <c r="H9570" s="0" t="str">
        <f aca="false">I9570&amp;"_"&amp;G9570&amp;"_"&amp;F9570</f>
        <v>KortbenetGroenFroe_33_20191001_DL2019031_FrederiksbergGym_koersel2</v>
      </c>
      <c r="I9570" s="61" t="str">
        <f aca="false">MID(RIGHT(B9570,LEN(B9570)-3),1,FIND("_",RIGHT(B9570,LEN(B9570)-3))-1)</f>
        <v>KortbenetGroenFroe</v>
      </c>
      <c r="J9570" s="61" t="str">
        <f aca="false">TRIM(SUBSTITUTE(RIGHT(B9570,FIND(I9570,B9570)+1),"_",""))</f>
        <v>PosK</v>
      </c>
      <c r="K9570" s="0" t="str">
        <f aca="false">IFERROR(VALUE(SUBSTITUTE(E9570,".",",")),E9570)</f>
        <v>No Ct</v>
      </c>
      <c r="L9570" s="61" t="n">
        <f aca="false">IF(J9570="PosK",SUMIFS(K:K,J:J,"PosK",H:H,H9570),"")</f>
        <v>0</v>
      </c>
      <c r="M9570" s="61" t="n">
        <f aca="false">IF(J9570="PosK",SUMIFS(K:K,J:J,"NegK",H:H,H9570),"")</f>
        <v>0</v>
      </c>
      <c r="N9570" s="61" t="n">
        <f aca="false">IF(J9570="PosK",SUMIFS(K:K,J:J,"eDNA",H:H,H9570),"")</f>
        <v>0</v>
      </c>
      <c r="P9570" s="62" t="n">
        <f aca="false">IF(K9572="No Ct",0,K9572)</f>
        <v>0</v>
      </c>
      <c r="Q9570" s="62" t="n">
        <f aca="false">IF(K9573="No Ct",0,K9573)</f>
        <v>0</v>
      </c>
      <c r="R9570" s="0" t="str">
        <f aca="false">IF(AND(L9570&gt;0,M9570=0),"Valid","Invalid")</f>
        <v>Invalid</v>
      </c>
      <c r="S9570" s="0" t="str">
        <f aca="false">IF(OR(P9570&gt;1,Q9570&gt;1),"Present","Absent")</f>
        <v>Absent</v>
      </c>
      <c r="T9570" s="63" t="str">
        <f aca="false">IF(OR(AND(P9570&gt;1,P9570&lt;41),AND(Q9570&gt;1,Q9570&lt;41)),"Ct&lt;41","Ct&gt;41")</f>
        <v>Ct&gt;41</v>
      </c>
      <c r="U9570" s="0" t="str">
        <f aca="false">I9570</f>
        <v>KortbenetGroenFroe</v>
      </c>
      <c r="V9570" s="0" t="str">
        <f aca="false">MID(F9570,10,9)</f>
        <v>DL2019031</v>
      </c>
      <c r="W9570" s="64" t="str">
        <f aca="false">V9570&amp;"_"&amp;U9570&amp;"_"&amp;R9570&amp;"_"&amp;S9570&amp;"_"&amp;T9570</f>
        <v>DL2019031_KortbenetGroenFroe_Invalid_Absent_Ct&gt;41</v>
      </c>
    </row>
    <row r="9571" customFormat="false" ht="14.25" hidden="false" customHeight="false" outlineLevel="0" collapsed="false">
      <c r="A9571" s="0" t="s">
        <v>812</v>
      </c>
      <c r="B9571" s="52" t="s">
        <v>1229</v>
      </c>
      <c r="C9571" s="52" t="s">
        <v>747</v>
      </c>
      <c r="D9571" s="53" t="n">
        <v>0.1</v>
      </c>
      <c r="E9571" s="53" t="s">
        <v>748</v>
      </c>
      <c r="F9571" s="0" t="s">
        <v>1468</v>
      </c>
      <c r="G9571" s="0" t="str">
        <f aca="false">LEFT(B9571,2)</f>
        <v>33</v>
      </c>
      <c r="H9571" s="0" t="str">
        <f aca="false">I9571&amp;"_"&amp;G9571&amp;"_"&amp;F9571</f>
        <v>KortbenetGroenFroe_33_20191001_DL2019031_FrederiksbergGym_koersel2</v>
      </c>
      <c r="I9571" s="61" t="str">
        <f aca="false">MID(RIGHT(B9571,LEN(B9571)-3),1,FIND("_",RIGHT(B9571,LEN(B9571)-3))-1)</f>
        <v>KortbenetGroenFroe</v>
      </c>
      <c r="J9571" s="61" t="str">
        <f aca="false">TRIM(SUBSTITUTE(RIGHT(B9571,FIND(I9571,B9571)+1),"_",""))</f>
        <v>NegK</v>
      </c>
      <c r="K9571" s="0" t="str">
        <f aca="false">IFERROR(VALUE(SUBSTITUTE(E9571,".",",")),E9571)</f>
        <v>No Ct</v>
      </c>
      <c r="L9571" s="61" t="str">
        <f aca="false">IF(J9571="PosK",SUMIFS(K:K,J:J,"PosK",H:H,H9571),"")</f>
        <v/>
      </c>
      <c r="M9571" s="61" t="str">
        <f aca="false">IF(J9571="PosK",SUMIFS(K:K,J:J,"NegK",H:H,H9571),"")</f>
        <v/>
      </c>
      <c r="N9571" s="61" t="str">
        <f aca="false">IF(J9571="PosK",SUMIFS(K:K,J:J,"eDNA",H:H,H9571),"")</f>
        <v/>
      </c>
    </row>
    <row r="9572" customFormat="false" ht="14.25" hidden="false" customHeight="false" outlineLevel="0" collapsed="false">
      <c r="A9572" s="0" t="s">
        <v>814</v>
      </c>
      <c r="B9572" s="52" t="s">
        <v>1230</v>
      </c>
      <c r="C9572" s="52" t="s">
        <v>751</v>
      </c>
      <c r="D9572" s="53" t="n">
        <v>0.1</v>
      </c>
      <c r="E9572" s="53" t="s">
        <v>748</v>
      </c>
      <c r="F9572" s="0" t="s">
        <v>1468</v>
      </c>
      <c r="G9572" s="0" t="str">
        <f aca="false">LEFT(B9572,2)</f>
        <v>33</v>
      </c>
      <c r="H9572" s="0" t="str">
        <f aca="false">I9572&amp;"_"&amp;G9572&amp;"_"&amp;F9572</f>
        <v>KortbenetGroenFroe_33_20191001_DL2019031_FrederiksbergGym_koersel2</v>
      </c>
      <c r="I9572" s="61" t="str">
        <f aca="false">MID(RIGHT(B9572,LEN(B9572)-3),1,FIND("_",RIGHT(B9572,LEN(B9572)-3))-1)</f>
        <v>KortbenetGroenFroe</v>
      </c>
      <c r="J9572" s="61" t="str">
        <f aca="false">TRIM(SUBSTITUTE(RIGHT(B9572,FIND(I9572,B9572)+1),"_",""))</f>
        <v>eDNA</v>
      </c>
      <c r="K9572" s="0" t="str">
        <f aca="false">IFERROR(VALUE(SUBSTITUTE(E9572,".",",")),E9572)</f>
        <v>No Ct</v>
      </c>
      <c r="L9572" s="61" t="str">
        <f aca="false">IF(J9572="PosK",SUMIFS(K:K,J:J,"PosK",H:H,H9572),"")</f>
        <v/>
      </c>
      <c r="M9572" s="61" t="str">
        <f aca="false">IF(J9572="PosK",SUMIFS(K:K,J:J,"NegK",H:H,H9572),"")</f>
        <v/>
      </c>
      <c r="N9572" s="61" t="str">
        <f aca="false">IF(J9572="PosK",SUMIFS(K:K,J:J,"eDNA",H:H,H9572),"")</f>
        <v/>
      </c>
      <c r="Q9572" s="62"/>
    </row>
    <row r="9573" customFormat="false" ht="14.25" hidden="false" customHeight="false" outlineLevel="0" collapsed="false">
      <c r="A9573" s="0" t="s">
        <v>816</v>
      </c>
      <c r="B9573" s="52" t="s">
        <v>1230</v>
      </c>
      <c r="C9573" s="52" t="s">
        <v>751</v>
      </c>
      <c r="D9573" s="53" t="n">
        <v>0.1</v>
      </c>
      <c r="E9573" s="53" t="s">
        <v>748</v>
      </c>
      <c r="F9573" s="0" t="s">
        <v>1468</v>
      </c>
      <c r="G9573" s="0" t="str">
        <f aca="false">LEFT(B9573,2)</f>
        <v>33</v>
      </c>
      <c r="H9573" s="0" t="str">
        <f aca="false">I9573&amp;"_"&amp;G9573&amp;"_"&amp;F9573</f>
        <v>KortbenetGroenFroe_33_20191001_DL2019031_FrederiksbergGym_koersel2</v>
      </c>
      <c r="I9573" s="61" t="str">
        <f aca="false">MID(RIGHT(B9573,LEN(B9573)-3),1,FIND("_",RIGHT(B9573,LEN(B9573)-3))-1)</f>
        <v>KortbenetGroenFroe</v>
      </c>
      <c r="J9573" s="61" t="str">
        <f aca="false">TRIM(SUBSTITUTE(RIGHT(B9573,FIND(I9573,B9573)+1),"_",""))</f>
        <v>eDNA</v>
      </c>
      <c r="K9573" s="0" t="str">
        <f aca="false">IFERROR(VALUE(SUBSTITUTE(E9573,".",",")),E9573)</f>
        <v>No Ct</v>
      </c>
      <c r="L9573" s="61" t="str">
        <f aca="false">IF(J9573="PosK",SUMIFS(K:K,J:J,"PosK",H:H,H9573),"")</f>
        <v/>
      </c>
      <c r="M9573" s="61" t="str">
        <f aca="false">IF(J9573="PosK",SUMIFS(K:K,J:J,"NegK",H:H,H9573),"")</f>
        <v/>
      </c>
      <c r="N9573" s="61" t="str">
        <f aca="false">IF(J9573="PosK",SUMIFS(K:K,J:J,"eDNA",H:H,H9573),"")</f>
        <v/>
      </c>
      <c r="P9573" s="62"/>
      <c r="T9573" s="63"/>
      <c r="W9573" s="64"/>
    </row>
    <row r="9574" customFormat="false" ht="14.25" hidden="false" customHeight="false" outlineLevel="0" collapsed="false">
      <c r="A9574" s="0" t="s">
        <v>818</v>
      </c>
      <c r="B9574" s="52" t="s">
        <v>1232</v>
      </c>
      <c r="C9574" s="52" t="s">
        <v>743</v>
      </c>
      <c r="D9574" s="53" t="n">
        <v>0.1</v>
      </c>
      <c r="E9574" s="53" t="s">
        <v>748</v>
      </c>
      <c r="F9574" s="0" t="s">
        <v>1468</v>
      </c>
      <c r="G9574" s="0" t="str">
        <f aca="false">LEFT(B9574,2)</f>
        <v>34</v>
      </c>
      <c r="H9574" s="0" t="str">
        <f aca="false">I9574&amp;"_"&amp;G9574&amp;"_"&amp;F9574</f>
        <v>Soelvkarusse_34_20191001_DL2019031_FrederiksbergGym_koersel2</v>
      </c>
      <c r="I9574" s="61" t="str">
        <f aca="false">MID(RIGHT(B9574,LEN(B9574)-3),1,FIND("_",RIGHT(B9574,LEN(B9574)-3))-1)</f>
        <v>Soelvkarusse</v>
      </c>
      <c r="J9574" s="61" t="str">
        <f aca="false">TRIM(SUBSTITUTE(RIGHT(B9574,FIND(I9574,B9574)+1),"_",""))</f>
        <v>PosK</v>
      </c>
      <c r="K9574" s="0" t="str">
        <f aca="false">IFERROR(VALUE(SUBSTITUTE(E9574,".",",")),E9574)</f>
        <v>No Ct</v>
      </c>
      <c r="L9574" s="61" t="n">
        <f aca="false">IF(J9574="PosK",SUMIFS(K:K,J:J,"PosK",H:H,H9574),"")</f>
        <v>0</v>
      </c>
      <c r="M9574" s="61" t="n">
        <f aca="false">IF(J9574="PosK",SUMIFS(K:K,J:J,"NegK",H:H,H9574),"")</f>
        <v>0</v>
      </c>
      <c r="N9574" s="61" t="n">
        <f aca="false">IF(J9574="PosK",SUMIFS(K:K,J:J,"eDNA",H:H,H9574),"")</f>
        <v>0</v>
      </c>
      <c r="P9574" s="62" t="n">
        <f aca="false">IF(K9576="No Ct",0,K9576)</f>
        <v>0</v>
      </c>
      <c r="Q9574" s="62" t="n">
        <f aca="false">IF(K9577="No Ct",0,K9577)</f>
        <v>0</v>
      </c>
      <c r="R9574" s="0" t="str">
        <f aca="false">IF(AND(L9574&gt;0,M9574=0),"Valid","Invalid")</f>
        <v>Invalid</v>
      </c>
      <c r="S9574" s="0" t="str">
        <f aca="false">IF(OR(P9574&gt;1,Q9574&gt;1),"Present","Absent")</f>
        <v>Absent</v>
      </c>
      <c r="T9574" s="63" t="str">
        <f aca="false">IF(OR(AND(P9574&gt;1,P9574&lt;41),AND(Q9574&gt;1,Q9574&lt;41)),"Ct&lt;41","Ct&gt;41")</f>
        <v>Ct&gt;41</v>
      </c>
      <c r="U9574" s="0" t="str">
        <f aca="false">I9574</f>
        <v>Soelvkarusse</v>
      </c>
      <c r="V9574" s="0" t="str">
        <f aca="false">MID(F9574,10,9)</f>
        <v>DL2019031</v>
      </c>
      <c r="W9574" s="64" t="str">
        <f aca="false">V9574&amp;"_"&amp;U9574&amp;"_"&amp;R9574&amp;"_"&amp;S9574&amp;"_"&amp;T9574</f>
        <v>DL2019031_Soelvkarusse_Invalid_Absent_Ct&gt;41</v>
      </c>
    </row>
    <row r="9575" customFormat="false" ht="14.25" hidden="false" customHeight="false" outlineLevel="0" collapsed="false">
      <c r="A9575" s="0" t="s">
        <v>820</v>
      </c>
      <c r="B9575" s="52" t="s">
        <v>1233</v>
      </c>
      <c r="C9575" s="52" t="s">
        <v>747</v>
      </c>
      <c r="D9575" s="53" t="n">
        <v>0.1</v>
      </c>
      <c r="E9575" s="53" t="s">
        <v>748</v>
      </c>
      <c r="F9575" s="0" t="s">
        <v>1468</v>
      </c>
      <c r="G9575" s="0" t="str">
        <f aca="false">LEFT(B9575,2)</f>
        <v>34</v>
      </c>
      <c r="H9575" s="0" t="str">
        <f aca="false">I9575&amp;"_"&amp;G9575&amp;"_"&amp;F9575</f>
        <v>Soelvkarusse_34_20191001_DL2019031_FrederiksbergGym_koersel2</v>
      </c>
      <c r="I9575" s="61" t="str">
        <f aca="false">MID(RIGHT(B9575,LEN(B9575)-3),1,FIND("_",RIGHT(B9575,LEN(B9575)-3))-1)</f>
        <v>Soelvkarusse</v>
      </c>
      <c r="J9575" s="61" t="str">
        <f aca="false">TRIM(SUBSTITUTE(RIGHT(B9575,FIND(I9575,B9575)+1),"_",""))</f>
        <v>NegK</v>
      </c>
      <c r="K9575" s="0" t="str">
        <f aca="false">IFERROR(VALUE(SUBSTITUTE(E9575,".",",")),E9575)</f>
        <v>No Ct</v>
      </c>
      <c r="L9575" s="61" t="str">
        <f aca="false">IF(J9575="PosK",SUMIFS(K:K,J:J,"PosK",H:H,H9575),"")</f>
        <v/>
      </c>
      <c r="M9575" s="61" t="str">
        <f aca="false">IF(J9575="PosK",SUMIFS(K:K,J:J,"NegK",H:H,H9575),"")</f>
        <v/>
      </c>
      <c r="N9575" s="61" t="str">
        <f aca="false">IF(J9575="PosK",SUMIFS(K:K,J:J,"eDNA",H:H,H9575),"")</f>
        <v/>
      </c>
    </row>
    <row r="9576" customFormat="false" ht="14.25" hidden="false" customHeight="false" outlineLevel="0" collapsed="false">
      <c r="A9576" s="0" t="s">
        <v>822</v>
      </c>
      <c r="B9576" s="52" t="s">
        <v>1234</v>
      </c>
      <c r="C9576" s="52" t="s">
        <v>751</v>
      </c>
      <c r="D9576" s="53" t="n">
        <v>0.1</v>
      </c>
      <c r="E9576" s="53" t="s">
        <v>748</v>
      </c>
      <c r="F9576" s="0" t="s">
        <v>1468</v>
      </c>
      <c r="G9576" s="0" t="str">
        <f aca="false">LEFT(B9576,2)</f>
        <v>34</v>
      </c>
      <c r="H9576" s="0" t="str">
        <f aca="false">I9576&amp;"_"&amp;G9576&amp;"_"&amp;F9576</f>
        <v>Soelvkarusse_34_20191001_DL2019031_FrederiksbergGym_koersel2</v>
      </c>
      <c r="I9576" s="61" t="str">
        <f aca="false">MID(RIGHT(B9576,LEN(B9576)-3),1,FIND("_",RIGHT(B9576,LEN(B9576)-3))-1)</f>
        <v>Soelvkarusse</v>
      </c>
      <c r="J9576" s="61" t="str">
        <f aca="false">TRIM(SUBSTITUTE(RIGHT(B9576,FIND(I9576,B9576)+1),"_",""))</f>
        <v>eDNA</v>
      </c>
      <c r="K9576" s="0" t="str">
        <f aca="false">IFERROR(VALUE(SUBSTITUTE(E9576,".",",")),E9576)</f>
        <v>No Ct</v>
      </c>
      <c r="L9576" s="61" t="str">
        <f aca="false">IF(J9576="PosK",SUMIFS(K:K,J:J,"PosK",H:H,H9576),"")</f>
        <v/>
      </c>
      <c r="M9576" s="61" t="str">
        <f aca="false">IF(J9576="PosK",SUMIFS(K:K,J:J,"NegK",H:H,H9576),"")</f>
        <v/>
      </c>
      <c r="N9576" s="61" t="str">
        <f aca="false">IF(J9576="PosK",SUMIFS(K:K,J:J,"eDNA",H:H,H9576),"")</f>
        <v/>
      </c>
      <c r="Q9576" s="62"/>
    </row>
    <row r="9577" customFormat="false" ht="14.25" hidden="false" customHeight="false" outlineLevel="0" collapsed="false">
      <c r="A9577" s="0" t="s">
        <v>824</v>
      </c>
      <c r="B9577" s="52" t="s">
        <v>1234</v>
      </c>
      <c r="C9577" s="52" t="s">
        <v>751</v>
      </c>
      <c r="D9577" s="53" t="n">
        <v>0.1</v>
      </c>
      <c r="E9577" s="53" t="s">
        <v>748</v>
      </c>
      <c r="F9577" s="0" t="s">
        <v>1468</v>
      </c>
      <c r="G9577" s="0" t="str">
        <f aca="false">LEFT(B9577,2)</f>
        <v>34</v>
      </c>
      <c r="H9577" s="0" t="str">
        <f aca="false">I9577&amp;"_"&amp;G9577&amp;"_"&amp;F9577</f>
        <v>Soelvkarusse_34_20191001_DL2019031_FrederiksbergGym_koersel2</v>
      </c>
      <c r="I9577" s="61" t="str">
        <f aca="false">MID(RIGHT(B9577,LEN(B9577)-3),1,FIND("_",RIGHT(B9577,LEN(B9577)-3))-1)</f>
        <v>Soelvkarusse</v>
      </c>
      <c r="J9577" s="61" t="str">
        <f aca="false">TRIM(SUBSTITUTE(RIGHT(B9577,FIND(I9577,B9577)+1),"_",""))</f>
        <v>eDNA</v>
      </c>
      <c r="K9577" s="0" t="str">
        <f aca="false">IFERROR(VALUE(SUBSTITUTE(E9577,".",",")),E9577)</f>
        <v>No Ct</v>
      </c>
      <c r="L9577" s="61" t="str">
        <f aca="false">IF(J9577="PosK",SUMIFS(K:K,J:J,"PosK",H:H,H9577),"")</f>
        <v/>
      </c>
      <c r="M9577" s="61" t="str">
        <f aca="false">IF(J9577="PosK",SUMIFS(K:K,J:J,"NegK",H:H,H9577),"")</f>
        <v/>
      </c>
      <c r="N9577" s="61" t="str">
        <f aca="false">IF(J9577="PosK",SUMIFS(K:K,J:J,"eDNA",H:H,H9577),"")</f>
        <v/>
      </c>
      <c r="P9577" s="62"/>
      <c r="T9577" s="63"/>
      <c r="W9577" s="64"/>
    </row>
    <row r="9578" customFormat="false" ht="14.25" hidden="false" customHeight="false" outlineLevel="0" collapsed="false">
      <c r="A9578" s="0" t="s">
        <v>741</v>
      </c>
      <c r="B9578" s="52" t="s">
        <v>742</v>
      </c>
      <c r="C9578" s="52" t="s">
        <v>743</v>
      </c>
      <c r="D9578" s="53" t="n">
        <v>0.1</v>
      </c>
      <c r="E9578" s="53" t="n">
        <v>31.48</v>
      </c>
      <c r="F9578" s="0" t="s">
        <v>1469</v>
      </c>
      <c r="G9578" s="0" t="str">
        <f aca="false">LEFT(B9578,2)</f>
        <v>01</v>
      </c>
      <c r="H9578" s="0" t="str">
        <f aca="false">I9578&amp;"_"&amp;G9578&amp;"_"&amp;F9578</f>
        <v>Loegfroe_01_20191002_DL2019009_MidtsjaellandsGym_koersel1</v>
      </c>
      <c r="I9578" s="61" t="str">
        <f aca="false">MID(RIGHT(B9578,LEN(B9578)-3),1,FIND("_",RIGHT(B9578,LEN(B9578)-3))-1)</f>
        <v>Loegfroe</v>
      </c>
      <c r="J9578" s="61" t="str">
        <f aca="false">TRIM(SUBSTITUTE(RIGHT(B9578,FIND(I9578,B9578)+1),"_",""))</f>
        <v>PosK</v>
      </c>
      <c r="K9578" s="0" t="n">
        <f aca="false">IFERROR(VALUE(SUBSTITUTE(E9578,".",",")),E9578)</f>
        <v>31.48</v>
      </c>
      <c r="L9578" s="61" t="n">
        <f aca="false">IF(J9578="PosK",SUMIFS(K:K,J:J,"PosK",H:H,H9578),"")</f>
        <v>31.48</v>
      </c>
      <c r="M9578" s="61" t="n">
        <f aca="false">IF(J9578="PosK",SUMIFS(K:K,J:J,"NegK",H:H,H9578),"")</f>
        <v>0</v>
      </c>
      <c r="N9578" s="61" t="n">
        <f aca="false">IF(J9578="PosK",SUMIFS(K:K,J:J,"eDNA",H:H,H9578),"")</f>
        <v>0</v>
      </c>
      <c r="P9578" s="62" t="n">
        <f aca="false">IF(K9580="No Ct",0,K9580)</f>
        <v>0</v>
      </c>
      <c r="Q9578" s="62" t="n">
        <f aca="false">IF(K9581="No Ct",0,K9581)</f>
        <v>0</v>
      </c>
      <c r="R9578" s="0" t="str">
        <f aca="false">IF(AND(L9578&gt;0,M9578=0),"Valid","Invalid")</f>
        <v>Valid</v>
      </c>
      <c r="S9578" s="0" t="str">
        <f aca="false">IF(OR(P9578&gt;1,Q9578&gt;1),"Present","Absent")</f>
        <v>Absent</v>
      </c>
      <c r="T9578" s="63" t="str">
        <f aca="false">IF(OR(AND(P9578&gt;1,P9578&lt;41),AND(Q9578&gt;1,Q9578&lt;41)),"Ct&lt;41","Ct&gt;41")</f>
        <v>Ct&gt;41</v>
      </c>
      <c r="U9578" s="0" t="str">
        <f aca="false">I9578</f>
        <v>Loegfroe</v>
      </c>
      <c r="V9578" s="0" t="str">
        <f aca="false">MID(F9578,10,9)</f>
        <v>DL2019009</v>
      </c>
      <c r="W9578" s="64" t="str">
        <f aca="false">V9578&amp;"_"&amp;U9578&amp;"_"&amp;R9578&amp;"_"&amp;S9578&amp;"_"&amp;T9578</f>
        <v>DL2019009_Loegfroe_Valid_Absent_Ct&gt;41</v>
      </c>
    </row>
    <row r="9579" customFormat="false" ht="14.25" hidden="false" customHeight="false" outlineLevel="0" collapsed="false">
      <c r="A9579" s="0" t="s">
        <v>745</v>
      </c>
      <c r="B9579" s="52" t="s">
        <v>746</v>
      </c>
      <c r="C9579" s="52" t="s">
        <v>747</v>
      </c>
      <c r="D9579" s="53" t="n">
        <v>0.1</v>
      </c>
      <c r="E9579" s="53" t="s">
        <v>748</v>
      </c>
      <c r="F9579" s="0" t="s">
        <v>1469</v>
      </c>
      <c r="G9579" s="0" t="str">
        <f aca="false">LEFT(B9579,2)</f>
        <v>01</v>
      </c>
      <c r="H9579" s="0" t="str">
        <f aca="false">I9579&amp;"_"&amp;G9579&amp;"_"&amp;F9579</f>
        <v>Loegfroe_01_20191002_DL2019009_MidtsjaellandsGym_koersel1</v>
      </c>
      <c r="I9579" s="61" t="str">
        <f aca="false">MID(RIGHT(B9579,LEN(B9579)-3),1,FIND("_",RIGHT(B9579,LEN(B9579)-3))-1)</f>
        <v>Loegfroe</v>
      </c>
      <c r="J9579" s="61" t="str">
        <f aca="false">TRIM(SUBSTITUTE(RIGHT(B9579,FIND(I9579,B9579)+1),"_",""))</f>
        <v>NegK</v>
      </c>
      <c r="K9579" s="0" t="str">
        <f aca="false">IFERROR(VALUE(SUBSTITUTE(E9579,".",",")),E9579)</f>
        <v>No Ct</v>
      </c>
      <c r="L9579" s="61" t="str">
        <f aca="false">IF(J9579="PosK",SUMIFS(K:K,J:J,"PosK",H:H,H9579),"")</f>
        <v/>
      </c>
      <c r="M9579" s="61" t="str">
        <f aca="false">IF(J9579="PosK",SUMIFS(K:K,J:J,"NegK",H:H,H9579),"")</f>
        <v/>
      </c>
      <c r="N9579" s="61" t="str">
        <f aca="false">IF(J9579="PosK",SUMIFS(K:K,J:J,"eDNA",H:H,H9579),"")</f>
        <v/>
      </c>
    </row>
    <row r="9580" customFormat="false" ht="14.25" hidden="false" customHeight="false" outlineLevel="0" collapsed="false">
      <c r="A9580" s="0" t="s">
        <v>749</v>
      </c>
      <c r="B9580" s="52" t="s">
        <v>750</v>
      </c>
      <c r="C9580" s="52" t="s">
        <v>751</v>
      </c>
      <c r="D9580" s="53" t="n">
        <v>0.1</v>
      </c>
      <c r="E9580" s="53" t="s">
        <v>748</v>
      </c>
      <c r="F9580" s="0" t="s">
        <v>1469</v>
      </c>
      <c r="G9580" s="0" t="str">
        <f aca="false">LEFT(B9580,2)</f>
        <v>01</v>
      </c>
      <c r="H9580" s="0" t="str">
        <f aca="false">I9580&amp;"_"&amp;G9580&amp;"_"&amp;F9580</f>
        <v>Loegfroe_01_20191002_DL2019009_MidtsjaellandsGym_koersel1</v>
      </c>
      <c r="I9580" s="61" t="str">
        <f aca="false">MID(RIGHT(B9580,LEN(B9580)-3),1,FIND("_",RIGHT(B9580,LEN(B9580)-3))-1)</f>
        <v>Loegfroe</v>
      </c>
      <c r="J9580" s="61" t="str">
        <f aca="false">TRIM(SUBSTITUTE(RIGHT(B9580,FIND(I9580,B9580)+1),"_",""))</f>
        <v>eDNA</v>
      </c>
      <c r="K9580" s="0" t="str">
        <f aca="false">IFERROR(VALUE(SUBSTITUTE(E9580,".",",")),E9580)</f>
        <v>No Ct</v>
      </c>
      <c r="L9580" s="61" t="str">
        <f aca="false">IF(J9580="PosK",SUMIFS(K:K,J:J,"PosK",H:H,H9580),"")</f>
        <v/>
      </c>
      <c r="M9580" s="61" t="str">
        <f aca="false">IF(J9580="PosK",SUMIFS(K:K,J:J,"NegK",H:H,H9580),"")</f>
        <v/>
      </c>
      <c r="N9580" s="61" t="str">
        <f aca="false">IF(J9580="PosK",SUMIFS(K:K,J:J,"eDNA",H:H,H9580),"")</f>
        <v/>
      </c>
      <c r="Q9580" s="62"/>
    </row>
    <row r="9581" customFormat="false" ht="14.25" hidden="false" customHeight="false" outlineLevel="0" collapsed="false">
      <c r="A9581" s="0" t="s">
        <v>752</v>
      </c>
      <c r="B9581" s="52" t="s">
        <v>750</v>
      </c>
      <c r="C9581" s="52" t="s">
        <v>751</v>
      </c>
      <c r="D9581" s="53" t="n">
        <v>0.1</v>
      </c>
      <c r="E9581" s="53" t="s">
        <v>748</v>
      </c>
      <c r="F9581" s="0" t="s">
        <v>1469</v>
      </c>
      <c r="G9581" s="0" t="str">
        <f aca="false">LEFT(B9581,2)</f>
        <v>01</v>
      </c>
      <c r="H9581" s="0" t="str">
        <f aca="false">I9581&amp;"_"&amp;G9581&amp;"_"&amp;F9581</f>
        <v>Loegfroe_01_20191002_DL2019009_MidtsjaellandsGym_koersel1</v>
      </c>
      <c r="I9581" s="61" t="str">
        <f aca="false">MID(RIGHT(B9581,LEN(B9581)-3),1,FIND("_",RIGHT(B9581,LEN(B9581)-3))-1)</f>
        <v>Loegfroe</v>
      </c>
      <c r="J9581" s="61" t="str">
        <f aca="false">TRIM(SUBSTITUTE(RIGHT(B9581,FIND(I9581,B9581)+1),"_",""))</f>
        <v>eDNA</v>
      </c>
      <c r="K9581" s="0" t="str">
        <f aca="false">IFERROR(VALUE(SUBSTITUTE(E9581,".",",")),E9581)</f>
        <v>No Ct</v>
      </c>
      <c r="L9581" s="61" t="str">
        <f aca="false">IF(J9581="PosK",SUMIFS(K:K,J:J,"PosK",H:H,H9581),"")</f>
        <v/>
      </c>
      <c r="M9581" s="61" t="str">
        <f aca="false">IF(J9581="PosK",SUMIFS(K:K,J:J,"NegK",H:H,H9581),"")</f>
        <v/>
      </c>
      <c r="N9581" s="61" t="str">
        <f aca="false">IF(J9581="PosK",SUMIFS(K:K,J:J,"eDNA",H:H,H9581),"")</f>
        <v/>
      </c>
      <c r="P9581" s="62"/>
      <c r="T9581" s="63"/>
      <c r="W9581" s="64"/>
    </row>
    <row r="9582" customFormat="false" ht="14.25" hidden="false" customHeight="false" outlineLevel="0" collapsed="false">
      <c r="A9582" s="0" t="s">
        <v>754</v>
      </c>
      <c r="B9582" s="52" t="s">
        <v>755</v>
      </c>
      <c r="C9582" s="52" t="s">
        <v>743</v>
      </c>
      <c r="D9582" s="53" t="n">
        <v>0.1</v>
      </c>
      <c r="E9582" s="53" t="s">
        <v>748</v>
      </c>
      <c r="F9582" s="0" t="s">
        <v>1469</v>
      </c>
      <c r="G9582" s="0" t="str">
        <f aca="false">LEFT(B9582,2)</f>
        <v>02</v>
      </c>
      <c r="H9582" s="0" t="str">
        <f aca="false">I9582&amp;"_"&amp;G9582&amp;"_"&amp;F9582</f>
        <v>StorVandsalamander_02_20191002_DL2019009_MidtsjaellandsGym_koersel1</v>
      </c>
      <c r="I9582" s="61" t="str">
        <f aca="false">MID(RIGHT(B9582,LEN(B9582)-3),1,FIND("_",RIGHT(B9582,LEN(B9582)-3))-1)</f>
        <v>StorVandsalamander</v>
      </c>
      <c r="J9582" s="61" t="str">
        <f aca="false">TRIM(SUBSTITUTE(RIGHT(B9582,FIND(I9582,B9582)+1),"_",""))</f>
        <v>PosK</v>
      </c>
      <c r="K9582" s="0" t="str">
        <f aca="false">IFERROR(VALUE(SUBSTITUTE(E9582,".",",")),E9582)</f>
        <v>No Ct</v>
      </c>
      <c r="L9582" s="61" t="n">
        <f aca="false">IF(J9582="PosK",SUMIFS(K:K,J:J,"PosK",H:H,H9582),"")</f>
        <v>0</v>
      </c>
      <c r="M9582" s="61" t="n">
        <f aca="false">IF(J9582="PosK",SUMIFS(K:K,J:J,"NegK",H:H,H9582),"")</f>
        <v>0</v>
      </c>
      <c r="N9582" s="61" t="n">
        <f aca="false">IF(J9582="PosK",SUMIFS(K:K,J:J,"eDNA",H:H,H9582),"")</f>
        <v>0</v>
      </c>
      <c r="P9582" s="62" t="n">
        <f aca="false">IF(K9584="No Ct",0,K9584)</f>
        <v>0</v>
      </c>
      <c r="Q9582" s="62" t="n">
        <f aca="false">IF(K9585="No Ct",0,K9585)</f>
        <v>0</v>
      </c>
      <c r="R9582" s="0" t="str">
        <f aca="false">IF(AND(L9582&gt;0,M9582=0),"Valid","Invalid")</f>
        <v>Invalid</v>
      </c>
      <c r="S9582" s="0" t="str">
        <f aca="false">IF(OR(P9582&gt;1,Q9582&gt;1),"Present","Absent")</f>
        <v>Absent</v>
      </c>
      <c r="T9582" s="63" t="str">
        <f aca="false">IF(OR(AND(P9582&gt;1,P9582&lt;41),AND(Q9582&gt;1,Q9582&lt;41)),"Ct&lt;41","Ct&gt;41")</f>
        <v>Ct&gt;41</v>
      </c>
      <c r="U9582" s="0" t="str">
        <f aca="false">I9582</f>
        <v>StorVandsalamander</v>
      </c>
      <c r="V9582" s="0" t="str">
        <f aca="false">MID(F9582,10,9)</f>
        <v>DL2019009</v>
      </c>
      <c r="W9582" s="64" t="str">
        <f aca="false">V9582&amp;"_"&amp;U9582&amp;"_"&amp;R9582&amp;"_"&amp;S9582&amp;"_"&amp;T9582</f>
        <v>DL2019009_StorVandsalamander_Invalid_Absent_Ct&gt;41</v>
      </c>
    </row>
    <row r="9583" customFormat="false" ht="14.25" hidden="false" customHeight="false" outlineLevel="0" collapsed="false">
      <c r="A9583" s="0" t="s">
        <v>756</v>
      </c>
      <c r="B9583" s="52" t="s">
        <v>757</v>
      </c>
      <c r="C9583" s="52" t="s">
        <v>747</v>
      </c>
      <c r="D9583" s="53" t="n">
        <v>0.1</v>
      </c>
      <c r="E9583" s="53" t="s">
        <v>748</v>
      </c>
      <c r="F9583" s="0" t="s">
        <v>1469</v>
      </c>
      <c r="G9583" s="0" t="str">
        <f aca="false">LEFT(B9583,2)</f>
        <v>02</v>
      </c>
      <c r="H9583" s="0" t="str">
        <f aca="false">I9583&amp;"_"&amp;G9583&amp;"_"&amp;F9583</f>
        <v>StorVandsalamander_02_20191002_DL2019009_MidtsjaellandsGym_koersel1</v>
      </c>
      <c r="I9583" s="61" t="str">
        <f aca="false">MID(RIGHT(B9583,LEN(B9583)-3),1,FIND("_",RIGHT(B9583,LEN(B9583)-3))-1)</f>
        <v>StorVandsalamander</v>
      </c>
      <c r="J9583" s="61" t="str">
        <f aca="false">TRIM(SUBSTITUTE(RIGHT(B9583,FIND(I9583,B9583)+1),"_",""))</f>
        <v>NegK</v>
      </c>
      <c r="K9583" s="0" t="str">
        <f aca="false">IFERROR(VALUE(SUBSTITUTE(E9583,".",",")),E9583)</f>
        <v>No Ct</v>
      </c>
      <c r="L9583" s="61" t="str">
        <f aca="false">IF(J9583="PosK",SUMIFS(K:K,J:J,"PosK",H:H,H9583),"")</f>
        <v/>
      </c>
      <c r="M9583" s="61" t="str">
        <f aca="false">IF(J9583="PosK",SUMIFS(K:K,J:J,"NegK",H:H,H9583),"")</f>
        <v/>
      </c>
      <c r="N9583" s="61" t="str">
        <f aca="false">IF(J9583="PosK",SUMIFS(K:K,J:J,"eDNA",H:H,H9583),"")</f>
        <v/>
      </c>
    </row>
    <row r="9584" customFormat="false" ht="14.25" hidden="false" customHeight="false" outlineLevel="0" collapsed="false">
      <c r="A9584" s="0" t="s">
        <v>758</v>
      </c>
      <c r="B9584" s="52" t="s">
        <v>759</v>
      </c>
      <c r="C9584" s="52" t="s">
        <v>751</v>
      </c>
      <c r="D9584" s="53" t="n">
        <v>0.1</v>
      </c>
      <c r="E9584" s="53" t="s">
        <v>748</v>
      </c>
      <c r="F9584" s="0" t="s">
        <v>1469</v>
      </c>
      <c r="G9584" s="0" t="str">
        <f aca="false">LEFT(B9584,2)</f>
        <v>02</v>
      </c>
      <c r="H9584" s="0" t="str">
        <f aca="false">I9584&amp;"_"&amp;G9584&amp;"_"&amp;F9584</f>
        <v>StorVandsalamander_02_20191002_DL2019009_MidtsjaellandsGym_koersel1</v>
      </c>
      <c r="I9584" s="61" t="str">
        <f aca="false">MID(RIGHT(B9584,LEN(B9584)-3),1,FIND("_",RIGHT(B9584,LEN(B9584)-3))-1)</f>
        <v>StorVandsalamander</v>
      </c>
      <c r="J9584" s="61" t="str">
        <f aca="false">TRIM(SUBSTITUTE(RIGHT(B9584,FIND(I9584,B9584)+1),"_",""))</f>
        <v>eDNA</v>
      </c>
      <c r="K9584" s="0" t="str">
        <f aca="false">IFERROR(VALUE(SUBSTITUTE(E9584,".",",")),E9584)</f>
        <v>No Ct</v>
      </c>
      <c r="L9584" s="61" t="str">
        <f aca="false">IF(J9584="PosK",SUMIFS(K:K,J:J,"PosK",H:H,H9584),"")</f>
        <v/>
      </c>
      <c r="M9584" s="61" t="str">
        <f aca="false">IF(J9584="PosK",SUMIFS(K:K,J:J,"NegK",H:H,H9584),"")</f>
        <v/>
      </c>
      <c r="N9584" s="61" t="str">
        <f aca="false">IF(J9584="PosK",SUMIFS(K:K,J:J,"eDNA",H:H,H9584),"")</f>
        <v/>
      </c>
      <c r="Q9584" s="62"/>
    </row>
    <row r="9585" customFormat="false" ht="14.25" hidden="false" customHeight="false" outlineLevel="0" collapsed="false">
      <c r="A9585" s="0" t="s">
        <v>760</v>
      </c>
      <c r="B9585" s="52" t="s">
        <v>759</v>
      </c>
      <c r="C9585" s="52" t="s">
        <v>751</v>
      </c>
      <c r="D9585" s="53" t="n">
        <v>0.1</v>
      </c>
      <c r="E9585" s="53" t="s">
        <v>748</v>
      </c>
      <c r="F9585" s="0" t="s">
        <v>1469</v>
      </c>
      <c r="G9585" s="0" t="str">
        <f aca="false">LEFT(B9585,2)</f>
        <v>02</v>
      </c>
      <c r="H9585" s="0" t="str">
        <f aca="false">I9585&amp;"_"&amp;G9585&amp;"_"&amp;F9585</f>
        <v>StorVandsalamander_02_20191002_DL2019009_MidtsjaellandsGym_koersel1</v>
      </c>
      <c r="I9585" s="61" t="str">
        <f aca="false">MID(RIGHT(B9585,LEN(B9585)-3),1,FIND("_",RIGHT(B9585,LEN(B9585)-3))-1)</f>
        <v>StorVandsalamander</v>
      </c>
      <c r="J9585" s="61" t="str">
        <f aca="false">TRIM(SUBSTITUTE(RIGHT(B9585,FIND(I9585,B9585)+1),"_",""))</f>
        <v>eDNA</v>
      </c>
      <c r="K9585" s="0" t="str">
        <f aca="false">IFERROR(VALUE(SUBSTITUTE(E9585,".",",")),E9585)</f>
        <v>No Ct</v>
      </c>
      <c r="L9585" s="61" t="str">
        <f aca="false">IF(J9585="PosK",SUMIFS(K:K,J:J,"PosK",H:H,H9585),"")</f>
        <v/>
      </c>
      <c r="M9585" s="61" t="str">
        <f aca="false">IF(J9585="PosK",SUMIFS(K:K,J:J,"NegK",H:H,H9585),"")</f>
        <v/>
      </c>
      <c r="N9585" s="61" t="str">
        <f aca="false">IF(J9585="PosK",SUMIFS(K:K,J:J,"eDNA",H:H,H9585),"")</f>
        <v/>
      </c>
      <c r="P9585" s="62"/>
      <c r="T9585" s="63"/>
      <c r="W9585" s="64"/>
    </row>
    <row r="9586" customFormat="false" ht="14.25" hidden="false" customHeight="false" outlineLevel="0" collapsed="false">
      <c r="A9586" s="0" t="s">
        <v>762</v>
      </c>
      <c r="B9586" s="52" t="s">
        <v>763</v>
      </c>
      <c r="C9586" s="52" t="s">
        <v>743</v>
      </c>
      <c r="D9586" s="53" t="n">
        <v>0.1</v>
      </c>
      <c r="E9586" s="53" t="n">
        <v>32.08</v>
      </c>
      <c r="F9586" s="0" t="s">
        <v>1469</v>
      </c>
      <c r="G9586" s="0" t="str">
        <f aca="false">LEFT(B9586,2)</f>
        <v>03</v>
      </c>
      <c r="H9586" s="0" t="str">
        <f aca="false">I9586&amp;"_"&amp;G9586&amp;"_"&amp;F9586</f>
        <v>Strandtudse_03_20191002_DL2019009_MidtsjaellandsGym_koersel1</v>
      </c>
      <c r="I9586" s="61" t="str">
        <f aca="false">MID(RIGHT(B9586,LEN(B9586)-3),1,FIND("_",RIGHT(B9586,LEN(B9586)-3))-1)</f>
        <v>Strandtudse</v>
      </c>
      <c r="J9586" s="61" t="str">
        <f aca="false">TRIM(SUBSTITUTE(RIGHT(B9586,FIND(I9586,B9586)+1),"_",""))</f>
        <v>PosK</v>
      </c>
      <c r="K9586" s="0" t="n">
        <f aca="false">IFERROR(VALUE(SUBSTITUTE(E9586,".",",")),E9586)</f>
        <v>32.08</v>
      </c>
      <c r="L9586" s="61" t="n">
        <f aca="false">IF(J9586="PosK",SUMIFS(K:K,J:J,"PosK",H:H,H9586),"")</f>
        <v>32.08</v>
      </c>
      <c r="M9586" s="61" t="n">
        <f aca="false">IF(J9586="PosK",SUMIFS(K:K,J:J,"NegK",H:H,H9586),"")</f>
        <v>0</v>
      </c>
      <c r="N9586" s="61" t="n">
        <f aca="false">IF(J9586="PosK",SUMIFS(K:K,J:J,"eDNA",H:H,H9586),"")</f>
        <v>0</v>
      </c>
      <c r="P9586" s="62" t="n">
        <f aca="false">IF(K9588="No Ct",0,K9588)</f>
        <v>0</v>
      </c>
      <c r="Q9586" s="62" t="n">
        <f aca="false">IF(K9589="No Ct",0,K9589)</f>
        <v>0</v>
      </c>
      <c r="R9586" s="0" t="str">
        <f aca="false">IF(AND(L9586&gt;0,M9586=0),"Valid","Invalid")</f>
        <v>Valid</v>
      </c>
      <c r="S9586" s="0" t="str">
        <f aca="false">IF(OR(P9586&gt;1,Q9586&gt;1),"Present","Absent")</f>
        <v>Absent</v>
      </c>
      <c r="T9586" s="63" t="str">
        <f aca="false">IF(OR(AND(P9586&gt;1,P9586&lt;41),AND(Q9586&gt;1,Q9586&lt;41)),"Ct&lt;41","Ct&gt;41")</f>
        <v>Ct&gt;41</v>
      </c>
      <c r="U9586" s="0" t="str">
        <f aca="false">I9586</f>
        <v>Strandtudse</v>
      </c>
      <c r="V9586" s="0" t="str">
        <f aca="false">MID(F9586,10,9)</f>
        <v>DL2019009</v>
      </c>
      <c r="W9586" s="64" t="str">
        <f aca="false">V9586&amp;"_"&amp;U9586&amp;"_"&amp;R9586&amp;"_"&amp;S9586&amp;"_"&amp;T9586</f>
        <v>DL2019009_Strandtudse_Valid_Absent_Ct&gt;41</v>
      </c>
    </row>
    <row r="9587" customFormat="false" ht="14.25" hidden="false" customHeight="false" outlineLevel="0" collapsed="false">
      <c r="A9587" s="0" t="s">
        <v>764</v>
      </c>
      <c r="B9587" s="52" t="s">
        <v>765</v>
      </c>
      <c r="C9587" s="52" t="s">
        <v>747</v>
      </c>
      <c r="D9587" s="53" t="n">
        <v>0.1</v>
      </c>
      <c r="E9587" s="53" t="s">
        <v>748</v>
      </c>
      <c r="F9587" s="0" t="s">
        <v>1469</v>
      </c>
      <c r="G9587" s="0" t="str">
        <f aca="false">LEFT(B9587,2)</f>
        <v>03</v>
      </c>
      <c r="H9587" s="0" t="str">
        <f aca="false">I9587&amp;"_"&amp;G9587&amp;"_"&amp;F9587</f>
        <v>Strandtudse_03_20191002_DL2019009_MidtsjaellandsGym_koersel1</v>
      </c>
      <c r="I9587" s="61" t="str">
        <f aca="false">MID(RIGHT(B9587,LEN(B9587)-3),1,FIND("_",RIGHT(B9587,LEN(B9587)-3))-1)</f>
        <v>Strandtudse</v>
      </c>
      <c r="J9587" s="61" t="str">
        <f aca="false">TRIM(SUBSTITUTE(RIGHT(B9587,FIND(I9587,B9587)+1),"_",""))</f>
        <v>NegK</v>
      </c>
      <c r="K9587" s="0" t="str">
        <f aca="false">IFERROR(VALUE(SUBSTITUTE(E9587,".",",")),E9587)</f>
        <v>No Ct</v>
      </c>
      <c r="L9587" s="61" t="str">
        <f aca="false">IF(J9587="PosK",SUMIFS(K:K,J:J,"PosK",H:H,H9587),"")</f>
        <v/>
      </c>
      <c r="M9587" s="61" t="str">
        <f aca="false">IF(J9587="PosK",SUMIFS(K:K,J:J,"NegK",H:H,H9587),"")</f>
        <v/>
      </c>
      <c r="N9587" s="61" t="str">
        <f aca="false">IF(J9587="PosK",SUMIFS(K:K,J:J,"eDNA",H:H,H9587),"")</f>
        <v/>
      </c>
    </row>
    <row r="9588" customFormat="false" ht="14.25" hidden="false" customHeight="false" outlineLevel="0" collapsed="false">
      <c r="A9588" s="0" t="s">
        <v>766</v>
      </c>
      <c r="B9588" s="52" t="s">
        <v>767</v>
      </c>
      <c r="C9588" s="52" t="s">
        <v>751</v>
      </c>
      <c r="D9588" s="53" t="n">
        <v>0.1</v>
      </c>
      <c r="E9588" s="53" t="s">
        <v>748</v>
      </c>
      <c r="F9588" s="0" t="s">
        <v>1469</v>
      </c>
      <c r="G9588" s="0" t="str">
        <f aca="false">LEFT(B9588,2)</f>
        <v>03</v>
      </c>
      <c r="H9588" s="0" t="str">
        <f aca="false">I9588&amp;"_"&amp;G9588&amp;"_"&amp;F9588</f>
        <v>Strandtudse_03_20191002_DL2019009_MidtsjaellandsGym_koersel1</v>
      </c>
      <c r="I9588" s="61" t="str">
        <f aca="false">MID(RIGHT(B9588,LEN(B9588)-3),1,FIND("_",RIGHT(B9588,LEN(B9588)-3))-1)</f>
        <v>Strandtudse</v>
      </c>
      <c r="J9588" s="61" t="str">
        <f aca="false">TRIM(SUBSTITUTE(RIGHT(B9588,FIND(I9588,B9588)+1),"_",""))</f>
        <v>eDNA</v>
      </c>
      <c r="K9588" s="0" t="str">
        <f aca="false">IFERROR(VALUE(SUBSTITUTE(E9588,".",",")),E9588)</f>
        <v>No Ct</v>
      </c>
      <c r="L9588" s="61" t="str">
        <f aca="false">IF(J9588="PosK",SUMIFS(K:K,J:J,"PosK",H:H,H9588),"")</f>
        <v/>
      </c>
      <c r="M9588" s="61" t="str">
        <f aca="false">IF(J9588="PosK",SUMIFS(K:K,J:J,"NegK",H:H,H9588),"")</f>
        <v/>
      </c>
      <c r="N9588" s="61" t="str">
        <f aca="false">IF(J9588="PosK",SUMIFS(K:K,J:J,"eDNA",H:H,H9588),"")</f>
        <v/>
      </c>
      <c r="Q9588" s="62"/>
    </row>
    <row r="9589" customFormat="false" ht="14.25" hidden="false" customHeight="false" outlineLevel="0" collapsed="false">
      <c r="A9589" s="0" t="s">
        <v>768</v>
      </c>
      <c r="B9589" s="52" t="s">
        <v>767</v>
      </c>
      <c r="C9589" s="52" t="s">
        <v>751</v>
      </c>
      <c r="D9589" s="53" t="n">
        <v>0.1</v>
      </c>
      <c r="E9589" s="53" t="s">
        <v>748</v>
      </c>
      <c r="F9589" s="0" t="s">
        <v>1469</v>
      </c>
      <c r="G9589" s="0" t="str">
        <f aca="false">LEFT(B9589,2)</f>
        <v>03</v>
      </c>
      <c r="H9589" s="0" t="str">
        <f aca="false">I9589&amp;"_"&amp;G9589&amp;"_"&amp;F9589</f>
        <v>Strandtudse_03_20191002_DL2019009_MidtsjaellandsGym_koersel1</v>
      </c>
      <c r="I9589" s="61" t="str">
        <f aca="false">MID(RIGHT(B9589,LEN(B9589)-3),1,FIND("_",RIGHT(B9589,LEN(B9589)-3))-1)</f>
        <v>Strandtudse</v>
      </c>
      <c r="J9589" s="61" t="str">
        <f aca="false">TRIM(SUBSTITUTE(RIGHT(B9589,FIND(I9589,B9589)+1),"_",""))</f>
        <v>eDNA</v>
      </c>
      <c r="K9589" s="0" t="str">
        <f aca="false">IFERROR(VALUE(SUBSTITUTE(E9589,".",",")),E9589)</f>
        <v>No Ct</v>
      </c>
      <c r="L9589" s="61" t="str">
        <f aca="false">IF(J9589="PosK",SUMIFS(K:K,J:J,"PosK",H:H,H9589),"")</f>
        <v/>
      </c>
      <c r="M9589" s="61" t="str">
        <f aca="false">IF(J9589="PosK",SUMIFS(K:K,J:J,"NegK",H:H,H9589),"")</f>
        <v/>
      </c>
      <c r="N9589" s="61" t="str">
        <f aca="false">IF(J9589="PosK",SUMIFS(K:K,J:J,"eDNA",H:H,H9589),"")</f>
        <v/>
      </c>
      <c r="P9589" s="62"/>
      <c r="T9589" s="63"/>
      <c r="W9589" s="64"/>
    </row>
    <row r="9590" customFormat="false" ht="14.25" hidden="false" customHeight="false" outlineLevel="0" collapsed="false">
      <c r="A9590" s="0" t="s">
        <v>770</v>
      </c>
      <c r="B9590" s="52" t="s">
        <v>771</v>
      </c>
      <c r="C9590" s="52" t="s">
        <v>743</v>
      </c>
      <c r="D9590" s="53" t="n">
        <v>0.1</v>
      </c>
      <c r="E9590" s="53" t="n">
        <v>33.92</v>
      </c>
      <c r="F9590" s="0" t="s">
        <v>1469</v>
      </c>
      <c r="G9590" s="0" t="str">
        <f aca="false">LEFT(B9590,2)</f>
        <v>04</v>
      </c>
      <c r="H9590" s="0" t="str">
        <f aca="false">I9590&amp;"_"&amp;G9590&amp;"_"&amp;F9590</f>
        <v>GroenbrogetTudse_04_20191002_DL2019009_MidtsjaellandsGym_koersel1</v>
      </c>
      <c r="I9590" s="61" t="str">
        <f aca="false">MID(RIGHT(B9590,LEN(B9590)-3),1,FIND("_",RIGHT(B9590,LEN(B9590)-3))-1)</f>
        <v>GroenbrogetTudse</v>
      </c>
      <c r="J9590" s="61" t="str">
        <f aca="false">TRIM(SUBSTITUTE(RIGHT(B9590,FIND(I9590,B9590)+1),"_",""))</f>
        <v>PosK</v>
      </c>
      <c r="K9590" s="0" t="n">
        <f aca="false">IFERROR(VALUE(SUBSTITUTE(E9590,".",",")),E9590)</f>
        <v>33.92</v>
      </c>
      <c r="L9590" s="61" t="n">
        <f aca="false">IF(J9590="PosK",SUMIFS(K:K,J:J,"PosK",H:H,H9590),"")</f>
        <v>33.92</v>
      </c>
      <c r="M9590" s="61" t="n">
        <f aca="false">IF(J9590="PosK",SUMIFS(K:K,J:J,"NegK",H:H,H9590),"")</f>
        <v>0</v>
      </c>
      <c r="N9590" s="61" t="n">
        <f aca="false">IF(J9590="PosK",SUMIFS(K:K,J:J,"eDNA",H:H,H9590),"")</f>
        <v>0</v>
      </c>
      <c r="P9590" s="62" t="n">
        <f aca="false">IF(K9592="No Ct",0,K9592)</f>
        <v>0</v>
      </c>
      <c r="Q9590" s="62" t="n">
        <f aca="false">IF(K9593="No Ct",0,K9593)</f>
        <v>0</v>
      </c>
      <c r="R9590" s="0" t="str">
        <f aca="false">IF(AND(L9590&gt;0,M9590=0),"Valid","Invalid")</f>
        <v>Valid</v>
      </c>
      <c r="S9590" s="0" t="str">
        <f aca="false">IF(OR(P9590&gt;1,Q9590&gt;1),"Present","Absent")</f>
        <v>Absent</v>
      </c>
      <c r="T9590" s="63" t="str">
        <f aca="false">IF(OR(AND(P9590&gt;1,P9590&lt;41),AND(Q9590&gt;1,Q9590&lt;41)),"Ct&lt;41","Ct&gt;41")</f>
        <v>Ct&gt;41</v>
      </c>
      <c r="U9590" s="0" t="str">
        <f aca="false">I9590</f>
        <v>GroenbrogetTudse</v>
      </c>
      <c r="V9590" s="0" t="str">
        <f aca="false">MID(F9590,10,9)</f>
        <v>DL2019009</v>
      </c>
      <c r="W9590" s="64" t="str">
        <f aca="false">V9590&amp;"_"&amp;U9590&amp;"_"&amp;R9590&amp;"_"&amp;S9590&amp;"_"&amp;T9590</f>
        <v>DL2019009_GroenbrogetTudse_Valid_Absent_Ct&gt;41</v>
      </c>
    </row>
    <row r="9591" customFormat="false" ht="14.25" hidden="false" customHeight="false" outlineLevel="0" collapsed="false">
      <c r="A9591" s="0" t="s">
        <v>772</v>
      </c>
      <c r="B9591" s="52" t="s">
        <v>773</v>
      </c>
      <c r="C9591" s="52" t="s">
        <v>747</v>
      </c>
      <c r="D9591" s="53" t="n">
        <v>0.1</v>
      </c>
      <c r="E9591" s="53" t="s">
        <v>748</v>
      </c>
      <c r="F9591" s="0" t="s">
        <v>1469</v>
      </c>
      <c r="G9591" s="0" t="str">
        <f aca="false">LEFT(B9591,2)</f>
        <v>04</v>
      </c>
      <c r="H9591" s="0" t="str">
        <f aca="false">I9591&amp;"_"&amp;G9591&amp;"_"&amp;F9591</f>
        <v>GroenbrogetTudse_04_20191002_DL2019009_MidtsjaellandsGym_koersel1</v>
      </c>
      <c r="I9591" s="61" t="str">
        <f aca="false">MID(RIGHT(B9591,LEN(B9591)-3),1,FIND("_",RIGHT(B9591,LEN(B9591)-3))-1)</f>
        <v>GroenbrogetTudse</v>
      </c>
      <c r="J9591" s="61" t="str">
        <f aca="false">TRIM(SUBSTITUTE(RIGHT(B9591,FIND(I9591,B9591)+1),"_",""))</f>
        <v>NegK</v>
      </c>
      <c r="K9591" s="0" t="str">
        <f aca="false">IFERROR(VALUE(SUBSTITUTE(E9591,".",",")),E9591)</f>
        <v>No Ct</v>
      </c>
      <c r="L9591" s="61" t="str">
        <f aca="false">IF(J9591="PosK",SUMIFS(K:K,J:J,"PosK",H:H,H9591),"")</f>
        <v/>
      </c>
      <c r="M9591" s="61" t="str">
        <f aca="false">IF(J9591="PosK",SUMIFS(K:K,J:J,"NegK",H:H,H9591),"")</f>
        <v/>
      </c>
      <c r="N9591" s="61" t="str">
        <f aca="false">IF(J9591="PosK",SUMIFS(K:K,J:J,"eDNA",H:H,H9591),"")</f>
        <v/>
      </c>
    </row>
    <row r="9592" customFormat="false" ht="14.25" hidden="false" customHeight="false" outlineLevel="0" collapsed="false">
      <c r="A9592" s="0" t="s">
        <v>774</v>
      </c>
      <c r="B9592" s="52" t="s">
        <v>775</v>
      </c>
      <c r="C9592" s="52" t="s">
        <v>751</v>
      </c>
      <c r="D9592" s="53" t="n">
        <v>0.1</v>
      </c>
      <c r="E9592" s="53" t="s">
        <v>748</v>
      </c>
      <c r="F9592" s="0" t="s">
        <v>1469</v>
      </c>
      <c r="G9592" s="0" t="str">
        <f aca="false">LEFT(B9592,2)</f>
        <v>04</v>
      </c>
      <c r="H9592" s="0" t="str">
        <f aca="false">I9592&amp;"_"&amp;G9592&amp;"_"&amp;F9592</f>
        <v>GroenbrogetTudse_04_20191002_DL2019009_MidtsjaellandsGym_koersel1</v>
      </c>
      <c r="I9592" s="61" t="str">
        <f aca="false">MID(RIGHT(B9592,LEN(B9592)-3),1,FIND("_",RIGHT(B9592,LEN(B9592)-3))-1)</f>
        <v>GroenbrogetTudse</v>
      </c>
      <c r="J9592" s="61" t="str">
        <f aca="false">TRIM(SUBSTITUTE(RIGHT(B9592,FIND(I9592,B9592)+1),"_",""))</f>
        <v>eDNA</v>
      </c>
      <c r="K9592" s="0" t="str">
        <f aca="false">IFERROR(VALUE(SUBSTITUTE(E9592,".",",")),E9592)</f>
        <v>No Ct</v>
      </c>
      <c r="L9592" s="61" t="str">
        <f aca="false">IF(J9592="PosK",SUMIFS(K:K,J:J,"PosK",H:H,H9592),"")</f>
        <v/>
      </c>
      <c r="M9592" s="61" t="str">
        <f aca="false">IF(J9592="PosK",SUMIFS(K:K,J:J,"NegK",H:H,H9592),"")</f>
        <v/>
      </c>
      <c r="N9592" s="61" t="str">
        <f aca="false">IF(J9592="PosK",SUMIFS(K:K,J:J,"eDNA",H:H,H9592),"")</f>
        <v/>
      </c>
      <c r="Q9592" s="62"/>
    </row>
    <row r="9593" customFormat="false" ht="14.25" hidden="false" customHeight="false" outlineLevel="0" collapsed="false">
      <c r="A9593" s="0" t="s">
        <v>776</v>
      </c>
      <c r="B9593" s="52" t="s">
        <v>775</v>
      </c>
      <c r="C9593" s="52" t="s">
        <v>751</v>
      </c>
      <c r="D9593" s="53" t="n">
        <v>0.1</v>
      </c>
      <c r="E9593" s="53" t="s">
        <v>748</v>
      </c>
      <c r="F9593" s="0" t="s">
        <v>1469</v>
      </c>
      <c r="G9593" s="0" t="str">
        <f aca="false">LEFT(B9593,2)</f>
        <v>04</v>
      </c>
      <c r="H9593" s="0" t="str">
        <f aca="false">I9593&amp;"_"&amp;G9593&amp;"_"&amp;F9593</f>
        <v>GroenbrogetTudse_04_20191002_DL2019009_MidtsjaellandsGym_koersel1</v>
      </c>
      <c r="I9593" s="61" t="str">
        <f aca="false">MID(RIGHT(B9593,LEN(B9593)-3),1,FIND("_",RIGHT(B9593,LEN(B9593)-3))-1)</f>
        <v>GroenbrogetTudse</v>
      </c>
      <c r="J9593" s="61" t="str">
        <f aca="false">TRIM(SUBSTITUTE(RIGHT(B9593,FIND(I9593,B9593)+1),"_",""))</f>
        <v>eDNA</v>
      </c>
      <c r="K9593" s="0" t="str">
        <f aca="false">IFERROR(VALUE(SUBSTITUTE(E9593,".",",")),E9593)</f>
        <v>No Ct</v>
      </c>
      <c r="L9593" s="61" t="str">
        <f aca="false">IF(J9593="PosK",SUMIFS(K:K,J:J,"PosK",H:H,H9593),"")</f>
        <v/>
      </c>
      <c r="M9593" s="61" t="str">
        <f aca="false">IF(J9593="PosK",SUMIFS(K:K,J:J,"NegK",H:H,H9593),"")</f>
        <v/>
      </c>
      <c r="N9593" s="61" t="str">
        <f aca="false">IF(J9593="PosK",SUMIFS(K:K,J:J,"eDNA",H:H,H9593),"")</f>
        <v/>
      </c>
      <c r="P9593" s="62"/>
      <c r="T9593" s="63"/>
      <c r="W9593" s="64"/>
    </row>
    <row r="9594" customFormat="false" ht="14.25" hidden="false" customHeight="false" outlineLevel="0" collapsed="false">
      <c r="A9594" s="0" t="s">
        <v>778</v>
      </c>
      <c r="B9594" s="52" t="s">
        <v>779</v>
      </c>
      <c r="C9594" s="52" t="s">
        <v>743</v>
      </c>
      <c r="D9594" s="53" t="n">
        <v>0.1</v>
      </c>
      <c r="E9594" s="53" t="n">
        <v>30.75</v>
      </c>
      <c r="F9594" s="0" t="s">
        <v>1469</v>
      </c>
      <c r="G9594" s="0" t="str">
        <f aca="false">LEFT(B9594,2)</f>
        <v>05</v>
      </c>
      <c r="H9594" s="0" t="str">
        <f aca="false">I9594&amp;"_"&amp;G9594&amp;"_"&amp;F9594</f>
        <v>Loevfroe_05_20191002_DL2019009_MidtsjaellandsGym_koersel1</v>
      </c>
      <c r="I9594" s="61" t="str">
        <f aca="false">MID(RIGHT(B9594,LEN(B9594)-3),1,FIND("_",RIGHT(B9594,LEN(B9594)-3))-1)</f>
        <v>Loevfroe</v>
      </c>
      <c r="J9594" s="61" t="str">
        <f aca="false">TRIM(SUBSTITUTE(RIGHT(B9594,FIND(I9594,B9594)+1),"_",""))</f>
        <v>PosK</v>
      </c>
      <c r="K9594" s="0" t="n">
        <f aca="false">IFERROR(VALUE(SUBSTITUTE(E9594,".",",")),E9594)</f>
        <v>30.75</v>
      </c>
      <c r="L9594" s="61" t="n">
        <f aca="false">IF(J9594="PosK",SUMIFS(K:K,J:J,"PosK",H:H,H9594),"")</f>
        <v>30.75</v>
      </c>
      <c r="M9594" s="61" t="n">
        <f aca="false">IF(J9594="PosK",SUMIFS(K:K,J:J,"NegK",H:H,H9594),"")</f>
        <v>0</v>
      </c>
      <c r="N9594" s="61" t="n">
        <f aca="false">IF(J9594="PosK",SUMIFS(K:K,J:J,"eDNA",H:H,H9594),"")</f>
        <v>0</v>
      </c>
      <c r="P9594" s="62" t="n">
        <f aca="false">IF(K9596="No Ct",0,K9596)</f>
        <v>0</v>
      </c>
      <c r="Q9594" s="62" t="n">
        <f aca="false">IF(K9597="No Ct",0,K9597)</f>
        <v>0</v>
      </c>
      <c r="R9594" s="0" t="str">
        <f aca="false">IF(AND(L9594&gt;0,M9594=0),"Valid","Invalid")</f>
        <v>Valid</v>
      </c>
      <c r="S9594" s="0" t="str">
        <f aca="false">IF(OR(P9594&gt;1,Q9594&gt;1),"Present","Absent")</f>
        <v>Absent</v>
      </c>
      <c r="T9594" s="63" t="str">
        <f aca="false">IF(OR(AND(P9594&gt;1,P9594&lt;41),AND(Q9594&gt;1,Q9594&lt;41)),"Ct&lt;41","Ct&gt;41")</f>
        <v>Ct&gt;41</v>
      </c>
      <c r="U9594" s="0" t="str">
        <f aca="false">I9594</f>
        <v>Loevfroe</v>
      </c>
      <c r="V9594" s="0" t="str">
        <f aca="false">MID(F9594,10,9)</f>
        <v>DL2019009</v>
      </c>
      <c r="W9594" s="64" t="str">
        <f aca="false">V9594&amp;"_"&amp;U9594&amp;"_"&amp;R9594&amp;"_"&amp;S9594&amp;"_"&amp;T9594</f>
        <v>DL2019009_Loevfroe_Valid_Absent_Ct&gt;41</v>
      </c>
    </row>
    <row r="9595" customFormat="false" ht="14.25" hidden="false" customHeight="false" outlineLevel="0" collapsed="false">
      <c r="A9595" s="0" t="s">
        <v>780</v>
      </c>
      <c r="B9595" s="52" t="s">
        <v>781</v>
      </c>
      <c r="C9595" s="52" t="s">
        <v>747</v>
      </c>
      <c r="D9595" s="53" t="n">
        <v>0.1</v>
      </c>
      <c r="E9595" s="53" t="s">
        <v>748</v>
      </c>
      <c r="F9595" s="0" t="s">
        <v>1469</v>
      </c>
      <c r="G9595" s="0" t="str">
        <f aca="false">LEFT(B9595,2)</f>
        <v>05</v>
      </c>
      <c r="H9595" s="0" t="str">
        <f aca="false">I9595&amp;"_"&amp;G9595&amp;"_"&amp;F9595</f>
        <v>Loevfroe_05_20191002_DL2019009_MidtsjaellandsGym_koersel1</v>
      </c>
      <c r="I9595" s="61" t="str">
        <f aca="false">MID(RIGHT(B9595,LEN(B9595)-3),1,FIND("_",RIGHT(B9595,LEN(B9595)-3))-1)</f>
        <v>Loevfroe</v>
      </c>
      <c r="J9595" s="61" t="str">
        <f aca="false">TRIM(SUBSTITUTE(RIGHT(B9595,FIND(I9595,B9595)+1),"_",""))</f>
        <v>NegK</v>
      </c>
      <c r="K9595" s="0" t="str">
        <f aca="false">IFERROR(VALUE(SUBSTITUTE(E9595,".",",")),E9595)</f>
        <v>No Ct</v>
      </c>
      <c r="L9595" s="61" t="str">
        <f aca="false">IF(J9595="PosK",SUMIFS(K:K,J:J,"PosK",H:H,H9595),"")</f>
        <v/>
      </c>
      <c r="M9595" s="61" t="str">
        <f aca="false">IF(J9595="PosK",SUMIFS(K:K,J:J,"NegK",H:H,H9595),"")</f>
        <v/>
      </c>
      <c r="N9595" s="61" t="str">
        <f aca="false">IF(J9595="PosK",SUMIFS(K:K,J:J,"eDNA",H:H,H9595),"")</f>
        <v/>
      </c>
    </row>
    <row r="9596" customFormat="false" ht="14.25" hidden="false" customHeight="false" outlineLevel="0" collapsed="false">
      <c r="A9596" s="0" t="s">
        <v>782</v>
      </c>
      <c r="B9596" s="52" t="s">
        <v>783</v>
      </c>
      <c r="C9596" s="52" t="s">
        <v>751</v>
      </c>
      <c r="D9596" s="53" t="n">
        <v>0.1</v>
      </c>
      <c r="E9596" s="53" t="s">
        <v>748</v>
      </c>
      <c r="F9596" s="0" t="s">
        <v>1469</v>
      </c>
      <c r="G9596" s="0" t="str">
        <f aca="false">LEFT(B9596,2)</f>
        <v>05</v>
      </c>
      <c r="H9596" s="0" t="str">
        <f aca="false">I9596&amp;"_"&amp;G9596&amp;"_"&amp;F9596</f>
        <v>Loevfroe_05_20191002_DL2019009_MidtsjaellandsGym_koersel1</v>
      </c>
      <c r="I9596" s="61" t="str">
        <f aca="false">MID(RIGHT(B9596,LEN(B9596)-3),1,FIND("_",RIGHT(B9596,LEN(B9596)-3))-1)</f>
        <v>Loevfroe</v>
      </c>
      <c r="J9596" s="61" t="str">
        <f aca="false">TRIM(SUBSTITUTE(RIGHT(B9596,FIND(I9596,B9596)+1),"_",""))</f>
        <v>eDNA</v>
      </c>
      <c r="K9596" s="0" t="str">
        <f aca="false">IFERROR(VALUE(SUBSTITUTE(E9596,".",",")),E9596)</f>
        <v>No Ct</v>
      </c>
      <c r="L9596" s="61" t="str">
        <f aca="false">IF(J9596="PosK",SUMIFS(K:K,J:J,"PosK",H:H,H9596),"")</f>
        <v/>
      </c>
      <c r="M9596" s="61" t="str">
        <f aca="false">IF(J9596="PosK",SUMIFS(K:K,J:J,"NegK",H:H,H9596),"")</f>
        <v/>
      </c>
      <c r="N9596" s="61" t="str">
        <f aca="false">IF(J9596="PosK",SUMIFS(K:K,J:J,"eDNA",H:H,H9596),"")</f>
        <v/>
      </c>
      <c r="Q9596" s="62"/>
    </row>
    <row r="9597" customFormat="false" ht="14.25" hidden="false" customHeight="false" outlineLevel="0" collapsed="false">
      <c r="A9597" s="0" t="s">
        <v>784</v>
      </c>
      <c r="B9597" s="52" t="s">
        <v>783</v>
      </c>
      <c r="C9597" s="52" t="s">
        <v>751</v>
      </c>
      <c r="D9597" s="53" t="n">
        <v>0.1</v>
      </c>
      <c r="E9597" s="53" t="s">
        <v>748</v>
      </c>
      <c r="F9597" s="0" t="s">
        <v>1469</v>
      </c>
      <c r="G9597" s="0" t="str">
        <f aca="false">LEFT(B9597,2)</f>
        <v>05</v>
      </c>
      <c r="H9597" s="0" t="str">
        <f aca="false">I9597&amp;"_"&amp;G9597&amp;"_"&amp;F9597</f>
        <v>Loevfroe_05_20191002_DL2019009_MidtsjaellandsGym_koersel1</v>
      </c>
      <c r="I9597" s="61" t="str">
        <f aca="false">MID(RIGHT(B9597,LEN(B9597)-3),1,FIND("_",RIGHT(B9597,LEN(B9597)-3))-1)</f>
        <v>Loevfroe</v>
      </c>
      <c r="J9597" s="61" t="str">
        <f aca="false">TRIM(SUBSTITUTE(RIGHT(B9597,FIND(I9597,B9597)+1),"_",""))</f>
        <v>eDNA</v>
      </c>
      <c r="K9597" s="0" t="str">
        <f aca="false">IFERROR(VALUE(SUBSTITUTE(E9597,".",",")),E9597)</f>
        <v>No Ct</v>
      </c>
      <c r="L9597" s="61" t="str">
        <f aca="false">IF(J9597="PosK",SUMIFS(K:K,J:J,"PosK",H:H,H9597),"")</f>
        <v/>
      </c>
      <c r="M9597" s="61" t="str">
        <f aca="false">IF(J9597="PosK",SUMIFS(K:K,J:J,"NegK",H:H,H9597),"")</f>
        <v/>
      </c>
      <c r="N9597" s="61" t="str">
        <f aca="false">IF(J9597="PosK",SUMIFS(K:K,J:J,"eDNA",H:H,H9597),"")</f>
        <v/>
      </c>
      <c r="P9597" s="62"/>
      <c r="T9597" s="63"/>
      <c r="W9597" s="64"/>
    </row>
    <row r="9598" customFormat="false" ht="14.25" hidden="false" customHeight="false" outlineLevel="0" collapsed="false">
      <c r="A9598" s="0" t="s">
        <v>786</v>
      </c>
      <c r="B9598" s="52" t="s">
        <v>787</v>
      </c>
      <c r="C9598" s="52" t="s">
        <v>743</v>
      </c>
      <c r="D9598" s="53" t="n">
        <v>0.1</v>
      </c>
      <c r="E9598" s="53" t="n">
        <v>30.95</v>
      </c>
      <c r="F9598" s="0" t="s">
        <v>1469</v>
      </c>
      <c r="G9598" s="0" t="str">
        <f aca="false">LEFT(B9598,2)</f>
        <v>06</v>
      </c>
      <c r="H9598" s="0" t="str">
        <f aca="false">I9598&amp;"_"&amp;G9598&amp;"_"&amp;F9598</f>
        <v>Springfroe_06_20191002_DL2019009_MidtsjaellandsGym_koersel1</v>
      </c>
      <c r="I9598" s="61" t="str">
        <f aca="false">MID(RIGHT(B9598,LEN(B9598)-3),1,FIND("_",RIGHT(B9598,LEN(B9598)-3))-1)</f>
        <v>Springfroe</v>
      </c>
      <c r="J9598" s="61" t="str">
        <f aca="false">TRIM(SUBSTITUTE(RIGHT(B9598,FIND(I9598,B9598)+1),"_",""))</f>
        <v>PosK</v>
      </c>
      <c r="K9598" s="0" t="n">
        <f aca="false">IFERROR(VALUE(SUBSTITUTE(E9598,".",",")),E9598)</f>
        <v>30.95</v>
      </c>
      <c r="L9598" s="61" t="n">
        <f aca="false">IF(J9598="PosK",SUMIFS(K:K,J:J,"PosK",H:H,H9598),"")</f>
        <v>30.95</v>
      </c>
      <c r="M9598" s="61" t="n">
        <f aca="false">IF(J9598="PosK",SUMIFS(K:K,J:J,"NegK",H:H,H9598),"")</f>
        <v>0</v>
      </c>
      <c r="N9598" s="61" t="n">
        <f aca="false">IF(J9598="PosK",SUMIFS(K:K,J:J,"eDNA",H:H,H9598),"")</f>
        <v>0</v>
      </c>
      <c r="P9598" s="62" t="n">
        <f aca="false">IF(K9600="No Ct",0,K9600)</f>
        <v>0</v>
      </c>
      <c r="Q9598" s="62" t="n">
        <f aca="false">IF(K9601="No Ct",0,K9601)</f>
        <v>0</v>
      </c>
      <c r="R9598" s="0" t="str">
        <f aca="false">IF(AND(L9598&gt;0,M9598=0),"Valid","Invalid")</f>
        <v>Valid</v>
      </c>
      <c r="S9598" s="0" t="str">
        <f aca="false">IF(OR(P9598&gt;1,Q9598&gt;1),"Present","Absent")</f>
        <v>Absent</v>
      </c>
      <c r="T9598" s="63" t="str">
        <f aca="false">IF(OR(AND(P9598&gt;1,P9598&lt;41),AND(Q9598&gt;1,Q9598&lt;41)),"Ct&lt;41","Ct&gt;41")</f>
        <v>Ct&gt;41</v>
      </c>
      <c r="U9598" s="0" t="str">
        <f aca="false">I9598</f>
        <v>Springfroe</v>
      </c>
      <c r="V9598" s="0" t="str">
        <f aca="false">MID(F9598,10,9)</f>
        <v>DL2019009</v>
      </c>
      <c r="W9598" s="64" t="str">
        <f aca="false">V9598&amp;"_"&amp;U9598&amp;"_"&amp;R9598&amp;"_"&amp;S9598&amp;"_"&amp;T9598</f>
        <v>DL2019009_Springfroe_Valid_Absent_Ct&gt;41</v>
      </c>
    </row>
    <row r="9599" customFormat="false" ht="14.25" hidden="false" customHeight="false" outlineLevel="0" collapsed="false">
      <c r="A9599" s="0" t="s">
        <v>788</v>
      </c>
      <c r="B9599" s="52" t="s">
        <v>789</v>
      </c>
      <c r="C9599" s="52" t="s">
        <v>747</v>
      </c>
      <c r="D9599" s="53" t="n">
        <v>0.1</v>
      </c>
      <c r="E9599" s="53" t="s">
        <v>748</v>
      </c>
      <c r="F9599" s="0" t="s">
        <v>1469</v>
      </c>
      <c r="G9599" s="0" t="str">
        <f aca="false">LEFT(B9599,2)</f>
        <v>06</v>
      </c>
      <c r="H9599" s="0" t="str">
        <f aca="false">I9599&amp;"_"&amp;G9599&amp;"_"&amp;F9599</f>
        <v>Springfroe_06_20191002_DL2019009_MidtsjaellandsGym_koersel1</v>
      </c>
      <c r="I9599" s="61" t="str">
        <f aca="false">MID(RIGHT(B9599,LEN(B9599)-3),1,FIND("_",RIGHT(B9599,LEN(B9599)-3))-1)</f>
        <v>Springfroe</v>
      </c>
      <c r="J9599" s="61" t="str">
        <f aca="false">TRIM(SUBSTITUTE(RIGHT(B9599,FIND(I9599,B9599)+1),"_",""))</f>
        <v>NegK</v>
      </c>
      <c r="K9599" s="0" t="str">
        <f aca="false">IFERROR(VALUE(SUBSTITUTE(E9599,".",",")),E9599)</f>
        <v>No Ct</v>
      </c>
      <c r="L9599" s="61" t="str">
        <f aca="false">IF(J9599="PosK",SUMIFS(K:K,J:J,"PosK",H:H,H9599),"")</f>
        <v/>
      </c>
      <c r="M9599" s="61" t="str">
        <f aca="false">IF(J9599="PosK",SUMIFS(K:K,J:J,"NegK",H:H,H9599),"")</f>
        <v/>
      </c>
      <c r="N9599" s="61" t="str">
        <f aca="false">IF(J9599="PosK",SUMIFS(K:K,J:J,"eDNA",H:H,H9599),"")</f>
        <v/>
      </c>
    </row>
    <row r="9600" customFormat="false" ht="14.25" hidden="false" customHeight="false" outlineLevel="0" collapsed="false">
      <c r="A9600" s="0" t="s">
        <v>790</v>
      </c>
      <c r="B9600" s="52" t="s">
        <v>791</v>
      </c>
      <c r="C9600" s="52" t="s">
        <v>751</v>
      </c>
      <c r="D9600" s="53" t="n">
        <v>0.1</v>
      </c>
      <c r="E9600" s="53" t="s">
        <v>748</v>
      </c>
      <c r="F9600" s="0" t="s">
        <v>1469</v>
      </c>
      <c r="G9600" s="0" t="str">
        <f aca="false">LEFT(B9600,2)</f>
        <v>06</v>
      </c>
      <c r="H9600" s="0" t="str">
        <f aca="false">I9600&amp;"_"&amp;G9600&amp;"_"&amp;F9600</f>
        <v>Springfroe_06_20191002_DL2019009_MidtsjaellandsGym_koersel1</v>
      </c>
      <c r="I9600" s="61" t="str">
        <f aca="false">MID(RIGHT(B9600,LEN(B9600)-3),1,FIND("_",RIGHT(B9600,LEN(B9600)-3))-1)</f>
        <v>Springfroe</v>
      </c>
      <c r="J9600" s="61" t="str">
        <f aca="false">TRIM(SUBSTITUTE(RIGHT(B9600,FIND(I9600,B9600)+1),"_",""))</f>
        <v>eDNA</v>
      </c>
      <c r="K9600" s="0" t="str">
        <f aca="false">IFERROR(VALUE(SUBSTITUTE(E9600,".",",")),E9600)</f>
        <v>No Ct</v>
      </c>
      <c r="L9600" s="61" t="str">
        <f aca="false">IF(J9600="PosK",SUMIFS(K:K,J:J,"PosK",H:H,H9600),"")</f>
        <v/>
      </c>
      <c r="M9600" s="61" t="str">
        <f aca="false">IF(J9600="PosK",SUMIFS(K:K,J:J,"NegK",H:H,H9600),"")</f>
        <v/>
      </c>
      <c r="N9600" s="61" t="str">
        <f aca="false">IF(J9600="PosK",SUMIFS(K:K,J:J,"eDNA",H:H,H9600),"")</f>
        <v/>
      </c>
      <c r="Q9600" s="62"/>
    </row>
    <row r="9601" customFormat="false" ht="14.25" hidden="false" customHeight="false" outlineLevel="0" collapsed="false">
      <c r="A9601" s="0" t="s">
        <v>792</v>
      </c>
      <c r="B9601" s="52" t="s">
        <v>791</v>
      </c>
      <c r="C9601" s="52" t="s">
        <v>751</v>
      </c>
      <c r="D9601" s="53" t="n">
        <v>0.1</v>
      </c>
      <c r="E9601" s="53" t="s">
        <v>748</v>
      </c>
      <c r="F9601" s="0" t="s">
        <v>1469</v>
      </c>
      <c r="G9601" s="0" t="str">
        <f aca="false">LEFT(B9601,2)</f>
        <v>06</v>
      </c>
      <c r="H9601" s="0" t="str">
        <f aca="false">I9601&amp;"_"&amp;G9601&amp;"_"&amp;F9601</f>
        <v>Springfroe_06_20191002_DL2019009_MidtsjaellandsGym_koersel1</v>
      </c>
      <c r="I9601" s="61" t="str">
        <f aca="false">MID(RIGHT(B9601,LEN(B9601)-3),1,FIND("_",RIGHT(B9601,LEN(B9601)-3))-1)</f>
        <v>Springfroe</v>
      </c>
      <c r="J9601" s="61" t="str">
        <f aca="false">TRIM(SUBSTITUTE(RIGHT(B9601,FIND(I9601,B9601)+1),"_",""))</f>
        <v>eDNA</v>
      </c>
      <c r="K9601" s="0" t="str">
        <f aca="false">IFERROR(VALUE(SUBSTITUTE(E9601,".",",")),E9601)</f>
        <v>No Ct</v>
      </c>
      <c r="L9601" s="61" t="str">
        <f aca="false">IF(J9601="PosK",SUMIFS(K:K,J:J,"PosK",H:H,H9601),"")</f>
        <v/>
      </c>
      <c r="M9601" s="61" t="str">
        <f aca="false">IF(J9601="PosK",SUMIFS(K:K,J:J,"NegK",H:H,H9601),"")</f>
        <v/>
      </c>
      <c r="N9601" s="61" t="str">
        <f aca="false">IF(J9601="PosK",SUMIFS(K:K,J:J,"eDNA",H:H,H9601),"")</f>
        <v/>
      </c>
      <c r="P9601" s="62"/>
      <c r="T9601" s="63"/>
      <c r="W9601" s="64"/>
    </row>
    <row r="9602" customFormat="false" ht="14.25" hidden="false" customHeight="false" outlineLevel="0" collapsed="false">
      <c r="A9602" s="0" t="s">
        <v>794</v>
      </c>
      <c r="B9602" s="52" t="s">
        <v>960</v>
      </c>
      <c r="C9602" s="52" t="s">
        <v>743</v>
      </c>
      <c r="D9602" s="53" t="n">
        <v>0.1</v>
      </c>
      <c r="E9602" s="53" t="n">
        <v>30.02</v>
      </c>
      <c r="F9602" s="0" t="s">
        <v>1469</v>
      </c>
      <c r="G9602" s="0" t="str">
        <f aca="false">LEFT(B9602,2)</f>
        <v>07</v>
      </c>
      <c r="H9602" s="0" t="str">
        <f aca="false">I9602&amp;"_"&amp;G9602&amp;"_"&amp;F9602</f>
        <v>Springfroe_07_20191002_DL2019009_MidtsjaellandsGym_koersel1</v>
      </c>
      <c r="I9602" s="61" t="str">
        <f aca="false">MID(RIGHT(B9602,LEN(B9602)-3),1,FIND("_",RIGHT(B9602,LEN(B9602)-3))-1)</f>
        <v>Springfroe</v>
      </c>
      <c r="J9602" s="61" t="str">
        <f aca="false">TRIM(SUBSTITUTE(RIGHT(B9602,FIND(I9602,B9602)+1),"_",""))</f>
        <v>PosK</v>
      </c>
      <c r="K9602" s="0" t="n">
        <f aca="false">IFERROR(VALUE(SUBSTITUTE(E9602,".",",")),E9602)</f>
        <v>30.02</v>
      </c>
      <c r="L9602" s="61" t="n">
        <f aca="false">IF(J9602="PosK",SUMIFS(K:K,J:J,"PosK",H:H,H9602),"")</f>
        <v>30.02</v>
      </c>
      <c r="M9602" s="61" t="n">
        <f aca="false">IF(J9602="PosK",SUMIFS(K:K,J:J,"NegK",H:H,H9602),"")</f>
        <v>0</v>
      </c>
      <c r="N9602" s="61" t="n">
        <f aca="false">IF(J9602="PosK",SUMIFS(K:K,J:J,"eDNA",H:H,H9602),"")</f>
        <v>0</v>
      </c>
      <c r="P9602" s="62" t="n">
        <f aca="false">IF(K9604="No Ct",0,K9604)</f>
        <v>0</v>
      </c>
      <c r="Q9602" s="62" t="n">
        <f aca="false">IF(K9605="No Ct",0,K9605)</f>
        <v>0</v>
      </c>
      <c r="R9602" s="0" t="str">
        <f aca="false">IF(AND(L9602&gt;0,M9602=0),"Valid","Invalid")</f>
        <v>Valid</v>
      </c>
      <c r="S9602" s="0" t="str">
        <f aca="false">IF(OR(P9602&gt;1,Q9602&gt;1),"Present","Absent")</f>
        <v>Absent</v>
      </c>
      <c r="T9602" s="63" t="str">
        <f aca="false">IF(OR(AND(P9602&gt;1,P9602&lt;41),AND(Q9602&gt;1,Q9602&lt;41)),"Ct&lt;41","Ct&gt;41")</f>
        <v>Ct&gt;41</v>
      </c>
      <c r="U9602" s="0" t="str">
        <f aca="false">I9602</f>
        <v>Springfroe</v>
      </c>
      <c r="V9602" s="0" t="str">
        <f aca="false">MID(F9602,10,9)</f>
        <v>DL2019009</v>
      </c>
      <c r="W9602" s="64" t="str">
        <f aca="false">V9602&amp;"_"&amp;U9602&amp;"_"&amp;R9602&amp;"_"&amp;S9602&amp;"_"&amp;T9602</f>
        <v>DL2019009_Springfroe_Valid_Absent_Ct&gt;41</v>
      </c>
    </row>
    <row r="9603" customFormat="false" ht="14.25" hidden="false" customHeight="false" outlineLevel="0" collapsed="false">
      <c r="A9603" s="0" t="s">
        <v>796</v>
      </c>
      <c r="B9603" s="52" t="s">
        <v>961</v>
      </c>
      <c r="C9603" s="52" t="s">
        <v>747</v>
      </c>
      <c r="D9603" s="53" t="n">
        <v>0.1</v>
      </c>
      <c r="E9603" s="53" t="s">
        <v>748</v>
      </c>
      <c r="F9603" s="0" t="s">
        <v>1469</v>
      </c>
      <c r="G9603" s="0" t="str">
        <f aca="false">LEFT(B9603,2)</f>
        <v>07</v>
      </c>
      <c r="H9603" s="0" t="str">
        <f aca="false">I9603&amp;"_"&amp;G9603&amp;"_"&amp;F9603</f>
        <v>Springfroe_07_20191002_DL2019009_MidtsjaellandsGym_koersel1</v>
      </c>
      <c r="I9603" s="61" t="str">
        <f aca="false">MID(RIGHT(B9603,LEN(B9603)-3),1,FIND("_",RIGHT(B9603,LEN(B9603)-3))-1)</f>
        <v>Springfroe</v>
      </c>
      <c r="J9603" s="61" t="str">
        <f aca="false">TRIM(SUBSTITUTE(RIGHT(B9603,FIND(I9603,B9603)+1),"_",""))</f>
        <v>NegK</v>
      </c>
      <c r="K9603" s="0" t="str">
        <f aca="false">IFERROR(VALUE(SUBSTITUTE(E9603,".",",")),E9603)</f>
        <v>No Ct</v>
      </c>
      <c r="L9603" s="61" t="str">
        <f aca="false">IF(J9603="PosK",SUMIFS(K:K,J:J,"PosK",H:H,H9603),"")</f>
        <v/>
      </c>
      <c r="M9603" s="61" t="str">
        <f aca="false">IF(J9603="PosK",SUMIFS(K:K,J:J,"NegK",H:H,H9603),"")</f>
        <v/>
      </c>
      <c r="N9603" s="61" t="str">
        <f aca="false">IF(J9603="PosK",SUMIFS(K:K,J:J,"eDNA",H:H,H9603),"")</f>
        <v/>
      </c>
    </row>
    <row r="9604" customFormat="false" ht="14.25" hidden="false" customHeight="false" outlineLevel="0" collapsed="false">
      <c r="A9604" s="0" t="s">
        <v>798</v>
      </c>
      <c r="B9604" s="52" t="s">
        <v>962</v>
      </c>
      <c r="C9604" s="52" t="s">
        <v>751</v>
      </c>
      <c r="D9604" s="53" t="n">
        <v>0.1</v>
      </c>
      <c r="E9604" s="53" t="s">
        <v>748</v>
      </c>
      <c r="F9604" s="0" t="s">
        <v>1469</v>
      </c>
      <c r="G9604" s="0" t="str">
        <f aca="false">LEFT(B9604,2)</f>
        <v>07</v>
      </c>
      <c r="H9604" s="0" t="str">
        <f aca="false">I9604&amp;"_"&amp;G9604&amp;"_"&amp;F9604</f>
        <v>Springfroe_07_20191002_DL2019009_MidtsjaellandsGym_koersel1</v>
      </c>
      <c r="I9604" s="61" t="str">
        <f aca="false">MID(RIGHT(B9604,LEN(B9604)-3),1,FIND("_",RIGHT(B9604,LEN(B9604)-3))-1)</f>
        <v>Springfroe</v>
      </c>
      <c r="J9604" s="61" t="str">
        <f aca="false">TRIM(SUBSTITUTE(RIGHT(B9604,FIND(I9604,B9604)+1),"_",""))</f>
        <v>eDNA</v>
      </c>
      <c r="K9604" s="0" t="str">
        <f aca="false">IFERROR(VALUE(SUBSTITUTE(E9604,".",",")),E9604)</f>
        <v>No Ct</v>
      </c>
      <c r="L9604" s="61" t="str">
        <f aca="false">IF(J9604="PosK",SUMIFS(K:K,J:J,"PosK",H:H,H9604),"")</f>
        <v/>
      </c>
      <c r="M9604" s="61" t="str">
        <f aca="false">IF(J9604="PosK",SUMIFS(K:K,J:J,"NegK",H:H,H9604),"")</f>
        <v/>
      </c>
      <c r="N9604" s="61" t="str">
        <f aca="false">IF(J9604="PosK",SUMIFS(K:K,J:J,"eDNA",H:H,H9604),"")</f>
        <v/>
      </c>
      <c r="Q9604" s="62"/>
    </row>
    <row r="9605" customFormat="false" ht="14.25" hidden="false" customHeight="false" outlineLevel="0" collapsed="false">
      <c r="A9605" s="0" t="s">
        <v>800</v>
      </c>
      <c r="B9605" s="52" t="s">
        <v>962</v>
      </c>
      <c r="C9605" s="52" t="s">
        <v>751</v>
      </c>
      <c r="D9605" s="53" t="n">
        <v>0.1</v>
      </c>
      <c r="E9605" s="53" t="s">
        <v>748</v>
      </c>
      <c r="F9605" s="0" t="s">
        <v>1469</v>
      </c>
      <c r="G9605" s="0" t="str">
        <f aca="false">LEFT(B9605,2)</f>
        <v>07</v>
      </c>
      <c r="H9605" s="0" t="str">
        <f aca="false">I9605&amp;"_"&amp;G9605&amp;"_"&amp;F9605</f>
        <v>Springfroe_07_20191002_DL2019009_MidtsjaellandsGym_koersel1</v>
      </c>
      <c r="I9605" s="61" t="str">
        <f aca="false">MID(RIGHT(B9605,LEN(B9605)-3),1,FIND("_",RIGHT(B9605,LEN(B9605)-3))-1)</f>
        <v>Springfroe</v>
      </c>
      <c r="J9605" s="61" t="str">
        <f aca="false">TRIM(SUBSTITUTE(RIGHT(B9605,FIND(I9605,B9605)+1),"_",""))</f>
        <v>eDNA</v>
      </c>
      <c r="K9605" s="0" t="str">
        <f aca="false">IFERROR(VALUE(SUBSTITUTE(E9605,".",",")),E9605)</f>
        <v>No Ct</v>
      </c>
      <c r="L9605" s="61" t="str">
        <f aca="false">IF(J9605="PosK",SUMIFS(K:K,J:J,"PosK",H:H,H9605),"")</f>
        <v/>
      </c>
      <c r="M9605" s="61" t="str">
        <f aca="false">IF(J9605="PosK",SUMIFS(K:K,J:J,"NegK",H:H,H9605),"")</f>
        <v/>
      </c>
      <c r="N9605" s="61" t="str">
        <f aca="false">IF(J9605="PosK",SUMIFS(K:K,J:J,"eDNA",H:H,H9605),"")</f>
        <v/>
      </c>
      <c r="P9605" s="62"/>
      <c r="T9605" s="63"/>
      <c r="W9605" s="64"/>
    </row>
    <row r="9606" customFormat="false" ht="14.25" hidden="false" customHeight="false" outlineLevel="0" collapsed="false">
      <c r="A9606" s="0" t="s">
        <v>802</v>
      </c>
      <c r="B9606" s="52" t="s">
        <v>964</v>
      </c>
      <c r="C9606" s="52" t="s">
        <v>743</v>
      </c>
      <c r="D9606" s="53" t="n">
        <v>0.1</v>
      </c>
      <c r="E9606" s="53" t="n">
        <v>28.9</v>
      </c>
      <c r="F9606" s="0" t="s">
        <v>1469</v>
      </c>
      <c r="G9606" s="0" t="str">
        <f aca="false">LEFT(B9606,2)</f>
        <v>08</v>
      </c>
      <c r="H9606" s="0" t="str">
        <f aca="false">I9606&amp;"_"&amp;G9606&amp;"_"&amp;F9606</f>
        <v>Klokkefroe_08_20191002_DL2019009_MidtsjaellandsGym_koersel1</v>
      </c>
      <c r="I9606" s="61" t="str">
        <f aca="false">MID(RIGHT(B9606,LEN(B9606)-3),1,FIND("_",RIGHT(B9606,LEN(B9606)-3))-1)</f>
        <v>Klokkefroe</v>
      </c>
      <c r="J9606" s="61" t="str">
        <f aca="false">TRIM(SUBSTITUTE(RIGHT(B9606,FIND(I9606,B9606)+1),"_",""))</f>
        <v>PosK</v>
      </c>
      <c r="K9606" s="0" t="n">
        <f aca="false">IFERROR(VALUE(SUBSTITUTE(E9606,".",",")),E9606)</f>
        <v>28.9</v>
      </c>
      <c r="L9606" s="61" t="n">
        <f aca="false">IF(J9606="PosK",SUMIFS(K:K,J:J,"PosK",H:H,H9606),"")</f>
        <v>28.9</v>
      </c>
      <c r="M9606" s="61" t="n">
        <f aca="false">IF(J9606="PosK",SUMIFS(K:K,J:J,"NegK",H:H,H9606),"")</f>
        <v>0</v>
      </c>
      <c r="N9606" s="61" t="n">
        <f aca="false">IF(J9606="PosK",SUMIFS(K:K,J:J,"eDNA",H:H,H9606),"")</f>
        <v>0</v>
      </c>
      <c r="P9606" s="62" t="n">
        <f aca="false">IF(K9608="No Ct",0,K9608)</f>
        <v>0</v>
      </c>
      <c r="Q9606" s="62" t="n">
        <f aca="false">IF(K9609="No Ct",0,K9609)</f>
        <v>0</v>
      </c>
      <c r="R9606" s="0" t="str">
        <f aca="false">IF(AND(L9606&gt;0,M9606=0),"Valid","Invalid")</f>
        <v>Valid</v>
      </c>
      <c r="S9606" s="0" t="str">
        <f aca="false">IF(OR(P9606&gt;1,Q9606&gt;1),"Present","Absent")</f>
        <v>Absent</v>
      </c>
      <c r="T9606" s="63" t="str">
        <f aca="false">IF(OR(AND(P9606&gt;1,P9606&lt;41),AND(Q9606&gt;1,Q9606&lt;41)),"Ct&lt;41","Ct&gt;41")</f>
        <v>Ct&gt;41</v>
      </c>
      <c r="U9606" s="0" t="str">
        <f aca="false">I9606</f>
        <v>Klokkefroe</v>
      </c>
      <c r="V9606" s="0" t="str">
        <f aca="false">MID(F9606,10,9)</f>
        <v>DL2019009</v>
      </c>
      <c r="W9606" s="64" t="str">
        <f aca="false">V9606&amp;"_"&amp;U9606&amp;"_"&amp;R9606&amp;"_"&amp;S9606&amp;"_"&amp;T9606</f>
        <v>DL2019009_Klokkefroe_Valid_Absent_Ct&gt;41</v>
      </c>
    </row>
    <row r="9607" customFormat="false" ht="14.25" hidden="false" customHeight="false" outlineLevel="0" collapsed="false">
      <c r="A9607" s="0" t="s">
        <v>804</v>
      </c>
      <c r="B9607" s="52" t="s">
        <v>965</v>
      </c>
      <c r="C9607" s="52" t="s">
        <v>747</v>
      </c>
      <c r="D9607" s="53" t="n">
        <v>0.1</v>
      </c>
      <c r="E9607" s="53" t="s">
        <v>748</v>
      </c>
      <c r="F9607" s="0" t="s">
        <v>1469</v>
      </c>
      <c r="G9607" s="0" t="str">
        <f aca="false">LEFT(B9607,2)</f>
        <v>08</v>
      </c>
      <c r="H9607" s="0" t="str">
        <f aca="false">I9607&amp;"_"&amp;G9607&amp;"_"&amp;F9607</f>
        <v>Klokkefroe_08_20191002_DL2019009_MidtsjaellandsGym_koersel1</v>
      </c>
      <c r="I9607" s="61" t="str">
        <f aca="false">MID(RIGHT(B9607,LEN(B9607)-3),1,FIND("_",RIGHT(B9607,LEN(B9607)-3))-1)</f>
        <v>Klokkefroe</v>
      </c>
      <c r="J9607" s="61" t="str">
        <f aca="false">TRIM(SUBSTITUTE(RIGHT(B9607,FIND(I9607,B9607)+1),"_",""))</f>
        <v>NegK</v>
      </c>
      <c r="K9607" s="0" t="str">
        <f aca="false">IFERROR(VALUE(SUBSTITUTE(E9607,".",",")),E9607)</f>
        <v>No Ct</v>
      </c>
      <c r="L9607" s="61" t="str">
        <f aca="false">IF(J9607="PosK",SUMIFS(K:K,J:J,"PosK",H:H,H9607),"")</f>
        <v/>
      </c>
      <c r="M9607" s="61" t="str">
        <f aca="false">IF(J9607="PosK",SUMIFS(K:K,J:J,"NegK",H:H,H9607),"")</f>
        <v/>
      </c>
      <c r="N9607" s="61" t="str">
        <f aca="false">IF(J9607="PosK",SUMIFS(K:K,J:J,"eDNA",H:H,H9607),"")</f>
        <v/>
      </c>
    </row>
    <row r="9608" customFormat="false" ht="14.25" hidden="false" customHeight="false" outlineLevel="0" collapsed="false">
      <c r="A9608" s="0" t="s">
        <v>806</v>
      </c>
      <c r="B9608" s="52" t="s">
        <v>966</v>
      </c>
      <c r="C9608" s="52" t="s">
        <v>751</v>
      </c>
      <c r="D9608" s="53" t="n">
        <v>0.1</v>
      </c>
      <c r="E9608" s="53" t="s">
        <v>748</v>
      </c>
      <c r="F9608" s="0" t="s">
        <v>1469</v>
      </c>
      <c r="G9608" s="0" t="str">
        <f aca="false">LEFT(B9608,2)</f>
        <v>08</v>
      </c>
      <c r="H9608" s="0" t="str">
        <f aca="false">I9608&amp;"_"&amp;G9608&amp;"_"&amp;F9608</f>
        <v>Klokkefroe_08_20191002_DL2019009_MidtsjaellandsGym_koersel1</v>
      </c>
      <c r="I9608" s="61" t="str">
        <f aca="false">MID(RIGHT(B9608,LEN(B9608)-3),1,FIND("_",RIGHT(B9608,LEN(B9608)-3))-1)</f>
        <v>Klokkefroe</v>
      </c>
      <c r="J9608" s="61" t="str">
        <f aca="false">TRIM(SUBSTITUTE(RIGHT(B9608,FIND(I9608,B9608)+1),"_",""))</f>
        <v>eDNA</v>
      </c>
      <c r="K9608" s="0" t="str">
        <f aca="false">IFERROR(VALUE(SUBSTITUTE(E9608,".",",")),E9608)</f>
        <v>No Ct</v>
      </c>
      <c r="L9608" s="61" t="str">
        <f aca="false">IF(J9608="PosK",SUMIFS(K:K,J:J,"PosK",H:H,H9608),"")</f>
        <v/>
      </c>
      <c r="M9608" s="61" t="str">
        <f aca="false">IF(J9608="PosK",SUMIFS(K:K,J:J,"NegK",H:H,H9608),"")</f>
        <v/>
      </c>
      <c r="N9608" s="61" t="str">
        <f aca="false">IF(J9608="PosK",SUMIFS(K:K,J:J,"eDNA",H:H,H9608),"")</f>
        <v/>
      </c>
      <c r="Q9608" s="62"/>
    </row>
    <row r="9609" customFormat="false" ht="14.25" hidden="false" customHeight="false" outlineLevel="0" collapsed="false">
      <c r="A9609" s="0" t="s">
        <v>808</v>
      </c>
      <c r="B9609" s="52" t="s">
        <v>966</v>
      </c>
      <c r="C9609" s="52" t="s">
        <v>751</v>
      </c>
      <c r="D9609" s="53" t="n">
        <v>0.1</v>
      </c>
      <c r="E9609" s="53" t="s">
        <v>748</v>
      </c>
      <c r="F9609" s="0" t="s">
        <v>1469</v>
      </c>
      <c r="G9609" s="0" t="str">
        <f aca="false">LEFT(B9609,2)</f>
        <v>08</v>
      </c>
      <c r="H9609" s="0" t="str">
        <f aca="false">I9609&amp;"_"&amp;G9609&amp;"_"&amp;F9609</f>
        <v>Klokkefroe_08_20191002_DL2019009_MidtsjaellandsGym_koersel1</v>
      </c>
      <c r="I9609" s="61" t="str">
        <f aca="false">MID(RIGHT(B9609,LEN(B9609)-3),1,FIND("_",RIGHT(B9609,LEN(B9609)-3))-1)</f>
        <v>Klokkefroe</v>
      </c>
      <c r="J9609" s="61" t="str">
        <f aca="false">TRIM(SUBSTITUTE(RIGHT(B9609,FIND(I9609,B9609)+1),"_",""))</f>
        <v>eDNA</v>
      </c>
      <c r="K9609" s="0" t="str">
        <f aca="false">IFERROR(VALUE(SUBSTITUTE(E9609,".",",")),E9609)</f>
        <v>No Ct</v>
      </c>
      <c r="L9609" s="61" t="str">
        <f aca="false">IF(J9609="PosK",SUMIFS(K:K,J:J,"PosK",H:H,H9609),"")</f>
        <v/>
      </c>
      <c r="M9609" s="61" t="str">
        <f aca="false">IF(J9609="PosK",SUMIFS(K:K,J:J,"NegK",H:H,H9609),"")</f>
        <v/>
      </c>
      <c r="N9609" s="61" t="str">
        <f aca="false">IF(J9609="PosK",SUMIFS(K:K,J:J,"eDNA",H:H,H9609),"")</f>
        <v/>
      </c>
      <c r="P9609" s="62"/>
      <c r="T9609" s="63"/>
      <c r="W9609" s="64"/>
    </row>
    <row r="9610" customFormat="false" ht="14.25" hidden="false" customHeight="false" outlineLevel="0" collapsed="false">
      <c r="A9610" s="0" t="s">
        <v>810</v>
      </c>
      <c r="B9610" s="52" t="s">
        <v>968</v>
      </c>
      <c r="C9610" s="52" t="s">
        <v>743</v>
      </c>
      <c r="D9610" s="53" t="n">
        <v>0.1</v>
      </c>
      <c r="E9610" s="53" t="n">
        <v>23.85</v>
      </c>
      <c r="F9610" s="0" t="s">
        <v>1469</v>
      </c>
      <c r="G9610" s="0" t="str">
        <f aca="false">LEFT(B9610,2)</f>
        <v>09</v>
      </c>
      <c r="H9610" s="0" t="str">
        <f aca="false">I9610&amp;"_"&amp;G9610&amp;"_"&amp;F9610</f>
        <v>Skrubtudse_09_20191002_DL2019009_MidtsjaellandsGym_koersel1</v>
      </c>
      <c r="I9610" s="61" t="str">
        <f aca="false">MID(RIGHT(B9610,LEN(B9610)-3),1,FIND("_",RIGHT(B9610,LEN(B9610)-3))-1)</f>
        <v>Skrubtudse</v>
      </c>
      <c r="J9610" s="61" t="str">
        <f aca="false">TRIM(SUBSTITUTE(RIGHT(B9610,FIND(I9610,B9610)+1),"_",""))</f>
        <v>PosK</v>
      </c>
      <c r="K9610" s="0" t="n">
        <f aca="false">IFERROR(VALUE(SUBSTITUTE(E9610,".",",")),E9610)</f>
        <v>23.85</v>
      </c>
      <c r="L9610" s="61" t="n">
        <f aca="false">IF(J9610="PosK",SUMIFS(K:K,J:J,"PosK",H:H,H9610),"")</f>
        <v>23.85</v>
      </c>
      <c r="M9610" s="61" t="n">
        <f aca="false">IF(J9610="PosK",SUMIFS(K:K,J:J,"NegK",H:H,H9610),"")</f>
        <v>0</v>
      </c>
      <c r="N9610" s="61" t="n">
        <f aca="false">IF(J9610="PosK",SUMIFS(K:K,J:J,"eDNA",H:H,H9610),"")</f>
        <v>63.53</v>
      </c>
      <c r="P9610" s="62" t="n">
        <f aca="false">IF(K9612="No Ct",0,K9612)</f>
        <v>31.55</v>
      </c>
      <c r="Q9610" s="62" t="n">
        <f aca="false">IF(K9613="No Ct",0,K9613)</f>
        <v>31.98</v>
      </c>
      <c r="R9610" s="0" t="str">
        <f aca="false">IF(AND(L9610&gt;0,M9610=0),"Valid","Invalid")</f>
        <v>Valid</v>
      </c>
      <c r="S9610" s="0" t="str">
        <f aca="false">IF(OR(P9610&gt;1,Q9610&gt;1),"Present","Absent")</f>
        <v>Present</v>
      </c>
      <c r="T9610" s="63" t="str">
        <f aca="false">IF(OR(AND(P9610&gt;1,P9610&lt;41),AND(Q9610&gt;1,Q9610&lt;41)),"Ct&lt;41","Ct&gt;41")</f>
        <v>Ct&lt;41</v>
      </c>
      <c r="U9610" s="0" t="str">
        <f aca="false">I9610</f>
        <v>Skrubtudse</v>
      </c>
      <c r="V9610" s="0" t="str">
        <f aca="false">MID(F9610,10,9)</f>
        <v>DL2019009</v>
      </c>
      <c r="W9610" s="64" t="str">
        <f aca="false">V9610&amp;"_"&amp;U9610&amp;"_"&amp;R9610&amp;"_"&amp;S9610&amp;"_"&amp;T9610</f>
        <v>DL2019009_Skrubtudse_Valid_Present_Ct&lt;41</v>
      </c>
    </row>
    <row r="9611" customFormat="false" ht="14.25" hidden="false" customHeight="false" outlineLevel="0" collapsed="false">
      <c r="A9611" s="0" t="s">
        <v>812</v>
      </c>
      <c r="B9611" s="52" t="s">
        <v>969</v>
      </c>
      <c r="C9611" s="52" t="s">
        <v>747</v>
      </c>
      <c r="D9611" s="53" t="n">
        <v>0.1</v>
      </c>
      <c r="E9611" s="53" t="s">
        <v>748</v>
      </c>
      <c r="F9611" s="0" t="s">
        <v>1469</v>
      </c>
      <c r="G9611" s="0" t="str">
        <f aca="false">LEFT(B9611,2)</f>
        <v>09</v>
      </c>
      <c r="H9611" s="0" t="str">
        <f aca="false">I9611&amp;"_"&amp;G9611&amp;"_"&amp;F9611</f>
        <v>Skrubtudse_09_20191002_DL2019009_MidtsjaellandsGym_koersel1</v>
      </c>
      <c r="I9611" s="61" t="str">
        <f aca="false">MID(RIGHT(B9611,LEN(B9611)-3),1,FIND("_",RIGHT(B9611,LEN(B9611)-3))-1)</f>
        <v>Skrubtudse</v>
      </c>
      <c r="J9611" s="61" t="str">
        <f aca="false">TRIM(SUBSTITUTE(RIGHT(B9611,FIND(I9611,B9611)+1),"_",""))</f>
        <v>NegK</v>
      </c>
      <c r="K9611" s="0" t="str">
        <f aca="false">IFERROR(VALUE(SUBSTITUTE(E9611,".",",")),E9611)</f>
        <v>No Ct</v>
      </c>
      <c r="L9611" s="61" t="str">
        <f aca="false">IF(J9611="PosK",SUMIFS(K:K,J:J,"PosK",H:H,H9611),"")</f>
        <v/>
      </c>
      <c r="M9611" s="61" t="str">
        <f aca="false">IF(J9611="PosK",SUMIFS(K:K,J:J,"NegK",H:H,H9611),"")</f>
        <v/>
      </c>
      <c r="N9611" s="61" t="str">
        <f aca="false">IF(J9611="PosK",SUMIFS(K:K,J:J,"eDNA",H:H,H9611),"")</f>
        <v/>
      </c>
    </row>
    <row r="9612" customFormat="false" ht="14.25" hidden="false" customHeight="false" outlineLevel="0" collapsed="false">
      <c r="A9612" s="0" t="s">
        <v>814</v>
      </c>
      <c r="B9612" s="52" t="s">
        <v>970</v>
      </c>
      <c r="C9612" s="52" t="s">
        <v>751</v>
      </c>
      <c r="D9612" s="53" t="n">
        <v>0.1</v>
      </c>
      <c r="E9612" s="53" t="n">
        <v>31.55</v>
      </c>
      <c r="F9612" s="0" t="s">
        <v>1469</v>
      </c>
      <c r="G9612" s="0" t="str">
        <f aca="false">LEFT(B9612,2)</f>
        <v>09</v>
      </c>
      <c r="H9612" s="0" t="str">
        <f aca="false">I9612&amp;"_"&amp;G9612&amp;"_"&amp;F9612</f>
        <v>Skrubtudse_09_20191002_DL2019009_MidtsjaellandsGym_koersel1</v>
      </c>
      <c r="I9612" s="61" t="str">
        <f aca="false">MID(RIGHT(B9612,LEN(B9612)-3),1,FIND("_",RIGHT(B9612,LEN(B9612)-3))-1)</f>
        <v>Skrubtudse</v>
      </c>
      <c r="J9612" s="61" t="str">
        <f aca="false">TRIM(SUBSTITUTE(RIGHT(B9612,FIND(I9612,B9612)+1),"_",""))</f>
        <v>eDNA</v>
      </c>
      <c r="K9612" s="0" t="n">
        <f aca="false">IFERROR(VALUE(SUBSTITUTE(E9612,".",",")),E9612)</f>
        <v>31.55</v>
      </c>
      <c r="L9612" s="61" t="str">
        <f aca="false">IF(J9612="PosK",SUMIFS(K:K,J:J,"PosK",H:H,H9612),"")</f>
        <v/>
      </c>
      <c r="M9612" s="61" t="str">
        <f aca="false">IF(J9612="PosK",SUMIFS(K:K,J:J,"NegK",H:H,H9612),"")</f>
        <v/>
      </c>
      <c r="N9612" s="61" t="str">
        <f aca="false">IF(J9612="PosK",SUMIFS(K:K,J:J,"eDNA",H:H,H9612),"")</f>
        <v/>
      </c>
      <c r="Q9612" s="62"/>
    </row>
    <row r="9613" customFormat="false" ht="14.25" hidden="false" customHeight="false" outlineLevel="0" collapsed="false">
      <c r="A9613" s="0" t="s">
        <v>816</v>
      </c>
      <c r="B9613" s="52" t="s">
        <v>970</v>
      </c>
      <c r="C9613" s="52" t="s">
        <v>751</v>
      </c>
      <c r="D9613" s="53" t="n">
        <v>0.1</v>
      </c>
      <c r="E9613" s="53" t="n">
        <v>31.98</v>
      </c>
      <c r="F9613" s="0" t="s">
        <v>1469</v>
      </c>
      <c r="G9613" s="0" t="str">
        <f aca="false">LEFT(B9613,2)</f>
        <v>09</v>
      </c>
      <c r="H9613" s="0" t="str">
        <f aca="false">I9613&amp;"_"&amp;G9613&amp;"_"&amp;F9613</f>
        <v>Skrubtudse_09_20191002_DL2019009_MidtsjaellandsGym_koersel1</v>
      </c>
      <c r="I9613" s="61" t="str">
        <f aca="false">MID(RIGHT(B9613,LEN(B9613)-3),1,FIND("_",RIGHT(B9613,LEN(B9613)-3))-1)</f>
        <v>Skrubtudse</v>
      </c>
      <c r="J9613" s="61" t="str">
        <f aca="false">TRIM(SUBSTITUTE(RIGHT(B9613,FIND(I9613,B9613)+1),"_",""))</f>
        <v>eDNA</v>
      </c>
      <c r="K9613" s="0" t="n">
        <f aca="false">IFERROR(VALUE(SUBSTITUTE(E9613,".",",")),E9613)</f>
        <v>31.98</v>
      </c>
      <c r="L9613" s="61" t="str">
        <f aca="false">IF(J9613="PosK",SUMIFS(K:K,J:J,"PosK",H:H,H9613),"")</f>
        <v/>
      </c>
      <c r="M9613" s="61" t="str">
        <f aca="false">IF(J9613="PosK",SUMIFS(K:K,J:J,"NegK",H:H,H9613),"")</f>
        <v/>
      </c>
      <c r="N9613" s="61" t="str">
        <f aca="false">IF(J9613="PosK",SUMIFS(K:K,J:J,"eDNA",H:H,H9613),"")</f>
        <v/>
      </c>
      <c r="P9613" s="62"/>
      <c r="T9613" s="63"/>
      <c r="W9613" s="64"/>
    </row>
    <row r="9614" customFormat="false" ht="14.25" hidden="false" customHeight="false" outlineLevel="0" collapsed="false">
      <c r="A9614" s="0" t="s">
        <v>818</v>
      </c>
      <c r="B9614" s="52" t="s">
        <v>972</v>
      </c>
      <c r="C9614" s="52" t="s">
        <v>743</v>
      </c>
      <c r="D9614" s="53" t="n">
        <v>0.1</v>
      </c>
      <c r="E9614" s="53" t="n">
        <v>24.34</v>
      </c>
      <c r="F9614" s="0" t="s">
        <v>1469</v>
      </c>
      <c r="G9614" s="0" t="str">
        <f aca="false">LEFT(B9614,2)</f>
        <v>10</v>
      </c>
      <c r="H9614" s="0" t="str">
        <f aca="false">I9614&amp;"_"&amp;G9614&amp;"_"&amp;F9614</f>
        <v>Skrubtudse_10_20191002_DL2019009_MidtsjaellandsGym_koersel1</v>
      </c>
      <c r="I9614" s="61" t="str">
        <f aca="false">MID(RIGHT(B9614,LEN(B9614)-3),1,FIND("_",RIGHT(B9614,LEN(B9614)-3))-1)</f>
        <v>Skrubtudse</v>
      </c>
      <c r="J9614" s="61" t="str">
        <f aca="false">TRIM(SUBSTITUTE(RIGHT(B9614,FIND(I9614,B9614)+1),"_",""))</f>
        <v>PosK</v>
      </c>
      <c r="K9614" s="0" t="n">
        <f aca="false">IFERROR(VALUE(SUBSTITUTE(E9614,".",",")),E9614)</f>
        <v>24.34</v>
      </c>
      <c r="L9614" s="61" t="n">
        <f aca="false">IF(J9614="PosK",SUMIFS(K:K,J:J,"PosK",H:H,H9614),"")</f>
        <v>24.34</v>
      </c>
      <c r="M9614" s="61" t="n">
        <f aca="false">IF(J9614="PosK",SUMIFS(K:K,J:J,"NegK",H:H,H9614),"")</f>
        <v>0</v>
      </c>
      <c r="N9614" s="61" t="n">
        <f aca="false">IF(J9614="PosK",SUMIFS(K:K,J:J,"eDNA",H:H,H9614),"")</f>
        <v>33.91</v>
      </c>
      <c r="P9614" s="62" t="n">
        <f aca="false">IF(K9616="No Ct",0,K9616)</f>
        <v>33.91</v>
      </c>
      <c r="Q9614" s="62" t="n">
        <f aca="false">IF(K9617="No Ct",0,K9617)</f>
        <v>0</v>
      </c>
      <c r="R9614" s="0" t="str">
        <f aca="false">IF(AND(L9614&gt;0,M9614=0),"Valid","Invalid")</f>
        <v>Valid</v>
      </c>
      <c r="S9614" s="0" t="str">
        <f aca="false">IF(OR(P9614&gt;1,Q9614&gt;1),"Present","Absent")</f>
        <v>Present</v>
      </c>
      <c r="T9614" s="63" t="str">
        <f aca="false">IF(OR(AND(P9614&gt;1,P9614&lt;41),AND(Q9614&gt;1,Q9614&lt;41)),"Ct&lt;41","Ct&gt;41")</f>
        <v>Ct&lt;41</v>
      </c>
      <c r="U9614" s="0" t="str">
        <f aca="false">I9614</f>
        <v>Skrubtudse</v>
      </c>
      <c r="V9614" s="0" t="str">
        <f aca="false">MID(F9614,10,9)</f>
        <v>DL2019009</v>
      </c>
      <c r="W9614" s="64" t="str">
        <f aca="false">V9614&amp;"_"&amp;U9614&amp;"_"&amp;R9614&amp;"_"&amp;S9614&amp;"_"&amp;T9614</f>
        <v>DL2019009_Skrubtudse_Valid_Present_Ct&lt;41</v>
      </c>
    </row>
    <row r="9615" customFormat="false" ht="14.25" hidden="false" customHeight="false" outlineLevel="0" collapsed="false">
      <c r="A9615" s="0" t="s">
        <v>820</v>
      </c>
      <c r="B9615" s="52" t="s">
        <v>973</v>
      </c>
      <c r="C9615" s="52" t="s">
        <v>747</v>
      </c>
      <c r="D9615" s="53" t="n">
        <v>0.1</v>
      </c>
      <c r="E9615" s="53" t="s">
        <v>748</v>
      </c>
      <c r="F9615" s="0" t="s">
        <v>1469</v>
      </c>
      <c r="G9615" s="0" t="str">
        <f aca="false">LEFT(B9615,2)</f>
        <v>10</v>
      </c>
      <c r="H9615" s="0" t="str">
        <f aca="false">I9615&amp;"_"&amp;G9615&amp;"_"&amp;F9615</f>
        <v>Skrubtudse_10_20191002_DL2019009_MidtsjaellandsGym_koersel1</v>
      </c>
      <c r="I9615" s="61" t="str">
        <f aca="false">MID(RIGHT(B9615,LEN(B9615)-3),1,FIND("_",RIGHT(B9615,LEN(B9615)-3))-1)</f>
        <v>Skrubtudse</v>
      </c>
      <c r="J9615" s="61" t="str">
        <f aca="false">TRIM(SUBSTITUTE(RIGHT(B9615,FIND(I9615,B9615)+1),"_",""))</f>
        <v>NegK</v>
      </c>
      <c r="K9615" s="0" t="str">
        <f aca="false">IFERROR(VALUE(SUBSTITUTE(E9615,".",",")),E9615)</f>
        <v>No Ct</v>
      </c>
      <c r="L9615" s="61" t="str">
        <f aca="false">IF(J9615="PosK",SUMIFS(K:K,J:J,"PosK",H:H,H9615),"")</f>
        <v/>
      </c>
      <c r="M9615" s="61" t="str">
        <f aca="false">IF(J9615="PosK",SUMIFS(K:K,J:J,"NegK",H:H,H9615),"")</f>
        <v/>
      </c>
      <c r="N9615" s="61" t="str">
        <f aca="false">IF(J9615="PosK",SUMIFS(K:K,J:J,"eDNA",H:H,H9615),"")</f>
        <v/>
      </c>
    </row>
    <row r="9616" customFormat="false" ht="14.25" hidden="false" customHeight="false" outlineLevel="0" collapsed="false">
      <c r="A9616" s="0" t="s">
        <v>822</v>
      </c>
      <c r="B9616" s="52" t="s">
        <v>974</v>
      </c>
      <c r="C9616" s="52" t="s">
        <v>751</v>
      </c>
      <c r="D9616" s="53" t="n">
        <v>0.1</v>
      </c>
      <c r="E9616" s="53" t="n">
        <v>33.91</v>
      </c>
      <c r="F9616" s="0" t="s">
        <v>1469</v>
      </c>
      <c r="G9616" s="0" t="str">
        <f aca="false">LEFT(B9616,2)</f>
        <v>10</v>
      </c>
      <c r="H9616" s="0" t="str">
        <f aca="false">I9616&amp;"_"&amp;G9616&amp;"_"&amp;F9616</f>
        <v>Skrubtudse_10_20191002_DL2019009_MidtsjaellandsGym_koersel1</v>
      </c>
      <c r="I9616" s="61" t="str">
        <f aca="false">MID(RIGHT(B9616,LEN(B9616)-3),1,FIND("_",RIGHT(B9616,LEN(B9616)-3))-1)</f>
        <v>Skrubtudse</v>
      </c>
      <c r="J9616" s="61" t="str">
        <f aca="false">TRIM(SUBSTITUTE(RIGHT(B9616,FIND(I9616,B9616)+1),"_",""))</f>
        <v>eDNA</v>
      </c>
      <c r="K9616" s="0" t="n">
        <f aca="false">IFERROR(VALUE(SUBSTITUTE(E9616,".",",")),E9616)</f>
        <v>33.91</v>
      </c>
      <c r="L9616" s="61" t="str">
        <f aca="false">IF(J9616="PosK",SUMIFS(K:K,J:J,"PosK",H:H,H9616),"")</f>
        <v/>
      </c>
      <c r="M9616" s="61" t="str">
        <f aca="false">IF(J9616="PosK",SUMIFS(K:K,J:J,"NegK",H:H,H9616),"")</f>
        <v/>
      </c>
      <c r="N9616" s="61" t="str">
        <f aca="false">IF(J9616="PosK",SUMIFS(K:K,J:J,"eDNA",H:H,H9616),"")</f>
        <v/>
      </c>
      <c r="Q9616" s="62"/>
    </row>
    <row r="9617" customFormat="false" ht="14.25" hidden="false" customHeight="false" outlineLevel="0" collapsed="false">
      <c r="A9617" s="0" t="s">
        <v>824</v>
      </c>
      <c r="B9617" s="52" t="s">
        <v>974</v>
      </c>
      <c r="C9617" s="52" t="s">
        <v>751</v>
      </c>
      <c r="D9617" s="53" t="n">
        <v>0.1</v>
      </c>
      <c r="E9617" s="53" t="s">
        <v>748</v>
      </c>
      <c r="F9617" s="0" t="s">
        <v>1469</v>
      </c>
      <c r="G9617" s="0" t="str">
        <f aca="false">LEFT(B9617,2)</f>
        <v>10</v>
      </c>
      <c r="H9617" s="0" t="str">
        <f aca="false">I9617&amp;"_"&amp;G9617&amp;"_"&amp;F9617</f>
        <v>Skrubtudse_10_20191002_DL2019009_MidtsjaellandsGym_koersel1</v>
      </c>
      <c r="I9617" s="61" t="str">
        <f aca="false">MID(RIGHT(B9617,LEN(B9617)-3),1,FIND("_",RIGHT(B9617,LEN(B9617)-3))-1)</f>
        <v>Skrubtudse</v>
      </c>
      <c r="J9617" s="61" t="str">
        <f aca="false">TRIM(SUBSTITUTE(RIGHT(B9617,FIND(I9617,B9617)+1),"_",""))</f>
        <v>eDNA</v>
      </c>
      <c r="K9617" s="0" t="str">
        <f aca="false">IFERROR(VALUE(SUBSTITUTE(E9617,".",",")),E9617)</f>
        <v>No Ct</v>
      </c>
      <c r="L9617" s="61" t="str">
        <f aca="false">IF(J9617="PosK",SUMIFS(K:K,J:J,"PosK",H:H,H9617),"")</f>
        <v/>
      </c>
      <c r="M9617" s="61" t="str">
        <f aca="false">IF(J9617="PosK",SUMIFS(K:K,J:J,"NegK",H:H,H9617),"")</f>
        <v/>
      </c>
      <c r="N9617" s="61" t="str">
        <f aca="false">IF(J9617="PosK",SUMIFS(K:K,J:J,"eDNA",H:H,H9617),"")</f>
        <v/>
      </c>
      <c r="P9617" s="62"/>
      <c r="T9617" s="63"/>
      <c r="W9617" s="64"/>
    </row>
    <row r="9618" customFormat="false" ht="14.25" hidden="false" customHeight="false" outlineLevel="0" collapsed="false">
      <c r="A9618" s="0" t="s">
        <v>826</v>
      </c>
      <c r="B9618" s="52" t="s">
        <v>976</v>
      </c>
      <c r="C9618" s="52" t="s">
        <v>743</v>
      </c>
      <c r="D9618" s="53" t="n">
        <v>0.1</v>
      </c>
      <c r="E9618" s="53" t="n">
        <v>29.98</v>
      </c>
      <c r="F9618" s="0" t="s">
        <v>1469</v>
      </c>
      <c r="G9618" s="0" t="str">
        <f aca="false">LEFT(B9618,2)</f>
        <v>11</v>
      </c>
      <c r="H9618" s="0" t="str">
        <f aca="false">I9618&amp;"_"&amp;G9618&amp;"_"&amp;F9618</f>
        <v>Bjergsalamander_11_20191002_DL2019009_MidtsjaellandsGym_koersel1</v>
      </c>
      <c r="I9618" s="61" t="str">
        <f aca="false">MID(RIGHT(B9618,LEN(B9618)-3),1,FIND("_",RIGHT(B9618,LEN(B9618)-3))-1)</f>
        <v>Bjergsalamander</v>
      </c>
      <c r="J9618" s="61" t="str">
        <f aca="false">TRIM(SUBSTITUTE(RIGHT(B9618,FIND(I9618,B9618)+1),"_",""))</f>
        <v>PosK</v>
      </c>
      <c r="K9618" s="0" t="n">
        <f aca="false">IFERROR(VALUE(SUBSTITUTE(E9618,".",",")),E9618)</f>
        <v>29.98</v>
      </c>
      <c r="L9618" s="61" t="n">
        <f aca="false">IF(J9618="PosK",SUMIFS(K:K,J:J,"PosK",H:H,H9618),"")</f>
        <v>29.98</v>
      </c>
      <c r="M9618" s="61" t="n">
        <f aca="false">IF(J9618="PosK",SUMIFS(K:K,J:J,"NegK",H:H,H9618),"")</f>
        <v>0</v>
      </c>
      <c r="N9618" s="61" t="n">
        <f aca="false">IF(J9618="PosK",SUMIFS(K:K,J:J,"eDNA",H:H,H9618),"")</f>
        <v>0</v>
      </c>
      <c r="P9618" s="62" t="n">
        <f aca="false">IF(K9620="No Ct",0,K9620)</f>
        <v>0</v>
      </c>
      <c r="Q9618" s="62" t="n">
        <f aca="false">IF(K9621="No Ct",0,K9621)</f>
        <v>0</v>
      </c>
      <c r="R9618" s="0" t="str">
        <f aca="false">IF(AND(L9618&gt;0,M9618=0),"Valid","Invalid")</f>
        <v>Valid</v>
      </c>
      <c r="S9618" s="0" t="str">
        <f aca="false">IF(OR(P9618&gt;1,Q9618&gt;1),"Present","Absent")</f>
        <v>Absent</v>
      </c>
      <c r="T9618" s="63" t="str">
        <f aca="false">IF(OR(AND(P9618&gt;1,P9618&lt;41),AND(Q9618&gt;1,Q9618&lt;41)),"Ct&lt;41","Ct&gt;41")</f>
        <v>Ct&gt;41</v>
      </c>
      <c r="U9618" s="0" t="str">
        <f aca="false">I9618</f>
        <v>Bjergsalamander</v>
      </c>
      <c r="V9618" s="0" t="str">
        <f aca="false">MID(F9618,10,9)</f>
        <v>DL2019009</v>
      </c>
      <c r="W9618" s="64" t="str">
        <f aca="false">V9618&amp;"_"&amp;U9618&amp;"_"&amp;R9618&amp;"_"&amp;S9618&amp;"_"&amp;T9618</f>
        <v>DL2019009_Bjergsalamander_Valid_Absent_Ct&gt;41</v>
      </c>
    </row>
    <row r="9619" customFormat="false" ht="14.25" hidden="false" customHeight="false" outlineLevel="0" collapsed="false">
      <c r="A9619" s="0" t="s">
        <v>828</v>
      </c>
      <c r="B9619" s="52" t="s">
        <v>977</v>
      </c>
      <c r="C9619" s="52" t="s">
        <v>747</v>
      </c>
      <c r="D9619" s="53" t="n">
        <v>0.1</v>
      </c>
      <c r="E9619" s="53" t="s">
        <v>748</v>
      </c>
      <c r="F9619" s="0" t="s">
        <v>1469</v>
      </c>
      <c r="G9619" s="0" t="str">
        <f aca="false">LEFT(B9619,2)</f>
        <v>11</v>
      </c>
      <c r="H9619" s="0" t="str">
        <f aca="false">I9619&amp;"_"&amp;G9619&amp;"_"&amp;F9619</f>
        <v>Bjergsalamander_11_20191002_DL2019009_MidtsjaellandsGym_koersel1</v>
      </c>
      <c r="I9619" s="61" t="str">
        <f aca="false">MID(RIGHT(B9619,LEN(B9619)-3),1,FIND("_",RIGHT(B9619,LEN(B9619)-3))-1)</f>
        <v>Bjergsalamander</v>
      </c>
      <c r="J9619" s="61" t="str">
        <f aca="false">TRIM(SUBSTITUTE(RIGHT(B9619,FIND(I9619,B9619)+1),"_",""))</f>
        <v>NegK</v>
      </c>
      <c r="K9619" s="0" t="str">
        <f aca="false">IFERROR(VALUE(SUBSTITUTE(E9619,".",",")),E9619)</f>
        <v>No Ct</v>
      </c>
      <c r="L9619" s="61" t="str">
        <f aca="false">IF(J9619="PosK",SUMIFS(K:K,J:J,"PosK",H:H,H9619),"")</f>
        <v/>
      </c>
      <c r="M9619" s="61" t="str">
        <f aca="false">IF(J9619="PosK",SUMIFS(K:K,J:J,"NegK",H:H,H9619),"")</f>
        <v/>
      </c>
      <c r="N9619" s="61" t="str">
        <f aca="false">IF(J9619="PosK",SUMIFS(K:K,J:J,"eDNA",H:H,H9619),"")</f>
        <v/>
      </c>
    </row>
    <row r="9620" customFormat="false" ht="14.25" hidden="false" customHeight="false" outlineLevel="0" collapsed="false">
      <c r="A9620" s="0" t="s">
        <v>830</v>
      </c>
      <c r="B9620" s="52" t="s">
        <v>978</v>
      </c>
      <c r="C9620" s="52" t="s">
        <v>751</v>
      </c>
      <c r="D9620" s="53" t="n">
        <v>0.1</v>
      </c>
      <c r="E9620" s="53" t="s">
        <v>748</v>
      </c>
      <c r="F9620" s="0" t="s">
        <v>1469</v>
      </c>
      <c r="G9620" s="0" t="str">
        <f aca="false">LEFT(B9620,2)</f>
        <v>11</v>
      </c>
      <c r="H9620" s="0" t="str">
        <f aca="false">I9620&amp;"_"&amp;G9620&amp;"_"&amp;F9620</f>
        <v>Bjergsalamander_11_20191002_DL2019009_MidtsjaellandsGym_koersel1</v>
      </c>
      <c r="I9620" s="61" t="str">
        <f aca="false">MID(RIGHT(B9620,LEN(B9620)-3),1,FIND("_",RIGHT(B9620,LEN(B9620)-3))-1)</f>
        <v>Bjergsalamander</v>
      </c>
      <c r="J9620" s="61" t="str">
        <f aca="false">TRIM(SUBSTITUTE(RIGHT(B9620,FIND(I9620,B9620)+1),"_",""))</f>
        <v>eDNA</v>
      </c>
      <c r="K9620" s="0" t="str">
        <f aca="false">IFERROR(VALUE(SUBSTITUTE(E9620,".",",")),E9620)</f>
        <v>No Ct</v>
      </c>
      <c r="L9620" s="61" t="str">
        <f aca="false">IF(J9620="PosK",SUMIFS(K:K,J:J,"PosK",H:H,H9620),"")</f>
        <v/>
      </c>
      <c r="M9620" s="61" t="str">
        <f aca="false">IF(J9620="PosK",SUMIFS(K:K,J:J,"NegK",H:H,H9620),"")</f>
        <v/>
      </c>
      <c r="N9620" s="61" t="str">
        <f aca="false">IF(J9620="PosK",SUMIFS(K:K,J:J,"eDNA",H:H,H9620),"")</f>
        <v/>
      </c>
      <c r="Q9620" s="62"/>
    </row>
    <row r="9621" customFormat="false" ht="14.25" hidden="false" customHeight="false" outlineLevel="0" collapsed="false">
      <c r="A9621" s="0" t="s">
        <v>832</v>
      </c>
      <c r="B9621" s="52" t="s">
        <v>978</v>
      </c>
      <c r="C9621" s="52" t="s">
        <v>751</v>
      </c>
      <c r="D9621" s="53" t="n">
        <v>0.1</v>
      </c>
      <c r="E9621" s="53" t="s">
        <v>748</v>
      </c>
      <c r="F9621" s="0" t="s">
        <v>1469</v>
      </c>
      <c r="G9621" s="0" t="str">
        <f aca="false">LEFT(B9621,2)</f>
        <v>11</v>
      </c>
      <c r="H9621" s="0" t="str">
        <f aca="false">I9621&amp;"_"&amp;G9621&amp;"_"&amp;F9621</f>
        <v>Bjergsalamander_11_20191002_DL2019009_MidtsjaellandsGym_koersel1</v>
      </c>
      <c r="I9621" s="61" t="str">
        <f aca="false">MID(RIGHT(B9621,LEN(B9621)-3),1,FIND("_",RIGHT(B9621,LEN(B9621)-3))-1)</f>
        <v>Bjergsalamander</v>
      </c>
      <c r="J9621" s="61" t="str">
        <f aca="false">TRIM(SUBSTITUTE(RIGHT(B9621,FIND(I9621,B9621)+1),"_",""))</f>
        <v>eDNA</v>
      </c>
      <c r="K9621" s="0" t="str">
        <f aca="false">IFERROR(VALUE(SUBSTITUTE(E9621,".",",")),E9621)</f>
        <v>No Ct</v>
      </c>
      <c r="L9621" s="61" t="str">
        <f aca="false">IF(J9621="PosK",SUMIFS(K:K,J:J,"PosK",H:H,H9621),"")</f>
        <v/>
      </c>
      <c r="M9621" s="61" t="str">
        <f aca="false">IF(J9621="PosK",SUMIFS(K:K,J:J,"NegK",H:H,H9621),"")</f>
        <v/>
      </c>
      <c r="N9621" s="61" t="str">
        <f aca="false">IF(J9621="PosK",SUMIFS(K:K,J:J,"eDNA",H:H,H9621),"")</f>
        <v/>
      </c>
      <c r="P9621" s="62"/>
      <c r="T9621" s="63"/>
      <c r="W9621" s="64"/>
    </row>
    <row r="9622" customFormat="false" ht="14.25" hidden="false" customHeight="false" outlineLevel="0" collapsed="false">
      <c r="A9622" s="0" t="s">
        <v>834</v>
      </c>
      <c r="B9622" s="52" t="s">
        <v>980</v>
      </c>
      <c r="C9622" s="52" t="s">
        <v>743</v>
      </c>
      <c r="D9622" s="53" t="n">
        <v>0.1</v>
      </c>
      <c r="E9622" s="53" t="n">
        <v>28.06</v>
      </c>
      <c r="F9622" s="0" t="s">
        <v>1469</v>
      </c>
      <c r="G9622" s="0" t="str">
        <f aca="false">LEFT(B9622,2)</f>
        <v>12</v>
      </c>
      <c r="H9622" s="0" t="str">
        <f aca="false">I9622&amp;"_"&amp;G9622&amp;"_"&amp;F9622</f>
        <v>Latterfroe_12_20191002_DL2019009_MidtsjaellandsGym_koersel1</v>
      </c>
      <c r="I9622" s="61" t="str">
        <f aca="false">MID(RIGHT(B9622,LEN(B9622)-3),1,FIND("_",RIGHT(B9622,LEN(B9622)-3))-1)</f>
        <v>Latterfroe</v>
      </c>
      <c r="J9622" s="61" t="str">
        <f aca="false">TRIM(SUBSTITUTE(RIGHT(B9622,FIND(I9622,B9622)+1),"_",""))</f>
        <v>PosK</v>
      </c>
      <c r="K9622" s="0" t="n">
        <f aca="false">IFERROR(VALUE(SUBSTITUTE(E9622,".",",")),E9622)</f>
        <v>28.06</v>
      </c>
      <c r="L9622" s="61" t="n">
        <f aca="false">IF(J9622="PosK",SUMIFS(K:K,J:J,"PosK",H:H,H9622),"")</f>
        <v>28.06</v>
      </c>
      <c r="M9622" s="61" t="n">
        <f aca="false">IF(J9622="PosK",SUMIFS(K:K,J:J,"NegK",H:H,H9622),"")</f>
        <v>0</v>
      </c>
      <c r="N9622" s="61" t="n">
        <f aca="false">IF(J9622="PosK",SUMIFS(K:K,J:J,"eDNA",H:H,H9622),"")</f>
        <v>0</v>
      </c>
      <c r="P9622" s="62" t="n">
        <f aca="false">IF(K9624="No Ct",0,K9624)</f>
        <v>0</v>
      </c>
      <c r="Q9622" s="62" t="n">
        <f aca="false">IF(K9625="No Ct",0,K9625)</f>
        <v>0</v>
      </c>
      <c r="R9622" s="0" t="str">
        <f aca="false">IF(AND(L9622&gt;0,M9622=0),"Valid","Invalid")</f>
        <v>Valid</v>
      </c>
      <c r="S9622" s="0" t="str">
        <f aca="false">IF(OR(P9622&gt;1,Q9622&gt;1),"Present","Absent")</f>
        <v>Absent</v>
      </c>
      <c r="T9622" s="63" t="str">
        <f aca="false">IF(OR(AND(P9622&gt;1,P9622&lt;41),AND(Q9622&gt;1,Q9622&lt;41)),"Ct&lt;41","Ct&gt;41")</f>
        <v>Ct&gt;41</v>
      </c>
      <c r="U9622" s="0" t="str">
        <f aca="false">I9622</f>
        <v>Latterfroe</v>
      </c>
      <c r="V9622" s="0" t="str">
        <f aca="false">MID(F9622,10,9)</f>
        <v>DL2019009</v>
      </c>
      <c r="W9622" s="64" t="str">
        <f aca="false">V9622&amp;"_"&amp;U9622&amp;"_"&amp;R9622&amp;"_"&amp;S9622&amp;"_"&amp;T9622</f>
        <v>DL2019009_Latterfroe_Valid_Absent_Ct&gt;41</v>
      </c>
    </row>
    <row r="9623" customFormat="false" ht="14.25" hidden="false" customHeight="false" outlineLevel="0" collapsed="false">
      <c r="A9623" s="0" t="s">
        <v>836</v>
      </c>
      <c r="B9623" s="52" t="s">
        <v>981</v>
      </c>
      <c r="C9623" s="52" t="s">
        <v>747</v>
      </c>
      <c r="D9623" s="53" t="n">
        <v>0.1</v>
      </c>
      <c r="E9623" s="53" t="s">
        <v>748</v>
      </c>
      <c r="F9623" s="0" t="s">
        <v>1469</v>
      </c>
      <c r="G9623" s="0" t="str">
        <f aca="false">LEFT(B9623,2)</f>
        <v>12</v>
      </c>
      <c r="H9623" s="0" t="str">
        <f aca="false">I9623&amp;"_"&amp;G9623&amp;"_"&amp;F9623</f>
        <v>Latterfroe_12_20191002_DL2019009_MidtsjaellandsGym_koersel1</v>
      </c>
      <c r="I9623" s="61" t="str">
        <f aca="false">MID(RIGHT(B9623,LEN(B9623)-3),1,FIND("_",RIGHT(B9623,LEN(B9623)-3))-1)</f>
        <v>Latterfroe</v>
      </c>
      <c r="J9623" s="61" t="str">
        <f aca="false">TRIM(SUBSTITUTE(RIGHT(B9623,FIND(I9623,B9623)+1),"_",""))</f>
        <v>NegK</v>
      </c>
      <c r="K9623" s="0" t="str">
        <f aca="false">IFERROR(VALUE(SUBSTITUTE(E9623,".",",")),E9623)</f>
        <v>No Ct</v>
      </c>
      <c r="L9623" s="61" t="str">
        <f aca="false">IF(J9623="PosK",SUMIFS(K:K,J:J,"PosK",H:H,H9623),"")</f>
        <v/>
      </c>
      <c r="M9623" s="61" t="str">
        <f aca="false">IF(J9623="PosK",SUMIFS(K:K,J:J,"NegK",H:H,H9623),"")</f>
        <v/>
      </c>
      <c r="N9623" s="61" t="str">
        <f aca="false">IF(J9623="PosK",SUMIFS(K:K,J:J,"eDNA",H:H,H9623),"")</f>
        <v/>
      </c>
    </row>
    <row r="9624" customFormat="false" ht="14.25" hidden="false" customHeight="false" outlineLevel="0" collapsed="false">
      <c r="A9624" s="0" t="s">
        <v>838</v>
      </c>
      <c r="B9624" s="52" t="s">
        <v>982</v>
      </c>
      <c r="C9624" s="52" t="s">
        <v>751</v>
      </c>
      <c r="D9624" s="53" t="n">
        <v>0.1</v>
      </c>
      <c r="E9624" s="53" t="s">
        <v>748</v>
      </c>
      <c r="F9624" s="0" t="s">
        <v>1469</v>
      </c>
      <c r="G9624" s="0" t="str">
        <f aca="false">LEFT(B9624,2)</f>
        <v>12</v>
      </c>
      <c r="H9624" s="0" t="str">
        <f aca="false">I9624&amp;"_"&amp;G9624&amp;"_"&amp;F9624</f>
        <v>Latterfroe_12_20191002_DL2019009_MidtsjaellandsGym_koersel1</v>
      </c>
      <c r="I9624" s="61" t="str">
        <f aca="false">MID(RIGHT(B9624,LEN(B9624)-3),1,FIND("_",RIGHT(B9624,LEN(B9624)-3))-1)</f>
        <v>Latterfroe</v>
      </c>
      <c r="J9624" s="61" t="str">
        <f aca="false">TRIM(SUBSTITUTE(RIGHT(B9624,FIND(I9624,B9624)+1),"_",""))</f>
        <v>eDNA</v>
      </c>
      <c r="K9624" s="0" t="str">
        <f aca="false">IFERROR(VALUE(SUBSTITUTE(E9624,".",",")),E9624)</f>
        <v>No Ct</v>
      </c>
      <c r="L9624" s="61" t="str">
        <f aca="false">IF(J9624="PosK",SUMIFS(K:K,J:J,"PosK",H:H,H9624),"")</f>
        <v/>
      </c>
      <c r="M9624" s="61" t="str">
        <f aca="false">IF(J9624="PosK",SUMIFS(K:K,J:J,"NegK",H:H,H9624),"")</f>
        <v/>
      </c>
      <c r="N9624" s="61" t="str">
        <f aca="false">IF(J9624="PosK",SUMIFS(K:K,J:J,"eDNA",H:H,H9624),"")</f>
        <v/>
      </c>
      <c r="Q9624" s="62"/>
    </row>
    <row r="9625" customFormat="false" ht="14.25" hidden="false" customHeight="false" outlineLevel="0" collapsed="false">
      <c r="A9625" s="0" t="s">
        <v>840</v>
      </c>
      <c r="B9625" s="52" t="s">
        <v>982</v>
      </c>
      <c r="C9625" s="52" t="s">
        <v>751</v>
      </c>
      <c r="D9625" s="53" t="n">
        <v>0.1</v>
      </c>
      <c r="E9625" s="53" t="s">
        <v>748</v>
      </c>
      <c r="F9625" s="0" t="s">
        <v>1469</v>
      </c>
      <c r="G9625" s="0" t="str">
        <f aca="false">LEFT(B9625,2)</f>
        <v>12</v>
      </c>
      <c r="H9625" s="0" t="str">
        <f aca="false">I9625&amp;"_"&amp;G9625&amp;"_"&amp;F9625</f>
        <v>Latterfroe_12_20191002_DL2019009_MidtsjaellandsGym_koersel1</v>
      </c>
      <c r="I9625" s="61" t="str">
        <f aca="false">MID(RIGHT(B9625,LEN(B9625)-3),1,FIND("_",RIGHT(B9625,LEN(B9625)-3))-1)</f>
        <v>Latterfroe</v>
      </c>
      <c r="J9625" s="61" t="str">
        <f aca="false">TRIM(SUBSTITUTE(RIGHT(B9625,FIND(I9625,B9625)+1),"_",""))</f>
        <v>eDNA</v>
      </c>
      <c r="K9625" s="0" t="str">
        <f aca="false">IFERROR(VALUE(SUBSTITUTE(E9625,".",",")),E9625)</f>
        <v>No Ct</v>
      </c>
      <c r="L9625" s="61" t="str">
        <f aca="false">IF(J9625="PosK",SUMIFS(K:K,J:J,"PosK",H:H,H9625),"")</f>
        <v/>
      </c>
      <c r="M9625" s="61" t="str">
        <f aca="false">IF(J9625="PosK",SUMIFS(K:K,J:J,"NegK",H:H,H9625),"")</f>
        <v/>
      </c>
      <c r="N9625" s="61" t="str">
        <f aca="false">IF(J9625="PosK",SUMIFS(K:K,J:J,"eDNA",H:H,H9625),"")</f>
        <v/>
      </c>
      <c r="P9625" s="62"/>
      <c r="T9625" s="63"/>
      <c r="W9625" s="64"/>
    </row>
    <row r="9626" customFormat="false" ht="14.25" hidden="false" customHeight="false" outlineLevel="0" collapsed="false">
      <c r="A9626" s="0" t="s">
        <v>842</v>
      </c>
      <c r="B9626" s="52" t="s">
        <v>984</v>
      </c>
      <c r="C9626" s="52" t="s">
        <v>743</v>
      </c>
      <c r="D9626" s="53" t="n">
        <v>0.1</v>
      </c>
      <c r="E9626" s="53" t="n">
        <v>22.72</v>
      </c>
      <c r="F9626" s="0" t="s">
        <v>1469</v>
      </c>
      <c r="G9626" s="0" t="str">
        <f aca="false">LEFT(B9626,2)</f>
        <v>13</v>
      </c>
      <c r="H9626" s="0" t="str">
        <f aca="false">I9626&amp;"_"&amp;G9626&amp;"_"&amp;F9626</f>
        <v>Spidssnudetfroe_13_20191002_DL2019009_MidtsjaellandsGym_koersel1</v>
      </c>
      <c r="I9626" s="61" t="str">
        <f aca="false">MID(RIGHT(B9626,LEN(B9626)-3),1,FIND("_",RIGHT(B9626,LEN(B9626)-3))-1)</f>
        <v>Spidssnudetfroe</v>
      </c>
      <c r="J9626" s="61" t="str">
        <f aca="false">TRIM(SUBSTITUTE(RIGHT(B9626,FIND(I9626,B9626)+1),"_",""))</f>
        <v>PosK</v>
      </c>
      <c r="K9626" s="0" t="n">
        <f aca="false">IFERROR(VALUE(SUBSTITUTE(E9626,".",",")),E9626)</f>
        <v>22.72</v>
      </c>
      <c r="L9626" s="61" t="n">
        <f aca="false">IF(J9626="PosK",SUMIFS(K:K,J:J,"PosK",H:H,H9626),"")</f>
        <v>22.72</v>
      </c>
      <c r="M9626" s="61" t="n">
        <f aca="false">IF(J9626="PosK",SUMIFS(K:K,J:J,"NegK",H:H,H9626),"")</f>
        <v>0</v>
      </c>
      <c r="N9626" s="61" t="n">
        <f aca="false">IF(J9626="PosK",SUMIFS(K:K,J:J,"eDNA",H:H,H9626),"")</f>
        <v>0</v>
      </c>
      <c r="P9626" s="62" t="n">
        <f aca="false">IF(K9628="No Ct",0,K9628)</f>
        <v>0</v>
      </c>
      <c r="Q9626" s="62" t="n">
        <f aca="false">IF(K9629="No Ct",0,K9629)</f>
        <v>0</v>
      </c>
      <c r="R9626" s="0" t="str">
        <f aca="false">IF(AND(L9626&gt;0,M9626=0),"Valid","Invalid")</f>
        <v>Valid</v>
      </c>
      <c r="S9626" s="0" t="str">
        <f aca="false">IF(OR(P9626&gt;1,Q9626&gt;1),"Present","Absent")</f>
        <v>Absent</v>
      </c>
      <c r="T9626" s="63" t="str">
        <f aca="false">IF(OR(AND(P9626&gt;1,P9626&lt;41),AND(Q9626&gt;1,Q9626&lt;41)),"Ct&lt;41","Ct&gt;41")</f>
        <v>Ct&gt;41</v>
      </c>
      <c r="U9626" s="0" t="str">
        <f aca="false">I9626</f>
        <v>Spidssnudetfroe</v>
      </c>
      <c r="V9626" s="0" t="str">
        <f aca="false">MID(F9626,10,9)</f>
        <v>DL2019009</v>
      </c>
      <c r="W9626" s="64" t="str">
        <f aca="false">V9626&amp;"_"&amp;U9626&amp;"_"&amp;R9626&amp;"_"&amp;S9626&amp;"_"&amp;T9626</f>
        <v>DL2019009_Spidssnudetfroe_Valid_Absent_Ct&gt;41</v>
      </c>
    </row>
    <row r="9627" customFormat="false" ht="14.25" hidden="false" customHeight="false" outlineLevel="0" collapsed="false">
      <c r="A9627" s="0" t="s">
        <v>844</v>
      </c>
      <c r="B9627" s="52" t="s">
        <v>985</v>
      </c>
      <c r="C9627" s="52" t="s">
        <v>747</v>
      </c>
      <c r="D9627" s="53" t="n">
        <v>0.1</v>
      </c>
      <c r="E9627" s="53" t="s">
        <v>748</v>
      </c>
      <c r="F9627" s="0" t="s">
        <v>1469</v>
      </c>
      <c r="G9627" s="0" t="str">
        <f aca="false">LEFT(B9627,2)</f>
        <v>13</v>
      </c>
      <c r="H9627" s="0" t="str">
        <f aca="false">I9627&amp;"_"&amp;G9627&amp;"_"&amp;F9627</f>
        <v>Spidssnudetfroe_13_20191002_DL2019009_MidtsjaellandsGym_koersel1</v>
      </c>
      <c r="I9627" s="61" t="str">
        <f aca="false">MID(RIGHT(B9627,LEN(B9627)-3),1,FIND("_",RIGHT(B9627,LEN(B9627)-3))-1)</f>
        <v>Spidssnudetfroe</v>
      </c>
      <c r="J9627" s="61" t="str">
        <f aca="false">TRIM(SUBSTITUTE(RIGHT(B9627,FIND(I9627,B9627)+1),"_",""))</f>
        <v>NegK</v>
      </c>
      <c r="K9627" s="0" t="str">
        <f aca="false">IFERROR(VALUE(SUBSTITUTE(E9627,".",",")),E9627)</f>
        <v>No Ct</v>
      </c>
      <c r="L9627" s="61" t="str">
        <f aca="false">IF(J9627="PosK",SUMIFS(K:K,J:J,"PosK",H:H,H9627),"")</f>
        <v/>
      </c>
      <c r="M9627" s="61" t="str">
        <f aca="false">IF(J9627="PosK",SUMIFS(K:K,J:J,"NegK",H:H,H9627),"")</f>
        <v/>
      </c>
      <c r="N9627" s="61" t="str">
        <f aca="false">IF(J9627="PosK",SUMIFS(K:K,J:J,"eDNA",H:H,H9627),"")</f>
        <v/>
      </c>
    </row>
    <row r="9628" customFormat="false" ht="14.25" hidden="false" customHeight="false" outlineLevel="0" collapsed="false">
      <c r="A9628" s="0" t="s">
        <v>846</v>
      </c>
      <c r="B9628" s="52" t="s">
        <v>986</v>
      </c>
      <c r="C9628" s="52" t="s">
        <v>751</v>
      </c>
      <c r="D9628" s="53" t="n">
        <v>0.1</v>
      </c>
      <c r="E9628" s="53" t="s">
        <v>748</v>
      </c>
      <c r="F9628" s="0" t="s">
        <v>1469</v>
      </c>
      <c r="G9628" s="0" t="str">
        <f aca="false">LEFT(B9628,2)</f>
        <v>13</v>
      </c>
      <c r="H9628" s="0" t="str">
        <f aca="false">I9628&amp;"_"&amp;G9628&amp;"_"&amp;F9628</f>
        <v>Spidssnudetfroe_13_20191002_DL2019009_MidtsjaellandsGym_koersel1</v>
      </c>
      <c r="I9628" s="61" t="str">
        <f aca="false">MID(RIGHT(B9628,LEN(B9628)-3),1,FIND("_",RIGHT(B9628,LEN(B9628)-3))-1)</f>
        <v>Spidssnudetfroe</v>
      </c>
      <c r="J9628" s="61" t="str">
        <f aca="false">TRIM(SUBSTITUTE(RIGHT(B9628,FIND(I9628,B9628)+1),"_",""))</f>
        <v>eDNA</v>
      </c>
      <c r="K9628" s="0" t="str">
        <f aca="false">IFERROR(VALUE(SUBSTITUTE(E9628,".",",")),E9628)</f>
        <v>No Ct</v>
      </c>
      <c r="L9628" s="61" t="str">
        <f aca="false">IF(J9628="PosK",SUMIFS(K:K,J:J,"PosK",H:H,H9628),"")</f>
        <v/>
      </c>
      <c r="M9628" s="61" t="str">
        <f aca="false">IF(J9628="PosK",SUMIFS(K:K,J:J,"NegK",H:H,H9628),"")</f>
        <v/>
      </c>
      <c r="N9628" s="61" t="str">
        <f aca="false">IF(J9628="PosK",SUMIFS(K:K,J:J,"eDNA",H:H,H9628),"")</f>
        <v/>
      </c>
      <c r="Q9628" s="62"/>
    </row>
    <row r="9629" customFormat="false" ht="14.25" hidden="false" customHeight="false" outlineLevel="0" collapsed="false">
      <c r="A9629" s="0" t="s">
        <v>848</v>
      </c>
      <c r="B9629" s="52" t="s">
        <v>986</v>
      </c>
      <c r="C9629" s="52" t="s">
        <v>751</v>
      </c>
      <c r="D9629" s="53" t="n">
        <v>0.1</v>
      </c>
      <c r="E9629" s="53" t="s">
        <v>748</v>
      </c>
      <c r="F9629" s="0" t="s">
        <v>1469</v>
      </c>
      <c r="G9629" s="0" t="str">
        <f aca="false">LEFT(B9629,2)</f>
        <v>13</v>
      </c>
      <c r="H9629" s="0" t="str">
        <f aca="false">I9629&amp;"_"&amp;G9629&amp;"_"&amp;F9629</f>
        <v>Spidssnudetfroe_13_20191002_DL2019009_MidtsjaellandsGym_koersel1</v>
      </c>
      <c r="I9629" s="61" t="str">
        <f aca="false">MID(RIGHT(B9629,LEN(B9629)-3),1,FIND("_",RIGHT(B9629,LEN(B9629)-3))-1)</f>
        <v>Spidssnudetfroe</v>
      </c>
      <c r="J9629" s="61" t="str">
        <f aca="false">TRIM(SUBSTITUTE(RIGHT(B9629,FIND(I9629,B9629)+1),"_",""))</f>
        <v>eDNA</v>
      </c>
      <c r="K9629" s="0" t="str">
        <f aca="false">IFERROR(VALUE(SUBSTITUTE(E9629,".",",")),E9629)</f>
        <v>No Ct</v>
      </c>
      <c r="L9629" s="61" t="str">
        <f aca="false">IF(J9629="PosK",SUMIFS(K:K,J:J,"PosK",H:H,H9629),"")</f>
        <v/>
      </c>
      <c r="M9629" s="61" t="str">
        <f aca="false">IF(J9629="PosK",SUMIFS(K:K,J:J,"NegK",H:H,H9629),"")</f>
        <v/>
      </c>
      <c r="N9629" s="61" t="str">
        <f aca="false">IF(J9629="PosK",SUMIFS(K:K,J:J,"eDNA",H:H,H9629),"")</f>
        <v/>
      </c>
      <c r="P9629" s="62"/>
      <c r="T9629" s="63"/>
      <c r="W9629" s="64"/>
    </row>
    <row r="9630" customFormat="false" ht="14.25" hidden="false" customHeight="false" outlineLevel="0" collapsed="false">
      <c r="A9630" s="0" t="s">
        <v>849</v>
      </c>
      <c r="B9630" s="52" t="s">
        <v>987</v>
      </c>
      <c r="C9630" s="52" t="s">
        <v>743</v>
      </c>
      <c r="D9630" s="53" t="n">
        <v>0.1</v>
      </c>
      <c r="E9630" s="53" t="n">
        <v>19.67</v>
      </c>
      <c r="F9630" s="0" t="s">
        <v>1469</v>
      </c>
      <c r="G9630" s="0" t="str">
        <f aca="false">LEFT(B9630,2)</f>
        <v>14</v>
      </c>
      <c r="H9630" s="0" t="str">
        <f aca="false">I9630&amp;"_"&amp;G9630&amp;"_"&amp;F9630</f>
        <v>Spidssnudetfroe_14_20191002_DL2019009_MidtsjaellandsGym_koersel1</v>
      </c>
      <c r="I9630" s="61" t="str">
        <f aca="false">MID(RIGHT(B9630,LEN(B9630)-3),1,FIND("_",RIGHT(B9630,LEN(B9630)-3))-1)</f>
        <v>Spidssnudetfroe</v>
      </c>
      <c r="J9630" s="61" t="str">
        <f aca="false">TRIM(SUBSTITUTE(RIGHT(B9630,FIND(I9630,B9630)+1),"_",""))</f>
        <v>PosK</v>
      </c>
      <c r="K9630" s="0" t="n">
        <f aca="false">IFERROR(VALUE(SUBSTITUTE(E9630,".",",")),E9630)</f>
        <v>19.67</v>
      </c>
      <c r="L9630" s="61" t="n">
        <f aca="false">IF(J9630="PosK",SUMIFS(K:K,J:J,"PosK",H:H,H9630),"")</f>
        <v>19.67</v>
      </c>
      <c r="M9630" s="61" t="n">
        <f aca="false">IF(J9630="PosK",SUMIFS(K:K,J:J,"NegK",H:H,H9630),"")</f>
        <v>0</v>
      </c>
      <c r="N9630" s="61" t="n">
        <f aca="false">IF(J9630="PosK",SUMIFS(K:K,J:J,"eDNA",H:H,H9630),"")</f>
        <v>39.72</v>
      </c>
      <c r="P9630" s="62" t="n">
        <f aca="false">IF(K9632="No Ct",0,K9632)</f>
        <v>0</v>
      </c>
      <c r="Q9630" s="62" t="n">
        <f aca="false">IF(K9633="No Ct",0,K9633)</f>
        <v>39.72</v>
      </c>
      <c r="R9630" s="0" t="str">
        <f aca="false">IF(AND(L9630&gt;0,M9630=0),"Valid","Invalid")</f>
        <v>Valid</v>
      </c>
      <c r="S9630" s="0" t="str">
        <f aca="false">IF(OR(P9630&gt;1,Q9630&gt;1),"Present","Absent")</f>
        <v>Present</v>
      </c>
      <c r="T9630" s="63" t="str">
        <f aca="false">IF(OR(AND(P9630&gt;1,P9630&lt;41),AND(Q9630&gt;1,Q9630&lt;41)),"Ct&lt;41","Ct&gt;41")</f>
        <v>Ct&lt;41</v>
      </c>
      <c r="U9630" s="0" t="str">
        <f aca="false">I9630</f>
        <v>Spidssnudetfroe</v>
      </c>
      <c r="V9630" s="0" t="str">
        <f aca="false">MID(F9630,10,9)</f>
        <v>DL2019009</v>
      </c>
      <c r="W9630" s="64" t="str">
        <f aca="false">V9630&amp;"_"&amp;U9630&amp;"_"&amp;R9630&amp;"_"&amp;S9630&amp;"_"&amp;T9630</f>
        <v>DL2019009_Spidssnudetfroe_Valid_Present_Ct&lt;41</v>
      </c>
    </row>
    <row r="9631" customFormat="false" ht="14.25" hidden="false" customHeight="false" outlineLevel="0" collapsed="false">
      <c r="A9631" s="0" t="s">
        <v>851</v>
      </c>
      <c r="B9631" s="52" t="s">
        <v>988</v>
      </c>
      <c r="C9631" s="52" t="s">
        <v>747</v>
      </c>
      <c r="D9631" s="53" t="n">
        <v>0.1</v>
      </c>
      <c r="E9631" s="53" t="s">
        <v>748</v>
      </c>
      <c r="F9631" s="0" t="s">
        <v>1469</v>
      </c>
      <c r="G9631" s="0" t="str">
        <f aca="false">LEFT(B9631,2)</f>
        <v>14</v>
      </c>
      <c r="H9631" s="0" t="str">
        <f aca="false">I9631&amp;"_"&amp;G9631&amp;"_"&amp;F9631</f>
        <v>Spidssnudetfroe_14_20191002_DL2019009_MidtsjaellandsGym_koersel1</v>
      </c>
      <c r="I9631" s="61" t="str">
        <f aca="false">MID(RIGHT(B9631,LEN(B9631)-3),1,FIND("_",RIGHT(B9631,LEN(B9631)-3))-1)</f>
        <v>Spidssnudetfroe</v>
      </c>
      <c r="J9631" s="61" t="str">
        <f aca="false">TRIM(SUBSTITUTE(RIGHT(B9631,FIND(I9631,B9631)+1),"_",""))</f>
        <v>NegK</v>
      </c>
      <c r="K9631" s="0" t="str">
        <f aca="false">IFERROR(VALUE(SUBSTITUTE(E9631,".",",")),E9631)</f>
        <v>No Ct</v>
      </c>
      <c r="L9631" s="61" t="str">
        <f aca="false">IF(J9631="PosK",SUMIFS(K:K,J:J,"PosK",H:H,H9631),"")</f>
        <v/>
      </c>
      <c r="M9631" s="61" t="str">
        <f aca="false">IF(J9631="PosK",SUMIFS(K:K,J:J,"NegK",H:H,H9631),"")</f>
        <v/>
      </c>
      <c r="N9631" s="61" t="str">
        <f aca="false">IF(J9631="PosK",SUMIFS(K:K,J:J,"eDNA",H:H,H9631),"")</f>
        <v/>
      </c>
    </row>
    <row r="9632" customFormat="false" ht="14.25" hidden="false" customHeight="false" outlineLevel="0" collapsed="false">
      <c r="A9632" s="0" t="s">
        <v>853</v>
      </c>
      <c r="B9632" s="52" t="s">
        <v>989</v>
      </c>
      <c r="C9632" s="52" t="s">
        <v>751</v>
      </c>
      <c r="D9632" s="53" t="n">
        <v>0.1</v>
      </c>
      <c r="E9632" s="53" t="s">
        <v>748</v>
      </c>
      <c r="F9632" s="0" t="s">
        <v>1469</v>
      </c>
      <c r="G9632" s="0" t="str">
        <f aca="false">LEFT(B9632,2)</f>
        <v>14</v>
      </c>
      <c r="H9632" s="0" t="str">
        <f aca="false">I9632&amp;"_"&amp;G9632&amp;"_"&amp;F9632</f>
        <v>Spidssnudetfroe_14_20191002_DL2019009_MidtsjaellandsGym_koersel1</v>
      </c>
      <c r="I9632" s="61" t="str">
        <f aca="false">MID(RIGHT(B9632,LEN(B9632)-3),1,FIND("_",RIGHT(B9632,LEN(B9632)-3))-1)</f>
        <v>Spidssnudetfroe</v>
      </c>
      <c r="J9632" s="61" t="str">
        <f aca="false">TRIM(SUBSTITUTE(RIGHT(B9632,FIND(I9632,B9632)+1),"_",""))</f>
        <v>eDNA</v>
      </c>
      <c r="K9632" s="0" t="str">
        <f aca="false">IFERROR(VALUE(SUBSTITUTE(E9632,".",",")),E9632)</f>
        <v>No Ct</v>
      </c>
      <c r="L9632" s="61" t="str">
        <f aca="false">IF(J9632="PosK",SUMIFS(K:K,J:J,"PosK",H:H,H9632),"")</f>
        <v/>
      </c>
      <c r="M9632" s="61" t="str">
        <f aca="false">IF(J9632="PosK",SUMIFS(K:K,J:J,"NegK",H:H,H9632),"")</f>
        <v/>
      </c>
      <c r="N9632" s="61" t="str">
        <f aca="false">IF(J9632="PosK",SUMIFS(K:K,J:J,"eDNA",H:H,H9632),"")</f>
        <v/>
      </c>
      <c r="Q9632" s="62"/>
    </row>
    <row r="9633" customFormat="false" ht="14.25" hidden="false" customHeight="false" outlineLevel="0" collapsed="false">
      <c r="A9633" s="0" t="s">
        <v>855</v>
      </c>
      <c r="B9633" s="52" t="s">
        <v>989</v>
      </c>
      <c r="C9633" s="52" t="s">
        <v>751</v>
      </c>
      <c r="D9633" s="53" t="n">
        <v>0.1</v>
      </c>
      <c r="E9633" s="53" t="n">
        <v>39.72</v>
      </c>
      <c r="F9633" s="0" t="s">
        <v>1469</v>
      </c>
      <c r="G9633" s="0" t="str">
        <f aca="false">LEFT(B9633,2)</f>
        <v>14</v>
      </c>
      <c r="H9633" s="0" t="str">
        <f aca="false">I9633&amp;"_"&amp;G9633&amp;"_"&amp;F9633</f>
        <v>Spidssnudetfroe_14_20191002_DL2019009_MidtsjaellandsGym_koersel1</v>
      </c>
      <c r="I9633" s="61" t="str">
        <f aca="false">MID(RIGHT(B9633,LEN(B9633)-3),1,FIND("_",RIGHT(B9633,LEN(B9633)-3))-1)</f>
        <v>Spidssnudetfroe</v>
      </c>
      <c r="J9633" s="61" t="str">
        <f aca="false">TRIM(SUBSTITUTE(RIGHT(B9633,FIND(I9633,B9633)+1),"_",""))</f>
        <v>eDNA</v>
      </c>
      <c r="K9633" s="0" t="n">
        <f aca="false">IFERROR(VALUE(SUBSTITUTE(E9633,".",",")),E9633)</f>
        <v>39.72</v>
      </c>
      <c r="L9633" s="61" t="str">
        <f aca="false">IF(J9633="PosK",SUMIFS(K:K,J:J,"PosK",H:H,H9633),"")</f>
        <v/>
      </c>
      <c r="M9633" s="61" t="str">
        <f aca="false">IF(J9633="PosK",SUMIFS(K:K,J:J,"NegK",H:H,H9633),"")</f>
        <v/>
      </c>
      <c r="N9633" s="61" t="str">
        <f aca="false">IF(J9633="PosK",SUMIFS(K:K,J:J,"eDNA",H:H,H9633),"")</f>
        <v/>
      </c>
      <c r="P9633" s="62"/>
      <c r="T9633" s="63"/>
      <c r="W9633" s="64"/>
    </row>
    <row r="9634" customFormat="false" ht="14.25" hidden="false" customHeight="false" outlineLevel="0" collapsed="false">
      <c r="A9634" s="0" t="s">
        <v>856</v>
      </c>
      <c r="B9634" s="52" t="s">
        <v>990</v>
      </c>
      <c r="C9634" s="52" t="s">
        <v>743</v>
      </c>
      <c r="D9634" s="53" t="n">
        <v>0.1</v>
      </c>
      <c r="E9634" s="53" t="s">
        <v>748</v>
      </c>
      <c r="F9634" s="0" t="s">
        <v>1469</v>
      </c>
      <c r="G9634" s="0" t="str">
        <f aca="false">LEFT(B9634,2)</f>
        <v>15</v>
      </c>
      <c r="H9634" s="0" t="str">
        <f aca="false">I9634&amp;"_"&amp;G9634&amp;"_"&amp;F9634</f>
        <v>KortbenetGroenFroe_15_20191002_DL2019009_MidtsjaellandsGym_koersel1</v>
      </c>
      <c r="I9634" s="61" t="str">
        <f aca="false">MID(RIGHT(B9634,LEN(B9634)-3),1,FIND("_",RIGHT(B9634,LEN(B9634)-3))-1)</f>
        <v>KortbenetGroenFroe</v>
      </c>
      <c r="J9634" s="61" t="str">
        <f aca="false">TRIM(SUBSTITUTE(RIGHT(B9634,FIND(I9634,B9634)+1),"_",""))</f>
        <v>PosK</v>
      </c>
      <c r="K9634" s="0" t="str">
        <f aca="false">IFERROR(VALUE(SUBSTITUTE(E9634,".",",")),E9634)</f>
        <v>No Ct</v>
      </c>
      <c r="L9634" s="61" t="n">
        <f aca="false">IF(J9634="PosK",SUMIFS(K:K,J:J,"PosK",H:H,H9634),"")</f>
        <v>0</v>
      </c>
      <c r="M9634" s="61" t="n">
        <f aca="false">IF(J9634="PosK",SUMIFS(K:K,J:J,"NegK",H:H,H9634),"")</f>
        <v>0</v>
      </c>
      <c r="N9634" s="61" t="n">
        <f aca="false">IF(J9634="PosK",SUMIFS(K:K,J:J,"eDNA",H:H,H9634),"")</f>
        <v>0</v>
      </c>
      <c r="P9634" s="62" t="n">
        <f aca="false">IF(K9636="No Ct",0,K9636)</f>
        <v>0</v>
      </c>
      <c r="Q9634" s="62" t="n">
        <f aca="false">IF(K9637="No Ct",0,K9637)</f>
        <v>0</v>
      </c>
      <c r="R9634" s="0" t="str">
        <f aca="false">IF(AND(L9634&gt;0,M9634=0),"Valid","Invalid")</f>
        <v>Invalid</v>
      </c>
      <c r="S9634" s="0" t="str">
        <f aca="false">IF(OR(P9634&gt;1,Q9634&gt;1),"Present","Absent")</f>
        <v>Absent</v>
      </c>
      <c r="T9634" s="63" t="str">
        <f aca="false">IF(OR(AND(P9634&gt;1,P9634&lt;41),AND(Q9634&gt;1,Q9634&lt;41)),"Ct&lt;41","Ct&gt;41")</f>
        <v>Ct&gt;41</v>
      </c>
      <c r="U9634" s="0" t="str">
        <f aca="false">I9634</f>
        <v>KortbenetGroenFroe</v>
      </c>
      <c r="V9634" s="0" t="str">
        <f aca="false">MID(F9634,10,9)</f>
        <v>DL2019009</v>
      </c>
      <c r="W9634" s="64" t="str">
        <f aca="false">V9634&amp;"_"&amp;U9634&amp;"_"&amp;R9634&amp;"_"&amp;S9634&amp;"_"&amp;T9634</f>
        <v>DL2019009_KortbenetGroenFroe_Invalid_Absent_Ct&gt;41</v>
      </c>
    </row>
    <row r="9635" customFormat="false" ht="14.25" hidden="false" customHeight="false" outlineLevel="0" collapsed="false">
      <c r="A9635" s="0" t="s">
        <v>858</v>
      </c>
      <c r="B9635" s="52" t="s">
        <v>991</v>
      </c>
      <c r="C9635" s="52" t="s">
        <v>747</v>
      </c>
      <c r="D9635" s="53" t="n">
        <v>0.1</v>
      </c>
      <c r="E9635" s="53" t="s">
        <v>748</v>
      </c>
      <c r="F9635" s="0" t="s">
        <v>1469</v>
      </c>
      <c r="G9635" s="0" t="str">
        <f aca="false">LEFT(B9635,2)</f>
        <v>15</v>
      </c>
      <c r="H9635" s="0" t="str">
        <f aca="false">I9635&amp;"_"&amp;G9635&amp;"_"&amp;F9635</f>
        <v>KortbenetGroenFroe_15_20191002_DL2019009_MidtsjaellandsGym_koersel1</v>
      </c>
      <c r="I9635" s="61" t="str">
        <f aca="false">MID(RIGHT(B9635,LEN(B9635)-3),1,FIND("_",RIGHT(B9635,LEN(B9635)-3))-1)</f>
        <v>KortbenetGroenFroe</v>
      </c>
      <c r="J9635" s="61" t="str">
        <f aca="false">TRIM(SUBSTITUTE(RIGHT(B9635,FIND(I9635,B9635)+1),"_",""))</f>
        <v>NegK</v>
      </c>
      <c r="K9635" s="0" t="str">
        <f aca="false">IFERROR(VALUE(SUBSTITUTE(E9635,".",",")),E9635)</f>
        <v>No Ct</v>
      </c>
      <c r="L9635" s="61" t="str">
        <f aca="false">IF(J9635="PosK",SUMIFS(K:K,J:J,"PosK",H:H,H9635),"")</f>
        <v/>
      </c>
      <c r="M9635" s="61" t="str">
        <f aca="false">IF(J9635="PosK",SUMIFS(K:K,J:J,"NegK",H:H,H9635),"")</f>
        <v/>
      </c>
      <c r="N9635" s="61" t="str">
        <f aca="false">IF(J9635="PosK",SUMIFS(K:K,J:J,"eDNA",H:H,H9635),"")</f>
        <v/>
      </c>
    </row>
    <row r="9636" customFormat="false" ht="14.25" hidden="false" customHeight="false" outlineLevel="0" collapsed="false">
      <c r="A9636" s="0" t="s">
        <v>860</v>
      </c>
      <c r="B9636" s="52" t="s">
        <v>992</v>
      </c>
      <c r="C9636" s="52" t="s">
        <v>751</v>
      </c>
      <c r="D9636" s="53" t="n">
        <v>0.1</v>
      </c>
      <c r="E9636" s="53" t="s">
        <v>748</v>
      </c>
      <c r="F9636" s="0" t="s">
        <v>1469</v>
      </c>
      <c r="G9636" s="0" t="str">
        <f aca="false">LEFT(B9636,2)</f>
        <v>15</v>
      </c>
      <c r="H9636" s="0" t="str">
        <f aca="false">I9636&amp;"_"&amp;G9636&amp;"_"&amp;F9636</f>
        <v>KortbenetGroenFroe_15_20191002_DL2019009_MidtsjaellandsGym_koersel1</v>
      </c>
      <c r="I9636" s="61" t="str">
        <f aca="false">MID(RIGHT(B9636,LEN(B9636)-3),1,FIND("_",RIGHT(B9636,LEN(B9636)-3))-1)</f>
        <v>KortbenetGroenFroe</v>
      </c>
      <c r="J9636" s="61" t="str">
        <f aca="false">TRIM(SUBSTITUTE(RIGHT(B9636,FIND(I9636,B9636)+1),"_",""))</f>
        <v>eDNA</v>
      </c>
      <c r="K9636" s="0" t="str">
        <f aca="false">IFERROR(VALUE(SUBSTITUTE(E9636,".",",")),E9636)</f>
        <v>No Ct</v>
      </c>
      <c r="L9636" s="61" t="str">
        <f aca="false">IF(J9636="PosK",SUMIFS(K:K,J:J,"PosK",H:H,H9636),"")</f>
        <v/>
      </c>
      <c r="M9636" s="61" t="str">
        <f aca="false">IF(J9636="PosK",SUMIFS(K:K,J:J,"NegK",H:H,H9636),"")</f>
        <v/>
      </c>
      <c r="N9636" s="61" t="str">
        <f aca="false">IF(J9636="PosK",SUMIFS(K:K,J:J,"eDNA",H:H,H9636),"")</f>
        <v/>
      </c>
      <c r="Q9636" s="62"/>
    </row>
    <row r="9637" customFormat="false" ht="14.25" hidden="false" customHeight="false" outlineLevel="0" collapsed="false">
      <c r="A9637" s="0" t="s">
        <v>862</v>
      </c>
      <c r="B9637" s="52" t="s">
        <v>992</v>
      </c>
      <c r="C9637" s="52" t="s">
        <v>751</v>
      </c>
      <c r="D9637" s="53" t="n">
        <v>0.1</v>
      </c>
      <c r="E9637" s="53" t="s">
        <v>748</v>
      </c>
      <c r="F9637" s="0" t="s">
        <v>1469</v>
      </c>
      <c r="G9637" s="0" t="str">
        <f aca="false">LEFT(B9637,2)</f>
        <v>15</v>
      </c>
      <c r="H9637" s="0" t="str">
        <f aca="false">I9637&amp;"_"&amp;G9637&amp;"_"&amp;F9637</f>
        <v>KortbenetGroenFroe_15_20191002_DL2019009_MidtsjaellandsGym_koersel1</v>
      </c>
      <c r="I9637" s="61" t="str">
        <f aca="false">MID(RIGHT(B9637,LEN(B9637)-3),1,FIND("_",RIGHT(B9637,LEN(B9637)-3))-1)</f>
        <v>KortbenetGroenFroe</v>
      </c>
      <c r="J9637" s="61" t="str">
        <f aca="false">TRIM(SUBSTITUTE(RIGHT(B9637,FIND(I9637,B9637)+1),"_",""))</f>
        <v>eDNA</v>
      </c>
      <c r="K9637" s="0" t="str">
        <f aca="false">IFERROR(VALUE(SUBSTITUTE(E9637,".",",")),E9637)</f>
        <v>No Ct</v>
      </c>
      <c r="L9637" s="61" t="str">
        <f aca="false">IF(J9637="PosK",SUMIFS(K:K,J:J,"PosK",H:H,H9637),"")</f>
        <v/>
      </c>
      <c r="M9637" s="61" t="str">
        <f aca="false">IF(J9637="PosK",SUMIFS(K:K,J:J,"NegK",H:H,H9637),"")</f>
        <v/>
      </c>
      <c r="N9637" s="61" t="str">
        <f aca="false">IF(J9637="PosK",SUMIFS(K:K,J:J,"eDNA",H:H,H9637),"")</f>
        <v/>
      </c>
      <c r="P9637" s="62"/>
      <c r="T9637" s="63"/>
      <c r="W9637" s="64"/>
    </row>
    <row r="9638" customFormat="false" ht="14.25" hidden="false" customHeight="false" outlineLevel="0" collapsed="false">
      <c r="A9638" s="0" t="s">
        <v>863</v>
      </c>
      <c r="B9638" s="52" t="s">
        <v>1212</v>
      </c>
      <c r="C9638" s="52" t="s">
        <v>743</v>
      </c>
      <c r="D9638" s="53" t="n">
        <v>0.1</v>
      </c>
      <c r="E9638" s="53" t="n">
        <v>26.44</v>
      </c>
      <c r="F9638" s="0" t="s">
        <v>1469</v>
      </c>
      <c r="G9638" s="0" t="str">
        <f aca="false">LEFT(B9638,2)</f>
        <v>16</v>
      </c>
      <c r="H9638" s="0" t="str">
        <f aca="false">I9638&amp;"_"&amp;G9638&amp;"_"&amp;F9638</f>
        <v>ButsnudetFroe_16_20191002_DL2019009_MidtsjaellandsGym_koersel1</v>
      </c>
      <c r="I9638" s="61" t="str">
        <f aca="false">MID(RIGHT(B9638,LEN(B9638)-3),1,FIND("_",RIGHT(B9638,LEN(B9638)-3))-1)</f>
        <v>ButsnudetFroe</v>
      </c>
      <c r="J9638" s="61" t="str">
        <f aca="false">TRIM(SUBSTITUTE(RIGHT(B9638,FIND(I9638,B9638)+1),"_",""))</f>
        <v>PosK</v>
      </c>
      <c r="K9638" s="0" t="n">
        <f aca="false">IFERROR(VALUE(SUBSTITUTE(E9638,".",",")),E9638)</f>
        <v>26.44</v>
      </c>
      <c r="L9638" s="61" t="n">
        <f aca="false">IF(J9638="PosK",SUMIFS(K:K,J:J,"PosK",H:H,H9638),"")</f>
        <v>26.44</v>
      </c>
      <c r="M9638" s="61" t="n">
        <f aca="false">IF(J9638="PosK",SUMIFS(K:K,J:J,"NegK",H:H,H9638),"")</f>
        <v>0</v>
      </c>
      <c r="N9638" s="61" t="n">
        <f aca="false">IF(J9638="PosK",SUMIFS(K:K,J:J,"eDNA",H:H,H9638),"")</f>
        <v>76.42</v>
      </c>
      <c r="P9638" s="62" t="n">
        <f aca="false">IF(K9640="No Ct",0,K9640)</f>
        <v>37.02</v>
      </c>
      <c r="Q9638" s="62" t="n">
        <f aca="false">IF(K9641="No Ct",0,K9641)</f>
        <v>39.4</v>
      </c>
      <c r="R9638" s="0" t="str">
        <f aca="false">IF(AND(L9638&gt;0,M9638=0),"Valid","Invalid")</f>
        <v>Valid</v>
      </c>
      <c r="S9638" s="0" t="str">
        <f aca="false">IF(OR(P9638&gt;1,Q9638&gt;1),"Present","Absent")</f>
        <v>Present</v>
      </c>
      <c r="T9638" s="63" t="str">
        <f aca="false">IF(OR(AND(P9638&gt;1,P9638&lt;41),AND(Q9638&gt;1,Q9638&lt;41)),"Ct&lt;41","Ct&gt;41")</f>
        <v>Ct&lt;41</v>
      </c>
      <c r="U9638" s="0" t="str">
        <f aca="false">I9638</f>
        <v>ButsnudetFroe</v>
      </c>
      <c r="V9638" s="0" t="str">
        <f aca="false">MID(F9638,10,9)</f>
        <v>DL2019009</v>
      </c>
      <c r="W9638" s="64" t="str">
        <f aca="false">V9638&amp;"_"&amp;U9638&amp;"_"&amp;R9638&amp;"_"&amp;S9638&amp;"_"&amp;T9638</f>
        <v>DL2019009_ButsnudetFroe_Valid_Present_Ct&lt;41</v>
      </c>
    </row>
    <row r="9639" customFormat="false" ht="14.25" hidden="false" customHeight="false" outlineLevel="0" collapsed="false">
      <c r="A9639" s="0" t="s">
        <v>865</v>
      </c>
      <c r="B9639" s="52" t="s">
        <v>1213</v>
      </c>
      <c r="C9639" s="52" t="s">
        <v>747</v>
      </c>
      <c r="D9639" s="53" t="n">
        <v>0.1</v>
      </c>
      <c r="E9639" s="53" t="s">
        <v>748</v>
      </c>
      <c r="F9639" s="0" t="s">
        <v>1469</v>
      </c>
      <c r="G9639" s="0" t="str">
        <f aca="false">LEFT(B9639,2)</f>
        <v>16</v>
      </c>
      <c r="H9639" s="0" t="str">
        <f aca="false">I9639&amp;"_"&amp;G9639&amp;"_"&amp;F9639</f>
        <v>ButsnudetFroe_16_20191002_DL2019009_MidtsjaellandsGym_koersel1</v>
      </c>
      <c r="I9639" s="61" t="str">
        <f aca="false">MID(RIGHT(B9639,LEN(B9639)-3),1,FIND("_",RIGHT(B9639,LEN(B9639)-3))-1)</f>
        <v>ButsnudetFroe</v>
      </c>
      <c r="J9639" s="61" t="str">
        <f aca="false">TRIM(SUBSTITUTE(RIGHT(B9639,FIND(I9639,B9639)+1),"_",""))</f>
        <v>NegK</v>
      </c>
      <c r="K9639" s="0" t="str">
        <f aca="false">IFERROR(VALUE(SUBSTITUTE(E9639,".",",")),E9639)</f>
        <v>No Ct</v>
      </c>
      <c r="L9639" s="61" t="str">
        <f aca="false">IF(J9639="PosK",SUMIFS(K:K,J:J,"PosK",H:H,H9639),"")</f>
        <v/>
      </c>
      <c r="M9639" s="61" t="str">
        <f aca="false">IF(J9639="PosK",SUMIFS(K:K,J:J,"NegK",H:H,H9639),"")</f>
        <v/>
      </c>
      <c r="N9639" s="61" t="str">
        <f aca="false">IF(J9639="PosK",SUMIFS(K:K,J:J,"eDNA",H:H,H9639),"")</f>
        <v/>
      </c>
    </row>
    <row r="9640" customFormat="false" ht="14.25" hidden="false" customHeight="false" outlineLevel="0" collapsed="false">
      <c r="A9640" s="0" t="s">
        <v>867</v>
      </c>
      <c r="B9640" s="52" t="s">
        <v>1214</v>
      </c>
      <c r="C9640" s="52" t="s">
        <v>751</v>
      </c>
      <c r="D9640" s="53" t="n">
        <v>0.1</v>
      </c>
      <c r="E9640" s="53" t="n">
        <v>37.02</v>
      </c>
      <c r="F9640" s="0" t="s">
        <v>1469</v>
      </c>
      <c r="G9640" s="0" t="str">
        <f aca="false">LEFT(B9640,2)</f>
        <v>16</v>
      </c>
      <c r="H9640" s="0" t="str">
        <f aca="false">I9640&amp;"_"&amp;G9640&amp;"_"&amp;F9640</f>
        <v>ButsnudetFroe_16_20191002_DL2019009_MidtsjaellandsGym_koersel1</v>
      </c>
      <c r="I9640" s="61" t="str">
        <f aca="false">MID(RIGHT(B9640,LEN(B9640)-3),1,FIND("_",RIGHT(B9640,LEN(B9640)-3))-1)</f>
        <v>ButsnudetFroe</v>
      </c>
      <c r="J9640" s="61" t="str">
        <f aca="false">TRIM(SUBSTITUTE(RIGHT(B9640,FIND(I9640,B9640)+1),"_",""))</f>
        <v>eDNA</v>
      </c>
      <c r="K9640" s="0" t="n">
        <f aca="false">IFERROR(VALUE(SUBSTITUTE(E9640,".",",")),E9640)</f>
        <v>37.02</v>
      </c>
      <c r="L9640" s="61" t="str">
        <f aca="false">IF(J9640="PosK",SUMIFS(K:K,J:J,"PosK",H:H,H9640),"")</f>
        <v/>
      </c>
      <c r="M9640" s="61" t="str">
        <f aca="false">IF(J9640="PosK",SUMIFS(K:K,J:J,"NegK",H:H,H9640),"")</f>
        <v/>
      </c>
      <c r="N9640" s="61" t="str">
        <f aca="false">IF(J9640="PosK",SUMIFS(K:K,J:J,"eDNA",H:H,H9640),"")</f>
        <v/>
      </c>
      <c r="Q9640" s="62"/>
    </row>
    <row r="9641" customFormat="false" ht="14.25" hidden="false" customHeight="false" outlineLevel="0" collapsed="false">
      <c r="A9641" s="0" t="s">
        <v>869</v>
      </c>
      <c r="B9641" s="52" t="s">
        <v>1214</v>
      </c>
      <c r="C9641" s="52" t="s">
        <v>751</v>
      </c>
      <c r="D9641" s="53" t="n">
        <v>0.1</v>
      </c>
      <c r="E9641" s="53" t="n">
        <v>39.4</v>
      </c>
      <c r="F9641" s="0" t="s">
        <v>1469</v>
      </c>
      <c r="G9641" s="0" t="str">
        <f aca="false">LEFT(B9641,2)</f>
        <v>16</v>
      </c>
      <c r="H9641" s="0" t="str">
        <f aca="false">I9641&amp;"_"&amp;G9641&amp;"_"&amp;F9641</f>
        <v>ButsnudetFroe_16_20191002_DL2019009_MidtsjaellandsGym_koersel1</v>
      </c>
      <c r="I9641" s="61" t="str">
        <f aca="false">MID(RIGHT(B9641,LEN(B9641)-3),1,FIND("_",RIGHT(B9641,LEN(B9641)-3))-1)</f>
        <v>ButsnudetFroe</v>
      </c>
      <c r="J9641" s="61" t="str">
        <f aca="false">TRIM(SUBSTITUTE(RIGHT(B9641,FIND(I9641,B9641)+1),"_",""))</f>
        <v>eDNA</v>
      </c>
      <c r="K9641" s="0" t="n">
        <f aca="false">IFERROR(VALUE(SUBSTITUTE(E9641,".",",")),E9641)</f>
        <v>39.4</v>
      </c>
      <c r="L9641" s="61" t="str">
        <f aca="false">IF(J9641="PosK",SUMIFS(K:K,J:J,"PosK",H:H,H9641),"")</f>
        <v/>
      </c>
      <c r="M9641" s="61" t="str">
        <f aca="false">IF(J9641="PosK",SUMIFS(K:K,J:J,"NegK",H:H,H9641),"")</f>
        <v/>
      </c>
      <c r="N9641" s="61" t="str">
        <f aca="false">IF(J9641="PosK",SUMIFS(K:K,J:J,"eDNA",H:H,H9641),"")</f>
        <v/>
      </c>
      <c r="P9641" s="62"/>
      <c r="T9641" s="63"/>
      <c r="W9641" s="64"/>
    </row>
    <row r="9642" customFormat="false" ht="14.25" hidden="false" customHeight="false" outlineLevel="0" collapsed="false">
      <c r="A9642" s="0" t="s">
        <v>870</v>
      </c>
      <c r="B9642" s="52" t="s">
        <v>996</v>
      </c>
      <c r="C9642" s="52" t="s">
        <v>743</v>
      </c>
      <c r="D9642" s="53" t="n">
        <v>0.1</v>
      </c>
      <c r="E9642" s="53" t="n">
        <v>31.35</v>
      </c>
      <c r="F9642" s="0" t="s">
        <v>1469</v>
      </c>
      <c r="G9642" s="0" t="str">
        <f aca="false">LEFT(B9642,2)</f>
        <v>17</v>
      </c>
      <c r="H9642" s="0" t="str">
        <f aca="false">I9642&amp;"_"&amp;G9642&amp;"_"&amp;F9642</f>
        <v>ButsnudetFroe_17_20191002_DL2019009_MidtsjaellandsGym_koersel1</v>
      </c>
      <c r="I9642" s="61" t="str">
        <f aca="false">MID(RIGHT(B9642,LEN(B9642)-3),1,FIND("_",RIGHT(B9642,LEN(B9642)-3))-1)</f>
        <v>ButsnudetFroe</v>
      </c>
      <c r="J9642" s="61" t="str">
        <f aca="false">TRIM(SUBSTITUTE(RIGHT(B9642,FIND(I9642,B9642)+1),"_",""))</f>
        <v>PosK</v>
      </c>
      <c r="K9642" s="0" t="n">
        <f aca="false">IFERROR(VALUE(SUBSTITUTE(E9642,".",",")),E9642)</f>
        <v>31.35</v>
      </c>
      <c r="L9642" s="61" t="n">
        <f aca="false">IF(J9642="PosK",SUMIFS(K:K,J:J,"PosK",H:H,H9642),"")</f>
        <v>31.35</v>
      </c>
      <c r="M9642" s="61" t="n">
        <f aca="false">IF(J9642="PosK",SUMIFS(K:K,J:J,"NegK",H:H,H9642),"")</f>
        <v>0</v>
      </c>
      <c r="N9642" s="61" t="n">
        <f aca="false">IF(J9642="PosK",SUMIFS(K:K,J:J,"eDNA",H:H,H9642),"")</f>
        <v>85.26</v>
      </c>
      <c r="P9642" s="62" t="n">
        <f aca="false">IF(K9644="No Ct",0,K9644)</f>
        <v>41.86</v>
      </c>
      <c r="Q9642" s="62" t="n">
        <f aca="false">IF(K9645="No Ct",0,K9645)</f>
        <v>43.4</v>
      </c>
      <c r="R9642" s="0" t="str">
        <f aca="false">IF(AND(L9642&gt;0,M9642=0),"Valid","Invalid")</f>
        <v>Valid</v>
      </c>
      <c r="S9642" s="0" t="str">
        <f aca="false">IF(OR(P9642&gt;1,Q9642&gt;1),"Present","Absent")</f>
        <v>Present</v>
      </c>
      <c r="T9642" s="63" t="str">
        <f aca="false">IF(OR(AND(P9642&gt;1,P9642&lt;41),AND(Q9642&gt;1,Q9642&lt;41)),"Ct&lt;41","Ct&gt;41")</f>
        <v>Ct&gt;41</v>
      </c>
      <c r="U9642" s="0" t="str">
        <f aca="false">I9642</f>
        <v>ButsnudetFroe</v>
      </c>
      <c r="V9642" s="0" t="str">
        <f aca="false">MID(F9642,10,9)</f>
        <v>DL2019009</v>
      </c>
      <c r="W9642" s="64" t="str">
        <f aca="false">V9642&amp;"_"&amp;U9642&amp;"_"&amp;R9642&amp;"_"&amp;S9642&amp;"_"&amp;T9642</f>
        <v>DL2019009_ButsnudetFroe_Valid_Present_Ct&gt;41</v>
      </c>
    </row>
    <row r="9643" customFormat="false" ht="14.25" hidden="false" customHeight="false" outlineLevel="0" collapsed="false">
      <c r="A9643" s="0" t="s">
        <v>872</v>
      </c>
      <c r="B9643" s="52" t="s">
        <v>997</v>
      </c>
      <c r="C9643" s="52" t="s">
        <v>747</v>
      </c>
      <c r="D9643" s="53" t="n">
        <v>0.1</v>
      </c>
      <c r="E9643" s="53" t="s">
        <v>748</v>
      </c>
      <c r="F9643" s="0" t="s">
        <v>1469</v>
      </c>
      <c r="G9643" s="0" t="str">
        <f aca="false">LEFT(B9643,2)</f>
        <v>17</v>
      </c>
      <c r="H9643" s="0" t="str">
        <f aca="false">I9643&amp;"_"&amp;G9643&amp;"_"&amp;F9643</f>
        <v>ButsnudetFroe_17_20191002_DL2019009_MidtsjaellandsGym_koersel1</v>
      </c>
      <c r="I9643" s="61" t="str">
        <f aca="false">MID(RIGHT(B9643,LEN(B9643)-3),1,FIND("_",RIGHT(B9643,LEN(B9643)-3))-1)</f>
        <v>ButsnudetFroe</v>
      </c>
      <c r="J9643" s="61" t="str">
        <f aca="false">TRIM(SUBSTITUTE(RIGHT(B9643,FIND(I9643,B9643)+1),"_",""))</f>
        <v>NegK</v>
      </c>
      <c r="K9643" s="0" t="str">
        <f aca="false">IFERROR(VALUE(SUBSTITUTE(E9643,".",",")),E9643)</f>
        <v>No Ct</v>
      </c>
      <c r="L9643" s="61" t="str">
        <f aca="false">IF(J9643="PosK",SUMIFS(K:K,J:J,"PosK",H:H,H9643),"")</f>
        <v/>
      </c>
      <c r="M9643" s="61" t="str">
        <f aca="false">IF(J9643="PosK",SUMIFS(K:K,J:J,"NegK",H:H,H9643),"")</f>
        <v/>
      </c>
      <c r="N9643" s="61" t="str">
        <f aca="false">IF(J9643="PosK",SUMIFS(K:K,J:J,"eDNA",H:H,H9643),"")</f>
        <v/>
      </c>
    </row>
    <row r="9644" customFormat="false" ht="14.25" hidden="false" customHeight="false" outlineLevel="0" collapsed="false">
      <c r="A9644" s="0" t="s">
        <v>874</v>
      </c>
      <c r="B9644" s="52" t="s">
        <v>998</v>
      </c>
      <c r="C9644" s="52" t="s">
        <v>751</v>
      </c>
      <c r="D9644" s="53" t="n">
        <v>0.1</v>
      </c>
      <c r="E9644" s="53" t="n">
        <v>41.86</v>
      </c>
      <c r="F9644" s="0" t="s">
        <v>1469</v>
      </c>
      <c r="G9644" s="0" t="str">
        <f aca="false">LEFT(B9644,2)</f>
        <v>17</v>
      </c>
      <c r="H9644" s="0" t="str">
        <f aca="false">I9644&amp;"_"&amp;G9644&amp;"_"&amp;F9644</f>
        <v>ButsnudetFroe_17_20191002_DL2019009_MidtsjaellandsGym_koersel1</v>
      </c>
      <c r="I9644" s="61" t="str">
        <f aca="false">MID(RIGHT(B9644,LEN(B9644)-3),1,FIND("_",RIGHT(B9644,LEN(B9644)-3))-1)</f>
        <v>ButsnudetFroe</v>
      </c>
      <c r="J9644" s="61" t="str">
        <f aca="false">TRIM(SUBSTITUTE(RIGHT(B9644,FIND(I9644,B9644)+1),"_",""))</f>
        <v>eDNA</v>
      </c>
      <c r="K9644" s="0" t="n">
        <f aca="false">IFERROR(VALUE(SUBSTITUTE(E9644,".",",")),E9644)</f>
        <v>41.86</v>
      </c>
      <c r="L9644" s="61" t="str">
        <f aca="false">IF(J9644="PosK",SUMIFS(K:K,J:J,"PosK",H:H,H9644),"")</f>
        <v/>
      </c>
      <c r="M9644" s="61" t="str">
        <f aca="false">IF(J9644="PosK",SUMIFS(K:K,J:J,"NegK",H:H,H9644),"")</f>
        <v/>
      </c>
      <c r="N9644" s="61" t="str">
        <f aca="false">IF(J9644="PosK",SUMIFS(K:K,J:J,"eDNA",H:H,H9644),"")</f>
        <v/>
      </c>
      <c r="Q9644" s="62"/>
    </row>
    <row r="9645" customFormat="false" ht="14.25" hidden="false" customHeight="false" outlineLevel="0" collapsed="false">
      <c r="A9645" s="0" t="s">
        <v>876</v>
      </c>
      <c r="B9645" s="52" t="s">
        <v>998</v>
      </c>
      <c r="C9645" s="52" t="s">
        <v>751</v>
      </c>
      <c r="D9645" s="53" t="n">
        <v>0.1</v>
      </c>
      <c r="E9645" s="53" t="n">
        <v>43.4</v>
      </c>
      <c r="F9645" s="0" t="s">
        <v>1469</v>
      </c>
      <c r="G9645" s="0" t="str">
        <f aca="false">LEFT(B9645,2)</f>
        <v>17</v>
      </c>
      <c r="H9645" s="0" t="str">
        <f aca="false">I9645&amp;"_"&amp;G9645&amp;"_"&amp;F9645</f>
        <v>ButsnudetFroe_17_20191002_DL2019009_MidtsjaellandsGym_koersel1</v>
      </c>
      <c r="I9645" s="61" t="str">
        <f aca="false">MID(RIGHT(B9645,LEN(B9645)-3),1,FIND("_",RIGHT(B9645,LEN(B9645)-3))-1)</f>
        <v>ButsnudetFroe</v>
      </c>
      <c r="J9645" s="61" t="str">
        <f aca="false">TRIM(SUBSTITUTE(RIGHT(B9645,FIND(I9645,B9645)+1),"_",""))</f>
        <v>eDNA</v>
      </c>
      <c r="K9645" s="0" t="n">
        <f aca="false">IFERROR(VALUE(SUBSTITUTE(E9645,".",",")),E9645)</f>
        <v>43.4</v>
      </c>
      <c r="L9645" s="61" t="str">
        <f aca="false">IF(J9645="PosK",SUMIFS(K:K,J:J,"PosK",H:H,H9645),"")</f>
        <v/>
      </c>
      <c r="M9645" s="61" t="str">
        <f aca="false">IF(J9645="PosK",SUMIFS(K:K,J:J,"NegK",H:H,H9645),"")</f>
        <v/>
      </c>
      <c r="N9645" s="61" t="str">
        <f aca="false">IF(J9645="PosK",SUMIFS(K:K,J:J,"eDNA",H:H,H9645),"")</f>
        <v/>
      </c>
      <c r="P9645" s="62"/>
      <c r="T9645" s="63"/>
      <c r="W9645" s="64"/>
    </row>
    <row r="9646" customFormat="false" ht="14.25" hidden="false" customHeight="false" outlineLevel="0" collapsed="false">
      <c r="A9646" s="0" t="s">
        <v>877</v>
      </c>
      <c r="B9646" s="52" t="s">
        <v>1215</v>
      </c>
      <c r="C9646" s="52" t="s">
        <v>743</v>
      </c>
      <c r="D9646" s="53" t="n">
        <v>0.1</v>
      </c>
      <c r="E9646" s="53" t="n">
        <v>38.71</v>
      </c>
      <c r="F9646" s="0" t="s">
        <v>1469</v>
      </c>
      <c r="G9646" s="0" t="str">
        <f aca="false">LEFT(B9646,2)</f>
        <v>18</v>
      </c>
      <c r="H9646" s="0" t="str">
        <f aca="false">I9646&amp;"_"&amp;G9646&amp;"_"&amp;F9646</f>
        <v>LilleVandsalamander_18_20191002_DL2019009_MidtsjaellandsGym_koersel1</v>
      </c>
      <c r="I9646" s="61" t="str">
        <f aca="false">MID(RIGHT(B9646,LEN(B9646)-3),1,FIND("_",RIGHT(B9646,LEN(B9646)-3))-1)</f>
        <v>LilleVandsalamander</v>
      </c>
      <c r="J9646" s="61" t="str">
        <f aca="false">TRIM(SUBSTITUTE(RIGHT(B9646,FIND(I9646,B9646)+1),"_",""))</f>
        <v>PosK</v>
      </c>
      <c r="K9646" s="0" t="n">
        <f aca="false">IFERROR(VALUE(SUBSTITUTE(E9646,".",",")),E9646)</f>
        <v>38.71</v>
      </c>
      <c r="L9646" s="61" t="n">
        <f aca="false">IF(J9646="PosK",SUMIFS(K:K,J:J,"PosK",H:H,H9646),"")</f>
        <v>38.71</v>
      </c>
      <c r="M9646" s="61" t="n">
        <f aca="false">IF(J9646="PosK",SUMIFS(K:K,J:J,"NegK",H:H,H9646),"")</f>
        <v>0</v>
      </c>
      <c r="N9646" s="61" t="n">
        <f aca="false">IF(J9646="PosK",SUMIFS(K:K,J:J,"eDNA",H:H,H9646),"")</f>
        <v>0</v>
      </c>
      <c r="P9646" s="62" t="n">
        <f aca="false">IF(K9648="No Ct",0,K9648)</f>
        <v>0</v>
      </c>
      <c r="Q9646" s="62" t="n">
        <f aca="false">IF(K9649="No Ct",0,K9649)</f>
        <v>0</v>
      </c>
      <c r="R9646" s="0" t="str">
        <f aca="false">IF(AND(L9646&gt;0,M9646=0),"Valid","Invalid")</f>
        <v>Valid</v>
      </c>
      <c r="S9646" s="0" t="str">
        <f aca="false">IF(OR(P9646&gt;1,Q9646&gt;1),"Present","Absent")</f>
        <v>Absent</v>
      </c>
      <c r="T9646" s="63" t="str">
        <f aca="false">IF(OR(AND(P9646&gt;1,P9646&lt;41),AND(Q9646&gt;1,Q9646&lt;41)),"Ct&lt;41","Ct&gt;41")</f>
        <v>Ct&gt;41</v>
      </c>
      <c r="U9646" s="0" t="str">
        <f aca="false">I9646</f>
        <v>LilleVandsalamander</v>
      </c>
      <c r="V9646" s="0" t="str">
        <f aca="false">MID(F9646,10,9)</f>
        <v>DL2019009</v>
      </c>
      <c r="W9646" s="64" t="str">
        <f aca="false">V9646&amp;"_"&amp;U9646&amp;"_"&amp;R9646&amp;"_"&amp;S9646&amp;"_"&amp;T9646</f>
        <v>DL2019009_LilleVandsalamander_Valid_Absent_Ct&gt;41</v>
      </c>
    </row>
    <row r="9647" customFormat="false" ht="14.25" hidden="false" customHeight="false" outlineLevel="0" collapsed="false">
      <c r="A9647" s="0" t="s">
        <v>879</v>
      </c>
      <c r="B9647" s="52" t="s">
        <v>1216</v>
      </c>
      <c r="C9647" s="52" t="s">
        <v>747</v>
      </c>
      <c r="D9647" s="53" t="n">
        <v>0.1</v>
      </c>
      <c r="E9647" s="53" t="s">
        <v>748</v>
      </c>
      <c r="F9647" s="0" t="s">
        <v>1469</v>
      </c>
      <c r="G9647" s="0" t="str">
        <f aca="false">LEFT(B9647,2)</f>
        <v>18</v>
      </c>
      <c r="H9647" s="0" t="str">
        <f aca="false">I9647&amp;"_"&amp;G9647&amp;"_"&amp;F9647</f>
        <v>LilleVandsalamander_18_20191002_DL2019009_MidtsjaellandsGym_koersel1</v>
      </c>
      <c r="I9647" s="61" t="str">
        <f aca="false">MID(RIGHT(B9647,LEN(B9647)-3),1,FIND("_",RIGHT(B9647,LEN(B9647)-3))-1)</f>
        <v>LilleVandsalamander</v>
      </c>
      <c r="J9647" s="61" t="str">
        <f aca="false">TRIM(SUBSTITUTE(RIGHT(B9647,FIND(I9647,B9647)+1),"_",""))</f>
        <v>NegK</v>
      </c>
      <c r="K9647" s="0" t="str">
        <f aca="false">IFERROR(VALUE(SUBSTITUTE(E9647,".",",")),E9647)</f>
        <v>No Ct</v>
      </c>
      <c r="L9647" s="61" t="str">
        <f aca="false">IF(J9647="PosK",SUMIFS(K:K,J:J,"PosK",H:H,H9647),"")</f>
        <v/>
      </c>
      <c r="M9647" s="61" t="str">
        <f aca="false">IF(J9647="PosK",SUMIFS(K:K,J:J,"NegK",H:H,H9647),"")</f>
        <v/>
      </c>
      <c r="N9647" s="61" t="str">
        <f aca="false">IF(J9647="PosK",SUMIFS(K:K,J:J,"eDNA",H:H,H9647),"")</f>
        <v/>
      </c>
    </row>
    <row r="9648" customFormat="false" ht="14.25" hidden="false" customHeight="false" outlineLevel="0" collapsed="false">
      <c r="A9648" s="0" t="s">
        <v>881</v>
      </c>
      <c r="B9648" s="52" t="s">
        <v>1217</v>
      </c>
      <c r="C9648" s="52" t="s">
        <v>751</v>
      </c>
      <c r="D9648" s="53" t="n">
        <v>0.1</v>
      </c>
      <c r="E9648" s="53" t="s">
        <v>748</v>
      </c>
      <c r="F9648" s="0" t="s">
        <v>1469</v>
      </c>
      <c r="G9648" s="0" t="str">
        <f aca="false">LEFT(B9648,2)</f>
        <v>18</v>
      </c>
      <c r="H9648" s="0" t="str">
        <f aca="false">I9648&amp;"_"&amp;G9648&amp;"_"&amp;F9648</f>
        <v>LilleVandsalamander_18_20191002_DL2019009_MidtsjaellandsGym_koersel1</v>
      </c>
      <c r="I9648" s="61" t="str">
        <f aca="false">MID(RIGHT(B9648,LEN(B9648)-3),1,FIND("_",RIGHT(B9648,LEN(B9648)-3))-1)</f>
        <v>LilleVandsalamander</v>
      </c>
      <c r="J9648" s="61" t="str">
        <f aca="false">TRIM(SUBSTITUTE(RIGHT(B9648,FIND(I9648,B9648)+1),"_",""))</f>
        <v>eDNA</v>
      </c>
      <c r="K9648" s="0" t="str">
        <f aca="false">IFERROR(VALUE(SUBSTITUTE(E9648,".",",")),E9648)</f>
        <v>No Ct</v>
      </c>
      <c r="L9648" s="61" t="str">
        <f aca="false">IF(J9648="PosK",SUMIFS(K:K,J:J,"PosK",H:H,H9648),"")</f>
        <v/>
      </c>
      <c r="M9648" s="61" t="str">
        <f aca="false">IF(J9648="PosK",SUMIFS(K:K,J:J,"NegK",H:H,H9648),"")</f>
        <v/>
      </c>
      <c r="N9648" s="61" t="str">
        <f aca="false">IF(J9648="PosK",SUMIFS(K:K,J:J,"eDNA",H:H,H9648),"")</f>
        <v/>
      </c>
      <c r="Q9648" s="62"/>
    </row>
    <row r="9649" customFormat="false" ht="14.25" hidden="false" customHeight="false" outlineLevel="0" collapsed="false">
      <c r="A9649" s="0" t="s">
        <v>883</v>
      </c>
      <c r="B9649" s="52" t="s">
        <v>1217</v>
      </c>
      <c r="C9649" s="52" t="s">
        <v>751</v>
      </c>
      <c r="D9649" s="53" t="n">
        <v>0.1</v>
      </c>
      <c r="E9649" s="53" t="s">
        <v>748</v>
      </c>
      <c r="F9649" s="0" t="s">
        <v>1469</v>
      </c>
      <c r="G9649" s="0" t="str">
        <f aca="false">LEFT(B9649,2)</f>
        <v>18</v>
      </c>
      <c r="H9649" s="0" t="str">
        <f aca="false">I9649&amp;"_"&amp;G9649&amp;"_"&amp;F9649</f>
        <v>LilleVandsalamander_18_20191002_DL2019009_MidtsjaellandsGym_koersel1</v>
      </c>
      <c r="I9649" s="61" t="str">
        <f aca="false">MID(RIGHT(B9649,LEN(B9649)-3),1,FIND("_",RIGHT(B9649,LEN(B9649)-3))-1)</f>
        <v>LilleVandsalamander</v>
      </c>
      <c r="J9649" s="61" t="str">
        <f aca="false">TRIM(SUBSTITUTE(RIGHT(B9649,FIND(I9649,B9649)+1),"_",""))</f>
        <v>eDNA</v>
      </c>
      <c r="K9649" s="0" t="str">
        <f aca="false">IFERROR(VALUE(SUBSTITUTE(E9649,".",",")),E9649)</f>
        <v>No Ct</v>
      </c>
      <c r="L9649" s="61" t="str">
        <f aca="false">IF(J9649="PosK",SUMIFS(K:K,J:J,"PosK",H:H,H9649),"")</f>
        <v/>
      </c>
      <c r="M9649" s="61" t="str">
        <f aca="false">IF(J9649="PosK",SUMIFS(K:K,J:J,"NegK",H:H,H9649),"")</f>
        <v/>
      </c>
      <c r="N9649" s="61" t="str">
        <f aca="false">IF(J9649="PosK",SUMIFS(K:K,J:J,"eDNA",H:H,H9649),"")</f>
        <v/>
      </c>
      <c r="P9649" s="62"/>
      <c r="T9649" s="63"/>
      <c r="W9649" s="64"/>
    </row>
    <row r="9650" customFormat="false" ht="14.25" hidden="false" customHeight="false" outlineLevel="0" collapsed="false">
      <c r="A9650" s="0" t="s">
        <v>884</v>
      </c>
      <c r="B9650" s="52" t="s">
        <v>1002</v>
      </c>
      <c r="C9650" s="52" t="s">
        <v>743</v>
      </c>
      <c r="D9650" s="53" t="n">
        <v>0.1</v>
      </c>
      <c r="E9650" s="53" t="s">
        <v>748</v>
      </c>
      <c r="F9650" s="0" t="s">
        <v>1469</v>
      </c>
      <c r="G9650" s="0" t="str">
        <f aca="false">LEFT(B9650,2)</f>
        <v>19</v>
      </c>
      <c r="H9650" s="0" t="str">
        <f aca="false">I9650&amp;"_"&amp;G9650&amp;"_"&amp;F9650</f>
        <v>LilleVandsalamander_19_20191002_DL2019009_MidtsjaellandsGym_koersel1</v>
      </c>
      <c r="I9650" s="61" t="str">
        <f aca="false">MID(RIGHT(B9650,LEN(B9650)-3),1,FIND("_",RIGHT(B9650,LEN(B9650)-3))-1)</f>
        <v>LilleVandsalamander</v>
      </c>
      <c r="J9650" s="61" t="str">
        <f aca="false">TRIM(SUBSTITUTE(RIGHT(B9650,FIND(I9650,B9650)+1),"_",""))</f>
        <v>PosK</v>
      </c>
      <c r="K9650" s="0" t="str">
        <f aca="false">IFERROR(VALUE(SUBSTITUTE(E9650,".",",")),E9650)</f>
        <v>No Ct</v>
      </c>
      <c r="L9650" s="61" t="n">
        <f aca="false">IF(J9650="PosK",SUMIFS(K:K,J:J,"PosK",H:H,H9650),"")</f>
        <v>0</v>
      </c>
      <c r="M9650" s="61" t="n">
        <f aca="false">IF(J9650="PosK",SUMIFS(K:K,J:J,"NegK",H:H,H9650),"")</f>
        <v>0</v>
      </c>
      <c r="N9650" s="61" t="n">
        <f aca="false">IF(J9650="PosK",SUMIFS(K:K,J:J,"eDNA",H:H,H9650),"")</f>
        <v>0</v>
      </c>
      <c r="P9650" s="62" t="n">
        <f aca="false">IF(K9652="No Ct",0,K9652)</f>
        <v>0</v>
      </c>
      <c r="Q9650" s="62" t="n">
        <f aca="false">IF(K9653="No Ct",0,K9653)</f>
        <v>0</v>
      </c>
      <c r="R9650" s="0" t="str">
        <f aca="false">IF(AND(L9650&gt;0,M9650=0),"Valid","Invalid")</f>
        <v>Invalid</v>
      </c>
      <c r="S9650" s="0" t="str">
        <f aca="false">IF(OR(P9650&gt;1,Q9650&gt;1),"Present","Absent")</f>
        <v>Absent</v>
      </c>
      <c r="T9650" s="63" t="str">
        <f aca="false">IF(OR(AND(P9650&gt;1,P9650&lt;41),AND(Q9650&gt;1,Q9650&lt;41)),"Ct&lt;41","Ct&gt;41")</f>
        <v>Ct&gt;41</v>
      </c>
      <c r="U9650" s="0" t="str">
        <f aca="false">I9650</f>
        <v>LilleVandsalamander</v>
      </c>
      <c r="V9650" s="0" t="str">
        <f aca="false">MID(F9650,10,9)</f>
        <v>DL2019009</v>
      </c>
      <c r="W9650" s="64" t="str">
        <f aca="false">V9650&amp;"_"&amp;U9650&amp;"_"&amp;R9650&amp;"_"&amp;S9650&amp;"_"&amp;T9650</f>
        <v>DL2019009_LilleVandsalamander_Invalid_Absent_Ct&gt;41</v>
      </c>
    </row>
    <row r="9651" customFormat="false" ht="14.25" hidden="false" customHeight="false" outlineLevel="0" collapsed="false">
      <c r="A9651" s="0" t="s">
        <v>886</v>
      </c>
      <c r="B9651" s="52" t="s">
        <v>1003</v>
      </c>
      <c r="C9651" s="52" t="s">
        <v>747</v>
      </c>
      <c r="D9651" s="53" t="n">
        <v>0.1</v>
      </c>
      <c r="E9651" s="53" t="s">
        <v>748</v>
      </c>
      <c r="F9651" s="0" t="s">
        <v>1469</v>
      </c>
      <c r="G9651" s="0" t="str">
        <f aca="false">LEFT(B9651,2)</f>
        <v>19</v>
      </c>
      <c r="H9651" s="0" t="str">
        <f aca="false">I9651&amp;"_"&amp;G9651&amp;"_"&amp;F9651</f>
        <v>LilleVandsalamander_19_20191002_DL2019009_MidtsjaellandsGym_koersel1</v>
      </c>
      <c r="I9651" s="61" t="str">
        <f aca="false">MID(RIGHT(B9651,LEN(B9651)-3),1,FIND("_",RIGHT(B9651,LEN(B9651)-3))-1)</f>
        <v>LilleVandsalamander</v>
      </c>
      <c r="J9651" s="61" t="str">
        <f aca="false">TRIM(SUBSTITUTE(RIGHT(B9651,FIND(I9651,B9651)+1),"_",""))</f>
        <v>NegK</v>
      </c>
      <c r="K9651" s="0" t="str">
        <f aca="false">IFERROR(VALUE(SUBSTITUTE(E9651,".",",")),E9651)</f>
        <v>No Ct</v>
      </c>
      <c r="L9651" s="61" t="str">
        <f aca="false">IF(J9651="PosK",SUMIFS(K:K,J:J,"PosK",H:H,H9651),"")</f>
        <v/>
      </c>
      <c r="M9651" s="61" t="str">
        <f aca="false">IF(J9651="PosK",SUMIFS(K:K,J:J,"NegK",H:H,H9651),"")</f>
        <v/>
      </c>
      <c r="N9651" s="61" t="str">
        <f aca="false">IF(J9651="PosK",SUMIFS(K:K,J:J,"eDNA",H:H,H9651),"")</f>
        <v/>
      </c>
    </row>
    <row r="9652" customFormat="false" ht="14.25" hidden="false" customHeight="false" outlineLevel="0" collapsed="false">
      <c r="A9652" s="0" t="s">
        <v>888</v>
      </c>
      <c r="B9652" s="52" t="s">
        <v>1004</v>
      </c>
      <c r="C9652" s="52" t="s">
        <v>751</v>
      </c>
      <c r="D9652" s="53" t="n">
        <v>0.1</v>
      </c>
      <c r="E9652" s="53" t="s">
        <v>748</v>
      </c>
      <c r="F9652" s="0" t="s">
        <v>1469</v>
      </c>
      <c r="G9652" s="0" t="str">
        <f aca="false">LEFT(B9652,2)</f>
        <v>19</v>
      </c>
      <c r="H9652" s="0" t="str">
        <f aca="false">I9652&amp;"_"&amp;G9652&amp;"_"&amp;F9652</f>
        <v>LilleVandsalamander_19_20191002_DL2019009_MidtsjaellandsGym_koersel1</v>
      </c>
      <c r="I9652" s="61" t="str">
        <f aca="false">MID(RIGHT(B9652,LEN(B9652)-3),1,FIND("_",RIGHT(B9652,LEN(B9652)-3))-1)</f>
        <v>LilleVandsalamander</v>
      </c>
      <c r="J9652" s="61" t="str">
        <f aca="false">TRIM(SUBSTITUTE(RIGHT(B9652,FIND(I9652,B9652)+1),"_",""))</f>
        <v>eDNA</v>
      </c>
      <c r="K9652" s="0" t="str">
        <f aca="false">IFERROR(VALUE(SUBSTITUTE(E9652,".",",")),E9652)</f>
        <v>No Ct</v>
      </c>
      <c r="L9652" s="61" t="str">
        <f aca="false">IF(J9652="PosK",SUMIFS(K:K,J:J,"PosK",H:H,H9652),"")</f>
        <v/>
      </c>
      <c r="M9652" s="61" t="str">
        <f aca="false">IF(J9652="PosK",SUMIFS(K:K,J:J,"NegK",H:H,H9652),"")</f>
        <v/>
      </c>
      <c r="N9652" s="61" t="str">
        <f aca="false">IF(J9652="PosK",SUMIFS(K:K,J:J,"eDNA",H:H,H9652),"")</f>
        <v/>
      </c>
      <c r="Q9652" s="62"/>
    </row>
    <row r="9653" customFormat="false" ht="14.25" hidden="false" customHeight="false" outlineLevel="0" collapsed="false">
      <c r="A9653" s="0" t="s">
        <v>890</v>
      </c>
      <c r="B9653" s="52" t="s">
        <v>1004</v>
      </c>
      <c r="C9653" s="52" t="s">
        <v>751</v>
      </c>
      <c r="D9653" s="53" t="n">
        <v>0.1</v>
      </c>
      <c r="E9653" s="53" t="s">
        <v>748</v>
      </c>
      <c r="F9653" s="0" t="s">
        <v>1469</v>
      </c>
      <c r="G9653" s="0" t="str">
        <f aca="false">LEFT(B9653,2)</f>
        <v>19</v>
      </c>
      <c r="H9653" s="0" t="str">
        <f aca="false">I9653&amp;"_"&amp;G9653&amp;"_"&amp;F9653</f>
        <v>LilleVandsalamander_19_20191002_DL2019009_MidtsjaellandsGym_koersel1</v>
      </c>
      <c r="I9653" s="61" t="str">
        <f aca="false">MID(RIGHT(B9653,LEN(B9653)-3),1,FIND("_",RIGHT(B9653,LEN(B9653)-3))-1)</f>
        <v>LilleVandsalamander</v>
      </c>
      <c r="J9653" s="61" t="str">
        <f aca="false">TRIM(SUBSTITUTE(RIGHT(B9653,FIND(I9653,B9653)+1),"_",""))</f>
        <v>eDNA</v>
      </c>
      <c r="K9653" s="0" t="str">
        <f aca="false">IFERROR(VALUE(SUBSTITUTE(E9653,".",",")),E9653)</f>
        <v>No Ct</v>
      </c>
      <c r="L9653" s="61" t="str">
        <f aca="false">IF(J9653="PosK",SUMIFS(K:K,J:J,"PosK",H:H,H9653),"")</f>
        <v/>
      </c>
      <c r="M9653" s="61" t="str">
        <f aca="false">IF(J9653="PosK",SUMIFS(K:K,J:J,"NegK",H:H,H9653),"")</f>
        <v/>
      </c>
      <c r="N9653" s="61" t="str">
        <f aca="false">IF(J9653="PosK",SUMIFS(K:K,J:J,"eDNA",H:H,H9653),"")</f>
        <v/>
      </c>
      <c r="P9653" s="62"/>
      <c r="T9653" s="63"/>
      <c r="W9653" s="64"/>
    </row>
    <row r="9654" customFormat="false" ht="14.25" hidden="false" customHeight="false" outlineLevel="0" collapsed="false">
      <c r="A9654" s="0" t="s">
        <v>891</v>
      </c>
      <c r="B9654" s="52" t="s">
        <v>1218</v>
      </c>
      <c r="C9654" s="52" t="s">
        <v>743</v>
      </c>
      <c r="D9654" s="53" t="n">
        <v>0.1</v>
      </c>
      <c r="E9654" s="53" t="n">
        <v>29.31</v>
      </c>
      <c r="F9654" s="0" t="s">
        <v>1469</v>
      </c>
      <c r="G9654" s="0" t="str">
        <f aca="false">LEFT(B9654,2)</f>
        <v>20</v>
      </c>
      <c r="H9654" s="0" t="str">
        <f aca="false">I9654&amp;"_"&amp;G9654&amp;"_"&amp;F9654</f>
        <v>Skalle_20_20191002_DL2019009_MidtsjaellandsGym_koersel1</v>
      </c>
      <c r="I9654" s="61" t="str">
        <f aca="false">MID(RIGHT(B9654,LEN(B9654)-3),1,FIND("_",RIGHT(B9654,LEN(B9654)-3))-1)</f>
        <v>Skalle</v>
      </c>
      <c r="J9654" s="61" t="str">
        <f aca="false">TRIM(SUBSTITUTE(RIGHT(B9654,FIND(I9654,B9654)+1),"_",""))</f>
        <v>PosK</v>
      </c>
      <c r="K9654" s="0" t="n">
        <f aca="false">IFERROR(VALUE(SUBSTITUTE(E9654,".",",")),E9654)</f>
        <v>29.31</v>
      </c>
      <c r="L9654" s="61" t="n">
        <f aca="false">IF(J9654="PosK",SUMIFS(K:K,J:J,"PosK",H:H,H9654),"")</f>
        <v>29.31</v>
      </c>
      <c r="M9654" s="61" t="n">
        <f aca="false">IF(J9654="PosK",SUMIFS(K:K,J:J,"NegK",H:H,H9654),"")</f>
        <v>0</v>
      </c>
      <c r="N9654" s="61" t="n">
        <f aca="false">IF(J9654="PosK",SUMIFS(K:K,J:J,"eDNA",H:H,H9654),"")</f>
        <v>71.73</v>
      </c>
      <c r="P9654" s="62" t="n">
        <f aca="false">IF(K9656="No Ct",0,K9656)</f>
        <v>36.6</v>
      </c>
      <c r="Q9654" s="62" t="n">
        <f aca="false">IF(K9657="No Ct",0,K9657)</f>
        <v>35.13</v>
      </c>
      <c r="R9654" s="0" t="str">
        <f aca="false">IF(AND(L9654&gt;0,M9654=0),"Valid","Invalid")</f>
        <v>Valid</v>
      </c>
      <c r="S9654" s="0" t="str">
        <f aca="false">IF(OR(P9654&gt;1,Q9654&gt;1),"Present","Absent")</f>
        <v>Present</v>
      </c>
      <c r="T9654" s="63" t="str">
        <f aca="false">IF(OR(AND(P9654&gt;1,P9654&lt;41),AND(Q9654&gt;1,Q9654&lt;41)),"Ct&lt;41","Ct&gt;41")</f>
        <v>Ct&lt;41</v>
      </c>
      <c r="U9654" s="0" t="str">
        <f aca="false">I9654</f>
        <v>Skalle</v>
      </c>
      <c r="V9654" s="0" t="str">
        <f aca="false">MID(F9654,10,9)</f>
        <v>DL2019009</v>
      </c>
      <c r="W9654" s="64" t="str">
        <f aca="false">V9654&amp;"_"&amp;U9654&amp;"_"&amp;R9654&amp;"_"&amp;S9654&amp;"_"&amp;T9654</f>
        <v>DL2019009_Skalle_Valid_Present_Ct&lt;41</v>
      </c>
    </row>
    <row r="9655" customFormat="false" ht="14.25" hidden="false" customHeight="false" outlineLevel="0" collapsed="false">
      <c r="A9655" s="0" t="s">
        <v>893</v>
      </c>
      <c r="B9655" s="52" t="s">
        <v>1219</v>
      </c>
      <c r="C9655" s="52" t="s">
        <v>747</v>
      </c>
      <c r="D9655" s="53" t="n">
        <v>0.1</v>
      </c>
      <c r="E9655" s="53" t="s">
        <v>748</v>
      </c>
      <c r="F9655" s="0" t="s">
        <v>1469</v>
      </c>
      <c r="G9655" s="0" t="str">
        <f aca="false">LEFT(B9655,2)</f>
        <v>20</v>
      </c>
      <c r="H9655" s="0" t="str">
        <f aca="false">I9655&amp;"_"&amp;G9655&amp;"_"&amp;F9655</f>
        <v>Skalle_20_20191002_DL2019009_MidtsjaellandsGym_koersel1</v>
      </c>
      <c r="I9655" s="61" t="str">
        <f aca="false">MID(RIGHT(B9655,LEN(B9655)-3),1,FIND("_",RIGHT(B9655,LEN(B9655)-3))-1)</f>
        <v>Skalle</v>
      </c>
      <c r="J9655" s="61" t="str">
        <f aca="false">TRIM(SUBSTITUTE(RIGHT(B9655,FIND(I9655,B9655)+1),"_",""))</f>
        <v>NegK</v>
      </c>
      <c r="K9655" s="0" t="str">
        <f aca="false">IFERROR(VALUE(SUBSTITUTE(E9655,".",",")),E9655)</f>
        <v>No Ct</v>
      </c>
      <c r="L9655" s="61" t="str">
        <f aca="false">IF(J9655="PosK",SUMIFS(K:K,J:J,"PosK",H:H,H9655),"")</f>
        <v/>
      </c>
      <c r="M9655" s="61" t="str">
        <f aca="false">IF(J9655="PosK",SUMIFS(K:K,J:J,"NegK",H:H,H9655),"")</f>
        <v/>
      </c>
      <c r="N9655" s="61" t="str">
        <f aca="false">IF(J9655="PosK",SUMIFS(K:K,J:J,"eDNA",H:H,H9655),"")</f>
        <v/>
      </c>
    </row>
    <row r="9656" customFormat="false" ht="14.25" hidden="false" customHeight="false" outlineLevel="0" collapsed="false">
      <c r="A9656" s="0" t="s">
        <v>895</v>
      </c>
      <c r="B9656" s="52" t="s">
        <v>1220</v>
      </c>
      <c r="C9656" s="52" t="s">
        <v>751</v>
      </c>
      <c r="D9656" s="53" t="n">
        <v>0.1</v>
      </c>
      <c r="E9656" s="53" t="n">
        <v>36.6</v>
      </c>
      <c r="F9656" s="0" t="s">
        <v>1469</v>
      </c>
      <c r="G9656" s="0" t="str">
        <f aca="false">LEFT(B9656,2)</f>
        <v>20</v>
      </c>
      <c r="H9656" s="0" t="str">
        <f aca="false">I9656&amp;"_"&amp;G9656&amp;"_"&amp;F9656</f>
        <v>Skalle_20_20191002_DL2019009_MidtsjaellandsGym_koersel1</v>
      </c>
      <c r="I9656" s="61" t="str">
        <f aca="false">MID(RIGHT(B9656,LEN(B9656)-3),1,FIND("_",RIGHT(B9656,LEN(B9656)-3))-1)</f>
        <v>Skalle</v>
      </c>
      <c r="J9656" s="61" t="str">
        <f aca="false">TRIM(SUBSTITUTE(RIGHT(B9656,FIND(I9656,B9656)+1),"_",""))</f>
        <v>eDNA</v>
      </c>
      <c r="K9656" s="0" t="n">
        <f aca="false">IFERROR(VALUE(SUBSTITUTE(E9656,".",",")),E9656)</f>
        <v>36.6</v>
      </c>
      <c r="L9656" s="61" t="str">
        <f aca="false">IF(J9656="PosK",SUMIFS(K:K,J:J,"PosK",H:H,H9656),"")</f>
        <v/>
      </c>
      <c r="M9656" s="61" t="str">
        <f aca="false">IF(J9656="PosK",SUMIFS(K:K,J:J,"NegK",H:H,H9656),"")</f>
        <v/>
      </c>
      <c r="N9656" s="61" t="str">
        <f aca="false">IF(J9656="PosK",SUMIFS(K:K,J:J,"eDNA",H:H,H9656),"")</f>
        <v/>
      </c>
      <c r="Q9656" s="62"/>
    </row>
    <row r="9657" customFormat="false" ht="14.25" hidden="false" customHeight="false" outlineLevel="0" collapsed="false">
      <c r="A9657" s="0" t="s">
        <v>897</v>
      </c>
      <c r="B9657" s="52" t="s">
        <v>1220</v>
      </c>
      <c r="C9657" s="52" t="s">
        <v>751</v>
      </c>
      <c r="D9657" s="53" t="n">
        <v>0.1</v>
      </c>
      <c r="E9657" s="53" t="n">
        <v>35.13</v>
      </c>
      <c r="F9657" s="0" t="s">
        <v>1469</v>
      </c>
      <c r="G9657" s="0" t="str">
        <f aca="false">LEFT(B9657,2)</f>
        <v>20</v>
      </c>
      <c r="H9657" s="0" t="str">
        <f aca="false">I9657&amp;"_"&amp;G9657&amp;"_"&amp;F9657</f>
        <v>Skalle_20_20191002_DL2019009_MidtsjaellandsGym_koersel1</v>
      </c>
      <c r="I9657" s="61" t="str">
        <f aca="false">MID(RIGHT(B9657,LEN(B9657)-3),1,FIND("_",RIGHT(B9657,LEN(B9657)-3))-1)</f>
        <v>Skalle</v>
      </c>
      <c r="J9657" s="61" t="str">
        <f aca="false">TRIM(SUBSTITUTE(RIGHT(B9657,FIND(I9657,B9657)+1),"_",""))</f>
        <v>eDNA</v>
      </c>
      <c r="K9657" s="0" t="n">
        <f aca="false">IFERROR(VALUE(SUBSTITUTE(E9657,".",",")),E9657)</f>
        <v>35.13</v>
      </c>
      <c r="L9657" s="61" t="str">
        <f aca="false">IF(J9657="PosK",SUMIFS(K:K,J:J,"PosK",H:H,H9657),"")</f>
        <v/>
      </c>
      <c r="M9657" s="61" t="str">
        <f aca="false">IF(J9657="PosK",SUMIFS(K:K,J:J,"NegK",H:H,H9657),"")</f>
        <v/>
      </c>
      <c r="N9657" s="61" t="str">
        <f aca="false">IF(J9657="PosK",SUMIFS(K:K,J:J,"eDNA",H:H,H9657),"")</f>
        <v/>
      </c>
      <c r="P9657" s="62"/>
      <c r="T9657" s="63"/>
      <c r="W9657" s="64"/>
    </row>
    <row r="9658" customFormat="false" ht="14.25" hidden="false" customHeight="false" outlineLevel="0" collapsed="false">
      <c r="A9658" s="0" t="s">
        <v>898</v>
      </c>
      <c r="B9658" s="52" t="s">
        <v>1008</v>
      </c>
      <c r="C9658" s="52" t="s">
        <v>743</v>
      </c>
      <c r="D9658" s="53" t="n">
        <v>0.1</v>
      </c>
      <c r="E9658" s="53" t="n">
        <v>29.39</v>
      </c>
      <c r="F9658" s="0" t="s">
        <v>1469</v>
      </c>
      <c r="G9658" s="0" t="str">
        <f aca="false">LEFT(B9658,2)</f>
        <v>21</v>
      </c>
      <c r="H9658" s="0" t="str">
        <f aca="false">I9658&amp;"_"&amp;G9658&amp;"_"&amp;F9658</f>
        <v>Skalle_21_20191002_DL2019009_MidtsjaellandsGym_koersel1</v>
      </c>
      <c r="I9658" s="61" t="str">
        <f aca="false">MID(RIGHT(B9658,LEN(B9658)-3),1,FIND("_",RIGHT(B9658,LEN(B9658)-3))-1)</f>
        <v>Skalle</v>
      </c>
      <c r="J9658" s="61" t="str">
        <f aca="false">TRIM(SUBSTITUTE(RIGHT(B9658,FIND(I9658,B9658)+1),"_",""))</f>
        <v>PosK</v>
      </c>
      <c r="K9658" s="0" t="n">
        <f aca="false">IFERROR(VALUE(SUBSTITUTE(E9658,".",",")),E9658)</f>
        <v>29.39</v>
      </c>
      <c r="L9658" s="61" t="n">
        <f aca="false">IF(J9658="PosK",SUMIFS(K:K,J:J,"PosK",H:H,H9658),"")</f>
        <v>29.39</v>
      </c>
      <c r="M9658" s="61" t="n">
        <f aca="false">IF(J9658="PosK",SUMIFS(K:K,J:J,"NegK",H:H,H9658),"")</f>
        <v>0</v>
      </c>
      <c r="N9658" s="61" t="n">
        <f aca="false">IF(J9658="PosK",SUMIFS(K:K,J:J,"eDNA",H:H,H9658),"")</f>
        <v>70.1</v>
      </c>
      <c r="P9658" s="62" t="n">
        <f aca="false">IF(K9660="No Ct",0,K9660)</f>
        <v>35.12</v>
      </c>
      <c r="Q9658" s="62" t="n">
        <f aca="false">IF(K9661="No Ct",0,K9661)</f>
        <v>34.98</v>
      </c>
      <c r="R9658" s="0" t="str">
        <f aca="false">IF(AND(L9658&gt;0,M9658=0),"Valid","Invalid")</f>
        <v>Valid</v>
      </c>
      <c r="S9658" s="0" t="str">
        <f aca="false">IF(OR(P9658&gt;1,Q9658&gt;1),"Present","Absent")</f>
        <v>Present</v>
      </c>
      <c r="T9658" s="63" t="str">
        <f aca="false">IF(OR(AND(P9658&gt;1,P9658&lt;41),AND(Q9658&gt;1,Q9658&lt;41)),"Ct&lt;41","Ct&gt;41")</f>
        <v>Ct&lt;41</v>
      </c>
      <c r="U9658" s="0" t="str">
        <f aca="false">I9658</f>
        <v>Skalle</v>
      </c>
      <c r="V9658" s="0" t="str">
        <f aca="false">MID(F9658,10,9)</f>
        <v>DL2019009</v>
      </c>
      <c r="W9658" s="64" t="str">
        <f aca="false">V9658&amp;"_"&amp;U9658&amp;"_"&amp;R9658&amp;"_"&amp;S9658&amp;"_"&amp;T9658</f>
        <v>DL2019009_Skalle_Valid_Present_Ct&lt;41</v>
      </c>
    </row>
    <row r="9659" customFormat="false" ht="14.25" hidden="false" customHeight="false" outlineLevel="0" collapsed="false">
      <c r="A9659" s="0" t="s">
        <v>900</v>
      </c>
      <c r="B9659" s="52" t="s">
        <v>1009</v>
      </c>
      <c r="C9659" s="52" t="s">
        <v>747</v>
      </c>
      <c r="D9659" s="53" t="n">
        <v>0.1</v>
      </c>
      <c r="E9659" s="53" t="s">
        <v>748</v>
      </c>
      <c r="F9659" s="0" t="s">
        <v>1469</v>
      </c>
      <c r="G9659" s="0" t="str">
        <f aca="false">LEFT(B9659,2)</f>
        <v>21</v>
      </c>
      <c r="H9659" s="0" t="str">
        <f aca="false">I9659&amp;"_"&amp;G9659&amp;"_"&amp;F9659</f>
        <v>Skalle_21_20191002_DL2019009_MidtsjaellandsGym_koersel1</v>
      </c>
      <c r="I9659" s="61" t="str">
        <f aca="false">MID(RIGHT(B9659,LEN(B9659)-3),1,FIND("_",RIGHT(B9659,LEN(B9659)-3))-1)</f>
        <v>Skalle</v>
      </c>
      <c r="J9659" s="61" t="str">
        <f aca="false">TRIM(SUBSTITUTE(RIGHT(B9659,FIND(I9659,B9659)+1),"_",""))</f>
        <v>NegK</v>
      </c>
      <c r="K9659" s="0" t="str">
        <f aca="false">IFERROR(VALUE(SUBSTITUTE(E9659,".",",")),E9659)</f>
        <v>No Ct</v>
      </c>
      <c r="L9659" s="61" t="str">
        <f aca="false">IF(J9659="PosK",SUMIFS(K:K,J:J,"PosK",H:H,H9659),"")</f>
        <v/>
      </c>
      <c r="M9659" s="61" t="str">
        <f aca="false">IF(J9659="PosK",SUMIFS(K:K,J:J,"NegK",H:H,H9659),"")</f>
        <v/>
      </c>
      <c r="N9659" s="61" t="str">
        <f aca="false">IF(J9659="PosK",SUMIFS(K:K,J:J,"eDNA",H:H,H9659),"")</f>
        <v/>
      </c>
    </row>
    <row r="9660" customFormat="false" ht="14.25" hidden="false" customHeight="false" outlineLevel="0" collapsed="false">
      <c r="A9660" s="0" t="s">
        <v>902</v>
      </c>
      <c r="B9660" s="52" t="s">
        <v>1010</v>
      </c>
      <c r="C9660" s="52" t="s">
        <v>751</v>
      </c>
      <c r="D9660" s="53" t="n">
        <v>0.1</v>
      </c>
      <c r="E9660" s="53" t="n">
        <v>35.12</v>
      </c>
      <c r="F9660" s="0" t="s">
        <v>1469</v>
      </c>
      <c r="G9660" s="0" t="str">
        <f aca="false">LEFT(B9660,2)</f>
        <v>21</v>
      </c>
      <c r="H9660" s="0" t="str">
        <f aca="false">I9660&amp;"_"&amp;G9660&amp;"_"&amp;F9660</f>
        <v>Skalle_21_20191002_DL2019009_MidtsjaellandsGym_koersel1</v>
      </c>
      <c r="I9660" s="61" t="str">
        <f aca="false">MID(RIGHT(B9660,LEN(B9660)-3),1,FIND("_",RIGHT(B9660,LEN(B9660)-3))-1)</f>
        <v>Skalle</v>
      </c>
      <c r="J9660" s="61" t="str">
        <f aca="false">TRIM(SUBSTITUTE(RIGHT(B9660,FIND(I9660,B9660)+1),"_",""))</f>
        <v>eDNA</v>
      </c>
      <c r="K9660" s="0" t="n">
        <f aca="false">IFERROR(VALUE(SUBSTITUTE(E9660,".",",")),E9660)</f>
        <v>35.12</v>
      </c>
      <c r="L9660" s="61" t="str">
        <f aca="false">IF(J9660="PosK",SUMIFS(K:K,J:J,"PosK",H:H,H9660),"")</f>
        <v/>
      </c>
      <c r="M9660" s="61" t="str">
        <f aca="false">IF(J9660="PosK",SUMIFS(K:K,J:J,"NegK",H:H,H9660),"")</f>
        <v/>
      </c>
      <c r="N9660" s="61" t="str">
        <f aca="false">IF(J9660="PosK",SUMIFS(K:K,J:J,"eDNA",H:H,H9660),"")</f>
        <v/>
      </c>
      <c r="Q9660" s="62"/>
    </row>
    <row r="9661" customFormat="false" ht="14.25" hidden="false" customHeight="false" outlineLevel="0" collapsed="false">
      <c r="A9661" s="0" t="s">
        <v>904</v>
      </c>
      <c r="B9661" s="52" t="s">
        <v>1010</v>
      </c>
      <c r="C9661" s="52" t="s">
        <v>751</v>
      </c>
      <c r="D9661" s="53" t="n">
        <v>0.1</v>
      </c>
      <c r="E9661" s="53" t="n">
        <v>34.98</v>
      </c>
      <c r="F9661" s="0" t="s">
        <v>1469</v>
      </c>
      <c r="G9661" s="0" t="str">
        <f aca="false">LEFT(B9661,2)</f>
        <v>21</v>
      </c>
      <c r="H9661" s="0" t="str">
        <f aca="false">I9661&amp;"_"&amp;G9661&amp;"_"&amp;F9661</f>
        <v>Skalle_21_20191002_DL2019009_MidtsjaellandsGym_koersel1</v>
      </c>
      <c r="I9661" s="61" t="str">
        <f aca="false">MID(RIGHT(B9661,LEN(B9661)-3),1,FIND("_",RIGHT(B9661,LEN(B9661)-3))-1)</f>
        <v>Skalle</v>
      </c>
      <c r="J9661" s="61" t="str">
        <f aca="false">TRIM(SUBSTITUTE(RIGHT(B9661,FIND(I9661,B9661)+1),"_",""))</f>
        <v>eDNA</v>
      </c>
      <c r="K9661" s="0" t="n">
        <f aca="false">IFERROR(VALUE(SUBSTITUTE(E9661,".",",")),E9661)</f>
        <v>34.98</v>
      </c>
      <c r="L9661" s="61" t="str">
        <f aca="false">IF(J9661="PosK",SUMIFS(K:K,J:J,"PosK",H:H,H9661),"")</f>
        <v/>
      </c>
      <c r="M9661" s="61" t="str">
        <f aca="false">IF(J9661="PosK",SUMIFS(K:K,J:J,"NegK",H:H,H9661),"")</f>
        <v/>
      </c>
      <c r="N9661" s="61" t="str">
        <f aca="false">IF(J9661="PosK",SUMIFS(K:K,J:J,"eDNA",H:H,H9661),"")</f>
        <v/>
      </c>
      <c r="P9661" s="62"/>
      <c r="T9661" s="63"/>
      <c r="W9661" s="64"/>
    </row>
    <row r="9662" customFormat="false" ht="14.25" hidden="false" customHeight="false" outlineLevel="0" collapsed="false">
      <c r="A9662" s="0" t="s">
        <v>905</v>
      </c>
      <c r="B9662" s="52" t="s">
        <v>1221</v>
      </c>
      <c r="C9662" s="52" t="s">
        <v>743</v>
      </c>
      <c r="D9662" s="53" t="n">
        <v>0.1</v>
      </c>
      <c r="E9662" s="53" t="n">
        <v>30.5</v>
      </c>
      <c r="F9662" s="0" t="s">
        <v>1469</v>
      </c>
      <c r="G9662" s="0" t="str">
        <f aca="false">LEFT(B9662,2)</f>
        <v>22</v>
      </c>
      <c r="H9662" s="0" t="str">
        <f aca="false">I9662&amp;"_"&amp;G9662&amp;"_"&amp;F9662</f>
        <v>Karusse_22_20191002_DL2019009_MidtsjaellandsGym_koersel1</v>
      </c>
      <c r="I9662" s="61" t="str">
        <f aca="false">MID(RIGHT(B9662,LEN(B9662)-3),1,FIND("_",RIGHT(B9662,LEN(B9662)-3))-1)</f>
        <v>Karusse</v>
      </c>
      <c r="J9662" s="61" t="str">
        <f aca="false">TRIM(SUBSTITUTE(RIGHT(B9662,FIND(I9662,B9662)+1),"_",""))</f>
        <v>PosK</v>
      </c>
      <c r="K9662" s="0" t="n">
        <f aca="false">IFERROR(VALUE(SUBSTITUTE(E9662,".",",")),E9662)</f>
        <v>30.5</v>
      </c>
      <c r="L9662" s="61" t="n">
        <f aca="false">IF(J9662="PosK",SUMIFS(K:K,J:J,"PosK",H:H,H9662),"")</f>
        <v>30.5</v>
      </c>
      <c r="M9662" s="61" t="n">
        <f aca="false">IF(J9662="PosK",SUMIFS(K:K,J:J,"NegK",H:H,H9662),"")</f>
        <v>0</v>
      </c>
      <c r="N9662" s="61" t="n">
        <f aca="false">IF(J9662="PosK",SUMIFS(K:K,J:J,"eDNA",H:H,H9662),"")</f>
        <v>0</v>
      </c>
      <c r="P9662" s="62" t="n">
        <f aca="false">IF(K9664="No Ct",0,K9664)</f>
        <v>0</v>
      </c>
      <c r="Q9662" s="62" t="n">
        <f aca="false">IF(K9665="No Ct",0,K9665)</f>
        <v>0</v>
      </c>
      <c r="R9662" s="0" t="str">
        <f aca="false">IF(AND(L9662&gt;0,M9662=0),"Valid","Invalid")</f>
        <v>Valid</v>
      </c>
      <c r="S9662" s="0" t="str">
        <f aca="false">IF(OR(P9662&gt;1,Q9662&gt;1),"Present","Absent")</f>
        <v>Absent</v>
      </c>
      <c r="T9662" s="63" t="str">
        <f aca="false">IF(OR(AND(P9662&gt;1,P9662&lt;41),AND(Q9662&gt;1,Q9662&lt;41)),"Ct&lt;41","Ct&gt;41")</f>
        <v>Ct&gt;41</v>
      </c>
      <c r="U9662" s="0" t="str">
        <f aca="false">I9662</f>
        <v>Karusse</v>
      </c>
      <c r="V9662" s="0" t="str">
        <f aca="false">MID(F9662,10,9)</f>
        <v>DL2019009</v>
      </c>
      <c r="W9662" s="64" t="str">
        <f aca="false">V9662&amp;"_"&amp;U9662&amp;"_"&amp;R9662&amp;"_"&amp;S9662&amp;"_"&amp;T9662</f>
        <v>DL2019009_Karusse_Valid_Absent_Ct&gt;41</v>
      </c>
    </row>
    <row r="9663" customFormat="false" ht="14.25" hidden="false" customHeight="false" outlineLevel="0" collapsed="false">
      <c r="A9663" s="0" t="s">
        <v>907</v>
      </c>
      <c r="B9663" s="52" t="s">
        <v>1222</v>
      </c>
      <c r="C9663" s="52" t="s">
        <v>747</v>
      </c>
      <c r="D9663" s="53" t="n">
        <v>0.1</v>
      </c>
      <c r="E9663" s="53" t="s">
        <v>748</v>
      </c>
      <c r="F9663" s="0" t="s">
        <v>1469</v>
      </c>
      <c r="G9663" s="0" t="str">
        <f aca="false">LEFT(B9663,2)</f>
        <v>22</v>
      </c>
      <c r="H9663" s="0" t="str">
        <f aca="false">I9663&amp;"_"&amp;G9663&amp;"_"&amp;F9663</f>
        <v>Karusse_22_20191002_DL2019009_MidtsjaellandsGym_koersel1</v>
      </c>
      <c r="I9663" s="61" t="str">
        <f aca="false">MID(RIGHT(B9663,LEN(B9663)-3),1,FIND("_",RIGHT(B9663,LEN(B9663)-3))-1)</f>
        <v>Karusse</v>
      </c>
      <c r="J9663" s="61" t="str">
        <f aca="false">TRIM(SUBSTITUTE(RIGHT(B9663,FIND(I9663,B9663)+1),"_",""))</f>
        <v>NegK</v>
      </c>
      <c r="K9663" s="0" t="str">
        <f aca="false">IFERROR(VALUE(SUBSTITUTE(E9663,".",",")),E9663)</f>
        <v>No Ct</v>
      </c>
      <c r="L9663" s="61" t="str">
        <f aca="false">IF(J9663="PosK",SUMIFS(K:K,J:J,"PosK",H:H,H9663),"")</f>
        <v/>
      </c>
      <c r="M9663" s="61" t="str">
        <f aca="false">IF(J9663="PosK",SUMIFS(K:K,J:J,"NegK",H:H,H9663),"")</f>
        <v/>
      </c>
      <c r="N9663" s="61" t="str">
        <f aca="false">IF(J9663="PosK",SUMIFS(K:K,J:J,"eDNA",H:H,H9663),"")</f>
        <v/>
      </c>
    </row>
    <row r="9664" customFormat="false" ht="14.25" hidden="false" customHeight="false" outlineLevel="0" collapsed="false">
      <c r="A9664" s="0" t="s">
        <v>909</v>
      </c>
      <c r="B9664" s="52" t="s">
        <v>1223</v>
      </c>
      <c r="C9664" s="52" t="s">
        <v>751</v>
      </c>
      <c r="D9664" s="53" t="n">
        <v>0.1</v>
      </c>
      <c r="E9664" s="53" t="s">
        <v>748</v>
      </c>
      <c r="F9664" s="0" t="s">
        <v>1469</v>
      </c>
      <c r="G9664" s="0" t="str">
        <f aca="false">LEFT(B9664,2)</f>
        <v>22</v>
      </c>
      <c r="H9664" s="0" t="str">
        <f aca="false">I9664&amp;"_"&amp;G9664&amp;"_"&amp;F9664</f>
        <v>Karusse_22_20191002_DL2019009_MidtsjaellandsGym_koersel1</v>
      </c>
      <c r="I9664" s="61" t="str">
        <f aca="false">MID(RIGHT(B9664,LEN(B9664)-3),1,FIND("_",RIGHT(B9664,LEN(B9664)-3))-1)</f>
        <v>Karusse</v>
      </c>
      <c r="J9664" s="61" t="str">
        <f aca="false">TRIM(SUBSTITUTE(RIGHT(B9664,FIND(I9664,B9664)+1),"_",""))</f>
        <v>eDNA</v>
      </c>
      <c r="K9664" s="0" t="str">
        <f aca="false">IFERROR(VALUE(SUBSTITUTE(E9664,".",",")),E9664)</f>
        <v>No Ct</v>
      </c>
      <c r="L9664" s="61" t="str">
        <f aca="false">IF(J9664="PosK",SUMIFS(K:K,J:J,"PosK",H:H,H9664),"")</f>
        <v/>
      </c>
      <c r="M9664" s="61" t="str">
        <f aca="false">IF(J9664="PosK",SUMIFS(K:K,J:J,"NegK",H:H,H9664),"")</f>
        <v/>
      </c>
      <c r="N9664" s="61" t="str">
        <f aca="false">IF(J9664="PosK",SUMIFS(K:K,J:J,"eDNA",H:H,H9664),"")</f>
        <v/>
      </c>
      <c r="Q9664" s="62"/>
    </row>
    <row r="9665" customFormat="false" ht="14.25" hidden="false" customHeight="false" outlineLevel="0" collapsed="false">
      <c r="A9665" s="0" t="s">
        <v>911</v>
      </c>
      <c r="B9665" s="52" t="s">
        <v>1223</v>
      </c>
      <c r="C9665" s="52" t="s">
        <v>751</v>
      </c>
      <c r="D9665" s="53" t="n">
        <v>0.1</v>
      </c>
      <c r="E9665" s="53" t="s">
        <v>748</v>
      </c>
      <c r="F9665" s="0" t="s">
        <v>1469</v>
      </c>
      <c r="G9665" s="0" t="str">
        <f aca="false">LEFT(B9665,2)</f>
        <v>22</v>
      </c>
      <c r="H9665" s="0" t="str">
        <f aca="false">I9665&amp;"_"&amp;G9665&amp;"_"&amp;F9665</f>
        <v>Karusse_22_20191002_DL2019009_MidtsjaellandsGym_koersel1</v>
      </c>
      <c r="I9665" s="61" t="str">
        <f aca="false">MID(RIGHT(B9665,LEN(B9665)-3),1,FIND("_",RIGHT(B9665,LEN(B9665)-3))-1)</f>
        <v>Karusse</v>
      </c>
      <c r="J9665" s="61" t="str">
        <f aca="false">TRIM(SUBSTITUTE(RIGHT(B9665,FIND(I9665,B9665)+1),"_",""))</f>
        <v>eDNA</v>
      </c>
      <c r="K9665" s="0" t="str">
        <f aca="false">IFERROR(VALUE(SUBSTITUTE(E9665,".",",")),E9665)</f>
        <v>No Ct</v>
      </c>
      <c r="L9665" s="61" t="str">
        <f aca="false">IF(J9665="PosK",SUMIFS(K:K,J:J,"PosK",H:H,H9665),"")</f>
        <v/>
      </c>
      <c r="M9665" s="61" t="str">
        <f aca="false">IF(J9665="PosK",SUMIFS(K:K,J:J,"NegK",H:H,H9665),"")</f>
        <v/>
      </c>
      <c r="N9665" s="61" t="str">
        <f aca="false">IF(J9665="PosK",SUMIFS(K:K,J:J,"eDNA",H:H,H9665),"")</f>
        <v/>
      </c>
      <c r="P9665" s="62"/>
      <c r="T9665" s="63"/>
      <c r="W9665" s="64"/>
    </row>
    <row r="9666" customFormat="false" ht="14.25" hidden="false" customHeight="false" outlineLevel="0" collapsed="false">
      <c r="A9666" s="0" t="s">
        <v>912</v>
      </c>
      <c r="B9666" s="52" t="s">
        <v>1014</v>
      </c>
      <c r="C9666" s="52" t="s">
        <v>743</v>
      </c>
      <c r="D9666" s="53" t="n">
        <v>0.1</v>
      </c>
      <c r="E9666" s="53" t="n">
        <v>29.14</v>
      </c>
      <c r="F9666" s="0" t="s">
        <v>1469</v>
      </c>
      <c r="G9666" s="0" t="str">
        <f aca="false">LEFT(B9666,2)</f>
        <v>23</v>
      </c>
      <c r="H9666" s="0" t="str">
        <f aca="false">I9666&amp;"_"&amp;G9666&amp;"_"&amp;F9666</f>
        <v>Karusse_23_20191002_DL2019009_MidtsjaellandsGym_koersel1</v>
      </c>
      <c r="I9666" s="61" t="str">
        <f aca="false">MID(RIGHT(B9666,LEN(B9666)-3),1,FIND("_",RIGHT(B9666,LEN(B9666)-3))-1)</f>
        <v>Karusse</v>
      </c>
      <c r="J9666" s="61" t="str">
        <f aca="false">TRIM(SUBSTITUTE(RIGHT(B9666,FIND(I9666,B9666)+1),"_",""))</f>
        <v>PosK</v>
      </c>
      <c r="K9666" s="0" t="n">
        <f aca="false">IFERROR(VALUE(SUBSTITUTE(E9666,".",",")),E9666)</f>
        <v>29.14</v>
      </c>
      <c r="L9666" s="61" t="n">
        <f aca="false">IF(J9666="PosK",SUMIFS(K:K,J:J,"PosK",H:H,H9666),"")</f>
        <v>29.14</v>
      </c>
      <c r="M9666" s="61" t="n">
        <f aca="false">IF(J9666="PosK",SUMIFS(K:K,J:J,"NegK",H:H,H9666),"")</f>
        <v>0</v>
      </c>
      <c r="N9666" s="61" t="n">
        <f aca="false">IF(J9666="PosK",SUMIFS(K:K,J:J,"eDNA",H:H,H9666),"")</f>
        <v>0</v>
      </c>
      <c r="P9666" s="62" t="n">
        <f aca="false">IF(K9668="No Ct",0,K9668)</f>
        <v>0</v>
      </c>
      <c r="Q9666" s="62" t="n">
        <f aca="false">IF(K9669="No Ct",0,K9669)</f>
        <v>0</v>
      </c>
      <c r="R9666" s="0" t="str">
        <f aca="false">IF(AND(L9666&gt;0,M9666=0),"Valid","Invalid")</f>
        <v>Valid</v>
      </c>
      <c r="S9666" s="0" t="str">
        <f aca="false">IF(OR(P9666&gt;1,Q9666&gt;1),"Present","Absent")</f>
        <v>Absent</v>
      </c>
      <c r="T9666" s="63" t="str">
        <f aca="false">IF(OR(AND(P9666&gt;1,P9666&lt;41),AND(Q9666&gt;1,Q9666&lt;41)),"Ct&lt;41","Ct&gt;41")</f>
        <v>Ct&gt;41</v>
      </c>
      <c r="U9666" s="0" t="str">
        <f aca="false">I9666</f>
        <v>Karusse</v>
      </c>
      <c r="V9666" s="0" t="str">
        <f aca="false">MID(F9666,10,9)</f>
        <v>DL2019009</v>
      </c>
      <c r="W9666" s="64" t="str">
        <f aca="false">V9666&amp;"_"&amp;U9666&amp;"_"&amp;R9666&amp;"_"&amp;S9666&amp;"_"&amp;T9666</f>
        <v>DL2019009_Karusse_Valid_Absent_Ct&gt;41</v>
      </c>
    </row>
    <row r="9667" customFormat="false" ht="14.25" hidden="false" customHeight="false" outlineLevel="0" collapsed="false">
      <c r="A9667" s="0" t="s">
        <v>914</v>
      </c>
      <c r="B9667" s="52" t="s">
        <v>1015</v>
      </c>
      <c r="C9667" s="52" t="s">
        <v>747</v>
      </c>
      <c r="D9667" s="53" t="n">
        <v>0.1</v>
      </c>
      <c r="E9667" s="53" t="s">
        <v>748</v>
      </c>
      <c r="F9667" s="0" t="s">
        <v>1469</v>
      </c>
      <c r="G9667" s="0" t="str">
        <f aca="false">LEFT(B9667,2)</f>
        <v>23</v>
      </c>
      <c r="H9667" s="0" t="str">
        <f aca="false">I9667&amp;"_"&amp;G9667&amp;"_"&amp;F9667</f>
        <v>Karusse_23_20191002_DL2019009_MidtsjaellandsGym_koersel1</v>
      </c>
      <c r="I9667" s="61" t="str">
        <f aca="false">MID(RIGHT(B9667,LEN(B9667)-3),1,FIND("_",RIGHT(B9667,LEN(B9667)-3))-1)</f>
        <v>Karusse</v>
      </c>
      <c r="J9667" s="61" t="str">
        <f aca="false">TRIM(SUBSTITUTE(RIGHT(B9667,FIND(I9667,B9667)+1),"_",""))</f>
        <v>NegK</v>
      </c>
      <c r="K9667" s="0" t="str">
        <f aca="false">IFERROR(VALUE(SUBSTITUTE(E9667,".",",")),E9667)</f>
        <v>No Ct</v>
      </c>
      <c r="L9667" s="61" t="str">
        <f aca="false">IF(J9667="PosK",SUMIFS(K:K,J:J,"PosK",H:H,H9667),"")</f>
        <v/>
      </c>
      <c r="M9667" s="61" t="str">
        <f aca="false">IF(J9667="PosK",SUMIFS(K:K,J:J,"NegK",H:H,H9667),"")</f>
        <v/>
      </c>
      <c r="N9667" s="61" t="str">
        <f aca="false">IF(J9667="PosK",SUMIFS(K:K,J:J,"eDNA",H:H,H9667),"")</f>
        <v/>
      </c>
    </row>
    <row r="9668" customFormat="false" ht="14.25" hidden="false" customHeight="false" outlineLevel="0" collapsed="false">
      <c r="A9668" s="0" t="s">
        <v>916</v>
      </c>
      <c r="B9668" s="52" t="s">
        <v>1016</v>
      </c>
      <c r="C9668" s="52" t="s">
        <v>751</v>
      </c>
      <c r="D9668" s="53" t="n">
        <v>0.1</v>
      </c>
      <c r="E9668" s="53" t="s">
        <v>748</v>
      </c>
      <c r="F9668" s="0" t="s">
        <v>1469</v>
      </c>
      <c r="G9668" s="0" t="str">
        <f aca="false">LEFT(B9668,2)</f>
        <v>23</v>
      </c>
      <c r="H9668" s="0" t="str">
        <f aca="false">I9668&amp;"_"&amp;G9668&amp;"_"&amp;F9668</f>
        <v>Karusse_23_20191002_DL2019009_MidtsjaellandsGym_koersel1</v>
      </c>
      <c r="I9668" s="61" t="str">
        <f aca="false">MID(RIGHT(B9668,LEN(B9668)-3),1,FIND("_",RIGHT(B9668,LEN(B9668)-3))-1)</f>
        <v>Karusse</v>
      </c>
      <c r="J9668" s="61" t="str">
        <f aca="false">TRIM(SUBSTITUTE(RIGHT(B9668,FIND(I9668,B9668)+1),"_",""))</f>
        <v>eDNA</v>
      </c>
      <c r="K9668" s="0" t="str">
        <f aca="false">IFERROR(VALUE(SUBSTITUTE(E9668,".",",")),E9668)</f>
        <v>No Ct</v>
      </c>
      <c r="L9668" s="61" t="str">
        <f aca="false">IF(J9668="PosK",SUMIFS(K:K,J:J,"PosK",H:H,H9668),"")</f>
        <v/>
      </c>
      <c r="M9668" s="61" t="str">
        <f aca="false">IF(J9668="PosK",SUMIFS(K:K,J:J,"NegK",H:H,H9668),"")</f>
        <v/>
      </c>
      <c r="N9668" s="61" t="str">
        <f aca="false">IF(J9668="PosK",SUMIFS(K:K,J:J,"eDNA",H:H,H9668),"")</f>
        <v/>
      </c>
      <c r="Q9668" s="62"/>
    </row>
    <row r="9669" customFormat="false" ht="14.25" hidden="false" customHeight="false" outlineLevel="0" collapsed="false">
      <c r="A9669" s="0" t="s">
        <v>918</v>
      </c>
      <c r="B9669" s="52" t="s">
        <v>1016</v>
      </c>
      <c r="C9669" s="52" t="s">
        <v>751</v>
      </c>
      <c r="D9669" s="53" t="n">
        <v>0.1</v>
      </c>
      <c r="E9669" s="53" t="s">
        <v>748</v>
      </c>
      <c r="F9669" s="0" t="s">
        <v>1469</v>
      </c>
      <c r="G9669" s="0" t="str">
        <f aca="false">LEFT(B9669,2)</f>
        <v>23</v>
      </c>
      <c r="H9669" s="0" t="str">
        <f aca="false">I9669&amp;"_"&amp;G9669&amp;"_"&amp;F9669</f>
        <v>Karusse_23_20191002_DL2019009_MidtsjaellandsGym_koersel1</v>
      </c>
      <c r="I9669" s="61" t="str">
        <f aca="false">MID(RIGHT(B9669,LEN(B9669)-3),1,FIND("_",RIGHT(B9669,LEN(B9669)-3))-1)</f>
        <v>Karusse</v>
      </c>
      <c r="J9669" s="61" t="str">
        <f aca="false">TRIM(SUBSTITUTE(RIGHT(B9669,FIND(I9669,B9669)+1),"_",""))</f>
        <v>eDNA</v>
      </c>
      <c r="K9669" s="0" t="str">
        <f aca="false">IFERROR(VALUE(SUBSTITUTE(E9669,".",",")),E9669)</f>
        <v>No Ct</v>
      </c>
      <c r="L9669" s="61" t="str">
        <f aca="false">IF(J9669="PosK",SUMIFS(K:K,J:J,"PosK",H:H,H9669),"")</f>
        <v/>
      </c>
      <c r="M9669" s="61" t="str">
        <f aca="false">IF(J9669="PosK",SUMIFS(K:K,J:J,"NegK",H:H,H9669),"")</f>
        <v/>
      </c>
      <c r="N9669" s="61" t="str">
        <f aca="false">IF(J9669="PosK",SUMIFS(K:K,J:J,"eDNA",H:H,H9669),"")</f>
        <v/>
      </c>
      <c r="P9669" s="62"/>
      <c r="T9669" s="63"/>
      <c r="W9669" s="64"/>
    </row>
    <row r="9670" customFormat="false" ht="14.25" hidden="false" customHeight="false" outlineLevel="0" collapsed="false">
      <c r="A9670" s="0" t="s">
        <v>919</v>
      </c>
      <c r="B9670" s="52" t="s">
        <v>1224</v>
      </c>
      <c r="C9670" s="52" t="s">
        <v>743</v>
      </c>
      <c r="D9670" s="53" t="n">
        <v>0.1</v>
      </c>
      <c r="E9670" s="53" t="n">
        <v>38.27</v>
      </c>
      <c r="F9670" s="0" t="s">
        <v>1469</v>
      </c>
      <c r="G9670" s="0" t="str">
        <f aca="false">LEFT(B9670,2)</f>
        <v>24</v>
      </c>
      <c r="H9670" s="0" t="str">
        <f aca="false">I9670&amp;"_"&amp;G9670&amp;"_"&amp;F9670</f>
        <v>Soelvkarusse_24_20191002_DL2019009_MidtsjaellandsGym_koersel1</v>
      </c>
      <c r="I9670" s="61" t="str">
        <f aca="false">MID(RIGHT(B9670,LEN(B9670)-3),1,FIND("_",RIGHT(B9670,LEN(B9670)-3))-1)</f>
        <v>Soelvkarusse</v>
      </c>
      <c r="J9670" s="61" t="str">
        <f aca="false">TRIM(SUBSTITUTE(RIGHT(B9670,FIND(I9670,B9670)+1),"_",""))</f>
        <v>PosK</v>
      </c>
      <c r="K9670" s="0" t="n">
        <f aca="false">IFERROR(VALUE(SUBSTITUTE(E9670,".",",")),E9670)</f>
        <v>38.27</v>
      </c>
      <c r="L9670" s="61" t="n">
        <f aca="false">IF(J9670="PosK",SUMIFS(K:K,J:J,"PosK",H:H,H9670),"")</f>
        <v>38.27</v>
      </c>
      <c r="M9670" s="61" t="n">
        <f aca="false">IF(J9670="PosK",SUMIFS(K:K,J:J,"NegK",H:H,H9670),"")</f>
        <v>0</v>
      </c>
      <c r="N9670" s="61" t="n">
        <f aca="false">IF(J9670="PosK",SUMIFS(K:K,J:J,"eDNA",H:H,H9670),"")</f>
        <v>0</v>
      </c>
      <c r="P9670" s="62" t="n">
        <f aca="false">IF(K9672="No Ct",0,K9672)</f>
        <v>0</v>
      </c>
      <c r="Q9670" s="62" t="n">
        <f aca="false">IF(K9673="No Ct",0,K9673)</f>
        <v>0</v>
      </c>
      <c r="R9670" s="0" t="str">
        <f aca="false">IF(AND(L9670&gt;0,M9670=0),"Valid","Invalid")</f>
        <v>Valid</v>
      </c>
      <c r="S9670" s="0" t="str">
        <f aca="false">IF(OR(P9670&gt;1,Q9670&gt;1),"Present","Absent")</f>
        <v>Absent</v>
      </c>
      <c r="T9670" s="63" t="str">
        <f aca="false">IF(OR(AND(P9670&gt;1,P9670&lt;41),AND(Q9670&gt;1,Q9670&lt;41)),"Ct&lt;41","Ct&gt;41")</f>
        <v>Ct&gt;41</v>
      </c>
      <c r="U9670" s="0" t="str">
        <f aca="false">I9670</f>
        <v>Soelvkarusse</v>
      </c>
      <c r="V9670" s="0" t="str">
        <f aca="false">MID(F9670,10,9)</f>
        <v>DL2019009</v>
      </c>
      <c r="W9670" s="64" t="str">
        <f aca="false">V9670&amp;"_"&amp;U9670&amp;"_"&amp;R9670&amp;"_"&amp;S9670&amp;"_"&amp;T9670</f>
        <v>DL2019009_Soelvkarusse_Valid_Absent_Ct&gt;41</v>
      </c>
    </row>
    <row r="9671" customFormat="false" ht="14.25" hidden="false" customHeight="false" outlineLevel="0" collapsed="false">
      <c r="A9671" s="0" t="s">
        <v>921</v>
      </c>
      <c r="B9671" s="52" t="s">
        <v>1225</v>
      </c>
      <c r="C9671" s="52" t="s">
        <v>747</v>
      </c>
      <c r="D9671" s="53" t="n">
        <v>0.1</v>
      </c>
      <c r="E9671" s="53" t="s">
        <v>748</v>
      </c>
      <c r="F9671" s="0" t="s">
        <v>1469</v>
      </c>
      <c r="G9671" s="0" t="str">
        <f aca="false">LEFT(B9671,2)</f>
        <v>24</v>
      </c>
      <c r="H9671" s="0" t="str">
        <f aca="false">I9671&amp;"_"&amp;G9671&amp;"_"&amp;F9671</f>
        <v>Soelvkarusse_24_20191002_DL2019009_MidtsjaellandsGym_koersel1</v>
      </c>
      <c r="I9671" s="61" t="str">
        <f aca="false">MID(RIGHT(B9671,LEN(B9671)-3),1,FIND("_",RIGHT(B9671,LEN(B9671)-3))-1)</f>
        <v>Soelvkarusse</v>
      </c>
      <c r="J9671" s="61" t="str">
        <f aca="false">TRIM(SUBSTITUTE(RIGHT(B9671,FIND(I9671,B9671)+1),"_",""))</f>
        <v>NegK</v>
      </c>
      <c r="K9671" s="0" t="str">
        <f aca="false">IFERROR(VALUE(SUBSTITUTE(E9671,".",",")),E9671)</f>
        <v>No Ct</v>
      </c>
      <c r="L9671" s="61" t="str">
        <f aca="false">IF(J9671="PosK",SUMIFS(K:K,J:J,"PosK",H:H,H9671),"")</f>
        <v/>
      </c>
      <c r="M9671" s="61" t="str">
        <f aca="false">IF(J9671="PosK",SUMIFS(K:K,J:J,"NegK",H:H,H9671),"")</f>
        <v/>
      </c>
      <c r="N9671" s="61" t="str">
        <f aca="false">IF(J9671="PosK",SUMIFS(K:K,J:J,"eDNA",H:H,H9671),"")</f>
        <v/>
      </c>
    </row>
    <row r="9672" customFormat="false" ht="14.25" hidden="false" customHeight="false" outlineLevel="0" collapsed="false">
      <c r="A9672" s="0" t="s">
        <v>923</v>
      </c>
      <c r="B9672" s="52" t="s">
        <v>1226</v>
      </c>
      <c r="C9672" s="52" t="s">
        <v>751</v>
      </c>
      <c r="D9672" s="53" t="n">
        <v>0.1</v>
      </c>
      <c r="E9672" s="53" t="s">
        <v>748</v>
      </c>
      <c r="F9672" s="0" t="s">
        <v>1469</v>
      </c>
      <c r="G9672" s="0" t="str">
        <f aca="false">LEFT(B9672,2)</f>
        <v>24</v>
      </c>
      <c r="H9672" s="0" t="str">
        <f aca="false">I9672&amp;"_"&amp;G9672&amp;"_"&amp;F9672</f>
        <v>Soelvkarusse_24_20191002_DL2019009_MidtsjaellandsGym_koersel1</v>
      </c>
      <c r="I9672" s="61" t="str">
        <f aca="false">MID(RIGHT(B9672,LEN(B9672)-3),1,FIND("_",RIGHT(B9672,LEN(B9672)-3))-1)</f>
        <v>Soelvkarusse</v>
      </c>
      <c r="J9672" s="61" t="str">
        <f aca="false">TRIM(SUBSTITUTE(RIGHT(B9672,FIND(I9672,B9672)+1),"_",""))</f>
        <v>eDNA</v>
      </c>
      <c r="K9672" s="0" t="str">
        <f aca="false">IFERROR(VALUE(SUBSTITUTE(E9672,".",",")),E9672)</f>
        <v>No Ct</v>
      </c>
      <c r="L9672" s="61" t="str">
        <f aca="false">IF(J9672="PosK",SUMIFS(K:K,J:J,"PosK",H:H,H9672),"")</f>
        <v/>
      </c>
      <c r="M9672" s="61" t="str">
        <f aca="false">IF(J9672="PosK",SUMIFS(K:K,J:J,"NegK",H:H,H9672),"")</f>
        <v/>
      </c>
      <c r="N9672" s="61" t="str">
        <f aca="false">IF(J9672="PosK",SUMIFS(K:K,J:J,"eDNA",H:H,H9672),"")</f>
        <v/>
      </c>
      <c r="Q9672" s="62"/>
    </row>
    <row r="9673" customFormat="false" ht="14.25" hidden="false" customHeight="false" outlineLevel="0" collapsed="false">
      <c r="A9673" s="0" t="s">
        <v>925</v>
      </c>
      <c r="B9673" s="52" t="s">
        <v>1226</v>
      </c>
      <c r="C9673" s="52" t="s">
        <v>751</v>
      </c>
      <c r="D9673" s="53" t="n">
        <v>0.1</v>
      </c>
      <c r="E9673" s="53" t="s">
        <v>748</v>
      </c>
      <c r="F9673" s="0" t="s">
        <v>1469</v>
      </c>
      <c r="G9673" s="0" t="str">
        <f aca="false">LEFT(B9673,2)</f>
        <v>24</v>
      </c>
      <c r="H9673" s="0" t="str">
        <f aca="false">I9673&amp;"_"&amp;G9673&amp;"_"&amp;F9673</f>
        <v>Soelvkarusse_24_20191002_DL2019009_MidtsjaellandsGym_koersel1</v>
      </c>
      <c r="I9673" s="61" t="str">
        <f aca="false">MID(RIGHT(B9673,LEN(B9673)-3),1,FIND("_",RIGHT(B9673,LEN(B9673)-3))-1)</f>
        <v>Soelvkarusse</v>
      </c>
      <c r="J9673" s="61" t="str">
        <f aca="false">TRIM(SUBSTITUTE(RIGHT(B9673,FIND(I9673,B9673)+1),"_",""))</f>
        <v>eDNA</v>
      </c>
      <c r="K9673" s="0" t="str">
        <f aca="false">IFERROR(VALUE(SUBSTITUTE(E9673,".",",")),E9673)</f>
        <v>No Ct</v>
      </c>
      <c r="L9673" s="61" t="str">
        <f aca="false">IF(J9673="PosK",SUMIFS(K:K,J:J,"PosK",H:H,H9673),"")</f>
        <v/>
      </c>
      <c r="M9673" s="61" t="str">
        <f aca="false">IF(J9673="PosK",SUMIFS(K:K,J:J,"NegK",H:H,H9673),"")</f>
        <v/>
      </c>
      <c r="N9673" s="61" t="str">
        <f aca="false">IF(J9673="PosK",SUMIFS(K:K,J:J,"eDNA",H:H,H9673),"")</f>
        <v/>
      </c>
      <c r="P9673" s="62"/>
      <c r="T9673" s="63"/>
      <c r="W9673" s="64"/>
    </row>
    <row r="9674" customFormat="false" ht="14.25" hidden="false" customHeight="false" outlineLevel="0" collapsed="false">
      <c r="A9674" s="0" t="s">
        <v>741</v>
      </c>
      <c r="B9674" s="52" t="s">
        <v>1020</v>
      </c>
      <c r="C9674" s="52" t="s">
        <v>743</v>
      </c>
      <c r="D9674" s="53" t="n">
        <v>0.1</v>
      </c>
      <c r="E9674" s="53" t="s">
        <v>748</v>
      </c>
      <c r="F9674" s="0" t="s">
        <v>1470</v>
      </c>
      <c r="G9674" s="0" t="str">
        <f aca="false">LEFT(B9674,2)</f>
        <v>25</v>
      </c>
      <c r="H9674" s="0" t="str">
        <f aca="false">I9674&amp;"_"&amp;G9674&amp;"_"&amp;F9674</f>
        <v>Loegfroe_25_20191002_DL2019009_MidtsjaellandsGym_koersel2</v>
      </c>
      <c r="I9674" s="61" t="str">
        <f aca="false">MID(RIGHT(B9674,LEN(B9674)-3),1,FIND("_",RIGHT(B9674,LEN(B9674)-3))-1)</f>
        <v>Loegfroe</v>
      </c>
      <c r="J9674" s="61" t="str">
        <f aca="false">TRIM(SUBSTITUTE(RIGHT(B9674,FIND(I9674,B9674)+1),"_",""))</f>
        <v>PosK</v>
      </c>
      <c r="K9674" s="0" t="str">
        <f aca="false">IFERROR(VALUE(SUBSTITUTE(E9674,".",",")),E9674)</f>
        <v>No Ct</v>
      </c>
      <c r="L9674" s="61" t="n">
        <f aca="false">IF(J9674="PosK",SUMIFS(K:K,J:J,"PosK",H:H,H9674),"")</f>
        <v>0</v>
      </c>
      <c r="M9674" s="61" t="n">
        <f aca="false">IF(J9674="PosK",SUMIFS(K:K,J:J,"NegK",H:H,H9674),"")</f>
        <v>0</v>
      </c>
      <c r="N9674" s="61" t="n">
        <f aca="false">IF(J9674="PosK",SUMIFS(K:K,J:J,"eDNA",H:H,H9674),"")</f>
        <v>0</v>
      </c>
      <c r="P9674" s="62" t="n">
        <f aca="false">IF(K9676="No Ct",0,K9676)</f>
        <v>0</v>
      </c>
      <c r="Q9674" s="62" t="n">
        <f aca="false">IF(K9677="No Ct",0,K9677)</f>
        <v>0</v>
      </c>
      <c r="R9674" s="0" t="str">
        <f aca="false">IF(AND(L9674&gt;0,M9674=0),"Valid","Invalid")</f>
        <v>Invalid</v>
      </c>
      <c r="S9674" s="0" t="str">
        <f aca="false">IF(OR(P9674&gt;1,Q9674&gt;1),"Present","Absent")</f>
        <v>Absent</v>
      </c>
      <c r="T9674" s="63" t="str">
        <f aca="false">IF(OR(AND(P9674&gt;1,P9674&lt;41),AND(Q9674&gt;1,Q9674&lt;41)),"Ct&lt;41","Ct&gt;41")</f>
        <v>Ct&gt;41</v>
      </c>
      <c r="U9674" s="0" t="str">
        <f aca="false">I9674</f>
        <v>Loegfroe</v>
      </c>
      <c r="V9674" s="0" t="str">
        <f aca="false">MID(F9674,10,9)</f>
        <v>DL2019009</v>
      </c>
      <c r="W9674" s="64" t="str">
        <f aca="false">V9674&amp;"_"&amp;U9674&amp;"_"&amp;R9674&amp;"_"&amp;S9674&amp;"_"&amp;T9674</f>
        <v>DL2019009_Loegfroe_Invalid_Absent_Ct&gt;41</v>
      </c>
    </row>
    <row r="9675" customFormat="false" ht="14.25" hidden="false" customHeight="false" outlineLevel="0" collapsed="false">
      <c r="A9675" s="0" t="s">
        <v>745</v>
      </c>
      <c r="B9675" s="52" t="s">
        <v>1022</v>
      </c>
      <c r="C9675" s="52" t="s">
        <v>747</v>
      </c>
      <c r="D9675" s="53" t="n">
        <v>0.1</v>
      </c>
      <c r="E9675" s="53" t="s">
        <v>748</v>
      </c>
      <c r="F9675" s="0" t="s">
        <v>1470</v>
      </c>
      <c r="G9675" s="0" t="str">
        <f aca="false">LEFT(B9675,2)</f>
        <v>25</v>
      </c>
      <c r="H9675" s="0" t="str">
        <f aca="false">I9675&amp;"_"&amp;G9675&amp;"_"&amp;F9675</f>
        <v>Loegfroe_25_20191002_DL2019009_MidtsjaellandsGym_koersel2</v>
      </c>
      <c r="I9675" s="61" t="str">
        <f aca="false">MID(RIGHT(B9675,LEN(B9675)-3),1,FIND("_",RIGHT(B9675,LEN(B9675)-3))-1)</f>
        <v>Loegfroe</v>
      </c>
      <c r="J9675" s="61" t="str">
        <f aca="false">TRIM(SUBSTITUTE(RIGHT(B9675,FIND(I9675,B9675)+1),"_",""))</f>
        <v>NegK</v>
      </c>
      <c r="K9675" s="0" t="str">
        <f aca="false">IFERROR(VALUE(SUBSTITUTE(E9675,".",",")),E9675)</f>
        <v>No Ct</v>
      </c>
      <c r="L9675" s="61" t="str">
        <f aca="false">IF(J9675="PosK",SUMIFS(K:K,J:J,"PosK",H:H,H9675),"")</f>
        <v/>
      </c>
      <c r="M9675" s="61" t="str">
        <f aca="false">IF(J9675="PosK",SUMIFS(K:K,J:J,"NegK",H:H,H9675),"")</f>
        <v/>
      </c>
      <c r="N9675" s="61" t="str">
        <f aca="false">IF(J9675="PosK",SUMIFS(K:K,J:J,"eDNA",H:H,H9675),"")</f>
        <v/>
      </c>
    </row>
    <row r="9676" customFormat="false" ht="14.25" hidden="false" customHeight="false" outlineLevel="0" collapsed="false">
      <c r="A9676" s="0" t="s">
        <v>749</v>
      </c>
      <c r="B9676" s="52" t="s">
        <v>1023</v>
      </c>
      <c r="C9676" s="52" t="s">
        <v>751</v>
      </c>
      <c r="D9676" s="53" t="n">
        <v>0.1</v>
      </c>
      <c r="E9676" s="53" t="s">
        <v>748</v>
      </c>
      <c r="F9676" s="0" t="s">
        <v>1470</v>
      </c>
      <c r="G9676" s="0" t="str">
        <f aca="false">LEFT(B9676,2)</f>
        <v>25</v>
      </c>
      <c r="H9676" s="0" t="str">
        <f aca="false">I9676&amp;"_"&amp;G9676&amp;"_"&amp;F9676</f>
        <v>Loegfroe_25_20191002_DL2019009_MidtsjaellandsGym_koersel2</v>
      </c>
      <c r="I9676" s="61" t="str">
        <f aca="false">MID(RIGHT(B9676,LEN(B9676)-3),1,FIND("_",RIGHT(B9676,LEN(B9676)-3))-1)</f>
        <v>Loegfroe</v>
      </c>
      <c r="J9676" s="61" t="str">
        <f aca="false">TRIM(SUBSTITUTE(RIGHT(B9676,FIND(I9676,B9676)+1),"_",""))</f>
        <v>eDNA</v>
      </c>
      <c r="K9676" s="0" t="str">
        <f aca="false">IFERROR(VALUE(SUBSTITUTE(E9676,".",",")),E9676)</f>
        <v>No Ct</v>
      </c>
      <c r="L9676" s="61" t="str">
        <f aca="false">IF(J9676="PosK",SUMIFS(K:K,J:J,"PosK",H:H,H9676),"")</f>
        <v/>
      </c>
      <c r="M9676" s="61" t="str">
        <f aca="false">IF(J9676="PosK",SUMIFS(K:K,J:J,"NegK",H:H,H9676),"")</f>
        <v/>
      </c>
      <c r="N9676" s="61" t="str">
        <f aca="false">IF(J9676="PosK",SUMIFS(K:K,J:J,"eDNA",H:H,H9676),"")</f>
        <v/>
      </c>
      <c r="Q9676" s="62"/>
    </row>
    <row r="9677" customFormat="false" ht="14.25" hidden="false" customHeight="false" outlineLevel="0" collapsed="false">
      <c r="A9677" s="0" t="s">
        <v>752</v>
      </c>
      <c r="B9677" s="52" t="s">
        <v>1023</v>
      </c>
      <c r="C9677" s="52" t="s">
        <v>751</v>
      </c>
      <c r="D9677" s="53" t="n">
        <v>0.1</v>
      </c>
      <c r="E9677" s="53" t="s">
        <v>748</v>
      </c>
      <c r="F9677" s="0" t="s">
        <v>1470</v>
      </c>
      <c r="G9677" s="0" t="str">
        <f aca="false">LEFT(B9677,2)</f>
        <v>25</v>
      </c>
      <c r="H9677" s="0" t="str">
        <f aca="false">I9677&amp;"_"&amp;G9677&amp;"_"&amp;F9677</f>
        <v>Loegfroe_25_20191002_DL2019009_MidtsjaellandsGym_koersel2</v>
      </c>
      <c r="I9677" s="61" t="str">
        <f aca="false">MID(RIGHT(B9677,LEN(B9677)-3),1,FIND("_",RIGHT(B9677,LEN(B9677)-3))-1)</f>
        <v>Loegfroe</v>
      </c>
      <c r="J9677" s="61" t="str">
        <f aca="false">TRIM(SUBSTITUTE(RIGHT(B9677,FIND(I9677,B9677)+1),"_",""))</f>
        <v>eDNA</v>
      </c>
      <c r="K9677" s="0" t="str">
        <f aca="false">IFERROR(VALUE(SUBSTITUTE(E9677,".",",")),E9677)</f>
        <v>No Ct</v>
      </c>
      <c r="L9677" s="61" t="str">
        <f aca="false">IF(J9677="PosK",SUMIFS(K:K,J:J,"PosK",H:H,H9677),"")</f>
        <v/>
      </c>
      <c r="M9677" s="61" t="str">
        <f aca="false">IF(J9677="PosK",SUMIFS(K:K,J:J,"NegK",H:H,H9677),"")</f>
        <v/>
      </c>
      <c r="N9677" s="61" t="str">
        <f aca="false">IF(J9677="PosK",SUMIFS(K:K,J:J,"eDNA",H:H,H9677),"")</f>
        <v/>
      </c>
      <c r="P9677" s="62"/>
      <c r="T9677" s="63"/>
      <c r="W9677" s="64"/>
    </row>
    <row r="9678" customFormat="false" ht="14.25" hidden="false" customHeight="false" outlineLevel="0" collapsed="false">
      <c r="A9678" s="0" t="s">
        <v>754</v>
      </c>
      <c r="B9678" s="52" t="s">
        <v>1025</v>
      </c>
      <c r="C9678" s="52" t="s">
        <v>743</v>
      </c>
      <c r="D9678" s="53" t="n">
        <v>0.1</v>
      </c>
      <c r="E9678" s="53" t="n">
        <v>31.26</v>
      </c>
      <c r="F9678" s="0" t="s">
        <v>1470</v>
      </c>
      <c r="G9678" s="0" t="str">
        <f aca="false">LEFT(B9678,2)</f>
        <v>26</v>
      </c>
      <c r="H9678" s="0" t="str">
        <f aca="false">I9678&amp;"_"&amp;G9678&amp;"_"&amp;F9678</f>
        <v>StorVandsalamander_26_20191002_DL2019009_MidtsjaellandsGym_koersel2</v>
      </c>
      <c r="I9678" s="61" t="str">
        <f aca="false">MID(RIGHT(B9678,LEN(B9678)-3),1,FIND("_",RIGHT(B9678,LEN(B9678)-3))-1)</f>
        <v>StorVandsalamander</v>
      </c>
      <c r="J9678" s="61" t="str">
        <f aca="false">TRIM(SUBSTITUTE(RIGHT(B9678,FIND(I9678,B9678)+1),"_",""))</f>
        <v>PosK</v>
      </c>
      <c r="K9678" s="0" t="n">
        <f aca="false">IFERROR(VALUE(SUBSTITUTE(E9678,".",",")),E9678)</f>
        <v>31.26</v>
      </c>
      <c r="L9678" s="61" t="n">
        <f aca="false">IF(J9678="PosK",SUMIFS(K:K,J:J,"PosK",H:H,H9678),"")</f>
        <v>31.26</v>
      </c>
      <c r="M9678" s="61" t="n">
        <f aca="false">IF(J9678="PosK",SUMIFS(K:K,J:J,"NegK",H:H,H9678),"")</f>
        <v>0</v>
      </c>
      <c r="N9678" s="61" t="n">
        <f aca="false">IF(J9678="PosK",SUMIFS(K:K,J:J,"eDNA",H:H,H9678),"")</f>
        <v>38.65</v>
      </c>
      <c r="P9678" s="62" t="n">
        <f aca="false">IF(K9680="No Ct",0,K9680)</f>
        <v>0</v>
      </c>
      <c r="Q9678" s="62" t="n">
        <f aca="false">IF(K9681="No Ct",0,K9681)</f>
        <v>38.65</v>
      </c>
      <c r="R9678" s="0" t="str">
        <f aca="false">IF(AND(L9678&gt;0,M9678=0),"Valid","Invalid")</f>
        <v>Valid</v>
      </c>
      <c r="S9678" s="0" t="str">
        <f aca="false">IF(OR(P9678&gt;1,Q9678&gt;1),"Present","Absent")</f>
        <v>Present</v>
      </c>
      <c r="T9678" s="63" t="str">
        <f aca="false">IF(OR(AND(P9678&gt;1,P9678&lt;41),AND(Q9678&gt;1,Q9678&lt;41)),"Ct&lt;41","Ct&gt;41")</f>
        <v>Ct&lt;41</v>
      </c>
      <c r="U9678" s="0" t="str">
        <f aca="false">I9678</f>
        <v>StorVandsalamander</v>
      </c>
      <c r="V9678" s="0" t="str">
        <f aca="false">MID(F9678,10,9)</f>
        <v>DL2019009</v>
      </c>
      <c r="W9678" s="64" t="str">
        <f aca="false">V9678&amp;"_"&amp;U9678&amp;"_"&amp;R9678&amp;"_"&amp;S9678&amp;"_"&amp;T9678</f>
        <v>DL2019009_StorVandsalamander_Valid_Present_Ct&lt;41</v>
      </c>
    </row>
    <row r="9679" customFormat="false" ht="14.25" hidden="false" customHeight="false" outlineLevel="0" collapsed="false">
      <c r="A9679" s="0" t="s">
        <v>756</v>
      </c>
      <c r="B9679" s="52" t="s">
        <v>1026</v>
      </c>
      <c r="C9679" s="52" t="s">
        <v>747</v>
      </c>
      <c r="D9679" s="53" t="n">
        <v>0.1</v>
      </c>
      <c r="E9679" s="53" t="s">
        <v>748</v>
      </c>
      <c r="F9679" s="0" t="s">
        <v>1470</v>
      </c>
      <c r="G9679" s="0" t="str">
        <f aca="false">LEFT(B9679,2)</f>
        <v>26</v>
      </c>
      <c r="H9679" s="0" t="str">
        <f aca="false">I9679&amp;"_"&amp;G9679&amp;"_"&amp;F9679</f>
        <v>StorVandsalamander_26_20191002_DL2019009_MidtsjaellandsGym_koersel2</v>
      </c>
      <c r="I9679" s="61" t="str">
        <f aca="false">MID(RIGHT(B9679,LEN(B9679)-3),1,FIND("_",RIGHT(B9679,LEN(B9679)-3))-1)</f>
        <v>StorVandsalamander</v>
      </c>
      <c r="J9679" s="61" t="str">
        <f aca="false">TRIM(SUBSTITUTE(RIGHT(B9679,FIND(I9679,B9679)+1),"_",""))</f>
        <v>NegK</v>
      </c>
      <c r="K9679" s="0" t="str">
        <f aca="false">IFERROR(VALUE(SUBSTITUTE(E9679,".",",")),E9679)</f>
        <v>No Ct</v>
      </c>
      <c r="L9679" s="61" t="str">
        <f aca="false">IF(J9679="PosK",SUMIFS(K:K,J:J,"PosK",H:H,H9679),"")</f>
        <v/>
      </c>
      <c r="M9679" s="61" t="str">
        <f aca="false">IF(J9679="PosK",SUMIFS(K:K,J:J,"NegK",H:H,H9679),"")</f>
        <v/>
      </c>
      <c r="N9679" s="61" t="str">
        <f aca="false">IF(J9679="PosK",SUMIFS(K:K,J:J,"eDNA",H:H,H9679),"")</f>
        <v/>
      </c>
    </row>
    <row r="9680" customFormat="false" ht="14.25" hidden="false" customHeight="false" outlineLevel="0" collapsed="false">
      <c r="A9680" s="0" t="s">
        <v>758</v>
      </c>
      <c r="B9680" s="52" t="s">
        <v>1027</v>
      </c>
      <c r="C9680" s="52" t="s">
        <v>751</v>
      </c>
      <c r="D9680" s="53" t="n">
        <v>0.1</v>
      </c>
      <c r="E9680" s="53" t="s">
        <v>748</v>
      </c>
      <c r="F9680" s="0" t="s">
        <v>1470</v>
      </c>
      <c r="G9680" s="0" t="str">
        <f aca="false">LEFT(B9680,2)</f>
        <v>26</v>
      </c>
      <c r="H9680" s="0" t="str">
        <f aca="false">I9680&amp;"_"&amp;G9680&amp;"_"&amp;F9680</f>
        <v>StorVandsalamander_26_20191002_DL2019009_MidtsjaellandsGym_koersel2</v>
      </c>
      <c r="I9680" s="61" t="str">
        <f aca="false">MID(RIGHT(B9680,LEN(B9680)-3),1,FIND("_",RIGHT(B9680,LEN(B9680)-3))-1)</f>
        <v>StorVandsalamander</v>
      </c>
      <c r="J9680" s="61" t="str">
        <f aca="false">TRIM(SUBSTITUTE(RIGHT(B9680,FIND(I9680,B9680)+1),"_",""))</f>
        <v>eDNA</v>
      </c>
      <c r="K9680" s="0" t="str">
        <f aca="false">IFERROR(VALUE(SUBSTITUTE(E9680,".",",")),E9680)</f>
        <v>No Ct</v>
      </c>
      <c r="L9680" s="61" t="str">
        <f aca="false">IF(J9680="PosK",SUMIFS(K:K,J:J,"PosK",H:H,H9680),"")</f>
        <v/>
      </c>
      <c r="M9680" s="61" t="str">
        <f aca="false">IF(J9680="PosK",SUMIFS(K:K,J:J,"NegK",H:H,H9680),"")</f>
        <v/>
      </c>
      <c r="N9680" s="61" t="str">
        <f aca="false">IF(J9680="PosK",SUMIFS(K:K,J:J,"eDNA",H:H,H9680),"")</f>
        <v/>
      </c>
      <c r="Q9680" s="62"/>
    </row>
    <row r="9681" customFormat="false" ht="14.25" hidden="false" customHeight="false" outlineLevel="0" collapsed="false">
      <c r="A9681" s="0" t="s">
        <v>760</v>
      </c>
      <c r="B9681" s="52" t="s">
        <v>1027</v>
      </c>
      <c r="C9681" s="52" t="s">
        <v>751</v>
      </c>
      <c r="D9681" s="53" t="n">
        <v>0.1</v>
      </c>
      <c r="E9681" s="53" t="n">
        <v>38.65</v>
      </c>
      <c r="F9681" s="0" t="s">
        <v>1470</v>
      </c>
      <c r="G9681" s="0" t="str">
        <f aca="false">LEFT(B9681,2)</f>
        <v>26</v>
      </c>
      <c r="H9681" s="0" t="str">
        <f aca="false">I9681&amp;"_"&amp;G9681&amp;"_"&amp;F9681</f>
        <v>StorVandsalamander_26_20191002_DL2019009_MidtsjaellandsGym_koersel2</v>
      </c>
      <c r="I9681" s="61" t="str">
        <f aca="false">MID(RIGHT(B9681,LEN(B9681)-3),1,FIND("_",RIGHT(B9681,LEN(B9681)-3))-1)</f>
        <v>StorVandsalamander</v>
      </c>
      <c r="J9681" s="61" t="str">
        <f aca="false">TRIM(SUBSTITUTE(RIGHT(B9681,FIND(I9681,B9681)+1),"_",""))</f>
        <v>eDNA</v>
      </c>
      <c r="K9681" s="0" t="n">
        <f aca="false">IFERROR(VALUE(SUBSTITUTE(E9681,".",",")),E9681)</f>
        <v>38.65</v>
      </c>
      <c r="L9681" s="61" t="str">
        <f aca="false">IF(J9681="PosK",SUMIFS(K:K,J:J,"PosK",H:H,H9681),"")</f>
        <v/>
      </c>
      <c r="M9681" s="61" t="str">
        <f aca="false">IF(J9681="PosK",SUMIFS(K:K,J:J,"NegK",H:H,H9681),"")</f>
        <v/>
      </c>
      <c r="N9681" s="61" t="str">
        <f aca="false">IF(J9681="PosK",SUMIFS(K:K,J:J,"eDNA",H:H,H9681),"")</f>
        <v/>
      </c>
      <c r="P9681" s="62"/>
      <c r="T9681" s="63"/>
      <c r="W9681" s="64"/>
    </row>
    <row r="9682" customFormat="false" ht="14.25" hidden="false" customHeight="false" outlineLevel="0" collapsed="false">
      <c r="A9682" s="0" t="s">
        <v>762</v>
      </c>
      <c r="B9682" s="52" t="s">
        <v>1029</v>
      </c>
      <c r="C9682" s="52" t="s">
        <v>743</v>
      </c>
      <c r="D9682" s="53" t="n">
        <v>0.1</v>
      </c>
      <c r="E9682" s="53" t="n">
        <v>28.78</v>
      </c>
      <c r="F9682" s="0" t="s">
        <v>1470</v>
      </c>
      <c r="G9682" s="0" t="str">
        <f aca="false">LEFT(B9682,2)</f>
        <v>27</v>
      </c>
      <c r="H9682" s="0" t="str">
        <f aca="false">I9682&amp;"_"&amp;G9682&amp;"_"&amp;F9682</f>
        <v>Strandtudse_27_20191002_DL2019009_MidtsjaellandsGym_koersel2</v>
      </c>
      <c r="I9682" s="61" t="str">
        <f aca="false">MID(RIGHT(B9682,LEN(B9682)-3),1,FIND("_",RIGHT(B9682,LEN(B9682)-3))-1)</f>
        <v>Strandtudse</v>
      </c>
      <c r="J9682" s="61" t="str">
        <f aca="false">TRIM(SUBSTITUTE(RIGHT(B9682,FIND(I9682,B9682)+1),"_",""))</f>
        <v>PosK</v>
      </c>
      <c r="K9682" s="0" t="n">
        <f aca="false">IFERROR(VALUE(SUBSTITUTE(E9682,".",",")),E9682)</f>
        <v>28.78</v>
      </c>
      <c r="L9682" s="61" t="n">
        <f aca="false">IF(J9682="PosK",SUMIFS(K:K,J:J,"PosK",H:H,H9682),"")</f>
        <v>28.78</v>
      </c>
      <c r="M9682" s="61" t="n">
        <f aca="false">IF(J9682="PosK",SUMIFS(K:K,J:J,"NegK",H:H,H9682),"")</f>
        <v>0</v>
      </c>
      <c r="N9682" s="61" t="n">
        <f aca="false">IF(J9682="PosK",SUMIFS(K:K,J:J,"eDNA",H:H,H9682),"")</f>
        <v>0</v>
      </c>
      <c r="P9682" s="62" t="n">
        <f aca="false">IF(K9684="No Ct",0,K9684)</f>
        <v>0</v>
      </c>
      <c r="Q9682" s="62" t="n">
        <f aca="false">IF(K9685="No Ct",0,K9685)</f>
        <v>0</v>
      </c>
      <c r="R9682" s="0" t="str">
        <f aca="false">IF(AND(L9682&gt;0,M9682=0),"Valid","Invalid")</f>
        <v>Valid</v>
      </c>
      <c r="S9682" s="0" t="str">
        <f aca="false">IF(OR(P9682&gt;1,Q9682&gt;1),"Present","Absent")</f>
        <v>Absent</v>
      </c>
      <c r="T9682" s="63" t="str">
        <f aca="false">IF(OR(AND(P9682&gt;1,P9682&lt;41),AND(Q9682&gt;1,Q9682&lt;41)),"Ct&lt;41","Ct&gt;41")</f>
        <v>Ct&gt;41</v>
      </c>
      <c r="U9682" s="0" t="str">
        <f aca="false">I9682</f>
        <v>Strandtudse</v>
      </c>
      <c r="V9682" s="0" t="str">
        <f aca="false">MID(F9682,10,9)</f>
        <v>DL2019009</v>
      </c>
      <c r="W9682" s="64" t="str">
        <f aca="false">V9682&amp;"_"&amp;U9682&amp;"_"&amp;R9682&amp;"_"&amp;S9682&amp;"_"&amp;T9682</f>
        <v>DL2019009_Strandtudse_Valid_Absent_Ct&gt;41</v>
      </c>
    </row>
    <row r="9683" customFormat="false" ht="14.25" hidden="false" customHeight="false" outlineLevel="0" collapsed="false">
      <c r="A9683" s="0" t="s">
        <v>764</v>
      </c>
      <c r="B9683" s="52" t="s">
        <v>1030</v>
      </c>
      <c r="C9683" s="52" t="s">
        <v>747</v>
      </c>
      <c r="D9683" s="53" t="n">
        <v>0.1</v>
      </c>
      <c r="E9683" s="53" t="s">
        <v>748</v>
      </c>
      <c r="F9683" s="0" t="s">
        <v>1470</v>
      </c>
      <c r="G9683" s="0" t="str">
        <f aca="false">LEFT(B9683,2)</f>
        <v>27</v>
      </c>
      <c r="H9683" s="0" t="str">
        <f aca="false">I9683&amp;"_"&amp;G9683&amp;"_"&amp;F9683</f>
        <v>Strandtudse_27_20191002_DL2019009_MidtsjaellandsGym_koersel2</v>
      </c>
      <c r="I9683" s="61" t="str">
        <f aca="false">MID(RIGHT(B9683,LEN(B9683)-3),1,FIND("_",RIGHT(B9683,LEN(B9683)-3))-1)</f>
        <v>Strandtudse</v>
      </c>
      <c r="J9683" s="61" t="str">
        <f aca="false">TRIM(SUBSTITUTE(RIGHT(B9683,FIND(I9683,B9683)+1),"_",""))</f>
        <v>NegK</v>
      </c>
      <c r="K9683" s="0" t="str">
        <f aca="false">IFERROR(VALUE(SUBSTITUTE(E9683,".",",")),E9683)</f>
        <v>No Ct</v>
      </c>
      <c r="L9683" s="61" t="str">
        <f aca="false">IF(J9683="PosK",SUMIFS(K:K,J:J,"PosK",H:H,H9683),"")</f>
        <v/>
      </c>
      <c r="M9683" s="61" t="str">
        <f aca="false">IF(J9683="PosK",SUMIFS(K:K,J:J,"NegK",H:H,H9683),"")</f>
        <v/>
      </c>
      <c r="N9683" s="61" t="str">
        <f aca="false">IF(J9683="PosK",SUMIFS(K:K,J:J,"eDNA",H:H,H9683),"")</f>
        <v/>
      </c>
    </row>
    <row r="9684" customFormat="false" ht="14.25" hidden="false" customHeight="false" outlineLevel="0" collapsed="false">
      <c r="A9684" s="0" t="s">
        <v>766</v>
      </c>
      <c r="B9684" s="52" t="s">
        <v>1031</v>
      </c>
      <c r="C9684" s="52" t="s">
        <v>751</v>
      </c>
      <c r="D9684" s="53" t="n">
        <v>0.1</v>
      </c>
      <c r="E9684" s="53" t="s">
        <v>748</v>
      </c>
      <c r="F9684" s="0" t="s">
        <v>1470</v>
      </c>
      <c r="G9684" s="0" t="str">
        <f aca="false">LEFT(B9684,2)</f>
        <v>27</v>
      </c>
      <c r="H9684" s="0" t="str">
        <f aca="false">I9684&amp;"_"&amp;G9684&amp;"_"&amp;F9684</f>
        <v>Strandtudse_27_20191002_DL2019009_MidtsjaellandsGym_koersel2</v>
      </c>
      <c r="I9684" s="61" t="str">
        <f aca="false">MID(RIGHT(B9684,LEN(B9684)-3),1,FIND("_",RIGHT(B9684,LEN(B9684)-3))-1)</f>
        <v>Strandtudse</v>
      </c>
      <c r="J9684" s="61" t="str">
        <f aca="false">TRIM(SUBSTITUTE(RIGHT(B9684,FIND(I9684,B9684)+1),"_",""))</f>
        <v>eDNA</v>
      </c>
      <c r="K9684" s="0" t="str">
        <f aca="false">IFERROR(VALUE(SUBSTITUTE(E9684,".",",")),E9684)</f>
        <v>No Ct</v>
      </c>
      <c r="L9684" s="61" t="str">
        <f aca="false">IF(J9684="PosK",SUMIFS(K:K,J:J,"PosK",H:H,H9684),"")</f>
        <v/>
      </c>
      <c r="M9684" s="61" t="str">
        <f aca="false">IF(J9684="PosK",SUMIFS(K:K,J:J,"NegK",H:H,H9684),"")</f>
        <v/>
      </c>
      <c r="N9684" s="61" t="str">
        <f aca="false">IF(J9684="PosK",SUMIFS(K:K,J:J,"eDNA",H:H,H9684),"")</f>
        <v/>
      </c>
      <c r="Q9684" s="62"/>
    </row>
    <row r="9685" customFormat="false" ht="14.25" hidden="false" customHeight="false" outlineLevel="0" collapsed="false">
      <c r="A9685" s="0" t="s">
        <v>768</v>
      </c>
      <c r="B9685" s="52" t="s">
        <v>1031</v>
      </c>
      <c r="C9685" s="52" t="s">
        <v>751</v>
      </c>
      <c r="D9685" s="53" t="n">
        <v>0.1</v>
      </c>
      <c r="E9685" s="53" t="s">
        <v>748</v>
      </c>
      <c r="F9685" s="0" t="s">
        <v>1470</v>
      </c>
      <c r="G9685" s="0" t="str">
        <f aca="false">LEFT(B9685,2)</f>
        <v>27</v>
      </c>
      <c r="H9685" s="0" t="str">
        <f aca="false">I9685&amp;"_"&amp;G9685&amp;"_"&amp;F9685</f>
        <v>Strandtudse_27_20191002_DL2019009_MidtsjaellandsGym_koersel2</v>
      </c>
      <c r="I9685" s="61" t="str">
        <f aca="false">MID(RIGHT(B9685,LEN(B9685)-3),1,FIND("_",RIGHT(B9685,LEN(B9685)-3))-1)</f>
        <v>Strandtudse</v>
      </c>
      <c r="J9685" s="61" t="str">
        <f aca="false">TRIM(SUBSTITUTE(RIGHT(B9685,FIND(I9685,B9685)+1),"_",""))</f>
        <v>eDNA</v>
      </c>
      <c r="K9685" s="0" t="str">
        <f aca="false">IFERROR(VALUE(SUBSTITUTE(E9685,".",",")),E9685)</f>
        <v>No Ct</v>
      </c>
      <c r="L9685" s="61" t="str">
        <f aca="false">IF(J9685="PosK",SUMIFS(K:K,J:J,"PosK",H:H,H9685),"")</f>
        <v/>
      </c>
      <c r="M9685" s="61" t="str">
        <f aca="false">IF(J9685="PosK",SUMIFS(K:K,J:J,"NegK",H:H,H9685),"")</f>
        <v/>
      </c>
      <c r="N9685" s="61" t="str">
        <f aca="false">IF(J9685="PosK",SUMIFS(K:K,J:J,"eDNA",H:H,H9685),"")</f>
        <v/>
      </c>
      <c r="P9685" s="62"/>
      <c r="T9685" s="63"/>
      <c r="W9685" s="64"/>
    </row>
    <row r="9686" customFormat="false" ht="14.25" hidden="false" customHeight="false" outlineLevel="0" collapsed="false">
      <c r="A9686" s="0" t="s">
        <v>770</v>
      </c>
      <c r="B9686" s="52" t="s">
        <v>1033</v>
      </c>
      <c r="C9686" s="52" t="s">
        <v>743</v>
      </c>
      <c r="D9686" s="53" t="n">
        <v>0.1</v>
      </c>
      <c r="E9686" s="53" t="n">
        <v>36.73</v>
      </c>
      <c r="F9686" s="0" t="s">
        <v>1470</v>
      </c>
      <c r="G9686" s="0" t="str">
        <f aca="false">LEFT(B9686,2)</f>
        <v>28</v>
      </c>
      <c r="H9686" s="0" t="str">
        <f aca="false">I9686&amp;"_"&amp;G9686&amp;"_"&amp;F9686</f>
        <v>GroenbrogetTudse_28_20191002_DL2019009_MidtsjaellandsGym_koersel2</v>
      </c>
      <c r="I9686" s="61" t="str">
        <f aca="false">MID(RIGHT(B9686,LEN(B9686)-3),1,FIND("_",RIGHT(B9686,LEN(B9686)-3))-1)</f>
        <v>GroenbrogetTudse</v>
      </c>
      <c r="J9686" s="61" t="str">
        <f aca="false">TRIM(SUBSTITUTE(RIGHT(B9686,FIND(I9686,B9686)+1),"_",""))</f>
        <v>PosK</v>
      </c>
      <c r="K9686" s="0" t="n">
        <f aca="false">IFERROR(VALUE(SUBSTITUTE(E9686,".",",")),E9686)</f>
        <v>36.73</v>
      </c>
      <c r="L9686" s="61" t="n">
        <f aca="false">IF(J9686="PosK",SUMIFS(K:K,J:J,"PosK",H:H,H9686),"")</f>
        <v>36.73</v>
      </c>
      <c r="M9686" s="61" t="n">
        <f aca="false">IF(J9686="PosK",SUMIFS(K:K,J:J,"NegK",H:H,H9686),"")</f>
        <v>0</v>
      </c>
      <c r="N9686" s="61" t="n">
        <f aca="false">IF(J9686="PosK",SUMIFS(K:K,J:J,"eDNA",H:H,H9686),"")</f>
        <v>0</v>
      </c>
      <c r="P9686" s="62" t="n">
        <f aca="false">IF(K9688="No Ct",0,K9688)</f>
        <v>0</v>
      </c>
      <c r="Q9686" s="62" t="n">
        <f aca="false">IF(K9689="No Ct",0,K9689)</f>
        <v>0</v>
      </c>
      <c r="R9686" s="0" t="str">
        <f aca="false">IF(AND(L9686&gt;0,M9686=0),"Valid","Invalid")</f>
        <v>Valid</v>
      </c>
      <c r="S9686" s="0" t="str">
        <f aca="false">IF(OR(P9686&gt;1,Q9686&gt;1),"Present","Absent")</f>
        <v>Absent</v>
      </c>
      <c r="T9686" s="63" t="str">
        <f aca="false">IF(OR(AND(P9686&gt;1,P9686&lt;41),AND(Q9686&gt;1,Q9686&lt;41)),"Ct&lt;41","Ct&gt;41")</f>
        <v>Ct&gt;41</v>
      </c>
      <c r="U9686" s="0" t="str">
        <f aca="false">I9686</f>
        <v>GroenbrogetTudse</v>
      </c>
      <c r="V9686" s="0" t="str">
        <f aca="false">MID(F9686,10,9)</f>
        <v>DL2019009</v>
      </c>
      <c r="W9686" s="64" t="str">
        <f aca="false">V9686&amp;"_"&amp;U9686&amp;"_"&amp;R9686&amp;"_"&amp;S9686&amp;"_"&amp;T9686</f>
        <v>DL2019009_GroenbrogetTudse_Valid_Absent_Ct&gt;41</v>
      </c>
    </row>
    <row r="9687" customFormat="false" ht="14.25" hidden="false" customHeight="false" outlineLevel="0" collapsed="false">
      <c r="A9687" s="0" t="s">
        <v>772</v>
      </c>
      <c r="B9687" s="52" t="s">
        <v>1034</v>
      </c>
      <c r="C9687" s="52" t="s">
        <v>747</v>
      </c>
      <c r="D9687" s="53" t="n">
        <v>0.1</v>
      </c>
      <c r="E9687" s="53" t="s">
        <v>748</v>
      </c>
      <c r="F9687" s="0" t="s">
        <v>1470</v>
      </c>
      <c r="G9687" s="0" t="str">
        <f aca="false">LEFT(B9687,2)</f>
        <v>28</v>
      </c>
      <c r="H9687" s="0" t="str">
        <f aca="false">I9687&amp;"_"&amp;G9687&amp;"_"&amp;F9687</f>
        <v>GroenbrogetTudse_28_20191002_DL2019009_MidtsjaellandsGym_koersel2</v>
      </c>
      <c r="I9687" s="61" t="str">
        <f aca="false">MID(RIGHT(B9687,LEN(B9687)-3),1,FIND("_",RIGHT(B9687,LEN(B9687)-3))-1)</f>
        <v>GroenbrogetTudse</v>
      </c>
      <c r="J9687" s="61" t="str">
        <f aca="false">TRIM(SUBSTITUTE(RIGHT(B9687,FIND(I9687,B9687)+1),"_",""))</f>
        <v>NegK</v>
      </c>
      <c r="K9687" s="0" t="str">
        <f aca="false">IFERROR(VALUE(SUBSTITUTE(E9687,".",",")),E9687)</f>
        <v>No Ct</v>
      </c>
      <c r="L9687" s="61" t="str">
        <f aca="false">IF(J9687="PosK",SUMIFS(K:K,J:J,"PosK",H:H,H9687),"")</f>
        <v/>
      </c>
      <c r="M9687" s="61" t="str">
        <f aca="false">IF(J9687="PosK",SUMIFS(K:K,J:J,"NegK",H:H,H9687),"")</f>
        <v/>
      </c>
      <c r="N9687" s="61" t="str">
        <f aca="false">IF(J9687="PosK",SUMIFS(K:K,J:J,"eDNA",H:H,H9687),"")</f>
        <v/>
      </c>
    </row>
    <row r="9688" customFormat="false" ht="14.25" hidden="false" customHeight="false" outlineLevel="0" collapsed="false">
      <c r="A9688" s="0" t="s">
        <v>774</v>
      </c>
      <c r="B9688" s="52" t="s">
        <v>1035</v>
      </c>
      <c r="C9688" s="52" t="s">
        <v>751</v>
      </c>
      <c r="D9688" s="53" t="n">
        <v>0.1</v>
      </c>
      <c r="E9688" s="53" t="s">
        <v>748</v>
      </c>
      <c r="F9688" s="0" t="s">
        <v>1470</v>
      </c>
      <c r="G9688" s="0" t="str">
        <f aca="false">LEFT(B9688,2)</f>
        <v>28</v>
      </c>
      <c r="H9688" s="0" t="str">
        <f aca="false">I9688&amp;"_"&amp;G9688&amp;"_"&amp;F9688</f>
        <v>GroenbrogetTudse_28_20191002_DL2019009_MidtsjaellandsGym_koersel2</v>
      </c>
      <c r="I9688" s="61" t="str">
        <f aca="false">MID(RIGHT(B9688,LEN(B9688)-3),1,FIND("_",RIGHT(B9688,LEN(B9688)-3))-1)</f>
        <v>GroenbrogetTudse</v>
      </c>
      <c r="J9688" s="61" t="str">
        <f aca="false">TRIM(SUBSTITUTE(RIGHT(B9688,FIND(I9688,B9688)+1),"_",""))</f>
        <v>eDNA</v>
      </c>
      <c r="K9688" s="0" t="str">
        <f aca="false">IFERROR(VALUE(SUBSTITUTE(E9688,".",",")),E9688)</f>
        <v>No Ct</v>
      </c>
      <c r="L9688" s="61" t="str">
        <f aca="false">IF(J9688="PosK",SUMIFS(K:K,J:J,"PosK",H:H,H9688),"")</f>
        <v/>
      </c>
      <c r="M9688" s="61" t="str">
        <f aca="false">IF(J9688="PosK",SUMIFS(K:K,J:J,"NegK",H:H,H9688),"")</f>
        <v/>
      </c>
      <c r="N9688" s="61" t="str">
        <f aca="false">IF(J9688="PosK",SUMIFS(K:K,J:J,"eDNA",H:H,H9688),"")</f>
        <v/>
      </c>
      <c r="Q9688" s="62"/>
    </row>
    <row r="9689" customFormat="false" ht="14.25" hidden="false" customHeight="false" outlineLevel="0" collapsed="false">
      <c r="A9689" s="0" t="s">
        <v>776</v>
      </c>
      <c r="B9689" s="52" t="s">
        <v>1035</v>
      </c>
      <c r="C9689" s="52" t="s">
        <v>751</v>
      </c>
      <c r="D9689" s="53" t="n">
        <v>0.1</v>
      </c>
      <c r="E9689" s="53" t="s">
        <v>748</v>
      </c>
      <c r="F9689" s="0" t="s">
        <v>1470</v>
      </c>
      <c r="G9689" s="0" t="str">
        <f aca="false">LEFT(B9689,2)</f>
        <v>28</v>
      </c>
      <c r="H9689" s="0" t="str">
        <f aca="false">I9689&amp;"_"&amp;G9689&amp;"_"&amp;F9689</f>
        <v>GroenbrogetTudse_28_20191002_DL2019009_MidtsjaellandsGym_koersel2</v>
      </c>
      <c r="I9689" s="61" t="str">
        <f aca="false">MID(RIGHT(B9689,LEN(B9689)-3),1,FIND("_",RIGHT(B9689,LEN(B9689)-3))-1)</f>
        <v>GroenbrogetTudse</v>
      </c>
      <c r="J9689" s="61" t="str">
        <f aca="false">TRIM(SUBSTITUTE(RIGHT(B9689,FIND(I9689,B9689)+1),"_",""))</f>
        <v>eDNA</v>
      </c>
      <c r="K9689" s="0" t="str">
        <f aca="false">IFERROR(VALUE(SUBSTITUTE(E9689,".",",")),E9689)</f>
        <v>No Ct</v>
      </c>
      <c r="L9689" s="61" t="str">
        <f aca="false">IF(J9689="PosK",SUMIFS(K:K,J:J,"PosK",H:H,H9689),"")</f>
        <v/>
      </c>
      <c r="M9689" s="61" t="str">
        <f aca="false">IF(J9689="PosK",SUMIFS(K:K,J:J,"NegK",H:H,H9689),"")</f>
        <v/>
      </c>
      <c r="N9689" s="61" t="str">
        <f aca="false">IF(J9689="PosK",SUMIFS(K:K,J:J,"eDNA",H:H,H9689),"")</f>
        <v/>
      </c>
      <c r="P9689" s="62"/>
      <c r="T9689" s="63"/>
      <c r="W9689" s="64"/>
    </row>
    <row r="9690" customFormat="false" ht="14.25" hidden="false" customHeight="false" outlineLevel="0" collapsed="false">
      <c r="A9690" s="0" t="s">
        <v>778</v>
      </c>
      <c r="B9690" s="52" t="s">
        <v>1037</v>
      </c>
      <c r="C9690" s="52" t="s">
        <v>743</v>
      </c>
      <c r="D9690" s="53" t="n">
        <v>0.1</v>
      </c>
      <c r="E9690" s="53" t="n">
        <v>30.15</v>
      </c>
      <c r="F9690" s="0" t="s">
        <v>1470</v>
      </c>
      <c r="G9690" s="0" t="str">
        <f aca="false">LEFT(B9690,2)</f>
        <v>29</v>
      </c>
      <c r="H9690" s="0" t="str">
        <f aca="false">I9690&amp;"_"&amp;G9690&amp;"_"&amp;F9690</f>
        <v>Loevfroe_29_20191002_DL2019009_MidtsjaellandsGym_koersel2</v>
      </c>
      <c r="I9690" s="61" t="str">
        <f aca="false">MID(RIGHT(B9690,LEN(B9690)-3),1,FIND("_",RIGHT(B9690,LEN(B9690)-3))-1)</f>
        <v>Loevfroe</v>
      </c>
      <c r="J9690" s="61" t="str">
        <f aca="false">TRIM(SUBSTITUTE(RIGHT(B9690,FIND(I9690,B9690)+1),"_",""))</f>
        <v>PosK</v>
      </c>
      <c r="K9690" s="0" t="n">
        <f aca="false">IFERROR(VALUE(SUBSTITUTE(E9690,".",",")),E9690)</f>
        <v>30.15</v>
      </c>
      <c r="L9690" s="61" t="n">
        <f aca="false">IF(J9690="PosK",SUMIFS(K:K,J:J,"PosK",H:H,H9690),"")</f>
        <v>30.15</v>
      </c>
      <c r="M9690" s="61" t="n">
        <f aca="false">IF(J9690="PosK",SUMIFS(K:K,J:J,"NegK",H:H,H9690),"")</f>
        <v>0</v>
      </c>
      <c r="N9690" s="61" t="n">
        <f aca="false">IF(J9690="PosK",SUMIFS(K:K,J:J,"eDNA",H:H,H9690),"")</f>
        <v>0</v>
      </c>
      <c r="P9690" s="62" t="n">
        <f aca="false">IF(K9692="No Ct",0,K9692)</f>
        <v>0</v>
      </c>
      <c r="Q9690" s="62" t="n">
        <f aca="false">IF(K9693="No Ct",0,K9693)</f>
        <v>0</v>
      </c>
      <c r="R9690" s="0" t="str">
        <f aca="false">IF(AND(L9690&gt;0,M9690=0),"Valid","Invalid")</f>
        <v>Valid</v>
      </c>
      <c r="S9690" s="0" t="str">
        <f aca="false">IF(OR(P9690&gt;1,Q9690&gt;1),"Present","Absent")</f>
        <v>Absent</v>
      </c>
      <c r="T9690" s="63" t="str">
        <f aca="false">IF(OR(AND(P9690&gt;1,P9690&lt;41),AND(Q9690&gt;1,Q9690&lt;41)),"Ct&lt;41","Ct&gt;41")</f>
        <v>Ct&gt;41</v>
      </c>
      <c r="U9690" s="0" t="str">
        <f aca="false">I9690</f>
        <v>Loevfroe</v>
      </c>
      <c r="V9690" s="0" t="str">
        <f aca="false">MID(F9690,10,9)</f>
        <v>DL2019009</v>
      </c>
      <c r="W9690" s="64" t="str">
        <f aca="false">V9690&amp;"_"&amp;U9690&amp;"_"&amp;R9690&amp;"_"&amp;S9690&amp;"_"&amp;T9690</f>
        <v>DL2019009_Loevfroe_Valid_Absent_Ct&gt;41</v>
      </c>
    </row>
    <row r="9691" customFormat="false" ht="14.25" hidden="false" customHeight="false" outlineLevel="0" collapsed="false">
      <c r="A9691" s="0" t="s">
        <v>780</v>
      </c>
      <c r="B9691" s="52" t="s">
        <v>1038</v>
      </c>
      <c r="C9691" s="52" t="s">
        <v>747</v>
      </c>
      <c r="D9691" s="53" t="n">
        <v>0.1</v>
      </c>
      <c r="E9691" s="53" t="s">
        <v>748</v>
      </c>
      <c r="F9691" s="0" t="s">
        <v>1470</v>
      </c>
      <c r="G9691" s="0" t="str">
        <f aca="false">LEFT(B9691,2)</f>
        <v>29</v>
      </c>
      <c r="H9691" s="0" t="str">
        <f aca="false">I9691&amp;"_"&amp;G9691&amp;"_"&amp;F9691</f>
        <v>Loevfroe_29_20191002_DL2019009_MidtsjaellandsGym_koersel2</v>
      </c>
      <c r="I9691" s="61" t="str">
        <f aca="false">MID(RIGHT(B9691,LEN(B9691)-3),1,FIND("_",RIGHT(B9691,LEN(B9691)-3))-1)</f>
        <v>Loevfroe</v>
      </c>
      <c r="J9691" s="61" t="str">
        <f aca="false">TRIM(SUBSTITUTE(RIGHT(B9691,FIND(I9691,B9691)+1),"_",""))</f>
        <v>NegK</v>
      </c>
      <c r="K9691" s="0" t="str">
        <f aca="false">IFERROR(VALUE(SUBSTITUTE(E9691,".",",")),E9691)</f>
        <v>No Ct</v>
      </c>
      <c r="L9691" s="61" t="str">
        <f aca="false">IF(J9691="PosK",SUMIFS(K:K,J:J,"PosK",H:H,H9691),"")</f>
        <v/>
      </c>
      <c r="M9691" s="61" t="str">
        <f aca="false">IF(J9691="PosK",SUMIFS(K:K,J:J,"NegK",H:H,H9691),"")</f>
        <v/>
      </c>
      <c r="N9691" s="61" t="str">
        <f aca="false">IF(J9691="PosK",SUMIFS(K:K,J:J,"eDNA",H:H,H9691),"")</f>
        <v/>
      </c>
    </row>
    <row r="9692" customFormat="false" ht="14.25" hidden="false" customHeight="false" outlineLevel="0" collapsed="false">
      <c r="A9692" s="0" t="s">
        <v>782</v>
      </c>
      <c r="B9692" s="52" t="s">
        <v>1039</v>
      </c>
      <c r="C9692" s="52" t="s">
        <v>751</v>
      </c>
      <c r="D9692" s="53" t="n">
        <v>0.1</v>
      </c>
      <c r="E9692" s="53" t="s">
        <v>748</v>
      </c>
      <c r="F9692" s="0" t="s">
        <v>1470</v>
      </c>
      <c r="G9692" s="0" t="str">
        <f aca="false">LEFT(B9692,2)</f>
        <v>29</v>
      </c>
      <c r="H9692" s="0" t="str">
        <f aca="false">I9692&amp;"_"&amp;G9692&amp;"_"&amp;F9692</f>
        <v>Loevfroe_29_20191002_DL2019009_MidtsjaellandsGym_koersel2</v>
      </c>
      <c r="I9692" s="61" t="str">
        <f aca="false">MID(RIGHT(B9692,LEN(B9692)-3),1,FIND("_",RIGHT(B9692,LEN(B9692)-3))-1)</f>
        <v>Loevfroe</v>
      </c>
      <c r="J9692" s="61" t="str">
        <f aca="false">TRIM(SUBSTITUTE(RIGHT(B9692,FIND(I9692,B9692)+1),"_",""))</f>
        <v>eDNA</v>
      </c>
      <c r="K9692" s="0" t="str">
        <f aca="false">IFERROR(VALUE(SUBSTITUTE(E9692,".",",")),E9692)</f>
        <v>No Ct</v>
      </c>
      <c r="L9692" s="61" t="str">
        <f aca="false">IF(J9692="PosK",SUMIFS(K:K,J:J,"PosK",H:H,H9692),"")</f>
        <v/>
      </c>
      <c r="M9692" s="61" t="str">
        <f aca="false">IF(J9692="PosK",SUMIFS(K:K,J:J,"NegK",H:H,H9692),"")</f>
        <v/>
      </c>
      <c r="N9692" s="61" t="str">
        <f aca="false">IF(J9692="PosK",SUMIFS(K:K,J:J,"eDNA",H:H,H9692),"")</f>
        <v/>
      </c>
      <c r="Q9692" s="62"/>
    </row>
    <row r="9693" customFormat="false" ht="14.25" hidden="false" customHeight="false" outlineLevel="0" collapsed="false">
      <c r="A9693" s="0" t="s">
        <v>784</v>
      </c>
      <c r="B9693" s="52" t="s">
        <v>1039</v>
      </c>
      <c r="C9693" s="52" t="s">
        <v>751</v>
      </c>
      <c r="D9693" s="53" t="n">
        <v>0.1</v>
      </c>
      <c r="E9693" s="53" t="s">
        <v>748</v>
      </c>
      <c r="F9693" s="0" t="s">
        <v>1470</v>
      </c>
      <c r="G9693" s="0" t="str">
        <f aca="false">LEFT(B9693,2)</f>
        <v>29</v>
      </c>
      <c r="H9693" s="0" t="str">
        <f aca="false">I9693&amp;"_"&amp;G9693&amp;"_"&amp;F9693</f>
        <v>Loevfroe_29_20191002_DL2019009_MidtsjaellandsGym_koersel2</v>
      </c>
      <c r="I9693" s="61" t="str">
        <f aca="false">MID(RIGHT(B9693,LEN(B9693)-3),1,FIND("_",RIGHT(B9693,LEN(B9693)-3))-1)</f>
        <v>Loevfroe</v>
      </c>
      <c r="J9693" s="61" t="str">
        <f aca="false">TRIM(SUBSTITUTE(RIGHT(B9693,FIND(I9693,B9693)+1),"_",""))</f>
        <v>eDNA</v>
      </c>
      <c r="K9693" s="0" t="str">
        <f aca="false">IFERROR(VALUE(SUBSTITUTE(E9693,".",",")),E9693)</f>
        <v>No Ct</v>
      </c>
      <c r="L9693" s="61" t="str">
        <f aca="false">IF(J9693="PosK",SUMIFS(K:K,J:J,"PosK",H:H,H9693),"")</f>
        <v/>
      </c>
      <c r="M9693" s="61" t="str">
        <f aca="false">IF(J9693="PosK",SUMIFS(K:K,J:J,"NegK",H:H,H9693),"")</f>
        <v/>
      </c>
      <c r="N9693" s="61" t="str">
        <f aca="false">IF(J9693="PosK",SUMIFS(K:K,J:J,"eDNA",H:H,H9693),"")</f>
        <v/>
      </c>
      <c r="P9693" s="62"/>
      <c r="T9693" s="63"/>
      <c r="W9693" s="64"/>
    </row>
    <row r="9694" customFormat="false" ht="14.25" hidden="false" customHeight="false" outlineLevel="0" collapsed="false">
      <c r="A9694" s="0" t="s">
        <v>786</v>
      </c>
      <c r="B9694" s="52" t="s">
        <v>1041</v>
      </c>
      <c r="C9694" s="52" t="s">
        <v>743</v>
      </c>
      <c r="D9694" s="53" t="n">
        <v>0.1</v>
      </c>
      <c r="E9694" s="53" t="n">
        <v>26.67</v>
      </c>
      <c r="F9694" s="0" t="s">
        <v>1470</v>
      </c>
      <c r="G9694" s="0" t="str">
        <f aca="false">LEFT(B9694,2)</f>
        <v>30</v>
      </c>
      <c r="H9694" s="0" t="str">
        <f aca="false">I9694&amp;"_"&amp;G9694&amp;"_"&amp;F9694</f>
        <v>Klokkefroe_30_20191002_DL2019009_MidtsjaellandsGym_koersel2</v>
      </c>
      <c r="I9694" s="61" t="str">
        <f aca="false">MID(RIGHT(B9694,LEN(B9694)-3),1,FIND("_",RIGHT(B9694,LEN(B9694)-3))-1)</f>
        <v>Klokkefroe</v>
      </c>
      <c r="J9694" s="61" t="str">
        <f aca="false">TRIM(SUBSTITUTE(RIGHT(B9694,FIND(I9694,B9694)+1),"_",""))</f>
        <v>PosK</v>
      </c>
      <c r="K9694" s="0" t="n">
        <f aca="false">IFERROR(VALUE(SUBSTITUTE(E9694,".",",")),E9694)</f>
        <v>26.67</v>
      </c>
      <c r="L9694" s="61" t="n">
        <f aca="false">IF(J9694="PosK",SUMIFS(K:K,J:J,"PosK",H:H,H9694),"")</f>
        <v>26.67</v>
      </c>
      <c r="M9694" s="61" t="n">
        <f aca="false">IF(J9694="PosK",SUMIFS(K:K,J:J,"NegK",H:H,H9694),"")</f>
        <v>0</v>
      </c>
      <c r="N9694" s="61" t="n">
        <f aca="false">IF(J9694="PosK",SUMIFS(K:K,J:J,"eDNA",H:H,H9694),"")</f>
        <v>0</v>
      </c>
      <c r="P9694" s="62" t="n">
        <f aca="false">IF(K9696="No Ct",0,K9696)</f>
        <v>0</v>
      </c>
      <c r="Q9694" s="62" t="n">
        <f aca="false">IF(K9697="No Ct",0,K9697)</f>
        <v>0</v>
      </c>
      <c r="R9694" s="0" t="str">
        <f aca="false">IF(AND(L9694&gt;0,M9694=0),"Valid","Invalid")</f>
        <v>Valid</v>
      </c>
      <c r="S9694" s="0" t="str">
        <f aca="false">IF(OR(P9694&gt;1,Q9694&gt;1),"Present","Absent")</f>
        <v>Absent</v>
      </c>
      <c r="T9694" s="63" t="str">
        <f aca="false">IF(OR(AND(P9694&gt;1,P9694&lt;41),AND(Q9694&gt;1,Q9694&lt;41)),"Ct&lt;41","Ct&gt;41")</f>
        <v>Ct&gt;41</v>
      </c>
      <c r="U9694" s="0" t="str">
        <f aca="false">I9694</f>
        <v>Klokkefroe</v>
      </c>
      <c r="V9694" s="0" t="str">
        <f aca="false">MID(F9694,10,9)</f>
        <v>DL2019009</v>
      </c>
      <c r="W9694" s="64" t="str">
        <f aca="false">V9694&amp;"_"&amp;U9694&amp;"_"&amp;R9694&amp;"_"&amp;S9694&amp;"_"&amp;T9694</f>
        <v>DL2019009_Klokkefroe_Valid_Absent_Ct&gt;41</v>
      </c>
    </row>
    <row r="9695" customFormat="false" ht="14.25" hidden="false" customHeight="false" outlineLevel="0" collapsed="false">
      <c r="A9695" s="0" t="s">
        <v>788</v>
      </c>
      <c r="B9695" s="52" t="s">
        <v>1042</v>
      </c>
      <c r="C9695" s="52" t="s">
        <v>747</v>
      </c>
      <c r="D9695" s="53" t="n">
        <v>0.1</v>
      </c>
      <c r="E9695" s="53" t="s">
        <v>748</v>
      </c>
      <c r="F9695" s="0" t="s">
        <v>1470</v>
      </c>
      <c r="G9695" s="0" t="str">
        <f aca="false">LEFT(B9695,2)</f>
        <v>30</v>
      </c>
      <c r="H9695" s="0" t="str">
        <f aca="false">I9695&amp;"_"&amp;G9695&amp;"_"&amp;F9695</f>
        <v>Klokkefroe_30_20191002_DL2019009_MidtsjaellandsGym_koersel2</v>
      </c>
      <c r="I9695" s="61" t="str">
        <f aca="false">MID(RIGHT(B9695,LEN(B9695)-3),1,FIND("_",RIGHT(B9695,LEN(B9695)-3))-1)</f>
        <v>Klokkefroe</v>
      </c>
      <c r="J9695" s="61" t="str">
        <f aca="false">TRIM(SUBSTITUTE(RIGHT(B9695,FIND(I9695,B9695)+1),"_",""))</f>
        <v>NegK</v>
      </c>
      <c r="K9695" s="0" t="str">
        <f aca="false">IFERROR(VALUE(SUBSTITUTE(E9695,".",",")),E9695)</f>
        <v>No Ct</v>
      </c>
      <c r="L9695" s="61" t="str">
        <f aca="false">IF(J9695="PosK",SUMIFS(K:K,J:J,"PosK",H:H,H9695),"")</f>
        <v/>
      </c>
      <c r="M9695" s="61" t="str">
        <f aca="false">IF(J9695="PosK",SUMIFS(K:K,J:J,"NegK",H:H,H9695),"")</f>
        <v/>
      </c>
      <c r="N9695" s="61" t="str">
        <f aca="false">IF(J9695="PosK",SUMIFS(K:K,J:J,"eDNA",H:H,H9695),"")</f>
        <v/>
      </c>
    </row>
    <row r="9696" customFormat="false" ht="14.25" hidden="false" customHeight="false" outlineLevel="0" collapsed="false">
      <c r="A9696" s="0" t="s">
        <v>790</v>
      </c>
      <c r="B9696" s="52" t="s">
        <v>1043</v>
      </c>
      <c r="C9696" s="52" t="s">
        <v>751</v>
      </c>
      <c r="D9696" s="53" t="n">
        <v>0.1</v>
      </c>
      <c r="E9696" s="53" t="s">
        <v>748</v>
      </c>
      <c r="F9696" s="0" t="s">
        <v>1470</v>
      </c>
      <c r="G9696" s="0" t="str">
        <f aca="false">LEFT(B9696,2)</f>
        <v>30</v>
      </c>
      <c r="H9696" s="0" t="str">
        <f aca="false">I9696&amp;"_"&amp;G9696&amp;"_"&amp;F9696</f>
        <v>Klokkefroe_30_20191002_DL2019009_MidtsjaellandsGym_koersel2</v>
      </c>
      <c r="I9696" s="61" t="str">
        <f aca="false">MID(RIGHT(B9696,LEN(B9696)-3),1,FIND("_",RIGHT(B9696,LEN(B9696)-3))-1)</f>
        <v>Klokkefroe</v>
      </c>
      <c r="J9696" s="61" t="str">
        <f aca="false">TRIM(SUBSTITUTE(RIGHT(B9696,FIND(I9696,B9696)+1),"_",""))</f>
        <v>eDNA</v>
      </c>
      <c r="K9696" s="0" t="str">
        <f aca="false">IFERROR(VALUE(SUBSTITUTE(E9696,".",",")),E9696)</f>
        <v>No Ct</v>
      </c>
      <c r="L9696" s="61" t="str">
        <f aca="false">IF(J9696="PosK",SUMIFS(K:K,J:J,"PosK",H:H,H9696),"")</f>
        <v/>
      </c>
      <c r="M9696" s="61" t="str">
        <f aca="false">IF(J9696="PosK",SUMIFS(K:K,J:J,"NegK",H:H,H9696),"")</f>
        <v/>
      </c>
      <c r="N9696" s="61" t="str">
        <f aca="false">IF(J9696="PosK",SUMIFS(K:K,J:J,"eDNA",H:H,H9696),"")</f>
        <v/>
      </c>
      <c r="Q9696" s="62"/>
    </row>
    <row r="9697" customFormat="false" ht="14.25" hidden="false" customHeight="false" outlineLevel="0" collapsed="false">
      <c r="A9697" s="0" t="s">
        <v>792</v>
      </c>
      <c r="B9697" s="52" t="s">
        <v>1043</v>
      </c>
      <c r="C9697" s="52" t="s">
        <v>751</v>
      </c>
      <c r="D9697" s="53" t="n">
        <v>0.1</v>
      </c>
      <c r="E9697" s="53" t="s">
        <v>748</v>
      </c>
      <c r="F9697" s="0" t="s">
        <v>1470</v>
      </c>
      <c r="G9697" s="0" t="str">
        <f aca="false">LEFT(B9697,2)</f>
        <v>30</v>
      </c>
      <c r="H9697" s="0" t="str">
        <f aca="false">I9697&amp;"_"&amp;G9697&amp;"_"&amp;F9697</f>
        <v>Klokkefroe_30_20191002_DL2019009_MidtsjaellandsGym_koersel2</v>
      </c>
      <c r="I9697" s="61" t="str">
        <f aca="false">MID(RIGHT(B9697,LEN(B9697)-3),1,FIND("_",RIGHT(B9697,LEN(B9697)-3))-1)</f>
        <v>Klokkefroe</v>
      </c>
      <c r="J9697" s="61" t="str">
        <f aca="false">TRIM(SUBSTITUTE(RIGHT(B9697,FIND(I9697,B9697)+1),"_",""))</f>
        <v>eDNA</v>
      </c>
      <c r="K9697" s="0" t="str">
        <f aca="false">IFERROR(VALUE(SUBSTITUTE(E9697,".",",")),E9697)</f>
        <v>No Ct</v>
      </c>
      <c r="L9697" s="61" t="str">
        <f aca="false">IF(J9697="PosK",SUMIFS(K:K,J:J,"PosK",H:H,H9697),"")</f>
        <v/>
      </c>
      <c r="M9697" s="61" t="str">
        <f aca="false">IF(J9697="PosK",SUMIFS(K:K,J:J,"NegK",H:H,H9697),"")</f>
        <v/>
      </c>
      <c r="N9697" s="61" t="str">
        <f aca="false">IF(J9697="PosK",SUMIFS(K:K,J:J,"eDNA",H:H,H9697),"")</f>
        <v/>
      </c>
      <c r="P9697" s="62"/>
      <c r="T9697" s="63"/>
      <c r="W9697" s="64"/>
    </row>
    <row r="9698" customFormat="false" ht="14.25" hidden="false" customHeight="false" outlineLevel="0" collapsed="false">
      <c r="A9698" s="0" t="s">
        <v>794</v>
      </c>
      <c r="B9698" s="52" t="s">
        <v>1045</v>
      </c>
      <c r="C9698" s="52" t="s">
        <v>743</v>
      </c>
      <c r="D9698" s="53" t="n">
        <v>0.1</v>
      </c>
      <c r="E9698" s="53" t="n">
        <v>30.18</v>
      </c>
      <c r="F9698" s="0" t="s">
        <v>1470</v>
      </c>
      <c r="G9698" s="0" t="str">
        <f aca="false">LEFT(B9698,2)</f>
        <v>31</v>
      </c>
      <c r="H9698" s="0" t="str">
        <f aca="false">I9698&amp;"_"&amp;G9698&amp;"_"&amp;F9698</f>
        <v>Bjergsalamander_31_20191002_DL2019009_MidtsjaellandsGym_koersel2</v>
      </c>
      <c r="I9698" s="61" t="str">
        <f aca="false">MID(RIGHT(B9698,LEN(B9698)-3),1,FIND("_",RIGHT(B9698,LEN(B9698)-3))-1)</f>
        <v>Bjergsalamander</v>
      </c>
      <c r="J9698" s="61" t="str">
        <f aca="false">TRIM(SUBSTITUTE(RIGHT(B9698,FIND(I9698,B9698)+1),"_",""))</f>
        <v>PosK</v>
      </c>
      <c r="K9698" s="0" t="n">
        <f aca="false">IFERROR(VALUE(SUBSTITUTE(E9698,".",",")),E9698)</f>
        <v>30.18</v>
      </c>
      <c r="L9698" s="61" t="n">
        <f aca="false">IF(J9698="PosK",SUMIFS(K:K,J:J,"PosK",H:H,H9698),"")</f>
        <v>30.18</v>
      </c>
      <c r="M9698" s="61" t="n">
        <f aca="false">IF(J9698="PosK",SUMIFS(K:K,J:J,"NegK",H:H,H9698),"")</f>
        <v>0</v>
      </c>
      <c r="N9698" s="61" t="n">
        <f aca="false">IF(J9698="PosK",SUMIFS(K:K,J:J,"eDNA",H:H,H9698),"")</f>
        <v>0</v>
      </c>
      <c r="P9698" s="62" t="n">
        <f aca="false">IF(K9700="No Ct",0,K9700)</f>
        <v>0</v>
      </c>
      <c r="Q9698" s="62" t="n">
        <f aca="false">IF(K9701="No Ct",0,K9701)</f>
        <v>0</v>
      </c>
      <c r="R9698" s="0" t="str">
        <f aca="false">IF(AND(L9698&gt;0,M9698=0),"Valid","Invalid")</f>
        <v>Valid</v>
      </c>
      <c r="S9698" s="0" t="str">
        <f aca="false">IF(OR(P9698&gt;1,Q9698&gt;1),"Present","Absent")</f>
        <v>Absent</v>
      </c>
      <c r="T9698" s="63" t="str">
        <f aca="false">IF(OR(AND(P9698&gt;1,P9698&lt;41),AND(Q9698&gt;1,Q9698&lt;41)),"Ct&lt;41","Ct&gt;41")</f>
        <v>Ct&gt;41</v>
      </c>
      <c r="U9698" s="0" t="str">
        <f aca="false">I9698</f>
        <v>Bjergsalamander</v>
      </c>
      <c r="V9698" s="0" t="str">
        <f aca="false">MID(F9698,10,9)</f>
        <v>DL2019009</v>
      </c>
      <c r="W9698" s="64" t="str">
        <f aca="false">V9698&amp;"_"&amp;U9698&amp;"_"&amp;R9698&amp;"_"&amp;S9698&amp;"_"&amp;T9698</f>
        <v>DL2019009_Bjergsalamander_Valid_Absent_Ct&gt;41</v>
      </c>
    </row>
    <row r="9699" customFormat="false" ht="14.25" hidden="false" customHeight="false" outlineLevel="0" collapsed="false">
      <c r="A9699" s="0" t="s">
        <v>796</v>
      </c>
      <c r="B9699" s="52" t="s">
        <v>1046</v>
      </c>
      <c r="C9699" s="52" t="s">
        <v>747</v>
      </c>
      <c r="D9699" s="53" t="n">
        <v>0.1</v>
      </c>
      <c r="E9699" s="53" t="s">
        <v>748</v>
      </c>
      <c r="F9699" s="0" t="s">
        <v>1470</v>
      </c>
      <c r="G9699" s="0" t="str">
        <f aca="false">LEFT(B9699,2)</f>
        <v>31</v>
      </c>
      <c r="H9699" s="0" t="str">
        <f aca="false">I9699&amp;"_"&amp;G9699&amp;"_"&amp;F9699</f>
        <v>Bjergsalamander_31_20191002_DL2019009_MidtsjaellandsGym_koersel2</v>
      </c>
      <c r="I9699" s="61" t="str">
        <f aca="false">MID(RIGHT(B9699,LEN(B9699)-3),1,FIND("_",RIGHT(B9699,LEN(B9699)-3))-1)</f>
        <v>Bjergsalamander</v>
      </c>
      <c r="J9699" s="61" t="str">
        <f aca="false">TRIM(SUBSTITUTE(RIGHT(B9699,FIND(I9699,B9699)+1),"_",""))</f>
        <v>NegK</v>
      </c>
      <c r="K9699" s="0" t="str">
        <f aca="false">IFERROR(VALUE(SUBSTITUTE(E9699,".",",")),E9699)</f>
        <v>No Ct</v>
      </c>
      <c r="L9699" s="61" t="str">
        <f aca="false">IF(J9699="PosK",SUMIFS(K:K,J:J,"PosK",H:H,H9699),"")</f>
        <v/>
      </c>
      <c r="M9699" s="61" t="str">
        <f aca="false">IF(J9699="PosK",SUMIFS(K:K,J:J,"NegK",H:H,H9699),"")</f>
        <v/>
      </c>
      <c r="N9699" s="61" t="str">
        <f aca="false">IF(J9699="PosK",SUMIFS(K:K,J:J,"eDNA",H:H,H9699),"")</f>
        <v/>
      </c>
    </row>
    <row r="9700" customFormat="false" ht="14.25" hidden="false" customHeight="false" outlineLevel="0" collapsed="false">
      <c r="A9700" s="0" t="s">
        <v>798</v>
      </c>
      <c r="B9700" s="52" t="s">
        <v>1047</v>
      </c>
      <c r="C9700" s="52" t="s">
        <v>751</v>
      </c>
      <c r="D9700" s="53" t="n">
        <v>0.1</v>
      </c>
      <c r="E9700" s="53" t="s">
        <v>748</v>
      </c>
      <c r="F9700" s="0" t="s">
        <v>1470</v>
      </c>
      <c r="G9700" s="0" t="str">
        <f aca="false">LEFT(B9700,2)</f>
        <v>31</v>
      </c>
      <c r="H9700" s="0" t="str">
        <f aca="false">I9700&amp;"_"&amp;G9700&amp;"_"&amp;F9700</f>
        <v>Bjergsalamander_31_20191002_DL2019009_MidtsjaellandsGym_koersel2</v>
      </c>
      <c r="I9700" s="61" t="str">
        <f aca="false">MID(RIGHT(B9700,LEN(B9700)-3),1,FIND("_",RIGHT(B9700,LEN(B9700)-3))-1)</f>
        <v>Bjergsalamander</v>
      </c>
      <c r="J9700" s="61" t="str">
        <f aca="false">TRIM(SUBSTITUTE(RIGHT(B9700,FIND(I9700,B9700)+1),"_",""))</f>
        <v>eDNA</v>
      </c>
      <c r="K9700" s="0" t="str">
        <f aca="false">IFERROR(VALUE(SUBSTITUTE(E9700,".",",")),E9700)</f>
        <v>No Ct</v>
      </c>
      <c r="L9700" s="61" t="str">
        <f aca="false">IF(J9700="PosK",SUMIFS(K:K,J:J,"PosK",H:H,H9700),"")</f>
        <v/>
      </c>
      <c r="M9700" s="61" t="str">
        <f aca="false">IF(J9700="PosK",SUMIFS(K:K,J:J,"NegK",H:H,H9700),"")</f>
        <v/>
      </c>
      <c r="N9700" s="61" t="str">
        <f aca="false">IF(J9700="PosK",SUMIFS(K:K,J:J,"eDNA",H:H,H9700),"")</f>
        <v/>
      </c>
      <c r="Q9700" s="62"/>
    </row>
    <row r="9701" customFormat="false" ht="14.25" hidden="false" customHeight="false" outlineLevel="0" collapsed="false">
      <c r="A9701" s="0" t="s">
        <v>800</v>
      </c>
      <c r="B9701" s="52" t="s">
        <v>1047</v>
      </c>
      <c r="C9701" s="52" t="s">
        <v>751</v>
      </c>
      <c r="D9701" s="53" t="n">
        <v>0.1</v>
      </c>
      <c r="E9701" s="53" t="s">
        <v>748</v>
      </c>
      <c r="F9701" s="0" t="s">
        <v>1470</v>
      </c>
      <c r="G9701" s="0" t="str">
        <f aca="false">LEFT(B9701,2)</f>
        <v>31</v>
      </c>
      <c r="H9701" s="0" t="str">
        <f aca="false">I9701&amp;"_"&amp;G9701&amp;"_"&amp;F9701</f>
        <v>Bjergsalamander_31_20191002_DL2019009_MidtsjaellandsGym_koersel2</v>
      </c>
      <c r="I9701" s="61" t="str">
        <f aca="false">MID(RIGHT(B9701,LEN(B9701)-3),1,FIND("_",RIGHT(B9701,LEN(B9701)-3))-1)</f>
        <v>Bjergsalamander</v>
      </c>
      <c r="J9701" s="61" t="str">
        <f aca="false">TRIM(SUBSTITUTE(RIGHT(B9701,FIND(I9701,B9701)+1),"_",""))</f>
        <v>eDNA</v>
      </c>
      <c r="K9701" s="0" t="str">
        <f aca="false">IFERROR(VALUE(SUBSTITUTE(E9701,".",",")),E9701)</f>
        <v>No Ct</v>
      </c>
      <c r="L9701" s="61" t="str">
        <f aca="false">IF(J9701="PosK",SUMIFS(K:K,J:J,"PosK",H:H,H9701),"")</f>
        <v/>
      </c>
      <c r="M9701" s="61" t="str">
        <f aca="false">IF(J9701="PosK",SUMIFS(K:K,J:J,"NegK",H:H,H9701),"")</f>
        <v/>
      </c>
      <c r="N9701" s="61" t="str">
        <f aca="false">IF(J9701="PosK",SUMIFS(K:K,J:J,"eDNA",H:H,H9701),"")</f>
        <v/>
      </c>
      <c r="P9701" s="62"/>
      <c r="T9701" s="63"/>
      <c r="W9701" s="64"/>
    </row>
    <row r="9702" customFormat="false" ht="14.25" hidden="false" customHeight="false" outlineLevel="0" collapsed="false">
      <c r="A9702" s="0" t="s">
        <v>802</v>
      </c>
      <c r="B9702" s="52" t="s">
        <v>1049</v>
      </c>
      <c r="C9702" s="52" t="s">
        <v>743</v>
      </c>
      <c r="D9702" s="53" t="n">
        <v>0.1</v>
      </c>
      <c r="E9702" s="53" t="n">
        <v>28.96</v>
      </c>
      <c r="F9702" s="0" t="s">
        <v>1470</v>
      </c>
      <c r="G9702" s="0" t="str">
        <f aca="false">LEFT(B9702,2)</f>
        <v>32</v>
      </c>
      <c r="H9702" s="0" t="str">
        <f aca="false">I9702&amp;"_"&amp;G9702&amp;"_"&amp;F9702</f>
        <v>Latterfroe_32_20191002_DL2019009_MidtsjaellandsGym_koersel2</v>
      </c>
      <c r="I9702" s="61" t="str">
        <f aca="false">MID(RIGHT(B9702,LEN(B9702)-3),1,FIND("_",RIGHT(B9702,LEN(B9702)-3))-1)</f>
        <v>Latterfroe</v>
      </c>
      <c r="J9702" s="61" t="str">
        <f aca="false">TRIM(SUBSTITUTE(RIGHT(B9702,FIND(I9702,B9702)+1),"_",""))</f>
        <v>PosK</v>
      </c>
      <c r="K9702" s="0" t="n">
        <f aca="false">IFERROR(VALUE(SUBSTITUTE(E9702,".",",")),E9702)</f>
        <v>28.96</v>
      </c>
      <c r="L9702" s="61" t="n">
        <f aca="false">IF(J9702="PosK",SUMIFS(K:K,J:J,"PosK",H:H,H9702),"")</f>
        <v>28.96</v>
      </c>
      <c r="M9702" s="61" t="n">
        <f aca="false">IF(J9702="PosK",SUMIFS(K:K,J:J,"NegK",H:H,H9702),"")</f>
        <v>0</v>
      </c>
      <c r="N9702" s="61" t="n">
        <f aca="false">IF(J9702="PosK",SUMIFS(K:K,J:J,"eDNA",H:H,H9702),"")</f>
        <v>0</v>
      </c>
      <c r="P9702" s="62" t="n">
        <f aca="false">IF(K9704="No Ct",0,K9704)</f>
        <v>0</v>
      </c>
      <c r="Q9702" s="62" t="n">
        <f aca="false">IF(K9705="No Ct",0,K9705)</f>
        <v>0</v>
      </c>
      <c r="R9702" s="0" t="str">
        <f aca="false">IF(AND(L9702&gt;0,M9702=0),"Valid","Invalid")</f>
        <v>Valid</v>
      </c>
      <c r="S9702" s="0" t="str">
        <f aca="false">IF(OR(P9702&gt;1,Q9702&gt;1),"Present","Absent")</f>
        <v>Absent</v>
      </c>
      <c r="T9702" s="63" t="str">
        <f aca="false">IF(OR(AND(P9702&gt;1,P9702&lt;41),AND(Q9702&gt;1,Q9702&lt;41)),"Ct&lt;41","Ct&gt;41")</f>
        <v>Ct&gt;41</v>
      </c>
      <c r="U9702" s="0" t="str">
        <f aca="false">I9702</f>
        <v>Latterfroe</v>
      </c>
      <c r="V9702" s="0" t="str">
        <f aca="false">MID(F9702,10,9)</f>
        <v>DL2019009</v>
      </c>
      <c r="W9702" s="64" t="str">
        <f aca="false">V9702&amp;"_"&amp;U9702&amp;"_"&amp;R9702&amp;"_"&amp;S9702&amp;"_"&amp;T9702</f>
        <v>DL2019009_Latterfroe_Valid_Absent_Ct&gt;41</v>
      </c>
    </row>
    <row r="9703" customFormat="false" ht="14.25" hidden="false" customHeight="false" outlineLevel="0" collapsed="false">
      <c r="A9703" s="0" t="s">
        <v>804</v>
      </c>
      <c r="B9703" s="52" t="s">
        <v>1050</v>
      </c>
      <c r="C9703" s="52" t="s">
        <v>747</v>
      </c>
      <c r="D9703" s="53" t="n">
        <v>0.1</v>
      </c>
      <c r="E9703" s="53" t="s">
        <v>748</v>
      </c>
      <c r="F9703" s="0" t="s">
        <v>1470</v>
      </c>
      <c r="G9703" s="0" t="str">
        <f aca="false">LEFT(B9703,2)</f>
        <v>32</v>
      </c>
      <c r="H9703" s="0" t="str">
        <f aca="false">I9703&amp;"_"&amp;G9703&amp;"_"&amp;F9703</f>
        <v>Latterfroe_32_20191002_DL2019009_MidtsjaellandsGym_koersel2</v>
      </c>
      <c r="I9703" s="61" t="str">
        <f aca="false">MID(RIGHT(B9703,LEN(B9703)-3),1,FIND("_",RIGHT(B9703,LEN(B9703)-3))-1)</f>
        <v>Latterfroe</v>
      </c>
      <c r="J9703" s="61" t="str">
        <f aca="false">TRIM(SUBSTITUTE(RIGHT(B9703,FIND(I9703,B9703)+1),"_",""))</f>
        <v>NegK</v>
      </c>
      <c r="K9703" s="0" t="str">
        <f aca="false">IFERROR(VALUE(SUBSTITUTE(E9703,".",",")),E9703)</f>
        <v>No Ct</v>
      </c>
      <c r="L9703" s="61" t="str">
        <f aca="false">IF(J9703="PosK",SUMIFS(K:K,J:J,"PosK",H:H,H9703),"")</f>
        <v/>
      </c>
      <c r="M9703" s="61" t="str">
        <f aca="false">IF(J9703="PosK",SUMIFS(K:K,J:J,"NegK",H:H,H9703),"")</f>
        <v/>
      </c>
      <c r="N9703" s="61" t="str">
        <f aca="false">IF(J9703="PosK",SUMIFS(K:K,J:J,"eDNA",H:H,H9703),"")</f>
        <v/>
      </c>
    </row>
    <row r="9704" customFormat="false" ht="14.25" hidden="false" customHeight="false" outlineLevel="0" collapsed="false">
      <c r="A9704" s="0" t="s">
        <v>806</v>
      </c>
      <c r="B9704" s="52" t="s">
        <v>1051</v>
      </c>
      <c r="C9704" s="52" t="s">
        <v>751</v>
      </c>
      <c r="D9704" s="53" t="n">
        <v>0.1</v>
      </c>
      <c r="E9704" s="53" t="s">
        <v>748</v>
      </c>
      <c r="F9704" s="0" t="s">
        <v>1470</v>
      </c>
      <c r="G9704" s="0" t="str">
        <f aca="false">LEFT(B9704,2)</f>
        <v>32</v>
      </c>
      <c r="H9704" s="0" t="str">
        <f aca="false">I9704&amp;"_"&amp;G9704&amp;"_"&amp;F9704</f>
        <v>Latterfroe_32_20191002_DL2019009_MidtsjaellandsGym_koersel2</v>
      </c>
      <c r="I9704" s="61" t="str">
        <f aca="false">MID(RIGHT(B9704,LEN(B9704)-3),1,FIND("_",RIGHT(B9704,LEN(B9704)-3))-1)</f>
        <v>Latterfroe</v>
      </c>
      <c r="J9704" s="61" t="str">
        <f aca="false">TRIM(SUBSTITUTE(RIGHT(B9704,FIND(I9704,B9704)+1),"_",""))</f>
        <v>eDNA</v>
      </c>
      <c r="K9704" s="0" t="str">
        <f aca="false">IFERROR(VALUE(SUBSTITUTE(E9704,".",",")),E9704)</f>
        <v>No Ct</v>
      </c>
      <c r="L9704" s="61" t="str">
        <f aca="false">IF(J9704="PosK",SUMIFS(K:K,J:J,"PosK",H:H,H9704),"")</f>
        <v/>
      </c>
      <c r="M9704" s="61" t="str">
        <f aca="false">IF(J9704="PosK",SUMIFS(K:K,J:J,"NegK",H:H,H9704),"")</f>
        <v/>
      </c>
      <c r="N9704" s="61" t="str">
        <f aca="false">IF(J9704="PosK",SUMIFS(K:K,J:J,"eDNA",H:H,H9704),"")</f>
        <v/>
      </c>
      <c r="Q9704" s="62"/>
    </row>
    <row r="9705" customFormat="false" ht="14.25" hidden="false" customHeight="false" outlineLevel="0" collapsed="false">
      <c r="A9705" s="0" t="s">
        <v>808</v>
      </c>
      <c r="B9705" s="52" t="s">
        <v>1051</v>
      </c>
      <c r="C9705" s="52" t="s">
        <v>751</v>
      </c>
      <c r="D9705" s="53" t="n">
        <v>0.1</v>
      </c>
      <c r="E9705" s="53" t="s">
        <v>748</v>
      </c>
      <c r="F9705" s="0" t="s">
        <v>1470</v>
      </c>
      <c r="G9705" s="0" t="str">
        <f aca="false">LEFT(B9705,2)</f>
        <v>32</v>
      </c>
      <c r="H9705" s="0" t="str">
        <f aca="false">I9705&amp;"_"&amp;G9705&amp;"_"&amp;F9705</f>
        <v>Latterfroe_32_20191002_DL2019009_MidtsjaellandsGym_koersel2</v>
      </c>
      <c r="I9705" s="61" t="str">
        <f aca="false">MID(RIGHT(B9705,LEN(B9705)-3),1,FIND("_",RIGHT(B9705,LEN(B9705)-3))-1)</f>
        <v>Latterfroe</v>
      </c>
      <c r="J9705" s="61" t="str">
        <f aca="false">TRIM(SUBSTITUTE(RIGHT(B9705,FIND(I9705,B9705)+1),"_",""))</f>
        <v>eDNA</v>
      </c>
      <c r="K9705" s="0" t="str">
        <f aca="false">IFERROR(VALUE(SUBSTITUTE(E9705,".",",")),E9705)</f>
        <v>No Ct</v>
      </c>
      <c r="L9705" s="61" t="str">
        <f aca="false">IF(J9705="PosK",SUMIFS(K:K,J:J,"PosK",H:H,H9705),"")</f>
        <v/>
      </c>
      <c r="M9705" s="61" t="str">
        <f aca="false">IF(J9705="PosK",SUMIFS(K:K,J:J,"NegK",H:H,H9705),"")</f>
        <v/>
      </c>
      <c r="N9705" s="61" t="str">
        <f aca="false">IF(J9705="PosK",SUMIFS(K:K,J:J,"eDNA",H:H,H9705),"")</f>
        <v/>
      </c>
      <c r="P9705" s="62"/>
      <c r="T9705" s="63"/>
      <c r="W9705" s="64"/>
    </row>
    <row r="9706" customFormat="false" ht="14.25" hidden="false" customHeight="false" outlineLevel="0" collapsed="false">
      <c r="A9706" s="0" t="s">
        <v>810</v>
      </c>
      <c r="B9706" s="52" t="s">
        <v>1228</v>
      </c>
      <c r="C9706" s="52" t="s">
        <v>743</v>
      </c>
      <c r="D9706" s="53" t="n">
        <v>0.1</v>
      </c>
      <c r="E9706" s="53" t="n">
        <v>33.29</v>
      </c>
      <c r="F9706" s="0" t="s">
        <v>1470</v>
      </c>
      <c r="G9706" s="0" t="str">
        <f aca="false">LEFT(B9706,2)</f>
        <v>33</v>
      </c>
      <c r="H9706" s="0" t="str">
        <f aca="false">I9706&amp;"_"&amp;G9706&amp;"_"&amp;F9706</f>
        <v>KortbenetGroenFroe_33_20191002_DL2019009_MidtsjaellandsGym_koersel2</v>
      </c>
      <c r="I9706" s="61" t="str">
        <f aca="false">MID(RIGHT(B9706,LEN(B9706)-3),1,FIND("_",RIGHT(B9706,LEN(B9706)-3))-1)</f>
        <v>KortbenetGroenFroe</v>
      </c>
      <c r="J9706" s="61" t="str">
        <f aca="false">TRIM(SUBSTITUTE(RIGHT(B9706,FIND(I9706,B9706)+1),"_",""))</f>
        <v>PosK</v>
      </c>
      <c r="K9706" s="0" t="n">
        <f aca="false">IFERROR(VALUE(SUBSTITUTE(E9706,".",",")),E9706)</f>
        <v>33.29</v>
      </c>
      <c r="L9706" s="61" t="n">
        <f aca="false">IF(J9706="PosK",SUMIFS(K:K,J:J,"PosK",H:H,H9706),"")</f>
        <v>33.29</v>
      </c>
      <c r="M9706" s="61" t="n">
        <f aca="false">IF(J9706="PosK",SUMIFS(K:K,J:J,"NegK",H:H,H9706),"")</f>
        <v>0</v>
      </c>
      <c r="N9706" s="61" t="n">
        <f aca="false">IF(J9706="PosK",SUMIFS(K:K,J:J,"eDNA",H:H,H9706),"")</f>
        <v>0</v>
      </c>
      <c r="P9706" s="62" t="n">
        <f aca="false">IF(K9708="No Ct",0,K9708)</f>
        <v>0</v>
      </c>
      <c r="Q9706" s="62" t="n">
        <f aca="false">IF(K9709="No Ct",0,K9709)</f>
        <v>0</v>
      </c>
      <c r="R9706" s="0" t="str">
        <f aca="false">IF(AND(L9706&gt;0,M9706=0),"Valid","Invalid")</f>
        <v>Valid</v>
      </c>
      <c r="S9706" s="0" t="str">
        <f aca="false">IF(OR(P9706&gt;1,Q9706&gt;1),"Present","Absent")</f>
        <v>Absent</v>
      </c>
      <c r="T9706" s="63" t="str">
        <f aca="false">IF(OR(AND(P9706&gt;1,P9706&lt;41),AND(Q9706&gt;1,Q9706&lt;41)),"Ct&lt;41","Ct&gt;41")</f>
        <v>Ct&gt;41</v>
      </c>
      <c r="U9706" s="0" t="str">
        <f aca="false">I9706</f>
        <v>KortbenetGroenFroe</v>
      </c>
      <c r="V9706" s="0" t="str">
        <f aca="false">MID(F9706,10,9)</f>
        <v>DL2019009</v>
      </c>
      <c r="W9706" s="64" t="str">
        <f aca="false">V9706&amp;"_"&amp;U9706&amp;"_"&amp;R9706&amp;"_"&amp;S9706&amp;"_"&amp;T9706</f>
        <v>DL2019009_KortbenetGroenFroe_Valid_Absent_Ct&gt;41</v>
      </c>
    </row>
    <row r="9707" customFormat="false" ht="14.25" hidden="false" customHeight="false" outlineLevel="0" collapsed="false">
      <c r="A9707" s="0" t="s">
        <v>812</v>
      </c>
      <c r="B9707" s="52" t="s">
        <v>1229</v>
      </c>
      <c r="C9707" s="52" t="s">
        <v>747</v>
      </c>
      <c r="D9707" s="53" t="n">
        <v>0.1</v>
      </c>
      <c r="E9707" s="53" t="s">
        <v>748</v>
      </c>
      <c r="F9707" s="0" t="s">
        <v>1470</v>
      </c>
      <c r="G9707" s="0" t="str">
        <f aca="false">LEFT(B9707,2)</f>
        <v>33</v>
      </c>
      <c r="H9707" s="0" t="str">
        <f aca="false">I9707&amp;"_"&amp;G9707&amp;"_"&amp;F9707</f>
        <v>KortbenetGroenFroe_33_20191002_DL2019009_MidtsjaellandsGym_koersel2</v>
      </c>
      <c r="I9707" s="61" t="str">
        <f aca="false">MID(RIGHT(B9707,LEN(B9707)-3),1,FIND("_",RIGHT(B9707,LEN(B9707)-3))-1)</f>
        <v>KortbenetGroenFroe</v>
      </c>
      <c r="J9707" s="61" t="str">
        <f aca="false">TRIM(SUBSTITUTE(RIGHT(B9707,FIND(I9707,B9707)+1),"_",""))</f>
        <v>NegK</v>
      </c>
      <c r="K9707" s="0" t="str">
        <f aca="false">IFERROR(VALUE(SUBSTITUTE(E9707,".",",")),E9707)</f>
        <v>No Ct</v>
      </c>
      <c r="L9707" s="61" t="str">
        <f aca="false">IF(J9707="PosK",SUMIFS(K:K,J:J,"PosK",H:H,H9707),"")</f>
        <v/>
      </c>
      <c r="M9707" s="61" t="str">
        <f aca="false">IF(J9707="PosK",SUMIFS(K:K,J:J,"NegK",H:H,H9707),"")</f>
        <v/>
      </c>
      <c r="N9707" s="61" t="str">
        <f aca="false">IF(J9707="PosK",SUMIFS(K:K,J:J,"eDNA",H:H,H9707),"")</f>
        <v/>
      </c>
    </row>
    <row r="9708" customFormat="false" ht="14.25" hidden="false" customHeight="false" outlineLevel="0" collapsed="false">
      <c r="A9708" s="0" t="s">
        <v>814</v>
      </c>
      <c r="B9708" s="52" t="s">
        <v>1230</v>
      </c>
      <c r="C9708" s="52" t="s">
        <v>751</v>
      </c>
      <c r="D9708" s="53" t="n">
        <v>0.1</v>
      </c>
      <c r="E9708" s="53" t="s">
        <v>748</v>
      </c>
      <c r="F9708" s="0" t="s">
        <v>1470</v>
      </c>
      <c r="G9708" s="0" t="str">
        <f aca="false">LEFT(B9708,2)</f>
        <v>33</v>
      </c>
      <c r="H9708" s="0" t="str">
        <f aca="false">I9708&amp;"_"&amp;G9708&amp;"_"&amp;F9708</f>
        <v>KortbenetGroenFroe_33_20191002_DL2019009_MidtsjaellandsGym_koersel2</v>
      </c>
      <c r="I9708" s="61" t="str">
        <f aca="false">MID(RIGHT(B9708,LEN(B9708)-3),1,FIND("_",RIGHT(B9708,LEN(B9708)-3))-1)</f>
        <v>KortbenetGroenFroe</v>
      </c>
      <c r="J9708" s="61" t="str">
        <f aca="false">TRIM(SUBSTITUTE(RIGHT(B9708,FIND(I9708,B9708)+1),"_",""))</f>
        <v>eDNA</v>
      </c>
      <c r="K9708" s="0" t="str">
        <f aca="false">IFERROR(VALUE(SUBSTITUTE(E9708,".",",")),E9708)</f>
        <v>No Ct</v>
      </c>
      <c r="L9708" s="61" t="str">
        <f aca="false">IF(J9708="PosK",SUMIFS(K:K,J:J,"PosK",H:H,H9708),"")</f>
        <v/>
      </c>
      <c r="M9708" s="61" t="str">
        <f aca="false">IF(J9708="PosK",SUMIFS(K:K,J:J,"NegK",H:H,H9708),"")</f>
        <v/>
      </c>
      <c r="N9708" s="61" t="str">
        <f aca="false">IF(J9708="PosK",SUMIFS(K:K,J:J,"eDNA",H:H,H9708),"")</f>
        <v/>
      </c>
      <c r="Q9708" s="62"/>
    </row>
    <row r="9709" customFormat="false" ht="14.25" hidden="false" customHeight="false" outlineLevel="0" collapsed="false">
      <c r="A9709" s="0" t="s">
        <v>816</v>
      </c>
      <c r="B9709" s="52" t="s">
        <v>1230</v>
      </c>
      <c r="C9709" s="52" t="s">
        <v>751</v>
      </c>
      <c r="D9709" s="53" t="n">
        <v>0.1</v>
      </c>
      <c r="E9709" s="53" t="s">
        <v>748</v>
      </c>
      <c r="F9709" s="0" t="s">
        <v>1470</v>
      </c>
      <c r="G9709" s="0" t="str">
        <f aca="false">LEFT(B9709,2)</f>
        <v>33</v>
      </c>
      <c r="H9709" s="0" t="str">
        <f aca="false">I9709&amp;"_"&amp;G9709&amp;"_"&amp;F9709</f>
        <v>KortbenetGroenFroe_33_20191002_DL2019009_MidtsjaellandsGym_koersel2</v>
      </c>
      <c r="I9709" s="61" t="str">
        <f aca="false">MID(RIGHT(B9709,LEN(B9709)-3),1,FIND("_",RIGHT(B9709,LEN(B9709)-3))-1)</f>
        <v>KortbenetGroenFroe</v>
      </c>
      <c r="J9709" s="61" t="str">
        <f aca="false">TRIM(SUBSTITUTE(RIGHT(B9709,FIND(I9709,B9709)+1),"_",""))</f>
        <v>eDNA</v>
      </c>
      <c r="K9709" s="0" t="str">
        <f aca="false">IFERROR(VALUE(SUBSTITUTE(E9709,".",",")),E9709)</f>
        <v>No Ct</v>
      </c>
      <c r="L9709" s="61" t="str">
        <f aca="false">IF(J9709="PosK",SUMIFS(K:K,J:J,"PosK",H:H,H9709),"")</f>
        <v/>
      </c>
      <c r="M9709" s="61" t="str">
        <f aca="false">IF(J9709="PosK",SUMIFS(K:K,J:J,"NegK",H:H,H9709),"")</f>
        <v/>
      </c>
      <c r="N9709" s="61" t="str">
        <f aca="false">IF(J9709="PosK",SUMIFS(K:K,J:J,"eDNA",H:H,H9709),"")</f>
        <v/>
      </c>
      <c r="P9709" s="62"/>
      <c r="T9709" s="63"/>
      <c r="W9709" s="64"/>
    </row>
    <row r="9710" customFormat="false" ht="14.25" hidden="false" customHeight="false" outlineLevel="0" collapsed="false">
      <c r="A9710" s="0" t="s">
        <v>818</v>
      </c>
      <c r="B9710" s="52" t="s">
        <v>1232</v>
      </c>
      <c r="C9710" s="52" t="s">
        <v>743</v>
      </c>
      <c r="D9710" s="53" t="n">
        <v>0.1</v>
      </c>
      <c r="E9710" s="53" t="s">
        <v>748</v>
      </c>
      <c r="F9710" s="0" t="s">
        <v>1470</v>
      </c>
      <c r="G9710" s="0" t="str">
        <f aca="false">LEFT(B9710,2)</f>
        <v>34</v>
      </c>
      <c r="H9710" s="0" t="str">
        <f aca="false">I9710&amp;"_"&amp;G9710&amp;"_"&amp;F9710</f>
        <v>Soelvkarusse_34_20191002_DL2019009_MidtsjaellandsGym_koersel2</v>
      </c>
      <c r="I9710" s="61" t="str">
        <f aca="false">MID(RIGHT(B9710,LEN(B9710)-3),1,FIND("_",RIGHT(B9710,LEN(B9710)-3))-1)</f>
        <v>Soelvkarusse</v>
      </c>
      <c r="J9710" s="61" t="str">
        <f aca="false">TRIM(SUBSTITUTE(RIGHT(B9710,FIND(I9710,B9710)+1),"_",""))</f>
        <v>PosK</v>
      </c>
      <c r="K9710" s="0" t="str">
        <f aca="false">IFERROR(VALUE(SUBSTITUTE(E9710,".",",")),E9710)</f>
        <v>No Ct</v>
      </c>
      <c r="L9710" s="61" t="n">
        <f aca="false">IF(J9710="PosK",SUMIFS(K:K,J:J,"PosK",H:H,H9710),"")</f>
        <v>0</v>
      </c>
      <c r="M9710" s="61" t="n">
        <f aca="false">IF(J9710="PosK",SUMIFS(K:K,J:J,"NegK",H:H,H9710),"")</f>
        <v>0</v>
      </c>
      <c r="N9710" s="61" t="n">
        <f aca="false">IF(J9710="PosK",SUMIFS(K:K,J:J,"eDNA",H:H,H9710),"")</f>
        <v>0</v>
      </c>
      <c r="P9710" s="62" t="n">
        <f aca="false">IF(K9712="No Ct",0,K9712)</f>
        <v>0</v>
      </c>
      <c r="Q9710" s="62" t="n">
        <f aca="false">IF(K9713="No Ct",0,K9713)</f>
        <v>0</v>
      </c>
      <c r="R9710" s="0" t="str">
        <f aca="false">IF(AND(L9710&gt;0,M9710=0),"Valid","Invalid")</f>
        <v>Invalid</v>
      </c>
      <c r="S9710" s="0" t="str">
        <f aca="false">IF(OR(P9710&gt;1,Q9710&gt;1),"Present","Absent")</f>
        <v>Absent</v>
      </c>
      <c r="T9710" s="63" t="str">
        <f aca="false">IF(OR(AND(P9710&gt;1,P9710&lt;41),AND(Q9710&gt;1,Q9710&lt;41)),"Ct&lt;41","Ct&gt;41")</f>
        <v>Ct&gt;41</v>
      </c>
      <c r="U9710" s="0" t="str">
        <f aca="false">I9710</f>
        <v>Soelvkarusse</v>
      </c>
      <c r="V9710" s="0" t="str">
        <f aca="false">MID(F9710,10,9)</f>
        <v>DL2019009</v>
      </c>
      <c r="W9710" s="64" t="str">
        <f aca="false">V9710&amp;"_"&amp;U9710&amp;"_"&amp;R9710&amp;"_"&amp;S9710&amp;"_"&amp;T9710</f>
        <v>DL2019009_Soelvkarusse_Invalid_Absent_Ct&gt;41</v>
      </c>
    </row>
    <row r="9711" customFormat="false" ht="14.25" hidden="false" customHeight="false" outlineLevel="0" collapsed="false">
      <c r="A9711" s="0" t="s">
        <v>820</v>
      </c>
      <c r="B9711" s="52" t="s">
        <v>1233</v>
      </c>
      <c r="C9711" s="52" t="s">
        <v>747</v>
      </c>
      <c r="D9711" s="53" t="n">
        <v>0.1</v>
      </c>
      <c r="E9711" s="53" t="s">
        <v>748</v>
      </c>
      <c r="F9711" s="0" t="s">
        <v>1470</v>
      </c>
      <c r="G9711" s="0" t="str">
        <f aca="false">LEFT(B9711,2)</f>
        <v>34</v>
      </c>
      <c r="H9711" s="0" t="str">
        <f aca="false">I9711&amp;"_"&amp;G9711&amp;"_"&amp;F9711</f>
        <v>Soelvkarusse_34_20191002_DL2019009_MidtsjaellandsGym_koersel2</v>
      </c>
      <c r="I9711" s="61" t="str">
        <f aca="false">MID(RIGHT(B9711,LEN(B9711)-3),1,FIND("_",RIGHT(B9711,LEN(B9711)-3))-1)</f>
        <v>Soelvkarusse</v>
      </c>
      <c r="J9711" s="61" t="str">
        <f aca="false">TRIM(SUBSTITUTE(RIGHT(B9711,FIND(I9711,B9711)+1),"_",""))</f>
        <v>NegK</v>
      </c>
      <c r="K9711" s="0" t="str">
        <f aca="false">IFERROR(VALUE(SUBSTITUTE(E9711,".",",")),E9711)</f>
        <v>No Ct</v>
      </c>
      <c r="L9711" s="61" t="str">
        <f aca="false">IF(J9711="PosK",SUMIFS(K:K,J:J,"PosK",H:H,H9711),"")</f>
        <v/>
      </c>
      <c r="M9711" s="61" t="str">
        <f aca="false">IF(J9711="PosK",SUMIFS(K:K,J:J,"NegK",H:H,H9711),"")</f>
        <v/>
      </c>
      <c r="N9711" s="61" t="str">
        <f aca="false">IF(J9711="PosK",SUMIFS(K:K,J:J,"eDNA",H:H,H9711),"")</f>
        <v/>
      </c>
    </row>
    <row r="9712" customFormat="false" ht="14.25" hidden="false" customHeight="false" outlineLevel="0" collapsed="false">
      <c r="A9712" s="0" t="s">
        <v>822</v>
      </c>
      <c r="B9712" s="52" t="s">
        <v>1234</v>
      </c>
      <c r="C9712" s="52" t="s">
        <v>751</v>
      </c>
      <c r="D9712" s="53" t="n">
        <v>0.1</v>
      </c>
      <c r="E9712" s="53" t="s">
        <v>748</v>
      </c>
      <c r="F9712" s="0" t="s">
        <v>1470</v>
      </c>
      <c r="G9712" s="0" t="str">
        <f aca="false">LEFT(B9712,2)</f>
        <v>34</v>
      </c>
      <c r="H9712" s="0" t="str">
        <f aca="false">I9712&amp;"_"&amp;G9712&amp;"_"&amp;F9712</f>
        <v>Soelvkarusse_34_20191002_DL2019009_MidtsjaellandsGym_koersel2</v>
      </c>
      <c r="I9712" s="61" t="str">
        <f aca="false">MID(RIGHT(B9712,LEN(B9712)-3),1,FIND("_",RIGHT(B9712,LEN(B9712)-3))-1)</f>
        <v>Soelvkarusse</v>
      </c>
      <c r="J9712" s="61" t="str">
        <f aca="false">TRIM(SUBSTITUTE(RIGHT(B9712,FIND(I9712,B9712)+1),"_",""))</f>
        <v>eDNA</v>
      </c>
      <c r="K9712" s="0" t="str">
        <f aca="false">IFERROR(VALUE(SUBSTITUTE(E9712,".",",")),E9712)</f>
        <v>No Ct</v>
      </c>
      <c r="L9712" s="61" t="str">
        <f aca="false">IF(J9712="PosK",SUMIFS(K:K,J:J,"PosK",H:H,H9712),"")</f>
        <v/>
      </c>
      <c r="M9712" s="61" t="str">
        <f aca="false">IF(J9712="PosK",SUMIFS(K:K,J:J,"NegK",H:H,H9712),"")</f>
        <v/>
      </c>
      <c r="N9712" s="61" t="str">
        <f aca="false">IF(J9712="PosK",SUMIFS(K:K,J:J,"eDNA",H:H,H9712),"")</f>
        <v/>
      </c>
      <c r="Q9712" s="62"/>
    </row>
    <row r="9713" customFormat="false" ht="14.25" hidden="false" customHeight="false" outlineLevel="0" collapsed="false">
      <c r="A9713" s="0" t="s">
        <v>824</v>
      </c>
      <c r="B9713" s="52" t="s">
        <v>1234</v>
      </c>
      <c r="C9713" s="52" t="s">
        <v>751</v>
      </c>
      <c r="D9713" s="53" t="n">
        <v>0.1</v>
      </c>
      <c r="E9713" s="53" t="s">
        <v>748</v>
      </c>
      <c r="F9713" s="0" t="s">
        <v>1470</v>
      </c>
      <c r="G9713" s="0" t="str">
        <f aca="false">LEFT(B9713,2)</f>
        <v>34</v>
      </c>
      <c r="H9713" s="0" t="str">
        <f aca="false">I9713&amp;"_"&amp;G9713&amp;"_"&amp;F9713</f>
        <v>Soelvkarusse_34_20191002_DL2019009_MidtsjaellandsGym_koersel2</v>
      </c>
      <c r="I9713" s="61" t="str">
        <f aca="false">MID(RIGHT(B9713,LEN(B9713)-3),1,FIND("_",RIGHT(B9713,LEN(B9713)-3))-1)</f>
        <v>Soelvkarusse</v>
      </c>
      <c r="J9713" s="61" t="str">
        <f aca="false">TRIM(SUBSTITUTE(RIGHT(B9713,FIND(I9713,B9713)+1),"_",""))</f>
        <v>eDNA</v>
      </c>
      <c r="K9713" s="0" t="str">
        <f aca="false">IFERROR(VALUE(SUBSTITUTE(E9713,".",",")),E9713)</f>
        <v>No Ct</v>
      </c>
      <c r="L9713" s="61" t="str">
        <f aca="false">IF(J9713="PosK",SUMIFS(K:K,J:J,"PosK",H:H,H9713),"")</f>
        <v/>
      </c>
      <c r="M9713" s="61" t="str">
        <f aca="false">IF(J9713="PosK",SUMIFS(K:K,J:J,"NegK",H:H,H9713),"")</f>
        <v/>
      </c>
      <c r="N9713" s="61" t="str">
        <f aca="false">IF(J9713="PosK",SUMIFS(K:K,J:J,"eDNA",H:H,H9713),"")</f>
        <v/>
      </c>
      <c r="P9713" s="62"/>
      <c r="T9713" s="63"/>
      <c r="W9713" s="64"/>
    </row>
    <row r="9714" customFormat="false" ht="14.25" hidden="false" customHeight="false" outlineLevel="0" collapsed="false">
      <c r="A9714" s="0" t="s">
        <v>741</v>
      </c>
      <c r="B9714" s="52" t="s">
        <v>742</v>
      </c>
      <c r="C9714" s="52" t="s">
        <v>743</v>
      </c>
      <c r="D9714" s="53" t="n">
        <v>0.1</v>
      </c>
      <c r="E9714" s="53" t="n">
        <v>35.35</v>
      </c>
      <c r="F9714" s="0" t="s">
        <v>1471</v>
      </c>
      <c r="G9714" s="0" t="str">
        <f aca="false">LEFT(B9714,2)</f>
        <v>01</v>
      </c>
      <c r="H9714" s="0" t="str">
        <f aca="false">I9714&amp;"_"&amp;G9714&amp;"_"&amp;F9714</f>
        <v>Loegfroe_01_20191003_DL2019011_HilleroedHTX_koersel1</v>
      </c>
      <c r="I9714" s="61" t="str">
        <f aca="false">MID(RIGHT(B9714,LEN(B9714)-3),1,FIND("_",RIGHT(B9714,LEN(B9714)-3))-1)</f>
        <v>Loegfroe</v>
      </c>
      <c r="J9714" s="61" t="str">
        <f aca="false">TRIM(SUBSTITUTE(RIGHT(B9714,FIND(I9714,B9714)+1),"_",""))</f>
        <v>PosK</v>
      </c>
      <c r="K9714" s="0" t="n">
        <f aca="false">IFERROR(VALUE(SUBSTITUTE(E9714,".",",")),E9714)</f>
        <v>35.35</v>
      </c>
      <c r="L9714" s="61" t="n">
        <f aca="false">IF(J9714="PosK",SUMIFS(K:K,J:J,"PosK",H:H,H9714),"")</f>
        <v>35.35</v>
      </c>
      <c r="M9714" s="61" t="n">
        <f aca="false">IF(J9714="PosK",SUMIFS(K:K,J:J,"NegK",H:H,H9714),"")</f>
        <v>0</v>
      </c>
      <c r="N9714" s="61" t="n">
        <f aca="false">IF(J9714="PosK",SUMIFS(K:K,J:J,"eDNA",H:H,H9714),"")</f>
        <v>0</v>
      </c>
      <c r="P9714" s="62" t="n">
        <f aca="false">IF(K9716="No Ct",0,K9716)</f>
        <v>0</v>
      </c>
      <c r="Q9714" s="62" t="n">
        <f aca="false">IF(K9717="No Ct",0,K9717)</f>
        <v>0</v>
      </c>
      <c r="R9714" s="0" t="str">
        <f aca="false">IF(AND(L9714&gt;0,M9714=0),"Valid","Invalid")</f>
        <v>Valid</v>
      </c>
      <c r="S9714" s="0" t="str">
        <f aca="false">IF(OR(P9714&gt;1,Q9714&gt;1),"Present","Absent")</f>
        <v>Absent</v>
      </c>
      <c r="T9714" s="63" t="str">
        <f aca="false">IF(OR(AND(P9714&gt;1,P9714&lt;41),AND(Q9714&gt;1,Q9714&lt;41)),"Ct&lt;41","Ct&gt;41")</f>
        <v>Ct&gt;41</v>
      </c>
      <c r="U9714" s="0" t="str">
        <f aca="false">I9714</f>
        <v>Loegfroe</v>
      </c>
      <c r="V9714" s="0" t="str">
        <f aca="false">MID(F9714,10,9)</f>
        <v>DL2019011</v>
      </c>
      <c r="W9714" s="64" t="str">
        <f aca="false">V9714&amp;"_"&amp;U9714&amp;"_"&amp;R9714&amp;"_"&amp;S9714&amp;"_"&amp;T9714</f>
        <v>DL2019011_Loegfroe_Valid_Absent_Ct&gt;41</v>
      </c>
    </row>
    <row r="9715" customFormat="false" ht="14.25" hidden="false" customHeight="false" outlineLevel="0" collapsed="false">
      <c r="A9715" s="0" t="s">
        <v>745</v>
      </c>
      <c r="B9715" s="52" t="s">
        <v>746</v>
      </c>
      <c r="C9715" s="52" t="s">
        <v>747</v>
      </c>
      <c r="D9715" s="53" t="n">
        <v>0.1</v>
      </c>
      <c r="E9715" s="53" t="s">
        <v>748</v>
      </c>
      <c r="F9715" s="0" t="s">
        <v>1471</v>
      </c>
      <c r="G9715" s="0" t="str">
        <f aca="false">LEFT(B9715,2)</f>
        <v>01</v>
      </c>
      <c r="H9715" s="0" t="str">
        <f aca="false">I9715&amp;"_"&amp;G9715&amp;"_"&amp;F9715</f>
        <v>Loegfroe_01_20191003_DL2019011_HilleroedHTX_koersel1</v>
      </c>
      <c r="I9715" s="61" t="str">
        <f aca="false">MID(RIGHT(B9715,LEN(B9715)-3),1,FIND("_",RIGHT(B9715,LEN(B9715)-3))-1)</f>
        <v>Loegfroe</v>
      </c>
      <c r="J9715" s="61" t="str">
        <f aca="false">TRIM(SUBSTITUTE(RIGHT(B9715,FIND(I9715,B9715)+1),"_",""))</f>
        <v>NegK</v>
      </c>
      <c r="K9715" s="0" t="str">
        <f aca="false">IFERROR(VALUE(SUBSTITUTE(E9715,".",",")),E9715)</f>
        <v>No Ct</v>
      </c>
      <c r="L9715" s="61" t="str">
        <f aca="false">IF(J9715="PosK",SUMIFS(K:K,J:J,"PosK",H:H,H9715),"")</f>
        <v/>
      </c>
      <c r="M9715" s="61" t="str">
        <f aca="false">IF(J9715="PosK",SUMIFS(K:K,J:J,"NegK",H:H,H9715),"")</f>
        <v/>
      </c>
      <c r="N9715" s="61" t="str">
        <f aca="false">IF(J9715="PosK",SUMIFS(K:K,J:J,"eDNA",H:H,H9715),"")</f>
        <v/>
      </c>
    </row>
    <row r="9716" customFormat="false" ht="14.25" hidden="false" customHeight="false" outlineLevel="0" collapsed="false">
      <c r="A9716" s="0" t="s">
        <v>749</v>
      </c>
      <c r="B9716" s="52" t="s">
        <v>750</v>
      </c>
      <c r="C9716" s="52" t="s">
        <v>751</v>
      </c>
      <c r="D9716" s="53" t="n">
        <v>0.1</v>
      </c>
      <c r="E9716" s="53" t="s">
        <v>748</v>
      </c>
      <c r="F9716" s="0" t="s">
        <v>1471</v>
      </c>
      <c r="G9716" s="0" t="str">
        <f aca="false">LEFT(B9716,2)</f>
        <v>01</v>
      </c>
      <c r="H9716" s="0" t="str">
        <f aca="false">I9716&amp;"_"&amp;G9716&amp;"_"&amp;F9716</f>
        <v>Loegfroe_01_20191003_DL2019011_HilleroedHTX_koersel1</v>
      </c>
      <c r="I9716" s="61" t="str">
        <f aca="false">MID(RIGHT(B9716,LEN(B9716)-3),1,FIND("_",RIGHT(B9716,LEN(B9716)-3))-1)</f>
        <v>Loegfroe</v>
      </c>
      <c r="J9716" s="61" t="str">
        <f aca="false">TRIM(SUBSTITUTE(RIGHT(B9716,FIND(I9716,B9716)+1),"_",""))</f>
        <v>eDNA</v>
      </c>
      <c r="K9716" s="0" t="str">
        <f aca="false">IFERROR(VALUE(SUBSTITUTE(E9716,".",",")),E9716)</f>
        <v>No Ct</v>
      </c>
      <c r="L9716" s="61" t="str">
        <f aca="false">IF(J9716="PosK",SUMIFS(K:K,J:J,"PosK",H:H,H9716),"")</f>
        <v/>
      </c>
      <c r="M9716" s="61" t="str">
        <f aca="false">IF(J9716="PosK",SUMIFS(K:K,J:J,"NegK",H:H,H9716),"")</f>
        <v/>
      </c>
      <c r="N9716" s="61" t="str">
        <f aca="false">IF(J9716="PosK",SUMIFS(K:K,J:J,"eDNA",H:H,H9716),"")</f>
        <v/>
      </c>
      <c r="Q9716" s="62"/>
    </row>
    <row r="9717" customFormat="false" ht="14.25" hidden="false" customHeight="false" outlineLevel="0" collapsed="false">
      <c r="A9717" s="0" t="s">
        <v>752</v>
      </c>
      <c r="B9717" s="52" t="s">
        <v>750</v>
      </c>
      <c r="C9717" s="52" t="s">
        <v>751</v>
      </c>
      <c r="D9717" s="53" t="n">
        <v>0.1</v>
      </c>
      <c r="E9717" s="53" t="s">
        <v>748</v>
      </c>
      <c r="F9717" s="0" t="s">
        <v>1471</v>
      </c>
      <c r="G9717" s="0" t="str">
        <f aca="false">LEFT(B9717,2)</f>
        <v>01</v>
      </c>
      <c r="H9717" s="0" t="str">
        <f aca="false">I9717&amp;"_"&amp;G9717&amp;"_"&amp;F9717</f>
        <v>Loegfroe_01_20191003_DL2019011_HilleroedHTX_koersel1</v>
      </c>
      <c r="I9717" s="61" t="str">
        <f aca="false">MID(RIGHT(B9717,LEN(B9717)-3),1,FIND("_",RIGHT(B9717,LEN(B9717)-3))-1)</f>
        <v>Loegfroe</v>
      </c>
      <c r="J9717" s="61" t="str">
        <f aca="false">TRIM(SUBSTITUTE(RIGHT(B9717,FIND(I9717,B9717)+1),"_",""))</f>
        <v>eDNA</v>
      </c>
      <c r="K9717" s="0" t="str">
        <f aca="false">IFERROR(VALUE(SUBSTITUTE(E9717,".",",")),E9717)</f>
        <v>No Ct</v>
      </c>
      <c r="L9717" s="61" t="str">
        <f aca="false">IF(J9717="PosK",SUMIFS(K:K,J:J,"PosK",H:H,H9717),"")</f>
        <v/>
      </c>
      <c r="M9717" s="61" t="str">
        <f aca="false">IF(J9717="PosK",SUMIFS(K:K,J:J,"NegK",H:H,H9717),"")</f>
        <v/>
      </c>
      <c r="N9717" s="61" t="str">
        <f aca="false">IF(J9717="PosK",SUMIFS(K:K,J:J,"eDNA",H:H,H9717),"")</f>
        <v/>
      </c>
      <c r="P9717" s="62"/>
      <c r="T9717" s="63"/>
      <c r="W9717" s="64"/>
    </row>
    <row r="9718" customFormat="false" ht="14.25" hidden="false" customHeight="false" outlineLevel="0" collapsed="false">
      <c r="A9718" s="0" t="s">
        <v>754</v>
      </c>
      <c r="B9718" s="52" t="s">
        <v>755</v>
      </c>
      <c r="C9718" s="52" t="s">
        <v>743</v>
      </c>
      <c r="D9718" s="53" t="n">
        <v>0.1</v>
      </c>
      <c r="E9718" s="53" t="n">
        <v>32.88</v>
      </c>
      <c r="F9718" s="0" t="s">
        <v>1471</v>
      </c>
      <c r="G9718" s="0" t="str">
        <f aca="false">LEFT(B9718,2)</f>
        <v>02</v>
      </c>
      <c r="H9718" s="0" t="str">
        <f aca="false">I9718&amp;"_"&amp;G9718&amp;"_"&amp;F9718</f>
        <v>StorVandsalamander_02_20191003_DL2019011_HilleroedHTX_koersel1</v>
      </c>
      <c r="I9718" s="61" t="str">
        <f aca="false">MID(RIGHT(B9718,LEN(B9718)-3),1,FIND("_",RIGHT(B9718,LEN(B9718)-3))-1)</f>
        <v>StorVandsalamander</v>
      </c>
      <c r="J9718" s="61" t="str">
        <f aca="false">TRIM(SUBSTITUTE(RIGHT(B9718,FIND(I9718,B9718)+1),"_",""))</f>
        <v>PosK</v>
      </c>
      <c r="K9718" s="0" t="n">
        <f aca="false">IFERROR(VALUE(SUBSTITUTE(E9718,".",",")),E9718)</f>
        <v>32.88</v>
      </c>
      <c r="L9718" s="61" t="n">
        <f aca="false">IF(J9718="PosK",SUMIFS(K:K,J:J,"PosK",H:H,H9718),"")</f>
        <v>32.88</v>
      </c>
      <c r="M9718" s="61" t="n">
        <f aca="false">IF(J9718="PosK",SUMIFS(K:K,J:J,"NegK",H:H,H9718),"")</f>
        <v>0</v>
      </c>
      <c r="N9718" s="61" t="n">
        <f aca="false">IF(J9718="PosK",SUMIFS(K:K,J:J,"eDNA",H:H,H9718),"")</f>
        <v>0</v>
      </c>
      <c r="P9718" s="62" t="n">
        <f aca="false">IF(K9720="No Ct",0,K9720)</f>
        <v>0</v>
      </c>
      <c r="Q9718" s="62" t="n">
        <f aca="false">IF(K9721="No Ct",0,K9721)</f>
        <v>0</v>
      </c>
      <c r="R9718" s="0" t="str">
        <f aca="false">IF(AND(L9718&gt;0,M9718=0),"Valid","Invalid")</f>
        <v>Valid</v>
      </c>
      <c r="S9718" s="0" t="str">
        <f aca="false">IF(OR(P9718&gt;1,Q9718&gt;1),"Present","Absent")</f>
        <v>Absent</v>
      </c>
      <c r="T9718" s="63" t="str">
        <f aca="false">IF(OR(AND(P9718&gt;1,P9718&lt;41),AND(Q9718&gt;1,Q9718&lt;41)),"Ct&lt;41","Ct&gt;41")</f>
        <v>Ct&gt;41</v>
      </c>
      <c r="U9718" s="0" t="str">
        <f aca="false">I9718</f>
        <v>StorVandsalamander</v>
      </c>
      <c r="V9718" s="0" t="str">
        <f aca="false">MID(F9718,10,9)</f>
        <v>DL2019011</v>
      </c>
      <c r="W9718" s="64" t="str">
        <f aca="false">V9718&amp;"_"&amp;U9718&amp;"_"&amp;R9718&amp;"_"&amp;S9718&amp;"_"&amp;T9718</f>
        <v>DL2019011_StorVandsalamander_Valid_Absent_Ct&gt;41</v>
      </c>
    </row>
    <row r="9719" customFormat="false" ht="14.25" hidden="false" customHeight="false" outlineLevel="0" collapsed="false">
      <c r="A9719" s="0" t="s">
        <v>756</v>
      </c>
      <c r="B9719" s="52" t="s">
        <v>757</v>
      </c>
      <c r="C9719" s="52" t="s">
        <v>747</v>
      </c>
      <c r="D9719" s="53" t="n">
        <v>0.1</v>
      </c>
      <c r="E9719" s="53" t="s">
        <v>748</v>
      </c>
      <c r="F9719" s="0" t="s">
        <v>1471</v>
      </c>
      <c r="G9719" s="0" t="str">
        <f aca="false">LEFT(B9719,2)</f>
        <v>02</v>
      </c>
      <c r="H9719" s="0" t="str">
        <f aca="false">I9719&amp;"_"&amp;G9719&amp;"_"&amp;F9719</f>
        <v>StorVandsalamander_02_20191003_DL2019011_HilleroedHTX_koersel1</v>
      </c>
      <c r="I9719" s="61" t="str">
        <f aca="false">MID(RIGHT(B9719,LEN(B9719)-3),1,FIND("_",RIGHT(B9719,LEN(B9719)-3))-1)</f>
        <v>StorVandsalamander</v>
      </c>
      <c r="J9719" s="61" t="str">
        <f aca="false">TRIM(SUBSTITUTE(RIGHT(B9719,FIND(I9719,B9719)+1),"_",""))</f>
        <v>NegK</v>
      </c>
      <c r="K9719" s="0" t="str">
        <f aca="false">IFERROR(VALUE(SUBSTITUTE(E9719,".",",")),E9719)</f>
        <v>No Ct</v>
      </c>
      <c r="L9719" s="61" t="str">
        <f aca="false">IF(J9719="PosK",SUMIFS(K:K,J:J,"PosK",H:H,H9719),"")</f>
        <v/>
      </c>
      <c r="M9719" s="61" t="str">
        <f aca="false">IF(J9719="PosK",SUMIFS(K:K,J:J,"NegK",H:H,H9719),"")</f>
        <v/>
      </c>
      <c r="N9719" s="61" t="str">
        <f aca="false">IF(J9719="PosK",SUMIFS(K:K,J:J,"eDNA",H:H,H9719),"")</f>
        <v/>
      </c>
    </row>
    <row r="9720" customFormat="false" ht="14.25" hidden="false" customHeight="false" outlineLevel="0" collapsed="false">
      <c r="A9720" s="0" t="s">
        <v>758</v>
      </c>
      <c r="B9720" s="52" t="s">
        <v>759</v>
      </c>
      <c r="C9720" s="52" t="s">
        <v>751</v>
      </c>
      <c r="D9720" s="53" t="n">
        <v>0.1</v>
      </c>
      <c r="E9720" s="53" t="s">
        <v>748</v>
      </c>
      <c r="F9720" s="0" t="s">
        <v>1471</v>
      </c>
      <c r="G9720" s="0" t="str">
        <f aca="false">LEFT(B9720,2)</f>
        <v>02</v>
      </c>
      <c r="H9720" s="0" t="str">
        <f aca="false">I9720&amp;"_"&amp;G9720&amp;"_"&amp;F9720</f>
        <v>StorVandsalamander_02_20191003_DL2019011_HilleroedHTX_koersel1</v>
      </c>
      <c r="I9720" s="61" t="str">
        <f aca="false">MID(RIGHT(B9720,LEN(B9720)-3),1,FIND("_",RIGHT(B9720,LEN(B9720)-3))-1)</f>
        <v>StorVandsalamander</v>
      </c>
      <c r="J9720" s="61" t="str">
        <f aca="false">TRIM(SUBSTITUTE(RIGHT(B9720,FIND(I9720,B9720)+1),"_",""))</f>
        <v>eDNA</v>
      </c>
      <c r="K9720" s="0" t="str">
        <f aca="false">IFERROR(VALUE(SUBSTITUTE(E9720,".",",")),E9720)</f>
        <v>No Ct</v>
      </c>
      <c r="L9720" s="61" t="str">
        <f aca="false">IF(J9720="PosK",SUMIFS(K:K,J:J,"PosK",H:H,H9720),"")</f>
        <v/>
      </c>
      <c r="M9720" s="61" t="str">
        <f aca="false">IF(J9720="PosK",SUMIFS(K:K,J:J,"NegK",H:H,H9720),"")</f>
        <v/>
      </c>
      <c r="N9720" s="61" t="str">
        <f aca="false">IF(J9720="PosK",SUMIFS(K:K,J:J,"eDNA",H:H,H9720),"")</f>
        <v/>
      </c>
      <c r="Q9720" s="62"/>
    </row>
    <row r="9721" customFormat="false" ht="14.25" hidden="false" customHeight="false" outlineLevel="0" collapsed="false">
      <c r="A9721" s="0" t="s">
        <v>760</v>
      </c>
      <c r="B9721" s="52" t="s">
        <v>759</v>
      </c>
      <c r="C9721" s="52" t="s">
        <v>751</v>
      </c>
      <c r="D9721" s="53" t="n">
        <v>0.1</v>
      </c>
      <c r="E9721" s="53" t="s">
        <v>748</v>
      </c>
      <c r="F9721" s="0" t="s">
        <v>1471</v>
      </c>
      <c r="G9721" s="0" t="str">
        <f aca="false">LEFT(B9721,2)</f>
        <v>02</v>
      </c>
      <c r="H9721" s="0" t="str">
        <f aca="false">I9721&amp;"_"&amp;G9721&amp;"_"&amp;F9721</f>
        <v>StorVandsalamander_02_20191003_DL2019011_HilleroedHTX_koersel1</v>
      </c>
      <c r="I9721" s="61" t="str">
        <f aca="false">MID(RIGHT(B9721,LEN(B9721)-3),1,FIND("_",RIGHT(B9721,LEN(B9721)-3))-1)</f>
        <v>StorVandsalamander</v>
      </c>
      <c r="J9721" s="61" t="str">
        <f aca="false">TRIM(SUBSTITUTE(RIGHT(B9721,FIND(I9721,B9721)+1),"_",""))</f>
        <v>eDNA</v>
      </c>
      <c r="K9721" s="0" t="str">
        <f aca="false">IFERROR(VALUE(SUBSTITUTE(E9721,".",",")),E9721)</f>
        <v>No Ct</v>
      </c>
      <c r="L9721" s="61" t="str">
        <f aca="false">IF(J9721="PosK",SUMIFS(K:K,J:J,"PosK",H:H,H9721),"")</f>
        <v/>
      </c>
      <c r="M9721" s="61" t="str">
        <f aca="false">IF(J9721="PosK",SUMIFS(K:K,J:J,"NegK",H:H,H9721),"")</f>
        <v/>
      </c>
      <c r="N9721" s="61" t="str">
        <f aca="false">IF(J9721="PosK",SUMIFS(K:K,J:J,"eDNA",H:H,H9721),"")</f>
        <v/>
      </c>
      <c r="P9721" s="62"/>
      <c r="T9721" s="63"/>
      <c r="W9721" s="64"/>
    </row>
    <row r="9722" customFormat="false" ht="14.25" hidden="false" customHeight="false" outlineLevel="0" collapsed="false">
      <c r="A9722" s="0" t="s">
        <v>762</v>
      </c>
      <c r="B9722" s="52" t="s">
        <v>763</v>
      </c>
      <c r="C9722" s="52" t="s">
        <v>743</v>
      </c>
      <c r="D9722" s="53" t="n">
        <v>0.1</v>
      </c>
      <c r="E9722" s="53" t="n">
        <v>32.7</v>
      </c>
      <c r="F9722" s="0" t="s">
        <v>1471</v>
      </c>
      <c r="G9722" s="0" t="str">
        <f aca="false">LEFT(B9722,2)</f>
        <v>03</v>
      </c>
      <c r="H9722" s="0" t="str">
        <f aca="false">I9722&amp;"_"&amp;G9722&amp;"_"&amp;F9722</f>
        <v>Strandtudse_03_20191003_DL2019011_HilleroedHTX_koersel1</v>
      </c>
      <c r="I9722" s="61" t="str">
        <f aca="false">MID(RIGHT(B9722,LEN(B9722)-3),1,FIND("_",RIGHT(B9722,LEN(B9722)-3))-1)</f>
        <v>Strandtudse</v>
      </c>
      <c r="J9722" s="61" t="str">
        <f aca="false">TRIM(SUBSTITUTE(RIGHT(B9722,FIND(I9722,B9722)+1),"_",""))</f>
        <v>PosK</v>
      </c>
      <c r="K9722" s="0" t="n">
        <f aca="false">IFERROR(VALUE(SUBSTITUTE(E9722,".",",")),E9722)</f>
        <v>32.7</v>
      </c>
      <c r="L9722" s="61" t="n">
        <f aca="false">IF(J9722="PosK",SUMIFS(K:K,J:J,"PosK",H:H,H9722),"")</f>
        <v>32.7</v>
      </c>
      <c r="M9722" s="61" t="n">
        <f aca="false">IF(J9722="PosK",SUMIFS(K:K,J:J,"NegK",H:H,H9722),"")</f>
        <v>0</v>
      </c>
      <c r="N9722" s="61" t="n">
        <f aca="false">IF(J9722="PosK",SUMIFS(K:K,J:J,"eDNA",H:H,H9722),"")</f>
        <v>0</v>
      </c>
      <c r="P9722" s="62" t="n">
        <f aca="false">IF(K9724="No Ct",0,K9724)</f>
        <v>0</v>
      </c>
      <c r="Q9722" s="62" t="n">
        <f aca="false">IF(K9725="No Ct",0,K9725)</f>
        <v>0</v>
      </c>
      <c r="R9722" s="0" t="str">
        <f aca="false">IF(AND(L9722&gt;0,M9722=0),"Valid","Invalid")</f>
        <v>Valid</v>
      </c>
      <c r="S9722" s="0" t="str">
        <f aca="false">IF(OR(P9722&gt;1,Q9722&gt;1),"Present","Absent")</f>
        <v>Absent</v>
      </c>
      <c r="T9722" s="63" t="str">
        <f aca="false">IF(OR(AND(P9722&gt;1,P9722&lt;41),AND(Q9722&gt;1,Q9722&lt;41)),"Ct&lt;41","Ct&gt;41")</f>
        <v>Ct&gt;41</v>
      </c>
      <c r="U9722" s="0" t="str">
        <f aca="false">I9722</f>
        <v>Strandtudse</v>
      </c>
      <c r="V9722" s="0" t="str">
        <f aca="false">MID(F9722,10,9)</f>
        <v>DL2019011</v>
      </c>
      <c r="W9722" s="64" t="str">
        <f aca="false">V9722&amp;"_"&amp;U9722&amp;"_"&amp;R9722&amp;"_"&amp;S9722&amp;"_"&amp;T9722</f>
        <v>DL2019011_Strandtudse_Valid_Absent_Ct&gt;41</v>
      </c>
    </row>
    <row r="9723" customFormat="false" ht="14.25" hidden="false" customHeight="false" outlineLevel="0" collapsed="false">
      <c r="A9723" s="0" t="s">
        <v>764</v>
      </c>
      <c r="B9723" s="52" t="s">
        <v>765</v>
      </c>
      <c r="C9723" s="52" t="s">
        <v>747</v>
      </c>
      <c r="D9723" s="53" t="n">
        <v>0.1</v>
      </c>
      <c r="E9723" s="53" t="s">
        <v>748</v>
      </c>
      <c r="F9723" s="0" t="s">
        <v>1471</v>
      </c>
      <c r="G9723" s="0" t="str">
        <f aca="false">LEFT(B9723,2)</f>
        <v>03</v>
      </c>
      <c r="H9723" s="0" t="str">
        <f aca="false">I9723&amp;"_"&amp;G9723&amp;"_"&amp;F9723</f>
        <v>Strandtudse_03_20191003_DL2019011_HilleroedHTX_koersel1</v>
      </c>
      <c r="I9723" s="61" t="str">
        <f aca="false">MID(RIGHT(B9723,LEN(B9723)-3),1,FIND("_",RIGHT(B9723,LEN(B9723)-3))-1)</f>
        <v>Strandtudse</v>
      </c>
      <c r="J9723" s="61" t="str">
        <f aca="false">TRIM(SUBSTITUTE(RIGHT(B9723,FIND(I9723,B9723)+1),"_",""))</f>
        <v>NegK</v>
      </c>
      <c r="K9723" s="0" t="str">
        <f aca="false">IFERROR(VALUE(SUBSTITUTE(E9723,".",",")),E9723)</f>
        <v>No Ct</v>
      </c>
      <c r="L9723" s="61" t="str">
        <f aca="false">IF(J9723="PosK",SUMIFS(K:K,J:J,"PosK",H:H,H9723),"")</f>
        <v/>
      </c>
      <c r="M9723" s="61" t="str">
        <f aca="false">IF(J9723="PosK",SUMIFS(K:K,J:J,"NegK",H:H,H9723),"")</f>
        <v/>
      </c>
      <c r="N9723" s="61" t="str">
        <f aca="false">IF(J9723="PosK",SUMIFS(K:K,J:J,"eDNA",H:H,H9723),"")</f>
        <v/>
      </c>
    </row>
    <row r="9724" customFormat="false" ht="14.25" hidden="false" customHeight="false" outlineLevel="0" collapsed="false">
      <c r="A9724" s="0" t="s">
        <v>766</v>
      </c>
      <c r="B9724" s="52" t="s">
        <v>767</v>
      </c>
      <c r="C9724" s="52" t="s">
        <v>751</v>
      </c>
      <c r="D9724" s="53" t="n">
        <v>0.1</v>
      </c>
      <c r="E9724" s="53" t="s">
        <v>748</v>
      </c>
      <c r="F9724" s="0" t="s">
        <v>1471</v>
      </c>
      <c r="G9724" s="0" t="str">
        <f aca="false">LEFT(B9724,2)</f>
        <v>03</v>
      </c>
      <c r="H9724" s="0" t="str">
        <f aca="false">I9724&amp;"_"&amp;G9724&amp;"_"&amp;F9724</f>
        <v>Strandtudse_03_20191003_DL2019011_HilleroedHTX_koersel1</v>
      </c>
      <c r="I9724" s="61" t="str">
        <f aca="false">MID(RIGHT(B9724,LEN(B9724)-3),1,FIND("_",RIGHT(B9724,LEN(B9724)-3))-1)</f>
        <v>Strandtudse</v>
      </c>
      <c r="J9724" s="61" t="str">
        <f aca="false">TRIM(SUBSTITUTE(RIGHT(B9724,FIND(I9724,B9724)+1),"_",""))</f>
        <v>eDNA</v>
      </c>
      <c r="K9724" s="0" t="str">
        <f aca="false">IFERROR(VALUE(SUBSTITUTE(E9724,".",",")),E9724)</f>
        <v>No Ct</v>
      </c>
      <c r="L9724" s="61" t="str">
        <f aca="false">IF(J9724="PosK",SUMIFS(K:K,J:J,"PosK",H:H,H9724),"")</f>
        <v/>
      </c>
      <c r="M9724" s="61" t="str">
        <f aca="false">IF(J9724="PosK",SUMIFS(K:K,J:J,"NegK",H:H,H9724),"")</f>
        <v/>
      </c>
      <c r="N9724" s="61" t="str">
        <f aca="false">IF(J9724="PosK",SUMIFS(K:K,J:J,"eDNA",H:H,H9724),"")</f>
        <v/>
      </c>
      <c r="Q9724" s="62"/>
    </row>
    <row r="9725" customFormat="false" ht="14.25" hidden="false" customHeight="false" outlineLevel="0" collapsed="false">
      <c r="A9725" s="0" t="s">
        <v>768</v>
      </c>
      <c r="B9725" s="52" t="s">
        <v>767</v>
      </c>
      <c r="C9725" s="52" t="s">
        <v>751</v>
      </c>
      <c r="D9725" s="53" t="n">
        <v>0.1</v>
      </c>
      <c r="E9725" s="53" t="s">
        <v>748</v>
      </c>
      <c r="F9725" s="0" t="s">
        <v>1471</v>
      </c>
      <c r="G9725" s="0" t="str">
        <f aca="false">LEFT(B9725,2)</f>
        <v>03</v>
      </c>
      <c r="H9725" s="0" t="str">
        <f aca="false">I9725&amp;"_"&amp;G9725&amp;"_"&amp;F9725</f>
        <v>Strandtudse_03_20191003_DL2019011_HilleroedHTX_koersel1</v>
      </c>
      <c r="I9725" s="61" t="str">
        <f aca="false">MID(RIGHT(B9725,LEN(B9725)-3),1,FIND("_",RIGHT(B9725,LEN(B9725)-3))-1)</f>
        <v>Strandtudse</v>
      </c>
      <c r="J9725" s="61" t="str">
        <f aca="false">TRIM(SUBSTITUTE(RIGHT(B9725,FIND(I9725,B9725)+1),"_",""))</f>
        <v>eDNA</v>
      </c>
      <c r="K9725" s="0" t="str">
        <f aca="false">IFERROR(VALUE(SUBSTITUTE(E9725,".",",")),E9725)</f>
        <v>No Ct</v>
      </c>
      <c r="L9725" s="61" t="str">
        <f aca="false">IF(J9725="PosK",SUMIFS(K:K,J:J,"PosK",H:H,H9725),"")</f>
        <v/>
      </c>
      <c r="M9725" s="61" t="str">
        <f aca="false">IF(J9725="PosK",SUMIFS(K:K,J:J,"NegK",H:H,H9725),"")</f>
        <v/>
      </c>
      <c r="N9725" s="61" t="str">
        <f aca="false">IF(J9725="PosK",SUMIFS(K:K,J:J,"eDNA",H:H,H9725),"")</f>
        <v/>
      </c>
      <c r="P9725" s="62"/>
      <c r="T9725" s="63"/>
      <c r="W9725" s="64"/>
    </row>
    <row r="9726" customFormat="false" ht="14.25" hidden="false" customHeight="false" outlineLevel="0" collapsed="false">
      <c r="A9726" s="0" t="s">
        <v>770</v>
      </c>
      <c r="B9726" s="52" t="s">
        <v>771</v>
      </c>
      <c r="C9726" s="52" t="s">
        <v>743</v>
      </c>
      <c r="D9726" s="53" t="n">
        <v>0.1</v>
      </c>
      <c r="E9726" s="53" t="n">
        <v>34.54</v>
      </c>
      <c r="F9726" s="0" t="s">
        <v>1471</v>
      </c>
      <c r="G9726" s="0" t="str">
        <f aca="false">LEFT(B9726,2)</f>
        <v>04</v>
      </c>
      <c r="H9726" s="0" t="str">
        <f aca="false">I9726&amp;"_"&amp;G9726&amp;"_"&amp;F9726</f>
        <v>GroenbrogetTudse_04_20191003_DL2019011_HilleroedHTX_koersel1</v>
      </c>
      <c r="I9726" s="61" t="str">
        <f aca="false">MID(RIGHT(B9726,LEN(B9726)-3),1,FIND("_",RIGHT(B9726,LEN(B9726)-3))-1)</f>
        <v>GroenbrogetTudse</v>
      </c>
      <c r="J9726" s="61" t="str">
        <f aca="false">TRIM(SUBSTITUTE(RIGHT(B9726,FIND(I9726,B9726)+1),"_",""))</f>
        <v>PosK</v>
      </c>
      <c r="K9726" s="0" t="n">
        <f aca="false">IFERROR(VALUE(SUBSTITUTE(E9726,".",",")),E9726)</f>
        <v>34.54</v>
      </c>
      <c r="L9726" s="61" t="n">
        <f aca="false">IF(J9726="PosK",SUMIFS(K:K,J:J,"PosK",H:H,H9726),"")</f>
        <v>34.54</v>
      </c>
      <c r="M9726" s="61" t="n">
        <f aca="false">IF(J9726="PosK",SUMIFS(K:K,J:J,"NegK",H:H,H9726),"")</f>
        <v>0</v>
      </c>
      <c r="N9726" s="61" t="n">
        <f aca="false">IF(J9726="PosK",SUMIFS(K:K,J:J,"eDNA",H:H,H9726),"")</f>
        <v>0</v>
      </c>
      <c r="P9726" s="62" t="n">
        <f aca="false">IF(K9728="No Ct",0,K9728)</f>
        <v>0</v>
      </c>
      <c r="Q9726" s="62" t="n">
        <f aca="false">IF(K9729="No Ct",0,K9729)</f>
        <v>0</v>
      </c>
      <c r="R9726" s="0" t="str">
        <f aca="false">IF(AND(L9726&gt;0,M9726=0),"Valid","Invalid")</f>
        <v>Valid</v>
      </c>
      <c r="S9726" s="0" t="str">
        <f aca="false">IF(OR(P9726&gt;1,Q9726&gt;1),"Present","Absent")</f>
        <v>Absent</v>
      </c>
      <c r="T9726" s="63" t="str">
        <f aca="false">IF(OR(AND(P9726&gt;1,P9726&lt;41),AND(Q9726&gt;1,Q9726&lt;41)),"Ct&lt;41","Ct&gt;41")</f>
        <v>Ct&gt;41</v>
      </c>
      <c r="U9726" s="0" t="str">
        <f aca="false">I9726</f>
        <v>GroenbrogetTudse</v>
      </c>
      <c r="V9726" s="0" t="str">
        <f aca="false">MID(F9726,10,9)</f>
        <v>DL2019011</v>
      </c>
      <c r="W9726" s="64" t="str">
        <f aca="false">V9726&amp;"_"&amp;U9726&amp;"_"&amp;R9726&amp;"_"&amp;S9726&amp;"_"&amp;T9726</f>
        <v>DL2019011_GroenbrogetTudse_Valid_Absent_Ct&gt;41</v>
      </c>
    </row>
    <row r="9727" customFormat="false" ht="14.25" hidden="false" customHeight="false" outlineLevel="0" collapsed="false">
      <c r="A9727" s="0" t="s">
        <v>772</v>
      </c>
      <c r="B9727" s="52" t="s">
        <v>773</v>
      </c>
      <c r="C9727" s="52" t="s">
        <v>747</v>
      </c>
      <c r="D9727" s="53" t="n">
        <v>0.1</v>
      </c>
      <c r="E9727" s="53" t="s">
        <v>748</v>
      </c>
      <c r="F9727" s="0" t="s">
        <v>1471</v>
      </c>
      <c r="G9727" s="0" t="str">
        <f aca="false">LEFT(B9727,2)</f>
        <v>04</v>
      </c>
      <c r="H9727" s="0" t="str">
        <f aca="false">I9727&amp;"_"&amp;G9727&amp;"_"&amp;F9727</f>
        <v>GroenbrogetTudse_04_20191003_DL2019011_HilleroedHTX_koersel1</v>
      </c>
      <c r="I9727" s="61" t="str">
        <f aca="false">MID(RIGHT(B9727,LEN(B9727)-3),1,FIND("_",RIGHT(B9727,LEN(B9727)-3))-1)</f>
        <v>GroenbrogetTudse</v>
      </c>
      <c r="J9727" s="61" t="str">
        <f aca="false">TRIM(SUBSTITUTE(RIGHT(B9727,FIND(I9727,B9727)+1),"_",""))</f>
        <v>NegK</v>
      </c>
      <c r="K9727" s="0" t="str">
        <f aca="false">IFERROR(VALUE(SUBSTITUTE(E9727,".",",")),E9727)</f>
        <v>No Ct</v>
      </c>
      <c r="L9727" s="61" t="str">
        <f aca="false">IF(J9727="PosK",SUMIFS(K:K,J:J,"PosK",H:H,H9727),"")</f>
        <v/>
      </c>
      <c r="M9727" s="61" t="str">
        <f aca="false">IF(J9727="PosK",SUMIFS(K:K,J:J,"NegK",H:H,H9727),"")</f>
        <v/>
      </c>
      <c r="N9727" s="61" t="str">
        <f aca="false">IF(J9727="PosK",SUMIFS(K:K,J:J,"eDNA",H:H,H9727),"")</f>
        <v/>
      </c>
    </row>
    <row r="9728" customFormat="false" ht="14.25" hidden="false" customHeight="false" outlineLevel="0" collapsed="false">
      <c r="A9728" s="0" t="s">
        <v>774</v>
      </c>
      <c r="B9728" s="52" t="s">
        <v>775</v>
      </c>
      <c r="C9728" s="52" t="s">
        <v>751</v>
      </c>
      <c r="D9728" s="53" t="n">
        <v>0.1</v>
      </c>
      <c r="E9728" s="53" t="s">
        <v>748</v>
      </c>
      <c r="F9728" s="0" t="s">
        <v>1471</v>
      </c>
      <c r="G9728" s="0" t="str">
        <f aca="false">LEFT(B9728,2)</f>
        <v>04</v>
      </c>
      <c r="H9728" s="0" t="str">
        <f aca="false">I9728&amp;"_"&amp;G9728&amp;"_"&amp;F9728</f>
        <v>GroenbrogetTudse_04_20191003_DL2019011_HilleroedHTX_koersel1</v>
      </c>
      <c r="I9728" s="61" t="str">
        <f aca="false">MID(RIGHT(B9728,LEN(B9728)-3),1,FIND("_",RIGHT(B9728,LEN(B9728)-3))-1)</f>
        <v>GroenbrogetTudse</v>
      </c>
      <c r="J9728" s="61" t="str">
        <f aca="false">TRIM(SUBSTITUTE(RIGHT(B9728,FIND(I9728,B9728)+1),"_",""))</f>
        <v>eDNA</v>
      </c>
      <c r="K9728" s="0" t="str">
        <f aca="false">IFERROR(VALUE(SUBSTITUTE(E9728,".",",")),E9728)</f>
        <v>No Ct</v>
      </c>
      <c r="L9728" s="61" t="str">
        <f aca="false">IF(J9728="PosK",SUMIFS(K:K,J:J,"PosK",H:H,H9728),"")</f>
        <v/>
      </c>
      <c r="M9728" s="61" t="str">
        <f aca="false">IF(J9728="PosK",SUMIFS(K:K,J:J,"NegK",H:H,H9728),"")</f>
        <v/>
      </c>
      <c r="N9728" s="61" t="str">
        <f aca="false">IF(J9728="PosK",SUMIFS(K:K,J:J,"eDNA",H:H,H9728),"")</f>
        <v/>
      </c>
      <c r="Q9728" s="62"/>
    </row>
    <row r="9729" customFormat="false" ht="14.25" hidden="false" customHeight="false" outlineLevel="0" collapsed="false">
      <c r="A9729" s="0" t="s">
        <v>776</v>
      </c>
      <c r="B9729" s="52" t="s">
        <v>775</v>
      </c>
      <c r="C9729" s="52" t="s">
        <v>751</v>
      </c>
      <c r="D9729" s="53" t="n">
        <v>0.1</v>
      </c>
      <c r="E9729" s="53" t="s">
        <v>748</v>
      </c>
      <c r="F9729" s="0" t="s">
        <v>1471</v>
      </c>
      <c r="G9729" s="0" t="str">
        <f aca="false">LEFT(B9729,2)</f>
        <v>04</v>
      </c>
      <c r="H9729" s="0" t="str">
        <f aca="false">I9729&amp;"_"&amp;G9729&amp;"_"&amp;F9729</f>
        <v>GroenbrogetTudse_04_20191003_DL2019011_HilleroedHTX_koersel1</v>
      </c>
      <c r="I9729" s="61" t="str">
        <f aca="false">MID(RIGHT(B9729,LEN(B9729)-3),1,FIND("_",RIGHT(B9729,LEN(B9729)-3))-1)</f>
        <v>GroenbrogetTudse</v>
      </c>
      <c r="J9729" s="61" t="str">
        <f aca="false">TRIM(SUBSTITUTE(RIGHT(B9729,FIND(I9729,B9729)+1),"_",""))</f>
        <v>eDNA</v>
      </c>
      <c r="K9729" s="0" t="str">
        <f aca="false">IFERROR(VALUE(SUBSTITUTE(E9729,".",",")),E9729)</f>
        <v>No Ct</v>
      </c>
      <c r="L9729" s="61" t="str">
        <f aca="false">IF(J9729="PosK",SUMIFS(K:K,J:J,"PosK",H:H,H9729),"")</f>
        <v/>
      </c>
      <c r="M9729" s="61" t="str">
        <f aca="false">IF(J9729="PosK",SUMIFS(K:K,J:J,"NegK",H:H,H9729),"")</f>
        <v/>
      </c>
      <c r="N9729" s="61" t="str">
        <f aca="false">IF(J9729="PosK",SUMIFS(K:K,J:J,"eDNA",H:H,H9729),"")</f>
        <v/>
      </c>
      <c r="P9729" s="62"/>
      <c r="T9729" s="63"/>
      <c r="W9729" s="64"/>
    </row>
    <row r="9730" customFormat="false" ht="14.25" hidden="false" customHeight="false" outlineLevel="0" collapsed="false">
      <c r="A9730" s="0" t="s">
        <v>778</v>
      </c>
      <c r="B9730" s="52" t="s">
        <v>779</v>
      </c>
      <c r="C9730" s="52" t="s">
        <v>743</v>
      </c>
      <c r="D9730" s="53" t="n">
        <v>0.1</v>
      </c>
      <c r="E9730" s="53" t="s">
        <v>748</v>
      </c>
      <c r="F9730" s="0" t="s">
        <v>1471</v>
      </c>
      <c r="G9730" s="0" t="str">
        <f aca="false">LEFT(B9730,2)</f>
        <v>05</v>
      </c>
      <c r="H9730" s="0" t="str">
        <f aca="false">I9730&amp;"_"&amp;G9730&amp;"_"&amp;F9730</f>
        <v>Loevfroe_05_20191003_DL2019011_HilleroedHTX_koersel1</v>
      </c>
      <c r="I9730" s="61" t="str">
        <f aca="false">MID(RIGHT(B9730,LEN(B9730)-3),1,FIND("_",RIGHT(B9730,LEN(B9730)-3))-1)</f>
        <v>Loevfroe</v>
      </c>
      <c r="J9730" s="61" t="str">
        <f aca="false">TRIM(SUBSTITUTE(RIGHT(B9730,FIND(I9730,B9730)+1),"_",""))</f>
        <v>PosK</v>
      </c>
      <c r="K9730" s="0" t="str">
        <f aca="false">IFERROR(VALUE(SUBSTITUTE(E9730,".",",")),E9730)</f>
        <v>No Ct</v>
      </c>
      <c r="L9730" s="61" t="n">
        <f aca="false">IF(J9730="PosK",SUMIFS(K:K,J:J,"PosK",H:H,H9730),"")</f>
        <v>0</v>
      </c>
      <c r="M9730" s="61" t="n">
        <f aca="false">IF(J9730="PosK",SUMIFS(K:K,J:J,"NegK",H:H,H9730),"")</f>
        <v>0</v>
      </c>
      <c r="N9730" s="61" t="n">
        <f aca="false">IF(J9730="PosK",SUMIFS(K:K,J:J,"eDNA",H:H,H9730),"")</f>
        <v>0</v>
      </c>
      <c r="P9730" s="62" t="n">
        <f aca="false">IF(K9732="No Ct",0,K9732)</f>
        <v>0</v>
      </c>
      <c r="Q9730" s="62" t="n">
        <f aca="false">IF(K9733="No Ct",0,K9733)</f>
        <v>0</v>
      </c>
      <c r="R9730" s="0" t="str">
        <f aca="false">IF(AND(L9730&gt;0,M9730=0),"Valid","Invalid")</f>
        <v>Invalid</v>
      </c>
      <c r="S9730" s="0" t="str">
        <f aca="false">IF(OR(P9730&gt;1,Q9730&gt;1),"Present","Absent")</f>
        <v>Absent</v>
      </c>
      <c r="T9730" s="63" t="str">
        <f aca="false">IF(OR(AND(P9730&gt;1,P9730&lt;41),AND(Q9730&gt;1,Q9730&lt;41)),"Ct&lt;41","Ct&gt;41")</f>
        <v>Ct&gt;41</v>
      </c>
      <c r="U9730" s="0" t="str">
        <f aca="false">I9730</f>
        <v>Loevfroe</v>
      </c>
      <c r="V9730" s="0" t="str">
        <f aca="false">MID(F9730,10,9)</f>
        <v>DL2019011</v>
      </c>
      <c r="W9730" s="64" t="str">
        <f aca="false">V9730&amp;"_"&amp;U9730&amp;"_"&amp;R9730&amp;"_"&amp;S9730&amp;"_"&amp;T9730</f>
        <v>DL2019011_Loevfroe_Invalid_Absent_Ct&gt;41</v>
      </c>
    </row>
    <row r="9731" customFormat="false" ht="14.25" hidden="false" customHeight="false" outlineLevel="0" collapsed="false">
      <c r="A9731" s="0" t="s">
        <v>780</v>
      </c>
      <c r="B9731" s="52" t="s">
        <v>781</v>
      </c>
      <c r="C9731" s="52" t="s">
        <v>747</v>
      </c>
      <c r="D9731" s="53" t="n">
        <v>0.1</v>
      </c>
      <c r="E9731" s="53" t="s">
        <v>748</v>
      </c>
      <c r="F9731" s="0" t="s">
        <v>1471</v>
      </c>
      <c r="G9731" s="0" t="str">
        <f aca="false">LEFT(B9731,2)</f>
        <v>05</v>
      </c>
      <c r="H9731" s="0" t="str">
        <f aca="false">I9731&amp;"_"&amp;G9731&amp;"_"&amp;F9731</f>
        <v>Loevfroe_05_20191003_DL2019011_HilleroedHTX_koersel1</v>
      </c>
      <c r="I9731" s="61" t="str">
        <f aca="false">MID(RIGHT(B9731,LEN(B9731)-3),1,FIND("_",RIGHT(B9731,LEN(B9731)-3))-1)</f>
        <v>Loevfroe</v>
      </c>
      <c r="J9731" s="61" t="str">
        <f aca="false">TRIM(SUBSTITUTE(RIGHT(B9731,FIND(I9731,B9731)+1),"_",""))</f>
        <v>NegK</v>
      </c>
      <c r="K9731" s="0" t="str">
        <f aca="false">IFERROR(VALUE(SUBSTITUTE(E9731,".",",")),E9731)</f>
        <v>No Ct</v>
      </c>
      <c r="L9731" s="61" t="str">
        <f aca="false">IF(J9731="PosK",SUMIFS(K:K,J:J,"PosK",H:H,H9731),"")</f>
        <v/>
      </c>
      <c r="M9731" s="61" t="str">
        <f aca="false">IF(J9731="PosK",SUMIFS(K:K,J:J,"NegK",H:H,H9731),"")</f>
        <v/>
      </c>
      <c r="N9731" s="61" t="str">
        <f aca="false">IF(J9731="PosK",SUMIFS(K:K,J:J,"eDNA",H:H,H9731),"")</f>
        <v/>
      </c>
    </row>
    <row r="9732" customFormat="false" ht="14.25" hidden="false" customHeight="false" outlineLevel="0" collapsed="false">
      <c r="A9732" s="0" t="s">
        <v>782</v>
      </c>
      <c r="B9732" s="52" t="s">
        <v>783</v>
      </c>
      <c r="C9732" s="52" t="s">
        <v>751</v>
      </c>
      <c r="D9732" s="53" t="n">
        <v>0.1</v>
      </c>
      <c r="E9732" s="53" t="s">
        <v>748</v>
      </c>
      <c r="F9732" s="0" t="s">
        <v>1471</v>
      </c>
      <c r="G9732" s="0" t="str">
        <f aca="false">LEFT(B9732,2)</f>
        <v>05</v>
      </c>
      <c r="H9732" s="0" t="str">
        <f aca="false">I9732&amp;"_"&amp;G9732&amp;"_"&amp;F9732</f>
        <v>Loevfroe_05_20191003_DL2019011_HilleroedHTX_koersel1</v>
      </c>
      <c r="I9732" s="61" t="str">
        <f aca="false">MID(RIGHT(B9732,LEN(B9732)-3),1,FIND("_",RIGHT(B9732,LEN(B9732)-3))-1)</f>
        <v>Loevfroe</v>
      </c>
      <c r="J9732" s="61" t="str">
        <f aca="false">TRIM(SUBSTITUTE(RIGHT(B9732,FIND(I9732,B9732)+1),"_",""))</f>
        <v>eDNA</v>
      </c>
      <c r="K9732" s="0" t="str">
        <f aca="false">IFERROR(VALUE(SUBSTITUTE(E9732,".",",")),E9732)</f>
        <v>No Ct</v>
      </c>
      <c r="L9732" s="61" t="str">
        <f aca="false">IF(J9732="PosK",SUMIFS(K:K,J:J,"PosK",H:H,H9732),"")</f>
        <v/>
      </c>
      <c r="M9732" s="61" t="str">
        <f aca="false">IF(J9732="PosK",SUMIFS(K:K,J:J,"NegK",H:H,H9732),"")</f>
        <v/>
      </c>
      <c r="N9732" s="61" t="str">
        <f aca="false">IF(J9732="PosK",SUMIFS(K:K,J:J,"eDNA",H:H,H9732),"")</f>
        <v/>
      </c>
      <c r="Q9732" s="62"/>
    </row>
    <row r="9733" customFormat="false" ht="14.25" hidden="false" customHeight="false" outlineLevel="0" collapsed="false">
      <c r="A9733" s="0" t="s">
        <v>784</v>
      </c>
      <c r="B9733" s="52" t="s">
        <v>783</v>
      </c>
      <c r="C9733" s="52" t="s">
        <v>751</v>
      </c>
      <c r="D9733" s="53" t="n">
        <v>0.1</v>
      </c>
      <c r="E9733" s="53" t="s">
        <v>748</v>
      </c>
      <c r="F9733" s="0" t="s">
        <v>1471</v>
      </c>
      <c r="G9733" s="0" t="str">
        <f aca="false">LEFT(B9733,2)</f>
        <v>05</v>
      </c>
      <c r="H9733" s="0" t="str">
        <f aca="false">I9733&amp;"_"&amp;G9733&amp;"_"&amp;F9733</f>
        <v>Loevfroe_05_20191003_DL2019011_HilleroedHTX_koersel1</v>
      </c>
      <c r="I9733" s="61" t="str">
        <f aca="false">MID(RIGHT(B9733,LEN(B9733)-3),1,FIND("_",RIGHT(B9733,LEN(B9733)-3))-1)</f>
        <v>Loevfroe</v>
      </c>
      <c r="J9733" s="61" t="str">
        <f aca="false">TRIM(SUBSTITUTE(RIGHT(B9733,FIND(I9733,B9733)+1),"_",""))</f>
        <v>eDNA</v>
      </c>
      <c r="K9733" s="0" t="str">
        <f aca="false">IFERROR(VALUE(SUBSTITUTE(E9733,".",",")),E9733)</f>
        <v>No Ct</v>
      </c>
      <c r="L9733" s="61" t="str">
        <f aca="false">IF(J9733="PosK",SUMIFS(K:K,J:J,"PosK",H:H,H9733),"")</f>
        <v/>
      </c>
      <c r="M9733" s="61" t="str">
        <f aca="false">IF(J9733="PosK",SUMIFS(K:K,J:J,"NegK",H:H,H9733),"")</f>
        <v/>
      </c>
      <c r="N9733" s="61" t="str">
        <f aca="false">IF(J9733="PosK",SUMIFS(K:K,J:J,"eDNA",H:H,H9733),"")</f>
        <v/>
      </c>
      <c r="P9733" s="62"/>
      <c r="T9733" s="63"/>
      <c r="W9733" s="64"/>
    </row>
    <row r="9734" customFormat="false" ht="14.25" hidden="false" customHeight="false" outlineLevel="0" collapsed="false">
      <c r="A9734" s="0" t="s">
        <v>786</v>
      </c>
      <c r="B9734" s="52" t="s">
        <v>787</v>
      </c>
      <c r="C9734" s="52" t="s">
        <v>743</v>
      </c>
      <c r="D9734" s="53" t="n">
        <v>0.1</v>
      </c>
      <c r="E9734" s="53" t="s">
        <v>748</v>
      </c>
      <c r="F9734" s="0" t="s">
        <v>1471</v>
      </c>
      <c r="G9734" s="0" t="str">
        <f aca="false">LEFT(B9734,2)</f>
        <v>06</v>
      </c>
      <c r="H9734" s="0" t="str">
        <f aca="false">I9734&amp;"_"&amp;G9734&amp;"_"&amp;F9734</f>
        <v>Springfroe_06_20191003_DL2019011_HilleroedHTX_koersel1</v>
      </c>
      <c r="I9734" s="61" t="str">
        <f aca="false">MID(RIGHT(B9734,LEN(B9734)-3),1,FIND("_",RIGHT(B9734,LEN(B9734)-3))-1)</f>
        <v>Springfroe</v>
      </c>
      <c r="J9734" s="61" t="str">
        <f aca="false">TRIM(SUBSTITUTE(RIGHT(B9734,FIND(I9734,B9734)+1),"_",""))</f>
        <v>PosK</v>
      </c>
      <c r="K9734" s="0" t="str">
        <f aca="false">IFERROR(VALUE(SUBSTITUTE(E9734,".",",")),E9734)</f>
        <v>No Ct</v>
      </c>
      <c r="L9734" s="61" t="n">
        <f aca="false">IF(J9734="PosK",SUMIFS(K:K,J:J,"PosK",H:H,H9734),"")</f>
        <v>0</v>
      </c>
      <c r="M9734" s="61" t="n">
        <f aca="false">IF(J9734="PosK",SUMIFS(K:K,J:J,"NegK",H:H,H9734),"")</f>
        <v>0</v>
      </c>
      <c r="N9734" s="61" t="n">
        <f aca="false">IF(J9734="PosK",SUMIFS(K:K,J:J,"eDNA",H:H,H9734),"")</f>
        <v>0</v>
      </c>
      <c r="P9734" s="62" t="n">
        <f aca="false">IF(K9736="No Ct",0,K9736)</f>
        <v>0</v>
      </c>
      <c r="Q9734" s="62" t="n">
        <f aca="false">IF(K9737="No Ct",0,K9737)</f>
        <v>0</v>
      </c>
      <c r="R9734" s="0" t="str">
        <f aca="false">IF(AND(L9734&gt;0,M9734=0),"Valid","Invalid")</f>
        <v>Invalid</v>
      </c>
      <c r="S9734" s="0" t="str">
        <f aca="false">IF(OR(P9734&gt;1,Q9734&gt;1),"Present","Absent")</f>
        <v>Absent</v>
      </c>
      <c r="T9734" s="63" t="str">
        <f aca="false">IF(OR(AND(P9734&gt;1,P9734&lt;41),AND(Q9734&gt;1,Q9734&lt;41)),"Ct&lt;41","Ct&gt;41")</f>
        <v>Ct&gt;41</v>
      </c>
      <c r="U9734" s="0" t="str">
        <f aca="false">I9734</f>
        <v>Springfroe</v>
      </c>
      <c r="V9734" s="0" t="str">
        <f aca="false">MID(F9734,10,9)</f>
        <v>DL2019011</v>
      </c>
      <c r="W9734" s="64" t="str">
        <f aca="false">V9734&amp;"_"&amp;U9734&amp;"_"&amp;R9734&amp;"_"&amp;S9734&amp;"_"&amp;T9734</f>
        <v>DL2019011_Springfroe_Invalid_Absent_Ct&gt;41</v>
      </c>
    </row>
    <row r="9735" customFormat="false" ht="14.25" hidden="false" customHeight="false" outlineLevel="0" collapsed="false">
      <c r="A9735" s="0" t="s">
        <v>788</v>
      </c>
      <c r="B9735" s="52" t="s">
        <v>789</v>
      </c>
      <c r="C9735" s="52" t="s">
        <v>747</v>
      </c>
      <c r="D9735" s="53" t="n">
        <v>0.1</v>
      </c>
      <c r="E9735" s="53" t="s">
        <v>748</v>
      </c>
      <c r="F9735" s="0" t="s">
        <v>1471</v>
      </c>
      <c r="G9735" s="0" t="str">
        <f aca="false">LEFT(B9735,2)</f>
        <v>06</v>
      </c>
      <c r="H9735" s="0" t="str">
        <f aca="false">I9735&amp;"_"&amp;G9735&amp;"_"&amp;F9735</f>
        <v>Springfroe_06_20191003_DL2019011_HilleroedHTX_koersel1</v>
      </c>
      <c r="I9735" s="61" t="str">
        <f aca="false">MID(RIGHT(B9735,LEN(B9735)-3),1,FIND("_",RIGHT(B9735,LEN(B9735)-3))-1)</f>
        <v>Springfroe</v>
      </c>
      <c r="J9735" s="61" t="str">
        <f aca="false">TRIM(SUBSTITUTE(RIGHT(B9735,FIND(I9735,B9735)+1),"_",""))</f>
        <v>NegK</v>
      </c>
      <c r="K9735" s="0" t="str">
        <f aca="false">IFERROR(VALUE(SUBSTITUTE(E9735,".",",")),E9735)</f>
        <v>No Ct</v>
      </c>
      <c r="L9735" s="61" t="str">
        <f aca="false">IF(J9735="PosK",SUMIFS(K:K,J:J,"PosK",H:H,H9735),"")</f>
        <v/>
      </c>
      <c r="M9735" s="61" t="str">
        <f aca="false">IF(J9735="PosK",SUMIFS(K:K,J:J,"NegK",H:H,H9735),"")</f>
        <v/>
      </c>
      <c r="N9735" s="61" t="str">
        <f aca="false">IF(J9735="PosK",SUMIFS(K:K,J:J,"eDNA",H:H,H9735),"")</f>
        <v/>
      </c>
    </row>
    <row r="9736" customFormat="false" ht="14.25" hidden="false" customHeight="false" outlineLevel="0" collapsed="false">
      <c r="A9736" s="0" t="s">
        <v>790</v>
      </c>
      <c r="B9736" s="52" t="s">
        <v>791</v>
      </c>
      <c r="C9736" s="52" t="s">
        <v>751</v>
      </c>
      <c r="D9736" s="53" t="n">
        <v>0.1</v>
      </c>
      <c r="E9736" s="53" t="s">
        <v>748</v>
      </c>
      <c r="F9736" s="0" t="s">
        <v>1471</v>
      </c>
      <c r="G9736" s="0" t="str">
        <f aca="false">LEFT(B9736,2)</f>
        <v>06</v>
      </c>
      <c r="H9736" s="0" t="str">
        <f aca="false">I9736&amp;"_"&amp;G9736&amp;"_"&amp;F9736</f>
        <v>Springfroe_06_20191003_DL2019011_HilleroedHTX_koersel1</v>
      </c>
      <c r="I9736" s="61" t="str">
        <f aca="false">MID(RIGHT(B9736,LEN(B9736)-3),1,FIND("_",RIGHT(B9736,LEN(B9736)-3))-1)</f>
        <v>Springfroe</v>
      </c>
      <c r="J9736" s="61" t="str">
        <f aca="false">TRIM(SUBSTITUTE(RIGHT(B9736,FIND(I9736,B9736)+1),"_",""))</f>
        <v>eDNA</v>
      </c>
      <c r="K9736" s="0" t="str">
        <f aca="false">IFERROR(VALUE(SUBSTITUTE(E9736,".",",")),E9736)</f>
        <v>No Ct</v>
      </c>
      <c r="L9736" s="61" t="str">
        <f aca="false">IF(J9736="PosK",SUMIFS(K:K,J:J,"PosK",H:H,H9736),"")</f>
        <v/>
      </c>
      <c r="M9736" s="61" t="str">
        <f aca="false">IF(J9736="PosK",SUMIFS(K:K,J:J,"NegK",H:H,H9736),"")</f>
        <v/>
      </c>
      <c r="N9736" s="61" t="str">
        <f aca="false">IF(J9736="PosK",SUMIFS(K:K,J:J,"eDNA",H:H,H9736),"")</f>
        <v/>
      </c>
      <c r="Q9736" s="62"/>
    </row>
    <row r="9737" customFormat="false" ht="14.25" hidden="false" customHeight="false" outlineLevel="0" collapsed="false">
      <c r="A9737" s="0" t="s">
        <v>792</v>
      </c>
      <c r="B9737" s="52" t="s">
        <v>791</v>
      </c>
      <c r="C9737" s="52" t="s">
        <v>751</v>
      </c>
      <c r="D9737" s="53" t="n">
        <v>0.1</v>
      </c>
      <c r="E9737" s="53" t="s">
        <v>748</v>
      </c>
      <c r="F9737" s="0" t="s">
        <v>1471</v>
      </c>
      <c r="G9737" s="0" t="str">
        <f aca="false">LEFT(B9737,2)</f>
        <v>06</v>
      </c>
      <c r="H9737" s="0" t="str">
        <f aca="false">I9737&amp;"_"&amp;G9737&amp;"_"&amp;F9737</f>
        <v>Springfroe_06_20191003_DL2019011_HilleroedHTX_koersel1</v>
      </c>
      <c r="I9737" s="61" t="str">
        <f aca="false">MID(RIGHT(B9737,LEN(B9737)-3),1,FIND("_",RIGHT(B9737,LEN(B9737)-3))-1)</f>
        <v>Springfroe</v>
      </c>
      <c r="J9737" s="61" t="str">
        <f aca="false">TRIM(SUBSTITUTE(RIGHT(B9737,FIND(I9737,B9737)+1),"_",""))</f>
        <v>eDNA</v>
      </c>
      <c r="K9737" s="0" t="str">
        <f aca="false">IFERROR(VALUE(SUBSTITUTE(E9737,".",",")),E9737)</f>
        <v>No Ct</v>
      </c>
      <c r="L9737" s="61" t="str">
        <f aca="false">IF(J9737="PosK",SUMIFS(K:K,J:J,"PosK",H:H,H9737),"")</f>
        <v/>
      </c>
      <c r="M9737" s="61" t="str">
        <f aca="false">IF(J9737="PosK",SUMIFS(K:K,J:J,"NegK",H:H,H9737),"")</f>
        <v/>
      </c>
      <c r="N9737" s="61" t="str">
        <f aca="false">IF(J9737="PosK",SUMIFS(K:K,J:J,"eDNA",H:H,H9737),"")</f>
        <v/>
      </c>
      <c r="P9737" s="62"/>
      <c r="T9737" s="63"/>
      <c r="W9737" s="64"/>
    </row>
    <row r="9738" customFormat="false" ht="14.25" hidden="false" customHeight="false" outlineLevel="0" collapsed="false">
      <c r="A9738" s="0" t="s">
        <v>794</v>
      </c>
      <c r="B9738" s="52" t="s">
        <v>960</v>
      </c>
      <c r="C9738" s="52" t="s">
        <v>743</v>
      </c>
      <c r="D9738" s="53" t="n">
        <v>0.1</v>
      </c>
      <c r="E9738" s="53" t="n">
        <v>32.55</v>
      </c>
      <c r="F9738" s="0" t="s">
        <v>1471</v>
      </c>
      <c r="G9738" s="0" t="str">
        <f aca="false">LEFT(B9738,2)</f>
        <v>07</v>
      </c>
      <c r="H9738" s="0" t="str">
        <f aca="false">I9738&amp;"_"&amp;G9738&amp;"_"&amp;F9738</f>
        <v>Springfroe_07_20191003_DL2019011_HilleroedHTX_koersel1</v>
      </c>
      <c r="I9738" s="61" t="str">
        <f aca="false">MID(RIGHT(B9738,LEN(B9738)-3),1,FIND("_",RIGHT(B9738,LEN(B9738)-3))-1)</f>
        <v>Springfroe</v>
      </c>
      <c r="J9738" s="61" t="str">
        <f aca="false">TRIM(SUBSTITUTE(RIGHT(B9738,FIND(I9738,B9738)+1),"_",""))</f>
        <v>PosK</v>
      </c>
      <c r="K9738" s="0" t="n">
        <f aca="false">IFERROR(VALUE(SUBSTITUTE(E9738,".",",")),E9738)</f>
        <v>32.55</v>
      </c>
      <c r="L9738" s="61" t="n">
        <f aca="false">IF(J9738="PosK",SUMIFS(K:K,J:J,"PosK",H:H,H9738),"")</f>
        <v>32.55</v>
      </c>
      <c r="M9738" s="61" t="n">
        <f aca="false">IF(J9738="PosK",SUMIFS(K:K,J:J,"NegK",H:H,H9738),"")</f>
        <v>0</v>
      </c>
      <c r="N9738" s="61" t="n">
        <f aca="false">IF(J9738="PosK",SUMIFS(K:K,J:J,"eDNA",H:H,H9738),"")</f>
        <v>0</v>
      </c>
      <c r="P9738" s="62" t="n">
        <f aca="false">IF(K9740="No Ct",0,K9740)</f>
        <v>0</v>
      </c>
      <c r="Q9738" s="62" t="n">
        <f aca="false">IF(K9741="No Ct",0,K9741)</f>
        <v>0</v>
      </c>
      <c r="R9738" s="0" t="str">
        <f aca="false">IF(AND(L9738&gt;0,M9738=0),"Valid","Invalid")</f>
        <v>Valid</v>
      </c>
      <c r="S9738" s="0" t="str">
        <f aca="false">IF(OR(P9738&gt;1,Q9738&gt;1),"Present","Absent")</f>
        <v>Absent</v>
      </c>
      <c r="T9738" s="63" t="str">
        <f aca="false">IF(OR(AND(P9738&gt;1,P9738&lt;41),AND(Q9738&gt;1,Q9738&lt;41)),"Ct&lt;41","Ct&gt;41")</f>
        <v>Ct&gt;41</v>
      </c>
      <c r="U9738" s="0" t="str">
        <f aca="false">I9738</f>
        <v>Springfroe</v>
      </c>
      <c r="V9738" s="0" t="str">
        <f aca="false">MID(F9738,10,9)</f>
        <v>DL2019011</v>
      </c>
      <c r="W9738" s="64" t="str">
        <f aca="false">V9738&amp;"_"&amp;U9738&amp;"_"&amp;R9738&amp;"_"&amp;S9738&amp;"_"&amp;T9738</f>
        <v>DL2019011_Springfroe_Valid_Absent_Ct&gt;41</v>
      </c>
    </row>
    <row r="9739" customFormat="false" ht="14.25" hidden="false" customHeight="false" outlineLevel="0" collapsed="false">
      <c r="A9739" s="0" t="s">
        <v>796</v>
      </c>
      <c r="B9739" s="52" t="s">
        <v>961</v>
      </c>
      <c r="C9739" s="52" t="s">
        <v>747</v>
      </c>
      <c r="D9739" s="53" t="n">
        <v>0.1</v>
      </c>
      <c r="E9739" s="53" t="s">
        <v>748</v>
      </c>
      <c r="F9739" s="0" t="s">
        <v>1471</v>
      </c>
      <c r="G9739" s="0" t="str">
        <f aca="false">LEFT(B9739,2)</f>
        <v>07</v>
      </c>
      <c r="H9739" s="0" t="str">
        <f aca="false">I9739&amp;"_"&amp;G9739&amp;"_"&amp;F9739</f>
        <v>Springfroe_07_20191003_DL2019011_HilleroedHTX_koersel1</v>
      </c>
      <c r="I9739" s="61" t="str">
        <f aca="false">MID(RIGHT(B9739,LEN(B9739)-3),1,FIND("_",RIGHT(B9739,LEN(B9739)-3))-1)</f>
        <v>Springfroe</v>
      </c>
      <c r="J9739" s="61" t="str">
        <f aca="false">TRIM(SUBSTITUTE(RIGHT(B9739,FIND(I9739,B9739)+1),"_",""))</f>
        <v>NegK</v>
      </c>
      <c r="K9739" s="0" t="str">
        <f aca="false">IFERROR(VALUE(SUBSTITUTE(E9739,".",",")),E9739)</f>
        <v>No Ct</v>
      </c>
      <c r="L9739" s="61" t="str">
        <f aca="false">IF(J9739="PosK",SUMIFS(K:K,J:J,"PosK",H:H,H9739),"")</f>
        <v/>
      </c>
      <c r="M9739" s="61" t="str">
        <f aca="false">IF(J9739="PosK",SUMIFS(K:K,J:J,"NegK",H:H,H9739),"")</f>
        <v/>
      </c>
      <c r="N9739" s="61" t="str">
        <f aca="false">IF(J9739="PosK",SUMIFS(K:K,J:J,"eDNA",H:H,H9739),"")</f>
        <v/>
      </c>
    </row>
    <row r="9740" customFormat="false" ht="14.25" hidden="false" customHeight="false" outlineLevel="0" collapsed="false">
      <c r="A9740" s="0" t="s">
        <v>798</v>
      </c>
      <c r="B9740" s="52" t="s">
        <v>962</v>
      </c>
      <c r="C9740" s="52" t="s">
        <v>751</v>
      </c>
      <c r="D9740" s="53" t="n">
        <v>0.1</v>
      </c>
      <c r="E9740" s="53" t="s">
        <v>748</v>
      </c>
      <c r="F9740" s="0" t="s">
        <v>1471</v>
      </c>
      <c r="G9740" s="0" t="str">
        <f aca="false">LEFT(B9740,2)</f>
        <v>07</v>
      </c>
      <c r="H9740" s="0" t="str">
        <f aca="false">I9740&amp;"_"&amp;G9740&amp;"_"&amp;F9740</f>
        <v>Springfroe_07_20191003_DL2019011_HilleroedHTX_koersel1</v>
      </c>
      <c r="I9740" s="61" t="str">
        <f aca="false">MID(RIGHT(B9740,LEN(B9740)-3),1,FIND("_",RIGHT(B9740,LEN(B9740)-3))-1)</f>
        <v>Springfroe</v>
      </c>
      <c r="J9740" s="61" t="str">
        <f aca="false">TRIM(SUBSTITUTE(RIGHT(B9740,FIND(I9740,B9740)+1),"_",""))</f>
        <v>eDNA</v>
      </c>
      <c r="K9740" s="0" t="str">
        <f aca="false">IFERROR(VALUE(SUBSTITUTE(E9740,".",",")),E9740)</f>
        <v>No Ct</v>
      </c>
      <c r="L9740" s="61" t="str">
        <f aca="false">IF(J9740="PosK",SUMIFS(K:K,J:J,"PosK",H:H,H9740),"")</f>
        <v/>
      </c>
      <c r="M9740" s="61" t="str">
        <f aca="false">IF(J9740="PosK",SUMIFS(K:K,J:J,"NegK",H:H,H9740),"")</f>
        <v/>
      </c>
      <c r="N9740" s="61" t="str">
        <f aca="false">IF(J9740="PosK",SUMIFS(K:K,J:J,"eDNA",H:H,H9740),"")</f>
        <v/>
      </c>
      <c r="Q9740" s="62"/>
    </row>
    <row r="9741" customFormat="false" ht="14.25" hidden="false" customHeight="false" outlineLevel="0" collapsed="false">
      <c r="A9741" s="0" t="s">
        <v>800</v>
      </c>
      <c r="B9741" s="52" t="s">
        <v>962</v>
      </c>
      <c r="C9741" s="52" t="s">
        <v>751</v>
      </c>
      <c r="D9741" s="53" t="n">
        <v>0.1</v>
      </c>
      <c r="E9741" s="53" t="s">
        <v>748</v>
      </c>
      <c r="F9741" s="0" t="s">
        <v>1471</v>
      </c>
      <c r="G9741" s="0" t="str">
        <f aca="false">LEFT(B9741,2)</f>
        <v>07</v>
      </c>
      <c r="H9741" s="0" t="str">
        <f aca="false">I9741&amp;"_"&amp;G9741&amp;"_"&amp;F9741</f>
        <v>Springfroe_07_20191003_DL2019011_HilleroedHTX_koersel1</v>
      </c>
      <c r="I9741" s="61" t="str">
        <f aca="false">MID(RIGHT(B9741,LEN(B9741)-3),1,FIND("_",RIGHT(B9741,LEN(B9741)-3))-1)</f>
        <v>Springfroe</v>
      </c>
      <c r="J9741" s="61" t="str">
        <f aca="false">TRIM(SUBSTITUTE(RIGHT(B9741,FIND(I9741,B9741)+1),"_",""))</f>
        <v>eDNA</v>
      </c>
      <c r="K9741" s="0" t="str">
        <f aca="false">IFERROR(VALUE(SUBSTITUTE(E9741,".",",")),E9741)</f>
        <v>No Ct</v>
      </c>
      <c r="L9741" s="61" t="str">
        <f aca="false">IF(J9741="PosK",SUMIFS(K:K,J:J,"PosK",H:H,H9741),"")</f>
        <v/>
      </c>
      <c r="M9741" s="61" t="str">
        <f aca="false">IF(J9741="PosK",SUMIFS(K:K,J:J,"NegK",H:H,H9741),"")</f>
        <v/>
      </c>
      <c r="N9741" s="61" t="str">
        <f aca="false">IF(J9741="PosK",SUMIFS(K:K,J:J,"eDNA",H:H,H9741),"")</f>
        <v/>
      </c>
      <c r="P9741" s="62"/>
      <c r="T9741" s="63"/>
      <c r="W9741" s="64"/>
    </row>
    <row r="9742" customFormat="false" ht="14.25" hidden="false" customHeight="false" outlineLevel="0" collapsed="false">
      <c r="A9742" s="0" t="s">
        <v>802</v>
      </c>
      <c r="B9742" s="52" t="s">
        <v>964</v>
      </c>
      <c r="C9742" s="52" t="s">
        <v>743</v>
      </c>
      <c r="D9742" s="53" t="n">
        <v>0.1</v>
      </c>
      <c r="E9742" s="53" t="n">
        <v>27.04</v>
      </c>
      <c r="F9742" s="0" t="s">
        <v>1471</v>
      </c>
      <c r="G9742" s="0" t="str">
        <f aca="false">LEFT(B9742,2)</f>
        <v>08</v>
      </c>
      <c r="H9742" s="0" t="str">
        <f aca="false">I9742&amp;"_"&amp;G9742&amp;"_"&amp;F9742</f>
        <v>Klokkefroe_08_20191003_DL2019011_HilleroedHTX_koersel1</v>
      </c>
      <c r="I9742" s="61" t="str">
        <f aca="false">MID(RIGHT(B9742,LEN(B9742)-3),1,FIND("_",RIGHT(B9742,LEN(B9742)-3))-1)</f>
        <v>Klokkefroe</v>
      </c>
      <c r="J9742" s="61" t="str">
        <f aca="false">TRIM(SUBSTITUTE(RIGHT(B9742,FIND(I9742,B9742)+1),"_",""))</f>
        <v>PosK</v>
      </c>
      <c r="K9742" s="0" t="n">
        <f aca="false">IFERROR(VALUE(SUBSTITUTE(E9742,".",",")),E9742)</f>
        <v>27.04</v>
      </c>
      <c r="L9742" s="61" t="n">
        <f aca="false">IF(J9742="PosK",SUMIFS(K:K,J:J,"PosK",H:H,H9742),"")</f>
        <v>27.04</v>
      </c>
      <c r="M9742" s="61" t="n">
        <f aca="false">IF(J9742="PosK",SUMIFS(K:K,J:J,"NegK",H:H,H9742),"")</f>
        <v>0</v>
      </c>
      <c r="N9742" s="61" t="n">
        <f aca="false">IF(J9742="PosK",SUMIFS(K:K,J:J,"eDNA",H:H,H9742),"")</f>
        <v>0</v>
      </c>
      <c r="P9742" s="62" t="n">
        <f aca="false">IF(K9744="No Ct",0,K9744)</f>
        <v>0</v>
      </c>
      <c r="Q9742" s="62" t="n">
        <f aca="false">IF(K9745="No Ct",0,K9745)</f>
        <v>0</v>
      </c>
      <c r="R9742" s="0" t="str">
        <f aca="false">IF(AND(L9742&gt;0,M9742=0),"Valid","Invalid")</f>
        <v>Valid</v>
      </c>
      <c r="S9742" s="0" t="str">
        <f aca="false">IF(OR(P9742&gt;1,Q9742&gt;1),"Present","Absent")</f>
        <v>Absent</v>
      </c>
      <c r="T9742" s="63" t="str">
        <f aca="false">IF(OR(AND(P9742&gt;1,P9742&lt;41),AND(Q9742&gt;1,Q9742&lt;41)),"Ct&lt;41","Ct&gt;41")</f>
        <v>Ct&gt;41</v>
      </c>
      <c r="U9742" s="0" t="str">
        <f aca="false">I9742</f>
        <v>Klokkefroe</v>
      </c>
      <c r="V9742" s="0" t="str">
        <f aca="false">MID(F9742,10,9)</f>
        <v>DL2019011</v>
      </c>
      <c r="W9742" s="64" t="str">
        <f aca="false">V9742&amp;"_"&amp;U9742&amp;"_"&amp;R9742&amp;"_"&amp;S9742&amp;"_"&amp;T9742</f>
        <v>DL2019011_Klokkefroe_Valid_Absent_Ct&gt;41</v>
      </c>
    </row>
    <row r="9743" customFormat="false" ht="14.25" hidden="false" customHeight="false" outlineLevel="0" collapsed="false">
      <c r="A9743" s="0" t="s">
        <v>804</v>
      </c>
      <c r="B9743" s="52" t="s">
        <v>965</v>
      </c>
      <c r="C9743" s="52" t="s">
        <v>747</v>
      </c>
      <c r="D9743" s="53" t="n">
        <v>0.1</v>
      </c>
      <c r="E9743" s="53" t="s">
        <v>748</v>
      </c>
      <c r="F9743" s="0" t="s">
        <v>1471</v>
      </c>
      <c r="G9743" s="0" t="str">
        <f aca="false">LEFT(B9743,2)</f>
        <v>08</v>
      </c>
      <c r="H9743" s="0" t="str">
        <f aca="false">I9743&amp;"_"&amp;G9743&amp;"_"&amp;F9743</f>
        <v>Klokkefroe_08_20191003_DL2019011_HilleroedHTX_koersel1</v>
      </c>
      <c r="I9743" s="61" t="str">
        <f aca="false">MID(RIGHT(B9743,LEN(B9743)-3),1,FIND("_",RIGHT(B9743,LEN(B9743)-3))-1)</f>
        <v>Klokkefroe</v>
      </c>
      <c r="J9743" s="61" t="str">
        <f aca="false">TRIM(SUBSTITUTE(RIGHT(B9743,FIND(I9743,B9743)+1),"_",""))</f>
        <v>NegK</v>
      </c>
      <c r="K9743" s="0" t="str">
        <f aca="false">IFERROR(VALUE(SUBSTITUTE(E9743,".",",")),E9743)</f>
        <v>No Ct</v>
      </c>
      <c r="L9743" s="61" t="str">
        <f aca="false">IF(J9743="PosK",SUMIFS(K:K,J:J,"PosK",H:H,H9743),"")</f>
        <v/>
      </c>
      <c r="M9743" s="61" t="str">
        <f aca="false">IF(J9743="PosK",SUMIFS(K:K,J:J,"NegK",H:H,H9743),"")</f>
        <v/>
      </c>
      <c r="N9743" s="61" t="str">
        <f aca="false">IF(J9743="PosK",SUMIFS(K:K,J:J,"eDNA",H:H,H9743),"")</f>
        <v/>
      </c>
    </row>
    <row r="9744" customFormat="false" ht="14.25" hidden="false" customHeight="false" outlineLevel="0" collapsed="false">
      <c r="A9744" s="0" t="s">
        <v>806</v>
      </c>
      <c r="B9744" s="52" t="s">
        <v>966</v>
      </c>
      <c r="C9744" s="52" t="s">
        <v>751</v>
      </c>
      <c r="D9744" s="53" t="n">
        <v>0.1</v>
      </c>
      <c r="E9744" s="53" t="s">
        <v>748</v>
      </c>
      <c r="F9744" s="0" t="s">
        <v>1471</v>
      </c>
      <c r="G9744" s="0" t="str">
        <f aca="false">LEFT(B9744,2)</f>
        <v>08</v>
      </c>
      <c r="H9744" s="0" t="str">
        <f aca="false">I9744&amp;"_"&amp;G9744&amp;"_"&amp;F9744</f>
        <v>Klokkefroe_08_20191003_DL2019011_HilleroedHTX_koersel1</v>
      </c>
      <c r="I9744" s="61" t="str">
        <f aca="false">MID(RIGHT(B9744,LEN(B9744)-3),1,FIND("_",RIGHT(B9744,LEN(B9744)-3))-1)</f>
        <v>Klokkefroe</v>
      </c>
      <c r="J9744" s="61" t="str">
        <f aca="false">TRIM(SUBSTITUTE(RIGHT(B9744,FIND(I9744,B9744)+1),"_",""))</f>
        <v>eDNA</v>
      </c>
      <c r="K9744" s="0" t="str">
        <f aca="false">IFERROR(VALUE(SUBSTITUTE(E9744,".",",")),E9744)</f>
        <v>No Ct</v>
      </c>
      <c r="L9744" s="61" t="str">
        <f aca="false">IF(J9744="PosK",SUMIFS(K:K,J:J,"PosK",H:H,H9744),"")</f>
        <v/>
      </c>
      <c r="M9744" s="61" t="str">
        <f aca="false">IF(J9744="PosK",SUMIFS(K:K,J:J,"NegK",H:H,H9744),"")</f>
        <v/>
      </c>
      <c r="N9744" s="61" t="str">
        <f aca="false">IF(J9744="PosK",SUMIFS(K:K,J:J,"eDNA",H:H,H9744),"")</f>
        <v/>
      </c>
      <c r="Q9744" s="62"/>
    </row>
    <row r="9745" customFormat="false" ht="14.25" hidden="false" customHeight="false" outlineLevel="0" collapsed="false">
      <c r="A9745" s="0" t="s">
        <v>808</v>
      </c>
      <c r="B9745" s="52" t="s">
        <v>966</v>
      </c>
      <c r="C9745" s="52" t="s">
        <v>751</v>
      </c>
      <c r="D9745" s="53" t="n">
        <v>0.1</v>
      </c>
      <c r="E9745" s="53" t="s">
        <v>748</v>
      </c>
      <c r="F9745" s="0" t="s">
        <v>1471</v>
      </c>
      <c r="G9745" s="0" t="str">
        <f aca="false">LEFT(B9745,2)</f>
        <v>08</v>
      </c>
      <c r="H9745" s="0" t="str">
        <f aca="false">I9745&amp;"_"&amp;G9745&amp;"_"&amp;F9745</f>
        <v>Klokkefroe_08_20191003_DL2019011_HilleroedHTX_koersel1</v>
      </c>
      <c r="I9745" s="61" t="str">
        <f aca="false">MID(RIGHT(B9745,LEN(B9745)-3),1,FIND("_",RIGHT(B9745,LEN(B9745)-3))-1)</f>
        <v>Klokkefroe</v>
      </c>
      <c r="J9745" s="61" t="str">
        <f aca="false">TRIM(SUBSTITUTE(RIGHT(B9745,FIND(I9745,B9745)+1),"_",""))</f>
        <v>eDNA</v>
      </c>
      <c r="K9745" s="0" t="str">
        <f aca="false">IFERROR(VALUE(SUBSTITUTE(E9745,".",",")),E9745)</f>
        <v>No Ct</v>
      </c>
      <c r="L9745" s="61" t="str">
        <f aca="false">IF(J9745="PosK",SUMIFS(K:K,J:J,"PosK",H:H,H9745),"")</f>
        <v/>
      </c>
      <c r="M9745" s="61" t="str">
        <f aca="false">IF(J9745="PosK",SUMIFS(K:K,J:J,"NegK",H:H,H9745),"")</f>
        <v/>
      </c>
      <c r="N9745" s="61" t="str">
        <f aca="false">IF(J9745="PosK",SUMIFS(K:K,J:J,"eDNA",H:H,H9745),"")</f>
        <v/>
      </c>
      <c r="P9745" s="62"/>
      <c r="T9745" s="63"/>
      <c r="W9745" s="64"/>
    </row>
    <row r="9746" customFormat="false" ht="14.25" hidden="false" customHeight="false" outlineLevel="0" collapsed="false">
      <c r="A9746" s="0" t="s">
        <v>810</v>
      </c>
      <c r="B9746" s="52" t="s">
        <v>968</v>
      </c>
      <c r="C9746" s="52" t="s">
        <v>743</v>
      </c>
      <c r="D9746" s="53" t="n">
        <v>0.1</v>
      </c>
      <c r="E9746" s="53" t="n">
        <v>24.63</v>
      </c>
      <c r="F9746" s="0" t="s">
        <v>1471</v>
      </c>
      <c r="G9746" s="0" t="str">
        <f aca="false">LEFT(B9746,2)</f>
        <v>09</v>
      </c>
      <c r="H9746" s="0" t="str">
        <f aca="false">I9746&amp;"_"&amp;G9746&amp;"_"&amp;F9746</f>
        <v>Skrubtudse_09_20191003_DL2019011_HilleroedHTX_koersel1</v>
      </c>
      <c r="I9746" s="61" t="str">
        <f aca="false">MID(RIGHT(B9746,LEN(B9746)-3),1,FIND("_",RIGHT(B9746,LEN(B9746)-3))-1)</f>
        <v>Skrubtudse</v>
      </c>
      <c r="J9746" s="61" t="str">
        <f aca="false">TRIM(SUBSTITUTE(RIGHT(B9746,FIND(I9746,B9746)+1),"_",""))</f>
        <v>PosK</v>
      </c>
      <c r="K9746" s="0" t="n">
        <f aca="false">IFERROR(VALUE(SUBSTITUTE(E9746,".",",")),E9746)</f>
        <v>24.63</v>
      </c>
      <c r="L9746" s="61" t="n">
        <f aca="false">IF(J9746="PosK",SUMIFS(K:K,J:J,"PosK",H:H,H9746),"")</f>
        <v>24.63</v>
      </c>
      <c r="M9746" s="61" t="n">
        <f aca="false">IF(J9746="PosK",SUMIFS(K:K,J:J,"NegK",H:H,H9746),"")</f>
        <v>0</v>
      </c>
      <c r="N9746" s="61" t="n">
        <f aca="false">IF(J9746="PosK",SUMIFS(K:K,J:J,"eDNA",H:H,H9746),"")</f>
        <v>77.52</v>
      </c>
      <c r="P9746" s="62" t="n">
        <f aca="false">IF(K9748="No Ct",0,K9748)</f>
        <v>39.61</v>
      </c>
      <c r="Q9746" s="62" t="n">
        <f aca="false">IF(K9749="No Ct",0,K9749)</f>
        <v>37.91</v>
      </c>
      <c r="R9746" s="0" t="str">
        <f aca="false">IF(AND(L9746&gt;0,M9746=0),"Valid","Invalid")</f>
        <v>Valid</v>
      </c>
      <c r="S9746" s="0" t="str">
        <f aca="false">IF(OR(P9746&gt;1,Q9746&gt;1),"Present","Absent")</f>
        <v>Present</v>
      </c>
      <c r="T9746" s="63" t="str">
        <f aca="false">IF(OR(AND(P9746&gt;1,P9746&lt;41),AND(Q9746&gt;1,Q9746&lt;41)),"Ct&lt;41","Ct&gt;41")</f>
        <v>Ct&lt;41</v>
      </c>
      <c r="U9746" s="0" t="str">
        <f aca="false">I9746</f>
        <v>Skrubtudse</v>
      </c>
      <c r="V9746" s="0" t="str">
        <f aca="false">MID(F9746,10,9)</f>
        <v>DL2019011</v>
      </c>
      <c r="W9746" s="64" t="str">
        <f aca="false">V9746&amp;"_"&amp;U9746&amp;"_"&amp;R9746&amp;"_"&amp;S9746&amp;"_"&amp;T9746</f>
        <v>DL2019011_Skrubtudse_Valid_Present_Ct&lt;41</v>
      </c>
    </row>
    <row r="9747" customFormat="false" ht="14.25" hidden="false" customHeight="false" outlineLevel="0" collapsed="false">
      <c r="A9747" s="0" t="s">
        <v>812</v>
      </c>
      <c r="B9747" s="52" t="s">
        <v>969</v>
      </c>
      <c r="C9747" s="52" t="s">
        <v>747</v>
      </c>
      <c r="D9747" s="53" t="n">
        <v>0.1</v>
      </c>
      <c r="E9747" s="53" t="s">
        <v>748</v>
      </c>
      <c r="F9747" s="0" t="s">
        <v>1471</v>
      </c>
      <c r="G9747" s="0" t="str">
        <f aca="false">LEFT(B9747,2)</f>
        <v>09</v>
      </c>
      <c r="H9747" s="0" t="str">
        <f aca="false">I9747&amp;"_"&amp;G9747&amp;"_"&amp;F9747</f>
        <v>Skrubtudse_09_20191003_DL2019011_HilleroedHTX_koersel1</v>
      </c>
      <c r="I9747" s="61" t="str">
        <f aca="false">MID(RIGHT(B9747,LEN(B9747)-3),1,FIND("_",RIGHT(B9747,LEN(B9747)-3))-1)</f>
        <v>Skrubtudse</v>
      </c>
      <c r="J9747" s="61" t="str">
        <f aca="false">TRIM(SUBSTITUTE(RIGHT(B9747,FIND(I9747,B9747)+1),"_",""))</f>
        <v>NegK</v>
      </c>
      <c r="K9747" s="0" t="str">
        <f aca="false">IFERROR(VALUE(SUBSTITUTE(E9747,".",",")),E9747)</f>
        <v>No Ct</v>
      </c>
      <c r="L9747" s="61" t="str">
        <f aca="false">IF(J9747="PosK",SUMIFS(K:K,J:J,"PosK",H:H,H9747),"")</f>
        <v/>
      </c>
      <c r="M9747" s="61" t="str">
        <f aca="false">IF(J9747="PosK",SUMIFS(K:K,J:J,"NegK",H:H,H9747),"")</f>
        <v/>
      </c>
      <c r="N9747" s="61" t="str">
        <f aca="false">IF(J9747="PosK",SUMIFS(K:K,J:J,"eDNA",H:H,H9747),"")</f>
        <v/>
      </c>
    </row>
    <row r="9748" customFormat="false" ht="14.25" hidden="false" customHeight="false" outlineLevel="0" collapsed="false">
      <c r="A9748" s="0" t="s">
        <v>814</v>
      </c>
      <c r="B9748" s="52" t="s">
        <v>970</v>
      </c>
      <c r="C9748" s="52" t="s">
        <v>751</v>
      </c>
      <c r="D9748" s="53" t="n">
        <v>0.1</v>
      </c>
      <c r="E9748" s="53" t="n">
        <v>39.61</v>
      </c>
      <c r="F9748" s="0" t="s">
        <v>1471</v>
      </c>
      <c r="G9748" s="0" t="str">
        <f aca="false">LEFT(B9748,2)</f>
        <v>09</v>
      </c>
      <c r="H9748" s="0" t="str">
        <f aca="false">I9748&amp;"_"&amp;G9748&amp;"_"&amp;F9748</f>
        <v>Skrubtudse_09_20191003_DL2019011_HilleroedHTX_koersel1</v>
      </c>
      <c r="I9748" s="61" t="str">
        <f aca="false">MID(RIGHT(B9748,LEN(B9748)-3),1,FIND("_",RIGHT(B9748,LEN(B9748)-3))-1)</f>
        <v>Skrubtudse</v>
      </c>
      <c r="J9748" s="61" t="str">
        <f aca="false">TRIM(SUBSTITUTE(RIGHT(B9748,FIND(I9748,B9748)+1),"_",""))</f>
        <v>eDNA</v>
      </c>
      <c r="K9748" s="0" t="n">
        <f aca="false">IFERROR(VALUE(SUBSTITUTE(E9748,".",",")),E9748)</f>
        <v>39.61</v>
      </c>
      <c r="L9748" s="61" t="str">
        <f aca="false">IF(J9748="PosK",SUMIFS(K:K,J:J,"PosK",H:H,H9748),"")</f>
        <v/>
      </c>
      <c r="M9748" s="61" t="str">
        <f aca="false">IF(J9748="PosK",SUMIFS(K:K,J:J,"NegK",H:H,H9748),"")</f>
        <v/>
      </c>
      <c r="N9748" s="61" t="str">
        <f aca="false">IF(J9748="PosK",SUMIFS(K:K,J:J,"eDNA",H:H,H9748),"")</f>
        <v/>
      </c>
      <c r="Q9748" s="62"/>
    </row>
    <row r="9749" customFormat="false" ht="14.25" hidden="false" customHeight="false" outlineLevel="0" collapsed="false">
      <c r="A9749" s="0" t="s">
        <v>816</v>
      </c>
      <c r="B9749" s="52" t="s">
        <v>970</v>
      </c>
      <c r="C9749" s="52" t="s">
        <v>751</v>
      </c>
      <c r="D9749" s="53" t="n">
        <v>0.1</v>
      </c>
      <c r="E9749" s="53" t="n">
        <v>37.91</v>
      </c>
      <c r="F9749" s="0" t="s">
        <v>1471</v>
      </c>
      <c r="G9749" s="0" t="str">
        <f aca="false">LEFT(B9749,2)</f>
        <v>09</v>
      </c>
      <c r="H9749" s="0" t="str">
        <f aca="false">I9749&amp;"_"&amp;G9749&amp;"_"&amp;F9749</f>
        <v>Skrubtudse_09_20191003_DL2019011_HilleroedHTX_koersel1</v>
      </c>
      <c r="I9749" s="61" t="str">
        <f aca="false">MID(RIGHT(B9749,LEN(B9749)-3),1,FIND("_",RIGHT(B9749,LEN(B9749)-3))-1)</f>
        <v>Skrubtudse</v>
      </c>
      <c r="J9749" s="61" t="str">
        <f aca="false">TRIM(SUBSTITUTE(RIGHT(B9749,FIND(I9749,B9749)+1),"_",""))</f>
        <v>eDNA</v>
      </c>
      <c r="K9749" s="0" t="n">
        <f aca="false">IFERROR(VALUE(SUBSTITUTE(E9749,".",",")),E9749)</f>
        <v>37.91</v>
      </c>
      <c r="L9749" s="61" t="str">
        <f aca="false">IF(J9749="PosK",SUMIFS(K:K,J:J,"PosK",H:H,H9749),"")</f>
        <v/>
      </c>
      <c r="M9749" s="61" t="str">
        <f aca="false">IF(J9749="PosK",SUMIFS(K:K,J:J,"NegK",H:H,H9749),"")</f>
        <v/>
      </c>
      <c r="N9749" s="61" t="str">
        <f aca="false">IF(J9749="PosK",SUMIFS(K:K,J:J,"eDNA",H:H,H9749),"")</f>
        <v/>
      </c>
      <c r="P9749" s="62"/>
      <c r="T9749" s="63"/>
      <c r="W9749" s="64"/>
    </row>
    <row r="9750" customFormat="false" ht="14.25" hidden="false" customHeight="false" outlineLevel="0" collapsed="false">
      <c r="A9750" s="0" t="s">
        <v>818</v>
      </c>
      <c r="B9750" s="52" t="s">
        <v>972</v>
      </c>
      <c r="C9750" s="52" t="s">
        <v>743</v>
      </c>
      <c r="D9750" s="53" t="n">
        <v>0.1</v>
      </c>
      <c r="E9750" s="53" t="n">
        <v>24.12</v>
      </c>
      <c r="F9750" s="0" t="s">
        <v>1471</v>
      </c>
      <c r="G9750" s="0" t="str">
        <f aca="false">LEFT(B9750,2)</f>
        <v>10</v>
      </c>
      <c r="H9750" s="0" t="str">
        <f aca="false">I9750&amp;"_"&amp;G9750&amp;"_"&amp;F9750</f>
        <v>Skrubtudse_10_20191003_DL2019011_HilleroedHTX_koersel1</v>
      </c>
      <c r="I9750" s="61" t="str">
        <f aca="false">MID(RIGHT(B9750,LEN(B9750)-3),1,FIND("_",RIGHT(B9750,LEN(B9750)-3))-1)</f>
        <v>Skrubtudse</v>
      </c>
      <c r="J9750" s="61" t="str">
        <f aca="false">TRIM(SUBSTITUTE(RIGHT(B9750,FIND(I9750,B9750)+1),"_",""))</f>
        <v>PosK</v>
      </c>
      <c r="K9750" s="0" t="n">
        <f aca="false">IFERROR(VALUE(SUBSTITUTE(E9750,".",",")),E9750)</f>
        <v>24.12</v>
      </c>
      <c r="L9750" s="61" t="n">
        <f aca="false">IF(J9750="PosK",SUMIFS(K:K,J:J,"PosK",H:H,H9750),"")</f>
        <v>24.12</v>
      </c>
      <c r="M9750" s="61" t="n">
        <f aca="false">IF(J9750="PosK",SUMIFS(K:K,J:J,"NegK",H:H,H9750),"")</f>
        <v>0</v>
      </c>
      <c r="N9750" s="61" t="n">
        <f aca="false">IF(J9750="PosK",SUMIFS(K:K,J:J,"eDNA",H:H,H9750),"")</f>
        <v>0</v>
      </c>
      <c r="P9750" s="62" t="n">
        <f aca="false">IF(K9752="No Ct",0,K9752)</f>
        <v>0</v>
      </c>
      <c r="Q9750" s="62" t="n">
        <f aca="false">IF(K9753="No Ct",0,K9753)</f>
        <v>0</v>
      </c>
      <c r="R9750" s="0" t="str">
        <f aca="false">IF(AND(L9750&gt;0,M9750=0),"Valid","Invalid")</f>
        <v>Valid</v>
      </c>
      <c r="S9750" s="0" t="str">
        <f aca="false">IF(OR(P9750&gt;1,Q9750&gt;1),"Present","Absent")</f>
        <v>Absent</v>
      </c>
      <c r="T9750" s="63" t="str">
        <f aca="false">IF(OR(AND(P9750&gt;1,P9750&lt;41),AND(Q9750&gt;1,Q9750&lt;41)),"Ct&lt;41","Ct&gt;41")</f>
        <v>Ct&gt;41</v>
      </c>
      <c r="U9750" s="0" t="str">
        <f aca="false">I9750</f>
        <v>Skrubtudse</v>
      </c>
      <c r="V9750" s="0" t="str">
        <f aca="false">MID(F9750,10,9)</f>
        <v>DL2019011</v>
      </c>
      <c r="W9750" s="64" t="str">
        <f aca="false">V9750&amp;"_"&amp;U9750&amp;"_"&amp;R9750&amp;"_"&amp;S9750&amp;"_"&amp;T9750</f>
        <v>DL2019011_Skrubtudse_Valid_Absent_Ct&gt;41</v>
      </c>
    </row>
    <row r="9751" customFormat="false" ht="14.25" hidden="false" customHeight="false" outlineLevel="0" collapsed="false">
      <c r="A9751" s="0" t="s">
        <v>820</v>
      </c>
      <c r="B9751" s="52" t="s">
        <v>973</v>
      </c>
      <c r="C9751" s="52" t="s">
        <v>747</v>
      </c>
      <c r="D9751" s="53" t="n">
        <v>0.1</v>
      </c>
      <c r="E9751" s="53" t="s">
        <v>748</v>
      </c>
      <c r="F9751" s="0" t="s">
        <v>1471</v>
      </c>
      <c r="G9751" s="0" t="str">
        <f aca="false">LEFT(B9751,2)</f>
        <v>10</v>
      </c>
      <c r="H9751" s="0" t="str">
        <f aca="false">I9751&amp;"_"&amp;G9751&amp;"_"&amp;F9751</f>
        <v>Skrubtudse_10_20191003_DL2019011_HilleroedHTX_koersel1</v>
      </c>
      <c r="I9751" s="61" t="str">
        <f aca="false">MID(RIGHT(B9751,LEN(B9751)-3),1,FIND("_",RIGHT(B9751,LEN(B9751)-3))-1)</f>
        <v>Skrubtudse</v>
      </c>
      <c r="J9751" s="61" t="str">
        <f aca="false">TRIM(SUBSTITUTE(RIGHT(B9751,FIND(I9751,B9751)+1),"_",""))</f>
        <v>NegK</v>
      </c>
      <c r="K9751" s="0" t="str">
        <f aca="false">IFERROR(VALUE(SUBSTITUTE(E9751,".",",")),E9751)</f>
        <v>No Ct</v>
      </c>
      <c r="L9751" s="61" t="str">
        <f aca="false">IF(J9751="PosK",SUMIFS(K:K,J:J,"PosK",H:H,H9751),"")</f>
        <v/>
      </c>
      <c r="M9751" s="61" t="str">
        <f aca="false">IF(J9751="PosK",SUMIFS(K:K,J:J,"NegK",H:H,H9751),"")</f>
        <v/>
      </c>
      <c r="N9751" s="61" t="str">
        <f aca="false">IF(J9751="PosK",SUMIFS(K:K,J:J,"eDNA",H:H,H9751),"")</f>
        <v/>
      </c>
    </row>
    <row r="9752" customFormat="false" ht="14.25" hidden="false" customHeight="false" outlineLevel="0" collapsed="false">
      <c r="A9752" s="0" t="s">
        <v>822</v>
      </c>
      <c r="B9752" s="52" t="s">
        <v>974</v>
      </c>
      <c r="C9752" s="52" t="s">
        <v>751</v>
      </c>
      <c r="D9752" s="53" t="n">
        <v>0.1</v>
      </c>
      <c r="E9752" s="53" t="s">
        <v>748</v>
      </c>
      <c r="F9752" s="0" t="s">
        <v>1471</v>
      </c>
      <c r="G9752" s="0" t="str">
        <f aca="false">LEFT(B9752,2)</f>
        <v>10</v>
      </c>
      <c r="H9752" s="0" t="str">
        <f aca="false">I9752&amp;"_"&amp;G9752&amp;"_"&amp;F9752</f>
        <v>Skrubtudse_10_20191003_DL2019011_HilleroedHTX_koersel1</v>
      </c>
      <c r="I9752" s="61" t="str">
        <f aca="false">MID(RIGHT(B9752,LEN(B9752)-3),1,FIND("_",RIGHT(B9752,LEN(B9752)-3))-1)</f>
        <v>Skrubtudse</v>
      </c>
      <c r="J9752" s="61" t="str">
        <f aca="false">TRIM(SUBSTITUTE(RIGHT(B9752,FIND(I9752,B9752)+1),"_",""))</f>
        <v>eDNA</v>
      </c>
      <c r="K9752" s="0" t="str">
        <f aca="false">IFERROR(VALUE(SUBSTITUTE(E9752,".",",")),E9752)</f>
        <v>No Ct</v>
      </c>
      <c r="L9752" s="61" t="str">
        <f aca="false">IF(J9752="PosK",SUMIFS(K:K,J:J,"PosK",H:H,H9752),"")</f>
        <v/>
      </c>
      <c r="M9752" s="61" t="str">
        <f aca="false">IF(J9752="PosK",SUMIFS(K:K,J:J,"NegK",H:H,H9752),"")</f>
        <v/>
      </c>
      <c r="N9752" s="61" t="str">
        <f aca="false">IF(J9752="PosK",SUMIFS(K:K,J:J,"eDNA",H:H,H9752),"")</f>
        <v/>
      </c>
      <c r="Q9752" s="62"/>
    </row>
    <row r="9753" customFormat="false" ht="14.25" hidden="false" customHeight="false" outlineLevel="0" collapsed="false">
      <c r="A9753" s="0" t="s">
        <v>824</v>
      </c>
      <c r="B9753" s="52" t="s">
        <v>974</v>
      </c>
      <c r="C9753" s="52" t="s">
        <v>751</v>
      </c>
      <c r="D9753" s="53" t="n">
        <v>0.1</v>
      </c>
      <c r="E9753" s="53" t="s">
        <v>748</v>
      </c>
      <c r="F9753" s="0" t="s">
        <v>1471</v>
      </c>
      <c r="G9753" s="0" t="str">
        <f aca="false">LEFT(B9753,2)</f>
        <v>10</v>
      </c>
      <c r="H9753" s="0" t="str">
        <f aca="false">I9753&amp;"_"&amp;G9753&amp;"_"&amp;F9753</f>
        <v>Skrubtudse_10_20191003_DL2019011_HilleroedHTX_koersel1</v>
      </c>
      <c r="I9753" s="61" t="str">
        <f aca="false">MID(RIGHT(B9753,LEN(B9753)-3),1,FIND("_",RIGHT(B9753,LEN(B9753)-3))-1)</f>
        <v>Skrubtudse</v>
      </c>
      <c r="J9753" s="61" t="str">
        <f aca="false">TRIM(SUBSTITUTE(RIGHT(B9753,FIND(I9753,B9753)+1),"_",""))</f>
        <v>eDNA</v>
      </c>
      <c r="K9753" s="0" t="str">
        <f aca="false">IFERROR(VALUE(SUBSTITUTE(E9753,".",",")),E9753)</f>
        <v>No Ct</v>
      </c>
      <c r="L9753" s="61" t="str">
        <f aca="false">IF(J9753="PosK",SUMIFS(K:K,J:J,"PosK",H:H,H9753),"")</f>
        <v/>
      </c>
      <c r="M9753" s="61" t="str">
        <f aca="false">IF(J9753="PosK",SUMIFS(K:K,J:J,"NegK",H:H,H9753),"")</f>
        <v/>
      </c>
      <c r="N9753" s="61" t="str">
        <f aca="false">IF(J9753="PosK",SUMIFS(K:K,J:J,"eDNA",H:H,H9753),"")</f>
        <v/>
      </c>
      <c r="P9753" s="62"/>
      <c r="T9753" s="63"/>
      <c r="W9753" s="64"/>
    </row>
    <row r="9754" customFormat="false" ht="14.25" hidden="false" customHeight="false" outlineLevel="0" collapsed="false">
      <c r="A9754" s="0" t="s">
        <v>826</v>
      </c>
      <c r="B9754" s="52" t="s">
        <v>976</v>
      </c>
      <c r="C9754" s="52" t="s">
        <v>743</v>
      </c>
      <c r="D9754" s="53" t="n">
        <v>0.1</v>
      </c>
      <c r="E9754" s="53" t="n">
        <v>32.74</v>
      </c>
      <c r="F9754" s="0" t="s">
        <v>1471</v>
      </c>
      <c r="G9754" s="0" t="str">
        <f aca="false">LEFT(B9754,2)</f>
        <v>11</v>
      </c>
      <c r="H9754" s="0" t="str">
        <f aca="false">I9754&amp;"_"&amp;G9754&amp;"_"&amp;F9754</f>
        <v>Bjergsalamander_11_20191003_DL2019011_HilleroedHTX_koersel1</v>
      </c>
      <c r="I9754" s="61" t="str">
        <f aca="false">MID(RIGHT(B9754,LEN(B9754)-3),1,FIND("_",RIGHT(B9754,LEN(B9754)-3))-1)</f>
        <v>Bjergsalamander</v>
      </c>
      <c r="J9754" s="61" t="str">
        <f aca="false">TRIM(SUBSTITUTE(RIGHT(B9754,FIND(I9754,B9754)+1),"_",""))</f>
        <v>PosK</v>
      </c>
      <c r="K9754" s="0" t="n">
        <f aca="false">IFERROR(VALUE(SUBSTITUTE(E9754,".",",")),E9754)</f>
        <v>32.74</v>
      </c>
      <c r="L9754" s="61" t="n">
        <f aca="false">IF(J9754="PosK",SUMIFS(K:K,J:J,"PosK",H:H,H9754),"")</f>
        <v>32.74</v>
      </c>
      <c r="M9754" s="61" t="n">
        <f aca="false">IF(J9754="PosK",SUMIFS(K:K,J:J,"NegK",H:H,H9754),"")</f>
        <v>0</v>
      </c>
      <c r="N9754" s="61" t="n">
        <f aca="false">IF(J9754="PosK",SUMIFS(K:K,J:J,"eDNA",H:H,H9754),"")</f>
        <v>0</v>
      </c>
      <c r="P9754" s="62" t="n">
        <f aca="false">IF(K9756="No Ct",0,K9756)</f>
        <v>0</v>
      </c>
      <c r="Q9754" s="62" t="n">
        <f aca="false">IF(K9757="No Ct",0,K9757)</f>
        <v>0</v>
      </c>
      <c r="R9754" s="0" t="str">
        <f aca="false">IF(AND(L9754&gt;0,M9754=0),"Valid","Invalid")</f>
        <v>Valid</v>
      </c>
      <c r="S9754" s="0" t="str">
        <f aca="false">IF(OR(P9754&gt;1,Q9754&gt;1),"Present","Absent")</f>
        <v>Absent</v>
      </c>
      <c r="T9754" s="63" t="str">
        <f aca="false">IF(OR(AND(P9754&gt;1,P9754&lt;41),AND(Q9754&gt;1,Q9754&lt;41)),"Ct&lt;41","Ct&gt;41")</f>
        <v>Ct&gt;41</v>
      </c>
      <c r="U9754" s="0" t="str">
        <f aca="false">I9754</f>
        <v>Bjergsalamander</v>
      </c>
      <c r="V9754" s="0" t="str">
        <f aca="false">MID(F9754,10,9)</f>
        <v>DL2019011</v>
      </c>
      <c r="W9754" s="64" t="str">
        <f aca="false">V9754&amp;"_"&amp;U9754&amp;"_"&amp;R9754&amp;"_"&amp;S9754&amp;"_"&amp;T9754</f>
        <v>DL2019011_Bjergsalamander_Valid_Absent_Ct&gt;41</v>
      </c>
    </row>
    <row r="9755" customFormat="false" ht="14.25" hidden="false" customHeight="false" outlineLevel="0" collapsed="false">
      <c r="A9755" s="0" t="s">
        <v>828</v>
      </c>
      <c r="B9755" s="52" t="s">
        <v>977</v>
      </c>
      <c r="C9755" s="52" t="s">
        <v>747</v>
      </c>
      <c r="D9755" s="53" t="n">
        <v>0.1</v>
      </c>
      <c r="E9755" s="53" t="s">
        <v>748</v>
      </c>
      <c r="F9755" s="0" t="s">
        <v>1471</v>
      </c>
      <c r="G9755" s="0" t="str">
        <f aca="false">LEFT(B9755,2)</f>
        <v>11</v>
      </c>
      <c r="H9755" s="0" t="str">
        <f aca="false">I9755&amp;"_"&amp;G9755&amp;"_"&amp;F9755</f>
        <v>Bjergsalamander_11_20191003_DL2019011_HilleroedHTX_koersel1</v>
      </c>
      <c r="I9755" s="61" t="str">
        <f aca="false">MID(RIGHT(B9755,LEN(B9755)-3),1,FIND("_",RIGHT(B9755,LEN(B9755)-3))-1)</f>
        <v>Bjergsalamander</v>
      </c>
      <c r="J9755" s="61" t="str">
        <f aca="false">TRIM(SUBSTITUTE(RIGHT(B9755,FIND(I9755,B9755)+1),"_",""))</f>
        <v>NegK</v>
      </c>
      <c r="K9755" s="0" t="str">
        <f aca="false">IFERROR(VALUE(SUBSTITUTE(E9755,".",",")),E9755)</f>
        <v>No Ct</v>
      </c>
      <c r="L9755" s="61" t="str">
        <f aca="false">IF(J9755="PosK",SUMIFS(K:K,J:J,"PosK",H:H,H9755),"")</f>
        <v/>
      </c>
      <c r="M9755" s="61" t="str">
        <f aca="false">IF(J9755="PosK",SUMIFS(K:K,J:J,"NegK",H:H,H9755),"")</f>
        <v/>
      </c>
      <c r="N9755" s="61" t="str">
        <f aca="false">IF(J9755="PosK",SUMIFS(K:K,J:J,"eDNA",H:H,H9755),"")</f>
        <v/>
      </c>
    </row>
    <row r="9756" customFormat="false" ht="14.25" hidden="false" customHeight="false" outlineLevel="0" collapsed="false">
      <c r="A9756" s="0" t="s">
        <v>830</v>
      </c>
      <c r="B9756" s="52" t="s">
        <v>978</v>
      </c>
      <c r="C9756" s="52" t="s">
        <v>751</v>
      </c>
      <c r="D9756" s="53" t="n">
        <v>0.1</v>
      </c>
      <c r="E9756" s="53" t="s">
        <v>748</v>
      </c>
      <c r="F9756" s="0" t="s">
        <v>1471</v>
      </c>
      <c r="G9756" s="0" t="str">
        <f aca="false">LEFT(B9756,2)</f>
        <v>11</v>
      </c>
      <c r="H9756" s="0" t="str">
        <f aca="false">I9756&amp;"_"&amp;G9756&amp;"_"&amp;F9756</f>
        <v>Bjergsalamander_11_20191003_DL2019011_HilleroedHTX_koersel1</v>
      </c>
      <c r="I9756" s="61" t="str">
        <f aca="false">MID(RIGHT(B9756,LEN(B9756)-3),1,FIND("_",RIGHT(B9756,LEN(B9756)-3))-1)</f>
        <v>Bjergsalamander</v>
      </c>
      <c r="J9756" s="61" t="str">
        <f aca="false">TRIM(SUBSTITUTE(RIGHT(B9756,FIND(I9756,B9756)+1),"_",""))</f>
        <v>eDNA</v>
      </c>
      <c r="K9756" s="0" t="str">
        <f aca="false">IFERROR(VALUE(SUBSTITUTE(E9756,".",",")),E9756)</f>
        <v>No Ct</v>
      </c>
      <c r="L9756" s="61" t="str">
        <f aca="false">IF(J9756="PosK",SUMIFS(K:K,J:J,"PosK",H:H,H9756),"")</f>
        <v/>
      </c>
      <c r="M9756" s="61" t="str">
        <f aca="false">IF(J9756="PosK",SUMIFS(K:K,J:J,"NegK",H:H,H9756),"")</f>
        <v/>
      </c>
      <c r="N9756" s="61" t="str">
        <f aca="false">IF(J9756="PosK",SUMIFS(K:K,J:J,"eDNA",H:H,H9756),"")</f>
        <v/>
      </c>
      <c r="Q9756" s="62"/>
    </row>
    <row r="9757" customFormat="false" ht="14.25" hidden="false" customHeight="false" outlineLevel="0" collapsed="false">
      <c r="A9757" s="0" t="s">
        <v>832</v>
      </c>
      <c r="B9757" s="52" t="s">
        <v>978</v>
      </c>
      <c r="C9757" s="52" t="s">
        <v>751</v>
      </c>
      <c r="D9757" s="53" t="n">
        <v>0.1</v>
      </c>
      <c r="E9757" s="53" t="s">
        <v>748</v>
      </c>
      <c r="F9757" s="0" t="s">
        <v>1471</v>
      </c>
      <c r="G9757" s="0" t="str">
        <f aca="false">LEFT(B9757,2)</f>
        <v>11</v>
      </c>
      <c r="H9757" s="0" t="str">
        <f aca="false">I9757&amp;"_"&amp;G9757&amp;"_"&amp;F9757</f>
        <v>Bjergsalamander_11_20191003_DL2019011_HilleroedHTX_koersel1</v>
      </c>
      <c r="I9757" s="61" t="str">
        <f aca="false">MID(RIGHT(B9757,LEN(B9757)-3),1,FIND("_",RIGHT(B9757,LEN(B9757)-3))-1)</f>
        <v>Bjergsalamander</v>
      </c>
      <c r="J9757" s="61" t="str">
        <f aca="false">TRIM(SUBSTITUTE(RIGHT(B9757,FIND(I9757,B9757)+1),"_",""))</f>
        <v>eDNA</v>
      </c>
      <c r="K9757" s="0" t="str">
        <f aca="false">IFERROR(VALUE(SUBSTITUTE(E9757,".",",")),E9757)</f>
        <v>No Ct</v>
      </c>
      <c r="L9757" s="61" t="str">
        <f aca="false">IF(J9757="PosK",SUMIFS(K:K,J:J,"PosK",H:H,H9757),"")</f>
        <v/>
      </c>
      <c r="M9757" s="61" t="str">
        <f aca="false">IF(J9757="PosK",SUMIFS(K:K,J:J,"NegK",H:H,H9757),"")</f>
        <v/>
      </c>
      <c r="N9757" s="61" t="str">
        <f aca="false">IF(J9757="PosK",SUMIFS(K:K,J:J,"eDNA",H:H,H9757),"")</f>
        <v/>
      </c>
      <c r="P9757" s="62"/>
      <c r="T9757" s="63"/>
      <c r="W9757" s="64"/>
    </row>
    <row r="9758" customFormat="false" ht="14.25" hidden="false" customHeight="false" outlineLevel="0" collapsed="false">
      <c r="A9758" s="0" t="s">
        <v>834</v>
      </c>
      <c r="B9758" s="52" t="s">
        <v>980</v>
      </c>
      <c r="C9758" s="52" t="s">
        <v>743</v>
      </c>
      <c r="D9758" s="53" t="n">
        <v>0.1</v>
      </c>
      <c r="E9758" s="53" t="n">
        <v>28.46</v>
      </c>
      <c r="F9758" s="0" t="s">
        <v>1471</v>
      </c>
      <c r="G9758" s="0" t="str">
        <f aca="false">LEFT(B9758,2)</f>
        <v>12</v>
      </c>
      <c r="H9758" s="0" t="str">
        <f aca="false">I9758&amp;"_"&amp;G9758&amp;"_"&amp;F9758</f>
        <v>Latterfroe_12_20191003_DL2019011_HilleroedHTX_koersel1</v>
      </c>
      <c r="I9758" s="61" t="str">
        <f aca="false">MID(RIGHT(B9758,LEN(B9758)-3),1,FIND("_",RIGHT(B9758,LEN(B9758)-3))-1)</f>
        <v>Latterfroe</v>
      </c>
      <c r="J9758" s="61" t="str">
        <f aca="false">TRIM(SUBSTITUTE(RIGHT(B9758,FIND(I9758,B9758)+1),"_",""))</f>
        <v>PosK</v>
      </c>
      <c r="K9758" s="0" t="n">
        <f aca="false">IFERROR(VALUE(SUBSTITUTE(E9758,".",",")),E9758)</f>
        <v>28.46</v>
      </c>
      <c r="L9758" s="61" t="n">
        <f aca="false">IF(J9758="PosK",SUMIFS(K:K,J:J,"PosK",H:H,H9758),"")</f>
        <v>28.46</v>
      </c>
      <c r="M9758" s="61" t="n">
        <f aca="false">IF(J9758="PosK",SUMIFS(K:K,J:J,"NegK",H:H,H9758),"")</f>
        <v>0</v>
      </c>
      <c r="N9758" s="61" t="n">
        <f aca="false">IF(J9758="PosK",SUMIFS(K:K,J:J,"eDNA",H:H,H9758),"")</f>
        <v>0</v>
      </c>
      <c r="P9758" s="62" t="n">
        <f aca="false">IF(K9760="No Ct",0,K9760)</f>
        <v>0</v>
      </c>
      <c r="Q9758" s="62" t="n">
        <f aca="false">IF(K9761="No Ct",0,K9761)</f>
        <v>0</v>
      </c>
      <c r="R9758" s="0" t="str">
        <f aca="false">IF(AND(L9758&gt;0,M9758=0),"Valid","Invalid")</f>
        <v>Valid</v>
      </c>
      <c r="S9758" s="0" t="str">
        <f aca="false">IF(OR(P9758&gt;1,Q9758&gt;1),"Present","Absent")</f>
        <v>Absent</v>
      </c>
      <c r="T9758" s="63" t="str">
        <f aca="false">IF(OR(AND(P9758&gt;1,P9758&lt;41),AND(Q9758&gt;1,Q9758&lt;41)),"Ct&lt;41","Ct&gt;41")</f>
        <v>Ct&gt;41</v>
      </c>
      <c r="U9758" s="0" t="str">
        <f aca="false">I9758</f>
        <v>Latterfroe</v>
      </c>
      <c r="V9758" s="0" t="str">
        <f aca="false">MID(F9758,10,9)</f>
        <v>DL2019011</v>
      </c>
      <c r="W9758" s="64" t="str">
        <f aca="false">V9758&amp;"_"&amp;U9758&amp;"_"&amp;R9758&amp;"_"&amp;S9758&amp;"_"&amp;T9758</f>
        <v>DL2019011_Latterfroe_Valid_Absent_Ct&gt;41</v>
      </c>
    </row>
    <row r="9759" customFormat="false" ht="14.25" hidden="false" customHeight="false" outlineLevel="0" collapsed="false">
      <c r="A9759" s="0" t="s">
        <v>836</v>
      </c>
      <c r="B9759" s="52" t="s">
        <v>981</v>
      </c>
      <c r="C9759" s="52" t="s">
        <v>747</v>
      </c>
      <c r="D9759" s="53" t="n">
        <v>0.1</v>
      </c>
      <c r="E9759" s="53" t="s">
        <v>748</v>
      </c>
      <c r="F9759" s="0" t="s">
        <v>1471</v>
      </c>
      <c r="G9759" s="0" t="str">
        <f aca="false">LEFT(B9759,2)</f>
        <v>12</v>
      </c>
      <c r="H9759" s="0" t="str">
        <f aca="false">I9759&amp;"_"&amp;G9759&amp;"_"&amp;F9759</f>
        <v>Latterfroe_12_20191003_DL2019011_HilleroedHTX_koersel1</v>
      </c>
      <c r="I9759" s="61" t="str">
        <f aca="false">MID(RIGHT(B9759,LEN(B9759)-3),1,FIND("_",RIGHT(B9759,LEN(B9759)-3))-1)</f>
        <v>Latterfroe</v>
      </c>
      <c r="J9759" s="61" t="str">
        <f aca="false">TRIM(SUBSTITUTE(RIGHT(B9759,FIND(I9759,B9759)+1),"_",""))</f>
        <v>NegK</v>
      </c>
      <c r="K9759" s="0" t="str">
        <f aca="false">IFERROR(VALUE(SUBSTITUTE(E9759,".",",")),E9759)</f>
        <v>No Ct</v>
      </c>
      <c r="L9759" s="61" t="str">
        <f aca="false">IF(J9759="PosK",SUMIFS(K:K,J:J,"PosK",H:H,H9759),"")</f>
        <v/>
      </c>
      <c r="M9759" s="61" t="str">
        <f aca="false">IF(J9759="PosK",SUMIFS(K:K,J:J,"NegK",H:H,H9759),"")</f>
        <v/>
      </c>
      <c r="N9759" s="61" t="str">
        <f aca="false">IF(J9759="PosK",SUMIFS(K:K,J:J,"eDNA",H:H,H9759),"")</f>
        <v/>
      </c>
    </row>
    <row r="9760" customFormat="false" ht="14.25" hidden="false" customHeight="false" outlineLevel="0" collapsed="false">
      <c r="A9760" s="0" t="s">
        <v>838</v>
      </c>
      <c r="B9760" s="52" t="s">
        <v>982</v>
      </c>
      <c r="C9760" s="52" t="s">
        <v>751</v>
      </c>
      <c r="D9760" s="53" t="n">
        <v>0.1</v>
      </c>
      <c r="E9760" s="53" t="s">
        <v>748</v>
      </c>
      <c r="F9760" s="0" t="s">
        <v>1471</v>
      </c>
      <c r="G9760" s="0" t="str">
        <f aca="false">LEFT(B9760,2)</f>
        <v>12</v>
      </c>
      <c r="H9760" s="0" t="str">
        <f aca="false">I9760&amp;"_"&amp;G9760&amp;"_"&amp;F9760</f>
        <v>Latterfroe_12_20191003_DL2019011_HilleroedHTX_koersel1</v>
      </c>
      <c r="I9760" s="61" t="str">
        <f aca="false">MID(RIGHT(B9760,LEN(B9760)-3),1,FIND("_",RIGHT(B9760,LEN(B9760)-3))-1)</f>
        <v>Latterfroe</v>
      </c>
      <c r="J9760" s="61" t="str">
        <f aca="false">TRIM(SUBSTITUTE(RIGHT(B9760,FIND(I9760,B9760)+1),"_",""))</f>
        <v>eDNA</v>
      </c>
      <c r="K9760" s="0" t="str">
        <f aca="false">IFERROR(VALUE(SUBSTITUTE(E9760,".",",")),E9760)</f>
        <v>No Ct</v>
      </c>
      <c r="L9760" s="61" t="str">
        <f aca="false">IF(J9760="PosK",SUMIFS(K:K,J:J,"PosK",H:H,H9760),"")</f>
        <v/>
      </c>
      <c r="M9760" s="61" t="str">
        <f aca="false">IF(J9760="PosK",SUMIFS(K:K,J:J,"NegK",H:H,H9760),"")</f>
        <v/>
      </c>
      <c r="N9760" s="61" t="str">
        <f aca="false">IF(J9760="PosK",SUMIFS(K:K,J:J,"eDNA",H:H,H9760),"")</f>
        <v/>
      </c>
      <c r="Q9760" s="62"/>
    </row>
    <row r="9761" customFormat="false" ht="14.25" hidden="false" customHeight="false" outlineLevel="0" collapsed="false">
      <c r="A9761" s="0" t="s">
        <v>840</v>
      </c>
      <c r="B9761" s="52" t="s">
        <v>982</v>
      </c>
      <c r="C9761" s="52" t="s">
        <v>751</v>
      </c>
      <c r="D9761" s="53" t="n">
        <v>0.1</v>
      </c>
      <c r="E9761" s="53" t="s">
        <v>748</v>
      </c>
      <c r="F9761" s="0" t="s">
        <v>1471</v>
      </c>
      <c r="G9761" s="0" t="str">
        <f aca="false">LEFT(B9761,2)</f>
        <v>12</v>
      </c>
      <c r="H9761" s="0" t="str">
        <f aca="false">I9761&amp;"_"&amp;G9761&amp;"_"&amp;F9761</f>
        <v>Latterfroe_12_20191003_DL2019011_HilleroedHTX_koersel1</v>
      </c>
      <c r="I9761" s="61" t="str">
        <f aca="false">MID(RIGHT(B9761,LEN(B9761)-3),1,FIND("_",RIGHT(B9761,LEN(B9761)-3))-1)</f>
        <v>Latterfroe</v>
      </c>
      <c r="J9761" s="61" t="str">
        <f aca="false">TRIM(SUBSTITUTE(RIGHT(B9761,FIND(I9761,B9761)+1),"_",""))</f>
        <v>eDNA</v>
      </c>
      <c r="K9761" s="0" t="str">
        <f aca="false">IFERROR(VALUE(SUBSTITUTE(E9761,".",",")),E9761)</f>
        <v>No Ct</v>
      </c>
      <c r="L9761" s="61" t="str">
        <f aca="false">IF(J9761="PosK",SUMIFS(K:K,J:J,"PosK",H:H,H9761),"")</f>
        <v/>
      </c>
      <c r="M9761" s="61" t="str">
        <f aca="false">IF(J9761="PosK",SUMIFS(K:K,J:J,"NegK",H:H,H9761),"")</f>
        <v/>
      </c>
      <c r="N9761" s="61" t="str">
        <f aca="false">IF(J9761="PosK",SUMIFS(K:K,J:J,"eDNA",H:H,H9761),"")</f>
        <v/>
      </c>
      <c r="P9761" s="62"/>
      <c r="T9761" s="63"/>
      <c r="W9761" s="64"/>
    </row>
    <row r="9762" customFormat="false" ht="14.25" hidden="false" customHeight="false" outlineLevel="0" collapsed="false">
      <c r="A9762" s="0" t="s">
        <v>842</v>
      </c>
      <c r="B9762" s="52" t="s">
        <v>984</v>
      </c>
      <c r="C9762" s="52" t="s">
        <v>743</v>
      </c>
      <c r="D9762" s="53" t="n">
        <v>0.1</v>
      </c>
      <c r="E9762" s="53" t="n">
        <v>21.72</v>
      </c>
      <c r="F9762" s="0" t="s">
        <v>1471</v>
      </c>
      <c r="G9762" s="0" t="str">
        <f aca="false">LEFT(B9762,2)</f>
        <v>13</v>
      </c>
      <c r="H9762" s="0" t="str">
        <f aca="false">I9762&amp;"_"&amp;G9762&amp;"_"&amp;F9762</f>
        <v>Spidssnudetfroe_13_20191003_DL2019011_HilleroedHTX_koersel1</v>
      </c>
      <c r="I9762" s="61" t="str">
        <f aca="false">MID(RIGHT(B9762,LEN(B9762)-3),1,FIND("_",RIGHT(B9762,LEN(B9762)-3))-1)</f>
        <v>Spidssnudetfroe</v>
      </c>
      <c r="J9762" s="61" t="str">
        <f aca="false">TRIM(SUBSTITUTE(RIGHT(B9762,FIND(I9762,B9762)+1),"_",""))</f>
        <v>PosK</v>
      </c>
      <c r="K9762" s="0" t="n">
        <f aca="false">IFERROR(VALUE(SUBSTITUTE(E9762,".",",")),E9762)</f>
        <v>21.72</v>
      </c>
      <c r="L9762" s="61" t="n">
        <f aca="false">IF(J9762="PosK",SUMIFS(K:K,J:J,"PosK",H:H,H9762),"")</f>
        <v>21.72</v>
      </c>
      <c r="M9762" s="61" t="n">
        <f aca="false">IF(J9762="PosK",SUMIFS(K:K,J:J,"NegK",H:H,H9762),"")</f>
        <v>0</v>
      </c>
      <c r="N9762" s="61" t="n">
        <f aca="false">IF(J9762="PosK",SUMIFS(K:K,J:J,"eDNA",H:H,H9762),"")</f>
        <v>40.63</v>
      </c>
      <c r="P9762" s="62" t="n">
        <f aca="false">IF(K9764="No Ct",0,K9764)</f>
        <v>0</v>
      </c>
      <c r="Q9762" s="62" t="n">
        <f aca="false">IF(K9765="No Ct",0,K9765)</f>
        <v>40.63</v>
      </c>
      <c r="R9762" s="0" t="str">
        <f aca="false">IF(AND(L9762&gt;0,M9762=0),"Valid","Invalid")</f>
        <v>Valid</v>
      </c>
      <c r="S9762" s="0" t="str">
        <f aca="false">IF(OR(P9762&gt;1,Q9762&gt;1),"Present","Absent")</f>
        <v>Present</v>
      </c>
      <c r="T9762" s="63" t="str">
        <f aca="false">IF(OR(AND(P9762&gt;1,P9762&lt;41),AND(Q9762&gt;1,Q9762&lt;41)),"Ct&lt;41","Ct&gt;41")</f>
        <v>Ct&lt;41</v>
      </c>
      <c r="U9762" s="0" t="str">
        <f aca="false">I9762</f>
        <v>Spidssnudetfroe</v>
      </c>
      <c r="V9762" s="0" t="str">
        <f aca="false">MID(F9762,10,9)</f>
        <v>DL2019011</v>
      </c>
      <c r="W9762" s="64" t="str">
        <f aca="false">V9762&amp;"_"&amp;U9762&amp;"_"&amp;R9762&amp;"_"&amp;S9762&amp;"_"&amp;T9762</f>
        <v>DL2019011_Spidssnudetfroe_Valid_Present_Ct&lt;41</v>
      </c>
    </row>
    <row r="9763" customFormat="false" ht="14.25" hidden="false" customHeight="false" outlineLevel="0" collapsed="false">
      <c r="A9763" s="0" t="s">
        <v>844</v>
      </c>
      <c r="B9763" s="52" t="s">
        <v>985</v>
      </c>
      <c r="C9763" s="52" t="s">
        <v>747</v>
      </c>
      <c r="D9763" s="53" t="n">
        <v>0.1</v>
      </c>
      <c r="E9763" s="53" t="s">
        <v>748</v>
      </c>
      <c r="F9763" s="0" t="s">
        <v>1471</v>
      </c>
      <c r="G9763" s="0" t="str">
        <f aca="false">LEFT(B9763,2)</f>
        <v>13</v>
      </c>
      <c r="H9763" s="0" t="str">
        <f aca="false">I9763&amp;"_"&amp;G9763&amp;"_"&amp;F9763</f>
        <v>Spidssnudetfroe_13_20191003_DL2019011_HilleroedHTX_koersel1</v>
      </c>
      <c r="I9763" s="61" t="str">
        <f aca="false">MID(RIGHT(B9763,LEN(B9763)-3),1,FIND("_",RIGHT(B9763,LEN(B9763)-3))-1)</f>
        <v>Spidssnudetfroe</v>
      </c>
      <c r="J9763" s="61" t="str">
        <f aca="false">TRIM(SUBSTITUTE(RIGHT(B9763,FIND(I9763,B9763)+1),"_",""))</f>
        <v>NegK</v>
      </c>
      <c r="K9763" s="0" t="str">
        <f aca="false">IFERROR(VALUE(SUBSTITUTE(E9763,".",",")),E9763)</f>
        <v>No Ct</v>
      </c>
      <c r="L9763" s="61" t="str">
        <f aca="false">IF(J9763="PosK",SUMIFS(K:K,J:J,"PosK",H:H,H9763),"")</f>
        <v/>
      </c>
      <c r="M9763" s="61" t="str">
        <f aca="false">IF(J9763="PosK",SUMIFS(K:K,J:J,"NegK",H:H,H9763),"")</f>
        <v/>
      </c>
      <c r="N9763" s="61" t="str">
        <f aca="false">IF(J9763="PosK",SUMIFS(K:K,J:J,"eDNA",H:H,H9763),"")</f>
        <v/>
      </c>
    </row>
    <row r="9764" customFormat="false" ht="14.25" hidden="false" customHeight="false" outlineLevel="0" collapsed="false">
      <c r="A9764" s="0" t="s">
        <v>846</v>
      </c>
      <c r="B9764" s="52" t="s">
        <v>986</v>
      </c>
      <c r="C9764" s="52" t="s">
        <v>751</v>
      </c>
      <c r="D9764" s="53" t="n">
        <v>0.1</v>
      </c>
      <c r="E9764" s="53" t="s">
        <v>748</v>
      </c>
      <c r="F9764" s="0" t="s">
        <v>1471</v>
      </c>
      <c r="G9764" s="0" t="str">
        <f aca="false">LEFT(B9764,2)</f>
        <v>13</v>
      </c>
      <c r="H9764" s="0" t="str">
        <f aca="false">I9764&amp;"_"&amp;G9764&amp;"_"&amp;F9764</f>
        <v>Spidssnudetfroe_13_20191003_DL2019011_HilleroedHTX_koersel1</v>
      </c>
      <c r="I9764" s="61" t="str">
        <f aca="false">MID(RIGHT(B9764,LEN(B9764)-3),1,FIND("_",RIGHT(B9764,LEN(B9764)-3))-1)</f>
        <v>Spidssnudetfroe</v>
      </c>
      <c r="J9764" s="61" t="str">
        <f aca="false">TRIM(SUBSTITUTE(RIGHT(B9764,FIND(I9764,B9764)+1),"_",""))</f>
        <v>eDNA</v>
      </c>
      <c r="K9764" s="0" t="str">
        <f aca="false">IFERROR(VALUE(SUBSTITUTE(E9764,".",",")),E9764)</f>
        <v>No Ct</v>
      </c>
      <c r="L9764" s="61" t="str">
        <f aca="false">IF(J9764="PosK",SUMIFS(K:K,J:J,"PosK",H:H,H9764),"")</f>
        <v/>
      </c>
      <c r="M9764" s="61" t="str">
        <f aca="false">IF(J9764="PosK",SUMIFS(K:K,J:J,"NegK",H:H,H9764),"")</f>
        <v/>
      </c>
      <c r="N9764" s="61" t="str">
        <f aca="false">IF(J9764="PosK",SUMIFS(K:K,J:J,"eDNA",H:H,H9764),"")</f>
        <v/>
      </c>
      <c r="Q9764" s="62"/>
    </row>
    <row r="9765" customFormat="false" ht="14.25" hidden="false" customHeight="false" outlineLevel="0" collapsed="false">
      <c r="A9765" s="0" t="s">
        <v>848</v>
      </c>
      <c r="B9765" s="52" t="s">
        <v>986</v>
      </c>
      <c r="C9765" s="52" t="s">
        <v>751</v>
      </c>
      <c r="D9765" s="53" t="n">
        <v>0.1</v>
      </c>
      <c r="E9765" s="53" t="n">
        <v>40.63</v>
      </c>
      <c r="F9765" s="0" t="s">
        <v>1471</v>
      </c>
      <c r="G9765" s="0" t="str">
        <f aca="false">LEFT(B9765,2)</f>
        <v>13</v>
      </c>
      <c r="H9765" s="0" t="str">
        <f aca="false">I9765&amp;"_"&amp;G9765&amp;"_"&amp;F9765</f>
        <v>Spidssnudetfroe_13_20191003_DL2019011_HilleroedHTX_koersel1</v>
      </c>
      <c r="I9765" s="61" t="str">
        <f aca="false">MID(RIGHT(B9765,LEN(B9765)-3),1,FIND("_",RIGHT(B9765,LEN(B9765)-3))-1)</f>
        <v>Spidssnudetfroe</v>
      </c>
      <c r="J9765" s="61" t="str">
        <f aca="false">TRIM(SUBSTITUTE(RIGHT(B9765,FIND(I9765,B9765)+1),"_",""))</f>
        <v>eDNA</v>
      </c>
      <c r="K9765" s="0" t="n">
        <f aca="false">IFERROR(VALUE(SUBSTITUTE(E9765,".",",")),E9765)</f>
        <v>40.63</v>
      </c>
      <c r="L9765" s="61" t="str">
        <f aca="false">IF(J9765="PosK",SUMIFS(K:K,J:J,"PosK",H:H,H9765),"")</f>
        <v/>
      </c>
      <c r="M9765" s="61" t="str">
        <f aca="false">IF(J9765="PosK",SUMIFS(K:K,J:J,"NegK",H:H,H9765),"")</f>
        <v/>
      </c>
      <c r="N9765" s="61" t="str">
        <f aca="false">IF(J9765="PosK",SUMIFS(K:K,J:J,"eDNA",H:H,H9765),"")</f>
        <v/>
      </c>
      <c r="P9765" s="62"/>
      <c r="T9765" s="63"/>
      <c r="W9765" s="64"/>
    </row>
    <row r="9766" customFormat="false" ht="14.25" hidden="false" customHeight="false" outlineLevel="0" collapsed="false">
      <c r="A9766" s="0" t="s">
        <v>849</v>
      </c>
      <c r="B9766" s="52" t="s">
        <v>987</v>
      </c>
      <c r="C9766" s="52" t="s">
        <v>743</v>
      </c>
      <c r="D9766" s="53" t="n">
        <v>0.1</v>
      </c>
      <c r="E9766" s="53" t="n">
        <v>20.18</v>
      </c>
      <c r="F9766" s="0" t="s">
        <v>1471</v>
      </c>
      <c r="G9766" s="0" t="str">
        <f aca="false">LEFT(B9766,2)</f>
        <v>14</v>
      </c>
      <c r="H9766" s="0" t="str">
        <f aca="false">I9766&amp;"_"&amp;G9766&amp;"_"&amp;F9766</f>
        <v>Spidssnudetfroe_14_20191003_DL2019011_HilleroedHTX_koersel1</v>
      </c>
      <c r="I9766" s="61" t="str">
        <f aca="false">MID(RIGHT(B9766,LEN(B9766)-3),1,FIND("_",RIGHT(B9766,LEN(B9766)-3))-1)</f>
        <v>Spidssnudetfroe</v>
      </c>
      <c r="J9766" s="61" t="str">
        <f aca="false">TRIM(SUBSTITUTE(RIGHT(B9766,FIND(I9766,B9766)+1),"_",""))</f>
        <v>PosK</v>
      </c>
      <c r="K9766" s="0" t="n">
        <f aca="false">IFERROR(VALUE(SUBSTITUTE(E9766,".",",")),E9766)</f>
        <v>20.18</v>
      </c>
      <c r="L9766" s="61" t="n">
        <f aca="false">IF(J9766="PosK",SUMIFS(K:K,J:J,"PosK",H:H,H9766),"")</f>
        <v>20.18</v>
      </c>
      <c r="M9766" s="61" t="n">
        <f aca="false">IF(J9766="PosK",SUMIFS(K:K,J:J,"NegK",H:H,H9766),"")</f>
        <v>0</v>
      </c>
      <c r="N9766" s="61" t="n">
        <f aca="false">IF(J9766="PosK",SUMIFS(K:K,J:J,"eDNA",H:H,H9766),"")</f>
        <v>0</v>
      </c>
      <c r="P9766" s="62" t="n">
        <f aca="false">IF(K9768="No Ct",0,K9768)</f>
        <v>0</v>
      </c>
      <c r="Q9766" s="62" t="n">
        <f aca="false">IF(K9769="No Ct",0,K9769)</f>
        <v>0</v>
      </c>
      <c r="R9766" s="0" t="str">
        <f aca="false">IF(AND(L9766&gt;0,M9766=0),"Valid","Invalid")</f>
        <v>Valid</v>
      </c>
      <c r="S9766" s="0" t="str">
        <f aca="false">IF(OR(P9766&gt;1,Q9766&gt;1),"Present","Absent")</f>
        <v>Absent</v>
      </c>
      <c r="T9766" s="63" t="str">
        <f aca="false">IF(OR(AND(P9766&gt;1,P9766&lt;41),AND(Q9766&gt;1,Q9766&lt;41)),"Ct&lt;41","Ct&gt;41")</f>
        <v>Ct&gt;41</v>
      </c>
      <c r="U9766" s="0" t="str">
        <f aca="false">I9766</f>
        <v>Spidssnudetfroe</v>
      </c>
      <c r="V9766" s="0" t="str">
        <f aca="false">MID(F9766,10,9)</f>
        <v>DL2019011</v>
      </c>
      <c r="W9766" s="64" t="str">
        <f aca="false">V9766&amp;"_"&amp;U9766&amp;"_"&amp;R9766&amp;"_"&amp;S9766&amp;"_"&amp;T9766</f>
        <v>DL2019011_Spidssnudetfroe_Valid_Absent_Ct&gt;41</v>
      </c>
    </row>
    <row r="9767" customFormat="false" ht="14.25" hidden="false" customHeight="false" outlineLevel="0" collapsed="false">
      <c r="A9767" s="0" t="s">
        <v>851</v>
      </c>
      <c r="B9767" s="52" t="s">
        <v>988</v>
      </c>
      <c r="C9767" s="52" t="s">
        <v>747</v>
      </c>
      <c r="D9767" s="53" t="n">
        <v>0.1</v>
      </c>
      <c r="E9767" s="53" t="s">
        <v>748</v>
      </c>
      <c r="F9767" s="0" t="s">
        <v>1471</v>
      </c>
      <c r="G9767" s="0" t="str">
        <f aca="false">LEFT(B9767,2)</f>
        <v>14</v>
      </c>
      <c r="H9767" s="0" t="str">
        <f aca="false">I9767&amp;"_"&amp;G9767&amp;"_"&amp;F9767</f>
        <v>Spidssnudetfroe_14_20191003_DL2019011_HilleroedHTX_koersel1</v>
      </c>
      <c r="I9767" s="61" t="str">
        <f aca="false">MID(RIGHT(B9767,LEN(B9767)-3),1,FIND("_",RIGHT(B9767,LEN(B9767)-3))-1)</f>
        <v>Spidssnudetfroe</v>
      </c>
      <c r="J9767" s="61" t="str">
        <f aca="false">TRIM(SUBSTITUTE(RIGHT(B9767,FIND(I9767,B9767)+1),"_",""))</f>
        <v>NegK</v>
      </c>
      <c r="K9767" s="0" t="str">
        <f aca="false">IFERROR(VALUE(SUBSTITUTE(E9767,".",",")),E9767)</f>
        <v>No Ct</v>
      </c>
      <c r="L9767" s="61" t="str">
        <f aca="false">IF(J9767="PosK",SUMIFS(K:K,J:J,"PosK",H:H,H9767),"")</f>
        <v/>
      </c>
      <c r="M9767" s="61" t="str">
        <f aca="false">IF(J9767="PosK",SUMIFS(K:K,J:J,"NegK",H:H,H9767),"")</f>
        <v/>
      </c>
      <c r="N9767" s="61" t="str">
        <f aca="false">IF(J9767="PosK",SUMIFS(K:K,J:J,"eDNA",H:H,H9767),"")</f>
        <v/>
      </c>
    </row>
    <row r="9768" customFormat="false" ht="14.25" hidden="false" customHeight="false" outlineLevel="0" collapsed="false">
      <c r="A9768" s="0" t="s">
        <v>853</v>
      </c>
      <c r="B9768" s="52" t="s">
        <v>989</v>
      </c>
      <c r="C9768" s="52" t="s">
        <v>751</v>
      </c>
      <c r="D9768" s="53" t="n">
        <v>0.1</v>
      </c>
      <c r="E9768" s="53" t="s">
        <v>748</v>
      </c>
      <c r="F9768" s="0" t="s">
        <v>1471</v>
      </c>
      <c r="G9768" s="0" t="str">
        <f aca="false">LEFT(B9768,2)</f>
        <v>14</v>
      </c>
      <c r="H9768" s="0" t="str">
        <f aca="false">I9768&amp;"_"&amp;G9768&amp;"_"&amp;F9768</f>
        <v>Spidssnudetfroe_14_20191003_DL2019011_HilleroedHTX_koersel1</v>
      </c>
      <c r="I9768" s="61" t="str">
        <f aca="false">MID(RIGHT(B9768,LEN(B9768)-3),1,FIND("_",RIGHT(B9768,LEN(B9768)-3))-1)</f>
        <v>Spidssnudetfroe</v>
      </c>
      <c r="J9768" s="61" t="str">
        <f aca="false">TRIM(SUBSTITUTE(RIGHT(B9768,FIND(I9768,B9768)+1),"_",""))</f>
        <v>eDNA</v>
      </c>
      <c r="K9768" s="0" t="str">
        <f aca="false">IFERROR(VALUE(SUBSTITUTE(E9768,".",",")),E9768)</f>
        <v>No Ct</v>
      </c>
      <c r="L9768" s="61" t="str">
        <f aca="false">IF(J9768="PosK",SUMIFS(K:K,J:J,"PosK",H:H,H9768),"")</f>
        <v/>
      </c>
      <c r="M9768" s="61" t="str">
        <f aca="false">IF(J9768="PosK",SUMIFS(K:K,J:J,"NegK",H:H,H9768),"")</f>
        <v/>
      </c>
      <c r="N9768" s="61" t="str">
        <f aca="false">IF(J9768="PosK",SUMIFS(K:K,J:J,"eDNA",H:H,H9768),"")</f>
        <v/>
      </c>
      <c r="Q9768" s="62"/>
    </row>
    <row r="9769" customFormat="false" ht="14.25" hidden="false" customHeight="false" outlineLevel="0" collapsed="false">
      <c r="A9769" s="0" t="s">
        <v>855</v>
      </c>
      <c r="B9769" s="52" t="s">
        <v>989</v>
      </c>
      <c r="C9769" s="52" t="s">
        <v>751</v>
      </c>
      <c r="D9769" s="53" t="n">
        <v>0.1</v>
      </c>
      <c r="E9769" s="53" t="s">
        <v>748</v>
      </c>
      <c r="F9769" s="0" t="s">
        <v>1471</v>
      </c>
      <c r="G9769" s="0" t="str">
        <f aca="false">LEFT(B9769,2)</f>
        <v>14</v>
      </c>
      <c r="H9769" s="0" t="str">
        <f aca="false">I9769&amp;"_"&amp;G9769&amp;"_"&amp;F9769</f>
        <v>Spidssnudetfroe_14_20191003_DL2019011_HilleroedHTX_koersel1</v>
      </c>
      <c r="I9769" s="61" t="str">
        <f aca="false">MID(RIGHT(B9769,LEN(B9769)-3),1,FIND("_",RIGHT(B9769,LEN(B9769)-3))-1)</f>
        <v>Spidssnudetfroe</v>
      </c>
      <c r="J9769" s="61" t="str">
        <f aca="false">TRIM(SUBSTITUTE(RIGHT(B9769,FIND(I9769,B9769)+1),"_",""))</f>
        <v>eDNA</v>
      </c>
      <c r="K9769" s="0" t="str">
        <f aca="false">IFERROR(VALUE(SUBSTITUTE(E9769,".",",")),E9769)</f>
        <v>No Ct</v>
      </c>
      <c r="L9769" s="61" t="str">
        <f aca="false">IF(J9769="PosK",SUMIFS(K:K,J:J,"PosK",H:H,H9769),"")</f>
        <v/>
      </c>
      <c r="M9769" s="61" t="str">
        <f aca="false">IF(J9769="PosK",SUMIFS(K:K,J:J,"NegK",H:H,H9769),"")</f>
        <v/>
      </c>
      <c r="N9769" s="61" t="str">
        <f aca="false">IF(J9769="PosK",SUMIFS(K:K,J:J,"eDNA",H:H,H9769),"")</f>
        <v/>
      </c>
      <c r="P9769" s="62"/>
      <c r="T9769" s="63"/>
      <c r="W9769" s="64"/>
    </row>
    <row r="9770" customFormat="false" ht="14.25" hidden="false" customHeight="false" outlineLevel="0" collapsed="false">
      <c r="A9770" s="0" t="s">
        <v>856</v>
      </c>
      <c r="B9770" s="52" t="s">
        <v>990</v>
      </c>
      <c r="C9770" s="52" t="s">
        <v>743</v>
      </c>
      <c r="D9770" s="53" t="n">
        <v>0.1</v>
      </c>
      <c r="E9770" s="53" t="s">
        <v>748</v>
      </c>
      <c r="F9770" s="0" t="s">
        <v>1471</v>
      </c>
      <c r="G9770" s="0" t="str">
        <f aca="false">LEFT(B9770,2)</f>
        <v>15</v>
      </c>
      <c r="H9770" s="0" t="str">
        <f aca="false">I9770&amp;"_"&amp;G9770&amp;"_"&amp;F9770</f>
        <v>KortbenetGroenFroe_15_20191003_DL2019011_HilleroedHTX_koersel1</v>
      </c>
      <c r="I9770" s="61" t="str">
        <f aca="false">MID(RIGHT(B9770,LEN(B9770)-3),1,FIND("_",RIGHT(B9770,LEN(B9770)-3))-1)</f>
        <v>KortbenetGroenFroe</v>
      </c>
      <c r="J9770" s="61" t="str">
        <f aca="false">TRIM(SUBSTITUTE(RIGHT(B9770,FIND(I9770,B9770)+1),"_",""))</f>
        <v>PosK</v>
      </c>
      <c r="K9770" s="0" t="str">
        <f aca="false">IFERROR(VALUE(SUBSTITUTE(E9770,".",",")),E9770)</f>
        <v>No Ct</v>
      </c>
      <c r="L9770" s="61" t="n">
        <f aca="false">IF(J9770="PosK",SUMIFS(K:K,J:J,"PosK",H:H,H9770),"")</f>
        <v>0</v>
      </c>
      <c r="M9770" s="61" t="n">
        <f aca="false">IF(J9770="PosK",SUMIFS(K:K,J:J,"NegK",H:H,H9770),"")</f>
        <v>0</v>
      </c>
      <c r="N9770" s="61" t="n">
        <f aca="false">IF(J9770="PosK",SUMIFS(K:K,J:J,"eDNA",H:H,H9770),"")</f>
        <v>0</v>
      </c>
      <c r="P9770" s="62" t="n">
        <f aca="false">IF(K9772="No Ct",0,K9772)</f>
        <v>0</v>
      </c>
      <c r="Q9770" s="62" t="n">
        <f aca="false">IF(K9773="No Ct",0,K9773)</f>
        <v>0</v>
      </c>
      <c r="R9770" s="0" t="str">
        <f aca="false">IF(AND(L9770&gt;0,M9770=0),"Valid","Invalid")</f>
        <v>Invalid</v>
      </c>
      <c r="S9770" s="0" t="str">
        <f aca="false">IF(OR(P9770&gt;1,Q9770&gt;1),"Present","Absent")</f>
        <v>Absent</v>
      </c>
      <c r="T9770" s="63" t="str">
        <f aca="false">IF(OR(AND(P9770&gt;1,P9770&lt;41),AND(Q9770&gt;1,Q9770&lt;41)),"Ct&lt;41","Ct&gt;41")</f>
        <v>Ct&gt;41</v>
      </c>
      <c r="U9770" s="0" t="str">
        <f aca="false">I9770</f>
        <v>KortbenetGroenFroe</v>
      </c>
      <c r="V9770" s="0" t="str">
        <f aca="false">MID(F9770,10,9)</f>
        <v>DL2019011</v>
      </c>
      <c r="W9770" s="64" t="str">
        <f aca="false">V9770&amp;"_"&amp;U9770&amp;"_"&amp;R9770&amp;"_"&amp;S9770&amp;"_"&amp;T9770</f>
        <v>DL2019011_KortbenetGroenFroe_Invalid_Absent_Ct&gt;41</v>
      </c>
    </row>
    <row r="9771" customFormat="false" ht="14.25" hidden="false" customHeight="false" outlineLevel="0" collapsed="false">
      <c r="A9771" s="0" t="s">
        <v>858</v>
      </c>
      <c r="B9771" s="52" t="s">
        <v>991</v>
      </c>
      <c r="C9771" s="52" t="s">
        <v>747</v>
      </c>
      <c r="D9771" s="53" t="n">
        <v>0.1</v>
      </c>
      <c r="E9771" s="53" t="s">
        <v>748</v>
      </c>
      <c r="F9771" s="0" t="s">
        <v>1471</v>
      </c>
      <c r="G9771" s="0" t="str">
        <f aca="false">LEFT(B9771,2)</f>
        <v>15</v>
      </c>
      <c r="H9771" s="0" t="str">
        <f aca="false">I9771&amp;"_"&amp;G9771&amp;"_"&amp;F9771</f>
        <v>KortbenetGroenFroe_15_20191003_DL2019011_HilleroedHTX_koersel1</v>
      </c>
      <c r="I9771" s="61" t="str">
        <f aca="false">MID(RIGHT(B9771,LEN(B9771)-3),1,FIND("_",RIGHT(B9771,LEN(B9771)-3))-1)</f>
        <v>KortbenetGroenFroe</v>
      </c>
      <c r="J9771" s="61" t="str">
        <f aca="false">TRIM(SUBSTITUTE(RIGHT(B9771,FIND(I9771,B9771)+1),"_",""))</f>
        <v>NegK</v>
      </c>
      <c r="K9771" s="0" t="str">
        <f aca="false">IFERROR(VALUE(SUBSTITUTE(E9771,".",",")),E9771)</f>
        <v>No Ct</v>
      </c>
      <c r="L9771" s="61" t="str">
        <f aca="false">IF(J9771="PosK",SUMIFS(K:K,J:J,"PosK",H:H,H9771),"")</f>
        <v/>
      </c>
      <c r="M9771" s="61" t="str">
        <f aca="false">IF(J9771="PosK",SUMIFS(K:K,J:J,"NegK",H:H,H9771),"")</f>
        <v/>
      </c>
      <c r="N9771" s="61" t="str">
        <f aca="false">IF(J9771="PosK",SUMIFS(K:K,J:J,"eDNA",H:H,H9771),"")</f>
        <v/>
      </c>
    </row>
    <row r="9772" customFormat="false" ht="14.25" hidden="false" customHeight="false" outlineLevel="0" collapsed="false">
      <c r="A9772" s="0" t="s">
        <v>860</v>
      </c>
      <c r="B9772" s="52" t="s">
        <v>992</v>
      </c>
      <c r="C9772" s="52" t="s">
        <v>751</v>
      </c>
      <c r="D9772" s="53" t="n">
        <v>0.1</v>
      </c>
      <c r="E9772" s="53" t="s">
        <v>748</v>
      </c>
      <c r="F9772" s="0" t="s">
        <v>1471</v>
      </c>
      <c r="G9772" s="0" t="str">
        <f aca="false">LEFT(B9772,2)</f>
        <v>15</v>
      </c>
      <c r="H9772" s="0" t="str">
        <f aca="false">I9772&amp;"_"&amp;G9772&amp;"_"&amp;F9772</f>
        <v>KortbenetGroenFroe_15_20191003_DL2019011_HilleroedHTX_koersel1</v>
      </c>
      <c r="I9772" s="61" t="str">
        <f aca="false">MID(RIGHT(B9772,LEN(B9772)-3),1,FIND("_",RIGHT(B9772,LEN(B9772)-3))-1)</f>
        <v>KortbenetGroenFroe</v>
      </c>
      <c r="J9772" s="61" t="str">
        <f aca="false">TRIM(SUBSTITUTE(RIGHT(B9772,FIND(I9772,B9772)+1),"_",""))</f>
        <v>eDNA</v>
      </c>
      <c r="K9772" s="0" t="str">
        <f aca="false">IFERROR(VALUE(SUBSTITUTE(E9772,".",",")),E9772)</f>
        <v>No Ct</v>
      </c>
      <c r="L9772" s="61" t="str">
        <f aca="false">IF(J9772="PosK",SUMIFS(K:K,J:J,"PosK",H:H,H9772),"")</f>
        <v/>
      </c>
      <c r="M9772" s="61" t="str">
        <f aca="false">IF(J9772="PosK",SUMIFS(K:K,J:J,"NegK",H:H,H9772),"")</f>
        <v/>
      </c>
      <c r="N9772" s="61" t="str">
        <f aca="false">IF(J9772="PosK",SUMIFS(K:K,J:J,"eDNA",H:H,H9772),"")</f>
        <v/>
      </c>
      <c r="Q9772" s="62"/>
    </row>
    <row r="9773" customFormat="false" ht="14.25" hidden="false" customHeight="false" outlineLevel="0" collapsed="false">
      <c r="A9773" s="0" t="s">
        <v>862</v>
      </c>
      <c r="B9773" s="52" t="s">
        <v>992</v>
      </c>
      <c r="C9773" s="52" t="s">
        <v>751</v>
      </c>
      <c r="D9773" s="53" t="n">
        <v>0.1</v>
      </c>
      <c r="E9773" s="53" t="s">
        <v>748</v>
      </c>
      <c r="F9773" s="0" t="s">
        <v>1471</v>
      </c>
      <c r="G9773" s="0" t="str">
        <f aca="false">LEFT(B9773,2)</f>
        <v>15</v>
      </c>
      <c r="H9773" s="0" t="str">
        <f aca="false">I9773&amp;"_"&amp;G9773&amp;"_"&amp;F9773</f>
        <v>KortbenetGroenFroe_15_20191003_DL2019011_HilleroedHTX_koersel1</v>
      </c>
      <c r="I9773" s="61" t="str">
        <f aca="false">MID(RIGHT(B9773,LEN(B9773)-3),1,FIND("_",RIGHT(B9773,LEN(B9773)-3))-1)</f>
        <v>KortbenetGroenFroe</v>
      </c>
      <c r="J9773" s="61" t="str">
        <f aca="false">TRIM(SUBSTITUTE(RIGHT(B9773,FIND(I9773,B9773)+1),"_",""))</f>
        <v>eDNA</v>
      </c>
      <c r="K9773" s="0" t="str">
        <f aca="false">IFERROR(VALUE(SUBSTITUTE(E9773,".",",")),E9773)</f>
        <v>No Ct</v>
      </c>
      <c r="L9773" s="61" t="str">
        <f aca="false">IF(J9773="PosK",SUMIFS(K:K,J:J,"PosK",H:H,H9773),"")</f>
        <v/>
      </c>
      <c r="M9773" s="61" t="str">
        <f aca="false">IF(J9773="PosK",SUMIFS(K:K,J:J,"NegK",H:H,H9773),"")</f>
        <v/>
      </c>
      <c r="N9773" s="61" t="str">
        <f aca="false">IF(J9773="PosK",SUMIFS(K:K,J:J,"eDNA",H:H,H9773),"")</f>
        <v/>
      </c>
      <c r="P9773" s="62"/>
      <c r="T9773" s="63"/>
      <c r="W9773" s="64"/>
    </row>
    <row r="9774" customFormat="false" ht="14.25" hidden="false" customHeight="false" outlineLevel="0" collapsed="false">
      <c r="A9774" s="0" t="s">
        <v>863</v>
      </c>
      <c r="B9774" s="52" t="s">
        <v>1212</v>
      </c>
      <c r="C9774" s="52" t="s">
        <v>743</v>
      </c>
      <c r="D9774" s="53" t="n">
        <v>0.1</v>
      </c>
      <c r="E9774" s="53" t="n">
        <v>28.55</v>
      </c>
      <c r="F9774" s="0" t="s">
        <v>1471</v>
      </c>
      <c r="G9774" s="0" t="str">
        <f aca="false">LEFT(B9774,2)</f>
        <v>16</v>
      </c>
      <c r="H9774" s="0" t="str">
        <f aca="false">I9774&amp;"_"&amp;G9774&amp;"_"&amp;F9774</f>
        <v>ButsnudetFroe_16_20191003_DL2019011_HilleroedHTX_koersel1</v>
      </c>
      <c r="I9774" s="61" t="str">
        <f aca="false">MID(RIGHT(B9774,LEN(B9774)-3),1,FIND("_",RIGHT(B9774,LEN(B9774)-3))-1)</f>
        <v>ButsnudetFroe</v>
      </c>
      <c r="J9774" s="61" t="str">
        <f aca="false">TRIM(SUBSTITUTE(RIGHT(B9774,FIND(I9774,B9774)+1),"_",""))</f>
        <v>PosK</v>
      </c>
      <c r="K9774" s="0" t="n">
        <f aca="false">IFERROR(VALUE(SUBSTITUTE(E9774,".",",")),E9774)</f>
        <v>28.55</v>
      </c>
      <c r="L9774" s="61" t="n">
        <f aca="false">IF(J9774="PosK",SUMIFS(K:K,J:J,"PosK",H:H,H9774),"")</f>
        <v>28.55</v>
      </c>
      <c r="M9774" s="61" t="n">
        <f aca="false">IF(J9774="PosK",SUMIFS(K:K,J:J,"NegK",H:H,H9774),"")</f>
        <v>0</v>
      </c>
      <c r="N9774" s="61" t="n">
        <f aca="false">IF(J9774="PosK",SUMIFS(K:K,J:J,"eDNA",H:H,H9774),"")</f>
        <v>0</v>
      </c>
      <c r="P9774" s="62" t="n">
        <f aca="false">IF(K9776="No Ct",0,K9776)</f>
        <v>0</v>
      </c>
      <c r="Q9774" s="62" t="n">
        <f aca="false">IF(K9777="No Ct",0,K9777)</f>
        <v>0</v>
      </c>
      <c r="R9774" s="0" t="str">
        <f aca="false">IF(AND(L9774&gt;0,M9774=0),"Valid","Invalid")</f>
        <v>Valid</v>
      </c>
      <c r="S9774" s="0" t="str">
        <f aca="false">IF(OR(P9774&gt;1,Q9774&gt;1),"Present","Absent")</f>
        <v>Absent</v>
      </c>
      <c r="T9774" s="63" t="str">
        <f aca="false">IF(OR(AND(P9774&gt;1,P9774&lt;41),AND(Q9774&gt;1,Q9774&lt;41)),"Ct&lt;41","Ct&gt;41")</f>
        <v>Ct&gt;41</v>
      </c>
      <c r="U9774" s="0" t="str">
        <f aca="false">I9774</f>
        <v>ButsnudetFroe</v>
      </c>
      <c r="V9774" s="0" t="str">
        <f aca="false">MID(F9774,10,9)</f>
        <v>DL2019011</v>
      </c>
      <c r="W9774" s="64" t="str">
        <f aca="false">V9774&amp;"_"&amp;U9774&amp;"_"&amp;R9774&amp;"_"&amp;S9774&amp;"_"&amp;T9774</f>
        <v>DL2019011_ButsnudetFroe_Valid_Absent_Ct&gt;41</v>
      </c>
    </row>
    <row r="9775" customFormat="false" ht="14.25" hidden="false" customHeight="false" outlineLevel="0" collapsed="false">
      <c r="A9775" s="0" t="s">
        <v>865</v>
      </c>
      <c r="B9775" s="52" t="s">
        <v>1213</v>
      </c>
      <c r="C9775" s="52" t="s">
        <v>747</v>
      </c>
      <c r="D9775" s="53" t="n">
        <v>0.1</v>
      </c>
      <c r="E9775" s="53" t="s">
        <v>748</v>
      </c>
      <c r="F9775" s="0" t="s">
        <v>1471</v>
      </c>
      <c r="G9775" s="0" t="str">
        <f aca="false">LEFT(B9775,2)</f>
        <v>16</v>
      </c>
      <c r="H9775" s="0" t="str">
        <f aca="false">I9775&amp;"_"&amp;G9775&amp;"_"&amp;F9775</f>
        <v>ButsnudetFroe_16_20191003_DL2019011_HilleroedHTX_koersel1</v>
      </c>
      <c r="I9775" s="61" t="str">
        <f aca="false">MID(RIGHT(B9775,LEN(B9775)-3),1,FIND("_",RIGHT(B9775,LEN(B9775)-3))-1)</f>
        <v>ButsnudetFroe</v>
      </c>
      <c r="J9775" s="61" t="str">
        <f aca="false">TRIM(SUBSTITUTE(RIGHT(B9775,FIND(I9775,B9775)+1),"_",""))</f>
        <v>NegK</v>
      </c>
      <c r="K9775" s="0" t="str">
        <f aca="false">IFERROR(VALUE(SUBSTITUTE(E9775,".",",")),E9775)</f>
        <v>No Ct</v>
      </c>
      <c r="L9775" s="61" t="str">
        <f aca="false">IF(J9775="PosK",SUMIFS(K:K,J:J,"PosK",H:H,H9775),"")</f>
        <v/>
      </c>
      <c r="M9775" s="61" t="str">
        <f aca="false">IF(J9775="PosK",SUMIFS(K:K,J:J,"NegK",H:H,H9775),"")</f>
        <v/>
      </c>
      <c r="N9775" s="61" t="str">
        <f aca="false">IF(J9775="PosK",SUMIFS(K:K,J:J,"eDNA",H:H,H9775),"")</f>
        <v/>
      </c>
    </row>
    <row r="9776" customFormat="false" ht="14.25" hidden="false" customHeight="false" outlineLevel="0" collapsed="false">
      <c r="A9776" s="0" t="s">
        <v>867</v>
      </c>
      <c r="B9776" s="52" t="s">
        <v>1214</v>
      </c>
      <c r="C9776" s="52" t="s">
        <v>751</v>
      </c>
      <c r="D9776" s="53" t="n">
        <v>0.1</v>
      </c>
      <c r="E9776" s="53" t="s">
        <v>748</v>
      </c>
      <c r="F9776" s="0" t="s">
        <v>1471</v>
      </c>
      <c r="G9776" s="0" t="str">
        <f aca="false">LEFT(B9776,2)</f>
        <v>16</v>
      </c>
      <c r="H9776" s="0" t="str">
        <f aca="false">I9776&amp;"_"&amp;G9776&amp;"_"&amp;F9776</f>
        <v>ButsnudetFroe_16_20191003_DL2019011_HilleroedHTX_koersel1</v>
      </c>
      <c r="I9776" s="61" t="str">
        <f aca="false">MID(RIGHT(B9776,LEN(B9776)-3),1,FIND("_",RIGHT(B9776,LEN(B9776)-3))-1)</f>
        <v>ButsnudetFroe</v>
      </c>
      <c r="J9776" s="61" t="str">
        <f aca="false">TRIM(SUBSTITUTE(RIGHT(B9776,FIND(I9776,B9776)+1),"_",""))</f>
        <v>eDNA</v>
      </c>
      <c r="K9776" s="0" t="str">
        <f aca="false">IFERROR(VALUE(SUBSTITUTE(E9776,".",",")),E9776)</f>
        <v>No Ct</v>
      </c>
      <c r="L9776" s="61" t="str">
        <f aca="false">IF(J9776="PosK",SUMIFS(K:K,J:J,"PosK",H:H,H9776),"")</f>
        <v/>
      </c>
      <c r="M9776" s="61" t="str">
        <f aca="false">IF(J9776="PosK",SUMIFS(K:K,J:J,"NegK",H:H,H9776),"")</f>
        <v/>
      </c>
      <c r="N9776" s="61" t="str">
        <f aca="false">IF(J9776="PosK",SUMIFS(K:K,J:J,"eDNA",H:H,H9776),"")</f>
        <v/>
      </c>
      <c r="Q9776" s="62"/>
    </row>
    <row r="9777" customFormat="false" ht="14.25" hidden="false" customHeight="false" outlineLevel="0" collapsed="false">
      <c r="A9777" s="0" t="s">
        <v>869</v>
      </c>
      <c r="B9777" s="52" t="s">
        <v>1214</v>
      </c>
      <c r="C9777" s="52" t="s">
        <v>751</v>
      </c>
      <c r="D9777" s="53" t="n">
        <v>0.1</v>
      </c>
      <c r="E9777" s="53" t="s">
        <v>748</v>
      </c>
      <c r="F9777" s="0" t="s">
        <v>1471</v>
      </c>
      <c r="G9777" s="0" t="str">
        <f aca="false">LEFT(B9777,2)</f>
        <v>16</v>
      </c>
      <c r="H9777" s="0" t="str">
        <f aca="false">I9777&amp;"_"&amp;G9777&amp;"_"&amp;F9777</f>
        <v>ButsnudetFroe_16_20191003_DL2019011_HilleroedHTX_koersel1</v>
      </c>
      <c r="I9777" s="61" t="str">
        <f aca="false">MID(RIGHT(B9777,LEN(B9777)-3),1,FIND("_",RIGHT(B9777,LEN(B9777)-3))-1)</f>
        <v>ButsnudetFroe</v>
      </c>
      <c r="J9777" s="61" t="str">
        <f aca="false">TRIM(SUBSTITUTE(RIGHT(B9777,FIND(I9777,B9777)+1),"_",""))</f>
        <v>eDNA</v>
      </c>
      <c r="K9777" s="0" t="str">
        <f aca="false">IFERROR(VALUE(SUBSTITUTE(E9777,".",",")),E9777)</f>
        <v>No Ct</v>
      </c>
      <c r="L9777" s="61" t="str">
        <f aca="false">IF(J9777="PosK",SUMIFS(K:K,J:J,"PosK",H:H,H9777),"")</f>
        <v/>
      </c>
      <c r="M9777" s="61" t="str">
        <f aca="false">IF(J9777="PosK",SUMIFS(K:K,J:J,"NegK",H:H,H9777),"")</f>
        <v/>
      </c>
      <c r="N9777" s="61" t="str">
        <f aca="false">IF(J9777="PosK",SUMIFS(K:K,J:J,"eDNA",H:H,H9777),"")</f>
        <v/>
      </c>
      <c r="P9777" s="62"/>
      <c r="T9777" s="63"/>
      <c r="W9777" s="64"/>
    </row>
    <row r="9778" customFormat="false" ht="14.25" hidden="false" customHeight="false" outlineLevel="0" collapsed="false">
      <c r="A9778" s="0" t="s">
        <v>870</v>
      </c>
      <c r="B9778" s="52" t="s">
        <v>996</v>
      </c>
      <c r="C9778" s="52" t="s">
        <v>743</v>
      </c>
      <c r="D9778" s="53" t="n">
        <v>0.1</v>
      </c>
      <c r="E9778" s="53" t="n">
        <v>34.66</v>
      </c>
      <c r="F9778" s="0" t="s">
        <v>1471</v>
      </c>
      <c r="G9778" s="0" t="str">
        <f aca="false">LEFT(B9778,2)</f>
        <v>17</v>
      </c>
      <c r="H9778" s="0" t="str">
        <f aca="false">I9778&amp;"_"&amp;G9778&amp;"_"&amp;F9778</f>
        <v>ButsnudetFroe_17_20191003_DL2019011_HilleroedHTX_koersel1</v>
      </c>
      <c r="I9778" s="61" t="str">
        <f aca="false">MID(RIGHT(B9778,LEN(B9778)-3),1,FIND("_",RIGHT(B9778,LEN(B9778)-3))-1)</f>
        <v>ButsnudetFroe</v>
      </c>
      <c r="J9778" s="61" t="str">
        <f aca="false">TRIM(SUBSTITUTE(RIGHT(B9778,FIND(I9778,B9778)+1),"_",""))</f>
        <v>PosK</v>
      </c>
      <c r="K9778" s="0" t="n">
        <f aca="false">IFERROR(VALUE(SUBSTITUTE(E9778,".",",")),E9778)</f>
        <v>34.66</v>
      </c>
      <c r="L9778" s="61" t="n">
        <f aca="false">IF(J9778="PosK",SUMIFS(K:K,J:J,"PosK",H:H,H9778),"")</f>
        <v>34.66</v>
      </c>
      <c r="M9778" s="61" t="n">
        <f aca="false">IF(J9778="PosK",SUMIFS(K:K,J:J,"NegK",H:H,H9778),"")</f>
        <v>0</v>
      </c>
      <c r="N9778" s="61" t="n">
        <f aca="false">IF(J9778="PosK",SUMIFS(K:K,J:J,"eDNA",H:H,H9778),"")</f>
        <v>0</v>
      </c>
      <c r="P9778" s="62" t="n">
        <f aca="false">IF(K9780="No Ct",0,K9780)</f>
        <v>0</v>
      </c>
      <c r="Q9778" s="62" t="n">
        <f aca="false">IF(K9781="No Ct",0,K9781)</f>
        <v>0</v>
      </c>
      <c r="R9778" s="0" t="str">
        <f aca="false">IF(AND(L9778&gt;0,M9778=0),"Valid","Invalid")</f>
        <v>Valid</v>
      </c>
      <c r="S9778" s="0" t="str">
        <f aca="false">IF(OR(P9778&gt;1,Q9778&gt;1),"Present","Absent")</f>
        <v>Absent</v>
      </c>
      <c r="T9778" s="63" t="str">
        <f aca="false">IF(OR(AND(P9778&gt;1,P9778&lt;41),AND(Q9778&gt;1,Q9778&lt;41)),"Ct&lt;41","Ct&gt;41")</f>
        <v>Ct&gt;41</v>
      </c>
      <c r="U9778" s="0" t="str">
        <f aca="false">I9778</f>
        <v>ButsnudetFroe</v>
      </c>
      <c r="V9778" s="0" t="str">
        <f aca="false">MID(F9778,10,9)</f>
        <v>DL2019011</v>
      </c>
      <c r="W9778" s="64" t="str">
        <f aca="false">V9778&amp;"_"&amp;U9778&amp;"_"&amp;R9778&amp;"_"&amp;S9778&amp;"_"&amp;T9778</f>
        <v>DL2019011_ButsnudetFroe_Valid_Absent_Ct&gt;41</v>
      </c>
    </row>
    <row r="9779" customFormat="false" ht="14.25" hidden="false" customHeight="false" outlineLevel="0" collapsed="false">
      <c r="A9779" s="0" t="s">
        <v>872</v>
      </c>
      <c r="B9779" s="52" t="s">
        <v>997</v>
      </c>
      <c r="C9779" s="52" t="s">
        <v>747</v>
      </c>
      <c r="D9779" s="53" t="n">
        <v>0.1</v>
      </c>
      <c r="E9779" s="53" t="s">
        <v>748</v>
      </c>
      <c r="F9779" s="0" t="s">
        <v>1471</v>
      </c>
      <c r="G9779" s="0" t="str">
        <f aca="false">LEFT(B9779,2)</f>
        <v>17</v>
      </c>
      <c r="H9779" s="0" t="str">
        <f aca="false">I9779&amp;"_"&amp;G9779&amp;"_"&amp;F9779</f>
        <v>ButsnudetFroe_17_20191003_DL2019011_HilleroedHTX_koersel1</v>
      </c>
      <c r="I9779" s="61" t="str">
        <f aca="false">MID(RIGHT(B9779,LEN(B9779)-3),1,FIND("_",RIGHT(B9779,LEN(B9779)-3))-1)</f>
        <v>ButsnudetFroe</v>
      </c>
      <c r="J9779" s="61" t="str">
        <f aca="false">TRIM(SUBSTITUTE(RIGHT(B9779,FIND(I9779,B9779)+1),"_",""))</f>
        <v>NegK</v>
      </c>
      <c r="K9779" s="0" t="str">
        <f aca="false">IFERROR(VALUE(SUBSTITUTE(E9779,".",",")),E9779)</f>
        <v>No Ct</v>
      </c>
      <c r="L9779" s="61" t="str">
        <f aca="false">IF(J9779="PosK",SUMIFS(K:K,J:J,"PosK",H:H,H9779),"")</f>
        <v/>
      </c>
      <c r="M9779" s="61" t="str">
        <f aca="false">IF(J9779="PosK",SUMIFS(K:K,J:J,"NegK",H:H,H9779),"")</f>
        <v/>
      </c>
      <c r="N9779" s="61" t="str">
        <f aca="false">IF(J9779="PosK",SUMIFS(K:K,J:J,"eDNA",H:H,H9779),"")</f>
        <v/>
      </c>
    </row>
    <row r="9780" customFormat="false" ht="14.25" hidden="false" customHeight="false" outlineLevel="0" collapsed="false">
      <c r="A9780" s="0" t="s">
        <v>874</v>
      </c>
      <c r="B9780" s="52" t="s">
        <v>998</v>
      </c>
      <c r="C9780" s="52" t="s">
        <v>751</v>
      </c>
      <c r="D9780" s="53" t="n">
        <v>0.1</v>
      </c>
      <c r="E9780" s="53" t="s">
        <v>748</v>
      </c>
      <c r="F9780" s="0" t="s">
        <v>1471</v>
      </c>
      <c r="G9780" s="0" t="str">
        <f aca="false">LEFT(B9780,2)</f>
        <v>17</v>
      </c>
      <c r="H9780" s="0" t="str">
        <f aca="false">I9780&amp;"_"&amp;G9780&amp;"_"&amp;F9780</f>
        <v>ButsnudetFroe_17_20191003_DL2019011_HilleroedHTX_koersel1</v>
      </c>
      <c r="I9780" s="61" t="str">
        <f aca="false">MID(RIGHT(B9780,LEN(B9780)-3),1,FIND("_",RIGHT(B9780,LEN(B9780)-3))-1)</f>
        <v>ButsnudetFroe</v>
      </c>
      <c r="J9780" s="61" t="str">
        <f aca="false">TRIM(SUBSTITUTE(RIGHT(B9780,FIND(I9780,B9780)+1),"_",""))</f>
        <v>eDNA</v>
      </c>
      <c r="K9780" s="0" t="str">
        <f aca="false">IFERROR(VALUE(SUBSTITUTE(E9780,".",",")),E9780)</f>
        <v>No Ct</v>
      </c>
      <c r="L9780" s="61" t="str">
        <f aca="false">IF(J9780="PosK",SUMIFS(K:K,J:J,"PosK",H:H,H9780),"")</f>
        <v/>
      </c>
      <c r="M9780" s="61" t="str">
        <f aca="false">IF(J9780="PosK",SUMIFS(K:K,J:J,"NegK",H:H,H9780),"")</f>
        <v/>
      </c>
      <c r="N9780" s="61" t="str">
        <f aca="false">IF(J9780="PosK",SUMIFS(K:K,J:J,"eDNA",H:H,H9780),"")</f>
        <v/>
      </c>
      <c r="Q9780" s="62"/>
    </row>
    <row r="9781" customFormat="false" ht="14.25" hidden="false" customHeight="false" outlineLevel="0" collapsed="false">
      <c r="A9781" s="0" t="s">
        <v>876</v>
      </c>
      <c r="B9781" s="52" t="s">
        <v>998</v>
      </c>
      <c r="C9781" s="52" t="s">
        <v>751</v>
      </c>
      <c r="D9781" s="53" t="n">
        <v>0.1</v>
      </c>
      <c r="E9781" s="53" t="s">
        <v>748</v>
      </c>
      <c r="F9781" s="0" t="s">
        <v>1471</v>
      </c>
      <c r="G9781" s="0" t="str">
        <f aca="false">LEFT(B9781,2)</f>
        <v>17</v>
      </c>
      <c r="H9781" s="0" t="str">
        <f aca="false">I9781&amp;"_"&amp;G9781&amp;"_"&amp;F9781</f>
        <v>ButsnudetFroe_17_20191003_DL2019011_HilleroedHTX_koersel1</v>
      </c>
      <c r="I9781" s="61" t="str">
        <f aca="false">MID(RIGHT(B9781,LEN(B9781)-3),1,FIND("_",RIGHT(B9781,LEN(B9781)-3))-1)</f>
        <v>ButsnudetFroe</v>
      </c>
      <c r="J9781" s="61" t="str">
        <f aca="false">TRIM(SUBSTITUTE(RIGHT(B9781,FIND(I9781,B9781)+1),"_",""))</f>
        <v>eDNA</v>
      </c>
      <c r="K9781" s="0" t="str">
        <f aca="false">IFERROR(VALUE(SUBSTITUTE(E9781,".",",")),E9781)</f>
        <v>No Ct</v>
      </c>
      <c r="L9781" s="61" t="str">
        <f aca="false">IF(J9781="PosK",SUMIFS(K:K,J:J,"PosK",H:H,H9781),"")</f>
        <v/>
      </c>
      <c r="M9781" s="61" t="str">
        <f aca="false">IF(J9781="PosK",SUMIFS(K:K,J:J,"NegK",H:H,H9781),"")</f>
        <v/>
      </c>
      <c r="N9781" s="61" t="str">
        <f aca="false">IF(J9781="PosK",SUMIFS(K:K,J:J,"eDNA",H:H,H9781),"")</f>
        <v/>
      </c>
      <c r="P9781" s="62"/>
      <c r="T9781" s="63"/>
      <c r="W9781" s="64"/>
    </row>
    <row r="9782" customFormat="false" ht="14.25" hidden="false" customHeight="false" outlineLevel="0" collapsed="false">
      <c r="A9782" s="0" t="s">
        <v>877</v>
      </c>
      <c r="B9782" s="52" t="s">
        <v>1215</v>
      </c>
      <c r="C9782" s="52" t="s">
        <v>743</v>
      </c>
      <c r="D9782" s="53" t="n">
        <v>0.1</v>
      </c>
      <c r="E9782" s="53" t="s">
        <v>748</v>
      </c>
      <c r="F9782" s="0" t="s">
        <v>1471</v>
      </c>
      <c r="G9782" s="0" t="str">
        <f aca="false">LEFT(B9782,2)</f>
        <v>18</v>
      </c>
      <c r="H9782" s="0" t="str">
        <f aca="false">I9782&amp;"_"&amp;G9782&amp;"_"&amp;F9782</f>
        <v>LilleVandsalamander_18_20191003_DL2019011_HilleroedHTX_koersel1</v>
      </c>
      <c r="I9782" s="61" t="str">
        <f aca="false">MID(RIGHT(B9782,LEN(B9782)-3),1,FIND("_",RIGHT(B9782,LEN(B9782)-3))-1)</f>
        <v>LilleVandsalamander</v>
      </c>
      <c r="J9782" s="61" t="str">
        <f aca="false">TRIM(SUBSTITUTE(RIGHT(B9782,FIND(I9782,B9782)+1),"_",""))</f>
        <v>PosK</v>
      </c>
      <c r="K9782" s="0" t="str">
        <f aca="false">IFERROR(VALUE(SUBSTITUTE(E9782,".",",")),E9782)</f>
        <v>No Ct</v>
      </c>
      <c r="L9782" s="61" t="n">
        <f aca="false">IF(J9782="PosK",SUMIFS(K:K,J:J,"PosK",H:H,H9782),"")</f>
        <v>0</v>
      </c>
      <c r="M9782" s="61" t="n">
        <f aca="false">IF(J9782="PosK",SUMIFS(K:K,J:J,"NegK",H:H,H9782),"")</f>
        <v>37.46</v>
      </c>
      <c r="N9782" s="61" t="n">
        <f aca="false">IF(J9782="PosK",SUMIFS(K:K,J:J,"eDNA",H:H,H9782),"")</f>
        <v>25.99</v>
      </c>
      <c r="P9782" s="62" t="n">
        <f aca="false">IF(K9784="No Ct",0,K9784)</f>
        <v>25.99</v>
      </c>
      <c r="Q9782" s="62" t="n">
        <f aca="false">IF(K9785="No Ct",0,K9785)</f>
        <v>0</v>
      </c>
      <c r="R9782" s="0" t="str">
        <f aca="false">IF(AND(L9782&gt;0,M9782=0),"Valid","Invalid")</f>
        <v>Invalid</v>
      </c>
      <c r="S9782" s="0" t="str">
        <f aca="false">IF(OR(P9782&gt;1,Q9782&gt;1),"Present","Absent")</f>
        <v>Present</v>
      </c>
      <c r="T9782" s="63" t="str">
        <f aca="false">IF(OR(AND(P9782&gt;1,P9782&lt;41),AND(Q9782&gt;1,Q9782&lt;41)),"Ct&lt;41","Ct&gt;41")</f>
        <v>Ct&lt;41</v>
      </c>
      <c r="U9782" s="0" t="str">
        <f aca="false">I9782</f>
        <v>LilleVandsalamander</v>
      </c>
      <c r="V9782" s="0" t="str">
        <f aca="false">MID(F9782,10,9)</f>
        <v>DL2019011</v>
      </c>
      <c r="W9782" s="64" t="str">
        <f aca="false">V9782&amp;"_"&amp;U9782&amp;"_"&amp;R9782&amp;"_"&amp;S9782&amp;"_"&amp;T9782</f>
        <v>DL2019011_LilleVandsalamander_Invalid_Present_Ct&lt;41</v>
      </c>
    </row>
    <row r="9783" customFormat="false" ht="14.25" hidden="false" customHeight="false" outlineLevel="0" collapsed="false">
      <c r="A9783" s="0" t="s">
        <v>879</v>
      </c>
      <c r="B9783" s="52" t="s">
        <v>1216</v>
      </c>
      <c r="C9783" s="52" t="s">
        <v>747</v>
      </c>
      <c r="D9783" s="53" t="n">
        <v>0.1</v>
      </c>
      <c r="E9783" s="53" t="n">
        <v>37.46</v>
      </c>
      <c r="F9783" s="0" t="s">
        <v>1471</v>
      </c>
      <c r="G9783" s="0" t="str">
        <f aca="false">LEFT(B9783,2)</f>
        <v>18</v>
      </c>
      <c r="H9783" s="0" t="str">
        <f aca="false">I9783&amp;"_"&amp;G9783&amp;"_"&amp;F9783</f>
        <v>LilleVandsalamander_18_20191003_DL2019011_HilleroedHTX_koersel1</v>
      </c>
      <c r="I9783" s="61" t="str">
        <f aca="false">MID(RIGHT(B9783,LEN(B9783)-3),1,FIND("_",RIGHT(B9783,LEN(B9783)-3))-1)</f>
        <v>LilleVandsalamander</v>
      </c>
      <c r="J9783" s="61" t="str">
        <f aca="false">TRIM(SUBSTITUTE(RIGHT(B9783,FIND(I9783,B9783)+1),"_",""))</f>
        <v>NegK</v>
      </c>
      <c r="K9783" s="0" t="n">
        <f aca="false">IFERROR(VALUE(SUBSTITUTE(E9783,".",",")),E9783)</f>
        <v>37.46</v>
      </c>
      <c r="L9783" s="61" t="str">
        <f aca="false">IF(J9783="PosK",SUMIFS(K:K,J:J,"PosK",H:H,H9783),"")</f>
        <v/>
      </c>
      <c r="M9783" s="61" t="str">
        <f aca="false">IF(J9783="PosK",SUMIFS(K:K,J:J,"NegK",H:H,H9783),"")</f>
        <v/>
      </c>
      <c r="N9783" s="61" t="str">
        <f aca="false">IF(J9783="PosK",SUMIFS(K:K,J:J,"eDNA",H:H,H9783),"")</f>
        <v/>
      </c>
    </row>
    <row r="9784" customFormat="false" ht="14.25" hidden="false" customHeight="false" outlineLevel="0" collapsed="false">
      <c r="A9784" s="0" t="s">
        <v>881</v>
      </c>
      <c r="B9784" s="52" t="s">
        <v>1217</v>
      </c>
      <c r="C9784" s="52" t="s">
        <v>751</v>
      </c>
      <c r="D9784" s="53" t="n">
        <v>0.1</v>
      </c>
      <c r="E9784" s="53" t="n">
        <v>25.99</v>
      </c>
      <c r="F9784" s="0" t="s">
        <v>1471</v>
      </c>
      <c r="G9784" s="0" t="str">
        <f aca="false">LEFT(B9784,2)</f>
        <v>18</v>
      </c>
      <c r="H9784" s="0" t="str">
        <f aca="false">I9784&amp;"_"&amp;G9784&amp;"_"&amp;F9784</f>
        <v>LilleVandsalamander_18_20191003_DL2019011_HilleroedHTX_koersel1</v>
      </c>
      <c r="I9784" s="61" t="str">
        <f aca="false">MID(RIGHT(B9784,LEN(B9784)-3),1,FIND("_",RIGHT(B9784,LEN(B9784)-3))-1)</f>
        <v>LilleVandsalamander</v>
      </c>
      <c r="J9784" s="61" t="str">
        <f aca="false">TRIM(SUBSTITUTE(RIGHT(B9784,FIND(I9784,B9784)+1),"_",""))</f>
        <v>eDNA</v>
      </c>
      <c r="K9784" s="0" t="n">
        <f aca="false">IFERROR(VALUE(SUBSTITUTE(E9784,".",",")),E9784)</f>
        <v>25.99</v>
      </c>
      <c r="L9784" s="61" t="str">
        <f aca="false">IF(J9784="PosK",SUMIFS(K:K,J:J,"PosK",H:H,H9784),"")</f>
        <v/>
      </c>
      <c r="M9784" s="61" t="str">
        <f aca="false">IF(J9784="PosK",SUMIFS(K:K,J:J,"NegK",H:H,H9784),"")</f>
        <v/>
      </c>
      <c r="N9784" s="61" t="str">
        <f aca="false">IF(J9784="PosK",SUMIFS(K:K,J:J,"eDNA",H:H,H9784),"")</f>
        <v/>
      </c>
      <c r="Q9784" s="62"/>
    </row>
    <row r="9785" customFormat="false" ht="14.25" hidden="false" customHeight="false" outlineLevel="0" collapsed="false">
      <c r="A9785" s="0" t="s">
        <v>883</v>
      </c>
      <c r="B9785" s="52" t="s">
        <v>1217</v>
      </c>
      <c r="C9785" s="52" t="s">
        <v>751</v>
      </c>
      <c r="D9785" s="53" t="n">
        <v>0.1</v>
      </c>
      <c r="E9785" s="53" t="s">
        <v>748</v>
      </c>
      <c r="F9785" s="0" t="s">
        <v>1471</v>
      </c>
      <c r="G9785" s="0" t="str">
        <f aca="false">LEFT(B9785,2)</f>
        <v>18</v>
      </c>
      <c r="H9785" s="0" t="str">
        <f aca="false">I9785&amp;"_"&amp;G9785&amp;"_"&amp;F9785</f>
        <v>LilleVandsalamander_18_20191003_DL2019011_HilleroedHTX_koersel1</v>
      </c>
      <c r="I9785" s="61" t="str">
        <f aca="false">MID(RIGHT(B9785,LEN(B9785)-3),1,FIND("_",RIGHT(B9785,LEN(B9785)-3))-1)</f>
        <v>LilleVandsalamander</v>
      </c>
      <c r="J9785" s="61" t="str">
        <f aca="false">TRIM(SUBSTITUTE(RIGHT(B9785,FIND(I9785,B9785)+1),"_",""))</f>
        <v>eDNA</v>
      </c>
      <c r="K9785" s="0" t="str">
        <f aca="false">IFERROR(VALUE(SUBSTITUTE(E9785,".",",")),E9785)</f>
        <v>No Ct</v>
      </c>
      <c r="L9785" s="61" t="str">
        <f aca="false">IF(J9785="PosK",SUMIFS(K:K,J:J,"PosK",H:H,H9785),"")</f>
        <v/>
      </c>
      <c r="M9785" s="61" t="str">
        <f aca="false">IF(J9785="PosK",SUMIFS(K:K,J:J,"NegK",H:H,H9785),"")</f>
        <v/>
      </c>
      <c r="N9785" s="61" t="str">
        <f aca="false">IF(J9785="PosK",SUMIFS(K:K,J:J,"eDNA",H:H,H9785),"")</f>
        <v/>
      </c>
      <c r="P9785" s="62"/>
      <c r="T9785" s="63"/>
      <c r="W9785" s="64"/>
    </row>
    <row r="9786" customFormat="false" ht="14.25" hidden="false" customHeight="false" outlineLevel="0" collapsed="false">
      <c r="A9786" s="0" t="s">
        <v>884</v>
      </c>
      <c r="B9786" s="52" t="s">
        <v>1002</v>
      </c>
      <c r="C9786" s="52" t="s">
        <v>743</v>
      </c>
      <c r="D9786" s="53" t="n">
        <v>0.1</v>
      </c>
      <c r="E9786" s="53" t="n">
        <v>27.7</v>
      </c>
      <c r="F9786" s="0" t="s">
        <v>1471</v>
      </c>
      <c r="G9786" s="0" t="str">
        <f aca="false">LEFT(B9786,2)</f>
        <v>19</v>
      </c>
      <c r="H9786" s="0" t="str">
        <f aca="false">I9786&amp;"_"&amp;G9786&amp;"_"&amp;F9786</f>
        <v>LilleVandsalamander_19_20191003_DL2019011_HilleroedHTX_koersel1</v>
      </c>
      <c r="I9786" s="61" t="str">
        <f aca="false">MID(RIGHT(B9786,LEN(B9786)-3),1,FIND("_",RIGHT(B9786,LEN(B9786)-3))-1)</f>
        <v>LilleVandsalamander</v>
      </c>
      <c r="J9786" s="61" t="str">
        <f aca="false">TRIM(SUBSTITUTE(RIGHT(B9786,FIND(I9786,B9786)+1),"_",""))</f>
        <v>PosK</v>
      </c>
      <c r="K9786" s="0" t="n">
        <f aca="false">IFERROR(VALUE(SUBSTITUTE(E9786,".",",")),E9786)</f>
        <v>27.7</v>
      </c>
      <c r="L9786" s="61" t="n">
        <f aca="false">IF(J9786="PosK",SUMIFS(K:K,J:J,"PosK",H:H,H9786),"")</f>
        <v>27.7</v>
      </c>
      <c r="M9786" s="61" t="n">
        <f aca="false">IF(J9786="PosK",SUMIFS(K:K,J:J,"NegK",H:H,H9786),"")</f>
        <v>0</v>
      </c>
      <c r="N9786" s="61" t="n">
        <f aca="false">IF(J9786="PosK",SUMIFS(K:K,J:J,"eDNA",H:H,H9786),"")</f>
        <v>37.73</v>
      </c>
      <c r="P9786" s="62" t="n">
        <f aca="false">IF(K9788="No Ct",0,K9788)</f>
        <v>37.73</v>
      </c>
      <c r="Q9786" s="62" t="n">
        <f aca="false">IF(K9789="No Ct",0,K9789)</f>
        <v>0</v>
      </c>
      <c r="R9786" s="0" t="str">
        <f aca="false">IF(AND(L9786&gt;0,M9786=0),"Valid","Invalid")</f>
        <v>Valid</v>
      </c>
      <c r="S9786" s="0" t="str">
        <f aca="false">IF(OR(P9786&gt;1,Q9786&gt;1),"Present","Absent")</f>
        <v>Present</v>
      </c>
      <c r="T9786" s="63" t="str">
        <f aca="false">IF(OR(AND(P9786&gt;1,P9786&lt;41),AND(Q9786&gt;1,Q9786&lt;41)),"Ct&lt;41","Ct&gt;41")</f>
        <v>Ct&lt;41</v>
      </c>
      <c r="U9786" s="0" t="str">
        <f aca="false">I9786</f>
        <v>LilleVandsalamander</v>
      </c>
      <c r="V9786" s="0" t="str">
        <f aca="false">MID(F9786,10,9)</f>
        <v>DL2019011</v>
      </c>
      <c r="W9786" s="64" t="str">
        <f aca="false">V9786&amp;"_"&amp;U9786&amp;"_"&amp;R9786&amp;"_"&amp;S9786&amp;"_"&amp;T9786</f>
        <v>DL2019011_LilleVandsalamander_Valid_Present_Ct&lt;41</v>
      </c>
    </row>
    <row r="9787" customFormat="false" ht="14.25" hidden="false" customHeight="false" outlineLevel="0" collapsed="false">
      <c r="A9787" s="0" t="s">
        <v>886</v>
      </c>
      <c r="B9787" s="52" t="s">
        <v>1003</v>
      </c>
      <c r="C9787" s="52" t="s">
        <v>747</v>
      </c>
      <c r="D9787" s="53" t="n">
        <v>0.1</v>
      </c>
      <c r="E9787" s="53" t="s">
        <v>748</v>
      </c>
      <c r="F9787" s="0" t="s">
        <v>1471</v>
      </c>
      <c r="G9787" s="0" t="str">
        <f aca="false">LEFT(B9787,2)</f>
        <v>19</v>
      </c>
      <c r="H9787" s="0" t="str">
        <f aca="false">I9787&amp;"_"&amp;G9787&amp;"_"&amp;F9787</f>
        <v>LilleVandsalamander_19_20191003_DL2019011_HilleroedHTX_koersel1</v>
      </c>
      <c r="I9787" s="61" t="str">
        <f aca="false">MID(RIGHT(B9787,LEN(B9787)-3),1,FIND("_",RIGHT(B9787,LEN(B9787)-3))-1)</f>
        <v>LilleVandsalamander</v>
      </c>
      <c r="J9787" s="61" t="str">
        <f aca="false">TRIM(SUBSTITUTE(RIGHT(B9787,FIND(I9787,B9787)+1),"_",""))</f>
        <v>NegK</v>
      </c>
      <c r="K9787" s="0" t="str">
        <f aca="false">IFERROR(VALUE(SUBSTITUTE(E9787,".",",")),E9787)</f>
        <v>No Ct</v>
      </c>
      <c r="L9787" s="61" t="str">
        <f aca="false">IF(J9787="PosK",SUMIFS(K:K,J:J,"PosK",H:H,H9787),"")</f>
        <v/>
      </c>
      <c r="M9787" s="61" t="str">
        <f aca="false">IF(J9787="PosK",SUMIFS(K:K,J:J,"NegK",H:H,H9787),"")</f>
        <v/>
      </c>
      <c r="N9787" s="61" t="str">
        <f aca="false">IF(J9787="PosK",SUMIFS(K:K,J:J,"eDNA",H:H,H9787),"")</f>
        <v/>
      </c>
    </row>
    <row r="9788" customFormat="false" ht="14.25" hidden="false" customHeight="false" outlineLevel="0" collapsed="false">
      <c r="A9788" s="0" t="s">
        <v>888</v>
      </c>
      <c r="B9788" s="52" t="s">
        <v>1004</v>
      </c>
      <c r="C9788" s="52" t="s">
        <v>751</v>
      </c>
      <c r="D9788" s="53" t="n">
        <v>0.1</v>
      </c>
      <c r="E9788" s="53" t="n">
        <v>37.73</v>
      </c>
      <c r="F9788" s="0" t="s">
        <v>1471</v>
      </c>
      <c r="G9788" s="0" t="str">
        <f aca="false">LEFT(B9788,2)</f>
        <v>19</v>
      </c>
      <c r="H9788" s="0" t="str">
        <f aca="false">I9788&amp;"_"&amp;G9788&amp;"_"&amp;F9788</f>
        <v>LilleVandsalamander_19_20191003_DL2019011_HilleroedHTX_koersel1</v>
      </c>
      <c r="I9788" s="61" t="str">
        <f aca="false">MID(RIGHT(B9788,LEN(B9788)-3),1,FIND("_",RIGHT(B9788,LEN(B9788)-3))-1)</f>
        <v>LilleVandsalamander</v>
      </c>
      <c r="J9788" s="61" t="str">
        <f aca="false">TRIM(SUBSTITUTE(RIGHT(B9788,FIND(I9788,B9788)+1),"_",""))</f>
        <v>eDNA</v>
      </c>
      <c r="K9788" s="0" t="n">
        <f aca="false">IFERROR(VALUE(SUBSTITUTE(E9788,".",",")),E9788)</f>
        <v>37.73</v>
      </c>
      <c r="L9788" s="61" t="str">
        <f aca="false">IF(J9788="PosK",SUMIFS(K:K,J:J,"PosK",H:H,H9788),"")</f>
        <v/>
      </c>
      <c r="M9788" s="61" t="str">
        <f aca="false">IF(J9788="PosK",SUMIFS(K:K,J:J,"NegK",H:H,H9788),"")</f>
        <v/>
      </c>
      <c r="N9788" s="61" t="str">
        <f aca="false">IF(J9788="PosK",SUMIFS(K:K,J:J,"eDNA",H:H,H9788),"")</f>
        <v/>
      </c>
      <c r="Q9788" s="62"/>
    </row>
    <row r="9789" customFormat="false" ht="14.25" hidden="false" customHeight="false" outlineLevel="0" collapsed="false">
      <c r="A9789" s="0" t="s">
        <v>890</v>
      </c>
      <c r="B9789" s="52" t="s">
        <v>1004</v>
      </c>
      <c r="C9789" s="52" t="s">
        <v>751</v>
      </c>
      <c r="D9789" s="53" t="n">
        <v>0.1</v>
      </c>
      <c r="E9789" s="53" t="s">
        <v>748</v>
      </c>
      <c r="F9789" s="0" t="s">
        <v>1471</v>
      </c>
      <c r="G9789" s="0" t="str">
        <f aca="false">LEFT(B9789,2)</f>
        <v>19</v>
      </c>
      <c r="H9789" s="0" t="str">
        <f aca="false">I9789&amp;"_"&amp;G9789&amp;"_"&amp;F9789</f>
        <v>LilleVandsalamander_19_20191003_DL2019011_HilleroedHTX_koersel1</v>
      </c>
      <c r="I9789" s="61" t="str">
        <f aca="false">MID(RIGHT(B9789,LEN(B9789)-3),1,FIND("_",RIGHT(B9789,LEN(B9789)-3))-1)</f>
        <v>LilleVandsalamander</v>
      </c>
      <c r="J9789" s="61" t="str">
        <f aca="false">TRIM(SUBSTITUTE(RIGHT(B9789,FIND(I9789,B9789)+1),"_",""))</f>
        <v>eDNA</v>
      </c>
      <c r="K9789" s="0" t="str">
        <f aca="false">IFERROR(VALUE(SUBSTITUTE(E9789,".",",")),E9789)</f>
        <v>No Ct</v>
      </c>
      <c r="L9789" s="61" t="str">
        <f aca="false">IF(J9789="PosK",SUMIFS(K:K,J:J,"PosK",H:H,H9789),"")</f>
        <v/>
      </c>
      <c r="M9789" s="61" t="str">
        <f aca="false">IF(J9789="PosK",SUMIFS(K:K,J:J,"NegK",H:H,H9789),"")</f>
        <v/>
      </c>
      <c r="N9789" s="61" t="str">
        <f aca="false">IF(J9789="PosK",SUMIFS(K:K,J:J,"eDNA",H:H,H9789),"")</f>
        <v/>
      </c>
      <c r="P9789" s="62"/>
      <c r="T9789" s="63"/>
      <c r="W9789" s="64"/>
    </row>
    <row r="9790" customFormat="false" ht="14.25" hidden="false" customHeight="false" outlineLevel="0" collapsed="false">
      <c r="A9790" s="0" t="s">
        <v>891</v>
      </c>
      <c r="B9790" s="52" t="s">
        <v>1218</v>
      </c>
      <c r="C9790" s="52" t="s">
        <v>743</v>
      </c>
      <c r="D9790" s="53" t="n">
        <v>0.1</v>
      </c>
      <c r="E9790" s="53" t="n">
        <v>27.45</v>
      </c>
      <c r="F9790" s="0" t="s">
        <v>1471</v>
      </c>
      <c r="G9790" s="0" t="str">
        <f aca="false">LEFT(B9790,2)</f>
        <v>20</v>
      </c>
      <c r="H9790" s="0" t="str">
        <f aca="false">I9790&amp;"_"&amp;G9790&amp;"_"&amp;F9790</f>
        <v>Skalle_20_20191003_DL2019011_HilleroedHTX_koersel1</v>
      </c>
      <c r="I9790" s="61" t="str">
        <f aca="false">MID(RIGHT(B9790,LEN(B9790)-3),1,FIND("_",RIGHT(B9790,LEN(B9790)-3))-1)</f>
        <v>Skalle</v>
      </c>
      <c r="J9790" s="61" t="str">
        <f aca="false">TRIM(SUBSTITUTE(RIGHT(B9790,FIND(I9790,B9790)+1),"_",""))</f>
        <v>PosK</v>
      </c>
      <c r="K9790" s="0" t="n">
        <f aca="false">IFERROR(VALUE(SUBSTITUTE(E9790,".",",")),E9790)</f>
        <v>27.45</v>
      </c>
      <c r="L9790" s="61" t="n">
        <f aca="false">IF(J9790="PosK",SUMIFS(K:K,J:J,"PosK",H:H,H9790),"")</f>
        <v>27.45</v>
      </c>
      <c r="M9790" s="61" t="n">
        <f aca="false">IF(J9790="PosK",SUMIFS(K:K,J:J,"NegK",H:H,H9790),"")</f>
        <v>0</v>
      </c>
      <c r="N9790" s="61" t="n">
        <f aca="false">IF(J9790="PosK",SUMIFS(K:K,J:J,"eDNA",H:H,H9790),"")</f>
        <v>62.86</v>
      </c>
      <c r="P9790" s="62" t="n">
        <f aca="false">IF(K9792="No Ct",0,K9792)</f>
        <v>31.41</v>
      </c>
      <c r="Q9790" s="62" t="n">
        <f aca="false">IF(K9793="No Ct",0,K9793)</f>
        <v>31.45</v>
      </c>
      <c r="R9790" s="0" t="str">
        <f aca="false">IF(AND(L9790&gt;0,M9790=0),"Valid","Invalid")</f>
        <v>Valid</v>
      </c>
      <c r="S9790" s="0" t="str">
        <f aca="false">IF(OR(P9790&gt;1,Q9790&gt;1),"Present","Absent")</f>
        <v>Present</v>
      </c>
      <c r="T9790" s="63" t="str">
        <f aca="false">IF(OR(AND(P9790&gt;1,P9790&lt;41),AND(Q9790&gt;1,Q9790&lt;41)),"Ct&lt;41","Ct&gt;41")</f>
        <v>Ct&lt;41</v>
      </c>
      <c r="U9790" s="0" t="str">
        <f aca="false">I9790</f>
        <v>Skalle</v>
      </c>
      <c r="V9790" s="0" t="str">
        <f aca="false">MID(F9790,10,9)</f>
        <v>DL2019011</v>
      </c>
      <c r="W9790" s="64" t="str">
        <f aca="false">V9790&amp;"_"&amp;U9790&amp;"_"&amp;R9790&amp;"_"&amp;S9790&amp;"_"&amp;T9790</f>
        <v>DL2019011_Skalle_Valid_Present_Ct&lt;41</v>
      </c>
    </row>
    <row r="9791" customFormat="false" ht="14.25" hidden="false" customHeight="false" outlineLevel="0" collapsed="false">
      <c r="A9791" s="0" t="s">
        <v>893</v>
      </c>
      <c r="B9791" s="52" t="s">
        <v>1219</v>
      </c>
      <c r="C9791" s="52" t="s">
        <v>747</v>
      </c>
      <c r="D9791" s="53" t="n">
        <v>0.1</v>
      </c>
      <c r="E9791" s="53" t="s">
        <v>748</v>
      </c>
      <c r="F9791" s="0" t="s">
        <v>1471</v>
      </c>
      <c r="G9791" s="0" t="str">
        <f aca="false">LEFT(B9791,2)</f>
        <v>20</v>
      </c>
      <c r="H9791" s="0" t="str">
        <f aca="false">I9791&amp;"_"&amp;G9791&amp;"_"&amp;F9791</f>
        <v>Skalle_20_20191003_DL2019011_HilleroedHTX_koersel1</v>
      </c>
      <c r="I9791" s="61" t="str">
        <f aca="false">MID(RIGHT(B9791,LEN(B9791)-3),1,FIND("_",RIGHT(B9791,LEN(B9791)-3))-1)</f>
        <v>Skalle</v>
      </c>
      <c r="J9791" s="61" t="str">
        <f aca="false">TRIM(SUBSTITUTE(RIGHT(B9791,FIND(I9791,B9791)+1),"_",""))</f>
        <v>NegK</v>
      </c>
      <c r="K9791" s="0" t="str">
        <f aca="false">IFERROR(VALUE(SUBSTITUTE(E9791,".",",")),E9791)</f>
        <v>No Ct</v>
      </c>
      <c r="L9791" s="61" t="str">
        <f aca="false">IF(J9791="PosK",SUMIFS(K:K,J:J,"PosK",H:H,H9791),"")</f>
        <v/>
      </c>
      <c r="M9791" s="61" t="str">
        <f aca="false">IF(J9791="PosK",SUMIFS(K:K,J:J,"NegK",H:H,H9791),"")</f>
        <v/>
      </c>
      <c r="N9791" s="61" t="str">
        <f aca="false">IF(J9791="PosK",SUMIFS(K:K,J:J,"eDNA",H:H,H9791),"")</f>
        <v/>
      </c>
    </row>
    <row r="9792" customFormat="false" ht="14.25" hidden="false" customHeight="false" outlineLevel="0" collapsed="false">
      <c r="A9792" s="0" t="s">
        <v>895</v>
      </c>
      <c r="B9792" s="52" t="s">
        <v>1220</v>
      </c>
      <c r="C9792" s="52" t="s">
        <v>751</v>
      </c>
      <c r="D9792" s="53" t="n">
        <v>0.1</v>
      </c>
      <c r="E9792" s="53" t="n">
        <v>31.41</v>
      </c>
      <c r="F9792" s="0" t="s">
        <v>1471</v>
      </c>
      <c r="G9792" s="0" t="str">
        <f aca="false">LEFT(B9792,2)</f>
        <v>20</v>
      </c>
      <c r="H9792" s="0" t="str">
        <f aca="false">I9792&amp;"_"&amp;G9792&amp;"_"&amp;F9792</f>
        <v>Skalle_20_20191003_DL2019011_HilleroedHTX_koersel1</v>
      </c>
      <c r="I9792" s="61" t="str">
        <f aca="false">MID(RIGHT(B9792,LEN(B9792)-3),1,FIND("_",RIGHT(B9792,LEN(B9792)-3))-1)</f>
        <v>Skalle</v>
      </c>
      <c r="J9792" s="61" t="str">
        <f aca="false">TRIM(SUBSTITUTE(RIGHT(B9792,FIND(I9792,B9792)+1),"_",""))</f>
        <v>eDNA</v>
      </c>
      <c r="K9792" s="0" t="n">
        <f aca="false">IFERROR(VALUE(SUBSTITUTE(E9792,".",",")),E9792)</f>
        <v>31.41</v>
      </c>
      <c r="L9792" s="61" t="str">
        <f aca="false">IF(J9792="PosK",SUMIFS(K:K,J:J,"PosK",H:H,H9792),"")</f>
        <v/>
      </c>
      <c r="M9792" s="61" t="str">
        <f aca="false">IF(J9792="PosK",SUMIFS(K:K,J:J,"NegK",H:H,H9792),"")</f>
        <v/>
      </c>
      <c r="N9792" s="61" t="str">
        <f aca="false">IF(J9792="PosK",SUMIFS(K:K,J:J,"eDNA",H:H,H9792),"")</f>
        <v/>
      </c>
      <c r="Q9792" s="62"/>
    </row>
    <row r="9793" customFormat="false" ht="14.25" hidden="false" customHeight="false" outlineLevel="0" collapsed="false">
      <c r="A9793" s="0" t="s">
        <v>897</v>
      </c>
      <c r="B9793" s="52" t="s">
        <v>1220</v>
      </c>
      <c r="C9793" s="52" t="s">
        <v>751</v>
      </c>
      <c r="D9793" s="53" t="n">
        <v>0.1</v>
      </c>
      <c r="E9793" s="53" t="n">
        <v>31.45</v>
      </c>
      <c r="F9793" s="0" t="s">
        <v>1471</v>
      </c>
      <c r="G9793" s="0" t="str">
        <f aca="false">LEFT(B9793,2)</f>
        <v>20</v>
      </c>
      <c r="H9793" s="0" t="str">
        <f aca="false">I9793&amp;"_"&amp;G9793&amp;"_"&amp;F9793</f>
        <v>Skalle_20_20191003_DL2019011_HilleroedHTX_koersel1</v>
      </c>
      <c r="I9793" s="61" t="str">
        <f aca="false">MID(RIGHT(B9793,LEN(B9793)-3),1,FIND("_",RIGHT(B9793,LEN(B9793)-3))-1)</f>
        <v>Skalle</v>
      </c>
      <c r="J9793" s="61" t="str">
        <f aca="false">TRIM(SUBSTITUTE(RIGHT(B9793,FIND(I9793,B9793)+1),"_",""))</f>
        <v>eDNA</v>
      </c>
      <c r="K9793" s="0" t="n">
        <f aca="false">IFERROR(VALUE(SUBSTITUTE(E9793,".",",")),E9793)</f>
        <v>31.45</v>
      </c>
      <c r="L9793" s="61" t="str">
        <f aca="false">IF(J9793="PosK",SUMIFS(K:K,J:J,"PosK",H:H,H9793),"")</f>
        <v/>
      </c>
      <c r="M9793" s="61" t="str">
        <f aca="false">IF(J9793="PosK",SUMIFS(K:K,J:J,"NegK",H:H,H9793),"")</f>
        <v/>
      </c>
      <c r="N9793" s="61" t="str">
        <f aca="false">IF(J9793="PosK",SUMIFS(K:K,J:J,"eDNA",H:H,H9793),"")</f>
        <v/>
      </c>
      <c r="P9793" s="62"/>
      <c r="T9793" s="63"/>
      <c r="W9793" s="64"/>
    </row>
    <row r="9794" customFormat="false" ht="14.25" hidden="false" customHeight="false" outlineLevel="0" collapsed="false">
      <c r="A9794" s="0" t="s">
        <v>898</v>
      </c>
      <c r="B9794" s="52" t="s">
        <v>1008</v>
      </c>
      <c r="C9794" s="52" t="s">
        <v>743</v>
      </c>
      <c r="D9794" s="53" t="n">
        <v>0.1</v>
      </c>
      <c r="E9794" s="53" t="n">
        <v>28.65</v>
      </c>
      <c r="F9794" s="0" t="s">
        <v>1471</v>
      </c>
      <c r="G9794" s="0" t="str">
        <f aca="false">LEFT(B9794,2)</f>
        <v>21</v>
      </c>
      <c r="H9794" s="0" t="str">
        <f aca="false">I9794&amp;"_"&amp;G9794&amp;"_"&amp;F9794</f>
        <v>Skalle_21_20191003_DL2019011_HilleroedHTX_koersel1</v>
      </c>
      <c r="I9794" s="61" t="str">
        <f aca="false">MID(RIGHT(B9794,LEN(B9794)-3),1,FIND("_",RIGHT(B9794,LEN(B9794)-3))-1)</f>
        <v>Skalle</v>
      </c>
      <c r="J9794" s="61" t="str">
        <f aca="false">TRIM(SUBSTITUTE(RIGHT(B9794,FIND(I9794,B9794)+1),"_",""))</f>
        <v>PosK</v>
      </c>
      <c r="K9794" s="0" t="n">
        <f aca="false">IFERROR(VALUE(SUBSTITUTE(E9794,".",",")),E9794)</f>
        <v>28.65</v>
      </c>
      <c r="L9794" s="61" t="n">
        <f aca="false">IF(J9794="PosK",SUMIFS(K:K,J:J,"PosK",H:H,H9794),"")</f>
        <v>28.65</v>
      </c>
      <c r="M9794" s="61" t="n">
        <f aca="false">IF(J9794="PosK",SUMIFS(K:K,J:J,"NegK",H:H,H9794),"")</f>
        <v>0</v>
      </c>
      <c r="N9794" s="61" t="n">
        <f aca="false">IF(J9794="PosK",SUMIFS(K:K,J:J,"eDNA",H:H,H9794),"")</f>
        <v>63.88</v>
      </c>
      <c r="P9794" s="62" t="n">
        <f aca="false">IF(K9796="No Ct",0,K9796)</f>
        <v>31.89</v>
      </c>
      <c r="Q9794" s="62" t="n">
        <f aca="false">IF(K9797="No Ct",0,K9797)</f>
        <v>31.99</v>
      </c>
      <c r="R9794" s="0" t="str">
        <f aca="false">IF(AND(L9794&gt;0,M9794=0),"Valid","Invalid")</f>
        <v>Valid</v>
      </c>
      <c r="S9794" s="0" t="str">
        <f aca="false">IF(OR(P9794&gt;1,Q9794&gt;1),"Present","Absent")</f>
        <v>Present</v>
      </c>
      <c r="T9794" s="63" t="str">
        <f aca="false">IF(OR(AND(P9794&gt;1,P9794&lt;41),AND(Q9794&gt;1,Q9794&lt;41)),"Ct&lt;41","Ct&gt;41")</f>
        <v>Ct&lt;41</v>
      </c>
      <c r="U9794" s="0" t="str">
        <f aca="false">I9794</f>
        <v>Skalle</v>
      </c>
      <c r="V9794" s="0" t="str">
        <f aca="false">MID(F9794,10,9)</f>
        <v>DL2019011</v>
      </c>
      <c r="W9794" s="64" t="str">
        <f aca="false">V9794&amp;"_"&amp;U9794&amp;"_"&amp;R9794&amp;"_"&amp;S9794&amp;"_"&amp;T9794</f>
        <v>DL2019011_Skalle_Valid_Present_Ct&lt;41</v>
      </c>
    </row>
    <row r="9795" customFormat="false" ht="14.25" hidden="false" customHeight="false" outlineLevel="0" collapsed="false">
      <c r="A9795" s="0" t="s">
        <v>900</v>
      </c>
      <c r="B9795" s="52" t="s">
        <v>1009</v>
      </c>
      <c r="C9795" s="52" t="s">
        <v>747</v>
      </c>
      <c r="D9795" s="53" t="n">
        <v>0.1</v>
      </c>
      <c r="E9795" s="53" t="s">
        <v>748</v>
      </c>
      <c r="F9795" s="0" t="s">
        <v>1471</v>
      </c>
      <c r="G9795" s="0" t="str">
        <f aca="false">LEFT(B9795,2)</f>
        <v>21</v>
      </c>
      <c r="H9795" s="0" t="str">
        <f aca="false">I9795&amp;"_"&amp;G9795&amp;"_"&amp;F9795</f>
        <v>Skalle_21_20191003_DL2019011_HilleroedHTX_koersel1</v>
      </c>
      <c r="I9795" s="61" t="str">
        <f aca="false">MID(RIGHT(B9795,LEN(B9795)-3),1,FIND("_",RIGHT(B9795,LEN(B9795)-3))-1)</f>
        <v>Skalle</v>
      </c>
      <c r="J9795" s="61" t="str">
        <f aca="false">TRIM(SUBSTITUTE(RIGHT(B9795,FIND(I9795,B9795)+1),"_",""))</f>
        <v>NegK</v>
      </c>
      <c r="K9795" s="0" t="str">
        <f aca="false">IFERROR(VALUE(SUBSTITUTE(E9795,".",",")),E9795)</f>
        <v>No Ct</v>
      </c>
      <c r="L9795" s="61" t="str">
        <f aca="false">IF(J9795="PosK",SUMIFS(K:K,J:J,"PosK",H:H,H9795),"")</f>
        <v/>
      </c>
      <c r="M9795" s="61" t="str">
        <f aca="false">IF(J9795="PosK",SUMIFS(K:K,J:J,"NegK",H:H,H9795),"")</f>
        <v/>
      </c>
      <c r="N9795" s="61" t="str">
        <f aca="false">IF(J9795="PosK",SUMIFS(K:K,J:J,"eDNA",H:H,H9795),"")</f>
        <v/>
      </c>
    </row>
    <row r="9796" customFormat="false" ht="14.25" hidden="false" customHeight="false" outlineLevel="0" collapsed="false">
      <c r="A9796" s="0" t="s">
        <v>902</v>
      </c>
      <c r="B9796" s="52" t="s">
        <v>1010</v>
      </c>
      <c r="C9796" s="52" t="s">
        <v>751</v>
      </c>
      <c r="D9796" s="53" t="n">
        <v>0.1</v>
      </c>
      <c r="E9796" s="53" t="n">
        <v>31.89</v>
      </c>
      <c r="F9796" s="0" t="s">
        <v>1471</v>
      </c>
      <c r="G9796" s="0" t="str">
        <f aca="false">LEFT(B9796,2)</f>
        <v>21</v>
      </c>
      <c r="H9796" s="0" t="str">
        <f aca="false">I9796&amp;"_"&amp;G9796&amp;"_"&amp;F9796</f>
        <v>Skalle_21_20191003_DL2019011_HilleroedHTX_koersel1</v>
      </c>
      <c r="I9796" s="61" t="str">
        <f aca="false">MID(RIGHT(B9796,LEN(B9796)-3),1,FIND("_",RIGHT(B9796,LEN(B9796)-3))-1)</f>
        <v>Skalle</v>
      </c>
      <c r="J9796" s="61" t="str">
        <f aca="false">TRIM(SUBSTITUTE(RIGHT(B9796,FIND(I9796,B9796)+1),"_",""))</f>
        <v>eDNA</v>
      </c>
      <c r="K9796" s="0" t="n">
        <f aca="false">IFERROR(VALUE(SUBSTITUTE(E9796,".",",")),E9796)</f>
        <v>31.89</v>
      </c>
      <c r="L9796" s="61" t="str">
        <f aca="false">IF(J9796="PosK",SUMIFS(K:K,J:J,"PosK",H:H,H9796),"")</f>
        <v/>
      </c>
      <c r="M9796" s="61" t="str">
        <f aca="false">IF(J9796="PosK",SUMIFS(K:K,J:J,"NegK",H:H,H9796),"")</f>
        <v/>
      </c>
      <c r="N9796" s="61" t="str">
        <f aca="false">IF(J9796="PosK",SUMIFS(K:K,J:J,"eDNA",H:H,H9796),"")</f>
        <v/>
      </c>
      <c r="Q9796" s="62"/>
    </row>
    <row r="9797" customFormat="false" ht="14.25" hidden="false" customHeight="false" outlineLevel="0" collapsed="false">
      <c r="A9797" s="0" t="s">
        <v>904</v>
      </c>
      <c r="B9797" s="52" t="s">
        <v>1010</v>
      </c>
      <c r="C9797" s="52" t="s">
        <v>751</v>
      </c>
      <c r="D9797" s="53" t="n">
        <v>0.1</v>
      </c>
      <c r="E9797" s="53" t="n">
        <v>31.99</v>
      </c>
      <c r="F9797" s="0" t="s">
        <v>1471</v>
      </c>
      <c r="G9797" s="0" t="str">
        <f aca="false">LEFT(B9797,2)</f>
        <v>21</v>
      </c>
      <c r="H9797" s="0" t="str">
        <f aca="false">I9797&amp;"_"&amp;G9797&amp;"_"&amp;F9797</f>
        <v>Skalle_21_20191003_DL2019011_HilleroedHTX_koersel1</v>
      </c>
      <c r="I9797" s="61" t="str">
        <f aca="false">MID(RIGHT(B9797,LEN(B9797)-3),1,FIND("_",RIGHT(B9797,LEN(B9797)-3))-1)</f>
        <v>Skalle</v>
      </c>
      <c r="J9797" s="61" t="str">
        <f aca="false">TRIM(SUBSTITUTE(RIGHT(B9797,FIND(I9797,B9797)+1),"_",""))</f>
        <v>eDNA</v>
      </c>
      <c r="K9797" s="0" t="n">
        <f aca="false">IFERROR(VALUE(SUBSTITUTE(E9797,".",",")),E9797)</f>
        <v>31.99</v>
      </c>
      <c r="L9797" s="61" t="str">
        <f aca="false">IF(J9797="PosK",SUMIFS(K:K,J:J,"PosK",H:H,H9797),"")</f>
        <v/>
      </c>
      <c r="M9797" s="61" t="str">
        <f aca="false">IF(J9797="PosK",SUMIFS(K:K,J:J,"NegK",H:H,H9797),"")</f>
        <v/>
      </c>
      <c r="N9797" s="61" t="str">
        <f aca="false">IF(J9797="PosK",SUMIFS(K:K,J:J,"eDNA",H:H,H9797),"")</f>
        <v/>
      </c>
      <c r="P9797" s="62"/>
      <c r="T9797" s="63"/>
      <c r="W9797" s="64"/>
    </row>
    <row r="9798" customFormat="false" ht="14.25" hidden="false" customHeight="false" outlineLevel="0" collapsed="false">
      <c r="A9798" s="0" t="s">
        <v>905</v>
      </c>
      <c r="B9798" s="52" t="s">
        <v>1221</v>
      </c>
      <c r="C9798" s="52" t="s">
        <v>743</v>
      </c>
      <c r="D9798" s="53" t="n">
        <v>0.1</v>
      </c>
      <c r="E9798" s="53" t="n">
        <v>28.12</v>
      </c>
      <c r="F9798" s="0" t="s">
        <v>1471</v>
      </c>
      <c r="G9798" s="0" t="str">
        <f aca="false">LEFT(B9798,2)</f>
        <v>22</v>
      </c>
      <c r="H9798" s="0" t="str">
        <f aca="false">I9798&amp;"_"&amp;G9798&amp;"_"&amp;F9798</f>
        <v>Karusse_22_20191003_DL2019011_HilleroedHTX_koersel1</v>
      </c>
      <c r="I9798" s="61" t="str">
        <f aca="false">MID(RIGHT(B9798,LEN(B9798)-3),1,FIND("_",RIGHT(B9798,LEN(B9798)-3))-1)</f>
        <v>Karusse</v>
      </c>
      <c r="J9798" s="61" t="str">
        <f aca="false">TRIM(SUBSTITUTE(RIGHT(B9798,FIND(I9798,B9798)+1),"_",""))</f>
        <v>PosK</v>
      </c>
      <c r="K9798" s="0" t="n">
        <f aca="false">IFERROR(VALUE(SUBSTITUTE(E9798,".",",")),E9798)</f>
        <v>28.12</v>
      </c>
      <c r="L9798" s="61" t="n">
        <f aca="false">IF(J9798="PosK",SUMIFS(K:K,J:J,"PosK",H:H,H9798),"")</f>
        <v>28.12</v>
      </c>
      <c r="M9798" s="61" t="n">
        <f aca="false">IF(J9798="PosK",SUMIFS(K:K,J:J,"NegK",H:H,H9798),"")</f>
        <v>0</v>
      </c>
      <c r="N9798" s="61" t="n">
        <f aca="false">IF(J9798="PosK",SUMIFS(K:K,J:J,"eDNA",H:H,H9798),"")</f>
        <v>0</v>
      </c>
      <c r="P9798" s="62" t="n">
        <f aca="false">IF(K9800="No Ct",0,K9800)</f>
        <v>0</v>
      </c>
      <c r="Q9798" s="62" t="n">
        <f aca="false">IF(K9801="No Ct",0,K9801)</f>
        <v>0</v>
      </c>
      <c r="R9798" s="0" t="str">
        <f aca="false">IF(AND(L9798&gt;0,M9798=0),"Valid","Invalid")</f>
        <v>Valid</v>
      </c>
      <c r="S9798" s="0" t="str">
        <f aca="false">IF(OR(P9798&gt;1,Q9798&gt;1),"Present","Absent")</f>
        <v>Absent</v>
      </c>
      <c r="T9798" s="63" t="str">
        <f aca="false">IF(OR(AND(P9798&gt;1,P9798&lt;41),AND(Q9798&gt;1,Q9798&lt;41)),"Ct&lt;41","Ct&gt;41")</f>
        <v>Ct&gt;41</v>
      </c>
      <c r="U9798" s="0" t="str">
        <f aca="false">I9798</f>
        <v>Karusse</v>
      </c>
      <c r="V9798" s="0" t="str">
        <f aca="false">MID(F9798,10,9)</f>
        <v>DL2019011</v>
      </c>
      <c r="W9798" s="64" t="str">
        <f aca="false">V9798&amp;"_"&amp;U9798&amp;"_"&amp;R9798&amp;"_"&amp;S9798&amp;"_"&amp;T9798</f>
        <v>DL2019011_Karusse_Valid_Absent_Ct&gt;41</v>
      </c>
    </row>
    <row r="9799" customFormat="false" ht="14.25" hidden="false" customHeight="false" outlineLevel="0" collapsed="false">
      <c r="A9799" s="0" t="s">
        <v>907</v>
      </c>
      <c r="B9799" s="52" t="s">
        <v>1222</v>
      </c>
      <c r="C9799" s="52" t="s">
        <v>747</v>
      </c>
      <c r="D9799" s="53" t="n">
        <v>0.1</v>
      </c>
      <c r="E9799" s="53" t="s">
        <v>748</v>
      </c>
      <c r="F9799" s="0" t="s">
        <v>1471</v>
      </c>
      <c r="G9799" s="0" t="str">
        <f aca="false">LEFT(B9799,2)</f>
        <v>22</v>
      </c>
      <c r="H9799" s="0" t="str">
        <f aca="false">I9799&amp;"_"&amp;G9799&amp;"_"&amp;F9799</f>
        <v>Karusse_22_20191003_DL2019011_HilleroedHTX_koersel1</v>
      </c>
      <c r="I9799" s="61" t="str">
        <f aca="false">MID(RIGHT(B9799,LEN(B9799)-3),1,FIND("_",RIGHT(B9799,LEN(B9799)-3))-1)</f>
        <v>Karusse</v>
      </c>
      <c r="J9799" s="61" t="str">
        <f aca="false">TRIM(SUBSTITUTE(RIGHT(B9799,FIND(I9799,B9799)+1),"_",""))</f>
        <v>NegK</v>
      </c>
      <c r="K9799" s="0" t="str">
        <f aca="false">IFERROR(VALUE(SUBSTITUTE(E9799,".",",")),E9799)</f>
        <v>No Ct</v>
      </c>
      <c r="L9799" s="61" t="str">
        <f aca="false">IF(J9799="PosK",SUMIFS(K:K,J:J,"PosK",H:H,H9799),"")</f>
        <v/>
      </c>
      <c r="M9799" s="61" t="str">
        <f aca="false">IF(J9799="PosK",SUMIFS(K:K,J:J,"NegK",H:H,H9799),"")</f>
        <v/>
      </c>
      <c r="N9799" s="61" t="str">
        <f aca="false">IF(J9799="PosK",SUMIFS(K:K,J:J,"eDNA",H:H,H9799),"")</f>
        <v/>
      </c>
    </row>
    <row r="9800" customFormat="false" ht="14.25" hidden="false" customHeight="false" outlineLevel="0" collapsed="false">
      <c r="A9800" s="0" t="s">
        <v>909</v>
      </c>
      <c r="B9800" s="52" t="s">
        <v>1223</v>
      </c>
      <c r="C9800" s="52" t="s">
        <v>751</v>
      </c>
      <c r="D9800" s="53" t="n">
        <v>0.1</v>
      </c>
      <c r="E9800" s="53" t="s">
        <v>748</v>
      </c>
      <c r="F9800" s="0" t="s">
        <v>1471</v>
      </c>
      <c r="G9800" s="0" t="str">
        <f aca="false">LEFT(B9800,2)</f>
        <v>22</v>
      </c>
      <c r="H9800" s="0" t="str">
        <f aca="false">I9800&amp;"_"&amp;G9800&amp;"_"&amp;F9800</f>
        <v>Karusse_22_20191003_DL2019011_HilleroedHTX_koersel1</v>
      </c>
      <c r="I9800" s="61" t="str">
        <f aca="false">MID(RIGHT(B9800,LEN(B9800)-3),1,FIND("_",RIGHT(B9800,LEN(B9800)-3))-1)</f>
        <v>Karusse</v>
      </c>
      <c r="J9800" s="61" t="str">
        <f aca="false">TRIM(SUBSTITUTE(RIGHT(B9800,FIND(I9800,B9800)+1),"_",""))</f>
        <v>eDNA</v>
      </c>
      <c r="K9800" s="0" t="str">
        <f aca="false">IFERROR(VALUE(SUBSTITUTE(E9800,".",",")),E9800)</f>
        <v>No Ct</v>
      </c>
      <c r="L9800" s="61" t="str">
        <f aca="false">IF(J9800="PosK",SUMIFS(K:K,J:J,"PosK",H:H,H9800),"")</f>
        <v/>
      </c>
      <c r="M9800" s="61" t="str">
        <f aca="false">IF(J9800="PosK",SUMIFS(K:K,J:J,"NegK",H:H,H9800),"")</f>
        <v/>
      </c>
      <c r="N9800" s="61" t="str">
        <f aca="false">IF(J9800="PosK",SUMIFS(K:K,J:J,"eDNA",H:H,H9800),"")</f>
        <v/>
      </c>
      <c r="Q9800" s="62"/>
    </row>
    <row r="9801" customFormat="false" ht="14.25" hidden="false" customHeight="false" outlineLevel="0" collapsed="false">
      <c r="A9801" s="0" t="s">
        <v>911</v>
      </c>
      <c r="B9801" s="52" t="s">
        <v>1223</v>
      </c>
      <c r="C9801" s="52" t="s">
        <v>751</v>
      </c>
      <c r="D9801" s="53" t="n">
        <v>0.1</v>
      </c>
      <c r="E9801" s="53" t="s">
        <v>748</v>
      </c>
      <c r="F9801" s="0" t="s">
        <v>1471</v>
      </c>
      <c r="G9801" s="0" t="str">
        <f aca="false">LEFT(B9801,2)</f>
        <v>22</v>
      </c>
      <c r="H9801" s="0" t="str">
        <f aca="false">I9801&amp;"_"&amp;G9801&amp;"_"&amp;F9801</f>
        <v>Karusse_22_20191003_DL2019011_HilleroedHTX_koersel1</v>
      </c>
      <c r="I9801" s="61" t="str">
        <f aca="false">MID(RIGHT(B9801,LEN(B9801)-3),1,FIND("_",RIGHT(B9801,LEN(B9801)-3))-1)</f>
        <v>Karusse</v>
      </c>
      <c r="J9801" s="61" t="str">
        <f aca="false">TRIM(SUBSTITUTE(RIGHT(B9801,FIND(I9801,B9801)+1),"_",""))</f>
        <v>eDNA</v>
      </c>
      <c r="K9801" s="0" t="str">
        <f aca="false">IFERROR(VALUE(SUBSTITUTE(E9801,".",",")),E9801)</f>
        <v>No Ct</v>
      </c>
      <c r="L9801" s="61" t="str">
        <f aca="false">IF(J9801="PosK",SUMIFS(K:K,J:J,"PosK",H:H,H9801),"")</f>
        <v/>
      </c>
      <c r="M9801" s="61" t="str">
        <f aca="false">IF(J9801="PosK",SUMIFS(K:K,J:J,"NegK",H:H,H9801),"")</f>
        <v/>
      </c>
      <c r="N9801" s="61" t="str">
        <f aca="false">IF(J9801="PosK",SUMIFS(K:K,J:J,"eDNA",H:H,H9801),"")</f>
        <v/>
      </c>
      <c r="P9801" s="62"/>
      <c r="T9801" s="63"/>
      <c r="W9801" s="64"/>
    </row>
    <row r="9802" customFormat="false" ht="14.25" hidden="false" customHeight="false" outlineLevel="0" collapsed="false">
      <c r="A9802" s="0" t="s">
        <v>912</v>
      </c>
      <c r="B9802" s="52" t="s">
        <v>1014</v>
      </c>
      <c r="C9802" s="52" t="s">
        <v>743</v>
      </c>
      <c r="D9802" s="53" t="n">
        <v>0.1</v>
      </c>
      <c r="E9802" s="53" t="n">
        <v>26.51</v>
      </c>
      <c r="F9802" s="0" t="s">
        <v>1471</v>
      </c>
      <c r="G9802" s="0" t="str">
        <f aca="false">LEFT(B9802,2)</f>
        <v>23</v>
      </c>
      <c r="H9802" s="0" t="str">
        <f aca="false">I9802&amp;"_"&amp;G9802&amp;"_"&amp;F9802</f>
        <v>Karusse_23_20191003_DL2019011_HilleroedHTX_koersel1</v>
      </c>
      <c r="I9802" s="61" t="str">
        <f aca="false">MID(RIGHT(B9802,LEN(B9802)-3),1,FIND("_",RIGHT(B9802,LEN(B9802)-3))-1)</f>
        <v>Karusse</v>
      </c>
      <c r="J9802" s="61" t="str">
        <f aca="false">TRIM(SUBSTITUTE(RIGHT(B9802,FIND(I9802,B9802)+1),"_",""))</f>
        <v>PosK</v>
      </c>
      <c r="K9802" s="0" t="n">
        <f aca="false">IFERROR(VALUE(SUBSTITUTE(E9802,".",",")),E9802)</f>
        <v>26.51</v>
      </c>
      <c r="L9802" s="61" t="n">
        <f aca="false">IF(J9802="PosK",SUMIFS(K:K,J:J,"PosK",H:H,H9802),"")</f>
        <v>26.51</v>
      </c>
      <c r="M9802" s="61" t="n">
        <f aca="false">IF(J9802="PosK",SUMIFS(K:K,J:J,"NegK",H:H,H9802),"")</f>
        <v>0</v>
      </c>
      <c r="N9802" s="61" t="n">
        <f aca="false">IF(J9802="PosK",SUMIFS(K:K,J:J,"eDNA",H:H,H9802),"")</f>
        <v>0</v>
      </c>
      <c r="P9802" s="62" t="n">
        <f aca="false">IF(K9804="No Ct",0,K9804)</f>
        <v>0</v>
      </c>
      <c r="Q9802" s="62" t="n">
        <f aca="false">IF(K9805="No Ct",0,K9805)</f>
        <v>0</v>
      </c>
      <c r="R9802" s="0" t="str">
        <f aca="false">IF(AND(L9802&gt;0,M9802=0),"Valid","Invalid")</f>
        <v>Valid</v>
      </c>
      <c r="S9802" s="0" t="str">
        <f aca="false">IF(OR(P9802&gt;1,Q9802&gt;1),"Present","Absent")</f>
        <v>Absent</v>
      </c>
      <c r="T9802" s="63" t="str">
        <f aca="false">IF(OR(AND(P9802&gt;1,P9802&lt;41),AND(Q9802&gt;1,Q9802&lt;41)),"Ct&lt;41","Ct&gt;41")</f>
        <v>Ct&gt;41</v>
      </c>
      <c r="U9802" s="0" t="str">
        <f aca="false">I9802</f>
        <v>Karusse</v>
      </c>
      <c r="V9802" s="0" t="str">
        <f aca="false">MID(F9802,10,9)</f>
        <v>DL2019011</v>
      </c>
      <c r="W9802" s="64" t="str">
        <f aca="false">V9802&amp;"_"&amp;U9802&amp;"_"&amp;R9802&amp;"_"&amp;S9802&amp;"_"&amp;T9802</f>
        <v>DL2019011_Karusse_Valid_Absent_Ct&gt;41</v>
      </c>
    </row>
    <row r="9803" customFormat="false" ht="14.25" hidden="false" customHeight="false" outlineLevel="0" collapsed="false">
      <c r="A9803" s="0" t="s">
        <v>914</v>
      </c>
      <c r="B9803" s="52" t="s">
        <v>1015</v>
      </c>
      <c r="C9803" s="52" t="s">
        <v>747</v>
      </c>
      <c r="D9803" s="53" t="n">
        <v>0.1</v>
      </c>
      <c r="E9803" s="53" t="s">
        <v>748</v>
      </c>
      <c r="F9803" s="0" t="s">
        <v>1471</v>
      </c>
      <c r="G9803" s="0" t="str">
        <f aca="false">LEFT(B9803,2)</f>
        <v>23</v>
      </c>
      <c r="H9803" s="0" t="str">
        <f aca="false">I9803&amp;"_"&amp;G9803&amp;"_"&amp;F9803</f>
        <v>Karusse_23_20191003_DL2019011_HilleroedHTX_koersel1</v>
      </c>
      <c r="I9803" s="61" t="str">
        <f aca="false">MID(RIGHT(B9803,LEN(B9803)-3),1,FIND("_",RIGHT(B9803,LEN(B9803)-3))-1)</f>
        <v>Karusse</v>
      </c>
      <c r="J9803" s="61" t="str">
        <f aca="false">TRIM(SUBSTITUTE(RIGHT(B9803,FIND(I9803,B9803)+1),"_",""))</f>
        <v>NegK</v>
      </c>
      <c r="K9803" s="0" t="str">
        <f aca="false">IFERROR(VALUE(SUBSTITUTE(E9803,".",",")),E9803)</f>
        <v>No Ct</v>
      </c>
      <c r="L9803" s="61" t="str">
        <f aca="false">IF(J9803="PosK",SUMIFS(K:K,J:J,"PosK",H:H,H9803),"")</f>
        <v/>
      </c>
      <c r="M9803" s="61" t="str">
        <f aca="false">IF(J9803="PosK",SUMIFS(K:K,J:J,"NegK",H:H,H9803),"")</f>
        <v/>
      </c>
      <c r="N9803" s="61" t="str">
        <f aca="false">IF(J9803="PosK",SUMIFS(K:K,J:J,"eDNA",H:H,H9803),"")</f>
        <v/>
      </c>
    </row>
    <row r="9804" customFormat="false" ht="14.25" hidden="false" customHeight="false" outlineLevel="0" collapsed="false">
      <c r="A9804" s="0" t="s">
        <v>916</v>
      </c>
      <c r="B9804" s="52" t="s">
        <v>1016</v>
      </c>
      <c r="C9804" s="52" t="s">
        <v>751</v>
      </c>
      <c r="D9804" s="53" t="n">
        <v>0.1</v>
      </c>
      <c r="E9804" s="53" t="s">
        <v>748</v>
      </c>
      <c r="F9804" s="0" t="s">
        <v>1471</v>
      </c>
      <c r="G9804" s="0" t="str">
        <f aca="false">LEFT(B9804,2)</f>
        <v>23</v>
      </c>
      <c r="H9804" s="0" t="str">
        <f aca="false">I9804&amp;"_"&amp;G9804&amp;"_"&amp;F9804</f>
        <v>Karusse_23_20191003_DL2019011_HilleroedHTX_koersel1</v>
      </c>
      <c r="I9804" s="61" t="str">
        <f aca="false">MID(RIGHT(B9804,LEN(B9804)-3),1,FIND("_",RIGHT(B9804,LEN(B9804)-3))-1)</f>
        <v>Karusse</v>
      </c>
      <c r="J9804" s="61" t="str">
        <f aca="false">TRIM(SUBSTITUTE(RIGHT(B9804,FIND(I9804,B9804)+1),"_",""))</f>
        <v>eDNA</v>
      </c>
      <c r="K9804" s="0" t="str">
        <f aca="false">IFERROR(VALUE(SUBSTITUTE(E9804,".",",")),E9804)</f>
        <v>No Ct</v>
      </c>
      <c r="L9804" s="61" t="str">
        <f aca="false">IF(J9804="PosK",SUMIFS(K:K,J:J,"PosK",H:H,H9804),"")</f>
        <v/>
      </c>
      <c r="M9804" s="61" t="str">
        <f aca="false">IF(J9804="PosK",SUMIFS(K:K,J:J,"NegK",H:H,H9804),"")</f>
        <v/>
      </c>
      <c r="N9804" s="61" t="str">
        <f aca="false">IF(J9804="PosK",SUMIFS(K:K,J:J,"eDNA",H:H,H9804),"")</f>
        <v/>
      </c>
      <c r="Q9804" s="62"/>
    </row>
    <row r="9805" customFormat="false" ht="14.25" hidden="false" customHeight="false" outlineLevel="0" collapsed="false">
      <c r="A9805" s="0" t="s">
        <v>918</v>
      </c>
      <c r="B9805" s="52" t="s">
        <v>1016</v>
      </c>
      <c r="C9805" s="52" t="s">
        <v>751</v>
      </c>
      <c r="D9805" s="53" t="n">
        <v>0.1</v>
      </c>
      <c r="E9805" s="53" t="s">
        <v>748</v>
      </c>
      <c r="F9805" s="0" t="s">
        <v>1471</v>
      </c>
      <c r="G9805" s="0" t="str">
        <f aca="false">LEFT(B9805,2)</f>
        <v>23</v>
      </c>
      <c r="H9805" s="0" t="str">
        <f aca="false">I9805&amp;"_"&amp;G9805&amp;"_"&amp;F9805</f>
        <v>Karusse_23_20191003_DL2019011_HilleroedHTX_koersel1</v>
      </c>
      <c r="I9805" s="61" t="str">
        <f aca="false">MID(RIGHT(B9805,LEN(B9805)-3),1,FIND("_",RIGHT(B9805,LEN(B9805)-3))-1)</f>
        <v>Karusse</v>
      </c>
      <c r="J9805" s="61" t="str">
        <f aca="false">TRIM(SUBSTITUTE(RIGHT(B9805,FIND(I9805,B9805)+1),"_",""))</f>
        <v>eDNA</v>
      </c>
      <c r="K9805" s="0" t="str">
        <f aca="false">IFERROR(VALUE(SUBSTITUTE(E9805,".",",")),E9805)</f>
        <v>No Ct</v>
      </c>
      <c r="L9805" s="61" t="str">
        <f aca="false">IF(J9805="PosK",SUMIFS(K:K,J:J,"PosK",H:H,H9805),"")</f>
        <v/>
      </c>
      <c r="M9805" s="61" t="str">
        <f aca="false">IF(J9805="PosK",SUMIFS(K:K,J:J,"NegK",H:H,H9805),"")</f>
        <v/>
      </c>
      <c r="N9805" s="61" t="str">
        <f aca="false">IF(J9805="PosK",SUMIFS(K:K,J:J,"eDNA",H:H,H9805),"")</f>
        <v/>
      </c>
      <c r="P9805" s="62"/>
      <c r="T9805" s="63"/>
      <c r="W9805" s="64"/>
    </row>
    <row r="9806" customFormat="false" ht="14.25" hidden="false" customHeight="false" outlineLevel="0" collapsed="false">
      <c r="A9806" s="0" t="s">
        <v>919</v>
      </c>
      <c r="B9806" s="52" t="s">
        <v>1224</v>
      </c>
      <c r="C9806" s="52" t="s">
        <v>743</v>
      </c>
      <c r="D9806" s="53" t="n">
        <v>0.1</v>
      </c>
      <c r="E9806" s="53" t="n">
        <v>37.62</v>
      </c>
      <c r="F9806" s="0" t="s">
        <v>1471</v>
      </c>
      <c r="G9806" s="0" t="str">
        <f aca="false">LEFT(B9806,2)</f>
        <v>24</v>
      </c>
      <c r="H9806" s="0" t="str">
        <f aca="false">I9806&amp;"_"&amp;G9806&amp;"_"&amp;F9806</f>
        <v>Soelvkarusse_24_20191003_DL2019011_HilleroedHTX_koersel1</v>
      </c>
      <c r="I9806" s="61" t="str">
        <f aca="false">MID(RIGHT(B9806,LEN(B9806)-3),1,FIND("_",RIGHT(B9806,LEN(B9806)-3))-1)</f>
        <v>Soelvkarusse</v>
      </c>
      <c r="J9806" s="61" t="str">
        <f aca="false">TRIM(SUBSTITUTE(RIGHT(B9806,FIND(I9806,B9806)+1),"_",""))</f>
        <v>PosK</v>
      </c>
      <c r="K9806" s="0" t="n">
        <f aca="false">IFERROR(VALUE(SUBSTITUTE(E9806,".",",")),E9806)</f>
        <v>37.62</v>
      </c>
      <c r="L9806" s="61" t="n">
        <f aca="false">IF(J9806="PosK",SUMIFS(K:K,J:J,"PosK",H:H,H9806),"")</f>
        <v>37.62</v>
      </c>
      <c r="M9806" s="61" t="n">
        <f aca="false">IF(J9806="PosK",SUMIFS(K:K,J:J,"NegK",H:H,H9806),"")</f>
        <v>0</v>
      </c>
      <c r="N9806" s="61" t="n">
        <f aca="false">IF(J9806="PosK",SUMIFS(K:K,J:J,"eDNA",H:H,H9806),"")</f>
        <v>0</v>
      </c>
      <c r="P9806" s="62" t="n">
        <f aca="false">IF(K9808="No Ct",0,K9808)</f>
        <v>0</v>
      </c>
      <c r="Q9806" s="62" t="n">
        <f aca="false">IF(K9809="No Ct",0,K9809)</f>
        <v>0</v>
      </c>
      <c r="R9806" s="0" t="str">
        <f aca="false">IF(AND(L9806&gt;0,M9806=0),"Valid","Invalid")</f>
        <v>Valid</v>
      </c>
      <c r="S9806" s="0" t="str">
        <f aca="false">IF(OR(P9806&gt;1,Q9806&gt;1),"Present","Absent")</f>
        <v>Absent</v>
      </c>
      <c r="T9806" s="63" t="str">
        <f aca="false">IF(OR(AND(P9806&gt;1,P9806&lt;41),AND(Q9806&gt;1,Q9806&lt;41)),"Ct&lt;41","Ct&gt;41")</f>
        <v>Ct&gt;41</v>
      </c>
      <c r="U9806" s="0" t="str">
        <f aca="false">I9806</f>
        <v>Soelvkarusse</v>
      </c>
      <c r="V9806" s="0" t="str">
        <f aca="false">MID(F9806,10,9)</f>
        <v>DL2019011</v>
      </c>
      <c r="W9806" s="64" t="str">
        <f aca="false">V9806&amp;"_"&amp;U9806&amp;"_"&amp;R9806&amp;"_"&amp;S9806&amp;"_"&amp;T9806</f>
        <v>DL2019011_Soelvkarusse_Valid_Absent_Ct&gt;41</v>
      </c>
    </row>
    <row r="9807" customFormat="false" ht="14.25" hidden="false" customHeight="false" outlineLevel="0" collapsed="false">
      <c r="A9807" s="0" t="s">
        <v>921</v>
      </c>
      <c r="B9807" s="52" t="s">
        <v>1225</v>
      </c>
      <c r="C9807" s="52" t="s">
        <v>747</v>
      </c>
      <c r="D9807" s="53" t="n">
        <v>0.1</v>
      </c>
      <c r="E9807" s="53" t="s">
        <v>748</v>
      </c>
      <c r="F9807" s="0" t="s">
        <v>1471</v>
      </c>
      <c r="G9807" s="0" t="str">
        <f aca="false">LEFT(B9807,2)</f>
        <v>24</v>
      </c>
      <c r="H9807" s="0" t="str">
        <f aca="false">I9807&amp;"_"&amp;G9807&amp;"_"&amp;F9807</f>
        <v>Soelvkarusse_24_20191003_DL2019011_HilleroedHTX_koersel1</v>
      </c>
      <c r="I9807" s="61" t="str">
        <f aca="false">MID(RIGHT(B9807,LEN(B9807)-3),1,FIND("_",RIGHT(B9807,LEN(B9807)-3))-1)</f>
        <v>Soelvkarusse</v>
      </c>
      <c r="J9807" s="61" t="str">
        <f aca="false">TRIM(SUBSTITUTE(RIGHT(B9807,FIND(I9807,B9807)+1),"_",""))</f>
        <v>NegK</v>
      </c>
      <c r="K9807" s="0" t="str">
        <f aca="false">IFERROR(VALUE(SUBSTITUTE(E9807,".",",")),E9807)</f>
        <v>No Ct</v>
      </c>
      <c r="L9807" s="61" t="str">
        <f aca="false">IF(J9807="PosK",SUMIFS(K:K,J:J,"PosK",H:H,H9807),"")</f>
        <v/>
      </c>
      <c r="M9807" s="61" t="str">
        <f aca="false">IF(J9807="PosK",SUMIFS(K:K,J:J,"NegK",H:H,H9807),"")</f>
        <v/>
      </c>
      <c r="N9807" s="61" t="str">
        <f aca="false">IF(J9807="PosK",SUMIFS(K:K,J:J,"eDNA",H:H,H9807),"")</f>
        <v/>
      </c>
    </row>
    <row r="9808" customFormat="false" ht="14.25" hidden="false" customHeight="false" outlineLevel="0" collapsed="false">
      <c r="A9808" s="0" t="s">
        <v>923</v>
      </c>
      <c r="B9808" s="52" t="s">
        <v>1226</v>
      </c>
      <c r="C9808" s="52" t="s">
        <v>751</v>
      </c>
      <c r="D9808" s="53" t="n">
        <v>0.1</v>
      </c>
      <c r="E9808" s="53" t="s">
        <v>748</v>
      </c>
      <c r="F9808" s="0" t="s">
        <v>1471</v>
      </c>
      <c r="G9808" s="0" t="str">
        <f aca="false">LEFT(B9808,2)</f>
        <v>24</v>
      </c>
      <c r="H9808" s="0" t="str">
        <f aca="false">I9808&amp;"_"&amp;G9808&amp;"_"&amp;F9808</f>
        <v>Soelvkarusse_24_20191003_DL2019011_HilleroedHTX_koersel1</v>
      </c>
      <c r="I9808" s="61" t="str">
        <f aca="false">MID(RIGHT(B9808,LEN(B9808)-3),1,FIND("_",RIGHT(B9808,LEN(B9808)-3))-1)</f>
        <v>Soelvkarusse</v>
      </c>
      <c r="J9808" s="61" t="str">
        <f aca="false">TRIM(SUBSTITUTE(RIGHT(B9808,FIND(I9808,B9808)+1),"_",""))</f>
        <v>eDNA</v>
      </c>
      <c r="K9808" s="0" t="str">
        <f aca="false">IFERROR(VALUE(SUBSTITUTE(E9808,".",",")),E9808)</f>
        <v>No Ct</v>
      </c>
      <c r="L9808" s="61" t="str">
        <f aca="false">IF(J9808="PosK",SUMIFS(K:K,J:J,"PosK",H:H,H9808),"")</f>
        <v/>
      </c>
      <c r="M9808" s="61" t="str">
        <f aca="false">IF(J9808="PosK",SUMIFS(K:K,J:J,"NegK",H:H,H9808),"")</f>
        <v/>
      </c>
      <c r="N9808" s="61" t="str">
        <f aca="false">IF(J9808="PosK",SUMIFS(K:K,J:J,"eDNA",H:H,H9808),"")</f>
        <v/>
      </c>
      <c r="Q9808" s="62"/>
    </row>
    <row r="9809" customFormat="false" ht="14.25" hidden="false" customHeight="false" outlineLevel="0" collapsed="false">
      <c r="A9809" s="0" t="s">
        <v>925</v>
      </c>
      <c r="B9809" s="52" t="s">
        <v>1226</v>
      </c>
      <c r="C9809" s="52" t="s">
        <v>751</v>
      </c>
      <c r="D9809" s="53" t="n">
        <v>0.1</v>
      </c>
      <c r="E9809" s="53" t="s">
        <v>748</v>
      </c>
      <c r="F9809" s="0" t="s">
        <v>1471</v>
      </c>
      <c r="G9809" s="0" t="str">
        <f aca="false">LEFT(B9809,2)</f>
        <v>24</v>
      </c>
      <c r="H9809" s="0" t="str">
        <f aca="false">I9809&amp;"_"&amp;G9809&amp;"_"&amp;F9809</f>
        <v>Soelvkarusse_24_20191003_DL2019011_HilleroedHTX_koersel1</v>
      </c>
      <c r="I9809" s="61" t="str">
        <f aca="false">MID(RIGHT(B9809,LEN(B9809)-3),1,FIND("_",RIGHT(B9809,LEN(B9809)-3))-1)</f>
        <v>Soelvkarusse</v>
      </c>
      <c r="J9809" s="61" t="str">
        <f aca="false">TRIM(SUBSTITUTE(RIGHT(B9809,FIND(I9809,B9809)+1),"_",""))</f>
        <v>eDNA</v>
      </c>
      <c r="K9809" s="0" t="str">
        <f aca="false">IFERROR(VALUE(SUBSTITUTE(E9809,".",",")),E9809)</f>
        <v>No Ct</v>
      </c>
      <c r="L9809" s="61" t="str">
        <f aca="false">IF(J9809="PosK",SUMIFS(K:K,J:J,"PosK",H:H,H9809),"")</f>
        <v/>
      </c>
      <c r="M9809" s="61" t="str">
        <f aca="false">IF(J9809="PosK",SUMIFS(K:K,J:J,"NegK",H:H,H9809),"")</f>
        <v/>
      </c>
      <c r="N9809" s="61" t="str">
        <f aca="false">IF(J9809="PosK",SUMIFS(K:K,J:J,"eDNA",H:H,H9809),"")</f>
        <v/>
      </c>
      <c r="P9809" s="62"/>
      <c r="T9809" s="63"/>
      <c r="W9809" s="64"/>
    </row>
    <row r="9810" customFormat="false" ht="14.25" hidden="false" customHeight="false" outlineLevel="0" collapsed="false">
      <c r="A9810" s="0" t="s">
        <v>741</v>
      </c>
      <c r="B9810" s="52" t="s">
        <v>1020</v>
      </c>
      <c r="C9810" s="52" t="s">
        <v>743</v>
      </c>
      <c r="D9810" s="53" t="n">
        <v>0.1</v>
      </c>
      <c r="E9810" s="53" t="n">
        <v>30.92</v>
      </c>
      <c r="F9810" s="0" t="s">
        <v>1472</v>
      </c>
      <c r="G9810" s="0" t="str">
        <f aca="false">LEFT(B9810,2)</f>
        <v>25</v>
      </c>
      <c r="H9810" s="0" t="str">
        <f aca="false">I9810&amp;"_"&amp;G9810&amp;"_"&amp;F9810</f>
        <v>Loegfroe_25_20191003_DL2019011_HilleroedHTX_koersel2</v>
      </c>
      <c r="I9810" s="61" t="str">
        <f aca="false">MID(RIGHT(B9810,LEN(B9810)-3),1,FIND("_",RIGHT(B9810,LEN(B9810)-3))-1)</f>
        <v>Loegfroe</v>
      </c>
      <c r="J9810" s="61" t="str">
        <f aca="false">TRIM(SUBSTITUTE(RIGHT(B9810,FIND(I9810,B9810)+1),"_",""))</f>
        <v>PosK</v>
      </c>
      <c r="K9810" s="0" t="n">
        <f aca="false">IFERROR(VALUE(SUBSTITUTE(E9810,".",",")),E9810)</f>
        <v>30.92</v>
      </c>
      <c r="L9810" s="61" t="n">
        <f aca="false">IF(J9810="PosK",SUMIFS(K:K,J:J,"PosK",H:H,H9810),"")</f>
        <v>30.92</v>
      </c>
      <c r="M9810" s="61" t="n">
        <f aca="false">IF(J9810="PosK",SUMIFS(K:K,J:J,"NegK",H:H,H9810),"")</f>
        <v>0</v>
      </c>
      <c r="N9810" s="61" t="n">
        <f aca="false">IF(J9810="PosK",SUMIFS(K:K,J:J,"eDNA",H:H,H9810),"")</f>
        <v>0</v>
      </c>
      <c r="P9810" s="62" t="n">
        <f aca="false">IF(K9812="No Ct",0,K9812)</f>
        <v>0</v>
      </c>
      <c r="Q9810" s="62" t="n">
        <f aca="false">IF(K9813="No Ct",0,K9813)</f>
        <v>0</v>
      </c>
      <c r="R9810" s="0" t="str">
        <f aca="false">IF(AND(L9810&gt;0,M9810=0),"Valid","Invalid")</f>
        <v>Valid</v>
      </c>
      <c r="S9810" s="0" t="str">
        <f aca="false">IF(OR(P9810&gt;1,Q9810&gt;1),"Present","Absent")</f>
        <v>Absent</v>
      </c>
      <c r="T9810" s="63" t="str">
        <f aca="false">IF(OR(AND(P9810&gt;1,P9810&lt;41),AND(Q9810&gt;1,Q9810&lt;41)),"Ct&lt;41","Ct&gt;41")</f>
        <v>Ct&gt;41</v>
      </c>
      <c r="U9810" s="0" t="str">
        <f aca="false">I9810</f>
        <v>Loegfroe</v>
      </c>
      <c r="V9810" s="0" t="str">
        <f aca="false">MID(F9810,10,9)</f>
        <v>DL2019011</v>
      </c>
      <c r="W9810" s="64" t="str">
        <f aca="false">V9810&amp;"_"&amp;U9810&amp;"_"&amp;R9810&amp;"_"&amp;S9810&amp;"_"&amp;T9810</f>
        <v>DL2019011_Loegfroe_Valid_Absent_Ct&gt;41</v>
      </c>
    </row>
    <row r="9811" customFormat="false" ht="14.25" hidden="false" customHeight="false" outlineLevel="0" collapsed="false">
      <c r="A9811" s="0" t="s">
        <v>745</v>
      </c>
      <c r="B9811" s="52" t="s">
        <v>1022</v>
      </c>
      <c r="C9811" s="52" t="s">
        <v>747</v>
      </c>
      <c r="D9811" s="53" t="n">
        <v>0.1</v>
      </c>
      <c r="E9811" s="53" t="s">
        <v>748</v>
      </c>
      <c r="F9811" s="0" t="s">
        <v>1472</v>
      </c>
      <c r="G9811" s="0" t="str">
        <f aca="false">LEFT(B9811,2)</f>
        <v>25</v>
      </c>
      <c r="H9811" s="0" t="str">
        <f aca="false">I9811&amp;"_"&amp;G9811&amp;"_"&amp;F9811</f>
        <v>Loegfroe_25_20191003_DL2019011_HilleroedHTX_koersel2</v>
      </c>
      <c r="I9811" s="61" t="str">
        <f aca="false">MID(RIGHT(B9811,LEN(B9811)-3),1,FIND("_",RIGHT(B9811,LEN(B9811)-3))-1)</f>
        <v>Loegfroe</v>
      </c>
      <c r="J9811" s="61" t="str">
        <f aca="false">TRIM(SUBSTITUTE(RIGHT(B9811,FIND(I9811,B9811)+1),"_",""))</f>
        <v>NegK</v>
      </c>
      <c r="K9811" s="0" t="str">
        <f aca="false">IFERROR(VALUE(SUBSTITUTE(E9811,".",",")),E9811)</f>
        <v>No Ct</v>
      </c>
      <c r="L9811" s="61" t="str">
        <f aca="false">IF(J9811="PosK",SUMIFS(K:K,J:J,"PosK",H:H,H9811),"")</f>
        <v/>
      </c>
      <c r="M9811" s="61" t="str">
        <f aca="false">IF(J9811="PosK",SUMIFS(K:K,J:J,"NegK",H:H,H9811),"")</f>
        <v/>
      </c>
      <c r="N9811" s="61" t="str">
        <f aca="false">IF(J9811="PosK",SUMIFS(K:K,J:J,"eDNA",H:H,H9811),"")</f>
        <v/>
      </c>
    </row>
    <row r="9812" customFormat="false" ht="14.25" hidden="false" customHeight="false" outlineLevel="0" collapsed="false">
      <c r="A9812" s="0" t="s">
        <v>749</v>
      </c>
      <c r="B9812" s="52" t="s">
        <v>1023</v>
      </c>
      <c r="C9812" s="52" t="s">
        <v>751</v>
      </c>
      <c r="D9812" s="53" t="n">
        <v>0.1</v>
      </c>
      <c r="E9812" s="53" t="s">
        <v>748</v>
      </c>
      <c r="F9812" s="0" t="s">
        <v>1472</v>
      </c>
      <c r="G9812" s="0" t="str">
        <f aca="false">LEFT(B9812,2)</f>
        <v>25</v>
      </c>
      <c r="H9812" s="0" t="str">
        <f aca="false">I9812&amp;"_"&amp;G9812&amp;"_"&amp;F9812</f>
        <v>Loegfroe_25_20191003_DL2019011_HilleroedHTX_koersel2</v>
      </c>
      <c r="I9812" s="61" t="str">
        <f aca="false">MID(RIGHT(B9812,LEN(B9812)-3),1,FIND("_",RIGHT(B9812,LEN(B9812)-3))-1)</f>
        <v>Loegfroe</v>
      </c>
      <c r="J9812" s="61" t="str">
        <f aca="false">TRIM(SUBSTITUTE(RIGHT(B9812,FIND(I9812,B9812)+1),"_",""))</f>
        <v>eDNA</v>
      </c>
      <c r="K9812" s="0" t="str">
        <f aca="false">IFERROR(VALUE(SUBSTITUTE(E9812,".",",")),E9812)</f>
        <v>No Ct</v>
      </c>
      <c r="L9812" s="61" t="str">
        <f aca="false">IF(J9812="PosK",SUMIFS(K:K,J:J,"PosK",H:H,H9812),"")</f>
        <v/>
      </c>
      <c r="M9812" s="61" t="str">
        <f aca="false">IF(J9812="PosK",SUMIFS(K:K,J:J,"NegK",H:H,H9812),"")</f>
        <v/>
      </c>
      <c r="N9812" s="61" t="str">
        <f aca="false">IF(J9812="PosK",SUMIFS(K:K,J:J,"eDNA",H:H,H9812),"")</f>
        <v/>
      </c>
      <c r="Q9812" s="62"/>
    </row>
    <row r="9813" customFormat="false" ht="14.25" hidden="false" customHeight="false" outlineLevel="0" collapsed="false">
      <c r="A9813" s="0" t="s">
        <v>752</v>
      </c>
      <c r="B9813" s="52" t="s">
        <v>1023</v>
      </c>
      <c r="C9813" s="52" t="s">
        <v>751</v>
      </c>
      <c r="D9813" s="53" t="n">
        <v>0.1</v>
      </c>
      <c r="E9813" s="53" t="s">
        <v>748</v>
      </c>
      <c r="F9813" s="0" t="s">
        <v>1472</v>
      </c>
      <c r="G9813" s="0" t="str">
        <f aca="false">LEFT(B9813,2)</f>
        <v>25</v>
      </c>
      <c r="H9813" s="0" t="str">
        <f aca="false">I9813&amp;"_"&amp;G9813&amp;"_"&amp;F9813</f>
        <v>Loegfroe_25_20191003_DL2019011_HilleroedHTX_koersel2</v>
      </c>
      <c r="I9813" s="61" t="str">
        <f aca="false">MID(RIGHT(B9813,LEN(B9813)-3),1,FIND("_",RIGHT(B9813,LEN(B9813)-3))-1)</f>
        <v>Loegfroe</v>
      </c>
      <c r="J9813" s="61" t="str">
        <f aca="false">TRIM(SUBSTITUTE(RIGHT(B9813,FIND(I9813,B9813)+1),"_",""))</f>
        <v>eDNA</v>
      </c>
      <c r="K9813" s="0" t="str">
        <f aca="false">IFERROR(VALUE(SUBSTITUTE(E9813,".",",")),E9813)</f>
        <v>No Ct</v>
      </c>
      <c r="L9813" s="61" t="str">
        <f aca="false">IF(J9813="PosK",SUMIFS(K:K,J:J,"PosK",H:H,H9813),"")</f>
        <v/>
      </c>
      <c r="M9813" s="61" t="str">
        <f aca="false">IF(J9813="PosK",SUMIFS(K:K,J:J,"NegK",H:H,H9813),"")</f>
        <v/>
      </c>
      <c r="N9813" s="61" t="str">
        <f aca="false">IF(J9813="PosK",SUMIFS(K:K,J:J,"eDNA",H:H,H9813),"")</f>
        <v/>
      </c>
      <c r="P9813" s="62"/>
      <c r="T9813" s="63"/>
      <c r="W9813" s="64"/>
    </row>
    <row r="9814" customFormat="false" ht="14.25" hidden="false" customHeight="false" outlineLevel="0" collapsed="false">
      <c r="A9814" s="0" t="s">
        <v>754</v>
      </c>
      <c r="B9814" s="52" t="s">
        <v>1025</v>
      </c>
      <c r="C9814" s="52" t="s">
        <v>743</v>
      </c>
      <c r="D9814" s="53" t="n">
        <v>0.1</v>
      </c>
      <c r="E9814" s="53" t="n">
        <v>31.96</v>
      </c>
      <c r="F9814" s="0" t="s">
        <v>1472</v>
      </c>
      <c r="G9814" s="0" t="str">
        <f aca="false">LEFT(B9814,2)</f>
        <v>26</v>
      </c>
      <c r="H9814" s="0" t="str">
        <f aca="false">I9814&amp;"_"&amp;G9814&amp;"_"&amp;F9814</f>
        <v>StorVandsalamander_26_20191003_DL2019011_HilleroedHTX_koersel2</v>
      </c>
      <c r="I9814" s="61" t="str">
        <f aca="false">MID(RIGHT(B9814,LEN(B9814)-3),1,FIND("_",RIGHT(B9814,LEN(B9814)-3))-1)</f>
        <v>StorVandsalamander</v>
      </c>
      <c r="J9814" s="61" t="str">
        <f aca="false">TRIM(SUBSTITUTE(RIGHT(B9814,FIND(I9814,B9814)+1),"_",""))</f>
        <v>PosK</v>
      </c>
      <c r="K9814" s="0" t="n">
        <f aca="false">IFERROR(VALUE(SUBSTITUTE(E9814,".",",")),E9814)</f>
        <v>31.96</v>
      </c>
      <c r="L9814" s="61" t="n">
        <f aca="false">IF(J9814="PosK",SUMIFS(K:K,J:J,"PosK",H:H,H9814),"")</f>
        <v>31.96</v>
      </c>
      <c r="M9814" s="61" t="n">
        <f aca="false">IF(J9814="PosK",SUMIFS(K:K,J:J,"NegK",H:H,H9814),"")</f>
        <v>0</v>
      </c>
      <c r="N9814" s="61" t="n">
        <f aca="false">IF(J9814="PosK",SUMIFS(K:K,J:J,"eDNA",H:H,H9814),"")</f>
        <v>0</v>
      </c>
      <c r="P9814" s="62" t="n">
        <f aca="false">IF(K9816="No Ct",0,K9816)</f>
        <v>0</v>
      </c>
      <c r="Q9814" s="62" t="n">
        <f aca="false">IF(K9817="No Ct",0,K9817)</f>
        <v>0</v>
      </c>
      <c r="R9814" s="0" t="str">
        <f aca="false">IF(AND(L9814&gt;0,M9814=0),"Valid","Invalid")</f>
        <v>Valid</v>
      </c>
      <c r="S9814" s="0" t="str">
        <f aca="false">IF(OR(P9814&gt;1,Q9814&gt;1),"Present","Absent")</f>
        <v>Absent</v>
      </c>
      <c r="T9814" s="63" t="str">
        <f aca="false">IF(OR(AND(P9814&gt;1,P9814&lt;41),AND(Q9814&gt;1,Q9814&lt;41)),"Ct&lt;41","Ct&gt;41")</f>
        <v>Ct&gt;41</v>
      </c>
      <c r="U9814" s="0" t="str">
        <f aca="false">I9814</f>
        <v>StorVandsalamander</v>
      </c>
      <c r="V9814" s="0" t="str">
        <f aca="false">MID(F9814,10,9)</f>
        <v>DL2019011</v>
      </c>
      <c r="W9814" s="64" t="str">
        <f aca="false">V9814&amp;"_"&amp;U9814&amp;"_"&amp;R9814&amp;"_"&amp;S9814&amp;"_"&amp;T9814</f>
        <v>DL2019011_StorVandsalamander_Valid_Absent_Ct&gt;41</v>
      </c>
    </row>
    <row r="9815" customFormat="false" ht="14.25" hidden="false" customHeight="false" outlineLevel="0" collapsed="false">
      <c r="A9815" s="0" t="s">
        <v>756</v>
      </c>
      <c r="B9815" s="52" t="s">
        <v>1026</v>
      </c>
      <c r="C9815" s="52" t="s">
        <v>747</v>
      </c>
      <c r="D9815" s="53" t="n">
        <v>0.1</v>
      </c>
      <c r="E9815" s="53" t="s">
        <v>748</v>
      </c>
      <c r="F9815" s="0" t="s">
        <v>1472</v>
      </c>
      <c r="G9815" s="0" t="str">
        <f aca="false">LEFT(B9815,2)</f>
        <v>26</v>
      </c>
      <c r="H9815" s="0" t="str">
        <f aca="false">I9815&amp;"_"&amp;G9815&amp;"_"&amp;F9815</f>
        <v>StorVandsalamander_26_20191003_DL2019011_HilleroedHTX_koersel2</v>
      </c>
      <c r="I9815" s="61" t="str">
        <f aca="false">MID(RIGHT(B9815,LEN(B9815)-3),1,FIND("_",RIGHT(B9815,LEN(B9815)-3))-1)</f>
        <v>StorVandsalamander</v>
      </c>
      <c r="J9815" s="61" t="str">
        <f aca="false">TRIM(SUBSTITUTE(RIGHT(B9815,FIND(I9815,B9815)+1),"_",""))</f>
        <v>NegK</v>
      </c>
      <c r="K9815" s="0" t="str">
        <f aca="false">IFERROR(VALUE(SUBSTITUTE(E9815,".",",")),E9815)</f>
        <v>No Ct</v>
      </c>
      <c r="L9815" s="61" t="str">
        <f aca="false">IF(J9815="PosK",SUMIFS(K:K,J:J,"PosK",H:H,H9815),"")</f>
        <v/>
      </c>
      <c r="M9815" s="61" t="str">
        <f aca="false">IF(J9815="PosK",SUMIFS(K:K,J:J,"NegK",H:H,H9815),"")</f>
        <v/>
      </c>
      <c r="N9815" s="61" t="str">
        <f aca="false">IF(J9815="PosK",SUMIFS(K:K,J:J,"eDNA",H:H,H9815),"")</f>
        <v/>
      </c>
    </row>
    <row r="9816" customFormat="false" ht="14.25" hidden="false" customHeight="false" outlineLevel="0" collapsed="false">
      <c r="A9816" s="0" t="s">
        <v>758</v>
      </c>
      <c r="B9816" s="52" t="s">
        <v>1027</v>
      </c>
      <c r="C9816" s="52" t="s">
        <v>751</v>
      </c>
      <c r="D9816" s="53" t="n">
        <v>0.1</v>
      </c>
      <c r="E9816" s="53" t="s">
        <v>748</v>
      </c>
      <c r="F9816" s="0" t="s">
        <v>1472</v>
      </c>
      <c r="G9816" s="0" t="str">
        <f aca="false">LEFT(B9816,2)</f>
        <v>26</v>
      </c>
      <c r="H9816" s="0" t="str">
        <f aca="false">I9816&amp;"_"&amp;G9816&amp;"_"&amp;F9816</f>
        <v>StorVandsalamander_26_20191003_DL2019011_HilleroedHTX_koersel2</v>
      </c>
      <c r="I9816" s="61" t="str">
        <f aca="false">MID(RIGHT(B9816,LEN(B9816)-3),1,FIND("_",RIGHT(B9816,LEN(B9816)-3))-1)</f>
        <v>StorVandsalamander</v>
      </c>
      <c r="J9816" s="61" t="str">
        <f aca="false">TRIM(SUBSTITUTE(RIGHT(B9816,FIND(I9816,B9816)+1),"_",""))</f>
        <v>eDNA</v>
      </c>
      <c r="K9816" s="0" t="str">
        <f aca="false">IFERROR(VALUE(SUBSTITUTE(E9816,".",",")),E9816)</f>
        <v>No Ct</v>
      </c>
      <c r="L9816" s="61" t="str">
        <f aca="false">IF(J9816="PosK",SUMIFS(K:K,J:J,"PosK",H:H,H9816),"")</f>
        <v/>
      </c>
      <c r="M9816" s="61" t="str">
        <f aca="false">IF(J9816="PosK",SUMIFS(K:K,J:J,"NegK",H:H,H9816),"")</f>
        <v/>
      </c>
      <c r="N9816" s="61" t="str">
        <f aca="false">IF(J9816="PosK",SUMIFS(K:K,J:J,"eDNA",H:H,H9816),"")</f>
        <v/>
      </c>
      <c r="Q9816" s="62"/>
    </row>
    <row r="9817" customFormat="false" ht="14.25" hidden="false" customHeight="false" outlineLevel="0" collapsed="false">
      <c r="A9817" s="0" t="s">
        <v>760</v>
      </c>
      <c r="B9817" s="52" t="s">
        <v>1027</v>
      </c>
      <c r="C9817" s="52" t="s">
        <v>751</v>
      </c>
      <c r="D9817" s="53" t="n">
        <v>0.1</v>
      </c>
      <c r="E9817" s="53" t="s">
        <v>748</v>
      </c>
      <c r="F9817" s="0" t="s">
        <v>1472</v>
      </c>
      <c r="G9817" s="0" t="str">
        <f aca="false">LEFT(B9817,2)</f>
        <v>26</v>
      </c>
      <c r="H9817" s="0" t="str">
        <f aca="false">I9817&amp;"_"&amp;G9817&amp;"_"&amp;F9817</f>
        <v>StorVandsalamander_26_20191003_DL2019011_HilleroedHTX_koersel2</v>
      </c>
      <c r="I9817" s="61" t="str">
        <f aca="false">MID(RIGHT(B9817,LEN(B9817)-3),1,FIND("_",RIGHT(B9817,LEN(B9817)-3))-1)</f>
        <v>StorVandsalamander</v>
      </c>
      <c r="J9817" s="61" t="str">
        <f aca="false">TRIM(SUBSTITUTE(RIGHT(B9817,FIND(I9817,B9817)+1),"_",""))</f>
        <v>eDNA</v>
      </c>
      <c r="K9817" s="0" t="str">
        <f aca="false">IFERROR(VALUE(SUBSTITUTE(E9817,".",",")),E9817)</f>
        <v>No Ct</v>
      </c>
      <c r="L9817" s="61" t="str">
        <f aca="false">IF(J9817="PosK",SUMIFS(K:K,J:J,"PosK",H:H,H9817),"")</f>
        <v/>
      </c>
      <c r="M9817" s="61" t="str">
        <f aca="false">IF(J9817="PosK",SUMIFS(K:K,J:J,"NegK",H:H,H9817),"")</f>
        <v/>
      </c>
      <c r="N9817" s="61" t="str">
        <f aca="false">IF(J9817="PosK",SUMIFS(K:K,J:J,"eDNA",H:H,H9817),"")</f>
        <v/>
      </c>
      <c r="P9817" s="62"/>
      <c r="T9817" s="63"/>
      <c r="W9817" s="64"/>
    </row>
    <row r="9818" customFormat="false" ht="14.25" hidden="false" customHeight="false" outlineLevel="0" collapsed="false">
      <c r="A9818" s="0" t="s">
        <v>762</v>
      </c>
      <c r="B9818" s="52" t="s">
        <v>1029</v>
      </c>
      <c r="C9818" s="52" t="s">
        <v>743</v>
      </c>
      <c r="D9818" s="53" t="n">
        <v>0.1</v>
      </c>
      <c r="E9818" s="53" t="n">
        <v>31.59</v>
      </c>
      <c r="F9818" s="0" t="s">
        <v>1472</v>
      </c>
      <c r="G9818" s="0" t="str">
        <f aca="false">LEFT(B9818,2)</f>
        <v>27</v>
      </c>
      <c r="H9818" s="0" t="str">
        <f aca="false">I9818&amp;"_"&amp;G9818&amp;"_"&amp;F9818</f>
        <v>Strandtudse_27_20191003_DL2019011_HilleroedHTX_koersel2</v>
      </c>
      <c r="I9818" s="61" t="str">
        <f aca="false">MID(RIGHT(B9818,LEN(B9818)-3),1,FIND("_",RIGHT(B9818,LEN(B9818)-3))-1)</f>
        <v>Strandtudse</v>
      </c>
      <c r="J9818" s="61" t="str">
        <f aca="false">TRIM(SUBSTITUTE(RIGHT(B9818,FIND(I9818,B9818)+1),"_",""))</f>
        <v>PosK</v>
      </c>
      <c r="K9818" s="0" t="n">
        <f aca="false">IFERROR(VALUE(SUBSTITUTE(E9818,".",",")),E9818)</f>
        <v>31.59</v>
      </c>
      <c r="L9818" s="61" t="n">
        <f aca="false">IF(J9818="PosK",SUMIFS(K:K,J:J,"PosK",H:H,H9818),"")</f>
        <v>31.59</v>
      </c>
      <c r="M9818" s="61" t="n">
        <f aca="false">IF(J9818="PosK",SUMIFS(K:K,J:J,"NegK",H:H,H9818),"")</f>
        <v>37.6</v>
      </c>
      <c r="N9818" s="61" t="n">
        <f aca="false">IF(J9818="PosK",SUMIFS(K:K,J:J,"eDNA",H:H,H9818),"")</f>
        <v>0</v>
      </c>
      <c r="P9818" s="62" t="n">
        <f aca="false">IF(K9820="No Ct",0,K9820)</f>
        <v>0</v>
      </c>
      <c r="Q9818" s="62" t="n">
        <f aca="false">IF(K9821="No Ct",0,K9821)</f>
        <v>0</v>
      </c>
      <c r="R9818" s="0" t="str">
        <f aca="false">IF(AND(L9818&gt;0,M9818=0),"Valid","Invalid")</f>
        <v>Invalid</v>
      </c>
      <c r="S9818" s="0" t="str">
        <f aca="false">IF(OR(P9818&gt;1,Q9818&gt;1),"Present","Absent")</f>
        <v>Absent</v>
      </c>
      <c r="T9818" s="63" t="str">
        <f aca="false">IF(OR(AND(P9818&gt;1,P9818&lt;41),AND(Q9818&gt;1,Q9818&lt;41)),"Ct&lt;41","Ct&gt;41")</f>
        <v>Ct&gt;41</v>
      </c>
      <c r="U9818" s="0" t="str">
        <f aca="false">I9818</f>
        <v>Strandtudse</v>
      </c>
      <c r="V9818" s="0" t="str">
        <f aca="false">MID(F9818,10,9)</f>
        <v>DL2019011</v>
      </c>
      <c r="W9818" s="64" t="str">
        <f aca="false">V9818&amp;"_"&amp;U9818&amp;"_"&amp;R9818&amp;"_"&amp;S9818&amp;"_"&amp;T9818</f>
        <v>DL2019011_Strandtudse_Invalid_Absent_Ct&gt;41</v>
      </c>
    </row>
    <row r="9819" customFormat="false" ht="14.25" hidden="false" customHeight="false" outlineLevel="0" collapsed="false">
      <c r="A9819" s="0" t="s">
        <v>764</v>
      </c>
      <c r="B9819" s="52" t="s">
        <v>1030</v>
      </c>
      <c r="C9819" s="52" t="s">
        <v>747</v>
      </c>
      <c r="D9819" s="53" t="n">
        <v>0.1</v>
      </c>
      <c r="E9819" s="53" t="n">
        <v>37.6</v>
      </c>
      <c r="F9819" s="0" t="s">
        <v>1472</v>
      </c>
      <c r="G9819" s="0" t="str">
        <f aca="false">LEFT(B9819,2)</f>
        <v>27</v>
      </c>
      <c r="H9819" s="0" t="str">
        <f aca="false">I9819&amp;"_"&amp;G9819&amp;"_"&amp;F9819</f>
        <v>Strandtudse_27_20191003_DL2019011_HilleroedHTX_koersel2</v>
      </c>
      <c r="I9819" s="61" t="str">
        <f aca="false">MID(RIGHT(B9819,LEN(B9819)-3),1,FIND("_",RIGHT(B9819,LEN(B9819)-3))-1)</f>
        <v>Strandtudse</v>
      </c>
      <c r="J9819" s="61" t="str">
        <f aca="false">TRIM(SUBSTITUTE(RIGHT(B9819,FIND(I9819,B9819)+1),"_",""))</f>
        <v>NegK</v>
      </c>
      <c r="K9819" s="0" t="n">
        <f aca="false">IFERROR(VALUE(SUBSTITUTE(E9819,".",",")),E9819)</f>
        <v>37.6</v>
      </c>
      <c r="L9819" s="61" t="str">
        <f aca="false">IF(J9819="PosK",SUMIFS(K:K,J:J,"PosK",H:H,H9819),"")</f>
        <v/>
      </c>
      <c r="M9819" s="61" t="str">
        <f aca="false">IF(J9819="PosK",SUMIFS(K:K,J:J,"NegK",H:H,H9819),"")</f>
        <v/>
      </c>
      <c r="N9819" s="61" t="str">
        <f aca="false">IF(J9819="PosK",SUMIFS(K:K,J:J,"eDNA",H:H,H9819),"")</f>
        <v/>
      </c>
    </row>
    <row r="9820" customFormat="false" ht="14.25" hidden="false" customHeight="false" outlineLevel="0" collapsed="false">
      <c r="A9820" s="0" t="s">
        <v>766</v>
      </c>
      <c r="B9820" s="52" t="s">
        <v>1031</v>
      </c>
      <c r="C9820" s="52" t="s">
        <v>751</v>
      </c>
      <c r="D9820" s="53" t="n">
        <v>0.1</v>
      </c>
      <c r="E9820" s="53" t="s">
        <v>748</v>
      </c>
      <c r="F9820" s="0" t="s">
        <v>1472</v>
      </c>
      <c r="G9820" s="0" t="str">
        <f aca="false">LEFT(B9820,2)</f>
        <v>27</v>
      </c>
      <c r="H9820" s="0" t="str">
        <f aca="false">I9820&amp;"_"&amp;G9820&amp;"_"&amp;F9820</f>
        <v>Strandtudse_27_20191003_DL2019011_HilleroedHTX_koersel2</v>
      </c>
      <c r="I9820" s="61" t="str">
        <f aca="false">MID(RIGHT(B9820,LEN(B9820)-3),1,FIND("_",RIGHT(B9820,LEN(B9820)-3))-1)</f>
        <v>Strandtudse</v>
      </c>
      <c r="J9820" s="61" t="str">
        <f aca="false">TRIM(SUBSTITUTE(RIGHT(B9820,FIND(I9820,B9820)+1),"_",""))</f>
        <v>eDNA</v>
      </c>
      <c r="K9820" s="0" t="str">
        <f aca="false">IFERROR(VALUE(SUBSTITUTE(E9820,".",",")),E9820)</f>
        <v>No Ct</v>
      </c>
      <c r="L9820" s="61" t="str">
        <f aca="false">IF(J9820="PosK",SUMIFS(K:K,J:J,"PosK",H:H,H9820),"")</f>
        <v/>
      </c>
      <c r="M9820" s="61" t="str">
        <f aca="false">IF(J9820="PosK",SUMIFS(K:K,J:J,"NegK",H:H,H9820),"")</f>
        <v/>
      </c>
      <c r="N9820" s="61" t="str">
        <f aca="false">IF(J9820="PosK",SUMIFS(K:K,J:J,"eDNA",H:H,H9820),"")</f>
        <v/>
      </c>
      <c r="Q9820" s="62"/>
    </row>
    <row r="9821" customFormat="false" ht="14.25" hidden="false" customHeight="false" outlineLevel="0" collapsed="false">
      <c r="A9821" s="0" t="s">
        <v>768</v>
      </c>
      <c r="B9821" s="52" t="s">
        <v>1031</v>
      </c>
      <c r="C9821" s="52" t="s">
        <v>751</v>
      </c>
      <c r="D9821" s="53" t="n">
        <v>0.1</v>
      </c>
      <c r="E9821" s="53" t="s">
        <v>748</v>
      </c>
      <c r="F9821" s="0" t="s">
        <v>1472</v>
      </c>
      <c r="G9821" s="0" t="str">
        <f aca="false">LEFT(B9821,2)</f>
        <v>27</v>
      </c>
      <c r="H9821" s="0" t="str">
        <f aca="false">I9821&amp;"_"&amp;G9821&amp;"_"&amp;F9821</f>
        <v>Strandtudse_27_20191003_DL2019011_HilleroedHTX_koersel2</v>
      </c>
      <c r="I9821" s="61" t="str">
        <f aca="false">MID(RIGHT(B9821,LEN(B9821)-3),1,FIND("_",RIGHT(B9821,LEN(B9821)-3))-1)</f>
        <v>Strandtudse</v>
      </c>
      <c r="J9821" s="61" t="str">
        <f aca="false">TRIM(SUBSTITUTE(RIGHT(B9821,FIND(I9821,B9821)+1),"_",""))</f>
        <v>eDNA</v>
      </c>
      <c r="K9821" s="0" t="str">
        <f aca="false">IFERROR(VALUE(SUBSTITUTE(E9821,".",",")),E9821)</f>
        <v>No Ct</v>
      </c>
      <c r="L9821" s="61" t="str">
        <f aca="false">IF(J9821="PosK",SUMIFS(K:K,J:J,"PosK",H:H,H9821),"")</f>
        <v/>
      </c>
      <c r="M9821" s="61" t="str">
        <f aca="false">IF(J9821="PosK",SUMIFS(K:K,J:J,"NegK",H:H,H9821),"")</f>
        <v/>
      </c>
      <c r="N9821" s="61" t="str">
        <f aca="false">IF(J9821="PosK",SUMIFS(K:K,J:J,"eDNA",H:H,H9821),"")</f>
        <v/>
      </c>
      <c r="P9821" s="62"/>
      <c r="T9821" s="63"/>
      <c r="W9821" s="64"/>
    </row>
    <row r="9822" customFormat="false" ht="14.25" hidden="false" customHeight="false" outlineLevel="0" collapsed="false">
      <c r="A9822" s="0" t="s">
        <v>770</v>
      </c>
      <c r="B9822" s="52" t="s">
        <v>1033</v>
      </c>
      <c r="C9822" s="52" t="s">
        <v>743</v>
      </c>
      <c r="D9822" s="53" t="n">
        <v>0.1</v>
      </c>
      <c r="E9822" s="53" t="n">
        <v>30.74</v>
      </c>
      <c r="F9822" s="0" t="s">
        <v>1472</v>
      </c>
      <c r="G9822" s="0" t="str">
        <f aca="false">LEFT(B9822,2)</f>
        <v>28</v>
      </c>
      <c r="H9822" s="0" t="str">
        <f aca="false">I9822&amp;"_"&amp;G9822&amp;"_"&amp;F9822</f>
        <v>GroenbrogetTudse_28_20191003_DL2019011_HilleroedHTX_koersel2</v>
      </c>
      <c r="I9822" s="61" t="str">
        <f aca="false">MID(RIGHT(B9822,LEN(B9822)-3),1,FIND("_",RIGHT(B9822,LEN(B9822)-3))-1)</f>
        <v>GroenbrogetTudse</v>
      </c>
      <c r="J9822" s="61" t="str">
        <f aca="false">TRIM(SUBSTITUTE(RIGHT(B9822,FIND(I9822,B9822)+1),"_",""))</f>
        <v>PosK</v>
      </c>
      <c r="K9822" s="0" t="n">
        <f aca="false">IFERROR(VALUE(SUBSTITUTE(E9822,".",",")),E9822)</f>
        <v>30.74</v>
      </c>
      <c r="L9822" s="61" t="n">
        <f aca="false">IF(J9822="PosK",SUMIFS(K:K,J:J,"PosK",H:H,H9822),"")</f>
        <v>30.74</v>
      </c>
      <c r="M9822" s="61" t="n">
        <f aca="false">IF(J9822="PosK",SUMIFS(K:K,J:J,"NegK",H:H,H9822),"")</f>
        <v>0</v>
      </c>
      <c r="N9822" s="61" t="n">
        <f aca="false">IF(J9822="PosK",SUMIFS(K:K,J:J,"eDNA",H:H,H9822),"")</f>
        <v>0</v>
      </c>
      <c r="P9822" s="62" t="n">
        <f aca="false">IF(K9824="No Ct",0,K9824)</f>
        <v>0</v>
      </c>
      <c r="Q9822" s="62" t="n">
        <f aca="false">IF(K9825="No Ct",0,K9825)</f>
        <v>0</v>
      </c>
      <c r="R9822" s="0" t="str">
        <f aca="false">IF(AND(L9822&gt;0,M9822=0),"Valid","Invalid")</f>
        <v>Valid</v>
      </c>
      <c r="S9822" s="0" t="str">
        <f aca="false">IF(OR(P9822&gt;1,Q9822&gt;1),"Present","Absent")</f>
        <v>Absent</v>
      </c>
      <c r="T9822" s="63" t="str">
        <f aca="false">IF(OR(AND(P9822&gt;1,P9822&lt;41),AND(Q9822&gt;1,Q9822&lt;41)),"Ct&lt;41","Ct&gt;41")</f>
        <v>Ct&gt;41</v>
      </c>
      <c r="U9822" s="0" t="str">
        <f aca="false">I9822</f>
        <v>GroenbrogetTudse</v>
      </c>
      <c r="V9822" s="0" t="str">
        <f aca="false">MID(F9822,10,9)</f>
        <v>DL2019011</v>
      </c>
      <c r="W9822" s="64" t="str">
        <f aca="false">V9822&amp;"_"&amp;U9822&amp;"_"&amp;R9822&amp;"_"&amp;S9822&amp;"_"&amp;T9822</f>
        <v>DL2019011_GroenbrogetTudse_Valid_Absent_Ct&gt;41</v>
      </c>
    </row>
    <row r="9823" customFormat="false" ht="14.25" hidden="false" customHeight="false" outlineLevel="0" collapsed="false">
      <c r="A9823" s="0" t="s">
        <v>772</v>
      </c>
      <c r="B9823" s="52" t="s">
        <v>1034</v>
      </c>
      <c r="C9823" s="52" t="s">
        <v>747</v>
      </c>
      <c r="D9823" s="53" t="n">
        <v>0.1</v>
      </c>
      <c r="E9823" s="53" t="s">
        <v>748</v>
      </c>
      <c r="F9823" s="0" t="s">
        <v>1472</v>
      </c>
      <c r="G9823" s="0" t="str">
        <f aca="false">LEFT(B9823,2)</f>
        <v>28</v>
      </c>
      <c r="H9823" s="0" t="str">
        <f aca="false">I9823&amp;"_"&amp;G9823&amp;"_"&amp;F9823</f>
        <v>GroenbrogetTudse_28_20191003_DL2019011_HilleroedHTX_koersel2</v>
      </c>
      <c r="I9823" s="61" t="str">
        <f aca="false">MID(RIGHT(B9823,LEN(B9823)-3),1,FIND("_",RIGHT(B9823,LEN(B9823)-3))-1)</f>
        <v>GroenbrogetTudse</v>
      </c>
      <c r="J9823" s="61" t="str">
        <f aca="false">TRIM(SUBSTITUTE(RIGHT(B9823,FIND(I9823,B9823)+1),"_",""))</f>
        <v>NegK</v>
      </c>
      <c r="K9823" s="0" t="str">
        <f aca="false">IFERROR(VALUE(SUBSTITUTE(E9823,".",",")),E9823)</f>
        <v>No Ct</v>
      </c>
      <c r="L9823" s="61" t="str">
        <f aca="false">IF(J9823="PosK",SUMIFS(K:K,J:J,"PosK",H:H,H9823),"")</f>
        <v/>
      </c>
      <c r="M9823" s="61" t="str">
        <f aca="false">IF(J9823="PosK",SUMIFS(K:K,J:J,"NegK",H:H,H9823),"")</f>
        <v/>
      </c>
      <c r="N9823" s="61" t="str">
        <f aca="false">IF(J9823="PosK",SUMIFS(K:K,J:J,"eDNA",H:H,H9823),"")</f>
        <v/>
      </c>
    </row>
    <row r="9824" customFormat="false" ht="14.25" hidden="false" customHeight="false" outlineLevel="0" collapsed="false">
      <c r="A9824" s="0" t="s">
        <v>774</v>
      </c>
      <c r="B9824" s="52" t="s">
        <v>1035</v>
      </c>
      <c r="C9824" s="52" t="s">
        <v>751</v>
      </c>
      <c r="D9824" s="53" t="n">
        <v>0.1</v>
      </c>
      <c r="E9824" s="53" t="s">
        <v>748</v>
      </c>
      <c r="F9824" s="0" t="s">
        <v>1472</v>
      </c>
      <c r="G9824" s="0" t="str">
        <f aca="false">LEFT(B9824,2)</f>
        <v>28</v>
      </c>
      <c r="H9824" s="0" t="str">
        <f aca="false">I9824&amp;"_"&amp;G9824&amp;"_"&amp;F9824</f>
        <v>GroenbrogetTudse_28_20191003_DL2019011_HilleroedHTX_koersel2</v>
      </c>
      <c r="I9824" s="61" t="str">
        <f aca="false">MID(RIGHT(B9824,LEN(B9824)-3),1,FIND("_",RIGHT(B9824,LEN(B9824)-3))-1)</f>
        <v>GroenbrogetTudse</v>
      </c>
      <c r="J9824" s="61" t="str">
        <f aca="false">TRIM(SUBSTITUTE(RIGHT(B9824,FIND(I9824,B9824)+1),"_",""))</f>
        <v>eDNA</v>
      </c>
      <c r="K9824" s="0" t="str">
        <f aca="false">IFERROR(VALUE(SUBSTITUTE(E9824,".",",")),E9824)</f>
        <v>No Ct</v>
      </c>
      <c r="L9824" s="61" t="str">
        <f aca="false">IF(J9824="PosK",SUMIFS(K:K,J:J,"PosK",H:H,H9824),"")</f>
        <v/>
      </c>
      <c r="M9824" s="61" t="str">
        <f aca="false">IF(J9824="PosK",SUMIFS(K:K,J:J,"NegK",H:H,H9824),"")</f>
        <v/>
      </c>
      <c r="N9824" s="61" t="str">
        <f aca="false">IF(J9824="PosK",SUMIFS(K:K,J:J,"eDNA",H:H,H9824),"")</f>
        <v/>
      </c>
      <c r="Q9824" s="62"/>
    </row>
    <row r="9825" customFormat="false" ht="14.25" hidden="false" customHeight="false" outlineLevel="0" collapsed="false">
      <c r="A9825" s="0" t="s">
        <v>776</v>
      </c>
      <c r="B9825" s="52" t="s">
        <v>1035</v>
      </c>
      <c r="C9825" s="52" t="s">
        <v>751</v>
      </c>
      <c r="D9825" s="53" t="n">
        <v>0.1</v>
      </c>
      <c r="E9825" s="53" t="s">
        <v>748</v>
      </c>
      <c r="F9825" s="0" t="s">
        <v>1472</v>
      </c>
      <c r="G9825" s="0" t="str">
        <f aca="false">LEFT(B9825,2)</f>
        <v>28</v>
      </c>
      <c r="H9825" s="0" t="str">
        <f aca="false">I9825&amp;"_"&amp;G9825&amp;"_"&amp;F9825</f>
        <v>GroenbrogetTudse_28_20191003_DL2019011_HilleroedHTX_koersel2</v>
      </c>
      <c r="I9825" s="61" t="str">
        <f aca="false">MID(RIGHT(B9825,LEN(B9825)-3),1,FIND("_",RIGHT(B9825,LEN(B9825)-3))-1)</f>
        <v>GroenbrogetTudse</v>
      </c>
      <c r="J9825" s="61" t="str">
        <f aca="false">TRIM(SUBSTITUTE(RIGHT(B9825,FIND(I9825,B9825)+1),"_",""))</f>
        <v>eDNA</v>
      </c>
      <c r="K9825" s="0" t="str">
        <f aca="false">IFERROR(VALUE(SUBSTITUTE(E9825,".",",")),E9825)</f>
        <v>No Ct</v>
      </c>
      <c r="L9825" s="61" t="str">
        <f aca="false">IF(J9825="PosK",SUMIFS(K:K,J:J,"PosK",H:H,H9825),"")</f>
        <v/>
      </c>
      <c r="M9825" s="61" t="str">
        <f aca="false">IF(J9825="PosK",SUMIFS(K:K,J:J,"NegK",H:H,H9825),"")</f>
        <v/>
      </c>
      <c r="N9825" s="61" t="str">
        <f aca="false">IF(J9825="PosK",SUMIFS(K:K,J:J,"eDNA",H:H,H9825),"")</f>
        <v/>
      </c>
      <c r="P9825" s="62"/>
      <c r="T9825" s="63"/>
      <c r="W9825" s="64"/>
    </row>
    <row r="9826" customFormat="false" ht="14.25" hidden="false" customHeight="false" outlineLevel="0" collapsed="false">
      <c r="A9826" s="0" t="s">
        <v>778</v>
      </c>
      <c r="B9826" s="52" t="s">
        <v>1037</v>
      </c>
      <c r="C9826" s="52" t="s">
        <v>743</v>
      </c>
      <c r="D9826" s="53" t="n">
        <v>0.1</v>
      </c>
      <c r="E9826" s="53" t="n">
        <v>30.13</v>
      </c>
      <c r="F9826" s="0" t="s">
        <v>1472</v>
      </c>
      <c r="G9826" s="0" t="str">
        <f aca="false">LEFT(B9826,2)</f>
        <v>29</v>
      </c>
      <c r="H9826" s="0" t="str">
        <f aca="false">I9826&amp;"_"&amp;G9826&amp;"_"&amp;F9826</f>
        <v>Loevfroe_29_20191003_DL2019011_HilleroedHTX_koersel2</v>
      </c>
      <c r="I9826" s="61" t="str">
        <f aca="false">MID(RIGHT(B9826,LEN(B9826)-3),1,FIND("_",RIGHT(B9826,LEN(B9826)-3))-1)</f>
        <v>Loevfroe</v>
      </c>
      <c r="J9826" s="61" t="str">
        <f aca="false">TRIM(SUBSTITUTE(RIGHT(B9826,FIND(I9826,B9826)+1),"_",""))</f>
        <v>PosK</v>
      </c>
      <c r="K9826" s="0" t="n">
        <f aca="false">IFERROR(VALUE(SUBSTITUTE(E9826,".",",")),E9826)</f>
        <v>30.13</v>
      </c>
      <c r="L9826" s="61" t="n">
        <f aca="false">IF(J9826="PosK",SUMIFS(K:K,J:J,"PosK",H:H,H9826),"")</f>
        <v>30.13</v>
      </c>
      <c r="M9826" s="61" t="n">
        <f aca="false">IF(J9826="PosK",SUMIFS(K:K,J:J,"NegK",H:H,H9826),"")</f>
        <v>0</v>
      </c>
      <c r="N9826" s="61" t="n">
        <f aca="false">IF(J9826="PosK",SUMIFS(K:K,J:J,"eDNA",H:H,H9826),"")</f>
        <v>0</v>
      </c>
      <c r="P9826" s="62" t="n">
        <f aca="false">IF(K9828="No Ct",0,K9828)</f>
        <v>0</v>
      </c>
      <c r="Q9826" s="62" t="n">
        <f aca="false">IF(K9829="No Ct",0,K9829)</f>
        <v>0</v>
      </c>
      <c r="R9826" s="0" t="str">
        <f aca="false">IF(AND(L9826&gt;0,M9826=0),"Valid","Invalid")</f>
        <v>Valid</v>
      </c>
      <c r="S9826" s="0" t="str">
        <f aca="false">IF(OR(P9826&gt;1,Q9826&gt;1),"Present","Absent")</f>
        <v>Absent</v>
      </c>
      <c r="T9826" s="63" t="str">
        <f aca="false">IF(OR(AND(P9826&gt;1,P9826&lt;41),AND(Q9826&gt;1,Q9826&lt;41)),"Ct&lt;41","Ct&gt;41")</f>
        <v>Ct&gt;41</v>
      </c>
      <c r="U9826" s="0" t="str">
        <f aca="false">I9826</f>
        <v>Loevfroe</v>
      </c>
      <c r="V9826" s="0" t="str">
        <f aca="false">MID(F9826,10,9)</f>
        <v>DL2019011</v>
      </c>
      <c r="W9826" s="64" t="str">
        <f aca="false">V9826&amp;"_"&amp;U9826&amp;"_"&amp;R9826&amp;"_"&amp;S9826&amp;"_"&amp;T9826</f>
        <v>DL2019011_Loevfroe_Valid_Absent_Ct&gt;41</v>
      </c>
    </row>
    <row r="9827" customFormat="false" ht="14.25" hidden="false" customHeight="false" outlineLevel="0" collapsed="false">
      <c r="A9827" s="0" t="s">
        <v>780</v>
      </c>
      <c r="B9827" s="52" t="s">
        <v>1038</v>
      </c>
      <c r="C9827" s="52" t="s">
        <v>747</v>
      </c>
      <c r="D9827" s="53" t="n">
        <v>0.1</v>
      </c>
      <c r="E9827" s="53" t="s">
        <v>748</v>
      </c>
      <c r="F9827" s="0" t="s">
        <v>1472</v>
      </c>
      <c r="G9827" s="0" t="str">
        <f aca="false">LEFT(B9827,2)</f>
        <v>29</v>
      </c>
      <c r="H9827" s="0" t="str">
        <f aca="false">I9827&amp;"_"&amp;G9827&amp;"_"&amp;F9827</f>
        <v>Loevfroe_29_20191003_DL2019011_HilleroedHTX_koersel2</v>
      </c>
      <c r="I9827" s="61" t="str">
        <f aca="false">MID(RIGHT(B9827,LEN(B9827)-3),1,FIND("_",RIGHT(B9827,LEN(B9827)-3))-1)</f>
        <v>Loevfroe</v>
      </c>
      <c r="J9827" s="61" t="str">
        <f aca="false">TRIM(SUBSTITUTE(RIGHT(B9827,FIND(I9827,B9827)+1),"_",""))</f>
        <v>NegK</v>
      </c>
      <c r="K9827" s="0" t="str">
        <f aca="false">IFERROR(VALUE(SUBSTITUTE(E9827,".",",")),E9827)</f>
        <v>No Ct</v>
      </c>
      <c r="L9827" s="61" t="str">
        <f aca="false">IF(J9827="PosK",SUMIFS(K:K,J:J,"PosK",H:H,H9827),"")</f>
        <v/>
      </c>
      <c r="M9827" s="61" t="str">
        <f aca="false">IF(J9827="PosK",SUMIFS(K:K,J:J,"NegK",H:H,H9827),"")</f>
        <v/>
      </c>
      <c r="N9827" s="61" t="str">
        <f aca="false">IF(J9827="PosK",SUMIFS(K:K,J:J,"eDNA",H:H,H9827),"")</f>
        <v/>
      </c>
    </row>
    <row r="9828" customFormat="false" ht="14.25" hidden="false" customHeight="false" outlineLevel="0" collapsed="false">
      <c r="A9828" s="0" t="s">
        <v>782</v>
      </c>
      <c r="B9828" s="52" t="s">
        <v>1039</v>
      </c>
      <c r="C9828" s="52" t="s">
        <v>751</v>
      </c>
      <c r="D9828" s="53" t="n">
        <v>0.1</v>
      </c>
      <c r="E9828" s="53" t="s">
        <v>748</v>
      </c>
      <c r="F9828" s="0" t="s">
        <v>1472</v>
      </c>
      <c r="G9828" s="0" t="str">
        <f aca="false">LEFT(B9828,2)</f>
        <v>29</v>
      </c>
      <c r="H9828" s="0" t="str">
        <f aca="false">I9828&amp;"_"&amp;G9828&amp;"_"&amp;F9828</f>
        <v>Loevfroe_29_20191003_DL2019011_HilleroedHTX_koersel2</v>
      </c>
      <c r="I9828" s="61" t="str">
        <f aca="false">MID(RIGHT(B9828,LEN(B9828)-3),1,FIND("_",RIGHT(B9828,LEN(B9828)-3))-1)</f>
        <v>Loevfroe</v>
      </c>
      <c r="J9828" s="61" t="str">
        <f aca="false">TRIM(SUBSTITUTE(RIGHT(B9828,FIND(I9828,B9828)+1),"_",""))</f>
        <v>eDNA</v>
      </c>
      <c r="K9828" s="0" t="str">
        <f aca="false">IFERROR(VALUE(SUBSTITUTE(E9828,".",",")),E9828)</f>
        <v>No Ct</v>
      </c>
      <c r="L9828" s="61" t="str">
        <f aca="false">IF(J9828="PosK",SUMIFS(K:K,J:J,"PosK",H:H,H9828),"")</f>
        <v/>
      </c>
      <c r="M9828" s="61" t="str">
        <f aca="false">IF(J9828="PosK",SUMIFS(K:K,J:J,"NegK",H:H,H9828),"")</f>
        <v/>
      </c>
      <c r="N9828" s="61" t="str">
        <f aca="false">IF(J9828="PosK",SUMIFS(K:K,J:J,"eDNA",H:H,H9828),"")</f>
        <v/>
      </c>
      <c r="Q9828" s="62"/>
    </row>
    <row r="9829" customFormat="false" ht="14.25" hidden="false" customHeight="false" outlineLevel="0" collapsed="false">
      <c r="A9829" s="0" t="s">
        <v>784</v>
      </c>
      <c r="B9829" s="52" t="s">
        <v>1039</v>
      </c>
      <c r="C9829" s="52" t="s">
        <v>751</v>
      </c>
      <c r="D9829" s="53" t="n">
        <v>0.1</v>
      </c>
      <c r="E9829" s="53" t="s">
        <v>748</v>
      </c>
      <c r="F9829" s="0" t="s">
        <v>1472</v>
      </c>
      <c r="G9829" s="0" t="str">
        <f aca="false">LEFT(B9829,2)</f>
        <v>29</v>
      </c>
      <c r="H9829" s="0" t="str">
        <f aca="false">I9829&amp;"_"&amp;G9829&amp;"_"&amp;F9829</f>
        <v>Loevfroe_29_20191003_DL2019011_HilleroedHTX_koersel2</v>
      </c>
      <c r="I9829" s="61" t="str">
        <f aca="false">MID(RIGHT(B9829,LEN(B9829)-3),1,FIND("_",RIGHT(B9829,LEN(B9829)-3))-1)</f>
        <v>Loevfroe</v>
      </c>
      <c r="J9829" s="61" t="str">
        <f aca="false">TRIM(SUBSTITUTE(RIGHT(B9829,FIND(I9829,B9829)+1),"_",""))</f>
        <v>eDNA</v>
      </c>
      <c r="K9829" s="0" t="str">
        <f aca="false">IFERROR(VALUE(SUBSTITUTE(E9829,".",",")),E9829)</f>
        <v>No Ct</v>
      </c>
      <c r="L9829" s="61" t="str">
        <f aca="false">IF(J9829="PosK",SUMIFS(K:K,J:J,"PosK",H:H,H9829),"")</f>
        <v/>
      </c>
      <c r="M9829" s="61" t="str">
        <f aca="false">IF(J9829="PosK",SUMIFS(K:K,J:J,"NegK",H:H,H9829),"")</f>
        <v/>
      </c>
      <c r="N9829" s="61" t="str">
        <f aca="false">IF(J9829="PosK",SUMIFS(K:K,J:J,"eDNA",H:H,H9829),"")</f>
        <v/>
      </c>
      <c r="P9829" s="62"/>
      <c r="T9829" s="63"/>
      <c r="W9829" s="64"/>
    </row>
    <row r="9830" customFormat="false" ht="14.25" hidden="false" customHeight="false" outlineLevel="0" collapsed="false">
      <c r="A9830" s="0" t="s">
        <v>786</v>
      </c>
      <c r="B9830" s="52" t="s">
        <v>1041</v>
      </c>
      <c r="C9830" s="52" t="s">
        <v>743</v>
      </c>
      <c r="D9830" s="53" t="n">
        <v>0.1</v>
      </c>
      <c r="E9830" s="53" t="n">
        <v>26.45</v>
      </c>
      <c r="F9830" s="0" t="s">
        <v>1472</v>
      </c>
      <c r="G9830" s="0" t="str">
        <f aca="false">LEFT(B9830,2)</f>
        <v>30</v>
      </c>
      <c r="H9830" s="0" t="str">
        <f aca="false">I9830&amp;"_"&amp;G9830&amp;"_"&amp;F9830</f>
        <v>Klokkefroe_30_20191003_DL2019011_HilleroedHTX_koersel2</v>
      </c>
      <c r="I9830" s="61" t="str">
        <f aca="false">MID(RIGHT(B9830,LEN(B9830)-3),1,FIND("_",RIGHT(B9830,LEN(B9830)-3))-1)</f>
        <v>Klokkefroe</v>
      </c>
      <c r="J9830" s="61" t="str">
        <f aca="false">TRIM(SUBSTITUTE(RIGHT(B9830,FIND(I9830,B9830)+1),"_",""))</f>
        <v>PosK</v>
      </c>
      <c r="K9830" s="0" t="n">
        <f aca="false">IFERROR(VALUE(SUBSTITUTE(E9830,".",",")),E9830)</f>
        <v>26.45</v>
      </c>
      <c r="L9830" s="61" t="n">
        <f aca="false">IF(J9830="PosK",SUMIFS(K:K,J:J,"PosK",H:H,H9830),"")</f>
        <v>26.45</v>
      </c>
      <c r="M9830" s="61" t="n">
        <f aca="false">IF(J9830="PosK",SUMIFS(K:K,J:J,"NegK",H:H,H9830),"")</f>
        <v>0</v>
      </c>
      <c r="N9830" s="61" t="n">
        <f aca="false">IF(J9830="PosK",SUMIFS(K:K,J:J,"eDNA",H:H,H9830),"")</f>
        <v>0</v>
      </c>
      <c r="P9830" s="62" t="n">
        <f aca="false">IF(K9832="No Ct",0,K9832)</f>
        <v>0</v>
      </c>
      <c r="Q9830" s="62" t="n">
        <f aca="false">IF(K9833="No Ct",0,K9833)</f>
        <v>0</v>
      </c>
      <c r="R9830" s="0" t="str">
        <f aca="false">IF(AND(L9830&gt;0,M9830=0),"Valid","Invalid")</f>
        <v>Valid</v>
      </c>
      <c r="S9830" s="0" t="str">
        <f aca="false">IF(OR(P9830&gt;1,Q9830&gt;1),"Present","Absent")</f>
        <v>Absent</v>
      </c>
      <c r="T9830" s="63" t="str">
        <f aca="false">IF(OR(AND(P9830&gt;1,P9830&lt;41),AND(Q9830&gt;1,Q9830&lt;41)),"Ct&lt;41","Ct&gt;41")</f>
        <v>Ct&gt;41</v>
      </c>
      <c r="U9830" s="0" t="str">
        <f aca="false">I9830</f>
        <v>Klokkefroe</v>
      </c>
      <c r="V9830" s="0" t="str">
        <f aca="false">MID(F9830,10,9)</f>
        <v>DL2019011</v>
      </c>
      <c r="W9830" s="64" t="str">
        <f aca="false">V9830&amp;"_"&amp;U9830&amp;"_"&amp;R9830&amp;"_"&amp;S9830&amp;"_"&amp;T9830</f>
        <v>DL2019011_Klokkefroe_Valid_Absent_Ct&gt;41</v>
      </c>
    </row>
    <row r="9831" customFormat="false" ht="14.25" hidden="false" customHeight="false" outlineLevel="0" collapsed="false">
      <c r="A9831" s="0" t="s">
        <v>788</v>
      </c>
      <c r="B9831" s="52" t="s">
        <v>1042</v>
      </c>
      <c r="C9831" s="52" t="s">
        <v>747</v>
      </c>
      <c r="D9831" s="53" t="n">
        <v>0.1</v>
      </c>
      <c r="E9831" s="53" t="s">
        <v>748</v>
      </c>
      <c r="F9831" s="0" t="s">
        <v>1472</v>
      </c>
      <c r="G9831" s="0" t="str">
        <f aca="false">LEFT(B9831,2)</f>
        <v>30</v>
      </c>
      <c r="H9831" s="0" t="str">
        <f aca="false">I9831&amp;"_"&amp;G9831&amp;"_"&amp;F9831</f>
        <v>Klokkefroe_30_20191003_DL2019011_HilleroedHTX_koersel2</v>
      </c>
      <c r="I9831" s="61" t="str">
        <f aca="false">MID(RIGHT(B9831,LEN(B9831)-3),1,FIND("_",RIGHT(B9831,LEN(B9831)-3))-1)</f>
        <v>Klokkefroe</v>
      </c>
      <c r="J9831" s="61" t="str">
        <f aca="false">TRIM(SUBSTITUTE(RIGHT(B9831,FIND(I9831,B9831)+1),"_",""))</f>
        <v>NegK</v>
      </c>
      <c r="K9831" s="0" t="str">
        <f aca="false">IFERROR(VALUE(SUBSTITUTE(E9831,".",",")),E9831)</f>
        <v>No Ct</v>
      </c>
      <c r="L9831" s="61" t="str">
        <f aca="false">IF(J9831="PosK",SUMIFS(K:K,J:J,"PosK",H:H,H9831),"")</f>
        <v/>
      </c>
      <c r="M9831" s="61" t="str">
        <f aca="false">IF(J9831="PosK",SUMIFS(K:K,J:J,"NegK",H:H,H9831),"")</f>
        <v/>
      </c>
      <c r="N9831" s="61" t="str">
        <f aca="false">IF(J9831="PosK",SUMIFS(K:K,J:J,"eDNA",H:H,H9831),"")</f>
        <v/>
      </c>
    </row>
    <row r="9832" customFormat="false" ht="14.25" hidden="false" customHeight="false" outlineLevel="0" collapsed="false">
      <c r="A9832" s="0" t="s">
        <v>790</v>
      </c>
      <c r="B9832" s="52" t="s">
        <v>1043</v>
      </c>
      <c r="C9832" s="52" t="s">
        <v>751</v>
      </c>
      <c r="D9832" s="53" t="n">
        <v>0.1</v>
      </c>
      <c r="E9832" s="53" t="s">
        <v>748</v>
      </c>
      <c r="F9832" s="0" t="s">
        <v>1472</v>
      </c>
      <c r="G9832" s="0" t="str">
        <f aca="false">LEFT(B9832,2)</f>
        <v>30</v>
      </c>
      <c r="H9832" s="0" t="str">
        <f aca="false">I9832&amp;"_"&amp;G9832&amp;"_"&amp;F9832</f>
        <v>Klokkefroe_30_20191003_DL2019011_HilleroedHTX_koersel2</v>
      </c>
      <c r="I9832" s="61" t="str">
        <f aca="false">MID(RIGHT(B9832,LEN(B9832)-3),1,FIND("_",RIGHT(B9832,LEN(B9832)-3))-1)</f>
        <v>Klokkefroe</v>
      </c>
      <c r="J9832" s="61" t="str">
        <f aca="false">TRIM(SUBSTITUTE(RIGHT(B9832,FIND(I9832,B9832)+1),"_",""))</f>
        <v>eDNA</v>
      </c>
      <c r="K9832" s="0" t="str">
        <f aca="false">IFERROR(VALUE(SUBSTITUTE(E9832,".",",")),E9832)</f>
        <v>No Ct</v>
      </c>
      <c r="L9832" s="61" t="str">
        <f aca="false">IF(J9832="PosK",SUMIFS(K:K,J:J,"PosK",H:H,H9832),"")</f>
        <v/>
      </c>
      <c r="M9832" s="61" t="str">
        <f aca="false">IF(J9832="PosK",SUMIFS(K:K,J:J,"NegK",H:H,H9832),"")</f>
        <v/>
      </c>
      <c r="N9832" s="61" t="str">
        <f aca="false">IF(J9832="PosK",SUMIFS(K:K,J:J,"eDNA",H:H,H9832),"")</f>
        <v/>
      </c>
      <c r="Q9832" s="62"/>
    </row>
    <row r="9833" customFormat="false" ht="14.25" hidden="false" customHeight="false" outlineLevel="0" collapsed="false">
      <c r="A9833" s="0" t="s">
        <v>792</v>
      </c>
      <c r="B9833" s="52" t="s">
        <v>1043</v>
      </c>
      <c r="C9833" s="52" t="s">
        <v>751</v>
      </c>
      <c r="D9833" s="53" t="n">
        <v>0.1</v>
      </c>
      <c r="E9833" s="53" t="s">
        <v>748</v>
      </c>
      <c r="F9833" s="0" t="s">
        <v>1472</v>
      </c>
      <c r="G9833" s="0" t="str">
        <f aca="false">LEFT(B9833,2)</f>
        <v>30</v>
      </c>
      <c r="H9833" s="0" t="str">
        <f aca="false">I9833&amp;"_"&amp;G9833&amp;"_"&amp;F9833</f>
        <v>Klokkefroe_30_20191003_DL2019011_HilleroedHTX_koersel2</v>
      </c>
      <c r="I9833" s="61" t="str">
        <f aca="false">MID(RIGHT(B9833,LEN(B9833)-3),1,FIND("_",RIGHT(B9833,LEN(B9833)-3))-1)</f>
        <v>Klokkefroe</v>
      </c>
      <c r="J9833" s="61" t="str">
        <f aca="false">TRIM(SUBSTITUTE(RIGHT(B9833,FIND(I9833,B9833)+1),"_",""))</f>
        <v>eDNA</v>
      </c>
      <c r="K9833" s="0" t="str">
        <f aca="false">IFERROR(VALUE(SUBSTITUTE(E9833,".",",")),E9833)</f>
        <v>No Ct</v>
      </c>
      <c r="L9833" s="61" t="str">
        <f aca="false">IF(J9833="PosK",SUMIFS(K:K,J:J,"PosK",H:H,H9833),"")</f>
        <v/>
      </c>
      <c r="M9833" s="61" t="str">
        <f aca="false">IF(J9833="PosK",SUMIFS(K:K,J:J,"NegK",H:H,H9833),"")</f>
        <v/>
      </c>
      <c r="N9833" s="61" t="str">
        <f aca="false">IF(J9833="PosK",SUMIFS(K:K,J:J,"eDNA",H:H,H9833),"")</f>
        <v/>
      </c>
      <c r="P9833" s="62"/>
      <c r="T9833" s="63"/>
      <c r="W9833" s="64"/>
    </row>
    <row r="9834" customFormat="false" ht="14.25" hidden="false" customHeight="false" outlineLevel="0" collapsed="false">
      <c r="A9834" s="0" t="s">
        <v>794</v>
      </c>
      <c r="B9834" s="52" t="s">
        <v>1045</v>
      </c>
      <c r="C9834" s="52" t="s">
        <v>743</v>
      </c>
      <c r="D9834" s="53" t="n">
        <v>0.1</v>
      </c>
      <c r="E9834" s="53" t="n">
        <v>31.9</v>
      </c>
      <c r="F9834" s="0" t="s">
        <v>1472</v>
      </c>
      <c r="G9834" s="0" t="str">
        <f aca="false">LEFT(B9834,2)</f>
        <v>31</v>
      </c>
      <c r="H9834" s="0" t="str">
        <f aca="false">I9834&amp;"_"&amp;G9834&amp;"_"&amp;F9834</f>
        <v>Bjergsalamander_31_20191003_DL2019011_HilleroedHTX_koersel2</v>
      </c>
      <c r="I9834" s="61" t="str">
        <f aca="false">MID(RIGHT(B9834,LEN(B9834)-3),1,FIND("_",RIGHT(B9834,LEN(B9834)-3))-1)</f>
        <v>Bjergsalamander</v>
      </c>
      <c r="J9834" s="61" t="str">
        <f aca="false">TRIM(SUBSTITUTE(RIGHT(B9834,FIND(I9834,B9834)+1),"_",""))</f>
        <v>PosK</v>
      </c>
      <c r="K9834" s="0" t="n">
        <f aca="false">IFERROR(VALUE(SUBSTITUTE(E9834,".",",")),E9834)</f>
        <v>31.9</v>
      </c>
      <c r="L9834" s="61" t="n">
        <f aca="false">IF(J9834="PosK",SUMIFS(K:K,J:J,"PosK",H:H,H9834),"")</f>
        <v>31.9</v>
      </c>
      <c r="M9834" s="61" t="n">
        <f aca="false">IF(J9834="PosK",SUMIFS(K:K,J:J,"NegK",H:H,H9834),"")</f>
        <v>0</v>
      </c>
      <c r="N9834" s="61" t="n">
        <f aca="false">IF(J9834="PosK",SUMIFS(K:K,J:J,"eDNA",H:H,H9834),"")</f>
        <v>0</v>
      </c>
      <c r="P9834" s="62" t="n">
        <f aca="false">IF(K9836="No Ct",0,K9836)</f>
        <v>0</v>
      </c>
      <c r="Q9834" s="62" t="n">
        <f aca="false">IF(K9837="No Ct",0,K9837)</f>
        <v>0</v>
      </c>
      <c r="R9834" s="0" t="str">
        <f aca="false">IF(AND(L9834&gt;0,M9834=0),"Valid","Invalid")</f>
        <v>Valid</v>
      </c>
      <c r="S9834" s="0" t="str">
        <f aca="false">IF(OR(P9834&gt;1,Q9834&gt;1),"Present","Absent")</f>
        <v>Absent</v>
      </c>
      <c r="T9834" s="63" t="str">
        <f aca="false">IF(OR(AND(P9834&gt;1,P9834&lt;41),AND(Q9834&gt;1,Q9834&lt;41)),"Ct&lt;41","Ct&gt;41")</f>
        <v>Ct&gt;41</v>
      </c>
      <c r="U9834" s="0" t="str">
        <f aca="false">I9834</f>
        <v>Bjergsalamander</v>
      </c>
      <c r="V9834" s="0" t="str">
        <f aca="false">MID(F9834,10,9)</f>
        <v>DL2019011</v>
      </c>
      <c r="W9834" s="64" t="str">
        <f aca="false">V9834&amp;"_"&amp;U9834&amp;"_"&amp;R9834&amp;"_"&amp;S9834&amp;"_"&amp;T9834</f>
        <v>DL2019011_Bjergsalamander_Valid_Absent_Ct&gt;41</v>
      </c>
    </row>
    <row r="9835" customFormat="false" ht="14.25" hidden="false" customHeight="false" outlineLevel="0" collapsed="false">
      <c r="A9835" s="0" t="s">
        <v>796</v>
      </c>
      <c r="B9835" s="52" t="s">
        <v>1046</v>
      </c>
      <c r="C9835" s="52" t="s">
        <v>747</v>
      </c>
      <c r="D9835" s="53" t="n">
        <v>0.1</v>
      </c>
      <c r="E9835" s="53" t="s">
        <v>748</v>
      </c>
      <c r="F9835" s="0" t="s">
        <v>1472</v>
      </c>
      <c r="G9835" s="0" t="str">
        <f aca="false">LEFT(B9835,2)</f>
        <v>31</v>
      </c>
      <c r="H9835" s="0" t="str">
        <f aca="false">I9835&amp;"_"&amp;G9835&amp;"_"&amp;F9835</f>
        <v>Bjergsalamander_31_20191003_DL2019011_HilleroedHTX_koersel2</v>
      </c>
      <c r="I9835" s="61" t="str">
        <f aca="false">MID(RIGHT(B9835,LEN(B9835)-3),1,FIND("_",RIGHT(B9835,LEN(B9835)-3))-1)</f>
        <v>Bjergsalamander</v>
      </c>
      <c r="J9835" s="61" t="str">
        <f aca="false">TRIM(SUBSTITUTE(RIGHT(B9835,FIND(I9835,B9835)+1),"_",""))</f>
        <v>NegK</v>
      </c>
      <c r="K9835" s="0" t="str">
        <f aca="false">IFERROR(VALUE(SUBSTITUTE(E9835,".",",")),E9835)</f>
        <v>No Ct</v>
      </c>
      <c r="L9835" s="61" t="str">
        <f aca="false">IF(J9835="PosK",SUMIFS(K:K,J:J,"PosK",H:H,H9835),"")</f>
        <v/>
      </c>
      <c r="M9835" s="61" t="str">
        <f aca="false">IF(J9835="PosK",SUMIFS(K:K,J:J,"NegK",H:H,H9835),"")</f>
        <v/>
      </c>
      <c r="N9835" s="61" t="str">
        <f aca="false">IF(J9835="PosK",SUMIFS(K:K,J:J,"eDNA",H:H,H9835),"")</f>
        <v/>
      </c>
    </row>
    <row r="9836" customFormat="false" ht="14.25" hidden="false" customHeight="false" outlineLevel="0" collapsed="false">
      <c r="A9836" s="0" t="s">
        <v>798</v>
      </c>
      <c r="B9836" s="52" t="s">
        <v>1047</v>
      </c>
      <c r="C9836" s="52" t="s">
        <v>751</v>
      </c>
      <c r="D9836" s="53" t="n">
        <v>0.1</v>
      </c>
      <c r="E9836" s="53" t="s">
        <v>748</v>
      </c>
      <c r="F9836" s="0" t="s">
        <v>1472</v>
      </c>
      <c r="G9836" s="0" t="str">
        <f aca="false">LEFT(B9836,2)</f>
        <v>31</v>
      </c>
      <c r="H9836" s="0" t="str">
        <f aca="false">I9836&amp;"_"&amp;G9836&amp;"_"&amp;F9836</f>
        <v>Bjergsalamander_31_20191003_DL2019011_HilleroedHTX_koersel2</v>
      </c>
      <c r="I9836" s="61" t="str">
        <f aca="false">MID(RIGHT(B9836,LEN(B9836)-3),1,FIND("_",RIGHT(B9836,LEN(B9836)-3))-1)</f>
        <v>Bjergsalamander</v>
      </c>
      <c r="J9836" s="61" t="str">
        <f aca="false">TRIM(SUBSTITUTE(RIGHT(B9836,FIND(I9836,B9836)+1),"_",""))</f>
        <v>eDNA</v>
      </c>
      <c r="K9836" s="0" t="str">
        <f aca="false">IFERROR(VALUE(SUBSTITUTE(E9836,".",",")),E9836)</f>
        <v>No Ct</v>
      </c>
      <c r="L9836" s="61" t="str">
        <f aca="false">IF(J9836="PosK",SUMIFS(K:K,J:J,"PosK",H:H,H9836),"")</f>
        <v/>
      </c>
      <c r="M9836" s="61" t="str">
        <f aca="false">IF(J9836="PosK",SUMIFS(K:K,J:J,"NegK",H:H,H9836),"")</f>
        <v/>
      </c>
      <c r="N9836" s="61" t="str">
        <f aca="false">IF(J9836="PosK",SUMIFS(K:K,J:J,"eDNA",H:H,H9836),"")</f>
        <v/>
      </c>
      <c r="Q9836" s="62"/>
    </row>
    <row r="9837" customFormat="false" ht="14.25" hidden="false" customHeight="false" outlineLevel="0" collapsed="false">
      <c r="A9837" s="0" t="s">
        <v>800</v>
      </c>
      <c r="B9837" s="52" t="s">
        <v>1047</v>
      </c>
      <c r="C9837" s="52" t="s">
        <v>751</v>
      </c>
      <c r="D9837" s="53" t="n">
        <v>0.1</v>
      </c>
      <c r="E9837" s="53" t="s">
        <v>748</v>
      </c>
      <c r="F9837" s="0" t="s">
        <v>1472</v>
      </c>
      <c r="G9837" s="0" t="str">
        <f aca="false">LEFT(B9837,2)</f>
        <v>31</v>
      </c>
      <c r="H9837" s="0" t="str">
        <f aca="false">I9837&amp;"_"&amp;G9837&amp;"_"&amp;F9837</f>
        <v>Bjergsalamander_31_20191003_DL2019011_HilleroedHTX_koersel2</v>
      </c>
      <c r="I9837" s="61" t="str">
        <f aca="false">MID(RIGHT(B9837,LEN(B9837)-3),1,FIND("_",RIGHT(B9837,LEN(B9837)-3))-1)</f>
        <v>Bjergsalamander</v>
      </c>
      <c r="J9837" s="61" t="str">
        <f aca="false">TRIM(SUBSTITUTE(RIGHT(B9837,FIND(I9837,B9837)+1),"_",""))</f>
        <v>eDNA</v>
      </c>
      <c r="K9837" s="0" t="str">
        <f aca="false">IFERROR(VALUE(SUBSTITUTE(E9837,".",",")),E9837)</f>
        <v>No Ct</v>
      </c>
      <c r="L9837" s="61" t="str">
        <f aca="false">IF(J9837="PosK",SUMIFS(K:K,J:J,"PosK",H:H,H9837),"")</f>
        <v/>
      </c>
      <c r="M9837" s="61" t="str">
        <f aca="false">IF(J9837="PosK",SUMIFS(K:K,J:J,"NegK",H:H,H9837),"")</f>
        <v/>
      </c>
      <c r="N9837" s="61" t="str">
        <f aca="false">IF(J9837="PosK",SUMIFS(K:K,J:J,"eDNA",H:H,H9837),"")</f>
        <v/>
      </c>
      <c r="P9837" s="62"/>
      <c r="T9837" s="63"/>
      <c r="W9837" s="64"/>
    </row>
    <row r="9838" customFormat="false" ht="14.25" hidden="false" customHeight="false" outlineLevel="0" collapsed="false">
      <c r="A9838" s="0" t="s">
        <v>802</v>
      </c>
      <c r="B9838" s="52" t="s">
        <v>1049</v>
      </c>
      <c r="C9838" s="52" t="s">
        <v>743</v>
      </c>
      <c r="D9838" s="53" t="n">
        <v>0.1</v>
      </c>
      <c r="E9838" s="53" t="n">
        <v>29.1</v>
      </c>
      <c r="F9838" s="0" t="s">
        <v>1472</v>
      </c>
      <c r="G9838" s="0" t="str">
        <f aca="false">LEFT(B9838,2)</f>
        <v>32</v>
      </c>
      <c r="H9838" s="0" t="str">
        <f aca="false">I9838&amp;"_"&amp;G9838&amp;"_"&amp;F9838</f>
        <v>Latterfroe_32_20191003_DL2019011_HilleroedHTX_koersel2</v>
      </c>
      <c r="I9838" s="61" t="str">
        <f aca="false">MID(RIGHT(B9838,LEN(B9838)-3),1,FIND("_",RIGHT(B9838,LEN(B9838)-3))-1)</f>
        <v>Latterfroe</v>
      </c>
      <c r="J9838" s="61" t="str">
        <f aca="false">TRIM(SUBSTITUTE(RIGHT(B9838,FIND(I9838,B9838)+1),"_",""))</f>
        <v>PosK</v>
      </c>
      <c r="K9838" s="0" t="n">
        <f aca="false">IFERROR(VALUE(SUBSTITUTE(E9838,".",",")),E9838)</f>
        <v>29.1</v>
      </c>
      <c r="L9838" s="61" t="n">
        <f aca="false">IF(J9838="PosK",SUMIFS(K:K,J:J,"PosK",H:H,H9838),"")</f>
        <v>29.1</v>
      </c>
      <c r="M9838" s="61" t="n">
        <f aca="false">IF(J9838="PosK",SUMIFS(K:K,J:J,"NegK",H:H,H9838),"")</f>
        <v>0</v>
      </c>
      <c r="N9838" s="61" t="n">
        <f aca="false">IF(J9838="PosK",SUMIFS(K:K,J:J,"eDNA",H:H,H9838),"")</f>
        <v>0</v>
      </c>
      <c r="P9838" s="62" t="n">
        <f aca="false">IF(K9840="No Ct",0,K9840)</f>
        <v>0</v>
      </c>
      <c r="Q9838" s="62" t="n">
        <f aca="false">IF(K9841="No Ct",0,K9841)</f>
        <v>0</v>
      </c>
      <c r="R9838" s="0" t="str">
        <f aca="false">IF(AND(L9838&gt;0,M9838=0),"Valid","Invalid")</f>
        <v>Valid</v>
      </c>
      <c r="S9838" s="0" t="str">
        <f aca="false">IF(OR(P9838&gt;1,Q9838&gt;1),"Present","Absent")</f>
        <v>Absent</v>
      </c>
      <c r="T9838" s="63" t="str">
        <f aca="false">IF(OR(AND(P9838&gt;1,P9838&lt;41),AND(Q9838&gt;1,Q9838&lt;41)),"Ct&lt;41","Ct&gt;41")</f>
        <v>Ct&gt;41</v>
      </c>
      <c r="U9838" s="0" t="str">
        <f aca="false">I9838</f>
        <v>Latterfroe</v>
      </c>
      <c r="V9838" s="0" t="str">
        <f aca="false">MID(F9838,10,9)</f>
        <v>DL2019011</v>
      </c>
      <c r="W9838" s="64" t="str">
        <f aca="false">V9838&amp;"_"&amp;U9838&amp;"_"&amp;R9838&amp;"_"&amp;S9838&amp;"_"&amp;T9838</f>
        <v>DL2019011_Latterfroe_Valid_Absent_Ct&gt;41</v>
      </c>
    </row>
    <row r="9839" customFormat="false" ht="14.25" hidden="false" customHeight="false" outlineLevel="0" collapsed="false">
      <c r="A9839" s="0" t="s">
        <v>804</v>
      </c>
      <c r="B9839" s="52" t="s">
        <v>1050</v>
      </c>
      <c r="C9839" s="52" t="s">
        <v>747</v>
      </c>
      <c r="D9839" s="53" t="n">
        <v>0.1</v>
      </c>
      <c r="E9839" s="53" t="s">
        <v>748</v>
      </c>
      <c r="F9839" s="0" t="s">
        <v>1472</v>
      </c>
      <c r="G9839" s="0" t="str">
        <f aca="false">LEFT(B9839,2)</f>
        <v>32</v>
      </c>
      <c r="H9839" s="0" t="str">
        <f aca="false">I9839&amp;"_"&amp;G9839&amp;"_"&amp;F9839</f>
        <v>Latterfroe_32_20191003_DL2019011_HilleroedHTX_koersel2</v>
      </c>
      <c r="I9839" s="61" t="str">
        <f aca="false">MID(RIGHT(B9839,LEN(B9839)-3),1,FIND("_",RIGHT(B9839,LEN(B9839)-3))-1)</f>
        <v>Latterfroe</v>
      </c>
      <c r="J9839" s="61" t="str">
        <f aca="false">TRIM(SUBSTITUTE(RIGHT(B9839,FIND(I9839,B9839)+1),"_",""))</f>
        <v>NegK</v>
      </c>
      <c r="K9839" s="0" t="str">
        <f aca="false">IFERROR(VALUE(SUBSTITUTE(E9839,".",",")),E9839)</f>
        <v>No Ct</v>
      </c>
      <c r="L9839" s="61" t="str">
        <f aca="false">IF(J9839="PosK",SUMIFS(K:K,J:J,"PosK",H:H,H9839),"")</f>
        <v/>
      </c>
      <c r="M9839" s="61" t="str">
        <f aca="false">IF(J9839="PosK",SUMIFS(K:K,J:J,"NegK",H:H,H9839),"")</f>
        <v/>
      </c>
      <c r="N9839" s="61" t="str">
        <f aca="false">IF(J9839="PosK",SUMIFS(K:K,J:J,"eDNA",H:H,H9839),"")</f>
        <v/>
      </c>
    </row>
    <row r="9840" customFormat="false" ht="14.25" hidden="false" customHeight="false" outlineLevel="0" collapsed="false">
      <c r="A9840" s="0" t="s">
        <v>806</v>
      </c>
      <c r="B9840" s="52" t="s">
        <v>1051</v>
      </c>
      <c r="C9840" s="52" t="s">
        <v>751</v>
      </c>
      <c r="D9840" s="53" t="n">
        <v>0.1</v>
      </c>
      <c r="E9840" s="53" t="s">
        <v>748</v>
      </c>
      <c r="F9840" s="0" t="s">
        <v>1472</v>
      </c>
      <c r="G9840" s="0" t="str">
        <f aca="false">LEFT(B9840,2)</f>
        <v>32</v>
      </c>
      <c r="H9840" s="0" t="str">
        <f aca="false">I9840&amp;"_"&amp;G9840&amp;"_"&amp;F9840</f>
        <v>Latterfroe_32_20191003_DL2019011_HilleroedHTX_koersel2</v>
      </c>
      <c r="I9840" s="61" t="str">
        <f aca="false">MID(RIGHT(B9840,LEN(B9840)-3),1,FIND("_",RIGHT(B9840,LEN(B9840)-3))-1)</f>
        <v>Latterfroe</v>
      </c>
      <c r="J9840" s="61" t="str">
        <f aca="false">TRIM(SUBSTITUTE(RIGHT(B9840,FIND(I9840,B9840)+1),"_",""))</f>
        <v>eDNA</v>
      </c>
      <c r="K9840" s="0" t="str">
        <f aca="false">IFERROR(VALUE(SUBSTITUTE(E9840,".",",")),E9840)</f>
        <v>No Ct</v>
      </c>
      <c r="L9840" s="61" t="str">
        <f aca="false">IF(J9840="PosK",SUMIFS(K:K,J:J,"PosK",H:H,H9840),"")</f>
        <v/>
      </c>
      <c r="M9840" s="61" t="str">
        <f aca="false">IF(J9840="PosK",SUMIFS(K:K,J:J,"NegK",H:H,H9840),"")</f>
        <v/>
      </c>
      <c r="N9840" s="61" t="str">
        <f aca="false">IF(J9840="PosK",SUMIFS(K:K,J:J,"eDNA",H:H,H9840),"")</f>
        <v/>
      </c>
      <c r="Q9840" s="62"/>
    </row>
    <row r="9841" customFormat="false" ht="14.25" hidden="false" customHeight="false" outlineLevel="0" collapsed="false">
      <c r="A9841" s="0" t="s">
        <v>808</v>
      </c>
      <c r="B9841" s="52" t="s">
        <v>1051</v>
      </c>
      <c r="C9841" s="52" t="s">
        <v>751</v>
      </c>
      <c r="D9841" s="53" t="n">
        <v>0.1</v>
      </c>
      <c r="E9841" s="53" t="s">
        <v>748</v>
      </c>
      <c r="F9841" s="0" t="s">
        <v>1472</v>
      </c>
      <c r="G9841" s="0" t="str">
        <f aca="false">LEFT(B9841,2)</f>
        <v>32</v>
      </c>
      <c r="H9841" s="0" t="str">
        <f aca="false">I9841&amp;"_"&amp;G9841&amp;"_"&amp;F9841</f>
        <v>Latterfroe_32_20191003_DL2019011_HilleroedHTX_koersel2</v>
      </c>
      <c r="I9841" s="61" t="str">
        <f aca="false">MID(RIGHT(B9841,LEN(B9841)-3),1,FIND("_",RIGHT(B9841,LEN(B9841)-3))-1)</f>
        <v>Latterfroe</v>
      </c>
      <c r="J9841" s="61" t="str">
        <f aca="false">TRIM(SUBSTITUTE(RIGHT(B9841,FIND(I9841,B9841)+1),"_",""))</f>
        <v>eDNA</v>
      </c>
      <c r="K9841" s="0" t="str">
        <f aca="false">IFERROR(VALUE(SUBSTITUTE(E9841,".",",")),E9841)</f>
        <v>No Ct</v>
      </c>
      <c r="L9841" s="61" t="str">
        <f aca="false">IF(J9841="PosK",SUMIFS(K:K,J:J,"PosK",H:H,H9841),"")</f>
        <v/>
      </c>
      <c r="M9841" s="61" t="str">
        <f aca="false">IF(J9841="PosK",SUMIFS(K:K,J:J,"NegK",H:H,H9841),"")</f>
        <v/>
      </c>
      <c r="N9841" s="61" t="str">
        <f aca="false">IF(J9841="PosK",SUMIFS(K:K,J:J,"eDNA",H:H,H9841),"")</f>
        <v/>
      </c>
      <c r="P9841" s="62"/>
      <c r="T9841" s="63"/>
      <c r="W9841" s="64"/>
    </row>
    <row r="9842" customFormat="false" ht="14.25" hidden="false" customHeight="false" outlineLevel="0" collapsed="false">
      <c r="A9842" s="0" t="s">
        <v>810</v>
      </c>
      <c r="B9842" s="52" t="s">
        <v>1228</v>
      </c>
      <c r="C9842" s="52" t="s">
        <v>743</v>
      </c>
      <c r="D9842" s="53" t="n">
        <v>0.1</v>
      </c>
      <c r="E9842" s="53" t="s">
        <v>748</v>
      </c>
      <c r="F9842" s="0" t="s">
        <v>1472</v>
      </c>
      <c r="G9842" s="0" t="str">
        <f aca="false">LEFT(B9842,2)</f>
        <v>33</v>
      </c>
      <c r="H9842" s="0" t="str">
        <f aca="false">I9842&amp;"_"&amp;G9842&amp;"_"&amp;F9842</f>
        <v>KortbenetGroenFroe_33_20191003_DL2019011_HilleroedHTX_koersel2</v>
      </c>
      <c r="I9842" s="61" t="str">
        <f aca="false">MID(RIGHT(B9842,LEN(B9842)-3),1,FIND("_",RIGHT(B9842,LEN(B9842)-3))-1)</f>
        <v>KortbenetGroenFroe</v>
      </c>
      <c r="J9842" s="61" t="str">
        <f aca="false">TRIM(SUBSTITUTE(RIGHT(B9842,FIND(I9842,B9842)+1),"_",""))</f>
        <v>PosK</v>
      </c>
      <c r="K9842" s="0" t="str">
        <f aca="false">IFERROR(VALUE(SUBSTITUTE(E9842,".",",")),E9842)</f>
        <v>No Ct</v>
      </c>
      <c r="L9842" s="61" t="n">
        <f aca="false">IF(J9842="PosK",SUMIFS(K:K,J:J,"PosK",H:H,H9842),"")</f>
        <v>0</v>
      </c>
      <c r="M9842" s="61" t="n">
        <f aca="false">IF(J9842="PosK",SUMIFS(K:K,J:J,"NegK",H:H,H9842),"")</f>
        <v>0</v>
      </c>
      <c r="N9842" s="61" t="n">
        <f aca="false">IF(J9842="PosK",SUMIFS(K:K,J:J,"eDNA",H:H,H9842),"")</f>
        <v>0</v>
      </c>
      <c r="P9842" s="62" t="n">
        <f aca="false">IF(K9844="No Ct",0,K9844)</f>
        <v>0</v>
      </c>
      <c r="Q9842" s="62" t="n">
        <f aca="false">IF(K9845="No Ct",0,K9845)</f>
        <v>0</v>
      </c>
      <c r="R9842" s="0" t="str">
        <f aca="false">IF(AND(L9842&gt;0,M9842=0),"Valid","Invalid")</f>
        <v>Invalid</v>
      </c>
      <c r="S9842" s="0" t="str">
        <f aca="false">IF(OR(P9842&gt;1,Q9842&gt;1),"Present","Absent")</f>
        <v>Absent</v>
      </c>
      <c r="T9842" s="63" t="str">
        <f aca="false">IF(OR(AND(P9842&gt;1,P9842&lt;41),AND(Q9842&gt;1,Q9842&lt;41)),"Ct&lt;41","Ct&gt;41")</f>
        <v>Ct&gt;41</v>
      </c>
      <c r="U9842" s="0" t="str">
        <f aca="false">I9842</f>
        <v>KortbenetGroenFroe</v>
      </c>
      <c r="V9842" s="0" t="str">
        <f aca="false">MID(F9842,10,9)</f>
        <v>DL2019011</v>
      </c>
      <c r="W9842" s="64" t="str">
        <f aca="false">V9842&amp;"_"&amp;U9842&amp;"_"&amp;R9842&amp;"_"&amp;S9842&amp;"_"&amp;T9842</f>
        <v>DL2019011_KortbenetGroenFroe_Invalid_Absent_Ct&gt;41</v>
      </c>
    </row>
    <row r="9843" customFormat="false" ht="14.25" hidden="false" customHeight="false" outlineLevel="0" collapsed="false">
      <c r="A9843" s="0" t="s">
        <v>812</v>
      </c>
      <c r="B9843" s="52" t="s">
        <v>1229</v>
      </c>
      <c r="C9843" s="52" t="s">
        <v>747</v>
      </c>
      <c r="D9843" s="53" t="n">
        <v>0.1</v>
      </c>
      <c r="E9843" s="53" t="s">
        <v>748</v>
      </c>
      <c r="F9843" s="0" t="s">
        <v>1472</v>
      </c>
      <c r="G9843" s="0" t="str">
        <f aca="false">LEFT(B9843,2)</f>
        <v>33</v>
      </c>
      <c r="H9843" s="0" t="str">
        <f aca="false">I9843&amp;"_"&amp;G9843&amp;"_"&amp;F9843</f>
        <v>KortbenetGroenFroe_33_20191003_DL2019011_HilleroedHTX_koersel2</v>
      </c>
      <c r="I9843" s="61" t="str">
        <f aca="false">MID(RIGHT(B9843,LEN(B9843)-3),1,FIND("_",RIGHT(B9843,LEN(B9843)-3))-1)</f>
        <v>KortbenetGroenFroe</v>
      </c>
      <c r="J9843" s="61" t="str">
        <f aca="false">TRIM(SUBSTITUTE(RIGHT(B9843,FIND(I9843,B9843)+1),"_",""))</f>
        <v>NegK</v>
      </c>
      <c r="K9843" s="0" t="str">
        <f aca="false">IFERROR(VALUE(SUBSTITUTE(E9843,".",",")),E9843)</f>
        <v>No Ct</v>
      </c>
      <c r="L9843" s="61" t="str">
        <f aca="false">IF(J9843="PosK",SUMIFS(K:K,J:J,"PosK",H:H,H9843),"")</f>
        <v/>
      </c>
      <c r="M9843" s="61" t="str">
        <f aca="false">IF(J9843="PosK",SUMIFS(K:K,J:J,"NegK",H:H,H9843),"")</f>
        <v/>
      </c>
      <c r="N9843" s="61" t="str">
        <f aca="false">IF(J9843="PosK",SUMIFS(K:K,J:J,"eDNA",H:H,H9843),"")</f>
        <v/>
      </c>
    </row>
    <row r="9844" customFormat="false" ht="14.25" hidden="false" customHeight="false" outlineLevel="0" collapsed="false">
      <c r="A9844" s="0" t="s">
        <v>814</v>
      </c>
      <c r="B9844" s="52" t="s">
        <v>1230</v>
      </c>
      <c r="C9844" s="52" t="s">
        <v>751</v>
      </c>
      <c r="D9844" s="53" t="n">
        <v>0.1</v>
      </c>
      <c r="E9844" s="53" t="s">
        <v>748</v>
      </c>
      <c r="F9844" s="0" t="s">
        <v>1472</v>
      </c>
      <c r="G9844" s="0" t="str">
        <f aca="false">LEFT(B9844,2)</f>
        <v>33</v>
      </c>
      <c r="H9844" s="0" t="str">
        <f aca="false">I9844&amp;"_"&amp;G9844&amp;"_"&amp;F9844</f>
        <v>KortbenetGroenFroe_33_20191003_DL2019011_HilleroedHTX_koersel2</v>
      </c>
      <c r="I9844" s="61" t="str">
        <f aca="false">MID(RIGHT(B9844,LEN(B9844)-3),1,FIND("_",RIGHT(B9844,LEN(B9844)-3))-1)</f>
        <v>KortbenetGroenFroe</v>
      </c>
      <c r="J9844" s="61" t="str">
        <f aca="false">TRIM(SUBSTITUTE(RIGHT(B9844,FIND(I9844,B9844)+1),"_",""))</f>
        <v>eDNA</v>
      </c>
      <c r="K9844" s="0" t="str">
        <f aca="false">IFERROR(VALUE(SUBSTITUTE(E9844,".",",")),E9844)</f>
        <v>No Ct</v>
      </c>
      <c r="L9844" s="61" t="str">
        <f aca="false">IF(J9844="PosK",SUMIFS(K:K,J:J,"PosK",H:H,H9844),"")</f>
        <v/>
      </c>
      <c r="M9844" s="61" t="str">
        <f aca="false">IF(J9844="PosK",SUMIFS(K:K,J:J,"NegK",H:H,H9844),"")</f>
        <v/>
      </c>
      <c r="N9844" s="61" t="str">
        <f aca="false">IF(J9844="PosK",SUMIFS(K:K,J:J,"eDNA",H:H,H9844),"")</f>
        <v/>
      </c>
      <c r="Q9844" s="62"/>
    </row>
    <row r="9845" customFormat="false" ht="14.25" hidden="false" customHeight="false" outlineLevel="0" collapsed="false">
      <c r="A9845" s="0" t="s">
        <v>816</v>
      </c>
      <c r="B9845" s="52" t="s">
        <v>1230</v>
      </c>
      <c r="C9845" s="52" t="s">
        <v>751</v>
      </c>
      <c r="D9845" s="53" t="n">
        <v>0.1</v>
      </c>
      <c r="E9845" s="53" t="s">
        <v>748</v>
      </c>
      <c r="F9845" s="0" t="s">
        <v>1472</v>
      </c>
      <c r="G9845" s="0" t="str">
        <f aca="false">LEFT(B9845,2)</f>
        <v>33</v>
      </c>
      <c r="H9845" s="0" t="str">
        <f aca="false">I9845&amp;"_"&amp;G9845&amp;"_"&amp;F9845</f>
        <v>KortbenetGroenFroe_33_20191003_DL2019011_HilleroedHTX_koersel2</v>
      </c>
      <c r="I9845" s="61" t="str">
        <f aca="false">MID(RIGHT(B9845,LEN(B9845)-3),1,FIND("_",RIGHT(B9845,LEN(B9845)-3))-1)</f>
        <v>KortbenetGroenFroe</v>
      </c>
      <c r="J9845" s="61" t="str">
        <f aca="false">TRIM(SUBSTITUTE(RIGHT(B9845,FIND(I9845,B9845)+1),"_",""))</f>
        <v>eDNA</v>
      </c>
      <c r="K9845" s="0" t="str">
        <f aca="false">IFERROR(VALUE(SUBSTITUTE(E9845,".",",")),E9845)</f>
        <v>No Ct</v>
      </c>
      <c r="L9845" s="61" t="str">
        <f aca="false">IF(J9845="PosK",SUMIFS(K:K,J:J,"PosK",H:H,H9845),"")</f>
        <v/>
      </c>
      <c r="M9845" s="61" t="str">
        <f aca="false">IF(J9845="PosK",SUMIFS(K:K,J:J,"NegK",H:H,H9845),"")</f>
        <v/>
      </c>
      <c r="N9845" s="61" t="str">
        <f aca="false">IF(J9845="PosK",SUMIFS(K:K,J:J,"eDNA",H:H,H9845),"")</f>
        <v/>
      </c>
      <c r="P9845" s="62"/>
      <c r="T9845" s="63"/>
      <c r="W9845" s="64"/>
    </row>
    <row r="9846" customFormat="false" ht="14.25" hidden="false" customHeight="false" outlineLevel="0" collapsed="false">
      <c r="A9846" s="0" t="s">
        <v>818</v>
      </c>
      <c r="B9846" s="52" t="s">
        <v>1232</v>
      </c>
      <c r="C9846" s="52" t="s">
        <v>743</v>
      </c>
      <c r="D9846" s="53" t="n">
        <v>0.1</v>
      </c>
      <c r="E9846" s="53" t="n">
        <v>39.59</v>
      </c>
      <c r="F9846" s="0" t="s">
        <v>1472</v>
      </c>
      <c r="G9846" s="0" t="str">
        <f aca="false">LEFT(B9846,2)</f>
        <v>34</v>
      </c>
      <c r="H9846" s="0" t="str">
        <f aca="false">I9846&amp;"_"&amp;G9846&amp;"_"&amp;F9846</f>
        <v>Soelvkarusse_34_20191003_DL2019011_HilleroedHTX_koersel2</v>
      </c>
      <c r="I9846" s="61" t="str">
        <f aca="false">MID(RIGHT(B9846,LEN(B9846)-3),1,FIND("_",RIGHT(B9846,LEN(B9846)-3))-1)</f>
        <v>Soelvkarusse</v>
      </c>
      <c r="J9846" s="61" t="str">
        <f aca="false">TRIM(SUBSTITUTE(RIGHT(B9846,FIND(I9846,B9846)+1),"_",""))</f>
        <v>PosK</v>
      </c>
      <c r="K9846" s="0" t="n">
        <f aca="false">IFERROR(VALUE(SUBSTITUTE(E9846,".",",")),E9846)</f>
        <v>39.59</v>
      </c>
      <c r="L9846" s="61" t="n">
        <f aca="false">IF(J9846="PosK",SUMIFS(K:K,J:J,"PosK",H:H,H9846),"")</f>
        <v>39.59</v>
      </c>
      <c r="M9846" s="61" t="n">
        <f aca="false">IF(J9846="PosK",SUMIFS(K:K,J:J,"NegK",H:H,H9846),"")</f>
        <v>0</v>
      </c>
      <c r="N9846" s="61" t="n">
        <f aca="false">IF(J9846="PosK",SUMIFS(K:K,J:J,"eDNA",H:H,H9846),"")</f>
        <v>0</v>
      </c>
      <c r="P9846" s="62" t="n">
        <f aca="false">IF(K9848="No Ct",0,K9848)</f>
        <v>0</v>
      </c>
      <c r="Q9846" s="62" t="n">
        <f aca="false">IF(K9849="No Ct",0,K9849)</f>
        <v>0</v>
      </c>
      <c r="R9846" s="0" t="str">
        <f aca="false">IF(AND(L9846&gt;0,M9846=0),"Valid","Invalid")</f>
        <v>Valid</v>
      </c>
      <c r="S9846" s="0" t="str">
        <f aca="false">IF(OR(P9846&gt;1,Q9846&gt;1),"Present","Absent")</f>
        <v>Absent</v>
      </c>
      <c r="T9846" s="63" t="str">
        <f aca="false">IF(OR(AND(P9846&gt;1,P9846&lt;41),AND(Q9846&gt;1,Q9846&lt;41)),"Ct&lt;41","Ct&gt;41")</f>
        <v>Ct&gt;41</v>
      </c>
      <c r="U9846" s="0" t="str">
        <f aca="false">I9846</f>
        <v>Soelvkarusse</v>
      </c>
      <c r="V9846" s="0" t="str">
        <f aca="false">MID(F9846,10,9)</f>
        <v>DL2019011</v>
      </c>
      <c r="W9846" s="64" t="str">
        <f aca="false">V9846&amp;"_"&amp;U9846&amp;"_"&amp;R9846&amp;"_"&amp;S9846&amp;"_"&amp;T9846</f>
        <v>DL2019011_Soelvkarusse_Valid_Absent_Ct&gt;41</v>
      </c>
    </row>
    <row r="9847" customFormat="false" ht="14.25" hidden="false" customHeight="false" outlineLevel="0" collapsed="false">
      <c r="A9847" s="0" t="s">
        <v>820</v>
      </c>
      <c r="B9847" s="52" t="s">
        <v>1233</v>
      </c>
      <c r="C9847" s="52" t="s">
        <v>747</v>
      </c>
      <c r="D9847" s="53" t="n">
        <v>0.1</v>
      </c>
      <c r="E9847" s="53" t="s">
        <v>748</v>
      </c>
      <c r="F9847" s="0" t="s">
        <v>1472</v>
      </c>
      <c r="G9847" s="0" t="str">
        <f aca="false">LEFT(B9847,2)</f>
        <v>34</v>
      </c>
      <c r="H9847" s="0" t="str">
        <f aca="false">I9847&amp;"_"&amp;G9847&amp;"_"&amp;F9847</f>
        <v>Soelvkarusse_34_20191003_DL2019011_HilleroedHTX_koersel2</v>
      </c>
      <c r="I9847" s="61" t="str">
        <f aca="false">MID(RIGHT(B9847,LEN(B9847)-3),1,FIND("_",RIGHT(B9847,LEN(B9847)-3))-1)</f>
        <v>Soelvkarusse</v>
      </c>
      <c r="J9847" s="61" t="str">
        <f aca="false">TRIM(SUBSTITUTE(RIGHT(B9847,FIND(I9847,B9847)+1),"_",""))</f>
        <v>NegK</v>
      </c>
      <c r="K9847" s="0" t="str">
        <f aca="false">IFERROR(VALUE(SUBSTITUTE(E9847,".",",")),E9847)</f>
        <v>No Ct</v>
      </c>
      <c r="L9847" s="61" t="str">
        <f aca="false">IF(J9847="PosK",SUMIFS(K:K,J:J,"PosK",H:H,H9847),"")</f>
        <v/>
      </c>
      <c r="M9847" s="61" t="str">
        <f aca="false">IF(J9847="PosK",SUMIFS(K:K,J:J,"NegK",H:H,H9847),"")</f>
        <v/>
      </c>
      <c r="N9847" s="61" t="str">
        <f aca="false">IF(J9847="PosK",SUMIFS(K:K,J:J,"eDNA",H:H,H9847),"")</f>
        <v/>
      </c>
    </row>
    <row r="9848" customFormat="false" ht="14.25" hidden="false" customHeight="false" outlineLevel="0" collapsed="false">
      <c r="A9848" s="0" t="s">
        <v>822</v>
      </c>
      <c r="B9848" s="52" t="s">
        <v>1234</v>
      </c>
      <c r="C9848" s="52" t="s">
        <v>751</v>
      </c>
      <c r="D9848" s="53" t="n">
        <v>0.1</v>
      </c>
      <c r="E9848" s="53" t="s">
        <v>748</v>
      </c>
      <c r="F9848" s="0" t="s">
        <v>1472</v>
      </c>
      <c r="G9848" s="0" t="str">
        <f aca="false">LEFT(B9848,2)</f>
        <v>34</v>
      </c>
      <c r="H9848" s="0" t="str">
        <f aca="false">I9848&amp;"_"&amp;G9848&amp;"_"&amp;F9848</f>
        <v>Soelvkarusse_34_20191003_DL2019011_HilleroedHTX_koersel2</v>
      </c>
      <c r="I9848" s="61" t="str">
        <f aca="false">MID(RIGHT(B9848,LEN(B9848)-3),1,FIND("_",RIGHT(B9848,LEN(B9848)-3))-1)</f>
        <v>Soelvkarusse</v>
      </c>
      <c r="J9848" s="61" t="str">
        <f aca="false">TRIM(SUBSTITUTE(RIGHT(B9848,FIND(I9848,B9848)+1),"_",""))</f>
        <v>eDNA</v>
      </c>
      <c r="K9848" s="0" t="str">
        <f aca="false">IFERROR(VALUE(SUBSTITUTE(E9848,".",",")),E9848)</f>
        <v>No Ct</v>
      </c>
      <c r="L9848" s="61" t="str">
        <f aca="false">IF(J9848="PosK",SUMIFS(K:K,J:J,"PosK",H:H,H9848),"")</f>
        <v/>
      </c>
      <c r="M9848" s="61" t="str">
        <f aca="false">IF(J9848="PosK",SUMIFS(K:K,J:J,"NegK",H:H,H9848),"")</f>
        <v/>
      </c>
      <c r="N9848" s="61" t="str">
        <f aca="false">IF(J9848="PosK",SUMIFS(K:K,J:J,"eDNA",H:H,H9848),"")</f>
        <v/>
      </c>
      <c r="Q9848" s="62"/>
    </row>
    <row r="9849" customFormat="false" ht="14.25" hidden="false" customHeight="false" outlineLevel="0" collapsed="false">
      <c r="A9849" s="0" t="s">
        <v>824</v>
      </c>
      <c r="B9849" s="52" t="s">
        <v>1234</v>
      </c>
      <c r="C9849" s="52" t="s">
        <v>751</v>
      </c>
      <c r="D9849" s="53" t="n">
        <v>0.1</v>
      </c>
      <c r="E9849" s="53" t="s">
        <v>748</v>
      </c>
      <c r="F9849" s="0" t="s">
        <v>1472</v>
      </c>
      <c r="G9849" s="0" t="str">
        <f aca="false">LEFT(B9849,2)</f>
        <v>34</v>
      </c>
      <c r="H9849" s="0" t="str">
        <f aca="false">I9849&amp;"_"&amp;G9849&amp;"_"&amp;F9849</f>
        <v>Soelvkarusse_34_20191003_DL2019011_HilleroedHTX_koersel2</v>
      </c>
      <c r="I9849" s="61" t="str">
        <f aca="false">MID(RIGHT(B9849,LEN(B9849)-3),1,FIND("_",RIGHT(B9849,LEN(B9849)-3))-1)</f>
        <v>Soelvkarusse</v>
      </c>
      <c r="J9849" s="61" t="str">
        <f aca="false">TRIM(SUBSTITUTE(RIGHT(B9849,FIND(I9849,B9849)+1),"_",""))</f>
        <v>eDNA</v>
      </c>
      <c r="K9849" s="0" t="str">
        <f aca="false">IFERROR(VALUE(SUBSTITUTE(E9849,".",",")),E9849)</f>
        <v>No Ct</v>
      </c>
      <c r="L9849" s="61" t="str">
        <f aca="false">IF(J9849="PosK",SUMIFS(K:K,J:J,"PosK",H:H,H9849),"")</f>
        <v/>
      </c>
      <c r="M9849" s="61" t="str">
        <f aca="false">IF(J9849="PosK",SUMIFS(K:K,J:J,"NegK",H:H,H9849),"")</f>
        <v/>
      </c>
      <c r="N9849" s="61" t="str">
        <f aca="false">IF(J9849="PosK",SUMIFS(K:K,J:J,"eDNA",H:H,H9849),"")</f>
        <v/>
      </c>
      <c r="P9849" s="62"/>
      <c r="T9849" s="63"/>
      <c r="W9849" s="64"/>
    </row>
    <row r="9850" customFormat="false" ht="14.25" hidden="false" customHeight="false" outlineLevel="0" collapsed="false">
      <c r="A9850" s="0" t="s">
        <v>741</v>
      </c>
      <c r="B9850" s="52" t="s">
        <v>742</v>
      </c>
      <c r="C9850" s="52" t="s">
        <v>743</v>
      </c>
      <c r="D9850" s="53" t="n">
        <v>0.1</v>
      </c>
      <c r="E9850" s="53" t="n">
        <v>30.94</v>
      </c>
      <c r="F9850" s="0" t="s">
        <v>1473</v>
      </c>
      <c r="G9850" s="0" t="str">
        <f aca="false">LEFT(B9850,2)</f>
        <v>01</v>
      </c>
      <c r="H9850" s="0" t="str">
        <f aca="false">I9850&amp;"_"&amp;G9850&amp;"_"&amp;F9850</f>
        <v>Loegfroe_01_20191008_DL2019067_FrederikshavnGym_koersel1</v>
      </c>
      <c r="I9850" s="61" t="str">
        <f aca="false">MID(RIGHT(B9850,LEN(B9850)-3),1,FIND("_",RIGHT(B9850,LEN(B9850)-3))-1)</f>
        <v>Loegfroe</v>
      </c>
      <c r="J9850" s="61" t="str">
        <f aca="false">TRIM(SUBSTITUTE(RIGHT(B9850,FIND(I9850,B9850)+1),"_",""))</f>
        <v>PosK</v>
      </c>
      <c r="K9850" s="0" t="n">
        <f aca="false">IFERROR(VALUE(SUBSTITUTE(E9850,".",",")),E9850)</f>
        <v>30.94</v>
      </c>
      <c r="L9850" s="61" t="n">
        <f aca="false">IF(J9850="PosK",SUMIFS(K:K,J:J,"PosK",H:H,H9850),"")</f>
        <v>30.94</v>
      </c>
      <c r="M9850" s="61" t="n">
        <f aca="false">IF(J9850="PosK",SUMIFS(K:K,J:J,"NegK",H:H,H9850),"")</f>
        <v>0</v>
      </c>
      <c r="N9850" s="61" t="n">
        <f aca="false">IF(J9850="PosK",SUMIFS(K:K,J:J,"eDNA",H:H,H9850),"")</f>
        <v>0</v>
      </c>
      <c r="P9850" s="62" t="n">
        <f aca="false">IF(K9852="No Ct",0,K9852)</f>
        <v>0</v>
      </c>
      <c r="Q9850" s="62" t="n">
        <f aca="false">IF(K9853="No Ct",0,K9853)</f>
        <v>0</v>
      </c>
      <c r="R9850" s="0" t="str">
        <f aca="false">IF(AND(L9850&gt;0,M9850=0),"Valid","Invalid")</f>
        <v>Valid</v>
      </c>
      <c r="S9850" s="0" t="str">
        <f aca="false">IF(OR(P9850&gt;1,Q9850&gt;1),"Present","Absent")</f>
        <v>Absent</v>
      </c>
      <c r="T9850" s="63" t="str">
        <f aca="false">IF(OR(AND(P9850&gt;1,P9850&lt;41),AND(Q9850&gt;1,Q9850&lt;41)),"Ct&lt;41","Ct&gt;41")</f>
        <v>Ct&gt;41</v>
      </c>
      <c r="U9850" s="0" t="str">
        <f aca="false">I9850</f>
        <v>Loegfroe</v>
      </c>
      <c r="V9850" s="0" t="str">
        <f aca="false">MID(F9850,10,9)</f>
        <v>DL2019067</v>
      </c>
      <c r="W9850" s="64" t="str">
        <f aca="false">V9850&amp;"_"&amp;U9850&amp;"_"&amp;R9850&amp;"_"&amp;S9850&amp;"_"&amp;T9850</f>
        <v>DL2019067_Loegfroe_Valid_Absent_Ct&gt;41</v>
      </c>
    </row>
    <row r="9851" customFormat="false" ht="14.25" hidden="false" customHeight="false" outlineLevel="0" collapsed="false">
      <c r="A9851" s="0" t="s">
        <v>745</v>
      </c>
      <c r="B9851" s="52" t="s">
        <v>746</v>
      </c>
      <c r="C9851" s="52" t="s">
        <v>747</v>
      </c>
      <c r="D9851" s="53" t="n">
        <v>0.1</v>
      </c>
      <c r="E9851" s="53" t="s">
        <v>748</v>
      </c>
      <c r="F9851" s="0" t="s">
        <v>1473</v>
      </c>
      <c r="G9851" s="0" t="str">
        <f aca="false">LEFT(B9851,2)</f>
        <v>01</v>
      </c>
      <c r="H9851" s="0" t="str">
        <f aca="false">I9851&amp;"_"&amp;G9851&amp;"_"&amp;F9851</f>
        <v>Loegfroe_01_20191008_DL2019067_FrederikshavnGym_koersel1</v>
      </c>
      <c r="I9851" s="61" t="str">
        <f aca="false">MID(RIGHT(B9851,LEN(B9851)-3),1,FIND("_",RIGHT(B9851,LEN(B9851)-3))-1)</f>
        <v>Loegfroe</v>
      </c>
      <c r="J9851" s="61" t="str">
        <f aca="false">TRIM(SUBSTITUTE(RIGHT(B9851,FIND(I9851,B9851)+1),"_",""))</f>
        <v>NegK</v>
      </c>
      <c r="K9851" s="0" t="str">
        <f aca="false">IFERROR(VALUE(SUBSTITUTE(E9851,".",",")),E9851)</f>
        <v>No Ct</v>
      </c>
      <c r="L9851" s="61" t="str">
        <f aca="false">IF(J9851="PosK",SUMIFS(K:K,J:J,"PosK",H:H,H9851),"")</f>
        <v/>
      </c>
      <c r="M9851" s="61" t="str">
        <f aca="false">IF(J9851="PosK",SUMIFS(K:K,J:J,"NegK",H:H,H9851),"")</f>
        <v/>
      </c>
      <c r="N9851" s="61" t="str">
        <f aca="false">IF(J9851="PosK",SUMIFS(K:K,J:J,"eDNA",H:H,H9851),"")</f>
        <v/>
      </c>
    </row>
    <row r="9852" customFormat="false" ht="14.25" hidden="false" customHeight="false" outlineLevel="0" collapsed="false">
      <c r="A9852" s="0" t="s">
        <v>749</v>
      </c>
      <c r="B9852" s="52" t="s">
        <v>750</v>
      </c>
      <c r="C9852" s="52" t="s">
        <v>751</v>
      </c>
      <c r="D9852" s="53" t="n">
        <v>0.1</v>
      </c>
      <c r="E9852" s="53" t="s">
        <v>748</v>
      </c>
      <c r="F9852" s="0" t="s">
        <v>1473</v>
      </c>
      <c r="G9852" s="0" t="str">
        <f aca="false">LEFT(B9852,2)</f>
        <v>01</v>
      </c>
      <c r="H9852" s="0" t="str">
        <f aca="false">I9852&amp;"_"&amp;G9852&amp;"_"&amp;F9852</f>
        <v>Loegfroe_01_20191008_DL2019067_FrederikshavnGym_koersel1</v>
      </c>
      <c r="I9852" s="61" t="str">
        <f aca="false">MID(RIGHT(B9852,LEN(B9852)-3),1,FIND("_",RIGHT(B9852,LEN(B9852)-3))-1)</f>
        <v>Loegfroe</v>
      </c>
      <c r="J9852" s="61" t="str">
        <f aca="false">TRIM(SUBSTITUTE(RIGHT(B9852,FIND(I9852,B9852)+1),"_",""))</f>
        <v>eDNA</v>
      </c>
      <c r="K9852" s="0" t="str">
        <f aca="false">IFERROR(VALUE(SUBSTITUTE(E9852,".",",")),E9852)</f>
        <v>No Ct</v>
      </c>
      <c r="L9852" s="61" t="str">
        <f aca="false">IF(J9852="PosK",SUMIFS(K:K,J:J,"PosK",H:H,H9852),"")</f>
        <v/>
      </c>
      <c r="M9852" s="61" t="str">
        <f aca="false">IF(J9852="PosK",SUMIFS(K:K,J:J,"NegK",H:H,H9852),"")</f>
        <v/>
      </c>
      <c r="N9852" s="61" t="str">
        <f aca="false">IF(J9852="PosK",SUMIFS(K:K,J:J,"eDNA",H:H,H9852),"")</f>
        <v/>
      </c>
      <c r="Q9852" s="62"/>
    </row>
    <row r="9853" customFormat="false" ht="14.25" hidden="false" customHeight="false" outlineLevel="0" collapsed="false">
      <c r="A9853" s="0" t="s">
        <v>752</v>
      </c>
      <c r="B9853" s="52" t="s">
        <v>750</v>
      </c>
      <c r="C9853" s="52" t="s">
        <v>751</v>
      </c>
      <c r="D9853" s="53" t="n">
        <v>0.1</v>
      </c>
      <c r="E9853" s="53" t="s">
        <v>748</v>
      </c>
      <c r="F9853" s="0" t="s">
        <v>1473</v>
      </c>
      <c r="G9853" s="0" t="str">
        <f aca="false">LEFT(B9853,2)</f>
        <v>01</v>
      </c>
      <c r="H9853" s="0" t="str">
        <f aca="false">I9853&amp;"_"&amp;G9853&amp;"_"&amp;F9853</f>
        <v>Loegfroe_01_20191008_DL2019067_FrederikshavnGym_koersel1</v>
      </c>
      <c r="I9853" s="61" t="str">
        <f aca="false">MID(RIGHT(B9853,LEN(B9853)-3),1,FIND("_",RIGHT(B9853,LEN(B9853)-3))-1)</f>
        <v>Loegfroe</v>
      </c>
      <c r="J9853" s="61" t="str">
        <f aca="false">TRIM(SUBSTITUTE(RIGHT(B9853,FIND(I9853,B9853)+1),"_",""))</f>
        <v>eDNA</v>
      </c>
      <c r="K9853" s="0" t="str">
        <f aca="false">IFERROR(VALUE(SUBSTITUTE(E9853,".",",")),E9853)</f>
        <v>No Ct</v>
      </c>
      <c r="L9853" s="61" t="str">
        <f aca="false">IF(J9853="PosK",SUMIFS(K:K,J:J,"PosK",H:H,H9853),"")</f>
        <v/>
      </c>
      <c r="M9853" s="61" t="str">
        <f aca="false">IF(J9853="PosK",SUMIFS(K:K,J:J,"NegK",H:H,H9853),"")</f>
        <v/>
      </c>
      <c r="N9853" s="61" t="str">
        <f aca="false">IF(J9853="PosK",SUMIFS(K:K,J:J,"eDNA",H:H,H9853),"")</f>
        <v/>
      </c>
      <c r="P9853" s="62"/>
      <c r="T9853" s="63"/>
      <c r="W9853" s="64"/>
    </row>
    <row r="9854" customFormat="false" ht="14.25" hidden="false" customHeight="false" outlineLevel="0" collapsed="false">
      <c r="A9854" s="0" t="s">
        <v>754</v>
      </c>
      <c r="B9854" s="52" t="s">
        <v>755</v>
      </c>
      <c r="C9854" s="52" t="s">
        <v>743</v>
      </c>
      <c r="D9854" s="53" t="n">
        <v>0.1</v>
      </c>
      <c r="E9854" s="53" t="n">
        <v>33.28</v>
      </c>
      <c r="F9854" s="0" t="s">
        <v>1473</v>
      </c>
      <c r="G9854" s="0" t="str">
        <f aca="false">LEFT(B9854,2)</f>
        <v>02</v>
      </c>
      <c r="H9854" s="0" t="str">
        <f aca="false">I9854&amp;"_"&amp;G9854&amp;"_"&amp;F9854</f>
        <v>StorVandsalamander_02_20191008_DL2019067_FrederikshavnGym_koersel1</v>
      </c>
      <c r="I9854" s="61" t="str">
        <f aca="false">MID(RIGHT(B9854,LEN(B9854)-3),1,FIND("_",RIGHT(B9854,LEN(B9854)-3))-1)</f>
        <v>StorVandsalamander</v>
      </c>
      <c r="J9854" s="61" t="str">
        <f aca="false">TRIM(SUBSTITUTE(RIGHT(B9854,FIND(I9854,B9854)+1),"_",""))</f>
        <v>PosK</v>
      </c>
      <c r="K9854" s="0" t="n">
        <f aca="false">IFERROR(VALUE(SUBSTITUTE(E9854,".",",")),E9854)</f>
        <v>33.28</v>
      </c>
      <c r="L9854" s="61" t="n">
        <f aca="false">IF(J9854="PosK",SUMIFS(K:K,J:J,"PosK",H:H,H9854),"")</f>
        <v>33.28</v>
      </c>
      <c r="M9854" s="61" t="n">
        <f aca="false">IF(J9854="PosK",SUMIFS(K:K,J:J,"NegK",H:H,H9854),"")</f>
        <v>0</v>
      </c>
      <c r="N9854" s="61" t="n">
        <f aca="false">IF(J9854="PosK",SUMIFS(K:K,J:J,"eDNA",H:H,H9854),"")</f>
        <v>0</v>
      </c>
      <c r="P9854" s="62" t="n">
        <f aca="false">IF(K9856="No Ct",0,K9856)</f>
        <v>0</v>
      </c>
      <c r="Q9854" s="62" t="n">
        <f aca="false">IF(K9857="No Ct",0,K9857)</f>
        <v>0</v>
      </c>
      <c r="R9854" s="0" t="str">
        <f aca="false">IF(AND(L9854&gt;0,M9854=0),"Valid","Invalid")</f>
        <v>Valid</v>
      </c>
      <c r="S9854" s="0" t="str">
        <f aca="false">IF(OR(P9854&gt;1,Q9854&gt;1),"Present","Absent")</f>
        <v>Absent</v>
      </c>
      <c r="T9854" s="63" t="str">
        <f aca="false">IF(OR(AND(P9854&gt;1,P9854&lt;41),AND(Q9854&gt;1,Q9854&lt;41)),"Ct&lt;41","Ct&gt;41")</f>
        <v>Ct&gt;41</v>
      </c>
      <c r="U9854" s="0" t="str">
        <f aca="false">I9854</f>
        <v>StorVandsalamander</v>
      </c>
      <c r="V9854" s="0" t="str">
        <f aca="false">MID(F9854,10,9)</f>
        <v>DL2019067</v>
      </c>
      <c r="W9854" s="64" t="str">
        <f aca="false">V9854&amp;"_"&amp;U9854&amp;"_"&amp;R9854&amp;"_"&amp;S9854&amp;"_"&amp;T9854</f>
        <v>DL2019067_StorVandsalamander_Valid_Absent_Ct&gt;41</v>
      </c>
    </row>
    <row r="9855" customFormat="false" ht="14.25" hidden="false" customHeight="false" outlineLevel="0" collapsed="false">
      <c r="A9855" s="0" t="s">
        <v>756</v>
      </c>
      <c r="B9855" s="52" t="s">
        <v>757</v>
      </c>
      <c r="C9855" s="52" t="s">
        <v>747</v>
      </c>
      <c r="D9855" s="53" t="n">
        <v>0.1</v>
      </c>
      <c r="E9855" s="53" t="s">
        <v>748</v>
      </c>
      <c r="F9855" s="0" t="s">
        <v>1473</v>
      </c>
      <c r="G9855" s="0" t="str">
        <f aca="false">LEFT(B9855,2)</f>
        <v>02</v>
      </c>
      <c r="H9855" s="0" t="str">
        <f aca="false">I9855&amp;"_"&amp;G9855&amp;"_"&amp;F9855</f>
        <v>StorVandsalamander_02_20191008_DL2019067_FrederikshavnGym_koersel1</v>
      </c>
      <c r="I9855" s="61" t="str">
        <f aca="false">MID(RIGHT(B9855,LEN(B9855)-3),1,FIND("_",RIGHT(B9855,LEN(B9855)-3))-1)</f>
        <v>StorVandsalamander</v>
      </c>
      <c r="J9855" s="61" t="str">
        <f aca="false">TRIM(SUBSTITUTE(RIGHT(B9855,FIND(I9855,B9855)+1),"_",""))</f>
        <v>NegK</v>
      </c>
      <c r="K9855" s="0" t="str">
        <f aca="false">IFERROR(VALUE(SUBSTITUTE(E9855,".",",")),E9855)</f>
        <v>No Ct</v>
      </c>
      <c r="L9855" s="61" t="str">
        <f aca="false">IF(J9855="PosK",SUMIFS(K:K,J:J,"PosK",H:H,H9855),"")</f>
        <v/>
      </c>
      <c r="M9855" s="61" t="str">
        <f aca="false">IF(J9855="PosK",SUMIFS(K:K,J:J,"NegK",H:H,H9855),"")</f>
        <v/>
      </c>
      <c r="N9855" s="61" t="str">
        <f aca="false">IF(J9855="PosK",SUMIFS(K:K,J:J,"eDNA",H:H,H9855),"")</f>
        <v/>
      </c>
    </row>
    <row r="9856" customFormat="false" ht="14.25" hidden="false" customHeight="false" outlineLevel="0" collapsed="false">
      <c r="A9856" s="0" t="s">
        <v>758</v>
      </c>
      <c r="B9856" s="52" t="s">
        <v>759</v>
      </c>
      <c r="C9856" s="52" t="s">
        <v>751</v>
      </c>
      <c r="D9856" s="53" t="n">
        <v>0.1</v>
      </c>
      <c r="E9856" s="53" t="s">
        <v>748</v>
      </c>
      <c r="F9856" s="0" t="s">
        <v>1473</v>
      </c>
      <c r="G9856" s="0" t="str">
        <f aca="false">LEFT(B9856,2)</f>
        <v>02</v>
      </c>
      <c r="H9856" s="0" t="str">
        <f aca="false">I9856&amp;"_"&amp;G9856&amp;"_"&amp;F9856</f>
        <v>StorVandsalamander_02_20191008_DL2019067_FrederikshavnGym_koersel1</v>
      </c>
      <c r="I9856" s="61" t="str">
        <f aca="false">MID(RIGHT(B9856,LEN(B9856)-3),1,FIND("_",RIGHT(B9856,LEN(B9856)-3))-1)</f>
        <v>StorVandsalamander</v>
      </c>
      <c r="J9856" s="61" t="str">
        <f aca="false">TRIM(SUBSTITUTE(RIGHT(B9856,FIND(I9856,B9856)+1),"_",""))</f>
        <v>eDNA</v>
      </c>
      <c r="K9856" s="0" t="str">
        <f aca="false">IFERROR(VALUE(SUBSTITUTE(E9856,".",",")),E9856)</f>
        <v>No Ct</v>
      </c>
      <c r="L9856" s="61" t="str">
        <f aca="false">IF(J9856="PosK",SUMIFS(K:K,J:J,"PosK",H:H,H9856),"")</f>
        <v/>
      </c>
      <c r="M9856" s="61" t="str">
        <f aca="false">IF(J9856="PosK",SUMIFS(K:K,J:J,"NegK",H:H,H9856),"")</f>
        <v/>
      </c>
      <c r="N9856" s="61" t="str">
        <f aca="false">IF(J9856="PosK",SUMIFS(K:K,J:J,"eDNA",H:H,H9856),"")</f>
        <v/>
      </c>
      <c r="Q9856" s="62"/>
    </row>
    <row r="9857" customFormat="false" ht="14.25" hidden="false" customHeight="false" outlineLevel="0" collapsed="false">
      <c r="A9857" s="0" t="s">
        <v>760</v>
      </c>
      <c r="B9857" s="52" t="s">
        <v>759</v>
      </c>
      <c r="C9857" s="52" t="s">
        <v>751</v>
      </c>
      <c r="D9857" s="53" t="n">
        <v>0.1</v>
      </c>
      <c r="E9857" s="53" t="s">
        <v>748</v>
      </c>
      <c r="F9857" s="0" t="s">
        <v>1473</v>
      </c>
      <c r="G9857" s="0" t="str">
        <f aca="false">LEFT(B9857,2)</f>
        <v>02</v>
      </c>
      <c r="H9857" s="0" t="str">
        <f aca="false">I9857&amp;"_"&amp;G9857&amp;"_"&amp;F9857</f>
        <v>StorVandsalamander_02_20191008_DL2019067_FrederikshavnGym_koersel1</v>
      </c>
      <c r="I9857" s="61" t="str">
        <f aca="false">MID(RIGHT(B9857,LEN(B9857)-3),1,FIND("_",RIGHT(B9857,LEN(B9857)-3))-1)</f>
        <v>StorVandsalamander</v>
      </c>
      <c r="J9857" s="61" t="str">
        <f aca="false">TRIM(SUBSTITUTE(RIGHT(B9857,FIND(I9857,B9857)+1),"_",""))</f>
        <v>eDNA</v>
      </c>
      <c r="K9857" s="0" t="str">
        <f aca="false">IFERROR(VALUE(SUBSTITUTE(E9857,".",",")),E9857)</f>
        <v>No Ct</v>
      </c>
      <c r="L9857" s="61" t="str">
        <f aca="false">IF(J9857="PosK",SUMIFS(K:K,J:J,"PosK",H:H,H9857),"")</f>
        <v/>
      </c>
      <c r="M9857" s="61" t="str">
        <f aca="false">IF(J9857="PosK",SUMIFS(K:K,J:J,"NegK",H:H,H9857),"")</f>
        <v/>
      </c>
      <c r="N9857" s="61" t="str">
        <f aca="false">IF(J9857="PosK",SUMIFS(K:K,J:J,"eDNA",H:H,H9857),"")</f>
        <v/>
      </c>
      <c r="P9857" s="62"/>
      <c r="T9857" s="63"/>
      <c r="W9857" s="64"/>
    </row>
    <row r="9858" customFormat="false" ht="14.25" hidden="false" customHeight="false" outlineLevel="0" collapsed="false">
      <c r="A9858" s="0" t="s">
        <v>762</v>
      </c>
      <c r="B9858" s="52" t="s">
        <v>763</v>
      </c>
      <c r="C9858" s="52" t="s">
        <v>743</v>
      </c>
      <c r="D9858" s="53" t="n">
        <v>0.1</v>
      </c>
      <c r="E9858" s="53" t="n">
        <v>31.38</v>
      </c>
      <c r="F9858" s="0" t="s">
        <v>1473</v>
      </c>
      <c r="G9858" s="0" t="str">
        <f aca="false">LEFT(B9858,2)</f>
        <v>03</v>
      </c>
      <c r="H9858" s="0" t="str">
        <f aca="false">I9858&amp;"_"&amp;G9858&amp;"_"&amp;F9858</f>
        <v>Strandtudse_03_20191008_DL2019067_FrederikshavnGym_koersel1</v>
      </c>
      <c r="I9858" s="61" t="str">
        <f aca="false">MID(RIGHT(B9858,LEN(B9858)-3),1,FIND("_",RIGHT(B9858,LEN(B9858)-3))-1)</f>
        <v>Strandtudse</v>
      </c>
      <c r="J9858" s="61" t="str">
        <f aca="false">TRIM(SUBSTITUTE(RIGHT(B9858,FIND(I9858,B9858)+1),"_",""))</f>
        <v>PosK</v>
      </c>
      <c r="K9858" s="0" t="n">
        <f aca="false">IFERROR(VALUE(SUBSTITUTE(E9858,".",",")),E9858)</f>
        <v>31.38</v>
      </c>
      <c r="L9858" s="61" t="n">
        <f aca="false">IF(J9858="PosK",SUMIFS(K:K,J:J,"PosK",H:H,H9858),"")</f>
        <v>31.38</v>
      </c>
      <c r="M9858" s="61" t="n">
        <f aca="false">IF(J9858="PosK",SUMIFS(K:K,J:J,"NegK",H:H,H9858),"")</f>
        <v>0</v>
      </c>
      <c r="N9858" s="61" t="n">
        <f aca="false">IF(J9858="PosK",SUMIFS(K:K,J:J,"eDNA",H:H,H9858),"")</f>
        <v>0</v>
      </c>
      <c r="P9858" s="62" t="n">
        <f aca="false">IF(K9860="No Ct",0,K9860)</f>
        <v>0</v>
      </c>
      <c r="Q9858" s="62" t="n">
        <f aca="false">IF(K9861="No Ct",0,K9861)</f>
        <v>0</v>
      </c>
      <c r="R9858" s="0" t="str">
        <f aca="false">IF(AND(L9858&gt;0,M9858=0),"Valid","Invalid")</f>
        <v>Valid</v>
      </c>
      <c r="S9858" s="0" t="str">
        <f aca="false">IF(OR(P9858&gt;1,Q9858&gt;1),"Present","Absent")</f>
        <v>Absent</v>
      </c>
      <c r="T9858" s="63" t="str">
        <f aca="false">IF(OR(AND(P9858&gt;1,P9858&lt;41),AND(Q9858&gt;1,Q9858&lt;41)),"Ct&lt;41","Ct&gt;41")</f>
        <v>Ct&gt;41</v>
      </c>
      <c r="U9858" s="0" t="str">
        <f aca="false">I9858</f>
        <v>Strandtudse</v>
      </c>
      <c r="V9858" s="0" t="str">
        <f aca="false">MID(F9858,10,9)</f>
        <v>DL2019067</v>
      </c>
      <c r="W9858" s="64" t="str">
        <f aca="false">V9858&amp;"_"&amp;U9858&amp;"_"&amp;R9858&amp;"_"&amp;S9858&amp;"_"&amp;T9858</f>
        <v>DL2019067_Strandtudse_Valid_Absent_Ct&gt;41</v>
      </c>
    </row>
    <row r="9859" customFormat="false" ht="14.25" hidden="false" customHeight="false" outlineLevel="0" collapsed="false">
      <c r="A9859" s="0" t="s">
        <v>764</v>
      </c>
      <c r="B9859" s="52" t="s">
        <v>765</v>
      </c>
      <c r="C9859" s="52" t="s">
        <v>747</v>
      </c>
      <c r="D9859" s="53" t="n">
        <v>0.1</v>
      </c>
      <c r="E9859" s="53" t="s">
        <v>748</v>
      </c>
      <c r="F9859" s="0" t="s">
        <v>1473</v>
      </c>
      <c r="G9859" s="0" t="str">
        <f aca="false">LEFT(B9859,2)</f>
        <v>03</v>
      </c>
      <c r="H9859" s="0" t="str">
        <f aca="false">I9859&amp;"_"&amp;G9859&amp;"_"&amp;F9859</f>
        <v>Strandtudse_03_20191008_DL2019067_FrederikshavnGym_koersel1</v>
      </c>
      <c r="I9859" s="61" t="str">
        <f aca="false">MID(RIGHT(B9859,LEN(B9859)-3),1,FIND("_",RIGHT(B9859,LEN(B9859)-3))-1)</f>
        <v>Strandtudse</v>
      </c>
      <c r="J9859" s="61" t="str">
        <f aca="false">TRIM(SUBSTITUTE(RIGHT(B9859,FIND(I9859,B9859)+1),"_",""))</f>
        <v>NegK</v>
      </c>
      <c r="K9859" s="0" t="str">
        <f aca="false">IFERROR(VALUE(SUBSTITUTE(E9859,".",",")),E9859)</f>
        <v>No Ct</v>
      </c>
      <c r="L9859" s="61" t="str">
        <f aca="false">IF(J9859="PosK",SUMIFS(K:K,J:J,"PosK",H:H,H9859),"")</f>
        <v/>
      </c>
      <c r="M9859" s="61" t="str">
        <f aca="false">IF(J9859="PosK",SUMIFS(K:K,J:J,"NegK",H:H,H9859),"")</f>
        <v/>
      </c>
      <c r="N9859" s="61" t="str">
        <f aca="false">IF(J9859="PosK",SUMIFS(K:K,J:J,"eDNA",H:H,H9859),"")</f>
        <v/>
      </c>
    </row>
    <row r="9860" customFormat="false" ht="14.25" hidden="false" customHeight="false" outlineLevel="0" collapsed="false">
      <c r="A9860" s="0" t="s">
        <v>766</v>
      </c>
      <c r="B9860" s="52" t="s">
        <v>767</v>
      </c>
      <c r="C9860" s="52" t="s">
        <v>751</v>
      </c>
      <c r="D9860" s="53" t="n">
        <v>0.1</v>
      </c>
      <c r="E9860" s="53" t="s">
        <v>748</v>
      </c>
      <c r="F9860" s="0" t="s">
        <v>1473</v>
      </c>
      <c r="G9860" s="0" t="str">
        <f aca="false">LEFT(B9860,2)</f>
        <v>03</v>
      </c>
      <c r="H9860" s="0" t="str">
        <f aca="false">I9860&amp;"_"&amp;G9860&amp;"_"&amp;F9860</f>
        <v>Strandtudse_03_20191008_DL2019067_FrederikshavnGym_koersel1</v>
      </c>
      <c r="I9860" s="61" t="str">
        <f aca="false">MID(RIGHT(B9860,LEN(B9860)-3),1,FIND("_",RIGHT(B9860,LEN(B9860)-3))-1)</f>
        <v>Strandtudse</v>
      </c>
      <c r="J9860" s="61" t="str">
        <f aca="false">TRIM(SUBSTITUTE(RIGHT(B9860,FIND(I9860,B9860)+1),"_",""))</f>
        <v>eDNA</v>
      </c>
      <c r="K9860" s="0" t="str">
        <f aca="false">IFERROR(VALUE(SUBSTITUTE(E9860,".",",")),E9860)</f>
        <v>No Ct</v>
      </c>
      <c r="L9860" s="61" t="str">
        <f aca="false">IF(J9860="PosK",SUMIFS(K:K,J:J,"PosK",H:H,H9860),"")</f>
        <v/>
      </c>
      <c r="M9860" s="61" t="str">
        <f aca="false">IF(J9860="PosK",SUMIFS(K:K,J:J,"NegK",H:H,H9860),"")</f>
        <v/>
      </c>
      <c r="N9860" s="61" t="str">
        <f aca="false">IF(J9860="PosK",SUMIFS(K:K,J:J,"eDNA",H:H,H9860),"")</f>
        <v/>
      </c>
      <c r="Q9860" s="62"/>
    </row>
    <row r="9861" customFormat="false" ht="14.25" hidden="false" customHeight="false" outlineLevel="0" collapsed="false">
      <c r="A9861" s="0" t="s">
        <v>768</v>
      </c>
      <c r="B9861" s="52" t="s">
        <v>767</v>
      </c>
      <c r="C9861" s="52" t="s">
        <v>751</v>
      </c>
      <c r="D9861" s="53" t="n">
        <v>0.1</v>
      </c>
      <c r="E9861" s="53" t="s">
        <v>748</v>
      </c>
      <c r="F9861" s="0" t="s">
        <v>1473</v>
      </c>
      <c r="G9861" s="0" t="str">
        <f aca="false">LEFT(B9861,2)</f>
        <v>03</v>
      </c>
      <c r="H9861" s="0" t="str">
        <f aca="false">I9861&amp;"_"&amp;G9861&amp;"_"&amp;F9861</f>
        <v>Strandtudse_03_20191008_DL2019067_FrederikshavnGym_koersel1</v>
      </c>
      <c r="I9861" s="61" t="str">
        <f aca="false">MID(RIGHT(B9861,LEN(B9861)-3),1,FIND("_",RIGHT(B9861,LEN(B9861)-3))-1)</f>
        <v>Strandtudse</v>
      </c>
      <c r="J9861" s="61" t="str">
        <f aca="false">TRIM(SUBSTITUTE(RIGHT(B9861,FIND(I9861,B9861)+1),"_",""))</f>
        <v>eDNA</v>
      </c>
      <c r="K9861" s="0" t="str">
        <f aca="false">IFERROR(VALUE(SUBSTITUTE(E9861,".",",")),E9861)</f>
        <v>No Ct</v>
      </c>
      <c r="L9861" s="61" t="str">
        <f aca="false">IF(J9861="PosK",SUMIFS(K:K,J:J,"PosK",H:H,H9861),"")</f>
        <v/>
      </c>
      <c r="M9861" s="61" t="str">
        <f aca="false">IF(J9861="PosK",SUMIFS(K:K,J:J,"NegK",H:H,H9861),"")</f>
        <v/>
      </c>
      <c r="N9861" s="61" t="str">
        <f aca="false">IF(J9861="PosK",SUMIFS(K:K,J:J,"eDNA",H:H,H9861),"")</f>
        <v/>
      </c>
      <c r="P9861" s="62"/>
      <c r="T9861" s="63"/>
      <c r="W9861" s="64"/>
    </row>
    <row r="9862" customFormat="false" ht="14.25" hidden="false" customHeight="false" outlineLevel="0" collapsed="false">
      <c r="A9862" s="0" t="s">
        <v>770</v>
      </c>
      <c r="B9862" s="52" t="s">
        <v>771</v>
      </c>
      <c r="C9862" s="52" t="s">
        <v>743</v>
      </c>
      <c r="D9862" s="53" t="n">
        <v>0.1</v>
      </c>
      <c r="E9862" s="53" t="n">
        <v>33.63</v>
      </c>
      <c r="F9862" s="0" t="s">
        <v>1473</v>
      </c>
      <c r="G9862" s="0" t="str">
        <f aca="false">LEFT(B9862,2)</f>
        <v>04</v>
      </c>
      <c r="H9862" s="0" t="str">
        <f aca="false">I9862&amp;"_"&amp;G9862&amp;"_"&amp;F9862</f>
        <v>GroenbrogetTudse_04_20191008_DL2019067_FrederikshavnGym_koersel1</v>
      </c>
      <c r="I9862" s="61" t="str">
        <f aca="false">MID(RIGHT(B9862,LEN(B9862)-3),1,FIND("_",RIGHT(B9862,LEN(B9862)-3))-1)</f>
        <v>GroenbrogetTudse</v>
      </c>
      <c r="J9862" s="61" t="str">
        <f aca="false">TRIM(SUBSTITUTE(RIGHT(B9862,FIND(I9862,B9862)+1),"_",""))</f>
        <v>PosK</v>
      </c>
      <c r="K9862" s="0" t="n">
        <f aca="false">IFERROR(VALUE(SUBSTITUTE(E9862,".",",")),E9862)</f>
        <v>33.63</v>
      </c>
      <c r="L9862" s="61" t="n">
        <f aca="false">IF(J9862="PosK",SUMIFS(K:K,J:J,"PosK",H:H,H9862),"")</f>
        <v>33.63</v>
      </c>
      <c r="M9862" s="61" t="n">
        <f aca="false">IF(J9862="PosK",SUMIFS(K:K,J:J,"NegK",H:H,H9862),"")</f>
        <v>0</v>
      </c>
      <c r="N9862" s="61" t="n">
        <f aca="false">IF(J9862="PosK",SUMIFS(K:K,J:J,"eDNA",H:H,H9862),"")</f>
        <v>0</v>
      </c>
      <c r="P9862" s="62" t="n">
        <f aca="false">IF(K9864="No Ct",0,K9864)</f>
        <v>0</v>
      </c>
      <c r="Q9862" s="62" t="n">
        <f aca="false">IF(K9865="No Ct",0,K9865)</f>
        <v>0</v>
      </c>
      <c r="R9862" s="0" t="str">
        <f aca="false">IF(AND(L9862&gt;0,M9862=0),"Valid","Invalid")</f>
        <v>Valid</v>
      </c>
      <c r="S9862" s="0" t="str">
        <f aca="false">IF(OR(P9862&gt;1,Q9862&gt;1),"Present","Absent")</f>
        <v>Absent</v>
      </c>
      <c r="T9862" s="63" t="str">
        <f aca="false">IF(OR(AND(P9862&gt;1,P9862&lt;41),AND(Q9862&gt;1,Q9862&lt;41)),"Ct&lt;41","Ct&gt;41")</f>
        <v>Ct&gt;41</v>
      </c>
      <c r="U9862" s="0" t="str">
        <f aca="false">I9862</f>
        <v>GroenbrogetTudse</v>
      </c>
      <c r="V9862" s="0" t="str">
        <f aca="false">MID(F9862,10,9)</f>
        <v>DL2019067</v>
      </c>
      <c r="W9862" s="64" t="str">
        <f aca="false">V9862&amp;"_"&amp;U9862&amp;"_"&amp;R9862&amp;"_"&amp;S9862&amp;"_"&amp;T9862</f>
        <v>DL2019067_GroenbrogetTudse_Valid_Absent_Ct&gt;41</v>
      </c>
    </row>
    <row r="9863" customFormat="false" ht="14.25" hidden="false" customHeight="false" outlineLevel="0" collapsed="false">
      <c r="A9863" s="0" t="s">
        <v>772</v>
      </c>
      <c r="B9863" s="52" t="s">
        <v>773</v>
      </c>
      <c r="C9863" s="52" t="s">
        <v>747</v>
      </c>
      <c r="D9863" s="53" t="n">
        <v>0.1</v>
      </c>
      <c r="E9863" s="53" t="s">
        <v>748</v>
      </c>
      <c r="F9863" s="0" t="s">
        <v>1473</v>
      </c>
      <c r="G9863" s="0" t="str">
        <f aca="false">LEFT(B9863,2)</f>
        <v>04</v>
      </c>
      <c r="H9863" s="0" t="str">
        <f aca="false">I9863&amp;"_"&amp;G9863&amp;"_"&amp;F9863</f>
        <v>GroenbrogetTudse_04_20191008_DL2019067_FrederikshavnGym_koersel1</v>
      </c>
      <c r="I9863" s="61" t="str">
        <f aca="false">MID(RIGHT(B9863,LEN(B9863)-3),1,FIND("_",RIGHT(B9863,LEN(B9863)-3))-1)</f>
        <v>GroenbrogetTudse</v>
      </c>
      <c r="J9863" s="61" t="str">
        <f aca="false">TRIM(SUBSTITUTE(RIGHT(B9863,FIND(I9863,B9863)+1),"_",""))</f>
        <v>NegK</v>
      </c>
      <c r="K9863" s="0" t="str">
        <f aca="false">IFERROR(VALUE(SUBSTITUTE(E9863,".",",")),E9863)</f>
        <v>No Ct</v>
      </c>
      <c r="L9863" s="61" t="str">
        <f aca="false">IF(J9863="PosK",SUMIFS(K:K,J:J,"PosK",H:H,H9863),"")</f>
        <v/>
      </c>
      <c r="M9863" s="61" t="str">
        <f aca="false">IF(J9863="PosK",SUMIFS(K:K,J:J,"NegK",H:H,H9863),"")</f>
        <v/>
      </c>
      <c r="N9863" s="61" t="str">
        <f aca="false">IF(J9863="PosK",SUMIFS(K:K,J:J,"eDNA",H:H,H9863),"")</f>
        <v/>
      </c>
    </row>
    <row r="9864" customFormat="false" ht="14.25" hidden="false" customHeight="false" outlineLevel="0" collapsed="false">
      <c r="A9864" s="0" t="s">
        <v>774</v>
      </c>
      <c r="B9864" s="52" t="s">
        <v>775</v>
      </c>
      <c r="C9864" s="52" t="s">
        <v>751</v>
      </c>
      <c r="D9864" s="53" t="n">
        <v>0.1</v>
      </c>
      <c r="E9864" s="53" t="s">
        <v>748</v>
      </c>
      <c r="F9864" s="0" t="s">
        <v>1473</v>
      </c>
      <c r="G9864" s="0" t="str">
        <f aca="false">LEFT(B9864,2)</f>
        <v>04</v>
      </c>
      <c r="H9864" s="0" t="str">
        <f aca="false">I9864&amp;"_"&amp;G9864&amp;"_"&amp;F9864</f>
        <v>GroenbrogetTudse_04_20191008_DL2019067_FrederikshavnGym_koersel1</v>
      </c>
      <c r="I9864" s="61" t="str">
        <f aca="false">MID(RIGHT(B9864,LEN(B9864)-3),1,FIND("_",RIGHT(B9864,LEN(B9864)-3))-1)</f>
        <v>GroenbrogetTudse</v>
      </c>
      <c r="J9864" s="61" t="str">
        <f aca="false">TRIM(SUBSTITUTE(RIGHT(B9864,FIND(I9864,B9864)+1),"_",""))</f>
        <v>eDNA</v>
      </c>
      <c r="K9864" s="0" t="str">
        <f aca="false">IFERROR(VALUE(SUBSTITUTE(E9864,".",",")),E9864)</f>
        <v>No Ct</v>
      </c>
      <c r="L9864" s="61" t="str">
        <f aca="false">IF(J9864="PosK",SUMIFS(K:K,J:J,"PosK",H:H,H9864),"")</f>
        <v/>
      </c>
      <c r="M9864" s="61" t="str">
        <f aca="false">IF(J9864="PosK",SUMIFS(K:K,J:J,"NegK",H:H,H9864),"")</f>
        <v/>
      </c>
      <c r="N9864" s="61" t="str">
        <f aca="false">IF(J9864="PosK",SUMIFS(K:K,J:J,"eDNA",H:H,H9864),"")</f>
        <v/>
      </c>
      <c r="Q9864" s="62"/>
    </row>
    <row r="9865" customFormat="false" ht="14.25" hidden="false" customHeight="false" outlineLevel="0" collapsed="false">
      <c r="A9865" s="0" t="s">
        <v>776</v>
      </c>
      <c r="B9865" s="52" t="s">
        <v>775</v>
      </c>
      <c r="C9865" s="52" t="s">
        <v>751</v>
      </c>
      <c r="D9865" s="53" t="n">
        <v>0.1</v>
      </c>
      <c r="E9865" s="53" t="s">
        <v>748</v>
      </c>
      <c r="F9865" s="0" t="s">
        <v>1473</v>
      </c>
      <c r="G9865" s="0" t="str">
        <f aca="false">LEFT(B9865,2)</f>
        <v>04</v>
      </c>
      <c r="H9865" s="0" t="str">
        <f aca="false">I9865&amp;"_"&amp;G9865&amp;"_"&amp;F9865</f>
        <v>GroenbrogetTudse_04_20191008_DL2019067_FrederikshavnGym_koersel1</v>
      </c>
      <c r="I9865" s="61" t="str">
        <f aca="false">MID(RIGHT(B9865,LEN(B9865)-3),1,FIND("_",RIGHT(B9865,LEN(B9865)-3))-1)</f>
        <v>GroenbrogetTudse</v>
      </c>
      <c r="J9865" s="61" t="str">
        <f aca="false">TRIM(SUBSTITUTE(RIGHT(B9865,FIND(I9865,B9865)+1),"_",""))</f>
        <v>eDNA</v>
      </c>
      <c r="K9865" s="0" t="str">
        <f aca="false">IFERROR(VALUE(SUBSTITUTE(E9865,".",",")),E9865)</f>
        <v>No Ct</v>
      </c>
      <c r="L9865" s="61" t="str">
        <f aca="false">IF(J9865="PosK",SUMIFS(K:K,J:J,"PosK",H:H,H9865),"")</f>
        <v/>
      </c>
      <c r="M9865" s="61" t="str">
        <f aca="false">IF(J9865="PosK",SUMIFS(K:K,J:J,"NegK",H:H,H9865),"")</f>
        <v/>
      </c>
      <c r="N9865" s="61" t="str">
        <f aca="false">IF(J9865="PosK",SUMIFS(K:K,J:J,"eDNA",H:H,H9865),"")</f>
        <v/>
      </c>
      <c r="P9865" s="62"/>
      <c r="T9865" s="63"/>
      <c r="W9865" s="64"/>
    </row>
    <row r="9866" customFormat="false" ht="14.25" hidden="false" customHeight="false" outlineLevel="0" collapsed="false">
      <c r="A9866" s="0" t="s">
        <v>778</v>
      </c>
      <c r="B9866" s="52" t="s">
        <v>779</v>
      </c>
      <c r="C9866" s="52" t="s">
        <v>743</v>
      </c>
      <c r="D9866" s="53" t="n">
        <v>0.1</v>
      </c>
      <c r="E9866" s="53" t="s">
        <v>748</v>
      </c>
      <c r="F9866" s="0" t="s">
        <v>1473</v>
      </c>
      <c r="G9866" s="0" t="str">
        <f aca="false">LEFT(B9866,2)</f>
        <v>05</v>
      </c>
      <c r="H9866" s="0" t="str">
        <f aca="false">I9866&amp;"_"&amp;G9866&amp;"_"&amp;F9866</f>
        <v>Loevfroe_05_20191008_DL2019067_FrederikshavnGym_koersel1</v>
      </c>
      <c r="I9866" s="61" t="str">
        <f aca="false">MID(RIGHT(B9866,LEN(B9866)-3),1,FIND("_",RIGHT(B9866,LEN(B9866)-3))-1)</f>
        <v>Loevfroe</v>
      </c>
      <c r="J9866" s="61" t="str">
        <f aca="false">TRIM(SUBSTITUTE(RIGHT(B9866,FIND(I9866,B9866)+1),"_",""))</f>
        <v>PosK</v>
      </c>
      <c r="K9866" s="0" t="str">
        <f aca="false">IFERROR(VALUE(SUBSTITUTE(E9866,".",",")),E9866)</f>
        <v>No Ct</v>
      </c>
      <c r="L9866" s="61" t="n">
        <f aca="false">IF(J9866="PosK",SUMIFS(K:K,J:J,"PosK",H:H,H9866),"")</f>
        <v>0</v>
      </c>
      <c r="M9866" s="61" t="n">
        <f aca="false">IF(J9866="PosK",SUMIFS(K:K,J:J,"NegK",H:H,H9866),"")</f>
        <v>0</v>
      </c>
      <c r="N9866" s="61" t="n">
        <f aca="false">IF(J9866="PosK",SUMIFS(K:K,J:J,"eDNA",H:H,H9866),"")</f>
        <v>32.23</v>
      </c>
      <c r="P9866" s="62" t="n">
        <f aca="false">IF(K9868="No Ct",0,K9868)</f>
        <v>0</v>
      </c>
      <c r="Q9866" s="62" t="n">
        <f aca="false">IF(K9869="No Ct",0,K9869)</f>
        <v>32.23</v>
      </c>
      <c r="R9866" s="0" t="str">
        <f aca="false">IF(AND(L9866&gt;0,M9866=0),"Valid","Invalid")</f>
        <v>Invalid</v>
      </c>
      <c r="S9866" s="0" t="str">
        <f aca="false">IF(OR(P9866&gt;1,Q9866&gt;1),"Present","Absent")</f>
        <v>Present</v>
      </c>
      <c r="T9866" s="63" t="str">
        <f aca="false">IF(OR(AND(P9866&gt;1,P9866&lt;41),AND(Q9866&gt;1,Q9866&lt;41)),"Ct&lt;41","Ct&gt;41")</f>
        <v>Ct&lt;41</v>
      </c>
      <c r="U9866" s="0" t="str">
        <f aca="false">I9866</f>
        <v>Loevfroe</v>
      </c>
      <c r="V9866" s="0" t="str">
        <f aca="false">MID(F9866,10,9)</f>
        <v>DL2019067</v>
      </c>
      <c r="W9866" s="64" t="str">
        <f aca="false">V9866&amp;"_"&amp;U9866&amp;"_"&amp;R9866&amp;"_"&amp;S9866&amp;"_"&amp;T9866</f>
        <v>DL2019067_Loevfroe_Invalid_Present_Ct&lt;41</v>
      </c>
    </row>
    <row r="9867" customFormat="false" ht="14.25" hidden="false" customHeight="false" outlineLevel="0" collapsed="false">
      <c r="A9867" s="0" t="s">
        <v>780</v>
      </c>
      <c r="B9867" s="52" t="s">
        <v>781</v>
      </c>
      <c r="C9867" s="52" t="s">
        <v>747</v>
      </c>
      <c r="D9867" s="53" t="n">
        <v>0.1</v>
      </c>
      <c r="E9867" s="53" t="s">
        <v>748</v>
      </c>
      <c r="F9867" s="0" t="s">
        <v>1473</v>
      </c>
      <c r="G9867" s="0" t="str">
        <f aca="false">LEFT(B9867,2)</f>
        <v>05</v>
      </c>
      <c r="H9867" s="0" t="str">
        <f aca="false">I9867&amp;"_"&amp;G9867&amp;"_"&amp;F9867</f>
        <v>Loevfroe_05_20191008_DL2019067_FrederikshavnGym_koersel1</v>
      </c>
      <c r="I9867" s="61" t="str">
        <f aca="false">MID(RIGHT(B9867,LEN(B9867)-3),1,FIND("_",RIGHT(B9867,LEN(B9867)-3))-1)</f>
        <v>Loevfroe</v>
      </c>
      <c r="J9867" s="61" t="str">
        <f aca="false">TRIM(SUBSTITUTE(RIGHT(B9867,FIND(I9867,B9867)+1),"_",""))</f>
        <v>NegK</v>
      </c>
      <c r="K9867" s="0" t="str">
        <f aca="false">IFERROR(VALUE(SUBSTITUTE(E9867,".",",")),E9867)</f>
        <v>No Ct</v>
      </c>
      <c r="L9867" s="61" t="str">
        <f aca="false">IF(J9867="PosK",SUMIFS(K:K,J:J,"PosK",H:H,H9867),"")</f>
        <v/>
      </c>
      <c r="M9867" s="61" t="str">
        <f aca="false">IF(J9867="PosK",SUMIFS(K:K,J:J,"NegK",H:H,H9867),"")</f>
        <v/>
      </c>
      <c r="N9867" s="61" t="str">
        <f aca="false">IF(J9867="PosK",SUMIFS(K:K,J:J,"eDNA",H:H,H9867),"")</f>
        <v/>
      </c>
    </row>
    <row r="9868" customFormat="false" ht="14.25" hidden="false" customHeight="false" outlineLevel="0" collapsed="false">
      <c r="A9868" s="0" t="s">
        <v>782</v>
      </c>
      <c r="B9868" s="52" t="s">
        <v>783</v>
      </c>
      <c r="C9868" s="52" t="s">
        <v>751</v>
      </c>
      <c r="D9868" s="53" t="n">
        <v>0.1</v>
      </c>
      <c r="E9868" s="53" t="s">
        <v>748</v>
      </c>
      <c r="F9868" s="0" t="s">
        <v>1473</v>
      </c>
      <c r="G9868" s="0" t="str">
        <f aca="false">LEFT(B9868,2)</f>
        <v>05</v>
      </c>
      <c r="H9868" s="0" t="str">
        <f aca="false">I9868&amp;"_"&amp;G9868&amp;"_"&amp;F9868</f>
        <v>Loevfroe_05_20191008_DL2019067_FrederikshavnGym_koersel1</v>
      </c>
      <c r="I9868" s="61" t="str">
        <f aca="false">MID(RIGHT(B9868,LEN(B9868)-3),1,FIND("_",RIGHT(B9868,LEN(B9868)-3))-1)</f>
        <v>Loevfroe</v>
      </c>
      <c r="J9868" s="61" t="str">
        <f aca="false">TRIM(SUBSTITUTE(RIGHT(B9868,FIND(I9868,B9868)+1),"_",""))</f>
        <v>eDNA</v>
      </c>
      <c r="K9868" s="0" t="str">
        <f aca="false">IFERROR(VALUE(SUBSTITUTE(E9868,".",",")),E9868)</f>
        <v>No Ct</v>
      </c>
      <c r="L9868" s="61" t="str">
        <f aca="false">IF(J9868="PosK",SUMIFS(K:K,J:J,"PosK",H:H,H9868),"")</f>
        <v/>
      </c>
      <c r="M9868" s="61" t="str">
        <f aca="false">IF(J9868="PosK",SUMIFS(K:K,J:J,"NegK",H:H,H9868),"")</f>
        <v/>
      </c>
      <c r="N9868" s="61" t="str">
        <f aca="false">IF(J9868="PosK",SUMIFS(K:K,J:J,"eDNA",H:H,H9868),"")</f>
        <v/>
      </c>
      <c r="Q9868" s="62"/>
    </row>
    <row r="9869" customFormat="false" ht="14.25" hidden="false" customHeight="false" outlineLevel="0" collapsed="false">
      <c r="A9869" s="0" t="s">
        <v>784</v>
      </c>
      <c r="B9869" s="52" t="s">
        <v>783</v>
      </c>
      <c r="C9869" s="52" t="s">
        <v>751</v>
      </c>
      <c r="D9869" s="53" t="n">
        <v>0.1</v>
      </c>
      <c r="E9869" s="53" t="n">
        <v>32.23</v>
      </c>
      <c r="F9869" s="0" t="s">
        <v>1473</v>
      </c>
      <c r="G9869" s="0" t="str">
        <f aca="false">LEFT(B9869,2)</f>
        <v>05</v>
      </c>
      <c r="H9869" s="0" t="str">
        <f aca="false">I9869&amp;"_"&amp;G9869&amp;"_"&amp;F9869</f>
        <v>Loevfroe_05_20191008_DL2019067_FrederikshavnGym_koersel1</v>
      </c>
      <c r="I9869" s="61" t="str">
        <f aca="false">MID(RIGHT(B9869,LEN(B9869)-3),1,FIND("_",RIGHT(B9869,LEN(B9869)-3))-1)</f>
        <v>Loevfroe</v>
      </c>
      <c r="J9869" s="61" t="str">
        <f aca="false">TRIM(SUBSTITUTE(RIGHT(B9869,FIND(I9869,B9869)+1),"_",""))</f>
        <v>eDNA</v>
      </c>
      <c r="K9869" s="0" t="n">
        <f aca="false">IFERROR(VALUE(SUBSTITUTE(E9869,".",",")),E9869)</f>
        <v>32.23</v>
      </c>
      <c r="L9869" s="61" t="str">
        <f aca="false">IF(J9869="PosK",SUMIFS(K:K,J:J,"PosK",H:H,H9869),"")</f>
        <v/>
      </c>
      <c r="M9869" s="61" t="str">
        <f aca="false">IF(J9869="PosK",SUMIFS(K:K,J:J,"NegK",H:H,H9869),"")</f>
        <v/>
      </c>
      <c r="N9869" s="61" t="str">
        <f aca="false">IF(J9869="PosK",SUMIFS(K:K,J:J,"eDNA",H:H,H9869),"")</f>
        <v/>
      </c>
      <c r="P9869" s="62"/>
      <c r="T9869" s="63"/>
      <c r="W9869" s="64"/>
    </row>
    <row r="9870" customFormat="false" ht="14.25" hidden="false" customHeight="false" outlineLevel="0" collapsed="false">
      <c r="A9870" s="0" t="s">
        <v>786</v>
      </c>
      <c r="B9870" s="52" t="s">
        <v>787</v>
      </c>
      <c r="C9870" s="52" t="s">
        <v>743</v>
      </c>
      <c r="D9870" s="53" t="n">
        <v>0.1</v>
      </c>
      <c r="E9870" s="53" t="n">
        <v>30.74</v>
      </c>
      <c r="F9870" s="0" t="s">
        <v>1473</v>
      </c>
      <c r="G9870" s="0" t="str">
        <f aca="false">LEFT(B9870,2)</f>
        <v>06</v>
      </c>
      <c r="H9870" s="0" t="str">
        <f aca="false">I9870&amp;"_"&amp;G9870&amp;"_"&amp;F9870</f>
        <v>Springfroe_06_20191008_DL2019067_FrederikshavnGym_koersel1</v>
      </c>
      <c r="I9870" s="61" t="str">
        <f aca="false">MID(RIGHT(B9870,LEN(B9870)-3),1,FIND("_",RIGHT(B9870,LEN(B9870)-3))-1)</f>
        <v>Springfroe</v>
      </c>
      <c r="J9870" s="61" t="str">
        <f aca="false">TRIM(SUBSTITUTE(RIGHT(B9870,FIND(I9870,B9870)+1),"_",""))</f>
        <v>PosK</v>
      </c>
      <c r="K9870" s="0" t="n">
        <f aca="false">IFERROR(VALUE(SUBSTITUTE(E9870,".",",")),E9870)</f>
        <v>30.74</v>
      </c>
      <c r="L9870" s="61" t="n">
        <f aca="false">IF(J9870="PosK",SUMIFS(K:K,J:J,"PosK",H:H,H9870),"")</f>
        <v>30.74</v>
      </c>
      <c r="M9870" s="61" t="n">
        <f aca="false">IF(J9870="PosK",SUMIFS(K:K,J:J,"NegK",H:H,H9870),"")</f>
        <v>0</v>
      </c>
      <c r="N9870" s="61" t="n">
        <f aca="false">IF(J9870="PosK",SUMIFS(K:K,J:J,"eDNA",H:H,H9870),"")</f>
        <v>0</v>
      </c>
      <c r="P9870" s="62" t="n">
        <f aca="false">IF(K9872="No Ct",0,K9872)</f>
        <v>0</v>
      </c>
      <c r="Q9870" s="62" t="n">
        <f aca="false">IF(K9873="No Ct",0,K9873)</f>
        <v>0</v>
      </c>
      <c r="R9870" s="0" t="str">
        <f aca="false">IF(AND(L9870&gt;0,M9870=0),"Valid","Invalid")</f>
        <v>Valid</v>
      </c>
      <c r="S9870" s="0" t="str">
        <f aca="false">IF(OR(P9870&gt;1,Q9870&gt;1),"Present","Absent")</f>
        <v>Absent</v>
      </c>
      <c r="T9870" s="63" t="str">
        <f aca="false">IF(OR(AND(P9870&gt;1,P9870&lt;41),AND(Q9870&gt;1,Q9870&lt;41)),"Ct&lt;41","Ct&gt;41")</f>
        <v>Ct&gt;41</v>
      </c>
      <c r="U9870" s="0" t="str">
        <f aca="false">I9870</f>
        <v>Springfroe</v>
      </c>
      <c r="V9870" s="0" t="str">
        <f aca="false">MID(F9870,10,9)</f>
        <v>DL2019067</v>
      </c>
      <c r="W9870" s="64" t="str">
        <f aca="false">V9870&amp;"_"&amp;U9870&amp;"_"&amp;R9870&amp;"_"&amp;S9870&amp;"_"&amp;T9870</f>
        <v>DL2019067_Springfroe_Valid_Absent_Ct&gt;41</v>
      </c>
    </row>
    <row r="9871" customFormat="false" ht="14.25" hidden="false" customHeight="false" outlineLevel="0" collapsed="false">
      <c r="A9871" s="0" t="s">
        <v>788</v>
      </c>
      <c r="B9871" s="52" t="s">
        <v>789</v>
      </c>
      <c r="C9871" s="52" t="s">
        <v>747</v>
      </c>
      <c r="D9871" s="53" t="n">
        <v>0.1</v>
      </c>
      <c r="E9871" s="53" t="s">
        <v>748</v>
      </c>
      <c r="F9871" s="0" t="s">
        <v>1473</v>
      </c>
      <c r="G9871" s="0" t="str">
        <f aca="false">LEFT(B9871,2)</f>
        <v>06</v>
      </c>
      <c r="H9871" s="0" t="str">
        <f aca="false">I9871&amp;"_"&amp;G9871&amp;"_"&amp;F9871</f>
        <v>Springfroe_06_20191008_DL2019067_FrederikshavnGym_koersel1</v>
      </c>
      <c r="I9871" s="61" t="str">
        <f aca="false">MID(RIGHT(B9871,LEN(B9871)-3),1,FIND("_",RIGHT(B9871,LEN(B9871)-3))-1)</f>
        <v>Springfroe</v>
      </c>
      <c r="J9871" s="61" t="str">
        <f aca="false">TRIM(SUBSTITUTE(RIGHT(B9871,FIND(I9871,B9871)+1),"_",""))</f>
        <v>NegK</v>
      </c>
      <c r="K9871" s="0" t="str">
        <f aca="false">IFERROR(VALUE(SUBSTITUTE(E9871,".",",")),E9871)</f>
        <v>No Ct</v>
      </c>
      <c r="L9871" s="61" t="str">
        <f aca="false">IF(J9871="PosK",SUMIFS(K:K,J:J,"PosK",H:H,H9871),"")</f>
        <v/>
      </c>
      <c r="M9871" s="61" t="str">
        <f aca="false">IF(J9871="PosK",SUMIFS(K:K,J:J,"NegK",H:H,H9871),"")</f>
        <v/>
      </c>
      <c r="N9871" s="61" t="str">
        <f aca="false">IF(J9871="PosK",SUMIFS(K:K,J:J,"eDNA",H:H,H9871),"")</f>
        <v/>
      </c>
    </row>
    <row r="9872" customFormat="false" ht="14.25" hidden="false" customHeight="false" outlineLevel="0" collapsed="false">
      <c r="A9872" s="0" t="s">
        <v>790</v>
      </c>
      <c r="B9872" s="52" t="s">
        <v>791</v>
      </c>
      <c r="C9872" s="52" t="s">
        <v>751</v>
      </c>
      <c r="D9872" s="53" t="n">
        <v>0.1</v>
      </c>
      <c r="E9872" s="53" t="s">
        <v>748</v>
      </c>
      <c r="F9872" s="0" t="s">
        <v>1473</v>
      </c>
      <c r="G9872" s="0" t="str">
        <f aca="false">LEFT(B9872,2)</f>
        <v>06</v>
      </c>
      <c r="H9872" s="0" t="str">
        <f aca="false">I9872&amp;"_"&amp;G9872&amp;"_"&amp;F9872</f>
        <v>Springfroe_06_20191008_DL2019067_FrederikshavnGym_koersel1</v>
      </c>
      <c r="I9872" s="61" t="str">
        <f aca="false">MID(RIGHT(B9872,LEN(B9872)-3),1,FIND("_",RIGHT(B9872,LEN(B9872)-3))-1)</f>
        <v>Springfroe</v>
      </c>
      <c r="J9872" s="61" t="str">
        <f aca="false">TRIM(SUBSTITUTE(RIGHT(B9872,FIND(I9872,B9872)+1),"_",""))</f>
        <v>eDNA</v>
      </c>
      <c r="K9872" s="0" t="str">
        <f aca="false">IFERROR(VALUE(SUBSTITUTE(E9872,".",",")),E9872)</f>
        <v>No Ct</v>
      </c>
      <c r="L9872" s="61" t="str">
        <f aca="false">IF(J9872="PosK",SUMIFS(K:K,J:J,"PosK",H:H,H9872),"")</f>
        <v/>
      </c>
      <c r="M9872" s="61" t="str">
        <f aca="false">IF(J9872="PosK",SUMIFS(K:K,J:J,"NegK",H:H,H9872),"")</f>
        <v/>
      </c>
      <c r="N9872" s="61" t="str">
        <f aca="false">IF(J9872="PosK",SUMIFS(K:K,J:J,"eDNA",H:H,H9872),"")</f>
        <v/>
      </c>
      <c r="Q9872" s="62"/>
    </row>
    <row r="9873" customFormat="false" ht="14.25" hidden="false" customHeight="false" outlineLevel="0" collapsed="false">
      <c r="A9873" s="0" t="s">
        <v>792</v>
      </c>
      <c r="B9873" s="52" t="s">
        <v>791</v>
      </c>
      <c r="C9873" s="52" t="s">
        <v>751</v>
      </c>
      <c r="D9873" s="53" t="n">
        <v>0.1</v>
      </c>
      <c r="E9873" s="53" t="s">
        <v>748</v>
      </c>
      <c r="F9873" s="0" t="s">
        <v>1473</v>
      </c>
      <c r="G9873" s="0" t="str">
        <f aca="false">LEFT(B9873,2)</f>
        <v>06</v>
      </c>
      <c r="H9873" s="0" t="str">
        <f aca="false">I9873&amp;"_"&amp;G9873&amp;"_"&amp;F9873</f>
        <v>Springfroe_06_20191008_DL2019067_FrederikshavnGym_koersel1</v>
      </c>
      <c r="I9873" s="61" t="str">
        <f aca="false">MID(RIGHT(B9873,LEN(B9873)-3),1,FIND("_",RIGHT(B9873,LEN(B9873)-3))-1)</f>
        <v>Springfroe</v>
      </c>
      <c r="J9873" s="61" t="str">
        <f aca="false">TRIM(SUBSTITUTE(RIGHT(B9873,FIND(I9873,B9873)+1),"_",""))</f>
        <v>eDNA</v>
      </c>
      <c r="K9873" s="0" t="str">
        <f aca="false">IFERROR(VALUE(SUBSTITUTE(E9873,".",",")),E9873)</f>
        <v>No Ct</v>
      </c>
      <c r="L9873" s="61" t="str">
        <f aca="false">IF(J9873="PosK",SUMIFS(K:K,J:J,"PosK",H:H,H9873),"")</f>
        <v/>
      </c>
      <c r="M9873" s="61" t="str">
        <f aca="false">IF(J9873="PosK",SUMIFS(K:K,J:J,"NegK",H:H,H9873),"")</f>
        <v/>
      </c>
      <c r="N9873" s="61" t="str">
        <f aca="false">IF(J9873="PosK",SUMIFS(K:K,J:J,"eDNA",H:H,H9873),"")</f>
        <v/>
      </c>
      <c r="P9873" s="62"/>
      <c r="T9873" s="63"/>
      <c r="W9873" s="64"/>
    </row>
    <row r="9874" customFormat="false" ht="14.25" hidden="false" customHeight="false" outlineLevel="0" collapsed="false">
      <c r="A9874" s="0" t="s">
        <v>794</v>
      </c>
      <c r="B9874" s="52" t="s">
        <v>960</v>
      </c>
      <c r="C9874" s="52" t="s">
        <v>743</v>
      </c>
      <c r="D9874" s="53" t="n">
        <v>0.1</v>
      </c>
      <c r="E9874" s="53" t="n">
        <v>30.95</v>
      </c>
      <c r="F9874" s="0" t="s">
        <v>1473</v>
      </c>
      <c r="G9874" s="0" t="str">
        <f aca="false">LEFT(B9874,2)</f>
        <v>07</v>
      </c>
      <c r="H9874" s="0" t="str">
        <f aca="false">I9874&amp;"_"&amp;G9874&amp;"_"&amp;F9874</f>
        <v>Springfroe_07_20191008_DL2019067_FrederikshavnGym_koersel1</v>
      </c>
      <c r="I9874" s="61" t="str">
        <f aca="false">MID(RIGHT(B9874,LEN(B9874)-3),1,FIND("_",RIGHT(B9874,LEN(B9874)-3))-1)</f>
        <v>Springfroe</v>
      </c>
      <c r="J9874" s="61" t="str">
        <f aca="false">TRIM(SUBSTITUTE(RIGHT(B9874,FIND(I9874,B9874)+1),"_",""))</f>
        <v>PosK</v>
      </c>
      <c r="K9874" s="0" t="n">
        <f aca="false">IFERROR(VALUE(SUBSTITUTE(E9874,".",",")),E9874)</f>
        <v>30.95</v>
      </c>
      <c r="L9874" s="61" t="n">
        <f aca="false">IF(J9874="PosK",SUMIFS(K:K,J:J,"PosK",H:H,H9874),"")</f>
        <v>30.95</v>
      </c>
      <c r="M9874" s="61" t="n">
        <f aca="false">IF(J9874="PosK",SUMIFS(K:K,J:J,"NegK",H:H,H9874),"")</f>
        <v>0</v>
      </c>
      <c r="N9874" s="61" t="n">
        <f aca="false">IF(J9874="PosK",SUMIFS(K:K,J:J,"eDNA",H:H,H9874),"")</f>
        <v>0</v>
      </c>
      <c r="P9874" s="62" t="n">
        <f aca="false">IF(K9876="No Ct",0,K9876)</f>
        <v>0</v>
      </c>
      <c r="Q9874" s="62" t="n">
        <f aca="false">IF(K9877="No Ct",0,K9877)</f>
        <v>0</v>
      </c>
      <c r="R9874" s="0" t="str">
        <f aca="false">IF(AND(L9874&gt;0,M9874=0),"Valid","Invalid")</f>
        <v>Valid</v>
      </c>
      <c r="S9874" s="0" t="str">
        <f aca="false">IF(OR(P9874&gt;1,Q9874&gt;1),"Present","Absent")</f>
        <v>Absent</v>
      </c>
      <c r="T9874" s="63" t="str">
        <f aca="false">IF(OR(AND(P9874&gt;1,P9874&lt;41),AND(Q9874&gt;1,Q9874&lt;41)),"Ct&lt;41","Ct&gt;41")</f>
        <v>Ct&gt;41</v>
      </c>
      <c r="U9874" s="0" t="str">
        <f aca="false">I9874</f>
        <v>Springfroe</v>
      </c>
      <c r="V9874" s="0" t="str">
        <f aca="false">MID(F9874,10,9)</f>
        <v>DL2019067</v>
      </c>
      <c r="W9874" s="64" t="str">
        <f aca="false">V9874&amp;"_"&amp;U9874&amp;"_"&amp;R9874&amp;"_"&amp;S9874&amp;"_"&amp;T9874</f>
        <v>DL2019067_Springfroe_Valid_Absent_Ct&gt;41</v>
      </c>
    </row>
    <row r="9875" customFormat="false" ht="14.25" hidden="false" customHeight="false" outlineLevel="0" collapsed="false">
      <c r="A9875" s="0" t="s">
        <v>796</v>
      </c>
      <c r="B9875" s="52" t="s">
        <v>961</v>
      </c>
      <c r="C9875" s="52" t="s">
        <v>747</v>
      </c>
      <c r="D9875" s="53" t="n">
        <v>0.1</v>
      </c>
      <c r="E9875" s="53" t="s">
        <v>748</v>
      </c>
      <c r="F9875" s="0" t="s">
        <v>1473</v>
      </c>
      <c r="G9875" s="0" t="str">
        <f aca="false">LEFT(B9875,2)</f>
        <v>07</v>
      </c>
      <c r="H9875" s="0" t="str">
        <f aca="false">I9875&amp;"_"&amp;G9875&amp;"_"&amp;F9875</f>
        <v>Springfroe_07_20191008_DL2019067_FrederikshavnGym_koersel1</v>
      </c>
      <c r="I9875" s="61" t="str">
        <f aca="false">MID(RIGHT(B9875,LEN(B9875)-3),1,FIND("_",RIGHT(B9875,LEN(B9875)-3))-1)</f>
        <v>Springfroe</v>
      </c>
      <c r="J9875" s="61" t="str">
        <f aca="false">TRIM(SUBSTITUTE(RIGHT(B9875,FIND(I9875,B9875)+1),"_",""))</f>
        <v>NegK</v>
      </c>
      <c r="K9875" s="0" t="str">
        <f aca="false">IFERROR(VALUE(SUBSTITUTE(E9875,".",",")),E9875)</f>
        <v>No Ct</v>
      </c>
      <c r="L9875" s="61" t="str">
        <f aca="false">IF(J9875="PosK",SUMIFS(K:K,J:J,"PosK",H:H,H9875),"")</f>
        <v/>
      </c>
      <c r="M9875" s="61" t="str">
        <f aca="false">IF(J9875="PosK",SUMIFS(K:K,J:J,"NegK",H:H,H9875),"")</f>
        <v/>
      </c>
      <c r="N9875" s="61" t="str">
        <f aca="false">IF(J9875="PosK",SUMIFS(K:K,J:J,"eDNA",H:H,H9875),"")</f>
        <v/>
      </c>
    </row>
    <row r="9876" customFormat="false" ht="14.25" hidden="false" customHeight="false" outlineLevel="0" collapsed="false">
      <c r="A9876" s="0" t="s">
        <v>798</v>
      </c>
      <c r="B9876" s="52" t="s">
        <v>962</v>
      </c>
      <c r="C9876" s="52" t="s">
        <v>751</v>
      </c>
      <c r="D9876" s="53" t="n">
        <v>0.1</v>
      </c>
      <c r="E9876" s="53" t="s">
        <v>748</v>
      </c>
      <c r="F9876" s="0" t="s">
        <v>1473</v>
      </c>
      <c r="G9876" s="0" t="str">
        <f aca="false">LEFT(B9876,2)</f>
        <v>07</v>
      </c>
      <c r="H9876" s="0" t="str">
        <f aca="false">I9876&amp;"_"&amp;G9876&amp;"_"&amp;F9876</f>
        <v>Springfroe_07_20191008_DL2019067_FrederikshavnGym_koersel1</v>
      </c>
      <c r="I9876" s="61" t="str">
        <f aca="false">MID(RIGHT(B9876,LEN(B9876)-3),1,FIND("_",RIGHT(B9876,LEN(B9876)-3))-1)</f>
        <v>Springfroe</v>
      </c>
      <c r="J9876" s="61" t="str">
        <f aca="false">TRIM(SUBSTITUTE(RIGHT(B9876,FIND(I9876,B9876)+1),"_",""))</f>
        <v>eDNA</v>
      </c>
      <c r="K9876" s="0" t="str">
        <f aca="false">IFERROR(VALUE(SUBSTITUTE(E9876,".",",")),E9876)</f>
        <v>No Ct</v>
      </c>
      <c r="L9876" s="61" t="str">
        <f aca="false">IF(J9876="PosK",SUMIFS(K:K,J:J,"PosK",H:H,H9876),"")</f>
        <v/>
      </c>
      <c r="M9876" s="61" t="str">
        <f aca="false">IF(J9876="PosK",SUMIFS(K:K,J:J,"NegK",H:H,H9876),"")</f>
        <v/>
      </c>
      <c r="N9876" s="61" t="str">
        <f aca="false">IF(J9876="PosK",SUMIFS(K:K,J:J,"eDNA",H:H,H9876),"")</f>
        <v/>
      </c>
      <c r="Q9876" s="62"/>
    </row>
    <row r="9877" customFormat="false" ht="14.25" hidden="false" customHeight="false" outlineLevel="0" collapsed="false">
      <c r="A9877" s="0" t="s">
        <v>800</v>
      </c>
      <c r="B9877" s="52" t="s">
        <v>962</v>
      </c>
      <c r="C9877" s="52" t="s">
        <v>751</v>
      </c>
      <c r="D9877" s="53" t="n">
        <v>0.1</v>
      </c>
      <c r="E9877" s="53" t="s">
        <v>748</v>
      </c>
      <c r="F9877" s="0" t="s">
        <v>1473</v>
      </c>
      <c r="G9877" s="0" t="str">
        <f aca="false">LEFT(B9877,2)</f>
        <v>07</v>
      </c>
      <c r="H9877" s="0" t="str">
        <f aca="false">I9877&amp;"_"&amp;G9877&amp;"_"&amp;F9877</f>
        <v>Springfroe_07_20191008_DL2019067_FrederikshavnGym_koersel1</v>
      </c>
      <c r="I9877" s="61" t="str">
        <f aca="false">MID(RIGHT(B9877,LEN(B9877)-3),1,FIND("_",RIGHT(B9877,LEN(B9877)-3))-1)</f>
        <v>Springfroe</v>
      </c>
      <c r="J9877" s="61" t="str">
        <f aca="false">TRIM(SUBSTITUTE(RIGHT(B9877,FIND(I9877,B9877)+1),"_",""))</f>
        <v>eDNA</v>
      </c>
      <c r="K9877" s="0" t="str">
        <f aca="false">IFERROR(VALUE(SUBSTITUTE(E9877,".",",")),E9877)</f>
        <v>No Ct</v>
      </c>
      <c r="L9877" s="61" t="str">
        <f aca="false">IF(J9877="PosK",SUMIFS(K:K,J:J,"PosK",H:H,H9877),"")</f>
        <v/>
      </c>
      <c r="M9877" s="61" t="str">
        <f aca="false">IF(J9877="PosK",SUMIFS(K:K,J:J,"NegK",H:H,H9877),"")</f>
        <v/>
      </c>
      <c r="N9877" s="61" t="str">
        <f aca="false">IF(J9877="PosK",SUMIFS(K:K,J:J,"eDNA",H:H,H9877),"")</f>
        <v/>
      </c>
      <c r="P9877" s="62"/>
      <c r="T9877" s="63"/>
      <c r="W9877" s="64"/>
    </row>
    <row r="9878" customFormat="false" ht="14.25" hidden="false" customHeight="false" outlineLevel="0" collapsed="false">
      <c r="A9878" s="0" t="s">
        <v>802</v>
      </c>
      <c r="B9878" s="52" t="s">
        <v>964</v>
      </c>
      <c r="C9878" s="52" t="s">
        <v>743</v>
      </c>
      <c r="D9878" s="53" t="n">
        <v>0.1</v>
      </c>
      <c r="E9878" s="53" t="n">
        <v>27.41</v>
      </c>
      <c r="F9878" s="0" t="s">
        <v>1473</v>
      </c>
      <c r="G9878" s="0" t="str">
        <f aca="false">LEFT(B9878,2)</f>
        <v>08</v>
      </c>
      <c r="H9878" s="0" t="str">
        <f aca="false">I9878&amp;"_"&amp;G9878&amp;"_"&amp;F9878</f>
        <v>Klokkefroe_08_20191008_DL2019067_FrederikshavnGym_koersel1</v>
      </c>
      <c r="I9878" s="61" t="str">
        <f aca="false">MID(RIGHT(B9878,LEN(B9878)-3),1,FIND("_",RIGHT(B9878,LEN(B9878)-3))-1)</f>
        <v>Klokkefroe</v>
      </c>
      <c r="J9878" s="61" t="str">
        <f aca="false">TRIM(SUBSTITUTE(RIGHT(B9878,FIND(I9878,B9878)+1),"_",""))</f>
        <v>PosK</v>
      </c>
      <c r="K9878" s="0" t="n">
        <f aca="false">IFERROR(VALUE(SUBSTITUTE(E9878,".",",")),E9878)</f>
        <v>27.41</v>
      </c>
      <c r="L9878" s="61" t="n">
        <f aca="false">IF(J9878="PosK",SUMIFS(K:K,J:J,"PosK",H:H,H9878),"")</f>
        <v>27.41</v>
      </c>
      <c r="M9878" s="61" t="n">
        <f aca="false">IF(J9878="PosK",SUMIFS(K:K,J:J,"NegK",H:H,H9878),"")</f>
        <v>0</v>
      </c>
      <c r="N9878" s="61" t="n">
        <f aca="false">IF(J9878="PosK",SUMIFS(K:K,J:J,"eDNA",H:H,H9878),"")</f>
        <v>0</v>
      </c>
      <c r="P9878" s="62" t="n">
        <f aca="false">IF(K9880="No Ct",0,K9880)</f>
        <v>0</v>
      </c>
      <c r="Q9878" s="62" t="n">
        <f aca="false">IF(K9881="No Ct",0,K9881)</f>
        <v>0</v>
      </c>
      <c r="R9878" s="0" t="str">
        <f aca="false">IF(AND(L9878&gt;0,M9878=0),"Valid","Invalid")</f>
        <v>Valid</v>
      </c>
      <c r="S9878" s="0" t="str">
        <f aca="false">IF(OR(P9878&gt;1,Q9878&gt;1),"Present","Absent")</f>
        <v>Absent</v>
      </c>
      <c r="T9878" s="63" t="str">
        <f aca="false">IF(OR(AND(P9878&gt;1,P9878&lt;41),AND(Q9878&gt;1,Q9878&lt;41)),"Ct&lt;41","Ct&gt;41")</f>
        <v>Ct&gt;41</v>
      </c>
      <c r="U9878" s="0" t="str">
        <f aca="false">I9878</f>
        <v>Klokkefroe</v>
      </c>
      <c r="V9878" s="0" t="str">
        <f aca="false">MID(F9878,10,9)</f>
        <v>DL2019067</v>
      </c>
      <c r="W9878" s="64" t="str">
        <f aca="false">V9878&amp;"_"&amp;U9878&amp;"_"&amp;R9878&amp;"_"&amp;S9878&amp;"_"&amp;T9878</f>
        <v>DL2019067_Klokkefroe_Valid_Absent_Ct&gt;41</v>
      </c>
    </row>
    <row r="9879" customFormat="false" ht="14.25" hidden="false" customHeight="false" outlineLevel="0" collapsed="false">
      <c r="A9879" s="0" t="s">
        <v>804</v>
      </c>
      <c r="B9879" s="52" t="s">
        <v>965</v>
      </c>
      <c r="C9879" s="52" t="s">
        <v>747</v>
      </c>
      <c r="D9879" s="53" t="n">
        <v>0.1</v>
      </c>
      <c r="E9879" s="53" t="s">
        <v>748</v>
      </c>
      <c r="F9879" s="0" t="s">
        <v>1473</v>
      </c>
      <c r="G9879" s="0" t="str">
        <f aca="false">LEFT(B9879,2)</f>
        <v>08</v>
      </c>
      <c r="H9879" s="0" t="str">
        <f aca="false">I9879&amp;"_"&amp;G9879&amp;"_"&amp;F9879</f>
        <v>Klokkefroe_08_20191008_DL2019067_FrederikshavnGym_koersel1</v>
      </c>
      <c r="I9879" s="61" t="str">
        <f aca="false">MID(RIGHT(B9879,LEN(B9879)-3),1,FIND("_",RIGHT(B9879,LEN(B9879)-3))-1)</f>
        <v>Klokkefroe</v>
      </c>
      <c r="J9879" s="61" t="str">
        <f aca="false">TRIM(SUBSTITUTE(RIGHT(B9879,FIND(I9879,B9879)+1),"_",""))</f>
        <v>NegK</v>
      </c>
      <c r="K9879" s="0" t="str">
        <f aca="false">IFERROR(VALUE(SUBSTITUTE(E9879,".",",")),E9879)</f>
        <v>No Ct</v>
      </c>
      <c r="L9879" s="61" t="str">
        <f aca="false">IF(J9879="PosK",SUMIFS(K:K,J:J,"PosK",H:H,H9879),"")</f>
        <v/>
      </c>
      <c r="M9879" s="61" t="str">
        <f aca="false">IF(J9879="PosK",SUMIFS(K:K,J:J,"NegK",H:H,H9879),"")</f>
        <v/>
      </c>
      <c r="N9879" s="61" t="str">
        <f aca="false">IF(J9879="PosK",SUMIFS(K:K,J:J,"eDNA",H:H,H9879),"")</f>
        <v/>
      </c>
    </row>
    <row r="9880" customFormat="false" ht="14.25" hidden="false" customHeight="false" outlineLevel="0" collapsed="false">
      <c r="A9880" s="0" t="s">
        <v>806</v>
      </c>
      <c r="B9880" s="52" t="s">
        <v>966</v>
      </c>
      <c r="C9880" s="52" t="s">
        <v>751</v>
      </c>
      <c r="D9880" s="53" t="n">
        <v>0.1</v>
      </c>
      <c r="E9880" s="53" t="s">
        <v>748</v>
      </c>
      <c r="F9880" s="0" t="s">
        <v>1473</v>
      </c>
      <c r="G9880" s="0" t="str">
        <f aca="false">LEFT(B9880,2)</f>
        <v>08</v>
      </c>
      <c r="H9880" s="0" t="str">
        <f aca="false">I9880&amp;"_"&amp;G9880&amp;"_"&amp;F9880</f>
        <v>Klokkefroe_08_20191008_DL2019067_FrederikshavnGym_koersel1</v>
      </c>
      <c r="I9880" s="61" t="str">
        <f aca="false">MID(RIGHT(B9880,LEN(B9880)-3),1,FIND("_",RIGHT(B9880,LEN(B9880)-3))-1)</f>
        <v>Klokkefroe</v>
      </c>
      <c r="J9880" s="61" t="str">
        <f aca="false">TRIM(SUBSTITUTE(RIGHT(B9880,FIND(I9880,B9880)+1),"_",""))</f>
        <v>eDNA</v>
      </c>
      <c r="K9880" s="0" t="str">
        <f aca="false">IFERROR(VALUE(SUBSTITUTE(E9880,".",",")),E9880)</f>
        <v>No Ct</v>
      </c>
      <c r="L9880" s="61" t="str">
        <f aca="false">IF(J9880="PosK",SUMIFS(K:K,J:J,"PosK",H:H,H9880),"")</f>
        <v/>
      </c>
      <c r="M9880" s="61" t="str">
        <f aca="false">IF(J9880="PosK",SUMIFS(K:K,J:J,"NegK",H:H,H9880),"")</f>
        <v/>
      </c>
      <c r="N9880" s="61" t="str">
        <f aca="false">IF(J9880="PosK",SUMIFS(K:K,J:J,"eDNA",H:H,H9880),"")</f>
        <v/>
      </c>
      <c r="Q9880" s="62"/>
    </row>
    <row r="9881" customFormat="false" ht="14.25" hidden="false" customHeight="false" outlineLevel="0" collapsed="false">
      <c r="A9881" s="0" t="s">
        <v>808</v>
      </c>
      <c r="B9881" s="52" t="s">
        <v>966</v>
      </c>
      <c r="C9881" s="52" t="s">
        <v>751</v>
      </c>
      <c r="D9881" s="53" t="n">
        <v>0.1</v>
      </c>
      <c r="E9881" s="53" t="s">
        <v>748</v>
      </c>
      <c r="F9881" s="0" t="s">
        <v>1473</v>
      </c>
      <c r="G9881" s="0" t="str">
        <f aca="false">LEFT(B9881,2)</f>
        <v>08</v>
      </c>
      <c r="H9881" s="0" t="str">
        <f aca="false">I9881&amp;"_"&amp;G9881&amp;"_"&amp;F9881</f>
        <v>Klokkefroe_08_20191008_DL2019067_FrederikshavnGym_koersel1</v>
      </c>
      <c r="I9881" s="61" t="str">
        <f aca="false">MID(RIGHT(B9881,LEN(B9881)-3),1,FIND("_",RIGHT(B9881,LEN(B9881)-3))-1)</f>
        <v>Klokkefroe</v>
      </c>
      <c r="J9881" s="61" t="str">
        <f aca="false">TRIM(SUBSTITUTE(RIGHT(B9881,FIND(I9881,B9881)+1),"_",""))</f>
        <v>eDNA</v>
      </c>
      <c r="K9881" s="0" t="str">
        <f aca="false">IFERROR(VALUE(SUBSTITUTE(E9881,".",",")),E9881)</f>
        <v>No Ct</v>
      </c>
      <c r="L9881" s="61" t="str">
        <f aca="false">IF(J9881="PosK",SUMIFS(K:K,J:J,"PosK",H:H,H9881),"")</f>
        <v/>
      </c>
      <c r="M9881" s="61" t="str">
        <f aca="false">IF(J9881="PosK",SUMIFS(K:K,J:J,"NegK",H:H,H9881),"")</f>
        <v/>
      </c>
      <c r="N9881" s="61" t="str">
        <f aca="false">IF(J9881="PosK",SUMIFS(K:K,J:J,"eDNA",H:H,H9881),"")</f>
        <v/>
      </c>
      <c r="P9881" s="62"/>
      <c r="T9881" s="63"/>
      <c r="W9881" s="64"/>
    </row>
    <row r="9882" customFormat="false" ht="14.25" hidden="false" customHeight="false" outlineLevel="0" collapsed="false">
      <c r="A9882" s="0" t="s">
        <v>810</v>
      </c>
      <c r="B9882" s="52" t="s">
        <v>968</v>
      </c>
      <c r="C9882" s="52" t="s">
        <v>743</v>
      </c>
      <c r="D9882" s="53" t="n">
        <v>0.1</v>
      </c>
      <c r="E9882" s="53" t="n">
        <v>24.38</v>
      </c>
      <c r="F9882" s="0" t="s">
        <v>1473</v>
      </c>
      <c r="G9882" s="0" t="str">
        <f aca="false">LEFT(B9882,2)</f>
        <v>09</v>
      </c>
      <c r="H9882" s="0" t="str">
        <f aca="false">I9882&amp;"_"&amp;G9882&amp;"_"&amp;F9882</f>
        <v>Skrubtudse_09_20191008_DL2019067_FrederikshavnGym_koersel1</v>
      </c>
      <c r="I9882" s="61" t="str">
        <f aca="false">MID(RIGHT(B9882,LEN(B9882)-3),1,FIND("_",RIGHT(B9882,LEN(B9882)-3))-1)</f>
        <v>Skrubtudse</v>
      </c>
      <c r="J9882" s="61" t="str">
        <f aca="false">TRIM(SUBSTITUTE(RIGHT(B9882,FIND(I9882,B9882)+1),"_",""))</f>
        <v>PosK</v>
      </c>
      <c r="K9882" s="0" t="n">
        <f aca="false">IFERROR(VALUE(SUBSTITUTE(E9882,".",",")),E9882)</f>
        <v>24.38</v>
      </c>
      <c r="L9882" s="61" t="n">
        <f aca="false">IF(J9882="PosK",SUMIFS(K:K,J:J,"PosK",H:H,H9882),"")</f>
        <v>24.38</v>
      </c>
      <c r="M9882" s="61" t="n">
        <f aca="false">IF(J9882="PosK",SUMIFS(K:K,J:J,"NegK",H:H,H9882),"")</f>
        <v>0</v>
      </c>
      <c r="N9882" s="61" t="n">
        <f aca="false">IF(J9882="PosK",SUMIFS(K:K,J:J,"eDNA",H:H,H9882),"")</f>
        <v>74.01</v>
      </c>
      <c r="P9882" s="62" t="n">
        <f aca="false">IF(K9884="No Ct",0,K9884)</f>
        <v>36.07</v>
      </c>
      <c r="Q9882" s="62" t="n">
        <f aca="false">IF(K9885="No Ct",0,K9885)</f>
        <v>37.94</v>
      </c>
      <c r="R9882" s="0" t="str">
        <f aca="false">IF(AND(L9882&gt;0,M9882=0),"Valid","Invalid")</f>
        <v>Valid</v>
      </c>
      <c r="S9882" s="0" t="str">
        <f aca="false">IF(OR(P9882&gt;1,Q9882&gt;1),"Present","Absent")</f>
        <v>Present</v>
      </c>
      <c r="T9882" s="63" t="str">
        <f aca="false">IF(OR(AND(P9882&gt;1,P9882&lt;41),AND(Q9882&gt;1,Q9882&lt;41)),"Ct&lt;41","Ct&gt;41")</f>
        <v>Ct&lt;41</v>
      </c>
      <c r="U9882" s="0" t="str">
        <f aca="false">I9882</f>
        <v>Skrubtudse</v>
      </c>
      <c r="V9882" s="0" t="str">
        <f aca="false">MID(F9882,10,9)</f>
        <v>DL2019067</v>
      </c>
      <c r="W9882" s="64" t="str">
        <f aca="false">V9882&amp;"_"&amp;U9882&amp;"_"&amp;R9882&amp;"_"&amp;S9882&amp;"_"&amp;T9882</f>
        <v>DL2019067_Skrubtudse_Valid_Present_Ct&lt;41</v>
      </c>
    </row>
    <row r="9883" customFormat="false" ht="14.25" hidden="false" customHeight="false" outlineLevel="0" collapsed="false">
      <c r="A9883" s="0" t="s">
        <v>812</v>
      </c>
      <c r="B9883" s="52" t="s">
        <v>969</v>
      </c>
      <c r="C9883" s="52" t="s">
        <v>747</v>
      </c>
      <c r="D9883" s="53" t="n">
        <v>0.1</v>
      </c>
      <c r="E9883" s="53" t="s">
        <v>748</v>
      </c>
      <c r="F9883" s="0" t="s">
        <v>1473</v>
      </c>
      <c r="G9883" s="0" t="str">
        <f aca="false">LEFT(B9883,2)</f>
        <v>09</v>
      </c>
      <c r="H9883" s="0" t="str">
        <f aca="false">I9883&amp;"_"&amp;G9883&amp;"_"&amp;F9883</f>
        <v>Skrubtudse_09_20191008_DL2019067_FrederikshavnGym_koersel1</v>
      </c>
      <c r="I9883" s="61" t="str">
        <f aca="false">MID(RIGHT(B9883,LEN(B9883)-3),1,FIND("_",RIGHT(B9883,LEN(B9883)-3))-1)</f>
        <v>Skrubtudse</v>
      </c>
      <c r="J9883" s="61" t="str">
        <f aca="false">TRIM(SUBSTITUTE(RIGHT(B9883,FIND(I9883,B9883)+1),"_",""))</f>
        <v>NegK</v>
      </c>
      <c r="K9883" s="0" t="str">
        <f aca="false">IFERROR(VALUE(SUBSTITUTE(E9883,".",",")),E9883)</f>
        <v>No Ct</v>
      </c>
      <c r="L9883" s="61" t="str">
        <f aca="false">IF(J9883="PosK",SUMIFS(K:K,J:J,"PosK",H:H,H9883),"")</f>
        <v/>
      </c>
      <c r="M9883" s="61" t="str">
        <f aca="false">IF(J9883="PosK",SUMIFS(K:K,J:J,"NegK",H:H,H9883),"")</f>
        <v/>
      </c>
      <c r="N9883" s="61" t="str">
        <f aca="false">IF(J9883="PosK",SUMIFS(K:K,J:J,"eDNA",H:H,H9883),"")</f>
        <v/>
      </c>
    </row>
    <row r="9884" customFormat="false" ht="14.25" hidden="false" customHeight="false" outlineLevel="0" collapsed="false">
      <c r="A9884" s="0" t="s">
        <v>814</v>
      </c>
      <c r="B9884" s="52" t="s">
        <v>970</v>
      </c>
      <c r="C9884" s="52" t="s">
        <v>751</v>
      </c>
      <c r="D9884" s="53" t="n">
        <v>0.1</v>
      </c>
      <c r="E9884" s="53" t="n">
        <v>36.07</v>
      </c>
      <c r="F9884" s="0" t="s">
        <v>1473</v>
      </c>
      <c r="G9884" s="0" t="str">
        <f aca="false">LEFT(B9884,2)</f>
        <v>09</v>
      </c>
      <c r="H9884" s="0" t="str">
        <f aca="false">I9884&amp;"_"&amp;G9884&amp;"_"&amp;F9884</f>
        <v>Skrubtudse_09_20191008_DL2019067_FrederikshavnGym_koersel1</v>
      </c>
      <c r="I9884" s="61" t="str">
        <f aca="false">MID(RIGHT(B9884,LEN(B9884)-3),1,FIND("_",RIGHT(B9884,LEN(B9884)-3))-1)</f>
        <v>Skrubtudse</v>
      </c>
      <c r="J9884" s="61" t="str">
        <f aca="false">TRIM(SUBSTITUTE(RIGHT(B9884,FIND(I9884,B9884)+1),"_",""))</f>
        <v>eDNA</v>
      </c>
      <c r="K9884" s="0" t="n">
        <f aca="false">IFERROR(VALUE(SUBSTITUTE(E9884,".",",")),E9884)</f>
        <v>36.07</v>
      </c>
      <c r="L9884" s="61" t="str">
        <f aca="false">IF(J9884="PosK",SUMIFS(K:K,J:J,"PosK",H:H,H9884),"")</f>
        <v/>
      </c>
      <c r="M9884" s="61" t="str">
        <f aca="false">IF(J9884="PosK",SUMIFS(K:K,J:J,"NegK",H:H,H9884),"")</f>
        <v/>
      </c>
      <c r="N9884" s="61" t="str">
        <f aca="false">IF(J9884="PosK",SUMIFS(K:K,J:J,"eDNA",H:H,H9884),"")</f>
        <v/>
      </c>
      <c r="Q9884" s="62"/>
    </row>
    <row r="9885" customFormat="false" ht="14.25" hidden="false" customHeight="false" outlineLevel="0" collapsed="false">
      <c r="A9885" s="0" t="s">
        <v>816</v>
      </c>
      <c r="B9885" s="52" t="s">
        <v>970</v>
      </c>
      <c r="C9885" s="52" t="s">
        <v>751</v>
      </c>
      <c r="D9885" s="53" t="n">
        <v>0.1</v>
      </c>
      <c r="E9885" s="53" t="n">
        <v>37.94</v>
      </c>
      <c r="F9885" s="0" t="s">
        <v>1473</v>
      </c>
      <c r="G9885" s="0" t="str">
        <f aca="false">LEFT(B9885,2)</f>
        <v>09</v>
      </c>
      <c r="H9885" s="0" t="str">
        <f aca="false">I9885&amp;"_"&amp;G9885&amp;"_"&amp;F9885</f>
        <v>Skrubtudse_09_20191008_DL2019067_FrederikshavnGym_koersel1</v>
      </c>
      <c r="I9885" s="61" t="str">
        <f aca="false">MID(RIGHT(B9885,LEN(B9885)-3),1,FIND("_",RIGHT(B9885,LEN(B9885)-3))-1)</f>
        <v>Skrubtudse</v>
      </c>
      <c r="J9885" s="61" t="str">
        <f aca="false">TRIM(SUBSTITUTE(RIGHT(B9885,FIND(I9885,B9885)+1),"_",""))</f>
        <v>eDNA</v>
      </c>
      <c r="K9885" s="0" t="n">
        <f aca="false">IFERROR(VALUE(SUBSTITUTE(E9885,".",",")),E9885)</f>
        <v>37.94</v>
      </c>
      <c r="L9885" s="61" t="str">
        <f aca="false">IF(J9885="PosK",SUMIFS(K:K,J:J,"PosK",H:H,H9885),"")</f>
        <v/>
      </c>
      <c r="M9885" s="61" t="str">
        <f aca="false">IF(J9885="PosK",SUMIFS(K:K,J:J,"NegK",H:H,H9885),"")</f>
        <v/>
      </c>
      <c r="N9885" s="61" t="str">
        <f aca="false">IF(J9885="PosK",SUMIFS(K:K,J:J,"eDNA",H:H,H9885),"")</f>
        <v/>
      </c>
      <c r="P9885" s="62"/>
      <c r="T9885" s="63"/>
      <c r="W9885" s="64"/>
    </row>
    <row r="9886" customFormat="false" ht="14.25" hidden="false" customHeight="false" outlineLevel="0" collapsed="false">
      <c r="A9886" s="0" t="s">
        <v>818</v>
      </c>
      <c r="B9886" s="52" t="s">
        <v>972</v>
      </c>
      <c r="C9886" s="52" t="s">
        <v>743</v>
      </c>
      <c r="D9886" s="53" t="n">
        <v>0.1</v>
      </c>
      <c r="E9886" s="53" t="n">
        <v>24.25</v>
      </c>
      <c r="F9886" s="0" t="s">
        <v>1473</v>
      </c>
      <c r="G9886" s="0" t="str">
        <f aca="false">LEFT(B9886,2)</f>
        <v>10</v>
      </c>
      <c r="H9886" s="0" t="str">
        <f aca="false">I9886&amp;"_"&amp;G9886&amp;"_"&amp;F9886</f>
        <v>Skrubtudse_10_20191008_DL2019067_FrederikshavnGym_koersel1</v>
      </c>
      <c r="I9886" s="61" t="str">
        <f aca="false">MID(RIGHT(B9886,LEN(B9886)-3),1,FIND("_",RIGHT(B9886,LEN(B9886)-3))-1)</f>
        <v>Skrubtudse</v>
      </c>
      <c r="J9886" s="61" t="str">
        <f aca="false">TRIM(SUBSTITUTE(RIGHT(B9886,FIND(I9886,B9886)+1),"_",""))</f>
        <v>PosK</v>
      </c>
      <c r="K9886" s="0" t="n">
        <f aca="false">IFERROR(VALUE(SUBSTITUTE(E9886,".",",")),E9886)</f>
        <v>24.25</v>
      </c>
      <c r="L9886" s="61" t="n">
        <f aca="false">IF(J9886="PosK",SUMIFS(K:K,J:J,"PosK",H:H,H9886),"")</f>
        <v>24.25</v>
      </c>
      <c r="M9886" s="61" t="n">
        <f aca="false">IF(J9886="PosK",SUMIFS(K:K,J:J,"NegK",H:H,H9886),"")</f>
        <v>0</v>
      </c>
      <c r="N9886" s="61" t="n">
        <f aca="false">IF(J9886="PosK",SUMIFS(K:K,J:J,"eDNA",H:H,H9886),"")</f>
        <v>73.1</v>
      </c>
      <c r="P9886" s="62" t="n">
        <f aca="false">IF(K9888="No Ct",0,K9888)</f>
        <v>37.58</v>
      </c>
      <c r="Q9886" s="62" t="n">
        <f aca="false">IF(K9889="No Ct",0,K9889)</f>
        <v>35.52</v>
      </c>
      <c r="R9886" s="0" t="str">
        <f aca="false">IF(AND(L9886&gt;0,M9886=0),"Valid","Invalid")</f>
        <v>Valid</v>
      </c>
      <c r="S9886" s="0" t="str">
        <f aca="false">IF(OR(P9886&gt;1,Q9886&gt;1),"Present","Absent")</f>
        <v>Present</v>
      </c>
      <c r="T9886" s="63" t="str">
        <f aca="false">IF(OR(AND(P9886&gt;1,P9886&lt;41),AND(Q9886&gt;1,Q9886&lt;41)),"Ct&lt;41","Ct&gt;41")</f>
        <v>Ct&lt;41</v>
      </c>
      <c r="U9886" s="0" t="str">
        <f aca="false">I9886</f>
        <v>Skrubtudse</v>
      </c>
      <c r="V9886" s="0" t="str">
        <f aca="false">MID(F9886,10,9)</f>
        <v>DL2019067</v>
      </c>
      <c r="W9886" s="64" t="str">
        <f aca="false">V9886&amp;"_"&amp;U9886&amp;"_"&amp;R9886&amp;"_"&amp;S9886&amp;"_"&amp;T9886</f>
        <v>DL2019067_Skrubtudse_Valid_Present_Ct&lt;41</v>
      </c>
    </row>
    <row r="9887" customFormat="false" ht="14.25" hidden="false" customHeight="false" outlineLevel="0" collapsed="false">
      <c r="A9887" s="0" t="s">
        <v>820</v>
      </c>
      <c r="B9887" s="52" t="s">
        <v>973</v>
      </c>
      <c r="C9887" s="52" t="s">
        <v>747</v>
      </c>
      <c r="D9887" s="53" t="n">
        <v>0.1</v>
      </c>
      <c r="E9887" s="53" t="s">
        <v>748</v>
      </c>
      <c r="F9887" s="0" t="s">
        <v>1473</v>
      </c>
      <c r="G9887" s="0" t="str">
        <f aca="false">LEFT(B9887,2)</f>
        <v>10</v>
      </c>
      <c r="H9887" s="0" t="str">
        <f aca="false">I9887&amp;"_"&amp;G9887&amp;"_"&amp;F9887</f>
        <v>Skrubtudse_10_20191008_DL2019067_FrederikshavnGym_koersel1</v>
      </c>
      <c r="I9887" s="61" t="str">
        <f aca="false">MID(RIGHT(B9887,LEN(B9887)-3),1,FIND("_",RIGHT(B9887,LEN(B9887)-3))-1)</f>
        <v>Skrubtudse</v>
      </c>
      <c r="J9887" s="61" t="str">
        <f aca="false">TRIM(SUBSTITUTE(RIGHT(B9887,FIND(I9887,B9887)+1),"_",""))</f>
        <v>NegK</v>
      </c>
      <c r="K9887" s="0" t="str">
        <f aca="false">IFERROR(VALUE(SUBSTITUTE(E9887,".",",")),E9887)</f>
        <v>No Ct</v>
      </c>
      <c r="L9887" s="61" t="str">
        <f aca="false">IF(J9887="PosK",SUMIFS(K:K,J:J,"PosK",H:H,H9887),"")</f>
        <v/>
      </c>
      <c r="M9887" s="61" t="str">
        <f aca="false">IF(J9887="PosK",SUMIFS(K:K,J:J,"NegK",H:H,H9887),"")</f>
        <v/>
      </c>
      <c r="N9887" s="61" t="str">
        <f aca="false">IF(J9887="PosK",SUMIFS(K:K,J:J,"eDNA",H:H,H9887),"")</f>
        <v/>
      </c>
    </row>
    <row r="9888" customFormat="false" ht="14.25" hidden="false" customHeight="false" outlineLevel="0" collapsed="false">
      <c r="A9888" s="0" t="s">
        <v>822</v>
      </c>
      <c r="B9888" s="52" t="s">
        <v>974</v>
      </c>
      <c r="C9888" s="52" t="s">
        <v>751</v>
      </c>
      <c r="D9888" s="53" t="n">
        <v>0.1</v>
      </c>
      <c r="E9888" s="53" t="n">
        <v>37.58</v>
      </c>
      <c r="F9888" s="0" t="s">
        <v>1473</v>
      </c>
      <c r="G9888" s="0" t="str">
        <f aca="false">LEFT(B9888,2)</f>
        <v>10</v>
      </c>
      <c r="H9888" s="0" t="str">
        <f aca="false">I9888&amp;"_"&amp;G9888&amp;"_"&amp;F9888</f>
        <v>Skrubtudse_10_20191008_DL2019067_FrederikshavnGym_koersel1</v>
      </c>
      <c r="I9888" s="61" t="str">
        <f aca="false">MID(RIGHT(B9888,LEN(B9888)-3),1,FIND("_",RIGHT(B9888,LEN(B9888)-3))-1)</f>
        <v>Skrubtudse</v>
      </c>
      <c r="J9888" s="61" t="str">
        <f aca="false">TRIM(SUBSTITUTE(RIGHT(B9888,FIND(I9888,B9888)+1),"_",""))</f>
        <v>eDNA</v>
      </c>
      <c r="K9888" s="0" t="n">
        <f aca="false">IFERROR(VALUE(SUBSTITUTE(E9888,".",",")),E9888)</f>
        <v>37.58</v>
      </c>
      <c r="L9888" s="61" t="str">
        <f aca="false">IF(J9888="PosK",SUMIFS(K:K,J:J,"PosK",H:H,H9888),"")</f>
        <v/>
      </c>
      <c r="M9888" s="61" t="str">
        <f aca="false">IF(J9888="PosK",SUMIFS(K:K,J:J,"NegK",H:H,H9888),"")</f>
        <v/>
      </c>
      <c r="N9888" s="61" t="str">
        <f aca="false">IF(J9888="PosK",SUMIFS(K:K,J:J,"eDNA",H:H,H9888),"")</f>
        <v/>
      </c>
      <c r="Q9888" s="62"/>
    </row>
    <row r="9889" customFormat="false" ht="14.25" hidden="false" customHeight="false" outlineLevel="0" collapsed="false">
      <c r="A9889" s="0" t="s">
        <v>824</v>
      </c>
      <c r="B9889" s="52" t="s">
        <v>974</v>
      </c>
      <c r="C9889" s="52" t="s">
        <v>751</v>
      </c>
      <c r="D9889" s="53" t="n">
        <v>0.1</v>
      </c>
      <c r="E9889" s="53" t="n">
        <v>35.52</v>
      </c>
      <c r="F9889" s="0" t="s">
        <v>1473</v>
      </c>
      <c r="G9889" s="0" t="str">
        <f aca="false">LEFT(B9889,2)</f>
        <v>10</v>
      </c>
      <c r="H9889" s="0" t="str">
        <f aca="false">I9889&amp;"_"&amp;G9889&amp;"_"&amp;F9889</f>
        <v>Skrubtudse_10_20191008_DL2019067_FrederikshavnGym_koersel1</v>
      </c>
      <c r="I9889" s="61" t="str">
        <f aca="false">MID(RIGHT(B9889,LEN(B9889)-3),1,FIND("_",RIGHT(B9889,LEN(B9889)-3))-1)</f>
        <v>Skrubtudse</v>
      </c>
      <c r="J9889" s="61" t="str">
        <f aca="false">TRIM(SUBSTITUTE(RIGHT(B9889,FIND(I9889,B9889)+1),"_",""))</f>
        <v>eDNA</v>
      </c>
      <c r="K9889" s="0" t="n">
        <f aca="false">IFERROR(VALUE(SUBSTITUTE(E9889,".",",")),E9889)</f>
        <v>35.52</v>
      </c>
      <c r="L9889" s="61" t="str">
        <f aca="false">IF(J9889="PosK",SUMIFS(K:K,J:J,"PosK",H:H,H9889),"")</f>
        <v/>
      </c>
      <c r="M9889" s="61" t="str">
        <f aca="false">IF(J9889="PosK",SUMIFS(K:K,J:J,"NegK",H:H,H9889),"")</f>
        <v/>
      </c>
      <c r="N9889" s="61" t="str">
        <f aca="false">IF(J9889="PosK",SUMIFS(K:K,J:J,"eDNA",H:H,H9889),"")</f>
        <v/>
      </c>
      <c r="P9889" s="62"/>
      <c r="T9889" s="63"/>
      <c r="W9889" s="64"/>
    </row>
    <row r="9890" customFormat="false" ht="14.25" hidden="false" customHeight="false" outlineLevel="0" collapsed="false">
      <c r="A9890" s="0" t="s">
        <v>826</v>
      </c>
      <c r="B9890" s="52" t="s">
        <v>976</v>
      </c>
      <c r="C9890" s="52" t="s">
        <v>743</v>
      </c>
      <c r="D9890" s="53" t="n">
        <v>0.1</v>
      </c>
      <c r="E9890" s="53" t="n">
        <v>32.44</v>
      </c>
      <c r="F9890" s="0" t="s">
        <v>1473</v>
      </c>
      <c r="G9890" s="0" t="str">
        <f aca="false">LEFT(B9890,2)</f>
        <v>11</v>
      </c>
      <c r="H9890" s="0" t="str">
        <f aca="false">I9890&amp;"_"&amp;G9890&amp;"_"&amp;F9890</f>
        <v>Bjergsalamander_11_20191008_DL2019067_FrederikshavnGym_koersel1</v>
      </c>
      <c r="I9890" s="61" t="str">
        <f aca="false">MID(RIGHT(B9890,LEN(B9890)-3),1,FIND("_",RIGHT(B9890,LEN(B9890)-3))-1)</f>
        <v>Bjergsalamander</v>
      </c>
      <c r="J9890" s="61" t="str">
        <f aca="false">TRIM(SUBSTITUTE(RIGHT(B9890,FIND(I9890,B9890)+1),"_",""))</f>
        <v>PosK</v>
      </c>
      <c r="K9890" s="0" t="n">
        <f aca="false">IFERROR(VALUE(SUBSTITUTE(E9890,".",",")),E9890)</f>
        <v>32.44</v>
      </c>
      <c r="L9890" s="61" t="n">
        <f aca="false">IF(J9890="PosK",SUMIFS(K:K,J:J,"PosK",H:H,H9890),"")</f>
        <v>32.44</v>
      </c>
      <c r="M9890" s="61" t="n">
        <f aca="false">IF(J9890="PosK",SUMIFS(K:K,J:J,"NegK",H:H,H9890),"")</f>
        <v>0</v>
      </c>
      <c r="N9890" s="61" t="n">
        <f aca="false">IF(J9890="PosK",SUMIFS(K:K,J:J,"eDNA",H:H,H9890),"")</f>
        <v>0</v>
      </c>
      <c r="P9890" s="62" t="n">
        <f aca="false">IF(K9892="No Ct",0,K9892)</f>
        <v>0</v>
      </c>
      <c r="Q9890" s="62" t="n">
        <f aca="false">IF(K9893="No Ct",0,K9893)</f>
        <v>0</v>
      </c>
      <c r="R9890" s="0" t="str">
        <f aca="false">IF(AND(L9890&gt;0,M9890=0),"Valid","Invalid")</f>
        <v>Valid</v>
      </c>
      <c r="S9890" s="0" t="str">
        <f aca="false">IF(OR(P9890&gt;1,Q9890&gt;1),"Present","Absent")</f>
        <v>Absent</v>
      </c>
      <c r="T9890" s="63" t="str">
        <f aca="false">IF(OR(AND(P9890&gt;1,P9890&lt;41),AND(Q9890&gt;1,Q9890&lt;41)),"Ct&lt;41","Ct&gt;41")</f>
        <v>Ct&gt;41</v>
      </c>
      <c r="U9890" s="0" t="str">
        <f aca="false">I9890</f>
        <v>Bjergsalamander</v>
      </c>
      <c r="V9890" s="0" t="str">
        <f aca="false">MID(F9890,10,9)</f>
        <v>DL2019067</v>
      </c>
      <c r="W9890" s="64" t="str">
        <f aca="false">V9890&amp;"_"&amp;U9890&amp;"_"&amp;R9890&amp;"_"&amp;S9890&amp;"_"&amp;T9890</f>
        <v>DL2019067_Bjergsalamander_Valid_Absent_Ct&gt;41</v>
      </c>
    </row>
    <row r="9891" customFormat="false" ht="14.25" hidden="false" customHeight="false" outlineLevel="0" collapsed="false">
      <c r="A9891" s="0" t="s">
        <v>828</v>
      </c>
      <c r="B9891" s="52" t="s">
        <v>977</v>
      </c>
      <c r="C9891" s="52" t="s">
        <v>747</v>
      </c>
      <c r="D9891" s="53" t="n">
        <v>0.1</v>
      </c>
      <c r="E9891" s="53" t="s">
        <v>748</v>
      </c>
      <c r="F9891" s="0" t="s">
        <v>1473</v>
      </c>
      <c r="G9891" s="0" t="str">
        <f aca="false">LEFT(B9891,2)</f>
        <v>11</v>
      </c>
      <c r="H9891" s="0" t="str">
        <f aca="false">I9891&amp;"_"&amp;G9891&amp;"_"&amp;F9891</f>
        <v>Bjergsalamander_11_20191008_DL2019067_FrederikshavnGym_koersel1</v>
      </c>
      <c r="I9891" s="61" t="str">
        <f aca="false">MID(RIGHT(B9891,LEN(B9891)-3),1,FIND("_",RIGHT(B9891,LEN(B9891)-3))-1)</f>
        <v>Bjergsalamander</v>
      </c>
      <c r="J9891" s="61" t="str">
        <f aca="false">TRIM(SUBSTITUTE(RIGHT(B9891,FIND(I9891,B9891)+1),"_",""))</f>
        <v>NegK</v>
      </c>
      <c r="K9891" s="0" t="str">
        <f aca="false">IFERROR(VALUE(SUBSTITUTE(E9891,".",",")),E9891)</f>
        <v>No Ct</v>
      </c>
      <c r="L9891" s="61" t="str">
        <f aca="false">IF(J9891="PosK",SUMIFS(K:K,J:J,"PosK",H:H,H9891),"")</f>
        <v/>
      </c>
      <c r="M9891" s="61" t="str">
        <f aca="false">IF(J9891="PosK",SUMIFS(K:K,J:J,"NegK",H:H,H9891),"")</f>
        <v/>
      </c>
      <c r="N9891" s="61" t="str">
        <f aca="false">IF(J9891="PosK",SUMIFS(K:K,J:J,"eDNA",H:H,H9891),"")</f>
        <v/>
      </c>
    </row>
    <row r="9892" customFormat="false" ht="14.25" hidden="false" customHeight="false" outlineLevel="0" collapsed="false">
      <c r="A9892" s="0" t="s">
        <v>830</v>
      </c>
      <c r="B9892" s="52" t="s">
        <v>978</v>
      </c>
      <c r="C9892" s="52" t="s">
        <v>751</v>
      </c>
      <c r="D9892" s="53" t="n">
        <v>0.1</v>
      </c>
      <c r="E9892" s="53" t="s">
        <v>748</v>
      </c>
      <c r="F9892" s="0" t="s">
        <v>1473</v>
      </c>
      <c r="G9892" s="0" t="str">
        <f aca="false">LEFT(B9892,2)</f>
        <v>11</v>
      </c>
      <c r="H9892" s="0" t="str">
        <f aca="false">I9892&amp;"_"&amp;G9892&amp;"_"&amp;F9892</f>
        <v>Bjergsalamander_11_20191008_DL2019067_FrederikshavnGym_koersel1</v>
      </c>
      <c r="I9892" s="61" t="str">
        <f aca="false">MID(RIGHT(B9892,LEN(B9892)-3),1,FIND("_",RIGHT(B9892,LEN(B9892)-3))-1)</f>
        <v>Bjergsalamander</v>
      </c>
      <c r="J9892" s="61" t="str">
        <f aca="false">TRIM(SUBSTITUTE(RIGHT(B9892,FIND(I9892,B9892)+1),"_",""))</f>
        <v>eDNA</v>
      </c>
      <c r="K9892" s="0" t="str">
        <f aca="false">IFERROR(VALUE(SUBSTITUTE(E9892,".",",")),E9892)</f>
        <v>No Ct</v>
      </c>
      <c r="L9892" s="61" t="str">
        <f aca="false">IF(J9892="PosK",SUMIFS(K:K,J:J,"PosK",H:H,H9892),"")</f>
        <v/>
      </c>
      <c r="M9892" s="61" t="str">
        <f aca="false">IF(J9892="PosK",SUMIFS(K:K,J:J,"NegK",H:H,H9892),"")</f>
        <v/>
      </c>
      <c r="N9892" s="61" t="str">
        <f aca="false">IF(J9892="PosK",SUMIFS(K:K,J:J,"eDNA",H:H,H9892),"")</f>
        <v/>
      </c>
      <c r="Q9892" s="62"/>
    </row>
    <row r="9893" customFormat="false" ht="14.25" hidden="false" customHeight="false" outlineLevel="0" collapsed="false">
      <c r="A9893" s="0" t="s">
        <v>832</v>
      </c>
      <c r="B9893" s="52" t="s">
        <v>978</v>
      </c>
      <c r="C9893" s="52" t="s">
        <v>751</v>
      </c>
      <c r="D9893" s="53" t="n">
        <v>0.1</v>
      </c>
      <c r="E9893" s="53" t="s">
        <v>748</v>
      </c>
      <c r="F9893" s="0" t="s">
        <v>1473</v>
      </c>
      <c r="G9893" s="0" t="str">
        <f aca="false">LEFT(B9893,2)</f>
        <v>11</v>
      </c>
      <c r="H9893" s="0" t="str">
        <f aca="false">I9893&amp;"_"&amp;G9893&amp;"_"&amp;F9893</f>
        <v>Bjergsalamander_11_20191008_DL2019067_FrederikshavnGym_koersel1</v>
      </c>
      <c r="I9893" s="61" t="str">
        <f aca="false">MID(RIGHT(B9893,LEN(B9893)-3),1,FIND("_",RIGHT(B9893,LEN(B9893)-3))-1)</f>
        <v>Bjergsalamander</v>
      </c>
      <c r="J9893" s="61" t="str">
        <f aca="false">TRIM(SUBSTITUTE(RIGHT(B9893,FIND(I9893,B9893)+1),"_",""))</f>
        <v>eDNA</v>
      </c>
      <c r="K9893" s="0" t="str">
        <f aca="false">IFERROR(VALUE(SUBSTITUTE(E9893,".",",")),E9893)</f>
        <v>No Ct</v>
      </c>
      <c r="L9893" s="61" t="str">
        <f aca="false">IF(J9893="PosK",SUMIFS(K:K,J:J,"PosK",H:H,H9893),"")</f>
        <v/>
      </c>
      <c r="M9893" s="61" t="str">
        <f aca="false">IF(J9893="PosK",SUMIFS(K:K,J:J,"NegK",H:H,H9893),"")</f>
        <v/>
      </c>
      <c r="N9893" s="61" t="str">
        <f aca="false">IF(J9893="PosK",SUMIFS(K:K,J:J,"eDNA",H:H,H9893),"")</f>
        <v/>
      </c>
      <c r="P9893" s="62"/>
      <c r="T9893" s="63"/>
      <c r="W9893" s="64"/>
    </row>
    <row r="9894" customFormat="false" ht="14.25" hidden="false" customHeight="false" outlineLevel="0" collapsed="false">
      <c r="A9894" s="0" t="s">
        <v>834</v>
      </c>
      <c r="B9894" s="52" t="s">
        <v>980</v>
      </c>
      <c r="C9894" s="52" t="s">
        <v>743</v>
      </c>
      <c r="D9894" s="53" t="n">
        <v>0.1</v>
      </c>
      <c r="E9894" s="53" t="n">
        <v>27.48</v>
      </c>
      <c r="F9894" s="0" t="s">
        <v>1473</v>
      </c>
      <c r="G9894" s="0" t="str">
        <f aca="false">LEFT(B9894,2)</f>
        <v>12</v>
      </c>
      <c r="H9894" s="0" t="str">
        <f aca="false">I9894&amp;"_"&amp;G9894&amp;"_"&amp;F9894</f>
        <v>Latterfroe_12_20191008_DL2019067_FrederikshavnGym_koersel1</v>
      </c>
      <c r="I9894" s="61" t="str">
        <f aca="false">MID(RIGHT(B9894,LEN(B9894)-3),1,FIND("_",RIGHT(B9894,LEN(B9894)-3))-1)</f>
        <v>Latterfroe</v>
      </c>
      <c r="J9894" s="61" t="str">
        <f aca="false">TRIM(SUBSTITUTE(RIGHT(B9894,FIND(I9894,B9894)+1),"_",""))</f>
        <v>PosK</v>
      </c>
      <c r="K9894" s="0" t="n">
        <f aca="false">IFERROR(VALUE(SUBSTITUTE(E9894,".",",")),E9894)</f>
        <v>27.48</v>
      </c>
      <c r="L9894" s="61" t="n">
        <f aca="false">IF(J9894="PosK",SUMIFS(K:K,J:J,"PosK",H:H,H9894),"")</f>
        <v>27.48</v>
      </c>
      <c r="M9894" s="61" t="n">
        <f aca="false">IF(J9894="PosK",SUMIFS(K:K,J:J,"NegK",H:H,H9894),"")</f>
        <v>0</v>
      </c>
      <c r="N9894" s="61" t="n">
        <f aca="false">IF(J9894="PosK",SUMIFS(K:K,J:J,"eDNA",H:H,H9894),"")</f>
        <v>0</v>
      </c>
      <c r="P9894" s="62" t="n">
        <f aca="false">IF(K9896="No Ct",0,K9896)</f>
        <v>0</v>
      </c>
      <c r="Q9894" s="62" t="n">
        <f aca="false">IF(K9897="No Ct",0,K9897)</f>
        <v>0</v>
      </c>
      <c r="R9894" s="0" t="str">
        <f aca="false">IF(AND(L9894&gt;0,M9894=0),"Valid","Invalid")</f>
        <v>Valid</v>
      </c>
      <c r="S9894" s="0" t="str">
        <f aca="false">IF(OR(P9894&gt;1,Q9894&gt;1),"Present","Absent")</f>
        <v>Absent</v>
      </c>
      <c r="T9894" s="63" t="str">
        <f aca="false">IF(OR(AND(P9894&gt;1,P9894&lt;41),AND(Q9894&gt;1,Q9894&lt;41)),"Ct&lt;41","Ct&gt;41")</f>
        <v>Ct&gt;41</v>
      </c>
      <c r="U9894" s="0" t="str">
        <f aca="false">I9894</f>
        <v>Latterfroe</v>
      </c>
      <c r="V9894" s="0" t="str">
        <f aca="false">MID(F9894,10,9)</f>
        <v>DL2019067</v>
      </c>
      <c r="W9894" s="64" t="str">
        <f aca="false">V9894&amp;"_"&amp;U9894&amp;"_"&amp;R9894&amp;"_"&amp;S9894&amp;"_"&amp;T9894</f>
        <v>DL2019067_Latterfroe_Valid_Absent_Ct&gt;41</v>
      </c>
    </row>
    <row r="9895" customFormat="false" ht="14.25" hidden="false" customHeight="false" outlineLevel="0" collapsed="false">
      <c r="A9895" s="0" t="s">
        <v>836</v>
      </c>
      <c r="B9895" s="52" t="s">
        <v>981</v>
      </c>
      <c r="C9895" s="52" t="s">
        <v>747</v>
      </c>
      <c r="D9895" s="53" t="n">
        <v>0.1</v>
      </c>
      <c r="E9895" s="53" t="s">
        <v>748</v>
      </c>
      <c r="F9895" s="0" t="s">
        <v>1473</v>
      </c>
      <c r="G9895" s="0" t="str">
        <f aca="false">LEFT(B9895,2)</f>
        <v>12</v>
      </c>
      <c r="H9895" s="0" t="str">
        <f aca="false">I9895&amp;"_"&amp;G9895&amp;"_"&amp;F9895</f>
        <v>Latterfroe_12_20191008_DL2019067_FrederikshavnGym_koersel1</v>
      </c>
      <c r="I9895" s="61" t="str">
        <f aca="false">MID(RIGHT(B9895,LEN(B9895)-3),1,FIND("_",RIGHT(B9895,LEN(B9895)-3))-1)</f>
        <v>Latterfroe</v>
      </c>
      <c r="J9895" s="61" t="str">
        <f aca="false">TRIM(SUBSTITUTE(RIGHT(B9895,FIND(I9895,B9895)+1),"_",""))</f>
        <v>NegK</v>
      </c>
      <c r="K9895" s="0" t="str">
        <f aca="false">IFERROR(VALUE(SUBSTITUTE(E9895,".",",")),E9895)</f>
        <v>No Ct</v>
      </c>
      <c r="L9895" s="61" t="str">
        <f aca="false">IF(J9895="PosK",SUMIFS(K:K,J:J,"PosK",H:H,H9895),"")</f>
        <v/>
      </c>
      <c r="M9895" s="61" t="str">
        <f aca="false">IF(J9895="PosK",SUMIFS(K:K,J:J,"NegK",H:H,H9895),"")</f>
        <v/>
      </c>
      <c r="N9895" s="61" t="str">
        <f aca="false">IF(J9895="PosK",SUMIFS(K:K,J:J,"eDNA",H:H,H9895),"")</f>
        <v/>
      </c>
    </row>
    <row r="9896" customFormat="false" ht="14.25" hidden="false" customHeight="false" outlineLevel="0" collapsed="false">
      <c r="A9896" s="0" t="s">
        <v>838</v>
      </c>
      <c r="B9896" s="52" t="s">
        <v>982</v>
      </c>
      <c r="C9896" s="52" t="s">
        <v>751</v>
      </c>
      <c r="D9896" s="53" t="n">
        <v>0.1</v>
      </c>
      <c r="E9896" s="53" t="s">
        <v>748</v>
      </c>
      <c r="F9896" s="0" t="s">
        <v>1473</v>
      </c>
      <c r="G9896" s="0" t="str">
        <f aca="false">LEFT(B9896,2)</f>
        <v>12</v>
      </c>
      <c r="H9896" s="0" t="str">
        <f aca="false">I9896&amp;"_"&amp;G9896&amp;"_"&amp;F9896</f>
        <v>Latterfroe_12_20191008_DL2019067_FrederikshavnGym_koersel1</v>
      </c>
      <c r="I9896" s="61" t="str">
        <f aca="false">MID(RIGHT(B9896,LEN(B9896)-3),1,FIND("_",RIGHT(B9896,LEN(B9896)-3))-1)</f>
        <v>Latterfroe</v>
      </c>
      <c r="J9896" s="61" t="str">
        <f aca="false">TRIM(SUBSTITUTE(RIGHT(B9896,FIND(I9896,B9896)+1),"_",""))</f>
        <v>eDNA</v>
      </c>
      <c r="K9896" s="0" t="str">
        <f aca="false">IFERROR(VALUE(SUBSTITUTE(E9896,".",",")),E9896)</f>
        <v>No Ct</v>
      </c>
      <c r="L9896" s="61" t="str">
        <f aca="false">IF(J9896="PosK",SUMIFS(K:K,J:J,"PosK",H:H,H9896),"")</f>
        <v/>
      </c>
      <c r="M9896" s="61" t="str">
        <f aca="false">IF(J9896="PosK",SUMIFS(K:K,J:J,"NegK",H:H,H9896),"")</f>
        <v/>
      </c>
      <c r="N9896" s="61" t="str">
        <f aca="false">IF(J9896="PosK",SUMIFS(K:K,J:J,"eDNA",H:H,H9896),"")</f>
        <v/>
      </c>
      <c r="Q9896" s="62"/>
    </row>
    <row r="9897" customFormat="false" ht="14.25" hidden="false" customHeight="false" outlineLevel="0" collapsed="false">
      <c r="A9897" s="0" t="s">
        <v>840</v>
      </c>
      <c r="B9897" s="52" t="s">
        <v>982</v>
      </c>
      <c r="C9897" s="52" t="s">
        <v>751</v>
      </c>
      <c r="D9897" s="53" t="n">
        <v>0.1</v>
      </c>
      <c r="E9897" s="53" t="s">
        <v>748</v>
      </c>
      <c r="F9897" s="0" t="s">
        <v>1473</v>
      </c>
      <c r="G9897" s="0" t="str">
        <f aca="false">LEFT(B9897,2)</f>
        <v>12</v>
      </c>
      <c r="H9897" s="0" t="str">
        <f aca="false">I9897&amp;"_"&amp;G9897&amp;"_"&amp;F9897</f>
        <v>Latterfroe_12_20191008_DL2019067_FrederikshavnGym_koersel1</v>
      </c>
      <c r="I9897" s="61" t="str">
        <f aca="false">MID(RIGHT(B9897,LEN(B9897)-3),1,FIND("_",RIGHT(B9897,LEN(B9897)-3))-1)</f>
        <v>Latterfroe</v>
      </c>
      <c r="J9897" s="61" t="str">
        <f aca="false">TRIM(SUBSTITUTE(RIGHT(B9897,FIND(I9897,B9897)+1),"_",""))</f>
        <v>eDNA</v>
      </c>
      <c r="K9897" s="0" t="str">
        <f aca="false">IFERROR(VALUE(SUBSTITUTE(E9897,".",",")),E9897)</f>
        <v>No Ct</v>
      </c>
      <c r="L9897" s="61" t="str">
        <f aca="false">IF(J9897="PosK",SUMIFS(K:K,J:J,"PosK",H:H,H9897),"")</f>
        <v/>
      </c>
      <c r="M9897" s="61" t="str">
        <f aca="false">IF(J9897="PosK",SUMIFS(K:K,J:J,"NegK",H:H,H9897),"")</f>
        <v/>
      </c>
      <c r="N9897" s="61" t="str">
        <f aca="false">IF(J9897="PosK",SUMIFS(K:K,J:J,"eDNA",H:H,H9897),"")</f>
        <v/>
      </c>
      <c r="P9897" s="62"/>
      <c r="T9897" s="63"/>
      <c r="W9897" s="64"/>
    </row>
    <row r="9898" customFormat="false" ht="14.25" hidden="false" customHeight="false" outlineLevel="0" collapsed="false">
      <c r="A9898" s="0" t="s">
        <v>842</v>
      </c>
      <c r="B9898" s="52" t="s">
        <v>984</v>
      </c>
      <c r="C9898" s="52" t="s">
        <v>743</v>
      </c>
      <c r="D9898" s="53" t="n">
        <v>0.1</v>
      </c>
      <c r="E9898" s="53" t="n">
        <v>20.25</v>
      </c>
      <c r="F9898" s="0" t="s">
        <v>1473</v>
      </c>
      <c r="G9898" s="0" t="str">
        <f aca="false">LEFT(B9898,2)</f>
        <v>13</v>
      </c>
      <c r="H9898" s="0" t="str">
        <f aca="false">I9898&amp;"_"&amp;G9898&amp;"_"&amp;F9898</f>
        <v>Spidssnudetfroe_13_20191008_DL2019067_FrederikshavnGym_koersel1</v>
      </c>
      <c r="I9898" s="61" t="str">
        <f aca="false">MID(RIGHT(B9898,LEN(B9898)-3),1,FIND("_",RIGHT(B9898,LEN(B9898)-3))-1)</f>
        <v>Spidssnudetfroe</v>
      </c>
      <c r="J9898" s="61" t="str">
        <f aca="false">TRIM(SUBSTITUTE(RIGHT(B9898,FIND(I9898,B9898)+1),"_",""))</f>
        <v>PosK</v>
      </c>
      <c r="K9898" s="0" t="n">
        <f aca="false">IFERROR(VALUE(SUBSTITUTE(E9898,".",",")),E9898)</f>
        <v>20.25</v>
      </c>
      <c r="L9898" s="61" t="n">
        <f aca="false">IF(J9898="PosK",SUMIFS(K:K,J:J,"PosK",H:H,H9898),"")</f>
        <v>20.25</v>
      </c>
      <c r="M9898" s="61" t="n">
        <f aca="false">IF(J9898="PosK",SUMIFS(K:K,J:J,"NegK",H:H,H9898),"")</f>
        <v>0</v>
      </c>
      <c r="N9898" s="61" t="n">
        <f aca="false">IF(J9898="PosK",SUMIFS(K:K,J:J,"eDNA",H:H,H9898),"")</f>
        <v>0</v>
      </c>
      <c r="P9898" s="62" t="n">
        <f aca="false">IF(K9900="No Ct",0,K9900)</f>
        <v>0</v>
      </c>
      <c r="Q9898" s="62" t="n">
        <f aca="false">IF(K9901="No Ct",0,K9901)</f>
        <v>0</v>
      </c>
      <c r="R9898" s="0" t="str">
        <f aca="false">IF(AND(L9898&gt;0,M9898=0),"Valid","Invalid")</f>
        <v>Valid</v>
      </c>
      <c r="S9898" s="0" t="str">
        <f aca="false">IF(OR(P9898&gt;1,Q9898&gt;1),"Present","Absent")</f>
        <v>Absent</v>
      </c>
      <c r="T9898" s="63" t="str">
        <f aca="false">IF(OR(AND(P9898&gt;1,P9898&lt;41),AND(Q9898&gt;1,Q9898&lt;41)),"Ct&lt;41","Ct&gt;41")</f>
        <v>Ct&gt;41</v>
      </c>
      <c r="U9898" s="0" t="str">
        <f aca="false">I9898</f>
        <v>Spidssnudetfroe</v>
      </c>
      <c r="V9898" s="0" t="str">
        <f aca="false">MID(F9898,10,9)</f>
        <v>DL2019067</v>
      </c>
      <c r="W9898" s="64" t="str">
        <f aca="false">V9898&amp;"_"&amp;U9898&amp;"_"&amp;R9898&amp;"_"&amp;S9898&amp;"_"&amp;T9898</f>
        <v>DL2019067_Spidssnudetfroe_Valid_Absent_Ct&gt;41</v>
      </c>
    </row>
    <row r="9899" customFormat="false" ht="14.25" hidden="false" customHeight="false" outlineLevel="0" collapsed="false">
      <c r="A9899" s="0" t="s">
        <v>844</v>
      </c>
      <c r="B9899" s="52" t="s">
        <v>985</v>
      </c>
      <c r="C9899" s="52" t="s">
        <v>747</v>
      </c>
      <c r="D9899" s="53" t="n">
        <v>0.1</v>
      </c>
      <c r="E9899" s="53" t="s">
        <v>748</v>
      </c>
      <c r="F9899" s="0" t="s">
        <v>1473</v>
      </c>
      <c r="G9899" s="0" t="str">
        <f aca="false">LEFT(B9899,2)</f>
        <v>13</v>
      </c>
      <c r="H9899" s="0" t="str">
        <f aca="false">I9899&amp;"_"&amp;G9899&amp;"_"&amp;F9899</f>
        <v>Spidssnudetfroe_13_20191008_DL2019067_FrederikshavnGym_koersel1</v>
      </c>
      <c r="I9899" s="61" t="str">
        <f aca="false">MID(RIGHT(B9899,LEN(B9899)-3),1,FIND("_",RIGHT(B9899,LEN(B9899)-3))-1)</f>
        <v>Spidssnudetfroe</v>
      </c>
      <c r="J9899" s="61" t="str">
        <f aca="false">TRIM(SUBSTITUTE(RIGHT(B9899,FIND(I9899,B9899)+1),"_",""))</f>
        <v>NegK</v>
      </c>
      <c r="K9899" s="0" t="str">
        <f aca="false">IFERROR(VALUE(SUBSTITUTE(E9899,".",",")),E9899)</f>
        <v>No Ct</v>
      </c>
      <c r="L9899" s="61" t="str">
        <f aca="false">IF(J9899="PosK",SUMIFS(K:K,J:J,"PosK",H:H,H9899),"")</f>
        <v/>
      </c>
      <c r="M9899" s="61" t="str">
        <f aca="false">IF(J9899="PosK",SUMIFS(K:K,J:J,"NegK",H:H,H9899),"")</f>
        <v/>
      </c>
      <c r="N9899" s="61" t="str">
        <f aca="false">IF(J9899="PosK",SUMIFS(K:K,J:J,"eDNA",H:H,H9899),"")</f>
        <v/>
      </c>
    </row>
    <row r="9900" customFormat="false" ht="14.25" hidden="false" customHeight="false" outlineLevel="0" collapsed="false">
      <c r="A9900" s="0" t="s">
        <v>846</v>
      </c>
      <c r="B9900" s="52" t="s">
        <v>986</v>
      </c>
      <c r="C9900" s="52" t="s">
        <v>751</v>
      </c>
      <c r="D9900" s="53" t="n">
        <v>0.1</v>
      </c>
      <c r="E9900" s="53" t="s">
        <v>748</v>
      </c>
      <c r="F9900" s="0" t="s">
        <v>1473</v>
      </c>
      <c r="G9900" s="0" t="str">
        <f aca="false">LEFT(B9900,2)</f>
        <v>13</v>
      </c>
      <c r="H9900" s="0" t="str">
        <f aca="false">I9900&amp;"_"&amp;G9900&amp;"_"&amp;F9900</f>
        <v>Spidssnudetfroe_13_20191008_DL2019067_FrederikshavnGym_koersel1</v>
      </c>
      <c r="I9900" s="61" t="str">
        <f aca="false">MID(RIGHT(B9900,LEN(B9900)-3),1,FIND("_",RIGHT(B9900,LEN(B9900)-3))-1)</f>
        <v>Spidssnudetfroe</v>
      </c>
      <c r="J9900" s="61" t="str">
        <f aca="false">TRIM(SUBSTITUTE(RIGHT(B9900,FIND(I9900,B9900)+1),"_",""))</f>
        <v>eDNA</v>
      </c>
      <c r="K9900" s="0" t="str">
        <f aca="false">IFERROR(VALUE(SUBSTITUTE(E9900,".",",")),E9900)</f>
        <v>No Ct</v>
      </c>
      <c r="L9900" s="61" t="str">
        <f aca="false">IF(J9900="PosK",SUMIFS(K:K,J:J,"PosK",H:H,H9900),"")</f>
        <v/>
      </c>
      <c r="M9900" s="61" t="str">
        <f aca="false">IF(J9900="PosK",SUMIFS(K:K,J:J,"NegK",H:H,H9900),"")</f>
        <v/>
      </c>
      <c r="N9900" s="61" t="str">
        <f aca="false">IF(J9900="PosK",SUMIFS(K:K,J:J,"eDNA",H:H,H9900),"")</f>
        <v/>
      </c>
      <c r="Q9900" s="62"/>
    </row>
    <row r="9901" customFormat="false" ht="14.25" hidden="false" customHeight="false" outlineLevel="0" collapsed="false">
      <c r="A9901" s="0" t="s">
        <v>848</v>
      </c>
      <c r="B9901" s="52" t="s">
        <v>986</v>
      </c>
      <c r="C9901" s="52" t="s">
        <v>751</v>
      </c>
      <c r="D9901" s="53" t="n">
        <v>0.1</v>
      </c>
      <c r="E9901" s="53" t="s">
        <v>748</v>
      </c>
      <c r="F9901" s="0" t="s">
        <v>1473</v>
      </c>
      <c r="G9901" s="0" t="str">
        <f aca="false">LEFT(B9901,2)</f>
        <v>13</v>
      </c>
      <c r="H9901" s="0" t="str">
        <f aca="false">I9901&amp;"_"&amp;G9901&amp;"_"&amp;F9901</f>
        <v>Spidssnudetfroe_13_20191008_DL2019067_FrederikshavnGym_koersel1</v>
      </c>
      <c r="I9901" s="61" t="str">
        <f aca="false">MID(RIGHT(B9901,LEN(B9901)-3),1,FIND("_",RIGHT(B9901,LEN(B9901)-3))-1)</f>
        <v>Spidssnudetfroe</v>
      </c>
      <c r="J9901" s="61" t="str">
        <f aca="false">TRIM(SUBSTITUTE(RIGHT(B9901,FIND(I9901,B9901)+1),"_",""))</f>
        <v>eDNA</v>
      </c>
      <c r="K9901" s="0" t="str">
        <f aca="false">IFERROR(VALUE(SUBSTITUTE(E9901,".",",")),E9901)</f>
        <v>No Ct</v>
      </c>
      <c r="L9901" s="61" t="str">
        <f aca="false">IF(J9901="PosK",SUMIFS(K:K,J:J,"PosK",H:H,H9901),"")</f>
        <v/>
      </c>
      <c r="M9901" s="61" t="str">
        <f aca="false">IF(J9901="PosK",SUMIFS(K:K,J:J,"NegK",H:H,H9901),"")</f>
        <v/>
      </c>
      <c r="N9901" s="61" t="str">
        <f aca="false">IF(J9901="PosK",SUMIFS(K:K,J:J,"eDNA",H:H,H9901),"")</f>
        <v/>
      </c>
      <c r="P9901" s="62"/>
      <c r="T9901" s="63"/>
      <c r="W9901" s="64"/>
    </row>
    <row r="9902" customFormat="false" ht="14.25" hidden="false" customHeight="false" outlineLevel="0" collapsed="false">
      <c r="A9902" s="0" t="s">
        <v>849</v>
      </c>
      <c r="B9902" s="52" t="s">
        <v>987</v>
      </c>
      <c r="C9902" s="52" t="s">
        <v>743</v>
      </c>
      <c r="D9902" s="53" t="n">
        <v>0.1</v>
      </c>
      <c r="E9902" s="53" t="n">
        <v>20.89</v>
      </c>
      <c r="F9902" s="0" t="s">
        <v>1473</v>
      </c>
      <c r="G9902" s="0" t="str">
        <f aca="false">LEFT(B9902,2)</f>
        <v>14</v>
      </c>
      <c r="H9902" s="0" t="str">
        <f aca="false">I9902&amp;"_"&amp;G9902&amp;"_"&amp;F9902</f>
        <v>Spidssnudetfroe_14_20191008_DL2019067_FrederikshavnGym_koersel1</v>
      </c>
      <c r="I9902" s="61" t="str">
        <f aca="false">MID(RIGHT(B9902,LEN(B9902)-3),1,FIND("_",RIGHT(B9902,LEN(B9902)-3))-1)</f>
        <v>Spidssnudetfroe</v>
      </c>
      <c r="J9902" s="61" t="str">
        <f aca="false">TRIM(SUBSTITUTE(RIGHT(B9902,FIND(I9902,B9902)+1),"_",""))</f>
        <v>PosK</v>
      </c>
      <c r="K9902" s="0" t="n">
        <f aca="false">IFERROR(VALUE(SUBSTITUTE(E9902,".",",")),E9902)</f>
        <v>20.89</v>
      </c>
      <c r="L9902" s="61" t="n">
        <f aca="false">IF(J9902="PosK",SUMIFS(K:K,J:J,"PosK",H:H,H9902),"")</f>
        <v>20.89</v>
      </c>
      <c r="M9902" s="61" t="n">
        <f aca="false">IF(J9902="PosK",SUMIFS(K:K,J:J,"NegK",H:H,H9902),"")</f>
        <v>0</v>
      </c>
      <c r="N9902" s="61" t="n">
        <f aca="false">IF(J9902="PosK",SUMIFS(K:K,J:J,"eDNA",H:H,H9902),"")</f>
        <v>0</v>
      </c>
      <c r="P9902" s="62" t="n">
        <f aca="false">IF(K9904="No Ct",0,K9904)</f>
        <v>0</v>
      </c>
      <c r="Q9902" s="62" t="n">
        <f aca="false">IF(K9905="No Ct",0,K9905)</f>
        <v>0</v>
      </c>
      <c r="R9902" s="0" t="str">
        <f aca="false">IF(AND(L9902&gt;0,M9902=0),"Valid","Invalid")</f>
        <v>Valid</v>
      </c>
      <c r="S9902" s="0" t="str">
        <f aca="false">IF(OR(P9902&gt;1,Q9902&gt;1),"Present","Absent")</f>
        <v>Absent</v>
      </c>
      <c r="T9902" s="63" t="str">
        <f aca="false">IF(OR(AND(P9902&gt;1,P9902&lt;41),AND(Q9902&gt;1,Q9902&lt;41)),"Ct&lt;41","Ct&gt;41")</f>
        <v>Ct&gt;41</v>
      </c>
      <c r="U9902" s="0" t="str">
        <f aca="false">I9902</f>
        <v>Spidssnudetfroe</v>
      </c>
      <c r="V9902" s="0" t="str">
        <f aca="false">MID(F9902,10,9)</f>
        <v>DL2019067</v>
      </c>
      <c r="W9902" s="64" t="str">
        <f aca="false">V9902&amp;"_"&amp;U9902&amp;"_"&amp;R9902&amp;"_"&amp;S9902&amp;"_"&amp;T9902</f>
        <v>DL2019067_Spidssnudetfroe_Valid_Absent_Ct&gt;41</v>
      </c>
    </row>
    <row r="9903" customFormat="false" ht="14.25" hidden="false" customHeight="false" outlineLevel="0" collapsed="false">
      <c r="A9903" s="0" t="s">
        <v>851</v>
      </c>
      <c r="B9903" s="52" t="s">
        <v>988</v>
      </c>
      <c r="C9903" s="52" t="s">
        <v>747</v>
      </c>
      <c r="D9903" s="53" t="n">
        <v>0.1</v>
      </c>
      <c r="E9903" s="53" t="s">
        <v>748</v>
      </c>
      <c r="F9903" s="0" t="s">
        <v>1473</v>
      </c>
      <c r="G9903" s="0" t="str">
        <f aca="false">LEFT(B9903,2)</f>
        <v>14</v>
      </c>
      <c r="H9903" s="0" t="str">
        <f aca="false">I9903&amp;"_"&amp;G9903&amp;"_"&amp;F9903</f>
        <v>Spidssnudetfroe_14_20191008_DL2019067_FrederikshavnGym_koersel1</v>
      </c>
      <c r="I9903" s="61" t="str">
        <f aca="false">MID(RIGHT(B9903,LEN(B9903)-3),1,FIND("_",RIGHT(B9903,LEN(B9903)-3))-1)</f>
        <v>Spidssnudetfroe</v>
      </c>
      <c r="J9903" s="61" t="str">
        <f aca="false">TRIM(SUBSTITUTE(RIGHT(B9903,FIND(I9903,B9903)+1),"_",""))</f>
        <v>NegK</v>
      </c>
      <c r="K9903" s="0" t="str">
        <f aca="false">IFERROR(VALUE(SUBSTITUTE(E9903,".",",")),E9903)</f>
        <v>No Ct</v>
      </c>
      <c r="L9903" s="61" t="str">
        <f aca="false">IF(J9903="PosK",SUMIFS(K:K,J:J,"PosK",H:H,H9903),"")</f>
        <v/>
      </c>
      <c r="M9903" s="61" t="str">
        <f aca="false">IF(J9903="PosK",SUMIFS(K:K,J:J,"NegK",H:H,H9903),"")</f>
        <v/>
      </c>
      <c r="N9903" s="61" t="str">
        <f aca="false">IF(J9903="PosK",SUMIFS(K:K,J:J,"eDNA",H:H,H9903),"")</f>
        <v/>
      </c>
    </row>
    <row r="9904" customFormat="false" ht="14.25" hidden="false" customHeight="false" outlineLevel="0" collapsed="false">
      <c r="A9904" s="0" t="s">
        <v>853</v>
      </c>
      <c r="B9904" s="52" t="s">
        <v>989</v>
      </c>
      <c r="C9904" s="52" t="s">
        <v>751</v>
      </c>
      <c r="D9904" s="53" t="n">
        <v>0.1</v>
      </c>
      <c r="E9904" s="53" t="s">
        <v>748</v>
      </c>
      <c r="F9904" s="0" t="s">
        <v>1473</v>
      </c>
      <c r="G9904" s="0" t="str">
        <f aca="false">LEFT(B9904,2)</f>
        <v>14</v>
      </c>
      <c r="H9904" s="0" t="str">
        <f aca="false">I9904&amp;"_"&amp;G9904&amp;"_"&amp;F9904</f>
        <v>Spidssnudetfroe_14_20191008_DL2019067_FrederikshavnGym_koersel1</v>
      </c>
      <c r="I9904" s="61" t="str">
        <f aca="false">MID(RIGHT(B9904,LEN(B9904)-3),1,FIND("_",RIGHT(B9904,LEN(B9904)-3))-1)</f>
        <v>Spidssnudetfroe</v>
      </c>
      <c r="J9904" s="61" t="str">
        <f aca="false">TRIM(SUBSTITUTE(RIGHT(B9904,FIND(I9904,B9904)+1),"_",""))</f>
        <v>eDNA</v>
      </c>
      <c r="K9904" s="0" t="str">
        <f aca="false">IFERROR(VALUE(SUBSTITUTE(E9904,".",",")),E9904)</f>
        <v>No Ct</v>
      </c>
      <c r="L9904" s="61" t="str">
        <f aca="false">IF(J9904="PosK",SUMIFS(K:K,J:J,"PosK",H:H,H9904),"")</f>
        <v/>
      </c>
      <c r="M9904" s="61" t="str">
        <f aca="false">IF(J9904="PosK",SUMIFS(K:K,J:J,"NegK",H:H,H9904),"")</f>
        <v/>
      </c>
      <c r="N9904" s="61" t="str">
        <f aca="false">IF(J9904="PosK",SUMIFS(K:K,J:J,"eDNA",H:H,H9904),"")</f>
        <v/>
      </c>
      <c r="Q9904" s="62"/>
    </row>
    <row r="9905" customFormat="false" ht="14.25" hidden="false" customHeight="false" outlineLevel="0" collapsed="false">
      <c r="A9905" s="0" t="s">
        <v>855</v>
      </c>
      <c r="B9905" s="52" t="s">
        <v>989</v>
      </c>
      <c r="C9905" s="52" t="s">
        <v>751</v>
      </c>
      <c r="D9905" s="53" t="n">
        <v>0.1</v>
      </c>
      <c r="E9905" s="53" t="s">
        <v>748</v>
      </c>
      <c r="F9905" s="0" t="s">
        <v>1473</v>
      </c>
      <c r="G9905" s="0" t="str">
        <f aca="false">LEFT(B9905,2)</f>
        <v>14</v>
      </c>
      <c r="H9905" s="0" t="str">
        <f aca="false">I9905&amp;"_"&amp;G9905&amp;"_"&amp;F9905</f>
        <v>Spidssnudetfroe_14_20191008_DL2019067_FrederikshavnGym_koersel1</v>
      </c>
      <c r="I9905" s="61" t="str">
        <f aca="false">MID(RIGHT(B9905,LEN(B9905)-3),1,FIND("_",RIGHT(B9905,LEN(B9905)-3))-1)</f>
        <v>Spidssnudetfroe</v>
      </c>
      <c r="J9905" s="61" t="str">
        <f aca="false">TRIM(SUBSTITUTE(RIGHT(B9905,FIND(I9905,B9905)+1),"_",""))</f>
        <v>eDNA</v>
      </c>
      <c r="K9905" s="0" t="str">
        <f aca="false">IFERROR(VALUE(SUBSTITUTE(E9905,".",",")),E9905)</f>
        <v>No Ct</v>
      </c>
      <c r="L9905" s="61" t="str">
        <f aca="false">IF(J9905="PosK",SUMIFS(K:K,J:J,"PosK",H:H,H9905),"")</f>
        <v/>
      </c>
      <c r="M9905" s="61" t="str">
        <f aca="false">IF(J9905="PosK",SUMIFS(K:K,J:J,"NegK",H:H,H9905),"")</f>
        <v/>
      </c>
      <c r="N9905" s="61" t="str">
        <f aca="false">IF(J9905="PosK",SUMIFS(K:K,J:J,"eDNA",H:H,H9905),"")</f>
        <v/>
      </c>
      <c r="P9905" s="62"/>
      <c r="T9905" s="63"/>
      <c r="W9905" s="64"/>
    </row>
    <row r="9906" customFormat="false" ht="14.25" hidden="false" customHeight="false" outlineLevel="0" collapsed="false">
      <c r="A9906" s="0" t="s">
        <v>856</v>
      </c>
      <c r="B9906" s="52" t="s">
        <v>990</v>
      </c>
      <c r="C9906" s="52" t="s">
        <v>743</v>
      </c>
      <c r="D9906" s="53" t="n">
        <v>0.1</v>
      </c>
      <c r="E9906" s="53" t="s">
        <v>748</v>
      </c>
      <c r="F9906" s="0" t="s">
        <v>1473</v>
      </c>
      <c r="G9906" s="0" t="str">
        <f aca="false">LEFT(B9906,2)</f>
        <v>15</v>
      </c>
      <c r="H9906" s="0" t="str">
        <f aca="false">I9906&amp;"_"&amp;G9906&amp;"_"&amp;F9906</f>
        <v>KortbenetGroenFroe_15_20191008_DL2019067_FrederikshavnGym_koersel1</v>
      </c>
      <c r="I9906" s="61" t="str">
        <f aca="false">MID(RIGHT(B9906,LEN(B9906)-3),1,FIND("_",RIGHT(B9906,LEN(B9906)-3))-1)</f>
        <v>KortbenetGroenFroe</v>
      </c>
      <c r="J9906" s="61" t="str">
        <f aca="false">TRIM(SUBSTITUTE(RIGHT(B9906,FIND(I9906,B9906)+1),"_",""))</f>
        <v>PosK</v>
      </c>
      <c r="K9906" s="0" t="str">
        <f aca="false">IFERROR(VALUE(SUBSTITUTE(E9906,".",",")),E9906)</f>
        <v>No Ct</v>
      </c>
      <c r="L9906" s="61" t="n">
        <f aca="false">IF(J9906="PosK",SUMIFS(K:K,J:J,"PosK",H:H,H9906),"")</f>
        <v>0</v>
      </c>
      <c r="M9906" s="61" t="n">
        <f aca="false">IF(J9906="PosK",SUMIFS(K:K,J:J,"NegK",H:H,H9906),"")</f>
        <v>0</v>
      </c>
      <c r="N9906" s="61" t="n">
        <f aca="false">IF(J9906="PosK",SUMIFS(K:K,J:J,"eDNA",H:H,H9906),"")</f>
        <v>0</v>
      </c>
      <c r="P9906" s="62" t="n">
        <f aca="false">IF(K9908="No Ct",0,K9908)</f>
        <v>0</v>
      </c>
      <c r="Q9906" s="62" t="n">
        <f aca="false">IF(K9909="No Ct",0,K9909)</f>
        <v>0</v>
      </c>
      <c r="R9906" s="0" t="str">
        <f aca="false">IF(AND(L9906&gt;0,M9906=0),"Valid","Invalid")</f>
        <v>Invalid</v>
      </c>
      <c r="S9906" s="0" t="str">
        <f aca="false">IF(OR(P9906&gt;1,Q9906&gt;1),"Present","Absent")</f>
        <v>Absent</v>
      </c>
      <c r="T9906" s="63" t="str">
        <f aca="false">IF(OR(AND(P9906&gt;1,P9906&lt;41),AND(Q9906&gt;1,Q9906&lt;41)),"Ct&lt;41","Ct&gt;41")</f>
        <v>Ct&gt;41</v>
      </c>
      <c r="U9906" s="0" t="str">
        <f aca="false">I9906</f>
        <v>KortbenetGroenFroe</v>
      </c>
      <c r="V9906" s="0" t="str">
        <f aca="false">MID(F9906,10,9)</f>
        <v>DL2019067</v>
      </c>
      <c r="W9906" s="64" t="str">
        <f aca="false">V9906&amp;"_"&amp;U9906&amp;"_"&amp;R9906&amp;"_"&amp;S9906&amp;"_"&amp;T9906</f>
        <v>DL2019067_KortbenetGroenFroe_Invalid_Absent_Ct&gt;41</v>
      </c>
    </row>
    <row r="9907" customFormat="false" ht="14.25" hidden="false" customHeight="false" outlineLevel="0" collapsed="false">
      <c r="A9907" s="0" t="s">
        <v>858</v>
      </c>
      <c r="B9907" s="52" t="s">
        <v>991</v>
      </c>
      <c r="C9907" s="52" t="s">
        <v>747</v>
      </c>
      <c r="D9907" s="53" t="n">
        <v>0.1</v>
      </c>
      <c r="E9907" s="53" t="s">
        <v>748</v>
      </c>
      <c r="F9907" s="0" t="s">
        <v>1473</v>
      </c>
      <c r="G9907" s="0" t="str">
        <f aca="false">LEFT(B9907,2)</f>
        <v>15</v>
      </c>
      <c r="H9907" s="0" t="str">
        <f aca="false">I9907&amp;"_"&amp;G9907&amp;"_"&amp;F9907</f>
        <v>KortbenetGroenFroe_15_20191008_DL2019067_FrederikshavnGym_koersel1</v>
      </c>
      <c r="I9907" s="61" t="str">
        <f aca="false">MID(RIGHT(B9907,LEN(B9907)-3),1,FIND("_",RIGHT(B9907,LEN(B9907)-3))-1)</f>
        <v>KortbenetGroenFroe</v>
      </c>
      <c r="J9907" s="61" t="str">
        <f aca="false">TRIM(SUBSTITUTE(RIGHT(B9907,FIND(I9907,B9907)+1),"_",""))</f>
        <v>NegK</v>
      </c>
      <c r="K9907" s="0" t="str">
        <f aca="false">IFERROR(VALUE(SUBSTITUTE(E9907,".",",")),E9907)</f>
        <v>No Ct</v>
      </c>
      <c r="L9907" s="61" t="str">
        <f aca="false">IF(J9907="PosK",SUMIFS(K:K,J:J,"PosK",H:H,H9907),"")</f>
        <v/>
      </c>
      <c r="M9907" s="61" t="str">
        <f aca="false">IF(J9907="PosK",SUMIFS(K:K,J:J,"NegK",H:H,H9907),"")</f>
        <v/>
      </c>
      <c r="N9907" s="61" t="str">
        <f aca="false">IF(J9907="PosK",SUMIFS(K:K,J:J,"eDNA",H:H,H9907),"")</f>
        <v/>
      </c>
    </row>
    <row r="9908" customFormat="false" ht="14.25" hidden="false" customHeight="false" outlineLevel="0" collapsed="false">
      <c r="A9908" s="0" t="s">
        <v>860</v>
      </c>
      <c r="B9908" s="52" t="s">
        <v>992</v>
      </c>
      <c r="C9908" s="52" t="s">
        <v>751</v>
      </c>
      <c r="D9908" s="53" t="n">
        <v>0.1</v>
      </c>
      <c r="E9908" s="53" t="s">
        <v>748</v>
      </c>
      <c r="F9908" s="0" t="s">
        <v>1473</v>
      </c>
      <c r="G9908" s="0" t="str">
        <f aca="false">LEFT(B9908,2)</f>
        <v>15</v>
      </c>
      <c r="H9908" s="0" t="str">
        <f aca="false">I9908&amp;"_"&amp;G9908&amp;"_"&amp;F9908</f>
        <v>KortbenetGroenFroe_15_20191008_DL2019067_FrederikshavnGym_koersel1</v>
      </c>
      <c r="I9908" s="61" t="str">
        <f aca="false">MID(RIGHT(B9908,LEN(B9908)-3),1,FIND("_",RIGHT(B9908,LEN(B9908)-3))-1)</f>
        <v>KortbenetGroenFroe</v>
      </c>
      <c r="J9908" s="61" t="str">
        <f aca="false">TRIM(SUBSTITUTE(RIGHT(B9908,FIND(I9908,B9908)+1),"_",""))</f>
        <v>eDNA</v>
      </c>
      <c r="K9908" s="0" t="str">
        <f aca="false">IFERROR(VALUE(SUBSTITUTE(E9908,".",",")),E9908)</f>
        <v>No Ct</v>
      </c>
      <c r="L9908" s="61" t="str">
        <f aca="false">IF(J9908="PosK",SUMIFS(K:K,J:J,"PosK",H:H,H9908),"")</f>
        <v/>
      </c>
      <c r="M9908" s="61" t="str">
        <f aca="false">IF(J9908="PosK",SUMIFS(K:K,J:J,"NegK",H:H,H9908),"")</f>
        <v/>
      </c>
      <c r="N9908" s="61" t="str">
        <f aca="false">IF(J9908="PosK",SUMIFS(K:K,J:J,"eDNA",H:H,H9908),"")</f>
        <v/>
      </c>
      <c r="Q9908" s="62"/>
    </row>
    <row r="9909" customFormat="false" ht="14.25" hidden="false" customHeight="false" outlineLevel="0" collapsed="false">
      <c r="A9909" s="0" t="s">
        <v>862</v>
      </c>
      <c r="B9909" s="52" t="s">
        <v>992</v>
      </c>
      <c r="C9909" s="52" t="s">
        <v>751</v>
      </c>
      <c r="D9909" s="53" t="n">
        <v>0.1</v>
      </c>
      <c r="E9909" s="53" t="s">
        <v>748</v>
      </c>
      <c r="F9909" s="0" t="s">
        <v>1473</v>
      </c>
      <c r="G9909" s="0" t="str">
        <f aca="false">LEFT(B9909,2)</f>
        <v>15</v>
      </c>
      <c r="H9909" s="0" t="str">
        <f aca="false">I9909&amp;"_"&amp;G9909&amp;"_"&amp;F9909</f>
        <v>KortbenetGroenFroe_15_20191008_DL2019067_FrederikshavnGym_koersel1</v>
      </c>
      <c r="I9909" s="61" t="str">
        <f aca="false">MID(RIGHT(B9909,LEN(B9909)-3),1,FIND("_",RIGHT(B9909,LEN(B9909)-3))-1)</f>
        <v>KortbenetGroenFroe</v>
      </c>
      <c r="J9909" s="61" t="str">
        <f aca="false">TRIM(SUBSTITUTE(RIGHT(B9909,FIND(I9909,B9909)+1),"_",""))</f>
        <v>eDNA</v>
      </c>
      <c r="K9909" s="0" t="str">
        <f aca="false">IFERROR(VALUE(SUBSTITUTE(E9909,".",",")),E9909)</f>
        <v>No Ct</v>
      </c>
      <c r="L9909" s="61" t="str">
        <f aca="false">IF(J9909="PosK",SUMIFS(K:K,J:J,"PosK",H:H,H9909),"")</f>
        <v/>
      </c>
      <c r="M9909" s="61" t="str">
        <f aca="false">IF(J9909="PosK",SUMIFS(K:K,J:J,"NegK",H:H,H9909),"")</f>
        <v/>
      </c>
      <c r="N9909" s="61" t="str">
        <f aca="false">IF(J9909="PosK",SUMIFS(K:K,J:J,"eDNA",H:H,H9909),"")</f>
        <v/>
      </c>
      <c r="P9909" s="62"/>
      <c r="T9909" s="63"/>
      <c r="W9909" s="64"/>
    </row>
    <row r="9910" customFormat="false" ht="14.25" hidden="false" customHeight="false" outlineLevel="0" collapsed="false">
      <c r="A9910" s="0" t="s">
        <v>863</v>
      </c>
      <c r="B9910" s="52" t="s">
        <v>1212</v>
      </c>
      <c r="C9910" s="52" t="s">
        <v>743</v>
      </c>
      <c r="D9910" s="53" t="n">
        <v>0.1</v>
      </c>
      <c r="E9910" s="53" t="n">
        <v>30.52</v>
      </c>
      <c r="F9910" s="0" t="s">
        <v>1473</v>
      </c>
      <c r="G9910" s="0" t="str">
        <f aca="false">LEFT(B9910,2)</f>
        <v>16</v>
      </c>
      <c r="H9910" s="0" t="str">
        <f aca="false">I9910&amp;"_"&amp;G9910&amp;"_"&amp;F9910</f>
        <v>ButsnudetFroe_16_20191008_DL2019067_FrederikshavnGym_koersel1</v>
      </c>
      <c r="I9910" s="61" t="str">
        <f aca="false">MID(RIGHT(B9910,LEN(B9910)-3),1,FIND("_",RIGHT(B9910,LEN(B9910)-3))-1)</f>
        <v>ButsnudetFroe</v>
      </c>
      <c r="J9910" s="61" t="str">
        <f aca="false">TRIM(SUBSTITUTE(RIGHT(B9910,FIND(I9910,B9910)+1),"_",""))</f>
        <v>PosK</v>
      </c>
      <c r="K9910" s="0" t="n">
        <f aca="false">IFERROR(VALUE(SUBSTITUTE(E9910,".",",")),E9910)</f>
        <v>30.52</v>
      </c>
      <c r="L9910" s="61" t="n">
        <f aca="false">IF(J9910="PosK",SUMIFS(K:K,J:J,"PosK",H:H,H9910),"")</f>
        <v>30.52</v>
      </c>
      <c r="M9910" s="61" t="n">
        <f aca="false">IF(J9910="PosK",SUMIFS(K:K,J:J,"NegK",H:H,H9910),"")</f>
        <v>0</v>
      </c>
      <c r="N9910" s="61" t="n">
        <f aca="false">IF(J9910="PosK",SUMIFS(K:K,J:J,"eDNA",H:H,H9910),"")</f>
        <v>0</v>
      </c>
      <c r="P9910" s="62" t="n">
        <f aca="false">IF(K9912="No Ct",0,K9912)</f>
        <v>0</v>
      </c>
      <c r="Q9910" s="62" t="n">
        <f aca="false">IF(K9913="No Ct",0,K9913)</f>
        <v>0</v>
      </c>
      <c r="R9910" s="0" t="str">
        <f aca="false">IF(AND(L9910&gt;0,M9910=0),"Valid","Invalid")</f>
        <v>Valid</v>
      </c>
      <c r="S9910" s="0" t="str">
        <f aca="false">IF(OR(P9910&gt;1,Q9910&gt;1),"Present","Absent")</f>
        <v>Absent</v>
      </c>
      <c r="T9910" s="63" t="str">
        <f aca="false">IF(OR(AND(P9910&gt;1,P9910&lt;41),AND(Q9910&gt;1,Q9910&lt;41)),"Ct&lt;41","Ct&gt;41")</f>
        <v>Ct&gt;41</v>
      </c>
      <c r="U9910" s="0" t="str">
        <f aca="false">I9910</f>
        <v>ButsnudetFroe</v>
      </c>
      <c r="V9910" s="0" t="str">
        <f aca="false">MID(F9910,10,9)</f>
        <v>DL2019067</v>
      </c>
      <c r="W9910" s="64" t="str">
        <f aca="false">V9910&amp;"_"&amp;U9910&amp;"_"&amp;R9910&amp;"_"&amp;S9910&amp;"_"&amp;T9910</f>
        <v>DL2019067_ButsnudetFroe_Valid_Absent_Ct&gt;41</v>
      </c>
    </row>
    <row r="9911" customFormat="false" ht="14.25" hidden="false" customHeight="false" outlineLevel="0" collapsed="false">
      <c r="A9911" s="0" t="s">
        <v>865</v>
      </c>
      <c r="B9911" s="52" t="s">
        <v>1213</v>
      </c>
      <c r="C9911" s="52" t="s">
        <v>747</v>
      </c>
      <c r="D9911" s="53" t="n">
        <v>0.1</v>
      </c>
      <c r="E9911" s="53" t="s">
        <v>748</v>
      </c>
      <c r="F9911" s="0" t="s">
        <v>1473</v>
      </c>
      <c r="G9911" s="0" t="str">
        <f aca="false">LEFT(B9911,2)</f>
        <v>16</v>
      </c>
      <c r="H9911" s="0" t="str">
        <f aca="false">I9911&amp;"_"&amp;G9911&amp;"_"&amp;F9911</f>
        <v>ButsnudetFroe_16_20191008_DL2019067_FrederikshavnGym_koersel1</v>
      </c>
      <c r="I9911" s="61" t="str">
        <f aca="false">MID(RIGHT(B9911,LEN(B9911)-3),1,FIND("_",RIGHT(B9911,LEN(B9911)-3))-1)</f>
        <v>ButsnudetFroe</v>
      </c>
      <c r="J9911" s="61" t="str">
        <f aca="false">TRIM(SUBSTITUTE(RIGHT(B9911,FIND(I9911,B9911)+1),"_",""))</f>
        <v>NegK</v>
      </c>
      <c r="K9911" s="0" t="str">
        <f aca="false">IFERROR(VALUE(SUBSTITUTE(E9911,".",",")),E9911)</f>
        <v>No Ct</v>
      </c>
      <c r="L9911" s="61" t="str">
        <f aca="false">IF(J9911="PosK",SUMIFS(K:K,J:J,"PosK",H:H,H9911),"")</f>
        <v/>
      </c>
      <c r="M9911" s="61" t="str">
        <f aca="false">IF(J9911="PosK",SUMIFS(K:K,J:J,"NegK",H:H,H9911),"")</f>
        <v/>
      </c>
      <c r="N9911" s="61" t="str">
        <f aca="false">IF(J9911="PosK",SUMIFS(K:K,J:J,"eDNA",H:H,H9911),"")</f>
        <v/>
      </c>
    </row>
    <row r="9912" customFormat="false" ht="14.25" hidden="false" customHeight="false" outlineLevel="0" collapsed="false">
      <c r="A9912" s="0" t="s">
        <v>867</v>
      </c>
      <c r="B9912" s="52" t="s">
        <v>1214</v>
      </c>
      <c r="C9912" s="52" t="s">
        <v>751</v>
      </c>
      <c r="D9912" s="53" t="n">
        <v>0.1</v>
      </c>
      <c r="E9912" s="53" t="s">
        <v>748</v>
      </c>
      <c r="F9912" s="0" t="s">
        <v>1473</v>
      </c>
      <c r="G9912" s="0" t="str">
        <f aca="false">LEFT(B9912,2)</f>
        <v>16</v>
      </c>
      <c r="H9912" s="0" t="str">
        <f aca="false">I9912&amp;"_"&amp;G9912&amp;"_"&amp;F9912</f>
        <v>ButsnudetFroe_16_20191008_DL2019067_FrederikshavnGym_koersel1</v>
      </c>
      <c r="I9912" s="61" t="str">
        <f aca="false">MID(RIGHT(B9912,LEN(B9912)-3),1,FIND("_",RIGHT(B9912,LEN(B9912)-3))-1)</f>
        <v>ButsnudetFroe</v>
      </c>
      <c r="J9912" s="61" t="str">
        <f aca="false">TRIM(SUBSTITUTE(RIGHT(B9912,FIND(I9912,B9912)+1),"_",""))</f>
        <v>eDNA</v>
      </c>
      <c r="K9912" s="0" t="str">
        <f aca="false">IFERROR(VALUE(SUBSTITUTE(E9912,".",",")),E9912)</f>
        <v>No Ct</v>
      </c>
      <c r="L9912" s="61" t="str">
        <f aca="false">IF(J9912="PosK",SUMIFS(K:K,J:J,"PosK",H:H,H9912),"")</f>
        <v/>
      </c>
      <c r="M9912" s="61" t="str">
        <f aca="false">IF(J9912="PosK",SUMIFS(K:K,J:J,"NegK",H:H,H9912),"")</f>
        <v/>
      </c>
      <c r="N9912" s="61" t="str">
        <f aca="false">IF(J9912="PosK",SUMIFS(K:K,J:J,"eDNA",H:H,H9912),"")</f>
        <v/>
      </c>
      <c r="Q9912" s="62"/>
    </row>
    <row r="9913" customFormat="false" ht="14.25" hidden="false" customHeight="false" outlineLevel="0" collapsed="false">
      <c r="A9913" s="0" t="s">
        <v>869</v>
      </c>
      <c r="B9913" s="52" t="s">
        <v>1214</v>
      </c>
      <c r="C9913" s="52" t="s">
        <v>751</v>
      </c>
      <c r="D9913" s="53" t="n">
        <v>0.1</v>
      </c>
      <c r="E9913" s="53" t="s">
        <v>748</v>
      </c>
      <c r="F9913" s="0" t="s">
        <v>1473</v>
      </c>
      <c r="G9913" s="0" t="str">
        <f aca="false">LEFT(B9913,2)</f>
        <v>16</v>
      </c>
      <c r="H9913" s="0" t="str">
        <f aca="false">I9913&amp;"_"&amp;G9913&amp;"_"&amp;F9913</f>
        <v>ButsnudetFroe_16_20191008_DL2019067_FrederikshavnGym_koersel1</v>
      </c>
      <c r="I9913" s="61" t="str">
        <f aca="false">MID(RIGHT(B9913,LEN(B9913)-3),1,FIND("_",RIGHT(B9913,LEN(B9913)-3))-1)</f>
        <v>ButsnudetFroe</v>
      </c>
      <c r="J9913" s="61" t="str">
        <f aca="false">TRIM(SUBSTITUTE(RIGHT(B9913,FIND(I9913,B9913)+1),"_",""))</f>
        <v>eDNA</v>
      </c>
      <c r="K9913" s="0" t="str">
        <f aca="false">IFERROR(VALUE(SUBSTITUTE(E9913,".",",")),E9913)</f>
        <v>No Ct</v>
      </c>
      <c r="L9913" s="61" t="str">
        <f aca="false">IF(J9913="PosK",SUMIFS(K:K,J:J,"PosK",H:H,H9913),"")</f>
        <v/>
      </c>
      <c r="M9913" s="61" t="str">
        <f aca="false">IF(J9913="PosK",SUMIFS(K:K,J:J,"NegK",H:H,H9913),"")</f>
        <v/>
      </c>
      <c r="N9913" s="61" t="str">
        <f aca="false">IF(J9913="PosK",SUMIFS(K:K,J:J,"eDNA",H:H,H9913),"")</f>
        <v/>
      </c>
      <c r="P9913" s="62"/>
      <c r="T9913" s="63"/>
      <c r="W9913" s="64"/>
    </row>
    <row r="9914" customFormat="false" ht="14.25" hidden="false" customHeight="false" outlineLevel="0" collapsed="false">
      <c r="A9914" s="0" t="s">
        <v>870</v>
      </c>
      <c r="B9914" s="52" t="s">
        <v>996</v>
      </c>
      <c r="C9914" s="52" t="s">
        <v>743</v>
      </c>
      <c r="D9914" s="53" t="n">
        <v>0.1</v>
      </c>
      <c r="E9914" s="53" t="n">
        <v>27.45</v>
      </c>
      <c r="F9914" s="0" t="s">
        <v>1473</v>
      </c>
      <c r="G9914" s="0" t="str">
        <f aca="false">LEFT(B9914,2)</f>
        <v>17</v>
      </c>
      <c r="H9914" s="0" t="str">
        <f aca="false">I9914&amp;"_"&amp;G9914&amp;"_"&amp;F9914</f>
        <v>ButsnudetFroe_17_20191008_DL2019067_FrederikshavnGym_koersel1</v>
      </c>
      <c r="I9914" s="61" t="str">
        <f aca="false">MID(RIGHT(B9914,LEN(B9914)-3),1,FIND("_",RIGHT(B9914,LEN(B9914)-3))-1)</f>
        <v>ButsnudetFroe</v>
      </c>
      <c r="J9914" s="61" t="str">
        <f aca="false">TRIM(SUBSTITUTE(RIGHT(B9914,FIND(I9914,B9914)+1),"_",""))</f>
        <v>PosK</v>
      </c>
      <c r="K9914" s="0" t="n">
        <f aca="false">IFERROR(VALUE(SUBSTITUTE(E9914,".",",")),E9914)</f>
        <v>27.45</v>
      </c>
      <c r="L9914" s="61" t="n">
        <f aca="false">IF(J9914="PosK",SUMIFS(K:K,J:J,"PosK",H:H,H9914),"")</f>
        <v>27.45</v>
      </c>
      <c r="M9914" s="61" t="n">
        <f aca="false">IF(J9914="PosK",SUMIFS(K:K,J:J,"NegK",H:H,H9914),"")</f>
        <v>0</v>
      </c>
      <c r="N9914" s="61" t="n">
        <f aca="false">IF(J9914="PosK",SUMIFS(K:K,J:J,"eDNA",H:H,H9914),"")</f>
        <v>0</v>
      </c>
      <c r="P9914" s="62" t="n">
        <f aca="false">IF(K9916="No Ct",0,K9916)</f>
        <v>0</v>
      </c>
      <c r="Q9914" s="62" t="n">
        <f aca="false">IF(K9917="No Ct",0,K9917)</f>
        <v>0</v>
      </c>
      <c r="R9914" s="0" t="str">
        <f aca="false">IF(AND(L9914&gt;0,M9914=0),"Valid","Invalid")</f>
        <v>Valid</v>
      </c>
      <c r="S9914" s="0" t="str">
        <f aca="false">IF(OR(P9914&gt;1,Q9914&gt;1),"Present","Absent")</f>
        <v>Absent</v>
      </c>
      <c r="T9914" s="63" t="str">
        <f aca="false">IF(OR(AND(P9914&gt;1,P9914&lt;41),AND(Q9914&gt;1,Q9914&lt;41)),"Ct&lt;41","Ct&gt;41")</f>
        <v>Ct&gt;41</v>
      </c>
      <c r="U9914" s="0" t="str">
        <f aca="false">I9914</f>
        <v>ButsnudetFroe</v>
      </c>
      <c r="V9914" s="0" t="str">
        <f aca="false">MID(F9914,10,9)</f>
        <v>DL2019067</v>
      </c>
      <c r="W9914" s="64" t="str">
        <f aca="false">V9914&amp;"_"&amp;U9914&amp;"_"&amp;R9914&amp;"_"&amp;S9914&amp;"_"&amp;T9914</f>
        <v>DL2019067_ButsnudetFroe_Valid_Absent_Ct&gt;41</v>
      </c>
    </row>
    <row r="9915" customFormat="false" ht="14.25" hidden="false" customHeight="false" outlineLevel="0" collapsed="false">
      <c r="A9915" s="0" t="s">
        <v>872</v>
      </c>
      <c r="B9915" s="52" t="s">
        <v>997</v>
      </c>
      <c r="C9915" s="52" t="s">
        <v>747</v>
      </c>
      <c r="D9915" s="53" t="n">
        <v>0.1</v>
      </c>
      <c r="E9915" s="53" t="s">
        <v>748</v>
      </c>
      <c r="F9915" s="0" t="s">
        <v>1473</v>
      </c>
      <c r="G9915" s="0" t="str">
        <f aca="false">LEFT(B9915,2)</f>
        <v>17</v>
      </c>
      <c r="H9915" s="0" t="str">
        <f aca="false">I9915&amp;"_"&amp;G9915&amp;"_"&amp;F9915</f>
        <v>ButsnudetFroe_17_20191008_DL2019067_FrederikshavnGym_koersel1</v>
      </c>
      <c r="I9915" s="61" t="str">
        <f aca="false">MID(RIGHT(B9915,LEN(B9915)-3),1,FIND("_",RIGHT(B9915,LEN(B9915)-3))-1)</f>
        <v>ButsnudetFroe</v>
      </c>
      <c r="J9915" s="61" t="str">
        <f aca="false">TRIM(SUBSTITUTE(RIGHT(B9915,FIND(I9915,B9915)+1),"_",""))</f>
        <v>NegK</v>
      </c>
      <c r="K9915" s="0" t="str">
        <f aca="false">IFERROR(VALUE(SUBSTITUTE(E9915,".",",")),E9915)</f>
        <v>No Ct</v>
      </c>
      <c r="L9915" s="61" t="str">
        <f aca="false">IF(J9915="PosK",SUMIFS(K:K,J:J,"PosK",H:H,H9915),"")</f>
        <v/>
      </c>
      <c r="M9915" s="61" t="str">
        <f aca="false">IF(J9915="PosK",SUMIFS(K:K,J:J,"NegK",H:H,H9915),"")</f>
        <v/>
      </c>
      <c r="N9915" s="61" t="str">
        <f aca="false">IF(J9915="PosK",SUMIFS(K:K,J:J,"eDNA",H:H,H9915),"")</f>
        <v/>
      </c>
    </row>
    <row r="9916" customFormat="false" ht="14.25" hidden="false" customHeight="false" outlineLevel="0" collapsed="false">
      <c r="A9916" s="0" t="s">
        <v>874</v>
      </c>
      <c r="B9916" s="52" t="s">
        <v>998</v>
      </c>
      <c r="C9916" s="52" t="s">
        <v>751</v>
      </c>
      <c r="D9916" s="53" t="n">
        <v>0.1</v>
      </c>
      <c r="E9916" s="53" t="s">
        <v>748</v>
      </c>
      <c r="F9916" s="0" t="s">
        <v>1473</v>
      </c>
      <c r="G9916" s="0" t="str">
        <f aca="false">LEFT(B9916,2)</f>
        <v>17</v>
      </c>
      <c r="H9916" s="0" t="str">
        <f aca="false">I9916&amp;"_"&amp;G9916&amp;"_"&amp;F9916</f>
        <v>ButsnudetFroe_17_20191008_DL2019067_FrederikshavnGym_koersel1</v>
      </c>
      <c r="I9916" s="61" t="str">
        <f aca="false">MID(RIGHT(B9916,LEN(B9916)-3),1,FIND("_",RIGHT(B9916,LEN(B9916)-3))-1)</f>
        <v>ButsnudetFroe</v>
      </c>
      <c r="J9916" s="61" t="str">
        <f aca="false">TRIM(SUBSTITUTE(RIGHT(B9916,FIND(I9916,B9916)+1),"_",""))</f>
        <v>eDNA</v>
      </c>
      <c r="K9916" s="0" t="str">
        <f aca="false">IFERROR(VALUE(SUBSTITUTE(E9916,".",",")),E9916)</f>
        <v>No Ct</v>
      </c>
      <c r="L9916" s="61" t="str">
        <f aca="false">IF(J9916="PosK",SUMIFS(K:K,J:J,"PosK",H:H,H9916),"")</f>
        <v/>
      </c>
      <c r="M9916" s="61" t="str">
        <f aca="false">IF(J9916="PosK",SUMIFS(K:K,J:J,"NegK",H:H,H9916),"")</f>
        <v/>
      </c>
      <c r="N9916" s="61" t="str">
        <f aca="false">IF(J9916="PosK",SUMIFS(K:K,J:J,"eDNA",H:H,H9916),"")</f>
        <v/>
      </c>
      <c r="Q9916" s="62"/>
    </row>
    <row r="9917" customFormat="false" ht="14.25" hidden="false" customHeight="false" outlineLevel="0" collapsed="false">
      <c r="A9917" s="0" t="s">
        <v>876</v>
      </c>
      <c r="B9917" s="52" t="s">
        <v>998</v>
      </c>
      <c r="C9917" s="52" t="s">
        <v>751</v>
      </c>
      <c r="D9917" s="53" t="n">
        <v>0.1</v>
      </c>
      <c r="E9917" s="53" t="s">
        <v>748</v>
      </c>
      <c r="F9917" s="0" t="s">
        <v>1473</v>
      </c>
      <c r="G9917" s="0" t="str">
        <f aca="false">LEFT(B9917,2)</f>
        <v>17</v>
      </c>
      <c r="H9917" s="0" t="str">
        <f aca="false">I9917&amp;"_"&amp;G9917&amp;"_"&amp;F9917</f>
        <v>ButsnudetFroe_17_20191008_DL2019067_FrederikshavnGym_koersel1</v>
      </c>
      <c r="I9917" s="61" t="str">
        <f aca="false">MID(RIGHT(B9917,LEN(B9917)-3),1,FIND("_",RIGHT(B9917,LEN(B9917)-3))-1)</f>
        <v>ButsnudetFroe</v>
      </c>
      <c r="J9917" s="61" t="str">
        <f aca="false">TRIM(SUBSTITUTE(RIGHT(B9917,FIND(I9917,B9917)+1),"_",""))</f>
        <v>eDNA</v>
      </c>
      <c r="K9917" s="0" t="str">
        <f aca="false">IFERROR(VALUE(SUBSTITUTE(E9917,".",",")),E9917)</f>
        <v>No Ct</v>
      </c>
      <c r="L9917" s="61" t="str">
        <f aca="false">IF(J9917="PosK",SUMIFS(K:K,J:J,"PosK",H:H,H9917),"")</f>
        <v/>
      </c>
      <c r="M9917" s="61" t="str">
        <f aca="false">IF(J9917="PosK",SUMIFS(K:K,J:J,"NegK",H:H,H9917),"")</f>
        <v/>
      </c>
      <c r="N9917" s="61" t="str">
        <f aca="false">IF(J9917="PosK",SUMIFS(K:K,J:J,"eDNA",H:H,H9917),"")</f>
        <v/>
      </c>
      <c r="P9917" s="62"/>
      <c r="T9917" s="63"/>
      <c r="W9917" s="64"/>
    </row>
    <row r="9918" customFormat="false" ht="14.25" hidden="false" customHeight="false" outlineLevel="0" collapsed="false">
      <c r="A9918" s="0" t="s">
        <v>877</v>
      </c>
      <c r="B9918" s="52" t="s">
        <v>1215</v>
      </c>
      <c r="C9918" s="52" t="s">
        <v>743</v>
      </c>
      <c r="D9918" s="53" t="n">
        <v>0.1</v>
      </c>
      <c r="E9918" s="53" t="n">
        <v>25.33</v>
      </c>
      <c r="F9918" s="0" t="s">
        <v>1473</v>
      </c>
      <c r="G9918" s="0" t="str">
        <f aca="false">LEFT(B9918,2)</f>
        <v>18</v>
      </c>
      <c r="H9918" s="0" t="str">
        <f aca="false">I9918&amp;"_"&amp;G9918&amp;"_"&amp;F9918</f>
        <v>LilleVandsalamander_18_20191008_DL2019067_FrederikshavnGym_koersel1</v>
      </c>
      <c r="I9918" s="61" t="str">
        <f aca="false">MID(RIGHT(B9918,LEN(B9918)-3),1,FIND("_",RIGHT(B9918,LEN(B9918)-3))-1)</f>
        <v>LilleVandsalamander</v>
      </c>
      <c r="J9918" s="61" t="str">
        <f aca="false">TRIM(SUBSTITUTE(RIGHT(B9918,FIND(I9918,B9918)+1),"_",""))</f>
        <v>PosK</v>
      </c>
      <c r="K9918" s="0" t="n">
        <f aca="false">IFERROR(VALUE(SUBSTITUTE(E9918,".",",")),E9918)</f>
        <v>25.33</v>
      </c>
      <c r="L9918" s="61" t="n">
        <f aca="false">IF(J9918="PosK",SUMIFS(K:K,J:J,"PosK",H:H,H9918),"")</f>
        <v>25.33</v>
      </c>
      <c r="M9918" s="61" t="n">
        <f aca="false">IF(J9918="PosK",SUMIFS(K:K,J:J,"NegK",H:H,H9918),"")</f>
        <v>0</v>
      </c>
      <c r="N9918" s="61" t="n">
        <f aca="false">IF(J9918="PosK",SUMIFS(K:K,J:J,"eDNA",H:H,H9918),"")</f>
        <v>36.03</v>
      </c>
      <c r="P9918" s="62" t="n">
        <f aca="false">IF(K9920="No Ct",0,K9920)</f>
        <v>36.03</v>
      </c>
      <c r="Q9918" s="62" t="n">
        <f aca="false">IF(K9921="No Ct",0,K9921)</f>
        <v>0</v>
      </c>
      <c r="R9918" s="0" t="str">
        <f aca="false">IF(AND(L9918&gt;0,M9918=0),"Valid","Invalid")</f>
        <v>Valid</v>
      </c>
      <c r="S9918" s="0" t="str">
        <f aca="false">IF(OR(P9918&gt;1,Q9918&gt;1),"Present","Absent")</f>
        <v>Present</v>
      </c>
      <c r="T9918" s="63" t="str">
        <f aca="false">IF(OR(AND(P9918&gt;1,P9918&lt;41),AND(Q9918&gt;1,Q9918&lt;41)),"Ct&lt;41","Ct&gt;41")</f>
        <v>Ct&lt;41</v>
      </c>
      <c r="U9918" s="0" t="str">
        <f aca="false">I9918</f>
        <v>LilleVandsalamander</v>
      </c>
      <c r="V9918" s="0" t="str">
        <f aca="false">MID(F9918,10,9)</f>
        <v>DL2019067</v>
      </c>
      <c r="W9918" s="64" t="str">
        <f aca="false">V9918&amp;"_"&amp;U9918&amp;"_"&amp;R9918&amp;"_"&amp;S9918&amp;"_"&amp;T9918</f>
        <v>DL2019067_LilleVandsalamander_Valid_Present_Ct&lt;41</v>
      </c>
    </row>
    <row r="9919" customFormat="false" ht="14.25" hidden="false" customHeight="false" outlineLevel="0" collapsed="false">
      <c r="A9919" s="0" t="s">
        <v>879</v>
      </c>
      <c r="B9919" s="52" t="s">
        <v>1216</v>
      </c>
      <c r="C9919" s="52" t="s">
        <v>747</v>
      </c>
      <c r="D9919" s="53" t="n">
        <v>0.1</v>
      </c>
      <c r="E9919" s="53" t="s">
        <v>748</v>
      </c>
      <c r="F9919" s="0" t="s">
        <v>1473</v>
      </c>
      <c r="G9919" s="0" t="str">
        <f aca="false">LEFT(B9919,2)</f>
        <v>18</v>
      </c>
      <c r="H9919" s="0" t="str">
        <f aca="false">I9919&amp;"_"&amp;G9919&amp;"_"&amp;F9919</f>
        <v>LilleVandsalamander_18_20191008_DL2019067_FrederikshavnGym_koersel1</v>
      </c>
      <c r="I9919" s="61" t="str">
        <f aca="false">MID(RIGHT(B9919,LEN(B9919)-3),1,FIND("_",RIGHT(B9919,LEN(B9919)-3))-1)</f>
        <v>LilleVandsalamander</v>
      </c>
      <c r="J9919" s="61" t="str">
        <f aca="false">TRIM(SUBSTITUTE(RIGHT(B9919,FIND(I9919,B9919)+1),"_",""))</f>
        <v>NegK</v>
      </c>
      <c r="K9919" s="0" t="str">
        <f aca="false">IFERROR(VALUE(SUBSTITUTE(E9919,".",",")),E9919)</f>
        <v>No Ct</v>
      </c>
      <c r="L9919" s="61" t="str">
        <f aca="false">IF(J9919="PosK",SUMIFS(K:K,J:J,"PosK",H:H,H9919),"")</f>
        <v/>
      </c>
      <c r="M9919" s="61" t="str">
        <f aca="false">IF(J9919="PosK",SUMIFS(K:K,J:J,"NegK",H:H,H9919),"")</f>
        <v/>
      </c>
      <c r="N9919" s="61" t="str">
        <f aca="false">IF(J9919="PosK",SUMIFS(K:K,J:J,"eDNA",H:H,H9919),"")</f>
        <v/>
      </c>
    </row>
    <row r="9920" customFormat="false" ht="14.25" hidden="false" customHeight="false" outlineLevel="0" collapsed="false">
      <c r="A9920" s="0" t="s">
        <v>881</v>
      </c>
      <c r="B9920" s="52" t="s">
        <v>1217</v>
      </c>
      <c r="C9920" s="52" t="s">
        <v>751</v>
      </c>
      <c r="D9920" s="53" t="n">
        <v>0.1</v>
      </c>
      <c r="E9920" s="53" t="n">
        <v>36.03</v>
      </c>
      <c r="F9920" s="0" t="s">
        <v>1473</v>
      </c>
      <c r="G9920" s="0" t="str">
        <f aca="false">LEFT(B9920,2)</f>
        <v>18</v>
      </c>
      <c r="H9920" s="0" t="str">
        <f aca="false">I9920&amp;"_"&amp;G9920&amp;"_"&amp;F9920</f>
        <v>LilleVandsalamander_18_20191008_DL2019067_FrederikshavnGym_koersel1</v>
      </c>
      <c r="I9920" s="61" t="str">
        <f aca="false">MID(RIGHT(B9920,LEN(B9920)-3),1,FIND("_",RIGHT(B9920,LEN(B9920)-3))-1)</f>
        <v>LilleVandsalamander</v>
      </c>
      <c r="J9920" s="61" t="str">
        <f aca="false">TRIM(SUBSTITUTE(RIGHT(B9920,FIND(I9920,B9920)+1),"_",""))</f>
        <v>eDNA</v>
      </c>
      <c r="K9920" s="0" t="n">
        <f aca="false">IFERROR(VALUE(SUBSTITUTE(E9920,".",",")),E9920)</f>
        <v>36.03</v>
      </c>
      <c r="L9920" s="61" t="str">
        <f aca="false">IF(J9920="PosK",SUMIFS(K:K,J:J,"PosK",H:H,H9920),"")</f>
        <v/>
      </c>
      <c r="M9920" s="61" t="str">
        <f aca="false">IF(J9920="PosK",SUMIFS(K:K,J:J,"NegK",H:H,H9920),"")</f>
        <v/>
      </c>
      <c r="N9920" s="61" t="str">
        <f aca="false">IF(J9920="PosK",SUMIFS(K:K,J:J,"eDNA",H:H,H9920),"")</f>
        <v/>
      </c>
      <c r="Q9920" s="62"/>
    </row>
    <row r="9921" customFormat="false" ht="14.25" hidden="false" customHeight="false" outlineLevel="0" collapsed="false">
      <c r="A9921" s="0" t="s">
        <v>883</v>
      </c>
      <c r="B9921" s="52" t="s">
        <v>1217</v>
      </c>
      <c r="C9921" s="52" t="s">
        <v>751</v>
      </c>
      <c r="D9921" s="53" t="n">
        <v>0.1</v>
      </c>
      <c r="E9921" s="53" t="s">
        <v>748</v>
      </c>
      <c r="F9921" s="0" t="s">
        <v>1473</v>
      </c>
      <c r="G9921" s="0" t="str">
        <f aca="false">LEFT(B9921,2)</f>
        <v>18</v>
      </c>
      <c r="H9921" s="0" t="str">
        <f aca="false">I9921&amp;"_"&amp;G9921&amp;"_"&amp;F9921</f>
        <v>LilleVandsalamander_18_20191008_DL2019067_FrederikshavnGym_koersel1</v>
      </c>
      <c r="I9921" s="61" t="str">
        <f aca="false">MID(RIGHT(B9921,LEN(B9921)-3),1,FIND("_",RIGHT(B9921,LEN(B9921)-3))-1)</f>
        <v>LilleVandsalamander</v>
      </c>
      <c r="J9921" s="61" t="str">
        <f aca="false">TRIM(SUBSTITUTE(RIGHT(B9921,FIND(I9921,B9921)+1),"_",""))</f>
        <v>eDNA</v>
      </c>
      <c r="K9921" s="0" t="str">
        <f aca="false">IFERROR(VALUE(SUBSTITUTE(E9921,".",",")),E9921)</f>
        <v>No Ct</v>
      </c>
      <c r="L9921" s="61" t="str">
        <f aca="false">IF(J9921="PosK",SUMIFS(K:K,J:J,"PosK",H:H,H9921),"")</f>
        <v/>
      </c>
      <c r="M9921" s="61" t="str">
        <f aca="false">IF(J9921="PosK",SUMIFS(K:K,J:J,"NegK",H:H,H9921),"")</f>
        <v/>
      </c>
      <c r="N9921" s="61" t="str">
        <f aca="false">IF(J9921="PosK",SUMIFS(K:K,J:J,"eDNA",H:H,H9921),"")</f>
        <v/>
      </c>
      <c r="P9921" s="62"/>
      <c r="T9921" s="63"/>
      <c r="W9921" s="64"/>
    </row>
    <row r="9922" customFormat="false" ht="14.25" hidden="false" customHeight="false" outlineLevel="0" collapsed="false">
      <c r="A9922" s="0" t="s">
        <v>884</v>
      </c>
      <c r="B9922" s="52" t="s">
        <v>1002</v>
      </c>
      <c r="C9922" s="52" t="s">
        <v>743</v>
      </c>
      <c r="D9922" s="53" t="n">
        <v>0.1</v>
      </c>
      <c r="E9922" s="53" t="n">
        <v>42.71</v>
      </c>
      <c r="F9922" s="0" t="s">
        <v>1473</v>
      </c>
      <c r="G9922" s="0" t="str">
        <f aca="false">LEFT(B9922,2)</f>
        <v>19</v>
      </c>
      <c r="H9922" s="0" t="str">
        <f aca="false">I9922&amp;"_"&amp;G9922&amp;"_"&amp;F9922</f>
        <v>LilleVandsalamander_19_20191008_DL2019067_FrederikshavnGym_koersel1</v>
      </c>
      <c r="I9922" s="61" t="str">
        <f aca="false">MID(RIGHT(B9922,LEN(B9922)-3),1,FIND("_",RIGHT(B9922,LEN(B9922)-3))-1)</f>
        <v>LilleVandsalamander</v>
      </c>
      <c r="J9922" s="61" t="str">
        <f aca="false">TRIM(SUBSTITUTE(RIGHT(B9922,FIND(I9922,B9922)+1),"_",""))</f>
        <v>PosK</v>
      </c>
      <c r="K9922" s="0" t="n">
        <f aca="false">IFERROR(VALUE(SUBSTITUTE(E9922,".",",")),E9922)</f>
        <v>42.71</v>
      </c>
      <c r="L9922" s="61" t="n">
        <f aca="false">IF(J9922="PosK",SUMIFS(K:K,J:J,"PosK",H:H,H9922),"")</f>
        <v>42.71</v>
      </c>
      <c r="M9922" s="61" t="n">
        <f aca="false">IF(J9922="PosK",SUMIFS(K:K,J:J,"NegK",H:H,H9922),"")</f>
        <v>0</v>
      </c>
      <c r="N9922" s="61" t="n">
        <f aca="false">IF(J9922="PosK",SUMIFS(K:K,J:J,"eDNA",H:H,H9922),"")</f>
        <v>45.57</v>
      </c>
      <c r="P9922" s="62" t="n">
        <f aca="false">IF(K9924="No Ct",0,K9924)</f>
        <v>45.57</v>
      </c>
      <c r="Q9922" s="62" t="n">
        <f aca="false">IF(K9925="No Ct",0,K9925)</f>
        <v>0</v>
      </c>
      <c r="R9922" s="0" t="str">
        <f aca="false">IF(AND(L9922&gt;0,M9922=0),"Valid","Invalid")</f>
        <v>Valid</v>
      </c>
      <c r="S9922" s="0" t="str">
        <f aca="false">IF(OR(P9922&gt;1,Q9922&gt;1),"Present","Absent")</f>
        <v>Present</v>
      </c>
      <c r="T9922" s="63" t="str">
        <f aca="false">IF(OR(AND(P9922&gt;1,P9922&lt;41),AND(Q9922&gt;1,Q9922&lt;41)),"Ct&lt;41","Ct&gt;41")</f>
        <v>Ct&gt;41</v>
      </c>
      <c r="U9922" s="0" t="str">
        <f aca="false">I9922</f>
        <v>LilleVandsalamander</v>
      </c>
      <c r="V9922" s="0" t="str">
        <f aca="false">MID(F9922,10,9)</f>
        <v>DL2019067</v>
      </c>
      <c r="W9922" s="64" t="str">
        <f aca="false">V9922&amp;"_"&amp;U9922&amp;"_"&amp;R9922&amp;"_"&amp;S9922&amp;"_"&amp;T9922</f>
        <v>DL2019067_LilleVandsalamander_Valid_Present_Ct&gt;41</v>
      </c>
    </row>
    <row r="9923" customFormat="false" ht="14.25" hidden="false" customHeight="false" outlineLevel="0" collapsed="false">
      <c r="A9923" s="0" t="s">
        <v>886</v>
      </c>
      <c r="B9923" s="52" t="s">
        <v>1003</v>
      </c>
      <c r="C9923" s="52" t="s">
        <v>747</v>
      </c>
      <c r="D9923" s="53" t="n">
        <v>0.1</v>
      </c>
      <c r="E9923" s="53" t="s">
        <v>748</v>
      </c>
      <c r="F9923" s="0" t="s">
        <v>1473</v>
      </c>
      <c r="G9923" s="0" t="str">
        <f aca="false">LEFT(B9923,2)</f>
        <v>19</v>
      </c>
      <c r="H9923" s="0" t="str">
        <f aca="false">I9923&amp;"_"&amp;G9923&amp;"_"&amp;F9923</f>
        <v>LilleVandsalamander_19_20191008_DL2019067_FrederikshavnGym_koersel1</v>
      </c>
      <c r="I9923" s="61" t="str">
        <f aca="false">MID(RIGHT(B9923,LEN(B9923)-3),1,FIND("_",RIGHT(B9923,LEN(B9923)-3))-1)</f>
        <v>LilleVandsalamander</v>
      </c>
      <c r="J9923" s="61" t="str">
        <f aca="false">TRIM(SUBSTITUTE(RIGHT(B9923,FIND(I9923,B9923)+1),"_",""))</f>
        <v>NegK</v>
      </c>
      <c r="K9923" s="0" t="str">
        <f aca="false">IFERROR(VALUE(SUBSTITUTE(E9923,".",",")),E9923)</f>
        <v>No Ct</v>
      </c>
      <c r="L9923" s="61" t="str">
        <f aca="false">IF(J9923="PosK",SUMIFS(K:K,J:J,"PosK",H:H,H9923),"")</f>
        <v/>
      </c>
      <c r="M9923" s="61" t="str">
        <f aca="false">IF(J9923="PosK",SUMIFS(K:K,J:J,"NegK",H:H,H9923),"")</f>
        <v/>
      </c>
      <c r="N9923" s="61" t="str">
        <f aca="false">IF(J9923="PosK",SUMIFS(K:K,J:J,"eDNA",H:H,H9923),"")</f>
        <v/>
      </c>
    </row>
    <row r="9924" customFormat="false" ht="14.25" hidden="false" customHeight="false" outlineLevel="0" collapsed="false">
      <c r="A9924" s="0" t="s">
        <v>888</v>
      </c>
      <c r="B9924" s="52" t="s">
        <v>1004</v>
      </c>
      <c r="C9924" s="52" t="s">
        <v>751</v>
      </c>
      <c r="D9924" s="53" t="n">
        <v>0.1</v>
      </c>
      <c r="E9924" s="53" t="n">
        <v>45.57</v>
      </c>
      <c r="F9924" s="0" t="s">
        <v>1473</v>
      </c>
      <c r="G9924" s="0" t="str">
        <f aca="false">LEFT(B9924,2)</f>
        <v>19</v>
      </c>
      <c r="H9924" s="0" t="str">
        <f aca="false">I9924&amp;"_"&amp;G9924&amp;"_"&amp;F9924</f>
        <v>LilleVandsalamander_19_20191008_DL2019067_FrederikshavnGym_koersel1</v>
      </c>
      <c r="I9924" s="61" t="str">
        <f aca="false">MID(RIGHT(B9924,LEN(B9924)-3),1,FIND("_",RIGHT(B9924,LEN(B9924)-3))-1)</f>
        <v>LilleVandsalamander</v>
      </c>
      <c r="J9924" s="61" t="str">
        <f aca="false">TRIM(SUBSTITUTE(RIGHT(B9924,FIND(I9924,B9924)+1),"_",""))</f>
        <v>eDNA</v>
      </c>
      <c r="K9924" s="0" t="n">
        <f aca="false">IFERROR(VALUE(SUBSTITUTE(E9924,".",",")),E9924)</f>
        <v>45.57</v>
      </c>
      <c r="L9924" s="61" t="str">
        <f aca="false">IF(J9924="PosK",SUMIFS(K:K,J:J,"PosK",H:H,H9924),"")</f>
        <v/>
      </c>
      <c r="M9924" s="61" t="str">
        <f aca="false">IF(J9924="PosK",SUMIFS(K:K,J:J,"NegK",H:H,H9924),"")</f>
        <v/>
      </c>
      <c r="N9924" s="61" t="str">
        <f aca="false">IF(J9924="PosK",SUMIFS(K:K,J:J,"eDNA",H:H,H9924),"")</f>
        <v/>
      </c>
      <c r="Q9924" s="62"/>
    </row>
    <row r="9925" customFormat="false" ht="14.25" hidden="false" customHeight="false" outlineLevel="0" collapsed="false">
      <c r="A9925" s="0" t="s">
        <v>890</v>
      </c>
      <c r="B9925" s="52" t="s">
        <v>1004</v>
      </c>
      <c r="C9925" s="52" t="s">
        <v>751</v>
      </c>
      <c r="D9925" s="53" t="n">
        <v>0.1</v>
      </c>
      <c r="E9925" s="53" t="s">
        <v>748</v>
      </c>
      <c r="F9925" s="0" t="s">
        <v>1473</v>
      </c>
      <c r="G9925" s="0" t="str">
        <f aca="false">LEFT(B9925,2)</f>
        <v>19</v>
      </c>
      <c r="H9925" s="0" t="str">
        <f aca="false">I9925&amp;"_"&amp;G9925&amp;"_"&amp;F9925</f>
        <v>LilleVandsalamander_19_20191008_DL2019067_FrederikshavnGym_koersel1</v>
      </c>
      <c r="I9925" s="61" t="str">
        <f aca="false">MID(RIGHT(B9925,LEN(B9925)-3),1,FIND("_",RIGHT(B9925,LEN(B9925)-3))-1)</f>
        <v>LilleVandsalamander</v>
      </c>
      <c r="J9925" s="61" t="str">
        <f aca="false">TRIM(SUBSTITUTE(RIGHT(B9925,FIND(I9925,B9925)+1),"_",""))</f>
        <v>eDNA</v>
      </c>
      <c r="K9925" s="0" t="str">
        <f aca="false">IFERROR(VALUE(SUBSTITUTE(E9925,".",",")),E9925)</f>
        <v>No Ct</v>
      </c>
      <c r="L9925" s="61" t="str">
        <f aca="false">IF(J9925="PosK",SUMIFS(K:K,J:J,"PosK",H:H,H9925),"")</f>
        <v/>
      </c>
      <c r="M9925" s="61" t="str">
        <f aca="false">IF(J9925="PosK",SUMIFS(K:K,J:J,"NegK",H:H,H9925),"")</f>
        <v/>
      </c>
      <c r="N9925" s="61" t="str">
        <f aca="false">IF(J9925="PosK",SUMIFS(K:K,J:J,"eDNA",H:H,H9925),"")</f>
        <v/>
      </c>
      <c r="P9925" s="62"/>
      <c r="T9925" s="63"/>
      <c r="W9925" s="64"/>
    </row>
    <row r="9926" customFormat="false" ht="14.25" hidden="false" customHeight="false" outlineLevel="0" collapsed="false">
      <c r="A9926" s="0" t="s">
        <v>891</v>
      </c>
      <c r="B9926" s="52" t="s">
        <v>1218</v>
      </c>
      <c r="C9926" s="52" t="s">
        <v>743</v>
      </c>
      <c r="D9926" s="53" t="n">
        <v>0.1</v>
      </c>
      <c r="E9926" s="53" t="n">
        <v>30.42</v>
      </c>
      <c r="F9926" s="0" t="s">
        <v>1473</v>
      </c>
      <c r="G9926" s="0" t="str">
        <f aca="false">LEFT(B9926,2)</f>
        <v>20</v>
      </c>
      <c r="H9926" s="0" t="str">
        <f aca="false">I9926&amp;"_"&amp;G9926&amp;"_"&amp;F9926</f>
        <v>Skalle_20_20191008_DL2019067_FrederikshavnGym_koersel1</v>
      </c>
      <c r="I9926" s="61" t="str">
        <f aca="false">MID(RIGHT(B9926,LEN(B9926)-3),1,FIND("_",RIGHT(B9926,LEN(B9926)-3))-1)</f>
        <v>Skalle</v>
      </c>
      <c r="J9926" s="61" t="str">
        <f aca="false">TRIM(SUBSTITUTE(RIGHT(B9926,FIND(I9926,B9926)+1),"_",""))</f>
        <v>PosK</v>
      </c>
      <c r="K9926" s="0" t="n">
        <f aca="false">IFERROR(VALUE(SUBSTITUTE(E9926,".",",")),E9926)</f>
        <v>30.42</v>
      </c>
      <c r="L9926" s="61" t="n">
        <f aca="false">IF(J9926="PosK",SUMIFS(K:K,J:J,"PosK",H:H,H9926),"")</f>
        <v>30.42</v>
      </c>
      <c r="M9926" s="61" t="n">
        <f aca="false">IF(J9926="PosK",SUMIFS(K:K,J:J,"NegK",H:H,H9926),"")</f>
        <v>0</v>
      </c>
      <c r="N9926" s="61" t="n">
        <f aca="false">IF(J9926="PosK",SUMIFS(K:K,J:J,"eDNA",H:H,H9926),"")</f>
        <v>39.45</v>
      </c>
      <c r="P9926" s="62" t="n">
        <f aca="false">IF(K9928="No Ct",0,K9928)</f>
        <v>0</v>
      </c>
      <c r="Q9926" s="62" t="n">
        <f aca="false">IF(K9929="No Ct",0,K9929)</f>
        <v>39.45</v>
      </c>
      <c r="R9926" s="0" t="str">
        <f aca="false">IF(AND(L9926&gt;0,M9926=0),"Valid","Invalid")</f>
        <v>Valid</v>
      </c>
      <c r="S9926" s="0" t="str">
        <f aca="false">IF(OR(P9926&gt;1,Q9926&gt;1),"Present","Absent")</f>
        <v>Present</v>
      </c>
      <c r="T9926" s="63" t="str">
        <f aca="false">IF(OR(AND(P9926&gt;1,P9926&lt;41),AND(Q9926&gt;1,Q9926&lt;41)),"Ct&lt;41","Ct&gt;41")</f>
        <v>Ct&lt;41</v>
      </c>
      <c r="U9926" s="0" t="str">
        <f aca="false">I9926</f>
        <v>Skalle</v>
      </c>
      <c r="V9926" s="0" t="str">
        <f aca="false">MID(F9926,10,9)</f>
        <v>DL2019067</v>
      </c>
      <c r="W9926" s="64" t="str">
        <f aca="false">V9926&amp;"_"&amp;U9926&amp;"_"&amp;R9926&amp;"_"&amp;S9926&amp;"_"&amp;T9926</f>
        <v>DL2019067_Skalle_Valid_Present_Ct&lt;41</v>
      </c>
    </row>
    <row r="9927" customFormat="false" ht="14.25" hidden="false" customHeight="false" outlineLevel="0" collapsed="false">
      <c r="A9927" s="0" t="s">
        <v>893</v>
      </c>
      <c r="B9927" s="52" t="s">
        <v>1219</v>
      </c>
      <c r="C9927" s="52" t="s">
        <v>747</v>
      </c>
      <c r="D9927" s="53" t="n">
        <v>0.1</v>
      </c>
      <c r="E9927" s="53" t="s">
        <v>748</v>
      </c>
      <c r="F9927" s="0" t="s">
        <v>1473</v>
      </c>
      <c r="G9927" s="0" t="str">
        <f aca="false">LEFT(B9927,2)</f>
        <v>20</v>
      </c>
      <c r="H9927" s="0" t="str">
        <f aca="false">I9927&amp;"_"&amp;G9927&amp;"_"&amp;F9927</f>
        <v>Skalle_20_20191008_DL2019067_FrederikshavnGym_koersel1</v>
      </c>
      <c r="I9927" s="61" t="str">
        <f aca="false">MID(RIGHT(B9927,LEN(B9927)-3),1,FIND("_",RIGHT(B9927,LEN(B9927)-3))-1)</f>
        <v>Skalle</v>
      </c>
      <c r="J9927" s="61" t="str">
        <f aca="false">TRIM(SUBSTITUTE(RIGHT(B9927,FIND(I9927,B9927)+1),"_",""))</f>
        <v>NegK</v>
      </c>
      <c r="K9927" s="0" t="str">
        <f aca="false">IFERROR(VALUE(SUBSTITUTE(E9927,".",",")),E9927)</f>
        <v>No Ct</v>
      </c>
      <c r="L9927" s="61" t="str">
        <f aca="false">IF(J9927="PosK",SUMIFS(K:K,J:J,"PosK",H:H,H9927),"")</f>
        <v/>
      </c>
      <c r="M9927" s="61" t="str">
        <f aca="false">IF(J9927="PosK",SUMIFS(K:K,J:J,"NegK",H:H,H9927),"")</f>
        <v/>
      </c>
      <c r="N9927" s="61" t="str">
        <f aca="false">IF(J9927="PosK",SUMIFS(K:K,J:J,"eDNA",H:H,H9927),"")</f>
        <v/>
      </c>
    </row>
    <row r="9928" customFormat="false" ht="14.25" hidden="false" customHeight="false" outlineLevel="0" collapsed="false">
      <c r="A9928" s="0" t="s">
        <v>895</v>
      </c>
      <c r="B9928" s="52" t="s">
        <v>1220</v>
      </c>
      <c r="C9928" s="52" t="s">
        <v>751</v>
      </c>
      <c r="D9928" s="53" t="n">
        <v>0.1</v>
      </c>
      <c r="E9928" s="53" t="s">
        <v>748</v>
      </c>
      <c r="F9928" s="0" t="s">
        <v>1473</v>
      </c>
      <c r="G9928" s="0" t="str">
        <f aca="false">LEFT(B9928,2)</f>
        <v>20</v>
      </c>
      <c r="H9928" s="0" t="str">
        <f aca="false">I9928&amp;"_"&amp;G9928&amp;"_"&amp;F9928</f>
        <v>Skalle_20_20191008_DL2019067_FrederikshavnGym_koersel1</v>
      </c>
      <c r="I9928" s="61" t="str">
        <f aca="false">MID(RIGHT(B9928,LEN(B9928)-3),1,FIND("_",RIGHT(B9928,LEN(B9928)-3))-1)</f>
        <v>Skalle</v>
      </c>
      <c r="J9928" s="61" t="str">
        <f aca="false">TRIM(SUBSTITUTE(RIGHT(B9928,FIND(I9928,B9928)+1),"_",""))</f>
        <v>eDNA</v>
      </c>
      <c r="K9928" s="0" t="str">
        <f aca="false">IFERROR(VALUE(SUBSTITUTE(E9928,".",",")),E9928)</f>
        <v>No Ct</v>
      </c>
      <c r="L9928" s="61" t="str">
        <f aca="false">IF(J9928="PosK",SUMIFS(K:K,J:J,"PosK",H:H,H9928),"")</f>
        <v/>
      </c>
      <c r="M9928" s="61" t="str">
        <f aca="false">IF(J9928="PosK",SUMIFS(K:K,J:J,"NegK",H:H,H9928),"")</f>
        <v/>
      </c>
      <c r="N9928" s="61" t="str">
        <f aca="false">IF(J9928="PosK",SUMIFS(K:K,J:J,"eDNA",H:H,H9928),"")</f>
        <v/>
      </c>
      <c r="Q9928" s="62"/>
    </row>
    <row r="9929" customFormat="false" ht="14.25" hidden="false" customHeight="false" outlineLevel="0" collapsed="false">
      <c r="A9929" s="0" t="s">
        <v>897</v>
      </c>
      <c r="B9929" s="52" t="s">
        <v>1220</v>
      </c>
      <c r="C9929" s="52" t="s">
        <v>751</v>
      </c>
      <c r="D9929" s="53" t="n">
        <v>0.1</v>
      </c>
      <c r="E9929" s="53" t="n">
        <v>39.45</v>
      </c>
      <c r="F9929" s="0" t="s">
        <v>1473</v>
      </c>
      <c r="G9929" s="0" t="str">
        <f aca="false">LEFT(B9929,2)</f>
        <v>20</v>
      </c>
      <c r="H9929" s="0" t="str">
        <f aca="false">I9929&amp;"_"&amp;G9929&amp;"_"&amp;F9929</f>
        <v>Skalle_20_20191008_DL2019067_FrederikshavnGym_koersel1</v>
      </c>
      <c r="I9929" s="61" t="str">
        <f aca="false">MID(RIGHT(B9929,LEN(B9929)-3),1,FIND("_",RIGHT(B9929,LEN(B9929)-3))-1)</f>
        <v>Skalle</v>
      </c>
      <c r="J9929" s="61" t="str">
        <f aca="false">TRIM(SUBSTITUTE(RIGHT(B9929,FIND(I9929,B9929)+1),"_",""))</f>
        <v>eDNA</v>
      </c>
      <c r="K9929" s="0" t="n">
        <f aca="false">IFERROR(VALUE(SUBSTITUTE(E9929,".",",")),E9929)</f>
        <v>39.45</v>
      </c>
      <c r="L9929" s="61" t="str">
        <f aca="false">IF(J9929="PosK",SUMIFS(K:K,J:J,"PosK",H:H,H9929),"")</f>
        <v/>
      </c>
      <c r="M9929" s="61" t="str">
        <f aca="false">IF(J9929="PosK",SUMIFS(K:K,J:J,"NegK",H:H,H9929),"")</f>
        <v/>
      </c>
      <c r="N9929" s="61" t="str">
        <f aca="false">IF(J9929="PosK",SUMIFS(K:K,J:J,"eDNA",H:H,H9929),"")</f>
        <v/>
      </c>
      <c r="P9929" s="62"/>
      <c r="T9929" s="63"/>
      <c r="W9929" s="64"/>
    </row>
    <row r="9930" customFormat="false" ht="14.25" hidden="false" customHeight="false" outlineLevel="0" collapsed="false">
      <c r="A9930" s="0" t="s">
        <v>898</v>
      </c>
      <c r="B9930" s="52" t="s">
        <v>1008</v>
      </c>
      <c r="C9930" s="52" t="s">
        <v>743</v>
      </c>
      <c r="D9930" s="53" t="n">
        <v>0.1</v>
      </c>
      <c r="E9930" s="53" t="s">
        <v>748</v>
      </c>
      <c r="F9930" s="0" t="s">
        <v>1473</v>
      </c>
      <c r="G9930" s="0" t="str">
        <f aca="false">LEFT(B9930,2)</f>
        <v>21</v>
      </c>
      <c r="H9930" s="0" t="str">
        <f aca="false">I9930&amp;"_"&amp;G9930&amp;"_"&amp;F9930</f>
        <v>Skalle_21_20191008_DL2019067_FrederikshavnGym_koersel1</v>
      </c>
      <c r="I9930" s="61" t="str">
        <f aca="false">MID(RIGHT(B9930,LEN(B9930)-3),1,FIND("_",RIGHT(B9930,LEN(B9930)-3))-1)</f>
        <v>Skalle</v>
      </c>
      <c r="J9930" s="61" t="str">
        <f aca="false">TRIM(SUBSTITUTE(RIGHT(B9930,FIND(I9930,B9930)+1),"_",""))</f>
        <v>PosK</v>
      </c>
      <c r="K9930" s="0" t="str">
        <f aca="false">IFERROR(VALUE(SUBSTITUTE(E9930,".",",")),E9930)</f>
        <v>No Ct</v>
      </c>
      <c r="L9930" s="61" t="n">
        <f aca="false">IF(J9930="PosK",SUMIFS(K:K,J:J,"PosK",H:H,H9930),"")</f>
        <v>0</v>
      </c>
      <c r="M9930" s="61" t="n">
        <f aca="false">IF(J9930="PosK",SUMIFS(K:K,J:J,"NegK",H:H,H9930),"")</f>
        <v>0</v>
      </c>
      <c r="N9930" s="61" t="n">
        <f aca="false">IF(J9930="PosK",SUMIFS(K:K,J:J,"eDNA",H:H,H9930),"")</f>
        <v>67.52</v>
      </c>
      <c r="P9930" s="62" t="n">
        <f aca="false">IF(K9932="No Ct",0,K9932)</f>
        <v>37.33</v>
      </c>
      <c r="Q9930" s="62" t="n">
        <f aca="false">IF(K9933="No Ct",0,K9933)</f>
        <v>30.19</v>
      </c>
      <c r="R9930" s="0" t="str">
        <f aca="false">IF(AND(L9930&gt;0,M9930=0),"Valid","Invalid")</f>
        <v>Invalid</v>
      </c>
      <c r="S9930" s="0" t="str">
        <f aca="false">IF(OR(P9930&gt;1,Q9930&gt;1),"Present","Absent")</f>
        <v>Present</v>
      </c>
      <c r="T9930" s="63" t="str">
        <f aca="false">IF(OR(AND(P9930&gt;1,P9930&lt;41),AND(Q9930&gt;1,Q9930&lt;41)),"Ct&lt;41","Ct&gt;41")</f>
        <v>Ct&lt;41</v>
      </c>
      <c r="U9930" s="0" t="str">
        <f aca="false">I9930</f>
        <v>Skalle</v>
      </c>
      <c r="V9930" s="0" t="str">
        <f aca="false">MID(F9930,10,9)</f>
        <v>DL2019067</v>
      </c>
      <c r="W9930" s="64" t="str">
        <f aca="false">V9930&amp;"_"&amp;U9930&amp;"_"&amp;R9930&amp;"_"&amp;S9930&amp;"_"&amp;T9930</f>
        <v>DL2019067_Skalle_Invalid_Present_Ct&lt;41</v>
      </c>
    </row>
    <row r="9931" customFormat="false" ht="14.25" hidden="false" customHeight="false" outlineLevel="0" collapsed="false">
      <c r="A9931" s="0" t="s">
        <v>900</v>
      </c>
      <c r="B9931" s="52" t="s">
        <v>1009</v>
      </c>
      <c r="C9931" s="52" t="s">
        <v>747</v>
      </c>
      <c r="D9931" s="53" t="n">
        <v>0.1</v>
      </c>
      <c r="E9931" s="53" t="s">
        <v>748</v>
      </c>
      <c r="F9931" s="0" t="s">
        <v>1473</v>
      </c>
      <c r="G9931" s="0" t="str">
        <f aca="false">LEFT(B9931,2)</f>
        <v>21</v>
      </c>
      <c r="H9931" s="0" t="str">
        <f aca="false">I9931&amp;"_"&amp;G9931&amp;"_"&amp;F9931</f>
        <v>Skalle_21_20191008_DL2019067_FrederikshavnGym_koersel1</v>
      </c>
      <c r="I9931" s="61" t="str">
        <f aca="false">MID(RIGHT(B9931,LEN(B9931)-3),1,FIND("_",RIGHT(B9931,LEN(B9931)-3))-1)</f>
        <v>Skalle</v>
      </c>
      <c r="J9931" s="61" t="str">
        <f aca="false">TRIM(SUBSTITUTE(RIGHT(B9931,FIND(I9931,B9931)+1),"_",""))</f>
        <v>NegK</v>
      </c>
      <c r="K9931" s="0" t="str">
        <f aca="false">IFERROR(VALUE(SUBSTITUTE(E9931,".",",")),E9931)</f>
        <v>No Ct</v>
      </c>
      <c r="L9931" s="61" t="str">
        <f aca="false">IF(J9931="PosK",SUMIFS(K:K,J:J,"PosK",H:H,H9931),"")</f>
        <v/>
      </c>
      <c r="M9931" s="61" t="str">
        <f aca="false">IF(J9931="PosK",SUMIFS(K:K,J:J,"NegK",H:H,H9931),"")</f>
        <v/>
      </c>
      <c r="N9931" s="61" t="str">
        <f aca="false">IF(J9931="PosK",SUMIFS(K:K,J:J,"eDNA",H:H,H9931),"")</f>
        <v/>
      </c>
    </row>
    <row r="9932" customFormat="false" ht="14.25" hidden="false" customHeight="false" outlineLevel="0" collapsed="false">
      <c r="A9932" s="0" t="s">
        <v>902</v>
      </c>
      <c r="B9932" s="52" t="s">
        <v>1010</v>
      </c>
      <c r="C9932" s="52" t="s">
        <v>751</v>
      </c>
      <c r="D9932" s="53" t="n">
        <v>0.1</v>
      </c>
      <c r="E9932" s="53" t="n">
        <v>37.33</v>
      </c>
      <c r="F9932" s="0" t="s">
        <v>1473</v>
      </c>
      <c r="G9932" s="0" t="str">
        <f aca="false">LEFT(B9932,2)</f>
        <v>21</v>
      </c>
      <c r="H9932" s="0" t="str">
        <f aca="false">I9932&amp;"_"&amp;G9932&amp;"_"&amp;F9932</f>
        <v>Skalle_21_20191008_DL2019067_FrederikshavnGym_koersel1</v>
      </c>
      <c r="I9932" s="61" t="str">
        <f aca="false">MID(RIGHT(B9932,LEN(B9932)-3),1,FIND("_",RIGHT(B9932,LEN(B9932)-3))-1)</f>
        <v>Skalle</v>
      </c>
      <c r="J9932" s="61" t="str">
        <f aca="false">TRIM(SUBSTITUTE(RIGHT(B9932,FIND(I9932,B9932)+1),"_",""))</f>
        <v>eDNA</v>
      </c>
      <c r="K9932" s="0" t="n">
        <f aca="false">IFERROR(VALUE(SUBSTITUTE(E9932,".",",")),E9932)</f>
        <v>37.33</v>
      </c>
      <c r="L9932" s="61" t="str">
        <f aca="false">IF(J9932="PosK",SUMIFS(K:K,J:J,"PosK",H:H,H9932),"")</f>
        <v/>
      </c>
      <c r="M9932" s="61" t="str">
        <f aca="false">IF(J9932="PosK",SUMIFS(K:K,J:J,"NegK",H:H,H9932),"")</f>
        <v/>
      </c>
      <c r="N9932" s="61" t="str">
        <f aca="false">IF(J9932="PosK",SUMIFS(K:K,J:J,"eDNA",H:H,H9932),"")</f>
        <v/>
      </c>
      <c r="Q9932" s="62"/>
    </row>
    <row r="9933" customFormat="false" ht="14.25" hidden="false" customHeight="false" outlineLevel="0" collapsed="false">
      <c r="A9933" s="0" t="s">
        <v>904</v>
      </c>
      <c r="B9933" s="52" t="s">
        <v>1010</v>
      </c>
      <c r="C9933" s="52" t="s">
        <v>751</v>
      </c>
      <c r="D9933" s="53" t="n">
        <v>0.1</v>
      </c>
      <c r="E9933" s="53" t="n">
        <v>30.19</v>
      </c>
      <c r="F9933" s="0" t="s">
        <v>1473</v>
      </c>
      <c r="G9933" s="0" t="str">
        <f aca="false">LEFT(B9933,2)</f>
        <v>21</v>
      </c>
      <c r="H9933" s="0" t="str">
        <f aca="false">I9933&amp;"_"&amp;G9933&amp;"_"&amp;F9933</f>
        <v>Skalle_21_20191008_DL2019067_FrederikshavnGym_koersel1</v>
      </c>
      <c r="I9933" s="61" t="str">
        <f aca="false">MID(RIGHT(B9933,LEN(B9933)-3),1,FIND("_",RIGHT(B9933,LEN(B9933)-3))-1)</f>
        <v>Skalle</v>
      </c>
      <c r="J9933" s="61" t="str">
        <f aca="false">TRIM(SUBSTITUTE(RIGHT(B9933,FIND(I9933,B9933)+1),"_",""))</f>
        <v>eDNA</v>
      </c>
      <c r="K9933" s="0" t="n">
        <f aca="false">IFERROR(VALUE(SUBSTITUTE(E9933,".",",")),E9933)</f>
        <v>30.19</v>
      </c>
      <c r="L9933" s="61" t="str">
        <f aca="false">IF(J9933="PosK",SUMIFS(K:K,J:J,"PosK",H:H,H9933),"")</f>
        <v/>
      </c>
      <c r="M9933" s="61" t="str">
        <f aca="false">IF(J9933="PosK",SUMIFS(K:K,J:J,"NegK",H:H,H9933),"")</f>
        <v/>
      </c>
      <c r="N9933" s="61" t="str">
        <f aca="false">IF(J9933="PosK",SUMIFS(K:K,J:J,"eDNA",H:H,H9933),"")</f>
        <v/>
      </c>
      <c r="P9933" s="62"/>
      <c r="T9933" s="63"/>
      <c r="W9933" s="64"/>
    </row>
    <row r="9934" customFormat="false" ht="14.25" hidden="false" customHeight="false" outlineLevel="0" collapsed="false">
      <c r="A9934" s="0" t="s">
        <v>905</v>
      </c>
      <c r="B9934" s="52" t="s">
        <v>1221</v>
      </c>
      <c r="C9934" s="52" t="s">
        <v>743</v>
      </c>
      <c r="D9934" s="53" t="n">
        <v>0.1</v>
      </c>
      <c r="E9934" s="53" t="n">
        <v>28.98</v>
      </c>
      <c r="F9934" s="0" t="s">
        <v>1473</v>
      </c>
      <c r="G9934" s="0" t="str">
        <f aca="false">LEFT(B9934,2)</f>
        <v>22</v>
      </c>
      <c r="H9934" s="0" t="str">
        <f aca="false">I9934&amp;"_"&amp;G9934&amp;"_"&amp;F9934</f>
        <v>Karusse_22_20191008_DL2019067_FrederikshavnGym_koersel1</v>
      </c>
      <c r="I9934" s="61" t="str">
        <f aca="false">MID(RIGHT(B9934,LEN(B9934)-3),1,FIND("_",RIGHT(B9934,LEN(B9934)-3))-1)</f>
        <v>Karusse</v>
      </c>
      <c r="J9934" s="61" t="str">
        <f aca="false">TRIM(SUBSTITUTE(RIGHT(B9934,FIND(I9934,B9934)+1),"_",""))</f>
        <v>PosK</v>
      </c>
      <c r="K9934" s="0" t="n">
        <f aca="false">IFERROR(VALUE(SUBSTITUTE(E9934,".",",")),E9934)</f>
        <v>28.98</v>
      </c>
      <c r="L9934" s="61" t="n">
        <f aca="false">IF(J9934="PosK",SUMIFS(K:K,J:J,"PosK",H:H,H9934),"")</f>
        <v>28.98</v>
      </c>
      <c r="M9934" s="61" t="n">
        <f aca="false">IF(J9934="PosK",SUMIFS(K:K,J:J,"NegK",H:H,H9934),"")</f>
        <v>0</v>
      </c>
      <c r="N9934" s="61" t="n">
        <f aca="false">IF(J9934="PosK",SUMIFS(K:K,J:J,"eDNA",H:H,H9934),"")</f>
        <v>0</v>
      </c>
      <c r="P9934" s="62" t="n">
        <f aca="false">IF(K9936="No Ct",0,K9936)</f>
        <v>0</v>
      </c>
      <c r="Q9934" s="62" t="n">
        <f aca="false">IF(K9937="No Ct",0,K9937)</f>
        <v>0</v>
      </c>
      <c r="R9934" s="0" t="str">
        <f aca="false">IF(AND(L9934&gt;0,M9934=0),"Valid","Invalid")</f>
        <v>Valid</v>
      </c>
      <c r="S9934" s="0" t="str">
        <f aca="false">IF(OR(P9934&gt;1,Q9934&gt;1),"Present","Absent")</f>
        <v>Absent</v>
      </c>
      <c r="T9934" s="63" t="str">
        <f aca="false">IF(OR(AND(P9934&gt;1,P9934&lt;41),AND(Q9934&gt;1,Q9934&lt;41)),"Ct&lt;41","Ct&gt;41")</f>
        <v>Ct&gt;41</v>
      </c>
      <c r="U9934" s="0" t="str">
        <f aca="false">I9934</f>
        <v>Karusse</v>
      </c>
      <c r="V9934" s="0" t="str">
        <f aca="false">MID(F9934,10,9)</f>
        <v>DL2019067</v>
      </c>
      <c r="W9934" s="64" t="str">
        <f aca="false">V9934&amp;"_"&amp;U9934&amp;"_"&amp;R9934&amp;"_"&amp;S9934&amp;"_"&amp;T9934</f>
        <v>DL2019067_Karusse_Valid_Absent_Ct&gt;41</v>
      </c>
    </row>
    <row r="9935" customFormat="false" ht="14.25" hidden="false" customHeight="false" outlineLevel="0" collapsed="false">
      <c r="A9935" s="0" t="s">
        <v>907</v>
      </c>
      <c r="B9935" s="52" t="s">
        <v>1222</v>
      </c>
      <c r="C9935" s="52" t="s">
        <v>747</v>
      </c>
      <c r="D9935" s="53" t="n">
        <v>0.1</v>
      </c>
      <c r="E9935" s="53" t="s">
        <v>748</v>
      </c>
      <c r="F9935" s="0" t="s">
        <v>1473</v>
      </c>
      <c r="G9935" s="0" t="str">
        <f aca="false">LEFT(B9935,2)</f>
        <v>22</v>
      </c>
      <c r="H9935" s="0" t="str">
        <f aca="false">I9935&amp;"_"&amp;G9935&amp;"_"&amp;F9935</f>
        <v>Karusse_22_20191008_DL2019067_FrederikshavnGym_koersel1</v>
      </c>
      <c r="I9935" s="61" t="str">
        <f aca="false">MID(RIGHT(B9935,LEN(B9935)-3),1,FIND("_",RIGHT(B9935,LEN(B9935)-3))-1)</f>
        <v>Karusse</v>
      </c>
      <c r="J9935" s="61" t="str">
        <f aca="false">TRIM(SUBSTITUTE(RIGHT(B9935,FIND(I9935,B9935)+1),"_",""))</f>
        <v>NegK</v>
      </c>
      <c r="K9935" s="0" t="str">
        <f aca="false">IFERROR(VALUE(SUBSTITUTE(E9935,".",",")),E9935)</f>
        <v>No Ct</v>
      </c>
      <c r="L9935" s="61" t="str">
        <f aca="false">IF(J9935="PosK",SUMIFS(K:K,J:J,"PosK",H:H,H9935),"")</f>
        <v/>
      </c>
      <c r="M9935" s="61" t="str">
        <f aca="false">IF(J9935="PosK",SUMIFS(K:K,J:J,"NegK",H:H,H9935),"")</f>
        <v/>
      </c>
      <c r="N9935" s="61" t="str">
        <f aca="false">IF(J9935="PosK",SUMIFS(K:K,J:J,"eDNA",H:H,H9935),"")</f>
        <v/>
      </c>
    </row>
    <row r="9936" customFormat="false" ht="14.25" hidden="false" customHeight="false" outlineLevel="0" collapsed="false">
      <c r="A9936" s="0" t="s">
        <v>909</v>
      </c>
      <c r="B9936" s="52" t="s">
        <v>1223</v>
      </c>
      <c r="C9936" s="52" t="s">
        <v>751</v>
      </c>
      <c r="D9936" s="53" t="n">
        <v>0.1</v>
      </c>
      <c r="E9936" s="53" t="s">
        <v>748</v>
      </c>
      <c r="F9936" s="0" t="s">
        <v>1473</v>
      </c>
      <c r="G9936" s="0" t="str">
        <f aca="false">LEFT(B9936,2)</f>
        <v>22</v>
      </c>
      <c r="H9936" s="0" t="str">
        <f aca="false">I9936&amp;"_"&amp;G9936&amp;"_"&amp;F9936</f>
        <v>Karusse_22_20191008_DL2019067_FrederikshavnGym_koersel1</v>
      </c>
      <c r="I9936" s="61" t="str">
        <f aca="false">MID(RIGHT(B9936,LEN(B9936)-3),1,FIND("_",RIGHT(B9936,LEN(B9936)-3))-1)</f>
        <v>Karusse</v>
      </c>
      <c r="J9936" s="61" t="str">
        <f aca="false">TRIM(SUBSTITUTE(RIGHT(B9936,FIND(I9936,B9936)+1),"_",""))</f>
        <v>eDNA</v>
      </c>
      <c r="K9936" s="0" t="str">
        <f aca="false">IFERROR(VALUE(SUBSTITUTE(E9936,".",",")),E9936)</f>
        <v>No Ct</v>
      </c>
      <c r="L9936" s="61" t="str">
        <f aca="false">IF(J9936="PosK",SUMIFS(K:K,J:J,"PosK",H:H,H9936),"")</f>
        <v/>
      </c>
      <c r="M9936" s="61" t="str">
        <f aca="false">IF(J9936="PosK",SUMIFS(K:K,J:J,"NegK",H:H,H9936),"")</f>
        <v/>
      </c>
      <c r="N9936" s="61" t="str">
        <f aca="false">IF(J9936="PosK",SUMIFS(K:K,J:J,"eDNA",H:H,H9936),"")</f>
        <v/>
      </c>
      <c r="Q9936" s="62"/>
    </row>
    <row r="9937" customFormat="false" ht="14.25" hidden="false" customHeight="false" outlineLevel="0" collapsed="false">
      <c r="A9937" s="0" t="s">
        <v>911</v>
      </c>
      <c r="B9937" s="52" t="s">
        <v>1223</v>
      </c>
      <c r="C9937" s="52" t="s">
        <v>751</v>
      </c>
      <c r="D9937" s="53" t="n">
        <v>0.1</v>
      </c>
      <c r="E9937" s="53" t="s">
        <v>748</v>
      </c>
      <c r="F9937" s="0" t="s">
        <v>1473</v>
      </c>
      <c r="G9937" s="0" t="str">
        <f aca="false">LEFT(B9937,2)</f>
        <v>22</v>
      </c>
      <c r="H9937" s="0" t="str">
        <f aca="false">I9937&amp;"_"&amp;G9937&amp;"_"&amp;F9937</f>
        <v>Karusse_22_20191008_DL2019067_FrederikshavnGym_koersel1</v>
      </c>
      <c r="I9937" s="61" t="str">
        <f aca="false">MID(RIGHT(B9937,LEN(B9937)-3),1,FIND("_",RIGHT(B9937,LEN(B9937)-3))-1)</f>
        <v>Karusse</v>
      </c>
      <c r="J9937" s="61" t="str">
        <f aca="false">TRIM(SUBSTITUTE(RIGHT(B9937,FIND(I9937,B9937)+1),"_",""))</f>
        <v>eDNA</v>
      </c>
      <c r="K9937" s="0" t="str">
        <f aca="false">IFERROR(VALUE(SUBSTITUTE(E9937,".",",")),E9937)</f>
        <v>No Ct</v>
      </c>
      <c r="L9937" s="61" t="str">
        <f aca="false">IF(J9937="PosK",SUMIFS(K:K,J:J,"PosK",H:H,H9937),"")</f>
        <v/>
      </c>
      <c r="M9937" s="61" t="str">
        <f aca="false">IF(J9937="PosK",SUMIFS(K:K,J:J,"NegK",H:H,H9937),"")</f>
        <v/>
      </c>
      <c r="N9937" s="61" t="str">
        <f aca="false">IF(J9937="PosK",SUMIFS(K:K,J:J,"eDNA",H:H,H9937),"")</f>
        <v/>
      </c>
      <c r="P9937" s="62"/>
      <c r="T9937" s="63"/>
      <c r="W9937" s="64"/>
    </row>
    <row r="9938" customFormat="false" ht="14.25" hidden="false" customHeight="false" outlineLevel="0" collapsed="false">
      <c r="A9938" s="0" t="s">
        <v>912</v>
      </c>
      <c r="B9938" s="52" t="s">
        <v>1014</v>
      </c>
      <c r="C9938" s="52" t="s">
        <v>743</v>
      </c>
      <c r="D9938" s="53" t="n">
        <v>0.1</v>
      </c>
      <c r="E9938" s="53" t="n">
        <v>32.27</v>
      </c>
      <c r="F9938" s="0" t="s">
        <v>1473</v>
      </c>
      <c r="G9938" s="0" t="str">
        <f aca="false">LEFT(B9938,2)</f>
        <v>23</v>
      </c>
      <c r="H9938" s="0" t="str">
        <f aca="false">I9938&amp;"_"&amp;G9938&amp;"_"&amp;F9938</f>
        <v>Karusse_23_20191008_DL2019067_FrederikshavnGym_koersel1</v>
      </c>
      <c r="I9938" s="61" t="str">
        <f aca="false">MID(RIGHT(B9938,LEN(B9938)-3),1,FIND("_",RIGHT(B9938,LEN(B9938)-3))-1)</f>
        <v>Karusse</v>
      </c>
      <c r="J9938" s="61" t="str">
        <f aca="false">TRIM(SUBSTITUTE(RIGHT(B9938,FIND(I9938,B9938)+1),"_",""))</f>
        <v>PosK</v>
      </c>
      <c r="K9938" s="0" t="n">
        <f aca="false">IFERROR(VALUE(SUBSTITUTE(E9938,".",",")),E9938)</f>
        <v>32.27</v>
      </c>
      <c r="L9938" s="61" t="n">
        <f aca="false">IF(J9938="PosK",SUMIFS(K:K,J:J,"PosK",H:H,H9938),"")</f>
        <v>32.27</v>
      </c>
      <c r="M9938" s="61" t="n">
        <f aca="false">IF(J9938="PosK",SUMIFS(K:K,J:J,"NegK",H:H,H9938),"")</f>
        <v>0</v>
      </c>
      <c r="N9938" s="61" t="n">
        <f aca="false">IF(J9938="PosK",SUMIFS(K:K,J:J,"eDNA",H:H,H9938),"")</f>
        <v>0</v>
      </c>
      <c r="P9938" s="62" t="n">
        <f aca="false">IF(K9940="No Ct",0,K9940)</f>
        <v>0</v>
      </c>
      <c r="Q9938" s="62" t="n">
        <f aca="false">IF(K9941="No Ct",0,K9941)</f>
        <v>0</v>
      </c>
      <c r="R9938" s="0" t="str">
        <f aca="false">IF(AND(L9938&gt;0,M9938=0),"Valid","Invalid")</f>
        <v>Valid</v>
      </c>
      <c r="S9938" s="0" t="str">
        <f aca="false">IF(OR(P9938&gt;1,Q9938&gt;1),"Present","Absent")</f>
        <v>Absent</v>
      </c>
      <c r="T9938" s="63" t="str">
        <f aca="false">IF(OR(AND(P9938&gt;1,P9938&lt;41),AND(Q9938&gt;1,Q9938&lt;41)),"Ct&lt;41","Ct&gt;41")</f>
        <v>Ct&gt;41</v>
      </c>
      <c r="U9938" s="0" t="str">
        <f aca="false">I9938</f>
        <v>Karusse</v>
      </c>
      <c r="V9938" s="0" t="str">
        <f aca="false">MID(F9938,10,9)</f>
        <v>DL2019067</v>
      </c>
      <c r="W9938" s="64" t="str">
        <f aca="false">V9938&amp;"_"&amp;U9938&amp;"_"&amp;R9938&amp;"_"&amp;S9938&amp;"_"&amp;T9938</f>
        <v>DL2019067_Karusse_Valid_Absent_Ct&gt;41</v>
      </c>
    </row>
    <row r="9939" customFormat="false" ht="14.25" hidden="false" customHeight="false" outlineLevel="0" collapsed="false">
      <c r="A9939" s="0" t="s">
        <v>914</v>
      </c>
      <c r="B9939" s="52" t="s">
        <v>1015</v>
      </c>
      <c r="C9939" s="52" t="s">
        <v>747</v>
      </c>
      <c r="D9939" s="53" t="n">
        <v>0.1</v>
      </c>
      <c r="E9939" s="53" t="s">
        <v>748</v>
      </c>
      <c r="F9939" s="0" t="s">
        <v>1473</v>
      </c>
      <c r="G9939" s="0" t="str">
        <f aca="false">LEFT(B9939,2)</f>
        <v>23</v>
      </c>
      <c r="H9939" s="0" t="str">
        <f aca="false">I9939&amp;"_"&amp;G9939&amp;"_"&amp;F9939</f>
        <v>Karusse_23_20191008_DL2019067_FrederikshavnGym_koersel1</v>
      </c>
      <c r="I9939" s="61" t="str">
        <f aca="false">MID(RIGHT(B9939,LEN(B9939)-3),1,FIND("_",RIGHT(B9939,LEN(B9939)-3))-1)</f>
        <v>Karusse</v>
      </c>
      <c r="J9939" s="61" t="str">
        <f aca="false">TRIM(SUBSTITUTE(RIGHT(B9939,FIND(I9939,B9939)+1),"_",""))</f>
        <v>NegK</v>
      </c>
      <c r="K9939" s="0" t="str">
        <f aca="false">IFERROR(VALUE(SUBSTITUTE(E9939,".",",")),E9939)</f>
        <v>No Ct</v>
      </c>
      <c r="L9939" s="61" t="str">
        <f aca="false">IF(J9939="PosK",SUMIFS(K:K,J:J,"PosK",H:H,H9939),"")</f>
        <v/>
      </c>
      <c r="M9939" s="61" t="str">
        <f aca="false">IF(J9939="PosK",SUMIFS(K:K,J:J,"NegK",H:H,H9939),"")</f>
        <v/>
      </c>
      <c r="N9939" s="61" t="str">
        <f aca="false">IF(J9939="PosK",SUMIFS(K:K,J:J,"eDNA",H:H,H9939),"")</f>
        <v/>
      </c>
    </row>
    <row r="9940" customFormat="false" ht="14.25" hidden="false" customHeight="false" outlineLevel="0" collapsed="false">
      <c r="A9940" s="0" t="s">
        <v>916</v>
      </c>
      <c r="B9940" s="52" t="s">
        <v>1016</v>
      </c>
      <c r="C9940" s="52" t="s">
        <v>751</v>
      </c>
      <c r="D9940" s="53" t="n">
        <v>0.1</v>
      </c>
      <c r="E9940" s="53" t="s">
        <v>748</v>
      </c>
      <c r="F9940" s="0" t="s">
        <v>1473</v>
      </c>
      <c r="G9940" s="0" t="str">
        <f aca="false">LEFT(B9940,2)</f>
        <v>23</v>
      </c>
      <c r="H9940" s="0" t="str">
        <f aca="false">I9940&amp;"_"&amp;G9940&amp;"_"&amp;F9940</f>
        <v>Karusse_23_20191008_DL2019067_FrederikshavnGym_koersel1</v>
      </c>
      <c r="I9940" s="61" t="str">
        <f aca="false">MID(RIGHT(B9940,LEN(B9940)-3),1,FIND("_",RIGHT(B9940,LEN(B9940)-3))-1)</f>
        <v>Karusse</v>
      </c>
      <c r="J9940" s="61" t="str">
        <f aca="false">TRIM(SUBSTITUTE(RIGHT(B9940,FIND(I9940,B9940)+1),"_",""))</f>
        <v>eDNA</v>
      </c>
      <c r="K9940" s="0" t="str">
        <f aca="false">IFERROR(VALUE(SUBSTITUTE(E9940,".",",")),E9940)</f>
        <v>No Ct</v>
      </c>
      <c r="L9940" s="61" t="str">
        <f aca="false">IF(J9940="PosK",SUMIFS(K:K,J:J,"PosK",H:H,H9940),"")</f>
        <v/>
      </c>
      <c r="M9940" s="61" t="str">
        <f aca="false">IF(J9940="PosK",SUMIFS(K:K,J:J,"NegK",H:H,H9940),"")</f>
        <v/>
      </c>
      <c r="N9940" s="61" t="str">
        <f aca="false">IF(J9940="PosK",SUMIFS(K:K,J:J,"eDNA",H:H,H9940),"")</f>
        <v/>
      </c>
      <c r="Q9940" s="62"/>
    </row>
    <row r="9941" customFormat="false" ht="14.25" hidden="false" customHeight="false" outlineLevel="0" collapsed="false">
      <c r="A9941" s="0" t="s">
        <v>918</v>
      </c>
      <c r="B9941" s="52" t="s">
        <v>1016</v>
      </c>
      <c r="C9941" s="52" t="s">
        <v>751</v>
      </c>
      <c r="D9941" s="53" t="n">
        <v>0.1</v>
      </c>
      <c r="E9941" s="53" t="s">
        <v>748</v>
      </c>
      <c r="F9941" s="0" t="s">
        <v>1473</v>
      </c>
      <c r="G9941" s="0" t="str">
        <f aca="false">LEFT(B9941,2)</f>
        <v>23</v>
      </c>
      <c r="H9941" s="0" t="str">
        <f aca="false">I9941&amp;"_"&amp;G9941&amp;"_"&amp;F9941</f>
        <v>Karusse_23_20191008_DL2019067_FrederikshavnGym_koersel1</v>
      </c>
      <c r="I9941" s="61" t="str">
        <f aca="false">MID(RIGHT(B9941,LEN(B9941)-3),1,FIND("_",RIGHT(B9941,LEN(B9941)-3))-1)</f>
        <v>Karusse</v>
      </c>
      <c r="J9941" s="61" t="str">
        <f aca="false">TRIM(SUBSTITUTE(RIGHT(B9941,FIND(I9941,B9941)+1),"_",""))</f>
        <v>eDNA</v>
      </c>
      <c r="K9941" s="0" t="str">
        <f aca="false">IFERROR(VALUE(SUBSTITUTE(E9941,".",",")),E9941)</f>
        <v>No Ct</v>
      </c>
      <c r="L9941" s="61" t="str">
        <f aca="false">IF(J9941="PosK",SUMIFS(K:K,J:J,"PosK",H:H,H9941),"")</f>
        <v/>
      </c>
      <c r="M9941" s="61" t="str">
        <f aca="false">IF(J9941="PosK",SUMIFS(K:K,J:J,"NegK",H:H,H9941),"")</f>
        <v/>
      </c>
      <c r="N9941" s="61" t="str">
        <f aca="false">IF(J9941="PosK",SUMIFS(K:K,J:J,"eDNA",H:H,H9941),"")</f>
        <v/>
      </c>
      <c r="P9941" s="62"/>
      <c r="T9941" s="63"/>
      <c r="W9941" s="64"/>
    </row>
    <row r="9942" customFormat="false" ht="14.25" hidden="false" customHeight="false" outlineLevel="0" collapsed="false">
      <c r="A9942" s="0" t="s">
        <v>919</v>
      </c>
      <c r="B9942" s="52" t="s">
        <v>1224</v>
      </c>
      <c r="C9942" s="52" t="s">
        <v>743</v>
      </c>
      <c r="D9942" s="53" t="n">
        <v>0.1</v>
      </c>
      <c r="E9942" s="53" t="n">
        <v>37.27</v>
      </c>
      <c r="F9942" s="0" t="s">
        <v>1473</v>
      </c>
      <c r="G9942" s="0" t="str">
        <f aca="false">LEFT(B9942,2)</f>
        <v>24</v>
      </c>
      <c r="H9942" s="0" t="str">
        <f aca="false">I9942&amp;"_"&amp;G9942&amp;"_"&amp;F9942</f>
        <v>Soelvkarusse_24_20191008_DL2019067_FrederikshavnGym_koersel1</v>
      </c>
      <c r="I9942" s="61" t="str">
        <f aca="false">MID(RIGHT(B9942,LEN(B9942)-3),1,FIND("_",RIGHT(B9942,LEN(B9942)-3))-1)</f>
        <v>Soelvkarusse</v>
      </c>
      <c r="J9942" s="61" t="str">
        <f aca="false">TRIM(SUBSTITUTE(RIGHT(B9942,FIND(I9942,B9942)+1),"_",""))</f>
        <v>PosK</v>
      </c>
      <c r="K9942" s="0" t="n">
        <f aca="false">IFERROR(VALUE(SUBSTITUTE(E9942,".",",")),E9942)</f>
        <v>37.27</v>
      </c>
      <c r="L9942" s="61" t="n">
        <f aca="false">IF(J9942="PosK",SUMIFS(K:K,J:J,"PosK",H:H,H9942),"")</f>
        <v>37.27</v>
      </c>
      <c r="M9942" s="61" t="n">
        <f aca="false">IF(J9942="PosK",SUMIFS(K:K,J:J,"NegK",H:H,H9942),"")</f>
        <v>0</v>
      </c>
      <c r="N9942" s="61" t="n">
        <f aca="false">IF(J9942="PosK",SUMIFS(K:K,J:J,"eDNA",H:H,H9942),"")</f>
        <v>0</v>
      </c>
      <c r="P9942" s="62" t="n">
        <f aca="false">IF(K9944="No Ct",0,K9944)</f>
        <v>0</v>
      </c>
      <c r="Q9942" s="62" t="n">
        <f aca="false">IF(K9945="No Ct",0,K9945)</f>
        <v>0</v>
      </c>
      <c r="R9942" s="0" t="str">
        <f aca="false">IF(AND(L9942&gt;0,M9942=0),"Valid","Invalid")</f>
        <v>Valid</v>
      </c>
      <c r="S9942" s="0" t="str">
        <f aca="false">IF(OR(P9942&gt;1,Q9942&gt;1),"Present","Absent")</f>
        <v>Absent</v>
      </c>
      <c r="T9942" s="63" t="str">
        <f aca="false">IF(OR(AND(P9942&gt;1,P9942&lt;41),AND(Q9942&gt;1,Q9942&lt;41)),"Ct&lt;41","Ct&gt;41")</f>
        <v>Ct&gt;41</v>
      </c>
      <c r="U9942" s="0" t="str">
        <f aca="false">I9942</f>
        <v>Soelvkarusse</v>
      </c>
      <c r="V9942" s="0" t="str">
        <f aca="false">MID(F9942,10,9)</f>
        <v>DL2019067</v>
      </c>
      <c r="W9942" s="64" t="str">
        <f aca="false">V9942&amp;"_"&amp;U9942&amp;"_"&amp;R9942&amp;"_"&amp;S9942&amp;"_"&amp;T9942</f>
        <v>DL2019067_Soelvkarusse_Valid_Absent_Ct&gt;41</v>
      </c>
    </row>
    <row r="9943" customFormat="false" ht="14.25" hidden="false" customHeight="false" outlineLevel="0" collapsed="false">
      <c r="A9943" s="0" t="s">
        <v>921</v>
      </c>
      <c r="B9943" s="52" t="s">
        <v>1225</v>
      </c>
      <c r="C9943" s="52" t="s">
        <v>747</v>
      </c>
      <c r="D9943" s="53" t="n">
        <v>0.1</v>
      </c>
      <c r="E9943" s="53" t="s">
        <v>748</v>
      </c>
      <c r="F9943" s="0" t="s">
        <v>1473</v>
      </c>
      <c r="G9943" s="0" t="str">
        <f aca="false">LEFT(B9943,2)</f>
        <v>24</v>
      </c>
      <c r="H9943" s="0" t="str">
        <f aca="false">I9943&amp;"_"&amp;G9943&amp;"_"&amp;F9943</f>
        <v>Soelvkarusse_24_20191008_DL2019067_FrederikshavnGym_koersel1</v>
      </c>
      <c r="I9943" s="61" t="str">
        <f aca="false">MID(RIGHT(B9943,LEN(B9943)-3),1,FIND("_",RIGHT(B9943,LEN(B9943)-3))-1)</f>
        <v>Soelvkarusse</v>
      </c>
      <c r="J9943" s="61" t="str">
        <f aca="false">TRIM(SUBSTITUTE(RIGHT(B9943,FIND(I9943,B9943)+1),"_",""))</f>
        <v>NegK</v>
      </c>
      <c r="K9943" s="0" t="str">
        <f aca="false">IFERROR(VALUE(SUBSTITUTE(E9943,".",",")),E9943)</f>
        <v>No Ct</v>
      </c>
      <c r="L9943" s="61" t="str">
        <f aca="false">IF(J9943="PosK",SUMIFS(K:K,J:J,"PosK",H:H,H9943),"")</f>
        <v/>
      </c>
      <c r="M9943" s="61" t="str">
        <f aca="false">IF(J9943="PosK",SUMIFS(K:K,J:J,"NegK",H:H,H9943),"")</f>
        <v/>
      </c>
      <c r="N9943" s="61" t="str">
        <f aca="false">IF(J9943="PosK",SUMIFS(K:K,J:J,"eDNA",H:H,H9943),"")</f>
        <v/>
      </c>
    </row>
    <row r="9944" customFormat="false" ht="14.25" hidden="false" customHeight="false" outlineLevel="0" collapsed="false">
      <c r="A9944" s="0" t="s">
        <v>923</v>
      </c>
      <c r="B9944" s="52" t="s">
        <v>1226</v>
      </c>
      <c r="C9944" s="52" t="s">
        <v>751</v>
      </c>
      <c r="D9944" s="53" t="n">
        <v>0.1</v>
      </c>
      <c r="E9944" s="53" t="s">
        <v>748</v>
      </c>
      <c r="F9944" s="0" t="s">
        <v>1473</v>
      </c>
      <c r="G9944" s="0" t="str">
        <f aca="false">LEFT(B9944,2)</f>
        <v>24</v>
      </c>
      <c r="H9944" s="0" t="str">
        <f aca="false">I9944&amp;"_"&amp;G9944&amp;"_"&amp;F9944</f>
        <v>Soelvkarusse_24_20191008_DL2019067_FrederikshavnGym_koersel1</v>
      </c>
      <c r="I9944" s="61" t="str">
        <f aca="false">MID(RIGHT(B9944,LEN(B9944)-3),1,FIND("_",RIGHT(B9944,LEN(B9944)-3))-1)</f>
        <v>Soelvkarusse</v>
      </c>
      <c r="J9944" s="61" t="str">
        <f aca="false">TRIM(SUBSTITUTE(RIGHT(B9944,FIND(I9944,B9944)+1),"_",""))</f>
        <v>eDNA</v>
      </c>
      <c r="K9944" s="0" t="str">
        <f aca="false">IFERROR(VALUE(SUBSTITUTE(E9944,".",",")),E9944)</f>
        <v>No Ct</v>
      </c>
      <c r="L9944" s="61" t="str">
        <f aca="false">IF(J9944="PosK",SUMIFS(K:K,J:J,"PosK",H:H,H9944),"")</f>
        <v/>
      </c>
      <c r="M9944" s="61" t="str">
        <f aca="false">IF(J9944="PosK",SUMIFS(K:K,J:J,"NegK",H:H,H9944),"")</f>
        <v/>
      </c>
      <c r="N9944" s="61" t="str">
        <f aca="false">IF(J9944="PosK",SUMIFS(K:K,J:J,"eDNA",H:H,H9944),"")</f>
        <v/>
      </c>
      <c r="Q9944" s="62"/>
    </row>
    <row r="9945" customFormat="false" ht="14.25" hidden="false" customHeight="false" outlineLevel="0" collapsed="false">
      <c r="A9945" s="0" t="s">
        <v>925</v>
      </c>
      <c r="B9945" s="52" t="s">
        <v>1226</v>
      </c>
      <c r="C9945" s="52" t="s">
        <v>751</v>
      </c>
      <c r="D9945" s="53" t="n">
        <v>0.1</v>
      </c>
      <c r="E9945" s="53" t="s">
        <v>748</v>
      </c>
      <c r="F9945" s="0" t="s">
        <v>1473</v>
      </c>
      <c r="G9945" s="0" t="str">
        <f aca="false">LEFT(B9945,2)</f>
        <v>24</v>
      </c>
      <c r="H9945" s="0" t="str">
        <f aca="false">I9945&amp;"_"&amp;G9945&amp;"_"&amp;F9945</f>
        <v>Soelvkarusse_24_20191008_DL2019067_FrederikshavnGym_koersel1</v>
      </c>
      <c r="I9945" s="61" t="str">
        <f aca="false">MID(RIGHT(B9945,LEN(B9945)-3),1,FIND("_",RIGHT(B9945,LEN(B9945)-3))-1)</f>
        <v>Soelvkarusse</v>
      </c>
      <c r="J9945" s="61" t="str">
        <f aca="false">TRIM(SUBSTITUTE(RIGHT(B9945,FIND(I9945,B9945)+1),"_",""))</f>
        <v>eDNA</v>
      </c>
      <c r="K9945" s="0" t="str">
        <f aca="false">IFERROR(VALUE(SUBSTITUTE(E9945,".",",")),E9945)</f>
        <v>No Ct</v>
      </c>
      <c r="L9945" s="61" t="str">
        <f aca="false">IF(J9945="PosK",SUMIFS(K:K,J:J,"PosK",H:H,H9945),"")</f>
        <v/>
      </c>
      <c r="M9945" s="61" t="str">
        <f aca="false">IF(J9945="PosK",SUMIFS(K:K,J:J,"NegK",H:H,H9945),"")</f>
        <v/>
      </c>
      <c r="N9945" s="61" t="str">
        <f aca="false">IF(J9945="PosK",SUMIFS(K:K,J:J,"eDNA",H:H,H9945),"")</f>
        <v/>
      </c>
      <c r="P9945" s="62"/>
      <c r="T9945" s="63"/>
      <c r="W9945" s="64"/>
    </row>
    <row r="9946" customFormat="false" ht="14.25" hidden="false" customHeight="false" outlineLevel="0" collapsed="false">
      <c r="A9946" s="0" t="s">
        <v>741</v>
      </c>
      <c r="B9946" s="52" t="s">
        <v>1020</v>
      </c>
      <c r="C9946" s="52" t="s">
        <v>743</v>
      </c>
      <c r="D9946" s="53" t="n">
        <v>0.1</v>
      </c>
      <c r="E9946" s="53" t="n">
        <v>31.64</v>
      </c>
      <c r="F9946" s="0" t="s">
        <v>1474</v>
      </c>
      <c r="G9946" s="0" t="str">
        <f aca="false">LEFT(B9946,2)</f>
        <v>25</v>
      </c>
      <c r="H9946" s="0" t="str">
        <f aca="false">I9946&amp;"_"&amp;G9946&amp;"_"&amp;F9946</f>
        <v>Loegfroe_25_20191008_DL2019067_FrederikshavnGym_koersel2</v>
      </c>
      <c r="I9946" s="61" t="str">
        <f aca="false">MID(RIGHT(B9946,LEN(B9946)-3),1,FIND("_",RIGHT(B9946,LEN(B9946)-3))-1)</f>
        <v>Loegfroe</v>
      </c>
      <c r="J9946" s="61" t="str">
        <f aca="false">TRIM(SUBSTITUTE(RIGHT(B9946,FIND(I9946,B9946)+1),"_",""))</f>
        <v>PosK</v>
      </c>
      <c r="K9946" s="0" t="n">
        <f aca="false">IFERROR(VALUE(SUBSTITUTE(E9946,".",",")),E9946)</f>
        <v>31.64</v>
      </c>
      <c r="L9946" s="61" t="n">
        <f aca="false">IF(J9946="PosK",SUMIFS(K:K,J:J,"PosK",H:H,H9946),"")</f>
        <v>31.64</v>
      </c>
      <c r="M9946" s="61" t="n">
        <f aca="false">IF(J9946="PosK",SUMIFS(K:K,J:J,"NegK",H:H,H9946),"")</f>
        <v>0</v>
      </c>
      <c r="N9946" s="61" t="n">
        <f aca="false">IF(J9946="PosK",SUMIFS(K:K,J:J,"eDNA",H:H,H9946),"")</f>
        <v>0</v>
      </c>
      <c r="P9946" s="62" t="n">
        <f aca="false">IF(K9948="No Ct",0,K9948)</f>
        <v>0</v>
      </c>
      <c r="Q9946" s="62" t="n">
        <f aca="false">IF(K9949="No Ct",0,K9949)</f>
        <v>0</v>
      </c>
      <c r="R9946" s="0" t="str">
        <f aca="false">IF(AND(L9946&gt;0,M9946=0),"Valid","Invalid")</f>
        <v>Valid</v>
      </c>
      <c r="S9946" s="0" t="str">
        <f aca="false">IF(OR(P9946&gt;1,Q9946&gt;1),"Present","Absent")</f>
        <v>Absent</v>
      </c>
      <c r="T9946" s="63" t="str">
        <f aca="false">IF(OR(AND(P9946&gt;1,P9946&lt;41),AND(Q9946&gt;1,Q9946&lt;41)),"Ct&lt;41","Ct&gt;41")</f>
        <v>Ct&gt;41</v>
      </c>
      <c r="U9946" s="0" t="str">
        <f aca="false">I9946</f>
        <v>Loegfroe</v>
      </c>
      <c r="V9946" s="0" t="str">
        <f aca="false">MID(F9946,10,9)</f>
        <v>DL2019067</v>
      </c>
      <c r="W9946" s="64" t="str">
        <f aca="false">V9946&amp;"_"&amp;U9946&amp;"_"&amp;R9946&amp;"_"&amp;S9946&amp;"_"&amp;T9946</f>
        <v>DL2019067_Loegfroe_Valid_Absent_Ct&gt;41</v>
      </c>
    </row>
    <row r="9947" customFormat="false" ht="14.25" hidden="false" customHeight="false" outlineLevel="0" collapsed="false">
      <c r="A9947" s="0" t="s">
        <v>745</v>
      </c>
      <c r="B9947" s="52" t="s">
        <v>1022</v>
      </c>
      <c r="C9947" s="52" t="s">
        <v>747</v>
      </c>
      <c r="D9947" s="53" t="n">
        <v>0.1</v>
      </c>
      <c r="E9947" s="53" t="s">
        <v>748</v>
      </c>
      <c r="F9947" s="0" t="s">
        <v>1474</v>
      </c>
      <c r="G9947" s="0" t="str">
        <f aca="false">LEFT(B9947,2)</f>
        <v>25</v>
      </c>
      <c r="H9947" s="0" t="str">
        <f aca="false">I9947&amp;"_"&amp;G9947&amp;"_"&amp;F9947</f>
        <v>Loegfroe_25_20191008_DL2019067_FrederikshavnGym_koersel2</v>
      </c>
      <c r="I9947" s="61" t="str">
        <f aca="false">MID(RIGHT(B9947,LEN(B9947)-3),1,FIND("_",RIGHT(B9947,LEN(B9947)-3))-1)</f>
        <v>Loegfroe</v>
      </c>
      <c r="J9947" s="61" t="str">
        <f aca="false">TRIM(SUBSTITUTE(RIGHT(B9947,FIND(I9947,B9947)+1),"_",""))</f>
        <v>NegK</v>
      </c>
      <c r="K9947" s="0" t="str">
        <f aca="false">IFERROR(VALUE(SUBSTITUTE(E9947,".",",")),E9947)</f>
        <v>No Ct</v>
      </c>
      <c r="L9947" s="61" t="str">
        <f aca="false">IF(J9947="PosK",SUMIFS(K:K,J:J,"PosK",H:H,H9947),"")</f>
        <v/>
      </c>
      <c r="M9947" s="61" t="str">
        <f aca="false">IF(J9947="PosK",SUMIFS(K:K,J:J,"NegK",H:H,H9947),"")</f>
        <v/>
      </c>
      <c r="N9947" s="61" t="str">
        <f aca="false">IF(J9947="PosK",SUMIFS(K:K,J:J,"eDNA",H:H,H9947),"")</f>
        <v/>
      </c>
    </row>
    <row r="9948" customFormat="false" ht="14.25" hidden="false" customHeight="false" outlineLevel="0" collapsed="false">
      <c r="A9948" s="0" t="s">
        <v>749</v>
      </c>
      <c r="B9948" s="52" t="s">
        <v>1023</v>
      </c>
      <c r="C9948" s="52" t="s">
        <v>751</v>
      </c>
      <c r="D9948" s="53" t="n">
        <v>0.1</v>
      </c>
      <c r="E9948" s="53" t="s">
        <v>748</v>
      </c>
      <c r="F9948" s="0" t="s">
        <v>1474</v>
      </c>
      <c r="G9948" s="0" t="str">
        <f aca="false">LEFT(B9948,2)</f>
        <v>25</v>
      </c>
      <c r="H9948" s="0" t="str">
        <f aca="false">I9948&amp;"_"&amp;G9948&amp;"_"&amp;F9948</f>
        <v>Loegfroe_25_20191008_DL2019067_FrederikshavnGym_koersel2</v>
      </c>
      <c r="I9948" s="61" t="str">
        <f aca="false">MID(RIGHT(B9948,LEN(B9948)-3),1,FIND("_",RIGHT(B9948,LEN(B9948)-3))-1)</f>
        <v>Loegfroe</v>
      </c>
      <c r="J9948" s="61" t="str">
        <f aca="false">TRIM(SUBSTITUTE(RIGHT(B9948,FIND(I9948,B9948)+1),"_",""))</f>
        <v>eDNA</v>
      </c>
      <c r="K9948" s="0" t="str">
        <f aca="false">IFERROR(VALUE(SUBSTITUTE(E9948,".",",")),E9948)</f>
        <v>No Ct</v>
      </c>
      <c r="L9948" s="61" t="str">
        <f aca="false">IF(J9948="PosK",SUMIFS(K:K,J:J,"PosK",H:H,H9948),"")</f>
        <v/>
      </c>
      <c r="M9948" s="61" t="str">
        <f aca="false">IF(J9948="PosK",SUMIFS(K:K,J:J,"NegK",H:H,H9948),"")</f>
        <v/>
      </c>
      <c r="N9948" s="61" t="str">
        <f aca="false">IF(J9948="PosK",SUMIFS(K:K,J:J,"eDNA",H:H,H9948),"")</f>
        <v/>
      </c>
      <c r="Q9948" s="62"/>
    </row>
    <row r="9949" customFormat="false" ht="14.25" hidden="false" customHeight="false" outlineLevel="0" collapsed="false">
      <c r="A9949" s="0" t="s">
        <v>752</v>
      </c>
      <c r="B9949" s="52" t="s">
        <v>1023</v>
      </c>
      <c r="C9949" s="52" t="s">
        <v>751</v>
      </c>
      <c r="D9949" s="53" t="n">
        <v>0.1</v>
      </c>
      <c r="E9949" s="53" t="s">
        <v>748</v>
      </c>
      <c r="F9949" s="0" t="s">
        <v>1474</v>
      </c>
      <c r="G9949" s="0" t="str">
        <f aca="false">LEFT(B9949,2)</f>
        <v>25</v>
      </c>
      <c r="H9949" s="0" t="str">
        <f aca="false">I9949&amp;"_"&amp;G9949&amp;"_"&amp;F9949</f>
        <v>Loegfroe_25_20191008_DL2019067_FrederikshavnGym_koersel2</v>
      </c>
      <c r="I9949" s="61" t="str">
        <f aca="false">MID(RIGHT(B9949,LEN(B9949)-3),1,FIND("_",RIGHT(B9949,LEN(B9949)-3))-1)</f>
        <v>Loegfroe</v>
      </c>
      <c r="J9949" s="61" t="str">
        <f aca="false">TRIM(SUBSTITUTE(RIGHT(B9949,FIND(I9949,B9949)+1),"_",""))</f>
        <v>eDNA</v>
      </c>
      <c r="K9949" s="0" t="str">
        <f aca="false">IFERROR(VALUE(SUBSTITUTE(E9949,".",",")),E9949)</f>
        <v>No Ct</v>
      </c>
      <c r="L9949" s="61" t="str">
        <f aca="false">IF(J9949="PosK",SUMIFS(K:K,J:J,"PosK",H:H,H9949),"")</f>
        <v/>
      </c>
      <c r="M9949" s="61" t="str">
        <f aca="false">IF(J9949="PosK",SUMIFS(K:K,J:J,"NegK",H:H,H9949),"")</f>
        <v/>
      </c>
      <c r="N9949" s="61" t="str">
        <f aca="false">IF(J9949="PosK",SUMIFS(K:K,J:J,"eDNA",H:H,H9949),"")</f>
        <v/>
      </c>
      <c r="P9949" s="62"/>
      <c r="T9949" s="63"/>
      <c r="W9949" s="64"/>
    </row>
    <row r="9950" customFormat="false" ht="14.25" hidden="false" customHeight="false" outlineLevel="0" collapsed="false">
      <c r="A9950" s="0" t="s">
        <v>754</v>
      </c>
      <c r="B9950" s="52" t="s">
        <v>1025</v>
      </c>
      <c r="C9950" s="52" t="s">
        <v>743</v>
      </c>
      <c r="D9950" s="53" t="n">
        <v>0.1</v>
      </c>
      <c r="E9950" s="53" t="n">
        <v>30.83</v>
      </c>
      <c r="F9950" s="0" t="s">
        <v>1474</v>
      </c>
      <c r="G9950" s="0" t="str">
        <f aca="false">LEFT(B9950,2)</f>
        <v>26</v>
      </c>
      <c r="H9950" s="0" t="str">
        <f aca="false">I9950&amp;"_"&amp;G9950&amp;"_"&amp;F9950</f>
        <v>StorVandsalamander_26_20191008_DL2019067_FrederikshavnGym_koersel2</v>
      </c>
      <c r="I9950" s="61" t="str">
        <f aca="false">MID(RIGHT(B9950,LEN(B9950)-3),1,FIND("_",RIGHT(B9950,LEN(B9950)-3))-1)</f>
        <v>StorVandsalamander</v>
      </c>
      <c r="J9950" s="61" t="str">
        <f aca="false">TRIM(SUBSTITUTE(RIGHT(B9950,FIND(I9950,B9950)+1),"_",""))</f>
        <v>PosK</v>
      </c>
      <c r="K9950" s="0" t="n">
        <f aca="false">IFERROR(VALUE(SUBSTITUTE(E9950,".",",")),E9950)</f>
        <v>30.83</v>
      </c>
      <c r="L9950" s="61" t="n">
        <f aca="false">IF(J9950="PosK",SUMIFS(K:K,J:J,"PosK",H:H,H9950),"")</f>
        <v>30.83</v>
      </c>
      <c r="M9950" s="61" t="n">
        <f aca="false">IF(J9950="PosK",SUMIFS(K:K,J:J,"NegK",H:H,H9950),"")</f>
        <v>0</v>
      </c>
      <c r="N9950" s="61" t="n">
        <f aca="false">IF(J9950="PosK",SUMIFS(K:K,J:J,"eDNA",H:H,H9950),"")</f>
        <v>0</v>
      </c>
      <c r="P9950" s="62" t="n">
        <f aca="false">IF(K9952="No Ct",0,K9952)</f>
        <v>0</v>
      </c>
      <c r="Q9950" s="62" t="n">
        <f aca="false">IF(K9953="No Ct",0,K9953)</f>
        <v>0</v>
      </c>
      <c r="R9950" s="0" t="str">
        <f aca="false">IF(AND(L9950&gt;0,M9950=0),"Valid","Invalid")</f>
        <v>Valid</v>
      </c>
      <c r="S9950" s="0" t="str">
        <f aca="false">IF(OR(P9950&gt;1,Q9950&gt;1),"Present","Absent")</f>
        <v>Absent</v>
      </c>
      <c r="T9950" s="63" t="str">
        <f aca="false">IF(OR(AND(P9950&gt;1,P9950&lt;41),AND(Q9950&gt;1,Q9950&lt;41)),"Ct&lt;41","Ct&gt;41")</f>
        <v>Ct&gt;41</v>
      </c>
      <c r="U9950" s="0" t="str">
        <f aca="false">I9950</f>
        <v>StorVandsalamander</v>
      </c>
      <c r="V9950" s="0" t="str">
        <f aca="false">MID(F9950,10,9)</f>
        <v>DL2019067</v>
      </c>
      <c r="W9950" s="64" t="str">
        <f aca="false">V9950&amp;"_"&amp;U9950&amp;"_"&amp;R9950&amp;"_"&amp;S9950&amp;"_"&amp;T9950</f>
        <v>DL2019067_StorVandsalamander_Valid_Absent_Ct&gt;41</v>
      </c>
    </row>
    <row r="9951" customFormat="false" ht="14.25" hidden="false" customHeight="false" outlineLevel="0" collapsed="false">
      <c r="A9951" s="0" t="s">
        <v>756</v>
      </c>
      <c r="B9951" s="52" t="s">
        <v>1026</v>
      </c>
      <c r="C9951" s="52" t="s">
        <v>747</v>
      </c>
      <c r="D9951" s="53" t="n">
        <v>0.1</v>
      </c>
      <c r="E9951" s="53" t="s">
        <v>748</v>
      </c>
      <c r="F9951" s="0" t="s">
        <v>1474</v>
      </c>
      <c r="G9951" s="0" t="str">
        <f aca="false">LEFT(B9951,2)</f>
        <v>26</v>
      </c>
      <c r="H9951" s="0" t="str">
        <f aca="false">I9951&amp;"_"&amp;G9951&amp;"_"&amp;F9951</f>
        <v>StorVandsalamander_26_20191008_DL2019067_FrederikshavnGym_koersel2</v>
      </c>
      <c r="I9951" s="61" t="str">
        <f aca="false">MID(RIGHT(B9951,LEN(B9951)-3),1,FIND("_",RIGHT(B9951,LEN(B9951)-3))-1)</f>
        <v>StorVandsalamander</v>
      </c>
      <c r="J9951" s="61" t="str">
        <f aca="false">TRIM(SUBSTITUTE(RIGHT(B9951,FIND(I9951,B9951)+1),"_",""))</f>
        <v>NegK</v>
      </c>
      <c r="K9951" s="0" t="str">
        <f aca="false">IFERROR(VALUE(SUBSTITUTE(E9951,".",",")),E9951)</f>
        <v>No Ct</v>
      </c>
      <c r="L9951" s="61" t="str">
        <f aca="false">IF(J9951="PosK",SUMIFS(K:K,J:J,"PosK",H:H,H9951),"")</f>
        <v/>
      </c>
      <c r="M9951" s="61" t="str">
        <f aca="false">IF(J9951="PosK",SUMIFS(K:K,J:J,"NegK",H:H,H9951),"")</f>
        <v/>
      </c>
      <c r="N9951" s="61" t="str">
        <f aca="false">IF(J9951="PosK",SUMIFS(K:K,J:J,"eDNA",H:H,H9951),"")</f>
        <v/>
      </c>
    </row>
    <row r="9952" customFormat="false" ht="14.25" hidden="false" customHeight="false" outlineLevel="0" collapsed="false">
      <c r="A9952" s="0" t="s">
        <v>758</v>
      </c>
      <c r="B9952" s="52" t="s">
        <v>1027</v>
      </c>
      <c r="C9952" s="52" t="s">
        <v>751</v>
      </c>
      <c r="D9952" s="53" t="n">
        <v>0.1</v>
      </c>
      <c r="E9952" s="53" t="s">
        <v>748</v>
      </c>
      <c r="F9952" s="0" t="s">
        <v>1474</v>
      </c>
      <c r="G9952" s="0" t="str">
        <f aca="false">LEFT(B9952,2)</f>
        <v>26</v>
      </c>
      <c r="H9952" s="0" t="str">
        <f aca="false">I9952&amp;"_"&amp;G9952&amp;"_"&amp;F9952</f>
        <v>StorVandsalamander_26_20191008_DL2019067_FrederikshavnGym_koersel2</v>
      </c>
      <c r="I9952" s="61" t="str">
        <f aca="false">MID(RIGHT(B9952,LEN(B9952)-3),1,FIND("_",RIGHT(B9952,LEN(B9952)-3))-1)</f>
        <v>StorVandsalamander</v>
      </c>
      <c r="J9952" s="61" t="str">
        <f aca="false">TRIM(SUBSTITUTE(RIGHT(B9952,FIND(I9952,B9952)+1),"_",""))</f>
        <v>eDNA</v>
      </c>
      <c r="K9952" s="0" t="str">
        <f aca="false">IFERROR(VALUE(SUBSTITUTE(E9952,".",",")),E9952)</f>
        <v>No Ct</v>
      </c>
      <c r="L9952" s="61" t="str">
        <f aca="false">IF(J9952="PosK",SUMIFS(K:K,J:J,"PosK",H:H,H9952),"")</f>
        <v/>
      </c>
      <c r="M9952" s="61" t="str">
        <f aca="false">IF(J9952="PosK",SUMIFS(K:K,J:J,"NegK",H:H,H9952),"")</f>
        <v/>
      </c>
      <c r="N9952" s="61" t="str">
        <f aca="false">IF(J9952="PosK",SUMIFS(K:K,J:J,"eDNA",H:H,H9952),"")</f>
        <v/>
      </c>
      <c r="Q9952" s="62"/>
    </row>
    <row r="9953" customFormat="false" ht="14.25" hidden="false" customHeight="false" outlineLevel="0" collapsed="false">
      <c r="A9953" s="0" t="s">
        <v>760</v>
      </c>
      <c r="B9953" s="52" t="s">
        <v>1027</v>
      </c>
      <c r="C9953" s="52" t="s">
        <v>751</v>
      </c>
      <c r="D9953" s="53" t="n">
        <v>0.1</v>
      </c>
      <c r="E9953" s="53" t="s">
        <v>748</v>
      </c>
      <c r="F9953" s="0" t="s">
        <v>1474</v>
      </c>
      <c r="G9953" s="0" t="str">
        <f aca="false">LEFT(B9953,2)</f>
        <v>26</v>
      </c>
      <c r="H9953" s="0" t="str">
        <f aca="false">I9953&amp;"_"&amp;G9953&amp;"_"&amp;F9953</f>
        <v>StorVandsalamander_26_20191008_DL2019067_FrederikshavnGym_koersel2</v>
      </c>
      <c r="I9953" s="61" t="str">
        <f aca="false">MID(RIGHT(B9953,LEN(B9953)-3),1,FIND("_",RIGHT(B9953,LEN(B9953)-3))-1)</f>
        <v>StorVandsalamander</v>
      </c>
      <c r="J9953" s="61" t="str">
        <f aca="false">TRIM(SUBSTITUTE(RIGHT(B9953,FIND(I9953,B9953)+1),"_",""))</f>
        <v>eDNA</v>
      </c>
      <c r="K9953" s="0" t="str">
        <f aca="false">IFERROR(VALUE(SUBSTITUTE(E9953,".",",")),E9953)</f>
        <v>No Ct</v>
      </c>
      <c r="L9953" s="61" t="str">
        <f aca="false">IF(J9953="PosK",SUMIFS(K:K,J:J,"PosK",H:H,H9953),"")</f>
        <v/>
      </c>
      <c r="M9953" s="61" t="str">
        <f aca="false">IF(J9953="PosK",SUMIFS(K:K,J:J,"NegK",H:H,H9953),"")</f>
        <v/>
      </c>
      <c r="N9953" s="61" t="str">
        <f aca="false">IF(J9953="PosK",SUMIFS(K:K,J:J,"eDNA",H:H,H9953),"")</f>
        <v/>
      </c>
      <c r="P9953" s="62"/>
      <c r="T9953" s="63"/>
      <c r="W9953" s="64"/>
    </row>
    <row r="9954" customFormat="false" ht="14.25" hidden="false" customHeight="false" outlineLevel="0" collapsed="false">
      <c r="A9954" s="0" t="s">
        <v>762</v>
      </c>
      <c r="B9954" s="52" t="s">
        <v>1029</v>
      </c>
      <c r="C9954" s="52" t="s">
        <v>743</v>
      </c>
      <c r="D9954" s="53" t="n">
        <v>0.1</v>
      </c>
      <c r="E9954" s="53" t="n">
        <v>31.76</v>
      </c>
      <c r="F9954" s="0" t="s">
        <v>1474</v>
      </c>
      <c r="G9954" s="0" t="str">
        <f aca="false">LEFT(B9954,2)</f>
        <v>27</v>
      </c>
      <c r="H9954" s="0" t="str">
        <f aca="false">I9954&amp;"_"&amp;G9954&amp;"_"&amp;F9954</f>
        <v>Strandtudse_27_20191008_DL2019067_FrederikshavnGym_koersel2</v>
      </c>
      <c r="I9954" s="61" t="str">
        <f aca="false">MID(RIGHT(B9954,LEN(B9954)-3),1,FIND("_",RIGHT(B9954,LEN(B9954)-3))-1)</f>
        <v>Strandtudse</v>
      </c>
      <c r="J9954" s="61" t="str">
        <f aca="false">TRIM(SUBSTITUTE(RIGHT(B9954,FIND(I9954,B9954)+1),"_",""))</f>
        <v>PosK</v>
      </c>
      <c r="K9954" s="0" t="n">
        <f aca="false">IFERROR(VALUE(SUBSTITUTE(E9954,".",",")),E9954)</f>
        <v>31.76</v>
      </c>
      <c r="L9954" s="61" t="n">
        <f aca="false">IF(J9954="PosK",SUMIFS(K:K,J:J,"PosK",H:H,H9954),"")</f>
        <v>31.76</v>
      </c>
      <c r="M9954" s="61" t="n">
        <f aca="false">IF(J9954="PosK",SUMIFS(K:K,J:J,"NegK",H:H,H9954),"")</f>
        <v>0</v>
      </c>
      <c r="N9954" s="61" t="n">
        <f aca="false">IF(J9954="PosK",SUMIFS(K:K,J:J,"eDNA",H:H,H9954),"")</f>
        <v>0</v>
      </c>
      <c r="P9954" s="62" t="n">
        <f aca="false">IF(K9956="No Ct",0,K9956)</f>
        <v>0</v>
      </c>
      <c r="Q9954" s="62" t="n">
        <f aca="false">IF(K9957="No Ct",0,K9957)</f>
        <v>0</v>
      </c>
      <c r="R9954" s="0" t="str">
        <f aca="false">IF(AND(L9954&gt;0,M9954=0),"Valid","Invalid")</f>
        <v>Valid</v>
      </c>
      <c r="S9954" s="0" t="str">
        <f aca="false">IF(OR(P9954&gt;1,Q9954&gt;1),"Present","Absent")</f>
        <v>Absent</v>
      </c>
      <c r="T9954" s="63" t="str">
        <f aca="false">IF(OR(AND(P9954&gt;1,P9954&lt;41),AND(Q9954&gt;1,Q9954&lt;41)),"Ct&lt;41","Ct&gt;41")</f>
        <v>Ct&gt;41</v>
      </c>
      <c r="U9954" s="0" t="str">
        <f aca="false">I9954</f>
        <v>Strandtudse</v>
      </c>
      <c r="V9954" s="0" t="str">
        <f aca="false">MID(F9954,10,9)</f>
        <v>DL2019067</v>
      </c>
      <c r="W9954" s="64" t="str">
        <f aca="false">V9954&amp;"_"&amp;U9954&amp;"_"&amp;R9954&amp;"_"&amp;S9954&amp;"_"&amp;T9954</f>
        <v>DL2019067_Strandtudse_Valid_Absent_Ct&gt;41</v>
      </c>
    </row>
    <row r="9955" customFormat="false" ht="14.25" hidden="false" customHeight="false" outlineLevel="0" collapsed="false">
      <c r="A9955" s="0" t="s">
        <v>764</v>
      </c>
      <c r="B9955" s="52" t="s">
        <v>1030</v>
      </c>
      <c r="C9955" s="52" t="s">
        <v>747</v>
      </c>
      <c r="D9955" s="53" t="n">
        <v>0.1</v>
      </c>
      <c r="E9955" s="53" t="s">
        <v>748</v>
      </c>
      <c r="F9955" s="0" t="s">
        <v>1474</v>
      </c>
      <c r="G9955" s="0" t="str">
        <f aca="false">LEFT(B9955,2)</f>
        <v>27</v>
      </c>
      <c r="H9955" s="0" t="str">
        <f aca="false">I9955&amp;"_"&amp;G9955&amp;"_"&amp;F9955</f>
        <v>Strandtudse_27_20191008_DL2019067_FrederikshavnGym_koersel2</v>
      </c>
      <c r="I9955" s="61" t="str">
        <f aca="false">MID(RIGHT(B9955,LEN(B9955)-3),1,FIND("_",RIGHT(B9955,LEN(B9955)-3))-1)</f>
        <v>Strandtudse</v>
      </c>
      <c r="J9955" s="61" t="str">
        <f aca="false">TRIM(SUBSTITUTE(RIGHT(B9955,FIND(I9955,B9955)+1),"_",""))</f>
        <v>NegK</v>
      </c>
      <c r="K9955" s="0" t="str">
        <f aca="false">IFERROR(VALUE(SUBSTITUTE(E9955,".",",")),E9955)</f>
        <v>No Ct</v>
      </c>
      <c r="L9955" s="61" t="str">
        <f aca="false">IF(J9955="PosK",SUMIFS(K:K,J:J,"PosK",H:H,H9955),"")</f>
        <v/>
      </c>
      <c r="M9955" s="61" t="str">
        <f aca="false">IF(J9955="PosK",SUMIFS(K:K,J:J,"NegK",H:H,H9955),"")</f>
        <v/>
      </c>
      <c r="N9955" s="61" t="str">
        <f aca="false">IF(J9955="PosK",SUMIFS(K:K,J:J,"eDNA",H:H,H9955),"")</f>
        <v/>
      </c>
    </row>
    <row r="9956" customFormat="false" ht="14.25" hidden="false" customHeight="false" outlineLevel="0" collapsed="false">
      <c r="A9956" s="0" t="s">
        <v>766</v>
      </c>
      <c r="B9956" s="52" t="s">
        <v>1031</v>
      </c>
      <c r="C9956" s="52" t="s">
        <v>751</v>
      </c>
      <c r="D9956" s="53" t="n">
        <v>0.1</v>
      </c>
      <c r="E9956" s="53" t="s">
        <v>748</v>
      </c>
      <c r="F9956" s="0" t="s">
        <v>1474</v>
      </c>
      <c r="G9956" s="0" t="str">
        <f aca="false">LEFT(B9956,2)</f>
        <v>27</v>
      </c>
      <c r="H9956" s="0" t="str">
        <f aca="false">I9956&amp;"_"&amp;G9956&amp;"_"&amp;F9956</f>
        <v>Strandtudse_27_20191008_DL2019067_FrederikshavnGym_koersel2</v>
      </c>
      <c r="I9956" s="61" t="str">
        <f aca="false">MID(RIGHT(B9956,LEN(B9956)-3),1,FIND("_",RIGHT(B9956,LEN(B9956)-3))-1)</f>
        <v>Strandtudse</v>
      </c>
      <c r="J9956" s="61" t="str">
        <f aca="false">TRIM(SUBSTITUTE(RIGHT(B9956,FIND(I9956,B9956)+1),"_",""))</f>
        <v>eDNA</v>
      </c>
      <c r="K9956" s="0" t="str">
        <f aca="false">IFERROR(VALUE(SUBSTITUTE(E9956,".",",")),E9956)</f>
        <v>No Ct</v>
      </c>
      <c r="L9956" s="61" t="str">
        <f aca="false">IF(J9956="PosK",SUMIFS(K:K,J:J,"PosK",H:H,H9956),"")</f>
        <v/>
      </c>
      <c r="M9956" s="61" t="str">
        <f aca="false">IF(J9956="PosK",SUMIFS(K:K,J:J,"NegK",H:H,H9956),"")</f>
        <v/>
      </c>
      <c r="N9956" s="61" t="str">
        <f aca="false">IF(J9956="PosK",SUMIFS(K:K,J:J,"eDNA",H:H,H9956),"")</f>
        <v/>
      </c>
      <c r="Q9956" s="62"/>
    </row>
    <row r="9957" customFormat="false" ht="14.25" hidden="false" customHeight="false" outlineLevel="0" collapsed="false">
      <c r="A9957" s="0" t="s">
        <v>768</v>
      </c>
      <c r="B9957" s="52" t="s">
        <v>1031</v>
      </c>
      <c r="C9957" s="52" t="s">
        <v>751</v>
      </c>
      <c r="D9957" s="53" t="n">
        <v>0.1</v>
      </c>
      <c r="E9957" s="53" t="s">
        <v>748</v>
      </c>
      <c r="F9957" s="0" t="s">
        <v>1474</v>
      </c>
      <c r="G9957" s="0" t="str">
        <f aca="false">LEFT(B9957,2)</f>
        <v>27</v>
      </c>
      <c r="H9957" s="0" t="str">
        <f aca="false">I9957&amp;"_"&amp;G9957&amp;"_"&amp;F9957</f>
        <v>Strandtudse_27_20191008_DL2019067_FrederikshavnGym_koersel2</v>
      </c>
      <c r="I9957" s="61" t="str">
        <f aca="false">MID(RIGHT(B9957,LEN(B9957)-3),1,FIND("_",RIGHT(B9957,LEN(B9957)-3))-1)</f>
        <v>Strandtudse</v>
      </c>
      <c r="J9957" s="61" t="str">
        <f aca="false">TRIM(SUBSTITUTE(RIGHT(B9957,FIND(I9957,B9957)+1),"_",""))</f>
        <v>eDNA</v>
      </c>
      <c r="K9957" s="0" t="str">
        <f aca="false">IFERROR(VALUE(SUBSTITUTE(E9957,".",",")),E9957)</f>
        <v>No Ct</v>
      </c>
      <c r="L9957" s="61" t="str">
        <f aca="false">IF(J9957="PosK",SUMIFS(K:K,J:J,"PosK",H:H,H9957),"")</f>
        <v/>
      </c>
      <c r="M9957" s="61" t="str">
        <f aca="false">IF(J9957="PosK",SUMIFS(K:K,J:J,"NegK",H:H,H9957),"")</f>
        <v/>
      </c>
      <c r="N9957" s="61" t="str">
        <f aca="false">IF(J9957="PosK",SUMIFS(K:K,J:J,"eDNA",H:H,H9957),"")</f>
        <v/>
      </c>
      <c r="P9957" s="62"/>
      <c r="T9957" s="63"/>
      <c r="W9957" s="64"/>
    </row>
    <row r="9958" customFormat="false" ht="14.25" hidden="false" customHeight="false" outlineLevel="0" collapsed="false">
      <c r="A9958" s="0" t="s">
        <v>770</v>
      </c>
      <c r="B9958" s="52" t="s">
        <v>1033</v>
      </c>
      <c r="C9958" s="52" t="s">
        <v>743</v>
      </c>
      <c r="D9958" s="53" t="n">
        <v>0.1</v>
      </c>
      <c r="E9958" s="53" t="s">
        <v>748</v>
      </c>
      <c r="F9958" s="0" t="s">
        <v>1474</v>
      </c>
      <c r="G9958" s="0" t="str">
        <f aca="false">LEFT(B9958,2)</f>
        <v>28</v>
      </c>
      <c r="H9958" s="0" t="str">
        <f aca="false">I9958&amp;"_"&amp;G9958&amp;"_"&amp;F9958</f>
        <v>GroenbrogetTudse_28_20191008_DL2019067_FrederikshavnGym_koersel2</v>
      </c>
      <c r="I9958" s="61" t="str">
        <f aca="false">MID(RIGHT(B9958,LEN(B9958)-3),1,FIND("_",RIGHT(B9958,LEN(B9958)-3))-1)</f>
        <v>GroenbrogetTudse</v>
      </c>
      <c r="J9958" s="61" t="str">
        <f aca="false">TRIM(SUBSTITUTE(RIGHT(B9958,FIND(I9958,B9958)+1),"_",""))</f>
        <v>PosK</v>
      </c>
      <c r="K9958" s="0" t="str">
        <f aca="false">IFERROR(VALUE(SUBSTITUTE(E9958,".",",")),E9958)</f>
        <v>No Ct</v>
      </c>
      <c r="L9958" s="61" t="n">
        <f aca="false">IF(J9958="PosK",SUMIFS(K:K,J:J,"PosK",H:H,H9958),"")</f>
        <v>0</v>
      </c>
      <c r="M9958" s="61" t="n">
        <f aca="false">IF(J9958="PosK",SUMIFS(K:K,J:J,"NegK",H:H,H9958),"")</f>
        <v>0</v>
      </c>
      <c r="N9958" s="61" t="n">
        <f aca="false">IF(J9958="PosK",SUMIFS(K:K,J:J,"eDNA",H:H,H9958),"")</f>
        <v>0</v>
      </c>
      <c r="P9958" s="62" t="n">
        <f aca="false">IF(K9960="No Ct",0,K9960)</f>
        <v>0</v>
      </c>
      <c r="Q9958" s="62" t="n">
        <f aca="false">IF(K9961="No Ct",0,K9961)</f>
        <v>0</v>
      </c>
      <c r="R9958" s="0" t="str">
        <f aca="false">IF(AND(L9958&gt;0,M9958=0),"Valid","Invalid")</f>
        <v>Invalid</v>
      </c>
      <c r="S9958" s="0" t="str">
        <f aca="false">IF(OR(P9958&gt;1,Q9958&gt;1),"Present","Absent")</f>
        <v>Absent</v>
      </c>
      <c r="T9958" s="63" t="str">
        <f aca="false">IF(OR(AND(P9958&gt;1,P9958&lt;41),AND(Q9958&gt;1,Q9958&lt;41)),"Ct&lt;41","Ct&gt;41")</f>
        <v>Ct&gt;41</v>
      </c>
      <c r="U9958" s="0" t="str">
        <f aca="false">I9958</f>
        <v>GroenbrogetTudse</v>
      </c>
      <c r="V9958" s="0" t="str">
        <f aca="false">MID(F9958,10,9)</f>
        <v>DL2019067</v>
      </c>
      <c r="W9958" s="64" t="str">
        <f aca="false">V9958&amp;"_"&amp;U9958&amp;"_"&amp;R9958&amp;"_"&amp;S9958&amp;"_"&amp;T9958</f>
        <v>DL2019067_GroenbrogetTudse_Invalid_Absent_Ct&gt;41</v>
      </c>
    </row>
    <row r="9959" customFormat="false" ht="14.25" hidden="false" customHeight="false" outlineLevel="0" collapsed="false">
      <c r="A9959" s="0" t="s">
        <v>772</v>
      </c>
      <c r="B9959" s="52" t="s">
        <v>1034</v>
      </c>
      <c r="C9959" s="52" t="s">
        <v>747</v>
      </c>
      <c r="D9959" s="53" t="n">
        <v>0.1</v>
      </c>
      <c r="E9959" s="53" t="s">
        <v>748</v>
      </c>
      <c r="F9959" s="0" t="s">
        <v>1474</v>
      </c>
      <c r="G9959" s="0" t="str">
        <f aca="false">LEFT(B9959,2)</f>
        <v>28</v>
      </c>
      <c r="H9959" s="0" t="str">
        <f aca="false">I9959&amp;"_"&amp;G9959&amp;"_"&amp;F9959</f>
        <v>GroenbrogetTudse_28_20191008_DL2019067_FrederikshavnGym_koersel2</v>
      </c>
      <c r="I9959" s="61" t="str">
        <f aca="false">MID(RIGHT(B9959,LEN(B9959)-3),1,FIND("_",RIGHT(B9959,LEN(B9959)-3))-1)</f>
        <v>GroenbrogetTudse</v>
      </c>
      <c r="J9959" s="61" t="str">
        <f aca="false">TRIM(SUBSTITUTE(RIGHT(B9959,FIND(I9959,B9959)+1),"_",""))</f>
        <v>NegK</v>
      </c>
      <c r="K9959" s="0" t="str">
        <f aca="false">IFERROR(VALUE(SUBSTITUTE(E9959,".",",")),E9959)</f>
        <v>No Ct</v>
      </c>
      <c r="L9959" s="61" t="str">
        <f aca="false">IF(J9959="PosK",SUMIFS(K:K,J:J,"PosK",H:H,H9959),"")</f>
        <v/>
      </c>
      <c r="M9959" s="61" t="str">
        <f aca="false">IF(J9959="PosK",SUMIFS(K:K,J:J,"NegK",H:H,H9959),"")</f>
        <v/>
      </c>
      <c r="N9959" s="61" t="str">
        <f aca="false">IF(J9959="PosK",SUMIFS(K:K,J:J,"eDNA",H:H,H9959),"")</f>
        <v/>
      </c>
    </row>
    <row r="9960" customFormat="false" ht="14.25" hidden="false" customHeight="false" outlineLevel="0" collapsed="false">
      <c r="A9960" s="0" t="s">
        <v>774</v>
      </c>
      <c r="B9960" s="52" t="s">
        <v>1035</v>
      </c>
      <c r="C9960" s="52" t="s">
        <v>751</v>
      </c>
      <c r="D9960" s="53" t="n">
        <v>0.1</v>
      </c>
      <c r="E9960" s="53" t="s">
        <v>748</v>
      </c>
      <c r="F9960" s="0" t="s">
        <v>1474</v>
      </c>
      <c r="G9960" s="0" t="str">
        <f aca="false">LEFT(B9960,2)</f>
        <v>28</v>
      </c>
      <c r="H9960" s="0" t="str">
        <f aca="false">I9960&amp;"_"&amp;G9960&amp;"_"&amp;F9960</f>
        <v>GroenbrogetTudse_28_20191008_DL2019067_FrederikshavnGym_koersel2</v>
      </c>
      <c r="I9960" s="61" t="str">
        <f aca="false">MID(RIGHT(B9960,LEN(B9960)-3),1,FIND("_",RIGHT(B9960,LEN(B9960)-3))-1)</f>
        <v>GroenbrogetTudse</v>
      </c>
      <c r="J9960" s="61" t="str">
        <f aca="false">TRIM(SUBSTITUTE(RIGHT(B9960,FIND(I9960,B9960)+1),"_",""))</f>
        <v>eDNA</v>
      </c>
      <c r="K9960" s="0" t="str">
        <f aca="false">IFERROR(VALUE(SUBSTITUTE(E9960,".",",")),E9960)</f>
        <v>No Ct</v>
      </c>
      <c r="L9960" s="61" t="str">
        <f aca="false">IF(J9960="PosK",SUMIFS(K:K,J:J,"PosK",H:H,H9960),"")</f>
        <v/>
      </c>
      <c r="M9960" s="61" t="str">
        <f aca="false">IF(J9960="PosK",SUMIFS(K:K,J:J,"NegK",H:H,H9960),"")</f>
        <v/>
      </c>
      <c r="N9960" s="61" t="str">
        <f aca="false">IF(J9960="PosK",SUMIFS(K:K,J:J,"eDNA",H:H,H9960),"")</f>
        <v/>
      </c>
      <c r="Q9960" s="62"/>
    </row>
    <row r="9961" customFormat="false" ht="14.25" hidden="false" customHeight="false" outlineLevel="0" collapsed="false">
      <c r="A9961" s="0" t="s">
        <v>776</v>
      </c>
      <c r="B9961" s="52" t="s">
        <v>1035</v>
      </c>
      <c r="C9961" s="52" t="s">
        <v>751</v>
      </c>
      <c r="D9961" s="53" t="n">
        <v>0.1</v>
      </c>
      <c r="E9961" s="53" t="s">
        <v>748</v>
      </c>
      <c r="F9961" s="0" t="s">
        <v>1474</v>
      </c>
      <c r="G9961" s="0" t="str">
        <f aca="false">LEFT(B9961,2)</f>
        <v>28</v>
      </c>
      <c r="H9961" s="0" t="str">
        <f aca="false">I9961&amp;"_"&amp;G9961&amp;"_"&amp;F9961</f>
        <v>GroenbrogetTudse_28_20191008_DL2019067_FrederikshavnGym_koersel2</v>
      </c>
      <c r="I9961" s="61" t="str">
        <f aca="false">MID(RIGHT(B9961,LEN(B9961)-3),1,FIND("_",RIGHT(B9961,LEN(B9961)-3))-1)</f>
        <v>GroenbrogetTudse</v>
      </c>
      <c r="J9961" s="61" t="str">
        <f aca="false">TRIM(SUBSTITUTE(RIGHT(B9961,FIND(I9961,B9961)+1),"_",""))</f>
        <v>eDNA</v>
      </c>
      <c r="K9961" s="0" t="str">
        <f aca="false">IFERROR(VALUE(SUBSTITUTE(E9961,".",",")),E9961)</f>
        <v>No Ct</v>
      </c>
      <c r="L9961" s="61" t="str">
        <f aca="false">IF(J9961="PosK",SUMIFS(K:K,J:J,"PosK",H:H,H9961),"")</f>
        <v/>
      </c>
      <c r="M9961" s="61" t="str">
        <f aca="false">IF(J9961="PosK",SUMIFS(K:K,J:J,"NegK",H:H,H9961),"")</f>
        <v/>
      </c>
      <c r="N9961" s="61" t="str">
        <f aca="false">IF(J9961="PosK",SUMIFS(K:K,J:J,"eDNA",H:H,H9961),"")</f>
        <v/>
      </c>
      <c r="P9961" s="62"/>
      <c r="T9961" s="63"/>
      <c r="W9961" s="64"/>
    </row>
    <row r="9962" customFormat="false" ht="14.25" hidden="false" customHeight="false" outlineLevel="0" collapsed="false">
      <c r="A9962" s="0" t="s">
        <v>778</v>
      </c>
      <c r="B9962" s="52" t="s">
        <v>1037</v>
      </c>
      <c r="C9962" s="52" t="s">
        <v>743</v>
      </c>
      <c r="D9962" s="53" t="n">
        <v>0.1</v>
      </c>
      <c r="E9962" s="53" t="n">
        <v>31.44</v>
      </c>
      <c r="F9962" s="0" t="s">
        <v>1474</v>
      </c>
      <c r="G9962" s="0" t="str">
        <f aca="false">LEFT(B9962,2)</f>
        <v>29</v>
      </c>
      <c r="H9962" s="0" t="str">
        <f aca="false">I9962&amp;"_"&amp;G9962&amp;"_"&amp;F9962</f>
        <v>Loevfroe_29_20191008_DL2019067_FrederikshavnGym_koersel2</v>
      </c>
      <c r="I9962" s="61" t="str">
        <f aca="false">MID(RIGHT(B9962,LEN(B9962)-3),1,FIND("_",RIGHT(B9962,LEN(B9962)-3))-1)</f>
        <v>Loevfroe</v>
      </c>
      <c r="J9962" s="61" t="str">
        <f aca="false">TRIM(SUBSTITUTE(RIGHT(B9962,FIND(I9962,B9962)+1),"_",""))</f>
        <v>PosK</v>
      </c>
      <c r="K9962" s="0" t="n">
        <f aca="false">IFERROR(VALUE(SUBSTITUTE(E9962,".",",")),E9962)</f>
        <v>31.44</v>
      </c>
      <c r="L9962" s="61" t="n">
        <f aca="false">IF(J9962="PosK",SUMIFS(K:K,J:J,"PosK",H:H,H9962),"")</f>
        <v>31.44</v>
      </c>
      <c r="M9962" s="61" t="n">
        <f aca="false">IF(J9962="PosK",SUMIFS(K:K,J:J,"NegK",H:H,H9962),"")</f>
        <v>0</v>
      </c>
      <c r="N9962" s="61" t="n">
        <f aca="false">IF(J9962="PosK",SUMIFS(K:K,J:J,"eDNA",H:H,H9962),"")</f>
        <v>0</v>
      </c>
      <c r="P9962" s="62" t="n">
        <f aca="false">IF(K9964="No Ct",0,K9964)</f>
        <v>0</v>
      </c>
      <c r="Q9962" s="62" t="n">
        <f aca="false">IF(K9965="No Ct",0,K9965)</f>
        <v>0</v>
      </c>
      <c r="R9962" s="0" t="str">
        <f aca="false">IF(AND(L9962&gt;0,M9962=0),"Valid","Invalid")</f>
        <v>Valid</v>
      </c>
      <c r="S9962" s="0" t="str">
        <f aca="false">IF(OR(P9962&gt;1,Q9962&gt;1),"Present","Absent")</f>
        <v>Absent</v>
      </c>
      <c r="T9962" s="63" t="str">
        <f aca="false">IF(OR(AND(P9962&gt;1,P9962&lt;41),AND(Q9962&gt;1,Q9962&lt;41)),"Ct&lt;41","Ct&gt;41")</f>
        <v>Ct&gt;41</v>
      </c>
      <c r="U9962" s="0" t="str">
        <f aca="false">I9962</f>
        <v>Loevfroe</v>
      </c>
      <c r="V9962" s="0" t="str">
        <f aca="false">MID(F9962,10,9)</f>
        <v>DL2019067</v>
      </c>
      <c r="W9962" s="64" t="str">
        <f aca="false">V9962&amp;"_"&amp;U9962&amp;"_"&amp;R9962&amp;"_"&amp;S9962&amp;"_"&amp;T9962</f>
        <v>DL2019067_Loevfroe_Valid_Absent_Ct&gt;41</v>
      </c>
    </row>
    <row r="9963" customFormat="false" ht="14.25" hidden="false" customHeight="false" outlineLevel="0" collapsed="false">
      <c r="A9963" s="0" t="s">
        <v>780</v>
      </c>
      <c r="B9963" s="52" t="s">
        <v>1038</v>
      </c>
      <c r="C9963" s="52" t="s">
        <v>747</v>
      </c>
      <c r="D9963" s="53" t="n">
        <v>0.1</v>
      </c>
      <c r="E9963" s="53" t="s">
        <v>748</v>
      </c>
      <c r="F9963" s="0" t="s">
        <v>1474</v>
      </c>
      <c r="G9963" s="0" t="str">
        <f aca="false">LEFT(B9963,2)</f>
        <v>29</v>
      </c>
      <c r="H9963" s="0" t="str">
        <f aca="false">I9963&amp;"_"&amp;G9963&amp;"_"&amp;F9963</f>
        <v>Loevfroe_29_20191008_DL2019067_FrederikshavnGym_koersel2</v>
      </c>
      <c r="I9963" s="61" t="str">
        <f aca="false">MID(RIGHT(B9963,LEN(B9963)-3),1,FIND("_",RIGHT(B9963,LEN(B9963)-3))-1)</f>
        <v>Loevfroe</v>
      </c>
      <c r="J9963" s="61" t="str">
        <f aca="false">TRIM(SUBSTITUTE(RIGHT(B9963,FIND(I9963,B9963)+1),"_",""))</f>
        <v>NegK</v>
      </c>
      <c r="K9963" s="0" t="str">
        <f aca="false">IFERROR(VALUE(SUBSTITUTE(E9963,".",",")),E9963)</f>
        <v>No Ct</v>
      </c>
      <c r="L9963" s="61" t="str">
        <f aca="false">IF(J9963="PosK",SUMIFS(K:K,J:J,"PosK",H:H,H9963),"")</f>
        <v/>
      </c>
      <c r="M9963" s="61" t="str">
        <f aca="false">IF(J9963="PosK",SUMIFS(K:K,J:J,"NegK",H:H,H9963),"")</f>
        <v/>
      </c>
      <c r="N9963" s="61" t="str">
        <f aca="false">IF(J9963="PosK",SUMIFS(K:K,J:J,"eDNA",H:H,H9963),"")</f>
        <v/>
      </c>
    </row>
    <row r="9964" customFormat="false" ht="14.25" hidden="false" customHeight="false" outlineLevel="0" collapsed="false">
      <c r="A9964" s="0" t="s">
        <v>782</v>
      </c>
      <c r="B9964" s="52" t="s">
        <v>1039</v>
      </c>
      <c r="C9964" s="52" t="s">
        <v>751</v>
      </c>
      <c r="D9964" s="53" t="n">
        <v>0.1</v>
      </c>
      <c r="E9964" s="53" t="s">
        <v>748</v>
      </c>
      <c r="F9964" s="0" t="s">
        <v>1474</v>
      </c>
      <c r="G9964" s="0" t="str">
        <f aca="false">LEFT(B9964,2)</f>
        <v>29</v>
      </c>
      <c r="H9964" s="0" t="str">
        <f aca="false">I9964&amp;"_"&amp;G9964&amp;"_"&amp;F9964</f>
        <v>Loevfroe_29_20191008_DL2019067_FrederikshavnGym_koersel2</v>
      </c>
      <c r="I9964" s="61" t="str">
        <f aca="false">MID(RIGHT(B9964,LEN(B9964)-3),1,FIND("_",RIGHT(B9964,LEN(B9964)-3))-1)</f>
        <v>Loevfroe</v>
      </c>
      <c r="J9964" s="61" t="str">
        <f aca="false">TRIM(SUBSTITUTE(RIGHT(B9964,FIND(I9964,B9964)+1),"_",""))</f>
        <v>eDNA</v>
      </c>
      <c r="K9964" s="0" t="str">
        <f aca="false">IFERROR(VALUE(SUBSTITUTE(E9964,".",",")),E9964)</f>
        <v>No Ct</v>
      </c>
      <c r="L9964" s="61" t="str">
        <f aca="false">IF(J9964="PosK",SUMIFS(K:K,J:J,"PosK",H:H,H9964),"")</f>
        <v/>
      </c>
      <c r="M9964" s="61" t="str">
        <f aca="false">IF(J9964="PosK",SUMIFS(K:K,J:J,"NegK",H:H,H9964),"")</f>
        <v/>
      </c>
      <c r="N9964" s="61" t="str">
        <f aca="false">IF(J9964="PosK",SUMIFS(K:K,J:J,"eDNA",H:H,H9964),"")</f>
        <v/>
      </c>
      <c r="Q9964" s="62"/>
    </row>
    <row r="9965" customFormat="false" ht="14.25" hidden="false" customHeight="false" outlineLevel="0" collapsed="false">
      <c r="A9965" s="0" t="s">
        <v>784</v>
      </c>
      <c r="B9965" s="52" t="s">
        <v>1039</v>
      </c>
      <c r="C9965" s="52" t="s">
        <v>751</v>
      </c>
      <c r="D9965" s="53" t="n">
        <v>0.1</v>
      </c>
      <c r="E9965" s="53" t="s">
        <v>748</v>
      </c>
      <c r="F9965" s="0" t="s">
        <v>1474</v>
      </c>
      <c r="G9965" s="0" t="str">
        <f aca="false">LEFT(B9965,2)</f>
        <v>29</v>
      </c>
      <c r="H9965" s="0" t="str">
        <f aca="false">I9965&amp;"_"&amp;G9965&amp;"_"&amp;F9965</f>
        <v>Loevfroe_29_20191008_DL2019067_FrederikshavnGym_koersel2</v>
      </c>
      <c r="I9965" s="61" t="str">
        <f aca="false">MID(RIGHT(B9965,LEN(B9965)-3),1,FIND("_",RIGHT(B9965,LEN(B9965)-3))-1)</f>
        <v>Loevfroe</v>
      </c>
      <c r="J9965" s="61" t="str">
        <f aca="false">TRIM(SUBSTITUTE(RIGHT(B9965,FIND(I9965,B9965)+1),"_",""))</f>
        <v>eDNA</v>
      </c>
      <c r="K9965" s="0" t="str">
        <f aca="false">IFERROR(VALUE(SUBSTITUTE(E9965,".",",")),E9965)</f>
        <v>No Ct</v>
      </c>
      <c r="L9965" s="61" t="str">
        <f aca="false">IF(J9965="PosK",SUMIFS(K:K,J:J,"PosK",H:H,H9965),"")</f>
        <v/>
      </c>
      <c r="M9965" s="61" t="str">
        <f aca="false">IF(J9965="PosK",SUMIFS(K:K,J:J,"NegK",H:H,H9965),"")</f>
        <v/>
      </c>
      <c r="N9965" s="61" t="str">
        <f aca="false">IF(J9965="PosK",SUMIFS(K:K,J:J,"eDNA",H:H,H9965),"")</f>
        <v/>
      </c>
      <c r="P9965" s="62"/>
      <c r="T9965" s="63"/>
      <c r="W9965" s="64"/>
    </row>
    <row r="9966" customFormat="false" ht="14.25" hidden="false" customHeight="false" outlineLevel="0" collapsed="false">
      <c r="A9966" s="0" t="s">
        <v>786</v>
      </c>
      <c r="B9966" s="52" t="s">
        <v>1041</v>
      </c>
      <c r="C9966" s="52" t="s">
        <v>743</v>
      </c>
      <c r="D9966" s="53" t="n">
        <v>0.1</v>
      </c>
      <c r="E9966" s="53" t="n">
        <v>27.99</v>
      </c>
      <c r="F9966" s="0" t="s">
        <v>1474</v>
      </c>
      <c r="G9966" s="0" t="str">
        <f aca="false">LEFT(B9966,2)</f>
        <v>30</v>
      </c>
      <c r="H9966" s="0" t="str">
        <f aca="false">I9966&amp;"_"&amp;G9966&amp;"_"&amp;F9966</f>
        <v>Klokkefroe_30_20191008_DL2019067_FrederikshavnGym_koersel2</v>
      </c>
      <c r="I9966" s="61" t="str">
        <f aca="false">MID(RIGHT(B9966,LEN(B9966)-3),1,FIND("_",RIGHT(B9966,LEN(B9966)-3))-1)</f>
        <v>Klokkefroe</v>
      </c>
      <c r="J9966" s="61" t="str">
        <f aca="false">TRIM(SUBSTITUTE(RIGHT(B9966,FIND(I9966,B9966)+1),"_",""))</f>
        <v>PosK</v>
      </c>
      <c r="K9966" s="0" t="n">
        <f aca="false">IFERROR(VALUE(SUBSTITUTE(E9966,".",",")),E9966)</f>
        <v>27.99</v>
      </c>
      <c r="L9966" s="61" t="n">
        <f aca="false">IF(J9966="PosK",SUMIFS(K:K,J:J,"PosK",H:H,H9966),"")</f>
        <v>27.99</v>
      </c>
      <c r="M9966" s="61" t="n">
        <f aca="false">IF(J9966="PosK",SUMIFS(K:K,J:J,"NegK",H:H,H9966),"")</f>
        <v>0</v>
      </c>
      <c r="N9966" s="61" t="n">
        <f aca="false">IF(J9966="PosK",SUMIFS(K:K,J:J,"eDNA",H:H,H9966),"")</f>
        <v>0</v>
      </c>
      <c r="P9966" s="62" t="n">
        <f aca="false">IF(K9968="No Ct",0,K9968)</f>
        <v>0</v>
      </c>
      <c r="Q9966" s="62" t="n">
        <f aca="false">IF(K9969="No Ct",0,K9969)</f>
        <v>0</v>
      </c>
      <c r="R9966" s="0" t="str">
        <f aca="false">IF(AND(L9966&gt;0,M9966=0),"Valid","Invalid")</f>
        <v>Valid</v>
      </c>
      <c r="S9966" s="0" t="str">
        <f aca="false">IF(OR(P9966&gt;1,Q9966&gt;1),"Present","Absent")</f>
        <v>Absent</v>
      </c>
      <c r="T9966" s="63" t="str">
        <f aca="false">IF(OR(AND(P9966&gt;1,P9966&lt;41),AND(Q9966&gt;1,Q9966&lt;41)),"Ct&lt;41","Ct&gt;41")</f>
        <v>Ct&gt;41</v>
      </c>
      <c r="U9966" s="0" t="str">
        <f aca="false">I9966</f>
        <v>Klokkefroe</v>
      </c>
      <c r="V9966" s="0" t="str">
        <f aca="false">MID(F9966,10,9)</f>
        <v>DL2019067</v>
      </c>
      <c r="W9966" s="64" t="str">
        <f aca="false">V9966&amp;"_"&amp;U9966&amp;"_"&amp;R9966&amp;"_"&amp;S9966&amp;"_"&amp;T9966</f>
        <v>DL2019067_Klokkefroe_Valid_Absent_Ct&gt;41</v>
      </c>
    </row>
    <row r="9967" customFormat="false" ht="14.25" hidden="false" customHeight="false" outlineLevel="0" collapsed="false">
      <c r="A9967" s="0" t="s">
        <v>788</v>
      </c>
      <c r="B9967" s="52" t="s">
        <v>1042</v>
      </c>
      <c r="C9967" s="52" t="s">
        <v>747</v>
      </c>
      <c r="D9967" s="53" t="n">
        <v>0.1</v>
      </c>
      <c r="E9967" s="53" t="s">
        <v>748</v>
      </c>
      <c r="F9967" s="0" t="s">
        <v>1474</v>
      </c>
      <c r="G9967" s="0" t="str">
        <f aca="false">LEFT(B9967,2)</f>
        <v>30</v>
      </c>
      <c r="H9967" s="0" t="str">
        <f aca="false">I9967&amp;"_"&amp;G9967&amp;"_"&amp;F9967</f>
        <v>Klokkefroe_30_20191008_DL2019067_FrederikshavnGym_koersel2</v>
      </c>
      <c r="I9967" s="61" t="str">
        <f aca="false">MID(RIGHT(B9967,LEN(B9967)-3),1,FIND("_",RIGHT(B9967,LEN(B9967)-3))-1)</f>
        <v>Klokkefroe</v>
      </c>
      <c r="J9967" s="61" t="str">
        <f aca="false">TRIM(SUBSTITUTE(RIGHT(B9967,FIND(I9967,B9967)+1),"_",""))</f>
        <v>NegK</v>
      </c>
      <c r="K9967" s="0" t="str">
        <f aca="false">IFERROR(VALUE(SUBSTITUTE(E9967,".",",")),E9967)</f>
        <v>No Ct</v>
      </c>
      <c r="L9967" s="61" t="str">
        <f aca="false">IF(J9967="PosK",SUMIFS(K:K,J:J,"PosK",H:H,H9967),"")</f>
        <v/>
      </c>
      <c r="M9967" s="61" t="str">
        <f aca="false">IF(J9967="PosK",SUMIFS(K:K,J:J,"NegK",H:H,H9967),"")</f>
        <v/>
      </c>
      <c r="N9967" s="61" t="str">
        <f aca="false">IF(J9967="PosK",SUMIFS(K:K,J:J,"eDNA",H:H,H9967),"")</f>
        <v/>
      </c>
    </row>
    <row r="9968" customFormat="false" ht="14.25" hidden="false" customHeight="false" outlineLevel="0" collapsed="false">
      <c r="A9968" s="0" t="s">
        <v>790</v>
      </c>
      <c r="B9968" s="52" t="s">
        <v>1043</v>
      </c>
      <c r="C9968" s="52" t="s">
        <v>751</v>
      </c>
      <c r="D9968" s="53" t="n">
        <v>0.1</v>
      </c>
      <c r="E9968" s="53" t="s">
        <v>748</v>
      </c>
      <c r="F9968" s="0" t="s">
        <v>1474</v>
      </c>
      <c r="G9968" s="0" t="str">
        <f aca="false">LEFT(B9968,2)</f>
        <v>30</v>
      </c>
      <c r="H9968" s="0" t="str">
        <f aca="false">I9968&amp;"_"&amp;G9968&amp;"_"&amp;F9968</f>
        <v>Klokkefroe_30_20191008_DL2019067_FrederikshavnGym_koersel2</v>
      </c>
      <c r="I9968" s="61" t="str">
        <f aca="false">MID(RIGHT(B9968,LEN(B9968)-3),1,FIND("_",RIGHT(B9968,LEN(B9968)-3))-1)</f>
        <v>Klokkefroe</v>
      </c>
      <c r="J9968" s="61" t="str">
        <f aca="false">TRIM(SUBSTITUTE(RIGHT(B9968,FIND(I9968,B9968)+1),"_",""))</f>
        <v>eDNA</v>
      </c>
      <c r="K9968" s="0" t="str">
        <f aca="false">IFERROR(VALUE(SUBSTITUTE(E9968,".",",")),E9968)</f>
        <v>No Ct</v>
      </c>
      <c r="L9968" s="61" t="str">
        <f aca="false">IF(J9968="PosK",SUMIFS(K:K,J:J,"PosK",H:H,H9968),"")</f>
        <v/>
      </c>
      <c r="M9968" s="61" t="str">
        <f aca="false">IF(J9968="PosK",SUMIFS(K:K,J:J,"NegK",H:H,H9968),"")</f>
        <v/>
      </c>
      <c r="N9968" s="61" t="str">
        <f aca="false">IF(J9968="PosK",SUMIFS(K:K,J:J,"eDNA",H:H,H9968),"")</f>
        <v/>
      </c>
      <c r="Q9968" s="62"/>
    </row>
    <row r="9969" customFormat="false" ht="14.25" hidden="false" customHeight="false" outlineLevel="0" collapsed="false">
      <c r="A9969" s="0" t="s">
        <v>792</v>
      </c>
      <c r="B9969" s="52" t="s">
        <v>1043</v>
      </c>
      <c r="C9969" s="52" t="s">
        <v>751</v>
      </c>
      <c r="D9969" s="53" t="n">
        <v>0.1</v>
      </c>
      <c r="E9969" s="53" t="s">
        <v>748</v>
      </c>
      <c r="F9969" s="0" t="s">
        <v>1474</v>
      </c>
      <c r="G9969" s="0" t="str">
        <f aca="false">LEFT(B9969,2)</f>
        <v>30</v>
      </c>
      <c r="H9969" s="0" t="str">
        <f aca="false">I9969&amp;"_"&amp;G9969&amp;"_"&amp;F9969</f>
        <v>Klokkefroe_30_20191008_DL2019067_FrederikshavnGym_koersel2</v>
      </c>
      <c r="I9969" s="61" t="str">
        <f aca="false">MID(RIGHT(B9969,LEN(B9969)-3),1,FIND("_",RIGHT(B9969,LEN(B9969)-3))-1)</f>
        <v>Klokkefroe</v>
      </c>
      <c r="J9969" s="61" t="str">
        <f aca="false">TRIM(SUBSTITUTE(RIGHT(B9969,FIND(I9969,B9969)+1),"_",""))</f>
        <v>eDNA</v>
      </c>
      <c r="K9969" s="0" t="str">
        <f aca="false">IFERROR(VALUE(SUBSTITUTE(E9969,".",",")),E9969)</f>
        <v>No Ct</v>
      </c>
      <c r="L9969" s="61" t="str">
        <f aca="false">IF(J9969="PosK",SUMIFS(K:K,J:J,"PosK",H:H,H9969),"")</f>
        <v/>
      </c>
      <c r="M9969" s="61" t="str">
        <f aca="false">IF(J9969="PosK",SUMIFS(K:K,J:J,"NegK",H:H,H9969),"")</f>
        <v/>
      </c>
      <c r="N9969" s="61" t="str">
        <f aca="false">IF(J9969="PosK",SUMIFS(K:K,J:J,"eDNA",H:H,H9969),"")</f>
        <v/>
      </c>
      <c r="P9969" s="62"/>
      <c r="T9969" s="63"/>
      <c r="W9969" s="64"/>
    </row>
    <row r="9970" customFormat="false" ht="14.25" hidden="false" customHeight="false" outlineLevel="0" collapsed="false">
      <c r="A9970" s="0" t="s">
        <v>794</v>
      </c>
      <c r="B9970" s="52" t="s">
        <v>1045</v>
      </c>
      <c r="C9970" s="52" t="s">
        <v>743</v>
      </c>
      <c r="D9970" s="53" t="n">
        <v>0.1</v>
      </c>
      <c r="E9970" s="53" t="n">
        <v>28.43</v>
      </c>
      <c r="F9970" s="0" t="s">
        <v>1474</v>
      </c>
      <c r="G9970" s="0" t="str">
        <f aca="false">LEFT(B9970,2)</f>
        <v>31</v>
      </c>
      <c r="H9970" s="0" t="str">
        <f aca="false">I9970&amp;"_"&amp;G9970&amp;"_"&amp;F9970</f>
        <v>Bjergsalamander_31_20191008_DL2019067_FrederikshavnGym_koersel2</v>
      </c>
      <c r="I9970" s="61" t="str">
        <f aca="false">MID(RIGHT(B9970,LEN(B9970)-3),1,FIND("_",RIGHT(B9970,LEN(B9970)-3))-1)</f>
        <v>Bjergsalamander</v>
      </c>
      <c r="J9970" s="61" t="str">
        <f aca="false">TRIM(SUBSTITUTE(RIGHT(B9970,FIND(I9970,B9970)+1),"_",""))</f>
        <v>PosK</v>
      </c>
      <c r="K9970" s="0" t="n">
        <f aca="false">IFERROR(VALUE(SUBSTITUTE(E9970,".",",")),E9970)</f>
        <v>28.43</v>
      </c>
      <c r="L9970" s="61" t="n">
        <f aca="false">IF(J9970="PosK",SUMIFS(K:K,J:J,"PosK",H:H,H9970),"")</f>
        <v>28.43</v>
      </c>
      <c r="M9970" s="61" t="n">
        <f aca="false">IF(J9970="PosK",SUMIFS(K:K,J:J,"NegK",H:H,H9970),"")</f>
        <v>0</v>
      </c>
      <c r="N9970" s="61" t="n">
        <f aca="false">IF(J9970="PosK",SUMIFS(K:K,J:J,"eDNA",H:H,H9970),"")</f>
        <v>0</v>
      </c>
      <c r="P9970" s="62" t="n">
        <f aca="false">IF(K9972="No Ct",0,K9972)</f>
        <v>0</v>
      </c>
      <c r="Q9970" s="62" t="n">
        <f aca="false">IF(K9973="No Ct",0,K9973)</f>
        <v>0</v>
      </c>
      <c r="R9970" s="0" t="str">
        <f aca="false">IF(AND(L9970&gt;0,M9970=0),"Valid","Invalid")</f>
        <v>Valid</v>
      </c>
      <c r="S9970" s="0" t="str">
        <f aca="false">IF(OR(P9970&gt;1,Q9970&gt;1),"Present","Absent")</f>
        <v>Absent</v>
      </c>
      <c r="T9970" s="63" t="str">
        <f aca="false">IF(OR(AND(P9970&gt;1,P9970&lt;41),AND(Q9970&gt;1,Q9970&lt;41)),"Ct&lt;41","Ct&gt;41")</f>
        <v>Ct&gt;41</v>
      </c>
      <c r="U9970" s="0" t="str">
        <f aca="false">I9970</f>
        <v>Bjergsalamander</v>
      </c>
      <c r="V9970" s="0" t="str">
        <f aca="false">MID(F9970,10,9)</f>
        <v>DL2019067</v>
      </c>
      <c r="W9970" s="64" t="str">
        <f aca="false">V9970&amp;"_"&amp;U9970&amp;"_"&amp;R9970&amp;"_"&amp;S9970&amp;"_"&amp;T9970</f>
        <v>DL2019067_Bjergsalamander_Valid_Absent_Ct&gt;41</v>
      </c>
    </row>
    <row r="9971" customFormat="false" ht="14.25" hidden="false" customHeight="false" outlineLevel="0" collapsed="false">
      <c r="A9971" s="0" t="s">
        <v>796</v>
      </c>
      <c r="B9971" s="52" t="s">
        <v>1046</v>
      </c>
      <c r="C9971" s="52" t="s">
        <v>747</v>
      </c>
      <c r="D9971" s="53" t="n">
        <v>0.1</v>
      </c>
      <c r="E9971" s="53" t="s">
        <v>748</v>
      </c>
      <c r="F9971" s="0" t="s">
        <v>1474</v>
      </c>
      <c r="G9971" s="0" t="str">
        <f aca="false">LEFT(B9971,2)</f>
        <v>31</v>
      </c>
      <c r="H9971" s="0" t="str">
        <f aca="false">I9971&amp;"_"&amp;G9971&amp;"_"&amp;F9971</f>
        <v>Bjergsalamander_31_20191008_DL2019067_FrederikshavnGym_koersel2</v>
      </c>
      <c r="I9971" s="61" t="str">
        <f aca="false">MID(RIGHT(B9971,LEN(B9971)-3),1,FIND("_",RIGHT(B9971,LEN(B9971)-3))-1)</f>
        <v>Bjergsalamander</v>
      </c>
      <c r="J9971" s="61" t="str">
        <f aca="false">TRIM(SUBSTITUTE(RIGHT(B9971,FIND(I9971,B9971)+1),"_",""))</f>
        <v>NegK</v>
      </c>
      <c r="K9971" s="0" t="str">
        <f aca="false">IFERROR(VALUE(SUBSTITUTE(E9971,".",",")),E9971)</f>
        <v>No Ct</v>
      </c>
      <c r="L9971" s="61" t="str">
        <f aca="false">IF(J9971="PosK",SUMIFS(K:K,J:J,"PosK",H:H,H9971),"")</f>
        <v/>
      </c>
      <c r="M9971" s="61" t="str">
        <f aca="false">IF(J9971="PosK",SUMIFS(K:K,J:J,"NegK",H:H,H9971),"")</f>
        <v/>
      </c>
      <c r="N9971" s="61" t="str">
        <f aca="false">IF(J9971="PosK",SUMIFS(K:K,J:J,"eDNA",H:H,H9971),"")</f>
        <v/>
      </c>
    </row>
    <row r="9972" customFormat="false" ht="14.25" hidden="false" customHeight="false" outlineLevel="0" collapsed="false">
      <c r="A9972" s="0" t="s">
        <v>798</v>
      </c>
      <c r="B9972" s="52" t="s">
        <v>1047</v>
      </c>
      <c r="C9972" s="52" t="s">
        <v>751</v>
      </c>
      <c r="D9972" s="53" t="n">
        <v>0.1</v>
      </c>
      <c r="E9972" s="53" t="s">
        <v>748</v>
      </c>
      <c r="F9972" s="0" t="s">
        <v>1474</v>
      </c>
      <c r="G9972" s="0" t="str">
        <f aca="false">LEFT(B9972,2)</f>
        <v>31</v>
      </c>
      <c r="H9972" s="0" t="str">
        <f aca="false">I9972&amp;"_"&amp;G9972&amp;"_"&amp;F9972</f>
        <v>Bjergsalamander_31_20191008_DL2019067_FrederikshavnGym_koersel2</v>
      </c>
      <c r="I9972" s="61" t="str">
        <f aca="false">MID(RIGHT(B9972,LEN(B9972)-3),1,FIND("_",RIGHT(B9972,LEN(B9972)-3))-1)</f>
        <v>Bjergsalamander</v>
      </c>
      <c r="J9972" s="61" t="str">
        <f aca="false">TRIM(SUBSTITUTE(RIGHT(B9972,FIND(I9972,B9972)+1),"_",""))</f>
        <v>eDNA</v>
      </c>
      <c r="K9972" s="0" t="str">
        <f aca="false">IFERROR(VALUE(SUBSTITUTE(E9972,".",",")),E9972)</f>
        <v>No Ct</v>
      </c>
      <c r="L9972" s="61" t="str">
        <f aca="false">IF(J9972="PosK",SUMIFS(K:K,J:J,"PosK",H:H,H9972),"")</f>
        <v/>
      </c>
      <c r="M9972" s="61" t="str">
        <f aca="false">IF(J9972="PosK",SUMIFS(K:K,J:J,"NegK",H:H,H9972),"")</f>
        <v/>
      </c>
      <c r="N9972" s="61" t="str">
        <f aca="false">IF(J9972="PosK",SUMIFS(K:K,J:J,"eDNA",H:H,H9972),"")</f>
        <v/>
      </c>
      <c r="Q9972" s="62"/>
    </row>
    <row r="9973" customFormat="false" ht="14.25" hidden="false" customHeight="false" outlineLevel="0" collapsed="false">
      <c r="A9973" s="0" t="s">
        <v>800</v>
      </c>
      <c r="B9973" s="52" t="s">
        <v>1047</v>
      </c>
      <c r="C9973" s="52" t="s">
        <v>751</v>
      </c>
      <c r="D9973" s="53" t="n">
        <v>0.1</v>
      </c>
      <c r="E9973" s="53" t="s">
        <v>748</v>
      </c>
      <c r="F9973" s="0" t="s">
        <v>1474</v>
      </c>
      <c r="G9973" s="0" t="str">
        <f aca="false">LEFT(B9973,2)</f>
        <v>31</v>
      </c>
      <c r="H9973" s="0" t="str">
        <f aca="false">I9973&amp;"_"&amp;G9973&amp;"_"&amp;F9973</f>
        <v>Bjergsalamander_31_20191008_DL2019067_FrederikshavnGym_koersel2</v>
      </c>
      <c r="I9973" s="61" t="str">
        <f aca="false">MID(RIGHT(B9973,LEN(B9973)-3),1,FIND("_",RIGHT(B9973,LEN(B9973)-3))-1)</f>
        <v>Bjergsalamander</v>
      </c>
      <c r="J9973" s="61" t="str">
        <f aca="false">TRIM(SUBSTITUTE(RIGHT(B9973,FIND(I9973,B9973)+1),"_",""))</f>
        <v>eDNA</v>
      </c>
      <c r="K9973" s="0" t="str">
        <f aca="false">IFERROR(VALUE(SUBSTITUTE(E9973,".",",")),E9973)</f>
        <v>No Ct</v>
      </c>
      <c r="L9973" s="61" t="str">
        <f aca="false">IF(J9973="PosK",SUMIFS(K:K,J:J,"PosK",H:H,H9973),"")</f>
        <v/>
      </c>
      <c r="M9973" s="61" t="str">
        <f aca="false">IF(J9973="PosK",SUMIFS(K:K,J:J,"NegK",H:H,H9973),"")</f>
        <v/>
      </c>
      <c r="N9973" s="61" t="str">
        <f aca="false">IF(J9973="PosK",SUMIFS(K:K,J:J,"eDNA",H:H,H9973),"")</f>
        <v/>
      </c>
      <c r="P9973" s="62"/>
      <c r="T9973" s="63"/>
      <c r="W9973" s="64"/>
    </row>
    <row r="9974" customFormat="false" ht="14.25" hidden="false" customHeight="false" outlineLevel="0" collapsed="false">
      <c r="A9974" s="0" t="s">
        <v>802</v>
      </c>
      <c r="B9974" s="52" t="s">
        <v>1049</v>
      </c>
      <c r="C9974" s="52" t="s">
        <v>743</v>
      </c>
      <c r="D9974" s="53" t="n">
        <v>0.1</v>
      </c>
      <c r="E9974" s="53" t="n">
        <v>34.28</v>
      </c>
      <c r="F9974" s="0" t="s">
        <v>1474</v>
      </c>
      <c r="G9974" s="0" t="str">
        <f aca="false">LEFT(B9974,2)</f>
        <v>32</v>
      </c>
      <c r="H9974" s="0" t="str">
        <f aca="false">I9974&amp;"_"&amp;G9974&amp;"_"&amp;F9974</f>
        <v>Latterfroe_32_20191008_DL2019067_FrederikshavnGym_koersel2</v>
      </c>
      <c r="I9974" s="61" t="str">
        <f aca="false">MID(RIGHT(B9974,LEN(B9974)-3),1,FIND("_",RIGHT(B9974,LEN(B9974)-3))-1)</f>
        <v>Latterfroe</v>
      </c>
      <c r="J9974" s="61" t="str">
        <f aca="false">TRIM(SUBSTITUTE(RIGHT(B9974,FIND(I9974,B9974)+1),"_",""))</f>
        <v>PosK</v>
      </c>
      <c r="K9974" s="0" t="n">
        <f aca="false">IFERROR(VALUE(SUBSTITUTE(E9974,".",",")),E9974)</f>
        <v>34.28</v>
      </c>
      <c r="L9974" s="61" t="n">
        <f aca="false">IF(J9974="PosK",SUMIFS(K:K,J:J,"PosK",H:H,H9974),"")</f>
        <v>34.28</v>
      </c>
      <c r="M9974" s="61" t="n">
        <f aca="false">IF(J9974="PosK",SUMIFS(K:K,J:J,"NegK",H:H,H9974),"")</f>
        <v>0</v>
      </c>
      <c r="N9974" s="61" t="n">
        <f aca="false">IF(J9974="PosK",SUMIFS(K:K,J:J,"eDNA",H:H,H9974),"")</f>
        <v>0</v>
      </c>
      <c r="P9974" s="62" t="n">
        <f aca="false">IF(K9976="No Ct",0,K9976)</f>
        <v>0</v>
      </c>
      <c r="Q9974" s="62" t="n">
        <f aca="false">IF(K9977="No Ct",0,K9977)</f>
        <v>0</v>
      </c>
      <c r="R9974" s="0" t="str">
        <f aca="false">IF(AND(L9974&gt;0,M9974=0),"Valid","Invalid")</f>
        <v>Valid</v>
      </c>
      <c r="S9974" s="0" t="str">
        <f aca="false">IF(OR(P9974&gt;1,Q9974&gt;1),"Present","Absent")</f>
        <v>Absent</v>
      </c>
      <c r="T9974" s="63" t="str">
        <f aca="false">IF(OR(AND(P9974&gt;1,P9974&lt;41),AND(Q9974&gt;1,Q9974&lt;41)),"Ct&lt;41","Ct&gt;41")</f>
        <v>Ct&gt;41</v>
      </c>
      <c r="U9974" s="0" t="str">
        <f aca="false">I9974</f>
        <v>Latterfroe</v>
      </c>
      <c r="V9974" s="0" t="str">
        <f aca="false">MID(F9974,10,9)</f>
        <v>DL2019067</v>
      </c>
      <c r="W9974" s="64" t="str">
        <f aca="false">V9974&amp;"_"&amp;U9974&amp;"_"&amp;R9974&amp;"_"&amp;S9974&amp;"_"&amp;T9974</f>
        <v>DL2019067_Latterfroe_Valid_Absent_Ct&gt;41</v>
      </c>
    </row>
    <row r="9975" customFormat="false" ht="14.25" hidden="false" customHeight="false" outlineLevel="0" collapsed="false">
      <c r="A9975" s="0" t="s">
        <v>804</v>
      </c>
      <c r="B9975" s="52" t="s">
        <v>1050</v>
      </c>
      <c r="C9975" s="52" t="s">
        <v>747</v>
      </c>
      <c r="D9975" s="53" t="n">
        <v>0.1</v>
      </c>
      <c r="E9975" s="53" t="s">
        <v>748</v>
      </c>
      <c r="F9975" s="0" t="s">
        <v>1474</v>
      </c>
      <c r="G9975" s="0" t="str">
        <f aca="false">LEFT(B9975,2)</f>
        <v>32</v>
      </c>
      <c r="H9975" s="0" t="str">
        <f aca="false">I9975&amp;"_"&amp;G9975&amp;"_"&amp;F9975</f>
        <v>Latterfroe_32_20191008_DL2019067_FrederikshavnGym_koersel2</v>
      </c>
      <c r="I9975" s="61" t="str">
        <f aca="false">MID(RIGHT(B9975,LEN(B9975)-3),1,FIND("_",RIGHT(B9975,LEN(B9975)-3))-1)</f>
        <v>Latterfroe</v>
      </c>
      <c r="J9975" s="61" t="str">
        <f aca="false">TRIM(SUBSTITUTE(RIGHT(B9975,FIND(I9975,B9975)+1),"_",""))</f>
        <v>NegK</v>
      </c>
      <c r="K9975" s="0" t="str">
        <f aca="false">IFERROR(VALUE(SUBSTITUTE(E9975,".",",")),E9975)</f>
        <v>No Ct</v>
      </c>
      <c r="L9975" s="61" t="str">
        <f aca="false">IF(J9975="PosK",SUMIFS(K:K,J:J,"PosK",H:H,H9975),"")</f>
        <v/>
      </c>
      <c r="M9975" s="61" t="str">
        <f aca="false">IF(J9975="PosK",SUMIFS(K:K,J:J,"NegK",H:H,H9975),"")</f>
        <v/>
      </c>
      <c r="N9975" s="61" t="str">
        <f aca="false">IF(J9975="PosK",SUMIFS(K:K,J:J,"eDNA",H:H,H9975),"")</f>
        <v/>
      </c>
    </row>
    <row r="9976" customFormat="false" ht="14.25" hidden="false" customHeight="false" outlineLevel="0" collapsed="false">
      <c r="A9976" s="0" t="s">
        <v>806</v>
      </c>
      <c r="B9976" s="52" t="s">
        <v>1051</v>
      </c>
      <c r="C9976" s="52" t="s">
        <v>751</v>
      </c>
      <c r="D9976" s="53" t="n">
        <v>0.1</v>
      </c>
      <c r="E9976" s="53" t="s">
        <v>748</v>
      </c>
      <c r="F9976" s="0" t="s">
        <v>1474</v>
      </c>
      <c r="G9976" s="0" t="str">
        <f aca="false">LEFT(B9976,2)</f>
        <v>32</v>
      </c>
      <c r="H9976" s="0" t="str">
        <f aca="false">I9976&amp;"_"&amp;G9976&amp;"_"&amp;F9976</f>
        <v>Latterfroe_32_20191008_DL2019067_FrederikshavnGym_koersel2</v>
      </c>
      <c r="I9976" s="61" t="str">
        <f aca="false">MID(RIGHT(B9976,LEN(B9976)-3),1,FIND("_",RIGHT(B9976,LEN(B9976)-3))-1)</f>
        <v>Latterfroe</v>
      </c>
      <c r="J9976" s="61" t="str">
        <f aca="false">TRIM(SUBSTITUTE(RIGHT(B9976,FIND(I9976,B9976)+1),"_",""))</f>
        <v>eDNA</v>
      </c>
      <c r="K9976" s="0" t="str">
        <f aca="false">IFERROR(VALUE(SUBSTITUTE(E9976,".",",")),E9976)</f>
        <v>No Ct</v>
      </c>
      <c r="L9976" s="61" t="str">
        <f aca="false">IF(J9976="PosK",SUMIFS(K:K,J:J,"PosK",H:H,H9976),"")</f>
        <v/>
      </c>
      <c r="M9976" s="61" t="str">
        <f aca="false">IF(J9976="PosK",SUMIFS(K:K,J:J,"NegK",H:H,H9976),"")</f>
        <v/>
      </c>
      <c r="N9976" s="61" t="str">
        <f aca="false">IF(J9976="PosK",SUMIFS(K:K,J:J,"eDNA",H:H,H9976),"")</f>
        <v/>
      </c>
      <c r="Q9976" s="62"/>
    </row>
    <row r="9977" customFormat="false" ht="14.25" hidden="false" customHeight="false" outlineLevel="0" collapsed="false">
      <c r="A9977" s="0" t="s">
        <v>808</v>
      </c>
      <c r="B9977" s="52" t="s">
        <v>1051</v>
      </c>
      <c r="C9977" s="52" t="s">
        <v>751</v>
      </c>
      <c r="D9977" s="53" t="n">
        <v>0.1</v>
      </c>
      <c r="E9977" s="53" t="s">
        <v>748</v>
      </c>
      <c r="F9977" s="0" t="s">
        <v>1474</v>
      </c>
      <c r="G9977" s="0" t="str">
        <f aca="false">LEFT(B9977,2)</f>
        <v>32</v>
      </c>
      <c r="H9977" s="0" t="str">
        <f aca="false">I9977&amp;"_"&amp;G9977&amp;"_"&amp;F9977</f>
        <v>Latterfroe_32_20191008_DL2019067_FrederikshavnGym_koersel2</v>
      </c>
      <c r="I9977" s="61" t="str">
        <f aca="false">MID(RIGHT(B9977,LEN(B9977)-3),1,FIND("_",RIGHT(B9977,LEN(B9977)-3))-1)</f>
        <v>Latterfroe</v>
      </c>
      <c r="J9977" s="61" t="str">
        <f aca="false">TRIM(SUBSTITUTE(RIGHT(B9977,FIND(I9977,B9977)+1),"_",""))</f>
        <v>eDNA</v>
      </c>
      <c r="K9977" s="0" t="str">
        <f aca="false">IFERROR(VALUE(SUBSTITUTE(E9977,".",",")),E9977)</f>
        <v>No Ct</v>
      </c>
      <c r="L9977" s="61" t="str">
        <f aca="false">IF(J9977="PosK",SUMIFS(K:K,J:J,"PosK",H:H,H9977),"")</f>
        <v/>
      </c>
      <c r="M9977" s="61" t="str">
        <f aca="false">IF(J9977="PosK",SUMIFS(K:K,J:J,"NegK",H:H,H9977),"")</f>
        <v/>
      </c>
      <c r="N9977" s="61" t="str">
        <f aca="false">IF(J9977="PosK",SUMIFS(K:K,J:J,"eDNA",H:H,H9977),"")</f>
        <v/>
      </c>
      <c r="P9977" s="62"/>
      <c r="T9977" s="63"/>
      <c r="W9977" s="64"/>
    </row>
    <row r="9978" customFormat="false" ht="14.25" hidden="false" customHeight="false" outlineLevel="0" collapsed="false">
      <c r="A9978" s="0" t="s">
        <v>810</v>
      </c>
      <c r="B9978" s="52" t="s">
        <v>1228</v>
      </c>
      <c r="C9978" s="52" t="s">
        <v>743</v>
      </c>
      <c r="D9978" s="53" t="n">
        <v>0.1</v>
      </c>
      <c r="E9978" s="53" t="s">
        <v>748</v>
      </c>
      <c r="F9978" s="0" t="s">
        <v>1474</v>
      </c>
      <c r="G9978" s="0" t="str">
        <f aca="false">LEFT(B9978,2)</f>
        <v>33</v>
      </c>
      <c r="H9978" s="0" t="str">
        <f aca="false">I9978&amp;"_"&amp;G9978&amp;"_"&amp;F9978</f>
        <v>KortbenetGroenFroe_33_20191008_DL2019067_FrederikshavnGym_koersel2</v>
      </c>
      <c r="I9978" s="61" t="str">
        <f aca="false">MID(RIGHT(B9978,LEN(B9978)-3),1,FIND("_",RIGHT(B9978,LEN(B9978)-3))-1)</f>
        <v>KortbenetGroenFroe</v>
      </c>
      <c r="J9978" s="61" t="str">
        <f aca="false">TRIM(SUBSTITUTE(RIGHT(B9978,FIND(I9978,B9978)+1),"_",""))</f>
        <v>PosK</v>
      </c>
      <c r="K9978" s="0" t="str">
        <f aca="false">IFERROR(VALUE(SUBSTITUTE(E9978,".",",")),E9978)</f>
        <v>No Ct</v>
      </c>
      <c r="L9978" s="61" t="n">
        <f aca="false">IF(J9978="PosK",SUMIFS(K:K,J:J,"PosK",H:H,H9978),"")</f>
        <v>0</v>
      </c>
      <c r="M9978" s="61" t="n">
        <f aca="false">IF(J9978="PosK",SUMIFS(K:K,J:J,"NegK",H:H,H9978),"")</f>
        <v>0</v>
      </c>
      <c r="N9978" s="61" t="n">
        <f aca="false">IF(J9978="PosK",SUMIFS(K:K,J:J,"eDNA",H:H,H9978),"")</f>
        <v>0</v>
      </c>
      <c r="P9978" s="62" t="n">
        <f aca="false">IF(K9980="No Ct",0,K9980)</f>
        <v>0</v>
      </c>
      <c r="Q9978" s="62" t="n">
        <f aca="false">IF(K9981="No Ct",0,K9981)</f>
        <v>0</v>
      </c>
      <c r="R9978" s="0" t="str">
        <f aca="false">IF(AND(L9978&gt;0,M9978=0),"Valid","Invalid")</f>
        <v>Invalid</v>
      </c>
      <c r="S9978" s="0" t="str">
        <f aca="false">IF(OR(P9978&gt;1,Q9978&gt;1),"Present","Absent")</f>
        <v>Absent</v>
      </c>
      <c r="T9978" s="63" t="str">
        <f aca="false">IF(OR(AND(P9978&gt;1,P9978&lt;41),AND(Q9978&gt;1,Q9978&lt;41)),"Ct&lt;41","Ct&gt;41")</f>
        <v>Ct&gt;41</v>
      </c>
      <c r="U9978" s="0" t="str">
        <f aca="false">I9978</f>
        <v>KortbenetGroenFroe</v>
      </c>
      <c r="V9978" s="0" t="str">
        <f aca="false">MID(F9978,10,9)</f>
        <v>DL2019067</v>
      </c>
      <c r="W9978" s="64" t="str">
        <f aca="false">V9978&amp;"_"&amp;U9978&amp;"_"&amp;R9978&amp;"_"&amp;S9978&amp;"_"&amp;T9978</f>
        <v>DL2019067_KortbenetGroenFroe_Invalid_Absent_Ct&gt;41</v>
      </c>
    </row>
    <row r="9979" customFormat="false" ht="14.25" hidden="false" customHeight="false" outlineLevel="0" collapsed="false">
      <c r="A9979" s="0" t="s">
        <v>812</v>
      </c>
      <c r="B9979" s="52" t="s">
        <v>1229</v>
      </c>
      <c r="C9979" s="52" t="s">
        <v>747</v>
      </c>
      <c r="D9979" s="53" t="n">
        <v>0.1</v>
      </c>
      <c r="E9979" s="53" t="s">
        <v>748</v>
      </c>
      <c r="F9979" s="0" t="s">
        <v>1474</v>
      </c>
      <c r="G9979" s="0" t="str">
        <f aca="false">LEFT(B9979,2)</f>
        <v>33</v>
      </c>
      <c r="H9979" s="0" t="str">
        <f aca="false">I9979&amp;"_"&amp;G9979&amp;"_"&amp;F9979</f>
        <v>KortbenetGroenFroe_33_20191008_DL2019067_FrederikshavnGym_koersel2</v>
      </c>
      <c r="I9979" s="61" t="str">
        <f aca="false">MID(RIGHT(B9979,LEN(B9979)-3),1,FIND("_",RIGHT(B9979,LEN(B9979)-3))-1)</f>
        <v>KortbenetGroenFroe</v>
      </c>
      <c r="J9979" s="61" t="str">
        <f aca="false">TRIM(SUBSTITUTE(RIGHT(B9979,FIND(I9979,B9979)+1),"_",""))</f>
        <v>NegK</v>
      </c>
      <c r="K9979" s="0" t="str">
        <f aca="false">IFERROR(VALUE(SUBSTITUTE(E9979,".",",")),E9979)</f>
        <v>No Ct</v>
      </c>
      <c r="L9979" s="61" t="str">
        <f aca="false">IF(J9979="PosK",SUMIFS(K:K,J:J,"PosK",H:H,H9979),"")</f>
        <v/>
      </c>
      <c r="M9979" s="61" t="str">
        <f aca="false">IF(J9979="PosK",SUMIFS(K:K,J:J,"NegK",H:H,H9979),"")</f>
        <v/>
      </c>
      <c r="N9979" s="61" t="str">
        <f aca="false">IF(J9979="PosK",SUMIFS(K:K,J:J,"eDNA",H:H,H9979),"")</f>
        <v/>
      </c>
    </row>
    <row r="9980" customFormat="false" ht="14.25" hidden="false" customHeight="false" outlineLevel="0" collapsed="false">
      <c r="A9980" s="0" t="s">
        <v>814</v>
      </c>
      <c r="B9980" s="52" t="s">
        <v>1230</v>
      </c>
      <c r="C9980" s="52" t="s">
        <v>751</v>
      </c>
      <c r="D9980" s="53" t="n">
        <v>0.1</v>
      </c>
      <c r="E9980" s="53" t="s">
        <v>748</v>
      </c>
      <c r="F9980" s="0" t="s">
        <v>1474</v>
      </c>
      <c r="G9980" s="0" t="str">
        <f aca="false">LEFT(B9980,2)</f>
        <v>33</v>
      </c>
      <c r="H9980" s="0" t="str">
        <f aca="false">I9980&amp;"_"&amp;G9980&amp;"_"&amp;F9980</f>
        <v>KortbenetGroenFroe_33_20191008_DL2019067_FrederikshavnGym_koersel2</v>
      </c>
      <c r="I9980" s="61" t="str">
        <f aca="false">MID(RIGHT(B9980,LEN(B9980)-3),1,FIND("_",RIGHT(B9980,LEN(B9980)-3))-1)</f>
        <v>KortbenetGroenFroe</v>
      </c>
      <c r="J9980" s="61" t="str">
        <f aca="false">TRIM(SUBSTITUTE(RIGHT(B9980,FIND(I9980,B9980)+1),"_",""))</f>
        <v>eDNA</v>
      </c>
      <c r="K9980" s="0" t="str">
        <f aca="false">IFERROR(VALUE(SUBSTITUTE(E9980,".",",")),E9980)</f>
        <v>No Ct</v>
      </c>
      <c r="L9980" s="61" t="str">
        <f aca="false">IF(J9980="PosK",SUMIFS(K:K,J:J,"PosK",H:H,H9980),"")</f>
        <v/>
      </c>
      <c r="M9980" s="61" t="str">
        <f aca="false">IF(J9980="PosK",SUMIFS(K:K,J:J,"NegK",H:H,H9980),"")</f>
        <v/>
      </c>
      <c r="N9980" s="61" t="str">
        <f aca="false">IF(J9980="PosK",SUMIFS(K:K,J:J,"eDNA",H:H,H9980),"")</f>
        <v/>
      </c>
      <c r="Q9980" s="62"/>
    </row>
    <row r="9981" customFormat="false" ht="14.25" hidden="false" customHeight="false" outlineLevel="0" collapsed="false">
      <c r="A9981" s="0" t="s">
        <v>816</v>
      </c>
      <c r="B9981" s="52" t="s">
        <v>1230</v>
      </c>
      <c r="C9981" s="52" t="s">
        <v>751</v>
      </c>
      <c r="D9981" s="53" t="n">
        <v>0.1</v>
      </c>
      <c r="E9981" s="53" t="s">
        <v>748</v>
      </c>
      <c r="F9981" s="0" t="s">
        <v>1474</v>
      </c>
      <c r="G9981" s="0" t="str">
        <f aca="false">LEFT(B9981,2)</f>
        <v>33</v>
      </c>
      <c r="H9981" s="0" t="str">
        <f aca="false">I9981&amp;"_"&amp;G9981&amp;"_"&amp;F9981</f>
        <v>KortbenetGroenFroe_33_20191008_DL2019067_FrederikshavnGym_koersel2</v>
      </c>
      <c r="I9981" s="61" t="str">
        <f aca="false">MID(RIGHT(B9981,LEN(B9981)-3),1,FIND("_",RIGHT(B9981,LEN(B9981)-3))-1)</f>
        <v>KortbenetGroenFroe</v>
      </c>
      <c r="J9981" s="61" t="str">
        <f aca="false">TRIM(SUBSTITUTE(RIGHT(B9981,FIND(I9981,B9981)+1),"_",""))</f>
        <v>eDNA</v>
      </c>
      <c r="K9981" s="0" t="str">
        <f aca="false">IFERROR(VALUE(SUBSTITUTE(E9981,".",",")),E9981)</f>
        <v>No Ct</v>
      </c>
      <c r="L9981" s="61" t="str">
        <f aca="false">IF(J9981="PosK",SUMIFS(K:K,J:J,"PosK",H:H,H9981),"")</f>
        <v/>
      </c>
      <c r="M9981" s="61" t="str">
        <f aca="false">IF(J9981="PosK",SUMIFS(K:K,J:J,"NegK",H:H,H9981),"")</f>
        <v/>
      </c>
      <c r="N9981" s="61" t="str">
        <f aca="false">IF(J9981="PosK",SUMIFS(K:K,J:J,"eDNA",H:H,H9981),"")</f>
        <v/>
      </c>
      <c r="P9981" s="62"/>
      <c r="T9981" s="63"/>
      <c r="W9981" s="64"/>
    </row>
    <row r="9982" customFormat="false" ht="14.25" hidden="false" customHeight="false" outlineLevel="0" collapsed="false">
      <c r="A9982" s="0" t="s">
        <v>818</v>
      </c>
      <c r="B9982" s="52" t="s">
        <v>1232</v>
      </c>
      <c r="C9982" s="52" t="s">
        <v>743</v>
      </c>
      <c r="D9982" s="53" t="n">
        <v>0.1</v>
      </c>
      <c r="E9982" s="53" t="n">
        <v>39.61</v>
      </c>
      <c r="F9982" s="0" t="s">
        <v>1474</v>
      </c>
      <c r="G9982" s="0" t="str">
        <f aca="false">LEFT(B9982,2)</f>
        <v>34</v>
      </c>
      <c r="H9982" s="0" t="str">
        <f aca="false">I9982&amp;"_"&amp;G9982&amp;"_"&amp;F9982</f>
        <v>Soelvkarusse_34_20191008_DL2019067_FrederikshavnGym_koersel2</v>
      </c>
      <c r="I9982" s="61" t="str">
        <f aca="false">MID(RIGHT(B9982,LEN(B9982)-3),1,FIND("_",RIGHT(B9982,LEN(B9982)-3))-1)</f>
        <v>Soelvkarusse</v>
      </c>
      <c r="J9982" s="61" t="str">
        <f aca="false">TRIM(SUBSTITUTE(RIGHT(B9982,FIND(I9982,B9982)+1),"_",""))</f>
        <v>PosK</v>
      </c>
      <c r="K9982" s="0" t="n">
        <f aca="false">IFERROR(VALUE(SUBSTITUTE(E9982,".",",")),E9982)</f>
        <v>39.61</v>
      </c>
      <c r="L9982" s="61" t="n">
        <f aca="false">IF(J9982="PosK",SUMIFS(K:K,J:J,"PosK",H:H,H9982),"")</f>
        <v>39.61</v>
      </c>
      <c r="M9982" s="61" t="n">
        <f aca="false">IF(J9982="PosK",SUMIFS(K:K,J:J,"NegK",H:H,H9982),"")</f>
        <v>0</v>
      </c>
      <c r="N9982" s="61" t="n">
        <f aca="false">IF(J9982="PosK",SUMIFS(K:K,J:J,"eDNA",H:H,H9982),"")</f>
        <v>0</v>
      </c>
      <c r="P9982" s="62" t="n">
        <f aca="false">IF(K9984="No Ct",0,K9984)</f>
        <v>0</v>
      </c>
      <c r="Q9982" s="62" t="n">
        <f aca="false">IF(K9985="No Ct",0,K9985)</f>
        <v>0</v>
      </c>
      <c r="R9982" s="0" t="str">
        <f aca="false">IF(AND(L9982&gt;0,M9982=0),"Valid","Invalid")</f>
        <v>Valid</v>
      </c>
      <c r="S9982" s="0" t="str">
        <f aca="false">IF(OR(P9982&gt;1,Q9982&gt;1),"Present","Absent")</f>
        <v>Absent</v>
      </c>
      <c r="T9982" s="63" t="str">
        <f aca="false">IF(OR(AND(P9982&gt;1,P9982&lt;41),AND(Q9982&gt;1,Q9982&lt;41)),"Ct&lt;41","Ct&gt;41")</f>
        <v>Ct&gt;41</v>
      </c>
      <c r="U9982" s="0" t="str">
        <f aca="false">I9982</f>
        <v>Soelvkarusse</v>
      </c>
      <c r="V9982" s="0" t="str">
        <f aca="false">MID(F9982,10,9)</f>
        <v>DL2019067</v>
      </c>
      <c r="W9982" s="64" t="str">
        <f aca="false">V9982&amp;"_"&amp;U9982&amp;"_"&amp;R9982&amp;"_"&amp;S9982&amp;"_"&amp;T9982</f>
        <v>DL2019067_Soelvkarusse_Valid_Absent_Ct&gt;41</v>
      </c>
    </row>
    <row r="9983" customFormat="false" ht="14.25" hidden="false" customHeight="false" outlineLevel="0" collapsed="false">
      <c r="A9983" s="0" t="s">
        <v>820</v>
      </c>
      <c r="B9983" s="52" t="s">
        <v>1233</v>
      </c>
      <c r="C9983" s="52" t="s">
        <v>747</v>
      </c>
      <c r="D9983" s="53" t="n">
        <v>0.1</v>
      </c>
      <c r="E9983" s="53" t="s">
        <v>748</v>
      </c>
      <c r="F9983" s="0" t="s">
        <v>1474</v>
      </c>
      <c r="G9983" s="0" t="str">
        <f aca="false">LEFT(B9983,2)</f>
        <v>34</v>
      </c>
      <c r="H9983" s="0" t="str">
        <f aca="false">I9983&amp;"_"&amp;G9983&amp;"_"&amp;F9983</f>
        <v>Soelvkarusse_34_20191008_DL2019067_FrederikshavnGym_koersel2</v>
      </c>
      <c r="I9983" s="61" t="str">
        <f aca="false">MID(RIGHT(B9983,LEN(B9983)-3),1,FIND("_",RIGHT(B9983,LEN(B9983)-3))-1)</f>
        <v>Soelvkarusse</v>
      </c>
      <c r="J9983" s="61" t="str">
        <f aca="false">TRIM(SUBSTITUTE(RIGHT(B9983,FIND(I9983,B9983)+1),"_",""))</f>
        <v>NegK</v>
      </c>
      <c r="K9983" s="0" t="str">
        <f aca="false">IFERROR(VALUE(SUBSTITUTE(E9983,".",",")),E9983)</f>
        <v>No Ct</v>
      </c>
      <c r="L9983" s="61" t="str">
        <f aca="false">IF(J9983="PosK",SUMIFS(K:K,J:J,"PosK",H:H,H9983),"")</f>
        <v/>
      </c>
      <c r="M9983" s="61" t="str">
        <f aca="false">IF(J9983="PosK",SUMIFS(K:K,J:J,"NegK",H:H,H9983),"")</f>
        <v/>
      </c>
      <c r="N9983" s="61" t="str">
        <f aca="false">IF(J9983="PosK",SUMIFS(K:K,J:J,"eDNA",H:H,H9983),"")</f>
        <v/>
      </c>
    </row>
    <row r="9984" customFormat="false" ht="14.25" hidden="false" customHeight="false" outlineLevel="0" collapsed="false">
      <c r="A9984" s="0" t="s">
        <v>822</v>
      </c>
      <c r="B9984" s="52" t="s">
        <v>1234</v>
      </c>
      <c r="C9984" s="52" t="s">
        <v>751</v>
      </c>
      <c r="D9984" s="53" t="n">
        <v>0.1</v>
      </c>
      <c r="E9984" s="53" t="s">
        <v>748</v>
      </c>
      <c r="F9984" s="0" t="s">
        <v>1474</v>
      </c>
      <c r="G9984" s="0" t="str">
        <f aca="false">LEFT(B9984,2)</f>
        <v>34</v>
      </c>
      <c r="H9984" s="0" t="str">
        <f aca="false">I9984&amp;"_"&amp;G9984&amp;"_"&amp;F9984</f>
        <v>Soelvkarusse_34_20191008_DL2019067_FrederikshavnGym_koersel2</v>
      </c>
      <c r="I9984" s="61" t="str">
        <f aca="false">MID(RIGHT(B9984,LEN(B9984)-3),1,FIND("_",RIGHT(B9984,LEN(B9984)-3))-1)</f>
        <v>Soelvkarusse</v>
      </c>
      <c r="J9984" s="61" t="str">
        <f aca="false">TRIM(SUBSTITUTE(RIGHT(B9984,FIND(I9984,B9984)+1),"_",""))</f>
        <v>eDNA</v>
      </c>
      <c r="K9984" s="0" t="str">
        <f aca="false">IFERROR(VALUE(SUBSTITUTE(E9984,".",",")),E9984)</f>
        <v>No Ct</v>
      </c>
      <c r="L9984" s="61" t="str">
        <f aca="false">IF(J9984="PosK",SUMIFS(K:K,J:J,"PosK",H:H,H9984),"")</f>
        <v/>
      </c>
      <c r="M9984" s="61" t="str">
        <f aca="false">IF(J9984="PosK",SUMIFS(K:K,J:J,"NegK",H:H,H9984),"")</f>
        <v/>
      </c>
      <c r="N9984" s="61" t="str">
        <f aca="false">IF(J9984="PosK",SUMIFS(K:K,J:J,"eDNA",H:H,H9984),"")</f>
        <v/>
      </c>
      <c r="Q9984" s="62"/>
    </row>
    <row r="9985" customFormat="false" ht="14.25" hidden="false" customHeight="false" outlineLevel="0" collapsed="false">
      <c r="A9985" s="0" t="s">
        <v>824</v>
      </c>
      <c r="B9985" s="52" t="s">
        <v>1234</v>
      </c>
      <c r="C9985" s="52" t="s">
        <v>751</v>
      </c>
      <c r="D9985" s="53" t="n">
        <v>0.1</v>
      </c>
      <c r="E9985" s="53" t="s">
        <v>748</v>
      </c>
      <c r="F9985" s="0" t="s">
        <v>1474</v>
      </c>
      <c r="G9985" s="0" t="str">
        <f aca="false">LEFT(B9985,2)</f>
        <v>34</v>
      </c>
      <c r="H9985" s="0" t="str">
        <f aca="false">I9985&amp;"_"&amp;G9985&amp;"_"&amp;F9985</f>
        <v>Soelvkarusse_34_20191008_DL2019067_FrederikshavnGym_koersel2</v>
      </c>
      <c r="I9985" s="61" t="str">
        <f aca="false">MID(RIGHT(B9985,LEN(B9985)-3),1,FIND("_",RIGHT(B9985,LEN(B9985)-3))-1)</f>
        <v>Soelvkarusse</v>
      </c>
      <c r="J9985" s="61" t="str">
        <f aca="false">TRIM(SUBSTITUTE(RIGHT(B9985,FIND(I9985,B9985)+1),"_",""))</f>
        <v>eDNA</v>
      </c>
      <c r="K9985" s="0" t="str">
        <f aca="false">IFERROR(VALUE(SUBSTITUTE(E9985,".",",")),E9985)</f>
        <v>No Ct</v>
      </c>
      <c r="L9985" s="61" t="str">
        <f aca="false">IF(J9985="PosK",SUMIFS(K:K,J:J,"PosK",H:H,H9985),"")</f>
        <v/>
      </c>
      <c r="M9985" s="61" t="str">
        <f aca="false">IF(J9985="PosK",SUMIFS(K:K,J:J,"NegK",H:H,H9985),"")</f>
        <v/>
      </c>
      <c r="N9985" s="61" t="str">
        <f aca="false">IF(J9985="PosK",SUMIFS(K:K,J:J,"eDNA",H:H,H9985),"")</f>
        <v/>
      </c>
      <c r="P9985" s="62"/>
      <c r="T9985" s="63"/>
      <c r="W9985" s="64"/>
    </row>
    <row r="9986" customFormat="false" ht="14.25" hidden="false" customHeight="false" outlineLevel="0" collapsed="false">
      <c r="A9986" s="0" t="s">
        <v>741</v>
      </c>
      <c r="B9986" s="52" t="s">
        <v>742</v>
      </c>
      <c r="C9986" s="52" t="s">
        <v>743</v>
      </c>
      <c r="D9986" s="53" t="n">
        <v>0.1</v>
      </c>
      <c r="E9986" s="53" t="n">
        <v>29.62</v>
      </c>
      <c r="F9986" s="0" t="s">
        <v>1475</v>
      </c>
      <c r="G9986" s="0" t="str">
        <f aca="false">LEFT(B9986,2)</f>
        <v>01</v>
      </c>
      <c r="H9986" s="0" t="str">
        <f aca="false">I9986&amp;"_"&amp;G9986&amp;"_"&amp;F9986</f>
        <v>Loegfroe_01_20191009_DL2019046_MidtfynsGym_koersel1</v>
      </c>
      <c r="I9986" s="61" t="str">
        <f aca="false">MID(RIGHT(B9986,LEN(B9986)-3),1,FIND("_",RIGHT(B9986,LEN(B9986)-3))-1)</f>
        <v>Loegfroe</v>
      </c>
      <c r="J9986" s="61" t="str">
        <f aca="false">TRIM(SUBSTITUTE(RIGHT(B9986,FIND(I9986,B9986)+1),"_",""))</f>
        <v>PosK</v>
      </c>
      <c r="K9986" s="0" t="n">
        <f aca="false">IFERROR(VALUE(SUBSTITUTE(E9986,".",",")),E9986)</f>
        <v>29.62</v>
      </c>
      <c r="L9986" s="61" t="n">
        <f aca="false">IF(J9986="PosK",SUMIFS(K:K,J:J,"PosK",H:H,H9986),"")</f>
        <v>29.62</v>
      </c>
      <c r="M9986" s="61" t="n">
        <f aca="false">IF(J9986="PosK",SUMIFS(K:K,J:J,"NegK",H:H,H9986),"")</f>
        <v>0</v>
      </c>
      <c r="N9986" s="61" t="n">
        <f aca="false">IF(J9986="PosK",SUMIFS(K:K,J:J,"eDNA",H:H,H9986),"")</f>
        <v>0</v>
      </c>
      <c r="P9986" s="62" t="n">
        <f aca="false">IF(K9988="No Ct",0,K9988)</f>
        <v>0</v>
      </c>
      <c r="Q9986" s="62" t="n">
        <f aca="false">IF(K9989="No Ct",0,K9989)</f>
        <v>0</v>
      </c>
      <c r="R9986" s="0" t="str">
        <f aca="false">IF(AND(L9986&gt;0,M9986=0),"Valid","Invalid")</f>
        <v>Valid</v>
      </c>
      <c r="S9986" s="0" t="str">
        <f aca="false">IF(OR(P9986&gt;1,Q9986&gt;1),"Present","Absent")</f>
        <v>Absent</v>
      </c>
      <c r="T9986" s="63" t="str">
        <f aca="false">IF(OR(AND(P9986&gt;1,P9986&lt;41),AND(Q9986&gt;1,Q9986&lt;41)),"Ct&lt;41","Ct&gt;41")</f>
        <v>Ct&gt;41</v>
      </c>
      <c r="U9986" s="0" t="str">
        <f aca="false">I9986</f>
        <v>Loegfroe</v>
      </c>
      <c r="V9986" s="0" t="str">
        <f aca="false">MID(F9986,10,9)</f>
        <v>DL2019046</v>
      </c>
      <c r="W9986" s="64" t="str">
        <f aca="false">V9986&amp;"_"&amp;U9986&amp;"_"&amp;R9986&amp;"_"&amp;S9986&amp;"_"&amp;T9986</f>
        <v>DL2019046_Loegfroe_Valid_Absent_Ct&gt;41</v>
      </c>
    </row>
    <row r="9987" customFormat="false" ht="14.25" hidden="false" customHeight="false" outlineLevel="0" collapsed="false">
      <c r="A9987" s="0" t="s">
        <v>745</v>
      </c>
      <c r="B9987" s="52" t="s">
        <v>746</v>
      </c>
      <c r="C9987" s="52" t="s">
        <v>747</v>
      </c>
      <c r="D9987" s="53" t="n">
        <v>0.1</v>
      </c>
      <c r="E9987" s="53" t="s">
        <v>748</v>
      </c>
      <c r="F9987" s="0" t="s">
        <v>1475</v>
      </c>
      <c r="G9987" s="0" t="str">
        <f aca="false">LEFT(B9987,2)</f>
        <v>01</v>
      </c>
      <c r="H9987" s="0" t="str">
        <f aca="false">I9987&amp;"_"&amp;G9987&amp;"_"&amp;F9987</f>
        <v>Loegfroe_01_20191009_DL2019046_MidtfynsGym_koersel1</v>
      </c>
      <c r="I9987" s="61" t="str">
        <f aca="false">MID(RIGHT(B9987,LEN(B9987)-3),1,FIND("_",RIGHT(B9987,LEN(B9987)-3))-1)</f>
        <v>Loegfroe</v>
      </c>
      <c r="J9987" s="61" t="str">
        <f aca="false">TRIM(SUBSTITUTE(RIGHT(B9987,FIND(I9987,B9987)+1),"_",""))</f>
        <v>NegK</v>
      </c>
      <c r="K9987" s="0" t="str">
        <f aca="false">IFERROR(VALUE(SUBSTITUTE(E9987,".",",")),E9987)</f>
        <v>No Ct</v>
      </c>
      <c r="L9987" s="61" t="str">
        <f aca="false">IF(J9987="PosK",SUMIFS(K:K,J:J,"PosK",H:H,H9987),"")</f>
        <v/>
      </c>
      <c r="M9987" s="61" t="str">
        <f aca="false">IF(J9987="PosK",SUMIFS(K:K,J:J,"NegK",H:H,H9987),"")</f>
        <v/>
      </c>
      <c r="N9987" s="61" t="str">
        <f aca="false">IF(J9987="PosK",SUMIFS(K:K,J:J,"eDNA",H:H,H9987),"")</f>
        <v/>
      </c>
    </row>
    <row r="9988" customFormat="false" ht="14.25" hidden="false" customHeight="false" outlineLevel="0" collapsed="false">
      <c r="A9988" s="0" t="s">
        <v>749</v>
      </c>
      <c r="B9988" s="52" t="s">
        <v>750</v>
      </c>
      <c r="C9988" s="52" t="s">
        <v>751</v>
      </c>
      <c r="D9988" s="53" t="n">
        <v>0.1</v>
      </c>
      <c r="E9988" s="53" t="s">
        <v>748</v>
      </c>
      <c r="F9988" s="0" t="s">
        <v>1475</v>
      </c>
      <c r="G9988" s="0" t="str">
        <f aca="false">LEFT(B9988,2)</f>
        <v>01</v>
      </c>
      <c r="H9988" s="0" t="str">
        <f aca="false">I9988&amp;"_"&amp;G9988&amp;"_"&amp;F9988</f>
        <v>Loegfroe_01_20191009_DL2019046_MidtfynsGym_koersel1</v>
      </c>
      <c r="I9988" s="61" t="str">
        <f aca="false">MID(RIGHT(B9988,LEN(B9988)-3),1,FIND("_",RIGHT(B9988,LEN(B9988)-3))-1)</f>
        <v>Loegfroe</v>
      </c>
      <c r="J9988" s="61" t="str">
        <f aca="false">TRIM(SUBSTITUTE(RIGHT(B9988,FIND(I9988,B9988)+1),"_",""))</f>
        <v>eDNA</v>
      </c>
      <c r="K9988" s="0" t="str">
        <f aca="false">IFERROR(VALUE(SUBSTITUTE(E9988,".",",")),E9988)</f>
        <v>No Ct</v>
      </c>
      <c r="L9988" s="61" t="str">
        <f aca="false">IF(J9988="PosK",SUMIFS(K:K,J:J,"PosK",H:H,H9988),"")</f>
        <v/>
      </c>
      <c r="M9988" s="61" t="str">
        <f aca="false">IF(J9988="PosK",SUMIFS(K:K,J:J,"NegK",H:H,H9988),"")</f>
        <v/>
      </c>
      <c r="N9988" s="61" t="str">
        <f aca="false">IF(J9988="PosK",SUMIFS(K:K,J:J,"eDNA",H:H,H9988),"")</f>
        <v/>
      </c>
      <c r="Q9988" s="62"/>
    </row>
    <row r="9989" customFormat="false" ht="14.25" hidden="false" customHeight="false" outlineLevel="0" collapsed="false">
      <c r="A9989" s="0" t="s">
        <v>752</v>
      </c>
      <c r="B9989" s="52" t="s">
        <v>750</v>
      </c>
      <c r="C9989" s="52" t="s">
        <v>751</v>
      </c>
      <c r="D9989" s="53" t="n">
        <v>0.1</v>
      </c>
      <c r="E9989" s="53" t="s">
        <v>748</v>
      </c>
      <c r="F9989" s="0" t="s">
        <v>1475</v>
      </c>
      <c r="G9989" s="0" t="str">
        <f aca="false">LEFT(B9989,2)</f>
        <v>01</v>
      </c>
      <c r="H9989" s="0" t="str">
        <f aca="false">I9989&amp;"_"&amp;G9989&amp;"_"&amp;F9989</f>
        <v>Loegfroe_01_20191009_DL2019046_MidtfynsGym_koersel1</v>
      </c>
      <c r="I9989" s="61" t="str">
        <f aca="false">MID(RIGHT(B9989,LEN(B9989)-3),1,FIND("_",RIGHT(B9989,LEN(B9989)-3))-1)</f>
        <v>Loegfroe</v>
      </c>
      <c r="J9989" s="61" t="str">
        <f aca="false">TRIM(SUBSTITUTE(RIGHT(B9989,FIND(I9989,B9989)+1),"_",""))</f>
        <v>eDNA</v>
      </c>
      <c r="K9989" s="0" t="str">
        <f aca="false">IFERROR(VALUE(SUBSTITUTE(E9989,".",",")),E9989)</f>
        <v>No Ct</v>
      </c>
      <c r="L9989" s="61" t="str">
        <f aca="false">IF(J9989="PosK",SUMIFS(K:K,J:J,"PosK",H:H,H9989),"")</f>
        <v/>
      </c>
      <c r="M9989" s="61" t="str">
        <f aca="false">IF(J9989="PosK",SUMIFS(K:K,J:J,"NegK",H:H,H9989),"")</f>
        <v/>
      </c>
      <c r="N9989" s="61" t="str">
        <f aca="false">IF(J9989="PosK",SUMIFS(K:K,J:J,"eDNA",H:H,H9989),"")</f>
        <v/>
      </c>
      <c r="P9989" s="62"/>
      <c r="T9989" s="63"/>
      <c r="W9989" s="64"/>
    </row>
    <row r="9990" customFormat="false" ht="14.25" hidden="false" customHeight="false" outlineLevel="0" collapsed="false">
      <c r="A9990" s="0" t="s">
        <v>754</v>
      </c>
      <c r="B9990" s="52" t="s">
        <v>755</v>
      </c>
      <c r="C9990" s="52" t="s">
        <v>743</v>
      </c>
      <c r="D9990" s="53" t="n">
        <v>0.1</v>
      </c>
      <c r="E9990" s="53" t="n">
        <v>31.26</v>
      </c>
      <c r="F9990" s="0" t="s">
        <v>1475</v>
      </c>
      <c r="G9990" s="0" t="str">
        <f aca="false">LEFT(B9990,2)</f>
        <v>02</v>
      </c>
      <c r="H9990" s="0" t="str">
        <f aca="false">I9990&amp;"_"&amp;G9990&amp;"_"&amp;F9990</f>
        <v>StorVandsalamander_02_20191009_DL2019046_MidtfynsGym_koersel1</v>
      </c>
      <c r="I9990" s="61" t="str">
        <f aca="false">MID(RIGHT(B9990,LEN(B9990)-3),1,FIND("_",RIGHT(B9990,LEN(B9990)-3))-1)</f>
        <v>StorVandsalamander</v>
      </c>
      <c r="J9990" s="61" t="str">
        <f aca="false">TRIM(SUBSTITUTE(RIGHT(B9990,FIND(I9990,B9990)+1),"_",""))</f>
        <v>PosK</v>
      </c>
      <c r="K9990" s="0" t="n">
        <f aca="false">IFERROR(VALUE(SUBSTITUTE(E9990,".",",")),E9990)</f>
        <v>31.26</v>
      </c>
      <c r="L9990" s="61" t="n">
        <f aca="false">IF(J9990="PosK",SUMIFS(K:K,J:J,"PosK",H:H,H9990),"")</f>
        <v>31.26</v>
      </c>
      <c r="M9990" s="61" t="n">
        <f aca="false">IF(J9990="PosK",SUMIFS(K:K,J:J,"NegK",H:H,H9990),"")</f>
        <v>0</v>
      </c>
      <c r="N9990" s="61" t="n">
        <f aca="false">IF(J9990="PosK",SUMIFS(K:K,J:J,"eDNA",H:H,H9990),"")</f>
        <v>0</v>
      </c>
      <c r="P9990" s="62" t="n">
        <f aca="false">IF(K9992="No Ct",0,K9992)</f>
        <v>0</v>
      </c>
      <c r="Q9990" s="62" t="n">
        <f aca="false">IF(K9993="No Ct",0,K9993)</f>
        <v>0</v>
      </c>
      <c r="R9990" s="0" t="str">
        <f aca="false">IF(AND(L9990&gt;0,M9990=0),"Valid","Invalid")</f>
        <v>Valid</v>
      </c>
      <c r="S9990" s="0" t="str">
        <f aca="false">IF(OR(P9990&gt;1,Q9990&gt;1),"Present","Absent")</f>
        <v>Absent</v>
      </c>
      <c r="T9990" s="63" t="str">
        <f aca="false">IF(OR(AND(P9990&gt;1,P9990&lt;41),AND(Q9990&gt;1,Q9990&lt;41)),"Ct&lt;41","Ct&gt;41")</f>
        <v>Ct&gt;41</v>
      </c>
      <c r="U9990" s="0" t="str">
        <f aca="false">I9990</f>
        <v>StorVandsalamander</v>
      </c>
      <c r="V9990" s="0" t="str">
        <f aca="false">MID(F9990,10,9)</f>
        <v>DL2019046</v>
      </c>
      <c r="W9990" s="64" t="str">
        <f aca="false">V9990&amp;"_"&amp;U9990&amp;"_"&amp;R9990&amp;"_"&amp;S9990&amp;"_"&amp;T9990</f>
        <v>DL2019046_StorVandsalamander_Valid_Absent_Ct&gt;41</v>
      </c>
    </row>
    <row r="9991" customFormat="false" ht="14.25" hidden="false" customHeight="false" outlineLevel="0" collapsed="false">
      <c r="A9991" s="0" t="s">
        <v>756</v>
      </c>
      <c r="B9991" s="52" t="s">
        <v>757</v>
      </c>
      <c r="C9991" s="52" t="s">
        <v>747</v>
      </c>
      <c r="D9991" s="53" t="n">
        <v>0.1</v>
      </c>
      <c r="E9991" s="53" t="s">
        <v>748</v>
      </c>
      <c r="F9991" s="0" t="s">
        <v>1475</v>
      </c>
      <c r="G9991" s="0" t="str">
        <f aca="false">LEFT(B9991,2)</f>
        <v>02</v>
      </c>
      <c r="H9991" s="0" t="str">
        <f aca="false">I9991&amp;"_"&amp;G9991&amp;"_"&amp;F9991</f>
        <v>StorVandsalamander_02_20191009_DL2019046_MidtfynsGym_koersel1</v>
      </c>
      <c r="I9991" s="61" t="str">
        <f aca="false">MID(RIGHT(B9991,LEN(B9991)-3),1,FIND("_",RIGHT(B9991,LEN(B9991)-3))-1)</f>
        <v>StorVandsalamander</v>
      </c>
      <c r="J9991" s="61" t="str">
        <f aca="false">TRIM(SUBSTITUTE(RIGHT(B9991,FIND(I9991,B9991)+1),"_",""))</f>
        <v>NegK</v>
      </c>
      <c r="K9991" s="0" t="str">
        <f aca="false">IFERROR(VALUE(SUBSTITUTE(E9991,".",",")),E9991)</f>
        <v>No Ct</v>
      </c>
      <c r="L9991" s="61" t="str">
        <f aca="false">IF(J9991="PosK",SUMIFS(K:K,J:J,"PosK",H:H,H9991),"")</f>
        <v/>
      </c>
      <c r="M9991" s="61" t="str">
        <f aca="false">IF(J9991="PosK",SUMIFS(K:K,J:J,"NegK",H:H,H9991),"")</f>
        <v/>
      </c>
      <c r="N9991" s="61" t="str">
        <f aca="false">IF(J9991="PosK",SUMIFS(K:K,J:J,"eDNA",H:H,H9991),"")</f>
        <v/>
      </c>
    </row>
    <row r="9992" customFormat="false" ht="14.25" hidden="false" customHeight="false" outlineLevel="0" collapsed="false">
      <c r="A9992" s="0" t="s">
        <v>758</v>
      </c>
      <c r="B9992" s="52" t="s">
        <v>759</v>
      </c>
      <c r="C9992" s="52" t="s">
        <v>751</v>
      </c>
      <c r="D9992" s="53" t="n">
        <v>0.1</v>
      </c>
      <c r="E9992" s="53" t="s">
        <v>748</v>
      </c>
      <c r="F9992" s="0" t="s">
        <v>1475</v>
      </c>
      <c r="G9992" s="0" t="str">
        <f aca="false">LEFT(B9992,2)</f>
        <v>02</v>
      </c>
      <c r="H9992" s="0" t="str">
        <f aca="false">I9992&amp;"_"&amp;G9992&amp;"_"&amp;F9992</f>
        <v>StorVandsalamander_02_20191009_DL2019046_MidtfynsGym_koersel1</v>
      </c>
      <c r="I9992" s="61" t="str">
        <f aca="false">MID(RIGHT(B9992,LEN(B9992)-3),1,FIND("_",RIGHT(B9992,LEN(B9992)-3))-1)</f>
        <v>StorVandsalamander</v>
      </c>
      <c r="J9992" s="61" t="str">
        <f aca="false">TRIM(SUBSTITUTE(RIGHT(B9992,FIND(I9992,B9992)+1),"_",""))</f>
        <v>eDNA</v>
      </c>
      <c r="K9992" s="0" t="str">
        <f aca="false">IFERROR(VALUE(SUBSTITUTE(E9992,".",",")),E9992)</f>
        <v>No Ct</v>
      </c>
      <c r="L9992" s="61" t="str">
        <f aca="false">IF(J9992="PosK",SUMIFS(K:K,J:J,"PosK",H:H,H9992),"")</f>
        <v/>
      </c>
      <c r="M9992" s="61" t="str">
        <f aca="false">IF(J9992="PosK",SUMIFS(K:K,J:J,"NegK",H:H,H9992),"")</f>
        <v/>
      </c>
      <c r="N9992" s="61" t="str">
        <f aca="false">IF(J9992="PosK",SUMIFS(K:K,J:J,"eDNA",H:H,H9992),"")</f>
        <v/>
      </c>
      <c r="Q9992" s="62"/>
    </row>
    <row r="9993" customFormat="false" ht="14.25" hidden="false" customHeight="false" outlineLevel="0" collapsed="false">
      <c r="A9993" s="0" t="s">
        <v>760</v>
      </c>
      <c r="B9993" s="52" t="s">
        <v>759</v>
      </c>
      <c r="C9993" s="52" t="s">
        <v>751</v>
      </c>
      <c r="D9993" s="53" t="n">
        <v>0.1</v>
      </c>
      <c r="E9993" s="53" t="s">
        <v>748</v>
      </c>
      <c r="F9993" s="0" t="s">
        <v>1475</v>
      </c>
      <c r="G9993" s="0" t="str">
        <f aca="false">LEFT(B9993,2)</f>
        <v>02</v>
      </c>
      <c r="H9993" s="0" t="str">
        <f aca="false">I9993&amp;"_"&amp;G9993&amp;"_"&amp;F9993</f>
        <v>StorVandsalamander_02_20191009_DL2019046_MidtfynsGym_koersel1</v>
      </c>
      <c r="I9993" s="61" t="str">
        <f aca="false">MID(RIGHT(B9993,LEN(B9993)-3),1,FIND("_",RIGHT(B9993,LEN(B9993)-3))-1)</f>
        <v>StorVandsalamander</v>
      </c>
      <c r="J9993" s="61" t="str">
        <f aca="false">TRIM(SUBSTITUTE(RIGHT(B9993,FIND(I9993,B9993)+1),"_",""))</f>
        <v>eDNA</v>
      </c>
      <c r="K9993" s="0" t="str">
        <f aca="false">IFERROR(VALUE(SUBSTITUTE(E9993,".",",")),E9993)</f>
        <v>No Ct</v>
      </c>
      <c r="L9993" s="61" t="str">
        <f aca="false">IF(J9993="PosK",SUMIFS(K:K,J:J,"PosK",H:H,H9993),"")</f>
        <v/>
      </c>
      <c r="M9993" s="61" t="str">
        <f aca="false">IF(J9993="PosK",SUMIFS(K:K,J:J,"NegK",H:H,H9993),"")</f>
        <v/>
      </c>
      <c r="N9993" s="61" t="str">
        <f aca="false">IF(J9993="PosK",SUMIFS(K:K,J:J,"eDNA",H:H,H9993),"")</f>
        <v/>
      </c>
      <c r="P9993" s="62"/>
      <c r="T9993" s="63"/>
      <c r="W9993" s="64"/>
    </row>
    <row r="9994" customFormat="false" ht="14.25" hidden="false" customHeight="false" outlineLevel="0" collapsed="false">
      <c r="A9994" s="0" t="s">
        <v>762</v>
      </c>
      <c r="B9994" s="52" t="s">
        <v>763</v>
      </c>
      <c r="C9994" s="52" t="s">
        <v>743</v>
      </c>
      <c r="D9994" s="53" t="n">
        <v>0.1</v>
      </c>
      <c r="E9994" s="53" t="n">
        <v>32.42</v>
      </c>
      <c r="F9994" s="0" t="s">
        <v>1475</v>
      </c>
      <c r="G9994" s="0" t="str">
        <f aca="false">LEFT(B9994,2)</f>
        <v>03</v>
      </c>
      <c r="H9994" s="0" t="str">
        <f aca="false">I9994&amp;"_"&amp;G9994&amp;"_"&amp;F9994</f>
        <v>Strandtudse_03_20191009_DL2019046_MidtfynsGym_koersel1</v>
      </c>
      <c r="I9994" s="61" t="str">
        <f aca="false">MID(RIGHT(B9994,LEN(B9994)-3),1,FIND("_",RIGHT(B9994,LEN(B9994)-3))-1)</f>
        <v>Strandtudse</v>
      </c>
      <c r="J9994" s="61" t="str">
        <f aca="false">TRIM(SUBSTITUTE(RIGHT(B9994,FIND(I9994,B9994)+1),"_",""))</f>
        <v>PosK</v>
      </c>
      <c r="K9994" s="0" t="n">
        <f aca="false">IFERROR(VALUE(SUBSTITUTE(E9994,".",",")),E9994)</f>
        <v>32.42</v>
      </c>
      <c r="L9994" s="61" t="n">
        <f aca="false">IF(J9994="PosK",SUMIFS(K:K,J:J,"PosK",H:H,H9994),"")</f>
        <v>32.42</v>
      </c>
      <c r="M9994" s="61" t="n">
        <f aca="false">IF(J9994="PosK",SUMIFS(K:K,J:J,"NegK",H:H,H9994),"")</f>
        <v>0</v>
      </c>
      <c r="N9994" s="61" t="n">
        <f aca="false">IF(J9994="PosK",SUMIFS(K:K,J:J,"eDNA",H:H,H9994),"")</f>
        <v>0</v>
      </c>
      <c r="P9994" s="62" t="n">
        <f aca="false">IF(K9996="No Ct",0,K9996)</f>
        <v>0</v>
      </c>
      <c r="Q9994" s="62" t="n">
        <f aca="false">IF(K9997="No Ct",0,K9997)</f>
        <v>0</v>
      </c>
      <c r="R9994" s="0" t="str">
        <f aca="false">IF(AND(L9994&gt;0,M9994=0),"Valid","Invalid")</f>
        <v>Valid</v>
      </c>
      <c r="S9994" s="0" t="str">
        <f aca="false">IF(OR(P9994&gt;1,Q9994&gt;1),"Present","Absent")</f>
        <v>Absent</v>
      </c>
      <c r="T9994" s="63" t="str">
        <f aca="false">IF(OR(AND(P9994&gt;1,P9994&lt;41),AND(Q9994&gt;1,Q9994&lt;41)),"Ct&lt;41","Ct&gt;41")</f>
        <v>Ct&gt;41</v>
      </c>
      <c r="U9994" s="0" t="str">
        <f aca="false">I9994</f>
        <v>Strandtudse</v>
      </c>
      <c r="V9994" s="0" t="str">
        <f aca="false">MID(F9994,10,9)</f>
        <v>DL2019046</v>
      </c>
      <c r="W9994" s="64" t="str">
        <f aca="false">V9994&amp;"_"&amp;U9994&amp;"_"&amp;R9994&amp;"_"&amp;S9994&amp;"_"&amp;T9994</f>
        <v>DL2019046_Strandtudse_Valid_Absent_Ct&gt;41</v>
      </c>
    </row>
    <row r="9995" customFormat="false" ht="14.25" hidden="false" customHeight="false" outlineLevel="0" collapsed="false">
      <c r="A9995" s="0" t="s">
        <v>764</v>
      </c>
      <c r="B9995" s="52" t="s">
        <v>765</v>
      </c>
      <c r="C9995" s="52" t="s">
        <v>747</v>
      </c>
      <c r="D9995" s="53" t="n">
        <v>0.1</v>
      </c>
      <c r="E9995" s="53" t="s">
        <v>748</v>
      </c>
      <c r="F9995" s="0" t="s">
        <v>1475</v>
      </c>
      <c r="G9995" s="0" t="str">
        <f aca="false">LEFT(B9995,2)</f>
        <v>03</v>
      </c>
      <c r="H9995" s="0" t="str">
        <f aca="false">I9995&amp;"_"&amp;G9995&amp;"_"&amp;F9995</f>
        <v>Strandtudse_03_20191009_DL2019046_MidtfynsGym_koersel1</v>
      </c>
      <c r="I9995" s="61" t="str">
        <f aca="false">MID(RIGHT(B9995,LEN(B9995)-3),1,FIND("_",RIGHT(B9995,LEN(B9995)-3))-1)</f>
        <v>Strandtudse</v>
      </c>
      <c r="J9995" s="61" t="str">
        <f aca="false">TRIM(SUBSTITUTE(RIGHT(B9995,FIND(I9995,B9995)+1),"_",""))</f>
        <v>NegK</v>
      </c>
      <c r="K9995" s="0" t="str">
        <f aca="false">IFERROR(VALUE(SUBSTITUTE(E9995,".",",")),E9995)</f>
        <v>No Ct</v>
      </c>
      <c r="L9995" s="61" t="str">
        <f aca="false">IF(J9995="PosK",SUMIFS(K:K,J:J,"PosK",H:H,H9995),"")</f>
        <v/>
      </c>
      <c r="M9995" s="61" t="str">
        <f aca="false">IF(J9995="PosK",SUMIFS(K:K,J:J,"NegK",H:H,H9995),"")</f>
        <v/>
      </c>
      <c r="N9995" s="61" t="str">
        <f aca="false">IF(J9995="PosK",SUMIFS(K:K,J:J,"eDNA",H:H,H9995),"")</f>
        <v/>
      </c>
    </row>
    <row r="9996" customFormat="false" ht="14.25" hidden="false" customHeight="false" outlineLevel="0" collapsed="false">
      <c r="A9996" s="0" t="s">
        <v>766</v>
      </c>
      <c r="B9996" s="52" t="s">
        <v>767</v>
      </c>
      <c r="C9996" s="52" t="s">
        <v>751</v>
      </c>
      <c r="D9996" s="53" t="n">
        <v>0.1</v>
      </c>
      <c r="E9996" s="53" t="s">
        <v>748</v>
      </c>
      <c r="F9996" s="0" t="s">
        <v>1475</v>
      </c>
      <c r="G9996" s="0" t="str">
        <f aca="false">LEFT(B9996,2)</f>
        <v>03</v>
      </c>
      <c r="H9996" s="0" t="str">
        <f aca="false">I9996&amp;"_"&amp;G9996&amp;"_"&amp;F9996</f>
        <v>Strandtudse_03_20191009_DL2019046_MidtfynsGym_koersel1</v>
      </c>
      <c r="I9996" s="61" t="str">
        <f aca="false">MID(RIGHT(B9996,LEN(B9996)-3),1,FIND("_",RIGHT(B9996,LEN(B9996)-3))-1)</f>
        <v>Strandtudse</v>
      </c>
      <c r="J9996" s="61" t="str">
        <f aca="false">TRIM(SUBSTITUTE(RIGHT(B9996,FIND(I9996,B9996)+1),"_",""))</f>
        <v>eDNA</v>
      </c>
      <c r="K9996" s="0" t="str">
        <f aca="false">IFERROR(VALUE(SUBSTITUTE(E9996,".",",")),E9996)</f>
        <v>No Ct</v>
      </c>
      <c r="L9996" s="61" t="str">
        <f aca="false">IF(J9996="PosK",SUMIFS(K:K,J:J,"PosK",H:H,H9996),"")</f>
        <v/>
      </c>
      <c r="M9996" s="61" t="str">
        <f aca="false">IF(J9996="PosK",SUMIFS(K:K,J:J,"NegK",H:H,H9996),"")</f>
        <v/>
      </c>
      <c r="N9996" s="61" t="str">
        <f aca="false">IF(J9996="PosK",SUMIFS(K:K,J:J,"eDNA",H:H,H9996),"")</f>
        <v/>
      </c>
      <c r="Q9996" s="62"/>
    </row>
    <row r="9997" customFormat="false" ht="14.25" hidden="false" customHeight="false" outlineLevel="0" collapsed="false">
      <c r="A9997" s="0" t="s">
        <v>768</v>
      </c>
      <c r="B9997" s="52" t="s">
        <v>767</v>
      </c>
      <c r="C9997" s="52" t="s">
        <v>751</v>
      </c>
      <c r="D9997" s="53" t="n">
        <v>0.1</v>
      </c>
      <c r="E9997" s="53" t="s">
        <v>748</v>
      </c>
      <c r="F9997" s="0" t="s">
        <v>1475</v>
      </c>
      <c r="G9997" s="0" t="str">
        <f aca="false">LEFT(B9997,2)</f>
        <v>03</v>
      </c>
      <c r="H9997" s="0" t="str">
        <f aca="false">I9997&amp;"_"&amp;G9997&amp;"_"&amp;F9997</f>
        <v>Strandtudse_03_20191009_DL2019046_MidtfynsGym_koersel1</v>
      </c>
      <c r="I9997" s="61" t="str">
        <f aca="false">MID(RIGHT(B9997,LEN(B9997)-3),1,FIND("_",RIGHT(B9997,LEN(B9997)-3))-1)</f>
        <v>Strandtudse</v>
      </c>
      <c r="J9997" s="61" t="str">
        <f aca="false">TRIM(SUBSTITUTE(RIGHT(B9997,FIND(I9997,B9997)+1),"_",""))</f>
        <v>eDNA</v>
      </c>
      <c r="K9997" s="0" t="str">
        <f aca="false">IFERROR(VALUE(SUBSTITUTE(E9997,".",",")),E9997)</f>
        <v>No Ct</v>
      </c>
      <c r="L9997" s="61" t="str">
        <f aca="false">IF(J9997="PosK",SUMIFS(K:K,J:J,"PosK",H:H,H9997),"")</f>
        <v/>
      </c>
      <c r="M9997" s="61" t="str">
        <f aca="false">IF(J9997="PosK",SUMIFS(K:K,J:J,"NegK",H:H,H9997),"")</f>
        <v/>
      </c>
      <c r="N9997" s="61" t="str">
        <f aca="false">IF(J9997="PosK",SUMIFS(K:K,J:J,"eDNA",H:H,H9997),"")</f>
        <v/>
      </c>
      <c r="P9997" s="62"/>
      <c r="T9997" s="63"/>
      <c r="W9997" s="64"/>
    </row>
    <row r="9998" customFormat="false" ht="14.25" hidden="false" customHeight="false" outlineLevel="0" collapsed="false">
      <c r="A9998" s="0" t="s">
        <v>770</v>
      </c>
      <c r="B9998" s="52" t="s">
        <v>771</v>
      </c>
      <c r="C9998" s="52" t="s">
        <v>743</v>
      </c>
      <c r="D9998" s="53" t="n">
        <v>0.1</v>
      </c>
      <c r="E9998" s="53" t="n">
        <v>35.94</v>
      </c>
      <c r="F9998" s="0" t="s">
        <v>1475</v>
      </c>
      <c r="G9998" s="0" t="str">
        <f aca="false">LEFT(B9998,2)</f>
        <v>04</v>
      </c>
      <c r="H9998" s="0" t="str">
        <f aca="false">I9998&amp;"_"&amp;G9998&amp;"_"&amp;F9998</f>
        <v>GroenbrogetTudse_04_20191009_DL2019046_MidtfynsGym_koersel1</v>
      </c>
      <c r="I9998" s="61" t="str">
        <f aca="false">MID(RIGHT(B9998,LEN(B9998)-3),1,FIND("_",RIGHT(B9998,LEN(B9998)-3))-1)</f>
        <v>GroenbrogetTudse</v>
      </c>
      <c r="J9998" s="61" t="str">
        <f aca="false">TRIM(SUBSTITUTE(RIGHT(B9998,FIND(I9998,B9998)+1),"_",""))</f>
        <v>PosK</v>
      </c>
      <c r="K9998" s="0" t="n">
        <f aca="false">IFERROR(VALUE(SUBSTITUTE(E9998,".",",")),E9998)</f>
        <v>35.94</v>
      </c>
      <c r="L9998" s="61" t="n">
        <f aca="false">IF(J9998="PosK",SUMIFS(K:K,J:J,"PosK",H:H,H9998),"")</f>
        <v>35.94</v>
      </c>
      <c r="M9998" s="61" t="n">
        <f aca="false">IF(J9998="PosK",SUMIFS(K:K,J:J,"NegK",H:H,H9998),"")</f>
        <v>0</v>
      </c>
      <c r="N9998" s="61" t="n">
        <f aca="false">IF(J9998="PosK",SUMIFS(K:K,J:J,"eDNA",H:H,H9998),"")</f>
        <v>0</v>
      </c>
      <c r="P9998" s="62" t="n">
        <f aca="false">IF(K10000="No Ct",0,K10000)</f>
        <v>0</v>
      </c>
      <c r="Q9998" s="62" t="n">
        <f aca="false">IF(K10001="No Ct",0,K10001)</f>
        <v>0</v>
      </c>
      <c r="R9998" s="0" t="str">
        <f aca="false">IF(AND(L9998&gt;0,M9998=0),"Valid","Invalid")</f>
        <v>Valid</v>
      </c>
      <c r="S9998" s="0" t="str">
        <f aca="false">IF(OR(P9998&gt;1,Q9998&gt;1),"Present","Absent")</f>
        <v>Absent</v>
      </c>
      <c r="T9998" s="63" t="str">
        <f aca="false">IF(OR(AND(P9998&gt;1,P9998&lt;41),AND(Q9998&gt;1,Q9998&lt;41)),"Ct&lt;41","Ct&gt;41")</f>
        <v>Ct&gt;41</v>
      </c>
      <c r="U9998" s="0" t="str">
        <f aca="false">I9998</f>
        <v>GroenbrogetTudse</v>
      </c>
      <c r="V9998" s="0" t="str">
        <f aca="false">MID(F9998,10,9)</f>
        <v>DL2019046</v>
      </c>
      <c r="W9998" s="64" t="str">
        <f aca="false">V9998&amp;"_"&amp;U9998&amp;"_"&amp;R9998&amp;"_"&amp;S9998&amp;"_"&amp;T9998</f>
        <v>DL2019046_GroenbrogetTudse_Valid_Absent_Ct&gt;41</v>
      </c>
    </row>
    <row r="9999" customFormat="false" ht="14.25" hidden="false" customHeight="false" outlineLevel="0" collapsed="false">
      <c r="A9999" s="0" t="s">
        <v>772</v>
      </c>
      <c r="B9999" s="52" t="s">
        <v>773</v>
      </c>
      <c r="C9999" s="52" t="s">
        <v>747</v>
      </c>
      <c r="D9999" s="53" t="n">
        <v>0.1</v>
      </c>
      <c r="E9999" s="53" t="s">
        <v>748</v>
      </c>
      <c r="F9999" s="0" t="s">
        <v>1475</v>
      </c>
      <c r="G9999" s="0" t="str">
        <f aca="false">LEFT(B9999,2)</f>
        <v>04</v>
      </c>
      <c r="H9999" s="0" t="str">
        <f aca="false">I9999&amp;"_"&amp;G9999&amp;"_"&amp;F9999</f>
        <v>GroenbrogetTudse_04_20191009_DL2019046_MidtfynsGym_koersel1</v>
      </c>
      <c r="I9999" s="61" t="str">
        <f aca="false">MID(RIGHT(B9999,LEN(B9999)-3),1,FIND("_",RIGHT(B9999,LEN(B9999)-3))-1)</f>
        <v>GroenbrogetTudse</v>
      </c>
      <c r="J9999" s="61" t="str">
        <f aca="false">TRIM(SUBSTITUTE(RIGHT(B9999,FIND(I9999,B9999)+1),"_",""))</f>
        <v>NegK</v>
      </c>
      <c r="K9999" s="0" t="str">
        <f aca="false">IFERROR(VALUE(SUBSTITUTE(E9999,".",",")),E9999)</f>
        <v>No Ct</v>
      </c>
      <c r="L9999" s="61" t="str">
        <f aca="false">IF(J9999="PosK",SUMIFS(K:K,J:J,"PosK",H:H,H9999),"")</f>
        <v/>
      </c>
      <c r="M9999" s="61" t="str">
        <f aca="false">IF(J9999="PosK",SUMIFS(K:K,J:J,"NegK",H:H,H9999),"")</f>
        <v/>
      </c>
      <c r="N9999" s="61" t="str">
        <f aca="false">IF(J9999="PosK",SUMIFS(K:K,J:J,"eDNA",H:H,H9999),"")</f>
        <v/>
      </c>
    </row>
    <row r="10000" customFormat="false" ht="14.25" hidden="false" customHeight="false" outlineLevel="0" collapsed="false">
      <c r="A10000" s="0" t="s">
        <v>774</v>
      </c>
      <c r="B10000" s="52" t="s">
        <v>775</v>
      </c>
      <c r="C10000" s="52" t="s">
        <v>751</v>
      </c>
      <c r="D10000" s="53" t="n">
        <v>0.1</v>
      </c>
      <c r="E10000" s="53" t="s">
        <v>748</v>
      </c>
      <c r="F10000" s="0" t="s">
        <v>1475</v>
      </c>
      <c r="G10000" s="0" t="str">
        <f aca="false">LEFT(B10000,2)</f>
        <v>04</v>
      </c>
      <c r="H10000" s="0" t="str">
        <f aca="false">I10000&amp;"_"&amp;G10000&amp;"_"&amp;F10000</f>
        <v>GroenbrogetTudse_04_20191009_DL2019046_MidtfynsGym_koersel1</v>
      </c>
      <c r="I10000" s="61" t="str">
        <f aca="false">MID(RIGHT(B10000,LEN(B10000)-3),1,FIND("_",RIGHT(B10000,LEN(B10000)-3))-1)</f>
        <v>GroenbrogetTudse</v>
      </c>
      <c r="J10000" s="61" t="str">
        <f aca="false">TRIM(SUBSTITUTE(RIGHT(B10000,FIND(I10000,B10000)+1),"_",""))</f>
        <v>eDNA</v>
      </c>
      <c r="K10000" s="0" t="str">
        <f aca="false">IFERROR(VALUE(SUBSTITUTE(E10000,".",",")),E10000)</f>
        <v>No Ct</v>
      </c>
      <c r="L10000" s="61" t="str">
        <f aca="false">IF(J10000="PosK",SUMIFS(K:K,J:J,"PosK",H:H,H10000),"")</f>
        <v/>
      </c>
      <c r="M10000" s="61" t="str">
        <f aca="false">IF(J10000="PosK",SUMIFS(K:K,J:J,"NegK",H:H,H10000),"")</f>
        <v/>
      </c>
      <c r="N10000" s="61" t="str">
        <f aca="false">IF(J10000="PosK",SUMIFS(K:K,J:J,"eDNA",H:H,H10000),"")</f>
        <v/>
      </c>
      <c r="Q10000" s="62"/>
    </row>
    <row r="10001" customFormat="false" ht="14.25" hidden="false" customHeight="false" outlineLevel="0" collapsed="false">
      <c r="A10001" s="0" t="s">
        <v>776</v>
      </c>
      <c r="B10001" s="52" t="s">
        <v>775</v>
      </c>
      <c r="C10001" s="52" t="s">
        <v>751</v>
      </c>
      <c r="D10001" s="53" t="n">
        <v>0.1</v>
      </c>
      <c r="E10001" s="53" t="s">
        <v>748</v>
      </c>
      <c r="F10001" s="0" t="s">
        <v>1475</v>
      </c>
      <c r="G10001" s="0" t="str">
        <f aca="false">LEFT(B10001,2)</f>
        <v>04</v>
      </c>
      <c r="H10001" s="0" t="str">
        <f aca="false">I10001&amp;"_"&amp;G10001&amp;"_"&amp;F10001</f>
        <v>GroenbrogetTudse_04_20191009_DL2019046_MidtfynsGym_koersel1</v>
      </c>
      <c r="I10001" s="61" t="str">
        <f aca="false">MID(RIGHT(B10001,LEN(B10001)-3),1,FIND("_",RIGHT(B10001,LEN(B10001)-3))-1)</f>
        <v>GroenbrogetTudse</v>
      </c>
      <c r="J10001" s="61" t="str">
        <f aca="false">TRIM(SUBSTITUTE(RIGHT(B10001,FIND(I10001,B10001)+1),"_",""))</f>
        <v>eDNA</v>
      </c>
      <c r="K10001" s="0" t="str">
        <f aca="false">IFERROR(VALUE(SUBSTITUTE(E10001,".",",")),E10001)</f>
        <v>No Ct</v>
      </c>
      <c r="L10001" s="61" t="str">
        <f aca="false">IF(J10001="PosK",SUMIFS(K:K,J:J,"PosK",H:H,H10001),"")</f>
        <v/>
      </c>
      <c r="M10001" s="61" t="str">
        <f aca="false">IF(J10001="PosK",SUMIFS(K:K,J:J,"NegK",H:H,H10001),"")</f>
        <v/>
      </c>
      <c r="N10001" s="61" t="str">
        <f aca="false">IF(J10001="PosK",SUMIFS(K:K,J:J,"eDNA",H:H,H10001),"")</f>
        <v/>
      </c>
      <c r="P10001" s="62"/>
      <c r="T10001" s="63"/>
      <c r="W10001" s="64"/>
    </row>
    <row r="10002" customFormat="false" ht="14.25" hidden="false" customHeight="false" outlineLevel="0" collapsed="false">
      <c r="A10002" s="0" t="s">
        <v>778</v>
      </c>
      <c r="B10002" s="52" t="s">
        <v>779</v>
      </c>
      <c r="C10002" s="52" t="s">
        <v>743</v>
      </c>
      <c r="D10002" s="53" t="n">
        <v>0.1</v>
      </c>
      <c r="E10002" s="53" t="s">
        <v>748</v>
      </c>
      <c r="F10002" s="0" t="s">
        <v>1475</v>
      </c>
      <c r="G10002" s="0" t="str">
        <f aca="false">LEFT(B10002,2)</f>
        <v>05</v>
      </c>
      <c r="H10002" s="0" t="str">
        <f aca="false">I10002&amp;"_"&amp;G10002&amp;"_"&amp;F10002</f>
        <v>Loevfroe_05_20191009_DL2019046_MidtfynsGym_koersel1</v>
      </c>
      <c r="I10002" s="61" t="str">
        <f aca="false">MID(RIGHT(B10002,LEN(B10002)-3),1,FIND("_",RIGHT(B10002,LEN(B10002)-3))-1)</f>
        <v>Loevfroe</v>
      </c>
      <c r="J10002" s="61" t="str">
        <f aca="false">TRIM(SUBSTITUTE(RIGHT(B10002,FIND(I10002,B10002)+1),"_",""))</f>
        <v>PosK</v>
      </c>
      <c r="K10002" s="0" t="str">
        <f aca="false">IFERROR(VALUE(SUBSTITUTE(E10002,".",",")),E10002)</f>
        <v>No Ct</v>
      </c>
      <c r="L10002" s="61" t="n">
        <f aca="false">IF(J10002="PosK",SUMIFS(K:K,J:J,"PosK",H:H,H10002),"")</f>
        <v>0</v>
      </c>
      <c r="M10002" s="61" t="n">
        <f aca="false">IF(J10002="PosK",SUMIFS(K:K,J:J,"NegK",H:H,H10002),"")</f>
        <v>0</v>
      </c>
      <c r="N10002" s="61" t="n">
        <f aca="false">IF(J10002="PosK",SUMIFS(K:K,J:J,"eDNA",H:H,H10002),"")</f>
        <v>0</v>
      </c>
      <c r="P10002" s="62" t="n">
        <f aca="false">IF(K10004="No Ct",0,K10004)</f>
        <v>0</v>
      </c>
      <c r="Q10002" s="62" t="n">
        <f aca="false">IF(K10005="No Ct",0,K10005)</f>
        <v>0</v>
      </c>
      <c r="R10002" s="0" t="str">
        <f aca="false">IF(AND(L10002&gt;0,M10002=0),"Valid","Invalid")</f>
        <v>Invalid</v>
      </c>
      <c r="S10002" s="0" t="str">
        <f aca="false">IF(OR(P10002&gt;1,Q10002&gt;1),"Present","Absent")</f>
        <v>Absent</v>
      </c>
      <c r="T10002" s="63" t="str">
        <f aca="false">IF(OR(AND(P10002&gt;1,P10002&lt;41),AND(Q10002&gt;1,Q10002&lt;41)),"Ct&lt;41","Ct&gt;41")</f>
        <v>Ct&gt;41</v>
      </c>
      <c r="U10002" s="0" t="str">
        <f aca="false">I10002</f>
        <v>Loevfroe</v>
      </c>
      <c r="V10002" s="0" t="str">
        <f aca="false">MID(F10002,10,9)</f>
        <v>DL2019046</v>
      </c>
      <c r="W10002" s="64" t="str">
        <f aca="false">V10002&amp;"_"&amp;U10002&amp;"_"&amp;R10002&amp;"_"&amp;S10002&amp;"_"&amp;T10002</f>
        <v>DL2019046_Loevfroe_Invalid_Absent_Ct&gt;41</v>
      </c>
    </row>
    <row r="10003" customFormat="false" ht="14.25" hidden="false" customHeight="false" outlineLevel="0" collapsed="false">
      <c r="A10003" s="0" t="s">
        <v>780</v>
      </c>
      <c r="B10003" s="52" t="s">
        <v>781</v>
      </c>
      <c r="C10003" s="52" t="s">
        <v>747</v>
      </c>
      <c r="D10003" s="53" t="n">
        <v>0.1</v>
      </c>
      <c r="E10003" s="53" t="s">
        <v>748</v>
      </c>
      <c r="F10003" s="0" t="s">
        <v>1475</v>
      </c>
      <c r="G10003" s="0" t="str">
        <f aca="false">LEFT(B10003,2)</f>
        <v>05</v>
      </c>
      <c r="H10003" s="0" t="str">
        <f aca="false">I10003&amp;"_"&amp;G10003&amp;"_"&amp;F10003</f>
        <v>Loevfroe_05_20191009_DL2019046_MidtfynsGym_koersel1</v>
      </c>
      <c r="I10003" s="61" t="str">
        <f aca="false">MID(RIGHT(B10003,LEN(B10003)-3),1,FIND("_",RIGHT(B10003,LEN(B10003)-3))-1)</f>
        <v>Loevfroe</v>
      </c>
      <c r="J10003" s="61" t="str">
        <f aca="false">TRIM(SUBSTITUTE(RIGHT(B10003,FIND(I10003,B10003)+1),"_",""))</f>
        <v>NegK</v>
      </c>
      <c r="K10003" s="0" t="str">
        <f aca="false">IFERROR(VALUE(SUBSTITUTE(E10003,".",",")),E10003)</f>
        <v>No Ct</v>
      </c>
      <c r="L10003" s="61" t="str">
        <f aca="false">IF(J10003="PosK",SUMIFS(K:K,J:J,"PosK",H:H,H10003),"")</f>
        <v/>
      </c>
      <c r="M10003" s="61" t="str">
        <f aca="false">IF(J10003="PosK",SUMIFS(K:K,J:J,"NegK",H:H,H10003),"")</f>
        <v/>
      </c>
      <c r="N10003" s="61" t="str">
        <f aca="false">IF(J10003="PosK",SUMIFS(K:K,J:J,"eDNA",H:H,H10003),"")</f>
        <v/>
      </c>
    </row>
    <row r="10004" customFormat="false" ht="14.25" hidden="false" customHeight="false" outlineLevel="0" collapsed="false">
      <c r="A10004" s="0" t="s">
        <v>782</v>
      </c>
      <c r="B10004" s="52" t="s">
        <v>783</v>
      </c>
      <c r="C10004" s="52" t="s">
        <v>751</v>
      </c>
      <c r="D10004" s="53" t="n">
        <v>0.1</v>
      </c>
      <c r="E10004" s="53" t="s">
        <v>748</v>
      </c>
      <c r="F10004" s="0" t="s">
        <v>1475</v>
      </c>
      <c r="G10004" s="0" t="str">
        <f aca="false">LEFT(B10004,2)</f>
        <v>05</v>
      </c>
      <c r="H10004" s="0" t="str">
        <f aca="false">I10004&amp;"_"&amp;G10004&amp;"_"&amp;F10004</f>
        <v>Loevfroe_05_20191009_DL2019046_MidtfynsGym_koersel1</v>
      </c>
      <c r="I10004" s="61" t="str">
        <f aca="false">MID(RIGHT(B10004,LEN(B10004)-3),1,FIND("_",RIGHT(B10004,LEN(B10004)-3))-1)</f>
        <v>Loevfroe</v>
      </c>
      <c r="J10004" s="61" t="str">
        <f aca="false">TRIM(SUBSTITUTE(RIGHT(B10004,FIND(I10004,B10004)+1),"_",""))</f>
        <v>eDNA</v>
      </c>
      <c r="K10004" s="0" t="str">
        <f aca="false">IFERROR(VALUE(SUBSTITUTE(E10004,".",",")),E10004)</f>
        <v>No Ct</v>
      </c>
      <c r="L10004" s="61" t="str">
        <f aca="false">IF(J10004="PosK",SUMIFS(K:K,J:J,"PosK",H:H,H10004),"")</f>
        <v/>
      </c>
      <c r="M10004" s="61" t="str">
        <f aca="false">IF(J10004="PosK",SUMIFS(K:K,J:J,"NegK",H:H,H10004),"")</f>
        <v/>
      </c>
      <c r="N10004" s="61" t="str">
        <f aca="false">IF(J10004="PosK",SUMIFS(K:K,J:J,"eDNA",H:H,H10004),"")</f>
        <v/>
      </c>
      <c r="Q10004" s="62"/>
    </row>
    <row r="10005" customFormat="false" ht="14.25" hidden="false" customHeight="false" outlineLevel="0" collapsed="false">
      <c r="A10005" s="0" t="s">
        <v>784</v>
      </c>
      <c r="B10005" s="52" t="s">
        <v>783</v>
      </c>
      <c r="C10005" s="52" t="s">
        <v>751</v>
      </c>
      <c r="D10005" s="53" t="n">
        <v>0.1</v>
      </c>
      <c r="E10005" s="53" t="s">
        <v>748</v>
      </c>
      <c r="F10005" s="0" t="s">
        <v>1475</v>
      </c>
      <c r="G10005" s="0" t="str">
        <f aca="false">LEFT(B10005,2)</f>
        <v>05</v>
      </c>
      <c r="H10005" s="0" t="str">
        <f aca="false">I10005&amp;"_"&amp;G10005&amp;"_"&amp;F10005</f>
        <v>Loevfroe_05_20191009_DL2019046_MidtfynsGym_koersel1</v>
      </c>
      <c r="I10005" s="61" t="str">
        <f aca="false">MID(RIGHT(B10005,LEN(B10005)-3),1,FIND("_",RIGHT(B10005,LEN(B10005)-3))-1)</f>
        <v>Loevfroe</v>
      </c>
      <c r="J10005" s="61" t="str">
        <f aca="false">TRIM(SUBSTITUTE(RIGHT(B10005,FIND(I10005,B10005)+1),"_",""))</f>
        <v>eDNA</v>
      </c>
      <c r="K10005" s="0" t="str">
        <f aca="false">IFERROR(VALUE(SUBSTITUTE(E10005,".",",")),E10005)</f>
        <v>No Ct</v>
      </c>
      <c r="L10005" s="61" t="str">
        <f aca="false">IF(J10005="PosK",SUMIFS(K:K,J:J,"PosK",H:H,H10005),"")</f>
        <v/>
      </c>
      <c r="M10005" s="61" t="str">
        <f aca="false">IF(J10005="PosK",SUMIFS(K:K,J:J,"NegK",H:H,H10005),"")</f>
        <v/>
      </c>
      <c r="N10005" s="61" t="str">
        <f aca="false">IF(J10005="PosK",SUMIFS(K:K,J:J,"eDNA",H:H,H10005),"")</f>
        <v/>
      </c>
      <c r="P10005" s="62"/>
      <c r="T10005" s="63"/>
      <c r="W10005" s="64"/>
    </row>
    <row r="10006" customFormat="false" ht="14.25" hidden="false" customHeight="false" outlineLevel="0" collapsed="false">
      <c r="A10006" s="0" t="s">
        <v>786</v>
      </c>
      <c r="B10006" s="52" t="s">
        <v>787</v>
      </c>
      <c r="C10006" s="52" t="s">
        <v>743</v>
      </c>
      <c r="D10006" s="53" t="n">
        <v>0.1</v>
      </c>
      <c r="E10006" s="53" t="s">
        <v>748</v>
      </c>
      <c r="F10006" s="0" t="s">
        <v>1475</v>
      </c>
      <c r="G10006" s="0" t="str">
        <f aca="false">LEFT(B10006,2)</f>
        <v>06</v>
      </c>
      <c r="H10006" s="0" t="str">
        <f aca="false">I10006&amp;"_"&amp;G10006&amp;"_"&amp;F10006</f>
        <v>Springfroe_06_20191009_DL2019046_MidtfynsGym_koersel1</v>
      </c>
      <c r="I10006" s="61" t="str">
        <f aca="false">MID(RIGHT(B10006,LEN(B10006)-3),1,FIND("_",RIGHT(B10006,LEN(B10006)-3))-1)</f>
        <v>Springfroe</v>
      </c>
      <c r="J10006" s="61" t="str">
        <f aca="false">TRIM(SUBSTITUTE(RIGHT(B10006,FIND(I10006,B10006)+1),"_",""))</f>
        <v>PosK</v>
      </c>
      <c r="K10006" s="0" t="str">
        <f aca="false">IFERROR(VALUE(SUBSTITUTE(E10006,".",",")),E10006)</f>
        <v>No Ct</v>
      </c>
      <c r="L10006" s="61" t="n">
        <f aca="false">IF(J10006="PosK",SUMIFS(K:K,J:J,"PosK",H:H,H10006),"")</f>
        <v>0</v>
      </c>
      <c r="M10006" s="61" t="n">
        <f aca="false">IF(J10006="PosK",SUMIFS(K:K,J:J,"NegK",H:H,H10006),"")</f>
        <v>0</v>
      </c>
      <c r="N10006" s="61" t="n">
        <f aca="false">IF(J10006="PosK",SUMIFS(K:K,J:J,"eDNA",H:H,H10006),"")</f>
        <v>0</v>
      </c>
      <c r="P10006" s="62" t="n">
        <f aca="false">IF(K10008="No Ct",0,K10008)</f>
        <v>0</v>
      </c>
      <c r="Q10006" s="62" t="n">
        <f aca="false">IF(K10009="No Ct",0,K10009)</f>
        <v>0</v>
      </c>
      <c r="R10006" s="0" t="str">
        <f aca="false">IF(AND(L10006&gt;0,M10006=0),"Valid","Invalid")</f>
        <v>Invalid</v>
      </c>
      <c r="S10006" s="0" t="str">
        <f aca="false">IF(OR(P10006&gt;1,Q10006&gt;1),"Present","Absent")</f>
        <v>Absent</v>
      </c>
      <c r="T10006" s="63" t="str">
        <f aca="false">IF(OR(AND(P10006&gt;1,P10006&lt;41),AND(Q10006&gt;1,Q10006&lt;41)),"Ct&lt;41","Ct&gt;41")</f>
        <v>Ct&gt;41</v>
      </c>
      <c r="U10006" s="0" t="str">
        <f aca="false">I10006</f>
        <v>Springfroe</v>
      </c>
      <c r="V10006" s="0" t="str">
        <f aca="false">MID(F10006,10,9)</f>
        <v>DL2019046</v>
      </c>
      <c r="W10006" s="64" t="str">
        <f aca="false">V10006&amp;"_"&amp;U10006&amp;"_"&amp;R10006&amp;"_"&amp;S10006&amp;"_"&amp;T10006</f>
        <v>DL2019046_Springfroe_Invalid_Absent_Ct&gt;41</v>
      </c>
    </row>
    <row r="10007" customFormat="false" ht="14.25" hidden="false" customHeight="false" outlineLevel="0" collapsed="false">
      <c r="A10007" s="0" t="s">
        <v>788</v>
      </c>
      <c r="B10007" s="52" t="s">
        <v>789</v>
      </c>
      <c r="C10007" s="52" t="s">
        <v>747</v>
      </c>
      <c r="D10007" s="53" t="n">
        <v>0.1</v>
      </c>
      <c r="E10007" s="53" t="s">
        <v>748</v>
      </c>
      <c r="F10007" s="0" t="s">
        <v>1475</v>
      </c>
      <c r="G10007" s="0" t="str">
        <f aca="false">LEFT(B10007,2)</f>
        <v>06</v>
      </c>
      <c r="H10007" s="0" t="str">
        <f aca="false">I10007&amp;"_"&amp;G10007&amp;"_"&amp;F10007</f>
        <v>Springfroe_06_20191009_DL2019046_MidtfynsGym_koersel1</v>
      </c>
      <c r="I10007" s="61" t="str">
        <f aca="false">MID(RIGHT(B10007,LEN(B10007)-3),1,FIND("_",RIGHT(B10007,LEN(B10007)-3))-1)</f>
        <v>Springfroe</v>
      </c>
      <c r="J10007" s="61" t="str">
        <f aca="false">TRIM(SUBSTITUTE(RIGHT(B10007,FIND(I10007,B10007)+1),"_",""))</f>
        <v>NegK</v>
      </c>
      <c r="K10007" s="0" t="str">
        <f aca="false">IFERROR(VALUE(SUBSTITUTE(E10007,".",",")),E10007)</f>
        <v>No Ct</v>
      </c>
      <c r="L10007" s="61" t="str">
        <f aca="false">IF(J10007="PosK",SUMIFS(K:K,J:J,"PosK",H:H,H10007),"")</f>
        <v/>
      </c>
      <c r="M10007" s="61" t="str">
        <f aca="false">IF(J10007="PosK",SUMIFS(K:K,J:J,"NegK",H:H,H10007),"")</f>
        <v/>
      </c>
      <c r="N10007" s="61" t="str">
        <f aca="false">IF(J10007="PosK",SUMIFS(K:K,J:J,"eDNA",H:H,H10007),"")</f>
        <v/>
      </c>
    </row>
    <row r="10008" customFormat="false" ht="14.25" hidden="false" customHeight="false" outlineLevel="0" collapsed="false">
      <c r="A10008" s="0" t="s">
        <v>790</v>
      </c>
      <c r="B10008" s="52" t="s">
        <v>791</v>
      </c>
      <c r="C10008" s="52" t="s">
        <v>751</v>
      </c>
      <c r="D10008" s="53" t="n">
        <v>0.1</v>
      </c>
      <c r="E10008" s="53" t="s">
        <v>748</v>
      </c>
      <c r="F10008" s="0" t="s">
        <v>1475</v>
      </c>
      <c r="G10008" s="0" t="str">
        <f aca="false">LEFT(B10008,2)</f>
        <v>06</v>
      </c>
      <c r="H10008" s="0" t="str">
        <f aca="false">I10008&amp;"_"&amp;G10008&amp;"_"&amp;F10008</f>
        <v>Springfroe_06_20191009_DL2019046_MidtfynsGym_koersel1</v>
      </c>
      <c r="I10008" s="61" t="str">
        <f aca="false">MID(RIGHT(B10008,LEN(B10008)-3),1,FIND("_",RIGHT(B10008,LEN(B10008)-3))-1)</f>
        <v>Springfroe</v>
      </c>
      <c r="J10008" s="61" t="str">
        <f aca="false">TRIM(SUBSTITUTE(RIGHT(B10008,FIND(I10008,B10008)+1),"_",""))</f>
        <v>eDNA</v>
      </c>
      <c r="K10008" s="0" t="str">
        <f aca="false">IFERROR(VALUE(SUBSTITUTE(E10008,".",",")),E10008)</f>
        <v>No Ct</v>
      </c>
      <c r="L10008" s="61" t="str">
        <f aca="false">IF(J10008="PosK",SUMIFS(K:K,J:J,"PosK",H:H,H10008),"")</f>
        <v/>
      </c>
      <c r="M10008" s="61" t="str">
        <f aca="false">IF(J10008="PosK",SUMIFS(K:K,J:J,"NegK",H:H,H10008),"")</f>
        <v/>
      </c>
      <c r="N10008" s="61" t="str">
        <f aca="false">IF(J10008="PosK",SUMIFS(K:K,J:J,"eDNA",H:H,H10008),"")</f>
        <v/>
      </c>
      <c r="Q10008" s="62"/>
    </row>
    <row r="10009" customFormat="false" ht="14.25" hidden="false" customHeight="false" outlineLevel="0" collapsed="false">
      <c r="A10009" s="0" t="s">
        <v>792</v>
      </c>
      <c r="B10009" s="52" t="s">
        <v>791</v>
      </c>
      <c r="C10009" s="52" t="s">
        <v>751</v>
      </c>
      <c r="D10009" s="53" t="n">
        <v>0.1</v>
      </c>
      <c r="E10009" s="53" t="s">
        <v>748</v>
      </c>
      <c r="F10009" s="0" t="s">
        <v>1475</v>
      </c>
      <c r="G10009" s="0" t="str">
        <f aca="false">LEFT(B10009,2)</f>
        <v>06</v>
      </c>
      <c r="H10009" s="0" t="str">
        <f aca="false">I10009&amp;"_"&amp;G10009&amp;"_"&amp;F10009</f>
        <v>Springfroe_06_20191009_DL2019046_MidtfynsGym_koersel1</v>
      </c>
      <c r="I10009" s="61" t="str">
        <f aca="false">MID(RIGHT(B10009,LEN(B10009)-3),1,FIND("_",RIGHT(B10009,LEN(B10009)-3))-1)</f>
        <v>Springfroe</v>
      </c>
      <c r="J10009" s="61" t="str">
        <f aca="false">TRIM(SUBSTITUTE(RIGHT(B10009,FIND(I10009,B10009)+1),"_",""))</f>
        <v>eDNA</v>
      </c>
      <c r="K10009" s="0" t="str">
        <f aca="false">IFERROR(VALUE(SUBSTITUTE(E10009,".",",")),E10009)</f>
        <v>No Ct</v>
      </c>
      <c r="L10009" s="61" t="str">
        <f aca="false">IF(J10009="PosK",SUMIFS(K:K,J:J,"PosK",H:H,H10009),"")</f>
        <v/>
      </c>
      <c r="M10009" s="61" t="str">
        <f aca="false">IF(J10009="PosK",SUMIFS(K:K,J:J,"NegK",H:H,H10009),"")</f>
        <v/>
      </c>
      <c r="N10009" s="61" t="str">
        <f aca="false">IF(J10009="PosK",SUMIFS(K:K,J:J,"eDNA",H:H,H10009),"")</f>
        <v/>
      </c>
      <c r="P10009" s="62"/>
      <c r="T10009" s="63"/>
      <c r="W10009" s="64"/>
    </row>
    <row r="10010" customFormat="false" ht="14.25" hidden="false" customHeight="false" outlineLevel="0" collapsed="false">
      <c r="A10010" s="0" t="s">
        <v>794</v>
      </c>
      <c r="B10010" s="52" t="s">
        <v>960</v>
      </c>
      <c r="C10010" s="52" t="s">
        <v>743</v>
      </c>
      <c r="D10010" s="53" t="n">
        <v>0.1</v>
      </c>
      <c r="E10010" s="53" t="n">
        <v>30.08</v>
      </c>
      <c r="F10010" s="0" t="s">
        <v>1475</v>
      </c>
      <c r="G10010" s="0" t="str">
        <f aca="false">LEFT(B10010,2)</f>
        <v>07</v>
      </c>
      <c r="H10010" s="0" t="str">
        <f aca="false">I10010&amp;"_"&amp;G10010&amp;"_"&amp;F10010</f>
        <v>Springfroe_07_20191009_DL2019046_MidtfynsGym_koersel1</v>
      </c>
      <c r="I10010" s="61" t="str">
        <f aca="false">MID(RIGHT(B10010,LEN(B10010)-3),1,FIND("_",RIGHT(B10010,LEN(B10010)-3))-1)</f>
        <v>Springfroe</v>
      </c>
      <c r="J10010" s="61" t="str">
        <f aca="false">TRIM(SUBSTITUTE(RIGHT(B10010,FIND(I10010,B10010)+1),"_",""))</f>
        <v>PosK</v>
      </c>
      <c r="K10010" s="0" t="n">
        <f aca="false">IFERROR(VALUE(SUBSTITUTE(E10010,".",",")),E10010)</f>
        <v>30.08</v>
      </c>
      <c r="L10010" s="61" t="n">
        <f aca="false">IF(J10010="PosK",SUMIFS(K:K,J:J,"PosK",H:H,H10010),"")</f>
        <v>30.08</v>
      </c>
      <c r="M10010" s="61" t="n">
        <f aca="false">IF(J10010="PosK",SUMIFS(K:K,J:J,"NegK",H:H,H10010),"")</f>
        <v>0</v>
      </c>
      <c r="N10010" s="61" t="n">
        <f aca="false">IF(J10010="PosK",SUMIFS(K:K,J:J,"eDNA",H:H,H10010),"")</f>
        <v>0</v>
      </c>
      <c r="P10010" s="62" t="n">
        <f aca="false">IF(K10012="No Ct",0,K10012)</f>
        <v>0</v>
      </c>
      <c r="Q10010" s="62" t="n">
        <f aca="false">IF(K10013="No Ct",0,K10013)</f>
        <v>0</v>
      </c>
      <c r="R10010" s="0" t="str">
        <f aca="false">IF(AND(L10010&gt;0,M10010=0),"Valid","Invalid")</f>
        <v>Valid</v>
      </c>
      <c r="S10010" s="0" t="str">
        <f aca="false">IF(OR(P10010&gt;1,Q10010&gt;1),"Present","Absent")</f>
        <v>Absent</v>
      </c>
      <c r="T10010" s="63" t="str">
        <f aca="false">IF(OR(AND(P10010&gt;1,P10010&lt;41),AND(Q10010&gt;1,Q10010&lt;41)),"Ct&lt;41","Ct&gt;41")</f>
        <v>Ct&gt;41</v>
      </c>
      <c r="U10010" s="0" t="str">
        <f aca="false">I10010</f>
        <v>Springfroe</v>
      </c>
      <c r="V10010" s="0" t="str">
        <f aca="false">MID(F10010,10,9)</f>
        <v>DL2019046</v>
      </c>
      <c r="W10010" s="64" t="str">
        <f aca="false">V10010&amp;"_"&amp;U10010&amp;"_"&amp;R10010&amp;"_"&amp;S10010&amp;"_"&amp;T10010</f>
        <v>DL2019046_Springfroe_Valid_Absent_Ct&gt;41</v>
      </c>
    </row>
    <row r="10011" customFormat="false" ht="14.25" hidden="false" customHeight="false" outlineLevel="0" collapsed="false">
      <c r="A10011" s="0" t="s">
        <v>796</v>
      </c>
      <c r="B10011" s="52" t="s">
        <v>961</v>
      </c>
      <c r="C10011" s="52" t="s">
        <v>747</v>
      </c>
      <c r="D10011" s="53" t="n">
        <v>0.1</v>
      </c>
      <c r="E10011" s="53" t="s">
        <v>748</v>
      </c>
      <c r="F10011" s="0" t="s">
        <v>1475</v>
      </c>
      <c r="G10011" s="0" t="str">
        <f aca="false">LEFT(B10011,2)</f>
        <v>07</v>
      </c>
      <c r="H10011" s="0" t="str">
        <f aca="false">I10011&amp;"_"&amp;G10011&amp;"_"&amp;F10011</f>
        <v>Springfroe_07_20191009_DL2019046_MidtfynsGym_koersel1</v>
      </c>
      <c r="I10011" s="61" t="str">
        <f aca="false">MID(RIGHT(B10011,LEN(B10011)-3),1,FIND("_",RIGHT(B10011,LEN(B10011)-3))-1)</f>
        <v>Springfroe</v>
      </c>
      <c r="J10011" s="61" t="str">
        <f aca="false">TRIM(SUBSTITUTE(RIGHT(B10011,FIND(I10011,B10011)+1),"_",""))</f>
        <v>NegK</v>
      </c>
      <c r="K10011" s="0" t="str">
        <f aca="false">IFERROR(VALUE(SUBSTITUTE(E10011,".",",")),E10011)</f>
        <v>No Ct</v>
      </c>
      <c r="L10011" s="61" t="str">
        <f aca="false">IF(J10011="PosK",SUMIFS(K:K,J:J,"PosK",H:H,H10011),"")</f>
        <v/>
      </c>
      <c r="M10011" s="61" t="str">
        <f aca="false">IF(J10011="PosK",SUMIFS(K:K,J:J,"NegK",H:H,H10011),"")</f>
        <v/>
      </c>
      <c r="N10011" s="61" t="str">
        <f aca="false">IF(J10011="PosK",SUMIFS(K:K,J:J,"eDNA",H:H,H10011),"")</f>
        <v/>
      </c>
    </row>
    <row r="10012" customFormat="false" ht="14.25" hidden="false" customHeight="false" outlineLevel="0" collapsed="false">
      <c r="A10012" s="0" t="s">
        <v>798</v>
      </c>
      <c r="B10012" s="52" t="s">
        <v>962</v>
      </c>
      <c r="C10012" s="52" t="s">
        <v>751</v>
      </c>
      <c r="D10012" s="53" t="n">
        <v>0.1</v>
      </c>
      <c r="E10012" s="53" t="s">
        <v>748</v>
      </c>
      <c r="F10012" s="0" t="s">
        <v>1475</v>
      </c>
      <c r="G10012" s="0" t="str">
        <f aca="false">LEFT(B10012,2)</f>
        <v>07</v>
      </c>
      <c r="H10012" s="0" t="str">
        <f aca="false">I10012&amp;"_"&amp;G10012&amp;"_"&amp;F10012</f>
        <v>Springfroe_07_20191009_DL2019046_MidtfynsGym_koersel1</v>
      </c>
      <c r="I10012" s="61" t="str">
        <f aca="false">MID(RIGHT(B10012,LEN(B10012)-3),1,FIND("_",RIGHT(B10012,LEN(B10012)-3))-1)</f>
        <v>Springfroe</v>
      </c>
      <c r="J10012" s="61" t="str">
        <f aca="false">TRIM(SUBSTITUTE(RIGHT(B10012,FIND(I10012,B10012)+1),"_",""))</f>
        <v>eDNA</v>
      </c>
      <c r="K10012" s="0" t="str">
        <f aca="false">IFERROR(VALUE(SUBSTITUTE(E10012,".",",")),E10012)</f>
        <v>No Ct</v>
      </c>
      <c r="L10012" s="61" t="str">
        <f aca="false">IF(J10012="PosK",SUMIFS(K:K,J:J,"PosK",H:H,H10012),"")</f>
        <v/>
      </c>
      <c r="M10012" s="61" t="str">
        <f aca="false">IF(J10012="PosK",SUMIFS(K:K,J:J,"NegK",H:H,H10012),"")</f>
        <v/>
      </c>
      <c r="N10012" s="61" t="str">
        <f aca="false">IF(J10012="PosK",SUMIFS(K:K,J:J,"eDNA",H:H,H10012),"")</f>
        <v/>
      </c>
      <c r="Q10012" s="62"/>
    </row>
    <row r="10013" customFormat="false" ht="14.25" hidden="false" customHeight="false" outlineLevel="0" collapsed="false">
      <c r="A10013" s="0" t="s">
        <v>800</v>
      </c>
      <c r="B10013" s="52" t="s">
        <v>962</v>
      </c>
      <c r="C10013" s="52" t="s">
        <v>751</v>
      </c>
      <c r="D10013" s="53" t="n">
        <v>0.1</v>
      </c>
      <c r="E10013" s="53" t="s">
        <v>748</v>
      </c>
      <c r="F10013" s="0" t="s">
        <v>1475</v>
      </c>
      <c r="G10013" s="0" t="str">
        <f aca="false">LEFT(B10013,2)</f>
        <v>07</v>
      </c>
      <c r="H10013" s="0" t="str">
        <f aca="false">I10013&amp;"_"&amp;G10013&amp;"_"&amp;F10013</f>
        <v>Springfroe_07_20191009_DL2019046_MidtfynsGym_koersel1</v>
      </c>
      <c r="I10013" s="61" t="str">
        <f aca="false">MID(RIGHT(B10013,LEN(B10013)-3),1,FIND("_",RIGHT(B10013,LEN(B10013)-3))-1)</f>
        <v>Springfroe</v>
      </c>
      <c r="J10013" s="61" t="str">
        <f aca="false">TRIM(SUBSTITUTE(RIGHT(B10013,FIND(I10013,B10013)+1),"_",""))</f>
        <v>eDNA</v>
      </c>
      <c r="K10013" s="0" t="str">
        <f aca="false">IFERROR(VALUE(SUBSTITUTE(E10013,".",",")),E10013)</f>
        <v>No Ct</v>
      </c>
      <c r="L10013" s="61" t="str">
        <f aca="false">IF(J10013="PosK",SUMIFS(K:K,J:J,"PosK",H:H,H10013),"")</f>
        <v/>
      </c>
      <c r="M10013" s="61" t="str">
        <f aca="false">IF(J10013="PosK",SUMIFS(K:K,J:J,"NegK",H:H,H10013),"")</f>
        <v/>
      </c>
      <c r="N10013" s="61" t="str">
        <f aca="false">IF(J10013="PosK",SUMIFS(K:K,J:J,"eDNA",H:H,H10013),"")</f>
        <v/>
      </c>
      <c r="P10013" s="62"/>
      <c r="T10013" s="63"/>
      <c r="W10013" s="64"/>
    </row>
    <row r="10014" customFormat="false" ht="14.25" hidden="false" customHeight="false" outlineLevel="0" collapsed="false">
      <c r="A10014" s="0" t="s">
        <v>802</v>
      </c>
      <c r="B10014" s="52" t="s">
        <v>964</v>
      </c>
      <c r="C10014" s="52" t="s">
        <v>743</v>
      </c>
      <c r="D10014" s="53" t="n">
        <v>0.1</v>
      </c>
      <c r="E10014" s="53" t="n">
        <v>26.68</v>
      </c>
      <c r="F10014" s="0" t="s">
        <v>1475</v>
      </c>
      <c r="G10014" s="0" t="str">
        <f aca="false">LEFT(B10014,2)</f>
        <v>08</v>
      </c>
      <c r="H10014" s="0" t="str">
        <f aca="false">I10014&amp;"_"&amp;G10014&amp;"_"&amp;F10014</f>
        <v>Klokkefroe_08_20191009_DL2019046_MidtfynsGym_koersel1</v>
      </c>
      <c r="I10014" s="61" t="str">
        <f aca="false">MID(RIGHT(B10014,LEN(B10014)-3),1,FIND("_",RIGHT(B10014,LEN(B10014)-3))-1)</f>
        <v>Klokkefroe</v>
      </c>
      <c r="J10014" s="61" t="str">
        <f aca="false">TRIM(SUBSTITUTE(RIGHT(B10014,FIND(I10014,B10014)+1),"_",""))</f>
        <v>PosK</v>
      </c>
      <c r="K10014" s="0" t="n">
        <f aca="false">IFERROR(VALUE(SUBSTITUTE(E10014,".",",")),E10014)</f>
        <v>26.68</v>
      </c>
      <c r="L10014" s="61" t="n">
        <f aca="false">IF(J10014="PosK",SUMIFS(K:K,J:J,"PosK",H:H,H10014),"")</f>
        <v>26.68</v>
      </c>
      <c r="M10014" s="61" t="n">
        <f aca="false">IF(J10014="PosK",SUMIFS(K:K,J:J,"NegK",H:H,H10014),"")</f>
        <v>0</v>
      </c>
      <c r="N10014" s="61" t="n">
        <f aca="false">IF(J10014="PosK",SUMIFS(K:K,J:J,"eDNA",H:H,H10014),"")</f>
        <v>0</v>
      </c>
      <c r="P10014" s="62" t="n">
        <f aca="false">IF(K10016="No Ct",0,K10016)</f>
        <v>0</v>
      </c>
      <c r="Q10014" s="62" t="n">
        <f aca="false">IF(K10017="No Ct",0,K10017)</f>
        <v>0</v>
      </c>
      <c r="R10014" s="0" t="str">
        <f aca="false">IF(AND(L10014&gt;0,M10014=0),"Valid","Invalid")</f>
        <v>Valid</v>
      </c>
      <c r="S10014" s="0" t="str">
        <f aca="false">IF(OR(P10014&gt;1,Q10014&gt;1),"Present","Absent")</f>
        <v>Absent</v>
      </c>
      <c r="T10014" s="63" t="str">
        <f aca="false">IF(OR(AND(P10014&gt;1,P10014&lt;41),AND(Q10014&gt;1,Q10014&lt;41)),"Ct&lt;41","Ct&gt;41")</f>
        <v>Ct&gt;41</v>
      </c>
      <c r="U10014" s="0" t="str">
        <f aca="false">I10014</f>
        <v>Klokkefroe</v>
      </c>
      <c r="V10014" s="0" t="str">
        <f aca="false">MID(F10014,10,9)</f>
        <v>DL2019046</v>
      </c>
      <c r="W10014" s="64" t="str">
        <f aca="false">V10014&amp;"_"&amp;U10014&amp;"_"&amp;R10014&amp;"_"&amp;S10014&amp;"_"&amp;T10014</f>
        <v>DL2019046_Klokkefroe_Valid_Absent_Ct&gt;41</v>
      </c>
    </row>
    <row r="10015" customFormat="false" ht="14.25" hidden="false" customHeight="false" outlineLevel="0" collapsed="false">
      <c r="A10015" s="0" t="s">
        <v>804</v>
      </c>
      <c r="B10015" s="52" t="s">
        <v>965</v>
      </c>
      <c r="C10015" s="52" t="s">
        <v>747</v>
      </c>
      <c r="D10015" s="53" t="n">
        <v>0.1</v>
      </c>
      <c r="E10015" s="53" t="s">
        <v>748</v>
      </c>
      <c r="F10015" s="0" t="s">
        <v>1475</v>
      </c>
      <c r="G10015" s="0" t="str">
        <f aca="false">LEFT(B10015,2)</f>
        <v>08</v>
      </c>
      <c r="H10015" s="0" t="str">
        <f aca="false">I10015&amp;"_"&amp;G10015&amp;"_"&amp;F10015</f>
        <v>Klokkefroe_08_20191009_DL2019046_MidtfynsGym_koersel1</v>
      </c>
      <c r="I10015" s="61" t="str">
        <f aca="false">MID(RIGHT(B10015,LEN(B10015)-3),1,FIND("_",RIGHT(B10015,LEN(B10015)-3))-1)</f>
        <v>Klokkefroe</v>
      </c>
      <c r="J10015" s="61" t="str">
        <f aca="false">TRIM(SUBSTITUTE(RIGHT(B10015,FIND(I10015,B10015)+1),"_",""))</f>
        <v>NegK</v>
      </c>
      <c r="K10015" s="0" t="str">
        <f aca="false">IFERROR(VALUE(SUBSTITUTE(E10015,".",",")),E10015)</f>
        <v>No Ct</v>
      </c>
      <c r="L10015" s="61" t="str">
        <f aca="false">IF(J10015="PosK",SUMIFS(K:K,J:J,"PosK",H:H,H10015),"")</f>
        <v/>
      </c>
      <c r="M10015" s="61" t="str">
        <f aca="false">IF(J10015="PosK",SUMIFS(K:K,J:J,"NegK",H:H,H10015),"")</f>
        <v/>
      </c>
      <c r="N10015" s="61" t="str">
        <f aca="false">IF(J10015="PosK",SUMIFS(K:K,J:J,"eDNA",H:H,H10015),"")</f>
        <v/>
      </c>
    </row>
    <row r="10016" customFormat="false" ht="14.25" hidden="false" customHeight="false" outlineLevel="0" collapsed="false">
      <c r="A10016" s="0" t="s">
        <v>806</v>
      </c>
      <c r="B10016" s="52" t="s">
        <v>966</v>
      </c>
      <c r="C10016" s="52" t="s">
        <v>751</v>
      </c>
      <c r="D10016" s="53" t="n">
        <v>0.1</v>
      </c>
      <c r="E10016" s="53" t="s">
        <v>748</v>
      </c>
      <c r="F10016" s="0" t="s">
        <v>1475</v>
      </c>
      <c r="G10016" s="0" t="str">
        <f aca="false">LEFT(B10016,2)</f>
        <v>08</v>
      </c>
      <c r="H10016" s="0" t="str">
        <f aca="false">I10016&amp;"_"&amp;G10016&amp;"_"&amp;F10016</f>
        <v>Klokkefroe_08_20191009_DL2019046_MidtfynsGym_koersel1</v>
      </c>
      <c r="I10016" s="61" t="str">
        <f aca="false">MID(RIGHT(B10016,LEN(B10016)-3),1,FIND("_",RIGHT(B10016,LEN(B10016)-3))-1)</f>
        <v>Klokkefroe</v>
      </c>
      <c r="J10016" s="61" t="str">
        <f aca="false">TRIM(SUBSTITUTE(RIGHT(B10016,FIND(I10016,B10016)+1),"_",""))</f>
        <v>eDNA</v>
      </c>
      <c r="K10016" s="0" t="str">
        <f aca="false">IFERROR(VALUE(SUBSTITUTE(E10016,".",",")),E10016)</f>
        <v>No Ct</v>
      </c>
      <c r="L10016" s="61" t="str">
        <f aca="false">IF(J10016="PosK",SUMIFS(K:K,J:J,"PosK",H:H,H10016),"")</f>
        <v/>
      </c>
      <c r="M10016" s="61" t="str">
        <f aca="false">IF(J10016="PosK",SUMIFS(K:K,J:J,"NegK",H:H,H10016),"")</f>
        <v/>
      </c>
      <c r="N10016" s="61" t="str">
        <f aca="false">IF(J10016="PosK",SUMIFS(K:K,J:J,"eDNA",H:H,H10016),"")</f>
        <v/>
      </c>
      <c r="Q10016" s="62"/>
    </row>
    <row r="10017" customFormat="false" ht="14.25" hidden="false" customHeight="false" outlineLevel="0" collapsed="false">
      <c r="A10017" s="0" t="s">
        <v>808</v>
      </c>
      <c r="B10017" s="52" t="s">
        <v>966</v>
      </c>
      <c r="C10017" s="52" t="s">
        <v>751</v>
      </c>
      <c r="D10017" s="53" t="n">
        <v>0.1</v>
      </c>
      <c r="E10017" s="53" t="s">
        <v>748</v>
      </c>
      <c r="F10017" s="0" t="s">
        <v>1475</v>
      </c>
      <c r="G10017" s="0" t="str">
        <f aca="false">LEFT(B10017,2)</f>
        <v>08</v>
      </c>
      <c r="H10017" s="0" t="str">
        <f aca="false">I10017&amp;"_"&amp;G10017&amp;"_"&amp;F10017</f>
        <v>Klokkefroe_08_20191009_DL2019046_MidtfynsGym_koersel1</v>
      </c>
      <c r="I10017" s="61" t="str">
        <f aca="false">MID(RIGHT(B10017,LEN(B10017)-3),1,FIND("_",RIGHT(B10017,LEN(B10017)-3))-1)</f>
        <v>Klokkefroe</v>
      </c>
      <c r="J10017" s="61" t="str">
        <f aca="false">TRIM(SUBSTITUTE(RIGHT(B10017,FIND(I10017,B10017)+1),"_",""))</f>
        <v>eDNA</v>
      </c>
      <c r="K10017" s="0" t="str">
        <f aca="false">IFERROR(VALUE(SUBSTITUTE(E10017,".",",")),E10017)</f>
        <v>No Ct</v>
      </c>
      <c r="L10017" s="61" t="str">
        <f aca="false">IF(J10017="PosK",SUMIFS(K:K,J:J,"PosK",H:H,H10017),"")</f>
        <v/>
      </c>
      <c r="M10017" s="61" t="str">
        <f aca="false">IF(J10017="PosK",SUMIFS(K:K,J:J,"NegK",H:H,H10017),"")</f>
        <v/>
      </c>
      <c r="N10017" s="61" t="str">
        <f aca="false">IF(J10017="PosK",SUMIFS(K:K,J:J,"eDNA",H:H,H10017),"")</f>
        <v/>
      </c>
      <c r="P10017" s="62"/>
      <c r="T10017" s="63"/>
      <c r="W10017" s="64"/>
    </row>
    <row r="10018" customFormat="false" ht="14.25" hidden="false" customHeight="false" outlineLevel="0" collapsed="false">
      <c r="A10018" s="0" t="s">
        <v>810</v>
      </c>
      <c r="B10018" s="52" t="s">
        <v>968</v>
      </c>
      <c r="C10018" s="52" t="s">
        <v>743</v>
      </c>
      <c r="D10018" s="53" t="n">
        <v>0.1</v>
      </c>
      <c r="E10018" s="53" t="n">
        <v>23.8</v>
      </c>
      <c r="F10018" s="0" t="s">
        <v>1475</v>
      </c>
      <c r="G10018" s="0" t="str">
        <f aca="false">LEFT(B10018,2)</f>
        <v>09</v>
      </c>
      <c r="H10018" s="0" t="str">
        <f aca="false">I10018&amp;"_"&amp;G10018&amp;"_"&amp;F10018</f>
        <v>Skrubtudse_09_20191009_DL2019046_MidtfynsGym_koersel1</v>
      </c>
      <c r="I10018" s="61" t="str">
        <f aca="false">MID(RIGHT(B10018,LEN(B10018)-3),1,FIND("_",RIGHT(B10018,LEN(B10018)-3))-1)</f>
        <v>Skrubtudse</v>
      </c>
      <c r="J10018" s="61" t="str">
        <f aca="false">TRIM(SUBSTITUTE(RIGHT(B10018,FIND(I10018,B10018)+1),"_",""))</f>
        <v>PosK</v>
      </c>
      <c r="K10018" s="0" t="n">
        <f aca="false">IFERROR(VALUE(SUBSTITUTE(E10018,".",",")),E10018)</f>
        <v>23.8</v>
      </c>
      <c r="L10018" s="61" t="n">
        <f aca="false">IF(J10018="PosK",SUMIFS(K:K,J:J,"PosK",H:H,H10018),"")</f>
        <v>23.8</v>
      </c>
      <c r="M10018" s="61" t="n">
        <f aca="false">IF(J10018="PosK",SUMIFS(K:K,J:J,"NegK",H:H,H10018),"")</f>
        <v>0</v>
      </c>
      <c r="N10018" s="61" t="n">
        <f aca="false">IF(J10018="PosK",SUMIFS(K:K,J:J,"eDNA",H:H,H10018),"")</f>
        <v>0</v>
      </c>
      <c r="P10018" s="62" t="n">
        <f aca="false">IF(K10020="No Ct",0,K10020)</f>
        <v>0</v>
      </c>
      <c r="Q10018" s="62" t="n">
        <f aca="false">IF(K10021="No Ct",0,K10021)</f>
        <v>0</v>
      </c>
      <c r="R10018" s="0" t="str">
        <f aca="false">IF(AND(L10018&gt;0,M10018=0),"Valid","Invalid")</f>
        <v>Valid</v>
      </c>
      <c r="S10018" s="0" t="str">
        <f aca="false">IF(OR(P10018&gt;1,Q10018&gt;1),"Present","Absent")</f>
        <v>Absent</v>
      </c>
      <c r="T10018" s="63" t="str">
        <f aca="false">IF(OR(AND(P10018&gt;1,P10018&lt;41),AND(Q10018&gt;1,Q10018&lt;41)),"Ct&lt;41","Ct&gt;41")</f>
        <v>Ct&gt;41</v>
      </c>
      <c r="U10018" s="0" t="str">
        <f aca="false">I10018</f>
        <v>Skrubtudse</v>
      </c>
      <c r="V10018" s="0" t="str">
        <f aca="false">MID(F10018,10,9)</f>
        <v>DL2019046</v>
      </c>
      <c r="W10018" s="64" t="str">
        <f aca="false">V10018&amp;"_"&amp;U10018&amp;"_"&amp;R10018&amp;"_"&amp;S10018&amp;"_"&amp;T10018</f>
        <v>DL2019046_Skrubtudse_Valid_Absent_Ct&gt;41</v>
      </c>
    </row>
    <row r="10019" customFormat="false" ht="14.25" hidden="false" customHeight="false" outlineLevel="0" collapsed="false">
      <c r="A10019" s="0" t="s">
        <v>812</v>
      </c>
      <c r="B10019" s="52" t="s">
        <v>969</v>
      </c>
      <c r="C10019" s="52" t="s">
        <v>747</v>
      </c>
      <c r="D10019" s="53" t="n">
        <v>0.1</v>
      </c>
      <c r="E10019" s="53" t="s">
        <v>748</v>
      </c>
      <c r="F10019" s="0" t="s">
        <v>1475</v>
      </c>
      <c r="G10019" s="0" t="str">
        <f aca="false">LEFT(B10019,2)</f>
        <v>09</v>
      </c>
      <c r="H10019" s="0" t="str">
        <f aca="false">I10019&amp;"_"&amp;G10019&amp;"_"&amp;F10019</f>
        <v>Skrubtudse_09_20191009_DL2019046_MidtfynsGym_koersel1</v>
      </c>
      <c r="I10019" s="61" t="str">
        <f aca="false">MID(RIGHT(B10019,LEN(B10019)-3),1,FIND("_",RIGHT(B10019,LEN(B10019)-3))-1)</f>
        <v>Skrubtudse</v>
      </c>
      <c r="J10019" s="61" t="str">
        <f aca="false">TRIM(SUBSTITUTE(RIGHT(B10019,FIND(I10019,B10019)+1),"_",""))</f>
        <v>NegK</v>
      </c>
      <c r="K10019" s="0" t="str">
        <f aca="false">IFERROR(VALUE(SUBSTITUTE(E10019,".",",")),E10019)</f>
        <v>No Ct</v>
      </c>
      <c r="L10019" s="61" t="str">
        <f aca="false">IF(J10019="PosK",SUMIFS(K:K,J:J,"PosK",H:H,H10019),"")</f>
        <v/>
      </c>
      <c r="M10019" s="61" t="str">
        <f aca="false">IF(J10019="PosK",SUMIFS(K:K,J:J,"NegK",H:H,H10019),"")</f>
        <v/>
      </c>
      <c r="N10019" s="61" t="str">
        <f aca="false">IF(J10019="PosK",SUMIFS(K:K,J:J,"eDNA",H:H,H10019),"")</f>
        <v/>
      </c>
    </row>
    <row r="10020" customFormat="false" ht="14.25" hidden="false" customHeight="false" outlineLevel="0" collapsed="false">
      <c r="A10020" s="0" t="s">
        <v>814</v>
      </c>
      <c r="B10020" s="52" t="s">
        <v>970</v>
      </c>
      <c r="C10020" s="52" t="s">
        <v>751</v>
      </c>
      <c r="D10020" s="53" t="n">
        <v>0.1</v>
      </c>
      <c r="E10020" s="53" t="s">
        <v>748</v>
      </c>
      <c r="F10020" s="0" t="s">
        <v>1475</v>
      </c>
      <c r="G10020" s="0" t="str">
        <f aca="false">LEFT(B10020,2)</f>
        <v>09</v>
      </c>
      <c r="H10020" s="0" t="str">
        <f aca="false">I10020&amp;"_"&amp;G10020&amp;"_"&amp;F10020</f>
        <v>Skrubtudse_09_20191009_DL2019046_MidtfynsGym_koersel1</v>
      </c>
      <c r="I10020" s="61" t="str">
        <f aca="false">MID(RIGHT(B10020,LEN(B10020)-3),1,FIND("_",RIGHT(B10020,LEN(B10020)-3))-1)</f>
        <v>Skrubtudse</v>
      </c>
      <c r="J10020" s="61" t="str">
        <f aca="false">TRIM(SUBSTITUTE(RIGHT(B10020,FIND(I10020,B10020)+1),"_",""))</f>
        <v>eDNA</v>
      </c>
      <c r="K10020" s="0" t="str">
        <f aca="false">IFERROR(VALUE(SUBSTITUTE(E10020,".",",")),E10020)</f>
        <v>No Ct</v>
      </c>
      <c r="L10020" s="61" t="str">
        <f aca="false">IF(J10020="PosK",SUMIFS(K:K,J:J,"PosK",H:H,H10020),"")</f>
        <v/>
      </c>
      <c r="M10020" s="61" t="str">
        <f aca="false">IF(J10020="PosK",SUMIFS(K:K,J:J,"NegK",H:H,H10020),"")</f>
        <v/>
      </c>
      <c r="N10020" s="61" t="str">
        <f aca="false">IF(J10020="PosK",SUMIFS(K:K,J:J,"eDNA",H:H,H10020),"")</f>
        <v/>
      </c>
      <c r="Q10020" s="62"/>
    </row>
    <row r="10021" customFormat="false" ht="14.25" hidden="false" customHeight="false" outlineLevel="0" collapsed="false">
      <c r="A10021" s="0" t="s">
        <v>816</v>
      </c>
      <c r="B10021" s="52" t="s">
        <v>970</v>
      </c>
      <c r="C10021" s="52" t="s">
        <v>751</v>
      </c>
      <c r="D10021" s="53" t="n">
        <v>0.1</v>
      </c>
      <c r="E10021" s="53" t="s">
        <v>748</v>
      </c>
      <c r="F10021" s="0" t="s">
        <v>1475</v>
      </c>
      <c r="G10021" s="0" t="str">
        <f aca="false">LEFT(B10021,2)</f>
        <v>09</v>
      </c>
      <c r="H10021" s="0" t="str">
        <f aca="false">I10021&amp;"_"&amp;G10021&amp;"_"&amp;F10021</f>
        <v>Skrubtudse_09_20191009_DL2019046_MidtfynsGym_koersel1</v>
      </c>
      <c r="I10021" s="61" t="str">
        <f aca="false">MID(RIGHT(B10021,LEN(B10021)-3),1,FIND("_",RIGHT(B10021,LEN(B10021)-3))-1)</f>
        <v>Skrubtudse</v>
      </c>
      <c r="J10021" s="61" t="str">
        <f aca="false">TRIM(SUBSTITUTE(RIGHT(B10021,FIND(I10021,B10021)+1),"_",""))</f>
        <v>eDNA</v>
      </c>
      <c r="K10021" s="0" t="str">
        <f aca="false">IFERROR(VALUE(SUBSTITUTE(E10021,".",",")),E10021)</f>
        <v>No Ct</v>
      </c>
      <c r="L10021" s="61" t="str">
        <f aca="false">IF(J10021="PosK",SUMIFS(K:K,J:J,"PosK",H:H,H10021),"")</f>
        <v/>
      </c>
      <c r="M10021" s="61" t="str">
        <f aca="false">IF(J10021="PosK",SUMIFS(K:K,J:J,"NegK",H:H,H10021),"")</f>
        <v/>
      </c>
      <c r="N10021" s="61" t="str">
        <f aca="false">IF(J10021="PosK",SUMIFS(K:K,J:J,"eDNA",H:H,H10021),"")</f>
        <v/>
      </c>
      <c r="P10021" s="62"/>
      <c r="T10021" s="63"/>
      <c r="W10021" s="64"/>
    </row>
    <row r="10022" customFormat="false" ht="14.25" hidden="false" customHeight="false" outlineLevel="0" collapsed="false">
      <c r="A10022" s="0" t="s">
        <v>818</v>
      </c>
      <c r="B10022" s="52" t="s">
        <v>972</v>
      </c>
      <c r="C10022" s="52" t="s">
        <v>743</v>
      </c>
      <c r="D10022" s="53" t="n">
        <v>0.1</v>
      </c>
      <c r="E10022" s="53" t="n">
        <v>23.91</v>
      </c>
      <c r="F10022" s="0" t="s">
        <v>1475</v>
      </c>
      <c r="G10022" s="0" t="str">
        <f aca="false">LEFT(B10022,2)</f>
        <v>10</v>
      </c>
      <c r="H10022" s="0" t="str">
        <f aca="false">I10022&amp;"_"&amp;G10022&amp;"_"&amp;F10022</f>
        <v>Skrubtudse_10_20191009_DL2019046_MidtfynsGym_koersel1</v>
      </c>
      <c r="I10022" s="61" t="str">
        <f aca="false">MID(RIGHT(B10022,LEN(B10022)-3),1,FIND("_",RIGHT(B10022,LEN(B10022)-3))-1)</f>
        <v>Skrubtudse</v>
      </c>
      <c r="J10022" s="61" t="str">
        <f aca="false">TRIM(SUBSTITUTE(RIGHT(B10022,FIND(I10022,B10022)+1),"_",""))</f>
        <v>PosK</v>
      </c>
      <c r="K10022" s="0" t="n">
        <f aca="false">IFERROR(VALUE(SUBSTITUTE(E10022,".",",")),E10022)</f>
        <v>23.91</v>
      </c>
      <c r="L10022" s="61" t="n">
        <f aca="false">IF(J10022="PosK",SUMIFS(K:K,J:J,"PosK",H:H,H10022),"")</f>
        <v>23.91</v>
      </c>
      <c r="M10022" s="61" t="n">
        <f aca="false">IF(J10022="PosK",SUMIFS(K:K,J:J,"NegK",H:H,H10022),"")</f>
        <v>0</v>
      </c>
      <c r="N10022" s="61" t="n">
        <f aca="false">IF(J10022="PosK",SUMIFS(K:K,J:J,"eDNA",H:H,H10022),"")</f>
        <v>38.68</v>
      </c>
      <c r="P10022" s="62" t="n">
        <f aca="false">IF(K10024="No Ct",0,K10024)</f>
        <v>0</v>
      </c>
      <c r="Q10022" s="62" t="n">
        <f aca="false">IF(K10025="No Ct",0,K10025)</f>
        <v>38.68</v>
      </c>
      <c r="R10022" s="0" t="str">
        <f aca="false">IF(AND(L10022&gt;0,M10022=0),"Valid","Invalid")</f>
        <v>Valid</v>
      </c>
      <c r="S10022" s="0" t="str">
        <f aca="false">IF(OR(P10022&gt;1,Q10022&gt;1),"Present","Absent")</f>
        <v>Present</v>
      </c>
      <c r="T10022" s="63" t="str">
        <f aca="false">IF(OR(AND(P10022&gt;1,P10022&lt;41),AND(Q10022&gt;1,Q10022&lt;41)),"Ct&lt;41","Ct&gt;41")</f>
        <v>Ct&lt;41</v>
      </c>
      <c r="U10022" s="0" t="str">
        <f aca="false">I10022</f>
        <v>Skrubtudse</v>
      </c>
      <c r="V10022" s="0" t="str">
        <f aca="false">MID(F10022,10,9)</f>
        <v>DL2019046</v>
      </c>
      <c r="W10022" s="64" t="str">
        <f aca="false">V10022&amp;"_"&amp;U10022&amp;"_"&amp;R10022&amp;"_"&amp;S10022&amp;"_"&amp;T10022</f>
        <v>DL2019046_Skrubtudse_Valid_Present_Ct&lt;41</v>
      </c>
    </row>
    <row r="10023" customFormat="false" ht="14.25" hidden="false" customHeight="false" outlineLevel="0" collapsed="false">
      <c r="A10023" s="0" t="s">
        <v>820</v>
      </c>
      <c r="B10023" s="52" t="s">
        <v>973</v>
      </c>
      <c r="C10023" s="52" t="s">
        <v>747</v>
      </c>
      <c r="D10023" s="53" t="n">
        <v>0.1</v>
      </c>
      <c r="E10023" s="53" t="s">
        <v>748</v>
      </c>
      <c r="F10023" s="0" t="s">
        <v>1475</v>
      </c>
      <c r="G10023" s="0" t="str">
        <f aca="false">LEFT(B10023,2)</f>
        <v>10</v>
      </c>
      <c r="H10023" s="0" t="str">
        <f aca="false">I10023&amp;"_"&amp;G10023&amp;"_"&amp;F10023</f>
        <v>Skrubtudse_10_20191009_DL2019046_MidtfynsGym_koersel1</v>
      </c>
      <c r="I10023" s="61" t="str">
        <f aca="false">MID(RIGHT(B10023,LEN(B10023)-3),1,FIND("_",RIGHT(B10023,LEN(B10023)-3))-1)</f>
        <v>Skrubtudse</v>
      </c>
      <c r="J10023" s="61" t="str">
        <f aca="false">TRIM(SUBSTITUTE(RIGHT(B10023,FIND(I10023,B10023)+1),"_",""))</f>
        <v>NegK</v>
      </c>
      <c r="K10023" s="0" t="str">
        <f aca="false">IFERROR(VALUE(SUBSTITUTE(E10023,".",",")),E10023)</f>
        <v>No Ct</v>
      </c>
      <c r="L10023" s="61" t="str">
        <f aca="false">IF(J10023="PosK",SUMIFS(K:K,J:J,"PosK",H:H,H10023),"")</f>
        <v/>
      </c>
      <c r="M10023" s="61" t="str">
        <f aca="false">IF(J10023="PosK",SUMIFS(K:K,J:J,"NegK",H:H,H10023),"")</f>
        <v/>
      </c>
      <c r="N10023" s="61" t="str">
        <f aca="false">IF(J10023="PosK",SUMIFS(K:K,J:J,"eDNA",H:H,H10023),"")</f>
        <v/>
      </c>
    </row>
    <row r="10024" customFormat="false" ht="14.25" hidden="false" customHeight="false" outlineLevel="0" collapsed="false">
      <c r="A10024" s="0" t="s">
        <v>822</v>
      </c>
      <c r="B10024" s="52" t="s">
        <v>974</v>
      </c>
      <c r="C10024" s="52" t="s">
        <v>751</v>
      </c>
      <c r="D10024" s="53" t="n">
        <v>0.1</v>
      </c>
      <c r="E10024" s="53" t="s">
        <v>748</v>
      </c>
      <c r="F10024" s="0" t="s">
        <v>1475</v>
      </c>
      <c r="G10024" s="0" t="str">
        <f aca="false">LEFT(B10024,2)</f>
        <v>10</v>
      </c>
      <c r="H10024" s="0" t="str">
        <f aca="false">I10024&amp;"_"&amp;G10024&amp;"_"&amp;F10024</f>
        <v>Skrubtudse_10_20191009_DL2019046_MidtfynsGym_koersel1</v>
      </c>
      <c r="I10024" s="61" t="str">
        <f aca="false">MID(RIGHT(B10024,LEN(B10024)-3),1,FIND("_",RIGHT(B10024,LEN(B10024)-3))-1)</f>
        <v>Skrubtudse</v>
      </c>
      <c r="J10024" s="61" t="str">
        <f aca="false">TRIM(SUBSTITUTE(RIGHT(B10024,FIND(I10024,B10024)+1),"_",""))</f>
        <v>eDNA</v>
      </c>
      <c r="K10024" s="0" t="str">
        <f aca="false">IFERROR(VALUE(SUBSTITUTE(E10024,".",",")),E10024)</f>
        <v>No Ct</v>
      </c>
      <c r="L10024" s="61" t="str">
        <f aca="false">IF(J10024="PosK",SUMIFS(K:K,J:J,"PosK",H:H,H10024),"")</f>
        <v/>
      </c>
      <c r="M10024" s="61" t="str">
        <f aca="false">IF(J10024="PosK",SUMIFS(K:K,J:J,"NegK",H:H,H10024),"")</f>
        <v/>
      </c>
      <c r="N10024" s="61" t="str">
        <f aca="false">IF(J10024="PosK",SUMIFS(K:K,J:J,"eDNA",H:H,H10024),"")</f>
        <v/>
      </c>
      <c r="Q10024" s="62"/>
    </row>
    <row r="10025" customFormat="false" ht="14.25" hidden="false" customHeight="false" outlineLevel="0" collapsed="false">
      <c r="A10025" s="0" t="s">
        <v>824</v>
      </c>
      <c r="B10025" s="52" t="s">
        <v>974</v>
      </c>
      <c r="C10025" s="52" t="s">
        <v>751</v>
      </c>
      <c r="D10025" s="53" t="n">
        <v>0.1</v>
      </c>
      <c r="E10025" s="53" t="n">
        <v>38.68</v>
      </c>
      <c r="F10025" s="0" t="s">
        <v>1475</v>
      </c>
      <c r="G10025" s="0" t="str">
        <f aca="false">LEFT(B10025,2)</f>
        <v>10</v>
      </c>
      <c r="H10025" s="0" t="str">
        <f aca="false">I10025&amp;"_"&amp;G10025&amp;"_"&amp;F10025</f>
        <v>Skrubtudse_10_20191009_DL2019046_MidtfynsGym_koersel1</v>
      </c>
      <c r="I10025" s="61" t="str">
        <f aca="false">MID(RIGHT(B10025,LEN(B10025)-3),1,FIND("_",RIGHT(B10025,LEN(B10025)-3))-1)</f>
        <v>Skrubtudse</v>
      </c>
      <c r="J10025" s="61" t="str">
        <f aca="false">TRIM(SUBSTITUTE(RIGHT(B10025,FIND(I10025,B10025)+1),"_",""))</f>
        <v>eDNA</v>
      </c>
      <c r="K10025" s="0" t="n">
        <f aca="false">IFERROR(VALUE(SUBSTITUTE(E10025,".",",")),E10025)</f>
        <v>38.68</v>
      </c>
      <c r="L10025" s="61" t="str">
        <f aca="false">IF(J10025="PosK",SUMIFS(K:K,J:J,"PosK",H:H,H10025),"")</f>
        <v/>
      </c>
      <c r="M10025" s="61" t="str">
        <f aca="false">IF(J10025="PosK",SUMIFS(K:K,J:J,"NegK",H:H,H10025),"")</f>
        <v/>
      </c>
      <c r="N10025" s="61" t="str">
        <f aca="false">IF(J10025="PosK",SUMIFS(K:K,J:J,"eDNA",H:H,H10025),"")</f>
        <v/>
      </c>
      <c r="P10025" s="62"/>
      <c r="T10025" s="63"/>
      <c r="W10025" s="64"/>
    </row>
    <row r="10026" customFormat="false" ht="14.25" hidden="false" customHeight="false" outlineLevel="0" collapsed="false">
      <c r="A10026" s="0" t="s">
        <v>826</v>
      </c>
      <c r="B10026" s="52" t="s">
        <v>976</v>
      </c>
      <c r="C10026" s="52" t="s">
        <v>743</v>
      </c>
      <c r="D10026" s="53" t="n">
        <v>0.1</v>
      </c>
      <c r="E10026" s="53" t="n">
        <v>35.37</v>
      </c>
      <c r="F10026" s="0" t="s">
        <v>1475</v>
      </c>
      <c r="G10026" s="0" t="str">
        <f aca="false">LEFT(B10026,2)</f>
        <v>11</v>
      </c>
      <c r="H10026" s="0" t="str">
        <f aca="false">I10026&amp;"_"&amp;G10026&amp;"_"&amp;F10026</f>
        <v>Bjergsalamander_11_20191009_DL2019046_MidtfynsGym_koersel1</v>
      </c>
      <c r="I10026" s="61" t="str">
        <f aca="false">MID(RIGHT(B10026,LEN(B10026)-3),1,FIND("_",RIGHT(B10026,LEN(B10026)-3))-1)</f>
        <v>Bjergsalamander</v>
      </c>
      <c r="J10026" s="61" t="str">
        <f aca="false">TRIM(SUBSTITUTE(RIGHT(B10026,FIND(I10026,B10026)+1),"_",""))</f>
        <v>PosK</v>
      </c>
      <c r="K10026" s="0" t="n">
        <f aca="false">IFERROR(VALUE(SUBSTITUTE(E10026,".",",")),E10026)</f>
        <v>35.37</v>
      </c>
      <c r="L10026" s="61" t="n">
        <f aca="false">IF(J10026="PosK",SUMIFS(K:K,J:J,"PosK",H:H,H10026),"")</f>
        <v>35.37</v>
      </c>
      <c r="M10026" s="61" t="n">
        <f aca="false">IF(J10026="PosK",SUMIFS(K:K,J:J,"NegK",H:H,H10026),"")</f>
        <v>0</v>
      </c>
      <c r="N10026" s="61" t="n">
        <f aca="false">IF(J10026="PosK",SUMIFS(K:K,J:J,"eDNA",H:H,H10026),"")</f>
        <v>0</v>
      </c>
      <c r="P10026" s="62" t="n">
        <f aca="false">IF(K10028="No Ct",0,K10028)</f>
        <v>0</v>
      </c>
      <c r="Q10026" s="62" t="n">
        <f aca="false">IF(K10029="No Ct",0,K10029)</f>
        <v>0</v>
      </c>
      <c r="R10026" s="0" t="str">
        <f aca="false">IF(AND(L10026&gt;0,M10026=0),"Valid","Invalid")</f>
        <v>Valid</v>
      </c>
      <c r="S10026" s="0" t="str">
        <f aca="false">IF(OR(P10026&gt;1,Q10026&gt;1),"Present","Absent")</f>
        <v>Absent</v>
      </c>
      <c r="T10026" s="63" t="str">
        <f aca="false">IF(OR(AND(P10026&gt;1,P10026&lt;41),AND(Q10026&gt;1,Q10026&lt;41)),"Ct&lt;41","Ct&gt;41")</f>
        <v>Ct&gt;41</v>
      </c>
      <c r="U10026" s="0" t="str">
        <f aca="false">I10026</f>
        <v>Bjergsalamander</v>
      </c>
      <c r="V10026" s="0" t="str">
        <f aca="false">MID(F10026,10,9)</f>
        <v>DL2019046</v>
      </c>
      <c r="W10026" s="64" t="str">
        <f aca="false">V10026&amp;"_"&amp;U10026&amp;"_"&amp;R10026&amp;"_"&amp;S10026&amp;"_"&amp;T10026</f>
        <v>DL2019046_Bjergsalamander_Valid_Absent_Ct&gt;41</v>
      </c>
    </row>
    <row r="10027" customFormat="false" ht="14.25" hidden="false" customHeight="false" outlineLevel="0" collapsed="false">
      <c r="A10027" s="0" t="s">
        <v>828</v>
      </c>
      <c r="B10027" s="52" t="s">
        <v>977</v>
      </c>
      <c r="C10027" s="52" t="s">
        <v>747</v>
      </c>
      <c r="D10027" s="53" t="n">
        <v>0.1</v>
      </c>
      <c r="E10027" s="53" t="s">
        <v>748</v>
      </c>
      <c r="F10027" s="0" t="s">
        <v>1475</v>
      </c>
      <c r="G10027" s="0" t="str">
        <f aca="false">LEFT(B10027,2)</f>
        <v>11</v>
      </c>
      <c r="H10027" s="0" t="str">
        <f aca="false">I10027&amp;"_"&amp;G10027&amp;"_"&amp;F10027</f>
        <v>Bjergsalamander_11_20191009_DL2019046_MidtfynsGym_koersel1</v>
      </c>
      <c r="I10027" s="61" t="str">
        <f aca="false">MID(RIGHT(B10027,LEN(B10027)-3),1,FIND("_",RIGHT(B10027,LEN(B10027)-3))-1)</f>
        <v>Bjergsalamander</v>
      </c>
      <c r="J10027" s="61" t="str">
        <f aca="false">TRIM(SUBSTITUTE(RIGHT(B10027,FIND(I10027,B10027)+1),"_",""))</f>
        <v>NegK</v>
      </c>
      <c r="K10027" s="0" t="str">
        <f aca="false">IFERROR(VALUE(SUBSTITUTE(E10027,".",",")),E10027)</f>
        <v>No Ct</v>
      </c>
      <c r="L10027" s="61" t="str">
        <f aca="false">IF(J10027="PosK",SUMIFS(K:K,J:J,"PosK",H:H,H10027),"")</f>
        <v/>
      </c>
      <c r="M10027" s="61" t="str">
        <f aca="false">IF(J10027="PosK",SUMIFS(K:K,J:J,"NegK",H:H,H10027),"")</f>
        <v/>
      </c>
      <c r="N10027" s="61" t="str">
        <f aca="false">IF(J10027="PosK",SUMIFS(K:K,J:J,"eDNA",H:H,H10027),"")</f>
        <v/>
      </c>
    </row>
    <row r="10028" customFormat="false" ht="14.25" hidden="false" customHeight="false" outlineLevel="0" collapsed="false">
      <c r="A10028" s="0" t="s">
        <v>830</v>
      </c>
      <c r="B10028" s="52" t="s">
        <v>978</v>
      </c>
      <c r="C10028" s="52" t="s">
        <v>751</v>
      </c>
      <c r="D10028" s="53" t="n">
        <v>0.1</v>
      </c>
      <c r="E10028" s="53" t="s">
        <v>748</v>
      </c>
      <c r="F10028" s="0" t="s">
        <v>1475</v>
      </c>
      <c r="G10028" s="0" t="str">
        <f aca="false">LEFT(B10028,2)</f>
        <v>11</v>
      </c>
      <c r="H10028" s="0" t="str">
        <f aca="false">I10028&amp;"_"&amp;G10028&amp;"_"&amp;F10028</f>
        <v>Bjergsalamander_11_20191009_DL2019046_MidtfynsGym_koersel1</v>
      </c>
      <c r="I10028" s="61" t="str">
        <f aca="false">MID(RIGHT(B10028,LEN(B10028)-3),1,FIND("_",RIGHT(B10028,LEN(B10028)-3))-1)</f>
        <v>Bjergsalamander</v>
      </c>
      <c r="J10028" s="61" t="str">
        <f aca="false">TRIM(SUBSTITUTE(RIGHT(B10028,FIND(I10028,B10028)+1),"_",""))</f>
        <v>eDNA</v>
      </c>
      <c r="K10028" s="0" t="str">
        <f aca="false">IFERROR(VALUE(SUBSTITUTE(E10028,".",",")),E10028)</f>
        <v>No Ct</v>
      </c>
      <c r="L10028" s="61" t="str">
        <f aca="false">IF(J10028="PosK",SUMIFS(K:K,J:J,"PosK",H:H,H10028),"")</f>
        <v/>
      </c>
      <c r="M10028" s="61" t="str">
        <f aca="false">IF(J10028="PosK",SUMIFS(K:K,J:J,"NegK",H:H,H10028),"")</f>
        <v/>
      </c>
      <c r="N10028" s="61" t="str">
        <f aca="false">IF(J10028="PosK",SUMIFS(K:K,J:J,"eDNA",H:H,H10028),"")</f>
        <v/>
      </c>
      <c r="Q10028" s="62"/>
    </row>
    <row r="10029" customFormat="false" ht="14.25" hidden="false" customHeight="false" outlineLevel="0" collapsed="false">
      <c r="A10029" s="0" t="s">
        <v>832</v>
      </c>
      <c r="B10029" s="52" t="s">
        <v>978</v>
      </c>
      <c r="C10029" s="52" t="s">
        <v>751</v>
      </c>
      <c r="D10029" s="53" t="n">
        <v>0.1</v>
      </c>
      <c r="E10029" s="53" t="s">
        <v>748</v>
      </c>
      <c r="F10029" s="0" t="s">
        <v>1475</v>
      </c>
      <c r="G10029" s="0" t="str">
        <f aca="false">LEFT(B10029,2)</f>
        <v>11</v>
      </c>
      <c r="H10029" s="0" t="str">
        <f aca="false">I10029&amp;"_"&amp;G10029&amp;"_"&amp;F10029</f>
        <v>Bjergsalamander_11_20191009_DL2019046_MidtfynsGym_koersel1</v>
      </c>
      <c r="I10029" s="61" t="str">
        <f aca="false">MID(RIGHT(B10029,LEN(B10029)-3),1,FIND("_",RIGHT(B10029,LEN(B10029)-3))-1)</f>
        <v>Bjergsalamander</v>
      </c>
      <c r="J10029" s="61" t="str">
        <f aca="false">TRIM(SUBSTITUTE(RIGHT(B10029,FIND(I10029,B10029)+1),"_",""))</f>
        <v>eDNA</v>
      </c>
      <c r="K10029" s="0" t="str">
        <f aca="false">IFERROR(VALUE(SUBSTITUTE(E10029,".",",")),E10029)</f>
        <v>No Ct</v>
      </c>
      <c r="L10029" s="61" t="str">
        <f aca="false">IF(J10029="PosK",SUMIFS(K:K,J:J,"PosK",H:H,H10029),"")</f>
        <v/>
      </c>
      <c r="M10029" s="61" t="str">
        <f aca="false">IF(J10029="PosK",SUMIFS(K:K,J:J,"NegK",H:H,H10029),"")</f>
        <v/>
      </c>
      <c r="N10029" s="61" t="str">
        <f aca="false">IF(J10029="PosK",SUMIFS(K:K,J:J,"eDNA",H:H,H10029),"")</f>
        <v/>
      </c>
      <c r="P10029" s="62"/>
      <c r="T10029" s="63"/>
      <c r="W10029" s="64"/>
    </row>
    <row r="10030" customFormat="false" ht="14.25" hidden="false" customHeight="false" outlineLevel="0" collapsed="false">
      <c r="A10030" s="0" t="s">
        <v>834</v>
      </c>
      <c r="B10030" s="52" t="s">
        <v>980</v>
      </c>
      <c r="C10030" s="52" t="s">
        <v>743</v>
      </c>
      <c r="D10030" s="53" t="n">
        <v>0.1</v>
      </c>
      <c r="E10030" s="53" t="n">
        <v>28.1</v>
      </c>
      <c r="F10030" s="0" t="s">
        <v>1475</v>
      </c>
      <c r="G10030" s="0" t="str">
        <f aca="false">LEFT(B10030,2)</f>
        <v>12</v>
      </c>
      <c r="H10030" s="0" t="str">
        <f aca="false">I10030&amp;"_"&amp;G10030&amp;"_"&amp;F10030</f>
        <v>Latterfroe_12_20191009_DL2019046_MidtfynsGym_koersel1</v>
      </c>
      <c r="I10030" s="61" t="str">
        <f aca="false">MID(RIGHT(B10030,LEN(B10030)-3),1,FIND("_",RIGHT(B10030,LEN(B10030)-3))-1)</f>
        <v>Latterfroe</v>
      </c>
      <c r="J10030" s="61" t="str">
        <f aca="false">TRIM(SUBSTITUTE(RIGHT(B10030,FIND(I10030,B10030)+1),"_",""))</f>
        <v>PosK</v>
      </c>
      <c r="K10030" s="0" t="n">
        <f aca="false">IFERROR(VALUE(SUBSTITUTE(E10030,".",",")),E10030)</f>
        <v>28.1</v>
      </c>
      <c r="L10030" s="61" t="n">
        <f aca="false">IF(J10030="PosK",SUMIFS(K:K,J:J,"PosK",H:H,H10030),"")</f>
        <v>28.1</v>
      </c>
      <c r="M10030" s="61" t="n">
        <f aca="false">IF(J10030="PosK",SUMIFS(K:K,J:J,"NegK",H:H,H10030),"")</f>
        <v>0</v>
      </c>
      <c r="N10030" s="61" t="n">
        <f aca="false">IF(J10030="PosK",SUMIFS(K:K,J:J,"eDNA",H:H,H10030),"")</f>
        <v>0</v>
      </c>
      <c r="P10030" s="62" t="n">
        <f aca="false">IF(K10032="No Ct",0,K10032)</f>
        <v>0</v>
      </c>
      <c r="Q10030" s="62" t="n">
        <f aca="false">IF(K10033="No Ct",0,K10033)</f>
        <v>0</v>
      </c>
      <c r="R10030" s="0" t="str">
        <f aca="false">IF(AND(L10030&gt;0,M10030=0),"Valid","Invalid")</f>
        <v>Valid</v>
      </c>
      <c r="S10030" s="0" t="str">
        <f aca="false">IF(OR(P10030&gt;1,Q10030&gt;1),"Present","Absent")</f>
        <v>Absent</v>
      </c>
      <c r="T10030" s="63" t="str">
        <f aca="false">IF(OR(AND(P10030&gt;1,P10030&lt;41),AND(Q10030&gt;1,Q10030&lt;41)),"Ct&lt;41","Ct&gt;41")</f>
        <v>Ct&gt;41</v>
      </c>
      <c r="U10030" s="0" t="str">
        <f aca="false">I10030</f>
        <v>Latterfroe</v>
      </c>
      <c r="V10030" s="0" t="str">
        <f aca="false">MID(F10030,10,9)</f>
        <v>DL2019046</v>
      </c>
      <c r="W10030" s="64" t="str">
        <f aca="false">V10030&amp;"_"&amp;U10030&amp;"_"&amp;R10030&amp;"_"&amp;S10030&amp;"_"&amp;T10030</f>
        <v>DL2019046_Latterfroe_Valid_Absent_Ct&gt;41</v>
      </c>
    </row>
    <row r="10031" customFormat="false" ht="14.25" hidden="false" customHeight="false" outlineLevel="0" collapsed="false">
      <c r="A10031" s="0" t="s">
        <v>838</v>
      </c>
      <c r="B10031" s="52" t="s">
        <v>981</v>
      </c>
      <c r="C10031" s="52" t="s">
        <v>747</v>
      </c>
      <c r="D10031" s="53" t="n">
        <v>0.1</v>
      </c>
      <c r="E10031" s="53" t="s">
        <v>748</v>
      </c>
      <c r="F10031" s="0" t="s">
        <v>1475</v>
      </c>
      <c r="G10031" s="0" t="str">
        <f aca="false">LEFT(B10031,2)</f>
        <v>12</v>
      </c>
      <c r="H10031" s="0" t="str">
        <f aca="false">I10031&amp;"_"&amp;G10031&amp;"_"&amp;F10031</f>
        <v>Latterfroe_12_20191009_DL2019046_MidtfynsGym_koersel1</v>
      </c>
      <c r="I10031" s="61" t="str">
        <f aca="false">MID(RIGHT(B10031,LEN(B10031)-3),1,FIND("_",RIGHT(B10031,LEN(B10031)-3))-1)</f>
        <v>Latterfroe</v>
      </c>
      <c r="J10031" s="61" t="str">
        <f aca="false">TRIM(SUBSTITUTE(RIGHT(B10031,FIND(I10031,B10031)+1),"_",""))</f>
        <v>NegK</v>
      </c>
      <c r="K10031" s="0" t="str">
        <f aca="false">IFERROR(VALUE(SUBSTITUTE(E10031,".",",")),E10031)</f>
        <v>No Ct</v>
      </c>
      <c r="L10031" s="61" t="str">
        <f aca="false">IF(J10031="PosK",SUMIFS(K:K,J:J,"PosK",H:H,H10031),"")</f>
        <v/>
      </c>
      <c r="M10031" s="61" t="str">
        <f aca="false">IF(J10031="PosK",SUMIFS(K:K,J:J,"NegK",H:H,H10031),"")</f>
        <v/>
      </c>
      <c r="N10031" s="61" t="str">
        <f aca="false">IF(J10031="PosK",SUMIFS(K:K,J:J,"eDNA",H:H,H10031),"")</f>
        <v/>
      </c>
    </row>
    <row r="10032" customFormat="false" ht="14.25" hidden="false" customHeight="false" outlineLevel="0" collapsed="false">
      <c r="A10032" s="0" t="s">
        <v>836</v>
      </c>
      <c r="B10032" s="52" t="s">
        <v>982</v>
      </c>
      <c r="C10032" s="52" t="s">
        <v>751</v>
      </c>
      <c r="D10032" s="53" t="n">
        <v>0.1</v>
      </c>
      <c r="E10032" s="53" t="s">
        <v>748</v>
      </c>
      <c r="F10032" s="0" t="s">
        <v>1475</v>
      </c>
      <c r="G10032" s="0" t="str">
        <f aca="false">LEFT(B10032,2)</f>
        <v>12</v>
      </c>
      <c r="H10032" s="0" t="str">
        <f aca="false">I10032&amp;"_"&amp;G10032&amp;"_"&amp;F10032</f>
        <v>Latterfroe_12_20191009_DL2019046_MidtfynsGym_koersel1</v>
      </c>
      <c r="I10032" s="61" t="str">
        <f aca="false">MID(RIGHT(B10032,LEN(B10032)-3),1,FIND("_",RIGHT(B10032,LEN(B10032)-3))-1)</f>
        <v>Latterfroe</v>
      </c>
      <c r="J10032" s="61" t="str">
        <f aca="false">TRIM(SUBSTITUTE(RIGHT(B10032,FIND(I10032,B10032)+1),"_",""))</f>
        <v>eDNA</v>
      </c>
      <c r="K10032" s="0" t="str">
        <f aca="false">IFERROR(VALUE(SUBSTITUTE(E10032,".",",")),E10032)</f>
        <v>No Ct</v>
      </c>
      <c r="L10032" s="61" t="str">
        <f aca="false">IF(J10032="PosK",SUMIFS(K:K,J:J,"PosK",H:H,H10032),"")</f>
        <v/>
      </c>
      <c r="M10032" s="61" t="str">
        <f aca="false">IF(J10032="PosK",SUMIFS(K:K,J:J,"NegK",H:H,H10032),"")</f>
        <v/>
      </c>
      <c r="N10032" s="61" t="str">
        <f aca="false">IF(J10032="PosK",SUMIFS(K:K,J:J,"eDNA",H:H,H10032),"")</f>
        <v/>
      </c>
      <c r="Q10032" s="62"/>
    </row>
    <row r="10033" customFormat="false" ht="14.25" hidden="false" customHeight="false" outlineLevel="0" collapsed="false">
      <c r="A10033" s="0" t="s">
        <v>840</v>
      </c>
      <c r="B10033" s="52" t="s">
        <v>982</v>
      </c>
      <c r="C10033" s="52" t="s">
        <v>751</v>
      </c>
      <c r="D10033" s="53" t="n">
        <v>0.1</v>
      </c>
      <c r="E10033" s="53" t="s">
        <v>748</v>
      </c>
      <c r="F10033" s="0" t="s">
        <v>1475</v>
      </c>
      <c r="G10033" s="0" t="str">
        <f aca="false">LEFT(B10033,2)</f>
        <v>12</v>
      </c>
      <c r="H10033" s="0" t="str">
        <f aca="false">I10033&amp;"_"&amp;G10033&amp;"_"&amp;F10033</f>
        <v>Latterfroe_12_20191009_DL2019046_MidtfynsGym_koersel1</v>
      </c>
      <c r="I10033" s="61" t="str">
        <f aca="false">MID(RIGHT(B10033,LEN(B10033)-3),1,FIND("_",RIGHT(B10033,LEN(B10033)-3))-1)</f>
        <v>Latterfroe</v>
      </c>
      <c r="J10033" s="61" t="str">
        <f aca="false">TRIM(SUBSTITUTE(RIGHT(B10033,FIND(I10033,B10033)+1),"_",""))</f>
        <v>eDNA</v>
      </c>
      <c r="K10033" s="0" t="str">
        <f aca="false">IFERROR(VALUE(SUBSTITUTE(E10033,".",",")),E10033)</f>
        <v>No Ct</v>
      </c>
      <c r="L10033" s="61" t="str">
        <f aca="false">IF(J10033="PosK",SUMIFS(K:K,J:J,"PosK",H:H,H10033),"")</f>
        <v/>
      </c>
      <c r="M10033" s="61" t="str">
        <f aca="false">IF(J10033="PosK",SUMIFS(K:K,J:J,"NegK",H:H,H10033),"")</f>
        <v/>
      </c>
      <c r="N10033" s="61" t="str">
        <f aca="false">IF(J10033="PosK",SUMIFS(K:K,J:J,"eDNA",H:H,H10033),"")</f>
        <v/>
      </c>
      <c r="P10033" s="62"/>
      <c r="T10033" s="63"/>
      <c r="W10033" s="64"/>
    </row>
    <row r="10034" customFormat="false" ht="14.25" hidden="false" customHeight="false" outlineLevel="0" collapsed="false">
      <c r="A10034" s="0" t="s">
        <v>842</v>
      </c>
      <c r="B10034" s="52" t="s">
        <v>984</v>
      </c>
      <c r="C10034" s="52" t="s">
        <v>743</v>
      </c>
      <c r="D10034" s="53" t="n">
        <v>0.1</v>
      </c>
      <c r="E10034" s="53" t="n">
        <v>19.47</v>
      </c>
      <c r="F10034" s="0" t="s">
        <v>1475</v>
      </c>
      <c r="G10034" s="0" t="str">
        <f aca="false">LEFT(B10034,2)</f>
        <v>13</v>
      </c>
      <c r="H10034" s="0" t="str">
        <f aca="false">I10034&amp;"_"&amp;G10034&amp;"_"&amp;F10034</f>
        <v>Spidssnudetfroe_13_20191009_DL2019046_MidtfynsGym_koersel1</v>
      </c>
      <c r="I10034" s="61" t="str">
        <f aca="false">MID(RIGHT(B10034,LEN(B10034)-3),1,FIND("_",RIGHT(B10034,LEN(B10034)-3))-1)</f>
        <v>Spidssnudetfroe</v>
      </c>
      <c r="J10034" s="61" t="str">
        <f aca="false">TRIM(SUBSTITUTE(RIGHT(B10034,FIND(I10034,B10034)+1),"_",""))</f>
        <v>PosK</v>
      </c>
      <c r="K10034" s="0" t="n">
        <f aca="false">IFERROR(VALUE(SUBSTITUTE(E10034,".",",")),E10034)</f>
        <v>19.47</v>
      </c>
      <c r="L10034" s="61" t="n">
        <f aca="false">IF(J10034="PosK",SUMIFS(K:K,J:J,"PosK",H:H,H10034),"")</f>
        <v>19.47</v>
      </c>
      <c r="M10034" s="61" t="n">
        <f aca="false">IF(J10034="PosK",SUMIFS(K:K,J:J,"NegK",H:H,H10034),"")</f>
        <v>0</v>
      </c>
      <c r="N10034" s="61" t="n">
        <f aca="false">IF(J10034="PosK",SUMIFS(K:K,J:J,"eDNA",H:H,H10034),"")</f>
        <v>0</v>
      </c>
      <c r="P10034" s="62" t="n">
        <f aca="false">IF(K10036="No Ct",0,K10036)</f>
        <v>0</v>
      </c>
      <c r="Q10034" s="62" t="n">
        <f aca="false">IF(K10037="No Ct",0,K10037)</f>
        <v>0</v>
      </c>
      <c r="R10034" s="0" t="str">
        <f aca="false">IF(AND(L10034&gt;0,M10034=0),"Valid","Invalid")</f>
        <v>Valid</v>
      </c>
      <c r="S10034" s="0" t="str">
        <f aca="false">IF(OR(P10034&gt;1,Q10034&gt;1),"Present","Absent")</f>
        <v>Absent</v>
      </c>
      <c r="T10034" s="63" t="str">
        <f aca="false">IF(OR(AND(P10034&gt;1,P10034&lt;41),AND(Q10034&gt;1,Q10034&lt;41)),"Ct&lt;41","Ct&gt;41")</f>
        <v>Ct&gt;41</v>
      </c>
      <c r="U10034" s="0" t="str">
        <f aca="false">I10034</f>
        <v>Spidssnudetfroe</v>
      </c>
      <c r="V10034" s="0" t="str">
        <f aca="false">MID(F10034,10,9)</f>
        <v>DL2019046</v>
      </c>
      <c r="W10034" s="64" t="str">
        <f aca="false">V10034&amp;"_"&amp;U10034&amp;"_"&amp;R10034&amp;"_"&amp;S10034&amp;"_"&amp;T10034</f>
        <v>DL2019046_Spidssnudetfroe_Valid_Absent_Ct&gt;41</v>
      </c>
    </row>
    <row r="10035" customFormat="false" ht="14.25" hidden="false" customHeight="false" outlineLevel="0" collapsed="false">
      <c r="A10035" s="0" t="s">
        <v>844</v>
      </c>
      <c r="B10035" s="52" t="s">
        <v>985</v>
      </c>
      <c r="C10035" s="52" t="s">
        <v>747</v>
      </c>
      <c r="D10035" s="53" t="n">
        <v>0.1</v>
      </c>
      <c r="E10035" s="53" t="s">
        <v>748</v>
      </c>
      <c r="F10035" s="0" t="s">
        <v>1475</v>
      </c>
      <c r="G10035" s="0" t="str">
        <f aca="false">LEFT(B10035,2)</f>
        <v>13</v>
      </c>
      <c r="H10035" s="0" t="str">
        <f aca="false">I10035&amp;"_"&amp;G10035&amp;"_"&amp;F10035</f>
        <v>Spidssnudetfroe_13_20191009_DL2019046_MidtfynsGym_koersel1</v>
      </c>
      <c r="I10035" s="61" t="str">
        <f aca="false">MID(RIGHT(B10035,LEN(B10035)-3),1,FIND("_",RIGHT(B10035,LEN(B10035)-3))-1)</f>
        <v>Spidssnudetfroe</v>
      </c>
      <c r="J10035" s="61" t="str">
        <f aca="false">TRIM(SUBSTITUTE(RIGHT(B10035,FIND(I10035,B10035)+1),"_",""))</f>
        <v>NegK</v>
      </c>
      <c r="K10035" s="0" t="str">
        <f aca="false">IFERROR(VALUE(SUBSTITUTE(E10035,".",",")),E10035)</f>
        <v>No Ct</v>
      </c>
      <c r="L10035" s="61" t="str">
        <f aca="false">IF(J10035="PosK",SUMIFS(K:K,J:J,"PosK",H:H,H10035),"")</f>
        <v/>
      </c>
      <c r="M10035" s="61" t="str">
        <f aca="false">IF(J10035="PosK",SUMIFS(K:K,J:J,"NegK",H:H,H10035),"")</f>
        <v/>
      </c>
      <c r="N10035" s="61" t="str">
        <f aca="false">IF(J10035="PosK",SUMIFS(K:K,J:J,"eDNA",H:H,H10035),"")</f>
        <v/>
      </c>
    </row>
    <row r="10036" customFormat="false" ht="14.25" hidden="false" customHeight="false" outlineLevel="0" collapsed="false">
      <c r="A10036" s="0" t="s">
        <v>846</v>
      </c>
      <c r="B10036" s="52" t="s">
        <v>986</v>
      </c>
      <c r="C10036" s="52" t="s">
        <v>751</v>
      </c>
      <c r="D10036" s="53" t="n">
        <v>0.1</v>
      </c>
      <c r="E10036" s="53" t="s">
        <v>748</v>
      </c>
      <c r="F10036" s="0" t="s">
        <v>1475</v>
      </c>
      <c r="G10036" s="0" t="str">
        <f aca="false">LEFT(B10036,2)</f>
        <v>13</v>
      </c>
      <c r="H10036" s="0" t="str">
        <f aca="false">I10036&amp;"_"&amp;G10036&amp;"_"&amp;F10036</f>
        <v>Spidssnudetfroe_13_20191009_DL2019046_MidtfynsGym_koersel1</v>
      </c>
      <c r="I10036" s="61" t="str">
        <f aca="false">MID(RIGHT(B10036,LEN(B10036)-3),1,FIND("_",RIGHT(B10036,LEN(B10036)-3))-1)</f>
        <v>Spidssnudetfroe</v>
      </c>
      <c r="J10036" s="61" t="str">
        <f aca="false">TRIM(SUBSTITUTE(RIGHT(B10036,FIND(I10036,B10036)+1),"_",""))</f>
        <v>eDNA</v>
      </c>
      <c r="K10036" s="0" t="str">
        <f aca="false">IFERROR(VALUE(SUBSTITUTE(E10036,".",",")),E10036)</f>
        <v>No Ct</v>
      </c>
      <c r="L10036" s="61" t="str">
        <f aca="false">IF(J10036="PosK",SUMIFS(K:K,J:J,"PosK",H:H,H10036),"")</f>
        <v/>
      </c>
      <c r="M10036" s="61" t="str">
        <f aca="false">IF(J10036="PosK",SUMIFS(K:K,J:J,"NegK",H:H,H10036),"")</f>
        <v/>
      </c>
      <c r="N10036" s="61" t="str">
        <f aca="false">IF(J10036="PosK",SUMIFS(K:K,J:J,"eDNA",H:H,H10036),"")</f>
        <v/>
      </c>
      <c r="Q10036" s="62"/>
    </row>
    <row r="10037" customFormat="false" ht="14.25" hidden="false" customHeight="false" outlineLevel="0" collapsed="false">
      <c r="A10037" s="0" t="s">
        <v>848</v>
      </c>
      <c r="B10037" s="52" t="s">
        <v>986</v>
      </c>
      <c r="C10037" s="52" t="s">
        <v>751</v>
      </c>
      <c r="D10037" s="53" t="n">
        <v>0.1</v>
      </c>
      <c r="E10037" s="53" t="s">
        <v>748</v>
      </c>
      <c r="F10037" s="0" t="s">
        <v>1475</v>
      </c>
      <c r="G10037" s="0" t="str">
        <f aca="false">LEFT(B10037,2)</f>
        <v>13</v>
      </c>
      <c r="H10037" s="0" t="str">
        <f aca="false">I10037&amp;"_"&amp;G10037&amp;"_"&amp;F10037</f>
        <v>Spidssnudetfroe_13_20191009_DL2019046_MidtfynsGym_koersel1</v>
      </c>
      <c r="I10037" s="61" t="str">
        <f aca="false">MID(RIGHT(B10037,LEN(B10037)-3),1,FIND("_",RIGHT(B10037,LEN(B10037)-3))-1)</f>
        <v>Spidssnudetfroe</v>
      </c>
      <c r="J10037" s="61" t="str">
        <f aca="false">TRIM(SUBSTITUTE(RIGHT(B10037,FIND(I10037,B10037)+1),"_",""))</f>
        <v>eDNA</v>
      </c>
      <c r="K10037" s="0" t="str">
        <f aca="false">IFERROR(VALUE(SUBSTITUTE(E10037,".",",")),E10037)</f>
        <v>No Ct</v>
      </c>
      <c r="L10037" s="61" t="str">
        <f aca="false">IF(J10037="PosK",SUMIFS(K:K,J:J,"PosK",H:H,H10037),"")</f>
        <v/>
      </c>
      <c r="M10037" s="61" t="str">
        <f aca="false">IF(J10037="PosK",SUMIFS(K:K,J:J,"NegK",H:H,H10037),"")</f>
        <v/>
      </c>
      <c r="N10037" s="61" t="str">
        <f aca="false">IF(J10037="PosK",SUMIFS(K:K,J:J,"eDNA",H:H,H10037),"")</f>
        <v/>
      </c>
      <c r="P10037" s="62"/>
      <c r="T10037" s="63"/>
      <c r="W10037" s="64"/>
    </row>
    <row r="10038" customFormat="false" ht="14.25" hidden="false" customHeight="false" outlineLevel="0" collapsed="false">
      <c r="A10038" s="0" t="s">
        <v>849</v>
      </c>
      <c r="B10038" s="52" t="s">
        <v>987</v>
      </c>
      <c r="C10038" s="52" t="s">
        <v>743</v>
      </c>
      <c r="D10038" s="53" t="n">
        <v>0.1</v>
      </c>
      <c r="E10038" s="53" t="n">
        <v>19.65</v>
      </c>
      <c r="F10038" s="0" t="s">
        <v>1475</v>
      </c>
      <c r="G10038" s="0" t="str">
        <f aca="false">LEFT(B10038,2)</f>
        <v>14</v>
      </c>
      <c r="H10038" s="0" t="str">
        <f aca="false">I10038&amp;"_"&amp;G10038&amp;"_"&amp;F10038</f>
        <v>Spidssnudetfroe_14_20191009_DL2019046_MidtfynsGym_koersel1</v>
      </c>
      <c r="I10038" s="61" t="str">
        <f aca="false">MID(RIGHT(B10038,LEN(B10038)-3),1,FIND("_",RIGHT(B10038,LEN(B10038)-3))-1)</f>
        <v>Spidssnudetfroe</v>
      </c>
      <c r="J10038" s="61" t="str">
        <f aca="false">TRIM(SUBSTITUTE(RIGHT(B10038,FIND(I10038,B10038)+1),"_",""))</f>
        <v>PosK</v>
      </c>
      <c r="K10038" s="0" t="n">
        <f aca="false">IFERROR(VALUE(SUBSTITUTE(E10038,".",",")),E10038)</f>
        <v>19.65</v>
      </c>
      <c r="L10038" s="61" t="n">
        <f aca="false">IF(J10038="PosK",SUMIFS(K:K,J:J,"PosK",H:H,H10038),"")</f>
        <v>19.65</v>
      </c>
      <c r="M10038" s="61" t="n">
        <f aca="false">IF(J10038="PosK",SUMIFS(K:K,J:J,"NegK",H:H,H10038),"")</f>
        <v>0</v>
      </c>
      <c r="N10038" s="61" t="n">
        <f aca="false">IF(J10038="PosK",SUMIFS(K:K,J:J,"eDNA",H:H,H10038),"")</f>
        <v>40.94</v>
      </c>
      <c r="P10038" s="62" t="n">
        <f aca="false">IF(K10040="No Ct",0,K10040)</f>
        <v>0</v>
      </c>
      <c r="Q10038" s="62" t="n">
        <f aca="false">IF(K10041="No Ct",0,K10041)</f>
        <v>40.94</v>
      </c>
      <c r="R10038" s="0" t="str">
        <f aca="false">IF(AND(L10038&gt;0,M10038=0),"Valid","Invalid")</f>
        <v>Valid</v>
      </c>
      <c r="S10038" s="0" t="str">
        <f aca="false">IF(OR(P10038&gt;1,Q10038&gt;1),"Present","Absent")</f>
        <v>Present</v>
      </c>
      <c r="T10038" s="63" t="str">
        <f aca="false">IF(OR(AND(P10038&gt;1,P10038&lt;41),AND(Q10038&gt;1,Q10038&lt;41)),"Ct&lt;41","Ct&gt;41")</f>
        <v>Ct&lt;41</v>
      </c>
      <c r="U10038" s="0" t="str">
        <f aca="false">I10038</f>
        <v>Spidssnudetfroe</v>
      </c>
      <c r="V10038" s="0" t="str">
        <f aca="false">MID(F10038,10,9)</f>
        <v>DL2019046</v>
      </c>
      <c r="W10038" s="64" t="str">
        <f aca="false">V10038&amp;"_"&amp;U10038&amp;"_"&amp;R10038&amp;"_"&amp;S10038&amp;"_"&amp;T10038</f>
        <v>DL2019046_Spidssnudetfroe_Valid_Present_Ct&lt;41</v>
      </c>
    </row>
    <row r="10039" customFormat="false" ht="14.25" hidden="false" customHeight="false" outlineLevel="0" collapsed="false">
      <c r="A10039" s="0" t="s">
        <v>851</v>
      </c>
      <c r="B10039" s="52" t="s">
        <v>988</v>
      </c>
      <c r="C10039" s="52" t="s">
        <v>747</v>
      </c>
      <c r="D10039" s="53" t="n">
        <v>0.1</v>
      </c>
      <c r="E10039" s="53" t="s">
        <v>748</v>
      </c>
      <c r="F10039" s="0" t="s">
        <v>1475</v>
      </c>
      <c r="G10039" s="0" t="str">
        <f aca="false">LEFT(B10039,2)</f>
        <v>14</v>
      </c>
      <c r="H10039" s="0" t="str">
        <f aca="false">I10039&amp;"_"&amp;G10039&amp;"_"&amp;F10039</f>
        <v>Spidssnudetfroe_14_20191009_DL2019046_MidtfynsGym_koersel1</v>
      </c>
      <c r="I10039" s="61" t="str">
        <f aca="false">MID(RIGHT(B10039,LEN(B10039)-3),1,FIND("_",RIGHT(B10039,LEN(B10039)-3))-1)</f>
        <v>Spidssnudetfroe</v>
      </c>
      <c r="J10039" s="61" t="str">
        <f aca="false">TRIM(SUBSTITUTE(RIGHT(B10039,FIND(I10039,B10039)+1),"_",""))</f>
        <v>NegK</v>
      </c>
      <c r="K10039" s="0" t="str">
        <f aca="false">IFERROR(VALUE(SUBSTITUTE(E10039,".",",")),E10039)</f>
        <v>No Ct</v>
      </c>
      <c r="L10039" s="61" t="str">
        <f aca="false">IF(J10039="PosK",SUMIFS(K:K,J:J,"PosK",H:H,H10039),"")</f>
        <v/>
      </c>
      <c r="M10039" s="61" t="str">
        <f aca="false">IF(J10039="PosK",SUMIFS(K:K,J:J,"NegK",H:H,H10039),"")</f>
        <v/>
      </c>
      <c r="N10039" s="61" t="str">
        <f aca="false">IF(J10039="PosK",SUMIFS(K:K,J:J,"eDNA",H:H,H10039),"")</f>
        <v/>
      </c>
    </row>
    <row r="10040" customFormat="false" ht="14.25" hidden="false" customHeight="false" outlineLevel="0" collapsed="false">
      <c r="A10040" s="0" t="s">
        <v>853</v>
      </c>
      <c r="B10040" s="52" t="s">
        <v>989</v>
      </c>
      <c r="C10040" s="52" t="s">
        <v>751</v>
      </c>
      <c r="D10040" s="53" t="n">
        <v>0.1</v>
      </c>
      <c r="E10040" s="53" t="s">
        <v>748</v>
      </c>
      <c r="F10040" s="0" t="s">
        <v>1475</v>
      </c>
      <c r="G10040" s="0" t="str">
        <f aca="false">LEFT(B10040,2)</f>
        <v>14</v>
      </c>
      <c r="H10040" s="0" t="str">
        <f aca="false">I10040&amp;"_"&amp;G10040&amp;"_"&amp;F10040</f>
        <v>Spidssnudetfroe_14_20191009_DL2019046_MidtfynsGym_koersel1</v>
      </c>
      <c r="I10040" s="61" t="str">
        <f aca="false">MID(RIGHT(B10040,LEN(B10040)-3),1,FIND("_",RIGHT(B10040,LEN(B10040)-3))-1)</f>
        <v>Spidssnudetfroe</v>
      </c>
      <c r="J10040" s="61" t="str">
        <f aca="false">TRIM(SUBSTITUTE(RIGHT(B10040,FIND(I10040,B10040)+1),"_",""))</f>
        <v>eDNA</v>
      </c>
      <c r="K10040" s="0" t="str">
        <f aca="false">IFERROR(VALUE(SUBSTITUTE(E10040,".",",")),E10040)</f>
        <v>No Ct</v>
      </c>
      <c r="L10040" s="61" t="str">
        <f aca="false">IF(J10040="PosK",SUMIFS(K:K,J:J,"PosK",H:H,H10040),"")</f>
        <v/>
      </c>
      <c r="M10040" s="61" t="str">
        <f aca="false">IF(J10040="PosK",SUMIFS(K:K,J:J,"NegK",H:H,H10040),"")</f>
        <v/>
      </c>
      <c r="N10040" s="61" t="str">
        <f aca="false">IF(J10040="PosK",SUMIFS(K:K,J:J,"eDNA",H:H,H10040),"")</f>
        <v/>
      </c>
      <c r="Q10040" s="62"/>
    </row>
    <row r="10041" customFormat="false" ht="14.25" hidden="false" customHeight="false" outlineLevel="0" collapsed="false">
      <c r="A10041" s="0" t="s">
        <v>855</v>
      </c>
      <c r="B10041" s="52" t="s">
        <v>989</v>
      </c>
      <c r="C10041" s="52" t="s">
        <v>751</v>
      </c>
      <c r="D10041" s="53" t="n">
        <v>0.1</v>
      </c>
      <c r="E10041" s="53" t="n">
        <v>40.94</v>
      </c>
      <c r="F10041" s="0" t="s">
        <v>1475</v>
      </c>
      <c r="G10041" s="0" t="str">
        <f aca="false">LEFT(B10041,2)</f>
        <v>14</v>
      </c>
      <c r="H10041" s="0" t="str">
        <f aca="false">I10041&amp;"_"&amp;G10041&amp;"_"&amp;F10041</f>
        <v>Spidssnudetfroe_14_20191009_DL2019046_MidtfynsGym_koersel1</v>
      </c>
      <c r="I10041" s="61" t="str">
        <f aca="false">MID(RIGHT(B10041,LEN(B10041)-3),1,FIND("_",RIGHT(B10041,LEN(B10041)-3))-1)</f>
        <v>Spidssnudetfroe</v>
      </c>
      <c r="J10041" s="61" t="str">
        <f aca="false">TRIM(SUBSTITUTE(RIGHT(B10041,FIND(I10041,B10041)+1),"_",""))</f>
        <v>eDNA</v>
      </c>
      <c r="K10041" s="0" t="n">
        <f aca="false">IFERROR(VALUE(SUBSTITUTE(E10041,".",",")),E10041)</f>
        <v>40.94</v>
      </c>
      <c r="L10041" s="61" t="str">
        <f aca="false">IF(J10041="PosK",SUMIFS(K:K,J:J,"PosK",H:H,H10041),"")</f>
        <v/>
      </c>
      <c r="M10041" s="61" t="str">
        <f aca="false">IF(J10041="PosK",SUMIFS(K:K,J:J,"NegK",H:H,H10041),"")</f>
        <v/>
      </c>
      <c r="N10041" s="61" t="str">
        <f aca="false">IF(J10041="PosK",SUMIFS(K:K,J:J,"eDNA",H:H,H10041),"")</f>
        <v/>
      </c>
      <c r="P10041" s="62"/>
      <c r="T10041" s="63"/>
      <c r="W10041" s="64"/>
    </row>
    <row r="10042" customFormat="false" ht="14.25" hidden="false" customHeight="false" outlineLevel="0" collapsed="false">
      <c r="A10042" s="0" t="s">
        <v>856</v>
      </c>
      <c r="B10042" s="52" t="s">
        <v>990</v>
      </c>
      <c r="C10042" s="52" t="s">
        <v>743</v>
      </c>
      <c r="D10042" s="53" t="n">
        <v>0.1</v>
      </c>
      <c r="E10042" s="53" t="s">
        <v>748</v>
      </c>
      <c r="F10042" s="0" t="s">
        <v>1475</v>
      </c>
      <c r="G10042" s="0" t="str">
        <f aca="false">LEFT(B10042,2)</f>
        <v>15</v>
      </c>
      <c r="H10042" s="0" t="str">
        <f aca="false">I10042&amp;"_"&amp;G10042&amp;"_"&amp;F10042</f>
        <v>KortbenetGroenFroe_15_20191009_DL2019046_MidtfynsGym_koersel1</v>
      </c>
      <c r="I10042" s="61" t="str">
        <f aca="false">MID(RIGHT(B10042,LEN(B10042)-3),1,FIND("_",RIGHT(B10042,LEN(B10042)-3))-1)</f>
        <v>KortbenetGroenFroe</v>
      </c>
      <c r="J10042" s="61" t="str">
        <f aca="false">TRIM(SUBSTITUTE(RIGHT(B10042,FIND(I10042,B10042)+1),"_",""))</f>
        <v>PosK</v>
      </c>
      <c r="K10042" s="0" t="str">
        <f aca="false">IFERROR(VALUE(SUBSTITUTE(E10042,".",",")),E10042)</f>
        <v>No Ct</v>
      </c>
      <c r="L10042" s="61" t="n">
        <f aca="false">IF(J10042="PosK",SUMIFS(K:K,J:J,"PosK",H:H,H10042),"")</f>
        <v>0</v>
      </c>
      <c r="M10042" s="61" t="n">
        <f aca="false">IF(J10042="PosK",SUMIFS(K:K,J:J,"NegK",H:H,H10042),"")</f>
        <v>0</v>
      </c>
      <c r="N10042" s="61" t="n">
        <f aca="false">IF(J10042="PosK",SUMIFS(K:K,J:J,"eDNA",H:H,H10042),"")</f>
        <v>0</v>
      </c>
      <c r="P10042" s="62" t="n">
        <f aca="false">IF(K10044="No Ct",0,K10044)</f>
        <v>0</v>
      </c>
      <c r="Q10042" s="62" t="n">
        <f aca="false">IF(K10045="No Ct",0,K10045)</f>
        <v>0</v>
      </c>
      <c r="R10042" s="0" t="str">
        <f aca="false">IF(AND(L10042&gt;0,M10042=0),"Valid","Invalid")</f>
        <v>Invalid</v>
      </c>
      <c r="S10042" s="0" t="str">
        <f aca="false">IF(OR(P10042&gt;1,Q10042&gt;1),"Present","Absent")</f>
        <v>Absent</v>
      </c>
      <c r="T10042" s="63" t="str">
        <f aca="false">IF(OR(AND(P10042&gt;1,P10042&lt;41),AND(Q10042&gt;1,Q10042&lt;41)),"Ct&lt;41","Ct&gt;41")</f>
        <v>Ct&gt;41</v>
      </c>
      <c r="U10042" s="0" t="str">
        <f aca="false">I10042</f>
        <v>KortbenetGroenFroe</v>
      </c>
      <c r="V10042" s="0" t="str">
        <f aca="false">MID(F10042,10,9)</f>
        <v>DL2019046</v>
      </c>
      <c r="W10042" s="64" t="str">
        <f aca="false">V10042&amp;"_"&amp;U10042&amp;"_"&amp;R10042&amp;"_"&amp;S10042&amp;"_"&amp;T10042</f>
        <v>DL2019046_KortbenetGroenFroe_Invalid_Absent_Ct&gt;41</v>
      </c>
    </row>
    <row r="10043" customFormat="false" ht="14.25" hidden="false" customHeight="false" outlineLevel="0" collapsed="false">
      <c r="A10043" s="0" t="s">
        <v>858</v>
      </c>
      <c r="B10043" s="52" t="s">
        <v>991</v>
      </c>
      <c r="C10043" s="52" t="s">
        <v>747</v>
      </c>
      <c r="D10043" s="53" t="n">
        <v>0.1</v>
      </c>
      <c r="E10043" s="53" t="s">
        <v>748</v>
      </c>
      <c r="F10043" s="0" t="s">
        <v>1475</v>
      </c>
      <c r="G10043" s="0" t="str">
        <f aca="false">LEFT(B10043,2)</f>
        <v>15</v>
      </c>
      <c r="H10043" s="0" t="str">
        <f aca="false">I10043&amp;"_"&amp;G10043&amp;"_"&amp;F10043</f>
        <v>KortbenetGroenFroe_15_20191009_DL2019046_MidtfynsGym_koersel1</v>
      </c>
      <c r="I10043" s="61" t="str">
        <f aca="false">MID(RIGHT(B10043,LEN(B10043)-3),1,FIND("_",RIGHT(B10043,LEN(B10043)-3))-1)</f>
        <v>KortbenetGroenFroe</v>
      </c>
      <c r="J10043" s="61" t="str">
        <f aca="false">TRIM(SUBSTITUTE(RIGHT(B10043,FIND(I10043,B10043)+1),"_",""))</f>
        <v>NegK</v>
      </c>
      <c r="K10043" s="0" t="str">
        <f aca="false">IFERROR(VALUE(SUBSTITUTE(E10043,".",",")),E10043)</f>
        <v>No Ct</v>
      </c>
      <c r="L10043" s="61" t="str">
        <f aca="false">IF(J10043="PosK",SUMIFS(K:K,J:J,"PosK",H:H,H10043),"")</f>
        <v/>
      </c>
      <c r="M10043" s="61" t="str">
        <f aca="false">IF(J10043="PosK",SUMIFS(K:K,J:J,"NegK",H:H,H10043),"")</f>
        <v/>
      </c>
      <c r="N10043" s="61" t="str">
        <f aca="false">IF(J10043="PosK",SUMIFS(K:K,J:J,"eDNA",H:H,H10043),"")</f>
        <v/>
      </c>
    </row>
    <row r="10044" customFormat="false" ht="14.25" hidden="false" customHeight="false" outlineLevel="0" collapsed="false">
      <c r="A10044" s="0" t="s">
        <v>860</v>
      </c>
      <c r="B10044" s="52" t="s">
        <v>992</v>
      </c>
      <c r="C10044" s="52" t="s">
        <v>751</v>
      </c>
      <c r="D10044" s="53" t="n">
        <v>0.1</v>
      </c>
      <c r="E10044" s="53" t="s">
        <v>748</v>
      </c>
      <c r="F10044" s="0" t="s">
        <v>1475</v>
      </c>
      <c r="G10044" s="0" t="str">
        <f aca="false">LEFT(B10044,2)</f>
        <v>15</v>
      </c>
      <c r="H10044" s="0" t="str">
        <f aca="false">I10044&amp;"_"&amp;G10044&amp;"_"&amp;F10044</f>
        <v>KortbenetGroenFroe_15_20191009_DL2019046_MidtfynsGym_koersel1</v>
      </c>
      <c r="I10044" s="61" t="str">
        <f aca="false">MID(RIGHT(B10044,LEN(B10044)-3),1,FIND("_",RIGHT(B10044,LEN(B10044)-3))-1)</f>
        <v>KortbenetGroenFroe</v>
      </c>
      <c r="J10044" s="61" t="str">
        <f aca="false">TRIM(SUBSTITUTE(RIGHT(B10044,FIND(I10044,B10044)+1),"_",""))</f>
        <v>eDNA</v>
      </c>
      <c r="K10044" s="0" t="str">
        <f aca="false">IFERROR(VALUE(SUBSTITUTE(E10044,".",",")),E10044)</f>
        <v>No Ct</v>
      </c>
      <c r="L10044" s="61" t="str">
        <f aca="false">IF(J10044="PosK",SUMIFS(K:K,J:J,"PosK",H:H,H10044),"")</f>
        <v/>
      </c>
      <c r="M10044" s="61" t="str">
        <f aca="false">IF(J10044="PosK",SUMIFS(K:K,J:J,"NegK",H:H,H10044),"")</f>
        <v/>
      </c>
      <c r="N10044" s="61" t="str">
        <f aca="false">IF(J10044="PosK",SUMIFS(K:K,J:J,"eDNA",H:H,H10044),"")</f>
        <v/>
      </c>
      <c r="Q10044" s="62"/>
    </row>
    <row r="10045" customFormat="false" ht="14.25" hidden="false" customHeight="false" outlineLevel="0" collapsed="false">
      <c r="A10045" s="0" t="s">
        <v>862</v>
      </c>
      <c r="B10045" s="52" t="s">
        <v>992</v>
      </c>
      <c r="C10045" s="52" t="s">
        <v>751</v>
      </c>
      <c r="D10045" s="53" t="n">
        <v>0.1</v>
      </c>
      <c r="E10045" s="53" t="s">
        <v>748</v>
      </c>
      <c r="F10045" s="0" t="s">
        <v>1475</v>
      </c>
      <c r="G10045" s="0" t="str">
        <f aca="false">LEFT(B10045,2)</f>
        <v>15</v>
      </c>
      <c r="H10045" s="0" t="str">
        <f aca="false">I10045&amp;"_"&amp;G10045&amp;"_"&amp;F10045</f>
        <v>KortbenetGroenFroe_15_20191009_DL2019046_MidtfynsGym_koersel1</v>
      </c>
      <c r="I10045" s="61" t="str">
        <f aca="false">MID(RIGHT(B10045,LEN(B10045)-3),1,FIND("_",RIGHT(B10045,LEN(B10045)-3))-1)</f>
        <v>KortbenetGroenFroe</v>
      </c>
      <c r="J10045" s="61" t="str">
        <f aca="false">TRIM(SUBSTITUTE(RIGHT(B10045,FIND(I10045,B10045)+1),"_",""))</f>
        <v>eDNA</v>
      </c>
      <c r="K10045" s="0" t="str">
        <f aca="false">IFERROR(VALUE(SUBSTITUTE(E10045,".",",")),E10045)</f>
        <v>No Ct</v>
      </c>
      <c r="L10045" s="61" t="str">
        <f aca="false">IF(J10045="PosK",SUMIFS(K:K,J:J,"PosK",H:H,H10045),"")</f>
        <v/>
      </c>
      <c r="M10045" s="61" t="str">
        <f aca="false">IF(J10045="PosK",SUMIFS(K:K,J:J,"NegK",H:H,H10045),"")</f>
        <v/>
      </c>
      <c r="N10045" s="61" t="str">
        <f aca="false">IF(J10045="PosK",SUMIFS(K:K,J:J,"eDNA",H:H,H10045),"")</f>
        <v/>
      </c>
      <c r="P10045" s="62"/>
      <c r="T10045" s="63"/>
      <c r="W10045" s="64"/>
    </row>
    <row r="10046" customFormat="false" ht="14.25" hidden="false" customHeight="false" outlineLevel="0" collapsed="false">
      <c r="A10046" s="0" t="s">
        <v>863</v>
      </c>
      <c r="B10046" s="52" t="s">
        <v>1212</v>
      </c>
      <c r="C10046" s="52" t="s">
        <v>743</v>
      </c>
      <c r="D10046" s="53" t="n">
        <v>0.1</v>
      </c>
      <c r="E10046" s="53" t="n">
        <v>30.71</v>
      </c>
      <c r="F10046" s="0" t="s">
        <v>1475</v>
      </c>
      <c r="G10046" s="0" t="str">
        <f aca="false">LEFT(B10046,2)</f>
        <v>16</v>
      </c>
      <c r="H10046" s="0" t="str">
        <f aca="false">I10046&amp;"_"&amp;G10046&amp;"_"&amp;F10046</f>
        <v>ButsnudetFroe_16_20191009_DL2019046_MidtfynsGym_koersel1</v>
      </c>
      <c r="I10046" s="61" t="str">
        <f aca="false">MID(RIGHT(B10046,LEN(B10046)-3),1,FIND("_",RIGHT(B10046,LEN(B10046)-3))-1)</f>
        <v>ButsnudetFroe</v>
      </c>
      <c r="J10046" s="61" t="str">
        <f aca="false">TRIM(SUBSTITUTE(RIGHT(B10046,FIND(I10046,B10046)+1),"_",""))</f>
        <v>PosK</v>
      </c>
      <c r="K10046" s="0" t="n">
        <f aca="false">IFERROR(VALUE(SUBSTITUTE(E10046,".",",")),E10046)</f>
        <v>30.71</v>
      </c>
      <c r="L10046" s="61" t="n">
        <f aca="false">IF(J10046="PosK",SUMIFS(K:K,J:J,"PosK",H:H,H10046),"")</f>
        <v>30.71</v>
      </c>
      <c r="M10046" s="61" t="n">
        <f aca="false">IF(J10046="PosK",SUMIFS(K:K,J:J,"NegK",H:H,H10046),"")</f>
        <v>0</v>
      </c>
      <c r="N10046" s="61" t="n">
        <f aca="false">IF(J10046="PosK",SUMIFS(K:K,J:J,"eDNA",H:H,H10046),"")</f>
        <v>0</v>
      </c>
      <c r="P10046" s="62" t="n">
        <f aca="false">IF(K10048="No Ct",0,K10048)</f>
        <v>0</v>
      </c>
      <c r="Q10046" s="62" t="n">
        <f aca="false">IF(K10049="No Ct",0,K10049)</f>
        <v>0</v>
      </c>
      <c r="R10046" s="0" t="str">
        <f aca="false">IF(AND(L10046&gt;0,M10046=0),"Valid","Invalid")</f>
        <v>Valid</v>
      </c>
      <c r="S10046" s="0" t="str">
        <f aca="false">IF(OR(P10046&gt;1,Q10046&gt;1),"Present","Absent")</f>
        <v>Absent</v>
      </c>
      <c r="T10046" s="63" t="str">
        <f aca="false">IF(OR(AND(P10046&gt;1,P10046&lt;41),AND(Q10046&gt;1,Q10046&lt;41)),"Ct&lt;41","Ct&gt;41")</f>
        <v>Ct&gt;41</v>
      </c>
      <c r="U10046" s="0" t="str">
        <f aca="false">I10046</f>
        <v>ButsnudetFroe</v>
      </c>
      <c r="V10046" s="0" t="str">
        <f aca="false">MID(F10046,10,9)</f>
        <v>DL2019046</v>
      </c>
      <c r="W10046" s="64" t="str">
        <f aca="false">V10046&amp;"_"&amp;U10046&amp;"_"&amp;R10046&amp;"_"&amp;S10046&amp;"_"&amp;T10046</f>
        <v>DL2019046_ButsnudetFroe_Valid_Absent_Ct&gt;41</v>
      </c>
    </row>
    <row r="10047" customFormat="false" ht="14.25" hidden="false" customHeight="false" outlineLevel="0" collapsed="false">
      <c r="A10047" s="0" t="s">
        <v>865</v>
      </c>
      <c r="B10047" s="52" t="s">
        <v>1213</v>
      </c>
      <c r="C10047" s="52" t="s">
        <v>747</v>
      </c>
      <c r="D10047" s="53" t="n">
        <v>0.1</v>
      </c>
      <c r="E10047" s="53" t="s">
        <v>748</v>
      </c>
      <c r="F10047" s="0" t="s">
        <v>1475</v>
      </c>
      <c r="G10047" s="0" t="str">
        <f aca="false">LEFT(B10047,2)</f>
        <v>16</v>
      </c>
      <c r="H10047" s="0" t="str">
        <f aca="false">I10047&amp;"_"&amp;G10047&amp;"_"&amp;F10047</f>
        <v>ButsnudetFroe_16_20191009_DL2019046_MidtfynsGym_koersel1</v>
      </c>
      <c r="I10047" s="61" t="str">
        <f aca="false">MID(RIGHT(B10047,LEN(B10047)-3),1,FIND("_",RIGHT(B10047,LEN(B10047)-3))-1)</f>
        <v>ButsnudetFroe</v>
      </c>
      <c r="J10047" s="61" t="str">
        <f aca="false">TRIM(SUBSTITUTE(RIGHT(B10047,FIND(I10047,B10047)+1),"_",""))</f>
        <v>NegK</v>
      </c>
      <c r="K10047" s="0" t="str">
        <f aca="false">IFERROR(VALUE(SUBSTITUTE(E10047,".",",")),E10047)</f>
        <v>No Ct</v>
      </c>
      <c r="L10047" s="61" t="str">
        <f aca="false">IF(J10047="PosK",SUMIFS(K:K,J:J,"PosK",H:H,H10047),"")</f>
        <v/>
      </c>
      <c r="M10047" s="61" t="str">
        <f aca="false">IF(J10047="PosK",SUMIFS(K:K,J:J,"NegK",H:H,H10047),"")</f>
        <v/>
      </c>
      <c r="N10047" s="61" t="str">
        <f aca="false">IF(J10047="PosK",SUMIFS(K:K,J:J,"eDNA",H:H,H10047),"")</f>
        <v/>
      </c>
    </row>
    <row r="10048" customFormat="false" ht="14.25" hidden="false" customHeight="false" outlineLevel="0" collapsed="false">
      <c r="A10048" s="0" t="s">
        <v>867</v>
      </c>
      <c r="B10048" s="52" t="s">
        <v>1214</v>
      </c>
      <c r="C10048" s="52" t="s">
        <v>751</v>
      </c>
      <c r="D10048" s="53" t="n">
        <v>0.1</v>
      </c>
      <c r="E10048" s="53" t="s">
        <v>748</v>
      </c>
      <c r="F10048" s="0" t="s">
        <v>1475</v>
      </c>
      <c r="G10048" s="0" t="str">
        <f aca="false">LEFT(B10048,2)</f>
        <v>16</v>
      </c>
      <c r="H10048" s="0" t="str">
        <f aca="false">I10048&amp;"_"&amp;G10048&amp;"_"&amp;F10048</f>
        <v>ButsnudetFroe_16_20191009_DL2019046_MidtfynsGym_koersel1</v>
      </c>
      <c r="I10048" s="61" t="str">
        <f aca="false">MID(RIGHT(B10048,LEN(B10048)-3),1,FIND("_",RIGHT(B10048,LEN(B10048)-3))-1)</f>
        <v>ButsnudetFroe</v>
      </c>
      <c r="J10048" s="61" t="str">
        <f aca="false">TRIM(SUBSTITUTE(RIGHT(B10048,FIND(I10048,B10048)+1),"_",""))</f>
        <v>eDNA</v>
      </c>
      <c r="K10048" s="0" t="str">
        <f aca="false">IFERROR(VALUE(SUBSTITUTE(E10048,".",",")),E10048)</f>
        <v>No Ct</v>
      </c>
      <c r="L10048" s="61" t="str">
        <f aca="false">IF(J10048="PosK",SUMIFS(K:K,J:J,"PosK",H:H,H10048),"")</f>
        <v/>
      </c>
      <c r="M10048" s="61" t="str">
        <f aca="false">IF(J10048="PosK",SUMIFS(K:K,J:J,"NegK",H:H,H10048),"")</f>
        <v/>
      </c>
      <c r="N10048" s="61" t="str">
        <f aca="false">IF(J10048="PosK",SUMIFS(K:K,J:J,"eDNA",H:H,H10048),"")</f>
        <v/>
      </c>
      <c r="Q10048" s="62"/>
    </row>
    <row r="10049" customFormat="false" ht="14.25" hidden="false" customHeight="false" outlineLevel="0" collapsed="false">
      <c r="A10049" s="0" t="s">
        <v>869</v>
      </c>
      <c r="B10049" s="52" t="s">
        <v>1214</v>
      </c>
      <c r="C10049" s="52" t="s">
        <v>751</v>
      </c>
      <c r="D10049" s="53" t="n">
        <v>0.1</v>
      </c>
      <c r="E10049" s="53" t="s">
        <v>748</v>
      </c>
      <c r="F10049" s="0" t="s">
        <v>1475</v>
      </c>
      <c r="G10049" s="0" t="str">
        <f aca="false">LEFT(B10049,2)</f>
        <v>16</v>
      </c>
      <c r="H10049" s="0" t="str">
        <f aca="false">I10049&amp;"_"&amp;G10049&amp;"_"&amp;F10049</f>
        <v>ButsnudetFroe_16_20191009_DL2019046_MidtfynsGym_koersel1</v>
      </c>
      <c r="I10049" s="61" t="str">
        <f aca="false">MID(RIGHT(B10049,LEN(B10049)-3),1,FIND("_",RIGHT(B10049,LEN(B10049)-3))-1)</f>
        <v>ButsnudetFroe</v>
      </c>
      <c r="J10049" s="61" t="str">
        <f aca="false">TRIM(SUBSTITUTE(RIGHT(B10049,FIND(I10049,B10049)+1),"_",""))</f>
        <v>eDNA</v>
      </c>
      <c r="K10049" s="0" t="str">
        <f aca="false">IFERROR(VALUE(SUBSTITUTE(E10049,".",",")),E10049)</f>
        <v>No Ct</v>
      </c>
      <c r="L10049" s="61" t="str">
        <f aca="false">IF(J10049="PosK",SUMIFS(K:K,J:J,"PosK",H:H,H10049),"")</f>
        <v/>
      </c>
      <c r="M10049" s="61" t="str">
        <f aca="false">IF(J10049="PosK",SUMIFS(K:K,J:J,"NegK",H:H,H10049),"")</f>
        <v/>
      </c>
      <c r="N10049" s="61" t="str">
        <f aca="false">IF(J10049="PosK",SUMIFS(K:K,J:J,"eDNA",H:H,H10049),"")</f>
        <v/>
      </c>
      <c r="P10049" s="62"/>
      <c r="T10049" s="63"/>
      <c r="W10049" s="64"/>
    </row>
    <row r="10050" customFormat="false" ht="14.25" hidden="false" customHeight="false" outlineLevel="0" collapsed="false">
      <c r="A10050" s="0" t="s">
        <v>870</v>
      </c>
      <c r="B10050" s="52" t="s">
        <v>996</v>
      </c>
      <c r="C10050" s="52" t="s">
        <v>743</v>
      </c>
      <c r="D10050" s="53" t="n">
        <v>0.1</v>
      </c>
      <c r="E10050" s="53" t="n">
        <v>30.3</v>
      </c>
      <c r="F10050" s="0" t="s">
        <v>1475</v>
      </c>
      <c r="G10050" s="0" t="str">
        <f aca="false">LEFT(B10050,2)</f>
        <v>17</v>
      </c>
      <c r="H10050" s="0" t="str">
        <f aca="false">I10050&amp;"_"&amp;G10050&amp;"_"&amp;F10050</f>
        <v>ButsnudetFroe_17_20191009_DL2019046_MidtfynsGym_koersel1</v>
      </c>
      <c r="I10050" s="61" t="str">
        <f aca="false">MID(RIGHT(B10050,LEN(B10050)-3),1,FIND("_",RIGHT(B10050,LEN(B10050)-3))-1)</f>
        <v>ButsnudetFroe</v>
      </c>
      <c r="J10050" s="61" t="str">
        <f aca="false">TRIM(SUBSTITUTE(RIGHT(B10050,FIND(I10050,B10050)+1),"_",""))</f>
        <v>PosK</v>
      </c>
      <c r="K10050" s="0" t="n">
        <f aca="false">IFERROR(VALUE(SUBSTITUTE(E10050,".",",")),E10050)</f>
        <v>30.3</v>
      </c>
      <c r="L10050" s="61" t="n">
        <f aca="false">IF(J10050="PosK",SUMIFS(K:K,J:J,"PosK",H:H,H10050),"")</f>
        <v>30.3</v>
      </c>
      <c r="M10050" s="61" t="n">
        <f aca="false">IF(J10050="PosK",SUMIFS(K:K,J:J,"NegK",H:H,H10050),"")</f>
        <v>0</v>
      </c>
      <c r="N10050" s="61" t="n">
        <f aca="false">IF(J10050="PosK",SUMIFS(K:K,J:J,"eDNA",H:H,H10050),"")</f>
        <v>0</v>
      </c>
      <c r="P10050" s="62" t="n">
        <f aca="false">IF(K10052="No Ct",0,K10052)</f>
        <v>0</v>
      </c>
      <c r="Q10050" s="62" t="n">
        <f aca="false">IF(K10053="No Ct",0,K10053)</f>
        <v>0</v>
      </c>
      <c r="R10050" s="0" t="str">
        <f aca="false">IF(AND(L10050&gt;0,M10050=0),"Valid","Invalid")</f>
        <v>Valid</v>
      </c>
      <c r="S10050" s="0" t="str">
        <f aca="false">IF(OR(P10050&gt;1,Q10050&gt;1),"Present","Absent")</f>
        <v>Absent</v>
      </c>
      <c r="T10050" s="63" t="str">
        <f aca="false">IF(OR(AND(P10050&gt;1,P10050&lt;41),AND(Q10050&gt;1,Q10050&lt;41)),"Ct&lt;41","Ct&gt;41")</f>
        <v>Ct&gt;41</v>
      </c>
      <c r="U10050" s="0" t="str">
        <f aca="false">I10050</f>
        <v>ButsnudetFroe</v>
      </c>
      <c r="V10050" s="0" t="str">
        <f aca="false">MID(F10050,10,9)</f>
        <v>DL2019046</v>
      </c>
      <c r="W10050" s="64" t="str">
        <f aca="false">V10050&amp;"_"&amp;U10050&amp;"_"&amp;R10050&amp;"_"&amp;S10050&amp;"_"&amp;T10050</f>
        <v>DL2019046_ButsnudetFroe_Valid_Absent_Ct&gt;41</v>
      </c>
    </row>
    <row r="10051" customFormat="false" ht="14.25" hidden="false" customHeight="false" outlineLevel="0" collapsed="false">
      <c r="A10051" s="0" t="s">
        <v>872</v>
      </c>
      <c r="B10051" s="52" t="s">
        <v>997</v>
      </c>
      <c r="C10051" s="52" t="s">
        <v>747</v>
      </c>
      <c r="D10051" s="53" t="n">
        <v>0.1</v>
      </c>
      <c r="E10051" s="53" t="s">
        <v>748</v>
      </c>
      <c r="F10051" s="0" t="s">
        <v>1475</v>
      </c>
      <c r="G10051" s="0" t="str">
        <f aca="false">LEFT(B10051,2)</f>
        <v>17</v>
      </c>
      <c r="H10051" s="0" t="str">
        <f aca="false">I10051&amp;"_"&amp;G10051&amp;"_"&amp;F10051</f>
        <v>ButsnudetFroe_17_20191009_DL2019046_MidtfynsGym_koersel1</v>
      </c>
      <c r="I10051" s="61" t="str">
        <f aca="false">MID(RIGHT(B10051,LEN(B10051)-3),1,FIND("_",RIGHT(B10051,LEN(B10051)-3))-1)</f>
        <v>ButsnudetFroe</v>
      </c>
      <c r="J10051" s="61" t="str">
        <f aca="false">TRIM(SUBSTITUTE(RIGHT(B10051,FIND(I10051,B10051)+1),"_",""))</f>
        <v>NegK</v>
      </c>
      <c r="K10051" s="0" t="str">
        <f aca="false">IFERROR(VALUE(SUBSTITUTE(E10051,".",",")),E10051)</f>
        <v>No Ct</v>
      </c>
      <c r="L10051" s="61" t="str">
        <f aca="false">IF(J10051="PosK",SUMIFS(K:K,J:J,"PosK",H:H,H10051),"")</f>
        <v/>
      </c>
      <c r="M10051" s="61" t="str">
        <f aca="false">IF(J10051="PosK",SUMIFS(K:K,J:J,"NegK",H:H,H10051),"")</f>
        <v/>
      </c>
      <c r="N10051" s="61" t="str">
        <f aca="false">IF(J10051="PosK",SUMIFS(K:K,J:J,"eDNA",H:H,H10051),"")</f>
        <v/>
      </c>
    </row>
    <row r="10052" customFormat="false" ht="14.25" hidden="false" customHeight="false" outlineLevel="0" collapsed="false">
      <c r="A10052" s="0" t="s">
        <v>874</v>
      </c>
      <c r="B10052" s="52" t="s">
        <v>998</v>
      </c>
      <c r="C10052" s="52" t="s">
        <v>751</v>
      </c>
      <c r="D10052" s="53" t="n">
        <v>0.1</v>
      </c>
      <c r="E10052" s="53" t="s">
        <v>748</v>
      </c>
      <c r="F10052" s="0" t="s">
        <v>1475</v>
      </c>
      <c r="G10052" s="0" t="str">
        <f aca="false">LEFT(B10052,2)</f>
        <v>17</v>
      </c>
      <c r="H10052" s="0" t="str">
        <f aca="false">I10052&amp;"_"&amp;G10052&amp;"_"&amp;F10052</f>
        <v>ButsnudetFroe_17_20191009_DL2019046_MidtfynsGym_koersel1</v>
      </c>
      <c r="I10052" s="61" t="str">
        <f aca="false">MID(RIGHT(B10052,LEN(B10052)-3),1,FIND("_",RIGHT(B10052,LEN(B10052)-3))-1)</f>
        <v>ButsnudetFroe</v>
      </c>
      <c r="J10052" s="61" t="str">
        <f aca="false">TRIM(SUBSTITUTE(RIGHT(B10052,FIND(I10052,B10052)+1),"_",""))</f>
        <v>eDNA</v>
      </c>
      <c r="K10052" s="0" t="str">
        <f aca="false">IFERROR(VALUE(SUBSTITUTE(E10052,".",",")),E10052)</f>
        <v>No Ct</v>
      </c>
      <c r="L10052" s="61" t="str">
        <f aca="false">IF(J10052="PosK",SUMIFS(K:K,J:J,"PosK",H:H,H10052),"")</f>
        <v/>
      </c>
      <c r="M10052" s="61" t="str">
        <f aca="false">IF(J10052="PosK",SUMIFS(K:K,J:J,"NegK",H:H,H10052),"")</f>
        <v/>
      </c>
      <c r="N10052" s="61" t="str">
        <f aca="false">IF(J10052="PosK",SUMIFS(K:K,J:J,"eDNA",H:H,H10052),"")</f>
        <v/>
      </c>
      <c r="Q10052" s="62"/>
    </row>
    <row r="10053" customFormat="false" ht="14.25" hidden="false" customHeight="false" outlineLevel="0" collapsed="false">
      <c r="A10053" s="0" t="s">
        <v>876</v>
      </c>
      <c r="B10053" s="52" t="s">
        <v>998</v>
      </c>
      <c r="C10053" s="52" t="s">
        <v>751</v>
      </c>
      <c r="D10053" s="53" t="n">
        <v>0.1</v>
      </c>
      <c r="E10053" s="53" t="s">
        <v>748</v>
      </c>
      <c r="F10053" s="0" t="s">
        <v>1475</v>
      </c>
      <c r="G10053" s="0" t="str">
        <f aca="false">LEFT(B10053,2)</f>
        <v>17</v>
      </c>
      <c r="H10053" s="0" t="str">
        <f aca="false">I10053&amp;"_"&amp;G10053&amp;"_"&amp;F10053</f>
        <v>ButsnudetFroe_17_20191009_DL2019046_MidtfynsGym_koersel1</v>
      </c>
      <c r="I10053" s="61" t="str">
        <f aca="false">MID(RIGHT(B10053,LEN(B10053)-3),1,FIND("_",RIGHT(B10053,LEN(B10053)-3))-1)</f>
        <v>ButsnudetFroe</v>
      </c>
      <c r="J10053" s="61" t="str">
        <f aca="false">TRIM(SUBSTITUTE(RIGHT(B10053,FIND(I10053,B10053)+1),"_",""))</f>
        <v>eDNA</v>
      </c>
      <c r="K10053" s="0" t="str">
        <f aca="false">IFERROR(VALUE(SUBSTITUTE(E10053,".",",")),E10053)</f>
        <v>No Ct</v>
      </c>
      <c r="L10053" s="61" t="str">
        <f aca="false">IF(J10053="PosK",SUMIFS(K:K,J:J,"PosK",H:H,H10053),"")</f>
        <v/>
      </c>
      <c r="M10053" s="61" t="str">
        <f aca="false">IF(J10053="PosK",SUMIFS(K:K,J:J,"NegK",H:H,H10053),"")</f>
        <v/>
      </c>
      <c r="N10053" s="61" t="str">
        <f aca="false">IF(J10053="PosK",SUMIFS(K:K,J:J,"eDNA",H:H,H10053),"")</f>
        <v/>
      </c>
      <c r="P10053" s="62"/>
      <c r="T10053" s="63"/>
      <c r="W10053" s="64"/>
    </row>
    <row r="10054" customFormat="false" ht="14.25" hidden="false" customHeight="false" outlineLevel="0" collapsed="false">
      <c r="A10054" s="0" t="s">
        <v>877</v>
      </c>
      <c r="B10054" s="52" t="s">
        <v>1215</v>
      </c>
      <c r="C10054" s="52" t="s">
        <v>743</v>
      </c>
      <c r="D10054" s="53" t="n">
        <v>0.1</v>
      </c>
      <c r="E10054" s="53" t="n">
        <v>27.67</v>
      </c>
      <c r="F10054" s="0" t="s">
        <v>1475</v>
      </c>
      <c r="G10054" s="0" t="str">
        <f aca="false">LEFT(B10054,2)</f>
        <v>18</v>
      </c>
      <c r="H10054" s="0" t="str">
        <f aca="false">I10054&amp;"_"&amp;G10054&amp;"_"&amp;F10054</f>
        <v>LilleVandsalamander_18_20191009_DL2019046_MidtfynsGym_koersel1</v>
      </c>
      <c r="I10054" s="61" t="str">
        <f aca="false">MID(RIGHT(B10054,LEN(B10054)-3),1,FIND("_",RIGHT(B10054,LEN(B10054)-3))-1)</f>
        <v>LilleVandsalamander</v>
      </c>
      <c r="J10054" s="61" t="str">
        <f aca="false">TRIM(SUBSTITUTE(RIGHT(B10054,FIND(I10054,B10054)+1),"_",""))</f>
        <v>PosK</v>
      </c>
      <c r="K10054" s="0" t="n">
        <f aca="false">IFERROR(VALUE(SUBSTITUTE(E10054,".",",")),E10054)</f>
        <v>27.67</v>
      </c>
      <c r="L10054" s="61" t="n">
        <f aca="false">IF(J10054="PosK",SUMIFS(K:K,J:J,"PosK",H:H,H10054),"")</f>
        <v>27.67</v>
      </c>
      <c r="M10054" s="61" t="n">
        <f aca="false">IF(J10054="PosK",SUMIFS(K:K,J:J,"NegK",H:H,H10054),"")</f>
        <v>0</v>
      </c>
      <c r="N10054" s="61" t="n">
        <f aca="false">IF(J10054="PosK",SUMIFS(K:K,J:J,"eDNA",H:H,H10054),"")</f>
        <v>0</v>
      </c>
      <c r="P10054" s="62" t="n">
        <f aca="false">IF(K10056="No Ct",0,K10056)</f>
        <v>0</v>
      </c>
      <c r="Q10054" s="62" t="n">
        <f aca="false">IF(K10057="No Ct",0,K10057)</f>
        <v>0</v>
      </c>
      <c r="R10054" s="0" t="str">
        <f aca="false">IF(AND(L10054&gt;0,M10054=0),"Valid","Invalid")</f>
        <v>Valid</v>
      </c>
      <c r="S10054" s="0" t="str">
        <f aca="false">IF(OR(P10054&gt;1,Q10054&gt;1),"Present","Absent")</f>
        <v>Absent</v>
      </c>
      <c r="T10054" s="63" t="str">
        <f aca="false">IF(OR(AND(P10054&gt;1,P10054&lt;41),AND(Q10054&gt;1,Q10054&lt;41)),"Ct&lt;41","Ct&gt;41")</f>
        <v>Ct&gt;41</v>
      </c>
      <c r="U10054" s="0" t="str">
        <f aca="false">I10054</f>
        <v>LilleVandsalamander</v>
      </c>
      <c r="V10054" s="0" t="str">
        <f aca="false">MID(F10054,10,9)</f>
        <v>DL2019046</v>
      </c>
      <c r="W10054" s="64" t="str">
        <f aca="false">V10054&amp;"_"&amp;U10054&amp;"_"&amp;R10054&amp;"_"&amp;S10054&amp;"_"&amp;T10054</f>
        <v>DL2019046_LilleVandsalamander_Valid_Absent_Ct&gt;41</v>
      </c>
    </row>
    <row r="10055" customFormat="false" ht="14.25" hidden="false" customHeight="false" outlineLevel="0" collapsed="false">
      <c r="A10055" s="0" t="s">
        <v>879</v>
      </c>
      <c r="B10055" s="52" t="s">
        <v>1216</v>
      </c>
      <c r="C10055" s="52" t="s">
        <v>747</v>
      </c>
      <c r="D10055" s="53" t="n">
        <v>0.1</v>
      </c>
      <c r="E10055" s="53" t="s">
        <v>748</v>
      </c>
      <c r="F10055" s="0" t="s">
        <v>1475</v>
      </c>
      <c r="G10055" s="0" t="str">
        <f aca="false">LEFT(B10055,2)</f>
        <v>18</v>
      </c>
      <c r="H10055" s="0" t="str">
        <f aca="false">I10055&amp;"_"&amp;G10055&amp;"_"&amp;F10055</f>
        <v>LilleVandsalamander_18_20191009_DL2019046_MidtfynsGym_koersel1</v>
      </c>
      <c r="I10055" s="61" t="str">
        <f aca="false">MID(RIGHT(B10055,LEN(B10055)-3),1,FIND("_",RIGHT(B10055,LEN(B10055)-3))-1)</f>
        <v>LilleVandsalamander</v>
      </c>
      <c r="J10055" s="61" t="str">
        <f aca="false">TRIM(SUBSTITUTE(RIGHT(B10055,FIND(I10055,B10055)+1),"_",""))</f>
        <v>NegK</v>
      </c>
      <c r="K10055" s="0" t="str">
        <f aca="false">IFERROR(VALUE(SUBSTITUTE(E10055,".",",")),E10055)</f>
        <v>No Ct</v>
      </c>
      <c r="L10055" s="61" t="str">
        <f aca="false">IF(J10055="PosK",SUMIFS(K:K,J:J,"PosK",H:H,H10055),"")</f>
        <v/>
      </c>
      <c r="M10055" s="61" t="str">
        <f aca="false">IF(J10055="PosK",SUMIFS(K:K,J:J,"NegK",H:H,H10055),"")</f>
        <v/>
      </c>
      <c r="N10055" s="61" t="str">
        <f aca="false">IF(J10055="PosK",SUMIFS(K:K,J:J,"eDNA",H:H,H10055),"")</f>
        <v/>
      </c>
    </row>
    <row r="10056" customFormat="false" ht="14.25" hidden="false" customHeight="false" outlineLevel="0" collapsed="false">
      <c r="A10056" s="0" t="s">
        <v>881</v>
      </c>
      <c r="B10056" s="52" t="s">
        <v>1217</v>
      </c>
      <c r="C10056" s="52" t="s">
        <v>751</v>
      </c>
      <c r="D10056" s="53" t="n">
        <v>0.1</v>
      </c>
      <c r="E10056" s="53" t="s">
        <v>748</v>
      </c>
      <c r="F10056" s="0" t="s">
        <v>1475</v>
      </c>
      <c r="G10056" s="0" t="str">
        <f aca="false">LEFT(B10056,2)</f>
        <v>18</v>
      </c>
      <c r="H10056" s="0" t="str">
        <f aca="false">I10056&amp;"_"&amp;G10056&amp;"_"&amp;F10056</f>
        <v>LilleVandsalamander_18_20191009_DL2019046_MidtfynsGym_koersel1</v>
      </c>
      <c r="I10056" s="61" t="str">
        <f aca="false">MID(RIGHT(B10056,LEN(B10056)-3),1,FIND("_",RIGHT(B10056,LEN(B10056)-3))-1)</f>
        <v>LilleVandsalamander</v>
      </c>
      <c r="J10056" s="61" t="str">
        <f aca="false">TRIM(SUBSTITUTE(RIGHT(B10056,FIND(I10056,B10056)+1),"_",""))</f>
        <v>eDNA</v>
      </c>
      <c r="K10056" s="0" t="str">
        <f aca="false">IFERROR(VALUE(SUBSTITUTE(E10056,".",",")),E10056)</f>
        <v>No Ct</v>
      </c>
      <c r="L10056" s="61" t="str">
        <f aca="false">IF(J10056="PosK",SUMIFS(K:K,J:J,"PosK",H:H,H10056),"")</f>
        <v/>
      </c>
      <c r="M10056" s="61" t="str">
        <f aca="false">IF(J10056="PosK",SUMIFS(K:K,J:J,"NegK",H:H,H10056),"")</f>
        <v/>
      </c>
      <c r="N10056" s="61" t="str">
        <f aca="false">IF(J10056="PosK",SUMIFS(K:K,J:J,"eDNA",H:H,H10056),"")</f>
        <v/>
      </c>
      <c r="Q10056" s="62"/>
    </row>
    <row r="10057" customFormat="false" ht="14.25" hidden="false" customHeight="false" outlineLevel="0" collapsed="false">
      <c r="A10057" s="0" t="s">
        <v>883</v>
      </c>
      <c r="B10057" s="52" t="s">
        <v>1217</v>
      </c>
      <c r="C10057" s="52" t="s">
        <v>751</v>
      </c>
      <c r="D10057" s="53" t="n">
        <v>0.1</v>
      </c>
      <c r="E10057" s="53" t="s">
        <v>748</v>
      </c>
      <c r="F10057" s="0" t="s">
        <v>1475</v>
      </c>
      <c r="G10057" s="0" t="str">
        <f aca="false">LEFT(B10057,2)</f>
        <v>18</v>
      </c>
      <c r="H10057" s="0" t="str">
        <f aca="false">I10057&amp;"_"&amp;G10057&amp;"_"&amp;F10057</f>
        <v>LilleVandsalamander_18_20191009_DL2019046_MidtfynsGym_koersel1</v>
      </c>
      <c r="I10057" s="61" t="str">
        <f aca="false">MID(RIGHT(B10057,LEN(B10057)-3),1,FIND("_",RIGHT(B10057,LEN(B10057)-3))-1)</f>
        <v>LilleVandsalamander</v>
      </c>
      <c r="J10057" s="61" t="str">
        <f aca="false">TRIM(SUBSTITUTE(RIGHT(B10057,FIND(I10057,B10057)+1),"_",""))</f>
        <v>eDNA</v>
      </c>
      <c r="K10057" s="0" t="str">
        <f aca="false">IFERROR(VALUE(SUBSTITUTE(E10057,".",",")),E10057)</f>
        <v>No Ct</v>
      </c>
      <c r="L10057" s="61" t="str">
        <f aca="false">IF(J10057="PosK",SUMIFS(K:K,J:J,"PosK",H:H,H10057),"")</f>
        <v/>
      </c>
      <c r="M10057" s="61" t="str">
        <f aca="false">IF(J10057="PosK",SUMIFS(K:K,J:J,"NegK",H:H,H10057),"")</f>
        <v/>
      </c>
      <c r="N10057" s="61" t="str">
        <f aca="false">IF(J10057="PosK",SUMIFS(K:K,J:J,"eDNA",H:H,H10057),"")</f>
        <v/>
      </c>
      <c r="P10057" s="62"/>
      <c r="T10057" s="63"/>
      <c r="W10057" s="64"/>
    </row>
    <row r="10058" customFormat="false" ht="14.25" hidden="false" customHeight="false" outlineLevel="0" collapsed="false">
      <c r="A10058" s="0" t="s">
        <v>884</v>
      </c>
      <c r="B10058" s="52" t="s">
        <v>1002</v>
      </c>
      <c r="C10058" s="52" t="s">
        <v>743</v>
      </c>
      <c r="D10058" s="53" t="n">
        <v>0.1</v>
      </c>
      <c r="E10058" s="53" t="n">
        <v>26.56</v>
      </c>
      <c r="F10058" s="0" t="s">
        <v>1475</v>
      </c>
      <c r="G10058" s="0" t="str">
        <f aca="false">LEFT(B10058,2)</f>
        <v>19</v>
      </c>
      <c r="H10058" s="0" t="str">
        <f aca="false">I10058&amp;"_"&amp;G10058&amp;"_"&amp;F10058</f>
        <v>LilleVandsalamander_19_20191009_DL2019046_MidtfynsGym_koersel1</v>
      </c>
      <c r="I10058" s="61" t="str">
        <f aca="false">MID(RIGHT(B10058,LEN(B10058)-3),1,FIND("_",RIGHT(B10058,LEN(B10058)-3))-1)</f>
        <v>LilleVandsalamander</v>
      </c>
      <c r="J10058" s="61" t="str">
        <f aca="false">TRIM(SUBSTITUTE(RIGHT(B10058,FIND(I10058,B10058)+1),"_",""))</f>
        <v>PosK</v>
      </c>
      <c r="K10058" s="0" t="n">
        <f aca="false">IFERROR(VALUE(SUBSTITUTE(E10058,".",",")),E10058)</f>
        <v>26.56</v>
      </c>
      <c r="L10058" s="61" t="n">
        <f aca="false">IF(J10058="PosK",SUMIFS(K:K,J:J,"PosK",H:H,H10058),"")</f>
        <v>26.56</v>
      </c>
      <c r="M10058" s="61" t="n">
        <f aca="false">IF(J10058="PosK",SUMIFS(K:K,J:J,"NegK",H:H,H10058),"")</f>
        <v>0</v>
      </c>
      <c r="N10058" s="61" t="n">
        <f aca="false">IF(J10058="PosK",SUMIFS(K:K,J:J,"eDNA",H:H,H10058),"")</f>
        <v>0</v>
      </c>
      <c r="P10058" s="62" t="n">
        <f aca="false">IF(K10060="No Ct",0,K10060)</f>
        <v>0</v>
      </c>
      <c r="Q10058" s="62" t="n">
        <f aca="false">IF(K10061="No Ct",0,K10061)</f>
        <v>0</v>
      </c>
      <c r="R10058" s="0" t="str">
        <f aca="false">IF(AND(L10058&gt;0,M10058=0),"Valid","Invalid")</f>
        <v>Valid</v>
      </c>
      <c r="S10058" s="0" t="str">
        <f aca="false">IF(OR(P10058&gt;1,Q10058&gt;1),"Present","Absent")</f>
        <v>Absent</v>
      </c>
      <c r="T10058" s="63" t="str">
        <f aca="false">IF(OR(AND(P10058&gt;1,P10058&lt;41),AND(Q10058&gt;1,Q10058&lt;41)),"Ct&lt;41","Ct&gt;41")</f>
        <v>Ct&gt;41</v>
      </c>
      <c r="U10058" s="0" t="str">
        <f aca="false">I10058</f>
        <v>LilleVandsalamander</v>
      </c>
      <c r="V10058" s="0" t="str">
        <f aca="false">MID(F10058,10,9)</f>
        <v>DL2019046</v>
      </c>
      <c r="W10058" s="64" t="str">
        <f aca="false">V10058&amp;"_"&amp;U10058&amp;"_"&amp;R10058&amp;"_"&amp;S10058&amp;"_"&amp;T10058</f>
        <v>DL2019046_LilleVandsalamander_Valid_Absent_Ct&gt;41</v>
      </c>
    </row>
    <row r="10059" customFormat="false" ht="14.25" hidden="false" customHeight="false" outlineLevel="0" collapsed="false">
      <c r="A10059" s="0" t="s">
        <v>886</v>
      </c>
      <c r="B10059" s="52" t="s">
        <v>1003</v>
      </c>
      <c r="C10059" s="52" t="s">
        <v>747</v>
      </c>
      <c r="D10059" s="53" t="n">
        <v>0.1</v>
      </c>
      <c r="E10059" s="53" t="s">
        <v>748</v>
      </c>
      <c r="F10059" s="0" t="s">
        <v>1475</v>
      </c>
      <c r="G10059" s="0" t="str">
        <f aca="false">LEFT(B10059,2)</f>
        <v>19</v>
      </c>
      <c r="H10059" s="0" t="str">
        <f aca="false">I10059&amp;"_"&amp;G10059&amp;"_"&amp;F10059</f>
        <v>LilleVandsalamander_19_20191009_DL2019046_MidtfynsGym_koersel1</v>
      </c>
      <c r="I10059" s="61" t="str">
        <f aca="false">MID(RIGHT(B10059,LEN(B10059)-3),1,FIND("_",RIGHT(B10059,LEN(B10059)-3))-1)</f>
        <v>LilleVandsalamander</v>
      </c>
      <c r="J10059" s="61" t="str">
        <f aca="false">TRIM(SUBSTITUTE(RIGHT(B10059,FIND(I10059,B10059)+1),"_",""))</f>
        <v>NegK</v>
      </c>
      <c r="K10059" s="0" t="str">
        <f aca="false">IFERROR(VALUE(SUBSTITUTE(E10059,".",",")),E10059)</f>
        <v>No Ct</v>
      </c>
      <c r="L10059" s="61" t="str">
        <f aca="false">IF(J10059="PosK",SUMIFS(K:K,J:J,"PosK",H:H,H10059),"")</f>
        <v/>
      </c>
      <c r="M10059" s="61" t="str">
        <f aca="false">IF(J10059="PosK",SUMIFS(K:K,J:J,"NegK",H:H,H10059),"")</f>
        <v/>
      </c>
      <c r="N10059" s="61" t="str">
        <f aca="false">IF(J10059="PosK",SUMIFS(K:K,J:J,"eDNA",H:H,H10059),"")</f>
        <v/>
      </c>
    </row>
    <row r="10060" customFormat="false" ht="14.25" hidden="false" customHeight="false" outlineLevel="0" collapsed="false">
      <c r="A10060" s="0" t="s">
        <v>888</v>
      </c>
      <c r="B10060" s="52" t="s">
        <v>1004</v>
      </c>
      <c r="C10060" s="52" t="s">
        <v>751</v>
      </c>
      <c r="D10060" s="53" t="n">
        <v>0.1</v>
      </c>
      <c r="E10060" s="53" t="s">
        <v>748</v>
      </c>
      <c r="F10060" s="0" t="s">
        <v>1475</v>
      </c>
      <c r="G10060" s="0" t="str">
        <f aca="false">LEFT(B10060,2)</f>
        <v>19</v>
      </c>
      <c r="H10060" s="0" t="str">
        <f aca="false">I10060&amp;"_"&amp;G10060&amp;"_"&amp;F10060</f>
        <v>LilleVandsalamander_19_20191009_DL2019046_MidtfynsGym_koersel1</v>
      </c>
      <c r="I10060" s="61" t="str">
        <f aca="false">MID(RIGHT(B10060,LEN(B10060)-3),1,FIND("_",RIGHT(B10060,LEN(B10060)-3))-1)</f>
        <v>LilleVandsalamander</v>
      </c>
      <c r="J10060" s="61" t="str">
        <f aca="false">TRIM(SUBSTITUTE(RIGHT(B10060,FIND(I10060,B10060)+1),"_",""))</f>
        <v>eDNA</v>
      </c>
      <c r="K10060" s="0" t="str">
        <f aca="false">IFERROR(VALUE(SUBSTITUTE(E10060,".",",")),E10060)</f>
        <v>No Ct</v>
      </c>
      <c r="L10060" s="61" t="str">
        <f aca="false">IF(J10060="PosK",SUMIFS(K:K,J:J,"PosK",H:H,H10060),"")</f>
        <v/>
      </c>
      <c r="M10060" s="61" t="str">
        <f aca="false">IF(J10060="PosK",SUMIFS(K:K,J:J,"NegK",H:H,H10060),"")</f>
        <v/>
      </c>
      <c r="N10060" s="61" t="str">
        <f aca="false">IF(J10060="PosK",SUMIFS(K:K,J:J,"eDNA",H:H,H10060),"")</f>
        <v/>
      </c>
      <c r="Q10060" s="62"/>
    </row>
    <row r="10061" customFormat="false" ht="14.25" hidden="false" customHeight="false" outlineLevel="0" collapsed="false">
      <c r="A10061" s="0" t="s">
        <v>890</v>
      </c>
      <c r="B10061" s="52" t="s">
        <v>1004</v>
      </c>
      <c r="C10061" s="52" t="s">
        <v>751</v>
      </c>
      <c r="D10061" s="53" t="n">
        <v>0.1</v>
      </c>
      <c r="E10061" s="53" t="s">
        <v>748</v>
      </c>
      <c r="F10061" s="0" t="s">
        <v>1475</v>
      </c>
      <c r="G10061" s="0" t="str">
        <f aca="false">LEFT(B10061,2)</f>
        <v>19</v>
      </c>
      <c r="H10061" s="0" t="str">
        <f aca="false">I10061&amp;"_"&amp;G10061&amp;"_"&amp;F10061</f>
        <v>LilleVandsalamander_19_20191009_DL2019046_MidtfynsGym_koersel1</v>
      </c>
      <c r="I10061" s="61" t="str">
        <f aca="false">MID(RIGHT(B10061,LEN(B10061)-3),1,FIND("_",RIGHT(B10061,LEN(B10061)-3))-1)</f>
        <v>LilleVandsalamander</v>
      </c>
      <c r="J10061" s="61" t="str">
        <f aca="false">TRIM(SUBSTITUTE(RIGHT(B10061,FIND(I10061,B10061)+1),"_",""))</f>
        <v>eDNA</v>
      </c>
      <c r="K10061" s="0" t="str">
        <f aca="false">IFERROR(VALUE(SUBSTITUTE(E10061,".",",")),E10061)</f>
        <v>No Ct</v>
      </c>
      <c r="L10061" s="61" t="str">
        <f aca="false">IF(J10061="PosK",SUMIFS(K:K,J:J,"PosK",H:H,H10061),"")</f>
        <v/>
      </c>
      <c r="M10061" s="61" t="str">
        <f aca="false">IF(J10061="PosK",SUMIFS(K:K,J:J,"NegK",H:H,H10061),"")</f>
        <v/>
      </c>
      <c r="N10061" s="61" t="str">
        <f aca="false">IF(J10061="PosK",SUMIFS(K:K,J:J,"eDNA",H:H,H10061),"")</f>
        <v/>
      </c>
      <c r="P10061" s="62"/>
      <c r="T10061" s="63"/>
      <c r="W10061" s="64"/>
    </row>
    <row r="10062" customFormat="false" ht="14.25" hidden="false" customHeight="false" outlineLevel="0" collapsed="false">
      <c r="A10062" s="0" t="s">
        <v>891</v>
      </c>
      <c r="B10062" s="52" t="s">
        <v>1218</v>
      </c>
      <c r="C10062" s="52" t="s">
        <v>743</v>
      </c>
      <c r="D10062" s="53" t="n">
        <v>0.1</v>
      </c>
      <c r="E10062" s="53" t="n">
        <v>29.72</v>
      </c>
      <c r="F10062" s="0" t="s">
        <v>1475</v>
      </c>
      <c r="G10062" s="0" t="str">
        <f aca="false">LEFT(B10062,2)</f>
        <v>20</v>
      </c>
      <c r="H10062" s="0" t="str">
        <f aca="false">I10062&amp;"_"&amp;G10062&amp;"_"&amp;F10062</f>
        <v>Skalle_20_20191009_DL2019046_MidtfynsGym_koersel1</v>
      </c>
      <c r="I10062" s="61" t="str">
        <f aca="false">MID(RIGHT(B10062,LEN(B10062)-3),1,FIND("_",RIGHT(B10062,LEN(B10062)-3))-1)</f>
        <v>Skalle</v>
      </c>
      <c r="J10062" s="61" t="str">
        <f aca="false">TRIM(SUBSTITUTE(RIGHT(B10062,FIND(I10062,B10062)+1),"_",""))</f>
        <v>PosK</v>
      </c>
      <c r="K10062" s="0" t="n">
        <f aca="false">IFERROR(VALUE(SUBSTITUTE(E10062,".",",")),E10062)</f>
        <v>29.72</v>
      </c>
      <c r="L10062" s="61" t="n">
        <f aca="false">IF(J10062="PosK",SUMIFS(K:K,J:J,"PosK",H:H,H10062),"")</f>
        <v>29.72</v>
      </c>
      <c r="M10062" s="61" t="n">
        <f aca="false">IF(J10062="PosK",SUMIFS(K:K,J:J,"NegK",H:H,H10062),"")</f>
        <v>0</v>
      </c>
      <c r="N10062" s="61" t="n">
        <f aca="false">IF(J10062="PosK",SUMIFS(K:K,J:J,"eDNA",H:H,H10062),"")</f>
        <v>67.63</v>
      </c>
      <c r="P10062" s="62" t="n">
        <f aca="false">IF(K10064="No Ct",0,K10064)</f>
        <v>33.44</v>
      </c>
      <c r="Q10062" s="62" t="n">
        <f aca="false">IF(K10065="No Ct",0,K10065)</f>
        <v>34.19</v>
      </c>
      <c r="R10062" s="0" t="str">
        <f aca="false">IF(AND(L10062&gt;0,M10062=0),"Valid","Invalid")</f>
        <v>Valid</v>
      </c>
      <c r="S10062" s="0" t="str">
        <f aca="false">IF(OR(P10062&gt;1,Q10062&gt;1),"Present","Absent")</f>
        <v>Present</v>
      </c>
      <c r="T10062" s="63" t="str">
        <f aca="false">IF(OR(AND(P10062&gt;1,P10062&lt;41),AND(Q10062&gt;1,Q10062&lt;41)),"Ct&lt;41","Ct&gt;41")</f>
        <v>Ct&lt;41</v>
      </c>
      <c r="U10062" s="0" t="str">
        <f aca="false">I10062</f>
        <v>Skalle</v>
      </c>
      <c r="V10062" s="0" t="str">
        <f aca="false">MID(F10062,10,9)</f>
        <v>DL2019046</v>
      </c>
      <c r="W10062" s="64" t="str">
        <f aca="false">V10062&amp;"_"&amp;U10062&amp;"_"&amp;R10062&amp;"_"&amp;S10062&amp;"_"&amp;T10062</f>
        <v>DL2019046_Skalle_Valid_Present_Ct&lt;41</v>
      </c>
    </row>
    <row r="10063" customFormat="false" ht="14.25" hidden="false" customHeight="false" outlineLevel="0" collapsed="false">
      <c r="A10063" s="0" t="s">
        <v>893</v>
      </c>
      <c r="B10063" s="52" t="s">
        <v>1219</v>
      </c>
      <c r="C10063" s="52" t="s">
        <v>747</v>
      </c>
      <c r="D10063" s="53" t="n">
        <v>0.1</v>
      </c>
      <c r="E10063" s="53" t="s">
        <v>748</v>
      </c>
      <c r="F10063" s="0" t="s">
        <v>1475</v>
      </c>
      <c r="G10063" s="0" t="str">
        <f aca="false">LEFT(B10063,2)</f>
        <v>20</v>
      </c>
      <c r="H10063" s="0" t="str">
        <f aca="false">I10063&amp;"_"&amp;G10063&amp;"_"&amp;F10063</f>
        <v>Skalle_20_20191009_DL2019046_MidtfynsGym_koersel1</v>
      </c>
      <c r="I10063" s="61" t="str">
        <f aca="false">MID(RIGHT(B10063,LEN(B10063)-3),1,FIND("_",RIGHT(B10063,LEN(B10063)-3))-1)</f>
        <v>Skalle</v>
      </c>
      <c r="J10063" s="61" t="str">
        <f aca="false">TRIM(SUBSTITUTE(RIGHT(B10063,FIND(I10063,B10063)+1),"_",""))</f>
        <v>NegK</v>
      </c>
      <c r="K10063" s="0" t="str">
        <f aca="false">IFERROR(VALUE(SUBSTITUTE(E10063,".",",")),E10063)</f>
        <v>No Ct</v>
      </c>
      <c r="L10063" s="61" t="str">
        <f aca="false">IF(J10063="PosK",SUMIFS(K:K,J:J,"PosK",H:H,H10063),"")</f>
        <v/>
      </c>
      <c r="M10063" s="61" t="str">
        <f aca="false">IF(J10063="PosK",SUMIFS(K:K,J:J,"NegK",H:H,H10063),"")</f>
        <v/>
      </c>
      <c r="N10063" s="61" t="str">
        <f aca="false">IF(J10063="PosK",SUMIFS(K:K,J:J,"eDNA",H:H,H10063),"")</f>
        <v/>
      </c>
    </row>
    <row r="10064" customFormat="false" ht="14.25" hidden="false" customHeight="false" outlineLevel="0" collapsed="false">
      <c r="A10064" s="0" t="s">
        <v>895</v>
      </c>
      <c r="B10064" s="52" t="s">
        <v>1220</v>
      </c>
      <c r="C10064" s="52" t="s">
        <v>751</v>
      </c>
      <c r="D10064" s="53" t="n">
        <v>0.1</v>
      </c>
      <c r="E10064" s="53" t="n">
        <v>33.44</v>
      </c>
      <c r="F10064" s="0" t="s">
        <v>1475</v>
      </c>
      <c r="G10064" s="0" t="str">
        <f aca="false">LEFT(B10064,2)</f>
        <v>20</v>
      </c>
      <c r="H10064" s="0" t="str">
        <f aca="false">I10064&amp;"_"&amp;G10064&amp;"_"&amp;F10064</f>
        <v>Skalle_20_20191009_DL2019046_MidtfynsGym_koersel1</v>
      </c>
      <c r="I10064" s="61" t="str">
        <f aca="false">MID(RIGHT(B10064,LEN(B10064)-3),1,FIND("_",RIGHT(B10064,LEN(B10064)-3))-1)</f>
        <v>Skalle</v>
      </c>
      <c r="J10064" s="61" t="str">
        <f aca="false">TRIM(SUBSTITUTE(RIGHT(B10064,FIND(I10064,B10064)+1),"_",""))</f>
        <v>eDNA</v>
      </c>
      <c r="K10064" s="0" t="n">
        <f aca="false">IFERROR(VALUE(SUBSTITUTE(E10064,".",",")),E10064)</f>
        <v>33.44</v>
      </c>
      <c r="L10064" s="61" t="str">
        <f aca="false">IF(J10064="PosK",SUMIFS(K:K,J:J,"PosK",H:H,H10064),"")</f>
        <v/>
      </c>
      <c r="M10064" s="61" t="str">
        <f aca="false">IF(J10064="PosK",SUMIFS(K:K,J:J,"NegK",H:H,H10064),"")</f>
        <v/>
      </c>
      <c r="N10064" s="61" t="str">
        <f aca="false">IF(J10064="PosK",SUMIFS(K:K,J:J,"eDNA",H:H,H10064),"")</f>
        <v/>
      </c>
      <c r="Q10064" s="62"/>
    </row>
    <row r="10065" customFormat="false" ht="14.25" hidden="false" customHeight="false" outlineLevel="0" collapsed="false">
      <c r="A10065" s="0" t="s">
        <v>897</v>
      </c>
      <c r="B10065" s="52" t="s">
        <v>1220</v>
      </c>
      <c r="C10065" s="52" t="s">
        <v>751</v>
      </c>
      <c r="D10065" s="53" t="n">
        <v>0.1</v>
      </c>
      <c r="E10065" s="53" t="n">
        <v>34.19</v>
      </c>
      <c r="F10065" s="0" t="s">
        <v>1475</v>
      </c>
      <c r="G10065" s="0" t="str">
        <f aca="false">LEFT(B10065,2)</f>
        <v>20</v>
      </c>
      <c r="H10065" s="0" t="str">
        <f aca="false">I10065&amp;"_"&amp;G10065&amp;"_"&amp;F10065</f>
        <v>Skalle_20_20191009_DL2019046_MidtfynsGym_koersel1</v>
      </c>
      <c r="I10065" s="61" t="str">
        <f aca="false">MID(RIGHT(B10065,LEN(B10065)-3),1,FIND("_",RIGHT(B10065,LEN(B10065)-3))-1)</f>
        <v>Skalle</v>
      </c>
      <c r="J10065" s="61" t="str">
        <f aca="false">TRIM(SUBSTITUTE(RIGHT(B10065,FIND(I10065,B10065)+1),"_",""))</f>
        <v>eDNA</v>
      </c>
      <c r="K10065" s="0" t="n">
        <f aca="false">IFERROR(VALUE(SUBSTITUTE(E10065,".",",")),E10065)</f>
        <v>34.19</v>
      </c>
      <c r="L10065" s="61" t="str">
        <f aca="false">IF(J10065="PosK",SUMIFS(K:K,J:J,"PosK",H:H,H10065),"")</f>
        <v/>
      </c>
      <c r="M10065" s="61" t="str">
        <f aca="false">IF(J10065="PosK",SUMIFS(K:K,J:J,"NegK",H:H,H10065),"")</f>
        <v/>
      </c>
      <c r="N10065" s="61" t="str">
        <f aca="false">IF(J10065="PosK",SUMIFS(K:K,J:J,"eDNA",H:H,H10065),"")</f>
        <v/>
      </c>
      <c r="P10065" s="62"/>
      <c r="T10065" s="63"/>
      <c r="W10065" s="64"/>
    </row>
    <row r="10066" customFormat="false" ht="14.25" hidden="false" customHeight="false" outlineLevel="0" collapsed="false">
      <c r="A10066" s="0" t="s">
        <v>898</v>
      </c>
      <c r="B10066" s="52" t="s">
        <v>1008</v>
      </c>
      <c r="C10066" s="52" t="s">
        <v>743</v>
      </c>
      <c r="D10066" s="53" t="n">
        <v>0.1</v>
      </c>
      <c r="E10066" s="53" t="n">
        <v>27.92</v>
      </c>
      <c r="F10066" s="0" t="s">
        <v>1475</v>
      </c>
      <c r="G10066" s="0" t="str">
        <f aca="false">LEFT(B10066,2)</f>
        <v>21</v>
      </c>
      <c r="H10066" s="0" t="str">
        <f aca="false">I10066&amp;"_"&amp;G10066&amp;"_"&amp;F10066</f>
        <v>Skalle_21_20191009_DL2019046_MidtfynsGym_koersel1</v>
      </c>
      <c r="I10066" s="61" t="str">
        <f aca="false">MID(RIGHT(B10066,LEN(B10066)-3),1,FIND("_",RIGHT(B10066,LEN(B10066)-3))-1)</f>
        <v>Skalle</v>
      </c>
      <c r="J10066" s="61" t="str">
        <f aca="false">TRIM(SUBSTITUTE(RIGHT(B10066,FIND(I10066,B10066)+1),"_",""))</f>
        <v>PosK</v>
      </c>
      <c r="K10066" s="0" t="n">
        <f aca="false">IFERROR(VALUE(SUBSTITUTE(E10066,".",",")),E10066)</f>
        <v>27.92</v>
      </c>
      <c r="L10066" s="61" t="n">
        <f aca="false">IF(J10066="PosK",SUMIFS(K:K,J:J,"PosK",H:H,H10066),"")</f>
        <v>27.92</v>
      </c>
      <c r="M10066" s="61" t="n">
        <f aca="false">IF(J10066="PosK",SUMIFS(K:K,J:J,"NegK",H:H,H10066),"")</f>
        <v>38.13</v>
      </c>
      <c r="N10066" s="61" t="n">
        <f aca="false">IF(J10066="PosK",SUMIFS(K:K,J:J,"eDNA",H:H,H10066),"")</f>
        <v>67.65</v>
      </c>
      <c r="P10066" s="62" t="n">
        <f aca="false">IF(K10068="No Ct",0,K10068)</f>
        <v>33.73</v>
      </c>
      <c r="Q10066" s="62" t="n">
        <f aca="false">IF(K10069="No Ct",0,K10069)</f>
        <v>33.92</v>
      </c>
      <c r="R10066" s="0" t="str">
        <f aca="false">IF(AND(L10066&gt;0,M10066=0),"Valid","Invalid")</f>
        <v>Invalid</v>
      </c>
      <c r="S10066" s="0" t="str">
        <f aca="false">IF(OR(P10066&gt;1,Q10066&gt;1),"Present","Absent")</f>
        <v>Present</v>
      </c>
      <c r="T10066" s="63" t="str">
        <f aca="false">IF(OR(AND(P10066&gt;1,P10066&lt;41),AND(Q10066&gt;1,Q10066&lt;41)),"Ct&lt;41","Ct&gt;41")</f>
        <v>Ct&lt;41</v>
      </c>
      <c r="U10066" s="0" t="str">
        <f aca="false">I10066</f>
        <v>Skalle</v>
      </c>
      <c r="V10066" s="0" t="str">
        <f aca="false">MID(F10066,10,9)</f>
        <v>DL2019046</v>
      </c>
      <c r="W10066" s="64" t="str">
        <f aca="false">V10066&amp;"_"&amp;U10066&amp;"_"&amp;R10066&amp;"_"&amp;S10066&amp;"_"&amp;T10066</f>
        <v>DL2019046_Skalle_Invalid_Present_Ct&lt;41</v>
      </c>
    </row>
    <row r="10067" customFormat="false" ht="14.25" hidden="false" customHeight="false" outlineLevel="0" collapsed="false">
      <c r="A10067" s="0" t="s">
        <v>900</v>
      </c>
      <c r="B10067" s="52" t="s">
        <v>1009</v>
      </c>
      <c r="C10067" s="52" t="s">
        <v>747</v>
      </c>
      <c r="D10067" s="53" t="n">
        <v>0.1</v>
      </c>
      <c r="E10067" s="53" t="n">
        <v>38.13</v>
      </c>
      <c r="F10067" s="0" t="s">
        <v>1475</v>
      </c>
      <c r="G10067" s="0" t="str">
        <f aca="false">LEFT(B10067,2)</f>
        <v>21</v>
      </c>
      <c r="H10067" s="0" t="str">
        <f aca="false">I10067&amp;"_"&amp;G10067&amp;"_"&amp;F10067</f>
        <v>Skalle_21_20191009_DL2019046_MidtfynsGym_koersel1</v>
      </c>
      <c r="I10067" s="61" t="str">
        <f aca="false">MID(RIGHT(B10067,LEN(B10067)-3),1,FIND("_",RIGHT(B10067,LEN(B10067)-3))-1)</f>
        <v>Skalle</v>
      </c>
      <c r="J10067" s="61" t="str">
        <f aca="false">TRIM(SUBSTITUTE(RIGHT(B10067,FIND(I10067,B10067)+1),"_",""))</f>
        <v>NegK</v>
      </c>
      <c r="K10067" s="0" t="n">
        <f aca="false">IFERROR(VALUE(SUBSTITUTE(E10067,".",",")),E10067)</f>
        <v>38.13</v>
      </c>
      <c r="L10067" s="61" t="str">
        <f aca="false">IF(J10067="PosK",SUMIFS(K:K,J:J,"PosK",H:H,H10067),"")</f>
        <v/>
      </c>
      <c r="M10067" s="61" t="str">
        <f aca="false">IF(J10067="PosK",SUMIFS(K:K,J:J,"NegK",H:H,H10067),"")</f>
        <v/>
      </c>
      <c r="N10067" s="61" t="str">
        <f aca="false">IF(J10067="PosK",SUMIFS(K:K,J:J,"eDNA",H:H,H10067),"")</f>
        <v/>
      </c>
    </row>
    <row r="10068" customFormat="false" ht="14.25" hidden="false" customHeight="false" outlineLevel="0" collapsed="false">
      <c r="A10068" s="0" t="s">
        <v>902</v>
      </c>
      <c r="B10068" s="52" t="s">
        <v>1010</v>
      </c>
      <c r="C10068" s="52" t="s">
        <v>751</v>
      </c>
      <c r="D10068" s="53" t="n">
        <v>0.1</v>
      </c>
      <c r="E10068" s="53" t="n">
        <v>33.73</v>
      </c>
      <c r="F10068" s="0" t="s">
        <v>1475</v>
      </c>
      <c r="G10068" s="0" t="str">
        <f aca="false">LEFT(B10068,2)</f>
        <v>21</v>
      </c>
      <c r="H10068" s="0" t="str">
        <f aca="false">I10068&amp;"_"&amp;G10068&amp;"_"&amp;F10068</f>
        <v>Skalle_21_20191009_DL2019046_MidtfynsGym_koersel1</v>
      </c>
      <c r="I10068" s="61" t="str">
        <f aca="false">MID(RIGHT(B10068,LEN(B10068)-3),1,FIND("_",RIGHT(B10068,LEN(B10068)-3))-1)</f>
        <v>Skalle</v>
      </c>
      <c r="J10068" s="61" t="str">
        <f aca="false">TRIM(SUBSTITUTE(RIGHT(B10068,FIND(I10068,B10068)+1),"_",""))</f>
        <v>eDNA</v>
      </c>
      <c r="K10068" s="0" t="n">
        <f aca="false">IFERROR(VALUE(SUBSTITUTE(E10068,".",",")),E10068)</f>
        <v>33.73</v>
      </c>
      <c r="L10068" s="61" t="str">
        <f aca="false">IF(J10068="PosK",SUMIFS(K:K,J:J,"PosK",H:H,H10068),"")</f>
        <v/>
      </c>
      <c r="M10068" s="61" t="str">
        <f aca="false">IF(J10068="PosK",SUMIFS(K:K,J:J,"NegK",H:H,H10068),"")</f>
        <v/>
      </c>
      <c r="N10068" s="61" t="str">
        <f aca="false">IF(J10068="PosK",SUMIFS(K:K,J:J,"eDNA",H:H,H10068),"")</f>
        <v/>
      </c>
      <c r="Q10068" s="62"/>
    </row>
    <row r="10069" customFormat="false" ht="14.25" hidden="false" customHeight="false" outlineLevel="0" collapsed="false">
      <c r="A10069" s="0" t="s">
        <v>904</v>
      </c>
      <c r="B10069" s="52" t="s">
        <v>1010</v>
      </c>
      <c r="C10069" s="52" t="s">
        <v>751</v>
      </c>
      <c r="D10069" s="53" t="n">
        <v>0.1</v>
      </c>
      <c r="E10069" s="53" t="n">
        <v>33.92</v>
      </c>
      <c r="F10069" s="0" t="s">
        <v>1475</v>
      </c>
      <c r="G10069" s="0" t="str">
        <f aca="false">LEFT(B10069,2)</f>
        <v>21</v>
      </c>
      <c r="H10069" s="0" t="str">
        <f aca="false">I10069&amp;"_"&amp;G10069&amp;"_"&amp;F10069</f>
        <v>Skalle_21_20191009_DL2019046_MidtfynsGym_koersel1</v>
      </c>
      <c r="I10069" s="61" t="str">
        <f aca="false">MID(RIGHT(B10069,LEN(B10069)-3),1,FIND("_",RIGHT(B10069,LEN(B10069)-3))-1)</f>
        <v>Skalle</v>
      </c>
      <c r="J10069" s="61" t="str">
        <f aca="false">TRIM(SUBSTITUTE(RIGHT(B10069,FIND(I10069,B10069)+1),"_",""))</f>
        <v>eDNA</v>
      </c>
      <c r="K10069" s="0" t="n">
        <f aca="false">IFERROR(VALUE(SUBSTITUTE(E10069,".",",")),E10069)</f>
        <v>33.92</v>
      </c>
      <c r="L10069" s="61" t="str">
        <f aca="false">IF(J10069="PosK",SUMIFS(K:K,J:J,"PosK",H:H,H10069),"")</f>
        <v/>
      </c>
      <c r="M10069" s="61" t="str">
        <f aca="false">IF(J10069="PosK",SUMIFS(K:K,J:J,"NegK",H:H,H10069),"")</f>
        <v/>
      </c>
      <c r="N10069" s="61" t="str">
        <f aca="false">IF(J10069="PosK",SUMIFS(K:K,J:J,"eDNA",H:H,H10069),"")</f>
        <v/>
      </c>
      <c r="P10069" s="62"/>
      <c r="T10069" s="63"/>
      <c r="W10069" s="64"/>
    </row>
    <row r="10070" customFormat="false" ht="14.25" hidden="false" customHeight="false" outlineLevel="0" collapsed="false">
      <c r="A10070" s="0" t="s">
        <v>905</v>
      </c>
      <c r="B10070" s="52" t="s">
        <v>1221</v>
      </c>
      <c r="C10070" s="52" t="s">
        <v>743</v>
      </c>
      <c r="D10070" s="53" t="n">
        <v>0.1</v>
      </c>
      <c r="E10070" s="53" t="n">
        <v>27.8</v>
      </c>
      <c r="F10070" s="0" t="s">
        <v>1475</v>
      </c>
      <c r="G10070" s="0" t="str">
        <f aca="false">LEFT(B10070,2)</f>
        <v>22</v>
      </c>
      <c r="H10070" s="0" t="str">
        <f aca="false">I10070&amp;"_"&amp;G10070&amp;"_"&amp;F10070</f>
        <v>Karusse_22_20191009_DL2019046_MidtfynsGym_koersel1</v>
      </c>
      <c r="I10070" s="61" t="str">
        <f aca="false">MID(RIGHT(B10070,LEN(B10070)-3),1,FIND("_",RIGHT(B10070,LEN(B10070)-3))-1)</f>
        <v>Karusse</v>
      </c>
      <c r="J10070" s="61" t="str">
        <f aca="false">TRIM(SUBSTITUTE(RIGHT(B10070,FIND(I10070,B10070)+1),"_",""))</f>
        <v>PosK</v>
      </c>
      <c r="K10070" s="0" t="n">
        <f aca="false">IFERROR(VALUE(SUBSTITUTE(E10070,".",",")),E10070)</f>
        <v>27.8</v>
      </c>
      <c r="L10070" s="61" t="n">
        <f aca="false">IF(J10070="PosK",SUMIFS(K:K,J:J,"PosK",H:H,H10070),"")</f>
        <v>27.8</v>
      </c>
      <c r="M10070" s="61" t="n">
        <f aca="false">IF(J10070="PosK",SUMIFS(K:K,J:J,"NegK",H:H,H10070),"")</f>
        <v>0</v>
      </c>
      <c r="N10070" s="61" t="n">
        <f aca="false">IF(J10070="PosK",SUMIFS(K:K,J:J,"eDNA",H:H,H10070),"")</f>
        <v>71.83</v>
      </c>
      <c r="P10070" s="62" t="n">
        <f aca="false">IF(K10072="No Ct",0,K10072)</f>
        <v>35.71</v>
      </c>
      <c r="Q10070" s="62" t="n">
        <f aca="false">IF(K10073="No Ct",0,K10073)</f>
        <v>36.12</v>
      </c>
      <c r="R10070" s="0" t="str">
        <f aca="false">IF(AND(L10070&gt;0,M10070=0),"Valid","Invalid")</f>
        <v>Valid</v>
      </c>
      <c r="S10070" s="0" t="str">
        <f aca="false">IF(OR(P10070&gt;1,Q10070&gt;1),"Present","Absent")</f>
        <v>Present</v>
      </c>
      <c r="T10070" s="63" t="str">
        <f aca="false">IF(OR(AND(P10070&gt;1,P10070&lt;41),AND(Q10070&gt;1,Q10070&lt;41)),"Ct&lt;41","Ct&gt;41")</f>
        <v>Ct&lt;41</v>
      </c>
      <c r="U10070" s="0" t="str">
        <f aca="false">I10070</f>
        <v>Karusse</v>
      </c>
      <c r="V10070" s="0" t="str">
        <f aca="false">MID(F10070,10,9)</f>
        <v>DL2019046</v>
      </c>
      <c r="W10070" s="64" t="str">
        <f aca="false">V10070&amp;"_"&amp;U10070&amp;"_"&amp;R10070&amp;"_"&amp;S10070&amp;"_"&amp;T10070</f>
        <v>DL2019046_Karusse_Valid_Present_Ct&lt;41</v>
      </c>
    </row>
    <row r="10071" customFormat="false" ht="14.25" hidden="false" customHeight="false" outlineLevel="0" collapsed="false">
      <c r="A10071" s="0" t="s">
        <v>907</v>
      </c>
      <c r="B10071" s="52" t="s">
        <v>1222</v>
      </c>
      <c r="C10071" s="52" t="s">
        <v>747</v>
      </c>
      <c r="D10071" s="53" t="n">
        <v>0.1</v>
      </c>
      <c r="E10071" s="53" t="s">
        <v>748</v>
      </c>
      <c r="F10071" s="0" t="s">
        <v>1475</v>
      </c>
      <c r="G10071" s="0" t="str">
        <f aca="false">LEFT(B10071,2)</f>
        <v>22</v>
      </c>
      <c r="H10071" s="0" t="str">
        <f aca="false">I10071&amp;"_"&amp;G10071&amp;"_"&amp;F10071</f>
        <v>Karusse_22_20191009_DL2019046_MidtfynsGym_koersel1</v>
      </c>
      <c r="I10071" s="61" t="str">
        <f aca="false">MID(RIGHT(B10071,LEN(B10071)-3),1,FIND("_",RIGHT(B10071,LEN(B10071)-3))-1)</f>
        <v>Karusse</v>
      </c>
      <c r="J10071" s="61" t="str">
        <f aca="false">TRIM(SUBSTITUTE(RIGHT(B10071,FIND(I10071,B10071)+1),"_",""))</f>
        <v>NegK</v>
      </c>
      <c r="K10071" s="0" t="str">
        <f aca="false">IFERROR(VALUE(SUBSTITUTE(E10071,".",",")),E10071)</f>
        <v>No Ct</v>
      </c>
      <c r="L10071" s="61" t="str">
        <f aca="false">IF(J10071="PosK",SUMIFS(K:K,J:J,"PosK",H:H,H10071),"")</f>
        <v/>
      </c>
      <c r="M10071" s="61" t="str">
        <f aca="false">IF(J10071="PosK",SUMIFS(K:K,J:J,"NegK",H:H,H10071),"")</f>
        <v/>
      </c>
      <c r="N10071" s="61" t="str">
        <f aca="false">IF(J10071="PosK",SUMIFS(K:K,J:J,"eDNA",H:H,H10071),"")</f>
        <v/>
      </c>
    </row>
    <row r="10072" customFormat="false" ht="14.25" hidden="false" customHeight="false" outlineLevel="0" collapsed="false">
      <c r="A10072" s="0" t="s">
        <v>909</v>
      </c>
      <c r="B10072" s="52" t="s">
        <v>1223</v>
      </c>
      <c r="C10072" s="52" t="s">
        <v>751</v>
      </c>
      <c r="D10072" s="53" t="n">
        <v>0.1</v>
      </c>
      <c r="E10072" s="53" t="n">
        <v>35.71</v>
      </c>
      <c r="F10072" s="0" t="s">
        <v>1475</v>
      </c>
      <c r="G10072" s="0" t="str">
        <f aca="false">LEFT(B10072,2)</f>
        <v>22</v>
      </c>
      <c r="H10072" s="0" t="str">
        <f aca="false">I10072&amp;"_"&amp;G10072&amp;"_"&amp;F10072</f>
        <v>Karusse_22_20191009_DL2019046_MidtfynsGym_koersel1</v>
      </c>
      <c r="I10072" s="61" t="str">
        <f aca="false">MID(RIGHT(B10072,LEN(B10072)-3),1,FIND("_",RIGHT(B10072,LEN(B10072)-3))-1)</f>
        <v>Karusse</v>
      </c>
      <c r="J10072" s="61" t="str">
        <f aca="false">TRIM(SUBSTITUTE(RIGHT(B10072,FIND(I10072,B10072)+1),"_",""))</f>
        <v>eDNA</v>
      </c>
      <c r="K10072" s="0" t="n">
        <f aca="false">IFERROR(VALUE(SUBSTITUTE(E10072,".",",")),E10072)</f>
        <v>35.71</v>
      </c>
      <c r="L10072" s="61" t="str">
        <f aca="false">IF(J10072="PosK",SUMIFS(K:K,J:J,"PosK",H:H,H10072),"")</f>
        <v/>
      </c>
      <c r="M10072" s="61" t="str">
        <f aca="false">IF(J10072="PosK",SUMIFS(K:K,J:J,"NegK",H:H,H10072),"")</f>
        <v/>
      </c>
      <c r="N10072" s="61" t="str">
        <f aca="false">IF(J10072="PosK",SUMIFS(K:K,J:J,"eDNA",H:H,H10072),"")</f>
        <v/>
      </c>
      <c r="Q10072" s="62"/>
    </row>
    <row r="10073" customFormat="false" ht="14.25" hidden="false" customHeight="false" outlineLevel="0" collapsed="false">
      <c r="A10073" s="0" t="s">
        <v>911</v>
      </c>
      <c r="B10073" s="52" t="s">
        <v>1223</v>
      </c>
      <c r="C10073" s="52" t="s">
        <v>751</v>
      </c>
      <c r="D10073" s="53" t="n">
        <v>0.1</v>
      </c>
      <c r="E10073" s="53" t="n">
        <v>36.12</v>
      </c>
      <c r="F10073" s="0" t="s">
        <v>1475</v>
      </c>
      <c r="G10073" s="0" t="str">
        <f aca="false">LEFT(B10073,2)</f>
        <v>22</v>
      </c>
      <c r="H10073" s="0" t="str">
        <f aca="false">I10073&amp;"_"&amp;G10073&amp;"_"&amp;F10073</f>
        <v>Karusse_22_20191009_DL2019046_MidtfynsGym_koersel1</v>
      </c>
      <c r="I10073" s="61" t="str">
        <f aca="false">MID(RIGHT(B10073,LEN(B10073)-3),1,FIND("_",RIGHT(B10073,LEN(B10073)-3))-1)</f>
        <v>Karusse</v>
      </c>
      <c r="J10073" s="61" t="str">
        <f aca="false">TRIM(SUBSTITUTE(RIGHT(B10073,FIND(I10073,B10073)+1),"_",""))</f>
        <v>eDNA</v>
      </c>
      <c r="K10073" s="0" t="n">
        <f aca="false">IFERROR(VALUE(SUBSTITUTE(E10073,".",",")),E10073)</f>
        <v>36.12</v>
      </c>
      <c r="L10073" s="61" t="str">
        <f aca="false">IF(J10073="PosK",SUMIFS(K:K,J:J,"PosK",H:H,H10073),"")</f>
        <v/>
      </c>
      <c r="M10073" s="61" t="str">
        <f aca="false">IF(J10073="PosK",SUMIFS(K:K,J:J,"NegK",H:H,H10073),"")</f>
        <v/>
      </c>
      <c r="N10073" s="61" t="str">
        <f aca="false">IF(J10073="PosK",SUMIFS(K:K,J:J,"eDNA",H:H,H10073),"")</f>
        <v/>
      </c>
      <c r="P10073" s="62"/>
      <c r="T10073" s="63"/>
      <c r="W10073" s="64"/>
    </row>
    <row r="10074" customFormat="false" ht="14.25" hidden="false" customHeight="false" outlineLevel="0" collapsed="false">
      <c r="A10074" s="0" t="s">
        <v>912</v>
      </c>
      <c r="B10074" s="52" t="s">
        <v>1014</v>
      </c>
      <c r="C10074" s="52" t="s">
        <v>743</v>
      </c>
      <c r="D10074" s="53" t="n">
        <v>0.1</v>
      </c>
      <c r="E10074" s="53" t="n">
        <v>33.33</v>
      </c>
      <c r="F10074" s="0" t="s">
        <v>1475</v>
      </c>
      <c r="G10074" s="0" t="str">
        <f aca="false">LEFT(B10074,2)</f>
        <v>23</v>
      </c>
      <c r="H10074" s="0" t="str">
        <f aca="false">I10074&amp;"_"&amp;G10074&amp;"_"&amp;F10074</f>
        <v>Karusse_23_20191009_DL2019046_MidtfynsGym_koersel1</v>
      </c>
      <c r="I10074" s="61" t="str">
        <f aca="false">MID(RIGHT(B10074,LEN(B10074)-3),1,FIND("_",RIGHT(B10074,LEN(B10074)-3))-1)</f>
        <v>Karusse</v>
      </c>
      <c r="J10074" s="61" t="str">
        <f aca="false">TRIM(SUBSTITUTE(RIGHT(B10074,FIND(I10074,B10074)+1),"_",""))</f>
        <v>PosK</v>
      </c>
      <c r="K10074" s="0" t="n">
        <f aca="false">IFERROR(VALUE(SUBSTITUTE(E10074,".",",")),E10074)</f>
        <v>33.33</v>
      </c>
      <c r="L10074" s="61" t="n">
        <f aca="false">IF(J10074="PosK",SUMIFS(K:K,J:J,"PosK",H:H,H10074),"")</f>
        <v>33.33</v>
      </c>
      <c r="M10074" s="61" t="n">
        <f aca="false">IF(J10074="PosK",SUMIFS(K:K,J:J,"NegK",H:H,H10074),"")</f>
        <v>0</v>
      </c>
      <c r="N10074" s="61" t="n">
        <f aca="false">IF(J10074="PosK",SUMIFS(K:K,J:J,"eDNA",H:H,H10074),"")</f>
        <v>72.64</v>
      </c>
      <c r="P10074" s="62" t="n">
        <f aca="false">IF(K10076="No Ct",0,K10076)</f>
        <v>37.96</v>
      </c>
      <c r="Q10074" s="62" t="n">
        <f aca="false">IF(K10077="No Ct",0,K10077)</f>
        <v>34.68</v>
      </c>
      <c r="R10074" s="0" t="str">
        <f aca="false">IF(AND(L10074&gt;0,M10074=0),"Valid","Invalid")</f>
        <v>Valid</v>
      </c>
      <c r="S10074" s="0" t="str">
        <f aca="false">IF(OR(P10074&gt;1,Q10074&gt;1),"Present","Absent")</f>
        <v>Present</v>
      </c>
      <c r="T10074" s="63" t="str">
        <f aca="false">IF(OR(AND(P10074&gt;1,P10074&lt;41),AND(Q10074&gt;1,Q10074&lt;41)),"Ct&lt;41","Ct&gt;41")</f>
        <v>Ct&lt;41</v>
      </c>
      <c r="U10074" s="0" t="str">
        <f aca="false">I10074</f>
        <v>Karusse</v>
      </c>
      <c r="V10074" s="0" t="str">
        <f aca="false">MID(F10074,10,9)</f>
        <v>DL2019046</v>
      </c>
      <c r="W10074" s="64" t="str">
        <f aca="false">V10074&amp;"_"&amp;U10074&amp;"_"&amp;R10074&amp;"_"&amp;S10074&amp;"_"&amp;T10074</f>
        <v>DL2019046_Karusse_Valid_Present_Ct&lt;41</v>
      </c>
    </row>
    <row r="10075" customFormat="false" ht="14.25" hidden="false" customHeight="false" outlineLevel="0" collapsed="false">
      <c r="A10075" s="0" t="s">
        <v>914</v>
      </c>
      <c r="B10075" s="52" t="s">
        <v>1015</v>
      </c>
      <c r="C10075" s="52" t="s">
        <v>747</v>
      </c>
      <c r="D10075" s="53" t="n">
        <v>0.1</v>
      </c>
      <c r="E10075" s="53" t="s">
        <v>748</v>
      </c>
      <c r="F10075" s="0" t="s">
        <v>1475</v>
      </c>
      <c r="G10075" s="0" t="str">
        <f aca="false">LEFT(B10075,2)</f>
        <v>23</v>
      </c>
      <c r="H10075" s="0" t="str">
        <f aca="false">I10075&amp;"_"&amp;G10075&amp;"_"&amp;F10075</f>
        <v>Karusse_23_20191009_DL2019046_MidtfynsGym_koersel1</v>
      </c>
      <c r="I10075" s="61" t="str">
        <f aca="false">MID(RIGHT(B10075,LEN(B10075)-3),1,FIND("_",RIGHT(B10075,LEN(B10075)-3))-1)</f>
        <v>Karusse</v>
      </c>
      <c r="J10075" s="61" t="str">
        <f aca="false">TRIM(SUBSTITUTE(RIGHT(B10075,FIND(I10075,B10075)+1),"_",""))</f>
        <v>NegK</v>
      </c>
      <c r="K10075" s="0" t="str">
        <f aca="false">IFERROR(VALUE(SUBSTITUTE(E10075,".",",")),E10075)</f>
        <v>No Ct</v>
      </c>
      <c r="L10075" s="61" t="str">
        <f aca="false">IF(J10075="PosK",SUMIFS(K:K,J:J,"PosK",H:H,H10075),"")</f>
        <v/>
      </c>
      <c r="M10075" s="61" t="str">
        <f aca="false">IF(J10075="PosK",SUMIFS(K:K,J:J,"NegK",H:H,H10075),"")</f>
        <v/>
      </c>
      <c r="N10075" s="61" t="str">
        <f aca="false">IF(J10075="PosK",SUMIFS(K:K,J:J,"eDNA",H:H,H10075),"")</f>
        <v/>
      </c>
    </row>
    <row r="10076" customFormat="false" ht="14.25" hidden="false" customHeight="false" outlineLevel="0" collapsed="false">
      <c r="A10076" s="0" t="s">
        <v>916</v>
      </c>
      <c r="B10076" s="52" t="s">
        <v>1016</v>
      </c>
      <c r="C10076" s="52" t="s">
        <v>751</v>
      </c>
      <c r="D10076" s="53" t="n">
        <v>0.1</v>
      </c>
      <c r="E10076" s="53" t="n">
        <v>37.96</v>
      </c>
      <c r="F10076" s="0" t="s">
        <v>1475</v>
      </c>
      <c r="G10076" s="0" t="str">
        <f aca="false">LEFT(B10076,2)</f>
        <v>23</v>
      </c>
      <c r="H10076" s="0" t="str">
        <f aca="false">I10076&amp;"_"&amp;G10076&amp;"_"&amp;F10076</f>
        <v>Karusse_23_20191009_DL2019046_MidtfynsGym_koersel1</v>
      </c>
      <c r="I10076" s="61" t="str">
        <f aca="false">MID(RIGHT(B10076,LEN(B10076)-3),1,FIND("_",RIGHT(B10076,LEN(B10076)-3))-1)</f>
        <v>Karusse</v>
      </c>
      <c r="J10076" s="61" t="str">
        <f aca="false">TRIM(SUBSTITUTE(RIGHT(B10076,FIND(I10076,B10076)+1),"_",""))</f>
        <v>eDNA</v>
      </c>
      <c r="K10076" s="0" t="n">
        <f aca="false">IFERROR(VALUE(SUBSTITUTE(E10076,".",",")),E10076)</f>
        <v>37.96</v>
      </c>
      <c r="L10076" s="61" t="str">
        <f aca="false">IF(J10076="PosK",SUMIFS(K:K,J:J,"PosK",H:H,H10076),"")</f>
        <v/>
      </c>
      <c r="M10076" s="61" t="str">
        <f aca="false">IF(J10076="PosK",SUMIFS(K:K,J:J,"NegK",H:H,H10076),"")</f>
        <v/>
      </c>
      <c r="N10076" s="61" t="str">
        <f aca="false">IF(J10076="PosK",SUMIFS(K:K,J:J,"eDNA",H:H,H10076),"")</f>
        <v/>
      </c>
      <c r="Q10076" s="62"/>
    </row>
    <row r="10077" customFormat="false" ht="14.25" hidden="false" customHeight="false" outlineLevel="0" collapsed="false">
      <c r="A10077" s="0" t="s">
        <v>918</v>
      </c>
      <c r="B10077" s="52" t="s">
        <v>1016</v>
      </c>
      <c r="C10077" s="52" t="s">
        <v>751</v>
      </c>
      <c r="D10077" s="53" t="n">
        <v>0.1</v>
      </c>
      <c r="E10077" s="53" t="n">
        <v>34.68</v>
      </c>
      <c r="F10077" s="0" t="s">
        <v>1475</v>
      </c>
      <c r="G10077" s="0" t="str">
        <f aca="false">LEFT(B10077,2)</f>
        <v>23</v>
      </c>
      <c r="H10077" s="0" t="str">
        <f aca="false">I10077&amp;"_"&amp;G10077&amp;"_"&amp;F10077</f>
        <v>Karusse_23_20191009_DL2019046_MidtfynsGym_koersel1</v>
      </c>
      <c r="I10077" s="61" t="str">
        <f aca="false">MID(RIGHT(B10077,LEN(B10077)-3),1,FIND("_",RIGHT(B10077,LEN(B10077)-3))-1)</f>
        <v>Karusse</v>
      </c>
      <c r="J10077" s="61" t="str">
        <f aca="false">TRIM(SUBSTITUTE(RIGHT(B10077,FIND(I10077,B10077)+1),"_",""))</f>
        <v>eDNA</v>
      </c>
      <c r="K10077" s="0" t="n">
        <f aca="false">IFERROR(VALUE(SUBSTITUTE(E10077,".",",")),E10077)</f>
        <v>34.68</v>
      </c>
      <c r="L10077" s="61" t="str">
        <f aca="false">IF(J10077="PosK",SUMIFS(K:K,J:J,"PosK",H:H,H10077),"")</f>
        <v/>
      </c>
      <c r="M10077" s="61" t="str">
        <f aca="false">IF(J10077="PosK",SUMIFS(K:K,J:J,"NegK",H:H,H10077),"")</f>
        <v/>
      </c>
      <c r="N10077" s="61" t="str">
        <f aca="false">IF(J10077="PosK",SUMIFS(K:K,J:J,"eDNA",H:H,H10077),"")</f>
        <v/>
      </c>
      <c r="P10077" s="62"/>
      <c r="T10077" s="63"/>
      <c r="W10077" s="64"/>
    </row>
    <row r="10078" customFormat="false" ht="14.25" hidden="false" customHeight="false" outlineLevel="0" collapsed="false">
      <c r="A10078" s="0" t="s">
        <v>919</v>
      </c>
      <c r="B10078" s="52" t="s">
        <v>1224</v>
      </c>
      <c r="C10078" s="52" t="s">
        <v>743</v>
      </c>
      <c r="D10078" s="53" t="n">
        <v>0.1</v>
      </c>
      <c r="E10078" s="53" t="n">
        <v>36.58</v>
      </c>
      <c r="F10078" s="0" t="s">
        <v>1475</v>
      </c>
      <c r="G10078" s="0" t="str">
        <f aca="false">LEFT(B10078,2)</f>
        <v>24</v>
      </c>
      <c r="H10078" s="0" t="str">
        <f aca="false">I10078&amp;"_"&amp;G10078&amp;"_"&amp;F10078</f>
        <v>Soelvkarusse_24_20191009_DL2019046_MidtfynsGym_koersel1</v>
      </c>
      <c r="I10078" s="61" t="str">
        <f aca="false">MID(RIGHT(B10078,LEN(B10078)-3),1,FIND("_",RIGHT(B10078,LEN(B10078)-3))-1)</f>
        <v>Soelvkarusse</v>
      </c>
      <c r="J10078" s="61" t="str">
        <f aca="false">TRIM(SUBSTITUTE(RIGHT(B10078,FIND(I10078,B10078)+1),"_",""))</f>
        <v>PosK</v>
      </c>
      <c r="K10078" s="0" t="n">
        <f aca="false">IFERROR(VALUE(SUBSTITUTE(E10078,".",",")),E10078)</f>
        <v>36.58</v>
      </c>
      <c r="L10078" s="61" t="n">
        <f aca="false">IF(J10078="PosK",SUMIFS(K:K,J:J,"PosK",H:H,H10078),"")</f>
        <v>36.58</v>
      </c>
      <c r="M10078" s="61" t="n">
        <f aca="false">IF(J10078="PosK",SUMIFS(K:K,J:J,"NegK",H:H,H10078),"")</f>
        <v>0</v>
      </c>
      <c r="N10078" s="61" t="n">
        <f aca="false">IF(J10078="PosK",SUMIFS(K:K,J:J,"eDNA",H:H,H10078),"")</f>
        <v>0</v>
      </c>
      <c r="P10078" s="62" t="n">
        <f aca="false">IF(K10080="No Ct",0,K10080)</f>
        <v>0</v>
      </c>
      <c r="Q10078" s="62" t="n">
        <f aca="false">IF(K10081="No Ct",0,K10081)</f>
        <v>0</v>
      </c>
      <c r="R10078" s="0" t="str">
        <f aca="false">IF(AND(L10078&gt;0,M10078=0),"Valid","Invalid")</f>
        <v>Valid</v>
      </c>
      <c r="S10078" s="0" t="str">
        <f aca="false">IF(OR(P10078&gt;1,Q10078&gt;1),"Present","Absent")</f>
        <v>Absent</v>
      </c>
      <c r="T10078" s="63" t="str">
        <f aca="false">IF(OR(AND(P10078&gt;1,P10078&lt;41),AND(Q10078&gt;1,Q10078&lt;41)),"Ct&lt;41","Ct&gt;41")</f>
        <v>Ct&gt;41</v>
      </c>
      <c r="U10078" s="0" t="str">
        <f aca="false">I10078</f>
        <v>Soelvkarusse</v>
      </c>
      <c r="V10078" s="0" t="str">
        <f aca="false">MID(F10078,10,9)</f>
        <v>DL2019046</v>
      </c>
      <c r="W10078" s="64" t="str">
        <f aca="false">V10078&amp;"_"&amp;U10078&amp;"_"&amp;R10078&amp;"_"&amp;S10078&amp;"_"&amp;T10078</f>
        <v>DL2019046_Soelvkarusse_Valid_Absent_Ct&gt;41</v>
      </c>
    </row>
    <row r="10079" customFormat="false" ht="14.25" hidden="false" customHeight="false" outlineLevel="0" collapsed="false">
      <c r="A10079" s="0" t="s">
        <v>921</v>
      </c>
      <c r="B10079" s="52" t="s">
        <v>1225</v>
      </c>
      <c r="C10079" s="52" t="s">
        <v>747</v>
      </c>
      <c r="D10079" s="53" t="n">
        <v>0.1</v>
      </c>
      <c r="E10079" s="53" t="s">
        <v>748</v>
      </c>
      <c r="F10079" s="0" t="s">
        <v>1475</v>
      </c>
      <c r="G10079" s="0" t="str">
        <f aca="false">LEFT(B10079,2)</f>
        <v>24</v>
      </c>
      <c r="H10079" s="0" t="str">
        <f aca="false">I10079&amp;"_"&amp;G10079&amp;"_"&amp;F10079</f>
        <v>Soelvkarusse_24_20191009_DL2019046_MidtfynsGym_koersel1</v>
      </c>
      <c r="I10079" s="61" t="str">
        <f aca="false">MID(RIGHT(B10079,LEN(B10079)-3),1,FIND("_",RIGHT(B10079,LEN(B10079)-3))-1)</f>
        <v>Soelvkarusse</v>
      </c>
      <c r="J10079" s="61" t="str">
        <f aca="false">TRIM(SUBSTITUTE(RIGHT(B10079,FIND(I10079,B10079)+1),"_",""))</f>
        <v>NegK</v>
      </c>
      <c r="K10079" s="0" t="str">
        <f aca="false">IFERROR(VALUE(SUBSTITUTE(E10079,".",",")),E10079)</f>
        <v>No Ct</v>
      </c>
      <c r="L10079" s="61" t="str">
        <f aca="false">IF(J10079="PosK",SUMIFS(K:K,J:J,"PosK",H:H,H10079),"")</f>
        <v/>
      </c>
      <c r="M10079" s="61" t="str">
        <f aca="false">IF(J10079="PosK",SUMIFS(K:K,J:J,"NegK",H:H,H10079),"")</f>
        <v/>
      </c>
      <c r="N10079" s="61" t="str">
        <f aca="false">IF(J10079="PosK",SUMIFS(K:K,J:J,"eDNA",H:H,H10079),"")</f>
        <v/>
      </c>
    </row>
    <row r="10080" customFormat="false" ht="14.25" hidden="false" customHeight="false" outlineLevel="0" collapsed="false">
      <c r="A10080" s="0" t="s">
        <v>923</v>
      </c>
      <c r="B10080" s="52" t="s">
        <v>1226</v>
      </c>
      <c r="C10080" s="52" t="s">
        <v>751</v>
      </c>
      <c r="D10080" s="53" t="n">
        <v>0.1</v>
      </c>
      <c r="E10080" s="53" t="s">
        <v>748</v>
      </c>
      <c r="F10080" s="0" t="s">
        <v>1475</v>
      </c>
      <c r="G10080" s="0" t="str">
        <f aca="false">LEFT(B10080,2)</f>
        <v>24</v>
      </c>
      <c r="H10080" s="0" t="str">
        <f aca="false">I10080&amp;"_"&amp;G10080&amp;"_"&amp;F10080</f>
        <v>Soelvkarusse_24_20191009_DL2019046_MidtfynsGym_koersel1</v>
      </c>
      <c r="I10080" s="61" t="str">
        <f aca="false">MID(RIGHT(B10080,LEN(B10080)-3),1,FIND("_",RIGHT(B10080,LEN(B10080)-3))-1)</f>
        <v>Soelvkarusse</v>
      </c>
      <c r="J10080" s="61" t="str">
        <f aca="false">TRIM(SUBSTITUTE(RIGHT(B10080,FIND(I10080,B10080)+1),"_",""))</f>
        <v>eDNA</v>
      </c>
      <c r="K10080" s="0" t="str">
        <f aca="false">IFERROR(VALUE(SUBSTITUTE(E10080,".",",")),E10080)</f>
        <v>No Ct</v>
      </c>
      <c r="L10080" s="61" t="str">
        <f aca="false">IF(J10080="PosK",SUMIFS(K:K,J:J,"PosK",H:H,H10080),"")</f>
        <v/>
      </c>
      <c r="M10080" s="61" t="str">
        <f aca="false">IF(J10080="PosK",SUMIFS(K:K,J:J,"NegK",H:H,H10080),"")</f>
        <v/>
      </c>
      <c r="N10080" s="61" t="str">
        <f aca="false">IF(J10080="PosK",SUMIFS(K:K,J:J,"eDNA",H:H,H10080),"")</f>
        <v/>
      </c>
      <c r="Q10080" s="62"/>
    </row>
    <row r="10081" customFormat="false" ht="14.25" hidden="false" customHeight="false" outlineLevel="0" collapsed="false">
      <c r="A10081" s="0" t="s">
        <v>925</v>
      </c>
      <c r="B10081" s="52" t="s">
        <v>1226</v>
      </c>
      <c r="C10081" s="52" t="s">
        <v>751</v>
      </c>
      <c r="D10081" s="53" t="n">
        <v>0.1</v>
      </c>
      <c r="E10081" s="53" t="s">
        <v>748</v>
      </c>
      <c r="F10081" s="0" t="s">
        <v>1475</v>
      </c>
      <c r="G10081" s="0" t="str">
        <f aca="false">LEFT(B10081,2)</f>
        <v>24</v>
      </c>
      <c r="H10081" s="0" t="str">
        <f aca="false">I10081&amp;"_"&amp;G10081&amp;"_"&amp;F10081</f>
        <v>Soelvkarusse_24_20191009_DL2019046_MidtfynsGym_koersel1</v>
      </c>
      <c r="I10081" s="61" t="str">
        <f aca="false">MID(RIGHT(B10081,LEN(B10081)-3),1,FIND("_",RIGHT(B10081,LEN(B10081)-3))-1)</f>
        <v>Soelvkarusse</v>
      </c>
      <c r="J10081" s="61" t="str">
        <f aca="false">TRIM(SUBSTITUTE(RIGHT(B10081,FIND(I10081,B10081)+1),"_",""))</f>
        <v>eDNA</v>
      </c>
      <c r="K10081" s="0" t="str">
        <f aca="false">IFERROR(VALUE(SUBSTITUTE(E10081,".",",")),E10081)</f>
        <v>No Ct</v>
      </c>
      <c r="L10081" s="61" t="str">
        <f aca="false">IF(J10081="PosK",SUMIFS(K:K,J:J,"PosK",H:H,H10081),"")</f>
        <v/>
      </c>
      <c r="M10081" s="61" t="str">
        <f aca="false">IF(J10081="PosK",SUMIFS(K:K,J:J,"NegK",H:H,H10081),"")</f>
        <v/>
      </c>
      <c r="N10081" s="61" t="str">
        <f aca="false">IF(J10081="PosK",SUMIFS(K:K,J:J,"eDNA",H:H,H10081),"")</f>
        <v/>
      </c>
      <c r="P10081" s="62"/>
      <c r="T10081" s="63"/>
      <c r="W10081" s="64"/>
    </row>
    <row r="10082" customFormat="false" ht="14.25" hidden="false" customHeight="false" outlineLevel="0" collapsed="false">
      <c r="A10082" s="0" t="s">
        <v>741</v>
      </c>
      <c r="B10082" s="52" t="s">
        <v>1020</v>
      </c>
      <c r="C10082" s="52" t="s">
        <v>743</v>
      </c>
      <c r="D10082" s="53" t="n">
        <v>0.1</v>
      </c>
      <c r="E10082" s="53" t="n">
        <v>30.99</v>
      </c>
      <c r="F10082" s="0" t="s">
        <v>1476</v>
      </c>
      <c r="G10082" s="0" t="str">
        <f aca="false">LEFT(B10082,2)</f>
        <v>25</v>
      </c>
      <c r="H10082" s="0" t="str">
        <f aca="false">I10082&amp;"_"&amp;G10082&amp;"_"&amp;F10082</f>
        <v>Loegfroe_25_20191009_DL2019046_MidtfynsGym_koersel2</v>
      </c>
      <c r="I10082" s="61" t="str">
        <f aca="false">MID(RIGHT(B10082,LEN(B10082)-3),1,FIND("_",RIGHT(B10082,LEN(B10082)-3))-1)</f>
        <v>Loegfroe</v>
      </c>
      <c r="J10082" s="61" t="str">
        <f aca="false">TRIM(SUBSTITUTE(RIGHT(B10082,FIND(I10082,B10082)+1),"_",""))</f>
        <v>PosK</v>
      </c>
      <c r="K10082" s="0" t="n">
        <f aca="false">IFERROR(VALUE(SUBSTITUTE(E10082,".",",")),E10082)</f>
        <v>30.99</v>
      </c>
      <c r="L10082" s="61" t="n">
        <f aca="false">IF(J10082="PosK",SUMIFS(K:K,J:J,"PosK",H:H,H10082),"")</f>
        <v>30.99</v>
      </c>
      <c r="M10082" s="61" t="n">
        <f aca="false">IF(J10082="PosK",SUMIFS(K:K,J:J,"NegK",H:H,H10082),"")</f>
        <v>0</v>
      </c>
      <c r="N10082" s="61" t="n">
        <f aca="false">IF(J10082="PosK",SUMIFS(K:K,J:J,"eDNA",H:H,H10082),"")</f>
        <v>0</v>
      </c>
      <c r="P10082" s="62" t="n">
        <f aca="false">IF(K10084="No Ct",0,K10084)</f>
        <v>0</v>
      </c>
      <c r="Q10082" s="62" t="n">
        <f aca="false">IF(K10085="No Ct",0,K10085)</f>
        <v>0</v>
      </c>
      <c r="R10082" s="0" t="str">
        <f aca="false">IF(AND(L10082&gt;0,M10082=0),"Valid","Invalid")</f>
        <v>Valid</v>
      </c>
      <c r="S10082" s="0" t="str">
        <f aca="false">IF(OR(P10082&gt;1,Q10082&gt;1),"Present","Absent")</f>
        <v>Absent</v>
      </c>
      <c r="T10082" s="63" t="str">
        <f aca="false">IF(OR(AND(P10082&gt;1,P10082&lt;41),AND(Q10082&gt;1,Q10082&lt;41)),"Ct&lt;41","Ct&gt;41")</f>
        <v>Ct&gt;41</v>
      </c>
      <c r="U10082" s="0" t="str">
        <f aca="false">I10082</f>
        <v>Loegfroe</v>
      </c>
      <c r="V10082" s="0" t="str">
        <f aca="false">MID(F10082,10,9)</f>
        <v>DL2019046</v>
      </c>
      <c r="W10082" s="64" t="str">
        <f aca="false">V10082&amp;"_"&amp;U10082&amp;"_"&amp;R10082&amp;"_"&amp;S10082&amp;"_"&amp;T10082</f>
        <v>DL2019046_Loegfroe_Valid_Absent_Ct&gt;41</v>
      </c>
    </row>
    <row r="10083" customFormat="false" ht="14.25" hidden="false" customHeight="false" outlineLevel="0" collapsed="false">
      <c r="A10083" s="0" t="s">
        <v>745</v>
      </c>
      <c r="B10083" s="52" t="s">
        <v>1022</v>
      </c>
      <c r="C10083" s="52" t="s">
        <v>747</v>
      </c>
      <c r="D10083" s="53" t="n">
        <v>0.1</v>
      </c>
      <c r="E10083" s="53" t="s">
        <v>748</v>
      </c>
      <c r="F10083" s="0" t="s">
        <v>1476</v>
      </c>
      <c r="G10083" s="0" t="str">
        <f aca="false">LEFT(B10083,2)</f>
        <v>25</v>
      </c>
      <c r="H10083" s="0" t="str">
        <f aca="false">I10083&amp;"_"&amp;G10083&amp;"_"&amp;F10083</f>
        <v>Loegfroe_25_20191009_DL2019046_MidtfynsGym_koersel2</v>
      </c>
      <c r="I10083" s="61" t="str">
        <f aca="false">MID(RIGHT(B10083,LEN(B10083)-3),1,FIND("_",RIGHT(B10083,LEN(B10083)-3))-1)</f>
        <v>Loegfroe</v>
      </c>
      <c r="J10083" s="61" t="str">
        <f aca="false">TRIM(SUBSTITUTE(RIGHT(B10083,FIND(I10083,B10083)+1),"_",""))</f>
        <v>NegK</v>
      </c>
      <c r="K10083" s="0" t="str">
        <f aca="false">IFERROR(VALUE(SUBSTITUTE(E10083,".",",")),E10083)</f>
        <v>No Ct</v>
      </c>
      <c r="L10083" s="61" t="str">
        <f aca="false">IF(J10083="PosK",SUMIFS(K:K,J:J,"PosK",H:H,H10083),"")</f>
        <v/>
      </c>
      <c r="M10083" s="61" t="str">
        <f aca="false">IF(J10083="PosK",SUMIFS(K:K,J:J,"NegK",H:H,H10083),"")</f>
        <v/>
      </c>
      <c r="N10083" s="61" t="str">
        <f aca="false">IF(J10083="PosK",SUMIFS(K:K,J:J,"eDNA",H:H,H10083),"")</f>
        <v/>
      </c>
    </row>
    <row r="10084" customFormat="false" ht="14.25" hidden="false" customHeight="false" outlineLevel="0" collapsed="false">
      <c r="A10084" s="0" t="s">
        <v>749</v>
      </c>
      <c r="B10084" s="52" t="s">
        <v>1023</v>
      </c>
      <c r="C10084" s="52" t="s">
        <v>751</v>
      </c>
      <c r="D10084" s="53" t="n">
        <v>0.1</v>
      </c>
      <c r="E10084" s="53" t="s">
        <v>748</v>
      </c>
      <c r="F10084" s="0" t="s">
        <v>1476</v>
      </c>
      <c r="G10084" s="0" t="str">
        <f aca="false">LEFT(B10084,2)</f>
        <v>25</v>
      </c>
      <c r="H10084" s="0" t="str">
        <f aca="false">I10084&amp;"_"&amp;G10084&amp;"_"&amp;F10084</f>
        <v>Loegfroe_25_20191009_DL2019046_MidtfynsGym_koersel2</v>
      </c>
      <c r="I10084" s="61" t="str">
        <f aca="false">MID(RIGHT(B10084,LEN(B10084)-3),1,FIND("_",RIGHT(B10084,LEN(B10084)-3))-1)</f>
        <v>Loegfroe</v>
      </c>
      <c r="J10084" s="61" t="str">
        <f aca="false">TRIM(SUBSTITUTE(RIGHT(B10084,FIND(I10084,B10084)+1),"_",""))</f>
        <v>eDNA</v>
      </c>
      <c r="K10084" s="0" t="str">
        <f aca="false">IFERROR(VALUE(SUBSTITUTE(E10084,".",",")),E10084)</f>
        <v>No Ct</v>
      </c>
      <c r="L10084" s="61" t="str">
        <f aca="false">IF(J10084="PosK",SUMIFS(K:K,J:J,"PosK",H:H,H10084),"")</f>
        <v/>
      </c>
      <c r="M10084" s="61" t="str">
        <f aca="false">IF(J10084="PosK",SUMIFS(K:K,J:J,"NegK",H:H,H10084),"")</f>
        <v/>
      </c>
      <c r="N10084" s="61" t="str">
        <f aca="false">IF(J10084="PosK",SUMIFS(K:K,J:J,"eDNA",H:H,H10084),"")</f>
        <v/>
      </c>
      <c r="Q10084" s="62"/>
    </row>
    <row r="10085" customFormat="false" ht="14.25" hidden="false" customHeight="false" outlineLevel="0" collapsed="false">
      <c r="A10085" s="0" t="s">
        <v>752</v>
      </c>
      <c r="B10085" s="52" t="s">
        <v>1023</v>
      </c>
      <c r="C10085" s="52" t="s">
        <v>751</v>
      </c>
      <c r="D10085" s="53" t="n">
        <v>0.1</v>
      </c>
      <c r="E10085" s="53" t="s">
        <v>748</v>
      </c>
      <c r="F10085" s="0" t="s">
        <v>1476</v>
      </c>
      <c r="G10085" s="0" t="str">
        <f aca="false">LEFT(B10085,2)</f>
        <v>25</v>
      </c>
      <c r="H10085" s="0" t="str">
        <f aca="false">I10085&amp;"_"&amp;G10085&amp;"_"&amp;F10085</f>
        <v>Loegfroe_25_20191009_DL2019046_MidtfynsGym_koersel2</v>
      </c>
      <c r="I10085" s="61" t="str">
        <f aca="false">MID(RIGHT(B10085,LEN(B10085)-3),1,FIND("_",RIGHT(B10085,LEN(B10085)-3))-1)</f>
        <v>Loegfroe</v>
      </c>
      <c r="J10085" s="61" t="str">
        <f aca="false">TRIM(SUBSTITUTE(RIGHT(B10085,FIND(I10085,B10085)+1),"_",""))</f>
        <v>eDNA</v>
      </c>
      <c r="K10085" s="0" t="str">
        <f aca="false">IFERROR(VALUE(SUBSTITUTE(E10085,".",",")),E10085)</f>
        <v>No Ct</v>
      </c>
      <c r="L10085" s="61" t="str">
        <f aca="false">IF(J10085="PosK",SUMIFS(K:K,J:J,"PosK",H:H,H10085),"")</f>
        <v/>
      </c>
      <c r="M10085" s="61" t="str">
        <f aca="false">IF(J10085="PosK",SUMIFS(K:K,J:J,"NegK",H:H,H10085),"")</f>
        <v/>
      </c>
      <c r="N10085" s="61" t="str">
        <f aca="false">IF(J10085="PosK",SUMIFS(K:K,J:J,"eDNA",H:H,H10085),"")</f>
        <v/>
      </c>
      <c r="P10085" s="62"/>
      <c r="T10085" s="63"/>
      <c r="W10085" s="64"/>
    </row>
    <row r="10086" customFormat="false" ht="14.25" hidden="false" customHeight="false" outlineLevel="0" collapsed="false">
      <c r="A10086" s="0" t="s">
        <v>754</v>
      </c>
      <c r="B10086" s="52" t="s">
        <v>1025</v>
      </c>
      <c r="C10086" s="52" t="s">
        <v>743</v>
      </c>
      <c r="D10086" s="53" t="n">
        <v>0.1</v>
      </c>
      <c r="E10086" s="53" t="s">
        <v>748</v>
      </c>
      <c r="F10086" s="0" t="s">
        <v>1476</v>
      </c>
      <c r="G10086" s="0" t="str">
        <f aca="false">LEFT(B10086,2)</f>
        <v>26</v>
      </c>
      <c r="H10086" s="0" t="str">
        <f aca="false">I10086&amp;"_"&amp;G10086&amp;"_"&amp;F10086</f>
        <v>StorVandsalamander_26_20191009_DL2019046_MidtfynsGym_koersel2</v>
      </c>
      <c r="I10086" s="61" t="str">
        <f aca="false">MID(RIGHT(B10086,LEN(B10086)-3),1,FIND("_",RIGHT(B10086,LEN(B10086)-3))-1)</f>
        <v>StorVandsalamander</v>
      </c>
      <c r="J10086" s="61" t="str">
        <f aca="false">TRIM(SUBSTITUTE(RIGHT(B10086,FIND(I10086,B10086)+1),"_",""))</f>
        <v>PosK</v>
      </c>
      <c r="K10086" s="0" t="str">
        <f aca="false">IFERROR(VALUE(SUBSTITUTE(E10086,".",",")),E10086)</f>
        <v>No Ct</v>
      </c>
      <c r="L10086" s="61" t="n">
        <f aca="false">IF(J10086="PosK",SUMIFS(K:K,J:J,"PosK",H:H,H10086),"")</f>
        <v>0</v>
      </c>
      <c r="M10086" s="61" t="n">
        <f aca="false">IF(J10086="PosK",SUMIFS(K:K,J:J,"NegK",H:H,H10086),"")</f>
        <v>0</v>
      </c>
      <c r="N10086" s="61" t="n">
        <f aca="false">IF(J10086="PosK",SUMIFS(K:K,J:J,"eDNA",H:H,H10086),"")</f>
        <v>0</v>
      </c>
      <c r="P10086" s="62" t="n">
        <f aca="false">IF(K10088="No Ct",0,K10088)</f>
        <v>0</v>
      </c>
      <c r="Q10086" s="62" t="n">
        <f aca="false">IF(K10089="No Ct",0,K10089)</f>
        <v>0</v>
      </c>
      <c r="R10086" s="0" t="str">
        <f aca="false">IF(AND(L10086&gt;0,M10086=0),"Valid","Invalid")</f>
        <v>Invalid</v>
      </c>
      <c r="S10086" s="0" t="str">
        <f aca="false">IF(OR(P10086&gt;1,Q10086&gt;1),"Present","Absent")</f>
        <v>Absent</v>
      </c>
      <c r="T10086" s="63" t="str">
        <f aca="false">IF(OR(AND(P10086&gt;1,P10086&lt;41),AND(Q10086&gt;1,Q10086&lt;41)),"Ct&lt;41","Ct&gt;41")</f>
        <v>Ct&gt;41</v>
      </c>
      <c r="U10086" s="0" t="str">
        <f aca="false">I10086</f>
        <v>StorVandsalamander</v>
      </c>
      <c r="V10086" s="0" t="str">
        <f aca="false">MID(F10086,10,9)</f>
        <v>DL2019046</v>
      </c>
      <c r="W10086" s="64" t="str">
        <f aca="false">V10086&amp;"_"&amp;U10086&amp;"_"&amp;R10086&amp;"_"&amp;S10086&amp;"_"&amp;T10086</f>
        <v>DL2019046_StorVandsalamander_Invalid_Absent_Ct&gt;41</v>
      </c>
    </row>
    <row r="10087" customFormat="false" ht="14.25" hidden="false" customHeight="false" outlineLevel="0" collapsed="false">
      <c r="A10087" s="0" t="s">
        <v>756</v>
      </c>
      <c r="B10087" s="52" t="s">
        <v>1026</v>
      </c>
      <c r="C10087" s="52" t="s">
        <v>747</v>
      </c>
      <c r="D10087" s="53" t="n">
        <v>0.1</v>
      </c>
      <c r="E10087" s="53" t="s">
        <v>748</v>
      </c>
      <c r="F10087" s="0" t="s">
        <v>1476</v>
      </c>
      <c r="G10087" s="0" t="str">
        <f aca="false">LEFT(B10087,2)</f>
        <v>26</v>
      </c>
      <c r="H10087" s="0" t="str">
        <f aca="false">I10087&amp;"_"&amp;G10087&amp;"_"&amp;F10087</f>
        <v>StorVandsalamander_26_20191009_DL2019046_MidtfynsGym_koersel2</v>
      </c>
      <c r="I10087" s="61" t="str">
        <f aca="false">MID(RIGHT(B10087,LEN(B10087)-3),1,FIND("_",RIGHT(B10087,LEN(B10087)-3))-1)</f>
        <v>StorVandsalamander</v>
      </c>
      <c r="J10087" s="61" t="str">
        <f aca="false">TRIM(SUBSTITUTE(RIGHT(B10087,FIND(I10087,B10087)+1),"_",""))</f>
        <v>NegK</v>
      </c>
      <c r="K10087" s="0" t="str">
        <f aca="false">IFERROR(VALUE(SUBSTITUTE(E10087,".",",")),E10087)</f>
        <v>No Ct</v>
      </c>
      <c r="L10087" s="61" t="str">
        <f aca="false">IF(J10087="PosK",SUMIFS(K:K,J:J,"PosK",H:H,H10087),"")</f>
        <v/>
      </c>
      <c r="M10087" s="61" t="str">
        <f aca="false">IF(J10087="PosK",SUMIFS(K:K,J:J,"NegK",H:H,H10087),"")</f>
        <v/>
      </c>
      <c r="N10087" s="61" t="str">
        <f aca="false">IF(J10087="PosK",SUMIFS(K:K,J:J,"eDNA",H:H,H10087),"")</f>
        <v/>
      </c>
    </row>
    <row r="10088" customFormat="false" ht="14.25" hidden="false" customHeight="false" outlineLevel="0" collapsed="false">
      <c r="A10088" s="0" t="s">
        <v>758</v>
      </c>
      <c r="B10088" s="52" t="s">
        <v>1027</v>
      </c>
      <c r="C10088" s="52" t="s">
        <v>751</v>
      </c>
      <c r="D10088" s="53" t="n">
        <v>0.1</v>
      </c>
      <c r="E10088" s="53" t="s">
        <v>748</v>
      </c>
      <c r="F10088" s="0" t="s">
        <v>1476</v>
      </c>
      <c r="G10088" s="0" t="str">
        <f aca="false">LEFT(B10088,2)</f>
        <v>26</v>
      </c>
      <c r="H10088" s="0" t="str">
        <f aca="false">I10088&amp;"_"&amp;G10088&amp;"_"&amp;F10088</f>
        <v>StorVandsalamander_26_20191009_DL2019046_MidtfynsGym_koersel2</v>
      </c>
      <c r="I10088" s="61" t="str">
        <f aca="false">MID(RIGHT(B10088,LEN(B10088)-3),1,FIND("_",RIGHT(B10088,LEN(B10088)-3))-1)</f>
        <v>StorVandsalamander</v>
      </c>
      <c r="J10088" s="61" t="str">
        <f aca="false">TRIM(SUBSTITUTE(RIGHT(B10088,FIND(I10088,B10088)+1),"_",""))</f>
        <v>eDNA</v>
      </c>
      <c r="K10088" s="0" t="str">
        <f aca="false">IFERROR(VALUE(SUBSTITUTE(E10088,".",",")),E10088)</f>
        <v>No Ct</v>
      </c>
      <c r="L10088" s="61" t="str">
        <f aca="false">IF(J10088="PosK",SUMIFS(K:K,J:J,"PosK",H:H,H10088),"")</f>
        <v/>
      </c>
      <c r="M10088" s="61" t="str">
        <f aca="false">IF(J10088="PosK",SUMIFS(K:K,J:J,"NegK",H:H,H10088),"")</f>
        <v/>
      </c>
      <c r="N10088" s="61" t="str">
        <f aca="false">IF(J10088="PosK",SUMIFS(K:K,J:J,"eDNA",H:H,H10088),"")</f>
        <v/>
      </c>
      <c r="Q10088" s="62"/>
    </row>
    <row r="10089" customFormat="false" ht="14.25" hidden="false" customHeight="false" outlineLevel="0" collapsed="false">
      <c r="A10089" s="0" t="s">
        <v>760</v>
      </c>
      <c r="B10089" s="52" t="s">
        <v>1027</v>
      </c>
      <c r="C10089" s="52" t="s">
        <v>751</v>
      </c>
      <c r="D10089" s="53" t="n">
        <v>0.1</v>
      </c>
      <c r="E10089" s="53" t="s">
        <v>748</v>
      </c>
      <c r="F10089" s="0" t="s">
        <v>1476</v>
      </c>
      <c r="G10089" s="0" t="str">
        <f aca="false">LEFT(B10089,2)</f>
        <v>26</v>
      </c>
      <c r="H10089" s="0" t="str">
        <f aca="false">I10089&amp;"_"&amp;G10089&amp;"_"&amp;F10089</f>
        <v>StorVandsalamander_26_20191009_DL2019046_MidtfynsGym_koersel2</v>
      </c>
      <c r="I10089" s="61" t="str">
        <f aca="false">MID(RIGHT(B10089,LEN(B10089)-3),1,FIND("_",RIGHT(B10089,LEN(B10089)-3))-1)</f>
        <v>StorVandsalamander</v>
      </c>
      <c r="J10089" s="61" t="str">
        <f aca="false">TRIM(SUBSTITUTE(RIGHT(B10089,FIND(I10089,B10089)+1),"_",""))</f>
        <v>eDNA</v>
      </c>
      <c r="K10089" s="0" t="str">
        <f aca="false">IFERROR(VALUE(SUBSTITUTE(E10089,".",",")),E10089)</f>
        <v>No Ct</v>
      </c>
      <c r="L10089" s="61" t="str">
        <f aca="false">IF(J10089="PosK",SUMIFS(K:K,J:J,"PosK",H:H,H10089),"")</f>
        <v/>
      </c>
      <c r="M10089" s="61" t="str">
        <f aca="false">IF(J10089="PosK",SUMIFS(K:K,J:J,"NegK",H:H,H10089),"")</f>
        <v/>
      </c>
      <c r="N10089" s="61" t="str">
        <f aca="false">IF(J10089="PosK",SUMIFS(K:K,J:J,"eDNA",H:H,H10089),"")</f>
        <v/>
      </c>
      <c r="P10089" s="62"/>
      <c r="T10089" s="63"/>
      <c r="W10089" s="64"/>
    </row>
    <row r="10090" customFormat="false" ht="14.25" hidden="false" customHeight="false" outlineLevel="0" collapsed="false">
      <c r="A10090" s="0" t="s">
        <v>762</v>
      </c>
      <c r="B10090" s="52" t="s">
        <v>1029</v>
      </c>
      <c r="C10090" s="52" t="s">
        <v>743</v>
      </c>
      <c r="D10090" s="53" t="n">
        <v>0.1</v>
      </c>
      <c r="E10090" s="53" t="n">
        <v>30.54</v>
      </c>
      <c r="F10090" s="0" t="s">
        <v>1476</v>
      </c>
      <c r="G10090" s="0" t="str">
        <f aca="false">LEFT(B10090,2)</f>
        <v>27</v>
      </c>
      <c r="H10090" s="0" t="str">
        <f aca="false">I10090&amp;"_"&amp;G10090&amp;"_"&amp;F10090</f>
        <v>Strandtudse_27_20191009_DL2019046_MidtfynsGym_koersel2</v>
      </c>
      <c r="I10090" s="61" t="str">
        <f aca="false">MID(RIGHT(B10090,LEN(B10090)-3),1,FIND("_",RIGHT(B10090,LEN(B10090)-3))-1)</f>
        <v>Strandtudse</v>
      </c>
      <c r="J10090" s="61" t="str">
        <f aca="false">TRIM(SUBSTITUTE(RIGHT(B10090,FIND(I10090,B10090)+1),"_",""))</f>
        <v>PosK</v>
      </c>
      <c r="K10090" s="0" t="n">
        <f aca="false">IFERROR(VALUE(SUBSTITUTE(E10090,".",",")),E10090)</f>
        <v>30.54</v>
      </c>
      <c r="L10090" s="61" t="n">
        <f aca="false">IF(J10090="PosK",SUMIFS(K:K,J:J,"PosK",H:H,H10090),"")</f>
        <v>30.54</v>
      </c>
      <c r="M10090" s="61" t="n">
        <f aca="false">IF(J10090="PosK",SUMIFS(K:K,J:J,"NegK",H:H,H10090),"")</f>
        <v>0</v>
      </c>
      <c r="N10090" s="61" t="n">
        <f aca="false">IF(J10090="PosK",SUMIFS(K:K,J:J,"eDNA",H:H,H10090),"")</f>
        <v>0</v>
      </c>
      <c r="P10090" s="62" t="n">
        <f aca="false">IF(K10092="No Ct",0,K10092)</f>
        <v>0</v>
      </c>
      <c r="Q10090" s="62" t="n">
        <f aca="false">IF(K10093="No Ct",0,K10093)</f>
        <v>0</v>
      </c>
      <c r="R10090" s="0" t="str">
        <f aca="false">IF(AND(L10090&gt;0,M10090=0),"Valid","Invalid")</f>
        <v>Valid</v>
      </c>
      <c r="S10090" s="0" t="str">
        <f aca="false">IF(OR(P10090&gt;1,Q10090&gt;1),"Present","Absent")</f>
        <v>Absent</v>
      </c>
      <c r="T10090" s="63" t="str">
        <f aca="false">IF(OR(AND(P10090&gt;1,P10090&lt;41),AND(Q10090&gt;1,Q10090&lt;41)),"Ct&lt;41","Ct&gt;41")</f>
        <v>Ct&gt;41</v>
      </c>
      <c r="U10090" s="0" t="str">
        <f aca="false">I10090</f>
        <v>Strandtudse</v>
      </c>
      <c r="V10090" s="0" t="str">
        <f aca="false">MID(F10090,10,9)</f>
        <v>DL2019046</v>
      </c>
      <c r="W10090" s="64" t="str">
        <f aca="false">V10090&amp;"_"&amp;U10090&amp;"_"&amp;R10090&amp;"_"&amp;S10090&amp;"_"&amp;T10090</f>
        <v>DL2019046_Strandtudse_Valid_Absent_Ct&gt;41</v>
      </c>
    </row>
    <row r="10091" customFormat="false" ht="14.25" hidden="false" customHeight="false" outlineLevel="0" collapsed="false">
      <c r="A10091" s="0" t="s">
        <v>764</v>
      </c>
      <c r="B10091" s="52" t="s">
        <v>1030</v>
      </c>
      <c r="C10091" s="52" t="s">
        <v>747</v>
      </c>
      <c r="D10091" s="53" t="n">
        <v>0.1</v>
      </c>
      <c r="E10091" s="53" t="s">
        <v>748</v>
      </c>
      <c r="F10091" s="0" t="s">
        <v>1476</v>
      </c>
      <c r="G10091" s="0" t="str">
        <f aca="false">LEFT(B10091,2)</f>
        <v>27</v>
      </c>
      <c r="H10091" s="0" t="str">
        <f aca="false">I10091&amp;"_"&amp;G10091&amp;"_"&amp;F10091</f>
        <v>Strandtudse_27_20191009_DL2019046_MidtfynsGym_koersel2</v>
      </c>
      <c r="I10091" s="61" t="str">
        <f aca="false">MID(RIGHT(B10091,LEN(B10091)-3),1,FIND("_",RIGHT(B10091,LEN(B10091)-3))-1)</f>
        <v>Strandtudse</v>
      </c>
      <c r="J10091" s="61" t="str">
        <f aca="false">TRIM(SUBSTITUTE(RIGHT(B10091,FIND(I10091,B10091)+1),"_",""))</f>
        <v>NegK</v>
      </c>
      <c r="K10091" s="0" t="str">
        <f aca="false">IFERROR(VALUE(SUBSTITUTE(E10091,".",",")),E10091)</f>
        <v>No Ct</v>
      </c>
      <c r="L10091" s="61" t="str">
        <f aca="false">IF(J10091="PosK",SUMIFS(K:K,J:J,"PosK",H:H,H10091),"")</f>
        <v/>
      </c>
      <c r="M10091" s="61" t="str">
        <f aca="false">IF(J10091="PosK",SUMIFS(K:K,J:J,"NegK",H:H,H10091),"")</f>
        <v/>
      </c>
      <c r="N10091" s="61" t="str">
        <f aca="false">IF(J10091="PosK",SUMIFS(K:K,J:J,"eDNA",H:H,H10091),"")</f>
        <v/>
      </c>
    </row>
    <row r="10092" customFormat="false" ht="14.25" hidden="false" customHeight="false" outlineLevel="0" collapsed="false">
      <c r="A10092" s="0" t="s">
        <v>766</v>
      </c>
      <c r="B10092" s="52" t="s">
        <v>1031</v>
      </c>
      <c r="C10092" s="52" t="s">
        <v>751</v>
      </c>
      <c r="D10092" s="53" t="n">
        <v>0.1</v>
      </c>
      <c r="E10092" s="53" t="s">
        <v>748</v>
      </c>
      <c r="F10092" s="0" t="s">
        <v>1476</v>
      </c>
      <c r="G10092" s="0" t="str">
        <f aca="false">LEFT(B10092,2)</f>
        <v>27</v>
      </c>
      <c r="H10092" s="0" t="str">
        <f aca="false">I10092&amp;"_"&amp;G10092&amp;"_"&amp;F10092</f>
        <v>Strandtudse_27_20191009_DL2019046_MidtfynsGym_koersel2</v>
      </c>
      <c r="I10092" s="61" t="str">
        <f aca="false">MID(RIGHT(B10092,LEN(B10092)-3),1,FIND("_",RIGHT(B10092,LEN(B10092)-3))-1)</f>
        <v>Strandtudse</v>
      </c>
      <c r="J10092" s="61" t="str">
        <f aca="false">TRIM(SUBSTITUTE(RIGHT(B10092,FIND(I10092,B10092)+1),"_",""))</f>
        <v>eDNA</v>
      </c>
      <c r="K10092" s="0" t="str">
        <f aca="false">IFERROR(VALUE(SUBSTITUTE(E10092,".",",")),E10092)</f>
        <v>No Ct</v>
      </c>
      <c r="L10092" s="61" t="str">
        <f aca="false">IF(J10092="PosK",SUMIFS(K:K,J:J,"PosK",H:H,H10092),"")</f>
        <v/>
      </c>
      <c r="M10092" s="61" t="str">
        <f aca="false">IF(J10092="PosK",SUMIFS(K:K,J:J,"NegK",H:H,H10092),"")</f>
        <v/>
      </c>
      <c r="N10092" s="61" t="str">
        <f aca="false">IF(J10092="PosK",SUMIFS(K:K,J:J,"eDNA",H:H,H10092),"")</f>
        <v/>
      </c>
      <c r="Q10092" s="62"/>
    </row>
    <row r="10093" customFormat="false" ht="14.25" hidden="false" customHeight="false" outlineLevel="0" collapsed="false">
      <c r="A10093" s="0" t="s">
        <v>768</v>
      </c>
      <c r="B10093" s="52" t="s">
        <v>1031</v>
      </c>
      <c r="C10093" s="52" t="s">
        <v>751</v>
      </c>
      <c r="D10093" s="53" t="n">
        <v>0.1</v>
      </c>
      <c r="E10093" s="53" t="s">
        <v>748</v>
      </c>
      <c r="F10093" s="0" t="s">
        <v>1476</v>
      </c>
      <c r="G10093" s="0" t="str">
        <f aca="false">LEFT(B10093,2)</f>
        <v>27</v>
      </c>
      <c r="H10093" s="0" t="str">
        <f aca="false">I10093&amp;"_"&amp;G10093&amp;"_"&amp;F10093</f>
        <v>Strandtudse_27_20191009_DL2019046_MidtfynsGym_koersel2</v>
      </c>
      <c r="I10093" s="61" t="str">
        <f aca="false">MID(RIGHT(B10093,LEN(B10093)-3),1,FIND("_",RIGHT(B10093,LEN(B10093)-3))-1)</f>
        <v>Strandtudse</v>
      </c>
      <c r="J10093" s="61" t="str">
        <f aca="false">TRIM(SUBSTITUTE(RIGHT(B10093,FIND(I10093,B10093)+1),"_",""))</f>
        <v>eDNA</v>
      </c>
      <c r="K10093" s="0" t="str">
        <f aca="false">IFERROR(VALUE(SUBSTITUTE(E10093,".",",")),E10093)</f>
        <v>No Ct</v>
      </c>
      <c r="L10093" s="61" t="str">
        <f aca="false">IF(J10093="PosK",SUMIFS(K:K,J:J,"PosK",H:H,H10093),"")</f>
        <v/>
      </c>
      <c r="M10093" s="61" t="str">
        <f aca="false">IF(J10093="PosK",SUMIFS(K:K,J:J,"NegK",H:H,H10093),"")</f>
        <v/>
      </c>
      <c r="N10093" s="61" t="str">
        <f aca="false">IF(J10093="PosK",SUMIFS(K:K,J:J,"eDNA",H:H,H10093),"")</f>
        <v/>
      </c>
      <c r="P10093" s="62"/>
      <c r="T10093" s="63"/>
      <c r="W10093" s="64"/>
    </row>
    <row r="10094" customFormat="false" ht="14.25" hidden="false" customHeight="false" outlineLevel="0" collapsed="false">
      <c r="A10094" s="0" t="s">
        <v>770</v>
      </c>
      <c r="B10094" s="52" t="s">
        <v>1033</v>
      </c>
      <c r="C10094" s="52" t="s">
        <v>743</v>
      </c>
      <c r="D10094" s="53" t="n">
        <v>0.1</v>
      </c>
      <c r="E10094" s="53" t="n">
        <v>35.62</v>
      </c>
      <c r="F10094" s="0" t="s">
        <v>1476</v>
      </c>
      <c r="G10094" s="0" t="str">
        <f aca="false">LEFT(B10094,2)</f>
        <v>28</v>
      </c>
      <c r="H10094" s="0" t="str">
        <f aca="false">I10094&amp;"_"&amp;G10094&amp;"_"&amp;F10094</f>
        <v>GroenbrogetTudse_28_20191009_DL2019046_MidtfynsGym_koersel2</v>
      </c>
      <c r="I10094" s="61" t="str">
        <f aca="false">MID(RIGHT(B10094,LEN(B10094)-3),1,FIND("_",RIGHT(B10094,LEN(B10094)-3))-1)</f>
        <v>GroenbrogetTudse</v>
      </c>
      <c r="J10094" s="61" t="str">
        <f aca="false">TRIM(SUBSTITUTE(RIGHT(B10094,FIND(I10094,B10094)+1),"_",""))</f>
        <v>PosK</v>
      </c>
      <c r="K10094" s="0" t="n">
        <f aca="false">IFERROR(VALUE(SUBSTITUTE(E10094,".",",")),E10094)</f>
        <v>35.62</v>
      </c>
      <c r="L10094" s="61" t="n">
        <f aca="false">IF(J10094="PosK",SUMIFS(K:K,J:J,"PosK",H:H,H10094),"")</f>
        <v>35.62</v>
      </c>
      <c r="M10094" s="61" t="n">
        <f aca="false">IF(J10094="PosK",SUMIFS(K:K,J:J,"NegK",H:H,H10094),"")</f>
        <v>0</v>
      </c>
      <c r="N10094" s="61" t="n">
        <f aca="false">IF(J10094="PosK",SUMIFS(K:K,J:J,"eDNA",H:H,H10094),"")</f>
        <v>0</v>
      </c>
      <c r="P10094" s="62" t="n">
        <f aca="false">IF(K10096="No Ct",0,K10096)</f>
        <v>0</v>
      </c>
      <c r="Q10094" s="62" t="n">
        <f aca="false">IF(K10097="No Ct",0,K10097)</f>
        <v>0</v>
      </c>
      <c r="R10094" s="0" t="str">
        <f aca="false">IF(AND(L10094&gt;0,M10094=0),"Valid","Invalid")</f>
        <v>Valid</v>
      </c>
      <c r="S10094" s="0" t="str">
        <f aca="false">IF(OR(P10094&gt;1,Q10094&gt;1),"Present","Absent")</f>
        <v>Absent</v>
      </c>
      <c r="T10094" s="63" t="str">
        <f aca="false">IF(OR(AND(P10094&gt;1,P10094&lt;41),AND(Q10094&gt;1,Q10094&lt;41)),"Ct&lt;41","Ct&gt;41")</f>
        <v>Ct&gt;41</v>
      </c>
      <c r="U10094" s="0" t="str">
        <f aca="false">I10094</f>
        <v>GroenbrogetTudse</v>
      </c>
      <c r="V10094" s="0" t="str">
        <f aca="false">MID(F10094,10,9)</f>
        <v>DL2019046</v>
      </c>
      <c r="W10094" s="64" t="str">
        <f aca="false">V10094&amp;"_"&amp;U10094&amp;"_"&amp;R10094&amp;"_"&amp;S10094&amp;"_"&amp;T10094</f>
        <v>DL2019046_GroenbrogetTudse_Valid_Absent_Ct&gt;41</v>
      </c>
    </row>
    <row r="10095" customFormat="false" ht="14.25" hidden="false" customHeight="false" outlineLevel="0" collapsed="false">
      <c r="A10095" s="0" t="s">
        <v>772</v>
      </c>
      <c r="B10095" s="52" t="s">
        <v>1034</v>
      </c>
      <c r="C10095" s="52" t="s">
        <v>747</v>
      </c>
      <c r="D10095" s="53" t="n">
        <v>0.1</v>
      </c>
      <c r="E10095" s="53" t="s">
        <v>748</v>
      </c>
      <c r="F10095" s="0" t="s">
        <v>1476</v>
      </c>
      <c r="G10095" s="0" t="str">
        <f aca="false">LEFT(B10095,2)</f>
        <v>28</v>
      </c>
      <c r="H10095" s="0" t="str">
        <f aca="false">I10095&amp;"_"&amp;G10095&amp;"_"&amp;F10095</f>
        <v>GroenbrogetTudse_28_20191009_DL2019046_MidtfynsGym_koersel2</v>
      </c>
      <c r="I10095" s="61" t="str">
        <f aca="false">MID(RIGHT(B10095,LEN(B10095)-3),1,FIND("_",RIGHT(B10095,LEN(B10095)-3))-1)</f>
        <v>GroenbrogetTudse</v>
      </c>
      <c r="J10095" s="61" t="str">
        <f aca="false">TRIM(SUBSTITUTE(RIGHT(B10095,FIND(I10095,B10095)+1),"_",""))</f>
        <v>NegK</v>
      </c>
      <c r="K10095" s="0" t="str">
        <f aca="false">IFERROR(VALUE(SUBSTITUTE(E10095,".",",")),E10095)</f>
        <v>No Ct</v>
      </c>
      <c r="L10095" s="61" t="str">
        <f aca="false">IF(J10095="PosK",SUMIFS(K:K,J:J,"PosK",H:H,H10095),"")</f>
        <v/>
      </c>
      <c r="M10095" s="61" t="str">
        <f aca="false">IF(J10095="PosK",SUMIFS(K:K,J:J,"NegK",H:H,H10095),"")</f>
        <v/>
      </c>
      <c r="N10095" s="61" t="str">
        <f aca="false">IF(J10095="PosK",SUMIFS(K:K,J:J,"eDNA",H:H,H10095),"")</f>
        <v/>
      </c>
    </row>
    <row r="10096" customFormat="false" ht="14.25" hidden="false" customHeight="false" outlineLevel="0" collapsed="false">
      <c r="A10096" s="0" t="s">
        <v>774</v>
      </c>
      <c r="B10096" s="52" t="s">
        <v>1035</v>
      </c>
      <c r="C10096" s="52" t="s">
        <v>751</v>
      </c>
      <c r="D10096" s="53" t="n">
        <v>0.1</v>
      </c>
      <c r="E10096" s="53" t="s">
        <v>748</v>
      </c>
      <c r="F10096" s="0" t="s">
        <v>1476</v>
      </c>
      <c r="G10096" s="0" t="str">
        <f aca="false">LEFT(B10096,2)</f>
        <v>28</v>
      </c>
      <c r="H10096" s="0" t="str">
        <f aca="false">I10096&amp;"_"&amp;G10096&amp;"_"&amp;F10096</f>
        <v>GroenbrogetTudse_28_20191009_DL2019046_MidtfynsGym_koersel2</v>
      </c>
      <c r="I10096" s="61" t="str">
        <f aca="false">MID(RIGHT(B10096,LEN(B10096)-3),1,FIND("_",RIGHT(B10096,LEN(B10096)-3))-1)</f>
        <v>GroenbrogetTudse</v>
      </c>
      <c r="J10096" s="61" t="str">
        <f aca="false">TRIM(SUBSTITUTE(RIGHT(B10096,FIND(I10096,B10096)+1),"_",""))</f>
        <v>eDNA</v>
      </c>
      <c r="K10096" s="0" t="str">
        <f aca="false">IFERROR(VALUE(SUBSTITUTE(E10096,".",",")),E10096)</f>
        <v>No Ct</v>
      </c>
      <c r="L10096" s="61" t="str">
        <f aca="false">IF(J10096="PosK",SUMIFS(K:K,J:J,"PosK",H:H,H10096),"")</f>
        <v/>
      </c>
      <c r="M10096" s="61" t="str">
        <f aca="false">IF(J10096="PosK",SUMIFS(K:K,J:J,"NegK",H:H,H10096),"")</f>
        <v/>
      </c>
      <c r="N10096" s="61" t="str">
        <f aca="false">IF(J10096="PosK",SUMIFS(K:K,J:J,"eDNA",H:H,H10096),"")</f>
        <v/>
      </c>
      <c r="Q10096" s="62"/>
    </row>
    <row r="10097" customFormat="false" ht="14.25" hidden="false" customHeight="false" outlineLevel="0" collapsed="false">
      <c r="A10097" s="0" t="s">
        <v>776</v>
      </c>
      <c r="B10097" s="52" t="s">
        <v>1035</v>
      </c>
      <c r="C10097" s="52" t="s">
        <v>751</v>
      </c>
      <c r="D10097" s="53" t="n">
        <v>0.1</v>
      </c>
      <c r="E10097" s="53" t="s">
        <v>748</v>
      </c>
      <c r="F10097" s="0" t="s">
        <v>1476</v>
      </c>
      <c r="G10097" s="0" t="str">
        <f aca="false">LEFT(B10097,2)</f>
        <v>28</v>
      </c>
      <c r="H10097" s="0" t="str">
        <f aca="false">I10097&amp;"_"&amp;G10097&amp;"_"&amp;F10097</f>
        <v>GroenbrogetTudse_28_20191009_DL2019046_MidtfynsGym_koersel2</v>
      </c>
      <c r="I10097" s="61" t="str">
        <f aca="false">MID(RIGHT(B10097,LEN(B10097)-3),1,FIND("_",RIGHT(B10097,LEN(B10097)-3))-1)</f>
        <v>GroenbrogetTudse</v>
      </c>
      <c r="J10097" s="61" t="str">
        <f aca="false">TRIM(SUBSTITUTE(RIGHT(B10097,FIND(I10097,B10097)+1),"_",""))</f>
        <v>eDNA</v>
      </c>
      <c r="K10097" s="0" t="str">
        <f aca="false">IFERROR(VALUE(SUBSTITUTE(E10097,".",",")),E10097)</f>
        <v>No Ct</v>
      </c>
      <c r="L10097" s="61" t="str">
        <f aca="false">IF(J10097="PosK",SUMIFS(K:K,J:J,"PosK",H:H,H10097),"")</f>
        <v/>
      </c>
      <c r="M10097" s="61" t="str">
        <f aca="false">IF(J10097="PosK",SUMIFS(K:K,J:J,"NegK",H:H,H10097),"")</f>
        <v/>
      </c>
      <c r="N10097" s="61" t="str">
        <f aca="false">IF(J10097="PosK",SUMIFS(K:K,J:J,"eDNA",H:H,H10097),"")</f>
        <v/>
      </c>
      <c r="P10097" s="62"/>
      <c r="T10097" s="63"/>
      <c r="W10097" s="64"/>
    </row>
    <row r="10098" customFormat="false" ht="14.25" hidden="false" customHeight="false" outlineLevel="0" collapsed="false">
      <c r="A10098" s="0" t="s">
        <v>778</v>
      </c>
      <c r="B10098" s="52" t="s">
        <v>1037</v>
      </c>
      <c r="C10098" s="52" t="s">
        <v>743</v>
      </c>
      <c r="D10098" s="53" t="n">
        <v>0.1</v>
      </c>
      <c r="E10098" s="53" t="n">
        <v>31.45</v>
      </c>
      <c r="F10098" s="0" t="s">
        <v>1476</v>
      </c>
      <c r="G10098" s="0" t="str">
        <f aca="false">LEFT(B10098,2)</f>
        <v>29</v>
      </c>
      <c r="H10098" s="0" t="str">
        <f aca="false">I10098&amp;"_"&amp;G10098&amp;"_"&amp;F10098</f>
        <v>Loevfroe_29_20191009_DL2019046_MidtfynsGym_koersel2</v>
      </c>
      <c r="I10098" s="61" t="str">
        <f aca="false">MID(RIGHT(B10098,LEN(B10098)-3),1,FIND("_",RIGHT(B10098,LEN(B10098)-3))-1)</f>
        <v>Loevfroe</v>
      </c>
      <c r="J10098" s="61" t="str">
        <f aca="false">TRIM(SUBSTITUTE(RIGHT(B10098,FIND(I10098,B10098)+1),"_",""))</f>
        <v>PosK</v>
      </c>
      <c r="K10098" s="0" t="n">
        <f aca="false">IFERROR(VALUE(SUBSTITUTE(E10098,".",",")),E10098)</f>
        <v>31.45</v>
      </c>
      <c r="L10098" s="61" t="n">
        <f aca="false">IF(J10098="PosK",SUMIFS(K:K,J:J,"PosK",H:H,H10098),"")</f>
        <v>31.45</v>
      </c>
      <c r="M10098" s="61" t="n">
        <f aca="false">IF(J10098="PosK",SUMIFS(K:K,J:J,"NegK",H:H,H10098),"")</f>
        <v>0</v>
      </c>
      <c r="N10098" s="61" t="n">
        <f aca="false">IF(J10098="PosK",SUMIFS(K:K,J:J,"eDNA",H:H,H10098),"")</f>
        <v>0</v>
      </c>
      <c r="P10098" s="62" t="n">
        <f aca="false">IF(K10100="No Ct",0,K10100)</f>
        <v>0</v>
      </c>
      <c r="Q10098" s="62" t="n">
        <f aca="false">IF(K10101="No Ct",0,K10101)</f>
        <v>0</v>
      </c>
      <c r="R10098" s="0" t="str">
        <f aca="false">IF(AND(L10098&gt;0,M10098=0),"Valid","Invalid")</f>
        <v>Valid</v>
      </c>
      <c r="S10098" s="0" t="str">
        <f aca="false">IF(OR(P10098&gt;1,Q10098&gt;1),"Present","Absent")</f>
        <v>Absent</v>
      </c>
      <c r="T10098" s="63" t="str">
        <f aca="false">IF(OR(AND(P10098&gt;1,P10098&lt;41),AND(Q10098&gt;1,Q10098&lt;41)),"Ct&lt;41","Ct&gt;41")</f>
        <v>Ct&gt;41</v>
      </c>
      <c r="U10098" s="0" t="str">
        <f aca="false">I10098</f>
        <v>Loevfroe</v>
      </c>
      <c r="V10098" s="0" t="str">
        <f aca="false">MID(F10098,10,9)</f>
        <v>DL2019046</v>
      </c>
      <c r="W10098" s="64" t="str">
        <f aca="false">V10098&amp;"_"&amp;U10098&amp;"_"&amp;R10098&amp;"_"&amp;S10098&amp;"_"&amp;T10098</f>
        <v>DL2019046_Loevfroe_Valid_Absent_Ct&gt;41</v>
      </c>
    </row>
    <row r="10099" customFormat="false" ht="14.25" hidden="false" customHeight="false" outlineLevel="0" collapsed="false">
      <c r="A10099" s="0" t="s">
        <v>782</v>
      </c>
      <c r="B10099" s="52" t="s">
        <v>1038</v>
      </c>
      <c r="C10099" s="52" t="s">
        <v>747</v>
      </c>
      <c r="D10099" s="53" t="n">
        <v>0.1</v>
      </c>
      <c r="E10099" s="53" t="s">
        <v>748</v>
      </c>
      <c r="F10099" s="0" t="s">
        <v>1476</v>
      </c>
      <c r="G10099" s="0" t="str">
        <f aca="false">LEFT(B10099,2)</f>
        <v>29</v>
      </c>
      <c r="H10099" s="0" t="str">
        <f aca="false">I10099&amp;"_"&amp;G10099&amp;"_"&amp;F10099</f>
        <v>Loevfroe_29_20191009_DL2019046_MidtfynsGym_koersel2</v>
      </c>
      <c r="I10099" s="61" t="str">
        <f aca="false">MID(RIGHT(B10099,LEN(B10099)-3),1,FIND("_",RIGHT(B10099,LEN(B10099)-3))-1)</f>
        <v>Loevfroe</v>
      </c>
      <c r="J10099" s="61" t="str">
        <f aca="false">TRIM(SUBSTITUTE(RIGHT(B10099,FIND(I10099,B10099)+1),"_",""))</f>
        <v>NegK</v>
      </c>
      <c r="K10099" s="0" t="str">
        <f aca="false">IFERROR(VALUE(SUBSTITUTE(E10099,".",",")),E10099)</f>
        <v>No Ct</v>
      </c>
      <c r="L10099" s="61" t="str">
        <f aca="false">IF(J10099="PosK",SUMIFS(K:K,J:J,"PosK",H:H,H10099),"")</f>
        <v/>
      </c>
      <c r="M10099" s="61" t="str">
        <f aca="false">IF(J10099="PosK",SUMIFS(K:K,J:J,"NegK",H:H,H10099),"")</f>
        <v/>
      </c>
      <c r="N10099" s="61" t="str">
        <f aca="false">IF(J10099="PosK",SUMIFS(K:K,J:J,"eDNA",H:H,H10099),"")</f>
        <v/>
      </c>
    </row>
    <row r="10100" customFormat="false" ht="14.25" hidden="false" customHeight="false" outlineLevel="0" collapsed="false">
      <c r="A10100" s="0" t="s">
        <v>780</v>
      </c>
      <c r="B10100" s="52" t="s">
        <v>1039</v>
      </c>
      <c r="C10100" s="52" t="s">
        <v>751</v>
      </c>
      <c r="D10100" s="53" t="n">
        <v>0.1</v>
      </c>
      <c r="E10100" s="53" t="s">
        <v>748</v>
      </c>
      <c r="F10100" s="0" t="s">
        <v>1476</v>
      </c>
      <c r="G10100" s="0" t="str">
        <f aca="false">LEFT(B10100,2)</f>
        <v>29</v>
      </c>
      <c r="H10100" s="0" t="str">
        <f aca="false">I10100&amp;"_"&amp;G10100&amp;"_"&amp;F10100</f>
        <v>Loevfroe_29_20191009_DL2019046_MidtfynsGym_koersel2</v>
      </c>
      <c r="I10100" s="61" t="str">
        <f aca="false">MID(RIGHT(B10100,LEN(B10100)-3),1,FIND("_",RIGHT(B10100,LEN(B10100)-3))-1)</f>
        <v>Loevfroe</v>
      </c>
      <c r="J10100" s="61" t="str">
        <f aca="false">TRIM(SUBSTITUTE(RIGHT(B10100,FIND(I10100,B10100)+1),"_",""))</f>
        <v>eDNA</v>
      </c>
      <c r="K10100" s="0" t="str">
        <f aca="false">IFERROR(VALUE(SUBSTITUTE(E10100,".",",")),E10100)</f>
        <v>No Ct</v>
      </c>
      <c r="L10100" s="61" t="str">
        <f aca="false">IF(J10100="PosK",SUMIFS(K:K,J:J,"PosK",H:H,H10100),"")</f>
        <v/>
      </c>
      <c r="M10100" s="61" t="str">
        <f aca="false">IF(J10100="PosK",SUMIFS(K:K,J:J,"NegK",H:H,H10100),"")</f>
        <v/>
      </c>
      <c r="N10100" s="61" t="str">
        <f aca="false">IF(J10100="PosK",SUMIFS(K:K,J:J,"eDNA",H:H,H10100),"")</f>
        <v/>
      </c>
      <c r="Q10100" s="62"/>
    </row>
    <row r="10101" customFormat="false" ht="14.25" hidden="false" customHeight="false" outlineLevel="0" collapsed="false">
      <c r="A10101" s="0" t="s">
        <v>784</v>
      </c>
      <c r="B10101" s="52" t="s">
        <v>1039</v>
      </c>
      <c r="C10101" s="52" t="s">
        <v>751</v>
      </c>
      <c r="D10101" s="53" t="n">
        <v>0.1</v>
      </c>
      <c r="E10101" s="53" t="s">
        <v>748</v>
      </c>
      <c r="F10101" s="0" t="s">
        <v>1476</v>
      </c>
      <c r="G10101" s="0" t="str">
        <f aca="false">LEFT(B10101,2)</f>
        <v>29</v>
      </c>
      <c r="H10101" s="0" t="str">
        <f aca="false">I10101&amp;"_"&amp;G10101&amp;"_"&amp;F10101</f>
        <v>Loevfroe_29_20191009_DL2019046_MidtfynsGym_koersel2</v>
      </c>
      <c r="I10101" s="61" t="str">
        <f aca="false">MID(RIGHT(B10101,LEN(B10101)-3),1,FIND("_",RIGHT(B10101,LEN(B10101)-3))-1)</f>
        <v>Loevfroe</v>
      </c>
      <c r="J10101" s="61" t="str">
        <f aca="false">TRIM(SUBSTITUTE(RIGHT(B10101,FIND(I10101,B10101)+1),"_",""))</f>
        <v>eDNA</v>
      </c>
      <c r="K10101" s="0" t="str">
        <f aca="false">IFERROR(VALUE(SUBSTITUTE(E10101,".",",")),E10101)</f>
        <v>No Ct</v>
      </c>
      <c r="L10101" s="61" t="str">
        <f aca="false">IF(J10101="PosK",SUMIFS(K:K,J:J,"PosK",H:H,H10101),"")</f>
        <v/>
      </c>
      <c r="M10101" s="61" t="str">
        <f aca="false">IF(J10101="PosK",SUMIFS(K:K,J:J,"NegK",H:H,H10101),"")</f>
        <v/>
      </c>
      <c r="N10101" s="61" t="str">
        <f aca="false">IF(J10101="PosK",SUMIFS(K:K,J:J,"eDNA",H:H,H10101),"")</f>
        <v/>
      </c>
      <c r="P10101" s="62"/>
      <c r="T10101" s="63"/>
      <c r="W10101" s="64"/>
    </row>
    <row r="10102" customFormat="false" ht="14.25" hidden="false" customHeight="false" outlineLevel="0" collapsed="false">
      <c r="A10102" s="0" t="s">
        <v>786</v>
      </c>
      <c r="B10102" s="52" t="s">
        <v>1041</v>
      </c>
      <c r="C10102" s="52" t="s">
        <v>743</v>
      </c>
      <c r="D10102" s="53" t="n">
        <v>0.1</v>
      </c>
      <c r="E10102" s="53" t="n">
        <v>27.19</v>
      </c>
      <c r="F10102" s="0" t="s">
        <v>1476</v>
      </c>
      <c r="G10102" s="0" t="str">
        <f aca="false">LEFT(B10102,2)</f>
        <v>30</v>
      </c>
      <c r="H10102" s="0" t="str">
        <f aca="false">I10102&amp;"_"&amp;G10102&amp;"_"&amp;F10102</f>
        <v>Klokkefroe_30_20191009_DL2019046_MidtfynsGym_koersel2</v>
      </c>
      <c r="I10102" s="61" t="str">
        <f aca="false">MID(RIGHT(B10102,LEN(B10102)-3),1,FIND("_",RIGHT(B10102,LEN(B10102)-3))-1)</f>
        <v>Klokkefroe</v>
      </c>
      <c r="J10102" s="61" t="str">
        <f aca="false">TRIM(SUBSTITUTE(RIGHT(B10102,FIND(I10102,B10102)+1),"_",""))</f>
        <v>PosK</v>
      </c>
      <c r="K10102" s="0" t="n">
        <f aca="false">IFERROR(VALUE(SUBSTITUTE(E10102,".",",")),E10102)</f>
        <v>27.19</v>
      </c>
      <c r="L10102" s="61" t="n">
        <f aca="false">IF(J10102="PosK",SUMIFS(K:K,J:J,"PosK",H:H,H10102),"")</f>
        <v>27.19</v>
      </c>
      <c r="M10102" s="61" t="n">
        <f aca="false">IF(J10102="PosK",SUMIFS(K:K,J:J,"NegK",H:H,H10102),"")</f>
        <v>0</v>
      </c>
      <c r="N10102" s="61" t="n">
        <f aca="false">IF(J10102="PosK",SUMIFS(K:K,J:J,"eDNA",H:H,H10102),"")</f>
        <v>0</v>
      </c>
      <c r="P10102" s="62" t="n">
        <f aca="false">IF(K10104="No Ct",0,K10104)</f>
        <v>0</v>
      </c>
      <c r="Q10102" s="62" t="n">
        <f aca="false">IF(K10105="No Ct",0,K10105)</f>
        <v>0</v>
      </c>
      <c r="R10102" s="0" t="str">
        <f aca="false">IF(AND(L10102&gt;0,M10102=0),"Valid","Invalid")</f>
        <v>Valid</v>
      </c>
      <c r="S10102" s="0" t="str">
        <f aca="false">IF(OR(P10102&gt;1,Q10102&gt;1),"Present","Absent")</f>
        <v>Absent</v>
      </c>
      <c r="T10102" s="63" t="str">
        <f aca="false">IF(OR(AND(P10102&gt;1,P10102&lt;41),AND(Q10102&gt;1,Q10102&lt;41)),"Ct&lt;41","Ct&gt;41")</f>
        <v>Ct&gt;41</v>
      </c>
      <c r="U10102" s="0" t="str">
        <f aca="false">I10102</f>
        <v>Klokkefroe</v>
      </c>
      <c r="V10102" s="0" t="str">
        <f aca="false">MID(F10102,10,9)</f>
        <v>DL2019046</v>
      </c>
      <c r="W10102" s="64" t="str">
        <f aca="false">V10102&amp;"_"&amp;U10102&amp;"_"&amp;R10102&amp;"_"&amp;S10102&amp;"_"&amp;T10102</f>
        <v>DL2019046_Klokkefroe_Valid_Absent_Ct&gt;41</v>
      </c>
    </row>
    <row r="10103" customFormat="false" ht="14.25" hidden="false" customHeight="false" outlineLevel="0" collapsed="false">
      <c r="A10103" s="0" t="s">
        <v>788</v>
      </c>
      <c r="B10103" s="52" t="s">
        <v>1042</v>
      </c>
      <c r="C10103" s="52" t="s">
        <v>747</v>
      </c>
      <c r="D10103" s="53" t="n">
        <v>0.1</v>
      </c>
      <c r="E10103" s="53" t="s">
        <v>748</v>
      </c>
      <c r="F10103" s="0" t="s">
        <v>1476</v>
      </c>
      <c r="G10103" s="0" t="str">
        <f aca="false">LEFT(B10103,2)</f>
        <v>30</v>
      </c>
      <c r="H10103" s="0" t="str">
        <f aca="false">I10103&amp;"_"&amp;G10103&amp;"_"&amp;F10103</f>
        <v>Klokkefroe_30_20191009_DL2019046_MidtfynsGym_koersel2</v>
      </c>
      <c r="I10103" s="61" t="str">
        <f aca="false">MID(RIGHT(B10103,LEN(B10103)-3),1,FIND("_",RIGHT(B10103,LEN(B10103)-3))-1)</f>
        <v>Klokkefroe</v>
      </c>
      <c r="J10103" s="61" t="str">
        <f aca="false">TRIM(SUBSTITUTE(RIGHT(B10103,FIND(I10103,B10103)+1),"_",""))</f>
        <v>NegK</v>
      </c>
      <c r="K10103" s="0" t="str">
        <f aca="false">IFERROR(VALUE(SUBSTITUTE(E10103,".",",")),E10103)</f>
        <v>No Ct</v>
      </c>
      <c r="L10103" s="61" t="str">
        <f aca="false">IF(J10103="PosK",SUMIFS(K:K,J:J,"PosK",H:H,H10103),"")</f>
        <v/>
      </c>
      <c r="M10103" s="61" t="str">
        <f aca="false">IF(J10103="PosK",SUMIFS(K:K,J:J,"NegK",H:H,H10103),"")</f>
        <v/>
      </c>
      <c r="N10103" s="61" t="str">
        <f aca="false">IF(J10103="PosK",SUMIFS(K:K,J:J,"eDNA",H:H,H10103),"")</f>
        <v/>
      </c>
    </row>
    <row r="10104" customFormat="false" ht="14.25" hidden="false" customHeight="false" outlineLevel="0" collapsed="false">
      <c r="A10104" s="0" t="s">
        <v>790</v>
      </c>
      <c r="B10104" s="52" t="s">
        <v>1043</v>
      </c>
      <c r="C10104" s="52" t="s">
        <v>751</v>
      </c>
      <c r="D10104" s="53" t="n">
        <v>0.1</v>
      </c>
      <c r="E10104" s="53" t="s">
        <v>748</v>
      </c>
      <c r="F10104" s="0" t="s">
        <v>1476</v>
      </c>
      <c r="G10104" s="0" t="str">
        <f aca="false">LEFT(B10104,2)</f>
        <v>30</v>
      </c>
      <c r="H10104" s="0" t="str">
        <f aca="false">I10104&amp;"_"&amp;G10104&amp;"_"&amp;F10104</f>
        <v>Klokkefroe_30_20191009_DL2019046_MidtfynsGym_koersel2</v>
      </c>
      <c r="I10104" s="61" t="str">
        <f aca="false">MID(RIGHT(B10104,LEN(B10104)-3),1,FIND("_",RIGHT(B10104,LEN(B10104)-3))-1)</f>
        <v>Klokkefroe</v>
      </c>
      <c r="J10104" s="61" t="str">
        <f aca="false">TRIM(SUBSTITUTE(RIGHT(B10104,FIND(I10104,B10104)+1),"_",""))</f>
        <v>eDNA</v>
      </c>
      <c r="K10104" s="0" t="str">
        <f aca="false">IFERROR(VALUE(SUBSTITUTE(E10104,".",",")),E10104)</f>
        <v>No Ct</v>
      </c>
      <c r="L10104" s="61" t="str">
        <f aca="false">IF(J10104="PosK",SUMIFS(K:K,J:J,"PosK",H:H,H10104),"")</f>
        <v/>
      </c>
      <c r="M10104" s="61" t="str">
        <f aca="false">IF(J10104="PosK",SUMIFS(K:K,J:J,"NegK",H:H,H10104),"")</f>
        <v/>
      </c>
      <c r="N10104" s="61" t="str">
        <f aca="false">IF(J10104="PosK",SUMIFS(K:K,J:J,"eDNA",H:H,H10104),"")</f>
        <v/>
      </c>
      <c r="Q10104" s="62"/>
    </row>
    <row r="10105" customFormat="false" ht="14.25" hidden="false" customHeight="false" outlineLevel="0" collapsed="false">
      <c r="A10105" s="0" t="s">
        <v>792</v>
      </c>
      <c r="B10105" s="52" t="s">
        <v>1043</v>
      </c>
      <c r="C10105" s="52" t="s">
        <v>751</v>
      </c>
      <c r="D10105" s="53" t="n">
        <v>0.1</v>
      </c>
      <c r="E10105" s="53" t="s">
        <v>748</v>
      </c>
      <c r="F10105" s="0" t="s">
        <v>1476</v>
      </c>
      <c r="G10105" s="0" t="str">
        <f aca="false">LEFT(B10105,2)</f>
        <v>30</v>
      </c>
      <c r="H10105" s="0" t="str">
        <f aca="false">I10105&amp;"_"&amp;G10105&amp;"_"&amp;F10105</f>
        <v>Klokkefroe_30_20191009_DL2019046_MidtfynsGym_koersel2</v>
      </c>
      <c r="I10105" s="61" t="str">
        <f aca="false">MID(RIGHT(B10105,LEN(B10105)-3),1,FIND("_",RIGHT(B10105,LEN(B10105)-3))-1)</f>
        <v>Klokkefroe</v>
      </c>
      <c r="J10105" s="61" t="str">
        <f aca="false">TRIM(SUBSTITUTE(RIGHT(B10105,FIND(I10105,B10105)+1),"_",""))</f>
        <v>eDNA</v>
      </c>
      <c r="K10105" s="0" t="str">
        <f aca="false">IFERROR(VALUE(SUBSTITUTE(E10105,".",",")),E10105)</f>
        <v>No Ct</v>
      </c>
      <c r="L10105" s="61" t="str">
        <f aca="false">IF(J10105="PosK",SUMIFS(K:K,J:J,"PosK",H:H,H10105),"")</f>
        <v/>
      </c>
      <c r="M10105" s="61" t="str">
        <f aca="false">IF(J10105="PosK",SUMIFS(K:K,J:J,"NegK",H:H,H10105),"")</f>
        <v/>
      </c>
      <c r="N10105" s="61" t="str">
        <f aca="false">IF(J10105="PosK",SUMIFS(K:K,J:J,"eDNA",H:H,H10105),"")</f>
        <v/>
      </c>
      <c r="P10105" s="62"/>
      <c r="T10105" s="63"/>
      <c r="W10105" s="64"/>
    </row>
    <row r="10106" customFormat="false" ht="14.25" hidden="false" customHeight="false" outlineLevel="0" collapsed="false">
      <c r="A10106" s="0" t="s">
        <v>794</v>
      </c>
      <c r="B10106" s="52" t="s">
        <v>1045</v>
      </c>
      <c r="C10106" s="52" t="s">
        <v>743</v>
      </c>
      <c r="D10106" s="53" t="n">
        <v>0.1</v>
      </c>
      <c r="E10106" s="53" t="n">
        <v>46.82</v>
      </c>
      <c r="F10106" s="0" t="s">
        <v>1476</v>
      </c>
      <c r="G10106" s="0" t="str">
        <f aca="false">LEFT(B10106,2)</f>
        <v>31</v>
      </c>
      <c r="H10106" s="0" t="str">
        <f aca="false">I10106&amp;"_"&amp;G10106&amp;"_"&amp;F10106</f>
        <v>Bjergsalamander_31_20191009_DL2019046_MidtfynsGym_koersel2</v>
      </c>
      <c r="I10106" s="61" t="str">
        <f aca="false">MID(RIGHT(B10106,LEN(B10106)-3),1,FIND("_",RIGHT(B10106,LEN(B10106)-3))-1)</f>
        <v>Bjergsalamander</v>
      </c>
      <c r="J10106" s="61" t="str">
        <f aca="false">TRIM(SUBSTITUTE(RIGHT(B10106,FIND(I10106,B10106)+1),"_",""))</f>
        <v>PosK</v>
      </c>
      <c r="K10106" s="0" t="n">
        <f aca="false">IFERROR(VALUE(SUBSTITUTE(E10106,".",",")),E10106)</f>
        <v>46.82</v>
      </c>
      <c r="L10106" s="61" t="n">
        <f aca="false">IF(J10106="PosK",SUMIFS(K:K,J:J,"PosK",H:H,H10106),"")</f>
        <v>46.82</v>
      </c>
      <c r="M10106" s="61" t="n">
        <f aca="false">IF(J10106="PosK",SUMIFS(K:K,J:J,"NegK",H:H,H10106),"")</f>
        <v>0</v>
      </c>
      <c r="N10106" s="61" t="n">
        <f aca="false">IF(J10106="PosK",SUMIFS(K:K,J:J,"eDNA",H:H,H10106),"")</f>
        <v>0</v>
      </c>
      <c r="P10106" s="62" t="n">
        <f aca="false">IF(K10108="No Ct",0,K10108)</f>
        <v>0</v>
      </c>
      <c r="Q10106" s="62" t="n">
        <f aca="false">IF(K10109="No Ct",0,K10109)</f>
        <v>0</v>
      </c>
      <c r="R10106" s="0" t="str">
        <f aca="false">IF(AND(L10106&gt;0,M10106=0),"Valid","Invalid")</f>
        <v>Valid</v>
      </c>
      <c r="S10106" s="0" t="str">
        <f aca="false">IF(OR(P10106&gt;1,Q10106&gt;1),"Present","Absent")</f>
        <v>Absent</v>
      </c>
      <c r="T10106" s="63" t="str">
        <f aca="false">IF(OR(AND(P10106&gt;1,P10106&lt;41),AND(Q10106&gt;1,Q10106&lt;41)),"Ct&lt;41","Ct&gt;41")</f>
        <v>Ct&gt;41</v>
      </c>
      <c r="U10106" s="0" t="str">
        <f aca="false">I10106</f>
        <v>Bjergsalamander</v>
      </c>
      <c r="V10106" s="0" t="str">
        <f aca="false">MID(F10106,10,9)</f>
        <v>DL2019046</v>
      </c>
      <c r="W10106" s="64" t="str">
        <f aca="false">V10106&amp;"_"&amp;U10106&amp;"_"&amp;R10106&amp;"_"&amp;S10106&amp;"_"&amp;T10106</f>
        <v>DL2019046_Bjergsalamander_Valid_Absent_Ct&gt;41</v>
      </c>
    </row>
    <row r="10107" customFormat="false" ht="14.25" hidden="false" customHeight="false" outlineLevel="0" collapsed="false">
      <c r="A10107" s="0" t="s">
        <v>796</v>
      </c>
      <c r="B10107" s="52" t="s">
        <v>1046</v>
      </c>
      <c r="C10107" s="52" t="s">
        <v>747</v>
      </c>
      <c r="D10107" s="53" t="n">
        <v>0.1</v>
      </c>
      <c r="E10107" s="53" t="s">
        <v>748</v>
      </c>
      <c r="F10107" s="0" t="s">
        <v>1476</v>
      </c>
      <c r="G10107" s="0" t="str">
        <f aca="false">LEFT(B10107,2)</f>
        <v>31</v>
      </c>
      <c r="H10107" s="0" t="str">
        <f aca="false">I10107&amp;"_"&amp;G10107&amp;"_"&amp;F10107</f>
        <v>Bjergsalamander_31_20191009_DL2019046_MidtfynsGym_koersel2</v>
      </c>
      <c r="I10107" s="61" t="str">
        <f aca="false">MID(RIGHT(B10107,LEN(B10107)-3),1,FIND("_",RIGHT(B10107,LEN(B10107)-3))-1)</f>
        <v>Bjergsalamander</v>
      </c>
      <c r="J10107" s="61" t="str">
        <f aca="false">TRIM(SUBSTITUTE(RIGHT(B10107,FIND(I10107,B10107)+1),"_",""))</f>
        <v>NegK</v>
      </c>
      <c r="K10107" s="0" t="str">
        <f aca="false">IFERROR(VALUE(SUBSTITUTE(E10107,".",",")),E10107)</f>
        <v>No Ct</v>
      </c>
      <c r="L10107" s="61" t="str">
        <f aca="false">IF(J10107="PosK",SUMIFS(K:K,J:J,"PosK",H:H,H10107),"")</f>
        <v/>
      </c>
      <c r="M10107" s="61" t="str">
        <f aca="false">IF(J10107="PosK",SUMIFS(K:K,J:J,"NegK",H:H,H10107),"")</f>
        <v/>
      </c>
      <c r="N10107" s="61" t="str">
        <f aca="false">IF(J10107="PosK",SUMIFS(K:K,J:J,"eDNA",H:H,H10107),"")</f>
        <v/>
      </c>
    </row>
    <row r="10108" customFormat="false" ht="14.25" hidden="false" customHeight="false" outlineLevel="0" collapsed="false">
      <c r="A10108" s="0" t="s">
        <v>798</v>
      </c>
      <c r="B10108" s="52" t="s">
        <v>1047</v>
      </c>
      <c r="C10108" s="52" t="s">
        <v>751</v>
      </c>
      <c r="D10108" s="53" t="n">
        <v>0.1</v>
      </c>
      <c r="E10108" s="53" t="s">
        <v>748</v>
      </c>
      <c r="F10108" s="0" t="s">
        <v>1476</v>
      </c>
      <c r="G10108" s="0" t="str">
        <f aca="false">LEFT(B10108,2)</f>
        <v>31</v>
      </c>
      <c r="H10108" s="0" t="str">
        <f aca="false">I10108&amp;"_"&amp;G10108&amp;"_"&amp;F10108</f>
        <v>Bjergsalamander_31_20191009_DL2019046_MidtfynsGym_koersel2</v>
      </c>
      <c r="I10108" s="61" t="str">
        <f aca="false">MID(RIGHT(B10108,LEN(B10108)-3),1,FIND("_",RIGHT(B10108,LEN(B10108)-3))-1)</f>
        <v>Bjergsalamander</v>
      </c>
      <c r="J10108" s="61" t="str">
        <f aca="false">TRIM(SUBSTITUTE(RIGHT(B10108,FIND(I10108,B10108)+1),"_",""))</f>
        <v>eDNA</v>
      </c>
      <c r="K10108" s="0" t="str">
        <f aca="false">IFERROR(VALUE(SUBSTITUTE(E10108,".",",")),E10108)</f>
        <v>No Ct</v>
      </c>
      <c r="L10108" s="61" t="str">
        <f aca="false">IF(J10108="PosK",SUMIFS(K:K,J:J,"PosK",H:H,H10108),"")</f>
        <v/>
      </c>
      <c r="M10108" s="61" t="str">
        <f aca="false">IF(J10108="PosK",SUMIFS(K:K,J:J,"NegK",H:H,H10108),"")</f>
        <v/>
      </c>
      <c r="N10108" s="61" t="str">
        <f aca="false">IF(J10108="PosK",SUMIFS(K:K,J:J,"eDNA",H:H,H10108),"")</f>
        <v/>
      </c>
      <c r="Q10108" s="62"/>
    </row>
    <row r="10109" customFormat="false" ht="14.25" hidden="false" customHeight="false" outlineLevel="0" collapsed="false">
      <c r="A10109" s="0" t="s">
        <v>800</v>
      </c>
      <c r="B10109" s="52" t="s">
        <v>1047</v>
      </c>
      <c r="C10109" s="52" t="s">
        <v>751</v>
      </c>
      <c r="D10109" s="53" t="n">
        <v>0.1</v>
      </c>
      <c r="E10109" s="53" t="s">
        <v>748</v>
      </c>
      <c r="F10109" s="0" t="s">
        <v>1476</v>
      </c>
      <c r="G10109" s="0" t="str">
        <f aca="false">LEFT(B10109,2)</f>
        <v>31</v>
      </c>
      <c r="H10109" s="0" t="str">
        <f aca="false">I10109&amp;"_"&amp;G10109&amp;"_"&amp;F10109</f>
        <v>Bjergsalamander_31_20191009_DL2019046_MidtfynsGym_koersel2</v>
      </c>
      <c r="I10109" s="61" t="str">
        <f aca="false">MID(RIGHT(B10109,LEN(B10109)-3),1,FIND("_",RIGHT(B10109,LEN(B10109)-3))-1)</f>
        <v>Bjergsalamander</v>
      </c>
      <c r="J10109" s="61" t="str">
        <f aca="false">TRIM(SUBSTITUTE(RIGHT(B10109,FIND(I10109,B10109)+1),"_",""))</f>
        <v>eDNA</v>
      </c>
      <c r="K10109" s="0" t="str">
        <f aca="false">IFERROR(VALUE(SUBSTITUTE(E10109,".",",")),E10109)</f>
        <v>No Ct</v>
      </c>
      <c r="L10109" s="61" t="str">
        <f aca="false">IF(J10109="PosK",SUMIFS(K:K,J:J,"PosK",H:H,H10109),"")</f>
        <v/>
      </c>
      <c r="M10109" s="61" t="str">
        <f aca="false">IF(J10109="PosK",SUMIFS(K:K,J:J,"NegK",H:H,H10109),"")</f>
        <v/>
      </c>
      <c r="N10109" s="61" t="str">
        <f aca="false">IF(J10109="PosK",SUMIFS(K:K,J:J,"eDNA",H:H,H10109),"")</f>
        <v/>
      </c>
      <c r="P10109" s="62"/>
      <c r="T10109" s="63"/>
      <c r="W10109" s="64"/>
    </row>
    <row r="10110" customFormat="false" ht="14.25" hidden="false" customHeight="false" outlineLevel="0" collapsed="false">
      <c r="A10110" s="0" t="s">
        <v>802</v>
      </c>
      <c r="B10110" s="52" t="s">
        <v>1049</v>
      </c>
      <c r="C10110" s="52" t="s">
        <v>743</v>
      </c>
      <c r="D10110" s="53" t="n">
        <v>0.1</v>
      </c>
      <c r="E10110" s="53" t="n">
        <v>29.06</v>
      </c>
      <c r="F10110" s="0" t="s">
        <v>1476</v>
      </c>
      <c r="G10110" s="0" t="str">
        <f aca="false">LEFT(B10110,2)</f>
        <v>32</v>
      </c>
      <c r="H10110" s="0" t="str">
        <f aca="false">I10110&amp;"_"&amp;G10110&amp;"_"&amp;F10110</f>
        <v>Latterfroe_32_20191009_DL2019046_MidtfynsGym_koersel2</v>
      </c>
      <c r="I10110" s="61" t="str">
        <f aca="false">MID(RIGHT(B10110,LEN(B10110)-3),1,FIND("_",RIGHT(B10110,LEN(B10110)-3))-1)</f>
        <v>Latterfroe</v>
      </c>
      <c r="J10110" s="61" t="str">
        <f aca="false">TRIM(SUBSTITUTE(RIGHT(B10110,FIND(I10110,B10110)+1),"_",""))</f>
        <v>PosK</v>
      </c>
      <c r="K10110" s="0" t="n">
        <f aca="false">IFERROR(VALUE(SUBSTITUTE(E10110,".",",")),E10110)</f>
        <v>29.06</v>
      </c>
      <c r="L10110" s="61" t="n">
        <f aca="false">IF(J10110="PosK",SUMIFS(K:K,J:J,"PosK",H:H,H10110),"")</f>
        <v>29.06</v>
      </c>
      <c r="M10110" s="61" t="n">
        <f aca="false">IF(J10110="PosK",SUMIFS(K:K,J:J,"NegK",H:H,H10110),"")</f>
        <v>0</v>
      </c>
      <c r="N10110" s="61" t="n">
        <f aca="false">IF(J10110="PosK",SUMIFS(K:K,J:J,"eDNA",H:H,H10110),"")</f>
        <v>0</v>
      </c>
      <c r="P10110" s="62" t="n">
        <f aca="false">IF(K10112="No Ct",0,K10112)</f>
        <v>0</v>
      </c>
      <c r="Q10110" s="62" t="n">
        <f aca="false">IF(K10113="No Ct",0,K10113)</f>
        <v>0</v>
      </c>
      <c r="R10110" s="0" t="str">
        <f aca="false">IF(AND(L10110&gt;0,M10110=0),"Valid","Invalid")</f>
        <v>Valid</v>
      </c>
      <c r="S10110" s="0" t="str">
        <f aca="false">IF(OR(P10110&gt;1,Q10110&gt;1),"Present","Absent")</f>
        <v>Absent</v>
      </c>
      <c r="T10110" s="63" t="str">
        <f aca="false">IF(OR(AND(P10110&gt;1,P10110&lt;41),AND(Q10110&gt;1,Q10110&lt;41)),"Ct&lt;41","Ct&gt;41")</f>
        <v>Ct&gt;41</v>
      </c>
      <c r="U10110" s="0" t="str">
        <f aca="false">I10110</f>
        <v>Latterfroe</v>
      </c>
      <c r="V10110" s="0" t="str">
        <f aca="false">MID(F10110,10,9)</f>
        <v>DL2019046</v>
      </c>
      <c r="W10110" s="64" t="str">
        <f aca="false">V10110&amp;"_"&amp;U10110&amp;"_"&amp;R10110&amp;"_"&amp;S10110&amp;"_"&amp;T10110</f>
        <v>DL2019046_Latterfroe_Valid_Absent_Ct&gt;41</v>
      </c>
    </row>
    <row r="10111" customFormat="false" ht="14.25" hidden="false" customHeight="false" outlineLevel="0" collapsed="false">
      <c r="A10111" s="0" t="s">
        <v>804</v>
      </c>
      <c r="B10111" s="52" t="s">
        <v>1050</v>
      </c>
      <c r="C10111" s="52" t="s">
        <v>747</v>
      </c>
      <c r="D10111" s="53" t="n">
        <v>0.1</v>
      </c>
      <c r="E10111" s="53" t="s">
        <v>748</v>
      </c>
      <c r="F10111" s="0" t="s">
        <v>1476</v>
      </c>
      <c r="G10111" s="0" t="str">
        <f aca="false">LEFT(B10111,2)</f>
        <v>32</v>
      </c>
      <c r="H10111" s="0" t="str">
        <f aca="false">I10111&amp;"_"&amp;G10111&amp;"_"&amp;F10111</f>
        <v>Latterfroe_32_20191009_DL2019046_MidtfynsGym_koersel2</v>
      </c>
      <c r="I10111" s="61" t="str">
        <f aca="false">MID(RIGHT(B10111,LEN(B10111)-3),1,FIND("_",RIGHT(B10111,LEN(B10111)-3))-1)</f>
        <v>Latterfroe</v>
      </c>
      <c r="J10111" s="61" t="str">
        <f aca="false">TRIM(SUBSTITUTE(RIGHT(B10111,FIND(I10111,B10111)+1),"_",""))</f>
        <v>NegK</v>
      </c>
      <c r="K10111" s="0" t="str">
        <f aca="false">IFERROR(VALUE(SUBSTITUTE(E10111,".",",")),E10111)</f>
        <v>No Ct</v>
      </c>
      <c r="L10111" s="61" t="str">
        <f aca="false">IF(J10111="PosK",SUMIFS(K:K,J:J,"PosK",H:H,H10111),"")</f>
        <v/>
      </c>
      <c r="M10111" s="61" t="str">
        <f aca="false">IF(J10111="PosK",SUMIFS(K:K,J:J,"NegK",H:H,H10111),"")</f>
        <v/>
      </c>
      <c r="N10111" s="61" t="str">
        <f aca="false">IF(J10111="PosK",SUMIFS(K:K,J:J,"eDNA",H:H,H10111),"")</f>
        <v/>
      </c>
    </row>
    <row r="10112" customFormat="false" ht="14.25" hidden="false" customHeight="false" outlineLevel="0" collapsed="false">
      <c r="A10112" s="0" t="s">
        <v>806</v>
      </c>
      <c r="B10112" s="52" t="s">
        <v>1051</v>
      </c>
      <c r="C10112" s="52" t="s">
        <v>751</v>
      </c>
      <c r="D10112" s="53" t="n">
        <v>0.1</v>
      </c>
      <c r="E10112" s="53" t="s">
        <v>748</v>
      </c>
      <c r="F10112" s="0" t="s">
        <v>1476</v>
      </c>
      <c r="G10112" s="0" t="str">
        <f aca="false">LEFT(B10112,2)</f>
        <v>32</v>
      </c>
      <c r="H10112" s="0" t="str">
        <f aca="false">I10112&amp;"_"&amp;G10112&amp;"_"&amp;F10112</f>
        <v>Latterfroe_32_20191009_DL2019046_MidtfynsGym_koersel2</v>
      </c>
      <c r="I10112" s="61" t="str">
        <f aca="false">MID(RIGHT(B10112,LEN(B10112)-3),1,FIND("_",RIGHT(B10112,LEN(B10112)-3))-1)</f>
        <v>Latterfroe</v>
      </c>
      <c r="J10112" s="61" t="str">
        <f aca="false">TRIM(SUBSTITUTE(RIGHT(B10112,FIND(I10112,B10112)+1),"_",""))</f>
        <v>eDNA</v>
      </c>
      <c r="K10112" s="0" t="str">
        <f aca="false">IFERROR(VALUE(SUBSTITUTE(E10112,".",",")),E10112)</f>
        <v>No Ct</v>
      </c>
      <c r="L10112" s="61" t="str">
        <f aca="false">IF(J10112="PosK",SUMIFS(K:K,J:J,"PosK",H:H,H10112),"")</f>
        <v/>
      </c>
      <c r="M10112" s="61" t="str">
        <f aca="false">IF(J10112="PosK",SUMIFS(K:K,J:J,"NegK",H:H,H10112),"")</f>
        <v/>
      </c>
      <c r="N10112" s="61" t="str">
        <f aca="false">IF(J10112="PosK",SUMIFS(K:K,J:J,"eDNA",H:H,H10112),"")</f>
        <v/>
      </c>
      <c r="Q10112" s="62"/>
    </row>
    <row r="10113" customFormat="false" ht="14.25" hidden="false" customHeight="false" outlineLevel="0" collapsed="false">
      <c r="A10113" s="0" t="s">
        <v>808</v>
      </c>
      <c r="B10113" s="52" t="s">
        <v>1051</v>
      </c>
      <c r="C10113" s="52" t="s">
        <v>751</v>
      </c>
      <c r="D10113" s="53" t="n">
        <v>0.1</v>
      </c>
      <c r="E10113" s="53" t="s">
        <v>748</v>
      </c>
      <c r="F10113" s="0" t="s">
        <v>1476</v>
      </c>
      <c r="G10113" s="0" t="str">
        <f aca="false">LEFT(B10113,2)</f>
        <v>32</v>
      </c>
      <c r="H10113" s="0" t="str">
        <f aca="false">I10113&amp;"_"&amp;G10113&amp;"_"&amp;F10113</f>
        <v>Latterfroe_32_20191009_DL2019046_MidtfynsGym_koersel2</v>
      </c>
      <c r="I10113" s="61" t="str">
        <f aca="false">MID(RIGHT(B10113,LEN(B10113)-3),1,FIND("_",RIGHT(B10113,LEN(B10113)-3))-1)</f>
        <v>Latterfroe</v>
      </c>
      <c r="J10113" s="61" t="str">
        <f aca="false">TRIM(SUBSTITUTE(RIGHT(B10113,FIND(I10113,B10113)+1),"_",""))</f>
        <v>eDNA</v>
      </c>
      <c r="K10113" s="0" t="str">
        <f aca="false">IFERROR(VALUE(SUBSTITUTE(E10113,".",",")),E10113)</f>
        <v>No Ct</v>
      </c>
      <c r="L10113" s="61" t="str">
        <f aca="false">IF(J10113="PosK",SUMIFS(K:K,J:J,"PosK",H:H,H10113),"")</f>
        <v/>
      </c>
      <c r="M10113" s="61" t="str">
        <f aca="false">IF(J10113="PosK",SUMIFS(K:K,J:J,"NegK",H:H,H10113),"")</f>
        <v/>
      </c>
      <c r="N10113" s="61" t="str">
        <f aca="false">IF(J10113="PosK",SUMIFS(K:K,J:J,"eDNA",H:H,H10113),"")</f>
        <v/>
      </c>
      <c r="P10113" s="62"/>
      <c r="T10113" s="63"/>
      <c r="W10113" s="64"/>
    </row>
    <row r="10114" customFormat="false" ht="14.25" hidden="false" customHeight="false" outlineLevel="0" collapsed="false">
      <c r="A10114" s="0" t="s">
        <v>810</v>
      </c>
      <c r="B10114" s="52" t="s">
        <v>1228</v>
      </c>
      <c r="C10114" s="52" t="s">
        <v>743</v>
      </c>
      <c r="D10114" s="53" t="n">
        <v>0.1</v>
      </c>
      <c r="E10114" s="53" t="s">
        <v>748</v>
      </c>
      <c r="F10114" s="0" t="s">
        <v>1476</v>
      </c>
      <c r="G10114" s="0" t="str">
        <f aca="false">LEFT(B10114,2)</f>
        <v>33</v>
      </c>
      <c r="H10114" s="0" t="str">
        <f aca="false">I10114&amp;"_"&amp;G10114&amp;"_"&amp;F10114</f>
        <v>KortbenetGroenFroe_33_20191009_DL2019046_MidtfynsGym_koersel2</v>
      </c>
      <c r="I10114" s="61" t="str">
        <f aca="false">MID(RIGHT(B10114,LEN(B10114)-3),1,FIND("_",RIGHT(B10114,LEN(B10114)-3))-1)</f>
        <v>KortbenetGroenFroe</v>
      </c>
      <c r="J10114" s="61" t="str">
        <f aca="false">TRIM(SUBSTITUTE(RIGHT(B10114,FIND(I10114,B10114)+1),"_",""))</f>
        <v>PosK</v>
      </c>
      <c r="K10114" s="0" t="str">
        <f aca="false">IFERROR(VALUE(SUBSTITUTE(E10114,".",",")),E10114)</f>
        <v>No Ct</v>
      </c>
      <c r="L10114" s="61" t="n">
        <f aca="false">IF(J10114="PosK",SUMIFS(K:K,J:J,"PosK",H:H,H10114),"")</f>
        <v>0</v>
      </c>
      <c r="M10114" s="61" t="n">
        <f aca="false">IF(J10114="PosK",SUMIFS(K:K,J:J,"NegK",H:H,H10114),"")</f>
        <v>0</v>
      </c>
      <c r="N10114" s="61" t="n">
        <f aca="false">IF(J10114="PosK",SUMIFS(K:K,J:J,"eDNA",H:H,H10114),"")</f>
        <v>0</v>
      </c>
      <c r="P10114" s="62" t="n">
        <f aca="false">IF(K10116="No Ct",0,K10116)</f>
        <v>0</v>
      </c>
      <c r="Q10114" s="62" t="n">
        <f aca="false">IF(K10117="No Ct",0,K10117)</f>
        <v>0</v>
      </c>
      <c r="R10114" s="0" t="str">
        <f aca="false">IF(AND(L10114&gt;0,M10114=0),"Valid","Invalid")</f>
        <v>Invalid</v>
      </c>
      <c r="S10114" s="0" t="str">
        <f aca="false">IF(OR(P10114&gt;1,Q10114&gt;1),"Present","Absent")</f>
        <v>Absent</v>
      </c>
      <c r="T10114" s="63" t="str">
        <f aca="false">IF(OR(AND(P10114&gt;1,P10114&lt;41),AND(Q10114&gt;1,Q10114&lt;41)),"Ct&lt;41","Ct&gt;41")</f>
        <v>Ct&gt;41</v>
      </c>
      <c r="U10114" s="0" t="str">
        <f aca="false">I10114</f>
        <v>KortbenetGroenFroe</v>
      </c>
      <c r="V10114" s="0" t="str">
        <f aca="false">MID(F10114,10,9)</f>
        <v>DL2019046</v>
      </c>
      <c r="W10114" s="64" t="str">
        <f aca="false">V10114&amp;"_"&amp;U10114&amp;"_"&amp;R10114&amp;"_"&amp;S10114&amp;"_"&amp;T10114</f>
        <v>DL2019046_KortbenetGroenFroe_Invalid_Absent_Ct&gt;41</v>
      </c>
    </row>
    <row r="10115" customFormat="false" ht="14.25" hidden="false" customHeight="false" outlineLevel="0" collapsed="false">
      <c r="A10115" s="0" t="s">
        <v>812</v>
      </c>
      <c r="B10115" s="52" t="s">
        <v>1229</v>
      </c>
      <c r="C10115" s="52" t="s">
        <v>747</v>
      </c>
      <c r="D10115" s="53" t="n">
        <v>0.1</v>
      </c>
      <c r="E10115" s="53" t="s">
        <v>748</v>
      </c>
      <c r="F10115" s="0" t="s">
        <v>1476</v>
      </c>
      <c r="G10115" s="0" t="str">
        <f aca="false">LEFT(B10115,2)</f>
        <v>33</v>
      </c>
      <c r="H10115" s="0" t="str">
        <f aca="false">I10115&amp;"_"&amp;G10115&amp;"_"&amp;F10115</f>
        <v>KortbenetGroenFroe_33_20191009_DL2019046_MidtfynsGym_koersel2</v>
      </c>
      <c r="I10115" s="61" t="str">
        <f aca="false">MID(RIGHT(B10115,LEN(B10115)-3),1,FIND("_",RIGHT(B10115,LEN(B10115)-3))-1)</f>
        <v>KortbenetGroenFroe</v>
      </c>
      <c r="J10115" s="61" t="str">
        <f aca="false">TRIM(SUBSTITUTE(RIGHT(B10115,FIND(I10115,B10115)+1),"_",""))</f>
        <v>NegK</v>
      </c>
      <c r="K10115" s="0" t="str">
        <f aca="false">IFERROR(VALUE(SUBSTITUTE(E10115,".",",")),E10115)</f>
        <v>No Ct</v>
      </c>
      <c r="L10115" s="61" t="str">
        <f aca="false">IF(J10115="PosK",SUMIFS(K:K,J:J,"PosK",H:H,H10115),"")</f>
        <v/>
      </c>
      <c r="M10115" s="61" t="str">
        <f aca="false">IF(J10115="PosK",SUMIFS(K:K,J:J,"NegK",H:H,H10115),"")</f>
        <v/>
      </c>
      <c r="N10115" s="61" t="str">
        <f aca="false">IF(J10115="PosK",SUMIFS(K:K,J:J,"eDNA",H:H,H10115),"")</f>
        <v/>
      </c>
    </row>
    <row r="10116" customFormat="false" ht="14.25" hidden="false" customHeight="false" outlineLevel="0" collapsed="false">
      <c r="A10116" s="0" t="s">
        <v>814</v>
      </c>
      <c r="B10116" s="52" t="s">
        <v>1230</v>
      </c>
      <c r="C10116" s="52" t="s">
        <v>751</v>
      </c>
      <c r="D10116" s="53" t="n">
        <v>0.1</v>
      </c>
      <c r="E10116" s="53" t="s">
        <v>748</v>
      </c>
      <c r="F10116" s="0" t="s">
        <v>1476</v>
      </c>
      <c r="G10116" s="0" t="str">
        <f aca="false">LEFT(B10116,2)</f>
        <v>33</v>
      </c>
      <c r="H10116" s="0" t="str">
        <f aca="false">I10116&amp;"_"&amp;G10116&amp;"_"&amp;F10116</f>
        <v>KortbenetGroenFroe_33_20191009_DL2019046_MidtfynsGym_koersel2</v>
      </c>
      <c r="I10116" s="61" t="str">
        <f aca="false">MID(RIGHT(B10116,LEN(B10116)-3),1,FIND("_",RIGHT(B10116,LEN(B10116)-3))-1)</f>
        <v>KortbenetGroenFroe</v>
      </c>
      <c r="J10116" s="61" t="str">
        <f aca="false">TRIM(SUBSTITUTE(RIGHT(B10116,FIND(I10116,B10116)+1),"_",""))</f>
        <v>eDNA</v>
      </c>
      <c r="K10116" s="0" t="str">
        <f aca="false">IFERROR(VALUE(SUBSTITUTE(E10116,".",",")),E10116)</f>
        <v>No Ct</v>
      </c>
      <c r="L10116" s="61" t="str">
        <f aca="false">IF(J10116="PosK",SUMIFS(K:K,J:J,"PosK",H:H,H10116),"")</f>
        <v/>
      </c>
      <c r="M10116" s="61" t="str">
        <f aca="false">IF(J10116="PosK",SUMIFS(K:K,J:J,"NegK",H:H,H10116),"")</f>
        <v/>
      </c>
      <c r="N10116" s="61" t="str">
        <f aca="false">IF(J10116="PosK",SUMIFS(K:K,J:J,"eDNA",H:H,H10116),"")</f>
        <v/>
      </c>
      <c r="Q10116" s="62"/>
    </row>
    <row r="10117" customFormat="false" ht="14.25" hidden="false" customHeight="false" outlineLevel="0" collapsed="false">
      <c r="A10117" s="0" t="s">
        <v>816</v>
      </c>
      <c r="B10117" s="52" t="s">
        <v>1230</v>
      </c>
      <c r="C10117" s="52" t="s">
        <v>751</v>
      </c>
      <c r="D10117" s="53" t="n">
        <v>0.1</v>
      </c>
      <c r="E10117" s="53" t="s">
        <v>748</v>
      </c>
      <c r="F10117" s="0" t="s">
        <v>1476</v>
      </c>
      <c r="G10117" s="0" t="str">
        <f aca="false">LEFT(B10117,2)</f>
        <v>33</v>
      </c>
      <c r="H10117" s="0" t="str">
        <f aca="false">I10117&amp;"_"&amp;G10117&amp;"_"&amp;F10117</f>
        <v>KortbenetGroenFroe_33_20191009_DL2019046_MidtfynsGym_koersel2</v>
      </c>
      <c r="I10117" s="61" t="str">
        <f aca="false">MID(RIGHT(B10117,LEN(B10117)-3),1,FIND("_",RIGHT(B10117,LEN(B10117)-3))-1)</f>
        <v>KortbenetGroenFroe</v>
      </c>
      <c r="J10117" s="61" t="str">
        <f aca="false">TRIM(SUBSTITUTE(RIGHT(B10117,FIND(I10117,B10117)+1),"_",""))</f>
        <v>eDNA</v>
      </c>
      <c r="K10117" s="0" t="str">
        <f aca="false">IFERROR(VALUE(SUBSTITUTE(E10117,".",",")),E10117)</f>
        <v>No Ct</v>
      </c>
      <c r="L10117" s="61" t="str">
        <f aca="false">IF(J10117="PosK",SUMIFS(K:K,J:J,"PosK",H:H,H10117),"")</f>
        <v/>
      </c>
      <c r="M10117" s="61" t="str">
        <f aca="false">IF(J10117="PosK",SUMIFS(K:K,J:J,"NegK",H:H,H10117),"")</f>
        <v/>
      </c>
      <c r="N10117" s="61" t="str">
        <f aca="false">IF(J10117="PosK",SUMIFS(K:K,J:J,"eDNA",H:H,H10117),"")</f>
        <v/>
      </c>
      <c r="P10117" s="62"/>
      <c r="T10117" s="63"/>
      <c r="W10117" s="64"/>
    </row>
    <row r="10118" customFormat="false" ht="14.25" hidden="false" customHeight="false" outlineLevel="0" collapsed="false">
      <c r="A10118" s="0" t="s">
        <v>818</v>
      </c>
      <c r="B10118" s="52" t="s">
        <v>1232</v>
      </c>
      <c r="C10118" s="52" t="s">
        <v>743</v>
      </c>
      <c r="D10118" s="53" t="n">
        <v>0.1</v>
      </c>
      <c r="E10118" s="53" t="n">
        <v>38.29</v>
      </c>
      <c r="F10118" s="0" t="s">
        <v>1476</v>
      </c>
      <c r="G10118" s="0" t="str">
        <f aca="false">LEFT(B10118,2)</f>
        <v>34</v>
      </c>
      <c r="H10118" s="0" t="str">
        <f aca="false">I10118&amp;"_"&amp;G10118&amp;"_"&amp;F10118</f>
        <v>Soelvkarusse_34_20191009_DL2019046_MidtfynsGym_koersel2</v>
      </c>
      <c r="I10118" s="61" t="str">
        <f aca="false">MID(RIGHT(B10118,LEN(B10118)-3),1,FIND("_",RIGHT(B10118,LEN(B10118)-3))-1)</f>
        <v>Soelvkarusse</v>
      </c>
      <c r="J10118" s="61" t="str">
        <f aca="false">TRIM(SUBSTITUTE(RIGHT(B10118,FIND(I10118,B10118)+1),"_",""))</f>
        <v>PosK</v>
      </c>
      <c r="K10118" s="0" t="n">
        <f aca="false">IFERROR(VALUE(SUBSTITUTE(E10118,".",",")),E10118)</f>
        <v>38.29</v>
      </c>
      <c r="L10118" s="61" t="n">
        <f aca="false">IF(J10118="PosK",SUMIFS(K:K,J:J,"PosK",H:H,H10118),"")</f>
        <v>38.29</v>
      </c>
      <c r="M10118" s="61" t="n">
        <f aca="false">IF(J10118="PosK",SUMIFS(K:K,J:J,"NegK",H:H,H10118),"")</f>
        <v>0</v>
      </c>
      <c r="N10118" s="61" t="n">
        <f aca="false">IF(J10118="PosK",SUMIFS(K:K,J:J,"eDNA",H:H,H10118),"")</f>
        <v>0</v>
      </c>
      <c r="P10118" s="62" t="n">
        <f aca="false">IF(K10120="No Ct",0,K10120)</f>
        <v>0</v>
      </c>
      <c r="Q10118" s="62" t="n">
        <f aca="false">IF(K10121="No Ct",0,K10121)</f>
        <v>0</v>
      </c>
      <c r="R10118" s="0" t="str">
        <f aca="false">IF(AND(L10118&gt;0,M10118=0),"Valid","Invalid")</f>
        <v>Valid</v>
      </c>
      <c r="S10118" s="0" t="str">
        <f aca="false">IF(OR(P10118&gt;1,Q10118&gt;1),"Present","Absent")</f>
        <v>Absent</v>
      </c>
      <c r="T10118" s="63" t="str">
        <f aca="false">IF(OR(AND(P10118&gt;1,P10118&lt;41),AND(Q10118&gt;1,Q10118&lt;41)),"Ct&lt;41","Ct&gt;41")</f>
        <v>Ct&gt;41</v>
      </c>
      <c r="U10118" s="0" t="str">
        <f aca="false">I10118</f>
        <v>Soelvkarusse</v>
      </c>
      <c r="V10118" s="0" t="str">
        <f aca="false">MID(F10118,10,9)</f>
        <v>DL2019046</v>
      </c>
      <c r="W10118" s="64" t="str">
        <f aca="false">V10118&amp;"_"&amp;U10118&amp;"_"&amp;R10118&amp;"_"&amp;S10118&amp;"_"&amp;T10118</f>
        <v>DL2019046_Soelvkarusse_Valid_Absent_Ct&gt;41</v>
      </c>
    </row>
    <row r="10119" customFormat="false" ht="14.25" hidden="false" customHeight="false" outlineLevel="0" collapsed="false">
      <c r="A10119" s="0" t="s">
        <v>820</v>
      </c>
      <c r="B10119" s="52" t="s">
        <v>1233</v>
      </c>
      <c r="C10119" s="52" t="s">
        <v>747</v>
      </c>
      <c r="D10119" s="53" t="n">
        <v>0.1</v>
      </c>
      <c r="E10119" s="53" t="s">
        <v>748</v>
      </c>
      <c r="F10119" s="0" t="s">
        <v>1476</v>
      </c>
      <c r="G10119" s="0" t="str">
        <f aca="false">LEFT(B10119,2)</f>
        <v>34</v>
      </c>
      <c r="H10119" s="0" t="str">
        <f aca="false">I10119&amp;"_"&amp;G10119&amp;"_"&amp;F10119</f>
        <v>Soelvkarusse_34_20191009_DL2019046_MidtfynsGym_koersel2</v>
      </c>
      <c r="I10119" s="61" t="str">
        <f aca="false">MID(RIGHT(B10119,LEN(B10119)-3),1,FIND("_",RIGHT(B10119,LEN(B10119)-3))-1)</f>
        <v>Soelvkarusse</v>
      </c>
      <c r="J10119" s="61" t="str">
        <f aca="false">TRIM(SUBSTITUTE(RIGHT(B10119,FIND(I10119,B10119)+1),"_",""))</f>
        <v>NegK</v>
      </c>
      <c r="K10119" s="0" t="str">
        <f aca="false">IFERROR(VALUE(SUBSTITUTE(E10119,".",",")),E10119)</f>
        <v>No Ct</v>
      </c>
      <c r="L10119" s="61" t="str">
        <f aca="false">IF(J10119="PosK",SUMIFS(K:K,J:J,"PosK",H:H,H10119),"")</f>
        <v/>
      </c>
      <c r="M10119" s="61" t="str">
        <f aca="false">IF(J10119="PosK",SUMIFS(K:K,J:J,"NegK",H:H,H10119),"")</f>
        <v/>
      </c>
      <c r="N10119" s="61" t="str">
        <f aca="false">IF(J10119="PosK",SUMIFS(K:K,J:J,"eDNA",H:H,H10119),"")</f>
        <v/>
      </c>
    </row>
    <row r="10120" customFormat="false" ht="14.25" hidden="false" customHeight="false" outlineLevel="0" collapsed="false">
      <c r="A10120" s="0" t="s">
        <v>822</v>
      </c>
      <c r="B10120" s="52" t="s">
        <v>1234</v>
      </c>
      <c r="C10120" s="52" t="s">
        <v>751</v>
      </c>
      <c r="D10120" s="53" t="n">
        <v>0.1</v>
      </c>
      <c r="E10120" s="53" t="s">
        <v>748</v>
      </c>
      <c r="F10120" s="0" t="s">
        <v>1476</v>
      </c>
      <c r="G10120" s="0" t="str">
        <f aca="false">LEFT(B10120,2)</f>
        <v>34</v>
      </c>
      <c r="H10120" s="0" t="str">
        <f aca="false">I10120&amp;"_"&amp;G10120&amp;"_"&amp;F10120</f>
        <v>Soelvkarusse_34_20191009_DL2019046_MidtfynsGym_koersel2</v>
      </c>
      <c r="I10120" s="61" t="str">
        <f aca="false">MID(RIGHT(B10120,LEN(B10120)-3),1,FIND("_",RIGHT(B10120,LEN(B10120)-3))-1)</f>
        <v>Soelvkarusse</v>
      </c>
      <c r="J10120" s="61" t="str">
        <f aca="false">TRIM(SUBSTITUTE(RIGHT(B10120,FIND(I10120,B10120)+1),"_",""))</f>
        <v>eDNA</v>
      </c>
      <c r="K10120" s="0" t="str">
        <f aca="false">IFERROR(VALUE(SUBSTITUTE(E10120,".",",")),E10120)</f>
        <v>No Ct</v>
      </c>
      <c r="L10120" s="61" t="str">
        <f aca="false">IF(J10120="PosK",SUMIFS(K:K,J:J,"PosK",H:H,H10120),"")</f>
        <v/>
      </c>
      <c r="M10120" s="61" t="str">
        <f aca="false">IF(J10120="PosK",SUMIFS(K:K,J:J,"NegK",H:H,H10120),"")</f>
        <v/>
      </c>
      <c r="N10120" s="61" t="str">
        <f aca="false">IF(J10120="PosK",SUMIFS(K:K,J:J,"eDNA",H:H,H10120),"")</f>
        <v/>
      </c>
      <c r="Q10120" s="62"/>
    </row>
    <row r="10121" customFormat="false" ht="14.25" hidden="false" customHeight="false" outlineLevel="0" collapsed="false">
      <c r="A10121" s="0" t="s">
        <v>824</v>
      </c>
      <c r="B10121" s="52" t="s">
        <v>1234</v>
      </c>
      <c r="C10121" s="52" t="s">
        <v>751</v>
      </c>
      <c r="D10121" s="53" t="n">
        <v>0.1</v>
      </c>
      <c r="E10121" s="53" t="s">
        <v>748</v>
      </c>
      <c r="F10121" s="0" t="s">
        <v>1476</v>
      </c>
      <c r="G10121" s="0" t="str">
        <f aca="false">LEFT(B10121,2)</f>
        <v>34</v>
      </c>
      <c r="H10121" s="0" t="str">
        <f aca="false">I10121&amp;"_"&amp;G10121&amp;"_"&amp;F10121</f>
        <v>Soelvkarusse_34_20191009_DL2019046_MidtfynsGym_koersel2</v>
      </c>
      <c r="I10121" s="61" t="str">
        <f aca="false">MID(RIGHT(B10121,LEN(B10121)-3),1,FIND("_",RIGHT(B10121,LEN(B10121)-3))-1)</f>
        <v>Soelvkarusse</v>
      </c>
      <c r="J10121" s="61" t="str">
        <f aca="false">TRIM(SUBSTITUTE(RIGHT(B10121,FIND(I10121,B10121)+1),"_",""))</f>
        <v>eDNA</v>
      </c>
      <c r="K10121" s="0" t="str">
        <f aca="false">IFERROR(VALUE(SUBSTITUTE(E10121,".",",")),E10121)</f>
        <v>No Ct</v>
      </c>
      <c r="L10121" s="61" t="str">
        <f aca="false">IF(J10121="PosK",SUMIFS(K:K,J:J,"PosK",H:H,H10121),"")</f>
        <v/>
      </c>
      <c r="M10121" s="61" t="str">
        <f aca="false">IF(J10121="PosK",SUMIFS(K:K,J:J,"NegK",H:H,H10121),"")</f>
        <v/>
      </c>
      <c r="N10121" s="61" t="str">
        <f aca="false">IF(J10121="PosK",SUMIFS(K:K,J:J,"eDNA",H:H,H10121),"")</f>
        <v/>
      </c>
      <c r="P10121" s="62"/>
      <c r="T10121" s="63"/>
      <c r="W10121" s="64"/>
    </row>
    <row r="10122" customFormat="false" ht="14.25" hidden="false" customHeight="false" outlineLevel="0" collapsed="false">
      <c r="A10122" s="0" t="s">
        <v>741</v>
      </c>
      <c r="B10122" s="52" t="s">
        <v>742</v>
      </c>
      <c r="C10122" s="52" t="s">
        <v>743</v>
      </c>
      <c r="D10122" s="53" t="n">
        <v>0.1</v>
      </c>
      <c r="E10122" s="53" t="n">
        <v>31.38</v>
      </c>
      <c r="F10122" s="0" t="s">
        <v>1477</v>
      </c>
      <c r="G10122" s="0" t="str">
        <f aca="false">LEFT(B10122,2)</f>
        <v>01</v>
      </c>
      <c r="H10122" s="0" t="str">
        <f aca="false">I10122&amp;"_"&amp;G10122&amp;"_"&amp;F10122</f>
        <v>Loegfroe_01_20191010_DL2019025_ViborgGym_koersel1</v>
      </c>
      <c r="I10122" s="61" t="str">
        <f aca="false">MID(RIGHT(B10122,LEN(B10122)-3),1,FIND("_",RIGHT(B10122,LEN(B10122)-3))-1)</f>
        <v>Loegfroe</v>
      </c>
      <c r="J10122" s="61" t="str">
        <f aca="false">TRIM(SUBSTITUTE(RIGHT(B10122,FIND(I10122,B10122)+1),"_",""))</f>
        <v>PosK</v>
      </c>
      <c r="K10122" s="0" t="n">
        <f aca="false">IFERROR(VALUE(SUBSTITUTE(E10122,".",",")),E10122)</f>
        <v>31.38</v>
      </c>
      <c r="L10122" s="61" t="n">
        <f aca="false">IF(J10122="PosK",SUMIFS(K:K,J:J,"PosK",H:H,H10122),"")</f>
        <v>31.38</v>
      </c>
      <c r="M10122" s="61" t="n">
        <f aca="false">IF(J10122="PosK",SUMIFS(K:K,J:J,"NegK",H:H,H10122),"")</f>
        <v>0</v>
      </c>
      <c r="N10122" s="61" t="n">
        <f aca="false">IF(J10122="PosK",SUMIFS(K:K,J:J,"eDNA",H:H,H10122),"")</f>
        <v>0</v>
      </c>
      <c r="P10122" s="62" t="n">
        <f aca="false">IF(K10124="No Ct",0,K10124)</f>
        <v>0</v>
      </c>
      <c r="Q10122" s="62" t="n">
        <f aca="false">IF(K10125="No Ct",0,K10125)</f>
        <v>0</v>
      </c>
      <c r="R10122" s="0" t="str">
        <f aca="false">IF(AND(L10122&gt;0,M10122=0),"Valid","Invalid")</f>
        <v>Valid</v>
      </c>
      <c r="S10122" s="0" t="str">
        <f aca="false">IF(OR(P10122&gt;1,Q10122&gt;1),"Present","Absent")</f>
        <v>Absent</v>
      </c>
      <c r="T10122" s="63" t="str">
        <f aca="false">IF(OR(AND(P10122&gt;1,P10122&lt;41),AND(Q10122&gt;1,Q10122&lt;41)),"Ct&lt;41","Ct&gt;41")</f>
        <v>Ct&gt;41</v>
      </c>
      <c r="U10122" s="0" t="str">
        <f aca="false">I10122</f>
        <v>Loegfroe</v>
      </c>
      <c r="V10122" s="0" t="str">
        <f aca="false">MID(F10122,10,9)</f>
        <v>DL2019025</v>
      </c>
      <c r="W10122" s="64" t="str">
        <f aca="false">V10122&amp;"_"&amp;U10122&amp;"_"&amp;R10122&amp;"_"&amp;S10122&amp;"_"&amp;T10122</f>
        <v>DL2019025_Loegfroe_Valid_Absent_Ct&gt;41</v>
      </c>
    </row>
    <row r="10123" customFormat="false" ht="14.25" hidden="false" customHeight="false" outlineLevel="0" collapsed="false">
      <c r="A10123" s="0" t="s">
        <v>745</v>
      </c>
      <c r="B10123" s="52" t="s">
        <v>746</v>
      </c>
      <c r="C10123" s="52" t="s">
        <v>747</v>
      </c>
      <c r="D10123" s="53" t="n">
        <v>0.1</v>
      </c>
      <c r="E10123" s="53" t="s">
        <v>748</v>
      </c>
      <c r="F10123" s="0" t="s">
        <v>1477</v>
      </c>
      <c r="G10123" s="0" t="str">
        <f aca="false">LEFT(B10123,2)</f>
        <v>01</v>
      </c>
      <c r="H10123" s="0" t="str">
        <f aca="false">I10123&amp;"_"&amp;G10123&amp;"_"&amp;F10123</f>
        <v>Loegfroe_01_20191010_DL2019025_ViborgGym_koersel1</v>
      </c>
      <c r="I10123" s="61" t="str">
        <f aca="false">MID(RIGHT(B10123,LEN(B10123)-3),1,FIND("_",RIGHT(B10123,LEN(B10123)-3))-1)</f>
        <v>Loegfroe</v>
      </c>
      <c r="J10123" s="61" t="str">
        <f aca="false">TRIM(SUBSTITUTE(RIGHT(B10123,FIND(I10123,B10123)+1),"_",""))</f>
        <v>NegK</v>
      </c>
      <c r="K10123" s="0" t="str">
        <f aca="false">IFERROR(VALUE(SUBSTITUTE(E10123,".",",")),E10123)</f>
        <v>No Ct</v>
      </c>
      <c r="L10123" s="61" t="str">
        <f aca="false">IF(J10123="PosK",SUMIFS(K:K,J:J,"PosK",H:H,H10123),"")</f>
        <v/>
      </c>
      <c r="M10123" s="61" t="str">
        <f aca="false">IF(J10123="PosK",SUMIFS(K:K,J:J,"NegK",H:H,H10123),"")</f>
        <v/>
      </c>
      <c r="N10123" s="61" t="str">
        <f aca="false">IF(J10123="PosK",SUMIFS(K:K,J:J,"eDNA",H:H,H10123),"")</f>
        <v/>
      </c>
    </row>
    <row r="10124" customFormat="false" ht="14.25" hidden="false" customHeight="false" outlineLevel="0" collapsed="false">
      <c r="A10124" s="0" t="s">
        <v>749</v>
      </c>
      <c r="B10124" s="52" t="s">
        <v>750</v>
      </c>
      <c r="C10124" s="52" t="s">
        <v>751</v>
      </c>
      <c r="D10124" s="53" t="n">
        <v>0.1</v>
      </c>
      <c r="E10124" s="53" t="s">
        <v>748</v>
      </c>
      <c r="F10124" s="0" t="s">
        <v>1477</v>
      </c>
      <c r="G10124" s="0" t="str">
        <f aca="false">LEFT(B10124,2)</f>
        <v>01</v>
      </c>
      <c r="H10124" s="0" t="str">
        <f aca="false">I10124&amp;"_"&amp;G10124&amp;"_"&amp;F10124</f>
        <v>Loegfroe_01_20191010_DL2019025_ViborgGym_koersel1</v>
      </c>
      <c r="I10124" s="61" t="str">
        <f aca="false">MID(RIGHT(B10124,LEN(B10124)-3),1,FIND("_",RIGHT(B10124,LEN(B10124)-3))-1)</f>
        <v>Loegfroe</v>
      </c>
      <c r="J10124" s="61" t="str">
        <f aca="false">TRIM(SUBSTITUTE(RIGHT(B10124,FIND(I10124,B10124)+1),"_",""))</f>
        <v>eDNA</v>
      </c>
      <c r="K10124" s="0" t="str">
        <f aca="false">IFERROR(VALUE(SUBSTITUTE(E10124,".",",")),E10124)</f>
        <v>No Ct</v>
      </c>
      <c r="L10124" s="61" t="str">
        <f aca="false">IF(J10124="PosK",SUMIFS(K:K,J:J,"PosK",H:H,H10124),"")</f>
        <v/>
      </c>
      <c r="M10124" s="61" t="str">
        <f aca="false">IF(J10124="PosK",SUMIFS(K:K,J:J,"NegK",H:H,H10124),"")</f>
        <v/>
      </c>
      <c r="N10124" s="61" t="str">
        <f aca="false">IF(J10124="PosK",SUMIFS(K:K,J:J,"eDNA",H:H,H10124),"")</f>
        <v/>
      </c>
      <c r="Q10124" s="62"/>
    </row>
    <row r="10125" customFormat="false" ht="14.25" hidden="false" customHeight="false" outlineLevel="0" collapsed="false">
      <c r="A10125" s="0" t="s">
        <v>752</v>
      </c>
      <c r="B10125" s="52" t="s">
        <v>750</v>
      </c>
      <c r="C10125" s="52" t="s">
        <v>751</v>
      </c>
      <c r="D10125" s="53" t="n">
        <v>0.1</v>
      </c>
      <c r="E10125" s="53" t="s">
        <v>748</v>
      </c>
      <c r="F10125" s="0" t="s">
        <v>1477</v>
      </c>
      <c r="G10125" s="0" t="str">
        <f aca="false">LEFT(B10125,2)</f>
        <v>01</v>
      </c>
      <c r="H10125" s="0" t="str">
        <f aca="false">I10125&amp;"_"&amp;G10125&amp;"_"&amp;F10125</f>
        <v>Loegfroe_01_20191010_DL2019025_ViborgGym_koersel1</v>
      </c>
      <c r="I10125" s="61" t="str">
        <f aca="false">MID(RIGHT(B10125,LEN(B10125)-3),1,FIND("_",RIGHT(B10125,LEN(B10125)-3))-1)</f>
        <v>Loegfroe</v>
      </c>
      <c r="J10125" s="61" t="str">
        <f aca="false">TRIM(SUBSTITUTE(RIGHT(B10125,FIND(I10125,B10125)+1),"_",""))</f>
        <v>eDNA</v>
      </c>
      <c r="K10125" s="0" t="str">
        <f aca="false">IFERROR(VALUE(SUBSTITUTE(E10125,".",",")),E10125)</f>
        <v>No Ct</v>
      </c>
      <c r="L10125" s="61" t="str">
        <f aca="false">IF(J10125="PosK",SUMIFS(K:K,J:J,"PosK",H:H,H10125),"")</f>
        <v/>
      </c>
      <c r="M10125" s="61" t="str">
        <f aca="false">IF(J10125="PosK",SUMIFS(K:K,J:J,"NegK",H:H,H10125),"")</f>
        <v/>
      </c>
      <c r="N10125" s="61" t="str">
        <f aca="false">IF(J10125="PosK",SUMIFS(K:K,J:J,"eDNA",H:H,H10125),"")</f>
        <v/>
      </c>
      <c r="P10125" s="62"/>
      <c r="T10125" s="63"/>
      <c r="W10125" s="64"/>
    </row>
    <row r="10126" customFormat="false" ht="14.25" hidden="false" customHeight="false" outlineLevel="0" collapsed="false">
      <c r="A10126" s="0" t="s">
        <v>754</v>
      </c>
      <c r="B10126" s="52" t="s">
        <v>755</v>
      </c>
      <c r="C10126" s="52" t="s">
        <v>743</v>
      </c>
      <c r="D10126" s="53" t="n">
        <v>0.1</v>
      </c>
      <c r="E10126" s="53" t="n">
        <v>32.39</v>
      </c>
      <c r="F10126" s="0" t="s">
        <v>1477</v>
      </c>
      <c r="G10126" s="0" t="str">
        <f aca="false">LEFT(B10126,2)</f>
        <v>02</v>
      </c>
      <c r="H10126" s="0" t="str">
        <f aca="false">I10126&amp;"_"&amp;G10126&amp;"_"&amp;F10126</f>
        <v>StorVandsalamander_02_20191010_DL2019025_ViborgGym_koersel1</v>
      </c>
      <c r="I10126" s="61" t="str">
        <f aca="false">MID(RIGHT(B10126,LEN(B10126)-3),1,FIND("_",RIGHT(B10126,LEN(B10126)-3))-1)</f>
        <v>StorVandsalamander</v>
      </c>
      <c r="J10126" s="61" t="str">
        <f aca="false">TRIM(SUBSTITUTE(RIGHT(B10126,FIND(I10126,B10126)+1),"_",""))</f>
        <v>PosK</v>
      </c>
      <c r="K10126" s="0" t="n">
        <f aca="false">IFERROR(VALUE(SUBSTITUTE(E10126,".",",")),E10126)</f>
        <v>32.39</v>
      </c>
      <c r="L10126" s="61" t="n">
        <f aca="false">IF(J10126="PosK",SUMIFS(K:K,J:J,"PosK",H:H,H10126),"")</f>
        <v>32.39</v>
      </c>
      <c r="M10126" s="61" t="n">
        <f aca="false">IF(J10126="PosK",SUMIFS(K:K,J:J,"NegK",H:H,H10126),"")</f>
        <v>0</v>
      </c>
      <c r="N10126" s="61" t="n">
        <f aca="false">IF(J10126="PosK",SUMIFS(K:K,J:J,"eDNA",H:H,H10126),"")</f>
        <v>0</v>
      </c>
      <c r="P10126" s="62" t="n">
        <f aca="false">IF(K10128="No Ct",0,K10128)</f>
        <v>0</v>
      </c>
      <c r="Q10126" s="62" t="n">
        <f aca="false">IF(K10129="No Ct",0,K10129)</f>
        <v>0</v>
      </c>
      <c r="R10126" s="0" t="str">
        <f aca="false">IF(AND(L10126&gt;0,M10126=0),"Valid","Invalid")</f>
        <v>Valid</v>
      </c>
      <c r="S10126" s="0" t="str">
        <f aca="false">IF(OR(P10126&gt;1,Q10126&gt;1),"Present","Absent")</f>
        <v>Absent</v>
      </c>
      <c r="T10126" s="63" t="str">
        <f aca="false">IF(OR(AND(P10126&gt;1,P10126&lt;41),AND(Q10126&gt;1,Q10126&lt;41)),"Ct&lt;41","Ct&gt;41")</f>
        <v>Ct&gt;41</v>
      </c>
      <c r="U10126" s="0" t="str">
        <f aca="false">I10126</f>
        <v>StorVandsalamander</v>
      </c>
      <c r="V10126" s="0" t="str">
        <f aca="false">MID(F10126,10,9)</f>
        <v>DL2019025</v>
      </c>
      <c r="W10126" s="64" t="str">
        <f aca="false">V10126&amp;"_"&amp;U10126&amp;"_"&amp;R10126&amp;"_"&amp;S10126&amp;"_"&amp;T10126</f>
        <v>DL2019025_StorVandsalamander_Valid_Absent_Ct&gt;41</v>
      </c>
    </row>
    <row r="10127" customFormat="false" ht="14.25" hidden="false" customHeight="false" outlineLevel="0" collapsed="false">
      <c r="A10127" s="0" t="s">
        <v>756</v>
      </c>
      <c r="B10127" s="52" t="s">
        <v>757</v>
      </c>
      <c r="C10127" s="52" t="s">
        <v>747</v>
      </c>
      <c r="D10127" s="53" t="n">
        <v>0.1</v>
      </c>
      <c r="E10127" s="53" t="s">
        <v>748</v>
      </c>
      <c r="F10127" s="0" t="s">
        <v>1477</v>
      </c>
      <c r="G10127" s="0" t="str">
        <f aca="false">LEFT(B10127,2)</f>
        <v>02</v>
      </c>
      <c r="H10127" s="0" t="str">
        <f aca="false">I10127&amp;"_"&amp;G10127&amp;"_"&amp;F10127</f>
        <v>StorVandsalamander_02_20191010_DL2019025_ViborgGym_koersel1</v>
      </c>
      <c r="I10127" s="61" t="str">
        <f aca="false">MID(RIGHT(B10127,LEN(B10127)-3),1,FIND("_",RIGHT(B10127,LEN(B10127)-3))-1)</f>
        <v>StorVandsalamander</v>
      </c>
      <c r="J10127" s="61" t="str">
        <f aca="false">TRIM(SUBSTITUTE(RIGHT(B10127,FIND(I10127,B10127)+1),"_",""))</f>
        <v>NegK</v>
      </c>
      <c r="K10127" s="0" t="str">
        <f aca="false">IFERROR(VALUE(SUBSTITUTE(E10127,".",",")),E10127)</f>
        <v>No Ct</v>
      </c>
      <c r="L10127" s="61" t="str">
        <f aca="false">IF(J10127="PosK",SUMIFS(K:K,J:J,"PosK",H:H,H10127),"")</f>
        <v/>
      </c>
      <c r="M10127" s="61" t="str">
        <f aca="false">IF(J10127="PosK",SUMIFS(K:K,J:J,"NegK",H:H,H10127),"")</f>
        <v/>
      </c>
      <c r="N10127" s="61" t="str">
        <f aca="false">IF(J10127="PosK",SUMIFS(K:K,J:J,"eDNA",H:H,H10127),"")</f>
        <v/>
      </c>
    </row>
    <row r="10128" customFormat="false" ht="14.25" hidden="false" customHeight="false" outlineLevel="0" collapsed="false">
      <c r="A10128" s="0" t="s">
        <v>758</v>
      </c>
      <c r="B10128" s="52" t="s">
        <v>759</v>
      </c>
      <c r="C10128" s="52" t="s">
        <v>751</v>
      </c>
      <c r="D10128" s="53" t="n">
        <v>0.1</v>
      </c>
      <c r="E10128" s="53" t="s">
        <v>748</v>
      </c>
      <c r="F10128" s="0" t="s">
        <v>1477</v>
      </c>
      <c r="G10128" s="0" t="str">
        <f aca="false">LEFT(B10128,2)</f>
        <v>02</v>
      </c>
      <c r="H10128" s="0" t="str">
        <f aca="false">I10128&amp;"_"&amp;G10128&amp;"_"&amp;F10128</f>
        <v>StorVandsalamander_02_20191010_DL2019025_ViborgGym_koersel1</v>
      </c>
      <c r="I10128" s="61" t="str">
        <f aca="false">MID(RIGHT(B10128,LEN(B10128)-3),1,FIND("_",RIGHT(B10128,LEN(B10128)-3))-1)</f>
        <v>StorVandsalamander</v>
      </c>
      <c r="J10128" s="61" t="str">
        <f aca="false">TRIM(SUBSTITUTE(RIGHT(B10128,FIND(I10128,B10128)+1),"_",""))</f>
        <v>eDNA</v>
      </c>
      <c r="K10128" s="0" t="str">
        <f aca="false">IFERROR(VALUE(SUBSTITUTE(E10128,".",",")),E10128)</f>
        <v>No Ct</v>
      </c>
      <c r="L10128" s="61" t="str">
        <f aca="false">IF(J10128="PosK",SUMIFS(K:K,J:J,"PosK",H:H,H10128),"")</f>
        <v/>
      </c>
      <c r="M10128" s="61" t="str">
        <f aca="false">IF(J10128="PosK",SUMIFS(K:K,J:J,"NegK",H:H,H10128),"")</f>
        <v/>
      </c>
      <c r="N10128" s="61" t="str">
        <f aca="false">IF(J10128="PosK",SUMIFS(K:K,J:J,"eDNA",H:H,H10128),"")</f>
        <v/>
      </c>
      <c r="Q10128" s="62"/>
    </row>
    <row r="10129" customFormat="false" ht="14.25" hidden="false" customHeight="false" outlineLevel="0" collapsed="false">
      <c r="A10129" s="0" t="s">
        <v>760</v>
      </c>
      <c r="B10129" s="52" t="s">
        <v>759</v>
      </c>
      <c r="C10129" s="52" t="s">
        <v>751</v>
      </c>
      <c r="D10129" s="53" t="n">
        <v>0.1</v>
      </c>
      <c r="E10129" s="53" t="s">
        <v>748</v>
      </c>
      <c r="F10129" s="0" t="s">
        <v>1477</v>
      </c>
      <c r="G10129" s="0" t="str">
        <f aca="false">LEFT(B10129,2)</f>
        <v>02</v>
      </c>
      <c r="H10129" s="0" t="str">
        <f aca="false">I10129&amp;"_"&amp;G10129&amp;"_"&amp;F10129</f>
        <v>StorVandsalamander_02_20191010_DL2019025_ViborgGym_koersel1</v>
      </c>
      <c r="I10129" s="61" t="str">
        <f aca="false">MID(RIGHT(B10129,LEN(B10129)-3),1,FIND("_",RIGHT(B10129,LEN(B10129)-3))-1)</f>
        <v>StorVandsalamander</v>
      </c>
      <c r="J10129" s="61" t="str">
        <f aca="false">TRIM(SUBSTITUTE(RIGHT(B10129,FIND(I10129,B10129)+1),"_",""))</f>
        <v>eDNA</v>
      </c>
      <c r="K10129" s="0" t="str">
        <f aca="false">IFERROR(VALUE(SUBSTITUTE(E10129,".",",")),E10129)</f>
        <v>No Ct</v>
      </c>
      <c r="L10129" s="61" t="str">
        <f aca="false">IF(J10129="PosK",SUMIFS(K:K,J:J,"PosK",H:H,H10129),"")</f>
        <v/>
      </c>
      <c r="M10129" s="61" t="str">
        <f aca="false">IF(J10129="PosK",SUMIFS(K:K,J:J,"NegK",H:H,H10129),"")</f>
        <v/>
      </c>
      <c r="N10129" s="61" t="str">
        <f aca="false">IF(J10129="PosK",SUMIFS(K:K,J:J,"eDNA",H:H,H10129),"")</f>
        <v/>
      </c>
      <c r="P10129" s="62"/>
      <c r="T10129" s="63"/>
      <c r="W10129" s="64"/>
    </row>
    <row r="10130" customFormat="false" ht="14.25" hidden="false" customHeight="false" outlineLevel="0" collapsed="false">
      <c r="A10130" s="0" t="s">
        <v>762</v>
      </c>
      <c r="B10130" s="52" t="s">
        <v>763</v>
      </c>
      <c r="C10130" s="52" t="s">
        <v>743</v>
      </c>
      <c r="D10130" s="53" t="n">
        <v>0.1</v>
      </c>
      <c r="E10130" s="53" t="n">
        <v>31.31</v>
      </c>
      <c r="F10130" s="0" t="s">
        <v>1477</v>
      </c>
      <c r="G10130" s="0" t="str">
        <f aca="false">LEFT(B10130,2)</f>
        <v>03</v>
      </c>
      <c r="H10130" s="0" t="str">
        <f aca="false">I10130&amp;"_"&amp;G10130&amp;"_"&amp;F10130</f>
        <v>Strandtudse_03_20191010_DL2019025_ViborgGym_koersel1</v>
      </c>
      <c r="I10130" s="61" t="str">
        <f aca="false">MID(RIGHT(B10130,LEN(B10130)-3),1,FIND("_",RIGHT(B10130,LEN(B10130)-3))-1)</f>
        <v>Strandtudse</v>
      </c>
      <c r="J10130" s="61" t="str">
        <f aca="false">TRIM(SUBSTITUTE(RIGHT(B10130,FIND(I10130,B10130)+1),"_",""))</f>
        <v>PosK</v>
      </c>
      <c r="K10130" s="0" t="n">
        <f aca="false">IFERROR(VALUE(SUBSTITUTE(E10130,".",",")),E10130)</f>
        <v>31.31</v>
      </c>
      <c r="L10130" s="61" t="n">
        <f aca="false">IF(J10130="PosK",SUMIFS(K:K,J:J,"PosK",H:H,H10130),"")</f>
        <v>31.31</v>
      </c>
      <c r="M10130" s="61" t="n">
        <f aca="false">IF(J10130="PosK",SUMIFS(K:K,J:J,"NegK",H:H,H10130),"")</f>
        <v>0</v>
      </c>
      <c r="N10130" s="61" t="n">
        <f aca="false">IF(J10130="PosK",SUMIFS(K:K,J:J,"eDNA",H:H,H10130),"")</f>
        <v>0</v>
      </c>
      <c r="P10130" s="62" t="n">
        <f aca="false">IF(K10132="No Ct",0,K10132)</f>
        <v>0</v>
      </c>
      <c r="Q10130" s="62" t="n">
        <f aca="false">IF(K10133="No Ct",0,K10133)</f>
        <v>0</v>
      </c>
      <c r="R10130" s="0" t="str">
        <f aca="false">IF(AND(L10130&gt;0,M10130=0),"Valid","Invalid")</f>
        <v>Valid</v>
      </c>
      <c r="S10130" s="0" t="str">
        <f aca="false">IF(OR(P10130&gt;1,Q10130&gt;1),"Present","Absent")</f>
        <v>Absent</v>
      </c>
      <c r="T10130" s="63" t="str">
        <f aca="false">IF(OR(AND(P10130&gt;1,P10130&lt;41),AND(Q10130&gt;1,Q10130&lt;41)),"Ct&lt;41","Ct&gt;41")</f>
        <v>Ct&gt;41</v>
      </c>
      <c r="U10130" s="0" t="str">
        <f aca="false">I10130</f>
        <v>Strandtudse</v>
      </c>
      <c r="V10130" s="0" t="str">
        <f aca="false">MID(F10130,10,9)</f>
        <v>DL2019025</v>
      </c>
      <c r="W10130" s="64" t="str">
        <f aca="false">V10130&amp;"_"&amp;U10130&amp;"_"&amp;R10130&amp;"_"&amp;S10130&amp;"_"&amp;T10130</f>
        <v>DL2019025_Strandtudse_Valid_Absent_Ct&gt;41</v>
      </c>
    </row>
    <row r="10131" customFormat="false" ht="14.25" hidden="false" customHeight="false" outlineLevel="0" collapsed="false">
      <c r="A10131" s="0" t="s">
        <v>764</v>
      </c>
      <c r="B10131" s="52" t="s">
        <v>765</v>
      </c>
      <c r="C10131" s="52" t="s">
        <v>747</v>
      </c>
      <c r="D10131" s="53" t="n">
        <v>0.1</v>
      </c>
      <c r="E10131" s="53" t="s">
        <v>748</v>
      </c>
      <c r="F10131" s="0" t="s">
        <v>1477</v>
      </c>
      <c r="G10131" s="0" t="str">
        <f aca="false">LEFT(B10131,2)</f>
        <v>03</v>
      </c>
      <c r="H10131" s="0" t="str">
        <f aca="false">I10131&amp;"_"&amp;G10131&amp;"_"&amp;F10131</f>
        <v>Strandtudse_03_20191010_DL2019025_ViborgGym_koersel1</v>
      </c>
      <c r="I10131" s="61" t="str">
        <f aca="false">MID(RIGHT(B10131,LEN(B10131)-3),1,FIND("_",RIGHT(B10131,LEN(B10131)-3))-1)</f>
        <v>Strandtudse</v>
      </c>
      <c r="J10131" s="61" t="str">
        <f aca="false">TRIM(SUBSTITUTE(RIGHT(B10131,FIND(I10131,B10131)+1),"_",""))</f>
        <v>NegK</v>
      </c>
      <c r="K10131" s="0" t="str">
        <f aca="false">IFERROR(VALUE(SUBSTITUTE(E10131,".",",")),E10131)</f>
        <v>No Ct</v>
      </c>
      <c r="L10131" s="61" t="str">
        <f aca="false">IF(J10131="PosK",SUMIFS(K:K,J:J,"PosK",H:H,H10131),"")</f>
        <v/>
      </c>
      <c r="M10131" s="61" t="str">
        <f aca="false">IF(J10131="PosK",SUMIFS(K:K,J:J,"NegK",H:H,H10131),"")</f>
        <v/>
      </c>
      <c r="N10131" s="61" t="str">
        <f aca="false">IF(J10131="PosK",SUMIFS(K:K,J:J,"eDNA",H:H,H10131),"")</f>
        <v/>
      </c>
    </row>
    <row r="10132" customFormat="false" ht="14.25" hidden="false" customHeight="false" outlineLevel="0" collapsed="false">
      <c r="A10132" s="0" t="s">
        <v>766</v>
      </c>
      <c r="B10132" s="52" t="s">
        <v>767</v>
      </c>
      <c r="C10132" s="52" t="s">
        <v>751</v>
      </c>
      <c r="D10132" s="53" t="n">
        <v>0.1</v>
      </c>
      <c r="E10132" s="53" t="s">
        <v>748</v>
      </c>
      <c r="F10132" s="0" t="s">
        <v>1477</v>
      </c>
      <c r="G10132" s="0" t="str">
        <f aca="false">LEFT(B10132,2)</f>
        <v>03</v>
      </c>
      <c r="H10132" s="0" t="str">
        <f aca="false">I10132&amp;"_"&amp;G10132&amp;"_"&amp;F10132</f>
        <v>Strandtudse_03_20191010_DL2019025_ViborgGym_koersel1</v>
      </c>
      <c r="I10132" s="61" t="str">
        <f aca="false">MID(RIGHT(B10132,LEN(B10132)-3),1,FIND("_",RIGHT(B10132,LEN(B10132)-3))-1)</f>
        <v>Strandtudse</v>
      </c>
      <c r="J10132" s="61" t="str">
        <f aca="false">TRIM(SUBSTITUTE(RIGHT(B10132,FIND(I10132,B10132)+1),"_",""))</f>
        <v>eDNA</v>
      </c>
      <c r="K10132" s="0" t="str">
        <f aca="false">IFERROR(VALUE(SUBSTITUTE(E10132,".",",")),E10132)</f>
        <v>No Ct</v>
      </c>
      <c r="L10132" s="61" t="str">
        <f aca="false">IF(J10132="PosK",SUMIFS(K:K,J:J,"PosK",H:H,H10132),"")</f>
        <v/>
      </c>
      <c r="M10132" s="61" t="str">
        <f aca="false">IF(J10132="PosK",SUMIFS(K:K,J:J,"NegK",H:H,H10132),"")</f>
        <v/>
      </c>
      <c r="N10132" s="61" t="str">
        <f aca="false">IF(J10132="PosK",SUMIFS(K:K,J:J,"eDNA",H:H,H10132),"")</f>
        <v/>
      </c>
      <c r="Q10132" s="62"/>
    </row>
    <row r="10133" customFormat="false" ht="14.25" hidden="false" customHeight="false" outlineLevel="0" collapsed="false">
      <c r="A10133" s="0" t="s">
        <v>768</v>
      </c>
      <c r="B10133" s="52" t="s">
        <v>767</v>
      </c>
      <c r="C10133" s="52" t="s">
        <v>751</v>
      </c>
      <c r="D10133" s="53" t="n">
        <v>0.1</v>
      </c>
      <c r="E10133" s="53" t="s">
        <v>748</v>
      </c>
      <c r="F10133" s="0" t="s">
        <v>1477</v>
      </c>
      <c r="G10133" s="0" t="str">
        <f aca="false">LEFT(B10133,2)</f>
        <v>03</v>
      </c>
      <c r="H10133" s="0" t="str">
        <f aca="false">I10133&amp;"_"&amp;G10133&amp;"_"&amp;F10133</f>
        <v>Strandtudse_03_20191010_DL2019025_ViborgGym_koersel1</v>
      </c>
      <c r="I10133" s="61" t="str">
        <f aca="false">MID(RIGHT(B10133,LEN(B10133)-3),1,FIND("_",RIGHT(B10133,LEN(B10133)-3))-1)</f>
        <v>Strandtudse</v>
      </c>
      <c r="J10133" s="61" t="str">
        <f aca="false">TRIM(SUBSTITUTE(RIGHT(B10133,FIND(I10133,B10133)+1),"_",""))</f>
        <v>eDNA</v>
      </c>
      <c r="K10133" s="0" t="str">
        <f aca="false">IFERROR(VALUE(SUBSTITUTE(E10133,".",",")),E10133)</f>
        <v>No Ct</v>
      </c>
      <c r="L10133" s="61" t="str">
        <f aca="false">IF(J10133="PosK",SUMIFS(K:K,J:J,"PosK",H:H,H10133),"")</f>
        <v/>
      </c>
      <c r="M10133" s="61" t="str">
        <f aca="false">IF(J10133="PosK",SUMIFS(K:K,J:J,"NegK",H:H,H10133),"")</f>
        <v/>
      </c>
      <c r="N10133" s="61" t="str">
        <f aca="false">IF(J10133="PosK",SUMIFS(K:K,J:J,"eDNA",H:H,H10133),"")</f>
        <v/>
      </c>
      <c r="P10133" s="62"/>
      <c r="T10133" s="63"/>
      <c r="W10133" s="64"/>
    </row>
    <row r="10134" customFormat="false" ht="14.25" hidden="false" customHeight="false" outlineLevel="0" collapsed="false">
      <c r="A10134" s="0" t="s">
        <v>770</v>
      </c>
      <c r="B10134" s="52" t="s">
        <v>771</v>
      </c>
      <c r="C10134" s="52" t="s">
        <v>743</v>
      </c>
      <c r="D10134" s="53" t="n">
        <v>0.1</v>
      </c>
      <c r="E10134" s="53" t="s">
        <v>748</v>
      </c>
      <c r="F10134" s="0" t="s">
        <v>1477</v>
      </c>
      <c r="G10134" s="0" t="str">
        <f aca="false">LEFT(B10134,2)</f>
        <v>04</v>
      </c>
      <c r="H10134" s="0" t="str">
        <f aca="false">I10134&amp;"_"&amp;G10134&amp;"_"&amp;F10134</f>
        <v>GroenbrogetTudse_04_20191010_DL2019025_ViborgGym_koersel1</v>
      </c>
      <c r="I10134" s="61" t="str">
        <f aca="false">MID(RIGHT(B10134,LEN(B10134)-3),1,FIND("_",RIGHT(B10134,LEN(B10134)-3))-1)</f>
        <v>GroenbrogetTudse</v>
      </c>
      <c r="J10134" s="61" t="str">
        <f aca="false">TRIM(SUBSTITUTE(RIGHT(B10134,FIND(I10134,B10134)+1),"_",""))</f>
        <v>PosK</v>
      </c>
      <c r="K10134" s="0" t="str">
        <f aca="false">IFERROR(VALUE(SUBSTITUTE(E10134,".",",")),E10134)</f>
        <v>No Ct</v>
      </c>
      <c r="L10134" s="61" t="n">
        <f aca="false">IF(J10134="PosK",SUMIFS(K:K,J:J,"PosK",H:H,H10134),"")</f>
        <v>0</v>
      </c>
      <c r="M10134" s="61" t="n">
        <f aca="false">IF(J10134="PosK",SUMIFS(K:K,J:J,"NegK",H:H,H10134),"")</f>
        <v>0</v>
      </c>
      <c r="N10134" s="61" t="n">
        <f aca="false">IF(J10134="PosK",SUMIFS(K:K,J:J,"eDNA",H:H,H10134),"")</f>
        <v>0</v>
      </c>
      <c r="P10134" s="62" t="n">
        <f aca="false">IF(K10136="No Ct",0,K10136)</f>
        <v>0</v>
      </c>
      <c r="Q10134" s="62" t="n">
        <f aca="false">IF(K10137="No Ct",0,K10137)</f>
        <v>0</v>
      </c>
      <c r="R10134" s="0" t="str">
        <f aca="false">IF(AND(L10134&gt;0,M10134=0),"Valid","Invalid")</f>
        <v>Invalid</v>
      </c>
      <c r="S10134" s="0" t="str">
        <f aca="false">IF(OR(P10134&gt;1,Q10134&gt;1),"Present","Absent")</f>
        <v>Absent</v>
      </c>
      <c r="T10134" s="63" t="str">
        <f aca="false">IF(OR(AND(P10134&gt;1,P10134&lt;41),AND(Q10134&gt;1,Q10134&lt;41)),"Ct&lt;41","Ct&gt;41")</f>
        <v>Ct&gt;41</v>
      </c>
      <c r="U10134" s="0" t="str">
        <f aca="false">I10134</f>
        <v>GroenbrogetTudse</v>
      </c>
      <c r="V10134" s="0" t="str">
        <f aca="false">MID(F10134,10,9)</f>
        <v>DL2019025</v>
      </c>
      <c r="W10134" s="64" t="str">
        <f aca="false">V10134&amp;"_"&amp;U10134&amp;"_"&amp;R10134&amp;"_"&amp;S10134&amp;"_"&amp;T10134</f>
        <v>DL2019025_GroenbrogetTudse_Invalid_Absent_Ct&gt;41</v>
      </c>
    </row>
    <row r="10135" customFormat="false" ht="14.25" hidden="false" customHeight="false" outlineLevel="0" collapsed="false">
      <c r="A10135" s="0" t="s">
        <v>772</v>
      </c>
      <c r="B10135" s="52" t="s">
        <v>773</v>
      </c>
      <c r="C10135" s="52" t="s">
        <v>747</v>
      </c>
      <c r="D10135" s="53" t="n">
        <v>0.1</v>
      </c>
      <c r="E10135" s="53" t="s">
        <v>748</v>
      </c>
      <c r="F10135" s="0" t="s">
        <v>1477</v>
      </c>
      <c r="G10135" s="0" t="str">
        <f aca="false">LEFT(B10135,2)</f>
        <v>04</v>
      </c>
      <c r="H10135" s="0" t="str">
        <f aca="false">I10135&amp;"_"&amp;G10135&amp;"_"&amp;F10135</f>
        <v>GroenbrogetTudse_04_20191010_DL2019025_ViborgGym_koersel1</v>
      </c>
      <c r="I10135" s="61" t="str">
        <f aca="false">MID(RIGHT(B10135,LEN(B10135)-3),1,FIND("_",RIGHT(B10135,LEN(B10135)-3))-1)</f>
        <v>GroenbrogetTudse</v>
      </c>
      <c r="J10135" s="61" t="str">
        <f aca="false">TRIM(SUBSTITUTE(RIGHT(B10135,FIND(I10135,B10135)+1),"_",""))</f>
        <v>NegK</v>
      </c>
      <c r="K10135" s="0" t="str">
        <f aca="false">IFERROR(VALUE(SUBSTITUTE(E10135,".",",")),E10135)</f>
        <v>No Ct</v>
      </c>
      <c r="L10135" s="61" t="str">
        <f aca="false">IF(J10135="PosK",SUMIFS(K:K,J:J,"PosK",H:H,H10135),"")</f>
        <v/>
      </c>
      <c r="M10135" s="61" t="str">
        <f aca="false">IF(J10135="PosK",SUMIFS(K:K,J:J,"NegK",H:H,H10135),"")</f>
        <v/>
      </c>
      <c r="N10135" s="61" t="str">
        <f aca="false">IF(J10135="PosK",SUMIFS(K:K,J:J,"eDNA",H:H,H10135),"")</f>
        <v/>
      </c>
    </row>
    <row r="10136" customFormat="false" ht="14.25" hidden="false" customHeight="false" outlineLevel="0" collapsed="false">
      <c r="A10136" s="0" t="s">
        <v>774</v>
      </c>
      <c r="B10136" s="52" t="s">
        <v>775</v>
      </c>
      <c r="C10136" s="52" t="s">
        <v>751</v>
      </c>
      <c r="D10136" s="53" t="n">
        <v>0.1</v>
      </c>
      <c r="E10136" s="53" t="s">
        <v>748</v>
      </c>
      <c r="F10136" s="0" t="s">
        <v>1477</v>
      </c>
      <c r="G10136" s="0" t="str">
        <f aca="false">LEFT(B10136,2)</f>
        <v>04</v>
      </c>
      <c r="H10136" s="0" t="str">
        <f aca="false">I10136&amp;"_"&amp;G10136&amp;"_"&amp;F10136</f>
        <v>GroenbrogetTudse_04_20191010_DL2019025_ViborgGym_koersel1</v>
      </c>
      <c r="I10136" s="61" t="str">
        <f aca="false">MID(RIGHT(B10136,LEN(B10136)-3),1,FIND("_",RIGHT(B10136,LEN(B10136)-3))-1)</f>
        <v>GroenbrogetTudse</v>
      </c>
      <c r="J10136" s="61" t="str">
        <f aca="false">TRIM(SUBSTITUTE(RIGHT(B10136,FIND(I10136,B10136)+1),"_",""))</f>
        <v>eDNA</v>
      </c>
      <c r="K10136" s="0" t="str">
        <f aca="false">IFERROR(VALUE(SUBSTITUTE(E10136,".",",")),E10136)</f>
        <v>No Ct</v>
      </c>
      <c r="L10136" s="61" t="str">
        <f aca="false">IF(J10136="PosK",SUMIFS(K:K,J:J,"PosK",H:H,H10136),"")</f>
        <v/>
      </c>
      <c r="M10136" s="61" t="str">
        <f aca="false">IF(J10136="PosK",SUMIFS(K:K,J:J,"NegK",H:H,H10136),"")</f>
        <v/>
      </c>
      <c r="N10136" s="61" t="str">
        <f aca="false">IF(J10136="PosK",SUMIFS(K:K,J:J,"eDNA",H:H,H10136),"")</f>
        <v/>
      </c>
      <c r="Q10136" s="62"/>
    </row>
    <row r="10137" customFormat="false" ht="14.25" hidden="false" customHeight="false" outlineLevel="0" collapsed="false">
      <c r="A10137" s="0" t="s">
        <v>776</v>
      </c>
      <c r="B10137" s="52" t="s">
        <v>775</v>
      </c>
      <c r="C10137" s="52" t="s">
        <v>751</v>
      </c>
      <c r="D10137" s="53" t="n">
        <v>0.1</v>
      </c>
      <c r="E10137" s="53" t="s">
        <v>748</v>
      </c>
      <c r="F10137" s="0" t="s">
        <v>1477</v>
      </c>
      <c r="G10137" s="0" t="str">
        <f aca="false">LEFT(B10137,2)</f>
        <v>04</v>
      </c>
      <c r="H10137" s="0" t="str">
        <f aca="false">I10137&amp;"_"&amp;G10137&amp;"_"&amp;F10137</f>
        <v>GroenbrogetTudse_04_20191010_DL2019025_ViborgGym_koersel1</v>
      </c>
      <c r="I10137" s="61" t="str">
        <f aca="false">MID(RIGHT(B10137,LEN(B10137)-3),1,FIND("_",RIGHT(B10137,LEN(B10137)-3))-1)</f>
        <v>GroenbrogetTudse</v>
      </c>
      <c r="J10137" s="61" t="str">
        <f aca="false">TRIM(SUBSTITUTE(RIGHT(B10137,FIND(I10137,B10137)+1),"_",""))</f>
        <v>eDNA</v>
      </c>
      <c r="K10137" s="0" t="str">
        <f aca="false">IFERROR(VALUE(SUBSTITUTE(E10137,".",",")),E10137)</f>
        <v>No Ct</v>
      </c>
      <c r="L10137" s="61" t="str">
        <f aca="false">IF(J10137="PosK",SUMIFS(K:K,J:J,"PosK",H:H,H10137),"")</f>
        <v/>
      </c>
      <c r="M10137" s="61" t="str">
        <f aca="false">IF(J10137="PosK",SUMIFS(K:K,J:J,"NegK",H:H,H10137),"")</f>
        <v/>
      </c>
      <c r="N10137" s="61" t="str">
        <f aca="false">IF(J10137="PosK",SUMIFS(K:K,J:J,"eDNA",H:H,H10137),"")</f>
        <v/>
      </c>
      <c r="P10137" s="62"/>
      <c r="T10137" s="63"/>
      <c r="W10137" s="64"/>
    </row>
    <row r="10138" customFormat="false" ht="14.25" hidden="false" customHeight="false" outlineLevel="0" collapsed="false">
      <c r="A10138" s="0" t="s">
        <v>778</v>
      </c>
      <c r="B10138" s="52" t="s">
        <v>779</v>
      </c>
      <c r="C10138" s="52" t="s">
        <v>743</v>
      </c>
      <c r="D10138" s="53" t="n">
        <v>0.1</v>
      </c>
      <c r="E10138" s="53" t="n">
        <v>29.98</v>
      </c>
      <c r="F10138" s="0" t="s">
        <v>1477</v>
      </c>
      <c r="G10138" s="0" t="str">
        <f aca="false">LEFT(B10138,2)</f>
        <v>05</v>
      </c>
      <c r="H10138" s="0" t="str">
        <f aca="false">I10138&amp;"_"&amp;G10138&amp;"_"&amp;F10138</f>
        <v>Loevfroe_05_20191010_DL2019025_ViborgGym_koersel1</v>
      </c>
      <c r="I10138" s="61" t="str">
        <f aca="false">MID(RIGHT(B10138,LEN(B10138)-3),1,FIND("_",RIGHT(B10138,LEN(B10138)-3))-1)</f>
        <v>Loevfroe</v>
      </c>
      <c r="J10138" s="61" t="str">
        <f aca="false">TRIM(SUBSTITUTE(RIGHT(B10138,FIND(I10138,B10138)+1),"_",""))</f>
        <v>PosK</v>
      </c>
      <c r="K10138" s="0" t="n">
        <f aca="false">IFERROR(VALUE(SUBSTITUTE(E10138,".",",")),E10138)</f>
        <v>29.98</v>
      </c>
      <c r="L10138" s="61" t="n">
        <f aca="false">IF(J10138="PosK",SUMIFS(K:K,J:J,"PosK",H:H,H10138),"")</f>
        <v>29.98</v>
      </c>
      <c r="M10138" s="61" t="n">
        <f aca="false">IF(J10138="PosK",SUMIFS(K:K,J:J,"NegK",H:H,H10138),"")</f>
        <v>0</v>
      </c>
      <c r="N10138" s="61" t="n">
        <f aca="false">IF(J10138="PosK",SUMIFS(K:K,J:J,"eDNA",H:H,H10138),"")</f>
        <v>0</v>
      </c>
      <c r="P10138" s="62" t="n">
        <f aca="false">IF(K10140="No Ct",0,K10140)</f>
        <v>0</v>
      </c>
      <c r="Q10138" s="62" t="n">
        <f aca="false">IF(K10141="No Ct",0,K10141)</f>
        <v>0</v>
      </c>
      <c r="R10138" s="0" t="str">
        <f aca="false">IF(AND(L10138&gt;0,M10138=0),"Valid","Invalid")</f>
        <v>Valid</v>
      </c>
      <c r="S10138" s="0" t="str">
        <f aca="false">IF(OR(P10138&gt;1,Q10138&gt;1),"Present","Absent")</f>
        <v>Absent</v>
      </c>
      <c r="T10138" s="63" t="str">
        <f aca="false">IF(OR(AND(P10138&gt;1,P10138&lt;41),AND(Q10138&gt;1,Q10138&lt;41)),"Ct&lt;41","Ct&gt;41")</f>
        <v>Ct&gt;41</v>
      </c>
      <c r="U10138" s="0" t="str">
        <f aca="false">I10138</f>
        <v>Loevfroe</v>
      </c>
      <c r="V10138" s="0" t="str">
        <f aca="false">MID(F10138,10,9)</f>
        <v>DL2019025</v>
      </c>
      <c r="W10138" s="64" t="str">
        <f aca="false">V10138&amp;"_"&amp;U10138&amp;"_"&amp;R10138&amp;"_"&amp;S10138&amp;"_"&amp;T10138</f>
        <v>DL2019025_Loevfroe_Valid_Absent_Ct&gt;41</v>
      </c>
    </row>
    <row r="10139" customFormat="false" ht="14.25" hidden="false" customHeight="false" outlineLevel="0" collapsed="false">
      <c r="A10139" s="0" t="s">
        <v>780</v>
      </c>
      <c r="B10139" s="52" t="s">
        <v>781</v>
      </c>
      <c r="C10139" s="52" t="s">
        <v>747</v>
      </c>
      <c r="D10139" s="53" t="n">
        <v>0.1</v>
      </c>
      <c r="E10139" s="53" t="s">
        <v>748</v>
      </c>
      <c r="F10139" s="0" t="s">
        <v>1477</v>
      </c>
      <c r="G10139" s="0" t="str">
        <f aca="false">LEFT(B10139,2)</f>
        <v>05</v>
      </c>
      <c r="H10139" s="0" t="str">
        <f aca="false">I10139&amp;"_"&amp;G10139&amp;"_"&amp;F10139</f>
        <v>Loevfroe_05_20191010_DL2019025_ViborgGym_koersel1</v>
      </c>
      <c r="I10139" s="61" t="str">
        <f aca="false">MID(RIGHT(B10139,LEN(B10139)-3),1,FIND("_",RIGHT(B10139,LEN(B10139)-3))-1)</f>
        <v>Loevfroe</v>
      </c>
      <c r="J10139" s="61" t="str">
        <f aca="false">TRIM(SUBSTITUTE(RIGHT(B10139,FIND(I10139,B10139)+1),"_",""))</f>
        <v>NegK</v>
      </c>
      <c r="K10139" s="0" t="str">
        <f aca="false">IFERROR(VALUE(SUBSTITUTE(E10139,".",",")),E10139)</f>
        <v>No Ct</v>
      </c>
      <c r="L10139" s="61" t="str">
        <f aca="false">IF(J10139="PosK",SUMIFS(K:K,J:J,"PosK",H:H,H10139),"")</f>
        <v/>
      </c>
      <c r="M10139" s="61" t="str">
        <f aca="false">IF(J10139="PosK",SUMIFS(K:K,J:J,"NegK",H:H,H10139),"")</f>
        <v/>
      </c>
      <c r="N10139" s="61" t="str">
        <f aca="false">IF(J10139="PosK",SUMIFS(K:K,J:J,"eDNA",H:H,H10139),"")</f>
        <v/>
      </c>
    </row>
    <row r="10140" customFormat="false" ht="14.25" hidden="false" customHeight="false" outlineLevel="0" collapsed="false">
      <c r="A10140" s="0" t="s">
        <v>782</v>
      </c>
      <c r="B10140" s="52" t="s">
        <v>783</v>
      </c>
      <c r="C10140" s="52" t="s">
        <v>751</v>
      </c>
      <c r="D10140" s="53" t="n">
        <v>0.1</v>
      </c>
      <c r="E10140" s="53" t="s">
        <v>748</v>
      </c>
      <c r="F10140" s="0" t="s">
        <v>1477</v>
      </c>
      <c r="G10140" s="0" t="str">
        <f aca="false">LEFT(B10140,2)</f>
        <v>05</v>
      </c>
      <c r="H10140" s="0" t="str">
        <f aca="false">I10140&amp;"_"&amp;G10140&amp;"_"&amp;F10140</f>
        <v>Loevfroe_05_20191010_DL2019025_ViborgGym_koersel1</v>
      </c>
      <c r="I10140" s="61" t="str">
        <f aca="false">MID(RIGHT(B10140,LEN(B10140)-3),1,FIND("_",RIGHT(B10140,LEN(B10140)-3))-1)</f>
        <v>Loevfroe</v>
      </c>
      <c r="J10140" s="61" t="str">
        <f aca="false">TRIM(SUBSTITUTE(RIGHT(B10140,FIND(I10140,B10140)+1),"_",""))</f>
        <v>eDNA</v>
      </c>
      <c r="K10140" s="0" t="str">
        <f aca="false">IFERROR(VALUE(SUBSTITUTE(E10140,".",",")),E10140)</f>
        <v>No Ct</v>
      </c>
      <c r="L10140" s="61" t="str">
        <f aca="false">IF(J10140="PosK",SUMIFS(K:K,J:J,"PosK",H:H,H10140),"")</f>
        <v/>
      </c>
      <c r="M10140" s="61" t="str">
        <f aca="false">IF(J10140="PosK",SUMIFS(K:K,J:J,"NegK",H:H,H10140),"")</f>
        <v/>
      </c>
      <c r="N10140" s="61" t="str">
        <f aca="false">IF(J10140="PosK",SUMIFS(K:K,J:J,"eDNA",H:H,H10140),"")</f>
        <v/>
      </c>
      <c r="Q10140" s="62"/>
    </row>
    <row r="10141" customFormat="false" ht="14.25" hidden="false" customHeight="false" outlineLevel="0" collapsed="false">
      <c r="A10141" s="0" t="s">
        <v>784</v>
      </c>
      <c r="B10141" s="52" t="s">
        <v>783</v>
      </c>
      <c r="C10141" s="52" t="s">
        <v>751</v>
      </c>
      <c r="D10141" s="53" t="n">
        <v>0.1</v>
      </c>
      <c r="E10141" s="53" t="s">
        <v>748</v>
      </c>
      <c r="F10141" s="0" t="s">
        <v>1477</v>
      </c>
      <c r="G10141" s="0" t="str">
        <f aca="false">LEFT(B10141,2)</f>
        <v>05</v>
      </c>
      <c r="H10141" s="0" t="str">
        <f aca="false">I10141&amp;"_"&amp;G10141&amp;"_"&amp;F10141</f>
        <v>Loevfroe_05_20191010_DL2019025_ViborgGym_koersel1</v>
      </c>
      <c r="I10141" s="61" t="str">
        <f aca="false">MID(RIGHT(B10141,LEN(B10141)-3),1,FIND("_",RIGHT(B10141,LEN(B10141)-3))-1)</f>
        <v>Loevfroe</v>
      </c>
      <c r="J10141" s="61" t="str">
        <f aca="false">TRIM(SUBSTITUTE(RIGHT(B10141,FIND(I10141,B10141)+1),"_",""))</f>
        <v>eDNA</v>
      </c>
      <c r="K10141" s="0" t="str">
        <f aca="false">IFERROR(VALUE(SUBSTITUTE(E10141,".",",")),E10141)</f>
        <v>No Ct</v>
      </c>
      <c r="L10141" s="61" t="str">
        <f aca="false">IF(J10141="PosK",SUMIFS(K:K,J:J,"PosK",H:H,H10141),"")</f>
        <v/>
      </c>
      <c r="M10141" s="61" t="str">
        <f aca="false">IF(J10141="PosK",SUMIFS(K:K,J:J,"NegK",H:H,H10141),"")</f>
        <v/>
      </c>
      <c r="N10141" s="61" t="str">
        <f aca="false">IF(J10141="PosK",SUMIFS(K:K,J:J,"eDNA",H:H,H10141),"")</f>
        <v/>
      </c>
      <c r="P10141" s="62"/>
      <c r="T10141" s="63"/>
      <c r="W10141" s="64"/>
    </row>
    <row r="10142" customFormat="false" ht="14.25" hidden="false" customHeight="false" outlineLevel="0" collapsed="false">
      <c r="A10142" s="0" t="s">
        <v>786</v>
      </c>
      <c r="B10142" s="52" t="s">
        <v>787</v>
      </c>
      <c r="C10142" s="52" t="s">
        <v>743</v>
      </c>
      <c r="D10142" s="53" t="n">
        <v>0.1</v>
      </c>
      <c r="E10142" s="53" t="n">
        <v>30.27</v>
      </c>
      <c r="F10142" s="0" t="s">
        <v>1477</v>
      </c>
      <c r="G10142" s="0" t="str">
        <f aca="false">LEFT(B10142,2)</f>
        <v>06</v>
      </c>
      <c r="H10142" s="0" t="str">
        <f aca="false">I10142&amp;"_"&amp;G10142&amp;"_"&amp;F10142</f>
        <v>Springfroe_06_20191010_DL2019025_ViborgGym_koersel1</v>
      </c>
      <c r="I10142" s="61" t="str">
        <f aca="false">MID(RIGHT(B10142,LEN(B10142)-3),1,FIND("_",RIGHT(B10142,LEN(B10142)-3))-1)</f>
        <v>Springfroe</v>
      </c>
      <c r="J10142" s="61" t="str">
        <f aca="false">TRIM(SUBSTITUTE(RIGHT(B10142,FIND(I10142,B10142)+1),"_",""))</f>
        <v>PosK</v>
      </c>
      <c r="K10142" s="0" t="n">
        <f aca="false">IFERROR(VALUE(SUBSTITUTE(E10142,".",",")),E10142)</f>
        <v>30.27</v>
      </c>
      <c r="L10142" s="61" t="n">
        <f aca="false">IF(J10142="PosK",SUMIFS(K:K,J:J,"PosK",H:H,H10142),"")</f>
        <v>30.27</v>
      </c>
      <c r="M10142" s="61" t="n">
        <f aca="false">IF(J10142="PosK",SUMIFS(K:K,J:J,"NegK",H:H,H10142),"")</f>
        <v>0</v>
      </c>
      <c r="N10142" s="61" t="n">
        <f aca="false">IF(J10142="PosK",SUMIFS(K:K,J:J,"eDNA",H:H,H10142),"")</f>
        <v>0</v>
      </c>
      <c r="P10142" s="62" t="n">
        <f aca="false">IF(K10144="No Ct",0,K10144)</f>
        <v>0</v>
      </c>
      <c r="Q10142" s="62" t="n">
        <f aca="false">IF(K10145="No Ct",0,K10145)</f>
        <v>0</v>
      </c>
      <c r="R10142" s="0" t="str">
        <f aca="false">IF(AND(L10142&gt;0,M10142=0),"Valid","Invalid")</f>
        <v>Valid</v>
      </c>
      <c r="S10142" s="0" t="str">
        <f aca="false">IF(OR(P10142&gt;1,Q10142&gt;1),"Present","Absent")</f>
        <v>Absent</v>
      </c>
      <c r="T10142" s="63" t="str">
        <f aca="false">IF(OR(AND(P10142&gt;1,P10142&lt;41),AND(Q10142&gt;1,Q10142&lt;41)),"Ct&lt;41","Ct&gt;41")</f>
        <v>Ct&gt;41</v>
      </c>
      <c r="U10142" s="0" t="str">
        <f aca="false">I10142</f>
        <v>Springfroe</v>
      </c>
      <c r="V10142" s="0" t="str">
        <f aca="false">MID(F10142,10,9)</f>
        <v>DL2019025</v>
      </c>
      <c r="W10142" s="64" t="str">
        <f aca="false">V10142&amp;"_"&amp;U10142&amp;"_"&amp;R10142&amp;"_"&amp;S10142&amp;"_"&amp;T10142</f>
        <v>DL2019025_Springfroe_Valid_Absent_Ct&gt;41</v>
      </c>
    </row>
    <row r="10143" customFormat="false" ht="14.25" hidden="false" customHeight="false" outlineLevel="0" collapsed="false">
      <c r="A10143" s="0" t="s">
        <v>788</v>
      </c>
      <c r="B10143" s="52" t="s">
        <v>789</v>
      </c>
      <c r="C10143" s="52" t="s">
        <v>747</v>
      </c>
      <c r="D10143" s="53" t="n">
        <v>0.1</v>
      </c>
      <c r="E10143" s="53" t="s">
        <v>748</v>
      </c>
      <c r="F10143" s="0" t="s">
        <v>1477</v>
      </c>
      <c r="G10143" s="0" t="str">
        <f aca="false">LEFT(B10143,2)</f>
        <v>06</v>
      </c>
      <c r="H10143" s="0" t="str">
        <f aca="false">I10143&amp;"_"&amp;G10143&amp;"_"&amp;F10143</f>
        <v>Springfroe_06_20191010_DL2019025_ViborgGym_koersel1</v>
      </c>
      <c r="I10143" s="61" t="str">
        <f aca="false">MID(RIGHT(B10143,LEN(B10143)-3),1,FIND("_",RIGHT(B10143,LEN(B10143)-3))-1)</f>
        <v>Springfroe</v>
      </c>
      <c r="J10143" s="61" t="str">
        <f aca="false">TRIM(SUBSTITUTE(RIGHT(B10143,FIND(I10143,B10143)+1),"_",""))</f>
        <v>NegK</v>
      </c>
      <c r="K10143" s="0" t="str">
        <f aca="false">IFERROR(VALUE(SUBSTITUTE(E10143,".",",")),E10143)</f>
        <v>No Ct</v>
      </c>
      <c r="L10143" s="61" t="str">
        <f aca="false">IF(J10143="PosK",SUMIFS(K:K,J:J,"PosK",H:H,H10143),"")</f>
        <v/>
      </c>
      <c r="M10143" s="61" t="str">
        <f aca="false">IF(J10143="PosK",SUMIFS(K:K,J:J,"NegK",H:H,H10143),"")</f>
        <v/>
      </c>
      <c r="N10143" s="61" t="str">
        <f aca="false">IF(J10143="PosK",SUMIFS(K:K,J:J,"eDNA",H:H,H10143),"")</f>
        <v/>
      </c>
    </row>
    <row r="10144" customFormat="false" ht="14.25" hidden="false" customHeight="false" outlineLevel="0" collapsed="false">
      <c r="A10144" s="0" t="s">
        <v>790</v>
      </c>
      <c r="B10144" s="52" t="s">
        <v>791</v>
      </c>
      <c r="C10144" s="52" t="s">
        <v>751</v>
      </c>
      <c r="D10144" s="53" t="n">
        <v>0.1</v>
      </c>
      <c r="E10144" s="53" t="s">
        <v>748</v>
      </c>
      <c r="F10144" s="0" t="s">
        <v>1477</v>
      </c>
      <c r="G10144" s="0" t="str">
        <f aca="false">LEFT(B10144,2)</f>
        <v>06</v>
      </c>
      <c r="H10144" s="0" t="str">
        <f aca="false">I10144&amp;"_"&amp;G10144&amp;"_"&amp;F10144</f>
        <v>Springfroe_06_20191010_DL2019025_ViborgGym_koersel1</v>
      </c>
      <c r="I10144" s="61" t="str">
        <f aca="false">MID(RIGHT(B10144,LEN(B10144)-3),1,FIND("_",RIGHT(B10144,LEN(B10144)-3))-1)</f>
        <v>Springfroe</v>
      </c>
      <c r="J10144" s="61" t="str">
        <f aca="false">TRIM(SUBSTITUTE(RIGHT(B10144,FIND(I10144,B10144)+1),"_",""))</f>
        <v>eDNA</v>
      </c>
      <c r="K10144" s="0" t="str">
        <f aca="false">IFERROR(VALUE(SUBSTITUTE(E10144,".",",")),E10144)</f>
        <v>No Ct</v>
      </c>
      <c r="L10144" s="61" t="str">
        <f aca="false">IF(J10144="PosK",SUMIFS(K:K,J:J,"PosK",H:H,H10144),"")</f>
        <v/>
      </c>
      <c r="M10144" s="61" t="str">
        <f aca="false">IF(J10144="PosK",SUMIFS(K:K,J:J,"NegK",H:H,H10144),"")</f>
        <v/>
      </c>
      <c r="N10144" s="61" t="str">
        <f aca="false">IF(J10144="PosK",SUMIFS(K:K,J:J,"eDNA",H:H,H10144),"")</f>
        <v/>
      </c>
      <c r="Q10144" s="62"/>
    </row>
    <row r="10145" customFormat="false" ht="14.25" hidden="false" customHeight="false" outlineLevel="0" collapsed="false">
      <c r="A10145" s="0" t="s">
        <v>792</v>
      </c>
      <c r="B10145" s="52" t="s">
        <v>791</v>
      </c>
      <c r="C10145" s="52" t="s">
        <v>751</v>
      </c>
      <c r="D10145" s="53" t="n">
        <v>0.1</v>
      </c>
      <c r="E10145" s="53" t="s">
        <v>748</v>
      </c>
      <c r="F10145" s="0" t="s">
        <v>1477</v>
      </c>
      <c r="G10145" s="0" t="str">
        <f aca="false">LEFT(B10145,2)</f>
        <v>06</v>
      </c>
      <c r="H10145" s="0" t="str">
        <f aca="false">I10145&amp;"_"&amp;G10145&amp;"_"&amp;F10145</f>
        <v>Springfroe_06_20191010_DL2019025_ViborgGym_koersel1</v>
      </c>
      <c r="I10145" s="61" t="str">
        <f aca="false">MID(RIGHT(B10145,LEN(B10145)-3),1,FIND("_",RIGHT(B10145,LEN(B10145)-3))-1)</f>
        <v>Springfroe</v>
      </c>
      <c r="J10145" s="61" t="str">
        <f aca="false">TRIM(SUBSTITUTE(RIGHT(B10145,FIND(I10145,B10145)+1),"_",""))</f>
        <v>eDNA</v>
      </c>
      <c r="K10145" s="0" t="str">
        <f aca="false">IFERROR(VALUE(SUBSTITUTE(E10145,".",",")),E10145)</f>
        <v>No Ct</v>
      </c>
      <c r="L10145" s="61" t="str">
        <f aca="false">IF(J10145="PosK",SUMIFS(K:K,J:J,"PosK",H:H,H10145),"")</f>
        <v/>
      </c>
      <c r="M10145" s="61" t="str">
        <f aca="false">IF(J10145="PosK",SUMIFS(K:K,J:J,"NegK",H:H,H10145),"")</f>
        <v/>
      </c>
      <c r="N10145" s="61" t="str">
        <f aca="false">IF(J10145="PosK",SUMIFS(K:K,J:J,"eDNA",H:H,H10145),"")</f>
        <v/>
      </c>
      <c r="P10145" s="62"/>
      <c r="T10145" s="63"/>
      <c r="W10145" s="64"/>
    </row>
    <row r="10146" customFormat="false" ht="14.25" hidden="false" customHeight="false" outlineLevel="0" collapsed="false">
      <c r="A10146" s="0" t="s">
        <v>794</v>
      </c>
      <c r="B10146" s="52" t="s">
        <v>960</v>
      </c>
      <c r="C10146" s="52" t="s">
        <v>743</v>
      </c>
      <c r="D10146" s="53" t="n">
        <v>0.1</v>
      </c>
      <c r="E10146" s="53" t="n">
        <v>31.66</v>
      </c>
      <c r="F10146" s="0" t="s">
        <v>1477</v>
      </c>
      <c r="G10146" s="0" t="str">
        <f aca="false">LEFT(B10146,2)</f>
        <v>07</v>
      </c>
      <c r="H10146" s="0" t="str">
        <f aca="false">I10146&amp;"_"&amp;G10146&amp;"_"&amp;F10146</f>
        <v>Springfroe_07_20191010_DL2019025_ViborgGym_koersel1</v>
      </c>
      <c r="I10146" s="61" t="str">
        <f aca="false">MID(RIGHT(B10146,LEN(B10146)-3),1,FIND("_",RIGHT(B10146,LEN(B10146)-3))-1)</f>
        <v>Springfroe</v>
      </c>
      <c r="J10146" s="61" t="str">
        <f aca="false">TRIM(SUBSTITUTE(RIGHT(B10146,FIND(I10146,B10146)+1),"_",""))</f>
        <v>PosK</v>
      </c>
      <c r="K10146" s="0" t="n">
        <f aca="false">IFERROR(VALUE(SUBSTITUTE(E10146,".",",")),E10146)</f>
        <v>31.66</v>
      </c>
      <c r="L10146" s="61" t="n">
        <f aca="false">IF(J10146="PosK",SUMIFS(K:K,J:J,"PosK",H:H,H10146),"")</f>
        <v>31.66</v>
      </c>
      <c r="M10146" s="61" t="n">
        <f aca="false">IF(J10146="PosK",SUMIFS(K:K,J:J,"NegK",H:H,H10146),"")</f>
        <v>0</v>
      </c>
      <c r="N10146" s="61" t="n">
        <f aca="false">IF(J10146="PosK",SUMIFS(K:K,J:J,"eDNA",H:H,H10146),"")</f>
        <v>0</v>
      </c>
      <c r="P10146" s="62" t="n">
        <f aca="false">IF(K10148="No Ct",0,K10148)</f>
        <v>0</v>
      </c>
      <c r="Q10146" s="62" t="n">
        <f aca="false">IF(K10149="No Ct",0,K10149)</f>
        <v>0</v>
      </c>
      <c r="R10146" s="0" t="str">
        <f aca="false">IF(AND(L10146&gt;0,M10146=0),"Valid","Invalid")</f>
        <v>Valid</v>
      </c>
      <c r="S10146" s="0" t="str">
        <f aca="false">IF(OR(P10146&gt;1,Q10146&gt;1),"Present","Absent")</f>
        <v>Absent</v>
      </c>
      <c r="T10146" s="63" t="str">
        <f aca="false">IF(OR(AND(P10146&gt;1,P10146&lt;41),AND(Q10146&gt;1,Q10146&lt;41)),"Ct&lt;41","Ct&gt;41")</f>
        <v>Ct&gt;41</v>
      </c>
      <c r="U10146" s="0" t="str">
        <f aca="false">I10146</f>
        <v>Springfroe</v>
      </c>
      <c r="V10146" s="0" t="str">
        <f aca="false">MID(F10146,10,9)</f>
        <v>DL2019025</v>
      </c>
      <c r="W10146" s="64" t="str">
        <f aca="false">V10146&amp;"_"&amp;U10146&amp;"_"&amp;R10146&amp;"_"&amp;S10146&amp;"_"&amp;T10146</f>
        <v>DL2019025_Springfroe_Valid_Absent_Ct&gt;41</v>
      </c>
    </row>
    <row r="10147" customFormat="false" ht="14.25" hidden="false" customHeight="false" outlineLevel="0" collapsed="false">
      <c r="A10147" s="0" t="s">
        <v>796</v>
      </c>
      <c r="B10147" s="52" t="s">
        <v>961</v>
      </c>
      <c r="C10147" s="52" t="s">
        <v>747</v>
      </c>
      <c r="D10147" s="53" t="n">
        <v>0.1</v>
      </c>
      <c r="E10147" s="53" t="s">
        <v>748</v>
      </c>
      <c r="F10147" s="0" t="s">
        <v>1477</v>
      </c>
      <c r="G10147" s="0" t="str">
        <f aca="false">LEFT(B10147,2)</f>
        <v>07</v>
      </c>
      <c r="H10147" s="0" t="str">
        <f aca="false">I10147&amp;"_"&amp;G10147&amp;"_"&amp;F10147</f>
        <v>Springfroe_07_20191010_DL2019025_ViborgGym_koersel1</v>
      </c>
      <c r="I10147" s="61" t="str">
        <f aca="false">MID(RIGHT(B10147,LEN(B10147)-3),1,FIND("_",RIGHT(B10147,LEN(B10147)-3))-1)</f>
        <v>Springfroe</v>
      </c>
      <c r="J10147" s="61" t="str">
        <f aca="false">TRIM(SUBSTITUTE(RIGHT(B10147,FIND(I10147,B10147)+1),"_",""))</f>
        <v>NegK</v>
      </c>
      <c r="K10147" s="0" t="str">
        <f aca="false">IFERROR(VALUE(SUBSTITUTE(E10147,".",",")),E10147)</f>
        <v>No Ct</v>
      </c>
      <c r="L10147" s="61" t="str">
        <f aca="false">IF(J10147="PosK",SUMIFS(K:K,J:J,"PosK",H:H,H10147),"")</f>
        <v/>
      </c>
      <c r="M10147" s="61" t="str">
        <f aca="false">IF(J10147="PosK",SUMIFS(K:K,J:J,"NegK",H:H,H10147),"")</f>
        <v/>
      </c>
      <c r="N10147" s="61" t="str">
        <f aca="false">IF(J10147="PosK",SUMIFS(K:K,J:J,"eDNA",H:H,H10147),"")</f>
        <v/>
      </c>
    </row>
    <row r="10148" customFormat="false" ht="14.25" hidden="false" customHeight="false" outlineLevel="0" collapsed="false">
      <c r="A10148" s="0" t="s">
        <v>798</v>
      </c>
      <c r="B10148" s="52" t="s">
        <v>962</v>
      </c>
      <c r="C10148" s="52" t="s">
        <v>751</v>
      </c>
      <c r="D10148" s="53" t="n">
        <v>0.1</v>
      </c>
      <c r="E10148" s="53" t="s">
        <v>748</v>
      </c>
      <c r="F10148" s="0" t="s">
        <v>1477</v>
      </c>
      <c r="G10148" s="0" t="str">
        <f aca="false">LEFT(B10148,2)</f>
        <v>07</v>
      </c>
      <c r="H10148" s="0" t="str">
        <f aca="false">I10148&amp;"_"&amp;G10148&amp;"_"&amp;F10148</f>
        <v>Springfroe_07_20191010_DL2019025_ViborgGym_koersel1</v>
      </c>
      <c r="I10148" s="61" t="str">
        <f aca="false">MID(RIGHT(B10148,LEN(B10148)-3),1,FIND("_",RIGHT(B10148,LEN(B10148)-3))-1)</f>
        <v>Springfroe</v>
      </c>
      <c r="J10148" s="61" t="str">
        <f aca="false">TRIM(SUBSTITUTE(RIGHT(B10148,FIND(I10148,B10148)+1),"_",""))</f>
        <v>eDNA</v>
      </c>
      <c r="K10148" s="0" t="str">
        <f aca="false">IFERROR(VALUE(SUBSTITUTE(E10148,".",",")),E10148)</f>
        <v>No Ct</v>
      </c>
      <c r="L10148" s="61" t="str">
        <f aca="false">IF(J10148="PosK",SUMIFS(K:K,J:J,"PosK",H:H,H10148),"")</f>
        <v/>
      </c>
      <c r="M10148" s="61" t="str">
        <f aca="false">IF(J10148="PosK",SUMIFS(K:K,J:J,"NegK",H:H,H10148),"")</f>
        <v/>
      </c>
      <c r="N10148" s="61" t="str">
        <f aca="false">IF(J10148="PosK",SUMIFS(K:K,J:J,"eDNA",H:H,H10148),"")</f>
        <v/>
      </c>
      <c r="Q10148" s="62"/>
    </row>
    <row r="10149" customFormat="false" ht="14.25" hidden="false" customHeight="false" outlineLevel="0" collapsed="false">
      <c r="A10149" s="0" t="s">
        <v>800</v>
      </c>
      <c r="B10149" s="52" t="s">
        <v>962</v>
      </c>
      <c r="C10149" s="52" t="s">
        <v>751</v>
      </c>
      <c r="D10149" s="53" t="n">
        <v>0.1</v>
      </c>
      <c r="E10149" s="53" t="s">
        <v>748</v>
      </c>
      <c r="F10149" s="0" t="s">
        <v>1477</v>
      </c>
      <c r="G10149" s="0" t="str">
        <f aca="false">LEFT(B10149,2)</f>
        <v>07</v>
      </c>
      <c r="H10149" s="0" t="str">
        <f aca="false">I10149&amp;"_"&amp;G10149&amp;"_"&amp;F10149</f>
        <v>Springfroe_07_20191010_DL2019025_ViborgGym_koersel1</v>
      </c>
      <c r="I10149" s="61" t="str">
        <f aca="false">MID(RIGHT(B10149,LEN(B10149)-3),1,FIND("_",RIGHT(B10149,LEN(B10149)-3))-1)</f>
        <v>Springfroe</v>
      </c>
      <c r="J10149" s="61" t="str">
        <f aca="false">TRIM(SUBSTITUTE(RIGHT(B10149,FIND(I10149,B10149)+1),"_",""))</f>
        <v>eDNA</v>
      </c>
      <c r="K10149" s="0" t="str">
        <f aca="false">IFERROR(VALUE(SUBSTITUTE(E10149,".",",")),E10149)</f>
        <v>No Ct</v>
      </c>
      <c r="L10149" s="61" t="str">
        <f aca="false">IF(J10149="PosK",SUMIFS(K:K,J:J,"PosK",H:H,H10149),"")</f>
        <v/>
      </c>
      <c r="M10149" s="61" t="str">
        <f aca="false">IF(J10149="PosK",SUMIFS(K:K,J:J,"NegK",H:H,H10149),"")</f>
        <v/>
      </c>
      <c r="N10149" s="61" t="str">
        <f aca="false">IF(J10149="PosK",SUMIFS(K:K,J:J,"eDNA",H:H,H10149),"")</f>
        <v/>
      </c>
      <c r="P10149" s="62"/>
      <c r="T10149" s="63"/>
      <c r="W10149" s="64"/>
    </row>
    <row r="10150" customFormat="false" ht="14.25" hidden="false" customHeight="false" outlineLevel="0" collapsed="false">
      <c r="A10150" s="0" t="s">
        <v>802</v>
      </c>
      <c r="B10150" s="52" t="s">
        <v>964</v>
      </c>
      <c r="C10150" s="52" t="s">
        <v>743</v>
      </c>
      <c r="D10150" s="53" t="n">
        <v>0.1</v>
      </c>
      <c r="E10150" s="53" t="n">
        <v>26.07</v>
      </c>
      <c r="F10150" s="0" t="s">
        <v>1477</v>
      </c>
      <c r="G10150" s="0" t="str">
        <f aca="false">LEFT(B10150,2)</f>
        <v>08</v>
      </c>
      <c r="H10150" s="0" t="str">
        <f aca="false">I10150&amp;"_"&amp;G10150&amp;"_"&amp;F10150</f>
        <v>Klokkefroe_08_20191010_DL2019025_ViborgGym_koersel1</v>
      </c>
      <c r="I10150" s="61" t="str">
        <f aca="false">MID(RIGHT(B10150,LEN(B10150)-3),1,FIND("_",RIGHT(B10150,LEN(B10150)-3))-1)</f>
        <v>Klokkefroe</v>
      </c>
      <c r="J10150" s="61" t="str">
        <f aca="false">TRIM(SUBSTITUTE(RIGHT(B10150,FIND(I10150,B10150)+1),"_",""))</f>
        <v>PosK</v>
      </c>
      <c r="K10150" s="0" t="n">
        <f aca="false">IFERROR(VALUE(SUBSTITUTE(E10150,".",",")),E10150)</f>
        <v>26.07</v>
      </c>
      <c r="L10150" s="61" t="n">
        <f aca="false">IF(J10150="PosK",SUMIFS(K:K,J:J,"PosK",H:H,H10150),"")</f>
        <v>26.07</v>
      </c>
      <c r="M10150" s="61" t="n">
        <f aca="false">IF(J10150="PosK",SUMIFS(K:K,J:J,"NegK",H:H,H10150),"")</f>
        <v>0</v>
      </c>
      <c r="N10150" s="61" t="n">
        <f aca="false">IF(J10150="PosK",SUMIFS(K:K,J:J,"eDNA",H:H,H10150),"")</f>
        <v>0</v>
      </c>
      <c r="P10150" s="62" t="n">
        <f aca="false">IF(K10152="No Ct",0,K10152)</f>
        <v>0</v>
      </c>
      <c r="Q10150" s="62" t="n">
        <f aca="false">IF(K10153="No Ct",0,K10153)</f>
        <v>0</v>
      </c>
      <c r="R10150" s="0" t="str">
        <f aca="false">IF(AND(L10150&gt;0,M10150=0),"Valid","Invalid")</f>
        <v>Valid</v>
      </c>
      <c r="S10150" s="0" t="str">
        <f aca="false">IF(OR(P10150&gt;1,Q10150&gt;1),"Present","Absent")</f>
        <v>Absent</v>
      </c>
      <c r="T10150" s="63" t="str">
        <f aca="false">IF(OR(AND(P10150&gt;1,P10150&lt;41),AND(Q10150&gt;1,Q10150&lt;41)),"Ct&lt;41","Ct&gt;41")</f>
        <v>Ct&gt;41</v>
      </c>
      <c r="U10150" s="0" t="str">
        <f aca="false">I10150</f>
        <v>Klokkefroe</v>
      </c>
      <c r="V10150" s="0" t="str">
        <f aca="false">MID(F10150,10,9)</f>
        <v>DL2019025</v>
      </c>
      <c r="W10150" s="64" t="str">
        <f aca="false">V10150&amp;"_"&amp;U10150&amp;"_"&amp;R10150&amp;"_"&amp;S10150&amp;"_"&amp;T10150</f>
        <v>DL2019025_Klokkefroe_Valid_Absent_Ct&gt;41</v>
      </c>
    </row>
    <row r="10151" customFormat="false" ht="14.25" hidden="false" customHeight="false" outlineLevel="0" collapsed="false">
      <c r="A10151" s="0" t="s">
        <v>804</v>
      </c>
      <c r="B10151" s="52" t="s">
        <v>965</v>
      </c>
      <c r="C10151" s="52" t="s">
        <v>747</v>
      </c>
      <c r="D10151" s="53" t="n">
        <v>0.1</v>
      </c>
      <c r="E10151" s="53" t="s">
        <v>748</v>
      </c>
      <c r="F10151" s="0" t="s">
        <v>1477</v>
      </c>
      <c r="G10151" s="0" t="str">
        <f aca="false">LEFT(B10151,2)</f>
        <v>08</v>
      </c>
      <c r="H10151" s="0" t="str">
        <f aca="false">I10151&amp;"_"&amp;G10151&amp;"_"&amp;F10151</f>
        <v>Klokkefroe_08_20191010_DL2019025_ViborgGym_koersel1</v>
      </c>
      <c r="I10151" s="61" t="str">
        <f aca="false">MID(RIGHT(B10151,LEN(B10151)-3),1,FIND("_",RIGHT(B10151,LEN(B10151)-3))-1)</f>
        <v>Klokkefroe</v>
      </c>
      <c r="J10151" s="61" t="str">
        <f aca="false">TRIM(SUBSTITUTE(RIGHT(B10151,FIND(I10151,B10151)+1),"_",""))</f>
        <v>NegK</v>
      </c>
      <c r="K10151" s="0" t="str">
        <f aca="false">IFERROR(VALUE(SUBSTITUTE(E10151,".",",")),E10151)</f>
        <v>No Ct</v>
      </c>
      <c r="L10151" s="61" t="str">
        <f aca="false">IF(J10151="PosK",SUMIFS(K:K,J:J,"PosK",H:H,H10151),"")</f>
        <v/>
      </c>
      <c r="M10151" s="61" t="str">
        <f aca="false">IF(J10151="PosK",SUMIFS(K:K,J:J,"NegK",H:H,H10151),"")</f>
        <v/>
      </c>
      <c r="N10151" s="61" t="str">
        <f aca="false">IF(J10151="PosK",SUMIFS(K:K,J:J,"eDNA",H:H,H10151),"")</f>
        <v/>
      </c>
    </row>
    <row r="10152" customFormat="false" ht="14.25" hidden="false" customHeight="false" outlineLevel="0" collapsed="false">
      <c r="A10152" s="0" t="s">
        <v>806</v>
      </c>
      <c r="B10152" s="52" t="s">
        <v>966</v>
      </c>
      <c r="C10152" s="52" t="s">
        <v>751</v>
      </c>
      <c r="D10152" s="53" t="n">
        <v>0.1</v>
      </c>
      <c r="E10152" s="53" t="s">
        <v>748</v>
      </c>
      <c r="F10152" s="0" t="s">
        <v>1477</v>
      </c>
      <c r="G10152" s="0" t="str">
        <f aca="false">LEFT(B10152,2)</f>
        <v>08</v>
      </c>
      <c r="H10152" s="0" t="str">
        <f aca="false">I10152&amp;"_"&amp;G10152&amp;"_"&amp;F10152</f>
        <v>Klokkefroe_08_20191010_DL2019025_ViborgGym_koersel1</v>
      </c>
      <c r="I10152" s="61" t="str">
        <f aca="false">MID(RIGHT(B10152,LEN(B10152)-3),1,FIND("_",RIGHT(B10152,LEN(B10152)-3))-1)</f>
        <v>Klokkefroe</v>
      </c>
      <c r="J10152" s="61" t="str">
        <f aca="false">TRIM(SUBSTITUTE(RIGHT(B10152,FIND(I10152,B10152)+1),"_",""))</f>
        <v>eDNA</v>
      </c>
      <c r="K10152" s="0" t="str">
        <f aca="false">IFERROR(VALUE(SUBSTITUTE(E10152,".",",")),E10152)</f>
        <v>No Ct</v>
      </c>
      <c r="L10152" s="61" t="str">
        <f aca="false">IF(J10152="PosK",SUMIFS(K:K,J:J,"PosK",H:H,H10152),"")</f>
        <v/>
      </c>
      <c r="M10152" s="61" t="str">
        <f aca="false">IF(J10152="PosK",SUMIFS(K:K,J:J,"NegK",H:H,H10152),"")</f>
        <v/>
      </c>
      <c r="N10152" s="61" t="str">
        <f aca="false">IF(J10152="PosK",SUMIFS(K:K,J:J,"eDNA",H:H,H10152),"")</f>
        <v/>
      </c>
      <c r="Q10152" s="62"/>
    </row>
    <row r="10153" customFormat="false" ht="14.25" hidden="false" customHeight="false" outlineLevel="0" collapsed="false">
      <c r="A10153" s="0" t="s">
        <v>808</v>
      </c>
      <c r="B10153" s="52" t="s">
        <v>966</v>
      </c>
      <c r="C10153" s="52" t="s">
        <v>751</v>
      </c>
      <c r="D10153" s="53" t="n">
        <v>0.1</v>
      </c>
      <c r="E10153" s="53" t="s">
        <v>748</v>
      </c>
      <c r="F10153" s="0" t="s">
        <v>1477</v>
      </c>
      <c r="G10153" s="0" t="str">
        <f aca="false">LEFT(B10153,2)</f>
        <v>08</v>
      </c>
      <c r="H10153" s="0" t="str">
        <f aca="false">I10153&amp;"_"&amp;G10153&amp;"_"&amp;F10153</f>
        <v>Klokkefroe_08_20191010_DL2019025_ViborgGym_koersel1</v>
      </c>
      <c r="I10153" s="61" t="str">
        <f aca="false">MID(RIGHT(B10153,LEN(B10153)-3),1,FIND("_",RIGHT(B10153,LEN(B10153)-3))-1)</f>
        <v>Klokkefroe</v>
      </c>
      <c r="J10153" s="61" t="str">
        <f aca="false">TRIM(SUBSTITUTE(RIGHT(B10153,FIND(I10153,B10153)+1),"_",""))</f>
        <v>eDNA</v>
      </c>
      <c r="K10153" s="0" t="str">
        <f aca="false">IFERROR(VALUE(SUBSTITUTE(E10153,".",",")),E10153)</f>
        <v>No Ct</v>
      </c>
      <c r="L10153" s="61" t="str">
        <f aca="false">IF(J10153="PosK",SUMIFS(K:K,J:J,"PosK",H:H,H10153),"")</f>
        <v/>
      </c>
      <c r="M10153" s="61" t="str">
        <f aca="false">IF(J10153="PosK",SUMIFS(K:K,J:J,"NegK",H:H,H10153),"")</f>
        <v/>
      </c>
      <c r="N10153" s="61" t="str">
        <f aca="false">IF(J10153="PosK",SUMIFS(K:K,J:J,"eDNA",H:H,H10153),"")</f>
        <v/>
      </c>
      <c r="P10153" s="62"/>
      <c r="T10153" s="63"/>
      <c r="W10153" s="64"/>
    </row>
    <row r="10154" customFormat="false" ht="14.25" hidden="false" customHeight="false" outlineLevel="0" collapsed="false">
      <c r="A10154" s="0" t="s">
        <v>810</v>
      </c>
      <c r="B10154" s="52" t="s">
        <v>968</v>
      </c>
      <c r="C10154" s="52" t="s">
        <v>743</v>
      </c>
      <c r="D10154" s="53" t="n">
        <v>0.1</v>
      </c>
      <c r="E10154" s="53" t="n">
        <v>23.41</v>
      </c>
      <c r="F10154" s="0" t="s">
        <v>1477</v>
      </c>
      <c r="G10154" s="0" t="str">
        <f aca="false">LEFT(B10154,2)</f>
        <v>09</v>
      </c>
      <c r="H10154" s="0" t="str">
        <f aca="false">I10154&amp;"_"&amp;G10154&amp;"_"&amp;F10154</f>
        <v>Skrubtudse_09_20191010_DL2019025_ViborgGym_koersel1</v>
      </c>
      <c r="I10154" s="61" t="str">
        <f aca="false">MID(RIGHT(B10154,LEN(B10154)-3),1,FIND("_",RIGHT(B10154,LEN(B10154)-3))-1)</f>
        <v>Skrubtudse</v>
      </c>
      <c r="J10154" s="61" t="str">
        <f aca="false">TRIM(SUBSTITUTE(RIGHT(B10154,FIND(I10154,B10154)+1),"_",""))</f>
        <v>PosK</v>
      </c>
      <c r="K10154" s="0" t="n">
        <f aca="false">IFERROR(VALUE(SUBSTITUTE(E10154,".",",")),E10154)</f>
        <v>23.41</v>
      </c>
      <c r="L10154" s="61" t="n">
        <f aca="false">IF(J10154="PosK",SUMIFS(K:K,J:J,"PosK",H:H,H10154),"")</f>
        <v>23.41</v>
      </c>
      <c r="M10154" s="61" t="n">
        <f aca="false">IF(J10154="PosK",SUMIFS(K:K,J:J,"NegK",H:H,H10154),"")</f>
        <v>0</v>
      </c>
      <c r="N10154" s="61" t="n">
        <f aca="false">IF(J10154="PosK",SUMIFS(K:K,J:J,"eDNA",H:H,H10154),"")</f>
        <v>0</v>
      </c>
      <c r="P10154" s="62" t="n">
        <f aca="false">IF(K10156="No Ct",0,K10156)</f>
        <v>0</v>
      </c>
      <c r="Q10154" s="62" t="n">
        <f aca="false">IF(K10157="No Ct",0,K10157)</f>
        <v>0</v>
      </c>
      <c r="R10154" s="0" t="str">
        <f aca="false">IF(AND(L10154&gt;0,M10154=0),"Valid","Invalid")</f>
        <v>Valid</v>
      </c>
      <c r="S10154" s="0" t="str">
        <f aca="false">IF(OR(P10154&gt;1,Q10154&gt;1),"Present","Absent")</f>
        <v>Absent</v>
      </c>
      <c r="T10154" s="63" t="str">
        <f aca="false">IF(OR(AND(P10154&gt;1,P10154&lt;41),AND(Q10154&gt;1,Q10154&lt;41)),"Ct&lt;41","Ct&gt;41")</f>
        <v>Ct&gt;41</v>
      </c>
      <c r="U10154" s="0" t="str">
        <f aca="false">I10154</f>
        <v>Skrubtudse</v>
      </c>
      <c r="V10154" s="0" t="str">
        <f aca="false">MID(F10154,10,9)</f>
        <v>DL2019025</v>
      </c>
      <c r="W10154" s="64" t="str">
        <f aca="false">V10154&amp;"_"&amp;U10154&amp;"_"&amp;R10154&amp;"_"&amp;S10154&amp;"_"&amp;T10154</f>
        <v>DL2019025_Skrubtudse_Valid_Absent_Ct&gt;41</v>
      </c>
    </row>
    <row r="10155" customFormat="false" ht="14.25" hidden="false" customHeight="false" outlineLevel="0" collapsed="false">
      <c r="A10155" s="0" t="s">
        <v>812</v>
      </c>
      <c r="B10155" s="52" t="s">
        <v>969</v>
      </c>
      <c r="C10155" s="52" t="s">
        <v>747</v>
      </c>
      <c r="D10155" s="53" t="n">
        <v>0.1</v>
      </c>
      <c r="E10155" s="53" t="s">
        <v>748</v>
      </c>
      <c r="F10155" s="0" t="s">
        <v>1477</v>
      </c>
      <c r="G10155" s="0" t="str">
        <f aca="false">LEFT(B10155,2)</f>
        <v>09</v>
      </c>
      <c r="H10155" s="0" t="str">
        <f aca="false">I10155&amp;"_"&amp;G10155&amp;"_"&amp;F10155</f>
        <v>Skrubtudse_09_20191010_DL2019025_ViborgGym_koersel1</v>
      </c>
      <c r="I10155" s="61" t="str">
        <f aca="false">MID(RIGHT(B10155,LEN(B10155)-3),1,FIND("_",RIGHT(B10155,LEN(B10155)-3))-1)</f>
        <v>Skrubtudse</v>
      </c>
      <c r="J10155" s="61" t="str">
        <f aca="false">TRIM(SUBSTITUTE(RIGHT(B10155,FIND(I10155,B10155)+1),"_",""))</f>
        <v>NegK</v>
      </c>
      <c r="K10155" s="0" t="str">
        <f aca="false">IFERROR(VALUE(SUBSTITUTE(E10155,".",",")),E10155)</f>
        <v>No Ct</v>
      </c>
      <c r="L10155" s="61" t="str">
        <f aca="false">IF(J10155="PosK",SUMIFS(K:K,J:J,"PosK",H:H,H10155),"")</f>
        <v/>
      </c>
      <c r="M10155" s="61" t="str">
        <f aca="false">IF(J10155="PosK",SUMIFS(K:K,J:J,"NegK",H:H,H10155),"")</f>
        <v/>
      </c>
      <c r="N10155" s="61" t="str">
        <f aca="false">IF(J10155="PosK",SUMIFS(K:K,J:J,"eDNA",H:H,H10155),"")</f>
        <v/>
      </c>
    </row>
    <row r="10156" customFormat="false" ht="14.25" hidden="false" customHeight="false" outlineLevel="0" collapsed="false">
      <c r="A10156" s="0" t="s">
        <v>814</v>
      </c>
      <c r="B10156" s="52" t="s">
        <v>970</v>
      </c>
      <c r="C10156" s="52" t="s">
        <v>751</v>
      </c>
      <c r="D10156" s="53" t="n">
        <v>0.1</v>
      </c>
      <c r="E10156" s="53" t="s">
        <v>748</v>
      </c>
      <c r="F10156" s="0" t="s">
        <v>1477</v>
      </c>
      <c r="G10156" s="0" t="str">
        <f aca="false">LEFT(B10156,2)</f>
        <v>09</v>
      </c>
      <c r="H10156" s="0" t="str">
        <f aca="false">I10156&amp;"_"&amp;G10156&amp;"_"&amp;F10156</f>
        <v>Skrubtudse_09_20191010_DL2019025_ViborgGym_koersel1</v>
      </c>
      <c r="I10156" s="61" t="str">
        <f aca="false">MID(RIGHT(B10156,LEN(B10156)-3),1,FIND("_",RIGHT(B10156,LEN(B10156)-3))-1)</f>
        <v>Skrubtudse</v>
      </c>
      <c r="J10156" s="61" t="str">
        <f aca="false">TRIM(SUBSTITUTE(RIGHT(B10156,FIND(I10156,B10156)+1),"_",""))</f>
        <v>eDNA</v>
      </c>
      <c r="K10156" s="0" t="str">
        <f aca="false">IFERROR(VALUE(SUBSTITUTE(E10156,".",",")),E10156)</f>
        <v>No Ct</v>
      </c>
      <c r="L10156" s="61" t="str">
        <f aca="false">IF(J10156="PosK",SUMIFS(K:K,J:J,"PosK",H:H,H10156),"")</f>
        <v/>
      </c>
      <c r="M10156" s="61" t="str">
        <f aca="false">IF(J10156="PosK",SUMIFS(K:K,J:J,"NegK",H:H,H10156),"")</f>
        <v/>
      </c>
      <c r="N10156" s="61" t="str">
        <f aca="false">IF(J10156="PosK",SUMIFS(K:K,J:J,"eDNA",H:H,H10156),"")</f>
        <v/>
      </c>
      <c r="Q10156" s="62"/>
    </row>
    <row r="10157" customFormat="false" ht="14.25" hidden="false" customHeight="false" outlineLevel="0" collapsed="false">
      <c r="A10157" s="0" t="s">
        <v>816</v>
      </c>
      <c r="B10157" s="52" t="s">
        <v>970</v>
      </c>
      <c r="C10157" s="52" t="s">
        <v>751</v>
      </c>
      <c r="D10157" s="53" t="n">
        <v>0.1</v>
      </c>
      <c r="E10157" s="53" t="s">
        <v>748</v>
      </c>
      <c r="F10157" s="0" t="s">
        <v>1477</v>
      </c>
      <c r="G10157" s="0" t="str">
        <f aca="false">LEFT(B10157,2)</f>
        <v>09</v>
      </c>
      <c r="H10157" s="0" t="str">
        <f aca="false">I10157&amp;"_"&amp;G10157&amp;"_"&amp;F10157</f>
        <v>Skrubtudse_09_20191010_DL2019025_ViborgGym_koersel1</v>
      </c>
      <c r="I10157" s="61" t="str">
        <f aca="false">MID(RIGHT(B10157,LEN(B10157)-3),1,FIND("_",RIGHT(B10157,LEN(B10157)-3))-1)</f>
        <v>Skrubtudse</v>
      </c>
      <c r="J10157" s="61" t="str">
        <f aca="false">TRIM(SUBSTITUTE(RIGHT(B10157,FIND(I10157,B10157)+1),"_",""))</f>
        <v>eDNA</v>
      </c>
      <c r="K10157" s="0" t="str">
        <f aca="false">IFERROR(VALUE(SUBSTITUTE(E10157,".",",")),E10157)</f>
        <v>No Ct</v>
      </c>
      <c r="L10157" s="61" t="str">
        <f aca="false">IF(J10157="PosK",SUMIFS(K:K,J:J,"PosK",H:H,H10157),"")</f>
        <v/>
      </c>
      <c r="M10157" s="61" t="str">
        <f aca="false">IF(J10157="PosK",SUMIFS(K:K,J:J,"NegK",H:H,H10157),"")</f>
        <v/>
      </c>
      <c r="N10157" s="61" t="str">
        <f aca="false">IF(J10157="PosK",SUMIFS(K:K,J:J,"eDNA",H:H,H10157),"")</f>
        <v/>
      </c>
      <c r="P10157" s="62"/>
      <c r="T10157" s="63"/>
      <c r="W10157" s="64"/>
    </row>
    <row r="10158" customFormat="false" ht="14.25" hidden="false" customHeight="false" outlineLevel="0" collapsed="false">
      <c r="A10158" s="0" t="s">
        <v>818</v>
      </c>
      <c r="B10158" s="52" t="s">
        <v>972</v>
      </c>
      <c r="C10158" s="52" t="s">
        <v>743</v>
      </c>
      <c r="D10158" s="53" t="n">
        <v>0.1</v>
      </c>
      <c r="E10158" s="53" t="n">
        <v>24.02</v>
      </c>
      <c r="F10158" s="0" t="s">
        <v>1477</v>
      </c>
      <c r="G10158" s="0" t="str">
        <f aca="false">LEFT(B10158,2)</f>
        <v>10</v>
      </c>
      <c r="H10158" s="0" t="str">
        <f aca="false">I10158&amp;"_"&amp;G10158&amp;"_"&amp;F10158</f>
        <v>Skrubtudse_10_20191010_DL2019025_ViborgGym_koersel1</v>
      </c>
      <c r="I10158" s="61" t="str">
        <f aca="false">MID(RIGHT(B10158,LEN(B10158)-3),1,FIND("_",RIGHT(B10158,LEN(B10158)-3))-1)</f>
        <v>Skrubtudse</v>
      </c>
      <c r="J10158" s="61" t="str">
        <f aca="false">TRIM(SUBSTITUTE(RIGHT(B10158,FIND(I10158,B10158)+1),"_",""))</f>
        <v>PosK</v>
      </c>
      <c r="K10158" s="0" t="n">
        <f aca="false">IFERROR(VALUE(SUBSTITUTE(E10158,".",",")),E10158)</f>
        <v>24.02</v>
      </c>
      <c r="L10158" s="61" t="n">
        <f aca="false">IF(J10158="PosK",SUMIFS(K:K,J:J,"PosK",H:H,H10158),"")</f>
        <v>24.02</v>
      </c>
      <c r="M10158" s="61" t="n">
        <f aca="false">IF(J10158="PosK",SUMIFS(K:K,J:J,"NegK",H:H,H10158),"")</f>
        <v>0</v>
      </c>
      <c r="N10158" s="61" t="n">
        <f aca="false">IF(J10158="PosK",SUMIFS(K:K,J:J,"eDNA",H:H,H10158),"")</f>
        <v>37.98</v>
      </c>
      <c r="P10158" s="62" t="n">
        <f aca="false">IF(K10160="No Ct",0,K10160)</f>
        <v>37.98</v>
      </c>
      <c r="Q10158" s="62" t="n">
        <f aca="false">IF(K10161="No Ct",0,K10161)</f>
        <v>0</v>
      </c>
      <c r="R10158" s="0" t="str">
        <f aca="false">IF(AND(L10158&gt;0,M10158=0),"Valid","Invalid")</f>
        <v>Valid</v>
      </c>
      <c r="S10158" s="0" t="str">
        <f aca="false">IF(OR(P10158&gt;1,Q10158&gt;1),"Present","Absent")</f>
        <v>Present</v>
      </c>
      <c r="T10158" s="63" t="str">
        <f aca="false">IF(OR(AND(P10158&gt;1,P10158&lt;41),AND(Q10158&gt;1,Q10158&lt;41)),"Ct&lt;41","Ct&gt;41")</f>
        <v>Ct&lt;41</v>
      </c>
      <c r="U10158" s="0" t="str">
        <f aca="false">I10158</f>
        <v>Skrubtudse</v>
      </c>
      <c r="V10158" s="0" t="str">
        <f aca="false">MID(F10158,10,9)</f>
        <v>DL2019025</v>
      </c>
      <c r="W10158" s="64" t="str">
        <f aca="false">V10158&amp;"_"&amp;U10158&amp;"_"&amp;R10158&amp;"_"&amp;S10158&amp;"_"&amp;T10158</f>
        <v>DL2019025_Skrubtudse_Valid_Present_Ct&lt;41</v>
      </c>
    </row>
    <row r="10159" customFormat="false" ht="14.25" hidden="false" customHeight="false" outlineLevel="0" collapsed="false">
      <c r="A10159" s="0" t="s">
        <v>820</v>
      </c>
      <c r="B10159" s="52" t="s">
        <v>973</v>
      </c>
      <c r="C10159" s="52" t="s">
        <v>747</v>
      </c>
      <c r="D10159" s="53" t="n">
        <v>0.1</v>
      </c>
      <c r="E10159" s="53" t="s">
        <v>748</v>
      </c>
      <c r="F10159" s="0" t="s">
        <v>1477</v>
      </c>
      <c r="G10159" s="0" t="str">
        <f aca="false">LEFT(B10159,2)</f>
        <v>10</v>
      </c>
      <c r="H10159" s="0" t="str">
        <f aca="false">I10159&amp;"_"&amp;G10159&amp;"_"&amp;F10159</f>
        <v>Skrubtudse_10_20191010_DL2019025_ViborgGym_koersel1</v>
      </c>
      <c r="I10159" s="61" t="str">
        <f aca="false">MID(RIGHT(B10159,LEN(B10159)-3),1,FIND("_",RIGHT(B10159,LEN(B10159)-3))-1)</f>
        <v>Skrubtudse</v>
      </c>
      <c r="J10159" s="61" t="str">
        <f aca="false">TRIM(SUBSTITUTE(RIGHT(B10159,FIND(I10159,B10159)+1),"_",""))</f>
        <v>NegK</v>
      </c>
      <c r="K10159" s="0" t="str">
        <f aca="false">IFERROR(VALUE(SUBSTITUTE(E10159,".",",")),E10159)</f>
        <v>No Ct</v>
      </c>
      <c r="L10159" s="61" t="str">
        <f aca="false">IF(J10159="PosK",SUMIFS(K:K,J:J,"PosK",H:H,H10159),"")</f>
        <v/>
      </c>
      <c r="M10159" s="61" t="str">
        <f aca="false">IF(J10159="PosK",SUMIFS(K:K,J:J,"NegK",H:H,H10159),"")</f>
        <v/>
      </c>
      <c r="N10159" s="61" t="str">
        <f aca="false">IF(J10159="PosK",SUMIFS(K:K,J:J,"eDNA",H:H,H10159),"")</f>
        <v/>
      </c>
    </row>
    <row r="10160" customFormat="false" ht="14.25" hidden="false" customHeight="false" outlineLevel="0" collapsed="false">
      <c r="A10160" s="0" t="s">
        <v>822</v>
      </c>
      <c r="B10160" s="52" t="s">
        <v>974</v>
      </c>
      <c r="C10160" s="52" t="s">
        <v>751</v>
      </c>
      <c r="D10160" s="53" t="n">
        <v>0.1</v>
      </c>
      <c r="E10160" s="53" t="n">
        <v>37.98</v>
      </c>
      <c r="F10160" s="0" t="s">
        <v>1477</v>
      </c>
      <c r="G10160" s="0" t="str">
        <f aca="false">LEFT(B10160,2)</f>
        <v>10</v>
      </c>
      <c r="H10160" s="0" t="str">
        <f aca="false">I10160&amp;"_"&amp;G10160&amp;"_"&amp;F10160</f>
        <v>Skrubtudse_10_20191010_DL2019025_ViborgGym_koersel1</v>
      </c>
      <c r="I10160" s="61" t="str">
        <f aca="false">MID(RIGHT(B10160,LEN(B10160)-3),1,FIND("_",RIGHT(B10160,LEN(B10160)-3))-1)</f>
        <v>Skrubtudse</v>
      </c>
      <c r="J10160" s="61" t="str">
        <f aca="false">TRIM(SUBSTITUTE(RIGHT(B10160,FIND(I10160,B10160)+1),"_",""))</f>
        <v>eDNA</v>
      </c>
      <c r="K10160" s="0" t="n">
        <f aca="false">IFERROR(VALUE(SUBSTITUTE(E10160,".",",")),E10160)</f>
        <v>37.98</v>
      </c>
      <c r="L10160" s="61" t="str">
        <f aca="false">IF(J10160="PosK",SUMIFS(K:K,J:J,"PosK",H:H,H10160),"")</f>
        <v/>
      </c>
      <c r="M10160" s="61" t="str">
        <f aca="false">IF(J10160="PosK",SUMIFS(K:K,J:J,"NegK",H:H,H10160),"")</f>
        <v/>
      </c>
      <c r="N10160" s="61" t="str">
        <f aca="false">IF(J10160="PosK",SUMIFS(K:K,J:J,"eDNA",H:H,H10160),"")</f>
        <v/>
      </c>
      <c r="Q10160" s="62"/>
    </row>
    <row r="10161" customFormat="false" ht="14.25" hidden="false" customHeight="false" outlineLevel="0" collapsed="false">
      <c r="A10161" s="0" t="s">
        <v>824</v>
      </c>
      <c r="B10161" s="52" t="s">
        <v>974</v>
      </c>
      <c r="C10161" s="52" t="s">
        <v>751</v>
      </c>
      <c r="D10161" s="53" t="n">
        <v>0.1</v>
      </c>
      <c r="E10161" s="53" t="s">
        <v>748</v>
      </c>
      <c r="F10161" s="0" t="s">
        <v>1477</v>
      </c>
      <c r="G10161" s="0" t="str">
        <f aca="false">LEFT(B10161,2)</f>
        <v>10</v>
      </c>
      <c r="H10161" s="0" t="str">
        <f aca="false">I10161&amp;"_"&amp;G10161&amp;"_"&amp;F10161</f>
        <v>Skrubtudse_10_20191010_DL2019025_ViborgGym_koersel1</v>
      </c>
      <c r="I10161" s="61" t="str">
        <f aca="false">MID(RIGHT(B10161,LEN(B10161)-3),1,FIND("_",RIGHT(B10161,LEN(B10161)-3))-1)</f>
        <v>Skrubtudse</v>
      </c>
      <c r="J10161" s="61" t="str">
        <f aca="false">TRIM(SUBSTITUTE(RIGHT(B10161,FIND(I10161,B10161)+1),"_",""))</f>
        <v>eDNA</v>
      </c>
      <c r="K10161" s="0" t="str">
        <f aca="false">IFERROR(VALUE(SUBSTITUTE(E10161,".",",")),E10161)</f>
        <v>No Ct</v>
      </c>
      <c r="L10161" s="61" t="str">
        <f aca="false">IF(J10161="PosK",SUMIFS(K:K,J:J,"PosK",H:H,H10161),"")</f>
        <v/>
      </c>
      <c r="M10161" s="61" t="str">
        <f aca="false">IF(J10161="PosK",SUMIFS(K:K,J:J,"NegK",H:H,H10161),"")</f>
        <v/>
      </c>
      <c r="N10161" s="61" t="str">
        <f aca="false">IF(J10161="PosK",SUMIFS(K:K,J:J,"eDNA",H:H,H10161),"")</f>
        <v/>
      </c>
      <c r="P10161" s="62"/>
      <c r="T10161" s="63"/>
      <c r="W10161" s="64"/>
    </row>
    <row r="10162" customFormat="false" ht="14.25" hidden="false" customHeight="false" outlineLevel="0" collapsed="false">
      <c r="A10162" s="0" t="s">
        <v>826</v>
      </c>
      <c r="B10162" s="52" t="s">
        <v>976</v>
      </c>
      <c r="C10162" s="52" t="s">
        <v>743</v>
      </c>
      <c r="D10162" s="53" t="n">
        <v>0.1</v>
      </c>
      <c r="E10162" s="53" t="n">
        <v>30.33</v>
      </c>
      <c r="F10162" s="0" t="s">
        <v>1477</v>
      </c>
      <c r="G10162" s="0" t="str">
        <f aca="false">LEFT(B10162,2)</f>
        <v>11</v>
      </c>
      <c r="H10162" s="0" t="str">
        <f aca="false">I10162&amp;"_"&amp;G10162&amp;"_"&amp;F10162</f>
        <v>Bjergsalamander_11_20191010_DL2019025_ViborgGym_koersel1</v>
      </c>
      <c r="I10162" s="61" t="str">
        <f aca="false">MID(RIGHT(B10162,LEN(B10162)-3),1,FIND("_",RIGHT(B10162,LEN(B10162)-3))-1)</f>
        <v>Bjergsalamander</v>
      </c>
      <c r="J10162" s="61" t="str">
        <f aca="false">TRIM(SUBSTITUTE(RIGHT(B10162,FIND(I10162,B10162)+1),"_",""))</f>
        <v>PosK</v>
      </c>
      <c r="K10162" s="0" t="n">
        <f aca="false">IFERROR(VALUE(SUBSTITUTE(E10162,".",",")),E10162)</f>
        <v>30.33</v>
      </c>
      <c r="L10162" s="61" t="n">
        <f aca="false">IF(J10162="PosK",SUMIFS(K:K,J:J,"PosK",H:H,H10162),"")</f>
        <v>30.33</v>
      </c>
      <c r="M10162" s="61" t="n">
        <f aca="false">IF(J10162="PosK",SUMIFS(K:K,J:J,"NegK",H:H,H10162),"")</f>
        <v>0</v>
      </c>
      <c r="N10162" s="61" t="n">
        <f aca="false">IF(J10162="PosK",SUMIFS(K:K,J:J,"eDNA",H:H,H10162),"")</f>
        <v>0</v>
      </c>
      <c r="P10162" s="62" t="n">
        <f aca="false">IF(K10164="No Ct",0,K10164)</f>
        <v>0</v>
      </c>
      <c r="Q10162" s="62" t="n">
        <f aca="false">IF(K10165="No Ct",0,K10165)</f>
        <v>0</v>
      </c>
      <c r="R10162" s="0" t="str">
        <f aca="false">IF(AND(L10162&gt;0,M10162=0),"Valid","Invalid")</f>
        <v>Valid</v>
      </c>
      <c r="S10162" s="0" t="str">
        <f aca="false">IF(OR(P10162&gt;1,Q10162&gt;1),"Present","Absent")</f>
        <v>Absent</v>
      </c>
      <c r="T10162" s="63" t="str">
        <f aca="false">IF(OR(AND(P10162&gt;1,P10162&lt;41),AND(Q10162&gt;1,Q10162&lt;41)),"Ct&lt;41","Ct&gt;41")</f>
        <v>Ct&gt;41</v>
      </c>
      <c r="U10162" s="0" t="str">
        <f aca="false">I10162</f>
        <v>Bjergsalamander</v>
      </c>
      <c r="V10162" s="0" t="str">
        <f aca="false">MID(F10162,10,9)</f>
        <v>DL2019025</v>
      </c>
      <c r="W10162" s="64" t="str">
        <f aca="false">V10162&amp;"_"&amp;U10162&amp;"_"&amp;R10162&amp;"_"&amp;S10162&amp;"_"&amp;T10162</f>
        <v>DL2019025_Bjergsalamander_Valid_Absent_Ct&gt;41</v>
      </c>
    </row>
    <row r="10163" customFormat="false" ht="14.25" hidden="false" customHeight="false" outlineLevel="0" collapsed="false">
      <c r="A10163" s="0" t="s">
        <v>828</v>
      </c>
      <c r="B10163" s="52" t="s">
        <v>977</v>
      </c>
      <c r="C10163" s="52" t="s">
        <v>747</v>
      </c>
      <c r="D10163" s="53" t="n">
        <v>0.1</v>
      </c>
      <c r="E10163" s="53" t="s">
        <v>748</v>
      </c>
      <c r="F10163" s="0" t="s">
        <v>1477</v>
      </c>
      <c r="G10163" s="0" t="str">
        <f aca="false">LEFT(B10163,2)</f>
        <v>11</v>
      </c>
      <c r="H10163" s="0" t="str">
        <f aca="false">I10163&amp;"_"&amp;G10163&amp;"_"&amp;F10163</f>
        <v>Bjergsalamander_11_20191010_DL2019025_ViborgGym_koersel1</v>
      </c>
      <c r="I10163" s="61" t="str">
        <f aca="false">MID(RIGHT(B10163,LEN(B10163)-3),1,FIND("_",RIGHT(B10163,LEN(B10163)-3))-1)</f>
        <v>Bjergsalamander</v>
      </c>
      <c r="J10163" s="61" t="str">
        <f aca="false">TRIM(SUBSTITUTE(RIGHT(B10163,FIND(I10163,B10163)+1),"_",""))</f>
        <v>NegK</v>
      </c>
      <c r="K10163" s="0" t="str">
        <f aca="false">IFERROR(VALUE(SUBSTITUTE(E10163,".",",")),E10163)</f>
        <v>No Ct</v>
      </c>
      <c r="L10163" s="61" t="str">
        <f aca="false">IF(J10163="PosK",SUMIFS(K:K,J:J,"PosK",H:H,H10163),"")</f>
        <v/>
      </c>
      <c r="M10163" s="61" t="str">
        <f aca="false">IF(J10163="PosK",SUMIFS(K:K,J:J,"NegK",H:H,H10163),"")</f>
        <v/>
      </c>
      <c r="N10163" s="61" t="str">
        <f aca="false">IF(J10163="PosK",SUMIFS(K:K,J:J,"eDNA",H:H,H10163),"")</f>
        <v/>
      </c>
    </row>
    <row r="10164" customFormat="false" ht="14.25" hidden="false" customHeight="false" outlineLevel="0" collapsed="false">
      <c r="A10164" s="0" t="s">
        <v>830</v>
      </c>
      <c r="B10164" s="52" t="s">
        <v>978</v>
      </c>
      <c r="C10164" s="52" t="s">
        <v>751</v>
      </c>
      <c r="D10164" s="53" t="n">
        <v>0.1</v>
      </c>
      <c r="E10164" s="53" t="s">
        <v>748</v>
      </c>
      <c r="F10164" s="0" t="s">
        <v>1477</v>
      </c>
      <c r="G10164" s="0" t="str">
        <f aca="false">LEFT(B10164,2)</f>
        <v>11</v>
      </c>
      <c r="H10164" s="0" t="str">
        <f aca="false">I10164&amp;"_"&amp;G10164&amp;"_"&amp;F10164</f>
        <v>Bjergsalamander_11_20191010_DL2019025_ViborgGym_koersel1</v>
      </c>
      <c r="I10164" s="61" t="str">
        <f aca="false">MID(RIGHT(B10164,LEN(B10164)-3),1,FIND("_",RIGHT(B10164,LEN(B10164)-3))-1)</f>
        <v>Bjergsalamander</v>
      </c>
      <c r="J10164" s="61" t="str">
        <f aca="false">TRIM(SUBSTITUTE(RIGHT(B10164,FIND(I10164,B10164)+1),"_",""))</f>
        <v>eDNA</v>
      </c>
      <c r="K10164" s="0" t="str">
        <f aca="false">IFERROR(VALUE(SUBSTITUTE(E10164,".",",")),E10164)</f>
        <v>No Ct</v>
      </c>
      <c r="L10164" s="61" t="str">
        <f aca="false">IF(J10164="PosK",SUMIFS(K:K,J:J,"PosK",H:H,H10164),"")</f>
        <v/>
      </c>
      <c r="M10164" s="61" t="str">
        <f aca="false">IF(J10164="PosK",SUMIFS(K:K,J:J,"NegK",H:H,H10164),"")</f>
        <v/>
      </c>
      <c r="N10164" s="61" t="str">
        <f aca="false">IF(J10164="PosK",SUMIFS(K:K,J:J,"eDNA",H:H,H10164),"")</f>
        <v/>
      </c>
      <c r="Q10164" s="62"/>
    </row>
    <row r="10165" customFormat="false" ht="14.25" hidden="false" customHeight="false" outlineLevel="0" collapsed="false">
      <c r="A10165" s="0" t="s">
        <v>832</v>
      </c>
      <c r="B10165" s="52" t="s">
        <v>978</v>
      </c>
      <c r="C10165" s="52" t="s">
        <v>751</v>
      </c>
      <c r="D10165" s="53" t="n">
        <v>0.1</v>
      </c>
      <c r="E10165" s="53" t="s">
        <v>748</v>
      </c>
      <c r="F10165" s="0" t="s">
        <v>1477</v>
      </c>
      <c r="G10165" s="0" t="str">
        <f aca="false">LEFT(B10165,2)</f>
        <v>11</v>
      </c>
      <c r="H10165" s="0" t="str">
        <f aca="false">I10165&amp;"_"&amp;G10165&amp;"_"&amp;F10165</f>
        <v>Bjergsalamander_11_20191010_DL2019025_ViborgGym_koersel1</v>
      </c>
      <c r="I10165" s="61" t="str">
        <f aca="false">MID(RIGHT(B10165,LEN(B10165)-3),1,FIND("_",RIGHT(B10165,LEN(B10165)-3))-1)</f>
        <v>Bjergsalamander</v>
      </c>
      <c r="J10165" s="61" t="str">
        <f aca="false">TRIM(SUBSTITUTE(RIGHT(B10165,FIND(I10165,B10165)+1),"_",""))</f>
        <v>eDNA</v>
      </c>
      <c r="K10165" s="0" t="str">
        <f aca="false">IFERROR(VALUE(SUBSTITUTE(E10165,".",",")),E10165)</f>
        <v>No Ct</v>
      </c>
      <c r="L10165" s="61" t="str">
        <f aca="false">IF(J10165="PosK",SUMIFS(K:K,J:J,"PosK",H:H,H10165),"")</f>
        <v/>
      </c>
      <c r="M10165" s="61" t="str">
        <f aca="false">IF(J10165="PosK",SUMIFS(K:K,J:J,"NegK",H:H,H10165),"")</f>
        <v/>
      </c>
      <c r="N10165" s="61" t="str">
        <f aca="false">IF(J10165="PosK",SUMIFS(K:K,J:J,"eDNA",H:H,H10165),"")</f>
        <v/>
      </c>
      <c r="P10165" s="62"/>
      <c r="T10165" s="63"/>
      <c r="W10165" s="64"/>
    </row>
    <row r="10166" customFormat="false" ht="14.25" hidden="false" customHeight="false" outlineLevel="0" collapsed="false">
      <c r="A10166" s="0" t="s">
        <v>834</v>
      </c>
      <c r="B10166" s="52" t="s">
        <v>980</v>
      </c>
      <c r="C10166" s="52" t="s">
        <v>743</v>
      </c>
      <c r="D10166" s="53" t="n">
        <v>0.1</v>
      </c>
      <c r="E10166" s="53" t="n">
        <v>27.61</v>
      </c>
      <c r="F10166" s="0" t="s">
        <v>1477</v>
      </c>
      <c r="G10166" s="0" t="str">
        <f aca="false">LEFT(B10166,2)</f>
        <v>12</v>
      </c>
      <c r="H10166" s="0" t="str">
        <f aca="false">I10166&amp;"_"&amp;G10166&amp;"_"&amp;F10166</f>
        <v>Latterfroe_12_20191010_DL2019025_ViborgGym_koersel1</v>
      </c>
      <c r="I10166" s="61" t="str">
        <f aca="false">MID(RIGHT(B10166,LEN(B10166)-3),1,FIND("_",RIGHT(B10166,LEN(B10166)-3))-1)</f>
        <v>Latterfroe</v>
      </c>
      <c r="J10166" s="61" t="str">
        <f aca="false">TRIM(SUBSTITUTE(RIGHT(B10166,FIND(I10166,B10166)+1),"_",""))</f>
        <v>PosK</v>
      </c>
      <c r="K10166" s="0" t="n">
        <f aca="false">IFERROR(VALUE(SUBSTITUTE(E10166,".",",")),E10166)</f>
        <v>27.61</v>
      </c>
      <c r="L10166" s="61" t="n">
        <f aca="false">IF(J10166="PosK",SUMIFS(K:K,J:J,"PosK",H:H,H10166),"")</f>
        <v>27.61</v>
      </c>
      <c r="M10166" s="61" t="n">
        <f aca="false">IF(J10166="PosK",SUMIFS(K:K,J:J,"NegK",H:H,H10166),"")</f>
        <v>0</v>
      </c>
      <c r="N10166" s="61" t="n">
        <f aca="false">IF(J10166="PosK",SUMIFS(K:K,J:J,"eDNA",H:H,H10166),"")</f>
        <v>0</v>
      </c>
      <c r="P10166" s="62" t="n">
        <f aca="false">IF(K10168="No Ct",0,K10168)</f>
        <v>0</v>
      </c>
      <c r="Q10166" s="62" t="n">
        <f aca="false">IF(K10169="No Ct",0,K10169)</f>
        <v>0</v>
      </c>
      <c r="R10166" s="0" t="str">
        <f aca="false">IF(AND(L10166&gt;0,M10166=0),"Valid","Invalid")</f>
        <v>Valid</v>
      </c>
      <c r="S10166" s="0" t="str">
        <f aca="false">IF(OR(P10166&gt;1,Q10166&gt;1),"Present","Absent")</f>
        <v>Absent</v>
      </c>
      <c r="T10166" s="63" t="str">
        <f aca="false">IF(OR(AND(P10166&gt;1,P10166&lt;41),AND(Q10166&gt;1,Q10166&lt;41)),"Ct&lt;41","Ct&gt;41")</f>
        <v>Ct&gt;41</v>
      </c>
      <c r="U10166" s="0" t="str">
        <f aca="false">I10166</f>
        <v>Latterfroe</v>
      </c>
      <c r="V10166" s="0" t="str">
        <f aca="false">MID(F10166,10,9)</f>
        <v>DL2019025</v>
      </c>
      <c r="W10166" s="64" t="str">
        <f aca="false">V10166&amp;"_"&amp;U10166&amp;"_"&amp;R10166&amp;"_"&amp;S10166&amp;"_"&amp;T10166</f>
        <v>DL2019025_Latterfroe_Valid_Absent_Ct&gt;41</v>
      </c>
    </row>
    <row r="10167" customFormat="false" ht="14.25" hidden="false" customHeight="false" outlineLevel="0" collapsed="false">
      <c r="A10167" s="0" t="s">
        <v>836</v>
      </c>
      <c r="B10167" s="52" t="s">
        <v>981</v>
      </c>
      <c r="C10167" s="52" t="s">
        <v>747</v>
      </c>
      <c r="D10167" s="53" t="n">
        <v>0.1</v>
      </c>
      <c r="E10167" s="53" t="s">
        <v>748</v>
      </c>
      <c r="F10167" s="0" t="s">
        <v>1477</v>
      </c>
      <c r="G10167" s="0" t="str">
        <f aca="false">LEFT(B10167,2)</f>
        <v>12</v>
      </c>
      <c r="H10167" s="0" t="str">
        <f aca="false">I10167&amp;"_"&amp;G10167&amp;"_"&amp;F10167</f>
        <v>Latterfroe_12_20191010_DL2019025_ViborgGym_koersel1</v>
      </c>
      <c r="I10167" s="61" t="str">
        <f aca="false">MID(RIGHT(B10167,LEN(B10167)-3),1,FIND("_",RIGHT(B10167,LEN(B10167)-3))-1)</f>
        <v>Latterfroe</v>
      </c>
      <c r="J10167" s="61" t="str">
        <f aca="false">TRIM(SUBSTITUTE(RIGHT(B10167,FIND(I10167,B10167)+1),"_",""))</f>
        <v>NegK</v>
      </c>
      <c r="K10167" s="0" t="str">
        <f aca="false">IFERROR(VALUE(SUBSTITUTE(E10167,".",",")),E10167)</f>
        <v>No Ct</v>
      </c>
      <c r="L10167" s="61" t="str">
        <f aca="false">IF(J10167="PosK",SUMIFS(K:K,J:J,"PosK",H:H,H10167),"")</f>
        <v/>
      </c>
      <c r="M10167" s="61" t="str">
        <f aca="false">IF(J10167="PosK",SUMIFS(K:K,J:J,"NegK",H:H,H10167),"")</f>
        <v/>
      </c>
      <c r="N10167" s="61" t="str">
        <f aca="false">IF(J10167="PosK",SUMIFS(K:K,J:J,"eDNA",H:H,H10167),"")</f>
        <v/>
      </c>
    </row>
    <row r="10168" customFormat="false" ht="14.25" hidden="false" customHeight="false" outlineLevel="0" collapsed="false">
      <c r="A10168" s="0" t="s">
        <v>838</v>
      </c>
      <c r="B10168" s="52" t="s">
        <v>982</v>
      </c>
      <c r="C10168" s="52" t="s">
        <v>751</v>
      </c>
      <c r="D10168" s="53" t="n">
        <v>0.1</v>
      </c>
      <c r="E10168" s="53" t="s">
        <v>748</v>
      </c>
      <c r="F10168" s="0" t="s">
        <v>1477</v>
      </c>
      <c r="G10168" s="0" t="str">
        <f aca="false">LEFT(B10168,2)</f>
        <v>12</v>
      </c>
      <c r="H10168" s="0" t="str">
        <f aca="false">I10168&amp;"_"&amp;G10168&amp;"_"&amp;F10168</f>
        <v>Latterfroe_12_20191010_DL2019025_ViborgGym_koersel1</v>
      </c>
      <c r="I10168" s="61" t="str">
        <f aca="false">MID(RIGHT(B10168,LEN(B10168)-3),1,FIND("_",RIGHT(B10168,LEN(B10168)-3))-1)</f>
        <v>Latterfroe</v>
      </c>
      <c r="J10168" s="61" t="str">
        <f aca="false">TRIM(SUBSTITUTE(RIGHT(B10168,FIND(I10168,B10168)+1),"_",""))</f>
        <v>eDNA</v>
      </c>
      <c r="K10168" s="0" t="str">
        <f aca="false">IFERROR(VALUE(SUBSTITUTE(E10168,".",",")),E10168)</f>
        <v>No Ct</v>
      </c>
      <c r="L10168" s="61" t="str">
        <f aca="false">IF(J10168="PosK",SUMIFS(K:K,J:J,"PosK",H:H,H10168),"")</f>
        <v/>
      </c>
      <c r="M10168" s="61" t="str">
        <f aca="false">IF(J10168="PosK",SUMIFS(K:K,J:J,"NegK",H:H,H10168),"")</f>
        <v/>
      </c>
      <c r="N10168" s="61" t="str">
        <f aca="false">IF(J10168="PosK",SUMIFS(K:K,J:J,"eDNA",H:H,H10168),"")</f>
        <v/>
      </c>
      <c r="Q10168" s="62"/>
    </row>
    <row r="10169" customFormat="false" ht="14.25" hidden="false" customHeight="false" outlineLevel="0" collapsed="false">
      <c r="A10169" s="0" t="s">
        <v>840</v>
      </c>
      <c r="B10169" s="52" t="s">
        <v>982</v>
      </c>
      <c r="C10169" s="52" t="s">
        <v>751</v>
      </c>
      <c r="D10169" s="53" t="n">
        <v>0.1</v>
      </c>
      <c r="E10169" s="53" t="s">
        <v>748</v>
      </c>
      <c r="F10169" s="0" t="s">
        <v>1477</v>
      </c>
      <c r="G10169" s="0" t="str">
        <f aca="false">LEFT(B10169,2)</f>
        <v>12</v>
      </c>
      <c r="H10169" s="0" t="str">
        <f aca="false">I10169&amp;"_"&amp;G10169&amp;"_"&amp;F10169</f>
        <v>Latterfroe_12_20191010_DL2019025_ViborgGym_koersel1</v>
      </c>
      <c r="I10169" s="61" t="str">
        <f aca="false">MID(RIGHT(B10169,LEN(B10169)-3),1,FIND("_",RIGHT(B10169,LEN(B10169)-3))-1)</f>
        <v>Latterfroe</v>
      </c>
      <c r="J10169" s="61" t="str">
        <f aca="false">TRIM(SUBSTITUTE(RIGHT(B10169,FIND(I10169,B10169)+1),"_",""))</f>
        <v>eDNA</v>
      </c>
      <c r="K10169" s="0" t="str">
        <f aca="false">IFERROR(VALUE(SUBSTITUTE(E10169,".",",")),E10169)</f>
        <v>No Ct</v>
      </c>
      <c r="L10169" s="61" t="str">
        <f aca="false">IF(J10169="PosK",SUMIFS(K:K,J:J,"PosK",H:H,H10169),"")</f>
        <v/>
      </c>
      <c r="M10169" s="61" t="str">
        <f aca="false">IF(J10169="PosK",SUMIFS(K:K,J:J,"NegK",H:H,H10169),"")</f>
        <v/>
      </c>
      <c r="N10169" s="61" t="str">
        <f aca="false">IF(J10169="PosK",SUMIFS(K:K,J:J,"eDNA",H:H,H10169),"")</f>
        <v/>
      </c>
      <c r="P10169" s="62"/>
      <c r="T10169" s="63"/>
      <c r="W10169" s="64"/>
    </row>
    <row r="10170" customFormat="false" ht="14.25" hidden="false" customHeight="false" outlineLevel="0" collapsed="false">
      <c r="A10170" s="0" t="s">
        <v>842</v>
      </c>
      <c r="B10170" s="52" t="s">
        <v>984</v>
      </c>
      <c r="C10170" s="52" t="s">
        <v>743</v>
      </c>
      <c r="D10170" s="53" t="n">
        <v>0.1</v>
      </c>
      <c r="E10170" s="53" t="n">
        <v>21.74</v>
      </c>
      <c r="F10170" s="0" t="s">
        <v>1477</v>
      </c>
      <c r="G10170" s="0" t="str">
        <f aca="false">LEFT(B10170,2)</f>
        <v>13</v>
      </c>
      <c r="H10170" s="0" t="str">
        <f aca="false">I10170&amp;"_"&amp;G10170&amp;"_"&amp;F10170</f>
        <v>Spidssnudetfroe_13_20191010_DL2019025_ViborgGym_koersel1</v>
      </c>
      <c r="I10170" s="61" t="str">
        <f aca="false">MID(RIGHT(B10170,LEN(B10170)-3),1,FIND("_",RIGHT(B10170,LEN(B10170)-3))-1)</f>
        <v>Spidssnudetfroe</v>
      </c>
      <c r="J10170" s="61" t="str">
        <f aca="false">TRIM(SUBSTITUTE(RIGHT(B10170,FIND(I10170,B10170)+1),"_",""))</f>
        <v>PosK</v>
      </c>
      <c r="K10170" s="0" t="n">
        <f aca="false">IFERROR(VALUE(SUBSTITUTE(E10170,".",",")),E10170)</f>
        <v>21.74</v>
      </c>
      <c r="L10170" s="61" t="n">
        <f aca="false">IF(J10170="PosK",SUMIFS(K:K,J:J,"PosK",H:H,H10170),"")</f>
        <v>21.74</v>
      </c>
      <c r="M10170" s="61" t="n">
        <f aca="false">IF(J10170="PosK",SUMIFS(K:K,J:J,"NegK",H:H,H10170),"")</f>
        <v>0</v>
      </c>
      <c r="N10170" s="61" t="n">
        <f aca="false">IF(J10170="PosK",SUMIFS(K:K,J:J,"eDNA",H:H,H10170),"")</f>
        <v>0</v>
      </c>
      <c r="P10170" s="62" t="n">
        <f aca="false">IF(K10172="No Ct",0,K10172)</f>
        <v>0</v>
      </c>
      <c r="Q10170" s="62" t="n">
        <f aca="false">IF(K10173="No Ct",0,K10173)</f>
        <v>0</v>
      </c>
      <c r="R10170" s="0" t="str">
        <f aca="false">IF(AND(L10170&gt;0,M10170=0),"Valid","Invalid")</f>
        <v>Valid</v>
      </c>
      <c r="S10170" s="0" t="str">
        <f aca="false">IF(OR(P10170&gt;1,Q10170&gt;1),"Present","Absent")</f>
        <v>Absent</v>
      </c>
      <c r="T10170" s="63" t="str">
        <f aca="false">IF(OR(AND(P10170&gt;1,P10170&lt;41),AND(Q10170&gt;1,Q10170&lt;41)),"Ct&lt;41","Ct&gt;41")</f>
        <v>Ct&gt;41</v>
      </c>
      <c r="U10170" s="0" t="str">
        <f aca="false">I10170</f>
        <v>Spidssnudetfroe</v>
      </c>
      <c r="V10170" s="0" t="str">
        <f aca="false">MID(F10170,10,9)</f>
        <v>DL2019025</v>
      </c>
      <c r="W10170" s="64" t="str">
        <f aca="false">V10170&amp;"_"&amp;U10170&amp;"_"&amp;R10170&amp;"_"&amp;S10170&amp;"_"&amp;T10170</f>
        <v>DL2019025_Spidssnudetfroe_Valid_Absent_Ct&gt;41</v>
      </c>
    </row>
    <row r="10171" customFormat="false" ht="14.25" hidden="false" customHeight="false" outlineLevel="0" collapsed="false">
      <c r="A10171" s="0" t="s">
        <v>844</v>
      </c>
      <c r="B10171" s="52" t="s">
        <v>985</v>
      </c>
      <c r="C10171" s="52" t="s">
        <v>747</v>
      </c>
      <c r="D10171" s="53" t="n">
        <v>0.1</v>
      </c>
      <c r="E10171" s="53" t="s">
        <v>748</v>
      </c>
      <c r="F10171" s="0" t="s">
        <v>1477</v>
      </c>
      <c r="G10171" s="0" t="str">
        <f aca="false">LEFT(B10171,2)</f>
        <v>13</v>
      </c>
      <c r="H10171" s="0" t="str">
        <f aca="false">I10171&amp;"_"&amp;G10171&amp;"_"&amp;F10171</f>
        <v>Spidssnudetfroe_13_20191010_DL2019025_ViborgGym_koersel1</v>
      </c>
      <c r="I10171" s="61" t="str">
        <f aca="false">MID(RIGHT(B10171,LEN(B10171)-3),1,FIND("_",RIGHT(B10171,LEN(B10171)-3))-1)</f>
        <v>Spidssnudetfroe</v>
      </c>
      <c r="J10171" s="61" t="str">
        <f aca="false">TRIM(SUBSTITUTE(RIGHT(B10171,FIND(I10171,B10171)+1),"_",""))</f>
        <v>NegK</v>
      </c>
      <c r="K10171" s="0" t="str">
        <f aca="false">IFERROR(VALUE(SUBSTITUTE(E10171,".",",")),E10171)</f>
        <v>No Ct</v>
      </c>
      <c r="L10171" s="61" t="str">
        <f aca="false">IF(J10171="PosK",SUMIFS(K:K,J:J,"PosK",H:H,H10171),"")</f>
        <v/>
      </c>
      <c r="M10171" s="61" t="str">
        <f aca="false">IF(J10171="PosK",SUMIFS(K:K,J:J,"NegK",H:H,H10171),"")</f>
        <v/>
      </c>
      <c r="N10171" s="61" t="str">
        <f aca="false">IF(J10171="PosK",SUMIFS(K:K,J:J,"eDNA",H:H,H10171),"")</f>
        <v/>
      </c>
    </row>
    <row r="10172" customFormat="false" ht="14.25" hidden="false" customHeight="false" outlineLevel="0" collapsed="false">
      <c r="A10172" s="0" t="s">
        <v>846</v>
      </c>
      <c r="B10172" s="52" t="s">
        <v>986</v>
      </c>
      <c r="C10172" s="52" t="s">
        <v>751</v>
      </c>
      <c r="D10172" s="53" t="n">
        <v>0.1</v>
      </c>
      <c r="E10172" s="53" t="s">
        <v>748</v>
      </c>
      <c r="F10172" s="0" t="s">
        <v>1477</v>
      </c>
      <c r="G10172" s="0" t="str">
        <f aca="false">LEFT(B10172,2)</f>
        <v>13</v>
      </c>
      <c r="H10172" s="0" t="str">
        <f aca="false">I10172&amp;"_"&amp;G10172&amp;"_"&amp;F10172</f>
        <v>Spidssnudetfroe_13_20191010_DL2019025_ViborgGym_koersel1</v>
      </c>
      <c r="I10172" s="61" t="str">
        <f aca="false">MID(RIGHT(B10172,LEN(B10172)-3),1,FIND("_",RIGHT(B10172,LEN(B10172)-3))-1)</f>
        <v>Spidssnudetfroe</v>
      </c>
      <c r="J10172" s="61" t="str">
        <f aca="false">TRIM(SUBSTITUTE(RIGHT(B10172,FIND(I10172,B10172)+1),"_",""))</f>
        <v>eDNA</v>
      </c>
      <c r="K10172" s="0" t="str">
        <f aca="false">IFERROR(VALUE(SUBSTITUTE(E10172,".",",")),E10172)</f>
        <v>No Ct</v>
      </c>
      <c r="L10172" s="61" t="str">
        <f aca="false">IF(J10172="PosK",SUMIFS(K:K,J:J,"PosK",H:H,H10172),"")</f>
        <v/>
      </c>
      <c r="M10172" s="61" t="str">
        <f aca="false">IF(J10172="PosK",SUMIFS(K:K,J:J,"NegK",H:H,H10172),"")</f>
        <v/>
      </c>
      <c r="N10172" s="61" t="str">
        <f aca="false">IF(J10172="PosK",SUMIFS(K:K,J:J,"eDNA",H:H,H10172),"")</f>
        <v/>
      </c>
      <c r="Q10172" s="62"/>
    </row>
    <row r="10173" customFormat="false" ht="14.25" hidden="false" customHeight="false" outlineLevel="0" collapsed="false">
      <c r="A10173" s="0" t="s">
        <v>848</v>
      </c>
      <c r="B10173" s="52" t="s">
        <v>986</v>
      </c>
      <c r="C10173" s="52" t="s">
        <v>751</v>
      </c>
      <c r="D10173" s="53" t="n">
        <v>0.1</v>
      </c>
      <c r="E10173" s="53" t="s">
        <v>748</v>
      </c>
      <c r="F10173" s="0" t="s">
        <v>1477</v>
      </c>
      <c r="G10173" s="0" t="str">
        <f aca="false">LEFT(B10173,2)</f>
        <v>13</v>
      </c>
      <c r="H10173" s="0" t="str">
        <f aca="false">I10173&amp;"_"&amp;G10173&amp;"_"&amp;F10173</f>
        <v>Spidssnudetfroe_13_20191010_DL2019025_ViborgGym_koersel1</v>
      </c>
      <c r="I10173" s="61" t="str">
        <f aca="false">MID(RIGHT(B10173,LEN(B10173)-3),1,FIND("_",RIGHT(B10173,LEN(B10173)-3))-1)</f>
        <v>Spidssnudetfroe</v>
      </c>
      <c r="J10173" s="61" t="str">
        <f aca="false">TRIM(SUBSTITUTE(RIGHT(B10173,FIND(I10173,B10173)+1),"_",""))</f>
        <v>eDNA</v>
      </c>
      <c r="K10173" s="0" t="str">
        <f aca="false">IFERROR(VALUE(SUBSTITUTE(E10173,".",",")),E10173)</f>
        <v>No Ct</v>
      </c>
      <c r="L10173" s="61" t="str">
        <f aca="false">IF(J10173="PosK",SUMIFS(K:K,J:J,"PosK",H:H,H10173),"")</f>
        <v/>
      </c>
      <c r="M10173" s="61" t="str">
        <f aca="false">IF(J10173="PosK",SUMIFS(K:K,J:J,"NegK",H:H,H10173),"")</f>
        <v/>
      </c>
      <c r="N10173" s="61" t="str">
        <f aca="false">IF(J10173="PosK",SUMIFS(K:K,J:J,"eDNA",H:H,H10173),"")</f>
        <v/>
      </c>
      <c r="P10173" s="62"/>
      <c r="T10173" s="63"/>
      <c r="W10173" s="64"/>
    </row>
    <row r="10174" customFormat="false" ht="14.25" hidden="false" customHeight="false" outlineLevel="0" collapsed="false">
      <c r="A10174" s="0" t="s">
        <v>849</v>
      </c>
      <c r="B10174" s="52" t="s">
        <v>987</v>
      </c>
      <c r="C10174" s="52" t="s">
        <v>743</v>
      </c>
      <c r="D10174" s="53" t="n">
        <v>0.1</v>
      </c>
      <c r="E10174" s="53" t="n">
        <v>20.27</v>
      </c>
      <c r="F10174" s="0" t="s">
        <v>1477</v>
      </c>
      <c r="G10174" s="0" t="str">
        <f aca="false">LEFT(B10174,2)</f>
        <v>14</v>
      </c>
      <c r="H10174" s="0" t="str">
        <f aca="false">I10174&amp;"_"&amp;G10174&amp;"_"&amp;F10174</f>
        <v>Spidssnudetfroe_14_20191010_DL2019025_ViborgGym_koersel1</v>
      </c>
      <c r="I10174" s="61" t="str">
        <f aca="false">MID(RIGHT(B10174,LEN(B10174)-3),1,FIND("_",RIGHT(B10174,LEN(B10174)-3))-1)</f>
        <v>Spidssnudetfroe</v>
      </c>
      <c r="J10174" s="61" t="str">
        <f aca="false">TRIM(SUBSTITUTE(RIGHT(B10174,FIND(I10174,B10174)+1),"_",""))</f>
        <v>PosK</v>
      </c>
      <c r="K10174" s="0" t="n">
        <f aca="false">IFERROR(VALUE(SUBSTITUTE(E10174,".",",")),E10174)</f>
        <v>20.27</v>
      </c>
      <c r="L10174" s="61" t="n">
        <f aca="false">IF(J10174="PosK",SUMIFS(K:K,J:J,"PosK",H:H,H10174),"")</f>
        <v>20.27</v>
      </c>
      <c r="M10174" s="61" t="n">
        <f aca="false">IF(J10174="PosK",SUMIFS(K:K,J:J,"NegK",H:H,H10174),"")</f>
        <v>0</v>
      </c>
      <c r="N10174" s="61" t="n">
        <f aca="false">IF(J10174="PosK",SUMIFS(K:K,J:J,"eDNA",H:H,H10174),"")</f>
        <v>0</v>
      </c>
      <c r="P10174" s="62" t="n">
        <f aca="false">IF(K10176="No Ct",0,K10176)</f>
        <v>0</v>
      </c>
      <c r="Q10174" s="62" t="n">
        <f aca="false">IF(K10177="No Ct",0,K10177)</f>
        <v>0</v>
      </c>
      <c r="R10174" s="0" t="str">
        <f aca="false">IF(AND(L10174&gt;0,M10174=0),"Valid","Invalid")</f>
        <v>Valid</v>
      </c>
      <c r="S10174" s="0" t="str">
        <f aca="false">IF(OR(P10174&gt;1,Q10174&gt;1),"Present","Absent")</f>
        <v>Absent</v>
      </c>
      <c r="T10174" s="63" t="str">
        <f aca="false">IF(OR(AND(P10174&gt;1,P10174&lt;41),AND(Q10174&gt;1,Q10174&lt;41)),"Ct&lt;41","Ct&gt;41")</f>
        <v>Ct&gt;41</v>
      </c>
      <c r="U10174" s="0" t="str">
        <f aca="false">I10174</f>
        <v>Spidssnudetfroe</v>
      </c>
      <c r="V10174" s="0" t="str">
        <f aca="false">MID(F10174,10,9)</f>
        <v>DL2019025</v>
      </c>
      <c r="W10174" s="64" t="str">
        <f aca="false">V10174&amp;"_"&amp;U10174&amp;"_"&amp;R10174&amp;"_"&amp;S10174&amp;"_"&amp;T10174</f>
        <v>DL2019025_Spidssnudetfroe_Valid_Absent_Ct&gt;41</v>
      </c>
    </row>
    <row r="10175" customFormat="false" ht="14.25" hidden="false" customHeight="false" outlineLevel="0" collapsed="false">
      <c r="A10175" s="0" t="s">
        <v>851</v>
      </c>
      <c r="B10175" s="52" t="s">
        <v>988</v>
      </c>
      <c r="C10175" s="52" t="s">
        <v>747</v>
      </c>
      <c r="D10175" s="53" t="n">
        <v>0.1</v>
      </c>
      <c r="E10175" s="53" t="s">
        <v>748</v>
      </c>
      <c r="F10175" s="0" t="s">
        <v>1477</v>
      </c>
      <c r="G10175" s="0" t="str">
        <f aca="false">LEFT(B10175,2)</f>
        <v>14</v>
      </c>
      <c r="H10175" s="0" t="str">
        <f aca="false">I10175&amp;"_"&amp;G10175&amp;"_"&amp;F10175</f>
        <v>Spidssnudetfroe_14_20191010_DL2019025_ViborgGym_koersel1</v>
      </c>
      <c r="I10175" s="61" t="str">
        <f aca="false">MID(RIGHT(B10175,LEN(B10175)-3),1,FIND("_",RIGHT(B10175,LEN(B10175)-3))-1)</f>
        <v>Spidssnudetfroe</v>
      </c>
      <c r="J10175" s="61" t="str">
        <f aca="false">TRIM(SUBSTITUTE(RIGHT(B10175,FIND(I10175,B10175)+1),"_",""))</f>
        <v>NegK</v>
      </c>
      <c r="K10175" s="0" t="str">
        <f aca="false">IFERROR(VALUE(SUBSTITUTE(E10175,".",",")),E10175)</f>
        <v>No Ct</v>
      </c>
      <c r="L10175" s="61" t="str">
        <f aca="false">IF(J10175="PosK",SUMIFS(K:K,J:J,"PosK",H:H,H10175),"")</f>
        <v/>
      </c>
      <c r="M10175" s="61" t="str">
        <f aca="false">IF(J10175="PosK",SUMIFS(K:K,J:J,"NegK",H:H,H10175),"")</f>
        <v/>
      </c>
      <c r="N10175" s="61" t="str">
        <f aca="false">IF(J10175="PosK",SUMIFS(K:K,J:J,"eDNA",H:H,H10175),"")</f>
        <v/>
      </c>
    </row>
    <row r="10176" customFormat="false" ht="14.25" hidden="false" customHeight="false" outlineLevel="0" collapsed="false">
      <c r="A10176" s="0" t="s">
        <v>853</v>
      </c>
      <c r="B10176" s="52" t="s">
        <v>989</v>
      </c>
      <c r="C10176" s="52" t="s">
        <v>751</v>
      </c>
      <c r="D10176" s="53" t="n">
        <v>0.1</v>
      </c>
      <c r="E10176" s="53" t="s">
        <v>748</v>
      </c>
      <c r="F10176" s="0" t="s">
        <v>1477</v>
      </c>
      <c r="G10176" s="0" t="str">
        <f aca="false">LEFT(B10176,2)</f>
        <v>14</v>
      </c>
      <c r="H10176" s="0" t="str">
        <f aca="false">I10176&amp;"_"&amp;G10176&amp;"_"&amp;F10176</f>
        <v>Spidssnudetfroe_14_20191010_DL2019025_ViborgGym_koersel1</v>
      </c>
      <c r="I10176" s="61" t="str">
        <f aca="false">MID(RIGHT(B10176,LEN(B10176)-3),1,FIND("_",RIGHT(B10176,LEN(B10176)-3))-1)</f>
        <v>Spidssnudetfroe</v>
      </c>
      <c r="J10176" s="61" t="str">
        <f aca="false">TRIM(SUBSTITUTE(RIGHT(B10176,FIND(I10176,B10176)+1),"_",""))</f>
        <v>eDNA</v>
      </c>
      <c r="K10176" s="0" t="str">
        <f aca="false">IFERROR(VALUE(SUBSTITUTE(E10176,".",",")),E10176)</f>
        <v>No Ct</v>
      </c>
      <c r="L10176" s="61" t="str">
        <f aca="false">IF(J10176="PosK",SUMIFS(K:K,J:J,"PosK",H:H,H10176),"")</f>
        <v/>
      </c>
      <c r="M10176" s="61" t="str">
        <f aca="false">IF(J10176="PosK",SUMIFS(K:K,J:J,"NegK",H:H,H10176),"")</f>
        <v/>
      </c>
      <c r="N10176" s="61" t="str">
        <f aca="false">IF(J10176="PosK",SUMIFS(K:K,J:J,"eDNA",H:H,H10176),"")</f>
        <v/>
      </c>
      <c r="Q10176" s="62"/>
    </row>
    <row r="10177" customFormat="false" ht="14.25" hidden="false" customHeight="false" outlineLevel="0" collapsed="false">
      <c r="A10177" s="0" t="s">
        <v>855</v>
      </c>
      <c r="B10177" s="52" t="s">
        <v>989</v>
      </c>
      <c r="C10177" s="52" t="s">
        <v>751</v>
      </c>
      <c r="D10177" s="53" t="n">
        <v>0.1</v>
      </c>
      <c r="E10177" s="53" t="s">
        <v>748</v>
      </c>
      <c r="F10177" s="0" t="s">
        <v>1477</v>
      </c>
      <c r="G10177" s="0" t="str">
        <f aca="false">LEFT(B10177,2)</f>
        <v>14</v>
      </c>
      <c r="H10177" s="0" t="str">
        <f aca="false">I10177&amp;"_"&amp;G10177&amp;"_"&amp;F10177</f>
        <v>Spidssnudetfroe_14_20191010_DL2019025_ViborgGym_koersel1</v>
      </c>
      <c r="I10177" s="61" t="str">
        <f aca="false">MID(RIGHT(B10177,LEN(B10177)-3),1,FIND("_",RIGHT(B10177,LEN(B10177)-3))-1)</f>
        <v>Spidssnudetfroe</v>
      </c>
      <c r="J10177" s="61" t="str">
        <f aca="false">TRIM(SUBSTITUTE(RIGHT(B10177,FIND(I10177,B10177)+1),"_",""))</f>
        <v>eDNA</v>
      </c>
      <c r="K10177" s="0" t="str">
        <f aca="false">IFERROR(VALUE(SUBSTITUTE(E10177,".",",")),E10177)</f>
        <v>No Ct</v>
      </c>
      <c r="L10177" s="61" t="str">
        <f aca="false">IF(J10177="PosK",SUMIFS(K:K,J:J,"PosK",H:H,H10177),"")</f>
        <v/>
      </c>
      <c r="M10177" s="61" t="str">
        <f aca="false">IF(J10177="PosK",SUMIFS(K:K,J:J,"NegK",H:H,H10177),"")</f>
        <v/>
      </c>
      <c r="N10177" s="61" t="str">
        <f aca="false">IF(J10177="PosK",SUMIFS(K:K,J:J,"eDNA",H:H,H10177),"")</f>
        <v/>
      </c>
      <c r="P10177" s="62"/>
      <c r="T10177" s="63"/>
      <c r="W10177" s="64"/>
    </row>
    <row r="10178" customFormat="false" ht="14.25" hidden="false" customHeight="false" outlineLevel="0" collapsed="false">
      <c r="A10178" s="0" t="s">
        <v>856</v>
      </c>
      <c r="B10178" s="52" t="s">
        <v>990</v>
      </c>
      <c r="C10178" s="52" t="s">
        <v>743</v>
      </c>
      <c r="D10178" s="53" t="n">
        <v>0.1</v>
      </c>
      <c r="E10178" s="53" t="s">
        <v>748</v>
      </c>
      <c r="F10178" s="0" t="s">
        <v>1477</v>
      </c>
      <c r="G10178" s="0" t="str">
        <f aca="false">LEFT(B10178,2)</f>
        <v>15</v>
      </c>
      <c r="H10178" s="0" t="str">
        <f aca="false">I10178&amp;"_"&amp;G10178&amp;"_"&amp;F10178</f>
        <v>KortbenetGroenFroe_15_20191010_DL2019025_ViborgGym_koersel1</v>
      </c>
      <c r="I10178" s="61" t="str">
        <f aca="false">MID(RIGHT(B10178,LEN(B10178)-3),1,FIND("_",RIGHT(B10178,LEN(B10178)-3))-1)</f>
        <v>KortbenetGroenFroe</v>
      </c>
      <c r="J10178" s="61" t="str">
        <f aca="false">TRIM(SUBSTITUTE(RIGHT(B10178,FIND(I10178,B10178)+1),"_",""))</f>
        <v>PosK</v>
      </c>
      <c r="K10178" s="0" t="str">
        <f aca="false">IFERROR(VALUE(SUBSTITUTE(E10178,".",",")),E10178)</f>
        <v>No Ct</v>
      </c>
      <c r="L10178" s="61" t="n">
        <f aca="false">IF(J10178="PosK",SUMIFS(K:K,J:J,"PosK",H:H,H10178),"")</f>
        <v>0</v>
      </c>
      <c r="M10178" s="61" t="n">
        <f aca="false">IF(J10178="PosK",SUMIFS(K:K,J:J,"NegK",H:H,H10178),"")</f>
        <v>0</v>
      </c>
      <c r="N10178" s="61" t="n">
        <f aca="false">IF(J10178="PosK",SUMIFS(K:K,J:J,"eDNA",H:H,H10178),"")</f>
        <v>0</v>
      </c>
      <c r="P10178" s="62" t="n">
        <f aca="false">IF(K10180="No Ct",0,K10180)</f>
        <v>0</v>
      </c>
      <c r="Q10178" s="62" t="n">
        <f aca="false">IF(K10181="No Ct",0,K10181)</f>
        <v>0</v>
      </c>
      <c r="R10178" s="0" t="str">
        <f aca="false">IF(AND(L10178&gt;0,M10178=0),"Valid","Invalid")</f>
        <v>Invalid</v>
      </c>
      <c r="S10178" s="0" t="str">
        <f aca="false">IF(OR(P10178&gt;1,Q10178&gt;1),"Present","Absent")</f>
        <v>Absent</v>
      </c>
      <c r="T10178" s="63" t="str">
        <f aca="false">IF(OR(AND(P10178&gt;1,P10178&lt;41),AND(Q10178&gt;1,Q10178&lt;41)),"Ct&lt;41","Ct&gt;41")</f>
        <v>Ct&gt;41</v>
      </c>
      <c r="U10178" s="0" t="str">
        <f aca="false">I10178</f>
        <v>KortbenetGroenFroe</v>
      </c>
      <c r="V10178" s="0" t="str">
        <f aca="false">MID(F10178,10,9)</f>
        <v>DL2019025</v>
      </c>
      <c r="W10178" s="64" t="str">
        <f aca="false">V10178&amp;"_"&amp;U10178&amp;"_"&amp;R10178&amp;"_"&amp;S10178&amp;"_"&amp;T10178</f>
        <v>DL2019025_KortbenetGroenFroe_Invalid_Absent_Ct&gt;41</v>
      </c>
    </row>
    <row r="10179" customFormat="false" ht="14.25" hidden="false" customHeight="false" outlineLevel="0" collapsed="false">
      <c r="A10179" s="0" t="s">
        <v>858</v>
      </c>
      <c r="B10179" s="52" t="s">
        <v>991</v>
      </c>
      <c r="C10179" s="52" t="s">
        <v>747</v>
      </c>
      <c r="D10179" s="53" t="n">
        <v>0.1</v>
      </c>
      <c r="E10179" s="53" t="s">
        <v>748</v>
      </c>
      <c r="F10179" s="0" t="s">
        <v>1477</v>
      </c>
      <c r="G10179" s="0" t="str">
        <f aca="false">LEFT(B10179,2)</f>
        <v>15</v>
      </c>
      <c r="H10179" s="0" t="str">
        <f aca="false">I10179&amp;"_"&amp;G10179&amp;"_"&amp;F10179</f>
        <v>KortbenetGroenFroe_15_20191010_DL2019025_ViborgGym_koersel1</v>
      </c>
      <c r="I10179" s="61" t="str">
        <f aca="false">MID(RIGHT(B10179,LEN(B10179)-3),1,FIND("_",RIGHT(B10179,LEN(B10179)-3))-1)</f>
        <v>KortbenetGroenFroe</v>
      </c>
      <c r="J10179" s="61" t="str">
        <f aca="false">TRIM(SUBSTITUTE(RIGHT(B10179,FIND(I10179,B10179)+1),"_",""))</f>
        <v>NegK</v>
      </c>
      <c r="K10179" s="0" t="str">
        <f aca="false">IFERROR(VALUE(SUBSTITUTE(E10179,".",",")),E10179)</f>
        <v>No Ct</v>
      </c>
      <c r="L10179" s="61" t="str">
        <f aca="false">IF(J10179="PosK",SUMIFS(K:K,J:J,"PosK",H:H,H10179),"")</f>
        <v/>
      </c>
      <c r="M10179" s="61" t="str">
        <f aca="false">IF(J10179="PosK",SUMIFS(K:K,J:J,"NegK",H:H,H10179),"")</f>
        <v/>
      </c>
      <c r="N10179" s="61" t="str">
        <f aca="false">IF(J10179="PosK",SUMIFS(K:K,J:J,"eDNA",H:H,H10179),"")</f>
        <v/>
      </c>
    </row>
    <row r="10180" customFormat="false" ht="14.25" hidden="false" customHeight="false" outlineLevel="0" collapsed="false">
      <c r="A10180" s="0" t="s">
        <v>860</v>
      </c>
      <c r="B10180" s="52" t="s">
        <v>992</v>
      </c>
      <c r="C10180" s="52" t="s">
        <v>751</v>
      </c>
      <c r="D10180" s="53" t="n">
        <v>0.1</v>
      </c>
      <c r="E10180" s="53" t="s">
        <v>748</v>
      </c>
      <c r="F10180" s="0" t="s">
        <v>1477</v>
      </c>
      <c r="G10180" s="0" t="str">
        <f aca="false">LEFT(B10180,2)</f>
        <v>15</v>
      </c>
      <c r="H10180" s="0" t="str">
        <f aca="false">I10180&amp;"_"&amp;G10180&amp;"_"&amp;F10180</f>
        <v>KortbenetGroenFroe_15_20191010_DL2019025_ViborgGym_koersel1</v>
      </c>
      <c r="I10180" s="61" t="str">
        <f aca="false">MID(RIGHT(B10180,LEN(B10180)-3),1,FIND("_",RIGHT(B10180,LEN(B10180)-3))-1)</f>
        <v>KortbenetGroenFroe</v>
      </c>
      <c r="J10180" s="61" t="str">
        <f aca="false">TRIM(SUBSTITUTE(RIGHT(B10180,FIND(I10180,B10180)+1),"_",""))</f>
        <v>eDNA</v>
      </c>
      <c r="K10180" s="0" t="str">
        <f aca="false">IFERROR(VALUE(SUBSTITUTE(E10180,".",",")),E10180)</f>
        <v>No Ct</v>
      </c>
      <c r="L10180" s="61" t="str">
        <f aca="false">IF(J10180="PosK",SUMIFS(K:K,J:J,"PosK",H:H,H10180),"")</f>
        <v/>
      </c>
      <c r="M10180" s="61" t="str">
        <f aca="false">IF(J10180="PosK",SUMIFS(K:K,J:J,"NegK",H:H,H10180),"")</f>
        <v/>
      </c>
      <c r="N10180" s="61" t="str">
        <f aca="false">IF(J10180="PosK",SUMIFS(K:K,J:J,"eDNA",H:H,H10180),"")</f>
        <v/>
      </c>
      <c r="Q10180" s="62"/>
    </row>
    <row r="10181" customFormat="false" ht="14.25" hidden="false" customHeight="false" outlineLevel="0" collapsed="false">
      <c r="A10181" s="0" t="s">
        <v>862</v>
      </c>
      <c r="B10181" s="52" t="s">
        <v>992</v>
      </c>
      <c r="C10181" s="52" t="s">
        <v>751</v>
      </c>
      <c r="D10181" s="53" t="n">
        <v>0.1</v>
      </c>
      <c r="E10181" s="53" t="s">
        <v>748</v>
      </c>
      <c r="F10181" s="0" t="s">
        <v>1477</v>
      </c>
      <c r="G10181" s="0" t="str">
        <f aca="false">LEFT(B10181,2)</f>
        <v>15</v>
      </c>
      <c r="H10181" s="0" t="str">
        <f aca="false">I10181&amp;"_"&amp;G10181&amp;"_"&amp;F10181</f>
        <v>KortbenetGroenFroe_15_20191010_DL2019025_ViborgGym_koersel1</v>
      </c>
      <c r="I10181" s="61" t="str">
        <f aca="false">MID(RIGHT(B10181,LEN(B10181)-3),1,FIND("_",RIGHT(B10181,LEN(B10181)-3))-1)</f>
        <v>KortbenetGroenFroe</v>
      </c>
      <c r="J10181" s="61" t="str">
        <f aca="false">TRIM(SUBSTITUTE(RIGHT(B10181,FIND(I10181,B10181)+1),"_",""))</f>
        <v>eDNA</v>
      </c>
      <c r="K10181" s="0" t="str">
        <f aca="false">IFERROR(VALUE(SUBSTITUTE(E10181,".",",")),E10181)</f>
        <v>No Ct</v>
      </c>
      <c r="L10181" s="61" t="str">
        <f aca="false">IF(J10181="PosK",SUMIFS(K:K,J:J,"PosK",H:H,H10181),"")</f>
        <v/>
      </c>
      <c r="M10181" s="61" t="str">
        <f aca="false">IF(J10181="PosK",SUMIFS(K:K,J:J,"NegK",H:H,H10181),"")</f>
        <v/>
      </c>
      <c r="N10181" s="61" t="str">
        <f aca="false">IF(J10181="PosK",SUMIFS(K:K,J:J,"eDNA",H:H,H10181),"")</f>
        <v/>
      </c>
      <c r="P10181" s="62"/>
      <c r="T10181" s="63"/>
      <c r="W10181" s="64"/>
    </row>
    <row r="10182" customFormat="false" ht="14.25" hidden="false" customHeight="false" outlineLevel="0" collapsed="false">
      <c r="A10182" s="0" t="s">
        <v>863</v>
      </c>
      <c r="B10182" s="52" t="s">
        <v>1212</v>
      </c>
      <c r="C10182" s="52" t="s">
        <v>743</v>
      </c>
      <c r="D10182" s="53" t="n">
        <v>0.1</v>
      </c>
      <c r="E10182" s="53" t="n">
        <v>37.85</v>
      </c>
      <c r="F10182" s="0" t="s">
        <v>1477</v>
      </c>
      <c r="G10182" s="0" t="str">
        <f aca="false">LEFT(B10182,2)</f>
        <v>16</v>
      </c>
      <c r="H10182" s="0" t="str">
        <f aca="false">I10182&amp;"_"&amp;G10182&amp;"_"&amp;F10182</f>
        <v>ButsnudetFroe_16_20191010_DL2019025_ViborgGym_koersel1</v>
      </c>
      <c r="I10182" s="61" t="str">
        <f aca="false">MID(RIGHT(B10182,LEN(B10182)-3),1,FIND("_",RIGHT(B10182,LEN(B10182)-3))-1)</f>
        <v>ButsnudetFroe</v>
      </c>
      <c r="J10182" s="61" t="str">
        <f aca="false">TRIM(SUBSTITUTE(RIGHT(B10182,FIND(I10182,B10182)+1),"_",""))</f>
        <v>PosK</v>
      </c>
      <c r="K10182" s="0" t="n">
        <f aca="false">IFERROR(VALUE(SUBSTITUTE(E10182,".",",")),E10182)</f>
        <v>37.85</v>
      </c>
      <c r="L10182" s="61" t="n">
        <f aca="false">IF(J10182="PosK",SUMIFS(K:K,J:J,"PosK",H:H,H10182),"")</f>
        <v>37.85</v>
      </c>
      <c r="M10182" s="61" t="n">
        <f aca="false">IF(J10182="PosK",SUMIFS(K:K,J:J,"NegK",H:H,H10182),"")</f>
        <v>0</v>
      </c>
      <c r="N10182" s="61" t="n">
        <f aca="false">IF(J10182="PosK",SUMIFS(K:K,J:J,"eDNA",H:H,H10182),"")</f>
        <v>38.2</v>
      </c>
      <c r="P10182" s="62" t="n">
        <f aca="false">IF(K10184="No Ct",0,K10184)</f>
        <v>0</v>
      </c>
      <c r="Q10182" s="62" t="n">
        <f aca="false">IF(K10185="No Ct",0,K10185)</f>
        <v>38.2</v>
      </c>
      <c r="R10182" s="0" t="str">
        <f aca="false">IF(AND(L10182&gt;0,M10182=0),"Valid","Invalid")</f>
        <v>Valid</v>
      </c>
      <c r="S10182" s="0" t="str">
        <f aca="false">IF(OR(P10182&gt;1,Q10182&gt;1),"Present","Absent")</f>
        <v>Present</v>
      </c>
      <c r="T10182" s="63" t="str">
        <f aca="false">IF(OR(AND(P10182&gt;1,P10182&lt;41),AND(Q10182&gt;1,Q10182&lt;41)),"Ct&lt;41","Ct&gt;41")</f>
        <v>Ct&lt;41</v>
      </c>
      <c r="U10182" s="0" t="str">
        <f aca="false">I10182</f>
        <v>ButsnudetFroe</v>
      </c>
      <c r="V10182" s="0" t="str">
        <f aca="false">MID(F10182,10,9)</f>
        <v>DL2019025</v>
      </c>
      <c r="W10182" s="64" t="str">
        <f aca="false">V10182&amp;"_"&amp;U10182&amp;"_"&amp;R10182&amp;"_"&amp;S10182&amp;"_"&amp;T10182</f>
        <v>DL2019025_ButsnudetFroe_Valid_Present_Ct&lt;41</v>
      </c>
    </row>
    <row r="10183" customFormat="false" ht="14.25" hidden="false" customHeight="false" outlineLevel="0" collapsed="false">
      <c r="A10183" s="0" t="s">
        <v>865</v>
      </c>
      <c r="B10183" s="52" t="s">
        <v>1213</v>
      </c>
      <c r="C10183" s="52" t="s">
        <v>747</v>
      </c>
      <c r="D10183" s="53" t="n">
        <v>0.1</v>
      </c>
      <c r="E10183" s="53" t="s">
        <v>748</v>
      </c>
      <c r="F10183" s="0" t="s">
        <v>1477</v>
      </c>
      <c r="G10183" s="0" t="str">
        <f aca="false">LEFT(B10183,2)</f>
        <v>16</v>
      </c>
      <c r="H10183" s="0" t="str">
        <f aca="false">I10183&amp;"_"&amp;G10183&amp;"_"&amp;F10183</f>
        <v>ButsnudetFroe_16_20191010_DL2019025_ViborgGym_koersel1</v>
      </c>
      <c r="I10183" s="61" t="str">
        <f aca="false">MID(RIGHT(B10183,LEN(B10183)-3),1,FIND("_",RIGHT(B10183,LEN(B10183)-3))-1)</f>
        <v>ButsnudetFroe</v>
      </c>
      <c r="J10183" s="61" t="str">
        <f aca="false">TRIM(SUBSTITUTE(RIGHT(B10183,FIND(I10183,B10183)+1),"_",""))</f>
        <v>NegK</v>
      </c>
      <c r="K10183" s="0" t="str">
        <f aca="false">IFERROR(VALUE(SUBSTITUTE(E10183,".",",")),E10183)</f>
        <v>No Ct</v>
      </c>
      <c r="L10183" s="61" t="str">
        <f aca="false">IF(J10183="PosK",SUMIFS(K:K,J:J,"PosK",H:H,H10183),"")</f>
        <v/>
      </c>
      <c r="M10183" s="61" t="str">
        <f aca="false">IF(J10183="PosK",SUMIFS(K:K,J:J,"NegK",H:H,H10183),"")</f>
        <v/>
      </c>
      <c r="N10183" s="61" t="str">
        <f aca="false">IF(J10183="PosK",SUMIFS(K:K,J:J,"eDNA",H:H,H10183),"")</f>
        <v/>
      </c>
    </row>
    <row r="10184" customFormat="false" ht="14.25" hidden="false" customHeight="false" outlineLevel="0" collapsed="false">
      <c r="A10184" s="0" t="s">
        <v>867</v>
      </c>
      <c r="B10184" s="52" t="s">
        <v>1214</v>
      </c>
      <c r="C10184" s="52" t="s">
        <v>751</v>
      </c>
      <c r="D10184" s="53" t="n">
        <v>0.1</v>
      </c>
      <c r="E10184" s="53" t="s">
        <v>748</v>
      </c>
      <c r="F10184" s="0" t="s">
        <v>1477</v>
      </c>
      <c r="G10184" s="0" t="str">
        <f aca="false">LEFT(B10184,2)</f>
        <v>16</v>
      </c>
      <c r="H10184" s="0" t="str">
        <f aca="false">I10184&amp;"_"&amp;G10184&amp;"_"&amp;F10184</f>
        <v>ButsnudetFroe_16_20191010_DL2019025_ViborgGym_koersel1</v>
      </c>
      <c r="I10184" s="61" t="str">
        <f aca="false">MID(RIGHT(B10184,LEN(B10184)-3),1,FIND("_",RIGHT(B10184,LEN(B10184)-3))-1)</f>
        <v>ButsnudetFroe</v>
      </c>
      <c r="J10184" s="61" t="str">
        <f aca="false">TRIM(SUBSTITUTE(RIGHT(B10184,FIND(I10184,B10184)+1),"_",""))</f>
        <v>eDNA</v>
      </c>
      <c r="K10184" s="0" t="str">
        <f aca="false">IFERROR(VALUE(SUBSTITUTE(E10184,".",",")),E10184)</f>
        <v>No Ct</v>
      </c>
      <c r="L10184" s="61" t="str">
        <f aca="false">IF(J10184="PosK",SUMIFS(K:K,J:J,"PosK",H:H,H10184),"")</f>
        <v/>
      </c>
      <c r="M10184" s="61" t="str">
        <f aca="false">IF(J10184="PosK",SUMIFS(K:K,J:J,"NegK",H:H,H10184),"")</f>
        <v/>
      </c>
      <c r="N10184" s="61" t="str">
        <f aca="false">IF(J10184="PosK",SUMIFS(K:K,J:J,"eDNA",H:H,H10184),"")</f>
        <v/>
      </c>
      <c r="Q10184" s="62"/>
    </row>
    <row r="10185" customFormat="false" ht="14.25" hidden="false" customHeight="false" outlineLevel="0" collapsed="false">
      <c r="A10185" s="0" t="s">
        <v>869</v>
      </c>
      <c r="B10185" s="52" t="s">
        <v>1214</v>
      </c>
      <c r="C10185" s="52" t="s">
        <v>751</v>
      </c>
      <c r="D10185" s="53" t="n">
        <v>0.1</v>
      </c>
      <c r="E10185" s="53" t="n">
        <v>38.2</v>
      </c>
      <c r="F10185" s="0" t="s">
        <v>1477</v>
      </c>
      <c r="G10185" s="0" t="str">
        <f aca="false">LEFT(B10185,2)</f>
        <v>16</v>
      </c>
      <c r="H10185" s="0" t="str">
        <f aca="false">I10185&amp;"_"&amp;G10185&amp;"_"&amp;F10185</f>
        <v>ButsnudetFroe_16_20191010_DL2019025_ViborgGym_koersel1</v>
      </c>
      <c r="I10185" s="61" t="str">
        <f aca="false">MID(RIGHT(B10185,LEN(B10185)-3),1,FIND("_",RIGHT(B10185,LEN(B10185)-3))-1)</f>
        <v>ButsnudetFroe</v>
      </c>
      <c r="J10185" s="61" t="str">
        <f aca="false">TRIM(SUBSTITUTE(RIGHT(B10185,FIND(I10185,B10185)+1),"_",""))</f>
        <v>eDNA</v>
      </c>
      <c r="K10185" s="0" t="n">
        <f aca="false">IFERROR(VALUE(SUBSTITUTE(E10185,".",",")),E10185)</f>
        <v>38.2</v>
      </c>
      <c r="L10185" s="61" t="str">
        <f aca="false">IF(J10185="PosK",SUMIFS(K:K,J:J,"PosK",H:H,H10185),"")</f>
        <v/>
      </c>
      <c r="M10185" s="61" t="str">
        <f aca="false">IF(J10185="PosK",SUMIFS(K:K,J:J,"NegK",H:H,H10185),"")</f>
        <v/>
      </c>
      <c r="N10185" s="61" t="str">
        <f aca="false">IF(J10185="PosK",SUMIFS(K:K,J:J,"eDNA",H:H,H10185),"")</f>
        <v/>
      </c>
      <c r="P10185" s="62"/>
      <c r="T10185" s="63"/>
      <c r="W10185" s="64"/>
    </row>
    <row r="10186" customFormat="false" ht="14.25" hidden="false" customHeight="false" outlineLevel="0" collapsed="false">
      <c r="A10186" s="0" t="s">
        <v>870</v>
      </c>
      <c r="B10186" s="52" t="s">
        <v>996</v>
      </c>
      <c r="C10186" s="52" t="s">
        <v>743</v>
      </c>
      <c r="D10186" s="53" t="n">
        <v>0.1</v>
      </c>
      <c r="E10186" s="53" t="s">
        <v>748</v>
      </c>
      <c r="F10186" s="0" t="s">
        <v>1477</v>
      </c>
      <c r="G10186" s="0" t="str">
        <f aca="false">LEFT(B10186,2)</f>
        <v>17</v>
      </c>
      <c r="H10186" s="0" t="str">
        <f aca="false">I10186&amp;"_"&amp;G10186&amp;"_"&amp;F10186</f>
        <v>ButsnudetFroe_17_20191010_DL2019025_ViborgGym_koersel1</v>
      </c>
      <c r="I10186" s="61" t="str">
        <f aca="false">MID(RIGHT(B10186,LEN(B10186)-3),1,FIND("_",RIGHT(B10186,LEN(B10186)-3))-1)</f>
        <v>ButsnudetFroe</v>
      </c>
      <c r="J10186" s="61" t="str">
        <f aca="false">TRIM(SUBSTITUTE(RIGHT(B10186,FIND(I10186,B10186)+1),"_",""))</f>
        <v>PosK</v>
      </c>
      <c r="K10186" s="0" t="str">
        <f aca="false">IFERROR(VALUE(SUBSTITUTE(E10186,".",",")),E10186)</f>
        <v>No Ct</v>
      </c>
      <c r="L10186" s="61" t="n">
        <f aca="false">IF(J10186="PosK",SUMIFS(K:K,J:J,"PosK",H:H,H10186),"")</f>
        <v>0</v>
      </c>
      <c r="M10186" s="61" t="n">
        <f aca="false">IF(J10186="PosK",SUMIFS(K:K,J:J,"NegK",H:H,H10186),"")</f>
        <v>0</v>
      </c>
      <c r="N10186" s="61" t="n">
        <f aca="false">IF(J10186="PosK",SUMIFS(K:K,J:J,"eDNA",H:H,H10186),"")</f>
        <v>83.47</v>
      </c>
      <c r="P10186" s="62" t="n">
        <f aca="false">IF(K10188="No Ct",0,K10188)</f>
        <v>43.45</v>
      </c>
      <c r="Q10186" s="62" t="n">
        <f aca="false">IF(K10189="No Ct",0,K10189)</f>
        <v>40.02</v>
      </c>
      <c r="R10186" s="0" t="str">
        <f aca="false">IF(AND(L10186&gt;0,M10186=0),"Valid","Invalid")</f>
        <v>Invalid</v>
      </c>
      <c r="S10186" s="0" t="str">
        <f aca="false">IF(OR(P10186&gt;1,Q10186&gt;1),"Present","Absent")</f>
        <v>Present</v>
      </c>
      <c r="T10186" s="63" t="str">
        <f aca="false">IF(OR(AND(P10186&gt;1,P10186&lt;41),AND(Q10186&gt;1,Q10186&lt;41)),"Ct&lt;41","Ct&gt;41")</f>
        <v>Ct&lt;41</v>
      </c>
      <c r="U10186" s="0" t="str">
        <f aca="false">I10186</f>
        <v>ButsnudetFroe</v>
      </c>
      <c r="V10186" s="0" t="str">
        <f aca="false">MID(F10186,10,9)</f>
        <v>DL2019025</v>
      </c>
      <c r="W10186" s="64" t="str">
        <f aca="false">V10186&amp;"_"&amp;U10186&amp;"_"&amp;R10186&amp;"_"&amp;S10186&amp;"_"&amp;T10186</f>
        <v>DL2019025_ButsnudetFroe_Invalid_Present_Ct&lt;41</v>
      </c>
    </row>
    <row r="10187" customFormat="false" ht="14.25" hidden="false" customHeight="false" outlineLevel="0" collapsed="false">
      <c r="A10187" s="0" t="s">
        <v>872</v>
      </c>
      <c r="B10187" s="52" t="s">
        <v>997</v>
      </c>
      <c r="C10187" s="52" t="s">
        <v>747</v>
      </c>
      <c r="D10187" s="53" t="n">
        <v>0.1</v>
      </c>
      <c r="E10187" s="53" t="s">
        <v>748</v>
      </c>
      <c r="F10187" s="0" t="s">
        <v>1477</v>
      </c>
      <c r="G10187" s="0" t="str">
        <f aca="false">LEFT(B10187,2)</f>
        <v>17</v>
      </c>
      <c r="H10187" s="0" t="str">
        <f aca="false">I10187&amp;"_"&amp;G10187&amp;"_"&amp;F10187</f>
        <v>ButsnudetFroe_17_20191010_DL2019025_ViborgGym_koersel1</v>
      </c>
      <c r="I10187" s="61" t="str">
        <f aca="false">MID(RIGHT(B10187,LEN(B10187)-3),1,FIND("_",RIGHT(B10187,LEN(B10187)-3))-1)</f>
        <v>ButsnudetFroe</v>
      </c>
      <c r="J10187" s="61" t="str">
        <f aca="false">TRIM(SUBSTITUTE(RIGHT(B10187,FIND(I10187,B10187)+1),"_",""))</f>
        <v>NegK</v>
      </c>
      <c r="K10187" s="0" t="str">
        <f aca="false">IFERROR(VALUE(SUBSTITUTE(E10187,".",",")),E10187)</f>
        <v>No Ct</v>
      </c>
      <c r="L10187" s="61" t="str">
        <f aca="false">IF(J10187="PosK",SUMIFS(K:K,J:J,"PosK",H:H,H10187),"")</f>
        <v/>
      </c>
      <c r="M10187" s="61" t="str">
        <f aca="false">IF(J10187="PosK",SUMIFS(K:K,J:J,"NegK",H:H,H10187),"")</f>
        <v/>
      </c>
      <c r="N10187" s="61" t="str">
        <f aca="false">IF(J10187="PosK",SUMIFS(K:K,J:J,"eDNA",H:H,H10187),"")</f>
        <v/>
      </c>
    </row>
    <row r="10188" customFormat="false" ht="14.25" hidden="false" customHeight="false" outlineLevel="0" collapsed="false">
      <c r="A10188" s="0" t="s">
        <v>874</v>
      </c>
      <c r="B10188" s="52" t="s">
        <v>998</v>
      </c>
      <c r="C10188" s="52" t="s">
        <v>751</v>
      </c>
      <c r="D10188" s="53" t="n">
        <v>0.1</v>
      </c>
      <c r="E10188" s="53" t="n">
        <v>43.45</v>
      </c>
      <c r="F10188" s="0" t="s">
        <v>1477</v>
      </c>
      <c r="G10188" s="0" t="str">
        <f aca="false">LEFT(B10188,2)</f>
        <v>17</v>
      </c>
      <c r="H10188" s="0" t="str">
        <f aca="false">I10188&amp;"_"&amp;G10188&amp;"_"&amp;F10188</f>
        <v>ButsnudetFroe_17_20191010_DL2019025_ViborgGym_koersel1</v>
      </c>
      <c r="I10188" s="61" t="str">
        <f aca="false">MID(RIGHT(B10188,LEN(B10188)-3),1,FIND("_",RIGHT(B10188,LEN(B10188)-3))-1)</f>
        <v>ButsnudetFroe</v>
      </c>
      <c r="J10188" s="61" t="str">
        <f aca="false">TRIM(SUBSTITUTE(RIGHT(B10188,FIND(I10188,B10188)+1),"_",""))</f>
        <v>eDNA</v>
      </c>
      <c r="K10188" s="0" t="n">
        <f aca="false">IFERROR(VALUE(SUBSTITUTE(E10188,".",",")),E10188)</f>
        <v>43.45</v>
      </c>
      <c r="L10188" s="61" t="str">
        <f aca="false">IF(J10188="PosK",SUMIFS(K:K,J:J,"PosK",H:H,H10188),"")</f>
        <v/>
      </c>
      <c r="M10188" s="61" t="str">
        <f aca="false">IF(J10188="PosK",SUMIFS(K:K,J:J,"NegK",H:H,H10188),"")</f>
        <v/>
      </c>
      <c r="N10188" s="61" t="str">
        <f aca="false">IF(J10188="PosK",SUMIFS(K:K,J:J,"eDNA",H:H,H10188),"")</f>
        <v/>
      </c>
      <c r="Q10188" s="62"/>
    </row>
    <row r="10189" customFormat="false" ht="14.25" hidden="false" customHeight="false" outlineLevel="0" collapsed="false">
      <c r="A10189" s="0" t="s">
        <v>876</v>
      </c>
      <c r="B10189" s="52" t="s">
        <v>998</v>
      </c>
      <c r="C10189" s="52" t="s">
        <v>751</v>
      </c>
      <c r="D10189" s="53" t="n">
        <v>0.1</v>
      </c>
      <c r="E10189" s="53" t="n">
        <v>40.02</v>
      </c>
      <c r="F10189" s="0" t="s">
        <v>1477</v>
      </c>
      <c r="G10189" s="0" t="str">
        <f aca="false">LEFT(B10189,2)</f>
        <v>17</v>
      </c>
      <c r="H10189" s="0" t="str">
        <f aca="false">I10189&amp;"_"&amp;G10189&amp;"_"&amp;F10189</f>
        <v>ButsnudetFroe_17_20191010_DL2019025_ViborgGym_koersel1</v>
      </c>
      <c r="I10189" s="61" t="str">
        <f aca="false">MID(RIGHT(B10189,LEN(B10189)-3),1,FIND("_",RIGHT(B10189,LEN(B10189)-3))-1)</f>
        <v>ButsnudetFroe</v>
      </c>
      <c r="J10189" s="61" t="str">
        <f aca="false">TRIM(SUBSTITUTE(RIGHT(B10189,FIND(I10189,B10189)+1),"_",""))</f>
        <v>eDNA</v>
      </c>
      <c r="K10189" s="0" t="n">
        <f aca="false">IFERROR(VALUE(SUBSTITUTE(E10189,".",",")),E10189)</f>
        <v>40.02</v>
      </c>
      <c r="L10189" s="61" t="str">
        <f aca="false">IF(J10189="PosK",SUMIFS(K:K,J:J,"PosK",H:H,H10189),"")</f>
        <v/>
      </c>
      <c r="M10189" s="61" t="str">
        <f aca="false">IF(J10189="PosK",SUMIFS(K:K,J:J,"NegK",H:H,H10189),"")</f>
        <v/>
      </c>
      <c r="N10189" s="61" t="str">
        <f aca="false">IF(J10189="PosK",SUMIFS(K:K,J:J,"eDNA",H:H,H10189),"")</f>
        <v/>
      </c>
      <c r="P10189" s="62"/>
      <c r="T10189" s="63"/>
      <c r="W10189" s="64"/>
    </row>
    <row r="10190" customFormat="false" ht="14.25" hidden="false" customHeight="false" outlineLevel="0" collapsed="false">
      <c r="A10190" s="0" t="s">
        <v>877</v>
      </c>
      <c r="B10190" s="52" t="s">
        <v>1215</v>
      </c>
      <c r="C10190" s="52" t="s">
        <v>743</v>
      </c>
      <c r="D10190" s="53" t="n">
        <v>0.1</v>
      </c>
      <c r="E10190" s="53" t="n">
        <v>28.78</v>
      </c>
      <c r="F10190" s="0" t="s">
        <v>1477</v>
      </c>
      <c r="G10190" s="0" t="str">
        <f aca="false">LEFT(B10190,2)</f>
        <v>18</v>
      </c>
      <c r="H10190" s="0" t="str">
        <f aca="false">I10190&amp;"_"&amp;G10190&amp;"_"&amp;F10190</f>
        <v>LilleVandsalamander_18_20191010_DL2019025_ViborgGym_koersel1</v>
      </c>
      <c r="I10190" s="61" t="str">
        <f aca="false">MID(RIGHT(B10190,LEN(B10190)-3),1,FIND("_",RIGHT(B10190,LEN(B10190)-3))-1)</f>
        <v>LilleVandsalamander</v>
      </c>
      <c r="J10190" s="61" t="str">
        <f aca="false">TRIM(SUBSTITUTE(RIGHT(B10190,FIND(I10190,B10190)+1),"_",""))</f>
        <v>PosK</v>
      </c>
      <c r="K10190" s="0" t="n">
        <f aca="false">IFERROR(VALUE(SUBSTITUTE(E10190,".",",")),E10190)</f>
        <v>28.78</v>
      </c>
      <c r="L10190" s="61" t="n">
        <f aca="false">IF(J10190="PosK",SUMIFS(K:K,J:J,"PosK",H:H,H10190),"")</f>
        <v>28.78</v>
      </c>
      <c r="M10190" s="61" t="n">
        <f aca="false">IF(J10190="PosK",SUMIFS(K:K,J:J,"NegK",H:H,H10190),"")</f>
        <v>0</v>
      </c>
      <c r="N10190" s="61" t="n">
        <f aca="false">IF(J10190="PosK",SUMIFS(K:K,J:J,"eDNA",H:H,H10190),"")</f>
        <v>70.6</v>
      </c>
      <c r="P10190" s="62" t="n">
        <f aca="false">IF(K10192="No Ct",0,K10192)</f>
        <v>35.67</v>
      </c>
      <c r="Q10190" s="62" t="n">
        <f aca="false">IF(K10193="No Ct",0,K10193)</f>
        <v>34.93</v>
      </c>
      <c r="R10190" s="0" t="str">
        <f aca="false">IF(AND(L10190&gt;0,M10190=0),"Valid","Invalid")</f>
        <v>Valid</v>
      </c>
      <c r="S10190" s="0" t="str">
        <f aca="false">IF(OR(P10190&gt;1,Q10190&gt;1),"Present","Absent")</f>
        <v>Present</v>
      </c>
      <c r="T10190" s="63" t="str">
        <f aca="false">IF(OR(AND(P10190&gt;1,P10190&lt;41),AND(Q10190&gt;1,Q10190&lt;41)),"Ct&lt;41","Ct&gt;41")</f>
        <v>Ct&lt;41</v>
      </c>
      <c r="U10190" s="0" t="str">
        <f aca="false">I10190</f>
        <v>LilleVandsalamander</v>
      </c>
      <c r="V10190" s="0" t="str">
        <f aca="false">MID(F10190,10,9)</f>
        <v>DL2019025</v>
      </c>
      <c r="W10190" s="64" t="str">
        <f aca="false">V10190&amp;"_"&amp;U10190&amp;"_"&amp;R10190&amp;"_"&amp;S10190&amp;"_"&amp;T10190</f>
        <v>DL2019025_LilleVandsalamander_Valid_Present_Ct&lt;41</v>
      </c>
    </row>
    <row r="10191" customFormat="false" ht="14.25" hidden="false" customHeight="false" outlineLevel="0" collapsed="false">
      <c r="A10191" s="0" t="s">
        <v>879</v>
      </c>
      <c r="B10191" s="52" t="s">
        <v>1216</v>
      </c>
      <c r="C10191" s="52" t="s">
        <v>747</v>
      </c>
      <c r="D10191" s="53" t="n">
        <v>0.1</v>
      </c>
      <c r="E10191" s="53" t="s">
        <v>748</v>
      </c>
      <c r="F10191" s="0" t="s">
        <v>1477</v>
      </c>
      <c r="G10191" s="0" t="str">
        <f aca="false">LEFT(B10191,2)</f>
        <v>18</v>
      </c>
      <c r="H10191" s="0" t="str">
        <f aca="false">I10191&amp;"_"&amp;G10191&amp;"_"&amp;F10191</f>
        <v>LilleVandsalamander_18_20191010_DL2019025_ViborgGym_koersel1</v>
      </c>
      <c r="I10191" s="61" t="str">
        <f aca="false">MID(RIGHT(B10191,LEN(B10191)-3),1,FIND("_",RIGHT(B10191,LEN(B10191)-3))-1)</f>
        <v>LilleVandsalamander</v>
      </c>
      <c r="J10191" s="61" t="str">
        <f aca="false">TRIM(SUBSTITUTE(RIGHT(B10191,FIND(I10191,B10191)+1),"_",""))</f>
        <v>NegK</v>
      </c>
      <c r="K10191" s="0" t="str">
        <f aca="false">IFERROR(VALUE(SUBSTITUTE(E10191,".",",")),E10191)</f>
        <v>No Ct</v>
      </c>
      <c r="L10191" s="61" t="str">
        <f aca="false">IF(J10191="PosK",SUMIFS(K:K,J:J,"PosK",H:H,H10191),"")</f>
        <v/>
      </c>
      <c r="M10191" s="61" t="str">
        <f aca="false">IF(J10191="PosK",SUMIFS(K:K,J:J,"NegK",H:H,H10191),"")</f>
        <v/>
      </c>
      <c r="N10191" s="61" t="str">
        <f aca="false">IF(J10191="PosK",SUMIFS(K:K,J:J,"eDNA",H:H,H10191),"")</f>
        <v/>
      </c>
    </row>
    <row r="10192" customFormat="false" ht="14.25" hidden="false" customHeight="false" outlineLevel="0" collapsed="false">
      <c r="A10192" s="0" t="s">
        <v>881</v>
      </c>
      <c r="B10192" s="52" t="s">
        <v>1217</v>
      </c>
      <c r="C10192" s="52" t="s">
        <v>751</v>
      </c>
      <c r="D10192" s="53" t="n">
        <v>0.1</v>
      </c>
      <c r="E10192" s="53" t="n">
        <v>35.67</v>
      </c>
      <c r="F10192" s="0" t="s">
        <v>1477</v>
      </c>
      <c r="G10192" s="0" t="str">
        <f aca="false">LEFT(B10192,2)</f>
        <v>18</v>
      </c>
      <c r="H10192" s="0" t="str">
        <f aca="false">I10192&amp;"_"&amp;G10192&amp;"_"&amp;F10192</f>
        <v>LilleVandsalamander_18_20191010_DL2019025_ViborgGym_koersel1</v>
      </c>
      <c r="I10192" s="61" t="str">
        <f aca="false">MID(RIGHT(B10192,LEN(B10192)-3),1,FIND("_",RIGHT(B10192,LEN(B10192)-3))-1)</f>
        <v>LilleVandsalamander</v>
      </c>
      <c r="J10192" s="61" t="str">
        <f aca="false">TRIM(SUBSTITUTE(RIGHT(B10192,FIND(I10192,B10192)+1),"_",""))</f>
        <v>eDNA</v>
      </c>
      <c r="K10192" s="0" t="n">
        <f aca="false">IFERROR(VALUE(SUBSTITUTE(E10192,".",",")),E10192)</f>
        <v>35.67</v>
      </c>
      <c r="L10192" s="61" t="str">
        <f aca="false">IF(J10192="PosK",SUMIFS(K:K,J:J,"PosK",H:H,H10192),"")</f>
        <v/>
      </c>
      <c r="M10192" s="61" t="str">
        <f aca="false">IF(J10192="PosK",SUMIFS(K:K,J:J,"NegK",H:H,H10192),"")</f>
        <v/>
      </c>
      <c r="N10192" s="61" t="str">
        <f aca="false">IF(J10192="PosK",SUMIFS(K:K,J:J,"eDNA",H:H,H10192),"")</f>
        <v/>
      </c>
      <c r="Q10192" s="62"/>
    </row>
    <row r="10193" customFormat="false" ht="14.25" hidden="false" customHeight="false" outlineLevel="0" collapsed="false">
      <c r="A10193" s="0" t="s">
        <v>883</v>
      </c>
      <c r="B10193" s="52" t="s">
        <v>1217</v>
      </c>
      <c r="C10193" s="52" t="s">
        <v>751</v>
      </c>
      <c r="D10193" s="53" t="n">
        <v>0.1</v>
      </c>
      <c r="E10193" s="53" t="n">
        <v>34.93</v>
      </c>
      <c r="F10193" s="0" t="s">
        <v>1477</v>
      </c>
      <c r="G10193" s="0" t="str">
        <f aca="false">LEFT(B10193,2)</f>
        <v>18</v>
      </c>
      <c r="H10193" s="0" t="str">
        <f aca="false">I10193&amp;"_"&amp;G10193&amp;"_"&amp;F10193</f>
        <v>LilleVandsalamander_18_20191010_DL2019025_ViborgGym_koersel1</v>
      </c>
      <c r="I10193" s="61" t="str">
        <f aca="false">MID(RIGHT(B10193,LEN(B10193)-3),1,FIND("_",RIGHT(B10193,LEN(B10193)-3))-1)</f>
        <v>LilleVandsalamander</v>
      </c>
      <c r="J10193" s="61" t="str">
        <f aca="false">TRIM(SUBSTITUTE(RIGHT(B10193,FIND(I10193,B10193)+1),"_",""))</f>
        <v>eDNA</v>
      </c>
      <c r="K10193" s="0" t="n">
        <f aca="false">IFERROR(VALUE(SUBSTITUTE(E10193,".",",")),E10193)</f>
        <v>34.93</v>
      </c>
      <c r="L10193" s="61" t="str">
        <f aca="false">IF(J10193="PosK",SUMIFS(K:K,J:J,"PosK",H:H,H10193),"")</f>
        <v/>
      </c>
      <c r="M10193" s="61" t="str">
        <f aca="false">IF(J10193="PosK",SUMIFS(K:K,J:J,"NegK",H:H,H10193),"")</f>
        <v/>
      </c>
      <c r="N10193" s="61" t="str">
        <f aca="false">IF(J10193="PosK",SUMIFS(K:K,J:J,"eDNA",H:H,H10193),"")</f>
        <v/>
      </c>
      <c r="P10193" s="62"/>
      <c r="T10193" s="63"/>
      <c r="W10193" s="64"/>
    </row>
    <row r="10194" customFormat="false" ht="14.25" hidden="false" customHeight="false" outlineLevel="0" collapsed="false">
      <c r="A10194" s="0" t="s">
        <v>884</v>
      </c>
      <c r="B10194" s="52" t="s">
        <v>1002</v>
      </c>
      <c r="C10194" s="52" t="s">
        <v>743</v>
      </c>
      <c r="D10194" s="53" t="n">
        <v>0.1</v>
      </c>
      <c r="E10194" s="53" t="n">
        <v>29.11</v>
      </c>
      <c r="F10194" s="0" t="s">
        <v>1477</v>
      </c>
      <c r="G10194" s="0" t="str">
        <f aca="false">LEFT(B10194,2)</f>
        <v>19</v>
      </c>
      <c r="H10194" s="0" t="str">
        <f aca="false">I10194&amp;"_"&amp;G10194&amp;"_"&amp;F10194</f>
        <v>LilleVandsalamander_19_20191010_DL2019025_ViborgGym_koersel1</v>
      </c>
      <c r="I10194" s="61" t="str">
        <f aca="false">MID(RIGHT(B10194,LEN(B10194)-3),1,FIND("_",RIGHT(B10194,LEN(B10194)-3))-1)</f>
        <v>LilleVandsalamander</v>
      </c>
      <c r="J10194" s="61" t="str">
        <f aca="false">TRIM(SUBSTITUTE(RIGHT(B10194,FIND(I10194,B10194)+1),"_",""))</f>
        <v>PosK</v>
      </c>
      <c r="K10194" s="0" t="n">
        <f aca="false">IFERROR(VALUE(SUBSTITUTE(E10194,".",",")),E10194)</f>
        <v>29.11</v>
      </c>
      <c r="L10194" s="61" t="n">
        <f aca="false">IF(J10194="PosK",SUMIFS(K:K,J:J,"PosK",H:H,H10194),"")</f>
        <v>29.11</v>
      </c>
      <c r="M10194" s="61" t="n">
        <f aca="false">IF(J10194="PosK",SUMIFS(K:K,J:J,"NegK",H:H,H10194),"")</f>
        <v>0</v>
      </c>
      <c r="N10194" s="61" t="n">
        <f aca="false">IF(J10194="PosK",SUMIFS(K:K,J:J,"eDNA",H:H,H10194),"")</f>
        <v>68.69</v>
      </c>
      <c r="P10194" s="62" t="n">
        <f aca="false">IF(K10196="No Ct",0,K10196)</f>
        <v>34.59</v>
      </c>
      <c r="Q10194" s="62" t="n">
        <f aca="false">IF(K10197="No Ct",0,K10197)</f>
        <v>34.1</v>
      </c>
      <c r="R10194" s="0" t="str">
        <f aca="false">IF(AND(L10194&gt;0,M10194=0),"Valid","Invalid")</f>
        <v>Valid</v>
      </c>
      <c r="S10194" s="0" t="str">
        <f aca="false">IF(OR(P10194&gt;1,Q10194&gt;1),"Present","Absent")</f>
        <v>Present</v>
      </c>
      <c r="T10194" s="63" t="str">
        <f aca="false">IF(OR(AND(P10194&gt;1,P10194&lt;41),AND(Q10194&gt;1,Q10194&lt;41)),"Ct&lt;41","Ct&gt;41")</f>
        <v>Ct&lt;41</v>
      </c>
      <c r="U10194" s="0" t="str">
        <f aca="false">I10194</f>
        <v>LilleVandsalamander</v>
      </c>
      <c r="V10194" s="0" t="str">
        <f aca="false">MID(F10194,10,9)</f>
        <v>DL2019025</v>
      </c>
      <c r="W10194" s="64" t="str">
        <f aca="false">V10194&amp;"_"&amp;U10194&amp;"_"&amp;R10194&amp;"_"&amp;S10194&amp;"_"&amp;T10194</f>
        <v>DL2019025_LilleVandsalamander_Valid_Present_Ct&lt;41</v>
      </c>
    </row>
    <row r="10195" customFormat="false" ht="14.25" hidden="false" customHeight="false" outlineLevel="0" collapsed="false">
      <c r="A10195" s="0" t="s">
        <v>886</v>
      </c>
      <c r="B10195" s="52" t="s">
        <v>1003</v>
      </c>
      <c r="C10195" s="52" t="s">
        <v>747</v>
      </c>
      <c r="D10195" s="53" t="n">
        <v>0.1</v>
      </c>
      <c r="E10195" s="53" t="s">
        <v>748</v>
      </c>
      <c r="F10195" s="0" t="s">
        <v>1477</v>
      </c>
      <c r="G10195" s="0" t="str">
        <f aca="false">LEFT(B10195,2)</f>
        <v>19</v>
      </c>
      <c r="H10195" s="0" t="str">
        <f aca="false">I10195&amp;"_"&amp;G10195&amp;"_"&amp;F10195</f>
        <v>LilleVandsalamander_19_20191010_DL2019025_ViborgGym_koersel1</v>
      </c>
      <c r="I10195" s="61" t="str">
        <f aca="false">MID(RIGHT(B10195,LEN(B10195)-3),1,FIND("_",RIGHT(B10195,LEN(B10195)-3))-1)</f>
        <v>LilleVandsalamander</v>
      </c>
      <c r="J10195" s="61" t="str">
        <f aca="false">TRIM(SUBSTITUTE(RIGHT(B10195,FIND(I10195,B10195)+1),"_",""))</f>
        <v>NegK</v>
      </c>
      <c r="K10195" s="0" t="str">
        <f aca="false">IFERROR(VALUE(SUBSTITUTE(E10195,".",",")),E10195)</f>
        <v>No Ct</v>
      </c>
      <c r="L10195" s="61" t="str">
        <f aca="false">IF(J10195="PosK",SUMIFS(K:K,J:J,"PosK",H:H,H10195),"")</f>
        <v/>
      </c>
      <c r="M10195" s="61" t="str">
        <f aca="false">IF(J10195="PosK",SUMIFS(K:K,J:J,"NegK",H:H,H10195),"")</f>
        <v/>
      </c>
      <c r="N10195" s="61" t="str">
        <f aca="false">IF(J10195="PosK",SUMIFS(K:K,J:J,"eDNA",H:H,H10195),"")</f>
        <v/>
      </c>
    </row>
    <row r="10196" customFormat="false" ht="14.25" hidden="false" customHeight="false" outlineLevel="0" collapsed="false">
      <c r="A10196" s="0" t="s">
        <v>888</v>
      </c>
      <c r="B10196" s="52" t="s">
        <v>1004</v>
      </c>
      <c r="C10196" s="52" t="s">
        <v>751</v>
      </c>
      <c r="D10196" s="53" t="n">
        <v>0.1</v>
      </c>
      <c r="E10196" s="53" t="n">
        <v>34.59</v>
      </c>
      <c r="F10196" s="0" t="s">
        <v>1477</v>
      </c>
      <c r="G10196" s="0" t="str">
        <f aca="false">LEFT(B10196,2)</f>
        <v>19</v>
      </c>
      <c r="H10196" s="0" t="str">
        <f aca="false">I10196&amp;"_"&amp;G10196&amp;"_"&amp;F10196</f>
        <v>LilleVandsalamander_19_20191010_DL2019025_ViborgGym_koersel1</v>
      </c>
      <c r="I10196" s="61" t="str">
        <f aca="false">MID(RIGHT(B10196,LEN(B10196)-3),1,FIND("_",RIGHT(B10196,LEN(B10196)-3))-1)</f>
        <v>LilleVandsalamander</v>
      </c>
      <c r="J10196" s="61" t="str">
        <f aca="false">TRIM(SUBSTITUTE(RIGHT(B10196,FIND(I10196,B10196)+1),"_",""))</f>
        <v>eDNA</v>
      </c>
      <c r="K10196" s="0" t="n">
        <f aca="false">IFERROR(VALUE(SUBSTITUTE(E10196,".",",")),E10196)</f>
        <v>34.59</v>
      </c>
      <c r="L10196" s="61" t="str">
        <f aca="false">IF(J10196="PosK",SUMIFS(K:K,J:J,"PosK",H:H,H10196),"")</f>
        <v/>
      </c>
      <c r="M10196" s="61" t="str">
        <f aca="false">IF(J10196="PosK",SUMIFS(K:K,J:J,"NegK",H:H,H10196),"")</f>
        <v/>
      </c>
      <c r="N10196" s="61" t="str">
        <f aca="false">IF(J10196="PosK",SUMIFS(K:K,J:J,"eDNA",H:H,H10196),"")</f>
        <v/>
      </c>
      <c r="Q10196" s="62"/>
    </row>
    <row r="10197" customFormat="false" ht="14.25" hidden="false" customHeight="false" outlineLevel="0" collapsed="false">
      <c r="A10197" s="0" t="s">
        <v>890</v>
      </c>
      <c r="B10197" s="52" t="s">
        <v>1004</v>
      </c>
      <c r="C10197" s="52" t="s">
        <v>751</v>
      </c>
      <c r="D10197" s="53" t="n">
        <v>0.1</v>
      </c>
      <c r="E10197" s="53" t="n">
        <v>34.1</v>
      </c>
      <c r="F10197" s="0" t="s">
        <v>1477</v>
      </c>
      <c r="G10197" s="0" t="str">
        <f aca="false">LEFT(B10197,2)</f>
        <v>19</v>
      </c>
      <c r="H10197" s="0" t="str">
        <f aca="false">I10197&amp;"_"&amp;G10197&amp;"_"&amp;F10197</f>
        <v>LilleVandsalamander_19_20191010_DL2019025_ViborgGym_koersel1</v>
      </c>
      <c r="I10197" s="61" t="str">
        <f aca="false">MID(RIGHT(B10197,LEN(B10197)-3),1,FIND("_",RIGHT(B10197,LEN(B10197)-3))-1)</f>
        <v>LilleVandsalamander</v>
      </c>
      <c r="J10197" s="61" t="str">
        <f aca="false">TRIM(SUBSTITUTE(RIGHT(B10197,FIND(I10197,B10197)+1),"_",""))</f>
        <v>eDNA</v>
      </c>
      <c r="K10197" s="0" t="n">
        <f aca="false">IFERROR(VALUE(SUBSTITUTE(E10197,".",",")),E10197)</f>
        <v>34.1</v>
      </c>
      <c r="L10197" s="61" t="str">
        <f aca="false">IF(J10197="PosK",SUMIFS(K:K,J:J,"PosK",H:H,H10197),"")</f>
        <v/>
      </c>
      <c r="M10197" s="61" t="str">
        <f aca="false">IF(J10197="PosK",SUMIFS(K:K,J:J,"NegK",H:H,H10197),"")</f>
        <v/>
      </c>
      <c r="N10197" s="61" t="str">
        <f aca="false">IF(J10197="PosK",SUMIFS(K:K,J:J,"eDNA",H:H,H10197),"")</f>
        <v/>
      </c>
      <c r="P10197" s="62"/>
      <c r="T10197" s="63"/>
      <c r="W10197" s="64"/>
    </row>
    <row r="10198" customFormat="false" ht="14.25" hidden="false" customHeight="false" outlineLevel="0" collapsed="false">
      <c r="A10198" s="0" t="s">
        <v>891</v>
      </c>
      <c r="B10198" s="52" t="s">
        <v>1218</v>
      </c>
      <c r="C10198" s="52" t="s">
        <v>743</v>
      </c>
      <c r="D10198" s="53" t="n">
        <v>0.1</v>
      </c>
      <c r="E10198" s="53" t="n">
        <v>31.07</v>
      </c>
      <c r="F10198" s="0" t="s">
        <v>1477</v>
      </c>
      <c r="G10198" s="0" t="str">
        <f aca="false">LEFT(B10198,2)</f>
        <v>20</v>
      </c>
      <c r="H10198" s="0" t="str">
        <f aca="false">I10198&amp;"_"&amp;G10198&amp;"_"&amp;F10198</f>
        <v>Skalle_20_20191010_DL2019025_ViborgGym_koersel1</v>
      </c>
      <c r="I10198" s="61" t="str">
        <f aca="false">MID(RIGHT(B10198,LEN(B10198)-3),1,FIND("_",RIGHT(B10198,LEN(B10198)-3))-1)</f>
        <v>Skalle</v>
      </c>
      <c r="J10198" s="61" t="str">
        <f aca="false">TRIM(SUBSTITUTE(RIGHT(B10198,FIND(I10198,B10198)+1),"_",""))</f>
        <v>PosK</v>
      </c>
      <c r="K10198" s="0" t="n">
        <f aca="false">IFERROR(VALUE(SUBSTITUTE(E10198,".",",")),E10198)</f>
        <v>31.07</v>
      </c>
      <c r="L10198" s="61" t="n">
        <f aca="false">IF(J10198="PosK",SUMIFS(K:K,J:J,"PosK",H:H,H10198),"")</f>
        <v>31.07</v>
      </c>
      <c r="M10198" s="61" t="n">
        <f aca="false">IF(J10198="PosK",SUMIFS(K:K,J:J,"NegK",H:H,H10198),"")</f>
        <v>0</v>
      </c>
      <c r="N10198" s="61" t="n">
        <f aca="false">IF(J10198="PosK",SUMIFS(K:K,J:J,"eDNA",H:H,H10198),"")</f>
        <v>0</v>
      </c>
      <c r="P10198" s="62" t="n">
        <f aca="false">IF(K10200="No Ct",0,K10200)</f>
        <v>0</v>
      </c>
      <c r="Q10198" s="62" t="n">
        <f aca="false">IF(K10201="No Ct",0,K10201)</f>
        <v>0</v>
      </c>
      <c r="R10198" s="0" t="str">
        <f aca="false">IF(AND(L10198&gt;0,M10198=0),"Valid","Invalid")</f>
        <v>Valid</v>
      </c>
      <c r="S10198" s="0" t="str">
        <f aca="false">IF(OR(P10198&gt;1,Q10198&gt;1),"Present","Absent")</f>
        <v>Absent</v>
      </c>
      <c r="T10198" s="63" t="str">
        <f aca="false">IF(OR(AND(P10198&gt;1,P10198&lt;41),AND(Q10198&gt;1,Q10198&lt;41)),"Ct&lt;41","Ct&gt;41")</f>
        <v>Ct&gt;41</v>
      </c>
      <c r="U10198" s="0" t="str">
        <f aca="false">I10198</f>
        <v>Skalle</v>
      </c>
      <c r="V10198" s="0" t="str">
        <f aca="false">MID(F10198,10,9)</f>
        <v>DL2019025</v>
      </c>
      <c r="W10198" s="64" t="str">
        <f aca="false">V10198&amp;"_"&amp;U10198&amp;"_"&amp;R10198&amp;"_"&amp;S10198&amp;"_"&amp;T10198</f>
        <v>DL2019025_Skalle_Valid_Absent_Ct&gt;41</v>
      </c>
    </row>
    <row r="10199" customFormat="false" ht="14.25" hidden="false" customHeight="false" outlineLevel="0" collapsed="false">
      <c r="A10199" s="0" t="s">
        <v>897</v>
      </c>
      <c r="B10199" s="52" t="s">
        <v>1219</v>
      </c>
      <c r="C10199" s="52" t="s">
        <v>747</v>
      </c>
      <c r="D10199" s="53" t="n">
        <v>0.1</v>
      </c>
      <c r="E10199" s="53" t="s">
        <v>748</v>
      </c>
      <c r="F10199" s="0" t="s">
        <v>1477</v>
      </c>
      <c r="G10199" s="0" t="str">
        <f aca="false">LEFT(B10199,2)</f>
        <v>20</v>
      </c>
      <c r="H10199" s="0" t="str">
        <f aca="false">I10199&amp;"_"&amp;G10199&amp;"_"&amp;F10199</f>
        <v>Skalle_20_20191010_DL2019025_ViborgGym_koersel1</v>
      </c>
      <c r="I10199" s="61" t="str">
        <f aca="false">MID(RIGHT(B10199,LEN(B10199)-3),1,FIND("_",RIGHT(B10199,LEN(B10199)-3))-1)</f>
        <v>Skalle</v>
      </c>
      <c r="J10199" s="61" t="str">
        <f aca="false">TRIM(SUBSTITUTE(RIGHT(B10199,FIND(I10199,B10199)+1),"_",""))</f>
        <v>NegK</v>
      </c>
      <c r="K10199" s="0" t="str">
        <f aca="false">IFERROR(VALUE(SUBSTITUTE(E10199,".",",")),E10199)</f>
        <v>No Ct</v>
      </c>
      <c r="L10199" s="61" t="str">
        <f aca="false">IF(J10199="PosK",SUMIFS(K:K,J:J,"PosK",H:H,H10199),"")</f>
        <v/>
      </c>
      <c r="M10199" s="61" t="str">
        <f aca="false">IF(J10199="PosK",SUMIFS(K:K,J:J,"NegK",H:H,H10199),"")</f>
        <v/>
      </c>
      <c r="N10199" s="61" t="str">
        <f aca="false">IF(J10199="PosK",SUMIFS(K:K,J:J,"eDNA",H:H,H10199),"")</f>
        <v/>
      </c>
    </row>
    <row r="10200" customFormat="false" ht="14.25" hidden="false" customHeight="false" outlineLevel="0" collapsed="false">
      <c r="A10200" s="0" t="s">
        <v>895</v>
      </c>
      <c r="B10200" s="52" t="s">
        <v>1220</v>
      </c>
      <c r="C10200" s="52" t="s">
        <v>751</v>
      </c>
      <c r="D10200" s="53" t="n">
        <v>0.1</v>
      </c>
      <c r="E10200" s="53" t="s">
        <v>748</v>
      </c>
      <c r="F10200" s="0" t="s">
        <v>1477</v>
      </c>
      <c r="G10200" s="0" t="str">
        <f aca="false">LEFT(B10200,2)</f>
        <v>20</v>
      </c>
      <c r="H10200" s="0" t="str">
        <f aca="false">I10200&amp;"_"&amp;G10200&amp;"_"&amp;F10200</f>
        <v>Skalle_20_20191010_DL2019025_ViborgGym_koersel1</v>
      </c>
      <c r="I10200" s="61" t="str">
        <f aca="false">MID(RIGHT(B10200,LEN(B10200)-3),1,FIND("_",RIGHT(B10200,LEN(B10200)-3))-1)</f>
        <v>Skalle</v>
      </c>
      <c r="J10200" s="61" t="str">
        <f aca="false">TRIM(SUBSTITUTE(RIGHT(B10200,FIND(I10200,B10200)+1),"_",""))</f>
        <v>eDNA</v>
      </c>
      <c r="K10200" s="0" t="str">
        <f aca="false">IFERROR(VALUE(SUBSTITUTE(E10200,".",",")),E10200)</f>
        <v>No Ct</v>
      </c>
      <c r="L10200" s="61" t="str">
        <f aca="false">IF(J10200="PosK",SUMIFS(K:K,J:J,"PosK",H:H,H10200),"")</f>
        <v/>
      </c>
      <c r="M10200" s="61" t="str">
        <f aca="false">IF(J10200="PosK",SUMIFS(K:K,J:J,"NegK",H:H,H10200),"")</f>
        <v/>
      </c>
      <c r="N10200" s="61" t="str">
        <f aca="false">IF(J10200="PosK",SUMIFS(K:K,J:J,"eDNA",H:H,H10200),"")</f>
        <v/>
      </c>
      <c r="Q10200" s="62"/>
    </row>
    <row r="10201" customFormat="false" ht="14.25" hidden="false" customHeight="false" outlineLevel="0" collapsed="false">
      <c r="A10201" s="0" t="s">
        <v>893</v>
      </c>
      <c r="B10201" s="52" t="s">
        <v>1220</v>
      </c>
      <c r="C10201" s="52" t="s">
        <v>751</v>
      </c>
      <c r="D10201" s="53" t="n">
        <v>0.1</v>
      </c>
      <c r="E10201" s="53" t="s">
        <v>748</v>
      </c>
      <c r="F10201" s="0" t="s">
        <v>1477</v>
      </c>
      <c r="G10201" s="0" t="str">
        <f aca="false">LEFT(B10201,2)</f>
        <v>20</v>
      </c>
      <c r="H10201" s="0" t="str">
        <f aca="false">I10201&amp;"_"&amp;G10201&amp;"_"&amp;F10201</f>
        <v>Skalle_20_20191010_DL2019025_ViborgGym_koersel1</v>
      </c>
      <c r="I10201" s="61" t="str">
        <f aca="false">MID(RIGHT(B10201,LEN(B10201)-3),1,FIND("_",RIGHT(B10201,LEN(B10201)-3))-1)</f>
        <v>Skalle</v>
      </c>
      <c r="J10201" s="61" t="str">
        <f aca="false">TRIM(SUBSTITUTE(RIGHT(B10201,FIND(I10201,B10201)+1),"_",""))</f>
        <v>eDNA</v>
      </c>
      <c r="K10201" s="0" t="str">
        <f aca="false">IFERROR(VALUE(SUBSTITUTE(E10201,".",",")),E10201)</f>
        <v>No Ct</v>
      </c>
      <c r="L10201" s="61" t="str">
        <f aca="false">IF(J10201="PosK",SUMIFS(K:K,J:J,"PosK",H:H,H10201),"")</f>
        <v/>
      </c>
      <c r="M10201" s="61" t="str">
        <f aca="false">IF(J10201="PosK",SUMIFS(K:K,J:J,"NegK",H:H,H10201),"")</f>
        <v/>
      </c>
      <c r="N10201" s="61" t="str">
        <f aca="false">IF(J10201="PosK",SUMIFS(K:K,J:J,"eDNA",H:H,H10201),"")</f>
        <v/>
      </c>
      <c r="P10201" s="62"/>
      <c r="T10201" s="63"/>
      <c r="W10201" s="64"/>
    </row>
    <row r="10202" customFormat="false" ht="14.25" hidden="false" customHeight="false" outlineLevel="0" collapsed="false">
      <c r="A10202" s="0" t="s">
        <v>898</v>
      </c>
      <c r="B10202" s="52" t="s">
        <v>1008</v>
      </c>
      <c r="C10202" s="52" t="s">
        <v>743</v>
      </c>
      <c r="D10202" s="53" t="n">
        <v>0.1</v>
      </c>
      <c r="E10202" s="53" t="n">
        <v>39.13</v>
      </c>
      <c r="F10202" s="0" t="s">
        <v>1477</v>
      </c>
      <c r="G10202" s="0" t="str">
        <f aca="false">LEFT(B10202,2)</f>
        <v>21</v>
      </c>
      <c r="H10202" s="0" t="str">
        <f aca="false">I10202&amp;"_"&amp;G10202&amp;"_"&amp;F10202</f>
        <v>Skalle_21_20191010_DL2019025_ViborgGym_koersel1</v>
      </c>
      <c r="I10202" s="61" t="str">
        <f aca="false">MID(RIGHT(B10202,LEN(B10202)-3),1,FIND("_",RIGHT(B10202,LEN(B10202)-3))-1)</f>
        <v>Skalle</v>
      </c>
      <c r="J10202" s="61" t="str">
        <f aca="false">TRIM(SUBSTITUTE(RIGHT(B10202,FIND(I10202,B10202)+1),"_",""))</f>
        <v>PosK</v>
      </c>
      <c r="K10202" s="0" t="n">
        <f aca="false">IFERROR(VALUE(SUBSTITUTE(E10202,".",",")),E10202)</f>
        <v>39.13</v>
      </c>
      <c r="L10202" s="61" t="n">
        <f aca="false">IF(J10202="PosK",SUMIFS(K:K,J:J,"PosK",H:H,H10202),"")</f>
        <v>39.13</v>
      </c>
      <c r="M10202" s="61" t="n">
        <f aca="false">IF(J10202="PosK",SUMIFS(K:K,J:J,"NegK",H:H,H10202),"")</f>
        <v>0</v>
      </c>
      <c r="N10202" s="61" t="n">
        <f aca="false">IF(J10202="PosK",SUMIFS(K:K,J:J,"eDNA",H:H,H10202),"")</f>
        <v>0</v>
      </c>
      <c r="P10202" s="62" t="n">
        <f aca="false">IF(K10204="No Ct",0,K10204)</f>
        <v>0</v>
      </c>
      <c r="Q10202" s="62" t="n">
        <f aca="false">IF(K10205="No Ct",0,K10205)</f>
        <v>0</v>
      </c>
      <c r="R10202" s="0" t="str">
        <f aca="false">IF(AND(L10202&gt;0,M10202=0),"Valid","Invalid")</f>
        <v>Valid</v>
      </c>
      <c r="S10202" s="0" t="str">
        <f aca="false">IF(OR(P10202&gt;1,Q10202&gt;1),"Present","Absent")</f>
        <v>Absent</v>
      </c>
      <c r="T10202" s="63" t="str">
        <f aca="false">IF(OR(AND(P10202&gt;1,P10202&lt;41),AND(Q10202&gt;1,Q10202&lt;41)),"Ct&lt;41","Ct&gt;41")</f>
        <v>Ct&gt;41</v>
      </c>
      <c r="U10202" s="0" t="str">
        <f aca="false">I10202</f>
        <v>Skalle</v>
      </c>
      <c r="V10202" s="0" t="str">
        <f aca="false">MID(F10202,10,9)</f>
        <v>DL2019025</v>
      </c>
      <c r="W10202" s="64" t="str">
        <f aca="false">V10202&amp;"_"&amp;U10202&amp;"_"&amp;R10202&amp;"_"&amp;S10202&amp;"_"&amp;T10202</f>
        <v>DL2019025_Skalle_Valid_Absent_Ct&gt;41</v>
      </c>
    </row>
    <row r="10203" customFormat="false" ht="14.25" hidden="false" customHeight="false" outlineLevel="0" collapsed="false">
      <c r="A10203" s="0" t="s">
        <v>900</v>
      </c>
      <c r="B10203" s="52" t="s">
        <v>1009</v>
      </c>
      <c r="C10203" s="52" t="s">
        <v>747</v>
      </c>
      <c r="D10203" s="53" t="n">
        <v>0.1</v>
      </c>
      <c r="E10203" s="53" t="s">
        <v>748</v>
      </c>
      <c r="F10203" s="0" t="s">
        <v>1477</v>
      </c>
      <c r="G10203" s="0" t="str">
        <f aca="false">LEFT(B10203,2)</f>
        <v>21</v>
      </c>
      <c r="H10203" s="0" t="str">
        <f aca="false">I10203&amp;"_"&amp;G10203&amp;"_"&amp;F10203</f>
        <v>Skalle_21_20191010_DL2019025_ViborgGym_koersel1</v>
      </c>
      <c r="I10203" s="61" t="str">
        <f aca="false">MID(RIGHT(B10203,LEN(B10203)-3),1,FIND("_",RIGHT(B10203,LEN(B10203)-3))-1)</f>
        <v>Skalle</v>
      </c>
      <c r="J10203" s="61" t="str">
        <f aca="false">TRIM(SUBSTITUTE(RIGHT(B10203,FIND(I10203,B10203)+1),"_",""))</f>
        <v>NegK</v>
      </c>
      <c r="K10203" s="0" t="str">
        <f aca="false">IFERROR(VALUE(SUBSTITUTE(E10203,".",",")),E10203)</f>
        <v>No Ct</v>
      </c>
      <c r="L10203" s="61" t="str">
        <f aca="false">IF(J10203="PosK",SUMIFS(K:K,J:J,"PosK",H:H,H10203),"")</f>
        <v/>
      </c>
      <c r="M10203" s="61" t="str">
        <f aca="false">IF(J10203="PosK",SUMIFS(K:K,J:J,"NegK",H:H,H10203),"")</f>
        <v/>
      </c>
      <c r="N10203" s="61" t="str">
        <f aca="false">IF(J10203="PosK",SUMIFS(K:K,J:J,"eDNA",H:H,H10203),"")</f>
        <v/>
      </c>
    </row>
    <row r="10204" customFormat="false" ht="14.25" hidden="false" customHeight="false" outlineLevel="0" collapsed="false">
      <c r="A10204" s="0" t="s">
        <v>902</v>
      </c>
      <c r="B10204" s="52" t="s">
        <v>1010</v>
      </c>
      <c r="C10204" s="52" t="s">
        <v>751</v>
      </c>
      <c r="D10204" s="53" t="n">
        <v>0.1</v>
      </c>
      <c r="E10204" s="53" t="s">
        <v>748</v>
      </c>
      <c r="F10204" s="0" t="s">
        <v>1477</v>
      </c>
      <c r="G10204" s="0" t="str">
        <f aca="false">LEFT(B10204,2)</f>
        <v>21</v>
      </c>
      <c r="H10204" s="0" t="str">
        <f aca="false">I10204&amp;"_"&amp;G10204&amp;"_"&amp;F10204</f>
        <v>Skalle_21_20191010_DL2019025_ViborgGym_koersel1</v>
      </c>
      <c r="I10204" s="61" t="str">
        <f aca="false">MID(RIGHT(B10204,LEN(B10204)-3),1,FIND("_",RIGHT(B10204,LEN(B10204)-3))-1)</f>
        <v>Skalle</v>
      </c>
      <c r="J10204" s="61" t="str">
        <f aca="false">TRIM(SUBSTITUTE(RIGHT(B10204,FIND(I10204,B10204)+1),"_",""))</f>
        <v>eDNA</v>
      </c>
      <c r="K10204" s="0" t="str">
        <f aca="false">IFERROR(VALUE(SUBSTITUTE(E10204,".",",")),E10204)</f>
        <v>No Ct</v>
      </c>
      <c r="L10204" s="61" t="str">
        <f aca="false">IF(J10204="PosK",SUMIFS(K:K,J:J,"PosK",H:H,H10204),"")</f>
        <v/>
      </c>
      <c r="M10204" s="61" t="str">
        <f aca="false">IF(J10204="PosK",SUMIFS(K:K,J:J,"NegK",H:H,H10204),"")</f>
        <v/>
      </c>
      <c r="N10204" s="61" t="str">
        <f aca="false">IF(J10204="PosK",SUMIFS(K:K,J:J,"eDNA",H:H,H10204),"")</f>
        <v/>
      </c>
      <c r="Q10204" s="62"/>
    </row>
    <row r="10205" customFormat="false" ht="14.25" hidden="false" customHeight="false" outlineLevel="0" collapsed="false">
      <c r="A10205" s="0" t="s">
        <v>904</v>
      </c>
      <c r="B10205" s="52" t="s">
        <v>1010</v>
      </c>
      <c r="C10205" s="52" t="s">
        <v>751</v>
      </c>
      <c r="D10205" s="53" t="n">
        <v>0.1</v>
      </c>
      <c r="E10205" s="53" t="s">
        <v>748</v>
      </c>
      <c r="F10205" s="0" t="s">
        <v>1477</v>
      </c>
      <c r="G10205" s="0" t="str">
        <f aca="false">LEFT(B10205,2)</f>
        <v>21</v>
      </c>
      <c r="H10205" s="0" t="str">
        <f aca="false">I10205&amp;"_"&amp;G10205&amp;"_"&amp;F10205</f>
        <v>Skalle_21_20191010_DL2019025_ViborgGym_koersel1</v>
      </c>
      <c r="I10205" s="61" t="str">
        <f aca="false">MID(RIGHT(B10205,LEN(B10205)-3),1,FIND("_",RIGHT(B10205,LEN(B10205)-3))-1)</f>
        <v>Skalle</v>
      </c>
      <c r="J10205" s="61" t="str">
        <f aca="false">TRIM(SUBSTITUTE(RIGHT(B10205,FIND(I10205,B10205)+1),"_",""))</f>
        <v>eDNA</v>
      </c>
      <c r="K10205" s="0" t="str">
        <f aca="false">IFERROR(VALUE(SUBSTITUTE(E10205,".",",")),E10205)</f>
        <v>No Ct</v>
      </c>
      <c r="L10205" s="61" t="str">
        <f aca="false">IF(J10205="PosK",SUMIFS(K:K,J:J,"PosK",H:H,H10205),"")</f>
        <v/>
      </c>
      <c r="M10205" s="61" t="str">
        <f aca="false">IF(J10205="PosK",SUMIFS(K:K,J:J,"NegK",H:H,H10205),"")</f>
        <v/>
      </c>
      <c r="N10205" s="61" t="str">
        <f aca="false">IF(J10205="PosK",SUMIFS(K:K,J:J,"eDNA",H:H,H10205),"")</f>
        <v/>
      </c>
      <c r="P10205" s="62"/>
      <c r="T10205" s="63"/>
      <c r="W10205" s="64"/>
    </row>
    <row r="10206" customFormat="false" ht="14.25" hidden="false" customHeight="false" outlineLevel="0" collapsed="false">
      <c r="A10206" s="0" t="s">
        <v>905</v>
      </c>
      <c r="B10206" s="52" t="s">
        <v>1221</v>
      </c>
      <c r="C10206" s="52" t="s">
        <v>743</v>
      </c>
      <c r="D10206" s="53" t="n">
        <v>0.1</v>
      </c>
      <c r="E10206" s="53" t="n">
        <v>34.18</v>
      </c>
      <c r="F10206" s="0" t="s">
        <v>1477</v>
      </c>
      <c r="G10206" s="0" t="str">
        <f aca="false">LEFT(B10206,2)</f>
        <v>22</v>
      </c>
      <c r="H10206" s="0" t="str">
        <f aca="false">I10206&amp;"_"&amp;G10206&amp;"_"&amp;F10206</f>
        <v>Karusse_22_20191010_DL2019025_ViborgGym_koersel1</v>
      </c>
      <c r="I10206" s="61" t="str">
        <f aca="false">MID(RIGHT(B10206,LEN(B10206)-3),1,FIND("_",RIGHT(B10206,LEN(B10206)-3))-1)</f>
        <v>Karusse</v>
      </c>
      <c r="J10206" s="61" t="str">
        <f aca="false">TRIM(SUBSTITUTE(RIGHT(B10206,FIND(I10206,B10206)+1),"_",""))</f>
        <v>PosK</v>
      </c>
      <c r="K10206" s="0" t="n">
        <f aca="false">IFERROR(VALUE(SUBSTITUTE(E10206,".",",")),E10206)</f>
        <v>34.18</v>
      </c>
      <c r="L10206" s="61" t="n">
        <f aca="false">IF(J10206="PosK",SUMIFS(K:K,J:J,"PosK",H:H,H10206),"")</f>
        <v>34.18</v>
      </c>
      <c r="M10206" s="61" t="n">
        <f aca="false">IF(J10206="PosK",SUMIFS(K:K,J:J,"NegK",H:H,H10206),"")</f>
        <v>0</v>
      </c>
      <c r="N10206" s="61" t="n">
        <f aca="false">IF(J10206="PosK",SUMIFS(K:K,J:J,"eDNA",H:H,H10206),"")</f>
        <v>0</v>
      </c>
      <c r="P10206" s="62" t="n">
        <f aca="false">IF(K10208="No Ct",0,K10208)</f>
        <v>0</v>
      </c>
      <c r="Q10206" s="62" t="n">
        <f aca="false">IF(K10209="No Ct",0,K10209)</f>
        <v>0</v>
      </c>
      <c r="R10206" s="0" t="str">
        <f aca="false">IF(AND(L10206&gt;0,M10206=0),"Valid","Invalid")</f>
        <v>Valid</v>
      </c>
      <c r="S10206" s="0" t="str">
        <f aca="false">IF(OR(P10206&gt;1,Q10206&gt;1),"Present","Absent")</f>
        <v>Absent</v>
      </c>
      <c r="T10206" s="63" t="str">
        <f aca="false">IF(OR(AND(P10206&gt;1,P10206&lt;41),AND(Q10206&gt;1,Q10206&lt;41)),"Ct&lt;41","Ct&gt;41")</f>
        <v>Ct&gt;41</v>
      </c>
      <c r="U10206" s="0" t="str">
        <f aca="false">I10206</f>
        <v>Karusse</v>
      </c>
      <c r="V10206" s="0" t="str">
        <f aca="false">MID(F10206,10,9)</f>
        <v>DL2019025</v>
      </c>
      <c r="W10206" s="64" t="str">
        <f aca="false">V10206&amp;"_"&amp;U10206&amp;"_"&amp;R10206&amp;"_"&amp;S10206&amp;"_"&amp;T10206</f>
        <v>DL2019025_Karusse_Valid_Absent_Ct&gt;41</v>
      </c>
    </row>
    <row r="10207" customFormat="false" ht="14.25" hidden="false" customHeight="false" outlineLevel="0" collapsed="false">
      <c r="A10207" s="0" t="s">
        <v>907</v>
      </c>
      <c r="B10207" s="52" t="s">
        <v>1222</v>
      </c>
      <c r="C10207" s="52" t="s">
        <v>747</v>
      </c>
      <c r="D10207" s="53" t="n">
        <v>0.1</v>
      </c>
      <c r="E10207" s="53" t="s">
        <v>748</v>
      </c>
      <c r="F10207" s="0" t="s">
        <v>1477</v>
      </c>
      <c r="G10207" s="0" t="str">
        <f aca="false">LEFT(B10207,2)</f>
        <v>22</v>
      </c>
      <c r="H10207" s="0" t="str">
        <f aca="false">I10207&amp;"_"&amp;G10207&amp;"_"&amp;F10207</f>
        <v>Karusse_22_20191010_DL2019025_ViborgGym_koersel1</v>
      </c>
      <c r="I10207" s="61" t="str">
        <f aca="false">MID(RIGHT(B10207,LEN(B10207)-3),1,FIND("_",RIGHT(B10207,LEN(B10207)-3))-1)</f>
        <v>Karusse</v>
      </c>
      <c r="J10207" s="61" t="str">
        <f aca="false">TRIM(SUBSTITUTE(RIGHT(B10207,FIND(I10207,B10207)+1),"_",""))</f>
        <v>NegK</v>
      </c>
      <c r="K10207" s="0" t="str">
        <f aca="false">IFERROR(VALUE(SUBSTITUTE(E10207,".",",")),E10207)</f>
        <v>No Ct</v>
      </c>
      <c r="L10207" s="61" t="str">
        <f aca="false">IF(J10207="PosK",SUMIFS(K:K,J:J,"PosK",H:H,H10207),"")</f>
        <v/>
      </c>
      <c r="M10207" s="61" t="str">
        <f aca="false">IF(J10207="PosK",SUMIFS(K:K,J:J,"NegK",H:H,H10207),"")</f>
        <v/>
      </c>
      <c r="N10207" s="61" t="str">
        <f aca="false">IF(J10207="PosK",SUMIFS(K:K,J:J,"eDNA",H:H,H10207),"")</f>
        <v/>
      </c>
    </row>
    <row r="10208" customFormat="false" ht="14.25" hidden="false" customHeight="false" outlineLevel="0" collapsed="false">
      <c r="A10208" s="0" t="s">
        <v>909</v>
      </c>
      <c r="B10208" s="52" t="s">
        <v>1223</v>
      </c>
      <c r="C10208" s="52" t="s">
        <v>751</v>
      </c>
      <c r="D10208" s="53" t="n">
        <v>0.1</v>
      </c>
      <c r="E10208" s="53" t="s">
        <v>748</v>
      </c>
      <c r="F10208" s="0" t="s">
        <v>1477</v>
      </c>
      <c r="G10208" s="0" t="str">
        <f aca="false">LEFT(B10208,2)</f>
        <v>22</v>
      </c>
      <c r="H10208" s="0" t="str">
        <f aca="false">I10208&amp;"_"&amp;G10208&amp;"_"&amp;F10208</f>
        <v>Karusse_22_20191010_DL2019025_ViborgGym_koersel1</v>
      </c>
      <c r="I10208" s="61" t="str">
        <f aca="false">MID(RIGHT(B10208,LEN(B10208)-3),1,FIND("_",RIGHT(B10208,LEN(B10208)-3))-1)</f>
        <v>Karusse</v>
      </c>
      <c r="J10208" s="61" t="str">
        <f aca="false">TRIM(SUBSTITUTE(RIGHT(B10208,FIND(I10208,B10208)+1),"_",""))</f>
        <v>eDNA</v>
      </c>
      <c r="K10208" s="0" t="str">
        <f aca="false">IFERROR(VALUE(SUBSTITUTE(E10208,".",",")),E10208)</f>
        <v>No Ct</v>
      </c>
      <c r="L10208" s="61" t="str">
        <f aca="false">IF(J10208="PosK",SUMIFS(K:K,J:J,"PosK",H:H,H10208),"")</f>
        <v/>
      </c>
      <c r="M10208" s="61" t="str">
        <f aca="false">IF(J10208="PosK",SUMIFS(K:K,J:J,"NegK",H:H,H10208),"")</f>
        <v/>
      </c>
      <c r="N10208" s="61" t="str">
        <f aca="false">IF(J10208="PosK",SUMIFS(K:K,J:J,"eDNA",H:H,H10208),"")</f>
        <v/>
      </c>
      <c r="Q10208" s="62"/>
    </row>
    <row r="10209" customFormat="false" ht="14.25" hidden="false" customHeight="false" outlineLevel="0" collapsed="false">
      <c r="A10209" s="0" t="s">
        <v>911</v>
      </c>
      <c r="B10209" s="52" t="s">
        <v>1223</v>
      </c>
      <c r="C10209" s="52" t="s">
        <v>751</v>
      </c>
      <c r="D10209" s="53" t="n">
        <v>0.1</v>
      </c>
      <c r="E10209" s="53" t="s">
        <v>748</v>
      </c>
      <c r="F10209" s="0" t="s">
        <v>1477</v>
      </c>
      <c r="G10209" s="0" t="str">
        <f aca="false">LEFT(B10209,2)</f>
        <v>22</v>
      </c>
      <c r="H10209" s="0" t="str">
        <f aca="false">I10209&amp;"_"&amp;G10209&amp;"_"&amp;F10209</f>
        <v>Karusse_22_20191010_DL2019025_ViborgGym_koersel1</v>
      </c>
      <c r="I10209" s="61" t="str">
        <f aca="false">MID(RIGHT(B10209,LEN(B10209)-3),1,FIND("_",RIGHT(B10209,LEN(B10209)-3))-1)</f>
        <v>Karusse</v>
      </c>
      <c r="J10209" s="61" t="str">
        <f aca="false">TRIM(SUBSTITUTE(RIGHT(B10209,FIND(I10209,B10209)+1),"_",""))</f>
        <v>eDNA</v>
      </c>
      <c r="K10209" s="0" t="str">
        <f aca="false">IFERROR(VALUE(SUBSTITUTE(E10209,".",",")),E10209)</f>
        <v>No Ct</v>
      </c>
      <c r="L10209" s="61" t="str">
        <f aca="false">IF(J10209="PosK",SUMIFS(K:K,J:J,"PosK",H:H,H10209),"")</f>
        <v/>
      </c>
      <c r="M10209" s="61" t="str">
        <f aca="false">IF(J10209="PosK",SUMIFS(K:K,J:J,"NegK",H:H,H10209),"")</f>
        <v/>
      </c>
      <c r="N10209" s="61" t="str">
        <f aca="false">IF(J10209="PosK",SUMIFS(K:K,J:J,"eDNA",H:H,H10209),"")</f>
        <v/>
      </c>
      <c r="P10209" s="62"/>
      <c r="T10209" s="63"/>
      <c r="W10209" s="64"/>
    </row>
    <row r="10210" customFormat="false" ht="14.25" hidden="false" customHeight="false" outlineLevel="0" collapsed="false">
      <c r="A10210" s="0" t="s">
        <v>912</v>
      </c>
      <c r="B10210" s="52" t="s">
        <v>1014</v>
      </c>
      <c r="C10210" s="52" t="s">
        <v>743</v>
      </c>
      <c r="D10210" s="53" t="n">
        <v>0.1</v>
      </c>
      <c r="E10210" s="53" t="n">
        <v>32.04</v>
      </c>
      <c r="F10210" s="0" t="s">
        <v>1477</v>
      </c>
      <c r="G10210" s="0" t="str">
        <f aca="false">LEFT(B10210,2)</f>
        <v>23</v>
      </c>
      <c r="H10210" s="0" t="str">
        <f aca="false">I10210&amp;"_"&amp;G10210&amp;"_"&amp;F10210</f>
        <v>Karusse_23_20191010_DL2019025_ViborgGym_koersel1</v>
      </c>
      <c r="I10210" s="61" t="str">
        <f aca="false">MID(RIGHT(B10210,LEN(B10210)-3),1,FIND("_",RIGHT(B10210,LEN(B10210)-3))-1)</f>
        <v>Karusse</v>
      </c>
      <c r="J10210" s="61" t="str">
        <f aca="false">TRIM(SUBSTITUTE(RIGHT(B10210,FIND(I10210,B10210)+1),"_",""))</f>
        <v>PosK</v>
      </c>
      <c r="K10210" s="0" t="n">
        <f aca="false">IFERROR(VALUE(SUBSTITUTE(E10210,".",",")),E10210)</f>
        <v>32.04</v>
      </c>
      <c r="L10210" s="61" t="n">
        <f aca="false">IF(J10210="PosK",SUMIFS(K:K,J:J,"PosK",H:H,H10210),"")</f>
        <v>32.04</v>
      </c>
      <c r="M10210" s="61" t="n">
        <f aca="false">IF(J10210="PosK",SUMIFS(K:K,J:J,"NegK",H:H,H10210),"")</f>
        <v>0</v>
      </c>
      <c r="N10210" s="61" t="n">
        <f aca="false">IF(J10210="PosK",SUMIFS(K:K,J:J,"eDNA",H:H,H10210),"")</f>
        <v>0</v>
      </c>
      <c r="P10210" s="62" t="n">
        <f aca="false">IF(K10212="No Ct",0,K10212)</f>
        <v>0</v>
      </c>
      <c r="Q10210" s="62" t="n">
        <f aca="false">IF(K10213="No Ct",0,K10213)</f>
        <v>0</v>
      </c>
      <c r="R10210" s="0" t="str">
        <f aca="false">IF(AND(L10210&gt;0,M10210=0),"Valid","Invalid")</f>
        <v>Valid</v>
      </c>
      <c r="S10210" s="0" t="str">
        <f aca="false">IF(OR(P10210&gt;1,Q10210&gt;1),"Present","Absent")</f>
        <v>Absent</v>
      </c>
      <c r="T10210" s="63" t="str">
        <f aca="false">IF(OR(AND(P10210&gt;1,P10210&lt;41),AND(Q10210&gt;1,Q10210&lt;41)),"Ct&lt;41","Ct&gt;41")</f>
        <v>Ct&gt;41</v>
      </c>
      <c r="U10210" s="0" t="str">
        <f aca="false">I10210</f>
        <v>Karusse</v>
      </c>
      <c r="V10210" s="0" t="str">
        <f aca="false">MID(F10210,10,9)</f>
        <v>DL2019025</v>
      </c>
      <c r="W10210" s="64" t="str">
        <f aca="false">V10210&amp;"_"&amp;U10210&amp;"_"&amp;R10210&amp;"_"&amp;S10210&amp;"_"&amp;T10210</f>
        <v>DL2019025_Karusse_Valid_Absent_Ct&gt;41</v>
      </c>
    </row>
    <row r="10211" customFormat="false" ht="14.25" hidden="false" customHeight="false" outlineLevel="0" collapsed="false">
      <c r="A10211" s="0" t="s">
        <v>914</v>
      </c>
      <c r="B10211" s="52" t="s">
        <v>1015</v>
      </c>
      <c r="C10211" s="52" t="s">
        <v>747</v>
      </c>
      <c r="D10211" s="53" t="n">
        <v>0.1</v>
      </c>
      <c r="E10211" s="53" t="s">
        <v>748</v>
      </c>
      <c r="F10211" s="0" t="s">
        <v>1477</v>
      </c>
      <c r="G10211" s="0" t="str">
        <f aca="false">LEFT(B10211,2)</f>
        <v>23</v>
      </c>
      <c r="H10211" s="0" t="str">
        <f aca="false">I10211&amp;"_"&amp;G10211&amp;"_"&amp;F10211</f>
        <v>Karusse_23_20191010_DL2019025_ViborgGym_koersel1</v>
      </c>
      <c r="I10211" s="61" t="str">
        <f aca="false">MID(RIGHT(B10211,LEN(B10211)-3),1,FIND("_",RIGHT(B10211,LEN(B10211)-3))-1)</f>
        <v>Karusse</v>
      </c>
      <c r="J10211" s="61" t="str">
        <f aca="false">TRIM(SUBSTITUTE(RIGHT(B10211,FIND(I10211,B10211)+1),"_",""))</f>
        <v>NegK</v>
      </c>
      <c r="K10211" s="0" t="str">
        <f aca="false">IFERROR(VALUE(SUBSTITUTE(E10211,".",",")),E10211)</f>
        <v>No Ct</v>
      </c>
      <c r="L10211" s="61" t="str">
        <f aca="false">IF(J10211="PosK",SUMIFS(K:K,J:J,"PosK",H:H,H10211),"")</f>
        <v/>
      </c>
      <c r="M10211" s="61" t="str">
        <f aca="false">IF(J10211="PosK",SUMIFS(K:K,J:J,"NegK",H:H,H10211),"")</f>
        <v/>
      </c>
      <c r="N10211" s="61" t="str">
        <f aca="false">IF(J10211="PosK",SUMIFS(K:K,J:J,"eDNA",H:H,H10211),"")</f>
        <v/>
      </c>
    </row>
    <row r="10212" customFormat="false" ht="14.25" hidden="false" customHeight="false" outlineLevel="0" collapsed="false">
      <c r="A10212" s="0" t="s">
        <v>916</v>
      </c>
      <c r="B10212" s="52" t="s">
        <v>1016</v>
      </c>
      <c r="C10212" s="52" t="s">
        <v>751</v>
      </c>
      <c r="D10212" s="53" t="n">
        <v>0.1</v>
      </c>
      <c r="E10212" s="53" t="s">
        <v>748</v>
      </c>
      <c r="F10212" s="0" t="s">
        <v>1477</v>
      </c>
      <c r="G10212" s="0" t="str">
        <f aca="false">LEFT(B10212,2)</f>
        <v>23</v>
      </c>
      <c r="H10212" s="0" t="str">
        <f aca="false">I10212&amp;"_"&amp;G10212&amp;"_"&amp;F10212</f>
        <v>Karusse_23_20191010_DL2019025_ViborgGym_koersel1</v>
      </c>
      <c r="I10212" s="61" t="str">
        <f aca="false">MID(RIGHT(B10212,LEN(B10212)-3),1,FIND("_",RIGHT(B10212,LEN(B10212)-3))-1)</f>
        <v>Karusse</v>
      </c>
      <c r="J10212" s="61" t="str">
        <f aca="false">TRIM(SUBSTITUTE(RIGHT(B10212,FIND(I10212,B10212)+1),"_",""))</f>
        <v>eDNA</v>
      </c>
      <c r="K10212" s="0" t="str">
        <f aca="false">IFERROR(VALUE(SUBSTITUTE(E10212,".",",")),E10212)</f>
        <v>No Ct</v>
      </c>
      <c r="L10212" s="61" t="str">
        <f aca="false">IF(J10212="PosK",SUMIFS(K:K,J:J,"PosK",H:H,H10212),"")</f>
        <v/>
      </c>
      <c r="M10212" s="61" t="str">
        <f aca="false">IF(J10212="PosK",SUMIFS(K:K,J:J,"NegK",H:H,H10212),"")</f>
        <v/>
      </c>
      <c r="N10212" s="61" t="str">
        <f aca="false">IF(J10212="PosK",SUMIFS(K:K,J:J,"eDNA",H:H,H10212),"")</f>
        <v/>
      </c>
      <c r="Q10212" s="62"/>
    </row>
    <row r="10213" customFormat="false" ht="14.25" hidden="false" customHeight="false" outlineLevel="0" collapsed="false">
      <c r="A10213" s="0" t="s">
        <v>918</v>
      </c>
      <c r="B10213" s="52" t="s">
        <v>1016</v>
      </c>
      <c r="C10213" s="52" t="s">
        <v>751</v>
      </c>
      <c r="D10213" s="53" t="n">
        <v>0.1</v>
      </c>
      <c r="E10213" s="53" t="s">
        <v>748</v>
      </c>
      <c r="F10213" s="0" t="s">
        <v>1477</v>
      </c>
      <c r="G10213" s="0" t="str">
        <f aca="false">LEFT(B10213,2)</f>
        <v>23</v>
      </c>
      <c r="H10213" s="0" t="str">
        <f aca="false">I10213&amp;"_"&amp;G10213&amp;"_"&amp;F10213</f>
        <v>Karusse_23_20191010_DL2019025_ViborgGym_koersel1</v>
      </c>
      <c r="I10213" s="61" t="str">
        <f aca="false">MID(RIGHT(B10213,LEN(B10213)-3),1,FIND("_",RIGHT(B10213,LEN(B10213)-3))-1)</f>
        <v>Karusse</v>
      </c>
      <c r="J10213" s="61" t="str">
        <f aca="false">TRIM(SUBSTITUTE(RIGHT(B10213,FIND(I10213,B10213)+1),"_",""))</f>
        <v>eDNA</v>
      </c>
      <c r="K10213" s="0" t="str">
        <f aca="false">IFERROR(VALUE(SUBSTITUTE(E10213,".",",")),E10213)</f>
        <v>No Ct</v>
      </c>
      <c r="L10213" s="61" t="str">
        <f aca="false">IF(J10213="PosK",SUMIFS(K:K,J:J,"PosK",H:H,H10213),"")</f>
        <v/>
      </c>
      <c r="M10213" s="61" t="str">
        <f aca="false">IF(J10213="PosK",SUMIFS(K:K,J:J,"NegK",H:H,H10213),"")</f>
        <v/>
      </c>
      <c r="N10213" s="61" t="str">
        <f aca="false">IF(J10213="PosK",SUMIFS(K:K,J:J,"eDNA",H:H,H10213),"")</f>
        <v/>
      </c>
      <c r="P10213" s="62"/>
      <c r="T10213" s="63"/>
      <c r="W10213" s="64"/>
    </row>
    <row r="10214" customFormat="false" ht="14.25" hidden="false" customHeight="false" outlineLevel="0" collapsed="false">
      <c r="A10214" s="0" t="s">
        <v>919</v>
      </c>
      <c r="B10214" s="52" t="s">
        <v>1224</v>
      </c>
      <c r="C10214" s="52" t="s">
        <v>743</v>
      </c>
      <c r="D10214" s="53" t="n">
        <v>0.1</v>
      </c>
      <c r="E10214" s="53" t="s">
        <v>748</v>
      </c>
      <c r="F10214" s="0" t="s">
        <v>1477</v>
      </c>
      <c r="G10214" s="0" t="str">
        <f aca="false">LEFT(B10214,2)</f>
        <v>24</v>
      </c>
      <c r="H10214" s="0" t="str">
        <f aca="false">I10214&amp;"_"&amp;G10214&amp;"_"&amp;F10214</f>
        <v>Soelvkarusse_24_20191010_DL2019025_ViborgGym_koersel1</v>
      </c>
      <c r="I10214" s="61" t="str">
        <f aca="false">MID(RIGHT(B10214,LEN(B10214)-3),1,FIND("_",RIGHT(B10214,LEN(B10214)-3))-1)</f>
        <v>Soelvkarusse</v>
      </c>
      <c r="J10214" s="61" t="str">
        <f aca="false">TRIM(SUBSTITUTE(RIGHT(B10214,FIND(I10214,B10214)+1),"_",""))</f>
        <v>PosK</v>
      </c>
      <c r="K10214" s="0" t="str">
        <f aca="false">IFERROR(VALUE(SUBSTITUTE(E10214,".",",")),E10214)</f>
        <v>No Ct</v>
      </c>
      <c r="L10214" s="61" t="n">
        <f aca="false">IF(J10214="PosK",SUMIFS(K:K,J:J,"PosK",H:H,H10214),"")</f>
        <v>0</v>
      </c>
      <c r="M10214" s="61" t="n">
        <f aca="false">IF(J10214="PosK",SUMIFS(K:K,J:J,"NegK",H:H,H10214),"")</f>
        <v>0</v>
      </c>
      <c r="N10214" s="61" t="n">
        <f aca="false">IF(J10214="PosK",SUMIFS(K:K,J:J,"eDNA",H:H,H10214),"")</f>
        <v>0</v>
      </c>
      <c r="P10214" s="62" t="n">
        <f aca="false">IF(K10216="No Ct",0,K10216)</f>
        <v>0</v>
      </c>
      <c r="Q10214" s="62" t="n">
        <f aca="false">IF(K10217="No Ct",0,K10217)</f>
        <v>0</v>
      </c>
      <c r="R10214" s="0" t="str">
        <f aca="false">IF(AND(L10214&gt;0,M10214=0),"Valid","Invalid")</f>
        <v>Invalid</v>
      </c>
      <c r="S10214" s="0" t="str">
        <f aca="false">IF(OR(P10214&gt;1,Q10214&gt;1),"Present","Absent")</f>
        <v>Absent</v>
      </c>
      <c r="T10214" s="63" t="str">
        <f aca="false">IF(OR(AND(P10214&gt;1,P10214&lt;41),AND(Q10214&gt;1,Q10214&lt;41)),"Ct&lt;41","Ct&gt;41")</f>
        <v>Ct&gt;41</v>
      </c>
      <c r="U10214" s="0" t="str">
        <f aca="false">I10214</f>
        <v>Soelvkarusse</v>
      </c>
      <c r="V10214" s="0" t="str">
        <f aca="false">MID(F10214,10,9)</f>
        <v>DL2019025</v>
      </c>
      <c r="W10214" s="64" t="str">
        <f aca="false">V10214&amp;"_"&amp;U10214&amp;"_"&amp;R10214&amp;"_"&amp;S10214&amp;"_"&amp;T10214</f>
        <v>DL2019025_Soelvkarusse_Invalid_Absent_Ct&gt;41</v>
      </c>
    </row>
    <row r="10215" customFormat="false" ht="14.25" hidden="false" customHeight="false" outlineLevel="0" collapsed="false">
      <c r="A10215" s="0" t="s">
        <v>921</v>
      </c>
      <c r="B10215" s="52" t="s">
        <v>1225</v>
      </c>
      <c r="C10215" s="52" t="s">
        <v>747</v>
      </c>
      <c r="D10215" s="53" t="n">
        <v>0.1</v>
      </c>
      <c r="E10215" s="53" t="s">
        <v>748</v>
      </c>
      <c r="F10215" s="0" t="s">
        <v>1477</v>
      </c>
      <c r="G10215" s="0" t="str">
        <f aca="false">LEFT(B10215,2)</f>
        <v>24</v>
      </c>
      <c r="H10215" s="0" t="str">
        <f aca="false">I10215&amp;"_"&amp;G10215&amp;"_"&amp;F10215</f>
        <v>Soelvkarusse_24_20191010_DL2019025_ViborgGym_koersel1</v>
      </c>
      <c r="I10215" s="61" t="str">
        <f aca="false">MID(RIGHT(B10215,LEN(B10215)-3),1,FIND("_",RIGHT(B10215,LEN(B10215)-3))-1)</f>
        <v>Soelvkarusse</v>
      </c>
      <c r="J10215" s="61" t="str">
        <f aca="false">TRIM(SUBSTITUTE(RIGHT(B10215,FIND(I10215,B10215)+1),"_",""))</f>
        <v>NegK</v>
      </c>
      <c r="K10215" s="0" t="str">
        <f aca="false">IFERROR(VALUE(SUBSTITUTE(E10215,".",",")),E10215)</f>
        <v>No Ct</v>
      </c>
      <c r="L10215" s="61" t="str">
        <f aca="false">IF(J10215="PosK",SUMIFS(K:K,J:J,"PosK",H:H,H10215),"")</f>
        <v/>
      </c>
      <c r="M10215" s="61" t="str">
        <f aca="false">IF(J10215="PosK",SUMIFS(K:K,J:J,"NegK",H:H,H10215),"")</f>
        <v/>
      </c>
      <c r="N10215" s="61" t="str">
        <f aca="false">IF(J10215="PosK",SUMIFS(K:K,J:J,"eDNA",H:H,H10215),"")</f>
        <v/>
      </c>
    </row>
    <row r="10216" customFormat="false" ht="14.25" hidden="false" customHeight="false" outlineLevel="0" collapsed="false">
      <c r="A10216" s="0" t="s">
        <v>923</v>
      </c>
      <c r="B10216" s="52" t="s">
        <v>1226</v>
      </c>
      <c r="C10216" s="52" t="s">
        <v>751</v>
      </c>
      <c r="D10216" s="53" t="n">
        <v>0.1</v>
      </c>
      <c r="E10216" s="53" t="s">
        <v>748</v>
      </c>
      <c r="F10216" s="0" t="s">
        <v>1477</v>
      </c>
      <c r="G10216" s="0" t="str">
        <f aca="false">LEFT(B10216,2)</f>
        <v>24</v>
      </c>
      <c r="H10216" s="0" t="str">
        <f aca="false">I10216&amp;"_"&amp;G10216&amp;"_"&amp;F10216</f>
        <v>Soelvkarusse_24_20191010_DL2019025_ViborgGym_koersel1</v>
      </c>
      <c r="I10216" s="61" t="str">
        <f aca="false">MID(RIGHT(B10216,LEN(B10216)-3),1,FIND("_",RIGHT(B10216,LEN(B10216)-3))-1)</f>
        <v>Soelvkarusse</v>
      </c>
      <c r="J10216" s="61" t="str">
        <f aca="false">TRIM(SUBSTITUTE(RIGHT(B10216,FIND(I10216,B10216)+1),"_",""))</f>
        <v>eDNA</v>
      </c>
      <c r="K10216" s="0" t="str">
        <f aca="false">IFERROR(VALUE(SUBSTITUTE(E10216,".",",")),E10216)</f>
        <v>No Ct</v>
      </c>
      <c r="L10216" s="61" t="str">
        <f aca="false">IF(J10216="PosK",SUMIFS(K:K,J:J,"PosK",H:H,H10216),"")</f>
        <v/>
      </c>
      <c r="M10216" s="61" t="str">
        <f aca="false">IF(J10216="PosK",SUMIFS(K:K,J:J,"NegK",H:H,H10216),"")</f>
        <v/>
      </c>
      <c r="N10216" s="61" t="str">
        <f aca="false">IF(J10216="PosK",SUMIFS(K:K,J:J,"eDNA",H:H,H10216),"")</f>
        <v/>
      </c>
      <c r="Q10216" s="62"/>
    </row>
    <row r="10217" customFormat="false" ht="14.25" hidden="false" customHeight="false" outlineLevel="0" collapsed="false">
      <c r="A10217" s="0" t="s">
        <v>925</v>
      </c>
      <c r="B10217" s="52" t="s">
        <v>1226</v>
      </c>
      <c r="C10217" s="52" t="s">
        <v>751</v>
      </c>
      <c r="D10217" s="53" t="n">
        <v>0.1</v>
      </c>
      <c r="E10217" s="53" t="s">
        <v>748</v>
      </c>
      <c r="F10217" s="0" t="s">
        <v>1477</v>
      </c>
      <c r="G10217" s="0" t="str">
        <f aca="false">LEFT(B10217,2)</f>
        <v>24</v>
      </c>
      <c r="H10217" s="0" t="str">
        <f aca="false">I10217&amp;"_"&amp;G10217&amp;"_"&amp;F10217</f>
        <v>Soelvkarusse_24_20191010_DL2019025_ViborgGym_koersel1</v>
      </c>
      <c r="I10217" s="61" t="str">
        <f aca="false">MID(RIGHT(B10217,LEN(B10217)-3),1,FIND("_",RIGHT(B10217,LEN(B10217)-3))-1)</f>
        <v>Soelvkarusse</v>
      </c>
      <c r="J10217" s="61" t="str">
        <f aca="false">TRIM(SUBSTITUTE(RIGHT(B10217,FIND(I10217,B10217)+1),"_",""))</f>
        <v>eDNA</v>
      </c>
      <c r="K10217" s="0" t="str">
        <f aca="false">IFERROR(VALUE(SUBSTITUTE(E10217,".",",")),E10217)</f>
        <v>No Ct</v>
      </c>
      <c r="L10217" s="61" t="str">
        <f aca="false">IF(J10217="PosK",SUMIFS(K:K,J:J,"PosK",H:H,H10217),"")</f>
        <v/>
      </c>
      <c r="M10217" s="61" t="str">
        <f aca="false">IF(J10217="PosK",SUMIFS(K:K,J:J,"NegK",H:H,H10217),"")</f>
        <v/>
      </c>
      <c r="N10217" s="61" t="str">
        <f aca="false">IF(J10217="PosK",SUMIFS(K:K,J:J,"eDNA",H:H,H10217),"")</f>
        <v/>
      </c>
      <c r="P10217" s="62"/>
      <c r="T10217" s="63"/>
      <c r="W10217" s="64"/>
    </row>
    <row r="10218" customFormat="false" ht="14.25" hidden="false" customHeight="false" outlineLevel="0" collapsed="false">
      <c r="A10218" s="0" t="s">
        <v>741</v>
      </c>
      <c r="B10218" s="52" t="s">
        <v>1020</v>
      </c>
      <c r="C10218" s="52" t="s">
        <v>743</v>
      </c>
      <c r="D10218" s="53" t="n">
        <v>0.1</v>
      </c>
      <c r="E10218" s="53" t="n">
        <v>31.19</v>
      </c>
      <c r="F10218" s="0" t="s">
        <v>1478</v>
      </c>
      <c r="G10218" s="0" t="str">
        <f aca="false">LEFT(B10218,2)</f>
        <v>25</v>
      </c>
      <c r="H10218" s="0" t="str">
        <f aca="false">I10218&amp;"_"&amp;G10218&amp;"_"&amp;F10218</f>
        <v>Loegfroe_25_20191010_DL2019025_ViborgGym_koersel2</v>
      </c>
      <c r="I10218" s="61" t="str">
        <f aca="false">MID(RIGHT(B10218,LEN(B10218)-3),1,FIND("_",RIGHT(B10218,LEN(B10218)-3))-1)</f>
        <v>Loegfroe</v>
      </c>
      <c r="J10218" s="61" t="str">
        <f aca="false">TRIM(SUBSTITUTE(RIGHT(B10218,FIND(I10218,B10218)+1),"_",""))</f>
        <v>PosK</v>
      </c>
      <c r="K10218" s="0" t="n">
        <f aca="false">IFERROR(VALUE(SUBSTITUTE(E10218,".",",")),E10218)</f>
        <v>31.19</v>
      </c>
      <c r="L10218" s="61" t="n">
        <f aca="false">IF(J10218="PosK",SUMIFS(K:K,J:J,"PosK",H:H,H10218),"")</f>
        <v>31.19</v>
      </c>
      <c r="M10218" s="61" t="n">
        <f aca="false">IF(J10218="PosK",SUMIFS(K:K,J:J,"NegK",H:H,H10218),"")</f>
        <v>0</v>
      </c>
      <c r="N10218" s="61" t="n">
        <f aca="false">IF(J10218="PosK",SUMIFS(K:K,J:J,"eDNA",H:H,H10218),"")</f>
        <v>0</v>
      </c>
      <c r="P10218" s="62" t="n">
        <f aca="false">IF(K10220="No Ct",0,K10220)</f>
        <v>0</v>
      </c>
      <c r="Q10218" s="62" t="n">
        <f aca="false">IF(K10221="No Ct",0,K10221)</f>
        <v>0</v>
      </c>
      <c r="R10218" s="0" t="str">
        <f aca="false">IF(AND(L10218&gt;0,M10218=0),"Valid","Invalid")</f>
        <v>Valid</v>
      </c>
      <c r="S10218" s="0" t="str">
        <f aca="false">IF(OR(P10218&gt;1,Q10218&gt;1),"Present","Absent")</f>
        <v>Absent</v>
      </c>
      <c r="T10218" s="63" t="str">
        <f aca="false">IF(OR(AND(P10218&gt;1,P10218&lt;41),AND(Q10218&gt;1,Q10218&lt;41)),"Ct&lt;41","Ct&gt;41")</f>
        <v>Ct&gt;41</v>
      </c>
      <c r="U10218" s="0" t="str">
        <f aca="false">I10218</f>
        <v>Loegfroe</v>
      </c>
      <c r="V10218" s="0" t="str">
        <f aca="false">MID(F10218,10,9)</f>
        <v>DL2019025</v>
      </c>
      <c r="W10218" s="64" t="str">
        <f aca="false">V10218&amp;"_"&amp;U10218&amp;"_"&amp;R10218&amp;"_"&amp;S10218&amp;"_"&amp;T10218</f>
        <v>DL2019025_Loegfroe_Valid_Absent_Ct&gt;41</v>
      </c>
    </row>
    <row r="10219" customFormat="false" ht="14.25" hidden="false" customHeight="false" outlineLevel="0" collapsed="false">
      <c r="A10219" s="0" t="s">
        <v>745</v>
      </c>
      <c r="B10219" s="52" t="s">
        <v>1022</v>
      </c>
      <c r="C10219" s="52" t="s">
        <v>747</v>
      </c>
      <c r="D10219" s="53" t="n">
        <v>0.1</v>
      </c>
      <c r="E10219" s="53" t="s">
        <v>748</v>
      </c>
      <c r="F10219" s="0" t="s">
        <v>1478</v>
      </c>
      <c r="G10219" s="0" t="str">
        <f aca="false">LEFT(B10219,2)</f>
        <v>25</v>
      </c>
      <c r="H10219" s="0" t="str">
        <f aca="false">I10219&amp;"_"&amp;G10219&amp;"_"&amp;F10219</f>
        <v>Loegfroe_25_20191010_DL2019025_ViborgGym_koersel2</v>
      </c>
      <c r="I10219" s="61" t="str">
        <f aca="false">MID(RIGHT(B10219,LEN(B10219)-3),1,FIND("_",RIGHT(B10219,LEN(B10219)-3))-1)</f>
        <v>Loegfroe</v>
      </c>
      <c r="J10219" s="61" t="str">
        <f aca="false">TRIM(SUBSTITUTE(RIGHT(B10219,FIND(I10219,B10219)+1),"_",""))</f>
        <v>NegK</v>
      </c>
      <c r="K10219" s="0" t="str">
        <f aca="false">IFERROR(VALUE(SUBSTITUTE(E10219,".",",")),E10219)</f>
        <v>No Ct</v>
      </c>
      <c r="L10219" s="61" t="str">
        <f aca="false">IF(J10219="PosK",SUMIFS(K:K,J:J,"PosK",H:H,H10219),"")</f>
        <v/>
      </c>
      <c r="M10219" s="61" t="str">
        <f aca="false">IF(J10219="PosK",SUMIFS(K:K,J:J,"NegK",H:H,H10219),"")</f>
        <v/>
      </c>
      <c r="N10219" s="61" t="str">
        <f aca="false">IF(J10219="PosK",SUMIFS(K:K,J:J,"eDNA",H:H,H10219),"")</f>
        <v/>
      </c>
    </row>
    <row r="10220" customFormat="false" ht="14.25" hidden="false" customHeight="false" outlineLevel="0" collapsed="false">
      <c r="A10220" s="0" t="s">
        <v>749</v>
      </c>
      <c r="B10220" s="52" t="s">
        <v>1023</v>
      </c>
      <c r="C10220" s="52" t="s">
        <v>751</v>
      </c>
      <c r="D10220" s="53" t="n">
        <v>0.1</v>
      </c>
      <c r="E10220" s="53" t="s">
        <v>748</v>
      </c>
      <c r="F10220" s="0" t="s">
        <v>1478</v>
      </c>
      <c r="G10220" s="0" t="str">
        <f aca="false">LEFT(B10220,2)</f>
        <v>25</v>
      </c>
      <c r="H10220" s="0" t="str">
        <f aca="false">I10220&amp;"_"&amp;G10220&amp;"_"&amp;F10220</f>
        <v>Loegfroe_25_20191010_DL2019025_ViborgGym_koersel2</v>
      </c>
      <c r="I10220" s="61" t="str">
        <f aca="false">MID(RIGHT(B10220,LEN(B10220)-3),1,FIND("_",RIGHT(B10220,LEN(B10220)-3))-1)</f>
        <v>Loegfroe</v>
      </c>
      <c r="J10220" s="61" t="str">
        <f aca="false">TRIM(SUBSTITUTE(RIGHT(B10220,FIND(I10220,B10220)+1),"_",""))</f>
        <v>eDNA</v>
      </c>
      <c r="K10220" s="0" t="str">
        <f aca="false">IFERROR(VALUE(SUBSTITUTE(E10220,".",",")),E10220)</f>
        <v>No Ct</v>
      </c>
      <c r="L10220" s="61" t="str">
        <f aca="false">IF(J10220="PosK",SUMIFS(K:K,J:J,"PosK",H:H,H10220),"")</f>
        <v/>
      </c>
      <c r="M10220" s="61" t="str">
        <f aca="false">IF(J10220="PosK",SUMIFS(K:K,J:J,"NegK",H:H,H10220),"")</f>
        <v/>
      </c>
      <c r="N10220" s="61" t="str">
        <f aca="false">IF(J10220="PosK",SUMIFS(K:K,J:J,"eDNA",H:H,H10220),"")</f>
        <v/>
      </c>
      <c r="Q10220" s="62"/>
    </row>
    <row r="10221" customFormat="false" ht="14.25" hidden="false" customHeight="false" outlineLevel="0" collapsed="false">
      <c r="A10221" s="0" t="s">
        <v>752</v>
      </c>
      <c r="B10221" s="52" t="s">
        <v>1023</v>
      </c>
      <c r="C10221" s="52" t="s">
        <v>751</v>
      </c>
      <c r="D10221" s="53" t="n">
        <v>0.1</v>
      </c>
      <c r="E10221" s="53" t="s">
        <v>748</v>
      </c>
      <c r="F10221" s="0" t="s">
        <v>1478</v>
      </c>
      <c r="G10221" s="0" t="str">
        <f aca="false">LEFT(B10221,2)</f>
        <v>25</v>
      </c>
      <c r="H10221" s="0" t="str">
        <f aca="false">I10221&amp;"_"&amp;G10221&amp;"_"&amp;F10221</f>
        <v>Loegfroe_25_20191010_DL2019025_ViborgGym_koersel2</v>
      </c>
      <c r="I10221" s="61" t="str">
        <f aca="false">MID(RIGHT(B10221,LEN(B10221)-3),1,FIND("_",RIGHT(B10221,LEN(B10221)-3))-1)</f>
        <v>Loegfroe</v>
      </c>
      <c r="J10221" s="61" t="str">
        <f aca="false">TRIM(SUBSTITUTE(RIGHT(B10221,FIND(I10221,B10221)+1),"_",""))</f>
        <v>eDNA</v>
      </c>
      <c r="K10221" s="0" t="str">
        <f aca="false">IFERROR(VALUE(SUBSTITUTE(E10221,".",",")),E10221)</f>
        <v>No Ct</v>
      </c>
      <c r="L10221" s="61" t="str">
        <f aca="false">IF(J10221="PosK",SUMIFS(K:K,J:J,"PosK",H:H,H10221),"")</f>
        <v/>
      </c>
      <c r="M10221" s="61" t="str">
        <f aca="false">IF(J10221="PosK",SUMIFS(K:K,J:J,"NegK",H:H,H10221),"")</f>
        <v/>
      </c>
      <c r="N10221" s="61" t="str">
        <f aca="false">IF(J10221="PosK",SUMIFS(K:K,J:J,"eDNA",H:H,H10221),"")</f>
        <v/>
      </c>
      <c r="P10221" s="62"/>
      <c r="T10221" s="63"/>
      <c r="W10221" s="64"/>
    </row>
    <row r="10222" customFormat="false" ht="14.25" hidden="false" customHeight="false" outlineLevel="0" collapsed="false">
      <c r="A10222" s="0" t="s">
        <v>754</v>
      </c>
      <c r="B10222" s="52" t="s">
        <v>1025</v>
      </c>
      <c r="C10222" s="52" t="s">
        <v>743</v>
      </c>
      <c r="D10222" s="53" t="n">
        <v>0.1</v>
      </c>
      <c r="E10222" s="53" t="n">
        <v>31.35</v>
      </c>
      <c r="F10222" s="0" t="s">
        <v>1478</v>
      </c>
      <c r="G10222" s="0" t="str">
        <f aca="false">LEFT(B10222,2)</f>
        <v>26</v>
      </c>
      <c r="H10222" s="0" t="str">
        <f aca="false">I10222&amp;"_"&amp;G10222&amp;"_"&amp;F10222</f>
        <v>StorVandsalamander_26_20191010_DL2019025_ViborgGym_koersel2</v>
      </c>
      <c r="I10222" s="61" t="str">
        <f aca="false">MID(RIGHT(B10222,LEN(B10222)-3),1,FIND("_",RIGHT(B10222,LEN(B10222)-3))-1)</f>
        <v>StorVandsalamander</v>
      </c>
      <c r="J10222" s="61" t="str">
        <f aca="false">TRIM(SUBSTITUTE(RIGHT(B10222,FIND(I10222,B10222)+1),"_",""))</f>
        <v>PosK</v>
      </c>
      <c r="K10222" s="0" t="n">
        <f aca="false">IFERROR(VALUE(SUBSTITUTE(E10222,".",",")),E10222)</f>
        <v>31.35</v>
      </c>
      <c r="L10222" s="61" t="n">
        <f aca="false">IF(J10222="PosK",SUMIFS(K:K,J:J,"PosK",H:H,H10222),"")</f>
        <v>31.35</v>
      </c>
      <c r="M10222" s="61" t="n">
        <f aca="false">IF(J10222="PosK",SUMIFS(K:K,J:J,"NegK",H:H,H10222),"")</f>
        <v>0</v>
      </c>
      <c r="N10222" s="61" t="n">
        <f aca="false">IF(J10222="PosK",SUMIFS(K:K,J:J,"eDNA",H:H,H10222),"")</f>
        <v>0</v>
      </c>
      <c r="P10222" s="62" t="n">
        <f aca="false">IF(K10224="No Ct",0,K10224)</f>
        <v>0</v>
      </c>
      <c r="Q10222" s="62" t="n">
        <f aca="false">IF(K10225="No Ct",0,K10225)</f>
        <v>0</v>
      </c>
      <c r="R10222" s="0" t="str">
        <f aca="false">IF(AND(L10222&gt;0,M10222=0),"Valid","Invalid")</f>
        <v>Valid</v>
      </c>
      <c r="S10222" s="0" t="str">
        <f aca="false">IF(OR(P10222&gt;1,Q10222&gt;1),"Present","Absent")</f>
        <v>Absent</v>
      </c>
      <c r="T10222" s="63" t="str">
        <f aca="false">IF(OR(AND(P10222&gt;1,P10222&lt;41),AND(Q10222&gt;1,Q10222&lt;41)),"Ct&lt;41","Ct&gt;41")</f>
        <v>Ct&gt;41</v>
      </c>
      <c r="U10222" s="0" t="str">
        <f aca="false">I10222</f>
        <v>StorVandsalamander</v>
      </c>
      <c r="V10222" s="0" t="str">
        <f aca="false">MID(F10222,10,9)</f>
        <v>DL2019025</v>
      </c>
      <c r="W10222" s="64" t="str">
        <f aca="false">V10222&amp;"_"&amp;U10222&amp;"_"&amp;R10222&amp;"_"&amp;S10222&amp;"_"&amp;T10222</f>
        <v>DL2019025_StorVandsalamander_Valid_Absent_Ct&gt;41</v>
      </c>
    </row>
    <row r="10223" customFormat="false" ht="14.25" hidden="false" customHeight="false" outlineLevel="0" collapsed="false">
      <c r="A10223" s="0" t="s">
        <v>756</v>
      </c>
      <c r="B10223" s="52" t="s">
        <v>1026</v>
      </c>
      <c r="C10223" s="52" t="s">
        <v>747</v>
      </c>
      <c r="D10223" s="53" t="n">
        <v>0.1</v>
      </c>
      <c r="E10223" s="53" t="s">
        <v>748</v>
      </c>
      <c r="F10223" s="0" t="s">
        <v>1478</v>
      </c>
      <c r="G10223" s="0" t="str">
        <f aca="false">LEFT(B10223,2)</f>
        <v>26</v>
      </c>
      <c r="H10223" s="0" t="str">
        <f aca="false">I10223&amp;"_"&amp;G10223&amp;"_"&amp;F10223</f>
        <v>StorVandsalamander_26_20191010_DL2019025_ViborgGym_koersel2</v>
      </c>
      <c r="I10223" s="61" t="str">
        <f aca="false">MID(RIGHT(B10223,LEN(B10223)-3),1,FIND("_",RIGHT(B10223,LEN(B10223)-3))-1)</f>
        <v>StorVandsalamander</v>
      </c>
      <c r="J10223" s="61" t="str">
        <f aca="false">TRIM(SUBSTITUTE(RIGHT(B10223,FIND(I10223,B10223)+1),"_",""))</f>
        <v>NegK</v>
      </c>
      <c r="K10223" s="0" t="str">
        <f aca="false">IFERROR(VALUE(SUBSTITUTE(E10223,".",",")),E10223)</f>
        <v>No Ct</v>
      </c>
      <c r="L10223" s="61" t="str">
        <f aca="false">IF(J10223="PosK",SUMIFS(K:K,J:J,"PosK",H:H,H10223),"")</f>
        <v/>
      </c>
      <c r="M10223" s="61" t="str">
        <f aca="false">IF(J10223="PosK",SUMIFS(K:K,J:J,"NegK",H:H,H10223),"")</f>
        <v/>
      </c>
      <c r="N10223" s="61" t="str">
        <f aca="false">IF(J10223="PosK",SUMIFS(K:K,J:J,"eDNA",H:H,H10223),"")</f>
        <v/>
      </c>
    </row>
    <row r="10224" customFormat="false" ht="14.25" hidden="false" customHeight="false" outlineLevel="0" collapsed="false">
      <c r="A10224" s="0" t="s">
        <v>758</v>
      </c>
      <c r="B10224" s="52" t="s">
        <v>1027</v>
      </c>
      <c r="C10224" s="52" t="s">
        <v>751</v>
      </c>
      <c r="D10224" s="53" t="n">
        <v>0.1</v>
      </c>
      <c r="E10224" s="53" t="s">
        <v>748</v>
      </c>
      <c r="F10224" s="0" t="s">
        <v>1478</v>
      </c>
      <c r="G10224" s="0" t="str">
        <f aca="false">LEFT(B10224,2)</f>
        <v>26</v>
      </c>
      <c r="H10224" s="0" t="str">
        <f aca="false">I10224&amp;"_"&amp;G10224&amp;"_"&amp;F10224</f>
        <v>StorVandsalamander_26_20191010_DL2019025_ViborgGym_koersel2</v>
      </c>
      <c r="I10224" s="61" t="str">
        <f aca="false">MID(RIGHT(B10224,LEN(B10224)-3),1,FIND("_",RIGHT(B10224,LEN(B10224)-3))-1)</f>
        <v>StorVandsalamander</v>
      </c>
      <c r="J10224" s="61" t="str">
        <f aca="false">TRIM(SUBSTITUTE(RIGHT(B10224,FIND(I10224,B10224)+1),"_",""))</f>
        <v>eDNA</v>
      </c>
      <c r="K10224" s="0" t="str">
        <f aca="false">IFERROR(VALUE(SUBSTITUTE(E10224,".",",")),E10224)</f>
        <v>No Ct</v>
      </c>
      <c r="L10224" s="61" t="str">
        <f aca="false">IF(J10224="PosK",SUMIFS(K:K,J:J,"PosK",H:H,H10224),"")</f>
        <v/>
      </c>
      <c r="M10224" s="61" t="str">
        <f aca="false">IF(J10224="PosK",SUMIFS(K:K,J:J,"NegK",H:H,H10224),"")</f>
        <v/>
      </c>
      <c r="N10224" s="61" t="str">
        <f aca="false">IF(J10224="PosK",SUMIFS(K:K,J:J,"eDNA",H:H,H10224),"")</f>
        <v/>
      </c>
      <c r="Q10224" s="62"/>
    </row>
    <row r="10225" customFormat="false" ht="14.25" hidden="false" customHeight="false" outlineLevel="0" collapsed="false">
      <c r="A10225" s="0" t="s">
        <v>760</v>
      </c>
      <c r="B10225" s="52" t="s">
        <v>1027</v>
      </c>
      <c r="C10225" s="52" t="s">
        <v>751</v>
      </c>
      <c r="D10225" s="53" t="n">
        <v>0.1</v>
      </c>
      <c r="E10225" s="53" t="s">
        <v>748</v>
      </c>
      <c r="F10225" s="0" t="s">
        <v>1478</v>
      </c>
      <c r="G10225" s="0" t="str">
        <f aca="false">LEFT(B10225,2)</f>
        <v>26</v>
      </c>
      <c r="H10225" s="0" t="str">
        <f aca="false">I10225&amp;"_"&amp;G10225&amp;"_"&amp;F10225</f>
        <v>StorVandsalamander_26_20191010_DL2019025_ViborgGym_koersel2</v>
      </c>
      <c r="I10225" s="61" t="str">
        <f aca="false">MID(RIGHT(B10225,LEN(B10225)-3),1,FIND("_",RIGHT(B10225,LEN(B10225)-3))-1)</f>
        <v>StorVandsalamander</v>
      </c>
      <c r="J10225" s="61" t="str">
        <f aca="false">TRIM(SUBSTITUTE(RIGHT(B10225,FIND(I10225,B10225)+1),"_",""))</f>
        <v>eDNA</v>
      </c>
      <c r="K10225" s="0" t="str">
        <f aca="false">IFERROR(VALUE(SUBSTITUTE(E10225,".",",")),E10225)</f>
        <v>No Ct</v>
      </c>
      <c r="L10225" s="61" t="str">
        <f aca="false">IF(J10225="PosK",SUMIFS(K:K,J:J,"PosK",H:H,H10225),"")</f>
        <v/>
      </c>
      <c r="M10225" s="61" t="str">
        <f aca="false">IF(J10225="PosK",SUMIFS(K:K,J:J,"NegK",H:H,H10225),"")</f>
        <v/>
      </c>
      <c r="N10225" s="61" t="str">
        <f aca="false">IF(J10225="PosK",SUMIFS(K:K,J:J,"eDNA",H:H,H10225),"")</f>
        <v/>
      </c>
      <c r="P10225" s="62"/>
      <c r="T10225" s="63"/>
      <c r="W10225" s="64"/>
    </row>
    <row r="10226" customFormat="false" ht="14.25" hidden="false" customHeight="false" outlineLevel="0" collapsed="false">
      <c r="A10226" s="0" t="s">
        <v>762</v>
      </c>
      <c r="B10226" s="52" t="s">
        <v>1029</v>
      </c>
      <c r="C10226" s="52" t="s">
        <v>743</v>
      </c>
      <c r="D10226" s="53" t="n">
        <v>0.1</v>
      </c>
      <c r="E10226" s="53" t="n">
        <v>33.81</v>
      </c>
      <c r="F10226" s="0" t="s">
        <v>1478</v>
      </c>
      <c r="G10226" s="0" t="str">
        <f aca="false">LEFT(B10226,2)</f>
        <v>27</v>
      </c>
      <c r="H10226" s="0" t="str">
        <f aca="false">I10226&amp;"_"&amp;G10226&amp;"_"&amp;F10226</f>
        <v>Strandtudse_27_20191010_DL2019025_ViborgGym_koersel2</v>
      </c>
      <c r="I10226" s="61" t="str">
        <f aca="false">MID(RIGHT(B10226,LEN(B10226)-3),1,FIND("_",RIGHT(B10226,LEN(B10226)-3))-1)</f>
        <v>Strandtudse</v>
      </c>
      <c r="J10226" s="61" t="str">
        <f aca="false">TRIM(SUBSTITUTE(RIGHT(B10226,FIND(I10226,B10226)+1),"_",""))</f>
        <v>PosK</v>
      </c>
      <c r="K10226" s="0" t="n">
        <f aca="false">IFERROR(VALUE(SUBSTITUTE(E10226,".",",")),E10226)</f>
        <v>33.81</v>
      </c>
      <c r="L10226" s="61" t="n">
        <f aca="false">IF(J10226="PosK",SUMIFS(K:K,J:J,"PosK",H:H,H10226),"")</f>
        <v>33.81</v>
      </c>
      <c r="M10226" s="61" t="n">
        <f aca="false">IF(J10226="PosK",SUMIFS(K:K,J:J,"NegK",H:H,H10226),"")</f>
        <v>0</v>
      </c>
      <c r="N10226" s="61" t="n">
        <f aca="false">IF(J10226="PosK",SUMIFS(K:K,J:J,"eDNA",H:H,H10226),"")</f>
        <v>0</v>
      </c>
      <c r="P10226" s="62" t="n">
        <f aca="false">IF(K10228="No Ct",0,K10228)</f>
        <v>0</v>
      </c>
      <c r="Q10226" s="62" t="n">
        <f aca="false">IF(K10229="No Ct",0,K10229)</f>
        <v>0</v>
      </c>
      <c r="R10226" s="0" t="str">
        <f aca="false">IF(AND(L10226&gt;0,M10226=0),"Valid","Invalid")</f>
        <v>Valid</v>
      </c>
      <c r="S10226" s="0" t="str">
        <f aca="false">IF(OR(P10226&gt;1,Q10226&gt;1),"Present","Absent")</f>
        <v>Absent</v>
      </c>
      <c r="T10226" s="63" t="str">
        <f aca="false">IF(OR(AND(P10226&gt;1,P10226&lt;41),AND(Q10226&gt;1,Q10226&lt;41)),"Ct&lt;41","Ct&gt;41")</f>
        <v>Ct&gt;41</v>
      </c>
      <c r="U10226" s="0" t="str">
        <f aca="false">I10226</f>
        <v>Strandtudse</v>
      </c>
      <c r="V10226" s="0" t="str">
        <f aca="false">MID(F10226,10,9)</f>
        <v>DL2019025</v>
      </c>
      <c r="W10226" s="64" t="str">
        <f aca="false">V10226&amp;"_"&amp;U10226&amp;"_"&amp;R10226&amp;"_"&amp;S10226&amp;"_"&amp;T10226</f>
        <v>DL2019025_Strandtudse_Valid_Absent_Ct&gt;41</v>
      </c>
    </row>
    <row r="10227" customFormat="false" ht="14.25" hidden="false" customHeight="false" outlineLevel="0" collapsed="false">
      <c r="A10227" s="0" t="s">
        <v>764</v>
      </c>
      <c r="B10227" s="52" t="s">
        <v>1030</v>
      </c>
      <c r="C10227" s="52" t="s">
        <v>747</v>
      </c>
      <c r="D10227" s="53" t="n">
        <v>0.1</v>
      </c>
      <c r="E10227" s="53" t="s">
        <v>748</v>
      </c>
      <c r="F10227" s="0" t="s">
        <v>1478</v>
      </c>
      <c r="G10227" s="0" t="str">
        <f aca="false">LEFT(B10227,2)</f>
        <v>27</v>
      </c>
      <c r="H10227" s="0" t="str">
        <f aca="false">I10227&amp;"_"&amp;G10227&amp;"_"&amp;F10227</f>
        <v>Strandtudse_27_20191010_DL2019025_ViborgGym_koersel2</v>
      </c>
      <c r="I10227" s="61" t="str">
        <f aca="false">MID(RIGHT(B10227,LEN(B10227)-3),1,FIND("_",RIGHT(B10227,LEN(B10227)-3))-1)</f>
        <v>Strandtudse</v>
      </c>
      <c r="J10227" s="61" t="str">
        <f aca="false">TRIM(SUBSTITUTE(RIGHT(B10227,FIND(I10227,B10227)+1),"_",""))</f>
        <v>NegK</v>
      </c>
      <c r="K10227" s="0" t="str">
        <f aca="false">IFERROR(VALUE(SUBSTITUTE(E10227,".",",")),E10227)</f>
        <v>No Ct</v>
      </c>
      <c r="L10227" s="61" t="str">
        <f aca="false">IF(J10227="PosK",SUMIFS(K:K,J:J,"PosK",H:H,H10227),"")</f>
        <v/>
      </c>
      <c r="M10227" s="61" t="str">
        <f aca="false">IF(J10227="PosK",SUMIFS(K:K,J:J,"NegK",H:H,H10227),"")</f>
        <v/>
      </c>
      <c r="N10227" s="61" t="str">
        <f aca="false">IF(J10227="PosK",SUMIFS(K:K,J:J,"eDNA",H:H,H10227),"")</f>
        <v/>
      </c>
    </row>
    <row r="10228" customFormat="false" ht="14.25" hidden="false" customHeight="false" outlineLevel="0" collapsed="false">
      <c r="A10228" s="0" t="s">
        <v>766</v>
      </c>
      <c r="B10228" s="52" t="s">
        <v>1031</v>
      </c>
      <c r="C10228" s="52" t="s">
        <v>751</v>
      </c>
      <c r="D10228" s="53" t="n">
        <v>0.1</v>
      </c>
      <c r="E10228" s="53" t="s">
        <v>748</v>
      </c>
      <c r="F10228" s="0" t="s">
        <v>1478</v>
      </c>
      <c r="G10228" s="0" t="str">
        <f aca="false">LEFT(B10228,2)</f>
        <v>27</v>
      </c>
      <c r="H10228" s="0" t="str">
        <f aca="false">I10228&amp;"_"&amp;G10228&amp;"_"&amp;F10228</f>
        <v>Strandtudse_27_20191010_DL2019025_ViborgGym_koersel2</v>
      </c>
      <c r="I10228" s="61" t="str">
        <f aca="false">MID(RIGHT(B10228,LEN(B10228)-3),1,FIND("_",RIGHT(B10228,LEN(B10228)-3))-1)</f>
        <v>Strandtudse</v>
      </c>
      <c r="J10228" s="61" t="str">
        <f aca="false">TRIM(SUBSTITUTE(RIGHT(B10228,FIND(I10228,B10228)+1),"_",""))</f>
        <v>eDNA</v>
      </c>
      <c r="K10228" s="0" t="str">
        <f aca="false">IFERROR(VALUE(SUBSTITUTE(E10228,".",",")),E10228)</f>
        <v>No Ct</v>
      </c>
      <c r="L10228" s="61" t="str">
        <f aca="false">IF(J10228="PosK",SUMIFS(K:K,J:J,"PosK",H:H,H10228),"")</f>
        <v/>
      </c>
      <c r="M10228" s="61" t="str">
        <f aca="false">IF(J10228="PosK",SUMIFS(K:K,J:J,"NegK",H:H,H10228),"")</f>
        <v/>
      </c>
      <c r="N10228" s="61" t="str">
        <f aca="false">IF(J10228="PosK",SUMIFS(K:K,J:J,"eDNA",H:H,H10228),"")</f>
        <v/>
      </c>
      <c r="Q10228" s="62"/>
    </row>
    <row r="10229" customFormat="false" ht="14.25" hidden="false" customHeight="false" outlineLevel="0" collapsed="false">
      <c r="A10229" s="0" t="s">
        <v>768</v>
      </c>
      <c r="B10229" s="52" t="s">
        <v>1031</v>
      </c>
      <c r="C10229" s="52" t="s">
        <v>751</v>
      </c>
      <c r="D10229" s="53" t="n">
        <v>0.1</v>
      </c>
      <c r="E10229" s="53" t="s">
        <v>748</v>
      </c>
      <c r="F10229" s="0" t="s">
        <v>1478</v>
      </c>
      <c r="G10229" s="0" t="str">
        <f aca="false">LEFT(B10229,2)</f>
        <v>27</v>
      </c>
      <c r="H10229" s="0" t="str">
        <f aca="false">I10229&amp;"_"&amp;G10229&amp;"_"&amp;F10229</f>
        <v>Strandtudse_27_20191010_DL2019025_ViborgGym_koersel2</v>
      </c>
      <c r="I10229" s="61" t="str">
        <f aca="false">MID(RIGHT(B10229,LEN(B10229)-3),1,FIND("_",RIGHT(B10229,LEN(B10229)-3))-1)</f>
        <v>Strandtudse</v>
      </c>
      <c r="J10229" s="61" t="str">
        <f aca="false">TRIM(SUBSTITUTE(RIGHT(B10229,FIND(I10229,B10229)+1),"_",""))</f>
        <v>eDNA</v>
      </c>
      <c r="K10229" s="0" t="str">
        <f aca="false">IFERROR(VALUE(SUBSTITUTE(E10229,".",",")),E10229)</f>
        <v>No Ct</v>
      </c>
      <c r="L10229" s="61" t="str">
        <f aca="false">IF(J10229="PosK",SUMIFS(K:K,J:J,"PosK",H:H,H10229),"")</f>
        <v/>
      </c>
      <c r="M10229" s="61" t="str">
        <f aca="false">IF(J10229="PosK",SUMIFS(K:K,J:J,"NegK",H:H,H10229),"")</f>
        <v/>
      </c>
      <c r="N10229" s="61" t="str">
        <f aca="false">IF(J10229="PosK",SUMIFS(K:K,J:J,"eDNA",H:H,H10229),"")</f>
        <v/>
      </c>
      <c r="P10229" s="62"/>
      <c r="T10229" s="63"/>
      <c r="W10229" s="64"/>
    </row>
    <row r="10230" customFormat="false" ht="14.25" hidden="false" customHeight="false" outlineLevel="0" collapsed="false">
      <c r="A10230" s="0" t="s">
        <v>770</v>
      </c>
      <c r="B10230" s="52" t="s">
        <v>1033</v>
      </c>
      <c r="C10230" s="52" t="s">
        <v>743</v>
      </c>
      <c r="D10230" s="53" t="n">
        <v>0.1</v>
      </c>
      <c r="E10230" s="53" t="n">
        <v>33.96</v>
      </c>
      <c r="F10230" s="0" t="s">
        <v>1478</v>
      </c>
      <c r="G10230" s="0" t="str">
        <f aca="false">LEFT(B10230,2)</f>
        <v>28</v>
      </c>
      <c r="H10230" s="0" t="str">
        <f aca="false">I10230&amp;"_"&amp;G10230&amp;"_"&amp;F10230</f>
        <v>GroenbrogetTudse_28_20191010_DL2019025_ViborgGym_koersel2</v>
      </c>
      <c r="I10230" s="61" t="str">
        <f aca="false">MID(RIGHT(B10230,LEN(B10230)-3),1,FIND("_",RIGHT(B10230,LEN(B10230)-3))-1)</f>
        <v>GroenbrogetTudse</v>
      </c>
      <c r="J10230" s="61" t="str">
        <f aca="false">TRIM(SUBSTITUTE(RIGHT(B10230,FIND(I10230,B10230)+1),"_",""))</f>
        <v>PosK</v>
      </c>
      <c r="K10230" s="0" t="n">
        <f aca="false">IFERROR(VALUE(SUBSTITUTE(E10230,".",",")),E10230)</f>
        <v>33.96</v>
      </c>
      <c r="L10230" s="61" t="n">
        <f aca="false">IF(J10230="PosK",SUMIFS(K:K,J:J,"PosK",H:H,H10230),"")</f>
        <v>33.96</v>
      </c>
      <c r="M10230" s="61" t="n">
        <f aca="false">IF(J10230="PosK",SUMIFS(K:K,J:J,"NegK",H:H,H10230),"")</f>
        <v>0</v>
      </c>
      <c r="N10230" s="61" t="n">
        <f aca="false">IF(J10230="PosK",SUMIFS(K:K,J:J,"eDNA",H:H,H10230),"")</f>
        <v>0</v>
      </c>
      <c r="P10230" s="62" t="n">
        <f aca="false">IF(K10232="No Ct",0,K10232)</f>
        <v>0</v>
      </c>
      <c r="Q10230" s="62" t="n">
        <f aca="false">IF(K10233="No Ct",0,K10233)</f>
        <v>0</v>
      </c>
      <c r="R10230" s="0" t="str">
        <f aca="false">IF(AND(L10230&gt;0,M10230=0),"Valid","Invalid")</f>
        <v>Valid</v>
      </c>
      <c r="S10230" s="0" t="str">
        <f aca="false">IF(OR(P10230&gt;1,Q10230&gt;1),"Present","Absent")</f>
        <v>Absent</v>
      </c>
      <c r="T10230" s="63" t="str">
        <f aca="false">IF(OR(AND(P10230&gt;1,P10230&lt;41),AND(Q10230&gt;1,Q10230&lt;41)),"Ct&lt;41","Ct&gt;41")</f>
        <v>Ct&gt;41</v>
      </c>
      <c r="U10230" s="0" t="str">
        <f aca="false">I10230</f>
        <v>GroenbrogetTudse</v>
      </c>
      <c r="V10230" s="0" t="str">
        <f aca="false">MID(F10230,10,9)</f>
        <v>DL2019025</v>
      </c>
      <c r="W10230" s="64" t="str">
        <f aca="false">V10230&amp;"_"&amp;U10230&amp;"_"&amp;R10230&amp;"_"&amp;S10230&amp;"_"&amp;T10230</f>
        <v>DL2019025_GroenbrogetTudse_Valid_Absent_Ct&gt;41</v>
      </c>
    </row>
    <row r="10231" customFormat="false" ht="14.25" hidden="false" customHeight="false" outlineLevel="0" collapsed="false">
      <c r="A10231" s="0" t="s">
        <v>772</v>
      </c>
      <c r="B10231" s="52" t="s">
        <v>1034</v>
      </c>
      <c r="C10231" s="52" t="s">
        <v>747</v>
      </c>
      <c r="D10231" s="53" t="n">
        <v>0.1</v>
      </c>
      <c r="E10231" s="53" t="s">
        <v>748</v>
      </c>
      <c r="F10231" s="0" t="s">
        <v>1478</v>
      </c>
      <c r="G10231" s="0" t="str">
        <f aca="false">LEFT(B10231,2)</f>
        <v>28</v>
      </c>
      <c r="H10231" s="0" t="str">
        <f aca="false">I10231&amp;"_"&amp;G10231&amp;"_"&amp;F10231</f>
        <v>GroenbrogetTudse_28_20191010_DL2019025_ViborgGym_koersel2</v>
      </c>
      <c r="I10231" s="61" t="str">
        <f aca="false">MID(RIGHT(B10231,LEN(B10231)-3),1,FIND("_",RIGHT(B10231,LEN(B10231)-3))-1)</f>
        <v>GroenbrogetTudse</v>
      </c>
      <c r="J10231" s="61" t="str">
        <f aca="false">TRIM(SUBSTITUTE(RIGHT(B10231,FIND(I10231,B10231)+1),"_",""))</f>
        <v>NegK</v>
      </c>
      <c r="K10231" s="0" t="str">
        <f aca="false">IFERROR(VALUE(SUBSTITUTE(E10231,".",",")),E10231)</f>
        <v>No Ct</v>
      </c>
      <c r="L10231" s="61" t="str">
        <f aca="false">IF(J10231="PosK",SUMIFS(K:K,J:J,"PosK",H:H,H10231),"")</f>
        <v/>
      </c>
      <c r="M10231" s="61" t="str">
        <f aca="false">IF(J10231="PosK",SUMIFS(K:K,J:J,"NegK",H:H,H10231),"")</f>
        <v/>
      </c>
      <c r="N10231" s="61" t="str">
        <f aca="false">IF(J10231="PosK",SUMIFS(K:K,J:J,"eDNA",H:H,H10231),"")</f>
        <v/>
      </c>
    </row>
    <row r="10232" customFormat="false" ht="14.25" hidden="false" customHeight="false" outlineLevel="0" collapsed="false">
      <c r="A10232" s="0" t="s">
        <v>774</v>
      </c>
      <c r="B10232" s="52" t="s">
        <v>1035</v>
      </c>
      <c r="C10232" s="52" t="s">
        <v>751</v>
      </c>
      <c r="D10232" s="53" t="n">
        <v>0.1</v>
      </c>
      <c r="E10232" s="53" t="s">
        <v>748</v>
      </c>
      <c r="F10232" s="0" t="s">
        <v>1478</v>
      </c>
      <c r="G10232" s="0" t="str">
        <f aca="false">LEFT(B10232,2)</f>
        <v>28</v>
      </c>
      <c r="H10232" s="0" t="str">
        <f aca="false">I10232&amp;"_"&amp;G10232&amp;"_"&amp;F10232</f>
        <v>GroenbrogetTudse_28_20191010_DL2019025_ViborgGym_koersel2</v>
      </c>
      <c r="I10232" s="61" t="str">
        <f aca="false">MID(RIGHT(B10232,LEN(B10232)-3),1,FIND("_",RIGHT(B10232,LEN(B10232)-3))-1)</f>
        <v>GroenbrogetTudse</v>
      </c>
      <c r="J10232" s="61" t="str">
        <f aca="false">TRIM(SUBSTITUTE(RIGHT(B10232,FIND(I10232,B10232)+1),"_",""))</f>
        <v>eDNA</v>
      </c>
      <c r="K10232" s="0" t="str">
        <f aca="false">IFERROR(VALUE(SUBSTITUTE(E10232,".",",")),E10232)</f>
        <v>No Ct</v>
      </c>
      <c r="L10232" s="61" t="str">
        <f aca="false">IF(J10232="PosK",SUMIFS(K:K,J:J,"PosK",H:H,H10232),"")</f>
        <v/>
      </c>
      <c r="M10232" s="61" t="str">
        <f aca="false">IF(J10232="PosK",SUMIFS(K:K,J:J,"NegK",H:H,H10232),"")</f>
        <v/>
      </c>
      <c r="N10232" s="61" t="str">
        <f aca="false">IF(J10232="PosK",SUMIFS(K:K,J:J,"eDNA",H:H,H10232),"")</f>
        <v/>
      </c>
      <c r="Q10232" s="62"/>
    </row>
    <row r="10233" customFormat="false" ht="14.25" hidden="false" customHeight="false" outlineLevel="0" collapsed="false">
      <c r="A10233" s="0" t="s">
        <v>776</v>
      </c>
      <c r="B10233" s="52" t="s">
        <v>1035</v>
      </c>
      <c r="C10233" s="52" t="s">
        <v>751</v>
      </c>
      <c r="D10233" s="53" t="n">
        <v>0.1</v>
      </c>
      <c r="E10233" s="53" t="s">
        <v>748</v>
      </c>
      <c r="F10233" s="0" t="s">
        <v>1478</v>
      </c>
      <c r="G10233" s="0" t="str">
        <f aca="false">LEFT(B10233,2)</f>
        <v>28</v>
      </c>
      <c r="H10233" s="0" t="str">
        <f aca="false">I10233&amp;"_"&amp;G10233&amp;"_"&amp;F10233</f>
        <v>GroenbrogetTudse_28_20191010_DL2019025_ViborgGym_koersel2</v>
      </c>
      <c r="I10233" s="61" t="str">
        <f aca="false">MID(RIGHT(B10233,LEN(B10233)-3),1,FIND("_",RIGHT(B10233,LEN(B10233)-3))-1)</f>
        <v>GroenbrogetTudse</v>
      </c>
      <c r="J10233" s="61" t="str">
        <f aca="false">TRIM(SUBSTITUTE(RIGHT(B10233,FIND(I10233,B10233)+1),"_",""))</f>
        <v>eDNA</v>
      </c>
      <c r="K10233" s="0" t="str">
        <f aca="false">IFERROR(VALUE(SUBSTITUTE(E10233,".",",")),E10233)</f>
        <v>No Ct</v>
      </c>
      <c r="L10233" s="61" t="str">
        <f aca="false">IF(J10233="PosK",SUMIFS(K:K,J:J,"PosK",H:H,H10233),"")</f>
        <v/>
      </c>
      <c r="M10233" s="61" t="str">
        <f aca="false">IF(J10233="PosK",SUMIFS(K:K,J:J,"NegK",H:H,H10233),"")</f>
        <v/>
      </c>
      <c r="N10233" s="61" t="str">
        <f aca="false">IF(J10233="PosK",SUMIFS(K:K,J:J,"eDNA",H:H,H10233),"")</f>
        <v/>
      </c>
      <c r="P10233" s="62"/>
      <c r="T10233" s="63"/>
      <c r="W10233" s="64"/>
    </row>
    <row r="10234" customFormat="false" ht="14.25" hidden="false" customHeight="false" outlineLevel="0" collapsed="false">
      <c r="A10234" s="0" t="s">
        <v>778</v>
      </c>
      <c r="B10234" s="52" t="s">
        <v>1037</v>
      </c>
      <c r="C10234" s="52" t="s">
        <v>743</v>
      </c>
      <c r="D10234" s="53" t="n">
        <v>0.1</v>
      </c>
      <c r="E10234" s="53" t="n">
        <v>31.25</v>
      </c>
      <c r="F10234" s="0" t="s">
        <v>1478</v>
      </c>
      <c r="G10234" s="0" t="str">
        <f aca="false">LEFT(B10234,2)</f>
        <v>29</v>
      </c>
      <c r="H10234" s="0" t="str">
        <f aca="false">I10234&amp;"_"&amp;G10234&amp;"_"&amp;F10234</f>
        <v>Loevfroe_29_20191010_DL2019025_ViborgGym_koersel2</v>
      </c>
      <c r="I10234" s="61" t="str">
        <f aca="false">MID(RIGHT(B10234,LEN(B10234)-3),1,FIND("_",RIGHT(B10234,LEN(B10234)-3))-1)</f>
        <v>Loevfroe</v>
      </c>
      <c r="J10234" s="61" t="str">
        <f aca="false">TRIM(SUBSTITUTE(RIGHT(B10234,FIND(I10234,B10234)+1),"_",""))</f>
        <v>PosK</v>
      </c>
      <c r="K10234" s="0" t="n">
        <f aca="false">IFERROR(VALUE(SUBSTITUTE(E10234,".",",")),E10234)</f>
        <v>31.25</v>
      </c>
      <c r="L10234" s="61" t="n">
        <f aca="false">IF(J10234="PosK",SUMIFS(K:K,J:J,"PosK",H:H,H10234),"")</f>
        <v>31.25</v>
      </c>
      <c r="M10234" s="61" t="n">
        <f aca="false">IF(J10234="PosK",SUMIFS(K:K,J:J,"NegK",H:H,H10234),"")</f>
        <v>0</v>
      </c>
      <c r="N10234" s="61" t="n">
        <f aca="false">IF(J10234="PosK",SUMIFS(K:K,J:J,"eDNA",H:H,H10234),"")</f>
        <v>0</v>
      </c>
      <c r="P10234" s="62" t="n">
        <f aca="false">IF(K10236="No Ct",0,K10236)</f>
        <v>0</v>
      </c>
      <c r="Q10234" s="62" t="n">
        <f aca="false">IF(K10237="No Ct",0,K10237)</f>
        <v>0</v>
      </c>
      <c r="R10234" s="0" t="str">
        <f aca="false">IF(AND(L10234&gt;0,M10234=0),"Valid","Invalid")</f>
        <v>Valid</v>
      </c>
      <c r="S10234" s="0" t="str">
        <f aca="false">IF(OR(P10234&gt;1,Q10234&gt;1),"Present","Absent")</f>
        <v>Absent</v>
      </c>
      <c r="T10234" s="63" t="str">
        <f aca="false">IF(OR(AND(P10234&gt;1,P10234&lt;41),AND(Q10234&gt;1,Q10234&lt;41)),"Ct&lt;41","Ct&gt;41")</f>
        <v>Ct&gt;41</v>
      </c>
      <c r="U10234" s="0" t="str">
        <f aca="false">I10234</f>
        <v>Loevfroe</v>
      </c>
      <c r="V10234" s="0" t="str">
        <f aca="false">MID(F10234,10,9)</f>
        <v>DL2019025</v>
      </c>
      <c r="W10234" s="64" t="str">
        <f aca="false">V10234&amp;"_"&amp;U10234&amp;"_"&amp;R10234&amp;"_"&amp;S10234&amp;"_"&amp;T10234</f>
        <v>DL2019025_Loevfroe_Valid_Absent_Ct&gt;41</v>
      </c>
    </row>
    <row r="10235" customFormat="false" ht="14.25" hidden="false" customHeight="false" outlineLevel="0" collapsed="false">
      <c r="A10235" s="0" t="s">
        <v>780</v>
      </c>
      <c r="B10235" s="52" t="s">
        <v>1038</v>
      </c>
      <c r="C10235" s="52" t="s">
        <v>747</v>
      </c>
      <c r="D10235" s="53" t="n">
        <v>0.1</v>
      </c>
      <c r="E10235" s="53" t="s">
        <v>748</v>
      </c>
      <c r="F10235" s="0" t="s">
        <v>1478</v>
      </c>
      <c r="G10235" s="0" t="str">
        <f aca="false">LEFT(B10235,2)</f>
        <v>29</v>
      </c>
      <c r="H10235" s="0" t="str">
        <f aca="false">I10235&amp;"_"&amp;G10235&amp;"_"&amp;F10235</f>
        <v>Loevfroe_29_20191010_DL2019025_ViborgGym_koersel2</v>
      </c>
      <c r="I10235" s="61" t="str">
        <f aca="false">MID(RIGHT(B10235,LEN(B10235)-3),1,FIND("_",RIGHT(B10235,LEN(B10235)-3))-1)</f>
        <v>Loevfroe</v>
      </c>
      <c r="J10235" s="61" t="str">
        <f aca="false">TRIM(SUBSTITUTE(RIGHT(B10235,FIND(I10235,B10235)+1),"_",""))</f>
        <v>NegK</v>
      </c>
      <c r="K10235" s="0" t="str">
        <f aca="false">IFERROR(VALUE(SUBSTITUTE(E10235,".",",")),E10235)</f>
        <v>No Ct</v>
      </c>
      <c r="L10235" s="61" t="str">
        <f aca="false">IF(J10235="PosK",SUMIFS(K:K,J:J,"PosK",H:H,H10235),"")</f>
        <v/>
      </c>
      <c r="M10235" s="61" t="str">
        <f aca="false">IF(J10235="PosK",SUMIFS(K:K,J:J,"NegK",H:H,H10235),"")</f>
        <v/>
      </c>
      <c r="N10235" s="61" t="str">
        <f aca="false">IF(J10235="PosK",SUMIFS(K:K,J:J,"eDNA",H:H,H10235),"")</f>
        <v/>
      </c>
    </row>
    <row r="10236" customFormat="false" ht="14.25" hidden="false" customHeight="false" outlineLevel="0" collapsed="false">
      <c r="A10236" s="0" t="s">
        <v>782</v>
      </c>
      <c r="B10236" s="52" t="s">
        <v>1039</v>
      </c>
      <c r="C10236" s="52" t="s">
        <v>751</v>
      </c>
      <c r="D10236" s="53" t="n">
        <v>0.1</v>
      </c>
      <c r="E10236" s="53" t="s">
        <v>748</v>
      </c>
      <c r="F10236" s="0" t="s">
        <v>1478</v>
      </c>
      <c r="G10236" s="0" t="str">
        <f aca="false">LEFT(B10236,2)</f>
        <v>29</v>
      </c>
      <c r="H10236" s="0" t="str">
        <f aca="false">I10236&amp;"_"&amp;G10236&amp;"_"&amp;F10236</f>
        <v>Loevfroe_29_20191010_DL2019025_ViborgGym_koersel2</v>
      </c>
      <c r="I10236" s="61" t="str">
        <f aca="false">MID(RIGHT(B10236,LEN(B10236)-3),1,FIND("_",RIGHT(B10236,LEN(B10236)-3))-1)</f>
        <v>Loevfroe</v>
      </c>
      <c r="J10236" s="61" t="str">
        <f aca="false">TRIM(SUBSTITUTE(RIGHT(B10236,FIND(I10236,B10236)+1),"_",""))</f>
        <v>eDNA</v>
      </c>
      <c r="K10236" s="0" t="str">
        <f aca="false">IFERROR(VALUE(SUBSTITUTE(E10236,".",",")),E10236)</f>
        <v>No Ct</v>
      </c>
      <c r="L10236" s="61" t="str">
        <f aca="false">IF(J10236="PosK",SUMIFS(K:K,J:J,"PosK",H:H,H10236),"")</f>
        <v/>
      </c>
      <c r="M10236" s="61" t="str">
        <f aca="false">IF(J10236="PosK",SUMIFS(K:K,J:J,"NegK",H:H,H10236),"")</f>
        <v/>
      </c>
      <c r="N10236" s="61" t="str">
        <f aca="false">IF(J10236="PosK",SUMIFS(K:K,J:J,"eDNA",H:H,H10236),"")</f>
        <v/>
      </c>
      <c r="Q10236" s="62"/>
    </row>
    <row r="10237" customFormat="false" ht="14.25" hidden="false" customHeight="false" outlineLevel="0" collapsed="false">
      <c r="A10237" s="0" t="s">
        <v>784</v>
      </c>
      <c r="B10237" s="52" t="s">
        <v>1039</v>
      </c>
      <c r="C10237" s="52" t="s">
        <v>751</v>
      </c>
      <c r="D10237" s="53" t="n">
        <v>0.1</v>
      </c>
      <c r="E10237" s="53" t="s">
        <v>748</v>
      </c>
      <c r="F10237" s="0" t="s">
        <v>1478</v>
      </c>
      <c r="G10237" s="0" t="str">
        <f aca="false">LEFT(B10237,2)</f>
        <v>29</v>
      </c>
      <c r="H10237" s="0" t="str">
        <f aca="false">I10237&amp;"_"&amp;G10237&amp;"_"&amp;F10237</f>
        <v>Loevfroe_29_20191010_DL2019025_ViborgGym_koersel2</v>
      </c>
      <c r="I10237" s="61" t="str">
        <f aca="false">MID(RIGHT(B10237,LEN(B10237)-3),1,FIND("_",RIGHT(B10237,LEN(B10237)-3))-1)</f>
        <v>Loevfroe</v>
      </c>
      <c r="J10237" s="61" t="str">
        <f aca="false">TRIM(SUBSTITUTE(RIGHT(B10237,FIND(I10237,B10237)+1),"_",""))</f>
        <v>eDNA</v>
      </c>
      <c r="K10237" s="0" t="str">
        <f aca="false">IFERROR(VALUE(SUBSTITUTE(E10237,".",",")),E10237)</f>
        <v>No Ct</v>
      </c>
      <c r="L10237" s="61" t="str">
        <f aca="false">IF(J10237="PosK",SUMIFS(K:K,J:J,"PosK",H:H,H10237),"")</f>
        <v/>
      </c>
      <c r="M10237" s="61" t="str">
        <f aca="false">IF(J10237="PosK",SUMIFS(K:K,J:J,"NegK",H:H,H10237),"")</f>
        <v/>
      </c>
      <c r="N10237" s="61" t="str">
        <f aca="false">IF(J10237="PosK",SUMIFS(K:K,J:J,"eDNA",H:H,H10237),"")</f>
        <v/>
      </c>
      <c r="P10237" s="62"/>
      <c r="T10237" s="63"/>
      <c r="W10237" s="64"/>
    </row>
    <row r="10238" customFormat="false" ht="14.25" hidden="false" customHeight="false" outlineLevel="0" collapsed="false">
      <c r="A10238" s="0" t="s">
        <v>786</v>
      </c>
      <c r="B10238" s="52" t="s">
        <v>1041</v>
      </c>
      <c r="C10238" s="52" t="s">
        <v>743</v>
      </c>
      <c r="D10238" s="53" t="n">
        <v>0.1</v>
      </c>
      <c r="E10238" s="53" t="n">
        <v>26.09</v>
      </c>
      <c r="F10238" s="0" t="s">
        <v>1478</v>
      </c>
      <c r="G10238" s="0" t="str">
        <f aca="false">LEFT(B10238,2)</f>
        <v>30</v>
      </c>
      <c r="H10238" s="0" t="str">
        <f aca="false">I10238&amp;"_"&amp;G10238&amp;"_"&amp;F10238</f>
        <v>Klokkefroe_30_20191010_DL2019025_ViborgGym_koersel2</v>
      </c>
      <c r="I10238" s="61" t="str">
        <f aca="false">MID(RIGHT(B10238,LEN(B10238)-3),1,FIND("_",RIGHT(B10238,LEN(B10238)-3))-1)</f>
        <v>Klokkefroe</v>
      </c>
      <c r="J10238" s="61" t="str">
        <f aca="false">TRIM(SUBSTITUTE(RIGHT(B10238,FIND(I10238,B10238)+1),"_",""))</f>
        <v>PosK</v>
      </c>
      <c r="K10238" s="0" t="n">
        <f aca="false">IFERROR(VALUE(SUBSTITUTE(E10238,".",",")),E10238)</f>
        <v>26.09</v>
      </c>
      <c r="L10238" s="61" t="n">
        <f aca="false">IF(J10238="PosK",SUMIFS(K:K,J:J,"PosK",H:H,H10238),"")</f>
        <v>26.09</v>
      </c>
      <c r="M10238" s="61" t="n">
        <f aca="false">IF(J10238="PosK",SUMIFS(K:K,J:J,"NegK",H:H,H10238),"")</f>
        <v>0</v>
      </c>
      <c r="N10238" s="61" t="n">
        <f aca="false">IF(J10238="PosK",SUMIFS(K:K,J:J,"eDNA",H:H,H10238),"")</f>
        <v>0</v>
      </c>
      <c r="P10238" s="62" t="n">
        <f aca="false">IF(K10240="No Ct",0,K10240)</f>
        <v>0</v>
      </c>
      <c r="Q10238" s="62" t="n">
        <f aca="false">IF(K10241="No Ct",0,K10241)</f>
        <v>0</v>
      </c>
      <c r="R10238" s="0" t="str">
        <f aca="false">IF(AND(L10238&gt;0,M10238=0),"Valid","Invalid")</f>
        <v>Valid</v>
      </c>
      <c r="S10238" s="0" t="str">
        <f aca="false">IF(OR(P10238&gt;1,Q10238&gt;1),"Present","Absent")</f>
        <v>Absent</v>
      </c>
      <c r="T10238" s="63" t="str">
        <f aca="false">IF(OR(AND(P10238&gt;1,P10238&lt;41),AND(Q10238&gt;1,Q10238&lt;41)),"Ct&lt;41","Ct&gt;41")</f>
        <v>Ct&gt;41</v>
      </c>
      <c r="U10238" s="0" t="str">
        <f aca="false">I10238</f>
        <v>Klokkefroe</v>
      </c>
      <c r="V10238" s="0" t="str">
        <f aca="false">MID(F10238,10,9)</f>
        <v>DL2019025</v>
      </c>
      <c r="W10238" s="64" t="str">
        <f aca="false">V10238&amp;"_"&amp;U10238&amp;"_"&amp;R10238&amp;"_"&amp;S10238&amp;"_"&amp;T10238</f>
        <v>DL2019025_Klokkefroe_Valid_Absent_Ct&gt;41</v>
      </c>
    </row>
    <row r="10239" customFormat="false" ht="14.25" hidden="false" customHeight="false" outlineLevel="0" collapsed="false">
      <c r="A10239" s="0" t="s">
        <v>788</v>
      </c>
      <c r="B10239" s="52" t="s">
        <v>1042</v>
      </c>
      <c r="C10239" s="52" t="s">
        <v>747</v>
      </c>
      <c r="D10239" s="53" t="n">
        <v>0.1</v>
      </c>
      <c r="E10239" s="53" t="s">
        <v>748</v>
      </c>
      <c r="F10239" s="0" t="s">
        <v>1478</v>
      </c>
      <c r="G10239" s="0" t="str">
        <f aca="false">LEFT(B10239,2)</f>
        <v>30</v>
      </c>
      <c r="H10239" s="0" t="str">
        <f aca="false">I10239&amp;"_"&amp;G10239&amp;"_"&amp;F10239</f>
        <v>Klokkefroe_30_20191010_DL2019025_ViborgGym_koersel2</v>
      </c>
      <c r="I10239" s="61" t="str">
        <f aca="false">MID(RIGHT(B10239,LEN(B10239)-3),1,FIND("_",RIGHT(B10239,LEN(B10239)-3))-1)</f>
        <v>Klokkefroe</v>
      </c>
      <c r="J10239" s="61" t="str">
        <f aca="false">TRIM(SUBSTITUTE(RIGHT(B10239,FIND(I10239,B10239)+1),"_",""))</f>
        <v>NegK</v>
      </c>
      <c r="K10239" s="0" t="str">
        <f aca="false">IFERROR(VALUE(SUBSTITUTE(E10239,".",",")),E10239)</f>
        <v>No Ct</v>
      </c>
      <c r="L10239" s="61" t="str">
        <f aca="false">IF(J10239="PosK",SUMIFS(K:K,J:J,"PosK",H:H,H10239),"")</f>
        <v/>
      </c>
      <c r="M10239" s="61" t="str">
        <f aca="false">IF(J10239="PosK",SUMIFS(K:K,J:J,"NegK",H:H,H10239),"")</f>
        <v/>
      </c>
      <c r="N10239" s="61" t="str">
        <f aca="false">IF(J10239="PosK",SUMIFS(K:K,J:J,"eDNA",H:H,H10239),"")</f>
        <v/>
      </c>
    </row>
    <row r="10240" customFormat="false" ht="14.25" hidden="false" customHeight="false" outlineLevel="0" collapsed="false">
      <c r="A10240" s="0" t="s">
        <v>790</v>
      </c>
      <c r="B10240" s="52" t="s">
        <v>1043</v>
      </c>
      <c r="C10240" s="52" t="s">
        <v>751</v>
      </c>
      <c r="D10240" s="53" t="n">
        <v>0.1</v>
      </c>
      <c r="E10240" s="53" t="s">
        <v>748</v>
      </c>
      <c r="F10240" s="0" t="s">
        <v>1478</v>
      </c>
      <c r="G10240" s="0" t="str">
        <f aca="false">LEFT(B10240,2)</f>
        <v>30</v>
      </c>
      <c r="H10240" s="0" t="str">
        <f aca="false">I10240&amp;"_"&amp;G10240&amp;"_"&amp;F10240</f>
        <v>Klokkefroe_30_20191010_DL2019025_ViborgGym_koersel2</v>
      </c>
      <c r="I10240" s="61" t="str">
        <f aca="false">MID(RIGHT(B10240,LEN(B10240)-3),1,FIND("_",RIGHT(B10240,LEN(B10240)-3))-1)</f>
        <v>Klokkefroe</v>
      </c>
      <c r="J10240" s="61" t="str">
        <f aca="false">TRIM(SUBSTITUTE(RIGHT(B10240,FIND(I10240,B10240)+1),"_",""))</f>
        <v>eDNA</v>
      </c>
      <c r="K10240" s="0" t="str">
        <f aca="false">IFERROR(VALUE(SUBSTITUTE(E10240,".",",")),E10240)</f>
        <v>No Ct</v>
      </c>
      <c r="L10240" s="61" t="str">
        <f aca="false">IF(J10240="PosK",SUMIFS(K:K,J:J,"PosK",H:H,H10240),"")</f>
        <v/>
      </c>
      <c r="M10240" s="61" t="str">
        <f aca="false">IF(J10240="PosK",SUMIFS(K:K,J:J,"NegK",H:H,H10240),"")</f>
        <v/>
      </c>
      <c r="N10240" s="61" t="str">
        <f aca="false">IF(J10240="PosK",SUMIFS(K:K,J:J,"eDNA",H:H,H10240),"")</f>
        <v/>
      </c>
      <c r="Q10240" s="62"/>
    </row>
    <row r="10241" customFormat="false" ht="14.25" hidden="false" customHeight="false" outlineLevel="0" collapsed="false">
      <c r="A10241" s="0" t="s">
        <v>792</v>
      </c>
      <c r="B10241" s="52" t="s">
        <v>1043</v>
      </c>
      <c r="C10241" s="52" t="s">
        <v>751</v>
      </c>
      <c r="D10241" s="53" t="n">
        <v>0.1</v>
      </c>
      <c r="E10241" s="53" t="s">
        <v>748</v>
      </c>
      <c r="F10241" s="0" t="s">
        <v>1478</v>
      </c>
      <c r="G10241" s="0" t="str">
        <f aca="false">LEFT(B10241,2)</f>
        <v>30</v>
      </c>
      <c r="H10241" s="0" t="str">
        <f aca="false">I10241&amp;"_"&amp;G10241&amp;"_"&amp;F10241</f>
        <v>Klokkefroe_30_20191010_DL2019025_ViborgGym_koersel2</v>
      </c>
      <c r="I10241" s="61" t="str">
        <f aca="false">MID(RIGHT(B10241,LEN(B10241)-3),1,FIND("_",RIGHT(B10241,LEN(B10241)-3))-1)</f>
        <v>Klokkefroe</v>
      </c>
      <c r="J10241" s="61" t="str">
        <f aca="false">TRIM(SUBSTITUTE(RIGHT(B10241,FIND(I10241,B10241)+1),"_",""))</f>
        <v>eDNA</v>
      </c>
      <c r="K10241" s="0" t="str">
        <f aca="false">IFERROR(VALUE(SUBSTITUTE(E10241,".",",")),E10241)</f>
        <v>No Ct</v>
      </c>
      <c r="L10241" s="61" t="str">
        <f aca="false">IF(J10241="PosK",SUMIFS(K:K,J:J,"PosK",H:H,H10241),"")</f>
        <v/>
      </c>
      <c r="M10241" s="61" t="str">
        <f aca="false">IF(J10241="PosK",SUMIFS(K:K,J:J,"NegK",H:H,H10241),"")</f>
        <v/>
      </c>
      <c r="N10241" s="61" t="str">
        <f aca="false">IF(J10241="PosK",SUMIFS(K:K,J:J,"eDNA",H:H,H10241),"")</f>
        <v/>
      </c>
      <c r="P10241" s="62"/>
      <c r="T10241" s="63"/>
      <c r="W10241" s="64"/>
    </row>
    <row r="10242" customFormat="false" ht="14.25" hidden="false" customHeight="false" outlineLevel="0" collapsed="false">
      <c r="A10242" s="0" t="s">
        <v>794</v>
      </c>
      <c r="B10242" s="52" t="s">
        <v>1045</v>
      </c>
      <c r="C10242" s="52" t="s">
        <v>743</v>
      </c>
      <c r="D10242" s="53" t="n">
        <v>0.1</v>
      </c>
      <c r="E10242" s="53" t="n">
        <v>31.61</v>
      </c>
      <c r="F10242" s="0" t="s">
        <v>1478</v>
      </c>
      <c r="G10242" s="0" t="str">
        <f aca="false">LEFT(B10242,2)</f>
        <v>31</v>
      </c>
      <c r="H10242" s="0" t="str">
        <f aca="false">I10242&amp;"_"&amp;G10242&amp;"_"&amp;F10242</f>
        <v>Bjergsalamander_31_20191010_DL2019025_ViborgGym_koersel2</v>
      </c>
      <c r="I10242" s="61" t="str">
        <f aca="false">MID(RIGHT(B10242,LEN(B10242)-3),1,FIND("_",RIGHT(B10242,LEN(B10242)-3))-1)</f>
        <v>Bjergsalamander</v>
      </c>
      <c r="J10242" s="61" t="str">
        <f aca="false">TRIM(SUBSTITUTE(RIGHT(B10242,FIND(I10242,B10242)+1),"_",""))</f>
        <v>PosK</v>
      </c>
      <c r="K10242" s="0" t="n">
        <f aca="false">IFERROR(VALUE(SUBSTITUTE(E10242,".",",")),E10242)</f>
        <v>31.61</v>
      </c>
      <c r="L10242" s="61" t="n">
        <f aca="false">IF(J10242="PosK",SUMIFS(K:K,J:J,"PosK",H:H,H10242),"")</f>
        <v>31.61</v>
      </c>
      <c r="M10242" s="61" t="n">
        <f aca="false">IF(J10242="PosK",SUMIFS(K:K,J:J,"NegK",H:H,H10242),"")</f>
        <v>0</v>
      </c>
      <c r="N10242" s="61" t="n">
        <f aca="false">IF(J10242="PosK",SUMIFS(K:K,J:J,"eDNA",H:H,H10242),"")</f>
        <v>0</v>
      </c>
      <c r="P10242" s="62" t="n">
        <f aca="false">IF(K10244="No Ct",0,K10244)</f>
        <v>0</v>
      </c>
      <c r="Q10242" s="62" t="n">
        <f aca="false">IF(K10245="No Ct",0,K10245)</f>
        <v>0</v>
      </c>
      <c r="R10242" s="0" t="str">
        <f aca="false">IF(AND(L10242&gt;0,M10242=0),"Valid","Invalid")</f>
        <v>Valid</v>
      </c>
      <c r="S10242" s="0" t="str">
        <f aca="false">IF(OR(P10242&gt;1,Q10242&gt;1),"Present","Absent")</f>
        <v>Absent</v>
      </c>
      <c r="T10242" s="63" t="str">
        <f aca="false">IF(OR(AND(P10242&gt;1,P10242&lt;41),AND(Q10242&gt;1,Q10242&lt;41)),"Ct&lt;41","Ct&gt;41")</f>
        <v>Ct&gt;41</v>
      </c>
      <c r="U10242" s="0" t="str">
        <f aca="false">I10242</f>
        <v>Bjergsalamander</v>
      </c>
      <c r="V10242" s="0" t="str">
        <f aca="false">MID(F10242,10,9)</f>
        <v>DL2019025</v>
      </c>
      <c r="W10242" s="64" t="str">
        <f aca="false">V10242&amp;"_"&amp;U10242&amp;"_"&amp;R10242&amp;"_"&amp;S10242&amp;"_"&amp;T10242</f>
        <v>DL2019025_Bjergsalamander_Valid_Absent_Ct&gt;41</v>
      </c>
    </row>
    <row r="10243" customFormat="false" ht="14.25" hidden="false" customHeight="false" outlineLevel="0" collapsed="false">
      <c r="A10243" s="0" t="s">
        <v>796</v>
      </c>
      <c r="B10243" s="52" t="s">
        <v>1046</v>
      </c>
      <c r="C10243" s="52" t="s">
        <v>747</v>
      </c>
      <c r="D10243" s="53" t="n">
        <v>0.1</v>
      </c>
      <c r="E10243" s="53" t="s">
        <v>748</v>
      </c>
      <c r="F10243" s="0" t="s">
        <v>1478</v>
      </c>
      <c r="G10243" s="0" t="str">
        <f aca="false">LEFT(B10243,2)</f>
        <v>31</v>
      </c>
      <c r="H10243" s="0" t="str">
        <f aca="false">I10243&amp;"_"&amp;G10243&amp;"_"&amp;F10243</f>
        <v>Bjergsalamander_31_20191010_DL2019025_ViborgGym_koersel2</v>
      </c>
      <c r="I10243" s="61" t="str">
        <f aca="false">MID(RIGHT(B10243,LEN(B10243)-3),1,FIND("_",RIGHT(B10243,LEN(B10243)-3))-1)</f>
        <v>Bjergsalamander</v>
      </c>
      <c r="J10243" s="61" t="str">
        <f aca="false">TRIM(SUBSTITUTE(RIGHT(B10243,FIND(I10243,B10243)+1),"_",""))</f>
        <v>NegK</v>
      </c>
      <c r="K10243" s="0" t="str">
        <f aca="false">IFERROR(VALUE(SUBSTITUTE(E10243,".",",")),E10243)</f>
        <v>No Ct</v>
      </c>
      <c r="L10243" s="61" t="str">
        <f aca="false">IF(J10243="PosK",SUMIFS(K:K,J:J,"PosK",H:H,H10243),"")</f>
        <v/>
      </c>
      <c r="M10243" s="61" t="str">
        <f aca="false">IF(J10243="PosK",SUMIFS(K:K,J:J,"NegK",H:H,H10243),"")</f>
        <v/>
      </c>
      <c r="N10243" s="61" t="str">
        <f aca="false">IF(J10243="PosK",SUMIFS(K:K,J:J,"eDNA",H:H,H10243),"")</f>
        <v/>
      </c>
    </row>
    <row r="10244" customFormat="false" ht="14.25" hidden="false" customHeight="false" outlineLevel="0" collapsed="false">
      <c r="A10244" s="0" t="s">
        <v>798</v>
      </c>
      <c r="B10244" s="52" t="s">
        <v>1047</v>
      </c>
      <c r="C10244" s="52" t="s">
        <v>751</v>
      </c>
      <c r="D10244" s="53" t="n">
        <v>0.1</v>
      </c>
      <c r="E10244" s="53" t="s">
        <v>748</v>
      </c>
      <c r="F10244" s="0" t="s">
        <v>1478</v>
      </c>
      <c r="G10244" s="0" t="str">
        <f aca="false">LEFT(B10244,2)</f>
        <v>31</v>
      </c>
      <c r="H10244" s="0" t="str">
        <f aca="false">I10244&amp;"_"&amp;G10244&amp;"_"&amp;F10244</f>
        <v>Bjergsalamander_31_20191010_DL2019025_ViborgGym_koersel2</v>
      </c>
      <c r="I10244" s="61" t="str">
        <f aca="false">MID(RIGHT(B10244,LEN(B10244)-3),1,FIND("_",RIGHT(B10244,LEN(B10244)-3))-1)</f>
        <v>Bjergsalamander</v>
      </c>
      <c r="J10244" s="61" t="str">
        <f aca="false">TRIM(SUBSTITUTE(RIGHT(B10244,FIND(I10244,B10244)+1),"_",""))</f>
        <v>eDNA</v>
      </c>
      <c r="K10244" s="0" t="str">
        <f aca="false">IFERROR(VALUE(SUBSTITUTE(E10244,".",",")),E10244)</f>
        <v>No Ct</v>
      </c>
      <c r="L10244" s="61" t="str">
        <f aca="false">IF(J10244="PosK",SUMIFS(K:K,J:J,"PosK",H:H,H10244),"")</f>
        <v/>
      </c>
      <c r="M10244" s="61" t="str">
        <f aca="false">IF(J10244="PosK",SUMIFS(K:K,J:J,"NegK",H:H,H10244),"")</f>
        <v/>
      </c>
      <c r="N10244" s="61" t="str">
        <f aca="false">IF(J10244="PosK",SUMIFS(K:K,J:J,"eDNA",H:H,H10244),"")</f>
        <v/>
      </c>
      <c r="Q10244" s="62"/>
    </row>
    <row r="10245" customFormat="false" ht="14.25" hidden="false" customHeight="false" outlineLevel="0" collapsed="false">
      <c r="A10245" s="0" t="s">
        <v>800</v>
      </c>
      <c r="B10245" s="52" t="s">
        <v>1047</v>
      </c>
      <c r="C10245" s="52" t="s">
        <v>751</v>
      </c>
      <c r="D10245" s="53" t="n">
        <v>0.1</v>
      </c>
      <c r="E10245" s="53" t="s">
        <v>748</v>
      </c>
      <c r="F10245" s="0" t="s">
        <v>1478</v>
      </c>
      <c r="G10245" s="0" t="str">
        <f aca="false">LEFT(B10245,2)</f>
        <v>31</v>
      </c>
      <c r="H10245" s="0" t="str">
        <f aca="false">I10245&amp;"_"&amp;G10245&amp;"_"&amp;F10245</f>
        <v>Bjergsalamander_31_20191010_DL2019025_ViborgGym_koersel2</v>
      </c>
      <c r="I10245" s="61" t="str">
        <f aca="false">MID(RIGHT(B10245,LEN(B10245)-3),1,FIND("_",RIGHT(B10245,LEN(B10245)-3))-1)</f>
        <v>Bjergsalamander</v>
      </c>
      <c r="J10245" s="61" t="str">
        <f aca="false">TRIM(SUBSTITUTE(RIGHT(B10245,FIND(I10245,B10245)+1),"_",""))</f>
        <v>eDNA</v>
      </c>
      <c r="K10245" s="0" t="str">
        <f aca="false">IFERROR(VALUE(SUBSTITUTE(E10245,".",",")),E10245)</f>
        <v>No Ct</v>
      </c>
      <c r="L10245" s="61" t="str">
        <f aca="false">IF(J10245="PosK",SUMIFS(K:K,J:J,"PosK",H:H,H10245),"")</f>
        <v/>
      </c>
      <c r="M10245" s="61" t="str">
        <f aca="false">IF(J10245="PosK",SUMIFS(K:K,J:J,"NegK",H:H,H10245),"")</f>
        <v/>
      </c>
      <c r="N10245" s="61" t="str">
        <f aca="false">IF(J10245="PosK",SUMIFS(K:K,J:J,"eDNA",H:H,H10245),"")</f>
        <v/>
      </c>
      <c r="P10245" s="62"/>
      <c r="T10245" s="63"/>
      <c r="W10245" s="64"/>
    </row>
    <row r="10246" customFormat="false" ht="14.25" hidden="false" customHeight="false" outlineLevel="0" collapsed="false">
      <c r="A10246" s="0" t="s">
        <v>802</v>
      </c>
      <c r="B10246" s="52" t="s">
        <v>1049</v>
      </c>
      <c r="C10246" s="52" t="s">
        <v>743</v>
      </c>
      <c r="D10246" s="53" t="n">
        <v>0.1</v>
      </c>
      <c r="E10246" s="53" t="s">
        <v>748</v>
      </c>
      <c r="F10246" s="0" t="s">
        <v>1478</v>
      </c>
      <c r="G10246" s="0" t="str">
        <f aca="false">LEFT(B10246,2)</f>
        <v>32</v>
      </c>
      <c r="H10246" s="0" t="str">
        <f aca="false">I10246&amp;"_"&amp;G10246&amp;"_"&amp;F10246</f>
        <v>Latterfroe_32_20191010_DL2019025_ViborgGym_koersel2</v>
      </c>
      <c r="I10246" s="61" t="str">
        <f aca="false">MID(RIGHT(B10246,LEN(B10246)-3),1,FIND("_",RIGHT(B10246,LEN(B10246)-3))-1)</f>
        <v>Latterfroe</v>
      </c>
      <c r="J10246" s="61" t="str">
        <f aca="false">TRIM(SUBSTITUTE(RIGHT(B10246,FIND(I10246,B10246)+1),"_",""))</f>
        <v>PosK</v>
      </c>
      <c r="K10246" s="0" t="str">
        <f aca="false">IFERROR(VALUE(SUBSTITUTE(E10246,".",",")),E10246)</f>
        <v>No Ct</v>
      </c>
      <c r="L10246" s="61" t="n">
        <f aca="false">IF(J10246="PosK",SUMIFS(K:K,J:J,"PosK",H:H,H10246),"")</f>
        <v>0</v>
      </c>
      <c r="M10246" s="61" t="n">
        <f aca="false">IF(J10246="PosK",SUMIFS(K:K,J:J,"NegK",H:H,H10246),"")</f>
        <v>0</v>
      </c>
      <c r="N10246" s="61" t="n">
        <f aca="false">IF(J10246="PosK",SUMIFS(K:K,J:J,"eDNA",H:H,H10246),"")</f>
        <v>27.75</v>
      </c>
      <c r="P10246" s="62" t="n">
        <f aca="false">IF(K10248="No Ct",0,K10248)</f>
        <v>0</v>
      </c>
      <c r="Q10246" s="62" t="n">
        <f aca="false">IF(K10249="No Ct",0,K10249)</f>
        <v>27.75</v>
      </c>
      <c r="R10246" s="0" t="str">
        <f aca="false">IF(AND(L10246&gt;0,M10246=0),"Valid","Invalid")</f>
        <v>Invalid</v>
      </c>
      <c r="S10246" s="0" t="str">
        <f aca="false">IF(OR(P10246&gt;1,Q10246&gt;1),"Present","Absent")</f>
        <v>Present</v>
      </c>
      <c r="T10246" s="63" t="str">
        <f aca="false">IF(OR(AND(P10246&gt;1,P10246&lt;41),AND(Q10246&gt;1,Q10246&lt;41)),"Ct&lt;41","Ct&gt;41")</f>
        <v>Ct&lt;41</v>
      </c>
      <c r="U10246" s="0" t="str">
        <f aca="false">I10246</f>
        <v>Latterfroe</v>
      </c>
      <c r="V10246" s="0" t="str">
        <f aca="false">MID(F10246,10,9)</f>
        <v>DL2019025</v>
      </c>
      <c r="W10246" s="64" t="str">
        <f aca="false">V10246&amp;"_"&amp;U10246&amp;"_"&amp;R10246&amp;"_"&amp;S10246&amp;"_"&amp;T10246</f>
        <v>DL2019025_Latterfroe_Invalid_Present_Ct&lt;41</v>
      </c>
    </row>
    <row r="10247" customFormat="false" ht="14.25" hidden="false" customHeight="false" outlineLevel="0" collapsed="false">
      <c r="A10247" s="0" t="s">
        <v>804</v>
      </c>
      <c r="B10247" s="52" t="s">
        <v>1050</v>
      </c>
      <c r="C10247" s="52" t="s">
        <v>747</v>
      </c>
      <c r="D10247" s="53" t="n">
        <v>0.1</v>
      </c>
      <c r="E10247" s="53" t="s">
        <v>748</v>
      </c>
      <c r="F10247" s="0" t="s">
        <v>1478</v>
      </c>
      <c r="G10247" s="0" t="str">
        <f aca="false">LEFT(B10247,2)</f>
        <v>32</v>
      </c>
      <c r="H10247" s="0" t="str">
        <f aca="false">I10247&amp;"_"&amp;G10247&amp;"_"&amp;F10247</f>
        <v>Latterfroe_32_20191010_DL2019025_ViborgGym_koersel2</v>
      </c>
      <c r="I10247" s="61" t="str">
        <f aca="false">MID(RIGHT(B10247,LEN(B10247)-3),1,FIND("_",RIGHT(B10247,LEN(B10247)-3))-1)</f>
        <v>Latterfroe</v>
      </c>
      <c r="J10247" s="61" t="str">
        <f aca="false">TRIM(SUBSTITUTE(RIGHT(B10247,FIND(I10247,B10247)+1),"_",""))</f>
        <v>NegK</v>
      </c>
      <c r="K10247" s="0" t="str">
        <f aca="false">IFERROR(VALUE(SUBSTITUTE(E10247,".",",")),E10247)</f>
        <v>No Ct</v>
      </c>
      <c r="L10247" s="61" t="str">
        <f aca="false">IF(J10247="PosK",SUMIFS(K:K,J:J,"PosK",H:H,H10247),"")</f>
        <v/>
      </c>
      <c r="M10247" s="61" t="str">
        <f aca="false">IF(J10247="PosK",SUMIFS(K:K,J:J,"NegK",H:H,H10247),"")</f>
        <v/>
      </c>
      <c r="N10247" s="61" t="str">
        <f aca="false">IF(J10247="PosK",SUMIFS(K:K,J:J,"eDNA",H:H,H10247),"")</f>
        <v/>
      </c>
    </row>
    <row r="10248" customFormat="false" ht="14.25" hidden="false" customHeight="false" outlineLevel="0" collapsed="false">
      <c r="A10248" s="0" t="s">
        <v>806</v>
      </c>
      <c r="B10248" s="52" t="s">
        <v>1051</v>
      </c>
      <c r="C10248" s="52" t="s">
        <v>751</v>
      </c>
      <c r="D10248" s="53" t="n">
        <v>0.1</v>
      </c>
      <c r="E10248" s="53" t="s">
        <v>748</v>
      </c>
      <c r="F10248" s="0" t="s">
        <v>1478</v>
      </c>
      <c r="G10248" s="0" t="str">
        <f aca="false">LEFT(B10248,2)</f>
        <v>32</v>
      </c>
      <c r="H10248" s="0" t="str">
        <f aca="false">I10248&amp;"_"&amp;G10248&amp;"_"&amp;F10248</f>
        <v>Latterfroe_32_20191010_DL2019025_ViborgGym_koersel2</v>
      </c>
      <c r="I10248" s="61" t="str">
        <f aca="false">MID(RIGHT(B10248,LEN(B10248)-3),1,FIND("_",RIGHT(B10248,LEN(B10248)-3))-1)</f>
        <v>Latterfroe</v>
      </c>
      <c r="J10248" s="61" t="str">
        <f aca="false">TRIM(SUBSTITUTE(RIGHT(B10248,FIND(I10248,B10248)+1),"_",""))</f>
        <v>eDNA</v>
      </c>
      <c r="K10248" s="0" t="str">
        <f aca="false">IFERROR(VALUE(SUBSTITUTE(E10248,".",",")),E10248)</f>
        <v>No Ct</v>
      </c>
      <c r="L10248" s="61" t="str">
        <f aca="false">IF(J10248="PosK",SUMIFS(K:K,J:J,"PosK",H:H,H10248),"")</f>
        <v/>
      </c>
      <c r="M10248" s="61" t="str">
        <f aca="false">IF(J10248="PosK",SUMIFS(K:K,J:J,"NegK",H:H,H10248),"")</f>
        <v/>
      </c>
      <c r="N10248" s="61" t="str">
        <f aca="false">IF(J10248="PosK",SUMIFS(K:K,J:J,"eDNA",H:H,H10248),"")</f>
        <v/>
      </c>
      <c r="Q10248" s="62"/>
    </row>
    <row r="10249" customFormat="false" ht="14.25" hidden="false" customHeight="false" outlineLevel="0" collapsed="false">
      <c r="A10249" s="0" t="s">
        <v>808</v>
      </c>
      <c r="B10249" s="52" t="s">
        <v>1051</v>
      </c>
      <c r="C10249" s="52" t="s">
        <v>751</v>
      </c>
      <c r="D10249" s="53" t="n">
        <v>0.1</v>
      </c>
      <c r="E10249" s="53" t="n">
        <v>27.75</v>
      </c>
      <c r="F10249" s="0" t="s">
        <v>1478</v>
      </c>
      <c r="G10249" s="0" t="str">
        <f aca="false">LEFT(B10249,2)</f>
        <v>32</v>
      </c>
      <c r="H10249" s="0" t="str">
        <f aca="false">I10249&amp;"_"&amp;G10249&amp;"_"&amp;F10249</f>
        <v>Latterfroe_32_20191010_DL2019025_ViborgGym_koersel2</v>
      </c>
      <c r="I10249" s="61" t="str">
        <f aca="false">MID(RIGHT(B10249,LEN(B10249)-3),1,FIND("_",RIGHT(B10249,LEN(B10249)-3))-1)</f>
        <v>Latterfroe</v>
      </c>
      <c r="J10249" s="61" t="str">
        <f aca="false">TRIM(SUBSTITUTE(RIGHT(B10249,FIND(I10249,B10249)+1),"_",""))</f>
        <v>eDNA</v>
      </c>
      <c r="K10249" s="0" t="n">
        <f aca="false">IFERROR(VALUE(SUBSTITUTE(E10249,".",",")),E10249)</f>
        <v>27.75</v>
      </c>
      <c r="L10249" s="61" t="str">
        <f aca="false">IF(J10249="PosK",SUMIFS(K:K,J:J,"PosK",H:H,H10249),"")</f>
        <v/>
      </c>
      <c r="M10249" s="61" t="str">
        <f aca="false">IF(J10249="PosK",SUMIFS(K:K,J:J,"NegK",H:H,H10249),"")</f>
        <v/>
      </c>
      <c r="N10249" s="61" t="str">
        <f aca="false">IF(J10249="PosK",SUMIFS(K:K,J:J,"eDNA",H:H,H10249),"")</f>
        <v/>
      </c>
      <c r="P10249" s="62"/>
      <c r="T10249" s="63"/>
      <c r="W10249" s="64"/>
    </row>
    <row r="10250" customFormat="false" ht="14.25" hidden="false" customHeight="false" outlineLevel="0" collapsed="false">
      <c r="A10250" s="0" t="s">
        <v>810</v>
      </c>
      <c r="B10250" s="52" t="s">
        <v>1228</v>
      </c>
      <c r="C10250" s="52" t="s">
        <v>743</v>
      </c>
      <c r="D10250" s="53" t="n">
        <v>0.1</v>
      </c>
      <c r="E10250" s="53" t="s">
        <v>748</v>
      </c>
      <c r="F10250" s="0" t="s">
        <v>1478</v>
      </c>
      <c r="G10250" s="0" t="str">
        <f aca="false">LEFT(B10250,2)</f>
        <v>33</v>
      </c>
      <c r="H10250" s="0" t="str">
        <f aca="false">I10250&amp;"_"&amp;G10250&amp;"_"&amp;F10250</f>
        <v>KortbenetGroenFroe_33_20191010_DL2019025_ViborgGym_koersel2</v>
      </c>
      <c r="I10250" s="61" t="str">
        <f aca="false">MID(RIGHT(B10250,LEN(B10250)-3),1,FIND("_",RIGHT(B10250,LEN(B10250)-3))-1)</f>
        <v>KortbenetGroenFroe</v>
      </c>
      <c r="J10250" s="61" t="str">
        <f aca="false">TRIM(SUBSTITUTE(RIGHT(B10250,FIND(I10250,B10250)+1),"_",""))</f>
        <v>PosK</v>
      </c>
      <c r="K10250" s="0" t="str">
        <f aca="false">IFERROR(VALUE(SUBSTITUTE(E10250,".",",")),E10250)</f>
        <v>No Ct</v>
      </c>
      <c r="L10250" s="61" t="n">
        <f aca="false">IF(J10250="PosK",SUMIFS(K:K,J:J,"PosK",H:H,H10250),"")</f>
        <v>0</v>
      </c>
      <c r="M10250" s="61" t="n">
        <f aca="false">IF(J10250="PosK",SUMIFS(K:K,J:J,"NegK",H:H,H10250),"")</f>
        <v>39.74</v>
      </c>
      <c r="N10250" s="61" t="n">
        <f aca="false">IF(J10250="PosK",SUMIFS(K:K,J:J,"eDNA",H:H,H10250),"")</f>
        <v>0</v>
      </c>
      <c r="P10250" s="62" t="n">
        <f aca="false">IF(K10252="No Ct",0,K10252)</f>
        <v>0</v>
      </c>
      <c r="Q10250" s="62" t="n">
        <f aca="false">IF(K10253="No Ct",0,K10253)</f>
        <v>0</v>
      </c>
      <c r="R10250" s="0" t="str">
        <f aca="false">IF(AND(L10250&gt;0,M10250=0),"Valid","Invalid")</f>
        <v>Invalid</v>
      </c>
      <c r="S10250" s="0" t="str">
        <f aca="false">IF(OR(P10250&gt;1,Q10250&gt;1),"Present","Absent")</f>
        <v>Absent</v>
      </c>
      <c r="T10250" s="63" t="str">
        <f aca="false">IF(OR(AND(P10250&gt;1,P10250&lt;41),AND(Q10250&gt;1,Q10250&lt;41)),"Ct&lt;41","Ct&gt;41")</f>
        <v>Ct&gt;41</v>
      </c>
      <c r="U10250" s="0" t="str">
        <f aca="false">I10250</f>
        <v>KortbenetGroenFroe</v>
      </c>
      <c r="V10250" s="0" t="str">
        <f aca="false">MID(F10250,10,9)</f>
        <v>DL2019025</v>
      </c>
      <c r="W10250" s="64" t="str">
        <f aca="false">V10250&amp;"_"&amp;U10250&amp;"_"&amp;R10250&amp;"_"&amp;S10250&amp;"_"&amp;T10250</f>
        <v>DL2019025_KortbenetGroenFroe_Invalid_Absent_Ct&gt;41</v>
      </c>
    </row>
    <row r="10251" customFormat="false" ht="14.25" hidden="false" customHeight="false" outlineLevel="0" collapsed="false">
      <c r="A10251" s="0" t="s">
        <v>812</v>
      </c>
      <c r="B10251" s="52" t="s">
        <v>1229</v>
      </c>
      <c r="C10251" s="52" t="s">
        <v>747</v>
      </c>
      <c r="D10251" s="53" t="n">
        <v>0.1</v>
      </c>
      <c r="E10251" s="53" t="n">
        <v>39.74</v>
      </c>
      <c r="F10251" s="0" t="s">
        <v>1478</v>
      </c>
      <c r="G10251" s="0" t="str">
        <f aca="false">LEFT(B10251,2)</f>
        <v>33</v>
      </c>
      <c r="H10251" s="0" t="str">
        <f aca="false">I10251&amp;"_"&amp;G10251&amp;"_"&amp;F10251</f>
        <v>KortbenetGroenFroe_33_20191010_DL2019025_ViborgGym_koersel2</v>
      </c>
      <c r="I10251" s="61" t="str">
        <f aca="false">MID(RIGHT(B10251,LEN(B10251)-3),1,FIND("_",RIGHT(B10251,LEN(B10251)-3))-1)</f>
        <v>KortbenetGroenFroe</v>
      </c>
      <c r="J10251" s="61" t="str">
        <f aca="false">TRIM(SUBSTITUTE(RIGHT(B10251,FIND(I10251,B10251)+1),"_",""))</f>
        <v>NegK</v>
      </c>
      <c r="K10251" s="0" t="n">
        <f aca="false">IFERROR(VALUE(SUBSTITUTE(E10251,".",",")),E10251)</f>
        <v>39.74</v>
      </c>
      <c r="L10251" s="61" t="str">
        <f aca="false">IF(J10251="PosK",SUMIFS(K:K,J:J,"PosK",H:H,H10251),"")</f>
        <v/>
      </c>
      <c r="M10251" s="61" t="str">
        <f aca="false">IF(J10251="PosK",SUMIFS(K:K,J:J,"NegK",H:H,H10251),"")</f>
        <v/>
      </c>
      <c r="N10251" s="61" t="str">
        <f aca="false">IF(J10251="PosK",SUMIFS(K:K,J:J,"eDNA",H:H,H10251),"")</f>
        <v/>
      </c>
    </row>
    <row r="10252" customFormat="false" ht="14.25" hidden="false" customHeight="false" outlineLevel="0" collapsed="false">
      <c r="A10252" s="0" t="s">
        <v>814</v>
      </c>
      <c r="B10252" s="52" t="s">
        <v>1230</v>
      </c>
      <c r="C10252" s="52" t="s">
        <v>751</v>
      </c>
      <c r="D10252" s="53" t="n">
        <v>0.1</v>
      </c>
      <c r="E10252" s="53" t="s">
        <v>748</v>
      </c>
      <c r="F10252" s="0" t="s">
        <v>1478</v>
      </c>
      <c r="G10252" s="0" t="str">
        <f aca="false">LEFT(B10252,2)</f>
        <v>33</v>
      </c>
      <c r="H10252" s="0" t="str">
        <f aca="false">I10252&amp;"_"&amp;G10252&amp;"_"&amp;F10252</f>
        <v>KortbenetGroenFroe_33_20191010_DL2019025_ViborgGym_koersel2</v>
      </c>
      <c r="I10252" s="61" t="str">
        <f aca="false">MID(RIGHT(B10252,LEN(B10252)-3),1,FIND("_",RIGHT(B10252,LEN(B10252)-3))-1)</f>
        <v>KortbenetGroenFroe</v>
      </c>
      <c r="J10252" s="61" t="str">
        <f aca="false">TRIM(SUBSTITUTE(RIGHT(B10252,FIND(I10252,B10252)+1),"_",""))</f>
        <v>eDNA</v>
      </c>
      <c r="K10252" s="0" t="str">
        <f aca="false">IFERROR(VALUE(SUBSTITUTE(E10252,".",",")),E10252)</f>
        <v>No Ct</v>
      </c>
      <c r="L10252" s="61" t="str">
        <f aca="false">IF(J10252="PosK",SUMIFS(K:K,J:J,"PosK",H:H,H10252),"")</f>
        <v/>
      </c>
      <c r="M10252" s="61" t="str">
        <f aca="false">IF(J10252="PosK",SUMIFS(K:K,J:J,"NegK",H:H,H10252),"")</f>
        <v/>
      </c>
      <c r="N10252" s="61" t="str">
        <f aca="false">IF(J10252="PosK",SUMIFS(K:K,J:J,"eDNA",H:H,H10252),"")</f>
        <v/>
      </c>
      <c r="Q10252" s="62"/>
    </row>
    <row r="10253" customFormat="false" ht="14.25" hidden="false" customHeight="false" outlineLevel="0" collapsed="false">
      <c r="A10253" s="0" t="s">
        <v>816</v>
      </c>
      <c r="B10253" s="52" t="s">
        <v>1230</v>
      </c>
      <c r="C10253" s="52" t="s">
        <v>751</v>
      </c>
      <c r="D10253" s="53" t="n">
        <v>0.1</v>
      </c>
      <c r="E10253" s="53" t="s">
        <v>748</v>
      </c>
      <c r="F10253" s="0" t="s">
        <v>1478</v>
      </c>
      <c r="G10253" s="0" t="str">
        <f aca="false">LEFT(B10253,2)</f>
        <v>33</v>
      </c>
      <c r="H10253" s="0" t="str">
        <f aca="false">I10253&amp;"_"&amp;G10253&amp;"_"&amp;F10253</f>
        <v>KortbenetGroenFroe_33_20191010_DL2019025_ViborgGym_koersel2</v>
      </c>
      <c r="I10253" s="61" t="str">
        <f aca="false">MID(RIGHT(B10253,LEN(B10253)-3),1,FIND("_",RIGHT(B10253,LEN(B10253)-3))-1)</f>
        <v>KortbenetGroenFroe</v>
      </c>
      <c r="J10253" s="61" t="str">
        <f aca="false">TRIM(SUBSTITUTE(RIGHT(B10253,FIND(I10253,B10253)+1),"_",""))</f>
        <v>eDNA</v>
      </c>
      <c r="K10253" s="0" t="str">
        <f aca="false">IFERROR(VALUE(SUBSTITUTE(E10253,".",",")),E10253)</f>
        <v>No Ct</v>
      </c>
      <c r="L10253" s="61" t="str">
        <f aca="false">IF(J10253="PosK",SUMIFS(K:K,J:J,"PosK",H:H,H10253),"")</f>
        <v/>
      </c>
      <c r="M10253" s="61" t="str">
        <f aca="false">IF(J10253="PosK",SUMIFS(K:K,J:J,"NegK",H:H,H10253),"")</f>
        <v/>
      </c>
      <c r="N10253" s="61" t="str">
        <f aca="false">IF(J10253="PosK",SUMIFS(K:K,J:J,"eDNA",H:H,H10253),"")</f>
        <v/>
      </c>
      <c r="P10253" s="62"/>
      <c r="T10253" s="63"/>
      <c r="W10253" s="64"/>
    </row>
    <row r="10254" customFormat="false" ht="14.25" hidden="false" customHeight="false" outlineLevel="0" collapsed="false">
      <c r="A10254" s="0" t="s">
        <v>818</v>
      </c>
      <c r="B10254" s="52" t="s">
        <v>1232</v>
      </c>
      <c r="C10254" s="52" t="s">
        <v>743</v>
      </c>
      <c r="D10254" s="53" t="n">
        <v>0.1</v>
      </c>
      <c r="E10254" s="53" t="n">
        <v>34.1</v>
      </c>
      <c r="F10254" s="0" t="s">
        <v>1478</v>
      </c>
      <c r="G10254" s="0" t="str">
        <f aca="false">LEFT(B10254,2)</f>
        <v>34</v>
      </c>
      <c r="H10254" s="0" t="str">
        <f aca="false">I10254&amp;"_"&amp;G10254&amp;"_"&amp;F10254</f>
        <v>Soelvkarusse_34_20191010_DL2019025_ViborgGym_koersel2</v>
      </c>
      <c r="I10254" s="61" t="str">
        <f aca="false">MID(RIGHT(B10254,LEN(B10254)-3),1,FIND("_",RIGHT(B10254,LEN(B10254)-3))-1)</f>
        <v>Soelvkarusse</v>
      </c>
      <c r="J10254" s="61" t="str">
        <f aca="false">TRIM(SUBSTITUTE(RIGHT(B10254,FIND(I10254,B10254)+1),"_",""))</f>
        <v>PosK</v>
      </c>
      <c r="K10254" s="0" t="n">
        <f aca="false">IFERROR(VALUE(SUBSTITUTE(E10254,".",",")),E10254)</f>
        <v>34.1</v>
      </c>
      <c r="L10254" s="61" t="n">
        <f aca="false">IF(J10254="PosK",SUMIFS(K:K,J:J,"PosK",H:H,H10254),"")</f>
        <v>34.1</v>
      </c>
      <c r="M10254" s="61" t="n">
        <f aca="false">IF(J10254="PosK",SUMIFS(K:K,J:J,"NegK",H:H,H10254),"")</f>
        <v>0</v>
      </c>
      <c r="N10254" s="61" t="n">
        <f aca="false">IF(J10254="PosK",SUMIFS(K:K,J:J,"eDNA",H:H,H10254),"")</f>
        <v>0</v>
      </c>
      <c r="P10254" s="62" t="n">
        <f aca="false">IF(K10256="No Ct",0,K10256)</f>
        <v>0</v>
      </c>
      <c r="Q10254" s="62" t="n">
        <f aca="false">IF(K10257="No Ct",0,K10257)</f>
        <v>0</v>
      </c>
      <c r="R10254" s="0" t="str">
        <f aca="false">IF(AND(L10254&gt;0,M10254=0),"Valid","Invalid")</f>
        <v>Valid</v>
      </c>
      <c r="S10254" s="0" t="str">
        <f aca="false">IF(OR(P10254&gt;1,Q10254&gt;1),"Present","Absent")</f>
        <v>Absent</v>
      </c>
      <c r="T10254" s="63" t="str">
        <f aca="false">IF(OR(AND(P10254&gt;1,P10254&lt;41),AND(Q10254&gt;1,Q10254&lt;41)),"Ct&lt;41","Ct&gt;41")</f>
        <v>Ct&gt;41</v>
      </c>
      <c r="U10254" s="0" t="str">
        <f aca="false">I10254</f>
        <v>Soelvkarusse</v>
      </c>
      <c r="V10254" s="0" t="str">
        <f aca="false">MID(F10254,10,9)</f>
        <v>DL2019025</v>
      </c>
      <c r="W10254" s="64" t="str">
        <f aca="false">V10254&amp;"_"&amp;U10254&amp;"_"&amp;R10254&amp;"_"&amp;S10254&amp;"_"&amp;T10254</f>
        <v>DL2019025_Soelvkarusse_Valid_Absent_Ct&gt;41</v>
      </c>
    </row>
    <row r="10255" customFormat="false" ht="14.25" hidden="false" customHeight="false" outlineLevel="0" collapsed="false">
      <c r="A10255" s="0" t="s">
        <v>820</v>
      </c>
      <c r="B10255" s="52" t="s">
        <v>1233</v>
      </c>
      <c r="C10255" s="52" t="s">
        <v>747</v>
      </c>
      <c r="D10255" s="53" t="n">
        <v>0.1</v>
      </c>
      <c r="E10255" s="53" t="s">
        <v>748</v>
      </c>
      <c r="F10255" s="0" t="s">
        <v>1478</v>
      </c>
      <c r="G10255" s="0" t="str">
        <f aca="false">LEFT(B10255,2)</f>
        <v>34</v>
      </c>
      <c r="H10255" s="0" t="str">
        <f aca="false">I10255&amp;"_"&amp;G10255&amp;"_"&amp;F10255</f>
        <v>Soelvkarusse_34_20191010_DL2019025_ViborgGym_koersel2</v>
      </c>
      <c r="I10255" s="61" t="str">
        <f aca="false">MID(RIGHT(B10255,LEN(B10255)-3),1,FIND("_",RIGHT(B10255,LEN(B10255)-3))-1)</f>
        <v>Soelvkarusse</v>
      </c>
      <c r="J10255" s="61" t="str">
        <f aca="false">TRIM(SUBSTITUTE(RIGHT(B10255,FIND(I10255,B10255)+1),"_",""))</f>
        <v>NegK</v>
      </c>
      <c r="K10255" s="0" t="str">
        <f aca="false">IFERROR(VALUE(SUBSTITUTE(E10255,".",",")),E10255)</f>
        <v>No Ct</v>
      </c>
      <c r="L10255" s="61" t="str">
        <f aca="false">IF(J10255="PosK",SUMIFS(K:K,J:J,"PosK",H:H,H10255),"")</f>
        <v/>
      </c>
      <c r="M10255" s="61" t="str">
        <f aca="false">IF(J10255="PosK",SUMIFS(K:K,J:J,"NegK",H:H,H10255),"")</f>
        <v/>
      </c>
      <c r="N10255" s="61" t="str">
        <f aca="false">IF(J10255="PosK",SUMIFS(K:K,J:J,"eDNA",H:H,H10255),"")</f>
        <v/>
      </c>
    </row>
    <row r="10256" customFormat="false" ht="14.25" hidden="false" customHeight="false" outlineLevel="0" collapsed="false">
      <c r="A10256" s="0" t="s">
        <v>822</v>
      </c>
      <c r="B10256" s="52" t="s">
        <v>1234</v>
      </c>
      <c r="C10256" s="52" t="s">
        <v>751</v>
      </c>
      <c r="D10256" s="53" t="n">
        <v>0.1</v>
      </c>
      <c r="E10256" s="53" t="s">
        <v>748</v>
      </c>
      <c r="F10256" s="0" t="s">
        <v>1478</v>
      </c>
      <c r="G10256" s="0" t="str">
        <f aca="false">LEFT(B10256,2)</f>
        <v>34</v>
      </c>
      <c r="H10256" s="0" t="str">
        <f aca="false">I10256&amp;"_"&amp;G10256&amp;"_"&amp;F10256</f>
        <v>Soelvkarusse_34_20191010_DL2019025_ViborgGym_koersel2</v>
      </c>
      <c r="I10256" s="61" t="str">
        <f aca="false">MID(RIGHT(B10256,LEN(B10256)-3),1,FIND("_",RIGHT(B10256,LEN(B10256)-3))-1)</f>
        <v>Soelvkarusse</v>
      </c>
      <c r="J10256" s="61" t="str">
        <f aca="false">TRIM(SUBSTITUTE(RIGHT(B10256,FIND(I10256,B10256)+1),"_",""))</f>
        <v>eDNA</v>
      </c>
      <c r="K10256" s="0" t="str">
        <f aca="false">IFERROR(VALUE(SUBSTITUTE(E10256,".",",")),E10256)</f>
        <v>No Ct</v>
      </c>
      <c r="L10256" s="61" t="str">
        <f aca="false">IF(J10256="PosK",SUMIFS(K:K,J:J,"PosK",H:H,H10256),"")</f>
        <v/>
      </c>
      <c r="M10256" s="61" t="str">
        <f aca="false">IF(J10256="PosK",SUMIFS(K:K,J:J,"NegK",H:H,H10256),"")</f>
        <v/>
      </c>
      <c r="N10256" s="61" t="str">
        <f aca="false">IF(J10256="PosK",SUMIFS(K:K,J:J,"eDNA",H:H,H10256),"")</f>
        <v/>
      </c>
      <c r="Q10256" s="62"/>
    </row>
    <row r="10257" customFormat="false" ht="14.25" hidden="false" customHeight="false" outlineLevel="0" collapsed="false">
      <c r="A10257" s="0" t="s">
        <v>824</v>
      </c>
      <c r="B10257" s="52" t="s">
        <v>1234</v>
      </c>
      <c r="C10257" s="52" t="s">
        <v>751</v>
      </c>
      <c r="D10257" s="53" t="n">
        <v>0.1</v>
      </c>
      <c r="E10257" s="53" t="s">
        <v>748</v>
      </c>
      <c r="F10257" s="0" t="s">
        <v>1478</v>
      </c>
      <c r="G10257" s="0" t="str">
        <f aca="false">LEFT(B10257,2)</f>
        <v>34</v>
      </c>
      <c r="H10257" s="0" t="str">
        <f aca="false">I10257&amp;"_"&amp;G10257&amp;"_"&amp;F10257</f>
        <v>Soelvkarusse_34_20191010_DL2019025_ViborgGym_koersel2</v>
      </c>
      <c r="I10257" s="61" t="str">
        <f aca="false">MID(RIGHT(B10257,LEN(B10257)-3),1,FIND("_",RIGHT(B10257,LEN(B10257)-3))-1)</f>
        <v>Soelvkarusse</v>
      </c>
      <c r="J10257" s="61" t="str">
        <f aca="false">TRIM(SUBSTITUTE(RIGHT(B10257,FIND(I10257,B10257)+1),"_",""))</f>
        <v>eDNA</v>
      </c>
      <c r="K10257" s="0" t="str">
        <f aca="false">IFERROR(VALUE(SUBSTITUTE(E10257,".",",")),E10257)</f>
        <v>No Ct</v>
      </c>
      <c r="L10257" s="61" t="str">
        <f aca="false">IF(J10257="PosK",SUMIFS(K:K,J:J,"PosK",H:H,H10257),"")</f>
        <v/>
      </c>
      <c r="M10257" s="61" t="str">
        <f aca="false">IF(J10257="PosK",SUMIFS(K:K,J:J,"NegK",H:H,H10257),"")</f>
        <v/>
      </c>
      <c r="N10257" s="61" t="str">
        <f aca="false">IF(J10257="PosK",SUMIFS(K:K,J:J,"eDNA",H:H,H10257),"")</f>
        <v/>
      </c>
      <c r="P10257" s="62"/>
      <c r="T10257" s="63"/>
      <c r="W10257" s="64"/>
    </row>
    <row r="10258" customFormat="false" ht="14.25" hidden="false" customHeight="false" outlineLevel="0" collapsed="false">
      <c r="A10258" s="0" t="s">
        <v>749</v>
      </c>
      <c r="B10258" s="52" t="s">
        <v>750</v>
      </c>
      <c r="C10258" s="52" t="s">
        <v>751</v>
      </c>
      <c r="D10258" s="53" t="n">
        <v>0.1</v>
      </c>
      <c r="E10258" s="53" t="s">
        <v>748</v>
      </c>
      <c r="F10258" s="0" t="s">
        <v>1479</v>
      </c>
      <c r="G10258" s="0" t="str">
        <f aca="false">LEFT(B10258,2)</f>
        <v>01</v>
      </c>
      <c r="H10258" s="0" t="str">
        <f aca="false">I10258&amp;"_"&amp;G10258&amp;"_"&amp;F10258</f>
        <v>Loegfroe_01_20191022_DL2019063_HilleroedHTX_koersel1</v>
      </c>
      <c r="I10258" s="61" t="str">
        <f aca="false">MID(RIGHT(B10258,LEN(B10258)-3),1,FIND("_",RIGHT(B10258,LEN(B10258)-3))-1)</f>
        <v>Loegfroe</v>
      </c>
      <c r="J10258" s="61" t="str">
        <f aca="false">TRIM(SUBSTITUTE(RIGHT(B10258,FIND(I10258,B10258)+1),"_",""))</f>
        <v>eDNA</v>
      </c>
      <c r="K10258" s="0" t="str">
        <f aca="false">IFERROR(VALUE(SUBSTITUTE(E10258,".",",")),E10258)</f>
        <v>No Ct</v>
      </c>
      <c r="L10258" s="61" t="str">
        <f aca="false">IF(J10258="PosK",SUMIFS(K:K,J:J,"PosK",H:H,H10258),"")</f>
        <v/>
      </c>
      <c r="M10258" s="61" t="str">
        <f aca="false">IF(J10258="PosK",SUMIFS(K:K,J:J,"NegK",H:H,H10258),"")</f>
        <v/>
      </c>
      <c r="N10258" s="61" t="str">
        <f aca="false">IF(J10258="PosK",SUMIFS(K:K,J:J,"eDNA",H:H,H10258),"")</f>
        <v/>
      </c>
      <c r="P10258" s="62" t="n">
        <f aca="false">IF(K10260="No Ct",0,K10260)</f>
        <v>0</v>
      </c>
      <c r="Q10258" s="62" t="n">
        <f aca="false">IF(K10261="No Ct",0,K10261)</f>
        <v>0</v>
      </c>
      <c r="R10258" s="0" t="str">
        <f aca="false">IF(AND(L10258&gt;0,M10258=0),"Valid","Invalid")</f>
        <v>Invalid</v>
      </c>
      <c r="S10258" s="0" t="str">
        <f aca="false">IF(OR(P10258&gt;1,Q10258&gt;1),"Present","Absent")</f>
        <v>Absent</v>
      </c>
      <c r="T10258" s="63" t="str">
        <f aca="false">IF(OR(AND(P10258&gt;1,P10258&lt;41),AND(Q10258&gt;1,Q10258&lt;41)),"Ct&lt;41","Ct&gt;41")</f>
        <v>Ct&gt;41</v>
      </c>
      <c r="U10258" s="0" t="str">
        <f aca="false">I10258</f>
        <v>Loegfroe</v>
      </c>
      <c r="V10258" s="0" t="str">
        <f aca="false">MID(F10258,10,9)</f>
        <v>DL2019063</v>
      </c>
      <c r="W10258" s="64" t="str">
        <f aca="false">V10258&amp;"_"&amp;U10258&amp;"_"&amp;R10258&amp;"_"&amp;S10258&amp;"_"&amp;T10258</f>
        <v>DL2019063_Loegfroe_Invalid_Absent_Ct&gt;41</v>
      </c>
    </row>
    <row r="10259" customFormat="false" ht="14.25" hidden="false" customHeight="false" outlineLevel="0" collapsed="false">
      <c r="A10259" s="0" t="s">
        <v>752</v>
      </c>
      <c r="B10259" s="52" t="s">
        <v>750</v>
      </c>
      <c r="C10259" s="52" t="s">
        <v>751</v>
      </c>
      <c r="D10259" s="53" t="n">
        <v>0.1</v>
      </c>
      <c r="E10259" s="53" t="s">
        <v>748</v>
      </c>
      <c r="F10259" s="0" t="s">
        <v>1479</v>
      </c>
      <c r="G10259" s="0" t="str">
        <f aca="false">LEFT(B10259,2)</f>
        <v>01</v>
      </c>
      <c r="H10259" s="0" t="str">
        <f aca="false">I10259&amp;"_"&amp;G10259&amp;"_"&amp;F10259</f>
        <v>Loegfroe_01_20191022_DL2019063_HilleroedHTX_koersel1</v>
      </c>
      <c r="I10259" s="61" t="str">
        <f aca="false">MID(RIGHT(B10259,LEN(B10259)-3),1,FIND("_",RIGHT(B10259,LEN(B10259)-3))-1)</f>
        <v>Loegfroe</v>
      </c>
      <c r="J10259" s="61" t="str">
        <f aca="false">TRIM(SUBSTITUTE(RIGHT(B10259,FIND(I10259,B10259)+1),"_",""))</f>
        <v>eDNA</v>
      </c>
      <c r="K10259" s="0" t="str">
        <f aca="false">IFERROR(VALUE(SUBSTITUTE(E10259,".",",")),E10259)</f>
        <v>No Ct</v>
      </c>
      <c r="L10259" s="61" t="str">
        <f aca="false">IF(J10259="PosK",SUMIFS(K:K,J:J,"PosK",H:H,H10259),"")</f>
        <v/>
      </c>
      <c r="M10259" s="61" t="str">
        <f aca="false">IF(J10259="PosK",SUMIFS(K:K,J:J,"NegK",H:H,H10259),"")</f>
        <v/>
      </c>
      <c r="N10259" s="61" t="str">
        <f aca="false">IF(J10259="PosK",SUMIFS(K:K,J:J,"eDNA",H:H,H10259),"")</f>
        <v/>
      </c>
    </row>
    <row r="10260" customFormat="false" ht="14.25" hidden="false" customHeight="false" outlineLevel="0" collapsed="false">
      <c r="A10260" s="0" t="s">
        <v>758</v>
      </c>
      <c r="B10260" s="52" t="s">
        <v>759</v>
      </c>
      <c r="C10260" s="52" t="s">
        <v>751</v>
      </c>
      <c r="D10260" s="53" t="n">
        <v>0.1</v>
      </c>
      <c r="E10260" s="53" t="s">
        <v>748</v>
      </c>
      <c r="F10260" s="0" t="s">
        <v>1479</v>
      </c>
      <c r="G10260" s="0" t="str">
        <f aca="false">LEFT(B10260,2)</f>
        <v>02</v>
      </c>
      <c r="H10260" s="0" t="str">
        <f aca="false">I10260&amp;"_"&amp;G10260&amp;"_"&amp;F10260</f>
        <v>StorVandsalamander_02_20191022_DL2019063_HilleroedHTX_koersel1</v>
      </c>
      <c r="I10260" s="61" t="str">
        <f aca="false">MID(RIGHT(B10260,LEN(B10260)-3),1,FIND("_",RIGHT(B10260,LEN(B10260)-3))-1)</f>
        <v>StorVandsalamander</v>
      </c>
      <c r="J10260" s="61" t="str">
        <f aca="false">TRIM(SUBSTITUTE(RIGHT(B10260,FIND(I10260,B10260)+1),"_",""))</f>
        <v>eDNA</v>
      </c>
      <c r="K10260" s="0" t="str">
        <f aca="false">IFERROR(VALUE(SUBSTITUTE(E10260,".",",")),E10260)</f>
        <v>No Ct</v>
      </c>
      <c r="L10260" s="61" t="str">
        <f aca="false">IF(J10260="PosK",SUMIFS(K:K,J:J,"PosK",H:H,H10260),"")</f>
        <v/>
      </c>
      <c r="M10260" s="61" t="str">
        <f aca="false">IF(J10260="PosK",SUMIFS(K:K,J:J,"NegK",H:H,H10260),"")</f>
        <v/>
      </c>
      <c r="N10260" s="61" t="str">
        <f aca="false">IF(J10260="PosK",SUMIFS(K:K,J:J,"eDNA",H:H,H10260),"")</f>
        <v/>
      </c>
      <c r="Q10260" s="62"/>
    </row>
    <row r="10261" customFormat="false" ht="14.25" hidden="false" customHeight="false" outlineLevel="0" collapsed="false">
      <c r="A10261" s="0" t="s">
        <v>760</v>
      </c>
      <c r="B10261" s="52" t="s">
        <v>759</v>
      </c>
      <c r="C10261" s="52" t="s">
        <v>751</v>
      </c>
      <c r="D10261" s="53" t="n">
        <v>0.1</v>
      </c>
      <c r="E10261" s="53" t="s">
        <v>748</v>
      </c>
      <c r="F10261" s="0" t="s">
        <v>1479</v>
      </c>
      <c r="G10261" s="0" t="str">
        <f aca="false">LEFT(B10261,2)</f>
        <v>02</v>
      </c>
      <c r="H10261" s="0" t="str">
        <f aca="false">I10261&amp;"_"&amp;G10261&amp;"_"&amp;F10261</f>
        <v>StorVandsalamander_02_20191022_DL2019063_HilleroedHTX_koersel1</v>
      </c>
      <c r="I10261" s="61" t="str">
        <f aca="false">MID(RIGHT(B10261,LEN(B10261)-3),1,FIND("_",RIGHT(B10261,LEN(B10261)-3))-1)</f>
        <v>StorVandsalamander</v>
      </c>
      <c r="J10261" s="61" t="str">
        <f aca="false">TRIM(SUBSTITUTE(RIGHT(B10261,FIND(I10261,B10261)+1),"_",""))</f>
        <v>eDNA</v>
      </c>
      <c r="K10261" s="0" t="str">
        <f aca="false">IFERROR(VALUE(SUBSTITUTE(E10261,".",",")),E10261)</f>
        <v>No Ct</v>
      </c>
      <c r="L10261" s="61" t="str">
        <f aca="false">IF(J10261="PosK",SUMIFS(K:K,J:J,"PosK",H:H,H10261),"")</f>
        <v/>
      </c>
      <c r="M10261" s="61" t="str">
        <f aca="false">IF(J10261="PosK",SUMIFS(K:K,J:J,"NegK",H:H,H10261),"")</f>
        <v/>
      </c>
      <c r="N10261" s="61" t="str">
        <f aca="false">IF(J10261="PosK",SUMIFS(K:K,J:J,"eDNA",H:H,H10261),"")</f>
        <v/>
      </c>
      <c r="P10261" s="62"/>
      <c r="T10261" s="63"/>
      <c r="W10261" s="64"/>
    </row>
    <row r="10262" customFormat="false" ht="14.25" hidden="false" customHeight="false" outlineLevel="0" collapsed="false">
      <c r="A10262" s="0" t="s">
        <v>766</v>
      </c>
      <c r="B10262" s="52" t="s">
        <v>767</v>
      </c>
      <c r="C10262" s="52" t="s">
        <v>751</v>
      </c>
      <c r="D10262" s="53" t="n">
        <v>0.1</v>
      </c>
      <c r="E10262" s="53" t="s">
        <v>748</v>
      </c>
      <c r="F10262" s="0" t="s">
        <v>1479</v>
      </c>
      <c r="G10262" s="0" t="str">
        <f aca="false">LEFT(B10262,2)</f>
        <v>03</v>
      </c>
      <c r="H10262" s="0" t="str">
        <f aca="false">I10262&amp;"_"&amp;G10262&amp;"_"&amp;F10262</f>
        <v>Strandtudse_03_20191022_DL2019063_HilleroedHTX_koersel1</v>
      </c>
      <c r="I10262" s="61" t="str">
        <f aca="false">MID(RIGHT(B10262,LEN(B10262)-3),1,FIND("_",RIGHT(B10262,LEN(B10262)-3))-1)</f>
        <v>Strandtudse</v>
      </c>
      <c r="J10262" s="61" t="str">
        <f aca="false">TRIM(SUBSTITUTE(RIGHT(B10262,FIND(I10262,B10262)+1),"_",""))</f>
        <v>eDNA</v>
      </c>
      <c r="K10262" s="0" t="str">
        <f aca="false">IFERROR(VALUE(SUBSTITUTE(E10262,".",",")),E10262)</f>
        <v>No Ct</v>
      </c>
      <c r="L10262" s="61" t="str">
        <f aca="false">IF(J10262="PosK",SUMIFS(K:K,J:J,"PosK",H:H,H10262),"")</f>
        <v/>
      </c>
      <c r="M10262" s="61" t="str">
        <f aca="false">IF(J10262="PosK",SUMIFS(K:K,J:J,"NegK",H:H,H10262),"")</f>
        <v/>
      </c>
      <c r="N10262" s="61" t="str">
        <f aca="false">IF(J10262="PosK",SUMIFS(K:K,J:J,"eDNA",H:H,H10262),"")</f>
        <v/>
      </c>
      <c r="P10262" s="62" t="n">
        <f aca="false">IF(K10264="No Ct",0,K10264)</f>
        <v>0</v>
      </c>
      <c r="Q10262" s="62" t="n">
        <f aca="false">IF(K10265="No Ct",0,K10265)</f>
        <v>0</v>
      </c>
      <c r="R10262" s="0" t="str">
        <f aca="false">IF(AND(L10262&gt;0,M10262=0),"Valid","Invalid")</f>
        <v>Invalid</v>
      </c>
      <c r="S10262" s="0" t="str">
        <f aca="false">IF(OR(P10262&gt;1,Q10262&gt;1),"Present","Absent")</f>
        <v>Absent</v>
      </c>
      <c r="T10262" s="63" t="str">
        <f aca="false">IF(OR(AND(P10262&gt;1,P10262&lt;41),AND(Q10262&gt;1,Q10262&lt;41)),"Ct&lt;41","Ct&gt;41")</f>
        <v>Ct&gt;41</v>
      </c>
      <c r="U10262" s="0" t="str">
        <f aca="false">I10262</f>
        <v>Strandtudse</v>
      </c>
      <c r="V10262" s="0" t="str">
        <f aca="false">MID(F10262,10,9)</f>
        <v>DL2019063</v>
      </c>
      <c r="W10262" s="64" t="str">
        <f aca="false">V10262&amp;"_"&amp;U10262&amp;"_"&amp;R10262&amp;"_"&amp;S10262&amp;"_"&amp;T10262</f>
        <v>DL2019063_Strandtudse_Invalid_Absent_Ct&gt;41</v>
      </c>
    </row>
    <row r="10263" customFormat="false" ht="14.25" hidden="false" customHeight="false" outlineLevel="0" collapsed="false">
      <c r="A10263" s="0" t="s">
        <v>768</v>
      </c>
      <c r="B10263" s="52" t="s">
        <v>767</v>
      </c>
      <c r="C10263" s="52" t="s">
        <v>751</v>
      </c>
      <c r="D10263" s="53" t="n">
        <v>0.1</v>
      </c>
      <c r="E10263" s="53" t="s">
        <v>748</v>
      </c>
      <c r="F10263" s="0" t="s">
        <v>1479</v>
      </c>
      <c r="G10263" s="0" t="str">
        <f aca="false">LEFT(B10263,2)</f>
        <v>03</v>
      </c>
      <c r="H10263" s="0" t="str">
        <f aca="false">I10263&amp;"_"&amp;G10263&amp;"_"&amp;F10263</f>
        <v>Strandtudse_03_20191022_DL2019063_HilleroedHTX_koersel1</v>
      </c>
      <c r="I10263" s="61" t="str">
        <f aca="false">MID(RIGHT(B10263,LEN(B10263)-3),1,FIND("_",RIGHT(B10263,LEN(B10263)-3))-1)</f>
        <v>Strandtudse</v>
      </c>
      <c r="J10263" s="61" t="str">
        <f aca="false">TRIM(SUBSTITUTE(RIGHT(B10263,FIND(I10263,B10263)+1),"_",""))</f>
        <v>eDNA</v>
      </c>
      <c r="K10263" s="0" t="str">
        <f aca="false">IFERROR(VALUE(SUBSTITUTE(E10263,".",",")),E10263)</f>
        <v>No Ct</v>
      </c>
      <c r="L10263" s="61" t="str">
        <f aca="false">IF(J10263="PosK",SUMIFS(K:K,J:J,"PosK",H:H,H10263),"")</f>
        <v/>
      </c>
      <c r="M10263" s="61" t="str">
        <f aca="false">IF(J10263="PosK",SUMIFS(K:K,J:J,"NegK",H:H,H10263),"")</f>
        <v/>
      </c>
      <c r="N10263" s="61" t="str">
        <f aca="false">IF(J10263="PosK",SUMIFS(K:K,J:J,"eDNA",H:H,H10263),"")</f>
        <v/>
      </c>
    </row>
    <row r="10264" customFormat="false" ht="14.25" hidden="false" customHeight="false" outlineLevel="0" collapsed="false">
      <c r="A10264" s="0" t="s">
        <v>774</v>
      </c>
      <c r="B10264" s="52" t="s">
        <v>775</v>
      </c>
      <c r="C10264" s="52" t="s">
        <v>751</v>
      </c>
      <c r="D10264" s="53" t="n">
        <v>0.1</v>
      </c>
      <c r="E10264" s="53" t="s">
        <v>748</v>
      </c>
      <c r="F10264" s="0" t="s">
        <v>1479</v>
      </c>
      <c r="G10264" s="0" t="str">
        <f aca="false">LEFT(B10264,2)</f>
        <v>04</v>
      </c>
      <c r="H10264" s="0" t="str">
        <f aca="false">I10264&amp;"_"&amp;G10264&amp;"_"&amp;F10264</f>
        <v>GroenbrogetTudse_04_20191022_DL2019063_HilleroedHTX_koersel1</v>
      </c>
      <c r="I10264" s="61" t="str">
        <f aca="false">MID(RIGHT(B10264,LEN(B10264)-3),1,FIND("_",RIGHT(B10264,LEN(B10264)-3))-1)</f>
        <v>GroenbrogetTudse</v>
      </c>
      <c r="J10264" s="61" t="str">
        <f aca="false">TRIM(SUBSTITUTE(RIGHT(B10264,FIND(I10264,B10264)+1),"_",""))</f>
        <v>eDNA</v>
      </c>
      <c r="K10264" s="0" t="str">
        <f aca="false">IFERROR(VALUE(SUBSTITUTE(E10264,".",",")),E10264)</f>
        <v>No Ct</v>
      </c>
      <c r="L10264" s="61" t="str">
        <f aca="false">IF(J10264="PosK",SUMIFS(K:K,J:J,"PosK",H:H,H10264),"")</f>
        <v/>
      </c>
      <c r="M10264" s="61" t="str">
        <f aca="false">IF(J10264="PosK",SUMIFS(K:K,J:J,"NegK",H:H,H10264),"")</f>
        <v/>
      </c>
      <c r="N10264" s="61" t="str">
        <f aca="false">IF(J10264="PosK",SUMIFS(K:K,J:J,"eDNA",H:H,H10264),"")</f>
        <v/>
      </c>
      <c r="Q10264" s="62"/>
    </row>
    <row r="10265" customFormat="false" ht="14.25" hidden="false" customHeight="false" outlineLevel="0" collapsed="false">
      <c r="A10265" s="0" t="s">
        <v>776</v>
      </c>
      <c r="B10265" s="52" t="s">
        <v>775</v>
      </c>
      <c r="C10265" s="52" t="s">
        <v>751</v>
      </c>
      <c r="D10265" s="53" t="n">
        <v>0.1</v>
      </c>
      <c r="E10265" s="53" t="s">
        <v>748</v>
      </c>
      <c r="F10265" s="0" t="s">
        <v>1479</v>
      </c>
      <c r="G10265" s="0" t="str">
        <f aca="false">LEFT(B10265,2)</f>
        <v>04</v>
      </c>
      <c r="H10265" s="0" t="str">
        <f aca="false">I10265&amp;"_"&amp;G10265&amp;"_"&amp;F10265</f>
        <v>GroenbrogetTudse_04_20191022_DL2019063_HilleroedHTX_koersel1</v>
      </c>
      <c r="I10265" s="61" t="str">
        <f aca="false">MID(RIGHT(B10265,LEN(B10265)-3),1,FIND("_",RIGHT(B10265,LEN(B10265)-3))-1)</f>
        <v>GroenbrogetTudse</v>
      </c>
      <c r="J10265" s="61" t="str">
        <f aca="false">TRIM(SUBSTITUTE(RIGHT(B10265,FIND(I10265,B10265)+1),"_",""))</f>
        <v>eDNA</v>
      </c>
      <c r="K10265" s="0" t="str">
        <f aca="false">IFERROR(VALUE(SUBSTITUTE(E10265,".",",")),E10265)</f>
        <v>No Ct</v>
      </c>
      <c r="L10265" s="61" t="str">
        <f aca="false">IF(J10265="PosK",SUMIFS(K:K,J:J,"PosK",H:H,H10265),"")</f>
        <v/>
      </c>
      <c r="M10265" s="61" t="str">
        <f aca="false">IF(J10265="PosK",SUMIFS(K:K,J:J,"NegK",H:H,H10265),"")</f>
        <v/>
      </c>
      <c r="N10265" s="61" t="str">
        <f aca="false">IF(J10265="PosK",SUMIFS(K:K,J:J,"eDNA",H:H,H10265),"")</f>
        <v/>
      </c>
      <c r="P10265" s="62"/>
      <c r="T10265" s="63"/>
      <c r="W10265" s="64"/>
    </row>
    <row r="10266" customFormat="false" ht="14.25" hidden="false" customHeight="false" outlineLevel="0" collapsed="false">
      <c r="A10266" s="0" t="s">
        <v>782</v>
      </c>
      <c r="B10266" s="52" t="s">
        <v>783</v>
      </c>
      <c r="C10266" s="52" t="s">
        <v>751</v>
      </c>
      <c r="D10266" s="53" t="n">
        <v>0.1</v>
      </c>
      <c r="E10266" s="53" t="s">
        <v>748</v>
      </c>
      <c r="F10266" s="0" t="s">
        <v>1479</v>
      </c>
      <c r="G10266" s="0" t="str">
        <f aca="false">LEFT(B10266,2)</f>
        <v>05</v>
      </c>
      <c r="H10266" s="0" t="str">
        <f aca="false">I10266&amp;"_"&amp;G10266&amp;"_"&amp;F10266</f>
        <v>Loevfroe_05_20191022_DL2019063_HilleroedHTX_koersel1</v>
      </c>
      <c r="I10266" s="61" t="str">
        <f aca="false">MID(RIGHT(B10266,LEN(B10266)-3),1,FIND("_",RIGHT(B10266,LEN(B10266)-3))-1)</f>
        <v>Loevfroe</v>
      </c>
      <c r="J10266" s="61" t="str">
        <f aca="false">TRIM(SUBSTITUTE(RIGHT(B10266,FIND(I10266,B10266)+1),"_",""))</f>
        <v>eDNA</v>
      </c>
      <c r="K10266" s="0" t="str">
        <f aca="false">IFERROR(VALUE(SUBSTITUTE(E10266,".",",")),E10266)</f>
        <v>No Ct</v>
      </c>
      <c r="L10266" s="61" t="str">
        <f aca="false">IF(J10266="PosK",SUMIFS(K:K,J:J,"PosK",H:H,H10266),"")</f>
        <v/>
      </c>
      <c r="M10266" s="61" t="str">
        <f aca="false">IF(J10266="PosK",SUMIFS(K:K,J:J,"NegK",H:H,H10266),"")</f>
        <v/>
      </c>
      <c r="N10266" s="61" t="str">
        <f aca="false">IF(J10266="PosK",SUMIFS(K:K,J:J,"eDNA",H:H,H10266),"")</f>
        <v/>
      </c>
      <c r="P10266" s="62" t="n">
        <f aca="false">IF(K10268="No Ct",0,K10268)</f>
        <v>0</v>
      </c>
      <c r="Q10266" s="62" t="n">
        <f aca="false">IF(K10269="No Ct",0,K10269)</f>
        <v>0</v>
      </c>
      <c r="R10266" s="0" t="str">
        <f aca="false">IF(AND(L10266&gt;0,M10266=0),"Valid","Invalid")</f>
        <v>Invalid</v>
      </c>
      <c r="S10266" s="0" t="str">
        <f aca="false">IF(OR(P10266&gt;1,Q10266&gt;1),"Present","Absent")</f>
        <v>Absent</v>
      </c>
      <c r="T10266" s="63" t="str">
        <f aca="false">IF(OR(AND(P10266&gt;1,P10266&lt;41),AND(Q10266&gt;1,Q10266&lt;41)),"Ct&lt;41","Ct&gt;41")</f>
        <v>Ct&gt;41</v>
      </c>
      <c r="U10266" s="0" t="str">
        <f aca="false">I10266</f>
        <v>Loevfroe</v>
      </c>
      <c r="V10266" s="0" t="str">
        <f aca="false">MID(F10266,10,9)</f>
        <v>DL2019063</v>
      </c>
      <c r="W10266" s="64" t="str">
        <f aca="false">V10266&amp;"_"&amp;U10266&amp;"_"&amp;R10266&amp;"_"&amp;S10266&amp;"_"&amp;T10266</f>
        <v>DL2019063_Loevfroe_Invalid_Absent_Ct&gt;41</v>
      </c>
    </row>
    <row r="10267" customFormat="false" ht="14.25" hidden="false" customHeight="false" outlineLevel="0" collapsed="false">
      <c r="A10267" s="0" t="s">
        <v>784</v>
      </c>
      <c r="B10267" s="52" t="s">
        <v>783</v>
      </c>
      <c r="C10267" s="52" t="s">
        <v>751</v>
      </c>
      <c r="D10267" s="53" t="n">
        <v>0.1</v>
      </c>
      <c r="E10267" s="53" t="s">
        <v>748</v>
      </c>
      <c r="F10267" s="0" t="s">
        <v>1479</v>
      </c>
      <c r="G10267" s="0" t="str">
        <f aca="false">LEFT(B10267,2)</f>
        <v>05</v>
      </c>
      <c r="H10267" s="0" t="str">
        <f aca="false">I10267&amp;"_"&amp;G10267&amp;"_"&amp;F10267</f>
        <v>Loevfroe_05_20191022_DL2019063_HilleroedHTX_koersel1</v>
      </c>
      <c r="I10267" s="61" t="str">
        <f aca="false">MID(RIGHT(B10267,LEN(B10267)-3),1,FIND("_",RIGHT(B10267,LEN(B10267)-3))-1)</f>
        <v>Loevfroe</v>
      </c>
      <c r="J10267" s="61" t="str">
        <f aca="false">TRIM(SUBSTITUTE(RIGHT(B10267,FIND(I10267,B10267)+1),"_",""))</f>
        <v>eDNA</v>
      </c>
      <c r="K10267" s="0" t="str">
        <f aca="false">IFERROR(VALUE(SUBSTITUTE(E10267,".",",")),E10267)</f>
        <v>No Ct</v>
      </c>
      <c r="L10267" s="61" t="str">
        <f aca="false">IF(J10267="PosK",SUMIFS(K:K,J:J,"PosK",H:H,H10267),"")</f>
        <v/>
      </c>
      <c r="M10267" s="61" t="str">
        <f aca="false">IF(J10267="PosK",SUMIFS(K:K,J:J,"NegK",H:H,H10267),"")</f>
        <v/>
      </c>
      <c r="N10267" s="61" t="str">
        <f aca="false">IF(J10267="PosK",SUMIFS(K:K,J:J,"eDNA",H:H,H10267),"")</f>
        <v/>
      </c>
    </row>
    <row r="10268" customFormat="false" ht="14.25" hidden="false" customHeight="false" outlineLevel="0" collapsed="false">
      <c r="A10268" s="0" t="s">
        <v>790</v>
      </c>
      <c r="B10268" s="52" t="s">
        <v>791</v>
      </c>
      <c r="C10268" s="52" t="s">
        <v>751</v>
      </c>
      <c r="D10268" s="53" t="n">
        <v>0.1</v>
      </c>
      <c r="E10268" s="53" t="s">
        <v>748</v>
      </c>
      <c r="F10268" s="0" t="s">
        <v>1479</v>
      </c>
      <c r="G10268" s="0" t="str">
        <f aca="false">LEFT(B10268,2)</f>
        <v>06</v>
      </c>
      <c r="H10268" s="0" t="str">
        <f aca="false">I10268&amp;"_"&amp;G10268&amp;"_"&amp;F10268</f>
        <v>Springfroe_06_20191022_DL2019063_HilleroedHTX_koersel1</v>
      </c>
      <c r="I10268" s="61" t="str">
        <f aca="false">MID(RIGHT(B10268,LEN(B10268)-3),1,FIND("_",RIGHT(B10268,LEN(B10268)-3))-1)</f>
        <v>Springfroe</v>
      </c>
      <c r="J10268" s="61" t="str">
        <f aca="false">TRIM(SUBSTITUTE(RIGHT(B10268,FIND(I10268,B10268)+1),"_",""))</f>
        <v>eDNA</v>
      </c>
      <c r="K10268" s="0" t="str">
        <f aca="false">IFERROR(VALUE(SUBSTITUTE(E10268,".",",")),E10268)</f>
        <v>No Ct</v>
      </c>
      <c r="L10268" s="61" t="str">
        <f aca="false">IF(J10268="PosK",SUMIFS(K:K,J:J,"PosK",H:H,H10268),"")</f>
        <v/>
      </c>
      <c r="M10268" s="61" t="str">
        <f aca="false">IF(J10268="PosK",SUMIFS(K:K,J:J,"NegK",H:H,H10268),"")</f>
        <v/>
      </c>
      <c r="N10268" s="61" t="str">
        <f aca="false">IF(J10268="PosK",SUMIFS(K:K,J:J,"eDNA",H:H,H10268),"")</f>
        <v/>
      </c>
      <c r="Q10268" s="62"/>
    </row>
    <row r="10269" customFormat="false" ht="14.25" hidden="false" customHeight="false" outlineLevel="0" collapsed="false">
      <c r="A10269" s="0" t="s">
        <v>792</v>
      </c>
      <c r="B10269" s="52" t="s">
        <v>791</v>
      </c>
      <c r="C10269" s="52" t="s">
        <v>751</v>
      </c>
      <c r="D10269" s="53" t="n">
        <v>0.1</v>
      </c>
      <c r="E10269" s="53" t="s">
        <v>748</v>
      </c>
      <c r="F10269" s="0" t="s">
        <v>1479</v>
      </c>
      <c r="G10269" s="0" t="str">
        <f aca="false">LEFT(B10269,2)</f>
        <v>06</v>
      </c>
      <c r="H10269" s="0" t="str">
        <f aca="false">I10269&amp;"_"&amp;G10269&amp;"_"&amp;F10269</f>
        <v>Springfroe_06_20191022_DL2019063_HilleroedHTX_koersel1</v>
      </c>
      <c r="I10269" s="61" t="str">
        <f aca="false">MID(RIGHT(B10269,LEN(B10269)-3),1,FIND("_",RIGHT(B10269,LEN(B10269)-3))-1)</f>
        <v>Springfroe</v>
      </c>
      <c r="J10269" s="61" t="str">
        <f aca="false">TRIM(SUBSTITUTE(RIGHT(B10269,FIND(I10269,B10269)+1),"_",""))</f>
        <v>eDNA</v>
      </c>
      <c r="K10269" s="0" t="str">
        <f aca="false">IFERROR(VALUE(SUBSTITUTE(E10269,".",",")),E10269)</f>
        <v>No Ct</v>
      </c>
      <c r="L10269" s="61" t="str">
        <f aca="false">IF(J10269="PosK",SUMIFS(K:K,J:J,"PosK",H:H,H10269),"")</f>
        <v/>
      </c>
      <c r="M10269" s="61" t="str">
        <f aca="false">IF(J10269="PosK",SUMIFS(K:K,J:J,"NegK",H:H,H10269),"")</f>
        <v/>
      </c>
      <c r="N10269" s="61" t="str">
        <f aca="false">IF(J10269="PosK",SUMIFS(K:K,J:J,"eDNA",H:H,H10269),"")</f>
        <v/>
      </c>
      <c r="P10269" s="62"/>
      <c r="T10269" s="63"/>
      <c r="W10269" s="64"/>
    </row>
    <row r="10270" customFormat="false" ht="14.25" hidden="false" customHeight="false" outlineLevel="0" collapsed="false">
      <c r="A10270" s="0" t="s">
        <v>798</v>
      </c>
      <c r="B10270" s="52" t="s">
        <v>962</v>
      </c>
      <c r="C10270" s="52" t="s">
        <v>751</v>
      </c>
      <c r="D10270" s="53" t="n">
        <v>0.1</v>
      </c>
      <c r="E10270" s="53" t="s">
        <v>748</v>
      </c>
      <c r="F10270" s="0" t="s">
        <v>1479</v>
      </c>
      <c r="G10270" s="0" t="str">
        <f aca="false">LEFT(B10270,2)</f>
        <v>07</v>
      </c>
      <c r="H10270" s="0" t="str">
        <f aca="false">I10270&amp;"_"&amp;G10270&amp;"_"&amp;F10270</f>
        <v>Springfroe_07_20191022_DL2019063_HilleroedHTX_koersel1</v>
      </c>
      <c r="I10270" s="61" t="str">
        <f aca="false">MID(RIGHT(B10270,LEN(B10270)-3),1,FIND("_",RIGHT(B10270,LEN(B10270)-3))-1)</f>
        <v>Springfroe</v>
      </c>
      <c r="J10270" s="61" t="str">
        <f aca="false">TRIM(SUBSTITUTE(RIGHT(B10270,FIND(I10270,B10270)+1),"_",""))</f>
        <v>eDNA</v>
      </c>
      <c r="K10270" s="0" t="str">
        <f aca="false">IFERROR(VALUE(SUBSTITUTE(E10270,".",",")),E10270)</f>
        <v>No Ct</v>
      </c>
      <c r="L10270" s="61" t="str">
        <f aca="false">IF(J10270="PosK",SUMIFS(K:K,J:J,"PosK",H:H,H10270),"")</f>
        <v/>
      </c>
      <c r="M10270" s="61" t="str">
        <f aca="false">IF(J10270="PosK",SUMIFS(K:K,J:J,"NegK",H:H,H10270),"")</f>
        <v/>
      </c>
      <c r="N10270" s="61" t="str">
        <f aca="false">IF(J10270="PosK",SUMIFS(K:K,J:J,"eDNA",H:H,H10270),"")</f>
        <v/>
      </c>
      <c r="P10270" s="62" t="n">
        <f aca="false">IF(K10272="No Ct",0,K10272)</f>
        <v>0</v>
      </c>
      <c r="Q10270" s="62" t="n">
        <f aca="false">IF(K10273="No Ct",0,K10273)</f>
        <v>0</v>
      </c>
      <c r="R10270" s="0" t="str">
        <f aca="false">IF(AND(L10270&gt;0,M10270=0),"Valid","Invalid")</f>
        <v>Invalid</v>
      </c>
      <c r="S10270" s="0" t="str">
        <f aca="false">IF(OR(P10270&gt;1,Q10270&gt;1),"Present","Absent")</f>
        <v>Absent</v>
      </c>
      <c r="T10270" s="63" t="str">
        <f aca="false">IF(OR(AND(P10270&gt;1,P10270&lt;41),AND(Q10270&gt;1,Q10270&lt;41)),"Ct&lt;41","Ct&gt;41")</f>
        <v>Ct&gt;41</v>
      </c>
      <c r="U10270" s="0" t="str">
        <f aca="false">I10270</f>
        <v>Springfroe</v>
      </c>
      <c r="V10270" s="0" t="str">
        <f aca="false">MID(F10270,10,9)</f>
        <v>DL2019063</v>
      </c>
      <c r="W10270" s="64" t="str">
        <f aca="false">V10270&amp;"_"&amp;U10270&amp;"_"&amp;R10270&amp;"_"&amp;S10270&amp;"_"&amp;T10270</f>
        <v>DL2019063_Springfroe_Invalid_Absent_Ct&gt;41</v>
      </c>
    </row>
    <row r="10271" customFormat="false" ht="14.25" hidden="false" customHeight="false" outlineLevel="0" collapsed="false">
      <c r="A10271" s="0" t="s">
        <v>800</v>
      </c>
      <c r="B10271" s="52" t="s">
        <v>962</v>
      </c>
      <c r="C10271" s="52" t="s">
        <v>751</v>
      </c>
      <c r="D10271" s="53" t="n">
        <v>0.1</v>
      </c>
      <c r="E10271" s="53" t="s">
        <v>748</v>
      </c>
      <c r="F10271" s="0" t="s">
        <v>1479</v>
      </c>
      <c r="G10271" s="0" t="str">
        <f aca="false">LEFT(B10271,2)</f>
        <v>07</v>
      </c>
      <c r="H10271" s="0" t="str">
        <f aca="false">I10271&amp;"_"&amp;G10271&amp;"_"&amp;F10271</f>
        <v>Springfroe_07_20191022_DL2019063_HilleroedHTX_koersel1</v>
      </c>
      <c r="I10271" s="61" t="str">
        <f aca="false">MID(RIGHT(B10271,LEN(B10271)-3),1,FIND("_",RIGHT(B10271,LEN(B10271)-3))-1)</f>
        <v>Springfroe</v>
      </c>
      <c r="J10271" s="61" t="str">
        <f aca="false">TRIM(SUBSTITUTE(RIGHT(B10271,FIND(I10271,B10271)+1),"_",""))</f>
        <v>eDNA</v>
      </c>
      <c r="K10271" s="0" t="str">
        <f aca="false">IFERROR(VALUE(SUBSTITUTE(E10271,".",",")),E10271)</f>
        <v>No Ct</v>
      </c>
      <c r="L10271" s="61" t="str">
        <f aca="false">IF(J10271="PosK",SUMIFS(K:K,J:J,"PosK",H:H,H10271),"")</f>
        <v/>
      </c>
      <c r="M10271" s="61" t="str">
        <f aca="false">IF(J10271="PosK",SUMIFS(K:K,J:J,"NegK",H:H,H10271),"")</f>
        <v/>
      </c>
      <c r="N10271" s="61" t="str">
        <f aca="false">IF(J10271="PosK",SUMIFS(K:K,J:J,"eDNA",H:H,H10271),"")</f>
        <v/>
      </c>
    </row>
    <row r="10272" customFormat="false" ht="14.25" hidden="false" customHeight="false" outlineLevel="0" collapsed="false">
      <c r="A10272" s="0" t="s">
        <v>806</v>
      </c>
      <c r="B10272" s="52" t="s">
        <v>966</v>
      </c>
      <c r="C10272" s="52" t="s">
        <v>751</v>
      </c>
      <c r="D10272" s="53" t="n">
        <v>0.1</v>
      </c>
      <c r="E10272" s="53" t="s">
        <v>748</v>
      </c>
      <c r="F10272" s="0" t="s">
        <v>1479</v>
      </c>
      <c r="G10272" s="0" t="str">
        <f aca="false">LEFT(B10272,2)</f>
        <v>08</v>
      </c>
      <c r="H10272" s="0" t="str">
        <f aca="false">I10272&amp;"_"&amp;G10272&amp;"_"&amp;F10272</f>
        <v>Klokkefroe_08_20191022_DL2019063_HilleroedHTX_koersel1</v>
      </c>
      <c r="I10272" s="61" t="str">
        <f aca="false">MID(RIGHT(B10272,LEN(B10272)-3),1,FIND("_",RIGHT(B10272,LEN(B10272)-3))-1)</f>
        <v>Klokkefroe</v>
      </c>
      <c r="J10272" s="61" t="str">
        <f aca="false">TRIM(SUBSTITUTE(RIGHT(B10272,FIND(I10272,B10272)+1),"_",""))</f>
        <v>eDNA</v>
      </c>
      <c r="K10272" s="0" t="str">
        <f aca="false">IFERROR(VALUE(SUBSTITUTE(E10272,".",",")),E10272)</f>
        <v>No Ct</v>
      </c>
      <c r="L10272" s="61" t="str">
        <f aca="false">IF(J10272="PosK",SUMIFS(K:K,J:J,"PosK",H:H,H10272),"")</f>
        <v/>
      </c>
      <c r="M10272" s="61" t="str">
        <f aca="false">IF(J10272="PosK",SUMIFS(K:K,J:J,"NegK",H:H,H10272),"")</f>
        <v/>
      </c>
      <c r="N10272" s="61" t="str">
        <f aca="false">IF(J10272="PosK",SUMIFS(K:K,J:J,"eDNA",H:H,H10272),"")</f>
        <v/>
      </c>
      <c r="Q10272" s="62"/>
    </row>
    <row r="10273" customFormat="false" ht="14.25" hidden="false" customHeight="false" outlineLevel="0" collapsed="false">
      <c r="A10273" s="0" t="s">
        <v>808</v>
      </c>
      <c r="B10273" s="52" t="s">
        <v>966</v>
      </c>
      <c r="C10273" s="52" t="s">
        <v>751</v>
      </c>
      <c r="D10273" s="53" t="n">
        <v>0.1</v>
      </c>
      <c r="E10273" s="53" t="s">
        <v>748</v>
      </c>
      <c r="F10273" s="0" t="s">
        <v>1479</v>
      </c>
      <c r="G10273" s="0" t="str">
        <f aca="false">LEFT(B10273,2)</f>
        <v>08</v>
      </c>
      <c r="H10273" s="0" t="str">
        <f aca="false">I10273&amp;"_"&amp;G10273&amp;"_"&amp;F10273</f>
        <v>Klokkefroe_08_20191022_DL2019063_HilleroedHTX_koersel1</v>
      </c>
      <c r="I10273" s="61" t="str">
        <f aca="false">MID(RIGHT(B10273,LEN(B10273)-3),1,FIND("_",RIGHT(B10273,LEN(B10273)-3))-1)</f>
        <v>Klokkefroe</v>
      </c>
      <c r="J10273" s="61" t="str">
        <f aca="false">TRIM(SUBSTITUTE(RIGHT(B10273,FIND(I10273,B10273)+1),"_",""))</f>
        <v>eDNA</v>
      </c>
      <c r="K10273" s="0" t="str">
        <f aca="false">IFERROR(VALUE(SUBSTITUTE(E10273,".",",")),E10273)</f>
        <v>No Ct</v>
      </c>
      <c r="L10273" s="61" t="str">
        <f aca="false">IF(J10273="PosK",SUMIFS(K:K,J:J,"PosK",H:H,H10273),"")</f>
        <v/>
      </c>
      <c r="M10273" s="61" t="str">
        <f aca="false">IF(J10273="PosK",SUMIFS(K:K,J:J,"NegK",H:H,H10273),"")</f>
        <v/>
      </c>
      <c r="N10273" s="61" t="str">
        <f aca="false">IF(J10273="PosK",SUMIFS(K:K,J:J,"eDNA",H:H,H10273),"")</f>
        <v/>
      </c>
      <c r="P10273" s="62"/>
      <c r="T10273" s="63"/>
      <c r="W10273" s="64"/>
    </row>
    <row r="10274" customFormat="false" ht="14.25" hidden="false" customHeight="false" outlineLevel="0" collapsed="false">
      <c r="A10274" s="0" t="s">
        <v>814</v>
      </c>
      <c r="B10274" s="52" t="s">
        <v>970</v>
      </c>
      <c r="C10274" s="52" t="s">
        <v>751</v>
      </c>
      <c r="D10274" s="53" t="n">
        <v>0.1</v>
      </c>
      <c r="E10274" s="53" t="s">
        <v>748</v>
      </c>
      <c r="F10274" s="0" t="s">
        <v>1479</v>
      </c>
      <c r="G10274" s="0" t="str">
        <f aca="false">LEFT(B10274,2)</f>
        <v>09</v>
      </c>
      <c r="H10274" s="0" t="str">
        <f aca="false">I10274&amp;"_"&amp;G10274&amp;"_"&amp;F10274</f>
        <v>Skrubtudse_09_20191022_DL2019063_HilleroedHTX_koersel1</v>
      </c>
      <c r="I10274" s="61" t="str">
        <f aca="false">MID(RIGHT(B10274,LEN(B10274)-3),1,FIND("_",RIGHT(B10274,LEN(B10274)-3))-1)</f>
        <v>Skrubtudse</v>
      </c>
      <c r="J10274" s="61" t="str">
        <f aca="false">TRIM(SUBSTITUTE(RIGHT(B10274,FIND(I10274,B10274)+1),"_",""))</f>
        <v>eDNA</v>
      </c>
      <c r="K10274" s="0" t="str">
        <f aca="false">IFERROR(VALUE(SUBSTITUTE(E10274,".",",")),E10274)</f>
        <v>No Ct</v>
      </c>
      <c r="L10274" s="61" t="str">
        <f aca="false">IF(J10274="PosK",SUMIFS(K:K,J:J,"PosK",H:H,H10274),"")</f>
        <v/>
      </c>
      <c r="M10274" s="61" t="str">
        <f aca="false">IF(J10274="PosK",SUMIFS(K:K,J:J,"NegK",H:H,H10274),"")</f>
        <v/>
      </c>
      <c r="N10274" s="61" t="str">
        <f aca="false">IF(J10274="PosK",SUMIFS(K:K,J:J,"eDNA",H:H,H10274),"")</f>
        <v/>
      </c>
      <c r="P10274" s="62" t="n">
        <f aca="false">IF(K10276="No Ct",0,K10276)</f>
        <v>0</v>
      </c>
      <c r="Q10274" s="62" t="n">
        <f aca="false">IF(K10277="No Ct",0,K10277)</f>
        <v>0</v>
      </c>
      <c r="R10274" s="0" t="str">
        <f aca="false">IF(AND(L10274&gt;0,M10274=0),"Valid","Invalid")</f>
        <v>Invalid</v>
      </c>
      <c r="S10274" s="0" t="str">
        <f aca="false">IF(OR(P10274&gt;1,Q10274&gt;1),"Present","Absent")</f>
        <v>Absent</v>
      </c>
      <c r="T10274" s="63" t="str">
        <f aca="false">IF(OR(AND(P10274&gt;1,P10274&lt;41),AND(Q10274&gt;1,Q10274&lt;41)),"Ct&lt;41","Ct&gt;41")</f>
        <v>Ct&gt;41</v>
      </c>
      <c r="U10274" s="0" t="str">
        <f aca="false">I10274</f>
        <v>Skrubtudse</v>
      </c>
      <c r="V10274" s="0" t="str">
        <f aca="false">MID(F10274,10,9)</f>
        <v>DL2019063</v>
      </c>
      <c r="W10274" s="64" t="str">
        <f aca="false">V10274&amp;"_"&amp;U10274&amp;"_"&amp;R10274&amp;"_"&amp;S10274&amp;"_"&amp;T10274</f>
        <v>DL2019063_Skrubtudse_Invalid_Absent_Ct&gt;41</v>
      </c>
    </row>
    <row r="10275" customFormat="false" ht="14.25" hidden="false" customHeight="false" outlineLevel="0" collapsed="false">
      <c r="A10275" s="0" t="s">
        <v>816</v>
      </c>
      <c r="B10275" s="52" t="s">
        <v>970</v>
      </c>
      <c r="C10275" s="52" t="s">
        <v>751</v>
      </c>
      <c r="D10275" s="53" t="n">
        <v>0.1</v>
      </c>
      <c r="E10275" s="53" t="s">
        <v>748</v>
      </c>
      <c r="F10275" s="0" t="s">
        <v>1479</v>
      </c>
      <c r="G10275" s="0" t="str">
        <f aca="false">LEFT(B10275,2)</f>
        <v>09</v>
      </c>
      <c r="H10275" s="0" t="str">
        <f aca="false">I10275&amp;"_"&amp;G10275&amp;"_"&amp;F10275</f>
        <v>Skrubtudse_09_20191022_DL2019063_HilleroedHTX_koersel1</v>
      </c>
      <c r="I10275" s="61" t="str">
        <f aca="false">MID(RIGHT(B10275,LEN(B10275)-3),1,FIND("_",RIGHT(B10275,LEN(B10275)-3))-1)</f>
        <v>Skrubtudse</v>
      </c>
      <c r="J10275" s="61" t="str">
        <f aca="false">TRIM(SUBSTITUTE(RIGHT(B10275,FIND(I10275,B10275)+1),"_",""))</f>
        <v>eDNA</v>
      </c>
      <c r="K10275" s="0" t="str">
        <f aca="false">IFERROR(VALUE(SUBSTITUTE(E10275,".",",")),E10275)</f>
        <v>No Ct</v>
      </c>
      <c r="L10275" s="61" t="str">
        <f aca="false">IF(J10275="PosK",SUMIFS(K:K,J:J,"PosK",H:H,H10275),"")</f>
        <v/>
      </c>
      <c r="M10275" s="61" t="str">
        <f aca="false">IF(J10275="PosK",SUMIFS(K:K,J:J,"NegK",H:H,H10275),"")</f>
        <v/>
      </c>
      <c r="N10275" s="61" t="str">
        <f aca="false">IF(J10275="PosK",SUMIFS(K:K,J:J,"eDNA",H:H,H10275),"")</f>
        <v/>
      </c>
    </row>
    <row r="10276" customFormat="false" ht="14.25" hidden="false" customHeight="false" outlineLevel="0" collapsed="false">
      <c r="A10276" s="0" t="s">
        <v>822</v>
      </c>
      <c r="B10276" s="52" t="s">
        <v>974</v>
      </c>
      <c r="C10276" s="52" t="s">
        <v>751</v>
      </c>
      <c r="D10276" s="53" t="n">
        <v>0.1</v>
      </c>
      <c r="E10276" s="53" t="s">
        <v>748</v>
      </c>
      <c r="F10276" s="0" t="s">
        <v>1479</v>
      </c>
      <c r="G10276" s="0" t="str">
        <f aca="false">LEFT(B10276,2)</f>
        <v>10</v>
      </c>
      <c r="H10276" s="0" t="str">
        <f aca="false">I10276&amp;"_"&amp;G10276&amp;"_"&amp;F10276</f>
        <v>Skrubtudse_10_20191022_DL2019063_HilleroedHTX_koersel1</v>
      </c>
      <c r="I10276" s="61" t="str">
        <f aca="false">MID(RIGHT(B10276,LEN(B10276)-3),1,FIND("_",RIGHT(B10276,LEN(B10276)-3))-1)</f>
        <v>Skrubtudse</v>
      </c>
      <c r="J10276" s="61" t="str">
        <f aca="false">TRIM(SUBSTITUTE(RIGHT(B10276,FIND(I10276,B10276)+1),"_",""))</f>
        <v>eDNA</v>
      </c>
      <c r="K10276" s="0" t="str">
        <f aca="false">IFERROR(VALUE(SUBSTITUTE(E10276,".",",")),E10276)</f>
        <v>No Ct</v>
      </c>
      <c r="L10276" s="61" t="str">
        <f aca="false">IF(J10276="PosK",SUMIFS(K:K,J:J,"PosK",H:H,H10276),"")</f>
        <v/>
      </c>
      <c r="M10276" s="61" t="str">
        <f aca="false">IF(J10276="PosK",SUMIFS(K:K,J:J,"NegK",H:H,H10276),"")</f>
        <v/>
      </c>
      <c r="N10276" s="61" t="str">
        <f aca="false">IF(J10276="PosK",SUMIFS(K:K,J:J,"eDNA",H:H,H10276),"")</f>
        <v/>
      </c>
      <c r="Q10276" s="62"/>
    </row>
    <row r="10277" customFormat="false" ht="14.25" hidden="false" customHeight="false" outlineLevel="0" collapsed="false">
      <c r="A10277" s="0" t="s">
        <v>824</v>
      </c>
      <c r="B10277" s="52" t="s">
        <v>974</v>
      </c>
      <c r="C10277" s="52" t="s">
        <v>751</v>
      </c>
      <c r="D10277" s="53" t="n">
        <v>0.1</v>
      </c>
      <c r="E10277" s="53" t="s">
        <v>748</v>
      </c>
      <c r="F10277" s="0" t="s">
        <v>1479</v>
      </c>
      <c r="G10277" s="0" t="str">
        <f aca="false">LEFT(B10277,2)</f>
        <v>10</v>
      </c>
      <c r="H10277" s="0" t="str">
        <f aca="false">I10277&amp;"_"&amp;G10277&amp;"_"&amp;F10277</f>
        <v>Skrubtudse_10_20191022_DL2019063_HilleroedHTX_koersel1</v>
      </c>
      <c r="I10277" s="61" t="str">
        <f aca="false">MID(RIGHT(B10277,LEN(B10277)-3),1,FIND("_",RIGHT(B10277,LEN(B10277)-3))-1)</f>
        <v>Skrubtudse</v>
      </c>
      <c r="J10277" s="61" t="str">
        <f aca="false">TRIM(SUBSTITUTE(RIGHT(B10277,FIND(I10277,B10277)+1),"_",""))</f>
        <v>eDNA</v>
      </c>
      <c r="K10277" s="0" t="str">
        <f aca="false">IFERROR(VALUE(SUBSTITUTE(E10277,".",",")),E10277)</f>
        <v>No Ct</v>
      </c>
      <c r="L10277" s="61" t="str">
        <f aca="false">IF(J10277="PosK",SUMIFS(K:K,J:J,"PosK",H:H,H10277),"")</f>
        <v/>
      </c>
      <c r="M10277" s="61" t="str">
        <f aca="false">IF(J10277="PosK",SUMIFS(K:K,J:J,"NegK",H:H,H10277),"")</f>
        <v/>
      </c>
      <c r="N10277" s="61" t="str">
        <f aca="false">IF(J10277="PosK",SUMIFS(K:K,J:J,"eDNA",H:H,H10277),"")</f>
        <v/>
      </c>
      <c r="P10277" s="62"/>
      <c r="T10277" s="63"/>
      <c r="W10277" s="64"/>
    </row>
    <row r="10278" customFormat="false" ht="14.25" hidden="false" customHeight="false" outlineLevel="0" collapsed="false">
      <c r="A10278" s="0" t="s">
        <v>830</v>
      </c>
      <c r="B10278" s="52" t="s">
        <v>978</v>
      </c>
      <c r="C10278" s="52" t="s">
        <v>751</v>
      </c>
      <c r="D10278" s="53" t="n">
        <v>0.1</v>
      </c>
      <c r="E10278" s="53" t="s">
        <v>748</v>
      </c>
      <c r="F10278" s="0" t="s">
        <v>1479</v>
      </c>
      <c r="G10278" s="0" t="str">
        <f aca="false">LEFT(B10278,2)</f>
        <v>11</v>
      </c>
      <c r="H10278" s="0" t="str">
        <f aca="false">I10278&amp;"_"&amp;G10278&amp;"_"&amp;F10278</f>
        <v>Bjergsalamander_11_20191022_DL2019063_HilleroedHTX_koersel1</v>
      </c>
      <c r="I10278" s="61" t="str">
        <f aca="false">MID(RIGHT(B10278,LEN(B10278)-3),1,FIND("_",RIGHT(B10278,LEN(B10278)-3))-1)</f>
        <v>Bjergsalamander</v>
      </c>
      <c r="J10278" s="61" t="str">
        <f aca="false">TRIM(SUBSTITUTE(RIGHT(B10278,FIND(I10278,B10278)+1),"_",""))</f>
        <v>eDNA</v>
      </c>
      <c r="K10278" s="0" t="str">
        <f aca="false">IFERROR(VALUE(SUBSTITUTE(E10278,".",",")),E10278)</f>
        <v>No Ct</v>
      </c>
      <c r="L10278" s="61" t="str">
        <f aca="false">IF(J10278="PosK",SUMIFS(K:K,J:J,"PosK",H:H,H10278),"")</f>
        <v/>
      </c>
      <c r="M10278" s="61" t="str">
        <f aca="false">IF(J10278="PosK",SUMIFS(K:K,J:J,"NegK",H:H,H10278),"")</f>
        <v/>
      </c>
      <c r="N10278" s="61" t="str">
        <f aca="false">IF(J10278="PosK",SUMIFS(K:K,J:J,"eDNA",H:H,H10278),"")</f>
        <v/>
      </c>
      <c r="P10278" s="62" t="n">
        <f aca="false">IF(K10280="No Ct",0,K10280)</f>
        <v>0</v>
      </c>
      <c r="Q10278" s="62" t="n">
        <f aca="false">IF(K10281="No Ct",0,K10281)</f>
        <v>0</v>
      </c>
      <c r="R10278" s="0" t="str">
        <f aca="false">IF(AND(L10278&gt;0,M10278=0),"Valid","Invalid")</f>
        <v>Invalid</v>
      </c>
      <c r="S10278" s="0" t="str">
        <f aca="false">IF(OR(P10278&gt;1,Q10278&gt;1),"Present","Absent")</f>
        <v>Absent</v>
      </c>
      <c r="T10278" s="63" t="str">
        <f aca="false">IF(OR(AND(P10278&gt;1,P10278&lt;41),AND(Q10278&gt;1,Q10278&lt;41)),"Ct&lt;41","Ct&gt;41")</f>
        <v>Ct&gt;41</v>
      </c>
      <c r="U10278" s="0" t="str">
        <f aca="false">I10278</f>
        <v>Bjergsalamander</v>
      </c>
      <c r="V10278" s="0" t="str">
        <f aca="false">MID(F10278,10,9)</f>
        <v>DL2019063</v>
      </c>
      <c r="W10278" s="64" t="str">
        <f aca="false">V10278&amp;"_"&amp;U10278&amp;"_"&amp;R10278&amp;"_"&amp;S10278&amp;"_"&amp;T10278</f>
        <v>DL2019063_Bjergsalamander_Invalid_Absent_Ct&gt;41</v>
      </c>
    </row>
    <row r="10279" customFormat="false" ht="14.25" hidden="false" customHeight="false" outlineLevel="0" collapsed="false">
      <c r="A10279" s="0" t="s">
        <v>832</v>
      </c>
      <c r="B10279" s="52" t="s">
        <v>978</v>
      </c>
      <c r="C10279" s="52" t="s">
        <v>751</v>
      </c>
      <c r="D10279" s="53" t="n">
        <v>0.1</v>
      </c>
      <c r="E10279" s="53" t="s">
        <v>748</v>
      </c>
      <c r="F10279" s="0" t="s">
        <v>1479</v>
      </c>
      <c r="G10279" s="0" t="str">
        <f aca="false">LEFT(B10279,2)</f>
        <v>11</v>
      </c>
      <c r="H10279" s="0" t="str">
        <f aca="false">I10279&amp;"_"&amp;G10279&amp;"_"&amp;F10279</f>
        <v>Bjergsalamander_11_20191022_DL2019063_HilleroedHTX_koersel1</v>
      </c>
      <c r="I10279" s="61" t="str">
        <f aca="false">MID(RIGHT(B10279,LEN(B10279)-3),1,FIND("_",RIGHT(B10279,LEN(B10279)-3))-1)</f>
        <v>Bjergsalamander</v>
      </c>
      <c r="J10279" s="61" t="str">
        <f aca="false">TRIM(SUBSTITUTE(RIGHT(B10279,FIND(I10279,B10279)+1),"_",""))</f>
        <v>eDNA</v>
      </c>
      <c r="K10279" s="0" t="str">
        <f aca="false">IFERROR(VALUE(SUBSTITUTE(E10279,".",",")),E10279)</f>
        <v>No Ct</v>
      </c>
      <c r="L10279" s="61" t="str">
        <f aca="false">IF(J10279="PosK",SUMIFS(K:K,J:J,"PosK",H:H,H10279),"")</f>
        <v/>
      </c>
      <c r="M10279" s="61" t="str">
        <f aca="false">IF(J10279="PosK",SUMIFS(K:K,J:J,"NegK",H:H,H10279),"")</f>
        <v/>
      </c>
      <c r="N10279" s="61" t="str">
        <f aca="false">IF(J10279="PosK",SUMIFS(K:K,J:J,"eDNA",H:H,H10279),"")</f>
        <v/>
      </c>
    </row>
    <row r="10280" customFormat="false" ht="14.25" hidden="false" customHeight="false" outlineLevel="0" collapsed="false">
      <c r="A10280" s="0" t="s">
        <v>838</v>
      </c>
      <c r="B10280" s="52" t="s">
        <v>982</v>
      </c>
      <c r="C10280" s="52" t="s">
        <v>751</v>
      </c>
      <c r="D10280" s="53" t="n">
        <v>0.1</v>
      </c>
      <c r="E10280" s="53" t="s">
        <v>748</v>
      </c>
      <c r="F10280" s="0" t="s">
        <v>1479</v>
      </c>
      <c r="G10280" s="0" t="str">
        <f aca="false">LEFT(B10280,2)</f>
        <v>12</v>
      </c>
      <c r="H10280" s="0" t="str">
        <f aca="false">I10280&amp;"_"&amp;G10280&amp;"_"&amp;F10280</f>
        <v>Latterfroe_12_20191022_DL2019063_HilleroedHTX_koersel1</v>
      </c>
      <c r="I10280" s="61" t="str">
        <f aca="false">MID(RIGHT(B10280,LEN(B10280)-3),1,FIND("_",RIGHT(B10280,LEN(B10280)-3))-1)</f>
        <v>Latterfroe</v>
      </c>
      <c r="J10280" s="61" t="str">
        <f aca="false">TRIM(SUBSTITUTE(RIGHT(B10280,FIND(I10280,B10280)+1),"_",""))</f>
        <v>eDNA</v>
      </c>
      <c r="K10280" s="0" t="str">
        <f aca="false">IFERROR(VALUE(SUBSTITUTE(E10280,".",",")),E10280)</f>
        <v>No Ct</v>
      </c>
      <c r="L10280" s="61" t="str">
        <f aca="false">IF(J10280="PosK",SUMIFS(K:K,J:J,"PosK",H:H,H10280),"")</f>
        <v/>
      </c>
      <c r="M10280" s="61" t="str">
        <f aca="false">IF(J10280="PosK",SUMIFS(K:K,J:J,"NegK",H:H,H10280),"")</f>
        <v/>
      </c>
      <c r="N10280" s="61" t="str">
        <f aca="false">IF(J10280="PosK",SUMIFS(K:K,J:J,"eDNA",H:H,H10280),"")</f>
        <v/>
      </c>
      <c r="Q10280" s="62"/>
    </row>
    <row r="10281" customFormat="false" ht="14.25" hidden="false" customHeight="false" outlineLevel="0" collapsed="false">
      <c r="A10281" s="0" t="s">
        <v>840</v>
      </c>
      <c r="B10281" s="52" t="s">
        <v>982</v>
      </c>
      <c r="C10281" s="52" t="s">
        <v>751</v>
      </c>
      <c r="D10281" s="53" t="n">
        <v>0.1</v>
      </c>
      <c r="E10281" s="53" t="s">
        <v>748</v>
      </c>
      <c r="F10281" s="0" t="s">
        <v>1479</v>
      </c>
      <c r="G10281" s="0" t="str">
        <f aca="false">LEFT(B10281,2)</f>
        <v>12</v>
      </c>
      <c r="H10281" s="0" t="str">
        <f aca="false">I10281&amp;"_"&amp;G10281&amp;"_"&amp;F10281</f>
        <v>Latterfroe_12_20191022_DL2019063_HilleroedHTX_koersel1</v>
      </c>
      <c r="I10281" s="61" t="str">
        <f aca="false">MID(RIGHT(B10281,LEN(B10281)-3),1,FIND("_",RIGHT(B10281,LEN(B10281)-3))-1)</f>
        <v>Latterfroe</v>
      </c>
      <c r="J10281" s="61" t="str">
        <f aca="false">TRIM(SUBSTITUTE(RIGHT(B10281,FIND(I10281,B10281)+1),"_",""))</f>
        <v>eDNA</v>
      </c>
      <c r="K10281" s="0" t="str">
        <f aca="false">IFERROR(VALUE(SUBSTITUTE(E10281,".",",")),E10281)</f>
        <v>No Ct</v>
      </c>
      <c r="L10281" s="61" t="str">
        <f aca="false">IF(J10281="PosK",SUMIFS(K:K,J:J,"PosK",H:H,H10281),"")</f>
        <v/>
      </c>
      <c r="M10281" s="61" t="str">
        <f aca="false">IF(J10281="PosK",SUMIFS(K:K,J:J,"NegK",H:H,H10281),"")</f>
        <v/>
      </c>
      <c r="N10281" s="61" t="str">
        <f aca="false">IF(J10281="PosK",SUMIFS(K:K,J:J,"eDNA",H:H,H10281),"")</f>
        <v/>
      </c>
      <c r="P10281" s="62"/>
      <c r="T10281" s="63"/>
      <c r="W10281" s="64"/>
    </row>
    <row r="10282" customFormat="false" ht="14.25" hidden="false" customHeight="false" outlineLevel="0" collapsed="false">
      <c r="A10282" s="0" t="s">
        <v>846</v>
      </c>
      <c r="B10282" s="52" t="s">
        <v>986</v>
      </c>
      <c r="C10282" s="52" t="s">
        <v>751</v>
      </c>
      <c r="D10282" s="53" t="n">
        <v>0.1</v>
      </c>
      <c r="E10282" s="53" t="s">
        <v>748</v>
      </c>
      <c r="F10282" s="0" t="s">
        <v>1479</v>
      </c>
      <c r="G10282" s="0" t="str">
        <f aca="false">LEFT(B10282,2)</f>
        <v>13</v>
      </c>
      <c r="H10282" s="0" t="str">
        <f aca="false">I10282&amp;"_"&amp;G10282&amp;"_"&amp;F10282</f>
        <v>Spidssnudetfroe_13_20191022_DL2019063_HilleroedHTX_koersel1</v>
      </c>
      <c r="I10282" s="61" t="str">
        <f aca="false">MID(RIGHT(B10282,LEN(B10282)-3),1,FIND("_",RIGHT(B10282,LEN(B10282)-3))-1)</f>
        <v>Spidssnudetfroe</v>
      </c>
      <c r="J10282" s="61" t="str">
        <f aca="false">TRIM(SUBSTITUTE(RIGHT(B10282,FIND(I10282,B10282)+1),"_",""))</f>
        <v>eDNA</v>
      </c>
      <c r="K10282" s="0" t="str">
        <f aca="false">IFERROR(VALUE(SUBSTITUTE(E10282,".",",")),E10282)</f>
        <v>No Ct</v>
      </c>
      <c r="L10282" s="61" t="str">
        <f aca="false">IF(J10282="PosK",SUMIFS(K:K,J:J,"PosK",H:H,H10282),"")</f>
        <v/>
      </c>
      <c r="M10282" s="61" t="str">
        <f aca="false">IF(J10282="PosK",SUMIFS(K:K,J:J,"NegK",H:H,H10282),"")</f>
        <v/>
      </c>
      <c r="N10282" s="61" t="str">
        <f aca="false">IF(J10282="PosK",SUMIFS(K:K,J:J,"eDNA",H:H,H10282),"")</f>
        <v/>
      </c>
      <c r="P10282" s="62" t="n">
        <f aca="false">IF(K10284="No Ct",0,K10284)</f>
        <v>0</v>
      </c>
      <c r="Q10282" s="62" t="n">
        <f aca="false">IF(K10285="No Ct",0,K10285)</f>
        <v>0</v>
      </c>
      <c r="R10282" s="0" t="str">
        <f aca="false">IF(AND(L10282&gt;0,M10282=0),"Valid","Invalid")</f>
        <v>Invalid</v>
      </c>
      <c r="S10282" s="0" t="str">
        <f aca="false">IF(OR(P10282&gt;1,Q10282&gt;1),"Present","Absent")</f>
        <v>Absent</v>
      </c>
      <c r="T10282" s="63" t="str">
        <f aca="false">IF(OR(AND(P10282&gt;1,P10282&lt;41),AND(Q10282&gt;1,Q10282&lt;41)),"Ct&lt;41","Ct&gt;41")</f>
        <v>Ct&gt;41</v>
      </c>
      <c r="U10282" s="0" t="str">
        <f aca="false">I10282</f>
        <v>Spidssnudetfroe</v>
      </c>
      <c r="V10282" s="0" t="str">
        <f aca="false">MID(F10282,10,9)</f>
        <v>DL2019063</v>
      </c>
      <c r="W10282" s="64" t="str">
        <f aca="false">V10282&amp;"_"&amp;U10282&amp;"_"&amp;R10282&amp;"_"&amp;S10282&amp;"_"&amp;T10282</f>
        <v>DL2019063_Spidssnudetfroe_Invalid_Absent_Ct&gt;41</v>
      </c>
    </row>
    <row r="10283" customFormat="false" ht="14.25" hidden="false" customHeight="false" outlineLevel="0" collapsed="false">
      <c r="A10283" s="0" t="s">
        <v>848</v>
      </c>
      <c r="B10283" s="52" t="s">
        <v>986</v>
      </c>
      <c r="C10283" s="52" t="s">
        <v>751</v>
      </c>
      <c r="D10283" s="53" t="n">
        <v>0.1</v>
      </c>
      <c r="E10283" s="53" t="s">
        <v>748</v>
      </c>
      <c r="F10283" s="0" t="s">
        <v>1479</v>
      </c>
      <c r="G10283" s="0" t="str">
        <f aca="false">LEFT(B10283,2)</f>
        <v>13</v>
      </c>
      <c r="H10283" s="0" t="str">
        <f aca="false">I10283&amp;"_"&amp;G10283&amp;"_"&amp;F10283</f>
        <v>Spidssnudetfroe_13_20191022_DL2019063_HilleroedHTX_koersel1</v>
      </c>
      <c r="I10283" s="61" t="str">
        <f aca="false">MID(RIGHT(B10283,LEN(B10283)-3),1,FIND("_",RIGHT(B10283,LEN(B10283)-3))-1)</f>
        <v>Spidssnudetfroe</v>
      </c>
      <c r="J10283" s="61" t="str">
        <f aca="false">TRIM(SUBSTITUTE(RIGHT(B10283,FIND(I10283,B10283)+1),"_",""))</f>
        <v>eDNA</v>
      </c>
      <c r="K10283" s="0" t="str">
        <f aca="false">IFERROR(VALUE(SUBSTITUTE(E10283,".",",")),E10283)</f>
        <v>No Ct</v>
      </c>
      <c r="L10283" s="61" t="str">
        <f aca="false">IF(J10283="PosK",SUMIFS(K:K,J:J,"PosK",H:H,H10283),"")</f>
        <v/>
      </c>
      <c r="M10283" s="61" t="str">
        <f aca="false">IF(J10283="PosK",SUMIFS(K:K,J:J,"NegK",H:H,H10283),"")</f>
        <v/>
      </c>
      <c r="N10283" s="61" t="str">
        <f aca="false">IF(J10283="PosK",SUMIFS(K:K,J:J,"eDNA",H:H,H10283),"")</f>
        <v/>
      </c>
    </row>
    <row r="10284" customFormat="false" ht="14.25" hidden="false" customHeight="false" outlineLevel="0" collapsed="false">
      <c r="A10284" s="0" t="s">
        <v>853</v>
      </c>
      <c r="B10284" s="52" t="s">
        <v>989</v>
      </c>
      <c r="C10284" s="52" t="s">
        <v>751</v>
      </c>
      <c r="D10284" s="53" t="n">
        <v>0.1</v>
      </c>
      <c r="E10284" s="53" t="s">
        <v>748</v>
      </c>
      <c r="F10284" s="0" t="s">
        <v>1479</v>
      </c>
      <c r="G10284" s="0" t="str">
        <f aca="false">LEFT(B10284,2)</f>
        <v>14</v>
      </c>
      <c r="H10284" s="0" t="str">
        <f aca="false">I10284&amp;"_"&amp;G10284&amp;"_"&amp;F10284</f>
        <v>Spidssnudetfroe_14_20191022_DL2019063_HilleroedHTX_koersel1</v>
      </c>
      <c r="I10284" s="61" t="str">
        <f aca="false">MID(RIGHT(B10284,LEN(B10284)-3),1,FIND("_",RIGHT(B10284,LEN(B10284)-3))-1)</f>
        <v>Spidssnudetfroe</v>
      </c>
      <c r="J10284" s="61" t="str">
        <f aca="false">TRIM(SUBSTITUTE(RIGHT(B10284,FIND(I10284,B10284)+1),"_",""))</f>
        <v>eDNA</v>
      </c>
      <c r="K10284" s="0" t="str">
        <f aca="false">IFERROR(VALUE(SUBSTITUTE(E10284,".",",")),E10284)</f>
        <v>No Ct</v>
      </c>
      <c r="L10284" s="61" t="str">
        <f aca="false">IF(J10284="PosK",SUMIFS(K:K,J:J,"PosK",H:H,H10284),"")</f>
        <v/>
      </c>
      <c r="M10284" s="61" t="str">
        <f aca="false">IF(J10284="PosK",SUMIFS(K:K,J:J,"NegK",H:H,H10284),"")</f>
        <v/>
      </c>
      <c r="N10284" s="61" t="str">
        <f aca="false">IF(J10284="PosK",SUMIFS(K:K,J:J,"eDNA",H:H,H10284),"")</f>
        <v/>
      </c>
      <c r="Q10284" s="62"/>
    </row>
    <row r="10285" customFormat="false" ht="14.25" hidden="false" customHeight="false" outlineLevel="0" collapsed="false">
      <c r="A10285" s="0" t="s">
        <v>855</v>
      </c>
      <c r="B10285" s="52" t="s">
        <v>989</v>
      </c>
      <c r="C10285" s="52" t="s">
        <v>751</v>
      </c>
      <c r="D10285" s="53" t="n">
        <v>0.1</v>
      </c>
      <c r="E10285" s="53" t="s">
        <v>748</v>
      </c>
      <c r="F10285" s="0" t="s">
        <v>1479</v>
      </c>
      <c r="G10285" s="0" t="str">
        <f aca="false">LEFT(B10285,2)</f>
        <v>14</v>
      </c>
      <c r="H10285" s="0" t="str">
        <f aca="false">I10285&amp;"_"&amp;G10285&amp;"_"&amp;F10285</f>
        <v>Spidssnudetfroe_14_20191022_DL2019063_HilleroedHTX_koersel1</v>
      </c>
      <c r="I10285" s="61" t="str">
        <f aca="false">MID(RIGHT(B10285,LEN(B10285)-3),1,FIND("_",RIGHT(B10285,LEN(B10285)-3))-1)</f>
        <v>Spidssnudetfroe</v>
      </c>
      <c r="J10285" s="61" t="str">
        <f aca="false">TRIM(SUBSTITUTE(RIGHT(B10285,FIND(I10285,B10285)+1),"_",""))</f>
        <v>eDNA</v>
      </c>
      <c r="K10285" s="0" t="str">
        <f aca="false">IFERROR(VALUE(SUBSTITUTE(E10285,".",",")),E10285)</f>
        <v>No Ct</v>
      </c>
      <c r="L10285" s="61" t="str">
        <f aca="false">IF(J10285="PosK",SUMIFS(K:K,J:J,"PosK",H:H,H10285),"")</f>
        <v/>
      </c>
      <c r="M10285" s="61" t="str">
        <f aca="false">IF(J10285="PosK",SUMIFS(K:K,J:J,"NegK",H:H,H10285),"")</f>
        <v/>
      </c>
      <c r="N10285" s="61" t="str">
        <f aca="false">IF(J10285="PosK",SUMIFS(K:K,J:J,"eDNA",H:H,H10285),"")</f>
        <v/>
      </c>
      <c r="P10285" s="62"/>
      <c r="T10285" s="63"/>
      <c r="W10285" s="64"/>
    </row>
    <row r="10286" customFormat="false" ht="14.25" hidden="false" customHeight="false" outlineLevel="0" collapsed="false">
      <c r="A10286" s="0" t="s">
        <v>860</v>
      </c>
      <c r="B10286" s="52" t="s">
        <v>992</v>
      </c>
      <c r="C10286" s="52" t="s">
        <v>751</v>
      </c>
      <c r="D10286" s="53" t="n">
        <v>0.1</v>
      </c>
      <c r="E10286" s="53" t="s">
        <v>748</v>
      </c>
      <c r="F10286" s="0" t="s">
        <v>1479</v>
      </c>
      <c r="G10286" s="0" t="str">
        <f aca="false">LEFT(B10286,2)</f>
        <v>15</v>
      </c>
      <c r="H10286" s="0" t="str">
        <f aca="false">I10286&amp;"_"&amp;G10286&amp;"_"&amp;F10286</f>
        <v>KortbenetGroenFroe_15_20191022_DL2019063_HilleroedHTX_koersel1</v>
      </c>
      <c r="I10286" s="61" t="str">
        <f aca="false">MID(RIGHT(B10286,LEN(B10286)-3),1,FIND("_",RIGHT(B10286,LEN(B10286)-3))-1)</f>
        <v>KortbenetGroenFroe</v>
      </c>
      <c r="J10286" s="61" t="str">
        <f aca="false">TRIM(SUBSTITUTE(RIGHT(B10286,FIND(I10286,B10286)+1),"_",""))</f>
        <v>eDNA</v>
      </c>
      <c r="K10286" s="0" t="str">
        <f aca="false">IFERROR(VALUE(SUBSTITUTE(E10286,".",",")),E10286)</f>
        <v>No Ct</v>
      </c>
      <c r="L10286" s="61" t="str">
        <f aca="false">IF(J10286="PosK",SUMIFS(K:K,J:J,"PosK",H:H,H10286),"")</f>
        <v/>
      </c>
      <c r="M10286" s="61" t="str">
        <f aca="false">IF(J10286="PosK",SUMIFS(K:K,J:J,"NegK",H:H,H10286),"")</f>
        <v/>
      </c>
      <c r="N10286" s="61" t="str">
        <f aca="false">IF(J10286="PosK",SUMIFS(K:K,J:J,"eDNA",H:H,H10286),"")</f>
        <v/>
      </c>
      <c r="P10286" s="62" t="n">
        <f aca="false">IF(K10288="No Ct",0,K10288)</f>
        <v>0</v>
      </c>
      <c r="Q10286" s="62" t="n">
        <f aca="false">IF(K10289="No Ct",0,K10289)</f>
        <v>0</v>
      </c>
      <c r="R10286" s="0" t="str">
        <f aca="false">IF(AND(L10286&gt;0,M10286=0),"Valid","Invalid")</f>
        <v>Invalid</v>
      </c>
      <c r="S10286" s="0" t="str">
        <f aca="false">IF(OR(P10286&gt;1,Q10286&gt;1),"Present","Absent")</f>
        <v>Absent</v>
      </c>
      <c r="T10286" s="63" t="str">
        <f aca="false">IF(OR(AND(P10286&gt;1,P10286&lt;41),AND(Q10286&gt;1,Q10286&lt;41)),"Ct&lt;41","Ct&gt;41")</f>
        <v>Ct&gt;41</v>
      </c>
      <c r="U10286" s="0" t="str">
        <f aca="false">I10286</f>
        <v>KortbenetGroenFroe</v>
      </c>
      <c r="V10286" s="0" t="str">
        <f aca="false">MID(F10286,10,9)</f>
        <v>DL2019063</v>
      </c>
      <c r="W10286" s="64" t="str">
        <f aca="false">V10286&amp;"_"&amp;U10286&amp;"_"&amp;R10286&amp;"_"&amp;S10286&amp;"_"&amp;T10286</f>
        <v>DL2019063_KortbenetGroenFroe_Invalid_Absent_Ct&gt;41</v>
      </c>
    </row>
    <row r="10287" customFormat="false" ht="14.25" hidden="false" customHeight="false" outlineLevel="0" collapsed="false">
      <c r="A10287" s="0" t="s">
        <v>862</v>
      </c>
      <c r="B10287" s="52" t="s">
        <v>992</v>
      </c>
      <c r="C10287" s="52" t="s">
        <v>751</v>
      </c>
      <c r="D10287" s="53" t="n">
        <v>0.1</v>
      </c>
      <c r="E10287" s="53" t="s">
        <v>748</v>
      </c>
      <c r="F10287" s="0" t="s">
        <v>1479</v>
      </c>
      <c r="G10287" s="0" t="str">
        <f aca="false">LEFT(B10287,2)</f>
        <v>15</v>
      </c>
      <c r="H10287" s="0" t="str">
        <f aca="false">I10287&amp;"_"&amp;G10287&amp;"_"&amp;F10287</f>
        <v>KortbenetGroenFroe_15_20191022_DL2019063_HilleroedHTX_koersel1</v>
      </c>
      <c r="I10287" s="61" t="str">
        <f aca="false">MID(RIGHT(B10287,LEN(B10287)-3),1,FIND("_",RIGHT(B10287,LEN(B10287)-3))-1)</f>
        <v>KortbenetGroenFroe</v>
      </c>
      <c r="J10287" s="61" t="str">
        <f aca="false">TRIM(SUBSTITUTE(RIGHT(B10287,FIND(I10287,B10287)+1),"_",""))</f>
        <v>eDNA</v>
      </c>
      <c r="K10287" s="0" t="str">
        <f aca="false">IFERROR(VALUE(SUBSTITUTE(E10287,".",",")),E10287)</f>
        <v>No Ct</v>
      </c>
      <c r="L10287" s="61" t="str">
        <f aca="false">IF(J10287="PosK",SUMIFS(K:K,J:J,"PosK",H:H,H10287),"")</f>
        <v/>
      </c>
      <c r="M10287" s="61" t="str">
        <f aca="false">IF(J10287="PosK",SUMIFS(K:K,J:J,"NegK",H:H,H10287),"")</f>
        <v/>
      </c>
      <c r="N10287" s="61" t="str">
        <f aca="false">IF(J10287="PosK",SUMIFS(K:K,J:J,"eDNA",H:H,H10287),"")</f>
        <v/>
      </c>
    </row>
    <row r="10288" customFormat="false" ht="14.25" hidden="false" customHeight="false" outlineLevel="0" collapsed="false">
      <c r="A10288" s="0" t="s">
        <v>867</v>
      </c>
      <c r="B10288" s="52" t="s">
        <v>1214</v>
      </c>
      <c r="C10288" s="52" t="s">
        <v>751</v>
      </c>
      <c r="D10288" s="53" t="n">
        <v>0.1</v>
      </c>
      <c r="E10288" s="53" t="s">
        <v>748</v>
      </c>
      <c r="F10288" s="0" t="s">
        <v>1479</v>
      </c>
      <c r="G10288" s="0" t="str">
        <f aca="false">LEFT(B10288,2)</f>
        <v>16</v>
      </c>
      <c r="H10288" s="0" t="str">
        <f aca="false">I10288&amp;"_"&amp;G10288&amp;"_"&amp;F10288</f>
        <v>ButsnudetFroe_16_20191022_DL2019063_HilleroedHTX_koersel1</v>
      </c>
      <c r="I10288" s="61" t="str">
        <f aca="false">MID(RIGHT(B10288,LEN(B10288)-3),1,FIND("_",RIGHT(B10288,LEN(B10288)-3))-1)</f>
        <v>ButsnudetFroe</v>
      </c>
      <c r="J10288" s="61" t="str">
        <f aca="false">TRIM(SUBSTITUTE(RIGHT(B10288,FIND(I10288,B10288)+1),"_",""))</f>
        <v>eDNA</v>
      </c>
      <c r="K10288" s="0" t="str">
        <f aca="false">IFERROR(VALUE(SUBSTITUTE(E10288,".",",")),E10288)</f>
        <v>No Ct</v>
      </c>
      <c r="L10288" s="61" t="str">
        <f aca="false">IF(J10288="PosK",SUMIFS(K:K,J:J,"PosK",H:H,H10288),"")</f>
        <v/>
      </c>
      <c r="M10288" s="61" t="str">
        <f aca="false">IF(J10288="PosK",SUMIFS(K:K,J:J,"NegK",H:H,H10288),"")</f>
        <v/>
      </c>
      <c r="N10288" s="61" t="str">
        <f aca="false">IF(J10288="PosK",SUMIFS(K:K,J:J,"eDNA",H:H,H10288),"")</f>
        <v/>
      </c>
      <c r="Q10288" s="62"/>
    </row>
    <row r="10289" customFormat="false" ht="14.25" hidden="false" customHeight="false" outlineLevel="0" collapsed="false">
      <c r="A10289" s="0" t="s">
        <v>869</v>
      </c>
      <c r="B10289" s="52" t="s">
        <v>1214</v>
      </c>
      <c r="C10289" s="52" t="s">
        <v>751</v>
      </c>
      <c r="D10289" s="53" t="n">
        <v>0.1</v>
      </c>
      <c r="E10289" s="53" t="s">
        <v>748</v>
      </c>
      <c r="F10289" s="0" t="s">
        <v>1479</v>
      </c>
      <c r="G10289" s="0" t="str">
        <f aca="false">LEFT(B10289,2)</f>
        <v>16</v>
      </c>
      <c r="H10289" s="0" t="str">
        <f aca="false">I10289&amp;"_"&amp;G10289&amp;"_"&amp;F10289</f>
        <v>ButsnudetFroe_16_20191022_DL2019063_HilleroedHTX_koersel1</v>
      </c>
      <c r="I10289" s="61" t="str">
        <f aca="false">MID(RIGHT(B10289,LEN(B10289)-3),1,FIND("_",RIGHT(B10289,LEN(B10289)-3))-1)</f>
        <v>ButsnudetFroe</v>
      </c>
      <c r="J10289" s="61" t="str">
        <f aca="false">TRIM(SUBSTITUTE(RIGHT(B10289,FIND(I10289,B10289)+1),"_",""))</f>
        <v>eDNA</v>
      </c>
      <c r="K10289" s="0" t="str">
        <f aca="false">IFERROR(VALUE(SUBSTITUTE(E10289,".",",")),E10289)</f>
        <v>No Ct</v>
      </c>
      <c r="L10289" s="61" t="str">
        <f aca="false">IF(J10289="PosK",SUMIFS(K:K,J:J,"PosK",H:H,H10289),"")</f>
        <v/>
      </c>
      <c r="M10289" s="61" t="str">
        <f aca="false">IF(J10289="PosK",SUMIFS(K:K,J:J,"NegK",H:H,H10289),"")</f>
        <v/>
      </c>
      <c r="N10289" s="61" t="str">
        <f aca="false">IF(J10289="PosK",SUMIFS(K:K,J:J,"eDNA",H:H,H10289),"")</f>
        <v/>
      </c>
      <c r="P10289" s="62"/>
      <c r="T10289" s="63"/>
      <c r="W10289" s="64"/>
    </row>
    <row r="10290" customFormat="false" ht="14.25" hidden="false" customHeight="false" outlineLevel="0" collapsed="false">
      <c r="A10290" s="0" t="s">
        <v>874</v>
      </c>
      <c r="B10290" s="52" t="s">
        <v>998</v>
      </c>
      <c r="C10290" s="52" t="s">
        <v>751</v>
      </c>
      <c r="D10290" s="53" t="n">
        <v>0.1</v>
      </c>
      <c r="E10290" s="53" t="s">
        <v>748</v>
      </c>
      <c r="F10290" s="0" t="s">
        <v>1479</v>
      </c>
      <c r="G10290" s="0" t="str">
        <f aca="false">LEFT(B10290,2)</f>
        <v>17</v>
      </c>
      <c r="H10290" s="0" t="str">
        <f aca="false">I10290&amp;"_"&amp;G10290&amp;"_"&amp;F10290</f>
        <v>ButsnudetFroe_17_20191022_DL2019063_HilleroedHTX_koersel1</v>
      </c>
      <c r="I10290" s="61" t="str">
        <f aca="false">MID(RIGHT(B10290,LEN(B10290)-3),1,FIND("_",RIGHT(B10290,LEN(B10290)-3))-1)</f>
        <v>ButsnudetFroe</v>
      </c>
      <c r="J10290" s="61" t="str">
        <f aca="false">TRIM(SUBSTITUTE(RIGHT(B10290,FIND(I10290,B10290)+1),"_",""))</f>
        <v>eDNA</v>
      </c>
      <c r="K10290" s="0" t="str">
        <f aca="false">IFERROR(VALUE(SUBSTITUTE(E10290,".",",")),E10290)</f>
        <v>No Ct</v>
      </c>
      <c r="L10290" s="61" t="str">
        <f aca="false">IF(J10290="PosK",SUMIFS(K:K,J:J,"PosK",H:H,H10290),"")</f>
        <v/>
      </c>
      <c r="M10290" s="61" t="str">
        <f aca="false">IF(J10290="PosK",SUMIFS(K:K,J:J,"NegK",H:H,H10290),"")</f>
        <v/>
      </c>
      <c r="N10290" s="61" t="str">
        <f aca="false">IF(J10290="PosK",SUMIFS(K:K,J:J,"eDNA",H:H,H10290),"")</f>
        <v/>
      </c>
      <c r="P10290" s="62" t="n">
        <f aca="false">IF(K10292="No Ct",0,K10292)</f>
        <v>0</v>
      </c>
      <c r="Q10290" s="62" t="n">
        <f aca="false">IF(K10293="No Ct",0,K10293)</f>
        <v>0</v>
      </c>
      <c r="R10290" s="0" t="str">
        <f aca="false">IF(AND(L10290&gt;0,M10290=0),"Valid","Invalid")</f>
        <v>Invalid</v>
      </c>
      <c r="S10290" s="0" t="str">
        <f aca="false">IF(OR(P10290&gt;1,Q10290&gt;1),"Present","Absent")</f>
        <v>Absent</v>
      </c>
      <c r="T10290" s="63" t="str">
        <f aca="false">IF(OR(AND(P10290&gt;1,P10290&lt;41),AND(Q10290&gt;1,Q10290&lt;41)),"Ct&lt;41","Ct&gt;41")</f>
        <v>Ct&gt;41</v>
      </c>
      <c r="U10290" s="0" t="str">
        <f aca="false">I10290</f>
        <v>ButsnudetFroe</v>
      </c>
      <c r="V10290" s="0" t="str">
        <f aca="false">MID(F10290,10,9)</f>
        <v>DL2019063</v>
      </c>
      <c r="W10290" s="64" t="str">
        <f aca="false">V10290&amp;"_"&amp;U10290&amp;"_"&amp;R10290&amp;"_"&amp;S10290&amp;"_"&amp;T10290</f>
        <v>DL2019063_ButsnudetFroe_Invalid_Absent_Ct&gt;41</v>
      </c>
    </row>
    <row r="10291" customFormat="false" ht="14.25" hidden="false" customHeight="false" outlineLevel="0" collapsed="false">
      <c r="A10291" s="0" t="s">
        <v>876</v>
      </c>
      <c r="B10291" s="52" t="s">
        <v>998</v>
      </c>
      <c r="C10291" s="52" t="s">
        <v>751</v>
      </c>
      <c r="D10291" s="53" t="n">
        <v>0.1</v>
      </c>
      <c r="E10291" s="53" t="s">
        <v>748</v>
      </c>
      <c r="F10291" s="0" t="s">
        <v>1479</v>
      </c>
      <c r="G10291" s="0" t="str">
        <f aca="false">LEFT(B10291,2)</f>
        <v>17</v>
      </c>
      <c r="H10291" s="0" t="str">
        <f aca="false">I10291&amp;"_"&amp;G10291&amp;"_"&amp;F10291</f>
        <v>ButsnudetFroe_17_20191022_DL2019063_HilleroedHTX_koersel1</v>
      </c>
      <c r="I10291" s="61" t="str">
        <f aca="false">MID(RIGHT(B10291,LEN(B10291)-3),1,FIND("_",RIGHT(B10291,LEN(B10291)-3))-1)</f>
        <v>ButsnudetFroe</v>
      </c>
      <c r="J10291" s="61" t="str">
        <f aca="false">TRIM(SUBSTITUTE(RIGHT(B10291,FIND(I10291,B10291)+1),"_",""))</f>
        <v>eDNA</v>
      </c>
      <c r="K10291" s="0" t="str">
        <f aca="false">IFERROR(VALUE(SUBSTITUTE(E10291,".",",")),E10291)</f>
        <v>No Ct</v>
      </c>
      <c r="L10291" s="61" t="str">
        <f aca="false">IF(J10291="PosK",SUMIFS(K:K,J:J,"PosK",H:H,H10291),"")</f>
        <v/>
      </c>
      <c r="M10291" s="61" t="str">
        <f aca="false">IF(J10291="PosK",SUMIFS(K:K,J:J,"NegK",H:H,H10291),"")</f>
        <v/>
      </c>
      <c r="N10291" s="61" t="str">
        <f aca="false">IF(J10291="PosK",SUMIFS(K:K,J:J,"eDNA",H:H,H10291),"")</f>
        <v/>
      </c>
    </row>
    <row r="10292" customFormat="false" ht="14.25" hidden="false" customHeight="false" outlineLevel="0" collapsed="false">
      <c r="A10292" s="0" t="s">
        <v>881</v>
      </c>
      <c r="B10292" s="52" t="s">
        <v>1217</v>
      </c>
      <c r="C10292" s="52" t="s">
        <v>751</v>
      </c>
      <c r="D10292" s="53" t="n">
        <v>0.1</v>
      </c>
      <c r="E10292" s="53" t="s">
        <v>748</v>
      </c>
      <c r="F10292" s="0" t="s">
        <v>1479</v>
      </c>
      <c r="G10292" s="0" t="str">
        <f aca="false">LEFT(B10292,2)</f>
        <v>18</v>
      </c>
      <c r="H10292" s="0" t="str">
        <f aca="false">I10292&amp;"_"&amp;G10292&amp;"_"&amp;F10292</f>
        <v>LilleVandsalamander_18_20191022_DL2019063_HilleroedHTX_koersel1</v>
      </c>
      <c r="I10292" s="61" t="str">
        <f aca="false">MID(RIGHT(B10292,LEN(B10292)-3),1,FIND("_",RIGHT(B10292,LEN(B10292)-3))-1)</f>
        <v>LilleVandsalamander</v>
      </c>
      <c r="J10292" s="61" t="str">
        <f aca="false">TRIM(SUBSTITUTE(RIGHT(B10292,FIND(I10292,B10292)+1),"_",""))</f>
        <v>eDNA</v>
      </c>
      <c r="K10292" s="0" t="str">
        <f aca="false">IFERROR(VALUE(SUBSTITUTE(E10292,".",",")),E10292)</f>
        <v>No Ct</v>
      </c>
      <c r="L10292" s="61" t="str">
        <f aca="false">IF(J10292="PosK",SUMIFS(K:K,J:J,"PosK",H:H,H10292),"")</f>
        <v/>
      </c>
      <c r="M10292" s="61" t="str">
        <f aca="false">IF(J10292="PosK",SUMIFS(K:K,J:J,"NegK",H:H,H10292),"")</f>
        <v/>
      </c>
      <c r="N10292" s="61" t="str">
        <f aca="false">IF(J10292="PosK",SUMIFS(K:K,J:J,"eDNA",H:H,H10292),"")</f>
        <v/>
      </c>
      <c r="Q10292" s="62"/>
    </row>
    <row r="10293" customFormat="false" ht="14.25" hidden="false" customHeight="false" outlineLevel="0" collapsed="false">
      <c r="A10293" s="0" t="s">
        <v>883</v>
      </c>
      <c r="B10293" s="52" t="s">
        <v>1217</v>
      </c>
      <c r="C10293" s="52" t="s">
        <v>751</v>
      </c>
      <c r="D10293" s="53" t="n">
        <v>0.1</v>
      </c>
      <c r="E10293" s="53" t="s">
        <v>748</v>
      </c>
      <c r="F10293" s="0" t="s">
        <v>1479</v>
      </c>
      <c r="G10293" s="0" t="str">
        <f aca="false">LEFT(B10293,2)</f>
        <v>18</v>
      </c>
      <c r="H10293" s="0" t="str">
        <f aca="false">I10293&amp;"_"&amp;G10293&amp;"_"&amp;F10293</f>
        <v>LilleVandsalamander_18_20191022_DL2019063_HilleroedHTX_koersel1</v>
      </c>
      <c r="I10293" s="61" t="str">
        <f aca="false">MID(RIGHT(B10293,LEN(B10293)-3),1,FIND("_",RIGHT(B10293,LEN(B10293)-3))-1)</f>
        <v>LilleVandsalamander</v>
      </c>
      <c r="J10293" s="61" t="str">
        <f aca="false">TRIM(SUBSTITUTE(RIGHT(B10293,FIND(I10293,B10293)+1),"_",""))</f>
        <v>eDNA</v>
      </c>
      <c r="K10293" s="0" t="str">
        <f aca="false">IFERROR(VALUE(SUBSTITUTE(E10293,".",",")),E10293)</f>
        <v>No Ct</v>
      </c>
      <c r="L10293" s="61" t="str">
        <f aca="false">IF(J10293="PosK",SUMIFS(K:K,J:J,"PosK",H:H,H10293),"")</f>
        <v/>
      </c>
      <c r="M10293" s="61" t="str">
        <f aca="false">IF(J10293="PosK",SUMIFS(K:K,J:J,"NegK",H:H,H10293),"")</f>
        <v/>
      </c>
      <c r="N10293" s="61" t="str">
        <f aca="false">IF(J10293="PosK",SUMIFS(K:K,J:J,"eDNA",H:H,H10293),"")</f>
        <v/>
      </c>
      <c r="P10293" s="62"/>
      <c r="T10293" s="63"/>
      <c r="W10293" s="64"/>
    </row>
    <row r="10294" customFormat="false" ht="14.25" hidden="false" customHeight="false" outlineLevel="0" collapsed="false">
      <c r="A10294" s="0" t="s">
        <v>888</v>
      </c>
      <c r="B10294" s="52" t="s">
        <v>1004</v>
      </c>
      <c r="C10294" s="52" t="s">
        <v>751</v>
      </c>
      <c r="D10294" s="53" t="n">
        <v>0.1</v>
      </c>
      <c r="E10294" s="53" t="n">
        <v>14.25</v>
      </c>
      <c r="F10294" s="0" t="s">
        <v>1479</v>
      </c>
      <c r="G10294" s="0" t="str">
        <f aca="false">LEFT(B10294,2)</f>
        <v>19</v>
      </c>
      <c r="H10294" s="0" t="str">
        <f aca="false">I10294&amp;"_"&amp;G10294&amp;"_"&amp;F10294</f>
        <v>LilleVandsalamander_19_20191022_DL2019063_HilleroedHTX_koersel1</v>
      </c>
      <c r="I10294" s="61" t="str">
        <f aca="false">MID(RIGHT(B10294,LEN(B10294)-3),1,FIND("_",RIGHT(B10294,LEN(B10294)-3))-1)</f>
        <v>LilleVandsalamander</v>
      </c>
      <c r="J10294" s="61" t="str">
        <f aca="false">TRIM(SUBSTITUTE(RIGHT(B10294,FIND(I10294,B10294)+1),"_",""))</f>
        <v>eDNA</v>
      </c>
      <c r="K10294" s="0" t="n">
        <f aca="false">IFERROR(VALUE(SUBSTITUTE(E10294,".",",")),E10294)</f>
        <v>14.25</v>
      </c>
      <c r="L10294" s="61" t="str">
        <f aca="false">IF(J10294="PosK",SUMIFS(K:K,J:J,"PosK",H:H,H10294),"")</f>
        <v/>
      </c>
      <c r="M10294" s="61" t="str">
        <f aca="false">IF(J10294="PosK",SUMIFS(K:K,J:J,"NegK",H:H,H10294),"")</f>
        <v/>
      </c>
      <c r="N10294" s="61" t="str">
        <f aca="false">IF(J10294="PosK",SUMIFS(K:K,J:J,"eDNA",H:H,H10294),"")</f>
        <v/>
      </c>
      <c r="P10294" s="62" t="n">
        <f aca="false">IF(K10296="No Ct",0,K10296)</f>
        <v>0</v>
      </c>
      <c r="Q10294" s="62" t="n">
        <f aca="false">IF(K10297="No Ct",0,K10297)</f>
        <v>0</v>
      </c>
      <c r="R10294" s="0" t="str">
        <f aca="false">IF(AND(L10294&gt;0,M10294=0),"Valid","Invalid")</f>
        <v>Invalid</v>
      </c>
      <c r="S10294" s="0" t="str">
        <f aca="false">IF(OR(P10294&gt;1,Q10294&gt;1),"Present","Absent")</f>
        <v>Absent</v>
      </c>
      <c r="T10294" s="63" t="str">
        <f aca="false">IF(OR(AND(P10294&gt;1,P10294&lt;41),AND(Q10294&gt;1,Q10294&lt;41)),"Ct&lt;41","Ct&gt;41")</f>
        <v>Ct&gt;41</v>
      </c>
      <c r="U10294" s="0" t="str">
        <f aca="false">I10294</f>
        <v>LilleVandsalamander</v>
      </c>
      <c r="V10294" s="0" t="str">
        <f aca="false">MID(F10294,10,9)</f>
        <v>DL2019063</v>
      </c>
      <c r="W10294" s="64" t="str">
        <f aca="false">V10294&amp;"_"&amp;U10294&amp;"_"&amp;R10294&amp;"_"&amp;S10294&amp;"_"&amp;T10294</f>
        <v>DL2019063_LilleVandsalamander_Invalid_Absent_Ct&gt;41</v>
      </c>
    </row>
    <row r="10295" customFormat="false" ht="14.25" hidden="false" customHeight="false" outlineLevel="0" collapsed="false">
      <c r="A10295" s="0" t="s">
        <v>890</v>
      </c>
      <c r="B10295" s="52" t="s">
        <v>1004</v>
      </c>
      <c r="C10295" s="52" t="s">
        <v>751</v>
      </c>
      <c r="D10295" s="53" t="n">
        <v>0.1</v>
      </c>
      <c r="E10295" s="53" t="s">
        <v>748</v>
      </c>
      <c r="F10295" s="0" t="s">
        <v>1479</v>
      </c>
      <c r="G10295" s="0" t="str">
        <f aca="false">LEFT(B10295,2)</f>
        <v>19</v>
      </c>
      <c r="H10295" s="0" t="str">
        <f aca="false">I10295&amp;"_"&amp;G10295&amp;"_"&amp;F10295</f>
        <v>LilleVandsalamander_19_20191022_DL2019063_HilleroedHTX_koersel1</v>
      </c>
      <c r="I10295" s="61" t="str">
        <f aca="false">MID(RIGHT(B10295,LEN(B10295)-3),1,FIND("_",RIGHT(B10295,LEN(B10295)-3))-1)</f>
        <v>LilleVandsalamander</v>
      </c>
      <c r="J10295" s="61" t="str">
        <f aca="false">TRIM(SUBSTITUTE(RIGHT(B10295,FIND(I10295,B10295)+1),"_",""))</f>
        <v>eDNA</v>
      </c>
      <c r="K10295" s="0" t="str">
        <f aca="false">IFERROR(VALUE(SUBSTITUTE(E10295,".",",")),E10295)</f>
        <v>No Ct</v>
      </c>
      <c r="L10295" s="61" t="str">
        <f aca="false">IF(J10295="PosK",SUMIFS(K:K,J:J,"PosK",H:H,H10295),"")</f>
        <v/>
      </c>
      <c r="M10295" s="61" t="str">
        <f aca="false">IF(J10295="PosK",SUMIFS(K:K,J:J,"NegK",H:H,H10295),"")</f>
        <v/>
      </c>
      <c r="N10295" s="61" t="str">
        <f aca="false">IF(J10295="PosK",SUMIFS(K:K,J:J,"eDNA",H:H,H10295),"")</f>
        <v/>
      </c>
    </row>
    <row r="10296" customFormat="false" ht="14.25" hidden="false" customHeight="false" outlineLevel="0" collapsed="false">
      <c r="A10296" s="0" t="s">
        <v>895</v>
      </c>
      <c r="B10296" s="52" t="s">
        <v>1220</v>
      </c>
      <c r="C10296" s="52" t="s">
        <v>751</v>
      </c>
      <c r="D10296" s="53" t="n">
        <v>0.1</v>
      </c>
      <c r="E10296" s="53" t="s">
        <v>748</v>
      </c>
      <c r="F10296" s="0" t="s">
        <v>1479</v>
      </c>
      <c r="G10296" s="0" t="str">
        <f aca="false">LEFT(B10296,2)</f>
        <v>20</v>
      </c>
      <c r="H10296" s="0" t="str">
        <f aca="false">I10296&amp;"_"&amp;G10296&amp;"_"&amp;F10296</f>
        <v>Skalle_20_20191022_DL2019063_HilleroedHTX_koersel1</v>
      </c>
      <c r="I10296" s="61" t="str">
        <f aca="false">MID(RIGHT(B10296,LEN(B10296)-3),1,FIND("_",RIGHT(B10296,LEN(B10296)-3))-1)</f>
        <v>Skalle</v>
      </c>
      <c r="J10296" s="61" t="str">
        <f aca="false">TRIM(SUBSTITUTE(RIGHT(B10296,FIND(I10296,B10296)+1),"_",""))</f>
        <v>eDNA</v>
      </c>
      <c r="K10296" s="0" t="str">
        <f aca="false">IFERROR(VALUE(SUBSTITUTE(E10296,".",",")),E10296)</f>
        <v>No Ct</v>
      </c>
      <c r="L10296" s="61" t="str">
        <f aca="false">IF(J10296="PosK",SUMIFS(K:K,J:J,"PosK",H:H,H10296),"")</f>
        <v/>
      </c>
      <c r="M10296" s="61" t="str">
        <f aca="false">IF(J10296="PosK",SUMIFS(K:K,J:J,"NegK",H:H,H10296),"")</f>
        <v/>
      </c>
      <c r="N10296" s="61" t="str">
        <f aca="false">IF(J10296="PosK",SUMIFS(K:K,J:J,"eDNA",H:H,H10296),"")</f>
        <v/>
      </c>
      <c r="Q10296" s="62"/>
    </row>
    <row r="10297" customFormat="false" ht="14.25" hidden="false" customHeight="false" outlineLevel="0" collapsed="false">
      <c r="A10297" s="0" t="s">
        <v>897</v>
      </c>
      <c r="B10297" s="52" t="s">
        <v>1220</v>
      </c>
      <c r="C10297" s="52" t="s">
        <v>751</v>
      </c>
      <c r="D10297" s="53" t="n">
        <v>0.1</v>
      </c>
      <c r="E10297" s="53" t="s">
        <v>748</v>
      </c>
      <c r="F10297" s="0" t="s">
        <v>1479</v>
      </c>
      <c r="G10297" s="0" t="str">
        <f aca="false">LEFT(B10297,2)</f>
        <v>20</v>
      </c>
      <c r="H10297" s="0" t="str">
        <f aca="false">I10297&amp;"_"&amp;G10297&amp;"_"&amp;F10297</f>
        <v>Skalle_20_20191022_DL2019063_HilleroedHTX_koersel1</v>
      </c>
      <c r="I10297" s="61" t="str">
        <f aca="false">MID(RIGHT(B10297,LEN(B10297)-3),1,FIND("_",RIGHT(B10297,LEN(B10297)-3))-1)</f>
        <v>Skalle</v>
      </c>
      <c r="J10297" s="61" t="str">
        <f aca="false">TRIM(SUBSTITUTE(RIGHT(B10297,FIND(I10297,B10297)+1),"_",""))</f>
        <v>eDNA</v>
      </c>
      <c r="K10297" s="0" t="str">
        <f aca="false">IFERROR(VALUE(SUBSTITUTE(E10297,".",",")),E10297)</f>
        <v>No Ct</v>
      </c>
      <c r="L10297" s="61" t="str">
        <f aca="false">IF(J10297="PosK",SUMIFS(K:K,J:J,"PosK",H:H,H10297),"")</f>
        <v/>
      </c>
      <c r="M10297" s="61" t="str">
        <f aca="false">IF(J10297="PosK",SUMIFS(K:K,J:J,"NegK",H:H,H10297),"")</f>
        <v/>
      </c>
      <c r="N10297" s="61" t="str">
        <f aca="false">IF(J10297="PosK",SUMIFS(K:K,J:J,"eDNA",H:H,H10297),"")</f>
        <v/>
      </c>
      <c r="P10297" s="62"/>
      <c r="T10297" s="63"/>
      <c r="W10297" s="64"/>
    </row>
    <row r="10298" customFormat="false" ht="14.25" hidden="false" customHeight="false" outlineLevel="0" collapsed="false">
      <c r="A10298" s="0" t="s">
        <v>902</v>
      </c>
      <c r="B10298" s="52" t="s">
        <v>1010</v>
      </c>
      <c r="C10298" s="52" t="s">
        <v>751</v>
      </c>
      <c r="D10298" s="53" t="n">
        <v>0.1</v>
      </c>
      <c r="E10298" s="53" t="n">
        <v>31.94</v>
      </c>
      <c r="F10298" s="0" t="s">
        <v>1479</v>
      </c>
      <c r="G10298" s="0" t="str">
        <f aca="false">LEFT(B10298,2)</f>
        <v>21</v>
      </c>
      <c r="H10298" s="0" t="str">
        <f aca="false">I10298&amp;"_"&amp;G10298&amp;"_"&amp;F10298</f>
        <v>Skalle_21_20191022_DL2019063_HilleroedHTX_koersel1</v>
      </c>
      <c r="I10298" s="61" t="str">
        <f aca="false">MID(RIGHT(B10298,LEN(B10298)-3),1,FIND("_",RIGHT(B10298,LEN(B10298)-3))-1)</f>
        <v>Skalle</v>
      </c>
      <c r="J10298" s="61" t="str">
        <f aca="false">TRIM(SUBSTITUTE(RIGHT(B10298,FIND(I10298,B10298)+1),"_",""))</f>
        <v>eDNA</v>
      </c>
      <c r="K10298" s="0" t="n">
        <f aca="false">IFERROR(VALUE(SUBSTITUTE(E10298,".",",")),E10298)</f>
        <v>31.94</v>
      </c>
      <c r="L10298" s="61" t="str">
        <f aca="false">IF(J10298="PosK",SUMIFS(K:K,J:J,"PosK",H:H,H10298),"")</f>
        <v/>
      </c>
      <c r="M10298" s="61" t="str">
        <f aca="false">IF(J10298="PosK",SUMIFS(K:K,J:J,"NegK",H:H,H10298),"")</f>
        <v/>
      </c>
      <c r="N10298" s="61" t="str">
        <f aca="false">IF(J10298="PosK",SUMIFS(K:K,J:J,"eDNA",H:H,H10298),"")</f>
        <v/>
      </c>
      <c r="P10298" s="62" t="n">
        <f aca="false">IF(K10300="No Ct",0,K10300)</f>
        <v>0</v>
      </c>
      <c r="Q10298" s="62" t="n">
        <f aca="false">IF(K10301="No Ct",0,K10301)</f>
        <v>0</v>
      </c>
      <c r="R10298" s="0" t="str">
        <f aca="false">IF(AND(L10298&gt;0,M10298=0),"Valid","Invalid")</f>
        <v>Invalid</v>
      </c>
      <c r="S10298" s="0" t="str">
        <f aca="false">IF(OR(P10298&gt;1,Q10298&gt;1),"Present","Absent")</f>
        <v>Absent</v>
      </c>
      <c r="T10298" s="63" t="str">
        <f aca="false">IF(OR(AND(P10298&gt;1,P10298&lt;41),AND(Q10298&gt;1,Q10298&lt;41)),"Ct&lt;41","Ct&gt;41")</f>
        <v>Ct&gt;41</v>
      </c>
      <c r="U10298" s="0" t="str">
        <f aca="false">I10298</f>
        <v>Skalle</v>
      </c>
      <c r="V10298" s="0" t="str">
        <f aca="false">MID(F10298,10,9)</f>
        <v>DL2019063</v>
      </c>
      <c r="W10298" s="64" t="str">
        <f aca="false">V10298&amp;"_"&amp;U10298&amp;"_"&amp;R10298&amp;"_"&amp;S10298&amp;"_"&amp;T10298</f>
        <v>DL2019063_Skalle_Invalid_Absent_Ct&gt;41</v>
      </c>
    </row>
    <row r="10299" customFormat="false" ht="14.25" hidden="false" customHeight="false" outlineLevel="0" collapsed="false">
      <c r="A10299" s="0" t="s">
        <v>904</v>
      </c>
      <c r="B10299" s="52" t="s">
        <v>1010</v>
      </c>
      <c r="C10299" s="52" t="s">
        <v>751</v>
      </c>
      <c r="D10299" s="53" t="n">
        <v>0.1</v>
      </c>
      <c r="E10299" s="53" t="n">
        <v>31.41</v>
      </c>
      <c r="F10299" s="0" t="s">
        <v>1479</v>
      </c>
      <c r="G10299" s="0" t="str">
        <f aca="false">LEFT(B10299,2)</f>
        <v>21</v>
      </c>
      <c r="H10299" s="0" t="str">
        <f aca="false">I10299&amp;"_"&amp;G10299&amp;"_"&amp;F10299</f>
        <v>Skalle_21_20191022_DL2019063_HilleroedHTX_koersel1</v>
      </c>
      <c r="I10299" s="61" t="str">
        <f aca="false">MID(RIGHT(B10299,LEN(B10299)-3),1,FIND("_",RIGHT(B10299,LEN(B10299)-3))-1)</f>
        <v>Skalle</v>
      </c>
      <c r="J10299" s="61" t="str">
        <f aca="false">TRIM(SUBSTITUTE(RIGHT(B10299,FIND(I10299,B10299)+1),"_",""))</f>
        <v>eDNA</v>
      </c>
      <c r="K10299" s="0" t="n">
        <f aca="false">IFERROR(VALUE(SUBSTITUTE(E10299,".",",")),E10299)</f>
        <v>31.41</v>
      </c>
      <c r="L10299" s="61" t="str">
        <f aca="false">IF(J10299="PosK",SUMIFS(K:K,J:J,"PosK",H:H,H10299),"")</f>
        <v/>
      </c>
      <c r="M10299" s="61" t="str">
        <f aca="false">IF(J10299="PosK",SUMIFS(K:K,J:J,"NegK",H:H,H10299),"")</f>
        <v/>
      </c>
      <c r="N10299" s="61" t="str">
        <f aca="false">IF(J10299="PosK",SUMIFS(K:K,J:J,"eDNA",H:H,H10299),"")</f>
        <v/>
      </c>
    </row>
    <row r="10300" customFormat="false" ht="14.25" hidden="false" customHeight="false" outlineLevel="0" collapsed="false">
      <c r="A10300" s="0" t="s">
        <v>909</v>
      </c>
      <c r="B10300" s="52" t="s">
        <v>1223</v>
      </c>
      <c r="C10300" s="52" t="s">
        <v>751</v>
      </c>
      <c r="D10300" s="53" t="n">
        <v>0.1</v>
      </c>
      <c r="E10300" s="53" t="s">
        <v>748</v>
      </c>
      <c r="F10300" s="0" t="s">
        <v>1479</v>
      </c>
      <c r="G10300" s="0" t="str">
        <f aca="false">LEFT(B10300,2)</f>
        <v>22</v>
      </c>
      <c r="H10300" s="0" t="str">
        <f aca="false">I10300&amp;"_"&amp;G10300&amp;"_"&amp;F10300</f>
        <v>Karusse_22_20191022_DL2019063_HilleroedHTX_koersel1</v>
      </c>
      <c r="I10300" s="61" t="str">
        <f aca="false">MID(RIGHT(B10300,LEN(B10300)-3),1,FIND("_",RIGHT(B10300,LEN(B10300)-3))-1)</f>
        <v>Karusse</v>
      </c>
      <c r="J10300" s="61" t="str">
        <f aca="false">TRIM(SUBSTITUTE(RIGHT(B10300,FIND(I10300,B10300)+1),"_",""))</f>
        <v>eDNA</v>
      </c>
      <c r="K10300" s="0" t="str">
        <f aca="false">IFERROR(VALUE(SUBSTITUTE(E10300,".",",")),E10300)</f>
        <v>No Ct</v>
      </c>
      <c r="L10300" s="61" t="str">
        <f aca="false">IF(J10300="PosK",SUMIFS(K:K,J:J,"PosK",H:H,H10300),"")</f>
        <v/>
      </c>
      <c r="M10300" s="61" t="str">
        <f aca="false">IF(J10300="PosK",SUMIFS(K:K,J:J,"NegK",H:H,H10300),"")</f>
        <v/>
      </c>
      <c r="N10300" s="61" t="str">
        <f aca="false">IF(J10300="PosK",SUMIFS(K:K,J:J,"eDNA",H:H,H10300),"")</f>
        <v/>
      </c>
      <c r="Q10300" s="62"/>
    </row>
    <row r="10301" customFormat="false" ht="14.25" hidden="false" customHeight="false" outlineLevel="0" collapsed="false">
      <c r="A10301" s="0" t="s">
        <v>911</v>
      </c>
      <c r="B10301" s="52" t="s">
        <v>1223</v>
      </c>
      <c r="C10301" s="52" t="s">
        <v>751</v>
      </c>
      <c r="D10301" s="53" t="n">
        <v>0.1</v>
      </c>
      <c r="E10301" s="53" t="s">
        <v>748</v>
      </c>
      <c r="F10301" s="0" t="s">
        <v>1479</v>
      </c>
      <c r="G10301" s="0" t="str">
        <f aca="false">LEFT(B10301,2)</f>
        <v>22</v>
      </c>
      <c r="H10301" s="0" t="str">
        <f aca="false">I10301&amp;"_"&amp;G10301&amp;"_"&amp;F10301</f>
        <v>Karusse_22_20191022_DL2019063_HilleroedHTX_koersel1</v>
      </c>
      <c r="I10301" s="61" t="str">
        <f aca="false">MID(RIGHT(B10301,LEN(B10301)-3),1,FIND("_",RIGHT(B10301,LEN(B10301)-3))-1)</f>
        <v>Karusse</v>
      </c>
      <c r="J10301" s="61" t="str">
        <f aca="false">TRIM(SUBSTITUTE(RIGHT(B10301,FIND(I10301,B10301)+1),"_",""))</f>
        <v>eDNA</v>
      </c>
      <c r="K10301" s="0" t="str">
        <f aca="false">IFERROR(VALUE(SUBSTITUTE(E10301,".",",")),E10301)</f>
        <v>No Ct</v>
      </c>
      <c r="L10301" s="61" t="str">
        <f aca="false">IF(J10301="PosK",SUMIFS(K:K,J:J,"PosK",H:H,H10301),"")</f>
        <v/>
      </c>
      <c r="M10301" s="61" t="str">
        <f aca="false">IF(J10301="PosK",SUMIFS(K:K,J:J,"NegK",H:H,H10301),"")</f>
        <v/>
      </c>
      <c r="N10301" s="61" t="str">
        <f aca="false">IF(J10301="PosK",SUMIFS(K:K,J:J,"eDNA",H:H,H10301),"")</f>
        <v/>
      </c>
      <c r="P10301" s="62"/>
      <c r="T10301" s="63"/>
      <c r="W10301" s="64"/>
    </row>
    <row r="10302" customFormat="false" ht="14.25" hidden="false" customHeight="false" outlineLevel="0" collapsed="false">
      <c r="A10302" s="0" t="s">
        <v>916</v>
      </c>
      <c r="B10302" s="52" t="s">
        <v>1016</v>
      </c>
      <c r="C10302" s="52" t="s">
        <v>751</v>
      </c>
      <c r="D10302" s="53" t="n">
        <v>0.1</v>
      </c>
      <c r="E10302" s="53" t="s">
        <v>748</v>
      </c>
      <c r="F10302" s="0" t="s">
        <v>1479</v>
      </c>
      <c r="G10302" s="0" t="str">
        <f aca="false">LEFT(B10302,2)</f>
        <v>23</v>
      </c>
      <c r="H10302" s="0" t="str">
        <f aca="false">I10302&amp;"_"&amp;G10302&amp;"_"&amp;F10302</f>
        <v>Karusse_23_20191022_DL2019063_HilleroedHTX_koersel1</v>
      </c>
      <c r="I10302" s="61" t="str">
        <f aca="false">MID(RIGHT(B10302,LEN(B10302)-3),1,FIND("_",RIGHT(B10302,LEN(B10302)-3))-1)</f>
        <v>Karusse</v>
      </c>
      <c r="J10302" s="61" t="str">
        <f aca="false">TRIM(SUBSTITUTE(RIGHT(B10302,FIND(I10302,B10302)+1),"_",""))</f>
        <v>eDNA</v>
      </c>
      <c r="K10302" s="0" t="str">
        <f aca="false">IFERROR(VALUE(SUBSTITUTE(E10302,".",",")),E10302)</f>
        <v>No Ct</v>
      </c>
      <c r="L10302" s="61" t="str">
        <f aca="false">IF(J10302="PosK",SUMIFS(K:K,J:J,"PosK",H:H,H10302),"")</f>
        <v/>
      </c>
      <c r="M10302" s="61" t="str">
        <f aca="false">IF(J10302="PosK",SUMIFS(K:K,J:J,"NegK",H:H,H10302),"")</f>
        <v/>
      </c>
      <c r="N10302" s="61" t="str">
        <f aca="false">IF(J10302="PosK",SUMIFS(K:K,J:J,"eDNA",H:H,H10302),"")</f>
        <v/>
      </c>
      <c r="P10302" s="62" t="n">
        <f aca="false">IF(K10304="No Ct",0,K10304)</f>
        <v>0</v>
      </c>
      <c r="Q10302" s="62" t="n">
        <f aca="false">IF(K10305="No Ct",0,K10305)</f>
        <v>0</v>
      </c>
      <c r="R10302" s="0" t="str">
        <f aca="false">IF(AND(L10302&gt;0,M10302=0),"Valid","Invalid")</f>
        <v>Invalid</v>
      </c>
      <c r="S10302" s="0" t="str">
        <f aca="false">IF(OR(P10302&gt;1,Q10302&gt;1),"Present","Absent")</f>
        <v>Absent</v>
      </c>
      <c r="T10302" s="63" t="str">
        <f aca="false">IF(OR(AND(P10302&gt;1,P10302&lt;41),AND(Q10302&gt;1,Q10302&lt;41)),"Ct&lt;41","Ct&gt;41")</f>
        <v>Ct&gt;41</v>
      </c>
      <c r="U10302" s="0" t="str">
        <f aca="false">I10302</f>
        <v>Karusse</v>
      </c>
      <c r="V10302" s="0" t="str">
        <f aca="false">MID(F10302,10,9)</f>
        <v>DL2019063</v>
      </c>
      <c r="W10302" s="64" t="str">
        <f aca="false">V10302&amp;"_"&amp;U10302&amp;"_"&amp;R10302&amp;"_"&amp;S10302&amp;"_"&amp;T10302</f>
        <v>DL2019063_Karusse_Invalid_Absent_Ct&gt;41</v>
      </c>
    </row>
    <row r="10303" customFormat="false" ht="14.25" hidden="false" customHeight="false" outlineLevel="0" collapsed="false">
      <c r="A10303" s="0" t="s">
        <v>918</v>
      </c>
      <c r="B10303" s="52" t="s">
        <v>1016</v>
      </c>
      <c r="C10303" s="52" t="s">
        <v>751</v>
      </c>
      <c r="D10303" s="53" t="n">
        <v>0.1</v>
      </c>
      <c r="E10303" s="53" t="s">
        <v>748</v>
      </c>
      <c r="F10303" s="0" t="s">
        <v>1479</v>
      </c>
      <c r="G10303" s="0" t="str">
        <f aca="false">LEFT(B10303,2)</f>
        <v>23</v>
      </c>
      <c r="H10303" s="0" t="str">
        <f aca="false">I10303&amp;"_"&amp;G10303&amp;"_"&amp;F10303</f>
        <v>Karusse_23_20191022_DL2019063_HilleroedHTX_koersel1</v>
      </c>
      <c r="I10303" s="61" t="str">
        <f aca="false">MID(RIGHT(B10303,LEN(B10303)-3),1,FIND("_",RIGHT(B10303,LEN(B10303)-3))-1)</f>
        <v>Karusse</v>
      </c>
      <c r="J10303" s="61" t="str">
        <f aca="false">TRIM(SUBSTITUTE(RIGHT(B10303,FIND(I10303,B10303)+1),"_",""))</f>
        <v>eDNA</v>
      </c>
      <c r="K10303" s="0" t="str">
        <f aca="false">IFERROR(VALUE(SUBSTITUTE(E10303,".",",")),E10303)</f>
        <v>No Ct</v>
      </c>
      <c r="L10303" s="61" t="str">
        <f aca="false">IF(J10303="PosK",SUMIFS(K:K,J:J,"PosK",H:H,H10303),"")</f>
        <v/>
      </c>
      <c r="M10303" s="61" t="str">
        <f aca="false">IF(J10303="PosK",SUMIFS(K:K,J:J,"NegK",H:H,H10303),"")</f>
        <v/>
      </c>
      <c r="N10303" s="61" t="str">
        <f aca="false">IF(J10303="PosK",SUMIFS(K:K,J:J,"eDNA",H:H,H10303),"")</f>
        <v/>
      </c>
    </row>
    <row r="10304" customFormat="false" ht="14.25" hidden="false" customHeight="false" outlineLevel="0" collapsed="false">
      <c r="A10304" s="0" t="s">
        <v>923</v>
      </c>
      <c r="B10304" s="52" t="s">
        <v>1226</v>
      </c>
      <c r="C10304" s="52" t="s">
        <v>751</v>
      </c>
      <c r="D10304" s="53" t="n">
        <v>0.1</v>
      </c>
      <c r="E10304" s="53" t="s">
        <v>748</v>
      </c>
      <c r="F10304" s="0" t="s">
        <v>1479</v>
      </c>
      <c r="G10304" s="0" t="str">
        <f aca="false">LEFT(B10304,2)</f>
        <v>24</v>
      </c>
      <c r="H10304" s="0" t="str">
        <f aca="false">I10304&amp;"_"&amp;G10304&amp;"_"&amp;F10304</f>
        <v>Soelvkarusse_24_20191022_DL2019063_HilleroedHTX_koersel1</v>
      </c>
      <c r="I10304" s="61" t="str">
        <f aca="false">MID(RIGHT(B10304,LEN(B10304)-3),1,FIND("_",RIGHT(B10304,LEN(B10304)-3))-1)</f>
        <v>Soelvkarusse</v>
      </c>
      <c r="J10304" s="61" t="str">
        <f aca="false">TRIM(SUBSTITUTE(RIGHT(B10304,FIND(I10304,B10304)+1),"_",""))</f>
        <v>eDNA</v>
      </c>
      <c r="K10304" s="0" t="str">
        <f aca="false">IFERROR(VALUE(SUBSTITUTE(E10304,".",",")),E10304)</f>
        <v>No Ct</v>
      </c>
      <c r="L10304" s="61" t="str">
        <f aca="false">IF(J10304="PosK",SUMIFS(K:K,J:J,"PosK",H:H,H10304),"")</f>
        <v/>
      </c>
      <c r="M10304" s="61" t="str">
        <f aca="false">IF(J10304="PosK",SUMIFS(K:K,J:J,"NegK",H:H,H10304),"")</f>
        <v/>
      </c>
      <c r="N10304" s="61" t="str">
        <f aca="false">IF(J10304="PosK",SUMIFS(K:K,J:J,"eDNA",H:H,H10304),"")</f>
        <v/>
      </c>
      <c r="Q10304" s="62"/>
    </row>
    <row r="10305" customFormat="false" ht="14.25" hidden="false" customHeight="false" outlineLevel="0" collapsed="false">
      <c r="A10305" s="0" t="s">
        <v>925</v>
      </c>
      <c r="B10305" s="52" t="s">
        <v>1226</v>
      </c>
      <c r="C10305" s="52" t="s">
        <v>751</v>
      </c>
      <c r="D10305" s="53" t="n">
        <v>0.1</v>
      </c>
      <c r="E10305" s="53" t="s">
        <v>748</v>
      </c>
      <c r="F10305" s="0" t="s">
        <v>1479</v>
      </c>
      <c r="G10305" s="0" t="str">
        <f aca="false">LEFT(B10305,2)</f>
        <v>24</v>
      </c>
      <c r="H10305" s="0" t="str">
        <f aca="false">I10305&amp;"_"&amp;G10305&amp;"_"&amp;F10305</f>
        <v>Soelvkarusse_24_20191022_DL2019063_HilleroedHTX_koersel1</v>
      </c>
      <c r="I10305" s="61" t="str">
        <f aca="false">MID(RIGHT(B10305,LEN(B10305)-3),1,FIND("_",RIGHT(B10305,LEN(B10305)-3))-1)</f>
        <v>Soelvkarusse</v>
      </c>
      <c r="J10305" s="61" t="str">
        <f aca="false">TRIM(SUBSTITUTE(RIGHT(B10305,FIND(I10305,B10305)+1),"_",""))</f>
        <v>eDNA</v>
      </c>
      <c r="K10305" s="0" t="str">
        <f aca="false">IFERROR(VALUE(SUBSTITUTE(E10305,".",",")),E10305)</f>
        <v>No Ct</v>
      </c>
      <c r="L10305" s="61" t="str">
        <f aca="false">IF(J10305="PosK",SUMIFS(K:K,J:J,"PosK",H:H,H10305),"")</f>
        <v/>
      </c>
      <c r="M10305" s="61" t="str">
        <f aca="false">IF(J10305="PosK",SUMIFS(K:K,J:J,"NegK",H:H,H10305),"")</f>
        <v/>
      </c>
      <c r="N10305" s="61" t="str">
        <f aca="false">IF(J10305="PosK",SUMIFS(K:K,J:J,"eDNA",H:H,H10305),"")</f>
        <v/>
      </c>
      <c r="P10305" s="62"/>
      <c r="T10305" s="63"/>
      <c r="W10305" s="64"/>
    </row>
    <row r="10306" customFormat="false" ht="14.25" hidden="false" customHeight="false" outlineLevel="0" collapsed="false">
      <c r="A10306" s="0" t="s">
        <v>741</v>
      </c>
      <c r="B10306" s="52" t="s">
        <v>1020</v>
      </c>
      <c r="C10306" s="52" t="s">
        <v>743</v>
      </c>
      <c r="D10306" s="53" t="n">
        <v>0.1</v>
      </c>
      <c r="E10306" s="53" t="n">
        <v>29.75</v>
      </c>
      <c r="F10306" s="0" t="s">
        <v>1480</v>
      </c>
      <c r="G10306" s="0" t="str">
        <f aca="false">LEFT(B10306,2)</f>
        <v>25</v>
      </c>
      <c r="H10306" s="0" t="str">
        <f aca="false">I10306&amp;"_"&amp;G10306&amp;"_"&amp;F10306</f>
        <v>Loegfroe_25_20191022_DL2019063_HilleroedHTX_koersel2</v>
      </c>
      <c r="I10306" s="61" t="str">
        <f aca="false">MID(RIGHT(B10306,LEN(B10306)-3),1,FIND("_",RIGHT(B10306,LEN(B10306)-3))-1)</f>
        <v>Loegfroe</v>
      </c>
      <c r="J10306" s="61" t="str">
        <f aca="false">TRIM(SUBSTITUTE(RIGHT(B10306,FIND(I10306,B10306)+1),"_",""))</f>
        <v>PosK</v>
      </c>
      <c r="K10306" s="0" t="n">
        <f aca="false">IFERROR(VALUE(SUBSTITUTE(E10306,".",",")),E10306)</f>
        <v>29.75</v>
      </c>
      <c r="L10306" s="61" t="n">
        <f aca="false">IF(J10306="PosK",SUMIFS(K:K,J:J,"PosK",H:H,H10306),"")</f>
        <v>29.75</v>
      </c>
      <c r="M10306" s="61" t="n">
        <f aca="false">IF(J10306="PosK",SUMIFS(K:K,J:J,"NegK",H:H,H10306),"")</f>
        <v>0</v>
      </c>
      <c r="N10306" s="61" t="n">
        <f aca="false">IF(J10306="PosK",SUMIFS(K:K,J:J,"eDNA",H:H,H10306),"")</f>
        <v>0</v>
      </c>
      <c r="P10306" s="62" t="n">
        <f aca="false">IF(K10308="No Ct",0,K10308)</f>
        <v>0</v>
      </c>
      <c r="Q10306" s="62" t="n">
        <f aca="false">IF(K10309="No Ct",0,K10309)</f>
        <v>0</v>
      </c>
      <c r="R10306" s="0" t="str">
        <f aca="false">IF(AND(L10306&gt;0,M10306=0),"Valid","Invalid")</f>
        <v>Valid</v>
      </c>
      <c r="S10306" s="0" t="str">
        <f aca="false">IF(OR(P10306&gt;1,Q10306&gt;1),"Present","Absent")</f>
        <v>Absent</v>
      </c>
      <c r="T10306" s="63" t="str">
        <f aca="false">IF(OR(AND(P10306&gt;1,P10306&lt;41),AND(Q10306&gt;1,Q10306&lt;41)),"Ct&lt;41","Ct&gt;41")</f>
        <v>Ct&gt;41</v>
      </c>
      <c r="U10306" s="0" t="str">
        <f aca="false">I10306</f>
        <v>Loegfroe</v>
      </c>
      <c r="V10306" s="0" t="str">
        <f aca="false">MID(F10306,10,9)</f>
        <v>DL2019063</v>
      </c>
      <c r="W10306" s="64" t="str">
        <f aca="false">V10306&amp;"_"&amp;U10306&amp;"_"&amp;R10306&amp;"_"&amp;S10306&amp;"_"&amp;T10306</f>
        <v>DL2019063_Loegfroe_Valid_Absent_Ct&gt;41</v>
      </c>
    </row>
    <row r="10307" customFormat="false" ht="14.25" hidden="false" customHeight="false" outlineLevel="0" collapsed="false">
      <c r="A10307" s="0" t="s">
        <v>745</v>
      </c>
      <c r="B10307" s="52" t="s">
        <v>1022</v>
      </c>
      <c r="C10307" s="52" t="s">
        <v>747</v>
      </c>
      <c r="D10307" s="53" t="n">
        <v>0.1</v>
      </c>
      <c r="E10307" s="53" t="s">
        <v>748</v>
      </c>
      <c r="F10307" s="0" t="s">
        <v>1480</v>
      </c>
      <c r="G10307" s="0" t="str">
        <f aca="false">LEFT(B10307,2)</f>
        <v>25</v>
      </c>
      <c r="H10307" s="0" t="str">
        <f aca="false">I10307&amp;"_"&amp;G10307&amp;"_"&amp;F10307</f>
        <v>Loegfroe_25_20191022_DL2019063_HilleroedHTX_koersel2</v>
      </c>
      <c r="I10307" s="61" t="str">
        <f aca="false">MID(RIGHT(B10307,LEN(B10307)-3),1,FIND("_",RIGHT(B10307,LEN(B10307)-3))-1)</f>
        <v>Loegfroe</v>
      </c>
      <c r="J10307" s="61" t="str">
        <f aca="false">TRIM(SUBSTITUTE(RIGHT(B10307,FIND(I10307,B10307)+1),"_",""))</f>
        <v>NegK</v>
      </c>
      <c r="K10307" s="0" t="str">
        <f aca="false">IFERROR(VALUE(SUBSTITUTE(E10307,".",",")),E10307)</f>
        <v>No Ct</v>
      </c>
      <c r="L10307" s="61" t="str">
        <f aca="false">IF(J10307="PosK",SUMIFS(K:K,J:J,"PosK",H:H,H10307),"")</f>
        <v/>
      </c>
      <c r="M10307" s="61" t="str">
        <f aca="false">IF(J10307="PosK",SUMIFS(K:K,J:J,"NegK",H:H,H10307),"")</f>
        <v/>
      </c>
      <c r="N10307" s="61" t="str">
        <f aca="false">IF(J10307="PosK",SUMIFS(K:K,J:J,"eDNA",H:H,H10307),"")</f>
        <v/>
      </c>
    </row>
    <row r="10308" customFormat="false" ht="14.25" hidden="false" customHeight="false" outlineLevel="0" collapsed="false">
      <c r="A10308" s="0" t="s">
        <v>749</v>
      </c>
      <c r="B10308" s="52" t="s">
        <v>1023</v>
      </c>
      <c r="C10308" s="52" t="s">
        <v>751</v>
      </c>
      <c r="D10308" s="53" t="n">
        <v>0.1</v>
      </c>
      <c r="E10308" s="53" t="s">
        <v>748</v>
      </c>
      <c r="F10308" s="0" t="s">
        <v>1480</v>
      </c>
      <c r="G10308" s="0" t="str">
        <f aca="false">LEFT(B10308,2)</f>
        <v>25</v>
      </c>
      <c r="H10308" s="0" t="str">
        <f aca="false">I10308&amp;"_"&amp;G10308&amp;"_"&amp;F10308</f>
        <v>Loegfroe_25_20191022_DL2019063_HilleroedHTX_koersel2</v>
      </c>
      <c r="I10308" s="61" t="str">
        <f aca="false">MID(RIGHT(B10308,LEN(B10308)-3),1,FIND("_",RIGHT(B10308,LEN(B10308)-3))-1)</f>
        <v>Loegfroe</v>
      </c>
      <c r="J10308" s="61" t="str">
        <f aca="false">TRIM(SUBSTITUTE(RIGHT(B10308,FIND(I10308,B10308)+1),"_",""))</f>
        <v>eDNA</v>
      </c>
      <c r="K10308" s="0" t="str">
        <f aca="false">IFERROR(VALUE(SUBSTITUTE(E10308,".",",")),E10308)</f>
        <v>No Ct</v>
      </c>
      <c r="L10308" s="61" t="str">
        <f aca="false">IF(J10308="PosK",SUMIFS(K:K,J:J,"PosK",H:H,H10308),"")</f>
        <v/>
      </c>
      <c r="M10308" s="61" t="str">
        <f aca="false">IF(J10308="PosK",SUMIFS(K:K,J:J,"NegK",H:H,H10308),"")</f>
        <v/>
      </c>
      <c r="N10308" s="61" t="str">
        <f aca="false">IF(J10308="PosK",SUMIFS(K:K,J:J,"eDNA",H:H,H10308),"")</f>
        <v/>
      </c>
      <c r="Q10308" s="62"/>
    </row>
    <row r="10309" customFormat="false" ht="14.25" hidden="false" customHeight="false" outlineLevel="0" collapsed="false">
      <c r="A10309" s="0" t="s">
        <v>752</v>
      </c>
      <c r="B10309" s="52" t="s">
        <v>1023</v>
      </c>
      <c r="C10309" s="52" t="s">
        <v>751</v>
      </c>
      <c r="D10309" s="53" t="n">
        <v>0.1</v>
      </c>
      <c r="E10309" s="53" t="s">
        <v>748</v>
      </c>
      <c r="F10309" s="0" t="s">
        <v>1480</v>
      </c>
      <c r="G10309" s="0" t="str">
        <f aca="false">LEFT(B10309,2)</f>
        <v>25</v>
      </c>
      <c r="H10309" s="0" t="str">
        <f aca="false">I10309&amp;"_"&amp;G10309&amp;"_"&amp;F10309</f>
        <v>Loegfroe_25_20191022_DL2019063_HilleroedHTX_koersel2</v>
      </c>
      <c r="I10309" s="61" t="str">
        <f aca="false">MID(RIGHT(B10309,LEN(B10309)-3),1,FIND("_",RIGHT(B10309,LEN(B10309)-3))-1)</f>
        <v>Loegfroe</v>
      </c>
      <c r="J10309" s="61" t="str">
        <f aca="false">TRIM(SUBSTITUTE(RIGHT(B10309,FIND(I10309,B10309)+1),"_",""))</f>
        <v>eDNA</v>
      </c>
      <c r="K10309" s="0" t="str">
        <f aca="false">IFERROR(VALUE(SUBSTITUTE(E10309,".",",")),E10309)</f>
        <v>No Ct</v>
      </c>
      <c r="L10309" s="61" t="str">
        <f aca="false">IF(J10309="PosK",SUMIFS(K:K,J:J,"PosK",H:H,H10309),"")</f>
        <v/>
      </c>
      <c r="M10309" s="61" t="str">
        <f aca="false">IF(J10309="PosK",SUMIFS(K:K,J:J,"NegK",H:H,H10309),"")</f>
        <v/>
      </c>
      <c r="N10309" s="61" t="str">
        <f aca="false">IF(J10309="PosK",SUMIFS(K:K,J:J,"eDNA",H:H,H10309),"")</f>
        <v/>
      </c>
      <c r="P10309" s="62"/>
      <c r="T10309" s="63"/>
      <c r="W10309" s="64"/>
    </row>
    <row r="10310" customFormat="false" ht="14.25" hidden="false" customHeight="false" outlineLevel="0" collapsed="false">
      <c r="A10310" s="0" t="s">
        <v>754</v>
      </c>
      <c r="B10310" s="52" t="s">
        <v>1025</v>
      </c>
      <c r="C10310" s="52" t="s">
        <v>743</v>
      </c>
      <c r="D10310" s="53" t="n">
        <v>0.1</v>
      </c>
      <c r="E10310" s="53" t="n">
        <v>32.36</v>
      </c>
      <c r="F10310" s="0" t="s">
        <v>1480</v>
      </c>
      <c r="G10310" s="0" t="str">
        <f aca="false">LEFT(B10310,2)</f>
        <v>26</v>
      </c>
      <c r="H10310" s="0" t="str">
        <f aca="false">I10310&amp;"_"&amp;G10310&amp;"_"&amp;F10310</f>
        <v>StorVandsalamander_26_20191022_DL2019063_HilleroedHTX_koersel2</v>
      </c>
      <c r="I10310" s="61" t="str">
        <f aca="false">MID(RIGHT(B10310,LEN(B10310)-3),1,FIND("_",RIGHT(B10310,LEN(B10310)-3))-1)</f>
        <v>StorVandsalamander</v>
      </c>
      <c r="J10310" s="61" t="str">
        <f aca="false">TRIM(SUBSTITUTE(RIGHT(B10310,FIND(I10310,B10310)+1),"_",""))</f>
        <v>PosK</v>
      </c>
      <c r="K10310" s="0" t="n">
        <f aca="false">IFERROR(VALUE(SUBSTITUTE(E10310,".",",")),E10310)</f>
        <v>32.36</v>
      </c>
      <c r="L10310" s="61" t="n">
        <f aca="false">IF(J10310="PosK",SUMIFS(K:K,J:J,"PosK",H:H,H10310),"")</f>
        <v>32.36</v>
      </c>
      <c r="M10310" s="61" t="n">
        <f aca="false">IF(J10310="PosK",SUMIFS(K:K,J:J,"NegK",H:H,H10310),"")</f>
        <v>0</v>
      </c>
      <c r="N10310" s="61" t="n">
        <f aca="false">IF(J10310="PosK",SUMIFS(K:K,J:J,"eDNA",H:H,H10310),"")</f>
        <v>0</v>
      </c>
      <c r="P10310" s="62" t="n">
        <f aca="false">IF(K10312="No Ct",0,K10312)</f>
        <v>0</v>
      </c>
      <c r="Q10310" s="62" t="n">
        <f aca="false">IF(K10313="No Ct",0,K10313)</f>
        <v>0</v>
      </c>
      <c r="R10310" s="0" t="str">
        <f aca="false">IF(AND(L10310&gt;0,M10310=0),"Valid","Invalid")</f>
        <v>Valid</v>
      </c>
      <c r="S10310" s="0" t="str">
        <f aca="false">IF(OR(P10310&gt;1,Q10310&gt;1),"Present","Absent")</f>
        <v>Absent</v>
      </c>
      <c r="T10310" s="63" t="str">
        <f aca="false">IF(OR(AND(P10310&gt;1,P10310&lt;41),AND(Q10310&gt;1,Q10310&lt;41)),"Ct&lt;41","Ct&gt;41")</f>
        <v>Ct&gt;41</v>
      </c>
      <c r="U10310" s="0" t="str">
        <f aca="false">I10310</f>
        <v>StorVandsalamander</v>
      </c>
      <c r="V10310" s="0" t="str">
        <f aca="false">MID(F10310,10,9)</f>
        <v>DL2019063</v>
      </c>
      <c r="W10310" s="64" t="str">
        <f aca="false">V10310&amp;"_"&amp;U10310&amp;"_"&amp;R10310&amp;"_"&amp;S10310&amp;"_"&amp;T10310</f>
        <v>DL2019063_StorVandsalamander_Valid_Absent_Ct&gt;41</v>
      </c>
    </row>
    <row r="10311" customFormat="false" ht="14.25" hidden="false" customHeight="false" outlineLevel="0" collapsed="false">
      <c r="A10311" s="0" t="s">
        <v>756</v>
      </c>
      <c r="B10311" s="52" t="s">
        <v>1026</v>
      </c>
      <c r="C10311" s="52" t="s">
        <v>747</v>
      </c>
      <c r="D10311" s="53" t="n">
        <v>0.1</v>
      </c>
      <c r="E10311" s="53" t="s">
        <v>748</v>
      </c>
      <c r="F10311" s="0" t="s">
        <v>1480</v>
      </c>
      <c r="G10311" s="0" t="str">
        <f aca="false">LEFT(B10311,2)</f>
        <v>26</v>
      </c>
      <c r="H10311" s="0" t="str">
        <f aca="false">I10311&amp;"_"&amp;G10311&amp;"_"&amp;F10311</f>
        <v>StorVandsalamander_26_20191022_DL2019063_HilleroedHTX_koersel2</v>
      </c>
      <c r="I10311" s="61" t="str">
        <f aca="false">MID(RIGHT(B10311,LEN(B10311)-3),1,FIND("_",RIGHT(B10311,LEN(B10311)-3))-1)</f>
        <v>StorVandsalamander</v>
      </c>
      <c r="J10311" s="61" t="str">
        <f aca="false">TRIM(SUBSTITUTE(RIGHT(B10311,FIND(I10311,B10311)+1),"_",""))</f>
        <v>NegK</v>
      </c>
      <c r="K10311" s="0" t="str">
        <f aca="false">IFERROR(VALUE(SUBSTITUTE(E10311,".",",")),E10311)</f>
        <v>No Ct</v>
      </c>
      <c r="L10311" s="61" t="str">
        <f aca="false">IF(J10311="PosK",SUMIFS(K:K,J:J,"PosK",H:H,H10311),"")</f>
        <v/>
      </c>
      <c r="M10311" s="61" t="str">
        <f aca="false">IF(J10311="PosK",SUMIFS(K:K,J:J,"NegK",H:H,H10311),"")</f>
        <v/>
      </c>
      <c r="N10311" s="61" t="str">
        <f aca="false">IF(J10311="PosK",SUMIFS(K:K,J:J,"eDNA",H:H,H10311),"")</f>
        <v/>
      </c>
    </row>
    <row r="10312" customFormat="false" ht="14.25" hidden="false" customHeight="false" outlineLevel="0" collapsed="false">
      <c r="A10312" s="0" t="s">
        <v>758</v>
      </c>
      <c r="B10312" s="52" t="s">
        <v>1027</v>
      </c>
      <c r="C10312" s="52" t="s">
        <v>751</v>
      </c>
      <c r="D10312" s="53" t="n">
        <v>0.1</v>
      </c>
      <c r="E10312" s="53" t="s">
        <v>748</v>
      </c>
      <c r="F10312" s="0" t="s">
        <v>1480</v>
      </c>
      <c r="G10312" s="0" t="str">
        <f aca="false">LEFT(B10312,2)</f>
        <v>26</v>
      </c>
      <c r="H10312" s="0" t="str">
        <f aca="false">I10312&amp;"_"&amp;G10312&amp;"_"&amp;F10312</f>
        <v>StorVandsalamander_26_20191022_DL2019063_HilleroedHTX_koersel2</v>
      </c>
      <c r="I10312" s="61" t="str">
        <f aca="false">MID(RIGHT(B10312,LEN(B10312)-3),1,FIND("_",RIGHT(B10312,LEN(B10312)-3))-1)</f>
        <v>StorVandsalamander</v>
      </c>
      <c r="J10312" s="61" t="str">
        <f aca="false">TRIM(SUBSTITUTE(RIGHT(B10312,FIND(I10312,B10312)+1),"_",""))</f>
        <v>eDNA</v>
      </c>
      <c r="K10312" s="0" t="str">
        <f aca="false">IFERROR(VALUE(SUBSTITUTE(E10312,".",",")),E10312)</f>
        <v>No Ct</v>
      </c>
      <c r="L10312" s="61" t="str">
        <f aca="false">IF(J10312="PosK",SUMIFS(K:K,J:J,"PosK",H:H,H10312),"")</f>
        <v/>
      </c>
      <c r="M10312" s="61" t="str">
        <f aca="false">IF(J10312="PosK",SUMIFS(K:K,J:J,"NegK",H:H,H10312),"")</f>
        <v/>
      </c>
      <c r="N10312" s="61" t="str">
        <f aca="false">IF(J10312="PosK",SUMIFS(K:K,J:J,"eDNA",H:H,H10312),"")</f>
        <v/>
      </c>
      <c r="Q10312" s="62"/>
    </row>
    <row r="10313" customFormat="false" ht="14.25" hidden="false" customHeight="false" outlineLevel="0" collapsed="false">
      <c r="A10313" s="0" t="s">
        <v>760</v>
      </c>
      <c r="B10313" s="52" t="s">
        <v>1027</v>
      </c>
      <c r="C10313" s="52" t="s">
        <v>751</v>
      </c>
      <c r="D10313" s="53" t="n">
        <v>0.1</v>
      </c>
      <c r="E10313" s="53" t="s">
        <v>748</v>
      </c>
      <c r="F10313" s="0" t="s">
        <v>1480</v>
      </c>
      <c r="G10313" s="0" t="str">
        <f aca="false">LEFT(B10313,2)</f>
        <v>26</v>
      </c>
      <c r="H10313" s="0" t="str">
        <f aca="false">I10313&amp;"_"&amp;G10313&amp;"_"&amp;F10313</f>
        <v>StorVandsalamander_26_20191022_DL2019063_HilleroedHTX_koersel2</v>
      </c>
      <c r="I10313" s="61" t="str">
        <f aca="false">MID(RIGHT(B10313,LEN(B10313)-3),1,FIND("_",RIGHT(B10313,LEN(B10313)-3))-1)</f>
        <v>StorVandsalamander</v>
      </c>
      <c r="J10313" s="61" t="str">
        <f aca="false">TRIM(SUBSTITUTE(RIGHT(B10313,FIND(I10313,B10313)+1),"_",""))</f>
        <v>eDNA</v>
      </c>
      <c r="K10313" s="0" t="str">
        <f aca="false">IFERROR(VALUE(SUBSTITUTE(E10313,".",",")),E10313)</f>
        <v>No Ct</v>
      </c>
      <c r="L10313" s="61" t="str">
        <f aca="false">IF(J10313="PosK",SUMIFS(K:K,J:J,"PosK",H:H,H10313),"")</f>
        <v/>
      </c>
      <c r="M10313" s="61" t="str">
        <f aca="false">IF(J10313="PosK",SUMIFS(K:K,J:J,"NegK",H:H,H10313),"")</f>
        <v/>
      </c>
      <c r="N10313" s="61" t="str">
        <f aca="false">IF(J10313="PosK",SUMIFS(K:K,J:J,"eDNA",H:H,H10313),"")</f>
        <v/>
      </c>
      <c r="P10313" s="62"/>
      <c r="T10313" s="63"/>
      <c r="W10313" s="64"/>
    </row>
    <row r="10314" customFormat="false" ht="14.25" hidden="false" customHeight="false" outlineLevel="0" collapsed="false">
      <c r="A10314" s="0" t="s">
        <v>762</v>
      </c>
      <c r="B10314" s="52" t="s">
        <v>1029</v>
      </c>
      <c r="C10314" s="52" t="s">
        <v>743</v>
      </c>
      <c r="D10314" s="53" t="n">
        <v>0.1</v>
      </c>
      <c r="E10314" s="53" t="n">
        <v>33.77</v>
      </c>
      <c r="F10314" s="0" t="s">
        <v>1480</v>
      </c>
      <c r="G10314" s="0" t="str">
        <f aca="false">LEFT(B10314,2)</f>
        <v>27</v>
      </c>
      <c r="H10314" s="0" t="str">
        <f aca="false">I10314&amp;"_"&amp;G10314&amp;"_"&amp;F10314</f>
        <v>Strandtudse_27_20191022_DL2019063_HilleroedHTX_koersel2</v>
      </c>
      <c r="I10314" s="61" t="str">
        <f aca="false">MID(RIGHT(B10314,LEN(B10314)-3),1,FIND("_",RIGHT(B10314,LEN(B10314)-3))-1)</f>
        <v>Strandtudse</v>
      </c>
      <c r="J10314" s="61" t="str">
        <f aca="false">TRIM(SUBSTITUTE(RIGHT(B10314,FIND(I10314,B10314)+1),"_",""))</f>
        <v>PosK</v>
      </c>
      <c r="K10314" s="0" t="n">
        <f aca="false">IFERROR(VALUE(SUBSTITUTE(E10314,".",",")),E10314)</f>
        <v>33.77</v>
      </c>
      <c r="L10314" s="61" t="n">
        <f aca="false">IF(J10314="PosK",SUMIFS(K:K,J:J,"PosK",H:H,H10314),"")</f>
        <v>33.77</v>
      </c>
      <c r="M10314" s="61" t="n">
        <f aca="false">IF(J10314="PosK",SUMIFS(K:K,J:J,"NegK",H:H,H10314),"")</f>
        <v>0</v>
      </c>
      <c r="N10314" s="61" t="n">
        <f aca="false">IF(J10314="PosK",SUMIFS(K:K,J:J,"eDNA",H:H,H10314),"")</f>
        <v>0</v>
      </c>
      <c r="P10314" s="62" t="n">
        <f aca="false">IF(K10316="No Ct",0,K10316)</f>
        <v>0</v>
      </c>
      <c r="Q10314" s="62" t="n">
        <f aca="false">IF(K10317="No Ct",0,K10317)</f>
        <v>0</v>
      </c>
      <c r="R10314" s="0" t="str">
        <f aca="false">IF(AND(L10314&gt;0,M10314=0),"Valid","Invalid")</f>
        <v>Valid</v>
      </c>
      <c r="S10314" s="0" t="str">
        <f aca="false">IF(OR(P10314&gt;1,Q10314&gt;1),"Present","Absent")</f>
        <v>Absent</v>
      </c>
      <c r="T10314" s="63" t="str">
        <f aca="false">IF(OR(AND(P10314&gt;1,P10314&lt;41),AND(Q10314&gt;1,Q10314&lt;41)),"Ct&lt;41","Ct&gt;41")</f>
        <v>Ct&gt;41</v>
      </c>
      <c r="U10314" s="0" t="str">
        <f aca="false">I10314</f>
        <v>Strandtudse</v>
      </c>
      <c r="V10314" s="0" t="str">
        <f aca="false">MID(F10314,10,9)</f>
        <v>DL2019063</v>
      </c>
      <c r="W10314" s="64" t="str">
        <f aca="false">V10314&amp;"_"&amp;U10314&amp;"_"&amp;R10314&amp;"_"&amp;S10314&amp;"_"&amp;T10314</f>
        <v>DL2019063_Strandtudse_Valid_Absent_Ct&gt;41</v>
      </c>
    </row>
    <row r="10315" customFormat="false" ht="14.25" hidden="false" customHeight="false" outlineLevel="0" collapsed="false">
      <c r="A10315" s="0" t="s">
        <v>764</v>
      </c>
      <c r="B10315" s="52" t="s">
        <v>1030</v>
      </c>
      <c r="C10315" s="52" t="s">
        <v>747</v>
      </c>
      <c r="D10315" s="53" t="n">
        <v>0.1</v>
      </c>
      <c r="E10315" s="53" t="s">
        <v>748</v>
      </c>
      <c r="F10315" s="0" t="s">
        <v>1480</v>
      </c>
      <c r="G10315" s="0" t="str">
        <f aca="false">LEFT(B10315,2)</f>
        <v>27</v>
      </c>
      <c r="H10315" s="0" t="str">
        <f aca="false">I10315&amp;"_"&amp;G10315&amp;"_"&amp;F10315</f>
        <v>Strandtudse_27_20191022_DL2019063_HilleroedHTX_koersel2</v>
      </c>
      <c r="I10315" s="61" t="str">
        <f aca="false">MID(RIGHT(B10315,LEN(B10315)-3),1,FIND("_",RIGHT(B10315,LEN(B10315)-3))-1)</f>
        <v>Strandtudse</v>
      </c>
      <c r="J10315" s="61" t="str">
        <f aca="false">TRIM(SUBSTITUTE(RIGHT(B10315,FIND(I10315,B10315)+1),"_",""))</f>
        <v>NegK</v>
      </c>
      <c r="K10315" s="0" t="str">
        <f aca="false">IFERROR(VALUE(SUBSTITUTE(E10315,".",",")),E10315)</f>
        <v>No Ct</v>
      </c>
      <c r="L10315" s="61" t="str">
        <f aca="false">IF(J10315="PosK",SUMIFS(K:K,J:J,"PosK",H:H,H10315),"")</f>
        <v/>
      </c>
      <c r="M10315" s="61" t="str">
        <f aca="false">IF(J10315="PosK",SUMIFS(K:K,J:J,"NegK",H:H,H10315),"")</f>
        <v/>
      </c>
      <c r="N10315" s="61" t="str">
        <f aca="false">IF(J10315="PosK",SUMIFS(K:K,J:J,"eDNA",H:H,H10315),"")</f>
        <v/>
      </c>
    </row>
    <row r="10316" customFormat="false" ht="14.25" hidden="false" customHeight="false" outlineLevel="0" collapsed="false">
      <c r="A10316" s="0" t="s">
        <v>766</v>
      </c>
      <c r="B10316" s="52" t="s">
        <v>1031</v>
      </c>
      <c r="C10316" s="52" t="s">
        <v>751</v>
      </c>
      <c r="D10316" s="53" t="n">
        <v>0.1</v>
      </c>
      <c r="E10316" s="53" t="s">
        <v>748</v>
      </c>
      <c r="F10316" s="0" t="s">
        <v>1480</v>
      </c>
      <c r="G10316" s="0" t="str">
        <f aca="false">LEFT(B10316,2)</f>
        <v>27</v>
      </c>
      <c r="H10316" s="0" t="str">
        <f aca="false">I10316&amp;"_"&amp;G10316&amp;"_"&amp;F10316</f>
        <v>Strandtudse_27_20191022_DL2019063_HilleroedHTX_koersel2</v>
      </c>
      <c r="I10316" s="61" t="str">
        <f aca="false">MID(RIGHT(B10316,LEN(B10316)-3),1,FIND("_",RIGHT(B10316,LEN(B10316)-3))-1)</f>
        <v>Strandtudse</v>
      </c>
      <c r="J10316" s="61" t="str">
        <f aca="false">TRIM(SUBSTITUTE(RIGHT(B10316,FIND(I10316,B10316)+1),"_",""))</f>
        <v>eDNA</v>
      </c>
      <c r="K10316" s="0" t="str">
        <f aca="false">IFERROR(VALUE(SUBSTITUTE(E10316,".",",")),E10316)</f>
        <v>No Ct</v>
      </c>
      <c r="L10316" s="61" t="str">
        <f aca="false">IF(J10316="PosK",SUMIFS(K:K,J:J,"PosK",H:H,H10316),"")</f>
        <v/>
      </c>
      <c r="M10316" s="61" t="str">
        <f aca="false">IF(J10316="PosK",SUMIFS(K:K,J:J,"NegK",H:H,H10316),"")</f>
        <v/>
      </c>
      <c r="N10316" s="61" t="str">
        <f aca="false">IF(J10316="PosK",SUMIFS(K:K,J:J,"eDNA",H:H,H10316),"")</f>
        <v/>
      </c>
      <c r="Q10316" s="62"/>
    </row>
    <row r="10317" customFormat="false" ht="14.25" hidden="false" customHeight="false" outlineLevel="0" collapsed="false">
      <c r="A10317" s="0" t="s">
        <v>768</v>
      </c>
      <c r="B10317" s="52" t="s">
        <v>1031</v>
      </c>
      <c r="C10317" s="52" t="s">
        <v>751</v>
      </c>
      <c r="D10317" s="53" t="n">
        <v>0.1</v>
      </c>
      <c r="E10317" s="53" t="s">
        <v>748</v>
      </c>
      <c r="F10317" s="0" t="s">
        <v>1480</v>
      </c>
      <c r="G10317" s="0" t="str">
        <f aca="false">LEFT(B10317,2)</f>
        <v>27</v>
      </c>
      <c r="H10317" s="0" t="str">
        <f aca="false">I10317&amp;"_"&amp;G10317&amp;"_"&amp;F10317</f>
        <v>Strandtudse_27_20191022_DL2019063_HilleroedHTX_koersel2</v>
      </c>
      <c r="I10317" s="61" t="str">
        <f aca="false">MID(RIGHT(B10317,LEN(B10317)-3),1,FIND("_",RIGHT(B10317,LEN(B10317)-3))-1)</f>
        <v>Strandtudse</v>
      </c>
      <c r="J10317" s="61" t="str">
        <f aca="false">TRIM(SUBSTITUTE(RIGHT(B10317,FIND(I10317,B10317)+1),"_",""))</f>
        <v>eDNA</v>
      </c>
      <c r="K10317" s="0" t="str">
        <f aca="false">IFERROR(VALUE(SUBSTITUTE(E10317,".",",")),E10317)</f>
        <v>No Ct</v>
      </c>
      <c r="L10317" s="61" t="str">
        <f aca="false">IF(J10317="PosK",SUMIFS(K:K,J:J,"PosK",H:H,H10317),"")</f>
        <v/>
      </c>
      <c r="M10317" s="61" t="str">
        <f aca="false">IF(J10317="PosK",SUMIFS(K:K,J:J,"NegK",H:H,H10317),"")</f>
        <v/>
      </c>
      <c r="N10317" s="61" t="str">
        <f aca="false">IF(J10317="PosK",SUMIFS(K:K,J:J,"eDNA",H:H,H10317),"")</f>
        <v/>
      </c>
      <c r="P10317" s="62"/>
      <c r="T10317" s="63"/>
      <c r="W10317" s="64"/>
    </row>
    <row r="10318" customFormat="false" ht="14.25" hidden="false" customHeight="false" outlineLevel="0" collapsed="false">
      <c r="A10318" s="0" t="s">
        <v>770</v>
      </c>
      <c r="B10318" s="52" t="s">
        <v>1033</v>
      </c>
      <c r="C10318" s="52" t="s">
        <v>743</v>
      </c>
      <c r="D10318" s="53" t="n">
        <v>0.1</v>
      </c>
      <c r="E10318" s="53" t="n">
        <v>37.64</v>
      </c>
      <c r="F10318" s="0" t="s">
        <v>1480</v>
      </c>
      <c r="G10318" s="0" t="str">
        <f aca="false">LEFT(B10318,2)</f>
        <v>28</v>
      </c>
      <c r="H10318" s="0" t="str">
        <f aca="false">I10318&amp;"_"&amp;G10318&amp;"_"&amp;F10318</f>
        <v>GroenbrogetTudse_28_20191022_DL2019063_HilleroedHTX_koersel2</v>
      </c>
      <c r="I10318" s="61" t="str">
        <f aca="false">MID(RIGHT(B10318,LEN(B10318)-3),1,FIND("_",RIGHT(B10318,LEN(B10318)-3))-1)</f>
        <v>GroenbrogetTudse</v>
      </c>
      <c r="J10318" s="61" t="str">
        <f aca="false">TRIM(SUBSTITUTE(RIGHT(B10318,FIND(I10318,B10318)+1),"_",""))</f>
        <v>PosK</v>
      </c>
      <c r="K10318" s="0" t="n">
        <f aca="false">IFERROR(VALUE(SUBSTITUTE(E10318,".",",")),E10318)</f>
        <v>37.64</v>
      </c>
      <c r="L10318" s="61" t="n">
        <f aca="false">IF(J10318="PosK",SUMIFS(K:K,J:J,"PosK",H:H,H10318),"")</f>
        <v>37.64</v>
      </c>
      <c r="M10318" s="61" t="n">
        <f aca="false">IF(J10318="PosK",SUMIFS(K:K,J:J,"NegK",H:H,H10318),"")</f>
        <v>0</v>
      </c>
      <c r="N10318" s="61" t="n">
        <f aca="false">IF(J10318="PosK",SUMIFS(K:K,J:J,"eDNA",H:H,H10318),"")</f>
        <v>0</v>
      </c>
      <c r="P10318" s="62" t="n">
        <f aca="false">IF(K10320="No Ct",0,K10320)</f>
        <v>0</v>
      </c>
      <c r="Q10318" s="62" t="n">
        <f aca="false">IF(K10321="No Ct",0,K10321)</f>
        <v>0</v>
      </c>
      <c r="R10318" s="0" t="str">
        <f aca="false">IF(AND(L10318&gt;0,M10318=0),"Valid","Invalid")</f>
        <v>Valid</v>
      </c>
      <c r="S10318" s="0" t="str">
        <f aca="false">IF(OR(P10318&gt;1,Q10318&gt;1),"Present","Absent")</f>
        <v>Absent</v>
      </c>
      <c r="T10318" s="63" t="str">
        <f aca="false">IF(OR(AND(P10318&gt;1,P10318&lt;41),AND(Q10318&gt;1,Q10318&lt;41)),"Ct&lt;41","Ct&gt;41")</f>
        <v>Ct&gt;41</v>
      </c>
      <c r="U10318" s="0" t="str">
        <f aca="false">I10318</f>
        <v>GroenbrogetTudse</v>
      </c>
      <c r="V10318" s="0" t="str">
        <f aca="false">MID(F10318,10,9)</f>
        <v>DL2019063</v>
      </c>
      <c r="W10318" s="64" t="str">
        <f aca="false">V10318&amp;"_"&amp;U10318&amp;"_"&amp;R10318&amp;"_"&amp;S10318&amp;"_"&amp;T10318</f>
        <v>DL2019063_GroenbrogetTudse_Valid_Absent_Ct&gt;41</v>
      </c>
    </row>
    <row r="10319" customFormat="false" ht="14.25" hidden="false" customHeight="false" outlineLevel="0" collapsed="false">
      <c r="A10319" s="0" t="s">
        <v>772</v>
      </c>
      <c r="B10319" s="52" t="s">
        <v>1034</v>
      </c>
      <c r="C10319" s="52" t="s">
        <v>747</v>
      </c>
      <c r="D10319" s="53" t="n">
        <v>0.1</v>
      </c>
      <c r="E10319" s="53" t="s">
        <v>748</v>
      </c>
      <c r="F10319" s="0" t="s">
        <v>1480</v>
      </c>
      <c r="G10319" s="0" t="str">
        <f aca="false">LEFT(B10319,2)</f>
        <v>28</v>
      </c>
      <c r="H10319" s="0" t="str">
        <f aca="false">I10319&amp;"_"&amp;G10319&amp;"_"&amp;F10319</f>
        <v>GroenbrogetTudse_28_20191022_DL2019063_HilleroedHTX_koersel2</v>
      </c>
      <c r="I10319" s="61" t="str">
        <f aca="false">MID(RIGHT(B10319,LEN(B10319)-3),1,FIND("_",RIGHT(B10319,LEN(B10319)-3))-1)</f>
        <v>GroenbrogetTudse</v>
      </c>
      <c r="J10319" s="61" t="str">
        <f aca="false">TRIM(SUBSTITUTE(RIGHT(B10319,FIND(I10319,B10319)+1),"_",""))</f>
        <v>NegK</v>
      </c>
      <c r="K10319" s="0" t="str">
        <f aca="false">IFERROR(VALUE(SUBSTITUTE(E10319,".",",")),E10319)</f>
        <v>No Ct</v>
      </c>
      <c r="L10319" s="61" t="str">
        <f aca="false">IF(J10319="PosK",SUMIFS(K:K,J:J,"PosK",H:H,H10319),"")</f>
        <v/>
      </c>
      <c r="M10319" s="61" t="str">
        <f aca="false">IF(J10319="PosK",SUMIFS(K:K,J:J,"NegK",H:H,H10319),"")</f>
        <v/>
      </c>
      <c r="N10319" s="61" t="str">
        <f aca="false">IF(J10319="PosK",SUMIFS(K:K,J:J,"eDNA",H:H,H10319),"")</f>
        <v/>
      </c>
    </row>
    <row r="10320" customFormat="false" ht="14.25" hidden="false" customHeight="false" outlineLevel="0" collapsed="false">
      <c r="A10320" s="0" t="s">
        <v>774</v>
      </c>
      <c r="B10320" s="52" t="s">
        <v>1035</v>
      </c>
      <c r="C10320" s="52" t="s">
        <v>751</v>
      </c>
      <c r="D10320" s="53" t="n">
        <v>0.1</v>
      </c>
      <c r="E10320" s="53" t="s">
        <v>748</v>
      </c>
      <c r="F10320" s="0" t="s">
        <v>1480</v>
      </c>
      <c r="G10320" s="0" t="str">
        <f aca="false">LEFT(B10320,2)</f>
        <v>28</v>
      </c>
      <c r="H10320" s="0" t="str">
        <f aca="false">I10320&amp;"_"&amp;G10320&amp;"_"&amp;F10320</f>
        <v>GroenbrogetTudse_28_20191022_DL2019063_HilleroedHTX_koersel2</v>
      </c>
      <c r="I10320" s="61" t="str">
        <f aca="false">MID(RIGHT(B10320,LEN(B10320)-3),1,FIND("_",RIGHT(B10320,LEN(B10320)-3))-1)</f>
        <v>GroenbrogetTudse</v>
      </c>
      <c r="J10320" s="61" t="str">
        <f aca="false">TRIM(SUBSTITUTE(RIGHT(B10320,FIND(I10320,B10320)+1),"_",""))</f>
        <v>eDNA</v>
      </c>
      <c r="K10320" s="0" t="str">
        <f aca="false">IFERROR(VALUE(SUBSTITUTE(E10320,".",",")),E10320)</f>
        <v>No Ct</v>
      </c>
      <c r="L10320" s="61" t="str">
        <f aca="false">IF(J10320="PosK",SUMIFS(K:K,J:J,"PosK",H:H,H10320),"")</f>
        <v/>
      </c>
      <c r="M10320" s="61" t="str">
        <f aca="false">IF(J10320="PosK",SUMIFS(K:K,J:J,"NegK",H:H,H10320),"")</f>
        <v/>
      </c>
      <c r="N10320" s="61" t="str">
        <f aca="false">IF(J10320="PosK",SUMIFS(K:K,J:J,"eDNA",H:H,H10320),"")</f>
        <v/>
      </c>
      <c r="Q10320" s="62"/>
    </row>
    <row r="10321" customFormat="false" ht="14.25" hidden="false" customHeight="false" outlineLevel="0" collapsed="false">
      <c r="A10321" s="0" t="s">
        <v>776</v>
      </c>
      <c r="B10321" s="52" t="s">
        <v>1035</v>
      </c>
      <c r="C10321" s="52" t="s">
        <v>751</v>
      </c>
      <c r="D10321" s="53" t="n">
        <v>0.1</v>
      </c>
      <c r="E10321" s="53" t="s">
        <v>748</v>
      </c>
      <c r="F10321" s="0" t="s">
        <v>1480</v>
      </c>
      <c r="G10321" s="0" t="str">
        <f aca="false">LEFT(B10321,2)</f>
        <v>28</v>
      </c>
      <c r="H10321" s="0" t="str">
        <f aca="false">I10321&amp;"_"&amp;G10321&amp;"_"&amp;F10321</f>
        <v>GroenbrogetTudse_28_20191022_DL2019063_HilleroedHTX_koersel2</v>
      </c>
      <c r="I10321" s="61" t="str">
        <f aca="false">MID(RIGHT(B10321,LEN(B10321)-3),1,FIND("_",RIGHT(B10321,LEN(B10321)-3))-1)</f>
        <v>GroenbrogetTudse</v>
      </c>
      <c r="J10321" s="61" t="str">
        <f aca="false">TRIM(SUBSTITUTE(RIGHT(B10321,FIND(I10321,B10321)+1),"_",""))</f>
        <v>eDNA</v>
      </c>
      <c r="K10321" s="0" t="str">
        <f aca="false">IFERROR(VALUE(SUBSTITUTE(E10321,".",",")),E10321)</f>
        <v>No Ct</v>
      </c>
      <c r="L10321" s="61" t="str">
        <f aca="false">IF(J10321="PosK",SUMIFS(K:K,J:J,"PosK",H:H,H10321),"")</f>
        <v/>
      </c>
      <c r="M10321" s="61" t="str">
        <f aca="false">IF(J10321="PosK",SUMIFS(K:K,J:J,"NegK",H:H,H10321),"")</f>
        <v/>
      </c>
      <c r="N10321" s="61" t="str">
        <f aca="false">IF(J10321="PosK",SUMIFS(K:K,J:J,"eDNA",H:H,H10321),"")</f>
        <v/>
      </c>
      <c r="P10321" s="62"/>
      <c r="T10321" s="63"/>
      <c r="W10321" s="64"/>
    </row>
    <row r="10322" customFormat="false" ht="14.25" hidden="false" customHeight="false" outlineLevel="0" collapsed="false">
      <c r="A10322" s="0" t="s">
        <v>778</v>
      </c>
      <c r="B10322" s="52" t="s">
        <v>1037</v>
      </c>
      <c r="C10322" s="52" t="s">
        <v>743</v>
      </c>
      <c r="D10322" s="53" t="n">
        <v>0.1</v>
      </c>
      <c r="E10322" s="53" t="s">
        <v>748</v>
      </c>
      <c r="F10322" s="0" t="s">
        <v>1480</v>
      </c>
      <c r="G10322" s="0" t="str">
        <f aca="false">LEFT(B10322,2)</f>
        <v>29</v>
      </c>
      <c r="H10322" s="0" t="str">
        <f aca="false">I10322&amp;"_"&amp;G10322&amp;"_"&amp;F10322</f>
        <v>Loevfroe_29_20191022_DL2019063_HilleroedHTX_koersel2</v>
      </c>
      <c r="I10322" s="61" t="str">
        <f aca="false">MID(RIGHT(B10322,LEN(B10322)-3),1,FIND("_",RIGHT(B10322,LEN(B10322)-3))-1)</f>
        <v>Loevfroe</v>
      </c>
      <c r="J10322" s="61" t="str">
        <f aca="false">TRIM(SUBSTITUTE(RIGHT(B10322,FIND(I10322,B10322)+1),"_",""))</f>
        <v>PosK</v>
      </c>
      <c r="K10322" s="0" t="str">
        <f aca="false">IFERROR(VALUE(SUBSTITUTE(E10322,".",",")),E10322)</f>
        <v>No Ct</v>
      </c>
      <c r="L10322" s="61" t="n">
        <f aca="false">IF(J10322="PosK",SUMIFS(K:K,J:J,"PosK",H:H,H10322),"")</f>
        <v>0</v>
      </c>
      <c r="M10322" s="61" t="n">
        <f aca="false">IF(J10322="PosK",SUMIFS(K:K,J:J,"NegK",H:H,H10322),"")</f>
        <v>0</v>
      </c>
      <c r="N10322" s="61" t="n">
        <f aca="false">IF(J10322="PosK",SUMIFS(K:K,J:J,"eDNA",H:H,H10322),"")</f>
        <v>0</v>
      </c>
      <c r="P10322" s="62" t="n">
        <f aca="false">IF(K10324="No Ct",0,K10324)</f>
        <v>0</v>
      </c>
      <c r="Q10322" s="62" t="n">
        <f aca="false">IF(K10325="No Ct",0,K10325)</f>
        <v>0</v>
      </c>
      <c r="R10322" s="0" t="str">
        <f aca="false">IF(AND(L10322&gt;0,M10322=0),"Valid","Invalid")</f>
        <v>Invalid</v>
      </c>
      <c r="S10322" s="0" t="str">
        <f aca="false">IF(OR(P10322&gt;1,Q10322&gt;1),"Present","Absent")</f>
        <v>Absent</v>
      </c>
      <c r="T10322" s="63" t="str">
        <f aca="false">IF(OR(AND(P10322&gt;1,P10322&lt;41),AND(Q10322&gt;1,Q10322&lt;41)),"Ct&lt;41","Ct&gt;41")</f>
        <v>Ct&gt;41</v>
      </c>
      <c r="U10322" s="0" t="str">
        <f aca="false">I10322</f>
        <v>Loevfroe</v>
      </c>
      <c r="V10322" s="0" t="str">
        <f aca="false">MID(F10322,10,9)</f>
        <v>DL2019063</v>
      </c>
      <c r="W10322" s="64" t="str">
        <f aca="false">V10322&amp;"_"&amp;U10322&amp;"_"&amp;R10322&amp;"_"&amp;S10322&amp;"_"&amp;T10322</f>
        <v>DL2019063_Loevfroe_Invalid_Absent_Ct&gt;41</v>
      </c>
    </row>
    <row r="10323" customFormat="false" ht="14.25" hidden="false" customHeight="false" outlineLevel="0" collapsed="false">
      <c r="A10323" s="0" t="s">
        <v>780</v>
      </c>
      <c r="B10323" s="52" t="s">
        <v>1038</v>
      </c>
      <c r="C10323" s="52" t="s">
        <v>747</v>
      </c>
      <c r="D10323" s="53" t="n">
        <v>0.1</v>
      </c>
      <c r="E10323" s="53" t="s">
        <v>748</v>
      </c>
      <c r="F10323" s="0" t="s">
        <v>1480</v>
      </c>
      <c r="G10323" s="0" t="str">
        <f aca="false">LEFT(B10323,2)</f>
        <v>29</v>
      </c>
      <c r="H10323" s="0" t="str">
        <f aca="false">I10323&amp;"_"&amp;G10323&amp;"_"&amp;F10323</f>
        <v>Loevfroe_29_20191022_DL2019063_HilleroedHTX_koersel2</v>
      </c>
      <c r="I10323" s="61" t="str">
        <f aca="false">MID(RIGHT(B10323,LEN(B10323)-3),1,FIND("_",RIGHT(B10323,LEN(B10323)-3))-1)</f>
        <v>Loevfroe</v>
      </c>
      <c r="J10323" s="61" t="str">
        <f aca="false">TRIM(SUBSTITUTE(RIGHT(B10323,FIND(I10323,B10323)+1),"_",""))</f>
        <v>NegK</v>
      </c>
      <c r="K10323" s="0" t="str">
        <f aca="false">IFERROR(VALUE(SUBSTITUTE(E10323,".",",")),E10323)</f>
        <v>No Ct</v>
      </c>
      <c r="L10323" s="61" t="str">
        <f aca="false">IF(J10323="PosK",SUMIFS(K:K,J:J,"PosK",H:H,H10323),"")</f>
        <v/>
      </c>
      <c r="M10323" s="61" t="str">
        <f aca="false">IF(J10323="PosK",SUMIFS(K:K,J:J,"NegK",H:H,H10323),"")</f>
        <v/>
      </c>
      <c r="N10323" s="61" t="str">
        <f aca="false">IF(J10323="PosK",SUMIFS(K:K,J:J,"eDNA",H:H,H10323),"")</f>
        <v/>
      </c>
    </row>
    <row r="10324" customFormat="false" ht="14.25" hidden="false" customHeight="false" outlineLevel="0" collapsed="false">
      <c r="A10324" s="0" t="s">
        <v>782</v>
      </c>
      <c r="B10324" s="52" t="s">
        <v>1039</v>
      </c>
      <c r="C10324" s="52" t="s">
        <v>751</v>
      </c>
      <c r="D10324" s="53" t="n">
        <v>0.1</v>
      </c>
      <c r="E10324" s="53" t="s">
        <v>748</v>
      </c>
      <c r="F10324" s="0" t="s">
        <v>1480</v>
      </c>
      <c r="G10324" s="0" t="str">
        <f aca="false">LEFT(B10324,2)</f>
        <v>29</v>
      </c>
      <c r="H10324" s="0" t="str">
        <f aca="false">I10324&amp;"_"&amp;G10324&amp;"_"&amp;F10324</f>
        <v>Loevfroe_29_20191022_DL2019063_HilleroedHTX_koersel2</v>
      </c>
      <c r="I10324" s="61" t="str">
        <f aca="false">MID(RIGHT(B10324,LEN(B10324)-3),1,FIND("_",RIGHT(B10324,LEN(B10324)-3))-1)</f>
        <v>Loevfroe</v>
      </c>
      <c r="J10324" s="61" t="str">
        <f aca="false">TRIM(SUBSTITUTE(RIGHT(B10324,FIND(I10324,B10324)+1),"_",""))</f>
        <v>eDNA</v>
      </c>
      <c r="K10324" s="0" t="str">
        <f aca="false">IFERROR(VALUE(SUBSTITUTE(E10324,".",",")),E10324)</f>
        <v>No Ct</v>
      </c>
      <c r="L10324" s="61" t="str">
        <f aca="false">IF(J10324="PosK",SUMIFS(K:K,J:J,"PosK",H:H,H10324),"")</f>
        <v/>
      </c>
      <c r="M10324" s="61" t="str">
        <f aca="false">IF(J10324="PosK",SUMIFS(K:K,J:J,"NegK",H:H,H10324),"")</f>
        <v/>
      </c>
      <c r="N10324" s="61" t="str">
        <f aca="false">IF(J10324="PosK",SUMIFS(K:K,J:J,"eDNA",H:H,H10324),"")</f>
        <v/>
      </c>
      <c r="Q10324" s="62"/>
    </row>
    <row r="10325" customFormat="false" ht="14.25" hidden="false" customHeight="false" outlineLevel="0" collapsed="false">
      <c r="A10325" s="0" t="s">
        <v>784</v>
      </c>
      <c r="B10325" s="52" t="s">
        <v>1039</v>
      </c>
      <c r="C10325" s="52" t="s">
        <v>751</v>
      </c>
      <c r="D10325" s="53" t="n">
        <v>0.1</v>
      </c>
      <c r="E10325" s="53" t="s">
        <v>748</v>
      </c>
      <c r="F10325" s="0" t="s">
        <v>1480</v>
      </c>
      <c r="G10325" s="0" t="str">
        <f aca="false">LEFT(B10325,2)</f>
        <v>29</v>
      </c>
      <c r="H10325" s="0" t="str">
        <f aca="false">I10325&amp;"_"&amp;G10325&amp;"_"&amp;F10325</f>
        <v>Loevfroe_29_20191022_DL2019063_HilleroedHTX_koersel2</v>
      </c>
      <c r="I10325" s="61" t="str">
        <f aca="false">MID(RIGHT(B10325,LEN(B10325)-3),1,FIND("_",RIGHT(B10325,LEN(B10325)-3))-1)</f>
        <v>Loevfroe</v>
      </c>
      <c r="J10325" s="61" t="str">
        <f aca="false">TRIM(SUBSTITUTE(RIGHT(B10325,FIND(I10325,B10325)+1),"_",""))</f>
        <v>eDNA</v>
      </c>
      <c r="K10325" s="0" t="str">
        <f aca="false">IFERROR(VALUE(SUBSTITUTE(E10325,".",",")),E10325)</f>
        <v>No Ct</v>
      </c>
      <c r="L10325" s="61" t="str">
        <f aca="false">IF(J10325="PosK",SUMIFS(K:K,J:J,"PosK",H:H,H10325),"")</f>
        <v/>
      </c>
      <c r="M10325" s="61" t="str">
        <f aca="false">IF(J10325="PosK",SUMIFS(K:K,J:J,"NegK",H:H,H10325),"")</f>
        <v/>
      </c>
      <c r="N10325" s="61" t="str">
        <f aca="false">IF(J10325="PosK",SUMIFS(K:K,J:J,"eDNA",H:H,H10325),"")</f>
        <v/>
      </c>
      <c r="P10325" s="62"/>
      <c r="T10325" s="63"/>
      <c r="W10325" s="64"/>
    </row>
    <row r="10326" customFormat="false" ht="14.25" hidden="false" customHeight="false" outlineLevel="0" collapsed="false">
      <c r="A10326" s="0" t="s">
        <v>786</v>
      </c>
      <c r="B10326" s="52" t="s">
        <v>1041</v>
      </c>
      <c r="C10326" s="52" t="s">
        <v>743</v>
      </c>
      <c r="D10326" s="53" t="n">
        <v>0.1</v>
      </c>
      <c r="E10326" s="53" t="n">
        <v>27.07</v>
      </c>
      <c r="F10326" s="0" t="s">
        <v>1480</v>
      </c>
      <c r="G10326" s="0" t="str">
        <f aca="false">LEFT(B10326,2)</f>
        <v>30</v>
      </c>
      <c r="H10326" s="0" t="str">
        <f aca="false">I10326&amp;"_"&amp;G10326&amp;"_"&amp;F10326</f>
        <v>Klokkefroe_30_20191022_DL2019063_HilleroedHTX_koersel2</v>
      </c>
      <c r="I10326" s="61" t="str">
        <f aca="false">MID(RIGHT(B10326,LEN(B10326)-3),1,FIND("_",RIGHT(B10326,LEN(B10326)-3))-1)</f>
        <v>Klokkefroe</v>
      </c>
      <c r="J10326" s="61" t="str">
        <f aca="false">TRIM(SUBSTITUTE(RIGHT(B10326,FIND(I10326,B10326)+1),"_",""))</f>
        <v>PosK</v>
      </c>
      <c r="K10326" s="0" t="n">
        <f aca="false">IFERROR(VALUE(SUBSTITUTE(E10326,".",",")),E10326)</f>
        <v>27.07</v>
      </c>
      <c r="L10326" s="61" t="n">
        <f aca="false">IF(J10326="PosK",SUMIFS(K:K,J:J,"PosK",H:H,H10326),"")</f>
        <v>27.07</v>
      </c>
      <c r="M10326" s="61" t="n">
        <f aca="false">IF(J10326="PosK",SUMIFS(K:K,J:J,"NegK",H:H,H10326),"")</f>
        <v>0</v>
      </c>
      <c r="N10326" s="61" t="n">
        <f aca="false">IF(J10326="PosK",SUMIFS(K:K,J:J,"eDNA",H:H,H10326),"")</f>
        <v>0</v>
      </c>
      <c r="P10326" s="62" t="n">
        <f aca="false">IF(K10328="No Ct",0,K10328)</f>
        <v>0</v>
      </c>
      <c r="Q10326" s="62" t="n">
        <f aca="false">IF(K10329="No Ct",0,K10329)</f>
        <v>0</v>
      </c>
      <c r="R10326" s="0" t="str">
        <f aca="false">IF(AND(L10326&gt;0,M10326=0),"Valid","Invalid")</f>
        <v>Valid</v>
      </c>
      <c r="S10326" s="0" t="str">
        <f aca="false">IF(OR(P10326&gt;1,Q10326&gt;1),"Present","Absent")</f>
        <v>Absent</v>
      </c>
      <c r="T10326" s="63" t="str">
        <f aca="false">IF(OR(AND(P10326&gt;1,P10326&lt;41),AND(Q10326&gt;1,Q10326&lt;41)),"Ct&lt;41","Ct&gt;41")</f>
        <v>Ct&gt;41</v>
      </c>
      <c r="U10326" s="0" t="str">
        <f aca="false">I10326</f>
        <v>Klokkefroe</v>
      </c>
      <c r="V10326" s="0" t="str">
        <f aca="false">MID(F10326,10,9)</f>
        <v>DL2019063</v>
      </c>
      <c r="W10326" s="64" t="str">
        <f aca="false">V10326&amp;"_"&amp;U10326&amp;"_"&amp;R10326&amp;"_"&amp;S10326&amp;"_"&amp;T10326</f>
        <v>DL2019063_Klokkefroe_Valid_Absent_Ct&gt;41</v>
      </c>
    </row>
    <row r="10327" customFormat="false" ht="14.25" hidden="false" customHeight="false" outlineLevel="0" collapsed="false">
      <c r="A10327" s="0" t="s">
        <v>788</v>
      </c>
      <c r="B10327" s="52" t="s">
        <v>1042</v>
      </c>
      <c r="C10327" s="52" t="s">
        <v>747</v>
      </c>
      <c r="D10327" s="53" t="n">
        <v>0.1</v>
      </c>
      <c r="E10327" s="53" t="s">
        <v>748</v>
      </c>
      <c r="F10327" s="0" t="s">
        <v>1480</v>
      </c>
      <c r="G10327" s="0" t="str">
        <f aca="false">LEFT(B10327,2)</f>
        <v>30</v>
      </c>
      <c r="H10327" s="0" t="str">
        <f aca="false">I10327&amp;"_"&amp;G10327&amp;"_"&amp;F10327</f>
        <v>Klokkefroe_30_20191022_DL2019063_HilleroedHTX_koersel2</v>
      </c>
      <c r="I10327" s="61" t="str">
        <f aca="false">MID(RIGHT(B10327,LEN(B10327)-3),1,FIND("_",RIGHT(B10327,LEN(B10327)-3))-1)</f>
        <v>Klokkefroe</v>
      </c>
      <c r="J10327" s="61" t="str">
        <f aca="false">TRIM(SUBSTITUTE(RIGHT(B10327,FIND(I10327,B10327)+1),"_",""))</f>
        <v>NegK</v>
      </c>
      <c r="K10327" s="0" t="str">
        <f aca="false">IFERROR(VALUE(SUBSTITUTE(E10327,".",",")),E10327)</f>
        <v>No Ct</v>
      </c>
      <c r="L10327" s="61" t="str">
        <f aca="false">IF(J10327="PosK",SUMIFS(K:K,J:J,"PosK",H:H,H10327),"")</f>
        <v/>
      </c>
      <c r="M10327" s="61" t="str">
        <f aca="false">IF(J10327="PosK",SUMIFS(K:K,J:J,"NegK",H:H,H10327),"")</f>
        <v/>
      </c>
      <c r="N10327" s="61" t="str">
        <f aca="false">IF(J10327="PosK",SUMIFS(K:K,J:J,"eDNA",H:H,H10327),"")</f>
        <v/>
      </c>
    </row>
    <row r="10328" customFormat="false" ht="14.25" hidden="false" customHeight="false" outlineLevel="0" collapsed="false">
      <c r="A10328" s="0" t="s">
        <v>790</v>
      </c>
      <c r="B10328" s="52" t="s">
        <v>1043</v>
      </c>
      <c r="C10328" s="52" t="s">
        <v>751</v>
      </c>
      <c r="D10328" s="53" t="n">
        <v>0.1</v>
      </c>
      <c r="E10328" s="53" t="s">
        <v>748</v>
      </c>
      <c r="F10328" s="0" t="s">
        <v>1480</v>
      </c>
      <c r="G10328" s="0" t="str">
        <f aca="false">LEFT(B10328,2)</f>
        <v>30</v>
      </c>
      <c r="H10328" s="0" t="str">
        <f aca="false">I10328&amp;"_"&amp;G10328&amp;"_"&amp;F10328</f>
        <v>Klokkefroe_30_20191022_DL2019063_HilleroedHTX_koersel2</v>
      </c>
      <c r="I10328" s="61" t="str">
        <f aca="false">MID(RIGHT(B10328,LEN(B10328)-3),1,FIND("_",RIGHT(B10328,LEN(B10328)-3))-1)</f>
        <v>Klokkefroe</v>
      </c>
      <c r="J10328" s="61" t="str">
        <f aca="false">TRIM(SUBSTITUTE(RIGHT(B10328,FIND(I10328,B10328)+1),"_",""))</f>
        <v>eDNA</v>
      </c>
      <c r="K10328" s="0" t="str">
        <f aca="false">IFERROR(VALUE(SUBSTITUTE(E10328,".",",")),E10328)</f>
        <v>No Ct</v>
      </c>
      <c r="L10328" s="61" t="str">
        <f aca="false">IF(J10328="PosK",SUMIFS(K:K,J:J,"PosK",H:H,H10328),"")</f>
        <v/>
      </c>
      <c r="M10328" s="61" t="str">
        <f aca="false">IF(J10328="PosK",SUMIFS(K:K,J:J,"NegK",H:H,H10328),"")</f>
        <v/>
      </c>
      <c r="N10328" s="61" t="str">
        <f aca="false">IF(J10328="PosK",SUMIFS(K:K,J:J,"eDNA",H:H,H10328),"")</f>
        <v/>
      </c>
      <c r="Q10328" s="62"/>
    </row>
    <row r="10329" customFormat="false" ht="14.25" hidden="false" customHeight="false" outlineLevel="0" collapsed="false">
      <c r="A10329" s="0" t="s">
        <v>792</v>
      </c>
      <c r="B10329" s="52" t="s">
        <v>1043</v>
      </c>
      <c r="C10329" s="52" t="s">
        <v>751</v>
      </c>
      <c r="D10329" s="53" t="n">
        <v>0.1</v>
      </c>
      <c r="E10329" s="53" t="s">
        <v>748</v>
      </c>
      <c r="F10329" s="0" t="s">
        <v>1480</v>
      </c>
      <c r="G10329" s="0" t="str">
        <f aca="false">LEFT(B10329,2)</f>
        <v>30</v>
      </c>
      <c r="H10329" s="0" t="str">
        <f aca="false">I10329&amp;"_"&amp;G10329&amp;"_"&amp;F10329</f>
        <v>Klokkefroe_30_20191022_DL2019063_HilleroedHTX_koersel2</v>
      </c>
      <c r="I10329" s="61" t="str">
        <f aca="false">MID(RIGHT(B10329,LEN(B10329)-3),1,FIND("_",RIGHT(B10329,LEN(B10329)-3))-1)</f>
        <v>Klokkefroe</v>
      </c>
      <c r="J10329" s="61" t="str">
        <f aca="false">TRIM(SUBSTITUTE(RIGHT(B10329,FIND(I10329,B10329)+1),"_",""))</f>
        <v>eDNA</v>
      </c>
      <c r="K10329" s="0" t="str">
        <f aca="false">IFERROR(VALUE(SUBSTITUTE(E10329,".",",")),E10329)</f>
        <v>No Ct</v>
      </c>
      <c r="L10329" s="61" t="str">
        <f aca="false">IF(J10329="PosK",SUMIFS(K:K,J:J,"PosK",H:H,H10329),"")</f>
        <v/>
      </c>
      <c r="M10329" s="61" t="str">
        <f aca="false">IF(J10329="PosK",SUMIFS(K:K,J:J,"NegK",H:H,H10329),"")</f>
        <v/>
      </c>
      <c r="N10329" s="61" t="str">
        <f aca="false">IF(J10329="PosK",SUMIFS(K:K,J:J,"eDNA",H:H,H10329),"")</f>
        <v/>
      </c>
      <c r="P10329" s="62"/>
      <c r="T10329" s="63"/>
      <c r="W10329" s="64"/>
    </row>
    <row r="10330" customFormat="false" ht="14.25" hidden="false" customHeight="false" outlineLevel="0" collapsed="false">
      <c r="A10330" s="0" t="s">
        <v>794</v>
      </c>
      <c r="B10330" s="52" t="s">
        <v>1045</v>
      </c>
      <c r="C10330" s="52" t="s">
        <v>743</v>
      </c>
      <c r="D10330" s="53" t="n">
        <v>0.1</v>
      </c>
      <c r="E10330" s="53" t="n">
        <v>27.89</v>
      </c>
      <c r="F10330" s="0" t="s">
        <v>1480</v>
      </c>
      <c r="G10330" s="0" t="str">
        <f aca="false">LEFT(B10330,2)</f>
        <v>31</v>
      </c>
      <c r="H10330" s="0" t="str">
        <f aca="false">I10330&amp;"_"&amp;G10330&amp;"_"&amp;F10330</f>
        <v>Bjergsalamander_31_20191022_DL2019063_HilleroedHTX_koersel2</v>
      </c>
      <c r="I10330" s="61" t="str">
        <f aca="false">MID(RIGHT(B10330,LEN(B10330)-3),1,FIND("_",RIGHT(B10330,LEN(B10330)-3))-1)</f>
        <v>Bjergsalamander</v>
      </c>
      <c r="J10330" s="61" t="str">
        <f aca="false">TRIM(SUBSTITUTE(RIGHT(B10330,FIND(I10330,B10330)+1),"_",""))</f>
        <v>PosK</v>
      </c>
      <c r="K10330" s="0" t="n">
        <f aca="false">IFERROR(VALUE(SUBSTITUTE(E10330,".",",")),E10330)</f>
        <v>27.89</v>
      </c>
      <c r="L10330" s="61" t="n">
        <f aca="false">IF(J10330="PosK",SUMIFS(K:K,J:J,"PosK",H:H,H10330),"")</f>
        <v>27.89</v>
      </c>
      <c r="M10330" s="61" t="n">
        <f aca="false">IF(J10330="PosK",SUMIFS(K:K,J:J,"NegK",H:H,H10330),"")</f>
        <v>0</v>
      </c>
      <c r="N10330" s="61" t="n">
        <f aca="false">IF(J10330="PosK",SUMIFS(K:K,J:J,"eDNA",H:H,H10330),"")</f>
        <v>0</v>
      </c>
      <c r="P10330" s="62" t="n">
        <f aca="false">IF(K10332="No Ct",0,K10332)</f>
        <v>0</v>
      </c>
      <c r="Q10330" s="62" t="n">
        <f aca="false">IF(K10333="No Ct",0,K10333)</f>
        <v>0</v>
      </c>
      <c r="R10330" s="0" t="str">
        <f aca="false">IF(AND(L10330&gt;0,M10330=0),"Valid","Invalid")</f>
        <v>Valid</v>
      </c>
      <c r="S10330" s="0" t="str">
        <f aca="false">IF(OR(P10330&gt;1,Q10330&gt;1),"Present","Absent")</f>
        <v>Absent</v>
      </c>
      <c r="T10330" s="63" t="str">
        <f aca="false">IF(OR(AND(P10330&gt;1,P10330&lt;41),AND(Q10330&gt;1,Q10330&lt;41)),"Ct&lt;41","Ct&gt;41")</f>
        <v>Ct&gt;41</v>
      </c>
      <c r="U10330" s="0" t="str">
        <f aca="false">I10330</f>
        <v>Bjergsalamander</v>
      </c>
      <c r="V10330" s="0" t="str">
        <f aca="false">MID(F10330,10,9)</f>
        <v>DL2019063</v>
      </c>
      <c r="W10330" s="64" t="str">
        <f aca="false">V10330&amp;"_"&amp;U10330&amp;"_"&amp;R10330&amp;"_"&amp;S10330&amp;"_"&amp;T10330</f>
        <v>DL2019063_Bjergsalamander_Valid_Absent_Ct&gt;41</v>
      </c>
    </row>
    <row r="10331" customFormat="false" ht="14.25" hidden="false" customHeight="false" outlineLevel="0" collapsed="false">
      <c r="A10331" s="0" t="s">
        <v>796</v>
      </c>
      <c r="B10331" s="52" t="s">
        <v>1046</v>
      </c>
      <c r="C10331" s="52" t="s">
        <v>747</v>
      </c>
      <c r="D10331" s="53" t="n">
        <v>0.1</v>
      </c>
      <c r="E10331" s="53" t="s">
        <v>748</v>
      </c>
      <c r="F10331" s="0" t="s">
        <v>1480</v>
      </c>
      <c r="G10331" s="0" t="str">
        <f aca="false">LEFT(B10331,2)</f>
        <v>31</v>
      </c>
      <c r="H10331" s="0" t="str">
        <f aca="false">I10331&amp;"_"&amp;G10331&amp;"_"&amp;F10331</f>
        <v>Bjergsalamander_31_20191022_DL2019063_HilleroedHTX_koersel2</v>
      </c>
      <c r="I10331" s="61" t="str">
        <f aca="false">MID(RIGHT(B10331,LEN(B10331)-3),1,FIND("_",RIGHT(B10331,LEN(B10331)-3))-1)</f>
        <v>Bjergsalamander</v>
      </c>
      <c r="J10331" s="61" t="str">
        <f aca="false">TRIM(SUBSTITUTE(RIGHT(B10331,FIND(I10331,B10331)+1),"_",""))</f>
        <v>NegK</v>
      </c>
      <c r="K10331" s="0" t="str">
        <f aca="false">IFERROR(VALUE(SUBSTITUTE(E10331,".",",")),E10331)</f>
        <v>No Ct</v>
      </c>
      <c r="L10331" s="61" t="str">
        <f aca="false">IF(J10331="PosK",SUMIFS(K:K,J:J,"PosK",H:H,H10331),"")</f>
        <v/>
      </c>
      <c r="M10331" s="61" t="str">
        <f aca="false">IF(J10331="PosK",SUMIFS(K:K,J:J,"NegK",H:H,H10331),"")</f>
        <v/>
      </c>
      <c r="N10331" s="61" t="str">
        <f aca="false">IF(J10331="PosK",SUMIFS(K:K,J:J,"eDNA",H:H,H10331),"")</f>
        <v/>
      </c>
    </row>
    <row r="10332" customFormat="false" ht="14.25" hidden="false" customHeight="false" outlineLevel="0" collapsed="false">
      <c r="A10332" s="0" t="s">
        <v>798</v>
      </c>
      <c r="B10332" s="52" t="s">
        <v>1047</v>
      </c>
      <c r="C10332" s="52" t="s">
        <v>751</v>
      </c>
      <c r="D10332" s="53" t="n">
        <v>0.1</v>
      </c>
      <c r="E10332" s="53" t="s">
        <v>748</v>
      </c>
      <c r="F10332" s="0" t="s">
        <v>1480</v>
      </c>
      <c r="G10332" s="0" t="str">
        <f aca="false">LEFT(B10332,2)</f>
        <v>31</v>
      </c>
      <c r="H10332" s="0" t="str">
        <f aca="false">I10332&amp;"_"&amp;G10332&amp;"_"&amp;F10332</f>
        <v>Bjergsalamander_31_20191022_DL2019063_HilleroedHTX_koersel2</v>
      </c>
      <c r="I10332" s="61" t="str">
        <f aca="false">MID(RIGHT(B10332,LEN(B10332)-3),1,FIND("_",RIGHT(B10332,LEN(B10332)-3))-1)</f>
        <v>Bjergsalamander</v>
      </c>
      <c r="J10332" s="61" t="str">
        <f aca="false">TRIM(SUBSTITUTE(RIGHT(B10332,FIND(I10332,B10332)+1),"_",""))</f>
        <v>eDNA</v>
      </c>
      <c r="K10332" s="0" t="str">
        <f aca="false">IFERROR(VALUE(SUBSTITUTE(E10332,".",",")),E10332)</f>
        <v>No Ct</v>
      </c>
      <c r="L10332" s="61" t="str">
        <f aca="false">IF(J10332="PosK",SUMIFS(K:K,J:J,"PosK",H:H,H10332),"")</f>
        <v/>
      </c>
      <c r="M10332" s="61" t="str">
        <f aca="false">IF(J10332="PosK",SUMIFS(K:K,J:J,"NegK",H:H,H10332),"")</f>
        <v/>
      </c>
      <c r="N10332" s="61" t="str">
        <f aca="false">IF(J10332="PosK",SUMIFS(K:K,J:J,"eDNA",H:H,H10332),"")</f>
        <v/>
      </c>
      <c r="Q10332" s="62"/>
    </row>
    <row r="10333" customFormat="false" ht="14.25" hidden="false" customHeight="false" outlineLevel="0" collapsed="false">
      <c r="A10333" s="0" t="s">
        <v>800</v>
      </c>
      <c r="B10333" s="52" t="s">
        <v>1047</v>
      </c>
      <c r="C10333" s="52" t="s">
        <v>751</v>
      </c>
      <c r="D10333" s="53" t="n">
        <v>0.1</v>
      </c>
      <c r="E10333" s="53" t="s">
        <v>748</v>
      </c>
      <c r="F10333" s="0" t="s">
        <v>1480</v>
      </c>
      <c r="G10333" s="0" t="str">
        <f aca="false">LEFT(B10333,2)</f>
        <v>31</v>
      </c>
      <c r="H10333" s="0" t="str">
        <f aca="false">I10333&amp;"_"&amp;G10333&amp;"_"&amp;F10333</f>
        <v>Bjergsalamander_31_20191022_DL2019063_HilleroedHTX_koersel2</v>
      </c>
      <c r="I10333" s="61" t="str">
        <f aca="false">MID(RIGHT(B10333,LEN(B10333)-3),1,FIND("_",RIGHT(B10333,LEN(B10333)-3))-1)</f>
        <v>Bjergsalamander</v>
      </c>
      <c r="J10333" s="61" t="str">
        <f aca="false">TRIM(SUBSTITUTE(RIGHT(B10333,FIND(I10333,B10333)+1),"_",""))</f>
        <v>eDNA</v>
      </c>
      <c r="K10333" s="0" t="str">
        <f aca="false">IFERROR(VALUE(SUBSTITUTE(E10333,".",",")),E10333)</f>
        <v>No Ct</v>
      </c>
      <c r="L10333" s="61" t="str">
        <f aca="false">IF(J10333="PosK",SUMIFS(K:K,J:J,"PosK",H:H,H10333),"")</f>
        <v/>
      </c>
      <c r="M10333" s="61" t="str">
        <f aca="false">IF(J10333="PosK",SUMIFS(K:K,J:J,"NegK",H:H,H10333),"")</f>
        <v/>
      </c>
      <c r="N10333" s="61" t="str">
        <f aca="false">IF(J10333="PosK",SUMIFS(K:K,J:J,"eDNA",H:H,H10333),"")</f>
        <v/>
      </c>
      <c r="P10333" s="62"/>
      <c r="T10333" s="63"/>
      <c r="W10333" s="64"/>
    </row>
    <row r="10334" customFormat="false" ht="14.25" hidden="false" customHeight="false" outlineLevel="0" collapsed="false">
      <c r="A10334" s="0" t="s">
        <v>802</v>
      </c>
      <c r="B10334" s="52" t="s">
        <v>1049</v>
      </c>
      <c r="C10334" s="52" t="s">
        <v>743</v>
      </c>
      <c r="D10334" s="53" t="n">
        <v>0.1</v>
      </c>
      <c r="E10334" s="53" t="n">
        <v>36.49</v>
      </c>
      <c r="F10334" s="0" t="s">
        <v>1480</v>
      </c>
      <c r="G10334" s="0" t="str">
        <f aca="false">LEFT(B10334,2)</f>
        <v>32</v>
      </c>
      <c r="H10334" s="0" t="str">
        <f aca="false">I10334&amp;"_"&amp;G10334&amp;"_"&amp;F10334</f>
        <v>Latterfroe_32_20191022_DL2019063_HilleroedHTX_koersel2</v>
      </c>
      <c r="I10334" s="61" t="str">
        <f aca="false">MID(RIGHT(B10334,LEN(B10334)-3),1,FIND("_",RIGHT(B10334,LEN(B10334)-3))-1)</f>
        <v>Latterfroe</v>
      </c>
      <c r="J10334" s="61" t="str">
        <f aca="false">TRIM(SUBSTITUTE(RIGHT(B10334,FIND(I10334,B10334)+1),"_",""))</f>
        <v>PosK</v>
      </c>
      <c r="K10334" s="0" t="n">
        <f aca="false">IFERROR(VALUE(SUBSTITUTE(E10334,".",",")),E10334)</f>
        <v>36.49</v>
      </c>
      <c r="L10334" s="61" t="n">
        <f aca="false">IF(J10334="PosK",SUMIFS(K:K,J:J,"PosK",H:H,H10334),"")</f>
        <v>36.49</v>
      </c>
      <c r="M10334" s="61" t="n">
        <f aca="false">IF(J10334="PosK",SUMIFS(K:K,J:J,"NegK",H:H,H10334),"")</f>
        <v>0</v>
      </c>
      <c r="N10334" s="61" t="n">
        <f aca="false">IF(J10334="PosK",SUMIFS(K:K,J:J,"eDNA",H:H,H10334),"")</f>
        <v>0</v>
      </c>
      <c r="P10334" s="62" t="n">
        <f aca="false">IF(K10336="No Ct",0,K10336)</f>
        <v>0</v>
      </c>
      <c r="Q10334" s="62" t="n">
        <f aca="false">IF(K10337="No Ct",0,K10337)</f>
        <v>0</v>
      </c>
      <c r="R10334" s="0" t="str">
        <f aca="false">IF(AND(L10334&gt;0,M10334=0),"Valid","Invalid")</f>
        <v>Valid</v>
      </c>
      <c r="S10334" s="0" t="str">
        <f aca="false">IF(OR(P10334&gt;1,Q10334&gt;1),"Present","Absent")</f>
        <v>Absent</v>
      </c>
      <c r="T10334" s="63" t="str">
        <f aca="false">IF(OR(AND(P10334&gt;1,P10334&lt;41),AND(Q10334&gt;1,Q10334&lt;41)),"Ct&lt;41","Ct&gt;41")</f>
        <v>Ct&gt;41</v>
      </c>
      <c r="U10334" s="0" t="str">
        <f aca="false">I10334</f>
        <v>Latterfroe</v>
      </c>
      <c r="V10334" s="0" t="str">
        <f aca="false">MID(F10334,10,9)</f>
        <v>DL2019063</v>
      </c>
      <c r="W10334" s="64" t="str">
        <f aca="false">V10334&amp;"_"&amp;U10334&amp;"_"&amp;R10334&amp;"_"&amp;S10334&amp;"_"&amp;T10334</f>
        <v>DL2019063_Latterfroe_Valid_Absent_Ct&gt;41</v>
      </c>
    </row>
    <row r="10335" customFormat="false" ht="14.25" hidden="false" customHeight="false" outlineLevel="0" collapsed="false">
      <c r="A10335" s="0" t="s">
        <v>804</v>
      </c>
      <c r="B10335" s="52" t="s">
        <v>1050</v>
      </c>
      <c r="C10335" s="52" t="s">
        <v>747</v>
      </c>
      <c r="D10335" s="53" t="n">
        <v>0.1</v>
      </c>
      <c r="E10335" s="53" t="s">
        <v>748</v>
      </c>
      <c r="F10335" s="0" t="s">
        <v>1480</v>
      </c>
      <c r="G10335" s="0" t="str">
        <f aca="false">LEFT(B10335,2)</f>
        <v>32</v>
      </c>
      <c r="H10335" s="0" t="str">
        <f aca="false">I10335&amp;"_"&amp;G10335&amp;"_"&amp;F10335</f>
        <v>Latterfroe_32_20191022_DL2019063_HilleroedHTX_koersel2</v>
      </c>
      <c r="I10335" s="61" t="str">
        <f aca="false">MID(RIGHT(B10335,LEN(B10335)-3),1,FIND("_",RIGHT(B10335,LEN(B10335)-3))-1)</f>
        <v>Latterfroe</v>
      </c>
      <c r="J10335" s="61" t="str">
        <f aca="false">TRIM(SUBSTITUTE(RIGHT(B10335,FIND(I10335,B10335)+1),"_",""))</f>
        <v>NegK</v>
      </c>
      <c r="K10335" s="0" t="str">
        <f aca="false">IFERROR(VALUE(SUBSTITUTE(E10335,".",",")),E10335)</f>
        <v>No Ct</v>
      </c>
      <c r="L10335" s="61" t="str">
        <f aca="false">IF(J10335="PosK",SUMIFS(K:K,J:J,"PosK",H:H,H10335),"")</f>
        <v/>
      </c>
      <c r="M10335" s="61" t="str">
        <f aca="false">IF(J10335="PosK",SUMIFS(K:K,J:J,"NegK",H:H,H10335),"")</f>
        <v/>
      </c>
      <c r="N10335" s="61" t="str">
        <f aca="false">IF(J10335="PosK",SUMIFS(K:K,J:J,"eDNA",H:H,H10335),"")</f>
        <v/>
      </c>
    </row>
    <row r="10336" customFormat="false" ht="14.25" hidden="false" customHeight="false" outlineLevel="0" collapsed="false">
      <c r="A10336" s="0" t="s">
        <v>806</v>
      </c>
      <c r="B10336" s="52" t="s">
        <v>1051</v>
      </c>
      <c r="C10336" s="52" t="s">
        <v>751</v>
      </c>
      <c r="D10336" s="53" t="n">
        <v>0.1</v>
      </c>
      <c r="E10336" s="53" t="s">
        <v>748</v>
      </c>
      <c r="F10336" s="0" t="s">
        <v>1480</v>
      </c>
      <c r="G10336" s="0" t="str">
        <f aca="false">LEFT(B10336,2)</f>
        <v>32</v>
      </c>
      <c r="H10336" s="0" t="str">
        <f aca="false">I10336&amp;"_"&amp;G10336&amp;"_"&amp;F10336</f>
        <v>Latterfroe_32_20191022_DL2019063_HilleroedHTX_koersel2</v>
      </c>
      <c r="I10336" s="61" t="str">
        <f aca="false">MID(RIGHT(B10336,LEN(B10336)-3),1,FIND("_",RIGHT(B10336,LEN(B10336)-3))-1)</f>
        <v>Latterfroe</v>
      </c>
      <c r="J10336" s="61" t="str">
        <f aca="false">TRIM(SUBSTITUTE(RIGHT(B10336,FIND(I10336,B10336)+1),"_",""))</f>
        <v>eDNA</v>
      </c>
      <c r="K10336" s="0" t="str">
        <f aca="false">IFERROR(VALUE(SUBSTITUTE(E10336,".",",")),E10336)</f>
        <v>No Ct</v>
      </c>
      <c r="L10336" s="61" t="str">
        <f aca="false">IF(J10336="PosK",SUMIFS(K:K,J:J,"PosK",H:H,H10336),"")</f>
        <v/>
      </c>
      <c r="M10336" s="61" t="str">
        <f aca="false">IF(J10336="PosK",SUMIFS(K:K,J:J,"NegK",H:H,H10336),"")</f>
        <v/>
      </c>
      <c r="N10336" s="61" t="str">
        <f aca="false">IF(J10336="PosK",SUMIFS(K:K,J:J,"eDNA",H:H,H10336),"")</f>
        <v/>
      </c>
      <c r="Q10336" s="62"/>
    </row>
    <row r="10337" customFormat="false" ht="14.25" hidden="false" customHeight="false" outlineLevel="0" collapsed="false">
      <c r="A10337" s="0" t="s">
        <v>808</v>
      </c>
      <c r="B10337" s="52" t="s">
        <v>1051</v>
      </c>
      <c r="C10337" s="52" t="s">
        <v>751</v>
      </c>
      <c r="D10337" s="53" t="n">
        <v>0.1</v>
      </c>
      <c r="E10337" s="53" t="s">
        <v>748</v>
      </c>
      <c r="F10337" s="0" t="s">
        <v>1480</v>
      </c>
      <c r="G10337" s="0" t="str">
        <f aca="false">LEFT(B10337,2)</f>
        <v>32</v>
      </c>
      <c r="H10337" s="0" t="str">
        <f aca="false">I10337&amp;"_"&amp;G10337&amp;"_"&amp;F10337</f>
        <v>Latterfroe_32_20191022_DL2019063_HilleroedHTX_koersel2</v>
      </c>
      <c r="I10337" s="61" t="str">
        <f aca="false">MID(RIGHT(B10337,LEN(B10337)-3),1,FIND("_",RIGHT(B10337,LEN(B10337)-3))-1)</f>
        <v>Latterfroe</v>
      </c>
      <c r="J10337" s="61" t="str">
        <f aca="false">TRIM(SUBSTITUTE(RIGHT(B10337,FIND(I10337,B10337)+1),"_",""))</f>
        <v>eDNA</v>
      </c>
      <c r="K10337" s="0" t="str">
        <f aca="false">IFERROR(VALUE(SUBSTITUTE(E10337,".",",")),E10337)</f>
        <v>No Ct</v>
      </c>
      <c r="L10337" s="61" t="str">
        <f aca="false">IF(J10337="PosK",SUMIFS(K:K,J:J,"PosK",H:H,H10337),"")</f>
        <v/>
      </c>
      <c r="M10337" s="61" t="str">
        <f aca="false">IF(J10337="PosK",SUMIFS(K:K,J:J,"NegK",H:H,H10337),"")</f>
        <v/>
      </c>
      <c r="N10337" s="61" t="str">
        <f aca="false">IF(J10337="PosK",SUMIFS(K:K,J:J,"eDNA",H:H,H10337),"")</f>
        <v/>
      </c>
      <c r="P10337" s="62"/>
      <c r="T10337" s="63"/>
      <c r="W10337" s="64"/>
    </row>
    <row r="10338" customFormat="false" ht="14.25" hidden="false" customHeight="false" outlineLevel="0" collapsed="false">
      <c r="A10338" s="0" t="s">
        <v>810</v>
      </c>
      <c r="B10338" s="52" t="s">
        <v>1228</v>
      </c>
      <c r="C10338" s="52" t="s">
        <v>743</v>
      </c>
      <c r="D10338" s="53" t="n">
        <v>0.1</v>
      </c>
      <c r="E10338" s="53" t="n">
        <v>41.77</v>
      </c>
      <c r="F10338" s="0" t="s">
        <v>1480</v>
      </c>
      <c r="G10338" s="0" t="str">
        <f aca="false">LEFT(B10338,2)</f>
        <v>33</v>
      </c>
      <c r="H10338" s="0" t="str">
        <f aca="false">I10338&amp;"_"&amp;G10338&amp;"_"&amp;F10338</f>
        <v>KortbenetGroenFroe_33_20191022_DL2019063_HilleroedHTX_koersel2</v>
      </c>
      <c r="I10338" s="61" t="str">
        <f aca="false">MID(RIGHT(B10338,LEN(B10338)-3),1,FIND("_",RIGHT(B10338,LEN(B10338)-3))-1)</f>
        <v>KortbenetGroenFroe</v>
      </c>
      <c r="J10338" s="61" t="str">
        <f aca="false">TRIM(SUBSTITUTE(RIGHT(B10338,FIND(I10338,B10338)+1),"_",""))</f>
        <v>PosK</v>
      </c>
      <c r="K10338" s="0" t="n">
        <f aca="false">IFERROR(VALUE(SUBSTITUTE(E10338,".",",")),E10338)</f>
        <v>41.77</v>
      </c>
      <c r="L10338" s="61" t="n">
        <f aca="false">IF(J10338="PosK",SUMIFS(K:K,J:J,"PosK",H:H,H10338),"")</f>
        <v>41.77</v>
      </c>
      <c r="M10338" s="61" t="n">
        <f aca="false">IF(J10338="PosK",SUMIFS(K:K,J:J,"NegK",H:H,H10338),"")</f>
        <v>0</v>
      </c>
      <c r="N10338" s="61" t="n">
        <f aca="false">IF(J10338="PosK",SUMIFS(K:K,J:J,"eDNA",H:H,H10338),"")</f>
        <v>0</v>
      </c>
      <c r="P10338" s="62" t="n">
        <f aca="false">IF(K10340="No Ct",0,K10340)</f>
        <v>0</v>
      </c>
      <c r="Q10338" s="62" t="n">
        <f aca="false">IF(K10341="No Ct",0,K10341)</f>
        <v>0</v>
      </c>
      <c r="R10338" s="0" t="str">
        <f aca="false">IF(AND(L10338&gt;0,M10338=0),"Valid","Invalid")</f>
        <v>Valid</v>
      </c>
      <c r="S10338" s="0" t="str">
        <f aca="false">IF(OR(P10338&gt;1,Q10338&gt;1),"Present","Absent")</f>
        <v>Absent</v>
      </c>
      <c r="T10338" s="63" t="str">
        <f aca="false">IF(OR(AND(P10338&gt;1,P10338&lt;41),AND(Q10338&gt;1,Q10338&lt;41)),"Ct&lt;41","Ct&gt;41")</f>
        <v>Ct&gt;41</v>
      </c>
      <c r="U10338" s="0" t="str">
        <f aca="false">I10338</f>
        <v>KortbenetGroenFroe</v>
      </c>
      <c r="V10338" s="0" t="str">
        <f aca="false">MID(F10338,10,9)</f>
        <v>DL2019063</v>
      </c>
      <c r="W10338" s="64" t="str">
        <f aca="false">V10338&amp;"_"&amp;U10338&amp;"_"&amp;R10338&amp;"_"&amp;S10338&amp;"_"&amp;T10338</f>
        <v>DL2019063_KortbenetGroenFroe_Valid_Absent_Ct&gt;41</v>
      </c>
    </row>
    <row r="10339" customFormat="false" ht="14.25" hidden="false" customHeight="false" outlineLevel="0" collapsed="false">
      <c r="A10339" s="0" t="s">
        <v>812</v>
      </c>
      <c r="B10339" s="52" t="s">
        <v>1229</v>
      </c>
      <c r="C10339" s="52" t="s">
        <v>747</v>
      </c>
      <c r="D10339" s="53" t="n">
        <v>0.1</v>
      </c>
      <c r="E10339" s="53" t="s">
        <v>748</v>
      </c>
      <c r="F10339" s="0" t="s">
        <v>1480</v>
      </c>
      <c r="G10339" s="0" t="str">
        <f aca="false">LEFT(B10339,2)</f>
        <v>33</v>
      </c>
      <c r="H10339" s="0" t="str">
        <f aca="false">I10339&amp;"_"&amp;G10339&amp;"_"&amp;F10339</f>
        <v>KortbenetGroenFroe_33_20191022_DL2019063_HilleroedHTX_koersel2</v>
      </c>
      <c r="I10339" s="61" t="str">
        <f aca="false">MID(RIGHT(B10339,LEN(B10339)-3),1,FIND("_",RIGHT(B10339,LEN(B10339)-3))-1)</f>
        <v>KortbenetGroenFroe</v>
      </c>
      <c r="J10339" s="61" t="str">
        <f aca="false">TRIM(SUBSTITUTE(RIGHT(B10339,FIND(I10339,B10339)+1),"_",""))</f>
        <v>NegK</v>
      </c>
      <c r="K10339" s="0" t="str">
        <f aca="false">IFERROR(VALUE(SUBSTITUTE(E10339,".",",")),E10339)</f>
        <v>No Ct</v>
      </c>
      <c r="L10339" s="61" t="str">
        <f aca="false">IF(J10339="PosK",SUMIFS(K:K,J:J,"PosK",H:H,H10339),"")</f>
        <v/>
      </c>
      <c r="M10339" s="61" t="str">
        <f aca="false">IF(J10339="PosK",SUMIFS(K:K,J:J,"NegK",H:H,H10339),"")</f>
        <v/>
      </c>
      <c r="N10339" s="61" t="str">
        <f aca="false">IF(J10339="PosK",SUMIFS(K:K,J:J,"eDNA",H:H,H10339),"")</f>
        <v/>
      </c>
    </row>
    <row r="10340" customFormat="false" ht="14.25" hidden="false" customHeight="false" outlineLevel="0" collapsed="false">
      <c r="A10340" s="0" t="s">
        <v>814</v>
      </c>
      <c r="B10340" s="52" t="s">
        <v>1230</v>
      </c>
      <c r="C10340" s="52" t="s">
        <v>751</v>
      </c>
      <c r="D10340" s="53" t="n">
        <v>0.1</v>
      </c>
      <c r="E10340" s="53" t="s">
        <v>748</v>
      </c>
      <c r="F10340" s="0" t="s">
        <v>1480</v>
      </c>
      <c r="G10340" s="0" t="str">
        <f aca="false">LEFT(B10340,2)</f>
        <v>33</v>
      </c>
      <c r="H10340" s="0" t="str">
        <f aca="false">I10340&amp;"_"&amp;G10340&amp;"_"&amp;F10340</f>
        <v>KortbenetGroenFroe_33_20191022_DL2019063_HilleroedHTX_koersel2</v>
      </c>
      <c r="I10340" s="61" t="str">
        <f aca="false">MID(RIGHT(B10340,LEN(B10340)-3),1,FIND("_",RIGHT(B10340,LEN(B10340)-3))-1)</f>
        <v>KortbenetGroenFroe</v>
      </c>
      <c r="J10340" s="61" t="str">
        <f aca="false">TRIM(SUBSTITUTE(RIGHT(B10340,FIND(I10340,B10340)+1),"_",""))</f>
        <v>eDNA</v>
      </c>
      <c r="K10340" s="0" t="str">
        <f aca="false">IFERROR(VALUE(SUBSTITUTE(E10340,".",",")),E10340)</f>
        <v>No Ct</v>
      </c>
      <c r="L10340" s="61" t="str">
        <f aca="false">IF(J10340="PosK",SUMIFS(K:K,J:J,"PosK",H:H,H10340),"")</f>
        <v/>
      </c>
      <c r="M10340" s="61" t="str">
        <f aca="false">IF(J10340="PosK",SUMIFS(K:K,J:J,"NegK",H:H,H10340),"")</f>
        <v/>
      </c>
      <c r="N10340" s="61" t="str">
        <f aca="false">IF(J10340="PosK",SUMIFS(K:K,J:J,"eDNA",H:H,H10340),"")</f>
        <v/>
      </c>
      <c r="Q10340" s="62"/>
    </row>
    <row r="10341" customFormat="false" ht="14.25" hidden="false" customHeight="false" outlineLevel="0" collapsed="false">
      <c r="A10341" s="0" t="s">
        <v>816</v>
      </c>
      <c r="B10341" s="52" t="s">
        <v>1230</v>
      </c>
      <c r="C10341" s="52" t="s">
        <v>751</v>
      </c>
      <c r="D10341" s="53" t="n">
        <v>0.1</v>
      </c>
      <c r="E10341" s="53" t="s">
        <v>748</v>
      </c>
      <c r="F10341" s="0" t="s">
        <v>1480</v>
      </c>
      <c r="G10341" s="0" t="str">
        <f aca="false">LEFT(B10341,2)</f>
        <v>33</v>
      </c>
      <c r="H10341" s="0" t="str">
        <f aca="false">I10341&amp;"_"&amp;G10341&amp;"_"&amp;F10341</f>
        <v>KortbenetGroenFroe_33_20191022_DL2019063_HilleroedHTX_koersel2</v>
      </c>
      <c r="I10341" s="61" t="str">
        <f aca="false">MID(RIGHT(B10341,LEN(B10341)-3),1,FIND("_",RIGHT(B10341,LEN(B10341)-3))-1)</f>
        <v>KortbenetGroenFroe</v>
      </c>
      <c r="J10341" s="61" t="str">
        <f aca="false">TRIM(SUBSTITUTE(RIGHT(B10341,FIND(I10341,B10341)+1),"_",""))</f>
        <v>eDNA</v>
      </c>
      <c r="K10341" s="0" t="str">
        <f aca="false">IFERROR(VALUE(SUBSTITUTE(E10341,".",",")),E10341)</f>
        <v>No Ct</v>
      </c>
      <c r="L10341" s="61" t="str">
        <f aca="false">IF(J10341="PosK",SUMIFS(K:K,J:J,"PosK",H:H,H10341),"")</f>
        <v/>
      </c>
      <c r="M10341" s="61" t="str">
        <f aca="false">IF(J10341="PosK",SUMIFS(K:K,J:J,"NegK",H:H,H10341),"")</f>
        <v/>
      </c>
      <c r="N10341" s="61" t="str">
        <f aca="false">IF(J10341="PosK",SUMIFS(K:K,J:J,"eDNA",H:H,H10341),"")</f>
        <v/>
      </c>
      <c r="P10341" s="62"/>
      <c r="T10341" s="63"/>
      <c r="W10341" s="64"/>
    </row>
    <row r="10342" customFormat="false" ht="14.25" hidden="false" customHeight="false" outlineLevel="0" collapsed="false">
      <c r="A10342" s="0" t="s">
        <v>818</v>
      </c>
      <c r="B10342" s="52" t="s">
        <v>1232</v>
      </c>
      <c r="C10342" s="52" t="s">
        <v>743</v>
      </c>
      <c r="D10342" s="53" t="n">
        <v>0.1</v>
      </c>
      <c r="E10342" s="53" t="s">
        <v>748</v>
      </c>
      <c r="F10342" s="0" t="s">
        <v>1480</v>
      </c>
      <c r="G10342" s="0" t="str">
        <f aca="false">LEFT(B10342,2)</f>
        <v>34</v>
      </c>
      <c r="H10342" s="0" t="str">
        <f aca="false">I10342&amp;"_"&amp;G10342&amp;"_"&amp;F10342</f>
        <v>Soelvkarusse_34_20191022_DL2019063_HilleroedHTX_koersel2</v>
      </c>
      <c r="I10342" s="61" t="str">
        <f aca="false">MID(RIGHT(B10342,LEN(B10342)-3),1,FIND("_",RIGHT(B10342,LEN(B10342)-3))-1)</f>
        <v>Soelvkarusse</v>
      </c>
      <c r="J10342" s="61" t="str">
        <f aca="false">TRIM(SUBSTITUTE(RIGHT(B10342,FIND(I10342,B10342)+1),"_",""))</f>
        <v>PosK</v>
      </c>
      <c r="K10342" s="0" t="str">
        <f aca="false">IFERROR(VALUE(SUBSTITUTE(E10342,".",",")),E10342)</f>
        <v>No Ct</v>
      </c>
      <c r="L10342" s="61" t="n">
        <f aca="false">IF(J10342="PosK",SUMIFS(K:K,J:J,"PosK",H:H,H10342),"")</f>
        <v>0</v>
      </c>
      <c r="M10342" s="61" t="n">
        <f aca="false">IF(J10342="PosK",SUMIFS(K:K,J:J,"NegK",H:H,H10342),"")</f>
        <v>0</v>
      </c>
      <c r="N10342" s="61" t="n">
        <f aca="false">IF(J10342="PosK",SUMIFS(K:K,J:J,"eDNA",H:H,H10342),"")</f>
        <v>0</v>
      </c>
      <c r="P10342" s="62" t="n">
        <f aca="false">IF(K10344="No Ct",0,K10344)</f>
        <v>0</v>
      </c>
      <c r="Q10342" s="62" t="n">
        <f aca="false">IF(K10345="No Ct",0,K10345)</f>
        <v>0</v>
      </c>
      <c r="R10342" s="0" t="str">
        <f aca="false">IF(AND(L10342&gt;0,M10342=0),"Valid","Invalid")</f>
        <v>Invalid</v>
      </c>
      <c r="S10342" s="0" t="str">
        <f aca="false">IF(OR(P10342&gt;1,Q10342&gt;1),"Present","Absent")</f>
        <v>Absent</v>
      </c>
      <c r="T10342" s="63" t="str">
        <f aca="false">IF(OR(AND(P10342&gt;1,P10342&lt;41),AND(Q10342&gt;1,Q10342&lt;41)),"Ct&lt;41","Ct&gt;41")</f>
        <v>Ct&gt;41</v>
      </c>
      <c r="U10342" s="0" t="str">
        <f aca="false">I10342</f>
        <v>Soelvkarusse</v>
      </c>
      <c r="V10342" s="0" t="str">
        <f aca="false">MID(F10342,10,9)</f>
        <v>DL2019063</v>
      </c>
      <c r="W10342" s="64" t="str">
        <f aca="false">V10342&amp;"_"&amp;U10342&amp;"_"&amp;R10342&amp;"_"&amp;S10342&amp;"_"&amp;T10342</f>
        <v>DL2019063_Soelvkarusse_Invalid_Absent_Ct&gt;41</v>
      </c>
    </row>
    <row r="10343" customFormat="false" ht="14.25" hidden="false" customHeight="false" outlineLevel="0" collapsed="false">
      <c r="A10343" s="0" t="s">
        <v>820</v>
      </c>
      <c r="B10343" s="52" t="s">
        <v>1233</v>
      </c>
      <c r="C10343" s="52" t="s">
        <v>747</v>
      </c>
      <c r="D10343" s="53" t="n">
        <v>0.1</v>
      </c>
      <c r="E10343" s="53" t="s">
        <v>748</v>
      </c>
      <c r="F10343" s="0" t="s">
        <v>1480</v>
      </c>
      <c r="G10343" s="0" t="str">
        <f aca="false">LEFT(B10343,2)</f>
        <v>34</v>
      </c>
      <c r="H10343" s="0" t="str">
        <f aca="false">I10343&amp;"_"&amp;G10343&amp;"_"&amp;F10343</f>
        <v>Soelvkarusse_34_20191022_DL2019063_HilleroedHTX_koersel2</v>
      </c>
      <c r="I10343" s="61" t="str">
        <f aca="false">MID(RIGHT(B10343,LEN(B10343)-3),1,FIND("_",RIGHT(B10343,LEN(B10343)-3))-1)</f>
        <v>Soelvkarusse</v>
      </c>
      <c r="J10343" s="61" t="str">
        <f aca="false">TRIM(SUBSTITUTE(RIGHT(B10343,FIND(I10343,B10343)+1),"_",""))</f>
        <v>NegK</v>
      </c>
      <c r="K10343" s="0" t="str">
        <f aca="false">IFERROR(VALUE(SUBSTITUTE(E10343,".",",")),E10343)</f>
        <v>No Ct</v>
      </c>
      <c r="L10343" s="61" t="str">
        <f aca="false">IF(J10343="PosK",SUMIFS(K:K,J:J,"PosK",H:H,H10343),"")</f>
        <v/>
      </c>
      <c r="M10343" s="61" t="str">
        <f aca="false">IF(J10343="PosK",SUMIFS(K:K,J:J,"NegK",H:H,H10343),"")</f>
        <v/>
      </c>
      <c r="N10343" s="61" t="str">
        <f aca="false">IF(J10343="PosK",SUMIFS(K:K,J:J,"eDNA",H:H,H10343),"")</f>
        <v/>
      </c>
    </row>
    <row r="10344" customFormat="false" ht="14.25" hidden="false" customHeight="false" outlineLevel="0" collapsed="false">
      <c r="A10344" s="0" t="s">
        <v>822</v>
      </c>
      <c r="B10344" s="52" t="s">
        <v>1234</v>
      </c>
      <c r="C10344" s="52" t="s">
        <v>751</v>
      </c>
      <c r="D10344" s="53" t="n">
        <v>0.1</v>
      </c>
      <c r="E10344" s="53" t="s">
        <v>748</v>
      </c>
      <c r="F10344" s="0" t="s">
        <v>1480</v>
      </c>
      <c r="G10344" s="0" t="str">
        <f aca="false">LEFT(B10344,2)</f>
        <v>34</v>
      </c>
      <c r="H10344" s="0" t="str">
        <f aca="false">I10344&amp;"_"&amp;G10344&amp;"_"&amp;F10344</f>
        <v>Soelvkarusse_34_20191022_DL2019063_HilleroedHTX_koersel2</v>
      </c>
      <c r="I10344" s="61" t="str">
        <f aca="false">MID(RIGHT(B10344,LEN(B10344)-3),1,FIND("_",RIGHT(B10344,LEN(B10344)-3))-1)</f>
        <v>Soelvkarusse</v>
      </c>
      <c r="J10344" s="61" t="str">
        <f aca="false">TRIM(SUBSTITUTE(RIGHT(B10344,FIND(I10344,B10344)+1),"_",""))</f>
        <v>eDNA</v>
      </c>
      <c r="K10344" s="0" t="str">
        <f aca="false">IFERROR(VALUE(SUBSTITUTE(E10344,".",",")),E10344)</f>
        <v>No Ct</v>
      </c>
      <c r="L10344" s="61" t="str">
        <f aca="false">IF(J10344="PosK",SUMIFS(K:K,J:J,"PosK",H:H,H10344),"")</f>
        <v/>
      </c>
      <c r="M10344" s="61" t="str">
        <f aca="false">IF(J10344="PosK",SUMIFS(K:K,J:J,"NegK",H:H,H10344),"")</f>
        <v/>
      </c>
      <c r="N10344" s="61" t="str">
        <f aca="false">IF(J10344="PosK",SUMIFS(K:K,J:J,"eDNA",H:H,H10344),"")</f>
        <v/>
      </c>
      <c r="Q10344" s="62"/>
    </row>
    <row r="10345" customFormat="false" ht="14.25" hidden="false" customHeight="false" outlineLevel="0" collapsed="false">
      <c r="A10345" s="0" t="s">
        <v>824</v>
      </c>
      <c r="B10345" s="52" t="s">
        <v>1234</v>
      </c>
      <c r="C10345" s="52" t="s">
        <v>751</v>
      </c>
      <c r="D10345" s="53" t="n">
        <v>0.1</v>
      </c>
      <c r="E10345" s="53" t="s">
        <v>748</v>
      </c>
      <c r="F10345" s="0" t="s">
        <v>1480</v>
      </c>
      <c r="G10345" s="0" t="str">
        <f aca="false">LEFT(B10345,2)</f>
        <v>34</v>
      </c>
      <c r="H10345" s="0" t="str">
        <f aca="false">I10345&amp;"_"&amp;G10345&amp;"_"&amp;F10345</f>
        <v>Soelvkarusse_34_20191022_DL2019063_HilleroedHTX_koersel2</v>
      </c>
      <c r="I10345" s="61" t="str">
        <f aca="false">MID(RIGHT(B10345,LEN(B10345)-3),1,FIND("_",RIGHT(B10345,LEN(B10345)-3))-1)</f>
        <v>Soelvkarusse</v>
      </c>
      <c r="J10345" s="61" t="str">
        <f aca="false">TRIM(SUBSTITUTE(RIGHT(B10345,FIND(I10345,B10345)+1),"_",""))</f>
        <v>eDNA</v>
      </c>
      <c r="K10345" s="0" t="str">
        <f aca="false">IFERROR(VALUE(SUBSTITUTE(E10345,".",",")),E10345)</f>
        <v>No Ct</v>
      </c>
      <c r="L10345" s="61" t="str">
        <f aca="false">IF(J10345="PosK",SUMIFS(K:K,J:J,"PosK",H:H,H10345),"")</f>
        <v/>
      </c>
      <c r="M10345" s="61" t="str">
        <f aca="false">IF(J10345="PosK",SUMIFS(K:K,J:J,"NegK",H:H,H10345),"")</f>
        <v/>
      </c>
      <c r="N10345" s="61" t="str">
        <f aca="false">IF(J10345="PosK",SUMIFS(K:K,J:J,"eDNA",H:H,H10345),"")</f>
        <v/>
      </c>
      <c r="P10345" s="62"/>
      <c r="T10345" s="63"/>
      <c r="W10345" s="64"/>
    </row>
    <row r="10346" customFormat="false" ht="14.25" hidden="false" customHeight="false" outlineLevel="0" collapsed="false">
      <c r="A10346" s="0" t="s">
        <v>741</v>
      </c>
      <c r="B10346" s="52" t="s">
        <v>742</v>
      </c>
      <c r="C10346" s="52" t="s">
        <v>743</v>
      </c>
      <c r="D10346" s="53" t="n">
        <v>0.1</v>
      </c>
      <c r="E10346" s="53" t="n">
        <v>31.25</v>
      </c>
      <c r="F10346" s="0" t="s">
        <v>1481</v>
      </c>
      <c r="G10346" s="0" t="str">
        <f aca="false">LEFT(B10346,2)</f>
        <v>01</v>
      </c>
      <c r="H10346" s="0" t="str">
        <f aca="false">I10346&amp;"_"&amp;G10346&amp;"_"&amp;F10346</f>
        <v>Loegfroe_01_20191023_DL2019005_NykoebingKatedralskole_koersel1</v>
      </c>
      <c r="I10346" s="61" t="str">
        <f aca="false">MID(RIGHT(B10346,LEN(B10346)-3),1,FIND("_",RIGHT(B10346,LEN(B10346)-3))-1)</f>
        <v>Loegfroe</v>
      </c>
      <c r="J10346" s="61" t="str">
        <f aca="false">TRIM(SUBSTITUTE(RIGHT(B10346,FIND(I10346,B10346)+1),"_",""))</f>
        <v>PosK</v>
      </c>
      <c r="K10346" s="0" t="n">
        <f aca="false">IFERROR(VALUE(SUBSTITUTE(E10346,".",",")),E10346)</f>
        <v>31.25</v>
      </c>
      <c r="L10346" s="61" t="n">
        <f aca="false">IF(J10346="PosK",SUMIFS(K:K,J:J,"PosK",H:H,H10346),"")</f>
        <v>31.25</v>
      </c>
      <c r="M10346" s="61" t="n">
        <f aca="false">IF(J10346="PosK",SUMIFS(K:K,J:J,"NegK",H:H,H10346),"")</f>
        <v>0</v>
      </c>
      <c r="N10346" s="61" t="n">
        <f aca="false">IF(J10346="PosK",SUMIFS(K:K,J:J,"eDNA",H:H,H10346),"")</f>
        <v>38.16</v>
      </c>
      <c r="P10346" s="62" t="n">
        <f aca="false">IF(K10348="No Ct",0,K10348)</f>
        <v>0</v>
      </c>
      <c r="Q10346" s="62" t="n">
        <f aca="false">IF(K10349="No Ct",0,K10349)</f>
        <v>38.16</v>
      </c>
      <c r="R10346" s="0" t="str">
        <f aca="false">IF(AND(L10346&gt;0,M10346=0),"Valid","Invalid")</f>
        <v>Valid</v>
      </c>
      <c r="S10346" s="0" t="str">
        <f aca="false">IF(OR(P10346&gt;1,Q10346&gt;1),"Present","Absent")</f>
        <v>Present</v>
      </c>
      <c r="T10346" s="63" t="str">
        <f aca="false">IF(OR(AND(P10346&gt;1,P10346&lt;41),AND(Q10346&gt;1,Q10346&lt;41)),"Ct&lt;41","Ct&gt;41")</f>
        <v>Ct&lt;41</v>
      </c>
      <c r="U10346" s="0" t="str">
        <f aca="false">I10346</f>
        <v>Loegfroe</v>
      </c>
      <c r="V10346" s="0" t="str">
        <f aca="false">MID(F10346,10,9)</f>
        <v>DL2019005</v>
      </c>
      <c r="W10346" s="64" t="str">
        <f aca="false">V10346&amp;"_"&amp;U10346&amp;"_"&amp;R10346&amp;"_"&amp;S10346&amp;"_"&amp;T10346</f>
        <v>DL2019005_Loegfroe_Valid_Present_Ct&lt;41</v>
      </c>
    </row>
    <row r="10347" customFormat="false" ht="14.25" hidden="false" customHeight="false" outlineLevel="0" collapsed="false">
      <c r="A10347" s="0" t="s">
        <v>745</v>
      </c>
      <c r="B10347" s="52" t="s">
        <v>746</v>
      </c>
      <c r="C10347" s="52" t="s">
        <v>747</v>
      </c>
      <c r="D10347" s="53" t="n">
        <v>0.1</v>
      </c>
      <c r="E10347" s="53" t="s">
        <v>748</v>
      </c>
      <c r="F10347" s="0" t="s">
        <v>1481</v>
      </c>
      <c r="G10347" s="0" t="str">
        <f aca="false">LEFT(B10347,2)</f>
        <v>01</v>
      </c>
      <c r="H10347" s="0" t="str">
        <f aca="false">I10347&amp;"_"&amp;G10347&amp;"_"&amp;F10347</f>
        <v>Loegfroe_01_20191023_DL2019005_NykoebingKatedralskole_koersel1</v>
      </c>
      <c r="I10347" s="61" t="str">
        <f aca="false">MID(RIGHT(B10347,LEN(B10347)-3),1,FIND("_",RIGHT(B10347,LEN(B10347)-3))-1)</f>
        <v>Loegfroe</v>
      </c>
      <c r="J10347" s="61" t="str">
        <f aca="false">TRIM(SUBSTITUTE(RIGHT(B10347,FIND(I10347,B10347)+1),"_",""))</f>
        <v>NegK</v>
      </c>
      <c r="K10347" s="0" t="str">
        <f aca="false">IFERROR(VALUE(SUBSTITUTE(E10347,".",",")),E10347)</f>
        <v>No Ct</v>
      </c>
      <c r="L10347" s="61" t="str">
        <f aca="false">IF(J10347="PosK",SUMIFS(K:K,J:J,"PosK",H:H,H10347),"")</f>
        <v/>
      </c>
      <c r="M10347" s="61" t="str">
        <f aca="false">IF(J10347="PosK",SUMIFS(K:K,J:J,"NegK",H:H,H10347),"")</f>
        <v/>
      </c>
      <c r="N10347" s="61" t="str">
        <f aca="false">IF(J10347="PosK",SUMIFS(K:K,J:J,"eDNA",H:H,H10347),"")</f>
        <v/>
      </c>
    </row>
    <row r="10348" customFormat="false" ht="14.25" hidden="false" customHeight="false" outlineLevel="0" collapsed="false">
      <c r="A10348" s="0" t="s">
        <v>749</v>
      </c>
      <c r="B10348" s="52" t="s">
        <v>750</v>
      </c>
      <c r="C10348" s="52" t="s">
        <v>751</v>
      </c>
      <c r="D10348" s="53" t="n">
        <v>0.1</v>
      </c>
      <c r="E10348" s="53" t="s">
        <v>748</v>
      </c>
      <c r="F10348" s="0" t="s">
        <v>1481</v>
      </c>
      <c r="G10348" s="0" t="str">
        <f aca="false">LEFT(B10348,2)</f>
        <v>01</v>
      </c>
      <c r="H10348" s="0" t="str">
        <f aca="false">I10348&amp;"_"&amp;G10348&amp;"_"&amp;F10348</f>
        <v>Loegfroe_01_20191023_DL2019005_NykoebingKatedralskole_koersel1</v>
      </c>
      <c r="I10348" s="61" t="str">
        <f aca="false">MID(RIGHT(B10348,LEN(B10348)-3),1,FIND("_",RIGHT(B10348,LEN(B10348)-3))-1)</f>
        <v>Loegfroe</v>
      </c>
      <c r="J10348" s="61" t="str">
        <f aca="false">TRIM(SUBSTITUTE(RIGHT(B10348,FIND(I10348,B10348)+1),"_",""))</f>
        <v>eDNA</v>
      </c>
      <c r="K10348" s="0" t="str">
        <f aca="false">IFERROR(VALUE(SUBSTITUTE(E10348,".",",")),E10348)</f>
        <v>No Ct</v>
      </c>
      <c r="L10348" s="61" t="str">
        <f aca="false">IF(J10348="PosK",SUMIFS(K:K,J:J,"PosK",H:H,H10348),"")</f>
        <v/>
      </c>
      <c r="M10348" s="61" t="str">
        <f aca="false">IF(J10348="PosK",SUMIFS(K:K,J:J,"NegK",H:H,H10348),"")</f>
        <v/>
      </c>
      <c r="N10348" s="61" t="str">
        <f aca="false">IF(J10348="PosK",SUMIFS(K:K,J:J,"eDNA",H:H,H10348),"")</f>
        <v/>
      </c>
      <c r="Q10348" s="62"/>
    </row>
    <row r="10349" customFormat="false" ht="14.25" hidden="false" customHeight="false" outlineLevel="0" collapsed="false">
      <c r="A10349" s="0" t="s">
        <v>752</v>
      </c>
      <c r="B10349" s="52" t="s">
        <v>750</v>
      </c>
      <c r="C10349" s="52" t="s">
        <v>751</v>
      </c>
      <c r="D10349" s="53" t="n">
        <v>0.1</v>
      </c>
      <c r="E10349" s="53" t="n">
        <v>38.16</v>
      </c>
      <c r="F10349" s="0" t="s">
        <v>1481</v>
      </c>
      <c r="G10349" s="0" t="str">
        <f aca="false">LEFT(B10349,2)</f>
        <v>01</v>
      </c>
      <c r="H10349" s="0" t="str">
        <f aca="false">I10349&amp;"_"&amp;G10349&amp;"_"&amp;F10349</f>
        <v>Loegfroe_01_20191023_DL2019005_NykoebingKatedralskole_koersel1</v>
      </c>
      <c r="I10349" s="61" t="str">
        <f aca="false">MID(RIGHT(B10349,LEN(B10349)-3),1,FIND("_",RIGHT(B10349,LEN(B10349)-3))-1)</f>
        <v>Loegfroe</v>
      </c>
      <c r="J10349" s="61" t="str">
        <f aca="false">TRIM(SUBSTITUTE(RIGHT(B10349,FIND(I10349,B10349)+1),"_",""))</f>
        <v>eDNA</v>
      </c>
      <c r="K10349" s="0" t="n">
        <f aca="false">IFERROR(VALUE(SUBSTITUTE(E10349,".",",")),E10349)</f>
        <v>38.16</v>
      </c>
      <c r="L10349" s="61" t="str">
        <f aca="false">IF(J10349="PosK",SUMIFS(K:K,J:J,"PosK",H:H,H10349),"")</f>
        <v/>
      </c>
      <c r="M10349" s="61" t="str">
        <f aca="false">IF(J10349="PosK",SUMIFS(K:K,J:J,"NegK",H:H,H10349),"")</f>
        <v/>
      </c>
      <c r="N10349" s="61" t="str">
        <f aca="false">IF(J10349="PosK",SUMIFS(K:K,J:J,"eDNA",H:H,H10349),"")</f>
        <v/>
      </c>
      <c r="P10349" s="62"/>
      <c r="T10349" s="63"/>
      <c r="W10349" s="64"/>
    </row>
    <row r="10350" customFormat="false" ht="14.25" hidden="false" customHeight="false" outlineLevel="0" collapsed="false">
      <c r="A10350" s="0" t="s">
        <v>754</v>
      </c>
      <c r="B10350" s="52" t="s">
        <v>755</v>
      </c>
      <c r="C10350" s="52" t="s">
        <v>743</v>
      </c>
      <c r="D10350" s="53" t="n">
        <v>0.1</v>
      </c>
      <c r="E10350" s="53" t="n">
        <v>31.21</v>
      </c>
      <c r="F10350" s="0" t="s">
        <v>1481</v>
      </c>
      <c r="G10350" s="0" t="str">
        <f aca="false">LEFT(B10350,2)</f>
        <v>02</v>
      </c>
      <c r="H10350" s="0" t="str">
        <f aca="false">I10350&amp;"_"&amp;G10350&amp;"_"&amp;F10350</f>
        <v>StorVandsalamander_02_20191023_DL2019005_NykoebingKatedralskole_koersel1</v>
      </c>
      <c r="I10350" s="61" t="str">
        <f aca="false">MID(RIGHT(B10350,LEN(B10350)-3),1,FIND("_",RIGHT(B10350,LEN(B10350)-3))-1)</f>
        <v>StorVandsalamander</v>
      </c>
      <c r="J10350" s="61" t="str">
        <f aca="false">TRIM(SUBSTITUTE(RIGHT(B10350,FIND(I10350,B10350)+1),"_",""))</f>
        <v>PosK</v>
      </c>
      <c r="K10350" s="0" t="n">
        <f aca="false">IFERROR(VALUE(SUBSTITUTE(E10350,".",",")),E10350)</f>
        <v>31.21</v>
      </c>
      <c r="L10350" s="61" t="n">
        <f aca="false">IF(J10350="PosK",SUMIFS(K:K,J:J,"PosK",H:H,H10350),"")</f>
        <v>31.21</v>
      </c>
      <c r="M10350" s="61" t="n">
        <f aca="false">IF(J10350="PosK",SUMIFS(K:K,J:J,"NegK",H:H,H10350),"")</f>
        <v>0</v>
      </c>
      <c r="N10350" s="61" t="n">
        <f aca="false">IF(J10350="PosK",SUMIFS(K:K,J:J,"eDNA",H:H,H10350),"")</f>
        <v>0</v>
      </c>
      <c r="P10350" s="62" t="n">
        <f aca="false">IF(K10352="No Ct",0,K10352)</f>
        <v>0</v>
      </c>
      <c r="Q10350" s="62" t="n">
        <f aca="false">IF(K10353="No Ct",0,K10353)</f>
        <v>0</v>
      </c>
      <c r="R10350" s="0" t="str">
        <f aca="false">IF(AND(L10350&gt;0,M10350=0),"Valid","Invalid")</f>
        <v>Valid</v>
      </c>
      <c r="S10350" s="0" t="str">
        <f aca="false">IF(OR(P10350&gt;1,Q10350&gt;1),"Present","Absent")</f>
        <v>Absent</v>
      </c>
      <c r="T10350" s="63" t="str">
        <f aca="false">IF(OR(AND(P10350&gt;1,P10350&lt;41),AND(Q10350&gt;1,Q10350&lt;41)),"Ct&lt;41","Ct&gt;41")</f>
        <v>Ct&gt;41</v>
      </c>
      <c r="U10350" s="0" t="str">
        <f aca="false">I10350</f>
        <v>StorVandsalamander</v>
      </c>
      <c r="V10350" s="0" t="str">
        <f aca="false">MID(F10350,10,9)</f>
        <v>DL2019005</v>
      </c>
      <c r="W10350" s="64" t="str">
        <f aca="false">V10350&amp;"_"&amp;U10350&amp;"_"&amp;R10350&amp;"_"&amp;S10350&amp;"_"&amp;T10350</f>
        <v>DL2019005_StorVandsalamander_Valid_Absent_Ct&gt;41</v>
      </c>
    </row>
    <row r="10351" customFormat="false" ht="14.25" hidden="false" customHeight="false" outlineLevel="0" collapsed="false">
      <c r="A10351" s="0" t="s">
        <v>756</v>
      </c>
      <c r="B10351" s="52" t="s">
        <v>757</v>
      </c>
      <c r="C10351" s="52" t="s">
        <v>747</v>
      </c>
      <c r="D10351" s="53" t="n">
        <v>0.1</v>
      </c>
      <c r="E10351" s="53" t="s">
        <v>748</v>
      </c>
      <c r="F10351" s="0" t="s">
        <v>1481</v>
      </c>
      <c r="G10351" s="0" t="str">
        <f aca="false">LEFT(B10351,2)</f>
        <v>02</v>
      </c>
      <c r="H10351" s="0" t="str">
        <f aca="false">I10351&amp;"_"&amp;G10351&amp;"_"&amp;F10351</f>
        <v>StorVandsalamander_02_20191023_DL2019005_NykoebingKatedralskole_koersel1</v>
      </c>
      <c r="I10351" s="61" t="str">
        <f aca="false">MID(RIGHT(B10351,LEN(B10351)-3),1,FIND("_",RIGHT(B10351,LEN(B10351)-3))-1)</f>
        <v>StorVandsalamander</v>
      </c>
      <c r="J10351" s="61" t="str">
        <f aca="false">TRIM(SUBSTITUTE(RIGHT(B10351,FIND(I10351,B10351)+1),"_",""))</f>
        <v>NegK</v>
      </c>
      <c r="K10351" s="0" t="str">
        <f aca="false">IFERROR(VALUE(SUBSTITUTE(E10351,".",",")),E10351)</f>
        <v>No Ct</v>
      </c>
      <c r="L10351" s="61" t="str">
        <f aca="false">IF(J10351="PosK",SUMIFS(K:K,J:J,"PosK",H:H,H10351),"")</f>
        <v/>
      </c>
      <c r="M10351" s="61" t="str">
        <f aca="false">IF(J10351="PosK",SUMIFS(K:K,J:J,"NegK",H:H,H10351),"")</f>
        <v/>
      </c>
      <c r="N10351" s="61" t="str">
        <f aca="false">IF(J10351="PosK",SUMIFS(K:K,J:J,"eDNA",H:H,H10351),"")</f>
        <v/>
      </c>
    </row>
    <row r="10352" customFormat="false" ht="14.25" hidden="false" customHeight="false" outlineLevel="0" collapsed="false">
      <c r="A10352" s="0" t="s">
        <v>758</v>
      </c>
      <c r="B10352" s="52" t="s">
        <v>759</v>
      </c>
      <c r="C10352" s="52" t="s">
        <v>751</v>
      </c>
      <c r="D10352" s="53" t="n">
        <v>0.1</v>
      </c>
      <c r="E10352" s="53" t="s">
        <v>748</v>
      </c>
      <c r="F10352" s="0" t="s">
        <v>1481</v>
      </c>
      <c r="G10352" s="0" t="str">
        <f aca="false">LEFT(B10352,2)</f>
        <v>02</v>
      </c>
      <c r="H10352" s="0" t="str">
        <f aca="false">I10352&amp;"_"&amp;G10352&amp;"_"&amp;F10352</f>
        <v>StorVandsalamander_02_20191023_DL2019005_NykoebingKatedralskole_koersel1</v>
      </c>
      <c r="I10352" s="61" t="str">
        <f aca="false">MID(RIGHT(B10352,LEN(B10352)-3),1,FIND("_",RIGHT(B10352,LEN(B10352)-3))-1)</f>
        <v>StorVandsalamander</v>
      </c>
      <c r="J10352" s="61" t="str">
        <f aca="false">TRIM(SUBSTITUTE(RIGHT(B10352,FIND(I10352,B10352)+1),"_",""))</f>
        <v>eDNA</v>
      </c>
      <c r="K10352" s="0" t="str">
        <f aca="false">IFERROR(VALUE(SUBSTITUTE(E10352,".",",")),E10352)</f>
        <v>No Ct</v>
      </c>
      <c r="L10352" s="61" t="str">
        <f aca="false">IF(J10352="PosK",SUMIFS(K:K,J:J,"PosK",H:H,H10352),"")</f>
        <v/>
      </c>
      <c r="M10352" s="61" t="str">
        <f aca="false">IF(J10352="PosK",SUMIFS(K:K,J:J,"NegK",H:H,H10352),"")</f>
        <v/>
      </c>
      <c r="N10352" s="61" t="str">
        <f aca="false">IF(J10352="PosK",SUMIFS(K:K,J:J,"eDNA",H:H,H10352),"")</f>
        <v/>
      </c>
      <c r="Q10352" s="62"/>
    </row>
    <row r="10353" customFormat="false" ht="14.25" hidden="false" customHeight="false" outlineLevel="0" collapsed="false">
      <c r="A10353" s="0" t="s">
        <v>760</v>
      </c>
      <c r="B10353" s="52" t="s">
        <v>759</v>
      </c>
      <c r="C10353" s="52" t="s">
        <v>751</v>
      </c>
      <c r="D10353" s="53" t="n">
        <v>0.1</v>
      </c>
      <c r="E10353" s="53" t="s">
        <v>748</v>
      </c>
      <c r="F10353" s="0" t="s">
        <v>1481</v>
      </c>
      <c r="G10353" s="0" t="str">
        <f aca="false">LEFT(B10353,2)</f>
        <v>02</v>
      </c>
      <c r="H10353" s="0" t="str">
        <f aca="false">I10353&amp;"_"&amp;G10353&amp;"_"&amp;F10353</f>
        <v>StorVandsalamander_02_20191023_DL2019005_NykoebingKatedralskole_koersel1</v>
      </c>
      <c r="I10353" s="61" t="str">
        <f aca="false">MID(RIGHT(B10353,LEN(B10353)-3),1,FIND("_",RIGHT(B10353,LEN(B10353)-3))-1)</f>
        <v>StorVandsalamander</v>
      </c>
      <c r="J10353" s="61" t="str">
        <f aca="false">TRIM(SUBSTITUTE(RIGHT(B10353,FIND(I10353,B10353)+1),"_",""))</f>
        <v>eDNA</v>
      </c>
      <c r="K10353" s="0" t="str">
        <f aca="false">IFERROR(VALUE(SUBSTITUTE(E10353,".",",")),E10353)</f>
        <v>No Ct</v>
      </c>
      <c r="L10353" s="61" t="str">
        <f aca="false">IF(J10353="PosK",SUMIFS(K:K,J:J,"PosK",H:H,H10353),"")</f>
        <v/>
      </c>
      <c r="M10353" s="61" t="str">
        <f aca="false">IF(J10353="PosK",SUMIFS(K:K,J:J,"NegK",H:H,H10353),"")</f>
        <v/>
      </c>
      <c r="N10353" s="61" t="str">
        <f aca="false">IF(J10353="PosK",SUMIFS(K:K,J:J,"eDNA",H:H,H10353),"")</f>
        <v/>
      </c>
      <c r="P10353" s="62"/>
      <c r="T10353" s="63"/>
      <c r="W10353" s="64"/>
    </row>
    <row r="10354" customFormat="false" ht="14.25" hidden="false" customHeight="false" outlineLevel="0" collapsed="false">
      <c r="A10354" s="0" t="s">
        <v>762</v>
      </c>
      <c r="B10354" s="52" t="s">
        <v>763</v>
      </c>
      <c r="C10354" s="52" t="s">
        <v>743</v>
      </c>
      <c r="D10354" s="53" t="n">
        <v>0.1</v>
      </c>
      <c r="E10354" s="53" t="n">
        <v>32.73</v>
      </c>
      <c r="F10354" s="0" t="s">
        <v>1481</v>
      </c>
      <c r="G10354" s="0" t="str">
        <f aca="false">LEFT(B10354,2)</f>
        <v>03</v>
      </c>
      <c r="H10354" s="0" t="str">
        <f aca="false">I10354&amp;"_"&amp;G10354&amp;"_"&amp;F10354</f>
        <v>Strandtudse_03_20191023_DL2019005_NykoebingKatedralskole_koersel1</v>
      </c>
      <c r="I10354" s="61" t="str">
        <f aca="false">MID(RIGHT(B10354,LEN(B10354)-3),1,FIND("_",RIGHT(B10354,LEN(B10354)-3))-1)</f>
        <v>Strandtudse</v>
      </c>
      <c r="J10354" s="61" t="str">
        <f aca="false">TRIM(SUBSTITUTE(RIGHT(B10354,FIND(I10354,B10354)+1),"_",""))</f>
        <v>PosK</v>
      </c>
      <c r="K10354" s="0" t="n">
        <f aca="false">IFERROR(VALUE(SUBSTITUTE(E10354,".",",")),E10354)</f>
        <v>32.73</v>
      </c>
      <c r="L10354" s="61" t="n">
        <f aca="false">IF(J10354="PosK",SUMIFS(K:K,J:J,"PosK",H:H,H10354),"")</f>
        <v>32.73</v>
      </c>
      <c r="M10354" s="61" t="n">
        <f aca="false">IF(J10354="PosK",SUMIFS(K:K,J:J,"NegK",H:H,H10354),"")</f>
        <v>0</v>
      </c>
      <c r="N10354" s="61" t="n">
        <f aca="false">IF(J10354="PosK",SUMIFS(K:K,J:J,"eDNA",H:H,H10354),"")</f>
        <v>0</v>
      </c>
      <c r="P10354" s="62" t="n">
        <f aca="false">IF(K10356="No Ct",0,K10356)</f>
        <v>0</v>
      </c>
      <c r="Q10354" s="62" t="n">
        <f aca="false">IF(K10357="No Ct",0,K10357)</f>
        <v>0</v>
      </c>
      <c r="R10354" s="0" t="str">
        <f aca="false">IF(AND(L10354&gt;0,M10354=0),"Valid","Invalid")</f>
        <v>Valid</v>
      </c>
      <c r="S10354" s="0" t="str">
        <f aca="false">IF(OR(P10354&gt;1,Q10354&gt;1),"Present","Absent")</f>
        <v>Absent</v>
      </c>
      <c r="T10354" s="63" t="str">
        <f aca="false">IF(OR(AND(P10354&gt;1,P10354&lt;41),AND(Q10354&gt;1,Q10354&lt;41)),"Ct&lt;41","Ct&gt;41")</f>
        <v>Ct&gt;41</v>
      </c>
      <c r="U10354" s="0" t="str">
        <f aca="false">I10354</f>
        <v>Strandtudse</v>
      </c>
      <c r="V10354" s="0" t="str">
        <f aca="false">MID(F10354,10,9)</f>
        <v>DL2019005</v>
      </c>
      <c r="W10354" s="64" t="str">
        <f aca="false">V10354&amp;"_"&amp;U10354&amp;"_"&amp;R10354&amp;"_"&amp;S10354&amp;"_"&amp;T10354</f>
        <v>DL2019005_Strandtudse_Valid_Absent_Ct&gt;41</v>
      </c>
    </row>
    <row r="10355" customFormat="false" ht="14.25" hidden="false" customHeight="false" outlineLevel="0" collapsed="false">
      <c r="A10355" s="0" t="s">
        <v>764</v>
      </c>
      <c r="B10355" s="52" t="s">
        <v>765</v>
      </c>
      <c r="C10355" s="52" t="s">
        <v>747</v>
      </c>
      <c r="D10355" s="53" t="n">
        <v>0.1</v>
      </c>
      <c r="E10355" s="53" t="s">
        <v>748</v>
      </c>
      <c r="F10355" s="0" t="s">
        <v>1481</v>
      </c>
      <c r="G10355" s="0" t="str">
        <f aca="false">LEFT(B10355,2)</f>
        <v>03</v>
      </c>
      <c r="H10355" s="0" t="str">
        <f aca="false">I10355&amp;"_"&amp;G10355&amp;"_"&amp;F10355</f>
        <v>Strandtudse_03_20191023_DL2019005_NykoebingKatedralskole_koersel1</v>
      </c>
      <c r="I10355" s="61" t="str">
        <f aca="false">MID(RIGHT(B10355,LEN(B10355)-3),1,FIND("_",RIGHT(B10355,LEN(B10355)-3))-1)</f>
        <v>Strandtudse</v>
      </c>
      <c r="J10355" s="61" t="str">
        <f aca="false">TRIM(SUBSTITUTE(RIGHT(B10355,FIND(I10355,B10355)+1),"_",""))</f>
        <v>NegK</v>
      </c>
      <c r="K10355" s="0" t="str">
        <f aca="false">IFERROR(VALUE(SUBSTITUTE(E10355,".",",")),E10355)</f>
        <v>No Ct</v>
      </c>
      <c r="L10355" s="61" t="str">
        <f aca="false">IF(J10355="PosK",SUMIFS(K:K,J:J,"PosK",H:H,H10355),"")</f>
        <v/>
      </c>
      <c r="M10355" s="61" t="str">
        <f aca="false">IF(J10355="PosK",SUMIFS(K:K,J:J,"NegK",H:H,H10355),"")</f>
        <v/>
      </c>
      <c r="N10355" s="61" t="str">
        <f aca="false">IF(J10355="PosK",SUMIFS(K:K,J:J,"eDNA",H:H,H10355),"")</f>
        <v/>
      </c>
    </row>
    <row r="10356" customFormat="false" ht="14.25" hidden="false" customHeight="false" outlineLevel="0" collapsed="false">
      <c r="A10356" s="0" t="s">
        <v>766</v>
      </c>
      <c r="B10356" s="52" t="s">
        <v>767</v>
      </c>
      <c r="C10356" s="52" t="s">
        <v>751</v>
      </c>
      <c r="D10356" s="53" t="n">
        <v>0.1</v>
      </c>
      <c r="E10356" s="53" t="s">
        <v>748</v>
      </c>
      <c r="F10356" s="0" t="s">
        <v>1481</v>
      </c>
      <c r="G10356" s="0" t="str">
        <f aca="false">LEFT(B10356,2)</f>
        <v>03</v>
      </c>
      <c r="H10356" s="0" t="str">
        <f aca="false">I10356&amp;"_"&amp;G10356&amp;"_"&amp;F10356</f>
        <v>Strandtudse_03_20191023_DL2019005_NykoebingKatedralskole_koersel1</v>
      </c>
      <c r="I10356" s="61" t="str">
        <f aca="false">MID(RIGHT(B10356,LEN(B10356)-3),1,FIND("_",RIGHT(B10356,LEN(B10356)-3))-1)</f>
        <v>Strandtudse</v>
      </c>
      <c r="J10356" s="61" t="str">
        <f aca="false">TRIM(SUBSTITUTE(RIGHT(B10356,FIND(I10356,B10356)+1),"_",""))</f>
        <v>eDNA</v>
      </c>
      <c r="K10356" s="0" t="str">
        <f aca="false">IFERROR(VALUE(SUBSTITUTE(E10356,".",",")),E10356)</f>
        <v>No Ct</v>
      </c>
      <c r="L10356" s="61" t="str">
        <f aca="false">IF(J10356="PosK",SUMIFS(K:K,J:J,"PosK",H:H,H10356),"")</f>
        <v/>
      </c>
      <c r="M10356" s="61" t="str">
        <f aca="false">IF(J10356="PosK",SUMIFS(K:K,J:J,"NegK",H:H,H10356),"")</f>
        <v/>
      </c>
      <c r="N10356" s="61" t="str">
        <f aca="false">IF(J10356="PosK",SUMIFS(K:K,J:J,"eDNA",H:H,H10356),"")</f>
        <v/>
      </c>
      <c r="Q10356" s="62"/>
    </row>
    <row r="10357" customFormat="false" ht="14.25" hidden="false" customHeight="false" outlineLevel="0" collapsed="false">
      <c r="A10357" s="0" t="s">
        <v>768</v>
      </c>
      <c r="B10357" s="52" t="s">
        <v>767</v>
      </c>
      <c r="C10357" s="52" t="s">
        <v>751</v>
      </c>
      <c r="D10357" s="53" t="n">
        <v>0.1</v>
      </c>
      <c r="E10357" s="53" t="s">
        <v>748</v>
      </c>
      <c r="F10357" s="0" t="s">
        <v>1481</v>
      </c>
      <c r="G10357" s="0" t="str">
        <f aca="false">LEFT(B10357,2)</f>
        <v>03</v>
      </c>
      <c r="H10357" s="0" t="str">
        <f aca="false">I10357&amp;"_"&amp;G10357&amp;"_"&amp;F10357</f>
        <v>Strandtudse_03_20191023_DL2019005_NykoebingKatedralskole_koersel1</v>
      </c>
      <c r="I10357" s="61" t="str">
        <f aca="false">MID(RIGHT(B10357,LEN(B10357)-3),1,FIND("_",RIGHT(B10357,LEN(B10357)-3))-1)</f>
        <v>Strandtudse</v>
      </c>
      <c r="J10357" s="61" t="str">
        <f aca="false">TRIM(SUBSTITUTE(RIGHT(B10357,FIND(I10357,B10357)+1),"_",""))</f>
        <v>eDNA</v>
      </c>
      <c r="K10357" s="0" t="str">
        <f aca="false">IFERROR(VALUE(SUBSTITUTE(E10357,".",",")),E10357)</f>
        <v>No Ct</v>
      </c>
      <c r="L10357" s="61" t="str">
        <f aca="false">IF(J10357="PosK",SUMIFS(K:K,J:J,"PosK",H:H,H10357),"")</f>
        <v/>
      </c>
      <c r="M10357" s="61" t="str">
        <f aca="false">IF(J10357="PosK",SUMIFS(K:K,J:J,"NegK",H:H,H10357),"")</f>
        <v/>
      </c>
      <c r="N10357" s="61" t="str">
        <f aca="false">IF(J10357="PosK",SUMIFS(K:K,J:J,"eDNA",H:H,H10357),"")</f>
        <v/>
      </c>
      <c r="P10357" s="62"/>
      <c r="T10357" s="63"/>
      <c r="W10357" s="64"/>
    </row>
    <row r="10358" customFormat="false" ht="14.25" hidden="false" customHeight="false" outlineLevel="0" collapsed="false">
      <c r="A10358" s="0" t="s">
        <v>770</v>
      </c>
      <c r="B10358" s="52" t="s">
        <v>771</v>
      </c>
      <c r="C10358" s="52" t="s">
        <v>743</v>
      </c>
      <c r="D10358" s="53" t="n">
        <v>0.1</v>
      </c>
      <c r="E10358" s="53" t="s">
        <v>748</v>
      </c>
      <c r="F10358" s="0" t="s">
        <v>1481</v>
      </c>
      <c r="G10358" s="0" t="str">
        <f aca="false">LEFT(B10358,2)</f>
        <v>04</v>
      </c>
      <c r="H10358" s="0" t="str">
        <f aca="false">I10358&amp;"_"&amp;G10358&amp;"_"&amp;F10358</f>
        <v>GroenbrogetTudse_04_20191023_DL2019005_NykoebingKatedralskole_koersel1</v>
      </c>
      <c r="I10358" s="61" t="str">
        <f aca="false">MID(RIGHT(B10358,LEN(B10358)-3),1,FIND("_",RIGHT(B10358,LEN(B10358)-3))-1)</f>
        <v>GroenbrogetTudse</v>
      </c>
      <c r="J10358" s="61" t="str">
        <f aca="false">TRIM(SUBSTITUTE(RIGHT(B10358,FIND(I10358,B10358)+1),"_",""))</f>
        <v>PosK</v>
      </c>
      <c r="K10358" s="0" t="str">
        <f aca="false">IFERROR(VALUE(SUBSTITUTE(E10358,".",",")),E10358)</f>
        <v>No Ct</v>
      </c>
      <c r="L10358" s="61" t="n">
        <f aca="false">IF(J10358="PosK",SUMIFS(K:K,J:J,"PosK",H:H,H10358),"")</f>
        <v>0</v>
      </c>
      <c r="M10358" s="61" t="n">
        <f aca="false">IF(J10358="PosK",SUMIFS(K:K,J:J,"NegK",H:H,H10358),"")</f>
        <v>0</v>
      </c>
      <c r="N10358" s="61" t="n">
        <f aca="false">IF(J10358="PosK",SUMIFS(K:K,J:J,"eDNA",H:H,H10358),"")</f>
        <v>0</v>
      </c>
      <c r="P10358" s="62" t="n">
        <f aca="false">IF(K10360="No Ct",0,K10360)</f>
        <v>0</v>
      </c>
      <c r="Q10358" s="62" t="n">
        <f aca="false">IF(K10361="No Ct",0,K10361)</f>
        <v>0</v>
      </c>
      <c r="R10358" s="0" t="str">
        <f aca="false">IF(AND(L10358&gt;0,M10358=0),"Valid","Invalid")</f>
        <v>Invalid</v>
      </c>
      <c r="S10358" s="0" t="str">
        <f aca="false">IF(OR(P10358&gt;1,Q10358&gt;1),"Present","Absent")</f>
        <v>Absent</v>
      </c>
      <c r="T10358" s="63" t="str">
        <f aca="false">IF(OR(AND(P10358&gt;1,P10358&lt;41),AND(Q10358&gt;1,Q10358&lt;41)),"Ct&lt;41","Ct&gt;41")</f>
        <v>Ct&gt;41</v>
      </c>
      <c r="U10358" s="0" t="str">
        <f aca="false">I10358</f>
        <v>GroenbrogetTudse</v>
      </c>
      <c r="V10358" s="0" t="str">
        <f aca="false">MID(F10358,10,9)</f>
        <v>DL2019005</v>
      </c>
      <c r="W10358" s="64" t="str">
        <f aca="false">V10358&amp;"_"&amp;U10358&amp;"_"&amp;R10358&amp;"_"&amp;S10358&amp;"_"&amp;T10358</f>
        <v>DL2019005_GroenbrogetTudse_Invalid_Absent_Ct&gt;41</v>
      </c>
    </row>
    <row r="10359" customFormat="false" ht="14.25" hidden="false" customHeight="false" outlineLevel="0" collapsed="false">
      <c r="A10359" s="0" t="s">
        <v>772</v>
      </c>
      <c r="B10359" s="52" t="s">
        <v>773</v>
      </c>
      <c r="C10359" s="52" t="s">
        <v>747</v>
      </c>
      <c r="D10359" s="53" t="n">
        <v>0.1</v>
      </c>
      <c r="E10359" s="53" t="s">
        <v>748</v>
      </c>
      <c r="F10359" s="0" t="s">
        <v>1481</v>
      </c>
      <c r="G10359" s="0" t="str">
        <f aca="false">LEFT(B10359,2)</f>
        <v>04</v>
      </c>
      <c r="H10359" s="0" t="str">
        <f aca="false">I10359&amp;"_"&amp;G10359&amp;"_"&amp;F10359</f>
        <v>GroenbrogetTudse_04_20191023_DL2019005_NykoebingKatedralskole_koersel1</v>
      </c>
      <c r="I10359" s="61" t="str">
        <f aca="false">MID(RIGHT(B10359,LEN(B10359)-3),1,FIND("_",RIGHT(B10359,LEN(B10359)-3))-1)</f>
        <v>GroenbrogetTudse</v>
      </c>
      <c r="J10359" s="61" t="str">
        <f aca="false">TRIM(SUBSTITUTE(RIGHT(B10359,FIND(I10359,B10359)+1),"_",""))</f>
        <v>NegK</v>
      </c>
      <c r="K10359" s="0" t="str">
        <f aca="false">IFERROR(VALUE(SUBSTITUTE(E10359,".",",")),E10359)</f>
        <v>No Ct</v>
      </c>
      <c r="L10359" s="61" t="str">
        <f aca="false">IF(J10359="PosK",SUMIFS(K:K,J:J,"PosK",H:H,H10359),"")</f>
        <v/>
      </c>
      <c r="M10359" s="61" t="str">
        <f aca="false">IF(J10359="PosK",SUMIFS(K:K,J:J,"NegK",H:H,H10359),"")</f>
        <v/>
      </c>
      <c r="N10359" s="61" t="str">
        <f aca="false">IF(J10359="PosK",SUMIFS(K:K,J:J,"eDNA",H:H,H10359),"")</f>
        <v/>
      </c>
    </row>
    <row r="10360" customFormat="false" ht="14.25" hidden="false" customHeight="false" outlineLevel="0" collapsed="false">
      <c r="A10360" s="0" t="s">
        <v>774</v>
      </c>
      <c r="B10360" s="52" t="s">
        <v>775</v>
      </c>
      <c r="C10360" s="52" t="s">
        <v>751</v>
      </c>
      <c r="D10360" s="53" t="n">
        <v>0.1</v>
      </c>
      <c r="E10360" s="53" t="s">
        <v>748</v>
      </c>
      <c r="F10360" s="0" t="s">
        <v>1481</v>
      </c>
      <c r="G10360" s="0" t="str">
        <f aca="false">LEFT(B10360,2)</f>
        <v>04</v>
      </c>
      <c r="H10360" s="0" t="str">
        <f aca="false">I10360&amp;"_"&amp;G10360&amp;"_"&amp;F10360</f>
        <v>GroenbrogetTudse_04_20191023_DL2019005_NykoebingKatedralskole_koersel1</v>
      </c>
      <c r="I10360" s="61" t="str">
        <f aca="false">MID(RIGHT(B10360,LEN(B10360)-3),1,FIND("_",RIGHT(B10360,LEN(B10360)-3))-1)</f>
        <v>GroenbrogetTudse</v>
      </c>
      <c r="J10360" s="61" t="str">
        <f aca="false">TRIM(SUBSTITUTE(RIGHT(B10360,FIND(I10360,B10360)+1),"_",""))</f>
        <v>eDNA</v>
      </c>
      <c r="K10360" s="0" t="str">
        <f aca="false">IFERROR(VALUE(SUBSTITUTE(E10360,".",",")),E10360)</f>
        <v>No Ct</v>
      </c>
      <c r="L10360" s="61" t="str">
        <f aca="false">IF(J10360="PosK",SUMIFS(K:K,J:J,"PosK",H:H,H10360),"")</f>
        <v/>
      </c>
      <c r="M10360" s="61" t="str">
        <f aca="false">IF(J10360="PosK",SUMIFS(K:K,J:J,"NegK",H:H,H10360),"")</f>
        <v/>
      </c>
      <c r="N10360" s="61" t="str">
        <f aca="false">IF(J10360="PosK",SUMIFS(K:K,J:J,"eDNA",H:H,H10360),"")</f>
        <v/>
      </c>
      <c r="Q10360" s="62"/>
    </row>
    <row r="10361" customFormat="false" ht="14.25" hidden="false" customHeight="false" outlineLevel="0" collapsed="false">
      <c r="A10361" s="0" t="s">
        <v>776</v>
      </c>
      <c r="B10361" s="52" t="s">
        <v>775</v>
      </c>
      <c r="C10361" s="52" t="s">
        <v>751</v>
      </c>
      <c r="D10361" s="53" t="n">
        <v>0.1</v>
      </c>
      <c r="E10361" s="53" t="s">
        <v>748</v>
      </c>
      <c r="F10361" s="0" t="s">
        <v>1481</v>
      </c>
      <c r="G10361" s="0" t="str">
        <f aca="false">LEFT(B10361,2)</f>
        <v>04</v>
      </c>
      <c r="H10361" s="0" t="str">
        <f aca="false">I10361&amp;"_"&amp;G10361&amp;"_"&amp;F10361</f>
        <v>GroenbrogetTudse_04_20191023_DL2019005_NykoebingKatedralskole_koersel1</v>
      </c>
      <c r="I10361" s="61" t="str">
        <f aca="false">MID(RIGHT(B10361,LEN(B10361)-3),1,FIND("_",RIGHT(B10361,LEN(B10361)-3))-1)</f>
        <v>GroenbrogetTudse</v>
      </c>
      <c r="J10361" s="61" t="str">
        <f aca="false">TRIM(SUBSTITUTE(RIGHT(B10361,FIND(I10361,B10361)+1),"_",""))</f>
        <v>eDNA</v>
      </c>
      <c r="K10361" s="0" t="str">
        <f aca="false">IFERROR(VALUE(SUBSTITUTE(E10361,".",",")),E10361)</f>
        <v>No Ct</v>
      </c>
      <c r="L10361" s="61" t="str">
        <f aca="false">IF(J10361="PosK",SUMIFS(K:K,J:J,"PosK",H:H,H10361),"")</f>
        <v/>
      </c>
      <c r="M10361" s="61" t="str">
        <f aca="false">IF(J10361="PosK",SUMIFS(K:K,J:J,"NegK",H:H,H10361),"")</f>
        <v/>
      </c>
      <c r="N10361" s="61" t="str">
        <f aca="false">IF(J10361="PosK",SUMIFS(K:K,J:J,"eDNA",H:H,H10361),"")</f>
        <v/>
      </c>
      <c r="P10361" s="62"/>
      <c r="T10361" s="63"/>
      <c r="W10361" s="64"/>
    </row>
    <row r="10362" customFormat="false" ht="14.25" hidden="false" customHeight="false" outlineLevel="0" collapsed="false">
      <c r="A10362" s="0" t="s">
        <v>778</v>
      </c>
      <c r="B10362" s="52" t="s">
        <v>779</v>
      </c>
      <c r="C10362" s="52" t="s">
        <v>743</v>
      </c>
      <c r="D10362" s="53" t="n">
        <v>0.1</v>
      </c>
      <c r="E10362" s="53" t="n">
        <v>29.09</v>
      </c>
      <c r="F10362" s="0" t="s">
        <v>1481</v>
      </c>
      <c r="G10362" s="0" t="str">
        <f aca="false">LEFT(B10362,2)</f>
        <v>05</v>
      </c>
      <c r="H10362" s="0" t="str">
        <f aca="false">I10362&amp;"_"&amp;G10362&amp;"_"&amp;F10362</f>
        <v>Loevfroe_05_20191023_DL2019005_NykoebingKatedralskole_koersel1</v>
      </c>
      <c r="I10362" s="61" t="str">
        <f aca="false">MID(RIGHT(B10362,LEN(B10362)-3),1,FIND("_",RIGHT(B10362,LEN(B10362)-3))-1)</f>
        <v>Loevfroe</v>
      </c>
      <c r="J10362" s="61" t="str">
        <f aca="false">TRIM(SUBSTITUTE(RIGHT(B10362,FIND(I10362,B10362)+1),"_",""))</f>
        <v>PosK</v>
      </c>
      <c r="K10362" s="0" t="n">
        <f aca="false">IFERROR(VALUE(SUBSTITUTE(E10362,".",",")),E10362)</f>
        <v>29.09</v>
      </c>
      <c r="L10362" s="61" t="n">
        <f aca="false">IF(J10362="PosK",SUMIFS(K:K,J:J,"PosK",H:H,H10362),"")</f>
        <v>29.09</v>
      </c>
      <c r="M10362" s="61" t="n">
        <f aca="false">IF(J10362="PosK",SUMIFS(K:K,J:J,"NegK",H:H,H10362),"")</f>
        <v>0</v>
      </c>
      <c r="N10362" s="61" t="n">
        <f aca="false">IF(J10362="PosK",SUMIFS(K:K,J:J,"eDNA",H:H,H10362),"")</f>
        <v>0</v>
      </c>
      <c r="P10362" s="62" t="n">
        <f aca="false">IF(K10364="No Ct",0,K10364)</f>
        <v>0</v>
      </c>
      <c r="Q10362" s="62" t="n">
        <f aca="false">IF(K10365="No Ct",0,K10365)</f>
        <v>0</v>
      </c>
      <c r="R10362" s="0" t="str">
        <f aca="false">IF(AND(L10362&gt;0,M10362=0),"Valid","Invalid")</f>
        <v>Valid</v>
      </c>
      <c r="S10362" s="0" t="str">
        <f aca="false">IF(OR(P10362&gt;1,Q10362&gt;1),"Present","Absent")</f>
        <v>Absent</v>
      </c>
      <c r="T10362" s="63" t="str">
        <f aca="false">IF(OR(AND(P10362&gt;1,P10362&lt;41),AND(Q10362&gt;1,Q10362&lt;41)),"Ct&lt;41","Ct&gt;41")</f>
        <v>Ct&gt;41</v>
      </c>
      <c r="U10362" s="0" t="str">
        <f aca="false">I10362</f>
        <v>Loevfroe</v>
      </c>
      <c r="V10362" s="0" t="str">
        <f aca="false">MID(F10362,10,9)</f>
        <v>DL2019005</v>
      </c>
      <c r="W10362" s="64" t="str">
        <f aca="false">V10362&amp;"_"&amp;U10362&amp;"_"&amp;R10362&amp;"_"&amp;S10362&amp;"_"&amp;T10362</f>
        <v>DL2019005_Loevfroe_Valid_Absent_Ct&gt;41</v>
      </c>
    </row>
    <row r="10363" customFormat="false" ht="14.25" hidden="false" customHeight="false" outlineLevel="0" collapsed="false">
      <c r="A10363" s="0" t="s">
        <v>780</v>
      </c>
      <c r="B10363" s="52" t="s">
        <v>781</v>
      </c>
      <c r="C10363" s="52" t="s">
        <v>747</v>
      </c>
      <c r="D10363" s="53" t="n">
        <v>0.1</v>
      </c>
      <c r="E10363" s="53" t="s">
        <v>748</v>
      </c>
      <c r="F10363" s="0" t="s">
        <v>1481</v>
      </c>
      <c r="G10363" s="0" t="str">
        <f aca="false">LEFT(B10363,2)</f>
        <v>05</v>
      </c>
      <c r="H10363" s="0" t="str">
        <f aca="false">I10363&amp;"_"&amp;G10363&amp;"_"&amp;F10363</f>
        <v>Loevfroe_05_20191023_DL2019005_NykoebingKatedralskole_koersel1</v>
      </c>
      <c r="I10363" s="61" t="str">
        <f aca="false">MID(RIGHT(B10363,LEN(B10363)-3),1,FIND("_",RIGHT(B10363,LEN(B10363)-3))-1)</f>
        <v>Loevfroe</v>
      </c>
      <c r="J10363" s="61" t="str">
        <f aca="false">TRIM(SUBSTITUTE(RIGHT(B10363,FIND(I10363,B10363)+1),"_",""))</f>
        <v>NegK</v>
      </c>
      <c r="K10363" s="0" t="str">
        <f aca="false">IFERROR(VALUE(SUBSTITUTE(E10363,".",",")),E10363)</f>
        <v>No Ct</v>
      </c>
      <c r="L10363" s="61" t="str">
        <f aca="false">IF(J10363="PosK",SUMIFS(K:K,J:J,"PosK",H:H,H10363),"")</f>
        <v/>
      </c>
      <c r="M10363" s="61" t="str">
        <f aca="false">IF(J10363="PosK",SUMIFS(K:K,J:J,"NegK",H:H,H10363),"")</f>
        <v/>
      </c>
      <c r="N10363" s="61" t="str">
        <f aca="false">IF(J10363="PosK",SUMIFS(K:K,J:J,"eDNA",H:H,H10363),"")</f>
        <v/>
      </c>
    </row>
    <row r="10364" customFormat="false" ht="14.25" hidden="false" customHeight="false" outlineLevel="0" collapsed="false">
      <c r="A10364" s="0" t="s">
        <v>782</v>
      </c>
      <c r="B10364" s="52" t="s">
        <v>783</v>
      </c>
      <c r="C10364" s="52" t="s">
        <v>751</v>
      </c>
      <c r="D10364" s="53" t="n">
        <v>0.1</v>
      </c>
      <c r="E10364" s="53" t="s">
        <v>748</v>
      </c>
      <c r="F10364" s="0" t="s">
        <v>1481</v>
      </c>
      <c r="G10364" s="0" t="str">
        <f aca="false">LEFT(B10364,2)</f>
        <v>05</v>
      </c>
      <c r="H10364" s="0" t="str">
        <f aca="false">I10364&amp;"_"&amp;G10364&amp;"_"&amp;F10364</f>
        <v>Loevfroe_05_20191023_DL2019005_NykoebingKatedralskole_koersel1</v>
      </c>
      <c r="I10364" s="61" t="str">
        <f aca="false">MID(RIGHT(B10364,LEN(B10364)-3),1,FIND("_",RIGHT(B10364,LEN(B10364)-3))-1)</f>
        <v>Loevfroe</v>
      </c>
      <c r="J10364" s="61" t="str">
        <f aca="false">TRIM(SUBSTITUTE(RIGHT(B10364,FIND(I10364,B10364)+1),"_",""))</f>
        <v>eDNA</v>
      </c>
      <c r="K10364" s="0" t="str">
        <f aca="false">IFERROR(VALUE(SUBSTITUTE(E10364,".",",")),E10364)</f>
        <v>No Ct</v>
      </c>
      <c r="L10364" s="61" t="str">
        <f aca="false">IF(J10364="PosK",SUMIFS(K:K,J:J,"PosK",H:H,H10364),"")</f>
        <v/>
      </c>
      <c r="M10364" s="61" t="str">
        <f aca="false">IF(J10364="PosK",SUMIFS(K:K,J:J,"NegK",H:H,H10364),"")</f>
        <v/>
      </c>
      <c r="N10364" s="61" t="str">
        <f aca="false">IF(J10364="PosK",SUMIFS(K:K,J:J,"eDNA",H:H,H10364),"")</f>
        <v/>
      </c>
      <c r="Q10364" s="62"/>
    </row>
    <row r="10365" customFormat="false" ht="14.25" hidden="false" customHeight="false" outlineLevel="0" collapsed="false">
      <c r="A10365" s="0" t="s">
        <v>784</v>
      </c>
      <c r="B10365" s="52" t="s">
        <v>783</v>
      </c>
      <c r="C10365" s="52" t="s">
        <v>751</v>
      </c>
      <c r="D10365" s="53" t="n">
        <v>0.1</v>
      </c>
      <c r="E10365" s="53" t="s">
        <v>748</v>
      </c>
      <c r="F10365" s="0" t="s">
        <v>1481</v>
      </c>
      <c r="G10365" s="0" t="str">
        <f aca="false">LEFT(B10365,2)</f>
        <v>05</v>
      </c>
      <c r="H10365" s="0" t="str">
        <f aca="false">I10365&amp;"_"&amp;G10365&amp;"_"&amp;F10365</f>
        <v>Loevfroe_05_20191023_DL2019005_NykoebingKatedralskole_koersel1</v>
      </c>
      <c r="I10365" s="61" t="str">
        <f aca="false">MID(RIGHT(B10365,LEN(B10365)-3),1,FIND("_",RIGHT(B10365,LEN(B10365)-3))-1)</f>
        <v>Loevfroe</v>
      </c>
      <c r="J10365" s="61" t="str">
        <f aca="false">TRIM(SUBSTITUTE(RIGHT(B10365,FIND(I10365,B10365)+1),"_",""))</f>
        <v>eDNA</v>
      </c>
      <c r="K10365" s="0" t="str">
        <f aca="false">IFERROR(VALUE(SUBSTITUTE(E10365,".",",")),E10365)</f>
        <v>No Ct</v>
      </c>
      <c r="L10365" s="61" t="str">
        <f aca="false">IF(J10365="PosK",SUMIFS(K:K,J:J,"PosK",H:H,H10365),"")</f>
        <v/>
      </c>
      <c r="M10365" s="61" t="str">
        <f aca="false">IF(J10365="PosK",SUMIFS(K:K,J:J,"NegK",H:H,H10365),"")</f>
        <v/>
      </c>
      <c r="N10365" s="61" t="str">
        <f aca="false">IF(J10365="PosK",SUMIFS(K:K,J:J,"eDNA",H:H,H10365),"")</f>
        <v/>
      </c>
      <c r="P10365" s="62"/>
      <c r="T10365" s="63"/>
      <c r="W10365" s="64"/>
    </row>
    <row r="10366" customFormat="false" ht="14.25" hidden="false" customHeight="false" outlineLevel="0" collapsed="false">
      <c r="A10366" s="0" t="s">
        <v>786</v>
      </c>
      <c r="B10366" s="52" t="s">
        <v>787</v>
      </c>
      <c r="C10366" s="52" t="s">
        <v>743</v>
      </c>
      <c r="D10366" s="53" t="n">
        <v>0.1</v>
      </c>
      <c r="E10366" s="53" t="n">
        <v>33.73</v>
      </c>
      <c r="F10366" s="0" t="s">
        <v>1481</v>
      </c>
      <c r="G10366" s="0" t="str">
        <f aca="false">LEFT(B10366,2)</f>
        <v>06</v>
      </c>
      <c r="H10366" s="0" t="str">
        <f aca="false">I10366&amp;"_"&amp;G10366&amp;"_"&amp;F10366</f>
        <v>Springfroe_06_20191023_DL2019005_NykoebingKatedralskole_koersel1</v>
      </c>
      <c r="I10366" s="61" t="str">
        <f aca="false">MID(RIGHT(B10366,LEN(B10366)-3),1,FIND("_",RIGHT(B10366,LEN(B10366)-3))-1)</f>
        <v>Springfroe</v>
      </c>
      <c r="J10366" s="61" t="str">
        <f aca="false">TRIM(SUBSTITUTE(RIGHT(B10366,FIND(I10366,B10366)+1),"_",""))</f>
        <v>PosK</v>
      </c>
      <c r="K10366" s="0" t="n">
        <f aca="false">IFERROR(VALUE(SUBSTITUTE(E10366,".",",")),E10366)</f>
        <v>33.73</v>
      </c>
      <c r="L10366" s="61" t="n">
        <f aca="false">IF(J10366="PosK",SUMIFS(K:K,J:J,"PosK",H:H,H10366),"")</f>
        <v>33.73</v>
      </c>
      <c r="M10366" s="61" t="n">
        <f aca="false">IF(J10366="PosK",SUMIFS(K:K,J:J,"NegK",H:H,H10366),"")</f>
        <v>0</v>
      </c>
      <c r="N10366" s="61" t="n">
        <f aca="false">IF(J10366="PosK",SUMIFS(K:K,J:J,"eDNA",H:H,H10366),"")</f>
        <v>0</v>
      </c>
      <c r="P10366" s="62" t="n">
        <f aca="false">IF(K10368="No Ct",0,K10368)</f>
        <v>0</v>
      </c>
      <c r="Q10366" s="62" t="n">
        <f aca="false">IF(K10369="No Ct",0,K10369)</f>
        <v>0</v>
      </c>
      <c r="R10366" s="0" t="str">
        <f aca="false">IF(AND(L10366&gt;0,M10366=0),"Valid","Invalid")</f>
        <v>Valid</v>
      </c>
      <c r="S10366" s="0" t="str">
        <f aca="false">IF(OR(P10366&gt;1,Q10366&gt;1),"Present","Absent")</f>
        <v>Absent</v>
      </c>
      <c r="T10366" s="63" t="str">
        <f aca="false">IF(OR(AND(P10366&gt;1,P10366&lt;41),AND(Q10366&gt;1,Q10366&lt;41)),"Ct&lt;41","Ct&gt;41")</f>
        <v>Ct&gt;41</v>
      </c>
      <c r="U10366" s="0" t="str">
        <f aca="false">I10366</f>
        <v>Springfroe</v>
      </c>
      <c r="V10366" s="0" t="str">
        <f aca="false">MID(F10366,10,9)</f>
        <v>DL2019005</v>
      </c>
      <c r="W10366" s="64" t="str">
        <f aca="false">V10366&amp;"_"&amp;U10366&amp;"_"&amp;R10366&amp;"_"&amp;S10366&amp;"_"&amp;T10366</f>
        <v>DL2019005_Springfroe_Valid_Absent_Ct&gt;41</v>
      </c>
    </row>
    <row r="10367" customFormat="false" ht="14.25" hidden="false" customHeight="false" outlineLevel="0" collapsed="false">
      <c r="A10367" s="0" t="s">
        <v>788</v>
      </c>
      <c r="B10367" s="52" t="s">
        <v>789</v>
      </c>
      <c r="C10367" s="52" t="s">
        <v>747</v>
      </c>
      <c r="D10367" s="53" t="n">
        <v>0.1</v>
      </c>
      <c r="E10367" s="53" t="s">
        <v>748</v>
      </c>
      <c r="F10367" s="0" t="s">
        <v>1481</v>
      </c>
      <c r="G10367" s="0" t="str">
        <f aca="false">LEFT(B10367,2)</f>
        <v>06</v>
      </c>
      <c r="H10367" s="0" t="str">
        <f aca="false">I10367&amp;"_"&amp;G10367&amp;"_"&amp;F10367</f>
        <v>Springfroe_06_20191023_DL2019005_NykoebingKatedralskole_koersel1</v>
      </c>
      <c r="I10367" s="61" t="str">
        <f aca="false">MID(RIGHT(B10367,LEN(B10367)-3),1,FIND("_",RIGHT(B10367,LEN(B10367)-3))-1)</f>
        <v>Springfroe</v>
      </c>
      <c r="J10367" s="61" t="str">
        <f aca="false">TRIM(SUBSTITUTE(RIGHT(B10367,FIND(I10367,B10367)+1),"_",""))</f>
        <v>NegK</v>
      </c>
      <c r="K10367" s="0" t="str">
        <f aca="false">IFERROR(VALUE(SUBSTITUTE(E10367,".",",")),E10367)</f>
        <v>No Ct</v>
      </c>
      <c r="L10367" s="61" t="str">
        <f aca="false">IF(J10367="PosK",SUMIFS(K:K,J:J,"PosK",H:H,H10367),"")</f>
        <v/>
      </c>
      <c r="M10367" s="61" t="str">
        <f aca="false">IF(J10367="PosK",SUMIFS(K:K,J:J,"NegK",H:H,H10367),"")</f>
        <v/>
      </c>
      <c r="N10367" s="61" t="str">
        <f aca="false">IF(J10367="PosK",SUMIFS(K:K,J:J,"eDNA",H:H,H10367),"")</f>
        <v/>
      </c>
    </row>
    <row r="10368" customFormat="false" ht="14.25" hidden="false" customHeight="false" outlineLevel="0" collapsed="false">
      <c r="A10368" s="0" t="s">
        <v>790</v>
      </c>
      <c r="B10368" s="52" t="s">
        <v>791</v>
      </c>
      <c r="C10368" s="52" t="s">
        <v>751</v>
      </c>
      <c r="D10368" s="53" t="n">
        <v>0.1</v>
      </c>
      <c r="E10368" s="53" t="s">
        <v>748</v>
      </c>
      <c r="F10368" s="0" t="s">
        <v>1481</v>
      </c>
      <c r="G10368" s="0" t="str">
        <f aca="false">LEFT(B10368,2)</f>
        <v>06</v>
      </c>
      <c r="H10368" s="0" t="str">
        <f aca="false">I10368&amp;"_"&amp;G10368&amp;"_"&amp;F10368</f>
        <v>Springfroe_06_20191023_DL2019005_NykoebingKatedralskole_koersel1</v>
      </c>
      <c r="I10368" s="61" t="str">
        <f aca="false">MID(RIGHT(B10368,LEN(B10368)-3),1,FIND("_",RIGHT(B10368,LEN(B10368)-3))-1)</f>
        <v>Springfroe</v>
      </c>
      <c r="J10368" s="61" t="str">
        <f aca="false">TRIM(SUBSTITUTE(RIGHT(B10368,FIND(I10368,B10368)+1),"_",""))</f>
        <v>eDNA</v>
      </c>
      <c r="K10368" s="0" t="str">
        <f aca="false">IFERROR(VALUE(SUBSTITUTE(E10368,".",",")),E10368)</f>
        <v>No Ct</v>
      </c>
      <c r="L10368" s="61" t="str">
        <f aca="false">IF(J10368="PosK",SUMIFS(K:K,J:J,"PosK",H:H,H10368),"")</f>
        <v/>
      </c>
      <c r="M10368" s="61" t="str">
        <f aca="false">IF(J10368="PosK",SUMIFS(K:K,J:J,"NegK",H:H,H10368),"")</f>
        <v/>
      </c>
      <c r="N10368" s="61" t="str">
        <f aca="false">IF(J10368="PosK",SUMIFS(K:K,J:J,"eDNA",H:H,H10368),"")</f>
        <v/>
      </c>
      <c r="Q10368" s="62"/>
    </row>
    <row r="10369" customFormat="false" ht="14.25" hidden="false" customHeight="false" outlineLevel="0" collapsed="false">
      <c r="A10369" s="0" t="s">
        <v>792</v>
      </c>
      <c r="B10369" s="52" t="s">
        <v>791</v>
      </c>
      <c r="C10369" s="52" t="s">
        <v>751</v>
      </c>
      <c r="D10369" s="53" t="n">
        <v>0.1</v>
      </c>
      <c r="E10369" s="53" t="s">
        <v>748</v>
      </c>
      <c r="F10369" s="0" t="s">
        <v>1481</v>
      </c>
      <c r="G10369" s="0" t="str">
        <f aca="false">LEFT(B10369,2)</f>
        <v>06</v>
      </c>
      <c r="H10369" s="0" t="str">
        <f aca="false">I10369&amp;"_"&amp;G10369&amp;"_"&amp;F10369</f>
        <v>Springfroe_06_20191023_DL2019005_NykoebingKatedralskole_koersel1</v>
      </c>
      <c r="I10369" s="61" t="str">
        <f aca="false">MID(RIGHT(B10369,LEN(B10369)-3),1,FIND("_",RIGHT(B10369,LEN(B10369)-3))-1)</f>
        <v>Springfroe</v>
      </c>
      <c r="J10369" s="61" t="str">
        <f aca="false">TRIM(SUBSTITUTE(RIGHT(B10369,FIND(I10369,B10369)+1),"_",""))</f>
        <v>eDNA</v>
      </c>
      <c r="K10369" s="0" t="str">
        <f aca="false">IFERROR(VALUE(SUBSTITUTE(E10369,".",",")),E10369)</f>
        <v>No Ct</v>
      </c>
      <c r="L10369" s="61" t="str">
        <f aca="false">IF(J10369="PosK",SUMIFS(K:K,J:J,"PosK",H:H,H10369),"")</f>
        <v/>
      </c>
      <c r="M10369" s="61" t="str">
        <f aca="false">IF(J10369="PosK",SUMIFS(K:K,J:J,"NegK",H:H,H10369),"")</f>
        <v/>
      </c>
      <c r="N10369" s="61" t="str">
        <f aca="false">IF(J10369="PosK",SUMIFS(K:K,J:J,"eDNA",H:H,H10369),"")</f>
        <v/>
      </c>
      <c r="P10369" s="62"/>
      <c r="T10369" s="63"/>
      <c r="W10369" s="64"/>
    </row>
    <row r="10370" customFormat="false" ht="14.25" hidden="false" customHeight="false" outlineLevel="0" collapsed="false">
      <c r="A10370" s="0" t="s">
        <v>794</v>
      </c>
      <c r="B10370" s="52" t="s">
        <v>960</v>
      </c>
      <c r="C10370" s="52" t="s">
        <v>743</v>
      </c>
      <c r="D10370" s="53" t="n">
        <v>0.1</v>
      </c>
      <c r="E10370" s="53" t="n">
        <v>30.71</v>
      </c>
      <c r="F10370" s="0" t="s">
        <v>1481</v>
      </c>
      <c r="G10370" s="0" t="str">
        <f aca="false">LEFT(B10370,2)</f>
        <v>07</v>
      </c>
      <c r="H10370" s="0" t="str">
        <f aca="false">I10370&amp;"_"&amp;G10370&amp;"_"&amp;F10370</f>
        <v>Springfroe_07_20191023_DL2019005_NykoebingKatedralskole_koersel1</v>
      </c>
      <c r="I10370" s="61" t="str">
        <f aca="false">MID(RIGHT(B10370,LEN(B10370)-3),1,FIND("_",RIGHT(B10370,LEN(B10370)-3))-1)</f>
        <v>Springfroe</v>
      </c>
      <c r="J10370" s="61" t="str">
        <f aca="false">TRIM(SUBSTITUTE(RIGHT(B10370,FIND(I10370,B10370)+1),"_",""))</f>
        <v>PosK</v>
      </c>
      <c r="K10370" s="0" t="n">
        <f aca="false">IFERROR(VALUE(SUBSTITUTE(E10370,".",",")),E10370)</f>
        <v>30.71</v>
      </c>
      <c r="L10370" s="61" t="n">
        <f aca="false">IF(J10370="PosK",SUMIFS(K:K,J:J,"PosK",H:H,H10370),"")</f>
        <v>30.71</v>
      </c>
      <c r="M10370" s="61" t="n">
        <f aca="false">IF(J10370="PosK",SUMIFS(K:K,J:J,"NegK",H:H,H10370),"")</f>
        <v>0</v>
      </c>
      <c r="N10370" s="61" t="n">
        <f aca="false">IF(J10370="PosK",SUMIFS(K:K,J:J,"eDNA",H:H,H10370),"")</f>
        <v>0</v>
      </c>
      <c r="P10370" s="62" t="n">
        <f aca="false">IF(K10372="No Ct",0,K10372)</f>
        <v>0</v>
      </c>
      <c r="Q10370" s="62" t="n">
        <f aca="false">IF(K10373="No Ct",0,K10373)</f>
        <v>0</v>
      </c>
      <c r="R10370" s="0" t="str">
        <f aca="false">IF(AND(L10370&gt;0,M10370=0),"Valid","Invalid")</f>
        <v>Valid</v>
      </c>
      <c r="S10370" s="0" t="str">
        <f aca="false">IF(OR(P10370&gt;1,Q10370&gt;1),"Present","Absent")</f>
        <v>Absent</v>
      </c>
      <c r="T10370" s="63" t="str">
        <f aca="false">IF(OR(AND(P10370&gt;1,P10370&lt;41),AND(Q10370&gt;1,Q10370&lt;41)),"Ct&lt;41","Ct&gt;41")</f>
        <v>Ct&gt;41</v>
      </c>
      <c r="U10370" s="0" t="str">
        <f aca="false">I10370</f>
        <v>Springfroe</v>
      </c>
      <c r="V10370" s="0" t="str">
        <f aca="false">MID(F10370,10,9)</f>
        <v>DL2019005</v>
      </c>
      <c r="W10370" s="64" t="str">
        <f aca="false">V10370&amp;"_"&amp;U10370&amp;"_"&amp;R10370&amp;"_"&amp;S10370&amp;"_"&amp;T10370</f>
        <v>DL2019005_Springfroe_Valid_Absent_Ct&gt;41</v>
      </c>
    </row>
    <row r="10371" customFormat="false" ht="14.25" hidden="false" customHeight="false" outlineLevel="0" collapsed="false">
      <c r="A10371" s="0" t="s">
        <v>796</v>
      </c>
      <c r="B10371" s="52" t="s">
        <v>961</v>
      </c>
      <c r="C10371" s="52" t="s">
        <v>747</v>
      </c>
      <c r="D10371" s="53" t="n">
        <v>0.1</v>
      </c>
      <c r="E10371" s="53" t="s">
        <v>748</v>
      </c>
      <c r="F10371" s="0" t="s">
        <v>1481</v>
      </c>
      <c r="G10371" s="0" t="str">
        <f aca="false">LEFT(B10371,2)</f>
        <v>07</v>
      </c>
      <c r="H10371" s="0" t="str">
        <f aca="false">I10371&amp;"_"&amp;G10371&amp;"_"&amp;F10371</f>
        <v>Springfroe_07_20191023_DL2019005_NykoebingKatedralskole_koersel1</v>
      </c>
      <c r="I10371" s="61" t="str">
        <f aca="false">MID(RIGHT(B10371,LEN(B10371)-3),1,FIND("_",RIGHT(B10371,LEN(B10371)-3))-1)</f>
        <v>Springfroe</v>
      </c>
      <c r="J10371" s="61" t="str">
        <f aca="false">TRIM(SUBSTITUTE(RIGHT(B10371,FIND(I10371,B10371)+1),"_",""))</f>
        <v>NegK</v>
      </c>
      <c r="K10371" s="0" t="str">
        <f aca="false">IFERROR(VALUE(SUBSTITUTE(E10371,".",",")),E10371)</f>
        <v>No Ct</v>
      </c>
      <c r="L10371" s="61" t="str">
        <f aca="false">IF(J10371="PosK",SUMIFS(K:K,J:J,"PosK",H:H,H10371),"")</f>
        <v/>
      </c>
      <c r="M10371" s="61" t="str">
        <f aca="false">IF(J10371="PosK",SUMIFS(K:K,J:J,"NegK",H:H,H10371),"")</f>
        <v/>
      </c>
      <c r="N10371" s="61" t="str">
        <f aca="false">IF(J10371="PosK",SUMIFS(K:K,J:J,"eDNA",H:H,H10371),"")</f>
        <v/>
      </c>
    </row>
    <row r="10372" customFormat="false" ht="14.25" hidden="false" customHeight="false" outlineLevel="0" collapsed="false">
      <c r="A10372" s="0" t="s">
        <v>798</v>
      </c>
      <c r="B10372" s="52" t="s">
        <v>962</v>
      </c>
      <c r="C10372" s="52" t="s">
        <v>751</v>
      </c>
      <c r="D10372" s="53" t="n">
        <v>0.1</v>
      </c>
      <c r="E10372" s="53" t="s">
        <v>748</v>
      </c>
      <c r="F10372" s="0" t="s">
        <v>1481</v>
      </c>
      <c r="G10372" s="0" t="str">
        <f aca="false">LEFT(B10372,2)</f>
        <v>07</v>
      </c>
      <c r="H10372" s="0" t="str">
        <f aca="false">I10372&amp;"_"&amp;G10372&amp;"_"&amp;F10372</f>
        <v>Springfroe_07_20191023_DL2019005_NykoebingKatedralskole_koersel1</v>
      </c>
      <c r="I10372" s="61" t="str">
        <f aca="false">MID(RIGHT(B10372,LEN(B10372)-3),1,FIND("_",RIGHT(B10372,LEN(B10372)-3))-1)</f>
        <v>Springfroe</v>
      </c>
      <c r="J10372" s="61" t="str">
        <f aca="false">TRIM(SUBSTITUTE(RIGHT(B10372,FIND(I10372,B10372)+1),"_",""))</f>
        <v>eDNA</v>
      </c>
      <c r="K10372" s="0" t="str">
        <f aca="false">IFERROR(VALUE(SUBSTITUTE(E10372,".",",")),E10372)</f>
        <v>No Ct</v>
      </c>
      <c r="L10372" s="61" t="str">
        <f aca="false">IF(J10372="PosK",SUMIFS(K:K,J:J,"PosK",H:H,H10372),"")</f>
        <v/>
      </c>
      <c r="M10372" s="61" t="str">
        <f aca="false">IF(J10372="PosK",SUMIFS(K:K,J:J,"NegK",H:H,H10372),"")</f>
        <v/>
      </c>
      <c r="N10372" s="61" t="str">
        <f aca="false">IF(J10372="PosK",SUMIFS(K:K,J:J,"eDNA",H:H,H10372),"")</f>
        <v/>
      </c>
      <c r="Q10372" s="62"/>
    </row>
    <row r="10373" customFormat="false" ht="14.25" hidden="false" customHeight="false" outlineLevel="0" collapsed="false">
      <c r="A10373" s="0" t="s">
        <v>800</v>
      </c>
      <c r="B10373" s="52" t="s">
        <v>962</v>
      </c>
      <c r="C10373" s="52" t="s">
        <v>751</v>
      </c>
      <c r="D10373" s="53" t="n">
        <v>0.1</v>
      </c>
      <c r="E10373" s="53" t="s">
        <v>748</v>
      </c>
      <c r="F10373" s="0" t="s">
        <v>1481</v>
      </c>
      <c r="G10373" s="0" t="str">
        <f aca="false">LEFT(B10373,2)</f>
        <v>07</v>
      </c>
      <c r="H10373" s="0" t="str">
        <f aca="false">I10373&amp;"_"&amp;G10373&amp;"_"&amp;F10373</f>
        <v>Springfroe_07_20191023_DL2019005_NykoebingKatedralskole_koersel1</v>
      </c>
      <c r="I10373" s="61" t="str">
        <f aca="false">MID(RIGHT(B10373,LEN(B10373)-3),1,FIND("_",RIGHT(B10373,LEN(B10373)-3))-1)</f>
        <v>Springfroe</v>
      </c>
      <c r="J10373" s="61" t="str">
        <f aca="false">TRIM(SUBSTITUTE(RIGHT(B10373,FIND(I10373,B10373)+1),"_",""))</f>
        <v>eDNA</v>
      </c>
      <c r="K10373" s="0" t="str">
        <f aca="false">IFERROR(VALUE(SUBSTITUTE(E10373,".",",")),E10373)</f>
        <v>No Ct</v>
      </c>
      <c r="L10373" s="61" t="str">
        <f aca="false">IF(J10373="PosK",SUMIFS(K:K,J:J,"PosK",H:H,H10373),"")</f>
        <v/>
      </c>
      <c r="M10373" s="61" t="str">
        <f aca="false">IF(J10373="PosK",SUMIFS(K:K,J:J,"NegK",H:H,H10373),"")</f>
        <v/>
      </c>
      <c r="N10373" s="61" t="str">
        <f aca="false">IF(J10373="PosK",SUMIFS(K:K,J:J,"eDNA",H:H,H10373),"")</f>
        <v/>
      </c>
      <c r="P10373" s="62"/>
      <c r="T10373" s="63"/>
      <c r="W10373" s="64"/>
    </row>
    <row r="10374" customFormat="false" ht="14.25" hidden="false" customHeight="false" outlineLevel="0" collapsed="false">
      <c r="A10374" s="0" t="s">
        <v>802</v>
      </c>
      <c r="B10374" s="52" t="s">
        <v>964</v>
      </c>
      <c r="C10374" s="52" t="s">
        <v>743</v>
      </c>
      <c r="D10374" s="53" t="n">
        <v>0.1</v>
      </c>
      <c r="E10374" s="53" t="n">
        <v>26.34</v>
      </c>
      <c r="F10374" s="0" t="s">
        <v>1481</v>
      </c>
      <c r="G10374" s="0" t="str">
        <f aca="false">LEFT(B10374,2)</f>
        <v>08</v>
      </c>
      <c r="H10374" s="0" t="str">
        <f aca="false">I10374&amp;"_"&amp;G10374&amp;"_"&amp;F10374</f>
        <v>Klokkefroe_08_20191023_DL2019005_NykoebingKatedralskole_koersel1</v>
      </c>
      <c r="I10374" s="61" t="str">
        <f aca="false">MID(RIGHT(B10374,LEN(B10374)-3),1,FIND("_",RIGHT(B10374,LEN(B10374)-3))-1)</f>
        <v>Klokkefroe</v>
      </c>
      <c r="J10374" s="61" t="str">
        <f aca="false">TRIM(SUBSTITUTE(RIGHT(B10374,FIND(I10374,B10374)+1),"_",""))</f>
        <v>PosK</v>
      </c>
      <c r="K10374" s="0" t="n">
        <f aca="false">IFERROR(VALUE(SUBSTITUTE(E10374,".",",")),E10374)</f>
        <v>26.34</v>
      </c>
      <c r="L10374" s="61" t="n">
        <f aca="false">IF(J10374="PosK",SUMIFS(K:K,J:J,"PosK",H:H,H10374),"")</f>
        <v>26.34</v>
      </c>
      <c r="M10374" s="61" t="n">
        <f aca="false">IF(J10374="PosK",SUMIFS(K:K,J:J,"NegK",H:H,H10374),"")</f>
        <v>0</v>
      </c>
      <c r="N10374" s="61" t="n">
        <f aca="false">IF(J10374="PosK",SUMIFS(K:K,J:J,"eDNA",H:H,H10374),"")</f>
        <v>0</v>
      </c>
      <c r="P10374" s="62" t="n">
        <f aca="false">IF(K10376="No Ct",0,K10376)</f>
        <v>0</v>
      </c>
      <c r="Q10374" s="62" t="n">
        <f aca="false">IF(K10377="No Ct",0,K10377)</f>
        <v>0</v>
      </c>
      <c r="R10374" s="0" t="str">
        <f aca="false">IF(AND(L10374&gt;0,M10374=0),"Valid","Invalid")</f>
        <v>Valid</v>
      </c>
      <c r="S10374" s="0" t="str">
        <f aca="false">IF(OR(P10374&gt;1,Q10374&gt;1),"Present","Absent")</f>
        <v>Absent</v>
      </c>
      <c r="T10374" s="63" t="str">
        <f aca="false">IF(OR(AND(P10374&gt;1,P10374&lt;41),AND(Q10374&gt;1,Q10374&lt;41)),"Ct&lt;41","Ct&gt;41")</f>
        <v>Ct&gt;41</v>
      </c>
      <c r="U10374" s="0" t="str">
        <f aca="false">I10374</f>
        <v>Klokkefroe</v>
      </c>
      <c r="V10374" s="0" t="str">
        <f aca="false">MID(F10374,10,9)</f>
        <v>DL2019005</v>
      </c>
      <c r="W10374" s="64" t="str">
        <f aca="false">V10374&amp;"_"&amp;U10374&amp;"_"&amp;R10374&amp;"_"&amp;S10374&amp;"_"&amp;T10374</f>
        <v>DL2019005_Klokkefroe_Valid_Absent_Ct&gt;41</v>
      </c>
    </row>
    <row r="10375" customFormat="false" ht="14.25" hidden="false" customHeight="false" outlineLevel="0" collapsed="false">
      <c r="A10375" s="0" t="s">
        <v>804</v>
      </c>
      <c r="B10375" s="52" t="s">
        <v>965</v>
      </c>
      <c r="C10375" s="52" t="s">
        <v>747</v>
      </c>
      <c r="D10375" s="53" t="n">
        <v>0.1</v>
      </c>
      <c r="E10375" s="53" t="s">
        <v>748</v>
      </c>
      <c r="F10375" s="0" t="s">
        <v>1481</v>
      </c>
      <c r="G10375" s="0" t="str">
        <f aca="false">LEFT(B10375,2)</f>
        <v>08</v>
      </c>
      <c r="H10375" s="0" t="str">
        <f aca="false">I10375&amp;"_"&amp;G10375&amp;"_"&amp;F10375</f>
        <v>Klokkefroe_08_20191023_DL2019005_NykoebingKatedralskole_koersel1</v>
      </c>
      <c r="I10375" s="61" t="str">
        <f aca="false">MID(RIGHT(B10375,LEN(B10375)-3),1,FIND("_",RIGHT(B10375,LEN(B10375)-3))-1)</f>
        <v>Klokkefroe</v>
      </c>
      <c r="J10375" s="61" t="str">
        <f aca="false">TRIM(SUBSTITUTE(RIGHT(B10375,FIND(I10375,B10375)+1),"_",""))</f>
        <v>NegK</v>
      </c>
      <c r="K10375" s="0" t="str">
        <f aca="false">IFERROR(VALUE(SUBSTITUTE(E10375,".",",")),E10375)</f>
        <v>No Ct</v>
      </c>
      <c r="L10375" s="61" t="str">
        <f aca="false">IF(J10375="PosK",SUMIFS(K:K,J:J,"PosK",H:H,H10375),"")</f>
        <v/>
      </c>
      <c r="M10375" s="61" t="str">
        <f aca="false">IF(J10375="PosK",SUMIFS(K:K,J:J,"NegK",H:H,H10375),"")</f>
        <v/>
      </c>
      <c r="N10375" s="61" t="str">
        <f aca="false">IF(J10375="PosK",SUMIFS(K:K,J:J,"eDNA",H:H,H10375),"")</f>
        <v/>
      </c>
    </row>
    <row r="10376" customFormat="false" ht="14.25" hidden="false" customHeight="false" outlineLevel="0" collapsed="false">
      <c r="A10376" s="0" t="s">
        <v>806</v>
      </c>
      <c r="B10376" s="52" t="s">
        <v>966</v>
      </c>
      <c r="C10376" s="52" t="s">
        <v>751</v>
      </c>
      <c r="D10376" s="53" t="n">
        <v>0.1</v>
      </c>
      <c r="E10376" s="53" t="s">
        <v>748</v>
      </c>
      <c r="F10376" s="0" t="s">
        <v>1481</v>
      </c>
      <c r="G10376" s="0" t="str">
        <f aca="false">LEFT(B10376,2)</f>
        <v>08</v>
      </c>
      <c r="H10376" s="0" t="str">
        <f aca="false">I10376&amp;"_"&amp;G10376&amp;"_"&amp;F10376</f>
        <v>Klokkefroe_08_20191023_DL2019005_NykoebingKatedralskole_koersel1</v>
      </c>
      <c r="I10376" s="61" t="str">
        <f aca="false">MID(RIGHT(B10376,LEN(B10376)-3),1,FIND("_",RIGHT(B10376,LEN(B10376)-3))-1)</f>
        <v>Klokkefroe</v>
      </c>
      <c r="J10376" s="61" t="str">
        <f aca="false">TRIM(SUBSTITUTE(RIGHT(B10376,FIND(I10376,B10376)+1),"_",""))</f>
        <v>eDNA</v>
      </c>
      <c r="K10376" s="0" t="str">
        <f aca="false">IFERROR(VALUE(SUBSTITUTE(E10376,".",",")),E10376)</f>
        <v>No Ct</v>
      </c>
      <c r="L10376" s="61" t="str">
        <f aca="false">IF(J10376="PosK",SUMIFS(K:K,J:J,"PosK",H:H,H10376),"")</f>
        <v/>
      </c>
      <c r="M10376" s="61" t="str">
        <f aca="false">IF(J10376="PosK",SUMIFS(K:K,J:J,"NegK",H:H,H10376),"")</f>
        <v/>
      </c>
      <c r="N10376" s="61" t="str">
        <f aca="false">IF(J10376="PosK",SUMIFS(K:K,J:J,"eDNA",H:H,H10376),"")</f>
        <v/>
      </c>
      <c r="Q10376" s="62"/>
    </row>
    <row r="10377" customFormat="false" ht="14.25" hidden="false" customHeight="false" outlineLevel="0" collapsed="false">
      <c r="A10377" s="0" t="s">
        <v>808</v>
      </c>
      <c r="B10377" s="52" t="s">
        <v>966</v>
      </c>
      <c r="C10377" s="52" t="s">
        <v>751</v>
      </c>
      <c r="D10377" s="53" t="n">
        <v>0.1</v>
      </c>
      <c r="E10377" s="53" t="s">
        <v>748</v>
      </c>
      <c r="F10377" s="0" t="s">
        <v>1481</v>
      </c>
      <c r="G10377" s="0" t="str">
        <f aca="false">LEFT(B10377,2)</f>
        <v>08</v>
      </c>
      <c r="H10377" s="0" t="str">
        <f aca="false">I10377&amp;"_"&amp;G10377&amp;"_"&amp;F10377</f>
        <v>Klokkefroe_08_20191023_DL2019005_NykoebingKatedralskole_koersel1</v>
      </c>
      <c r="I10377" s="61" t="str">
        <f aca="false">MID(RIGHT(B10377,LEN(B10377)-3),1,FIND("_",RIGHT(B10377,LEN(B10377)-3))-1)</f>
        <v>Klokkefroe</v>
      </c>
      <c r="J10377" s="61" t="str">
        <f aca="false">TRIM(SUBSTITUTE(RIGHT(B10377,FIND(I10377,B10377)+1),"_",""))</f>
        <v>eDNA</v>
      </c>
      <c r="K10377" s="0" t="str">
        <f aca="false">IFERROR(VALUE(SUBSTITUTE(E10377,".",",")),E10377)</f>
        <v>No Ct</v>
      </c>
      <c r="L10377" s="61" t="str">
        <f aca="false">IF(J10377="PosK",SUMIFS(K:K,J:J,"PosK",H:H,H10377),"")</f>
        <v/>
      </c>
      <c r="M10377" s="61" t="str">
        <f aca="false">IF(J10377="PosK",SUMIFS(K:K,J:J,"NegK",H:H,H10377),"")</f>
        <v/>
      </c>
      <c r="N10377" s="61" t="str">
        <f aca="false">IF(J10377="PosK",SUMIFS(K:K,J:J,"eDNA",H:H,H10377),"")</f>
        <v/>
      </c>
      <c r="P10377" s="62"/>
      <c r="T10377" s="63"/>
      <c r="W10377" s="64"/>
    </row>
    <row r="10378" customFormat="false" ht="14.25" hidden="false" customHeight="false" outlineLevel="0" collapsed="false">
      <c r="A10378" s="0" t="s">
        <v>810</v>
      </c>
      <c r="B10378" s="52" t="s">
        <v>968</v>
      </c>
      <c r="C10378" s="52" t="s">
        <v>743</v>
      </c>
      <c r="D10378" s="53" t="n">
        <v>0.1</v>
      </c>
      <c r="E10378" s="53" t="n">
        <v>24.8</v>
      </c>
      <c r="F10378" s="0" t="s">
        <v>1481</v>
      </c>
      <c r="G10378" s="0" t="str">
        <f aca="false">LEFT(B10378,2)</f>
        <v>09</v>
      </c>
      <c r="H10378" s="0" t="str">
        <f aca="false">I10378&amp;"_"&amp;G10378&amp;"_"&amp;F10378</f>
        <v>Skrubtudse_09_20191023_DL2019005_NykoebingKatedralskole_koersel1</v>
      </c>
      <c r="I10378" s="61" t="str">
        <f aca="false">MID(RIGHT(B10378,LEN(B10378)-3),1,FIND("_",RIGHT(B10378,LEN(B10378)-3))-1)</f>
        <v>Skrubtudse</v>
      </c>
      <c r="J10378" s="61" t="str">
        <f aca="false">TRIM(SUBSTITUTE(RIGHT(B10378,FIND(I10378,B10378)+1),"_",""))</f>
        <v>PosK</v>
      </c>
      <c r="K10378" s="0" t="n">
        <f aca="false">IFERROR(VALUE(SUBSTITUTE(E10378,".",",")),E10378)</f>
        <v>24.8</v>
      </c>
      <c r="L10378" s="61" t="n">
        <f aca="false">IF(J10378="PosK",SUMIFS(K:K,J:J,"PosK",H:H,H10378),"")</f>
        <v>24.8</v>
      </c>
      <c r="M10378" s="61" t="n">
        <f aca="false">IF(J10378="PosK",SUMIFS(K:K,J:J,"NegK",H:H,H10378),"")</f>
        <v>0</v>
      </c>
      <c r="N10378" s="61" t="n">
        <f aca="false">IF(J10378="PosK",SUMIFS(K:K,J:J,"eDNA",H:H,H10378),"")</f>
        <v>0</v>
      </c>
      <c r="P10378" s="62" t="n">
        <f aca="false">IF(K10380="No Ct",0,K10380)</f>
        <v>0</v>
      </c>
      <c r="Q10378" s="62" t="n">
        <f aca="false">IF(K10381="No Ct",0,K10381)</f>
        <v>0</v>
      </c>
      <c r="R10378" s="0" t="str">
        <f aca="false">IF(AND(L10378&gt;0,M10378=0),"Valid","Invalid")</f>
        <v>Valid</v>
      </c>
      <c r="S10378" s="0" t="str">
        <f aca="false">IF(OR(P10378&gt;1,Q10378&gt;1),"Present","Absent")</f>
        <v>Absent</v>
      </c>
      <c r="T10378" s="63" t="str">
        <f aca="false">IF(OR(AND(P10378&gt;1,P10378&lt;41),AND(Q10378&gt;1,Q10378&lt;41)),"Ct&lt;41","Ct&gt;41")</f>
        <v>Ct&gt;41</v>
      </c>
      <c r="U10378" s="0" t="str">
        <f aca="false">I10378</f>
        <v>Skrubtudse</v>
      </c>
      <c r="V10378" s="0" t="str">
        <f aca="false">MID(F10378,10,9)</f>
        <v>DL2019005</v>
      </c>
      <c r="W10378" s="64" t="str">
        <f aca="false">V10378&amp;"_"&amp;U10378&amp;"_"&amp;R10378&amp;"_"&amp;S10378&amp;"_"&amp;T10378</f>
        <v>DL2019005_Skrubtudse_Valid_Absent_Ct&gt;41</v>
      </c>
    </row>
    <row r="10379" customFormat="false" ht="14.25" hidden="false" customHeight="false" outlineLevel="0" collapsed="false">
      <c r="A10379" s="0" t="s">
        <v>812</v>
      </c>
      <c r="B10379" s="52" t="s">
        <v>969</v>
      </c>
      <c r="C10379" s="52" t="s">
        <v>747</v>
      </c>
      <c r="D10379" s="53" t="n">
        <v>0.1</v>
      </c>
      <c r="E10379" s="53" t="s">
        <v>748</v>
      </c>
      <c r="F10379" s="0" t="s">
        <v>1481</v>
      </c>
      <c r="G10379" s="0" t="str">
        <f aca="false">LEFT(B10379,2)</f>
        <v>09</v>
      </c>
      <c r="H10379" s="0" t="str">
        <f aca="false">I10379&amp;"_"&amp;G10379&amp;"_"&amp;F10379</f>
        <v>Skrubtudse_09_20191023_DL2019005_NykoebingKatedralskole_koersel1</v>
      </c>
      <c r="I10379" s="61" t="str">
        <f aca="false">MID(RIGHT(B10379,LEN(B10379)-3),1,FIND("_",RIGHT(B10379,LEN(B10379)-3))-1)</f>
        <v>Skrubtudse</v>
      </c>
      <c r="J10379" s="61" t="str">
        <f aca="false">TRIM(SUBSTITUTE(RIGHT(B10379,FIND(I10379,B10379)+1),"_",""))</f>
        <v>NegK</v>
      </c>
      <c r="K10379" s="0" t="str">
        <f aca="false">IFERROR(VALUE(SUBSTITUTE(E10379,".",",")),E10379)</f>
        <v>No Ct</v>
      </c>
      <c r="L10379" s="61" t="str">
        <f aca="false">IF(J10379="PosK",SUMIFS(K:K,J:J,"PosK",H:H,H10379),"")</f>
        <v/>
      </c>
      <c r="M10379" s="61" t="str">
        <f aca="false">IF(J10379="PosK",SUMIFS(K:K,J:J,"NegK",H:H,H10379),"")</f>
        <v/>
      </c>
      <c r="N10379" s="61" t="str">
        <f aca="false">IF(J10379="PosK",SUMIFS(K:K,J:J,"eDNA",H:H,H10379),"")</f>
        <v/>
      </c>
    </row>
    <row r="10380" customFormat="false" ht="14.25" hidden="false" customHeight="false" outlineLevel="0" collapsed="false">
      <c r="A10380" s="0" t="s">
        <v>814</v>
      </c>
      <c r="B10380" s="52" t="s">
        <v>970</v>
      </c>
      <c r="C10380" s="52" t="s">
        <v>751</v>
      </c>
      <c r="D10380" s="53" t="n">
        <v>0.1</v>
      </c>
      <c r="E10380" s="53" t="s">
        <v>748</v>
      </c>
      <c r="F10380" s="0" t="s">
        <v>1481</v>
      </c>
      <c r="G10380" s="0" t="str">
        <f aca="false">LEFT(B10380,2)</f>
        <v>09</v>
      </c>
      <c r="H10380" s="0" t="str">
        <f aca="false">I10380&amp;"_"&amp;G10380&amp;"_"&amp;F10380</f>
        <v>Skrubtudse_09_20191023_DL2019005_NykoebingKatedralskole_koersel1</v>
      </c>
      <c r="I10380" s="61" t="str">
        <f aca="false">MID(RIGHT(B10380,LEN(B10380)-3),1,FIND("_",RIGHT(B10380,LEN(B10380)-3))-1)</f>
        <v>Skrubtudse</v>
      </c>
      <c r="J10380" s="61" t="str">
        <f aca="false">TRIM(SUBSTITUTE(RIGHT(B10380,FIND(I10380,B10380)+1),"_",""))</f>
        <v>eDNA</v>
      </c>
      <c r="K10380" s="0" t="str">
        <f aca="false">IFERROR(VALUE(SUBSTITUTE(E10380,".",",")),E10380)</f>
        <v>No Ct</v>
      </c>
      <c r="L10380" s="61" t="str">
        <f aca="false">IF(J10380="PosK",SUMIFS(K:K,J:J,"PosK",H:H,H10380),"")</f>
        <v/>
      </c>
      <c r="M10380" s="61" t="str">
        <f aca="false">IF(J10380="PosK",SUMIFS(K:K,J:J,"NegK",H:H,H10380),"")</f>
        <v/>
      </c>
      <c r="N10380" s="61" t="str">
        <f aca="false">IF(J10380="PosK",SUMIFS(K:K,J:J,"eDNA",H:H,H10380),"")</f>
        <v/>
      </c>
      <c r="Q10380" s="62"/>
    </row>
    <row r="10381" customFormat="false" ht="14.25" hidden="false" customHeight="false" outlineLevel="0" collapsed="false">
      <c r="A10381" s="0" t="s">
        <v>816</v>
      </c>
      <c r="B10381" s="52" t="s">
        <v>970</v>
      </c>
      <c r="C10381" s="52" t="s">
        <v>751</v>
      </c>
      <c r="D10381" s="53" t="n">
        <v>0.1</v>
      </c>
      <c r="E10381" s="53" t="s">
        <v>748</v>
      </c>
      <c r="F10381" s="0" t="s">
        <v>1481</v>
      </c>
      <c r="G10381" s="0" t="str">
        <f aca="false">LEFT(B10381,2)</f>
        <v>09</v>
      </c>
      <c r="H10381" s="0" t="str">
        <f aca="false">I10381&amp;"_"&amp;G10381&amp;"_"&amp;F10381</f>
        <v>Skrubtudse_09_20191023_DL2019005_NykoebingKatedralskole_koersel1</v>
      </c>
      <c r="I10381" s="61" t="str">
        <f aca="false">MID(RIGHT(B10381,LEN(B10381)-3),1,FIND("_",RIGHT(B10381,LEN(B10381)-3))-1)</f>
        <v>Skrubtudse</v>
      </c>
      <c r="J10381" s="61" t="str">
        <f aca="false">TRIM(SUBSTITUTE(RIGHT(B10381,FIND(I10381,B10381)+1),"_",""))</f>
        <v>eDNA</v>
      </c>
      <c r="K10381" s="0" t="str">
        <f aca="false">IFERROR(VALUE(SUBSTITUTE(E10381,".",",")),E10381)</f>
        <v>No Ct</v>
      </c>
      <c r="L10381" s="61" t="str">
        <f aca="false">IF(J10381="PosK",SUMIFS(K:K,J:J,"PosK",H:H,H10381),"")</f>
        <v/>
      </c>
      <c r="M10381" s="61" t="str">
        <f aca="false">IF(J10381="PosK",SUMIFS(K:K,J:J,"NegK",H:H,H10381),"")</f>
        <v/>
      </c>
      <c r="N10381" s="61" t="str">
        <f aca="false">IF(J10381="PosK",SUMIFS(K:K,J:J,"eDNA",H:H,H10381),"")</f>
        <v/>
      </c>
      <c r="P10381" s="62"/>
      <c r="T10381" s="63"/>
      <c r="W10381" s="64"/>
    </row>
    <row r="10382" customFormat="false" ht="14.25" hidden="false" customHeight="false" outlineLevel="0" collapsed="false">
      <c r="A10382" s="0" t="s">
        <v>818</v>
      </c>
      <c r="B10382" s="52" t="s">
        <v>972</v>
      </c>
      <c r="C10382" s="52" t="s">
        <v>743</v>
      </c>
      <c r="D10382" s="53" t="n">
        <v>0.1</v>
      </c>
      <c r="E10382" s="53" t="n">
        <v>23.85</v>
      </c>
      <c r="F10382" s="0" t="s">
        <v>1481</v>
      </c>
      <c r="G10382" s="0" t="str">
        <f aca="false">LEFT(B10382,2)</f>
        <v>10</v>
      </c>
      <c r="H10382" s="0" t="str">
        <f aca="false">I10382&amp;"_"&amp;G10382&amp;"_"&amp;F10382</f>
        <v>Skrubtudse_10_20191023_DL2019005_NykoebingKatedralskole_koersel1</v>
      </c>
      <c r="I10382" s="61" t="str">
        <f aca="false">MID(RIGHT(B10382,LEN(B10382)-3),1,FIND("_",RIGHT(B10382,LEN(B10382)-3))-1)</f>
        <v>Skrubtudse</v>
      </c>
      <c r="J10382" s="61" t="str">
        <f aca="false">TRIM(SUBSTITUTE(RIGHT(B10382,FIND(I10382,B10382)+1),"_",""))</f>
        <v>PosK</v>
      </c>
      <c r="K10382" s="0" t="n">
        <f aca="false">IFERROR(VALUE(SUBSTITUTE(E10382,".",",")),E10382)</f>
        <v>23.85</v>
      </c>
      <c r="L10382" s="61" t="n">
        <f aca="false">IF(J10382="PosK",SUMIFS(K:K,J:J,"PosK",H:H,H10382),"")</f>
        <v>23.85</v>
      </c>
      <c r="M10382" s="61" t="n">
        <f aca="false">IF(J10382="PosK",SUMIFS(K:K,J:J,"NegK",H:H,H10382),"")</f>
        <v>0</v>
      </c>
      <c r="N10382" s="61" t="n">
        <f aca="false">IF(J10382="PosK",SUMIFS(K:K,J:J,"eDNA",H:H,H10382),"")</f>
        <v>0</v>
      </c>
      <c r="P10382" s="62" t="n">
        <f aca="false">IF(K10384="No Ct",0,K10384)</f>
        <v>0</v>
      </c>
      <c r="Q10382" s="62" t="n">
        <f aca="false">IF(K10385="No Ct",0,K10385)</f>
        <v>0</v>
      </c>
      <c r="R10382" s="0" t="str">
        <f aca="false">IF(AND(L10382&gt;0,M10382=0),"Valid","Invalid")</f>
        <v>Valid</v>
      </c>
      <c r="S10382" s="0" t="str">
        <f aca="false">IF(OR(P10382&gt;1,Q10382&gt;1),"Present","Absent")</f>
        <v>Absent</v>
      </c>
      <c r="T10382" s="63" t="str">
        <f aca="false">IF(OR(AND(P10382&gt;1,P10382&lt;41),AND(Q10382&gt;1,Q10382&lt;41)),"Ct&lt;41","Ct&gt;41")</f>
        <v>Ct&gt;41</v>
      </c>
      <c r="U10382" s="0" t="str">
        <f aca="false">I10382</f>
        <v>Skrubtudse</v>
      </c>
      <c r="V10382" s="0" t="str">
        <f aca="false">MID(F10382,10,9)</f>
        <v>DL2019005</v>
      </c>
      <c r="W10382" s="64" t="str">
        <f aca="false">V10382&amp;"_"&amp;U10382&amp;"_"&amp;R10382&amp;"_"&amp;S10382&amp;"_"&amp;T10382</f>
        <v>DL2019005_Skrubtudse_Valid_Absent_Ct&gt;41</v>
      </c>
    </row>
    <row r="10383" customFormat="false" ht="14.25" hidden="false" customHeight="false" outlineLevel="0" collapsed="false">
      <c r="A10383" s="0" t="s">
        <v>820</v>
      </c>
      <c r="B10383" s="52" t="s">
        <v>973</v>
      </c>
      <c r="C10383" s="52" t="s">
        <v>747</v>
      </c>
      <c r="D10383" s="53" t="n">
        <v>0.1</v>
      </c>
      <c r="E10383" s="53" t="s">
        <v>748</v>
      </c>
      <c r="F10383" s="0" t="s">
        <v>1481</v>
      </c>
      <c r="G10383" s="0" t="str">
        <f aca="false">LEFT(B10383,2)</f>
        <v>10</v>
      </c>
      <c r="H10383" s="0" t="str">
        <f aca="false">I10383&amp;"_"&amp;G10383&amp;"_"&amp;F10383</f>
        <v>Skrubtudse_10_20191023_DL2019005_NykoebingKatedralskole_koersel1</v>
      </c>
      <c r="I10383" s="61" t="str">
        <f aca="false">MID(RIGHT(B10383,LEN(B10383)-3),1,FIND("_",RIGHT(B10383,LEN(B10383)-3))-1)</f>
        <v>Skrubtudse</v>
      </c>
      <c r="J10383" s="61" t="str">
        <f aca="false">TRIM(SUBSTITUTE(RIGHT(B10383,FIND(I10383,B10383)+1),"_",""))</f>
        <v>NegK</v>
      </c>
      <c r="K10383" s="0" t="str">
        <f aca="false">IFERROR(VALUE(SUBSTITUTE(E10383,".",",")),E10383)</f>
        <v>No Ct</v>
      </c>
      <c r="L10383" s="61" t="str">
        <f aca="false">IF(J10383="PosK",SUMIFS(K:K,J:J,"PosK",H:H,H10383),"")</f>
        <v/>
      </c>
      <c r="M10383" s="61" t="str">
        <f aca="false">IF(J10383="PosK",SUMIFS(K:K,J:J,"NegK",H:H,H10383),"")</f>
        <v/>
      </c>
      <c r="N10383" s="61" t="str">
        <f aca="false">IF(J10383="PosK",SUMIFS(K:K,J:J,"eDNA",H:H,H10383),"")</f>
        <v/>
      </c>
    </row>
    <row r="10384" customFormat="false" ht="14.25" hidden="false" customHeight="false" outlineLevel="0" collapsed="false">
      <c r="A10384" s="0" t="s">
        <v>822</v>
      </c>
      <c r="B10384" s="52" t="s">
        <v>974</v>
      </c>
      <c r="C10384" s="52" t="s">
        <v>751</v>
      </c>
      <c r="D10384" s="53" t="n">
        <v>0.1</v>
      </c>
      <c r="E10384" s="53" t="s">
        <v>748</v>
      </c>
      <c r="F10384" s="0" t="s">
        <v>1481</v>
      </c>
      <c r="G10384" s="0" t="str">
        <f aca="false">LEFT(B10384,2)</f>
        <v>10</v>
      </c>
      <c r="H10384" s="0" t="str">
        <f aca="false">I10384&amp;"_"&amp;G10384&amp;"_"&amp;F10384</f>
        <v>Skrubtudse_10_20191023_DL2019005_NykoebingKatedralskole_koersel1</v>
      </c>
      <c r="I10384" s="61" t="str">
        <f aca="false">MID(RIGHT(B10384,LEN(B10384)-3),1,FIND("_",RIGHT(B10384,LEN(B10384)-3))-1)</f>
        <v>Skrubtudse</v>
      </c>
      <c r="J10384" s="61" t="str">
        <f aca="false">TRIM(SUBSTITUTE(RIGHT(B10384,FIND(I10384,B10384)+1),"_",""))</f>
        <v>eDNA</v>
      </c>
      <c r="K10384" s="0" t="str">
        <f aca="false">IFERROR(VALUE(SUBSTITUTE(E10384,".",",")),E10384)</f>
        <v>No Ct</v>
      </c>
      <c r="L10384" s="61" t="str">
        <f aca="false">IF(J10384="PosK",SUMIFS(K:K,J:J,"PosK",H:H,H10384),"")</f>
        <v/>
      </c>
      <c r="M10384" s="61" t="str">
        <f aca="false">IF(J10384="PosK",SUMIFS(K:K,J:J,"NegK",H:H,H10384),"")</f>
        <v/>
      </c>
      <c r="N10384" s="61" t="str">
        <f aca="false">IF(J10384="PosK",SUMIFS(K:K,J:J,"eDNA",H:H,H10384),"")</f>
        <v/>
      </c>
      <c r="Q10384" s="62"/>
    </row>
    <row r="10385" customFormat="false" ht="14.25" hidden="false" customHeight="false" outlineLevel="0" collapsed="false">
      <c r="A10385" s="0" t="s">
        <v>824</v>
      </c>
      <c r="B10385" s="52" t="s">
        <v>974</v>
      </c>
      <c r="C10385" s="52" t="s">
        <v>751</v>
      </c>
      <c r="D10385" s="53" t="n">
        <v>0.1</v>
      </c>
      <c r="E10385" s="53" t="s">
        <v>748</v>
      </c>
      <c r="F10385" s="0" t="s">
        <v>1481</v>
      </c>
      <c r="G10385" s="0" t="str">
        <f aca="false">LEFT(B10385,2)</f>
        <v>10</v>
      </c>
      <c r="H10385" s="0" t="str">
        <f aca="false">I10385&amp;"_"&amp;G10385&amp;"_"&amp;F10385</f>
        <v>Skrubtudse_10_20191023_DL2019005_NykoebingKatedralskole_koersel1</v>
      </c>
      <c r="I10385" s="61" t="str">
        <f aca="false">MID(RIGHT(B10385,LEN(B10385)-3),1,FIND("_",RIGHT(B10385,LEN(B10385)-3))-1)</f>
        <v>Skrubtudse</v>
      </c>
      <c r="J10385" s="61" t="str">
        <f aca="false">TRIM(SUBSTITUTE(RIGHT(B10385,FIND(I10385,B10385)+1),"_",""))</f>
        <v>eDNA</v>
      </c>
      <c r="K10385" s="0" t="str">
        <f aca="false">IFERROR(VALUE(SUBSTITUTE(E10385,".",",")),E10385)</f>
        <v>No Ct</v>
      </c>
      <c r="L10385" s="61" t="str">
        <f aca="false">IF(J10385="PosK",SUMIFS(K:K,J:J,"PosK",H:H,H10385),"")</f>
        <v/>
      </c>
      <c r="M10385" s="61" t="str">
        <f aca="false">IF(J10385="PosK",SUMIFS(K:K,J:J,"NegK",H:H,H10385),"")</f>
        <v/>
      </c>
      <c r="N10385" s="61" t="str">
        <f aca="false">IF(J10385="PosK",SUMIFS(K:K,J:J,"eDNA",H:H,H10385),"")</f>
        <v/>
      </c>
      <c r="P10385" s="62"/>
      <c r="T10385" s="63"/>
      <c r="W10385" s="64"/>
    </row>
    <row r="10386" customFormat="false" ht="14.25" hidden="false" customHeight="false" outlineLevel="0" collapsed="false">
      <c r="A10386" s="0" t="s">
        <v>826</v>
      </c>
      <c r="B10386" s="52" t="s">
        <v>976</v>
      </c>
      <c r="C10386" s="52" t="s">
        <v>743</v>
      </c>
      <c r="D10386" s="53" t="n">
        <v>0.1</v>
      </c>
      <c r="E10386" s="53" t="n">
        <v>35.62</v>
      </c>
      <c r="F10386" s="0" t="s">
        <v>1481</v>
      </c>
      <c r="G10386" s="0" t="str">
        <f aca="false">LEFT(B10386,2)</f>
        <v>11</v>
      </c>
      <c r="H10386" s="0" t="str">
        <f aca="false">I10386&amp;"_"&amp;G10386&amp;"_"&amp;F10386</f>
        <v>Bjergsalamander_11_20191023_DL2019005_NykoebingKatedralskole_koersel1</v>
      </c>
      <c r="I10386" s="61" t="str">
        <f aca="false">MID(RIGHT(B10386,LEN(B10386)-3),1,FIND("_",RIGHT(B10386,LEN(B10386)-3))-1)</f>
        <v>Bjergsalamander</v>
      </c>
      <c r="J10386" s="61" t="str">
        <f aca="false">TRIM(SUBSTITUTE(RIGHT(B10386,FIND(I10386,B10386)+1),"_",""))</f>
        <v>PosK</v>
      </c>
      <c r="K10386" s="0" t="n">
        <f aca="false">IFERROR(VALUE(SUBSTITUTE(E10386,".",",")),E10386)</f>
        <v>35.62</v>
      </c>
      <c r="L10386" s="61" t="n">
        <f aca="false">IF(J10386="PosK",SUMIFS(K:K,J:J,"PosK",H:H,H10386),"")</f>
        <v>35.62</v>
      </c>
      <c r="M10386" s="61" t="n">
        <f aca="false">IF(J10386="PosK",SUMIFS(K:K,J:J,"NegK",H:H,H10386),"")</f>
        <v>0</v>
      </c>
      <c r="N10386" s="61" t="n">
        <f aca="false">IF(J10386="PosK",SUMIFS(K:K,J:J,"eDNA",H:H,H10386),"")</f>
        <v>0</v>
      </c>
      <c r="P10386" s="62" t="n">
        <f aca="false">IF(K10388="No Ct",0,K10388)</f>
        <v>0</v>
      </c>
      <c r="Q10386" s="62" t="n">
        <f aca="false">IF(K10389="No Ct",0,K10389)</f>
        <v>0</v>
      </c>
      <c r="R10386" s="0" t="str">
        <f aca="false">IF(AND(L10386&gt;0,M10386=0),"Valid","Invalid")</f>
        <v>Valid</v>
      </c>
      <c r="S10386" s="0" t="str">
        <f aca="false">IF(OR(P10386&gt;1,Q10386&gt;1),"Present","Absent")</f>
        <v>Absent</v>
      </c>
      <c r="T10386" s="63" t="str">
        <f aca="false">IF(OR(AND(P10386&gt;1,P10386&lt;41),AND(Q10386&gt;1,Q10386&lt;41)),"Ct&lt;41","Ct&gt;41")</f>
        <v>Ct&gt;41</v>
      </c>
      <c r="U10386" s="0" t="str">
        <f aca="false">I10386</f>
        <v>Bjergsalamander</v>
      </c>
      <c r="V10386" s="0" t="str">
        <f aca="false">MID(F10386,10,9)</f>
        <v>DL2019005</v>
      </c>
      <c r="W10386" s="64" t="str">
        <f aca="false">V10386&amp;"_"&amp;U10386&amp;"_"&amp;R10386&amp;"_"&amp;S10386&amp;"_"&amp;T10386</f>
        <v>DL2019005_Bjergsalamander_Valid_Absent_Ct&gt;41</v>
      </c>
    </row>
    <row r="10387" customFormat="false" ht="14.25" hidden="false" customHeight="false" outlineLevel="0" collapsed="false">
      <c r="A10387" s="0" t="s">
        <v>828</v>
      </c>
      <c r="B10387" s="52" t="s">
        <v>977</v>
      </c>
      <c r="C10387" s="52" t="s">
        <v>747</v>
      </c>
      <c r="D10387" s="53" t="n">
        <v>0.1</v>
      </c>
      <c r="E10387" s="53" t="s">
        <v>748</v>
      </c>
      <c r="F10387" s="0" t="s">
        <v>1481</v>
      </c>
      <c r="G10387" s="0" t="str">
        <f aca="false">LEFT(B10387,2)</f>
        <v>11</v>
      </c>
      <c r="H10387" s="0" t="str">
        <f aca="false">I10387&amp;"_"&amp;G10387&amp;"_"&amp;F10387</f>
        <v>Bjergsalamander_11_20191023_DL2019005_NykoebingKatedralskole_koersel1</v>
      </c>
      <c r="I10387" s="61" t="str">
        <f aca="false">MID(RIGHT(B10387,LEN(B10387)-3),1,FIND("_",RIGHT(B10387,LEN(B10387)-3))-1)</f>
        <v>Bjergsalamander</v>
      </c>
      <c r="J10387" s="61" t="str">
        <f aca="false">TRIM(SUBSTITUTE(RIGHT(B10387,FIND(I10387,B10387)+1),"_",""))</f>
        <v>NegK</v>
      </c>
      <c r="K10387" s="0" t="str">
        <f aca="false">IFERROR(VALUE(SUBSTITUTE(E10387,".",",")),E10387)</f>
        <v>No Ct</v>
      </c>
      <c r="L10387" s="61" t="str">
        <f aca="false">IF(J10387="PosK",SUMIFS(K:K,J:J,"PosK",H:H,H10387),"")</f>
        <v/>
      </c>
      <c r="M10387" s="61" t="str">
        <f aca="false">IF(J10387="PosK",SUMIFS(K:K,J:J,"NegK",H:H,H10387),"")</f>
        <v/>
      </c>
      <c r="N10387" s="61" t="str">
        <f aca="false">IF(J10387="PosK",SUMIFS(K:K,J:J,"eDNA",H:H,H10387),"")</f>
        <v/>
      </c>
    </row>
    <row r="10388" customFormat="false" ht="14.25" hidden="false" customHeight="false" outlineLevel="0" collapsed="false">
      <c r="A10388" s="0" t="s">
        <v>830</v>
      </c>
      <c r="B10388" s="52" t="s">
        <v>978</v>
      </c>
      <c r="C10388" s="52" t="s">
        <v>751</v>
      </c>
      <c r="D10388" s="53" t="n">
        <v>0.1</v>
      </c>
      <c r="E10388" s="53" t="s">
        <v>748</v>
      </c>
      <c r="F10388" s="0" t="s">
        <v>1481</v>
      </c>
      <c r="G10388" s="0" t="str">
        <f aca="false">LEFT(B10388,2)</f>
        <v>11</v>
      </c>
      <c r="H10388" s="0" t="str">
        <f aca="false">I10388&amp;"_"&amp;G10388&amp;"_"&amp;F10388</f>
        <v>Bjergsalamander_11_20191023_DL2019005_NykoebingKatedralskole_koersel1</v>
      </c>
      <c r="I10388" s="61" t="str">
        <f aca="false">MID(RIGHT(B10388,LEN(B10388)-3),1,FIND("_",RIGHT(B10388,LEN(B10388)-3))-1)</f>
        <v>Bjergsalamander</v>
      </c>
      <c r="J10388" s="61" t="str">
        <f aca="false">TRIM(SUBSTITUTE(RIGHT(B10388,FIND(I10388,B10388)+1),"_",""))</f>
        <v>eDNA</v>
      </c>
      <c r="K10388" s="0" t="str">
        <f aca="false">IFERROR(VALUE(SUBSTITUTE(E10388,".",",")),E10388)</f>
        <v>No Ct</v>
      </c>
      <c r="L10388" s="61" t="str">
        <f aca="false">IF(J10388="PosK",SUMIFS(K:K,J:J,"PosK",H:H,H10388),"")</f>
        <v/>
      </c>
      <c r="M10388" s="61" t="str">
        <f aca="false">IF(J10388="PosK",SUMIFS(K:K,J:J,"NegK",H:H,H10388),"")</f>
        <v/>
      </c>
      <c r="N10388" s="61" t="str">
        <f aca="false">IF(J10388="PosK",SUMIFS(K:K,J:J,"eDNA",H:H,H10388),"")</f>
        <v/>
      </c>
      <c r="Q10388" s="62"/>
    </row>
    <row r="10389" customFormat="false" ht="14.25" hidden="false" customHeight="false" outlineLevel="0" collapsed="false">
      <c r="A10389" s="0" t="s">
        <v>832</v>
      </c>
      <c r="B10389" s="52" t="s">
        <v>978</v>
      </c>
      <c r="C10389" s="52" t="s">
        <v>751</v>
      </c>
      <c r="D10389" s="53" t="n">
        <v>0.1</v>
      </c>
      <c r="E10389" s="53" t="s">
        <v>748</v>
      </c>
      <c r="F10389" s="0" t="s">
        <v>1481</v>
      </c>
      <c r="G10389" s="0" t="str">
        <f aca="false">LEFT(B10389,2)</f>
        <v>11</v>
      </c>
      <c r="H10389" s="0" t="str">
        <f aca="false">I10389&amp;"_"&amp;G10389&amp;"_"&amp;F10389</f>
        <v>Bjergsalamander_11_20191023_DL2019005_NykoebingKatedralskole_koersel1</v>
      </c>
      <c r="I10389" s="61" t="str">
        <f aca="false">MID(RIGHT(B10389,LEN(B10389)-3),1,FIND("_",RIGHT(B10389,LEN(B10389)-3))-1)</f>
        <v>Bjergsalamander</v>
      </c>
      <c r="J10389" s="61" t="str">
        <f aca="false">TRIM(SUBSTITUTE(RIGHT(B10389,FIND(I10389,B10389)+1),"_",""))</f>
        <v>eDNA</v>
      </c>
      <c r="K10389" s="0" t="str">
        <f aca="false">IFERROR(VALUE(SUBSTITUTE(E10389,".",",")),E10389)</f>
        <v>No Ct</v>
      </c>
      <c r="L10389" s="61" t="str">
        <f aca="false">IF(J10389="PosK",SUMIFS(K:K,J:J,"PosK",H:H,H10389),"")</f>
        <v/>
      </c>
      <c r="M10389" s="61" t="str">
        <f aca="false">IF(J10389="PosK",SUMIFS(K:K,J:J,"NegK",H:H,H10389),"")</f>
        <v/>
      </c>
      <c r="N10389" s="61" t="str">
        <f aca="false">IF(J10389="PosK",SUMIFS(K:K,J:J,"eDNA",H:H,H10389),"")</f>
        <v/>
      </c>
      <c r="P10389" s="62"/>
      <c r="T10389" s="63"/>
      <c r="W10389" s="64"/>
    </row>
    <row r="10390" customFormat="false" ht="14.25" hidden="false" customHeight="false" outlineLevel="0" collapsed="false">
      <c r="A10390" s="0" t="s">
        <v>834</v>
      </c>
      <c r="B10390" s="52" t="s">
        <v>980</v>
      </c>
      <c r="C10390" s="52" t="s">
        <v>743</v>
      </c>
      <c r="D10390" s="53" t="n">
        <v>0.1</v>
      </c>
      <c r="E10390" s="53" t="n">
        <v>27.62</v>
      </c>
      <c r="F10390" s="0" t="s">
        <v>1481</v>
      </c>
      <c r="G10390" s="0" t="str">
        <f aca="false">LEFT(B10390,2)</f>
        <v>12</v>
      </c>
      <c r="H10390" s="0" t="str">
        <f aca="false">I10390&amp;"_"&amp;G10390&amp;"_"&amp;F10390</f>
        <v>Latterfroe_12_20191023_DL2019005_NykoebingKatedralskole_koersel1</v>
      </c>
      <c r="I10390" s="61" t="str">
        <f aca="false">MID(RIGHT(B10390,LEN(B10390)-3),1,FIND("_",RIGHT(B10390,LEN(B10390)-3))-1)</f>
        <v>Latterfroe</v>
      </c>
      <c r="J10390" s="61" t="str">
        <f aca="false">TRIM(SUBSTITUTE(RIGHT(B10390,FIND(I10390,B10390)+1),"_",""))</f>
        <v>PosK</v>
      </c>
      <c r="K10390" s="0" t="n">
        <f aca="false">IFERROR(VALUE(SUBSTITUTE(E10390,".",",")),E10390)</f>
        <v>27.62</v>
      </c>
      <c r="L10390" s="61" t="n">
        <f aca="false">IF(J10390="PosK",SUMIFS(K:K,J:J,"PosK",H:H,H10390),"")</f>
        <v>27.62</v>
      </c>
      <c r="M10390" s="61" t="n">
        <f aca="false">IF(J10390="PosK",SUMIFS(K:K,J:J,"NegK",H:H,H10390),"")</f>
        <v>0</v>
      </c>
      <c r="N10390" s="61" t="n">
        <f aca="false">IF(J10390="PosK",SUMIFS(K:K,J:J,"eDNA",H:H,H10390),"")</f>
        <v>0</v>
      </c>
      <c r="P10390" s="62" t="n">
        <f aca="false">IF(K10392="No Ct",0,K10392)</f>
        <v>0</v>
      </c>
      <c r="Q10390" s="62" t="n">
        <f aca="false">IF(K10393="No Ct",0,K10393)</f>
        <v>0</v>
      </c>
      <c r="R10390" s="0" t="str">
        <f aca="false">IF(AND(L10390&gt;0,M10390=0),"Valid","Invalid")</f>
        <v>Valid</v>
      </c>
      <c r="S10390" s="0" t="str">
        <f aca="false">IF(OR(P10390&gt;1,Q10390&gt;1),"Present","Absent")</f>
        <v>Absent</v>
      </c>
      <c r="T10390" s="63" t="str">
        <f aca="false">IF(OR(AND(P10390&gt;1,P10390&lt;41),AND(Q10390&gt;1,Q10390&lt;41)),"Ct&lt;41","Ct&gt;41")</f>
        <v>Ct&gt;41</v>
      </c>
      <c r="U10390" s="0" t="str">
        <f aca="false">I10390</f>
        <v>Latterfroe</v>
      </c>
      <c r="V10390" s="0" t="str">
        <f aca="false">MID(F10390,10,9)</f>
        <v>DL2019005</v>
      </c>
      <c r="W10390" s="64" t="str">
        <f aca="false">V10390&amp;"_"&amp;U10390&amp;"_"&amp;R10390&amp;"_"&amp;S10390&amp;"_"&amp;T10390</f>
        <v>DL2019005_Latterfroe_Valid_Absent_Ct&gt;41</v>
      </c>
    </row>
    <row r="10391" customFormat="false" ht="14.25" hidden="false" customHeight="false" outlineLevel="0" collapsed="false">
      <c r="A10391" s="0" t="s">
        <v>836</v>
      </c>
      <c r="B10391" s="52" t="s">
        <v>981</v>
      </c>
      <c r="C10391" s="52" t="s">
        <v>747</v>
      </c>
      <c r="D10391" s="53" t="n">
        <v>0.1</v>
      </c>
      <c r="E10391" s="53" t="s">
        <v>748</v>
      </c>
      <c r="F10391" s="0" t="s">
        <v>1481</v>
      </c>
      <c r="G10391" s="0" t="str">
        <f aca="false">LEFT(B10391,2)</f>
        <v>12</v>
      </c>
      <c r="H10391" s="0" t="str">
        <f aca="false">I10391&amp;"_"&amp;G10391&amp;"_"&amp;F10391</f>
        <v>Latterfroe_12_20191023_DL2019005_NykoebingKatedralskole_koersel1</v>
      </c>
      <c r="I10391" s="61" t="str">
        <f aca="false">MID(RIGHT(B10391,LEN(B10391)-3),1,FIND("_",RIGHT(B10391,LEN(B10391)-3))-1)</f>
        <v>Latterfroe</v>
      </c>
      <c r="J10391" s="61" t="str">
        <f aca="false">TRIM(SUBSTITUTE(RIGHT(B10391,FIND(I10391,B10391)+1),"_",""))</f>
        <v>NegK</v>
      </c>
      <c r="K10391" s="0" t="str">
        <f aca="false">IFERROR(VALUE(SUBSTITUTE(E10391,".",",")),E10391)</f>
        <v>No Ct</v>
      </c>
      <c r="L10391" s="61" t="str">
        <f aca="false">IF(J10391="PosK",SUMIFS(K:K,J:J,"PosK",H:H,H10391),"")</f>
        <v/>
      </c>
      <c r="M10391" s="61" t="str">
        <f aca="false">IF(J10391="PosK",SUMIFS(K:K,J:J,"NegK",H:H,H10391),"")</f>
        <v/>
      </c>
      <c r="N10391" s="61" t="str">
        <f aca="false">IF(J10391="PosK",SUMIFS(K:K,J:J,"eDNA",H:H,H10391),"")</f>
        <v/>
      </c>
    </row>
    <row r="10392" customFormat="false" ht="14.25" hidden="false" customHeight="false" outlineLevel="0" collapsed="false">
      <c r="A10392" s="0" t="s">
        <v>838</v>
      </c>
      <c r="B10392" s="52" t="s">
        <v>982</v>
      </c>
      <c r="C10392" s="52" t="s">
        <v>751</v>
      </c>
      <c r="D10392" s="53" t="n">
        <v>0.1</v>
      </c>
      <c r="E10392" s="53" t="s">
        <v>748</v>
      </c>
      <c r="F10392" s="0" t="s">
        <v>1481</v>
      </c>
      <c r="G10392" s="0" t="str">
        <f aca="false">LEFT(B10392,2)</f>
        <v>12</v>
      </c>
      <c r="H10392" s="0" t="str">
        <f aca="false">I10392&amp;"_"&amp;G10392&amp;"_"&amp;F10392</f>
        <v>Latterfroe_12_20191023_DL2019005_NykoebingKatedralskole_koersel1</v>
      </c>
      <c r="I10392" s="61" t="str">
        <f aca="false">MID(RIGHT(B10392,LEN(B10392)-3),1,FIND("_",RIGHT(B10392,LEN(B10392)-3))-1)</f>
        <v>Latterfroe</v>
      </c>
      <c r="J10392" s="61" t="str">
        <f aca="false">TRIM(SUBSTITUTE(RIGHT(B10392,FIND(I10392,B10392)+1),"_",""))</f>
        <v>eDNA</v>
      </c>
      <c r="K10392" s="0" t="str">
        <f aca="false">IFERROR(VALUE(SUBSTITUTE(E10392,".",",")),E10392)</f>
        <v>No Ct</v>
      </c>
      <c r="L10392" s="61" t="str">
        <f aca="false">IF(J10392="PosK",SUMIFS(K:K,J:J,"PosK",H:H,H10392),"")</f>
        <v/>
      </c>
      <c r="M10392" s="61" t="str">
        <f aca="false">IF(J10392="PosK",SUMIFS(K:K,J:J,"NegK",H:H,H10392),"")</f>
        <v/>
      </c>
      <c r="N10392" s="61" t="str">
        <f aca="false">IF(J10392="PosK",SUMIFS(K:K,J:J,"eDNA",H:H,H10392),"")</f>
        <v/>
      </c>
      <c r="Q10392" s="62"/>
    </row>
    <row r="10393" customFormat="false" ht="14.25" hidden="false" customHeight="false" outlineLevel="0" collapsed="false">
      <c r="A10393" s="0" t="s">
        <v>840</v>
      </c>
      <c r="B10393" s="52" t="s">
        <v>982</v>
      </c>
      <c r="C10393" s="52" t="s">
        <v>751</v>
      </c>
      <c r="D10393" s="53" t="n">
        <v>0.1</v>
      </c>
      <c r="E10393" s="53" t="s">
        <v>748</v>
      </c>
      <c r="F10393" s="0" t="s">
        <v>1481</v>
      </c>
      <c r="G10393" s="0" t="str">
        <f aca="false">LEFT(B10393,2)</f>
        <v>12</v>
      </c>
      <c r="H10393" s="0" t="str">
        <f aca="false">I10393&amp;"_"&amp;G10393&amp;"_"&amp;F10393</f>
        <v>Latterfroe_12_20191023_DL2019005_NykoebingKatedralskole_koersel1</v>
      </c>
      <c r="I10393" s="61" t="str">
        <f aca="false">MID(RIGHT(B10393,LEN(B10393)-3),1,FIND("_",RIGHT(B10393,LEN(B10393)-3))-1)</f>
        <v>Latterfroe</v>
      </c>
      <c r="J10393" s="61" t="str">
        <f aca="false">TRIM(SUBSTITUTE(RIGHT(B10393,FIND(I10393,B10393)+1),"_",""))</f>
        <v>eDNA</v>
      </c>
      <c r="K10393" s="0" t="str">
        <f aca="false">IFERROR(VALUE(SUBSTITUTE(E10393,".",",")),E10393)</f>
        <v>No Ct</v>
      </c>
      <c r="L10393" s="61" t="str">
        <f aca="false">IF(J10393="PosK",SUMIFS(K:K,J:J,"PosK",H:H,H10393),"")</f>
        <v/>
      </c>
      <c r="M10393" s="61" t="str">
        <f aca="false">IF(J10393="PosK",SUMIFS(K:K,J:J,"NegK",H:H,H10393),"")</f>
        <v/>
      </c>
      <c r="N10393" s="61" t="str">
        <f aca="false">IF(J10393="PosK",SUMIFS(K:K,J:J,"eDNA",H:H,H10393),"")</f>
        <v/>
      </c>
      <c r="P10393" s="62"/>
      <c r="T10393" s="63"/>
      <c r="W10393" s="64"/>
    </row>
    <row r="10394" customFormat="false" ht="14.25" hidden="false" customHeight="false" outlineLevel="0" collapsed="false">
      <c r="A10394" s="0" t="s">
        <v>842</v>
      </c>
      <c r="B10394" s="52" t="s">
        <v>984</v>
      </c>
      <c r="C10394" s="52" t="s">
        <v>743</v>
      </c>
      <c r="D10394" s="53" t="n">
        <v>0.1</v>
      </c>
      <c r="E10394" s="53" t="n">
        <v>20.26</v>
      </c>
      <c r="F10394" s="0" t="s">
        <v>1481</v>
      </c>
      <c r="G10394" s="0" t="str">
        <f aca="false">LEFT(B10394,2)</f>
        <v>13</v>
      </c>
      <c r="H10394" s="0" t="str">
        <f aca="false">I10394&amp;"_"&amp;G10394&amp;"_"&amp;F10394</f>
        <v>Spidssnudetfroe_13_20191023_DL2019005_NykoebingKatedralskole_koersel1</v>
      </c>
      <c r="I10394" s="61" t="str">
        <f aca="false">MID(RIGHT(B10394,LEN(B10394)-3),1,FIND("_",RIGHT(B10394,LEN(B10394)-3))-1)</f>
        <v>Spidssnudetfroe</v>
      </c>
      <c r="J10394" s="61" t="str">
        <f aca="false">TRIM(SUBSTITUTE(RIGHT(B10394,FIND(I10394,B10394)+1),"_",""))</f>
        <v>PosK</v>
      </c>
      <c r="K10394" s="0" t="n">
        <f aca="false">IFERROR(VALUE(SUBSTITUTE(E10394,".",",")),E10394)</f>
        <v>20.26</v>
      </c>
      <c r="L10394" s="61" t="n">
        <f aca="false">IF(J10394="PosK",SUMIFS(K:K,J:J,"PosK",H:H,H10394),"")</f>
        <v>20.26</v>
      </c>
      <c r="M10394" s="61" t="n">
        <f aca="false">IF(J10394="PosK",SUMIFS(K:K,J:J,"NegK",H:H,H10394),"")</f>
        <v>46.52</v>
      </c>
      <c r="N10394" s="61" t="n">
        <f aca="false">IF(J10394="PosK",SUMIFS(K:K,J:J,"eDNA",H:H,H10394),"")</f>
        <v>43.29</v>
      </c>
      <c r="P10394" s="62" t="n">
        <f aca="false">IF(K10396="No Ct",0,K10396)</f>
        <v>43.29</v>
      </c>
      <c r="Q10394" s="62" t="n">
        <f aca="false">IF(K10397="No Ct",0,K10397)</f>
        <v>0</v>
      </c>
      <c r="R10394" s="0" t="str">
        <f aca="false">IF(AND(L10394&gt;0,M10394=0),"Valid","Invalid")</f>
        <v>Invalid</v>
      </c>
      <c r="S10394" s="0" t="str">
        <f aca="false">IF(OR(P10394&gt;1,Q10394&gt;1),"Present","Absent")</f>
        <v>Present</v>
      </c>
      <c r="T10394" s="63" t="str">
        <f aca="false">IF(OR(AND(P10394&gt;1,P10394&lt;41),AND(Q10394&gt;1,Q10394&lt;41)),"Ct&lt;41","Ct&gt;41")</f>
        <v>Ct&gt;41</v>
      </c>
      <c r="U10394" s="0" t="str">
        <f aca="false">I10394</f>
        <v>Spidssnudetfroe</v>
      </c>
      <c r="V10394" s="0" t="str">
        <f aca="false">MID(F10394,10,9)</f>
        <v>DL2019005</v>
      </c>
      <c r="W10394" s="64" t="str">
        <f aca="false">V10394&amp;"_"&amp;U10394&amp;"_"&amp;R10394&amp;"_"&amp;S10394&amp;"_"&amp;T10394</f>
        <v>DL2019005_Spidssnudetfroe_Invalid_Present_Ct&gt;41</v>
      </c>
    </row>
    <row r="10395" customFormat="false" ht="14.25" hidden="false" customHeight="false" outlineLevel="0" collapsed="false">
      <c r="A10395" s="0" t="s">
        <v>844</v>
      </c>
      <c r="B10395" s="52" t="s">
        <v>985</v>
      </c>
      <c r="C10395" s="52" t="s">
        <v>747</v>
      </c>
      <c r="D10395" s="53" t="n">
        <v>0.1</v>
      </c>
      <c r="E10395" s="53" t="n">
        <v>46.52</v>
      </c>
      <c r="F10395" s="0" t="s">
        <v>1481</v>
      </c>
      <c r="G10395" s="0" t="str">
        <f aca="false">LEFT(B10395,2)</f>
        <v>13</v>
      </c>
      <c r="H10395" s="0" t="str">
        <f aca="false">I10395&amp;"_"&amp;G10395&amp;"_"&amp;F10395</f>
        <v>Spidssnudetfroe_13_20191023_DL2019005_NykoebingKatedralskole_koersel1</v>
      </c>
      <c r="I10395" s="61" t="str">
        <f aca="false">MID(RIGHT(B10395,LEN(B10395)-3),1,FIND("_",RIGHT(B10395,LEN(B10395)-3))-1)</f>
        <v>Spidssnudetfroe</v>
      </c>
      <c r="J10395" s="61" t="str">
        <f aca="false">TRIM(SUBSTITUTE(RIGHT(B10395,FIND(I10395,B10395)+1),"_",""))</f>
        <v>NegK</v>
      </c>
      <c r="K10395" s="0" t="n">
        <f aca="false">IFERROR(VALUE(SUBSTITUTE(E10395,".",",")),E10395)</f>
        <v>46.52</v>
      </c>
      <c r="L10395" s="61" t="str">
        <f aca="false">IF(J10395="PosK",SUMIFS(K:K,J:J,"PosK",H:H,H10395),"")</f>
        <v/>
      </c>
      <c r="M10395" s="61" t="str">
        <f aca="false">IF(J10395="PosK",SUMIFS(K:K,J:J,"NegK",H:H,H10395),"")</f>
        <v/>
      </c>
      <c r="N10395" s="61" t="str">
        <f aca="false">IF(J10395="PosK",SUMIFS(K:K,J:J,"eDNA",H:H,H10395),"")</f>
        <v/>
      </c>
    </row>
    <row r="10396" customFormat="false" ht="14.25" hidden="false" customHeight="false" outlineLevel="0" collapsed="false">
      <c r="A10396" s="0" t="s">
        <v>846</v>
      </c>
      <c r="B10396" s="52" t="s">
        <v>986</v>
      </c>
      <c r="C10396" s="52" t="s">
        <v>751</v>
      </c>
      <c r="D10396" s="53" t="n">
        <v>0.1</v>
      </c>
      <c r="E10396" s="53" t="n">
        <v>43.29</v>
      </c>
      <c r="F10396" s="0" t="s">
        <v>1481</v>
      </c>
      <c r="G10396" s="0" t="str">
        <f aca="false">LEFT(B10396,2)</f>
        <v>13</v>
      </c>
      <c r="H10396" s="0" t="str">
        <f aca="false">I10396&amp;"_"&amp;G10396&amp;"_"&amp;F10396</f>
        <v>Spidssnudetfroe_13_20191023_DL2019005_NykoebingKatedralskole_koersel1</v>
      </c>
      <c r="I10396" s="61" t="str">
        <f aca="false">MID(RIGHT(B10396,LEN(B10396)-3),1,FIND("_",RIGHT(B10396,LEN(B10396)-3))-1)</f>
        <v>Spidssnudetfroe</v>
      </c>
      <c r="J10396" s="61" t="str">
        <f aca="false">TRIM(SUBSTITUTE(RIGHT(B10396,FIND(I10396,B10396)+1),"_",""))</f>
        <v>eDNA</v>
      </c>
      <c r="K10396" s="0" t="n">
        <f aca="false">IFERROR(VALUE(SUBSTITUTE(E10396,".",",")),E10396)</f>
        <v>43.29</v>
      </c>
      <c r="L10396" s="61" t="str">
        <f aca="false">IF(J10396="PosK",SUMIFS(K:K,J:J,"PosK",H:H,H10396),"")</f>
        <v/>
      </c>
      <c r="M10396" s="61" t="str">
        <f aca="false">IF(J10396="PosK",SUMIFS(K:K,J:J,"NegK",H:H,H10396),"")</f>
        <v/>
      </c>
      <c r="N10396" s="61" t="str">
        <f aca="false">IF(J10396="PosK",SUMIFS(K:K,J:J,"eDNA",H:H,H10396),"")</f>
        <v/>
      </c>
      <c r="Q10396" s="62"/>
    </row>
    <row r="10397" customFormat="false" ht="14.25" hidden="false" customHeight="false" outlineLevel="0" collapsed="false">
      <c r="A10397" s="0" t="s">
        <v>848</v>
      </c>
      <c r="B10397" s="52" t="s">
        <v>986</v>
      </c>
      <c r="C10397" s="52" t="s">
        <v>751</v>
      </c>
      <c r="D10397" s="53" t="n">
        <v>0.1</v>
      </c>
      <c r="E10397" s="53" t="s">
        <v>748</v>
      </c>
      <c r="F10397" s="0" t="s">
        <v>1481</v>
      </c>
      <c r="G10397" s="0" t="str">
        <f aca="false">LEFT(B10397,2)</f>
        <v>13</v>
      </c>
      <c r="H10397" s="0" t="str">
        <f aca="false">I10397&amp;"_"&amp;G10397&amp;"_"&amp;F10397</f>
        <v>Spidssnudetfroe_13_20191023_DL2019005_NykoebingKatedralskole_koersel1</v>
      </c>
      <c r="I10397" s="61" t="str">
        <f aca="false">MID(RIGHT(B10397,LEN(B10397)-3),1,FIND("_",RIGHT(B10397,LEN(B10397)-3))-1)</f>
        <v>Spidssnudetfroe</v>
      </c>
      <c r="J10397" s="61" t="str">
        <f aca="false">TRIM(SUBSTITUTE(RIGHT(B10397,FIND(I10397,B10397)+1),"_",""))</f>
        <v>eDNA</v>
      </c>
      <c r="K10397" s="0" t="str">
        <f aca="false">IFERROR(VALUE(SUBSTITUTE(E10397,".",",")),E10397)</f>
        <v>No Ct</v>
      </c>
      <c r="L10397" s="61" t="str">
        <f aca="false">IF(J10397="PosK",SUMIFS(K:K,J:J,"PosK",H:H,H10397),"")</f>
        <v/>
      </c>
      <c r="M10397" s="61" t="str">
        <f aca="false">IF(J10397="PosK",SUMIFS(K:K,J:J,"NegK",H:H,H10397),"")</f>
        <v/>
      </c>
      <c r="N10397" s="61" t="str">
        <f aca="false">IF(J10397="PosK",SUMIFS(K:K,J:J,"eDNA",H:H,H10397),"")</f>
        <v/>
      </c>
      <c r="P10397" s="62"/>
      <c r="T10397" s="63"/>
      <c r="W10397" s="64"/>
    </row>
    <row r="10398" customFormat="false" ht="14.25" hidden="false" customHeight="false" outlineLevel="0" collapsed="false">
      <c r="A10398" s="0" t="s">
        <v>849</v>
      </c>
      <c r="B10398" s="52" t="s">
        <v>987</v>
      </c>
      <c r="C10398" s="52" t="s">
        <v>743</v>
      </c>
      <c r="D10398" s="53" t="n">
        <v>0.1</v>
      </c>
      <c r="E10398" s="53" t="s">
        <v>748</v>
      </c>
      <c r="F10398" s="0" t="s">
        <v>1481</v>
      </c>
      <c r="G10398" s="0" t="str">
        <f aca="false">LEFT(B10398,2)</f>
        <v>14</v>
      </c>
      <c r="H10398" s="0" t="str">
        <f aca="false">I10398&amp;"_"&amp;G10398&amp;"_"&amp;F10398</f>
        <v>Spidssnudetfroe_14_20191023_DL2019005_NykoebingKatedralskole_koersel1</v>
      </c>
      <c r="I10398" s="61" t="str">
        <f aca="false">MID(RIGHT(B10398,LEN(B10398)-3),1,FIND("_",RIGHT(B10398,LEN(B10398)-3))-1)</f>
        <v>Spidssnudetfroe</v>
      </c>
      <c r="J10398" s="61" t="str">
        <f aca="false">TRIM(SUBSTITUTE(RIGHT(B10398,FIND(I10398,B10398)+1),"_",""))</f>
        <v>PosK</v>
      </c>
      <c r="K10398" s="0" t="str">
        <f aca="false">IFERROR(VALUE(SUBSTITUTE(E10398,".",",")),E10398)</f>
        <v>No Ct</v>
      </c>
      <c r="L10398" s="61" t="n">
        <f aca="false">IF(J10398="PosK",SUMIFS(K:K,J:J,"PosK",H:H,H10398),"")</f>
        <v>0</v>
      </c>
      <c r="M10398" s="61" t="n">
        <f aca="false">IF(J10398="PosK",SUMIFS(K:K,J:J,"NegK",H:H,H10398),"")</f>
        <v>0</v>
      </c>
      <c r="N10398" s="61" t="n">
        <f aca="false">IF(J10398="PosK",SUMIFS(K:K,J:J,"eDNA",H:H,H10398),"")</f>
        <v>0</v>
      </c>
      <c r="P10398" s="62" t="n">
        <f aca="false">IF(K10400="No Ct",0,K10400)</f>
        <v>0</v>
      </c>
      <c r="Q10398" s="62" t="n">
        <f aca="false">IF(K10401="No Ct",0,K10401)</f>
        <v>0</v>
      </c>
      <c r="R10398" s="0" t="str">
        <f aca="false">IF(AND(L10398&gt;0,M10398=0),"Valid","Invalid")</f>
        <v>Invalid</v>
      </c>
      <c r="S10398" s="0" t="str">
        <f aca="false">IF(OR(P10398&gt;1,Q10398&gt;1),"Present","Absent")</f>
        <v>Absent</v>
      </c>
      <c r="T10398" s="63" t="str">
        <f aca="false">IF(OR(AND(P10398&gt;1,P10398&lt;41),AND(Q10398&gt;1,Q10398&lt;41)),"Ct&lt;41","Ct&gt;41")</f>
        <v>Ct&gt;41</v>
      </c>
      <c r="U10398" s="0" t="str">
        <f aca="false">I10398</f>
        <v>Spidssnudetfroe</v>
      </c>
      <c r="V10398" s="0" t="str">
        <f aca="false">MID(F10398,10,9)</f>
        <v>DL2019005</v>
      </c>
      <c r="W10398" s="64" t="str">
        <f aca="false">V10398&amp;"_"&amp;U10398&amp;"_"&amp;R10398&amp;"_"&amp;S10398&amp;"_"&amp;T10398</f>
        <v>DL2019005_Spidssnudetfroe_Invalid_Absent_Ct&gt;41</v>
      </c>
    </row>
    <row r="10399" customFormat="false" ht="14.25" hidden="false" customHeight="false" outlineLevel="0" collapsed="false">
      <c r="A10399" s="0" t="s">
        <v>851</v>
      </c>
      <c r="B10399" s="52" t="s">
        <v>988</v>
      </c>
      <c r="C10399" s="52" t="s">
        <v>747</v>
      </c>
      <c r="D10399" s="53" t="n">
        <v>0.1</v>
      </c>
      <c r="E10399" s="53" t="s">
        <v>748</v>
      </c>
      <c r="F10399" s="0" t="s">
        <v>1481</v>
      </c>
      <c r="G10399" s="0" t="str">
        <f aca="false">LEFT(B10399,2)</f>
        <v>14</v>
      </c>
      <c r="H10399" s="0" t="str">
        <f aca="false">I10399&amp;"_"&amp;G10399&amp;"_"&amp;F10399</f>
        <v>Spidssnudetfroe_14_20191023_DL2019005_NykoebingKatedralskole_koersel1</v>
      </c>
      <c r="I10399" s="61" t="str">
        <f aca="false">MID(RIGHT(B10399,LEN(B10399)-3),1,FIND("_",RIGHT(B10399,LEN(B10399)-3))-1)</f>
        <v>Spidssnudetfroe</v>
      </c>
      <c r="J10399" s="61" t="str">
        <f aca="false">TRIM(SUBSTITUTE(RIGHT(B10399,FIND(I10399,B10399)+1),"_",""))</f>
        <v>NegK</v>
      </c>
      <c r="K10399" s="0" t="str">
        <f aca="false">IFERROR(VALUE(SUBSTITUTE(E10399,".",",")),E10399)</f>
        <v>No Ct</v>
      </c>
      <c r="L10399" s="61" t="str">
        <f aca="false">IF(J10399="PosK",SUMIFS(K:K,J:J,"PosK",H:H,H10399),"")</f>
        <v/>
      </c>
      <c r="M10399" s="61" t="str">
        <f aca="false">IF(J10399="PosK",SUMIFS(K:K,J:J,"NegK",H:H,H10399),"")</f>
        <v/>
      </c>
      <c r="N10399" s="61" t="str">
        <f aca="false">IF(J10399="PosK",SUMIFS(K:K,J:J,"eDNA",H:H,H10399),"")</f>
        <v/>
      </c>
    </row>
    <row r="10400" customFormat="false" ht="14.25" hidden="false" customHeight="false" outlineLevel="0" collapsed="false">
      <c r="A10400" s="0" t="s">
        <v>853</v>
      </c>
      <c r="B10400" s="52" t="s">
        <v>989</v>
      </c>
      <c r="C10400" s="52" t="s">
        <v>751</v>
      </c>
      <c r="D10400" s="53" t="n">
        <v>0.1</v>
      </c>
      <c r="E10400" s="53" t="s">
        <v>748</v>
      </c>
      <c r="F10400" s="0" t="s">
        <v>1481</v>
      </c>
      <c r="G10400" s="0" t="str">
        <f aca="false">LEFT(B10400,2)</f>
        <v>14</v>
      </c>
      <c r="H10400" s="0" t="str">
        <f aca="false">I10400&amp;"_"&amp;G10400&amp;"_"&amp;F10400</f>
        <v>Spidssnudetfroe_14_20191023_DL2019005_NykoebingKatedralskole_koersel1</v>
      </c>
      <c r="I10400" s="61" t="str">
        <f aca="false">MID(RIGHT(B10400,LEN(B10400)-3),1,FIND("_",RIGHT(B10400,LEN(B10400)-3))-1)</f>
        <v>Spidssnudetfroe</v>
      </c>
      <c r="J10400" s="61" t="str">
        <f aca="false">TRIM(SUBSTITUTE(RIGHT(B10400,FIND(I10400,B10400)+1),"_",""))</f>
        <v>eDNA</v>
      </c>
      <c r="K10400" s="0" t="str">
        <f aca="false">IFERROR(VALUE(SUBSTITUTE(E10400,".",",")),E10400)</f>
        <v>No Ct</v>
      </c>
      <c r="L10400" s="61" t="str">
        <f aca="false">IF(J10400="PosK",SUMIFS(K:K,J:J,"PosK",H:H,H10400),"")</f>
        <v/>
      </c>
      <c r="M10400" s="61" t="str">
        <f aca="false">IF(J10400="PosK",SUMIFS(K:K,J:J,"NegK",H:H,H10400),"")</f>
        <v/>
      </c>
      <c r="N10400" s="61" t="str">
        <f aca="false">IF(J10400="PosK",SUMIFS(K:K,J:J,"eDNA",H:H,H10400),"")</f>
        <v/>
      </c>
      <c r="Q10400" s="62"/>
    </row>
    <row r="10401" customFormat="false" ht="14.25" hidden="false" customHeight="false" outlineLevel="0" collapsed="false">
      <c r="A10401" s="0" t="s">
        <v>855</v>
      </c>
      <c r="B10401" s="52" t="s">
        <v>989</v>
      </c>
      <c r="C10401" s="52" t="s">
        <v>751</v>
      </c>
      <c r="D10401" s="53" t="n">
        <v>0.1</v>
      </c>
      <c r="E10401" s="53" t="s">
        <v>748</v>
      </c>
      <c r="F10401" s="0" t="s">
        <v>1481</v>
      </c>
      <c r="G10401" s="0" t="str">
        <f aca="false">LEFT(B10401,2)</f>
        <v>14</v>
      </c>
      <c r="H10401" s="0" t="str">
        <f aca="false">I10401&amp;"_"&amp;G10401&amp;"_"&amp;F10401</f>
        <v>Spidssnudetfroe_14_20191023_DL2019005_NykoebingKatedralskole_koersel1</v>
      </c>
      <c r="I10401" s="61" t="str">
        <f aca="false">MID(RIGHT(B10401,LEN(B10401)-3),1,FIND("_",RIGHT(B10401,LEN(B10401)-3))-1)</f>
        <v>Spidssnudetfroe</v>
      </c>
      <c r="J10401" s="61" t="str">
        <f aca="false">TRIM(SUBSTITUTE(RIGHT(B10401,FIND(I10401,B10401)+1),"_",""))</f>
        <v>eDNA</v>
      </c>
      <c r="K10401" s="0" t="str">
        <f aca="false">IFERROR(VALUE(SUBSTITUTE(E10401,".",",")),E10401)</f>
        <v>No Ct</v>
      </c>
      <c r="L10401" s="61" t="str">
        <f aca="false">IF(J10401="PosK",SUMIFS(K:K,J:J,"PosK",H:H,H10401),"")</f>
        <v/>
      </c>
      <c r="M10401" s="61" t="str">
        <f aca="false">IF(J10401="PosK",SUMIFS(K:K,J:J,"NegK",H:H,H10401),"")</f>
        <v/>
      </c>
      <c r="N10401" s="61" t="str">
        <f aca="false">IF(J10401="PosK",SUMIFS(K:K,J:J,"eDNA",H:H,H10401),"")</f>
        <v/>
      </c>
      <c r="P10401" s="62"/>
      <c r="T10401" s="63"/>
      <c r="W10401" s="64"/>
    </row>
    <row r="10402" customFormat="false" ht="14.25" hidden="false" customHeight="false" outlineLevel="0" collapsed="false">
      <c r="A10402" s="0" t="s">
        <v>856</v>
      </c>
      <c r="B10402" s="52" t="s">
        <v>990</v>
      </c>
      <c r="C10402" s="52" t="s">
        <v>743</v>
      </c>
      <c r="D10402" s="53" t="n">
        <v>0.1</v>
      </c>
      <c r="E10402" s="53" t="s">
        <v>748</v>
      </c>
      <c r="F10402" s="0" t="s">
        <v>1481</v>
      </c>
      <c r="G10402" s="0" t="str">
        <f aca="false">LEFT(B10402,2)</f>
        <v>15</v>
      </c>
      <c r="H10402" s="0" t="str">
        <f aca="false">I10402&amp;"_"&amp;G10402&amp;"_"&amp;F10402</f>
        <v>KortbenetGroenFroe_15_20191023_DL2019005_NykoebingKatedralskole_koersel1</v>
      </c>
      <c r="I10402" s="61" t="str">
        <f aca="false">MID(RIGHT(B10402,LEN(B10402)-3),1,FIND("_",RIGHT(B10402,LEN(B10402)-3))-1)</f>
        <v>KortbenetGroenFroe</v>
      </c>
      <c r="J10402" s="61" t="str">
        <f aca="false">TRIM(SUBSTITUTE(RIGHT(B10402,FIND(I10402,B10402)+1),"_",""))</f>
        <v>PosK</v>
      </c>
      <c r="K10402" s="0" t="str">
        <f aca="false">IFERROR(VALUE(SUBSTITUTE(E10402,".",",")),E10402)</f>
        <v>No Ct</v>
      </c>
      <c r="L10402" s="61" t="n">
        <f aca="false">IF(J10402="PosK",SUMIFS(K:K,J:J,"PosK",H:H,H10402),"")</f>
        <v>0</v>
      </c>
      <c r="M10402" s="61" t="n">
        <f aca="false">IF(J10402="PosK",SUMIFS(K:K,J:J,"NegK",H:H,H10402),"")</f>
        <v>0</v>
      </c>
      <c r="N10402" s="61" t="n">
        <f aca="false">IF(J10402="PosK",SUMIFS(K:K,J:J,"eDNA",H:H,H10402),"")</f>
        <v>0</v>
      </c>
      <c r="P10402" s="62" t="n">
        <f aca="false">IF(K10404="No Ct",0,K10404)</f>
        <v>0</v>
      </c>
      <c r="Q10402" s="62" t="n">
        <f aca="false">IF(K10405="No Ct",0,K10405)</f>
        <v>0</v>
      </c>
      <c r="R10402" s="0" t="str">
        <f aca="false">IF(AND(L10402&gt;0,M10402=0),"Valid","Invalid")</f>
        <v>Invalid</v>
      </c>
      <c r="S10402" s="0" t="str">
        <f aca="false">IF(OR(P10402&gt;1,Q10402&gt;1),"Present","Absent")</f>
        <v>Absent</v>
      </c>
      <c r="T10402" s="63" t="str">
        <f aca="false">IF(OR(AND(P10402&gt;1,P10402&lt;41),AND(Q10402&gt;1,Q10402&lt;41)),"Ct&lt;41","Ct&gt;41")</f>
        <v>Ct&gt;41</v>
      </c>
      <c r="U10402" s="0" t="str">
        <f aca="false">I10402</f>
        <v>KortbenetGroenFroe</v>
      </c>
      <c r="V10402" s="0" t="str">
        <f aca="false">MID(F10402,10,9)</f>
        <v>DL2019005</v>
      </c>
      <c r="W10402" s="64" t="str">
        <f aca="false">V10402&amp;"_"&amp;U10402&amp;"_"&amp;R10402&amp;"_"&amp;S10402&amp;"_"&amp;T10402</f>
        <v>DL2019005_KortbenetGroenFroe_Invalid_Absent_Ct&gt;41</v>
      </c>
    </row>
    <row r="10403" customFormat="false" ht="14.25" hidden="false" customHeight="false" outlineLevel="0" collapsed="false">
      <c r="A10403" s="0" t="s">
        <v>858</v>
      </c>
      <c r="B10403" s="52" t="s">
        <v>991</v>
      </c>
      <c r="C10403" s="52" t="s">
        <v>747</v>
      </c>
      <c r="D10403" s="53" t="n">
        <v>0.1</v>
      </c>
      <c r="E10403" s="53" t="s">
        <v>748</v>
      </c>
      <c r="F10403" s="0" t="s">
        <v>1481</v>
      </c>
      <c r="G10403" s="0" t="str">
        <f aca="false">LEFT(B10403,2)</f>
        <v>15</v>
      </c>
      <c r="H10403" s="0" t="str">
        <f aca="false">I10403&amp;"_"&amp;G10403&amp;"_"&amp;F10403</f>
        <v>KortbenetGroenFroe_15_20191023_DL2019005_NykoebingKatedralskole_koersel1</v>
      </c>
      <c r="I10403" s="61" t="str">
        <f aca="false">MID(RIGHT(B10403,LEN(B10403)-3),1,FIND("_",RIGHT(B10403,LEN(B10403)-3))-1)</f>
        <v>KortbenetGroenFroe</v>
      </c>
      <c r="J10403" s="61" t="str">
        <f aca="false">TRIM(SUBSTITUTE(RIGHT(B10403,FIND(I10403,B10403)+1),"_",""))</f>
        <v>NegK</v>
      </c>
      <c r="K10403" s="0" t="str">
        <f aca="false">IFERROR(VALUE(SUBSTITUTE(E10403,".",",")),E10403)</f>
        <v>No Ct</v>
      </c>
      <c r="L10403" s="61" t="str">
        <f aca="false">IF(J10403="PosK",SUMIFS(K:K,J:J,"PosK",H:H,H10403),"")</f>
        <v/>
      </c>
      <c r="M10403" s="61" t="str">
        <f aca="false">IF(J10403="PosK",SUMIFS(K:K,J:J,"NegK",H:H,H10403),"")</f>
        <v/>
      </c>
      <c r="N10403" s="61" t="str">
        <f aca="false">IF(J10403="PosK",SUMIFS(K:K,J:J,"eDNA",H:H,H10403),"")</f>
        <v/>
      </c>
    </row>
    <row r="10404" customFormat="false" ht="14.25" hidden="false" customHeight="false" outlineLevel="0" collapsed="false">
      <c r="A10404" s="0" t="s">
        <v>860</v>
      </c>
      <c r="B10404" s="52" t="s">
        <v>992</v>
      </c>
      <c r="C10404" s="52" t="s">
        <v>751</v>
      </c>
      <c r="D10404" s="53" t="n">
        <v>0.1</v>
      </c>
      <c r="E10404" s="53" t="s">
        <v>748</v>
      </c>
      <c r="F10404" s="0" t="s">
        <v>1481</v>
      </c>
      <c r="G10404" s="0" t="str">
        <f aca="false">LEFT(B10404,2)</f>
        <v>15</v>
      </c>
      <c r="H10404" s="0" t="str">
        <f aca="false">I10404&amp;"_"&amp;G10404&amp;"_"&amp;F10404</f>
        <v>KortbenetGroenFroe_15_20191023_DL2019005_NykoebingKatedralskole_koersel1</v>
      </c>
      <c r="I10404" s="61" t="str">
        <f aca="false">MID(RIGHT(B10404,LEN(B10404)-3),1,FIND("_",RIGHT(B10404,LEN(B10404)-3))-1)</f>
        <v>KortbenetGroenFroe</v>
      </c>
      <c r="J10404" s="61" t="str">
        <f aca="false">TRIM(SUBSTITUTE(RIGHT(B10404,FIND(I10404,B10404)+1),"_",""))</f>
        <v>eDNA</v>
      </c>
      <c r="K10404" s="0" t="str">
        <f aca="false">IFERROR(VALUE(SUBSTITUTE(E10404,".",",")),E10404)</f>
        <v>No Ct</v>
      </c>
      <c r="L10404" s="61" t="str">
        <f aca="false">IF(J10404="PosK",SUMIFS(K:K,J:J,"PosK",H:H,H10404),"")</f>
        <v/>
      </c>
      <c r="M10404" s="61" t="str">
        <f aca="false">IF(J10404="PosK",SUMIFS(K:K,J:J,"NegK",H:H,H10404),"")</f>
        <v/>
      </c>
      <c r="N10404" s="61" t="str">
        <f aca="false">IF(J10404="PosK",SUMIFS(K:K,J:J,"eDNA",H:H,H10404),"")</f>
        <v/>
      </c>
      <c r="Q10404" s="62"/>
    </row>
    <row r="10405" customFormat="false" ht="14.25" hidden="false" customHeight="false" outlineLevel="0" collapsed="false">
      <c r="A10405" s="0" t="s">
        <v>862</v>
      </c>
      <c r="B10405" s="52" t="s">
        <v>992</v>
      </c>
      <c r="C10405" s="52" t="s">
        <v>751</v>
      </c>
      <c r="D10405" s="53" t="n">
        <v>0.1</v>
      </c>
      <c r="E10405" s="53" t="s">
        <v>748</v>
      </c>
      <c r="F10405" s="0" t="s">
        <v>1481</v>
      </c>
      <c r="G10405" s="0" t="str">
        <f aca="false">LEFT(B10405,2)</f>
        <v>15</v>
      </c>
      <c r="H10405" s="0" t="str">
        <f aca="false">I10405&amp;"_"&amp;G10405&amp;"_"&amp;F10405</f>
        <v>KortbenetGroenFroe_15_20191023_DL2019005_NykoebingKatedralskole_koersel1</v>
      </c>
      <c r="I10405" s="61" t="str">
        <f aca="false">MID(RIGHT(B10405,LEN(B10405)-3),1,FIND("_",RIGHT(B10405,LEN(B10405)-3))-1)</f>
        <v>KortbenetGroenFroe</v>
      </c>
      <c r="J10405" s="61" t="str">
        <f aca="false">TRIM(SUBSTITUTE(RIGHT(B10405,FIND(I10405,B10405)+1),"_",""))</f>
        <v>eDNA</v>
      </c>
      <c r="K10405" s="0" t="str">
        <f aca="false">IFERROR(VALUE(SUBSTITUTE(E10405,".",",")),E10405)</f>
        <v>No Ct</v>
      </c>
      <c r="L10405" s="61" t="str">
        <f aca="false">IF(J10405="PosK",SUMIFS(K:K,J:J,"PosK",H:H,H10405),"")</f>
        <v/>
      </c>
      <c r="M10405" s="61" t="str">
        <f aca="false">IF(J10405="PosK",SUMIFS(K:K,J:J,"NegK",H:H,H10405),"")</f>
        <v/>
      </c>
      <c r="N10405" s="61" t="str">
        <f aca="false">IF(J10405="PosK",SUMIFS(K:K,J:J,"eDNA",H:H,H10405),"")</f>
        <v/>
      </c>
      <c r="P10405" s="62"/>
      <c r="T10405" s="63"/>
      <c r="W10405" s="64"/>
    </row>
    <row r="10406" customFormat="false" ht="14.25" hidden="false" customHeight="false" outlineLevel="0" collapsed="false">
      <c r="A10406" s="0" t="s">
        <v>863</v>
      </c>
      <c r="B10406" s="52" t="s">
        <v>1212</v>
      </c>
      <c r="C10406" s="52" t="s">
        <v>743</v>
      </c>
      <c r="D10406" s="53" t="n">
        <v>0.1</v>
      </c>
      <c r="E10406" s="53" t="n">
        <v>35.84</v>
      </c>
      <c r="F10406" s="0" t="s">
        <v>1481</v>
      </c>
      <c r="G10406" s="0" t="str">
        <f aca="false">LEFT(B10406,2)</f>
        <v>16</v>
      </c>
      <c r="H10406" s="0" t="str">
        <f aca="false">I10406&amp;"_"&amp;G10406&amp;"_"&amp;F10406</f>
        <v>ButsnudetFroe_16_20191023_DL2019005_NykoebingKatedralskole_koersel1</v>
      </c>
      <c r="I10406" s="61" t="str">
        <f aca="false">MID(RIGHT(B10406,LEN(B10406)-3),1,FIND("_",RIGHT(B10406,LEN(B10406)-3))-1)</f>
        <v>ButsnudetFroe</v>
      </c>
      <c r="J10406" s="61" t="str">
        <f aca="false">TRIM(SUBSTITUTE(RIGHT(B10406,FIND(I10406,B10406)+1),"_",""))</f>
        <v>PosK</v>
      </c>
      <c r="K10406" s="0" t="n">
        <f aca="false">IFERROR(VALUE(SUBSTITUTE(E10406,".",",")),E10406)</f>
        <v>35.84</v>
      </c>
      <c r="L10406" s="61" t="n">
        <f aca="false">IF(J10406="PosK",SUMIFS(K:K,J:J,"PosK",H:H,H10406),"")</f>
        <v>35.84</v>
      </c>
      <c r="M10406" s="61" t="n">
        <f aca="false">IF(J10406="PosK",SUMIFS(K:K,J:J,"NegK",H:H,H10406),"")</f>
        <v>0</v>
      </c>
      <c r="N10406" s="61" t="n">
        <f aca="false">IF(J10406="PosK",SUMIFS(K:K,J:J,"eDNA",H:H,H10406),"")</f>
        <v>89.35</v>
      </c>
      <c r="P10406" s="62" t="n">
        <f aca="false">IF(K10408="No Ct",0,K10408)</f>
        <v>43.69</v>
      </c>
      <c r="Q10406" s="62" t="n">
        <f aca="false">IF(K10409="No Ct",0,K10409)</f>
        <v>45.66</v>
      </c>
      <c r="R10406" s="0" t="str">
        <f aca="false">IF(AND(L10406&gt;0,M10406=0),"Valid","Invalid")</f>
        <v>Valid</v>
      </c>
      <c r="S10406" s="0" t="str">
        <f aca="false">IF(OR(P10406&gt;1,Q10406&gt;1),"Present","Absent")</f>
        <v>Present</v>
      </c>
      <c r="T10406" s="63" t="str">
        <f aca="false">IF(OR(AND(P10406&gt;1,P10406&lt;41),AND(Q10406&gt;1,Q10406&lt;41)),"Ct&lt;41","Ct&gt;41")</f>
        <v>Ct&gt;41</v>
      </c>
      <c r="U10406" s="0" t="str">
        <f aca="false">I10406</f>
        <v>ButsnudetFroe</v>
      </c>
      <c r="V10406" s="0" t="str">
        <f aca="false">MID(F10406,10,9)</f>
        <v>DL2019005</v>
      </c>
      <c r="W10406" s="64" t="str">
        <f aca="false">V10406&amp;"_"&amp;U10406&amp;"_"&amp;R10406&amp;"_"&amp;S10406&amp;"_"&amp;T10406</f>
        <v>DL2019005_ButsnudetFroe_Valid_Present_Ct&gt;41</v>
      </c>
    </row>
    <row r="10407" customFormat="false" ht="14.25" hidden="false" customHeight="false" outlineLevel="0" collapsed="false">
      <c r="A10407" s="0" t="s">
        <v>865</v>
      </c>
      <c r="B10407" s="52" t="s">
        <v>1213</v>
      </c>
      <c r="C10407" s="52" t="s">
        <v>747</v>
      </c>
      <c r="D10407" s="53" t="n">
        <v>0.1</v>
      </c>
      <c r="E10407" s="53" t="s">
        <v>748</v>
      </c>
      <c r="F10407" s="0" t="s">
        <v>1481</v>
      </c>
      <c r="G10407" s="0" t="str">
        <f aca="false">LEFT(B10407,2)</f>
        <v>16</v>
      </c>
      <c r="H10407" s="0" t="str">
        <f aca="false">I10407&amp;"_"&amp;G10407&amp;"_"&amp;F10407</f>
        <v>ButsnudetFroe_16_20191023_DL2019005_NykoebingKatedralskole_koersel1</v>
      </c>
      <c r="I10407" s="61" t="str">
        <f aca="false">MID(RIGHT(B10407,LEN(B10407)-3),1,FIND("_",RIGHT(B10407,LEN(B10407)-3))-1)</f>
        <v>ButsnudetFroe</v>
      </c>
      <c r="J10407" s="61" t="str">
        <f aca="false">TRIM(SUBSTITUTE(RIGHT(B10407,FIND(I10407,B10407)+1),"_",""))</f>
        <v>NegK</v>
      </c>
      <c r="K10407" s="0" t="str">
        <f aca="false">IFERROR(VALUE(SUBSTITUTE(E10407,".",",")),E10407)</f>
        <v>No Ct</v>
      </c>
      <c r="L10407" s="61" t="str">
        <f aca="false">IF(J10407="PosK",SUMIFS(K:K,J:J,"PosK",H:H,H10407),"")</f>
        <v/>
      </c>
      <c r="M10407" s="61" t="str">
        <f aca="false">IF(J10407="PosK",SUMIFS(K:K,J:J,"NegK",H:H,H10407),"")</f>
        <v/>
      </c>
      <c r="N10407" s="61" t="str">
        <f aca="false">IF(J10407="PosK",SUMIFS(K:K,J:J,"eDNA",H:H,H10407),"")</f>
        <v/>
      </c>
    </row>
    <row r="10408" customFormat="false" ht="14.25" hidden="false" customHeight="false" outlineLevel="0" collapsed="false">
      <c r="A10408" s="0" t="s">
        <v>867</v>
      </c>
      <c r="B10408" s="52" t="s">
        <v>1214</v>
      </c>
      <c r="C10408" s="52" t="s">
        <v>751</v>
      </c>
      <c r="D10408" s="53" t="n">
        <v>0.1</v>
      </c>
      <c r="E10408" s="53" t="n">
        <v>43.69</v>
      </c>
      <c r="F10408" s="0" t="s">
        <v>1481</v>
      </c>
      <c r="G10408" s="0" t="str">
        <f aca="false">LEFT(B10408,2)</f>
        <v>16</v>
      </c>
      <c r="H10408" s="0" t="str">
        <f aca="false">I10408&amp;"_"&amp;G10408&amp;"_"&amp;F10408</f>
        <v>ButsnudetFroe_16_20191023_DL2019005_NykoebingKatedralskole_koersel1</v>
      </c>
      <c r="I10408" s="61" t="str">
        <f aca="false">MID(RIGHT(B10408,LEN(B10408)-3),1,FIND("_",RIGHT(B10408,LEN(B10408)-3))-1)</f>
        <v>ButsnudetFroe</v>
      </c>
      <c r="J10408" s="61" t="str">
        <f aca="false">TRIM(SUBSTITUTE(RIGHT(B10408,FIND(I10408,B10408)+1),"_",""))</f>
        <v>eDNA</v>
      </c>
      <c r="K10408" s="0" t="n">
        <f aca="false">IFERROR(VALUE(SUBSTITUTE(E10408,".",",")),E10408)</f>
        <v>43.69</v>
      </c>
      <c r="L10408" s="61" t="str">
        <f aca="false">IF(J10408="PosK",SUMIFS(K:K,J:J,"PosK",H:H,H10408),"")</f>
        <v/>
      </c>
      <c r="M10408" s="61" t="str">
        <f aca="false">IF(J10408="PosK",SUMIFS(K:K,J:J,"NegK",H:H,H10408),"")</f>
        <v/>
      </c>
      <c r="N10408" s="61" t="str">
        <f aca="false">IF(J10408="PosK",SUMIFS(K:K,J:J,"eDNA",H:H,H10408),"")</f>
        <v/>
      </c>
      <c r="Q10408" s="62"/>
    </row>
    <row r="10409" customFormat="false" ht="14.25" hidden="false" customHeight="false" outlineLevel="0" collapsed="false">
      <c r="A10409" s="0" t="s">
        <v>869</v>
      </c>
      <c r="B10409" s="52" t="s">
        <v>1214</v>
      </c>
      <c r="C10409" s="52" t="s">
        <v>751</v>
      </c>
      <c r="D10409" s="53" t="n">
        <v>0.1</v>
      </c>
      <c r="E10409" s="53" t="n">
        <v>45.66</v>
      </c>
      <c r="F10409" s="0" t="s">
        <v>1481</v>
      </c>
      <c r="G10409" s="0" t="str">
        <f aca="false">LEFT(B10409,2)</f>
        <v>16</v>
      </c>
      <c r="H10409" s="0" t="str">
        <f aca="false">I10409&amp;"_"&amp;G10409&amp;"_"&amp;F10409</f>
        <v>ButsnudetFroe_16_20191023_DL2019005_NykoebingKatedralskole_koersel1</v>
      </c>
      <c r="I10409" s="61" t="str">
        <f aca="false">MID(RIGHT(B10409,LEN(B10409)-3),1,FIND("_",RIGHT(B10409,LEN(B10409)-3))-1)</f>
        <v>ButsnudetFroe</v>
      </c>
      <c r="J10409" s="61" t="str">
        <f aca="false">TRIM(SUBSTITUTE(RIGHT(B10409,FIND(I10409,B10409)+1),"_",""))</f>
        <v>eDNA</v>
      </c>
      <c r="K10409" s="0" t="n">
        <f aca="false">IFERROR(VALUE(SUBSTITUTE(E10409,".",",")),E10409)</f>
        <v>45.66</v>
      </c>
      <c r="L10409" s="61" t="str">
        <f aca="false">IF(J10409="PosK",SUMIFS(K:K,J:J,"PosK",H:H,H10409),"")</f>
        <v/>
      </c>
      <c r="M10409" s="61" t="str">
        <f aca="false">IF(J10409="PosK",SUMIFS(K:K,J:J,"NegK",H:H,H10409),"")</f>
        <v/>
      </c>
      <c r="N10409" s="61" t="str">
        <f aca="false">IF(J10409="PosK",SUMIFS(K:K,J:J,"eDNA",H:H,H10409),"")</f>
        <v/>
      </c>
      <c r="P10409" s="62"/>
      <c r="T10409" s="63"/>
      <c r="W10409" s="64"/>
    </row>
    <row r="10410" customFormat="false" ht="14.25" hidden="false" customHeight="false" outlineLevel="0" collapsed="false">
      <c r="A10410" s="0" t="s">
        <v>870</v>
      </c>
      <c r="B10410" s="52" t="s">
        <v>996</v>
      </c>
      <c r="C10410" s="52" t="s">
        <v>743</v>
      </c>
      <c r="D10410" s="53" t="n">
        <v>0.1</v>
      </c>
      <c r="E10410" s="53" t="n">
        <v>34.45</v>
      </c>
      <c r="F10410" s="0" t="s">
        <v>1481</v>
      </c>
      <c r="G10410" s="0" t="str">
        <f aca="false">LEFT(B10410,2)</f>
        <v>17</v>
      </c>
      <c r="H10410" s="0" t="str">
        <f aca="false">I10410&amp;"_"&amp;G10410&amp;"_"&amp;F10410</f>
        <v>ButsnudetFroe_17_20191023_DL2019005_NykoebingKatedralskole_koersel1</v>
      </c>
      <c r="I10410" s="61" t="str">
        <f aca="false">MID(RIGHT(B10410,LEN(B10410)-3),1,FIND("_",RIGHT(B10410,LEN(B10410)-3))-1)</f>
        <v>ButsnudetFroe</v>
      </c>
      <c r="J10410" s="61" t="str">
        <f aca="false">TRIM(SUBSTITUTE(RIGHT(B10410,FIND(I10410,B10410)+1),"_",""))</f>
        <v>PosK</v>
      </c>
      <c r="K10410" s="0" t="n">
        <f aca="false">IFERROR(VALUE(SUBSTITUTE(E10410,".",",")),E10410)</f>
        <v>34.45</v>
      </c>
      <c r="L10410" s="61" t="n">
        <f aca="false">IF(J10410="PosK",SUMIFS(K:K,J:J,"PosK",H:H,H10410),"")</f>
        <v>34.45</v>
      </c>
      <c r="M10410" s="61" t="n">
        <f aca="false">IF(J10410="PosK",SUMIFS(K:K,J:J,"NegK",H:H,H10410),"")</f>
        <v>0</v>
      </c>
      <c r="N10410" s="61" t="n">
        <f aca="false">IF(J10410="PosK",SUMIFS(K:K,J:J,"eDNA",H:H,H10410),"")</f>
        <v>86.26</v>
      </c>
      <c r="P10410" s="62" t="n">
        <f aca="false">IF(K10412="No Ct",0,K10412)</f>
        <v>44.92</v>
      </c>
      <c r="Q10410" s="62" t="n">
        <f aca="false">IF(K10413="No Ct",0,K10413)</f>
        <v>41.34</v>
      </c>
      <c r="R10410" s="0" t="str">
        <f aca="false">IF(AND(L10410&gt;0,M10410=0),"Valid","Invalid")</f>
        <v>Valid</v>
      </c>
      <c r="S10410" s="0" t="str">
        <f aca="false">IF(OR(P10410&gt;1,Q10410&gt;1),"Present","Absent")</f>
        <v>Present</v>
      </c>
      <c r="T10410" s="63" t="str">
        <f aca="false">IF(OR(AND(P10410&gt;1,P10410&lt;41),AND(Q10410&gt;1,Q10410&lt;41)),"Ct&lt;41","Ct&gt;41")</f>
        <v>Ct&gt;41</v>
      </c>
      <c r="U10410" s="0" t="str">
        <f aca="false">I10410</f>
        <v>ButsnudetFroe</v>
      </c>
      <c r="V10410" s="0" t="str">
        <f aca="false">MID(F10410,10,9)</f>
        <v>DL2019005</v>
      </c>
      <c r="W10410" s="64" t="str">
        <f aca="false">V10410&amp;"_"&amp;U10410&amp;"_"&amp;R10410&amp;"_"&amp;S10410&amp;"_"&amp;T10410</f>
        <v>DL2019005_ButsnudetFroe_Valid_Present_Ct&gt;41</v>
      </c>
    </row>
    <row r="10411" customFormat="false" ht="14.25" hidden="false" customHeight="false" outlineLevel="0" collapsed="false">
      <c r="A10411" s="0" t="s">
        <v>874</v>
      </c>
      <c r="B10411" s="52" t="s">
        <v>997</v>
      </c>
      <c r="C10411" s="52" t="s">
        <v>747</v>
      </c>
      <c r="D10411" s="53" t="n">
        <v>0.1</v>
      </c>
      <c r="E10411" s="53" t="s">
        <v>748</v>
      </c>
      <c r="F10411" s="0" t="s">
        <v>1481</v>
      </c>
      <c r="G10411" s="0" t="str">
        <f aca="false">LEFT(B10411,2)</f>
        <v>17</v>
      </c>
      <c r="H10411" s="0" t="str">
        <f aca="false">I10411&amp;"_"&amp;G10411&amp;"_"&amp;F10411</f>
        <v>ButsnudetFroe_17_20191023_DL2019005_NykoebingKatedralskole_koersel1</v>
      </c>
      <c r="I10411" s="61" t="str">
        <f aca="false">MID(RIGHT(B10411,LEN(B10411)-3),1,FIND("_",RIGHT(B10411,LEN(B10411)-3))-1)</f>
        <v>ButsnudetFroe</v>
      </c>
      <c r="J10411" s="61" t="str">
        <f aca="false">TRIM(SUBSTITUTE(RIGHT(B10411,FIND(I10411,B10411)+1),"_",""))</f>
        <v>NegK</v>
      </c>
      <c r="K10411" s="0" t="str">
        <f aca="false">IFERROR(VALUE(SUBSTITUTE(E10411,".",",")),E10411)</f>
        <v>No Ct</v>
      </c>
      <c r="L10411" s="61" t="str">
        <f aca="false">IF(J10411="PosK",SUMIFS(K:K,J:J,"PosK",H:H,H10411),"")</f>
        <v/>
      </c>
      <c r="M10411" s="61" t="str">
        <f aca="false">IF(J10411="PosK",SUMIFS(K:K,J:J,"NegK",H:H,H10411),"")</f>
        <v/>
      </c>
      <c r="N10411" s="61" t="str">
        <f aca="false">IF(J10411="PosK",SUMIFS(K:K,J:J,"eDNA",H:H,H10411),"")</f>
        <v/>
      </c>
    </row>
    <row r="10412" customFormat="false" ht="14.25" hidden="false" customHeight="false" outlineLevel="0" collapsed="false">
      <c r="A10412" s="0" t="s">
        <v>876</v>
      </c>
      <c r="B10412" s="52" t="s">
        <v>998</v>
      </c>
      <c r="C10412" s="52" t="s">
        <v>751</v>
      </c>
      <c r="D10412" s="53" t="n">
        <v>0.1</v>
      </c>
      <c r="E10412" s="53" t="n">
        <v>44.92</v>
      </c>
      <c r="F10412" s="0" t="s">
        <v>1481</v>
      </c>
      <c r="G10412" s="0" t="str">
        <f aca="false">LEFT(B10412,2)</f>
        <v>17</v>
      </c>
      <c r="H10412" s="0" t="str">
        <f aca="false">I10412&amp;"_"&amp;G10412&amp;"_"&amp;F10412</f>
        <v>ButsnudetFroe_17_20191023_DL2019005_NykoebingKatedralskole_koersel1</v>
      </c>
      <c r="I10412" s="61" t="str">
        <f aca="false">MID(RIGHT(B10412,LEN(B10412)-3),1,FIND("_",RIGHT(B10412,LEN(B10412)-3))-1)</f>
        <v>ButsnudetFroe</v>
      </c>
      <c r="J10412" s="61" t="str">
        <f aca="false">TRIM(SUBSTITUTE(RIGHT(B10412,FIND(I10412,B10412)+1),"_",""))</f>
        <v>eDNA</v>
      </c>
      <c r="K10412" s="0" t="n">
        <f aca="false">IFERROR(VALUE(SUBSTITUTE(E10412,".",",")),E10412)</f>
        <v>44.92</v>
      </c>
      <c r="L10412" s="61" t="str">
        <f aca="false">IF(J10412="PosK",SUMIFS(K:K,J:J,"PosK",H:H,H10412),"")</f>
        <v/>
      </c>
      <c r="M10412" s="61" t="str">
        <f aca="false">IF(J10412="PosK",SUMIFS(K:K,J:J,"NegK",H:H,H10412),"")</f>
        <v/>
      </c>
      <c r="N10412" s="61" t="str">
        <f aca="false">IF(J10412="PosK",SUMIFS(K:K,J:J,"eDNA",H:H,H10412),"")</f>
        <v/>
      </c>
      <c r="Q10412" s="62"/>
    </row>
    <row r="10413" customFormat="false" ht="14.25" hidden="false" customHeight="false" outlineLevel="0" collapsed="false">
      <c r="A10413" s="0" t="s">
        <v>872</v>
      </c>
      <c r="B10413" s="52" t="s">
        <v>998</v>
      </c>
      <c r="C10413" s="52" t="s">
        <v>751</v>
      </c>
      <c r="D10413" s="53" t="n">
        <v>0.1</v>
      </c>
      <c r="E10413" s="53" t="n">
        <v>41.34</v>
      </c>
      <c r="F10413" s="0" t="s">
        <v>1481</v>
      </c>
      <c r="G10413" s="0" t="str">
        <f aca="false">LEFT(B10413,2)</f>
        <v>17</v>
      </c>
      <c r="H10413" s="0" t="str">
        <f aca="false">I10413&amp;"_"&amp;G10413&amp;"_"&amp;F10413</f>
        <v>ButsnudetFroe_17_20191023_DL2019005_NykoebingKatedralskole_koersel1</v>
      </c>
      <c r="I10413" s="61" t="str">
        <f aca="false">MID(RIGHT(B10413,LEN(B10413)-3),1,FIND("_",RIGHT(B10413,LEN(B10413)-3))-1)</f>
        <v>ButsnudetFroe</v>
      </c>
      <c r="J10413" s="61" t="str">
        <f aca="false">TRIM(SUBSTITUTE(RIGHT(B10413,FIND(I10413,B10413)+1),"_",""))</f>
        <v>eDNA</v>
      </c>
      <c r="K10413" s="0" t="n">
        <f aca="false">IFERROR(VALUE(SUBSTITUTE(E10413,".",",")),E10413)</f>
        <v>41.34</v>
      </c>
      <c r="L10413" s="61" t="str">
        <f aca="false">IF(J10413="PosK",SUMIFS(K:K,J:J,"PosK",H:H,H10413),"")</f>
        <v/>
      </c>
      <c r="M10413" s="61" t="str">
        <f aca="false">IF(J10413="PosK",SUMIFS(K:K,J:J,"NegK",H:H,H10413),"")</f>
        <v/>
      </c>
      <c r="N10413" s="61" t="str">
        <f aca="false">IF(J10413="PosK",SUMIFS(K:K,J:J,"eDNA",H:H,H10413),"")</f>
        <v/>
      </c>
      <c r="P10413" s="62"/>
      <c r="T10413" s="63"/>
      <c r="W10413" s="64"/>
    </row>
    <row r="10414" customFormat="false" ht="14.25" hidden="false" customHeight="false" outlineLevel="0" collapsed="false">
      <c r="A10414" s="0" t="s">
        <v>877</v>
      </c>
      <c r="B10414" s="52" t="s">
        <v>1215</v>
      </c>
      <c r="C10414" s="52" t="s">
        <v>743</v>
      </c>
      <c r="D10414" s="53" t="n">
        <v>0.1</v>
      </c>
      <c r="E10414" s="53" t="n">
        <v>28.28</v>
      </c>
      <c r="F10414" s="0" t="s">
        <v>1481</v>
      </c>
      <c r="G10414" s="0" t="str">
        <f aca="false">LEFT(B10414,2)</f>
        <v>18</v>
      </c>
      <c r="H10414" s="0" t="str">
        <f aca="false">I10414&amp;"_"&amp;G10414&amp;"_"&amp;F10414</f>
        <v>LilleVandsalamander_18_20191023_DL2019005_NykoebingKatedralskole_koersel1</v>
      </c>
      <c r="I10414" s="61" t="str">
        <f aca="false">MID(RIGHT(B10414,LEN(B10414)-3),1,FIND("_",RIGHT(B10414,LEN(B10414)-3))-1)</f>
        <v>LilleVandsalamander</v>
      </c>
      <c r="J10414" s="61" t="str">
        <f aca="false">TRIM(SUBSTITUTE(RIGHT(B10414,FIND(I10414,B10414)+1),"_",""))</f>
        <v>PosK</v>
      </c>
      <c r="K10414" s="0" t="n">
        <f aca="false">IFERROR(VALUE(SUBSTITUTE(E10414,".",",")),E10414)</f>
        <v>28.28</v>
      </c>
      <c r="L10414" s="61" t="n">
        <f aca="false">IF(J10414="PosK",SUMIFS(K:K,J:J,"PosK",H:H,H10414),"")</f>
        <v>28.28</v>
      </c>
      <c r="M10414" s="61" t="n">
        <f aca="false">IF(J10414="PosK",SUMIFS(K:K,J:J,"NegK",H:H,H10414),"")</f>
        <v>0</v>
      </c>
      <c r="N10414" s="61" t="n">
        <f aca="false">IF(J10414="PosK",SUMIFS(K:K,J:J,"eDNA",H:H,H10414),"")</f>
        <v>37.25</v>
      </c>
      <c r="P10414" s="62" t="n">
        <f aca="false">IF(K10416="No Ct",0,K10416)</f>
        <v>0</v>
      </c>
      <c r="Q10414" s="62" t="n">
        <f aca="false">IF(K10417="No Ct",0,K10417)</f>
        <v>37.25</v>
      </c>
      <c r="R10414" s="0" t="str">
        <f aca="false">IF(AND(L10414&gt;0,M10414=0),"Valid","Invalid")</f>
        <v>Valid</v>
      </c>
      <c r="S10414" s="0" t="str">
        <f aca="false">IF(OR(P10414&gt;1,Q10414&gt;1),"Present","Absent")</f>
        <v>Present</v>
      </c>
      <c r="T10414" s="63" t="str">
        <f aca="false">IF(OR(AND(P10414&gt;1,P10414&lt;41),AND(Q10414&gt;1,Q10414&lt;41)),"Ct&lt;41","Ct&gt;41")</f>
        <v>Ct&lt;41</v>
      </c>
      <c r="U10414" s="0" t="str">
        <f aca="false">I10414</f>
        <v>LilleVandsalamander</v>
      </c>
      <c r="V10414" s="0" t="str">
        <f aca="false">MID(F10414,10,9)</f>
        <v>DL2019005</v>
      </c>
      <c r="W10414" s="64" t="str">
        <f aca="false">V10414&amp;"_"&amp;U10414&amp;"_"&amp;R10414&amp;"_"&amp;S10414&amp;"_"&amp;T10414</f>
        <v>DL2019005_LilleVandsalamander_Valid_Present_Ct&lt;41</v>
      </c>
    </row>
    <row r="10415" customFormat="false" ht="14.25" hidden="false" customHeight="false" outlineLevel="0" collapsed="false">
      <c r="A10415" s="0" t="s">
        <v>879</v>
      </c>
      <c r="B10415" s="52" t="s">
        <v>1216</v>
      </c>
      <c r="C10415" s="52" t="s">
        <v>747</v>
      </c>
      <c r="D10415" s="53" t="n">
        <v>0.1</v>
      </c>
      <c r="E10415" s="53" t="s">
        <v>748</v>
      </c>
      <c r="F10415" s="0" t="s">
        <v>1481</v>
      </c>
      <c r="G10415" s="0" t="str">
        <f aca="false">LEFT(B10415,2)</f>
        <v>18</v>
      </c>
      <c r="H10415" s="0" t="str">
        <f aca="false">I10415&amp;"_"&amp;G10415&amp;"_"&amp;F10415</f>
        <v>LilleVandsalamander_18_20191023_DL2019005_NykoebingKatedralskole_koersel1</v>
      </c>
      <c r="I10415" s="61" t="str">
        <f aca="false">MID(RIGHT(B10415,LEN(B10415)-3),1,FIND("_",RIGHT(B10415,LEN(B10415)-3))-1)</f>
        <v>LilleVandsalamander</v>
      </c>
      <c r="J10415" s="61" t="str">
        <f aca="false">TRIM(SUBSTITUTE(RIGHT(B10415,FIND(I10415,B10415)+1),"_",""))</f>
        <v>NegK</v>
      </c>
      <c r="K10415" s="0" t="str">
        <f aca="false">IFERROR(VALUE(SUBSTITUTE(E10415,".",",")),E10415)</f>
        <v>No Ct</v>
      </c>
      <c r="L10415" s="61" t="str">
        <f aca="false">IF(J10415="PosK",SUMIFS(K:K,J:J,"PosK",H:H,H10415),"")</f>
        <v/>
      </c>
      <c r="M10415" s="61" t="str">
        <f aca="false">IF(J10415="PosK",SUMIFS(K:K,J:J,"NegK",H:H,H10415),"")</f>
        <v/>
      </c>
      <c r="N10415" s="61" t="str">
        <f aca="false">IF(J10415="PosK",SUMIFS(K:K,J:J,"eDNA",H:H,H10415),"")</f>
        <v/>
      </c>
    </row>
    <row r="10416" customFormat="false" ht="14.25" hidden="false" customHeight="false" outlineLevel="0" collapsed="false">
      <c r="A10416" s="0" t="s">
        <v>881</v>
      </c>
      <c r="B10416" s="52" t="s">
        <v>1217</v>
      </c>
      <c r="C10416" s="52" t="s">
        <v>751</v>
      </c>
      <c r="D10416" s="53" t="n">
        <v>0.1</v>
      </c>
      <c r="E10416" s="53" t="s">
        <v>748</v>
      </c>
      <c r="F10416" s="0" t="s">
        <v>1481</v>
      </c>
      <c r="G10416" s="0" t="str">
        <f aca="false">LEFT(B10416,2)</f>
        <v>18</v>
      </c>
      <c r="H10416" s="0" t="str">
        <f aca="false">I10416&amp;"_"&amp;G10416&amp;"_"&amp;F10416</f>
        <v>LilleVandsalamander_18_20191023_DL2019005_NykoebingKatedralskole_koersel1</v>
      </c>
      <c r="I10416" s="61" t="str">
        <f aca="false">MID(RIGHT(B10416,LEN(B10416)-3),1,FIND("_",RIGHT(B10416,LEN(B10416)-3))-1)</f>
        <v>LilleVandsalamander</v>
      </c>
      <c r="J10416" s="61" t="str">
        <f aca="false">TRIM(SUBSTITUTE(RIGHT(B10416,FIND(I10416,B10416)+1),"_",""))</f>
        <v>eDNA</v>
      </c>
      <c r="K10416" s="0" t="str">
        <f aca="false">IFERROR(VALUE(SUBSTITUTE(E10416,".",",")),E10416)</f>
        <v>No Ct</v>
      </c>
      <c r="L10416" s="61" t="str">
        <f aca="false">IF(J10416="PosK",SUMIFS(K:K,J:J,"PosK",H:H,H10416),"")</f>
        <v/>
      </c>
      <c r="M10416" s="61" t="str">
        <f aca="false">IF(J10416="PosK",SUMIFS(K:K,J:J,"NegK",H:H,H10416),"")</f>
        <v/>
      </c>
      <c r="N10416" s="61" t="str">
        <f aca="false">IF(J10416="PosK",SUMIFS(K:K,J:J,"eDNA",H:H,H10416),"")</f>
        <v/>
      </c>
      <c r="Q10416" s="62"/>
    </row>
    <row r="10417" customFormat="false" ht="14.25" hidden="false" customHeight="false" outlineLevel="0" collapsed="false">
      <c r="A10417" s="0" t="s">
        <v>883</v>
      </c>
      <c r="B10417" s="52" t="s">
        <v>1217</v>
      </c>
      <c r="C10417" s="52" t="s">
        <v>751</v>
      </c>
      <c r="D10417" s="53" t="n">
        <v>0.1</v>
      </c>
      <c r="E10417" s="53" t="n">
        <v>37.25</v>
      </c>
      <c r="F10417" s="0" t="s">
        <v>1481</v>
      </c>
      <c r="G10417" s="0" t="str">
        <f aca="false">LEFT(B10417,2)</f>
        <v>18</v>
      </c>
      <c r="H10417" s="0" t="str">
        <f aca="false">I10417&amp;"_"&amp;G10417&amp;"_"&amp;F10417</f>
        <v>LilleVandsalamander_18_20191023_DL2019005_NykoebingKatedralskole_koersel1</v>
      </c>
      <c r="I10417" s="61" t="str">
        <f aca="false">MID(RIGHT(B10417,LEN(B10417)-3),1,FIND("_",RIGHT(B10417,LEN(B10417)-3))-1)</f>
        <v>LilleVandsalamander</v>
      </c>
      <c r="J10417" s="61" t="str">
        <f aca="false">TRIM(SUBSTITUTE(RIGHT(B10417,FIND(I10417,B10417)+1),"_",""))</f>
        <v>eDNA</v>
      </c>
      <c r="K10417" s="0" t="n">
        <f aca="false">IFERROR(VALUE(SUBSTITUTE(E10417,".",",")),E10417)</f>
        <v>37.25</v>
      </c>
      <c r="L10417" s="61" t="str">
        <f aca="false">IF(J10417="PosK",SUMIFS(K:K,J:J,"PosK",H:H,H10417),"")</f>
        <v/>
      </c>
      <c r="M10417" s="61" t="str">
        <f aca="false">IF(J10417="PosK",SUMIFS(K:K,J:J,"NegK",H:H,H10417),"")</f>
        <v/>
      </c>
      <c r="N10417" s="61" t="str">
        <f aca="false">IF(J10417="PosK",SUMIFS(K:K,J:J,"eDNA",H:H,H10417),"")</f>
        <v/>
      </c>
      <c r="P10417" s="62"/>
      <c r="T10417" s="63"/>
      <c r="W10417" s="64"/>
    </row>
    <row r="10418" customFormat="false" ht="14.25" hidden="false" customHeight="false" outlineLevel="0" collapsed="false">
      <c r="A10418" s="0" t="s">
        <v>884</v>
      </c>
      <c r="B10418" s="52" t="s">
        <v>1002</v>
      </c>
      <c r="C10418" s="52" t="s">
        <v>743</v>
      </c>
      <c r="D10418" s="53" t="n">
        <v>0.1</v>
      </c>
      <c r="E10418" s="53" t="n">
        <v>26.62</v>
      </c>
      <c r="F10418" s="0" t="s">
        <v>1481</v>
      </c>
      <c r="G10418" s="0" t="str">
        <f aca="false">LEFT(B10418,2)</f>
        <v>19</v>
      </c>
      <c r="H10418" s="0" t="str">
        <f aca="false">I10418&amp;"_"&amp;G10418&amp;"_"&amp;F10418</f>
        <v>LilleVandsalamander_19_20191023_DL2019005_NykoebingKatedralskole_koersel1</v>
      </c>
      <c r="I10418" s="61" t="str">
        <f aca="false">MID(RIGHT(B10418,LEN(B10418)-3),1,FIND("_",RIGHT(B10418,LEN(B10418)-3))-1)</f>
        <v>LilleVandsalamander</v>
      </c>
      <c r="J10418" s="61" t="str">
        <f aca="false">TRIM(SUBSTITUTE(RIGHT(B10418,FIND(I10418,B10418)+1),"_",""))</f>
        <v>PosK</v>
      </c>
      <c r="K10418" s="0" t="n">
        <f aca="false">IFERROR(VALUE(SUBSTITUTE(E10418,".",",")),E10418)</f>
        <v>26.62</v>
      </c>
      <c r="L10418" s="61" t="n">
        <f aca="false">IF(J10418="PosK",SUMIFS(K:K,J:J,"PosK",H:H,H10418),"")</f>
        <v>26.62</v>
      </c>
      <c r="M10418" s="61" t="n">
        <f aca="false">IF(J10418="PosK",SUMIFS(K:K,J:J,"NegK",H:H,H10418),"")</f>
        <v>0</v>
      </c>
      <c r="N10418" s="61" t="n">
        <f aca="false">IF(J10418="PosK",SUMIFS(K:K,J:J,"eDNA",H:H,H10418),"")</f>
        <v>75.23</v>
      </c>
      <c r="P10418" s="62" t="n">
        <f aca="false">IF(K10420="No Ct",0,K10420)</f>
        <v>37.58</v>
      </c>
      <c r="Q10418" s="62" t="n">
        <f aca="false">IF(K10421="No Ct",0,K10421)</f>
        <v>37.65</v>
      </c>
      <c r="R10418" s="0" t="str">
        <f aca="false">IF(AND(L10418&gt;0,M10418=0),"Valid","Invalid")</f>
        <v>Valid</v>
      </c>
      <c r="S10418" s="0" t="str">
        <f aca="false">IF(OR(P10418&gt;1,Q10418&gt;1),"Present","Absent")</f>
        <v>Present</v>
      </c>
      <c r="T10418" s="63" t="str">
        <f aca="false">IF(OR(AND(P10418&gt;1,P10418&lt;41),AND(Q10418&gt;1,Q10418&lt;41)),"Ct&lt;41","Ct&gt;41")</f>
        <v>Ct&lt;41</v>
      </c>
      <c r="U10418" s="0" t="str">
        <f aca="false">I10418</f>
        <v>LilleVandsalamander</v>
      </c>
      <c r="V10418" s="0" t="str">
        <f aca="false">MID(F10418,10,9)</f>
        <v>DL2019005</v>
      </c>
      <c r="W10418" s="64" t="str">
        <f aca="false">V10418&amp;"_"&amp;U10418&amp;"_"&amp;R10418&amp;"_"&amp;S10418&amp;"_"&amp;T10418</f>
        <v>DL2019005_LilleVandsalamander_Valid_Present_Ct&lt;41</v>
      </c>
    </row>
    <row r="10419" customFormat="false" ht="14.25" hidden="false" customHeight="false" outlineLevel="0" collapsed="false">
      <c r="A10419" s="0" t="s">
        <v>886</v>
      </c>
      <c r="B10419" s="52" t="s">
        <v>1003</v>
      </c>
      <c r="C10419" s="52" t="s">
        <v>747</v>
      </c>
      <c r="D10419" s="53" t="n">
        <v>0.1</v>
      </c>
      <c r="E10419" s="53" t="s">
        <v>748</v>
      </c>
      <c r="F10419" s="0" t="s">
        <v>1481</v>
      </c>
      <c r="G10419" s="0" t="str">
        <f aca="false">LEFT(B10419,2)</f>
        <v>19</v>
      </c>
      <c r="H10419" s="0" t="str">
        <f aca="false">I10419&amp;"_"&amp;G10419&amp;"_"&amp;F10419</f>
        <v>LilleVandsalamander_19_20191023_DL2019005_NykoebingKatedralskole_koersel1</v>
      </c>
      <c r="I10419" s="61" t="str">
        <f aca="false">MID(RIGHT(B10419,LEN(B10419)-3),1,FIND("_",RIGHT(B10419,LEN(B10419)-3))-1)</f>
        <v>LilleVandsalamander</v>
      </c>
      <c r="J10419" s="61" t="str">
        <f aca="false">TRIM(SUBSTITUTE(RIGHT(B10419,FIND(I10419,B10419)+1),"_",""))</f>
        <v>NegK</v>
      </c>
      <c r="K10419" s="0" t="str">
        <f aca="false">IFERROR(VALUE(SUBSTITUTE(E10419,".",",")),E10419)</f>
        <v>No Ct</v>
      </c>
      <c r="L10419" s="61" t="str">
        <f aca="false">IF(J10419="PosK",SUMIFS(K:K,J:J,"PosK",H:H,H10419),"")</f>
        <v/>
      </c>
      <c r="M10419" s="61" t="str">
        <f aca="false">IF(J10419="PosK",SUMIFS(K:K,J:J,"NegK",H:H,H10419),"")</f>
        <v/>
      </c>
      <c r="N10419" s="61" t="str">
        <f aca="false">IF(J10419="PosK",SUMIFS(K:K,J:J,"eDNA",H:H,H10419),"")</f>
        <v/>
      </c>
    </row>
    <row r="10420" customFormat="false" ht="14.25" hidden="false" customHeight="false" outlineLevel="0" collapsed="false">
      <c r="A10420" s="0" t="s">
        <v>888</v>
      </c>
      <c r="B10420" s="52" t="s">
        <v>1004</v>
      </c>
      <c r="C10420" s="52" t="s">
        <v>751</v>
      </c>
      <c r="D10420" s="53" t="n">
        <v>0.1</v>
      </c>
      <c r="E10420" s="53" t="n">
        <v>37.58</v>
      </c>
      <c r="F10420" s="0" t="s">
        <v>1481</v>
      </c>
      <c r="G10420" s="0" t="str">
        <f aca="false">LEFT(B10420,2)</f>
        <v>19</v>
      </c>
      <c r="H10420" s="0" t="str">
        <f aca="false">I10420&amp;"_"&amp;G10420&amp;"_"&amp;F10420</f>
        <v>LilleVandsalamander_19_20191023_DL2019005_NykoebingKatedralskole_koersel1</v>
      </c>
      <c r="I10420" s="61" t="str">
        <f aca="false">MID(RIGHT(B10420,LEN(B10420)-3),1,FIND("_",RIGHT(B10420,LEN(B10420)-3))-1)</f>
        <v>LilleVandsalamander</v>
      </c>
      <c r="J10420" s="61" t="str">
        <f aca="false">TRIM(SUBSTITUTE(RIGHT(B10420,FIND(I10420,B10420)+1),"_",""))</f>
        <v>eDNA</v>
      </c>
      <c r="K10420" s="0" t="n">
        <f aca="false">IFERROR(VALUE(SUBSTITUTE(E10420,".",",")),E10420)</f>
        <v>37.58</v>
      </c>
      <c r="L10420" s="61" t="str">
        <f aca="false">IF(J10420="PosK",SUMIFS(K:K,J:J,"PosK",H:H,H10420),"")</f>
        <v/>
      </c>
      <c r="M10420" s="61" t="str">
        <f aca="false">IF(J10420="PosK",SUMIFS(K:K,J:J,"NegK",H:H,H10420),"")</f>
        <v/>
      </c>
      <c r="N10420" s="61" t="str">
        <f aca="false">IF(J10420="PosK",SUMIFS(K:K,J:J,"eDNA",H:H,H10420),"")</f>
        <v/>
      </c>
      <c r="Q10420" s="62"/>
    </row>
    <row r="10421" customFormat="false" ht="14.25" hidden="false" customHeight="false" outlineLevel="0" collapsed="false">
      <c r="A10421" s="0" t="s">
        <v>890</v>
      </c>
      <c r="B10421" s="52" t="s">
        <v>1004</v>
      </c>
      <c r="C10421" s="52" t="s">
        <v>751</v>
      </c>
      <c r="D10421" s="53" t="n">
        <v>0.1</v>
      </c>
      <c r="E10421" s="53" t="n">
        <v>37.65</v>
      </c>
      <c r="F10421" s="0" t="s">
        <v>1481</v>
      </c>
      <c r="G10421" s="0" t="str">
        <f aca="false">LEFT(B10421,2)</f>
        <v>19</v>
      </c>
      <c r="H10421" s="0" t="str">
        <f aca="false">I10421&amp;"_"&amp;G10421&amp;"_"&amp;F10421</f>
        <v>LilleVandsalamander_19_20191023_DL2019005_NykoebingKatedralskole_koersel1</v>
      </c>
      <c r="I10421" s="61" t="str">
        <f aca="false">MID(RIGHT(B10421,LEN(B10421)-3),1,FIND("_",RIGHT(B10421,LEN(B10421)-3))-1)</f>
        <v>LilleVandsalamander</v>
      </c>
      <c r="J10421" s="61" t="str">
        <f aca="false">TRIM(SUBSTITUTE(RIGHT(B10421,FIND(I10421,B10421)+1),"_",""))</f>
        <v>eDNA</v>
      </c>
      <c r="K10421" s="0" t="n">
        <f aca="false">IFERROR(VALUE(SUBSTITUTE(E10421,".",",")),E10421)</f>
        <v>37.65</v>
      </c>
      <c r="L10421" s="61" t="str">
        <f aca="false">IF(J10421="PosK",SUMIFS(K:K,J:J,"PosK",H:H,H10421),"")</f>
        <v/>
      </c>
      <c r="M10421" s="61" t="str">
        <f aca="false">IF(J10421="PosK",SUMIFS(K:K,J:J,"NegK",H:H,H10421),"")</f>
        <v/>
      </c>
      <c r="N10421" s="61" t="str">
        <f aca="false">IF(J10421="PosK",SUMIFS(K:K,J:J,"eDNA",H:H,H10421),"")</f>
        <v/>
      </c>
      <c r="P10421" s="62"/>
      <c r="T10421" s="63"/>
      <c r="W10421" s="64"/>
    </row>
    <row r="10422" customFormat="false" ht="14.25" hidden="false" customHeight="false" outlineLevel="0" collapsed="false">
      <c r="A10422" s="0" t="s">
        <v>891</v>
      </c>
      <c r="B10422" s="52" t="s">
        <v>1218</v>
      </c>
      <c r="C10422" s="52" t="s">
        <v>743</v>
      </c>
      <c r="D10422" s="53" t="n">
        <v>0.1</v>
      </c>
      <c r="E10422" s="53" t="n">
        <v>28.94</v>
      </c>
      <c r="F10422" s="0" t="s">
        <v>1481</v>
      </c>
      <c r="G10422" s="0" t="str">
        <f aca="false">LEFT(B10422,2)</f>
        <v>20</v>
      </c>
      <c r="H10422" s="0" t="str">
        <f aca="false">I10422&amp;"_"&amp;G10422&amp;"_"&amp;F10422</f>
        <v>Skalle_20_20191023_DL2019005_NykoebingKatedralskole_koersel1</v>
      </c>
      <c r="I10422" s="61" t="str">
        <f aca="false">MID(RIGHT(B10422,LEN(B10422)-3),1,FIND("_",RIGHT(B10422,LEN(B10422)-3))-1)</f>
        <v>Skalle</v>
      </c>
      <c r="J10422" s="61" t="str">
        <f aca="false">TRIM(SUBSTITUTE(RIGHT(B10422,FIND(I10422,B10422)+1),"_",""))</f>
        <v>PosK</v>
      </c>
      <c r="K10422" s="0" t="n">
        <f aca="false">IFERROR(VALUE(SUBSTITUTE(E10422,".",",")),E10422)</f>
        <v>28.94</v>
      </c>
      <c r="L10422" s="61" t="n">
        <f aca="false">IF(J10422="PosK",SUMIFS(K:K,J:J,"PosK",H:H,H10422),"")</f>
        <v>28.94</v>
      </c>
      <c r="M10422" s="61" t="n">
        <f aca="false">IF(J10422="PosK",SUMIFS(K:K,J:J,"NegK",H:H,H10422),"")</f>
        <v>0</v>
      </c>
      <c r="N10422" s="61" t="n">
        <f aca="false">IF(J10422="PosK",SUMIFS(K:K,J:J,"eDNA",H:H,H10422),"")</f>
        <v>0</v>
      </c>
      <c r="P10422" s="62" t="n">
        <f aca="false">IF(K10424="No Ct",0,K10424)</f>
        <v>0</v>
      </c>
      <c r="Q10422" s="62" t="n">
        <f aca="false">IF(K10425="No Ct",0,K10425)</f>
        <v>0</v>
      </c>
      <c r="R10422" s="0" t="str">
        <f aca="false">IF(AND(L10422&gt;0,M10422=0),"Valid","Invalid")</f>
        <v>Valid</v>
      </c>
      <c r="S10422" s="0" t="str">
        <f aca="false">IF(OR(P10422&gt;1,Q10422&gt;1),"Present","Absent")</f>
        <v>Absent</v>
      </c>
      <c r="T10422" s="63" t="str">
        <f aca="false">IF(OR(AND(P10422&gt;1,P10422&lt;41),AND(Q10422&gt;1,Q10422&lt;41)),"Ct&lt;41","Ct&gt;41")</f>
        <v>Ct&gt;41</v>
      </c>
      <c r="U10422" s="0" t="str">
        <f aca="false">I10422</f>
        <v>Skalle</v>
      </c>
      <c r="V10422" s="0" t="str">
        <f aca="false">MID(F10422,10,9)</f>
        <v>DL2019005</v>
      </c>
      <c r="W10422" s="64" t="str">
        <f aca="false">V10422&amp;"_"&amp;U10422&amp;"_"&amp;R10422&amp;"_"&amp;S10422&amp;"_"&amp;T10422</f>
        <v>DL2019005_Skalle_Valid_Absent_Ct&gt;41</v>
      </c>
    </row>
    <row r="10423" customFormat="false" ht="14.25" hidden="false" customHeight="false" outlineLevel="0" collapsed="false">
      <c r="A10423" s="0" t="s">
        <v>893</v>
      </c>
      <c r="B10423" s="52" t="s">
        <v>1219</v>
      </c>
      <c r="C10423" s="52" t="s">
        <v>747</v>
      </c>
      <c r="D10423" s="53" t="n">
        <v>0.1</v>
      </c>
      <c r="E10423" s="53" t="s">
        <v>748</v>
      </c>
      <c r="F10423" s="0" t="s">
        <v>1481</v>
      </c>
      <c r="G10423" s="0" t="str">
        <f aca="false">LEFT(B10423,2)</f>
        <v>20</v>
      </c>
      <c r="H10423" s="0" t="str">
        <f aca="false">I10423&amp;"_"&amp;G10423&amp;"_"&amp;F10423</f>
        <v>Skalle_20_20191023_DL2019005_NykoebingKatedralskole_koersel1</v>
      </c>
      <c r="I10423" s="61" t="str">
        <f aca="false">MID(RIGHT(B10423,LEN(B10423)-3),1,FIND("_",RIGHT(B10423,LEN(B10423)-3))-1)</f>
        <v>Skalle</v>
      </c>
      <c r="J10423" s="61" t="str">
        <f aca="false">TRIM(SUBSTITUTE(RIGHT(B10423,FIND(I10423,B10423)+1),"_",""))</f>
        <v>NegK</v>
      </c>
      <c r="K10423" s="0" t="str">
        <f aca="false">IFERROR(VALUE(SUBSTITUTE(E10423,".",",")),E10423)</f>
        <v>No Ct</v>
      </c>
      <c r="L10423" s="61" t="str">
        <f aca="false">IF(J10423="PosK",SUMIFS(K:K,J:J,"PosK",H:H,H10423),"")</f>
        <v/>
      </c>
      <c r="M10423" s="61" t="str">
        <f aca="false">IF(J10423="PosK",SUMIFS(K:K,J:J,"NegK",H:H,H10423),"")</f>
        <v/>
      </c>
      <c r="N10423" s="61" t="str">
        <f aca="false">IF(J10423="PosK",SUMIFS(K:K,J:J,"eDNA",H:H,H10423),"")</f>
        <v/>
      </c>
    </row>
    <row r="10424" customFormat="false" ht="14.25" hidden="false" customHeight="false" outlineLevel="0" collapsed="false">
      <c r="A10424" s="0" t="s">
        <v>895</v>
      </c>
      <c r="B10424" s="52" t="s">
        <v>1220</v>
      </c>
      <c r="C10424" s="52" t="s">
        <v>751</v>
      </c>
      <c r="D10424" s="53" t="n">
        <v>0.1</v>
      </c>
      <c r="E10424" s="53" t="s">
        <v>748</v>
      </c>
      <c r="F10424" s="0" t="s">
        <v>1481</v>
      </c>
      <c r="G10424" s="0" t="str">
        <f aca="false">LEFT(B10424,2)</f>
        <v>20</v>
      </c>
      <c r="H10424" s="0" t="str">
        <f aca="false">I10424&amp;"_"&amp;G10424&amp;"_"&amp;F10424</f>
        <v>Skalle_20_20191023_DL2019005_NykoebingKatedralskole_koersel1</v>
      </c>
      <c r="I10424" s="61" t="str">
        <f aca="false">MID(RIGHT(B10424,LEN(B10424)-3),1,FIND("_",RIGHT(B10424,LEN(B10424)-3))-1)</f>
        <v>Skalle</v>
      </c>
      <c r="J10424" s="61" t="str">
        <f aca="false">TRIM(SUBSTITUTE(RIGHT(B10424,FIND(I10424,B10424)+1),"_",""))</f>
        <v>eDNA</v>
      </c>
      <c r="K10424" s="0" t="str">
        <f aca="false">IFERROR(VALUE(SUBSTITUTE(E10424,".",",")),E10424)</f>
        <v>No Ct</v>
      </c>
      <c r="L10424" s="61" t="str">
        <f aca="false">IF(J10424="PosK",SUMIFS(K:K,J:J,"PosK",H:H,H10424),"")</f>
        <v/>
      </c>
      <c r="M10424" s="61" t="str">
        <f aca="false">IF(J10424="PosK",SUMIFS(K:K,J:J,"NegK",H:H,H10424),"")</f>
        <v/>
      </c>
      <c r="N10424" s="61" t="str">
        <f aca="false">IF(J10424="PosK",SUMIFS(K:K,J:J,"eDNA",H:H,H10424),"")</f>
        <v/>
      </c>
      <c r="Q10424" s="62"/>
    </row>
    <row r="10425" customFormat="false" ht="14.25" hidden="false" customHeight="false" outlineLevel="0" collapsed="false">
      <c r="A10425" s="0" t="s">
        <v>897</v>
      </c>
      <c r="B10425" s="52" t="s">
        <v>1220</v>
      </c>
      <c r="C10425" s="52" t="s">
        <v>751</v>
      </c>
      <c r="D10425" s="53" t="n">
        <v>0.1</v>
      </c>
      <c r="E10425" s="53" t="s">
        <v>748</v>
      </c>
      <c r="F10425" s="0" t="s">
        <v>1481</v>
      </c>
      <c r="G10425" s="0" t="str">
        <f aca="false">LEFT(B10425,2)</f>
        <v>20</v>
      </c>
      <c r="H10425" s="0" t="str">
        <f aca="false">I10425&amp;"_"&amp;G10425&amp;"_"&amp;F10425</f>
        <v>Skalle_20_20191023_DL2019005_NykoebingKatedralskole_koersel1</v>
      </c>
      <c r="I10425" s="61" t="str">
        <f aca="false">MID(RIGHT(B10425,LEN(B10425)-3),1,FIND("_",RIGHT(B10425,LEN(B10425)-3))-1)</f>
        <v>Skalle</v>
      </c>
      <c r="J10425" s="61" t="str">
        <f aca="false">TRIM(SUBSTITUTE(RIGHT(B10425,FIND(I10425,B10425)+1),"_",""))</f>
        <v>eDNA</v>
      </c>
      <c r="K10425" s="0" t="str">
        <f aca="false">IFERROR(VALUE(SUBSTITUTE(E10425,".",",")),E10425)</f>
        <v>No Ct</v>
      </c>
      <c r="L10425" s="61" t="str">
        <f aca="false">IF(J10425="PosK",SUMIFS(K:K,J:J,"PosK",H:H,H10425),"")</f>
        <v/>
      </c>
      <c r="M10425" s="61" t="str">
        <f aca="false">IF(J10425="PosK",SUMIFS(K:K,J:J,"NegK",H:H,H10425),"")</f>
        <v/>
      </c>
      <c r="N10425" s="61" t="str">
        <f aca="false">IF(J10425="PosK",SUMIFS(K:K,J:J,"eDNA",H:H,H10425),"")</f>
        <v/>
      </c>
      <c r="P10425" s="62"/>
      <c r="T10425" s="63"/>
      <c r="W10425" s="64"/>
    </row>
    <row r="10426" customFormat="false" ht="14.25" hidden="false" customHeight="false" outlineLevel="0" collapsed="false">
      <c r="A10426" s="0" t="s">
        <v>898</v>
      </c>
      <c r="B10426" s="52" t="s">
        <v>1008</v>
      </c>
      <c r="C10426" s="52" t="s">
        <v>743</v>
      </c>
      <c r="D10426" s="53" t="n">
        <v>0.1</v>
      </c>
      <c r="E10426" s="53" t="n">
        <v>33.74</v>
      </c>
      <c r="F10426" s="0" t="s">
        <v>1481</v>
      </c>
      <c r="G10426" s="0" t="str">
        <f aca="false">LEFT(B10426,2)</f>
        <v>21</v>
      </c>
      <c r="H10426" s="0" t="str">
        <f aca="false">I10426&amp;"_"&amp;G10426&amp;"_"&amp;F10426</f>
        <v>Skalle_21_20191023_DL2019005_NykoebingKatedralskole_koersel1</v>
      </c>
      <c r="I10426" s="61" t="str">
        <f aca="false">MID(RIGHT(B10426,LEN(B10426)-3),1,FIND("_",RIGHT(B10426,LEN(B10426)-3))-1)</f>
        <v>Skalle</v>
      </c>
      <c r="J10426" s="61" t="str">
        <f aca="false">TRIM(SUBSTITUTE(RIGHT(B10426,FIND(I10426,B10426)+1),"_",""))</f>
        <v>PosK</v>
      </c>
      <c r="K10426" s="0" t="n">
        <f aca="false">IFERROR(VALUE(SUBSTITUTE(E10426,".",",")),E10426)</f>
        <v>33.74</v>
      </c>
      <c r="L10426" s="61" t="n">
        <f aca="false">IF(J10426="PosK",SUMIFS(K:K,J:J,"PosK",H:H,H10426),"")</f>
        <v>33.74</v>
      </c>
      <c r="M10426" s="61" t="n">
        <f aca="false">IF(J10426="PosK",SUMIFS(K:K,J:J,"NegK",H:H,H10426),"")</f>
        <v>0</v>
      </c>
      <c r="N10426" s="61" t="n">
        <f aca="false">IF(J10426="PosK",SUMIFS(K:K,J:J,"eDNA",H:H,H10426),"")</f>
        <v>0</v>
      </c>
      <c r="P10426" s="62" t="n">
        <f aca="false">IF(K10428="No Ct",0,K10428)</f>
        <v>0</v>
      </c>
      <c r="Q10426" s="62" t="n">
        <f aca="false">IF(K10429="No Ct",0,K10429)</f>
        <v>0</v>
      </c>
      <c r="R10426" s="0" t="str">
        <f aca="false">IF(AND(L10426&gt;0,M10426=0),"Valid","Invalid")</f>
        <v>Valid</v>
      </c>
      <c r="S10426" s="0" t="str">
        <f aca="false">IF(OR(P10426&gt;1,Q10426&gt;1),"Present","Absent")</f>
        <v>Absent</v>
      </c>
      <c r="T10426" s="63" t="str">
        <f aca="false">IF(OR(AND(P10426&gt;1,P10426&lt;41),AND(Q10426&gt;1,Q10426&lt;41)),"Ct&lt;41","Ct&gt;41")</f>
        <v>Ct&gt;41</v>
      </c>
      <c r="U10426" s="0" t="str">
        <f aca="false">I10426</f>
        <v>Skalle</v>
      </c>
      <c r="V10426" s="0" t="str">
        <f aca="false">MID(F10426,10,9)</f>
        <v>DL2019005</v>
      </c>
      <c r="W10426" s="64" t="str">
        <f aca="false">V10426&amp;"_"&amp;U10426&amp;"_"&amp;R10426&amp;"_"&amp;S10426&amp;"_"&amp;T10426</f>
        <v>DL2019005_Skalle_Valid_Absent_Ct&gt;41</v>
      </c>
    </row>
    <row r="10427" customFormat="false" ht="14.25" hidden="false" customHeight="false" outlineLevel="0" collapsed="false">
      <c r="A10427" s="0" t="s">
        <v>900</v>
      </c>
      <c r="B10427" s="52" t="s">
        <v>1009</v>
      </c>
      <c r="C10427" s="52" t="s">
        <v>747</v>
      </c>
      <c r="D10427" s="53" t="n">
        <v>0.1</v>
      </c>
      <c r="E10427" s="53" t="s">
        <v>748</v>
      </c>
      <c r="F10427" s="0" t="s">
        <v>1481</v>
      </c>
      <c r="G10427" s="0" t="str">
        <f aca="false">LEFT(B10427,2)</f>
        <v>21</v>
      </c>
      <c r="H10427" s="0" t="str">
        <f aca="false">I10427&amp;"_"&amp;G10427&amp;"_"&amp;F10427</f>
        <v>Skalle_21_20191023_DL2019005_NykoebingKatedralskole_koersel1</v>
      </c>
      <c r="I10427" s="61" t="str">
        <f aca="false">MID(RIGHT(B10427,LEN(B10427)-3),1,FIND("_",RIGHT(B10427,LEN(B10427)-3))-1)</f>
        <v>Skalle</v>
      </c>
      <c r="J10427" s="61" t="str">
        <f aca="false">TRIM(SUBSTITUTE(RIGHT(B10427,FIND(I10427,B10427)+1),"_",""))</f>
        <v>NegK</v>
      </c>
      <c r="K10427" s="0" t="str">
        <f aca="false">IFERROR(VALUE(SUBSTITUTE(E10427,".",",")),E10427)</f>
        <v>No Ct</v>
      </c>
      <c r="L10427" s="61" t="str">
        <f aca="false">IF(J10427="PosK",SUMIFS(K:K,J:J,"PosK",H:H,H10427),"")</f>
        <v/>
      </c>
      <c r="M10427" s="61" t="str">
        <f aca="false">IF(J10427="PosK",SUMIFS(K:K,J:J,"NegK",H:H,H10427),"")</f>
        <v/>
      </c>
      <c r="N10427" s="61" t="str">
        <f aca="false">IF(J10427="PosK",SUMIFS(K:K,J:J,"eDNA",H:H,H10427),"")</f>
        <v/>
      </c>
    </row>
    <row r="10428" customFormat="false" ht="14.25" hidden="false" customHeight="false" outlineLevel="0" collapsed="false">
      <c r="A10428" s="0" t="s">
        <v>902</v>
      </c>
      <c r="B10428" s="52" t="s">
        <v>1010</v>
      </c>
      <c r="C10428" s="52" t="s">
        <v>751</v>
      </c>
      <c r="D10428" s="53" t="n">
        <v>0.1</v>
      </c>
      <c r="E10428" s="53" t="s">
        <v>748</v>
      </c>
      <c r="F10428" s="0" t="s">
        <v>1481</v>
      </c>
      <c r="G10428" s="0" t="str">
        <f aca="false">LEFT(B10428,2)</f>
        <v>21</v>
      </c>
      <c r="H10428" s="0" t="str">
        <f aca="false">I10428&amp;"_"&amp;G10428&amp;"_"&amp;F10428</f>
        <v>Skalle_21_20191023_DL2019005_NykoebingKatedralskole_koersel1</v>
      </c>
      <c r="I10428" s="61" t="str">
        <f aca="false">MID(RIGHT(B10428,LEN(B10428)-3),1,FIND("_",RIGHT(B10428,LEN(B10428)-3))-1)</f>
        <v>Skalle</v>
      </c>
      <c r="J10428" s="61" t="str">
        <f aca="false">TRIM(SUBSTITUTE(RIGHT(B10428,FIND(I10428,B10428)+1),"_",""))</f>
        <v>eDNA</v>
      </c>
      <c r="K10428" s="0" t="str">
        <f aca="false">IFERROR(VALUE(SUBSTITUTE(E10428,".",",")),E10428)</f>
        <v>No Ct</v>
      </c>
      <c r="L10428" s="61" t="str">
        <f aca="false">IF(J10428="PosK",SUMIFS(K:K,J:J,"PosK",H:H,H10428),"")</f>
        <v/>
      </c>
      <c r="M10428" s="61" t="str">
        <f aca="false">IF(J10428="PosK",SUMIFS(K:K,J:J,"NegK",H:H,H10428),"")</f>
        <v/>
      </c>
      <c r="N10428" s="61" t="str">
        <f aca="false">IF(J10428="PosK",SUMIFS(K:K,J:J,"eDNA",H:H,H10428),"")</f>
        <v/>
      </c>
      <c r="Q10428" s="62"/>
    </row>
    <row r="10429" customFormat="false" ht="14.25" hidden="false" customHeight="false" outlineLevel="0" collapsed="false">
      <c r="A10429" s="0" t="s">
        <v>904</v>
      </c>
      <c r="B10429" s="52" t="s">
        <v>1010</v>
      </c>
      <c r="C10429" s="52" t="s">
        <v>751</v>
      </c>
      <c r="D10429" s="53" t="n">
        <v>0.1</v>
      </c>
      <c r="E10429" s="53" t="s">
        <v>748</v>
      </c>
      <c r="F10429" s="0" t="s">
        <v>1481</v>
      </c>
      <c r="G10429" s="0" t="str">
        <f aca="false">LEFT(B10429,2)</f>
        <v>21</v>
      </c>
      <c r="H10429" s="0" t="str">
        <f aca="false">I10429&amp;"_"&amp;G10429&amp;"_"&amp;F10429</f>
        <v>Skalle_21_20191023_DL2019005_NykoebingKatedralskole_koersel1</v>
      </c>
      <c r="I10429" s="61" t="str">
        <f aca="false">MID(RIGHT(B10429,LEN(B10429)-3),1,FIND("_",RIGHT(B10429,LEN(B10429)-3))-1)</f>
        <v>Skalle</v>
      </c>
      <c r="J10429" s="61" t="str">
        <f aca="false">TRIM(SUBSTITUTE(RIGHT(B10429,FIND(I10429,B10429)+1),"_",""))</f>
        <v>eDNA</v>
      </c>
      <c r="K10429" s="0" t="str">
        <f aca="false">IFERROR(VALUE(SUBSTITUTE(E10429,".",",")),E10429)</f>
        <v>No Ct</v>
      </c>
      <c r="L10429" s="61" t="str">
        <f aca="false">IF(J10429="PosK",SUMIFS(K:K,J:J,"PosK",H:H,H10429),"")</f>
        <v/>
      </c>
      <c r="M10429" s="61" t="str">
        <f aca="false">IF(J10429="PosK",SUMIFS(K:K,J:J,"NegK",H:H,H10429),"")</f>
        <v/>
      </c>
      <c r="N10429" s="61" t="str">
        <f aca="false">IF(J10429="PosK",SUMIFS(K:K,J:J,"eDNA",H:H,H10429),"")</f>
        <v/>
      </c>
      <c r="P10429" s="62"/>
      <c r="T10429" s="63"/>
      <c r="W10429" s="64"/>
    </row>
    <row r="10430" customFormat="false" ht="14.25" hidden="false" customHeight="false" outlineLevel="0" collapsed="false">
      <c r="A10430" s="0" t="s">
        <v>905</v>
      </c>
      <c r="B10430" s="52" t="s">
        <v>1221</v>
      </c>
      <c r="C10430" s="52" t="s">
        <v>743</v>
      </c>
      <c r="D10430" s="53" t="n">
        <v>0.1</v>
      </c>
      <c r="E10430" s="53" t="n">
        <v>32.04</v>
      </c>
      <c r="F10430" s="0" t="s">
        <v>1481</v>
      </c>
      <c r="G10430" s="0" t="str">
        <f aca="false">LEFT(B10430,2)</f>
        <v>22</v>
      </c>
      <c r="H10430" s="0" t="str">
        <f aca="false">I10430&amp;"_"&amp;G10430&amp;"_"&amp;F10430</f>
        <v>Karusse_22_20191023_DL2019005_NykoebingKatedralskole_koersel1</v>
      </c>
      <c r="I10430" s="61" t="str">
        <f aca="false">MID(RIGHT(B10430,LEN(B10430)-3),1,FIND("_",RIGHT(B10430,LEN(B10430)-3))-1)</f>
        <v>Karusse</v>
      </c>
      <c r="J10430" s="61" t="str">
        <f aca="false">TRIM(SUBSTITUTE(RIGHT(B10430,FIND(I10430,B10430)+1),"_",""))</f>
        <v>PosK</v>
      </c>
      <c r="K10430" s="0" t="n">
        <f aca="false">IFERROR(VALUE(SUBSTITUTE(E10430,".",",")),E10430)</f>
        <v>32.04</v>
      </c>
      <c r="L10430" s="61" t="n">
        <f aca="false">IF(J10430="PosK",SUMIFS(K:K,J:J,"PosK",H:H,H10430),"")</f>
        <v>32.04</v>
      </c>
      <c r="M10430" s="61" t="n">
        <f aca="false">IF(J10430="PosK",SUMIFS(K:K,J:J,"NegK",H:H,H10430),"")</f>
        <v>0</v>
      </c>
      <c r="N10430" s="61" t="n">
        <f aca="false">IF(J10430="PosK",SUMIFS(K:K,J:J,"eDNA",H:H,H10430),"")</f>
        <v>0</v>
      </c>
      <c r="P10430" s="62" t="n">
        <f aca="false">IF(K10432="No Ct",0,K10432)</f>
        <v>0</v>
      </c>
      <c r="Q10430" s="62" t="n">
        <f aca="false">IF(K10433="No Ct",0,K10433)</f>
        <v>0</v>
      </c>
      <c r="R10430" s="0" t="str">
        <f aca="false">IF(AND(L10430&gt;0,M10430=0),"Valid","Invalid")</f>
        <v>Valid</v>
      </c>
      <c r="S10430" s="0" t="str">
        <f aca="false">IF(OR(P10430&gt;1,Q10430&gt;1),"Present","Absent")</f>
        <v>Absent</v>
      </c>
      <c r="T10430" s="63" t="str">
        <f aca="false">IF(OR(AND(P10430&gt;1,P10430&lt;41),AND(Q10430&gt;1,Q10430&lt;41)),"Ct&lt;41","Ct&gt;41")</f>
        <v>Ct&gt;41</v>
      </c>
      <c r="U10430" s="0" t="str">
        <f aca="false">I10430</f>
        <v>Karusse</v>
      </c>
      <c r="V10430" s="0" t="str">
        <f aca="false">MID(F10430,10,9)</f>
        <v>DL2019005</v>
      </c>
      <c r="W10430" s="64" t="str">
        <f aca="false">V10430&amp;"_"&amp;U10430&amp;"_"&amp;R10430&amp;"_"&amp;S10430&amp;"_"&amp;T10430</f>
        <v>DL2019005_Karusse_Valid_Absent_Ct&gt;41</v>
      </c>
    </row>
    <row r="10431" customFormat="false" ht="14.25" hidden="false" customHeight="false" outlineLevel="0" collapsed="false">
      <c r="A10431" s="0" t="s">
        <v>907</v>
      </c>
      <c r="B10431" s="52" t="s">
        <v>1222</v>
      </c>
      <c r="C10431" s="52" t="s">
        <v>747</v>
      </c>
      <c r="D10431" s="53" t="n">
        <v>0.1</v>
      </c>
      <c r="E10431" s="53" t="s">
        <v>748</v>
      </c>
      <c r="F10431" s="0" t="s">
        <v>1481</v>
      </c>
      <c r="G10431" s="0" t="str">
        <f aca="false">LEFT(B10431,2)</f>
        <v>22</v>
      </c>
      <c r="H10431" s="0" t="str">
        <f aca="false">I10431&amp;"_"&amp;G10431&amp;"_"&amp;F10431</f>
        <v>Karusse_22_20191023_DL2019005_NykoebingKatedralskole_koersel1</v>
      </c>
      <c r="I10431" s="61" t="str">
        <f aca="false">MID(RIGHT(B10431,LEN(B10431)-3),1,FIND("_",RIGHT(B10431,LEN(B10431)-3))-1)</f>
        <v>Karusse</v>
      </c>
      <c r="J10431" s="61" t="str">
        <f aca="false">TRIM(SUBSTITUTE(RIGHT(B10431,FIND(I10431,B10431)+1),"_",""))</f>
        <v>NegK</v>
      </c>
      <c r="K10431" s="0" t="str">
        <f aca="false">IFERROR(VALUE(SUBSTITUTE(E10431,".",",")),E10431)</f>
        <v>No Ct</v>
      </c>
      <c r="L10431" s="61" t="str">
        <f aca="false">IF(J10431="PosK",SUMIFS(K:K,J:J,"PosK",H:H,H10431),"")</f>
        <v/>
      </c>
      <c r="M10431" s="61" t="str">
        <f aca="false">IF(J10431="PosK",SUMIFS(K:K,J:J,"NegK",H:H,H10431),"")</f>
        <v/>
      </c>
      <c r="N10431" s="61" t="str">
        <f aca="false">IF(J10431="PosK",SUMIFS(K:K,J:J,"eDNA",H:H,H10431),"")</f>
        <v/>
      </c>
    </row>
    <row r="10432" customFormat="false" ht="14.25" hidden="false" customHeight="false" outlineLevel="0" collapsed="false">
      <c r="A10432" s="0" t="s">
        <v>909</v>
      </c>
      <c r="B10432" s="52" t="s">
        <v>1223</v>
      </c>
      <c r="C10432" s="52" t="s">
        <v>751</v>
      </c>
      <c r="D10432" s="53" t="n">
        <v>0.1</v>
      </c>
      <c r="E10432" s="53" t="s">
        <v>748</v>
      </c>
      <c r="F10432" s="0" t="s">
        <v>1481</v>
      </c>
      <c r="G10432" s="0" t="str">
        <f aca="false">LEFT(B10432,2)</f>
        <v>22</v>
      </c>
      <c r="H10432" s="0" t="str">
        <f aca="false">I10432&amp;"_"&amp;G10432&amp;"_"&amp;F10432</f>
        <v>Karusse_22_20191023_DL2019005_NykoebingKatedralskole_koersel1</v>
      </c>
      <c r="I10432" s="61" t="str">
        <f aca="false">MID(RIGHT(B10432,LEN(B10432)-3),1,FIND("_",RIGHT(B10432,LEN(B10432)-3))-1)</f>
        <v>Karusse</v>
      </c>
      <c r="J10432" s="61" t="str">
        <f aca="false">TRIM(SUBSTITUTE(RIGHT(B10432,FIND(I10432,B10432)+1),"_",""))</f>
        <v>eDNA</v>
      </c>
      <c r="K10432" s="0" t="str">
        <f aca="false">IFERROR(VALUE(SUBSTITUTE(E10432,".",",")),E10432)</f>
        <v>No Ct</v>
      </c>
      <c r="L10432" s="61" t="str">
        <f aca="false">IF(J10432="PosK",SUMIFS(K:K,J:J,"PosK",H:H,H10432),"")</f>
        <v/>
      </c>
      <c r="M10432" s="61" t="str">
        <f aca="false">IF(J10432="PosK",SUMIFS(K:K,J:J,"NegK",H:H,H10432),"")</f>
        <v/>
      </c>
      <c r="N10432" s="61" t="str">
        <f aca="false">IF(J10432="PosK",SUMIFS(K:K,J:J,"eDNA",H:H,H10432),"")</f>
        <v/>
      </c>
      <c r="Q10432" s="62"/>
    </row>
    <row r="10433" customFormat="false" ht="14.25" hidden="false" customHeight="false" outlineLevel="0" collapsed="false">
      <c r="A10433" s="0" t="s">
        <v>911</v>
      </c>
      <c r="B10433" s="52" t="s">
        <v>1223</v>
      </c>
      <c r="C10433" s="52" t="s">
        <v>751</v>
      </c>
      <c r="D10433" s="53" t="n">
        <v>0.1</v>
      </c>
      <c r="E10433" s="53" t="s">
        <v>748</v>
      </c>
      <c r="F10433" s="0" t="s">
        <v>1481</v>
      </c>
      <c r="G10433" s="0" t="str">
        <f aca="false">LEFT(B10433,2)</f>
        <v>22</v>
      </c>
      <c r="H10433" s="0" t="str">
        <f aca="false">I10433&amp;"_"&amp;G10433&amp;"_"&amp;F10433</f>
        <v>Karusse_22_20191023_DL2019005_NykoebingKatedralskole_koersel1</v>
      </c>
      <c r="I10433" s="61" t="str">
        <f aca="false">MID(RIGHT(B10433,LEN(B10433)-3),1,FIND("_",RIGHT(B10433,LEN(B10433)-3))-1)</f>
        <v>Karusse</v>
      </c>
      <c r="J10433" s="61" t="str">
        <f aca="false">TRIM(SUBSTITUTE(RIGHT(B10433,FIND(I10433,B10433)+1),"_",""))</f>
        <v>eDNA</v>
      </c>
      <c r="K10433" s="0" t="str">
        <f aca="false">IFERROR(VALUE(SUBSTITUTE(E10433,".",",")),E10433)</f>
        <v>No Ct</v>
      </c>
      <c r="L10433" s="61" t="str">
        <f aca="false">IF(J10433="PosK",SUMIFS(K:K,J:J,"PosK",H:H,H10433),"")</f>
        <v/>
      </c>
      <c r="M10433" s="61" t="str">
        <f aca="false">IF(J10433="PosK",SUMIFS(K:K,J:J,"NegK",H:H,H10433),"")</f>
        <v/>
      </c>
      <c r="N10433" s="61" t="str">
        <f aca="false">IF(J10433="PosK",SUMIFS(K:K,J:J,"eDNA",H:H,H10433),"")</f>
        <v/>
      </c>
      <c r="P10433" s="62"/>
      <c r="T10433" s="63"/>
      <c r="W10433" s="64"/>
    </row>
    <row r="10434" customFormat="false" ht="14.25" hidden="false" customHeight="false" outlineLevel="0" collapsed="false">
      <c r="A10434" s="0" t="s">
        <v>912</v>
      </c>
      <c r="B10434" s="52" t="s">
        <v>1014</v>
      </c>
      <c r="C10434" s="52" t="s">
        <v>743</v>
      </c>
      <c r="D10434" s="53" t="n">
        <v>0.1</v>
      </c>
      <c r="E10434" s="53" t="s">
        <v>748</v>
      </c>
      <c r="F10434" s="0" t="s">
        <v>1481</v>
      </c>
      <c r="G10434" s="0" t="str">
        <f aca="false">LEFT(B10434,2)</f>
        <v>23</v>
      </c>
      <c r="H10434" s="0" t="str">
        <f aca="false">I10434&amp;"_"&amp;G10434&amp;"_"&amp;F10434</f>
        <v>Karusse_23_20191023_DL2019005_NykoebingKatedralskole_koersel1</v>
      </c>
      <c r="I10434" s="61" t="str">
        <f aca="false">MID(RIGHT(B10434,LEN(B10434)-3),1,FIND("_",RIGHT(B10434,LEN(B10434)-3))-1)</f>
        <v>Karusse</v>
      </c>
      <c r="J10434" s="61" t="str">
        <f aca="false">TRIM(SUBSTITUTE(RIGHT(B10434,FIND(I10434,B10434)+1),"_",""))</f>
        <v>PosK</v>
      </c>
      <c r="K10434" s="0" t="str">
        <f aca="false">IFERROR(VALUE(SUBSTITUTE(E10434,".",",")),E10434)</f>
        <v>No Ct</v>
      </c>
      <c r="L10434" s="61" t="n">
        <f aca="false">IF(J10434="PosK",SUMIFS(K:K,J:J,"PosK",H:H,H10434),"")</f>
        <v>0</v>
      </c>
      <c r="M10434" s="61" t="n">
        <f aca="false">IF(J10434="PosK",SUMIFS(K:K,J:J,"NegK",H:H,H10434),"")</f>
        <v>0</v>
      </c>
      <c r="N10434" s="61" t="n">
        <f aca="false">IF(J10434="PosK",SUMIFS(K:K,J:J,"eDNA",H:H,H10434),"")</f>
        <v>0</v>
      </c>
      <c r="P10434" s="62" t="n">
        <f aca="false">IF(K10436="No Ct",0,K10436)</f>
        <v>0</v>
      </c>
      <c r="Q10434" s="62" t="n">
        <f aca="false">IF(K10437="No Ct",0,K10437)</f>
        <v>0</v>
      </c>
      <c r="R10434" s="0" t="str">
        <f aca="false">IF(AND(L10434&gt;0,M10434=0),"Valid","Invalid")</f>
        <v>Invalid</v>
      </c>
      <c r="S10434" s="0" t="str">
        <f aca="false">IF(OR(P10434&gt;1,Q10434&gt;1),"Present","Absent")</f>
        <v>Absent</v>
      </c>
      <c r="T10434" s="63" t="str">
        <f aca="false">IF(OR(AND(P10434&gt;1,P10434&lt;41),AND(Q10434&gt;1,Q10434&lt;41)),"Ct&lt;41","Ct&gt;41")</f>
        <v>Ct&gt;41</v>
      </c>
      <c r="U10434" s="0" t="str">
        <f aca="false">I10434</f>
        <v>Karusse</v>
      </c>
      <c r="V10434" s="0" t="str">
        <f aca="false">MID(F10434,10,9)</f>
        <v>DL2019005</v>
      </c>
      <c r="W10434" s="64" t="str">
        <f aca="false">V10434&amp;"_"&amp;U10434&amp;"_"&amp;R10434&amp;"_"&amp;S10434&amp;"_"&amp;T10434</f>
        <v>DL2019005_Karusse_Invalid_Absent_Ct&gt;41</v>
      </c>
    </row>
    <row r="10435" customFormat="false" ht="14.25" hidden="false" customHeight="false" outlineLevel="0" collapsed="false">
      <c r="A10435" s="0" t="s">
        <v>914</v>
      </c>
      <c r="B10435" s="52" t="s">
        <v>1015</v>
      </c>
      <c r="C10435" s="52" t="s">
        <v>747</v>
      </c>
      <c r="D10435" s="53" t="n">
        <v>0.1</v>
      </c>
      <c r="E10435" s="53" t="s">
        <v>748</v>
      </c>
      <c r="F10435" s="0" t="s">
        <v>1481</v>
      </c>
      <c r="G10435" s="0" t="str">
        <f aca="false">LEFT(B10435,2)</f>
        <v>23</v>
      </c>
      <c r="H10435" s="0" t="str">
        <f aca="false">I10435&amp;"_"&amp;G10435&amp;"_"&amp;F10435</f>
        <v>Karusse_23_20191023_DL2019005_NykoebingKatedralskole_koersel1</v>
      </c>
      <c r="I10435" s="61" t="str">
        <f aca="false">MID(RIGHT(B10435,LEN(B10435)-3),1,FIND("_",RIGHT(B10435,LEN(B10435)-3))-1)</f>
        <v>Karusse</v>
      </c>
      <c r="J10435" s="61" t="str">
        <f aca="false">TRIM(SUBSTITUTE(RIGHT(B10435,FIND(I10435,B10435)+1),"_",""))</f>
        <v>NegK</v>
      </c>
      <c r="K10435" s="0" t="str">
        <f aca="false">IFERROR(VALUE(SUBSTITUTE(E10435,".",",")),E10435)</f>
        <v>No Ct</v>
      </c>
      <c r="L10435" s="61" t="str">
        <f aca="false">IF(J10435="PosK",SUMIFS(K:K,J:J,"PosK",H:H,H10435),"")</f>
        <v/>
      </c>
      <c r="M10435" s="61" t="str">
        <f aca="false">IF(J10435="PosK",SUMIFS(K:K,J:J,"NegK",H:H,H10435),"")</f>
        <v/>
      </c>
      <c r="N10435" s="61" t="str">
        <f aca="false">IF(J10435="PosK",SUMIFS(K:K,J:J,"eDNA",H:H,H10435),"")</f>
        <v/>
      </c>
    </row>
    <row r="10436" customFormat="false" ht="14.25" hidden="false" customHeight="false" outlineLevel="0" collapsed="false">
      <c r="A10436" s="0" t="s">
        <v>916</v>
      </c>
      <c r="B10436" s="52" t="s">
        <v>1016</v>
      </c>
      <c r="C10436" s="52" t="s">
        <v>751</v>
      </c>
      <c r="D10436" s="53" t="n">
        <v>0.1</v>
      </c>
      <c r="E10436" s="53" t="s">
        <v>748</v>
      </c>
      <c r="F10436" s="0" t="s">
        <v>1481</v>
      </c>
      <c r="G10436" s="0" t="str">
        <f aca="false">LEFT(B10436,2)</f>
        <v>23</v>
      </c>
      <c r="H10436" s="0" t="str">
        <f aca="false">I10436&amp;"_"&amp;G10436&amp;"_"&amp;F10436</f>
        <v>Karusse_23_20191023_DL2019005_NykoebingKatedralskole_koersel1</v>
      </c>
      <c r="I10436" s="61" t="str">
        <f aca="false">MID(RIGHT(B10436,LEN(B10436)-3),1,FIND("_",RIGHT(B10436,LEN(B10436)-3))-1)</f>
        <v>Karusse</v>
      </c>
      <c r="J10436" s="61" t="str">
        <f aca="false">TRIM(SUBSTITUTE(RIGHT(B10436,FIND(I10436,B10436)+1),"_",""))</f>
        <v>eDNA</v>
      </c>
      <c r="K10436" s="0" t="str">
        <f aca="false">IFERROR(VALUE(SUBSTITUTE(E10436,".",",")),E10436)</f>
        <v>No Ct</v>
      </c>
      <c r="L10436" s="61" t="str">
        <f aca="false">IF(J10436="PosK",SUMIFS(K:K,J:J,"PosK",H:H,H10436),"")</f>
        <v/>
      </c>
      <c r="M10436" s="61" t="str">
        <f aca="false">IF(J10436="PosK",SUMIFS(K:K,J:J,"NegK",H:H,H10436),"")</f>
        <v/>
      </c>
      <c r="N10436" s="61" t="str">
        <f aca="false">IF(J10436="PosK",SUMIFS(K:K,J:J,"eDNA",H:H,H10436),"")</f>
        <v/>
      </c>
      <c r="Q10436" s="62"/>
    </row>
    <row r="10437" customFormat="false" ht="14.25" hidden="false" customHeight="false" outlineLevel="0" collapsed="false">
      <c r="A10437" s="0" t="s">
        <v>918</v>
      </c>
      <c r="B10437" s="52" t="s">
        <v>1016</v>
      </c>
      <c r="C10437" s="52" t="s">
        <v>751</v>
      </c>
      <c r="D10437" s="53" t="n">
        <v>0.1</v>
      </c>
      <c r="E10437" s="53" t="s">
        <v>748</v>
      </c>
      <c r="F10437" s="0" t="s">
        <v>1481</v>
      </c>
      <c r="G10437" s="0" t="str">
        <f aca="false">LEFT(B10437,2)</f>
        <v>23</v>
      </c>
      <c r="H10437" s="0" t="str">
        <f aca="false">I10437&amp;"_"&amp;G10437&amp;"_"&amp;F10437</f>
        <v>Karusse_23_20191023_DL2019005_NykoebingKatedralskole_koersel1</v>
      </c>
      <c r="I10437" s="61" t="str">
        <f aca="false">MID(RIGHT(B10437,LEN(B10437)-3),1,FIND("_",RIGHT(B10437,LEN(B10437)-3))-1)</f>
        <v>Karusse</v>
      </c>
      <c r="J10437" s="61" t="str">
        <f aca="false">TRIM(SUBSTITUTE(RIGHT(B10437,FIND(I10437,B10437)+1),"_",""))</f>
        <v>eDNA</v>
      </c>
      <c r="K10437" s="0" t="str">
        <f aca="false">IFERROR(VALUE(SUBSTITUTE(E10437,".",",")),E10437)</f>
        <v>No Ct</v>
      </c>
      <c r="L10437" s="61" t="str">
        <f aca="false">IF(J10437="PosK",SUMIFS(K:K,J:J,"PosK",H:H,H10437),"")</f>
        <v/>
      </c>
      <c r="M10437" s="61" t="str">
        <f aca="false">IF(J10437="PosK",SUMIFS(K:K,J:J,"NegK",H:H,H10437),"")</f>
        <v/>
      </c>
      <c r="N10437" s="61" t="str">
        <f aca="false">IF(J10437="PosK",SUMIFS(K:K,J:J,"eDNA",H:H,H10437),"")</f>
        <v/>
      </c>
      <c r="P10437" s="62"/>
      <c r="T10437" s="63"/>
      <c r="W10437" s="64"/>
    </row>
    <row r="10438" customFormat="false" ht="14.25" hidden="false" customHeight="false" outlineLevel="0" collapsed="false">
      <c r="A10438" s="0" t="s">
        <v>919</v>
      </c>
      <c r="B10438" s="52" t="s">
        <v>1224</v>
      </c>
      <c r="C10438" s="52" t="s">
        <v>743</v>
      </c>
      <c r="D10438" s="53" t="n">
        <v>0.1</v>
      </c>
      <c r="E10438" s="53" t="s">
        <v>748</v>
      </c>
      <c r="F10438" s="0" t="s">
        <v>1481</v>
      </c>
      <c r="G10438" s="0" t="str">
        <f aca="false">LEFT(B10438,2)</f>
        <v>24</v>
      </c>
      <c r="H10438" s="0" t="str">
        <f aca="false">I10438&amp;"_"&amp;G10438&amp;"_"&amp;F10438</f>
        <v>Soelvkarusse_24_20191023_DL2019005_NykoebingKatedralskole_koersel1</v>
      </c>
      <c r="I10438" s="61" t="str">
        <f aca="false">MID(RIGHT(B10438,LEN(B10438)-3),1,FIND("_",RIGHT(B10438,LEN(B10438)-3))-1)</f>
        <v>Soelvkarusse</v>
      </c>
      <c r="J10438" s="61" t="str">
        <f aca="false">TRIM(SUBSTITUTE(RIGHT(B10438,FIND(I10438,B10438)+1),"_",""))</f>
        <v>PosK</v>
      </c>
      <c r="K10438" s="0" t="str">
        <f aca="false">IFERROR(VALUE(SUBSTITUTE(E10438,".",",")),E10438)</f>
        <v>No Ct</v>
      </c>
      <c r="L10438" s="61" t="n">
        <f aca="false">IF(J10438="PosK",SUMIFS(K:K,J:J,"PosK",H:H,H10438),"")</f>
        <v>0</v>
      </c>
      <c r="M10438" s="61" t="n">
        <f aca="false">IF(J10438="PosK",SUMIFS(K:K,J:J,"NegK",H:H,H10438),"")</f>
        <v>0</v>
      </c>
      <c r="N10438" s="61" t="n">
        <f aca="false">IF(J10438="PosK",SUMIFS(K:K,J:J,"eDNA",H:H,H10438),"")</f>
        <v>0</v>
      </c>
      <c r="P10438" s="62" t="n">
        <f aca="false">IF(K10440="No Ct",0,K10440)</f>
        <v>0</v>
      </c>
      <c r="Q10438" s="62" t="n">
        <f aca="false">IF(K10441="No Ct",0,K10441)</f>
        <v>0</v>
      </c>
      <c r="R10438" s="0" t="str">
        <f aca="false">IF(AND(L10438&gt;0,M10438=0),"Valid","Invalid")</f>
        <v>Invalid</v>
      </c>
      <c r="S10438" s="0" t="str">
        <f aca="false">IF(OR(P10438&gt;1,Q10438&gt;1),"Present","Absent")</f>
        <v>Absent</v>
      </c>
      <c r="T10438" s="63" t="str">
        <f aca="false">IF(OR(AND(P10438&gt;1,P10438&lt;41),AND(Q10438&gt;1,Q10438&lt;41)),"Ct&lt;41","Ct&gt;41")</f>
        <v>Ct&gt;41</v>
      </c>
      <c r="U10438" s="0" t="str">
        <f aca="false">I10438</f>
        <v>Soelvkarusse</v>
      </c>
      <c r="V10438" s="0" t="str">
        <f aca="false">MID(F10438,10,9)</f>
        <v>DL2019005</v>
      </c>
      <c r="W10438" s="64" t="str">
        <f aca="false">V10438&amp;"_"&amp;U10438&amp;"_"&amp;R10438&amp;"_"&amp;S10438&amp;"_"&amp;T10438</f>
        <v>DL2019005_Soelvkarusse_Invalid_Absent_Ct&gt;41</v>
      </c>
    </row>
    <row r="10439" customFormat="false" ht="14.25" hidden="false" customHeight="false" outlineLevel="0" collapsed="false">
      <c r="A10439" s="0" t="s">
        <v>921</v>
      </c>
      <c r="B10439" s="52" t="s">
        <v>1225</v>
      </c>
      <c r="C10439" s="52" t="s">
        <v>747</v>
      </c>
      <c r="D10439" s="53" t="n">
        <v>0.1</v>
      </c>
      <c r="E10439" s="53" t="s">
        <v>748</v>
      </c>
      <c r="F10439" s="0" t="s">
        <v>1481</v>
      </c>
      <c r="G10439" s="0" t="str">
        <f aca="false">LEFT(B10439,2)</f>
        <v>24</v>
      </c>
      <c r="H10439" s="0" t="str">
        <f aca="false">I10439&amp;"_"&amp;G10439&amp;"_"&amp;F10439</f>
        <v>Soelvkarusse_24_20191023_DL2019005_NykoebingKatedralskole_koersel1</v>
      </c>
      <c r="I10439" s="61" t="str">
        <f aca="false">MID(RIGHT(B10439,LEN(B10439)-3),1,FIND("_",RIGHT(B10439,LEN(B10439)-3))-1)</f>
        <v>Soelvkarusse</v>
      </c>
      <c r="J10439" s="61" t="str">
        <f aca="false">TRIM(SUBSTITUTE(RIGHT(B10439,FIND(I10439,B10439)+1),"_",""))</f>
        <v>NegK</v>
      </c>
      <c r="K10439" s="0" t="str">
        <f aca="false">IFERROR(VALUE(SUBSTITUTE(E10439,".",",")),E10439)</f>
        <v>No Ct</v>
      </c>
      <c r="L10439" s="61" t="str">
        <f aca="false">IF(J10439="PosK",SUMIFS(K:K,J:J,"PosK",H:H,H10439),"")</f>
        <v/>
      </c>
      <c r="M10439" s="61" t="str">
        <f aca="false">IF(J10439="PosK",SUMIFS(K:K,J:J,"NegK",H:H,H10439),"")</f>
        <v/>
      </c>
      <c r="N10439" s="61" t="str">
        <f aca="false">IF(J10439="PosK",SUMIFS(K:K,J:J,"eDNA",H:H,H10439),"")</f>
        <v/>
      </c>
    </row>
    <row r="10440" customFormat="false" ht="14.25" hidden="false" customHeight="false" outlineLevel="0" collapsed="false">
      <c r="A10440" s="0" t="s">
        <v>923</v>
      </c>
      <c r="B10440" s="52" t="s">
        <v>1226</v>
      </c>
      <c r="C10440" s="52" t="s">
        <v>751</v>
      </c>
      <c r="D10440" s="53" t="n">
        <v>0.1</v>
      </c>
      <c r="E10440" s="53" t="s">
        <v>748</v>
      </c>
      <c r="F10440" s="0" t="s">
        <v>1481</v>
      </c>
      <c r="G10440" s="0" t="str">
        <f aca="false">LEFT(B10440,2)</f>
        <v>24</v>
      </c>
      <c r="H10440" s="0" t="str">
        <f aca="false">I10440&amp;"_"&amp;G10440&amp;"_"&amp;F10440</f>
        <v>Soelvkarusse_24_20191023_DL2019005_NykoebingKatedralskole_koersel1</v>
      </c>
      <c r="I10440" s="61" t="str">
        <f aca="false">MID(RIGHT(B10440,LEN(B10440)-3),1,FIND("_",RIGHT(B10440,LEN(B10440)-3))-1)</f>
        <v>Soelvkarusse</v>
      </c>
      <c r="J10440" s="61" t="str">
        <f aca="false">TRIM(SUBSTITUTE(RIGHT(B10440,FIND(I10440,B10440)+1),"_",""))</f>
        <v>eDNA</v>
      </c>
      <c r="K10440" s="0" t="str">
        <f aca="false">IFERROR(VALUE(SUBSTITUTE(E10440,".",",")),E10440)</f>
        <v>No Ct</v>
      </c>
      <c r="L10440" s="61" t="str">
        <f aca="false">IF(J10440="PosK",SUMIFS(K:K,J:J,"PosK",H:H,H10440),"")</f>
        <v/>
      </c>
      <c r="M10440" s="61" t="str">
        <f aca="false">IF(J10440="PosK",SUMIFS(K:K,J:J,"NegK",H:H,H10440),"")</f>
        <v/>
      </c>
      <c r="N10440" s="61" t="str">
        <f aca="false">IF(J10440="PosK",SUMIFS(K:K,J:J,"eDNA",H:H,H10440),"")</f>
        <v/>
      </c>
      <c r="Q10440" s="62"/>
    </row>
    <row r="10441" customFormat="false" ht="14.25" hidden="false" customHeight="false" outlineLevel="0" collapsed="false">
      <c r="A10441" s="0" t="s">
        <v>925</v>
      </c>
      <c r="B10441" s="52" t="s">
        <v>1226</v>
      </c>
      <c r="C10441" s="52" t="s">
        <v>751</v>
      </c>
      <c r="D10441" s="53" t="n">
        <v>0.1</v>
      </c>
      <c r="E10441" s="53" t="s">
        <v>748</v>
      </c>
      <c r="F10441" s="0" t="s">
        <v>1481</v>
      </c>
      <c r="G10441" s="0" t="str">
        <f aca="false">LEFT(B10441,2)</f>
        <v>24</v>
      </c>
      <c r="H10441" s="0" t="str">
        <f aca="false">I10441&amp;"_"&amp;G10441&amp;"_"&amp;F10441</f>
        <v>Soelvkarusse_24_20191023_DL2019005_NykoebingKatedralskole_koersel1</v>
      </c>
      <c r="I10441" s="61" t="str">
        <f aca="false">MID(RIGHT(B10441,LEN(B10441)-3),1,FIND("_",RIGHT(B10441,LEN(B10441)-3))-1)</f>
        <v>Soelvkarusse</v>
      </c>
      <c r="J10441" s="61" t="str">
        <f aca="false">TRIM(SUBSTITUTE(RIGHT(B10441,FIND(I10441,B10441)+1),"_",""))</f>
        <v>eDNA</v>
      </c>
      <c r="K10441" s="0" t="str">
        <f aca="false">IFERROR(VALUE(SUBSTITUTE(E10441,".",",")),E10441)</f>
        <v>No Ct</v>
      </c>
      <c r="L10441" s="61" t="str">
        <f aca="false">IF(J10441="PosK",SUMIFS(K:K,J:J,"PosK",H:H,H10441),"")</f>
        <v/>
      </c>
      <c r="M10441" s="61" t="str">
        <f aca="false">IF(J10441="PosK",SUMIFS(K:K,J:J,"NegK",H:H,H10441),"")</f>
        <v/>
      </c>
      <c r="N10441" s="61" t="str">
        <f aca="false">IF(J10441="PosK",SUMIFS(K:K,J:J,"eDNA",H:H,H10441),"")</f>
        <v/>
      </c>
      <c r="P10441" s="62"/>
      <c r="T10441" s="63"/>
      <c r="W10441" s="64"/>
    </row>
    <row r="10442" customFormat="false" ht="14.25" hidden="false" customHeight="false" outlineLevel="0" collapsed="false">
      <c r="A10442" s="0" t="s">
        <v>741</v>
      </c>
      <c r="B10442" s="52" t="s">
        <v>1020</v>
      </c>
      <c r="C10442" s="52" t="s">
        <v>743</v>
      </c>
      <c r="D10442" s="53" t="n">
        <v>0.1</v>
      </c>
      <c r="E10442" s="53" t="n">
        <v>31.08</v>
      </c>
      <c r="F10442" s="0" t="s">
        <v>1482</v>
      </c>
      <c r="G10442" s="0" t="str">
        <f aca="false">LEFT(B10442,2)</f>
        <v>25</v>
      </c>
      <c r="H10442" s="0" t="str">
        <f aca="false">I10442&amp;"_"&amp;G10442&amp;"_"&amp;F10442</f>
        <v>Loegfroe_25_20191023_DL2019005_NykoebingKatedralskole_koersel2</v>
      </c>
      <c r="I10442" s="61" t="str">
        <f aca="false">MID(RIGHT(B10442,LEN(B10442)-3),1,FIND("_",RIGHT(B10442,LEN(B10442)-3))-1)</f>
        <v>Loegfroe</v>
      </c>
      <c r="J10442" s="61" t="str">
        <f aca="false">TRIM(SUBSTITUTE(RIGHT(B10442,FIND(I10442,B10442)+1),"_",""))</f>
        <v>PosK</v>
      </c>
      <c r="K10442" s="0" t="n">
        <f aca="false">IFERROR(VALUE(SUBSTITUTE(E10442,".",",")),E10442)</f>
        <v>31.08</v>
      </c>
      <c r="L10442" s="61" t="n">
        <f aca="false">IF(J10442="PosK",SUMIFS(K:K,J:J,"PosK",H:H,H10442),"")</f>
        <v>31.08</v>
      </c>
      <c r="M10442" s="61" t="n">
        <f aca="false">IF(J10442="PosK",SUMIFS(K:K,J:J,"NegK",H:H,H10442),"")</f>
        <v>0</v>
      </c>
      <c r="N10442" s="61" t="n">
        <f aca="false">IF(J10442="PosK",SUMIFS(K:K,J:J,"eDNA",H:H,H10442),"")</f>
        <v>47.21</v>
      </c>
      <c r="P10442" s="62" t="n">
        <f aca="false">IF(K10444="No Ct",0,K10444)</f>
        <v>0</v>
      </c>
      <c r="Q10442" s="62" t="n">
        <f aca="false">IF(K10445="No Ct",0,K10445)</f>
        <v>47.21</v>
      </c>
      <c r="R10442" s="0" t="str">
        <f aca="false">IF(AND(L10442&gt;0,M10442=0),"Valid","Invalid")</f>
        <v>Valid</v>
      </c>
      <c r="S10442" s="0" t="str">
        <f aca="false">IF(OR(P10442&gt;1,Q10442&gt;1),"Present","Absent")</f>
        <v>Present</v>
      </c>
      <c r="T10442" s="63" t="str">
        <f aca="false">IF(OR(AND(P10442&gt;1,P10442&lt;41),AND(Q10442&gt;1,Q10442&lt;41)),"Ct&lt;41","Ct&gt;41")</f>
        <v>Ct&gt;41</v>
      </c>
      <c r="U10442" s="0" t="str">
        <f aca="false">I10442</f>
        <v>Loegfroe</v>
      </c>
      <c r="V10442" s="0" t="str">
        <f aca="false">MID(F10442,10,9)</f>
        <v>DL2019005</v>
      </c>
      <c r="W10442" s="64" t="str">
        <f aca="false">V10442&amp;"_"&amp;U10442&amp;"_"&amp;R10442&amp;"_"&amp;S10442&amp;"_"&amp;T10442</f>
        <v>DL2019005_Loegfroe_Valid_Present_Ct&gt;41</v>
      </c>
    </row>
    <row r="10443" customFormat="false" ht="14.25" hidden="false" customHeight="false" outlineLevel="0" collapsed="false">
      <c r="A10443" s="0" t="s">
        <v>745</v>
      </c>
      <c r="B10443" s="52" t="s">
        <v>1022</v>
      </c>
      <c r="C10443" s="52" t="s">
        <v>747</v>
      </c>
      <c r="D10443" s="53" t="n">
        <v>0.1</v>
      </c>
      <c r="E10443" s="53" t="s">
        <v>748</v>
      </c>
      <c r="F10443" s="0" t="s">
        <v>1482</v>
      </c>
      <c r="G10443" s="0" t="str">
        <f aca="false">LEFT(B10443,2)</f>
        <v>25</v>
      </c>
      <c r="H10443" s="0" t="str">
        <f aca="false">I10443&amp;"_"&amp;G10443&amp;"_"&amp;F10443</f>
        <v>Loegfroe_25_20191023_DL2019005_NykoebingKatedralskole_koersel2</v>
      </c>
      <c r="I10443" s="61" t="str">
        <f aca="false">MID(RIGHT(B10443,LEN(B10443)-3),1,FIND("_",RIGHT(B10443,LEN(B10443)-3))-1)</f>
        <v>Loegfroe</v>
      </c>
      <c r="J10443" s="61" t="str">
        <f aca="false">TRIM(SUBSTITUTE(RIGHT(B10443,FIND(I10443,B10443)+1),"_",""))</f>
        <v>NegK</v>
      </c>
      <c r="K10443" s="0" t="str">
        <f aca="false">IFERROR(VALUE(SUBSTITUTE(E10443,".",",")),E10443)</f>
        <v>No Ct</v>
      </c>
      <c r="L10443" s="61" t="str">
        <f aca="false">IF(J10443="PosK",SUMIFS(K:K,J:J,"PosK",H:H,H10443),"")</f>
        <v/>
      </c>
      <c r="M10443" s="61" t="str">
        <f aca="false">IF(J10443="PosK",SUMIFS(K:K,J:J,"NegK",H:H,H10443),"")</f>
        <v/>
      </c>
      <c r="N10443" s="61" t="str">
        <f aca="false">IF(J10443="PosK",SUMIFS(K:K,J:J,"eDNA",H:H,H10443),"")</f>
        <v/>
      </c>
    </row>
    <row r="10444" customFormat="false" ht="14.25" hidden="false" customHeight="false" outlineLevel="0" collapsed="false">
      <c r="A10444" s="0" t="s">
        <v>749</v>
      </c>
      <c r="B10444" s="52" t="s">
        <v>1023</v>
      </c>
      <c r="C10444" s="52" t="s">
        <v>751</v>
      </c>
      <c r="D10444" s="53" t="n">
        <v>0.1</v>
      </c>
      <c r="E10444" s="53" t="s">
        <v>748</v>
      </c>
      <c r="F10444" s="0" t="s">
        <v>1482</v>
      </c>
      <c r="G10444" s="0" t="str">
        <f aca="false">LEFT(B10444,2)</f>
        <v>25</v>
      </c>
      <c r="H10444" s="0" t="str">
        <f aca="false">I10444&amp;"_"&amp;G10444&amp;"_"&amp;F10444</f>
        <v>Loegfroe_25_20191023_DL2019005_NykoebingKatedralskole_koersel2</v>
      </c>
      <c r="I10444" s="61" t="str">
        <f aca="false">MID(RIGHT(B10444,LEN(B10444)-3),1,FIND("_",RIGHT(B10444,LEN(B10444)-3))-1)</f>
        <v>Loegfroe</v>
      </c>
      <c r="J10444" s="61" t="str">
        <f aca="false">TRIM(SUBSTITUTE(RIGHT(B10444,FIND(I10444,B10444)+1),"_",""))</f>
        <v>eDNA</v>
      </c>
      <c r="K10444" s="0" t="str">
        <f aca="false">IFERROR(VALUE(SUBSTITUTE(E10444,".",",")),E10444)</f>
        <v>No Ct</v>
      </c>
      <c r="L10444" s="61" t="str">
        <f aca="false">IF(J10444="PosK",SUMIFS(K:K,J:J,"PosK",H:H,H10444),"")</f>
        <v/>
      </c>
      <c r="M10444" s="61" t="str">
        <f aca="false">IF(J10444="PosK",SUMIFS(K:K,J:J,"NegK",H:H,H10444),"")</f>
        <v/>
      </c>
      <c r="N10444" s="61" t="str">
        <f aca="false">IF(J10444="PosK",SUMIFS(K:K,J:J,"eDNA",H:H,H10444),"")</f>
        <v/>
      </c>
      <c r="Q10444" s="62"/>
    </row>
    <row r="10445" customFormat="false" ht="14.25" hidden="false" customHeight="false" outlineLevel="0" collapsed="false">
      <c r="A10445" s="0" t="s">
        <v>752</v>
      </c>
      <c r="B10445" s="52" t="s">
        <v>1023</v>
      </c>
      <c r="C10445" s="52" t="s">
        <v>751</v>
      </c>
      <c r="D10445" s="53" t="n">
        <v>0.1</v>
      </c>
      <c r="E10445" s="53" t="n">
        <v>47.21</v>
      </c>
      <c r="F10445" s="0" t="s">
        <v>1482</v>
      </c>
      <c r="G10445" s="0" t="str">
        <f aca="false">LEFT(B10445,2)</f>
        <v>25</v>
      </c>
      <c r="H10445" s="0" t="str">
        <f aca="false">I10445&amp;"_"&amp;G10445&amp;"_"&amp;F10445</f>
        <v>Loegfroe_25_20191023_DL2019005_NykoebingKatedralskole_koersel2</v>
      </c>
      <c r="I10445" s="61" t="str">
        <f aca="false">MID(RIGHT(B10445,LEN(B10445)-3),1,FIND("_",RIGHT(B10445,LEN(B10445)-3))-1)</f>
        <v>Loegfroe</v>
      </c>
      <c r="J10445" s="61" t="str">
        <f aca="false">TRIM(SUBSTITUTE(RIGHT(B10445,FIND(I10445,B10445)+1),"_",""))</f>
        <v>eDNA</v>
      </c>
      <c r="K10445" s="0" t="n">
        <f aca="false">IFERROR(VALUE(SUBSTITUTE(E10445,".",",")),E10445)</f>
        <v>47.21</v>
      </c>
      <c r="L10445" s="61" t="str">
        <f aca="false">IF(J10445="PosK",SUMIFS(K:K,J:J,"PosK",H:H,H10445),"")</f>
        <v/>
      </c>
      <c r="M10445" s="61" t="str">
        <f aca="false">IF(J10445="PosK",SUMIFS(K:K,J:J,"NegK",H:H,H10445),"")</f>
        <v/>
      </c>
      <c r="N10445" s="61" t="str">
        <f aca="false">IF(J10445="PosK",SUMIFS(K:K,J:J,"eDNA",H:H,H10445),"")</f>
        <v/>
      </c>
      <c r="P10445" s="62"/>
      <c r="T10445" s="63"/>
      <c r="W10445" s="64"/>
    </row>
    <row r="10446" customFormat="false" ht="14.25" hidden="false" customHeight="false" outlineLevel="0" collapsed="false">
      <c r="A10446" s="0" t="s">
        <v>754</v>
      </c>
      <c r="B10446" s="52" t="s">
        <v>1025</v>
      </c>
      <c r="C10446" s="52" t="s">
        <v>743</v>
      </c>
      <c r="D10446" s="53" t="n">
        <v>0.1</v>
      </c>
      <c r="E10446" s="53" t="n">
        <v>31.54</v>
      </c>
      <c r="F10446" s="0" t="s">
        <v>1482</v>
      </c>
      <c r="G10446" s="0" t="str">
        <f aca="false">LEFT(B10446,2)</f>
        <v>26</v>
      </c>
      <c r="H10446" s="0" t="str">
        <f aca="false">I10446&amp;"_"&amp;G10446&amp;"_"&amp;F10446</f>
        <v>StorVandsalamander_26_20191023_DL2019005_NykoebingKatedralskole_koersel2</v>
      </c>
      <c r="I10446" s="61" t="str">
        <f aca="false">MID(RIGHT(B10446,LEN(B10446)-3),1,FIND("_",RIGHT(B10446,LEN(B10446)-3))-1)</f>
        <v>StorVandsalamander</v>
      </c>
      <c r="J10446" s="61" t="str">
        <f aca="false">TRIM(SUBSTITUTE(RIGHT(B10446,FIND(I10446,B10446)+1),"_",""))</f>
        <v>PosK</v>
      </c>
      <c r="K10446" s="0" t="n">
        <f aca="false">IFERROR(VALUE(SUBSTITUTE(E10446,".",",")),E10446)</f>
        <v>31.54</v>
      </c>
      <c r="L10446" s="61" t="n">
        <f aca="false">IF(J10446="PosK",SUMIFS(K:K,J:J,"PosK",H:H,H10446),"")</f>
        <v>31.54</v>
      </c>
      <c r="M10446" s="61" t="n">
        <f aca="false">IF(J10446="PosK",SUMIFS(K:K,J:J,"NegK",H:H,H10446),"")</f>
        <v>0</v>
      </c>
      <c r="N10446" s="61" t="n">
        <f aca="false">IF(J10446="PosK",SUMIFS(K:K,J:J,"eDNA",H:H,H10446),"")</f>
        <v>0</v>
      </c>
      <c r="P10446" s="62" t="n">
        <f aca="false">IF(K10448="No Ct",0,K10448)</f>
        <v>0</v>
      </c>
      <c r="Q10446" s="62" t="n">
        <f aca="false">IF(K10449="No Ct",0,K10449)</f>
        <v>0</v>
      </c>
      <c r="R10446" s="0" t="str">
        <f aca="false">IF(AND(L10446&gt;0,M10446=0),"Valid","Invalid")</f>
        <v>Valid</v>
      </c>
      <c r="S10446" s="0" t="str">
        <f aca="false">IF(OR(P10446&gt;1,Q10446&gt;1),"Present","Absent")</f>
        <v>Absent</v>
      </c>
      <c r="T10446" s="63" t="str">
        <f aca="false">IF(OR(AND(P10446&gt;1,P10446&lt;41),AND(Q10446&gt;1,Q10446&lt;41)),"Ct&lt;41","Ct&gt;41")</f>
        <v>Ct&gt;41</v>
      </c>
      <c r="U10446" s="0" t="str">
        <f aca="false">I10446</f>
        <v>StorVandsalamander</v>
      </c>
      <c r="V10446" s="0" t="str">
        <f aca="false">MID(F10446,10,9)</f>
        <v>DL2019005</v>
      </c>
      <c r="W10446" s="64" t="str">
        <f aca="false">V10446&amp;"_"&amp;U10446&amp;"_"&amp;R10446&amp;"_"&amp;S10446&amp;"_"&amp;T10446</f>
        <v>DL2019005_StorVandsalamander_Valid_Absent_Ct&gt;41</v>
      </c>
    </row>
    <row r="10447" customFormat="false" ht="14.25" hidden="false" customHeight="false" outlineLevel="0" collapsed="false">
      <c r="A10447" s="0" t="s">
        <v>756</v>
      </c>
      <c r="B10447" s="52" t="s">
        <v>1026</v>
      </c>
      <c r="C10447" s="52" t="s">
        <v>747</v>
      </c>
      <c r="D10447" s="53" t="n">
        <v>0.1</v>
      </c>
      <c r="E10447" s="53" t="s">
        <v>748</v>
      </c>
      <c r="F10447" s="0" t="s">
        <v>1482</v>
      </c>
      <c r="G10447" s="0" t="str">
        <f aca="false">LEFT(B10447,2)</f>
        <v>26</v>
      </c>
      <c r="H10447" s="0" t="str">
        <f aca="false">I10447&amp;"_"&amp;G10447&amp;"_"&amp;F10447</f>
        <v>StorVandsalamander_26_20191023_DL2019005_NykoebingKatedralskole_koersel2</v>
      </c>
      <c r="I10447" s="61" t="str">
        <f aca="false">MID(RIGHT(B10447,LEN(B10447)-3),1,FIND("_",RIGHT(B10447,LEN(B10447)-3))-1)</f>
        <v>StorVandsalamander</v>
      </c>
      <c r="J10447" s="61" t="str">
        <f aca="false">TRIM(SUBSTITUTE(RIGHT(B10447,FIND(I10447,B10447)+1),"_",""))</f>
        <v>NegK</v>
      </c>
      <c r="K10447" s="0" t="str">
        <f aca="false">IFERROR(VALUE(SUBSTITUTE(E10447,".",",")),E10447)</f>
        <v>No Ct</v>
      </c>
      <c r="L10447" s="61" t="str">
        <f aca="false">IF(J10447="PosK",SUMIFS(K:K,J:J,"PosK",H:H,H10447),"")</f>
        <v/>
      </c>
      <c r="M10447" s="61" t="str">
        <f aca="false">IF(J10447="PosK",SUMIFS(K:K,J:J,"NegK",H:H,H10447),"")</f>
        <v/>
      </c>
      <c r="N10447" s="61" t="str">
        <f aca="false">IF(J10447="PosK",SUMIFS(K:K,J:J,"eDNA",H:H,H10447),"")</f>
        <v/>
      </c>
    </row>
    <row r="10448" customFormat="false" ht="14.25" hidden="false" customHeight="false" outlineLevel="0" collapsed="false">
      <c r="A10448" s="0" t="s">
        <v>758</v>
      </c>
      <c r="B10448" s="52" t="s">
        <v>1027</v>
      </c>
      <c r="C10448" s="52" t="s">
        <v>751</v>
      </c>
      <c r="D10448" s="53" t="n">
        <v>0.1</v>
      </c>
      <c r="E10448" s="53" t="s">
        <v>748</v>
      </c>
      <c r="F10448" s="0" t="s">
        <v>1482</v>
      </c>
      <c r="G10448" s="0" t="str">
        <f aca="false">LEFT(B10448,2)</f>
        <v>26</v>
      </c>
      <c r="H10448" s="0" t="str">
        <f aca="false">I10448&amp;"_"&amp;G10448&amp;"_"&amp;F10448</f>
        <v>StorVandsalamander_26_20191023_DL2019005_NykoebingKatedralskole_koersel2</v>
      </c>
      <c r="I10448" s="61" t="str">
        <f aca="false">MID(RIGHT(B10448,LEN(B10448)-3),1,FIND("_",RIGHT(B10448,LEN(B10448)-3))-1)</f>
        <v>StorVandsalamander</v>
      </c>
      <c r="J10448" s="61" t="str">
        <f aca="false">TRIM(SUBSTITUTE(RIGHT(B10448,FIND(I10448,B10448)+1),"_",""))</f>
        <v>eDNA</v>
      </c>
      <c r="K10448" s="0" t="str">
        <f aca="false">IFERROR(VALUE(SUBSTITUTE(E10448,".",",")),E10448)</f>
        <v>No Ct</v>
      </c>
      <c r="L10448" s="61" t="str">
        <f aca="false">IF(J10448="PosK",SUMIFS(K:K,J:J,"PosK",H:H,H10448),"")</f>
        <v/>
      </c>
      <c r="M10448" s="61" t="str">
        <f aca="false">IF(J10448="PosK",SUMIFS(K:K,J:J,"NegK",H:H,H10448),"")</f>
        <v/>
      </c>
      <c r="N10448" s="61" t="str">
        <f aca="false">IF(J10448="PosK",SUMIFS(K:K,J:J,"eDNA",H:H,H10448),"")</f>
        <v/>
      </c>
      <c r="Q10448" s="62"/>
    </row>
    <row r="10449" customFormat="false" ht="14.25" hidden="false" customHeight="false" outlineLevel="0" collapsed="false">
      <c r="A10449" s="0" t="s">
        <v>760</v>
      </c>
      <c r="B10449" s="52" t="s">
        <v>1027</v>
      </c>
      <c r="C10449" s="52" t="s">
        <v>751</v>
      </c>
      <c r="D10449" s="53" t="n">
        <v>0.1</v>
      </c>
      <c r="E10449" s="53" t="s">
        <v>748</v>
      </c>
      <c r="F10449" s="0" t="s">
        <v>1482</v>
      </c>
      <c r="G10449" s="0" t="str">
        <f aca="false">LEFT(B10449,2)</f>
        <v>26</v>
      </c>
      <c r="H10449" s="0" t="str">
        <f aca="false">I10449&amp;"_"&amp;G10449&amp;"_"&amp;F10449</f>
        <v>StorVandsalamander_26_20191023_DL2019005_NykoebingKatedralskole_koersel2</v>
      </c>
      <c r="I10449" s="61" t="str">
        <f aca="false">MID(RIGHT(B10449,LEN(B10449)-3),1,FIND("_",RIGHT(B10449,LEN(B10449)-3))-1)</f>
        <v>StorVandsalamander</v>
      </c>
      <c r="J10449" s="61" t="str">
        <f aca="false">TRIM(SUBSTITUTE(RIGHT(B10449,FIND(I10449,B10449)+1),"_",""))</f>
        <v>eDNA</v>
      </c>
      <c r="K10449" s="0" t="str">
        <f aca="false">IFERROR(VALUE(SUBSTITUTE(E10449,".",",")),E10449)</f>
        <v>No Ct</v>
      </c>
      <c r="L10449" s="61" t="str">
        <f aca="false">IF(J10449="PosK",SUMIFS(K:K,J:J,"PosK",H:H,H10449),"")</f>
        <v/>
      </c>
      <c r="M10449" s="61" t="str">
        <f aca="false">IF(J10449="PosK",SUMIFS(K:K,J:J,"NegK",H:H,H10449),"")</f>
        <v/>
      </c>
      <c r="N10449" s="61" t="str">
        <f aca="false">IF(J10449="PosK",SUMIFS(K:K,J:J,"eDNA",H:H,H10449),"")</f>
        <v/>
      </c>
      <c r="P10449" s="62"/>
      <c r="T10449" s="63"/>
      <c r="W10449" s="64"/>
    </row>
    <row r="10450" customFormat="false" ht="14.25" hidden="false" customHeight="false" outlineLevel="0" collapsed="false">
      <c r="A10450" s="0" t="s">
        <v>762</v>
      </c>
      <c r="B10450" s="52" t="s">
        <v>1029</v>
      </c>
      <c r="C10450" s="52" t="s">
        <v>743</v>
      </c>
      <c r="D10450" s="53" t="n">
        <v>0.1</v>
      </c>
      <c r="E10450" s="53" t="n">
        <v>31.81</v>
      </c>
      <c r="F10450" s="0" t="s">
        <v>1482</v>
      </c>
      <c r="G10450" s="0" t="str">
        <f aca="false">LEFT(B10450,2)</f>
        <v>27</v>
      </c>
      <c r="H10450" s="0" t="str">
        <f aca="false">I10450&amp;"_"&amp;G10450&amp;"_"&amp;F10450</f>
        <v>Strandtudse_27_20191023_DL2019005_NykoebingKatedralskole_koersel2</v>
      </c>
      <c r="I10450" s="61" t="str">
        <f aca="false">MID(RIGHT(B10450,LEN(B10450)-3),1,FIND("_",RIGHT(B10450,LEN(B10450)-3))-1)</f>
        <v>Strandtudse</v>
      </c>
      <c r="J10450" s="61" t="str">
        <f aca="false">TRIM(SUBSTITUTE(RIGHT(B10450,FIND(I10450,B10450)+1),"_",""))</f>
        <v>PosK</v>
      </c>
      <c r="K10450" s="0" t="n">
        <f aca="false">IFERROR(VALUE(SUBSTITUTE(E10450,".",",")),E10450)</f>
        <v>31.81</v>
      </c>
      <c r="L10450" s="61" t="n">
        <f aca="false">IF(J10450="PosK",SUMIFS(K:K,J:J,"PosK",H:H,H10450),"")</f>
        <v>31.81</v>
      </c>
      <c r="M10450" s="61" t="n">
        <f aca="false">IF(J10450="PosK",SUMIFS(K:K,J:J,"NegK",H:H,H10450),"")</f>
        <v>0</v>
      </c>
      <c r="N10450" s="61" t="n">
        <f aca="false">IF(J10450="PosK",SUMIFS(K:K,J:J,"eDNA",H:H,H10450),"")</f>
        <v>0</v>
      </c>
      <c r="P10450" s="62" t="n">
        <f aca="false">IF(K10452="No Ct",0,K10452)</f>
        <v>0</v>
      </c>
      <c r="Q10450" s="62" t="n">
        <f aca="false">IF(K10453="No Ct",0,K10453)</f>
        <v>0</v>
      </c>
      <c r="R10450" s="0" t="str">
        <f aca="false">IF(AND(L10450&gt;0,M10450=0),"Valid","Invalid")</f>
        <v>Valid</v>
      </c>
      <c r="S10450" s="0" t="str">
        <f aca="false">IF(OR(P10450&gt;1,Q10450&gt;1),"Present","Absent")</f>
        <v>Absent</v>
      </c>
      <c r="T10450" s="63" t="str">
        <f aca="false">IF(OR(AND(P10450&gt;1,P10450&lt;41),AND(Q10450&gt;1,Q10450&lt;41)),"Ct&lt;41","Ct&gt;41")</f>
        <v>Ct&gt;41</v>
      </c>
      <c r="U10450" s="0" t="str">
        <f aca="false">I10450</f>
        <v>Strandtudse</v>
      </c>
      <c r="V10450" s="0" t="str">
        <f aca="false">MID(F10450,10,9)</f>
        <v>DL2019005</v>
      </c>
      <c r="W10450" s="64" t="str">
        <f aca="false">V10450&amp;"_"&amp;U10450&amp;"_"&amp;R10450&amp;"_"&amp;S10450&amp;"_"&amp;T10450</f>
        <v>DL2019005_Strandtudse_Valid_Absent_Ct&gt;41</v>
      </c>
    </row>
    <row r="10451" customFormat="false" ht="14.25" hidden="false" customHeight="false" outlineLevel="0" collapsed="false">
      <c r="A10451" s="0" t="s">
        <v>764</v>
      </c>
      <c r="B10451" s="52" t="s">
        <v>1030</v>
      </c>
      <c r="C10451" s="52" t="s">
        <v>747</v>
      </c>
      <c r="D10451" s="53" t="n">
        <v>0.1</v>
      </c>
      <c r="E10451" s="53" t="s">
        <v>748</v>
      </c>
      <c r="F10451" s="0" t="s">
        <v>1482</v>
      </c>
      <c r="G10451" s="0" t="str">
        <f aca="false">LEFT(B10451,2)</f>
        <v>27</v>
      </c>
      <c r="H10451" s="0" t="str">
        <f aca="false">I10451&amp;"_"&amp;G10451&amp;"_"&amp;F10451</f>
        <v>Strandtudse_27_20191023_DL2019005_NykoebingKatedralskole_koersel2</v>
      </c>
      <c r="I10451" s="61" t="str">
        <f aca="false">MID(RIGHT(B10451,LEN(B10451)-3),1,FIND("_",RIGHT(B10451,LEN(B10451)-3))-1)</f>
        <v>Strandtudse</v>
      </c>
      <c r="J10451" s="61" t="str">
        <f aca="false">TRIM(SUBSTITUTE(RIGHT(B10451,FIND(I10451,B10451)+1),"_",""))</f>
        <v>NegK</v>
      </c>
      <c r="K10451" s="0" t="str">
        <f aca="false">IFERROR(VALUE(SUBSTITUTE(E10451,".",",")),E10451)</f>
        <v>No Ct</v>
      </c>
      <c r="L10451" s="61" t="str">
        <f aca="false">IF(J10451="PosK",SUMIFS(K:K,J:J,"PosK",H:H,H10451),"")</f>
        <v/>
      </c>
      <c r="M10451" s="61" t="str">
        <f aca="false">IF(J10451="PosK",SUMIFS(K:K,J:J,"NegK",H:H,H10451),"")</f>
        <v/>
      </c>
      <c r="N10451" s="61" t="str">
        <f aca="false">IF(J10451="PosK",SUMIFS(K:K,J:J,"eDNA",H:H,H10451),"")</f>
        <v/>
      </c>
    </row>
    <row r="10452" customFormat="false" ht="14.25" hidden="false" customHeight="false" outlineLevel="0" collapsed="false">
      <c r="A10452" s="0" t="s">
        <v>766</v>
      </c>
      <c r="B10452" s="52" t="s">
        <v>1031</v>
      </c>
      <c r="C10452" s="52" t="s">
        <v>751</v>
      </c>
      <c r="D10452" s="53" t="n">
        <v>0.1</v>
      </c>
      <c r="E10452" s="53" t="s">
        <v>748</v>
      </c>
      <c r="F10452" s="0" t="s">
        <v>1482</v>
      </c>
      <c r="G10452" s="0" t="str">
        <f aca="false">LEFT(B10452,2)</f>
        <v>27</v>
      </c>
      <c r="H10452" s="0" t="str">
        <f aca="false">I10452&amp;"_"&amp;G10452&amp;"_"&amp;F10452</f>
        <v>Strandtudse_27_20191023_DL2019005_NykoebingKatedralskole_koersel2</v>
      </c>
      <c r="I10452" s="61" t="str">
        <f aca="false">MID(RIGHT(B10452,LEN(B10452)-3),1,FIND("_",RIGHT(B10452,LEN(B10452)-3))-1)</f>
        <v>Strandtudse</v>
      </c>
      <c r="J10452" s="61" t="str">
        <f aca="false">TRIM(SUBSTITUTE(RIGHT(B10452,FIND(I10452,B10452)+1),"_",""))</f>
        <v>eDNA</v>
      </c>
      <c r="K10452" s="0" t="str">
        <f aca="false">IFERROR(VALUE(SUBSTITUTE(E10452,".",",")),E10452)</f>
        <v>No Ct</v>
      </c>
      <c r="L10452" s="61" t="str">
        <f aca="false">IF(J10452="PosK",SUMIFS(K:K,J:J,"PosK",H:H,H10452),"")</f>
        <v/>
      </c>
      <c r="M10452" s="61" t="str">
        <f aca="false">IF(J10452="PosK",SUMIFS(K:K,J:J,"NegK",H:H,H10452),"")</f>
        <v/>
      </c>
      <c r="N10452" s="61" t="str">
        <f aca="false">IF(J10452="PosK",SUMIFS(K:K,J:J,"eDNA",H:H,H10452),"")</f>
        <v/>
      </c>
      <c r="Q10452" s="62"/>
    </row>
    <row r="10453" customFormat="false" ht="14.25" hidden="false" customHeight="false" outlineLevel="0" collapsed="false">
      <c r="A10453" s="0" t="s">
        <v>768</v>
      </c>
      <c r="B10453" s="52" t="s">
        <v>1031</v>
      </c>
      <c r="C10453" s="52" t="s">
        <v>751</v>
      </c>
      <c r="D10453" s="53" t="n">
        <v>0.1</v>
      </c>
      <c r="E10453" s="53" t="s">
        <v>748</v>
      </c>
      <c r="F10453" s="0" t="s">
        <v>1482</v>
      </c>
      <c r="G10453" s="0" t="str">
        <f aca="false">LEFT(B10453,2)</f>
        <v>27</v>
      </c>
      <c r="H10453" s="0" t="str">
        <f aca="false">I10453&amp;"_"&amp;G10453&amp;"_"&amp;F10453</f>
        <v>Strandtudse_27_20191023_DL2019005_NykoebingKatedralskole_koersel2</v>
      </c>
      <c r="I10453" s="61" t="str">
        <f aca="false">MID(RIGHT(B10453,LEN(B10453)-3),1,FIND("_",RIGHT(B10453,LEN(B10453)-3))-1)</f>
        <v>Strandtudse</v>
      </c>
      <c r="J10453" s="61" t="str">
        <f aca="false">TRIM(SUBSTITUTE(RIGHT(B10453,FIND(I10453,B10453)+1),"_",""))</f>
        <v>eDNA</v>
      </c>
      <c r="K10453" s="0" t="str">
        <f aca="false">IFERROR(VALUE(SUBSTITUTE(E10453,".",",")),E10453)</f>
        <v>No Ct</v>
      </c>
      <c r="L10453" s="61" t="str">
        <f aca="false">IF(J10453="PosK",SUMIFS(K:K,J:J,"PosK",H:H,H10453),"")</f>
        <v/>
      </c>
      <c r="M10453" s="61" t="str">
        <f aca="false">IF(J10453="PosK",SUMIFS(K:K,J:J,"NegK",H:H,H10453),"")</f>
        <v/>
      </c>
      <c r="N10453" s="61" t="str">
        <f aca="false">IF(J10453="PosK",SUMIFS(K:K,J:J,"eDNA",H:H,H10453),"")</f>
        <v/>
      </c>
      <c r="P10453" s="62"/>
      <c r="T10453" s="63"/>
      <c r="W10453" s="64"/>
    </row>
    <row r="10454" customFormat="false" ht="14.25" hidden="false" customHeight="false" outlineLevel="0" collapsed="false">
      <c r="A10454" s="0" t="s">
        <v>770</v>
      </c>
      <c r="B10454" s="52" t="s">
        <v>1033</v>
      </c>
      <c r="C10454" s="52" t="s">
        <v>743</v>
      </c>
      <c r="D10454" s="53" t="n">
        <v>0.1</v>
      </c>
      <c r="E10454" s="53" t="s">
        <v>748</v>
      </c>
      <c r="F10454" s="0" t="s">
        <v>1482</v>
      </c>
      <c r="G10454" s="0" t="str">
        <f aca="false">LEFT(B10454,2)</f>
        <v>28</v>
      </c>
      <c r="H10454" s="0" t="str">
        <f aca="false">I10454&amp;"_"&amp;G10454&amp;"_"&amp;F10454</f>
        <v>GroenbrogetTudse_28_20191023_DL2019005_NykoebingKatedralskole_koersel2</v>
      </c>
      <c r="I10454" s="61" t="str">
        <f aca="false">MID(RIGHT(B10454,LEN(B10454)-3),1,FIND("_",RIGHT(B10454,LEN(B10454)-3))-1)</f>
        <v>GroenbrogetTudse</v>
      </c>
      <c r="J10454" s="61" t="str">
        <f aca="false">TRIM(SUBSTITUTE(RIGHT(B10454,FIND(I10454,B10454)+1),"_",""))</f>
        <v>PosK</v>
      </c>
      <c r="K10454" s="0" t="str">
        <f aca="false">IFERROR(VALUE(SUBSTITUTE(E10454,".",",")),E10454)</f>
        <v>No Ct</v>
      </c>
      <c r="L10454" s="61" t="n">
        <f aca="false">IF(J10454="PosK",SUMIFS(K:K,J:J,"PosK",H:H,H10454),"")</f>
        <v>0</v>
      </c>
      <c r="M10454" s="61" t="n">
        <f aca="false">IF(J10454="PosK",SUMIFS(K:K,J:J,"NegK",H:H,H10454),"")</f>
        <v>0</v>
      </c>
      <c r="N10454" s="61" t="n">
        <f aca="false">IF(J10454="PosK",SUMIFS(K:K,J:J,"eDNA",H:H,H10454),"")</f>
        <v>0</v>
      </c>
      <c r="P10454" s="62" t="n">
        <f aca="false">IF(K10456="No Ct",0,K10456)</f>
        <v>0</v>
      </c>
      <c r="Q10454" s="62" t="n">
        <f aca="false">IF(K10457="No Ct",0,K10457)</f>
        <v>0</v>
      </c>
      <c r="R10454" s="0" t="str">
        <f aca="false">IF(AND(L10454&gt;0,M10454=0),"Valid","Invalid")</f>
        <v>Invalid</v>
      </c>
      <c r="S10454" s="0" t="str">
        <f aca="false">IF(OR(P10454&gt;1,Q10454&gt;1),"Present","Absent")</f>
        <v>Absent</v>
      </c>
      <c r="T10454" s="63" t="str">
        <f aca="false">IF(OR(AND(P10454&gt;1,P10454&lt;41),AND(Q10454&gt;1,Q10454&lt;41)),"Ct&lt;41","Ct&gt;41")</f>
        <v>Ct&gt;41</v>
      </c>
      <c r="U10454" s="0" t="str">
        <f aca="false">I10454</f>
        <v>GroenbrogetTudse</v>
      </c>
      <c r="V10454" s="0" t="str">
        <f aca="false">MID(F10454,10,9)</f>
        <v>DL2019005</v>
      </c>
      <c r="W10454" s="64" t="str">
        <f aca="false">V10454&amp;"_"&amp;U10454&amp;"_"&amp;R10454&amp;"_"&amp;S10454&amp;"_"&amp;T10454</f>
        <v>DL2019005_GroenbrogetTudse_Invalid_Absent_Ct&gt;41</v>
      </c>
    </row>
    <row r="10455" customFormat="false" ht="14.25" hidden="false" customHeight="false" outlineLevel="0" collapsed="false">
      <c r="A10455" s="0" t="s">
        <v>772</v>
      </c>
      <c r="B10455" s="52" t="s">
        <v>1034</v>
      </c>
      <c r="C10455" s="52" t="s">
        <v>747</v>
      </c>
      <c r="D10455" s="53" t="n">
        <v>0.1</v>
      </c>
      <c r="E10455" s="53" t="s">
        <v>748</v>
      </c>
      <c r="F10455" s="0" t="s">
        <v>1482</v>
      </c>
      <c r="G10455" s="0" t="str">
        <f aca="false">LEFT(B10455,2)</f>
        <v>28</v>
      </c>
      <c r="H10455" s="0" t="str">
        <f aca="false">I10455&amp;"_"&amp;G10455&amp;"_"&amp;F10455</f>
        <v>GroenbrogetTudse_28_20191023_DL2019005_NykoebingKatedralskole_koersel2</v>
      </c>
      <c r="I10455" s="61" t="str">
        <f aca="false">MID(RIGHT(B10455,LEN(B10455)-3),1,FIND("_",RIGHT(B10455,LEN(B10455)-3))-1)</f>
        <v>GroenbrogetTudse</v>
      </c>
      <c r="J10455" s="61" t="str">
        <f aca="false">TRIM(SUBSTITUTE(RIGHT(B10455,FIND(I10455,B10455)+1),"_",""))</f>
        <v>NegK</v>
      </c>
      <c r="K10455" s="0" t="str">
        <f aca="false">IFERROR(VALUE(SUBSTITUTE(E10455,".",",")),E10455)</f>
        <v>No Ct</v>
      </c>
      <c r="L10455" s="61" t="str">
        <f aca="false">IF(J10455="PosK",SUMIFS(K:K,J:J,"PosK",H:H,H10455),"")</f>
        <v/>
      </c>
      <c r="M10455" s="61" t="str">
        <f aca="false">IF(J10455="PosK",SUMIFS(K:K,J:J,"NegK",H:H,H10455),"")</f>
        <v/>
      </c>
      <c r="N10455" s="61" t="str">
        <f aca="false">IF(J10455="PosK",SUMIFS(K:K,J:J,"eDNA",H:H,H10455),"")</f>
        <v/>
      </c>
    </row>
    <row r="10456" customFormat="false" ht="14.25" hidden="false" customHeight="false" outlineLevel="0" collapsed="false">
      <c r="A10456" s="0" t="s">
        <v>774</v>
      </c>
      <c r="B10456" s="52" t="s">
        <v>1035</v>
      </c>
      <c r="C10456" s="52" t="s">
        <v>751</v>
      </c>
      <c r="D10456" s="53" t="n">
        <v>0.1</v>
      </c>
      <c r="E10456" s="53" t="s">
        <v>748</v>
      </c>
      <c r="F10456" s="0" t="s">
        <v>1482</v>
      </c>
      <c r="G10456" s="0" t="str">
        <f aca="false">LEFT(B10456,2)</f>
        <v>28</v>
      </c>
      <c r="H10456" s="0" t="str">
        <f aca="false">I10456&amp;"_"&amp;G10456&amp;"_"&amp;F10456</f>
        <v>GroenbrogetTudse_28_20191023_DL2019005_NykoebingKatedralskole_koersel2</v>
      </c>
      <c r="I10456" s="61" t="str">
        <f aca="false">MID(RIGHT(B10456,LEN(B10456)-3),1,FIND("_",RIGHT(B10456,LEN(B10456)-3))-1)</f>
        <v>GroenbrogetTudse</v>
      </c>
      <c r="J10456" s="61" t="str">
        <f aca="false">TRIM(SUBSTITUTE(RIGHT(B10456,FIND(I10456,B10456)+1),"_",""))</f>
        <v>eDNA</v>
      </c>
      <c r="K10456" s="0" t="str">
        <f aca="false">IFERROR(VALUE(SUBSTITUTE(E10456,".",",")),E10456)</f>
        <v>No Ct</v>
      </c>
      <c r="L10456" s="61" t="str">
        <f aca="false">IF(J10456="PosK",SUMIFS(K:K,J:J,"PosK",H:H,H10456),"")</f>
        <v/>
      </c>
      <c r="M10456" s="61" t="str">
        <f aca="false">IF(J10456="PosK",SUMIFS(K:K,J:J,"NegK",H:H,H10456),"")</f>
        <v/>
      </c>
      <c r="N10456" s="61" t="str">
        <f aca="false">IF(J10456="PosK",SUMIFS(K:K,J:J,"eDNA",H:H,H10456),"")</f>
        <v/>
      </c>
      <c r="Q10456" s="62"/>
    </row>
    <row r="10457" customFormat="false" ht="14.25" hidden="false" customHeight="false" outlineLevel="0" collapsed="false">
      <c r="A10457" s="0" t="s">
        <v>776</v>
      </c>
      <c r="B10457" s="52" t="s">
        <v>1035</v>
      </c>
      <c r="C10457" s="52" t="s">
        <v>751</v>
      </c>
      <c r="D10457" s="53" t="n">
        <v>0.1</v>
      </c>
      <c r="E10457" s="53" t="s">
        <v>748</v>
      </c>
      <c r="F10457" s="0" t="s">
        <v>1482</v>
      </c>
      <c r="G10457" s="0" t="str">
        <f aca="false">LEFT(B10457,2)</f>
        <v>28</v>
      </c>
      <c r="H10457" s="0" t="str">
        <f aca="false">I10457&amp;"_"&amp;G10457&amp;"_"&amp;F10457</f>
        <v>GroenbrogetTudse_28_20191023_DL2019005_NykoebingKatedralskole_koersel2</v>
      </c>
      <c r="I10457" s="61" t="str">
        <f aca="false">MID(RIGHT(B10457,LEN(B10457)-3),1,FIND("_",RIGHT(B10457,LEN(B10457)-3))-1)</f>
        <v>GroenbrogetTudse</v>
      </c>
      <c r="J10457" s="61" t="str">
        <f aca="false">TRIM(SUBSTITUTE(RIGHT(B10457,FIND(I10457,B10457)+1),"_",""))</f>
        <v>eDNA</v>
      </c>
      <c r="K10457" s="0" t="str">
        <f aca="false">IFERROR(VALUE(SUBSTITUTE(E10457,".",",")),E10457)</f>
        <v>No Ct</v>
      </c>
      <c r="L10457" s="61" t="str">
        <f aca="false">IF(J10457="PosK",SUMIFS(K:K,J:J,"PosK",H:H,H10457),"")</f>
        <v/>
      </c>
      <c r="M10457" s="61" t="str">
        <f aca="false">IF(J10457="PosK",SUMIFS(K:K,J:J,"NegK",H:H,H10457),"")</f>
        <v/>
      </c>
      <c r="N10457" s="61" t="str">
        <f aca="false">IF(J10457="PosK",SUMIFS(K:K,J:J,"eDNA",H:H,H10457),"")</f>
        <v/>
      </c>
      <c r="P10457" s="62"/>
      <c r="T10457" s="63"/>
      <c r="W10457" s="64"/>
    </row>
    <row r="10458" customFormat="false" ht="14.25" hidden="false" customHeight="false" outlineLevel="0" collapsed="false">
      <c r="A10458" s="0" t="s">
        <v>778</v>
      </c>
      <c r="B10458" s="52" t="s">
        <v>1037</v>
      </c>
      <c r="C10458" s="52" t="s">
        <v>743</v>
      </c>
      <c r="D10458" s="53" t="n">
        <v>0.1</v>
      </c>
      <c r="E10458" s="53" t="s">
        <v>748</v>
      </c>
      <c r="F10458" s="0" t="s">
        <v>1482</v>
      </c>
      <c r="G10458" s="0" t="str">
        <f aca="false">LEFT(B10458,2)</f>
        <v>29</v>
      </c>
      <c r="H10458" s="0" t="str">
        <f aca="false">I10458&amp;"_"&amp;G10458&amp;"_"&amp;F10458</f>
        <v>Loevfroe_29_20191023_DL2019005_NykoebingKatedralskole_koersel2</v>
      </c>
      <c r="I10458" s="61" t="str">
        <f aca="false">MID(RIGHT(B10458,LEN(B10458)-3),1,FIND("_",RIGHT(B10458,LEN(B10458)-3))-1)</f>
        <v>Loevfroe</v>
      </c>
      <c r="J10458" s="61" t="str">
        <f aca="false">TRIM(SUBSTITUTE(RIGHT(B10458,FIND(I10458,B10458)+1),"_",""))</f>
        <v>PosK</v>
      </c>
      <c r="K10458" s="0" t="str">
        <f aca="false">IFERROR(VALUE(SUBSTITUTE(E10458,".",",")),E10458)</f>
        <v>No Ct</v>
      </c>
      <c r="L10458" s="61" t="n">
        <f aca="false">IF(J10458="PosK",SUMIFS(K:K,J:J,"PosK",H:H,H10458),"")</f>
        <v>0</v>
      </c>
      <c r="M10458" s="61" t="n">
        <f aca="false">IF(J10458="PosK",SUMIFS(K:K,J:J,"NegK",H:H,H10458),"")</f>
        <v>0</v>
      </c>
      <c r="N10458" s="61" t="n">
        <f aca="false">IF(J10458="PosK",SUMIFS(K:K,J:J,"eDNA",H:H,H10458),"")</f>
        <v>0</v>
      </c>
      <c r="P10458" s="62" t="n">
        <f aca="false">IF(K10460="No Ct",0,K10460)</f>
        <v>0</v>
      </c>
      <c r="Q10458" s="62" t="n">
        <f aca="false">IF(K10461="No Ct",0,K10461)</f>
        <v>0</v>
      </c>
      <c r="R10458" s="0" t="str">
        <f aca="false">IF(AND(L10458&gt;0,M10458=0),"Valid","Invalid")</f>
        <v>Invalid</v>
      </c>
      <c r="S10458" s="0" t="str">
        <f aca="false">IF(OR(P10458&gt;1,Q10458&gt;1),"Present","Absent")</f>
        <v>Absent</v>
      </c>
      <c r="T10458" s="63" t="str">
        <f aca="false">IF(OR(AND(P10458&gt;1,P10458&lt;41),AND(Q10458&gt;1,Q10458&lt;41)),"Ct&lt;41","Ct&gt;41")</f>
        <v>Ct&gt;41</v>
      </c>
      <c r="U10458" s="0" t="str">
        <f aca="false">I10458</f>
        <v>Loevfroe</v>
      </c>
      <c r="V10458" s="0" t="str">
        <f aca="false">MID(F10458,10,9)</f>
        <v>DL2019005</v>
      </c>
      <c r="W10458" s="64" t="str">
        <f aca="false">V10458&amp;"_"&amp;U10458&amp;"_"&amp;R10458&amp;"_"&amp;S10458&amp;"_"&amp;T10458</f>
        <v>DL2019005_Loevfroe_Invalid_Absent_Ct&gt;41</v>
      </c>
    </row>
    <row r="10459" customFormat="false" ht="14.25" hidden="false" customHeight="false" outlineLevel="0" collapsed="false">
      <c r="A10459" s="0" t="s">
        <v>780</v>
      </c>
      <c r="B10459" s="52" t="s">
        <v>1038</v>
      </c>
      <c r="C10459" s="52" t="s">
        <v>747</v>
      </c>
      <c r="D10459" s="53" t="n">
        <v>0.1</v>
      </c>
      <c r="E10459" s="53" t="s">
        <v>748</v>
      </c>
      <c r="F10459" s="0" t="s">
        <v>1482</v>
      </c>
      <c r="G10459" s="0" t="str">
        <f aca="false">LEFT(B10459,2)</f>
        <v>29</v>
      </c>
      <c r="H10459" s="0" t="str">
        <f aca="false">I10459&amp;"_"&amp;G10459&amp;"_"&amp;F10459</f>
        <v>Loevfroe_29_20191023_DL2019005_NykoebingKatedralskole_koersel2</v>
      </c>
      <c r="I10459" s="61" t="str">
        <f aca="false">MID(RIGHT(B10459,LEN(B10459)-3),1,FIND("_",RIGHT(B10459,LEN(B10459)-3))-1)</f>
        <v>Loevfroe</v>
      </c>
      <c r="J10459" s="61" t="str">
        <f aca="false">TRIM(SUBSTITUTE(RIGHT(B10459,FIND(I10459,B10459)+1),"_",""))</f>
        <v>NegK</v>
      </c>
      <c r="K10459" s="0" t="str">
        <f aca="false">IFERROR(VALUE(SUBSTITUTE(E10459,".",",")),E10459)</f>
        <v>No Ct</v>
      </c>
      <c r="L10459" s="61" t="str">
        <f aca="false">IF(J10459="PosK",SUMIFS(K:K,J:J,"PosK",H:H,H10459),"")</f>
        <v/>
      </c>
      <c r="M10459" s="61" t="str">
        <f aca="false">IF(J10459="PosK",SUMIFS(K:K,J:J,"NegK",H:H,H10459),"")</f>
        <v/>
      </c>
      <c r="N10459" s="61" t="str">
        <f aca="false">IF(J10459="PosK",SUMIFS(K:K,J:J,"eDNA",H:H,H10459),"")</f>
        <v/>
      </c>
    </row>
    <row r="10460" customFormat="false" ht="14.25" hidden="false" customHeight="false" outlineLevel="0" collapsed="false">
      <c r="A10460" s="0" t="s">
        <v>782</v>
      </c>
      <c r="B10460" s="52" t="s">
        <v>1039</v>
      </c>
      <c r="C10460" s="52" t="s">
        <v>751</v>
      </c>
      <c r="D10460" s="53" t="n">
        <v>0.1</v>
      </c>
      <c r="E10460" s="53" t="s">
        <v>748</v>
      </c>
      <c r="F10460" s="0" t="s">
        <v>1482</v>
      </c>
      <c r="G10460" s="0" t="str">
        <f aca="false">LEFT(B10460,2)</f>
        <v>29</v>
      </c>
      <c r="H10460" s="0" t="str">
        <f aca="false">I10460&amp;"_"&amp;G10460&amp;"_"&amp;F10460</f>
        <v>Loevfroe_29_20191023_DL2019005_NykoebingKatedralskole_koersel2</v>
      </c>
      <c r="I10460" s="61" t="str">
        <f aca="false">MID(RIGHT(B10460,LEN(B10460)-3),1,FIND("_",RIGHT(B10460,LEN(B10460)-3))-1)</f>
        <v>Loevfroe</v>
      </c>
      <c r="J10460" s="61" t="str">
        <f aca="false">TRIM(SUBSTITUTE(RIGHT(B10460,FIND(I10460,B10460)+1),"_",""))</f>
        <v>eDNA</v>
      </c>
      <c r="K10460" s="0" t="str">
        <f aca="false">IFERROR(VALUE(SUBSTITUTE(E10460,".",",")),E10460)</f>
        <v>No Ct</v>
      </c>
      <c r="L10460" s="61" t="str">
        <f aca="false">IF(J10460="PosK",SUMIFS(K:K,J:J,"PosK",H:H,H10460),"")</f>
        <v/>
      </c>
      <c r="M10460" s="61" t="str">
        <f aca="false">IF(J10460="PosK",SUMIFS(K:K,J:J,"NegK",H:H,H10460),"")</f>
        <v/>
      </c>
      <c r="N10460" s="61" t="str">
        <f aca="false">IF(J10460="PosK",SUMIFS(K:K,J:J,"eDNA",H:H,H10460),"")</f>
        <v/>
      </c>
      <c r="Q10460" s="62"/>
    </row>
    <row r="10461" customFormat="false" ht="14.25" hidden="false" customHeight="false" outlineLevel="0" collapsed="false">
      <c r="A10461" s="0" t="s">
        <v>784</v>
      </c>
      <c r="B10461" s="52" t="s">
        <v>1039</v>
      </c>
      <c r="C10461" s="52" t="s">
        <v>751</v>
      </c>
      <c r="D10461" s="53" t="n">
        <v>0.1</v>
      </c>
      <c r="E10461" s="53" t="s">
        <v>748</v>
      </c>
      <c r="F10461" s="0" t="s">
        <v>1482</v>
      </c>
      <c r="G10461" s="0" t="str">
        <f aca="false">LEFT(B10461,2)</f>
        <v>29</v>
      </c>
      <c r="H10461" s="0" t="str">
        <f aca="false">I10461&amp;"_"&amp;G10461&amp;"_"&amp;F10461</f>
        <v>Loevfroe_29_20191023_DL2019005_NykoebingKatedralskole_koersel2</v>
      </c>
      <c r="I10461" s="61" t="str">
        <f aca="false">MID(RIGHT(B10461,LEN(B10461)-3),1,FIND("_",RIGHT(B10461,LEN(B10461)-3))-1)</f>
        <v>Loevfroe</v>
      </c>
      <c r="J10461" s="61" t="str">
        <f aca="false">TRIM(SUBSTITUTE(RIGHT(B10461,FIND(I10461,B10461)+1),"_",""))</f>
        <v>eDNA</v>
      </c>
      <c r="K10461" s="0" t="str">
        <f aca="false">IFERROR(VALUE(SUBSTITUTE(E10461,".",",")),E10461)</f>
        <v>No Ct</v>
      </c>
      <c r="L10461" s="61" t="str">
        <f aca="false">IF(J10461="PosK",SUMIFS(K:K,J:J,"PosK",H:H,H10461),"")</f>
        <v/>
      </c>
      <c r="M10461" s="61" t="str">
        <f aca="false">IF(J10461="PosK",SUMIFS(K:K,J:J,"NegK",H:H,H10461),"")</f>
        <v/>
      </c>
      <c r="N10461" s="61" t="str">
        <f aca="false">IF(J10461="PosK",SUMIFS(K:K,J:J,"eDNA",H:H,H10461),"")</f>
        <v/>
      </c>
      <c r="P10461" s="62"/>
      <c r="T10461" s="63"/>
      <c r="W10461" s="64"/>
    </row>
    <row r="10462" customFormat="false" ht="14.25" hidden="false" customHeight="false" outlineLevel="0" collapsed="false">
      <c r="A10462" s="0" t="s">
        <v>786</v>
      </c>
      <c r="B10462" s="52" t="s">
        <v>1041</v>
      </c>
      <c r="C10462" s="52" t="s">
        <v>743</v>
      </c>
      <c r="D10462" s="53" t="n">
        <v>0.1</v>
      </c>
      <c r="E10462" s="53" t="n">
        <v>30.65</v>
      </c>
      <c r="F10462" s="0" t="s">
        <v>1482</v>
      </c>
      <c r="G10462" s="0" t="str">
        <f aca="false">LEFT(B10462,2)</f>
        <v>30</v>
      </c>
      <c r="H10462" s="0" t="str">
        <f aca="false">I10462&amp;"_"&amp;G10462&amp;"_"&amp;F10462</f>
        <v>Klokkefroe_30_20191023_DL2019005_NykoebingKatedralskole_koersel2</v>
      </c>
      <c r="I10462" s="61" t="str">
        <f aca="false">MID(RIGHT(B10462,LEN(B10462)-3),1,FIND("_",RIGHT(B10462,LEN(B10462)-3))-1)</f>
        <v>Klokkefroe</v>
      </c>
      <c r="J10462" s="61" t="str">
        <f aca="false">TRIM(SUBSTITUTE(RIGHT(B10462,FIND(I10462,B10462)+1),"_",""))</f>
        <v>PosK</v>
      </c>
      <c r="K10462" s="0" t="n">
        <f aca="false">IFERROR(VALUE(SUBSTITUTE(E10462,".",",")),E10462)</f>
        <v>30.65</v>
      </c>
      <c r="L10462" s="61" t="n">
        <f aca="false">IF(J10462="PosK",SUMIFS(K:K,J:J,"PosK",H:H,H10462),"")</f>
        <v>30.65</v>
      </c>
      <c r="M10462" s="61" t="n">
        <f aca="false">IF(J10462="PosK",SUMIFS(K:K,J:J,"NegK",H:H,H10462),"")</f>
        <v>0</v>
      </c>
      <c r="N10462" s="61" t="n">
        <f aca="false">IF(J10462="PosK",SUMIFS(K:K,J:J,"eDNA",H:H,H10462),"")</f>
        <v>0</v>
      </c>
      <c r="P10462" s="62" t="n">
        <f aca="false">IF(K10464="No Ct",0,K10464)</f>
        <v>0</v>
      </c>
      <c r="Q10462" s="62" t="n">
        <f aca="false">IF(K10465="No Ct",0,K10465)</f>
        <v>0</v>
      </c>
      <c r="R10462" s="0" t="str">
        <f aca="false">IF(AND(L10462&gt;0,M10462=0),"Valid","Invalid")</f>
        <v>Valid</v>
      </c>
      <c r="S10462" s="0" t="str">
        <f aca="false">IF(OR(P10462&gt;1,Q10462&gt;1),"Present","Absent")</f>
        <v>Absent</v>
      </c>
      <c r="T10462" s="63" t="str">
        <f aca="false">IF(OR(AND(P10462&gt;1,P10462&lt;41),AND(Q10462&gt;1,Q10462&lt;41)),"Ct&lt;41","Ct&gt;41")</f>
        <v>Ct&gt;41</v>
      </c>
      <c r="U10462" s="0" t="str">
        <f aca="false">I10462</f>
        <v>Klokkefroe</v>
      </c>
      <c r="V10462" s="0" t="str">
        <f aca="false">MID(F10462,10,9)</f>
        <v>DL2019005</v>
      </c>
      <c r="W10462" s="64" t="str">
        <f aca="false">V10462&amp;"_"&amp;U10462&amp;"_"&amp;R10462&amp;"_"&amp;S10462&amp;"_"&amp;T10462</f>
        <v>DL2019005_Klokkefroe_Valid_Absent_Ct&gt;41</v>
      </c>
    </row>
    <row r="10463" customFormat="false" ht="14.25" hidden="false" customHeight="false" outlineLevel="0" collapsed="false">
      <c r="A10463" s="0" t="s">
        <v>788</v>
      </c>
      <c r="B10463" s="52" t="s">
        <v>1042</v>
      </c>
      <c r="C10463" s="52" t="s">
        <v>747</v>
      </c>
      <c r="D10463" s="53" t="n">
        <v>0.1</v>
      </c>
      <c r="E10463" s="53" t="s">
        <v>748</v>
      </c>
      <c r="F10463" s="0" t="s">
        <v>1482</v>
      </c>
      <c r="G10463" s="0" t="str">
        <f aca="false">LEFT(B10463,2)</f>
        <v>30</v>
      </c>
      <c r="H10463" s="0" t="str">
        <f aca="false">I10463&amp;"_"&amp;G10463&amp;"_"&amp;F10463</f>
        <v>Klokkefroe_30_20191023_DL2019005_NykoebingKatedralskole_koersel2</v>
      </c>
      <c r="I10463" s="61" t="str">
        <f aca="false">MID(RIGHT(B10463,LEN(B10463)-3),1,FIND("_",RIGHT(B10463,LEN(B10463)-3))-1)</f>
        <v>Klokkefroe</v>
      </c>
      <c r="J10463" s="61" t="str">
        <f aca="false">TRIM(SUBSTITUTE(RIGHT(B10463,FIND(I10463,B10463)+1),"_",""))</f>
        <v>NegK</v>
      </c>
      <c r="K10463" s="0" t="str">
        <f aca="false">IFERROR(VALUE(SUBSTITUTE(E10463,".",",")),E10463)</f>
        <v>No Ct</v>
      </c>
      <c r="L10463" s="61" t="str">
        <f aca="false">IF(J10463="PosK",SUMIFS(K:K,J:J,"PosK",H:H,H10463),"")</f>
        <v/>
      </c>
      <c r="M10463" s="61" t="str">
        <f aca="false">IF(J10463="PosK",SUMIFS(K:K,J:J,"NegK",H:H,H10463),"")</f>
        <v/>
      </c>
      <c r="N10463" s="61" t="str">
        <f aca="false">IF(J10463="PosK",SUMIFS(K:K,J:J,"eDNA",H:H,H10463),"")</f>
        <v/>
      </c>
    </row>
    <row r="10464" customFormat="false" ht="14.25" hidden="false" customHeight="false" outlineLevel="0" collapsed="false">
      <c r="A10464" s="0" t="s">
        <v>790</v>
      </c>
      <c r="B10464" s="52" t="s">
        <v>1043</v>
      </c>
      <c r="C10464" s="52" t="s">
        <v>751</v>
      </c>
      <c r="D10464" s="53" t="n">
        <v>0.1</v>
      </c>
      <c r="E10464" s="53" t="s">
        <v>748</v>
      </c>
      <c r="F10464" s="0" t="s">
        <v>1482</v>
      </c>
      <c r="G10464" s="0" t="str">
        <f aca="false">LEFT(B10464,2)</f>
        <v>30</v>
      </c>
      <c r="H10464" s="0" t="str">
        <f aca="false">I10464&amp;"_"&amp;G10464&amp;"_"&amp;F10464</f>
        <v>Klokkefroe_30_20191023_DL2019005_NykoebingKatedralskole_koersel2</v>
      </c>
      <c r="I10464" s="61" t="str">
        <f aca="false">MID(RIGHT(B10464,LEN(B10464)-3),1,FIND("_",RIGHT(B10464,LEN(B10464)-3))-1)</f>
        <v>Klokkefroe</v>
      </c>
      <c r="J10464" s="61" t="str">
        <f aca="false">TRIM(SUBSTITUTE(RIGHT(B10464,FIND(I10464,B10464)+1),"_",""))</f>
        <v>eDNA</v>
      </c>
      <c r="K10464" s="0" t="str">
        <f aca="false">IFERROR(VALUE(SUBSTITUTE(E10464,".",",")),E10464)</f>
        <v>No Ct</v>
      </c>
      <c r="L10464" s="61" t="str">
        <f aca="false">IF(J10464="PosK",SUMIFS(K:K,J:J,"PosK",H:H,H10464),"")</f>
        <v/>
      </c>
      <c r="M10464" s="61" t="str">
        <f aca="false">IF(J10464="PosK",SUMIFS(K:K,J:J,"NegK",H:H,H10464),"")</f>
        <v/>
      </c>
      <c r="N10464" s="61" t="str">
        <f aca="false">IF(J10464="PosK",SUMIFS(K:K,J:J,"eDNA",H:H,H10464),"")</f>
        <v/>
      </c>
      <c r="Q10464" s="62"/>
    </row>
    <row r="10465" customFormat="false" ht="14.25" hidden="false" customHeight="false" outlineLevel="0" collapsed="false">
      <c r="A10465" s="0" t="s">
        <v>792</v>
      </c>
      <c r="B10465" s="52" t="s">
        <v>1043</v>
      </c>
      <c r="C10465" s="52" t="s">
        <v>751</v>
      </c>
      <c r="D10465" s="53" t="n">
        <v>0.1</v>
      </c>
      <c r="E10465" s="53" t="s">
        <v>748</v>
      </c>
      <c r="F10465" s="0" t="s">
        <v>1482</v>
      </c>
      <c r="G10465" s="0" t="str">
        <f aca="false">LEFT(B10465,2)</f>
        <v>30</v>
      </c>
      <c r="H10465" s="0" t="str">
        <f aca="false">I10465&amp;"_"&amp;G10465&amp;"_"&amp;F10465</f>
        <v>Klokkefroe_30_20191023_DL2019005_NykoebingKatedralskole_koersel2</v>
      </c>
      <c r="I10465" s="61" t="str">
        <f aca="false">MID(RIGHT(B10465,LEN(B10465)-3),1,FIND("_",RIGHT(B10465,LEN(B10465)-3))-1)</f>
        <v>Klokkefroe</v>
      </c>
      <c r="J10465" s="61" t="str">
        <f aca="false">TRIM(SUBSTITUTE(RIGHT(B10465,FIND(I10465,B10465)+1),"_",""))</f>
        <v>eDNA</v>
      </c>
      <c r="K10465" s="0" t="str">
        <f aca="false">IFERROR(VALUE(SUBSTITUTE(E10465,".",",")),E10465)</f>
        <v>No Ct</v>
      </c>
      <c r="L10465" s="61" t="str">
        <f aca="false">IF(J10465="PosK",SUMIFS(K:K,J:J,"PosK",H:H,H10465),"")</f>
        <v/>
      </c>
      <c r="M10465" s="61" t="str">
        <f aca="false">IF(J10465="PosK",SUMIFS(K:K,J:J,"NegK",H:H,H10465),"")</f>
        <v/>
      </c>
      <c r="N10465" s="61" t="str">
        <f aca="false">IF(J10465="PosK",SUMIFS(K:K,J:J,"eDNA",H:H,H10465),"")</f>
        <v/>
      </c>
      <c r="P10465" s="62"/>
      <c r="T10465" s="63"/>
      <c r="W10465" s="64"/>
    </row>
    <row r="10466" customFormat="false" ht="14.25" hidden="false" customHeight="false" outlineLevel="0" collapsed="false">
      <c r="A10466" s="0" t="s">
        <v>794</v>
      </c>
      <c r="B10466" s="52" t="s">
        <v>1045</v>
      </c>
      <c r="C10466" s="52" t="s">
        <v>743</v>
      </c>
      <c r="D10466" s="53" t="n">
        <v>0.1</v>
      </c>
      <c r="E10466" s="53" t="n">
        <v>28.42</v>
      </c>
      <c r="F10466" s="0" t="s">
        <v>1482</v>
      </c>
      <c r="G10466" s="0" t="str">
        <f aca="false">LEFT(B10466,2)</f>
        <v>31</v>
      </c>
      <c r="H10466" s="0" t="str">
        <f aca="false">I10466&amp;"_"&amp;G10466&amp;"_"&amp;F10466</f>
        <v>Bjergsalamander_31_20191023_DL2019005_NykoebingKatedralskole_koersel2</v>
      </c>
      <c r="I10466" s="61" t="str">
        <f aca="false">MID(RIGHT(B10466,LEN(B10466)-3),1,FIND("_",RIGHT(B10466,LEN(B10466)-3))-1)</f>
        <v>Bjergsalamander</v>
      </c>
      <c r="J10466" s="61" t="str">
        <f aca="false">TRIM(SUBSTITUTE(RIGHT(B10466,FIND(I10466,B10466)+1),"_",""))</f>
        <v>PosK</v>
      </c>
      <c r="K10466" s="0" t="n">
        <f aca="false">IFERROR(VALUE(SUBSTITUTE(E10466,".",",")),E10466)</f>
        <v>28.42</v>
      </c>
      <c r="L10466" s="61" t="n">
        <f aca="false">IF(J10466="PosK",SUMIFS(K:K,J:J,"PosK",H:H,H10466),"")</f>
        <v>28.42</v>
      </c>
      <c r="M10466" s="61" t="n">
        <f aca="false">IF(J10466="PosK",SUMIFS(K:K,J:J,"NegK",H:H,H10466),"")</f>
        <v>0</v>
      </c>
      <c r="N10466" s="61" t="n">
        <f aca="false">IF(J10466="PosK",SUMIFS(K:K,J:J,"eDNA",H:H,H10466),"")</f>
        <v>0</v>
      </c>
      <c r="P10466" s="62" t="n">
        <f aca="false">IF(K10468="No Ct",0,K10468)</f>
        <v>0</v>
      </c>
      <c r="Q10466" s="62" t="n">
        <f aca="false">IF(K10469="No Ct",0,K10469)</f>
        <v>0</v>
      </c>
      <c r="R10466" s="0" t="str">
        <f aca="false">IF(AND(L10466&gt;0,M10466=0),"Valid","Invalid")</f>
        <v>Valid</v>
      </c>
      <c r="S10466" s="0" t="str">
        <f aca="false">IF(OR(P10466&gt;1,Q10466&gt;1),"Present","Absent")</f>
        <v>Absent</v>
      </c>
      <c r="T10466" s="63" t="str">
        <f aca="false">IF(OR(AND(P10466&gt;1,P10466&lt;41),AND(Q10466&gt;1,Q10466&lt;41)),"Ct&lt;41","Ct&gt;41")</f>
        <v>Ct&gt;41</v>
      </c>
      <c r="U10466" s="0" t="str">
        <f aca="false">I10466</f>
        <v>Bjergsalamander</v>
      </c>
      <c r="V10466" s="0" t="str">
        <f aca="false">MID(F10466,10,9)</f>
        <v>DL2019005</v>
      </c>
      <c r="W10466" s="64" t="str">
        <f aca="false">V10466&amp;"_"&amp;U10466&amp;"_"&amp;R10466&amp;"_"&amp;S10466&amp;"_"&amp;T10466</f>
        <v>DL2019005_Bjergsalamander_Valid_Absent_Ct&gt;41</v>
      </c>
    </row>
    <row r="10467" customFormat="false" ht="14.25" hidden="false" customHeight="false" outlineLevel="0" collapsed="false">
      <c r="A10467" s="0" t="s">
        <v>796</v>
      </c>
      <c r="B10467" s="52" t="s">
        <v>1046</v>
      </c>
      <c r="C10467" s="52" t="s">
        <v>747</v>
      </c>
      <c r="D10467" s="53" t="n">
        <v>0.1</v>
      </c>
      <c r="E10467" s="53" t="s">
        <v>748</v>
      </c>
      <c r="F10467" s="0" t="s">
        <v>1482</v>
      </c>
      <c r="G10467" s="0" t="str">
        <f aca="false">LEFT(B10467,2)</f>
        <v>31</v>
      </c>
      <c r="H10467" s="0" t="str">
        <f aca="false">I10467&amp;"_"&amp;G10467&amp;"_"&amp;F10467</f>
        <v>Bjergsalamander_31_20191023_DL2019005_NykoebingKatedralskole_koersel2</v>
      </c>
      <c r="I10467" s="61" t="str">
        <f aca="false">MID(RIGHT(B10467,LEN(B10467)-3),1,FIND("_",RIGHT(B10467,LEN(B10467)-3))-1)</f>
        <v>Bjergsalamander</v>
      </c>
      <c r="J10467" s="61" t="str">
        <f aca="false">TRIM(SUBSTITUTE(RIGHT(B10467,FIND(I10467,B10467)+1),"_",""))</f>
        <v>NegK</v>
      </c>
      <c r="K10467" s="0" t="str">
        <f aca="false">IFERROR(VALUE(SUBSTITUTE(E10467,".",",")),E10467)</f>
        <v>No Ct</v>
      </c>
      <c r="L10467" s="61" t="str">
        <f aca="false">IF(J10467="PosK",SUMIFS(K:K,J:J,"PosK",H:H,H10467),"")</f>
        <v/>
      </c>
      <c r="M10467" s="61" t="str">
        <f aca="false">IF(J10467="PosK",SUMIFS(K:K,J:J,"NegK",H:H,H10467),"")</f>
        <v/>
      </c>
      <c r="N10467" s="61" t="str">
        <f aca="false">IF(J10467="PosK",SUMIFS(K:K,J:J,"eDNA",H:H,H10467),"")</f>
        <v/>
      </c>
    </row>
    <row r="10468" customFormat="false" ht="14.25" hidden="false" customHeight="false" outlineLevel="0" collapsed="false">
      <c r="A10468" s="0" t="s">
        <v>798</v>
      </c>
      <c r="B10468" s="52" t="s">
        <v>1047</v>
      </c>
      <c r="C10468" s="52" t="s">
        <v>751</v>
      </c>
      <c r="D10468" s="53" t="n">
        <v>0.1</v>
      </c>
      <c r="E10468" s="53" t="s">
        <v>748</v>
      </c>
      <c r="F10468" s="0" t="s">
        <v>1482</v>
      </c>
      <c r="G10468" s="0" t="str">
        <f aca="false">LEFT(B10468,2)</f>
        <v>31</v>
      </c>
      <c r="H10468" s="0" t="str">
        <f aca="false">I10468&amp;"_"&amp;G10468&amp;"_"&amp;F10468</f>
        <v>Bjergsalamander_31_20191023_DL2019005_NykoebingKatedralskole_koersel2</v>
      </c>
      <c r="I10468" s="61" t="str">
        <f aca="false">MID(RIGHT(B10468,LEN(B10468)-3),1,FIND("_",RIGHT(B10468,LEN(B10468)-3))-1)</f>
        <v>Bjergsalamander</v>
      </c>
      <c r="J10468" s="61" t="str">
        <f aca="false">TRIM(SUBSTITUTE(RIGHT(B10468,FIND(I10468,B10468)+1),"_",""))</f>
        <v>eDNA</v>
      </c>
      <c r="K10468" s="0" t="str">
        <f aca="false">IFERROR(VALUE(SUBSTITUTE(E10468,".",",")),E10468)</f>
        <v>No Ct</v>
      </c>
      <c r="L10468" s="61" t="str">
        <f aca="false">IF(J10468="PosK",SUMIFS(K:K,J:J,"PosK",H:H,H10468),"")</f>
        <v/>
      </c>
      <c r="M10468" s="61" t="str">
        <f aca="false">IF(J10468="PosK",SUMIFS(K:K,J:J,"NegK",H:H,H10468),"")</f>
        <v/>
      </c>
      <c r="N10468" s="61" t="str">
        <f aca="false">IF(J10468="PosK",SUMIFS(K:K,J:J,"eDNA",H:H,H10468),"")</f>
        <v/>
      </c>
      <c r="Q10468" s="62"/>
    </row>
    <row r="10469" customFormat="false" ht="14.25" hidden="false" customHeight="false" outlineLevel="0" collapsed="false">
      <c r="A10469" s="0" t="s">
        <v>800</v>
      </c>
      <c r="B10469" s="52" t="s">
        <v>1047</v>
      </c>
      <c r="C10469" s="52" t="s">
        <v>751</v>
      </c>
      <c r="D10469" s="53" t="n">
        <v>0.1</v>
      </c>
      <c r="E10469" s="53" t="s">
        <v>748</v>
      </c>
      <c r="F10469" s="0" t="s">
        <v>1482</v>
      </c>
      <c r="G10469" s="0" t="str">
        <f aca="false">LEFT(B10469,2)</f>
        <v>31</v>
      </c>
      <c r="H10469" s="0" t="str">
        <f aca="false">I10469&amp;"_"&amp;G10469&amp;"_"&amp;F10469</f>
        <v>Bjergsalamander_31_20191023_DL2019005_NykoebingKatedralskole_koersel2</v>
      </c>
      <c r="I10469" s="61" t="str">
        <f aca="false">MID(RIGHT(B10469,LEN(B10469)-3),1,FIND("_",RIGHT(B10469,LEN(B10469)-3))-1)</f>
        <v>Bjergsalamander</v>
      </c>
      <c r="J10469" s="61" t="str">
        <f aca="false">TRIM(SUBSTITUTE(RIGHT(B10469,FIND(I10469,B10469)+1),"_",""))</f>
        <v>eDNA</v>
      </c>
      <c r="K10469" s="0" t="str">
        <f aca="false">IFERROR(VALUE(SUBSTITUTE(E10469,".",",")),E10469)</f>
        <v>No Ct</v>
      </c>
      <c r="L10469" s="61" t="str">
        <f aca="false">IF(J10469="PosK",SUMIFS(K:K,J:J,"PosK",H:H,H10469),"")</f>
        <v/>
      </c>
      <c r="M10469" s="61" t="str">
        <f aca="false">IF(J10469="PosK",SUMIFS(K:K,J:J,"NegK",H:H,H10469),"")</f>
        <v/>
      </c>
      <c r="N10469" s="61" t="str">
        <f aca="false">IF(J10469="PosK",SUMIFS(K:K,J:J,"eDNA",H:H,H10469),"")</f>
        <v/>
      </c>
      <c r="P10469" s="62"/>
      <c r="T10469" s="63"/>
      <c r="W10469" s="64"/>
    </row>
    <row r="10470" customFormat="false" ht="14.25" hidden="false" customHeight="false" outlineLevel="0" collapsed="false">
      <c r="A10470" s="0" t="s">
        <v>802</v>
      </c>
      <c r="B10470" s="52" t="s">
        <v>1049</v>
      </c>
      <c r="C10470" s="52" t="s">
        <v>743</v>
      </c>
      <c r="D10470" s="53" t="n">
        <v>0.1</v>
      </c>
      <c r="E10470" s="53" t="s">
        <v>748</v>
      </c>
      <c r="F10470" s="0" t="s">
        <v>1482</v>
      </c>
      <c r="G10470" s="0" t="str">
        <f aca="false">LEFT(B10470,2)</f>
        <v>32</v>
      </c>
      <c r="H10470" s="0" t="str">
        <f aca="false">I10470&amp;"_"&amp;G10470&amp;"_"&amp;F10470</f>
        <v>Latterfroe_32_20191023_DL2019005_NykoebingKatedralskole_koersel2</v>
      </c>
      <c r="I10470" s="61" t="str">
        <f aca="false">MID(RIGHT(B10470,LEN(B10470)-3),1,FIND("_",RIGHT(B10470,LEN(B10470)-3))-1)</f>
        <v>Latterfroe</v>
      </c>
      <c r="J10470" s="61" t="str">
        <f aca="false">TRIM(SUBSTITUTE(RIGHT(B10470,FIND(I10470,B10470)+1),"_",""))</f>
        <v>PosK</v>
      </c>
      <c r="K10470" s="0" t="str">
        <f aca="false">IFERROR(VALUE(SUBSTITUTE(E10470,".",",")),E10470)</f>
        <v>No Ct</v>
      </c>
      <c r="L10470" s="61" t="n">
        <f aca="false">IF(J10470="PosK",SUMIFS(K:K,J:J,"PosK",H:H,H10470),"")</f>
        <v>0</v>
      </c>
      <c r="M10470" s="61" t="n">
        <f aca="false">IF(J10470="PosK",SUMIFS(K:K,J:J,"NegK",H:H,H10470),"")</f>
        <v>0</v>
      </c>
      <c r="N10470" s="61" t="n">
        <f aca="false">IF(J10470="PosK",SUMIFS(K:K,J:J,"eDNA",H:H,H10470),"")</f>
        <v>0</v>
      </c>
      <c r="P10470" s="62" t="n">
        <f aca="false">IF(K10472="No Ct",0,K10472)</f>
        <v>0</v>
      </c>
      <c r="Q10470" s="62" t="n">
        <f aca="false">IF(K10473="No Ct",0,K10473)</f>
        <v>0</v>
      </c>
      <c r="R10470" s="0" t="str">
        <f aca="false">IF(AND(L10470&gt;0,M10470=0),"Valid","Invalid")</f>
        <v>Invalid</v>
      </c>
      <c r="S10470" s="0" t="str">
        <f aca="false">IF(OR(P10470&gt;1,Q10470&gt;1),"Present","Absent")</f>
        <v>Absent</v>
      </c>
      <c r="T10470" s="63" t="str">
        <f aca="false">IF(OR(AND(P10470&gt;1,P10470&lt;41),AND(Q10470&gt;1,Q10470&lt;41)),"Ct&lt;41","Ct&gt;41")</f>
        <v>Ct&gt;41</v>
      </c>
      <c r="U10470" s="0" t="str">
        <f aca="false">I10470</f>
        <v>Latterfroe</v>
      </c>
      <c r="V10470" s="0" t="str">
        <f aca="false">MID(F10470,10,9)</f>
        <v>DL2019005</v>
      </c>
      <c r="W10470" s="64" t="str">
        <f aca="false">V10470&amp;"_"&amp;U10470&amp;"_"&amp;R10470&amp;"_"&amp;S10470&amp;"_"&amp;T10470</f>
        <v>DL2019005_Latterfroe_Invalid_Absent_Ct&gt;41</v>
      </c>
    </row>
    <row r="10471" customFormat="false" ht="14.25" hidden="false" customHeight="false" outlineLevel="0" collapsed="false">
      <c r="A10471" s="0" t="s">
        <v>804</v>
      </c>
      <c r="B10471" s="52" t="s">
        <v>1050</v>
      </c>
      <c r="C10471" s="52" t="s">
        <v>747</v>
      </c>
      <c r="D10471" s="53" t="n">
        <v>0.1</v>
      </c>
      <c r="E10471" s="53" t="s">
        <v>748</v>
      </c>
      <c r="F10471" s="0" t="s">
        <v>1482</v>
      </c>
      <c r="G10471" s="0" t="str">
        <f aca="false">LEFT(B10471,2)</f>
        <v>32</v>
      </c>
      <c r="H10471" s="0" t="str">
        <f aca="false">I10471&amp;"_"&amp;G10471&amp;"_"&amp;F10471</f>
        <v>Latterfroe_32_20191023_DL2019005_NykoebingKatedralskole_koersel2</v>
      </c>
      <c r="I10471" s="61" t="str">
        <f aca="false">MID(RIGHT(B10471,LEN(B10471)-3),1,FIND("_",RIGHT(B10471,LEN(B10471)-3))-1)</f>
        <v>Latterfroe</v>
      </c>
      <c r="J10471" s="61" t="str">
        <f aca="false">TRIM(SUBSTITUTE(RIGHT(B10471,FIND(I10471,B10471)+1),"_",""))</f>
        <v>NegK</v>
      </c>
      <c r="K10471" s="0" t="str">
        <f aca="false">IFERROR(VALUE(SUBSTITUTE(E10471,".",",")),E10471)</f>
        <v>No Ct</v>
      </c>
      <c r="L10471" s="61" t="str">
        <f aca="false">IF(J10471="PosK",SUMIFS(K:K,J:J,"PosK",H:H,H10471),"")</f>
        <v/>
      </c>
      <c r="M10471" s="61" t="str">
        <f aca="false">IF(J10471="PosK",SUMIFS(K:K,J:J,"NegK",H:H,H10471),"")</f>
        <v/>
      </c>
      <c r="N10471" s="61" t="str">
        <f aca="false">IF(J10471="PosK",SUMIFS(K:K,J:J,"eDNA",H:H,H10471),"")</f>
        <v/>
      </c>
    </row>
    <row r="10472" customFormat="false" ht="14.25" hidden="false" customHeight="false" outlineLevel="0" collapsed="false">
      <c r="A10472" s="0" t="s">
        <v>806</v>
      </c>
      <c r="B10472" s="52" t="s">
        <v>1051</v>
      </c>
      <c r="C10472" s="52" t="s">
        <v>751</v>
      </c>
      <c r="D10472" s="53" t="n">
        <v>0.1</v>
      </c>
      <c r="E10472" s="53" t="s">
        <v>748</v>
      </c>
      <c r="F10472" s="0" t="s">
        <v>1482</v>
      </c>
      <c r="G10472" s="0" t="str">
        <f aca="false">LEFT(B10472,2)</f>
        <v>32</v>
      </c>
      <c r="H10472" s="0" t="str">
        <f aca="false">I10472&amp;"_"&amp;G10472&amp;"_"&amp;F10472</f>
        <v>Latterfroe_32_20191023_DL2019005_NykoebingKatedralskole_koersel2</v>
      </c>
      <c r="I10472" s="61" t="str">
        <f aca="false">MID(RIGHT(B10472,LEN(B10472)-3),1,FIND("_",RIGHT(B10472,LEN(B10472)-3))-1)</f>
        <v>Latterfroe</v>
      </c>
      <c r="J10472" s="61" t="str">
        <f aca="false">TRIM(SUBSTITUTE(RIGHT(B10472,FIND(I10472,B10472)+1),"_",""))</f>
        <v>eDNA</v>
      </c>
      <c r="K10472" s="0" t="str">
        <f aca="false">IFERROR(VALUE(SUBSTITUTE(E10472,".",",")),E10472)</f>
        <v>No Ct</v>
      </c>
      <c r="L10472" s="61" t="str">
        <f aca="false">IF(J10472="PosK",SUMIFS(K:K,J:J,"PosK",H:H,H10472),"")</f>
        <v/>
      </c>
      <c r="M10472" s="61" t="str">
        <f aca="false">IF(J10472="PosK",SUMIFS(K:K,J:J,"NegK",H:H,H10472),"")</f>
        <v/>
      </c>
      <c r="N10472" s="61" t="str">
        <f aca="false">IF(J10472="PosK",SUMIFS(K:K,J:J,"eDNA",H:H,H10472),"")</f>
        <v/>
      </c>
      <c r="Q10472" s="62"/>
    </row>
    <row r="10473" customFormat="false" ht="14.25" hidden="false" customHeight="false" outlineLevel="0" collapsed="false">
      <c r="A10473" s="0" t="s">
        <v>808</v>
      </c>
      <c r="B10473" s="52" t="s">
        <v>1051</v>
      </c>
      <c r="C10473" s="52" t="s">
        <v>751</v>
      </c>
      <c r="D10473" s="53" t="n">
        <v>0.1</v>
      </c>
      <c r="E10473" s="53" t="s">
        <v>748</v>
      </c>
      <c r="F10473" s="0" t="s">
        <v>1482</v>
      </c>
      <c r="G10473" s="0" t="str">
        <f aca="false">LEFT(B10473,2)</f>
        <v>32</v>
      </c>
      <c r="H10473" s="0" t="str">
        <f aca="false">I10473&amp;"_"&amp;G10473&amp;"_"&amp;F10473</f>
        <v>Latterfroe_32_20191023_DL2019005_NykoebingKatedralskole_koersel2</v>
      </c>
      <c r="I10473" s="61" t="str">
        <f aca="false">MID(RIGHT(B10473,LEN(B10473)-3),1,FIND("_",RIGHT(B10473,LEN(B10473)-3))-1)</f>
        <v>Latterfroe</v>
      </c>
      <c r="J10473" s="61" t="str">
        <f aca="false">TRIM(SUBSTITUTE(RIGHT(B10473,FIND(I10473,B10473)+1),"_",""))</f>
        <v>eDNA</v>
      </c>
      <c r="K10473" s="0" t="str">
        <f aca="false">IFERROR(VALUE(SUBSTITUTE(E10473,".",",")),E10473)</f>
        <v>No Ct</v>
      </c>
      <c r="L10473" s="61" t="str">
        <f aca="false">IF(J10473="PosK",SUMIFS(K:K,J:J,"PosK",H:H,H10473),"")</f>
        <v/>
      </c>
      <c r="M10473" s="61" t="str">
        <f aca="false">IF(J10473="PosK",SUMIFS(K:K,J:J,"NegK",H:H,H10473),"")</f>
        <v/>
      </c>
      <c r="N10473" s="61" t="str">
        <f aca="false">IF(J10473="PosK",SUMIFS(K:K,J:J,"eDNA",H:H,H10473),"")</f>
        <v/>
      </c>
      <c r="P10473" s="62"/>
      <c r="T10473" s="63"/>
      <c r="W10473" s="64"/>
    </row>
    <row r="10474" customFormat="false" ht="14.25" hidden="false" customHeight="false" outlineLevel="0" collapsed="false">
      <c r="A10474" s="0" t="s">
        <v>810</v>
      </c>
      <c r="B10474" s="52" t="s">
        <v>1228</v>
      </c>
      <c r="C10474" s="52" t="s">
        <v>743</v>
      </c>
      <c r="D10474" s="53" t="n">
        <v>0.1</v>
      </c>
      <c r="E10474" s="53" t="s">
        <v>748</v>
      </c>
      <c r="F10474" s="0" t="s">
        <v>1482</v>
      </c>
      <c r="G10474" s="0" t="str">
        <f aca="false">LEFT(B10474,2)</f>
        <v>33</v>
      </c>
      <c r="H10474" s="0" t="str">
        <f aca="false">I10474&amp;"_"&amp;G10474&amp;"_"&amp;F10474</f>
        <v>KortbenetGroenFroe_33_20191023_DL2019005_NykoebingKatedralskole_koersel2</v>
      </c>
      <c r="I10474" s="61" t="str">
        <f aca="false">MID(RIGHT(B10474,LEN(B10474)-3),1,FIND("_",RIGHT(B10474,LEN(B10474)-3))-1)</f>
        <v>KortbenetGroenFroe</v>
      </c>
      <c r="J10474" s="61" t="str">
        <f aca="false">TRIM(SUBSTITUTE(RIGHT(B10474,FIND(I10474,B10474)+1),"_",""))</f>
        <v>PosK</v>
      </c>
      <c r="K10474" s="0" t="str">
        <f aca="false">IFERROR(VALUE(SUBSTITUTE(E10474,".",",")),E10474)</f>
        <v>No Ct</v>
      </c>
      <c r="L10474" s="61" t="n">
        <f aca="false">IF(J10474="PosK",SUMIFS(K:K,J:J,"PosK",H:H,H10474),"")</f>
        <v>0</v>
      </c>
      <c r="M10474" s="61" t="n">
        <f aca="false">IF(J10474="PosK",SUMIFS(K:K,J:J,"NegK",H:H,H10474),"")</f>
        <v>0</v>
      </c>
      <c r="N10474" s="61" t="n">
        <f aca="false">IF(J10474="PosK",SUMIFS(K:K,J:J,"eDNA",H:H,H10474),"")</f>
        <v>0</v>
      </c>
      <c r="P10474" s="62" t="n">
        <f aca="false">IF(K10476="No Ct",0,K10476)</f>
        <v>0</v>
      </c>
      <c r="Q10474" s="62" t="n">
        <f aca="false">IF(K10477="No Ct",0,K10477)</f>
        <v>0</v>
      </c>
      <c r="R10474" s="0" t="str">
        <f aca="false">IF(AND(L10474&gt;0,M10474=0),"Valid","Invalid")</f>
        <v>Invalid</v>
      </c>
      <c r="S10474" s="0" t="str">
        <f aca="false">IF(OR(P10474&gt;1,Q10474&gt;1),"Present","Absent")</f>
        <v>Absent</v>
      </c>
      <c r="T10474" s="63" t="str">
        <f aca="false">IF(OR(AND(P10474&gt;1,P10474&lt;41),AND(Q10474&gt;1,Q10474&lt;41)),"Ct&lt;41","Ct&gt;41")</f>
        <v>Ct&gt;41</v>
      </c>
      <c r="U10474" s="0" t="str">
        <f aca="false">I10474</f>
        <v>KortbenetGroenFroe</v>
      </c>
      <c r="V10474" s="0" t="str">
        <f aca="false">MID(F10474,10,9)</f>
        <v>DL2019005</v>
      </c>
      <c r="W10474" s="64" t="str">
        <f aca="false">V10474&amp;"_"&amp;U10474&amp;"_"&amp;R10474&amp;"_"&amp;S10474&amp;"_"&amp;T10474</f>
        <v>DL2019005_KortbenetGroenFroe_Invalid_Absent_Ct&gt;41</v>
      </c>
    </row>
    <row r="10475" customFormat="false" ht="14.25" hidden="false" customHeight="false" outlineLevel="0" collapsed="false">
      <c r="A10475" s="0" t="s">
        <v>812</v>
      </c>
      <c r="B10475" s="52" t="s">
        <v>1229</v>
      </c>
      <c r="C10475" s="52" t="s">
        <v>747</v>
      </c>
      <c r="D10475" s="53" t="n">
        <v>0.1</v>
      </c>
      <c r="E10475" s="53" t="s">
        <v>748</v>
      </c>
      <c r="F10475" s="0" t="s">
        <v>1482</v>
      </c>
      <c r="G10475" s="0" t="str">
        <f aca="false">LEFT(B10475,2)</f>
        <v>33</v>
      </c>
      <c r="H10475" s="0" t="str">
        <f aca="false">I10475&amp;"_"&amp;G10475&amp;"_"&amp;F10475</f>
        <v>KortbenetGroenFroe_33_20191023_DL2019005_NykoebingKatedralskole_koersel2</v>
      </c>
      <c r="I10475" s="61" t="str">
        <f aca="false">MID(RIGHT(B10475,LEN(B10475)-3),1,FIND("_",RIGHT(B10475,LEN(B10475)-3))-1)</f>
        <v>KortbenetGroenFroe</v>
      </c>
      <c r="J10475" s="61" t="str">
        <f aca="false">TRIM(SUBSTITUTE(RIGHT(B10475,FIND(I10475,B10475)+1),"_",""))</f>
        <v>NegK</v>
      </c>
      <c r="K10475" s="0" t="str">
        <f aca="false">IFERROR(VALUE(SUBSTITUTE(E10475,".",",")),E10475)</f>
        <v>No Ct</v>
      </c>
      <c r="L10475" s="61" t="str">
        <f aca="false">IF(J10475="PosK",SUMIFS(K:K,J:J,"PosK",H:H,H10475),"")</f>
        <v/>
      </c>
      <c r="M10475" s="61" t="str">
        <f aca="false">IF(J10475="PosK",SUMIFS(K:K,J:J,"NegK",H:H,H10475),"")</f>
        <v/>
      </c>
      <c r="N10475" s="61" t="str">
        <f aca="false">IF(J10475="PosK",SUMIFS(K:K,J:J,"eDNA",H:H,H10475),"")</f>
        <v/>
      </c>
    </row>
    <row r="10476" customFormat="false" ht="14.25" hidden="false" customHeight="false" outlineLevel="0" collapsed="false">
      <c r="A10476" s="0" t="s">
        <v>814</v>
      </c>
      <c r="B10476" s="52" t="s">
        <v>1230</v>
      </c>
      <c r="C10476" s="52" t="s">
        <v>751</v>
      </c>
      <c r="D10476" s="53" t="n">
        <v>0.1</v>
      </c>
      <c r="E10476" s="53" t="s">
        <v>748</v>
      </c>
      <c r="F10476" s="0" t="s">
        <v>1482</v>
      </c>
      <c r="G10476" s="0" t="str">
        <f aca="false">LEFT(B10476,2)</f>
        <v>33</v>
      </c>
      <c r="H10476" s="0" t="str">
        <f aca="false">I10476&amp;"_"&amp;G10476&amp;"_"&amp;F10476</f>
        <v>KortbenetGroenFroe_33_20191023_DL2019005_NykoebingKatedralskole_koersel2</v>
      </c>
      <c r="I10476" s="61" t="str">
        <f aca="false">MID(RIGHT(B10476,LEN(B10476)-3),1,FIND("_",RIGHT(B10476,LEN(B10476)-3))-1)</f>
        <v>KortbenetGroenFroe</v>
      </c>
      <c r="J10476" s="61" t="str">
        <f aca="false">TRIM(SUBSTITUTE(RIGHT(B10476,FIND(I10476,B10476)+1),"_",""))</f>
        <v>eDNA</v>
      </c>
      <c r="K10476" s="0" t="str">
        <f aca="false">IFERROR(VALUE(SUBSTITUTE(E10476,".",",")),E10476)</f>
        <v>No Ct</v>
      </c>
      <c r="L10476" s="61" t="str">
        <f aca="false">IF(J10476="PosK",SUMIFS(K:K,J:J,"PosK",H:H,H10476),"")</f>
        <v/>
      </c>
      <c r="M10476" s="61" t="str">
        <f aca="false">IF(J10476="PosK",SUMIFS(K:K,J:J,"NegK",H:H,H10476),"")</f>
        <v/>
      </c>
      <c r="N10476" s="61" t="str">
        <f aca="false">IF(J10476="PosK",SUMIFS(K:K,J:J,"eDNA",H:H,H10476),"")</f>
        <v/>
      </c>
      <c r="Q10476" s="62"/>
    </row>
    <row r="10477" customFormat="false" ht="14.25" hidden="false" customHeight="false" outlineLevel="0" collapsed="false">
      <c r="A10477" s="0" t="s">
        <v>816</v>
      </c>
      <c r="B10477" s="52" t="s">
        <v>1230</v>
      </c>
      <c r="C10477" s="52" t="s">
        <v>751</v>
      </c>
      <c r="D10477" s="53" t="n">
        <v>0.1</v>
      </c>
      <c r="E10477" s="53" t="s">
        <v>748</v>
      </c>
      <c r="F10477" s="0" t="s">
        <v>1482</v>
      </c>
      <c r="G10477" s="0" t="str">
        <f aca="false">LEFT(B10477,2)</f>
        <v>33</v>
      </c>
      <c r="H10477" s="0" t="str">
        <f aca="false">I10477&amp;"_"&amp;G10477&amp;"_"&amp;F10477</f>
        <v>KortbenetGroenFroe_33_20191023_DL2019005_NykoebingKatedralskole_koersel2</v>
      </c>
      <c r="I10477" s="61" t="str">
        <f aca="false">MID(RIGHT(B10477,LEN(B10477)-3),1,FIND("_",RIGHT(B10477,LEN(B10477)-3))-1)</f>
        <v>KortbenetGroenFroe</v>
      </c>
      <c r="J10477" s="61" t="str">
        <f aca="false">TRIM(SUBSTITUTE(RIGHT(B10477,FIND(I10477,B10477)+1),"_",""))</f>
        <v>eDNA</v>
      </c>
      <c r="K10477" s="0" t="str">
        <f aca="false">IFERROR(VALUE(SUBSTITUTE(E10477,".",",")),E10477)</f>
        <v>No Ct</v>
      </c>
      <c r="L10477" s="61" t="str">
        <f aca="false">IF(J10477="PosK",SUMIFS(K:K,J:J,"PosK",H:H,H10477),"")</f>
        <v/>
      </c>
      <c r="M10477" s="61" t="str">
        <f aca="false">IF(J10477="PosK",SUMIFS(K:K,J:J,"NegK",H:H,H10477),"")</f>
        <v/>
      </c>
      <c r="N10477" s="61" t="str">
        <f aca="false">IF(J10477="PosK",SUMIFS(K:K,J:J,"eDNA",H:H,H10477),"")</f>
        <v/>
      </c>
      <c r="P10477" s="62"/>
      <c r="T10477" s="63"/>
      <c r="W10477" s="64"/>
    </row>
    <row r="10478" customFormat="false" ht="14.25" hidden="false" customHeight="false" outlineLevel="0" collapsed="false">
      <c r="A10478" s="0" t="s">
        <v>818</v>
      </c>
      <c r="B10478" s="52" t="s">
        <v>1232</v>
      </c>
      <c r="C10478" s="52" t="s">
        <v>743</v>
      </c>
      <c r="D10478" s="53" t="n">
        <v>0.1</v>
      </c>
      <c r="E10478" s="53" t="s">
        <v>748</v>
      </c>
      <c r="F10478" s="0" t="s">
        <v>1482</v>
      </c>
      <c r="G10478" s="0" t="str">
        <f aca="false">LEFT(B10478,2)</f>
        <v>34</v>
      </c>
      <c r="H10478" s="0" t="str">
        <f aca="false">I10478&amp;"_"&amp;G10478&amp;"_"&amp;F10478</f>
        <v>Soelvkarusse_34_20191023_DL2019005_NykoebingKatedralskole_koersel2</v>
      </c>
      <c r="I10478" s="61" t="str">
        <f aca="false">MID(RIGHT(B10478,LEN(B10478)-3),1,FIND("_",RIGHT(B10478,LEN(B10478)-3))-1)</f>
        <v>Soelvkarusse</v>
      </c>
      <c r="J10478" s="61" t="str">
        <f aca="false">TRIM(SUBSTITUTE(RIGHT(B10478,FIND(I10478,B10478)+1),"_",""))</f>
        <v>PosK</v>
      </c>
      <c r="K10478" s="0" t="str">
        <f aca="false">IFERROR(VALUE(SUBSTITUTE(E10478,".",",")),E10478)</f>
        <v>No Ct</v>
      </c>
      <c r="L10478" s="61" t="n">
        <f aca="false">IF(J10478="PosK",SUMIFS(K:K,J:J,"PosK",H:H,H10478),"")</f>
        <v>0</v>
      </c>
      <c r="M10478" s="61" t="n">
        <f aca="false">IF(J10478="PosK",SUMIFS(K:K,J:J,"NegK",H:H,H10478),"")</f>
        <v>0</v>
      </c>
      <c r="N10478" s="61" t="n">
        <f aca="false">IF(J10478="PosK",SUMIFS(K:K,J:J,"eDNA",H:H,H10478),"")</f>
        <v>0</v>
      </c>
      <c r="P10478" s="62" t="n">
        <f aca="false">IF(K10480="No Ct",0,K10480)</f>
        <v>0</v>
      </c>
      <c r="Q10478" s="62" t="n">
        <f aca="false">IF(K10481="No Ct",0,K10481)</f>
        <v>0</v>
      </c>
      <c r="R10478" s="0" t="str">
        <f aca="false">IF(AND(L10478&gt;0,M10478=0),"Valid","Invalid")</f>
        <v>Invalid</v>
      </c>
      <c r="S10478" s="0" t="str">
        <f aca="false">IF(OR(P10478&gt;1,Q10478&gt;1),"Present","Absent")</f>
        <v>Absent</v>
      </c>
      <c r="T10478" s="63" t="str">
        <f aca="false">IF(OR(AND(P10478&gt;1,P10478&lt;41),AND(Q10478&gt;1,Q10478&lt;41)),"Ct&lt;41","Ct&gt;41")</f>
        <v>Ct&gt;41</v>
      </c>
      <c r="U10478" s="0" t="str">
        <f aca="false">I10478</f>
        <v>Soelvkarusse</v>
      </c>
      <c r="V10478" s="0" t="str">
        <f aca="false">MID(F10478,10,9)</f>
        <v>DL2019005</v>
      </c>
      <c r="W10478" s="64" t="str">
        <f aca="false">V10478&amp;"_"&amp;U10478&amp;"_"&amp;R10478&amp;"_"&amp;S10478&amp;"_"&amp;T10478</f>
        <v>DL2019005_Soelvkarusse_Invalid_Absent_Ct&gt;41</v>
      </c>
    </row>
    <row r="10479" customFormat="false" ht="14.25" hidden="false" customHeight="false" outlineLevel="0" collapsed="false">
      <c r="A10479" s="0" t="s">
        <v>820</v>
      </c>
      <c r="B10479" s="52" t="s">
        <v>1233</v>
      </c>
      <c r="C10479" s="52" t="s">
        <v>747</v>
      </c>
      <c r="D10479" s="53" t="n">
        <v>0.1</v>
      </c>
      <c r="E10479" s="53" t="s">
        <v>748</v>
      </c>
      <c r="F10479" s="0" t="s">
        <v>1482</v>
      </c>
      <c r="G10479" s="0" t="str">
        <f aca="false">LEFT(B10479,2)</f>
        <v>34</v>
      </c>
      <c r="H10479" s="0" t="str">
        <f aca="false">I10479&amp;"_"&amp;G10479&amp;"_"&amp;F10479</f>
        <v>Soelvkarusse_34_20191023_DL2019005_NykoebingKatedralskole_koersel2</v>
      </c>
      <c r="I10479" s="61" t="str">
        <f aca="false">MID(RIGHT(B10479,LEN(B10479)-3),1,FIND("_",RIGHT(B10479,LEN(B10479)-3))-1)</f>
        <v>Soelvkarusse</v>
      </c>
      <c r="J10479" s="61" t="str">
        <f aca="false">TRIM(SUBSTITUTE(RIGHT(B10479,FIND(I10479,B10479)+1),"_",""))</f>
        <v>NegK</v>
      </c>
      <c r="K10479" s="0" t="str">
        <f aca="false">IFERROR(VALUE(SUBSTITUTE(E10479,".",",")),E10479)</f>
        <v>No Ct</v>
      </c>
      <c r="L10479" s="61" t="str">
        <f aca="false">IF(J10479="PosK",SUMIFS(K:K,J:J,"PosK",H:H,H10479),"")</f>
        <v/>
      </c>
      <c r="M10479" s="61" t="str">
        <f aca="false">IF(J10479="PosK",SUMIFS(K:K,J:J,"NegK",H:H,H10479),"")</f>
        <v/>
      </c>
      <c r="N10479" s="61" t="str">
        <f aca="false">IF(J10479="PosK",SUMIFS(K:K,J:J,"eDNA",H:H,H10479),"")</f>
        <v/>
      </c>
    </row>
    <row r="10480" customFormat="false" ht="14.25" hidden="false" customHeight="false" outlineLevel="0" collapsed="false">
      <c r="A10480" s="0" t="s">
        <v>822</v>
      </c>
      <c r="B10480" s="52" t="s">
        <v>1234</v>
      </c>
      <c r="C10480" s="52" t="s">
        <v>751</v>
      </c>
      <c r="D10480" s="53" t="n">
        <v>0.1</v>
      </c>
      <c r="E10480" s="53" t="s">
        <v>748</v>
      </c>
      <c r="F10480" s="0" t="s">
        <v>1482</v>
      </c>
      <c r="G10480" s="0" t="str">
        <f aca="false">LEFT(B10480,2)</f>
        <v>34</v>
      </c>
      <c r="H10480" s="0" t="str">
        <f aca="false">I10480&amp;"_"&amp;G10480&amp;"_"&amp;F10480</f>
        <v>Soelvkarusse_34_20191023_DL2019005_NykoebingKatedralskole_koersel2</v>
      </c>
      <c r="I10480" s="61" t="str">
        <f aca="false">MID(RIGHT(B10480,LEN(B10480)-3),1,FIND("_",RIGHT(B10480,LEN(B10480)-3))-1)</f>
        <v>Soelvkarusse</v>
      </c>
      <c r="J10480" s="61" t="str">
        <f aca="false">TRIM(SUBSTITUTE(RIGHT(B10480,FIND(I10480,B10480)+1),"_",""))</f>
        <v>eDNA</v>
      </c>
      <c r="K10480" s="0" t="str">
        <f aca="false">IFERROR(VALUE(SUBSTITUTE(E10480,".",",")),E10480)</f>
        <v>No Ct</v>
      </c>
      <c r="L10480" s="61" t="str">
        <f aca="false">IF(J10480="PosK",SUMIFS(K:K,J:J,"PosK",H:H,H10480),"")</f>
        <v/>
      </c>
      <c r="M10480" s="61" t="str">
        <f aca="false">IF(J10480="PosK",SUMIFS(K:K,J:J,"NegK",H:H,H10480),"")</f>
        <v/>
      </c>
      <c r="N10480" s="61" t="str">
        <f aca="false">IF(J10480="PosK",SUMIFS(K:K,J:J,"eDNA",H:H,H10480),"")</f>
        <v/>
      </c>
      <c r="Q10480" s="62"/>
    </row>
    <row r="10481" customFormat="false" ht="14.25" hidden="false" customHeight="false" outlineLevel="0" collapsed="false">
      <c r="A10481" s="0" t="s">
        <v>824</v>
      </c>
      <c r="B10481" s="52" t="s">
        <v>1234</v>
      </c>
      <c r="C10481" s="52" t="s">
        <v>751</v>
      </c>
      <c r="D10481" s="53" t="n">
        <v>0.1</v>
      </c>
      <c r="E10481" s="53" t="s">
        <v>748</v>
      </c>
      <c r="F10481" s="0" t="s">
        <v>1482</v>
      </c>
      <c r="G10481" s="0" t="str">
        <f aca="false">LEFT(B10481,2)</f>
        <v>34</v>
      </c>
      <c r="H10481" s="0" t="str">
        <f aca="false">I10481&amp;"_"&amp;G10481&amp;"_"&amp;F10481</f>
        <v>Soelvkarusse_34_20191023_DL2019005_NykoebingKatedralskole_koersel2</v>
      </c>
      <c r="I10481" s="61" t="str">
        <f aca="false">MID(RIGHT(B10481,LEN(B10481)-3),1,FIND("_",RIGHT(B10481,LEN(B10481)-3))-1)</f>
        <v>Soelvkarusse</v>
      </c>
      <c r="J10481" s="61" t="str">
        <f aca="false">TRIM(SUBSTITUTE(RIGHT(B10481,FIND(I10481,B10481)+1),"_",""))</f>
        <v>eDNA</v>
      </c>
      <c r="K10481" s="0" t="str">
        <f aca="false">IFERROR(VALUE(SUBSTITUTE(E10481,".",",")),E10481)</f>
        <v>No Ct</v>
      </c>
      <c r="L10481" s="61" t="str">
        <f aca="false">IF(J10481="PosK",SUMIFS(K:K,J:J,"PosK",H:H,H10481),"")</f>
        <v/>
      </c>
      <c r="M10481" s="61" t="str">
        <f aca="false">IF(J10481="PosK",SUMIFS(K:K,J:J,"NegK",H:H,H10481),"")</f>
        <v/>
      </c>
      <c r="N10481" s="61" t="str">
        <f aca="false">IF(J10481="PosK",SUMIFS(K:K,J:J,"eDNA",H:H,H10481),"")</f>
        <v/>
      </c>
      <c r="P10481" s="62"/>
      <c r="T10481" s="63"/>
      <c r="W10481" s="64"/>
    </row>
    <row r="10482" customFormat="false" ht="14.25" hidden="false" customHeight="false" outlineLevel="0" collapsed="false">
      <c r="A10482" s="0" t="s">
        <v>741</v>
      </c>
      <c r="B10482" s="52" t="s">
        <v>742</v>
      </c>
      <c r="C10482" s="52" t="s">
        <v>743</v>
      </c>
      <c r="D10482" s="53" t="n">
        <v>0.1</v>
      </c>
      <c r="E10482" s="53" t="s">
        <v>748</v>
      </c>
      <c r="F10482" s="0" t="s">
        <v>1483</v>
      </c>
      <c r="G10482" s="0" t="str">
        <f aca="false">LEFT(B10482,2)</f>
        <v>01</v>
      </c>
      <c r="H10482" s="0" t="str">
        <f aca="false">I10482&amp;"_"&amp;G10482&amp;"_"&amp;F10482</f>
        <v>Loegfroe_01_20191024_DL2019048_FrederiksbergGym_koersel1</v>
      </c>
      <c r="I10482" s="61" t="str">
        <f aca="false">MID(RIGHT(B10482,LEN(B10482)-3),1,FIND("_",RIGHT(B10482,LEN(B10482)-3))-1)</f>
        <v>Loegfroe</v>
      </c>
      <c r="J10482" s="61" t="str">
        <f aca="false">TRIM(SUBSTITUTE(RIGHT(B10482,FIND(I10482,B10482)+1),"_",""))</f>
        <v>PosK</v>
      </c>
      <c r="K10482" s="0" t="str">
        <f aca="false">IFERROR(VALUE(SUBSTITUTE(E10482,".",",")),E10482)</f>
        <v>No Ct</v>
      </c>
      <c r="L10482" s="61" t="n">
        <f aca="false">IF(J10482="PosK",SUMIFS(K:K,J:J,"PosK",H:H,H10482),"")</f>
        <v>0</v>
      </c>
      <c r="M10482" s="61" t="n">
        <f aca="false">IF(J10482="PosK",SUMIFS(K:K,J:J,"NegK",H:H,H10482),"")</f>
        <v>0</v>
      </c>
      <c r="N10482" s="61" t="n">
        <f aca="false">IF(J10482="PosK",SUMIFS(K:K,J:J,"eDNA",H:H,H10482),"")</f>
        <v>0</v>
      </c>
      <c r="P10482" s="62" t="n">
        <f aca="false">IF(K10484="No Ct",0,K10484)</f>
        <v>0</v>
      </c>
      <c r="Q10482" s="62" t="n">
        <f aca="false">IF(K10485="No Ct",0,K10485)</f>
        <v>0</v>
      </c>
      <c r="R10482" s="0" t="str">
        <f aca="false">IF(AND(L10482&gt;0,M10482=0),"Valid","Invalid")</f>
        <v>Invalid</v>
      </c>
      <c r="S10482" s="0" t="str">
        <f aca="false">IF(OR(P10482&gt;1,Q10482&gt;1),"Present","Absent")</f>
        <v>Absent</v>
      </c>
      <c r="T10482" s="63" t="str">
        <f aca="false">IF(OR(AND(P10482&gt;1,P10482&lt;41),AND(Q10482&gt;1,Q10482&lt;41)),"Ct&lt;41","Ct&gt;41")</f>
        <v>Ct&gt;41</v>
      </c>
      <c r="U10482" s="0" t="str">
        <f aca="false">I10482</f>
        <v>Loegfroe</v>
      </c>
      <c r="V10482" s="0" t="str">
        <f aca="false">MID(F10482,10,9)</f>
        <v>DL2019048</v>
      </c>
      <c r="W10482" s="64" t="str">
        <f aca="false">V10482&amp;"_"&amp;U10482&amp;"_"&amp;R10482&amp;"_"&amp;S10482&amp;"_"&amp;T10482</f>
        <v>DL2019048_Loegfroe_Invalid_Absent_Ct&gt;41</v>
      </c>
    </row>
    <row r="10483" customFormat="false" ht="14.25" hidden="false" customHeight="false" outlineLevel="0" collapsed="false">
      <c r="A10483" s="0" t="s">
        <v>745</v>
      </c>
      <c r="B10483" s="52" t="s">
        <v>746</v>
      </c>
      <c r="C10483" s="52" t="s">
        <v>747</v>
      </c>
      <c r="D10483" s="53" t="n">
        <v>0.1</v>
      </c>
      <c r="E10483" s="53" t="s">
        <v>748</v>
      </c>
      <c r="F10483" s="0" t="s">
        <v>1483</v>
      </c>
      <c r="G10483" s="0" t="str">
        <f aca="false">LEFT(B10483,2)</f>
        <v>01</v>
      </c>
      <c r="H10483" s="0" t="str">
        <f aca="false">I10483&amp;"_"&amp;G10483&amp;"_"&amp;F10483</f>
        <v>Loegfroe_01_20191024_DL2019048_FrederiksbergGym_koersel1</v>
      </c>
      <c r="I10483" s="61" t="str">
        <f aca="false">MID(RIGHT(B10483,LEN(B10483)-3),1,FIND("_",RIGHT(B10483,LEN(B10483)-3))-1)</f>
        <v>Loegfroe</v>
      </c>
      <c r="J10483" s="61" t="str">
        <f aca="false">TRIM(SUBSTITUTE(RIGHT(B10483,FIND(I10483,B10483)+1),"_",""))</f>
        <v>NegK</v>
      </c>
      <c r="K10483" s="0" t="str">
        <f aca="false">IFERROR(VALUE(SUBSTITUTE(E10483,".",",")),E10483)</f>
        <v>No Ct</v>
      </c>
      <c r="L10483" s="61" t="str">
        <f aca="false">IF(J10483="PosK",SUMIFS(K:K,J:J,"PosK",H:H,H10483),"")</f>
        <v/>
      </c>
      <c r="M10483" s="61" t="str">
        <f aca="false">IF(J10483="PosK",SUMIFS(K:K,J:J,"NegK",H:H,H10483),"")</f>
        <v/>
      </c>
      <c r="N10483" s="61" t="str">
        <f aca="false">IF(J10483="PosK",SUMIFS(K:K,J:J,"eDNA",H:H,H10483),"")</f>
        <v/>
      </c>
    </row>
    <row r="10484" customFormat="false" ht="14.25" hidden="false" customHeight="false" outlineLevel="0" collapsed="false">
      <c r="A10484" s="0" t="s">
        <v>749</v>
      </c>
      <c r="B10484" s="52" t="s">
        <v>750</v>
      </c>
      <c r="C10484" s="52" t="s">
        <v>751</v>
      </c>
      <c r="D10484" s="53" t="n">
        <v>0.1</v>
      </c>
      <c r="E10484" s="53" t="s">
        <v>748</v>
      </c>
      <c r="F10484" s="0" t="s">
        <v>1483</v>
      </c>
      <c r="G10484" s="0" t="str">
        <f aca="false">LEFT(B10484,2)</f>
        <v>01</v>
      </c>
      <c r="H10484" s="0" t="str">
        <f aca="false">I10484&amp;"_"&amp;G10484&amp;"_"&amp;F10484</f>
        <v>Loegfroe_01_20191024_DL2019048_FrederiksbergGym_koersel1</v>
      </c>
      <c r="I10484" s="61" t="str">
        <f aca="false">MID(RIGHT(B10484,LEN(B10484)-3),1,FIND("_",RIGHT(B10484,LEN(B10484)-3))-1)</f>
        <v>Loegfroe</v>
      </c>
      <c r="J10484" s="61" t="str">
        <f aca="false">TRIM(SUBSTITUTE(RIGHT(B10484,FIND(I10484,B10484)+1),"_",""))</f>
        <v>eDNA</v>
      </c>
      <c r="K10484" s="0" t="str">
        <f aca="false">IFERROR(VALUE(SUBSTITUTE(E10484,".",",")),E10484)</f>
        <v>No Ct</v>
      </c>
      <c r="L10484" s="61" t="str">
        <f aca="false">IF(J10484="PosK",SUMIFS(K:K,J:J,"PosK",H:H,H10484),"")</f>
        <v/>
      </c>
      <c r="M10484" s="61" t="str">
        <f aca="false">IF(J10484="PosK",SUMIFS(K:K,J:J,"NegK",H:H,H10484),"")</f>
        <v/>
      </c>
      <c r="N10484" s="61" t="str">
        <f aca="false">IF(J10484="PosK",SUMIFS(K:K,J:J,"eDNA",H:H,H10484),"")</f>
        <v/>
      </c>
      <c r="Q10484" s="62"/>
    </row>
    <row r="10485" customFormat="false" ht="14.25" hidden="false" customHeight="false" outlineLevel="0" collapsed="false">
      <c r="A10485" s="0" t="s">
        <v>752</v>
      </c>
      <c r="B10485" s="52" t="s">
        <v>750</v>
      </c>
      <c r="C10485" s="52" t="s">
        <v>751</v>
      </c>
      <c r="D10485" s="53" t="n">
        <v>0.1</v>
      </c>
      <c r="E10485" s="53" t="s">
        <v>748</v>
      </c>
      <c r="F10485" s="0" t="s">
        <v>1483</v>
      </c>
      <c r="G10485" s="0" t="str">
        <f aca="false">LEFT(B10485,2)</f>
        <v>01</v>
      </c>
      <c r="H10485" s="0" t="str">
        <f aca="false">I10485&amp;"_"&amp;G10485&amp;"_"&amp;F10485</f>
        <v>Loegfroe_01_20191024_DL2019048_FrederiksbergGym_koersel1</v>
      </c>
      <c r="I10485" s="61" t="str">
        <f aca="false">MID(RIGHT(B10485,LEN(B10485)-3),1,FIND("_",RIGHT(B10485,LEN(B10485)-3))-1)</f>
        <v>Loegfroe</v>
      </c>
      <c r="J10485" s="61" t="str">
        <f aca="false">TRIM(SUBSTITUTE(RIGHT(B10485,FIND(I10485,B10485)+1),"_",""))</f>
        <v>eDNA</v>
      </c>
      <c r="K10485" s="0" t="str">
        <f aca="false">IFERROR(VALUE(SUBSTITUTE(E10485,".",",")),E10485)</f>
        <v>No Ct</v>
      </c>
      <c r="L10485" s="61" t="str">
        <f aca="false">IF(J10485="PosK",SUMIFS(K:K,J:J,"PosK",H:H,H10485),"")</f>
        <v/>
      </c>
      <c r="M10485" s="61" t="str">
        <f aca="false">IF(J10485="PosK",SUMIFS(K:K,J:J,"NegK",H:H,H10485),"")</f>
        <v/>
      </c>
      <c r="N10485" s="61" t="str">
        <f aca="false">IF(J10485="PosK",SUMIFS(K:K,J:J,"eDNA",H:H,H10485),"")</f>
        <v/>
      </c>
      <c r="P10485" s="62"/>
      <c r="T10485" s="63"/>
      <c r="W10485" s="64"/>
    </row>
    <row r="10486" customFormat="false" ht="14.25" hidden="false" customHeight="false" outlineLevel="0" collapsed="false">
      <c r="A10486" s="0" t="s">
        <v>754</v>
      </c>
      <c r="B10486" s="52" t="s">
        <v>755</v>
      </c>
      <c r="C10486" s="52" t="s">
        <v>743</v>
      </c>
      <c r="D10486" s="53" t="n">
        <v>0.1</v>
      </c>
      <c r="E10486" s="53" t="n">
        <v>33.7</v>
      </c>
      <c r="F10486" s="0" t="s">
        <v>1483</v>
      </c>
      <c r="G10486" s="0" t="str">
        <f aca="false">LEFT(B10486,2)</f>
        <v>02</v>
      </c>
      <c r="H10486" s="0" t="str">
        <f aca="false">I10486&amp;"_"&amp;G10486&amp;"_"&amp;F10486</f>
        <v>StorVandsalamander_02_20191024_DL2019048_FrederiksbergGym_koersel1</v>
      </c>
      <c r="I10486" s="61" t="str">
        <f aca="false">MID(RIGHT(B10486,LEN(B10486)-3),1,FIND("_",RIGHT(B10486,LEN(B10486)-3))-1)</f>
        <v>StorVandsalamander</v>
      </c>
      <c r="J10486" s="61" t="str">
        <f aca="false">TRIM(SUBSTITUTE(RIGHT(B10486,FIND(I10486,B10486)+1),"_",""))</f>
        <v>PosK</v>
      </c>
      <c r="K10486" s="0" t="n">
        <f aca="false">IFERROR(VALUE(SUBSTITUTE(E10486,".",",")),E10486)</f>
        <v>33.7</v>
      </c>
      <c r="L10486" s="61" t="n">
        <f aca="false">IF(J10486="PosK",SUMIFS(K:K,J:J,"PosK",H:H,H10486),"")</f>
        <v>33.7</v>
      </c>
      <c r="M10486" s="61" t="n">
        <f aca="false">IF(J10486="PosK",SUMIFS(K:K,J:J,"NegK",H:H,H10486),"")</f>
        <v>0</v>
      </c>
      <c r="N10486" s="61" t="n">
        <f aca="false">IF(J10486="PosK",SUMIFS(K:K,J:J,"eDNA",H:H,H10486),"")</f>
        <v>0</v>
      </c>
      <c r="P10486" s="62" t="n">
        <f aca="false">IF(K10488="No Ct",0,K10488)</f>
        <v>0</v>
      </c>
      <c r="Q10486" s="62" t="n">
        <f aca="false">IF(K10489="No Ct",0,K10489)</f>
        <v>0</v>
      </c>
      <c r="R10486" s="0" t="str">
        <f aca="false">IF(AND(L10486&gt;0,M10486=0),"Valid","Invalid")</f>
        <v>Valid</v>
      </c>
      <c r="S10486" s="0" t="str">
        <f aca="false">IF(OR(P10486&gt;1,Q10486&gt;1),"Present","Absent")</f>
        <v>Absent</v>
      </c>
      <c r="T10486" s="63" t="str">
        <f aca="false">IF(OR(AND(P10486&gt;1,P10486&lt;41),AND(Q10486&gt;1,Q10486&lt;41)),"Ct&lt;41","Ct&gt;41")</f>
        <v>Ct&gt;41</v>
      </c>
      <c r="U10486" s="0" t="str">
        <f aca="false">I10486</f>
        <v>StorVandsalamander</v>
      </c>
      <c r="V10486" s="0" t="str">
        <f aca="false">MID(F10486,10,9)</f>
        <v>DL2019048</v>
      </c>
      <c r="W10486" s="64" t="str">
        <f aca="false">V10486&amp;"_"&amp;U10486&amp;"_"&amp;R10486&amp;"_"&amp;S10486&amp;"_"&amp;T10486</f>
        <v>DL2019048_StorVandsalamander_Valid_Absent_Ct&gt;41</v>
      </c>
    </row>
    <row r="10487" customFormat="false" ht="14.25" hidden="false" customHeight="false" outlineLevel="0" collapsed="false">
      <c r="A10487" s="0" t="s">
        <v>756</v>
      </c>
      <c r="B10487" s="52" t="s">
        <v>757</v>
      </c>
      <c r="C10487" s="52" t="s">
        <v>747</v>
      </c>
      <c r="D10487" s="53" t="n">
        <v>0.1</v>
      </c>
      <c r="E10487" s="53" t="s">
        <v>748</v>
      </c>
      <c r="F10487" s="0" t="s">
        <v>1483</v>
      </c>
      <c r="G10487" s="0" t="str">
        <f aca="false">LEFT(B10487,2)</f>
        <v>02</v>
      </c>
      <c r="H10487" s="0" t="str">
        <f aca="false">I10487&amp;"_"&amp;G10487&amp;"_"&amp;F10487</f>
        <v>StorVandsalamander_02_20191024_DL2019048_FrederiksbergGym_koersel1</v>
      </c>
      <c r="I10487" s="61" t="str">
        <f aca="false">MID(RIGHT(B10487,LEN(B10487)-3),1,FIND("_",RIGHT(B10487,LEN(B10487)-3))-1)</f>
        <v>StorVandsalamander</v>
      </c>
      <c r="J10487" s="61" t="str">
        <f aca="false">TRIM(SUBSTITUTE(RIGHT(B10487,FIND(I10487,B10487)+1),"_",""))</f>
        <v>NegK</v>
      </c>
      <c r="K10487" s="0" t="str">
        <f aca="false">IFERROR(VALUE(SUBSTITUTE(E10487,".",",")),E10487)</f>
        <v>No Ct</v>
      </c>
      <c r="L10487" s="61" t="str">
        <f aca="false">IF(J10487="PosK",SUMIFS(K:K,J:J,"PosK",H:H,H10487),"")</f>
        <v/>
      </c>
      <c r="M10487" s="61" t="str">
        <f aca="false">IF(J10487="PosK",SUMIFS(K:K,J:J,"NegK",H:H,H10487),"")</f>
        <v/>
      </c>
      <c r="N10487" s="61" t="str">
        <f aca="false">IF(J10487="PosK",SUMIFS(K:K,J:J,"eDNA",H:H,H10487),"")</f>
        <v/>
      </c>
    </row>
    <row r="10488" customFormat="false" ht="14.25" hidden="false" customHeight="false" outlineLevel="0" collapsed="false">
      <c r="A10488" s="0" t="s">
        <v>758</v>
      </c>
      <c r="B10488" s="52" t="s">
        <v>759</v>
      </c>
      <c r="C10488" s="52" t="s">
        <v>751</v>
      </c>
      <c r="D10488" s="53" t="n">
        <v>0.1</v>
      </c>
      <c r="E10488" s="53" t="s">
        <v>748</v>
      </c>
      <c r="F10488" s="0" t="s">
        <v>1483</v>
      </c>
      <c r="G10488" s="0" t="str">
        <f aca="false">LEFT(B10488,2)</f>
        <v>02</v>
      </c>
      <c r="H10488" s="0" t="str">
        <f aca="false">I10488&amp;"_"&amp;G10488&amp;"_"&amp;F10488</f>
        <v>StorVandsalamander_02_20191024_DL2019048_FrederiksbergGym_koersel1</v>
      </c>
      <c r="I10488" s="61" t="str">
        <f aca="false">MID(RIGHT(B10488,LEN(B10488)-3),1,FIND("_",RIGHT(B10488,LEN(B10488)-3))-1)</f>
        <v>StorVandsalamander</v>
      </c>
      <c r="J10488" s="61" t="str">
        <f aca="false">TRIM(SUBSTITUTE(RIGHT(B10488,FIND(I10488,B10488)+1),"_",""))</f>
        <v>eDNA</v>
      </c>
      <c r="K10488" s="0" t="str">
        <f aca="false">IFERROR(VALUE(SUBSTITUTE(E10488,".",",")),E10488)</f>
        <v>No Ct</v>
      </c>
      <c r="L10488" s="61" t="str">
        <f aca="false">IF(J10488="PosK",SUMIFS(K:K,J:J,"PosK",H:H,H10488),"")</f>
        <v/>
      </c>
      <c r="M10488" s="61" t="str">
        <f aca="false">IF(J10488="PosK",SUMIFS(K:K,J:J,"NegK",H:H,H10488),"")</f>
        <v/>
      </c>
      <c r="N10488" s="61" t="str">
        <f aca="false">IF(J10488="PosK",SUMIFS(K:K,J:J,"eDNA",H:H,H10488),"")</f>
        <v/>
      </c>
      <c r="Q10488" s="62"/>
    </row>
    <row r="10489" customFormat="false" ht="14.25" hidden="false" customHeight="false" outlineLevel="0" collapsed="false">
      <c r="A10489" s="0" t="s">
        <v>760</v>
      </c>
      <c r="B10489" s="52" t="s">
        <v>759</v>
      </c>
      <c r="C10489" s="52" t="s">
        <v>751</v>
      </c>
      <c r="D10489" s="53" t="n">
        <v>0.1</v>
      </c>
      <c r="E10489" s="53" t="s">
        <v>748</v>
      </c>
      <c r="F10489" s="0" t="s">
        <v>1483</v>
      </c>
      <c r="G10489" s="0" t="str">
        <f aca="false">LEFT(B10489,2)</f>
        <v>02</v>
      </c>
      <c r="H10489" s="0" t="str">
        <f aca="false">I10489&amp;"_"&amp;G10489&amp;"_"&amp;F10489</f>
        <v>StorVandsalamander_02_20191024_DL2019048_FrederiksbergGym_koersel1</v>
      </c>
      <c r="I10489" s="61" t="str">
        <f aca="false">MID(RIGHT(B10489,LEN(B10489)-3),1,FIND("_",RIGHT(B10489,LEN(B10489)-3))-1)</f>
        <v>StorVandsalamander</v>
      </c>
      <c r="J10489" s="61" t="str">
        <f aca="false">TRIM(SUBSTITUTE(RIGHT(B10489,FIND(I10489,B10489)+1),"_",""))</f>
        <v>eDNA</v>
      </c>
      <c r="K10489" s="0" t="str">
        <f aca="false">IFERROR(VALUE(SUBSTITUTE(E10489,".",",")),E10489)</f>
        <v>No Ct</v>
      </c>
      <c r="L10489" s="61" t="str">
        <f aca="false">IF(J10489="PosK",SUMIFS(K:K,J:J,"PosK",H:H,H10489),"")</f>
        <v/>
      </c>
      <c r="M10489" s="61" t="str">
        <f aca="false">IF(J10489="PosK",SUMIFS(K:K,J:J,"NegK",H:H,H10489),"")</f>
        <v/>
      </c>
      <c r="N10489" s="61" t="str">
        <f aca="false">IF(J10489="PosK",SUMIFS(K:K,J:J,"eDNA",H:H,H10489),"")</f>
        <v/>
      </c>
      <c r="P10489" s="62"/>
      <c r="T10489" s="63"/>
      <c r="W10489" s="64"/>
    </row>
    <row r="10490" customFormat="false" ht="14.25" hidden="false" customHeight="false" outlineLevel="0" collapsed="false">
      <c r="A10490" s="0" t="s">
        <v>762</v>
      </c>
      <c r="B10490" s="52" t="s">
        <v>763</v>
      </c>
      <c r="C10490" s="52" t="s">
        <v>743</v>
      </c>
      <c r="D10490" s="53" t="n">
        <v>0.1</v>
      </c>
      <c r="E10490" s="53" t="n">
        <v>43.12</v>
      </c>
      <c r="F10490" s="0" t="s">
        <v>1483</v>
      </c>
      <c r="G10490" s="0" t="str">
        <f aca="false">LEFT(B10490,2)</f>
        <v>03</v>
      </c>
      <c r="H10490" s="0" t="str">
        <f aca="false">I10490&amp;"_"&amp;G10490&amp;"_"&amp;F10490</f>
        <v>Strandtudse_03_20191024_DL2019048_FrederiksbergGym_koersel1</v>
      </c>
      <c r="I10490" s="61" t="str">
        <f aca="false">MID(RIGHT(B10490,LEN(B10490)-3),1,FIND("_",RIGHT(B10490,LEN(B10490)-3))-1)</f>
        <v>Strandtudse</v>
      </c>
      <c r="J10490" s="61" t="str">
        <f aca="false">TRIM(SUBSTITUTE(RIGHT(B10490,FIND(I10490,B10490)+1),"_",""))</f>
        <v>PosK</v>
      </c>
      <c r="K10490" s="0" t="n">
        <f aca="false">IFERROR(VALUE(SUBSTITUTE(E10490,".",",")),E10490)</f>
        <v>43.12</v>
      </c>
      <c r="L10490" s="61" t="n">
        <f aca="false">IF(J10490="PosK",SUMIFS(K:K,J:J,"PosK",H:H,H10490),"")</f>
        <v>43.12</v>
      </c>
      <c r="M10490" s="61" t="n">
        <f aca="false">IF(J10490="PosK",SUMIFS(K:K,J:J,"NegK",H:H,H10490),"")</f>
        <v>0</v>
      </c>
      <c r="N10490" s="61" t="n">
        <f aca="false">IF(J10490="PosK",SUMIFS(K:K,J:J,"eDNA",H:H,H10490),"")</f>
        <v>0</v>
      </c>
      <c r="P10490" s="62" t="n">
        <f aca="false">IF(K10492="No Ct",0,K10492)</f>
        <v>0</v>
      </c>
      <c r="Q10490" s="62" t="n">
        <f aca="false">IF(K10493="No Ct",0,K10493)</f>
        <v>0</v>
      </c>
      <c r="R10490" s="0" t="str">
        <f aca="false">IF(AND(L10490&gt;0,M10490=0),"Valid","Invalid")</f>
        <v>Valid</v>
      </c>
      <c r="S10490" s="0" t="str">
        <f aca="false">IF(OR(P10490&gt;1,Q10490&gt;1),"Present","Absent")</f>
        <v>Absent</v>
      </c>
      <c r="T10490" s="63" t="str">
        <f aca="false">IF(OR(AND(P10490&gt;1,P10490&lt;41),AND(Q10490&gt;1,Q10490&lt;41)),"Ct&lt;41","Ct&gt;41")</f>
        <v>Ct&gt;41</v>
      </c>
      <c r="U10490" s="0" t="str">
        <f aca="false">I10490</f>
        <v>Strandtudse</v>
      </c>
      <c r="V10490" s="0" t="str">
        <f aca="false">MID(F10490,10,9)</f>
        <v>DL2019048</v>
      </c>
      <c r="W10490" s="64" t="str">
        <f aca="false">V10490&amp;"_"&amp;U10490&amp;"_"&amp;R10490&amp;"_"&amp;S10490&amp;"_"&amp;T10490</f>
        <v>DL2019048_Strandtudse_Valid_Absent_Ct&gt;41</v>
      </c>
    </row>
    <row r="10491" customFormat="false" ht="14.25" hidden="false" customHeight="false" outlineLevel="0" collapsed="false">
      <c r="A10491" s="0" t="s">
        <v>764</v>
      </c>
      <c r="B10491" s="52" t="s">
        <v>765</v>
      </c>
      <c r="C10491" s="52" t="s">
        <v>747</v>
      </c>
      <c r="D10491" s="53" t="n">
        <v>0.1</v>
      </c>
      <c r="E10491" s="53" t="s">
        <v>748</v>
      </c>
      <c r="F10491" s="0" t="s">
        <v>1483</v>
      </c>
      <c r="G10491" s="0" t="str">
        <f aca="false">LEFT(B10491,2)</f>
        <v>03</v>
      </c>
      <c r="H10491" s="0" t="str">
        <f aca="false">I10491&amp;"_"&amp;G10491&amp;"_"&amp;F10491</f>
        <v>Strandtudse_03_20191024_DL2019048_FrederiksbergGym_koersel1</v>
      </c>
      <c r="I10491" s="61" t="str">
        <f aca="false">MID(RIGHT(B10491,LEN(B10491)-3),1,FIND("_",RIGHT(B10491,LEN(B10491)-3))-1)</f>
        <v>Strandtudse</v>
      </c>
      <c r="J10491" s="61" t="str">
        <f aca="false">TRIM(SUBSTITUTE(RIGHT(B10491,FIND(I10491,B10491)+1),"_",""))</f>
        <v>NegK</v>
      </c>
      <c r="K10491" s="0" t="str">
        <f aca="false">IFERROR(VALUE(SUBSTITUTE(E10491,".",",")),E10491)</f>
        <v>No Ct</v>
      </c>
      <c r="L10491" s="61" t="str">
        <f aca="false">IF(J10491="PosK",SUMIFS(K:K,J:J,"PosK",H:H,H10491),"")</f>
        <v/>
      </c>
      <c r="M10491" s="61" t="str">
        <f aca="false">IF(J10491="PosK",SUMIFS(K:K,J:J,"NegK",H:H,H10491),"")</f>
        <v/>
      </c>
      <c r="N10491" s="61" t="str">
        <f aca="false">IF(J10491="PosK",SUMIFS(K:K,J:J,"eDNA",H:H,H10491),"")</f>
        <v/>
      </c>
    </row>
    <row r="10492" customFormat="false" ht="14.25" hidden="false" customHeight="false" outlineLevel="0" collapsed="false">
      <c r="A10492" s="0" t="s">
        <v>766</v>
      </c>
      <c r="B10492" s="52" t="s">
        <v>767</v>
      </c>
      <c r="C10492" s="52" t="s">
        <v>751</v>
      </c>
      <c r="D10492" s="53" t="n">
        <v>0.1</v>
      </c>
      <c r="E10492" s="53" t="s">
        <v>748</v>
      </c>
      <c r="F10492" s="0" t="s">
        <v>1483</v>
      </c>
      <c r="G10492" s="0" t="str">
        <f aca="false">LEFT(B10492,2)</f>
        <v>03</v>
      </c>
      <c r="H10492" s="0" t="str">
        <f aca="false">I10492&amp;"_"&amp;G10492&amp;"_"&amp;F10492</f>
        <v>Strandtudse_03_20191024_DL2019048_FrederiksbergGym_koersel1</v>
      </c>
      <c r="I10492" s="61" t="str">
        <f aca="false">MID(RIGHT(B10492,LEN(B10492)-3),1,FIND("_",RIGHT(B10492,LEN(B10492)-3))-1)</f>
        <v>Strandtudse</v>
      </c>
      <c r="J10492" s="61" t="str">
        <f aca="false">TRIM(SUBSTITUTE(RIGHT(B10492,FIND(I10492,B10492)+1),"_",""))</f>
        <v>eDNA</v>
      </c>
      <c r="K10492" s="0" t="str">
        <f aca="false">IFERROR(VALUE(SUBSTITUTE(E10492,".",",")),E10492)</f>
        <v>No Ct</v>
      </c>
      <c r="L10492" s="61" t="str">
        <f aca="false">IF(J10492="PosK",SUMIFS(K:K,J:J,"PosK",H:H,H10492),"")</f>
        <v/>
      </c>
      <c r="M10492" s="61" t="str">
        <f aca="false">IF(J10492="PosK",SUMIFS(K:K,J:J,"NegK",H:H,H10492),"")</f>
        <v/>
      </c>
      <c r="N10492" s="61" t="str">
        <f aca="false">IF(J10492="PosK",SUMIFS(K:K,J:J,"eDNA",H:H,H10492),"")</f>
        <v/>
      </c>
      <c r="Q10492" s="62"/>
    </row>
    <row r="10493" customFormat="false" ht="14.25" hidden="false" customHeight="false" outlineLevel="0" collapsed="false">
      <c r="A10493" s="0" t="s">
        <v>768</v>
      </c>
      <c r="B10493" s="52" t="s">
        <v>767</v>
      </c>
      <c r="C10493" s="52" t="s">
        <v>751</v>
      </c>
      <c r="D10493" s="53" t="n">
        <v>0.1</v>
      </c>
      <c r="E10493" s="53" t="s">
        <v>748</v>
      </c>
      <c r="F10493" s="0" t="s">
        <v>1483</v>
      </c>
      <c r="G10493" s="0" t="str">
        <f aca="false">LEFT(B10493,2)</f>
        <v>03</v>
      </c>
      <c r="H10493" s="0" t="str">
        <f aca="false">I10493&amp;"_"&amp;G10493&amp;"_"&amp;F10493</f>
        <v>Strandtudse_03_20191024_DL2019048_FrederiksbergGym_koersel1</v>
      </c>
      <c r="I10493" s="61" t="str">
        <f aca="false">MID(RIGHT(B10493,LEN(B10493)-3),1,FIND("_",RIGHT(B10493,LEN(B10493)-3))-1)</f>
        <v>Strandtudse</v>
      </c>
      <c r="J10493" s="61" t="str">
        <f aca="false">TRIM(SUBSTITUTE(RIGHT(B10493,FIND(I10493,B10493)+1),"_",""))</f>
        <v>eDNA</v>
      </c>
      <c r="K10493" s="0" t="str">
        <f aca="false">IFERROR(VALUE(SUBSTITUTE(E10493,".",",")),E10493)</f>
        <v>No Ct</v>
      </c>
      <c r="L10493" s="61" t="str">
        <f aca="false">IF(J10493="PosK",SUMIFS(K:K,J:J,"PosK",H:H,H10493),"")</f>
        <v/>
      </c>
      <c r="M10493" s="61" t="str">
        <f aca="false">IF(J10493="PosK",SUMIFS(K:K,J:J,"NegK",H:H,H10493),"")</f>
        <v/>
      </c>
      <c r="N10493" s="61" t="str">
        <f aca="false">IF(J10493="PosK",SUMIFS(K:K,J:J,"eDNA",H:H,H10493),"")</f>
        <v/>
      </c>
      <c r="P10493" s="62"/>
      <c r="T10493" s="63"/>
      <c r="W10493" s="64"/>
    </row>
    <row r="10494" customFormat="false" ht="14.25" hidden="false" customHeight="false" outlineLevel="0" collapsed="false">
      <c r="A10494" s="0" t="s">
        <v>770</v>
      </c>
      <c r="B10494" s="52" t="s">
        <v>771</v>
      </c>
      <c r="C10494" s="52" t="s">
        <v>743</v>
      </c>
      <c r="D10494" s="53" t="n">
        <v>0.1</v>
      </c>
      <c r="E10494" s="53" t="n">
        <v>39.53</v>
      </c>
      <c r="F10494" s="0" t="s">
        <v>1483</v>
      </c>
      <c r="G10494" s="0" t="str">
        <f aca="false">LEFT(B10494,2)</f>
        <v>04</v>
      </c>
      <c r="H10494" s="0" t="str">
        <f aca="false">I10494&amp;"_"&amp;G10494&amp;"_"&amp;F10494</f>
        <v>GroenbrogetTudse_04_20191024_DL2019048_FrederiksbergGym_koersel1</v>
      </c>
      <c r="I10494" s="61" t="str">
        <f aca="false">MID(RIGHT(B10494,LEN(B10494)-3),1,FIND("_",RIGHT(B10494,LEN(B10494)-3))-1)</f>
        <v>GroenbrogetTudse</v>
      </c>
      <c r="J10494" s="61" t="str">
        <f aca="false">TRIM(SUBSTITUTE(RIGHT(B10494,FIND(I10494,B10494)+1),"_",""))</f>
        <v>PosK</v>
      </c>
      <c r="K10494" s="0" t="n">
        <f aca="false">IFERROR(VALUE(SUBSTITUTE(E10494,".",",")),E10494)</f>
        <v>39.53</v>
      </c>
      <c r="L10494" s="61" t="n">
        <f aca="false">IF(J10494="PosK",SUMIFS(K:K,J:J,"PosK",H:H,H10494),"")</f>
        <v>39.53</v>
      </c>
      <c r="M10494" s="61" t="n">
        <f aca="false">IF(J10494="PosK",SUMIFS(K:K,J:J,"NegK",H:H,H10494),"")</f>
        <v>0</v>
      </c>
      <c r="N10494" s="61" t="n">
        <f aca="false">IF(J10494="PosK",SUMIFS(K:K,J:J,"eDNA",H:H,H10494),"")</f>
        <v>0</v>
      </c>
      <c r="P10494" s="62" t="n">
        <f aca="false">IF(K10496="No Ct",0,K10496)</f>
        <v>0</v>
      </c>
      <c r="Q10494" s="62" t="n">
        <f aca="false">IF(K10497="No Ct",0,K10497)</f>
        <v>0</v>
      </c>
      <c r="R10494" s="0" t="str">
        <f aca="false">IF(AND(L10494&gt;0,M10494=0),"Valid","Invalid")</f>
        <v>Valid</v>
      </c>
      <c r="S10494" s="0" t="str">
        <f aca="false">IF(OR(P10494&gt;1,Q10494&gt;1),"Present","Absent")</f>
        <v>Absent</v>
      </c>
      <c r="T10494" s="63" t="str">
        <f aca="false">IF(OR(AND(P10494&gt;1,P10494&lt;41),AND(Q10494&gt;1,Q10494&lt;41)),"Ct&lt;41","Ct&gt;41")</f>
        <v>Ct&gt;41</v>
      </c>
      <c r="U10494" s="0" t="str">
        <f aca="false">I10494</f>
        <v>GroenbrogetTudse</v>
      </c>
      <c r="V10494" s="0" t="str">
        <f aca="false">MID(F10494,10,9)</f>
        <v>DL2019048</v>
      </c>
      <c r="W10494" s="64" t="str">
        <f aca="false">V10494&amp;"_"&amp;U10494&amp;"_"&amp;R10494&amp;"_"&amp;S10494&amp;"_"&amp;T10494</f>
        <v>DL2019048_GroenbrogetTudse_Valid_Absent_Ct&gt;41</v>
      </c>
    </row>
    <row r="10495" customFormat="false" ht="14.25" hidden="false" customHeight="false" outlineLevel="0" collapsed="false">
      <c r="A10495" s="0" t="s">
        <v>772</v>
      </c>
      <c r="B10495" s="52" t="s">
        <v>773</v>
      </c>
      <c r="C10495" s="52" t="s">
        <v>747</v>
      </c>
      <c r="D10495" s="53" t="n">
        <v>0.1</v>
      </c>
      <c r="E10495" s="53" t="s">
        <v>748</v>
      </c>
      <c r="F10495" s="0" t="s">
        <v>1483</v>
      </c>
      <c r="G10495" s="0" t="str">
        <f aca="false">LEFT(B10495,2)</f>
        <v>04</v>
      </c>
      <c r="H10495" s="0" t="str">
        <f aca="false">I10495&amp;"_"&amp;G10495&amp;"_"&amp;F10495</f>
        <v>GroenbrogetTudse_04_20191024_DL2019048_FrederiksbergGym_koersel1</v>
      </c>
      <c r="I10495" s="61" t="str">
        <f aca="false">MID(RIGHT(B10495,LEN(B10495)-3),1,FIND("_",RIGHT(B10495,LEN(B10495)-3))-1)</f>
        <v>GroenbrogetTudse</v>
      </c>
      <c r="J10495" s="61" t="str">
        <f aca="false">TRIM(SUBSTITUTE(RIGHT(B10495,FIND(I10495,B10495)+1),"_",""))</f>
        <v>NegK</v>
      </c>
      <c r="K10495" s="0" t="str">
        <f aca="false">IFERROR(VALUE(SUBSTITUTE(E10495,".",",")),E10495)</f>
        <v>No Ct</v>
      </c>
      <c r="L10495" s="61" t="str">
        <f aca="false">IF(J10495="PosK",SUMIFS(K:K,J:J,"PosK",H:H,H10495),"")</f>
        <v/>
      </c>
      <c r="M10495" s="61" t="str">
        <f aca="false">IF(J10495="PosK",SUMIFS(K:K,J:J,"NegK",H:H,H10495),"")</f>
        <v/>
      </c>
      <c r="N10495" s="61" t="str">
        <f aca="false">IF(J10495="PosK",SUMIFS(K:K,J:J,"eDNA",H:H,H10495),"")</f>
        <v/>
      </c>
    </row>
    <row r="10496" customFormat="false" ht="14.25" hidden="false" customHeight="false" outlineLevel="0" collapsed="false">
      <c r="A10496" s="0" t="s">
        <v>774</v>
      </c>
      <c r="B10496" s="52" t="s">
        <v>775</v>
      </c>
      <c r="C10496" s="52" t="s">
        <v>751</v>
      </c>
      <c r="D10496" s="53" t="n">
        <v>0.1</v>
      </c>
      <c r="E10496" s="53" t="s">
        <v>748</v>
      </c>
      <c r="F10496" s="0" t="s">
        <v>1483</v>
      </c>
      <c r="G10496" s="0" t="str">
        <f aca="false">LEFT(B10496,2)</f>
        <v>04</v>
      </c>
      <c r="H10496" s="0" t="str">
        <f aca="false">I10496&amp;"_"&amp;G10496&amp;"_"&amp;F10496</f>
        <v>GroenbrogetTudse_04_20191024_DL2019048_FrederiksbergGym_koersel1</v>
      </c>
      <c r="I10496" s="61" t="str">
        <f aca="false">MID(RIGHT(B10496,LEN(B10496)-3),1,FIND("_",RIGHT(B10496,LEN(B10496)-3))-1)</f>
        <v>GroenbrogetTudse</v>
      </c>
      <c r="J10496" s="61" t="str">
        <f aca="false">TRIM(SUBSTITUTE(RIGHT(B10496,FIND(I10496,B10496)+1),"_",""))</f>
        <v>eDNA</v>
      </c>
      <c r="K10496" s="0" t="str">
        <f aca="false">IFERROR(VALUE(SUBSTITUTE(E10496,".",",")),E10496)</f>
        <v>No Ct</v>
      </c>
      <c r="L10496" s="61" t="str">
        <f aca="false">IF(J10496="PosK",SUMIFS(K:K,J:J,"PosK",H:H,H10496),"")</f>
        <v/>
      </c>
      <c r="M10496" s="61" t="str">
        <f aca="false">IF(J10496="PosK",SUMIFS(K:K,J:J,"NegK",H:H,H10496),"")</f>
        <v/>
      </c>
      <c r="N10496" s="61" t="str">
        <f aca="false">IF(J10496="PosK",SUMIFS(K:K,J:J,"eDNA",H:H,H10496),"")</f>
        <v/>
      </c>
      <c r="Q10496" s="62"/>
    </row>
    <row r="10497" customFormat="false" ht="14.25" hidden="false" customHeight="false" outlineLevel="0" collapsed="false">
      <c r="A10497" s="0" t="s">
        <v>776</v>
      </c>
      <c r="B10497" s="52" t="s">
        <v>775</v>
      </c>
      <c r="C10497" s="52" t="s">
        <v>751</v>
      </c>
      <c r="D10497" s="53" t="n">
        <v>0.1</v>
      </c>
      <c r="E10497" s="53" t="s">
        <v>748</v>
      </c>
      <c r="F10497" s="0" t="s">
        <v>1483</v>
      </c>
      <c r="G10497" s="0" t="str">
        <f aca="false">LEFT(B10497,2)</f>
        <v>04</v>
      </c>
      <c r="H10497" s="0" t="str">
        <f aca="false">I10497&amp;"_"&amp;G10497&amp;"_"&amp;F10497</f>
        <v>GroenbrogetTudse_04_20191024_DL2019048_FrederiksbergGym_koersel1</v>
      </c>
      <c r="I10497" s="61" t="str">
        <f aca="false">MID(RIGHT(B10497,LEN(B10497)-3),1,FIND("_",RIGHT(B10497,LEN(B10497)-3))-1)</f>
        <v>GroenbrogetTudse</v>
      </c>
      <c r="J10497" s="61" t="str">
        <f aca="false">TRIM(SUBSTITUTE(RIGHT(B10497,FIND(I10497,B10497)+1),"_",""))</f>
        <v>eDNA</v>
      </c>
      <c r="K10497" s="0" t="str">
        <f aca="false">IFERROR(VALUE(SUBSTITUTE(E10497,".",",")),E10497)</f>
        <v>No Ct</v>
      </c>
      <c r="L10497" s="61" t="str">
        <f aca="false">IF(J10497="PosK",SUMIFS(K:K,J:J,"PosK",H:H,H10497),"")</f>
        <v/>
      </c>
      <c r="M10497" s="61" t="str">
        <f aca="false">IF(J10497="PosK",SUMIFS(K:K,J:J,"NegK",H:H,H10497),"")</f>
        <v/>
      </c>
      <c r="N10497" s="61" t="str">
        <f aca="false">IF(J10497="PosK",SUMIFS(K:K,J:J,"eDNA",H:H,H10497),"")</f>
        <v/>
      </c>
      <c r="P10497" s="62"/>
      <c r="T10497" s="63"/>
      <c r="W10497" s="64"/>
    </row>
    <row r="10498" customFormat="false" ht="14.25" hidden="false" customHeight="false" outlineLevel="0" collapsed="false">
      <c r="A10498" s="0" t="s">
        <v>784</v>
      </c>
      <c r="B10498" s="52" t="s">
        <v>779</v>
      </c>
      <c r="C10498" s="52" t="s">
        <v>743</v>
      </c>
      <c r="D10498" s="53" t="n">
        <v>0.1</v>
      </c>
      <c r="E10498" s="53" t="s">
        <v>748</v>
      </c>
      <c r="F10498" s="0" t="s">
        <v>1483</v>
      </c>
      <c r="G10498" s="0" t="str">
        <f aca="false">LEFT(B10498,2)</f>
        <v>05</v>
      </c>
      <c r="H10498" s="0" t="str">
        <f aca="false">I10498&amp;"_"&amp;G10498&amp;"_"&amp;F10498</f>
        <v>Loevfroe_05_20191024_DL2019048_FrederiksbergGym_koersel1</v>
      </c>
      <c r="I10498" s="61" t="str">
        <f aca="false">MID(RIGHT(B10498,LEN(B10498)-3),1,FIND("_",RIGHT(B10498,LEN(B10498)-3))-1)</f>
        <v>Loevfroe</v>
      </c>
      <c r="J10498" s="61" t="str">
        <f aca="false">TRIM(SUBSTITUTE(RIGHT(B10498,FIND(I10498,B10498)+1),"_",""))</f>
        <v>PosK</v>
      </c>
      <c r="K10498" s="0" t="str">
        <f aca="false">IFERROR(VALUE(SUBSTITUTE(E10498,".",",")),E10498)</f>
        <v>No Ct</v>
      </c>
      <c r="L10498" s="61" t="n">
        <f aca="false">IF(J10498="PosK",SUMIFS(K:K,J:J,"PosK",H:H,H10498),"")</f>
        <v>0</v>
      </c>
      <c r="M10498" s="61" t="n">
        <f aca="false">IF(J10498="PosK",SUMIFS(K:K,J:J,"NegK",H:H,H10498),"")</f>
        <v>0</v>
      </c>
      <c r="N10498" s="61" t="n">
        <f aca="false">IF(J10498="PosK",SUMIFS(K:K,J:J,"eDNA",H:H,H10498),"")</f>
        <v>0</v>
      </c>
      <c r="P10498" s="62" t="n">
        <f aca="false">IF(K10500="No Ct",0,K10500)</f>
        <v>0</v>
      </c>
      <c r="Q10498" s="62" t="n">
        <f aca="false">IF(K10501="No Ct",0,K10501)</f>
        <v>0</v>
      </c>
      <c r="R10498" s="0" t="str">
        <f aca="false">IF(AND(L10498&gt;0,M10498=0),"Valid","Invalid")</f>
        <v>Invalid</v>
      </c>
      <c r="S10498" s="0" t="str">
        <f aca="false">IF(OR(P10498&gt;1,Q10498&gt;1),"Present","Absent")</f>
        <v>Absent</v>
      </c>
      <c r="T10498" s="63" t="str">
        <f aca="false">IF(OR(AND(P10498&gt;1,P10498&lt;41),AND(Q10498&gt;1,Q10498&lt;41)),"Ct&lt;41","Ct&gt;41")</f>
        <v>Ct&gt;41</v>
      </c>
      <c r="U10498" s="0" t="str">
        <f aca="false">I10498</f>
        <v>Loevfroe</v>
      </c>
      <c r="V10498" s="0" t="str">
        <f aca="false">MID(F10498,10,9)</f>
        <v>DL2019048</v>
      </c>
      <c r="W10498" s="64" t="str">
        <f aca="false">V10498&amp;"_"&amp;U10498&amp;"_"&amp;R10498&amp;"_"&amp;S10498&amp;"_"&amp;T10498</f>
        <v>DL2019048_Loevfroe_Invalid_Absent_Ct&gt;41</v>
      </c>
    </row>
    <row r="10499" customFormat="false" ht="14.25" hidden="false" customHeight="false" outlineLevel="0" collapsed="false">
      <c r="A10499" s="0" t="s">
        <v>782</v>
      </c>
      <c r="B10499" s="52" t="s">
        <v>781</v>
      </c>
      <c r="C10499" s="52" t="s">
        <v>747</v>
      </c>
      <c r="D10499" s="53" t="n">
        <v>0.1</v>
      </c>
      <c r="E10499" s="53" t="s">
        <v>748</v>
      </c>
      <c r="F10499" s="0" t="s">
        <v>1483</v>
      </c>
      <c r="G10499" s="0" t="str">
        <f aca="false">LEFT(B10499,2)</f>
        <v>05</v>
      </c>
      <c r="H10499" s="0" t="str">
        <f aca="false">I10499&amp;"_"&amp;G10499&amp;"_"&amp;F10499</f>
        <v>Loevfroe_05_20191024_DL2019048_FrederiksbergGym_koersel1</v>
      </c>
      <c r="I10499" s="61" t="str">
        <f aca="false">MID(RIGHT(B10499,LEN(B10499)-3),1,FIND("_",RIGHT(B10499,LEN(B10499)-3))-1)</f>
        <v>Loevfroe</v>
      </c>
      <c r="J10499" s="61" t="str">
        <f aca="false">TRIM(SUBSTITUTE(RIGHT(B10499,FIND(I10499,B10499)+1),"_",""))</f>
        <v>NegK</v>
      </c>
      <c r="K10499" s="0" t="str">
        <f aca="false">IFERROR(VALUE(SUBSTITUTE(E10499,".",",")),E10499)</f>
        <v>No Ct</v>
      </c>
      <c r="L10499" s="61" t="str">
        <f aca="false">IF(J10499="PosK",SUMIFS(K:K,J:J,"PosK",H:H,H10499),"")</f>
        <v/>
      </c>
      <c r="M10499" s="61" t="str">
        <f aca="false">IF(J10499="PosK",SUMIFS(K:K,J:J,"NegK",H:H,H10499),"")</f>
        <v/>
      </c>
      <c r="N10499" s="61" t="str">
        <f aca="false">IF(J10499="PosK",SUMIFS(K:K,J:J,"eDNA",H:H,H10499),"")</f>
        <v/>
      </c>
    </row>
    <row r="10500" customFormat="false" ht="14.25" hidden="false" customHeight="false" outlineLevel="0" collapsed="false">
      <c r="A10500" s="0" t="s">
        <v>778</v>
      </c>
      <c r="B10500" s="52" t="s">
        <v>783</v>
      </c>
      <c r="C10500" s="52" t="s">
        <v>751</v>
      </c>
      <c r="D10500" s="53" t="n">
        <v>0.1</v>
      </c>
      <c r="E10500" s="53" t="s">
        <v>748</v>
      </c>
      <c r="F10500" s="0" t="s">
        <v>1483</v>
      </c>
      <c r="G10500" s="0" t="str">
        <f aca="false">LEFT(B10500,2)</f>
        <v>05</v>
      </c>
      <c r="H10500" s="0" t="str">
        <f aca="false">I10500&amp;"_"&amp;G10500&amp;"_"&amp;F10500</f>
        <v>Loevfroe_05_20191024_DL2019048_FrederiksbergGym_koersel1</v>
      </c>
      <c r="I10500" s="61" t="str">
        <f aca="false">MID(RIGHT(B10500,LEN(B10500)-3),1,FIND("_",RIGHT(B10500,LEN(B10500)-3))-1)</f>
        <v>Loevfroe</v>
      </c>
      <c r="J10500" s="61" t="str">
        <f aca="false">TRIM(SUBSTITUTE(RIGHT(B10500,FIND(I10500,B10500)+1),"_",""))</f>
        <v>eDNA</v>
      </c>
      <c r="K10500" s="0" t="str">
        <f aca="false">IFERROR(VALUE(SUBSTITUTE(E10500,".",",")),E10500)</f>
        <v>No Ct</v>
      </c>
      <c r="L10500" s="61" t="str">
        <f aca="false">IF(J10500="PosK",SUMIFS(K:K,J:J,"PosK",H:H,H10500),"")</f>
        <v/>
      </c>
      <c r="M10500" s="61" t="str">
        <f aca="false">IF(J10500="PosK",SUMIFS(K:K,J:J,"NegK",H:H,H10500),"")</f>
        <v/>
      </c>
      <c r="N10500" s="61" t="str">
        <f aca="false">IF(J10500="PosK",SUMIFS(K:K,J:J,"eDNA",H:H,H10500),"")</f>
        <v/>
      </c>
      <c r="Q10500" s="62"/>
    </row>
    <row r="10501" customFormat="false" ht="14.25" hidden="false" customHeight="false" outlineLevel="0" collapsed="false">
      <c r="A10501" s="0" t="s">
        <v>780</v>
      </c>
      <c r="B10501" s="52" t="s">
        <v>783</v>
      </c>
      <c r="C10501" s="52" t="s">
        <v>751</v>
      </c>
      <c r="D10501" s="53" t="n">
        <v>0.1</v>
      </c>
      <c r="E10501" s="53" t="s">
        <v>748</v>
      </c>
      <c r="F10501" s="0" t="s">
        <v>1483</v>
      </c>
      <c r="G10501" s="0" t="str">
        <f aca="false">LEFT(B10501,2)</f>
        <v>05</v>
      </c>
      <c r="H10501" s="0" t="str">
        <f aca="false">I10501&amp;"_"&amp;G10501&amp;"_"&amp;F10501</f>
        <v>Loevfroe_05_20191024_DL2019048_FrederiksbergGym_koersel1</v>
      </c>
      <c r="I10501" s="61" t="str">
        <f aca="false">MID(RIGHT(B10501,LEN(B10501)-3),1,FIND("_",RIGHT(B10501,LEN(B10501)-3))-1)</f>
        <v>Loevfroe</v>
      </c>
      <c r="J10501" s="61" t="str">
        <f aca="false">TRIM(SUBSTITUTE(RIGHT(B10501,FIND(I10501,B10501)+1),"_",""))</f>
        <v>eDNA</v>
      </c>
      <c r="K10501" s="0" t="str">
        <f aca="false">IFERROR(VALUE(SUBSTITUTE(E10501,".",",")),E10501)</f>
        <v>No Ct</v>
      </c>
      <c r="L10501" s="61" t="str">
        <f aca="false">IF(J10501="PosK",SUMIFS(K:K,J:J,"PosK",H:H,H10501),"")</f>
        <v/>
      </c>
      <c r="M10501" s="61" t="str">
        <f aca="false">IF(J10501="PosK",SUMIFS(K:K,J:J,"NegK",H:H,H10501),"")</f>
        <v/>
      </c>
      <c r="N10501" s="61" t="str">
        <f aca="false">IF(J10501="PosK",SUMIFS(K:K,J:J,"eDNA",H:H,H10501),"")</f>
        <v/>
      </c>
      <c r="P10501" s="62"/>
      <c r="T10501" s="63"/>
      <c r="W10501" s="64"/>
    </row>
    <row r="10502" customFormat="false" ht="14.25" hidden="false" customHeight="false" outlineLevel="0" collapsed="false">
      <c r="A10502" s="0" t="s">
        <v>786</v>
      </c>
      <c r="B10502" s="52" t="s">
        <v>787</v>
      </c>
      <c r="C10502" s="52" t="s">
        <v>743</v>
      </c>
      <c r="D10502" s="53" t="n">
        <v>0.1</v>
      </c>
      <c r="E10502" s="53" t="n">
        <v>31.12</v>
      </c>
      <c r="F10502" s="0" t="s">
        <v>1483</v>
      </c>
      <c r="G10502" s="0" t="str">
        <f aca="false">LEFT(B10502,2)</f>
        <v>06</v>
      </c>
      <c r="H10502" s="0" t="str">
        <f aca="false">I10502&amp;"_"&amp;G10502&amp;"_"&amp;F10502</f>
        <v>Springfroe_06_20191024_DL2019048_FrederiksbergGym_koersel1</v>
      </c>
      <c r="I10502" s="61" t="str">
        <f aca="false">MID(RIGHT(B10502,LEN(B10502)-3),1,FIND("_",RIGHT(B10502,LEN(B10502)-3))-1)</f>
        <v>Springfroe</v>
      </c>
      <c r="J10502" s="61" t="str">
        <f aca="false">TRIM(SUBSTITUTE(RIGHT(B10502,FIND(I10502,B10502)+1),"_",""))</f>
        <v>PosK</v>
      </c>
      <c r="K10502" s="0" t="n">
        <f aca="false">IFERROR(VALUE(SUBSTITUTE(E10502,".",",")),E10502)</f>
        <v>31.12</v>
      </c>
      <c r="L10502" s="61" t="n">
        <f aca="false">IF(J10502="PosK",SUMIFS(K:K,J:J,"PosK",H:H,H10502),"")</f>
        <v>31.12</v>
      </c>
      <c r="M10502" s="61" t="n">
        <f aca="false">IF(J10502="PosK",SUMIFS(K:K,J:J,"NegK",H:H,H10502),"")</f>
        <v>0</v>
      </c>
      <c r="N10502" s="61" t="n">
        <f aca="false">IF(J10502="PosK",SUMIFS(K:K,J:J,"eDNA",H:H,H10502),"")</f>
        <v>0</v>
      </c>
      <c r="P10502" s="62" t="n">
        <f aca="false">IF(K10504="No Ct",0,K10504)</f>
        <v>0</v>
      </c>
      <c r="Q10502" s="62" t="n">
        <f aca="false">IF(K10505="No Ct",0,K10505)</f>
        <v>0</v>
      </c>
      <c r="R10502" s="0" t="str">
        <f aca="false">IF(AND(L10502&gt;0,M10502=0),"Valid","Invalid")</f>
        <v>Valid</v>
      </c>
      <c r="S10502" s="0" t="str">
        <f aca="false">IF(OR(P10502&gt;1,Q10502&gt;1),"Present","Absent")</f>
        <v>Absent</v>
      </c>
      <c r="T10502" s="63" t="str">
        <f aca="false">IF(OR(AND(P10502&gt;1,P10502&lt;41),AND(Q10502&gt;1,Q10502&lt;41)),"Ct&lt;41","Ct&gt;41")</f>
        <v>Ct&gt;41</v>
      </c>
      <c r="U10502" s="0" t="str">
        <f aca="false">I10502</f>
        <v>Springfroe</v>
      </c>
      <c r="V10502" s="0" t="str">
        <f aca="false">MID(F10502,10,9)</f>
        <v>DL2019048</v>
      </c>
      <c r="W10502" s="64" t="str">
        <f aca="false">V10502&amp;"_"&amp;U10502&amp;"_"&amp;R10502&amp;"_"&amp;S10502&amp;"_"&amp;T10502</f>
        <v>DL2019048_Springfroe_Valid_Absent_Ct&gt;41</v>
      </c>
    </row>
    <row r="10503" customFormat="false" ht="14.25" hidden="false" customHeight="false" outlineLevel="0" collapsed="false">
      <c r="A10503" s="0" t="s">
        <v>788</v>
      </c>
      <c r="B10503" s="52" t="s">
        <v>789</v>
      </c>
      <c r="C10503" s="52" t="s">
        <v>747</v>
      </c>
      <c r="D10503" s="53" t="n">
        <v>0.1</v>
      </c>
      <c r="E10503" s="53" t="s">
        <v>748</v>
      </c>
      <c r="F10503" s="0" t="s">
        <v>1483</v>
      </c>
      <c r="G10503" s="0" t="str">
        <f aca="false">LEFT(B10503,2)</f>
        <v>06</v>
      </c>
      <c r="H10503" s="0" t="str">
        <f aca="false">I10503&amp;"_"&amp;G10503&amp;"_"&amp;F10503</f>
        <v>Springfroe_06_20191024_DL2019048_FrederiksbergGym_koersel1</v>
      </c>
      <c r="I10503" s="61" t="str">
        <f aca="false">MID(RIGHT(B10503,LEN(B10503)-3),1,FIND("_",RIGHT(B10503,LEN(B10503)-3))-1)</f>
        <v>Springfroe</v>
      </c>
      <c r="J10503" s="61" t="str">
        <f aca="false">TRIM(SUBSTITUTE(RIGHT(B10503,FIND(I10503,B10503)+1),"_",""))</f>
        <v>NegK</v>
      </c>
      <c r="K10503" s="0" t="str">
        <f aca="false">IFERROR(VALUE(SUBSTITUTE(E10503,".",",")),E10503)</f>
        <v>No Ct</v>
      </c>
      <c r="L10503" s="61" t="str">
        <f aca="false">IF(J10503="PosK",SUMIFS(K:K,J:J,"PosK",H:H,H10503),"")</f>
        <v/>
      </c>
      <c r="M10503" s="61" t="str">
        <f aca="false">IF(J10503="PosK",SUMIFS(K:K,J:J,"NegK",H:H,H10503),"")</f>
        <v/>
      </c>
      <c r="N10503" s="61" t="str">
        <f aca="false">IF(J10503="PosK",SUMIFS(K:K,J:J,"eDNA",H:H,H10503),"")</f>
        <v/>
      </c>
    </row>
    <row r="10504" customFormat="false" ht="14.25" hidden="false" customHeight="false" outlineLevel="0" collapsed="false">
      <c r="A10504" s="0" t="s">
        <v>790</v>
      </c>
      <c r="B10504" s="52" t="s">
        <v>791</v>
      </c>
      <c r="C10504" s="52" t="s">
        <v>751</v>
      </c>
      <c r="D10504" s="53" t="n">
        <v>0.1</v>
      </c>
      <c r="E10504" s="53" t="s">
        <v>748</v>
      </c>
      <c r="F10504" s="0" t="s">
        <v>1483</v>
      </c>
      <c r="G10504" s="0" t="str">
        <f aca="false">LEFT(B10504,2)</f>
        <v>06</v>
      </c>
      <c r="H10504" s="0" t="str">
        <f aca="false">I10504&amp;"_"&amp;G10504&amp;"_"&amp;F10504</f>
        <v>Springfroe_06_20191024_DL2019048_FrederiksbergGym_koersel1</v>
      </c>
      <c r="I10504" s="61" t="str">
        <f aca="false">MID(RIGHT(B10504,LEN(B10504)-3),1,FIND("_",RIGHT(B10504,LEN(B10504)-3))-1)</f>
        <v>Springfroe</v>
      </c>
      <c r="J10504" s="61" t="str">
        <f aca="false">TRIM(SUBSTITUTE(RIGHT(B10504,FIND(I10504,B10504)+1),"_",""))</f>
        <v>eDNA</v>
      </c>
      <c r="K10504" s="0" t="str">
        <f aca="false">IFERROR(VALUE(SUBSTITUTE(E10504,".",",")),E10504)</f>
        <v>No Ct</v>
      </c>
      <c r="L10504" s="61" t="str">
        <f aca="false">IF(J10504="PosK",SUMIFS(K:K,J:J,"PosK",H:H,H10504),"")</f>
        <v/>
      </c>
      <c r="M10504" s="61" t="str">
        <f aca="false">IF(J10504="PosK",SUMIFS(K:K,J:J,"NegK",H:H,H10504),"")</f>
        <v/>
      </c>
      <c r="N10504" s="61" t="str">
        <f aca="false">IF(J10504="PosK",SUMIFS(K:K,J:J,"eDNA",H:H,H10504),"")</f>
        <v/>
      </c>
      <c r="Q10504" s="62"/>
    </row>
    <row r="10505" customFormat="false" ht="14.25" hidden="false" customHeight="false" outlineLevel="0" collapsed="false">
      <c r="A10505" s="0" t="s">
        <v>792</v>
      </c>
      <c r="B10505" s="52" t="s">
        <v>791</v>
      </c>
      <c r="C10505" s="52" t="s">
        <v>751</v>
      </c>
      <c r="D10505" s="53" t="n">
        <v>0.1</v>
      </c>
      <c r="E10505" s="53" t="s">
        <v>748</v>
      </c>
      <c r="F10505" s="0" t="s">
        <v>1483</v>
      </c>
      <c r="G10505" s="0" t="str">
        <f aca="false">LEFT(B10505,2)</f>
        <v>06</v>
      </c>
      <c r="H10505" s="0" t="str">
        <f aca="false">I10505&amp;"_"&amp;G10505&amp;"_"&amp;F10505</f>
        <v>Springfroe_06_20191024_DL2019048_FrederiksbergGym_koersel1</v>
      </c>
      <c r="I10505" s="61" t="str">
        <f aca="false">MID(RIGHT(B10505,LEN(B10505)-3),1,FIND("_",RIGHT(B10505,LEN(B10505)-3))-1)</f>
        <v>Springfroe</v>
      </c>
      <c r="J10505" s="61" t="str">
        <f aca="false">TRIM(SUBSTITUTE(RIGHT(B10505,FIND(I10505,B10505)+1),"_",""))</f>
        <v>eDNA</v>
      </c>
      <c r="K10505" s="0" t="str">
        <f aca="false">IFERROR(VALUE(SUBSTITUTE(E10505,".",",")),E10505)</f>
        <v>No Ct</v>
      </c>
      <c r="L10505" s="61" t="str">
        <f aca="false">IF(J10505="PosK",SUMIFS(K:K,J:J,"PosK",H:H,H10505),"")</f>
        <v/>
      </c>
      <c r="M10505" s="61" t="str">
        <f aca="false">IF(J10505="PosK",SUMIFS(K:K,J:J,"NegK",H:H,H10505),"")</f>
        <v/>
      </c>
      <c r="N10505" s="61" t="str">
        <f aca="false">IF(J10505="PosK",SUMIFS(K:K,J:J,"eDNA",H:H,H10505),"")</f>
        <v/>
      </c>
      <c r="P10505" s="62"/>
      <c r="T10505" s="63"/>
      <c r="W10505" s="64"/>
    </row>
    <row r="10506" customFormat="false" ht="14.25" hidden="false" customHeight="false" outlineLevel="0" collapsed="false">
      <c r="A10506" s="0" t="s">
        <v>794</v>
      </c>
      <c r="B10506" s="52" t="s">
        <v>960</v>
      </c>
      <c r="C10506" s="52" t="s">
        <v>743</v>
      </c>
      <c r="D10506" s="53" t="n">
        <v>0.1</v>
      </c>
      <c r="E10506" s="53" t="n">
        <v>31.12</v>
      </c>
      <c r="F10506" s="0" t="s">
        <v>1483</v>
      </c>
      <c r="G10506" s="0" t="str">
        <f aca="false">LEFT(B10506,2)</f>
        <v>07</v>
      </c>
      <c r="H10506" s="0" t="str">
        <f aca="false">I10506&amp;"_"&amp;G10506&amp;"_"&amp;F10506</f>
        <v>Springfroe_07_20191024_DL2019048_FrederiksbergGym_koersel1</v>
      </c>
      <c r="I10506" s="61" t="str">
        <f aca="false">MID(RIGHT(B10506,LEN(B10506)-3),1,FIND("_",RIGHT(B10506,LEN(B10506)-3))-1)</f>
        <v>Springfroe</v>
      </c>
      <c r="J10506" s="61" t="str">
        <f aca="false">TRIM(SUBSTITUTE(RIGHT(B10506,FIND(I10506,B10506)+1),"_",""))</f>
        <v>PosK</v>
      </c>
      <c r="K10506" s="0" t="n">
        <f aca="false">IFERROR(VALUE(SUBSTITUTE(E10506,".",",")),E10506)</f>
        <v>31.12</v>
      </c>
      <c r="L10506" s="61" t="n">
        <f aca="false">IF(J10506="PosK",SUMIFS(K:K,J:J,"PosK",H:H,H10506),"")</f>
        <v>31.12</v>
      </c>
      <c r="M10506" s="61" t="n">
        <f aca="false">IF(J10506="PosK",SUMIFS(K:K,J:J,"NegK",H:H,H10506),"")</f>
        <v>0</v>
      </c>
      <c r="N10506" s="61" t="n">
        <f aca="false">IF(J10506="PosK",SUMIFS(K:K,J:J,"eDNA",H:H,H10506),"")</f>
        <v>37.6</v>
      </c>
      <c r="P10506" s="62" t="n">
        <f aca="false">IF(K10508="No Ct",0,K10508)</f>
        <v>0</v>
      </c>
      <c r="Q10506" s="62" t="n">
        <f aca="false">IF(K10509="No Ct",0,K10509)</f>
        <v>37.6</v>
      </c>
      <c r="R10506" s="0" t="str">
        <f aca="false">IF(AND(L10506&gt;0,M10506=0),"Valid","Invalid")</f>
        <v>Valid</v>
      </c>
      <c r="S10506" s="0" t="str">
        <f aca="false">IF(OR(P10506&gt;1,Q10506&gt;1),"Present","Absent")</f>
        <v>Present</v>
      </c>
      <c r="T10506" s="63" t="str">
        <f aca="false">IF(OR(AND(P10506&gt;1,P10506&lt;41),AND(Q10506&gt;1,Q10506&lt;41)),"Ct&lt;41","Ct&gt;41")</f>
        <v>Ct&lt;41</v>
      </c>
      <c r="U10506" s="0" t="str">
        <f aca="false">I10506</f>
        <v>Springfroe</v>
      </c>
      <c r="V10506" s="0" t="str">
        <f aca="false">MID(F10506,10,9)</f>
        <v>DL2019048</v>
      </c>
      <c r="W10506" s="64" t="str">
        <f aca="false">V10506&amp;"_"&amp;U10506&amp;"_"&amp;R10506&amp;"_"&amp;S10506&amp;"_"&amp;T10506</f>
        <v>DL2019048_Springfroe_Valid_Present_Ct&lt;41</v>
      </c>
    </row>
    <row r="10507" customFormat="false" ht="14.25" hidden="false" customHeight="false" outlineLevel="0" collapsed="false">
      <c r="A10507" s="0" t="s">
        <v>796</v>
      </c>
      <c r="B10507" s="52" t="s">
        <v>961</v>
      </c>
      <c r="C10507" s="52" t="s">
        <v>747</v>
      </c>
      <c r="D10507" s="53" t="n">
        <v>0.1</v>
      </c>
      <c r="E10507" s="53" t="s">
        <v>748</v>
      </c>
      <c r="F10507" s="0" t="s">
        <v>1483</v>
      </c>
      <c r="G10507" s="0" t="str">
        <f aca="false">LEFT(B10507,2)</f>
        <v>07</v>
      </c>
      <c r="H10507" s="0" t="str">
        <f aca="false">I10507&amp;"_"&amp;G10507&amp;"_"&amp;F10507</f>
        <v>Springfroe_07_20191024_DL2019048_FrederiksbergGym_koersel1</v>
      </c>
      <c r="I10507" s="61" t="str">
        <f aca="false">MID(RIGHT(B10507,LEN(B10507)-3),1,FIND("_",RIGHT(B10507,LEN(B10507)-3))-1)</f>
        <v>Springfroe</v>
      </c>
      <c r="J10507" s="61" t="str">
        <f aca="false">TRIM(SUBSTITUTE(RIGHT(B10507,FIND(I10507,B10507)+1),"_",""))</f>
        <v>NegK</v>
      </c>
      <c r="K10507" s="0" t="str">
        <f aca="false">IFERROR(VALUE(SUBSTITUTE(E10507,".",",")),E10507)</f>
        <v>No Ct</v>
      </c>
      <c r="L10507" s="61" t="str">
        <f aca="false">IF(J10507="PosK",SUMIFS(K:K,J:J,"PosK",H:H,H10507),"")</f>
        <v/>
      </c>
      <c r="M10507" s="61" t="str">
        <f aca="false">IF(J10507="PosK",SUMIFS(K:K,J:J,"NegK",H:H,H10507),"")</f>
        <v/>
      </c>
      <c r="N10507" s="61" t="str">
        <f aca="false">IF(J10507="PosK",SUMIFS(K:K,J:J,"eDNA",H:H,H10507),"")</f>
        <v/>
      </c>
    </row>
    <row r="10508" customFormat="false" ht="14.25" hidden="false" customHeight="false" outlineLevel="0" collapsed="false">
      <c r="A10508" s="0" t="s">
        <v>798</v>
      </c>
      <c r="B10508" s="52" t="s">
        <v>962</v>
      </c>
      <c r="C10508" s="52" t="s">
        <v>751</v>
      </c>
      <c r="D10508" s="53" t="n">
        <v>0.1</v>
      </c>
      <c r="E10508" s="53" t="s">
        <v>748</v>
      </c>
      <c r="F10508" s="0" t="s">
        <v>1483</v>
      </c>
      <c r="G10508" s="0" t="str">
        <f aca="false">LEFT(B10508,2)</f>
        <v>07</v>
      </c>
      <c r="H10508" s="0" t="str">
        <f aca="false">I10508&amp;"_"&amp;G10508&amp;"_"&amp;F10508</f>
        <v>Springfroe_07_20191024_DL2019048_FrederiksbergGym_koersel1</v>
      </c>
      <c r="I10508" s="61" t="str">
        <f aca="false">MID(RIGHT(B10508,LEN(B10508)-3),1,FIND("_",RIGHT(B10508,LEN(B10508)-3))-1)</f>
        <v>Springfroe</v>
      </c>
      <c r="J10508" s="61" t="str">
        <f aca="false">TRIM(SUBSTITUTE(RIGHT(B10508,FIND(I10508,B10508)+1),"_",""))</f>
        <v>eDNA</v>
      </c>
      <c r="K10508" s="0" t="str">
        <f aca="false">IFERROR(VALUE(SUBSTITUTE(E10508,".",",")),E10508)</f>
        <v>No Ct</v>
      </c>
      <c r="L10508" s="61" t="str">
        <f aca="false">IF(J10508="PosK",SUMIFS(K:K,J:J,"PosK",H:H,H10508),"")</f>
        <v/>
      </c>
      <c r="M10508" s="61" t="str">
        <f aca="false">IF(J10508="PosK",SUMIFS(K:K,J:J,"NegK",H:H,H10508),"")</f>
        <v/>
      </c>
      <c r="N10508" s="61" t="str">
        <f aca="false">IF(J10508="PosK",SUMIFS(K:K,J:J,"eDNA",H:H,H10508),"")</f>
        <v/>
      </c>
      <c r="Q10508" s="62"/>
    </row>
    <row r="10509" customFormat="false" ht="14.25" hidden="false" customHeight="false" outlineLevel="0" collapsed="false">
      <c r="A10509" s="0" t="s">
        <v>800</v>
      </c>
      <c r="B10509" s="52" t="s">
        <v>962</v>
      </c>
      <c r="C10509" s="52" t="s">
        <v>751</v>
      </c>
      <c r="D10509" s="53" t="n">
        <v>0.1</v>
      </c>
      <c r="E10509" s="53" t="n">
        <v>37.6</v>
      </c>
      <c r="F10509" s="0" t="s">
        <v>1483</v>
      </c>
      <c r="G10509" s="0" t="str">
        <f aca="false">LEFT(B10509,2)</f>
        <v>07</v>
      </c>
      <c r="H10509" s="0" t="str">
        <f aca="false">I10509&amp;"_"&amp;G10509&amp;"_"&amp;F10509</f>
        <v>Springfroe_07_20191024_DL2019048_FrederiksbergGym_koersel1</v>
      </c>
      <c r="I10509" s="61" t="str">
        <f aca="false">MID(RIGHT(B10509,LEN(B10509)-3),1,FIND("_",RIGHT(B10509,LEN(B10509)-3))-1)</f>
        <v>Springfroe</v>
      </c>
      <c r="J10509" s="61" t="str">
        <f aca="false">TRIM(SUBSTITUTE(RIGHT(B10509,FIND(I10509,B10509)+1),"_",""))</f>
        <v>eDNA</v>
      </c>
      <c r="K10509" s="0" t="n">
        <f aca="false">IFERROR(VALUE(SUBSTITUTE(E10509,".",",")),E10509)</f>
        <v>37.6</v>
      </c>
      <c r="L10509" s="61" t="str">
        <f aca="false">IF(J10509="PosK",SUMIFS(K:K,J:J,"PosK",H:H,H10509),"")</f>
        <v/>
      </c>
      <c r="M10509" s="61" t="str">
        <f aca="false">IF(J10509="PosK",SUMIFS(K:K,J:J,"NegK",H:H,H10509),"")</f>
        <v/>
      </c>
      <c r="N10509" s="61" t="str">
        <f aca="false">IF(J10509="PosK",SUMIFS(K:K,J:J,"eDNA",H:H,H10509),"")</f>
        <v/>
      </c>
      <c r="P10509" s="62"/>
      <c r="T10509" s="63"/>
      <c r="W10509" s="64"/>
    </row>
    <row r="10510" customFormat="false" ht="14.25" hidden="false" customHeight="false" outlineLevel="0" collapsed="false">
      <c r="A10510" s="0" t="s">
        <v>802</v>
      </c>
      <c r="B10510" s="52" t="s">
        <v>964</v>
      </c>
      <c r="C10510" s="52" t="s">
        <v>743</v>
      </c>
      <c r="D10510" s="53" t="n">
        <v>0.1</v>
      </c>
      <c r="E10510" s="53" t="s">
        <v>748</v>
      </c>
      <c r="F10510" s="0" t="s">
        <v>1483</v>
      </c>
      <c r="G10510" s="0" t="str">
        <f aca="false">LEFT(B10510,2)</f>
        <v>08</v>
      </c>
      <c r="H10510" s="0" t="str">
        <f aca="false">I10510&amp;"_"&amp;G10510&amp;"_"&amp;F10510</f>
        <v>Klokkefroe_08_20191024_DL2019048_FrederiksbergGym_koersel1</v>
      </c>
      <c r="I10510" s="61" t="str">
        <f aca="false">MID(RIGHT(B10510,LEN(B10510)-3),1,FIND("_",RIGHT(B10510,LEN(B10510)-3))-1)</f>
        <v>Klokkefroe</v>
      </c>
      <c r="J10510" s="61" t="str">
        <f aca="false">TRIM(SUBSTITUTE(RIGHT(B10510,FIND(I10510,B10510)+1),"_",""))</f>
        <v>PosK</v>
      </c>
      <c r="K10510" s="0" t="str">
        <f aca="false">IFERROR(VALUE(SUBSTITUTE(E10510,".",",")),E10510)</f>
        <v>No Ct</v>
      </c>
      <c r="L10510" s="61" t="n">
        <f aca="false">IF(J10510="PosK",SUMIFS(K:K,J:J,"PosK",H:H,H10510),"")</f>
        <v>0</v>
      </c>
      <c r="M10510" s="61" t="n">
        <f aca="false">IF(J10510="PosK",SUMIFS(K:K,J:J,"NegK",H:H,H10510),"")</f>
        <v>0</v>
      </c>
      <c r="N10510" s="61" t="n">
        <f aca="false">IF(J10510="PosK",SUMIFS(K:K,J:J,"eDNA",H:H,H10510),"")</f>
        <v>0</v>
      </c>
      <c r="P10510" s="62" t="n">
        <f aca="false">IF(K10512="No Ct",0,K10512)</f>
        <v>0</v>
      </c>
      <c r="Q10510" s="62" t="n">
        <f aca="false">IF(K10513="No Ct",0,K10513)</f>
        <v>0</v>
      </c>
      <c r="R10510" s="0" t="str">
        <f aca="false">IF(AND(L10510&gt;0,M10510=0),"Valid","Invalid")</f>
        <v>Invalid</v>
      </c>
      <c r="S10510" s="0" t="str">
        <f aca="false">IF(OR(P10510&gt;1,Q10510&gt;1),"Present","Absent")</f>
        <v>Absent</v>
      </c>
      <c r="T10510" s="63" t="str">
        <f aca="false">IF(OR(AND(P10510&gt;1,P10510&lt;41),AND(Q10510&gt;1,Q10510&lt;41)),"Ct&lt;41","Ct&gt;41")</f>
        <v>Ct&gt;41</v>
      </c>
      <c r="U10510" s="0" t="str">
        <f aca="false">I10510</f>
        <v>Klokkefroe</v>
      </c>
      <c r="V10510" s="0" t="str">
        <f aca="false">MID(F10510,10,9)</f>
        <v>DL2019048</v>
      </c>
      <c r="W10510" s="64" t="str">
        <f aca="false">V10510&amp;"_"&amp;U10510&amp;"_"&amp;R10510&amp;"_"&amp;S10510&amp;"_"&amp;T10510</f>
        <v>DL2019048_Klokkefroe_Invalid_Absent_Ct&gt;41</v>
      </c>
    </row>
    <row r="10511" customFormat="false" ht="14.25" hidden="false" customHeight="false" outlineLevel="0" collapsed="false">
      <c r="A10511" s="0" t="s">
        <v>804</v>
      </c>
      <c r="B10511" s="52" t="s">
        <v>965</v>
      </c>
      <c r="C10511" s="52" t="s">
        <v>747</v>
      </c>
      <c r="D10511" s="53" t="n">
        <v>0.1</v>
      </c>
      <c r="E10511" s="53" t="s">
        <v>748</v>
      </c>
      <c r="F10511" s="0" t="s">
        <v>1483</v>
      </c>
      <c r="G10511" s="0" t="str">
        <f aca="false">LEFT(B10511,2)</f>
        <v>08</v>
      </c>
      <c r="H10511" s="0" t="str">
        <f aca="false">I10511&amp;"_"&amp;G10511&amp;"_"&amp;F10511</f>
        <v>Klokkefroe_08_20191024_DL2019048_FrederiksbergGym_koersel1</v>
      </c>
      <c r="I10511" s="61" t="str">
        <f aca="false">MID(RIGHT(B10511,LEN(B10511)-3),1,FIND("_",RIGHT(B10511,LEN(B10511)-3))-1)</f>
        <v>Klokkefroe</v>
      </c>
      <c r="J10511" s="61" t="str">
        <f aca="false">TRIM(SUBSTITUTE(RIGHT(B10511,FIND(I10511,B10511)+1),"_",""))</f>
        <v>NegK</v>
      </c>
      <c r="K10511" s="0" t="str">
        <f aca="false">IFERROR(VALUE(SUBSTITUTE(E10511,".",",")),E10511)</f>
        <v>No Ct</v>
      </c>
      <c r="L10511" s="61" t="str">
        <f aca="false">IF(J10511="PosK",SUMIFS(K:K,J:J,"PosK",H:H,H10511),"")</f>
        <v/>
      </c>
      <c r="M10511" s="61" t="str">
        <f aca="false">IF(J10511="PosK",SUMIFS(K:K,J:J,"NegK",H:H,H10511),"")</f>
        <v/>
      </c>
      <c r="N10511" s="61" t="str">
        <f aca="false">IF(J10511="PosK",SUMIFS(K:K,J:J,"eDNA",H:H,H10511),"")</f>
        <v/>
      </c>
    </row>
    <row r="10512" customFormat="false" ht="14.25" hidden="false" customHeight="false" outlineLevel="0" collapsed="false">
      <c r="A10512" s="0" t="s">
        <v>806</v>
      </c>
      <c r="B10512" s="52" t="s">
        <v>966</v>
      </c>
      <c r="C10512" s="52" t="s">
        <v>751</v>
      </c>
      <c r="D10512" s="53" t="n">
        <v>0.1</v>
      </c>
      <c r="E10512" s="53" t="s">
        <v>748</v>
      </c>
      <c r="F10512" s="0" t="s">
        <v>1483</v>
      </c>
      <c r="G10512" s="0" t="str">
        <f aca="false">LEFT(B10512,2)</f>
        <v>08</v>
      </c>
      <c r="H10512" s="0" t="str">
        <f aca="false">I10512&amp;"_"&amp;G10512&amp;"_"&amp;F10512</f>
        <v>Klokkefroe_08_20191024_DL2019048_FrederiksbergGym_koersel1</v>
      </c>
      <c r="I10512" s="61" t="str">
        <f aca="false">MID(RIGHT(B10512,LEN(B10512)-3),1,FIND("_",RIGHT(B10512,LEN(B10512)-3))-1)</f>
        <v>Klokkefroe</v>
      </c>
      <c r="J10512" s="61" t="str">
        <f aca="false">TRIM(SUBSTITUTE(RIGHT(B10512,FIND(I10512,B10512)+1),"_",""))</f>
        <v>eDNA</v>
      </c>
      <c r="K10512" s="0" t="str">
        <f aca="false">IFERROR(VALUE(SUBSTITUTE(E10512,".",",")),E10512)</f>
        <v>No Ct</v>
      </c>
      <c r="L10512" s="61" t="str">
        <f aca="false">IF(J10512="PosK",SUMIFS(K:K,J:J,"PosK",H:H,H10512),"")</f>
        <v/>
      </c>
      <c r="M10512" s="61" t="str">
        <f aca="false">IF(J10512="PosK",SUMIFS(K:K,J:J,"NegK",H:H,H10512),"")</f>
        <v/>
      </c>
      <c r="N10512" s="61" t="str">
        <f aca="false">IF(J10512="PosK",SUMIFS(K:K,J:J,"eDNA",H:H,H10512),"")</f>
        <v/>
      </c>
      <c r="Q10512" s="62"/>
    </row>
    <row r="10513" customFormat="false" ht="14.25" hidden="false" customHeight="false" outlineLevel="0" collapsed="false">
      <c r="A10513" s="0" t="s">
        <v>808</v>
      </c>
      <c r="B10513" s="52" t="s">
        <v>966</v>
      </c>
      <c r="C10513" s="52" t="s">
        <v>751</v>
      </c>
      <c r="D10513" s="53" t="n">
        <v>0.1</v>
      </c>
      <c r="E10513" s="53" t="s">
        <v>748</v>
      </c>
      <c r="F10513" s="0" t="s">
        <v>1483</v>
      </c>
      <c r="G10513" s="0" t="str">
        <f aca="false">LEFT(B10513,2)</f>
        <v>08</v>
      </c>
      <c r="H10513" s="0" t="str">
        <f aca="false">I10513&amp;"_"&amp;G10513&amp;"_"&amp;F10513</f>
        <v>Klokkefroe_08_20191024_DL2019048_FrederiksbergGym_koersel1</v>
      </c>
      <c r="I10513" s="61" t="str">
        <f aca="false">MID(RIGHT(B10513,LEN(B10513)-3),1,FIND("_",RIGHT(B10513,LEN(B10513)-3))-1)</f>
        <v>Klokkefroe</v>
      </c>
      <c r="J10513" s="61" t="str">
        <f aca="false">TRIM(SUBSTITUTE(RIGHT(B10513,FIND(I10513,B10513)+1),"_",""))</f>
        <v>eDNA</v>
      </c>
      <c r="K10513" s="0" t="str">
        <f aca="false">IFERROR(VALUE(SUBSTITUTE(E10513,".",",")),E10513)</f>
        <v>No Ct</v>
      </c>
      <c r="L10513" s="61" t="str">
        <f aca="false">IF(J10513="PosK",SUMIFS(K:K,J:J,"PosK",H:H,H10513),"")</f>
        <v/>
      </c>
      <c r="M10513" s="61" t="str">
        <f aca="false">IF(J10513="PosK",SUMIFS(K:K,J:J,"NegK",H:H,H10513),"")</f>
        <v/>
      </c>
      <c r="N10513" s="61" t="str">
        <f aca="false">IF(J10513="PosK",SUMIFS(K:K,J:J,"eDNA",H:H,H10513),"")</f>
        <v/>
      </c>
      <c r="P10513" s="62"/>
      <c r="T10513" s="63"/>
      <c r="W10513" s="64"/>
    </row>
    <row r="10514" customFormat="false" ht="14.25" hidden="false" customHeight="false" outlineLevel="0" collapsed="false">
      <c r="A10514" s="0" t="s">
        <v>810</v>
      </c>
      <c r="B10514" s="52" t="s">
        <v>968</v>
      </c>
      <c r="C10514" s="52" t="s">
        <v>743</v>
      </c>
      <c r="D10514" s="53" t="n">
        <v>0.1</v>
      </c>
      <c r="E10514" s="53" t="n">
        <v>26.41</v>
      </c>
      <c r="F10514" s="0" t="s">
        <v>1483</v>
      </c>
      <c r="G10514" s="0" t="str">
        <f aca="false">LEFT(B10514,2)</f>
        <v>09</v>
      </c>
      <c r="H10514" s="0" t="str">
        <f aca="false">I10514&amp;"_"&amp;G10514&amp;"_"&amp;F10514</f>
        <v>Skrubtudse_09_20191024_DL2019048_FrederiksbergGym_koersel1</v>
      </c>
      <c r="I10514" s="61" t="str">
        <f aca="false">MID(RIGHT(B10514,LEN(B10514)-3),1,FIND("_",RIGHT(B10514,LEN(B10514)-3))-1)</f>
        <v>Skrubtudse</v>
      </c>
      <c r="J10514" s="61" t="str">
        <f aca="false">TRIM(SUBSTITUTE(RIGHT(B10514,FIND(I10514,B10514)+1),"_",""))</f>
        <v>PosK</v>
      </c>
      <c r="K10514" s="0" t="n">
        <f aca="false">IFERROR(VALUE(SUBSTITUTE(E10514,".",",")),E10514)</f>
        <v>26.41</v>
      </c>
      <c r="L10514" s="61" t="n">
        <f aca="false">IF(J10514="PosK",SUMIFS(K:K,J:J,"PosK",H:H,H10514),"")</f>
        <v>26.41</v>
      </c>
      <c r="M10514" s="61" t="n">
        <f aca="false">IF(J10514="PosK",SUMIFS(K:K,J:J,"NegK",H:H,H10514),"")</f>
        <v>0</v>
      </c>
      <c r="N10514" s="61" t="n">
        <f aca="false">IF(J10514="PosK",SUMIFS(K:K,J:J,"eDNA",H:H,H10514),"")</f>
        <v>66.89</v>
      </c>
      <c r="P10514" s="62" t="n">
        <f aca="false">IF(K10516="No Ct",0,K10516)</f>
        <v>33.39</v>
      </c>
      <c r="Q10514" s="62" t="n">
        <f aca="false">IF(K10517="No Ct",0,K10517)</f>
        <v>33.5</v>
      </c>
      <c r="R10514" s="0" t="str">
        <f aca="false">IF(AND(L10514&gt;0,M10514=0),"Valid","Invalid")</f>
        <v>Valid</v>
      </c>
      <c r="S10514" s="0" t="str">
        <f aca="false">IF(OR(P10514&gt;1,Q10514&gt;1),"Present","Absent")</f>
        <v>Present</v>
      </c>
      <c r="T10514" s="63" t="str">
        <f aca="false">IF(OR(AND(P10514&gt;1,P10514&lt;41),AND(Q10514&gt;1,Q10514&lt;41)),"Ct&lt;41","Ct&gt;41")</f>
        <v>Ct&lt;41</v>
      </c>
      <c r="U10514" s="0" t="str">
        <f aca="false">I10514</f>
        <v>Skrubtudse</v>
      </c>
      <c r="V10514" s="0" t="str">
        <f aca="false">MID(F10514,10,9)</f>
        <v>DL2019048</v>
      </c>
      <c r="W10514" s="64" t="str">
        <f aca="false">V10514&amp;"_"&amp;U10514&amp;"_"&amp;R10514&amp;"_"&amp;S10514&amp;"_"&amp;T10514</f>
        <v>DL2019048_Skrubtudse_Valid_Present_Ct&lt;41</v>
      </c>
    </row>
    <row r="10515" customFormat="false" ht="14.25" hidden="false" customHeight="false" outlineLevel="0" collapsed="false">
      <c r="A10515" s="0" t="s">
        <v>812</v>
      </c>
      <c r="B10515" s="52" t="s">
        <v>969</v>
      </c>
      <c r="C10515" s="52" t="s">
        <v>747</v>
      </c>
      <c r="D10515" s="53" t="n">
        <v>0.1</v>
      </c>
      <c r="E10515" s="53" t="s">
        <v>748</v>
      </c>
      <c r="F10515" s="0" t="s">
        <v>1483</v>
      </c>
      <c r="G10515" s="0" t="str">
        <f aca="false">LEFT(B10515,2)</f>
        <v>09</v>
      </c>
      <c r="H10515" s="0" t="str">
        <f aca="false">I10515&amp;"_"&amp;G10515&amp;"_"&amp;F10515</f>
        <v>Skrubtudse_09_20191024_DL2019048_FrederiksbergGym_koersel1</v>
      </c>
      <c r="I10515" s="61" t="str">
        <f aca="false">MID(RIGHT(B10515,LEN(B10515)-3),1,FIND("_",RIGHT(B10515,LEN(B10515)-3))-1)</f>
        <v>Skrubtudse</v>
      </c>
      <c r="J10515" s="61" t="str">
        <f aca="false">TRIM(SUBSTITUTE(RIGHT(B10515,FIND(I10515,B10515)+1),"_",""))</f>
        <v>NegK</v>
      </c>
      <c r="K10515" s="0" t="str">
        <f aca="false">IFERROR(VALUE(SUBSTITUTE(E10515,".",",")),E10515)</f>
        <v>No Ct</v>
      </c>
      <c r="L10515" s="61" t="str">
        <f aca="false">IF(J10515="PosK",SUMIFS(K:K,J:J,"PosK",H:H,H10515),"")</f>
        <v/>
      </c>
      <c r="M10515" s="61" t="str">
        <f aca="false">IF(J10515="PosK",SUMIFS(K:K,J:J,"NegK",H:H,H10515),"")</f>
        <v/>
      </c>
      <c r="N10515" s="61" t="str">
        <f aca="false">IF(J10515="PosK",SUMIFS(K:K,J:J,"eDNA",H:H,H10515),"")</f>
        <v/>
      </c>
    </row>
    <row r="10516" customFormat="false" ht="14.25" hidden="false" customHeight="false" outlineLevel="0" collapsed="false">
      <c r="A10516" s="0" t="s">
        <v>814</v>
      </c>
      <c r="B10516" s="52" t="s">
        <v>970</v>
      </c>
      <c r="C10516" s="52" t="s">
        <v>751</v>
      </c>
      <c r="D10516" s="53" t="n">
        <v>0.1</v>
      </c>
      <c r="E10516" s="53" t="n">
        <v>33.39</v>
      </c>
      <c r="F10516" s="0" t="s">
        <v>1483</v>
      </c>
      <c r="G10516" s="0" t="str">
        <f aca="false">LEFT(B10516,2)</f>
        <v>09</v>
      </c>
      <c r="H10516" s="0" t="str">
        <f aca="false">I10516&amp;"_"&amp;G10516&amp;"_"&amp;F10516</f>
        <v>Skrubtudse_09_20191024_DL2019048_FrederiksbergGym_koersel1</v>
      </c>
      <c r="I10516" s="61" t="str">
        <f aca="false">MID(RIGHT(B10516,LEN(B10516)-3),1,FIND("_",RIGHT(B10516,LEN(B10516)-3))-1)</f>
        <v>Skrubtudse</v>
      </c>
      <c r="J10516" s="61" t="str">
        <f aca="false">TRIM(SUBSTITUTE(RIGHT(B10516,FIND(I10516,B10516)+1),"_",""))</f>
        <v>eDNA</v>
      </c>
      <c r="K10516" s="0" t="n">
        <f aca="false">IFERROR(VALUE(SUBSTITUTE(E10516,".",",")),E10516)</f>
        <v>33.39</v>
      </c>
      <c r="L10516" s="61" t="str">
        <f aca="false">IF(J10516="PosK",SUMIFS(K:K,J:J,"PosK",H:H,H10516),"")</f>
        <v/>
      </c>
      <c r="M10516" s="61" t="str">
        <f aca="false">IF(J10516="PosK",SUMIFS(K:K,J:J,"NegK",H:H,H10516),"")</f>
        <v/>
      </c>
      <c r="N10516" s="61" t="str">
        <f aca="false">IF(J10516="PosK",SUMIFS(K:K,J:J,"eDNA",H:H,H10516),"")</f>
        <v/>
      </c>
      <c r="Q10516" s="62"/>
    </row>
    <row r="10517" customFormat="false" ht="14.25" hidden="false" customHeight="false" outlineLevel="0" collapsed="false">
      <c r="A10517" s="0" t="s">
        <v>816</v>
      </c>
      <c r="B10517" s="52" t="s">
        <v>970</v>
      </c>
      <c r="C10517" s="52" t="s">
        <v>751</v>
      </c>
      <c r="D10517" s="53" t="n">
        <v>0.1</v>
      </c>
      <c r="E10517" s="53" t="n">
        <v>33.5</v>
      </c>
      <c r="F10517" s="0" t="s">
        <v>1483</v>
      </c>
      <c r="G10517" s="0" t="str">
        <f aca="false">LEFT(B10517,2)</f>
        <v>09</v>
      </c>
      <c r="H10517" s="0" t="str">
        <f aca="false">I10517&amp;"_"&amp;G10517&amp;"_"&amp;F10517</f>
        <v>Skrubtudse_09_20191024_DL2019048_FrederiksbergGym_koersel1</v>
      </c>
      <c r="I10517" s="61" t="str">
        <f aca="false">MID(RIGHT(B10517,LEN(B10517)-3),1,FIND("_",RIGHT(B10517,LEN(B10517)-3))-1)</f>
        <v>Skrubtudse</v>
      </c>
      <c r="J10517" s="61" t="str">
        <f aca="false">TRIM(SUBSTITUTE(RIGHT(B10517,FIND(I10517,B10517)+1),"_",""))</f>
        <v>eDNA</v>
      </c>
      <c r="K10517" s="0" t="n">
        <f aca="false">IFERROR(VALUE(SUBSTITUTE(E10517,".",",")),E10517)</f>
        <v>33.5</v>
      </c>
      <c r="L10517" s="61" t="str">
        <f aca="false">IF(J10517="PosK",SUMIFS(K:K,J:J,"PosK",H:H,H10517),"")</f>
        <v/>
      </c>
      <c r="M10517" s="61" t="str">
        <f aca="false">IF(J10517="PosK",SUMIFS(K:K,J:J,"NegK",H:H,H10517),"")</f>
        <v/>
      </c>
      <c r="N10517" s="61" t="str">
        <f aca="false">IF(J10517="PosK",SUMIFS(K:K,J:J,"eDNA",H:H,H10517),"")</f>
        <v/>
      </c>
      <c r="P10517" s="62"/>
      <c r="T10517" s="63"/>
      <c r="W10517" s="64"/>
    </row>
    <row r="10518" customFormat="false" ht="14.25" hidden="false" customHeight="false" outlineLevel="0" collapsed="false">
      <c r="A10518" s="0" t="s">
        <v>818</v>
      </c>
      <c r="B10518" s="52" t="s">
        <v>972</v>
      </c>
      <c r="C10518" s="52" t="s">
        <v>743</v>
      </c>
      <c r="D10518" s="53" t="n">
        <v>0.1</v>
      </c>
      <c r="E10518" s="53" t="n">
        <v>24.05</v>
      </c>
      <c r="F10518" s="0" t="s">
        <v>1483</v>
      </c>
      <c r="G10518" s="0" t="str">
        <f aca="false">LEFT(B10518,2)</f>
        <v>10</v>
      </c>
      <c r="H10518" s="0" t="str">
        <f aca="false">I10518&amp;"_"&amp;G10518&amp;"_"&amp;F10518</f>
        <v>Skrubtudse_10_20191024_DL2019048_FrederiksbergGym_koersel1</v>
      </c>
      <c r="I10518" s="61" t="str">
        <f aca="false">MID(RIGHT(B10518,LEN(B10518)-3),1,FIND("_",RIGHT(B10518,LEN(B10518)-3))-1)</f>
        <v>Skrubtudse</v>
      </c>
      <c r="J10518" s="61" t="str">
        <f aca="false">TRIM(SUBSTITUTE(RIGHT(B10518,FIND(I10518,B10518)+1),"_",""))</f>
        <v>PosK</v>
      </c>
      <c r="K10518" s="0" t="n">
        <f aca="false">IFERROR(VALUE(SUBSTITUTE(E10518,".",",")),E10518)</f>
        <v>24.05</v>
      </c>
      <c r="L10518" s="61" t="n">
        <f aca="false">IF(J10518="PosK",SUMIFS(K:K,J:J,"PosK",H:H,H10518),"")</f>
        <v>24.05</v>
      </c>
      <c r="M10518" s="61" t="n">
        <f aca="false">IF(J10518="PosK",SUMIFS(K:K,J:J,"NegK",H:H,H10518),"")</f>
        <v>0</v>
      </c>
      <c r="N10518" s="61" t="n">
        <f aca="false">IF(J10518="PosK",SUMIFS(K:K,J:J,"eDNA",H:H,H10518),"")</f>
        <v>66.6</v>
      </c>
      <c r="P10518" s="62" t="n">
        <f aca="false">IF(K10520="No Ct",0,K10520)</f>
        <v>33.4</v>
      </c>
      <c r="Q10518" s="62" t="n">
        <f aca="false">IF(K10521="No Ct",0,K10521)</f>
        <v>33.2</v>
      </c>
      <c r="R10518" s="0" t="str">
        <f aca="false">IF(AND(L10518&gt;0,M10518=0),"Valid","Invalid")</f>
        <v>Valid</v>
      </c>
      <c r="S10518" s="0" t="str">
        <f aca="false">IF(OR(P10518&gt;1,Q10518&gt;1),"Present","Absent")</f>
        <v>Present</v>
      </c>
      <c r="T10518" s="63" t="str">
        <f aca="false">IF(OR(AND(P10518&gt;1,P10518&lt;41),AND(Q10518&gt;1,Q10518&lt;41)),"Ct&lt;41","Ct&gt;41")</f>
        <v>Ct&lt;41</v>
      </c>
      <c r="U10518" s="0" t="str">
        <f aca="false">I10518</f>
        <v>Skrubtudse</v>
      </c>
      <c r="V10518" s="0" t="str">
        <f aca="false">MID(F10518,10,9)</f>
        <v>DL2019048</v>
      </c>
      <c r="W10518" s="64" t="str">
        <f aca="false">V10518&amp;"_"&amp;U10518&amp;"_"&amp;R10518&amp;"_"&amp;S10518&amp;"_"&amp;T10518</f>
        <v>DL2019048_Skrubtudse_Valid_Present_Ct&lt;41</v>
      </c>
    </row>
    <row r="10519" customFormat="false" ht="14.25" hidden="false" customHeight="false" outlineLevel="0" collapsed="false">
      <c r="A10519" s="0" t="s">
        <v>820</v>
      </c>
      <c r="B10519" s="52" t="s">
        <v>973</v>
      </c>
      <c r="C10519" s="52" t="s">
        <v>747</v>
      </c>
      <c r="D10519" s="53" t="n">
        <v>0.1</v>
      </c>
      <c r="E10519" s="53" t="s">
        <v>748</v>
      </c>
      <c r="F10519" s="0" t="s">
        <v>1483</v>
      </c>
      <c r="G10519" s="0" t="str">
        <f aca="false">LEFT(B10519,2)</f>
        <v>10</v>
      </c>
      <c r="H10519" s="0" t="str">
        <f aca="false">I10519&amp;"_"&amp;G10519&amp;"_"&amp;F10519</f>
        <v>Skrubtudse_10_20191024_DL2019048_FrederiksbergGym_koersel1</v>
      </c>
      <c r="I10519" s="61" t="str">
        <f aca="false">MID(RIGHT(B10519,LEN(B10519)-3),1,FIND("_",RIGHT(B10519,LEN(B10519)-3))-1)</f>
        <v>Skrubtudse</v>
      </c>
      <c r="J10519" s="61" t="str">
        <f aca="false">TRIM(SUBSTITUTE(RIGHT(B10519,FIND(I10519,B10519)+1),"_",""))</f>
        <v>NegK</v>
      </c>
      <c r="K10519" s="0" t="str">
        <f aca="false">IFERROR(VALUE(SUBSTITUTE(E10519,".",",")),E10519)</f>
        <v>No Ct</v>
      </c>
      <c r="L10519" s="61" t="str">
        <f aca="false">IF(J10519="PosK",SUMIFS(K:K,J:J,"PosK",H:H,H10519),"")</f>
        <v/>
      </c>
      <c r="M10519" s="61" t="str">
        <f aca="false">IF(J10519="PosK",SUMIFS(K:K,J:J,"NegK",H:H,H10519),"")</f>
        <v/>
      </c>
      <c r="N10519" s="61" t="str">
        <f aca="false">IF(J10519="PosK",SUMIFS(K:K,J:J,"eDNA",H:H,H10519),"")</f>
        <v/>
      </c>
    </row>
    <row r="10520" customFormat="false" ht="14.25" hidden="false" customHeight="false" outlineLevel="0" collapsed="false">
      <c r="A10520" s="0" t="s">
        <v>822</v>
      </c>
      <c r="B10520" s="52" t="s">
        <v>974</v>
      </c>
      <c r="C10520" s="52" t="s">
        <v>751</v>
      </c>
      <c r="D10520" s="53" t="n">
        <v>0.1</v>
      </c>
      <c r="E10520" s="53" t="n">
        <v>33.4</v>
      </c>
      <c r="F10520" s="0" t="s">
        <v>1483</v>
      </c>
      <c r="G10520" s="0" t="str">
        <f aca="false">LEFT(B10520,2)</f>
        <v>10</v>
      </c>
      <c r="H10520" s="0" t="str">
        <f aca="false">I10520&amp;"_"&amp;G10520&amp;"_"&amp;F10520</f>
        <v>Skrubtudse_10_20191024_DL2019048_FrederiksbergGym_koersel1</v>
      </c>
      <c r="I10520" s="61" t="str">
        <f aca="false">MID(RIGHT(B10520,LEN(B10520)-3),1,FIND("_",RIGHT(B10520,LEN(B10520)-3))-1)</f>
        <v>Skrubtudse</v>
      </c>
      <c r="J10520" s="61" t="str">
        <f aca="false">TRIM(SUBSTITUTE(RIGHT(B10520,FIND(I10520,B10520)+1),"_",""))</f>
        <v>eDNA</v>
      </c>
      <c r="K10520" s="0" t="n">
        <f aca="false">IFERROR(VALUE(SUBSTITUTE(E10520,".",",")),E10520)</f>
        <v>33.4</v>
      </c>
      <c r="L10520" s="61" t="str">
        <f aca="false">IF(J10520="PosK",SUMIFS(K:K,J:J,"PosK",H:H,H10520),"")</f>
        <v/>
      </c>
      <c r="M10520" s="61" t="str">
        <f aca="false">IF(J10520="PosK",SUMIFS(K:K,J:J,"NegK",H:H,H10520),"")</f>
        <v/>
      </c>
      <c r="N10520" s="61" t="str">
        <f aca="false">IF(J10520="PosK",SUMIFS(K:K,J:J,"eDNA",H:H,H10520),"")</f>
        <v/>
      </c>
      <c r="Q10520" s="62"/>
    </row>
    <row r="10521" customFormat="false" ht="14.25" hidden="false" customHeight="false" outlineLevel="0" collapsed="false">
      <c r="A10521" s="0" t="s">
        <v>824</v>
      </c>
      <c r="B10521" s="52" t="s">
        <v>974</v>
      </c>
      <c r="C10521" s="52" t="s">
        <v>751</v>
      </c>
      <c r="D10521" s="53" t="n">
        <v>0.1</v>
      </c>
      <c r="E10521" s="53" t="n">
        <v>33.2</v>
      </c>
      <c r="F10521" s="0" t="s">
        <v>1483</v>
      </c>
      <c r="G10521" s="0" t="str">
        <f aca="false">LEFT(B10521,2)</f>
        <v>10</v>
      </c>
      <c r="H10521" s="0" t="str">
        <f aca="false">I10521&amp;"_"&amp;G10521&amp;"_"&amp;F10521</f>
        <v>Skrubtudse_10_20191024_DL2019048_FrederiksbergGym_koersel1</v>
      </c>
      <c r="I10521" s="61" t="str">
        <f aca="false">MID(RIGHT(B10521,LEN(B10521)-3),1,FIND("_",RIGHT(B10521,LEN(B10521)-3))-1)</f>
        <v>Skrubtudse</v>
      </c>
      <c r="J10521" s="61" t="str">
        <f aca="false">TRIM(SUBSTITUTE(RIGHT(B10521,FIND(I10521,B10521)+1),"_",""))</f>
        <v>eDNA</v>
      </c>
      <c r="K10521" s="0" t="n">
        <f aca="false">IFERROR(VALUE(SUBSTITUTE(E10521,".",",")),E10521)</f>
        <v>33.2</v>
      </c>
      <c r="L10521" s="61" t="str">
        <f aca="false">IF(J10521="PosK",SUMIFS(K:K,J:J,"PosK",H:H,H10521),"")</f>
        <v/>
      </c>
      <c r="M10521" s="61" t="str">
        <f aca="false">IF(J10521="PosK",SUMIFS(K:K,J:J,"NegK",H:H,H10521),"")</f>
        <v/>
      </c>
      <c r="N10521" s="61" t="str">
        <f aca="false">IF(J10521="PosK",SUMIFS(K:K,J:J,"eDNA",H:H,H10521),"")</f>
        <v/>
      </c>
      <c r="P10521" s="62"/>
      <c r="T10521" s="63"/>
      <c r="W10521" s="64"/>
    </row>
    <row r="10522" customFormat="false" ht="14.25" hidden="false" customHeight="false" outlineLevel="0" collapsed="false">
      <c r="A10522" s="0" t="s">
        <v>826</v>
      </c>
      <c r="B10522" s="52" t="s">
        <v>976</v>
      </c>
      <c r="C10522" s="52" t="s">
        <v>743</v>
      </c>
      <c r="D10522" s="53" t="n">
        <v>0.1</v>
      </c>
      <c r="E10522" s="53" t="s">
        <v>748</v>
      </c>
      <c r="F10522" s="0" t="s">
        <v>1483</v>
      </c>
      <c r="G10522" s="0" t="str">
        <f aca="false">LEFT(B10522,2)</f>
        <v>11</v>
      </c>
      <c r="H10522" s="0" t="str">
        <f aca="false">I10522&amp;"_"&amp;G10522&amp;"_"&amp;F10522</f>
        <v>Bjergsalamander_11_20191024_DL2019048_FrederiksbergGym_koersel1</v>
      </c>
      <c r="I10522" s="61" t="str">
        <f aca="false">MID(RIGHT(B10522,LEN(B10522)-3),1,FIND("_",RIGHT(B10522,LEN(B10522)-3))-1)</f>
        <v>Bjergsalamander</v>
      </c>
      <c r="J10522" s="61" t="str">
        <f aca="false">TRIM(SUBSTITUTE(RIGHT(B10522,FIND(I10522,B10522)+1),"_",""))</f>
        <v>PosK</v>
      </c>
      <c r="K10522" s="0" t="str">
        <f aca="false">IFERROR(VALUE(SUBSTITUTE(E10522,".",",")),E10522)</f>
        <v>No Ct</v>
      </c>
      <c r="L10522" s="61" t="n">
        <f aca="false">IF(J10522="PosK",SUMIFS(K:K,J:J,"PosK",H:H,H10522),"")</f>
        <v>0</v>
      </c>
      <c r="M10522" s="61" t="n">
        <f aca="false">IF(J10522="PosK",SUMIFS(K:K,J:J,"NegK",H:H,H10522),"")</f>
        <v>0</v>
      </c>
      <c r="N10522" s="61" t="n">
        <f aca="false">IF(J10522="PosK",SUMIFS(K:K,J:J,"eDNA",H:H,H10522),"")</f>
        <v>0</v>
      </c>
      <c r="P10522" s="62" t="n">
        <f aca="false">IF(K10524="No Ct",0,K10524)</f>
        <v>0</v>
      </c>
      <c r="Q10522" s="62" t="n">
        <f aca="false">IF(K10525="No Ct",0,K10525)</f>
        <v>0</v>
      </c>
      <c r="R10522" s="0" t="str">
        <f aca="false">IF(AND(L10522&gt;0,M10522=0),"Valid","Invalid")</f>
        <v>Invalid</v>
      </c>
      <c r="S10522" s="0" t="str">
        <f aca="false">IF(OR(P10522&gt;1,Q10522&gt;1),"Present","Absent")</f>
        <v>Absent</v>
      </c>
      <c r="T10522" s="63" t="str">
        <f aca="false">IF(OR(AND(P10522&gt;1,P10522&lt;41),AND(Q10522&gt;1,Q10522&lt;41)),"Ct&lt;41","Ct&gt;41")</f>
        <v>Ct&gt;41</v>
      </c>
      <c r="U10522" s="0" t="str">
        <f aca="false">I10522</f>
        <v>Bjergsalamander</v>
      </c>
      <c r="V10522" s="0" t="str">
        <f aca="false">MID(F10522,10,9)</f>
        <v>DL2019048</v>
      </c>
      <c r="W10522" s="64" t="str">
        <f aca="false">V10522&amp;"_"&amp;U10522&amp;"_"&amp;R10522&amp;"_"&amp;S10522&amp;"_"&amp;T10522</f>
        <v>DL2019048_Bjergsalamander_Invalid_Absent_Ct&gt;41</v>
      </c>
    </row>
    <row r="10523" customFormat="false" ht="14.25" hidden="false" customHeight="false" outlineLevel="0" collapsed="false">
      <c r="A10523" s="0" t="s">
        <v>828</v>
      </c>
      <c r="B10523" s="52" t="s">
        <v>977</v>
      </c>
      <c r="C10523" s="52" t="s">
        <v>747</v>
      </c>
      <c r="D10523" s="53" t="n">
        <v>0.1</v>
      </c>
      <c r="E10523" s="53" t="s">
        <v>748</v>
      </c>
      <c r="F10523" s="0" t="s">
        <v>1483</v>
      </c>
      <c r="G10523" s="0" t="str">
        <f aca="false">LEFT(B10523,2)</f>
        <v>11</v>
      </c>
      <c r="H10523" s="0" t="str">
        <f aca="false">I10523&amp;"_"&amp;G10523&amp;"_"&amp;F10523</f>
        <v>Bjergsalamander_11_20191024_DL2019048_FrederiksbergGym_koersel1</v>
      </c>
      <c r="I10523" s="61" t="str">
        <f aca="false">MID(RIGHT(B10523,LEN(B10523)-3),1,FIND("_",RIGHT(B10523,LEN(B10523)-3))-1)</f>
        <v>Bjergsalamander</v>
      </c>
      <c r="J10523" s="61" t="str">
        <f aca="false">TRIM(SUBSTITUTE(RIGHT(B10523,FIND(I10523,B10523)+1),"_",""))</f>
        <v>NegK</v>
      </c>
      <c r="K10523" s="0" t="str">
        <f aca="false">IFERROR(VALUE(SUBSTITUTE(E10523,".",",")),E10523)</f>
        <v>No Ct</v>
      </c>
      <c r="L10523" s="61" t="str">
        <f aca="false">IF(J10523="PosK",SUMIFS(K:K,J:J,"PosK",H:H,H10523),"")</f>
        <v/>
      </c>
      <c r="M10523" s="61" t="str">
        <f aca="false">IF(J10523="PosK",SUMIFS(K:K,J:J,"NegK",H:H,H10523),"")</f>
        <v/>
      </c>
      <c r="N10523" s="61" t="str">
        <f aca="false">IF(J10523="PosK",SUMIFS(K:K,J:J,"eDNA",H:H,H10523),"")</f>
        <v/>
      </c>
    </row>
    <row r="10524" customFormat="false" ht="14.25" hidden="false" customHeight="false" outlineLevel="0" collapsed="false">
      <c r="A10524" s="0" t="s">
        <v>830</v>
      </c>
      <c r="B10524" s="52" t="s">
        <v>978</v>
      </c>
      <c r="C10524" s="52" t="s">
        <v>751</v>
      </c>
      <c r="D10524" s="53" t="n">
        <v>0.1</v>
      </c>
      <c r="E10524" s="53" t="s">
        <v>748</v>
      </c>
      <c r="F10524" s="0" t="s">
        <v>1483</v>
      </c>
      <c r="G10524" s="0" t="str">
        <f aca="false">LEFT(B10524,2)</f>
        <v>11</v>
      </c>
      <c r="H10524" s="0" t="str">
        <f aca="false">I10524&amp;"_"&amp;G10524&amp;"_"&amp;F10524</f>
        <v>Bjergsalamander_11_20191024_DL2019048_FrederiksbergGym_koersel1</v>
      </c>
      <c r="I10524" s="61" t="str">
        <f aca="false">MID(RIGHT(B10524,LEN(B10524)-3),1,FIND("_",RIGHT(B10524,LEN(B10524)-3))-1)</f>
        <v>Bjergsalamander</v>
      </c>
      <c r="J10524" s="61" t="str">
        <f aca="false">TRIM(SUBSTITUTE(RIGHT(B10524,FIND(I10524,B10524)+1),"_",""))</f>
        <v>eDNA</v>
      </c>
      <c r="K10524" s="0" t="str">
        <f aca="false">IFERROR(VALUE(SUBSTITUTE(E10524,".",",")),E10524)</f>
        <v>No Ct</v>
      </c>
      <c r="L10524" s="61" t="str">
        <f aca="false">IF(J10524="PosK",SUMIFS(K:K,J:J,"PosK",H:H,H10524),"")</f>
        <v/>
      </c>
      <c r="M10524" s="61" t="str">
        <f aca="false">IF(J10524="PosK",SUMIFS(K:K,J:J,"NegK",H:H,H10524),"")</f>
        <v/>
      </c>
      <c r="N10524" s="61" t="str">
        <f aca="false">IF(J10524="PosK",SUMIFS(K:K,J:J,"eDNA",H:H,H10524),"")</f>
        <v/>
      </c>
      <c r="Q10524" s="62"/>
    </row>
    <row r="10525" customFormat="false" ht="14.25" hidden="false" customHeight="false" outlineLevel="0" collapsed="false">
      <c r="A10525" s="0" t="s">
        <v>832</v>
      </c>
      <c r="B10525" s="52" t="s">
        <v>978</v>
      </c>
      <c r="C10525" s="52" t="s">
        <v>751</v>
      </c>
      <c r="D10525" s="53" t="n">
        <v>0.1</v>
      </c>
      <c r="E10525" s="53" t="s">
        <v>748</v>
      </c>
      <c r="F10525" s="0" t="s">
        <v>1483</v>
      </c>
      <c r="G10525" s="0" t="str">
        <f aca="false">LEFT(B10525,2)</f>
        <v>11</v>
      </c>
      <c r="H10525" s="0" t="str">
        <f aca="false">I10525&amp;"_"&amp;G10525&amp;"_"&amp;F10525</f>
        <v>Bjergsalamander_11_20191024_DL2019048_FrederiksbergGym_koersel1</v>
      </c>
      <c r="I10525" s="61" t="str">
        <f aca="false">MID(RIGHT(B10525,LEN(B10525)-3),1,FIND("_",RIGHT(B10525,LEN(B10525)-3))-1)</f>
        <v>Bjergsalamander</v>
      </c>
      <c r="J10525" s="61" t="str">
        <f aca="false">TRIM(SUBSTITUTE(RIGHT(B10525,FIND(I10525,B10525)+1),"_",""))</f>
        <v>eDNA</v>
      </c>
      <c r="K10525" s="0" t="str">
        <f aca="false">IFERROR(VALUE(SUBSTITUTE(E10525,".",",")),E10525)</f>
        <v>No Ct</v>
      </c>
      <c r="L10525" s="61" t="str">
        <f aca="false">IF(J10525="PosK",SUMIFS(K:K,J:J,"PosK",H:H,H10525),"")</f>
        <v/>
      </c>
      <c r="M10525" s="61" t="str">
        <f aca="false">IF(J10525="PosK",SUMIFS(K:K,J:J,"NegK",H:H,H10525),"")</f>
        <v/>
      </c>
      <c r="N10525" s="61" t="str">
        <f aca="false">IF(J10525="PosK",SUMIFS(K:K,J:J,"eDNA",H:H,H10525),"")</f>
        <v/>
      </c>
      <c r="P10525" s="62"/>
      <c r="T10525" s="63"/>
      <c r="W10525" s="64"/>
    </row>
    <row r="10526" customFormat="false" ht="14.25" hidden="false" customHeight="false" outlineLevel="0" collapsed="false">
      <c r="A10526" s="0" t="s">
        <v>834</v>
      </c>
      <c r="B10526" s="52" t="s">
        <v>980</v>
      </c>
      <c r="C10526" s="52" t="s">
        <v>743</v>
      </c>
      <c r="D10526" s="53" t="n">
        <v>0.1</v>
      </c>
      <c r="E10526" s="53" t="n">
        <v>28.95</v>
      </c>
      <c r="F10526" s="0" t="s">
        <v>1483</v>
      </c>
      <c r="G10526" s="0" t="str">
        <f aca="false">LEFT(B10526,2)</f>
        <v>12</v>
      </c>
      <c r="H10526" s="0" t="str">
        <f aca="false">I10526&amp;"_"&amp;G10526&amp;"_"&amp;F10526</f>
        <v>Latterfroe_12_20191024_DL2019048_FrederiksbergGym_koersel1</v>
      </c>
      <c r="I10526" s="61" t="str">
        <f aca="false">MID(RIGHT(B10526,LEN(B10526)-3),1,FIND("_",RIGHT(B10526,LEN(B10526)-3))-1)</f>
        <v>Latterfroe</v>
      </c>
      <c r="J10526" s="61" t="str">
        <f aca="false">TRIM(SUBSTITUTE(RIGHT(B10526,FIND(I10526,B10526)+1),"_",""))</f>
        <v>PosK</v>
      </c>
      <c r="K10526" s="0" t="n">
        <f aca="false">IFERROR(VALUE(SUBSTITUTE(E10526,".",",")),E10526)</f>
        <v>28.95</v>
      </c>
      <c r="L10526" s="61" t="n">
        <f aca="false">IF(J10526="PosK",SUMIFS(K:K,J:J,"PosK",H:H,H10526),"")</f>
        <v>28.95</v>
      </c>
      <c r="M10526" s="61" t="n">
        <f aca="false">IF(J10526="PosK",SUMIFS(K:K,J:J,"NegK",H:H,H10526),"")</f>
        <v>0</v>
      </c>
      <c r="N10526" s="61" t="n">
        <f aca="false">IF(J10526="PosK",SUMIFS(K:K,J:J,"eDNA",H:H,H10526),"")</f>
        <v>0</v>
      </c>
      <c r="P10526" s="62" t="n">
        <f aca="false">IF(K10528="No Ct",0,K10528)</f>
        <v>0</v>
      </c>
      <c r="Q10526" s="62" t="n">
        <f aca="false">IF(K10529="No Ct",0,K10529)</f>
        <v>0</v>
      </c>
      <c r="R10526" s="0" t="str">
        <f aca="false">IF(AND(L10526&gt;0,M10526=0),"Valid","Invalid")</f>
        <v>Valid</v>
      </c>
      <c r="S10526" s="0" t="str">
        <f aca="false">IF(OR(P10526&gt;1,Q10526&gt;1),"Present","Absent")</f>
        <v>Absent</v>
      </c>
      <c r="T10526" s="63" t="str">
        <f aca="false">IF(OR(AND(P10526&gt;1,P10526&lt;41),AND(Q10526&gt;1,Q10526&lt;41)),"Ct&lt;41","Ct&gt;41")</f>
        <v>Ct&gt;41</v>
      </c>
      <c r="U10526" s="0" t="str">
        <f aca="false">I10526</f>
        <v>Latterfroe</v>
      </c>
      <c r="V10526" s="0" t="str">
        <f aca="false">MID(F10526,10,9)</f>
        <v>DL2019048</v>
      </c>
      <c r="W10526" s="64" t="str">
        <f aca="false">V10526&amp;"_"&amp;U10526&amp;"_"&amp;R10526&amp;"_"&amp;S10526&amp;"_"&amp;T10526</f>
        <v>DL2019048_Latterfroe_Valid_Absent_Ct&gt;41</v>
      </c>
    </row>
    <row r="10527" customFormat="false" ht="14.25" hidden="false" customHeight="false" outlineLevel="0" collapsed="false">
      <c r="A10527" s="0" t="s">
        <v>836</v>
      </c>
      <c r="B10527" s="52" t="s">
        <v>981</v>
      </c>
      <c r="C10527" s="52" t="s">
        <v>747</v>
      </c>
      <c r="D10527" s="53" t="n">
        <v>0.1</v>
      </c>
      <c r="E10527" s="53" t="s">
        <v>748</v>
      </c>
      <c r="F10527" s="0" t="s">
        <v>1483</v>
      </c>
      <c r="G10527" s="0" t="str">
        <f aca="false">LEFT(B10527,2)</f>
        <v>12</v>
      </c>
      <c r="H10527" s="0" t="str">
        <f aca="false">I10527&amp;"_"&amp;G10527&amp;"_"&amp;F10527</f>
        <v>Latterfroe_12_20191024_DL2019048_FrederiksbergGym_koersel1</v>
      </c>
      <c r="I10527" s="61" t="str">
        <f aca="false">MID(RIGHT(B10527,LEN(B10527)-3),1,FIND("_",RIGHT(B10527,LEN(B10527)-3))-1)</f>
        <v>Latterfroe</v>
      </c>
      <c r="J10527" s="61" t="str">
        <f aca="false">TRIM(SUBSTITUTE(RIGHT(B10527,FIND(I10527,B10527)+1),"_",""))</f>
        <v>NegK</v>
      </c>
      <c r="K10527" s="0" t="str">
        <f aca="false">IFERROR(VALUE(SUBSTITUTE(E10527,".",",")),E10527)</f>
        <v>No Ct</v>
      </c>
      <c r="L10527" s="61" t="str">
        <f aca="false">IF(J10527="PosK",SUMIFS(K:K,J:J,"PosK",H:H,H10527),"")</f>
        <v/>
      </c>
      <c r="M10527" s="61" t="str">
        <f aca="false">IF(J10527="PosK",SUMIFS(K:K,J:J,"NegK",H:H,H10527),"")</f>
        <v/>
      </c>
      <c r="N10527" s="61" t="str">
        <f aca="false">IF(J10527="PosK",SUMIFS(K:K,J:J,"eDNA",H:H,H10527),"")</f>
        <v/>
      </c>
    </row>
    <row r="10528" customFormat="false" ht="14.25" hidden="false" customHeight="false" outlineLevel="0" collapsed="false">
      <c r="A10528" s="0" t="s">
        <v>838</v>
      </c>
      <c r="B10528" s="52" t="s">
        <v>982</v>
      </c>
      <c r="C10528" s="52" t="s">
        <v>751</v>
      </c>
      <c r="D10528" s="53" t="n">
        <v>0.1</v>
      </c>
      <c r="E10528" s="53" t="s">
        <v>748</v>
      </c>
      <c r="F10528" s="0" t="s">
        <v>1483</v>
      </c>
      <c r="G10528" s="0" t="str">
        <f aca="false">LEFT(B10528,2)</f>
        <v>12</v>
      </c>
      <c r="H10528" s="0" t="str">
        <f aca="false">I10528&amp;"_"&amp;G10528&amp;"_"&amp;F10528</f>
        <v>Latterfroe_12_20191024_DL2019048_FrederiksbergGym_koersel1</v>
      </c>
      <c r="I10528" s="61" t="str">
        <f aca="false">MID(RIGHT(B10528,LEN(B10528)-3),1,FIND("_",RIGHT(B10528,LEN(B10528)-3))-1)</f>
        <v>Latterfroe</v>
      </c>
      <c r="J10528" s="61" t="str">
        <f aca="false">TRIM(SUBSTITUTE(RIGHT(B10528,FIND(I10528,B10528)+1),"_",""))</f>
        <v>eDNA</v>
      </c>
      <c r="K10528" s="0" t="str">
        <f aca="false">IFERROR(VALUE(SUBSTITUTE(E10528,".",",")),E10528)</f>
        <v>No Ct</v>
      </c>
      <c r="L10528" s="61" t="str">
        <f aca="false">IF(J10528="PosK",SUMIFS(K:K,J:J,"PosK",H:H,H10528),"")</f>
        <v/>
      </c>
      <c r="M10528" s="61" t="str">
        <f aca="false">IF(J10528="PosK",SUMIFS(K:K,J:J,"NegK",H:H,H10528),"")</f>
        <v/>
      </c>
      <c r="N10528" s="61" t="str">
        <f aca="false">IF(J10528="PosK",SUMIFS(K:K,J:J,"eDNA",H:H,H10528),"")</f>
        <v/>
      </c>
      <c r="Q10528" s="62"/>
    </row>
    <row r="10529" customFormat="false" ht="14.25" hidden="false" customHeight="false" outlineLevel="0" collapsed="false">
      <c r="A10529" s="0" t="s">
        <v>840</v>
      </c>
      <c r="B10529" s="52" t="s">
        <v>982</v>
      </c>
      <c r="C10529" s="52" t="s">
        <v>751</v>
      </c>
      <c r="D10529" s="53" t="n">
        <v>0.1</v>
      </c>
      <c r="E10529" s="53" t="s">
        <v>748</v>
      </c>
      <c r="F10529" s="0" t="s">
        <v>1483</v>
      </c>
      <c r="G10529" s="0" t="str">
        <f aca="false">LEFT(B10529,2)</f>
        <v>12</v>
      </c>
      <c r="H10529" s="0" t="str">
        <f aca="false">I10529&amp;"_"&amp;G10529&amp;"_"&amp;F10529</f>
        <v>Latterfroe_12_20191024_DL2019048_FrederiksbergGym_koersel1</v>
      </c>
      <c r="I10529" s="61" t="str">
        <f aca="false">MID(RIGHT(B10529,LEN(B10529)-3),1,FIND("_",RIGHT(B10529,LEN(B10529)-3))-1)</f>
        <v>Latterfroe</v>
      </c>
      <c r="J10529" s="61" t="str">
        <f aca="false">TRIM(SUBSTITUTE(RIGHT(B10529,FIND(I10529,B10529)+1),"_",""))</f>
        <v>eDNA</v>
      </c>
      <c r="K10529" s="0" t="str">
        <f aca="false">IFERROR(VALUE(SUBSTITUTE(E10529,".",",")),E10529)</f>
        <v>No Ct</v>
      </c>
      <c r="L10529" s="61" t="str">
        <f aca="false">IF(J10529="PosK",SUMIFS(K:K,J:J,"PosK",H:H,H10529),"")</f>
        <v/>
      </c>
      <c r="M10529" s="61" t="str">
        <f aca="false">IF(J10529="PosK",SUMIFS(K:K,J:J,"NegK",H:H,H10529),"")</f>
        <v/>
      </c>
      <c r="N10529" s="61" t="str">
        <f aca="false">IF(J10529="PosK",SUMIFS(K:K,J:J,"eDNA",H:H,H10529),"")</f>
        <v/>
      </c>
      <c r="P10529" s="62"/>
      <c r="T10529" s="63"/>
      <c r="W10529" s="64"/>
    </row>
    <row r="10530" customFormat="false" ht="14.25" hidden="false" customHeight="false" outlineLevel="0" collapsed="false">
      <c r="A10530" s="0" t="s">
        <v>842</v>
      </c>
      <c r="B10530" s="52" t="s">
        <v>984</v>
      </c>
      <c r="C10530" s="52" t="s">
        <v>743</v>
      </c>
      <c r="D10530" s="53" t="n">
        <v>0.1</v>
      </c>
      <c r="E10530" s="53" t="n">
        <v>20.83</v>
      </c>
      <c r="F10530" s="0" t="s">
        <v>1483</v>
      </c>
      <c r="G10530" s="0" t="str">
        <f aca="false">LEFT(B10530,2)</f>
        <v>13</v>
      </c>
      <c r="H10530" s="0" t="str">
        <f aca="false">I10530&amp;"_"&amp;G10530&amp;"_"&amp;F10530</f>
        <v>Spidssnudetfroe_13_20191024_DL2019048_FrederiksbergGym_koersel1</v>
      </c>
      <c r="I10530" s="61" t="str">
        <f aca="false">MID(RIGHT(B10530,LEN(B10530)-3),1,FIND("_",RIGHT(B10530,LEN(B10530)-3))-1)</f>
        <v>Spidssnudetfroe</v>
      </c>
      <c r="J10530" s="61" t="str">
        <f aca="false">TRIM(SUBSTITUTE(RIGHT(B10530,FIND(I10530,B10530)+1),"_",""))</f>
        <v>PosK</v>
      </c>
      <c r="K10530" s="0" t="n">
        <f aca="false">IFERROR(VALUE(SUBSTITUTE(E10530,".",",")),E10530)</f>
        <v>20.83</v>
      </c>
      <c r="L10530" s="61" t="n">
        <f aca="false">IF(J10530="PosK",SUMIFS(K:K,J:J,"PosK",H:H,H10530),"")</f>
        <v>20.83</v>
      </c>
      <c r="M10530" s="61" t="n">
        <f aca="false">IF(J10530="PosK",SUMIFS(K:K,J:J,"NegK",H:H,H10530),"")</f>
        <v>37.47</v>
      </c>
      <c r="N10530" s="61" t="n">
        <f aca="false">IF(J10530="PosK",SUMIFS(K:K,J:J,"eDNA",H:H,H10530),"")</f>
        <v>41.83</v>
      </c>
      <c r="P10530" s="62" t="n">
        <f aca="false">IF(K10532="No Ct",0,K10532)</f>
        <v>0</v>
      </c>
      <c r="Q10530" s="62" t="n">
        <f aca="false">IF(K10533="No Ct",0,K10533)</f>
        <v>41.83</v>
      </c>
      <c r="R10530" s="0" t="str">
        <f aca="false">IF(AND(L10530&gt;0,M10530=0),"Valid","Invalid")</f>
        <v>Invalid</v>
      </c>
      <c r="S10530" s="0" t="str">
        <f aca="false">IF(OR(P10530&gt;1,Q10530&gt;1),"Present","Absent")</f>
        <v>Present</v>
      </c>
      <c r="T10530" s="63" t="str">
        <f aca="false">IF(OR(AND(P10530&gt;1,P10530&lt;41),AND(Q10530&gt;1,Q10530&lt;41)),"Ct&lt;41","Ct&gt;41")</f>
        <v>Ct&gt;41</v>
      </c>
      <c r="U10530" s="0" t="str">
        <f aca="false">I10530</f>
        <v>Spidssnudetfroe</v>
      </c>
      <c r="V10530" s="0" t="str">
        <f aca="false">MID(F10530,10,9)</f>
        <v>DL2019048</v>
      </c>
      <c r="W10530" s="64" t="str">
        <f aca="false">V10530&amp;"_"&amp;U10530&amp;"_"&amp;R10530&amp;"_"&amp;S10530&amp;"_"&amp;T10530</f>
        <v>DL2019048_Spidssnudetfroe_Invalid_Present_Ct&gt;41</v>
      </c>
    </row>
    <row r="10531" customFormat="false" ht="14.25" hidden="false" customHeight="false" outlineLevel="0" collapsed="false">
      <c r="A10531" s="0" t="s">
        <v>844</v>
      </c>
      <c r="B10531" s="52" t="s">
        <v>985</v>
      </c>
      <c r="C10531" s="52" t="s">
        <v>747</v>
      </c>
      <c r="D10531" s="53" t="n">
        <v>0.1</v>
      </c>
      <c r="E10531" s="53" t="n">
        <v>37.47</v>
      </c>
      <c r="F10531" s="0" t="s">
        <v>1483</v>
      </c>
      <c r="G10531" s="0" t="str">
        <f aca="false">LEFT(B10531,2)</f>
        <v>13</v>
      </c>
      <c r="H10531" s="0" t="str">
        <f aca="false">I10531&amp;"_"&amp;G10531&amp;"_"&amp;F10531</f>
        <v>Spidssnudetfroe_13_20191024_DL2019048_FrederiksbergGym_koersel1</v>
      </c>
      <c r="I10531" s="61" t="str">
        <f aca="false">MID(RIGHT(B10531,LEN(B10531)-3),1,FIND("_",RIGHT(B10531,LEN(B10531)-3))-1)</f>
        <v>Spidssnudetfroe</v>
      </c>
      <c r="J10531" s="61" t="str">
        <f aca="false">TRIM(SUBSTITUTE(RIGHT(B10531,FIND(I10531,B10531)+1),"_",""))</f>
        <v>NegK</v>
      </c>
      <c r="K10531" s="0" t="n">
        <f aca="false">IFERROR(VALUE(SUBSTITUTE(E10531,".",",")),E10531)</f>
        <v>37.47</v>
      </c>
      <c r="L10531" s="61" t="str">
        <f aca="false">IF(J10531="PosK",SUMIFS(K:K,J:J,"PosK",H:H,H10531),"")</f>
        <v/>
      </c>
      <c r="M10531" s="61" t="str">
        <f aca="false">IF(J10531="PosK",SUMIFS(K:K,J:J,"NegK",H:H,H10531),"")</f>
        <v/>
      </c>
      <c r="N10531" s="61" t="str">
        <f aca="false">IF(J10531="PosK",SUMIFS(K:K,J:J,"eDNA",H:H,H10531),"")</f>
        <v/>
      </c>
    </row>
    <row r="10532" customFormat="false" ht="14.25" hidden="false" customHeight="false" outlineLevel="0" collapsed="false">
      <c r="A10532" s="0" t="s">
        <v>846</v>
      </c>
      <c r="B10532" s="52" t="s">
        <v>986</v>
      </c>
      <c r="C10532" s="52" t="s">
        <v>751</v>
      </c>
      <c r="D10532" s="53" t="n">
        <v>0.1</v>
      </c>
      <c r="E10532" s="53" t="s">
        <v>748</v>
      </c>
      <c r="F10532" s="0" t="s">
        <v>1483</v>
      </c>
      <c r="G10532" s="0" t="str">
        <f aca="false">LEFT(B10532,2)</f>
        <v>13</v>
      </c>
      <c r="H10532" s="0" t="str">
        <f aca="false">I10532&amp;"_"&amp;G10532&amp;"_"&amp;F10532</f>
        <v>Spidssnudetfroe_13_20191024_DL2019048_FrederiksbergGym_koersel1</v>
      </c>
      <c r="I10532" s="61" t="str">
        <f aca="false">MID(RIGHT(B10532,LEN(B10532)-3),1,FIND("_",RIGHT(B10532,LEN(B10532)-3))-1)</f>
        <v>Spidssnudetfroe</v>
      </c>
      <c r="J10532" s="61" t="str">
        <f aca="false">TRIM(SUBSTITUTE(RIGHT(B10532,FIND(I10532,B10532)+1),"_",""))</f>
        <v>eDNA</v>
      </c>
      <c r="K10532" s="0" t="str">
        <f aca="false">IFERROR(VALUE(SUBSTITUTE(E10532,".",",")),E10532)</f>
        <v>No Ct</v>
      </c>
      <c r="L10532" s="61" t="str">
        <f aca="false">IF(J10532="PosK",SUMIFS(K:K,J:J,"PosK",H:H,H10532),"")</f>
        <v/>
      </c>
      <c r="M10532" s="61" t="str">
        <f aca="false">IF(J10532="PosK",SUMIFS(K:K,J:J,"NegK",H:H,H10532),"")</f>
        <v/>
      </c>
      <c r="N10532" s="61" t="str">
        <f aca="false">IF(J10532="PosK",SUMIFS(K:K,J:J,"eDNA",H:H,H10532),"")</f>
        <v/>
      </c>
      <c r="Q10532" s="62"/>
    </row>
    <row r="10533" customFormat="false" ht="14.25" hidden="false" customHeight="false" outlineLevel="0" collapsed="false">
      <c r="A10533" s="0" t="s">
        <v>848</v>
      </c>
      <c r="B10533" s="52" t="s">
        <v>986</v>
      </c>
      <c r="C10533" s="52" t="s">
        <v>751</v>
      </c>
      <c r="D10533" s="53" t="n">
        <v>0.1</v>
      </c>
      <c r="E10533" s="53" t="n">
        <v>41.83</v>
      </c>
      <c r="F10533" s="0" t="s">
        <v>1483</v>
      </c>
      <c r="G10533" s="0" t="str">
        <f aca="false">LEFT(B10533,2)</f>
        <v>13</v>
      </c>
      <c r="H10533" s="0" t="str">
        <f aca="false">I10533&amp;"_"&amp;G10533&amp;"_"&amp;F10533</f>
        <v>Spidssnudetfroe_13_20191024_DL2019048_FrederiksbergGym_koersel1</v>
      </c>
      <c r="I10533" s="61" t="str">
        <f aca="false">MID(RIGHT(B10533,LEN(B10533)-3),1,FIND("_",RIGHT(B10533,LEN(B10533)-3))-1)</f>
        <v>Spidssnudetfroe</v>
      </c>
      <c r="J10533" s="61" t="str">
        <f aca="false">TRIM(SUBSTITUTE(RIGHT(B10533,FIND(I10533,B10533)+1),"_",""))</f>
        <v>eDNA</v>
      </c>
      <c r="K10533" s="0" t="n">
        <f aca="false">IFERROR(VALUE(SUBSTITUTE(E10533,".",",")),E10533)</f>
        <v>41.83</v>
      </c>
      <c r="L10533" s="61" t="str">
        <f aca="false">IF(J10533="PosK",SUMIFS(K:K,J:J,"PosK",H:H,H10533),"")</f>
        <v/>
      </c>
      <c r="M10533" s="61" t="str">
        <f aca="false">IF(J10533="PosK",SUMIFS(K:K,J:J,"NegK",H:H,H10533),"")</f>
        <v/>
      </c>
      <c r="N10533" s="61" t="str">
        <f aca="false">IF(J10533="PosK",SUMIFS(K:K,J:J,"eDNA",H:H,H10533),"")</f>
        <v/>
      </c>
      <c r="P10533" s="62"/>
      <c r="T10533" s="63"/>
      <c r="W10533" s="64"/>
    </row>
    <row r="10534" customFormat="false" ht="14.25" hidden="false" customHeight="false" outlineLevel="0" collapsed="false">
      <c r="A10534" s="0" t="s">
        <v>849</v>
      </c>
      <c r="B10534" s="52" t="s">
        <v>987</v>
      </c>
      <c r="C10534" s="52" t="s">
        <v>743</v>
      </c>
      <c r="D10534" s="53" t="n">
        <v>0.1</v>
      </c>
      <c r="E10534" s="53" t="n">
        <v>19.98</v>
      </c>
      <c r="F10534" s="0" t="s">
        <v>1483</v>
      </c>
      <c r="G10534" s="0" t="str">
        <f aca="false">LEFT(B10534,2)</f>
        <v>14</v>
      </c>
      <c r="H10534" s="0" t="str">
        <f aca="false">I10534&amp;"_"&amp;G10534&amp;"_"&amp;F10534</f>
        <v>Spidssnudetfroe_14_20191024_DL2019048_FrederiksbergGym_koersel1</v>
      </c>
      <c r="I10534" s="61" t="str">
        <f aca="false">MID(RIGHT(B10534,LEN(B10534)-3),1,FIND("_",RIGHT(B10534,LEN(B10534)-3))-1)</f>
        <v>Spidssnudetfroe</v>
      </c>
      <c r="J10534" s="61" t="str">
        <f aca="false">TRIM(SUBSTITUTE(RIGHT(B10534,FIND(I10534,B10534)+1),"_",""))</f>
        <v>PosK</v>
      </c>
      <c r="K10534" s="0" t="n">
        <f aca="false">IFERROR(VALUE(SUBSTITUTE(E10534,".",",")),E10534)</f>
        <v>19.98</v>
      </c>
      <c r="L10534" s="61" t="n">
        <f aca="false">IF(J10534="PosK",SUMIFS(K:K,J:J,"PosK",H:H,H10534),"")</f>
        <v>19.98</v>
      </c>
      <c r="M10534" s="61" t="n">
        <f aca="false">IF(J10534="PosK",SUMIFS(K:K,J:J,"NegK",H:H,H10534),"")</f>
        <v>0</v>
      </c>
      <c r="N10534" s="61" t="n">
        <f aca="false">IF(J10534="PosK",SUMIFS(K:K,J:J,"eDNA",H:H,H10534),"")</f>
        <v>40.32</v>
      </c>
      <c r="P10534" s="62" t="n">
        <f aca="false">IF(K10536="No Ct",0,K10536)</f>
        <v>40.32</v>
      </c>
      <c r="Q10534" s="62" t="n">
        <f aca="false">IF(K10537="No Ct",0,K10537)</f>
        <v>0</v>
      </c>
      <c r="R10534" s="0" t="str">
        <f aca="false">IF(AND(L10534&gt;0,M10534=0),"Valid","Invalid")</f>
        <v>Valid</v>
      </c>
      <c r="S10534" s="0" t="str">
        <f aca="false">IF(OR(P10534&gt;1,Q10534&gt;1),"Present","Absent")</f>
        <v>Present</v>
      </c>
      <c r="T10534" s="63" t="str">
        <f aca="false">IF(OR(AND(P10534&gt;1,P10534&lt;41),AND(Q10534&gt;1,Q10534&lt;41)),"Ct&lt;41","Ct&gt;41")</f>
        <v>Ct&lt;41</v>
      </c>
      <c r="U10534" s="0" t="str">
        <f aca="false">I10534</f>
        <v>Spidssnudetfroe</v>
      </c>
      <c r="V10534" s="0" t="str">
        <f aca="false">MID(F10534,10,9)</f>
        <v>DL2019048</v>
      </c>
      <c r="W10534" s="64" t="str">
        <f aca="false">V10534&amp;"_"&amp;U10534&amp;"_"&amp;R10534&amp;"_"&amp;S10534&amp;"_"&amp;T10534</f>
        <v>DL2019048_Spidssnudetfroe_Valid_Present_Ct&lt;41</v>
      </c>
    </row>
    <row r="10535" customFormat="false" ht="14.25" hidden="false" customHeight="false" outlineLevel="0" collapsed="false">
      <c r="A10535" s="0" t="s">
        <v>851</v>
      </c>
      <c r="B10535" s="52" t="s">
        <v>988</v>
      </c>
      <c r="C10535" s="52" t="s">
        <v>747</v>
      </c>
      <c r="D10535" s="53" t="n">
        <v>0.1</v>
      </c>
      <c r="E10535" s="53" t="s">
        <v>748</v>
      </c>
      <c r="F10535" s="0" t="s">
        <v>1483</v>
      </c>
      <c r="G10535" s="0" t="str">
        <f aca="false">LEFT(B10535,2)</f>
        <v>14</v>
      </c>
      <c r="H10535" s="0" t="str">
        <f aca="false">I10535&amp;"_"&amp;G10535&amp;"_"&amp;F10535</f>
        <v>Spidssnudetfroe_14_20191024_DL2019048_FrederiksbergGym_koersel1</v>
      </c>
      <c r="I10535" s="61" t="str">
        <f aca="false">MID(RIGHT(B10535,LEN(B10535)-3),1,FIND("_",RIGHT(B10535,LEN(B10535)-3))-1)</f>
        <v>Spidssnudetfroe</v>
      </c>
      <c r="J10535" s="61" t="str">
        <f aca="false">TRIM(SUBSTITUTE(RIGHT(B10535,FIND(I10535,B10535)+1),"_",""))</f>
        <v>NegK</v>
      </c>
      <c r="K10535" s="0" t="str">
        <f aca="false">IFERROR(VALUE(SUBSTITUTE(E10535,".",",")),E10535)</f>
        <v>No Ct</v>
      </c>
      <c r="L10535" s="61" t="str">
        <f aca="false">IF(J10535="PosK",SUMIFS(K:K,J:J,"PosK",H:H,H10535),"")</f>
        <v/>
      </c>
      <c r="M10535" s="61" t="str">
        <f aca="false">IF(J10535="PosK",SUMIFS(K:K,J:J,"NegK",H:H,H10535),"")</f>
        <v/>
      </c>
      <c r="N10535" s="61" t="str">
        <f aca="false">IF(J10535="PosK",SUMIFS(K:K,J:J,"eDNA",H:H,H10535),"")</f>
        <v/>
      </c>
    </row>
    <row r="10536" customFormat="false" ht="14.25" hidden="false" customHeight="false" outlineLevel="0" collapsed="false">
      <c r="A10536" s="0" t="s">
        <v>853</v>
      </c>
      <c r="B10536" s="52" t="s">
        <v>989</v>
      </c>
      <c r="C10536" s="52" t="s">
        <v>751</v>
      </c>
      <c r="D10536" s="53" t="n">
        <v>0.1</v>
      </c>
      <c r="E10536" s="53" t="n">
        <v>40.32</v>
      </c>
      <c r="F10536" s="0" t="s">
        <v>1483</v>
      </c>
      <c r="G10536" s="0" t="str">
        <f aca="false">LEFT(B10536,2)</f>
        <v>14</v>
      </c>
      <c r="H10536" s="0" t="str">
        <f aca="false">I10536&amp;"_"&amp;G10536&amp;"_"&amp;F10536</f>
        <v>Spidssnudetfroe_14_20191024_DL2019048_FrederiksbergGym_koersel1</v>
      </c>
      <c r="I10536" s="61" t="str">
        <f aca="false">MID(RIGHT(B10536,LEN(B10536)-3),1,FIND("_",RIGHT(B10536,LEN(B10536)-3))-1)</f>
        <v>Spidssnudetfroe</v>
      </c>
      <c r="J10536" s="61" t="str">
        <f aca="false">TRIM(SUBSTITUTE(RIGHT(B10536,FIND(I10536,B10536)+1),"_",""))</f>
        <v>eDNA</v>
      </c>
      <c r="K10536" s="0" t="n">
        <f aca="false">IFERROR(VALUE(SUBSTITUTE(E10536,".",",")),E10536)</f>
        <v>40.32</v>
      </c>
      <c r="L10536" s="61" t="str">
        <f aca="false">IF(J10536="PosK",SUMIFS(K:K,J:J,"PosK",H:H,H10536),"")</f>
        <v/>
      </c>
      <c r="M10536" s="61" t="str">
        <f aca="false">IF(J10536="PosK",SUMIFS(K:K,J:J,"NegK",H:H,H10536),"")</f>
        <v/>
      </c>
      <c r="N10536" s="61" t="str">
        <f aca="false">IF(J10536="PosK",SUMIFS(K:K,J:J,"eDNA",H:H,H10536),"")</f>
        <v/>
      </c>
      <c r="Q10536" s="62"/>
    </row>
    <row r="10537" customFormat="false" ht="14.25" hidden="false" customHeight="false" outlineLevel="0" collapsed="false">
      <c r="A10537" s="0" t="s">
        <v>855</v>
      </c>
      <c r="B10537" s="52" t="s">
        <v>989</v>
      </c>
      <c r="C10537" s="52" t="s">
        <v>751</v>
      </c>
      <c r="D10537" s="53" t="n">
        <v>0.1</v>
      </c>
      <c r="E10537" s="53" t="s">
        <v>748</v>
      </c>
      <c r="F10537" s="0" t="s">
        <v>1483</v>
      </c>
      <c r="G10537" s="0" t="str">
        <f aca="false">LEFT(B10537,2)</f>
        <v>14</v>
      </c>
      <c r="H10537" s="0" t="str">
        <f aca="false">I10537&amp;"_"&amp;G10537&amp;"_"&amp;F10537</f>
        <v>Spidssnudetfroe_14_20191024_DL2019048_FrederiksbergGym_koersel1</v>
      </c>
      <c r="I10537" s="61" t="str">
        <f aca="false">MID(RIGHT(B10537,LEN(B10537)-3),1,FIND("_",RIGHT(B10537,LEN(B10537)-3))-1)</f>
        <v>Spidssnudetfroe</v>
      </c>
      <c r="J10537" s="61" t="str">
        <f aca="false">TRIM(SUBSTITUTE(RIGHT(B10537,FIND(I10537,B10537)+1),"_",""))</f>
        <v>eDNA</v>
      </c>
      <c r="K10537" s="0" t="str">
        <f aca="false">IFERROR(VALUE(SUBSTITUTE(E10537,".",",")),E10537)</f>
        <v>No Ct</v>
      </c>
      <c r="L10537" s="61" t="str">
        <f aca="false">IF(J10537="PosK",SUMIFS(K:K,J:J,"PosK",H:H,H10537),"")</f>
        <v/>
      </c>
      <c r="M10537" s="61" t="str">
        <f aca="false">IF(J10537="PosK",SUMIFS(K:K,J:J,"NegK",H:H,H10537),"")</f>
        <v/>
      </c>
      <c r="N10537" s="61" t="str">
        <f aca="false">IF(J10537="PosK",SUMIFS(K:K,J:J,"eDNA",H:H,H10537),"")</f>
        <v/>
      </c>
      <c r="P10537" s="62"/>
      <c r="T10537" s="63"/>
      <c r="W10537" s="64"/>
    </row>
    <row r="10538" customFormat="false" ht="14.25" hidden="false" customHeight="false" outlineLevel="0" collapsed="false">
      <c r="A10538" s="0" t="s">
        <v>856</v>
      </c>
      <c r="B10538" s="52" t="s">
        <v>990</v>
      </c>
      <c r="C10538" s="52" t="s">
        <v>743</v>
      </c>
      <c r="D10538" s="53" t="n">
        <v>0.1</v>
      </c>
      <c r="E10538" s="53" t="s">
        <v>748</v>
      </c>
      <c r="F10538" s="0" t="s">
        <v>1483</v>
      </c>
      <c r="G10538" s="0" t="str">
        <f aca="false">LEFT(B10538,2)</f>
        <v>15</v>
      </c>
      <c r="H10538" s="0" t="str">
        <f aca="false">I10538&amp;"_"&amp;G10538&amp;"_"&amp;F10538</f>
        <v>KortbenetGroenFroe_15_20191024_DL2019048_FrederiksbergGym_koersel1</v>
      </c>
      <c r="I10538" s="61" t="str">
        <f aca="false">MID(RIGHT(B10538,LEN(B10538)-3),1,FIND("_",RIGHT(B10538,LEN(B10538)-3))-1)</f>
        <v>KortbenetGroenFroe</v>
      </c>
      <c r="J10538" s="61" t="str">
        <f aca="false">TRIM(SUBSTITUTE(RIGHT(B10538,FIND(I10538,B10538)+1),"_",""))</f>
        <v>PosK</v>
      </c>
      <c r="K10538" s="0" t="str">
        <f aca="false">IFERROR(VALUE(SUBSTITUTE(E10538,".",",")),E10538)</f>
        <v>No Ct</v>
      </c>
      <c r="L10538" s="61" t="n">
        <f aca="false">IF(J10538="PosK",SUMIFS(K:K,J:J,"PosK",H:H,H10538),"")</f>
        <v>0</v>
      </c>
      <c r="M10538" s="61" t="n">
        <f aca="false">IF(J10538="PosK",SUMIFS(K:K,J:J,"NegK",H:H,H10538),"")</f>
        <v>0</v>
      </c>
      <c r="N10538" s="61" t="n">
        <f aca="false">IF(J10538="PosK",SUMIFS(K:K,J:J,"eDNA",H:H,H10538),"")</f>
        <v>0</v>
      </c>
      <c r="P10538" s="62" t="n">
        <f aca="false">IF(K10540="No Ct",0,K10540)</f>
        <v>0</v>
      </c>
      <c r="Q10538" s="62" t="n">
        <f aca="false">IF(K10541="No Ct",0,K10541)</f>
        <v>0</v>
      </c>
      <c r="R10538" s="0" t="str">
        <f aca="false">IF(AND(L10538&gt;0,M10538=0),"Valid","Invalid")</f>
        <v>Invalid</v>
      </c>
      <c r="S10538" s="0" t="str">
        <f aca="false">IF(OR(P10538&gt;1,Q10538&gt;1),"Present","Absent")</f>
        <v>Absent</v>
      </c>
      <c r="T10538" s="63" t="str">
        <f aca="false">IF(OR(AND(P10538&gt;1,P10538&lt;41),AND(Q10538&gt;1,Q10538&lt;41)),"Ct&lt;41","Ct&gt;41")</f>
        <v>Ct&gt;41</v>
      </c>
      <c r="U10538" s="0" t="str">
        <f aca="false">I10538</f>
        <v>KortbenetGroenFroe</v>
      </c>
      <c r="V10538" s="0" t="str">
        <f aca="false">MID(F10538,10,9)</f>
        <v>DL2019048</v>
      </c>
      <c r="W10538" s="64" t="str">
        <f aca="false">V10538&amp;"_"&amp;U10538&amp;"_"&amp;R10538&amp;"_"&amp;S10538&amp;"_"&amp;T10538</f>
        <v>DL2019048_KortbenetGroenFroe_Invalid_Absent_Ct&gt;41</v>
      </c>
    </row>
    <row r="10539" customFormat="false" ht="14.25" hidden="false" customHeight="false" outlineLevel="0" collapsed="false">
      <c r="A10539" s="0" t="s">
        <v>858</v>
      </c>
      <c r="B10539" s="52" t="s">
        <v>991</v>
      </c>
      <c r="C10539" s="52" t="s">
        <v>747</v>
      </c>
      <c r="D10539" s="53" t="n">
        <v>0.1</v>
      </c>
      <c r="E10539" s="53" t="s">
        <v>748</v>
      </c>
      <c r="F10539" s="0" t="s">
        <v>1483</v>
      </c>
      <c r="G10539" s="0" t="str">
        <f aca="false">LEFT(B10539,2)</f>
        <v>15</v>
      </c>
      <c r="H10539" s="0" t="str">
        <f aca="false">I10539&amp;"_"&amp;G10539&amp;"_"&amp;F10539</f>
        <v>KortbenetGroenFroe_15_20191024_DL2019048_FrederiksbergGym_koersel1</v>
      </c>
      <c r="I10539" s="61" t="str">
        <f aca="false">MID(RIGHT(B10539,LEN(B10539)-3),1,FIND("_",RIGHT(B10539,LEN(B10539)-3))-1)</f>
        <v>KortbenetGroenFroe</v>
      </c>
      <c r="J10539" s="61" t="str">
        <f aca="false">TRIM(SUBSTITUTE(RIGHT(B10539,FIND(I10539,B10539)+1),"_",""))</f>
        <v>NegK</v>
      </c>
      <c r="K10539" s="0" t="str">
        <f aca="false">IFERROR(VALUE(SUBSTITUTE(E10539,".",",")),E10539)</f>
        <v>No Ct</v>
      </c>
      <c r="L10539" s="61" t="str">
        <f aca="false">IF(J10539="PosK",SUMIFS(K:K,J:J,"PosK",H:H,H10539),"")</f>
        <v/>
      </c>
      <c r="M10539" s="61" t="str">
        <f aca="false">IF(J10539="PosK",SUMIFS(K:K,J:J,"NegK",H:H,H10539),"")</f>
        <v/>
      </c>
      <c r="N10539" s="61" t="str">
        <f aca="false">IF(J10539="PosK",SUMIFS(K:K,J:J,"eDNA",H:H,H10539),"")</f>
        <v/>
      </c>
    </row>
    <row r="10540" customFormat="false" ht="14.25" hidden="false" customHeight="false" outlineLevel="0" collapsed="false">
      <c r="A10540" s="0" t="s">
        <v>860</v>
      </c>
      <c r="B10540" s="52" t="s">
        <v>992</v>
      </c>
      <c r="C10540" s="52" t="s">
        <v>751</v>
      </c>
      <c r="D10540" s="53" t="n">
        <v>0.1</v>
      </c>
      <c r="E10540" s="53" t="s">
        <v>748</v>
      </c>
      <c r="F10540" s="0" t="s">
        <v>1483</v>
      </c>
      <c r="G10540" s="0" t="str">
        <f aca="false">LEFT(B10540,2)</f>
        <v>15</v>
      </c>
      <c r="H10540" s="0" t="str">
        <f aca="false">I10540&amp;"_"&amp;G10540&amp;"_"&amp;F10540</f>
        <v>KortbenetGroenFroe_15_20191024_DL2019048_FrederiksbergGym_koersel1</v>
      </c>
      <c r="I10540" s="61" t="str">
        <f aca="false">MID(RIGHT(B10540,LEN(B10540)-3),1,FIND("_",RIGHT(B10540,LEN(B10540)-3))-1)</f>
        <v>KortbenetGroenFroe</v>
      </c>
      <c r="J10540" s="61" t="str">
        <f aca="false">TRIM(SUBSTITUTE(RIGHT(B10540,FIND(I10540,B10540)+1),"_",""))</f>
        <v>eDNA</v>
      </c>
      <c r="K10540" s="0" t="str">
        <f aca="false">IFERROR(VALUE(SUBSTITUTE(E10540,".",",")),E10540)</f>
        <v>No Ct</v>
      </c>
      <c r="L10540" s="61" t="str">
        <f aca="false">IF(J10540="PosK",SUMIFS(K:K,J:J,"PosK",H:H,H10540),"")</f>
        <v/>
      </c>
      <c r="M10540" s="61" t="str">
        <f aca="false">IF(J10540="PosK",SUMIFS(K:K,J:J,"NegK",H:H,H10540),"")</f>
        <v/>
      </c>
      <c r="N10540" s="61" t="str">
        <f aca="false">IF(J10540="PosK",SUMIFS(K:K,J:J,"eDNA",H:H,H10540),"")</f>
        <v/>
      </c>
      <c r="Q10540" s="62"/>
    </row>
    <row r="10541" customFormat="false" ht="14.25" hidden="false" customHeight="false" outlineLevel="0" collapsed="false">
      <c r="A10541" s="0" t="s">
        <v>862</v>
      </c>
      <c r="B10541" s="52" t="s">
        <v>992</v>
      </c>
      <c r="C10541" s="52" t="s">
        <v>751</v>
      </c>
      <c r="D10541" s="53" t="n">
        <v>0.1</v>
      </c>
      <c r="E10541" s="53" t="s">
        <v>748</v>
      </c>
      <c r="F10541" s="0" t="s">
        <v>1483</v>
      </c>
      <c r="G10541" s="0" t="str">
        <f aca="false">LEFT(B10541,2)</f>
        <v>15</v>
      </c>
      <c r="H10541" s="0" t="str">
        <f aca="false">I10541&amp;"_"&amp;G10541&amp;"_"&amp;F10541</f>
        <v>KortbenetGroenFroe_15_20191024_DL2019048_FrederiksbergGym_koersel1</v>
      </c>
      <c r="I10541" s="61" t="str">
        <f aca="false">MID(RIGHT(B10541,LEN(B10541)-3),1,FIND("_",RIGHT(B10541,LEN(B10541)-3))-1)</f>
        <v>KortbenetGroenFroe</v>
      </c>
      <c r="J10541" s="61" t="str">
        <f aca="false">TRIM(SUBSTITUTE(RIGHT(B10541,FIND(I10541,B10541)+1),"_",""))</f>
        <v>eDNA</v>
      </c>
      <c r="K10541" s="0" t="str">
        <f aca="false">IFERROR(VALUE(SUBSTITUTE(E10541,".",",")),E10541)</f>
        <v>No Ct</v>
      </c>
      <c r="L10541" s="61" t="str">
        <f aca="false">IF(J10541="PosK",SUMIFS(K:K,J:J,"PosK",H:H,H10541),"")</f>
        <v/>
      </c>
      <c r="M10541" s="61" t="str">
        <f aca="false">IF(J10541="PosK",SUMIFS(K:K,J:J,"NegK",H:H,H10541),"")</f>
        <v/>
      </c>
      <c r="N10541" s="61" t="str">
        <f aca="false">IF(J10541="PosK",SUMIFS(K:K,J:J,"eDNA",H:H,H10541),"")</f>
        <v/>
      </c>
      <c r="P10541" s="62"/>
      <c r="T10541" s="63"/>
      <c r="W10541" s="64"/>
    </row>
    <row r="10542" customFormat="false" ht="14.25" hidden="false" customHeight="false" outlineLevel="0" collapsed="false">
      <c r="A10542" s="0" t="s">
        <v>863</v>
      </c>
      <c r="B10542" s="52" t="s">
        <v>1212</v>
      </c>
      <c r="C10542" s="52" t="s">
        <v>743</v>
      </c>
      <c r="D10542" s="53" t="n">
        <v>0.1</v>
      </c>
      <c r="E10542" s="53" t="n">
        <v>30.26</v>
      </c>
      <c r="F10542" s="0" t="s">
        <v>1483</v>
      </c>
      <c r="G10542" s="0" t="str">
        <f aca="false">LEFT(B10542,2)</f>
        <v>16</v>
      </c>
      <c r="H10542" s="0" t="str">
        <f aca="false">I10542&amp;"_"&amp;G10542&amp;"_"&amp;F10542</f>
        <v>ButsnudetFroe_16_20191024_DL2019048_FrederiksbergGym_koersel1</v>
      </c>
      <c r="I10542" s="61" t="str">
        <f aca="false">MID(RIGHT(B10542,LEN(B10542)-3),1,FIND("_",RIGHT(B10542,LEN(B10542)-3))-1)</f>
        <v>ButsnudetFroe</v>
      </c>
      <c r="J10542" s="61" t="str">
        <f aca="false">TRIM(SUBSTITUTE(RIGHT(B10542,FIND(I10542,B10542)+1),"_",""))</f>
        <v>PosK</v>
      </c>
      <c r="K10542" s="0" t="n">
        <f aca="false">IFERROR(VALUE(SUBSTITUTE(E10542,".",",")),E10542)</f>
        <v>30.26</v>
      </c>
      <c r="L10542" s="61" t="n">
        <f aca="false">IF(J10542="PosK",SUMIFS(K:K,J:J,"PosK",H:H,H10542),"")</f>
        <v>30.26</v>
      </c>
      <c r="M10542" s="61" t="n">
        <f aca="false">IF(J10542="PosK",SUMIFS(K:K,J:J,"NegK",H:H,H10542),"")</f>
        <v>41.35</v>
      </c>
      <c r="N10542" s="61" t="n">
        <f aca="false">IF(J10542="PosK",SUMIFS(K:K,J:J,"eDNA",H:H,H10542),"")</f>
        <v>41.83</v>
      </c>
      <c r="P10542" s="62" t="n">
        <f aca="false">IF(K10544="No Ct",0,K10544)</f>
        <v>0</v>
      </c>
      <c r="Q10542" s="62" t="n">
        <f aca="false">IF(K10545="No Ct",0,K10545)</f>
        <v>41.83</v>
      </c>
      <c r="R10542" s="0" t="str">
        <f aca="false">IF(AND(L10542&gt;0,M10542=0),"Valid","Invalid")</f>
        <v>Invalid</v>
      </c>
      <c r="S10542" s="0" t="str">
        <f aca="false">IF(OR(P10542&gt;1,Q10542&gt;1),"Present","Absent")</f>
        <v>Present</v>
      </c>
      <c r="T10542" s="63" t="str">
        <f aca="false">IF(OR(AND(P10542&gt;1,P10542&lt;41),AND(Q10542&gt;1,Q10542&lt;41)),"Ct&lt;41","Ct&gt;41")</f>
        <v>Ct&gt;41</v>
      </c>
      <c r="U10542" s="0" t="str">
        <f aca="false">I10542</f>
        <v>ButsnudetFroe</v>
      </c>
      <c r="V10542" s="0" t="str">
        <f aca="false">MID(F10542,10,9)</f>
        <v>DL2019048</v>
      </c>
      <c r="W10542" s="64" t="str">
        <f aca="false">V10542&amp;"_"&amp;U10542&amp;"_"&amp;R10542&amp;"_"&amp;S10542&amp;"_"&amp;T10542</f>
        <v>DL2019048_ButsnudetFroe_Invalid_Present_Ct&gt;41</v>
      </c>
    </row>
    <row r="10543" customFormat="false" ht="14.25" hidden="false" customHeight="false" outlineLevel="0" collapsed="false">
      <c r="A10543" s="0" t="s">
        <v>865</v>
      </c>
      <c r="B10543" s="52" t="s">
        <v>1213</v>
      </c>
      <c r="C10543" s="52" t="s">
        <v>747</v>
      </c>
      <c r="D10543" s="53" t="n">
        <v>0.1</v>
      </c>
      <c r="E10543" s="53" t="n">
        <v>41.35</v>
      </c>
      <c r="F10543" s="0" t="s">
        <v>1483</v>
      </c>
      <c r="G10543" s="0" t="str">
        <f aca="false">LEFT(B10543,2)</f>
        <v>16</v>
      </c>
      <c r="H10543" s="0" t="str">
        <f aca="false">I10543&amp;"_"&amp;G10543&amp;"_"&amp;F10543</f>
        <v>ButsnudetFroe_16_20191024_DL2019048_FrederiksbergGym_koersel1</v>
      </c>
      <c r="I10543" s="61" t="str">
        <f aca="false">MID(RIGHT(B10543,LEN(B10543)-3),1,FIND("_",RIGHT(B10543,LEN(B10543)-3))-1)</f>
        <v>ButsnudetFroe</v>
      </c>
      <c r="J10543" s="61" t="str">
        <f aca="false">TRIM(SUBSTITUTE(RIGHT(B10543,FIND(I10543,B10543)+1),"_",""))</f>
        <v>NegK</v>
      </c>
      <c r="K10543" s="0" t="n">
        <f aca="false">IFERROR(VALUE(SUBSTITUTE(E10543,".",",")),E10543)</f>
        <v>41.35</v>
      </c>
      <c r="L10543" s="61" t="str">
        <f aca="false">IF(J10543="PosK",SUMIFS(K:K,J:J,"PosK",H:H,H10543),"")</f>
        <v/>
      </c>
      <c r="M10543" s="61" t="str">
        <f aca="false">IF(J10543="PosK",SUMIFS(K:K,J:J,"NegK",H:H,H10543),"")</f>
        <v/>
      </c>
      <c r="N10543" s="61" t="str">
        <f aca="false">IF(J10543="PosK",SUMIFS(K:K,J:J,"eDNA",H:H,H10543),"")</f>
        <v/>
      </c>
    </row>
    <row r="10544" customFormat="false" ht="14.25" hidden="false" customHeight="false" outlineLevel="0" collapsed="false">
      <c r="A10544" s="0" t="s">
        <v>867</v>
      </c>
      <c r="B10544" s="52" t="s">
        <v>1214</v>
      </c>
      <c r="C10544" s="52" t="s">
        <v>751</v>
      </c>
      <c r="D10544" s="53" t="n">
        <v>0.1</v>
      </c>
      <c r="E10544" s="53" t="s">
        <v>748</v>
      </c>
      <c r="F10544" s="0" t="s">
        <v>1483</v>
      </c>
      <c r="G10544" s="0" t="str">
        <f aca="false">LEFT(B10544,2)</f>
        <v>16</v>
      </c>
      <c r="H10544" s="0" t="str">
        <f aca="false">I10544&amp;"_"&amp;G10544&amp;"_"&amp;F10544</f>
        <v>ButsnudetFroe_16_20191024_DL2019048_FrederiksbergGym_koersel1</v>
      </c>
      <c r="I10544" s="61" t="str">
        <f aca="false">MID(RIGHT(B10544,LEN(B10544)-3),1,FIND("_",RIGHT(B10544,LEN(B10544)-3))-1)</f>
        <v>ButsnudetFroe</v>
      </c>
      <c r="J10544" s="61" t="str">
        <f aca="false">TRIM(SUBSTITUTE(RIGHT(B10544,FIND(I10544,B10544)+1),"_",""))</f>
        <v>eDNA</v>
      </c>
      <c r="K10544" s="0" t="str">
        <f aca="false">IFERROR(VALUE(SUBSTITUTE(E10544,".",",")),E10544)</f>
        <v>No Ct</v>
      </c>
      <c r="L10544" s="61" t="str">
        <f aca="false">IF(J10544="PosK",SUMIFS(K:K,J:J,"PosK",H:H,H10544),"")</f>
        <v/>
      </c>
      <c r="M10544" s="61" t="str">
        <f aca="false">IF(J10544="PosK",SUMIFS(K:K,J:J,"NegK",H:H,H10544),"")</f>
        <v/>
      </c>
      <c r="N10544" s="61" t="str">
        <f aca="false">IF(J10544="PosK",SUMIFS(K:K,J:J,"eDNA",H:H,H10544),"")</f>
        <v/>
      </c>
      <c r="Q10544" s="62"/>
    </row>
    <row r="10545" customFormat="false" ht="14.25" hidden="false" customHeight="false" outlineLevel="0" collapsed="false">
      <c r="A10545" s="0" t="s">
        <v>869</v>
      </c>
      <c r="B10545" s="52" t="s">
        <v>1214</v>
      </c>
      <c r="C10545" s="52" t="s">
        <v>751</v>
      </c>
      <c r="D10545" s="53" t="n">
        <v>0.1</v>
      </c>
      <c r="E10545" s="53" t="n">
        <v>41.83</v>
      </c>
      <c r="F10545" s="0" t="s">
        <v>1483</v>
      </c>
      <c r="G10545" s="0" t="str">
        <f aca="false">LEFT(B10545,2)</f>
        <v>16</v>
      </c>
      <c r="H10545" s="0" t="str">
        <f aca="false">I10545&amp;"_"&amp;G10545&amp;"_"&amp;F10545</f>
        <v>ButsnudetFroe_16_20191024_DL2019048_FrederiksbergGym_koersel1</v>
      </c>
      <c r="I10545" s="61" t="str">
        <f aca="false">MID(RIGHT(B10545,LEN(B10545)-3),1,FIND("_",RIGHT(B10545,LEN(B10545)-3))-1)</f>
        <v>ButsnudetFroe</v>
      </c>
      <c r="J10545" s="61" t="str">
        <f aca="false">TRIM(SUBSTITUTE(RIGHT(B10545,FIND(I10545,B10545)+1),"_",""))</f>
        <v>eDNA</v>
      </c>
      <c r="K10545" s="0" t="n">
        <f aca="false">IFERROR(VALUE(SUBSTITUTE(E10545,".",",")),E10545)</f>
        <v>41.83</v>
      </c>
      <c r="L10545" s="61" t="str">
        <f aca="false">IF(J10545="PosK",SUMIFS(K:K,J:J,"PosK",H:H,H10545),"")</f>
        <v/>
      </c>
      <c r="M10545" s="61" t="str">
        <f aca="false">IF(J10545="PosK",SUMIFS(K:K,J:J,"NegK",H:H,H10545),"")</f>
        <v/>
      </c>
      <c r="N10545" s="61" t="str">
        <f aca="false">IF(J10545="PosK",SUMIFS(K:K,J:J,"eDNA",H:H,H10545),"")</f>
        <v/>
      </c>
      <c r="P10545" s="62"/>
      <c r="T10545" s="63"/>
      <c r="W10545" s="64"/>
    </row>
    <row r="10546" customFormat="false" ht="14.25" hidden="false" customHeight="false" outlineLevel="0" collapsed="false">
      <c r="A10546" s="0" t="s">
        <v>870</v>
      </c>
      <c r="B10546" s="52" t="s">
        <v>996</v>
      </c>
      <c r="C10546" s="52" t="s">
        <v>743</v>
      </c>
      <c r="D10546" s="53" t="n">
        <v>0.1</v>
      </c>
      <c r="E10546" s="53" t="n">
        <v>32.69</v>
      </c>
      <c r="F10546" s="0" t="s">
        <v>1483</v>
      </c>
      <c r="G10546" s="0" t="str">
        <f aca="false">LEFT(B10546,2)</f>
        <v>17</v>
      </c>
      <c r="H10546" s="0" t="str">
        <f aca="false">I10546&amp;"_"&amp;G10546&amp;"_"&amp;F10546</f>
        <v>ButsnudetFroe_17_20191024_DL2019048_FrederiksbergGym_koersel1</v>
      </c>
      <c r="I10546" s="61" t="str">
        <f aca="false">MID(RIGHT(B10546,LEN(B10546)-3),1,FIND("_",RIGHT(B10546,LEN(B10546)-3))-1)</f>
        <v>ButsnudetFroe</v>
      </c>
      <c r="J10546" s="61" t="str">
        <f aca="false">TRIM(SUBSTITUTE(RIGHT(B10546,FIND(I10546,B10546)+1),"_",""))</f>
        <v>PosK</v>
      </c>
      <c r="K10546" s="0" t="n">
        <f aca="false">IFERROR(VALUE(SUBSTITUTE(E10546,".",",")),E10546)</f>
        <v>32.69</v>
      </c>
      <c r="L10546" s="61" t="n">
        <f aca="false">IF(J10546="PosK",SUMIFS(K:K,J:J,"PosK",H:H,H10546),"")</f>
        <v>32.69</v>
      </c>
      <c r="M10546" s="61" t="n">
        <f aca="false">IF(J10546="PosK",SUMIFS(K:K,J:J,"NegK",H:H,H10546),"")</f>
        <v>0</v>
      </c>
      <c r="N10546" s="61" t="n">
        <f aca="false">IF(J10546="PosK",SUMIFS(K:K,J:J,"eDNA",H:H,H10546),"")</f>
        <v>80.83</v>
      </c>
      <c r="P10546" s="62" t="n">
        <f aca="false">IF(K10548="No Ct",0,K10548)</f>
        <v>39.68</v>
      </c>
      <c r="Q10546" s="62" t="n">
        <f aca="false">IF(K10549="No Ct",0,K10549)</f>
        <v>41.15</v>
      </c>
      <c r="R10546" s="0" t="str">
        <f aca="false">IF(AND(L10546&gt;0,M10546=0),"Valid","Invalid")</f>
        <v>Valid</v>
      </c>
      <c r="S10546" s="0" t="str">
        <f aca="false">IF(OR(P10546&gt;1,Q10546&gt;1),"Present","Absent")</f>
        <v>Present</v>
      </c>
      <c r="T10546" s="63" t="str">
        <f aca="false">IF(OR(AND(P10546&gt;1,P10546&lt;41),AND(Q10546&gt;1,Q10546&lt;41)),"Ct&lt;41","Ct&gt;41")</f>
        <v>Ct&lt;41</v>
      </c>
      <c r="U10546" s="0" t="str">
        <f aca="false">I10546</f>
        <v>ButsnudetFroe</v>
      </c>
      <c r="V10546" s="0" t="str">
        <f aca="false">MID(F10546,10,9)</f>
        <v>DL2019048</v>
      </c>
      <c r="W10546" s="64" t="str">
        <f aca="false">V10546&amp;"_"&amp;U10546&amp;"_"&amp;R10546&amp;"_"&amp;S10546&amp;"_"&amp;T10546</f>
        <v>DL2019048_ButsnudetFroe_Valid_Present_Ct&lt;41</v>
      </c>
    </row>
    <row r="10547" customFormat="false" ht="14.25" hidden="false" customHeight="false" outlineLevel="0" collapsed="false">
      <c r="A10547" s="0" t="s">
        <v>872</v>
      </c>
      <c r="B10547" s="52" t="s">
        <v>997</v>
      </c>
      <c r="C10547" s="52" t="s">
        <v>747</v>
      </c>
      <c r="D10547" s="53" t="n">
        <v>0.1</v>
      </c>
      <c r="E10547" s="53" t="s">
        <v>748</v>
      </c>
      <c r="F10547" s="0" t="s">
        <v>1483</v>
      </c>
      <c r="G10547" s="0" t="str">
        <f aca="false">LEFT(B10547,2)</f>
        <v>17</v>
      </c>
      <c r="H10547" s="0" t="str">
        <f aca="false">I10547&amp;"_"&amp;G10547&amp;"_"&amp;F10547</f>
        <v>ButsnudetFroe_17_20191024_DL2019048_FrederiksbergGym_koersel1</v>
      </c>
      <c r="I10547" s="61" t="str">
        <f aca="false">MID(RIGHT(B10547,LEN(B10547)-3),1,FIND("_",RIGHT(B10547,LEN(B10547)-3))-1)</f>
        <v>ButsnudetFroe</v>
      </c>
      <c r="J10547" s="61" t="str">
        <f aca="false">TRIM(SUBSTITUTE(RIGHT(B10547,FIND(I10547,B10547)+1),"_",""))</f>
        <v>NegK</v>
      </c>
      <c r="K10547" s="0" t="str">
        <f aca="false">IFERROR(VALUE(SUBSTITUTE(E10547,".",",")),E10547)</f>
        <v>No Ct</v>
      </c>
      <c r="L10547" s="61" t="str">
        <f aca="false">IF(J10547="PosK",SUMIFS(K:K,J:J,"PosK",H:H,H10547),"")</f>
        <v/>
      </c>
      <c r="M10547" s="61" t="str">
        <f aca="false">IF(J10547="PosK",SUMIFS(K:K,J:J,"NegK",H:H,H10547),"")</f>
        <v/>
      </c>
      <c r="N10547" s="61" t="str">
        <f aca="false">IF(J10547="PosK",SUMIFS(K:K,J:J,"eDNA",H:H,H10547),"")</f>
        <v/>
      </c>
    </row>
    <row r="10548" customFormat="false" ht="14.25" hidden="false" customHeight="false" outlineLevel="0" collapsed="false">
      <c r="A10548" s="0" t="s">
        <v>874</v>
      </c>
      <c r="B10548" s="52" t="s">
        <v>998</v>
      </c>
      <c r="C10548" s="52" t="s">
        <v>751</v>
      </c>
      <c r="D10548" s="53" t="n">
        <v>0.1</v>
      </c>
      <c r="E10548" s="53" t="n">
        <v>39.68</v>
      </c>
      <c r="F10548" s="0" t="s">
        <v>1483</v>
      </c>
      <c r="G10548" s="0" t="str">
        <f aca="false">LEFT(B10548,2)</f>
        <v>17</v>
      </c>
      <c r="H10548" s="0" t="str">
        <f aca="false">I10548&amp;"_"&amp;G10548&amp;"_"&amp;F10548</f>
        <v>ButsnudetFroe_17_20191024_DL2019048_FrederiksbergGym_koersel1</v>
      </c>
      <c r="I10548" s="61" t="str">
        <f aca="false">MID(RIGHT(B10548,LEN(B10548)-3),1,FIND("_",RIGHT(B10548,LEN(B10548)-3))-1)</f>
        <v>ButsnudetFroe</v>
      </c>
      <c r="J10548" s="61" t="str">
        <f aca="false">TRIM(SUBSTITUTE(RIGHT(B10548,FIND(I10548,B10548)+1),"_",""))</f>
        <v>eDNA</v>
      </c>
      <c r="K10548" s="0" t="n">
        <f aca="false">IFERROR(VALUE(SUBSTITUTE(E10548,".",",")),E10548)</f>
        <v>39.68</v>
      </c>
      <c r="L10548" s="61" t="str">
        <f aca="false">IF(J10548="PosK",SUMIFS(K:K,J:J,"PosK",H:H,H10548),"")</f>
        <v/>
      </c>
      <c r="M10548" s="61" t="str">
        <f aca="false">IF(J10548="PosK",SUMIFS(K:K,J:J,"NegK",H:H,H10548),"")</f>
        <v/>
      </c>
      <c r="N10548" s="61" t="str">
        <f aca="false">IF(J10548="PosK",SUMIFS(K:K,J:J,"eDNA",H:H,H10548),"")</f>
        <v/>
      </c>
      <c r="Q10548" s="62"/>
    </row>
    <row r="10549" customFormat="false" ht="14.25" hidden="false" customHeight="false" outlineLevel="0" collapsed="false">
      <c r="A10549" s="0" t="s">
        <v>876</v>
      </c>
      <c r="B10549" s="52" t="s">
        <v>998</v>
      </c>
      <c r="C10549" s="52" t="s">
        <v>751</v>
      </c>
      <c r="D10549" s="53" t="n">
        <v>0.1</v>
      </c>
      <c r="E10549" s="53" t="n">
        <v>41.15</v>
      </c>
      <c r="F10549" s="0" t="s">
        <v>1483</v>
      </c>
      <c r="G10549" s="0" t="str">
        <f aca="false">LEFT(B10549,2)</f>
        <v>17</v>
      </c>
      <c r="H10549" s="0" t="str">
        <f aca="false">I10549&amp;"_"&amp;G10549&amp;"_"&amp;F10549</f>
        <v>ButsnudetFroe_17_20191024_DL2019048_FrederiksbergGym_koersel1</v>
      </c>
      <c r="I10549" s="61" t="str">
        <f aca="false">MID(RIGHT(B10549,LEN(B10549)-3),1,FIND("_",RIGHT(B10549,LEN(B10549)-3))-1)</f>
        <v>ButsnudetFroe</v>
      </c>
      <c r="J10549" s="61" t="str">
        <f aca="false">TRIM(SUBSTITUTE(RIGHT(B10549,FIND(I10549,B10549)+1),"_",""))</f>
        <v>eDNA</v>
      </c>
      <c r="K10549" s="0" t="n">
        <f aca="false">IFERROR(VALUE(SUBSTITUTE(E10549,".",",")),E10549)</f>
        <v>41.15</v>
      </c>
      <c r="L10549" s="61" t="str">
        <f aca="false">IF(J10549="PosK",SUMIFS(K:K,J:J,"PosK",H:H,H10549),"")</f>
        <v/>
      </c>
      <c r="M10549" s="61" t="str">
        <f aca="false">IF(J10549="PosK",SUMIFS(K:K,J:J,"NegK",H:H,H10549),"")</f>
        <v/>
      </c>
      <c r="N10549" s="61" t="str">
        <f aca="false">IF(J10549="PosK",SUMIFS(K:K,J:J,"eDNA",H:H,H10549),"")</f>
        <v/>
      </c>
      <c r="P10549" s="62"/>
      <c r="T10549" s="63"/>
      <c r="W10549" s="64"/>
    </row>
    <row r="10550" customFormat="false" ht="14.25" hidden="false" customHeight="false" outlineLevel="0" collapsed="false">
      <c r="A10550" s="0" t="s">
        <v>877</v>
      </c>
      <c r="B10550" s="52" t="s">
        <v>1215</v>
      </c>
      <c r="C10550" s="52" t="s">
        <v>743</v>
      </c>
      <c r="D10550" s="53" t="n">
        <v>0.1</v>
      </c>
      <c r="E10550" s="53" t="n">
        <v>25.93</v>
      </c>
      <c r="F10550" s="0" t="s">
        <v>1483</v>
      </c>
      <c r="G10550" s="0" t="str">
        <f aca="false">LEFT(B10550,2)</f>
        <v>18</v>
      </c>
      <c r="H10550" s="0" t="str">
        <f aca="false">I10550&amp;"_"&amp;G10550&amp;"_"&amp;F10550</f>
        <v>LilleVandsalamander_18_20191024_DL2019048_FrederiksbergGym_koersel1</v>
      </c>
      <c r="I10550" s="61" t="str">
        <f aca="false">MID(RIGHT(B10550,LEN(B10550)-3),1,FIND("_",RIGHT(B10550,LEN(B10550)-3))-1)</f>
        <v>LilleVandsalamander</v>
      </c>
      <c r="J10550" s="61" t="str">
        <f aca="false">TRIM(SUBSTITUTE(RIGHT(B10550,FIND(I10550,B10550)+1),"_",""))</f>
        <v>PosK</v>
      </c>
      <c r="K10550" s="0" t="n">
        <f aca="false">IFERROR(VALUE(SUBSTITUTE(E10550,".",",")),E10550)</f>
        <v>25.93</v>
      </c>
      <c r="L10550" s="61" t="n">
        <f aca="false">IF(J10550="PosK",SUMIFS(K:K,J:J,"PosK",H:H,H10550),"")</f>
        <v>25.93</v>
      </c>
      <c r="M10550" s="61" t="n">
        <f aca="false">IF(J10550="PosK",SUMIFS(K:K,J:J,"NegK",H:H,H10550),"")</f>
        <v>0</v>
      </c>
      <c r="N10550" s="61" t="n">
        <f aca="false">IF(J10550="PosK",SUMIFS(K:K,J:J,"eDNA",H:H,H10550),"")</f>
        <v>0</v>
      </c>
      <c r="P10550" s="62" t="n">
        <f aca="false">IF(K10552="No Ct",0,K10552)</f>
        <v>0</v>
      </c>
      <c r="Q10550" s="62" t="n">
        <f aca="false">IF(K10553="No Ct",0,K10553)</f>
        <v>0</v>
      </c>
      <c r="R10550" s="0" t="str">
        <f aca="false">IF(AND(L10550&gt;0,M10550=0),"Valid","Invalid")</f>
        <v>Valid</v>
      </c>
      <c r="S10550" s="0" t="str">
        <f aca="false">IF(OR(P10550&gt;1,Q10550&gt;1),"Present","Absent")</f>
        <v>Absent</v>
      </c>
      <c r="T10550" s="63" t="str">
        <f aca="false">IF(OR(AND(P10550&gt;1,P10550&lt;41),AND(Q10550&gt;1,Q10550&lt;41)),"Ct&lt;41","Ct&gt;41")</f>
        <v>Ct&gt;41</v>
      </c>
      <c r="U10550" s="0" t="str">
        <f aca="false">I10550</f>
        <v>LilleVandsalamander</v>
      </c>
      <c r="V10550" s="0" t="str">
        <f aca="false">MID(F10550,10,9)</f>
        <v>DL2019048</v>
      </c>
      <c r="W10550" s="64" t="str">
        <f aca="false">V10550&amp;"_"&amp;U10550&amp;"_"&amp;R10550&amp;"_"&amp;S10550&amp;"_"&amp;T10550</f>
        <v>DL2019048_LilleVandsalamander_Valid_Absent_Ct&gt;41</v>
      </c>
    </row>
    <row r="10551" customFormat="false" ht="14.25" hidden="false" customHeight="false" outlineLevel="0" collapsed="false">
      <c r="A10551" s="0" t="s">
        <v>879</v>
      </c>
      <c r="B10551" s="52" t="s">
        <v>1216</v>
      </c>
      <c r="C10551" s="52" t="s">
        <v>747</v>
      </c>
      <c r="D10551" s="53" t="n">
        <v>0.1</v>
      </c>
      <c r="E10551" s="53" t="s">
        <v>748</v>
      </c>
      <c r="F10551" s="0" t="s">
        <v>1483</v>
      </c>
      <c r="G10551" s="0" t="str">
        <f aca="false">LEFT(B10551,2)</f>
        <v>18</v>
      </c>
      <c r="H10551" s="0" t="str">
        <f aca="false">I10551&amp;"_"&amp;G10551&amp;"_"&amp;F10551</f>
        <v>LilleVandsalamander_18_20191024_DL2019048_FrederiksbergGym_koersel1</v>
      </c>
      <c r="I10551" s="61" t="str">
        <f aca="false">MID(RIGHT(B10551,LEN(B10551)-3),1,FIND("_",RIGHT(B10551,LEN(B10551)-3))-1)</f>
        <v>LilleVandsalamander</v>
      </c>
      <c r="J10551" s="61" t="str">
        <f aca="false">TRIM(SUBSTITUTE(RIGHT(B10551,FIND(I10551,B10551)+1),"_",""))</f>
        <v>NegK</v>
      </c>
      <c r="K10551" s="0" t="str">
        <f aca="false">IFERROR(VALUE(SUBSTITUTE(E10551,".",",")),E10551)</f>
        <v>No Ct</v>
      </c>
      <c r="L10551" s="61" t="str">
        <f aca="false">IF(J10551="PosK",SUMIFS(K:K,J:J,"PosK",H:H,H10551),"")</f>
        <v/>
      </c>
      <c r="M10551" s="61" t="str">
        <f aca="false">IF(J10551="PosK",SUMIFS(K:K,J:J,"NegK",H:H,H10551),"")</f>
        <v/>
      </c>
      <c r="N10551" s="61" t="str">
        <f aca="false">IF(J10551="PosK",SUMIFS(K:K,J:J,"eDNA",H:H,H10551),"")</f>
        <v/>
      </c>
    </row>
    <row r="10552" customFormat="false" ht="14.25" hidden="false" customHeight="false" outlineLevel="0" collapsed="false">
      <c r="A10552" s="0" t="s">
        <v>881</v>
      </c>
      <c r="B10552" s="52" t="s">
        <v>1217</v>
      </c>
      <c r="C10552" s="52" t="s">
        <v>751</v>
      </c>
      <c r="D10552" s="53" t="n">
        <v>0.1</v>
      </c>
      <c r="E10552" s="53" t="s">
        <v>748</v>
      </c>
      <c r="F10552" s="0" t="s">
        <v>1483</v>
      </c>
      <c r="G10552" s="0" t="str">
        <f aca="false">LEFT(B10552,2)</f>
        <v>18</v>
      </c>
      <c r="H10552" s="0" t="str">
        <f aca="false">I10552&amp;"_"&amp;G10552&amp;"_"&amp;F10552</f>
        <v>LilleVandsalamander_18_20191024_DL2019048_FrederiksbergGym_koersel1</v>
      </c>
      <c r="I10552" s="61" t="str">
        <f aca="false">MID(RIGHT(B10552,LEN(B10552)-3),1,FIND("_",RIGHT(B10552,LEN(B10552)-3))-1)</f>
        <v>LilleVandsalamander</v>
      </c>
      <c r="J10552" s="61" t="str">
        <f aca="false">TRIM(SUBSTITUTE(RIGHT(B10552,FIND(I10552,B10552)+1),"_",""))</f>
        <v>eDNA</v>
      </c>
      <c r="K10552" s="0" t="str">
        <f aca="false">IFERROR(VALUE(SUBSTITUTE(E10552,".",",")),E10552)</f>
        <v>No Ct</v>
      </c>
      <c r="L10552" s="61" t="str">
        <f aca="false">IF(J10552="PosK",SUMIFS(K:K,J:J,"PosK",H:H,H10552),"")</f>
        <v/>
      </c>
      <c r="M10552" s="61" t="str">
        <f aca="false">IF(J10552="PosK",SUMIFS(K:K,J:J,"NegK",H:H,H10552),"")</f>
        <v/>
      </c>
      <c r="N10552" s="61" t="str">
        <f aca="false">IF(J10552="PosK",SUMIFS(K:K,J:J,"eDNA",H:H,H10552),"")</f>
        <v/>
      </c>
      <c r="Q10552" s="62"/>
    </row>
    <row r="10553" customFormat="false" ht="14.25" hidden="false" customHeight="false" outlineLevel="0" collapsed="false">
      <c r="A10553" s="0" t="s">
        <v>883</v>
      </c>
      <c r="B10553" s="52" t="s">
        <v>1217</v>
      </c>
      <c r="C10553" s="52" t="s">
        <v>751</v>
      </c>
      <c r="D10553" s="53" t="n">
        <v>0.1</v>
      </c>
      <c r="E10553" s="53" t="s">
        <v>748</v>
      </c>
      <c r="F10553" s="0" t="s">
        <v>1483</v>
      </c>
      <c r="G10553" s="0" t="str">
        <f aca="false">LEFT(B10553,2)</f>
        <v>18</v>
      </c>
      <c r="H10553" s="0" t="str">
        <f aca="false">I10553&amp;"_"&amp;G10553&amp;"_"&amp;F10553</f>
        <v>LilleVandsalamander_18_20191024_DL2019048_FrederiksbergGym_koersel1</v>
      </c>
      <c r="I10553" s="61" t="str">
        <f aca="false">MID(RIGHT(B10553,LEN(B10553)-3),1,FIND("_",RIGHT(B10553,LEN(B10553)-3))-1)</f>
        <v>LilleVandsalamander</v>
      </c>
      <c r="J10553" s="61" t="str">
        <f aca="false">TRIM(SUBSTITUTE(RIGHT(B10553,FIND(I10553,B10553)+1),"_",""))</f>
        <v>eDNA</v>
      </c>
      <c r="K10553" s="0" t="str">
        <f aca="false">IFERROR(VALUE(SUBSTITUTE(E10553,".",",")),E10553)</f>
        <v>No Ct</v>
      </c>
      <c r="L10553" s="61" t="str">
        <f aca="false">IF(J10553="PosK",SUMIFS(K:K,J:J,"PosK",H:H,H10553),"")</f>
        <v/>
      </c>
      <c r="M10553" s="61" t="str">
        <f aca="false">IF(J10553="PosK",SUMIFS(K:K,J:J,"NegK",H:H,H10553),"")</f>
        <v/>
      </c>
      <c r="N10553" s="61" t="str">
        <f aca="false">IF(J10553="PosK",SUMIFS(K:K,J:J,"eDNA",H:H,H10553),"")</f>
        <v/>
      </c>
      <c r="P10553" s="62"/>
      <c r="T10553" s="63"/>
      <c r="W10553" s="64"/>
    </row>
    <row r="10554" customFormat="false" ht="14.25" hidden="false" customHeight="false" outlineLevel="0" collapsed="false">
      <c r="A10554" s="0" t="s">
        <v>884</v>
      </c>
      <c r="B10554" s="52" t="s">
        <v>1002</v>
      </c>
      <c r="C10554" s="52" t="s">
        <v>743</v>
      </c>
      <c r="D10554" s="53" t="n">
        <v>0.1</v>
      </c>
      <c r="E10554" s="53" t="n">
        <v>31.14</v>
      </c>
      <c r="F10554" s="0" t="s">
        <v>1483</v>
      </c>
      <c r="G10554" s="0" t="str">
        <f aca="false">LEFT(B10554,2)</f>
        <v>19</v>
      </c>
      <c r="H10554" s="0" t="str">
        <f aca="false">I10554&amp;"_"&amp;G10554&amp;"_"&amp;F10554</f>
        <v>LilleVandsalamander_19_20191024_DL2019048_FrederiksbergGym_koersel1</v>
      </c>
      <c r="I10554" s="61" t="str">
        <f aca="false">MID(RIGHT(B10554,LEN(B10554)-3),1,FIND("_",RIGHT(B10554,LEN(B10554)-3))-1)</f>
        <v>LilleVandsalamander</v>
      </c>
      <c r="J10554" s="61" t="str">
        <f aca="false">TRIM(SUBSTITUTE(RIGHT(B10554,FIND(I10554,B10554)+1),"_",""))</f>
        <v>PosK</v>
      </c>
      <c r="K10554" s="0" t="n">
        <f aca="false">IFERROR(VALUE(SUBSTITUTE(E10554,".",",")),E10554)</f>
        <v>31.14</v>
      </c>
      <c r="L10554" s="61" t="n">
        <f aca="false">IF(J10554="PosK",SUMIFS(K:K,J:J,"PosK",H:H,H10554),"")</f>
        <v>31.14</v>
      </c>
      <c r="M10554" s="61" t="n">
        <f aca="false">IF(J10554="PosK",SUMIFS(K:K,J:J,"NegK",H:H,H10554),"")</f>
        <v>0</v>
      </c>
      <c r="N10554" s="61" t="n">
        <f aca="false">IF(J10554="PosK",SUMIFS(K:K,J:J,"eDNA",H:H,H10554),"")</f>
        <v>0</v>
      </c>
      <c r="P10554" s="62" t="n">
        <f aca="false">IF(K10556="No Ct",0,K10556)</f>
        <v>0</v>
      </c>
      <c r="Q10554" s="62" t="n">
        <f aca="false">IF(K10557="No Ct",0,K10557)</f>
        <v>0</v>
      </c>
      <c r="R10554" s="0" t="str">
        <f aca="false">IF(AND(L10554&gt;0,M10554=0),"Valid","Invalid")</f>
        <v>Valid</v>
      </c>
      <c r="S10554" s="0" t="str">
        <f aca="false">IF(OR(P10554&gt;1,Q10554&gt;1),"Present","Absent")</f>
        <v>Absent</v>
      </c>
      <c r="T10554" s="63" t="str">
        <f aca="false">IF(OR(AND(P10554&gt;1,P10554&lt;41),AND(Q10554&gt;1,Q10554&lt;41)),"Ct&lt;41","Ct&gt;41")</f>
        <v>Ct&gt;41</v>
      </c>
      <c r="U10554" s="0" t="str">
        <f aca="false">I10554</f>
        <v>LilleVandsalamander</v>
      </c>
      <c r="V10554" s="0" t="str">
        <f aca="false">MID(F10554,10,9)</f>
        <v>DL2019048</v>
      </c>
      <c r="W10554" s="64" t="str">
        <f aca="false">V10554&amp;"_"&amp;U10554&amp;"_"&amp;R10554&amp;"_"&amp;S10554&amp;"_"&amp;T10554</f>
        <v>DL2019048_LilleVandsalamander_Valid_Absent_Ct&gt;41</v>
      </c>
    </row>
    <row r="10555" customFormat="false" ht="14.25" hidden="false" customHeight="false" outlineLevel="0" collapsed="false">
      <c r="A10555" s="0" t="s">
        <v>886</v>
      </c>
      <c r="B10555" s="52" t="s">
        <v>1003</v>
      </c>
      <c r="C10555" s="52" t="s">
        <v>747</v>
      </c>
      <c r="D10555" s="53" t="n">
        <v>0.1</v>
      </c>
      <c r="E10555" s="53" t="s">
        <v>748</v>
      </c>
      <c r="F10555" s="0" t="s">
        <v>1483</v>
      </c>
      <c r="G10555" s="0" t="str">
        <f aca="false">LEFT(B10555,2)</f>
        <v>19</v>
      </c>
      <c r="H10555" s="0" t="str">
        <f aca="false">I10555&amp;"_"&amp;G10555&amp;"_"&amp;F10555</f>
        <v>LilleVandsalamander_19_20191024_DL2019048_FrederiksbergGym_koersel1</v>
      </c>
      <c r="I10555" s="61" t="str">
        <f aca="false">MID(RIGHT(B10555,LEN(B10555)-3),1,FIND("_",RIGHT(B10555,LEN(B10555)-3))-1)</f>
        <v>LilleVandsalamander</v>
      </c>
      <c r="J10555" s="61" t="str">
        <f aca="false">TRIM(SUBSTITUTE(RIGHT(B10555,FIND(I10555,B10555)+1),"_",""))</f>
        <v>NegK</v>
      </c>
      <c r="K10555" s="0" t="str">
        <f aca="false">IFERROR(VALUE(SUBSTITUTE(E10555,".",",")),E10555)</f>
        <v>No Ct</v>
      </c>
      <c r="L10555" s="61" t="str">
        <f aca="false">IF(J10555="PosK",SUMIFS(K:K,J:J,"PosK",H:H,H10555),"")</f>
        <v/>
      </c>
      <c r="M10555" s="61" t="str">
        <f aca="false">IF(J10555="PosK",SUMIFS(K:K,J:J,"NegK",H:H,H10555),"")</f>
        <v/>
      </c>
      <c r="N10555" s="61" t="str">
        <f aca="false">IF(J10555="PosK",SUMIFS(K:K,J:J,"eDNA",H:H,H10555),"")</f>
        <v/>
      </c>
    </row>
    <row r="10556" customFormat="false" ht="14.25" hidden="false" customHeight="false" outlineLevel="0" collapsed="false">
      <c r="A10556" s="0" t="s">
        <v>888</v>
      </c>
      <c r="B10556" s="52" t="s">
        <v>1004</v>
      </c>
      <c r="C10556" s="52" t="s">
        <v>751</v>
      </c>
      <c r="D10556" s="53" t="n">
        <v>0.1</v>
      </c>
      <c r="E10556" s="53" t="s">
        <v>748</v>
      </c>
      <c r="F10556" s="0" t="s">
        <v>1483</v>
      </c>
      <c r="G10556" s="0" t="str">
        <f aca="false">LEFT(B10556,2)</f>
        <v>19</v>
      </c>
      <c r="H10556" s="0" t="str">
        <f aca="false">I10556&amp;"_"&amp;G10556&amp;"_"&amp;F10556</f>
        <v>LilleVandsalamander_19_20191024_DL2019048_FrederiksbergGym_koersel1</v>
      </c>
      <c r="I10556" s="61" t="str">
        <f aca="false">MID(RIGHT(B10556,LEN(B10556)-3),1,FIND("_",RIGHT(B10556,LEN(B10556)-3))-1)</f>
        <v>LilleVandsalamander</v>
      </c>
      <c r="J10556" s="61" t="str">
        <f aca="false">TRIM(SUBSTITUTE(RIGHT(B10556,FIND(I10556,B10556)+1),"_",""))</f>
        <v>eDNA</v>
      </c>
      <c r="K10556" s="0" t="str">
        <f aca="false">IFERROR(VALUE(SUBSTITUTE(E10556,".",",")),E10556)</f>
        <v>No Ct</v>
      </c>
      <c r="L10556" s="61" t="str">
        <f aca="false">IF(J10556="PosK",SUMIFS(K:K,J:J,"PosK",H:H,H10556),"")</f>
        <v/>
      </c>
      <c r="M10556" s="61" t="str">
        <f aca="false">IF(J10556="PosK",SUMIFS(K:K,J:J,"NegK",H:H,H10556),"")</f>
        <v/>
      </c>
      <c r="N10556" s="61" t="str">
        <f aca="false">IF(J10556="PosK",SUMIFS(K:K,J:J,"eDNA",H:H,H10556),"")</f>
        <v/>
      </c>
      <c r="Q10556" s="62"/>
    </row>
    <row r="10557" customFormat="false" ht="14.25" hidden="false" customHeight="false" outlineLevel="0" collapsed="false">
      <c r="A10557" s="0" t="s">
        <v>890</v>
      </c>
      <c r="B10557" s="52" t="s">
        <v>1004</v>
      </c>
      <c r="C10557" s="52" t="s">
        <v>751</v>
      </c>
      <c r="D10557" s="53" t="n">
        <v>0.1</v>
      </c>
      <c r="E10557" s="53" t="s">
        <v>748</v>
      </c>
      <c r="F10557" s="0" t="s">
        <v>1483</v>
      </c>
      <c r="G10557" s="0" t="str">
        <f aca="false">LEFT(B10557,2)</f>
        <v>19</v>
      </c>
      <c r="H10557" s="0" t="str">
        <f aca="false">I10557&amp;"_"&amp;G10557&amp;"_"&amp;F10557</f>
        <v>LilleVandsalamander_19_20191024_DL2019048_FrederiksbergGym_koersel1</v>
      </c>
      <c r="I10557" s="61" t="str">
        <f aca="false">MID(RIGHT(B10557,LEN(B10557)-3),1,FIND("_",RIGHT(B10557,LEN(B10557)-3))-1)</f>
        <v>LilleVandsalamander</v>
      </c>
      <c r="J10557" s="61" t="str">
        <f aca="false">TRIM(SUBSTITUTE(RIGHT(B10557,FIND(I10557,B10557)+1),"_",""))</f>
        <v>eDNA</v>
      </c>
      <c r="K10557" s="0" t="str">
        <f aca="false">IFERROR(VALUE(SUBSTITUTE(E10557,".",",")),E10557)</f>
        <v>No Ct</v>
      </c>
      <c r="L10557" s="61" t="str">
        <f aca="false">IF(J10557="PosK",SUMIFS(K:K,J:J,"PosK",H:H,H10557),"")</f>
        <v/>
      </c>
      <c r="M10557" s="61" t="str">
        <f aca="false">IF(J10557="PosK",SUMIFS(K:K,J:J,"NegK",H:H,H10557),"")</f>
        <v/>
      </c>
      <c r="N10557" s="61" t="str">
        <f aca="false">IF(J10557="PosK",SUMIFS(K:K,J:J,"eDNA",H:H,H10557),"")</f>
        <v/>
      </c>
      <c r="P10557" s="62"/>
      <c r="T10557" s="63"/>
      <c r="W10557" s="64"/>
    </row>
    <row r="10558" customFormat="false" ht="14.25" hidden="false" customHeight="false" outlineLevel="0" collapsed="false">
      <c r="A10558" s="0" t="s">
        <v>891</v>
      </c>
      <c r="B10558" s="52" t="s">
        <v>1218</v>
      </c>
      <c r="C10558" s="52" t="s">
        <v>743</v>
      </c>
      <c r="D10558" s="53" t="n">
        <v>0.1</v>
      </c>
      <c r="E10558" s="53" t="n">
        <v>31.64</v>
      </c>
      <c r="F10558" s="0" t="s">
        <v>1483</v>
      </c>
      <c r="G10558" s="0" t="str">
        <f aca="false">LEFT(B10558,2)</f>
        <v>20</v>
      </c>
      <c r="H10558" s="0" t="str">
        <f aca="false">I10558&amp;"_"&amp;G10558&amp;"_"&amp;F10558</f>
        <v>Skalle_20_20191024_DL2019048_FrederiksbergGym_koersel1</v>
      </c>
      <c r="I10558" s="61" t="str">
        <f aca="false">MID(RIGHT(B10558,LEN(B10558)-3),1,FIND("_",RIGHT(B10558,LEN(B10558)-3))-1)</f>
        <v>Skalle</v>
      </c>
      <c r="J10558" s="61" t="str">
        <f aca="false">TRIM(SUBSTITUTE(RIGHT(B10558,FIND(I10558,B10558)+1),"_",""))</f>
        <v>PosK</v>
      </c>
      <c r="K10558" s="0" t="n">
        <f aca="false">IFERROR(VALUE(SUBSTITUTE(E10558,".",",")),E10558)</f>
        <v>31.64</v>
      </c>
      <c r="L10558" s="61" t="n">
        <f aca="false">IF(J10558="PosK",SUMIFS(K:K,J:J,"PosK",H:H,H10558),"")</f>
        <v>31.64</v>
      </c>
      <c r="M10558" s="61" t="n">
        <f aca="false">IF(J10558="PosK",SUMIFS(K:K,J:J,"NegK",H:H,H10558),"")</f>
        <v>0</v>
      </c>
      <c r="N10558" s="61" t="n">
        <f aca="false">IF(J10558="PosK",SUMIFS(K:K,J:J,"eDNA",H:H,H10558),"")</f>
        <v>67.27</v>
      </c>
      <c r="P10558" s="62" t="n">
        <f aca="false">IF(K10560="No Ct",0,K10560)</f>
        <v>33.65</v>
      </c>
      <c r="Q10558" s="62" t="n">
        <f aca="false">IF(K10561="No Ct",0,K10561)</f>
        <v>33.62</v>
      </c>
      <c r="R10558" s="0" t="str">
        <f aca="false">IF(AND(L10558&gt;0,M10558=0),"Valid","Invalid")</f>
        <v>Valid</v>
      </c>
      <c r="S10558" s="0" t="str">
        <f aca="false">IF(OR(P10558&gt;1,Q10558&gt;1),"Present","Absent")</f>
        <v>Present</v>
      </c>
      <c r="T10558" s="63" t="str">
        <f aca="false">IF(OR(AND(P10558&gt;1,P10558&lt;41),AND(Q10558&gt;1,Q10558&lt;41)),"Ct&lt;41","Ct&gt;41")</f>
        <v>Ct&lt;41</v>
      </c>
      <c r="U10558" s="0" t="str">
        <f aca="false">I10558</f>
        <v>Skalle</v>
      </c>
      <c r="V10558" s="0" t="str">
        <f aca="false">MID(F10558,10,9)</f>
        <v>DL2019048</v>
      </c>
      <c r="W10558" s="64" t="str">
        <f aca="false">V10558&amp;"_"&amp;U10558&amp;"_"&amp;R10558&amp;"_"&amp;S10558&amp;"_"&amp;T10558</f>
        <v>DL2019048_Skalle_Valid_Present_Ct&lt;41</v>
      </c>
    </row>
    <row r="10559" customFormat="false" ht="14.25" hidden="false" customHeight="false" outlineLevel="0" collapsed="false">
      <c r="A10559" s="0" t="s">
        <v>893</v>
      </c>
      <c r="B10559" s="52" t="s">
        <v>1219</v>
      </c>
      <c r="C10559" s="52" t="s">
        <v>747</v>
      </c>
      <c r="D10559" s="53" t="n">
        <v>0.1</v>
      </c>
      <c r="E10559" s="53" t="s">
        <v>748</v>
      </c>
      <c r="F10559" s="0" t="s">
        <v>1483</v>
      </c>
      <c r="G10559" s="0" t="str">
        <f aca="false">LEFT(B10559,2)</f>
        <v>20</v>
      </c>
      <c r="H10559" s="0" t="str">
        <f aca="false">I10559&amp;"_"&amp;G10559&amp;"_"&amp;F10559</f>
        <v>Skalle_20_20191024_DL2019048_FrederiksbergGym_koersel1</v>
      </c>
      <c r="I10559" s="61" t="str">
        <f aca="false">MID(RIGHT(B10559,LEN(B10559)-3),1,FIND("_",RIGHT(B10559,LEN(B10559)-3))-1)</f>
        <v>Skalle</v>
      </c>
      <c r="J10559" s="61" t="str">
        <f aca="false">TRIM(SUBSTITUTE(RIGHT(B10559,FIND(I10559,B10559)+1),"_",""))</f>
        <v>NegK</v>
      </c>
      <c r="K10559" s="0" t="str">
        <f aca="false">IFERROR(VALUE(SUBSTITUTE(E10559,".",",")),E10559)</f>
        <v>No Ct</v>
      </c>
      <c r="L10559" s="61" t="str">
        <f aca="false">IF(J10559="PosK",SUMIFS(K:K,J:J,"PosK",H:H,H10559),"")</f>
        <v/>
      </c>
      <c r="M10559" s="61" t="str">
        <f aca="false">IF(J10559="PosK",SUMIFS(K:K,J:J,"NegK",H:H,H10559),"")</f>
        <v/>
      </c>
      <c r="N10559" s="61" t="str">
        <f aca="false">IF(J10559="PosK",SUMIFS(K:K,J:J,"eDNA",H:H,H10559),"")</f>
        <v/>
      </c>
    </row>
    <row r="10560" customFormat="false" ht="14.25" hidden="false" customHeight="false" outlineLevel="0" collapsed="false">
      <c r="A10560" s="0" t="s">
        <v>895</v>
      </c>
      <c r="B10560" s="52" t="s">
        <v>1220</v>
      </c>
      <c r="C10560" s="52" t="s">
        <v>751</v>
      </c>
      <c r="D10560" s="53" t="n">
        <v>0.1</v>
      </c>
      <c r="E10560" s="53" t="n">
        <v>33.65</v>
      </c>
      <c r="F10560" s="0" t="s">
        <v>1483</v>
      </c>
      <c r="G10560" s="0" t="str">
        <f aca="false">LEFT(B10560,2)</f>
        <v>20</v>
      </c>
      <c r="H10560" s="0" t="str">
        <f aca="false">I10560&amp;"_"&amp;G10560&amp;"_"&amp;F10560</f>
        <v>Skalle_20_20191024_DL2019048_FrederiksbergGym_koersel1</v>
      </c>
      <c r="I10560" s="61" t="str">
        <f aca="false">MID(RIGHT(B10560,LEN(B10560)-3),1,FIND("_",RIGHT(B10560,LEN(B10560)-3))-1)</f>
        <v>Skalle</v>
      </c>
      <c r="J10560" s="61" t="str">
        <f aca="false">TRIM(SUBSTITUTE(RIGHT(B10560,FIND(I10560,B10560)+1),"_",""))</f>
        <v>eDNA</v>
      </c>
      <c r="K10560" s="0" t="n">
        <f aca="false">IFERROR(VALUE(SUBSTITUTE(E10560,".",",")),E10560)</f>
        <v>33.65</v>
      </c>
      <c r="L10560" s="61" t="str">
        <f aca="false">IF(J10560="PosK",SUMIFS(K:K,J:J,"PosK",H:H,H10560),"")</f>
        <v/>
      </c>
      <c r="M10560" s="61" t="str">
        <f aca="false">IF(J10560="PosK",SUMIFS(K:K,J:J,"NegK",H:H,H10560),"")</f>
        <v/>
      </c>
      <c r="N10560" s="61" t="str">
        <f aca="false">IF(J10560="PosK",SUMIFS(K:K,J:J,"eDNA",H:H,H10560),"")</f>
        <v/>
      </c>
      <c r="Q10560" s="62"/>
    </row>
    <row r="10561" customFormat="false" ht="14.25" hidden="false" customHeight="false" outlineLevel="0" collapsed="false">
      <c r="A10561" s="0" t="s">
        <v>897</v>
      </c>
      <c r="B10561" s="52" t="s">
        <v>1220</v>
      </c>
      <c r="C10561" s="52" t="s">
        <v>751</v>
      </c>
      <c r="D10561" s="53" t="n">
        <v>0.1</v>
      </c>
      <c r="E10561" s="53" t="n">
        <v>33.62</v>
      </c>
      <c r="F10561" s="0" t="s">
        <v>1483</v>
      </c>
      <c r="G10561" s="0" t="str">
        <f aca="false">LEFT(B10561,2)</f>
        <v>20</v>
      </c>
      <c r="H10561" s="0" t="str">
        <f aca="false">I10561&amp;"_"&amp;G10561&amp;"_"&amp;F10561</f>
        <v>Skalle_20_20191024_DL2019048_FrederiksbergGym_koersel1</v>
      </c>
      <c r="I10561" s="61" t="str">
        <f aca="false">MID(RIGHT(B10561,LEN(B10561)-3),1,FIND("_",RIGHT(B10561,LEN(B10561)-3))-1)</f>
        <v>Skalle</v>
      </c>
      <c r="J10561" s="61" t="str">
        <f aca="false">TRIM(SUBSTITUTE(RIGHT(B10561,FIND(I10561,B10561)+1),"_",""))</f>
        <v>eDNA</v>
      </c>
      <c r="K10561" s="0" t="n">
        <f aca="false">IFERROR(VALUE(SUBSTITUTE(E10561,".",",")),E10561)</f>
        <v>33.62</v>
      </c>
      <c r="L10561" s="61" t="str">
        <f aca="false">IF(J10561="PosK",SUMIFS(K:K,J:J,"PosK",H:H,H10561),"")</f>
        <v/>
      </c>
      <c r="M10561" s="61" t="str">
        <f aca="false">IF(J10561="PosK",SUMIFS(K:K,J:J,"NegK",H:H,H10561),"")</f>
        <v/>
      </c>
      <c r="N10561" s="61" t="str">
        <f aca="false">IF(J10561="PosK",SUMIFS(K:K,J:J,"eDNA",H:H,H10561),"")</f>
        <v/>
      </c>
      <c r="P10561" s="62"/>
      <c r="T10561" s="63"/>
      <c r="W10561" s="64"/>
    </row>
    <row r="10562" customFormat="false" ht="14.25" hidden="false" customHeight="false" outlineLevel="0" collapsed="false">
      <c r="A10562" s="0" t="s">
        <v>898</v>
      </c>
      <c r="B10562" s="52" t="s">
        <v>1008</v>
      </c>
      <c r="C10562" s="52" t="s">
        <v>743</v>
      </c>
      <c r="D10562" s="53" t="n">
        <v>0.1</v>
      </c>
      <c r="E10562" s="53" t="n">
        <v>32.58</v>
      </c>
      <c r="F10562" s="0" t="s">
        <v>1483</v>
      </c>
      <c r="G10562" s="0" t="str">
        <f aca="false">LEFT(B10562,2)</f>
        <v>21</v>
      </c>
      <c r="H10562" s="0" t="str">
        <f aca="false">I10562&amp;"_"&amp;G10562&amp;"_"&amp;F10562</f>
        <v>Skalle_21_20191024_DL2019048_FrederiksbergGym_koersel1</v>
      </c>
      <c r="I10562" s="61" t="str">
        <f aca="false">MID(RIGHT(B10562,LEN(B10562)-3),1,FIND("_",RIGHT(B10562,LEN(B10562)-3))-1)</f>
        <v>Skalle</v>
      </c>
      <c r="J10562" s="61" t="str">
        <f aca="false">TRIM(SUBSTITUTE(RIGHT(B10562,FIND(I10562,B10562)+1),"_",""))</f>
        <v>PosK</v>
      </c>
      <c r="K10562" s="0" t="n">
        <f aca="false">IFERROR(VALUE(SUBSTITUTE(E10562,".",",")),E10562)</f>
        <v>32.58</v>
      </c>
      <c r="L10562" s="61" t="n">
        <f aca="false">IF(J10562="PosK",SUMIFS(K:K,J:J,"PosK",H:H,H10562),"")</f>
        <v>32.58</v>
      </c>
      <c r="M10562" s="61" t="n">
        <f aca="false">IF(J10562="PosK",SUMIFS(K:K,J:J,"NegK",H:H,H10562),"")</f>
        <v>0</v>
      </c>
      <c r="N10562" s="61" t="n">
        <f aca="false">IF(J10562="PosK",SUMIFS(K:K,J:J,"eDNA",H:H,H10562),"")</f>
        <v>68.53</v>
      </c>
      <c r="P10562" s="62" t="n">
        <f aca="false">IF(K10564="No Ct",0,K10564)</f>
        <v>34.56</v>
      </c>
      <c r="Q10562" s="62" t="n">
        <f aca="false">IF(K10565="No Ct",0,K10565)</f>
        <v>33.97</v>
      </c>
      <c r="R10562" s="0" t="str">
        <f aca="false">IF(AND(L10562&gt;0,M10562=0),"Valid","Invalid")</f>
        <v>Valid</v>
      </c>
      <c r="S10562" s="0" t="str">
        <f aca="false">IF(OR(P10562&gt;1,Q10562&gt;1),"Present","Absent")</f>
        <v>Present</v>
      </c>
      <c r="T10562" s="63" t="str">
        <f aca="false">IF(OR(AND(P10562&gt;1,P10562&lt;41),AND(Q10562&gt;1,Q10562&lt;41)),"Ct&lt;41","Ct&gt;41")</f>
        <v>Ct&lt;41</v>
      </c>
      <c r="U10562" s="0" t="str">
        <f aca="false">I10562</f>
        <v>Skalle</v>
      </c>
      <c r="V10562" s="0" t="str">
        <f aca="false">MID(F10562,10,9)</f>
        <v>DL2019048</v>
      </c>
      <c r="W10562" s="64" t="str">
        <f aca="false">V10562&amp;"_"&amp;U10562&amp;"_"&amp;R10562&amp;"_"&amp;S10562&amp;"_"&amp;T10562</f>
        <v>DL2019048_Skalle_Valid_Present_Ct&lt;41</v>
      </c>
    </row>
    <row r="10563" customFormat="false" ht="14.25" hidden="false" customHeight="false" outlineLevel="0" collapsed="false">
      <c r="A10563" s="0" t="s">
        <v>900</v>
      </c>
      <c r="B10563" s="52" t="s">
        <v>1009</v>
      </c>
      <c r="C10563" s="52" t="s">
        <v>747</v>
      </c>
      <c r="D10563" s="53" t="n">
        <v>0.1</v>
      </c>
      <c r="E10563" s="53" t="s">
        <v>748</v>
      </c>
      <c r="F10563" s="0" t="s">
        <v>1483</v>
      </c>
      <c r="G10563" s="0" t="str">
        <f aca="false">LEFT(B10563,2)</f>
        <v>21</v>
      </c>
      <c r="H10563" s="0" t="str">
        <f aca="false">I10563&amp;"_"&amp;G10563&amp;"_"&amp;F10563</f>
        <v>Skalle_21_20191024_DL2019048_FrederiksbergGym_koersel1</v>
      </c>
      <c r="I10563" s="61" t="str">
        <f aca="false">MID(RIGHT(B10563,LEN(B10563)-3),1,FIND("_",RIGHT(B10563,LEN(B10563)-3))-1)</f>
        <v>Skalle</v>
      </c>
      <c r="J10563" s="61" t="str">
        <f aca="false">TRIM(SUBSTITUTE(RIGHT(B10563,FIND(I10563,B10563)+1),"_",""))</f>
        <v>NegK</v>
      </c>
      <c r="K10563" s="0" t="str">
        <f aca="false">IFERROR(VALUE(SUBSTITUTE(E10563,".",",")),E10563)</f>
        <v>No Ct</v>
      </c>
      <c r="L10563" s="61" t="str">
        <f aca="false">IF(J10563="PosK",SUMIFS(K:K,J:J,"PosK",H:H,H10563),"")</f>
        <v/>
      </c>
      <c r="M10563" s="61" t="str">
        <f aca="false">IF(J10563="PosK",SUMIFS(K:K,J:J,"NegK",H:H,H10563),"")</f>
        <v/>
      </c>
      <c r="N10563" s="61" t="str">
        <f aca="false">IF(J10563="PosK",SUMIFS(K:K,J:J,"eDNA",H:H,H10563),"")</f>
        <v/>
      </c>
    </row>
    <row r="10564" customFormat="false" ht="14.25" hidden="false" customHeight="false" outlineLevel="0" collapsed="false">
      <c r="A10564" s="0" t="s">
        <v>902</v>
      </c>
      <c r="B10564" s="52" t="s">
        <v>1010</v>
      </c>
      <c r="C10564" s="52" t="s">
        <v>751</v>
      </c>
      <c r="D10564" s="53" t="n">
        <v>0.1</v>
      </c>
      <c r="E10564" s="53" t="n">
        <v>34.56</v>
      </c>
      <c r="F10564" s="0" t="s">
        <v>1483</v>
      </c>
      <c r="G10564" s="0" t="str">
        <f aca="false">LEFT(B10564,2)</f>
        <v>21</v>
      </c>
      <c r="H10564" s="0" t="str">
        <f aca="false">I10564&amp;"_"&amp;G10564&amp;"_"&amp;F10564</f>
        <v>Skalle_21_20191024_DL2019048_FrederiksbergGym_koersel1</v>
      </c>
      <c r="I10564" s="61" t="str">
        <f aca="false">MID(RIGHT(B10564,LEN(B10564)-3),1,FIND("_",RIGHT(B10564,LEN(B10564)-3))-1)</f>
        <v>Skalle</v>
      </c>
      <c r="J10564" s="61" t="str">
        <f aca="false">TRIM(SUBSTITUTE(RIGHT(B10564,FIND(I10564,B10564)+1),"_",""))</f>
        <v>eDNA</v>
      </c>
      <c r="K10564" s="0" t="n">
        <f aca="false">IFERROR(VALUE(SUBSTITUTE(E10564,".",",")),E10564)</f>
        <v>34.56</v>
      </c>
      <c r="L10564" s="61" t="str">
        <f aca="false">IF(J10564="PosK",SUMIFS(K:K,J:J,"PosK",H:H,H10564),"")</f>
        <v/>
      </c>
      <c r="M10564" s="61" t="str">
        <f aca="false">IF(J10564="PosK",SUMIFS(K:K,J:J,"NegK",H:H,H10564),"")</f>
        <v/>
      </c>
      <c r="N10564" s="61" t="str">
        <f aca="false">IF(J10564="PosK",SUMIFS(K:K,J:J,"eDNA",H:H,H10564),"")</f>
        <v/>
      </c>
      <c r="Q10564" s="62"/>
    </row>
    <row r="10565" customFormat="false" ht="14.25" hidden="false" customHeight="false" outlineLevel="0" collapsed="false">
      <c r="A10565" s="0" t="s">
        <v>904</v>
      </c>
      <c r="B10565" s="52" t="s">
        <v>1010</v>
      </c>
      <c r="C10565" s="52" t="s">
        <v>751</v>
      </c>
      <c r="D10565" s="53" t="n">
        <v>0.1</v>
      </c>
      <c r="E10565" s="53" t="n">
        <v>33.97</v>
      </c>
      <c r="F10565" s="0" t="s">
        <v>1483</v>
      </c>
      <c r="G10565" s="0" t="str">
        <f aca="false">LEFT(B10565,2)</f>
        <v>21</v>
      </c>
      <c r="H10565" s="0" t="str">
        <f aca="false">I10565&amp;"_"&amp;G10565&amp;"_"&amp;F10565</f>
        <v>Skalle_21_20191024_DL2019048_FrederiksbergGym_koersel1</v>
      </c>
      <c r="I10565" s="61" t="str">
        <f aca="false">MID(RIGHT(B10565,LEN(B10565)-3),1,FIND("_",RIGHT(B10565,LEN(B10565)-3))-1)</f>
        <v>Skalle</v>
      </c>
      <c r="J10565" s="61" t="str">
        <f aca="false">TRIM(SUBSTITUTE(RIGHT(B10565,FIND(I10565,B10565)+1),"_",""))</f>
        <v>eDNA</v>
      </c>
      <c r="K10565" s="0" t="n">
        <f aca="false">IFERROR(VALUE(SUBSTITUTE(E10565,".",",")),E10565)</f>
        <v>33.97</v>
      </c>
      <c r="L10565" s="61" t="str">
        <f aca="false">IF(J10565="PosK",SUMIFS(K:K,J:J,"PosK",H:H,H10565),"")</f>
        <v/>
      </c>
      <c r="M10565" s="61" t="str">
        <f aca="false">IF(J10565="PosK",SUMIFS(K:K,J:J,"NegK",H:H,H10565),"")</f>
        <v/>
      </c>
      <c r="N10565" s="61" t="str">
        <f aca="false">IF(J10565="PosK",SUMIFS(K:K,J:J,"eDNA",H:H,H10565),"")</f>
        <v/>
      </c>
      <c r="P10565" s="62"/>
      <c r="T10565" s="63"/>
      <c r="W10565" s="64"/>
    </row>
    <row r="10566" customFormat="false" ht="14.25" hidden="false" customHeight="false" outlineLevel="0" collapsed="false">
      <c r="A10566" s="0" t="s">
        <v>905</v>
      </c>
      <c r="B10566" s="52" t="s">
        <v>1221</v>
      </c>
      <c r="C10566" s="52" t="s">
        <v>743</v>
      </c>
      <c r="D10566" s="53" t="n">
        <v>0.1</v>
      </c>
      <c r="E10566" s="53" t="n">
        <v>34.6</v>
      </c>
      <c r="F10566" s="0" t="s">
        <v>1483</v>
      </c>
      <c r="G10566" s="0" t="str">
        <f aca="false">LEFT(B10566,2)</f>
        <v>22</v>
      </c>
      <c r="H10566" s="0" t="str">
        <f aca="false">I10566&amp;"_"&amp;G10566&amp;"_"&amp;F10566</f>
        <v>Karusse_22_20191024_DL2019048_FrederiksbergGym_koersel1</v>
      </c>
      <c r="I10566" s="61" t="str">
        <f aca="false">MID(RIGHT(B10566,LEN(B10566)-3),1,FIND("_",RIGHT(B10566,LEN(B10566)-3))-1)</f>
        <v>Karusse</v>
      </c>
      <c r="J10566" s="61" t="str">
        <f aca="false">TRIM(SUBSTITUTE(RIGHT(B10566,FIND(I10566,B10566)+1),"_",""))</f>
        <v>PosK</v>
      </c>
      <c r="K10566" s="0" t="n">
        <f aca="false">IFERROR(VALUE(SUBSTITUTE(E10566,".",",")),E10566)</f>
        <v>34.6</v>
      </c>
      <c r="L10566" s="61" t="n">
        <f aca="false">IF(J10566="PosK",SUMIFS(K:K,J:J,"PosK",H:H,H10566),"")</f>
        <v>34.6</v>
      </c>
      <c r="M10566" s="61" t="n">
        <f aca="false">IF(J10566="PosK",SUMIFS(K:K,J:J,"NegK",H:H,H10566),"")</f>
        <v>0</v>
      </c>
      <c r="N10566" s="61" t="n">
        <f aca="false">IF(J10566="PosK",SUMIFS(K:K,J:J,"eDNA",H:H,H10566),"")</f>
        <v>69.59</v>
      </c>
      <c r="P10566" s="62" t="n">
        <f aca="false">IF(K10568="No Ct",0,K10568)</f>
        <v>34.74</v>
      </c>
      <c r="Q10566" s="62" t="n">
        <f aca="false">IF(K10569="No Ct",0,K10569)</f>
        <v>34.85</v>
      </c>
      <c r="R10566" s="0" t="str">
        <f aca="false">IF(AND(L10566&gt;0,M10566=0),"Valid","Invalid")</f>
        <v>Valid</v>
      </c>
      <c r="S10566" s="0" t="str">
        <f aca="false">IF(OR(P10566&gt;1,Q10566&gt;1),"Present","Absent")</f>
        <v>Present</v>
      </c>
      <c r="T10566" s="63" t="str">
        <f aca="false">IF(OR(AND(P10566&gt;1,P10566&lt;41),AND(Q10566&gt;1,Q10566&lt;41)),"Ct&lt;41","Ct&gt;41")</f>
        <v>Ct&lt;41</v>
      </c>
      <c r="U10566" s="0" t="str">
        <f aca="false">I10566</f>
        <v>Karusse</v>
      </c>
      <c r="V10566" s="0" t="str">
        <f aca="false">MID(F10566,10,9)</f>
        <v>DL2019048</v>
      </c>
      <c r="W10566" s="64" t="str">
        <f aca="false">V10566&amp;"_"&amp;U10566&amp;"_"&amp;R10566&amp;"_"&amp;S10566&amp;"_"&amp;T10566</f>
        <v>DL2019048_Karusse_Valid_Present_Ct&lt;41</v>
      </c>
    </row>
    <row r="10567" customFormat="false" ht="14.25" hidden="false" customHeight="false" outlineLevel="0" collapsed="false">
      <c r="A10567" s="0" t="s">
        <v>907</v>
      </c>
      <c r="B10567" s="52" t="s">
        <v>1222</v>
      </c>
      <c r="C10567" s="52" t="s">
        <v>747</v>
      </c>
      <c r="D10567" s="53" t="n">
        <v>0.1</v>
      </c>
      <c r="E10567" s="53" t="s">
        <v>748</v>
      </c>
      <c r="F10567" s="0" t="s">
        <v>1483</v>
      </c>
      <c r="G10567" s="0" t="str">
        <f aca="false">LEFT(B10567,2)</f>
        <v>22</v>
      </c>
      <c r="H10567" s="0" t="str">
        <f aca="false">I10567&amp;"_"&amp;G10567&amp;"_"&amp;F10567</f>
        <v>Karusse_22_20191024_DL2019048_FrederiksbergGym_koersel1</v>
      </c>
      <c r="I10567" s="61" t="str">
        <f aca="false">MID(RIGHT(B10567,LEN(B10567)-3),1,FIND("_",RIGHT(B10567,LEN(B10567)-3))-1)</f>
        <v>Karusse</v>
      </c>
      <c r="J10567" s="61" t="str">
        <f aca="false">TRIM(SUBSTITUTE(RIGHT(B10567,FIND(I10567,B10567)+1),"_",""))</f>
        <v>NegK</v>
      </c>
      <c r="K10567" s="0" t="str">
        <f aca="false">IFERROR(VALUE(SUBSTITUTE(E10567,".",",")),E10567)</f>
        <v>No Ct</v>
      </c>
      <c r="L10567" s="61" t="str">
        <f aca="false">IF(J10567="PosK",SUMIFS(K:K,J:J,"PosK",H:H,H10567),"")</f>
        <v/>
      </c>
      <c r="M10567" s="61" t="str">
        <f aca="false">IF(J10567="PosK",SUMIFS(K:K,J:J,"NegK",H:H,H10567),"")</f>
        <v/>
      </c>
      <c r="N10567" s="61" t="str">
        <f aca="false">IF(J10567="PosK",SUMIFS(K:K,J:J,"eDNA",H:H,H10567),"")</f>
        <v/>
      </c>
    </row>
    <row r="10568" customFormat="false" ht="14.25" hidden="false" customHeight="false" outlineLevel="0" collapsed="false">
      <c r="A10568" s="0" t="s">
        <v>909</v>
      </c>
      <c r="B10568" s="52" t="s">
        <v>1223</v>
      </c>
      <c r="C10568" s="52" t="s">
        <v>751</v>
      </c>
      <c r="D10568" s="53" t="n">
        <v>0.1</v>
      </c>
      <c r="E10568" s="53" t="n">
        <v>34.74</v>
      </c>
      <c r="F10568" s="0" t="s">
        <v>1483</v>
      </c>
      <c r="G10568" s="0" t="str">
        <f aca="false">LEFT(B10568,2)</f>
        <v>22</v>
      </c>
      <c r="H10568" s="0" t="str">
        <f aca="false">I10568&amp;"_"&amp;G10568&amp;"_"&amp;F10568</f>
        <v>Karusse_22_20191024_DL2019048_FrederiksbergGym_koersel1</v>
      </c>
      <c r="I10568" s="61" t="str">
        <f aca="false">MID(RIGHT(B10568,LEN(B10568)-3),1,FIND("_",RIGHT(B10568,LEN(B10568)-3))-1)</f>
        <v>Karusse</v>
      </c>
      <c r="J10568" s="61" t="str">
        <f aca="false">TRIM(SUBSTITUTE(RIGHT(B10568,FIND(I10568,B10568)+1),"_",""))</f>
        <v>eDNA</v>
      </c>
      <c r="K10568" s="0" t="n">
        <f aca="false">IFERROR(VALUE(SUBSTITUTE(E10568,".",",")),E10568)</f>
        <v>34.74</v>
      </c>
      <c r="L10568" s="61" t="str">
        <f aca="false">IF(J10568="PosK",SUMIFS(K:K,J:J,"PosK",H:H,H10568),"")</f>
        <v/>
      </c>
      <c r="M10568" s="61" t="str">
        <f aca="false">IF(J10568="PosK",SUMIFS(K:K,J:J,"NegK",H:H,H10568),"")</f>
        <v/>
      </c>
      <c r="N10568" s="61" t="str">
        <f aca="false">IF(J10568="PosK",SUMIFS(K:K,J:J,"eDNA",H:H,H10568),"")</f>
        <v/>
      </c>
      <c r="Q10568" s="62"/>
    </row>
    <row r="10569" customFormat="false" ht="14.25" hidden="false" customHeight="false" outlineLevel="0" collapsed="false">
      <c r="A10569" s="0" t="s">
        <v>911</v>
      </c>
      <c r="B10569" s="52" t="s">
        <v>1223</v>
      </c>
      <c r="C10569" s="52" t="s">
        <v>751</v>
      </c>
      <c r="D10569" s="53" t="n">
        <v>0.1</v>
      </c>
      <c r="E10569" s="53" t="n">
        <v>34.85</v>
      </c>
      <c r="F10569" s="0" t="s">
        <v>1483</v>
      </c>
      <c r="G10569" s="0" t="str">
        <f aca="false">LEFT(B10569,2)</f>
        <v>22</v>
      </c>
      <c r="H10569" s="0" t="str">
        <f aca="false">I10569&amp;"_"&amp;G10569&amp;"_"&amp;F10569</f>
        <v>Karusse_22_20191024_DL2019048_FrederiksbergGym_koersel1</v>
      </c>
      <c r="I10569" s="61" t="str">
        <f aca="false">MID(RIGHT(B10569,LEN(B10569)-3),1,FIND("_",RIGHT(B10569,LEN(B10569)-3))-1)</f>
        <v>Karusse</v>
      </c>
      <c r="J10569" s="61" t="str">
        <f aca="false">TRIM(SUBSTITUTE(RIGHT(B10569,FIND(I10569,B10569)+1),"_",""))</f>
        <v>eDNA</v>
      </c>
      <c r="K10569" s="0" t="n">
        <f aca="false">IFERROR(VALUE(SUBSTITUTE(E10569,".",",")),E10569)</f>
        <v>34.85</v>
      </c>
      <c r="L10569" s="61" t="str">
        <f aca="false">IF(J10569="PosK",SUMIFS(K:K,J:J,"PosK",H:H,H10569),"")</f>
        <v/>
      </c>
      <c r="M10569" s="61" t="str">
        <f aca="false">IF(J10569="PosK",SUMIFS(K:K,J:J,"NegK",H:H,H10569),"")</f>
        <v/>
      </c>
      <c r="N10569" s="61" t="str">
        <f aca="false">IF(J10569="PosK",SUMIFS(K:K,J:J,"eDNA",H:H,H10569),"")</f>
        <v/>
      </c>
      <c r="P10569" s="62"/>
      <c r="T10569" s="63"/>
      <c r="W10569" s="64"/>
    </row>
    <row r="10570" customFormat="false" ht="14.25" hidden="false" customHeight="false" outlineLevel="0" collapsed="false">
      <c r="A10570" s="0" t="s">
        <v>912</v>
      </c>
      <c r="B10570" s="52" t="s">
        <v>1014</v>
      </c>
      <c r="C10570" s="52" t="s">
        <v>743</v>
      </c>
      <c r="D10570" s="53" t="n">
        <v>0.1</v>
      </c>
      <c r="E10570" s="53" t="n">
        <v>30.94</v>
      </c>
      <c r="F10570" s="0" t="s">
        <v>1483</v>
      </c>
      <c r="G10570" s="0" t="str">
        <f aca="false">LEFT(B10570,2)</f>
        <v>23</v>
      </c>
      <c r="H10570" s="0" t="str">
        <f aca="false">I10570&amp;"_"&amp;G10570&amp;"_"&amp;F10570</f>
        <v>Karusse_23_20191024_DL2019048_FrederiksbergGym_koersel1</v>
      </c>
      <c r="I10570" s="61" t="str">
        <f aca="false">MID(RIGHT(B10570,LEN(B10570)-3),1,FIND("_",RIGHT(B10570,LEN(B10570)-3))-1)</f>
        <v>Karusse</v>
      </c>
      <c r="J10570" s="61" t="str">
        <f aca="false">TRIM(SUBSTITUTE(RIGHT(B10570,FIND(I10570,B10570)+1),"_",""))</f>
        <v>PosK</v>
      </c>
      <c r="K10570" s="0" t="n">
        <f aca="false">IFERROR(VALUE(SUBSTITUTE(E10570,".",",")),E10570)</f>
        <v>30.94</v>
      </c>
      <c r="L10570" s="61" t="n">
        <f aca="false">IF(J10570="PosK",SUMIFS(K:K,J:J,"PosK",H:H,H10570),"")</f>
        <v>30.94</v>
      </c>
      <c r="M10570" s="61" t="n">
        <f aca="false">IF(J10570="PosK",SUMIFS(K:K,J:J,"NegK",H:H,H10570),"")</f>
        <v>0</v>
      </c>
      <c r="N10570" s="61" t="n">
        <f aca="false">IF(J10570="PosK",SUMIFS(K:K,J:J,"eDNA",H:H,H10570),"")</f>
        <v>68.53</v>
      </c>
      <c r="P10570" s="62" t="n">
        <f aca="false">IF(K10572="No Ct",0,K10572)</f>
        <v>34.18</v>
      </c>
      <c r="Q10570" s="62" t="n">
        <f aca="false">IF(K10573="No Ct",0,K10573)</f>
        <v>34.35</v>
      </c>
      <c r="R10570" s="0" t="str">
        <f aca="false">IF(AND(L10570&gt;0,M10570=0),"Valid","Invalid")</f>
        <v>Valid</v>
      </c>
      <c r="S10570" s="0" t="str">
        <f aca="false">IF(OR(P10570&gt;1,Q10570&gt;1),"Present","Absent")</f>
        <v>Present</v>
      </c>
      <c r="T10570" s="63" t="str">
        <f aca="false">IF(OR(AND(P10570&gt;1,P10570&lt;41),AND(Q10570&gt;1,Q10570&lt;41)),"Ct&lt;41","Ct&gt;41")</f>
        <v>Ct&lt;41</v>
      </c>
      <c r="U10570" s="0" t="str">
        <f aca="false">I10570</f>
        <v>Karusse</v>
      </c>
      <c r="V10570" s="0" t="str">
        <f aca="false">MID(F10570,10,9)</f>
        <v>DL2019048</v>
      </c>
      <c r="W10570" s="64" t="str">
        <f aca="false">V10570&amp;"_"&amp;U10570&amp;"_"&amp;R10570&amp;"_"&amp;S10570&amp;"_"&amp;T10570</f>
        <v>DL2019048_Karusse_Valid_Present_Ct&lt;41</v>
      </c>
    </row>
    <row r="10571" customFormat="false" ht="14.25" hidden="false" customHeight="false" outlineLevel="0" collapsed="false">
      <c r="A10571" s="0" t="s">
        <v>914</v>
      </c>
      <c r="B10571" s="52" t="s">
        <v>1015</v>
      </c>
      <c r="C10571" s="52" t="s">
        <v>747</v>
      </c>
      <c r="D10571" s="53" t="n">
        <v>0.1</v>
      </c>
      <c r="E10571" s="53" t="s">
        <v>748</v>
      </c>
      <c r="F10571" s="0" t="s">
        <v>1483</v>
      </c>
      <c r="G10571" s="0" t="str">
        <f aca="false">LEFT(B10571,2)</f>
        <v>23</v>
      </c>
      <c r="H10571" s="0" t="str">
        <f aca="false">I10571&amp;"_"&amp;G10571&amp;"_"&amp;F10571</f>
        <v>Karusse_23_20191024_DL2019048_FrederiksbergGym_koersel1</v>
      </c>
      <c r="I10571" s="61" t="str">
        <f aca="false">MID(RIGHT(B10571,LEN(B10571)-3),1,FIND("_",RIGHT(B10571,LEN(B10571)-3))-1)</f>
        <v>Karusse</v>
      </c>
      <c r="J10571" s="61" t="str">
        <f aca="false">TRIM(SUBSTITUTE(RIGHT(B10571,FIND(I10571,B10571)+1),"_",""))</f>
        <v>NegK</v>
      </c>
      <c r="K10571" s="0" t="str">
        <f aca="false">IFERROR(VALUE(SUBSTITUTE(E10571,".",",")),E10571)</f>
        <v>No Ct</v>
      </c>
      <c r="L10571" s="61" t="str">
        <f aca="false">IF(J10571="PosK",SUMIFS(K:K,J:J,"PosK",H:H,H10571),"")</f>
        <v/>
      </c>
      <c r="M10571" s="61" t="str">
        <f aca="false">IF(J10571="PosK",SUMIFS(K:K,J:J,"NegK",H:H,H10571),"")</f>
        <v/>
      </c>
      <c r="N10571" s="61" t="str">
        <f aca="false">IF(J10571="PosK",SUMIFS(K:K,J:J,"eDNA",H:H,H10571),"")</f>
        <v/>
      </c>
    </row>
    <row r="10572" customFormat="false" ht="14.25" hidden="false" customHeight="false" outlineLevel="0" collapsed="false">
      <c r="A10572" s="0" t="s">
        <v>916</v>
      </c>
      <c r="B10572" s="52" t="s">
        <v>1016</v>
      </c>
      <c r="C10572" s="52" t="s">
        <v>751</v>
      </c>
      <c r="D10572" s="53" t="n">
        <v>0.1</v>
      </c>
      <c r="E10572" s="53" t="n">
        <v>34.18</v>
      </c>
      <c r="F10572" s="0" t="s">
        <v>1483</v>
      </c>
      <c r="G10572" s="0" t="str">
        <f aca="false">LEFT(B10572,2)</f>
        <v>23</v>
      </c>
      <c r="H10572" s="0" t="str">
        <f aca="false">I10572&amp;"_"&amp;G10572&amp;"_"&amp;F10572</f>
        <v>Karusse_23_20191024_DL2019048_FrederiksbergGym_koersel1</v>
      </c>
      <c r="I10572" s="61" t="str">
        <f aca="false">MID(RIGHT(B10572,LEN(B10572)-3),1,FIND("_",RIGHT(B10572,LEN(B10572)-3))-1)</f>
        <v>Karusse</v>
      </c>
      <c r="J10572" s="61" t="str">
        <f aca="false">TRIM(SUBSTITUTE(RIGHT(B10572,FIND(I10572,B10572)+1),"_",""))</f>
        <v>eDNA</v>
      </c>
      <c r="K10572" s="0" t="n">
        <f aca="false">IFERROR(VALUE(SUBSTITUTE(E10572,".",",")),E10572)</f>
        <v>34.18</v>
      </c>
      <c r="L10572" s="61" t="str">
        <f aca="false">IF(J10572="PosK",SUMIFS(K:K,J:J,"PosK",H:H,H10572),"")</f>
        <v/>
      </c>
      <c r="M10572" s="61" t="str">
        <f aca="false">IF(J10572="PosK",SUMIFS(K:K,J:J,"NegK",H:H,H10572),"")</f>
        <v/>
      </c>
      <c r="N10572" s="61" t="str">
        <f aca="false">IF(J10572="PosK",SUMIFS(K:K,J:J,"eDNA",H:H,H10572),"")</f>
        <v/>
      </c>
      <c r="Q10572" s="62"/>
    </row>
    <row r="10573" customFormat="false" ht="14.25" hidden="false" customHeight="false" outlineLevel="0" collapsed="false">
      <c r="A10573" s="0" t="s">
        <v>918</v>
      </c>
      <c r="B10573" s="52" t="s">
        <v>1016</v>
      </c>
      <c r="C10573" s="52" t="s">
        <v>751</v>
      </c>
      <c r="D10573" s="53" t="n">
        <v>0.1</v>
      </c>
      <c r="E10573" s="53" t="n">
        <v>34.35</v>
      </c>
      <c r="F10573" s="0" t="s">
        <v>1483</v>
      </c>
      <c r="G10573" s="0" t="str">
        <f aca="false">LEFT(B10573,2)</f>
        <v>23</v>
      </c>
      <c r="H10573" s="0" t="str">
        <f aca="false">I10573&amp;"_"&amp;G10573&amp;"_"&amp;F10573</f>
        <v>Karusse_23_20191024_DL2019048_FrederiksbergGym_koersel1</v>
      </c>
      <c r="I10573" s="61" t="str">
        <f aca="false">MID(RIGHT(B10573,LEN(B10573)-3),1,FIND("_",RIGHT(B10573,LEN(B10573)-3))-1)</f>
        <v>Karusse</v>
      </c>
      <c r="J10573" s="61" t="str">
        <f aca="false">TRIM(SUBSTITUTE(RIGHT(B10573,FIND(I10573,B10573)+1),"_",""))</f>
        <v>eDNA</v>
      </c>
      <c r="K10573" s="0" t="n">
        <f aca="false">IFERROR(VALUE(SUBSTITUTE(E10573,".",",")),E10573)</f>
        <v>34.35</v>
      </c>
      <c r="L10573" s="61" t="str">
        <f aca="false">IF(J10573="PosK",SUMIFS(K:K,J:J,"PosK",H:H,H10573),"")</f>
        <v/>
      </c>
      <c r="M10573" s="61" t="str">
        <f aca="false">IF(J10573="PosK",SUMIFS(K:K,J:J,"NegK",H:H,H10573),"")</f>
        <v/>
      </c>
      <c r="N10573" s="61" t="str">
        <f aca="false">IF(J10573="PosK",SUMIFS(K:K,J:J,"eDNA",H:H,H10573),"")</f>
        <v/>
      </c>
      <c r="P10573" s="62"/>
      <c r="T10573" s="63"/>
      <c r="W10573" s="64"/>
    </row>
    <row r="10574" customFormat="false" ht="14.25" hidden="false" customHeight="false" outlineLevel="0" collapsed="false">
      <c r="A10574" s="0" t="s">
        <v>919</v>
      </c>
      <c r="B10574" s="52" t="s">
        <v>1224</v>
      </c>
      <c r="C10574" s="52" t="s">
        <v>743</v>
      </c>
      <c r="D10574" s="53" t="n">
        <v>0.1</v>
      </c>
      <c r="E10574" s="53" t="s">
        <v>748</v>
      </c>
      <c r="F10574" s="0" t="s">
        <v>1483</v>
      </c>
      <c r="G10574" s="0" t="str">
        <f aca="false">LEFT(B10574,2)</f>
        <v>24</v>
      </c>
      <c r="H10574" s="0" t="str">
        <f aca="false">I10574&amp;"_"&amp;G10574&amp;"_"&amp;F10574</f>
        <v>Soelvkarusse_24_20191024_DL2019048_FrederiksbergGym_koersel1</v>
      </c>
      <c r="I10574" s="61" t="str">
        <f aca="false">MID(RIGHT(B10574,LEN(B10574)-3),1,FIND("_",RIGHT(B10574,LEN(B10574)-3))-1)</f>
        <v>Soelvkarusse</v>
      </c>
      <c r="J10574" s="61" t="str">
        <f aca="false">TRIM(SUBSTITUTE(RIGHT(B10574,FIND(I10574,B10574)+1),"_",""))</f>
        <v>PosK</v>
      </c>
      <c r="K10574" s="0" t="str">
        <f aca="false">IFERROR(VALUE(SUBSTITUTE(E10574,".",",")),E10574)</f>
        <v>No Ct</v>
      </c>
      <c r="L10574" s="61" t="n">
        <f aca="false">IF(J10574="PosK",SUMIFS(K:K,J:J,"PosK",H:H,H10574),"")</f>
        <v>0</v>
      </c>
      <c r="M10574" s="61" t="n">
        <f aca="false">IF(J10574="PosK",SUMIFS(K:K,J:J,"NegK",H:H,H10574),"")</f>
        <v>0</v>
      </c>
      <c r="N10574" s="61" t="n">
        <f aca="false">IF(J10574="PosK",SUMIFS(K:K,J:J,"eDNA",H:H,H10574),"")</f>
        <v>0</v>
      </c>
      <c r="P10574" s="62" t="n">
        <f aca="false">IF(K10576="No Ct",0,K10576)</f>
        <v>0</v>
      </c>
      <c r="Q10574" s="62" t="n">
        <f aca="false">IF(K10577="No Ct",0,K10577)</f>
        <v>0</v>
      </c>
      <c r="R10574" s="0" t="str">
        <f aca="false">IF(AND(L10574&gt;0,M10574=0),"Valid","Invalid")</f>
        <v>Invalid</v>
      </c>
      <c r="S10574" s="0" t="str">
        <f aca="false">IF(OR(P10574&gt;1,Q10574&gt;1),"Present","Absent")</f>
        <v>Absent</v>
      </c>
      <c r="T10574" s="63" t="str">
        <f aca="false">IF(OR(AND(P10574&gt;1,P10574&lt;41),AND(Q10574&gt;1,Q10574&lt;41)),"Ct&lt;41","Ct&gt;41")</f>
        <v>Ct&gt;41</v>
      </c>
      <c r="U10574" s="0" t="str">
        <f aca="false">I10574</f>
        <v>Soelvkarusse</v>
      </c>
      <c r="V10574" s="0" t="str">
        <f aca="false">MID(F10574,10,9)</f>
        <v>DL2019048</v>
      </c>
      <c r="W10574" s="64" t="str">
        <f aca="false">V10574&amp;"_"&amp;U10574&amp;"_"&amp;R10574&amp;"_"&amp;S10574&amp;"_"&amp;T10574</f>
        <v>DL2019048_Soelvkarusse_Invalid_Absent_Ct&gt;41</v>
      </c>
    </row>
    <row r="10575" customFormat="false" ht="14.25" hidden="false" customHeight="false" outlineLevel="0" collapsed="false">
      <c r="A10575" s="0" t="s">
        <v>921</v>
      </c>
      <c r="B10575" s="52" t="s">
        <v>1225</v>
      </c>
      <c r="C10575" s="52" t="s">
        <v>747</v>
      </c>
      <c r="D10575" s="53" t="n">
        <v>0.1</v>
      </c>
      <c r="E10575" s="53" t="s">
        <v>748</v>
      </c>
      <c r="F10575" s="0" t="s">
        <v>1483</v>
      </c>
      <c r="G10575" s="0" t="str">
        <f aca="false">LEFT(B10575,2)</f>
        <v>24</v>
      </c>
      <c r="H10575" s="0" t="str">
        <f aca="false">I10575&amp;"_"&amp;G10575&amp;"_"&amp;F10575</f>
        <v>Soelvkarusse_24_20191024_DL2019048_FrederiksbergGym_koersel1</v>
      </c>
      <c r="I10575" s="61" t="str">
        <f aca="false">MID(RIGHT(B10575,LEN(B10575)-3),1,FIND("_",RIGHT(B10575,LEN(B10575)-3))-1)</f>
        <v>Soelvkarusse</v>
      </c>
      <c r="J10575" s="61" t="str">
        <f aca="false">TRIM(SUBSTITUTE(RIGHT(B10575,FIND(I10575,B10575)+1),"_",""))</f>
        <v>NegK</v>
      </c>
      <c r="K10575" s="0" t="str">
        <f aca="false">IFERROR(VALUE(SUBSTITUTE(E10575,".",",")),E10575)</f>
        <v>No Ct</v>
      </c>
      <c r="L10575" s="61" t="str">
        <f aca="false">IF(J10575="PosK",SUMIFS(K:K,J:J,"PosK",H:H,H10575),"")</f>
        <v/>
      </c>
      <c r="M10575" s="61" t="str">
        <f aca="false">IF(J10575="PosK",SUMIFS(K:K,J:J,"NegK",H:H,H10575),"")</f>
        <v/>
      </c>
      <c r="N10575" s="61" t="str">
        <f aca="false">IF(J10575="PosK",SUMIFS(K:K,J:J,"eDNA",H:H,H10575),"")</f>
        <v/>
      </c>
    </row>
    <row r="10576" customFormat="false" ht="14.25" hidden="false" customHeight="false" outlineLevel="0" collapsed="false">
      <c r="A10576" s="0" t="s">
        <v>923</v>
      </c>
      <c r="B10576" s="52" t="s">
        <v>1226</v>
      </c>
      <c r="C10576" s="52" t="s">
        <v>751</v>
      </c>
      <c r="D10576" s="53" t="n">
        <v>0.1</v>
      </c>
      <c r="E10576" s="53" t="s">
        <v>748</v>
      </c>
      <c r="F10576" s="0" t="s">
        <v>1483</v>
      </c>
      <c r="G10576" s="0" t="str">
        <f aca="false">LEFT(B10576,2)</f>
        <v>24</v>
      </c>
      <c r="H10576" s="0" t="str">
        <f aca="false">I10576&amp;"_"&amp;G10576&amp;"_"&amp;F10576</f>
        <v>Soelvkarusse_24_20191024_DL2019048_FrederiksbergGym_koersel1</v>
      </c>
      <c r="I10576" s="61" t="str">
        <f aca="false">MID(RIGHT(B10576,LEN(B10576)-3),1,FIND("_",RIGHT(B10576,LEN(B10576)-3))-1)</f>
        <v>Soelvkarusse</v>
      </c>
      <c r="J10576" s="61" t="str">
        <f aca="false">TRIM(SUBSTITUTE(RIGHT(B10576,FIND(I10576,B10576)+1),"_",""))</f>
        <v>eDNA</v>
      </c>
      <c r="K10576" s="0" t="str">
        <f aca="false">IFERROR(VALUE(SUBSTITUTE(E10576,".",",")),E10576)</f>
        <v>No Ct</v>
      </c>
      <c r="L10576" s="61" t="str">
        <f aca="false">IF(J10576="PosK",SUMIFS(K:K,J:J,"PosK",H:H,H10576),"")</f>
        <v/>
      </c>
      <c r="M10576" s="61" t="str">
        <f aca="false">IF(J10576="PosK",SUMIFS(K:K,J:J,"NegK",H:H,H10576),"")</f>
        <v/>
      </c>
      <c r="N10576" s="61" t="str">
        <f aca="false">IF(J10576="PosK",SUMIFS(K:K,J:J,"eDNA",H:H,H10576),"")</f>
        <v/>
      </c>
      <c r="Q10576" s="62"/>
    </row>
    <row r="10577" customFormat="false" ht="14.25" hidden="false" customHeight="false" outlineLevel="0" collapsed="false">
      <c r="A10577" s="0" t="s">
        <v>925</v>
      </c>
      <c r="B10577" s="52" t="s">
        <v>1226</v>
      </c>
      <c r="C10577" s="52" t="s">
        <v>751</v>
      </c>
      <c r="D10577" s="53" t="n">
        <v>0.1</v>
      </c>
      <c r="E10577" s="53" t="s">
        <v>748</v>
      </c>
      <c r="F10577" s="0" t="s">
        <v>1483</v>
      </c>
      <c r="G10577" s="0" t="str">
        <f aca="false">LEFT(B10577,2)</f>
        <v>24</v>
      </c>
      <c r="H10577" s="0" t="str">
        <f aca="false">I10577&amp;"_"&amp;G10577&amp;"_"&amp;F10577</f>
        <v>Soelvkarusse_24_20191024_DL2019048_FrederiksbergGym_koersel1</v>
      </c>
      <c r="I10577" s="61" t="str">
        <f aca="false">MID(RIGHT(B10577,LEN(B10577)-3),1,FIND("_",RIGHT(B10577,LEN(B10577)-3))-1)</f>
        <v>Soelvkarusse</v>
      </c>
      <c r="J10577" s="61" t="str">
        <f aca="false">TRIM(SUBSTITUTE(RIGHT(B10577,FIND(I10577,B10577)+1),"_",""))</f>
        <v>eDNA</v>
      </c>
      <c r="K10577" s="0" t="str">
        <f aca="false">IFERROR(VALUE(SUBSTITUTE(E10577,".",",")),E10577)</f>
        <v>No Ct</v>
      </c>
      <c r="L10577" s="61" t="str">
        <f aca="false">IF(J10577="PosK",SUMIFS(K:K,J:J,"PosK",H:H,H10577),"")</f>
        <v/>
      </c>
      <c r="M10577" s="61" t="str">
        <f aca="false">IF(J10577="PosK",SUMIFS(K:K,J:J,"NegK",H:H,H10577),"")</f>
        <v/>
      </c>
      <c r="N10577" s="61" t="str">
        <f aca="false">IF(J10577="PosK",SUMIFS(K:K,J:J,"eDNA",H:H,H10577),"")</f>
        <v/>
      </c>
      <c r="P10577" s="62"/>
      <c r="T10577" s="63"/>
      <c r="W10577" s="64"/>
    </row>
    <row r="10578" customFormat="false" ht="14.25" hidden="false" customHeight="false" outlineLevel="0" collapsed="false">
      <c r="A10578" s="0" t="s">
        <v>741</v>
      </c>
      <c r="B10578" s="52" t="s">
        <v>1020</v>
      </c>
      <c r="C10578" s="52" t="s">
        <v>743</v>
      </c>
      <c r="D10578" s="53" t="n">
        <v>0.1</v>
      </c>
      <c r="E10578" s="53" t="n">
        <v>25.87</v>
      </c>
      <c r="F10578" s="0" t="s">
        <v>1484</v>
      </c>
      <c r="G10578" s="0" t="str">
        <f aca="false">LEFT(B10578,2)</f>
        <v>25</v>
      </c>
      <c r="H10578" s="0" t="str">
        <f aca="false">I10578&amp;"_"&amp;G10578&amp;"_"&amp;F10578</f>
        <v>Loegfroe_25_20191024_DL2019048_FrederiksbergGym_koersel2</v>
      </c>
      <c r="I10578" s="61" t="str">
        <f aca="false">MID(RIGHT(B10578,LEN(B10578)-3),1,FIND("_",RIGHT(B10578,LEN(B10578)-3))-1)</f>
        <v>Loegfroe</v>
      </c>
      <c r="J10578" s="61" t="str">
        <f aca="false">TRIM(SUBSTITUTE(RIGHT(B10578,FIND(I10578,B10578)+1),"_",""))</f>
        <v>PosK</v>
      </c>
      <c r="K10578" s="0" t="n">
        <f aca="false">IFERROR(VALUE(SUBSTITUTE(E10578,".",",")),E10578)</f>
        <v>25.87</v>
      </c>
      <c r="L10578" s="61" t="n">
        <f aca="false">IF(J10578="PosK",SUMIFS(K:K,J:J,"PosK",H:H,H10578),"")</f>
        <v>25.87</v>
      </c>
      <c r="M10578" s="61" t="n">
        <f aca="false">IF(J10578="PosK",SUMIFS(K:K,J:J,"NegK",H:H,H10578),"")</f>
        <v>0</v>
      </c>
      <c r="N10578" s="61" t="n">
        <f aca="false">IF(J10578="PosK",SUMIFS(K:K,J:J,"eDNA",H:H,H10578),"")</f>
        <v>0</v>
      </c>
      <c r="P10578" s="62" t="n">
        <f aca="false">IF(K10580="No Ct",0,K10580)</f>
        <v>0</v>
      </c>
      <c r="Q10578" s="62" t="n">
        <f aca="false">IF(K10581="No Ct",0,K10581)</f>
        <v>0</v>
      </c>
      <c r="R10578" s="0" t="str">
        <f aca="false">IF(AND(L10578&gt;0,M10578=0),"Valid","Invalid")</f>
        <v>Valid</v>
      </c>
      <c r="S10578" s="0" t="str">
        <f aca="false">IF(OR(P10578&gt;1,Q10578&gt;1),"Present","Absent")</f>
        <v>Absent</v>
      </c>
      <c r="T10578" s="63" t="str">
        <f aca="false">IF(OR(AND(P10578&gt;1,P10578&lt;41),AND(Q10578&gt;1,Q10578&lt;41)),"Ct&lt;41","Ct&gt;41")</f>
        <v>Ct&gt;41</v>
      </c>
      <c r="U10578" s="0" t="str">
        <f aca="false">I10578</f>
        <v>Loegfroe</v>
      </c>
      <c r="V10578" s="0" t="str">
        <f aca="false">MID(F10578,10,9)</f>
        <v>DL2019048</v>
      </c>
      <c r="W10578" s="64" t="str">
        <f aca="false">V10578&amp;"_"&amp;U10578&amp;"_"&amp;R10578&amp;"_"&amp;S10578&amp;"_"&amp;T10578</f>
        <v>DL2019048_Loegfroe_Valid_Absent_Ct&gt;41</v>
      </c>
    </row>
    <row r="10579" customFormat="false" ht="14.25" hidden="false" customHeight="false" outlineLevel="0" collapsed="false">
      <c r="A10579" s="0" t="s">
        <v>745</v>
      </c>
      <c r="B10579" s="52" t="s">
        <v>1022</v>
      </c>
      <c r="C10579" s="52" t="s">
        <v>747</v>
      </c>
      <c r="D10579" s="53" t="n">
        <v>0.1</v>
      </c>
      <c r="E10579" s="53" t="s">
        <v>748</v>
      </c>
      <c r="F10579" s="0" t="s">
        <v>1484</v>
      </c>
      <c r="G10579" s="0" t="str">
        <f aca="false">LEFT(B10579,2)</f>
        <v>25</v>
      </c>
      <c r="H10579" s="0" t="str">
        <f aca="false">I10579&amp;"_"&amp;G10579&amp;"_"&amp;F10579</f>
        <v>Loegfroe_25_20191024_DL2019048_FrederiksbergGym_koersel2</v>
      </c>
      <c r="I10579" s="61" t="str">
        <f aca="false">MID(RIGHT(B10579,LEN(B10579)-3),1,FIND("_",RIGHT(B10579,LEN(B10579)-3))-1)</f>
        <v>Loegfroe</v>
      </c>
      <c r="J10579" s="61" t="str">
        <f aca="false">TRIM(SUBSTITUTE(RIGHT(B10579,FIND(I10579,B10579)+1),"_",""))</f>
        <v>NegK</v>
      </c>
      <c r="K10579" s="0" t="str">
        <f aca="false">IFERROR(VALUE(SUBSTITUTE(E10579,".",",")),E10579)</f>
        <v>No Ct</v>
      </c>
      <c r="L10579" s="61" t="str">
        <f aca="false">IF(J10579="PosK",SUMIFS(K:K,J:J,"PosK",H:H,H10579),"")</f>
        <v/>
      </c>
      <c r="M10579" s="61" t="str">
        <f aca="false">IF(J10579="PosK",SUMIFS(K:K,J:J,"NegK",H:H,H10579),"")</f>
        <v/>
      </c>
      <c r="N10579" s="61" t="str">
        <f aca="false">IF(J10579="PosK",SUMIFS(K:K,J:J,"eDNA",H:H,H10579),"")</f>
        <v/>
      </c>
    </row>
    <row r="10580" customFormat="false" ht="14.25" hidden="false" customHeight="false" outlineLevel="0" collapsed="false">
      <c r="A10580" s="0" t="s">
        <v>749</v>
      </c>
      <c r="B10580" s="52" t="s">
        <v>1023</v>
      </c>
      <c r="C10580" s="52" t="s">
        <v>751</v>
      </c>
      <c r="D10580" s="53" t="n">
        <v>0.1</v>
      </c>
      <c r="E10580" s="53" t="s">
        <v>748</v>
      </c>
      <c r="F10580" s="0" t="s">
        <v>1484</v>
      </c>
      <c r="G10580" s="0" t="str">
        <f aca="false">LEFT(B10580,2)</f>
        <v>25</v>
      </c>
      <c r="H10580" s="0" t="str">
        <f aca="false">I10580&amp;"_"&amp;G10580&amp;"_"&amp;F10580</f>
        <v>Loegfroe_25_20191024_DL2019048_FrederiksbergGym_koersel2</v>
      </c>
      <c r="I10580" s="61" t="str">
        <f aca="false">MID(RIGHT(B10580,LEN(B10580)-3),1,FIND("_",RIGHT(B10580,LEN(B10580)-3))-1)</f>
        <v>Loegfroe</v>
      </c>
      <c r="J10580" s="61" t="str">
        <f aca="false">TRIM(SUBSTITUTE(RIGHT(B10580,FIND(I10580,B10580)+1),"_",""))</f>
        <v>eDNA</v>
      </c>
      <c r="K10580" s="0" t="str">
        <f aca="false">IFERROR(VALUE(SUBSTITUTE(E10580,".",",")),E10580)</f>
        <v>No Ct</v>
      </c>
      <c r="L10580" s="61" t="str">
        <f aca="false">IF(J10580="PosK",SUMIFS(K:K,J:J,"PosK",H:H,H10580),"")</f>
        <v/>
      </c>
      <c r="M10580" s="61" t="str">
        <f aca="false">IF(J10580="PosK",SUMIFS(K:K,J:J,"NegK",H:H,H10580),"")</f>
        <v/>
      </c>
      <c r="N10580" s="61" t="str">
        <f aca="false">IF(J10580="PosK",SUMIFS(K:K,J:J,"eDNA",H:H,H10580),"")</f>
        <v/>
      </c>
      <c r="Q10580" s="62"/>
    </row>
    <row r="10581" customFormat="false" ht="14.25" hidden="false" customHeight="false" outlineLevel="0" collapsed="false">
      <c r="A10581" s="0" t="s">
        <v>752</v>
      </c>
      <c r="B10581" s="52" t="s">
        <v>1023</v>
      </c>
      <c r="C10581" s="52" t="s">
        <v>751</v>
      </c>
      <c r="D10581" s="53" t="n">
        <v>0.1</v>
      </c>
      <c r="E10581" s="53" t="s">
        <v>748</v>
      </c>
      <c r="F10581" s="0" t="s">
        <v>1484</v>
      </c>
      <c r="G10581" s="0" t="str">
        <f aca="false">LEFT(B10581,2)</f>
        <v>25</v>
      </c>
      <c r="H10581" s="0" t="str">
        <f aca="false">I10581&amp;"_"&amp;G10581&amp;"_"&amp;F10581</f>
        <v>Loegfroe_25_20191024_DL2019048_FrederiksbergGym_koersel2</v>
      </c>
      <c r="I10581" s="61" t="str">
        <f aca="false">MID(RIGHT(B10581,LEN(B10581)-3),1,FIND("_",RIGHT(B10581,LEN(B10581)-3))-1)</f>
        <v>Loegfroe</v>
      </c>
      <c r="J10581" s="61" t="str">
        <f aca="false">TRIM(SUBSTITUTE(RIGHT(B10581,FIND(I10581,B10581)+1),"_",""))</f>
        <v>eDNA</v>
      </c>
      <c r="K10581" s="0" t="str">
        <f aca="false">IFERROR(VALUE(SUBSTITUTE(E10581,".",",")),E10581)</f>
        <v>No Ct</v>
      </c>
      <c r="L10581" s="61" t="str">
        <f aca="false">IF(J10581="PosK",SUMIFS(K:K,J:J,"PosK",H:H,H10581),"")</f>
        <v/>
      </c>
      <c r="M10581" s="61" t="str">
        <f aca="false">IF(J10581="PosK",SUMIFS(K:K,J:J,"NegK",H:H,H10581),"")</f>
        <v/>
      </c>
      <c r="N10581" s="61" t="str">
        <f aca="false">IF(J10581="PosK",SUMIFS(K:K,J:J,"eDNA",H:H,H10581),"")</f>
        <v/>
      </c>
      <c r="P10581" s="62"/>
      <c r="T10581" s="63"/>
      <c r="W10581" s="64"/>
    </row>
    <row r="10582" customFormat="false" ht="14.25" hidden="false" customHeight="false" outlineLevel="0" collapsed="false">
      <c r="A10582" s="0" t="s">
        <v>754</v>
      </c>
      <c r="B10582" s="52" t="s">
        <v>1025</v>
      </c>
      <c r="C10582" s="52" t="s">
        <v>743</v>
      </c>
      <c r="D10582" s="53" t="n">
        <v>0.1</v>
      </c>
      <c r="E10582" s="53" t="n">
        <v>30.73</v>
      </c>
      <c r="F10582" s="0" t="s">
        <v>1484</v>
      </c>
      <c r="G10582" s="0" t="str">
        <f aca="false">LEFT(B10582,2)</f>
        <v>26</v>
      </c>
      <c r="H10582" s="0" t="str">
        <f aca="false">I10582&amp;"_"&amp;G10582&amp;"_"&amp;F10582</f>
        <v>StorVandsalamander_26_20191024_DL2019048_FrederiksbergGym_koersel2</v>
      </c>
      <c r="I10582" s="61" t="str">
        <f aca="false">MID(RIGHT(B10582,LEN(B10582)-3),1,FIND("_",RIGHT(B10582,LEN(B10582)-3))-1)</f>
        <v>StorVandsalamander</v>
      </c>
      <c r="J10582" s="61" t="str">
        <f aca="false">TRIM(SUBSTITUTE(RIGHT(B10582,FIND(I10582,B10582)+1),"_",""))</f>
        <v>PosK</v>
      </c>
      <c r="K10582" s="0" t="n">
        <f aca="false">IFERROR(VALUE(SUBSTITUTE(E10582,".",",")),E10582)</f>
        <v>30.73</v>
      </c>
      <c r="L10582" s="61" t="n">
        <f aca="false">IF(J10582="PosK",SUMIFS(K:K,J:J,"PosK",H:H,H10582),"")</f>
        <v>30.73</v>
      </c>
      <c r="M10582" s="61" t="n">
        <f aca="false">IF(J10582="PosK",SUMIFS(K:K,J:J,"NegK",H:H,H10582),"")</f>
        <v>0</v>
      </c>
      <c r="N10582" s="61" t="n">
        <f aca="false">IF(J10582="PosK",SUMIFS(K:K,J:J,"eDNA",H:H,H10582),"")</f>
        <v>0</v>
      </c>
      <c r="P10582" s="62" t="n">
        <f aca="false">IF(K10584="No Ct",0,K10584)</f>
        <v>0</v>
      </c>
      <c r="Q10582" s="62" t="n">
        <f aca="false">IF(K10585="No Ct",0,K10585)</f>
        <v>0</v>
      </c>
      <c r="R10582" s="0" t="str">
        <f aca="false">IF(AND(L10582&gt;0,M10582=0),"Valid","Invalid")</f>
        <v>Valid</v>
      </c>
      <c r="S10582" s="0" t="str">
        <f aca="false">IF(OR(P10582&gt;1,Q10582&gt;1),"Present","Absent")</f>
        <v>Absent</v>
      </c>
      <c r="T10582" s="63" t="str">
        <f aca="false">IF(OR(AND(P10582&gt;1,P10582&lt;41),AND(Q10582&gt;1,Q10582&lt;41)),"Ct&lt;41","Ct&gt;41")</f>
        <v>Ct&gt;41</v>
      </c>
      <c r="U10582" s="0" t="str">
        <f aca="false">I10582</f>
        <v>StorVandsalamander</v>
      </c>
      <c r="V10582" s="0" t="str">
        <f aca="false">MID(F10582,10,9)</f>
        <v>DL2019048</v>
      </c>
      <c r="W10582" s="64" t="str">
        <f aca="false">V10582&amp;"_"&amp;U10582&amp;"_"&amp;R10582&amp;"_"&amp;S10582&amp;"_"&amp;T10582</f>
        <v>DL2019048_StorVandsalamander_Valid_Absent_Ct&gt;41</v>
      </c>
    </row>
    <row r="10583" customFormat="false" ht="14.25" hidden="false" customHeight="false" outlineLevel="0" collapsed="false">
      <c r="A10583" s="0" t="s">
        <v>756</v>
      </c>
      <c r="B10583" s="52" t="s">
        <v>1026</v>
      </c>
      <c r="C10583" s="52" t="s">
        <v>747</v>
      </c>
      <c r="D10583" s="53" t="n">
        <v>0.1</v>
      </c>
      <c r="E10583" s="53" t="s">
        <v>748</v>
      </c>
      <c r="F10583" s="0" t="s">
        <v>1484</v>
      </c>
      <c r="G10583" s="0" t="str">
        <f aca="false">LEFT(B10583,2)</f>
        <v>26</v>
      </c>
      <c r="H10583" s="0" t="str">
        <f aca="false">I10583&amp;"_"&amp;G10583&amp;"_"&amp;F10583</f>
        <v>StorVandsalamander_26_20191024_DL2019048_FrederiksbergGym_koersel2</v>
      </c>
      <c r="I10583" s="61" t="str">
        <f aca="false">MID(RIGHT(B10583,LEN(B10583)-3),1,FIND("_",RIGHT(B10583,LEN(B10583)-3))-1)</f>
        <v>StorVandsalamander</v>
      </c>
      <c r="J10583" s="61" t="str">
        <f aca="false">TRIM(SUBSTITUTE(RIGHT(B10583,FIND(I10583,B10583)+1),"_",""))</f>
        <v>NegK</v>
      </c>
      <c r="K10583" s="0" t="str">
        <f aca="false">IFERROR(VALUE(SUBSTITUTE(E10583,".",",")),E10583)</f>
        <v>No Ct</v>
      </c>
      <c r="L10583" s="61" t="str">
        <f aca="false">IF(J10583="PosK",SUMIFS(K:K,J:J,"PosK",H:H,H10583),"")</f>
        <v/>
      </c>
      <c r="M10583" s="61" t="str">
        <f aca="false">IF(J10583="PosK",SUMIFS(K:K,J:J,"NegK",H:H,H10583),"")</f>
        <v/>
      </c>
      <c r="N10583" s="61" t="str">
        <f aca="false">IF(J10583="PosK",SUMIFS(K:K,J:J,"eDNA",H:H,H10583),"")</f>
        <v/>
      </c>
    </row>
    <row r="10584" customFormat="false" ht="14.25" hidden="false" customHeight="false" outlineLevel="0" collapsed="false">
      <c r="A10584" s="0" t="s">
        <v>758</v>
      </c>
      <c r="B10584" s="52" t="s">
        <v>1027</v>
      </c>
      <c r="C10584" s="52" t="s">
        <v>751</v>
      </c>
      <c r="D10584" s="53" t="n">
        <v>0.1</v>
      </c>
      <c r="E10584" s="53" t="s">
        <v>748</v>
      </c>
      <c r="F10584" s="0" t="s">
        <v>1484</v>
      </c>
      <c r="G10584" s="0" t="str">
        <f aca="false">LEFT(B10584,2)</f>
        <v>26</v>
      </c>
      <c r="H10584" s="0" t="str">
        <f aca="false">I10584&amp;"_"&amp;G10584&amp;"_"&amp;F10584</f>
        <v>StorVandsalamander_26_20191024_DL2019048_FrederiksbergGym_koersel2</v>
      </c>
      <c r="I10584" s="61" t="str">
        <f aca="false">MID(RIGHT(B10584,LEN(B10584)-3),1,FIND("_",RIGHT(B10584,LEN(B10584)-3))-1)</f>
        <v>StorVandsalamander</v>
      </c>
      <c r="J10584" s="61" t="str">
        <f aca="false">TRIM(SUBSTITUTE(RIGHT(B10584,FIND(I10584,B10584)+1),"_",""))</f>
        <v>eDNA</v>
      </c>
      <c r="K10584" s="0" t="str">
        <f aca="false">IFERROR(VALUE(SUBSTITUTE(E10584,".",",")),E10584)</f>
        <v>No Ct</v>
      </c>
      <c r="L10584" s="61" t="str">
        <f aca="false">IF(J10584="PosK",SUMIFS(K:K,J:J,"PosK",H:H,H10584),"")</f>
        <v/>
      </c>
      <c r="M10584" s="61" t="str">
        <f aca="false">IF(J10584="PosK",SUMIFS(K:K,J:J,"NegK",H:H,H10584),"")</f>
        <v/>
      </c>
      <c r="N10584" s="61" t="str">
        <f aca="false">IF(J10584="PosK",SUMIFS(K:K,J:J,"eDNA",H:H,H10584),"")</f>
        <v/>
      </c>
      <c r="Q10584" s="62"/>
    </row>
    <row r="10585" customFormat="false" ht="14.25" hidden="false" customHeight="false" outlineLevel="0" collapsed="false">
      <c r="A10585" s="0" t="s">
        <v>760</v>
      </c>
      <c r="B10585" s="52" t="s">
        <v>1027</v>
      </c>
      <c r="C10585" s="52" t="s">
        <v>751</v>
      </c>
      <c r="D10585" s="53" t="n">
        <v>0.1</v>
      </c>
      <c r="E10585" s="53" t="s">
        <v>748</v>
      </c>
      <c r="F10585" s="0" t="s">
        <v>1484</v>
      </c>
      <c r="G10585" s="0" t="str">
        <f aca="false">LEFT(B10585,2)</f>
        <v>26</v>
      </c>
      <c r="H10585" s="0" t="str">
        <f aca="false">I10585&amp;"_"&amp;G10585&amp;"_"&amp;F10585</f>
        <v>StorVandsalamander_26_20191024_DL2019048_FrederiksbergGym_koersel2</v>
      </c>
      <c r="I10585" s="61" t="str">
        <f aca="false">MID(RIGHT(B10585,LEN(B10585)-3),1,FIND("_",RIGHT(B10585,LEN(B10585)-3))-1)</f>
        <v>StorVandsalamander</v>
      </c>
      <c r="J10585" s="61" t="str">
        <f aca="false">TRIM(SUBSTITUTE(RIGHT(B10585,FIND(I10585,B10585)+1),"_",""))</f>
        <v>eDNA</v>
      </c>
      <c r="K10585" s="0" t="str">
        <f aca="false">IFERROR(VALUE(SUBSTITUTE(E10585,".",",")),E10585)</f>
        <v>No Ct</v>
      </c>
      <c r="L10585" s="61" t="str">
        <f aca="false">IF(J10585="PosK",SUMIFS(K:K,J:J,"PosK",H:H,H10585),"")</f>
        <v/>
      </c>
      <c r="M10585" s="61" t="str">
        <f aca="false">IF(J10585="PosK",SUMIFS(K:K,J:J,"NegK",H:H,H10585),"")</f>
        <v/>
      </c>
      <c r="N10585" s="61" t="str">
        <f aca="false">IF(J10585="PosK",SUMIFS(K:K,J:J,"eDNA",H:H,H10585),"")</f>
        <v/>
      </c>
      <c r="P10585" s="62"/>
      <c r="T10585" s="63"/>
      <c r="W10585" s="64"/>
    </row>
    <row r="10586" customFormat="false" ht="14.25" hidden="false" customHeight="false" outlineLevel="0" collapsed="false">
      <c r="A10586" s="0" t="s">
        <v>762</v>
      </c>
      <c r="B10586" s="52" t="s">
        <v>1029</v>
      </c>
      <c r="C10586" s="52" t="s">
        <v>743</v>
      </c>
      <c r="D10586" s="53" t="n">
        <v>0.1</v>
      </c>
      <c r="E10586" s="53" t="n">
        <v>32.14</v>
      </c>
      <c r="F10586" s="0" t="s">
        <v>1484</v>
      </c>
      <c r="G10586" s="0" t="str">
        <f aca="false">LEFT(B10586,2)</f>
        <v>27</v>
      </c>
      <c r="H10586" s="0" t="str">
        <f aca="false">I10586&amp;"_"&amp;G10586&amp;"_"&amp;F10586</f>
        <v>Strandtudse_27_20191024_DL2019048_FrederiksbergGym_koersel2</v>
      </c>
      <c r="I10586" s="61" t="str">
        <f aca="false">MID(RIGHT(B10586,LEN(B10586)-3),1,FIND("_",RIGHT(B10586,LEN(B10586)-3))-1)</f>
        <v>Strandtudse</v>
      </c>
      <c r="J10586" s="61" t="str">
        <f aca="false">TRIM(SUBSTITUTE(RIGHT(B10586,FIND(I10586,B10586)+1),"_",""))</f>
        <v>PosK</v>
      </c>
      <c r="K10586" s="0" t="n">
        <f aca="false">IFERROR(VALUE(SUBSTITUTE(E10586,".",",")),E10586)</f>
        <v>32.14</v>
      </c>
      <c r="L10586" s="61" t="n">
        <f aca="false">IF(J10586="PosK",SUMIFS(K:K,J:J,"PosK",H:H,H10586),"")</f>
        <v>32.14</v>
      </c>
      <c r="M10586" s="61" t="n">
        <f aca="false">IF(J10586="PosK",SUMIFS(K:K,J:J,"NegK",H:H,H10586),"")</f>
        <v>0</v>
      </c>
      <c r="N10586" s="61" t="n">
        <f aca="false">IF(J10586="PosK",SUMIFS(K:K,J:J,"eDNA",H:H,H10586),"")</f>
        <v>0</v>
      </c>
      <c r="P10586" s="62" t="n">
        <f aca="false">IF(K10588="No Ct",0,K10588)</f>
        <v>0</v>
      </c>
      <c r="Q10586" s="62" t="n">
        <f aca="false">IF(K10589="No Ct",0,K10589)</f>
        <v>0</v>
      </c>
      <c r="R10586" s="0" t="str">
        <f aca="false">IF(AND(L10586&gt;0,M10586=0),"Valid","Invalid")</f>
        <v>Valid</v>
      </c>
      <c r="S10586" s="0" t="str">
        <f aca="false">IF(OR(P10586&gt;1,Q10586&gt;1),"Present","Absent")</f>
        <v>Absent</v>
      </c>
      <c r="T10586" s="63" t="str">
        <f aca="false">IF(OR(AND(P10586&gt;1,P10586&lt;41),AND(Q10586&gt;1,Q10586&lt;41)),"Ct&lt;41","Ct&gt;41")</f>
        <v>Ct&gt;41</v>
      </c>
      <c r="U10586" s="0" t="str">
        <f aca="false">I10586</f>
        <v>Strandtudse</v>
      </c>
      <c r="V10586" s="0" t="str">
        <f aca="false">MID(F10586,10,9)</f>
        <v>DL2019048</v>
      </c>
      <c r="W10586" s="64" t="str">
        <f aca="false">V10586&amp;"_"&amp;U10586&amp;"_"&amp;R10586&amp;"_"&amp;S10586&amp;"_"&amp;T10586</f>
        <v>DL2019048_Strandtudse_Valid_Absent_Ct&gt;41</v>
      </c>
    </row>
    <row r="10587" customFormat="false" ht="14.25" hidden="false" customHeight="false" outlineLevel="0" collapsed="false">
      <c r="A10587" s="0" t="s">
        <v>764</v>
      </c>
      <c r="B10587" s="52" t="s">
        <v>1030</v>
      </c>
      <c r="C10587" s="52" t="s">
        <v>747</v>
      </c>
      <c r="D10587" s="53" t="n">
        <v>0.1</v>
      </c>
      <c r="E10587" s="53" t="s">
        <v>748</v>
      </c>
      <c r="F10587" s="0" t="s">
        <v>1484</v>
      </c>
      <c r="G10587" s="0" t="str">
        <f aca="false">LEFT(B10587,2)</f>
        <v>27</v>
      </c>
      <c r="H10587" s="0" t="str">
        <f aca="false">I10587&amp;"_"&amp;G10587&amp;"_"&amp;F10587</f>
        <v>Strandtudse_27_20191024_DL2019048_FrederiksbergGym_koersel2</v>
      </c>
      <c r="I10587" s="61" t="str">
        <f aca="false">MID(RIGHT(B10587,LEN(B10587)-3),1,FIND("_",RIGHT(B10587,LEN(B10587)-3))-1)</f>
        <v>Strandtudse</v>
      </c>
      <c r="J10587" s="61" t="str">
        <f aca="false">TRIM(SUBSTITUTE(RIGHT(B10587,FIND(I10587,B10587)+1),"_",""))</f>
        <v>NegK</v>
      </c>
      <c r="K10587" s="0" t="str">
        <f aca="false">IFERROR(VALUE(SUBSTITUTE(E10587,".",",")),E10587)</f>
        <v>No Ct</v>
      </c>
      <c r="L10587" s="61" t="str">
        <f aca="false">IF(J10587="PosK",SUMIFS(K:K,J:J,"PosK",H:H,H10587),"")</f>
        <v/>
      </c>
      <c r="M10587" s="61" t="str">
        <f aca="false">IF(J10587="PosK",SUMIFS(K:K,J:J,"NegK",H:H,H10587),"")</f>
        <v/>
      </c>
      <c r="N10587" s="61" t="str">
        <f aca="false">IF(J10587="PosK",SUMIFS(K:K,J:J,"eDNA",H:H,H10587),"")</f>
        <v/>
      </c>
    </row>
    <row r="10588" customFormat="false" ht="14.25" hidden="false" customHeight="false" outlineLevel="0" collapsed="false">
      <c r="A10588" s="0" t="s">
        <v>766</v>
      </c>
      <c r="B10588" s="52" t="s">
        <v>1031</v>
      </c>
      <c r="C10588" s="52" t="s">
        <v>751</v>
      </c>
      <c r="D10588" s="53" t="n">
        <v>0.1</v>
      </c>
      <c r="E10588" s="53" t="s">
        <v>748</v>
      </c>
      <c r="F10588" s="0" t="s">
        <v>1484</v>
      </c>
      <c r="G10588" s="0" t="str">
        <f aca="false">LEFT(B10588,2)</f>
        <v>27</v>
      </c>
      <c r="H10588" s="0" t="str">
        <f aca="false">I10588&amp;"_"&amp;G10588&amp;"_"&amp;F10588</f>
        <v>Strandtudse_27_20191024_DL2019048_FrederiksbergGym_koersel2</v>
      </c>
      <c r="I10588" s="61" t="str">
        <f aca="false">MID(RIGHT(B10588,LEN(B10588)-3),1,FIND("_",RIGHT(B10588,LEN(B10588)-3))-1)</f>
        <v>Strandtudse</v>
      </c>
      <c r="J10588" s="61" t="str">
        <f aca="false">TRIM(SUBSTITUTE(RIGHT(B10588,FIND(I10588,B10588)+1),"_",""))</f>
        <v>eDNA</v>
      </c>
      <c r="K10588" s="0" t="str">
        <f aca="false">IFERROR(VALUE(SUBSTITUTE(E10588,".",",")),E10588)</f>
        <v>No Ct</v>
      </c>
      <c r="L10588" s="61" t="str">
        <f aca="false">IF(J10588="PosK",SUMIFS(K:K,J:J,"PosK",H:H,H10588),"")</f>
        <v/>
      </c>
      <c r="M10588" s="61" t="str">
        <f aca="false">IF(J10588="PosK",SUMIFS(K:K,J:J,"NegK",H:H,H10588),"")</f>
        <v/>
      </c>
      <c r="N10588" s="61" t="str">
        <f aca="false">IF(J10588="PosK",SUMIFS(K:K,J:J,"eDNA",H:H,H10588),"")</f>
        <v/>
      </c>
      <c r="Q10588" s="62"/>
    </row>
    <row r="10589" customFormat="false" ht="14.25" hidden="false" customHeight="false" outlineLevel="0" collapsed="false">
      <c r="A10589" s="0" t="s">
        <v>768</v>
      </c>
      <c r="B10589" s="52" t="s">
        <v>1031</v>
      </c>
      <c r="C10589" s="52" t="s">
        <v>751</v>
      </c>
      <c r="D10589" s="53" t="n">
        <v>0.1</v>
      </c>
      <c r="E10589" s="53" t="s">
        <v>748</v>
      </c>
      <c r="F10589" s="0" t="s">
        <v>1484</v>
      </c>
      <c r="G10589" s="0" t="str">
        <f aca="false">LEFT(B10589,2)</f>
        <v>27</v>
      </c>
      <c r="H10589" s="0" t="str">
        <f aca="false">I10589&amp;"_"&amp;G10589&amp;"_"&amp;F10589</f>
        <v>Strandtudse_27_20191024_DL2019048_FrederiksbergGym_koersel2</v>
      </c>
      <c r="I10589" s="61" t="str">
        <f aca="false">MID(RIGHT(B10589,LEN(B10589)-3),1,FIND("_",RIGHT(B10589,LEN(B10589)-3))-1)</f>
        <v>Strandtudse</v>
      </c>
      <c r="J10589" s="61" t="str">
        <f aca="false">TRIM(SUBSTITUTE(RIGHT(B10589,FIND(I10589,B10589)+1),"_",""))</f>
        <v>eDNA</v>
      </c>
      <c r="K10589" s="0" t="str">
        <f aca="false">IFERROR(VALUE(SUBSTITUTE(E10589,".",",")),E10589)</f>
        <v>No Ct</v>
      </c>
      <c r="L10589" s="61" t="str">
        <f aca="false">IF(J10589="PosK",SUMIFS(K:K,J:J,"PosK",H:H,H10589),"")</f>
        <v/>
      </c>
      <c r="M10589" s="61" t="str">
        <f aca="false">IF(J10589="PosK",SUMIFS(K:K,J:J,"NegK",H:H,H10589),"")</f>
        <v/>
      </c>
      <c r="N10589" s="61" t="str">
        <f aca="false">IF(J10589="PosK",SUMIFS(K:K,J:J,"eDNA",H:H,H10589),"")</f>
        <v/>
      </c>
      <c r="P10589" s="62"/>
      <c r="T10589" s="63"/>
      <c r="W10589" s="64"/>
    </row>
    <row r="10590" customFormat="false" ht="14.25" hidden="false" customHeight="false" outlineLevel="0" collapsed="false">
      <c r="A10590" s="0" t="s">
        <v>770</v>
      </c>
      <c r="B10590" s="52" t="s">
        <v>1033</v>
      </c>
      <c r="C10590" s="52" t="s">
        <v>743</v>
      </c>
      <c r="D10590" s="53" t="n">
        <v>0.1</v>
      </c>
      <c r="E10590" s="53" t="n">
        <v>33.29</v>
      </c>
      <c r="F10590" s="0" t="s">
        <v>1484</v>
      </c>
      <c r="G10590" s="0" t="str">
        <f aca="false">LEFT(B10590,2)</f>
        <v>28</v>
      </c>
      <c r="H10590" s="0" t="str">
        <f aca="false">I10590&amp;"_"&amp;G10590&amp;"_"&amp;F10590</f>
        <v>GroenbrogetTudse_28_20191024_DL2019048_FrederiksbergGym_koersel2</v>
      </c>
      <c r="I10590" s="61" t="str">
        <f aca="false">MID(RIGHT(B10590,LEN(B10590)-3),1,FIND("_",RIGHT(B10590,LEN(B10590)-3))-1)</f>
        <v>GroenbrogetTudse</v>
      </c>
      <c r="J10590" s="61" t="str">
        <f aca="false">TRIM(SUBSTITUTE(RIGHT(B10590,FIND(I10590,B10590)+1),"_",""))</f>
        <v>PosK</v>
      </c>
      <c r="K10590" s="0" t="n">
        <f aca="false">IFERROR(VALUE(SUBSTITUTE(E10590,".",",")),E10590)</f>
        <v>33.29</v>
      </c>
      <c r="L10590" s="61" t="n">
        <f aca="false">IF(J10590="PosK",SUMIFS(K:K,J:J,"PosK",H:H,H10590),"")</f>
        <v>33.29</v>
      </c>
      <c r="M10590" s="61" t="n">
        <f aca="false">IF(J10590="PosK",SUMIFS(K:K,J:J,"NegK",H:H,H10590),"")</f>
        <v>0</v>
      </c>
      <c r="N10590" s="61" t="n">
        <f aca="false">IF(J10590="PosK",SUMIFS(K:K,J:J,"eDNA",H:H,H10590),"")</f>
        <v>0</v>
      </c>
      <c r="P10590" s="62" t="n">
        <f aca="false">IF(K10592="No Ct",0,K10592)</f>
        <v>0</v>
      </c>
      <c r="Q10590" s="62" t="n">
        <f aca="false">IF(K10593="No Ct",0,K10593)</f>
        <v>0</v>
      </c>
      <c r="R10590" s="0" t="str">
        <f aca="false">IF(AND(L10590&gt;0,M10590=0),"Valid","Invalid")</f>
        <v>Valid</v>
      </c>
      <c r="S10590" s="0" t="str">
        <f aca="false">IF(OR(P10590&gt;1,Q10590&gt;1),"Present","Absent")</f>
        <v>Absent</v>
      </c>
      <c r="T10590" s="63" t="str">
        <f aca="false">IF(OR(AND(P10590&gt;1,P10590&lt;41),AND(Q10590&gt;1,Q10590&lt;41)),"Ct&lt;41","Ct&gt;41")</f>
        <v>Ct&gt;41</v>
      </c>
      <c r="U10590" s="0" t="str">
        <f aca="false">I10590</f>
        <v>GroenbrogetTudse</v>
      </c>
      <c r="V10590" s="0" t="str">
        <f aca="false">MID(F10590,10,9)</f>
        <v>DL2019048</v>
      </c>
      <c r="W10590" s="64" t="str">
        <f aca="false">V10590&amp;"_"&amp;U10590&amp;"_"&amp;R10590&amp;"_"&amp;S10590&amp;"_"&amp;T10590</f>
        <v>DL2019048_GroenbrogetTudse_Valid_Absent_Ct&gt;41</v>
      </c>
    </row>
    <row r="10591" customFormat="false" ht="14.25" hidden="false" customHeight="false" outlineLevel="0" collapsed="false">
      <c r="A10591" s="0" t="s">
        <v>772</v>
      </c>
      <c r="B10591" s="52" t="s">
        <v>1034</v>
      </c>
      <c r="C10591" s="52" t="s">
        <v>747</v>
      </c>
      <c r="D10591" s="53" t="n">
        <v>0.1</v>
      </c>
      <c r="E10591" s="53" t="s">
        <v>748</v>
      </c>
      <c r="F10591" s="0" t="s">
        <v>1484</v>
      </c>
      <c r="G10591" s="0" t="str">
        <f aca="false">LEFT(B10591,2)</f>
        <v>28</v>
      </c>
      <c r="H10591" s="0" t="str">
        <f aca="false">I10591&amp;"_"&amp;G10591&amp;"_"&amp;F10591</f>
        <v>GroenbrogetTudse_28_20191024_DL2019048_FrederiksbergGym_koersel2</v>
      </c>
      <c r="I10591" s="61" t="str">
        <f aca="false">MID(RIGHT(B10591,LEN(B10591)-3),1,FIND("_",RIGHT(B10591,LEN(B10591)-3))-1)</f>
        <v>GroenbrogetTudse</v>
      </c>
      <c r="J10591" s="61" t="str">
        <f aca="false">TRIM(SUBSTITUTE(RIGHT(B10591,FIND(I10591,B10591)+1),"_",""))</f>
        <v>NegK</v>
      </c>
      <c r="K10591" s="0" t="str">
        <f aca="false">IFERROR(VALUE(SUBSTITUTE(E10591,".",",")),E10591)</f>
        <v>No Ct</v>
      </c>
      <c r="L10591" s="61" t="str">
        <f aca="false">IF(J10591="PosK",SUMIFS(K:K,J:J,"PosK",H:H,H10591),"")</f>
        <v/>
      </c>
      <c r="M10591" s="61" t="str">
        <f aca="false">IF(J10591="PosK",SUMIFS(K:K,J:J,"NegK",H:H,H10591),"")</f>
        <v/>
      </c>
      <c r="N10591" s="61" t="str">
        <f aca="false">IF(J10591="PosK",SUMIFS(K:K,J:J,"eDNA",H:H,H10591),"")</f>
        <v/>
      </c>
    </row>
    <row r="10592" customFormat="false" ht="14.25" hidden="false" customHeight="false" outlineLevel="0" collapsed="false">
      <c r="A10592" s="0" t="s">
        <v>774</v>
      </c>
      <c r="B10592" s="52" t="s">
        <v>1035</v>
      </c>
      <c r="C10592" s="52" t="s">
        <v>751</v>
      </c>
      <c r="D10592" s="53" t="n">
        <v>0.1</v>
      </c>
      <c r="E10592" s="53" t="s">
        <v>748</v>
      </c>
      <c r="F10592" s="0" t="s">
        <v>1484</v>
      </c>
      <c r="G10592" s="0" t="str">
        <f aca="false">LEFT(B10592,2)</f>
        <v>28</v>
      </c>
      <c r="H10592" s="0" t="str">
        <f aca="false">I10592&amp;"_"&amp;G10592&amp;"_"&amp;F10592</f>
        <v>GroenbrogetTudse_28_20191024_DL2019048_FrederiksbergGym_koersel2</v>
      </c>
      <c r="I10592" s="61" t="str">
        <f aca="false">MID(RIGHT(B10592,LEN(B10592)-3),1,FIND("_",RIGHT(B10592,LEN(B10592)-3))-1)</f>
        <v>GroenbrogetTudse</v>
      </c>
      <c r="J10592" s="61" t="str">
        <f aca="false">TRIM(SUBSTITUTE(RIGHT(B10592,FIND(I10592,B10592)+1),"_",""))</f>
        <v>eDNA</v>
      </c>
      <c r="K10592" s="0" t="str">
        <f aca="false">IFERROR(VALUE(SUBSTITUTE(E10592,".",",")),E10592)</f>
        <v>No Ct</v>
      </c>
      <c r="L10592" s="61" t="str">
        <f aca="false">IF(J10592="PosK",SUMIFS(K:K,J:J,"PosK",H:H,H10592),"")</f>
        <v/>
      </c>
      <c r="M10592" s="61" t="str">
        <f aca="false">IF(J10592="PosK",SUMIFS(K:K,J:J,"NegK",H:H,H10592),"")</f>
        <v/>
      </c>
      <c r="N10592" s="61" t="str">
        <f aca="false">IF(J10592="PosK",SUMIFS(K:K,J:J,"eDNA",H:H,H10592),"")</f>
        <v/>
      </c>
      <c r="Q10592" s="62"/>
    </row>
    <row r="10593" customFormat="false" ht="14.25" hidden="false" customHeight="false" outlineLevel="0" collapsed="false">
      <c r="A10593" s="0" t="s">
        <v>776</v>
      </c>
      <c r="B10593" s="52" t="s">
        <v>1035</v>
      </c>
      <c r="C10593" s="52" t="s">
        <v>751</v>
      </c>
      <c r="D10593" s="53" t="n">
        <v>0.1</v>
      </c>
      <c r="E10593" s="53" t="s">
        <v>748</v>
      </c>
      <c r="F10593" s="0" t="s">
        <v>1484</v>
      </c>
      <c r="G10593" s="0" t="str">
        <f aca="false">LEFT(B10593,2)</f>
        <v>28</v>
      </c>
      <c r="H10593" s="0" t="str">
        <f aca="false">I10593&amp;"_"&amp;G10593&amp;"_"&amp;F10593</f>
        <v>GroenbrogetTudse_28_20191024_DL2019048_FrederiksbergGym_koersel2</v>
      </c>
      <c r="I10593" s="61" t="str">
        <f aca="false">MID(RIGHT(B10593,LEN(B10593)-3),1,FIND("_",RIGHT(B10593,LEN(B10593)-3))-1)</f>
        <v>GroenbrogetTudse</v>
      </c>
      <c r="J10593" s="61" t="str">
        <f aca="false">TRIM(SUBSTITUTE(RIGHT(B10593,FIND(I10593,B10593)+1),"_",""))</f>
        <v>eDNA</v>
      </c>
      <c r="K10593" s="0" t="str">
        <f aca="false">IFERROR(VALUE(SUBSTITUTE(E10593,".",",")),E10593)</f>
        <v>No Ct</v>
      </c>
      <c r="L10593" s="61" t="str">
        <f aca="false">IF(J10593="PosK",SUMIFS(K:K,J:J,"PosK",H:H,H10593),"")</f>
        <v/>
      </c>
      <c r="M10593" s="61" t="str">
        <f aca="false">IF(J10593="PosK",SUMIFS(K:K,J:J,"NegK",H:H,H10593),"")</f>
        <v/>
      </c>
      <c r="N10593" s="61" t="str">
        <f aca="false">IF(J10593="PosK",SUMIFS(K:K,J:J,"eDNA",H:H,H10593),"")</f>
        <v/>
      </c>
      <c r="P10593" s="62"/>
      <c r="T10593" s="63"/>
      <c r="W10593" s="64"/>
    </row>
    <row r="10594" customFormat="false" ht="14.25" hidden="false" customHeight="false" outlineLevel="0" collapsed="false">
      <c r="A10594" s="0" t="s">
        <v>778</v>
      </c>
      <c r="B10594" s="52" t="s">
        <v>1037</v>
      </c>
      <c r="C10594" s="52" t="s">
        <v>743</v>
      </c>
      <c r="D10594" s="53" t="n">
        <v>0.1</v>
      </c>
      <c r="E10594" s="53" t="n">
        <v>30.61</v>
      </c>
      <c r="F10594" s="0" t="s">
        <v>1484</v>
      </c>
      <c r="G10594" s="0" t="str">
        <f aca="false">LEFT(B10594,2)</f>
        <v>29</v>
      </c>
      <c r="H10594" s="0" t="str">
        <f aca="false">I10594&amp;"_"&amp;G10594&amp;"_"&amp;F10594</f>
        <v>Loevfroe_29_20191024_DL2019048_FrederiksbergGym_koersel2</v>
      </c>
      <c r="I10594" s="61" t="str">
        <f aca="false">MID(RIGHT(B10594,LEN(B10594)-3),1,FIND("_",RIGHT(B10594,LEN(B10594)-3))-1)</f>
        <v>Loevfroe</v>
      </c>
      <c r="J10594" s="61" t="str">
        <f aca="false">TRIM(SUBSTITUTE(RIGHT(B10594,FIND(I10594,B10594)+1),"_",""))</f>
        <v>PosK</v>
      </c>
      <c r="K10594" s="0" t="n">
        <f aca="false">IFERROR(VALUE(SUBSTITUTE(E10594,".",",")),E10594)</f>
        <v>30.61</v>
      </c>
      <c r="L10594" s="61" t="n">
        <f aca="false">IF(J10594="PosK",SUMIFS(K:K,J:J,"PosK",H:H,H10594),"")</f>
        <v>30.61</v>
      </c>
      <c r="M10594" s="61" t="n">
        <f aca="false">IF(J10594="PosK",SUMIFS(K:K,J:J,"NegK",H:H,H10594),"")</f>
        <v>0</v>
      </c>
      <c r="N10594" s="61" t="n">
        <f aca="false">IF(J10594="PosK",SUMIFS(K:K,J:J,"eDNA",H:H,H10594),"")</f>
        <v>0</v>
      </c>
      <c r="P10594" s="62" t="n">
        <f aca="false">IF(K10596="No Ct",0,K10596)</f>
        <v>0</v>
      </c>
      <c r="Q10594" s="62" t="n">
        <f aca="false">IF(K10597="No Ct",0,K10597)</f>
        <v>0</v>
      </c>
      <c r="R10594" s="0" t="str">
        <f aca="false">IF(AND(L10594&gt;0,M10594=0),"Valid","Invalid")</f>
        <v>Valid</v>
      </c>
      <c r="S10594" s="0" t="str">
        <f aca="false">IF(OR(P10594&gt;1,Q10594&gt;1),"Present","Absent")</f>
        <v>Absent</v>
      </c>
      <c r="T10594" s="63" t="str">
        <f aca="false">IF(OR(AND(P10594&gt;1,P10594&lt;41),AND(Q10594&gt;1,Q10594&lt;41)),"Ct&lt;41","Ct&gt;41")</f>
        <v>Ct&gt;41</v>
      </c>
      <c r="U10594" s="0" t="str">
        <f aca="false">I10594</f>
        <v>Loevfroe</v>
      </c>
      <c r="V10594" s="0" t="str">
        <f aca="false">MID(F10594,10,9)</f>
        <v>DL2019048</v>
      </c>
      <c r="W10594" s="64" t="str">
        <f aca="false">V10594&amp;"_"&amp;U10594&amp;"_"&amp;R10594&amp;"_"&amp;S10594&amp;"_"&amp;T10594</f>
        <v>DL2019048_Loevfroe_Valid_Absent_Ct&gt;41</v>
      </c>
    </row>
    <row r="10595" customFormat="false" ht="14.25" hidden="false" customHeight="false" outlineLevel="0" collapsed="false">
      <c r="A10595" s="0" t="s">
        <v>780</v>
      </c>
      <c r="B10595" s="52" t="s">
        <v>1038</v>
      </c>
      <c r="C10595" s="52" t="s">
        <v>747</v>
      </c>
      <c r="D10595" s="53" t="n">
        <v>0.1</v>
      </c>
      <c r="E10595" s="53" t="s">
        <v>748</v>
      </c>
      <c r="F10595" s="0" t="s">
        <v>1484</v>
      </c>
      <c r="G10595" s="0" t="str">
        <f aca="false">LEFT(B10595,2)</f>
        <v>29</v>
      </c>
      <c r="H10595" s="0" t="str">
        <f aca="false">I10595&amp;"_"&amp;G10595&amp;"_"&amp;F10595</f>
        <v>Loevfroe_29_20191024_DL2019048_FrederiksbergGym_koersel2</v>
      </c>
      <c r="I10595" s="61" t="str">
        <f aca="false">MID(RIGHT(B10595,LEN(B10595)-3),1,FIND("_",RIGHT(B10595,LEN(B10595)-3))-1)</f>
        <v>Loevfroe</v>
      </c>
      <c r="J10595" s="61" t="str">
        <f aca="false">TRIM(SUBSTITUTE(RIGHT(B10595,FIND(I10595,B10595)+1),"_",""))</f>
        <v>NegK</v>
      </c>
      <c r="K10595" s="0" t="str">
        <f aca="false">IFERROR(VALUE(SUBSTITUTE(E10595,".",",")),E10595)</f>
        <v>No Ct</v>
      </c>
      <c r="L10595" s="61" t="str">
        <f aca="false">IF(J10595="PosK",SUMIFS(K:K,J:J,"PosK",H:H,H10595),"")</f>
        <v/>
      </c>
      <c r="M10595" s="61" t="str">
        <f aca="false">IF(J10595="PosK",SUMIFS(K:K,J:J,"NegK",H:H,H10595),"")</f>
        <v/>
      </c>
      <c r="N10595" s="61" t="str">
        <f aca="false">IF(J10595="PosK",SUMIFS(K:K,J:J,"eDNA",H:H,H10595),"")</f>
        <v/>
      </c>
    </row>
    <row r="10596" customFormat="false" ht="14.25" hidden="false" customHeight="false" outlineLevel="0" collapsed="false">
      <c r="A10596" s="0" t="s">
        <v>782</v>
      </c>
      <c r="B10596" s="52" t="s">
        <v>1039</v>
      </c>
      <c r="C10596" s="52" t="s">
        <v>751</v>
      </c>
      <c r="D10596" s="53" t="n">
        <v>0.1</v>
      </c>
      <c r="E10596" s="53" t="s">
        <v>748</v>
      </c>
      <c r="F10596" s="0" t="s">
        <v>1484</v>
      </c>
      <c r="G10596" s="0" t="str">
        <f aca="false">LEFT(B10596,2)</f>
        <v>29</v>
      </c>
      <c r="H10596" s="0" t="str">
        <f aca="false">I10596&amp;"_"&amp;G10596&amp;"_"&amp;F10596</f>
        <v>Loevfroe_29_20191024_DL2019048_FrederiksbergGym_koersel2</v>
      </c>
      <c r="I10596" s="61" t="str">
        <f aca="false">MID(RIGHT(B10596,LEN(B10596)-3),1,FIND("_",RIGHT(B10596,LEN(B10596)-3))-1)</f>
        <v>Loevfroe</v>
      </c>
      <c r="J10596" s="61" t="str">
        <f aca="false">TRIM(SUBSTITUTE(RIGHT(B10596,FIND(I10596,B10596)+1),"_",""))</f>
        <v>eDNA</v>
      </c>
      <c r="K10596" s="0" t="str">
        <f aca="false">IFERROR(VALUE(SUBSTITUTE(E10596,".",",")),E10596)</f>
        <v>No Ct</v>
      </c>
      <c r="L10596" s="61" t="str">
        <f aca="false">IF(J10596="PosK",SUMIFS(K:K,J:J,"PosK",H:H,H10596),"")</f>
        <v/>
      </c>
      <c r="M10596" s="61" t="str">
        <f aca="false">IF(J10596="PosK",SUMIFS(K:K,J:J,"NegK",H:H,H10596),"")</f>
        <v/>
      </c>
      <c r="N10596" s="61" t="str">
        <f aca="false">IF(J10596="PosK",SUMIFS(K:K,J:J,"eDNA",H:H,H10596),"")</f>
        <v/>
      </c>
      <c r="Q10596" s="62"/>
    </row>
    <row r="10597" customFormat="false" ht="14.25" hidden="false" customHeight="false" outlineLevel="0" collapsed="false">
      <c r="A10597" s="0" t="s">
        <v>784</v>
      </c>
      <c r="B10597" s="52" t="s">
        <v>1039</v>
      </c>
      <c r="C10597" s="52" t="s">
        <v>751</v>
      </c>
      <c r="D10597" s="53" t="n">
        <v>0.1</v>
      </c>
      <c r="E10597" s="53" t="s">
        <v>748</v>
      </c>
      <c r="F10597" s="0" t="s">
        <v>1484</v>
      </c>
      <c r="G10597" s="0" t="str">
        <f aca="false">LEFT(B10597,2)</f>
        <v>29</v>
      </c>
      <c r="H10597" s="0" t="str">
        <f aca="false">I10597&amp;"_"&amp;G10597&amp;"_"&amp;F10597</f>
        <v>Loevfroe_29_20191024_DL2019048_FrederiksbergGym_koersel2</v>
      </c>
      <c r="I10597" s="61" t="str">
        <f aca="false">MID(RIGHT(B10597,LEN(B10597)-3),1,FIND("_",RIGHT(B10597,LEN(B10597)-3))-1)</f>
        <v>Loevfroe</v>
      </c>
      <c r="J10597" s="61" t="str">
        <f aca="false">TRIM(SUBSTITUTE(RIGHT(B10597,FIND(I10597,B10597)+1),"_",""))</f>
        <v>eDNA</v>
      </c>
      <c r="K10597" s="0" t="str">
        <f aca="false">IFERROR(VALUE(SUBSTITUTE(E10597,".",",")),E10597)</f>
        <v>No Ct</v>
      </c>
      <c r="L10597" s="61" t="str">
        <f aca="false">IF(J10597="PosK",SUMIFS(K:K,J:J,"PosK",H:H,H10597),"")</f>
        <v/>
      </c>
      <c r="M10597" s="61" t="str">
        <f aca="false">IF(J10597="PosK",SUMIFS(K:K,J:J,"NegK",H:H,H10597),"")</f>
        <v/>
      </c>
      <c r="N10597" s="61" t="str">
        <f aca="false">IF(J10597="PosK",SUMIFS(K:K,J:J,"eDNA",H:H,H10597),"")</f>
        <v/>
      </c>
      <c r="P10597" s="62"/>
      <c r="T10597" s="63"/>
      <c r="W10597" s="64"/>
    </row>
    <row r="10598" customFormat="false" ht="14.25" hidden="false" customHeight="false" outlineLevel="0" collapsed="false">
      <c r="A10598" s="0" t="s">
        <v>786</v>
      </c>
      <c r="B10598" s="52" t="s">
        <v>1041</v>
      </c>
      <c r="C10598" s="52" t="s">
        <v>743</v>
      </c>
      <c r="D10598" s="53" t="n">
        <v>0.1</v>
      </c>
      <c r="E10598" s="53" t="n">
        <v>26.69</v>
      </c>
      <c r="F10598" s="0" t="s">
        <v>1484</v>
      </c>
      <c r="G10598" s="0" t="str">
        <f aca="false">LEFT(B10598,2)</f>
        <v>30</v>
      </c>
      <c r="H10598" s="0" t="str">
        <f aca="false">I10598&amp;"_"&amp;G10598&amp;"_"&amp;F10598</f>
        <v>Klokkefroe_30_20191024_DL2019048_FrederiksbergGym_koersel2</v>
      </c>
      <c r="I10598" s="61" t="str">
        <f aca="false">MID(RIGHT(B10598,LEN(B10598)-3),1,FIND("_",RIGHT(B10598,LEN(B10598)-3))-1)</f>
        <v>Klokkefroe</v>
      </c>
      <c r="J10598" s="61" t="str">
        <f aca="false">TRIM(SUBSTITUTE(RIGHT(B10598,FIND(I10598,B10598)+1),"_",""))</f>
        <v>PosK</v>
      </c>
      <c r="K10598" s="0" t="n">
        <f aca="false">IFERROR(VALUE(SUBSTITUTE(E10598,".",",")),E10598)</f>
        <v>26.69</v>
      </c>
      <c r="L10598" s="61" t="n">
        <f aca="false">IF(J10598="PosK",SUMIFS(K:K,J:J,"PosK",H:H,H10598),"")</f>
        <v>26.69</v>
      </c>
      <c r="M10598" s="61" t="n">
        <f aca="false">IF(J10598="PosK",SUMIFS(K:K,J:J,"NegK",H:H,H10598),"")</f>
        <v>0</v>
      </c>
      <c r="N10598" s="61" t="n">
        <f aca="false">IF(J10598="PosK",SUMIFS(K:K,J:J,"eDNA",H:H,H10598),"")</f>
        <v>0</v>
      </c>
      <c r="P10598" s="62" t="n">
        <f aca="false">IF(K10600="No Ct",0,K10600)</f>
        <v>0</v>
      </c>
      <c r="Q10598" s="62" t="n">
        <f aca="false">IF(K10601="No Ct",0,K10601)</f>
        <v>0</v>
      </c>
      <c r="R10598" s="0" t="str">
        <f aca="false">IF(AND(L10598&gt;0,M10598=0),"Valid","Invalid")</f>
        <v>Valid</v>
      </c>
      <c r="S10598" s="0" t="str">
        <f aca="false">IF(OR(P10598&gt;1,Q10598&gt;1),"Present","Absent")</f>
        <v>Absent</v>
      </c>
      <c r="T10598" s="63" t="str">
        <f aca="false">IF(OR(AND(P10598&gt;1,P10598&lt;41),AND(Q10598&gt;1,Q10598&lt;41)),"Ct&lt;41","Ct&gt;41")</f>
        <v>Ct&gt;41</v>
      </c>
      <c r="U10598" s="0" t="str">
        <f aca="false">I10598</f>
        <v>Klokkefroe</v>
      </c>
      <c r="V10598" s="0" t="str">
        <f aca="false">MID(F10598,10,9)</f>
        <v>DL2019048</v>
      </c>
      <c r="W10598" s="64" t="str">
        <f aca="false">V10598&amp;"_"&amp;U10598&amp;"_"&amp;R10598&amp;"_"&amp;S10598&amp;"_"&amp;T10598</f>
        <v>DL2019048_Klokkefroe_Valid_Absent_Ct&gt;41</v>
      </c>
    </row>
    <row r="10599" customFormat="false" ht="14.25" hidden="false" customHeight="false" outlineLevel="0" collapsed="false">
      <c r="A10599" s="0" t="s">
        <v>788</v>
      </c>
      <c r="B10599" s="52" t="s">
        <v>1042</v>
      </c>
      <c r="C10599" s="52" t="s">
        <v>747</v>
      </c>
      <c r="D10599" s="53" t="n">
        <v>0.1</v>
      </c>
      <c r="E10599" s="53" t="s">
        <v>748</v>
      </c>
      <c r="F10599" s="0" t="s">
        <v>1484</v>
      </c>
      <c r="G10599" s="0" t="str">
        <f aca="false">LEFT(B10599,2)</f>
        <v>30</v>
      </c>
      <c r="H10599" s="0" t="str">
        <f aca="false">I10599&amp;"_"&amp;G10599&amp;"_"&amp;F10599</f>
        <v>Klokkefroe_30_20191024_DL2019048_FrederiksbergGym_koersel2</v>
      </c>
      <c r="I10599" s="61" t="str">
        <f aca="false">MID(RIGHT(B10599,LEN(B10599)-3),1,FIND("_",RIGHT(B10599,LEN(B10599)-3))-1)</f>
        <v>Klokkefroe</v>
      </c>
      <c r="J10599" s="61" t="str">
        <f aca="false">TRIM(SUBSTITUTE(RIGHT(B10599,FIND(I10599,B10599)+1),"_",""))</f>
        <v>NegK</v>
      </c>
      <c r="K10599" s="0" t="str">
        <f aca="false">IFERROR(VALUE(SUBSTITUTE(E10599,".",",")),E10599)</f>
        <v>No Ct</v>
      </c>
      <c r="L10599" s="61" t="str">
        <f aca="false">IF(J10599="PosK",SUMIFS(K:K,J:J,"PosK",H:H,H10599),"")</f>
        <v/>
      </c>
      <c r="M10599" s="61" t="str">
        <f aca="false">IF(J10599="PosK",SUMIFS(K:K,J:J,"NegK",H:H,H10599),"")</f>
        <v/>
      </c>
      <c r="N10599" s="61" t="str">
        <f aca="false">IF(J10599="PosK",SUMIFS(K:K,J:J,"eDNA",H:H,H10599),"")</f>
        <v/>
      </c>
    </row>
    <row r="10600" customFormat="false" ht="14.25" hidden="false" customHeight="false" outlineLevel="0" collapsed="false">
      <c r="A10600" s="0" t="s">
        <v>790</v>
      </c>
      <c r="B10600" s="52" t="s">
        <v>1043</v>
      </c>
      <c r="C10600" s="52" t="s">
        <v>751</v>
      </c>
      <c r="D10600" s="53" t="n">
        <v>0.1</v>
      </c>
      <c r="E10600" s="53" t="s">
        <v>748</v>
      </c>
      <c r="F10600" s="0" t="s">
        <v>1484</v>
      </c>
      <c r="G10600" s="0" t="str">
        <f aca="false">LEFT(B10600,2)</f>
        <v>30</v>
      </c>
      <c r="H10600" s="0" t="str">
        <f aca="false">I10600&amp;"_"&amp;G10600&amp;"_"&amp;F10600</f>
        <v>Klokkefroe_30_20191024_DL2019048_FrederiksbergGym_koersel2</v>
      </c>
      <c r="I10600" s="61" t="str">
        <f aca="false">MID(RIGHT(B10600,LEN(B10600)-3),1,FIND("_",RIGHT(B10600,LEN(B10600)-3))-1)</f>
        <v>Klokkefroe</v>
      </c>
      <c r="J10600" s="61" t="str">
        <f aca="false">TRIM(SUBSTITUTE(RIGHT(B10600,FIND(I10600,B10600)+1),"_",""))</f>
        <v>eDNA</v>
      </c>
      <c r="K10600" s="0" t="str">
        <f aca="false">IFERROR(VALUE(SUBSTITUTE(E10600,".",",")),E10600)</f>
        <v>No Ct</v>
      </c>
      <c r="L10600" s="61" t="str">
        <f aca="false">IF(J10600="PosK",SUMIFS(K:K,J:J,"PosK",H:H,H10600),"")</f>
        <v/>
      </c>
      <c r="M10600" s="61" t="str">
        <f aca="false">IF(J10600="PosK",SUMIFS(K:K,J:J,"NegK",H:H,H10600),"")</f>
        <v/>
      </c>
      <c r="N10600" s="61" t="str">
        <f aca="false">IF(J10600="PosK",SUMIFS(K:K,J:J,"eDNA",H:H,H10600),"")</f>
        <v/>
      </c>
      <c r="Q10600" s="62"/>
    </row>
    <row r="10601" customFormat="false" ht="14.25" hidden="false" customHeight="false" outlineLevel="0" collapsed="false">
      <c r="A10601" s="0" t="s">
        <v>792</v>
      </c>
      <c r="B10601" s="52" t="s">
        <v>1043</v>
      </c>
      <c r="C10601" s="52" t="s">
        <v>751</v>
      </c>
      <c r="D10601" s="53" t="n">
        <v>0.1</v>
      </c>
      <c r="E10601" s="53" t="s">
        <v>748</v>
      </c>
      <c r="F10601" s="0" t="s">
        <v>1484</v>
      </c>
      <c r="G10601" s="0" t="str">
        <f aca="false">LEFT(B10601,2)</f>
        <v>30</v>
      </c>
      <c r="H10601" s="0" t="str">
        <f aca="false">I10601&amp;"_"&amp;G10601&amp;"_"&amp;F10601</f>
        <v>Klokkefroe_30_20191024_DL2019048_FrederiksbergGym_koersel2</v>
      </c>
      <c r="I10601" s="61" t="str">
        <f aca="false">MID(RIGHT(B10601,LEN(B10601)-3),1,FIND("_",RIGHT(B10601,LEN(B10601)-3))-1)</f>
        <v>Klokkefroe</v>
      </c>
      <c r="J10601" s="61" t="str">
        <f aca="false">TRIM(SUBSTITUTE(RIGHT(B10601,FIND(I10601,B10601)+1),"_",""))</f>
        <v>eDNA</v>
      </c>
      <c r="K10601" s="0" t="str">
        <f aca="false">IFERROR(VALUE(SUBSTITUTE(E10601,".",",")),E10601)</f>
        <v>No Ct</v>
      </c>
      <c r="L10601" s="61" t="str">
        <f aca="false">IF(J10601="PosK",SUMIFS(K:K,J:J,"PosK",H:H,H10601),"")</f>
        <v/>
      </c>
      <c r="M10601" s="61" t="str">
        <f aca="false">IF(J10601="PosK",SUMIFS(K:K,J:J,"NegK",H:H,H10601),"")</f>
        <v/>
      </c>
      <c r="N10601" s="61" t="str">
        <f aca="false">IF(J10601="PosK",SUMIFS(K:K,J:J,"eDNA",H:H,H10601),"")</f>
        <v/>
      </c>
      <c r="P10601" s="62"/>
      <c r="T10601" s="63"/>
      <c r="W10601" s="64"/>
    </row>
    <row r="10602" customFormat="false" ht="14.25" hidden="false" customHeight="false" outlineLevel="0" collapsed="false">
      <c r="A10602" s="0" t="s">
        <v>794</v>
      </c>
      <c r="B10602" s="52" t="s">
        <v>1045</v>
      </c>
      <c r="C10602" s="52" t="s">
        <v>743</v>
      </c>
      <c r="D10602" s="53" t="n">
        <v>0.1</v>
      </c>
      <c r="E10602" s="53" t="n">
        <v>32.34</v>
      </c>
      <c r="F10602" s="0" t="s">
        <v>1484</v>
      </c>
      <c r="G10602" s="0" t="str">
        <f aca="false">LEFT(B10602,2)</f>
        <v>31</v>
      </c>
      <c r="H10602" s="0" t="str">
        <f aca="false">I10602&amp;"_"&amp;G10602&amp;"_"&amp;F10602</f>
        <v>Bjergsalamander_31_20191024_DL2019048_FrederiksbergGym_koersel2</v>
      </c>
      <c r="I10602" s="61" t="str">
        <f aca="false">MID(RIGHT(B10602,LEN(B10602)-3),1,FIND("_",RIGHT(B10602,LEN(B10602)-3))-1)</f>
        <v>Bjergsalamander</v>
      </c>
      <c r="J10602" s="61" t="str">
        <f aca="false">TRIM(SUBSTITUTE(RIGHT(B10602,FIND(I10602,B10602)+1),"_",""))</f>
        <v>PosK</v>
      </c>
      <c r="K10602" s="0" t="n">
        <f aca="false">IFERROR(VALUE(SUBSTITUTE(E10602,".",",")),E10602)</f>
        <v>32.34</v>
      </c>
      <c r="L10602" s="61" t="n">
        <f aca="false">IF(J10602="PosK",SUMIFS(K:K,J:J,"PosK",H:H,H10602),"")</f>
        <v>32.34</v>
      </c>
      <c r="M10602" s="61" t="n">
        <f aca="false">IF(J10602="PosK",SUMIFS(K:K,J:J,"NegK",H:H,H10602),"")</f>
        <v>0</v>
      </c>
      <c r="N10602" s="61" t="n">
        <f aca="false">IF(J10602="PosK",SUMIFS(K:K,J:J,"eDNA",H:H,H10602),"")</f>
        <v>0</v>
      </c>
      <c r="P10602" s="62" t="n">
        <f aca="false">IF(K10604="No Ct",0,K10604)</f>
        <v>0</v>
      </c>
      <c r="Q10602" s="62" t="n">
        <f aca="false">IF(K10605="No Ct",0,K10605)</f>
        <v>0</v>
      </c>
      <c r="R10602" s="0" t="str">
        <f aca="false">IF(AND(L10602&gt;0,M10602=0),"Valid","Invalid")</f>
        <v>Valid</v>
      </c>
      <c r="S10602" s="0" t="str">
        <f aca="false">IF(OR(P10602&gt;1,Q10602&gt;1),"Present","Absent")</f>
        <v>Absent</v>
      </c>
      <c r="T10602" s="63" t="str">
        <f aca="false">IF(OR(AND(P10602&gt;1,P10602&lt;41),AND(Q10602&gt;1,Q10602&lt;41)),"Ct&lt;41","Ct&gt;41")</f>
        <v>Ct&gt;41</v>
      </c>
      <c r="U10602" s="0" t="str">
        <f aca="false">I10602</f>
        <v>Bjergsalamander</v>
      </c>
      <c r="V10602" s="0" t="str">
        <f aca="false">MID(F10602,10,9)</f>
        <v>DL2019048</v>
      </c>
      <c r="W10602" s="64" t="str">
        <f aca="false">V10602&amp;"_"&amp;U10602&amp;"_"&amp;R10602&amp;"_"&amp;S10602&amp;"_"&amp;T10602</f>
        <v>DL2019048_Bjergsalamander_Valid_Absent_Ct&gt;41</v>
      </c>
    </row>
    <row r="10603" customFormat="false" ht="14.25" hidden="false" customHeight="false" outlineLevel="0" collapsed="false">
      <c r="A10603" s="0" t="s">
        <v>796</v>
      </c>
      <c r="B10603" s="52" t="s">
        <v>1046</v>
      </c>
      <c r="C10603" s="52" t="s">
        <v>747</v>
      </c>
      <c r="D10603" s="53" t="n">
        <v>0.1</v>
      </c>
      <c r="E10603" s="53" t="s">
        <v>748</v>
      </c>
      <c r="F10603" s="0" t="s">
        <v>1484</v>
      </c>
      <c r="G10603" s="0" t="str">
        <f aca="false">LEFT(B10603,2)</f>
        <v>31</v>
      </c>
      <c r="H10603" s="0" t="str">
        <f aca="false">I10603&amp;"_"&amp;G10603&amp;"_"&amp;F10603</f>
        <v>Bjergsalamander_31_20191024_DL2019048_FrederiksbergGym_koersel2</v>
      </c>
      <c r="I10603" s="61" t="str">
        <f aca="false">MID(RIGHT(B10603,LEN(B10603)-3),1,FIND("_",RIGHT(B10603,LEN(B10603)-3))-1)</f>
        <v>Bjergsalamander</v>
      </c>
      <c r="J10603" s="61" t="str">
        <f aca="false">TRIM(SUBSTITUTE(RIGHT(B10603,FIND(I10603,B10603)+1),"_",""))</f>
        <v>NegK</v>
      </c>
      <c r="K10603" s="0" t="str">
        <f aca="false">IFERROR(VALUE(SUBSTITUTE(E10603,".",",")),E10603)</f>
        <v>No Ct</v>
      </c>
      <c r="L10603" s="61" t="str">
        <f aca="false">IF(J10603="PosK",SUMIFS(K:K,J:J,"PosK",H:H,H10603),"")</f>
        <v/>
      </c>
      <c r="M10603" s="61" t="str">
        <f aca="false">IF(J10603="PosK",SUMIFS(K:K,J:J,"NegK",H:H,H10603),"")</f>
        <v/>
      </c>
      <c r="N10603" s="61" t="str">
        <f aca="false">IF(J10603="PosK",SUMIFS(K:K,J:J,"eDNA",H:H,H10603),"")</f>
        <v/>
      </c>
    </row>
    <row r="10604" customFormat="false" ht="14.25" hidden="false" customHeight="false" outlineLevel="0" collapsed="false">
      <c r="A10604" s="0" t="s">
        <v>798</v>
      </c>
      <c r="B10604" s="52" t="s">
        <v>1047</v>
      </c>
      <c r="C10604" s="52" t="s">
        <v>751</v>
      </c>
      <c r="D10604" s="53" t="n">
        <v>0.1</v>
      </c>
      <c r="E10604" s="53" t="s">
        <v>748</v>
      </c>
      <c r="F10604" s="0" t="s">
        <v>1484</v>
      </c>
      <c r="G10604" s="0" t="str">
        <f aca="false">LEFT(B10604,2)</f>
        <v>31</v>
      </c>
      <c r="H10604" s="0" t="str">
        <f aca="false">I10604&amp;"_"&amp;G10604&amp;"_"&amp;F10604</f>
        <v>Bjergsalamander_31_20191024_DL2019048_FrederiksbergGym_koersel2</v>
      </c>
      <c r="I10604" s="61" t="str">
        <f aca="false">MID(RIGHT(B10604,LEN(B10604)-3),1,FIND("_",RIGHT(B10604,LEN(B10604)-3))-1)</f>
        <v>Bjergsalamander</v>
      </c>
      <c r="J10604" s="61" t="str">
        <f aca="false">TRIM(SUBSTITUTE(RIGHT(B10604,FIND(I10604,B10604)+1),"_",""))</f>
        <v>eDNA</v>
      </c>
      <c r="K10604" s="0" t="str">
        <f aca="false">IFERROR(VALUE(SUBSTITUTE(E10604,".",",")),E10604)</f>
        <v>No Ct</v>
      </c>
      <c r="L10604" s="61" t="str">
        <f aca="false">IF(J10604="PosK",SUMIFS(K:K,J:J,"PosK",H:H,H10604),"")</f>
        <v/>
      </c>
      <c r="M10604" s="61" t="str">
        <f aca="false">IF(J10604="PosK",SUMIFS(K:K,J:J,"NegK",H:H,H10604),"")</f>
        <v/>
      </c>
      <c r="N10604" s="61" t="str">
        <f aca="false">IF(J10604="PosK",SUMIFS(K:K,J:J,"eDNA",H:H,H10604),"")</f>
        <v/>
      </c>
      <c r="Q10604" s="62"/>
    </row>
    <row r="10605" customFormat="false" ht="14.25" hidden="false" customHeight="false" outlineLevel="0" collapsed="false">
      <c r="A10605" s="0" t="s">
        <v>800</v>
      </c>
      <c r="B10605" s="52" t="s">
        <v>1047</v>
      </c>
      <c r="C10605" s="52" t="s">
        <v>751</v>
      </c>
      <c r="D10605" s="53" t="n">
        <v>0.1</v>
      </c>
      <c r="E10605" s="53" t="s">
        <v>748</v>
      </c>
      <c r="F10605" s="0" t="s">
        <v>1484</v>
      </c>
      <c r="G10605" s="0" t="str">
        <f aca="false">LEFT(B10605,2)</f>
        <v>31</v>
      </c>
      <c r="H10605" s="0" t="str">
        <f aca="false">I10605&amp;"_"&amp;G10605&amp;"_"&amp;F10605</f>
        <v>Bjergsalamander_31_20191024_DL2019048_FrederiksbergGym_koersel2</v>
      </c>
      <c r="I10605" s="61" t="str">
        <f aca="false">MID(RIGHT(B10605,LEN(B10605)-3),1,FIND("_",RIGHT(B10605,LEN(B10605)-3))-1)</f>
        <v>Bjergsalamander</v>
      </c>
      <c r="J10605" s="61" t="str">
        <f aca="false">TRIM(SUBSTITUTE(RIGHT(B10605,FIND(I10605,B10605)+1),"_",""))</f>
        <v>eDNA</v>
      </c>
      <c r="K10605" s="0" t="str">
        <f aca="false">IFERROR(VALUE(SUBSTITUTE(E10605,".",",")),E10605)</f>
        <v>No Ct</v>
      </c>
      <c r="L10605" s="61" t="str">
        <f aca="false">IF(J10605="PosK",SUMIFS(K:K,J:J,"PosK",H:H,H10605),"")</f>
        <v/>
      </c>
      <c r="M10605" s="61" t="str">
        <f aca="false">IF(J10605="PosK",SUMIFS(K:K,J:J,"NegK",H:H,H10605),"")</f>
        <v/>
      </c>
      <c r="N10605" s="61" t="str">
        <f aca="false">IF(J10605="PosK",SUMIFS(K:K,J:J,"eDNA",H:H,H10605),"")</f>
        <v/>
      </c>
      <c r="P10605" s="62"/>
      <c r="T10605" s="63"/>
      <c r="W10605" s="64"/>
    </row>
    <row r="10606" customFormat="false" ht="14.25" hidden="false" customHeight="false" outlineLevel="0" collapsed="false">
      <c r="A10606" s="0" t="s">
        <v>802</v>
      </c>
      <c r="B10606" s="52" t="s">
        <v>1049</v>
      </c>
      <c r="C10606" s="52" t="s">
        <v>743</v>
      </c>
      <c r="D10606" s="53" t="n">
        <v>0.1</v>
      </c>
      <c r="E10606" s="53" t="s">
        <v>748</v>
      </c>
      <c r="F10606" s="0" t="s">
        <v>1484</v>
      </c>
      <c r="G10606" s="0" t="str">
        <f aca="false">LEFT(B10606,2)</f>
        <v>32</v>
      </c>
      <c r="H10606" s="0" t="str">
        <f aca="false">I10606&amp;"_"&amp;G10606&amp;"_"&amp;F10606</f>
        <v>Latterfroe_32_20191024_DL2019048_FrederiksbergGym_koersel2</v>
      </c>
      <c r="I10606" s="61" t="str">
        <f aca="false">MID(RIGHT(B10606,LEN(B10606)-3),1,FIND("_",RIGHT(B10606,LEN(B10606)-3))-1)</f>
        <v>Latterfroe</v>
      </c>
      <c r="J10606" s="61" t="str">
        <f aca="false">TRIM(SUBSTITUTE(RIGHT(B10606,FIND(I10606,B10606)+1),"_",""))</f>
        <v>PosK</v>
      </c>
      <c r="K10606" s="0" t="str">
        <f aca="false">IFERROR(VALUE(SUBSTITUTE(E10606,".",",")),E10606)</f>
        <v>No Ct</v>
      </c>
      <c r="L10606" s="61" t="n">
        <f aca="false">IF(J10606="PosK",SUMIFS(K:K,J:J,"PosK",H:H,H10606),"")</f>
        <v>0</v>
      </c>
      <c r="M10606" s="61" t="n">
        <f aca="false">IF(J10606="PosK",SUMIFS(K:K,J:J,"NegK",H:H,H10606),"")</f>
        <v>0</v>
      </c>
      <c r="N10606" s="61" t="n">
        <f aca="false">IF(J10606="PosK",SUMIFS(K:K,J:J,"eDNA",H:H,H10606),"")</f>
        <v>0</v>
      </c>
      <c r="P10606" s="62" t="n">
        <f aca="false">IF(K10608="No Ct",0,K10608)</f>
        <v>0</v>
      </c>
      <c r="Q10606" s="62" t="n">
        <f aca="false">IF(K10609="No Ct",0,K10609)</f>
        <v>0</v>
      </c>
      <c r="R10606" s="0" t="str">
        <f aca="false">IF(AND(L10606&gt;0,M10606=0),"Valid","Invalid")</f>
        <v>Invalid</v>
      </c>
      <c r="S10606" s="0" t="str">
        <f aca="false">IF(OR(P10606&gt;1,Q10606&gt;1),"Present","Absent")</f>
        <v>Absent</v>
      </c>
      <c r="T10606" s="63" t="str">
        <f aca="false">IF(OR(AND(P10606&gt;1,P10606&lt;41),AND(Q10606&gt;1,Q10606&lt;41)),"Ct&lt;41","Ct&gt;41")</f>
        <v>Ct&gt;41</v>
      </c>
      <c r="U10606" s="0" t="str">
        <f aca="false">I10606</f>
        <v>Latterfroe</v>
      </c>
      <c r="V10606" s="0" t="str">
        <f aca="false">MID(F10606,10,9)</f>
        <v>DL2019048</v>
      </c>
      <c r="W10606" s="64" t="str">
        <f aca="false">V10606&amp;"_"&amp;U10606&amp;"_"&amp;R10606&amp;"_"&amp;S10606&amp;"_"&amp;T10606</f>
        <v>DL2019048_Latterfroe_Invalid_Absent_Ct&gt;41</v>
      </c>
    </row>
    <row r="10607" customFormat="false" ht="14.25" hidden="false" customHeight="false" outlineLevel="0" collapsed="false">
      <c r="A10607" s="0" t="s">
        <v>804</v>
      </c>
      <c r="B10607" s="52" t="s">
        <v>1050</v>
      </c>
      <c r="C10607" s="52" t="s">
        <v>747</v>
      </c>
      <c r="D10607" s="53" t="n">
        <v>0.1</v>
      </c>
      <c r="E10607" s="53" t="s">
        <v>748</v>
      </c>
      <c r="F10607" s="0" t="s">
        <v>1484</v>
      </c>
      <c r="G10607" s="0" t="str">
        <f aca="false">LEFT(B10607,2)</f>
        <v>32</v>
      </c>
      <c r="H10607" s="0" t="str">
        <f aca="false">I10607&amp;"_"&amp;G10607&amp;"_"&amp;F10607</f>
        <v>Latterfroe_32_20191024_DL2019048_FrederiksbergGym_koersel2</v>
      </c>
      <c r="I10607" s="61" t="str">
        <f aca="false">MID(RIGHT(B10607,LEN(B10607)-3),1,FIND("_",RIGHT(B10607,LEN(B10607)-3))-1)</f>
        <v>Latterfroe</v>
      </c>
      <c r="J10607" s="61" t="str">
        <f aca="false">TRIM(SUBSTITUTE(RIGHT(B10607,FIND(I10607,B10607)+1),"_",""))</f>
        <v>NegK</v>
      </c>
      <c r="K10607" s="0" t="str">
        <f aca="false">IFERROR(VALUE(SUBSTITUTE(E10607,".",",")),E10607)</f>
        <v>No Ct</v>
      </c>
      <c r="L10607" s="61" t="str">
        <f aca="false">IF(J10607="PosK",SUMIFS(K:K,J:J,"PosK",H:H,H10607),"")</f>
        <v/>
      </c>
      <c r="M10607" s="61" t="str">
        <f aca="false">IF(J10607="PosK",SUMIFS(K:K,J:J,"NegK",H:H,H10607),"")</f>
        <v/>
      </c>
      <c r="N10607" s="61" t="str">
        <f aca="false">IF(J10607="PosK",SUMIFS(K:K,J:J,"eDNA",H:H,H10607),"")</f>
        <v/>
      </c>
    </row>
    <row r="10608" customFormat="false" ht="14.25" hidden="false" customHeight="false" outlineLevel="0" collapsed="false">
      <c r="A10608" s="0" t="s">
        <v>806</v>
      </c>
      <c r="B10608" s="52" t="s">
        <v>1051</v>
      </c>
      <c r="C10608" s="52" t="s">
        <v>751</v>
      </c>
      <c r="D10608" s="53" t="n">
        <v>0.1</v>
      </c>
      <c r="E10608" s="53" t="s">
        <v>748</v>
      </c>
      <c r="F10608" s="0" t="s">
        <v>1484</v>
      </c>
      <c r="G10608" s="0" t="str">
        <f aca="false">LEFT(B10608,2)</f>
        <v>32</v>
      </c>
      <c r="H10608" s="0" t="str">
        <f aca="false">I10608&amp;"_"&amp;G10608&amp;"_"&amp;F10608</f>
        <v>Latterfroe_32_20191024_DL2019048_FrederiksbergGym_koersel2</v>
      </c>
      <c r="I10608" s="61" t="str">
        <f aca="false">MID(RIGHT(B10608,LEN(B10608)-3),1,FIND("_",RIGHT(B10608,LEN(B10608)-3))-1)</f>
        <v>Latterfroe</v>
      </c>
      <c r="J10608" s="61" t="str">
        <f aca="false">TRIM(SUBSTITUTE(RIGHT(B10608,FIND(I10608,B10608)+1),"_",""))</f>
        <v>eDNA</v>
      </c>
      <c r="K10608" s="0" t="str">
        <f aca="false">IFERROR(VALUE(SUBSTITUTE(E10608,".",",")),E10608)</f>
        <v>No Ct</v>
      </c>
      <c r="L10608" s="61" t="str">
        <f aca="false">IF(J10608="PosK",SUMIFS(K:K,J:J,"PosK",H:H,H10608),"")</f>
        <v/>
      </c>
      <c r="M10608" s="61" t="str">
        <f aca="false">IF(J10608="PosK",SUMIFS(K:K,J:J,"NegK",H:H,H10608),"")</f>
        <v/>
      </c>
      <c r="N10608" s="61" t="str">
        <f aca="false">IF(J10608="PosK",SUMIFS(K:K,J:J,"eDNA",H:H,H10608),"")</f>
        <v/>
      </c>
      <c r="Q10608" s="62"/>
    </row>
    <row r="10609" customFormat="false" ht="14.25" hidden="false" customHeight="false" outlineLevel="0" collapsed="false">
      <c r="A10609" s="0" t="s">
        <v>808</v>
      </c>
      <c r="B10609" s="52" t="s">
        <v>1051</v>
      </c>
      <c r="C10609" s="52" t="s">
        <v>751</v>
      </c>
      <c r="D10609" s="53" t="n">
        <v>0.1</v>
      </c>
      <c r="E10609" s="53" t="s">
        <v>748</v>
      </c>
      <c r="F10609" s="0" t="s">
        <v>1484</v>
      </c>
      <c r="G10609" s="0" t="str">
        <f aca="false">LEFT(B10609,2)</f>
        <v>32</v>
      </c>
      <c r="H10609" s="0" t="str">
        <f aca="false">I10609&amp;"_"&amp;G10609&amp;"_"&amp;F10609</f>
        <v>Latterfroe_32_20191024_DL2019048_FrederiksbergGym_koersel2</v>
      </c>
      <c r="I10609" s="61" t="str">
        <f aca="false">MID(RIGHT(B10609,LEN(B10609)-3),1,FIND("_",RIGHT(B10609,LEN(B10609)-3))-1)</f>
        <v>Latterfroe</v>
      </c>
      <c r="J10609" s="61" t="str">
        <f aca="false">TRIM(SUBSTITUTE(RIGHT(B10609,FIND(I10609,B10609)+1),"_",""))</f>
        <v>eDNA</v>
      </c>
      <c r="K10609" s="0" t="str">
        <f aca="false">IFERROR(VALUE(SUBSTITUTE(E10609,".",",")),E10609)</f>
        <v>No Ct</v>
      </c>
      <c r="L10609" s="61" t="str">
        <f aca="false">IF(J10609="PosK",SUMIFS(K:K,J:J,"PosK",H:H,H10609),"")</f>
        <v/>
      </c>
      <c r="M10609" s="61" t="str">
        <f aca="false">IF(J10609="PosK",SUMIFS(K:K,J:J,"NegK",H:H,H10609),"")</f>
        <v/>
      </c>
      <c r="N10609" s="61" t="str">
        <f aca="false">IF(J10609="PosK",SUMIFS(K:K,J:J,"eDNA",H:H,H10609),"")</f>
        <v/>
      </c>
      <c r="P10609" s="62"/>
      <c r="T10609" s="63"/>
      <c r="W10609" s="64"/>
    </row>
    <row r="10610" customFormat="false" ht="14.25" hidden="false" customHeight="false" outlineLevel="0" collapsed="false">
      <c r="A10610" s="0" t="s">
        <v>810</v>
      </c>
      <c r="B10610" s="52" t="s">
        <v>1228</v>
      </c>
      <c r="C10610" s="52" t="s">
        <v>743</v>
      </c>
      <c r="D10610" s="53" t="n">
        <v>0.1</v>
      </c>
      <c r="E10610" s="53" t="s">
        <v>748</v>
      </c>
      <c r="F10610" s="0" t="s">
        <v>1484</v>
      </c>
      <c r="G10610" s="0" t="str">
        <f aca="false">LEFT(B10610,2)</f>
        <v>33</v>
      </c>
      <c r="H10610" s="0" t="str">
        <f aca="false">I10610&amp;"_"&amp;G10610&amp;"_"&amp;F10610</f>
        <v>KortbenetGroenFroe_33_20191024_DL2019048_FrederiksbergGym_koersel2</v>
      </c>
      <c r="I10610" s="61" t="str">
        <f aca="false">MID(RIGHT(B10610,LEN(B10610)-3),1,FIND("_",RIGHT(B10610,LEN(B10610)-3))-1)</f>
        <v>KortbenetGroenFroe</v>
      </c>
      <c r="J10610" s="61" t="str">
        <f aca="false">TRIM(SUBSTITUTE(RIGHT(B10610,FIND(I10610,B10610)+1),"_",""))</f>
        <v>PosK</v>
      </c>
      <c r="K10610" s="0" t="str">
        <f aca="false">IFERROR(VALUE(SUBSTITUTE(E10610,".",",")),E10610)</f>
        <v>No Ct</v>
      </c>
      <c r="L10610" s="61" t="n">
        <f aca="false">IF(J10610="PosK",SUMIFS(K:K,J:J,"PosK",H:H,H10610),"")</f>
        <v>0</v>
      </c>
      <c r="M10610" s="61" t="n">
        <f aca="false">IF(J10610="PosK",SUMIFS(K:K,J:J,"NegK",H:H,H10610),"")</f>
        <v>0</v>
      </c>
      <c r="N10610" s="61" t="n">
        <f aca="false">IF(J10610="PosK",SUMIFS(K:K,J:J,"eDNA",H:H,H10610),"")</f>
        <v>0</v>
      </c>
      <c r="P10610" s="62" t="n">
        <f aca="false">IF(K10612="No Ct",0,K10612)</f>
        <v>0</v>
      </c>
      <c r="Q10610" s="62" t="n">
        <f aca="false">IF(K10613="No Ct",0,K10613)</f>
        <v>0</v>
      </c>
      <c r="R10610" s="0" t="str">
        <f aca="false">IF(AND(L10610&gt;0,M10610=0),"Valid","Invalid")</f>
        <v>Invalid</v>
      </c>
      <c r="S10610" s="0" t="str">
        <f aca="false">IF(OR(P10610&gt;1,Q10610&gt;1),"Present","Absent")</f>
        <v>Absent</v>
      </c>
      <c r="T10610" s="63" t="str">
        <f aca="false">IF(OR(AND(P10610&gt;1,P10610&lt;41),AND(Q10610&gt;1,Q10610&lt;41)),"Ct&lt;41","Ct&gt;41")</f>
        <v>Ct&gt;41</v>
      </c>
      <c r="U10610" s="0" t="str">
        <f aca="false">I10610</f>
        <v>KortbenetGroenFroe</v>
      </c>
      <c r="V10610" s="0" t="str">
        <f aca="false">MID(F10610,10,9)</f>
        <v>DL2019048</v>
      </c>
      <c r="W10610" s="64" t="str">
        <f aca="false">V10610&amp;"_"&amp;U10610&amp;"_"&amp;R10610&amp;"_"&amp;S10610&amp;"_"&amp;T10610</f>
        <v>DL2019048_KortbenetGroenFroe_Invalid_Absent_Ct&gt;41</v>
      </c>
    </row>
    <row r="10611" customFormat="false" ht="14.25" hidden="false" customHeight="false" outlineLevel="0" collapsed="false">
      <c r="A10611" s="0" t="s">
        <v>812</v>
      </c>
      <c r="B10611" s="52" t="s">
        <v>1229</v>
      </c>
      <c r="C10611" s="52" t="s">
        <v>747</v>
      </c>
      <c r="D10611" s="53" t="n">
        <v>0.1</v>
      </c>
      <c r="E10611" s="53" t="s">
        <v>748</v>
      </c>
      <c r="F10611" s="0" t="s">
        <v>1484</v>
      </c>
      <c r="G10611" s="0" t="str">
        <f aca="false">LEFT(B10611,2)</f>
        <v>33</v>
      </c>
      <c r="H10611" s="0" t="str">
        <f aca="false">I10611&amp;"_"&amp;G10611&amp;"_"&amp;F10611</f>
        <v>KortbenetGroenFroe_33_20191024_DL2019048_FrederiksbergGym_koersel2</v>
      </c>
      <c r="I10611" s="61" t="str">
        <f aca="false">MID(RIGHT(B10611,LEN(B10611)-3),1,FIND("_",RIGHT(B10611,LEN(B10611)-3))-1)</f>
        <v>KortbenetGroenFroe</v>
      </c>
      <c r="J10611" s="61" t="str">
        <f aca="false">TRIM(SUBSTITUTE(RIGHT(B10611,FIND(I10611,B10611)+1),"_",""))</f>
        <v>NegK</v>
      </c>
      <c r="K10611" s="0" t="str">
        <f aca="false">IFERROR(VALUE(SUBSTITUTE(E10611,".",",")),E10611)</f>
        <v>No Ct</v>
      </c>
      <c r="L10611" s="61" t="str">
        <f aca="false">IF(J10611="PosK",SUMIFS(K:K,J:J,"PosK",H:H,H10611),"")</f>
        <v/>
      </c>
      <c r="M10611" s="61" t="str">
        <f aca="false">IF(J10611="PosK",SUMIFS(K:K,J:J,"NegK",H:H,H10611),"")</f>
        <v/>
      </c>
      <c r="N10611" s="61" t="str">
        <f aca="false">IF(J10611="PosK",SUMIFS(K:K,J:J,"eDNA",H:H,H10611),"")</f>
        <v/>
      </c>
    </row>
    <row r="10612" customFormat="false" ht="14.25" hidden="false" customHeight="false" outlineLevel="0" collapsed="false">
      <c r="A10612" s="0" t="s">
        <v>814</v>
      </c>
      <c r="B10612" s="52" t="s">
        <v>1230</v>
      </c>
      <c r="C10612" s="52" t="s">
        <v>751</v>
      </c>
      <c r="D10612" s="53" t="n">
        <v>0.1</v>
      </c>
      <c r="E10612" s="53" t="s">
        <v>748</v>
      </c>
      <c r="F10612" s="0" t="s">
        <v>1484</v>
      </c>
      <c r="G10612" s="0" t="str">
        <f aca="false">LEFT(B10612,2)</f>
        <v>33</v>
      </c>
      <c r="H10612" s="0" t="str">
        <f aca="false">I10612&amp;"_"&amp;G10612&amp;"_"&amp;F10612</f>
        <v>KortbenetGroenFroe_33_20191024_DL2019048_FrederiksbergGym_koersel2</v>
      </c>
      <c r="I10612" s="61" t="str">
        <f aca="false">MID(RIGHT(B10612,LEN(B10612)-3),1,FIND("_",RIGHT(B10612,LEN(B10612)-3))-1)</f>
        <v>KortbenetGroenFroe</v>
      </c>
      <c r="J10612" s="61" t="str">
        <f aca="false">TRIM(SUBSTITUTE(RIGHT(B10612,FIND(I10612,B10612)+1),"_",""))</f>
        <v>eDNA</v>
      </c>
      <c r="K10612" s="0" t="str">
        <f aca="false">IFERROR(VALUE(SUBSTITUTE(E10612,".",",")),E10612)</f>
        <v>No Ct</v>
      </c>
      <c r="L10612" s="61" t="str">
        <f aca="false">IF(J10612="PosK",SUMIFS(K:K,J:J,"PosK",H:H,H10612),"")</f>
        <v/>
      </c>
      <c r="M10612" s="61" t="str">
        <f aca="false">IF(J10612="PosK",SUMIFS(K:K,J:J,"NegK",H:H,H10612),"")</f>
        <v/>
      </c>
      <c r="N10612" s="61" t="str">
        <f aca="false">IF(J10612="PosK",SUMIFS(K:K,J:J,"eDNA",H:H,H10612),"")</f>
        <v/>
      </c>
      <c r="Q10612" s="62"/>
    </row>
    <row r="10613" customFormat="false" ht="14.25" hidden="false" customHeight="false" outlineLevel="0" collapsed="false">
      <c r="A10613" s="0" t="s">
        <v>816</v>
      </c>
      <c r="B10613" s="52" t="s">
        <v>1230</v>
      </c>
      <c r="C10613" s="52" t="s">
        <v>751</v>
      </c>
      <c r="D10613" s="53" t="n">
        <v>0.1</v>
      </c>
      <c r="E10613" s="53" t="s">
        <v>748</v>
      </c>
      <c r="F10613" s="0" t="s">
        <v>1484</v>
      </c>
      <c r="G10613" s="0" t="str">
        <f aca="false">LEFT(B10613,2)</f>
        <v>33</v>
      </c>
      <c r="H10613" s="0" t="str">
        <f aca="false">I10613&amp;"_"&amp;G10613&amp;"_"&amp;F10613</f>
        <v>KortbenetGroenFroe_33_20191024_DL2019048_FrederiksbergGym_koersel2</v>
      </c>
      <c r="I10613" s="61" t="str">
        <f aca="false">MID(RIGHT(B10613,LEN(B10613)-3),1,FIND("_",RIGHT(B10613,LEN(B10613)-3))-1)</f>
        <v>KortbenetGroenFroe</v>
      </c>
      <c r="J10613" s="61" t="str">
        <f aca="false">TRIM(SUBSTITUTE(RIGHT(B10613,FIND(I10613,B10613)+1),"_",""))</f>
        <v>eDNA</v>
      </c>
      <c r="K10613" s="0" t="str">
        <f aca="false">IFERROR(VALUE(SUBSTITUTE(E10613,".",",")),E10613)</f>
        <v>No Ct</v>
      </c>
      <c r="L10613" s="61" t="str">
        <f aca="false">IF(J10613="PosK",SUMIFS(K:K,J:J,"PosK",H:H,H10613),"")</f>
        <v/>
      </c>
      <c r="M10613" s="61" t="str">
        <f aca="false">IF(J10613="PosK",SUMIFS(K:K,J:J,"NegK",H:H,H10613),"")</f>
        <v/>
      </c>
      <c r="N10613" s="61" t="str">
        <f aca="false">IF(J10613="PosK",SUMIFS(K:K,J:J,"eDNA",H:H,H10613),"")</f>
        <v/>
      </c>
      <c r="P10613" s="62"/>
      <c r="T10613" s="63"/>
      <c r="W10613" s="64"/>
    </row>
    <row r="10614" customFormat="false" ht="14.25" hidden="false" customHeight="false" outlineLevel="0" collapsed="false">
      <c r="A10614" s="0" t="s">
        <v>818</v>
      </c>
      <c r="B10614" s="52" t="s">
        <v>1232</v>
      </c>
      <c r="C10614" s="52" t="s">
        <v>743</v>
      </c>
      <c r="D10614" s="53" t="n">
        <v>0.1</v>
      </c>
      <c r="E10614" s="53" t="n">
        <v>36.82</v>
      </c>
      <c r="F10614" s="0" t="s">
        <v>1484</v>
      </c>
      <c r="G10614" s="0" t="str">
        <f aca="false">LEFT(B10614,2)</f>
        <v>34</v>
      </c>
      <c r="H10614" s="0" t="str">
        <f aca="false">I10614&amp;"_"&amp;G10614&amp;"_"&amp;F10614</f>
        <v>Soelvkarusse_34_20191024_DL2019048_FrederiksbergGym_koersel2</v>
      </c>
      <c r="I10614" s="61" t="str">
        <f aca="false">MID(RIGHT(B10614,LEN(B10614)-3),1,FIND("_",RIGHT(B10614,LEN(B10614)-3))-1)</f>
        <v>Soelvkarusse</v>
      </c>
      <c r="J10614" s="61" t="str">
        <f aca="false">TRIM(SUBSTITUTE(RIGHT(B10614,FIND(I10614,B10614)+1),"_",""))</f>
        <v>PosK</v>
      </c>
      <c r="K10614" s="0" t="n">
        <f aca="false">IFERROR(VALUE(SUBSTITUTE(E10614,".",",")),E10614)</f>
        <v>36.82</v>
      </c>
      <c r="L10614" s="61" t="n">
        <f aca="false">IF(J10614="PosK",SUMIFS(K:K,J:J,"PosK",H:H,H10614),"")</f>
        <v>36.82</v>
      </c>
      <c r="M10614" s="61" t="n">
        <f aca="false">IF(J10614="PosK",SUMIFS(K:K,J:J,"NegK",H:H,H10614),"")</f>
        <v>0</v>
      </c>
      <c r="N10614" s="61" t="n">
        <f aca="false">IF(J10614="PosK",SUMIFS(K:K,J:J,"eDNA",H:H,H10614),"")</f>
        <v>0</v>
      </c>
      <c r="P10614" s="62" t="n">
        <f aca="false">IF(K10616="No Ct",0,K10616)</f>
        <v>0</v>
      </c>
      <c r="Q10614" s="62" t="n">
        <f aca="false">IF(K10617="No Ct",0,K10617)</f>
        <v>0</v>
      </c>
      <c r="R10614" s="0" t="str">
        <f aca="false">IF(AND(L10614&gt;0,M10614=0),"Valid","Invalid")</f>
        <v>Valid</v>
      </c>
      <c r="S10614" s="0" t="str">
        <f aca="false">IF(OR(P10614&gt;1,Q10614&gt;1),"Present","Absent")</f>
        <v>Absent</v>
      </c>
      <c r="T10614" s="63" t="str">
        <f aca="false">IF(OR(AND(P10614&gt;1,P10614&lt;41),AND(Q10614&gt;1,Q10614&lt;41)),"Ct&lt;41","Ct&gt;41")</f>
        <v>Ct&gt;41</v>
      </c>
      <c r="U10614" s="0" t="str">
        <f aca="false">I10614</f>
        <v>Soelvkarusse</v>
      </c>
      <c r="V10614" s="0" t="str">
        <f aca="false">MID(F10614,10,9)</f>
        <v>DL2019048</v>
      </c>
      <c r="W10614" s="64" t="str">
        <f aca="false">V10614&amp;"_"&amp;U10614&amp;"_"&amp;R10614&amp;"_"&amp;S10614&amp;"_"&amp;T10614</f>
        <v>DL2019048_Soelvkarusse_Valid_Absent_Ct&gt;41</v>
      </c>
    </row>
    <row r="10615" customFormat="false" ht="14.25" hidden="false" customHeight="false" outlineLevel="0" collapsed="false">
      <c r="A10615" s="0" t="s">
        <v>820</v>
      </c>
      <c r="B10615" s="52" t="s">
        <v>1233</v>
      </c>
      <c r="C10615" s="52" t="s">
        <v>747</v>
      </c>
      <c r="D10615" s="53" t="n">
        <v>0.1</v>
      </c>
      <c r="E10615" s="53" t="s">
        <v>748</v>
      </c>
      <c r="F10615" s="0" t="s">
        <v>1484</v>
      </c>
      <c r="G10615" s="0" t="str">
        <f aca="false">LEFT(B10615,2)</f>
        <v>34</v>
      </c>
      <c r="H10615" s="0" t="str">
        <f aca="false">I10615&amp;"_"&amp;G10615&amp;"_"&amp;F10615</f>
        <v>Soelvkarusse_34_20191024_DL2019048_FrederiksbergGym_koersel2</v>
      </c>
      <c r="I10615" s="61" t="str">
        <f aca="false">MID(RIGHT(B10615,LEN(B10615)-3),1,FIND("_",RIGHT(B10615,LEN(B10615)-3))-1)</f>
        <v>Soelvkarusse</v>
      </c>
      <c r="J10615" s="61" t="str">
        <f aca="false">TRIM(SUBSTITUTE(RIGHT(B10615,FIND(I10615,B10615)+1),"_",""))</f>
        <v>NegK</v>
      </c>
      <c r="K10615" s="0" t="str">
        <f aca="false">IFERROR(VALUE(SUBSTITUTE(E10615,".",",")),E10615)</f>
        <v>No Ct</v>
      </c>
      <c r="L10615" s="61" t="str">
        <f aca="false">IF(J10615="PosK",SUMIFS(K:K,J:J,"PosK",H:H,H10615),"")</f>
        <v/>
      </c>
      <c r="M10615" s="61" t="str">
        <f aca="false">IF(J10615="PosK",SUMIFS(K:K,J:J,"NegK",H:H,H10615),"")</f>
        <v/>
      </c>
      <c r="N10615" s="61" t="str">
        <f aca="false">IF(J10615="PosK",SUMIFS(K:K,J:J,"eDNA",H:H,H10615),"")</f>
        <v/>
      </c>
    </row>
    <row r="10616" customFormat="false" ht="14.25" hidden="false" customHeight="false" outlineLevel="0" collapsed="false">
      <c r="A10616" s="0" t="s">
        <v>822</v>
      </c>
      <c r="B10616" s="52" t="s">
        <v>1234</v>
      </c>
      <c r="C10616" s="52" t="s">
        <v>751</v>
      </c>
      <c r="D10616" s="53" t="n">
        <v>0.1</v>
      </c>
      <c r="E10616" s="53" t="s">
        <v>748</v>
      </c>
      <c r="F10616" s="0" t="s">
        <v>1484</v>
      </c>
      <c r="G10616" s="0" t="str">
        <f aca="false">LEFT(B10616,2)</f>
        <v>34</v>
      </c>
      <c r="H10616" s="0" t="str">
        <f aca="false">I10616&amp;"_"&amp;G10616&amp;"_"&amp;F10616</f>
        <v>Soelvkarusse_34_20191024_DL2019048_FrederiksbergGym_koersel2</v>
      </c>
      <c r="I10616" s="61" t="str">
        <f aca="false">MID(RIGHT(B10616,LEN(B10616)-3),1,FIND("_",RIGHT(B10616,LEN(B10616)-3))-1)</f>
        <v>Soelvkarusse</v>
      </c>
      <c r="J10616" s="61" t="str">
        <f aca="false">TRIM(SUBSTITUTE(RIGHT(B10616,FIND(I10616,B10616)+1),"_",""))</f>
        <v>eDNA</v>
      </c>
      <c r="K10616" s="0" t="str">
        <f aca="false">IFERROR(VALUE(SUBSTITUTE(E10616,".",",")),E10616)</f>
        <v>No Ct</v>
      </c>
      <c r="L10616" s="61" t="str">
        <f aca="false">IF(J10616="PosK",SUMIFS(K:K,J:J,"PosK",H:H,H10616),"")</f>
        <v/>
      </c>
      <c r="M10616" s="61" t="str">
        <f aca="false">IF(J10616="PosK",SUMIFS(K:K,J:J,"NegK",H:H,H10616),"")</f>
        <v/>
      </c>
      <c r="N10616" s="61" t="str">
        <f aca="false">IF(J10616="PosK",SUMIFS(K:K,J:J,"eDNA",H:H,H10616),"")</f>
        <v/>
      </c>
      <c r="Q10616" s="62"/>
    </row>
    <row r="10617" customFormat="false" ht="14.25" hidden="false" customHeight="false" outlineLevel="0" collapsed="false">
      <c r="A10617" s="0" t="s">
        <v>824</v>
      </c>
      <c r="B10617" s="52" t="s">
        <v>1234</v>
      </c>
      <c r="C10617" s="52" t="s">
        <v>751</v>
      </c>
      <c r="D10617" s="53" t="n">
        <v>0.1</v>
      </c>
      <c r="E10617" s="53" t="s">
        <v>748</v>
      </c>
      <c r="F10617" s="0" t="s">
        <v>1484</v>
      </c>
      <c r="G10617" s="0" t="str">
        <f aca="false">LEFT(B10617,2)</f>
        <v>34</v>
      </c>
      <c r="H10617" s="0" t="str">
        <f aca="false">I10617&amp;"_"&amp;G10617&amp;"_"&amp;F10617</f>
        <v>Soelvkarusse_34_20191024_DL2019048_FrederiksbergGym_koersel2</v>
      </c>
      <c r="I10617" s="61" t="str">
        <f aca="false">MID(RIGHT(B10617,LEN(B10617)-3),1,FIND("_",RIGHT(B10617,LEN(B10617)-3))-1)</f>
        <v>Soelvkarusse</v>
      </c>
      <c r="J10617" s="61" t="str">
        <f aca="false">TRIM(SUBSTITUTE(RIGHT(B10617,FIND(I10617,B10617)+1),"_",""))</f>
        <v>eDNA</v>
      </c>
      <c r="K10617" s="0" t="str">
        <f aca="false">IFERROR(VALUE(SUBSTITUTE(E10617,".",",")),E10617)</f>
        <v>No Ct</v>
      </c>
      <c r="L10617" s="61" t="str">
        <f aca="false">IF(J10617="PosK",SUMIFS(K:K,J:J,"PosK",H:H,H10617),"")</f>
        <v/>
      </c>
      <c r="M10617" s="61" t="str">
        <f aca="false">IF(J10617="PosK",SUMIFS(K:K,J:J,"NegK",H:H,H10617),"")</f>
        <v/>
      </c>
      <c r="N10617" s="61" t="str">
        <f aca="false">IF(J10617="PosK",SUMIFS(K:K,J:J,"eDNA",H:H,H10617),"")</f>
        <v/>
      </c>
      <c r="P10617" s="62"/>
      <c r="T10617" s="63"/>
      <c r="W10617" s="64"/>
    </row>
    <row r="10618" customFormat="false" ht="14.25" hidden="false" customHeight="false" outlineLevel="0" collapsed="false">
      <c r="A10618" s="0" t="s">
        <v>741</v>
      </c>
      <c r="B10618" s="52" t="s">
        <v>742</v>
      </c>
      <c r="C10618" s="52" t="s">
        <v>743</v>
      </c>
      <c r="D10618" s="53" t="n">
        <v>0.1</v>
      </c>
      <c r="E10618" s="53" t="n">
        <v>33.18</v>
      </c>
      <c r="F10618" s="0" t="s">
        <v>1485</v>
      </c>
      <c r="G10618" s="0" t="str">
        <f aca="false">LEFT(B10618,2)</f>
        <v>01</v>
      </c>
      <c r="H10618" s="0" t="str">
        <f aca="false">I10618&amp;"_"&amp;G10618&amp;"_"&amp;F10618</f>
        <v>Loegfroe_01_20191029_DL2019059_AabenraaStatsskole_koersel1</v>
      </c>
      <c r="I10618" s="61" t="str">
        <f aca="false">MID(RIGHT(B10618,LEN(B10618)-3),1,FIND("_",RIGHT(B10618,LEN(B10618)-3))-1)</f>
        <v>Loegfroe</v>
      </c>
      <c r="J10618" s="61" t="str">
        <f aca="false">TRIM(SUBSTITUTE(RIGHT(B10618,FIND(I10618,B10618)+1),"_",""))</f>
        <v>PosK</v>
      </c>
      <c r="K10618" s="0" t="n">
        <f aca="false">IFERROR(VALUE(SUBSTITUTE(E10618,".",",")),E10618)</f>
        <v>33.18</v>
      </c>
      <c r="L10618" s="61" t="n">
        <f aca="false">IF(J10618="PosK",SUMIFS(K:K,J:J,"PosK",H:H,H10618),"")</f>
        <v>33.18</v>
      </c>
      <c r="M10618" s="61" t="n">
        <f aca="false">IF(J10618="PosK",SUMIFS(K:K,J:J,"NegK",H:H,H10618),"")</f>
        <v>0</v>
      </c>
      <c r="N10618" s="61" t="n">
        <f aca="false">IF(J10618="PosK",SUMIFS(K:K,J:J,"eDNA",H:H,H10618),"")</f>
        <v>0</v>
      </c>
      <c r="P10618" s="62" t="n">
        <f aca="false">IF(K10620="No Ct",0,K10620)</f>
        <v>0</v>
      </c>
      <c r="Q10618" s="62" t="n">
        <f aca="false">IF(K10621="No Ct",0,K10621)</f>
        <v>0</v>
      </c>
      <c r="R10618" s="0" t="str">
        <f aca="false">IF(AND(L10618&gt;0,M10618=0),"Valid","Invalid")</f>
        <v>Valid</v>
      </c>
      <c r="S10618" s="0" t="str">
        <f aca="false">IF(OR(P10618&gt;1,Q10618&gt;1),"Present","Absent")</f>
        <v>Absent</v>
      </c>
      <c r="T10618" s="63" t="str">
        <f aca="false">IF(OR(AND(P10618&gt;1,P10618&lt;41),AND(Q10618&gt;1,Q10618&lt;41)),"Ct&lt;41","Ct&gt;41")</f>
        <v>Ct&gt;41</v>
      </c>
      <c r="U10618" s="0" t="str">
        <f aca="false">I10618</f>
        <v>Loegfroe</v>
      </c>
      <c r="V10618" s="0" t="str">
        <f aca="false">MID(F10618,10,9)</f>
        <v>DL2019059</v>
      </c>
      <c r="W10618" s="64" t="str">
        <f aca="false">V10618&amp;"_"&amp;U10618&amp;"_"&amp;R10618&amp;"_"&amp;S10618&amp;"_"&amp;T10618</f>
        <v>DL2019059_Loegfroe_Valid_Absent_Ct&gt;41</v>
      </c>
    </row>
    <row r="10619" customFormat="false" ht="14.25" hidden="false" customHeight="false" outlineLevel="0" collapsed="false">
      <c r="A10619" s="0" t="s">
        <v>745</v>
      </c>
      <c r="B10619" s="52" t="s">
        <v>746</v>
      </c>
      <c r="C10619" s="52" t="s">
        <v>747</v>
      </c>
      <c r="D10619" s="53" t="n">
        <v>0.1</v>
      </c>
      <c r="E10619" s="53" t="s">
        <v>748</v>
      </c>
      <c r="F10619" s="0" t="s">
        <v>1485</v>
      </c>
      <c r="G10619" s="0" t="str">
        <f aca="false">LEFT(B10619,2)</f>
        <v>01</v>
      </c>
      <c r="H10619" s="0" t="str">
        <f aca="false">I10619&amp;"_"&amp;G10619&amp;"_"&amp;F10619</f>
        <v>Loegfroe_01_20191029_DL2019059_AabenraaStatsskole_koersel1</v>
      </c>
      <c r="I10619" s="61" t="str">
        <f aca="false">MID(RIGHT(B10619,LEN(B10619)-3),1,FIND("_",RIGHT(B10619,LEN(B10619)-3))-1)</f>
        <v>Loegfroe</v>
      </c>
      <c r="J10619" s="61" t="str">
        <f aca="false">TRIM(SUBSTITUTE(RIGHT(B10619,FIND(I10619,B10619)+1),"_",""))</f>
        <v>NegK</v>
      </c>
      <c r="K10619" s="0" t="str">
        <f aca="false">IFERROR(VALUE(SUBSTITUTE(E10619,".",",")),E10619)</f>
        <v>No Ct</v>
      </c>
      <c r="L10619" s="61" t="str">
        <f aca="false">IF(J10619="PosK",SUMIFS(K:K,J:J,"PosK",H:H,H10619),"")</f>
        <v/>
      </c>
      <c r="M10619" s="61" t="str">
        <f aca="false">IF(J10619="PosK",SUMIFS(K:K,J:J,"NegK",H:H,H10619),"")</f>
        <v/>
      </c>
      <c r="N10619" s="61" t="str">
        <f aca="false">IF(J10619="PosK",SUMIFS(K:K,J:J,"eDNA",H:H,H10619),"")</f>
        <v/>
      </c>
    </row>
    <row r="10620" customFormat="false" ht="14.25" hidden="false" customHeight="false" outlineLevel="0" collapsed="false">
      <c r="A10620" s="0" t="s">
        <v>749</v>
      </c>
      <c r="B10620" s="52" t="s">
        <v>750</v>
      </c>
      <c r="C10620" s="52" t="s">
        <v>751</v>
      </c>
      <c r="D10620" s="53" t="n">
        <v>0.1</v>
      </c>
      <c r="E10620" s="53" t="s">
        <v>748</v>
      </c>
      <c r="F10620" s="0" t="s">
        <v>1485</v>
      </c>
      <c r="G10620" s="0" t="str">
        <f aca="false">LEFT(B10620,2)</f>
        <v>01</v>
      </c>
      <c r="H10620" s="0" t="str">
        <f aca="false">I10620&amp;"_"&amp;G10620&amp;"_"&amp;F10620</f>
        <v>Loegfroe_01_20191029_DL2019059_AabenraaStatsskole_koersel1</v>
      </c>
      <c r="I10620" s="61" t="str">
        <f aca="false">MID(RIGHT(B10620,LEN(B10620)-3),1,FIND("_",RIGHT(B10620,LEN(B10620)-3))-1)</f>
        <v>Loegfroe</v>
      </c>
      <c r="J10620" s="61" t="str">
        <f aca="false">TRIM(SUBSTITUTE(RIGHT(B10620,FIND(I10620,B10620)+1),"_",""))</f>
        <v>eDNA</v>
      </c>
      <c r="K10620" s="0" t="str">
        <f aca="false">IFERROR(VALUE(SUBSTITUTE(E10620,".",",")),E10620)</f>
        <v>No Ct</v>
      </c>
      <c r="L10620" s="61" t="str">
        <f aca="false">IF(J10620="PosK",SUMIFS(K:K,J:J,"PosK",H:H,H10620),"")</f>
        <v/>
      </c>
      <c r="M10620" s="61" t="str">
        <f aca="false">IF(J10620="PosK",SUMIFS(K:K,J:J,"NegK",H:H,H10620),"")</f>
        <v/>
      </c>
      <c r="N10620" s="61" t="str">
        <f aca="false">IF(J10620="PosK",SUMIFS(K:K,J:J,"eDNA",H:H,H10620),"")</f>
        <v/>
      </c>
      <c r="Q10620" s="62"/>
    </row>
    <row r="10621" customFormat="false" ht="14.25" hidden="false" customHeight="false" outlineLevel="0" collapsed="false">
      <c r="A10621" s="0" t="s">
        <v>752</v>
      </c>
      <c r="B10621" s="52" t="s">
        <v>750</v>
      </c>
      <c r="C10621" s="52" t="s">
        <v>751</v>
      </c>
      <c r="D10621" s="53" t="n">
        <v>0.1</v>
      </c>
      <c r="E10621" s="53" t="s">
        <v>748</v>
      </c>
      <c r="F10621" s="0" t="s">
        <v>1485</v>
      </c>
      <c r="G10621" s="0" t="str">
        <f aca="false">LEFT(B10621,2)</f>
        <v>01</v>
      </c>
      <c r="H10621" s="0" t="str">
        <f aca="false">I10621&amp;"_"&amp;G10621&amp;"_"&amp;F10621</f>
        <v>Loegfroe_01_20191029_DL2019059_AabenraaStatsskole_koersel1</v>
      </c>
      <c r="I10621" s="61" t="str">
        <f aca="false">MID(RIGHT(B10621,LEN(B10621)-3),1,FIND("_",RIGHT(B10621,LEN(B10621)-3))-1)</f>
        <v>Loegfroe</v>
      </c>
      <c r="J10621" s="61" t="str">
        <f aca="false">TRIM(SUBSTITUTE(RIGHT(B10621,FIND(I10621,B10621)+1),"_",""))</f>
        <v>eDNA</v>
      </c>
      <c r="K10621" s="0" t="str">
        <f aca="false">IFERROR(VALUE(SUBSTITUTE(E10621,".",",")),E10621)</f>
        <v>No Ct</v>
      </c>
      <c r="L10621" s="61" t="str">
        <f aca="false">IF(J10621="PosK",SUMIFS(K:K,J:J,"PosK",H:H,H10621),"")</f>
        <v/>
      </c>
      <c r="M10621" s="61" t="str">
        <f aca="false">IF(J10621="PosK",SUMIFS(K:K,J:J,"NegK",H:H,H10621),"")</f>
        <v/>
      </c>
      <c r="N10621" s="61" t="str">
        <f aca="false">IF(J10621="PosK",SUMIFS(K:K,J:J,"eDNA",H:H,H10621),"")</f>
        <v/>
      </c>
      <c r="P10621" s="62"/>
      <c r="T10621" s="63"/>
      <c r="W10621" s="64"/>
    </row>
    <row r="10622" customFormat="false" ht="14.25" hidden="false" customHeight="false" outlineLevel="0" collapsed="false">
      <c r="A10622" s="0" t="s">
        <v>754</v>
      </c>
      <c r="B10622" s="52" t="s">
        <v>755</v>
      </c>
      <c r="C10622" s="52" t="s">
        <v>743</v>
      </c>
      <c r="D10622" s="53" t="n">
        <v>0.1</v>
      </c>
      <c r="E10622" s="53" t="s">
        <v>748</v>
      </c>
      <c r="F10622" s="0" t="s">
        <v>1485</v>
      </c>
      <c r="G10622" s="0" t="str">
        <f aca="false">LEFT(B10622,2)</f>
        <v>02</v>
      </c>
      <c r="H10622" s="0" t="str">
        <f aca="false">I10622&amp;"_"&amp;G10622&amp;"_"&amp;F10622</f>
        <v>StorVandsalamander_02_20191029_DL2019059_AabenraaStatsskole_koersel1</v>
      </c>
      <c r="I10622" s="61" t="str">
        <f aca="false">MID(RIGHT(B10622,LEN(B10622)-3),1,FIND("_",RIGHT(B10622,LEN(B10622)-3))-1)</f>
        <v>StorVandsalamander</v>
      </c>
      <c r="J10622" s="61" t="str">
        <f aca="false">TRIM(SUBSTITUTE(RIGHT(B10622,FIND(I10622,B10622)+1),"_",""))</f>
        <v>PosK</v>
      </c>
      <c r="K10622" s="0" t="str">
        <f aca="false">IFERROR(VALUE(SUBSTITUTE(E10622,".",",")),E10622)</f>
        <v>No Ct</v>
      </c>
      <c r="L10622" s="61" t="n">
        <f aca="false">IF(J10622="PosK",SUMIFS(K:K,J:J,"PosK",H:H,H10622),"")</f>
        <v>0</v>
      </c>
      <c r="M10622" s="61" t="n">
        <f aca="false">IF(J10622="PosK",SUMIFS(K:K,J:J,"NegK",H:H,H10622),"")</f>
        <v>0</v>
      </c>
      <c r="N10622" s="61" t="n">
        <f aca="false">IF(J10622="PosK",SUMIFS(K:K,J:J,"eDNA",H:H,H10622),"")</f>
        <v>0</v>
      </c>
      <c r="P10622" s="62" t="n">
        <f aca="false">IF(K10624="No Ct",0,K10624)</f>
        <v>0</v>
      </c>
      <c r="Q10622" s="62" t="n">
        <f aca="false">IF(K10625="No Ct",0,K10625)</f>
        <v>0</v>
      </c>
      <c r="R10622" s="0" t="str">
        <f aca="false">IF(AND(L10622&gt;0,M10622=0),"Valid","Invalid")</f>
        <v>Invalid</v>
      </c>
      <c r="S10622" s="0" t="str">
        <f aca="false">IF(OR(P10622&gt;1,Q10622&gt;1),"Present","Absent")</f>
        <v>Absent</v>
      </c>
      <c r="T10622" s="63" t="str">
        <f aca="false">IF(OR(AND(P10622&gt;1,P10622&lt;41),AND(Q10622&gt;1,Q10622&lt;41)),"Ct&lt;41","Ct&gt;41")</f>
        <v>Ct&gt;41</v>
      </c>
      <c r="U10622" s="0" t="str">
        <f aca="false">I10622</f>
        <v>StorVandsalamander</v>
      </c>
      <c r="V10622" s="0" t="str">
        <f aca="false">MID(F10622,10,9)</f>
        <v>DL2019059</v>
      </c>
      <c r="W10622" s="64" t="str">
        <f aca="false">V10622&amp;"_"&amp;U10622&amp;"_"&amp;R10622&amp;"_"&amp;S10622&amp;"_"&amp;T10622</f>
        <v>DL2019059_StorVandsalamander_Invalid_Absent_Ct&gt;41</v>
      </c>
    </row>
    <row r="10623" customFormat="false" ht="14.25" hidden="false" customHeight="false" outlineLevel="0" collapsed="false">
      <c r="A10623" s="0" t="s">
        <v>756</v>
      </c>
      <c r="B10623" s="52" t="s">
        <v>757</v>
      </c>
      <c r="C10623" s="52" t="s">
        <v>747</v>
      </c>
      <c r="D10623" s="53" t="n">
        <v>0.1</v>
      </c>
      <c r="E10623" s="53" t="s">
        <v>748</v>
      </c>
      <c r="F10623" s="0" t="s">
        <v>1485</v>
      </c>
      <c r="G10623" s="0" t="str">
        <f aca="false">LEFT(B10623,2)</f>
        <v>02</v>
      </c>
      <c r="H10623" s="0" t="str">
        <f aca="false">I10623&amp;"_"&amp;G10623&amp;"_"&amp;F10623</f>
        <v>StorVandsalamander_02_20191029_DL2019059_AabenraaStatsskole_koersel1</v>
      </c>
      <c r="I10623" s="61" t="str">
        <f aca="false">MID(RIGHT(B10623,LEN(B10623)-3),1,FIND("_",RIGHT(B10623,LEN(B10623)-3))-1)</f>
        <v>StorVandsalamander</v>
      </c>
      <c r="J10623" s="61" t="str">
        <f aca="false">TRIM(SUBSTITUTE(RIGHT(B10623,FIND(I10623,B10623)+1),"_",""))</f>
        <v>NegK</v>
      </c>
      <c r="K10623" s="0" t="str">
        <f aca="false">IFERROR(VALUE(SUBSTITUTE(E10623,".",",")),E10623)</f>
        <v>No Ct</v>
      </c>
      <c r="L10623" s="61" t="str">
        <f aca="false">IF(J10623="PosK",SUMIFS(K:K,J:J,"PosK",H:H,H10623),"")</f>
        <v/>
      </c>
      <c r="M10623" s="61" t="str">
        <f aca="false">IF(J10623="PosK",SUMIFS(K:K,J:J,"NegK",H:H,H10623),"")</f>
        <v/>
      </c>
      <c r="N10623" s="61" t="str">
        <f aca="false">IF(J10623="PosK",SUMIFS(K:K,J:J,"eDNA",H:H,H10623),"")</f>
        <v/>
      </c>
    </row>
    <row r="10624" customFormat="false" ht="14.25" hidden="false" customHeight="false" outlineLevel="0" collapsed="false">
      <c r="A10624" s="0" t="s">
        <v>758</v>
      </c>
      <c r="B10624" s="52" t="s">
        <v>759</v>
      </c>
      <c r="C10624" s="52" t="s">
        <v>751</v>
      </c>
      <c r="D10624" s="53" t="n">
        <v>0.1</v>
      </c>
      <c r="E10624" s="53" t="s">
        <v>748</v>
      </c>
      <c r="F10624" s="0" t="s">
        <v>1485</v>
      </c>
      <c r="G10624" s="0" t="str">
        <f aca="false">LEFT(B10624,2)</f>
        <v>02</v>
      </c>
      <c r="H10624" s="0" t="str">
        <f aca="false">I10624&amp;"_"&amp;G10624&amp;"_"&amp;F10624</f>
        <v>StorVandsalamander_02_20191029_DL2019059_AabenraaStatsskole_koersel1</v>
      </c>
      <c r="I10624" s="61" t="str">
        <f aca="false">MID(RIGHT(B10624,LEN(B10624)-3),1,FIND("_",RIGHT(B10624,LEN(B10624)-3))-1)</f>
        <v>StorVandsalamander</v>
      </c>
      <c r="J10624" s="61" t="str">
        <f aca="false">TRIM(SUBSTITUTE(RIGHT(B10624,FIND(I10624,B10624)+1),"_",""))</f>
        <v>eDNA</v>
      </c>
      <c r="K10624" s="0" t="str">
        <f aca="false">IFERROR(VALUE(SUBSTITUTE(E10624,".",",")),E10624)</f>
        <v>No Ct</v>
      </c>
      <c r="L10624" s="61" t="str">
        <f aca="false">IF(J10624="PosK",SUMIFS(K:K,J:J,"PosK",H:H,H10624),"")</f>
        <v/>
      </c>
      <c r="M10624" s="61" t="str">
        <f aca="false">IF(J10624="PosK",SUMIFS(K:K,J:J,"NegK",H:H,H10624),"")</f>
        <v/>
      </c>
      <c r="N10624" s="61" t="str">
        <f aca="false">IF(J10624="PosK",SUMIFS(K:K,J:J,"eDNA",H:H,H10624),"")</f>
        <v/>
      </c>
      <c r="Q10624" s="62"/>
    </row>
    <row r="10625" customFormat="false" ht="14.25" hidden="false" customHeight="false" outlineLevel="0" collapsed="false">
      <c r="A10625" s="0" t="s">
        <v>760</v>
      </c>
      <c r="B10625" s="52" t="s">
        <v>759</v>
      </c>
      <c r="C10625" s="52" t="s">
        <v>751</v>
      </c>
      <c r="D10625" s="53" t="n">
        <v>0.1</v>
      </c>
      <c r="E10625" s="53" t="s">
        <v>748</v>
      </c>
      <c r="F10625" s="0" t="s">
        <v>1485</v>
      </c>
      <c r="G10625" s="0" t="str">
        <f aca="false">LEFT(B10625,2)</f>
        <v>02</v>
      </c>
      <c r="H10625" s="0" t="str">
        <f aca="false">I10625&amp;"_"&amp;G10625&amp;"_"&amp;F10625</f>
        <v>StorVandsalamander_02_20191029_DL2019059_AabenraaStatsskole_koersel1</v>
      </c>
      <c r="I10625" s="61" t="str">
        <f aca="false">MID(RIGHT(B10625,LEN(B10625)-3),1,FIND("_",RIGHT(B10625,LEN(B10625)-3))-1)</f>
        <v>StorVandsalamander</v>
      </c>
      <c r="J10625" s="61" t="str">
        <f aca="false">TRIM(SUBSTITUTE(RIGHT(B10625,FIND(I10625,B10625)+1),"_",""))</f>
        <v>eDNA</v>
      </c>
      <c r="K10625" s="0" t="str">
        <f aca="false">IFERROR(VALUE(SUBSTITUTE(E10625,".",",")),E10625)</f>
        <v>No Ct</v>
      </c>
      <c r="L10625" s="61" t="str">
        <f aca="false">IF(J10625="PosK",SUMIFS(K:K,J:J,"PosK",H:H,H10625),"")</f>
        <v/>
      </c>
      <c r="M10625" s="61" t="str">
        <f aca="false">IF(J10625="PosK",SUMIFS(K:K,J:J,"NegK",H:H,H10625),"")</f>
        <v/>
      </c>
      <c r="N10625" s="61" t="str">
        <f aca="false">IF(J10625="PosK",SUMIFS(K:K,J:J,"eDNA",H:H,H10625),"")</f>
        <v/>
      </c>
      <c r="P10625" s="62"/>
      <c r="T10625" s="63"/>
      <c r="W10625" s="64"/>
    </row>
    <row r="10626" customFormat="false" ht="14.25" hidden="false" customHeight="false" outlineLevel="0" collapsed="false">
      <c r="A10626" s="0" t="s">
        <v>762</v>
      </c>
      <c r="B10626" s="52" t="s">
        <v>763</v>
      </c>
      <c r="C10626" s="52" t="s">
        <v>743</v>
      </c>
      <c r="D10626" s="53" t="n">
        <v>0.1</v>
      </c>
      <c r="E10626" s="53" t="n">
        <v>37.38</v>
      </c>
      <c r="F10626" s="0" t="s">
        <v>1485</v>
      </c>
      <c r="G10626" s="0" t="str">
        <f aca="false">LEFT(B10626,2)</f>
        <v>03</v>
      </c>
      <c r="H10626" s="0" t="str">
        <f aca="false">I10626&amp;"_"&amp;G10626&amp;"_"&amp;F10626</f>
        <v>Strandtudse_03_20191029_DL2019059_AabenraaStatsskole_koersel1</v>
      </c>
      <c r="I10626" s="61" t="str">
        <f aca="false">MID(RIGHT(B10626,LEN(B10626)-3),1,FIND("_",RIGHT(B10626,LEN(B10626)-3))-1)</f>
        <v>Strandtudse</v>
      </c>
      <c r="J10626" s="61" t="str">
        <f aca="false">TRIM(SUBSTITUTE(RIGHT(B10626,FIND(I10626,B10626)+1),"_",""))</f>
        <v>PosK</v>
      </c>
      <c r="K10626" s="0" t="n">
        <f aca="false">IFERROR(VALUE(SUBSTITUTE(E10626,".",",")),E10626)</f>
        <v>37.38</v>
      </c>
      <c r="L10626" s="61" t="n">
        <f aca="false">IF(J10626="PosK",SUMIFS(K:K,J:J,"PosK",H:H,H10626),"")</f>
        <v>37.38</v>
      </c>
      <c r="M10626" s="61" t="n">
        <f aca="false">IF(J10626="PosK",SUMIFS(K:K,J:J,"NegK",H:H,H10626),"")</f>
        <v>0</v>
      </c>
      <c r="N10626" s="61" t="n">
        <f aca="false">IF(J10626="PosK",SUMIFS(K:K,J:J,"eDNA",H:H,H10626),"")</f>
        <v>0</v>
      </c>
      <c r="P10626" s="62" t="n">
        <f aca="false">IF(K10628="No Ct",0,K10628)</f>
        <v>0</v>
      </c>
      <c r="Q10626" s="62" t="n">
        <f aca="false">IF(K10629="No Ct",0,K10629)</f>
        <v>0</v>
      </c>
      <c r="R10626" s="0" t="str">
        <f aca="false">IF(AND(L10626&gt;0,M10626=0),"Valid","Invalid")</f>
        <v>Valid</v>
      </c>
      <c r="S10626" s="0" t="str">
        <f aca="false">IF(OR(P10626&gt;1,Q10626&gt;1),"Present","Absent")</f>
        <v>Absent</v>
      </c>
      <c r="T10626" s="63" t="str">
        <f aca="false">IF(OR(AND(P10626&gt;1,P10626&lt;41),AND(Q10626&gt;1,Q10626&lt;41)),"Ct&lt;41","Ct&gt;41")</f>
        <v>Ct&gt;41</v>
      </c>
      <c r="U10626" s="0" t="str">
        <f aca="false">I10626</f>
        <v>Strandtudse</v>
      </c>
      <c r="V10626" s="0" t="str">
        <f aca="false">MID(F10626,10,9)</f>
        <v>DL2019059</v>
      </c>
      <c r="W10626" s="64" t="str">
        <f aca="false">V10626&amp;"_"&amp;U10626&amp;"_"&amp;R10626&amp;"_"&amp;S10626&amp;"_"&amp;T10626</f>
        <v>DL2019059_Strandtudse_Valid_Absent_Ct&gt;41</v>
      </c>
    </row>
    <row r="10627" customFormat="false" ht="14.25" hidden="false" customHeight="false" outlineLevel="0" collapsed="false">
      <c r="A10627" s="0" t="s">
        <v>764</v>
      </c>
      <c r="B10627" s="52" t="s">
        <v>765</v>
      </c>
      <c r="C10627" s="52" t="s">
        <v>747</v>
      </c>
      <c r="D10627" s="53" t="n">
        <v>0.1</v>
      </c>
      <c r="E10627" s="53" t="s">
        <v>748</v>
      </c>
      <c r="F10627" s="0" t="s">
        <v>1485</v>
      </c>
      <c r="G10627" s="0" t="str">
        <f aca="false">LEFT(B10627,2)</f>
        <v>03</v>
      </c>
      <c r="H10627" s="0" t="str">
        <f aca="false">I10627&amp;"_"&amp;G10627&amp;"_"&amp;F10627</f>
        <v>Strandtudse_03_20191029_DL2019059_AabenraaStatsskole_koersel1</v>
      </c>
      <c r="I10627" s="61" t="str">
        <f aca="false">MID(RIGHT(B10627,LEN(B10627)-3),1,FIND("_",RIGHT(B10627,LEN(B10627)-3))-1)</f>
        <v>Strandtudse</v>
      </c>
      <c r="J10627" s="61" t="str">
        <f aca="false">TRIM(SUBSTITUTE(RIGHT(B10627,FIND(I10627,B10627)+1),"_",""))</f>
        <v>NegK</v>
      </c>
      <c r="K10627" s="0" t="str">
        <f aca="false">IFERROR(VALUE(SUBSTITUTE(E10627,".",",")),E10627)</f>
        <v>No Ct</v>
      </c>
      <c r="L10627" s="61" t="str">
        <f aca="false">IF(J10627="PosK",SUMIFS(K:K,J:J,"PosK",H:H,H10627),"")</f>
        <v/>
      </c>
      <c r="M10627" s="61" t="str">
        <f aca="false">IF(J10627="PosK",SUMIFS(K:K,J:J,"NegK",H:H,H10627),"")</f>
        <v/>
      </c>
      <c r="N10627" s="61" t="str">
        <f aca="false">IF(J10627="PosK",SUMIFS(K:K,J:J,"eDNA",H:H,H10627),"")</f>
        <v/>
      </c>
    </row>
    <row r="10628" customFormat="false" ht="14.25" hidden="false" customHeight="false" outlineLevel="0" collapsed="false">
      <c r="A10628" s="0" t="s">
        <v>766</v>
      </c>
      <c r="B10628" s="52" t="s">
        <v>767</v>
      </c>
      <c r="C10628" s="52" t="s">
        <v>751</v>
      </c>
      <c r="D10628" s="53" t="n">
        <v>0.1</v>
      </c>
      <c r="E10628" s="53" t="s">
        <v>748</v>
      </c>
      <c r="F10628" s="0" t="s">
        <v>1485</v>
      </c>
      <c r="G10628" s="0" t="str">
        <f aca="false">LEFT(B10628,2)</f>
        <v>03</v>
      </c>
      <c r="H10628" s="0" t="str">
        <f aca="false">I10628&amp;"_"&amp;G10628&amp;"_"&amp;F10628</f>
        <v>Strandtudse_03_20191029_DL2019059_AabenraaStatsskole_koersel1</v>
      </c>
      <c r="I10628" s="61" t="str">
        <f aca="false">MID(RIGHT(B10628,LEN(B10628)-3),1,FIND("_",RIGHT(B10628,LEN(B10628)-3))-1)</f>
        <v>Strandtudse</v>
      </c>
      <c r="J10628" s="61" t="str">
        <f aca="false">TRIM(SUBSTITUTE(RIGHT(B10628,FIND(I10628,B10628)+1),"_",""))</f>
        <v>eDNA</v>
      </c>
      <c r="K10628" s="0" t="str">
        <f aca="false">IFERROR(VALUE(SUBSTITUTE(E10628,".",",")),E10628)</f>
        <v>No Ct</v>
      </c>
      <c r="L10628" s="61" t="str">
        <f aca="false">IF(J10628="PosK",SUMIFS(K:K,J:J,"PosK",H:H,H10628),"")</f>
        <v/>
      </c>
      <c r="M10628" s="61" t="str">
        <f aca="false">IF(J10628="PosK",SUMIFS(K:K,J:J,"NegK",H:H,H10628),"")</f>
        <v/>
      </c>
      <c r="N10628" s="61" t="str">
        <f aca="false">IF(J10628="PosK",SUMIFS(K:K,J:J,"eDNA",H:H,H10628),"")</f>
        <v/>
      </c>
      <c r="Q10628" s="62"/>
    </row>
    <row r="10629" customFormat="false" ht="14.25" hidden="false" customHeight="false" outlineLevel="0" collapsed="false">
      <c r="A10629" s="0" t="s">
        <v>768</v>
      </c>
      <c r="B10629" s="52" t="s">
        <v>767</v>
      </c>
      <c r="C10629" s="52" t="s">
        <v>751</v>
      </c>
      <c r="D10629" s="53" t="n">
        <v>0.1</v>
      </c>
      <c r="E10629" s="53" t="s">
        <v>748</v>
      </c>
      <c r="F10629" s="0" t="s">
        <v>1485</v>
      </c>
      <c r="G10629" s="0" t="str">
        <f aca="false">LEFT(B10629,2)</f>
        <v>03</v>
      </c>
      <c r="H10629" s="0" t="str">
        <f aca="false">I10629&amp;"_"&amp;G10629&amp;"_"&amp;F10629</f>
        <v>Strandtudse_03_20191029_DL2019059_AabenraaStatsskole_koersel1</v>
      </c>
      <c r="I10629" s="61" t="str">
        <f aca="false">MID(RIGHT(B10629,LEN(B10629)-3),1,FIND("_",RIGHT(B10629,LEN(B10629)-3))-1)</f>
        <v>Strandtudse</v>
      </c>
      <c r="J10629" s="61" t="str">
        <f aca="false">TRIM(SUBSTITUTE(RIGHT(B10629,FIND(I10629,B10629)+1),"_",""))</f>
        <v>eDNA</v>
      </c>
      <c r="K10629" s="0" t="str">
        <f aca="false">IFERROR(VALUE(SUBSTITUTE(E10629,".",",")),E10629)</f>
        <v>No Ct</v>
      </c>
      <c r="L10629" s="61" t="str">
        <f aca="false">IF(J10629="PosK",SUMIFS(K:K,J:J,"PosK",H:H,H10629),"")</f>
        <v/>
      </c>
      <c r="M10629" s="61" t="str">
        <f aca="false">IF(J10629="PosK",SUMIFS(K:K,J:J,"NegK",H:H,H10629),"")</f>
        <v/>
      </c>
      <c r="N10629" s="61" t="str">
        <f aca="false">IF(J10629="PosK",SUMIFS(K:K,J:J,"eDNA",H:H,H10629),"")</f>
        <v/>
      </c>
      <c r="P10629" s="62"/>
      <c r="T10629" s="63"/>
      <c r="W10629" s="64"/>
    </row>
    <row r="10630" customFormat="false" ht="14.25" hidden="false" customHeight="false" outlineLevel="0" collapsed="false">
      <c r="A10630" s="0" t="s">
        <v>770</v>
      </c>
      <c r="B10630" s="52" t="s">
        <v>771</v>
      </c>
      <c r="C10630" s="52" t="s">
        <v>743</v>
      </c>
      <c r="D10630" s="53" t="n">
        <v>0.1</v>
      </c>
      <c r="E10630" s="53" t="n">
        <v>37.15</v>
      </c>
      <c r="F10630" s="0" t="s">
        <v>1485</v>
      </c>
      <c r="G10630" s="0" t="str">
        <f aca="false">LEFT(B10630,2)</f>
        <v>04</v>
      </c>
      <c r="H10630" s="0" t="str">
        <f aca="false">I10630&amp;"_"&amp;G10630&amp;"_"&amp;F10630</f>
        <v>GroenbrogetTudse_04_20191029_DL2019059_AabenraaStatsskole_koersel1</v>
      </c>
      <c r="I10630" s="61" t="str">
        <f aca="false">MID(RIGHT(B10630,LEN(B10630)-3),1,FIND("_",RIGHT(B10630,LEN(B10630)-3))-1)</f>
        <v>GroenbrogetTudse</v>
      </c>
      <c r="J10630" s="61" t="str">
        <f aca="false">TRIM(SUBSTITUTE(RIGHT(B10630,FIND(I10630,B10630)+1),"_",""))</f>
        <v>PosK</v>
      </c>
      <c r="K10630" s="0" t="n">
        <f aca="false">IFERROR(VALUE(SUBSTITUTE(E10630,".",",")),E10630)</f>
        <v>37.15</v>
      </c>
      <c r="L10630" s="61" t="n">
        <f aca="false">IF(J10630="PosK",SUMIFS(K:K,J:J,"PosK",H:H,H10630),"")</f>
        <v>37.15</v>
      </c>
      <c r="M10630" s="61" t="n">
        <f aca="false">IF(J10630="PosK",SUMIFS(K:K,J:J,"NegK",H:H,H10630),"")</f>
        <v>0</v>
      </c>
      <c r="N10630" s="61" t="n">
        <f aca="false">IF(J10630="PosK",SUMIFS(K:K,J:J,"eDNA",H:H,H10630),"")</f>
        <v>0</v>
      </c>
      <c r="P10630" s="62" t="n">
        <f aca="false">IF(K10632="No Ct",0,K10632)</f>
        <v>0</v>
      </c>
      <c r="Q10630" s="62" t="n">
        <f aca="false">IF(K10633="No Ct",0,K10633)</f>
        <v>0</v>
      </c>
      <c r="R10630" s="0" t="str">
        <f aca="false">IF(AND(L10630&gt;0,M10630=0),"Valid","Invalid")</f>
        <v>Valid</v>
      </c>
      <c r="S10630" s="0" t="str">
        <f aca="false">IF(OR(P10630&gt;1,Q10630&gt;1),"Present","Absent")</f>
        <v>Absent</v>
      </c>
      <c r="T10630" s="63" t="str">
        <f aca="false">IF(OR(AND(P10630&gt;1,P10630&lt;41),AND(Q10630&gt;1,Q10630&lt;41)),"Ct&lt;41","Ct&gt;41")</f>
        <v>Ct&gt;41</v>
      </c>
      <c r="U10630" s="0" t="str">
        <f aca="false">I10630</f>
        <v>GroenbrogetTudse</v>
      </c>
      <c r="V10630" s="0" t="str">
        <f aca="false">MID(F10630,10,9)</f>
        <v>DL2019059</v>
      </c>
      <c r="W10630" s="64" t="str">
        <f aca="false">V10630&amp;"_"&amp;U10630&amp;"_"&amp;R10630&amp;"_"&amp;S10630&amp;"_"&amp;T10630</f>
        <v>DL2019059_GroenbrogetTudse_Valid_Absent_Ct&gt;41</v>
      </c>
    </row>
    <row r="10631" customFormat="false" ht="14.25" hidden="false" customHeight="false" outlineLevel="0" collapsed="false">
      <c r="A10631" s="0" t="s">
        <v>772</v>
      </c>
      <c r="B10631" s="52" t="s">
        <v>773</v>
      </c>
      <c r="C10631" s="52" t="s">
        <v>747</v>
      </c>
      <c r="D10631" s="53" t="n">
        <v>0.1</v>
      </c>
      <c r="E10631" s="53" t="s">
        <v>748</v>
      </c>
      <c r="F10631" s="0" t="s">
        <v>1485</v>
      </c>
      <c r="G10631" s="0" t="str">
        <f aca="false">LEFT(B10631,2)</f>
        <v>04</v>
      </c>
      <c r="H10631" s="0" t="str">
        <f aca="false">I10631&amp;"_"&amp;G10631&amp;"_"&amp;F10631</f>
        <v>GroenbrogetTudse_04_20191029_DL2019059_AabenraaStatsskole_koersel1</v>
      </c>
      <c r="I10631" s="61" t="str">
        <f aca="false">MID(RIGHT(B10631,LEN(B10631)-3),1,FIND("_",RIGHT(B10631,LEN(B10631)-3))-1)</f>
        <v>GroenbrogetTudse</v>
      </c>
      <c r="J10631" s="61" t="str">
        <f aca="false">TRIM(SUBSTITUTE(RIGHT(B10631,FIND(I10631,B10631)+1),"_",""))</f>
        <v>NegK</v>
      </c>
      <c r="K10631" s="0" t="str">
        <f aca="false">IFERROR(VALUE(SUBSTITUTE(E10631,".",",")),E10631)</f>
        <v>No Ct</v>
      </c>
      <c r="L10631" s="61" t="str">
        <f aca="false">IF(J10631="PosK",SUMIFS(K:K,J:J,"PosK",H:H,H10631),"")</f>
        <v/>
      </c>
      <c r="M10631" s="61" t="str">
        <f aca="false">IF(J10631="PosK",SUMIFS(K:K,J:J,"NegK",H:H,H10631),"")</f>
        <v/>
      </c>
      <c r="N10631" s="61" t="str">
        <f aca="false">IF(J10631="PosK",SUMIFS(K:K,J:J,"eDNA",H:H,H10631),"")</f>
        <v/>
      </c>
    </row>
    <row r="10632" customFormat="false" ht="14.25" hidden="false" customHeight="false" outlineLevel="0" collapsed="false">
      <c r="A10632" s="0" t="s">
        <v>774</v>
      </c>
      <c r="B10632" s="52" t="s">
        <v>775</v>
      </c>
      <c r="C10632" s="52" t="s">
        <v>751</v>
      </c>
      <c r="D10632" s="53" t="n">
        <v>0.1</v>
      </c>
      <c r="E10632" s="53" t="s">
        <v>748</v>
      </c>
      <c r="F10632" s="0" t="s">
        <v>1485</v>
      </c>
      <c r="G10632" s="0" t="str">
        <f aca="false">LEFT(B10632,2)</f>
        <v>04</v>
      </c>
      <c r="H10632" s="0" t="str">
        <f aca="false">I10632&amp;"_"&amp;G10632&amp;"_"&amp;F10632</f>
        <v>GroenbrogetTudse_04_20191029_DL2019059_AabenraaStatsskole_koersel1</v>
      </c>
      <c r="I10632" s="61" t="str">
        <f aca="false">MID(RIGHT(B10632,LEN(B10632)-3),1,FIND("_",RIGHT(B10632,LEN(B10632)-3))-1)</f>
        <v>GroenbrogetTudse</v>
      </c>
      <c r="J10632" s="61" t="str">
        <f aca="false">TRIM(SUBSTITUTE(RIGHT(B10632,FIND(I10632,B10632)+1),"_",""))</f>
        <v>eDNA</v>
      </c>
      <c r="K10632" s="0" t="str">
        <f aca="false">IFERROR(VALUE(SUBSTITUTE(E10632,".",",")),E10632)</f>
        <v>No Ct</v>
      </c>
      <c r="L10632" s="61" t="str">
        <f aca="false">IF(J10632="PosK",SUMIFS(K:K,J:J,"PosK",H:H,H10632),"")</f>
        <v/>
      </c>
      <c r="M10632" s="61" t="str">
        <f aca="false">IF(J10632="PosK",SUMIFS(K:K,J:J,"NegK",H:H,H10632),"")</f>
        <v/>
      </c>
      <c r="N10632" s="61" t="str">
        <f aca="false">IF(J10632="PosK",SUMIFS(K:K,J:J,"eDNA",H:H,H10632),"")</f>
        <v/>
      </c>
      <c r="Q10632" s="62"/>
    </row>
    <row r="10633" customFormat="false" ht="14.25" hidden="false" customHeight="false" outlineLevel="0" collapsed="false">
      <c r="A10633" s="0" t="s">
        <v>776</v>
      </c>
      <c r="B10633" s="52" t="s">
        <v>775</v>
      </c>
      <c r="C10633" s="52" t="s">
        <v>751</v>
      </c>
      <c r="D10633" s="53" t="n">
        <v>0.1</v>
      </c>
      <c r="E10633" s="53" t="s">
        <v>748</v>
      </c>
      <c r="F10633" s="0" t="s">
        <v>1485</v>
      </c>
      <c r="G10633" s="0" t="str">
        <f aca="false">LEFT(B10633,2)</f>
        <v>04</v>
      </c>
      <c r="H10633" s="0" t="str">
        <f aca="false">I10633&amp;"_"&amp;G10633&amp;"_"&amp;F10633</f>
        <v>GroenbrogetTudse_04_20191029_DL2019059_AabenraaStatsskole_koersel1</v>
      </c>
      <c r="I10633" s="61" t="str">
        <f aca="false">MID(RIGHT(B10633,LEN(B10633)-3),1,FIND("_",RIGHT(B10633,LEN(B10633)-3))-1)</f>
        <v>GroenbrogetTudse</v>
      </c>
      <c r="J10633" s="61" t="str">
        <f aca="false">TRIM(SUBSTITUTE(RIGHT(B10633,FIND(I10633,B10633)+1),"_",""))</f>
        <v>eDNA</v>
      </c>
      <c r="K10633" s="0" t="str">
        <f aca="false">IFERROR(VALUE(SUBSTITUTE(E10633,".",",")),E10633)</f>
        <v>No Ct</v>
      </c>
      <c r="L10633" s="61" t="str">
        <f aca="false">IF(J10633="PosK",SUMIFS(K:K,J:J,"PosK",H:H,H10633),"")</f>
        <v/>
      </c>
      <c r="M10633" s="61" t="str">
        <f aca="false">IF(J10633="PosK",SUMIFS(K:K,J:J,"NegK",H:H,H10633),"")</f>
        <v/>
      </c>
      <c r="N10633" s="61" t="str">
        <f aca="false">IF(J10633="PosK",SUMIFS(K:K,J:J,"eDNA",H:H,H10633),"")</f>
        <v/>
      </c>
      <c r="P10633" s="62"/>
      <c r="T10633" s="63"/>
      <c r="W10633" s="64"/>
    </row>
    <row r="10634" customFormat="false" ht="14.25" hidden="false" customHeight="false" outlineLevel="0" collapsed="false">
      <c r="A10634" s="0" t="s">
        <v>778</v>
      </c>
      <c r="B10634" s="52" t="s">
        <v>779</v>
      </c>
      <c r="C10634" s="52" t="s">
        <v>743</v>
      </c>
      <c r="D10634" s="53" t="n">
        <v>0.1</v>
      </c>
      <c r="E10634" s="53" t="s">
        <v>748</v>
      </c>
      <c r="F10634" s="0" t="s">
        <v>1485</v>
      </c>
      <c r="G10634" s="0" t="str">
        <f aca="false">LEFT(B10634,2)</f>
        <v>05</v>
      </c>
      <c r="H10634" s="0" t="str">
        <f aca="false">I10634&amp;"_"&amp;G10634&amp;"_"&amp;F10634</f>
        <v>Loevfroe_05_20191029_DL2019059_AabenraaStatsskole_koersel1</v>
      </c>
      <c r="I10634" s="61" t="str">
        <f aca="false">MID(RIGHT(B10634,LEN(B10634)-3),1,FIND("_",RIGHT(B10634,LEN(B10634)-3))-1)</f>
        <v>Loevfroe</v>
      </c>
      <c r="J10634" s="61" t="str">
        <f aca="false">TRIM(SUBSTITUTE(RIGHT(B10634,FIND(I10634,B10634)+1),"_",""))</f>
        <v>PosK</v>
      </c>
      <c r="K10634" s="0" t="str">
        <f aca="false">IFERROR(VALUE(SUBSTITUTE(E10634,".",",")),E10634)</f>
        <v>No Ct</v>
      </c>
      <c r="L10634" s="61" t="n">
        <f aca="false">IF(J10634="PosK",SUMIFS(K:K,J:J,"PosK",H:H,H10634),"")</f>
        <v>0</v>
      </c>
      <c r="M10634" s="61" t="n">
        <f aca="false">IF(J10634="PosK",SUMIFS(K:K,J:J,"NegK",H:H,H10634),"")</f>
        <v>0</v>
      </c>
      <c r="N10634" s="61" t="n">
        <f aca="false">IF(J10634="PosK",SUMIFS(K:K,J:J,"eDNA",H:H,H10634),"")</f>
        <v>0</v>
      </c>
      <c r="P10634" s="62" t="n">
        <f aca="false">IF(K10636="No Ct",0,K10636)</f>
        <v>0</v>
      </c>
      <c r="Q10634" s="62" t="n">
        <f aca="false">IF(K10637="No Ct",0,K10637)</f>
        <v>0</v>
      </c>
      <c r="R10634" s="0" t="str">
        <f aca="false">IF(AND(L10634&gt;0,M10634=0),"Valid","Invalid")</f>
        <v>Invalid</v>
      </c>
      <c r="S10634" s="0" t="str">
        <f aca="false">IF(OR(P10634&gt;1,Q10634&gt;1),"Present","Absent")</f>
        <v>Absent</v>
      </c>
      <c r="T10634" s="63" t="str">
        <f aca="false">IF(OR(AND(P10634&gt;1,P10634&lt;41),AND(Q10634&gt;1,Q10634&lt;41)),"Ct&lt;41","Ct&gt;41")</f>
        <v>Ct&gt;41</v>
      </c>
      <c r="U10634" s="0" t="str">
        <f aca="false">I10634</f>
        <v>Loevfroe</v>
      </c>
      <c r="V10634" s="0" t="str">
        <f aca="false">MID(F10634,10,9)</f>
        <v>DL2019059</v>
      </c>
      <c r="W10634" s="64" t="str">
        <f aca="false">V10634&amp;"_"&amp;U10634&amp;"_"&amp;R10634&amp;"_"&amp;S10634&amp;"_"&amp;T10634</f>
        <v>DL2019059_Loevfroe_Invalid_Absent_Ct&gt;41</v>
      </c>
    </row>
    <row r="10635" customFormat="false" ht="14.25" hidden="false" customHeight="false" outlineLevel="0" collapsed="false">
      <c r="A10635" s="0" t="s">
        <v>780</v>
      </c>
      <c r="B10635" s="52" t="s">
        <v>781</v>
      </c>
      <c r="C10635" s="52" t="s">
        <v>747</v>
      </c>
      <c r="D10635" s="53" t="n">
        <v>0.1</v>
      </c>
      <c r="E10635" s="53" t="s">
        <v>748</v>
      </c>
      <c r="F10635" s="0" t="s">
        <v>1485</v>
      </c>
      <c r="G10635" s="0" t="str">
        <f aca="false">LEFT(B10635,2)</f>
        <v>05</v>
      </c>
      <c r="H10635" s="0" t="str">
        <f aca="false">I10635&amp;"_"&amp;G10635&amp;"_"&amp;F10635</f>
        <v>Loevfroe_05_20191029_DL2019059_AabenraaStatsskole_koersel1</v>
      </c>
      <c r="I10635" s="61" t="str">
        <f aca="false">MID(RIGHT(B10635,LEN(B10635)-3),1,FIND("_",RIGHT(B10635,LEN(B10635)-3))-1)</f>
        <v>Loevfroe</v>
      </c>
      <c r="J10635" s="61" t="str">
        <f aca="false">TRIM(SUBSTITUTE(RIGHT(B10635,FIND(I10635,B10635)+1),"_",""))</f>
        <v>NegK</v>
      </c>
      <c r="K10635" s="0" t="str">
        <f aca="false">IFERROR(VALUE(SUBSTITUTE(E10635,".",",")),E10635)</f>
        <v>No Ct</v>
      </c>
      <c r="L10635" s="61" t="str">
        <f aca="false">IF(J10635="PosK",SUMIFS(K:K,J:J,"PosK",H:H,H10635),"")</f>
        <v/>
      </c>
      <c r="M10635" s="61" t="str">
        <f aca="false">IF(J10635="PosK",SUMIFS(K:K,J:J,"NegK",H:H,H10635),"")</f>
        <v/>
      </c>
      <c r="N10635" s="61" t="str">
        <f aca="false">IF(J10635="PosK",SUMIFS(K:K,J:J,"eDNA",H:H,H10635),"")</f>
        <v/>
      </c>
    </row>
    <row r="10636" customFormat="false" ht="14.25" hidden="false" customHeight="false" outlineLevel="0" collapsed="false">
      <c r="A10636" s="0" t="s">
        <v>782</v>
      </c>
      <c r="B10636" s="52" t="s">
        <v>783</v>
      </c>
      <c r="C10636" s="52" t="s">
        <v>751</v>
      </c>
      <c r="D10636" s="53" t="n">
        <v>0.1</v>
      </c>
      <c r="E10636" s="53" t="s">
        <v>748</v>
      </c>
      <c r="F10636" s="0" t="s">
        <v>1485</v>
      </c>
      <c r="G10636" s="0" t="str">
        <f aca="false">LEFT(B10636,2)</f>
        <v>05</v>
      </c>
      <c r="H10636" s="0" t="str">
        <f aca="false">I10636&amp;"_"&amp;G10636&amp;"_"&amp;F10636</f>
        <v>Loevfroe_05_20191029_DL2019059_AabenraaStatsskole_koersel1</v>
      </c>
      <c r="I10636" s="61" t="str">
        <f aca="false">MID(RIGHT(B10636,LEN(B10636)-3),1,FIND("_",RIGHT(B10636,LEN(B10636)-3))-1)</f>
        <v>Loevfroe</v>
      </c>
      <c r="J10636" s="61" t="str">
        <f aca="false">TRIM(SUBSTITUTE(RIGHT(B10636,FIND(I10636,B10636)+1),"_",""))</f>
        <v>eDNA</v>
      </c>
      <c r="K10636" s="0" t="str">
        <f aca="false">IFERROR(VALUE(SUBSTITUTE(E10636,".",",")),E10636)</f>
        <v>No Ct</v>
      </c>
      <c r="L10636" s="61" t="str">
        <f aca="false">IF(J10636="PosK",SUMIFS(K:K,J:J,"PosK",H:H,H10636),"")</f>
        <v/>
      </c>
      <c r="M10636" s="61" t="str">
        <f aca="false">IF(J10636="PosK",SUMIFS(K:K,J:J,"NegK",H:H,H10636),"")</f>
        <v/>
      </c>
      <c r="N10636" s="61" t="str">
        <f aca="false">IF(J10636="PosK",SUMIFS(K:K,J:J,"eDNA",H:H,H10636),"")</f>
        <v/>
      </c>
      <c r="Q10636" s="62"/>
    </row>
    <row r="10637" customFormat="false" ht="14.25" hidden="false" customHeight="false" outlineLevel="0" collapsed="false">
      <c r="A10637" s="0" t="s">
        <v>784</v>
      </c>
      <c r="B10637" s="52" t="s">
        <v>783</v>
      </c>
      <c r="C10637" s="52" t="s">
        <v>751</v>
      </c>
      <c r="D10637" s="53" t="n">
        <v>0.1</v>
      </c>
      <c r="E10637" s="53" t="s">
        <v>748</v>
      </c>
      <c r="F10637" s="0" t="s">
        <v>1485</v>
      </c>
      <c r="G10637" s="0" t="str">
        <f aca="false">LEFT(B10637,2)</f>
        <v>05</v>
      </c>
      <c r="H10637" s="0" t="str">
        <f aca="false">I10637&amp;"_"&amp;G10637&amp;"_"&amp;F10637</f>
        <v>Loevfroe_05_20191029_DL2019059_AabenraaStatsskole_koersel1</v>
      </c>
      <c r="I10637" s="61" t="str">
        <f aca="false">MID(RIGHT(B10637,LEN(B10637)-3),1,FIND("_",RIGHT(B10637,LEN(B10637)-3))-1)</f>
        <v>Loevfroe</v>
      </c>
      <c r="J10637" s="61" t="str">
        <f aca="false">TRIM(SUBSTITUTE(RIGHT(B10637,FIND(I10637,B10637)+1),"_",""))</f>
        <v>eDNA</v>
      </c>
      <c r="K10637" s="0" t="str">
        <f aca="false">IFERROR(VALUE(SUBSTITUTE(E10637,".",",")),E10637)</f>
        <v>No Ct</v>
      </c>
      <c r="L10637" s="61" t="str">
        <f aca="false">IF(J10637="PosK",SUMIFS(K:K,J:J,"PosK",H:H,H10637),"")</f>
        <v/>
      </c>
      <c r="M10637" s="61" t="str">
        <f aca="false">IF(J10637="PosK",SUMIFS(K:K,J:J,"NegK",H:H,H10637),"")</f>
        <v/>
      </c>
      <c r="N10637" s="61" t="str">
        <f aca="false">IF(J10637="PosK",SUMIFS(K:K,J:J,"eDNA",H:H,H10637),"")</f>
        <v/>
      </c>
      <c r="P10637" s="62"/>
      <c r="T10637" s="63"/>
      <c r="W10637" s="64"/>
    </row>
    <row r="10638" customFormat="false" ht="14.25" hidden="false" customHeight="false" outlineLevel="0" collapsed="false">
      <c r="A10638" s="0" t="s">
        <v>786</v>
      </c>
      <c r="B10638" s="52" t="s">
        <v>787</v>
      </c>
      <c r="C10638" s="52" t="s">
        <v>743</v>
      </c>
      <c r="D10638" s="53" t="n">
        <v>0.1</v>
      </c>
      <c r="E10638" s="53" t="n">
        <v>31.71</v>
      </c>
      <c r="F10638" s="0" t="s">
        <v>1485</v>
      </c>
      <c r="G10638" s="0" t="str">
        <f aca="false">LEFT(B10638,2)</f>
        <v>06</v>
      </c>
      <c r="H10638" s="0" t="str">
        <f aca="false">I10638&amp;"_"&amp;G10638&amp;"_"&amp;F10638</f>
        <v>Springfroe_06_20191029_DL2019059_AabenraaStatsskole_koersel1</v>
      </c>
      <c r="I10638" s="61" t="str">
        <f aca="false">MID(RIGHT(B10638,LEN(B10638)-3),1,FIND("_",RIGHT(B10638,LEN(B10638)-3))-1)</f>
        <v>Springfroe</v>
      </c>
      <c r="J10638" s="61" t="str">
        <f aca="false">TRIM(SUBSTITUTE(RIGHT(B10638,FIND(I10638,B10638)+1),"_",""))</f>
        <v>PosK</v>
      </c>
      <c r="K10638" s="0" t="n">
        <f aca="false">IFERROR(VALUE(SUBSTITUTE(E10638,".",",")),E10638)</f>
        <v>31.71</v>
      </c>
      <c r="L10638" s="61" t="n">
        <f aca="false">IF(J10638="PosK",SUMIFS(K:K,J:J,"PosK",H:H,H10638),"")</f>
        <v>31.71</v>
      </c>
      <c r="M10638" s="61" t="n">
        <f aca="false">IF(J10638="PosK",SUMIFS(K:K,J:J,"NegK",H:H,H10638),"")</f>
        <v>0</v>
      </c>
      <c r="N10638" s="61" t="n">
        <f aca="false">IF(J10638="PosK",SUMIFS(K:K,J:J,"eDNA",H:H,H10638),"")</f>
        <v>0</v>
      </c>
      <c r="P10638" s="62" t="n">
        <f aca="false">IF(K10640="No Ct",0,K10640)</f>
        <v>0</v>
      </c>
      <c r="Q10638" s="62" t="n">
        <f aca="false">IF(K10641="No Ct",0,K10641)</f>
        <v>0</v>
      </c>
      <c r="R10638" s="0" t="str">
        <f aca="false">IF(AND(L10638&gt;0,M10638=0),"Valid","Invalid")</f>
        <v>Valid</v>
      </c>
      <c r="S10638" s="0" t="str">
        <f aca="false">IF(OR(P10638&gt;1,Q10638&gt;1),"Present","Absent")</f>
        <v>Absent</v>
      </c>
      <c r="T10638" s="63" t="str">
        <f aca="false">IF(OR(AND(P10638&gt;1,P10638&lt;41),AND(Q10638&gt;1,Q10638&lt;41)),"Ct&lt;41","Ct&gt;41")</f>
        <v>Ct&gt;41</v>
      </c>
      <c r="U10638" s="0" t="str">
        <f aca="false">I10638</f>
        <v>Springfroe</v>
      </c>
      <c r="V10638" s="0" t="str">
        <f aca="false">MID(F10638,10,9)</f>
        <v>DL2019059</v>
      </c>
      <c r="W10638" s="64" t="str">
        <f aca="false">V10638&amp;"_"&amp;U10638&amp;"_"&amp;R10638&amp;"_"&amp;S10638&amp;"_"&amp;T10638</f>
        <v>DL2019059_Springfroe_Valid_Absent_Ct&gt;41</v>
      </c>
    </row>
    <row r="10639" customFormat="false" ht="14.25" hidden="false" customHeight="false" outlineLevel="0" collapsed="false">
      <c r="A10639" s="0" t="s">
        <v>788</v>
      </c>
      <c r="B10639" s="52" t="s">
        <v>789</v>
      </c>
      <c r="C10639" s="52" t="s">
        <v>747</v>
      </c>
      <c r="D10639" s="53" t="n">
        <v>0.1</v>
      </c>
      <c r="E10639" s="53" t="s">
        <v>748</v>
      </c>
      <c r="F10639" s="0" t="s">
        <v>1485</v>
      </c>
      <c r="G10639" s="0" t="str">
        <f aca="false">LEFT(B10639,2)</f>
        <v>06</v>
      </c>
      <c r="H10639" s="0" t="str">
        <f aca="false">I10639&amp;"_"&amp;G10639&amp;"_"&amp;F10639</f>
        <v>Springfroe_06_20191029_DL2019059_AabenraaStatsskole_koersel1</v>
      </c>
      <c r="I10639" s="61" t="str">
        <f aca="false">MID(RIGHT(B10639,LEN(B10639)-3),1,FIND("_",RIGHT(B10639,LEN(B10639)-3))-1)</f>
        <v>Springfroe</v>
      </c>
      <c r="J10639" s="61" t="str">
        <f aca="false">TRIM(SUBSTITUTE(RIGHT(B10639,FIND(I10639,B10639)+1),"_",""))</f>
        <v>NegK</v>
      </c>
      <c r="K10639" s="0" t="str">
        <f aca="false">IFERROR(VALUE(SUBSTITUTE(E10639,".",",")),E10639)</f>
        <v>No Ct</v>
      </c>
      <c r="L10639" s="61" t="str">
        <f aca="false">IF(J10639="PosK",SUMIFS(K:K,J:J,"PosK",H:H,H10639),"")</f>
        <v/>
      </c>
      <c r="M10639" s="61" t="str">
        <f aca="false">IF(J10639="PosK",SUMIFS(K:K,J:J,"NegK",H:H,H10639),"")</f>
        <v/>
      </c>
      <c r="N10639" s="61" t="str">
        <f aca="false">IF(J10639="PosK",SUMIFS(K:K,J:J,"eDNA",H:H,H10639),"")</f>
        <v/>
      </c>
    </row>
    <row r="10640" customFormat="false" ht="14.25" hidden="false" customHeight="false" outlineLevel="0" collapsed="false">
      <c r="A10640" s="0" t="s">
        <v>790</v>
      </c>
      <c r="B10640" s="52" t="s">
        <v>791</v>
      </c>
      <c r="C10640" s="52" t="s">
        <v>751</v>
      </c>
      <c r="D10640" s="53" t="n">
        <v>0.1</v>
      </c>
      <c r="E10640" s="53" t="s">
        <v>748</v>
      </c>
      <c r="F10640" s="0" t="s">
        <v>1485</v>
      </c>
      <c r="G10640" s="0" t="str">
        <f aca="false">LEFT(B10640,2)</f>
        <v>06</v>
      </c>
      <c r="H10640" s="0" t="str">
        <f aca="false">I10640&amp;"_"&amp;G10640&amp;"_"&amp;F10640</f>
        <v>Springfroe_06_20191029_DL2019059_AabenraaStatsskole_koersel1</v>
      </c>
      <c r="I10640" s="61" t="str">
        <f aca="false">MID(RIGHT(B10640,LEN(B10640)-3),1,FIND("_",RIGHT(B10640,LEN(B10640)-3))-1)</f>
        <v>Springfroe</v>
      </c>
      <c r="J10640" s="61" t="str">
        <f aca="false">TRIM(SUBSTITUTE(RIGHT(B10640,FIND(I10640,B10640)+1),"_",""))</f>
        <v>eDNA</v>
      </c>
      <c r="K10640" s="0" t="str">
        <f aca="false">IFERROR(VALUE(SUBSTITUTE(E10640,".",",")),E10640)</f>
        <v>No Ct</v>
      </c>
      <c r="L10640" s="61" t="str">
        <f aca="false">IF(J10640="PosK",SUMIFS(K:K,J:J,"PosK",H:H,H10640),"")</f>
        <v/>
      </c>
      <c r="M10640" s="61" t="str">
        <f aca="false">IF(J10640="PosK",SUMIFS(K:K,J:J,"NegK",H:H,H10640),"")</f>
        <v/>
      </c>
      <c r="N10640" s="61" t="str">
        <f aca="false">IF(J10640="PosK",SUMIFS(K:K,J:J,"eDNA",H:H,H10640),"")</f>
        <v/>
      </c>
      <c r="Q10640" s="62"/>
    </row>
    <row r="10641" customFormat="false" ht="14.25" hidden="false" customHeight="false" outlineLevel="0" collapsed="false">
      <c r="A10641" s="0" t="s">
        <v>792</v>
      </c>
      <c r="B10641" s="52" t="s">
        <v>791</v>
      </c>
      <c r="C10641" s="52" t="s">
        <v>751</v>
      </c>
      <c r="D10641" s="53" t="n">
        <v>0.1</v>
      </c>
      <c r="E10641" s="53" t="s">
        <v>748</v>
      </c>
      <c r="F10641" s="0" t="s">
        <v>1485</v>
      </c>
      <c r="G10641" s="0" t="str">
        <f aca="false">LEFT(B10641,2)</f>
        <v>06</v>
      </c>
      <c r="H10641" s="0" t="str">
        <f aca="false">I10641&amp;"_"&amp;G10641&amp;"_"&amp;F10641</f>
        <v>Springfroe_06_20191029_DL2019059_AabenraaStatsskole_koersel1</v>
      </c>
      <c r="I10641" s="61" t="str">
        <f aca="false">MID(RIGHT(B10641,LEN(B10641)-3),1,FIND("_",RIGHT(B10641,LEN(B10641)-3))-1)</f>
        <v>Springfroe</v>
      </c>
      <c r="J10641" s="61" t="str">
        <f aca="false">TRIM(SUBSTITUTE(RIGHT(B10641,FIND(I10641,B10641)+1),"_",""))</f>
        <v>eDNA</v>
      </c>
      <c r="K10641" s="0" t="str">
        <f aca="false">IFERROR(VALUE(SUBSTITUTE(E10641,".",",")),E10641)</f>
        <v>No Ct</v>
      </c>
      <c r="L10641" s="61" t="str">
        <f aca="false">IF(J10641="PosK",SUMIFS(K:K,J:J,"PosK",H:H,H10641),"")</f>
        <v/>
      </c>
      <c r="M10641" s="61" t="str">
        <f aca="false">IF(J10641="PosK",SUMIFS(K:K,J:J,"NegK",H:H,H10641),"")</f>
        <v/>
      </c>
      <c r="N10641" s="61" t="str">
        <f aca="false">IF(J10641="PosK",SUMIFS(K:K,J:J,"eDNA",H:H,H10641),"")</f>
        <v/>
      </c>
      <c r="P10641" s="62"/>
      <c r="T10641" s="63"/>
      <c r="W10641" s="64"/>
    </row>
    <row r="10642" customFormat="false" ht="14.25" hidden="false" customHeight="false" outlineLevel="0" collapsed="false">
      <c r="A10642" s="0" t="s">
        <v>794</v>
      </c>
      <c r="B10642" s="52" t="s">
        <v>960</v>
      </c>
      <c r="C10642" s="52" t="s">
        <v>743</v>
      </c>
      <c r="D10642" s="53" t="n">
        <v>0.1</v>
      </c>
      <c r="E10642" s="53" t="n">
        <v>32.95</v>
      </c>
      <c r="F10642" s="0" t="s">
        <v>1485</v>
      </c>
      <c r="G10642" s="0" t="str">
        <f aca="false">LEFT(B10642,2)</f>
        <v>07</v>
      </c>
      <c r="H10642" s="0" t="str">
        <f aca="false">I10642&amp;"_"&amp;G10642&amp;"_"&amp;F10642</f>
        <v>Springfroe_07_20191029_DL2019059_AabenraaStatsskole_koersel1</v>
      </c>
      <c r="I10642" s="61" t="str">
        <f aca="false">MID(RIGHT(B10642,LEN(B10642)-3),1,FIND("_",RIGHT(B10642,LEN(B10642)-3))-1)</f>
        <v>Springfroe</v>
      </c>
      <c r="J10642" s="61" t="str">
        <f aca="false">TRIM(SUBSTITUTE(RIGHT(B10642,FIND(I10642,B10642)+1),"_",""))</f>
        <v>PosK</v>
      </c>
      <c r="K10642" s="0" t="n">
        <f aca="false">IFERROR(VALUE(SUBSTITUTE(E10642,".",",")),E10642)</f>
        <v>32.95</v>
      </c>
      <c r="L10642" s="61" t="n">
        <f aca="false">IF(J10642="PosK",SUMIFS(K:K,J:J,"PosK",H:H,H10642),"")</f>
        <v>32.95</v>
      </c>
      <c r="M10642" s="61" t="n">
        <f aca="false">IF(J10642="PosK",SUMIFS(K:K,J:J,"NegK",H:H,H10642),"")</f>
        <v>0</v>
      </c>
      <c r="N10642" s="61" t="n">
        <f aca="false">IF(J10642="PosK",SUMIFS(K:K,J:J,"eDNA",H:H,H10642),"")</f>
        <v>0</v>
      </c>
      <c r="P10642" s="62" t="n">
        <f aca="false">IF(K10644="No Ct",0,K10644)</f>
        <v>0</v>
      </c>
      <c r="Q10642" s="62" t="n">
        <f aca="false">IF(K10645="No Ct",0,K10645)</f>
        <v>0</v>
      </c>
      <c r="R10642" s="0" t="str">
        <f aca="false">IF(AND(L10642&gt;0,M10642=0),"Valid","Invalid")</f>
        <v>Valid</v>
      </c>
      <c r="S10642" s="0" t="str">
        <f aca="false">IF(OR(P10642&gt;1,Q10642&gt;1),"Present","Absent")</f>
        <v>Absent</v>
      </c>
      <c r="T10642" s="63" t="str">
        <f aca="false">IF(OR(AND(P10642&gt;1,P10642&lt;41),AND(Q10642&gt;1,Q10642&lt;41)),"Ct&lt;41","Ct&gt;41")</f>
        <v>Ct&gt;41</v>
      </c>
      <c r="U10642" s="0" t="str">
        <f aca="false">I10642</f>
        <v>Springfroe</v>
      </c>
      <c r="V10642" s="0" t="str">
        <f aca="false">MID(F10642,10,9)</f>
        <v>DL2019059</v>
      </c>
      <c r="W10642" s="64" t="str">
        <f aca="false">V10642&amp;"_"&amp;U10642&amp;"_"&amp;R10642&amp;"_"&amp;S10642&amp;"_"&amp;T10642</f>
        <v>DL2019059_Springfroe_Valid_Absent_Ct&gt;41</v>
      </c>
    </row>
    <row r="10643" customFormat="false" ht="14.25" hidden="false" customHeight="false" outlineLevel="0" collapsed="false">
      <c r="A10643" s="0" t="s">
        <v>796</v>
      </c>
      <c r="B10643" s="52" t="s">
        <v>961</v>
      </c>
      <c r="C10643" s="52" t="s">
        <v>747</v>
      </c>
      <c r="D10643" s="53" t="n">
        <v>0.1</v>
      </c>
      <c r="E10643" s="53" t="s">
        <v>748</v>
      </c>
      <c r="F10643" s="0" t="s">
        <v>1485</v>
      </c>
      <c r="G10643" s="0" t="str">
        <f aca="false">LEFT(B10643,2)</f>
        <v>07</v>
      </c>
      <c r="H10643" s="0" t="str">
        <f aca="false">I10643&amp;"_"&amp;G10643&amp;"_"&amp;F10643</f>
        <v>Springfroe_07_20191029_DL2019059_AabenraaStatsskole_koersel1</v>
      </c>
      <c r="I10643" s="61" t="str">
        <f aca="false">MID(RIGHT(B10643,LEN(B10643)-3),1,FIND("_",RIGHT(B10643,LEN(B10643)-3))-1)</f>
        <v>Springfroe</v>
      </c>
      <c r="J10643" s="61" t="str">
        <f aca="false">TRIM(SUBSTITUTE(RIGHT(B10643,FIND(I10643,B10643)+1),"_",""))</f>
        <v>NegK</v>
      </c>
      <c r="K10643" s="0" t="str">
        <f aca="false">IFERROR(VALUE(SUBSTITUTE(E10643,".",",")),E10643)</f>
        <v>No Ct</v>
      </c>
      <c r="L10643" s="61" t="str">
        <f aca="false">IF(J10643="PosK",SUMIFS(K:K,J:J,"PosK",H:H,H10643),"")</f>
        <v/>
      </c>
      <c r="M10643" s="61" t="str">
        <f aca="false">IF(J10643="PosK",SUMIFS(K:K,J:J,"NegK",H:H,H10643),"")</f>
        <v/>
      </c>
      <c r="N10643" s="61" t="str">
        <f aca="false">IF(J10643="PosK",SUMIFS(K:K,J:J,"eDNA",H:H,H10643),"")</f>
        <v/>
      </c>
    </row>
    <row r="10644" customFormat="false" ht="14.25" hidden="false" customHeight="false" outlineLevel="0" collapsed="false">
      <c r="A10644" s="0" t="s">
        <v>798</v>
      </c>
      <c r="B10644" s="52" t="s">
        <v>962</v>
      </c>
      <c r="C10644" s="52" t="s">
        <v>751</v>
      </c>
      <c r="D10644" s="53" t="n">
        <v>0.1</v>
      </c>
      <c r="E10644" s="53" t="s">
        <v>748</v>
      </c>
      <c r="F10644" s="0" t="s">
        <v>1485</v>
      </c>
      <c r="G10644" s="0" t="str">
        <f aca="false">LEFT(B10644,2)</f>
        <v>07</v>
      </c>
      <c r="H10644" s="0" t="str">
        <f aca="false">I10644&amp;"_"&amp;G10644&amp;"_"&amp;F10644</f>
        <v>Springfroe_07_20191029_DL2019059_AabenraaStatsskole_koersel1</v>
      </c>
      <c r="I10644" s="61" t="str">
        <f aca="false">MID(RIGHT(B10644,LEN(B10644)-3),1,FIND("_",RIGHT(B10644,LEN(B10644)-3))-1)</f>
        <v>Springfroe</v>
      </c>
      <c r="J10644" s="61" t="str">
        <f aca="false">TRIM(SUBSTITUTE(RIGHT(B10644,FIND(I10644,B10644)+1),"_",""))</f>
        <v>eDNA</v>
      </c>
      <c r="K10644" s="0" t="str">
        <f aca="false">IFERROR(VALUE(SUBSTITUTE(E10644,".",",")),E10644)</f>
        <v>No Ct</v>
      </c>
      <c r="L10644" s="61" t="str">
        <f aca="false">IF(J10644="PosK",SUMIFS(K:K,J:J,"PosK",H:H,H10644),"")</f>
        <v/>
      </c>
      <c r="M10644" s="61" t="str">
        <f aca="false">IF(J10644="PosK",SUMIFS(K:K,J:J,"NegK",H:H,H10644),"")</f>
        <v/>
      </c>
      <c r="N10644" s="61" t="str">
        <f aca="false">IF(J10644="PosK",SUMIFS(K:K,J:J,"eDNA",H:H,H10644),"")</f>
        <v/>
      </c>
      <c r="Q10644" s="62"/>
    </row>
    <row r="10645" customFormat="false" ht="14.25" hidden="false" customHeight="false" outlineLevel="0" collapsed="false">
      <c r="A10645" s="0" t="s">
        <v>800</v>
      </c>
      <c r="B10645" s="52" t="s">
        <v>962</v>
      </c>
      <c r="C10645" s="52" t="s">
        <v>751</v>
      </c>
      <c r="D10645" s="53" t="n">
        <v>0.1</v>
      </c>
      <c r="E10645" s="53" t="s">
        <v>748</v>
      </c>
      <c r="F10645" s="0" t="s">
        <v>1485</v>
      </c>
      <c r="G10645" s="0" t="str">
        <f aca="false">LEFT(B10645,2)</f>
        <v>07</v>
      </c>
      <c r="H10645" s="0" t="str">
        <f aca="false">I10645&amp;"_"&amp;G10645&amp;"_"&amp;F10645</f>
        <v>Springfroe_07_20191029_DL2019059_AabenraaStatsskole_koersel1</v>
      </c>
      <c r="I10645" s="61" t="str">
        <f aca="false">MID(RIGHT(B10645,LEN(B10645)-3),1,FIND("_",RIGHT(B10645,LEN(B10645)-3))-1)</f>
        <v>Springfroe</v>
      </c>
      <c r="J10645" s="61" t="str">
        <f aca="false">TRIM(SUBSTITUTE(RIGHT(B10645,FIND(I10645,B10645)+1),"_",""))</f>
        <v>eDNA</v>
      </c>
      <c r="K10645" s="0" t="str">
        <f aca="false">IFERROR(VALUE(SUBSTITUTE(E10645,".",",")),E10645)</f>
        <v>No Ct</v>
      </c>
      <c r="L10645" s="61" t="str">
        <f aca="false">IF(J10645="PosK",SUMIFS(K:K,J:J,"PosK",H:H,H10645),"")</f>
        <v/>
      </c>
      <c r="M10645" s="61" t="str">
        <f aca="false">IF(J10645="PosK",SUMIFS(K:K,J:J,"NegK",H:H,H10645),"")</f>
        <v/>
      </c>
      <c r="N10645" s="61" t="str">
        <f aca="false">IF(J10645="PosK",SUMIFS(K:K,J:J,"eDNA",H:H,H10645),"")</f>
        <v/>
      </c>
      <c r="P10645" s="62"/>
      <c r="T10645" s="63"/>
      <c r="W10645" s="64"/>
    </row>
    <row r="10646" customFormat="false" ht="14.25" hidden="false" customHeight="false" outlineLevel="0" collapsed="false">
      <c r="A10646" s="0" t="s">
        <v>802</v>
      </c>
      <c r="B10646" s="52" t="s">
        <v>964</v>
      </c>
      <c r="C10646" s="52" t="s">
        <v>743</v>
      </c>
      <c r="D10646" s="53" t="n">
        <v>0.1</v>
      </c>
      <c r="E10646" s="53" t="s">
        <v>748</v>
      </c>
      <c r="F10646" s="0" t="s">
        <v>1485</v>
      </c>
      <c r="G10646" s="0" t="str">
        <f aca="false">LEFT(B10646,2)</f>
        <v>08</v>
      </c>
      <c r="H10646" s="0" t="str">
        <f aca="false">I10646&amp;"_"&amp;G10646&amp;"_"&amp;F10646</f>
        <v>Klokkefroe_08_20191029_DL2019059_AabenraaStatsskole_koersel1</v>
      </c>
      <c r="I10646" s="61" t="str">
        <f aca="false">MID(RIGHT(B10646,LEN(B10646)-3),1,FIND("_",RIGHT(B10646,LEN(B10646)-3))-1)</f>
        <v>Klokkefroe</v>
      </c>
      <c r="J10646" s="61" t="str">
        <f aca="false">TRIM(SUBSTITUTE(RIGHT(B10646,FIND(I10646,B10646)+1),"_",""))</f>
        <v>PosK</v>
      </c>
      <c r="K10646" s="0" t="str">
        <f aca="false">IFERROR(VALUE(SUBSTITUTE(E10646,".",",")),E10646)</f>
        <v>No Ct</v>
      </c>
      <c r="L10646" s="61" t="n">
        <f aca="false">IF(J10646="PosK",SUMIFS(K:K,J:J,"PosK",H:H,H10646),"")</f>
        <v>0</v>
      </c>
      <c r="M10646" s="61" t="n">
        <f aca="false">IF(J10646="PosK",SUMIFS(K:K,J:J,"NegK",H:H,H10646),"")</f>
        <v>0</v>
      </c>
      <c r="N10646" s="61" t="n">
        <f aca="false">IF(J10646="PosK",SUMIFS(K:K,J:J,"eDNA",H:H,H10646),"")</f>
        <v>0</v>
      </c>
      <c r="P10646" s="62" t="n">
        <f aca="false">IF(K10648="No Ct",0,K10648)</f>
        <v>0</v>
      </c>
      <c r="Q10646" s="62" t="n">
        <f aca="false">IF(K10649="No Ct",0,K10649)</f>
        <v>0</v>
      </c>
      <c r="R10646" s="0" t="str">
        <f aca="false">IF(AND(L10646&gt;0,M10646=0),"Valid","Invalid")</f>
        <v>Invalid</v>
      </c>
      <c r="S10646" s="0" t="str">
        <f aca="false">IF(OR(P10646&gt;1,Q10646&gt;1),"Present","Absent")</f>
        <v>Absent</v>
      </c>
      <c r="T10646" s="63" t="str">
        <f aca="false">IF(OR(AND(P10646&gt;1,P10646&lt;41),AND(Q10646&gt;1,Q10646&lt;41)),"Ct&lt;41","Ct&gt;41")</f>
        <v>Ct&gt;41</v>
      </c>
      <c r="U10646" s="0" t="str">
        <f aca="false">I10646</f>
        <v>Klokkefroe</v>
      </c>
      <c r="V10646" s="0" t="str">
        <f aca="false">MID(F10646,10,9)</f>
        <v>DL2019059</v>
      </c>
      <c r="W10646" s="64" t="str">
        <f aca="false">V10646&amp;"_"&amp;U10646&amp;"_"&amp;R10646&amp;"_"&amp;S10646&amp;"_"&amp;T10646</f>
        <v>DL2019059_Klokkefroe_Invalid_Absent_Ct&gt;41</v>
      </c>
    </row>
    <row r="10647" customFormat="false" ht="14.25" hidden="false" customHeight="false" outlineLevel="0" collapsed="false">
      <c r="A10647" s="0" t="s">
        <v>804</v>
      </c>
      <c r="B10647" s="52" t="s">
        <v>965</v>
      </c>
      <c r="C10647" s="52" t="s">
        <v>747</v>
      </c>
      <c r="D10647" s="53" t="n">
        <v>0.1</v>
      </c>
      <c r="E10647" s="53" t="s">
        <v>748</v>
      </c>
      <c r="F10647" s="0" t="s">
        <v>1485</v>
      </c>
      <c r="G10647" s="0" t="str">
        <f aca="false">LEFT(B10647,2)</f>
        <v>08</v>
      </c>
      <c r="H10647" s="0" t="str">
        <f aca="false">I10647&amp;"_"&amp;G10647&amp;"_"&amp;F10647</f>
        <v>Klokkefroe_08_20191029_DL2019059_AabenraaStatsskole_koersel1</v>
      </c>
      <c r="I10647" s="61" t="str">
        <f aca="false">MID(RIGHT(B10647,LEN(B10647)-3),1,FIND("_",RIGHT(B10647,LEN(B10647)-3))-1)</f>
        <v>Klokkefroe</v>
      </c>
      <c r="J10647" s="61" t="str">
        <f aca="false">TRIM(SUBSTITUTE(RIGHT(B10647,FIND(I10647,B10647)+1),"_",""))</f>
        <v>NegK</v>
      </c>
      <c r="K10647" s="0" t="str">
        <f aca="false">IFERROR(VALUE(SUBSTITUTE(E10647,".",",")),E10647)</f>
        <v>No Ct</v>
      </c>
      <c r="L10647" s="61" t="str">
        <f aca="false">IF(J10647="PosK",SUMIFS(K:K,J:J,"PosK",H:H,H10647),"")</f>
        <v/>
      </c>
      <c r="M10647" s="61" t="str">
        <f aca="false">IF(J10647="PosK",SUMIFS(K:K,J:J,"NegK",H:H,H10647),"")</f>
        <v/>
      </c>
      <c r="N10647" s="61" t="str">
        <f aca="false">IF(J10647="PosK",SUMIFS(K:K,J:J,"eDNA",H:H,H10647),"")</f>
        <v/>
      </c>
    </row>
    <row r="10648" customFormat="false" ht="14.25" hidden="false" customHeight="false" outlineLevel="0" collapsed="false">
      <c r="A10648" s="0" t="s">
        <v>806</v>
      </c>
      <c r="B10648" s="52" t="s">
        <v>966</v>
      </c>
      <c r="C10648" s="52" t="s">
        <v>751</v>
      </c>
      <c r="D10648" s="53" t="n">
        <v>0.1</v>
      </c>
      <c r="E10648" s="53" t="s">
        <v>748</v>
      </c>
      <c r="F10648" s="0" t="s">
        <v>1485</v>
      </c>
      <c r="G10648" s="0" t="str">
        <f aca="false">LEFT(B10648,2)</f>
        <v>08</v>
      </c>
      <c r="H10648" s="0" t="str">
        <f aca="false">I10648&amp;"_"&amp;G10648&amp;"_"&amp;F10648</f>
        <v>Klokkefroe_08_20191029_DL2019059_AabenraaStatsskole_koersel1</v>
      </c>
      <c r="I10648" s="61" t="str">
        <f aca="false">MID(RIGHT(B10648,LEN(B10648)-3),1,FIND("_",RIGHT(B10648,LEN(B10648)-3))-1)</f>
        <v>Klokkefroe</v>
      </c>
      <c r="J10648" s="61" t="str">
        <f aca="false">TRIM(SUBSTITUTE(RIGHT(B10648,FIND(I10648,B10648)+1),"_",""))</f>
        <v>eDNA</v>
      </c>
      <c r="K10648" s="0" t="str">
        <f aca="false">IFERROR(VALUE(SUBSTITUTE(E10648,".",",")),E10648)</f>
        <v>No Ct</v>
      </c>
      <c r="L10648" s="61" t="str">
        <f aca="false">IF(J10648="PosK",SUMIFS(K:K,J:J,"PosK",H:H,H10648),"")</f>
        <v/>
      </c>
      <c r="M10648" s="61" t="str">
        <f aca="false">IF(J10648="PosK",SUMIFS(K:K,J:J,"NegK",H:H,H10648),"")</f>
        <v/>
      </c>
      <c r="N10648" s="61" t="str">
        <f aca="false">IF(J10648="PosK",SUMIFS(K:K,J:J,"eDNA",H:H,H10648),"")</f>
        <v/>
      </c>
      <c r="Q10648" s="62"/>
    </row>
    <row r="10649" customFormat="false" ht="14.25" hidden="false" customHeight="false" outlineLevel="0" collapsed="false">
      <c r="A10649" s="0" t="s">
        <v>808</v>
      </c>
      <c r="B10649" s="52" t="s">
        <v>966</v>
      </c>
      <c r="C10649" s="52" t="s">
        <v>751</v>
      </c>
      <c r="D10649" s="53" t="n">
        <v>0.1</v>
      </c>
      <c r="E10649" s="53" t="s">
        <v>748</v>
      </c>
      <c r="F10649" s="0" t="s">
        <v>1485</v>
      </c>
      <c r="G10649" s="0" t="str">
        <f aca="false">LEFT(B10649,2)</f>
        <v>08</v>
      </c>
      <c r="H10649" s="0" t="str">
        <f aca="false">I10649&amp;"_"&amp;G10649&amp;"_"&amp;F10649</f>
        <v>Klokkefroe_08_20191029_DL2019059_AabenraaStatsskole_koersel1</v>
      </c>
      <c r="I10649" s="61" t="str">
        <f aca="false">MID(RIGHT(B10649,LEN(B10649)-3),1,FIND("_",RIGHT(B10649,LEN(B10649)-3))-1)</f>
        <v>Klokkefroe</v>
      </c>
      <c r="J10649" s="61" t="str">
        <f aca="false">TRIM(SUBSTITUTE(RIGHT(B10649,FIND(I10649,B10649)+1),"_",""))</f>
        <v>eDNA</v>
      </c>
      <c r="K10649" s="0" t="str">
        <f aca="false">IFERROR(VALUE(SUBSTITUTE(E10649,".",",")),E10649)</f>
        <v>No Ct</v>
      </c>
      <c r="L10649" s="61" t="str">
        <f aca="false">IF(J10649="PosK",SUMIFS(K:K,J:J,"PosK",H:H,H10649),"")</f>
        <v/>
      </c>
      <c r="M10649" s="61" t="str">
        <f aca="false">IF(J10649="PosK",SUMIFS(K:K,J:J,"NegK",H:H,H10649),"")</f>
        <v/>
      </c>
      <c r="N10649" s="61" t="str">
        <f aca="false">IF(J10649="PosK",SUMIFS(K:K,J:J,"eDNA",H:H,H10649),"")</f>
        <v/>
      </c>
      <c r="P10649" s="62"/>
      <c r="T10649" s="63"/>
      <c r="W10649" s="64"/>
    </row>
    <row r="10650" customFormat="false" ht="14.25" hidden="false" customHeight="false" outlineLevel="0" collapsed="false">
      <c r="A10650" s="0" t="s">
        <v>810</v>
      </c>
      <c r="B10650" s="52" t="s">
        <v>968</v>
      </c>
      <c r="C10650" s="52" t="s">
        <v>743</v>
      </c>
      <c r="D10650" s="53" t="n">
        <v>0.1</v>
      </c>
      <c r="E10650" s="53" t="n">
        <v>24.23</v>
      </c>
      <c r="F10650" s="0" t="s">
        <v>1485</v>
      </c>
      <c r="G10650" s="0" t="str">
        <f aca="false">LEFT(B10650,2)</f>
        <v>09</v>
      </c>
      <c r="H10650" s="0" t="str">
        <f aca="false">I10650&amp;"_"&amp;G10650&amp;"_"&amp;F10650</f>
        <v>Skrubtudse_09_20191029_DL2019059_AabenraaStatsskole_koersel1</v>
      </c>
      <c r="I10650" s="61" t="str">
        <f aca="false">MID(RIGHT(B10650,LEN(B10650)-3),1,FIND("_",RIGHT(B10650,LEN(B10650)-3))-1)</f>
        <v>Skrubtudse</v>
      </c>
      <c r="J10650" s="61" t="str">
        <f aca="false">TRIM(SUBSTITUTE(RIGHT(B10650,FIND(I10650,B10650)+1),"_",""))</f>
        <v>PosK</v>
      </c>
      <c r="K10650" s="0" t="n">
        <f aca="false">IFERROR(VALUE(SUBSTITUTE(E10650,".",",")),E10650)</f>
        <v>24.23</v>
      </c>
      <c r="L10650" s="61" t="n">
        <f aca="false">IF(J10650="PosK",SUMIFS(K:K,J:J,"PosK",H:H,H10650),"")</f>
        <v>24.23</v>
      </c>
      <c r="M10650" s="61" t="n">
        <f aca="false">IF(J10650="PosK",SUMIFS(K:K,J:J,"NegK",H:H,H10650),"")</f>
        <v>0</v>
      </c>
      <c r="N10650" s="61" t="n">
        <f aca="false">IF(J10650="PosK",SUMIFS(K:K,J:J,"eDNA",H:H,H10650),"")</f>
        <v>74.78</v>
      </c>
      <c r="P10650" s="62" t="n">
        <f aca="false">IF(K10652="No Ct",0,K10652)</f>
        <v>37.08</v>
      </c>
      <c r="Q10650" s="62" t="n">
        <f aca="false">IF(K10653="No Ct",0,K10653)</f>
        <v>37.7</v>
      </c>
      <c r="R10650" s="0" t="str">
        <f aca="false">IF(AND(L10650&gt;0,M10650=0),"Valid","Invalid")</f>
        <v>Valid</v>
      </c>
      <c r="S10650" s="0" t="str">
        <f aca="false">IF(OR(P10650&gt;1,Q10650&gt;1),"Present","Absent")</f>
        <v>Present</v>
      </c>
      <c r="T10650" s="63" t="str">
        <f aca="false">IF(OR(AND(P10650&gt;1,P10650&lt;41),AND(Q10650&gt;1,Q10650&lt;41)),"Ct&lt;41","Ct&gt;41")</f>
        <v>Ct&lt;41</v>
      </c>
      <c r="U10650" s="0" t="str">
        <f aca="false">I10650</f>
        <v>Skrubtudse</v>
      </c>
      <c r="V10650" s="0" t="str">
        <f aca="false">MID(F10650,10,9)</f>
        <v>DL2019059</v>
      </c>
      <c r="W10650" s="64" t="str">
        <f aca="false">V10650&amp;"_"&amp;U10650&amp;"_"&amp;R10650&amp;"_"&amp;S10650&amp;"_"&amp;T10650</f>
        <v>DL2019059_Skrubtudse_Valid_Present_Ct&lt;41</v>
      </c>
    </row>
    <row r="10651" customFormat="false" ht="14.25" hidden="false" customHeight="false" outlineLevel="0" collapsed="false">
      <c r="A10651" s="0" t="s">
        <v>812</v>
      </c>
      <c r="B10651" s="52" t="s">
        <v>969</v>
      </c>
      <c r="C10651" s="52" t="s">
        <v>747</v>
      </c>
      <c r="D10651" s="53" t="n">
        <v>0.1</v>
      </c>
      <c r="E10651" s="53" t="s">
        <v>748</v>
      </c>
      <c r="F10651" s="0" t="s">
        <v>1485</v>
      </c>
      <c r="G10651" s="0" t="str">
        <f aca="false">LEFT(B10651,2)</f>
        <v>09</v>
      </c>
      <c r="H10651" s="0" t="str">
        <f aca="false">I10651&amp;"_"&amp;G10651&amp;"_"&amp;F10651</f>
        <v>Skrubtudse_09_20191029_DL2019059_AabenraaStatsskole_koersel1</v>
      </c>
      <c r="I10651" s="61" t="str">
        <f aca="false">MID(RIGHT(B10651,LEN(B10651)-3),1,FIND("_",RIGHT(B10651,LEN(B10651)-3))-1)</f>
        <v>Skrubtudse</v>
      </c>
      <c r="J10651" s="61" t="str">
        <f aca="false">TRIM(SUBSTITUTE(RIGHT(B10651,FIND(I10651,B10651)+1),"_",""))</f>
        <v>NegK</v>
      </c>
      <c r="K10651" s="0" t="str">
        <f aca="false">IFERROR(VALUE(SUBSTITUTE(E10651,".",",")),E10651)</f>
        <v>No Ct</v>
      </c>
      <c r="L10651" s="61" t="str">
        <f aca="false">IF(J10651="PosK",SUMIFS(K:K,J:J,"PosK",H:H,H10651),"")</f>
        <v/>
      </c>
      <c r="M10651" s="61" t="str">
        <f aca="false">IF(J10651="PosK",SUMIFS(K:K,J:J,"NegK",H:H,H10651),"")</f>
        <v/>
      </c>
      <c r="N10651" s="61" t="str">
        <f aca="false">IF(J10651="PosK",SUMIFS(K:K,J:J,"eDNA",H:H,H10651),"")</f>
        <v/>
      </c>
    </row>
    <row r="10652" customFormat="false" ht="14.25" hidden="false" customHeight="false" outlineLevel="0" collapsed="false">
      <c r="A10652" s="0" t="s">
        <v>814</v>
      </c>
      <c r="B10652" s="52" t="s">
        <v>970</v>
      </c>
      <c r="C10652" s="52" t="s">
        <v>751</v>
      </c>
      <c r="D10652" s="53" t="n">
        <v>0.1</v>
      </c>
      <c r="E10652" s="53" t="n">
        <v>37.08</v>
      </c>
      <c r="F10652" s="0" t="s">
        <v>1485</v>
      </c>
      <c r="G10652" s="0" t="str">
        <f aca="false">LEFT(B10652,2)</f>
        <v>09</v>
      </c>
      <c r="H10652" s="0" t="str">
        <f aca="false">I10652&amp;"_"&amp;G10652&amp;"_"&amp;F10652</f>
        <v>Skrubtudse_09_20191029_DL2019059_AabenraaStatsskole_koersel1</v>
      </c>
      <c r="I10652" s="61" t="str">
        <f aca="false">MID(RIGHT(B10652,LEN(B10652)-3),1,FIND("_",RIGHT(B10652,LEN(B10652)-3))-1)</f>
        <v>Skrubtudse</v>
      </c>
      <c r="J10652" s="61" t="str">
        <f aca="false">TRIM(SUBSTITUTE(RIGHT(B10652,FIND(I10652,B10652)+1),"_",""))</f>
        <v>eDNA</v>
      </c>
      <c r="K10652" s="0" t="n">
        <f aca="false">IFERROR(VALUE(SUBSTITUTE(E10652,".",",")),E10652)</f>
        <v>37.08</v>
      </c>
      <c r="L10652" s="61" t="str">
        <f aca="false">IF(J10652="PosK",SUMIFS(K:K,J:J,"PosK",H:H,H10652),"")</f>
        <v/>
      </c>
      <c r="M10652" s="61" t="str">
        <f aca="false">IF(J10652="PosK",SUMIFS(K:K,J:J,"NegK",H:H,H10652),"")</f>
        <v/>
      </c>
      <c r="N10652" s="61" t="str">
        <f aca="false">IF(J10652="PosK",SUMIFS(K:K,J:J,"eDNA",H:H,H10652),"")</f>
        <v/>
      </c>
      <c r="Q10652" s="62"/>
    </row>
    <row r="10653" customFormat="false" ht="14.25" hidden="false" customHeight="false" outlineLevel="0" collapsed="false">
      <c r="A10653" s="0" t="s">
        <v>816</v>
      </c>
      <c r="B10653" s="52" t="s">
        <v>970</v>
      </c>
      <c r="C10653" s="52" t="s">
        <v>751</v>
      </c>
      <c r="D10653" s="53" t="n">
        <v>0.1</v>
      </c>
      <c r="E10653" s="53" t="n">
        <v>37.7</v>
      </c>
      <c r="F10653" s="0" t="s">
        <v>1485</v>
      </c>
      <c r="G10653" s="0" t="str">
        <f aca="false">LEFT(B10653,2)</f>
        <v>09</v>
      </c>
      <c r="H10653" s="0" t="str">
        <f aca="false">I10653&amp;"_"&amp;G10653&amp;"_"&amp;F10653</f>
        <v>Skrubtudse_09_20191029_DL2019059_AabenraaStatsskole_koersel1</v>
      </c>
      <c r="I10653" s="61" t="str">
        <f aca="false">MID(RIGHT(B10653,LEN(B10653)-3),1,FIND("_",RIGHT(B10653,LEN(B10653)-3))-1)</f>
        <v>Skrubtudse</v>
      </c>
      <c r="J10653" s="61" t="str">
        <f aca="false">TRIM(SUBSTITUTE(RIGHT(B10653,FIND(I10653,B10653)+1),"_",""))</f>
        <v>eDNA</v>
      </c>
      <c r="K10653" s="0" t="n">
        <f aca="false">IFERROR(VALUE(SUBSTITUTE(E10653,".",",")),E10653)</f>
        <v>37.7</v>
      </c>
      <c r="L10653" s="61" t="str">
        <f aca="false">IF(J10653="PosK",SUMIFS(K:K,J:J,"PosK",H:H,H10653),"")</f>
        <v/>
      </c>
      <c r="M10653" s="61" t="str">
        <f aca="false">IF(J10653="PosK",SUMIFS(K:K,J:J,"NegK",H:H,H10653),"")</f>
        <v/>
      </c>
      <c r="N10653" s="61" t="str">
        <f aca="false">IF(J10653="PosK",SUMIFS(K:K,J:J,"eDNA",H:H,H10653),"")</f>
        <v/>
      </c>
      <c r="P10653" s="62"/>
      <c r="T10653" s="63"/>
      <c r="W10653" s="64"/>
    </row>
    <row r="10654" customFormat="false" ht="14.25" hidden="false" customHeight="false" outlineLevel="0" collapsed="false">
      <c r="A10654" s="0" t="s">
        <v>818</v>
      </c>
      <c r="B10654" s="52" t="s">
        <v>972</v>
      </c>
      <c r="C10654" s="52" t="s">
        <v>743</v>
      </c>
      <c r="D10654" s="53" t="n">
        <v>0.1</v>
      </c>
      <c r="E10654" s="53" t="n">
        <v>24.03</v>
      </c>
      <c r="F10654" s="0" t="s">
        <v>1485</v>
      </c>
      <c r="G10654" s="0" t="str">
        <f aca="false">LEFT(B10654,2)</f>
        <v>10</v>
      </c>
      <c r="H10654" s="0" t="str">
        <f aca="false">I10654&amp;"_"&amp;G10654&amp;"_"&amp;F10654</f>
        <v>Skrubtudse_10_20191029_DL2019059_AabenraaStatsskole_koersel1</v>
      </c>
      <c r="I10654" s="61" t="str">
        <f aca="false">MID(RIGHT(B10654,LEN(B10654)-3),1,FIND("_",RIGHT(B10654,LEN(B10654)-3))-1)</f>
        <v>Skrubtudse</v>
      </c>
      <c r="J10654" s="61" t="str">
        <f aca="false">TRIM(SUBSTITUTE(RIGHT(B10654,FIND(I10654,B10654)+1),"_",""))</f>
        <v>PosK</v>
      </c>
      <c r="K10654" s="0" t="n">
        <f aca="false">IFERROR(VALUE(SUBSTITUTE(E10654,".",",")),E10654)</f>
        <v>24.03</v>
      </c>
      <c r="L10654" s="61" t="n">
        <f aca="false">IF(J10654="PosK",SUMIFS(K:K,J:J,"PosK",H:H,H10654),"")</f>
        <v>24.03</v>
      </c>
      <c r="M10654" s="61" t="n">
        <f aca="false">IF(J10654="PosK",SUMIFS(K:K,J:J,"NegK",H:H,H10654),"")</f>
        <v>0</v>
      </c>
      <c r="N10654" s="61" t="n">
        <f aca="false">IF(J10654="PosK",SUMIFS(K:K,J:J,"eDNA",H:H,H10654),"")</f>
        <v>0</v>
      </c>
      <c r="P10654" s="62" t="n">
        <f aca="false">IF(K10656="No Ct",0,K10656)</f>
        <v>0</v>
      </c>
      <c r="Q10654" s="62" t="n">
        <f aca="false">IF(K10657="No Ct",0,K10657)</f>
        <v>0</v>
      </c>
      <c r="R10654" s="0" t="str">
        <f aca="false">IF(AND(L10654&gt;0,M10654=0),"Valid","Invalid")</f>
        <v>Valid</v>
      </c>
      <c r="S10654" s="0" t="str">
        <f aca="false">IF(OR(P10654&gt;1,Q10654&gt;1),"Present","Absent")</f>
        <v>Absent</v>
      </c>
      <c r="T10654" s="63" t="str">
        <f aca="false">IF(OR(AND(P10654&gt;1,P10654&lt;41),AND(Q10654&gt;1,Q10654&lt;41)),"Ct&lt;41","Ct&gt;41")</f>
        <v>Ct&gt;41</v>
      </c>
      <c r="U10654" s="0" t="str">
        <f aca="false">I10654</f>
        <v>Skrubtudse</v>
      </c>
      <c r="V10654" s="0" t="str">
        <f aca="false">MID(F10654,10,9)</f>
        <v>DL2019059</v>
      </c>
      <c r="W10654" s="64" t="str">
        <f aca="false">V10654&amp;"_"&amp;U10654&amp;"_"&amp;R10654&amp;"_"&amp;S10654&amp;"_"&amp;T10654</f>
        <v>DL2019059_Skrubtudse_Valid_Absent_Ct&gt;41</v>
      </c>
    </row>
    <row r="10655" customFormat="false" ht="14.25" hidden="false" customHeight="false" outlineLevel="0" collapsed="false">
      <c r="A10655" s="0" t="s">
        <v>820</v>
      </c>
      <c r="B10655" s="52" t="s">
        <v>973</v>
      </c>
      <c r="C10655" s="52" t="s">
        <v>747</v>
      </c>
      <c r="D10655" s="53" t="n">
        <v>0.1</v>
      </c>
      <c r="E10655" s="53" t="s">
        <v>748</v>
      </c>
      <c r="F10655" s="0" t="s">
        <v>1485</v>
      </c>
      <c r="G10655" s="0" t="str">
        <f aca="false">LEFT(B10655,2)</f>
        <v>10</v>
      </c>
      <c r="H10655" s="0" t="str">
        <f aca="false">I10655&amp;"_"&amp;G10655&amp;"_"&amp;F10655</f>
        <v>Skrubtudse_10_20191029_DL2019059_AabenraaStatsskole_koersel1</v>
      </c>
      <c r="I10655" s="61" t="str">
        <f aca="false">MID(RIGHT(B10655,LEN(B10655)-3),1,FIND("_",RIGHT(B10655,LEN(B10655)-3))-1)</f>
        <v>Skrubtudse</v>
      </c>
      <c r="J10655" s="61" t="str">
        <f aca="false">TRIM(SUBSTITUTE(RIGHT(B10655,FIND(I10655,B10655)+1),"_",""))</f>
        <v>NegK</v>
      </c>
      <c r="K10655" s="0" t="str">
        <f aca="false">IFERROR(VALUE(SUBSTITUTE(E10655,".",",")),E10655)</f>
        <v>No Ct</v>
      </c>
      <c r="L10655" s="61" t="str">
        <f aca="false">IF(J10655="PosK",SUMIFS(K:K,J:J,"PosK",H:H,H10655),"")</f>
        <v/>
      </c>
      <c r="M10655" s="61" t="str">
        <f aca="false">IF(J10655="PosK",SUMIFS(K:K,J:J,"NegK",H:H,H10655),"")</f>
        <v/>
      </c>
      <c r="N10655" s="61" t="str">
        <f aca="false">IF(J10655="PosK",SUMIFS(K:K,J:J,"eDNA",H:H,H10655),"")</f>
        <v/>
      </c>
    </row>
    <row r="10656" customFormat="false" ht="14.25" hidden="false" customHeight="false" outlineLevel="0" collapsed="false">
      <c r="A10656" s="0" t="s">
        <v>822</v>
      </c>
      <c r="B10656" s="52" t="s">
        <v>974</v>
      </c>
      <c r="C10656" s="52" t="s">
        <v>751</v>
      </c>
      <c r="D10656" s="53" t="n">
        <v>0.1</v>
      </c>
      <c r="E10656" s="53" t="s">
        <v>748</v>
      </c>
      <c r="F10656" s="0" t="s">
        <v>1485</v>
      </c>
      <c r="G10656" s="0" t="str">
        <f aca="false">LEFT(B10656,2)</f>
        <v>10</v>
      </c>
      <c r="H10656" s="0" t="str">
        <f aca="false">I10656&amp;"_"&amp;G10656&amp;"_"&amp;F10656</f>
        <v>Skrubtudse_10_20191029_DL2019059_AabenraaStatsskole_koersel1</v>
      </c>
      <c r="I10656" s="61" t="str">
        <f aca="false">MID(RIGHT(B10656,LEN(B10656)-3),1,FIND("_",RIGHT(B10656,LEN(B10656)-3))-1)</f>
        <v>Skrubtudse</v>
      </c>
      <c r="J10656" s="61" t="str">
        <f aca="false">TRIM(SUBSTITUTE(RIGHT(B10656,FIND(I10656,B10656)+1),"_",""))</f>
        <v>eDNA</v>
      </c>
      <c r="K10656" s="0" t="str">
        <f aca="false">IFERROR(VALUE(SUBSTITUTE(E10656,".",",")),E10656)</f>
        <v>No Ct</v>
      </c>
      <c r="L10656" s="61" t="str">
        <f aca="false">IF(J10656="PosK",SUMIFS(K:K,J:J,"PosK",H:H,H10656),"")</f>
        <v/>
      </c>
      <c r="M10656" s="61" t="str">
        <f aca="false">IF(J10656="PosK",SUMIFS(K:K,J:J,"NegK",H:H,H10656),"")</f>
        <v/>
      </c>
      <c r="N10656" s="61" t="str">
        <f aca="false">IF(J10656="PosK",SUMIFS(K:K,J:J,"eDNA",H:H,H10656),"")</f>
        <v/>
      </c>
      <c r="Q10656" s="62"/>
    </row>
    <row r="10657" customFormat="false" ht="14.25" hidden="false" customHeight="false" outlineLevel="0" collapsed="false">
      <c r="A10657" s="0" t="s">
        <v>824</v>
      </c>
      <c r="B10657" s="52" t="s">
        <v>974</v>
      </c>
      <c r="C10657" s="52" t="s">
        <v>751</v>
      </c>
      <c r="D10657" s="53" t="n">
        <v>0.1</v>
      </c>
      <c r="E10657" s="53" t="s">
        <v>748</v>
      </c>
      <c r="F10657" s="0" t="s">
        <v>1485</v>
      </c>
      <c r="G10657" s="0" t="str">
        <f aca="false">LEFT(B10657,2)</f>
        <v>10</v>
      </c>
      <c r="H10657" s="0" t="str">
        <f aca="false">I10657&amp;"_"&amp;G10657&amp;"_"&amp;F10657</f>
        <v>Skrubtudse_10_20191029_DL2019059_AabenraaStatsskole_koersel1</v>
      </c>
      <c r="I10657" s="61" t="str">
        <f aca="false">MID(RIGHT(B10657,LEN(B10657)-3),1,FIND("_",RIGHT(B10657,LEN(B10657)-3))-1)</f>
        <v>Skrubtudse</v>
      </c>
      <c r="J10657" s="61" t="str">
        <f aca="false">TRIM(SUBSTITUTE(RIGHT(B10657,FIND(I10657,B10657)+1),"_",""))</f>
        <v>eDNA</v>
      </c>
      <c r="K10657" s="0" t="str">
        <f aca="false">IFERROR(VALUE(SUBSTITUTE(E10657,".",",")),E10657)</f>
        <v>No Ct</v>
      </c>
      <c r="L10657" s="61" t="str">
        <f aca="false">IF(J10657="PosK",SUMIFS(K:K,J:J,"PosK",H:H,H10657),"")</f>
        <v/>
      </c>
      <c r="M10657" s="61" t="str">
        <f aca="false">IF(J10657="PosK",SUMIFS(K:K,J:J,"NegK",H:H,H10657),"")</f>
        <v/>
      </c>
      <c r="N10657" s="61" t="str">
        <f aca="false">IF(J10657="PosK",SUMIFS(K:K,J:J,"eDNA",H:H,H10657),"")</f>
        <v/>
      </c>
      <c r="P10657" s="62"/>
      <c r="T10657" s="63"/>
      <c r="W10657" s="64"/>
    </row>
    <row r="10658" customFormat="false" ht="14.25" hidden="false" customHeight="false" outlineLevel="0" collapsed="false">
      <c r="A10658" s="0" t="s">
        <v>826</v>
      </c>
      <c r="B10658" s="52" t="s">
        <v>976</v>
      </c>
      <c r="C10658" s="52" t="s">
        <v>743</v>
      </c>
      <c r="D10658" s="53" t="n">
        <v>0.1</v>
      </c>
      <c r="E10658" s="53" t="n">
        <v>47.65</v>
      </c>
      <c r="F10658" s="0" t="s">
        <v>1485</v>
      </c>
      <c r="G10658" s="0" t="str">
        <f aca="false">LEFT(B10658,2)</f>
        <v>11</v>
      </c>
      <c r="H10658" s="0" t="str">
        <f aca="false">I10658&amp;"_"&amp;G10658&amp;"_"&amp;F10658</f>
        <v>Bjergsalamander_11_20191029_DL2019059_AabenraaStatsskole_koersel1</v>
      </c>
      <c r="I10658" s="61" t="str">
        <f aca="false">MID(RIGHT(B10658,LEN(B10658)-3),1,FIND("_",RIGHT(B10658,LEN(B10658)-3))-1)</f>
        <v>Bjergsalamander</v>
      </c>
      <c r="J10658" s="61" t="str">
        <f aca="false">TRIM(SUBSTITUTE(RIGHT(B10658,FIND(I10658,B10658)+1),"_",""))</f>
        <v>PosK</v>
      </c>
      <c r="K10658" s="0" t="n">
        <f aca="false">IFERROR(VALUE(SUBSTITUTE(E10658,".",",")),E10658)</f>
        <v>47.65</v>
      </c>
      <c r="L10658" s="61" t="n">
        <f aca="false">IF(J10658="PosK",SUMIFS(K:K,J:J,"PosK",H:H,H10658),"")</f>
        <v>47.65</v>
      </c>
      <c r="M10658" s="61" t="n">
        <f aca="false">IF(J10658="PosK",SUMIFS(K:K,J:J,"NegK",H:H,H10658),"")</f>
        <v>0</v>
      </c>
      <c r="N10658" s="61" t="n">
        <f aca="false">IF(J10658="PosK",SUMIFS(K:K,J:J,"eDNA",H:H,H10658),"")</f>
        <v>0</v>
      </c>
      <c r="P10658" s="62" t="n">
        <f aca="false">IF(K10660="No Ct",0,K10660)</f>
        <v>0</v>
      </c>
      <c r="Q10658" s="62" t="n">
        <f aca="false">IF(K10661="No Ct",0,K10661)</f>
        <v>0</v>
      </c>
      <c r="R10658" s="0" t="str">
        <f aca="false">IF(AND(L10658&gt;0,M10658=0),"Valid","Invalid")</f>
        <v>Valid</v>
      </c>
      <c r="S10658" s="0" t="str">
        <f aca="false">IF(OR(P10658&gt;1,Q10658&gt;1),"Present","Absent")</f>
        <v>Absent</v>
      </c>
      <c r="T10658" s="63" t="str">
        <f aca="false">IF(OR(AND(P10658&gt;1,P10658&lt;41),AND(Q10658&gt;1,Q10658&lt;41)),"Ct&lt;41","Ct&gt;41")</f>
        <v>Ct&gt;41</v>
      </c>
      <c r="U10658" s="0" t="str">
        <f aca="false">I10658</f>
        <v>Bjergsalamander</v>
      </c>
      <c r="V10658" s="0" t="str">
        <f aca="false">MID(F10658,10,9)</f>
        <v>DL2019059</v>
      </c>
      <c r="W10658" s="64" t="str">
        <f aca="false">V10658&amp;"_"&amp;U10658&amp;"_"&amp;R10658&amp;"_"&amp;S10658&amp;"_"&amp;T10658</f>
        <v>DL2019059_Bjergsalamander_Valid_Absent_Ct&gt;41</v>
      </c>
    </row>
    <row r="10659" customFormat="false" ht="14.25" hidden="false" customHeight="false" outlineLevel="0" collapsed="false">
      <c r="A10659" s="0" t="s">
        <v>828</v>
      </c>
      <c r="B10659" s="52" t="s">
        <v>977</v>
      </c>
      <c r="C10659" s="52" t="s">
        <v>747</v>
      </c>
      <c r="D10659" s="53" t="n">
        <v>0.1</v>
      </c>
      <c r="E10659" s="53" t="s">
        <v>748</v>
      </c>
      <c r="F10659" s="0" t="s">
        <v>1485</v>
      </c>
      <c r="G10659" s="0" t="str">
        <f aca="false">LEFT(B10659,2)</f>
        <v>11</v>
      </c>
      <c r="H10659" s="0" t="str">
        <f aca="false">I10659&amp;"_"&amp;G10659&amp;"_"&amp;F10659</f>
        <v>Bjergsalamander_11_20191029_DL2019059_AabenraaStatsskole_koersel1</v>
      </c>
      <c r="I10659" s="61" t="str">
        <f aca="false">MID(RIGHT(B10659,LEN(B10659)-3),1,FIND("_",RIGHT(B10659,LEN(B10659)-3))-1)</f>
        <v>Bjergsalamander</v>
      </c>
      <c r="J10659" s="61" t="str">
        <f aca="false">TRIM(SUBSTITUTE(RIGHT(B10659,FIND(I10659,B10659)+1),"_",""))</f>
        <v>NegK</v>
      </c>
      <c r="K10659" s="0" t="str">
        <f aca="false">IFERROR(VALUE(SUBSTITUTE(E10659,".",",")),E10659)</f>
        <v>No Ct</v>
      </c>
      <c r="L10659" s="61" t="str">
        <f aca="false">IF(J10659="PosK",SUMIFS(K:K,J:J,"PosK",H:H,H10659),"")</f>
        <v/>
      </c>
      <c r="M10659" s="61" t="str">
        <f aca="false">IF(J10659="PosK",SUMIFS(K:K,J:J,"NegK",H:H,H10659),"")</f>
        <v/>
      </c>
      <c r="N10659" s="61" t="str">
        <f aca="false">IF(J10659="PosK",SUMIFS(K:K,J:J,"eDNA",H:H,H10659),"")</f>
        <v/>
      </c>
    </row>
    <row r="10660" customFormat="false" ht="14.25" hidden="false" customHeight="false" outlineLevel="0" collapsed="false">
      <c r="A10660" s="0" t="s">
        <v>830</v>
      </c>
      <c r="B10660" s="52" t="s">
        <v>978</v>
      </c>
      <c r="C10660" s="52" t="s">
        <v>751</v>
      </c>
      <c r="D10660" s="53" t="n">
        <v>0.1</v>
      </c>
      <c r="E10660" s="53" t="s">
        <v>748</v>
      </c>
      <c r="F10660" s="0" t="s">
        <v>1485</v>
      </c>
      <c r="G10660" s="0" t="str">
        <f aca="false">LEFT(B10660,2)</f>
        <v>11</v>
      </c>
      <c r="H10660" s="0" t="str">
        <f aca="false">I10660&amp;"_"&amp;G10660&amp;"_"&amp;F10660</f>
        <v>Bjergsalamander_11_20191029_DL2019059_AabenraaStatsskole_koersel1</v>
      </c>
      <c r="I10660" s="61" t="str">
        <f aca="false">MID(RIGHT(B10660,LEN(B10660)-3),1,FIND("_",RIGHT(B10660,LEN(B10660)-3))-1)</f>
        <v>Bjergsalamander</v>
      </c>
      <c r="J10660" s="61" t="str">
        <f aca="false">TRIM(SUBSTITUTE(RIGHT(B10660,FIND(I10660,B10660)+1),"_",""))</f>
        <v>eDNA</v>
      </c>
      <c r="K10660" s="0" t="str">
        <f aca="false">IFERROR(VALUE(SUBSTITUTE(E10660,".",",")),E10660)</f>
        <v>No Ct</v>
      </c>
      <c r="L10660" s="61" t="str">
        <f aca="false">IF(J10660="PosK",SUMIFS(K:K,J:J,"PosK",H:H,H10660),"")</f>
        <v/>
      </c>
      <c r="M10660" s="61" t="str">
        <f aca="false">IF(J10660="PosK",SUMIFS(K:K,J:J,"NegK",H:H,H10660),"")</f>
        <v/>
      </c>
      <c r="N10660" s="61" t="str">
        <f aca="false">IF(J10660="PosK",SUMIFS(K:K,J:J,"eDNA",H:H,H10660),"")</f>
        <v/>
      </c>
      <c r="Q10660" s="62"/>
    </row>
    <row r="10661" customFormat="false" ht="14.25" hidden="false" customHeight="false" outlineLevel="0" collapsed="false">
      <c r="A10661" s="0" t="s">
        <v>832</v>
      </c>
      <c r="B10661" s="52" t="s">
        <v>978</v>
      </c>
      <c r="C10661" s="52" t="s">
        <v>751</v>
      </c>
      <c r="D10661" s="53" t="n">
        <v>0.1</v>
      </c>
      <c r="E10661" s="53" t="s">
        <v>748</v>
      </c>
      <c r="F10661" s="0" t="s">
        <v>1485</v>
      </c>
      <c r="G10661" s="0" t="str">
        <f aca="false">LEFT(B10661,2)</f>
        <v>11</v>
      </c>
      <c r="H10661" s="0" t="str">
        <f aca="false">I10661&amp;"_"&amp;G10661&amp;"_"&amp;F10661</f>
        <v>Bjergsalamander_11_20191029_DL2019059_AabenraaStatsskole_koersel1</v>
      </c>
      <c r="I10661" s="61" t="str">
        <f aca="false">MID(RIGHT(B10661,LEN(B10661)-3),1,FIND("_",RIGHT(B10661,LEN(B10661)-3))-1)</f>
        <v>Bjergsalamander</v>
      </c>
      <c r="J10661" s="61" t="str">
        <f aca="false">TRIM(SUBSTITUTE(RIGHT(B10661,FIND(I10661,B10661)+1),"_",""))</f>
        <v>eDNA</v>
      </c>
      <c r="K10661" s="0" t="str">
        <f aca="false">IFERROR(VALUE(SUBSTITUTE(E10661,".",",")),E10661)</f>
        <v>No Ct</v>
      </c>
      <c r="L10661" s="61" t="str">
        <f aca="false">IF(J10661="PosK",SUMIFS(K:K,J:J,"PosK",H:H,H10661),"")</f>
        <v/>
      </c>
      <c r="M10661" s="61" t="str">
        <f aca="false">IF(J10661="PosK",SUMIFS(K:K,J:J,"NegK",H:H,H10661),"")</f>
        <v/>
      </c>
      <c r="N10661" s="61" t="str">
        <f aca="false">IF(J10661="PosK",SUMIFS(K:K,J:J,"eDNA",H:H,H10661),"")</f>
        <v/>
      </c>
      <c r="P10661" s="62"/>
      <c r="T10661" s="63"/>
      <c r="W10661" s="64"/>
    </row>
    <row r="10662" customFormat="false" ht="14.25" hidden="false" customHeight="false" outlineLevel="0" collapsed="false">
      <c r="A10662" s="0" t="s">
        <v>834</v>
      </c>
      <c r="B10662" s="52" t="s">
        <v>980</v>
      </c>
      <c r="C10662" s="52" t="s">
        <v>743</v>
      </c>
      <c r="D10662" s="53" t="n">
        <v>0.1</v>
      </c>
      <c r="E10662" s="53" t="n">
        <v>28.44</v>
      </c>
      <c r="F10662" s="0" t="s">
        <v>1485</v>
      </c>
      <c r="G10662" s="0" t="str">
        <f aca="false">LEFT(B10662,2)</f>
        <v>12</v>
      </c>
      <c r="H10662" s="0" t="str">
        <f aca="false">I10662&amp;"_"&amp;G10662&amp;"_"&amp;F10662</f>
        <v>Latterfroe_12_20191029_DL2019059_AabenraaStatsskole_koersel1</v>
      </c>
      <c r="I10662" s="61" t="str">
        <f aca="false">MID(RIGHT(B10662,LEN(B10662)-3),1,FIND("_",RIGHT(B10662,LEN(B10662)-3))-1)</f>
        <v>Latterfroe</v>
      </c>
      <c r="J10662" s="61" t="str">
        <f aca="false">TRIM(SUBSTITUTE(RIGHT(B10662,FIND(I10662,B10662)+1),"_",""))</f>
        <v>PosK</v>
      </c>
      <c r="K10662" s="0" t="n">
        <f aca="false">IFERROR(VALUE(SUBSTITUTE(E10662,".",",")),E10662)</f>
        <v>28.44</v>
      </c>
      <c r="L10662" s="61" t="n">
        <f aca="false">IF(J10662="PosK",SUMIFS(K:K,J:J,"PosK",H:H,H10662),"")</f>
        <v>28.44</v>
      </c>
      <c r="M10662" s="61" t="n">
        <f aca="false">IF(J10662="PosK",SUMIFS(K:K,J:J,"NegK",H:H,H10662),"")</f>
        <v>0</v>
      </c>
      <c r="N10662" s="61" t="n">
        <f aca="false">IF(J10662="PosK",SUMIFS(K:K,J:J,"eDNA",H:H,H10662),"")</f>
        <v>0</v>
      </c>
      <c r="P10662" s="62" t="n">
        <f aca="false">IF(K10664="No Ct",0,K10664)</f>
        <v>0</v>
      </c>
      <c r="Q10662" s="62" t="n">
        <f aca="false">IF(K10665="No Ct",0,K10665)</f>
        <v>0</v>
      </c>
      <c r="R10662" s="0" t="str">
        <f aca="false">IF(AND(L10662&gt;0,M10662=0),"Valid","Invalid")</f>
        <v>Valid</v>
      </c>
      <c r="S10662" s="0" t="str">
        <f aca="false">IF(OR(P10662&gt;1,Q10662&gt;1),"Present","Absent")</f>
        <v>Absent</v>
      </c>
      <c r="T10662" s="63" t="str">
        <f aca="false">IF(OR(AND(P10662&gt;1,P10662&lt;41),AND(Q10662&gt;1,Q10662&lt;41)),"Ct&lt;41","Ct&gt;41")</f>
        <v>Ct&gt;41</v>
      </c>
      <c r="U10662" s="0" t="str">
        <f aca="false">I10662</f>
        <v>Latterfroe</v>
      </c>
      <c r="V10662" s="0" t="str">
        <f aca="false">MID(F10662,10,9)</f>
        <v>DL2019059</v>
      </c>
      <c r="W10662" s="64" t="str">
        <f aca="false">V10662&amp;"_"&amp;U10662&amp;"_"&amp;R10662&amp;"_"&amp;S10662&amp;"_"&amp;T10662</f>
        <v>DL2019059_Latterfroe_Valid_Absent_Ct&gt;41</v>
      </c>
    </row>
    <row r="10663" customFormat="false" ht="14.25" hidden="false" customHeight="false" outlineLevel="0" collapsed="false">
      <c r="A10663" s="0" t="s">
        <v>836</v>
      </c>
      <c r="B10663" s="52" t="s">
        <v>981</v>
      </c>
      <c r="C10663" s="52" t="s">
        <v>747</v>
      </c>
      <c r="D10663" s="53" t="n">
        <v>0.1</v>
      </c>
      <c r="E10663" s="53" t="s">
        <v>748</v>
      </c>
      <c r="F10663" s="0" t="s">
        <v>1485</v>
      </c>
      <c r="G10663" s="0" t="str">
        <f aca="false">LEFT(B10663,2)</f>
        <v>12</v>
      </c>
      <c r="H10663" s="0" t="str">
        <f aca="false">I10663&amp;"_"&amp;G10663&amp;"_"&amp;F10663</f>
        <v>Latterfroe_12_20191029_DL2019059_AabenraaStatsskole_koersel1</v>
      </c>
      <c r="I10663" s="61" t="str">
        <f aca="false">MID(RIGHT(B10663,LEN(B10663)-3),1,FIND("_",RIGHT(B10663,LEN(B10663)-3))-1)</f>
        <v>Latterfroe</v>
      </c>
      <c r="J10663" s="61" t="str">
        <f aca="false">TRIM(SUBSTITUTE(RIGHT(B10663,FIND(I10663,B10663)+1),"_",""))</f>
        <v>NegK</v>
      </c>
      <c r="K10663" s="0" t="str">
        <f aca="false">IFERROR(VALUE(SUBSTITUTE(E10663,".",",")),E10663)</f>
        <v>No Ct</v>
      </c>
      <c r="L10663" s="61" t="str">
        <f aca="false">IF(J10663="PosK",SUMIFS(K:K,J:J,"PosK",H:H,H10663),"")</f>
        <v/>
      </c>
      <c r="M10663" s="61" t="str">
        <f aca="false">IF(J10663="PosK",SUMIFS(K:K,J:J,"NegK",H:H,H10663),"")</f>
        <v/>
      </c>
      <c r="N10663" s="61" t="str">
        <f aca="false">IF(J10663="PosK",SUMIFS(K:K,J:J,"eDNA",H:H,H10663),"")</f>
        <v/>
      </c>
    </row>
    <row r="10664" customFormat="false" ht="14.25" hidden="false" customHeight="false" outlineLevel="0" collapsed="false">
      <c r="A10664" s="0" t="s">
        <v>838</v>
      </c>
      <c r="B10664" s="52" t="s">
        <v>982</v>
      </c>
      <c r="C10664" s="52" t="s">
        <v>751</v>
      </c>
      <c r="D10664" s="53" t="n">
        <v>0.1</v>
      </c>
      <c r="E10664" s="53" t="s">
        <v>748</v>
      </c>
      <c r="F10664" s="0" t="s">
        <v>1485</v>
      </c>
      <c r="G10664" s="0" t="str">
        <f aca="false">LEFT(B10664,2)</f>
        <v>12</v>
      </c>
      <c r="H10664" s="0" t="str">
        <f aca="false">I10664&amp;"_"&amp;G10664&amp;"_"&amp;F10664</f>
        <v>Latterfroe_12_20191029_DL2019059_AabenraaStatsskole_koersel1</v>
      </c>
      <c r="I10664" s="61" t="str">
        <f aca="false">MID(RIGHT(B10664,LEN(B10664)-3),1,FIND("_",RIGHT(B10664,LEN(B10664)-3))-1)</f>
        <v>Latterfroe</v>
      </c>
      <c r="J10664" s="61" t="str">
        <f aca="false">TRIM(SUBSTITUTE(RIGHT(B10664,FIND(I10664,B10664)+1),"_",""))</f>
        <v>eDNA</v>
      </c>
      <c r="K10664" s="0" t="str">
        <f aca="false">IFERROR(VALUE(SUBSTITUTE(E10664,".",",")),E10664)</f>
        <v>No Ct</v>
      </c>
      <c r="L10664" s="61" t="str">
        <f aca="false">IF(J10664="PosK",SUMIFS(K:K,J:J,"PosK",H:H,H10664),"")</f>
        <v/>
      </c>
      <c r="M10664" s="61" t="str">
        <f aca="false">IF(J10664="PosK",SUMIFS(K:K,J:J,"NegK",H:H,H10664),"")</f>
        <v/>
      </c>
      <c r="N10664" s="61" t="str">
        <f aca="false">IF(J10664="PosK",SUMIFS(K:K,J:J,"eDNA",H:H,H10664),"")</f>
        <v/>
      </c>
      <c r="Q10664" s="62"/>
    </row>
    <row r="10665" customFormat="false" ht="14.25" hidden="false" customHeight="false" outlineLevel="0" collapsed="false">
      <c r="A10665" s="0" t="s">
        <v>840</v>
      </c>
      <c r="B10665" s="52" t="s">
        <v>982</v>
      </c>
      <c r="C10665" s="52" t="s">
        <v>751</v>
      </c>
      <c r="D10665" s="53" t="n">
        <v>0.1</v>
      </c>
      <c r="E10665" s="53" t="s">
        <v>748</v>
      </c>
      <c r="F10665" s="0" t="s">
        <v>1485</v>
      </c>
      <c r="G10665" s="0" t="str">
        <f aca="false">LEFT(B10665,2)</f>
        <v>12</v>
      </c>
      <c r="H10665" s="0" t="str">
        <f aca="false">I10665&amp;"_"&amp;G10665&amp;"_"&amp;F10665</f>
        <v>Latterfroe_12_20191029_DL2019059_AabenraaStatsskole_koersel1</v>
      </c>
      <c r="I10665" s="61" t="str">
        <f aca="false">MID(RIGHT(B10665,LEN(B10665)-3),1,FIND("_",RIGHT(B10665,LEN(B10665)-3))-1)</f>
        <v>Latterfroe</v>
      </c>
      <c r="J10665" s="61" t="str">
        <f aca="false">TRIM(SUBSTITUTE(RIGHT(B10665,FIND(I10665,B10665)+1),"_",""))</f>
        <v>eDNA</v>
      </c>
      <c r="K10665" s="0" t="str">
        <f aca="false">IFERROR(VALUE(SUBSTITUTE(E10665,".",",")),E10665)</f>
        <v>No Ct</v>
      </c>
      <c r="L10665" s="61" t="str">
        <f aca="false">IF(J10665="PosK",SUMIFS(K:K,J:J,"PosK",H:H,H10665),"")</f>
        <v/>
      </c>
      <c r="M10665" s="61" t="str">
        <f aca="false">IF(J10665="PosK",SUMIFS(K:K,J:J,"NegK",H:H,H10665),"")</f>
        <v/>
      </c>
      <c r="N10665" s="61" t="str">
        <f aca="false">IF(J10665="PosK",SUMIFS(K:K,J:J,"eDNA",H:H,H10665),"")</f>
        <v/>
      </c>
      <c r="P10665" s="62"/>
      <c r="T10665" s="63"/>
      <c r="W10665" s="64"/>
    </row>
    <row r="10666" customFormat="false" ht="14.25" hidden="false" customHeight="false" outlineLevel="0" collapsed="false">
      <c r="A10666" s="0" t="s">
        <v>842</v>
      </c>
      <c r="B10666" s="52" t="s">
        <v>984</v>
      </c>
      <c r="C10666" s="52" t="s">
        <v>743</v>
      </c>
      <c r="D10666" s="53" t="n">
        <v>0.1</v>
      </c>
      <c r="E10666" s="53" t="n">
        <v>21.06</v>
      </c>
      <c r="F10666" s="0" t="s">
        <v>1485</v>
      </c>
      <c r="G10666" s="0" t="str">
        <f aca="false">LEFT(B10666,2)</f>
        <v>13</v>
      </c>
      <c r="H10666" s="0" t="str">
        <f aca="false">I10666&amp;"_"&amp;G10666&amp;"_"&amp;F10666</f>
        <v>Spidssnudetfroe_13_20191029_DL2019059_AabenraaStatsskole_koersel1</v>
      </c>
      <c r="I10666" s="61" t="str">
        <f aca="false">MID(RIGHT(B10666,LEN(B10666)-3),1,FIND("_",RIGHT(B10666,LEN(B10666)-3))-1)</f>
        <v>Spidssnudetfroe</v>
      </c>
      <c r="J10666" s="61" t="str">
        <f aca="false">TRIM(SUBSTITUTE(RIGHT(B10666,FIND(I10666,B10666)+1),"_",""))</f>
        <v>PosK</v>
      </c>
      <c r="K10666" s="0" t="n">
        <f aca="false">IFERROR(VALUE(SUBSTITUTE(E10666,".",",")),E10666)</f>
        <v>21.06</v>
      </c>
      <c r="L10666" s="61" t="n">
        <f aca="false">IF(J10666="PosK",SUMIFS(K:K,J:J,"PosK",H:H,H10666),"")</f>
        <v>21.06</v>
      </c>
      <c r="M10666" s="61" t="n">
        <f aca="false">IF(J10666="PosK",SUMIFS(K:K,J:J,"NegK",H:H,H10666),"")</f>
        <v>0</v>
      </c>
      <c r="N10666" s="61" t="n">
        <f aca="false">IF(J10666="PosK",SUMIFS(K:K,J:J,"eDNA",H:H,H10666),"")</f>
        <v>0</v>
      </c>
      <c r="P10666" s="62" t="n">
        <f aca="false">IF(K10668="No Ct",0,K10668)</f>
        <v>0</v>
      </c>
      <c r="Q10666" s="62" t="n">
        <f aca="false">IF(K10669="No Ct",0,K10669)</f>
        <v>0</v>
      </c>
      <c r="R10666" s="0" t="str">
        <f aca="false">IF(AND(L10666&gt;0,M10666=0),"Valid","Invalid")</f>
        <v>Valid</v>
      </c>
      <c r="S10666" s="0" t="str">
        <f aca="false">IF(OR(P10666&gt;1,Q10666&gt;1),"Present","Absent")</f>
        <v>Absent</v>
      </c>
      <c r="T10666" s="63" t="str">
        <f aca="false">IF(OR(AND(P10666&gt;1,P10666&lt;41),AND(Q10666&gt;1,Q10666&lt;41)),"Ct&lt;41","Ct&gt;41")</f>
        <v>Ct&gt;41</v>
      </c>
      <c r="U10666" s="0" t="str">
        <f aca="false">I10666</f>
        <v>Spidssnudetfroe</v>
      </c>
      <c r="V10666" s="0" t="str">
        <f aca="false">MID(F10666,10,9)</f>
        <v>DL2019059</v>
      </c>
      <c r="W10666" s="64" t="str">
        <f aca="false">V10666&amp;"_"&amp;U10666&amp;"_"&amp;R10666&amp;"_"&amp;S10666&amp;"_"&amp;T10666</f>
        <v>DL2019059_Spidssnudetfroe_Valid_Absent_Ct&gt;41</v>
      </c>
    </row>
    <row r="10667" customFormat="false" ht="14.25" hidden="false" customHeight="false" outlineLevel="0" collapsed="false">
      <c r="A10667" s="0" t="s">
        <v>844</v>
      </c>
      <c r="B10667" s="52" t="s">
        <v>985</v>
      </c>
      <c r="C10667" s="52" t="s">
        <v>747</v>
      </c>
      <c r="D10667" s="53" t="n">
        <v>0.1</v>
      </c>
      <c r="E10667" s="53" t="s">
        <v>748</v>
      </c>
      <c r="F10667" s="0" t="s">
        <v>1485</v>
      </c>
      <c r="G10667" s="0" t="str">
        <f aca="false">LEFT(B10667,2)</f>
        <v>13</v>
      </c>
      <c r="H10667" s="0" t="str">
        <f aca="false">I10667&amp;"_"&amp;G10667&amp;"_"&amp;F10667</f>
        <v>Spidssnudetfroe_13_20191029_DL2019059_AabenraaStatsskole_koersel1</v>
      </c>
      <c r="I10667" s="61" t="str">
        <f aca="false">MID(RIGHT(B10667,LEN(B10667)-3),1,FIND("_",RIGHT(B10667,LEN(B10667)-3))-1)</f>
        <v>Spidssnudetfroe</v>
      </c>
      <c r="J10667" s="61" t="str">
        <f aca="false">TRIM(SUBSTITUTE(RIGHT(B10667,FIND(I10667,B10667)+1),"_",""))</f>
        <v>NegK</v>
      </c>
      <c r="K10667" s="0" t="str">
        <f aca="false">IFERROR(VALUE(SUBSTITUTE(E10667,".",",")),E10667)</f>
        <v>No Ct</v>
      </c>
      <c r="L10667" s="61" t="str">
        <f aca="false">IF(J10667="PosK",SUMIFS(K:K,J:J,"PosK",H:H,H10667),"")</f>
        <v/>
      </c>
      <c r="M10667" s="61" t="str">
        <f aca="false">IF(J10667="PosK",SUMIFS(K:K,J:J,"NegK",H:H,H10667),"")</f>
        <v/>
      </c>
      <c r="N10667" s="61" t="str">
        <f aca="false">IF(J10667="PosK",SUMIFS(K:K,J:J,"eDNA",H:H,H10667),"")</f>
        <v/>
      </c>
    </row>
    <row r="10668" customFormat="false" ht="14.25" hidden="false" customHeight="false" outlineLevel="0" collapsed="false">
      <c r="A10668" s="0" t="s">
        <v>846</v>
      </c>
      <c r="B10668" s="52" t="s">
        <v>986</v>
      </c>
      <c r="C10668" s="52" t="s">
        <v>751</v>
      </c>
      <c r="D10668" s="53" t="n">
        <v>0.1</v>
      </c>
      <c r="E10668" s="53" t="s">
        <v>748</v>
      </c>
      <c r="F10668" s="0" t="s">
        <v>1485</v>
      </c>
      <c r="G10668" s="0" t="str">
        <f aca="false">LEFT(B10668,2)</f>
        <v>13</v>
      </c>
      <c r="H10668" s="0" t="str">
        <f aca="false">I10668&amp;"_"&amp;G10668&amp;"_"&amp;F10668</f>
        <v>Spidssnudetfroe_13_20191029_DL2019059_AabenraaStatsskole_koersel1</v>
      </c>
      <c r="I10668" s="61" t="str">
        <f aca="false">MID(RIGHT(B10668,LEN(B10668)-3),1,FIND("_",RIGHT(B10668,LEN(B10668)-3))-1)</f>
        <v>Spidssnudetfroe</v>
      </c>
      <c r="J10668" s="61" t="str">
        <f aca="false">TRIM(SUBSTITUTE(RIGHT(B10668,FIND(I10668,B10668)+1),"_",""))</f>
        <v>eDNA</v>
      </c>
      <c r="K10668" s="0" t="str">
        <f aca="false">IFERROR(VALUE(SUBSTITUTE(E10668,".",",")),E10668)</f>
        <v>No Ct</v>
      </c>
      <c r="L10668" s="61" t="str">
        <f aca="false">IF(J10668="PosK",SUMIFS(K:K,J:J,"PosK",H:H,H10668),"")</f>
        <v/>
      </c>
      <c r="M10668" s="61" t="str">
        <f aca="false">IF(J10668="PosK",SUMIFS(K:K,J:J,"NegK",H:H,H10668),"")</f>
        <v/>
      </c>
      <c r="N10668" s="61" t="str">
        <f aca="false">IF(J10668="PosK",SUMIFS(K:K,J:J,"eDNA",H:H,H10668),"")</f>
        <v/>
      </c>
      <c r="Q10668" s="62"/>
    </row>
    <row r="10669" customFormat="false" ht="14.25" hidden="false" customHeight="false" outlineLevel="0" collapsed="false">
      <c r="A10669" s="0" t="s">
        <v>848</v>
      </c>
      <c r="B10669" s="52" t="s">
        <v>986</v>
      </c>
      <c r="C10669" s="52" t="s">
        <v>751</v>
      </c>
      <c r="D10669" s="53" t="n">
        <v>0.1</v>
      </c>
      <c r="E10669" s="53" t="s">
        <v>748</v>
      </c>
      <c r="F10669" s="0" t="s">
        <v>1485</v>
      </c>
      <c r="G10669" s="0" t="str">
        <f aca="false">LEFT(B10669,2)</f>
        <v>13</v>
      </c>
      <c r="H10669" s="0" t="str">
        <f aca="false">I10669&amp;"_"&amp;G10669&amp;"_"&amp;F10669</f>
        <v>Spidssnudetfroe_13_20191029_DL2019059_AabenraaStatsskole_koersel1</v>
      </c>
      <c r="I10669" s="61" t="str">
        <f aca="false">MID(RIGHT(B10669,LEN(B10669)-3),1,FIND("_",RIGHT(B10669,LEN(B10669)-3))-1)</f>
        <v>Spidssnudetfroe</v>
      </c>
      <c r="J10669" s="61" t="str">
        <f aca="false">TRIM(SUBSTITUTE(RIGHT(B10669,FIND(I10669,B10669)+1),"_",""))</f>
        <v>eDNA</v>
      </c>
      <c r="K10669" s="0" t="str">
        <f aca="false">IFERROR(VALUE(SUBSTITUTE(E10669,".",",")),E10669)</f>
        <v>No Ct</v>
      </c>
      <c r="L10669" s="61" t="str">
        <f aca="false">IF(J10669="PosK",SUMIFS(K:K,J:J,"PosK",H:H,H10669),"")</f>
        <v/>
      </c>
      <c r="M10669" s="61" t="str">
        <f aca="false">IF(J10669="PosK",SUMIFS(K:K,J:J,"NegK",H:H,H10669),"")</f>
        <v/>
      </c>
      <c r="N10669" s="61" t="str">
        <f aca="false">IF(J10669="PosK",SUMIFS(K:K,J:J,"eDNA",H:H,H10669),"")</f>
        <v/>
      </c>
      <c r="P10669" s="62"/>
      <c r="T10669" s="63"/>
      <c r="W10669" s="64"/>
    </row>
    <row r="10670" customFormat="false" ht="14.25" hidden="false" customHeight="false" outlineLevel="0" collapsed="false">
      <c r="A10670" s="0" t="s">
        <v>849</v>
      </c>
      <c r="B10670" s="52" t="s">
        <v>987</v>
      </c>
      <c r="C10670" s="52" t="s">
        <v>743</v>
      </c>
      <c r="D10670" s="53" t="n">
        <v>0.1</v>
      </c>
      <c r="E10670" s="53" t="n">
        <v>20.16</v>
      </c>
      <c r="F10670" s="0" t="s">
        <v>1485</v>
      </c>
      <c r="G10670" s="0" t="str">
        <f aca="false">LEFT(B10670,2)</f>
        <v>14</v>
      </c>
      <c r="H10670" s="0" t="str">
        <f aca="false">I10670&amp;"_"&amp;G10670&amp;"_"&amp;F10670</f>
        <v>Spidssnudetfroe_14_20191029_DL2019059_AabenraaStatsskole_koersel1</v>
      </c>
      <c r="I10670" s="61" t="str">
        <f aca="false">MID(RIGHT(B10670,LEN(B10670)-3),1,FIND("_",RIGHT(B10670,LEN(B10670)-3))-1)</f>
        <v>Spidssnudetfroe</v>
      </c>
      <c r="J10670" s="61" t="str">
        <f aca="false">TRIM(SUBSTITUTE(RIGHT(B10670,FIND(I10670,B10670)+1),"_",""))</f>
        <v>PosK</v>
      </c>
      <c r="K10670" s="0" t="n">
        <f aca="false">IFERROR(VALUE(SUBSTITUTE(E10670,".",",")),E10670)</f>
        <v>20.16</v>
      </c>
      <c r="L10670" s="61" t="n">
        <f aca="false">IF(J10670="PosK",SUMIFS(K:K,J:J,"PosK",H:H,H10670),"")</f>
        <v>20.16</v>
      </c>
      <c r="M10670" s="61" t="n">
        <f aca="false">IF(J10670="PosK",SUMIFS(K:K,J:J,"NegK",H:H,H10670),"")</f>
        <v>0</v>
      </c>
      <c r="N10670" s="61" t="n">
        <f aca="false">IF(J10670="PosK",SUMIFS(K:K,J:J,"eDNA",H:H,H10670),"")</f>
        <v>40.12</v>
      </c>
      <c r="P10670" s="62" t="n">
        <f aca="false">IF(K10672="No Ct",0,K10672)</f>
        <v>0</v>
      </c>
      <c r="Q10670" s="62" t="n">
        <f aca="false">IF(K10673="No Ct",0,K10673)</f>
        <v>40.12</v>
      </c>
      <c r="R10670" s="0" t="str">
        <f aca="false">IF(AND(L10670&gt;0,M10670=0),"Valid","Invalid")</f>
        <v>Valid</v>
      </c>
      <c r="S10670" s="0" t="str">
        <f aca="false">IF(OR(P10670&gt;1,Q10670&gt;1),"Present","Absent")</f>
        <v>Present</v>
      </c>
      <c r="T10670" s="63" t="str">
        <f aca="false">IF(OR(AND(P10670&gt;1,P10670&lt;41),AND(Q10670&gt;1,Q10670&lt;41)),"Ct&lt;41","Ct&gt;41")</f>
        <v>Ct&lt;41</v>
      </c>
      <c r="U10670" s="0" t="str">
        <f aca="false">I10670</f>
        <v>Spidssnudetfroe</v>
      </c>
      <c r="V10670" s="0" t="str">
        <f aca="false">MID(F10670,10,9)</f>
        <v>DL2019059</v>
      </c>
      <c r="W10670" s="64" t="str">
        <f aca="false">V10670&amp;"_"&amp;U10670&amp;"_"&amp;R10670&amp;"_"&amp;S10670&amp;"_"&amp;T10670</f>
        <v>DL2019059_Spidssnudetfroe_Valid_Present_Ct&lt;41</v>
      </c>
    </row>
    <row r="10671" customFormat="false" ht="14.25" hidden="false" customHeight="false" outlineLevel="0" collapsed="false">
      <c r="A10671" s="0" t="s">
        <v>851</v>
      </c>
      <c r="B10671" s="52" t="s">
        <v>988</v>
      </c>
      <c r="C10671" s="52" t="s">
        <v>747</v>
      </c>
      <c r="D10671" s="53" t="n">
        <v>0.1</v>
      </c>
      <c r="E10671" s="53" t="s">
        <v>748</v>
      </c>
      <c r="F10671" s="0" t="s">
        <v>1485</v>
      </c>
      <c r="G10671" s="0" t="str">
        <f aca="false">LEFT(B10671,2)</f>
        <v>14</v>
      </c>
      <c r="H10671" s="0" t="str">
        <f aca="false">I10671&amp;"_"&amp;G10671&amp;"_"&amp;F10671</f>
        <v>Spidssnudetfroe_14_20191029_DL2019059_AabenraaStatsskole_koersel1</v>
      </c>
      <c r="I10671" s="61" t="str">
        <f aca="false">MID(RIGHT(B10671,LEN(B10671)-3),1,FIND("_",RIGHT(B10671,LEN(B10671)-3))-1)</f>
        <v>Spidssnudetfroe</v>
      </c>
      <c r="J10671" s="61" t="str">
        <f aca="false">TRIM(SUBSTITUTE(RIGHT(B10671,FIND(I10671,B10671)+1),"_",""))</f>
        <v>NegK</v>
      </c>
      <c r="K10671" s="0" t="str">
        <f aca="false">IFERROR(VALUE(SUBSTITUTE(E10671,".",",")),E10671)</f>
        <v>No Ct</v>
      </c>
      <c r="L10671" s="61" t="str">
        <f aca="false">IF(J10671="PosK",SUMIFS(K:K,J:J,"PosK",H:H,H10671),"")</f>
        <v/>
      </c>
      <c r="M10671" s="61" t="str">
        <f aca="false">IF(J10671="PosK",SUMIFS(K:K,J:J,"NegK",H:H,H10671),"")</f>
        <v/>
      </c>
      <c r="N10671" s="61" t="str">
        <f aca="false">IF(J10671="PosK",SUMIFS(K:K,J:J,"eDNA",H:H,H10671),"")</f>
        <v/>
      </c>
    </row>
    <row r="10672" customFormat="false" ht="14.25" hidden="false" customHeight="false" outlineLevel="0" collapsed="false">
      <c r="A10672" s="0" t="s">
        <v>853</v>
      </c>
      <c r="B10672" s="52" t="s">
        <v>989</v>
      </c>
      <c r="C10672" s="52" t="s">
        <v>751</v>
      </c>
      <c r="D10672" s="53" t="n">
        <v>0.1</v>
      </c>
      <c r="E10672" s="53" t="s">
        <v>748</v>
      </c>
      <c r="F10672" s="0" t="s">
        <v>1485</v>
      </c>
      <c r="G10672" s="0" t="str">
        <f aca="false">LEFT(B10672,2)</f>
        <v>14</v>
      </c>
      <c r="H10672" s="0" t="str">
        <f aca="false">I10672&amp;"_"&amp;G10672&amp;"_"&amp;F10672</f>
        <v>Spidssnudetfroe_14_20191029_DL2019059_AabenraaStatsskole_koersel1</v>
      </c>
      <c r="I10672" s="61" t="str">
        <f aca="false">MID(RIGHT(B10672,LEN(B10672)-3),1,FIND("_",RIGHT(B10672,LEN(B10672)-3))-1)</f>
        <v>Spidssnudetfroe</v>
      </c>
      <c r="J10672" s="61" t="str">
        <f aca="false">TRIM(SUBSTITUTE(RIGHT(B10672,FIND(I10672,B10672)+1),"_",""))</f>
        <v>eDNA</v>
      </c>
      <c r="K10672" s="0" t="str">
        <f aca="false">IFERROR(VALUE(SUBSTITUTE(E10672,".",",")),E10672)</f>
        <v>No Ct</v>
      </c>
      <c r="L10672" s="61" t="str">
        <f aca="false">IF(J10672="PosK",SUMIFS(K:K,J:J,"PosK",H:H,H10672),"")</f>
        <v/>
      </c>
      <c r="M10672" s="61" t="str">
        <f aca="false">IF(J10672="PosK",SUMIFS(K:K,J:J,"NegK",H:H,H10672),"")</f>
        <v/>
      </c>
      <c r="N10672" s="61" t="str">
        <f aca="false">IF(J10672="PosK",SUMIFS(K:K,J:J,"eDNA",H:H,H10672),"")</f>
        <v/>
      </c>
      <c r="Q10672" s="62"/>
    </row>
    <row r="10673" customFormat="false" ht="14.25" hidden="false" customHeight="false" outlineLevel="0" collapsed="false">
      <c r="A10673" s="0" t="s">
        <v>855</v>
      </c>
      <c r="B10673" s="52" t="s">
        <v>989</v>
      </c>
      <c r="C10673" s="52" t="s">
        <v>751</v>
      </c>
      <c r="D10673" s="53" t="n">
        <v>0.1</v>
      </c>
      <c r="E10673" s="53" t="n">
        <v>40.12</v>
      </c>
      <c r="F10673" s="0" t="s">
        <v>1485</v>
      </c>
      <c r="G10673" s="0" t="str">
        <f aca="false">LEFT(B10673,2)</f>
        <v>14</v>
      </c>
      <c r="H10673" s="0" t="str">
        <f aca="false">I10673&amp;"_"&amp;G10673&amp;"_"&amp;F10673</f>
        <v>Spidssnudetfroe_14_20191029_DL2019059_AabenraaStatsskole_koersel1</v>
      </c>
      <c r="I10673" s="61" t="str">
        <f aca="false">MID(RIGHT(B10673,LEN(B10673)-3),1,FIND("_",RIGHT(B10673,LEN(B10673)-3))-1)</f>
        <v>Spidssnudetfroe</v>
      </c>
      <c r="J10673" s="61" t="str">
        <f aca="false">TRIM(SUBSTITUTE(RIGHT(B10673,FIND(I10673,B10673)+1),"_",""))</f>
        <v>eDNA</v>
      </c>
      <c r="K10673" s="0" t="n">
        <f aca="false">IFERROR(VALUE(SUBSTITUTE(E10673,".",",")),E10673)</f>
        <v>40.12</v>
      </c>
      <c r="L10673" s="61" t="str">
        <f aca="false">IF(J10673="PosK",SUMIFS(K:K,J:J,"PosK",H:H,H10673),"")</f>
        <v/>
      </c>
      <c r="M10673" s="61" t="str">
        <f aca="false">IF(J10673="PosK",SUMIFS(K:K,J:J,"NegK",H:H,H10673),"")</f>
        <v/>
      </c>
      <c r="N10673" s="61" t="str">
        <f aca="false">IF(J10673="PosK",SUMIFS(K:K,J:J,"eDNA",H:H,H10673),"")</f>
        <v/>
      </c>
      <c r="P10673" s="62"/>
      <c r="T10673" s="63"/>
      <c r="W10673" s="64"/>
    </row>
    <row r="10674" customFormat="false" ht="14.25" hidden="false" customHeight="false" outlineLevel="0" collapsed="false">
      <c r="A10674" s="0" t="s">
        <v>856</v>
      </c>
      <c r="B10674" s="52" t="s">
        <v>990</v>
      </c>
      <c r="C10674" s="52" t="s">
        <v>743</v>
      </c>
      <c r="D10674" s="53" t="n">
        <v>0.1</v>
      </c>
      <c r="E10674" s="53" t="s">
        <v>748</v>
      </c>
      <c r="F10674" s="0" t="s">
        <v>1485</v>
      </c>
      <c r="G10674" s="0" t="str">
        <f aca="false">LEFT(B10674,2)</f>
        <v>15</v>
      </c>
      <c r="H10674" s="0" t="str">
        <f aca="false">I10674&amp;"_"&amp;G10674&amp;"_"&amp;F10674</f>
        <v>KortbenetGroenFroe_15_20191029_DL2019059_AabenraaStatsskole_koersel1</v>
      </c>
      <c r="I10674" s="61" t="str">
        <f aca="false">MID(RIGHT(B10674,LEN(B10674)-3),1,FIND("_",RIGHT(B10674,LEN(B10674)-3))-1)</f>
        <v>KortbenetGroenFroe</v>
      </c>
      <c r="J10674" s="61" t="str">
        <f aca="false">TRIM(SUBSTITUTE(RIGHT(B10674,FIND(I10674,B10674)+1),"_",""))</f>
        <v>PosK</v>
      </c>
      <c r="K10674" s="0" t="str">
        <f aca="false">IFERROR(VALUE(SUBSTITUTE(E10674,".",",")),E10674)</f>
        <v>No Ct</v>
      </c>
      <c r="L10674" s="61" t="n">
        <f aca="false">IF(J10674="PosK",SUMIFS(K:K,J:J,"PosK",H:H,H10674),"")</f>
        <v>0</v>
      </c>
      <c r="M10674" s="61" t="n">
        <f aca="false">IF(J10674="PosK",SUMIFS(K:K,J:J,"NegK",H:H,H10674),"")</f>
        <v>0</v>
      </c>
      <c r="N10674" s="61" t="n">
        <f aca="false">IF(J10674="PosK",SUMIFS(K:K,J:J,"eDNA",H:H,H10674),"")</f>
        <v>0</v>
      </c>
      <c r="P10674" s="62" t="n">
        <f aca="false">IF(K10676="No Ct",0,K10676)</f>
        <v>0</v>
      </c>
      <c r="Q10674" s="62" t="n">
        <f aca="false">IF(K10677="No Ct",0,K10677)</f>
        <v>0</v>
      </c>
      <c r="R10674" s="0" t="str">
        <f aca="false">IF(AND(L10674&gt;0,M10674=0),"Valid","Invalid")</f>
        <v>Invalid</v>
      </c>
      <c r="S10674" s="0" t="str">
        <f aca="false">IF(OR(P10674&gt;1,Q10674&gt;1),"Present","Absent")</f>
        <v>Absent</v>
      </c>
      <c r="T10674" s="63" t="str">
        <f aca="false">IF(OR(AND(P10674&gt;1,P10674&lt;41),AND(Q10674&gt;1,Q10674&lt;41)),"Ct&lt;41","Ct&gt;41")</f>
        <v>Ct&gt;41</v>
      </c>
      <c r="U10674" s="0" t="str">
        <f aca="false">I10674</f>
        <v>KortbenetGroenFroe</v>
      </c>
      <c r="V10674" s="0" t="str">
        <f aca="false">MID(F10674,10,9)</f>
        <v>DL2019059</v>
      </c>
      <c r="W10674" s="64" t="str">
        <f aca="false">V10674&amp;"_"&amp;U10674&amp;"_"&amp;R10674&amp;"_"&amp;S10674&amp;"_"&amp;T10674</f>
        <v>DL2019059_KortbenetGroenFroe_Invalid_Absent_Ct&gt;41</v>
      </c>
    </row>
    <row r="10675" customFormat="false" ht="14.25" hidden="false" customHeight="false" outlineLevel="0" collapsed="false">
      <c r="A10675" s="0" t="s">
        <v>858</v>
      </c>
      <c r="B10675" s="52" t="s">
        <v>991</v>
      </c>
      <c r="C10675" s="52" t="s">
        <v>747</v>
      </c>
      <c r="D10675" s="53" t="n">
        <v>0.1</v>
      </c>
      <c r="E10675" s="53" t="s">
        <v>748</v>
      </c>
      <c r="F10675" s="0" t="s">
        <v>1485</v>
      </c>
      <c r="G10675" s="0" t="str">
        <f aca="false">LEFT(B10675,2)</f>
        <v>15</v>
      </c>
      <c r="H10675" s="0" t="str">
        <f aca="false">I10675&amp;"_"&amp;G10675&amp;"_"&amp;F10675</f>
        <v>KortbenetGroenFroe_15_20191029_DL2019059_AabenraaStatsskole_koersel1</v>
      </c>
      <c r="I10675" s="61" t="str">
        <f aca="false">MID(RIGHT(B10675,LEN(B10675)-3),1,FIND("_",RIGHT(B10675,LEN(B10675)-3))-1)</f>
        <v>KortbenetGroenFroe</v>
      </c>
      <c r="J10675" s="61" t="str">
        <f aca="false">TRIM(SUBSTITUTE(RIGHT(B10675,FIND(I10675,B10675)+1),"_",""))</f>
        <v>NegK</v>
      </c>
      <c r="K10675" s="0" t="str">
        <f aca="false">IFERROR(VALUE(SUBSTITUTE(E10675,".",",")),E10675)</f>
        <v>No Ct</v>
      </c>
      <c r="L10675" s="61" t="str">
        <f aca="false">IF(J10675="PosK",SUMIFS(K:K,J:J,"PosK",H:H,H10675),"")</f>
        <v/>
      </c>
      <c r="M10675" s="61" t="str">
        <f aca="false">IF(J10675="PosK",SUMIFS(K:K,J:J,"NegK",H:H,H10675),"")</f>
        <v/>
      </c>
      <c r="N10675" s="61" t="str">
        <f aca="false">IF(J10675="PosK",SUMIFS(K:K,J:J,"eDNA",H:H,H10675),"")</f>
        <v/>
      </c>
    </row>
    <row r="10676" customFormat="false" ht="14.25" hidden="false" customHeight="false" outlineLevel="0" collapsed="false">
      <c r="A10676" s="0" t="s">
        <v>860</v>
      </c>
      <c r="B10676" s="52" t="s">
        <v>992</v>
      </c>
      <c r="C10676" s="52" t="s">
        <v>751</v>
      </c>
      <c r="D10676" s="53" t="n">
        <v>0.1</v>
      </c>
      <c r="E10676" s="53" t="s">
        <v>748</v>
      </c>
      <c r="F10676" s="0" t="s">
        <v>1485</v>
      </c>
      <c r="G10676" s="0" t="str">
        <f aca="false">LEFT(B10676,2)</f>
        <v>15</v>
      </c>
      <c r="H10676" s="0" t="str">
        <f aca="false">I10676&amp;"_"&amp;G10676&amp;"_"&amp;F10676</f>
        <v>KortbenetGroenFroe_15_20191029_DL2019059_AabenraaStatsskole_koersel1</v>
      </c>
      <c r="I10676" s="61" t="str">
        <f aca="false">MID(RIGHT(B10676,LEN(B10676)-3),1,FIND("_",RIGHT(B10676,LEN(B10676)-3))-1)</f>
        <v>KortbenetGroenFroe</v>
      </c>
      <c r="J10676" s="61" t="str">
        <f aca="false">TRIM(SUBSTITUTE(RIGHT(B10676,FIND(I10676,B10676)+1),"_",""))</f>
        <v>eDNA</v>
      </c>
      <c r="K10676" s="0" t="str">
        <f aca="false">IFERROR(VALUE(SUBSTITUTE(E10676,".",",")),E10676)</f>
        <v>No Ct</v>
      </c>
      <c r="L10676" s="61" t="str">
        <f aca="false">IF(J10676="PosK",SUMIFS(K:K,J:J,"PosK",H:H,H10676),"")</f>
        <v/>
      </c>
      <c r="M10676" s="61" t="str">
        <f aca="false">IF(J10676="PosK",SUMIFS(K:K,J:J,"NegK",H:H,H10676),"")</f>
        <v/>
      </c>
      <c r="N10676" s="61" t="str">
        <f aca="false">IF(J10676="PosK",SUMIFS(K:K,J:J,"eDNA",H:H,H10676),"")</f>
        <v/>
      </c>
      <c r="Q10676" s="62"/>
    </row>
    <row r="10677" customFormat="false" ht="14.25" hidden="false" customHeight="false" outlineLevel="0" collapsed="false">
      <c r="A10677" s="0" t="s">
        <v>862</v>
      </c>
      <c r="B10677" s="52" t="s">
        <v>992</v>
      </c>
      <c r="C10677" s="52" t="s">
        <v>751</v>
      </c>
      <c r="D10677" s="53" t="n">
        <v>0.1</v>
      </c>
      <c r="E10677" s="53" t="s">
        <v>748</v>
      </c>
      <c r="F10677" s="0" t="s">
        <v>1485</v>
      </c>
      <c r="G10677" s="0" t="str">
        <f aca="false">LEFT(B10677,2)</f>
        <v>15</v>
      </c>
      <c r="H10677" s="0" t="str">
        <f aca="false">I10677&amp;"_"&amp;G10677&amp;"_"&amp;F10677</f>
        <v>KortbenetGroenFroe_15_20191029_DL2019059_AabenraaStatsskole_koersel1</v>
      </c>
      <c r="I10677" s="61" t="str">
        <f aca="false">MID(RIGHT(B10677,LEN(B10677)-3),1,FIND("_",RIGHT(B10677,LEN(B10677)-3))-1)</f>
        <v>KortbenetGroenFroe</v>
      </c>
      <c r="J10677" s="61" t="str">
        <f aca="false">TRIM(SUBSTITUTE(RIGHT(B10677,FIND(I10677,B10677)+1),"_",""))</f>
        <v>eDNA</v>
      </c>
      <c r="K10677" s="0" t="str">
        <f aca="false">IFERROR(VALUE(SUBSTITUTE(E10677,".",",")),E10677)</f>
        <v>No Ct</v>
      </c>
      <c r="L10677" s="61" t="str">
        <f aca="false">IF(J10677="PosK",SUMIFS(K:K,J:J,"PosK",H:H,H10677),"")</f>
        <v/>
      </c>
      <c r="M10677" s="61" t="str">
        <f aca="false">IF(J10677="PosK",SUMIFS(K:K,J:J,"NegK",H:H,H10677),"")</f>
        <v/>
      </c>
      <c r="N10677" s="61" t="str">
        <f aca="false">IF(J10677="PosK",SUMIFS(K:K,J:J,"eDNA",H:H,H10677),"")</f>
        <v/>
      </c>
      <c r="P10677" s="62"/>
      <c r="T10677" s="63"/>
      <c r="W10677" s="64"/>
    </row>
    <row r="10678" customFormat="false" ht="14.25" hidden="false" customHeight="false" outlineLevel="0" collapsed="false">
      <c r="A10678" s="0" t="s">
        <v>863</v>
      </c>
      <c r="B10678" s="52" t="s">
        <v>1212</v>
      </c>
      <c r="C10678" s="52" t="s">
        <v>743</v>
      </c>
      <c r="D10678" s="53" t="n">
        <v>0.1</v>
      </c>
      <c r="E10678" s="53" t="n">
        <v>31.84</v>
      </c>
      <c r="F10678" s="0" t="s">
        <v>1485</v>
      </c>
      <c r="G10678" s="0" t="str">
        <f aca="false">LEFT(B10678,2)</f>
        <v>16</v>
      </c>
      <c r="H10678" s="0" t="str">
        <f aca="false">I10678&amp;"_"&amp;G10678&amp;"_"&amp;F10678</f>
        <v>ButsnudetFroe_16_20191029_DL2019059_AabenraaStatsskole_koersel1</v>
      </c>
      <c r="I10678" s="61" t="str">
        <f aca="false">MID(RIGHT(B10678,LEN(B10678)-3),1,FIND("_",RIGHT(B10678,LEN(B10678)-3))-1)</f>
        <v>ButsnudetFroe</v>
      </c>
      <c r="J10678" s="61" t="str">
        <f aca="false">TRIM(SUBSTITUTE(RIGHT(B10678,FIND(I10678,B10678)+1),"_",""))</f>
        <v>PosK</v>
      </c>
      <c r="K10678" s="0" t="n">
        <f aca="false">IFERROR(VALUE(SUBSTITUTE(E10678,".",",")),E10678)</f>
        <v>31.84</v>
      </c>
      <c r="L10678" s="61" t="n">
        <f aca="false">IF(J10678="PosK",SUMIFS(K:K,J:J,"PosK",H:H,H10678),"")</f>
        <v>31.84</v>
      </c>
      <c r="M10678" s="61" t="n">
        <f aca="false">IF(J10678="PosK",SUMIFS(K:K,J:J,"NegK",H:H,H10678),"")</f>
        <v>0</v>
      </c>
      <c r="N10678" s="61" t="n">
        <f aca="false">IF(J10678="PosK",SUMIFS(K:K,J:J,"eDNA",H:H,H10678),"")</f>
        <v>0</v>
      </c>
      <c r="P10678" s="62" t="n">
        <f aca="false">IF(K10680="No Ct",0,K10680)</f>
        <v>0</v>
      </c>
      <c r="Q10678" s="62" t="n">
        <f aca="false">IF(K10681="No Ct",0,K10681)</f>
        <v>0</v>
      </c>
      <c r="R10678" s="0" t="str">
        <f aca="false">IF(AND(L10678&gt;0,M10678=0),"Valid","Invalid")</f>
        <v>Valid</v>
      </c>
      <c r="S10678" s="0" t="str">
        <f aca="false">IF(OR(P10678&gt;1,Q10678&gt;1),"Present","Absent")</f>
        <v>Absent</v>
      </c>
      <c r="T10678" s="63" t="str">
        <f aca="false">IF(OR(AND(P10678&gt;1,P10678&lt;41),AND(Q10678&gt;1,Q10678&lt;41)),"Ct&lt;41","Ct&gt;41")</f>
        <v>Ct&gt;41</v>
      </c>
      <c r="U10678" s="0" t="str">
        <f aca="false">I10678</f>
        <v>ButsnudetFroe</v>
      </c>
      <c r="V10678" s="0" t="str">
        <f aca="false">MID(F10678,10,9)</f>
        <v>DL2019059</v>
      </c>
      <c r="W10678" s="64" t="str">
        <f aca="false">V10678&amp;"_"&amp;U10678&amp;"_"&amp;R10678&amp;"_"&amp;S10678&amp;"_"&amp;T10678</f>
        <v>DL2019059_ButsnudetFroe_Valid_Absent_Ct&gt;41</v>
      </c>
    </row>
    <row r="10679" customFormat="false" ht="14.25" hidden="false" customHeight="false" outlineLevel="0" collapsed="false">
      <c r="A10679" s="0" t="s">
        <v>865</v>
      </c>
      <c r="B10679" s="52" t="s">
        <v>1213</v>
      </c>
      <c r="C10679" s="52" t="s">
        <v>747</v>
      </c>
      <c r="D10679" s="53" t="n">
        <v>0.1</v>
      </c>
      <c r="E10679" s="53" t="s">
        <v>748</v>
      </c>
      <c r="F10679" s="0" t="s">
        <v>1485</v>
      </c>
      <c r="G10679" s="0" t="str">
        <f aca="false">LEFT(B10679,2)</f>
        <v>16</v>
      </c>
      <c r="H10679" s="0" t="str">
        <f aca="false">I10679&amp;"_"&amp;G10679&amp;"_"&amp;F10679</f>
        <v>ButsnudetFroe_16_20191029_DL2019059_AabenraaStatsskole_koersel1</v>
      </c>
      <c r="I10679" s="61" t="str">
        <f aca="false">MID(RIGHT(B10679,LEN(B10679)-3),1,FIND("_",RIGHT(B10679,LEN(B10679)-3))-1)</f>
        <v>ButsnudetFroe</v>
      </c>
      <c r="J10679" s="61" t="str">
        <f aca="false">TRIM(SUBSTITUTE(RIGHT(B10679,FIND(I10679,B10679)+1),"_",""))</f>
        <v>NegK</v>
      </c>
      <c r="K10679" s="0" t="str">
        <f aca="false">IFERROR(VALUE(SUBSTITUTE(E10679,".",",")),E10679)</f>
        <v>No Ct</v>
      </c>
      <c r="L10679" s="61" t="str">
        <f aca="false">IF(J10679="PosK",SUMIFS(K:K,J:J,"PosK",H:H,H10679),"")</f>
        <v/>
      </c>
      <c r="M10679" s="61" t="str">
        <f aca="false">IF(J10679="PosK",SUMIFS(K:K,J:J,"NegK",H:H,H10679),"")</f>
        <v/>
      </c>
      <c r="N10679" s="61" t="str">
        <f aca="false">IF(J10679="PosK",SUMIFS(K:K,J:J,"eDNA",H:H,H10679),"")</f>
        <v/>
      </c>
    </row>
    <row r="10680" customFormat="false" ht="14.25" hidden="false" customHeight="false" outlineLevel="0" collapsed="false">
      <c r="A10680" s="0" t="s">
        <v>867</v>
      </c>
      <c r="B10680" s="52" t="s">
        <v>1214</v>
      </c>
      <c r="C10680" s="52" t="s">
        <v>751</v>
      </c>
      <c r="D10680" s="53" t="n">
        <v>0.1</v>
      </c>
      <c r="E10680" s="53" t="s">
        <v>748</v>
      </c>
      <c r="F10680" s="0" t="s">
        <v>1485</v>
      </c>
      <c r="G10680" s="0" t="str">
        <f aca="false">LEFT(B10680,2)</f>
        <v>16</v>
      </c>
      <c r="H10680" s="0" t="str">
        <f aca="false">I10680&amp;"_"&amp;G10680&amp;"_"&amp;F10680</f>
        <v>ButsnudetFroe_16_20191029_DL2019059_AabenraaStatsskole_koersel1</v>
      </c>
      <c r="I10680" s="61" t="str">
        <f aca="false">MID(RIGHT(B10680,LEN(B10680)-3),1,FIND("_",RIGHT(B10680,LEN(B10680)-3))-1)</f>
        <v>ButsnudetFroe</v>
      </c>
      <c r="J10680" s="61" t="str">
        <f aca="false">TRIM(SUBSTITUTE(RIGHT(B10680,FIND(I10680,B10680)+1),"_",""))</f>
        <v>eDNA</v>
      </c>
      <c r="K10680" s="0" t="str">
        <f aca="false">IFERROR(VALUE(SUBSTITUTE(E10680,".",",")),E10680)</f>
        <v>No Ct</v>
      </c>
      <c r="L10680" s="61" t="str">
        <f aca="false">IF(J10680="PosK",SUMIFS(K:K,J:J,"PosK",H:H,H10680),"")</f>
        <v/>
      </c>
      <c r="M10680" s="61" t="str">
        <f aca="false">IF(J10680="PosK",SUMIFS(K:K,J:J,"NegK",H:H,H10680),"")</f>
        <v/>
      </c>
      <c r="N10680" s="61" t="str">
        <f aca="false">IF(J10680="PosK",SUMIFS(K:K,J:J,"eDNA",H:H,H10680),"")</f>
        <v/>
      </c>
      <c r="Q10680" s="62"/>
    </row>
    <row r="10681" customFormat="false" ht="14.25" hidden="false" customHeight="false" outlineLevel="0" collapsed="false">
      <c r="A10681" s="0" t="s">
        <v>869</v>
      </c>
      <c r="B10681" s="52" t="s">
        <v>1214</v>
      </c>
      <c r="C10681" s="52" t="s">
        <v>751</v>
      </c>
      <c r="D10681" s="53" t="n">
        <v>0.1</v>
      </c>
      <c r="E10681" s="53" t="s">
        <v>748</v>
      </c>
      <c r="F10681" s="0" t="s">
        <v>1485</v>
      </c>
      <c r="G10681" s="0" t="str">
        <f aca="false">LEFT(B10681,2)</f>
        <v>16</v>
      </c>
      <c r="H10681" s="0" t="str">
        <f aca="false">I10681&amp;"_"&amp;G10681&amp;"_"&amp;F10681</f>
        <v>ButsnudetFroe_16_20191029_DL2019059_AabenraaStatsskole_koersel1</v>
      </c>
      <c r="I10681" s="61" t="str">
        <f aca="false">MID(RIGHT(B10681,LEN(B10681)-3),1,FIND("_",RIGHT(B10681,LEN(B10681)-3))-1)</f>
        <v>ButsnudetFroe</v>
      </c>
      <c r="J10681" s="61" t="str">
        <f aca="false">TRIM(SUBSTITUTE(RIGHT(B10681,FIND(I10681,B10681)+1),"_",""))</f>
        <v>eDNA</v>
      </c>
      <c r="K10681" s="0" t="str">
        <f aca="false">IFERROR(VALUE(SUBSTITUTE(E10681,".",",")),E10681)</f>
        <v>No Ct</v>
      </c>
      <c r="L10681" s="61" t="str">
        <f aca="false">IF(J10681="PosK",SUMIFS(K:K,J:J,"PosK",H:H,H10681),"")</f>
        <v/>
      </c>
      <c r="M10681" s="61" t="str">
        <f aca="false">IF(J10681="PosK",SUMIFS(K:K,J:J,"NegK",H:H,H10681),"")</f>
        <v/>
      </c>
      <c r="N10681" s="61" t="str">
        <f aca="false">IF(J10681="PosK",SUMIFS(K:K,J:J,"eDNA",H:H,H10681),"")</f>
        <v/>
      </c>
      <c r="P10681" s="62"/>
      <c r="T10681" s="63"/>
      <c r="W10681" s="64"/>
    </row>
    <row r="10682" customFormat="false" ht="14.25" hidden="false" customHeight="false" outlineLevel="0" collapsed="false">
      <c r="A10682" s="0" t="s">
        <v>870</v>
      </c>
      <c r="B10682" s="52" t="s">
        <v>996</v>
      </c>
      <c r="C10682" s="52" t="s">
        <v>743</v>
      </c>
      <c r="D10682" s="53" t="n">
        <v>0.1</v>
      </c>
      <c r="E10682" s="53" t="n">
        <v>34.74</v>
      </c>
      <c r="F10682" s="0" t="s">
        <v>1485</v>
      </c>
      <c r="G10682" s="0" t="str">
        <f aca="false">LEFT(B10682,2)</f>
        <v>17</v>
      </c>
      <c r="H10682" s="0" t="str">
        <f aca="false">I10682&amp;"_"&amp;G10682&amp;"_"&amp;F10682</f>
        <v>ButsnudetFroe_17_20191029_DL2019059_AabenraaStatsskole_koersel1</v>
      </c>
      <c r="I10682" s="61" t="str">
        <f aca="false">MID(RIGHT(B10682,LEN(B10682)-3),1,FIND("_",RIGHT(B10682,LEN(B10682)-3))-1)</f>
        <v>ButsnudetFroe</v>
      </c>
      <c r="J10682" s="61" t="str">
        <f aca="false">TRIM(SUBSTITUTE(RIGHT(B10682,FIND(I10682,B10682)+1),"_",""))</f>
        <v>PosK</v>
      </c>
      <c r="K10682" s="0" t="n">
        <f aca="false">IFERROR(VALUE(SUBSTITUTE(E10682,".",",")),E10682)</f>
        <v>34.74</v>
      </c>
      <c r="L10682" s="61" t="n">
        <f aca="false">IF(J10682="PosK",SUMIFS(K:K,J:J,"PosK",H:H,H10682),"")</f>
        <v>34.74</v>
      </c>
      <c r="M10682" s="61" t="n">
        <f aca="false">IF(J10682="PosK",SUMIFS(K:K,J:J,"NegK",H:H,H10682),"")</f>
        <v>0</v>
      </c>
      <c r="N10682" s="61" t="n">
        <f aca="false">IF(J10682="PosK",SUMIFS(K:K,J:J,"eDNA",H:H,H10682),"")</f>
        <v>0</v>
      </c>
      <c r="P10682" s="62" t="n">
        <f aca="false">IF(K10684="No Ct",0,K10684)</f>
        <v>0</v>
      </c>
      <c r="Q10682" s="62" t="n">
        <f aca="false">IF(K10685="No Ct",0,K10685)</f>
        <v>0</v>
      </c>
      <c r="R10682" s="0" t="str">
        <f aca="false">IF(AND(L10682&gt;0,M10682=0),"Valid","Invalid")</f>
        <v>Valid</v>
      </c>
      <c r="S10682" s="0" t="str">
        <f aca="false">IF(OR(P10682&gt;1,Q10682&gt;1),"Present","Absent")</f>
        <v>Absent</v>
      </c>
      <c r="T10682" s="63" t="str">
        <f aca="false">IF(OR(AND(P10682&gt;1,P10682&lt;41),AND(Q10682&gt;1,Q10682&lt;41)),"Ct&lt;41","Ct&gt;41")</f>
        <v>Ct&gt;41</v>
      </c>
      <c r="U10682" s="0" t="str">
        <f aca="false">I10682</f>
        <v>ButsnudetFroe</v>
      </c>
      <c r="V10682" s="0" t="str">
        <f aca="false">MID(F10682,10,9)</f>
        <v>DL2019059</v>
      </c>
      <c r="W10682" s="64" t="str">
        <f aca="false">V10682&amp;"_"&amp;U10682&amp;"_"&amp;R10682&amp;"_"&amp;S10682&amp;"_"&amp;T10682</f>
        <v>DL2019059_ButsnudetFroe_Valid_Absent_Ct&gt;41</v>
      </c>
    </row>
    <row r="10683" customFormat="false" ht="14.25" hidden="false" customHeight="false" outlineLevel="0" collapsed="false">
      <c r="A10683" s="0" t="s">
        <v>872</v>
      </c>
      <c r="B10683" s="52" t="s">
        <v>997</v>
      </c>
      <c r="C10683" s="52" t="s">
        <v>747</v>
      </c>
      <c r="D10683" s="53" t="n">
        <v>0.1</v>
      </c>
      <c r="E10683" s="53" t="s">
        <v>748</v>
      </c>
      <c r="F10683" s="0" t="s">
        <v>1485</v>
      </c>
      <c r="G10683" s="0" t="str">
        <f aca="false">LEFT(B10683,2)</f>
        <v>17</v>
      </c>
      <c r="H10683" s="0" t="str">
        <f aca="false">I10683&amp;"_"&amp;G10683&amp;"_"&amp;F10683</f>
        <v>ButsnudetFroe_17_20191029_DL2019059_AabenraaStatsskole_koersel1</v>
      </c>
      <c r="I10683" s="61" t="str">
        <f aca="false">MID(RIGHT(B10683,LEN(B10683)-3),1,FIND("_",RIGHT(B10683,LEN(B10683)-3))-1)</f>
        <v>ButsnudetFroe</v>
      </c>
      <c r="J10683" s="61" t="str">
        <f aca="false">TRIM(SUBSTITUTE(RIGHT(B10683,FIND(I10683,B10683)+1),"_",""))</f>
        <v>NegK</v>
      </c>
      <c r="K10683" s="0" t="str">
        <f aca="false">IFERROR(VALUE(SUBSTITUTE(E10683,".",",")),E10683)</f>
        <v>No Ct</v>
      </c>
      <c r="L10683" s="61" t="str">
        <f aca="false">IF(J10683="PosK",SUMIFS(K:K,J:J,"PosK",H:H,H10683),"")</f>
        <v/>
      </c>
      <c r="M10683" s="61" t="str">
        <f aca="false">IF(J10683="PosK",SUMIFS(K:K,J:J,"NegK",H:H,H10683),"")</f>
        <v/>
      </c>
      <c r="N10683" s="61" t="str">
        <f aca="false">IF(J10683="PosK",SUMIFS(K:K,J:J,"eDNA",H:H,H10683),"")</f>
        <v/>
      </c>
    </row>
    <row r="10684" customFormat="false" ht="14.25" hidden="false" customHeight="false" outlineLevel="0" collapsed="false">
      <c r="A10684" s="0" t="s">
        <v>874</v>
      </c>
      <c r="B10684" s="52" t="s">
        <v>998</v>
      </c>
      <c r="C10684" s="52" t="s">
        <v>751</v>
      </c>
      <c r="D10684" s="53" t="n">
        <v>0.1</v>
      </c>
      <c r="E10684" s="53" t="s">
        <v>748</v>
      </c>
      <c r="F10684" s="0" t="s">
        <v>1485</v>
      </c>
      <c r="G10684" s="0" t="str">
        <f aca="false">LEFT(B10684,2)</f>
        <v>17</v>
      </c>
      <c r="H10684" s="0" t="str">
        <f aca="false">I10684&amp;"_"&amp;G10684&amp;"_"&amp;F10684</f>
        <v>ButsnudetFroe_17_20191029_DL2019059_AabenraaStatsskole_koersel1</v>
      </c>
      <c r="I10684" s="61" t="str">
        <f aca="false">MID(RIGHT(B10684,LEN(B10684)-3),1,FIND("_",RIGHT(B10684,LEN(B10684)-3))-1)</f>
        <v>ButsnudetFroe</v>
      </c>
      <c r="J10684" s="61" t="str">
        <f aca="false">TRIM(SUBSTITUTE(RIGHT(B10684,FIND(I10684,B10684)+1),"_",""))</f>
        <v>eDNA</v>
      </c>
      <c r="K10684" s="0" t="str">
        <f aca="false">IFERROR(VALUE(SUBSTITUTE(E10684,".",",")),E10684)</f>
        <v>No Ct</v>
      </c>
      <c r="L10684" s="61" t="str">
        <f aca="false">IF(J10684="PosK",SUMIFS(K:K,J:J,"PosK",H:H,H10684),"")</f>
        <v/>
      </c>
      <c r="M10684" s="61" t="str">
        <f aca="false">IF(J10684="PosK",SUMIFS(K:K,J:J,"NegK",H:H,H10684),"")</f>
        <v/>
      </c>
      <c r="N10684" s="61" t="str">
        <f aca="false">IF(J10684="PosK",SUMIFS(K:K,J:J,"eDNA",H:H,H10684),"")</f>
        <v/>
      </c>
      <c r="Q10684" s="62"/>
    </row>
    <row r="10685" customFormat="false" ht="14.25" hidden="false" customHeight="false" outlineLevel="0" collapsed="false">
      <c r="A10685" s="0" t="s">
        <v>876</v>
      </c>
      <c r="B10685" s="52" t="s">
        <v>998</v>
      </c>
      <c r="C10685" s="52" t="s">
        <v>751</v>
      </c>
      <c r="D10685" s="53" t="n">
        <v>0.1</v>
      </c>
      <c r="E10685" s="53" t="s">
        <v>748</v>
      </c>
      <c r="F10685" s="0" t="s">
        <v>1485</v>
      </c>
      <c r="G10685" s="0" t="str">
        <f aca="false">LEFT(B10685,2)</f>
        <v>17</v>
      </c>
      <c r="H10685" s="0" t="str">
        <f aca="false">I10685&amp;"_"&amp;G10685&amp;"_"&amp;F10685</f>
        <v>ButsnudetFroe_17_20191029_DL2019059_AabenraaStatsskole_koersel1</v>
      </c>
      <c r="I10685" s="61" t="str">
        <f aca="false">MID(RIGHT(B10685,LEN(B10685)-3),1,FIND("_",RIGHT(B10685,LEN(B10685)-3))-1)</f>
        <v>ButsnudetFroe</v>
      </c>
      <c r="J10685" s="61" t="str">
        <f aca="false">TRIM(SUBSTITUTE(RIGHT(B10685,FIND(I10685,B10685)+1),"_",""))</f>
        <v>eDNA</v>
      </c>
      <c r="K10685" s="0" t="str">
        <f aca="false">IFERROR(VALUE(SUBSTITUTE(E10685,".",",")),E10685)</f>
        <v>No Ct</v>
      </c>
      <c r="L10685" s="61" t="str">
        <f aca="false">IF(J10685="PosK",SUMIFS(K:K,J:J,"PosK",H:H,H10685),"")</f>
        <v/>
      </c>
      <c r="M10685" s="61" t="str">
        <f aca="false">IF(J10685="PosK",SUMIFS(K:K,J:J,"NegK",H:H,H10685),"")</f>
        <v/>
      </c>
      <c r="N10685" s="61" t="str">
        <f aca="false">IF(J10685="PosK",SUMIFS(K:K,J:J,"eDNA",H:H,H10685),"")</f>
        <v/>
      </c>
      <c r="P10685" s="62"/>
      <c r="T10685" s="63"/>
      <c r="W10685" s="64"/>
    </row>
    <row r="10686" customFormat="false" ht="14.25" hidden="false" customHeight="false" outlineLevel="0" collapsed="false">
      <c r="A10686" s="0" t="s">
        <v>877</v>
      </c>
      <c r="B10686" s="52" t="s">
        <v>1215</v>
      </c>
      <c r="C10686" s="52" t="s">
        <v>743</v>
      </c>
      <c r="D10686" s="53" t="n">
        <v>0.1</v>
      </c>
      <c r="E10686" s="53" t="n">
        <v>27.35</v>
      </c>
      <c r="F10686" s="0" t="s">
        <v>1485</v>
      </c>
      <c r="G10686" s="0" t="str">
        <f aca="false">LEFT(B10686,2)</f>
        <v>18</v>
      </c>
      <c r="H10686" s="0" t="str">
        <f aca="false">I10686&amp;"_"&amp;G10686&amp;"_"&amp;F10686</f>
        <v>LilleVandsalamander_18_20191029_DL2019059_AabenraaStatsskole_koersel1</v>
      </c>
      <c r="I10686" s="61" t="str">
        <f aca="false">MID(RIGHT(B10686,LEN(B10686)-3),1,FIND("_",RIGHT(B10686,LEN(B10686)-3))-1)</f>
        <v>LilleVandsalamander</v>
      </c>
      <c r="J10686" s="61" t="str">
        <f aca="false">TRIM(SUBSTITUTE(RIGHT(B10686,FIND(I10686,B10686)+1),"_",""))</f>
        <v>PosK</v>
      </c>
      <c r="K10686" s="0" t="n">
        <f aca="false">IFERROR(VALUE(SUBSTITUTE(E10686,".",",")),E10686)</f>
        <v>27.35</v>
      </c>
      <c r="L10686" s="61" t="n">
        <f aca="false">IF(J10686="PosK",SUMIFS(K:K,J:J,"PosK",H:H,H10686),"")</f>
        <v>27.35</v>
      </c>
      <c r="M10686" s="61" t="n">
        <f aca="false">IF(J10686="PosK",SUMIFS(K:K,J:J,"NegK",H:H,H10686),"")</f>
        <v>0</v>
      </c>
      <c r="N10686" s="61" t="n">
        <f aca="false">IF(J10686="PosK",SUMIFS(K:K,J:J,"eDNA",H:H,H10686),"")</f>
        <v>0</v>
      </c>
      <c r="P10686" s="62" t="n">
        <f aca="false">IF(K10688="No Ct",0,K10688)</f>
        <v>0</v>
      </c>
      <c r="Q10686" s="62" t="n">
        <f aca="false">IF(K10689="No Ct",0,K10689)</f>
        <v>0</v>
      </c>
      <c r="R10686" s="0" t="str">
        <f aca="false">IF(AND(L10686&gt;0,M10686=0),"Valid","Invalid")</f>
        <v>Valid</v>
      </c>
      <c r="S10686" s="0" t="str">
        <f aca="false">IF(OR(P10686&gt;1,Q10686&gt;1),"Present","Absent")</f>
        <v>Absent</v>
      </c>
      <c r="T10686" s="63" t="str">
        <f aca="false">IF(OR(AND(P10686&gt;1,P10686&lt;41),AND(Q10686&gt;1,Q10686&lt;41)),"Ct&lt;41","Ct&gt;41")</f>
        <v>Ct&gt;41</v>
      </c>
      <c r="U10686" s="0" t="str">
        <f aca="false">I10686</f>
        <v>LilleVandsalamander</v>
      </c>
      <c r="V10686" s="0" t="str">
        <f aca="false">MID(F10686,10,9)</f>
        <v>DL2019059</v>
      </c>
      <c r="W10686" s="64" t="str">
        <f aca="false">V10686&amp;"_"&amp;U10686&amp;"_"&amp;R10686&amp;"_"&amp;S10686&amp;"_"&amp;T10686</f>
        <v>DL2019059_LilleVandsalamander_Valid_Absent_Ct&gt;41</v>
      </c>
    </row>
    <row r="10687" customFormat="false" ht="14.25" hidden="false" customHeight="false" outlineLevel="0" collapsed="false">
      <c r="A10687" s="0" t="s">
        <v>879</v>
      </c>
      <c r="B10687" s="52" t="s">
        <v>1216</v>
      </c>
      <c r="C10687" s="52" t="s">
        <v>747</v>
      </c>
      <c r="D10687" s="53" t="n">
        <v>0.1</v>
      </c>
      <c r="E10687" s="53" t="s">
        <v>748</v>
      </c>
      <c r="F10687" s="0" t="s">
        <v>1485</v>
      </c>
      <c r="G10687" s="0" t="str">
        <f aca="false">LEFT(B10687,2)</f>
        <v>18</v>
      </c>
      <c r="H10687" s="0" t="str">
        <f aca="false">I10687&amp;"_"&amp;G10687&amp;"_"&amp;F10687</f>
        <v>LilleVandsalamander_18_20191029_DL2019059_AabenraaStatsskole_koersel1</v>
      </c>
      <c r="I10687" s="61" t="str">
        <f aca="false">MID(RIGHT(B10687,LEN(B10687)-3),1,FIND("_",RIGHT(B10687,LEN(B10687)-3))-1)</f>
        <v>LilleVandsalamander</v>
      </c>
      <c r="J10687" s="61" t="str">
        <f aca="false">TRIM(SUBSTITUTE(RIGHT(B10687,FIND(I10687,B10687)+1),"_",""))</f>
        <v>NegK</v>
      </c>
      <c r="K10687" s="0" t="str">
        <f aca="false">IFERROR(VALUE(SUBSTITUTE(E10687,".",",")),E10687)</f>
        <v>No Ct</v>
      </c>
      <c r="L10687" s="61" t="str">
        <f aca="false">IF(J10687="PosK",SUMIFS(K:K,J:J,"PosK",H:H,H10687),"")</f>
        <v/>
      </c>
      <c r="M10687" s="61" t="str">
        <f aca="false">IF(J10687="PosK",SUMIFS(K:K,J:J,"NegK",H:H,H10687),"")</f>
        <v/>
      </c>
      <c r="N10687" s="61" t="str">
        <f aca="false">IF(J10687="PosK",SUMIFS(K:K,J:J,"eDNA",H:H,H10687),"")</f>
        <v/>
      </c>
    </row>
    <row r="10688" customFormat="false" ht="14.25" hidden="false" customHeight="false" outlineLevel="0" collapsed="false">
      <c r="A10688" s="0" t="s">
        <v>881</v>
      </c>
      <c r="B10688" s="52" t="s">
        <v>1217</v>
      </c>
      <c r="C10688" s="52" t="s">
        <v>751</v>
      </c>
      <c r="D10688" s="53" t="n">
        <v>0.1</v>
      </c>
      <c r="E10688" s="53" t="s">
        <v>748</v>
      </c>
      <c r="F10688" s="0" t="s">
        <v>1485</v>
      </c>
      <c r="G10688" s="0" t="str">
        <f aca="false">LEFT(B10688,2)</f>
        <v>18</v>
      </c>
      <c r="H10688" s="0" t="str">
        <f aca="false">I10688&amp;"_"&amp;G10688&amp;"_"&amp;F10688</f>
        <v>LilleVandsalamander_18_20191029_DL2019059_AabenraaStatsskole_koersel1</v>
      </c>
      <c r="I10688" s="61" t="str">
        <f aca="false">MID(RIGHT(B10688,LEN(B10688)-3),1,FIND("_",RIGHT(B10688,LEN(B10688)-3))-1)</f>
        <v>LilleVandsalamander</v>
      </c>
      <c r="J10688" s="61" t="str">
        <f aca="false">TRIM(SUBSTITUTE(RIGHT(B10688,FIND(I10688,B10688)+1),"_",""))</f>
        <v>eDNA</v>
      </c>
      <c r="K10688" s="0" t="str">
        <f aca="false">IFERROR(VALUE(SUBSTITUTE(E10688,".",",")),E10688)</f>
        <v>No Ct</v>
      </c>
      <c r="L10688" s="61" t="str">
        <f aca="false">IF(J10688="PosK",SUMIFS(K:K,J:J,"PosK",H:H,H10688),"")</f>
        <v/>
      </c>
      <c r="M10688" s="61" t="str">
        <f aca="false">IF(J10688="PosK",SUMIFS(K:K,J:J,"NegK",H:H,H10688),"")</f>
        <v/>
      </c>
      <c r="N10688" s="61" t="str">
        <f aca="false">IF(J10688="PosK",SUMIFS(K:K,J:J,"eDNA",H:H,H10688),"")</f>
        <v/>
      </c>
      <c r="Q10688" s="62"/>
    </row>
    <row r="10689" customFormat="false" ht="14.25" hidden="false" customHeight="false" outlineLevel="0" collapsed="false">
      <c r="A10689" s="0" t="s">
        <v>883</v>
      </c>
      <c r="B10689" s="52" t="s">
        <v>1217</v>
      </c>
      <c r="C10689" s="52" t="s">
        <v>751</v>
      </c>
      <c r="D10689" s="53" t="n">
        <v>0.1</v>
      </c>
      <c r="E10689" s="53" t="s">
        <v>748</v>
      </c>
      <c r="F10689" s="0" t="s">
        <v>1485</v>
      </c>
      <c r="G10689" s="0" t="str">
        <f aca="false">LEFT(B10689,2)</f>
        <v>18</v>
      </c>
      <c r="H10689" s="0" t="str">
        <f aca="false">I10689&amp;"_"&amp;G10689&amp;"_"&amp;F10689</f>
        <v>LilleVandsalamander_18_20191029_DL2019059_AabenraaStatsskole_koersel1</v>
      </c>
      <c r="I10689" s="61" t="str">
        <f aca="false">MID(RIGHT(B10689,LEN(B10689)-3),1,FIND("_",RIGHT(B10689,LEN(B10689)-3))-1)</f>
        <v>LilleVandsalamander</v>
      </c>
      <c r="J10689" s="61" t="str">
        <f aca="false">TRIM(SUBSTITUTE(RIGHT(B10689,FIND(I10689,B10689)+1),"_",""))</f>
        <v>eDNA</v>
      </c>
      <c r="K10689" s="0" t="str">
        <f aca="false">IFERROR(VALUE(SUBSTITUTE(E10689,".",",")),E10689)</f>
        <v>No Ct</v>
      </c>
      <c r="L10689" s="61" t="str">
        <f aca="false">IF(J10689="PosK",SUMIFS(K:K,J:J,"PosK",H:H,H10689),"")</f>
        <v/>
      </c>
      <c r="M10689" s="61" t="str">
        <f aca="false">IF(J10689="PosK",SUMIFS(K:K,J:J,"NegK",H:H,H10689),"")</f>
        <v/>
      </c>
      <c r="N10689" s="61" t="str">
        <f aca="false">IF(J10689="PosK",SUMIFS(K:K,J:J,"eDNA",H:H,H10689),"")</f>
        <v/>
      </c>
      <c r="P10689" s="62"/>
      <c r="T10689" s="63"/>
      <c r="W10689" s="64"/>
    </row>
    <row r="10690" customFormat="false" ht="14.25" hidden="false" customHeight="false" outlineLevel="0" collapsed="false">
      <c r="A10690" s="0" t="s">
        <v>884</v>
      </c>
      <c r="B10690" s="52" t="s">
        <v>1002</v>
      </c>
      <c r="C10690" s="52" t="s">
        <v>743</v>
      </c>
      <c r="D10690" s="53" t="n">
        <v>0.1</v>
      </c>
      <c r="E10690" s="53" t="n">
        <v>28.03</v>
      </c>
      <c r="F10690" s="0" t="s">
        <v>1485</v>
      </c>
      <c r="G10690" s="0" t="str">
        <f aca="false">LEFT(B10690,2)</f>
        <v>19</v>
      </c>
      <c r="H10690" s="0" t="str">
        <f aca="false">I10690&amp;"_"&amp;G10690&amp;"_"&amp;F10690</f>
        <v>LilleVandsalamander_19_20191029_DL2019059_AabenraaStatsskole_koersel1</v>
      </c>
      <c r="I10690" s="61" t="str">
        <f aca="false">MID(RIGHT(B10690,LEN(B10690)-3),1,FIND("_",RIGHT(B10690,LEN(B10690)-3))-1)</f>
        <v>LilleVandsalamander</v>
      </c>
      <c r="J10690" s="61" t="str">
        <f aca="false">TRIM(SUBSTITUTE(RIGHT(B10690,FIND(I10690,B10690)+1),"_",""))</f>
        <v>PosK</v>
      </c>
      <c r="K10690" s="0" t="n">
        <f aca="false">IFERROR(VALUE(SUBSTITUTE(E10690,".",",")),E10690)</f>
        <v>28.03</v>
      </c>
      <c r="L10690" s="61" t="n">
        <f aca="false">IF(J10690="PosK",SUMIFS(K:K,J:J,"PosK",H:H,H10690),"")</f>
        <v>28.03</v>
      </c>
      <c r="M10690" s="61" t="n">
        <f aca="false">IF(J10690="PosK",SUMIFS(K:K,J:J,"NegK",H:H,H10690),"")</f>
        <v>0</v>
      </c>
      <c r="N10690" s="61" t="n">
        <f aca="false">IF(J10690="PosK",SUMIFS(K:K,J:J,"eDNA",H:H,H10690),"")</f>
        <v>0</v>
      </c>
      <c r="P10690" s="62" t="n">
        <f aca="false">IF(K10692="No Ct",0,K10692)</f>
        <v>0</v>
      </c>
      <c r="Q10690" s="62" t="n">
        <f aca="false">IF(K10693="No Ct",0,K10693)</f>
        <v>0</v>
      </c>
      <c r="R10690" s="0" t="str">
        <f aca="false">IF(AND(L10690&gt;0,M10690=0),"Valid","Invalid")</f>
        <v>Valid</v>
      </c>
      <c r="S10690" s="0" t="str">
        <f aca="false">IF(OR(P10690&gt;1,Q10690&gt;1),"Present","Absent")</f>
        <v>Absent</v>
      </c>
      <c r="T10690" s="63" t="str">
        <f aca="false">IF(OR(AND(P10690&gt;1,P10690&lt;41),AND(Q10690&gt;1,Q10690&lt;41)),"Ct&lt;41","Ct&gt;41")</f>
        <v>Ct&gt;41</v>
      </c>
      <c r="U10690" s="0" t="str">
        <f aca="false">I10690</f>
        <v>LilleVandsalamander</v>
      </c>
      <c r="V10690" s="0" t="str">
        <f aca="false">MID(F10690,10,9)</f>
        <v>DL2019059</v>
      </c>
      <c r="W10690" s="64" t="str">
        <f aca="false">V10690&amp;"_"&amp;U10690&amp;"_"&amp;R10690&amp;"_"&amp;S10690&amp;"_"&amp;T10690</f>
        <v>DL2019059_LilleVandsalamander_Valid_Absent_Ct&gt;41</v>
      </c>
    </row>
    <row r="10691" customFormat="false" ht="14.25" hidden="false" customHeight="false" outlineLevel="0" collapsed="false">
      <c r="A10691" s="0" t="s">
        <v>886</v>
      </c>
      <c r="B10691" s="52" t="s">
        <v>1003</v>
      </c>
      <c r="C10691" s="52" t="s">
        <v>747</v>
      </c>
      <c r="D10691" s="53" t="n">
        <v>0.1</v>
      </c>
      <c r="E10691" s="53" t="s">
        <v>748</v>
      </c>
      <c r="F10691" s="0" t="s">
        <v>1485</v>
      </c>
      <c r="G10691" s="0" t="str">
        <f aca="false">LEFT(B10691,2)</f>
        <v>19</v>
      </c>
      <c r="H10691" s="0" t="str">
        <f aca="false">I10691&amp;"_"&amp;G10691&amp;"_"&amp;F10691</f>
        <v>LilleVandsalamander_19_20191029_DL2019059_AabenraaStatsskole_koersel1</v>
      </c>
      <c r="I10691" s="61" t="str">
        <f aca="false">MID(RIGHT(B10691,LEN(B10691)-3),1,FIND("_",RIGHT(B10691,LEN(B10691)-3))-1)</f>
        <v>LilleVandsalamander</v>
      </c>
      <c r="J10691" s="61" t="str">
        <f aca="false">TRIM(SUBSTITUTE(RIGHT(B10691,FIND(I10691,B10691)+1),"_",""))</f>
        <v>NegK</v>
      </c>
      <c r="K10691" s="0" t="str">
        <f aca="false">IFERROR(VALUE(SUBSTITUTE(E10691,".",",")),E10691)</f>
        <v>No Ct</v>
      </c>
      <c r="L10691" s="61" t="str">
        <f aca="false">IF(J10691="PosK",SUMIFS(K:K,J:J,"PosK",H:H,H10691),"")</f>
        <v/>
      </c>
      <c r="M10691" s="61" t="str">
        <f aca="false">IF(J10691="PosK",SUMIFS(K:K,J:J,"NegK",H:H,H10691),"")</f>
        <v/>
      </c>
      <c r="N10691" s="61" t="str">
        <f aca="false">IF(J10691="PosK",SUMIFS(K:K,J:J,"eDNA",H:H,H10691),"")</f>
        <v/>
      </c>
    </row>
    <row r="10692" customFormat="false" ht="14.25" hidden="false" customHeight="false" outlineLevel="0" collapsed="false">
      <c r="A10692" s="0" t="s">
        <v>888</v>
      </c>
      <c r="B10692" s="52" t="s">
        <v>1004</v>
      </c>
      <c r="C10692" s="52" t="s">
        <v>751</v>
      </c>
      <c r="D10692" s="53" t="n">
        <v>0.1</v>
      </c>
      <c r="E10692" s="53" t="s">
        <v>748</v>
      </c>
      <c r="F10692" s="0" t="s">
        <v>1485</v>
      </c>
      <c r="G10692" s="0" t="str">
        <f aca="false">LEFT(B10692,2)</f>
        <v>19</v>
      </c>
      <c r="H10692" s="0" t="str">
        <f aca="false">I10692&amp;"_"&amp;G10692&amp;"_"&amp;F10692</f>
        <v>LilleVandsalamander_19_20191029_DL2019059_AabenraaStatsskole_koersel1</v>
      </c>
      <c r="I10692" s="61" t="str">
        <f aca="false">MID(RIGHT(B10692,LEN(B10692)-3),1,FIND("_",RIGHT(B10692,LEN(B10692)-3))-1)</f>
        <v>LilleVandsalamander</v>
      </c>
      <c r="J10692" s="61" t="str">
        <f aca="false">TRIM(SUBSTITUTE(RIGHT(B10692,FIND(I10692,B10692)+1),"_",""))</f>
        <v>eDNA</v>
      </c>
      <c r="K10692" s="0" t="str">
        <f aca="false">IFERROR(VALUE(SUBSTITUTE(E10692,".",",")),E10692)</f>
        <v>No Ct</v>
      </c>
      <c r="L10692" s="61" t="str">
        <f aca="false">IF(J10692="PosK",SUMIFS(K:K,J:J,"PosK",H:H,H10692),"")</f>
        <v/>
      </c>
      <c r="M10692" s="61" t="str">
        <f aca="false">IF(J10692="PosK",SUMIFS(K:K,J:J,"NegK",H:H,H10692),"")</f>
        <v/>
      </c>
      <c r="N10692" s="61" t="str">
        <f aca="false">IF(J10692="PosK",SUMIFS(K:K,J:J,"eDNA",H:H,H10692),"")</f>
        <v/>
      </c>
      <c r="Q10692" s="62"/>
    </row>
    <row r="10693" customFormat="false" ht="14.25" hidden="false" customHeight="false" outlineLevel="0" collapsed="false">
      <c r="A10693" s="0" t="s">
        <v>890</v>
      </c>
      <c r="B10693" s="52" t="s">
        <v>1004</v>
      </c>
      <c r="C10693" s="52" t="s">
        <v>751</v>
      </c>
      <c r="D10693" s="53" t="n">
        <v>0.1</v>
      </c>
      <c r="E10693" s="53" t="s">
        <v>748</v>
      </c>
      <c r="F10693" s="0" t="s">
        <v>1485</v>
      </c>
      <c r="G10693" s="0" t="str">
        <f aca="false">LEFT(B10693,2)</f>
        <v>19</v>
      </c>
      <c r="H10693" s="0" t="str">
        <f aca="false">I10693&amp;"_"&amp;G10693&amp;"_"&amp;F10693</f>
        <v>LilleVandsalamander_19_20191029_DL2019059_AabenraaStatsskole_koersel1</v>
      </c>
      <c r="I10693" s="61" t="str">
        <f aca="false">MID(RIGHT(B10693,LEN(B10693)-3),1,FIND("_",RIGHT(B10693,LEN(B10693)-3))-1)</f>
        <v>LilleVandsalamander</v>
      </c>
      <c r="J10693" s="61" t="str">
        <f aca="false">TRIM(SUBSTITUTE(RIGHT(B10693,FIND(I10693,B10693)+1),"_",""))</f>
        <v>eDNA</v>
      </c>
      <c r="K10693" s="0" t="str">
        <f aca="false">IFERROR(VALUE(SUBSTITUTE(E10693,".",",")),E10693)</f>
        <v>No Ct</v>
      </c>
      <c r="L10693" s="61" t="str">
        <f aca="false">IF(J10693="PosK",SUMIFS(K:K,J:J,"PosK",H:H,H10693),"")</f>
        <v/>
      </c>
      <c r="M10693" s="61" t="str">
        <f aca="false">IF(J10693="PosK",SUMIFS(K:K,J:J,"NegK",H:H,H10693),"")</f>
        <v/>
      </c>
      <c r="N10693" s="61" t="str">
        <f aca="false">IF(J10693="PosK",SUMIFS(K:K,J:J,"eDNA",H:H,H10693),"")</f>
        <v/>
      </c>
      <c r="P10693" s="62"/>
      <c r="T10693" s="63"/>
      <c r="W10693" s="64"/>
    </row>
    <row r="10694" customFormat="false" ht="14.25" hidden="false" customHeight="false" outlineLevel="0" collapsed="false">
      <c r="A10694" s="0" t="s">
        <v>891</v>
      </c>
      <c r="B10694" s="52" t="s">
        <v>1218</v>
      </c>
      <c r="C10694" s="52" t="s">
        <v>743</v>
      </c>
      <c r="D10694" s="53" t="n">
        <v>0.1</v>
      </c>
      <c r="E10694" s="53" t="n">
        <v>32.18</v>
      </c>
      <c r="F10694" s="0" t="s">
        <v>1485</v>
      </c>
      <c r="G10694" s="0" t="str">
        <f aca="false">LEFT(B10694,2)</f>
        <v>20</v>
      </c>
      <c r="H10694" s="0" t="str">
        <f aca="false">I10694&amp;"_"&amp;G10694&amp;"_"&amp;F10694</f>
        <v>Skalle_20_20191029_DL2019059_AabenraaStatsskole_koersel1</v>
      </c>
      <c r="I10694" s="61" t="str">
        <f aca="false">MID(RIGHT(B10694,LEN(B10694)-3),1,FIND("_",RIGHT(B10694,LEN(B10694)-3))-1)</f>
        <v>Skalle</v>
      </c>
      <c r="J10694" s="61" t="str">
        <f aca="false">TRIM(SUBSTITUTE(RIGHT(B10694,FIND(I10694,B10694)+1),"_",""))</f>
        <v>PosK</v>
      </c>
      <c r="K10694" s="0" t="n">
        <f aca="false">IFERROR(VALUE(SUBSTITUTE(E10694,".",",")),E10694)</f>
        <v>32.18</v>
      </c>
      <c r="L10694" s="61" t="n">
        <f aca="false">IF(J10694="PosK",SUMIFS(K:K,J:J,"PosK",H:H,H10694),"")</f>
        <v>32.18</v>
      </c>
      <c r="M10694" s="61" t="n">
        <f aca="false">IF(J10694="PosK",SUMIFS(K:K,J:J,"NegK",H:H,H10694),"")</f>
        <v>0</v>
      </c>
      <c r="N10694" s="61" t="n">
        <f aca="false">IF(J10694="PosK",SUMIFS(K:K,J:J,"eDNA",H:H,H10694),"")</f>
        <v>64.16</v>
      </c>
      <c r="P10694" s="62" t="n">
        <f aca="false">IF(K10696="No Ct",0,K10696)</f>
        <v>32.14</v>
      </c>
      <c r="Q10694" s="62" t="n">
        <f aca="false">IF(K10697="No Ct",0,K10697)</f>
        <v>32.02</v>
      </c>
      <c r="R10694" s="0" t="str">
        <f aca="false">IF(AND(L10694&gt;0,M10694=0),"Valid","Invalid")</f>
        <v>Valid</v>
      </c>
      <c r="S10694" s="0" t="str">
        <f aca="false">IF(OR(P10694&gt;1,Q10694&gt;1),"Present","Absent")</f>
        <v>Present</v>
      </c>
      <c r="T10694" s="63" t="str">
        <f aca="false">IF(OR(AND(P10694&gt;1,P10694&lt;41),AND(Q10694&gt;1,Q10694&lt;41)),"Ct&lt;41","Ct&gt;41")</f>
        <v>Ct&lt;41</v>
      </c>
      <c r="U10694" s="0" t="str">
        <f aca="false">I10694</f>
        <v>Skalle</v>
      </c>
      <c r="V10694" s="0" t="str">
        <f aca="false">MID(F10694,10,9)</f>
        <v>DL2019059</v>
      </c>
      <c r="W10694" s="64" t="str">
        <f aca="false">V10694&amp;"_"&amp;U10694&amp;"_"&amp;R10694&amp;"_"&amp;S10694&amp;"_"&amp;T10694</f>
        <v>DL2019059_Skalle_Valid_Present_Ct&lt;41</v>
      </c>
    </row>
    <row r="10695" customFormat="false" ht="14.25" hidden="false" customHeight="false" outlineLevel="0" collapsed="false">
      <c r="A10695" s="0" t="s">
        <v>893</v>
      </c>
      <c r="B10695" s="52" t="s">
        <v>1219</v>
      </c>
      <c r="C10695" s="52" t="s">
        <v>747</v>
      </c>
      <c r="D10695" s="53" t="n">
        <v>0.1</v>
      </c>
      <c r="E10695" s="53" t="s">
        <v>748</v>
      </c>
      <c r="F10695" s="0" t="s">
        <v>1485</v>
      </c>
      <c r="G10695" s="0" t="str">
        <f aca="false">LEFT(B10695,2)</f>
        <v>20</v>
      </c>
      <c r="H10695" s="0" t="str">
        <f aca="false">I10695&amp;"_"&amp;G10695&amp;"_"&amp;F10695</f>
        <v>Skalle_20_20191029_DL2019059_AabenraaStatsskole_koersel1</v>
      </c>
      <c r="I10695" s="61" t="str">
        <f aca="false">MID(RIGHT(B10695,LEN(B10695)-3),1,FIND("_",RIGHT(B10695,LEN(B10695)-3))-1)</f>
        <v>Skalle</v>
      </c>
      <c r="J10695" s="61" t="str">
        <f aca="false">TRIM(SUBSTITUTE(RIGHT(B10695,FIND(I10695,B10695)+1),"_",""))</f>
        <v>NegK</v>
      </c>
      <c r="K10695" s="0" t="str">
        <f aca="false">IFERROR(VALUE(SUBSTITUTE(E10695,".",",")),E10695)</f>
        <v>No Ct</v>
      </c>
      <c r="L10695" s="61" t="str">
        <f aca="false">IF(J10695="PosK",SUMIFS(K:K,J:J,"PosK",H:H,H10695),"")</f>
        <v/>
      </c>
      <c r="M10695" s="61" t="str">
        <f aca="false">IF(J10695="PosK",SUMIFS(K:K,J:J,"NegK",H:H,H10695),"")</f>
        <v/>
      </c>
      <c r="N10695" s="61" t="str">
        <f aca="false">IF(J10695="PosK",SUMIFS(K:K,J:J,"eDNA",H:H,H10695),"")</f>
        <v/>
      </c>
    </row>
    <row r="10696" customFormat="false" ht="14.25" hidden="false" customHeight="false" outlineLevel="0" collapsed="false">
      <c r="A10696" s="0" t="s">
        <v>895</v>
      </c>
      <c r="B10696" s="52" t="s">
        <v>1220</v>
      </c>
      <c r="C10696" s="52" t="s">
        <v>751</v>
      </c>
      <c r="D10696" s="53" t="n">
        <v>0.1</v>
      </c>
      <c r="E10696" s="53" t="n">
        <v>32.14</v>
      </c>
      <c r="F10696" s="0" t="s">
        <v>1485</v>
      </c>
      <c r="G10696" s="0" t="str">
        <f aca="false">LEFT(B10696,2)</f>
        <v>20</v>
      </c>
      <c r="H10696" s="0" t="str">
        <f aca="false">I10696&amp;"_"&amp;G10696&amp;"_"&amp;F10696</f>
        <v>Skalle_20_20191029_DL2019059_AabenraaStatsskole_koersel1</v>
      </c>
      <c r="I10696" s="61" t="str">
        <f aca="false">MID(RIGHT(B10696,LEN(B10696)-3),1,FIND("_",RIGHT(B10696,LEN(B10696)-3))-1)</f>
        <v>Skalle</v>
      </c>
      <c r="J10696" s="61" t="str">
        <f aca="false">TRIM(SUBSTITUTE(RIGHT(B10696,FIND(I10696,B10696)+1),"_",""))</f>
        <v>eDNA</v>
      </c>
      <c r="K10696" s="0" t="n">
        <f aca="false">IFERROR(VALUE(SUBSTITUTE(E10696,".",",")),E10696)</f>
        <v>32.14</v>
      </c>
      <c r="L10696" s="61" t="str">
        <f aca="false">IF(J10696="PosK",SUMIFS(K:K,J:J,"PosK",H:H,H10696),"")</f>
        <v/>
      </c>
      <c r="M10696" s="61" t="str">
        <f aca="false">IF(J10696="PosK",SUMIFS(K:K,J:J,"NegK",H:H,H10696),"")</f>
        <v/>
      </c>
      <c r="N10696" s="61" t="str">
        <f aca="false">IF(J10696="PosK",SUMIFS(K:K,J:J,"eDNA",H:H,H10696),"")</f>
        <v/>
      </c>
      <c r="Q10696" s="62"/>
    </row>
    <row r="10697" customFormat="false" ht="14.25" hidden="false" customHeight="false" outlineLevel="0" collapsed="false">
      <c r="A10697" s="0" t="s">
        <v>897</v>
      </c>
      <c r="B10697" s="52" t="s">
        <v>1220</v>
      </c>
      <c r="C10697" s="52" t="s">
        <v>751</v>
      </c>
      <c r="D10697" s="53" t="n">
        <v>0.1</v>
      </c>
      <c r="E10697" s="53" t="n">
        <v>32.02</v>
      </c>
      <c r="F10697" s="0" t="s">
        <v>1485</v>
      </c>
      <c r="G10697" s="0" t="str">
        <f aca="false">LEFT(B10697,2)</f>
        <v>20</v>
      </c>
      <c r="H10697" s="0" t="str">
        <f aca="false">I10697&amp;"_"&amp;G10697&amp;"_"&amp;F10697</f>
        <v>Skalle_20_20191029_DL2019059_AabenraaStatsskole_koersel1</v>
      </c>
      <c r="I10697" s="61" t="str">
        <f aca="false">MID(RIGHT(B10697,LEN(B10697)-3),1,FIND("_",RIGHT(B10697,LEN(B10697)-3))-1)</f>
        <v>Skalle</v>
      </c>
      <c r="J10697" s="61" t="str">
        <f aca="false">TRIM(SUBSTITUTE(RIGHT(B10697,FIND(I10697,B10697)+1),"_",""))</f>
        <v>eDNA</v>
      </c>
      <c r="K10697" s="0" t="n">
        <f aca="false">IFERROR(VALUE(SUBSTITUTE(E10697,".",",")),E10697)</f>
        <v>32.02</v>
      </c>
      <c r="L10697" s="61" t="str">
        <f aca="false">IF(J10697="PosK",SUMIFS(K:K,J:J,"PosK",H:H,H10697),"")</f>
        <v/>
      </c>
      <c r="M10697" s="61" t="str">
        <f aca="false">IF(J10697="PosK",SUMIFS(K:K,J:J,"NegK",H:H,H10697),"")</f>
        <v/>
      </c>
      <c r="N10697" s="61" t="str">
        <f aca="false">IF(J10697="PosK",SUMIFS(K:K,J:J,"eDNA",H:H,H10697),"")</f>
        <v/>
      </c>
      <c r="P10697" s="62"/>
      <c r="T10697" s="63"/>
      <c r="W10697" s="64"/>
    </row>
    <row r="10698" customFormat="false" ht="14.25" hidden="false" customHeight="false" outlineLevel="0" collapsed="false">
      <c r="A10698" s="0" t="s">
        <v>898</v>
      </c>
      <c r="B10698" s="52" t="s">
        <v>1008</v>
      </c>
      <c r="C10698" s="52" t="s">
        <v>743</v>
      </c>
      <c r="D10698" s="53" t="n">
        <v>0.1</v>
      </c>
      <c r="E10698" s="53" t="n">
        <v>33.89</v>
      </c>
      <c r="F10698" s="0" t="s">
        <v>1485</v>
      </c>
      <c r="G10698" s="0" t="str">
        <f aca="false">LEFT(B10698,2)</f>
        <v>21</v>
      </c>
      <c r="H10698" s="0" t="str">
        <f aca="false">I10698&amp;"_"&amp;G10698&amp;"_"&amp;F10698</f>
        <v>Skalle_21_20191029_DL2019059_AabenraaStatsskole_koersel1</v>
      </c>
      <c r="I10698" s="61" t="str">
        <f aca="false">MID(RIGHT(B10698,LEN(B10698)-3),1,FIND("_",RIGHT(B10698,LEN(B10698)-3))-1)</f>
        <v>Skalle</v>
      </c>
      <c r="J10698" s="61" t="str">
        <f aca="false">TRIM(SUBSTITUTE(RIGHT(B10698,FIND(I10698,B10698)+1),"_",""))</f>
        <v>PosK</v>
      </c>
      <c r="K10698" s="0" t="n">
        <f aca="false">IFERROR(VALUE(SUBSTITUTE(E10698,".",",")),E10698)</f>
        <v>33.89</v>
      </c>
      <c r="L10698" s="61" t="n">
        <f aca="false">IF(J10698="PosK",SUMIFS(K:K,J:J,"PosK",H:H,H10698),"")</f>
        <v>33.89</v>
      </c>
      <c r="M10698" s="61" t="n">
        <f aca="false">IF(J10698="PosK",SUMIFS(K:K,J:J,"NegK",H:H,H10698),"")</f>
        <v>0</v>
      </c>
      <c r="N10698" s="61" t="n">
        <f aca="false">IF(J10698="PosK",SUMIFS(K:K,J:J,"eDNA",H:H,H10698),"")</f>
        <v>63.01</v>
      </c>
      <c r="P10698" s="62" t="n">
        <f aca="false">IF(K10700="No Ct",0,K10700)</f>
        <v>31.28</v>
      </c>
      <c r="Q10698" s="62" t="n">
        <f aca="false">IF(K10701="No Ct",0,K10701)</f>
        <v>31.73</v>
      </c>
      <c r="R10698" s="0" t="str">
        <f aca="false">IF(AND(L10698&gt;0,M10698=0),"Valid","Invalid")</f>
        <v>Valid</v>
      </c>
      <c r="S10698" s="0" t="str">
        <f aca="false">IF(OR(P10698&gt;1,Q10698&gt;1),"Present","Absent")</f>
        <v>Present</v>
      </c>
      <c r="T10698" s="63" t="str">
        <f aca="false">IF(OR(AND(P10698&gt;1,P10698&lt;41),AND(Q10698&gt;1,Q10698&lt;41)),"Ct&lt;41","Ct&gt;41")</f>
        <v>Ct&lt;41</v>
      </c>
      <c r="U10698" s="0" t="str">
        <f aca="false">I10698</f>
        <v>Skalle</v>
      </c>
      <c r="V10698" s="0" t="str">
        <f aca="false">MID(F10698,10,9)</f>
        <v>DL2019059</v>
      </c>
      <c r="W10698" s="64" t="str">
        <f aca="false">V10698&amp;"_"&amp;U10698&amp;"_"&amp;R10698&amp;"_"&amp;S10698&amp;"_"&amp;T10698</f>
        <v>DL2019059_Skalle_Valid_Present_Ct&lt;41</v>
      </c>
    </row>
    <row r="10699" customFormat="false" ht="14.25" hidden="false" customHeight="false" outlineLevel="0" collapsed="false">
      <c r="A10699" s="0" t="s">
        <v>900</v>
      </c>
      <c r="B10699" s="52" t="s">
        <v>1009</v>
      </c>
      <c r="C10699" s="52" t="s">
        <v>747</v>
      </c>
      <c r="D10699" s="53" t="n">
        <v>0.1</v>
      </c>
      <c r="E10699" s="53" t="s">
        <v>748</v>
      </c>
      <c r="F10699" s="0" t="s">
        <v>1485</v>
      </c>
      <c r="G10699" s="0" t="str">
        <f aca="false">LEFT(B10699,2)</f>
        <v>21</v>
      </c>
      <c r="H10699" s="0" t="str">
        <f aca="false">I10699&amp;"_"&amp;G10699&amp;"_"&amp;F10699</f>
        <v>Skalle_21_20191029_DL2019059_AabenraaStatsskole_koersel1</v>
      </c>
      <c r="I10699" s="61" t="str">
        <f aca="false">MID(RIGHT(B10699,LEN(B10699)-3),1,FIND("_",RIGHT(B10699,LEN(B10699)-3))-1)</f>
        <v>Skalle</v>
      </c>
      <c r="J10699" s="61" t="str">
        <f aca="false">TRIM(SUBSTITUTE(RIGHT(B10699,FIND(I10699,B10699)+1),"_",""))</f>
        <v>NegK</v>
      </c>
      <c r="K10699" s="0" t="str">
        <f aca="false">IFERROR(VALUE(SUBSTITUTE(E10699,".",",")),E10699)</f>
        <v>No Ct</v>
      </c>
      <c r="L10699" s="61" t="str">
        <f aca="false">IF(J10699="PosK",SUMIFS(K:K,J:J,"PosK",H:H,H10699),"")</f>
        <v/>
      </c>
      <c r="M10699" s="61" t="str">
        <f aca="false">IF(J10699="PosK",SUMIFS(K:K,J:J,"NegK",H:H,H10699),"")</f>
        <v/>
      </c>
      <c r="N10699" s="61" t="str">
        <f aca="false">IF(J10699="PosK",SUMIFS(K:K,J:J,"eDNA",H:H,H10699),"")</f>
        <v/>
      </c>
    </row>
    <row r="10700" customFormat="false" ht="14.25" hidden="false" customHeight="false" outlineLevel="0" collapsed="false">
      <c r="A10700" s="0" t="s">
        <v>902</v>
      </c>
      <c r="B10700" s="52" t="s">
        <v>1010</v>
      </c>
      <c r="C10700" s="52" t="s">
        <v>751</v>
      </c>
      <c r="D10700" s="53" t="n">
        <v>0.1</v>
      </c>
      <c r="E10700" s="53" t="n">
        <v>31.28</v>
      </c>
      <c r="F10700" s="0" t="s">
        <v>1485</v>
      </c>
      <c r="G10700" s="0" t="str">
        <f aca="false">LEFT(B10700,2)</f>
        <v>21</v>
      </c>
      <c r="H10700" s="0" t="str">
        <f aca="false">I10700&amp;"_"&amp;G10700&amp;"_"&amp;F10700</f>
        <v>Skalle_21_20191029_DL2019059_AabenraaStatsskole_koersel1</v>
      </c>
      <c r="I10700" s="61" t="str">
        <f aca="false">MID(RIGHT(B10700,LEN(B10700)-3),1,FIND("_",RIGHT(B10700,LEN(B10700)-3))-1)</f>
        <v>Skalle</v>
      </c>
      <c r="J10700" s="61" t="str">
        <f aca="false">TRIM(SUBSTITUTE(RIGHT(B10700,FIND(I10700,B10700)+1),"_",""))</f>
        <v>eDNA</v>
      </c>
      <c r="K10700" s="0" t="n">
        <f aca="false">IFERROR(VALUE(SUBSTITUTE(E10700,".",",")),E10700)</f>
        <v>31.28</v>
      </c>
      <c r="L10700" s="61" t="str">
        <f aca="false">IF(J10700="PosK",SUMIFS(K:K,J:J,"PosK",H:H,H10700),"")</f>
        <v/>
      </c>
      <c r="M10700" s="61" t="str">
        <f aca="false">IF(J10700="PosK",SUMIFS(K:K,J:J,"NegK",H:H,H10700),"")</f>
        <v/>
      </c>
      <c r="N10700" s="61" t="str">
        <f aca="false">IF(J10700="PosK",SUMIFS(K:K,J:J,"eDNA",H:H,H10700),"")</f>
        <v/>
      </c>
      <c r="Q10700" s="62"/>
    </row>
    <row r="10701" customFormat="false" ht="14.25" hidden="false" customHeight="false" outlineLevel="0" collapsed="false">
      <c r="A10701" s="0" t="s">
        <v>904</v>
      </c>
      <c r="B10701" s="52" t="s">
        <v>1010</v>
      </c>
      <c r="C10701" s="52" t="s">
        <v>751</v>
      </c>
      <c r="D10701" s="53" t="n">
        <v>0.1</v>
      </c>
      <c r="E10701" s="53" t="n">
        <v>31.73</v>
      </c>
      <c r="F10701" s="0" t="s">
        <v>1485</v>
      </c>
      <c r="G10701" s="0" t="str">
        <f aca="false">LEFT(B10701,2)</f>
        <v>21</v>
      </c>
      <c r="H10701" s="0" t="str">
        <f aca="false">I10701&amp;"_"&amp;G10701&amp;"_"&amp;F10701</f>
        <v>Skalle_21_20191029_DL2019059_AabenraaStatsskole_koersel1</v>
      </c>
      <c r="I10701" s="61" t="str">
        <f aca="false">MID(RIGHT(B10701,LEN(B10701)-3),1,FIND("_",RIGHT(B10701,LEN(B10701)-3))-1)</f>
        <v>Skalle</v>
      </c>
      <c r="J10701" s="61" t="str">
        <f aca="false">TRIM(SUBSTITUTE(RIGHT(B10701,FIND(I10701,B10701)+1),"_",""))</f>
        <v>eDNA</v>
      </c>
      <c r="K10701" s="0" t="n">
        <f aca="false">IFERROR(VALUE(SUBSTITUTE(E10701,".",",")),E10701)</f>
        <v>31.73</v>
      </c>
      <c r="L10701" s="61" t="str">
        <f aca="false">IF(J10701="PosK",SUMIFS(K:K,J:J,"PosK",H:H,H10701),"")</f>
        <v/>
      </c>
      <c r="M10701" s="61" t="str">
        <f aca="false">IF(J10701="PosK",SUMIFS(K:K,J:J,"NegK",H:H,H10701),"")</f>
        <v/>
      </c>
      <c r="N10701" s="61" t="str">
        <f aca="false">IF(J10701="PosK",SUMIFS(K:K,J:J,"eDNA",H:H,H10701),"")</f>
        <v/>
      </c>
      <c r="P10701" s="62"/>
      <c r="T10701" s="63"/>
      <c r="W10701" s="64"/>
    </row>
    <row r="10702" customFormat="false" ht="14.25" hidden="false" customHeight="false" outlineLevel="0" collapsed="false">
      <c r="A10702" s="0" t="s">
        <v>905</v>
      </c>
      <c r="B10702" s="52" t="s">
        <v>1221</v>
      </c>
      <c r="C10702" s="52" t="s">
        <v>743</v>
      </c>
      <c r="D10702" s="53" t="n">
        <v>0.1</v>
      </c>
      <c r="E10702" s="53" t="n">
        <v>32.65</v>
      </c>
      <c r="F10702" s="0" t="s">
        <v>1485</v>
      </c>
      <c r="G10702" s="0" t="str">
        <f aca="false">LEFT(B10702,2)</f>
        <v>22</v>
      </c>
      <c r="H10702" s="0" t="str">
        <f aca="false">I10702&amp;"_"&amp;G10702&amp;"_"&amp;F10702</f>
        <v>Karusse_22_20191029_DL2019059_AabenraaStatsskole_koersel1</v>
      </c>
      <c r="I10702" s="61" t="str">
        <f aca="false">MID(RIGHT(B10702,LEN(B10702)-3),1,FIND("_",RIGHT(B10702,LEN(B10702)-3))-1)</f>
        <v>Karusse</v>
      </c>
      <c r="J10702" s="61" t="str">
        <f aca="false">TRIM(SUBSTITUTE(RIGHT(B10702,FIND(I10702,B10702)+1),"_",""))</f>
        <v>PosK</v>
      </c>
      <c r="K10702" s="0" t="n">
        <f aca="false">IFERROR(VALUE(SUBSTITUTE(E10702,".",",")),E10702)</f>
        <v>32.65</v>
      </c>
      <c r="L10702" s="61" t="n">
        <f aca="false">IF(J10702="PosK",SUMIFS(K:K,J:J,"PosK",H:H,H10702),"")</f>
        <v>32.65</v>
      </c>
      <c r="M10702" s="61" t="n">
        <f aca="false">IF(J10702="PosK",SUMIFS(K:K,J:J,"NegK",H:H,H10702),"")</f>
        <v>0</v>
      </c>
      <c r="N10702" s="61" t="n">
        <f aca="false">IF(J10702="PosK",SUMIFS(K:K,J:J,"eDNA",H:H,H10702),"")</f>
        <v>0</v>
      </c>
      <c r="P10702" s="62" t="n">
        <f aca="false">IF(K10704="No Ct",0,K10704)</f>
        <v>0</v>
      </c>
      <c r="Q10702" s="62" t="n">
        <f aca="false">IF(K10705="No Ct",0,K10705)</f>
        <v>0</v>
      </c>
      <c r="R10702" s="0" t="str">
        <f aca="false">IF(AND(L10702&gt;0,M10702=0),"Valid","Invalid")</f>
        <v>Valid</v>
      </c>
      <c r="S10702" s="0" t="str">
        <f aca="false">IF(OR(P10702&gt;1,Q10702&gt;1),"Present","Absent")</f>
        <v>Absent</v>
      </c>
      <c r="T10702" s="63" t="str">
        <f aca="false">IF(OR(AND(P10702&gt;1,P10702&lt;41),AND(Q10702&gt;1,Q10702&lt;41)),"Ct&lt;41","Ct&gt;41")</f>
        <v>Ct&gt;41</v>
      </c>
      <c r="U10702" s="0" t="str">
        <f aca="false">I10702</f>
        <v>Karusse</v>
      </c>
      <c r="V10702" s="0" t="str">
        <f aca="false">MID(F10702,10,9)</f>
        <v>DL2019059</v>
      </c>
      <c r="W10702" s="64" t="str">
        <f aca="false">V10702&amp;"_"&amp;U10702&amp;"_"&amp;R10702&amp;"_"&amp;S10702&amp;"_"&amp;T10702</f>
        <v>DL2019059_Karusse_Valid_Absent_Ct&gt;41</v>
      </c>
    </row>
    <row r="10703" customFormat="false" ht="14.25" hidden="false" customHeight="false" outlineLevel="0" collapsed="false">
      <c r="A10703" s="0" t="s">
        <v>907</v>
      </c>
      <c r="B10703" s="52" t="s">
        <v>1222</v>
      </c>
      <c r="C10703" s="52" t="s">
        <v>747</v>
      </c>
      <c r="D10703" s="53" t="n">
        <v>0.1</v>
      </c>
      <c r="E10703" s="53" t="s">
        <v>748</v>
      </c>
      <c r="F10703" s="0" t="s">
        <v>1485</v>
      </c>
      <c r="G10703" s="0" t="str">
        <f aca="false">LEFT(B10703,2)</f>
        <v>22</v>
      </c>
      <c r="H10703" s="0" t="str">
        <f aca="false">I10703&amp;"_"&amp;G10703&amp;"_"&amp;F10703</f>
        <v>Karusse_22_20191029_DL2019059_AabenraaStatsskole_koersel1</v>
      </c>
      <c r="I10703" s="61" t="str">
        <f aca="false">MID(RIGHT(B10703,LEN(B10703)-3),1,FIND("_",RIGHT(B10703,LEN(B10703)-3))-1)</f>
        <v>Karusse</v>
      </c>
      <c r="J10703" s="61" t="str">
        <f aca="false">TRIM(SUBSTITUTE(RIGHT(B10703,FIND(I10703,B10703)+1),"_",""))</f>
        <v>NegK</v>
      </c>
      <c r="K10703" s="0" t="str">
        <f aca="false">IFERROR(VALUE(SUBSTITUTE(E10703,".",",")),E10703)</f>
        <v>No Ct</v>
      </c>
      <c r="L10703" s="61" t="str">
        <f aca="false">IF(J10703="PosK",SUMIFS(K:K,J:J,"PosK",H:H,H10703),"")</f>
        <v/>
      </c>
      <c r="M10703" s="61" t="str">
        <f aca="false">IF(J10703="PosK",SUMIFS(K:K,J:J,"NegK",H:H,H10703),"")</f>
        <v/>
      </c>
      <c r="N10703" s="61" t="str">
        <f aca="false">IF(J10703="PosK",SUMIFS(K:K,J:J,"eDNA",H:H,H10703),"")</f>
        <v/>
      </c>
    </row>
    <row r="10704" customFormat="false" ht="14.25" hidden="false" customHeight="false" outlineLevel="0" collapsed="false">
      <c r="A10704" s="0" t="s">
        <v>909</v>
      </c>
      <c r="B10704" s="52" t="s">
        <v>1223</v>
      </c>
      <c r="C10704" s="52" t="s">
        <v>751</v>
      </c>
      <c r="D10704" s="53" t="n">
        <v>0.1</v>
      </c>
      <c r="E10704" s="53" t="s">
        <v>748</v>
      </c>
      <c r="F10704" s="0" t="s">
        <v>1485</v>
      </c>
      <c r="G10704" s="0" t="str">
        <f aca="false">LEFT(B10704,2)</f>
        <v>22</v>
      </c>
      <c r="H10704" s="0" t="str">
        <f aca="false">I10704&amp;"_"&amp;G10704&amp;"_"&amp;F10704</f>
        <v>Karusse_22_20191029_DL2019059_AabenraaStatsskole_koersel1</v>
      </c>
      <c r="I10704" s="61" t="str">
        <f aca="false">MID(RIGHT(B10704,LEN(B10704)-3),1,FIND("_",RIGHT(B10704,LEN(B10704)-3))-1)</f>
        <v>Karusse</v>
      </c>
      <c r="J10704" s="61" t="str">
        <f aca="false">TRIM(SUBSTITUTE(RIGHT(B10704,FIND(I10704,B10704)+1),"_",""))</f>
        <v>eDNA</v>
      </c>
      <c r="K10704" s="0" t="str">
        <f aca="false">IFERROR(VALUE(SUBSTITUTE(E10704,".",",")),E10704)</f>
        <v>No Ct</v>
      </c>
      <c r="L10704" s="61" t="str">
        <f aca="false">IF(J10704="PosK",SUMIFS(K:K,J:J,"PosK",H:H,H10704),"")</f>
        <v/>
      </c>
      <c r="M10704" s="61" t="str">
        <f aca="false">IF(J10704="PosK",SUMIFS(K:K,J:J,"NegK",H:H,H10704),"")</f>
        <v/>
      </c>
      <c r="N10704" s="61" t="str">
        <f aca="false">IF(J10704="PosK",SUMIFS(K:K,J:J,"eDNA",H:H,H10704),"")</f>
        <v/>
      </c>
      <c r="Q10704" s="62"/>
    </row>
    <row r="10705" customFormat="false" ht="14.25" hidden="false" customHeight="false" outlineLevel="0" collapsed="false">
      <c r="A10705" s="0" t="s">
        <v>911</v>
      </c>
      <c r="B10705" s="52" t="s">
        <v>1223</v>
      </c>
      <c r="C10705" s="52" t="s">
        <v>751</v>
      </c>
      <c r="D10705" s="53" t="n">
        <v>0.1</v>
      </c>
      <c r="E10705" s="53" t="s">
        <v>748</v>
      </c>
      <c r="F10705" s="0" t="s">
        <v>1485</v>
      </c>
      <c r="G10705" s="0" t="str">
        <f aca="false">LEFT(B10705,2)</f>
        <v>22</v>
      </c>
      <c r="H10705" s="0" t="str">
        <f aca="false">I10705&amp;"_"&amp;G10705&amp;"_"&amp;F10705</f>
        <v>Karusse_22_20191029_DL2019059_AabenraaStatsskole_koersel1</v>
      </c>
      <c r="I10705" s="61" t="str">
        <f aca="false">MID(RIGHT(B10705,LEN(B10705)-3),1,FIND("_",RIGHT(B10705,LEN(B10705)-3))-1)</f>
        <v>Karusse</v>
      </c>
      <c r="J10705" s="61" t="str">
        <f aca="false">TRIM(SUBSTITUTE(RIGHT(B10705,FIND(I10705,B10705)+1),"_",""))</f>
        <v>eDNA</v>
      </c>
      <c r="K10705" s="0" t="str">
        <f aca="false">IFERROR(VALUE(SUBSTITUTE(E10705,".",",")),E10705)</f>
        <v>No Ct</v>
      </c>
      <c r="L10705" s="61" t="str">
        <f aca="false">IF(J10705="PosK",SUMIFS(K:K,J:J,"PosK",H:H,H10705),"")</f>
        <v/>
      </c>
      <c r="M10705" s="61" t="str">
        <f aca="false">IF(J10705="PosK",SUMIFS(K:K,J:J,"NegK",H:H,H10705),"")</f>
        <v/>
      </c>
      <c r="N10705" s="61" t="str">
        <f aca="false">IF(J10705="PosK",SUMIFS(K:K,J:J,"eDNA",H:H,H10705),"")</f>
        <v/>
      </c>
      <c r="P10705" s="62"/>
      <c r="T10705" s="63"/>
      <c r="W10705" s="64"/>
    </row>
    <row r="10706" customFormat="false" ht="14.25" hidden="false" customHeight="false" outlineLevel="0" collapsed="false">
      <c r="A10706" s="0" t="s">
        <v>912</v>
      </c>
      <c r="B10706" s="52" t="s">
        <v>1014</v>
      </c>
      <c r="C10706" s="52" t="s">
        <v>743</v>
      </c>
      <c r="D10706" s="53" t="n">
        <v>0.1</v>
      </c>
      <c r="E10706" s="53" t="s">
        <v>748</v>
      </c>
      <c r="F10706" s="0" t="s">
        <v>1485</v>
      </c>
      <c r="G10706" s="0" t="str">
        <f aca="false">LEFT(B10706,2)</f>
        <v>23</v>
      </c>
      <c r="H10706" s="0" t="str">
        <f aca="false">I10706&amp;"_"&amp;G10706&amp;"_"&amp;F10706</f>
        <v>Karusse_23_20191029_DL2019059_AabenraaStatsskole_koersel1</v>
      </c>
      <c r="I10706" s="61" t="str">
        <f aca="false">MID(RIGHT(B10706,LEN(B10706)-3),1,FIND("_",RIGHT(B10706,LEN(B10706)-3))-1)</f>
        <v>Karusse</v>
      </c>
      <c r="J10706" s="61" t="str">
        <f aca="false">TRIM(SUBSTITUTE(RIGHT(B10706,FIND(I10706,B10706)+1),"_",""))</f>
        <v>PosK</v>
      </c>
      <c r="K10706" s="0" t="str">
        <f aca="false">IFERROR(VALUE(SUBSTITUTE(E10706,".",",")),E10706)</f>
        <v>No Ct</v>
      </c>
      <c r="L10706" s="61" t="n">
        <f aca="false">IF(J10706="PosK",SUMIFS(K:K,J:J,"PosK",H:H,H10706),"")</f>
        <v>0</v>
      </c>
      <c r="M10706" s="61" t="n">
        <f aca="false">IF(J10706="PosK",SUMIFS(K:K,J:J,"NegK",H:H,H10706),"")</f>
        <v>0</v>
      </c>
      <c r="N10706" s="61" t="n">
        <f aca="false">IF(J10706="PosK",SUMIFS(K:K,J:J,"eDNA",H:H,H10706),"")</f>
        <v>33.19</v>
      </c>
      <c r="P10706" s="62" t="n">
        <f aca="false">IF(K10708="No Ct",0,K10708)</f>
        <v>33.19</v>
      </c>
      <c r="Q10706" s="62" t="n">
        <f aca="false">IF(K10709="No Ct",0,K10709)</f>
        <v>0</v>
      </c>
      <c r="R10706" s="0" t="str">
        <f aca="false">IF(AND(L10706&gt;0,M10706=0),"Valid","Invalid")</f>
        <v>Invalid</v>
      </c>
      <c r="S10706" s="0" t="str">
        <f aca="false">IF(OR(P10706&gt;1,Q10706&gt;1),"Present","Absent")</f>
        <v>Present</v>
      </c>
      <c r="T10706" s="63" t="str">
        <f aca="false">IF(OR(AND(P10706&gt;1,P10706&lt;41),AND(Q10706&gt;1,Q10706&lt;41)),"Ct&lt;41","Ct&gt;41")</f>
        <v>Ct&lt;41</v>
      </c>
      <c r="U10706" s="0" t="str">
        <f aca="false">I10706</f>
        <v>Karusse</v>
      </c>
      <c r="V10706" s="0" t="str">
        <f aca="false">MID(F10706,10,9)</f>
        <v>DL2019059</v>
      </c>
      <c r="W10706" s="64" t="str">
        <f aca="false">V10706&amp;"_"&amp;U10706&amp;"_"&amp;R10706&amp;"_"&amp;S10706&amp;"_"&amp;T10706</f>
        <v>DL2019059_Karusse_Invalid_Present_Ct&lt;41</v>
      </c>
    </row>
    <row r="10707" customFormat="false" ht="14.25" hidden="false" customHeight="false" outlineLevel="0" collapsed="false">
      <c r="A10707" s="0" t="s">
        <v>914</v>
      </c>
      <c r="B10707" s="52" t="s">
        <v>1015</v>
      </c>
      <c r="C10707" s="52" t="s">
        <v>747</v>
      </c>
      <c r="D10707" s="53" t="n">
        <v>0.1</v>
      </c>
      <c r="E10707" s="53" t="s">
        <v>748</v>
      </c>
      <c r="F10707" s="0" t="s">
        <v>1485</v>
      </c>
      <c r="G10707" s="0" t="str">
        <f aca="false">LEFT(B10707,2)</f>
        <v>23</v>
      </c>
      <c r="H10707" s="0" t="str">
        <f aca="false">I10707&amp;"_"&amp;G10707&amp;"_"&amp;F10707</f>
        <v>Karusse_23_20191029_DL2019059_AabenraaStatsskole_koersel1</v>
      </c>
      <c r="I10707" s="61" t="str">
        <f aca="false">MID(RIGHT(B10707,LEN(B10707)-3),1,FIND("_",RIGHT(B10707,LEN(B10707)-3))-1)</f>
        <v>Karusse</v>
      </c>
      <c r="J10707" s="61" t="str">
        <f aca="false">TRIM(SUBSTITUTE(RIGHT(B10707,FIND(I10707,B10707)+1),"_",""))</f>
        <v>NegK</v>
      </c>
      <c r="K10707" s="0" t="str">
        <f aca="false">IFERROR(VALUE(SUBSTITUTE(E10707,".",",")),E10707)</f>
        <v>No Ct</v>
      </c>
      <c r="L10707" s="61" t="str">
        <f aca="false">IF(J10707="PosK",SUMIFS(K:K,J:J,"PosK",H:H,H10707),"")</f>
        <v/>
      </c>
      <c r="M10707" s="61" t="str">
        <f aca="false">IF(J10707="PosK",SUMIFS(K:K,J:J,"NegK",H:H,H10707),"")</f>
        <v/>
      </c>
      <c r="N10707" s="61" t="str">
        <f aca="false">IF(J10707="PosK",SUMIFS(K:K,J:J,"eDNA",H:H,H10707),"")</f>
        <v/>
      </c>
    </row>
    <row r="10708" customFormat="false" ht="14.25" hidden="false" customHeight="false" outlineLevel="0" collapsed="false">
      <c r="A10708" s="0" t="s">
        <v>916</v>
      </c>
      <c r="B10708" s="52" t="s">
        <v>1016</v>
      </c>
      <c r="C10708" s="52" t="s">
        <v>751</v>
      </c>
      <c r="D10708" s="53" t="n">
        <v>0.1</v>
      </c>
      <c r="E10708" s="53" t="n">
        <v>33.19</v>
      </c>
      <c r="F10708" s="0" t="s">
        <v>1485</v>
      </c>
      <c r="G10708" s="0" t="str">
        <f aca="false">LEFT(B10708,2)</f>
        <v>23</v>
      </c>
      <c r="H10708" s="0" t="str">
        <f aca="false">I10708&amp;"_"&amp;G10708&amp;"_"&amp;F10708</f>
        <v>Karusse_23_20191029_DL2019059_AabenraaStatsskole_koersel1</v>
      </c>
      <c r="I10708" s="61" t="str">
        <f aca="false">MID(RIGHT(B10708,LEN(B10708)-3),1,FIND("_",RIGHT(B10708,LEN(B10708)-3))-1)</f>
        <v>Karusse</v>
      </c>
      <c r="J10708" s="61" t="str">
        <f aca="false">TRIM(SUBSTITUTE(RIGHT(B10708,FIND(I10708,B10708)+1),"_",""))</f>
        <v>eDNA</v>
      </c>
      <c r="K10708" s="0" t="n">
        <f aca="false">IFERROR(VALUE(SUBSTITUTE(E10708,".",",")),E10708)</f>
        <v>33.19</v>
      </c>
      <c r="L10708" s="61" t="str">
        <f aca="false">IF(J10708="PosK",SUMIFS(K:K,J:J,"PosK",H:H,H10708),"")</f>
        <v/>
      </c>
      <c r="M10708" s="61" t="str">
        <f aca="false">IF(J10708="PosK",SUMIFS(K:K,J:J,"NegK",H:H,H10708),"")</f>
        <v/>
      </c>
      <c r="N10708" s="61" t="str">
        <f aca="false">IF(J10708="PosK",SUMIFS(K:K,J:J,"eDNA",H:H,H10708),"")</f>
        <v/>
      </c>
      <c r="Q10708" s="62"/>
    </row>
    <row r="10709" customFormat="false" ht="14.25" hidden="false" customHeight="false" outlineLevel="0" collapsed="false">
      <c r="A10709" s="0" t="s">
        <v>918</v>
      </c>
      <c r="B10709" s="52" t="s">
        <v>1016</v>
      </c>
      <c r="C10709" s="52" t="s">
        <v>751</v>
      </c>
      <c r="D10709" s="53" t="n">
        <v>0.1</v>
      </c>
      <c r="E10709" s="53" t="s">
        <v>748</v>
      </c>
      <c r="F10709" s="0" t="s">
        <v>1485</v>
      </c>
      <c r="G10709" s="0" t="str">
        <f aca="false">LEFT(B10709,2)</f>
        <v>23</v>
      </c>
      <c r="H10709" s="0" t="str">
        <f aca="false">I10709&amp;"_"&amp;G10709&amp;"_"&amp;F10709</f>
        <v>Karusse_23_20191029_DL2019059_AabenraaStatsskole_koersel1</v>
      </c>
      <c r="I10709" s="61" t="str">
        <f aca="false">MID(RIGHT(B10709,LEN(B10709)-3),1,FIND("_",RIGHT(B10709,LEN(B10709)-3))-1)</f>
        <v>Karusse</v>
      </c>
      <c r="J10709" s="61" t="str">
        <f aca="false">TRIM(SUBSTITUTE(RIGHT(B10709,FIND(I10709,B10709)+1),"_",""))</f>
        <v>eDNA</v>
      </c>
      <c r="K10709" s="0" t="str">
        <f aca="false">IFERROR(VALUE(SUBSTITUTE(E10709,".",",")),E10709)</f>
        <v>No Ct</v>
      </c>
      <c r="L10709" s="61" t="str">
        <f aca="false">IF(J10709="PosK",SUMIFS(K:K,J:J,"PosK",H:H,H10709),"")</f>
        <v/>
      </c>
      <c r="M10709" s="61" t="str">
        <f aca="false">IF(J10709="PosK",SUMIFS(K:K,J:J,"NegK",H:H,H10709),"")</f>
        <v/>
      </c>
      <c r="N10709" s="61" t="str">
        <f aca="false">IF(J10709="PosK",SUMIFS(K:K,J:J,"eDNA",H:H,H10709),"")</f>
        <v/>
      </c>
      <c r="P10709" s="62"/>
      <c r="T10709" s="63"/>
      <c r="W10709" s="64"/>
    </row>
    <row r="10710" customFormat="false" ht="14.25" hidden="false" customHeight="false" outlineLevel="0" collapsed="false">
      <c r="A10710" s="0" t="s">
        <v>919</v>
      </c>
      <c r="B10710" s="52" t="s">
        <v>1224</v>
      </c>
      <c r="C10710" s="52" t="s">
        <v>743</v>
      </c>
      <c r="D10710" s="53" t="n">
        <v>0.1</v>
      </c>
      <c r="E10710" s="53" t="n">
        <v>41.15</v>
      </c>
      <c r="F10710" s="0" t="s">
        <v>1485</v>
      </c>
      <c r="G10710" s="0" t="str">
        <f aca="false">LEFT(B10710,2)</f>
        <v>24</v>
      </c>
      <c r="H10710" s="0" t="str">
        <f aca="false">I10710&amp;"_"&amp;G10710&amp;"_"&amp;F10710</f>
        <v>Soelvkarusse_24_20191029_DL2019059_AabenraaStatsskole_koersel1</v>
      </c>
      <c r="I10710" s="61" t="str">
        <f aca="false">MID(RIGHT(B10710,LEN(B10710)-3),1,FIND("_",RIGHT(B10710,LEN(B10710)-3))-1)</f>
        <v>Soelvkarusse</v>
      </c>
      <c r="J10710" s="61" t="str">
        <f aca="false">TRIM(SUBSTITUTE(RIGHT(B10710,FIND(I10710,B10710)+1),"_",""))</f>
        <v>PosK</v>
      </c>
      <c r="K10710" s="0" t="n">
        <f aca="false">IFERROR(VALUE(SUBSTITUTE(E10710,".",",")),E10710)</f>
        <v>41.15</v>
      </c>
      <c r="L10710" s="61" t="n">
        <f aca="false">IF(J10710="PosK",SUMIFS(K:K,J:J,"PosK",H:H,H10710),"")</f>
        <v>41.15</v>
      </c>
      <c r="M10710" s="61" t="n">
        <f aca="false">IF(J10710="PosK",SUMIFS(K:K,J:J,"NegK",H:H,H10710),"")</f>
        <v>0</v>
      </c>
      <c r="N10710" s="61" t="n">
        <f aca="false">IF(J10710="PosK",SUMIFS(K:K,J:J,"eDNA",H:H,H10710),"")</f>
        <v>0</v>
      </c>
      <c r="P10710" s="62" t="n">
        <f aca="false">IF(K10712="No Ct",0,K10712)</f>
        <v>0</v>
      </c>
      <c r="Q10710" s="62" t="n">
        <f aca="false">IF(K10713="No Ct",0,K10713)</f>
        <v>0</v>
      </c>
      <c r="R10710" s="0" t="str">
        <f aca="false">IF(AND(L10710&gt;0,M10710=0),"Valid","Invalid")</f>
        <v>Valid</v>
      </c>
      <c r="S10710" s="0" t="str">
        <f aca="false">IF(OR(P10710&gt;1,Q10710&gt;1),"Present","Absent")</f>
        <v>Absent</v>
      </c>
      <c r="T10710" s="63" t="str">
        <f aca="false">IF(OR(AND(P10710&gt;1,P10710&lt;41),AND(Q10710&gt;1,Q10710&lt;41)),"Ct&lt;41","Ct&gt;41")</f>
        <v>Ct&gt;41</v>
      </c>
      <c r="U10710" s="0" t="str">
        <f aca="false">I10710</f>
        <v>Soelvkarusse</v>
      </c>
      <c r="V10710" s="0" t="str">
        <f aca="false">MID(F10710,10,9)</f>
        <v>DL2019059</v>
      </c>
      <c r="W10710" s="64" t="str">
        <f aca="false">V10710&amp;"_"&amp;U10710&amp;"_"&amp;R10710&amp;"_"&amp;S10710&amp;"_"&amp;T10710</f>
        <v>DL2019059_Soelvkarusse_Valid_Absent_Ct&gt;41</v>
      </c>
    </row>
    <row r="10711" customFormat="false" ht="14.25" hidden="false" customHeight="false" outlineLevel="0" collapsed="false">
      <c r="A10711" s="0" t="s">
        <v>921</v>
      </c>
      <c r="B10711" s="52" t="s">
        <v>1225</v>
      </c>
      <c r="C10711" s="52" t="s">
        <v>747</v>
      </c>
      <c r="D10711" s="53" t="n">
        <v>0.1</v>
      </c>
      <c r="E10711" s="53" t="s">
        <v>748</v>
      </c>
      <c r="F10711" s="0" t="s">
        <v>1485</v>
      </c>
      <c r="G10711" s="0" t="str">
        <f aca="false">LEFT(B10711,2)</f>
        <v>24</v>
      </c>
      <c r="H10711" s="0" t="str">
        <f aca="false">I10711&amp;"_"&amp;G10711&amp;"_"&amp;F10711</f>
        <v>Soelvkarusse_24_20191029_DL2019059_AabenraaStatsskole_koersel1</v>
      </c>
      <c r="I10711" s="61" t="str">
        <f aca="false">MID(RIGHT(B10711,LEN(B10711)-3),1,FIND("_",RIGHT(B10711,LEN(B10711)-3))-1)</f>
        <v>Soelvkarusse</v>
      </c>
      <c r="J10711" s="61" t="str">
        <f aca="false">TRIM(SUBSTITUTE(RIGHT(B10711,FIND(I10711,B10711)+1),"_",""))</f>
        <v>NegK</v>
      </c>
      <c r="K10711" s="0" t="str">
        <f aca="false">IFERROR(VALUE(SUBSTITUTE(E10711,".",",")),E10711)</f>
        <v>No Ct</v>
      </c>
      <c r="L10711" s="61" t="str">
        <f aca="false">IF(J10711="PosK",SUMIFS(K:K,J:J,"PosK",H:H,H10711),"")</f>
        <v/>
      </c>
      <c r="M10711" s="61" t="str">
        <f aca="false">IF(J10711="PosK",SUMIFS(K:K,J:J,"NegK",H:H,H10711),"")</f>
        <v/>
      </c>
      <c r="N10711" s="61" t="str">
        <f aca="false">IF(J10711="PosK",SUMIFS(K:K,J:J,"eDNA",H:H,H10711),"")</f>
        <v/>
      </c>
    </row>
    <row r="10712" customFormat="false" ht="14.25" hidden="false" customHeight="false" outlineLevel="0" collapsed="false">
      <c r="A10712" s="0" t="s">
        <v>923</v>
      </c>
      <c r="B10712" s="52" t="s">
        <v>1226</v>
      </c>
      <c r="C10712" s="52" t="s">
        <v>751</v>
      </c>
      <c r="D10712" s="53" t="n">
        <v>0.1</v>
      </c>
      <c r="E10712" s="53" t="s">
        <v>748</v>
      </c>
      <c r="F10712" s="0" t="s">
        <v>1485</v>
      </c>
      <c r="G10712" s="0" t="str">
        <f aca="false">LEFT(B10712,2)</f>
        <v>24</v>
      </c>
      <c r="H10712" s="0" t="str">
        <f aca="false">I10712&amp;"_"&amp;G10712&amp;"_"&amp;F10712</f>
        <v>Soelvkarusse_24_20191029_DL2019059_AabenraaStatsskole_koersel1</v>
      </c>
      <c r="I10712" s="61" t="str">
        <f aca="false">MID(RIGHT(B10712,LEN(B10712)-3),1,FIND("_",RIGHT(B10712,LEN(B10712)-3))-1)</f>
        <v>Soelvkarusse</v>
      </c>
      <c r="J10712" s="61" t="str">
        <f aca="false">TRIM(SUBSTITUTE(RIGHT(B10712,FIND(I10712,B10712)+1),"_",""))</f>
        <v>eDNA</v>
      </c>
      <c r="K10712" s="0" t="str">
        <f aca="false">IFERROR(VALUE(SUBSTITUTE(E10712,".",",")),E10712)</f>
        <v>No Ct</v>
      </c>
      <c r="L10712" s="61" t="str">
        <f aca="false">IF(J10712="PosK",SUMIFS(K:K,J:J,"PosK",H:H,H10712),"")</f>
        <v/>
      </c>
      <c r="M10712" s="61" t="str">
        <f aca="false">IF(J10712="PosK",SUMIFS(K:K,J:J,"NegK",H:H,H10712),"")</f>
        <v/>
      </c>
      <c r="N10712" s="61" t="str">
        <f aca="false">IF(J10712="PosK",SUMIFS(K:K,J:J,"eDNA",H:H,H10712),"")</f>
        <v/>
      </c>
      <c r="Q10712" s="62"/>
    </row>
    <row r="10713" customFormat="false" ht="14.25" hidden="false" customHeight="false" outlineLevel="0" collapsed="false">
      <c r="A10713" s="0" t="s">
        <v>925</v>
      </c>
      <c r="B10713" s="52" t="s">
        <v>1226</v>
      </c>
      <c r="C10713" s="52" t="s">
        <v>751</v>
      </c>
      <c r="D10713" s="53" t="n">
        <v>0.1</v>
      </c>
      <c r="E10713" s="53" t="s">
        <v>748</v>
      </c>
      <c r="F10713" s="0" t="s">
        <v>1485</v>
      </c>
      <c r="G10713" s="0" t="str">
        <f aca="false">LEFT(B10713,2)</f>
        <v>24</v>
      </c>
      <c r="H10713" s="0" t="str">
        <f aca="false">I10713&amp;"_"&amp;G10713&amp;"_"&amp;F10713</f>
        <v>Soelvkarusse_24_20191029_DL2019059_AabenraaStatsskole_koersel1</v>
      </c>
      <c r="I10713" s="61" t="str">
        <f aca="false">MID(RIGHT(B10713,LEN(B10713)-3),1,FIND("_",RIGHT(B10713,LEN(B10713)-3))-1)</f>
        <v>Soelvkarusse</v>
      </c>
      <c r="J10713" s="61" t="str">
        <f aca="false">TRIM(SUBSTITUTE(RIGHT(B10713,FIND(I10713,B10713)+1),"_",""))</f>
        <v>eDNA</v>
      </c>
      <c r="K10713" s="0" t="str">
        <f aca="false">IFERROR(VALUE(SUBSTITUTE(E10713,".",",")),E10713)</f>
        <v>No Ct</v>
      </c>
      <c r="L10713" s="61" t="str">
        <f aca="false">IF(J10713="PosK",SUMIFS(K:K,J:J,"PosK",H:H,H10713),"")</f>
        <v/>
      </c>
      <c r="M10713" s="61" t="str">
        <f aca="false">IF(J10713="PosK",SUMIFS(K:K,J:J,"NegK",H:H,H10713),"")</f>
        <v/>
      </c>
      <c r="N10713" s="61" t="str">
        <f aca="false">IF(J10713="PosK",SUMIFS(K:K,J:J,"eDNA",H:H,H10713),"")</f>
        <v/>
      </c>
      <c r="P10713" s="62"/>
      <c r="T10713" s="63"/>
      <c r="W10713" s="64"/>
    </row>
    <row r="10714" customFormat="false" ht="14.25" hidden="false" customHeight="false" outlineLevel="0" collapsed="false">
      <c r="A10714" s="0" t="s">
        <v>741</v>
      </c>
      <c r="B10714" s="52" t="s">
        <v>1020</v>
      </c>
      <c r="C10714" s="52" t="s">
        <v>743</v>
      </c>
      <c r="D10714" s="53" t="n">
        <v>0.1</v>
      </c>
      <c r="E10714" s="53" t="n">
        <v>31.22</v>
      </c>
      <c r="F10714" s="0" t="s">
        <v>1486</v>
      </c>
      <c r="G10714" s="0" t="str">
        <f aca="false">LEFT(B10714,2)</f>
        <v>25</v>
      </c>
      <c r="H10714" s="0" t="str">
        <f aca="false">I10714&amp;"_"&amp;G10714&amp;"_"&amp;F10714</f>
        <v>Loegfroe_25_20191029_DL2019059_AabenraaStatsskole_koersel2</v>
      </c>
      <c r="I10714" s="61" t="str">
        <f aca="false">MID(RIGHT(B10714,LEN(B10714)-3),1,FIND("_",RIGHT(B10714,LEN(B10714)-3))-1)</f>
        <v>Loegfroe</v>
      </c>
      <c r="J10714" s="61" t="str">
        <f aca="false">TRIM(SUBSTITUTE(RIGHT(B10714,FIND(I10714,B10714)+1),"_",""))</f>
        <v>PosK</v>
      </c>
      <c r="K10714" s="0" t="n">
        <f aca="false">IFERROR(VALUE(SUBSTITUTE(E10714,".",",")),E10714)</f>
        <v>31.22</v>
      </c>
      <c r="L10714" s="61" t="n">
        <f aca="false">IF(J10714="PosK",SUMIFS(K:K,J:J,"PosK",H:H,H10714),"")</f>
        <v>31.22</v>
      </c>
      <c r="M10714" s="61" t="n">
        <f aca="false">IF(J10714="PosK",SUMIFS(K:K,J:J,"NegK",H:H,H10714),"")</f>
        <v>37.13</v>
      </c>
      <c r="N10714" s="61" t="n">
        <f aca="false">IF(J10714="PosK",SUMIFS(K:K,J:J,"eDNA",H:H,H10714),"")</f>
        <v>0</v>
      </c>
      <c r="P10714" s="62" t="n">
        <f aca="false">IF(K10716="No Ct",0,K10716)</f>
        <v>0</v>
      </c>
      <c r="Q10714" s="62" t="n">
        <f aca="false">IF(K10717="No Ct",0,K10717)</f>
        <v>0</v>
      </c>
      <c r="R10714" s="0" t="str">
        <f aca="false">IF(AND(L10714&gt;0,M10714=0),"Valid","Invalid")</f>
        <v>Invalid</v>
      </c>
      <c r="S10714" s="0" t="str">
        <f aca="false">IF(OR(P10714&gt;1,Q10714&gt;1),"Present","Absent")</f>
        <v>Absent</v>
      </c>
      <c r="T10714" s="63" t="str">
        <f aca="false">IF(OR(AND(P10714&gt;1,P10714&lt;41),AND(Q10714&gt;1,Q10714&lt;41)),"Ct&lt;41","Ct&gt;41")</f>
        <v>Ct&gt;41</v>
      </c>
      <c r="U10714" s="0" t="str">
        <f aca="false">I10714</f>
        <v>Loegfroe</v>
      </c>
      <c r="V10714" s="0" t="str">
        <f aca="false">MID(F10714,10,9)</f>
        <v>DL2019059</v>
      </c>
      <c r="W10714" s="64" t="str">
        <f aca="false">V10714&amp;"_"&amp;U10714&amp;"_"&amp;R10714&amp;"_"&amp;S10714&amp;"_"&amp;T10714</f>
        <v>DL2019059_Loegfroe_Invalid_Absent_Ct&gt;41</v>
      </c>
    </row>
    <row r="10715" customFormat="false" ht="14.25" hidden="false" customHeight="false" outlineLevel="0" collapsed="false">
      <c r="A10715" s="0" t="s">
        <v>745</v>
      </c>
      <c r="B10715" s="52" t="s">
        <v>1022</v>
      </c>
      <c r="C10715" s="52" t="s">
        <v>747</v>
      </c>
      <c r="D10715" s="53" t="n">
        <v>0.1</v>
      </c>
      <c r="E10715" s="53" t="n">
        <v>37.13</v>
      </c>
      <c r="F10715" s="0" t="s">
        <v>1486</v>
      </c>
      <c r="G10715" s="0" t="str">
        <f aca="false">LEFT(B10715,2)</f>
        <v>25</v>
      </c>
      <c r="H10715" s="0" t="str">
        <f aca="false">I10715&amp;"_"&amp;G10715&amp;"_"&amp;F10715</f>
        <v>Loegfroe_25_20191029_DL2019059_AabenraaStatsskole_koersel2</v>
      </c>
      <c r="I10715" s="61" t="str">
        <f aca="false">MID(RIGHT(B10715,LEN(B10715)-3),1,FIND("_",RIGHT(B10715,LEN(B10715)-3))-1)</f>
        <v>Loegfroe</v>
      </c>
      <c r="J10715" s="61" t="str">
        <f aca="false">TRIM(SUBSTITUTE(RIGHT(B10715,FIND(I10715,B10715)+1),"_",""))</f>
        <v>NegK</v>
      </c>
      <c r="K10715" s="0" t="n">
        <f aca="false">IFERROR(VALUE(SUBSTITUTE(E10715,".",",")),E10715)</f>
        <v>37.13</v>
      </c>
      <c r="L10715" s="61" t="str">
        <f aca="false">IF(J10715="PosK",SUMIFS(K:K,J:J,"PosK",H:H,H10715),"")</f>
        <v/>
      </c>
      <c r="M10715" s="61" t="str">
        <f aca="false">IF(J10715="PosK",SUMIFS(K:K,J:J,"NegK",H:H,H10715),"")</f>
        <v/>
      </c>
      <c r="N10715" s="61" t="str">
        <f aca="false">IF(J10715="PosK",SUMIFS(K:K,J:J,"eDNA",H:H,H10715),"")</f>
        <v/>
      </c>
    </row>
    <row r="10716" customFormat="false" ht="14.25" hidden="false" customHeight="false" outlineLevel="0" collapsed="false">
      <c r="A10716" s="0" t="s">
        <v>749</v>
      </c>
      <c r="B10716" s="52" t="s">
        <v>1023</v>
      </c>
      <c r="C10716" s="52" t="s">
        <v>751</v>
      </c>
      <c r="D10716" s="53" t="n">
        <v>0.1</v>
      </c>
      <c r="E10716" s="53" t="s">
        <v>748</v>
      </c>
      <c r="F10716" s="0" t="s">
        <v>1486</v>
      </c>
      <c r="G10716" s="0" t="str">
        <f aca="false">LEFT(B10716,2)</f>
        <v>25</v>
      </c>
      <c r="H10716" s="0" t="str">
        <f aca="false">I10716&amp;"_"&amp;G10716&amp;"_"&amp;F10716</f>
        <v>Loegfroe_25_20191029_DL2019059_AabenraaStatsskole_koersel2</v>
      </c>
      <c r="I10716" s="61" t="str">
        <f aca="false">MID(RIGHT(B10716,LEN(B10716)-3),1,FIND("_",RIGHT(B10716,LEN(B10716)-3))-1)</f>
        <v>Loegfroe</v>
      </c>
      <c r="J10716" s="61" t="str">
        <f aca="false">TRIM(SUBSTITUTE(RIGHT(B10716,FIND(I10716,B10716)+1),"_",""))</f>
        <v>eDNA</v>
      </c>
      <c r="K10716" s="0" t="str">
        <f aca="false">IFERROR(VALUE(SUBSTITUTE(E10716,".",",")),E10716)</f>
        <v>No Ct</v>
      </c>
      <c r="L10716" s="61" t="str">
        <f aca="false">IF(J10716="PosK",SUMIFS(K:K,J:J,"PosK",H:H,H10716),"")</f>
        <v/>
      </c>
      <c r="M10716" s="61" t="str">
        <f aca="false">IF(J10716="PosK",SUMIFS(K:K,J:J,"NegK",H:H,H10716),"")</f>
        <v/>
      </c>
      <c r="N10716" s="61" t="str">
        <f aca="false">IF(J10716="PosK",SUMIFS(K:K,J:J,"eDNA",H:H,H10716),"")</f>
        <v/>
      </c>
      <c r="Q10716" s="62"/>
    </row>
    <row r="10717" customFormat="false" ht="14.25" hidden="false" customHeight="false" outlineLevel="0" collapsed="false">
      <c r="A10717" s="0" t="s">
        <v>752</v>
      </c>
      <c r="B10717" s="52" t="s">
        <v>1023</v>
      </c>
      <c r="C10717" s="52" t="s">
        <v>751</v>
      </c>
      <c r="D10717" s="53" t="n">
        <v>0.1</v>
      </c>
      <c r="E10717" s="53" t="s">
        <v>748</v>
      </c>
      <c r="F10717" s="0" t="s">
        <v>1486</v>
      </c>
      <c r="G10717" s="0" t="str">
        <f aca="false">LEFT(B10717,2)</f>
        <v>25</v>
      </c>
      <c r="H10717" s="0" t="str">
        <f aca="false">I10717&amp;"_"&amp;G10717&amp;"_"&amp;F10717</f>
        <v>Loegfroe_25_20191029_DL2019059_AabenraaStatsskole_koersel2</v>
      </c>
      <c r="I10717" s="61" t="str">
        <f aca="false">MID(RIGHT(B10717,LEN(B10717)-3),1,FIND("_",RIGHT(B10717,LEN(B10717)-3))-1)</f>
        <v>Loegfroe</v>
      </c>
      <c r="J10717" s="61" t="str">
        <f aca="false">TRIM(SUBSTITUTE(RIGHT(B10717,FIND(I10717,B10717)+1),"_",""))</f>
        <v>eDNA</v>
      </c>
      <c r="K10717" s="0" t="str">
        <f aca="false">IFERROR(VALUE(SUBSTITUTE(E10717,".",",")),E10717)</f>
        <v>No Ct</v>
      </c>
      <c r="L10717" s="61" t="str">
        <f aca="false">IF(J10717="PosK",SUMIFS(K:K,J:J,"PosK",H:H,H10717),"")</f>
        <v/>
      </c>
      <c r="M10717" s="61" t="str">
        <f aca="false">IF(J10717="PosK",SUMIFS(K:K,J:J,"NegK",H:H,H10717),"")</f>
        <v/>
      </c>
      <c r="N10717" s="61" t="str">
        <f aca="false">IF(J10717="PosK",SUMIFS(K:K,J:J,"eDNA",H:H,H10717),"")</f>
        <v/>
      </c>
      <c r="P10717" s="62"/>
      <c r="T10717" s="63"/>
      <c r="W10717" s="64"/>
    </row>
    <row r="10718" customFormat="false" ht="14.25" hidden="false" customHeight="false" outlineLevel="0" collapsed="false">
      <c r="A10718" s="0" t="s">
        <v>754</v>
      </c>
      <c r="B10718" s="52" t="s">
        <v>1025</v>
      </c>
      <c r="C10718" s="52" t="s">
        <v>743</v>
      </c>
      <c r="D10718" s="53" t="n">
        <v>0.1</v>
      </c>
      <c r="E10718" s="53" t="n">
        <v>31.77</v>
      </c>
      <c r="F10718" s="0" t="s">
        <v>1486</v>
      </c>
      <c r="G10718" s="0" t="str">
        <f aca="false">LEFT(B10718,2)</f>
        <v>26</v>
      </c>
      <c r="H10718" s="0" t="str">
        <f aca="false">I10718&amp;"_"&amp;G10718&amp;"_"&amp;F10718</f>
        <v>StorVandsalamander_26_20191029_DL2019059_AabenraaStatsskole_koersel2</v>
      </c>
      <c r="I10718" s="61" t="str">
        <f aca="false">MID(RIGHT(B10718,LEN(B10718)-3),1,FIND("_",RIGHT(B10718,LEN(B10718)-3))-1)</f>
        <v>StorVandsalamander</v>
      </c>
      <c r="J10718" s="61" t="str">
        <f aca="false">TRIM(SUBSTITUTE(RIGHT(B10718,FIND(I10718,B10718)+1),"_",""))</f>
        <v>PosK</v>
      </c>
      <c r="K10718" s="0" t="n">
        <f aca="false">IFERROR(VALUE(SUBSTITUTE(E10718,".",",")),E10718)</f>
        <v>31.77</v>
      </c>
      <c r="L10718" s="61" t="n">
        <f aca="false">IF(J10718="PosK",SUMIFS(K:K,J:J,"PosK",H:H,H10718),"")</f>
        <v>31.77</v>
      </c>
      <c r="M10718" s="61" t="n">
        <f aca="false">IF(J10718="PosK",SUMIFS(K:K,J:J,"NegK",H:H,H10718),"")</f>
        <v>0</v>
      </c>
      <c r="N10718" s="61" t="n">
        <f aca="false">IF(J10718="PosK",SUMIFS(K:K,J:J,"eDNA",H:H,H10718),"")</f>
        <v>0</v>
      </c>
      <c r="P10718" s="62" t="n">
        <f aca="false">IF(K10720="No Ct",0,K10720)</f>
        <v>0</v>
      </c>
      <c r="Q10718" s="62" t="n">
        <f aca="false">IF(K10721="No Ct",0,K10721)</f>
        <v>0</v>
      </c>
      <c r="R10718" s="0" t="str">
        <f aca="false">IF(AND(L10718&gt;0,M10718=0),"Valid","Invalid")</f>
        <v>Valid</v>
      </c>
      <c r="S10718" s="0" t="str">
        <f aca="false">IF(OR(P10718&gt;1,Q10718&gt;1),"Present","Absent")</f>
        <v>Absent</v>
      </c>
      <c r="T10718" s="63" t="str">
        <f aca="false">IF(OR(AND(P10718&gt;1,P10718&lt;41),AND(Q10718&gt;1,Q10718&lt;41)),"Ct&lt;41","Ct&gt;41")</f>
        <v>Ct&gt;41</v>
      </c>
      <c r="U10718" s="0" t="str">
        <f aca="false">I10718</f>
        <v>StorVandsalamander</v>
      </c>
      <c r="V10718" s="0" t="str">
        <f aca="false">MID(F10718,10,9)</f>
        <v>DL2019059</v>
      </c>
      <c r="W10718" s="64" t="str">
        <f aca="false">V10718&amp;"_"&amp;U10718&amp;"_"&amp;R10718&amp;"_"&amp;S10718&amp;"_"&amp;T10718</f>
        <v>DL2019059_StorVandsalamander_Valid_Absent_Ct&gt;41</v>
      </c>
    </row>
    <row r="10719" customFormat="false" ht="14.25" hidden="false" customHeight="false" outlineLevel="0" collapsed="false">
      <c r="A10719" s="0" t="s">
        <v>756</v>
      </c>
      <c r="B10719" s="52" t="s">
        <v>1026</v>
      </c>
      <c r="C10719" s="52" t="s">
        <v>747</v>
      </c>
      <c r="D10719" s="53" t="n">
        <v>0.1</v>
      </c>
      <c r="E10719" s="53" t="s">
        <v>748</v>
      </c>
      <c r="F10719" s="0" t="s">
        <v>1486</v>
      </c>
      <c r="G10719" s="0" t="str">
        <f aca="false">LEFT(B10719,2)</f>
        <v>26</v>
      </c>
      <c r="H10719" s="0" t="str">
        <f aca="false">I10719&amp;"_"&amp;G10719&amp;"_"&amp;F10719</f>
        <v>StorVandsalamander_26_20191029_DL2019059_AabenraaStatsskole_koersel2</v>
      </c>
      <c r="I10719" s="61" t="str">
        <f aca="false">MID(RIGHT(B10719,LEN(B10719)-3),1,FIND("_",RIGHT(B10719,LEN(B10719)-3))-1)</f>
        <v>StorVandsalamander</v>
      </c>
      <c r="J10719" s="61" t="str">
        <f aca="false">TRIM(SUBSTITUTE(RIGHT(B10719,FIND(I10719,B10719)+1),"_",""))</f>
        <v>NegK</v>
      </c>
      <c r="K10719" s="0" t="str">
        <f aca="false">IFERROR(VALUE(SUBSTITUTE(E10719,".",",")),E10719)</f>
        <v>No Ct</v>
      </c>
      <c r="L10719" s="61" t="str">
        <f aca="false">IF(J10719="PosK",SUMIFS(K:K,J:J,"PosK",H:H,H10719),"")</f>
        <v/>
      </c>
      <c r="M10719" s="61" t="str">
        <f aca="false">IF(J10719="PosK",SUMIFS(K:K,J:J,"NegK",H:H,H10719),"")</f>
        <v/>
      </c>
      <c r="N10719" s="61" t="str">
        <f aca="false">IF(J10719="PosK",SUMIFS(K:K,J:J,"eDNA",H:H,H10719),"")</f>
        <v/>
      </c>
    </row>
    <row r="10720" customFormat="false" ht="14.25" hidden="false" customHeight="false" outlineLevel="0" collapsed="false">
      <c r="A10720" s="0" t="s">
        <v>758</v>
      </c>
      <c r="B10720" s="52" t="s">
        <v>1027</v>
      </c>
      <c r="C10720" s="52" t="s">
        <v>751</v>
      </c>
      <c r="D10720" s="53" t="n">
        <v>0.1</v>
      </c>
      <c r="E10720" s="53" t="s">
        <v>748</v>
      </c>
      <c r="F10720" s="0" t="s">
        <v>1486</v>
      </c>
      <c r="G10720" s="0" t="str">
        <f aca="false">LEFT(B10720,2)</f>
        <v>26</v>
      </c>
      <c r="H10720" s="0" t="str">
        <f aca="false">I10720&amp;"_"&amp;G10720&amp;"_"&amp;F10720</f>
        <v>StorVandsalamander_26_20191029_DL2019059_AabenraaStatsskole_koersel2</v>
      </c>
      <c r="I10720" s="61" t="str">
        <f aca="false">MID(RIGHT(B10720,LEN(B10720)-3),1,FIND("_",RIGHT(B10720,LEN(B10720)-3))-1)</f>
        <v>StorVandsalamander</v>
      </c>
      <c r="J10720" s="61" t="str">
        <f aca="false">TRIM(SUBSTITUTE(RIGHT(B10720,FIND(I10720,B10720)+1),"_",""))</f>
        <v>eDNA</v>
      </c>
      <c r="K10720" s="0" t="str">
        <f aca="false">IFERROR(VALUE(SUBSTITUTE(E10720,".",",")),E10720)</f>
        <v>No Ct</v>
      </c>
      <c r="L10720" s="61" t="str">
        <f aca="false">IF(J10720="PosK",SUMIFS(K:K,J:J,"PosK",H:H,H10720),"")</f>
        <v/>
      </c>
      <c r="M10720" s="61" t="str">
        <f aca="false">IF(J10720="PosK",SUMIFS(K:K,J:J,"NegK",H:H,H10720),"")</f>
        <v/>
      </c>
      <c r="N10720" s="61" t="str">
        <f aca="false">IF(J10720="PosK",SUMIFS(K:K,J:J,"eDNA",H:H,H10720),"")</f>
        <v/>
      </c>
      <c r="Q10720" s="62"/>
    </row>
    <row r="10721" customFormat="false" ht="14.25" hidden="false" customHeight="false" outlineLevel="0" collapsed="false">
      <c r="A10721" s="0" t="s">
        <v>760</v>
      </c>
      <c r="B10721" s="52" t="s">
        <v>1027</v>
      </c>
      <c r="C10721" s="52" t="s">
        <v>751</v>
      </c>
      <c r="D10721" s="53" t="n">
        <v>0.1</v>
      </c>
      <c r="E10721" s="53" t="s">
        <v>748</v>
      </c>
      <c r="F10721" s="0" t="s">
        <v>1486</v>
      </c>
      <c r="G10721" s="0" t="str">
        <f aca="false">LEFT(B10721,2)</f>
        <v>26</v>
      </c>
      <c r="H10721" s="0" t="str">
        <f aca="false">I10721&amp;"_"&amp;G10721&amp;"_"&amp;F10721</f>
        <v>StorVandsalamander_26_20191029_DL2019059_AabenraaStatsskole_koersel2</v>
      </c>
      <c r="I10721" s="61" t="str">
        <f aca="false">MID(RIGHT(B10721,LEN(B10721)-3),1,FIND("_",RIGHT(B10721,LEN(B10721)-3))-1)</f>
        <v>StorVandsalamander</v>
      </c>
      <c r="J10721" s="61" t="str">
        <f aca="false">TRIM(SUBSTITUTE(RIGHT(B10721,FIND(I10721,B10721)+1),"_",""))</f>
        <v>eDNA</v>
      </c>
      <c r="K10721" s="0" t="str">
        <f aca="false">IFERROR(VALUE(SUBSTITUTE(E10721,".",",")),E10721)</f>
        <v>No Ct</v>
      </c>
      <c r="L10721" s="61" t="str">
        <f aca="false">IF(J10721="PosK",SUMIFS(K:K,J:J,"PosK",H:H,H10721),"")</f>
        <v/>
      </c>
      <c r="M10721" s="61" t="str">
        <f aca="false">IF(J10721="PosK",SUMIFS(K:K,J:J,"NegK",H:H,H10721),"")</f>
        <v/>
      </c>
      <c r="N10721" s="61" t="str">
        <f aca="false">IF(J10721="PosK",SUMIFS(K:K,J:J,"eDNA",H:H,H10721),"")</f>
        <v/>
      </c>
      <c r="P10721" s="62"/>
      <c r="T10721" s="63"/>
      <c r="W10721" s="64"/>
    </row>
    <row r="10722" customFormat="false" ht="14.25" hidden="false" customHeight="false" outlineLevel="0" collapsed="false">
      <c r="A10722" s="0" t="s">
        <v>762</v>
      </c>
      <c r="B10722" s="52" t="s">
        <v>1029</v>
      </c>
      <c r="C10722" s="52" t="s">
        <v>743</v>
      </c>
      <c r="D10722" s="53" t="n">
        <v>0.1</v>
      </c>
      <c r="E10722" s="53" t="n">
        <v>33.46</v>
      </c>
      <c r="F10722" s="0" t="s">
        <v>1486</v>
      </c>
      <c r="G10722" s="0" t="str">
        <f aca="false">LEFT(B10722,2)</f>
        <v>27</v>
      </c>
      <c r="H10722" s="0" t="str">
        <f aca="false">I10722&amp;"_"&amp;G10722&amp;"_"&amp;F10722</f>
        <v>Strandtudse_27_20191029_DL2019059_AabenraaStatsskole_koersel2</v>
      </c>
      <c r="I10722" s="61" t="str">
        <f aca="false">MID(RIGHT(B10722,LEN(B10722)-3),1,FIND("_",RIGHT(B10722,LEN(B10722)-3))-1)</f>
        <v>Strandtudse</v>
      </c>
      <c r="J10722" s="61" t="str">
        <f aca="false">TRIM(SUBSTITUTE(RIGHT(B10722,FIND(I10722,B10722)+1),"_",""))</f>
        <v>PosK</v>
      </c>
      <c r="K10722" s="0" t="n">
        <f aca="false">IFERROR(VALUE(SUBSTITUTE(E10722,".",",")),E10722)</f>
        <v>33.46</v>
      </c>
      <c r="L10722" s="61" t="n">
        <f aca="false">IF(J10722="PosK",SUMIFS(K:K,J:J,"PosK",H:H,H10722),"")</f>
        <v>33.46</v>
      </c>
      <c r="M10722" s="61" t="n">
        <f aca="false">IF(J10722="PosK",SUMIFS(K:K,J:J,"NegK",H:H,H10722),"")</f>
        <v>0</v>
      </c>
      <c r="N10722" s="61" t="n">
        <f aca="false">IF(J10722="PosK",SUMIFS(K:K,J:J,"eDNA",H:H,H10722),"")</f>
        <v>0</v>
      </c>
      <c r="P10722" s="62" t="n">
        <f aca="false">IF(K10724="No Ct",0,K10724)</f>
        <v>0</v>
      </c>
      <c r="Q10722" s="62" t="n">
        <f aca="false">IF(K10725="No Ct",0,K10725)</f>
        <v>0</v>
      </c>
      <c r="R10722" s="0" t="str">
        <f aca="false">IF(AND(L10722&gt;0,M10722=0),"Valid","Invalid")</f>
        <v>Valid</v>
      </c>
      <c r="S10722" s="0" t="str">
        <f aca="false">IF(OR(P10722&gt;1,Q10722&gt;1),"Present","Absent")</f>
        <v>Absent</v>
      </c>
      <c r="T10722" s="63" t="str">
        <f aca="false">IF(OR(AND(P10722&gt;1,P10722&lt;41),AND(Q10722&gt;1,Q10722&lt;41)),"Ct&lt;41","Ct&gt;41")</f>
        <v>Ct&gt;41</v>
      </c>
      <c r="U10722" s="0" t="str">
        <f aca="false">I10722</f>
        <v>Strandtudse</v>
      </c>
      <c r="V10722" s="0" t="str">
        <f aca="false">MID(F10722,10,9)</f>
        <v>DL2019059</v>
      </c>
      <c r="W10722" s="64" t="str">
        <f aca="false">V10722&amp;"_"&amp;U10722&amp;"_"&amp;R10722&amp;"_"&amp;S10722&amp;"_"&amp;T10722</f>
        <v>DL2019059_Strandtudse_Valid_Absent_Ct&gt;41</v>
      </c>
    </row>
    <row r="10723" customFormat="false" ht="14.25" hidden="false" customHeight="false" outlineLevel="0" collapsed="false">
      <c r="A10723" s="0" t="s">
        <v>764</v>
      </c>
      <c r="B10723" s="52" t="s">
        <v>1030</v>
      </c>
      <c r="C10723" s="52" t="s">
        <v>747</v>
      </c>
      <c r="D10723" s="53" t="n">
        <v>0.1</v>
      </c>
      <c r="E10723" s="53" t="s">
        <v>748</v>
      </c>
      <c r="F10723" s="0" t="s">
        <v>1486</v>
      </c>
      <c r="G10723" s="0" t="str">
        <f aca="false">LEFT(B10723,2)</f>
        <v>27</v>
      </c>
      <c r="H10723" s="0" t="str">
        <f aca="false">I10723&amp;"_"&amp;G10723&amp;"_"&amp;F10723</f>
        <v>Strandtudse_27_20191029_DL2019059_AabenraaStatsskole_koersel2</v>
      </c>
      <c r="I10723" s="61" t="str">
        <f aca="false">MID(RIGHT(B10723,LEN(B10723)-3),1,FIND("_",RIGHT(B10723,LEN(B10723)-3))-1)</f>
        <v>Strandtudse</v>
      </c>
      <c r="J10723" s="61" t="str">
        <f aca="false">TRIM(SUBSTITUTE(RIGHT(B10723,FIND(I10723,B10723)+1),"_",""))</f>
        <v>NegK</v>
      </c>
      <c r="K10723" s="0" t="str">
        <f aca="false">IFERROR(VALUE(SUBSTITUTE(E10723,".",",")),E10723)</f>
        <v>No Ct</v>
      </c>
      <c r="L10723" s="61" t="str">
        <f aca="false">IF(J10723="PosK",SUMIFS(K:K,J:J,"PosK",H:H,H10723),"")</f>
        <v/>
      </c>
      <c r="M10723" s="61" t="str">
        <f aca="false">IF(J10723="PosK",SUMIFS(K:K,J:J,"NegK",H:H,H10723),"")</f>
        <v/>
      </c>
      <c r="N10723" s="61" t="str">
        <f aca="false">IF(J10723="PosK",SUMIFS(K:K,J:J,"eDNA",H:H,H10723),"")</f>
        <v/>
      </c>
    </row>
    <row r="10724" customFormat="false" ht="14.25" hidden="false" customHeight="false" outlineLevel="0" collapsed="false">
      <c r="A10724" s="0" t="s">
        <v>766</v>
      </c>
      <c r="B10724" s="52" t="s">
        <v>1031</v>
      </c>
      <c r="C10724" s="52" t="s">
        <v>751</v>
      </c>
      <c r="D10724" s="53" t="n">
        <v>0.1</v>
      </c>
      <c r="E10724" s="53" t="s">
        <v>748</v>
      </c>
      <c r="F10724" s="0" t="s">
        <v>1486</v>
      </c>
      <c r="G10724" s="0" t="str">
        <f aca="false">LEFT(B10724,2)</f>
        <v>27</v>
      </c>
      <c r="H10724" s="0" t="str">
        <f aca="false">I10724&amp;"_"&amp;G10724&amp;"_"&amp;F10724</f>
        <v>Strandtudse_27_20191029_DL2019059_AabenraaStatsskole_koersel2</v>
      </c>
      <c r="I10724" s="61" t="str">
        <f aca="false">MID(RIGHT(B10724,LEN(B10724)-3),1,FIND("_",RIGHT(B10724,LEN(B10724)-3))-1)</f>
        <v>Strandtudse</v>
      </c>
      <c r="J10724" s="61" t="str">
        <f aca="false">TRIM(SUBSTITUTE(RIGHT(B10724,FIND(I10724,B10724)+1),"_",""))</f>
        <v>eDNA</v>
      </c>
      <c r="K10724" s="0" t="str">
        <f aca="false">IFERROR(VALUE(SUBSTITUTE(E10724,".",",")),E10724)</f>
        <v>No Ct</v>
      </c>
      <c r="L10724" s="61" t="str">
        <f aca="false">IF(J10724="PosK",SUMIFS(K:K,J:J,"PosK",H:H,H10724),"")</f>
        <v/>
      </c>
      <c r="M10724" s="61" t="str">
        <f aca="false">IF(J10724="PosK",SUMIFS(K:K,J:J,"NegK",H:H,H10724),"")</f>
        <v/>
      </c>
      <c r="N10724" s="61" t="str">
        <f aca="false">IF(J10724="PosK",SUMIFS(K:K,J:J,"eDNA",H:H,H10724),"")</f>
        <v/>
      </c>
      <c r="Q10724" s="62"/>
    </row>
    <row r="10725" customFormat="false" ht="14.25" hidden="false" customHeight="false" outlineLevel="0" collapsed="false">
      <c r="A10725" s="0" t="s">
        <v>768</v>
      </c>
      <c r="B10725" s="52" t="s">
        <v>1031</v>
      </c>
      <c r="C10725" s="52" t="s">
        <v>751</v>
      </c>
      <c r="D10725" s="53" t="n">
        <v>0.1</v>
      </c>
      <c r="E10725" s="53" t="s">
        <v>748</v>
      </c>
      <c r="F10725" s="0" t="s">
        <v>1486</v>
      </c>
      <c r="G10725" s="0" t="str">
        <f aca="false">LEFT(B10725,2)</f>
        <v>27</v>
      </c>
      <c r="H10725" s="0" t="str">
        <f aca="false">I10725&amp;"_"&amp;G10725&amp;"_"&amp;F10725</f>
        <v>Strandtudse_27_20191029_DL2019059_AabenraaStatsskole_koersel2</v>
      </c>
      <c r="I10725" s="61" t="str">
        <f aca="false">MID(RIGHT(B10725,LEN(B10725)-3),1,FIND("_",RIGHT(B10725,LEN(B10725)-3))-1)</f>
        <v>Strandtudse</v>
      </c>
      <c r="J10725" s="61" t="str">
        <f aca="false">TRIM(SUBSTITUTE(RIGHT(B10725,FIND(I10725,B10725)+1),"_",""))</f>
        <v>eDNA</v>
      </c>
      <c r="K10725" s="0" t="str">
        <f aca="false">IFERROR(VALUE(SUBSTITUTE(E10725,".",",")),E10725)</f>
        <v>No Ct</v>
      </c>
      <c r="L10725" s="61" t="str">
        <f aca="false">IF(J10725="PosK",SUMIFS(K:K,J:J,"PosK",H:H,H10725),"")</f>
        <v/>
      </c>
      <c r="M10725" s="61" t="str">
        <f aca="false">IF(J10725="PosK",SUMIFS(K:K,J:J,"NegK",H:H,H10725),"")</f>
        <v/>
      </c>
      <c r="N10725" s="61" t="str">
        <f aca="false">IF(J10725="PosK",SUMIFS(K:K,J:J,"eDNA",H:H,H10725),"")</f>
        <v/>
      </c>
      <c r="P10725" s="62"/>
      <c r="T10725" s="63"/>
      <c r="W10725" s="64"/>
    </row>
    <row r="10726" customFormat="false" ht="14.25" hidden="false" customHeight="false" outlineLevel="0" collapsed="false">
      <c r="A10726" s="0" t="s">
        <v>770</v>
      </c>
      <c r="B10726" s="52" t="s">
        <v>1033</v>
      </c>
      <c r="C10726" s="52" t="s">
        <v>743</v>
      </c>
      <c r="D10726" s="53" t="n">
        <v>0.1</v>
      </c>
      <c r="E10726" s="53" t="n">
        <v>38.89</v>
      </c>
      <c r="F10726" s="0" t="s">
        <v>1486</v>
      </c>
      <c r="G10726" s="0" t="str">
        <f aca="false">LEFT(B10726,2)</f>
        <v>28</v>
      </c>
      <c r="H10726" s="0" t="str">
        <f aca="false">I10726&amp;"_"&amp;G10726&amp;"_"&amp;F10726</f>
        <v>GroenbrogetTudse_28_20191029_DL2019059_AabenraaStatsskole_koersel2</v>
      </c>
      <c r="I10726" s="61" t="str">
        <f aca="false">MID(RIGHT(B10726,LEN(B10726)-3),1,FIND("_",RIGHT(B10726,LEN(B10726)-3))-1)</f>
        <v>GroenbrogetTudse</v>
      </c>
      <c r="J10726" s="61" t="str">
        <f aca="false">TRIM(SUBSTITUTE(RIGHT(B10726,FIND(I10726,B10726)+1),"_",""))</f>
        <v>PosK</v>
      </c>
      <c r="K10726" s="0" t="n">
        <f aca="false">IFERROR(VALUE(SUBSTITUTE(E10726,".",",")),E10726)</f>
        <v>38.89</v>
      </c>
      <c r="L10726" s="61" t="n">
        <f aca="false">IF(J10726="PosK",SUMIFS(K:K,J:J,"PosK",H:H,H10726),"")</f>
        <v>38.89</v>
      </c>
      <c r="M10726" s="61" t="n">
        <f aca="false">IF(J10726="PosK",SUMIFS(K:K,J:J,"NegK",H:H,H10726),"")</f>
        <v>0</v>
      </c>
      <c r="N10726" s="61" t="n">
        <f aca="false">IF(J10726="PosK",SUMIFS(K:K,J:J,"eDNA",H:H,H10726),"")</f>
        <v>0</v>
      </c>
      <c r="P10726" s="62" t="n">
        <f aca="false">IF(K10728="No Ct",0,K10728)</f>
        <v>0</v>
      </c>
      <c r="Q10726" s="62" t="n">
        <f aca="false">IF(K10729="No Ct",0,K10729)</f>
        <v>0</v>
      </c>
      <c r="R10726" s="0" t="str">
        <f aca="false">IF(AND(L10726&gt;0,M10726=0),"Valid","Invalid")</f>
        <v>Valid</v>
      </c>
      <c r="S10726" s="0" t="str">
        <f aca="false">IF(OR(P10726&gt;1,Q10726&gt;1),"Present","Absent")</f>
        <v>Absent</v>
      </c>
      <c r="T10726" s="63" t="str">
        <f aca="false">IF(OR(AND(P10726&gt;1,P10726&lt;41),AND(Q10726&gt;1,Q10726&lt;41)),"Ct&lt;41","Ct&gt;41")</f>
        <v>Ct&gt;41</v>
      </c>
      <c r="U10726" s="0" t="str">
        <f aca="false">I10726</f>
        <v>GroenbrogetTudse</v>
      </c>
      <c r="V10726" s="0" t="str">
        <f aca="false">MID(F10726,10,9)</f>
        <v>DL2019059</v>
      </c>
      <c r="W10726" s="64" t="str">
        <f aca="false">V10726&amp;"_"&amp;U10726&amp;"_"&amp;R10726&amp;"_"&amp;S10726&amp;"_"&amp;T10726</f>
        <v>DL2019059_GroenbrogetTudse_Valid_Absent_Ct&gt;41</v>
      </c>
    </row>
    <row r="10727" customFormat="false" ht="14.25" hidden="false" customHeight="false" outlineLevel="0" collapsed="false">
      <c r="A10727" s="0" t="s">
        <v>772</v>
      </c>
      <c r="B10727" s="52" t="s">
        <v>1034</v>
      </c>
      <c r="C10727" s="52" t="s">
        <v>747</v>
      </c>
      <c r="D10727" s="53" t="n">
        <v>0.1</v>
      </c>
      <c r="E10727" s="53" t="s">
        <v>748</v>
      </c>
      <c r="F10727" s="0" t="s">
        <v>1486</v>
      </c>
      <c r="G10727" s="0" t="str">
        <f aca="false">LEFT(B10727,2)</f>
        <v>28</v>
      </c>
      <c r="H10727" s="0" t="str">
        <f aca="false">I10727&amp;"_"&amp;G10727&amp;"_"&amp;F10727</f>
        <v>GroenbrogetTudse_28_20191029_DL2019059_AabenraaStatsskole_koersel2</v>
      </c>
      <c r="I10727" s="61" t="str">
        <f aca="false">MID(RIGHT(B10727,LEN(B10727)-3),1,FIND("_",RIGHT(B10727,LEN(B10727)-3))-1)</f>
        <v>GroenbrogetTudse</v>
      </c>
      <c r="J10727" s="61" t="str">
        <f aca="false">TRIM(SUBSTITUTE(RIGHT(B10727,FIND(I10727,B10727)+1),"_",""))</f>
        <v>NegK</v>
      </c>
      <c r="K10727" s="0" t="str">
        <f aca="false">IFERROR(VALUE(SUBSTITUTE(E10727,".",",")),E10727)</f>
        <v>No Ct</v>
      </c>
      <c r="L10727" s="61" t="str">
        <f aca="false">IF(J10727="PosK",SUMIFS(K:K,J:J,"PosK",H:H,H10727),"")</f>
        <v/>
      </c>
      <c r="M10727" s="61" t="str">
        <f aca="false">IF(J10727="PosK",SUMIFS(K:K,J:J,"NegK",H:H,H10727),"")</f>
        <v/>
      </c>
      <c r="N10727" s="61" t="str">
        <f aca="false">IF(J10727="PosK",SUMIFS(K:K,J:J,"eDNA",H:H,H10727),"")</f>
        <v/>
      </c>
    </row>
    <row r="10728" customFormat="false" ht="14.25" hidden="false" customHeight="false" outlineLevel="0" collapsed="false">
      <c r="A10728" s="0" t="s">
        <v>774</v>
      </c>
      <c r="B10728" s="52" t="s">
        <v>1035</v>
      </c>
      <c r="C10728" s="52" t="s">
        <v>751</v>
      </c>
      <c r="D10728" s="53" t="n">
        <v>0.1</v>
      </c>
      <c r="E10728" s="53" t="s">
        <v>748</v>
      </c>
      <c r="F10728" s="0" t="s">
        <v>1486</v>
      </c>
      <c r="G10728" s="0" t="str">
        <f aca="false">LEFT(B10728,2)</f>
        <v>28</v>
      </c>
      <c r="H10728" s="0" t="str">
        <f aca="false">I10728&amp;"_"&amp;G10728&amp;"_"&amp;F10728</f>
        <v>GroenbrogetTudse_28_20191029_DL2019059_AabenraaStatsskole_koersel2</v>
      </c>
      <c r="I10728" s="61" t="str">
        <f aca="false">MID(RIGHT(B10728,LEN(B10728)-3),1,FIND("_",RIGHT(B10728,LEN(B10728)-3))-1)</f>
        <v>GroenbrogetTudse</v>
      </c>
      <c r="J10728" s="61" t="str">
        <f aca="false">TRIM(SUBSTITUTE(RIGHT(B10728,FIND(I10728,B10728)+1),"_",""))</f>
        <v>eDNA</v>
      </c>
      <c r="K10728" s="0" t="str">
        <f aca="false">IFERROR(VALUE(SUBSTITUTE(E10728,".",",")),E10728)</f>
        <v>No Ct</v>
      </c>
      <c r="L10728" s="61" t="str">
        <f aca="false">IF(J10728="PosK",SUMIFS(K:K,J:J,"PosK",H:H,H10728),"")</f>
        <v/>
      </c>
      <c r="M10728" s="61" t="str">
        <f aca="false">IF(J10728="PosK",SUMIFS(K:K,J:J,"NegK",H:H,H10728),"")</f>
        <v/>
      </c>
      <c r="N10728" s="61" t="str">
        <f aca="false">IF(J10728="PosK",SUMIFS(K:K,J:J,"eDNA",H:H,H10728),"")</f>
        <v/>
      </c>
      <c r="Q10728" s="62"/>
    </row>
    <row r="10729" customFormat="false" ht="14.25" hidden="false" customHeight="false" outlineLevel="0" collapsed="false">
      <c r="A10729" s="0" t="s">
        <v>776</v>
      </c>
      <c r="B10729" s="52" t="s">
        <v>1035</v>
      </c>
      <c r="C10729" s="52" t="s">
        <v>751</v>
      </c>
      <c r="D10729" s="53" t="n">
        <v>0.1</v>
      </c>
      <c r="E10729" s="53" t="s">
        <v>748</v>
      </c>
      <c r="F10729" s="0" t="s">
        <v>1486</v>
      </c>
      <c r="G10729" s="0" t="str">
        <f aca="false">LEFT(B10729,2)</f>
        <v>28</v>
      </c>
      <c r="H10729" s="0" t="str">
        <f aca="false">I10729&amp;"_"&amp;G10729&amp;"_"&amp;F10729</f>
        <v>GroenbrogetTudse_28_20191029_DL2019059_AabenraaStatsskole_koersel2</v>
      </c>
      <c r="I10729" s="61" t="str">
        <f aca="false">MID(RIGHT(B10729,LEN(B10729)-3),1,FIND("_",RIGHT(B10729,LEN(B10729)-3))-1)</f>
        <v>GroenbrogetTudse</v>
      </c>
      <c r="J10729" s="61" t="str">
        <f aca="false">TRIM(SUBSTITUTE(RIGHT(B10729,FIND(I10729,B10729)+1),"_",""))</f>
        <v>eDNA</v>
      </c>
      <c r="K10729" s="0" t="str">
        <f aca="false">IFERROR(VALUE(SUBSTITUTE(E10729,".",",")),E10729)</f>
        <v>No Ct</v>
      </c>
      <c r="L10729" s="61" t="str">
        <f aca="false">IF(J10729="PosK",SUMIFS(K:K,J:J,"PosK",H:H,H10729),"")</f>
        <v/>
      </c>
      <c r="M10729" s="61" t="str">
        <f aca="false">IF(J10729="PosK",SUMIFS(K:K,J:J,"NegK",H:H,H10729),"")</f>
        <v/>
      </c>
      <c r="N10729" s="61" t="str">
        <f aca="false">IF(J10729="PosK",SUMIFS(K:K,J:J,"eDNA",H:H,H10729),"")</f>
        <v/>
      </c>
      <c r="P10729" s="62"/>
      <c r="T10729" s="63"/>
      <c r="W10729" s="64"/>
    </row>
    <row r="10730" customFormat="false" ht="14.25" hidden="false" customHeight="false" outlineLevel="0" collapsed="false">
      <c r="A10730" s="0" t="s">
        <v>778</v>
      </c>
      <c r="B10730" s="52" t="s">
        <v>1037</v>
      </c>
      <c r="C10730" s="52" t="s">
        <v>743</v>
      </c>
      <c r="D10730" s="53" t="n">
        <v>0.1</v>
      </c>
      <c r="E10730" s="53" t="n">
        <v>31.57</v>
      </c>
      <c r="F10730" s="0" t="s">
        <v>1486</v>
      </c>
      <c r="G10730" s="0" t="str">
        <f aca="false">LEFT(B10730,2)</f>
        <v>29</v>
      </c>
      <c r="H10730" s="0" t="str">
        <f aca="false">I10730&amp;"_"&amp;G10730&amp;"_"&amp;F10730</f>
        <v>Loevfroe_29_20191029_DL2019059_AabenraaStatsskole_koersel2</v>
      </c>
      <c r="I10730" s="61" t="str">
        <f aca="false">MID(RIGHT(B10730,LEN(B10730)-3),1,FIND("_",RIGHT(B10730,LEN(B10730)-3))-1)</f>
        <v>Loevfroe</v>
      </c>
      <c r="J10730" s="61" t="str">
        <f aca="false">TRIM(SUBSTITUTE(RIGHT(B10730,FIND(I10730,B10730)+1),"_",""))</f>
        <v>PosK</v>
      </c>
      <c r="K10730" s="0" t="n">
        <f aca="false">IFERROR(VALUE(SUBSTITUTE(E10730,".",",")),E10730)</f>
        <v>31.57</v>
      </c>
      <c r="L10730" s="61" t="n">
        <f aca="false">IF(J10730="PosK",SUMIFS(K:K,J:J,"PosK",H:H,H10730),"")</f>
        <v>31.57</v>
      </c>
      <c r="M10730" s="61" t="n">
        <f aca="false">IF(J10730="PosK",SUMIFS(K:K,J:J,"NegK",H:H,H10730),"")</f>
        <v>0</v>
      </c>
      <c r="N10730" s="61" t="n">
        <f aca="false">IF(J10730="PosK",SUMIFS(K:K,J:J,"eDNA",H:H,H10730),"")</f>
        <v>0</v>
      </c>
      <c r="P10730" s="62" t="n">
        <f aca="false">IF(K10732="No Ct",0,K10732)</f>
        <v>0</v>
      </c>
      <c r="Q10730" s="62" t="n">
        <f aca="false">IF(K10733="No Ct",0,K10733)</f>
        <v>0</v>
      </c>
      <c r="R10730" s="0" t="str">
        <f aca="false">IF(AND(L10730&gt;0,M10730=0),"Valid","Invalid")</f>
        <v>Valid</v>
      </c>
      <c r="S10730" s="0" t="str">
        <f aca="false">IF(OR(P10730&gt;1,Q10730&gt;1),"Present","Absent")</f>
        <v>Absent</v>
      </c>
      <c r="T10730" s="63" t="str">
        <f aca="false">IF(OR(AND(P10730&gt;1,P10730&lt;41),AND(Q10730&gt;1,Q10730&lt;41)),"Ct&lt;41","Ct&gt;41")</f>
        <v>Ct&gt;41</v>
      </c>
      <c r="U10730" s="0" t="str">
        <f aca="false">I10730</f>
        <v>Loevfroe</v>
      </c>
      <c r="V10730" s="0" t="str">
        <f aca="false">MID(F10730,10,9)</f>
        <v>DL2019059</v>
      </c>
      <c r="W10730" s="64" t="str">
        <f aca="false">V10730&amp;"_"&amp;U10730&amp;"_"&amp;R10730&amp;"_"&amp;S10730&amp;"_"&amp;T10730</f>
        <v>DL2019059_Loevfroe_Valid_Absent_Ct&gt;41</v>
      </c>
    </row>
    <row r="10731" customFormat="false" ht="14.25" hidden="false" customHeight="false" outlineLevel="0" collapsed="false">
      <c r="A10731" s="0" t="s">
        <v>780</v>
      </c>
      <c r="B10731" s="52" t="s">
        <v>1038</v>
      </c>
      <c r="C10731" s="52" t="s">
        <v>747</v>
      </c>
      <c r="D10731" s="53" t="n">
        <v>0.1</v>
      </c>
      <c r="E10731" s="53" t="s">
        <v>748</v>
      </c>
      <c r="F10731" s="0" t="s">
        <v>1486</v>
      </c>
      <c r="G10731" s="0" t="str">
        <f aca="false">LEFT(B10731,2)</f>
        <v>29</v>
      </c>
      <c r="H10731" s="0" t="str">
        <f aca="false">I10731&amp;"_"&amp;G10731&amp;"_"&amp;F10731</f>
        <v>Loevfroe_29_20191029_DL2019059_AabenraaStatsskole_koersel2</v>
      </c>
      <c r="I10731" s="61" t="str">
        <f aca="false">MID(RIGHT(B10731,LEN(B10731)-3),1,FIND("_",RIGHT(B10731,LEN(B10731)-3))-1)</f>
        <v>Loevfroe</v>
      </c>
      <c r="J10731" s="61" t="str">
        <f aca="false">TRIM(SUBSTITUTE(RIGHT(B10731,FIND(I10731,B10731)+1),"_",""))</f>
        <v>NegK</v>
      </c>
      <c r="K10731" s="0" t="str">
        <f aca="false">IFERROR(VALUE(SUBSTITUTE(E10731,".",",")),E10731)</f>
        <v>No Ct</v>
      </c>
      <c r="L10731" s="61" t="str">
        <f aca="false">IF(J10731="PosK",SUMIFS(K:K,J:J,"PosK",H:H,H10731),"")</f>
        <v/>
      </c>
      <c r="M10731" s="61" t="str">
        <f aca="false">IF(J10731="PosK",SUMIFS(K:K,J:J,"NegK",H:H,H10731),"")</f>
        <v/>
      </c>
      <c r="N10731" s="61" t="str">
        <f aca="false">IF(J10731="PosK",SUMIFS(K:K,J:J,"eDNA",H:H,H10731),"")</f>
        <v/>
      </c>
    </row>
    <row r="10732" customFormat="false" ht="14.25" hidden="false" customHeight="false" outlineLevel="0" collapsed="false">
      <c r="A10732" s="0" t="s">
        <v>782</v>
      </c>
      <c r="B10732" s="52" t="s">
        <v>1039</v>
      </c>
      <c r="C10732" s="52" t="s">
        <v>751</v>
      </c>
      <c r="D10732" s="53" t="n">
        <v>0.1</v>
      </c>
      <c r="E10732" s="53" t="s">
        <v>748</v>
      </c>
      <c r="F10732" s="0" t="s">
        <v>1486</v>
      </c>
      <c r="G10732" s="0" t="str">
        <f aca="false">LEFT(B10732,2)</f>
        <v>29</v>
      </c>
      <c r="H10732" s="0" t="str">
        <f aca="false">I10732&amp;"_"&amp;G10732&amp;"_"&amp;F10732</f>
        <v>Loevfroe_29_20191029_DL2019059_AabenraaStatsskole_koersel2</v>
      </c>
      <c r="I10732" s="61" t="str">
        <f aca="false">MID(RIGHT(B10732,LEN(B10732)-3),1,FIND("_",RIGHT(B10732,LEN(B10732)-3))-1)</f>
        <v>Loevfroe</v>
      </c>
      <c r="J10732" s="61" t="str">
        <f aca="false">TRIM(SUBSTITUTE(RIGHT(B10732,FIND(I10732,B10732)+1),"_",""))</f>
        <v>eDNA</v>
      </c>
      <c r="K10732" s="0" t="str">
        <f aca="false">IFERROR(VALUE(SUBSTITUTE(E10732,".",",")),E10732)</f>
        <v>No Ct</v>
      </c>
      <c r="L10732" s="61" t="str">
        <f aca="false">IF(J10732="PosK",SUMIFS(K:K,J:J,"PosK",H:H,H10732),"")</f>
        <v/>
      </c>
      <c r="M10732" s="61" t="str">
        <f aca="false">IF(J10732="PosK",SUMIFS(K:K,J:J,"NegK",H:H,H10732),"")</f>
        <v/>
      </c>
      <c r="N10732" s="61" t="str">
        <f aca="false">IF(J10732="PosK",SUMIFS(K:K,J:J,"eDNA",H:H,H10732),"")</f>
        <v/>
      </c>
      <c r="Q10732" s="62"/>
    </row>
    <row r="10733" customFormat="false" ht="14.25" hidden="false" customHeight="false" outlineLevel="0" collapsed="false">
      <c r="A10733" s="0" t="s">
        <v>784</v>
      </c>
      <c r="B10733" s="52" t="s">
        <v>1039</v>
      </c>
      <c r="C10733" s="52" t="s">
        <v>751</v>
      </c>
      <c r="D10733" s="53" t="n">
        <v>0.1</v>
      </c>
      <c r="E10733" s="53" t="s">
        <v>748</v>
      </c>
      <c r="F10733" s="0" t="s">
        <v>1486</v>
      </c>
      <c r="G10733" s="0" t="str">
        <f aca="false">LEFT(B10733,2)</f>
        <v>29</v>
      </c>
      <c r="H10733" s="0" t="str">
        <f aca="false">I10733&amp;"_"&amp;G10733&amp;"_"&amp;F10733</f>
        <v>Loevfroe_29_20191029_DL2019059_AabenraaStatsskole_koersel2</v>
      </c>
      <c r="I10733" s="61" t="str">
        <f aca="false">MID(RIGHT(B10733,LEN(B10733)-3),1,FIND("_",RIGHT(B10733,LEN(B10733)-3))-1)</f>
        <v>Loevfroe</v>
      </c>
      <c r="J10733" s="61" t="str">
        <f aca="false">TRIM(SUBSTITUTE(RIGHT(B10733,FIND(I10733,B10733)+1),"_",""))</f>
        <v>eDNA</v>
      </c>
      <c r="K10733" s="0" t="str">
        <f aca="false">IFERROR(VALUE(SUBSTITUTE(E10733,".",",")),E10733)</f>
        <v>No Ct</v>
      </c>
      <c r="L10733" s="61" t="str">
        <f aca="false">IF(J10733="PosK",SUMIFS(K:K,J:J,"PosK",H:H,H10733),"")</f>
        <v/>
      </c>
      <c r="M10733" s="61" t="str">
        <f aca="false">IF(J10733="PosK",SUMIFS(K:K,J:J,"NegK",H:H,H10733),"")</f>
        <v/>
      </c>
      <c r="N10733" s="61" t="str">
        <f aca="false">IF(J10733="PosK",SUMIFS(K:K,J:J,"eDNA",H:H,H10733),"")</f>
        <v/>
      </c>
      <c r="P10733" s="62"/>
      <c r="T10733" s="63"/>
      <c r="W10733" s="64"/>
    </row>
    <row r="10734" customFormat="false" ht="14.25" hidden="false" customHeight="false" outlineLevel="0" collapsed="false">
      <c r="A10734" s="0" t="s">
        <v>786</v>
      </c>
      <c r="B10734" s="52" t="s">
        <v>1041</v>
      </c>
      <c r="C10734" s="52" t="s">
        <v>743</v>
      </c>
      <c r="D10734" s="53" t="n">
        <v>0.1</v>
      </c>
      <c r="E10734" s="53" t="s">
        <v>748</v>
      </c>
      <c r="F10734" s="0" t="s">
        <v>1486</v>
      </c>
      <c r="G10734" s="0" t="str">
        <f aca="false">LEFT(B10734,2)</f>
        <v>30</v>
      </c>
      <c r="H10734" s="0" t="str">
        <f aca="false">I10734&amp;"_"&amp;G10734&amp;"_"&amp;F10734</f>
        <v>Klokkefroe_30_20191029_DL2019059_AabenraaStatsskole_koersel2</v>
      </c>
      <c r="I10734" s="61" t="str">
        <f aca="false">MID(RIGHT(B10734,LEN(B10734)-3),1,FIND("_",RIGHT(B10734,LEN(B10734)-3))-1)</f>
        <v>Klokkefroe</v>
      </c>
      <c r="J10734" s="61" t="str">
        <f aca="false">TRIM(SUBSTITUTE(RIGHT(B10734,FIND(I10734,B10734)+1),"_",""))</f>
        <v>PosK</v>
      </c>
      <c r="K10734" s="0" t="str">
        <f aca="false">IFERROR(VALUE(SUBSTITUTE(E10734,".",",")),E10734)</f>
        <v>No Ct</v>
      </c>
      <c r="L10734" s="61" t="n">
        <f aca="false">IF(J10734="PosK",SUMIFS(K:K,J:J,"PosK",H:H,H10734),"")</f>
        <v>0</v>
      </c>
      <c r="M10734" s="61" t="n">
        <f aca="false">IF(J10734="PosK",SUMIFS(K:K,J:J,"NegK",H:H,H10734),"")</f>
        <v>0</v>
      </c>
      <c r="N10734" s="61" t="n">
        <f aca="false">IF(J10734="PosK",SUMIFS(K:K,J:J,"eDNA",H:H,H10734),"")</f>
        <v>0</v>
      </c>
      <c r="P10734" s="62" t="n">
        <f aca="false">IF(K10736="No Ct",0,K10736)</f>
        <v>0</v>
      </c>
      <c r="Q10734" s="62" t="n">
        <f aca="false">IF(K10737="No Ct",0,K10737)</f>
        <v>0</v>
      </c>
      <c r="R10734" s="0" t="str">
        <f aca="false">IF(AND(L10734&gt;0,M10734=0),"Valid","Invalid")</f>
        <v>Invalid</v>
      </c>
      <c r="S10734" s="0" t="str">
        <f aca="false">IF(OR(P10734&gt;1,Q10734&gt;1),"Present","Absent")</f>
        <v>Absent</v>
      </c>
      <c r="T10734" s="63" t="str">
        <f aca="false">IF(OR(AND(P10734&gt;1,P10734&lt;41),AND(Q10734&gt;1,Q10734&lt;41)),"Ct&lt;41","Ct&gt;41")</f>
        <v>Ct&gt;41</v>
      </c>
      <c r="U10734" s="0" t="str">
        <f aca="false">I10734</f>
        <v>Klokkefroe</v>
      </c>
      <c r="V10734" s="0" t="str">
        <f aca="false">MID(F10734,10,9)</f>
        <v>DL2019059</v>
      </c>
      <c r="W10734" s="64" t="str">
        <f aca="false">V10734&amp;"_"&amp;U10734&amp;"_"&amp;R10734&amp;"_"&amp;S10734&amp;"_"&amp;T10734</f>
        <v>DL2019059_Klokkefroe_Invalid_Absent_Ct&gt;41</v>
      </c>
    </row>
    <row r="10735" customFormat="false" ht="14.25" hidden="false" customHeight="false" outlineLevel="0" collapsed="false">
      <c r="A10735" s="0" t="s">
        <v>788</v>
      </c>
      <c r="B10735" s="52" t="s">
        <v>1042</v>
      </c>
      <c r="C10735" s="52" t="s">
        <v>747</v>
      </c>
      <c r="D10735" s="53" t="n">
        <v>0.1</v>
      </c>
      <c r="E10735" s="53" t="s">
        <v>748</v>
      </c>
      <c r="F10735" s="0" t="s">
        <v>1486</v>
      </c>
      <c r="G10735" s="0" t="str">
        <f aca="false">LEFT(B10735,2)</f>
        <v>30</v>
      </c>
      <c r="H10735" s="0" t="str">
        <f aca="false">I10735&amp;"_"&amp;G10735&amp;"_"&amp;F10735</f>
        <v>Klokkefroe_30_20191029_DL2019059_AabenraaStatsskole_koersel2</v>
      </c>
      <c r="I10735" s="61" t="str">
        <f aca="false">MID(RIGHT(B10735,LEN(B10735)-3),1,FIND("_",RIGHT(B10735,LEN(B10735)-3))-1)</f>
        <v>Klokkefroe</v>
      </c>
      <c r="J10735" s="61" t="str">
        <f aca="false">TRIM(SUBSTITUTE(RIGHT(B10735,FIND(I10735,B10735)+1),"_",""))</f>
        <v>NegK</v>
      </c>
      <c r="K10735" s="0" t="str">
        <f aca="false">IFERROR(VALUE(SUBSTITUTE(E10735,".",",")),E10735)</f>
        <v>No Ct</v>
      </c>
      <c r="L10735" s="61" t="str">
        <f aca="false">IF(J10735="PosK",SUMIFS(K:K,J:J,"PosK",H:H,H10735),"")</f>
        <v/>
      </c>
      <c r="M10735" s="61" t="str">
        <f aca="false">IF(J10735="PosK",SUMIFS(K:K,J:J,"NegK",H:H,H10735),"")</f>
        <v/>
      </c>
      <c r="N10735" s="61" t="str">
        <f aca="false">IF(J10735="PosK",SUMIFS(K:K,J:J,"eDNA",H:H,H10735),"")</f>
        <v/>
      </c>
    </row>
    <row r="10736" customFormat="false" ht="14.25" hidden="false" customHeight="false" outlineLevel="0" collapsed="false">
      <c r="A10736" s="0" t="s">
        <v>790</v>
      </c>
      <c r="B10736" s="52" t="s">
        <v>1043</v>
      </c>
      <c r="C10736" s="52" t="s">
        <v>751</v>
      </c>
      <c r="D10736" s="53" t="n">
        <v>0.1</v>
      </c>
      <c r="E10736" s="53" t="s">
        <v>748</v>
      </c>
      <c r="F10736" s="0" t="s">
        <v>1486</v>
      </c>
      <c r="G10736" s="0" t="str">
        <f aca="false">LEFT(B10736,2)</f>
        <v>30</v>
      </c>
      <c r="H10736" s="0" t="str">
        <f aca="false">I10736&amp;"_"&amp;G10736&amp;"_"&amp;F10736</f>
        <v>Klokkefroe_30_20191029_DL2019059_AabenraaStatsskole_koersel2</v>
      </c>
      <c r="I10736" s="61" t="str">
        <f aca="false">MID(RIGHT(B10736,LEN(B10736)-3),1,FIND("_",RIGHT(B10736,LEN(B10736)-3))-1)</f>
        <v>Klokkefroe</v>
      </c>
      <c r="J10736" s="61" t="str">
        <f aca="false">TRIM(SUBSTITUTE(RIGHT(B10736,FIND(I10736,B10736)+1),"_",""))</f>
        <v>eDNA</v>
      </c>
      <c r="K10736" s="0" t="str">
        <f aca="false">IFERROR(VALUE(SUBSTITUTE(E10736,".",",")),E10736)</f>
        <v>No Ct</v>
      </c>
      <c r="L10736" s="61" t="str">
        <f aca="false">IF(J10736="PosK",SUMIFS(K:K,J:J,"PosK",H:H,H10736),"")</f>
        <v/>
      </c>
      <c r="M10736" s="61" t="str">
        <f aca="false">IF(J10736="PosK",SUMIFS(K:K,J:J,"NegK",H:H,H10736),"")</f>
        <v/>
      </c>
      <c r="N10736" s="61" t="str">
        <f aca="false">IF(J10736="PosK",SUMIFS(K:K,J:J,"eDNA",H:H,H10736),"")</f>
        <v/>
      </c>
      <c r="Q10736" s="62"/>
    </row>
    <row r="10737" customFormat="false" ht="14.25" hidden="false" customHeight="false" outlineLevel="0" collapsed="false">
      <c r="A10737" s="0" t="s">
        <v>792</v>
      </c>
      <c r="B10737" s="52" t="s">
        <v>1043</v>
      </c>
      <c r="C10737" s="52" t="s">
        <v>751</v>
      </c>
      <c r="D10737" s="53" t="n">
        <v>0.1</v>
      </c>
      <c r="E10737" s="53" t="s">
        <v>748</v>
      </c>
      <c r="F10737" s="0" t="s">
        <v>1486</v>
      </c>
      <c r="G10737" s="0" t="str">
        <f aca="false">LEFT(B10737,2)</f>
        <v>30</v>
      </c>
      <c r="H10737" s="0" t="str">
        <f aca="false">I10737&amp;"_"&amp;G10737&amp;"_"&amp;F10737</f>
        <v>Klokkefroe_30_20191029_DL2019059_AabenraaStatsskole_koersel2</v>
      </c>
      <c r="I10737" s="61" t="str">
        <f aca="false">MID(RIGHT(B10737,LEN(B10737)-3),1,FIND("_",RIGHT(B10737,LEN(B10737)-3))-1)</f>
        <v>Klokkefroe</v>
      </c>
      <c r="J10737" s="61" t="str">
        <f aca="false">TRIM(SUBSTITUTE(RIGHT(B10737,FIND(I10737,B10737)+1),"_",""))</f>
        <v>eDNA</v>
      </c>
      <c r="K10737" s="0" t="str">
        <f aca="false">IFERROR(VALUE(SUBSTITUTE(E10737,".",",")),E10737)</f>
        <v>No Ct</v>
      </c>
      <c r="L10737" s="61" t="str">
        <f aca="false">IF(J10737="PosK",SUMIFS(K:K,J:J,"PosK",H:H,H10737),"")</f>
        <v/>
      </c>
      <c r="M10737" s="61" t="str">
        <f aca="false">IF(J10737="PosK",SUMIFS(K:K,J:J,"NegK",H:H,H10737),"")</f>
        <v/>
      </c>
      <c r="N10737" s="61" t="str">
        <f aca="false">IF(J10737="PosK",SUMIFS(K:K,J:J,"eDNA",H:H,H10737),"")</f>
        <v/>
      </c>
      <c r="P10737" s="62"/>
      <c r="T10737" s="63"/>
      <c r="W10737" s="64"/>
    </row>
    <row r="10738" customFormat="false" ht="14.25" hidden="false" customHeight="false" outlineLevel="0" collapsed="false">
      <c r="A10738" s="0" t="s">
        <v>794</v>
      </c>
      <c r="B10738" s="52" t="s">
        <v>1045</v>
      </c>
      <c r="C10738" s="52" t="s">
        <v>743</v>
      </c>
      <c r="D10738" s="53" t="n">
        <v>0.1</v>
      </c>
      <c r="E10738" s="53" t="n">
        <v>33.15</v>
      </c>
      <c r="F10738" s="0" t="s">
        <v>1486</v>
      </c>
      <c r="G10738" s="0" t="str">
        <f aca="false">LEFT(B10738,2)</f>
        <v>31</v>
      </c>
      <c r="H10738" s="0" t="str">
        <f aca="false">I10738&amp;"_"&amp;G10738&amp;"_"&amp;F10738</f>
        <v>Bjergsalamander_31_20191029_DL2019059_AabenraaStatsskole_koersel2</v>
      </c>
      <c r="I10738" s="61" t="str">
        <f aca="false">MID(RIGHT(B10738,LEN(B10738)-3),1,FIND("_",RIGHT(B10738,LEN(B10738)-3))-1)</f>
        <v>Bjergsalamander</v>
      </c>
      <c r="J10738" s="61" t="str">
        <f aca="false">TRIM(SUBSTITUTE(RIGHT(B10738,FIND(I10738,B10738)+1),"_",""))</f>
        <v>PosK</v>
      </c>
      <c r="K10738" s="0" t="n">
        <f aca="false">IFERROR(VALUE(SUBSTITUTE(E10738,".",",")),E10738)</f>
        <v>33.15</v>
      </c>
      <c r="L10738" s="61" t="n">
        <f aca="false">IF(J10738="PosK",SUMIFS(K:K,J:J,"PosK",H:H,H10738),"")</f>
        <v>33.15</v>
      </c>
      <c r="M10738" s="61" t="n">
        <f aca="false">IF(J10738="PosK",SUMIFS(K:K,J:J,"NegK",H:H,H10738),"")</f>
        <v>0</v>
      </c>
      <c r="N10738" s="61" t="n">
        <f aca="false">IF(J10738="PosK",SUMIFS(K:K,J:J,"eDNA",H:H,H10738),"")</f>
        <v>0</v>
      </c>
      <c r="P10738" s="62" t="n">
        <f aca="false">IF(K10740="No Ct",0,K10740)</f>
        <v>0</v>
      </c>
      <c r="Q10738" s="62" t="n">
        <f aca="false">IF(K10741="No Ct",0,K10741)</f>
        <v>0</v>
      </c>
      <c r="R10738" s="0" t="str">
        <f aca="false">IF(AND(L10738&gt;0,M10738=0),"Valid","Invalid")</f>
        <v>Valid</v>
      </c>
      <c r="S10738" s="0" t="str">
        <f aca="false">IF(OR(P10738&gt;1,Q10738&gt;1),"Present","Absent")</f>
        <v>Absent</v>
      </c>
      <c r="T10738" s="63" t="str">
        <f aca="false">IF(OR(AND(P10738&gt;1,P10738&lt;41),AND(Q10738&gt;1,Q10738&lt;41)),"Ct&lt;41","Ct&gt;41")</f>
        <v>Ct&gt;41</v>
      </c>
      <c r="U10738" s="0" t="str">
        <f aca="false">I10738</f>
        <v>Bjergsalamander</v>
      </c>
      <c r="V10738" s="0" t="str">
        <f aca="false">MID(F10738,10,9)</f>
        <v>DL2019059</v>
      </c>
      <c r="W10738" s="64" t="str">
        <f aca="false">V10738&amp;"_"&amp;U10738&amp;"_"&amp;R10738&amp;"_"&amp;S10738&amp;"_"&amp;T10738</f>
        <v>DL2019059_Bjergsalamander_Valid_Absent_Ct&gt;41</v>
      </c>
    </row>
    <row r="10739" customFormat="false" ht="14.25" hidden="false" customHeight="false" outlineLevel="0" collapsed="false">
      <c r="A10739" s="0" t="s">
        <v>796</v>
      </c>
      <c r="B10739" s="52" t="s">
        <v>1046</v>
      </c>
      <c r="C10739" s="52" t="s">
        <v>747</v>
      </c>
      <c r="D10739" s="53" t="n">
        <v>0.1</v>
      </c>
      <c r="E10739" s="53" t="s">
        <v>748</v>
      </c>
      <c r="F10739" s="0" t="s">
        <v>1486</v>
      </c>
      <c r="G10739" s="0" t="str">
        <f aca="false">LEFT(B10739,2)</f>
        <v>31</v>
      </c>
      <c r="H10739" s="0" t="str">
        <f aca="false">I10739&amp;"_"&amp;G10739&amp;"_"&amp;F10739</f>
        <v>Bjergsalamander_31_20191029_DL2019059_AabenraaStatsskole_koersel2</v>
      </c>
      <c r="I10739" s="61" t="str">
        <f aca="false">MID(RIGHT(B10739,LEN(B10739)-3),1,FIND("_",RIGHT(B10739,LEN(B10739)-3))-1)</f>
        <v>Bjergsalamander</v>
      </c>
      <c r="J10739" s="61" t="str">
        <f aca="false">TRIM(SUBSTITUTE(RIGHT(B10739,FIND(I10739,B10739)+1),"_",""))</f>
        <v>NegK</v>
      </c>
      <c r="K10739" s="0" t="str">
        <f aca="false">IFERROR(VALUE(SUBSTITUTE(E10739,".",",")),E10739)</f>
        <v>No Ct</v>
      </c>
      <c r="L10739" s="61" t="str">
        <f aca="false">IF(J10739="PosK",SUMIFS(K:K,J:J,"PosK",H:H,H10739),"")</f>
        <v/>
      </c>
      <c r="M10739" s="61" t="str">
        <f aca="false">IF(J10739="PosK",SUMIFS(K:K,J:J,"NegK",H:H,H10739),"")</f>
        <v/>
      </c>
      <c r="N10739" s="61" t="str">
        <f aca="false">IF(J10739="PosK",SUMIFS(K:K,J:J,"eDNA",H:H,H10739),"")</f>
        <v/>
      </c>
    </row>
    <row r="10740" customFormat="false" ht="14.25" hidden="false" customHeight="false" outlineLevel="0" collapsed="false">
      <c r="A10740" s="0" t="s">
        <v>798</v>
      </c>
      <c r="B10740" s="52" t="s">
        <v>1047</v>
      </c>
      <c r="C10740" s="52" t="s">
        <v>751</v>
      </c>
      <c r="D10740" s="53" t="n">
        <v>0.1</v>
      </c>
      <c r="E10740" s="53" t="s">
        <v>748</v>
      </c>
      <c r="F10740" s="0" t="s">
        <v>1486</v>
      </c>
      <c r="G10740" s="0" t="str">
        <f aca="false">LEFT(B10740,2)</f>
        <v>31</v>
      </c>
      <c r="H10740" s="0" t="str">
        <f aca="false">I10740&amp;"_"&amp;G10740&amp;"_"&amp;F10740</f>
        <v>Bjergsalamander_31_20191029_DL2019059_AabenraaStatsskole_koersel2</v>
      </c>
      <c r="I10740" s="61" t="str">
        <f aca="false">MID(RIGHT(B10740,LEN(B10740)-3),1,FIND("_",RIGHT(B10740,LEN(B10740)-3))-1)</f>
        <v>Bjergsalamander</v>
      </c>
      <c r="J10740" s="61" t="str">
        <f aca="false">TRIM(SUBSTITUTE(RIGHT(B10740,FIND(I10740,B10740)+1),"_",""))</f>
        <v>eDNA</v>
      </c>
      <c r="K10740" s="0" t="str">
        <f aca="false">IFERROR(VALUE(SUBSTITUTE(E10740,".",",")),E10740)</f>
        <v>No Ct</v>
      </c>
      <c r="L10740" s="61" t="str">
        <f aca="false">IF(J10740="PosK",SUMIFS(K:K,J:J,"PosK",H:H,H10740),"")</f>
        <v/>
      </c>
      <c r="M10740" s="61" t="str">
        <f aca="false">IF(J10740="PosK",SUMIFS(K:K,J:J,"NegK",H:H,H10740),"")</f>
        <v/>
      </c>
      <c r="N10740" s="61" t="str">
        <f aca="false">IF(J10740="PosK",SUMIFS(K:K,J:J,"eDNA",H:H,H10740),"")</f>
        <v/>
      </c>
      <c r="Q10740" s="62"/>
    </row>
    <row r="10741" customFormat="false" ht="14.25" hidden="false" customHeight="false" outlineLevel="0" collapsed="false">
      <c r="A10741" s="0" t="s">
        <v>800</v>
      </c>
      <c r="B10741" s="52" t="s">
        <v>1047</v>
      </c>
      <c r="C10741" s="52" t="s">
        <v>751</v>
      </c>
      <c r="D10741" s="53" t="n">
        <v>0.1</v>
      </c>
      <c r="E10741" s="53" t="s">
        <v>748</v>
      </c>
      <c r="F10741" s="0" t="s">
        <v>1486</v>
      </c>
      <c r="G10741" s="0" t="str">
        <f aca="false">LEFT(B10741,2)</f>
        <v>31</v>
      </c>
      <c r="H10741" s="0" t="str">
        <f aca="false">I10741&amp;"_"&amp;G10741&amp;"_"&amp;F10741</f>
        <v>Bjergsalamander_31_20191029_DL2019059_AabenraaStatsskole_koersel2</v>
      </c>
      <c r="I10741" s="61" t="str">
        <f aca="false">MID(RIGHT(B10741,LEN(B10741)-3),1,FIND("_",RIGHT(B10741,LEN(B10741)-3))-1)</f>
        <v>Bjergsalamander</v>
      </c>
      <c r="J10741" s="61" t="str">
        <f aca="false">TRIM(SUBSTITUTE(RIGHT(B10741,FIND(I10741,B10741)+1),"_",""))</f>
        <v>eDNA</v>
      </c>
      <c r="K10741" s="0" t="str">
        <f aca="false">IFERROR(VALUE(SUBSTITUTE(E10741,".",",")),E10741)</f>
        <v>No Ct</v>
      </c>
      <c r="L10741" s="61" t="str">
        <f aca="false">IF(J10741="PosK",SUMIFS(K:K,J:J,"PosK",H:H,H10741),"")</f>
        <v/>
      </c>
      <c r="M10741" s="61" t="str">
        <f aca="false">IF(J10741="PosK",SUMIFS(K:K,J:J,"NegK",H:H,H10741),"")</f>
        <v/>
      </c>
      <c r="N10741" s="61" t="str">
        <f aca="false">IF(J10741="PosK",SUMIFS(K:K,J:J,"eDNA",H:H,H10741),"")</f>
        <v/>
      </c>
      <c r="P10741" s="62"/>
      <c r="T10741" s="63"/>
      <c r="W10741" s="64"/>
    </row>
    <row r="10742" customFormat="false" ht="14.25" hidden="false" customHeight="false" outlineLevel="0" collapsed="false">
      <c r="A10742" s="0" t="s">
        <v>802</v>
      </c>
      <c r="B10742" s="52" t="s">
        <v>1049</v>
      </c>
      <c r="C10742" s="52" t="s">
        <v>743</v>
      </c>
      <c r="D10742" s="53" t="n">
        <v>0.1</v>
      </c>
      <c r="E10742" s="53" t="n">
        <v>23.58</v>
      </c>
      <c r="F10742" s="0" t="s">
        <v>1486</v>
      </c>
      <c r="G10742" s="0" t="str">
        <f aca="false">LEFT(B10742,2)</f>
        <v>32</v>
      </c>
      <c r="H10742" s="0" t="str">
        <f aca="false">I10742&amp;"_"&amp;G10742&amp;"_"&amp;F10742</f>
        <v>Latterfroe_32_20191029_DL2019059_AabenraaStatsskole_koersel2</v>
      </c>
      <c r="I10742" s="61" t="str">
        <f aca="false">MID(RIGHT(B10742,LEN(B10742)-3),1,FIND("_",RIGHT(B10742,LEN(B10742)-3))-1)</f>
        <v>Latterfroe</v>
      </c>
      <c r="J10742" s="61" t="str">
        <f aca="false">TRIM(SUBSTITUTE(RIGHT(B10742,FIND(I10742,B10742)+1),"_",""))</f>
        <v>PosK</v>
      </c>
      <c r="K10742" s="0" t="n">
        <f aca="false">IFERROR(VALUE(SUBSTITUTE(E10742,".",",")),E10742)</f>
        <v>23.58</v>
      </c>
      <c r="L10742" s="61" t="n">
        <f aca="false">IF(J10742="PosK",SUMIFS(K:K,J:J,"PosK",H:H,H10742),"")</f>
        <v>23.58</v>
      </c>
      <c r="M10742" s="61" t="n">
        <f aca="false">IF(J10742="PosK",SUMIFS(K:K,J:J,"NegK",H:H,H10742),"")</f>
        <v>0</v>
      </c>
      <c r="N10742" s="61" t="n">
        <f aca="false">IF(J10742="PosK",SUMIFS(K:K,J:J,"eDNA",H:H,H10742),"")</f>
        <v>0</v>
      </c>
      <c r="P10742" s="62" t="n">
        <f aca="false">IF(K10744="No Ct",0,K10744)</f>
        <v>0</v>
      </c>
      <c r="Q10742" s="62" t="n">
        <f aca="false">IF(K10745="No Ct",0,K10745)</f>
        <v>0</v>
      </c>
      <c r="R10742" s="0" t="str">
        <f aca="false">IF(AND(L10742&gt;0,M10742=0),"Valid","Invalid")</f>
        <v>Valid</v>
      </c>
      <c r="S10742" s="0" t="str">
        <f aca="false">IF(OR(P10742&gt;1,Q10742&gt;1),"Present","Absent")</f>
        <v>Absent</v>
      </c>
      <c r="T10742" s="63" t="str">
        <f aca="false">IF(OR(AND(P10742&gt;1,P10742&lt;41),AND(Q10742&gt;1,Q10742&lt;41)),"Ct&lt;41","Ct&gt;41")</f>
        <v>Ct&gt;41</v>
      </c>
      <c r="U10742" s="0" t="str">
        <f aca="false">I10742</f>
        <v>Latterfroe</v>
      </c>
      <c r="V10742" s="0" t="str">
        <f aca="false">MID(F10742,10,9)</f>
        <v>DL2019059</v>
      </c>
      <c r="W10742" s="64" t="str">
        <f aca="false">V10742&amp;"_"&amp;U10742&amp;"_"&amp;R10742&amp;"_"&amp;S10742&amp;"_"&amp;T10742</f>
        <v>DL2019059_Latterfroe_Valid_Absent_Ct&gt;41</v>
      </c>
    </row>
    <row r="10743" customFormat="false" ht="14.25" hidden="false" customHeight="false" outlineLevel="0" collapsed="false">
      <c r="A10743" s="0" t="s">
        <v>804</v>
      </c>
      <c r="B10743" s="52" t="s">
        <v>1050</v>
      </c>
      <c r="C10743" s="52" t="s">
        <v>747</v>
      </c>
      <c r="D10743" s="53" t="n">
        <v>0.1</v>
      </c>
      <c r="E10743" s="53" t="s">
        <v>748</v>
      </c>
      <c r="F10743" s="0" t="s">
        <v>1486</v>
      </c>
      <c r="G10743" s="0" t="str">
        <f aca="false">LEFT(B10743,2)</f>
        <v>32</v>
      </c>
      <c r="H10743" s="0" t="str">
        <f aca="false">I10743&amp;"_"&amp;G10743&amp;"_"&amp;F10743</f>
        <v>Latterfroe_32_20191029_DL2019059_AabenraaStatsskole_koersel2</v>
      </c>
      <c r="I10743" s="61" t="str">
        <f aca="false">MID(RIGHT(B10743,LEN(B10743)-3),1,FIND("_",RIGHT(B10743,LEN(B10743)-3))-1)</f>
        <v>Latterfroe</v>
      </c>
      <c r="J10743" s="61" t="str">
        <f aca="false">TRIM(SUBSTITUTE(RIGHT(B10743,FIND(I10743,B10743)+1),"_",""))</f>
        <v>NegK</v>
      </c>
      <c r="K10743" s="0" t="str">
        <f aca="false">IFERROR(VALUE(SUBSTITUTE(E10743,".",",")),E10743)</f>
        <v>No Ct</v>
      </c>
      <c r="L10743" s="61" t="str">
        <f aca="false">IF(J10743="PosK",SUMIFS(K:K,J:J,"PosK",H:H,H10743),"")</f>
        <v/>
      </c>
      <c r="M10743" s="61" t="str">
        <f aca="false">IF(J10743="PosK",SUMIFS(K:K,J:J,"NegK",H:H,H10743),"")</f>
        <v/>
      </c>
      <c r="N10743" s="61" t="str">
        <f aca="false">IF(J10743="PosK",SUMIFS(K:K,J:J,"eDNA",H:H,H10743),"")</f>
        <v/>
      </c>
    </row>
    <row r="10744" customFormat="false" ht="14.25" hidden="false" customHeight="false" outlineLevel="0" collapsed="false">
      <c r="A10744" s="0" t="s">
        <v>806</v>
      </c>
      <c r="B10744" s="52" t="s">
        <v>1051</v>
      </c>
      <c r="C10744" s="52" t="s">
        <v>751</v>
      </c>
      <c r="D10744" s="53" t="n">
        <v>0.1</v>
      </c>
      <c r="E10744" s="53" t="s">
        <v>748</v>
      </c>
      <c r="F10744" s="0" t="s">
        <v>1486</v>
      </c>
      <c r="G10744" s="0" t="str">
        <f aca="false">LEFT(B10744,2)</f>
        <v>32</v>
      </c>
      <c r="H10744" s="0" t="str">
        <f aca="false">I10744&amp;"_"&amp;G10744&amp;"_"&amp;F10744</f>
        <v>Latterfroe_32_20191029_DL2019059_AabenraaStatsskole_koersel2</v>
      </c>
      <c r="I10744" s="61" t="str">
        <f aca="false">MID(RIGHT(B10744,LEN(B10744)-3),1,FIND("_",RIGHT(B10744,LEN(B10744)-3))-1)</f>
        <v>Latterfroe</v>
      </c>
      <c r="J10744" s="61" t="str">
        <f aca="false">TRIM(SUBSTITUTE(RIGHT(B10744,FIND(I10744,B10744)+1),"_",""))</f>
        <v>eDNA</v>
      </c>
      <c r="K10744" s="0" t="str">
        <f aca="false">IFERROR(VALUE(SUBSTITUTE(E10744,".",",")),E10744)</f>
        <v>No Ct</v>
      </c>
      <c r="L10744" s="61" t="str">
        <f aca="false">IF(J10744="PosK",SUMIFS(K:K,J:J,"PosK",H:H,H10744),"")</f>
        <v/>
      </c>
      <c r="M10744" s="61" t="str">
        <f aca="false">IF(J10744="PosK",SUMIFS(K:K,J:J,"NegK",H:H,H10744),"")</f>
        <v/>
      </c>
      <c r="N10744" s="61" t="str">
        <f aca="false">IF(J10744="PosK",SUMIFS(K:K,J:J,"eDNA",H:H,H10744),"")</f>
        <v/>
      </c>
      <c r="Q10744" s="62"/>
    </row>
    <row r="10745" customFormat="false" ht="14.25" hidden="false" customHeight="false" outlineLevel="0" collapsed="false">
      <c r="A10745" s="0" t="s">
        <v>808</v>
      </c>
      <c r="B10745" s="52" t="s">
        <v>1051</v>
      </c>
      <c r="C10745" s="52" t="s">
        <v>751</v>
      </c>
      <c r="D10745" s="53" t="n">
        <v>0.1</v>
      </c>
      <c r="E10745" s="53" t="s">
        <v>748</v>
      </c>
      <c r="F10745" s="0" t="s">
        <v>1486</v>
      </c>
      <c r="G10745" s="0" t="str">
        <f aca="false">LEFT(B10745,2)</f>
        <v>32</v>
      </c>
      <c r="H10745" s="0" t="str">
        <f aca="false">I10745&amp;"_"&amp;G10745&amp;"_"&amp;F10745</f>
        <v>Latterfroe_32_20191029_DL2019059_AabenraaStatsskole_koersel2</v>
      </c>
      <c r="I10745" s="61" t="str">
        <f aca="false">MID(RIGHT(B10745,LEN(B10745)-3),1,FIND("_",RIGHT(B10745,LEN(B10745)-3))-1)</f>
        <v>Latterfroe</v>
      </c>
      <c r="J10745" s="61" t="str">
        <f aca="false">TRIM(SUBSTITUTE(RIGHT(B10745,FIND(I10745,B10745)+1),"_",""))</f>
        <v>eDNA</v>
      </c>
      <c r="K10745" s="0" t="str">
        <f aca="false">IFERROR(VALUE(SUBSTITUTE(E10745,".",",")),E10745)</f>
        <v>No Ct</v>
      </c>
      <c r="L10745" s="61" t="str">
        <f aca="false">IF(J10745="PosK",SUMIFS(K:K,J:J,"PosK",H:H,H10745),"")</f>
        <v/>
      </c>
      <c r="M10745" s="61" t="str">
        <f aca="false">IF(J10745="PosK",SUMIFS(K:K,J:J,"NegK",H:H,H10745),"")</f>
        <v/>
      </c>
      <c r="N10745" s="61" t="str">
        <f aca="false">IF(J10745="PosK",SUMIFS(K:K,J:J,"eDNA",H:H,H10745),"")</f>
        <v/>
      </c>
      <c r="P10745" s="62"/>
      <c r="T10745" s="63"/>
      <c r="W10745" s="64"/>
    </row>
    <row r="10746" customFormat="false" ht="14.25" hidden="false" customHeight="false" outlineLevel="0" collapsed="false">
      <c r="A10746" s="0" t="s">
        <v>810</v>
      </c>
      <c r="B10746" s="52" t="s">
        <v>1228</v>
      </c>
      <c r="C10746" s="52" t="s">
        <v>743</v>
      </c>
      <c r="D10746" s="53" t="n">
        <v>0.1</v>
      </c>
      <c r="E10746" s="53" t="s">
        <v>748</v>
      </c>
      <c r="F10746" s="0" t="s">
        <v>1486</v>
      </c>
      <c r="G10746" s="0" t="str">
        <f aca="false">LEFT(B10746,2)</f>
        <v>33</v>
      </c>
      <c r="H10746" s="0" t="str">
        <f aca="false">I10746&amp;"_"&amp;G10746&amp;"_"&amp;F10746</f>
        <v>KortbenetGroenFroe_33_20191029_DL2019059_AabenraaStatsskole_koersel2</v>
      </c>
      <c r="I10746" s="61" t="str">
        <f aca="false">MID(RIGHT(B10746,LEN(B10746)-3),1,FIND("_",RIGHT(B10746,LEN(B10746)-3))-1)</f>
        <v>KortbenetGroenFroe</v>
      </c>
      <c r="J10746" s="61" t="str">
        <f aca="false">TRIM(SUBSTITUTE(RIGHT(B10746,FIND(I10746,B10746)+1),"_",""))</f>
        <v>PosK</v>
      </c>
      <c r="K10746" s="0" t="str">
        <f aca="false">IFERROR(VALUE(SUBSTITUTE(E10746,".",",")),E10746)</f>
        <v>No Ct</v>
      </c>
      <c r="L10746" s="61" t="n">
        <f aca="false">IF(J10746="PosK",SUMIFS(K:K,J:J,"PosK",H:H,H10746),"")</f>
        <v>0</v>
      </c>
      <c r="M10746" s="61" t="n">
        <f aca="false">IF(J10746="PosK",SUMIFS(K:K,J:J,"NegK",H:H,H10746),"")</f>
        <v>0</v>
      </c>
      <c r="N10746" s="61" t="n">
        <f aca="false">IF(J10746="PosK",SUMIFS(K:K,J:J,"eDNA",H:H,H10746),"")</f>
        <v>0</v>
      </c>
      <c r="P10746" s="62" t="n">
        <f aca="false">IF(K10748="No Ct",0,K10748)</f>
        <v>0</v>
      </c>
      <c r="Q10746" s="62" t="n">
        <f aca="false">IF(K10749="No Ct",0,K10749)</f>
        <v>0</v>
      </c>
      <c r="R10746" s="0" t="str">
        <f aca="false">IF(AND(L10746&gt;0,M10746=0),"Valid","Invalid")</f>
        <v>Invalid</v>
      </c>
      <c r="S10746" s="0" t="str">
        <f aca="false">IF(OR(P10746&gt;1,Q10746&gt;1),"Present","Absent")</f>
        <v>Absent</v>
      </c>
      <c r="T10746" s="63" t="str">
        <f aca="false">IF(OR(AND(P10746&gt;1,P10746&lt;41),AND(Q10746&gt;1,Q10746&lt;41)),"Ct&lt;41","Ct&gt;41")</f>
        <v>Ct&gt;41</v>
      </c>
      <c r="U10746" s="0" t="str">
        <f aca="false">I10746</f>
        <v>KortbenetGroenFroe</v>
      </c>
      <c r="V10746" s="0" t="str">
        <f aca="false">MID(F10746,10,9)</f>
        <v>DL2019059</v>
      </c>
      <c r="W10746" s="64" t="str">
        <f aca="false">V10746&amp;"_"&amp;U10746&amp;"_"&amp;R10746&amp;"_"&amp;S10746&amp;"_"&amp;T10746</f>
        <v>DL2019059_KortbenetGroenFroe_Invalid_Absent_Ct&gt;41</v>
      </c>
    </row>
    <row r="10747" customFormat="false" ht="14.25" hidden="false" customHeight="false" outlineLevel="0" collapsed="false">
      <c r="A10747" s="0" t="s">
        <v>812</v>
      </c>
      <c r="B10747" s="52" t="s">
        <v>1229</v>
      </c>
      <c r="C10747" s="52" t="s">
        <v>747</v>
      </c>
      <c r="D10747" s="53" t="n">
        <v>0.1</v>
      </c>
      <c r="E10747" s="53" t="s">
        <v>748</v>
      </c>
      <c r="F10747" s="0" t="s">
        <v>1486</v>
      </c>
      <c r="G10747" s="0" t="str">
        <f aca="false">LEFT(B10747,2)</f>
        <v>33</v>
      </c>
      <c r="H10747" s="0" t="str">
        <f aca="false">I10747&amp;"_"&amp;G10747&amp;"_"&amp;F10747</f>
        <v>KortbenetGroenFroe_33_20191029_DL2019059_AabenraaStatsskole_koersel2</v>
      </c>
      <c r="I10747" s="61" t="str">
        <f aca="false">MID(RIGHT(B10747,LEN(B10747)-3),1,FIND("_",RIGHT(B10747,LEN(B10747)-3))-1)</f>
        <v>KortbenetGroenFroe</v>
      </c>
      <c r="J10747" s="61" t="str">
        <f aca="false">TRIM(SUBSTITUTE(RIGHT(B10747,FIND(I10747,B10747)+1),"_",""))</f>
        <v>NegK</v>
      </c>
      <c r="K10747" s="0" t="str">
        <f aca="false">IFERROR(VALUE(SUBSTITUTE(E10747,".",",")),E10747)</f>
        <v>No Ct</v>
      </c>
      <c r="L10747" s="61" t="str">
        <f aca="false">IF(J10747="PosK",SUMIFS(K:K,J:J,"PosK",H:H,H10747),"")</f>
        <v/>
      </c>
      <c r="M10747" s="61" t="str">
        <f aca="false">IF(J10747="PosK",SUMIFS(K:K,J:J,"NegK",H:H,H10747),"")</f>
        <v/>
      </c>
      <c r="N10747" s="61" t="str">
        <f aca="false">IF(J10747="PosK",SUMIFS(K:K,J:J,"eDNA",H:H,H10747),"")</f>
        <v/>
      </c>
    </row>
    <row r="10748" customFormat="false" ht="14.25" hidden="false" customHeight="false" outlineLevel="0" collapsed="false">
      <c r="A10748" s="0" t="s">
        <v>814</v>
      </c>
      <c r="B10748" s="52" t="s">
        <v>1230</v>
      </c>
      <c r="C10748" s="52" t="s">
        <v>751</v>
      </c>
      <c r="D10748" s="53" t="n">
        <v>0.1</v>
      </c>
      <c r="E10748" s="53" t="s">
        <v>748</v>
      </c>
      <c r="F10748" s="0" t="s">
        <v>1486</v>
      </c>
      <c r="G10748" s="0" t="str">
        <f aca="false">LEFT(B10748,2)</f>
        <v>33</v>
      </c>
      <c r="H10748" s="0" t="str">
        <f aca="false">I10748&amp;"_"&amp;G10748&amp;"_"&amp;F10748</f>
        <v>KortbenetGroenFroe_33_20191029_DL2019059_AabenraaStatsskole_koersel2</v>
      </c>
      <c r="I10748" s="61" t="str">
        <f aca="false">MID(RIGHT(B10748,LEN(B10748)-3),1,FIND("_",RIGHT(B10748,LEN(B10748)-3))-1)</f>
        <v>KortbenetGroenFroe</v>
      </c>
      <c r="J10748" s="61" t="str">
        <f aca="false">TRIM(SUBSTITUTE(RIGHT(B10748,FIND(I10748,B10748)+1),"_",""))</f>
        <v>eDNA</v>
      </c>
      <c r="K10748" s="0" t="str">
        <f aca="false">IFERROR(VALUE(SUBSTITUTE(E10748,".",",")),E10748)</f>
        <v>No Ct</v>
      </c>
      <c r="L10748" s="61" t="str">
        <f aca="false">IF(J10748="PosK",SUMIFS(K:K,J:J,"PosK",H:H,H10748),"")</f>
        <v/>
      </c>
      <c r="M10748" s="61" t="str">
        <f aca="false">IF(J10748="PosK",SUMIFS(K:K,J:J,"NegK",H:H,H10748),"")</f>
        <v/>
      </c>
      <c r="N10748" s="61" t="str">
        <f aca="false">IF(J10748="PosK",SUMIFS(K:K,J:J,"eDNA",H:H,H10748),"")</f>
        <v/>
      </c>
      <c r="Q10748" s="62"/>
    </row>
    <row r="10749" customFormat="false" ht="14.25" hidden="false" customHeight="false" outlineLevel="0" collapsed="false">
      <c r="A10749" s="0" t="s">
        <v>816</v>
      </c>
      <c r="B10749" s="52" t="s">
        <v>1230</v>
      </c>
      <c r="C10749" s="52" t="s">
        <v>751</v>
      </c>
      <c r="D10749" s="53" t="n">
        <v>0.1</v>
      </c>
      <c r="E10749" s="53" t="s">
        <v>748</v>
      </c>
      <c r="F10749" s="0" t="s">
        <v>1486</v>
      </c>
      <c r="G10749" s="0" t="str">
        <f aca="false">LEFT(B10749,2)</f>
        <v>33</v>
      </c>
      <c r="H10749" s="0" t="str">
        <f aca="false">I10749&amp;"_"&amp;G10749&amp;"_"&amp;F10749</f>
        <v>KortbenetGroenFroe_33_20191029_DL2019059_AabenraaStatsskole_koersel2</v>
      </c>
      <c r="I10749" s="61" t="str">
        <f aca="false">MID(RIGHT(B10749,LEN(B10749)-3),1,FIND("_",RIGHT(B10749,LEN(B10749)-3))-1)</f>
        <v>KortbenetGroenFroe</v>
      </c>
      <c r="J10749" s="61" t="str">
        <f aca="false">TRIM(SUBSTITUTE(RIGHT(B10749,FIND(I10749,B10749)+1),"_",""))</f>
        <v>eDNA</v>
      </c>
      <c r="K10749" s="0" t="str">
        <f aca="false">IFERROR(VALUE(SUBSTITUTE(E10749,".",",")),E10749)</f>
        <v>No Ct</v>
      </c>
      <c r="L10749" s="61" t="str">
        <f aca="false">IF(J10749="PosK",SUMIFS(K:K,J:J,"PosK",H:H,H10749),"")</f>
        <v/>
      </c>
      <c r="M10749" s="61" t="str">
        <f aca="false">IF(J10749="PosK",SUMIFS(K:K,J:J,"NegK",H:H,H10749),"")</f>
        <v/>
      </c>
      <c r="N10749" s="61" t="str">
        <f aca="false">IF(J10749="PosK",SUMIFS(K:K,J:J,"eDNA",H:H,H10749),"")</f>
        <v/>
      </c>
      <c r="P10749" s="62"/>
      <c r="T10749" s="63"/>
      <c r="W10749" s="64"/>
    </row>
    <row r="10750" customFormat="false" ht="14.25" hidden="false" customHeight="false" outlineLevel="0" collapsed="false">
      <c r="A10750" s="0" t="s">
        <v>818</v>
      </c>
      <c r="B10750" s="52" t="s">
        <v>1232</v>
      </c>
      <c r="C10750" s="52" t="s">
        <v>743</v>
      </c>
      <c r="D10750" s="53" t="n">
        <v>0.1</v>
      </c>
      <c r="E10750" s="53" t="s">
        <v>748</v>
      </c>
      <c r="F10750" s="0" t="s">
        <v>1486</v>
      </c>
      <c r="G10750" s="0" t="str">
        <f aca="false">LEFT(B10750,2)</f>
        <v>34</v>
      </c>
      <c r="H10750" s="0" t="str">
        <f aca="false">I10750&amp;"_"&amp;G10750&amp;"_"&amp;F10750</f>
        <v>Soelvkarusse_34_20191029_DL2019059_AabenraaStatsskole_koersel2</v>
      </c>
      <c r="I10750" s="61" t="str">
        <f aca="false">MID(RIGHT(B10750,LEN(B10750)-3),1,FIND("_",RIGHT(B10750,LEN(B10750)-3))-1)</f>
        <v>Soelvkarusse</v>
      </c>
      <c r="J10750" s="61" t="str">
        <f aca="false">TRIM(SUBSTITUTE(RIGHT(B10750,FIND(I10750,B10750)+1),"_",""))</f>
        <v>PosK</v>
      </c>
      <c r="K10750" s="0" t="str">
        <f aca="false">IFERROR(VALUE(SUBSTITUTE(E10750,".",",")),E10750)</f>
        <v>No Ct</v>
      </c>
      <c r="L10750" s="61" t="n">
        <f aca="false">IF(J10750="PosK",SUMIFS(K:K,J:J,"PosK",H:H,H10750),"")</f>
        <v>0</v>
      </c>
      <c r="M10750" s="61" t="n">
        <f aca="false">IF(J10750="PosK",SUMIFS(K:K,J:J,"NegK",H:H,H10750),"")</f>
        <v>0</v>
      </c>
      <c r="N10750" s="61" t="n">
        <f aca="false">IF(J10750="PosK",SUMIFS(K:K,J:J,"eDNA",H:H,H10750),"")</f>
        <v>0</v>
      </c>
      <c r="P10750" s="62" t="n">
        <f aca="false">IF(K10752="No Ct",0,K10752)</f>
        <v>0</v>
      </c>
      <c r="Q10750" s="62" t="n">
        <f aca="false">IF(K10753="No Ct",0,K10753)</f>
        <v>0</v>
      </c>
      <c r="R10750" s="0" t="str">
        <f aca="false">IF(AND(L10750&gt;0,M10750=0),"Valid","Invalid")</f>
        <v>Invalid</v>
      </c>
      <c r="S10750" s="0" t="str">
        <f aca="false">IF(OR(P10750&gt;1,Q10750&gt;1),"Present","Absent")</f>
        <v>Absent</v>
      </c>
      <c r="T10750" s="63" t="str">
        <f aca="false">IF(OR(AND(P10750&gt;1,P10750&lt;41),AND(Q10750&gt;1,Q10750&lt;41)),"Ct&lt;41","Ct&gt;41")</f>
        <v>Ct&gt;41</v>
      </c>
      <c r="U10750" s="0" t="str">
        <f aca="false">I10750</f>
        <v>Soelvkarusse</v>
      </c>
      <c r="V10750" s="0" t="str">
        <f aca="false">MID(F10750,10,9)</f>
        <v>DL2019059</v>
      </c>
      <c r="W10750" s="64" t="str">
        <f aca="false">V10750&amp;"_"&amp;U10750&amp;"_"&amp;R10750&amp;"_"&amp;S10750&amp;"_"&amp;T10750</f>
        <v>DL2019059_Soelvkarusse_Invalid_Absent_Ct&gt;41</v>
      </c>
    </row>
    <row r="10751" customFormat="false" ht="14.25" hidden="false" customHeight="false" outlineLevel="0" collapsed="false">
      <c r="A10751" s="0" t="s">
        <v>820</v>
      </c>
      <c r="B10751" s="52" t="s">
        <v>1233</v>
      </c>
      <c r="C10751" s="52" t="s">
        <v>747</v>
      </c>
      <c r="D10751" s="53" t="n">
        <v>0.1</v>
      </c>
      <c r="E10751" s="53" t="s">
        <v>748</v>
      </c>
      <c r="F10751" s="0" t="s">
        <v>1486</v>
      </c>
      <c r="G10751" s="0" t="str">
        <f aca="false">LEFT(B10751,2)</f>
        <v>34</v>
      </c>
      <c r="H10751" s="0" t="str">
        <f aca="false">I10751&amp;"_"&amp;G10751&amp;"_"&amp;F10751</f>
        <v>Soelvkarusse_34_20191029_DL2019059_AabenraaStatsskole_koersel2</v>
      </c>
      <c r="I10751" s="61" t="str">
        <f aca="false">MID(RIGHT(B10751,LEN(B10751)-3),1,FIND("_",RIGHT(B10751,LEN(B10751)-3))-1)</f>
        <v>Soelvkarusse</v>
      </c>
      <c r="J10751" s="61" t="str">
        <f aca="false">TRIM(SUBSTITUTE(RIGHT(B10751,FIND(I10751,B10751)+1),"_",""))</f>
        <v>NegK</v>
      </c>
      <c r="K10751" s="0" t="str">
        <f aca="false">IFERROR(VALUE(SUBSTITUTE(E10751,".",",")),E10751)</f>
        <v>No Ct</v>
      </c>
      <c r="L10751" s="61" t="str">
        <f aca="false">IF(J10751="PosK",SUMIFS(K:K,J:J,"PosK",H:H,H10751),"")</f>
        <v/>
      </c>
      <c r="M10751" s="61" t="str">
        <f aca="false">IF(J10751="PosK",SUMIFS(K:K,J:J,"NegK",H:H,H10751),"")</f>
        <v/>
      </c>
      <c r="N10751" s="61" t="str">
        <f aca="false">IF(J10751="PosK",SUMIFS(K:K,J:J,"eDNA",H:H,H10751),"")</f>
        <v/>
      </c>
    </row>
    <row r="10752" customFormat="false" ht="14.25" hidden="false" customHeight="false" outlineLevel="0" collapsed="false">
      <c r="A10752" s="0" t="s">
        <v>822</v>
      </c>
      <c r="B10752" s="52" t="s">
        <v>1234</v>
      </c>
      <c r="C10752" s="52" t="s">
        <v>751</v>
      </c>
      <c r="D10752" s="53" t="n">
        <v>0.1</v>
      </c>
      <c r="E10752" s="53" t="s">
        <v>748</v>
      </c>
      <c r="F10752" s="0" t="s">
        <v>1486</v>
      </c>
      <c r="G10752" s="0" t="str">
        <f aca="false">LEFT(B10752,2)</f>
        <v>34</v>
      </c>
      <c r="H10752" s="0" t="str">
        <f aca="false">I10752&amp;"_"&amp;G10752&amp;"_"&amp;F10752</f>
        <v>Soelvkarusse_34_20191029_DL2019059_AabenraaStatsskole_koersel2</v>
      </c>
      <c r="I10752" s="61" t="str">
        <f aca="false">MID(RIGHT(B10752,LEN(B10752)-3),1,FIND("_",RIGHT(B10752,LEN(B10752)-3))-1)</f>
        <v>Soelvkarusse</v>
      </c>
      <c r="J10752" s="61" t="str">
        <f aca="false">TRIM(SUBSTITUTE(RIGHT(B10752,FIND(I10752,B10752)+1),"_",""))</f>
        <v>eDNA</v>
      </c>
      <c r="K10752" s="0" t="str">
        <f aca="false">IFERROR(VALUE(SUBSTITUTE(E10752,".",",")),E10752)</f>
        <v>No Ct</v>
      </c>
      <c r="L10752" s="61" t="str">
        <f aca="false">IF(J10752="PosK",SUMIFS(K:K,J:J,"PosK",H:H,H10752),"")</f>
        <v/>
      </c>
      <c r="M10752" s="61" t="str">
        <f aca="false">IF(J10752="PosK",SUMIFS(K:K,J:J,"NegK",H:H,H10752),"")</f>
        <v/>
      </c>
      <c r="N10752" s="61" t="str">
        <f aca="false">IF(J10752="PosK",SUMIFS(K:K,J:J,"eDNA",H:H,H10752),"")</f>
        <v/>
      </c>
      <c r="Q10752" s="62"/>
    </row>
    <row r="10753" customFormat="false" ht="14.25" hidden="false" customHeight="false" outlineLevel="0" collapsed="false">
      <c r="A10753" s="0" t="s">
        <v>824</v>
      </c>
      <c r="B10753" s="52" t="s">
        <v>1234</v>
      </c>
      <c r="C10753" s="52" t="s">
        <v>751</v>
      </c>
      <c r="D10753" s="53" t="n">
        <v>0.1</v>
      </c>
      <c r="E10753" s="53" t="s">
        <v>748</v>
      </c>
      <c r="F10753" s="0" t="s">
        <v>1486</v>
      </c>
      <c r="G10753" s="0" t="str">
        <f aca="false">LEFT(B10753,2)</f>
        <v>34</v>
      </c>
      <c r="H10753" s="0" t="str">
        <f aca="false">I10753&amp;"_"&amp;G10753&amp;"_"&amp;F10753</f>
        <v>Soelvkarusse_34_20191029_DL2019059_AabenraaStatsskole_koersel2</v>
      </c>
      <c r="I10753" s="61" t="str">
        <f aca="false">MID(RIGHT(B10753,LEN(B10753)-3),1,FIND("_",RIGHT(B10753,LEN(B10753)-3))-1)</f>
        <v>Soelvkarusse</v>
      </c>
      <c r="J10753" s="61" t="str">
        <f aca="false">TRIM(SUBSTITUTE(RIGHT(B10753,FIND(I10753,B10753)+1),"_",""))</f>
        <v>eDNA</v>
      </c>
      <c r="K10753" s="0" t="str">
        <f aca="false">IFERROR(VALUE(SUBSTITUTE(E10753,".",",")),E10753)</f>
        <v>No Ct</v>
      </c>
      <c r="L10753" s="61" t="str">
        <f aca="false">IF(J10753="PosK",SUMIFS(K:K,J:J,"PosK",H:H,H10753),"")</f>
        <v/>
      </c>
      <c r="M10753" s="61" t="str">
        <f aca="false">IF(J10753="PosK",SUMIFS(K:K,J:J,"NegK",H:H,H10753),"")</f>
        <v/>
      </c>
      <c r="N10753" s="61" t="str">
        <f aca="false">IF(J10753="PosK",SUMIFS(K:K,J:J,"eDNA",H:H,H10753),"")</f>
        <v/>
      </c>
      <c r="P10753" s="62"/>
      <c r="T10753" s="63"/>
      <c r="W10753" s="64"/>
    </row>
    <row r="10754" customFormat="false" ht="14.25" hidden="false" customHeight="false" outlineLevel="0" collapsed="false">
      <c r="A10754" s="0" t="s">
        <v>741</v>
      </c>
      <c r="B10754" s="52" t="s">
        <v>742</v>
      </c>
      <c r="C10754" s="52" t="s">
        <v>743</v>
      </c>
      <c r="D10754" s="53" t="n">
        <v>0.1</v>
      </c>
      <c r="E10754" s="53" t="n">
        <v>32.46</v>
      </c>
      <c r="F10754" s="0" t="s">
        <v>1487</v>
      </c>
      <c r="G10754" s="0" t="str">
        <f aca="false">LEFT(B10754,2)</f>
        <v>01</v>
      </c>
      <c r="H10754" s="0" t="str">
        <f aca="false">I10754&amp;"_"&amp;G10754&amp;"_"&amp;F10754</f>
        <v>Loegfroe_01_20191105_DL2019061_RoskildeHTX_koersel1</v>
      </c>
      <c r="I10754" s="61" t="str">
        <f aca="false">MID(RIGHT(B10754,LEN(B10754)-3),1,FIND("_",RIGHT(B10754,LEN(B10754)-3))-1)</f>
        <v>Loegfroe</v>
      </c>
      <c r="J10754" s="61" t="str">
        <f aca="false">TRIM(SUBSTITUTE(RIGHT(B10754,FIND(I10754,B10754)+1),"_",""))</f>
        <v>PosK</v>
      </c>
      <c r="K10754" s="0" t="n">
        <f aca="false">IFERROR(VALUE(SUBSTITUTE(E10754,".",",")),E10754)</f>
        <v>32.46</v>
      </c>
      <c r="L10754" s="61" t="n">
        <f aca="false">IF(J10754="PosK",SUMIFS(K:K,J:J,"PosK",H:H,H10754),"")</f>
        <v>32.46</v>
      </c>
      <c r="M10754" s="61" t="n">
        <f aca="false">IF(J10754="PosK",SUMIFS(K:K,J:J,"NegK",H:H,H10754),"")</f>
        <v>0</v>
      </c>
      <c r="N10754" s="61" t="n">
        <f aca="false">IF(J10754="PosK",SUMIFS(K:K,J:J,"eDNA",H:H,H10754),"")</f>
        <v>45.79</v>
      </c>
      <c r="P10754" s="62" t="n">
        <f aca="false">IF(K10756="No Ct",0,K10756)</f>
        <v>45.79</v>
      </c>
      <c r="Q10754" s="62" t="n">
        <f aca="false">IF(K10757="No Ct",0,K10757)</f>
        <v>0</v>
      </c>
      <c r="R10754" s="0" t="str">
        <f aca="false">IF(AND(L10754&gt;0,M10754=0),"Valid","Invalid")</f>
        <v>Valid</v>
      </c>
      <c r="S10754" s="0" t="str">
        <f aca="false">IF(OR(P10754&gt;1,Q10754&gt;1),"Present","Absent")</f>
        <v>Present</v>
      </c>
      <c r="T10754" s="63" t="str">
        <f aca="false">IF(OR(AND(P10754&gt;1,P10754&lt;41),AND(Q10754&gt;1,Q10754&lt;41)),"Ct&lt;41","Ct&gt;41")</f>
        <v>Ct&gt;41</v>
      </c>
      <c r="U10754" s="0" t="str">
        <f aca="false">I10754</f>
        <v>Loegfroe</v>
      </c>
      <c r="V10754" s="0" t="str">
        <f aca="false">MID(F10754,10,9)</f>
        <v>DL2019061</v>
      </c>
      <c r="W10754" s="64" t="str">
        <f aca="false">V10754&amp;"_"&amp;U10754&amp;"_"&amp;R10754&amp;"_"&amp;S10754&amp;"_"&amp;T10754</f>
        <v>DL2019061_Loegfroe_Valid_Present_Ct&gt;41</v>
      </c>
    </row>
    <row r="10755" customFormat="false" ht="14.25" hidden="false" customHeight="false" outlineLevel="0" collapsed="false">
      <c r="A10755" s="0" t="s">
        <v>745</v>
      </c>
      <c r="B10755" s="52" t="s">
        <v>746</v>
      </c>
      <c r="C10755" s="52" t="s">
        <v>747</v>
      </c>
      <c r="D10755" s="53" t="n">
        <v>0.1</v>
      </c>
      <c r="E10755" s="53" t="s">
        <v>748</v>
      </c>
      <c r="F10755" s="0" t="s">
        <v>1487</v>
      </c>
      <c r="G10755" s="0" t="str">
        <f aca="false">LEFT(B10755,2)</f>
        <v>01</v>
      </c>
      <c r="H10755" s="0" t="str">
        <f aca="false">I10755&amp;"_"&amp;G10755&amp;"_"&amp;F10755</f>
        <v>Loegfroe_01_20191105_DL2019061_RoskildeHTX_koersel1</v>
      </c>
      <c r="I10755" s="61" t="str">
        <f aca="false">MID(RIGHT(B10755,LEN(B10755)-3),1,FIND("_",RIGHT(B10755,LEN(B10755)-3))-1)</f>
        <v>Loegfroe</v>
      </c>
      <c r="J10755" s="61" t="str">
        <f aca="false">TRIM(SUBSTITUTE(RIGHT(B10755,FIND(I10755,B10755)+1),"_",""))</f>
        <v>NegK</v>
      </c>
      <c r="K10755" s="0" t="str">
        <f aca="false">IFERROR(VALUE(SUBSTITUTE(E10755,".",",")),E10755)</f>
        <v>No Ct</v>
      </c>
      <c r="L10755" s="61" t="str">
        <f aca="false">IF(J10755="PosK",SUMIFS(K:K,J:J,"PosK",H:H,H10755),"")</f>
        <v/>
      </c>
      <c r="M10755" s="61" t="str">
        <f aca="false">IF(J10755="PosK",SUMIFS(K:K,J:J,"NegK",H:H,H10755),"")</f>
        <v/>
      </c>
      <c r="N10755" s="61" t="str">
        <f aca="false">IF(J10755="PosK",SUMIFS(K:K,J:J,"eDNA",H:H,H10755),"")</f>
        <v/>
      </c>
    </row>
    <row r="10756" customFormat="false" ht="14.25" hidden="false" customHeight="false" outlineLevel="0" collapsed="false">
      <c r="A10756" s="0" t="s">
        <v>749</v>
      </c>
      <c r="B10756" s="52" t="s">
        <v>750</v>
      </c>
      <c r="C10756" s="52" t="s">
        <v>751</v>
      </c>
      <c r="D10756" s="53" t="n">
        <v>0.1</v>
      </c>
      <c r="E10756" s="53" t="n">
        <v>45.79</v>
      </c>
      <c r="F10756" s="0" t="s">
        <v>1487</v>
      </c>
      <c r="G10756" s="0" t="str">
        <f aca="false">LEFT(B10756,2)</f>
        <v>01</v>
      </c>
      <c r="H10756" s="0" t="str">
        <f aca="false">I10756&amp;"_"&amp;G10756&amp;"_"&amp;F10756</f>
        <v>Loegfroe_01_20191105_DL2019061_RoskildeHTX_koersel1</v>
      </c>
      <c r="I10756" s="61" t="str">
        <f aca="false">MID(RIGHT(B10756,LEN(B10756)-3),1,FIND("_",RIGHT(B10756,LEN(B10756)-3))-1)</f>
        <v>Loegfroe</v>
      </c>
      <c r="J10756" s="61" t="str">
        <f aca="false">TRIM(SUBSTITUTE(RIGHT(B10756,FIND(I10756,B10756)+1),"_",""))</f>
        <v>eDNA</v>
      </c>
      <c r="K10756" s="0" t="n">
        <f aca="false">IFERROR(VALUE(SUBSTITUTE(E10756,".",",")),E10756)</f>
        <v>45.79</v>
      </c>
      <c r="L10756" s="61" t="str">
        <f aca="false">IF(J10756="PosK",SUMIFS(K:K,J:J,"PosK",H:H,H10756),"")</f>
        <v/>
      </c>
      <c r="M10756" s="61" t="str">
        <f aca="false">IF(J10756="PosK",SUMIFS(K:K,J:J,"NegK",H:H,H10756),"")</f>
        <v/>
      </c>
      <c r="N10756" s="61" t="str">
        <f aca="false">IF(J10756="PosK",SUMIFS(K:K,J:J,"eDNA",H:H,H10756),"")</f>
        <v/>
      </c>
      <c r="Q10756" s="62"/>
    </row>
    <row r="10757" customFormat="false" ht="14.25" hidden="false" customHeight="false" outlineLevel="0" collapsed="false">
      <c r="A10757" s="0" t="s">
        <v>752</v>
      </c>
      <c r="B10757" s="52" t="s">
        <v>750</v>
      </c>
      <c r="C10757" s="52" t="s">
        <v>751</v>
      </c>
      <c r="D10757" s="53" t="n">
        <v>0.1</v>
      </c>
      <c r="E10757" s="53" t="s">
        <v>748</v>
      </c>
      <c r="F10757" s="0" t="s">
        <v>1487</v>
      </c>
      <c r="G10757" s="0" t="str">
        <f aca="false">LEFT(B10757,2)</f>
        <v>01</v>
      </c>
      <c r="H10757" s="0" t="str">
        <f aca="false">I10757&amp;"_"&amp;G10757&amp;"_"&amp;F10757</f>
        <v>Loegfroe_01_20191105_DL2019061_RoskildeHTX_koersel1</v>
      </c>
      <c r="I10757" s="61" t="str">
        <f aca="false">MID(RIGHT(B10757,LEN(B10757)-3),1,FIND("_",RIGHT(B10757,LEN(B10757)-3))-1)</f>
        <v>Loegfroe</v>
      </c>
      <c r="J10757" s="61" t="str">
        <f aca="false">TRIM(SUBSTITUTE(RIGHT(B10757,FIND(I10757,B10757)+1),"_",""))</f>
        <v>eDNA</v>
      </c>
      <c r="K10757" s="0" t="str">
        <f aca="false">IFERROR(VALUE(SUBSTITUTE(E10757,".",",")),E10757)</f>
        <v>No Ct</v>
      </c>
      <c r="L10757" s="61" t="str">
        <f aca="false">IF(J10757="PosK",SUMIFS(K:K,J:J,"PosK",H:H,H10757),"")</f>
        <v/>
      </c>
      <c r="M10757" s="61" t="str">
        <f aca="false">IF(J10757="PosK",SUMIFS(K:K,J:J,"NegK",H:H,H10757),"")</f>
        <v/>
      </c>
      <c r="N10757" s="61" t="str">
        <f aca="false">IF(J10757="PosK",SUMIFS(K:K,J:J,"eDNA",H:H,H10757),"")</f>
        <v/>
      </c>
      <c r="P10757" s="62"/>
      <c r="T10757" s="63"/>
      <c r="W10757" s="64"/>
    </row>
    <row r="10758" customFormat="false" ht="14.25" hidden="false" customHeight="false" outlineLevel="0" collapsed="false">
      <c r="A10758" s="0" t="s">
        <v>754</v>
      </c>
      <c r="B10758" s="52" t="s">
        <v>755</v>
      </c>
      <c r="C10758" s="52" t="s">
        <v>743</v>
      </c>
      <c r="D10758" s="53" t="n">
        <v>0.1</v>
      </c>
      <c r="E10758" s="53" t="n">
        <v>31.34</v>
      </c>
      <c r="F10758" s="0" t="s">
        <v>1487</v>
      </c>
      <c r="G10758" s="0" t="str">
        <f aca="false">LEFT(B10758,2)</f>
        <v>02</v>
      </c>
      <c r="H10758" s="0" t="str">
        <f aca="false">I10758&amp;"_"&amp;G10758&amp;"_"&amp;F10758</f>
        <v>StorVandsalamander_02_20191105_DL2019061_RoskildeHTX_koersel1</v>
      </c>
      <c r="I10758" s="61" t="str">
        <f aca="false">MID(RIGHT(B10758,LEN(B10758)-3),1,FIND("_",RIGHT(B10758,LEN(B10758)-3))-1)</f>
        <v>StorVandsalamander</v>
      </c>
      <c r="J10758" s="61" t="str">
        <f aca="false">TRIM(SUBSTITUTE(RIGHT(B10758,FIND(I10758,B10758)+1),"_",""))</f>
        <v>PosK</v>
      </c>
      <c r="K10758" s="0" t="n">
        <f aca="false">IFERROR(VALUE(SUBSTITUTE(E10758,".",",")),E10758)</f>
        <v>31.34</v>
      </c>
      <c r="L10758" s="61" t="n">
        <f aca="false">IF(J10758="PosK",SUMIFS(K:K,J:J,"PosK",H:H,H10758),"")</f>
        <v>31.34</v>
      </c>
      <c r="M10758" s="61" t="n">
        <f aca="false">IF(J10758="PosK",SUMIFS(K:K,J:J,"NegK",H:H,H10758),"")</f>
        <v>0</v>
      </c>
      <c r="N10758" s="61" t="n">
        <f aca="false">IF(J10758="PosK",SUMIFS(K:K,J:J,"eDNA",H:H,H10758),"")</f>
        <v>0</v>
      </c>
      <c r="P10758" s="62" t="n">
        <f aca="false">IF(K10760="No Ct",0,K10760)</f>
        <v>0</v>
      </c>
      <c r="Q10758" s="62" t="n">
        <f aca="false">IF(K10761="No Ct",0,K10761)</f>
        <v>0</v>
      </c>
      <c r="R10758" s="0" t="str">
        <f aca="false">IF(AND(L10758&gt;0,M10758=0),"Valid","Invalid")</f>
        <v>Valid</v>
      </c>
      <c r="S10758" s="0" t="str">
        <f aca="false">IF(OR(P10758&gt;1,Q10758&gt;1),"Present","Absent")</f>
        <v>Absent</v>
      </c>
      <c r="T10758" s="63" t="str">
        <f aca="false">IF(OR(AND(P10758&gt;1,P10758&lt;41),AND(Q10758&gt;1,Q10758&lt;41)),"Ct&lt;41","Ct&gt;41")</f>
        <v>Ct&gt;41</v>
      </c>
      <c r="U10758" s="0" t="str">
        <f aca="false">I10758</f>
        <v>StorVandsalamander</v>
      </c>
      <c r="V10758" s="0" t="str">
        <f aca="false">MID(F10758,10,9)</f>
        <v>DL2019061</v>
      </c>
      <c r="W10758" s="64" t="str">
        <f aca="false">V10758&amp;"_"&amp;U10758&amp;"_"&amp;R10758&amp;"_"&amp;S10758&amp;"_"&amp;T10758</f>
        <v>DL2019061_StorVandsalamander_Valid_Absent_Ct&gt;41</v>
      </c>
    </row>
    <row r="10759" customFormat="false" ht="14.25" hidden="false" customHeight="false" outlineLevel="0" collapsed="false">
      <c r="A10759" s="0" t="s">
        <v>756</v>
      </c>
      <c r="B10759" s="52" t="s">
        <v>757</v>
      </c>
      <c r="C10759" s="52" t="s">
        <v>747</v>
      </c>
      <c r="D10759" s="53" t="n">
        <v>0.1</v>
      </c>
      <c r="E10759" s="53" t="s">
        <v>748</v>
      </c>
      <c r="F10759" s="0" t="s">
        <v>1487</v>
      </c>
      <c r="G10759" s="0" t="str">
        <f aca="false">LEFT(B10759,2)</f>
        <v>02</v>
      </c>
      <c r="H10759" s="0" t="str">
        <f aca="false">I10759&amp;"_"&amp;G10759&amp;"_"&amp;F10759</f>
        <v>StorVandsalamander_02_20191105_DL2019061_RoskildeHTX_koersel1</v>
      </c>
      <c r="I10759" s="61" t="str">
        <f aca="false">MID(RIGHT(B10759,LEN(B10759)-3),1,FIND("_",RIGHT(B10759,LEN(B10759)-3))-1)</f>
        <v>StorVandsalamander</v>
      </c>
      <c r="J10759" s="61" t="str">
        <f aca="false">TRIM(SUBSTITUTE(RIGHT(B10759,FIND(I10759,B10759)+1),"_",""))</f>
        <v>NegK</v>
      </c>
      <c r="K10759" s="0" t="str">
        <f aca="false">IFERROR(VALUE(SUBSTITUTE(E10759,".",",")),E10759)</f>
        <v>No Ct</v>
      </c>
      <c r="L10759" s="61" t="str">
        <f aca="false">IF(J10759="PosK",SUMIFS(K:K,J:J,"PosK",H:H,H10759),"")</f>
        <v/>
      </c>
      <c r="M10759" s="61" t="str">
        <f aca="false">IF(J10759="PosK",SUMIFS(K:K,J:J,"NegK",H:H,H10759),"")</f>
        <v/>
      </c>
      <c r="N10759" s="61" t="str">
        <f aca="false">IF(J10759="PosK",SUMIFS(K:K,J:J,"eDNA",H:H,H10759),"")</f>
        <v/>
      </c>
    </row>
    <row r="10760" customFormat="false" ht="14.25" hidden="false" customHeight="false" outlineLevel="0" collapsed="false">
      <c r="A10760" s="0" t="s">
        <v>758</v>
      </c>
      <c r="B10760" s="52" t="s">
        <v>759</v>
      </c>
      <c r="C10760" s="52" t="s">
        <v>751</v>
      </c>
      <c r="D10760" s="53" t="n">
        <v>0.1</v>
      </c>
      <c r="E10760" s="53" t="s">
        <v>748</v>
      </c>
      <c r="F10760" s="0" t="s">
        <v>1487</v>
      </c>
      <c r="G10760" s="0" t="str">
        <f aca="false">LEFT(B10760,2)</f>
        <v>02</v>
      </c>
      <c r="H10760" s="0" t="str">
        <f aca="false">I10760&amp;"_"&amp;G10760&amp;"_"&amp;F10760</f>
        <v>StorVandsalamander_02_20191105_DL2019061_RoskildeHTX_koersel1</v>
      </c>
      <c r="I10760" s="61" t="str">
        <f aca="false">MID(RIGHT(B10760,LEN(B10760)-3),1,FIND("_",RIGHT(B10760,LEN(B10760)-3))-1)</f>
        <v>StorVandsalamander</v>
      </c>
      <c r="J10760" s="61" t="str">
        <f aca="false">TRIM(SUBSTITUTE(RIGHT(B10760,FIND(I10760,B10760)+1),"_",""))</f>
        <v>eDNA</v>
      </c>
      <c r="K10760" s="0" t="str">
        <f aca="false">IFERROR(VALUE(SUBSTITUTE(E10760,".",",")),E10760)</f>
        <v>No Ct</v>
      </c>
      <c r="L10760" s="61" t="str">
        <f aca="false">IF(J10760="PosK",SUMIFS(K:K,J:J,"PosK",H:H,H10760),"")</f>
        <v/>
      </c>
      <c r="M10760" s="61" t="str">
        <f aca="false">IF(J10760="PosK",SUMIFS(K:K,J:J,"NegK",H:H,H10760),"")</f>
        <v/>
      </c>
      <c r="N10760" s="61" t="str">
        <f aca="false">IF(J10760="PosK",SUMIFS(K:K,J:J,"eDNA",H:H,H10760),"")</f>
        <v/>
      </c>
      <c r="Q10760" s="62"/>
    </row>
    <row r="10761" customFormat="false" ht="14.25" hidden="false" customHeight="false" outlineLevel="0" collapsed="false">
      <c r="A10761" s="0" t="s">
        <v>760</v>
      </c>
      <c r="B10761" s="52" t="s">
        <v>759</v>
      </c>
      <c r="C10761" s="52" t="s">
        <v>751</v>
      </c>
      <c r="D10761" s="53" t="n">
        <v>0.1</v>
      </c>
      <c r="E10761" s="53" t="s">
        <v>748</v>
      </c>
      <c r="F10761" s="0" t="s">
        <v>1487</v>
      </c>
      <c r="G10761" s="0" t="str">
        <f aca="false">LEFT(B10761,2)</f>
        <v>02</v>
      </c>
      <c r="H10761" s="0" t="str">
        <f aca="false">I10761&amp;"_"&amp;G10761&amp;"_"&amp;F10761</f>
        <v>StorVandsalamander_02_20191105_DL2019061_RoskildeHTX_koersel1</v>
      </c>
      <c r="I10761" s="61" t="str">
        <f aca="false">MID(RIGHT(B10761,LEN(B10761)-3),1,FIND("_",RIGHT(B10761,LEN(B10761)-3))-1)</f>
        <v>StorVandsalamander</v>
      </c>
      <c r="J10761" s="61" t="str">
        <f aca="false">TRIM(SUBSTITUTE(RIGHT(B10761,FIND(I10761,B10761)+1),"_",""))</f>
        <v>eDNA</v>
      </c>
      <c r="K10761" s="0" t="str">
        <f aca="false">IFERROR(VALUE(SUBSTITUTE(E10761,".",",")),E10761)</f>
        <v>No Ct</v>
      </c>
      <c r="L10761" s="61" t="str">
        <f aca="false">IF(J10761="PosK",SUMIFS(K:K,J:J,"PosK",H:H,H10761),"")</f>
        <v/>
      </c>
      <c r="M10761" s="61" t="str">
        <f aca="false">IF(J10761="PosK",SUMIFS(K:K,J:J,"NegK",H:H,H10761),"")</f>
        <v/>
      </c>
      <c r="N10761" s="61" t="str">
        <f aca="false">IF(J10761="PosK",SUMIFS(K:K,J:J,"eDNA",H:H,H10761),"")</f>
        <v/>
      </c>
      <c r="P10761" s="62"/>
      <c r="T10761" s="63"/>
      <c r="W10761" s="64"/>
    </row>
    <row r="10762" customFormat="false" ht="14.25" hidden="false" customHeight="false" outlineLevel="0" collapsed="false">
      <c r="A10762" s="0" t="s">
        <v>762</v>
      </c>
      <c r="B10762" s="52" t="s">
        <v>763</v>
      </c>
      <c r="C10762" s="52" t="s">
        <v>743</v>
      </c>
      <c r="D10762" s="53" t="n">
        <v>0.1</v>
      </c>
      <c r="E10762" s="53" t="n">
        <v>37.17</v>
      </c>
      <c r="F10762" s="0" t="s">
        <v>1487</v>
      </c>
      <c r="G10762" s="0" t="str">
        <f aca="false">LEFT(B10762,2)</f>
        <v>03</v>
      </c>
      <c r="H10762" s="0" t="str">
        <f aca="false">I10762&amp;"_"&amp;G10762&amp;"_"&amp;F10762</f>
        <v>Strandtudse_03_20191105_DL2019061_RoskildeHTX_koersel1</v>
      </c>
      <c r="I10762" s="61" t="str">
        <f aca="false">MID(RIGHT(B10762,LEN(B10762)-3),1,FIND("_",RIGHT(B10762,LEN(B10762)-3))-1)</f>
        <v>Strandtudse</v>
      </c>
      <c r="J10762" s="61" t="str">
        <f aca="false">TRIM(SUBSTITUTE(RIGHT(B10762,FIND(I10762,B10762)+1),"_",""))</f>
        <v>PosK</v>
      </c>
      <c r="K10762" s="0" t="n">
        <f aca="false">IFERROR(VALUE(SUBSTITUTE(E10762,".",",")),E10762)</f>
        <v>37.17</v>
      </c>
      <c r="L10762" s="61" t="n">
        <f aca="false">IF(J10762="PosK",SUMIFS(K:K,J:J,"PosK",H:H,H10762),"")</f>
        <v>37.17</v>
      </c>
      <c r="M10762" s="61" t="n">
        <f aca="false">IF(J10762="PosK",SUMIFS(K:K,J:J,"NegK",H:H,H10762),"")</f>
        <v>0</v>
      </c>
      <c r="N10762" s="61" t="n">
        <f aca="false">IF(J10762="PosK",SUMIFS(K:K,J:J,"eDNA",H:H,H10762),"")</f>
        <v>0</v>
      </c>
      <c r="P10762" s="62" t="n">
        <f aca="false">IF(K10764="No Ct",0,K10764)</f>
        <v>0</v>
      </c>
      <c r="Q10762" s="62" t="n">
        <f aca="false">IF(K10765="No Ct",0,K10765)</f>
        <v>0</v>
      </c>
      <c r="R10762" s="0" t="str">
        <f aca="false">IF(AND(L10762&gt;0,M10762=0),"Valid","Invalid")</f>
        <v>Valid</v>
      </c>
      <c r="S10762" s="0" t="str">
        <f aca="false">IF(OR(P10762&gt;1,Q10762&gt;1),"Present","Absent")</f>
        <v>Absent</v>
      </c>
      <c r="T10762" s="63" t="str">
        <f aca="false">IF(OR(AND(P10762&gt;1,P10762&lt;41),AND(Q10762&gt;1,Q10762&lt;41)),"Ct&lt;41","Ct&gt;41")</f>
        <v>Ct&gt;41</v>
      </c>
      <c r="U10762" s="0" t="str">
        <f aca="false">I10762</f>
        <v>Strandtudse</v>
      </c>
      <c r="V10762" s="0" t="str">
        <f aca="false">MID(F10762,10,9)</f>
        <v>DL2019061</v>
      </c>
      <c r="W10762" s="64" t="str">
        <f aca="false">V10762&amp;"_"&amp;U10762&amp;"_"&amp;R10762&amp;"_"&amp;S10762&amp;"_"&amp;T10762</f>
        <v>DL2019061_Strandtudse_Valid_Absent_Ct&gt;41</v>
      </c>
    </row>
    <row r="10763" customFormat="false" ht="14.25" hidden="false" customHeight="false" outlineLevel="0" collapsed="false">
      <c r="A10763" s="0" t="s">
        <v>764</v>
      </c>
      <c r="B10763" s="52" t="s">
        <v>765</v>
      </c>
      <c r="C10763" s="52" t="s">
        <v>747</v>
      </c>
      <c r="D10763" s="53" t="n">
        <v>0.1</v>
      </c>
      <c r="E10763" s="53" t="s">
        <v>748</v>
      </c>
      <c r="F10763" s="0" t="s">
        <v>1487</v>
      </c>
      <c r="G10763" s="0" t="str">
        <f aca="false">LEFT(B10763,2)</f>
        <v>03</v>
      </c>
      <c r="H10763" s="0" t="str">
        <f aca="false">I10763&amp;"_"&amp;G10763&amp;"_"&amp;F10763</f>
        <v>Strandtudse_03_20191105_DL2019061_RoskildeHTX_koersel1</v>
      </c>
      <c r="I10763" s="61" t="str">
        <f aca="false">MID(RIGHT(B10763,LEN(B10763)-3),1,FIND("_",RIGHT(B10763,LEN(B10763)-3))-1)</f>
        <v>Strandtudse</v>
      </c>
      <c r="J10763" s="61" t="str">
        <f aca="false">TRIM(SUBSTITUTE(RIGHT(B10763,FIND(I10763,B10763)+1),"_",""))</f>
        <v>NegK</v>
      </c>
      <c r="K10763" s="0" t="str">
        <f aca="false">IFERROR(VALUE(SUBSTITUTE(E10763,".",",")),E10763)</f>
        <v>No Ct</v>
      </c>
      <c r="L10763" s="61" t="str">
        <f aca="false">IF(J10763="PosK",SUMIFS(K:K,J:J,"PosK",H:H,H10763),"")</f>
        <v/>
      </c>
      <c r="M10763" s="61" t="str">
        <f aca="false">IF(J10763="PosK",SUMIFS(K:K,J:J,"NegK",H:H,H10763),"")</f>
        <v/>
      </c>
      <c r="N10763" s="61" t="str">
        <f aca="false">IF(J10763="PosK",SUMIFS(K:K,J:J,"eDNA",H:H,H10763),"")</f>
        <v/>
      </c>
    </row>
    <row r="10764" customFormat="false" ht="14.25" hidden="false" customHeight="false" outlineLevel="0" collapsed="false">
      <c r="A10764" s="0" t="s">
        <v>766</v>
      </c>
      <c r="B10764" s="52" t="s">
        <v>767</v>
      </c>
      <c r="C10764" s="52" t="s">
        <v>751</v>
      </c>
      <c r="D10764" s="53" t="n">
        <v>0.1</v>
      </c>
      <c r="E10764" s="53" t="s">
        <v>748</v>
      </c>
      <c r="F10764" s="0" t="s">
        <v>1487</v>
      </c>
      <c r="G10764" s="0" t="str">
        <f aca="false">LEFT(B10764,2)</f>
        <v>03</v>
      </c>
      <c r="H10764" s="0" t="str">
        <f aca="false">I10764&amp;"_"&amp;G10764&amp;"_"&amp;F10764</f>
        <v>Strandtudse_03_20191105_DL2019061_RoskildeHTX_koersel1</v>
      </c>
      <c r="I10764" s="61" t="str">
        <f aca="false">MID(RIGHT(B10764,LEN(B10764)-3),1,FIND("_",RIGHT(B10764,LEN(B10764)-3))-1)</f>
        <v>Strandtudse</v>
      </c>
      <c r="J10764" s="61" t="str">
        <f aca="false">TRIM(SUBSTITUTE(RIGHT(B10764,FIND(I10764,B10764)+1),"_",""))</f>
        <v>eDNA</v>
      </c>
      <c r="K10764" s="0" t="str">
        <f aca="false">IFERROR(VALUE(SUBSTITUTE(E10764,".",",")),E10764)</f>
        <v>No Ct</v>
      </c>
      <c r="L10764" s="61" t="str">
        <f aca="false">IF(J10764="PosK",SUMIFS(K:K,J:J,"PosK",H:H,H10764),"")</f>
        <v/>
      </c>
      <c r="M10764" s="61" t="str">
        <f aca="false">IF(J10764="PosK",SUMIFS(K:K,J:J,"NegK",H:H,H10764),"")</f>
        <v/>
      </c>
      <c r="N10764" s="61" t="str">
        <f aca="false">IF(J10764="PosK",SUMIFS(K:K,J:J,"eDNA",H:H,H10764),"")</f>
        <v/>
      </c>
      <c r="Q10764" s="62"/>
    </row>
    <row r="10765" customFormat="false" ht="14.25" hidden="false" customHeight="false" outlineLevel="0" collapsed="false">
      <c r="A10765" s="0" t="s">
        <v>768</v>
      </c>
      <c r="B10765" s="52" t="s">
        <v>767</v>
      </c>
      <c r="C10765" s="52" t="s">
        <v>751</v>
      </c>
      <c r="D10765" s="53" t="n">
        <v>0.1</v>
      </c>
      <c r="E10765" s="53" t="s">
        <v>748</v>
      </c>
      <c r="F10765" s="0" t="s">
        <v>1487</v>
      </c>
      <c r="G10765" s="0" t="str">
        <f aca="false">LEFT(B10765,2)</f>
        <v>03</v>
      </c>
      <c r="H10765" s="0" t="str">
        <f aca="false">I10765&amp;"_"&amp;G10765&amp;"_"&amp;F10765</f>
        <v>Strandtudse_03_20191105_DL2019061_RoskildeHTX_koersel1</v>
      </c>
      <c r="I10765" s="61" t="str">
        <f aca="false">MID(RIGHT(B10765,LEN(B10765)-3),1,FIND("_",RIGHT(B10765,LEN(B10765)-3))-1)</f>
        <v>Strandtudse</v>
      </c>
      <c r="J10765" s="61" t="str">
        <f aca="false">TRIM(SUBSTITUTE(RIGHT(B10765,FIND(I10765,B10765)+1),"_",""))</f>
        <v>eDNA</v>
      </c>
      <c r="K10765" s="0" t="str">
        <f aca="false">IFERROR(VALUE(SUBSTITUTE(E10765,".",",")),E10765)</f>
        <v>No Ct</v>
      </c>
      <c r="L10765" s="61" t="str">
        <f aca="false">IF(J10765="PosK",SUMIFS(K:K,J:J,"PosK",H:H,H10765),"")</f>
        <v/>
      </c>
      <c r="M10765" s="61" t="str">
        <f aca="false">IF(J10765="PosK",SUMIFS(K:K,J:J,"NegK",H:H,H10765),"")</f>
        <v/>
      </c>
      <c r="N10765" s="61" t="str">
        <f aca="false">IF(J10765="PosK",SUMIFS(K:K,J:J,"eDNA",H:H,H10765),"")</f>
        <v/>
      </c>
      <c r="P10765" s="62"/>
      <c r="T10765" s="63"/>
      <c r="W10765" s="64"/>
    </row>
    <row r="10766" customFormat="false" ht="14.25" hidden="false" customHeight="false" outlineLevel="0" collapsed="false">
      <c r="A10766" s="0" t="s">
        <v>770</v>
      </c>
      <c r="B10766" s="52" t="s">
        <v>771</v>
      </c>
      <c r="C10766" s="52" t="s">
        <v>743</v>
      </c>
      <c r="D10766" s="53" t="n">
        <v>0.1</v>
      </c>
      <c r="E10766" s="53" t="n">
        <v>35.4</v>
      </c>
      <c r="F10766" s="0" t="s">
        <v>1487</v>
      </c>
      <c r="G10766" s="0" t="str">
        <f aca="false">LEFT(B10766,2)</f>
        <v>04</v>
      </c>
      <c r="H10766" s="0" t="str">
        <f aca="false">I10766&amp;"_"&amp;G10766&amp;"_"&amp;F10766</f>
        <v>GroenbrogetTudse_04_20191105_DL2019061_RoskildeHTX_koersel1</v>
      </c>
      <c r="I10766" s="61" t="str">
        <f aca="false">MID(RIGHT(B10766,LEN(B10766)-3),1,FIND("_",RIGHT(B10766,LEN(B10766)-3))-1)</f>
        <v>GroenbrogetTudse</v>
      </c>
      <c r="J10766" s="61" t="str">
        <f aca="false">TRIM(SUBSTITUTE(RIGHT(B10766,FIND(I10766,B10766)+1),"_",""))</f>
        <v>PosK</v>
      </c>
      <c r="K10766" s="0" t="n">
        <f aca="false">IFERROR(VALUE(SUBSTITUTE(E10766,".",",")),E10766)</f>
        <v>35.4</v>
      </c>
      <c r="L10766" s="61" t="n">
        <f aca="false">IF(J10766="PosK",SUMIFS(K:K,J:J,"PosK",H:H,H10766),"")</f>
        <v>35.4</v>
      </c>
      <c r="M10766" s="61" t="n">
        <f aca="false">IF(J10766="PosK",SUMIFS(K:K,J:J,"NegK",H:H,H10766),"")</f>
        <v>0</v>
      </c>
      <c r="N10766" s="61" t="n">
        <f aca="false">IF(J10766="PosK",SUMIFS(K:K,J:J,"eDNA",H:H,H10766),"")</f>
        <v>0</v>
      </c>
      <c r="P10766" s="62" t="n">
        <f aca="false">IF(K10768="No Ct",0,K10768)</f>
        <v>0</v>
      </c>
      <c r="Q10766" s="62" t="n">
        <f aca="false">IF(K10769="No Ct",0,K10769)</f>
        <v>0</v>
      </c>
      <c r="R10766" s="0" t="str">
        <f aca="false">IF(AND(L10766&gt;0,M10766=0),"Valid","Invalid")</f>
        <v>Valid</v>
      </c>
      <c r="S10766" s="0" t="str">
        <f aca="false">IF(OR(P10766&gt;1,Q10766&gt;1),"Present","Absent")</f>
        <v>Absent</v>
      </c>
      <c r="T10766" s="63" t="str">
        <f aca="false">IF(OR(AND(P10766&gt;1,P10766&lt;41),AND(Q10766&gt;1,Q10766&lt;41)),"Ct&lt;41","Ct&gt;41")</f>
        <v>Ct&gt;41</v>
      </c>
      <c r="U10766" s="0" t="str">
        <f aca="false">I10766</f>
        <v>GroenbrogetTudse</v>
      </c>
      <c r="V10766" s="0" t="str">
        <f aca="false">MID(F10766,10,9)</f>
        <v>DL2019061</v>
      </c>
      <c r="W10766" s="64" t="str">
        <f aca="false">V10766&amp;"_"&amp;U10766&amp;"_"&amp;R10766&amp;"_"&amp;S10766&amp;"_"&amp;T10766</f>
        <v>DL2019061_GroenbrogetTudse_Valid_Absent_Ct&gt;41</v>
      </c>
    </row>
    <row r="10767" customFormat="false" ht="14.25" hidden="false" customHeight="false" outlineLevel="0" collapsed="false">
      <c r="A10767" s="0" t="s">
        <v>772</v>
      </c>
      <c r="B10767" s="52" t="s">
        <v>773</v>
      </c>
      <c r="C10767" s="52" t="s">
        <v>747</v>
      </c>
      <c r="D10767" s="53" t="n">
        <v>0.1</v>
      </c>
      <c r="E10767" s="53" t="s">
        <v>748</v>
      </c>
      <c r="F10767" s="0" t="s">
        <v>1487</v>
      </c>
      <c r="G10767" s="0" t="str">
        <f aca="false">LEFT(B10767,2)</f>
        <v>04</v>
      </c>
      <c r="H10767" s="0" t="str">
        <f aca="false">I10767&amp;"_"&amp;G10767&amp;"_"&amp;F10767</f>
        <v>GroenbrogetTudse_04_20191105_DL2019061_RoskildeHTX_koersel1</v>
      </c>
      <c r="I10767" s="61" t="str">
        <f aca="false">MID(RIGHT(B10767,LEN(B10767)-3),1,FIND("_",RIGHT(B10767,LEN(B10767)-3))-1)</f>
        <v>GroenbrogetTudse</v>
      </c>
      <c r="J10767" s="61" t="str">
        <f aca="false">TRIM(SUBSTITUTE(RIGHT(B10767,FIND(I10767,B10767)+1),"_",""))</f>
        <v>NegK</v>
      </c>
      <c r="K10767" s="0" t="str">
        <f aca="false">IFERROR(VALUE(SUBSTITUTE(E10767,".",",")),E10767)</f>
        <v>No Ct</v>
      </c>
      <c r="L10767" s="61" t="str">
        <f aca="false">IF(J10767="PosK",SUMIFS(K:K,J:J,"PosK",H:H,H10767),"")</f>
        <v/>
      </c>
      <c r="M10767" s="61" t="str">
        <f aca="false">IF(J10767="PosK",SUMIFS(K:K,J:J,"NegK",H:H,H10767),"")</f>
        <v/>
      </c>
      <c r="N10767" s="61" t="str">
        <f aca="false">IF(J10767="PosK",SUMIFS(K:K,J:J,"eDNA",H:H,H10767),"")</f>
        <v/>
      </c>
    </row>
    <row r="10768" customFormat="false" ht="14.25" hidden="false" customHeight="false" outlineLevel="0" collapsed="false">
      <c r="A10768" s="0" t="s">
        <v>774</v>
      </c>
      <c r="B10768" s="52" t="s">
        <v>775</v>
      </c>
      <c r="C10768" s="52" t="s">
        <v>751</v>
      </c>
      <c r="D10768" s="53" t="n">
        <v>0.1</v>
      </c>
      <c r="E10768" s="53" t="s">
        <v>748</v>
      </c>
      <c r="F10768" s="0" t="s">
        <v>1487</v>
      </c>
      <c r="G10768" s="0" t="str">
        <f aca="false">LEFT(B10768,2)</f>
        <v>04</v>
      </c>
      <c r="H10768" s="0" t="str">
        <f aca="false">I10768&amp;"_"&amp;G10768&amp;"_"&amp;F10768</f>
        <v>GroenbrogetTudse_04_20191105_DL2019061_RoskildeHTX_koersel1</v>
      </c>
      <c r="I10768" s="61" t="str">
        <f aca="false">MID(RIGHT(B10768,LEN(B10768)-3),1,FIND("_",RIGHT(B10768,LEN(B10768)-3))-1)</f>
        <v>GroenbrogetTudse</v>
      </c>
      <c r="J10768" s="61" t="str">
        <f aca="false">TRIM(SUBSTITUTE(RIGHT(B10768,FIND(I10768,B10768)+1),"_",""))</f>
        <v>eDNA</v>
      </c>
      <c r="K10768" s="0" t="str">
        <f aca="false">IFERROR(VALUE(SUBSTITUTE(E10768,".",",")),E10768)</f>
        <v>No Ct</v>
      </c>
      <c r="L10768" s="61" t="str">
        <f aca="false">IF(J10768="PosK",SUMIFS(K:K,J:J,"PosK",H:H,H10768),"")</f>
        <v/>
      </c>
      <c r="M10768" s="61" t="str">
        <f aca="false">IF(J10768="PosK",SUMIFS(K:K,J:J,"NegK",H:H,H10768),"")</f>
        <v/>
      </c>
      <c r="N10768" s="61" t="str">
        <f aca="false">IF(J10768="PosK",SUMIFS(K:K,J:J,"eDNA",H:H,H10768),"")</f>
        <v/>
      </c>
      <c r="Q10768" s="62"/>
    </row>
    <row r="10769" customFormat="false" ht="14.25" hidden="false" customHeight="false" outlineLevel="0" collapsed="false">
      <c r="A10769" s="0" t="s">
        <v>776</v>
      </c>
      <c r="B10769" s="52" t="s">
        <v>775</v>
      </c>
      <c r="C10769" s="52" t="s">
        <v>751</v>
      </c>
      <c r="D10769" s="53" t="n">
        <v>0.1</v>
      </c>
      <c r="E10769" s="53" t="s">
        <v>748</v>
      </c>
      <c r="F10769" s="0" t="s">
        <v>1487</v>
      </c>
      <c r="G10769" s="0" t="str">
        <f aca="false">LEFT(B10769,2)</f>
        <v>04</v>
      </c>
      <c r="H10769" s="0" t="str">
        <f aca="false">I10769&amp;"_"&amp;G10769&amp;"_"&amp;F10769</f>
        <v>GroenbrogetTudse_04_20191105_DL2019061_RoskildeHTX_koersel1</v>
      </c>
      <c r="I10769" s="61" t="str">
        <f aca="false">MID(RIGHT(B10769,LEN(B10769)-3),1,FIND("_",RIGHT(B10769,LEN(B10769)-3))-1)</f>
        <v>GroenbrogetTudse</v>
      </c>
      <c r="J10769" s="61" t="str">
        <f aca="false">TRIM(SUBSTITUTE(RIGHT(B10769,FIND(I10769,B10769)+1),"_",""))</f>
        <v>eDNA</v>
      </c>
      <c r="K10769" s="0" t="str">
        <f aca="false">IFERROR(VALUE(SUBSTITUTE(E10769,".",",")),E10769)</f>
        <v>No Ct</v>
      </c>
      <c r="L10769" s="61" t="str">
        <f aca="false">IF(J10769="PosK",SUMIFS(K:K,J:J,"PosK",H:H,H10769),"")</f>
        <v/>
      </c>
      <c r="M10769" s="61" t="str">
        <f aca="false">IF(J10769="PosK",SUMIFS(K:K,J:J,"NegK",H:H,H10769),"")</f>
        <v/>
      </c>
      <c r="N10769" s="61" t="str">
        <f aca="false">IF(J10769="PosK",SUMIFS(K:K,J:J,"eDNA",H:H,H10769),"")</f>
        <v/>
      </c>
      <c r="P10769" s="62"/>
      <c r="T10769" s="63"/>
      <c r="W10769" s="64"/>
    </row>
    <row r="10770" customFormat="false" ht="14.25" hidden="false" customHeight="false" outlineLevel="0" collapsed="false">
      <c r="A10770" s="0" t="s">
        <v>778</v>
      </c>
      <c r="B10770" s="52" t="s">
        <v>779</v>
      </c>
      <c r="C10770" s="52" t="s">
        <v>743</v>
      </c>
      <c r="D10770" s="53" t="n">
        <v>0.1</v>
      </c>
      <c r="E10770" s="53" t="n">
        <v>32.26</v>
      </c>
      <c r="F10770" s="0" t="s">
        <v>1487</v>
      </c>
      <c r="G10770" s="0" t="str">
        <f aca="false">LEFT(B10770,2)</f>
        <v>05</v>
      </c>
      <c r="H10770" s="0" t="str">
        <f aca="false">I10770&amp;"_"&amp;G10770&amp;"_"&amp;F10770</f>
        <v>Loevfroe_05_20191105_DL2019061_RoskildeHTX_koersel1</v>
      </c>
      <c r="I10770" s="61" t="str">
        <f aca="false">MID(RIGHT(B10770,LEN(B10770)-3),1,FIND("_",RIGHT(B10770,LEN(B10770)-3))-1)</f>
        <v>Loevfroe</v>
      </c>
      <c r="J10770" s="61" t="str">
        <f aca="false">TRIM(SUBSTITUTE(RIGHT(B10770,FIND(I10770,B10770)+1),"_",""))</f>
        <v>PosK</v>
      </c>
      <c r="K10770" s="0" t="n">
        <f aca="false">IFERROR(VALUE(SUBSTITUTE(E10770,".",",")),E10770)</f>
        <v>32.26</v>
      </c>
      <c r="L10770" s="61" t="n">
        <f aca="false">IF(J10770="PosK",SUMIFS(K:K,J:J,"PosK",H:H,H10770),"")</f>
        <v>32.26</v>
      </c>
      <c r="M10770" s="61" t="n">
        <f aca="false">IF(J10770="PosK",SUMIFS(K:K,J:J,"NegK",H:H,H10770),"")</f>
        <v>0</v>
      </c>
      <c r="N10770" s="61" t="n">
        <f aca="false">IF(J10770="PosK",SUMIFS(K:K,J:J,"eDNA",H:H,H10770),"")</f>
        <v>0</v>
      </c>
      <c r="P10770" s="62" t="n">
        <f aca="false">IF(K10772="No Ct",0,K10772)</f>
        <v>0</v>
      </c>
      <c r="Q10770" s="62" t="n">
        <f aca="false">IF(K10773="No Ct",0,K10773)</f>
        <v>0</v>
      </c>
      <c r="R10770" s="0" t="str">
        <f aca="false">IF(AND(L10770&gt;0,M10770=0),"Valid","Invalid")</f>
        <v>Valid</v>
      </c>
      <c r="S10770" s="0" t="str">
        <f aca="false">IF(OR(P10770&gt;1,Q10770&gt;1),"Present","Absent")</f>
        <v>Absent</v>
      </c>
      <c r="T10770" s="63" t="str">
        <f aca="false">IF(OR(AND(P10770&gt;1,P10770&lt;41),AND(Q10770&gt;1,Q10770&lt;41)),"Ct&lt;41","Ct&gt;41")</f>
        <v>Ct&gt;41</v>
      </c>
      <c r="U10770" s="0" t="str">
        <f aca="false">I10770</f>
        <v>Loevfroe</v>
      </c>
      <c r="V10770" s="0" t="str">
        <f aca="false">MID(F10770,10,9)</f>
        <v>DL2019061</v>
      </c>
      <c r="W10770" s="64" t="str">
        <f aca="false">V10770&amp;"_"&amp;U10770&amp;"_"&amp;R10770&amp;"_"&amp;S10770&amp;"_"&amp;T10770</f>
        <v>DL2019061_Loevfroe_Valid_Absent_Ct&gt;41</v>
      </c>
    </row>
    <row r="10771" customFormat="false" ht="14.25" hidden="false" customHeight="false" outlineLevel="0" collapsed="false">
      <c r="A10771" s="0" t="s">
        <v>780</v>
      </c>
      <c r="B10771" s="52" t="s">
        <v>781</v>
      </c>
      <c r="C10771" s="52" t="s">
        <v>747</v>
      </c>
      <c r="D10771" s="53" t="n">
        <v>0.1</v>
      </c>
      <c r="E10771" s="53" t="s">
        <v>748</v>
      </c>
      <c r="F10771" s="0" t="s">
        <v>1487</v>
      </c>
      <c r="G10771" s="0" t="str">
        <f aca="false">LEFT(B10771,2)</f>
        <v>05</v>
      </c>
      <c r="H10771" s="0" t="str">
        <f aca="false">I10771&amp;"_"&amp;G10771&amp;"_"&amp;F10771</f>
        <v>Loevfroe_05_20191105_DL2019061_RoskildeHTX_koersel1</v>
      </c>
      <c r="I10771" s="61" t="str">
        <f aca="false">MID(RIGHT(B10771,LEN(B10771)-3),1,FIND("_",RIGHT(B10771,LEN(B10771)-3))-1)</f>
        <v>Loevfroe</v>
      </c>
      <c r="J10771" s="61" t="str">
        <f aca="false">TRIM(SUBSTITUTE(RIGHT(B10771,FIND(I10771,B10771)+1),"_",""))</f>
        <v>NegK</v>
      </c>
      <c r="K10771" s="0" t="str">
        <f aca="false">IFERROR(VALUE(SUBSTITUTE(E10771,".",",")),E10771)</f>
        <v>No Ct</v>
      </c>
      <c r="L10771" s="61" t="str">
        <f aca="false">IF(J10771="PosK",SUMIFS(K:K,J:J,"PosK",H:H,H10771),"")</f>
        <v/>
      </c>
      <c r="M10771" s="61" t="str">
        <f aca="false">IF(J10771="PosK",SUMIFS(K:K,J:J,"NegK",H:H,H10771),"")</f>
        <v/>
      </c>
      <c r="N10771" s="61" t="str">
        <f aca="false">IF(J10771="PosK",SUMIFS(K:K,J:J,"eDNA",H:H,H10771),"")</f>
        <v/>
      </c>
    </row>
    <row r="10772" customFormat="false" ht="14.25" hidden="false" customHeight="false" outlineLevel="0" collapsed="false">
      <c r="A10772" s="0" t="s">
        <v>782</v>
      </c>
      <c r="B10772" s="52" t="s">
        <v>783</v>
      </c>
      <c r="C10772" s="52" t="s">
        <v>751</v>
      </c>
      <c r="D10772" s="53" t="n">
        <v>0.1</v>
      </c>
      <c r="E10772" s="53" t="s">
        <v>748</v>
      </c>
      <c r="F10772" s="0" t="s">
        <v>1487</v>
      </c>
      <c r="G10772" s="0" t="str">
        <f aca="false">LEFT(B10772,2)</f>
        <v>05</v>
      </c>
      <c r="H10772" s="0" t="str">
        <f aca="false">I10772&amp;"_"&amp;G10772&amp;"_"&amp;F10772</f>
        <v>Loevfroe_05_20191105_DL2019061_RoskildeHTX_koersel1</v>
      </c>
      <c r="I10772" s="61" t="str">
        <f aca="false">MID(RIGHT(B10772,LEN(B10772)-3),1,FIND("_",RIGHT(B10772,LEN(B10772)-3))-1)</f>
        <v>Loevfroe</v>
      </c>
      <c r="J10772" s="61" t="str">
        <f aca="false">TRIM(SUBSTITUTE(RIGHT(B10772,FIND(I10772,B10772)+1),"_",""))</f>
        <v>eDNA</v>
      </c>
      <c r="K10772" s="0" t="str">
        <f aca="false">IFERROR(VALUE(SUBSTITUTE(E10772,".",",")),E10772)</f>
        <v>No Ct</v>
      </c>
      <c r="L10772" s="61" t="str">
        <f aca="false">IF(J10772="PosK",SUMIFS(K:K,J:J,"PosK",H:H,H10772),"")</f>
        <v/>
      </c>
      <c r="M10772" s="61" t="str">
        <f aca="false">IF(J10772="PosK",SUMIFS(K:K,J:J,"NegK",H:H,H10772),"")</f>
        <v/>
      </c>
      <c r="N10772" s="61" t="str">
        <f aca="false">IF(J10772="PosK",SUMIFS(K:K,J:J,"eDNA",H:H,H10772),"")</f>
        <v/>
      </c>
      <c r="Q10772" s="62"/>
    </row>
    <row r="10773" customFormat="false" ht="14.25" hidden="false" customHeight="false" outlineLevel="0" collapsed="false">
      <c r="A10773" s="0" t="s">
        <v>784</v>
      </c>
      <c r="B10773" s="52" t="s">
        <v>783</v>
      </c>
      <c r="C10773" s="52" t="s">
        <v>751</v>
      </c>
      <c r="D10773" s="53" t="n">
        <v>0.1</v>
      </c>
      <c r="E10773" s="53" t="s">
        <v>748</v>
      </c>
      <c r="F10773" s="0" t="s">
        <v>1487</v>
      </c>
      <c r="G10773" s="0" t="str">
        <f aca="false">LEFT(B10773,2)</f>
        <v>05</v>
      </c>
      <c r="H10773" s="0" t="str">
        <f aca="false">I10773&amp;"_"&amp;G10773&amp;"_"&amp;F10773</f>
        <v>Loevfroe_05_20191105_DL2019061_RoskildeHTX_koersel1</v>
      </c>
      <c r="I10773" s="61" t="str">
        <f aca="false">MID(RIGHT(B10773,LEN(B10773)-3),1,FIND("_",RIGHT(B10773,LEN(B10773)-3))-1)</f>
        <v>Loevfroe</v>
      </c>
      <c r="J10773" s="61" t="str">
        <f aca="false">TRIM(SUBSTITUTE(RIGHT(B10773,FIND(I10773,B10773)+1),"_",""))</f>
        <v>eDNA</v>
      </c>
      <c r="K10773" s="0" t="str">
        <f aca="false">IFERROR(VALUE(SUBSTITUTE(E10773,".",",")),E10773)</f>
        <v>No Ct</v>
      </c>
      <c r="L10773" s="61" t="str">
        <f aca="false">IF(J10773="PosK",SUMIFS(K:K,J:J,"PosK",H:H,H10773),"")</f>
        <v/>
      </c>
      <c r="M10773" s="61" t="str">
        <f aca="false">IF(J10773="PosK",SUMIFS(K:K,J:J,"NegK",H:H,H10773),"")</f>
        <v/>
      </c>
      <c r="N10773" s="61" t="str">
        <f aca="false">IF(J10773="PosK",SUMIFS(K:K,J:J,"eDNA",H:H,H10773),"")</f>
        <v/>
      </c>
      <c r="P10773" s="62"/>
      <c r="T10773" s="63"/>
      <c r="W10773" s="64"/>
    </row>
    <row r="10774" customFormat="false" ht="14.25" hidden="false" customHeight="false" outlineLevel="0" collapsed="false">
      <c r="A10774" s="0" t="s">
        <v>786</v>
      </c>
      <c r="B10774" s="52" t="s">
        <v>787</v>
      </c>
      <c r="C10774" s="52" t="s">
        <v>743</v>
      </c>
      <c r="D10774" s="53" t="n">
        <v>0.1</v>
      </c>
      <c r="E10774" s="53" t="n">
        <v>31.95</v>
      </c>
      <c r="F10774" s="0" t="s">
        <v>1487</v>
      </c>
      <c r="G10774" s="0" t="str">
        <f aca="false">LEFT(B10774,2)</f>
        <v>06</v>
      </c>
      <c r="H10774" s="0" t="str">
        <f aca="false">I10774&amp;"_"&amp;G10774&amp;"_"&amp;F10774</f>
        <v>Springfroe_06_20191105_DL2019061_RoskildeHTX_koersel1</v>
      </c>
      <c r="I10774" s="61" t="str">
        <f aca="false">MID(RIGHT(B10774,LEN(B10774)-3),1,FIND("_",RIGHT(B10774,LEN(B10774)-3))-1)</f>
        <v>Springfroe</v>
      </c>
      <c r="J10774" s="61" t="str">
        <f aca="false">TRIM(SUBSTITUTE(RIGHT(B10774,FIND(I10774,B10774)+1),"_",""))</f>
        <v>PosK</v>
      </c>
      <c r="K10774" s="0" t="n">
        <f aca="false">IFERROR(VALUE(SUBSTITUTE(E10774,".",",")),E10774)</f>
        <v>31.95</v>
      </c>
      <c r="L10774" s="61" t="n">
        <f aca="false">IF(J10774="PosK",SUMIFS(K:K,J:J,"PosK",H:H,H10774),"")</f>
        <v>31.95</v>
      </c>
      <c r="M10774" s="61" t="n">
        <f aca="false">IF(J10774="PosK",SUMIFS(K:K,J:J,"NegK",H:H,H10774),"")</f>
        <v>0</v>
      </c>
      <c r="N10774" s="61" t="n">
        <f aca="false">IF(J10774="PosK",SUMIFS(K:K,J:J,"eDNA",H:H,H10774),"")</f>
        <v>0</v>
      </c>
      <c r="P10774" s="62" t="n">
        <f aca="false">IF(K10776="No Ct",0,K10776)</f>
        <v>0</v>
      </c>
      <c r="Q10774" s="62" t="n">
        <f aca="false">IF(K10777="No Ct",0,K10777)</f>
        <v>0</v>
      </c>
      <c r="R10774" s="0" t="str">
        <f aca="false">IF(AND(L10774&gt;0,M10774=0),"Valid","Invalid")</f>
        <v>Valid</v>
      </c>
      <c r="S10774" s="0" t="str">
        <f aca="false">IF(OR(P10774&gt;1,Q10774&gt;1),"Present","Absent")</f>
        <v>Absent</v>
      </c>
      <c r="T10774" s="63" t="str">
        <f aca="false">IF(OR(AND(P10774&gt;1,P10774&lt;41),AND(Q10774&gt;1,Q10774&lt;41)),"Ct&lt;41","Ct&gt;41")</f>
        <v>Ct&gt;41</v>
      </c>
      <c r="U10774" s="0" t="str">
        <f aca="false">I10774</f>
        <v>Springfroe</v>
      </c>
      <c r="V10774" s="0" t="str">
        <f aca="false">MID(F10774,10,9)</f>
        <v>DL2019061</v>
      </c>
      <c r="W10774" s="64" t="str">
        <f aca="false">V10774&amp;"_"&amp;U10774&amp;"_"&amp;R10774&amp;"_"&amp;S10774&amp;"_"&amp;T10774</f>
        <v>DL2019061_Springfroe_Valid_Absent_Ct&gt;41</v>
      </c>
    </row>
    <row r="10775" customFormat="false" ht="14.25" hidden="false" customHeight="false" outlineLevel="0" collapsed="false">
      <c r="A10775" s="0" t="s">
        <v>788</v>
      </c>
      <c r="B10775" s="52" t="s">
        <v>789</v>
      </c>
      <c r="C10775" s="52" t="s">
        <v>747</v>
      </c>
      <c r="D10775" s="53" t="n">
        <v>0.1</v>
      </c>
      <c r="E10775" s="53" t="s">
        <v>748</v>
      </c>
      <c r="F10775" s="0" t="s">
        <v>1487</v>
      </c>
      <c r="G10775" s="0" t="str">
        <f aca="false">LEFT(B10775,2)</f>
        <v>06</v>
      </c>
      <c r="H10775" s="0" t="str">
        <f aca="false">I10775&amp;"_"&amp;G10775&amp;"_"&amp;F10775</f>
        <v>Springfroe_06_20191105_DL2019061_RoskildeHTX_koersel1</v>
      </c>
      <c r="I10775" s="61" t="str">
        <f aca="false">MID(RIGHT(B10775,LEN(B10775)-3),1,FIND("_",RIGHT(B10775,LEN(B10775)-3))-1)</f>
        <v>Springfroe</v>
      </c>
      <c r="J10775" s="61" t="str">
        <f aca="false">TRIM(SUBSTITUTE(RIGHT(B10775,FIND(I10775,B10775)+1),"_",""))</f>
        <v>NegK</v>
      </c>
      <c r="K10775" s="0" t="str">
        <f aca="false">IFERROR(VALUE(SUBSTITUTE(E10775,".",",")),E10775)</f>
        <v>No Ct</v>
      </c>
      <c r="L10775" s="61" t="str">
        <f aca="false">IF(J10775="PosK",SUMIFS(K:K,J:J,"PosK",H:H,H10775),"")</f>
        <v/>
      </c>
      <c r="M10775" s="61" t="str">
        <f aca="false">IF(J10775="PosK",SUMIFS(K:K,J:J,"NegK",H:H,H10775),"")</f>
        <v/>
      </c>
      <c r="N10775" s="61" t="str">
        <f aca="false">IF(J10775="PosK",SUMIFS(K:K,J:J,"eDNA",H:H,H10775),"")</f>
        <v/>
      </c>
    </row>
    <row r="10776" customFormat="false" ht="14.25" hidden="false" customHeight="false" outlineLevel="0" collapsed="false">
      <c r="A10776" s="0" t="s">
        <v>790</v>
      </c>
      <c r="B10776" s="52" t="s">
        <v>791</v>
      </c>
      <c r="C10776" s="52" t="s">
        <v>751</v>
      </c>
      <c r="D10776" s="53" t="n">
        <v>0.1</v>
      </c>
      <c r="E10776" s="53" t="s">
        <v>748</v>
      </c>
      <c r="F10776" s="0" t="s">
        <v>1487</v>
      </c>
      <c r="G10776" s="0" t="str">
        <f aca="false">LEFT(B10776,2)</f>
        <v>06</v>
      </c>
      <c r="H10776" s="0" t="str">
        <f aca="false">I10776&amp;"_"&amp;G10776&amp;"_"&amp;F10776</f>
        <v>Springfroe_06_20191105_DL2019061_RoskildeHTX_koersel1</v>
      </c>
      <c r="I10776" s="61" t="str">
        <f aca="false">MID(RIGHT(B10776,LEN(B10776)-3),1,FIND("_",RIGHT(B10776,LEN(B10776)-3))-1)</f>
        <v>Springfroe</v>
      </c>
      <c r="J10776" s="61" t="str">
        <f aca="false">TRIM(SUBSTITUTE(RIGHT(B10776,FIND(I10776,B10776)+1),"_",""))</f>
        <v>eDNA</v>
      </c>
      <c r="K10776" s="0" t="str">
        <f aca="false">IFERROR(VALUE(SUBSTITUTE(E10776,".",",")),E10776)</f>
        <v>No Ct</v>
      </c>
      <c r="L10776" s="61" t="str">
        <f aca="false">IF(J10776="PosK",SUMIFS(K:K,J:J,"PosK",H:H,H10776),"")</f>
        <v/>
      </c>
      <c r="M10776" s="61" t="str">
        <f aca="false">IF(J10776="PosK",SUMIFS(K:K,J:J,"NegK",H:H,H10776),"")</f>
        <v/>
      </c>
      <c r="N10776" s="61" t="str">
        <f aca="false">IF(J10776="PosK",SUMIFS(K:K,J:J,"eDNA",H:H,H10776),"")</f>
        <v/>
      </c>
      <c r="Q10776" s="62"/>
    </row>
    <row r="10777" customFormat="false" ht="14.25" hidden="false" customHeight="false" outlineLevel="0" collapsed="false">
      <c r="A10777" s="0" t="s">
        <v>792</v>
      </c>
      <c r="B10777" s="52" t="s">
        <v>791</v>
      </c>
      <c r="C10777" s="52" t="s">
        <v>751</v>
      </c>
      <c r="D10777" s="53" t="n">
        <v>0.1</v>
      </c>
      <c r="E10777" s="53" t="s">
        <v>748</v>
      </c>
      <c r="F10777" s="0" t="s">
        <v>1487</v>
      </c>
      <c r="G10777" s="0" t="str">
        <f aca="false">LEFT(B10777,2)</f>
        <v>06</v>
      </c>
      <c r="H10777" s="0" t="str">
        <f aca="false">I10777&amp;"_"&amp;G10777&amp;"_"&amp;F10777</f>
        <v>Springfroe_06_20191105_DL2019061_RoskildeHTX_koersel1</v>
      </c>
      <c r="I10777" s="61" t="str">
        <f aca="false">MID(RIGHT(B10777,LEN(B10777)-3),1,FIND("_",RIGHT(B10777,LEN(B10777)-3))-1)</f>
        <v>Springfroe</v>
      </c>
      <c r="J10777" s="61" t="str">
        <f aca="false">TRIM(SUBSTITUTE(RIGHT(B10777,FIND(I10777,B10777)+1),"_",""))</f>
        <v>eDNA</v>
      </c>
      <c r="K10777" s="0" t="str">
        <f aca="false">IFERROR(VALUE(SUBSTITUTE(E10777,".",",")),E10777)</f>
        <v>No Ct</v>
      </c>
      <c r="L10777" s="61" t="str">
        <f aca="false">IF(J10777="PosK",SUMIFS(K:K,J:J,"PosK",H:H,H10777),"")</f>
        <v/>
      </c>
      <c r="M10777" s="61" t="str">
        <f aca="false">IF(J10777="PosK",SUMIFS(K:K,J:J,"NegK",H:H,H10777),"")</f>
        <v/>
      </c>
      <c r="N10777" s="61" t="str">
        <f aca="false">IF(J10777="PosK",SUMIFS(K:K,J:J,"eDNA",H:H,H10777),"")</f>
        <v/>
      </c>
      <c r="P10777" s="62"/>
      <c r="T10777" s="63"/>
      <c r="W10777" s="64"/>
    </row>
    <row r="10778" customFormat="false" ht="14.25" hidden="false" customHeight="false" outlineLevel="0" collapsed="false">
      <c r="A10778" s="0" t="s">
        <v>794</v>
      </c>
      <c r="B10778" s="52" t="s">
        <v>960</v>
      </c>
      <c r="C10778" s="52" t="s">
        <v>743</v>
      </c>
      <c r="D10778" s="53" t="n">
        <v>0.1</v>
      </c>
      <c r="E10778" s="53" t="n">
        <v>31.51</v>
      </c>
      <c r="F10778" s="0" t="s">
        <v>1487</v>
      </c>
      <c r="G10778" s="0" t="str">
        <f aca="false">LEFT(B10778,2)</f>
        <v>07</v>
      </c>
      <c r="H10778" s="0" t="str">
        <f aca="false">I10778&amp;"_"&amp;G10778&amp;"_"&amp;F10778</f>
        <v>Springfroe_07_20191105_DL2019061_RoskildeHTX_koersel1</v>
      </c>
      <c r="I10778" s="61" t="str">
        <f aca="false">MID(RIGHT(B10778,LEN(B10778)-3),1,FIND("_",RIGHT(B10778,LEN(B10778)-3))-1)</f>
        <v>Springfroe</v>
      </c>
      <c r="J10778" s="61" t="str">
        <f aca="false">TRIM(SUBSTITUTE(RIGHT(B10778,FIND(I10778,B10778)+1),"_",""))</f>
        <v>PosK</v>
      </c>
      <c r="K10778" s="0" t="n">
        <f aca="false">IFERROR(VALUE(SUBSTITUTE(E10778,".",",")),E10778)</f>
        <v>31.51</v>
      </c>
      <c r="L10778" s="61" t="n">
        <f aca="false">IF(J10778="PosK",SUMIFS(K:K,J:J,"PosK",H:H,H10778),"")</f>
        <v>31.51</v>
      </c>
      <c r="M10778" s="61" t="n">
        <f aca="false">IF(J10778="PosK",SUMIFS(K:K,J:J,"NegK",H:H,H10778),"")</f>
        <v>0</v>
      </c>
      <c r="N10778" s="61" t="n">
        <f aca="false">IF(J10778="PosK",SUMIFS(K:K,J:J,"eDNA",H:H,H10778),"")</f>
        <v>0</v>
      </c>
      <c r="P10778" s="62" t="n">
        <f aca="false">IF(K10780="No Ct",0,K10780)</f>
        <v>0</v>
      </c>
      <c r="Q10778" s="62" t="n">
        <f aca="false">IF(K10781="No Ct",0,K10781)</f>
        <v>0</v>
      </c>
      <c r="R10778" s="0" t="str">
        <f aca="false">IF(AND(L10778&gt;0,M10778=0),"Valid","Invalid")</f>
        <v>Valid</v>
      </c>
      <c r="S10778" s="0" t="str">
        <f aca="false">IF(OR(P10778&gt;1,Q10778&gt;1),"Present","Absent")</f>
        <v>Absent</v>
      </c>
      <c r="T10778" s="63" t="str">
        <f aca="false">IF(OR(AND(P10778&gt;1,P10778&lt;41),AND(Q10778&gt;1,Q10778&lt;41)),"Ct&lt;41","Ct&gt;41")</f>
        <v>Ct&gt;41</v>
      </c>
      <c r="U10778" s="0" t="str">
        <f aca="false">I10778</f>
        <v>Springfroe</v>
      </c>
      <c r="V10778" s="0" t="str">
        <f aca="false">MID(F10778,10,9)</f>
        <v>DL2019061</v>
      </c>
      <c r="W10778" s="64" t="str">
        <f aca="false">V10778&amp;"_"&amp;U10778&amp;"_"&amp;R10778&amp;"_"&amp;S10778&amp;"_"&amp;T10778</f>
        <v>DL2019061_Springfroe_Valid_Absent_Ct&gt;41</v>
      </c>
    </row>
    <row r="10779" customFormat="false" ht="14.25" hidden="false" customHeight="false" outlineLevel="0" collapsed="false">
      <c r="A10779" s="0" t="s">
        <v>796</v>
      </c>
      <c r="B10779" s="52" t="s">
        <v>961</v>
      </c>
      <c r="C10779" s="52" t="s">
        <v>747</v>
      </c>
      <c r="D10779" s="53" t="n">
        <v>0.1</v>
      </c>
      <c r="E10779" s="53" t="s">
        <v>748</v>
      </c>
      <c r="F10779" s="0" t="s">
        <v>1487</v>
      </c>
      <c r="G10779" s="0" t="str">
        <f aca="false">LEFT(B10779,2)</f>
        <v>07</v>
      </c>
      <c r="H10779" s="0" t="str">
        <f aca="false">I10779&amp;"_"&amp;G10779&amp;"_"&amp;F10779</f>
        <v>Springfroe_07_20191105_DL2019061_RoskildeHTX_koersel1</v>
      </c>
      <c r="I10779" s="61" t="str">
        <f aca="false">MID(RIGHT(B10779,LEN(B10779)-3),1,FIND("_",RIGHT(B10779,LEN(B10779)-3))-1)</f>
        <v>Springfroe</v>
      </c>
      <c r="J10779" s="61" t="str">
        <f aca="false">TRIM(SUBSTITUTE(RIGHT(B10779,FIND(I10779,B10779)+1),"_",""))</f>
        <v>NegK</v>
      </c>
      <c r="K10779" s="0" t="str">
        <f aca="false">IFERROR(VALUE(SUBSTITUTE(E10779,".",",")),E10779)</f>
        <v>No Ct</v>
      </c>
      <c r="L10779" s="61" t="str">
        <f aca="false">IF(J10779="PosK",SUMIFS(K:K,J:J,"PosK",H:H,H10779),"")</f>
        <v/>
      </c>
      <c r="M10779" s="61" t="str">
        <f aca="false">IF(J10779="PosK",SUMIFS(K:K,J:J,"NegK",H:H,H10779),"")</f>
        <v/>
      </c>
      <c r="N10779" s="61" t="str">
        <f aca="false">IF(J10779="PosK",SUMIFS(K:K,J:J,"eDNA",H:H,H10779),"")</f>
        <v/>
      </c>
    </row>
    <row r="10780" customFormat="false" ht="14.25" hidden="false" customHeight="false" outlineLevel="0" collapsed="false">
      <c r="A10780" s="0" t="s">
        <v>798</v>
      </c>
      <c r="B10780" s="52" t="s">
        <v>962</v>
      </c>
      <c r="C10780" s="52" t="s">
        <v>751</v>
      </c>
      <c r="D10780" s="53" t="n">
        <v>0.1</v>
      </c>
      <c r="E10780" s="53" t="s">
        <v>748</v>
      </c>
      <c r="F10780" s="0" t="s">
        <v>1487</v>
      </c>
      <c r="G10780" s="0" t="str">
        <f aca="false">LEFT(B10780,2)</f>
        <v>07</v>
      </c>
      <c r="H10780" s="0" t="str">
        <f aca="false">I10780&amp;"_"&amp;G10780&amp;"_"&amp;F10780</f>
        <v>Springfroe_07_20191105_DL2019061_RoskildeHTX_koersel1</v>
      </c>
      <c r="I10780" s="61" t="str">
        <f aca="false">MID(RIGHT(B10780,LEN(B10780)-3),1,FIND("_",RIGHT(B10780,LEN(B10780)-3))-1)</f>
        <v>Springfroe</v>
      </c>
      <c r="J10780" s="61" t="str">
        <f aca="false">TRIM(SUBSTITUTE(RIGHT(B10780,FIND(I10780,B10780)+1),"_",""))</f>
        <v>eDNA</v>
      </c>
      <c r="K10780" s="0" t="str">
        <f aca="false">IFERROR(VALUE(SUBSTITUTE(E10780,".",",")),E10780)</f>
        <v>No Ct</v>
      </c>
      <c r="L10780" s="61" t="str">
        <f aca="false">IF(J10780="PosK",SUMIFS(K:K,J:J,"PosK",H:H,H10780),"")</f>
        <v/>
      </c>
      <c r="M10780" s="61" t="str">
        <f aca="false">IF(J10780="PosK",SUMIFS(K:K,J:J,"NegK",H:H,H10780),"")</f>
        <v/>
      </c>
      <c r="N10780" s="61" t="str">
        <f aca="false">IF(J10780="PosK",SUMIFS(K:K,J:J,"eDNA",H:H,H10780),"")</f>
        <v/>
      </c>
      <c r="Q10780" s="62"/>
    </row>
    <row r="10781" customFormat="false" ht="14.25" hidden="false" customHeight="false" outlineLevel="0" collapsed="false">
      <c r="A10781" s="0" t="s">
        <v>800</v>
      </c>
      <c r="B10781" s="52" t="s">
        <v>962</v>
      </c>
      <c r="C10781" s="52" t="s">
        <v>751</v>
      </c>
      <c r="D10781" s="53" t="n">
        <v>0.1</v>
      </c>
      <c r="E10781" s="53" t="s">
        <v>748</v>
      </c>
      <c r="F10781" s="0" t="s">
        <v>1487</v>
      </c>
      <c r="G10781" s="0" t="str">
        <f aca="false">LEFT(B10781,2)</f>
        <v>07</v>
      </c>
      <c r="H10781" s="0" t="str">
        <f aca="false">I10781&amp;"_"&amp;G10781&amp;"_"&amp;F10781</f>
        <v>Springfroe_07_20191105_DL2019061_RoskildeHTX_koersel1</v>
      </c>
      <c r="I10781" s="61" t="str">
        <f aca="false">MID(RIGHT(B10781,LEN(B10781)-3),1,FIND("_",RIGHT(B10781,LEN(B10781)-3))-1)</f>
        <v>Springfroe</v>
      </c>
      <c r="J10781" s="61" t="str">
        <f aca="false">TRIM(SUBSTITUTE(RIGHT(B10781,FIND(I10781,B10781)+1),"_",""))</f>
        <v>eDNA</v>
      </c>
      <c r="K10781" s="0" t="str">
        <f aca="false">IFERROR(VALUE(SUBSTITUTE(E10781,".",",")),E10781)</f>
        <v>No Ct</v>
      </c>
      <c r="L10781" s="61" t="str">
        <f aca="false">IF(J10781="PosK",SUMIFS(K:K,J:J,"PosK",H:H,H10781),"")</f>
        <v/>
      </c>
      <c r="M10781" s="61" t="str">
        <f aca="false">IF(J10781="PosK",SUMIFS(K:K,J:J,"NegK",H:H,H10781),"")</f>
        <v/>
      </c>
      <c r="N10781" s="61" t="str">
        <f aca="false">IF(J10781="PosK",SUMIFS(K:K,J:J,"eDNA",H:H,H10781),"")</f>
        <v/>
      </c>
      <c r="P10781" s="62"/>
      <c r="T10781" s="63"/>
      <c r="W10781" s="64"/>
    </row>
    <row r="10782" customFormat="false" ht="14.25" hidden="false" customHeight="false" outlineLevel="0" collapsed="false">
      <c r="A10782" s="0" t="s">
        <v>802</v>
      </c>
      <c r="B10782" s="52" t="s">
        <v>964</v>
      </c>
      <c r="C10782" s="52" t="s">
        <v>743</v>
      </c>
      <c r="D10782" s="53" t="n">
        <v>0.1</v>
      </c>
      <c r="E10782" s="53" t="s">
        <v>748</v>
      </c>
      <c r="F10782" s="0" t="s">
        <v>1487</v>
      </c>
      <c r="G10782" s="0" t="str">
        <f aca="false">LEFT(B10782,2)</f>
        <v>08</v>
      </c>
      <c r="H10782" s="0" t="str">
        <f aca="false">I10782&amp;"_"&amp;G10782&amp;"_"&amp;F10782</f>
        <v>Klokkefroe_08_20191105_DL2019061_RoskildeHTX_koersel1</v>
      </c>
      <c r="I10782" s="61" t="str">
        <f aca="false">MID(RIGHT(B10782,LEN(B10782)-3),1,FIND("_",RIGHT(B10782,LEN(B10782)-3))-1)</f>
        <v>Klokkefroe</v>
      </c>
      <c r="J10782" s="61" t="str">
        <f aca="false">TRIM(SUBSTITUTE(RIGHT(B10782,FIND(I10782,B10782)+1),"_",""))</f>
        <v>PosK</v>
      </c>
      <c r="K10782" s="0" t="str">
        <f aca="false">IFERROR(VALUE(SUBSTITUTE(E10782,".",",")),E10782)</f>
        <v>No Ct</v>
      </c>
      <c r="L10782" s="61" t="n">
        <f aca="false">IF(J10782="PosK",SUMIFS(K:K,J:J,"PosK",H:H,H10782),"")</f>
        <v>0</v>
      </c>
      <c r="M10782" s="61" t="n">
        <f aca="false">IF(J10782="PosK",SUMIFS(K:K,J:J,"NegK",H:H,H10782),"")</f>
        <v>0</v>
      </c>
      <c r="N10782" s="61" t="n">
        <f aca="false">IF(J10782="PosK",SUMIFS(K:K,J:J,"eDNA",H:H,H10782),"")</f>
        <v>0</v>
      </c>
      <c r="P10782" s="62" t="n">
        <f aca="false">IF(K10784="No Ct",0,K10784)</f>
        <v>0</v>
      </c>
      <c r="Q10782" s="62" t="n">
        <f aca="false">IF(K10785="No Ct",0,K10785)</f>
        <v>0</v>
      </c>
      <c r="R10782" s="0" t="str">
        <f aca="false">IF(AND(L10782&gt;0,M10782=0),"Valid","Invalid")</f>
        <v>Invalid</v>
      </c>
      <c r="S10782" s="0" t="str">
        <f aca="false">IF(OR(P10782&gt;1,Q10782&gt;1),"Present","Absent")</f>
        <v>Absent</v>
      </c>
      <c r="T10782" s="63" t="str">
        <f aca="false">IF(OR(AND(P10782&gt;1,P10782&lt;41),AND(Q10782&gt;1,Q10782&lt;41)),"Ct&lt;41","Ct&gt;41")</f>
        <v>Ct&gt;41</v>
      </c>
      <c r="U10782" s="0" t="str">
        <f aca="false">I10782</f>
        <v>Klokkefroe</v>
      </c>
      <c r="V10782" s="0" t="str">
        <f aca="false">MID(F10782,10,9)</f>
        <v>DL2019061</v>
      </c>
      <c r="W10782" s="64" t="str">
        <f aca="false">V10782&amp;"_"&amp;U10782&amp;"_"&amp;R10782&amp;"_"&amp;S10782&amp;"_"&amp;T10782</f>
        <v>DL2019061_Klokkefroe_Invalid_Absent_Ct&gt;41</v>
      </c>
    </row>
    <row r="10783" customFormat="false" ht="14.25" hidden="false" customHeight="false" outlineLevel="0" collapsed="false">
      <c r="A10783" s="0" t="s">
        <v>804</v>
      </c>
      <c r="B10783" s="52" t="s">
        <v>965</v>
      </c>
      <c r="C10783" s="52" t="s">
        <v>747</v>
      </c>
      <c r="D10783" s="53" t="n">
        <v>0.1</v>
      </c>
      <c r="E10783" s="53" t="s">
        <v>748</v>
      </c>
      <c r="F10783" s="0" t="s">
        <v>1487</v>
      </c>
      <c r="G10783" s="0" t="str">
        <f aca="false">LEFT(B10783,2)</f>
        <v>08</v>
      </c>
      <c r="H10783" s="0" t="str">
        <f aca="false">I10783&amp;"_"&amp;G10783&amp;"_"&amp;F10783</f>
        <v>Klokkefroe_08_20191105_DL2019061_RoskildeHTX_koersel1</v>
      </c>
      <c r="I10783" s="61" t="str">
        <f aca="false">MID(RIGHT(B10783,LEN(B10783)-3),1,FIND("_",RIGHT(B10783,LEN(B10783)-3))-1)</f>
        <v>Klokkefroe</v>
      </c>
      <c r="J10783" s="61" t="str">
        <f aca="false">TRIM(SUBSTITUTE(RIGHT(B10783,FIND(I10783,B10783)+1),"_",""))</f>
        <v>NegK</v>
      </c>
      <c r="K10783" s="0" t="str">
        <f aca="false">IFERROR(VALUE(SUBSTITUTE(E10783,".",",")),E10783)</f>
        <v>No Ct</v>
      </c>
      <c r="L10783" s="61" t="str">
        <f aca="false">IF(J10783="PosK",SUMIFS(K:K,J:J,"PosK",H:H,H10783),"")</f>
        <v/>
      </c>
      <c r="M10783" s="61" t="str">
        <f aca="false">IF(J10783="PosK",SUMIFS(K:K,J:J,"NegK",H:H,H10783),"")</f>
        <v/>
      </c>
      <c r="N10783" s="61" t="str">
        <f aca="false">IF(J10783="PosK",SUMIFS(K:K,J:J,"eDNA",H:H,H10783),"")</f>
        <v/>
      </c>
    </row>
    <row r="10784" customFormat="false" ht="14.25" hidden="false" customHeight="false" outlineLevel="0" collapsed="false">
      <c r="A10784" s="0" t="s">
        <v>806</v>
      </c>
      <c r="B10784" s="52" t="s">
        <v>966</v>
      </c>
      <c r="C10784" s="52" t="s">
        <v>751</v>
      </c>
      <c r="D10784" s="53" t="n">
        <v>0.1</v>
      </c>
      <c r="E10784" s="53" t="s">
        <v>748</v>
      </c>
      <c r="F10784" s="0" t="s">
        <v>1487</v>
      </c>
      <c r="G10784" s="0" t="str">
        <f aca="false">LEFT(B10784,2)</f>
        <v>08</v>
      </c>
      <c r="H10784" s="0" t="str">
        <f aca="false">I10784&amp;"_"&amp;G10784&amp;"_"&amp;F10784</f>
        <v>Klokkefroe_08_20191105_DL2019061_RoskildeHTX_koersel1</v>
      </c>
      <c r="I10784" s="61" t="str">
        <f aca="false">MID(RIGHT(B10784,LEN(B10784)-3),1,FIND("_",RIGHT(B10784,LEN(B10784)-3))-1)</f>
        <v>Klokkefroe</v>
      </c>
      <c r="J10784" s="61" t="str">
        <f aca="false">TRIM(SUBSTITUTE(RIGHT(B10784,FIND(I10784,B10784)+1),"_",""))</f>
        <v>eDNA</v>
      </c>
      <c r="K10784" s="0" t="str">
        <f aca="false">IFERROR(VALUE(SUBSTITUTE(E10784,".",",")),E10784)</f>
        <v>No Ct</v>
      </c>
      <c r="L10784" s="61" t="str">
        <f aca="false">IF(J10784="PosK",SUMIFS(K:K,J:J,"PosK",H:H,H10784),"")</f>
        <v/>
      </c>
      <c r="M10784" s="61" t="str">
        <f aca="false">IF(J10784="PosK",SUMIFS(K:K,J:J,"NegK",H:H,H10784),"")</f>
        <v/>
      </c>
      <c r="N10784" s="61" t="str">
        <f aca="false">IF(J10784="PosK",SUMIFS(K:K,J:J,"eDNA",H:H,H10784),"")</f>
        <v/>
      </c>
      <c r="Q10784" s="62"/>
    </row>
    <row r="10785" customFormat="false" ht="14.25" hidden="false" customHeight="false" outlineLevel="0" collapsed="false">
      <c r="A10785" s="0" t="s">
        <v>808</v>
      </c>
      <c r="B10785" s="52" t="s">
        <v>966</v>
      </c>
      <c r="C10785" s="52" t="s">
        <v>751</v>
      </c>
      <c r="D10785" s="53" t="n">
        <v>0.1</v>
      </c>
      <c r="E10785" s="53" t="s">
        <v>748</v>
      </c>
      <c r="F10785" s="0" t="s">
        <v>1487</v>
      </c>
      <c r="G10785" s="0" t="str">
        <f aca="false">LEFT(B10785,2)</f>
        <v>08</v>
      </c>
      <c r="H10785" s="0" t="str">
        <f aca="false">I10785&amp;"_"&amp;G10785&amp;"_"&amp;F10785</f>
        <v>Klokkefroe_08_20191105_DL2019061_RoskildeHTX_koersel1</v>
      </c>
      <c r="I10785" s="61" t="str">
        <f aca="false">MID(RIGHT(B10785,LEN(B10785)-3),1,FIND("_",RIGHT(B10785,LEN(B10785)-3))-1)</f>
        <v>Klokkefroe</v>
      </c>
      <c r="J10785" s="61" t="str">
        <f aca="false">TRIM(SUBSTITUTE(RIGHT(B10785,FIND(I10785,B10785)+1),"_",""))</f>
        <v>eDNA</v>
      </c>
      <c r="K10785" s="0" t="str">
        <f aca="false">IFERROR(VALUE(SUBSTITUTE(E10785,".",",")),E10785)</f>
        <v>No Ct</v>
      </c>
      <c r="L10785" s="61" t="str">
        <f aca="false">IF(J10785="PosK",SUMIFS(K:K,J:J,"PosK",H:H,H10785),"")</f>
        <v/>
      </c>
      <c r="M10785" s="61" t="str">
        <f aca="false">IF(J10785="PosK",SUMIFS(K:K,J:J,"NegK",H:H,H10785),"")</f>
        <v/>
      </c>
      <c r="N10785" s="61" t="str">
        <f aca="false">IF(J10785="PosK",SUMIFS(K:K,J:J,"eDNA",H:H,H10785),"")</f>
        <v/>
      </c>
      <c r="P10785" s="62"/>
      <c r="T10785" s="63"/>
      <c r="W10785" s="64"/>
    </row>
    <row r="10786" customFormat="false" ht="14.25" hidden="false" customHeight="false" outlineLevel="0" collapsed="false">
      <c r="A10786" s="0" t="s">
        <v>810</v>
      </c>
      <c r="B10786" s="52" t="s">
        <v>968</v>
      </c>
      <c r="C10786" s="52" t="s">
        <v>743</v>
      </c>
      <c r="D10786" s="53" t="n">
        <v>0.1</v>
      </c>
      <c r="E10786" s="53" t="s">
        <v>748</v>
      </c>
      <c r="F10786" s="0" t="s">
        <v>1487</v>
      </c>
      <c r="G10786" s="0" t="str">
        <f aca="false">LEFT(B10786,2)</f>
        <v>09</v>
      </c>
      <c r="H10786" s="0" t="str">
        <f aca="false">I10786&amp;"_"&amp;G10786&amp;"_"&amp;F10786</f>
        <v>Skrubtudse_09_20191105_DL2019061_RoskildeHTX_koersel1</v>
      </c>
      <c r="I10786" s="61" t="str">
        <f aca="false">MID(RIGHT(B10786,LEN(B10786)-3),1,FIND("_",RIGHT(B10786,LEN(B10786)-3))-1)</f>
        <v>Skrubtudse</v>
      </c>
      <c r="J10786" s="61" t="str">
        <f aca="false">TRIM(SUBSTITUTE(RIGHT(B10786,FIND(I10786,B10786)+1),"_",""))</f>
        <v>PosK</v>
      </c>
      <c r="K10786" s="0" t="str">
        <f aca="false">IFERROR(VALUE(SUBSTITUTE(E10786,".",",")),E10786)</f>
        <v>No Ct</v>
      </c>
      <c r="L10786" s="61" t="n">
        <f aca="false">IF(J10786="PosK",SUMIFS(K:K,J:J,"PosK",H:H,H10786),"")</f>
        <v>0</v>
      </c>
      <c r="M10786" s="61" t="n">
        <f aca="false">IF(J10786="PosK",SUMIFS(K:K,J:J,"NegK",H:H,H10786),"")</f>
        <v>0</v>
      </c>
      <c r="N10786" s="61" t="n">
        <f aca="false">IF(J10786="PosK",SUMIFS(K:K,J:J,"eDNA",H:H,H10786),"")</f>
        <v>0</v>
      </c>
      <c r="P10786" s="62" t="n">
        <f aca="false">IF(K10788="No Ct",0,K10788)</f>
        <v>0</v>
      </c>
      <c r="Q10786" s="62" t="n">
        <f aca="false">IF(K10789="No Ct",0,K10789)</f>
        <v>0</v>
      </c>
      <c r="R10786" s="0" t="str">
        <f aca="false">IF(AND(L10786&gt;0,M10786=0),"Valid","Invalid")</f>
        <v>Invalid</v>
      </c>
      <c r="S10786" s="0" t="str">
        <f aca="false">IF(OR(P10786&gt;1,Q10786&gt;1),"Present","Absent")</f>
        <v>Absent</v>
      </c>
      <c r="T10786" s="63" t="str">
        <f aca="false">IF(OR(AND(P10786&gt;1,P10786&lt;41),AND(Q10786&gt;1,Q10786&lt;41)),"Ct&lt;41","Ct&gt;41")</f>
        <v>Ct&gt;41</v>
      </c>
      <c r="U10786" s="0" t="str">
        <f aca="false">I10786</f>
        <v>Skrubtudse</v>
      </c>
      <c r="V10786" s="0" t="str">
        <f aca="false">MID(F10786,10,9)</f>
        <v>DL2019061</v>
      </c>
      <c r="W10786" s="64" t="str">
        <f aca="false">V10786&amp;"_"&amp;U10786&amp;"_"&amp;R10786&amp;"_"&amp;S10786&amp;"_"&amp;T10786</f>
        <v>DL2019061_Skrubtudse_Invalid_Absent_Ct&gt;41</v>
      </c>
    </row>
    <row r="10787" customFormat="false" ht="14.25" hidden="false" customHeight="false" outlineLevel="0" collapsed="false">
      <c r="A10787" s="0" t="s">
        <v>812</v>
      </c>
      <c r="B10787" s="52" t="s">
        <v>969</v>
      </c>
      <c r="C10787" s="52" t="s">
        <v>747</v>
      </c>
      <c r="D10787" s="53" t="n">
        <v>0.1</v>
      </c>
      <c r="E10787" s="53" t="s">
        <v>748</v>
      </c>
      <c r="F10787" s="0" t="s">
        <v>1487</v>
      </c>
      <c r="G10787" s="0" t="str">
        <f aca="false">LEFT(B10787,2)</f>
        <v>09</v>
      </c>
      <c r="H10787" s="0" t="str">
        <f aca="false">I10787&amp;"_"&amp;G10787&amp;"_"&amp;F10787</f>
        <v>Skrubtudse_09_20191105_DL2019061_RoskildeHTX_koersel1</v>
      </c>
      <c r="I10787" s="61" t="str">
        <f aca="false">MID(RIGHT(B10787,LEN(B10787)-3),1,FIND("_",RIGHT(B10787,LEN(B10787)-3))-1)</f>
        <v>Skrubtudse</v>
      </c>
      <c r="J10787" s="61" t="str">
        <f aca="false">TRIM(SUBSTITUTE(RIGHT(B10787,FIND(I10787,B10787)+1),"_",""))</f>
        <v>NegK</v>
      </c>
      <c r="K10787" s="0" t="str">
        <f aca="false">IFERROR(VALUE(SUBSTITUTE(E10787,".",",")),E10787)</f>
        <v>No Ct</v>
      </c>
      <c r="L10787" s="61" t="str">
        <f aca="false">IF(J10787="PosK",SUMIFS(K:K,J:J,"PosK",H:H,H10787),"")</f>
        <v/>
      </c>
      <c r="M10787" s="61" t="str">
        <f aca="false">IF(J10787="PosK",SUMIFS(K:K,J:J,"NegK",H:H,H10787),"")</f>
        <v/>
      </c>
      <c r="N10787" s="61" t="str">
        <f aca="false">IF(J10787="PosK",SUMIFS(K:K,J:J,"eDNA",H:H,H10787),"")</f>
        <v/>
      </c>
    </row>
    <row r="10788" customFormat="false" ht="14.25" hidden="false" customHeight="false" outlineLevel="0" collapsed="false">
      <c r="A10788" s="0" t="s">
        <v>814</v>
      </c>
      <c r="B10788" s="52" t="s">
        <v>970</v>
      </c>
      <c r="C10788" s="52" t="s">
        <v>751</v>
      </c>
      <c r="D10788" s="53" t="n">
        <v>0.1</v>
      </c>
      <c r="E10788" s="53" t="s">
        <v>748</v>
      </c>
      <c r="F10788" s="0" t="s">
        <v>1487</v>
      </c>
      <c r="G10788" s="0" t="str">
        <f aca="false">LEFT(B10788,2)</f>
        <v>09</v>
      </c>
      <c r="H10788" s="0" t="str">
        <f aca="false">I10788&amp;"_"&amp;G10788&amp;"_"&amp;F10788</f>
        <v>Skrubtudse_09_20191105_DL2019061_RoskildeHTX_koersel1</v>
      </c>
      <c r="I10788" s="61" t="str">
        <f aca="false">MID(RIGHT(B10788,LEN(B10788)-3),1,FIND("_",RIGHT(B10788,LEN(B10788)-3))-1)</f>
        <v>Skrubtudse</v>
      </c>
      <c r="J10788" s="61" t="str">
        <f aca="false">TRIM(SUBSTITUTE(RIGHT(B10788,FIND(I10788,B10788)+1),"_",""))</f>
        <v>eDNA</v>
      </c>
      <c r="K10788" s="0" t="str">
        <f aca="false">IFERROR(VALUE(SUBSTITUTE(E10788,".",",")),E10788)</f>
        <v>No Ct</v>
      </c>
      <c r="L10788" s="61" t="str">
        <f aca="false">IF(J10788="PosK",SUMIFS(K:K,J:J,"PosK",H:H,H10788),"")</f>
        <v/>
      </c>
      <c r="M10788" s="61" t="str">
        <f aca="false">IF(J10788="PosK",SUMIFS(K:K,J:J,"NegK",H:H,H10788),"")</f>
        <v/>
      </c>
      <c r="N10788" s="61" t="str">
        <f aca="false">IF(J10788="PosK",SUMIFS(K:K,J:J,"eDNA",H:H,H10788),"")</f>
        <v/>
      </c>
      <c r="Q10788" s="62"/>
    </row>
    <row r="10789" customFormat="false" ht="14.25" hidden="false" customHeight="false" outlineLevel="0" collapsed="false">
      <c r="A10789" s="0" t="s">
        <v>816</v>
      </c>
      <c r="B10789" s="52" t="s">
        <v>970</v>
      </c>
      <c r="C10789" s="52" t="s">
        <v>751</v>
      </c>
      <c r="D10789" s="53" t="n">
        <v>0.1</v>
      </c>
      <c r="E10789" s="53" t="s">
        <v>748</v>
      </c>
      <c r="F10789" s="0" t="s">
        <v>1487</v>
      </c>
      <c r="G10789" s="0" t="str">
        <f aca="false">LEFT(B10789,2)</f>
        <v>09</v>
      </c>
      <c r="H10789" s="0" t="str">
        <f aca="false">I10789&amp;"_"&amp;G10789&amp;"_"&amp;F10789</f>
        <v>Skrubtudse_09_20191105_DL2019061_RoskildeHTX_koersel1</v>
      </c>
      <c r="I10789" s="61" t="str">
        <f aca="false">MID(RIGHT(B10789,LEN(B10789)-3),1,FIND("_",RIGHT(B10789,LEN(B10789)-3))-1)</f>
        <v>Skrubtudse</v>
      </c>
      <c r="J10789" s="61" t="str">
        <f aca="false">TRIM(SUBSTITUTE(RIGHT(B10789,FIND(I10789,B10789)+1),"_",""))</f>
        <v>eDNA</v>
      </c>
      <c r="K10789" s="0" t="str">
        <f aca="false">IFERROR(VALUE(SUBSTITUTE(E10789,".",",")),E10789)</f>
        <v>No Ct</v>
      </c>
      <c r="L10789" s="61" t="str">
        <f aca="false">IF(J10789="PosK",SUMIFS(K:K,J:J,"PosK",H:H,H10789),"")</f>
        <v/>
      </c>
      <c r="M10789" s="61" t="str">
        <f aca="false">IF(J10789="PosK",SUMIFS(K:K,J:J,"NegK",H:H,H10789),"")</f>
        <v/>
      </c>
      <c r="N10789" s="61" t="str">
        <f aca="false">IF(J10789="PosK",SUMIFS(K:K,J:J,"eDNA",H:H,H10789),"")</f>
        <v/>
      </c>
      <c r="P10789" s="62"/>
      <c r="T10789" s="63"/>
      <c r="W10789" s="64"/>
    </row>
    <row r="10790" customFormat="false" ht="14.25" hidden="false" customHeight="false" outlineLevel="0" collapsed="false">
      <c r="A10790" s="0" t="s">
        <v>818</v>
      </c>
      <c r="B10790" s="52" t="s">
        <v>972</v>
      </c>
      <c r="C10790" s="52" t="s">
        <v>743</v>
      </c>
      <c r="D10790" s="53" t="n">
        <v>0.1</v>
      </c>
      <c r="E10790" s="53" t="n">
        <v>23.45</v>
      </c>
      <c r="F10790" s="0" t="s">
        <v>1487</v>
      </c>
      <c r="G10790" s="0" t="str">
        <f aca="false">LEFT(B10790,2)</f>
        <v>10</v>
      </c>
      <c r="H10790" s="0" t="str">
        <f aca="false">I10790&amp;"_"&amp;G10790&amp;"_"&amp;F10790</f>
        <v>Skrubtudse_10_20191105_DL2019061_RoskildeHTX_koersel1</v>
      </c>
      <c r="I10790" s="61" t="str">
        <f aca="false">MID(RIGHT(B10790,LEN(B10790)-3),1,FIND("_",RIGHT(B10790,LEN(B10790)-3))-1)</f>
        <v>Skrubtudse</v>
      </c>
      <c r="J10790" s="61" t="str">
        <f aca="false">TRIM(SUBSTITUTE(RIGHT(B10790,FIND(I10790,B10790)+1),"_",""))</f>
        <v>PosK</v>
      </c>
      <c r="K10790" s="0" t="n">
        <f aca="false">IFERROR(VALUE(SUBSTITUTE(E10790,".",",")),E10790)</f>
        <v>23.45</v>
      </c>
      <c r="L10790" s="61" t="n">
        <f aca="false">IF(J10790="PosK",SUMIFS(K:K,J:J,"PosK",H:H,H10790),"")</f>
        <v>23.45</v>
      </c>
      <c r="M10790" s="61" t="n">
        <f aca="false">IF(J10790="PosK",SUMIFS(K:K,J:J,"NegK",H:H,H10790),"")</f>
        <v>0</v>
      </c>
      <c r="N10790" s="61" t="n">
        <f aca="false">IF(J10790="PosK",SUMIFS(K:K,J:J,"eDNA",H:H,H10790),"")</f>
        <v>0</v>
      </c>
      <c r="P10790" s="62" t="n">
        <f aca="false">IF(K10792="No Ct",0,K10792)</f>
        <v>0</v>
      </c>
      <c r="Q10790" s="62" t="n">
        <f aca="false">IF(K10793="No Ct",0,K10793)</f>
        <v>0</v>
      </c>
      <c r="R10790" s="0" t="str">
        <f aca="false">IF(AND(L10790&gt;0,M10790=0),"Valid","Invalid")</f>
        <v>Valid</v>
      </c>
      <c r="S10790" s="0" t="str">
        <f aca="false">IF(OR(P10790&gt;1,Q10790&gt;1),"Present","Absent")</f>
        <v>Absent</v>
      </c>
      <c r="T10790" s="63" t="str">
        <f aca="false">IF(OR(AND(P10790&gt;1,P10790&lt;41),AND(Q10790&gt;1,Q10790&lt;41)),"Ct&lt;41","Ct&gt;41")</f>
        <v>Ct&gt;41</v>
      </c>
      <c r="U10790" s="0" t="str">
        <f aca="false">I10790</f>
        <v>Skrubtudse</v>
      </c>
      <c r="V10790" s="0" t="str">
        <f aca="false">MID(F10790,10,9)</f>
        <v>DL2019061</v>
      </c>
      <c r="W10790" s="64" t="str">
        <f aca="false">V10790&amp;"_"&amp;U10790&amp;"_"&amp;R10790&amp;"_"&amp;S10790&amp;"_"&amp;T10790</f>
        <v>DL2019061_Skrubtudse_Valid_Absent_Ct&gt;41</v>
      </c>
    </row>
    <row r="10791" customFormat="false" ht="14.25" hidden="false" customHeight="false" outlineLevel="0" collapsed="false">
      <c r="A10791" s="0" t="s">
        <v>820</v>
      </c>
      <c r="B10791" s="52" t="s">
        <v>973</v>
      </c>
      <c r="C10791" s="52" t="s">
        <v>747</v>
      </c>
      <c r="D10791" s="53" t="n">
        <v>0.1</v>
      </c>
      <c r="E10791" s="53" t="s">
        <v>748</v>
      </c>
      <c r="F10791" s="0" t="s">
        <v>1487</v>
      </c>
      <c r="G10791" s="0" t="str">
        <f aca="false">LEFT(B10791,2)</f>
        <v>10</v>
      </c>
      <c r="H10791" s="0" t="str">
        <f aca="false">I10791&amp;"_"&amp;G10791&amp;"_"&amp;F10791</f>
        <v>Skrubtudse_10_20191105_DL2019061_RoskildeHTX_koersel1</v>
      </c>
      <c r="I10791" s="61" t="str">
        <f aca="false">MID(RIGHT(B10791,LEN(B10791)-3),1,FIND("_",RIGHT(B10791,LEN(B10791)-3))-1)</f>
        <v>Skrubtudse</v>
      </c>
      <c r="J10791" s="61" t="str">
        <f aca="false">TRIM(SUBSTITUTE(RIGHT(B10791,FIND(I10791,B10791)+1),"_",""))</f>
        <v>NegK</v>
      </c>
      <c r="K10791" s="0" t="str">
        <f aca="false">IFERROR(VALUE(SUBSTITUTE(E10791,".",",")),E10791)</f>
        <v>No Ct</v>
      </c>
      <c r="L10791" s="61" t="str">
        <f aca="false">IF(J10791="PosK",SUMIFS(K:K,J:J,"PosK",H:H,H10791),"")</f>
        <v/>
      </c>
      <c r="M10791" s="61" t="str">
        <f aca="false">IF(J10791="PosK",SUMIFS(K:K,J:J,"NegK",H:H,H10791),"")</f>
        <v/>
      </c>
      <c r="N10791" s="61" t="str">
        <f aca="false">IF(J10791="PosK",SUMIFS(K:K,J:J,"eDNA",H:H,H10791),"")</f>
        <v/>
      </c>
    </row>
    <row r="10792" customFormat="false" ht="14.25" hidden="false" customHeight="false" outlineLevel="0" collapsed="false">
      <c r="A10792" s="0" t="s">
        <v>822</v>
      </c>
      <c r="B10792" s="52" t="s">
        <v>974</v>
      </c>
      <c r="C10792" s="52" t="s">
        <v>751</v>
      </c>
      <c r="D10792" s="53" t="n">
        <v>0.1</v>
      </c>
      <c r="E10792" s="53" t="s">
        <v>748</v>
      </c>
      <c r="F10792" s="0" t="s">
        <v>1487</v>
      </c>
      <c r="G10792" s="0" t="str">
        <f aca="false">LEFT(B10792,2)</f>
        <v>10</v>
      </c>
      <c r="H10792" s="0" t="str">
        <f aca="false">I10792&amp;"_"&amp;G10792&amp;"_"&amp;F10792</f>
        <v>Skrubtudse_10_20191105_DL2019061_RoskildeHTX_koersel1</v>
      </c>
      <c r="I10792" s="61" t="str">
        <f aca="false">MID(RIGHT(B10792,LEN(B10792)-3),1,FIND("_",RIGHT(B10792,LEN(B10792)-3))-1)</f>
        <v>Skrubtudse</v>
      </c>
      <c r="J10792" s="61" t="str">
        <f aca="false">TRIM(SUBSTITUTE(RIGHT(B10792,FIND(I10792,B10792)+1),"_",""))</f>
        <v>eDNA</v>
      </c>
      <c r="K10792" s="0" t="str">
        <f aca="false">IFERROR(VALUE(SUBSTITUTE(E10792,".",",")),E10792)</f>
        <v>No Ct</v>
      </c>
      <c r="L10792" s="61" t="str">
        <f aca="false">IF(J10792="PosK",SUMIFS(K:K,J:J,"PosK",H:H,H10792),"")</f>
        <v/>
      </c>
      <c r="M10792" s="61" t="str">
        <f aca="false">IF(J10792="PosK",SUMIFS(K:K,J:J,"NegK",H:H,H10792),"")</f>
        <v/>
      </c>
      <c r="N10792" s="61" t="str">
        <f aca="false">IF(J10792="PosK",SUMIFS(K:K,J:J,"eDNA",H:H,H10792),"")</f>
        <v/>
      </c>
      <c r="Q10792" s="62"/>
    </row>
    <row r="10793" customFormat="false" ht="14.25" hidden="false" customHeight="false" outlineLevel="0" collapsed="false">
      <c r="A10793" s="0" t="s">
        <v>824</v>
      </c>
      <c r="B10793" s="52" t="s">
        <v>974</v>
      </c>
      <c r="C10793" s="52" t="s">
        <v>751</v>
      </c>
      <c r="D10793" s="53" t="n">
        <v>0.1</v>
      </c>
      <c r="E10793" s="53" t="s">
        <v>748</v>
      </c>
      <c r="F10793" s="0" t="s">
        <v>1487</v>
      </c>
      <c r="G10793" s="0" t="str">
        <f aca="false">LEFT(B10793,2)</f>
        <v>10</v>
      </c>
      <c r="H10793" s="0" t="str">
        <f aca="false">I10793&amp;"_"&amp;G10793&amp;"_"&amp;F10793</f>
        <v>Skrubtudse_10_20191105_DL2019061_RoskildeHTX_koersel1</v>
      </c>
      <c r="I10793" s="61" t="str">
        <f aca="false">MID(RIGHT(B10793,LEN(B10793)-3),1,FIND("_",RIGHT(B10793,LEN(B10793)-3))-1)</f>
        <v>Skrubtudse</v>
      </c>
      <c r="J10793" s="61" t="str">
        <f aca="false">TRIM(SUBSTITUTE(RIGHT(B10793,FIND(I10793,B10793)+1),"_",""))</f>
        <v>eDNA</v>
      </c>
      <c r="K10793" s="0" t="str">
        <f aca="false">IFERROR(VALUE(SUBSTITUTE(E10793,".",",")),E10793)</f>
        <v>No Ct</v>
      </c>
      <c r="L10793" s="61" t="str">
        <f aca="false">IF(J10793="PosK",SUMIFS(K:K,J:J,"PosK",H:H,H10793),"")</f>
        <v/>
      </c>
      <c r="M10793" s="61" t="str">
        <f aca="false">IF(J10793="PosK",SUMIFS(K:K,J:J,"NegK",H:H,H10793),"")</f>
        <v/>
      </c>
      <c r="N10793" s="61" t="str">
        <f aca="false">IF(J10793="PosK",SUMIFS(K:K,J:J,"eDNA",H:H,H10793),"")</f>
        <v/>
      </c>
      <c r="P10793" s="62"/>
      <c r="T10793" s="63"/>
      <c r="W10793" s="64"/>
    </row>
    <row r="10794" customFormat="false" ht="14.25" hidden="false" customHeight="false" outlineLevel="0" collapsed="false">
      <c r="A10794" s="0" t="s">
        <v>826</v>
      </c>
      <c r="B10794" s="52" t="s">
        <v>976</v>
      </c>
      <c r="C10794" s="52" t="s">
        <v>743</v>
      </c>
      <c r="D10794" s="53" t="n">
        <v>0.1</v>
      </c>
      <c r="E10794" s="53" t="n">
        <v>32.12</v>
      </c>
      <c r="F10794" s="0" t="s">
        <v>1487</v>
      </c>
      <c r="G10794" s="0" t="str">
        <f aca="false">LEFT(B10794,2)</f>
        <v>11</v>
      </c>
      <c r="H10794" s="0" t="str">
        <f aca="false">I10794&amp;"_"&amp;G10794&amp;"_"&amp;F10794</f>
        <v>Bjergsalamander_11_20191105_DL2019061_RoskildeHTX_koersel1</v>
      </c>
      <c r="I10794" s="61" t="str">
        <f aca="false">MID(RIGHT(B10794,LEN(B10794)-3),1,FIND("_",RIGHT(B10794,LEN(B10794)-3))-1)</f>
        <v>Bjergsalamander</v>
      </c>
      <c r="J10794" s="61" t="str">
        <f aca="false">TRIM(SUBSTITUTE(RIGHT(B10794,FIND(I10794,B10794)+1),"_",""))</f>
        <v>PosK</v>
      </c>
      <c r="K10794" s="0" t="n">
        <f aca="false">IFERROR(VALUE(SUBSTITUTE(E10794,".",",")),E10794)</f>
        <v>32.12</v>
      </c>
      <c r="L10794" s="61" t="n">
        <f aca="false">IF(J10794="PosK",SUMIFS(K:K,J:J,"PosK",H:H,H10794),"")</f>
        <v>32.12</v>
      </c>
      <c r="M10794" s="61" t="n">
        <f aca="false">IF(J10794="PosK",SUMIFS(K:K,J:J,"NegK",H:H,H10794),"")</f>
        <v>0</v>
      </c>
      <c r="N10794" s="61" t="n">
        <f aca="false">IF(J10794="PosK",SUMIFS(K:K,J:J,"eDNA",H:H,H10794),"")</f>
        <v>0</v>
      </c>
      <c r="P10794" s="62" t="n">
        <f aca="false">IF(K10796="No Ct",0,K10796)</f>
        <v>0</v>
      </c>
      <c r="Q10794" s="62" t="n">
        <f aca="false">IF(K10797="No Ct",0,K10797)</f>
        <v>0</v>
      </c>
      <c r="R10794" s="0" t="str">
        <f aca="false">IF(AND(L10794&gt;0,M10794=0),"Valid","Invalid")</f>
        <v>Valid</v>
      </c>
      <c r="S10794" s="0" t="str">
        <f aca="false">IF(OR(P10794&gt;1,Q10794&gt;1),"Present","Absent")</f>
        <v>Absent</v>
      </c>
      <c r="T10794" s="63" t="str">
        <f aca="false">IF(OR(AND(P10794&gt;1,P10794&lt;41),AND(Q10794&gt;1,Q10794&lt;41)),"Ct&lt;41","Ct&gt;41")</f>
        <v>Ct&gt;41</v>
      </c>
      <c r="U10794" s="0" t="str">
        <f aca="false">I10794</f>
        <v>Bjergsalamander</v>
      </c>
      <c r="V10794" s="0" t="str">
        <f aca="false">MID(F10794,10,9)</f>
        <v>DL2019061</v>
      </c>
      <c r="W10794" s="64" t="str">
        <f aca="false">V10794&amp;"_"&amp;U10794&amp;"_"&amp;R10794&amp;"_"&amp;S10794&amp;"_"&amp;T10794</f>
        <v>DL2019061_Bjergsalamander_Valid_Absent_Ct&gt;41</v>
      </c>
    </row>
    <row r="10795" customFormat="false" ht="14.25" hidden="false" customHeight="false" outlineLevel="0" collapsed="false">
      <c r="A10795" s="0" t="s">
        <v>828</v>
      </c>
      <c r="B10795" s="52" t="s">
        <v>977</v>
      </c>
      <c r="C10795" s="52" t="s">
        <v>747</v>
      </c>
      <c r="D10795" s="53" t="n">
        <v>0.1</v>
      </c>
      <c r="E10795" s="53" t="s">
        <v>748</v>
      </c>
      <c r="F10795" s="0" t="s">
        <v>1487</v>
      </c>
      <c r="G10795" s="0" t="str">
        <f aca="false">LEFT(B10795,2)</f>
        <v>11</v>
      </c>
      <c r="H10795" s="0" t="str">
        <f aca="false">I10795&amp;"_"&amp;G10795&amp;"_"&amp;F10795</f>
        <v>Bjergsalamander_11_20191105_DL2019061_RoskildeHTX_koersel1</v>
      </c>
      <c r="I10795" s="61" t="str">
        <f aca="false">MID(RIGHT(B10795,LEN(B10795)-3),1,FIND("_",RIGHT(B10795,LEN(B10795)-3))-1)</f>
        <v>Bjergsalamander</v>
      </c>
      <c r="J10795" s="61" t="str">
        <f aca="false">TRIM(SUBSTITUTE(RIGHT(B10795,FIND(I10795,B10795)+1),"_",""))</f>
        <v>NegK</v>
      </c>
      <c r="K10795" s="0" t="str">
        <f aca="false">IFERROR(VALUE(SUBSTITUTE(E10795,".",",")),E10795)</f>
        <v>No Ct</v>
      </c>
      <c r="L10795" s="61" t="str">
        <f aca="false">IF(J10795="PosK",SUMIFS(K:K,J:J,"PosK",H:H,H10795),"")</f>
        <v/>
      </c>
      <c r="M10795" s="61" t="str">
        <f aca="false">IF(J10795="PosK",SUMIFS(K:K,J:J,"NegK",H:H,H10795),"")</f>
        <v/>
      </c>
      <c r="N10795" s="61" t="str">
        <f aca="false">IF(J10795="PosK",SUMIFS(K:K,J:J,"eDNA",H:H,H10795),"")</f>
        <v/>
      </c>
    </row>
    <row r="10796" customFormat="false" ht="14.25" hidden="false" customHeight="false" outlineLevel="0" collapsed="false">
      <c r="A10796" s="0" t="s">
        <v>830</v>
      </c>
      <c r="B10796" s="52" t="s">
        <v>978</v>
      </c>
      <c r="C10796" s="52" t="s">
        <v>751</v>
      </c>
      <c r="D10796" s="53" t="n">
        <v>0.1</v>
      </c>
      <c r="E10796" s="53" t="s">
        <v>748</v>
      </c>
      <c r="F10796" s="0" t="s">
        <v>1487</v>
      </c>
      <c r="G10796" s="0" t="str">
        <f aca="false">LEFT(B10796,2)</f>
        <v>11</v>
      </c>
      <c r="H10796" s="0" t="str">
        <f aca="false">I10796&amp;"_"&amp;G10796&amp;"_"&amp;F10796</f>
        <v>Bjergsalamander_11_20191105_DL2019061_RoskildeHTX_koersel1</v>
      </c>
      <c r="I10796" s="61" t="str">
        <f aca="false">MID(RIGHT(B10796,LEN(B10796)-3),1,FIND("_",RIGHT(B10796,LEN(B10796)-3))-1)</f>
        <v>Bjergsalamander</v>
      </c>
      <c r="J10796" s="61" t="str">
        <f aca="false">TRIM(SUBSTITUTE(RIGHT(B10796,FIND(I10796,B10796)+1),"_",""))</f>
        <v>eDNA</v>
      </c>
      <c r="K10796" s="0" t="str">
        <f aca="false">IFERROR(VALUE(SUBSTITUTE(E10796,".",",")),E10796)</f>
        <v>No Ct</v>
      </c>
      <c r="L10796" s="61" t="str">
        <f aca="false">IF(J10796="PosK",SUMIFS(K:K,J:J,"PosK",H:H,H10796),"")</f>
        <v/>
      </c>
      <c r="M10796" s="61" t="str">
        <f aca="false">IF(J10796="PosK",SUMIFS(K:K,J:J,"NegK",H:H,H10796),"")</f>
        <v/>
      </c>
      <c r="N10796" s="61" t="str">
        <f aca="false">IF(J10796="PosK",SUMIFS(K:K,J:J,"eDNA",H:H,H10796),"")</f>
        <v/>
      </c>
      <c r="Q10796" s="62"/>
    </row>
    <row r="10797" customFormat="false" ht="14.25" hidden="false" customHeight="false" outlineLevel="0" collapsed="false">
      <c r="A10797" s="0" t="s">
        <v>832</v>
      </c>
      <c r="B10797" s="52" t="s">
        <v>978</v>
      </c>
      <c r="C10797" s="52" t="s">
        <v>751</v>
      </c>
      <c r="D10797" s="53" t="n">
        <v>0.1</v>
      </c>
      <c r="E10797" s="53" t="s">
        <v>748</v>
      </c>
      <c r="F10797" s="0" t="s">
        <v>1487</v>
      </c>
      <c r="G10797" s="0" t="str">
        <f aca="false">LEFT(B10797,2)</f>
        <v>11</v>
      </c>
      <c r="H10797" s="0" t="str">
        <f aca="false">I10797&amp;"_"&amp;G10797&amp;"_"&amp;F10797</f>
        <v>Bjergsalamander_11_20191105_DL2019061_RoskildeHTX_koersel1</v>
      </c>
      <c r="I10797" s="61" t="str">
        <f aca="false">MID(RIGHT(B10797,LEN(B10797)-3),1,FIND("_",RIGHT(B10797,LEN(B10797)-3))-1)</f>
        <v>Bjergsalamander</v>
      </c>
      <c r="J10797" s="61" t="str">
        <f aca="false">TRIM(SUBSTITUTE(RIGHT(B10797,FIND(I10797,B10797)+1),"_",""))</f>
        <v>eDNA</v>
      </c>
      <c r="K10797" s="0" t="str">
        <f aca="false">IFERROR(VALUE(SUBSTITUTE(E10797,".",",")),E10797)</f>
        <v>No Ct</v>
      </c>
      <c r="L10797" s="61" t="str">
        <f aca="false">IF(J10797="PosK",SUMIFS(K:K,J:J,"PosK",H:H,H10797),"")</f>
        <v/>
      </c>
      <c r="M10797" s="61" t="str">
        <f aca="false">IF(J10797="PosK",SUMIFS(K:K,J:J,"NegK",H:H,H10797),"")</f>
        <v/>
      </c>
      <c r="N10797" s="61" t="str">
        <f aca="false">IF(J10797="PosK",SUMIFS(K:K,J:J,"eDNA",H:H,H10797),"")</f>
        <v/>
      </c>
      <c r="P10797" s="62"/>
      <c r="T10797" s="63"/>
      <c r="W10797" s="64"/>
    </row>
    <row r="10798" customFormat="false" ht="14.25" hidden="false" customHeight="false" outlineLevel="0" collapsed="false">
      <c r="A10798" s="0" t="s">
        <v>834</v>
      </c>
      <c r="B10798" s="52" t="s">
        <v>980</v>
      </c>
      <c r="C10798" s="52" t="s">
        <v>743</v>
      </c>
      <c r="D10798" s="53" t="n">
        <v>0.1</v>
      </c>
      <c r="E10798" s="53" t="n">
        <v>34.11</v>
      </c>
      <c r="F10798" s="0" t="s">
        <v>1487</v>
      </c>
      <c r="G10798" s="0" t="str">
        <f aca="false">LEFT(B10798,2)</f>
        <v>12</v>
      </c>
      <c r="H10798" s="0" t="str">
        <f aca="false">I10798&amp;"_"&amp;G10798&amp;"_"&amp;F10798</f>
        <v>Latterfroe_12_20191105_DL2019061_RoskildeHTX_koersel1</v>
      </c>
      <c r="I10798" s="61" t="str">
        <f aca="false">MID(RIGHT(B10798,LEN(B10798)-3),1,FIND("_",RIGHT(B10798,LEN(B10798)-3))-1)</f>
        <v>Latterfroe</v>
      </c>
      <c r="J10798" s="61" t="str">
        <f aca="false">TRIM(SUBSTITUTE(RIGHT(B10798,FIND(I10798,B10798)+1),"_",""))</f>
        <v>PosK</v>
      </c>
      <c r="K10798" s="0" t="n">
        <f aca="false">IFERROR(VALUE(SUBSTITUTE(E10798,".",",")),E10798)</f>
        <v>34.11</v>
      </c>
      <c r="L10798" s="61" t="n">
        <f aca="false">IF(J10798="PosK",SUMIFS(K:K,J:J,"PosK",H:H,H10798),"")</f>
        <v>34.11</v>
      </c>
      <c r="M10798" s="61" t="n">
        <f aca="false">IF(J10798="PosK",SUMIFS(K:K,J:J,"NegK",H:H,H10798),"")</f>
        <v>0</v>
      </c>
      <c r="N10798" s="61" t="n">
        <f aca="false">IF(J10798="PosK",SUMIFS(K:K,J:J,"eDNA",H:H,H10798),"")</f>
        <v>0</v>
      </c>
      <c r="P10798" s="62" t="n">
        <f aca="false">IF(K10800="No Ct",0,K10800)</f>
        <v>0</v>
      </c>
      <c r="Q10798" s="62" t="n">
        <f aca="false">IF(K10801="No Ct",0,K10801)</f>
        <v>0</v>
      </c>
      <c r="R10798" s="0" t="str">
        <f aca="false">IF(AND(L10798&gt;0,M10798=0),"Valid","Invalid")</f>
        <v>Valid</v>
      </c>
      <c r="S10798" s="0" t="str">
        <f aca="false">IF(OR(P10798&gt;1,Q10798&gt;1),"Present","Absent")</f>
        <v>Absent</v>
      </c>
      <c r="T10798" s="63" t="str">
        <f aca="false">IF(OR(AND(P10798&gt;1,P10798&lt;41),AND(Q10798&gt;1,Q10798&lt;41)),"Ct&lt;41","Ct&gt;41")</f>
        <v>Ct&gt;41</v>
      </c>
      <c r="U10798" s="0" t="str">
        <f aca="false">I10798</f>
        <v>Latterfroe</v>
      </c>
      <c r="V10798" s="0" t="str">
        <f aca="false">MID(F10798,10,9)</f>
        <v>DL2019061</v>
      </c>
      <c r="W10798" s="64" t="str">
        <f aca="false">V10798&amp;"_"&amp;U10798&amp;"_"&amp;R10798&amp;"_"&amp;S10798&amp;"_"&amp;T10798</f>
        <v>DL2019061_Latterfroe_Valid_Absent_Ct&gt;41</v>
      </c>
    </row>
    <row r="10799" customFormat="false" ht="14.25" hidden="false" customHeight="false" outlineLevel="0" collapsed="false">
      <c r="A10799" s="0" t="s">
        <v>836</v>
      </c>
      <c r="B10799" s="52" t="s">
        <v>981</v>
      </c>
      <c r="C10799" s="52" t="s">
        <v>747</v>
      </c>
      <c r="D10799" s="53" t="n">
        <v>0.1</v>
      </c>
      <c r="E10799" s="53" t="s">
        <v>748</v>
      </c>
      <c r="F10799" s="0" t="s">
        <v>1487</v>
      </c>
      <c r="G10799" s="0" t="str">
        <f aca="false">LEFT(B10799,2)</f>
        <v>12</v>
      </c>
      <c r="H10799" s="0" t="str">
        <f aca="false">I10799&amp;"_"&amp;G10799&amp;"_"&amp;F10799</f>
        <v>Latterfroe_12_20191105_DL2019061_RoskildeHTX_koersel1</v>
      </c>
      <c r="I10799" s="61" t="str">
        <f aca="false">MID(RIGHT(B10799,LEN(B10799)-3),1,FIND("_",RIGHT(B10799,LEN(B10799)-3))-1)</f>
        <v>Latterfroe</v>
      </c>
      <c r="J10799" s="61" t="str">
        <f aca="false">TRIM(SUBSTITUTE(RIGHT(B10799,FIND(I10799,B10799)+1),"_",""))</f>
        <v>NegK</v>
      </c>
      <c r="K10799" s="0" t="str">
        <f aca="false">IFERROR(VALUE(SUBSTITUTE(E10799,".",",")),E10799)</f>
        <v>No Ct</v>
      </c>
      <c r="L10799" s="61" t="str">
        <f aca="false">IF(J10799="PosK",SUMIFS(K:K,J:J,"PosK",H:H,H10799),"")</f>
        <v/>
      </c>
      <c r="M10799" s="61" t="str">
        <f aca="false">IF(J10799="PosK",SUMIFS(K:K,J:J,"NegK",H:H,H10799),"")</f>
        <v/>
      </c>
      <c r="N10799" s="61" t="str">
        <f aca="false">IF(J10799="PosK",SUMIFS(K:K,J:J,"eDNA",H:H,H10799),"")</f>
        <v/>
      </c>
    </row>
    <row r="10800" customFormat="false" ht="14.25" hidden="false" customHeight="false" outlineLevel="0" collapsed="false">
      <c r="A10800" s="0" t="s">
        <v>838</v>
      </c>
      <c r="B10800" s="52" t="s">
        <v>982</v>
      </c>
      <c r="C10800" s="52" t="s">
        <v>751</v>
      </c>
      <c r="D10800" s="53" t="n">
        <v>0.1</v>
      </c>
      <c r="E10800" s="53" t="s">
        <v>748</v>
      </c>
      <c r="F10800" s="0" t="s">
        <v>1487</v>
      </c>
      <c r="G10800" s="0" t="str">
        <f aca="false">LEFT(B10800,2)</f>
        <v>12</v>
      </c>
      <c r="H10800" s="0" t="str">
        <f aca="false">I10800&amp;"_"&amp;G10800&amp;"_"&amp;F10800</f>
        <v>Latterfroe_12_20191105_DL2019061_RoskildeHTX_koersel1</v>
      </c>
      <c r="I10800" s="61" t="str">
        <f aca="false">MID(RIGHT(B10800,LEN(B10800)-3),1,FIND("_",RIGHT(B10800,LEN(B10800)-3))-1)</f>
        <v>Latterfroe</v>
      </c>
      <c r="J10800" s="61" t="str">
        <f aca="false">TRIM(SUBSTITUTE(RIGHT(B10800,FIND(I10800,B10800)+1),"_",""))</f>
        <v>eDNA</v>
      </c>
      <c r="K10800" s="0" t="str">
        <f aca="false">IFERROR(VALUE(SUBSTITUTE(E10800,".",",")),E10800)</f>
        <v>No Ct</v>
      </c>
      <c r="L10800" s="61" t="str">
        <f aca="false">IF(J10800="PosK",SUMIFS(K:K,J:J,"PosK",H:H,H10800),"")</f>
        <v/>
      </c>
      <c r="M10800" s="61" t="str">
        <f aca="false">IF(J10800="PosK",SUMIFS(K:K,J:J,"NegK",H:H,H10800),"")</f>
        <v/>
      </c>
      <c r="N10800" s="61" t="str">
        <f aca="false">IF(J10800="PosK",SUMIFS(K:K,J:J,"eDNA",H:H,H10800),"")</f>
        <v/>
      </c>
      <c r="Q10800" s="62"/>
    </row>
    <row r="10801" customFormat="false" ht="14.25" hidden="false" customHeight="false" outlineLevel="0" collapsed="false">
      <c r="A10801" s="0" t="s">
        <v>840</v>
      </c>
      <c r="B10801" s="52" t="s">
        <v>982</v>
      </c>
      <c r="C10801" s="52" t="s">
        <v>751</v>
      </c>
      <c r="D10801" s="53" t="n">
        <v>0.1</v>
      </c>
      <c r="E10801" s="53" t="s">
        <v>748</v>
      </c>
      <c r="F10801" s="0" t="s">
        <v>1487</v>
      </c>
      <c r="G10801" s="0" t="str">
        <f aca="false">LEFT(B10801,2)</f>
        <v>12</v>
      </c>
      <c r="H10801" s="0" t="str">
        <f aca="false">I10801&amp;"_"&amp;G10801&amp;"_"&amp;F10801</f>
        <v>Latterfroe_12_20191105_DL2019061_RoskildeHTX_koersel1</v>
      </c>
      <c r="I10801" s="61" t="str">
        <f aca="false">MID(RIGHT(B10801,LEN(B10801)-3),1,FIND("_",RIGHT(B10801,LEN(B10801)-3))-1)</f>
        <v>Latterfroe</v>
      </c>
      <c r="J10801" s="61" t="str">
        <f aca="false">TRIM(SUBSTITUTE(RIGHT(B10801,FIND(I10801,B10801)+1),"_",""))</f>
        <v>eDNA</v>
      </c>
      <c r="K10801" s="0" t="str">
        <f aca="false">IFERROR(VALUE(SUBSTITUTE(E10801,".",",")),E10801)</f>
        <v>No Ct</v>
      </c>
      <c r="L10801" s="61" t="str">
        <f aca="false">IF(J10801="PosK",SUMIFS(K:K,J:J,"PosK",H:H,H10801),"")</f>
        <v/>
      </c>
      <c r="M10801" s="61" t="str">
        <f aca="false">IF(J10801="PosK",SUMIFS(K:K,J:J,"NegK",H:H,H10801),"")</f>
        <v/>
      </c>
      <c r="N10801" s="61" t="str">
        <f aca="false">IF(J10801="PosK",SUMIFS(K:K,J:J,"eDNA",H:H,H10801),"")</f>
        <v/>
      </c>
      <c r="P10801" s="62"/>
      <c r="T10801" s="63"/>
      <c r="W10801" s="64"/>
    </row>
    <row r="10802" customFormat="false" ht="14.25" hidden="false" customHeight="false" outlineLevel="0" collapsed="false">
      <c r="A10802" s="0" t="s">
        <v>842</v>
      </c>
      <c r="B10802" s="52" t="s">
        <v>984</v>
      </c>
      <c r="C10802" s="52" t="s">
        <v>743</v>
      </c>
      <c r="D10802" s="53" t="n">
        <v>0.1</v>
      </c>
      <c r="E10802" s="53" t="n">
        <v>23.06</v>
      </c>
      <c r="F10802" s="0" t="s">
        <v>1487</v>
      </c>
      <c r="G10802" s="0" t="str">
        <f aca="false">LEFT(B10802,2)</f>
        <v>13</v>
      </c>
      <c r="H10802" s="0" t="str">
        <f aca="false">I10802&amp;"_"&amp;G10802&amp;"_"&amp;F10802</f>
        <v>Spidssnudetfroe_13_20191105_DL2019061_RoskildeHTX_koersel1</v>
      </c>
      <c r="I10802" s="61" t="str">
        <f aca="false">MID(RIGHT(B10802,LEN(B10802)-3),1,FIND("_",RIGHT(B10802,LEN(B10802)-3))-1)</f>
        <v>Spidssnudetfroe</v>
      </c>
      <c r="J10802" s="61" t="str">
        <f aca="false">TRIM(SUBSTITUTE(RIGHT(B10802,FIND(I10802,B10802)+1),"_",""))</f>
        <v>PosK</v>
      </c>
      <c r="K10802" s="0" t="n">
        <f aca="false">IFERROR(VALUE(SUBSTITUTE(E10802,".",",")),E10802)</f>
        <v>23.06</v>
      </c>
      <c r="L10802" s="61" t="n">
        <f aca="false">IF(J10802="PosK",SUMIFS(K:K,J:J,"PosK",H:H,H10802),"")</f>
        <v>23.06</v>
      </c>
      <c r="M10802" s="61" t="n">
        <f aca="false">IF(J10802="PosK",SUMIFS(K:K,J:J,"NegK",H:H,H10802),"")</f>
        <v>42.98</v>
      </c>
      <c r="N10802" s="61" t="n">
        <f aca="false">IF(J10802="PosK",SUMIFS(K:K,J:J,"eDNA",H:H,H10802),"")</f>
        <v>0</v>
      </c>
      <c r="P10802" s="62" t="n">
        <f aca="false">IF(K10804="No Ct",0,K10804)</f>
        <v>0</v>
      </c>
      <c r="Q10802" s="62" t="n">
        <f aca="false">IF(K10805="No Ct",0,K10805)</f>
        <v>0</v>
      </c>
      <c r="R10802" s="0" t="str">
        <f aca="false">IF(AND(L10802&gt;0,M10802=0),"Valid","Invalid")</f>
        <v>Invalid</v>
      </c>
      <c r="S10802" s="0" t="str">
        <f aca="false">IF(OR(P10802&gt;1,Q10802&gt;1),"Present","Absent")</f>
        <v>Absent</v>
      </c>
      <c r="T10802" s="63" t="str">
        <f aca="false">IF(OR(AND(P10802&gt;1,P10802&lt;41),AND(Q10802&gt;1,Q10802&lt;41)),"Ct&lt;41","Ct&gt;41")</f>
        <v>Ct&gt;41</v>
      </c>
      <c r="U10802" s="0" t="str">
        <f aca="false">I10802</f>
        <v>Spidssnudetfroe</v>
      </c>
      <c r="V10802" s="0" t="str">
        <f aca="false">MID(F10802,10,9)</f>
        <v>DL2019061</v>
      </c>
      <c r="W10802" s="64" t="str">
        <f aca="false">V10802&amp;"_"&amp;U10802&amp;"_"&amp;R10802&amp;"_"&amp;S10802&amp;"_"&amp;T10802</f>
        <v>DL2019061_Spidssnudetfroe_Invalid_Absent_Ct&gt;41</v>
      </c>
    </row>
    <row r="10803" customFormat="false" ht="14.25" hidden="false" customHeight="false" outlineLevel="0" collapsed="false">
      <c r="A10803" s="0" t="s">
        <v>844</v>
      </c>
      <c r="B10803" s="52" t="s">
        <v>985</v>
      </c>
      <c r="C10803" s="52" t="s">
        <v>747</v>
      </c>
      <c r="D10803" s="53" t="n">
        <v>0.1</v>
      </c>
      <c r="E10803" s="53" t="n">
        <v>42.98</v>
      </c>
      <c r="F10803" s="0" t="s">
        <v>1487</v>
      </c>
      <c r="G10803" s="0" t="str">
        <f aca="false">LEFT(B10803,2)</f>
        <v>13</v>
      </c>
      <c r="H10803" s="0" t="str">
        <f aca="false">I10803&amp;"_"&amp;G10803&amp;"_"&amp;F10803</f>
        <v>Spidssnudetfroe_13_20191105_DL2019061_RoskildeHTX_koersel1</v>
      </c>
      <c r="I10803" s="61" t="str">
        <f aca="false">MID(RIGHT(B10803,LEN(B10803)-3),1,FIND("_",RIGHT(B10803,LEN(B10803)-3))-1)</f>
        <v>Spidssnudetfroe</v>
      </c>
      <c r="J10803" s="61" t="str">
        <f aca="false">TRIM(SUBSTITUTE(RIGHT(B10803,FIND(I10803,B10803)+1),"_",""))</f>
        <v>NegK</v>
      </c>
      <c r="K10803" s="0" t="n">
        <f aca="false">IFERROR(VALUE(SUBSTITUTE(E10803,".",",")),E10803)</f>
        <v>42.98</v>
      </c>
      <c r="L10803" s="61" t="str">
        <f aca="false">IF(J10803="PosK",SUMIFS(K:K,J:J,"PosK",H:H,H10803),"")</f>
        <v/>
      </c>
      <c r="M10803" s="61" t="str">
        <f aca="false">IF(J10803="PosK",SUMIFS(K:K,J:J,"NegK",H:H,H10803),"")</f>
        <v/>
      </c>
      <c r="N10803" s="61" t="str">
        <f aca="false">IF(J10803="PosK",SUMIFS(K:K,J:J,"eDNA",H:H,H10803),"")</f>
        <v/>
      </c>
    </row>
    <row r="10804" customFormat="false" ht="14.25" hidden="false" customHeight="false" outlineLevel="0" collapsed="false">
      <c r="A10804" s="0" t="s">
        <v>846</v>
      </c>
      <c r="B10804" s="52" t="s">
        <v>986</v>
      </c>
      <c r="C10804" s="52" t="s">
        <v>751</v>
      </c>
      <c r="D10804" s="53" t="n">
        <v>0.1</v>
      </c>
      <c r="E10804" s="53" t="s">
        <v>748</v>
      </c>
      <c r="F10804" s="0" t="s">
        <v>1487</v>
      </c>
      <c r="G10804" s="0" t="str">
        <f aca="false">LEFT(B10804,2)</f>
        <v>13</v>
      </c>
      <c r="H10804" s="0" t="str">
        <f aca="false">I10804&amp;"_"&amp;G10804&amp;"_"&amp;F10804</f>
        <v>Spidssnudetfroe_13_20191105_DL2019061_RoskildeHTX_koersel1</v>
      </c>
      <c r="I10804" s="61" t="str">
        <f aca="false">MID(RIGHT(B10804,LEN(B10804)-3),1,FIND("_",RIGHT(B10804,LEN(B10804)-3))-1)</f>
        <v>Spidssnudetfroe</v>
      </c>
      <c r="J10804" s="61" t="str">
        <f aca="false">TRIM(SUBSTITUTE(RIGHT(B10804,FIND(I10804,B10804)+1),"_",""))</f>
        <v>eDNA</v>
      </c>
      <c r="K10804" s="0" t="str">
        <f aca="false">IFERROR(VALUE(SUBSTITUTE(E10804,".",",")),E10804)</f>
        <v>No Ct</v>
      </c>
      <c r="L10804" s="61" t="str">
        <f aca="false">IF(J10804="PosK",SUMIFS(K:K,J:J,"PosK",H:H,H10804),"")</f>
        <v/>
      </c>
      <c r="M10804" s="61" t="str">
        <f aca="false">IF(J10804="PosK",SUMIFS(K:K,J:J,"NegK",H:H,H10804),"")</f>
        <v/>
      </c>
      <c r="N10804" s="61" t="str">
        <f aca="false">IF(J10804="PosK",SUMIFS(K:K,J:J,"eDNA",H:H,H10804),"")</f>
        <v/>
      </c>
      <c r="Q10804" s="62"/>
    </row>
    <row r="10805" customFormat="false" ht="14.25" hidden="false" customHeight="false" outlineLevel="0" collapsed="false">
      <c r="A10805" s="0" t="s">
        <v>848</v>
      </c>
      <c r="B10805" s="52" t="s">
        <v>986</v>
      </c>
      <c r="C10805" s="52" t="s">
        <v>751</v>
      </c>
      <c r="D10805" s="53" t="n">
        <v>0.1</v>
      </c>
      <c r="E10805" s="53" t="s">
        <v>748</v>
      </c>
      <c r="F10805" s="0" t="s">
        <v>1487</v>
      </c>
      <c r="G10805" s="0" t="str">
        <f aca="false">LEFT(B10805,2)</f>
        <v>13</v>
      </c>
      <c r="H10805" s="0" t="str">
        <f aca="false">I10805&amp;"_"&amp;G10805&amp;"_"&amp;F10805</f>
        <v>Spidssnudetfroe_13_20191105_DL2019061_RoskildeHTX_koersel1</v>
      </c>
      <c r="I10805" s="61" t="str">
        <f aca="false">MID(RIGHT(B10805,LEN(B10805)-3),1,FIND("_",RIGHT(B10805,LEN(B10805)-3))-1)</f>
        <v>Spidssnudetfroe</v>
      </c>
      <c r="J10805" s="61" t="str">
        <f aca="false">TRIM(SUBSTITUTE(RIGHT(B10805,FIND(I10805,B10805)+1),"_",""))</f>
        <v>eDNA</v>
      </c>
      <c r="K10805" s="0" t="str">
        <f aca="false">IFERROR(VALUE(SUBSTITUTE(E10805,".",",")),E10805)</f>
        <v>No Ct</v>
      </c>
      <c r="L10805" s="61" t="str">
        <f aca="false">IF(J10805="PosK",SUMIFS(K:K,J:J,"PosK",H:H,H10805),"")</f>
        <v/>
      </c>
      <c r="M10805" s="61" t="str">
        <f aca="false">IF(J10805="PosK",SUMIFS(K:K,J:J,"NegK",H:H,H10805),"")</f>
        <v/>
      </c>
      <c r="N10805" s="61" t="str">
        <f aca="false">IF(J10805="PosK",SUMIFS(K:K,J:J,"eDNA",H:H,H10805),"")</f>
        <v/>
      </c>
      <c r="P10805" s="62"/>
      <c r="T10805" s="63"/>
      <c r="W10805" s="64"/>
    </row>
    <row r="10806" customFormat="false" ht="14.25" hidden="false" customHeight="false" outlineLevel="0" collapsed="false">
      <c r="A10806" s="0" t="s">
        <v>849</v>
      </c>
      <c r="B10806" s="52" t="s">
        <v>987</v>
      </c>
      <c r="C10806" s="52" t="s">
        <v>743</v>
      </c>
      <c r="D10806" s="53" t="n">
        <v>0.1</v>
      </c>
      <c r="E10806" s="53" t="n">
        <v>23.2</v>
      </c>
      <c r="F10806" s="0" t="s">
        <v>1487</v>
      </c>
      <c r="G10806" s="0" t="str">
        <f aca="false">LEFT(B10806,2)</f>
        <v>14</v>
      </c>
      <c r="H10806" s="0" t="str">
        <f aca="false">I10806&amp;"_"&amp;G10806&amp;"_"&amp;F10806</f>
        <v>Spidssnudetfroe_14_20191105_DL2019061_RoskildeHTX_koersel1</v>
      </c>
      <c r="I10806" s="61" t="str">
        <f aca="false">MID(RIGHT(B10806,LEN(B10806)-3),1,FIND("_",RIGHT(B10806,LEN(B10806)-3))-1)</f>
        <v>Spidssnudetfroe</v>
      </c>
      <c r="J10806" s="61" t="str">
        <f aca="false">TRIM(SUBSTITUTE(RIGHT(B10806,FIND(I10806,B10806)+1),"_",""))</f>
        <v>PosK</v>
      </c>
      <c r="K10806" s="0" t="n">
        <f aca="false">IFERROR(VALUE(SUBSTITUTE(E10806,".",",")),E10806)</f>
        <v>23.2</v>
      </c>
      <c r="L10806" s="61" t="n">
        <f aca="false">IF(J10806="PosK",SUMIFS(K:K,J:J,"PosK",H:H,H10806),"")</f>
        <v>23.2</v>
      </c>
      <c r="M10806" s="61" t="n">
        <f aca="false">IF(J10806="PosK",SUMIFS(K:K,J:J,"NegK",H:H,H10806),"")</f>
        <v>40.79</v>
      </c>
      <c r="N10806" s="61" t="n">
        <f aca="false">IF(J10806="PosK",SUMIFS(K:K,J:J,"eDNA",H:H,H10806),"")</f>
        <v>42.86</v>
      </c>
      <c r="P10806" s="62" t="n">
        <f aca="false">IF(K10808="No Ct",0,K10808)</f>
        <v>42.86</v>
      </c>
      <c r="Q10806" s="62" t="n">
        <f aca="false">IF(K10809="No Ct",0,K10809)</f>
        <v>0</v>
      </c>
      <c r="R10806" s="0" t="str">
        <f aca="false">IF(AND(L10806&gt;0,M10806=0),"Valid","Invalid")</f>
        <v>Invalid</v>
      </c>
      <c r="S10806" s="0" t="str">
        <f aca="false">IF(OR(P10806&gt;1,Q10806&gt;1),"Present","Absent")</f>
        <v>Present</v>
      </c>
      <c r="T10806" s="63" t="str">
        <f aca="false">IF(OR(AND(P10806&gt;1,P10806&lt;41),AND(Q10806&gt;1,Q10806&lt;41)),"Ct&lt;41","Ct&gt;41")</f>
        <v>Ct&gt;41</v>
      </c>
      <c r="U10806" s="0" t="str">
        <f aca="false">I10806</f>
        <v>Spidssnudetfroe</v>
      </c>
      <c r="V10806" s="0" t="str">
        <f aca="false">MID(F10806,10,9)</f>
        <v>DL2019061</v>
      </c>
      <c r="W10806" s="64" t="str">
        <f aca="false">V10806&amp;"_"&amp;U10806&amp;"_"&amp;R10806&amp;"_"&amp;S10806&amp;"_"&amp;T10806</f>
        <v>DL2019061_Spidssnudetfroe_Invalid_Present_Ct&gt;41</v>
      </c>
    </row>
    <row r="10807" customFormat="false" ht="14.25" hidden="false" customHeight="false" outlineLevel="0" collapsed="false">
      <c r="A10807" s="0" t="s">
        <v>851</v>
      </c>
      <c r="B10807" s="52" t="s">
        <v>988</v>
      </c>
      <c r="C10807" s="52" t="s">
        <v>747</v>
      </c>
      <c r="D10807" s="53" t="n">
        <v>0.1</v>
      </c>
      <c r="E10807" s="53" t="n">
        <v>40.79</v>
      </c>
      <c r="F10807" s="0" t="s">
        <v>1487</v>
      </c>
      <c r="G10807" s="0" t="str">
        <f aca="false">LEFT(B10807,2)</f>
        <v>14</v>
      </c>
      <c r="H10807" s="0" t="str">
        <f aca="false">I10807&amp;"_"&amp;G10807&amp;"_"&amp;F10807</f>
        <v>Spidssnudetfroe_14_20191105_DL2019061_RoskildeHTX_koersel1</v>
      </c>
      <c r="I10807" s="61" t="str">
        <f aca="false">MID(RIGHT(B10807,LEN(B10807)-3),1,FIND("_",RIGHT(B10807,LEN(B10807)-3))-1)</f>
        <v>Spidssnudetfroe</v>
      </c>
      <c r="J10807" s="61" t="str">
        <f aca="false">TRIM(SUBSTITUTE(RIGHT(B10807,FIND(I10807,B10807)+1),"_",""))</f>
        <v>NegK</v>
      </c>
      <c r="K10807" s="0" t="n">
        <f aca="false">IFERROR(VALUE(SUBSTITUTE(E10807,".",",")),E10807)</f>
        <v>40.79</v>
      </c>
      <c r="L10807" s="61" t="str">
        <f aca="false">IF(J10807="PosK",SUMIFS(K:K,J:J,"PosK",H:H,H10807),"")</f>
        <v/>
      </c>
      <c r="M10807" s="61" t="str">
        <f aca="false">IF(J10807="PosK",SUMIFS(K:K,J:J,"NegK",H:H,H10807),"")</f>
        <v/>
      </c>
      <c r="N10807" s="61" t="str">
        <f aca="false">IF(J10807="PosK",SUMIFS(K:K,J:J,"eDNA",H:H,H10807),"")</f>
        <v/>
      </c>
    </row>
    <row r="10808" customFormat="false" ht="14.25" hidden="false" customHeight="false" outlineLevel="0" collapsed="false">
      <c r="A10808" s="0" t="s">
        <v>853</v>
      </c>
      <c r="B10808" s="52" t="s">
        <v>989</v>
      </c>
      <c r="C10808" s="52" t="s">
        <v>751</v>
      </c>
      <c r="D10808" s="53" t="n">
        <v>0.1</v>
      </c>
      <c r="E10808" s="53" t="n">
        <v>42.86</v>
      </c>
      <c r="F10808" s="0" t="s">
        <v>1487</v>
      </c>
      <c r="G10808" s="0" t="str">
        <f aca="false">LEFT(B10808,2)</f>
        <v>14</v>
      </c>
      <c r="H10808" s="0" t="str">
        <f aca="false">I10808&amp;"_"&amp;G10808&amp;"_"&amp;F10808</f>
        <v>Spidssnudetfroe_14_20191105_DL2019061_RoskildeHTX_koersel1</v>
      </c>
      <c r="I10808" s="61" t="str">
        <f aca="false">MID(RIGHT(B10808,LEN(B10808)-3),1,FIND("_",RIGHT(B10808,LEN(B10808)-3))-1)</f>
        <v>Spidssnudetfroe</v>
      </c>
      <c r="J10808" s="61" t="str">
        <f aca="false">TRIM(SUBSTITUTE(RIGHT(B10808,FIND(I10808,B10808)+1),"_",""))</f>
        <v>eDNA</v>
      </c>
      <c r="K10808" s="0" t="n">
        <f aca="false">IFERROR(VALUE(SUBSTITUTE(E10808,".",",")),E10808)</f>
        <v>42.86</v>
      </c>
      <c r="L10808" s="61" t="str">
        <f aca="false">IF(J10808="PosK",SUMIFS(K:K,J:J,"PosK",H:H,H10808),"")</f>
        <v/>
      </c>
      <c r="M10808" s="61" t="str">
        <f aca="false">IF(J10808="PosK",SUMIFS(K:K,J:J,"NegK",H:H,H10808),"")</f>
        <v/>
      </c>
      <c r="N10808" s="61" t="str">
        <f aca="false">IF(J10808="PosK",SUMIFS(K:K,J:J,"eDNA",H:H,H10808),"")</f>
        <v/>
      </c>
      <c r="Q10808" s="62"/>
    </row>
    <row r="10809" customFormat="false" ht="14.25" hidden="false" customHeight="false" outlineLevel="0" collapsed="false">
      <c r="A10809" s="0" t="s">
        <v>855</v>
      </c>
      <c r="B10809" s="52" t="s">
        <v>989</v>
      </c>
      <c r="C10809" s="52" t="s">
        <v>751</v>
      </c>
      <c r="D10809" s="53" t="n">
        <v>0.1</v>
      </c>
      <c r="E10809" s="53" t="s">
        <v>748</v>
      </c>
      <c r="F10809" s="0" t="s">
        <v>1487</v>
      </c>
      <c r="G10809" s="0" t="str">
        <f aca="false">LEFT(B10809,2)</f>
        <v>14</v>
      </c>
      <c r="H10809" s="0" t="str">
        <f aca="false">I10809&amp;"_"&amp;G10809&amp;"_"&amp;F10809</f>
        <v>Spidssnudetfroe_14_20191105_DL2019061_RoskildeHTX_koersel1</v>
      </c>
      <c r="I10809" s="61" t="str">
        <f aca="false">MID(RIGHT(B10809,LEN(B10809)-3),1,FIND("_",RIGHT(B10809,LEN(B10809)-3))-1)</f>
        <v>Spidssnudetfroe</v>
      </c>
      <c r="J10809" s="61" t="str">
        <f aca="false">TRIM(SUBSTITUTE(RIGHT(B10809,FIND(I10809,B10809)+1),"_",""))</f>
        <v>eDNA</v>
      </c>
      <c r="K10809" s="0" t="str">
        <f aca="false">IFERROR(VALUE(SUBSTITUTE(E10809,".",",")),E10809)</f>
        <v>No Ct</v>
      </c>
      <c r="L10809" s="61" t="str">
        <f aca="false">IF(J10809="PosK",SUMIFS(K:K,J:J,"PosK",H:H,H10809),"")</f>
        <v/>
      </c>
      <c r="M10809" s="61" t="str">
        <f aca="false">IF(J10809="PosK",SUMIFS(K:K,J:J,"NegK",H:H,H10809),"")</f>
        <v/>
      </c>
      <c r="N10809" s="61" t="str">
        <f aca="false">IF(J10809="PosK",SUMIFS(K:K,J:J,"eDNA",H:H,H10809),"")</f>
        <v/>
      </c>
      <c r="P10809" s="62"/>
      <c r="T10809" s="63"/>
      <c r="W10809" s="64"/>
    </row>
    <row r="10810" customFormat="false" ht="14.25" hidden="false" customHeight="false" outlineLevel="0" collapsed="false">
      <c r="A10810" s="0" t="s">
        <v>856</v>
      </c>
      <c r="B10810" s="52" t="s">
        <v>990</v>
      </c>
      <c r="C10810" s="52" t="s">
        <v>743</v>
      </c>
      <c r="D10810" s="53" t="n">
        <v>0.1</v>
      </c>
      <c r="E10810" s="53" t="s">
        <v>748</v>
      </c>
      <c r="F10810" s="0" t="s">
        <v>1487</v>
      </c>
      <c r="G10810" s="0" t="str">
        <f aca="false">LEFT(B10810,2)</f>
        <v>15</v>
      </c>
      <c r="H10810" s="0" t="str">
        <f aca="false">I10810&amp;"_"&amp;G10810&amp;"_"&amp;F10810</f>
        <v>KortbenetGroenFroe_15_20191105_DL2019061_RoskildeHTX_koersel1</v>
      </c>
      <c r="I10810" s="61" t="str">
        <f aca="false">MID(RIGHT(B10810,LEN(B10810)-3),1,FIND("_",RIGHT(B10810,LEN(B10810)-3))-1)</f>
        <v>KortbenetGroenFroe</v>
      </c>
      <c r="J10810" s="61" t="str">
        <f aca="false">TRIM(SUBSTITUTE(RIGHT(B10810,FIND(I10810,B10810)+1),"_",""))</f>
        <v>PosK</v>
      </c>
      <c r="K10810" s="0" t="str">
        <f aca="false">IFERROR(VALUE(SUBSTITUTE(E10810,".",",")),E10810)</f>
        <v>No Ct</v>
      </c>
      <c r="L10810" s="61" t="n">
        <f aca="false">IF(J10810="PosK",SUMIFS(K:K,J:J,"PosK",H:H,H10810),"")</f>
        <v>0</v>
      </c>
      <c r="M10810" s="61" t="n">
        <f aca="false">IF(J10810="PosK",SUMIFS(K:K,J:J,"NegK",H:H,H10810),"")</f>
        <v>0</v>
      </c>
      <c r="N10810" s="61" t="n">
        <f aca="false">IF(J10810="PosK",SUMIFS(K:K,J:J,"eDNA",H:H,H10810),"")</f>
        <v>0</v>
      </c>
      <c r="P10810" s="62" t="n">
        <f aca="false">IF(K10812="No Ct",0,K10812)</f>
        <v>0</v>
      </c>
      <c r="Q10810" s="62" t="n">
        <f aca="false">IF(K10813="No Ct",0,K10813)</f>
        <v>0</v>
      </c>
      <c r="R10810" s="0" t="str">
        <f aca="false">IF(AND(L10810&gt;0,M10810=0),"Valid","Invalid")</f>
        <v>Invalid</v>
      </c>
      <c r="S10810" s="0" t="str">
        <f aca="false">IF(OR(P10810&gt;1,Q10810&gt;1),"Present","Absent")</f>
        <v>Absent</v>
      </c>
      <c r="T10810" s="63" t="str">
        <f aca="false">IF(OR(AND(P10810&gt;1,P10810&lt;41),AND(Q10810&gt;1,Q10810&lt;41)),"Ct&lt;41","Ct&gt;41")</f>
        <v>Ct&gt;41</v>
      </c>
      <c r="U10810" s="0" t="str">
        <f aca="false">I10810</f>
        <v>KortbenetGroenFroe</v>
      </c>
      <c r="V10810" s="0" t="str">
        <f aca="false">MID(F10810,10,9)</f>
        <v>DL2019061</v>
      </c>
      <c r="W10810" s="64" t="str">
        <f aca="false">V10810&amp;"_"&amp;U10810&amp;"_"&amp;R10810&amp;"_"&amp;S10810&amp;"_"&amp;T10810</f>
        <v>DL2019061_KortbenetGroenFroe_Invalid_Absent_Ct&gt;41</v>
      </c>
    </row>
    <row r="10811" customFormat="false" ht="14.25" hidden="false" customHeight="false" outlineLevel="0" collapsed="false">
      <c r="A10811" s="0" t="s">
        <v>858</v>
      </c>
      <c r="B10811" s="52" t="s">
        <v>991</v>
      </c>
      <c r="C10811" s="52" t="s">
        <v>747</v>
      </c>
      <c r="D10811" s="53" t="n">
        <v>0.1</v>
      </c>
      <c r="E10811" s="53" t="s">
        <v>748</v>
      </c>
      <c r="F10811" s="0" t="s">
        <v>1487</v>
      </c>
      <c r="G10811" s="0" t="str">
        <f aca="false">LEFT(B10811,2)</f>
        <v>15</v>
      </c>
      <c r="H10811" s="0" t="str">
        <f aca="false">I10811&amp;"_"&amp;G10811&amp;"_"&amp;F10811</f>
        <v>KortbenetGroenFroe_15_20191105_DL2019061_RoskildeHTX_koersel1</v>
      </c>
      <c r="I10811" s="61" t="str">
        <f aca="false">MID(RIGHT(B10811,LEN(B10811)-3),1,FIND("_",RIGHT(B10811,LEN(B10811)-3))-1)</f>
        <v>KortbenetGroenFroe</v>
      </c>
      <c r="J10811" s="61" t="str">
        <f aca="false">TRIM(SUBSTITUTE(RIGHT(B10811,FIND(I10811,B10811)+1),"_",""))</f>
        <v>NegK</v>
      </c>
      <c r="K10811" s="0" t="str">
        <f aca="false">IFERROR(VALUE(SUBSTITUTE(E10811,".",",")),E10811)</f>
        <v>No Ct</v>
      </c>
      <c r="L10811" s="61" t="str">
        <f aca="false">IF(J10811="PosK",SUMIFS(K:K,J:J,"PosK",H:H,H10811),"")</f>
        <v/>
      </c>
      <c r="M10811" s="61" t="str">
        <f aca="false">IF(J10811="PosK",SUMIFS(K:K,J:J,"NegK",H:H,H10811),"")</f>
        <v/>
      </c>
      <c r="N10811" s="61" t="str">
        <f aca="false">IF(J10811="PosK",SUMIFS(K:K,J:J,"eDNA",H:H,H10811),"")</f>
        <v/>
      </c>
    </row>
    <row r="10812" customFormat="false" ht="14.25" hidden="false" customHeight="false" outlineLevel="0" collapsed="false">
      <c r="A10812" s="0" t="s">
        <v>860</v>
      </c>
      <c r="B10812" s="52" t="s">
        <v>992</v>
      </c>
      <c r="C10812" s="52" t="s">
        <v>751</v>
      </c>
      <c r="D10812" s="53" t="n">
        <v>0.1</v>
      </c>
      <c r="E10812" s="53" t="s">
        <v>748</v>
      </c>
      <c r="F10812" s="0" t="s">
        <v>1487</v>
      </c>
      <c r="G10812" s="0" t="str">
        <f aca="false">LEFT(B10812,2)</f>
        <v>15</v>
      </c>
      <c r="H10812" s="0" t="str">
        <f aca="false">I10812&amp;"_"&amp;G10812&amp;"_"&amp;F10812</f>
        <v>KortbenetGroenFroe_15_20191105_DL2019061_RoskildeHTX_koersel1</v>
      </c>
      <c r="I10812" s="61" t="str">
        <f aca="false">MID(RIGHT(B10812,LEN(B10812)-3),1,FIND("_",RIGHT(B10812,LEN(B10812)-3))-1)</f>
        <v>KortbenetGroenFroe</v>
      </c>
      <c r="J10812" s="61" t="str">
        <f aca="false">TRIM(SUBSTITUTE(RIGHT(B10812,FIND(I10812,B10812)+1),"_",""))</f>
        <v>eDNA</v>
      </c>
      <c r="K10812" s="0" t="str">
        <f aca="false">IFERROR(VALUE(SUBSTITUTE(E10812,".",",")),E10812)</f>
        <v>No Ct</v>
      </c>
      <c r="L10812" s="61" t="str">
        <f aca="false">IF(J10812="PosK",SUMIFS(K:K,J:J,"PosK",H:H,H10812),"")</f>
        <v/>
      </c>
      <c r="M10812" s="61" t="str">
        <f aca="false">IF(J10812="PosK",SUMIFS(K:K,J:J,"NegK",H:H,H10812),"")</f>
        <v/>
      </c>
      <c r="N10812" s="61" t="str">
        <f aca="false">IF(J10812="PosK",SUMIFS(K:K,J:J,"eDNA",H:H,H10812),"")</f>
        <v/>
      </c>
      <c r="Q10812" s="62"/>
    </row>
    <row r="10813" customFormat="false" ht="14.25" hidden="false" customHeight="false" outlineLevel="0" collapsed="false">
      <c r="A10813" s="0" t="s">
        <v>862</v>
      </c>
      <c r="B10813" s="52" t="s">
        <v>992</v>
      </c>
      <c r="C10813" s="52" t="s">
        <v>751</v>
      </c>
      <c r="D10813" s="53" t="n">
        <v>0.1</v>
      </c>
      <c r="E10813" s="53" t="s">
        <v>748</v>
      </c>
      <c r="F10813" s="0" t="s">
        <v>1487</v>
      </c>
      <c r="G10813" s="0" t="str">
        <f aca="false">LEFT(B10813,2)</f>
        <v>15</v>
      </c>
      <c r="H10813" s="0" t="str">
        <f aca="false">I10813&amp;"_"&amp;G10813&amp;"_"&amp;F10813</f>
        <v>KortbenetGroenFroe_15_20191105_DL2019061_RoskildeHTX_koersel1</v>
      </c>
      <c r="I10813" s="61" t="str">
        <f aca="false">MID(RIGHT(B10813,LEN(B10813)-3),1,FIND("_",RIGHT(B10813,LEN(B10813)-3))-1)</f>
        <v>KortbenetGroenFroe</v>
      </c>
      <c r="J10813" s="61" t="str">
        <f aca="false">TRIM(SUBSTITUTE(RIGHT(B10813,FIND(I10813,B10813)+1),"_",""))</f>
        <v>eDNA</v>
      </c>
      <c r="K10813" s="0" t="str">
        <f aca="false">IFERROR(VALUE(SUBSTITUTE(E10813,".",",")),E10813)</f>
        <v>No Ct</v>
      </c>
      <c r="L10813" s="61" t="str">
        <f aca="false">IF(J10813="PosK",SUMIFS(K:K,J:J,"PosK",H:H,H10813),"")</f>
        <v/>
      </c>
      <c r="M10813" s="61" t="str">
        <f aca="false">IF(J10813="PosK",SUMIFS(K:K,J:J,"NegK",H:H,H10813),"")</f>
        <v/>
      </c>
      <c r="N10813" s="61" t="str">
        <f aca="false">IF(J10813="PosK",SUMIFS(K:K,J:J,"eDNA",H:H,H10813),"")</f>
        <v/>
      </c>
      <c r="P10813" s="62"/>
      <c r="T10813" s="63"/>
      <c r="W10813" s="64"/>
    </row>
    <row r="10814" customFormat="false" ht="14.25" hidden="false" customHeight="false" outlineLevel="0" collapsed="false">
      <c r="A10814" s="0" t="s">
        <v>863</v>
      </c>
      <c r="B10814" s="52" t="s">
        <v>1212</v>
      </c>
      <c r="C10814" s="52" t="s">
        <v>743</v>
      </c>
      <c r="D10814" s="53" t="n">
        <v>0.1</v>
      </c>
      <c r="E10814" s="53" t="n">
        <v>44.93</v>
      </c>
      <c r="F10814" s="0" t="s">
        <v>1487</v>
      </c>
      <c r="G10814" s="0" t="str">
        <f aca="false">LEFT(B10814,2)</f>
        <v>16</v>
      </c>
      <c r="H10814" s="0" t="str">
        <f aca="false">I10814&amp;"_"&amp;G10814&amp;"_"&amp;F10814</f>
        <v>ButsnudetFroe_16_20191105_DL2019061_RoskildeHTX_koersel1</v>
      </c>
      <c r="I10814" s="61" t="str">
        <f aca="false">MID(RIGHT(B10814,LEN(B10814)-3),1,FIND("_",RIGHT(B10814,LEN(B10814)-3))-1)</f>
        <v>ButsnudetFroe</v>
      </c>
      <c r="J10814" s="61" t="str">
        <f aca="false">TRIM(SUBSTITUTE(RIGHT(B10814,FIND(I10814,B10814)+1),"_",""))</f>
        <v>PosK</v>
      </c>
      <c r="K10814" s="0" t="n">
        <f aca="false">IFERROR(VALUE(SUBSTITUTE(E10814,".",",")),E10814)</f>
        <v>44.93</v>
      </c>
      <c r="L10814" s="61" t="n">
        <f aca="false">IF(J10814="PosK",SUMIFS(K:K,J:J,"PosK",H:H,H10814),"")</f>
        <v>44.93</v>
      </c>
      <c r="M10814" s="61" t="n">
        <f aca="false">IF(J10814="PosK",SUMIFS(K:K,J:J,"NegK",H:H,H10814),"")</f>
        <v>0</v>
      </c>
      <c r="N10814" s="61" t="n">
        <f aca="false">IF(J10814="PosK",SUMIFS(K:K,J:J,"eDNA",H:H,H10814),"")</f>
        <v>0</v>
      </c>
      <c r="P10814" s="62" t="n">
        <f aca="false">IF(K10816="No Ct",0,K10816)</f>
        <v>0</v>
      </c>
      <c r="Q10814" s="62" t="n">
        <f aca="false">IF(K10817="No Ct",0,K10817)</f>
        <v>0</v>
      </c>
      <c r="R10814" s="0" t="str">
        <f aca="false">IF(AND(L10814&gt;0,M10814=0),"Valid","Invalid")</f>
        <v>Valid</v>
      </c>
      <c r="S10814" s="0" t="str">
        <f aca="false">IF(OR(P10814&gt;1,Q10814&gt;1),"Present","Absent")</f>
        <v>Absent</v>
      </c>
      <c r="T10814" s="63" t="str">
        <f aca="false">IF(OR(AND(P10814&gt;1,P10814&lt;41),AND(Q10814&gt;1,Q10814&lt;41)),"Ct&lt;41","Ct&gt;41")</f>
        <v>Ct&gt;41</v>
      </c>
      <c r="U10814" s="0" t="str">
        <f aca="false">I10814</f>
        <v>ButsnudetFroe</v>
      </c>
      <c r="V10814" s="0" t="str">
        <f aca="false">MID(F10814,10,9)</f>
        <v>DL2019061</v>
      </c>
      <c r="W10814" s="64" t="str">
        <f aca="false">V10814&amp;"_"&amp;U10814&amp;"_"&amp;R10814&amp;"_"&amp;S10814&amp;"_"&amp;T10814</f>
        <v>DL2019061_ButsnudetFroe_Valid_Absent_Ct&gt;41</v>
      </c>
    </row>
    <row r="10815" customFormat="false" ht="14.25" hidden="false" customHeight="false" outlineLevel="0" collapsed="false">
      <c r="A10815" s="0" t="s">
        <v>865</v>
      </c>
      <c r="B10815" s="52" t="s">
        <v>1213</v>
      </c>
      <c r="C10815" s="52" t="s">
        <v>747</v>
      </c>
      <c r="D10815" s="53" t="n">
        <v>0.1</v>
      </c>
      <c r="E10815" s="53" t="s">
        <v>748</v>
      </c>
      <c r="F10815" s="0" t="s">
        <v>1487</v>
      </c>
      <c r="G10815" s="0" t="str">
        <f aca="false">LEFT(B10815,2)</f>
        <v>16</v>
      </c>
      <c r="H10815" s="0" t="str">
        <f aca="false">I10815&amp;"_"&amp;G10815&amp;"_"&amp;F10815</f>
        <v>ButsnudetFroe_16_20191105_DL2019061_RoskildeHTX_koersel1</v>
      </c>
      <c r="I10815" s="61" t="str">
        <f aca="false">MID(RIGHT(B10815,LEN(B10815)-3),1,FIND("_",RIGHT(B10815,LEN(B10815)-3))-1)</f>
        <v>ButsnudetFroe</v>
      </c>
      <c r="J10815" s="61" t="str">
        <f aca="false">TRIM(SUBSTITUTE(RIGHT(B10815,FIND(I10815,B10815)+1),"_",""))</f>
        <v>NegK</v>
      </c>
      <c r="K10815" s="0" t="str">
        <f aca="false">IFERROR(VALUE(SUBSTITUTE(E10815,".",",")),E10815)</f>
        <v>No Ct</v>
      </c>
      <c r="L10815" s="61" t="str">
        <f aca="false">IF(J10815="PosK",SUMIFS(K:K,J:J,"PosK",H:H,H10815),"")</f>
        <v/>
      </c>
      <c r="M10815" s="61" t="str">
        <f aca="false">IF(J10815="PosK",SUMIFS(K:K,J:J,"NegK",H:H,H10815),"")</f>
        <v/>
      </c>
      <c r="N10815" s="61" t="str">
        <f aca="false">IF(J10815="PosK",SUMIFS(K:K,J:J,"eDNA",H:H,H10815),"")</f>
        <v/>
      </c>
    </row>
    <row r="10816" customFormat="false" ht="14.25" hidden="false" customHeight="false" outlineLevel="0" collapsed="false">
      <c r="A10816" s="0" t="s">
        <v>867</v>
      </c>
      <c r="B10816" s="52" t="s">
        <v>1214</v>
      </c>
      <c r="C10816" s="52" t="s">
        <v>751</v>
      </c>
      <c r="D10816" s="53" t="n">
        <v>0.1</v>
      </c>
      <c r="E10816" s="53" t="s">
        <v>748</v>
      </c>
      <c r="F10816" s="0" t="s">
        <v>1487</v>
      </c>
      <c r="G10816" s="0" t="str">
        <f aca="false">LEFT(B10816,2)</f>
        <v>16</v>
      </c>
      <c r="H10816" s="0" t="str">
        <f aca="false">I10816&amp;"_"&amp;G10816&amp;"_"&amp;F10816</f>
        <v>ButsnudetFroe_16_20191105_DL2019061_RoskildeHTX_koersel1</v>
      </c>
      <c r="I10816" s="61" t="str">
        <f aca="false">MID(RIGHT(B10816,LEN(B10816)-3),1,FIND("_",RIGHT(B10816,LEN(B10816)-3))-1)</f>
        <v>ButsnudetFroe</v>
      </c>
      <c r="J10816" s="61" t="str">
        <f aca="false">TRIM(SUBSTITUTE(RIGHT(B10816,FIND(I10816,B10816)+1),"_",""))</f>
        <v>eDNA</v>
      </c>
      <c r="K10816" s="0" t="str">
        <f aca="false">IFERROR(VALUE(SUBSTITUTE(E10816,".",",")),E10816)</f>
        <v>No Ct</v>
      </c>
      <c r="L10816" s="61" t="str">
        <f aca="false">IF(J10816="PosK",SUMIFS(K:K,J:J,"PosK",H:H,H10816),"")</f>
        <v/>
      </c>
      <c r="M10816" s="61" t="str">
        <f aca="false">IF(J10816="PosK",SUMIFS(K:K,J:J,"NegK",H:H,H10816),"")</f>
        <v/>
      </c>
      <c r="N10816" s="61" t="str">
        <f aca="false">IF(J10816="PosK",SUMIFS(K:K,J:J,"eDNA",H:H,H10816),"")</f>
        <v/>
      </c>
      <c r="Q10816" s="62"/>
    </row>
    <row r="10817" customFormat="false" ht="14.25" hidden="false" customHeight="false" outlineLevel="0" collapsed="false">
      <c r="A10817" s="0" t="s">
        <v>869</v>
      </c>
      <c r="B10817" s="52" t="s">
        <v>1214</v>
      </c>
      <c r="C10817" s="52" t="s">
        <v>751</v>
      </c>
      <c r="D10817" s="53" t="n">
        <v>0.1</v>
      </c>
      <c r="E10817" s="53" t="s">
        <v>748</v>
      </c>
      <c r="F10817" s="0" t="s">
        <v>1487</v>
      </c>
      <c r="G10817" s="0" t="str">
        <f aca="false">LEFT(B10817,2)</f>
        <v>16</v>
      </c>
      <c r="H10817" s="0" t="str">
        <f aca="false">I10817&amp;"_"&amp;G10817&amp;"_"&amp;F10817</f>
        <v>ButsnudetFroe_16_20191105_DL2019061_RoskildeHTX_koersel1</v>
      </c>
      <c r="I10817" s="61" t="str">
        <f aca="false">MID(RIGHT(B10817,LEN(B10817)-3),1,FIND("_",RIGHT(B10817,LEN(B10817)-3))-1)</f>
        <v>ButsnudetFroe</v>
      </c>
      <c r="J10817" s="61" t="str">
        <f aca="false">TRIM(SUBSTITUTE(RIGHT(B10817,FIND(I10817,B10817)+1),"_",""))</f>
        <v>eDNA</v>
      </c>
      <c r="K10817" s="0" t="str">
        <f aca="false">IFERROR(VALUE(SUBSTITUTE(E10817,".",",")),E10817)</f>
        <v>No Ct</v>
      </c>
      <c r="L10817" s="61" t="str">
        <f aca="false">IF(J10817="PosK",SUMIFS(K:K,J:J,"PosK",H:H,H10817),"")</f>
        <v/>
      </c>
      <c r="M10817" s="61" t="str">
        <f aca="false">IF(J10817="PosK",SUMIFS(K:K,J:J,"NegK",H:H,H10817),"")</f>
        <v/>
      </c>
      <c r="N10817" s="61" t="str">
        <f aca="false">IF(J10817="PosK",SUMIFS(K:K,J:J,"eDNA",H:H,H10817),"")</f>
        <v/>
      </c>
      <c r="P10817" s="62"/>
      <c r="T10817" s="63"/>
      <c r="W10817" s="64"/>
    </row>
    <row r="10818" customFormat="false" ht="14.25" hidden="false" customHeight="false" outlineLevel="0" collapsed="false">
      <c r="A10818" s="0" t="s">
        <v>870</v>
      </c>
      <c r="B10818" s="52" t="s">
        <v>996</v>
      </c>
      <c r="C10818" s="52" t="s">
        <v>743</v>
      </c>
      <c r="D10818" s="53" t="n">
        <v>0.1</v>
      </c>
      <c r="E10818" s="53" t="n">
        <v>35.46</v>
      </c>
      <c r="F10818" s="0" t="s">
        <v>1487</v>
      </c>
      <c r="G10818" s="0" t="str">
        <f aca="false">LEFT(B10818,2)</f>
        <v>17</v>
      </c>
      <c r="H10818" s="0" t="str">
        <f aca="false">I10818&amp;"_"&amp;G10818&amp;"_"&amp;F10818</f>
        <v>ButsnudetFroe_17_20191105_DL2019061_RoskildeHTX_koersel1</v>
      </c>
      <c r="I10818" s="61" t="str">
        <f aca="false">MID(RIGHT(B10818,LEN(B10818)-3),1,FIND("_",RIGHT(B10818,LEN(B10818)-3))-1)</f>
        <v>ButsnudetFroe</v>
      </c>
      <c r="J10818" s="61" t="str">
        <f aca="false">TRIM(SUBSTITUTE(RIGHT(B10818,FIND(I10818,B10818)+1),"_",""))</f>
        <v>PosK</v>
      </c>
      <c r="K10818" s="0" t="n">
        <f aca="false">IFERROR(VALUE(SUBSTITUTE(E10818,".",",")),E10818)</f>
        <v>35.46</v>
      </c>
      <c r="L10818" s="61" t="n">
        <f aca="false">IF(J10818="PosK",SUMIFS(K:K,J:J,"PosK",H:H,H10818),"")</f>
        <v>35.46</v>
      </c>
      <c r="M10818" s="61" t="n">
        <f aca="false">IF(J10818="PosK",SUMIFS(K:K,J:J,"NegK",H:H,H10818),"")</f>
        <v>0</v>
      </c>
      <c r="N10818" s="61" t="n">
        <f aca="false">IF(J10818="PosK",SUMIFS(K:K,J:J,"eDNA",H:H,H10818),"")</f>
        <v>0</v>
      </c>
      <c r="P10818" s="62" t="n">
        <f aca="false">IF(K10820="No Ct",0,K10820)</f>
        <v>0</v>
      </c>
      <c r="Q10818" s="62" t="n">
        <f aca="false">IF(K10821="No Ct",0,K10821)</f>
        <v>0</v>
      </c>
      <c r="R10818" s="0" t="str">
        <f aca="false">IF(AND(L10818&gt;0,M10818=0),"Valid","Invalid")</f>
        <v>Valid</v>
      </c>
      <c r="S10818" s="0" t="str">
        <f aca="false">IF(OR(P10818&gt;1,Q10818&gt;1),"Present","Absent")</f>
        <v>Absent</v>
      </c>
      <c r="T10818" s="63" t="str">
        <f aca="false">IF(OR(AND(P10818&gt;1,P10818&lt;41),AND(Q10818&gt;1,Q10818&lt;41)),"Ct&lt;41","Ct&gt;41")</f>
        <v>Ct&gt;41</v>
      </c>
      <c r="U10818" s="0" t="str">
        <f aca="false">I10818</f>
        <v>ButsnudetFroe</v>
      </c>
      <c r="V10818" s="0" t="str">
        <f aca="false">MID(F10818,10,9)</f>
        <v>DL2019061</v>
      </c>
      <c r="W10818" s="64" t="str">
        <f aca="false">V10818&amp;"_"&amp;U10818&amp;"_"&amp;R10818&amp;"_"&amp;S10818&amp;"_"&amp;T10818</f>
        <v>DL2019061_ButsnudetFroe_Valid_Absent_Ct&gt;41</v>
      </c>
    </row>
    <row r="10819" customFormat="false" ht="14.25" hidden="false" customHeight="false" outlineLevel="0" collapsed="false">
      <c r="A10819" s="0" t="s">
        <v>872</v>
      </c>
      <c r="B10819" s="52" t="s">
        <v>997</v>
      </c>
      <c r="C10819" s="52" t="s">
        <v>747</v>
      </c>
      <c r="D10819" s="53" t="n">
        <v>0.1</v>
      </c>
      <c r="E10819" s="53" t="s">
        <v>748</v>
      </c>
      <c r="F10819" s="0" t="s">
        <v>1487</v>
      </c>
      <c r="G10819" s="0" t="str">
        <f aca="false">LEFT(B10819,2)</f>
        <v>17</v>
      </c>
      <c r="H10819" s="0" t="str">
        <f aca="false">I10819&amp;"_"&amp;G10819&amp;"_"&amp;F10819</f>
        <v>ButsnudetFroe_17_20191105_DL2019061_RoskildeHTX_koersel1</v>
      </c>
      <c r="I10819" s="61" t="str">
        <f aca="false">MID(RIGHT(B10819,LEN(B10819)-3),1,FIND("_",RIGHT(B10819,LEN(B10819)-3))-1)</f>
        <v>ButsnudetFroe</v>
      </c>
      <c r="J10819" s="61" t="str">
        <f aca="false">TRIM(SUBSTITUTE(RIGHT(B10819,FIND(I10819,B10819)+1),"_",""))</f>
        <v>NegK</v>
      </c>
      <c r="K10819" s="0" t="str">
        <f aca="false">IFERROR(VALUE(SUBSTITUTE(E10819,".",",")),E10819)</f>
        <v>No Ct</v>
      </c>
      <c r="L10819" s="61" t="str">
        <f aca="false">IF(J10819="PosK",SUMIFS(K:K,J:J,"PosK",H:H,H10819),"")</f>
        <v/>
      </c>
      <c r="M10819" s="61" t="str">
        <f aca="false">IF(J10819="PosK",SUMIFS(K:K,J:J,"NegK",H:H,H10819),"")</f>
        <v/>
      </c>
      <c r="N10819" s="61" t="str">
        <f aca="false">IF(J10819="PosK",SUMIFS(K:K,J:J,"eDNA",H:H,H10819),"")</f>
        <v/>
      </c>
    </row>
    <row r="10820" customFormat="false" ht="14.25" hidden="false" customHeight="false" outlineLevel="0" collapsed="false">
      <c r="A10820" s="0" t="s">
        <v>874</v>
      </c>
      <c r="B10820" s="52" t="s">
        <v>998</v>
      </c>
      <c r="C10820" s="52" t="s">
        <v>751</v>
      </c>
      <c r="D10820" s="53" t="n">
        <v>0.1</v>
      </c>
      <c r="E10820" s="53" t="s">
        <v>748</v>
      </c>
      <c r="F10820" s="0" t="s">
        <v>1487</v>
      </c>
      <c r="G10820" s="0" t="str">
        <f aca="false">LEFT(B10820,2)</f>
        <v>17</v>
      </c>
      <c r="H10820" s="0" t="str">
        <f aca="false">I10820&amp;"_"&amp;G10820&amp;"_"&amp;F10820</f>
        <v>ButsnudetFroe_17_20191105_DL2019061_RoskildeHTX_koersel1</v>
      </c>
      <c r="I10820" s="61" t="str">
        <f aca="false">MID(RIGHT(B10820,LEN(B10820)-3),1,FIND("_",RIGHT(B10820,LEN(B10820)-3))-1)</f>
        <v>ButsnudetFroe</v>
      </c>
      <c r="J10820" s="61" t="str">
        <f aca="false">TRIM(SUBSTITUTE(RIGHT(B10820,FIND(I10820,B10820)+1),"_",""))</f>
        <v>eDNA</v>
      </c>
      <c r="K10820" s="0" t="str">
        <f aca="false">IFERROR(VALUE(SUBSTITUTE(E10820,".",",")),E10820)</f>
        <v>No Ct</v>
      </c>
      <c r="L10820" s="61" t="str">
        <f aca="false">IF(J10820="PosK",SUMIFS(K:K,J:J,"PosK",H:H,H10820),"")</f>
        <v/>
      </c>
      <c r="M10820" s="61" t="str">
        <f aca="false">IF(J10820="PosK",SUMIFS(K:K,J:J,"NegK",H:H,H10820),"")</f>
        <v/>
      </c>
      <c r="N10820" s="61" t="str">
        <f aca="false">IF(J10820="PosK",SUMIFS(K:K,J:J,"eDNA",H:H,H10820),"")</f>
        <v/>
      </c>
      <c r="Q10820" s="62"/>
    </row>
    <row r="10821" customFormat="false" ht="14.25" hidden="false" customHeight="false" outlineLevel="0" collapsed="false">
      <c r="A10821" s="0" t="s">
        <v>876</v>
      </c>
      <c r="B10821" s="52" t="s">
        <v>998</v>
      </c>
      <c r="C10821" s="52" t="s">
        <v>751</v>
      </c>
      <c r="D10821" s="53" t="n">
        <v>0.1</v>
      </c>
      <c r="E10821" s="53" t="s">
        <v>748</v>
      </c>
      <c r="F10821" s="0" t="s">
        <v>1487</v>
      </c>
      <c r="G10821" s="0" t="str">
        <f aca="false">LEFT(B10821,2)</f>
        <v>17</v>
      </c>
      <c r="H10821" s="0" t="str">
        <f aca="false">I10821&amp;"_"&amp;G10821&amp;"_"&amp;F10821</f>
        <v>ButsnudetFroe_17_20191105_DL2019061_RoskildeHTX_koersel1</v>
      </c>
      <c r="I10821" s="61" t="str">
        <f aca="false">MID(RIGHT(B10821,LEN(B10821)-3),1,FIND("_",RIGHT(B10821,LEN(B10821)-3))-1)</f>
        <v>ButsnudetFroe</v>
      </c>
      <c r="J10821" s="61" t="str">
        <f aca="false">TRIM(SUBSTITUTE(RIGHT(B10821,FIND(I10821,B10821)+1),"_",""))</f>
        <v>eDNA</v>
      </c>
      <c r="K10821" s="0" t="str">
        <f aca="false">IFERROR(VALUE(SUBSTITUTE(E10821,".",",")),E10821)</f>
        <v>No Ct</v>
      </c>
      <c r="L10821" s="61" t="str">
        <f aca="false">IF(J10821="PosK",SUMIFS(K:K,J:J,"PosK",H:H,H10821),"")</f>
        <v/>
      </c>
      <c r="M10821" s="61" t="str">
        <f aca="false">IF(J10821="PosK",SUMIFS(K:K,J:J,"NegK",H:H,H10821),"")</f>
        <v/>
      </c>
      <c r="N10821" s="61" t="str">
        <f aca="false">IF(J10821="PosK",SUMIFS(K:K,J:J,"eDNA",H:H,H10821),"")</f>
        <v/>
      </c>
      <c r="P10821" s="62"/>
      <c r="T10821" s="63"/>
      <c r="W10821" s="64"/>
    </row>
    <row r="10822" customFormat="false" ht="14.25" hidden="false" customHeight="false" outlineLevel="0" collapsed="false">
      <c r="A10822" s="0" t="s">
        <v>877</v>
      </c>
      <c r="B10822" s="52" t="s">
        <v>1215</v>
      </c>
      <c r="C10822" s="52" t="s">
        <v>743</v>
      </c>
      <c r="D10822" s="53" t="n">
        <v>0.1</v>
      </c>
      <c r="E10822" s="53" t="n">
        <v>28.43</v>
      </c>
      <c r="F10822" s="0" t="s">
        <v>1487</v>
      </c>
      <c r="G10822" s="0" t="str">
        <f aca="false">LEFT(B10822,2)</f>
        <v>18</v>
      </c>
      <c r="H10822" s="0" t="str">
        <f aca="false">I10822&amp;"_"&amp;G10822&amp;"_"&amp;F10822</f>
        <v>LilleVandsalamander_18_20191105_DL2019061_RoskildeHTX_koersel1</v>
      </c>
      <c r="I10822" s="61" t="str">
        <f aca="false">MID(RIGHT(B10822,LEN(B10822)-3),1,FIND("_",RIGHT(B10822,LEN(B10822)-3))-1)</f>
        <v>LilleVandsalamander</v>
      </c>
      <c r="J10822" s="61" t="str">
        <f aca="false">TRIM(SUBSTITUTE(RIGHT(B10822,FIND(I10822,B10822)+1),"_",""))</f>
        <v>PosK</v>
      </c>
      <c r="K10822" s="0" t="n">
        <f aca="false">IFERROR(VALUE(SUBSTITUTE(E10822,".",",")),E10822)</f>
        <v>28.43</v>
      </c>
      <c r="L10822" s="61" t="n">
        <f aca="false">IF(J10822="PosK",SUMIFS(K:K,J:J,"PosK",H:H,H10822),"")</f>
        <v>28.43</v>
      </c>
      <c r="M10822" s="61" t="n">
        <f aca="false">IF(J10822="PosK",SUMIFS(K:K,J:J,"NegK",H:H,H10822),"")</f>
        <v>0</v>
      </c>
      <c r="N10822" s="61" t="n">
        <f aca="false">IF(J10822="PosK",SUMIFS(K:K,J:J,"eDNA",H:H,H10822),"")</f>
        <v>39.01</v>
      </c>
      <c r="P10822" s="62" t="n">
        <f aca="false">IF(K10824="No Ct",0,K10824)</f>
        <v>0</v>
      </c>
      <c r="Q10822" s="62" t="n">
        <f aca="false">IF(K10825="No Ct",0,K10825)</f>
        <v>39.01</v>
      </c>
      <c r="R10822" s="0" t="str">
        <f aca="false">IF(AND(L10822&gt;0,M10822=0),"Valid","Invalid")</f>
        <v>Valid</v>
      </c>
      <c r="S10822" s="0" t="str">
        <f aca="false">IF(OR(P10822&gt;1,Q10822&gt;1),"Present","Absent")</f>
        <v>Present</v>
      </c>
      <c r="T10822" s="63" t="str">
        <f aca="false">IF(OR(AND(P10822&gt;1,P10822&lt;41),AND(Q10822&gt;1,Q10822&lt;41)),"Ct&lt;41","Ct&gt;41")</f>
        <v>Ct&lt;41</v>
      </c>
      <c r="U10822" s="0" t="str">
        <f aca="false">I10822</f>
        <v>LilleVandsalamander</v>
      </c>
      <c r="V10822" s="0" t="str">
        <f aca="false">MID(F10822,10,9)</f>
        <v>DL2019061</v>
      </c>
      <c r="W10822" s="64" t="str">
        <f aca="false">V10822&amp;"_"&amp;U10822&amp;"_"&amp;R10822&amp;"_"&amp;S10822&amp;"_"&amp;T10822</f>
        <v>DL2019061_LilleVandsalamander_Valid_Present_Ct&lt;41</v>
      </c>
    </row>
    <row r="10823" customFormat="false" ht="14.25" hidden="false" customHeight="false" outlineLevel="0" collapsed="false">
      <c r="A10823" s="0" t="s">
        <v>879</v>
      </c>
      <c r="B10823" s="52" t="s">
        <v>1216</v>
      </c>
      <c r="C10823" s="52" t="s">
        <v>747</v>
      </c>
      <c r="D10823" s="53" t="n">
        <v>0.1</v>
      </c>
      <c r="E10823" s="53" t="s">
        <v>748</v>
      </c>
      <c r="F10823" s="0" t="s">
        <v>1487</v>
      </c>
      <c r="G10823" s="0" t="str">
        <f aca="false">LEFT(B10823,2)</f>
        <v>18</v>
      </c>
      <c r="H10823" s="0" t="str">
        <f aca="false">I10823&amp;"_"&amp;G10823&amp;"_"&amp;F10823</f>
        <v>LilleVandsalamander_18_20191105_DL2019061_RoskildeHTX_koersel1</v>
      </c>
      <c r="I10823" s="61" t="str">
        <f aca="false">MID(RIGHT(B10823,LEN(B10823)-3),1,FIND("_",RIGHT(B10823,LEN(B10823)-3))-1)</f>
        <v>LilleVandsalamander</v>
      </c>
      <c r="J10823" s="61" t="str">
        <f aca="false">TRIM(SUBSTITUTE(RIGHT(B10823,FIND(I10823,B10823)+1),"_",""))</f>
        <v>NegK</v>
      </c>
      <c r="K10823" s="0" t="str">
        <f aca="false">IFERROR(VALUE(SUBSTITUTE(E10823,".",",")),E10823)</f>
        <v>No Ct</v>
      </c>
      <c r="L10823" s="61" t="str">
        <f aca="false">IF(J10823="PosK",SUMIFS(K:K,J:J,"PosK",H:H,H10823),"")</f>
        <v/>
      </c>
      <c r="M10823" s="61" t="str">
        <f aca="false">IF(J10823="PosK",SUMIFS(K:K,J:J,"NegK",H:H,H10823),"")</f>
        <v/>
      </c>
      <c r="N10823" s="61" t="str">
        <f aca="false">IF(J10823="PosK",SUMIFS(K:K,J:J,"eDNA",H:H,H10823),"")</f>
        <v/>
      </c>
    </row>
    <row r="10824" customFormat="false" ht="14.25" hidden="false" customHeight="false" outlineLevel="0" collapsed="false">
      <c r="A10824" s="0" t="s">
        <v>881</v>
      </c>
      <c r="B10824" s="52" t="s">
        <v>1217</v>
      </c>
      <c r="C10824" s="52" t="s">
        <v>751</v>
      </c>
      <c r="D10824" s="53" t="n">
        <v>0.1</v>
      </c>
      <c r="E10824" s="53" t="s">
        <v>748</v>
      </c>
      <c r="F10824" s="0" t="s">
        <v>1487</v>
      </c>
      <c r="G10824" s="0" t="str">
        <f aca="false">LEFT(B10824,2)</f>
        <v>18</v>
      </c>
      <c r="H10824" s="0" t="str">
        <f aca="false">I10824&amp;"_"&amp;G10824&amp;"_"&amp;F10824</f>
        <v>LilleVandsalamander_18_20191105_DL2019061_RoskildeHTX_koersel1</v>
      </c>
      <c r="I10824" s="61" t="str">
        <f aca="false">MID(RIGHT(B10824,LEN(B10824)-3),1,FIND("_",RIGHT(B10824,LEN(B10824)-3))-1)</f>
        <v>LilleVandsalamander</v>
      </c>
      <c r="J10824" s="61" t="str">
        <f aca="false">TRIM(SUBSTITUTE(RIGHT(B10824,FIND(I10824,B10824)+1),"_",""))</f>
        <v>eDNA</v>
      </c>
      <c r="K10824" s="0" t="str">
        <f aca="false">IFERROR(VALUE(SUBSTITUTE(E10824,".",",")),E10824)</f>
        <v>No Ct</v>
      </c>
      <c r="L10824" s="61" t="str">
        <f aca="false">IF(J10824="PosK",SUMIFS(K:K,J:J,"PosK",H:H,H10824),"")</f>
        <v/>
      </c>
      <c r="M10824" s="61" t="str">
        <f aca="false">IF(J10824="PosK",SUMIFS(K:K,J:J,"NegK",H:H,H10824),"")</f>
        <v/>
      </c>
      <c r="N10824" s="61" t="str">
        <f aca="false">IF(J10824="PosK",SUMIFS(K:K,J:J,"eDNA",H:H,H10824),"")</f>
        <v/>
      </c>
      <c r="Q10824" s="62"/>
    </row>
    <row r="10825" customFormat="false" ht="14.25" hidden="false" customHeight="false" outlineLevel="0" collapsed="false">
      <c r="A10825" s="0" t="s">
        <v>883</v>
      </c>
      <c r="B10825" s="52" t="s">
        <v>1217</v>
      </c>
      <c r="C10825" s="52" t="s">
        <v>751</v>
      </c>
      <c r="D10825" s="53" t="n">
        <v>0.1</v>
      </c>
      <c r="E10825" s="53" t="n">
        <v>39.01</v>
      </c>
      <c r="F10825" s="0" t="s">
        <v>1487</v>
      </c>
      <c r="G10825" s="0" t="str">
        <f aca="false">LEFT(B10825,2)</f>
        <v>18</v>
      </c>
      <c r="H10825" s="0" t="str">
        <f aca="false">I10825&amp;"_"&amp;G10825&amp;"_"&amp;F10825</f>
        <v>LilleVandsalamander_18_20191105_DL2019061_RoskildeHTX_koersel1</v>
      </c>
      <c r="I10825" s="61" t="str">
        <f aca="false">MID(RIGHT(B10825,LEN(B10825)-3),1,FIND("_",RIGHT(B10825,LEN(B10825)-3))-1)</f>
        <v>LilleVandsalamander</v>
      </c>
      <c r="J10825" s="61" t="str">
        <f aca="false">TRIM(SUBSTITUTE(RIGHT(B10825,FIND(I10825,B10825)+1),"_",""))</f>
        <v>eDNA</v>
      </c>
      <c r="K10825" s="0" t="n">
        <f aca="false">IFERROR(VALUE(SUBSTITUTE(E10825,".",",")),E10825)</f>
        <v>39.01</v>
      </c>
      <c r="L10825" s="61" t="str">
        <f aca="false">IF(J10825="PosK",SUMIFS(K:K,J:J,"PosK",H:H,H10825),"")</f>
        <v/>
      </c>
      <c r="M10825" s="61" t="str">
        <f aca="false">IF(J10825="PosK",SUMIFS(K:K,J:J,"NegK",H:H,H10825),"")</f>
        <v/>
      </c>
      <c r="N10825" s="61" t="str">
        <f aca="false">IF(J10825="PosK",SUMIFS(K:K,J:J,"eDNA",H:H,H10825),"")</f>
        <v/>
      </c>
      <c r="P10825" s="62"/>
      <c r="T10825" s="63"/>
      <c r="W10825" s="64"/>
    </row>
    <row r="10826" customFormat="false" ht="14.25" hidden="false" customHeight="false" outlineLevel="0" collapsed="false">
      <c r="A10826" s="0" t="s">
        <v>884</v>
      </c>
      <c r="B10826" s="52" t="s">
        <v>1002</v>
      </c>
      <c r="C10826" s="52" t="s">
        <v>743</v>
      </c>
      <c r="D10826" s="53" t="n">
        <v>0.1</v>
      </c>
      <c r="E10826" s="53" t="n">
        <v>27.08</v>
      </c>
      <c r="F10826" s="0" t="s">
        <v>1487</v>
      </c>
      <c r="G10826" s="0" t="str">
        <f aca="false">LEFT(B10826,2)</f>
        <v>19</v>
      </c>
      <c r="H10826" s="0" t="str">
        <f aca="false">I10826&amp;"_"&amp;G10826&amp;"_"&amp;F10826</f>
        <v>LilleVandsalamander_19_20191105_DL2019061_RoskildeHTX_koersel1</v>
      </c>
      <c r="I10826" s="61" t="str">
        <f aca="false">MID(RIGHT(B10826,LEN(B10826)-3),1,FIND("_",RIGHT(B10826,LEN(B10826)-3))-1)</f>
        <v>LilleVandsalamander</v>
      </c>
      <c r="J10826" s="61" t="str">
        <f aca="false">TRIM(SUBSTITUTE(RIGHT(B10826,FIND(I10826,B10826)+1),"_",""))</f>
        <v>PosK</v>
      </c>
      <c r="K10826" s="0" t="n">
        <f aca="false">IFERROR(VALUE(SUBSTITUTE(E10826,".",",")),E10826)</f>
        <v>27.08</v>
      </c>
      <c r="L10826" s="61" t="n">
        <f aca="false">IF(J10826="PosK",SUMIFS(K:K,J:J,"PosK",H:H,H10826),"")</f>
        <v>27.08</v>
      </c>
      <c r="M10826" s="61" t="n">
        <f aca="false">IF(J10826="PosK",SUMIFS(K:K,J:J,"NegK",H:H,H10826),"")</f>
        <v>0</v>
      </c>
      <c r="N10826" s="61" t="n">
        <f aca="false">IF(J10826="PosK",SUMIFS(K:K,J:J,"eDNA",H:H,H10826),"")</f>
        <v>39.42</v>
      </c>
      <c r="P10826" s="62" t="n">
        <f aca="false">IF(K10828="No Ct",0,K10828)</f>
        <v>0</v>
      </c>
      <c r="Q10826" s="62" t="n">
        <f aca="false">IF(K10829="No Ct",0,K10829)</f>
        <v>39.42</v>
      </c>
      <c r="R10826" s="0" t="str">
        <f aca="false">IF(AND(L10826&gt;0,M10826=0),"Valid","Invalid")</f>
        <v>Valid</v>
      </c>
      <c r="S10826" s="0" t="str">
        <f aca="false">IF(OR(P10826&gt;1,Q10826&gt;1),"Present","Absent")</f>
        <v>Present</v>
      </c>
      <c r="T10826" s="63" t="str">
        <f aca="false">IF(OR(AND(P10826&gt;1,P10826&lt;41),AND(Q10826&gt;1,Q10826&lt;41)),"Ct&lt;41","Ct&gt;41")</f>
        <v>Ct&lt;41</v>
      </c>
      <c r="U10826" s="0" t="str">
        <f aca="false">I10826</f>
        <v>LilleVandsalamander</v>
      </c>
      <c r="V10826" s="0" t="str">
        <f aca="false">MID(F10826,10,9)</f>
        <v>DL2019061</v>
      </c>
      <c r="W10826" s="64" t="str">
        <f aca="false">V10826&amp;"_"&amp;U10826&amp;"_"&amp;R10826&amp;"_"&amp;S10826&amp;"_"&amp;T10826</f>
        <v>DL2019061_LilleVandsalamander_Valid_Present_Ct&lt;41</v>
      </c>
    </row>
    <row r="10827" customFormat="false" ht="14.25" hidden="false" customHeight="false" outlineLevel="0" collapsed="false">
      <c r="A10827" s="0" t="s">
        <v>886</v>
      </c>
      <c r="B10827" s="52" t="s">
        <v>1003</v>
      </c>
      <c r="C10827" s="52" t="s">
        <v>747</v>
      </c>
      <c r="D10827" s="53" t="n">
        <v>0.1</v>
      </c>
      <c r="E10827" s="53" t="s">
        <v>748</v>
      </c>
      <c r="F10827" s="0" t="s">
        <v>1487</v>
      </c>
      <c r="G10827" s="0" t="str">
        <f aca="false">LEFT(B10827,2)</f>
        <v>19</v>
      </c>
      <c r="H10827" s="0" t="str">
        <f aca="false">I10827&amp;"_"&amp;G10827&amp;"_"&amp;F10827</f>
        <v>LilleVandsalamander_19_20191105_DL2019061_RoskildeHTX_koersel1</v>
      </c>
      <c r="I10827" s="61" t="str">
        <f aca="false">MID(RIGHT(B10827,LEN(B10827)-3),1,FIND("_",RIGHT(B10827,LEN(B10827)-3))-1)</f>
        <v>LilleVandsalamander</v>
      </c>
      <c r="J10827" s="61" t="str">
        <f aca="false">TRIM(SUBSTITUTE(RIGHT(B10827,FIND(I10827,B10827)+1),"_",""))</f>
        <v>NegK</v>
      </c>
      <c r="K10827" s="0" t="str">
        <f aca="false">IFERROR(VALUE(SUBSTITUTE(E10827,".",",")),E10827)</f>
        <v>No Ct</v>
      </c>
      <c r="L10827" s="61" t="str">
        <f aca="false">IF(J10827="PosK",SUMIFS(K:K,J:J,"PosK",H:H,H10827),"")</f>
        <v/>
      </c>
      <c r="M10827" s="61" t="str">
        <f aca="false">IF(J10827="PosK",SUMIFS(K:K,J:J,"NegK",H:H,H10827),"")</f>
        <v/>
      </c>
      <c r="N10827" s="61" t="str">
        <f aca="false">IF(J10827="PosK",SUMIFS(K:K,J:J,"eDNA",H:H,H10827),"")</f>
        <v/>
      </c>
    </row>
    <row r="10828" customFormat="false" ht="14.25" hidden="false" customHeight="false" outlineLevel="0" collapsed="false">
      <c r="A10828" s="0" t="s">
        <v>888</v>
      </c>
      <c r="B10828" s="52" t="s">
        <v>1004</v>
      </c>
      <c r="C10828" s="52" t="s">
        <v>751</v>
      </c>
      <c r="D10828" s="53" t="n">
        <v>0.1</v>
      </c>
      <c r="E10828" s="53" t="s">
        <v>748</v>
      </c>
      <c r="F10828" s="0" t="s">
        <v>1487</v>
      </c>
      <c r="G10828" s="0" t="str">
        <f aca="false">LEFT(B10828,2)</f>
        <v>19</v>
      </c>
      <c r="H10828" s="0" t="str">
        <f aca="false">I10828&amp;"_"&amp;G10828&amp;"_"&amp;F10828</f>
        <v>LilleVandsalamander_19_20191105_DL2019061_RoskildeHTX_koersel1</v>
      </c>
      <c r="I10828" s="61" t="str">
        <f aca="false">MID(RIGHT(B10828,LEN(B10828)-3),1,FIND("_",RIGHT(B10828,LEN(B10828)-3))-1)</f>
        <v>LilleVandsalamander</v>
      </c>
      <c r="J10828" s="61" t="str">
        <f aca="false">TRIM(SUBSTITUTE(RIGHT(B10828,FIND(I10828,B10828)+1),"_",""))</f>
        <v>eDNA</v>
      </c>
      <c r="K10828" s="0" t="str">
        <f aca="false">IFERROR(VALUE(SUBSTITUTE(E10828,".",",")),E10828)</f>
        <v>No Ct</v>
      </c>
      <c r="L10828" s="61" t="str">
        <f aca="false">IF(J10828="PosK",SUMIFS(K:K,J:J,"PosK",H:H,H10828),"")</f>
        <v/>
      </c>
      <c r="M10828" s="61" t="str">
        <f aca="false">IF(J10828="PosK",SUMIFS(K:K,J:J,"NegK",H:H,H10828),"")</f>
        <v/>
      </c>
      <c r="N10828" s="61" t="str">
        <f aca="false">IF(J10828="PosK",SUMIFS(K:K,J:J,"eDNA",H:H,H10828),"")</f>
        <v/>
      </c>
      <c r="Q10828" s="62"/>
    </row>
    <row r="10829" customFormat="false" ht="14.25" hidden="false" customHeight="false" outlineLevel="0" collapsed="false">
      <c r="A10829" s="0" t="s">
        <v>890</v>
      </c>
      <c r="B10829" s="52" t="s">
        <v>1004</v>
      </c>
      <c r="C10829" s="52" t="s">
        <v>751</v>
      </c>
      <c r="D10829" s="53" t="n">
        <v>0.1</v>
      </c>
      <c r="E10829" s="53" t="n">
        <v>39.42</v>
      </c>
      <c r="F10829" s="0" t="s">
        <v>1487</v>
      </c>
      <c r="G10829" s="0" t="str">
        <f aca="false">LEFT(B10829,2)</f>
        <v>19</v>
      </c>
      <c r="H10829" s="0" t="str">
        <f aca="false">I10829&amp;"_"&amp;G10829&amp;"_"&amp;F10829</f>
        <v>LilleVandsalamander_19_20191105_DL2019061_RoskildeHTX_koersel1</v>
      </c>
      <c r="I10829" s="61" t="str">
        <f aca="false">MID(RIGHT(B10829,LEN(B10829)-3),1,FIND("_",RIGHT(B10829,LEN(B10829)-3))-1)</f>
        <v>LilleVandsalamander</v>
      </c>
      <c r="J10829" s="61" t="str">
        <f aca="false">TRIM(SUBSTITUTE(RIGHT(B10829,FIND(I10829,B10829)+1),"_",""))</f>
        <v>eDNA</v>
      </c>
      <c r="K10829" s="0" t="n">
        <f aca="false">IFERROR(VALUE(SUBSTITUTE(E10829,".",",")),E10829)</f>
        <v>39.42</v>
      </c>
      <c r="L10829" s="61" t="str">
        <f aca="false">IF(J10829="PosK",SUMIFS(K:K,J:J,"PosK",H:H,H10829),"")</f>
        <v/>
      </c>
      <c r="M10829" s="61" t="str">
        <f aca="false">IF(J10829="PosK",SUMIFS(K:K,J:J,"NegK",H:H,H10829),"")</f>
        <v/>
      </c>
      <c r="N10829" s="61" t="str">
        <f aca="false">IF(J10829="PosK",SUMIFS(K:K,J:J,"eDNA",H:H,H10829),"")</f>
        <v/>
      </c>
      <c r="P10829" s="62"/>
      <c r="T10829" s="63"/>
      <c r="W10829" s="64"/>
    </row>
    <row r="10830" customFormat="false" ht="14.25" hidden="false" customHeight="false" outlineLevel="0" collapsed="false">
      <c r="A10830" s="0" t="s">
        <v>891</v>
      </c>
      <c r="B10830" s="52" t="s">
        <v>1218</v>
      </c>
      <c r="C10830" s="52" t="s">
        <v>743</v>
      </c>
      <c r="D10830" s="53" t="n">
        <v>0.1</v>
      </c>
      <c r="E10830" s="53" t="n">
        <v>32.19</v>
      </c>
      <c r="F10830" s="0" t="s">
        <v>1487</v>
      </c>
      <c r="G10830" s="0" t="str">
        <f aca="false">LEFT(B10830,2)</f>
        <v>20</v>
      </c>
      <c r="H10830" s="0" t="str">
        <f aca="false">I10830&amp;"_"&amp;G10830&amp;"_"&amp;F10830</f>
        <v>Skalle_20_20191105_DL2019061_RoskildeHTX_koersel1</v>
      </c>
      <c r="I10830" s="61" t="str">
        <f aca="false">MID(RIGHT(B10830,LEN(B10830)-3),1,FIND("_",RIGHT(B10830,LEN(B10830)-3))-1)</f>
        <v>Skalle</v>
      </c>
      <c r="J10830" s="61" t="str">
        <f aca="false">TRIM(SUBSTITUTE(RIGHT(B10830,FIND(I10830,B10830)+1),"_",""))</f>
        <v>PosK</v>
      </c>
      <c r="K10830" s="0" t="n">
        <f aca="false">IFERROR(VALUE(SUBSTITUTE(E10830,".",",")),E10830)</f>
        <v>32.19</v>
      </c>
      <c r="L10830" s="61" t="n">
        <f aca="false">IF(J10830="PosK",SUMIFS(K:K,J:J,"PosK",H:H,H10830),"")</f>
        <v>32.19</v>
      </c>
      <c r="M10830" s="61" t="n">
        <f aca="false">IF(J10830="PosK",SUMIFS(K:K,J:J,"NegK",H:H,H10830),"")</f>
        <v>0</v>
      </c>
      <c r="N10830" s="61" t="n">
        <f aca="false">IF(J10830="PosK",SUMIFS(K:K,J:J,"eDNA",H:H,H10830),"")</f>
        <v>37.05</v>
      </c>
      <c r="P10830" s="62" t="n">
        <f aca="false">IF(K10832="No Ct",0,K10832)</f>
        <v>0</v>
      </c>
      <c r="Q10830" s="62" t="n">
        <f aca="false">IF(K10833="No Ct",0,K10833)</f>
        <v>37.05</v>
      </c>
      <c r="R10830" s="0" t="str">
        <f aca="false">IF(AND(L10830&gt;0,M10830=0),"Valid","Invalid")</f>
        <v>Valid</v>
      </c>
      <c r="S10830" s="0" t="str">
        <f aca="false">IF(OR(P10830&gt;1,Q10830&gt;1),"Present","Absent")</f>
        <v>Present</v>
      </c>
      <c r="T10830" s="63" t="str">
        <f aca="false">IF(OR(AND(P10830&gt;1,P10830&lt;41),AND(Q10830&gt;1,Q10830&lt;41)),"Ct&lt;41","Ct&gt;41")</f>
        <v>Ct&lt;41</v>
      </c>
      <c r="U10830" s="0" t="str">
        <f aca="false">I10830</f>
        <v>Skalle</v>
      </c>
      <c r="V10830" s="0" t="str">
        <f aca="false">MID(F10830,10,9)</f>
        <v>DL2019061</v>
      </c>
      <c r="W10830" s="64" t="str">
        <f aca="false">V10830&amp;"_"&amp;U10830&amp;"_"&amp;R10830&amp;"_"&amp;S10830&amp;"_"&amp;T10830</f>
        <v>DL2019061_Skalle_Valid_Present_Ct&lt;41</v>
      </c>
    </row>
    <row r="10831" customFormat="false" ht="14.25" hidden="false" customHeight="false" outlineLevel="0" collapsed="false">
      <c r="A10831" s="0" t="s">
        <v>893</v>
      </c>
      <c r="B10831" s="52" t="s">
        <v>1219</v>
      </c>
      <c r="C10831" s="52" t="s">
        <v>747</v>
      </c>
      <c r="D10831" s="53" t="n">
        <v>0.1</v>
      </c>
      <c r="E10831" s="53" t="s">
        <v>748</v>
      </c>
      <c r="F10831" s="0" t="s">
        <v>1487</v>
      </c>
      <c r="G10831" s="0" t="str">
        <f aca="false">LEFT(B10831,2)</f>
        <v>20</v>
      </c>
      <c r="H10831" s="0" t="str">
        <f aca="false">I10831&amp;"_"&amp;G10831&amp;"_"&amp;F10831</f>
        <v>Skalle_20_20191105_DL2019061_RoskildeHTX_koersel1</v>
      </c>
      <c r="I10831" s="61" t="str">
        <f aca="false">MID(RIGHT(B10831,LEN(B10831)-3),1,FIND("_",RIGHT(B10831,LEN(B10831)-3))-1)</f>
        <v>Skalle</v>
      </c>
      <c r="J10831" s="61" t="str">
        <f aca="false">TRIM(SUBSTITUTE(RIGHT(B10831,FIND(I10831,B10831)+1),"_",""))</f>
        <v>NegK</v>
      </c>
      <c r="K10831" s="0" t="str">
        <f aca="false">IFERROR(VALUE(SUBSTITUTE(E10831,".",",")),E10831)</f>
        <v>No Ct</v>
      </c>
      <c r="L10831" s="61" t="str">
        <f aca="false">IF(J10831="PosK",SUMIFS(K:K,J:J,"PosK",H:H,H10831),"")</f>
        <v/>
      </c>
      <c r="M10831" s="61" t="str">
        <f aca="false">IF(J10831="PosK",SUMIFS(K:K,J:J,"NegK",H:H,H10831),"")</f>
        <v/>
      </c>
      <c r="N10831" s="61" t="str">
        <f aca="false">IF(J10831="PosK",SUMIFS(K:K,J:J,"eDNA",H:H,H10831),"")</f>
        <v/>
      </c>
    </row>
    <row r="10832" customFormat="false" ht="14.25" hidden="false" customHeight="false" outlineLevel="0" collapsed="false">
      <c r="A10832" s="0" t="s">
        <v>895</v>
      </c>
      <c r="B10832" s="52" t="s">
        <v>1220</v>
      </c>
      <c r="C10832" s="52" t="s">
        <v>751</v>
      </c>
      <c r="D10832" s="53" t="n">
        <v>0.1</v>
      </c>
      <c r="E10832" s="53" t="s">
        <v>748</v>
      </c>
      <c r="F10832" s="0" t="s">
        <v>1487</v>
      </c>
      <c r="G10832" s="0" t="str">
        <f aca="false">LEFT(B10832,2)</f>
        <v>20</v>
      </c>
      <c r="H10832" s="0" t="str">
        <f aca="false">I10832&amp;"_"&amp;G10832&amp;"_"&amp;F10832</f>
        <v>Skalle_20_20191105_DL2019061_RoskildeHTX_koersel1</v>
      </c>
      <c r="I10832" s="61" t="str">
        <f aca="false">MID(RIGHT(B10832,LEN(B10832)-3),1,FIND("_",RIGHT(B10832,LEN(B10832)-3))-1)</f>
        <v>Skalle</v>
      </c>
      <c r="J10832" s="61" t="str">
        <f aca="false">TRIM(SUBSTITUTE(RIGHT(B10832,FIND(I10832,B10832)+1),"_",""))</f>
        <v>eDNA</v>
      </c>
      <c r="K10832" s="0" t="str">
        <f aca="false">IFERROR(VALUE(SUBSTITUTE(E10832,".",",")),E10832)</f>
        <v>No Ct</v>
      </c>
      <c r="L10832" s="61" t="str">
        <f aca="false">IF(J10832="PosK",SUMIFS(K:K,J:J,"PosK",H:H,H10832),"")</f>
        <v/>
      </c>
      <c r="M10832" s="61" t="str">
        <f aca="false">IF(J10832="PosK",SUMIFS(K:K,J:J,"NegK",H:H,H10832),"")</f>
        <v/>
      </c>
      <c r="N10832" s="61" t="str">
        <f aca="false">IF(J10832="PosK",SUMIFS(K:K,J:J,"eDNA",H:H,H10832),"")</f>
        <v/>
      </c>
      <c r="Q10832" s="62"/>
    </row>
    <row r="10833" customFormat="false" ht="14.25" hidden="false" customHeight="false" outlineLevel="0" collapsed="false">
      <c r="A10833" s="0" t="s">
        <v>897</v>
      </c>
      <c r="B10833" s="52" t="s">
        <v>1220</v>
      </c>
      <c r="C10833" s="52" t="s">
        <v>751</v>
      </c>
      <c r="D10833" s="53" t="n">
        <v>0.1</v>
      </c>
      <c r="E10833" s="53" t="n">
        <v>37.05</v>
      </c>
      <c r="F10833" s="0" t="s">
        <v>1487</v>
      </c>
      <c r="G10833" s="0" t="str">
        <f aca="false">LEFT(B10833,2)</f>
        <v>20</v>
      </c>
      <c r="H10833" s="0" t="str">
        <f aca="false">I10833&amp;"_"&amp;G10833&amp;"_"&amp;F10833</f>
        <v>Skalle_20_20191105_DL2019061_RoskildeHTX_koersel1</v>
      </c>
      <c r="I10833" s="61" t="str">
        <f aca="false">MID(RIGHT(B10833,LEN(B10833)-3),1,FIND("_",RIGHT(B10833,LEN(B10833)-3))-1)</f>
        <v>Skalle</v>
      </c>
      <c r="J10833" s="61" t="str">
        <f aca="false">TRIM(SUBSTITUTE(RIGHT(B10833,FIND(I10833,B10833)+1),"_",""))</f>
        <v>eDNA</v>
      </c>
      <c r="K10833" s="0" t="n">
        <f aca="false">IFERROR(VALUE(SUBSTITUTE(E10833,".",",")),E10833)</f>
        <v>37.05</v>
      </c>
      <c r="L10833" s="61" t="str">
        <f aca="false">IF(J10833="PosK",SUMIFS(K:K,J:J,"PosK",H:H,H10833),"")</f>
        <v/>
      </c>
      <c r="M10833" s="61" t="str">
        <f aca="false">IF(J10833="PosK",SUMIFS(K:K,J:J,"NegK",H:H,H10833),"")</f>
        <v/>
      </c>
      <c r="N10833" s="61" t="str">
        <f aca="false">IF(J10833="PosK",SUMIFS(K:K,J:J,"eDNA",H:H,H10833),"")</f>
        <v/>
      </c>
      <c r="P10833" s="62"/>
      <c r="T10833" s="63"/>
      <c r="W10833" s="64"/>
    </row>
    <row r="10834" customFormat="false" ht="14.25" hidden="false" customHeight="false" outlineLevel="0" collapsed="false">
      <c r="A10834" s="0" t="s">
        <v>898</v>
      </c>
      <c r="B10834" s="52" t="s">
        <v>1008</v>
      </c>
      <c r="C10834" s="52" t="s">
        <v>743</v>
      </c>
      <c r="D10834" s="53" t="n">
        <v>0.1</v>
      </c>
      <c r="E10834" s="53" t="n">
        <v>32.62</v>
      </c>
      <c r="F10834" s="0" t="s">
        <v>1487</v>
      </c>
      <c r="G10834" s="0" t="str">
        <f aca="false">LEFT(B10834,2)</f>
        <v>21</v>
      </c>
      <c r="H10834" s="0" t="str">
        <f aca="false">I10834&amp;"_"&amp;G10834&amp;"_"&amp;F10834</f>
        <v>Skalle_21_20191105_DL2019061_RoskildeHTX_koersel1</v>
      </c>
      <c r="I10834" s="61" t="str">
        <f aca="false">MID(RIGHT(B10834,LEN(B10834)-3),1,FIND("_",RIGHT(B10834,LEN(B10834)-3))-1)</f>
        <v>Skalle</v>
      </c>
      <c r="J10834" s="61" t="str">
        <f aca="false">TRIM(SUBSTITUTE(RIGHT(B10834,FIND(I10834,B10834)+1),"_",""))</f>
        <v>PosK</v>
      </c>
      <c r="K10834" s="0" t="n">
        <f aca="false">IFERROR(VALUE(SUBSTITUTE(E10834,".",",")),E10834)</f>
        <v>32.62</v>
      </c>
      <c r="L10834" s="61" t="n">
        <f aca="false">IF(J10834="PosK",SUMIFS(K:K,J:J,"PosK",H:H,H10834),"")</f>
        <v>32.62</v>
      </c>
      <c r="M10834" s="61" t="n">
        <f aca="false">IF(J10834="PosK",SUMIFS(K:K,J:J,"NegK",H:H,H10834),"")</f>
        <v>0</v>
      </c>
      <c r="N10834" s="61" t="n">
        <f aca="false">IF(J10834="PosK",SUMIFS(K:K,J:J,"eDNA",H:H,H10834),"")</f>
        <v>38.49</v>
      </c>
      <c r="P10834" s="62" t="n">
        <f aca="false">IF(K10836="No Ct",0,K10836)</f>
        <v>38.49</v>
      </c>
      <c r="Q10834" s="62" t="n">
        <f aca="false">IF(K10837="No Ct",0,K10837)</f>
        <v>0</v>
      </c>
      <c r="R10834" s="0" t="str">
        <f aca="false">IF(AND(L10834&gt;0,M10834=0),"Valid","Invalid")</f>
        <v>Valid</v>
      </c>
      <c r="S10834" s="0" t="str">
        <f aca="false">IF(OR(P10834&gt;1,Q10834&gt;1),"Present","Absent")</f>
        <v>Present</v>
      </c>
      <c r="T10834" s="63" t="str">
        <f aca="false">IF(OR(AND(P10834&gt;1,P10834&lt;41),AND(Q10834&gt;1,Q10834&lt;41)),"Ct&lt;41","Ct&gt;41")</f>
        <v>Ct&lt;41</v>
      </c>
      <c r="U10834" s="0" t="str">
        <f aca="false">I10834</f>
        <v>Skalle</v>
      </c>
      <c r="V10834" s="0" t="str">
        <f aca="false">MID(F10834,10,9)</f>
        <v>DL2019061</v>
      </c>
      <c r="W10834" s="64" t="str">
        <f aca="false">V10834&amp;"_"&amp;U10834&amp;"_"&amp;R10834&amp;"_"&amp;S10834&amp;"_"&amp;T10834</f>
        <v>DL2019061_Skalle_Valid_Present_Ct&lt;41</v>
      </c>
    </row>
    <row r="10835" customFormat="false" ht="14.25" hidden="false" customHeight="false" outlineLevel="0" collapsed="false">
      <c r="A10835" s="0" t="s">
        <v>900</v>
      </c>
      <c r="B10835" s="52" t="s">
        <v>1009</v>
      </c>
      <c r="C10835" s="52" t="s">
        <v>747</v>
      </c>
      <c r="D10835" s="53" t="n">
        <v>0.1</v>
      </c>
      <c r="E10835" s="53" t="s">
        <v>748</v>
      </c>
      <c r="F10835" s="0" t="s">
        <v>1487</v>
      </c>
      <c r="G10835" s="0" t="str">
        <f aca="false">LEFT(B10835,2)</f>
        <v>21</v>
      </c>
      <c r="H10835" s="0" t="str">
        <f aca="false">I10835&amp;"_"&amp;G10835&amp;"_"&amp;F10835</f>
        <v>Skalle_21_20191105_DL2019061_RoskildeHTX_koersel1</v>
      </c>
      <c r="I10835" s="61" t="str">
        <f aca="false">MID(RIGHT(B10835,LEN(B10835)-3),1,FIND("_",RIGHT(B10835,LEN(B10835)-3))-1)</f>
        <v>Skalle</v>
      </c>
      <c r="J10835" s="61" t="str">
        <f aca="false">TRIM(SUBSTITUTE(RIGHT(B10835,FIND(I10835,B10835)+1),"_",""))</f>
        <v>NegK</v>
      </c>
      <c r="K10835" s="0" t="str">
        <f aca="false">IFERROR(VALUE(SUBSTITUTE(E10835,".",",")),E10835)</f>
        <v>No Ct</v>
      </c>
      <c r="L10835" s="61" t="str">
        <f aca="false">IF(J10835="PosK",SUMIFS(K:K,J:J,"PosK",H:H,H10835),"")</f>
        <v/>
      </c>
      <c r="M10835" s="61" t="str">
        <f aca="false">IF(J10835="PosK",SUMIFS(K:K,J:J,"NegK",H:H,H10835),"")</f>
        <v/>
      </c>
      <c r="N10835" s="61" t="str">
        <f aca="false">IF(J10835="PosK",SUMIFS(K:K,J:J,"eDNA",H:H,H10835),"")</f>
        <v/>
      </c>
    </row>
    <row r="10836" customFormat="false" ht="14.25" hidden="false" customHeight="false" outlineLevel="0" collapsed="false">
      <c r="A10836" s="0" t="s">
        <v>902</v>
      </c>
      <c r="B10836" s="52" t="s">
        <v>1010</v>
      </c>
      <c r="C10836" s="52" t="s">
        <v>751</v>
      </c>
      <c r="D10836" s="53" t="n">
        <v>0.1</v>
      </c>
      <c r="E10836" s="53" t="n">
        <v>38.49</v>
      </c>
      <c r="F10836" s="0" t="s">
        <v>1487</v>
      </c>
      <c r="G10836" s="0" t="str">
        <f aca="false">LEFT(B10836,2)</f>
        <v>21</v>
      </c>
      <c r="H10836" s="0" t="str">
        <f aca="false">I10836&amp;"_"&amp;G10836&amp;"_"&amp;F10836</f>
        <v>Skalle_21_20191105_DL2019061_RoskildeHTX_koersel1</v>
      </c>
      <c r="I10836" s="61" t="str">
        <f aca="false">MID(RIGHT(B10836,LEN(B10836)-3),1,FIND("_",RIGHT(B10836,LEN(B10836)-3))-1)</f>
        <v>Skalle</v>
      </c>
      <c r="J10836" s="61" t="str">
        <f aca="false">TRIM(SUBSTITUTE(RIGHT(B10836,FIND(I10836,B10836)+1),"_",""))</f>
        <v>eDNA</v>
      </c>
      <c r="K10836" s="0" t="n">
        <f aca="false">IFERROR(VALUE(SUBSTITUTE(E10836,".",",")),E10836)</f>
        <v>38.49</v>
      </c>
      <c r="L10836" s="61" t="str">
        <f aca="false">IF(J10836="PosK",SUMIFS(K:K,J:J,"PosK",H:H,H10836),"")</f>
        <v/>
      </c>
      <c r="M10836" s="61" t="str">
        <f aca="false">IF(J10836="PosK",SUMIFS(K:K,J:J,"NegK",H:H,H10836),"")</f>
        <v/>
      </c>
      <c r="N10836" s="61" t="str">
        <f aca="false">IF(J10836="PosK",SUMIFS(K:K,J:J,"eDNA",H:H,H10836),"")</f>
        <v/>
      </c>
      <c r="Q10836" s="62"/>
    </row>
    <row r="10837" customFormat="false" ht="14.25" hidden="false" customHeight="false" outlineLevel="0" collapsed="false">
      <c r="A10837" s="0" t="s">
        <v>904</v>
      </c>
      <c r="B10837" s="52" t="s">
        <v>1010</v>
      </c>
      <c r="C10837" s="52" t="s">
        <v>751</v>
      </c>
      <c r="D10837" s="53" t="n">
        <v>0.1</v>
      </c>
      <c r="E10837" s="53" t="s">
        <v>748</v>
      </c>
      <c r="F10837" s="0" t="s">
        <v>1487</v>
      </c>
      <c r="G10837" s="0" t="str">
        <f aca="false">LEFT(B10837,2)</f>
        <v>21</v>
      </c>
      <c r="H10837" s="0" t="str">
        <f aca="false">I10837&amp;"_"&amp;G10837&amp;"_"&amp;F10837</f>
        <v>Skalle_21_20191105_DL2019061_RoskildeHTX_koersel1</v>
      </c>
      <c r="I10837" s="61" t="str">
        <f aca="false">MID(RIGHT(B10837,LEN(B10837)-3),1,FIND("_",RIGHT(B10837,LEN(B10837)-3))-1)</f>
        <v>Skalle</v>
      </c>
      <c r="J10837" s="61" t="str">
        <f aca="false">TRIM(SUBSTITUTE(RIGHT(B10837,FIND(I10837,B10837)+1),"_",""))</f>
        <v>eDNA</v>
      </c>
      <c r="K10837" s="0" t="str">
        <f aca="false">IFERROR(VALUE(SUBSTITUTE(E10837,".",",")),E10837)</f>
        <v>No Ct</v>
      </c>
      <c r="L10837" s="61" t="str">
        <f aca="false">IF(J10837="PosK",SUMIFS(K:K,J:J,"PosK",H:H,H10837),"")</f>
        <v/>
      </c>
      <c r="M10837" s="61" t="str">
        <f aca="false">IF(J10837="PosK",SUMIFS(K:K,J:J,"NegK",H:H,H10837),"")</f>
        <v/>
      </c>
      <c r="N10837" s="61" t="str">
        <f aca="false">IF(J10837="PosK",SUMIFS(K:K,J:J,"eDNA",H:H,H10837),"")</f>
        <v/>
      </c>
      <c r="P10837" s="62"/>
      <c r="T10837" s="63"/>
      <c r="W10837" s="64"/>
    </row>
    <row r="10838" customFormat="false" ht="14.25" hidden="false" customHeight="false" outlineLevel="0" collapsed="false">
      <c r="A10838" s="0" t="s">
        <v>905</v>
      </c>
      <c r="B10838" s="52" t="s">
        <v>1221</v>
      </c>
      <c r="C10838" s="52" t="s">
        <v>743</v>
      </c>
      <c r="D10838" s="53" t="n">
        <v>0.1</v>
      </c>
      <c r="E10838" s="53" t="n">
        <v>33.92</v>
      </c>
      <c r="F10838" s="0" t="s">
        <v>1487</v>
      </c>
      <c r="G10838" s="0" t="str">
        <f aca="false">LEFT(B10838,2)</f>
        <v>22</v>
      </c>
      <c r="H10838" s="0" t="str">
        <f aca="false">I10838&amp;"_"&amp;G10838&amp;"_"&amp;F10838</f>
        <v>Karusse_22_20191105_DL2019061_RoskildeHTX_koersel1</v>
      </c>
      <c r="I10838" s="61" t="str">
        <f aca="false">MID(RIGHT(B10838,LEN(B10838)-3),1,FIND("_",RIGHT(B10838,LEN(B10838)-3))-1)</f>
        <v>Karusse</v>
      </c>
      <c r="J10838" s="61" t="str">
        <f aca="false">TRIM(SUBSTITUTE(RIGHT(B10838,FIND(I10838,B10838)+1),"_",""))</f>
        <v>PosK</v>
      </c>
      <c r="K10838" s="0" t="n">
        <f aca="false">IFERROR(VALUE(SUBSTITUTE(E10838,".",",")),E10838)</f>
        <v>33.92</v>
      </c>
      <c r="L10838" s="61" t="n">
        <f aca="false">IF(J10838="PosK",SUMIFS(K:K,J:J,"PosK",H:H,H10838),"")</f>
        <v>33.92</v>
      </c>
      <c r="M10838" s="61" t="n">
        <f aca="false">IF(J10838="PosK",SUMIFS(K:K,J:J,"NegK",H:H,H10838),"")</f>
        <v>0</v>
      </c>
      <c r="N10838" s="61" t="n">
        <f aca="false">IF(J10838="PosK",SUMIFS(K:K,J:J,"eDNA",H:H,H10838),"")</f>
        <v>0</v>
      </c>
      <c r="P10838" s="62" t="n">
        <f aca="false">IF(K10840="No Ct",0,K10840)</f>
        <v>0</v>
      </c>
      <c r="Q10838" s="62" t="n">
        <f aca="false">IF(K10841="No Ct",0,K10841)</f>
        <v>0</v>
      </c>
      <c r="R10838" s="0" t="str">
        <f aca="false">IF(AND(L10838&gt;0,M10838=0),"Valid","Invalid")</f>
        <v>Valid</v>
      </c>
      <c r="S10838" s="0" t="str">
        <f aca="false">IF(OR(P10838&gt;1,Q10838&gt;1),"Present","Absent")</f>
        <v>Absent</v>
      </c>
      <c r="T10838" s="63" t="str">
        <f aca="false">IF(OR(AND(P10838&gt;1,P10838&lt;41),AND(Q10838&gt;1,Q10838&lt;41)),"Ct&lt;41","Ct&gt;41")</f>
        <v>Ct&gt;41</v>
      </c>
      <c r="U10838" s="0" t="str">
        <f aca="false">I10838</f>
        <v>Karusse</v>
      </c>
      <c r="V10838" s="0" t="str">
        <f aca="false">MID(F10838,10,9)</f>
        <v>DL2019061</v>
      </c>
      <c r="W10838" s="64" t="str">
        <f aca="false">V10838&amp;"_"&amp;U10838&amp;"_"&amp;R10838&amp;"_"&amp;S10838&amp;"_"&amp;T10838</f>
        <v>DL2019061_Karusse_Valid_Absent_Ct&gt;41</v>
      </c>
    </row>
    <row r="10839" customFormat="false" ht="14.25" hidden="false" customHeight="false" outlineLevel="0" collapsed="false">
      <c r="A10839" s="0" t="s">
        <v>907</v>
      </c>
      <c r="B10839" s="52" t="s">
        <v>1222</v>
      </c>
      <c r="C10839" s="52" t="s">
        <v>747</v>
      </c>
      <c r="D10839" s="53" t="n">
        <v>0.1</v>
      </c>
      <c r="E10839" s="53" t="s">
        <v>748</v>
      </c>
      <c r="F10839" s="0" t="s">
        <v>1487</v>
      </c>
      <c r="G10839" s="0" t="str">
        <f aca="false">LEFT(B10839,2)</f>
        <v>22</v>
      </c>
      <c r="H10839" s="0" t="str">
        <f aca="false">I10839&amp;"_"&amp;G10839&amp;"_"&amp;F10839</f>
        <v>Karusse_22_20191105_DL2019061_RoskildeHTX_koersel1</v>
      </c>
      <c r="I10839" s="61" t="str">
        <f aca="false">MID(RIGHT(B10839,LEN(B10839)-3),1,FIND("_",RIGHT(B10839,LEN(B10839)-3))-1)</f>
        <v>Karusse</v>
      </c>
      <c r="J10839" s="61" t="str">
        <f aca="false">TRIM(SUBSTITUTE(RIGHT(B10839,FIND(I10839,B10839)+1),"_",""))</f>
        <v>NegK</v>
      </c>
      <c r="K10839" s="0" t="str">
        <f aca="false">IFERROR(VALUE(SUBSTITUTE(E10839,".",",")),E10839)</f>
        <v>No Ct</v>
      </c>
      <c r="L10839" s="61" t="str">
        <f aca="false">IF(J10839="PosK",SUMIFS(K:K,J:J,"PosK",H:H,H10839),"")</f>
        <v/>
      </c>
      <c r="M10839" s="61" t="str">
        <f aca="false">IF(J10839="PosK",SUMIFS(K:K,J:J,"NegK",H:H,H10839),"")</f>
        <v/>
      </c>
      <c r="N10839" s="61" t="str">
        <f aca="false">IF(J10839="PosK",SUMIFS(K:K,J:J,"eDNA",H:H,H10839),"")</f>
        <v/>
      </c>
    </row>
    <row r="10840" customFormat="false" ht="14.25" hidden="false" customHeight="false" outlineLevel="0" collapsed="false">
      <c r="A10840" s="0" t="s">
        <v>909</v>
      </c>
      <c r="B10840" s="52" t="s">
        <v>1223</v>
      </c>
      <c r="C10840" s="52" t="s">
        <v>751</v>
      </c>
      <c r="D10840" s="53" t="n">
        <v>0.1</v>
      </c>
      <c r="E10840" s="53" t="s">
        <v>748</v>
      </c>
      <c r="F10840" s="0" t="s">
        <v>1487</v>
      </c>
      <c r="G10840" s="0" t="str">
        <f aca="false">LEFT(B10840,2)</f>
        <v>22</v>
      </c>
      <c r="H10840" s="0" t="str">
        <f aca="false">I10840&amp;"_"&amp;G10840&amp;"_"&amp;F10840</f>
        <v>Karusse_22_20191105_DL2019061_RoskildeHTX_koersel1</v>
      </c>
      <c r="I10840" s="61" t="str">
        <f aca="false">MID(RIGHT(B10840,LEN(B10840)-3),1,FIND("_",RIGHT(B10840,LEN(B10840)-3))-1)</f>
        <v>Karusse</v>
      </c>
      <c r="J10840" s="61" t="str">
        <f aca="false">TRIM(SUBSTITUTE(RIGHT(B10840,FIND(I10840,B10840)+1),"_",""))</f>
        <v>eDNA</v>
      </c>
      <c r="K10840" s="0" t="str">
        <f aca="false">IFERROR(VALUE(SUBSTITUTE(E10840,".",",")),E10840)</f>
        <v>No Ct</v>
      </c>
      <c r="L10840" s="61" t="str">
        <f aca="false">IF(J10840="PosK",SUMIFS(K:K,J:J,"PosK",H:H,H10840),"")</f>
        <v/>
      </c>
      <c r="M10840" s="61" t="str">
        <f aca="false">IF(J10840="PosK",SUMIFS(K:K,J:J,"NegK",H:H,H10840),"")</f>
        <v/>
      </c>
      <c r="N10840" s="61" t="str">
        <f aca="false">IF(J10840="PosK",SUMIFS(K:K,J:J,"eDNA",H:H,H10840),"")</f>
        <v/>
      </c>
      <c r="Q10840" s="62"/>
    </row>
    <row r="10841" customFormat="false" ht="14.25" hidden="false" customHeight="false" outlineLevel="0" collapsed="false">
      <c r="A10841" s="0" t="s">
        <v>911</v>
      </c>
      <c r="B10841" s="52" t="s">
        <v>1223</v>
      </c>
      <c r="C10841" s="52" t="s">
        <v>751</v>
      </c>
      <c r="D10841" s="53" t="n">
        <v>0.1</v>
      </c>
      <c r="E10841" s="53" t="s">
        <v>748</v>
      </c>
      <c r="F10841" s="0" t="s">
        <v>1487</v>
      </c>
      <c r="G10841" s="0" t="str">
        <f aca="false">LEFT(B10841,2)</f>
        <v>22</v>
      </c>
      <c r="H10841" s="0" t="str">
        <f aca="false">I10841&amp;"_"&amp;G10841&amp;"_"&amp;F10841</f>
        <v>Karusse_22_20191105_DL2019061_RoskildeHTX_koersel1</v>
      </c>
      <c r="I10841" s="61" t="str">
        <f aca="false">MID(RIGHT(B10841,LEN(B10841)-3),1,FIND("_",RIGHT(B10841,LEN(B10841)-3))-1)</f>
        <v>Karusse</v>
      </c>
      <c r="J10841" s="61" t="str">
        <f aca="false">TRIM(SUBSTITUTE(RIGHT(B10841,FIND(I10841,B10841)+1),"_",""))</f>
        <v>eDNA</v>
      </c>
      <c r="K10841" s="0" t="str">
        <f aca="false">IFERROR(VALUE(SUBSTITUTE(E10841,".",",")),E10841)</f>
        <v>No Ct</v>
      </c>
      <c r="L10841" s="61" t="str">
        <f aca="false">IF(J10841="PosK",SUMIFS(K:K,J:J,"PosK",H:H,H10841),"")</f>
        <v/>
      </c>
      <c r="M10841" s="61" t="str">
        <f aca="false">IF(J10841="PosK",SUMIFS(K:K,J:J,"NegK",H:H,H10841),"")</f>
        <v/>
      </c>
      <c r="N10841" s="61" t="str">
        <f aca="false">IF(J10841="PosK",SUMIFS(K:K,J:J,"eDNA",H:H,H10841),"")</f>
        <v/>
      </c>
      <c r="P10841" s="62"/>
      <c r="T10841" s="63"/>
      <c r="W10841" s="64"/>
    </row>
    <row r="10842" customFormat="false" ht="14.25" hidden="false" customHeight="false" outlineLevel="0" collapsed="false">
      <c r="A10842" s="0" t="s">
        <v>912</v>
      </c>
      <c r="B10842" s="52" t="s">
        <v>1014</v>
      </c>
      <c r="C10842" s="52" t="s">
        <v>743</v>
      </c>
      <c r="D10842" s="53" t="n">
        <v>0.1</v>
      </c>
      <c r="E10842" s="53" t="n">
        <v>31.29</v>
      </c>
      <c r="F10842" s="0" t="s">
        <v>1487</v>
      </c>
      <c r="G10842" s="0" t="str">
        <f aca="false">LEFT(B10842,2)</f>
        <v>23</v>
      </c>
      <c r="H10842" s="0" t="str">
        <f aca="false">I10842&amp;"_"&amp;G10842&amp;"_"&amp;F10842</f>
        <v>Karusse_23_20191105_DL2019061_RoskildeHTX_koersel1</v>
      </c>
      <c r="I10842" s="61" t="str">
        <f aca="false">MID(RIGHT(B10842,LEN(B10842)-3),1,FIND("_",RIGHT(B10842,LEN(B10842)-3))-1)</f>
        <v>Karusse</v>
      </c>
      <c r="J10842" s="61" t="str">
        <f aca="false">TRIM(SUBSTITUTE(RIGHT(B10842,FIND(I10842,B10842)+1),"_",""))</f>
        <v>PosK</v>
      </c>
      <c r="K10842" s="0" t="n">
        <f aca="false">IFERROR(VALUE(SUBSTITUTE(E10842,".",",")),E10842)</f>
        <v>31.29</v>
      </c>
      <c r="L10842" s="61" t="n">
        <f aca="false">IF(J10842="PosK",SUMIFS(K:K,J:J,"PosK",H:H,H10842),"")</f>
        <v>31.29</v>
      </c>
      <c r="M10842" s="61" t="n">
        <f aca="false">IF(J10842="PosK",SUMIFS(K:K,J:J,"NegK",H:H,H10842),"")</f>
        <v>0</v>
      </c>
      <c r="N10842" s="61" t="n">
        <f aca="false">IF(J10842="PosK",SUMIFS(K:K,J:J,"eDNA",H:H,H10842),"")</f>
        <v>0</v>
      </c>
      <c r="P10842" s="62" t="n">
        <f aca="false">IF(K10844="No Ct",0,K10844)</f>
        <v>0</v>
      </c>
      <c r="Q10842" s="62" t="n">
        <f aca="false">IF(K10845="No Ct",0,K10845)</f>
        <v>0</v>
      </c>
      <c r="R10842" s="0" t="str">
        <f aca="false">IF(AND(L10842&gt;0,M10842=0),"Valid","Invalid")</f>
        <v>Valid</v>
      </c>
      <c r="S10842" s="0" t="str">
        <f aca="false">IF(OR(P10842&gt;1,Q10842&gt;1),"Present","Absent")</f>
        <v>Absent</v>
      </c>
      <c r="T10842" s="63" t="str">
        <f aca="false">IF(OR(AND(P10842&gt;1,P10842&lt;41),AND(Q10842&gt;1,Q10842&lt;41)),"Ct&lt;41","Ct&gt;41")</f>
        <v>Ct&gt;41</v>
      </c>
      <c r="U10842" s="0" t="str">
        <f aca="false">I10842</f>
        <v>Karusse</v>
      </c>
      <c r="V10842" s="0" t="str">
        <f aca="false">MID(F10842,10,9)</f>
        <v>DL2019061</v>
      </c>
      <c r="W10842" s="64" t="str">
        <f aca="false">V10842&amp;"_"&amp;U10842&amp;"_"&amp;R10842&amp;"_"&amp;S10842&amp;"_"&amp;T10842</f>
        <v>DL2019061_Karusse_Valid_Absent_Ct&gt;41</v>
      </c>
    </row>
    <row r="10843" customFormat="false" ht="14.25" hidden="false" customHeight="false" outlineLevel="0" collapsed="false">
      <c r="A10843" s="0" t="s">
        <v>914</v>
      </c>
      <c r="B10843" s="52" t="s">
        <v>1015</v>
      </c>
      <c r="C10843" s="52" t="s">
        <v>747</v>
      </c>
      <c r="D10843" s="53" t="n">
        <v>0.1</v>
      </c>
      <c r="E10843" s="53" t="s">
        <v>748</v>
      </c>
      <c r="F10843" s="0" t="s">
        <v>1487</v>
      </c>
      <c r="G10843" s="0" t="str">
        <f aca="false">LEFT(B10843,2)</f>
        <v>23</v>
      </c>
      <c r="H10843" s="0" t="str">
        <f aca="false">I10843&amp;"_"&amp;G10843&amp;"_"&amp;F10843</f>
        <v>Karusse_23_20191105_DL2019061_RoskildeHTX_koersel1</v>
      </c>
      <c r="I10843" s="61" t="str">
        <f aca="false">MID(RIGHT(B10843,LEN(B10843)-3),1,FIND("_",RIGHT(B10843,LEN(B10843)-3))-1)</f>
        <v>Karusse</v>
      </c>
      <c r="J10843" s="61" t="str">
        <f aca="false">TRIM(SUBSTITUTE(RIGHT(B10843,FIND(I10843,B10843)+1),"_",""))</f>
        <v>NegK</v>
      </c>
      <c r="K10843" s="0" t="str">
        <f aca="false">IFERROR(VALUE(SUBSTITUTE(E10843,".",",")),E10843)</f>
        <v>No Ct</v>
      </c>
      <c r="L10843" s="61" t="str">
        <f aca="false">IF(J10843="PosK",SUMIFS(K:K,J:J,"PosK",H:H,H10843),"")</f>
        <v/>
      </c>
      <c r="M10843" s="61" t="str">
        <f aca="false">IF(J10843="PosK",SUMIFS(K:K,J:J,"NegK",H:H,H10843),"")</f>
        <v/>
      </c>
      <c r="N10843" s="61" t="str">
        <f aca="false">IF(J10843="PosK",SUMIFS(K:K,J:J,"eDNA",H:H,H10843),"")</f>
        <v/>
      </c>
    </row>
    <row r="10844" customFormat="false" ht="14.25" hidden="false" customHeight="false" outlineLevel="0" collapsed="false">
      <c r="A10844" s="0" t="s">
        <v>916</v>
      </c>
      <c r="B10844" s="52" t="s">
        <v>1016</v>
      </c>
      <c r="C10844" s="52" t="s">
        <v>751</v>
      </c>
      <c r="D10844" s="53" t="n">
        <v>0.1</v>
      </c>
      <c r="E10844" s="53" t="s">
        <v>748</v>
      </c>
      <c r="F10844" s="0" t="s">
        <v>1487</v>
      </c>
      <c r="G10844" s="0" t="str">
        <f aca="false">LEFT(B10844,2)</f>
        <v>23</v>
      </c>
      <c r="H10844" s="0" t="str">
        <f aca="false">I10844&amp;"_"&amp;G10844&amp;"_"&amp;F10844</f>
        <v>Karusse_23_20191105_DL2019061_RoskildeHTX_koersel1</v>
      </c>
      <c r="I10844" s="61" t="str">
        <f aca="false">MID(RIGHT(B10844,LEN(B10844)-3),1,FIND("_",RIGHT(B10844,LEN(B10844)-3))-1)</f>
        <v>Karusse</v>
      </c>
      <c r="J10844" s="61" t="str">
        <f aca="false">TRIM(SUBSTITUTE(RIGHT(B10844,FIND(I10844,B10844)+1),"_",""))</f>
        <v>eDNA</v>
      </c>
      <c r="K10844" s="0" t="str">
        <f aca="false">IFERROR(VALUE(SUBSTITUTE(E10844,".",",")),E10844)</f>
        <v>No Ct</v>
      </c>
      <c r="L10844" s="61" t="str">
        <f aca="false">IF(J10844="PosK",SUMIFS(K:K,J:J,"PosK",H:H,H10844),"")</f>
        <v/>
      </c>
      <c r="M10844" s="61" t="str">
        <f aca="false">IF(J10844="PosK",SUMIFS(K:K,J:J,"NegK",H:H,H10844),"")</f>
        <v/>
      </c>
      <c r="N10844" s="61" t="str">
        <f aca="false">IF(J10844="PosK",SUMIFS(K:K,J:J,"eDNA",H:H,H10844),"")</f>
        <v/>
      </c>
      <c r="Q10844" s="62"/>
    </row>
    <row r="10845" customFormat="false" ht="14.25" hidden="false" customHeight="false" outlineLevel="0" collapsed="false">
      <c r="A10845" s="0" t="s">
        <v>918</v>
      </c>
      <c r="B10845" s="52" t="s">
        <v>1016</v>
      </c>
      <c r="C10845" s="52" t="s">
        <v>751</v>
      </c>
      <c r="D10845" s="53" t="n">
        <v>0.1</v>
      </c>
      <c r="E10845" s="53" t="s">
        <v>748</v>
      </c>
      <c r="F10845" s="0" t="s">
        <v>1487</v>
      </c>
      <c r="G10845" s="0" t="str">
        <f aca="false">LEFT(B10845,2)</f>
        <v>23</v>
      </c>
      <c r="H10845" s="0" t="str">
        <f aca="false">I10845&amp;"_"&amp;G10845&amp;"_"&amp;F10845</f>
        <v>Karusse_23_20191105_DL2019061_RoskildeHTX_koersel1</v>
      </c>
      <c r="I10845" s="61" t="str">
        <f aca="false">MID(RIGHT(B10845,LEN(B10845)-3),1,FIND("_",RIGHT(B10845,LEN(B10845)-3))-1)</f>
        <v>Karusse</v>
      </c>
      <c r="J10845" s="61" t="str">
        <f aca="false">TRIM(SUBSTITUTE(RIGHT(B10845,FIND(I10845,B10845)+1),"_",""))</f>
        <v>eDNA</v>
      </c>
      <c r="K10845" s="0" t="str">
        <f aca="false">IFERROR(VALUE(SUBSTITUTE(E10845,".",",")),E10845)</f>
        <v>No Ct</v>
      </c>
      <c r="L10845" s="61" t="str">
        <f aca="false">IF(J10845="PosK",SUMIFS(K:K,J:J,"PosK",H:H,H10845),"")</f>
        <v/>
      </c>
      <c r="M10845" s="61" t="str">
        <f aca="false">IF(J10845="PosK",SUMIFS(K:K,J:J,"NegK",H:H,H10845),"")</f>
        <v/>
      </c>
      <c r="N10845" s="61" t="str">
        <f aca="false">IF(J10845="PosK",SUMIFS(K:K,J:J,"eDNA",H:H,H10845),"")</f>
        <v/>
      </c>
      <c r="P10845" s="62"/>
      <c r="T10845" s="63"/>
      <c r="W10845" s="64"/>
    </row>
    <row r="10846" customFormat="false" ht="14.25" hidden="false" customHeight="false" outlineLevel="0" collapsed="false">
      <c r="A10846" s="0" t="s">
        <v>919</v>
      </c>
      <c r="B10846" s="52" t="s">
        <v>1224</v>
      </c>
      <c r="C10846" s="52" t="s">
        <v>743</v>
      </c>
      <c r="D10846" s="53" t="n">
        <v>0.1</v>
      </c>
      <c r="E10846" s="53" t="n">
        <v>37.42</v>
      </c>
      <c r="F10846" s="0" t="s">
        <v>1487</v>
      </c>
      <c r="G10846" s="0" t="str">
        <f aca="false">LEFT(B10846,2)</f>
        <v>24</v>
      </c>
      <c r="H10846" s="0" t="str">
        <f aca="false">I10846&amp;"_"&amp;G10846&amp;"_"&amp;F10846</f>
        <v>Soelvkarusse_24_20191105_DL2019061_RoskildeHTX_koersel1</v>
      </c>
      <c r="I10846" s="61" t="str">
        <f aca="false">MID(RIGHT(B10846,LEN(B10846)-3),1,FIND("_",RIGHT(B10846,LEN(B10846)-3))-1)</f>
        <v>Soelvkarusse</v>
      </c>
      <c r="J10846" s="61" t="str">
        <f aca="false">TRIM(SUBSTITUTE(RIGHT(B10846,FIND(I10846,B10846)+1),"_",""))</f>
        <v>PosK</v>
      </c>
      <c r="K10846" s="0" t="n">
        <f aca="false">IFERROR(VALUE(SUBSTITUTE(E10846,".",",")),E10846)</f>
        <v>37.42</v>
      </c>
      <c r="L10846" s="61" t="n">
        <f aca="false">IF(J10846="PosK",SUMIFS(K:K,J:J,"PosK",H:H,H10846),"")</f>
        <v>37.42</v>
      </c>
      <c r="M10846" s="61" t="n">
        <f aca="false">IF(J10846="PosK",SUMIFS(K:K,J:J,"NegK",H:H,H10846),"")</f>
        <v>0</v>
      </c>
      <c r="N10846" s="61" t="n">
        <f aca="false">IF(J10846="PosK",SUMIFS(K:K,J:J,"eDNA",H:H,H10846),"")</f>
        <v>0</v>
      </c>
      <c r="P10846" s="62" t="n">
        <f aca="false">IF(K10848="No Ct",0,K10848)</f>
        <v>0</v>
      </c>
      <c r="Q10846" s="62" t="n">
        <f aca="false">IF(K10849="No Ct",0,K10849)</f>
        <v>0</v>
      </c>
      <c r="R10846" s="0" t="str">
        <f aca="false">IF(AND(L10846&gt;0,M10846=0),"Valid","Invalid")</f>
        <v>Valid</v>
      </c>
      <c r="S10846" s="0" t="str">
        <f aca="false">IF(OR(P10846&gt;1,Q10846&gt;1),"Present","Absent")</f>
        <v>Absent</v>
      </c>
      <c r="T10846" s="63" t="str">
        <f aca="false">IF(OR(AND(P10846&gt;1,P10846&lt;41),AND(Q10846&gt;1,Q10846&lt;41)),"Ct&lt;41","Ct&gt;41")</f>
        <v>Ct&gt;41</v>
      </c>
      <c r="U10846" s="0" t="str">
        <f aca="false">I10846</f>
        <v>Soelvkarusse</v>
      </c>
      <c r="V10846" s="0" t="str">
        <f aca="false">MID(F10846,10,9)</f>
        <v>DL2019061</v>
      </c>
      <c r="W10846" s="64" t="str">
        <f aca="false">V10846&amp;"_"&amp;U10846&amp;"_"&amp;R10846&amp;"_"&amp;S10846&amp;"_"&amp;T10846</f>
        <v>DL2019061_Soelvkarusse_Valid_Absent_Ct&gt;41</v>
      </c>
    </row>
    <row r="10847" customFormat="false" ht="14.25" hidden="false" customHeight="false" outlineLevel="0" collapsed="false">
      <c r="A10847" s="0" t="s">
        <v>921</v>
      </c>
      <c r="B10847" s="52" t="s">
        <v>1225</v>
      </c>
      <c r="C10847" s="52" t="s">
        <v>747</v>
      </c>
      <c r="D10847" s="53" t="n">
        <v>0.1</v>
      </c>
      <c r="E10847" s="53" t="s">
        <v>748</v>
      </c>
      <c r="F10847" s="0" t="s">
        <v>1487</v>
      </c>
      <c r="G10847" s="0" t="str">
        <f aca="false">LEFT(B10847,2)</f>
        <v>24</v>
      </c>
      <c r="H10847" s="0" t="str">
        <f aca="false">I10847&amp;"_"&amp;G10847&amp;"_"&amp;F10847</f>
        <v>Soelvkarusse_24_20191105_DL2019061_RoskildeHTX_koersel1</v>
      </c>
      <c r="I10847" s="61" t="str">
        <f aca="false">MID(RIGHT(B10847,LEN(B10847)-3),1,FIND("_",RIGHT(B10847,LEN(B10847)-3))-1)</f>
        <v>Soelvkarusse</v>
      </c>
      <c r="J10847" s="61" t="str">
        <f aca="false">TRIM(SUBSTITUTE(RIGHT(B10847,FIND(I10847,B10847)+1),"_",""))</f>
        <v>NegK</v>
      </c>
      <c r="K10847" s="0" t="str">
        <f aca="false">IFERROR(VALUE(SUBSTITUTE(E10847,".",",")),E10847)</f>
        <v>No Ct</v>
      </c>
      <c r="L10847" s="61" t="str">
        <f aca="false">IF(J10847="PosK",SUMIFS(K:K,J:J,"PosK",H:H,H10847),"")</f>
        <v/>
      </c>
      <c r="M10847" s="61" t="str">
        <f aca="false">IF(J10847="PosK",SUMIFS(K:K,J:J,"NegK",H:H,H10847),"")</f>
        <v/>
      </c>
      <c r="N10847" s="61" t="str">
        <f aca="false">IF(J10847="PosK",SUMIFS(K:K,J:J,"eDNA",H:H,H10847),"")</f>
        <v/>
      </c>
    </row>
    <row r="10848" customFormat="false" ht="14.25" hidden="false" customHeight="false" outlineLevel="0" collapsed="false">
      <c r="A10848" s="0" t="s">
        <v>923</v>
      </c>
      <c r="B10848" s="52" t="s">
        <v>1226</v>
      </c>
      <c r="C10848" s="52" t="s">
        <v>751</v>
      </c>
      <c r="D10848" s="53" t="n">
        <v>0.1</v>
      </c>
      <c r="E10848" s="53" t="s">
        <v>748</v>
      </c>
      <c r="F10848" s="0" t="s">
        <v>1487</v>
      </c>
      <c r="G10848" s="0" t="str">
        <f aca="false">LEFT(B10848,2)</f>
        <v>24</v>
      </c>
      <c r="H10848" s="0" t="str">
        <f aca="false">I10848&amp;"_"&amp;G10848&amp;"_"&amp;F10848</f>
        <v>Soelvkarusse_24_20191105_DL2019061_RoskildeHTX_koersel1</v>
      </c>
      <c r="I10848" s="61" t="str">
        <f aca="false">MID(RIGHT(B10848,LEN(B10848)-3),1,FIND("_",RIGHT(B10848,LEN(B10848)-3))-1)</f>
        <v>Soelvkarusse</v>
      </c>
      <c r="J10848" s="61" t="str">
        <f aca="false">TRIM(SUBSTITUTE(RIGHT(B10848,FIND(I10848,B10848)+1),"_",""))</f>
        <v>eDNA</v>
      </c>
      <c r="K10848" s="0" t="str">
        <f aca="false">IFERROR(VALUE(SUBSTITUTE(E10848,".",",")),E10848)</f>
        <v>No Ct</v>
      </c>
      <c r="L10848" s="61" t="str">
        <f aca="false">IF(J10848="PosK",SUMIFS(K:K,J:J,"PosK",H:H,H10848),"")</f>
        <v/>
      </c>
      <c r="M10848" s="61" t="str">
        <f aca="false">IF(J10848="PosK",SUMIFS(K:K,J:J,"NegK",H:H,H10848),"")</f>
        <v/>
      </c>
      <c r="N10848" s="61" t="str">
        <f aca="false">IF(J10848="PosK",SUMIFS(K:K,J:J,"eDNA",H:H,H10848),"")</f>
        <v/>
      </c>
      <c r="Q10848" s="62"/>
    </row>
    <row r="10849" customFormat="false" ht="14.25" hidden="false" customHeight="false" outlineLevel="0" collapsed="false">
      <c r="A10849" s="0" t="s">
        <v>925</v>
      </c>
      <c r="B10849" s="52" t="s">
        <v>1226</v>
      </c>
      <c r="C10849" s="52" t="s">
        <v>751</v>
      </c>
      <c r="D10849" s="53" t="n">
        <v>0.1</v>
      </c>
      <c r="E10849" s="53" t="s">
        <v>748</v>
      </c>
      <c r="F10849" s="0" t="s">
        <v>1487</v>
      </c>
      <c r="G10849" s="0" t="str">
        <f aca="false">LEFT(B10849,2)</f>
        <v>24</v>
      </c>
      <c r="H10849" s="0" t="str">
        <f aca="false">I10849&amp;"_"&amp;G10849&amp;"_"&amp;F10849</f>
        <v>Soelvkarusse_24_20191105_DL2019061_RoskildeHTX_koersel1</v>
      </c>
      <c r="I10849" s="61" t="str">
        <f aca="false">MID(RIGHT(B10849,LEN(B10849)-3),1,FIND("_",RIGHT(B10849,LEN(B10849)-3))-1)</f>
        <v>Soelvkarusse</v>
      </c>
      <c r="J10849" s="61" t="str">
        <f aca="false">TRIM(SUBSTITUTE(RIGHT(B10849,FIND(I10849,B10849)+1),"_",""))</f>
        <v>eDNA</v>
      </c>
      <c r="K10849" s="0" t="str">
        <f aca="false">IFERROR(VALUE(SUBSTITUTE(E10849,".",",")),E10849)</f>
        <v>No Ct</v>
      </c>
      <c r="L10849" s="61" t="str">
        <f aca="false">IF(J10849="PosK",SUMIFS(K:K,J:J,"PosK",H:H,H10849),"")</f>
        <v/>
      </c>
      <c r="M10849" s="61" t="str">
        <f aca="false">IF(J10849="PosK",SUMIFS(K:K,J:J,"NegK",H:H,H10849),"")</f>
        <v/>
      </c>
      <c r="N10849" s="61" t="str">
        <f aca="false">IF(J10849="PosK",SUMIFS(K:K,J:J,"eDNA",H:H,H10849),"")</f>
        <v/>
      </c>
      <c r="P10849" s="62"/>
      <c r="T10849" s="63"/>
      <c r="W10849" s="64"/>
    </row>
    <row r="10850" customFormat="false" ht="14.25" hidden="false" customHeight="false" outlineLevel="0" collapsed="false">
      <c r="A10850" s="0" t="s">
        <v>741</v>
      </c>
      <c r="B10850" s="52" t="s">
        <v>1020</v>
      </c>
      <c r="C10850" s="52" t="s">
        <v>743</v>
      </c>
      <c r="D10850" s="53" t="n">
        <v>0.1</v>
      </c>
      <c r="E10850" s="53" t="n">
        <v>31.99</v>
      </c>
      <c r="F10850" s="0" t="s">
        <v>1488</v>
      </c>
      <c r="G10850" s="0" t="str">
        <f aca="false">LEFT(B10850,2)</f>
        <v>25</v>
      </c>
      <c r="H10850" s="0" t="str">
        <f aca="false">I10850&amp;"_"&amp;G10850&amp;"_"&amp;F10850</f>
        <v>Loegfroe_25_20191105_DL2019061_RoskildeHTX_koersel2</v>
      </c>
      <c r="I10850" s="61" t="str">
        <f aca="false">MID(RIGHT(B10850,LEN(B10850)-3),1,FIND("_",RIGHT(B10850,LEN(B10850)-3))-1)</f>
        <v>Loegfroe</v>
      </c>
      <c r="J10850" s="61" t="str">
        <f aca="false">TRIM(SUBSTITUTE(RIGHT(B10850,FIND(I10850,B10850)+1),"_",""))</f>
        <v>PosK</v>
      </c>
      <c r="K10850" s="0" t="n">
        <f aca="false">IFERROR(VALUE(SUBSTITUTE(E10850,".",",")),E10850)</f>
        <v>31.99</v>
      </c>
      <c r="L10850" s="61" t="n">
        <f aca="false">IF(J10850="PosK",SUMIFS(K:K,J:J,"PosK",H:H,H10850),"")</f>
        <v>31.99</v>
      </c>
      <c r="M10850" s="61" t="n">
        <f aca="false">IF(J10850="PosK",SUMIFS(K:K,J:J,"NegK",H:H,H10850),"")</f>
        <v>0</v>
      </c>
      <c r="N10850" s="61" t="n">
        <f aca="false">IF(J10850="PosK",SUMIFS(K:K,J:J,"eDNA",H:H,H10850),"")</f>
        <v>0</v>
      </c>
      <c r="P10850" s="62" t="n">
        <f aca="false">IF(K10852="No Ct",0,K10852)</f>
        <v>0</v>
      </c>
      <c r="Q10850" s="62" t="n">
        <f aca="false">IF(K10853="No Ct",0,K10853)</f>
        <v>0</v>
      </c>
      <c r="R10850" s="0" t="str">
        <f aca="false">IF(AND(L10850&gt;0,M10850=0),"Valid","Invalid")</f>
        <v>Valid</v>
      </c>
      <c r="S10850" s="0" t="str">
        <f aca="false">IF(OR(P10850&gt;1,Q10850&gt;1),"Present","Absent")</f>
        <v>Absent</v>
      </c>
      <c r="T10850" s="63" t="str">
        <f aca="false">IF(OR(AND(P10850&gt;1,P10850&lt;41),AND(Q10850&gt;1,Q10850&lt;41)),"Ct&lt;41","Ct&gt;41")</f>
        <v>Ct&gt;41</v>
      </c>
      <c r="U10850" s="0" t="str">
        <f aca="false">I10850</f>
        <v>Loegfroe</v>
      </c>
      <c r="V10850" s="0" t="str">
        <f aca="false">MID(F10850,10,9)</f>
        <v>DL2019061</v>
      </c>
      <c r="W10850" s="64" t="str">
        <f aca="false">V10850&amp;"_"&amp;U10850&amp;"_"&amp;R10850&amp;"_"&amp;S10850&amp;"_"&amp;T10850</f>
        <v>DL2019061_Loegfroe_Valid_Absent_Ct&gt;41</v>
      </c>
    </row>
    <row r="10851" customFormat="false" ht="14.25" hidden="false" customHeight="false" outlineLevel="0" collapsed="false">
      <c r="A10851" s="0" t="s">
        <v>745</v>
      </c>
      <c r="B10851" s="52" t="s">
        <v>1022</v>
      </c>
      <c r="C10851" s="52" t="s">
        <v>747</v>
      </c>
      <c r="D10851" s="53" t="n">
        <v>0.1</v>
      </c>
      <c r="E10851" s="53" t="s">
        <v>748</v>
      </c>
      <c r="F10851" s="0" t="s">
        <v>1488</v>
      </c>
      <c r="G10851" s="0" t="str">
        <f aca="false">LEFT(B10851,2)</f>
        <v>25</v>
      </c>
      <c r="H10851" s="0" t="str">
        <f aca="false">I10851&amp;"_"&amp;G10851&amp;"_"&amp;F10851</f>
        <v>Loegfroe_25_20191105_DL2019061_RoskildeHTX_koersel2</v>
      </c>
      <c r="I10851" s="61" t="str">
        <f aca="false">MID(RIGHT(B10851,LEN(B10851)-3),1,FIND("_",RIGHT(B10851,LEN(B10851)-3))-1)</f>
        <v>Loegfroe</v>
      </c>
      <c r="J10851" s="61" t="str">
        <f aca="false">TRIM(SUBSTITUTE(RIGHT(B10851,FIND(I10851,B10851)+1),"_",""))</f>
        <v>NegK</v>
      </c>
      <c r="K10851" s="0" t="str">
        <f aca="false">IFERROR(VALUE(SUBSTITUTE(E10851,".",",")),E10851)</f>
        <v>No Ct</v>
      </c>
      <c r="L10851" s="61" t="str">
        <f aca="false">IF(J10851="PosK",SUMIFS(K:K,J:J,"PosK",H:H,H10851),"")</f>
        <v/>
      </c>
      <c r="M10851" s="61" t="str">
        <f aca="false">IF(J10851="PosK",SUMIFS(K:K,J:J,"NegK",H:H,H10851),"")</f>
        <v/>
      </c>
      <c r="N10851" s="61" t="str">
        <f aca="false">IF(J10851="PosK",SUMIFS(K:K,J:J,"eDNA",H:H,H10851),"")</f>
        <v/>
      </c>
    </row>
    <row r="10852" customFormat="false" ht="14.25" hidden="false" customHeight="false" outlineLevel="0" collapsed="false">
      <c r="A10852" s="0" t="s">
        <v>749</v>
      </c>
      <c r="B10852" s="52" t="s">
        <v>1023</v>
      </c>
      <c r="C10852" s="52" t="s">
        <v>751</v>
      </c>
      <c r="D10852" s="53" t="n">
        <v>0.1</v>
      </c>
      <c r="E10852" s="53" t="s">
        <v>748</v>
      </c>
      <c r="F10852" s="0" t="s">
        <v>1488</v>
      </c>
      <c r="G10852" s="0" t="str">
        <f aca="false">LEFT(B10852,2)</f>
        <v>25</v>
      </c>
      <c r="H10852" s="0" t="str">
        <f aca="false">I10852&amp;"_"&amp;G10852&amp;"_"&amp;F10852</f>
        <v>Loegfroe_25_20191105_DL2019061_RoskildeHTX_koersel2</v>
      </c>
      <c r="I10852" s="61" t="str">
        <f aca="false">MID(RIGHT(B10852,LEN(B10852)-3),1,FIND("_",RIGHT(B10852,LEN(B10852)-3))-1)</f>
        <v>Loegfroe</v>
      </c>
      <c r="J10852" s="61" t="str">
        <f aca="false">TRIM(SUBSTITUTE(RIGHT(B10852,FIND(I10852,B10852)+1),"_",""))</f>
        <v>eDNA</v>
      </c>
      <c r="K10852" s="0" t="str">
        <f aca="false">IFERROR(VALUE(SUBSTITUTE(E10852,".",",")),E10852)</f>
        <v>No Ct</v>
      </c>
      <c r="L10852" s="61" t="str">
        <f aca="false">IF(J10852="PosK",SUMIFS(K:K,J:J,"PosK",H:H,H10852),"")</f>
        <v/>
      </c>
      <c r="M10852" s="61" t="str">
        <f aca="false">IF(J10852="PosK",SUMIFS(K:K,J:J,"NegK",H:H,H10852),"")</f>
        <v/>
      </c>
      <c r="N10852" s="61" t="str">
        <f aca="false">IF(J10852="PosK",SUMIFS(K:K,J:J,"eDNA",H:H,H10852),"")</f>
        <v/>
      </c>
      <c r="Q10852" s="62"/>
    </row>
    <row r="10853" customFormat="false" ht="14.25" hidden="false" customHeight="false" outlineLevel="0" collapsed="false">
      <c r="A10853" s="0" t="s">
        <v>752</v>
      </c>
      <c r="B10853" s="52" t="s">
        <v>1023</v>
      </c>
      <c r="C10853" s="52" t="s">
        <v>751</v>
      </c>
      <c r="D10853" s="53" t="n">
        <v>0.1</v>
      </c>
      <c r="E10853" s="53" t="s">
        <v>748</v>
      </c>
      <c r="F10853" s="0" t="s">
        <v>1488</v>
      </c>
      <c r="G10853" s="0" t="str">
        <f aca="false">LEFT(B10853,2)</f>
        <v>25</v>
      </c>
      <c r="H10853" s="0" t="str">
        <f aca="false">I10853&amp;"_"&amp;G10853&amp;"_"&amp;F10853</f>
        <v>Loegfroe_25_20191105_DL2019061_RoskildeHTX_koersel2</v>
      </c>
      <c r="I10853" s="61" t="str">
        <f aca="false">MID(RIGHT(B10853,LEN(B10853)-3),1,FIND("_",RIGHT(B10853,LEN(B10853)-3))-1)</f>
        <v>Loegfroe</v>
      </c>
      <c r="J10853" s="61" t="str">
        <f aca="false">TRIM(SUBSTITUTE(RIGHT(B10853,FIND(I10853,B10853)+1),"_",""))</f>
        <v>eDNA</v>
      </c>
      <c r="K10853" s="0" t="str">
        <f aca="false">IFERROR(VALUE(SUBSTITUTE(E10853,".",",")),E10853)</f>
        <v>No Ct</v>
      </c>
      <c r="L10853" s="61" t="str">
        <f aca="false">IF(J10853="PosK",SUMIFS(K:K,J:J,"PosK",H:H,H10853),"")</f>
        <v/>
      </c>
      <c r="M10853" s="61" t="str">
        <f aca="false">IF(J10853="PosK",SUMIFS(K:K,J:J,"NegK",H:H,H10853),"")</f>
        <v/>
      </c>
      <c r="N10853" s="61" t="str">
        <f aca="false">IF(J10853="PosK",SUMIFS(K:K,J:J,"eDNA",H:H,H10853),"")</f>
        <v/>
      </c>
      <c r="P10853" s="62"/>
      <c r="T10853" s="63"/>
      <c r="W10853" s="64"/>
    </row>
    <row r="10854" customFormat="false" ht="14.25" hidden="false" customHeight="false" outlineLevel="0" collapsed="false">
      <c r="A10854" s="0" t="s">
        <v>754</v>
      </c>
      <c r="B10854" s="52" t="s">
        <v>1025</v>
      </c>
      <c r="C10854" s="52" t="s">
        <v>743</v>
      </c>
      <c r="D10854" s="53" t="n">
        <v>0.1</v>
      </c>
      <c r="E10854" s="53" t="s">
        <v>748</v>
      </c>
      <c r="F10854" s="0" t="s">
        <v>1488</v>
      </c>
      <c r="G10854" s="0" t="str">
        <f aca="false">LEFT(B10854,2)</f>
        <v>26</v>
      </c>
      <c r="H10854" s="0" t="str">
        <f aca="false">I10854&amp;"_"&amp;G10854&amp;"_"&amp;F10854</f>
        <v>StorVandsalamander_26_20191105_DL2019061_RoskildeHTX_koersel2</v>
      </c>
      <c r="I10854" s="61" t="str">
        <f aca="false">MID(RIGHT(B10854,LEN(B10854)-3),1,FIND("_",RIGHT(B10854,LEN(B10854)-3))-1)</f>
        <v>StorVandsalamander</v>
      </c>
      <c r="J10854" s="61" t="str">
        <f aca="false">TRIM(SUBSTITUTE(RIGHT(B10854,FIND(I10854,B10854)+1),"_",""))</f>
        <v>PosK</v>
      </c>
      <c r="K10854" s="0" t="str">
        <f aca="false">IFERROR(VALUE(SUBSTITUTE(E10854,".",",")),E10854)</f>
        <v>No Ct</v>
      </c>
      <c r="L10854" s="61" t="n">
        <f aca="false">IF(J10854="PosK",SUMIFS(K:K,J:J,"PosK",H:H,H10854),"")</f>
        <v>0</v>
      </c>
      <c r="M10854" s="61" t="n">
        <f aca="false">IF(J10854="PosK",SUMIFS(K:K,J:J,"NegK",H:H,H10854),"")</f>
        <v>0</v>
      </c>
      <c r="N10854" s="61" t="n">
        <f aca="false">IF(J10854="PosK",SUMIFS(K:K,J:J,"eDNA",H:H,H10854),"")</f>
        <v>0</v>
      </c>
      <c r="P10854" s="62" t="n">
        <f aca="false">IF(K10856="No Ct",0,K10856)</f>
        <v>0</v>
      </c>
      <c r="Q10854" s="62" t="n">
        <f aca="false">IF(K10857="No Ct",0,K10857)</f>
        <v>0</v>
      </c>
      <c r="R10854" s="0" t="str">
        <f aca="false">IF(AND(L10854&gt;0,M10854=0),"Valid","Invalid")</f>
        <v>Invalid</v>
      </c>
      <c r="S10854" s="0" t="str">
        <f aca="false">IF(OR(P10854&gt;1,Q10854&gt;1),"Present","Absent")</f>
        <v>Absent</v>
      </c>
      <c r="T10854" s="63" t="str">
        <f aca="false">IF(OR(AND(P10854&gt;1,P10854&lt;41),AND(Q10854&gt;1,Q10854&lt;41)),"Ct&lt;41","Ct&gt;41")</f>
        <v>Ct&gt;41</v>
      </c>
      <c r="U10854" s="0" t="str">
        <f aca="false">I10854</f>
        <v>StorVandsalamander</v>
      </c>
      <c r="V10854" s="0" t="str">
        <f aca="false">MID(F10854,10,9)</f>
        <v>DL2019061</v>
      </c>
      <c r="W10854" s="64" t="str">
        <f aca="false">V10854&amp;"_"&amp;U10854&amp;"_"&amp;R10854&amp;"_"&amp;S10854&amp;"_"&amp;T10854</f>
        <v>DL2019061_StorVandsalamander_Invalid_Absent_Ct&gt;41</v>
      </c>
    </row>
    <row r="10855" customFormat="false" ht="14.25" hidden="false" customHeight="false" outlineLevel="0" collapsed="false">
      <c r="A10855" s="0" t="s">
        <v>756</v>
      </c>
      <c r="B10855" s="52" t="s">
        <v>1026</v>
      </c>
      <c r="C10855" s="52" t="s">
        <v>747</v>
      </c>
      <c r="D10855" s="53" t="n">
        <v>0.1</v>
      </c>
      <c r="E10855" s="53" t="s">
        <v>748</v>
      </c>
      <c r="F10855" s="0" t="s">
        <v>1488</v>
      </c>
      <c r="G10855" s="0" t="str">
        <f aca="false">LEFT(B10855,2)</f>
        <v>26</v>
      </c>
      <c r="H10855" s="0" t="str">
        <f aca="false">I10855&amp;"_"&amp;G10855&amp;"_"&amp;F10855</f>
        <v>StorVandsalamander_26_20191105_DL2019061_RoskildeHTX_koersel2</v>
      </c>
      <c r="I10855" s="61" t="str">
        <f aca="false">MID(RIGHT(B10855,LEN(B10855)-3),1,FIND("_",RIGHT(B10855,LEN(B10855)-3))-1)</f>
        <v>StorVandsalamander</v>
      </c>
      <c r="J10855" s="61" t="str">
        <f aca="false">TRIM(SUBSTITUTE(RIGHT(B10855,FIND(I10855,B10855)+1),"_",""))</f>
        <v>NegK</v>
      </c>
      <c r="K10855" s="0" t="str">
        <f aca="false">IFERROR(VALUE(SUBSTITUTE(E10855,".",",")),E10855)</f>
        <v>No Ct</v>
      </c>
      <c r="L10855" s="61" t="str">
        <f aca="false">IF(J10855="PosK",SUMIFS(K:K,J:J,"PosK",H:H,H10855),"")</f>
        <v/>
      </c>
      <c r="M10855" s="61" t="str">
        <f aca="false">IF(J10855="PosK",SUMIFS(K:K,J:J,"NegK",H:H,H10855),"")</f>
        <v/>
      </c>
      <c r="N10855" s="61" t="str">
        <f aca="false">IF(J10855="PosK",SUMIFS(K:K,J:J,"eDNA",H:H,H10855),"")</f>
        <v/>
      </c>
    </row>
    <row r="10856" customFormat="false" ht="14.25" hidden="false" customHeight="false" outlineLevel="0" collapsed="false">
      <c r="A10856" s="0" t="s">
        <v>758</v>
      </c>
      <c r="B10856" s="52" t="s">
        <v>1027</v>
      </c>
      <c r="C10856" s="52" t="s">
        <v>751</v>
      </c>
      <c r="D10856" s="53" t="n">
        <v>0.1</v>
      </c>
      <c r="E10856" s="53" t="s">
        <v>748</v>
      </c>
      <c r="F10856" s="0" t="s">
        <v>1488</v>
      </c>
      <c r="G10856" s="0" t="str">
        <f aca="false">LEFT(B10856,2)</f>
        <v>26</v>
      </c>
      <c r="H10856" s="0" t="str">
        <f aca="false">I10856&amp;"_"&amp;G10856&amp;"_"&amp;F10856</f>
        <v>StorVandsalamander_26_20191105_DL2019061_RoskildeHTX_koersel2</v>
      </c>
      <c r="I10856" s="61" t="str">
        <f aca="false">MID(RIGHT(B10856,LEN(B10856)-3),1,FIND("_",RIGHT(B10856,LEN(B10856)-3))-1)</f>
        <v>StorVandsalamander</v>
      </c>
      <c r="J10856" s="61" t="str">
        <f aca="false">TRIM(SUBSTITUTE(RIGHT(B10856,FIND(I10856,B10856)+1),"_",""))</f>
        <v>eDNA</v>
      </c>
      <c r="K10856" s="0" t="str">
        <f aca="false">IFERROR(VALUE(SUBSTITUTE(E10856,".",",")),E10856)</f>
        <v>No Ct</v>
      </c>
      <c r="L10856" s="61" t="str">
        <f aca="false">IF(J10856="PosK",SUMIFS(K:K,J:J,"PosK",H:H,H10856),"")</f>
        <v/>
      </c>
      <c r="M10856" s="61" t="str">
        <f aca="false">IF(J10856="PosK",SUMIFS(K:K,J:J,"NegK",H:H,H10856),"")</f>
        <v/>
      </c>
      <c r="N10856" s="61" t="str">
        <f aca="false">IF(J10856="PosK",SUMIFS(K:K,J:J,"eDNA",H:H,H10856),"")</f>
        <v/>
      </c>
      <c r="Q10856" s="62"/>
    </row>
    <row r="10857" customFormat="false" ht="14.25" hidden="false" customHeight="false" outlineLevel="0" collapsed="false">
      <c r="A10857" s="0" t="s">
        <v>760</v>
      </c>
      <c r="B10857" s="52" t="s">
        <v>1027</v>
      </c>
      <c r="C10857" s="52" t="s">
        <v>751</v>
      </c>
      <c r="D10857" s="53" t="n">
        <v>0.1</v>
      </c>
      <c r="E10857" s="53" t="s">
        <v>748</v>
      </c>
      <c r="F10857" s="0" t="s">
        <v>1488</v>
      </c>
      <c r="G10857" s="0" t="str">
        <f aca="false">LEFT(B10857,2)</f>
        <v>26</v>
      </c>
      <c r="H10857" s="0" t="str">
        <f aca="false">I10857&amp;"_"&amp;G10857&amp;"_"&amp;F10857</f>
        <v>StorVandsalamander_26_20191105_DL2019061_RoskildeHTX_koersel2</v>
      </c>
      <c r="I10857" s="61" t="str">
        <f aca="false">MID(RIGHT(B10857,LEN(B10857)-3),1,FIND("_",RIGHT(B10857,LEN(B10857)-3))-1)</f>
        <v>StorVandsalamander</v>
      </c>
      <c r="J10857" s="61" t="str">
        <f aca="false">TRIM(SUBSTITUTE(RIGHT(B10857,FIND(I10857,B10857)+1),"_",""))</f>
        <v>eDNA</v>
      </c>
      <c r="K10857" s="0" t="str">
        <f aca="false">IFERROR(VALUE(SUBSTITUTE(E10857,".",",")),E10857)</f>
        <v>No Ct</v>
      </c>
      <c r="L10857" s="61" t="str">
        <f aca="false">IF(J10857="PosK",SUMIFS(K:K,J:J,"PosK",H:H,H10857),"")</f>
        <v/>
      </c>
      <c r="M10857" s="61" t="str">
        <f aca="false">IF(J10857="PosK",SUMIFS(K:K,J:J,"NegK",H:H,H10857),"")</f>
        <v/>
      </c>
      <c r="N10857" s="61" t="str">
        <f aca="false">IF(J10857="PosK",SUMIFS(K:K,J:J,"eDNA",H:H,H10857),"")</f>
        <v/>
      </c>
      <c r="P10857" s="62"/>
      <c r="T10857" s="63"/>
      <c r="W10857" s="64"/>
    </row>
    <row r="10858" customFormat="false" ht="14.25" hidden="false" customHeight="false" outlineLevel="0" collapsed="false">
      <c r="A10858" s="0" t="s">
        <v>762</v>
      </c>
      <c r="B10858" s="52" t="s">
        <v>1029</v>
      </c>
      <c r="C10858" s="52" t="s">
        <v>743</v>
      </c>
      <c r="D10858" s="53" t="n">
        <v>0.1</v>
      </c>
      <c r="E10858" s="53" t="s">
        <v>748</v>
      </c>
      <c r="F10858" s="0" t="s">
        <v>1488</v>
      </c>
      <c r="G10858" s="0" t="str">
        <f aca="false">LEFT(B10858,2)</f>
        <v>27</v>
      </c>
      <c r="H10858" s="0" t="str">
        <f aca="false">I10858&amp;"_"&amp;G10858&amp;"_"&amp;F10858</f>
        <v>Strandtudse_27_20191105_DL2019061_RoskildeHTX_koersel2</v>
      </c>
      <c r="I10858" s="61" t="str">
        <f aca="false">MID(RIGHT(B10858,LEN(B10858)-3),1,FIND("_",RIGHT(B10858,LEN(B10858)-3))-1)</f>
        <v>Strandtudse</v>
      </c>
      <c r="J10858" s="61" t="str">
        <f aca="false">TRIM(SUBSTITUTE(RIGHT(B10858,FIND(I10858,B10858)+1),"_",""))</f>
        <v>PosK</v>
      </c>
      <c r="K10858" s="0" t="str">
        <f aca="false">IFERROR(VALUE(SUBSTITUTE(E10858,".",",")),E10858)</f>
        <v>No Ct</v>
      </c>
      <c r="L10858" s="61" t="n">
        <f aca="false">IF(J10858="PosK",SUMIFS(K:K,J:J,"PosK",H:H,H10858),"")</f>
        <v>0</v>
      </c>
      <c r="M10858" s="61" t="n">
        <f aca="false">IF(J10858="PosK",SUMIFS(K:K,J:J,"NegK",H:H,H10858),"")</f>
        <v>0</v>
      </c>
      <c r="N10858" s="61" t="n">
        <f aca="false">IF(J10858="PosK",SUMIFS(K:K,J:J,"eDNA",H:H,H10858),"")</f>
        <v>0</v>
      </c>
      <c r="P10858" s="62" t="n">
        <f aca="false">IF(K10860="No Ct",0,K10860)</f>
        <v>0</v>
      </c>
      <c r="Q10858" s="62" t="n">
        <f aca="false">IF(K10861="No Ct",0,K10861)</f>
        <v>0</v>
      </c>
      <c r="R10858" s="0" t="str">
        <f aca="false">IF(AND(L10858&gt;0,M10858=0),"Valid","Invalid")</f>
        <v>Invalid</v>
      </c>
      <c r="S10858" s="0" t="str">
        <f aca="false">IF(OR(P10858&gt;1,Q10858&gt;1),"Present","Absent")</f>
        <v>Absent</v>
      </c>
      <c r="T10858" s="63" t="str">
        <f aca="false">IF(OR(AND(P10858&gt;1,P10858&lt;41),AND(Q10858&gt;1,Q10858&lt;41)),"Ct&lt;41","Ct&gt;41")</f>
        <v>Ct&gt;41</v>
      </c>
      <c r="U10858" s="0" t="str">
        <f aca="false">I10858</f>
        <v>Strandtudse</v>
      </c>
      <c r="V10858" s="0" t="str">
        <f aca="false">MID(F10858,10,9)</f>
        <v>DL2019061</v>
      </c>
      <c r="W10858" s="64" t="str">
        <f aca="false">V10858&amp;"_"&amp;U10858&amp;"_"&amp;R10858&amp;"_"&amp;S10858&amp;"_"&amp;T10858</f>
        <v>DL2019061_Strandtudse_Invalid_Absent_Ct&gt;41</v>
      </c>
    </row>
    <row r="10859" customFormat="false" ht="14.25" hidden="false" customHeight="false" outlineLevel="0" collapsed="false">
      <c r="A10859" s="0" t="s">
        <v>764</v>
      </c>
      <c r="B10859" s="52" t="s">
        <v>1030</v>
      </c>
      <c r="C10859" s="52" t="s">
        <v>747</v>
      </c>
      <c r="D10859" s="53" t="n">
        <v>0.1</v>
      </c>
      <c r="E10859" s="53" t="s">
        <v>748</v>
      </c>
      <c r="F10859" s="0" t="s">
        <v>1488</v>
      </c>
      <c r="G10859" s="0" t="str">
        <f aca="false">LEFT(B10859,2)</f>
        <v>27</v>
      </c>
      <c r="H10859" s="0" t="str">
        <f aca="false">I10859&amp;"_"&amp;G10859&amp;"_"&amp;F10859</f>
        <v>Strandtudse_27_20191105_DL2019061_RoskildeHTX_koersel2</v>
      </c>
      <c r="I10859" s="61" t="str">
        <f aca="false">MID(RIGHT(B10859,LEN(B10859)-3),1,FIND("_",RIGHT(B10859,LEN(B10859)-3))-1)</f>
        <v>Strandtudse</v>
      </c>
      <c r="J10859" s="61" t="str">
        <f aca="false">TRIM(SUBSTITUTE(RIGHT(B10859,FIND(I10859,B10859)+1),"_",""))</f>
        <v>NegK</v>
      </c>
      <c r="K10859" s="0" t="str">
        <f aca="false">IFERROR(VALUE(SUBSTITUTE(E10859,".",",")),E10859)</f>
        <v>No Ct</v>
      </c>
      <c r="L10859" s="61" t="str">
        <f aca="false">IF(J10859="PosK",SUMIFS(K:K,J:J,"PosK",H:H,H10859),"")</f>
        <v/>
      </c>
      <c r="M10859" s="61" t="str">
        <f aca="false">IF(J10859="PosK",SUMIFS(K:K,J:J,"NegK",H:H,H10859),"")</f>
        <v/>
      </c>
      <c r="N10859" s="61" t="str">
        <f aca="false">IF(J10859="PosK",SUMIFS(K:K,J:J,"eDNA",H:H,H10859),"")</f>
        <v/>
      </c>
    </row>
    <row r="10860" customFormat="false" ht="14.25" hidden="false" customHeight="false" outlineLevel="0" collapsed="false">
      <c r="A10860" s="0" t="s">
        <v>766</v>
      </c>
      <c r="B10860" s="52" t="s">
        <v>1031</v>
      </c>
      <c r="C10860" s="52" t="s">
        <v>751</v>
      </c>
      <c r="D10860" s="53" t="n">
        <v>0.1</v>
      </c>
      <c r="E10860" s="53" t="s">
        <v>748</v>
      </c>
      <c r="F10860" s="0" t="s">
        <v>1488</v>
      </c>
      <c r="G10860" s="0" t="str">
        <f aca="false">LEFT(B10860,2)</f>
        <v>27</v>
      </c>
      <c r="H10860" s="0" t="str">
        <f aca="false">I10860&amp;"_"&amp;G10860&amp;"_"&amp;F10860</f>
        <v>Strandtudse_27_20191105_DL2019061_RoskildeHTX_koersel2</v>
      </c>
      <c r="I10860" s="61" t="str">
        <f aca="false">MID(RIGHT(B10860,LEN(B10860)-3),1,FIND("_",RIGHT(B10860,LEN(B10860)-3))-1)</f>
        <v>Strandtudse</v>
      </c>
      <c r="J10860" s="61" t="str">
        <f aca="false">TRIM(SUBSTITUTE(RIGHT(B10860,FIND(I10860,B10860)+1),"_",""))</f>
        <v>eDNA</v>
      </c>
      <c r="K10860" s="0" t="str">
        <f aca="false">IFERROR(VALUE(SUBSTITUTE(E10860,".",",")),E10860)</f>
        <v>No Ct</v>
      </c>
      <c r="L10860" s="61" t="str">
        <f aca="false">IF(J10860="PosK",SUMIFS(K:K,J:J,"PosK",H:H,H10860),"")</f>
        <v/>
      </c>
      <c r="M10860" s="61" t="str">
        <f aca="false">IF(J10860="PosK",SUMIFS(K:K,J:J,"NegK",H:H,H10860),"")</f>
        <v/>
      </c>
      <c r="N10860" s="61" t="str">
        <f aca="false">IF(J10860="PosK",SUMIFS(K:K,J:J,"eDNA",H:H,H10860),"")</f>
        <v/>
      </c>
      <c r="Q10860" s="62"/>
    </row>
    <row r="10861" customFormat="false" ht="14.25" hidden="false" customHeight="false" outlineLevel="0" collapsed="false">
      <c r="A10861" s="0" t="s">
        <v>768</v>
      </c>
      <c r="B10861" s="52" t="s">
        <v>1031</v>
      </c>
      <c r="C10861" s="52" t="s">
        <v>751</v>
      </c>
      <c r="D10861" s="53" t="n">
        <v>0.1</v>
      </c>
      <c r="E10861" s="53" t="s">
        <v>748</v>
      </c>
      <c r="F10861" s="0" t="s">
        <v>1488</v>
      </c>
      <c r="G10861" s="0" t="str">
        <f aca="false">LEFT(B10861,2)</f>
        <v>27</v>
      </c>
      <c r="H10861" s="0" t="str">
        <f aca="false">I10861&amp;"_"&amp;G10861&amp;"_"&amp;F10861</f>
        <v>Strandtudse_27_20191105_DL2019061_RoskildeHTX_koersel2</v>
      </c>
      <c r="I10861" s="61" t="str">
        <f aca="false">MID(RIGHT(B10861,LEN(B10861)-3),1,FIND("_",RIGHT(B10861,LEN(B10861)-3))-1)</f>
        <v>Strandtudse</v>
      </c>
      <c r="J10861" s="61" t="str">
        <f aca="false">TRIM(SUBSTITUTE(RIGHT(B10861,FIND(I10861,B10861)+1),"_",""))</f>
        <v>eDNA</v>
      </c>
      <c r="K10861" s="0" t="str">
        <f aca="false">IFERROR(VALUE(SUBSTITUTE(E10861,".",",")),E10861)</f>
        <v>No Ct</v>
      </c>
      <c r="L10861" s="61" t="str">
        <f aca="false">IF(J10861="PosK",SUMIFS(K:K,J:J,"PosK",H:H,H10861),"")</f>
        <v/>
      </c>
      <c r="M10861" s="61" t="str">
        <f aca="false">IF(J10861="PosK",SUMIFS(K:K,J:J,"NegK",H:H,H10861),"")</f>
        <v/>
      </c>
      <c r="N10861" s="61" t="str">
        <f aca="false">IF(J10861="PosK",SUMIFS(K:K,J:J,"eDNA",H:H,H10861),"")</f>
        <v/>
      </c>
      <c r="P10861" s="62"/>
      <c r="T10861" s="63"/>
      <c r="W10861" s="64"/>
    </row>
    <row r="10862" customFormat="false" ht="14.25" hidden="false" customHeight="false" outlineLevel="0" collapsed="false">
      <c r="A10862" s="0" t="s">
        <v>770</v>
      </c>
      <c r="B10862" s="52" t="s">
        <v>1033</v>
      </c>
      <c r="C10862" s="52" t="s">
        <v>743</v>
      </c>
      <c r="D10862" s="53" t="n">
        <v>0.1</v>
      </c>
      <c r="E10862" s="53" t="n">
        <v>37.72</v>
      </c>
      <c r="F10862" s="0" t="s">
        <v>1488</v>
      </c>
      <c r="G10862" s="0" t="str">
        <f aca="false">LEFT(B10862,2)</f>
        <v>28</v>
      </c>
      <c r="H10862" s="0" t="str">
        <f aca="false">I10862&amp;"_"&amp;G10862&amp;"_"&amp;F10862</f>
        <v>GroenbrogetTudse_28_20191105_DL2019061_RoskildeHTX_koersel2</v>
      </c>
      <c r="I10862" s="61" t="str">
        <f aca="false">MID(RIGHT(B10862,LEN(B10862)-3),1,FIND("_",RIGHT(B10862,LEN(B10862)-3))-1)</f>
        <v>GroenbrogetTudse</v>
      </c>
      <c r="J10862" s="61" t="str">
        <f aca="false">TRIM(SUBSTITUTE(RIGHT(B10862,FIND(I10862,B10862)+1),"_",""))</f>
        <v>PosK</v>
      </c>
      <c r="K10862" s="0" t="n">
        <f aca="false">IFERROR(VALUE(SUBSTITUTE(E10862,".",",")),E10862)</f>
        <v>37.72</v>
      </c>
      <c r="L10862" s="61" t="n">
        <f aca="false">IF(J10862="PosK",SUMIFS(K:K,J:J,"PosK",H:H,H10862),"")</f>
        <v>37.72</v>
      </c>
      <c r="M10862" s="61" t="n">
        <f aca="false">IF(J10862="PosK",SUMIFS(K:K,J:J,"NegK",H:H,H10862),"")</f>
        <v>0</v>
      </c>
      <c r="N10862" s="61" t="n">
        <f aca="false">IF(J10862="PosK",SUMIFS(K:K,J:J,"eDNA",H:H,H10862),"")</f>
        <v>0</v>
      </c>
      <c r="P10862" s="62" t="n">
        <f aca="false">IF(K10864="No Ct",0,K10864)</f>
        <v>0</v>
      </c>
      <c r="Q10862" s="62" t="n">
        <f aca="false">IF(K10865="No Ct",0,K10865)</f>
        <v>0</v>
      </c>
      <c r="R10862" s="0" t="str">
        <f aca="false">IF(AND(L10862&gt;0,M10862=0),"Valid","Invalid")</f>
        <v>Valid</v>
      </c>
      <c r="S10862" s="0" t="str">
        <f aca="false">IF(OR(P10862&gt;1,Q10862&gt;1),"Present","Absent")</f>
        <v>Absent</v>
      </c>
      <c r="T10862" s="63" t="str">
        <f aca="false">IF(OR(AND(P10862&gt;1,P10862&lt;41),AND(Q10862&gt;1,Q10862&lt;41)),"Ct&lt;41","Ct&gt;41")</f>
        <v>Ct&gt;41</v>
      </c>
      <c r="U10862" s="0" t="str">
        <f aca="false">I10862</f>
        <v>GroenbrogetTudse</v>
      </c>
      <c r="V10862" s="0" t="str">
        <f aca="false">MID(F10862,10,9)</f>
        <v>DL2019061</v>
      </c>
      <c r="W10862" s="64" t="str">
        <f aca="false">V10862&amp;"_"&amp;U10862&amp;"_"&amp;R10862&amp;"_"&amp;S10862&amp;"_"&amp;T10862</f>
        <v>DL2019061_GroenbrogetTudse_Valid_Absent_Ct&gt;41</v>
      </c>
    </row>
    <row r="10863" customFormat="false" ht="14.25" hidden="false" customHeight="false" outlineLevel="0" collapsed="false">
      <c r="A10863" s="0" t="s">
        <v>772</v>
      </c>
      <c r="B10863" s="52" t="s">
        <v>1034</v>
      </c>
      <c r="C10863" s="52" t="s">
        <v>747</v>
      </c>
      <c r="D10863" s="53" t="n">
        <v>0.1</v>
      </c>
      <c r="E10863" s="53" t="s">
        <v>748</v>
      </c>
      <c r="F10863" s="0" t="s">
        <v>1488</v>
      </c>
      <c r="G10863" s="0" t="str">
        <f aca="false">LEFT(B10863,2)</f>
        <v>28</v>
      </c>
      <c r="H10863" s="0" t="str">
        <f aca="false">I10863&amp;"_"&amp;G10863&amp;"_"&amp;F10863</f>
        <v>GroenbrogetTudse_28_20191105_DL2019061_RoskildeHTX_koersel2</v>
      </c>
      <c r="I10863" s="61" t="str">
        <f aca="false">MID(RIGHT(B10863,LEN(B10863)-3),1,FIND("_",RIGHT(B10863,LEN(B10863)-3))-1)</f>
        <v>GroenbrogetTudse</v>
      </c>
      <c r="J10863" s="61" t="str">
        <f aca="false">TRIM(SUBSTITUTE(RIGHT(B10863,FIND(I10863,B10863)+1),"_",""))</f>
        <v>NegK</v>
      </c>
      <c r="K10863" s="0" t="str">
        <f aca="false">IFERROR(VALUE(SUBSTITUTE(E10863,".",",")),E10863)</f>
        <v>No Ct</v>
      </c>
      <c r="L10863" s="61" t="str">
        <f aca="false">IF(J10863="PosK",SUMIFS(K:K,J:J,"PosK",H:H,H10863),"")</f>
        <v/>
      </c>
      <c r="M10863" s="61" t="str">
        <f aca="false">IF(J10863="PosK",SUMIFS(K:K,J:J,"NegK",H:H,H10863),"")</f>
        <v/>
      </c>
      <c r="N10863" s="61" t="str">
        <f aca="false">IF(J10863="PosK",SUMIFS(K:K,J:J,"eDNA",H:H,H10863),"")</f>
        <v/>
      </c>
    </row>
    <row r="10864" customFormat="false" ht="14.25" hidden="false" customHeight="false" outlineLevel="0" collapsed="false">
      <c r="A10864" s="0" t="s">
        <v>774</v>
      </c>
      <c r="B10864" s="52" t="s">
        <v>1035</v>
      </c>
      <c r="C10864" s="52" t="s">
        <v>751</v>
      </c>
      <c r="D10864" s="53" t="n">
        <v>0.1</v>
      </c>
      <c r="E10864" s="53" t="s">
        <v>748</v>
      </c>
      <c r="F10864" s="0" t="s">
        <v>1488</v>
      </c>
      <c r="G10864" s="0" t="str">
        <f aca="false">LEFT(B10864,2)</f>
        <v>28</v>
      </c>
      <c r="H10864" s="0" t="str">
        <f aca="false">I10864&amp;"_"&amp;G10864&amp;"_"&amp;F10864</f>
        <v>GroenbrogetTudse_28_20191105_DL2019061_RoskildeHTX_koersel2</v>
      </c>
      <c r="I10864" s="61" t="str">
        <f aca="false">MID(RIGHT(B10864,LEN(B10864)-3),1,FIND("_",RIGHT(B10864,LEN(B10864)-3))-1)</f>
        <v>GroenbrogetTudse</v>
      </c>
      <c r="J10864" s="61" t="str">
        <f aca="false">TRIM(SUBSTITUTE(RIGHT(B10864,FIND(I10864,B10864)+1),"_",""))</f>
        <v>eDNA</v>
      </c>
      <c r="K10864" s="0" t="str">
        <f aca="false">IFERROR(VALUE(SUBSTITUTE(E10864,".",",")),E10864)</f>
        <v>No Ct</v>
      </c>
      <c r="L10864" s="61" t="str">
        <f aca="false">IF(J10864="PosK",SUMIFS(K:K,J:J,"PosK",H:H,H10864),"")</f>
        <v/>
      </c>
      <c r="M10864" s="61" t="str">
        <f aca="false">IF(J10864="PosK",SUMIFS(K:K,J:J,"NegK",H:H,H10864),"")</f>
        <v/>
      </c>
      <c r="N10864" s="61" t="str">
        <f aca="false">IF(J10864="PosK",SUMIFS(K:K,J:J,"eDNA",H:H,H10864),"")</f>
        <v/>
      </c>
      <c r="Q10864" s="62"/>
    </row>
    <row r="10865" customFormat="false" ht="14.25" hidden="false" customHeight="false" outlineLevel="0" collapsed="false">
      <c r="A10865" s="0" t="s">
        <v>776</v>
      </c>
      <c r="B10865" s="52" t="s">
        <v>1035</v>
      </c>
      <c r="C10865" s="52" t="s">
        <v>751</v>
      </c>
      <c r="D10865" s="53" t="n">
        <v>0.1</v>
      </c>
      <c r="E10865" s="53" t="s">
        <v>748</v>
      </c>
      <c r="F10865" s="0" t="s">
        <v>1488</v>
      </c>
      <c r="G10865" s="0" t="str">
        <f aca="false">LEFT(B10865,2)</f>
        <v>28</v>
      </c>
      <c r="H10865" s="0" t="str">
        <f aca="false">I10865&amp;"_"&amp;G10865&amp;"_"&amp;F10865</f>
        <v>GroenbrogetTudse_28_20191105_DL2019061_RoskildeHTX_koersel2</v>
      </c>
      <c r="I10865" s="61" t="str">
        <f aca="false">MID(RIGHT(B10865,LEN(B10865)-3),1,FIND("_",RIGHT(B10865,LEN(B10865)-3))-1)</f>
        <v>GroenbrogetTudse</v>
      </c>
      <c r="J10865" s="61" t="str">
        <f aca="false">TRIM(SUBSTITUTE(RIGHT(B10865,FIND(I10865,B10865)+1),"_",""))</f>
        <v>eDNA</v>
      </c>
      <c r="K10865" s="0" t="str">
        <f aca="false">IFERROR(VALUE(SUBSTITUTE(E10865,".",",")),E10865)</f>
        <v>No Ct</v>
      </c>
      <c r="L10865" s="61" t="str">
        <f aca="false">IF(J10865="PosK",SUMIFS(K:K,J:J,"PosK",H:H,H10865),"")</f>
        <v/>
      </c>
      <c r="M10865" s="61" t="str">
        <f aca="false">IF(J10865="PosK",SUMIFS(K:K,J:J,"NegK",H:H,H10865),"")</f>
        <v/>
      </c>
      <c r="N10865" s="61" t="str">
        <f aca="false">IF(J10865="PosK",SUMIFS(K:K,J:J,"eDNA",H:H,H10865),"")</f>
        <v/>
      </c>
      <c r="P10865" s="62"/>
      <c r="T10865" s="63"/>
      <c r="W10865" s="64"/>
    </row>
    <row r="10866" customFormat="false" ht="14.25" hidden="false" customHeight="false" outlineLevel="0" collapsed="false">
      <c r="A10866" s="0" t="s">
        <v>778</v>
      </c>
      <c r="B10866" s="52" t="s">
        <v>1037</v>
      </c>
      <c r="C10866" s="52" t="s">
        <v>743</v>
      </c>
      <c r="D10866" s="53" t="n">
        <v>0.1</v>
      </c>
      <c r="E10866" s="53" t="n">
        <v>33.58</v>
      </c>
      <c r="F10866" s="0" t="s">
        <v>1488</v>
      </c>
      <c r="G10866" s="0" t="str">
        <f aca="false">LEFT(B10866,2)</f>
        <v>29</v>
      </c>
      <c r="H10866" s="0" t="str">
        <f aca="false">I10866&amp;"_"&amp;G10866&amp;"_"&amp;F10866</f>
        <v>Loevfroe_29_20191105_DL2019061_RoskildeHTX_koersel2</v>
      </c>
      <c r="I10866" s="61" t="str">
        <f aca="false">MID(RIGHT(B10866,LEN(B10866)-3),1,FIND("_",RIGHT(B10866,LEN(B10866)-3))-1)</f>
        <v>Loevfroe</v>
      </c>
      <c r="J10866" s="61" t="str">
        <f aca="false">TRIM(SUBSTITUTE(RIGHT(B10866,FIND(I10866,B10866)+1),"_",""))</f>
        <v>PosK</v>
      </c>
      <c r="K10866" s="0" t="n">
        <f aca="false">IFERROR(VALUE(SUBSTITUTE(E10866,".",",")),E10866)</f>
        <v>33.58</v>
      </c>
      <c r="L10866" s="61" t="n">
        <f aca="false">IF(J10866="PosK",SUMIFS(K:K,J:J,"PosK",H:H,H10866),"")</f>
        <v>33.58</v>
      </c>
      <c r="M10866" s="61" t="n">
        <f aca="false">IF(J10866="PosK",SUMIFS(K:K,J:J,"NegK",H:H,H10866),"")</f>
        <v>0</v>
      </c>
      <c r="N10866" s="61" t="n">
        <f aca="false">IF(J10866="PosK",SUMIFS(K:K,J:J,"eDNA",H:H,H10866),"")</f>
        <v>0</v>
      </c>
      <c r="P10866" s="62" t="n">
        <f aca="false">IF(K10868="No Ct",0,K10868)</f>
        <v>0</v>
      </c>
      <c r="Q10866" s="62" t="n">
        <f aca="false">IF(K10869="No Ct",0,K10869)</f>
        <v>0</v>
      </c>
      <c r="R10866" s="0" t="str">
        <f aca="false">IF(AND(L10866&gt;0,M10866=0),"Valid","Invalid")</f>
        <v>Valid</v>
      </c>
      <c r="S10866" s="0" t="str">
        <f aca="false">IF(OR(P10866&gt;1,Q10866&gt;1),"Present","Absent")</f>
        <v>Absent</v>
      </c>
      <c r="T10866" s="63" t="str">
        <f aca="false">IF(OR(AND(P10866&gt;1,P10866&lt;41),AND(Q10866&gt;1,Q10866&lt;41)),"Ct&lt;41","Ct&gt;41")</f>
        <v>Ct&gt;41</v>
      </c>
      <c r="U10866" s="0" t="str">
        <f aca="false">I10866</f>
        <v>Loevfroe</v>
      </c>
      <c r="V10866" s="0" t="str">
        <f aca="false">MID(F10866,10,9)</f>
        <v>DL2019061</v>
      </c>
      <c r="W10866" s="64" t="str">
        <f aca="false">V10866&amp;"_"&amp;U10866&amp;"_"&amp;R10866&amp;"_"&amp;S10866&amp;"_"&amp;T10866</f>
        <v>DL2019061_Loevfroe_Valid_Absent_Ct&gt;41</v>
      </c>
    </row>
    <row r="10867" customFormat="false" ht="14.25" hidden="false" customHeight="false" outlineLevel="0" collapsed="false">
      <c r="A10867" s="0" t="s">
        <v>780</v>
      </c>
      <c r="B10867" s="52" t="s">
        <v>1038</v>
      </c>
      <c r="C10867" s="52" t="s">
        <v>747</v>
      </c>
      <c r="D10867" s="53" t="n">
        <v>0.1</v>
      </c>
      <c r="E10867" s="53" t="s">
        <v>748</v>
      </c>
      <c r="F10867" s="0" t="s">
        <v>1488</v>
      </c>
      <c r="G10867" s="0" t="str">
        <f aca="false">LEFT(B10867,2)</f>
        <v>29</v>
      </c>
      <c r="H10867" s="0" t="str">
        <f aca="false">I10867&amp;"_"&amp;G10867&amp;"_"&amp;F10867</f>
        <v>Loevfroe_29_20191105_DL2019061_RoskildeHTX_koersel2</v>
      </c>
      <c r="I10867" s="61" t="str">
        <f aca="false">MID(RIGHT(B10867,LEN(B10867)-3),1,FIND("_",RIGHT(B10867,LEN(B10867)-3))-1)</f>
        <v>Loevfroe</v>
      </c>
      <c r="J10867" s="61" t="str">
        <f aca="false">TRIM(SUBSTITUTE(RIGHT(B10867,FIND(I10867,B10867)+1),"_",""))</f>
        <v>NegK</v>
      </c>
      <c r="K10867" s="0" t="str">
        <f aca="false">IFERROR(VALUE(SUBSTITUTE(E10867,".",",")),E10867)</f>
        <v>No Ct</v>
      </c>
      <c r="L10867" s="61" t="str">
        <f aca="false">IF(J10867="PosK",SUMIFS(K:K,J:J,"PosK",H:H,H10867),"")</f>
        <v/>
      </c>
      <c r="M10867" s="61" t="str">
        <f aca="false">IF(J10867="PosK",SUMIFS(K:K,J:J,"NegK",H:H,H10867),"")</f>
        <v/>
      </c>
      <c r="N10867" s="61" t="str">
        <f aca="false">IF(J10867="PosK",SUMIFS(K:K,J:J,"eDNA",H:H,H10867),"")</f>
        <v/>
      </c>
    </row>
    <row r="10868" customFormat="false" ht="14.25" hidden="false" customHeight="false" outlineLevel="0" collapsed="false">
      <c r="A10868" s="0" t="s">
        <v>782</v>
      </c>
      <c r="B10868" s="52" t="s">
        <v>1039</v>
      </c>
      <c r="C10868" s="52" t="s">
        <v>751</v>
      </c>
      <c r="D10868" s="53" t="n">
        <v>0.1</v>
      </c>
      <c r="E10868" s="53" t="s">
        <v>748</v>
      </c>
      <c r="F10868" s="0" t="s">
        <v>1488</v>
      </c>
      <c r="G10868" s="0" t="str">
        <f aca="false">LEFT(B10868,2)</f>
        <v>29</v>
      </c>
      <c r="H10868" s="0" t="str">
        <f aca="false">I10868&amp;"_"&amp;G10868&amp;"_"&amp;F10868</f>
        <v>Loevfroe_29_20191105_DL2019061_RoskildeHTX_koersel2</v>
      </c>
      <c r="I10868" s="61" t="str">
        <f aca="false">MID(RIGHT(B10868,LEN(B10868)-3),1,FIND("_",RIGHT(B10868,LEN(B10868)-3))-1)</f>
        <v>Loevfroe</v>
      </c>
      <c r="J10868" s="61" t="str">
        <f aca="false">TRIM(SUBSTITUTE(RIGHT(B10868,FIND(I10868,B10868)+1),"_",""))</f>
        <v>eDNA</v>
      </c>
      <c r="K10868" s="0" t="str">
        <f aca="false">IFERROR(VALUE(SUBSTITUTE(E10868,".",",")),E10868)</f>
        <v>No Ct</v>
      </c>
      <c r="L10868" s="61" t="str">
        <f aca="false">IF(J10868="PosK",SUMIFS(K:K,J:J,"PosK",H:H,H10868),"")</f>
        <v/>
      </c>
      <c r="M10868" s="61" t="str">
        <f aca="false">IF(J10868="PosK",SUMIFS(K:K,J:J,"NegK",H:H,H10868),"")</f>
        <v/>
      </c>
      <c r="N10868" s="61" t="str">
        <f aca="false">IF(J10868="PosK",SUMIFS(K:K,J:J,"eDNA",H:H,H10868),"")</f>
        <v/>
      </c>
      <c r="Q10868" s="62"/>
    </row>
    <row r="10869" customFormat="false" ht="14.25" hidden="false" customHeight="false" outlineLevel="0" collapsed="false">
      <c r="A10869" s="0" t="s">
        <v>784</v>
      </c>
      <c r="B10869" s="52" t="s">
        <v>1039</v>
      </c>
      <c r="C10869" s="52" t="s">
        <v>751</v>
      </c>
      <c r="D10869" s="53" t="n">
        <v>0.1</v>
      </c>
      <c r="E10869" s="53" t="s">
        <v>748</v>
      </c>
      <c r="F10869" s="0" t="s">
        <v>1488</v>
      </c>
      <c r="G10869" s="0" t="str">
        <f aca="false">LEFT(B10869,2)</f>
        <v>29</v>
      </c>
      <c r="H10869" s="0" t="str">
        <f aca="false">I10869&amp;"_"&amp;G10869&amp;"_"&amp;F10869</f>
        <v>Loevfroe_29_20191105_DL2019061_RoskildeHTX_koersel2</v>
      </c>
      <c r="I10869" s="61" t="str">
        <f aca="false">MID(RIGHT(B10869,LEN(B10869)-3),1,FIND("_",RIGHT(B10869,LEN(B10869)-3))-1)</f>
        <v>Loevfroe</v>
      </c>
      <c r="J10869" s="61" t="str">
        <f aca="false">TRIM(SUBSTITUTE(RIGHT(B10869,FIND(I10869,B10869)+1),"_",""))</f>
        <v>eDNA</v>
      </c>
      <c r="K10869" s="0" t="str">
        <f aca="false">IFERROR(VALUE(SUBSTITUTE(E10869,".",",")),E10869)</f>
        <v>No Ct</v>
      </c>
      <c r="L10869" s="61" t="str">
        <f aca="false">IF(J10869="PosK",SUMIFS(K:K,J:J,"PosK",H:H,H10869),"")</f>
        <v/>
      </c>
      <c r="M10869" s="61" t="str">
        <f aca="false">IF(J10869="PosK",SUMIFS(K:K,J:J,"NegK",H:H,H10869),"")</f>
        <v/>
      </c>
      <c r="N10869" s="61" t="str">
        <f aca="false">IF(J10869="PosK",SUMIFS(K:K,J:J,"eDNA",H:H,H10869),"")</f>
        <v/>
      </c>
      <c r="P10869" s="62"/>
      <c r="T10869" s="63"/>
      <c r="W10869" s="64"/>
    </row>
    <row r="10870" customFormat="false" ht="14.25" hidden="false" customHeight="false" outlineLevel="0" collapsed="false">
      <c r="A10870" s="0" t="s">
        <v>786</v>
      </c>
      <c r="B10870" s="52" t="s">
        <v>1041</v>
      </c>
      <c r="C10870" s="52" t="s">
        <v>743</v>
      </c>
      <c r="D10870" s="53" t="n">
        <v>0.1</v>
      </c>
      <c r="E10870" s="53" t="s">
        <v>748</v>
      </c>
      <c r="F10870" s="0" t="s">
        <v>1488</v>
      </c>
      <c r="G10870" s="0" t="str">
        <f aca="false">LEFT(B10870,2)</f>
        <v>30</v>
      </c>
      <c r="H10870" s="0" t="str">
        <f aca="false">I10870&amp;"_"&amp;G10870&amp;"_"&amp;F10870</f>
        <v>Klokkefroe_30_20191105_DL2019061_RoskildeHTX_koersel2</v>
      </c>
      <c r="I10870" s="61" t="str">
        <f aca="false">MID(RIGHT(B10870,LEN(B10870)-3),1,FIND("_",RIGHT(B10870,LEN(B10870)-3))-1)</f>
        <v>Klokkefroe</v>
      </c>
      <c r="J10870" s="61" t="str">
        <f aca="false">TRIM(SUBSTITUTE(RIGHT(B10870,FIND(I10870,B10870)+1),"_",""))</f>
        <v>PosK</v>
      </c>
      <c r="K10870" s="0" t="str">
        <f aca="false">IFERROR(VALUE(SUBSTITUTE(E10870,".",",")),E10870)</f>
        <v>No Ct</v>
      </c>
      <c r="L10870" s="61" t="n">
        <f aca="false">IF(J10870="PosK",SUMIFS(K:K,J:J,"PosK",H:H,H10870),"")</f>
        <v>0</v>
      </c>
      <c r="M10870" s="61" t="n">
        <f aca="false">IF(J10870="PosK",SUMIFS(K:K,J:J,"NegK",H:H,H10870),"")</f>
        <v>0</v>
      </c>
      <c r="N10870" s="61" t="n">
        <f aca="false">IF(J10870="PosK",SUMIFS(K:K,J:J,"eDNA",H:H,H10870),"")</f>
        <v>0</v>
      </c>
      <c r="P10870" s="62" t="n">
        <f aca="false">IF(K10872="No Ct",0,K10872)</f>
        <v>0</v>
      </c>
      <c r="Q10870" s="62" t="n">
        <f aca="false">IF(K10873="No Ct",0,K10873)</f>
        <v>0</v>
      </c>
      <c r="R10870" s="0" t="str">
        <f aca="false">IF(AND(L10870&gt;0,M10870=0),"Valid","Invalid")</f>
        <v>Invalid</v>
      </c>
      <c r="S10870" s="0" t="str">
        <f aca="false">IF(OR(P10870&gt;1,Q10870&gt;1),"Present","Absent")</f>
        <v>Absent</v>
      </c>
      <c r="T10870" s="63" t="str">
        <f aca="false">IF(OR(AND(P10870&gt;1,P10870&lt;41),AND(Q10870&gt;1,Q10870&lt;41)),"Ct&lt;41","Ct&gt;41")</f>
        <v>Ct&gt;41</v>
      </c>
      <c r="U10870" s="0" t="str">
        <f aca="false">I10870</f>
        <v>Klokkefroe</v>
      </c>
      <c r="V10870" s="0" t="str">
        <f aca="false">MID(F10870,10,9)</f>
        <v>DL2019061</v>
      </c>
      <c r="W10870" s="64" t="str">
        <f aca="false">V10870&amp;"_"&amp;U10870&amp;"_"&amp;R10870&amp;"_"&amp;S10870&amp;"_"&amp;T10870</f>
        <v>DL2019061_Klokkefroe_Invalid_Absent_Ct&gt;41</v>
      </c>
    </row>
    <row r="10871" customFormat="false" ht="14.25" hidden="false" customHeight="false" outlineLevel="0" collapsed="false">
      <c r="A10871" s="0" t="s">
        <v>788</v>
      </c>
      <c r="B10871" s="52" t="s">
        <v>1042</v>
      </c>
      <c r="C10871" s="52" t="s">
        <v>747</v>
      </c>
      <c r="D10871" s="53" t="n">
        <v>0.1</v>
      </c>
      <c r="E10871" s="53" t="s">
        <v>748</v>
      </c>
      <c r="F10871" s="0" t="s">
        <v>1488</v>
      </c>
      <c r="G10871" s="0" t="str">
        <f aca="false">LEFT(B10871,2)</f>
        <v>30</v>
      </c>
      <c r="H10871" s="0" t="str">
        <f aca="false">I10871&amp;"_"&amp;G10871&amp;"_"&amp;F10871</f>
        <v>Klokkefroe_30_20191105_DL2019061_RoskildeHTX_koersel2</v>
      </c>
      <c r="I10871" s="61" t="str">
        <f aca="false">MID(RIGHT(B10871,LEN(B10871)-3),1,FIND("_",RIGHT(B10871,LEN(B10871)-3))-1)</f>
        <v>Klokkefroe</v>
      </c>
      <c r="J10871" s="61" t="str">
        <f aca="false">TRIM(SUBSTITUTE(RIGHT(B10871,FIND(I10871,B10871)+1),"_",""))</f>
        <v>NegK</v>
      </c>
      <c r="K10871" s="0" t="str">
        <f aca="false">IFERROR(VALUE(SUBSTITUTE(E10871,".",",")),E10871)</f>
        <v>No Ct</v>
      </c>
      <c r="L10871" s="61" t="str">
        <f aca="false">IF(J10871="PosK",SUMIFS(K:K,J:J,"PosK",H:H,H10871),"")</f>
        <v/>
      </c>
      <c r="M10871" s="61" t="str">
        <f aca="false">IF(J10871="PosK",SUMIFS(K:K,J:J,"NegK",H:H,H10871),"")</f>
        <v/>
      </c>
      <c r="N10871" s="61" t="str">
        <f aca="false">IF(J10871="PosK",SUMIFS(K:K,J:J,"eDNA",H:H,H10871),"")</f>
        <v/>
      </c>
    </row>
    <row r="10872" customFormat="false" ht="14.25" hidden="false" customHeight="false" outlineLevel="0" collapsed="false">
      <c r="A10872" s="0" t="s">
        <v>790</v>
      </c>
      <c r="B10872" s="52" t="s">
        <v>1043</v>
      </c>
      <c r="C10872" s="52" t="s">
        <v>751</v>
      </c>
      <c r="D10872" s="53" t="n">
        <v>0.1</v>
      </c>
      <c r="E10872" s="53" t="s">
        <v>748</v>
      </c>
      <c r="F10872" s="0" t="s">
        <v>1488</v>
      </c>
      <c r="G10872" s="0" t="str">
        <f aca="false">LEFT(B10872,2)</f>
        <v>30</v>
      </c>
      <c r="H10872" s="0" t="str">
        <f aca="false">I10872&amp;"_"&amp;G10872&amp;"_"&amp;F10872</f>
        <v>Klokkefroe_30_20191105_DL2019061_RoskildeHTX_koersel2</v>
      </c>
      <c r="I10872" s="61" t="str">
        <f aca="false">MID(RIGHT(B10872,LEN(B10872)-3),1,FIND("_",RIGHT(B10872,LEN(B10872)-3))-1)</f>
        <v>Klokkefroe</v>
      </c>
      <c r="J10872" s="61" t="str">
        <f aca="false">TRIM(SUBSTITUTE(RIGHT(B10872,FIND(I10872,B10872)+1),"_",""))</f>
        <v>eDNA</v>
      </c>
      <c r="K10872" s="0" t="str">
        <f aca="false">IFERROR(VALUE(SUBSTITUTE(E10872,".",",")),E10872)</f>
        <v>No Ct</v>
      </c>
      <c r="L10872" s="61" t="str">
        <f aca="false">IF(J10872="PosK",SUMIFS(K:K,J:J,"PosK",H:H,H10872),"")</f>
        <v/>
      </c>
      <c r="M10872" s="61" t="str">
        <f aca="false">IF(J10872="PosK",SUMIFS(K:K,J:J,"NegK",H:H,H10872),"")</f>
        <v/>
      </c>
      <c r="N10872" s="61" t="str">
        <f aca="false">IF(J10872="PosK",SUMIFS(K:K,J:J,"eDNA",H:H,H10872),"")</f>
        <v/>
      </c>
      <c r="Q10872" s="62"/>
    </row>
    <row r="10873" customFormat="false" ht="14.25" hidden="false" customHeight="false" outlineLevel="0" collapsed="false">
      <c r="A10873" s="0" t="s">
        <v>792</v>
      </c>
      <c r="B10873" s="52" t="s">
        <v>1043</v>
      </c>
      <c r="C10873" s="52" t="s">
        <v>751</v>
      </c>
      <c r="D10873" s="53" t="n">
        <v>0.1</v>
      </c>
      <c r="E10873" s="53" t="s">
        <v>748</v>
      </c>
      <c r="F10873" s="0" t="s">
        <v>1488</v>
      </c>
      <c r="G10873" s="0" t="str">
        <f aca="false">LEFT(B10873,2)</f>
        <v>30</v>
      </c>
      <c r="H10873" s="0" t="str">
        <f aca="false">I10873&amp;"_"&amp;G10873&amp;"_"&amp;F10873</f>
        <v>Klokkefroe_30_20191105_DL2019061_RoskildeHTX_koersel2</v>
      </c>
      <c r="I10873" s="61" t="str">
        <f aca="false">MID(RIGHT(B10873,LEN(B10873)-3),1,FIND("_",RIGHT(B10873,LEN(B10873)-3))-1)</f>
        <v>Klokkefroe</v>
      </c>
      <c r="J10873" s="61" t="str">
        <f aca="false">TRIM(SUBSTITUTE(RIGHT(B10873,FIND(I10873,B10873)+1),"_",""))</f>
        <v>eDNA</v>
      </c>
      <c r="K10873" s="0" t="str">
        <f aca="false">IFERROR(VALUE(SUBSTITUTE(E10873,".",",")),E10873)</f>
        <v>No Ct</v>
      </c>
      <c r="L10873" s="61" t="str">
        <f aca="false">IF(J10873="PosK",SUMIFS(K:K,J:J,"PosK",H:H,H10873),"")</f>
        <v/>
      </c>
      <c r="M10873" s="61" t="str">
        <f aca="false">IF(J10873="PosK",SUMIFS(K:K,J:J,"NegK",H:H,H10873),"")</f>
        <v/>
      </c>
      <c r="N10873" s="61" t="str">
        <f aca="false">IF(J10873="PosK",SUMIFS(K:K,J:J,"eDNA",H:H,H10873),"")</f>
        <v/>
      </c>
      <c r="P10873" s="62"/>
      <c r="T10873" s="63"/>
      <c r="W10873" s="64"/>
    </row>
    <row r="10874" customFormat="false" ht="14.25" hidden="false" customHeight="false" outlineLevel="0" collapsed="false">
      <c r="A10874" s="0" t="s">
        <v>794</v>
      </c>
      <c r="B10874" s="52" t="s">
        <v>1045</v>
      </c>
      <c r="C10874" s="52" t="s">
        <v>743</v>
      </c>
      <c r="D10874" s="53" t="n">
        <v>0.1</v>
      </c>
      <c r="E10874" s="53" t="n">
        <v>32.56</v>
      </c>
      <c r="F10874" s="0" t="s">
        <v>1488</v>
      </c>
      <c r="G10874" s="0" t="str">
        <f aca="false">LEFT(B10874,2)</f>
        <v>31</v>
      </c>
      <c r="H10874" s="0" t="str">
        <f aca="false">I10874&amp;"_"&amp;G10874&amp;"_"&amp;F10874</f>
        <v>Bjergsalamander_31_20191105_DL2019061_RoskildeHTX_koersel2</v>
      </c>
      <c r="I10874" s="61" t="str">
        <f aca="false">MID(RIGHT(B10874,LEN(B10874)-3),1,FIND("_",RIGHT(B10874,LEN(B10874)-3))-1)</f>
        <v>Bjergsalamander</v>
      </c>
      <c r="J10874" s="61" t="str">
        <f aca="false">TRIM(SUBSTITUTE(RIGHT(B10874,FIND(I10874,B10874)+1),"_",""))</f>
        <v>PosK</v>
      </c>
      <c r="K10874" s="0" t="n">
        <f aca="false">IFERROR(VALUE(SUBSTITUTE(E10874,".",",")),E10874)</f>
        <v>32.56</v>
      </c>
      <c r="L10874" s="61" t="n">
        <f aca="false">IF(J10874="PosK",SUMIFS(K:K,J:J,"PosK",H:H,H10874),"")</f>
        <v>32.56</v>
      </c>
      <c r="M10874" s="61" t="n">
        <f aca="false">IF(J10874="PosK",SUMIFS(K:K,J:J,"NegK",H:H,H10874),"")</f>
        <v>0</v>
      </c>
      <c r="N10874" s="61" t="n">
        <f aca="false">IF(J10874="PosK",SUMIFS(K:K,J:J,"eDNA",H:H,H10874),"")</f>
        <v>0</v>
      </c>
      <c r="P10874" s="62" t="n">
        <f aca="false">IF(K10876="No Ct",0,K10876)</f>
        <v>0</v>
      </c>
      <c r="Q10874" s="62" t="n">
        <f aca="false">IF(K10877="No Ct",0,K10877)</f>
        <v>0</v>
      </c>
      <c r="R10874" s="0" t="str">
        <f aca="false">IF(AND(L10874&gt;0,M10874=0),"Valid","Invalid")</f>
        <v>Valid</v>
      </c>
      <c r="S10874" s="0" t="str">
        <f aca="false">IF(OR(P10874&gt;1,Q10874&gt;1),"Present","Absent")</f>
        <v>Absent</v>
      </c>
      <c r="T10874" s="63" t="str">
        <f aca="false">IF(OR(AND(P10874&gt;1,P10874&lt;41),AND(Q10874&gt;1,Q10874&lt;41)),"Ct&lt;41","Ct&gt;41")</f>
        <v>Ct&gt;41</v>
      </c>
      <c r="U10874" s="0" t="str">
        <f aca="false">I10874</f>
        <v>Bjergsalamander</v>
      </c>
      <c r="V10874" s="0" t="str">
        <f aca="false">MID(F10874,10,9)</f>
        <v>DL2019061</v>
      </c>
      <c r="W10874" s="64" t="str">
        <f aca="false">V10874&amp;"_"&amp;U10874&amp;"_"&amp;R10874&amp;"_"&amp;S10874&amp;"_"&amp;T10874</f>
        <v>DL2019061_Bjergsalamander_Valid_Absent_Ct&gt;41</v>
      </c>
    </row>
    <row r="10875" customFormat="false" ht="14.25" hidden="false" customHeight="false" outlineLevel="0" collapsed="false">
      <c r="A10875" s="0" t="s">
        <v>796</v>
      </c>
      <c r="B10875" s="52" t="s">
        <v>1046</v>
      </c>
      <c r="C10875" s="52" t="s">
        <v>747</v>
      </c>
      <c r="D10875" s="53" t="n">
        <v>0.1</v>
      </c>
      <c r="E10875" s="53" t="s">
        <v>748</v>
      </c>
      <c r="F10875" s="0" t="s">
        <v>1488</v>
      </c>
      <c r="G10875" s="0" t="str">
        <f aca="false">LEFT(B10875,2)</f>
        <v>31</v>
      </c>
      <c r="H10875" s="0" t="str">
        <f aca="false">I10875&amp;"_"&amp;G10875&amp;"_"&amp;F10875</f>
        <v>Bjergsalamander_31_20191105_DL2019061_RoskildeHTX_koersel2</v>
      </c>
      <c r="I10875" s="61" t="str">
        <f aca="false">MID(RIGHT(B10875,LEN(B10875)-3),1,FIND("_",RIGHT(B10875,LEN(B10875)-3))-1)</f>
        <v>Bjergsalamander</v>
      </c>
      <c r="J10875" s="61" t="str">
        <f aca="false">TRIM(SUBSTITUTE(RIGHT(B10875,FIND(I10875,B10875)+1),"_",""))</f>
        <v>NegK</v>
      </c>
      <c r="K10875" s="0" t="str">
        <f aca="false">IFERROR(VALUE(SUBSTITUTE(E10875,".",",")),E10875)</f>
        <v>No Ct</v>
      </c>
      <c r="L10875" s="61" t="str">
        <f aca="false">IF(J10875="PosK",SUMIFS(K:K,J:J,"PosK",H:H,H10875),"")</f>
        <v/>
      </c>
      <c r="M10875" s="61" t="str">
        <f aca="false">IF(J10875="PosK",SUMIFS(K:K,J:J,"NegK",H:H,H10875),"")</f>
        <v/>
      </c>
      <c r="N10875" s="61" t="str">
        <f aca="false">IF(J10875="PosK",SUMIFS(K:K,J:J,"eDNA",H:H,H10875),"")</f>
        <v/>
      </c>
    </row>
    <row r="10876" customFormat="false" ht="14.25" hidden="false" customHeight="false" outlineLevel="0" collapsed="false">
      <c r="A10876" s="0" t="s">
        <v>798</v>
      </c>
      <c r="B10876" s="52" t="s">
        <v>1047</v>
      </c>
      <c r="C10876" s="52" t="s">
        <v>751</v>
      </c>
      <c r="D10876" s="53" t="n">
        <v>0.1</v>
      </c>
      <c r="E10876" s="53" t="s">
        <v>748</v>
      </c>
      <c r="F10876" s="0" t="s">
        <v>1488</v>
      </c>
      <c r="G10876" s="0" t="str">
        <f aca="false">LEFT(B10876,2)</f>
        <v>31</v>
      </c>
      <c r="H10876" s="0" t="str">
        <f aca="false">I10876&amp;"_"&amp;G10876&amp;"_"&amp;F10876</f>
        <v>Bjergsalamander_31_20191105_DL2019061_RoskildeHTX_koersel2</v>
      </c>
      <c r="I10876" s="61" t="str">
        <f aca="false">MID(RIGHT(B10876,LEN(B10876)-3),1,FIND("_",RIGHT(B10876,LEN(B10876)-3))-1)</f>
        <v>Bjergsalamander</v>
      </c>
      <c r="J10876" s="61" t="str">
        <f aca="false">TRIM(SUBSTITUTE(RIGHT(B10876,FIND(I10876,B10876)+1),"_",""))</f>
        <v>eDNA</v>
      </c>
      <c r="K10876" s="0" t="str">
        <f aca="false">IFERROR(VALUE(SUBSTITUTE(E10876,".",",")),E10876)</f>
        <v>No Ct</v>
      </c>
      <c r="L10876" s="61" t="str">
        <f aca="false">IF(J10876="PosK",SUMIFS(K:K,J:J,"PosK",H:H,H10876),"")</f>
        <v/>
      </c>
      <c r="M10876" s="61" t="str">
        <f aca="false">IF(J10876="PosK",SUMIFS(K:K,J:J,"NegK",H:H,H10876),"")</f>
        <v/>
      </c>
      <c r="N10876" s="61" t="str">
        <f aca="false">IF(J10876="PosK",SUMIFS(K:K,J:J,"eDNA",H:H,H10876),"")</f>
        <v/>
      </c>
      <c r="Q10876" s="62"/>
    </row>
    <row r="10877" customFormat="false" ht="14.25" hidden="false" customHeight="false" outlineLevel="0" collapsed="false">
      <c r="A10877" s="0" t="s">
        <v>800</v>
      </c>
      <c r="B10877" s="52" t="s">
        <v>1047</v>
      </c>
      <c r="C10877" s="52" t="s">
        <v>751</v>
      </c>
      <c r="D10877" s="53" t="n">
        <v>0.1</v>
      </c>
      <c r="E10877" s="53" t="s">
        <v>748</v>
      </c>
      <c r="F10877" s="0" t="s">
        <v>1488</v>
      </c>
      <c r="G10877" s="0" t="str">
        <f aca="false">LEFT(B10877,2)</f>
        <v>31</v>
      </c>
      <c r="H10877" s="0" t="str">
        <f aca="false">I10877&amp;"_"&amp;G10877&amp;"_"&amp;F10877</f>
        <v>Bjergsalamander_31_20191105_DL2019061_RoskildeHTX_koersel2</v>
      </c>
      <c r="I10877" s="61" t="str">
        <f aca="false">MID(RIGHT(B10877,LEN(B10877)-3),1,FIND("_",RIGHT(B10877,LEN(B10877)-3))-1)</f>
        <v>Bjergsalamander</v>
      </c>
      <c r="J10877" s="61" t="str">
        <f aca="false">TRIM(SUBSTITUTE(RIGHT(B10877,FIND(I10877,B10877)+1),"_",""))</f>
        <v>eDNA</v>
      </c>
      <c r="K10877" s="0" t="str">
        <f aca="false">IFERROR(VALUE(SUBSTITUTE(E10877,".",",")),E10877)</f>
        <v>No Ct</v>
      </c>
      <c r="L10877" s="61" t="str">
        <f aca="false">IF(J10877="PosK",SUMIFS(K:K,J:J,"PosK",H:H,H10877),"")</f>
        <v/>
      </c>
      <c r="M10877" s="61" t="str">
        <f aca="false">IF(J10877="PosK",SUMIFS(K:K,J:J,"NegK",H:H,H10877),"")</f>
        <v/>
      </c>
      <c r="N10877" s="61" t="str">
        <f aca="false">IF(J10877="PosK",SUMIFS(K:K,J:J,"eDNA",H:H,H10877),"")</f>
        <v/>
      </c>
      <c r="P10877" s="62"/>
      <c r="T10877" s="63"/>
      <c r="W10877" s="64"/>
    </row>
    <row r="10878" customFormat="false" ht="14.25" hidden="false" customHeight="false" outlineLevel="0" collapsed="false">
      <c r="A10878" s="0" t="s">
        <v>802</v>
      </c>
      <c r="B10878" s="52" t="s">
        <v>1049</v>
      </c>
      <c r="C10878" s="52" t="s">
        <v>743</v>
      </c>
      <c r="D10878" s="53" t="n">
        <v>0.1</v>
      </c>
      <c r="E10878" s="53" t="n">
        <v>38.07</v>
      </c>
      <c r="F10878" s="0" t="s">
        <v>1488</v>
      </c>
      <c r="G10878" s="0" t="str">
        <f aca="false">LEFT(B10878,2)</f>
        <v>32</v>
      </c>
      <c r="H10878" s="0" t="str">
        <f aca="false">I10878&amp;"_"&amp;G10878&amp;"_"&amp;F10878</f>
        <v>Latterfroe_32_20191105_DL2019061_RoskildeHTX_koersel2</v>
      </c>
      <c r="I10878" s="61" t="str">
        <f aca="false">MID(RIGHT(B10878,LEN(B10878)-3),1,FIND("_",RIGHT(B10878,LEN(B10878)-3))-1)</f>
        <v>Latterfroe</v>
      </c>
      <c r="J10878" s="61" t="str">
        <f aca="false">TRIM(SUBSTITUTE(RIGHT(B10878,FIND(I10878,B10878)+1),"_",""))</f>
        <v>PosK</v>
      </c>
      <c r="K10878" s="0" t="n">
        <f aca="false">IFERROR(VALUE(SUBSTITUTE(E10878,".",",")),E10878)</f>
        <v>38.07</v>
      </c>
      <c r="L10878" s="61" t="n">
        <f aca="false">IF(J10878="PosK",SUMIFS(K:K,J:J,"PosK",H:H,H10878),"")</f>
        <v>38.07</v>
      </c>
      <c r="M10878" s="61" t="n">
        <f aca="false">IF(J10878="PosK",SUMIFS(K:K,J:J,"NegK",H:H,H10878),"")</f>
        <v>0</v>
      </c>
      <c r="N10878" s="61" t="n">
        <f aca="false">IF(J10878="PosK",SUMIFS(K:K,J:J,"eDNA",H:H,H10878),"")</f>
        <v>0</v>
      </c>
      <c r="P10878" s="62" t="n">
        <f aca="false">IF(K10880="No Ct",0,K10880)</f>
        <v>0</v>
      </c>
      <c r="Q10878" s="62" t="n">
        <f aca="false">IF(K10881="No Ct",0,K10881)</f>
        <v>0</v>
      </c>
      <c r="R10878" s="0" t="str">
        <f aca="false">IF(AND(L10878&gt;0,M10878=0),"Valid","Invalid")</f>
        <v>Valid</v>
      </c>
      <c r="S10878" s="0" t="str">
        <f aca="false">IF(OR(P10878&gt;1,Q10878&gt;1),"Present","Absent")</f>
        <v>Absent</v>
      </c>
      <c r="T10878" s="63" t="str">
        <f aca="false">IF(OR(AND(P10878&gt;1,P10878&lt;41),AND(Q10878&gt;1,Q10878&lt;41)),"Ct&lt;41","Ct&gt;41")</f>
        <v>Ct&gt;41</v>
      </c>
      <c r="U10878" s="0" t="str">
        <f aca="false">I10878</f>
        <v>Latterfroe</v>
      </c>
      <c r="V10878" s="0" t="str">
        <f aca="false">MID(F10878,10,9)</f>
        <v>DL2019061</v>
      </c>
      <c r="W10878" s="64" t="str">
        <f aca="false">V10878&amp;"_"&amp;U10878&amp;"_"&amp;R10878&amp;"_"&amp;S10878&amp;"_"&amp;T10878</f>
        <v>DL2019061_Latterfroe_Valid_Absent_Ct&gt;41</v>
      </c>
    </row>
    <row r="10879" customFormat="false" ht="14.25" hidden="false" customHeight="false" outlineLevel="0" collapsed="false">
      <c r="A10879" s="0" t="s">
        <v>804</v>
      </c>
      <c r="B10879" s="52" t="s">
        <v>1050</v>
      </c>
      <c r="C10879" s="52" t="s">
        <v>747</v>
      </c>
      <c r="D10879" s="53" t="n">
        <v>0.1</v>
      </c>
      <c r="E10879" s="53" t="s">
        <v>748</v>
      </c>
      <c r="F10879" s="0" t="s">
        <v>1488</v>
      </c>
      <c r="G10879" s="0" t="str">
        <f aca="false">LEFT(B10879,2)</f>
        <v>32</v>
      </c>
      <c r="H10879" s="0" t="str">
        <f aca="false">I10879&amp;"_"&amp;G10879&amp;"_"&amp;F10879</f>
        <v>Latterfroe_32_20191105_DL2019061_RoskildeHTX_koersel2</v>
      </c>
      <c r="I10879" s="61" t="str">
        <f aca="false">MID(RIGHT(B10879,LEN(B10879)-3),1,FIND("_",RIGHT(B10879,LEN(B10879)-3))-1)</f>
        <v>Latterfroe</v>
      </c>
      <c r="J10879" s="61" t="str">
        <f aca="false">TRIM(SUBSTITUTE(RIGHT(B10879,FIND(I10879,B10879)+1),"_",""))</f>
        <v>NegK</v>
      </c>
      <c r="K10879" s="0" t="str">
        <f aca="false">IFERROR(VALUE(SUBSTITUTE(E10879,".",",")),E10879)</f>
        <v>No Ct</v>
      </c>
      <c r="L10879" s="61" t="str">
        <f aca="false">IF(J10879="PosK",SUMIFS(K:K,J:J,"PosK",H:H,H10879),"")</f>
        <v/>
      </c>
      <c r="M10879" s="61" t="str">
        <f aca="false">IF(J10879="PosK",SUMIFS(K:K,J:J,"NegK",H:H,H10879),"")</f>
        <v/>
      </c>
      <c r="N10879" s="61" t="str">
        <f aca="false">IF(J10879="PosK",SUMIFS(K:K,J:J,"eDNA",H:H,H10879),"")</f>
        <v/>
      </c>
    </row>
    <row r="10880" customFormat="false" ht="14.25" hidden="false" customHeight="false" outlineLevel="0" collapsed="false">
      <c r="A10880" s="0" t="s">
        <v>806</v>
      </c>
      <c r="B10880" s="52" t="s">
        <v>1051</v>
      </c>
      <c r="C10880" s="52" t="s">
        <v>751</v>
      </c>
      <c r="D10880" s="53" t="n">
        <v>0.1</v>
      </c>
      <c r="E10880" s="53" t="s">
        <v>748</v>
      </c>
      <c r="F10880" s="0" t="s">
        <v>1488</v>
      </c>
      <c r="G10880" s="0" t="str">
        <f aca="false">LEFT(B10880,2)</f>
        <v>32</v>
      </c>
      <c r="H10880" s="0" t="str">
        <f aca="false">I10880&amp;"_"&amp;G10880&amp;"_"&amp;F10880</f>
        <v>Latterfroe_32_20191105_DL2019061_RoskildeHTX_koersel2</v>
      </c>
      <c r="I10880" s="61" t="str">
        <f aca="false">MID(RIGHT(B10880,LEN(B10880)-3),1,FIND("_",RIGHT(B10880,LEN(B10880)-3))-1)</f>
        <v>Latterfroe</v>
      </c>
      <c r="J10880" s="61" t="str">
        <f aca="false">TRIM(SUBSTITUTE(RIGHT(B10880,FIND(I10880,B10880)+1),"_",""))</f>
        <v>eDNA</v>
      </c>
      <c r="K10880" s="0" t="str">
        <f aca="false">IFERROR(VALUE(SUBSTITUTE(E10880,".",",")),E10880)</f>
        <v>No Ct</v>
      </c>
      <c r="L10880" s="61" t="str">
        <f aca="false">IF(J10880="PosK",SUMIFS(K:K,J:J,"PosK",H:H,H10880),"")</f>
        <v/>
      </c>
      <c r="M10880" s="61" t="str">
        <f aca="false">IF(J10880="PosK",SUMIFS(K:K,J:J,"NegK",H:H,H10880),"")</f>
        <v/>
      </c>
      <c r="N10880" s="61" t="str">
        <f aca="false">IF(J10880="PosK",SUMIFS(K:K,J:J,"eDNA",H:H,H10880),"")</f>
        <v/>
      </c>
      <c r="Q10880" s="62"/>
    </row>
    <row r="10881" customFormat="false" ht="14.25" hidden="false" customHeight="false" outlineLevel="0" collapsed="false">
      <c r="A10881" s="0" t="s">
        <v>808</v>
      </c>
      <c r="B10881" s="52" t="s">
        <v>1051</v>
      </c>
      <c r="C10881" s="52" t="s">
        <v>751</v>
      </c>
      <c r="D10881" s="53" t="n">
        <v>0.1</v>
      </c>
      <c r="E10881" s="53" t="s">
        <v>748</v>
      </c>
      <c r="F10881" s="0" t="s">
        <v>1488</v>
      </c>
      <c r="G10881" s="0" t="str">
        <f aca="false">LEFT(B10881,2)</f>
        <v>32</v>
      </c>
      <c r="H10881" s="0" t="str">
        <f aca="false">I10881&amp;"_"&amp;G10881&amp;"_"&amp;F10881</f>
        <v>Latterfroe_32_20191105_DL2019061_RoskildeHTX_koersel2</v>
      </c>
      <c r="I10881" s="61" t="str">
        <f aca="false">MID(RIGHT(B10881,LEN(B10881)-3),1,FIND("_",RIGHT(B10881,LEN(B10881)-3))-1)</f>
        <v>Latterfroe</v>
      </c>
      <c r="J10881" s="61" t="str">
        <f aca="false">TRIM(SUBSTITUTE(RIGHT(B10881,FIND(I10881,B10881)+1),"_",""))</f>
        <v>eDNA</v>
      </c>
      <c r="K10881" s="0" t="str">
        <f aca="false">IFERROR(VALUE(SUBSTITUTE(E10881,".",",")),E10881)</f>
        <v>No Ct</v>
      </c>
      <c r="L10881" s="61" t="str">
        <f aca="false">IF(J10881="PosK",SUMIFS(K:K,J:J,"PosK",H:H,H10881),"")</f>
        <v/>
      </c>
      <c r="M10881" s="61" t="str">
        <f aca="false">IF(J10881="PosK",SUMIFS(K:K,J:J,"NegK",H:H,H10881),"")</f>
        <v/>
      </c>
      <c r="N10881" s="61" t="str">
        <f aca="false">IF(J10881="PosK",SUMIFS(K:K,J:J,"eDNA",H:H,H10881),"")</f>
        <v/>
      </c>
      <c r="P10881" s="62"/>
      <c r="T10881" s="63"/>
      <c r="W10881" s="64"/>
    </row>
    <row r="10882" customFormat="false" ht="14.25" hidden="false" customHeight="false" outlineLevel="0" collapsed="false">
      <c r="A10882" s="0" t="s">
        <v>810</v>
      </c>
      <c r="B10882" s="52" t="s">
        <v>1228</v>
      </c>
      <c r="C10882" s="52" t="s">
        <v>743</v>
      </c>
      <c r="D10882" s="53" t="n">
        <v>0.1</v>
      </c>
      <c r="E10882" s="53" t="s">
        <v>748</v>
      </c>
      <c r="F10882" s="0" t="s">
        <v>1488</v>
      </c>
      <c r="G10882" s="0" t="str">
        <f aca="false">LEFT(B10882,2)</f>
        <v>33</v>
      </c>
      <c r="H10882" s="0" t="str">
        <f aca="false">I10882&amp;"_"&amp;G10882&amp;"_"&amp;F10882</f>
        <v>KortbenetGroenFroe_33_20191105_DL2019061_RoskildeHTX_koersel2</v>
      </c>
      <c r="I10882" s="61" t="str">
        <f aca="false">MID(RIGHT(B10882,LEN(B10882)-3),1,FIND("_",RIGHT(B10882,LEN(B10882)-3))-1)</f>
        <v>KortbenetGroenFroe</v>
      </c>
      <c r="J10882" s="61" t="str">
        <f aca="false">TRIM(SUBSTITUTE(RIGHT(B10882,FIND(I10882,B10882)+1),"_",""))</f>
        <v>PosK</v>
      </c>
      <c r="K10882" s="0" t="str">
        <f aca="false">IFERROR(VALUE(SUBSTITUTE(E10882,".",",")),E10882)</f>
        <v>No Ct</v>
      </c>
      <c r="L10882" s="61" t="n">
        <f aca="false">IF(J10882="PosK",SUMIFS(K:K,J:J,"PosK",H:H,H10882),"")</f>
        <v>0</v>
      </c>
      <c r="M10882" s="61" t="n">
        <f aca="false">IF(J10882="PosK",SUMIFS(K:K,J:J,"NegK",H:H,H10882),"")</f>
        <v>0</v>
      </c>
      <c r="N10882" s="61" t="n">
        <f aca="false">IF(J10882="PosK",SUMIFS(K:K,J:J,"eDNA",H:H,H10882),"")</f>
        <v>0</v>
      </c>
      <c r="P10882" s="62" t="n">
        <f aca="false">IF(K10884="No Ct",0,K10884)</f>
        <v>0</v>
      </c>
      <c r="Q10882" s="62" t="n">
        <f aca="false">IF(K10885="No Ct",0,K10885)</f>
        <v>0</v>
      </c>
      <c r="R10882" s="0" t="str">
        <f aca="false">IF(AND(L10882&gt;0,M10882=0),"Valid","Invalid")</f>
        <v>Invalid</v>
      </c>
      <c r="S10882" s="0" t="str">
        <f aca="false">IF(OR(P10882&gt;1,Q10882&gt;1),"Present","Absent")</f>
        <v>Absent</v>
      </c>
      <c r="T10882" s="63" t="str">
        <f aca="false">IF(OR(AND(P10882&gt;1,P10882&lt;41),AND(Q10882&gt;1,Q10882&lt;41)),"Ct&lt;41","Ct&gt;41")</f>
        <v>Ct&gt;41</v>
      </c>
      <c r="U10882" s="0" t="str">
        <f aca="false">I10882</f>
        <v>KortbenetGroenFroe</v>
      </c>
      <c r="V10882" s="0" t="str">
        <f aca="false">MID(F10882,10,9)</f>
        <v>DL2019061</v>
      </c>
      <c r="W10882" s="64" t="str">
        <f aca="false">V10882&amp;"_"&amp;U10882&amp;"_"&amp;R10882&amp;"_"&amp;S10882&amp;"_"&amp;T10882</f>
        <v>DL2019061_KortbenetGroenFroe_Invalid_Absent_Ct&gt;41</v>
      </c>
    </row>
    <row r="10883" customFormat="false" ht="14.25" hidden="false" customHeight="false" outlineLevel="0" collapsed="false">
      <c r="A10883" s="0" t="s">
        <v>812</v>
      </c>
      <c r="B10883" s="52" t="s">
        <v>1229</v>
      </c>
      <c r="C10883" s="52" t="s">
        <v>747</v>
      </c>
      <c r="D10883" s="53" t="n">
        <v>0.1</v>
      </c>
      <c r="E10883" s="53" t="s">
        <v>748</v>
      </c>
      <c r="F10883" s="0" t="s">
        <v>1488</v>
      </c>
      <c r="G10883" s="0" t="str">
        <f aca="false">LEFT(B10883,2)</f>
        <v>33</v>
      </c>
      <c r="H10883" s="0" t="str">
        <f aca="false">I10883&amp;"_"&amp;G10883&amp;"_"&amp;F10883</f>
        <v>KortbenetGroenFroe_33_20191105_DL2019061_RoskildeHTX_koersel2</v>
      </c>
      <c r="I10883" s="61" t="str">
        <f aca="false">MID(RIGHT(B10883,LEN(B10883)-3),1,FIND("_",RIGHT(B10883,LEN(B10883)-3))-1)</f>
        <v>KortbenetGroenFroe</v>
      </c>
      <c r="J10883" s="61" t="str">
        <f aca="false">TRIM(SUBSTITUTE(RIGHT(B10883,FIND(I10883,B10883)+1),"_",""))</f>
        <v>NegK</v>
      </c>
      <c r="K10883" s="0" t="str">
        <f aca="false">IFERROR(VALUE(SUBSTITUTE(E10883,".",",")),E10883)</f>
        <v>No Ct</v>
      </c>
      <c r="L10883" s="61" t="str">
        <f aca="false">IF(J10883="PosK",SUMIFS(K:K,J:J,"PosK",H:H,H10883),"")</f>
        <v/>
      </c>
      <c r="M10883" s="61" t="str">
        <f aca="false">IF(J10883="PosK",SUMIFS(K:K,J:J,"NegK",H:H,H10883),"")</f>
        <v/>
      </c>
      <c r="N10883" s="61" t="str">
        <f aca="false">IF(J10883="PosK",SUMIFS(K:K,J:J,"eDNA",H:H,H10883),"")</f>
        <v/>
      </c>
    </row>
    <row r="10884" customFormat="false" ht="14.25" hidden="false" customHeight="false" outlineLevel="0" collapsed="false">
      <c r="A10884" s="0" t="s">
        <v>814</v>
      </c>
      <c r="B10884" s="52" t="s">
        <v>1230</v>
      </c>
      <c r="C10884" s="52" t="s">
        <v>751</v>
      </c>
      <c r="D10884" s="53" t="n">
        <v>0.1</v>
      </c>
      <c r="E10884" s="53" t="s">
        <v>748</v>
      </c>
      <c r="F10884" s="0" t="s">
        <v>1488</v>
      </c>
      <c r="G10884" s="0" t="str">
        <f aca="false">LEFT(B10884,2)</f>
        <v>33</v>
      </c>
      <c r="H10884" s="0" t="str">
        <f aca="false">I10884&amp;"_"&amp;G10884&amp;"_"&amp;F10884</f>
        <v>KortbenetGroenFroe_33_20191105_DL2019061_RoskildeHTX_koersel2</v>
      </c>
      <c r="I10884" s="61" t="str">
        <f aca="false">MID(RIGHT(B10884,LEN(B10884)-3),1,FIND("_",RIGHT(B10884,LEN(B10884)-3))-1)</f>
        <v>KortbenetGroenFroe</v>
      </c>
      <c r="J10884" s="61" t="str">
        <f aca="false">TRIM(SUBSTITUTE(RIGHT(B10884,FIND(I10884,B10884)+1),"_",""))</f>
        <v>eDNA</v>
      </c>
      <c r="K10884" s="0" t="str">
        <f aca="false">IFERROR(VALUE(SUBSTITUTE(E10884,".",",")),E10884)</f>
        <v>No Ct</v>
      </c>
      <c r="L10884" s="61" t="str">
        <f aca="false">IF(J10884="PosK",SUMIFS(K:K,J:J,"PosK",H:H,H10884),"")</f>
        <v/>
      </c>
      <c r="M10884" s="61" t="str">
        <f aca="false">IF(J10884="PosK",SUMIFS(K:K,J:J,"NegK",H:H,H10884),"")</f>
        <v/>
      </c>
      <c r="N10884" s="61" t="str">
        <f aca="false">IF(J10884="PosK",SUMIFS(K:K,J:J,"eDNA",H:H,H10884),"")</f>
        <v/>
      </c>
      <c r="Q10884" s="62"/>
    </row>
    <row r="10885" customFormat="false" ht="14.25" hidden="false" customHeight="false" outlineLevel="0" collapsed="false">
      <c r="A10885" s="0" t="s">
        <v>816</v>
      </c>
      <c r="B10885" s="52" t="s">
        <v>1230</v>
      </c>
      <c r="C10885" s="52" t="s">
        <v>751</v>
      </c>
      <c r="D10885" s="53" t="n">
        <v>0.1</v>
      </c>
      <c r="E10885" s="53" t="s">
        <v>748</v>
      </c>
      <c r="F10885" s="0" t="s">
        <v>1488</v>
      </c>
      <c r="G10885" s="0" t="str">
        <f aca="false">LEFT(B10885,2)</f>
        <v>33</v>
      </c>
      <c r="H10885" s="0" t="str">
        <f aca="false">I10885&amp;"_"&amp;G10885&amp;"_"&amp;F10885</f>
        <v>KortbenetGroenFroe_33_20191105_DL2019061_RoskildeHTX_koersel2</v>
      </c>
      <c r="I10885" s="61" t="str">
        <f aca="false">MID(RIGHT(B10885,LEN(B10885)-3),1,FIND("_",RIGHT(B10885,LEN(B10885)-3))-1)</f>
        <v>KortbenetGroenFroe</v>
      </c>
      <c r="J10885" s="61" t="str">
        <f aca="false">TRIM(SUBSTITUTE(RIGHT(B10885,FIND(I10885,B10885)+1),"_",""))</f>
        <v>eDNA</v>
      </c>
      <c r="K10885" s="0" t="str">
        <f aca="false">IFERROR(VALUE(SUBSTITUTE(E10885,".",",")),E10885)</f>
        <v>No Ct</v>
      </c>
      <c r="L10885" s="61" t="str">
        <f aca="false">IF(J10885="PosK",SUMIFS(K:K,J:J,"PosK",H:H,H10885),"")</f>
        <v/>
      </c>
      <c r="M10885" s="61" t="str">
        <f aca="false">IF(J10885="PosK",SUMIFS(K:K,J:J,"NegK",H:H,H10885),"")</f>
        <v/>
      </c>
      <c r="N10885" s="61" t="str">
        <f aca="false">IF(J10885="PosK",SUMIFS(K:K,J:J,"eDNA",H:H,H10885),"")</f>
        <v/>
      </c>
      <c r="P10885" s="62"/>
      <c r="T10885" s="63"/>
      <c r="W10885" s="64"/>
    </row>
    <row r="10886" customFormat="false" ht="14.25" hidden="false" customHeight="false" outlineLevel="0" collapsed="false">
      <c r="A10886" s="0" t="s">
        <v>818</v>
      </c>
      <c r="B10886" s="52" t="s">
        <v>1232</v>
      </c>
      <c r="C10886" s="52" t="s">
        <v>743</v>
      </c>
      <c r="D10886" s="53" t="n">
        <v>0.1</v>
      </c>
      <c r="E10886" s="53" t="s">
        <v>748</v>
      </c>
      <c r="F10886" s="0" t="s">
        <v>1488</v>
      </c>
      <c r="G10886" s="0" t="str">
        <f aca="false">LEFT(B10886,2)</f>
        <v>34</v>
      </c>
      <c r="H10886" s="0" t="str">
        <f aca="false">I10886&amp;"_"&amp;G10886&amp;"_"&amp;F10886</f>
        <v>Soelvkarusse_34_20191105_DL2019061_RoskildeHTX_koersel2</v>
      </c>
      <c r="I10886" s="61" t="str">
        <f aca="false">MID(RIGHT(B10886,LEN(B10886)-3),1,FIND("_",RIGHT(B10886,LEN(B10886)-3))-1)</f>
        <v>Soelvkarusse</v>
      </c>
      <c r="J10886" s="61" t="str">
        <f aca="false">TRIM(SUBSTITUTE(RIGHT(B10886,FIND(I10886,B10886)+1),"_",""))</f>
        <v>PosK</v>
      </c>
      <c r="K10886" s="0" t="str">
        <f aca="false">IFERROR(VALUE(SUBSTITUTE(E10886,".",",")),E10886)</f>
        <v>No Ct</v>
      </c>
      <c r="L10886" s="61" t="n">
        <f aca="false">IF(J10886="PosK",SUMIFS(K:K,J:J,"PosK",H:H,H10886),"")</f>
        <v>0</v>
      </c>
      <c r="M10886" s="61" t="n">
        <f aca="false">IF(J10886="PosK",SUMIFS(K:K,J:J,"NegK",H:H,H10886),"")</f>
        <v>0</v>
      </c>
      <c r="N10886" s="61" t="n">
        <f aca="false">IF(J10886="PosK",SUMIFS(K:K,J:J,"eDNA",H:H,H10886),"")</f>
        <v>0</v>
      </c>
      <c r="P10886" s="62" t="n">
        <f aca="false">IF(K10888="No Ct",0,K10888)</f>
        <v>0</v>
      </c>
      <c r="Q10886" s="62" t="n">
        <f aca="false">IF(K10889="No Ct",0,K10889)</f>
        <v>0</v>
      </c>
      <c r="R10886" s="0" t="str">
        <f aca="false">IF(AND(L10886&gt;0,M10886=0),"Valid","Invalid")</f>
        <v>Invalid</v>
      </c>
      <c r="S10886" s="0" t="str">
        <f aca="false">IF(OR(P10886&gt;1,Q10886&gt;1),"Present","Absent")</f>
        <v>Absent</v>
      </c>
      <c r="T10886" s="63" t="str">
        <f aca="false">IF(OR(AND(P10886&gt;1,P10886&lt;41),AND(Q10886&gt;1,Q10886&lt;41)),"Ct&lt;41","Ct&gt;41")</f>
        <v>Ct&gt;41</v>
      </c>
      <c r="U10886" s="0" t="str">
        <f aca="false">I10886</f>
        <v>Soelvkarusse</v>
      </c>
      <c r="V10886" s="0" t="str">
        <f aca="false">MID(F10886,10,9)</f>
        <v>DL2019061</v>
      </c>
      <c r="W10886" s="64" t="str">
        <f aca="false">V10886&amp;"_"&amp;U10886&amp;"_"&amp;R10886&amp;"_"&amp;S10886&amp;"_"&amp;T10886</f>
        <v>DL2019061_Soelvkarusse_Invalid_Absent_Ct&gt;41</v>
      </c>
    </row>
    <row r="10887" customFormat="false" ht="14.25" hidden="false" customHeight="false" outlineLevel="0" collapsed="false">
      <c r="A10887" s="0" t="s">
        <v>820</v>
      </c>
      <c r="B10887" s="52" t="s">
        <v>1233</v>
      </c>
      <c r="C10887" s="52" t="s">
        <v>747</v>
      </c>
      <c r="D10887" s="53" t="n">
        <v>0.1</v>
      </c>
      <c r="E10887" s="53" t="s">
        <v>748</v>
      </c>
      <c r="F10887" s="0" t="s">
        <v>1488</v>
      </c>
      <c r="G10887" s="0" t="str">
        <f aca="false">LEFT(B10887,2)</f>
        <v>34</v>
      </c>
      <c r="H10887" s="0" t="str">
        <f aca="false">I10887&amp;"_"&amp;G10887&amp;"_"&amp;F10887</f>
        <v>Soelvkarusse_34_20191105_DL2019061_RoskildeHTX_koersel2</v>
      </c>
      <c r="I10887" s="61" t="str">
        <f aca="false">MID(RIGHT(B10887,LEN(B10887)-3),1,FIND("_",RIGHT(B10887,LEN(B10887)-3))-1)</f>
        <v>Soelvkarusse</v>
      </c>
      <c r="J10887" s="61" t="str">
        <f aca="false">TRIM(SUBSTITUTE(RIGHT(B10887,FIND(I10887,B10887)+1),"_",""))</f>
        <v>NegK</v>
      </c>
      <c r="K10887" s="0" t="str">
        <f aca="false">IFERROR(VALUE(SUBSTITUTE(E10887,".",",")),E10887)</f>
        <v>No Ct</v>
      </c>
      <c r="L10887" s="61" t="str">
        <f aca="false">IF(J10887="PosK",SUMIFS(K:K,J:J,"PosK",H:H,H10887),"")</f>
        <v/>
      </c>
      <c r="M10887" s="61" t="str">
        <f aca="false">IF(J10887="PosK",SUMIFS(K:K,J:J,"NegK",H:H,H10887),"")</f>
        <v/>
      </c>
      <c r="N10887" s="61" t="str">
        <f aca="false">IF(J10887="PosK",SUMIFS(K:K,J:J,"eDNA",H:H,H10887),"")</f>
        <v/>
      </c>
    </row>
    <row r="10888" customFormat="false" ht="14.25" hidden="false" customHeight="false" outlineLevel="0" collapsed="false">
      <c r="A10888" s="0" t="s">
        <v>822</v>
      </c>
      <c r="B10888" s="52" t="s">
        <v>1234</v>
      </c>
      <c r="C10888" s="52" t="s">
        <v>751</v>
      </c>
      <c r="D10888" s="53" t="n">
        <v>0.1</v>
      </c>
      <c r="E10888" s="53" t="s">
        <v>748</v>
      </c>
      <c r="F10888" s="0" t="s">
        <v>1488</v>
      </c>
      <c r="G10888" s="0" t="str">
        <f aca="false">LEFT(B10888,2)</f>
        <v>34</v>
      </c>
      <c r="H10888" s="0" t="str">
        <f aca="false">I10888&amp;"_"&amp;G10888&amp;"_"&amp;F10888</f>
        <v>Soelvkarusse_34_20191105_DL2019061_RoskildeHTX_koersel2</v>
      </c>
      <c r="I10888" s="61" t="str">
        <f aca="false">MID(RIGHT(B10888,LEN(B10888)-3),1,FIND("_",RIGHT(B10888,LEN(B10888)-3))-1)</f>
        <v>Soelvkarusse</v>
      </c>
      <c r="J10888" s="61" t="str">
        <f aca="false">TRIM(SUBSTITUTE(RIGHT(B10888,FIND(I10888,B10888)+1),"_",""))</f>
        <v>eDNA</v>
      </c>
      <c r="K10888" s="0" t="str">
        <f aca="false">IFERROR(VALUE(SUBSTITUTE(E10888,".",",")),E10888)</f>
        <v>No Ct</v>
      </c>
      <c r="L10888" s="61" t="str">
        <f aca="false">IF(J10888="PosK",SUMIFS(K:K,J:J,"PosK",H:H,H10888),"")</f>
        <v/>
      </c>
      <c r="M10888" s="61" t="str">
        <f aca="false">IF(J10888="PosK",SUMIFS(K:K,J:J,"NegK",H:H,H10888),"")</f>
        <v/>
      </c>
      <c r="N10888" s="61" t="str">
        <f aca="false">IF(J10888="PosK",SUMIFS(K:K,J:J,"eDNA",H:H,H10888),"")</f>
        <v/>
      </c>
      <c r="Q10888" s="62"/>
    </row>
    <row r="10889" customFormat="false" ht="14.25" hidden="false" customHeight="false" outlineLevel="0" collapsed="false">
      <c r="A10889" s="0" t="s">
        <v>824</v>
      </c>
      <c r="B10889" s="52" t="s">
        <v>1234</v>
      </c>
      <c r="C10889" s="52" t="s">
        <v>751</v>
      </c>
      <c r="D10889" s="53" t="n">
        <v>0.1</v>
      </c>
      <c r="E10889" s="53" t="s">
        <v>748</v>
      </c>
      <c r="F10889" s="0" t="s">
        <v>1488</v>
      </c>
      <c r="G10889" s="0" t="str">
        <f aca="false">LEFT(B10889,2)</f>
        <v>34</v>
      </c>
      <c r="H10889" s="0" t="str">
        <f aca="false">I10889&amp;"_"&amp;G10889&amp;"_"&amp;F10889</f>
        <v>Soelvkarusse_34_20191105_DL2019061_RoskildeHTX_koersel2</v>
      </c>
      <c r="I10889" s="61" t="str">
        <f aca="false">MID(RIGHT(B10889,LEN(B10889)-3),1,FIND("_",RIGHT(B10889,LEN(B10889)-3))-1)</f>
        <v>Soelvkarusse</v>
      </c>
      <c r="J10889" s="61" t="str">
        <f aca="false">TRIM(SUBSTITUTE(RIGHT(B10889,FIND(I10889,B10889)+1),"_",""))</f>
        <v>eDNA</v>
      </c>
      <c r="K10889" s="0" t="str">
        <f aca="false">IFERROR(VALUE(SUBSTITUTE(E10889,".",",")),E10889)</f>
        <v>No Ct</v>
      </c>
      <c r="L10889" s="61" t="str">
        <f aca="false">IF(J10889="PosK",SUMIFS(K:K,J:J,"PosK",H:H,H10889),"")</f>
        <v/>
      </c>
      <c r="M10889" s="61" t="str">
        <f aca="false">IF(J10889="PosK",SUMIFS(K:K,J:J,"NegK",H:H,H10889),"")</f>
        <v/>
      </c>
      <c r="N10889" s="61" t="str">
        <f aca="false">IF(J10889="PosK",SUMIFS(K:K,J:J,"eDNA",H:H,H10889),"")</f>
        <v/>
      </c>
      <c r="P10889" s="62"/>
      <c r="T10889" s="63"/>
      <c r="W10889" s="64"/>
    </row>
    <row r="10890" customFormat="false" ht="14.25" hidden="false" customHeight="false" outlineLevel="0" collapsed="false">
      <c r="A10890" s="0" t="s">
        <v>741</v>
      </c>
      <c r="B10890" s="52" t="s">
        <v>742</v>
      </c>
      <c r="C10890" s="52" t="s">
        <v>743</v>
      </c>
      <c r="D10890" s="53" t="n">
        <v>0.1</v>
      </c>
      <c r="E10890" s="53" t="n">
        <v>35.15</v>
      </c>
      <c r="F10890" s="0" t="s">
        <v>1489</v>
      </c>
      <c r="G10890" s="0" t="str">
        <f aca="false">LEFT(B10890,2)</f>
        <v>01</v>
      </c>
      <c r="H10890" s="0" t="str">
        <f aca="false">I10890&amp;"_"&amp;G10890&amp;"_"&amp;F10890</f>
        <v>Loegfroe_01_20191106_DL2019007_MiddelfartGym_koersel1</v>
      </c>
      <c r="I10890" s="61" t="str">
        <f aca="false">MID(RIGHT(B10890,LEN(B10890)-3),1,FIND("_",RIGHT(B10890,LEN(B10890)-3))-1)</f>
        <v>Loegfroe</v>
      </c>
      <c r="J10890" s="61" t="str">
        <f aca="false">TRIM(SUBSTITUTE(RIGHT(B10890,FIND(I10890,B10890)+1),"_",""))</f>
        <v>PosK</v>
      </c>
      <c r="K10890" s="0" t="n">
        <f aca="false">IFERROR(VALUE(SUBSTITUTE(E10890,".",",")),E10890)</f>
        <v>35.15</v>
      </c>
      <c r="L10890" s="61" t="n">
        <f aca="false">IF(J10890="PosK",SUMIFS(K:K,J:J,"PosK",H:H,H10890),"")</f>
        <v>35.15</v>
      </c>
      <c r="M10890" s="61" t="n">
        <f aca="false">IF(J10890="PosK",SUMIFS(K:K,J:J,"NegK",H:H,H10890),"")</f>
        <v>0</v>
      </c>
      <c r="N10890" s="61" t="n">
        <f aca="false">IF(J10890="PosK",SUMIFS(K:K,J:J,"eDNA",H:H,H10890),"")</f>
        <v>0</v>
      </c>
      <c r="P10890" s="62" t="n">
        <f aca="false">IF(K10892="No Ct",0,K10892)</f>
        <v>0</v>
      </c>
      <c r="Q10890" s="62" t="n">
        <f aca="false">IF(K10893="No Ct",0,K10893)</f>
        <v>0</v>
      </c>
      <c r="R10890" s="0" t="str">
        <f aca="false">IF(AND(L10890&gt;0,M10890=0),"Valid","Invalid")</f>
        <v>Valid</v>
      </c>
      <c r="S10890" s="0" t="str">
        <f aca="false">IF(OR(P10890&gt;1,Q10890&gt;1),"Present","Absent")</f>
        <v>Absent</v>
      </c>
      <c r="T10890" s="63" t="str">
        <f aca="false">IF(OR(AND(P10890&gt;1,P10890&lt;41),AND(Q10890&gt;1,Q10890&lt;41)),"Ct&lt;41","Ct&gt;41")</f>
        <v>Ct&gt;41</v>
      </c>
      <c r="U10890" s="0" t="str">
        <f aca="false">I10890</f>
        <v>Loegfroe</v>
      </c>
      <c r="V10890" s="0" t="str">
        <f aca="false">MID(F10890,10,9)</f>
        <v>DL2019007</v>
      </c>
      <c r="W10890" s="64" t="str">
        <f aca="false">V10890&amp;"_"&amp;U10890&amp;"_"&amp;R10890&amp;"_"&amp;S10890&amp;"_"&amp;T10890</f>
        <v>DL2019007_Loegfroe_Valid_Absent_Ct&gt;41</v>
      </c>
    </row>
    <row r="10891" customFormat="false" ht="14.25" hidden="false" customHeight="false" outlineLevel="0" collapsed="false">
      <c r="A10891" s="0" t="s">
        <v>745</v>
      </c>
      <c r="B10891" s="52" t="s">
        <v>746</v>
      </c>
      <c r="C10891" s="52" t="s">
        <v>747</v>
      </c>
      <c r="D10891" s="53" t="n">
        <v>0.1</v>
      </c>
      <c r="E10891" s="53" t="s">
        <v>748</v>
      </c>
      <c r="F10891" s="0" t="s">
        <v>1489</v>
      </c>
      <c r="G10891" s="0" t="str">
        <f aca="false">LEFT(B10891,2)</f>
        <v>01</v>
      </c>
      <c r="H10891" s="0" t="str">
        <f aca="false">I10891&amp;"_"&amp;G10891&amp;"_"&amp;F10891</f>
        <v>Loegfroe_01_20191106_DL2019007_MiddelfartGym_koersel1</v>
      </c>
      <c r="I10891" s="61" t="str">
        <f aca="false">MID(RIGHT(B10891,LEN(B10891)-3),1,FIND("_",RIGHT(B10891,LEN(B10891)-3))-1)</f>
        <v>Loegfroe</v>
      </c>
      <c r="J10891" s="61" t="str">
        <f aca="false">TRIM(SUBSTITUTE(RIGHT(B10891,FIND(I10891,B10891)+1),"_",""))</f>
        <v>NegK</v>
      </c>
      <c r="K10891" s="0" t="str">
        <f aca="false">IFERROR(VALUE(SUBSTITUTE(E10891,".",",")),E10891)</f>
        <v>No Ct</v>
      </c>
      <c r="L10891" s="61" t="str">
        <f aca="false">IF(J10891="PosK",SUMIFS(K:K,J:J,"PosK",H:H,H10891),"")</f>
        <v/>
      </c>
      <c r="M10891" s="61" t="str">
        <f aca="false">IF(J10891="PosK",SUMIFS(K:K,J:J,"NegK",H:H,H10891),"")</f>
        <v/>
      </c>
      <c r="N10891" s="61" t="str">
        <f aca="false">IF(J10891="PosK",SUMIFS(K:K,J:J,"eDNA",H:H,H10891),"")</f>
        <v/>
      </c>
    </row>
    <row r="10892" customFormat="false" ht="14.25" hidden="false" customHeight="false" outlineLevel="0" collapsed="false">
      <c r="A10892" s="0" t="s">
        <v>749</v>
      </c>
      <c r="B10892" s="52" t="s">
        <v>750</v>
      </c>
      <c r="C10892" s="52" t="s">
        <v>751</v>
      </c>
      <c r="D10892" s="53" t="n">
        <v>0.1</v>
      </c>
      <c r="E10892" s="53" t="s">
        <v>748</v>
      </c>
      <c r="F10892" s="0" t="s">
        <v>1489</v>
      </c>
      <c r="G10892" s="0" t="str">
        <f aca="false">LEFT(B10892,2)</f>
        <v>01</v>
      </c>
      <c r="H10892" s="0" t="str">
        <f aca="false">I10892&amp;"_"&amp;G10892&amp;"_"&amp;F10892</f>
        <v>Loegfroe_01_20191106_DL2019007_MiddelfartGym_koersel1</v>
      </c>
      <c r="I10892" s="61" t="str">
        <f aca="false">MID(RIGHT(B10892,LEN(B10892)-3),1,FIND("_",RIGHT(B10892,LEN(B10892)-3))-1)</f>
        <v>Loegfroe</v>
      </c>
      <c r="J10892" s="61" t="str">
        <f aca="false">TRIM(SUBSTITUTE(RIGHT(B10892,FIND(I10892,B10892)+1),"_",""))</f>
        <v>eDNA</v>
      </c>
      <c r="K10892" s="0" t="str">
        <f aca="false">IFERROR(VALUE(SUBSTITUTE(E10892,".",",")),E10892)</f>
        <v>No Ct</v>
      </c>
      <c r="L10892" s="61" t="str">
        <f aca="false">IF(J10892="PosK",SUMIFS(K:K,J:J,"PosK",H:H,H10892),"")</f>
        <v/>
      </c>
      <c r="M10892" s="61" t="str">
        <f aca="false">IF(J10892="PosK",SUMIFS(K:K,J:J,"NegK",H:H,H10892),"")</f>
        <v/>
      </c>
      <c r="N10892" s="61" t="str">
        <f aca="false">IF(J10892="PosK",SUMIFS(K:K,J:J,"eDNA",H:H,H10892),"")</f>
        <v/>
      </c>
      <c r="Q10892" s="62"/>
    </row>
    <row r="10893" customFormat="false" ht="14.25" hidden="false" customHeight="false" outlineLevel="0" collapsed="false">
      <c r="A10893" s="0" t="s">
        <v>752</v>
      </c>
      <c r="B10893" s="52" t="s">
        <v>750</v>
      </c>
      <c r="C10893" s="52" t="s">
        <v>751</v>
      </c>
      <c r="D10893" s="53" t="n">
        <v>0.1</v>
      </c>
      <c r="E10893" s="53" t="s">
        <v>748</v>
      </c>
      <c r="F10893" s="0" t="s">
        <v>1489</v>
      </c>
      <c r="G10893" s="0" t="str">
        <f aca="false">LEFT(B10893,2)</f>
        <v>01</v>
      </c>
      <c r="H10893" s="0" t="str">
        <f aca="false">I10893&amp;"_"&amp;G10893&amp;"_"&amp;F10893</f>
        <v>Loegfroe_01_20191106_DL2019007_MiddelfartGym_koersel1</v>
      </c>
      <c r="I10893" s="61" t="str">
        <f aca="false">MID(RIGHT(B10893,LEN(B10893)-3),1,FIND("_",RIGHT(B10893,LEN(B10893)-3))-1)</f>
        <v>Loegfroe</v>
      </c>
      <c r="J10893" s="61" t="str">
        <f aca="false">TRIM(SUBSTITUTE(RIGHT(B10893,FIND(I10893,B10893)+1),"_",""))</f>
        <v>eDNA</v>
      </c>
      <c r="K10893" s="0" t="str">
        <f aca="false">IFERROR(VALUE(SUBSTITUTE(E10893,".",",")),E10893)</f>
        <v>No Ct</v>
      </c>
      <c r="L10893" s="61" t="str">
        <f aca="false">IF(J10893="PosK",SUMIFS(K:K,J:J,"PosK",H:H,H10893),"")</f>
        <v/>
      </c>
      <c r="M10893" s="61" t="str">
        <f aca="false">IF(J10893="PosK",SUMIFS(K:K,J:J,"NegK",H:H,H10893),"")</f>
        <v/>
      </c>
      <c r="N10893" s="61" t="str">
        <f aca="false">IF(J10893="PosK",SUMIFS(K:K,J:J,"eDNA",H:H,H10893),"")</f>
        <v/>
      </c>
      <c r="P10893" s="62"/>
      <c r="T10893" s="63"/>
      <c r="W10893" s="64"/>
    </row>
    <row r="10894" customFormat="false" ht="14.25" hidden="false" customHeight="false" outlineLevel="0" collapsed="false">
      <c r="A10894" s="0" t="s">
        <v>754</v>
      </c>
      <c r="B10894" s="52" t="s">
        <v>755</v>
      </c>
      <c r="C10894" s="52" t="s">
        <v>743</v>
      </c>
      <c r="D10894" s="53" t="n">
        <v>0.1</v>
      </c>
      <c r="E10894" s="53" t="n">
        <v>36.76</v>
      </c>
      <c r="F10894" s="0" t="s">
        <v>1489</v>
      </c>
      <c r="G10894" s="0" t="str">
        <f aca="false">LEFT(B10894,2)</f>
        <v>02</v>
      </c>
      <c r="H10894" s="0" t="str">
        <f aca="false">I10894&amp;"_"&amp;G10894&amp;"_"&amp;F10894</f>
        <v>StorVandsalamander_02_20191106_DL2019007_MiddelfartGym_koersel1</v>
      </c>
      <c r="I10894" s="61" t="str">
        <f aca="false">MID(RIGHT(B10894,LEN(B10894)-3),1,FIND("_",RIGHT(B10894,LEN(B10894)-3))-1)</f>
        <v>StorVandsalamander</v>
      </c>
      <c r="J10894" s="61" t="str">
        <f aca="false">TRIM(SUBSTITUTE(RIGHT(B10894,FIND(I10894,B10894)+1),"_",""))</f>
        <v>PosK</v>
      </c>
      <c r="K10894" s="0" t="n">
        <f aca="false">IFERROR(VALUE(SUBSTITUTE(E10894,".",",")),E10894)</f>
        <v>36.76</v>
      </c>
      <c r="L10894" s="61" t="n">
        <f aca="false">IF(J10894="PosK",SUMIFS(K:K,J:J,"PosK",H:H,H10894),"")</f>
        <v>36.76</v>
      </c>
      <c r="M10894" s="61" t="n">
        <f aca="false">IF(J10894="PosK",SUMIFS(K:K,J:J,"NegK",H:H,H10894),"")</f>
        <v>0</v>
      </c>
      <c r="N10894" s="61" t="n">
        <f aca="false">IF(J10894="PosK",SUMIFS(K:K,J:J,"eDNA",H:H,H10894),"")</f>
        <v>0</v>
      </c>
      <c r="P10894" s="62" t="n">
        <f aca="false">IF(K10896="No Ct",0,K10896)</f>
        <v>0</v>
      </c>
      <c r="Q10894" s="62" t="n">
        <f aca="false">IF(K10897="No Ct",0,K10897)</f>
        <v>0</v>
      </c>
      <c r="R10894" s="0" t="str">
        <f aca="false">IF(AND(L10894&gt;0,M10894=0),"Valid","Invalid")</f>
        <v>Valid</v>
      </c>
      <c r="S10894" s="0" t="str">
        <f aca="false">IF(OR(P10894&gt;1,Q10894&gt;1),"Present","Absent")</f>
        <v>Absent</v>
      </c>
      <c r="T10894" s="63" t="str">
        <f aca="false">IF(OR(AND(P10894&gt;1,P10894&lt;41),AND(Q10894&gt;1,Q10894&lt;41)),"Ct&lt;41","Ct&gt;41")</f>
        <v>Ct&gt;41</v>
      </c>
      <c r="U10894" s="0" t="str">
        <f aca="false">I10894</f>
        <v>StorVandsalamander</v>
      </c>
      <c r="V10894" s="0" t="str">
        <f aca="false">MID(F10894,10,9)</f>
        <v>DL2019007</v>
      </c>
      <c r="W10894" s="64" t="str">
        <f aca="false">V10894&amp;"_"&amp;U10894&amp;"_"&amp;R10894&amp;"_"&amp;S10894&amp;"_"&amp;T10894</f>
        <v>DL2019007_StorVandsalamander_Valid_Absent_Ct&gt;41</v>
      </c>
    </row>
    <row r="10895" customFormat="false" ht="14.25" hidden="false" customHeight="false" outlineLevel="0" collapsed="false">
      <c r="A10895" s="0" t="s">
        <v>756</v>
      </c>
      <c r="B10895" s="52" t="s">
        <v>757</v>
      </c>
      <c r="C10895" s="52" t="s">
        <v>747</v>
      </c>
      <c r="D10895" s="53" t="n">
        <v>0.1</v>
      </c>
      <c r="E10895" s="53" t="s">
        <v>748</v>
      </c>
      <c r="F10895" s="0" t="s">
        <v>1489</v>
      </c>
      <c r="G10895" s="0" t="str">
        <f aca="false">LEFT(B10895,2)</f>
        <v>02</v>
      </c>
      <c r="H10895" s="0" t="str">
        <f aca="false">I10895&amp;"_"&amp;G10895&amp;"_"&amp;F10895</f>
        <v>StorVandsalamander_02_20191106_DL2019007_MiddelfartGym_koersel1</v>
      </c>
      <c r="I10895" s="61" t="str">
        <f aca="false">MID(RIGHT(B10895,LEN(B10895)-3),1,FIND("_",RIGHT(B10895,LEN(B10895)-3))-1)</f>
        <v>StorVandsalamander</v>
      </c>
      <c r="J10895" s="61" t="str">
        <f aca="false">TRIM(SUBSTITUTE(RIGHT(B10895,FIND(I10895,B10895)+1),"_",""))</f>
        <v>NegK</v>
      </c>
      <c r="K10895" s="0" t="str">
        <f aca="false">IFERROR(VALUE(SUBSTITUTE(E10895,".",",")),E10895)</f>
        <v>No Ct</v>
      </c>
      <c r="L10895" s="61" t="str">
        <f aca="false">IF(J10895="PosK",SUMIFS(K:K,J:J,"PosK",H:H,H10895),"")</f>
        <v/>
      </c>
      <c r="M10895" s="61" t="str">
        <f aca="false">IF(J10895="PosK",SUMIFS(K:K,J:J,"NegK",H:H,H10895),"")</f>
        <v/>
      </c>
      <c r="N10895" s="61" t="str">
        <f aca="false">IF(J10895="PosK",SUMIFS(K:K,J:J,"eDNA",H:H,H10895),"")</f>
        <v/>
      </c>
    </row>
    <row r="10896" customFormat="false" ht="14.25" hidden="false" customHeight="false" outlineLevel="0" collapsed="false">
      <c r="A10896" s="0" t="s">
        <v>758</v>
      </c>
      <c r="B10896" s="52" t="s">
        <v>759</v>
      </c>
      <c r="C10896" s="52" t="s">
        <v>751</v>
      </c>
      <c r="D10896" s="53" t="n">
        <v>0.1</v>
      </c>
      <c r="E10896" s="53" t="s">
        <v>748</v>
      </c>
      <c r="F10896" s="0" t="s">
        <v>1489</v>
      </c>
      <c r="G10896" s="0" t="str">
        <f aca="false">LEFT(B10896,2)</f>
        <v>02</v>
      </c>
      <c r="H10896" s="0" t="str">
        <f aca="false">I10896&amp;"_"&amp;G10896&amp;"_"&amp;F10896</f>
        <v>StorVandsalamander_02_20191106_DL2019007_MiddelfartGym_koersel1</v>
      </c>
      <c r="I10896" s="61" t="str">
        <f aca="false">MID(RIGHT(B10896,LEN(B10896)-3),1,FIND("_",RIGHT(B10896,LEN(B10896)-3))-1)</f>
        <v>StorVandsalamander</v>
      </c>
      <c r="J10896" s="61" t="str">
        <f aca="false">TRIM(SUBSTITUTE(RIGHT(B10896,FIND(I10896,B10896)+1),"_",""))</f>
        <v>eDNA</v>
      </c>
      <c r="K10896" s="0" t="str">
        <f aca="false">IFERROR(VALUE(SUBSTITUTE(E10896,".",",")),E10896)</f>
        <v>No Ct</v>
      </c>
      <c r="L10896" s="61" t="str">
        <f aca="false">IF(J10896="PosK",SUMIFS(K:K,J:J,"PosK",H:H,H10896),"")</f>
        <v/>
      </c>
      <c r="M10896" s="61" t="str">
        <f aca="false">IF(J10896="PosK",SUMIFS(K:K,J:J,"NegK",H:H,H10896),"")</f>
        <v/>
      </c>
      <c r="N10896" s="61" t="str">
        <f aca="false">IF(J10896="PosK",SUMIFS(K:K,J:J,"eDNA",H:H,H10896),"")</f>
        <v/>
      </c>
      <c r="Q10896" s="62"/>
    </row>
    <row r="10897" customFormat="false" ht="14.25" hidden="false" customHeight="false" outlineLevel="0" collapsed="false">
      <c r="A10897" s="0" t="s">
        <v>760</v>
      </c>
      <c r="B10897" s="52" t="s">
        <v>759</v>
      </c>
      <c r="C10897" s="52" t="s">
        <v>751</v>
      </c>
      <c r="D10897" s="53" t="n">
        <v>0.1</v>
      </c>
      <c r="E10897" s="53" t="s">
        <v>748</v>
      </c>
      <c r="F10897" s="0" t="s">
        <v>1489</v>
      </c>
      <c r="G10897" s="0" t="str">
        <f aca="false">LEFT(B10897,2)</f>
        <v>02</v>
      </c>
      <c r="H10897" s="0" t="str">
        <f aca="false">I10897&amp;"_"&amp;G10897&amp;"_"&amp;F10897</f>
        <v>StorVandsalamander_02_20191106_DL2019007_MiddelfartGym_koersel1</v>
      </c>
      <c r="I10897" s="61" t="str">
        <f aca="false">MID(RIGHT(B10897,LEN(B10897)-3),1,FIND("_",RIGHT(B10897,LEN(B10897)-3))-1)</f>
        <v>StorVandsalamander</v>
      </c>
      <c r="J10897" s="61" t="str">
        <f aca="false">TRIM(SUBSTITUTE(RIGHT(B10897,FIND(I10897,B10897)+1),"_",""))</f>
        <v>eDNA</v>
      </c>
      <c r="K10897" s="0" t="str">
        <f aca="false">IFERROR(VALUE(SUBSTITUTE(E10897,".",",")),E10897)</f>
        <v>No Ct</v>
      </c>
      <c r="L10897" s="61" t="str">
        <f aca="false">IF(J10897="PosK",SUMIFS(K:K,J:J,"PosK",H:H,H10897),"")</f>
        <v/>
      </c>
      <c r="M10897" s="61" t="str">
        <f aca="false">IF(J10897="PosK",SUMIFS(K:K,J:J,"NegK",H:H,H10897),"")</f>
        <v/>
      </c>
      <c r="N10897" s="61" t="str">
        <f aca="false">IF(J10897="PosK",SUMIFS(K:K,J:J,"eDNA",H:H,H10897),"")</f>
        <v/>
      </c>
      <c r="P10897" s="62"/>
      <c r="T10897" s="63"/>
      <c r="W10897" s="64"/>
    </row>
    <row r="10898" customFormat="false" ht="14.25" hidden="false" customHeight="false" outlineLevel="0" collapsed="false">
      <c r="A10898" s="0" t="s">
        <v>762</v>
      </c>
      <c r="B10898" s="52" t="s">
        <v>763</v>
      </c>
      <c r="C10898" s="52" t="s">
        <v>743</v>
      </c>
      <c r="D10898" s="53" t="n">
        <v>0.1</v>
      </c>
      <c r="E10898" s="53" t="s">
        <v>748</v>
      </c>
      <c r="F10898" s="0" t="s">
        <v>1489</v>
      </c>
      <c r="G10898" s="0" t="str">
        <f aca="false">LEFT(B10898,2)</f>
        <v>03</v>
      </c>
      <c r="H10898" s="0" t="str">
        <f aca="false">I10898&amp;"_"&amp;G10898&amp;"_"&amp;F10898</f>
        <v>Strandtudse_03_20191106_DL2019007_MiddelfartGym_koersel1</v>
      </c>
      <c r="I10898" s="61" t="str">
        <f aca="false">MID(RIGHT(B10898,LEN(B10898)-3),1,FIND("_",RIGHT(B10898,LEN(B10898)-3))-1)</f>
        <v>Strandtudse</v>
      </c>
      <c r="J10898" s="61" t="str">
        <f aca="false">TRIM(SUBSTITUTE(RIGHT(B10898,FIND(I10898,B10898)+1),"_",""))</f>
        <v>PosK</v>
      </c>
      <c r="K10898" s="0" t="str">
        <f aca="false">IFERROR(VALUE(SUBSTITUTE(E10898,".",",")),E10898)</f>
        <v>No Ct</v>
      </c>
      <c r="L10898" s="61" t="n">
        <f aca="false">IF(J10898="PosK",SUMIFS(K:K,J:J,"PosK",H:H,H10898),"")</f>
        <v>0</v>
      </c>
      <c r="M10898" s="61" t="n">
        <f aca="false">IF(J10898="PosK",SUMIFS(K:K,J:J,"NegK",H:H,H10898),"")</f>
        <v>0</v>
      </c>
      <c r="N10898" s="61" t="n">
        <f aca="false">IF(J10898="PosK",SUMIFS(K:K,J:J,"eDNA",H:H,H10898),"")</f>
        <v>0</v>
      </c>
      <c r="P10898" s="62" t="n">
        <f aca="false">IF(K10900="No Ct",0,K10900)</f>
        <v>0</v>
      </c>
      <c r="Q10898" s="62" t="n">
        <f aca="false">IF(K10901="No Ct",0,K10901)</f>
        <v>0</v>
      </c>
      <c r="R10898" s="0" t="str">
        <f aca="false">IF(AND(L10898&gt;0,M10898=0),"Valid","Invalid")</f>
        <v>Invalid</v>
      </c>
      <c r="S10898" s="0" t="str">
        <f aca="false">IF(OR(P10898&gt;1,Q10898&gt;1),"Present","Absent")</f>
        <v>Absent</v>
      </c>
      <c r="T10898" s="63" t="str">
        <f aca="false">IF(OR(AND(P10898&gt;1,P10898&lt;41),AND(Q10898&gt;1,Q10898&lt;41)),"Ct&lt;41","Ct&gt;41")</f>
        <v>Ct&gt;41</v>
      </c>
      <c r="U10898" s="0" t="str">
        <f aca="false">I10898</f>
        <v>Strandtudse</v>
      </c>
      <c r="V10898" s="0" t="str">
        <f aca="false">MID(F10898,10,9)</f>
        <v>DL2019007</v>
      </c>
      <c r="W10898" s="64" t="str">
        <f aca="false">V10898&amp;"_"&amp;U10898&amp;"_"&amp;R10898&amp;"_"&amp;S10898&amp;"_"&amp;T10898</f>
        <v>DL2019007_Strandtudse_Invalid_Absent_Ct&gt;41</v>
      </c>
    </row>
    <row r="10899" customFormat="false" ht="14.25" hidden="false" customHeight="false" outlineLevel="0" collapsed="false">
      <c r="A10899" s="0" t="s">
        <v>764</v>
      </c>
      <c r="B10899" s="52" t="s">
        <v>765</v>
      </c>
      <c r="C10899" s="52" t="s">
        <v>747</v>
      </c>
      <c r="D10899" s="53" t="n">
        <v>0.1</v>
      </c>
      <c r="E10899" s="53" t="s">
        <v>748</v>
      </c>
      <c r="F10899" s="0" t="s">
        <v>1489</v>
      </c>
      <c r="G10899" s="0" t="str">
        <f aca="false">LEFT(B10899,2)</f>
        <v>03</v>
      </c>
      <c r="H10899" s="0" t="str">
        <f aca="false">I10899&amp;"_"&amp;G10899&amp;"_"&amp;F10899</f>
        <v>Strandtudse_03_20191106_DL2019007_MiddelfartGym_koersel1</v>
      </c>
      <c r="I10899" s="61" t="str">
        <f aca="false">MID(RIGHT(B10899,LEN(B10899)-3),1,FIND("_",RIGHT(B10899,LEN(B10899)-3))-1)</f>
        <v>Strandtudse</v>
      </c>
      <c r="J10899" s="61" t="str">
        <f aca="false">TRIM(SUBSTITUTE(RIGHT(B10899,FIND(I10899,B10899)+1),"_",""))</f>
        <v>NegK</v>
      </c>
      <c r="K10899" s="0" t="str">
        <f aca="false">IFERROR(VALUE(SUBSTITUTE(E10899,".",",")),E10899)</f>
        <v>No Ct</v>
      </c>
      <c r="L10899" s="61" t="str">
        <f aca="false">IF(J10899="PosK",SUMIFS(K:K,J:J,"PosK",H:H,H10899),"")</f>
        <v/>
      </c>
      <c r="M10899" s="61" t="str">
        <f aca="false">IF(J10899="PosK",SUMIFS(K:K,J:J,"NegK",H:H,H10899),"")</f>
        <v/>
      </c>
      <c r="N10899" s="61" t="str">
        <f aca="false">IF(J10899="PosK",SUMIFS(K:K,J:J,"eDNA",H:H,H10899),"")</f>
        <v/>
      </c>
    </row>
    <row r="10900" customFormat="false" ht="14.25" hidden="false" customHeight="false" outlineLevel="0" collapsed="false">
      <c r="A10900" s="0" t="s">
        <v>766</v>
      </c>
      <c r="B10900" s="52" t="s">
        <v>767</v>
      </c>
      <c r="C10900" s="52" t="s">
        <v>751</v>
      </c>
      <c r="D10900" s="53" t="n">
        <v>0.1</v>
      </c>
      <c r="E10900" s="53" t="s">
        <v>748</v>
      </c>
      <c r="F10900" s="0" t="s">
        <v>1489</v>
      </c>
      <c r="G10900" s="0" t="str">
        <f aca="false">LEFT(B10900,2)</f>
        <v>03</v>
      </c>
      <c r="H10900" s="0" t="str">
        <f aca="false">I10900&amp;"_"&amp;G10900&amp;"_"&amp;F10900</f>
        <v>Strandtudse_03_20191106_DL2019007_MiddelfartGym_koersel1</v>
      </c>
      <c r="I10900" s="61" t="str">
        <f aca="false">MID(RIGHT(B10900,LEN(B10900)-3),1,FIND("_",RIGHT(B10900,LEN(B10900)-3))-1)</f>
        <v>Strandtudse</v>
      </c>
      <c r="J10900" s="61" t="str">
        <f aca="false">TRIM(SUBSTITUTE(RIGHT(B10900,FIND(I10900,B10900)+1),"_",""))</f>
        <v>eDNA</v>
      </c>
      <c r="K10900" s="0" t="str">
        <f aca="false">IFERROR(VALUE(SUBSTITUTE(E10900,".",",")),E10900)</f>
        <v>No Ct</v>
      </c>
      <c r="L10900" s="61" t="str">
        <f aca="false">IF(J10900="PosK",SUMIFS(K:K,J:J,"PosK",H:H,H10900),"")</f>
        <v/>
      </c>
      <c r="M10900" s="61" t="str">
        <f aca="false">IF(J10900="PosK",SUMIFS(K:K,J:J,"NegK",H:H,H10900),"")</f>
        <v/>
      </c>
      <c r="N10900" s="61" t="str">
        <f aca="false">IF(J10900="PosK",SUMIFS(K:K,J:J,"eDNA",H:H,H10900),"")</f>
        <v/>
      </c>
      <c r="Q10900" s="62"/>
    </row>
    <row r="10901" customFormat="false" ht="14.25" hidden="false" customHeight="false" outlineLevel="0" collapsed="false">
      <c r="A10901" s="0" t="s">
        <v>768</v>
      </c>
      <c r="B10901" s="52" t="s">
        <v>767</v>
      </c>
      <c r="C10901" s="52" t="s">
        <v>751</v>
      </c>
      <c r="D10901" s="53" t="n">
        <v>0.1</v>
      </c>
      <c r="E10901" s="53" t="s">
        <v>748</v>
      </c>
      <c r="F10901" s="0" t="s">
        <v>1489</v>
      </c>
      <c r="G10901" s="0" t="str">
        <f aca="false">LEFT(B10901,2)</f>
        <v>03</v>
      </c>
      <c r="H10901" s="0" t="str">
        <f aca="false">I10901&amp;"_"&amp;G10901&amp;"_"&amp;F10901</f>
        <v>Strandtudse_03_20191106_DL2019007_MiddelfartGym_koersel1</v>
      </c>
      <c r="I10901" s="61" t="str">
        <f aca="false">MID(RIGHT(B10901,LEN(B10901)-3),1,FIND("_",RIGHT(B10901,LEN(B10901)-3))-1)</f>
        <v>Strandtudse</v>
      </c>
      <c r="J10901" s="61" t="str">
        <f aca="false">TRIM(SUBSTITUTE(RIGHT(B10901,FIND(I10901,B10901)+1),"_",""))</f>
        <v>eDNA</v>
      </c>
      <c r="K10901" s="0" t="str">
        <f aca="false">IFERROR(VALUE(SUBSTITUTE(E10901,".",",")),E10901)</f>
        <v>No Ct</v>
      </c>
      <c r="L10901" s="61" t="str">
        <f aca="false">IF(J10901="PosK",SUMIFS(K:K,J:J,"PosK",H:H,H10901),"")</f>
        <v/>
      </c>
      <c r="M10901" s="61" t="str">
        <f aca="false">IF(J10901="PosK",SUMIFS(K:K,J:J,"NegK",H:H,H10901),"")</f>
        <v/>
      </c>
      <c r="N10901" s="61" t="str">
        <f aca="false">IF(J10901="PosK",SUMIFS(K:K,J:J,"eDNA",H:H,H10901),"")</f>
        <v/>
      </c>
      <c r="P10901" s="62"/>
      <c r="T10901" s="63"/>
      <c r="W10901" s="64"/>
    </row>
    <row r="10902" customFormat="false" ht="14.25" hidden="false" customHeight="false" outlineLevel="0" collapsed="false">
      <c r="A10902" s="0" t="s">
        <v>770</v>
      </c>
      <c r="B10902" s="52" t="s">
        <v>771</v>
      </c>
      <c r="C10902" s="52" t="s">
        <v>743</v>
      </c>
      <c r="D10902" s="53" t="n">
        <v>0.1</v>
      </c>
      <c r="E10902" s="53" t="n">
        <v>36.5</v>
      </c>
      <c r="F10902" s="0" t="s">
        <v>1489</v>
      </c>
      <c r="G10902" s="0" t="str">
        <f aca="false">LEFT(B10902,2)</f>
        <v>04</v>
      </c>
      <c r="H10902" s="0" t="str">
        <f aca="false">I10902&amp;"_"&amp;G10902&amp;"_"&amp;F10902</f>
        <v>GroenbrogetTudse_04_20191106_DL2019007_MiddelfartGym_koersel1</v>
      </c>
      <c r="I10902" s="61" t="str">
        <f aca="false">MID(RIGHT(B10902,LEN(B10902)-3),1,FIND("_",RIGHT(B10902,LEN(B10902)-3))-1)</f>
        <v>GroenbrogetTudse</v>
      </c>
      <c r="J10902" s="61" t="str">
        <f aca="false">TRIM(SUBSTITUTE(RIGHT(B10902,FIND(I10902,B10902)+1),"_",""))</f>
        <v>PosK</v>
      </c>
      <c r="K10902" s="0" t="n">
        <f aca="false">IFERROR(VALUE(SUBSTITUTE(E10902,".",",")),E10902)</f>
        <v>36.5</v>
      </c>
      <c r="L10902" s="61" t="n">
        <f aca="false">IF(J10902="PosK",SUMIFS(K:K,J:J,"PosK",H:H,H10902),"")</f>
        <v>36.5</v>
      </c>
      <c r="M10902" s="61" t="n">
        <f aca="false">IF(J10902="PosK",SUMIFS(K:K,J:J,"NegK",H:H,H10902),"")</f>
        <v>0</v>
      </c>
      <c r="N10902" s="61" t="n">
        <f aca="false">IF(J10902="PosK",SUMIFS(K:K,J:J,"eDNA",H:H,H10902),"")</f>
        <v>0</v>
      </c>
      <c r="P10902" s="62" t="n">
        <f aca="false">IF(K10904="No Ct",0,K10904)</f>
        <v>0</v>
      </c>
      <c r="Q10902" s="62" t="n">
        <f aca="false">IF(K10905="No Ct",0,K10905)</f>
        <v>0</v>
      </c>
      <c r="R10902" s="0" t="str">
        <f aca="false">IF(AND(L10902&gt;0,M10902=0),"Valid","Invalid")</f>
        <v>Valid</v>
      </c>
      <c r="S10902" s="0" t="str">
        <f aca="false">IF(OR(P10902&gt;1,Q10902&gt;1),"Present","Absent")</f>
        <v>Absent</v>
      </c>
      <c r="T10902" s="63" t="str">
        <f aca="false">IF(OR(AND(P10902&gt;1,P10902&lt;41),AND(Q10902&gt;1,Q10902&lt;41)),"Ct&lt;41","Ct&gt;41")</f>
        <v>Ct&gt;41</v>
      </c>
      <c r="U10902" s="0" t="str">
        <f aca="false">I10902</f>
        <v>GroenbrogetTudse</v>
      </c>
      <c r="V10902" s="0" t="str">
        <f aca="false">MID(F10902,10,9)</f>
        <v>DL2019007</v>
      </c>
      <c r="W10902" s="64" t="str">
        <f aca="false">V10902&amp;"_"&amp;U10902&amp;"_"&amp;R10902&amp;"_"&amp;S10902&amp;"_"&amp;T10902</f>
        <v>DL2019007_GroenbrogetTudse_Valid_Absent_Ct&gt;41</v>
      </c>
    </row>
    <row r="10903" customFormat="false" ht="14.25" hidden="false" customHeight="false" outlineLevel="0" collapsed="false">
      <c r="A10903" s="0" t="s">
        <v>772</v>
      </c>
      <c r="B10903" s="52" t="s">
        <v>773</v>
      </c>
      <c r="C10903" s="52" t="s">
        <v>747</v>
      </c>
      <c r="D10903" s="53" t="n">
        <v>0.1</v>
      </c>
      <c r="E10903" s="53" t="s">
        <v>748</v>
      </c>
      <c r="F10903" s="0" t="s">
        <v>1489</v>
      </c>
      <c r="G10903" s="0" t="str">
        <f aca="false">LEFT(B10903,2)</f>
        <v>04</v>
      </c>
      <c r="H10903" s="0" t="str">
        <f aca="false">I10903&amp;"_"&amp;G10903&amp;"_"&amp;F10903</f>
        <v>GroenbrogetTudse_04_20191106_DL2019007_MiddelfartGym_koersel1</v>
      </c>
      <c r="I10903" s="61" t="str">
        <f aca="false">MID(RIGHT(B10903,LEN(B10903)-3),1,FIND("_",RIGHT(B10903,LEN(B10903)-3))-1)</f>
        <v>GroenbrogetTudse</v>
      </c>
      <c r="J10903" s="61" t="str">
        <f aca="false">TRIM(SUBSTITUTE(RIGHT(B10903,FIND(I10903,B10903)+1),"_",""))</f>
        <v>NegK</v>
      </c>
      <c r="K10903" s="0" t="str">
        <f aca="false">IFERROR(VALUE(SUBSTITUTE(E10903,".",",")),E10903)</f>
        <v>No Ct</v>
      </c>
      <c r="L10903" s="61" t="str">
        <f aca="false">IF(J10903="PosK",SUMIFS(K:K,J:J,"PosK",H:H,H10903),"")</f>
        <v/>
      </c>
      <c r="M10903" s="61" t="str">
        <f aca="false">IF(J10903="PosK",SUMIFS(K:K,J:J,"NegK",H:H,H10903),"")</f>
        <v/>
      </c>
      <c r="N10903" s="61" t="str">
        <f aca="false">IF(J10903="PosK",SUMIFS(K:K,J:J,"eDNA",H:H,H10903),"")</f>
        <v/>
      </c>
    </row>
    <row r="10904" customFormat="false" ht="14.25" hidden="false" customHeight="false" outlineLevel="0" collapsed="false">
      <c r="A10904" s="0" t="s">
        <v>774</v>
      </c>
      <c r="B10904" s="52" t="s">
        <v>775</v>
      </c>
      <c r="C10904" s="52" t="s">
        <v>751</v>
      </c>
      <c r="D10904" s="53" t="n">
        <v>0.1</v>
      </c>
      <c r="E10904" s="53" t="s">
        <v>748</v>
      </c>
      <c r="F10904" s="0" t="s">
        <v>1489</v>
      </c>
      <c r="G10904" s="0" t="str">
        <f aca="false">LEFT(B10904,2)</f>
        <v>04</v>
      </c>
      <c r="H10904" s="0" t="str">
        <f aca="false">I10904&amp;"_"&amp;G10904&amp;"_"&amp;F10904</f>
        <v>GroenbrogetTudse_04_20191106_DL2019007_MiddelfartGym_koersel1</v>
      </c>
      <c r="I10904" s="61" t="str">
        <f aca="false">MID(RIGHT(B10904,LEN(B10904)-3),1,FIND("_",RIGHT(B10904,LEN(B10904)-3))-1)</f>
        <v>GroenbrogetTudse</v>
      </c>
      <c r="J10904" s="61" t="str">
        <f aca="false">TRIM(SUBSTITUTE(RIGHT(B10904,FIND(I10904,B10904)+1),"_",""))</f>
        <v>eDNA</v>
      </c>
      <c r="K10904" s="0" t="str">
        <f aca="false">IFERROR(VALUE(SUBSTITUTE(E10904,".",",")),E10904)</f>
        <v>No Ct</v>
      </c>
      <c r="L10904" s="61" t="str">
        <f aca="false">IF(J10904="PosK",SUMIFS(K:K,J:J,"PosK",H:H,H10904),"")</f>
        <v/>
      </c>
      <c r="M10904" s="61" t="str">
        <f aca="false">IF(J10904="PosK",SUMIFS(K:K,J:J,"NegK",H:H,H10904),"")</f>
        <v/>
      </c>
      <c r="N10904" s="61" t="str">
        <f aca="false">IF(J10904="PosK",SUMIFS(K:K,J:J,"eDNA",H:H,H10904),"")</f>
        <v/>
      </c>
      <c r="Q10904" s="62"/>
    </row>
    <row r="10905" customFormat="false" ht="14.25" hidden="false" customHeight="false" outlineLevel="0" collapsed="false">
      <c r="A10905" s="0" t="s">
        <v>776</v>
      </c>
      <c r="B10905" s="52" t="s">
        <v>775</v>
      </c>
      <c r="C10905" s="52" t="s">
        <v>751</v>
      </c>
      <c r="D10905" s="53" t="n">
        <v>0.1</v>
      </c>
      <c r="E10905" s="53" t="s">
        <v>748</v>
      </c>
      <c r="F10905" s="0" t="s">
        <v>1489</v>
      </c>
      <c r="G10905" s="0" t="str">
        <f aca="false">LEFT(B10905,2)</f>
        <v>04</v>
      </c>
      <c r="H10905" s="0" t="str">
        <f aca="false">I10905&amp;"_"&amp;G10905&amp;"_"&amp;F10905</f>
        <v>GroenbrogetTudse_04_20191106_DL2019007_MiddelfartGym_koersel1</v>
      </c>
      <c r="I10905" s="61" t="str">
        <f aca="false">MID(RIGHT(B10905,LEN(B10905)-3),1,FIND("_",RIGHT(B10905,LEN(B10905)-3))-1)</f>
        <v>GroenbrogetTudse</v>
      </c>
      <c r="J10905" s="61" t="str">
        <f aca="false">TRIM(SUBSTITUTE(RIGHT(B10905,FIND(I10905,B10905)+1),"_",""))</f>
        <v>eDNA</v>
      </c>
      <c r="K10905" s="0" t="str">
        <f aca="false">IFERROR(VALUE(SUBSTITUTE(E10905,".",",")),E10905)</f>
        <v>No Ct</v>
      </c>
      <c r="L10905" s="61" t="str">
        <f aca="false">IF(J10905="PosK",SUMIFS(K:K,J:J,"PosK",H:H,H10905),"")</f>
        <v/>
      </c>
      <c r="M10905" s="61" t="str">
        <f aca="false">IF(J10905="PosK",SUMIFS(K:K,J:J,"NegK",H:H,H10905),"")</f>
        <v/>
      </c>
      <c r="N10905" s="61" t="str">
        <f aca="false">IF(J10905="PosK",SUMIFS(K:K,J:J,"eDNA",H:H,H10905),"")</f>
        <v/>
      </c>
      <c r="P10905" s="62"/>
      <c r="T10905" s="63"/>
      <c r="W10905" s="64"/>
    </row>
    <row r="10906" customFormat="false" ht="14.25" hidden="false" customHeight="false" outlineLevel="0" collapsed="false">
      <c r="A10906" s="0" t="s">
        <v>778</v>
      </c>
      <c r="B10906" s="52" t="s">
        <v>779</v>
      </c>
      <c r="C10906" s="52" t="s">
        <v>743</v>
      </c>
      <c r="D10906" s="53" t="n">
        <v>0.1</v>
      </c>
      <c r="E10906" s="53" t="n">
        <v>31.35</v>
      </c>
      <c r="F10906" s="0" t="s">
        <v>1489</v>
      </c>
      <c r="G10906" s="0" t="str">
        <f aca="false">LEFT(B10906,2)</f>
        <v>05</v>
      </c>
      <c r="H10906" s="0" t="str">
        <f aca="false">I10906&amp;"_"&amp;G10906&amp;"_"&amp;F10906</f>
        <v>Loevfroe_05_20191106_DL2019007_MiddelfartGym_koersel1</v>
      </c>
      <c r="I10906" s="61" t="str">
        <f aca="false">MID(RIGHT(B10906,LEN(B10906)-3),1,FIND("_",RIGHT(B10906,LEN(B10906)-3))-1)</f>
        <v>Loevfroe</v>
      </c>
      <c r="J10906" s="61" t="str">
        <f aca="false">TRIM(SUBSTITUTE(RIGHT(B10906,FIND(I10906,B10906)+1),"_",""))</f>
        <v>PosK</v>
      </c>
      <c r="K10906" s="0" t="n">
        <f aca="false">IFERROR(VALUE(SUBSTITUTE(E10906,".",",")),E10906)</f>
        <v>31.35</v>
      </c>
      <c r="L10906" s="61" t="n">
        <f aca="false">IF(J10906="PosK",SUMIFS(K:K,J:J,"PosK",H:H,H10906),"")</f>
        <v>31.35</v>
      </c>
      <c r="M10906" s="61" t="n">
        <f aca="false">IF(J10906="PosK",SUMIFS(K:K,J:J,"NegK",H:H,H10906),"")</f>
        <v>0</v>
      </c>
      <c r="N10906" s="61" t="n">
        <f aca="false">IF(J10906="PosK",SUMIFS(K:K,J:J,"eDNA",H:H,H10906),"")</f>
        <v>0</v>
      </c>
      <c r="P10906" s="62" t="n">
        <f aca="false">IF(K10908="No Ct",0,K10908)</f>
        <v>0</v>
      </c>
      <c r="Q10906" s="62" t="n">
        <f aca="false">IF(K10909="No Ct",0,K10909)</f>
        <v>0</v>
      </c>
      <c r="R10906" s="0" t="str">
        <f aca="false">IF(AND(L10906&gt;0,M10906=0),"Valid","Invalid")</f>
        <v>Valid</v>
      </c>
      <c r="S10906" s="0" t="str">
        <f aca="false">IF(OR(P10906&gt;1,Q10906&gt;1),"Present","Absent")</f>
        <v>Absent</v>
      </c>
      <c r="T10906" s="63" t="str">
        <f aca="false">IF(OR(AND(P10906&gt;1,P10906&lt;41),AND(Q10906&gt;1,Q10906&lt;41)),"Ct&lt;41","Ct&gt;41")</f>
        <v>Ct&gt;41</v>
      </c>
      <c r="U10906" s="0" t="str">
        <f aca="false">I10906</f>
        <v>Loevfroe</v>
      </c>
      <c r="V10906" s="0" t="str">
        <f aca="false">MID(F10906,10,9)</f>
        <v>DL2019007</v>
      </c>
      <c r="W10906" s="64" t="str">
        <f aca="false">V10906&amp;"_"&amp;U10906&amp;"_"&amp;R10906&amp;"_"&amp;S10906&amp;"_"&amp;T10906</f>
        <v>DL2019007_Loevfroe_Valid_Absent_Ct&gt;41</v>
      </c>
    </row>
    <row r="10907" customFormat="false" ht="14.25" hidden="false" customHeight="false" outlineLevel="0" collapsed="false">
      <c r="A10907" s="0" t="s">
        <v>780</v>
      </c>
      <c r="B10907" s="52" t="s">
        <v>781</v>
      </c>
      <c r="C10907" s="52" t="s">
        <v>747</v>
      </c>
      <c r="D10907" s="53" t="n">
        <v>0.1</v>
      </c>
      <c r="E10907" s="53" t="s">
        <v>748</v>
      </c>
      <c r="F10907" s="0" t="s">
        <v>1489</v>
      </c>
      <c r="G10907" s="0" t="str">
        <f aca="false">LEFT(B10907,2)</f>
        <v>05</v>
      </c>
      <c r="H10907" s="0" t="str">
        <f aca="false">I10907&amp;"_"&amp;G10907&amp;"_"&amp;F10907</f>
        <v>Loevfroe_05_20191106_DL2019007_MiddelfartGym_koersel1</v>
      </c>
      <c r="I10907" s="61" t="str">
        <f aca="false">MID(RIGHT(B10907,LEN(B10907)-3),1,FIND("_",RIGHT(B10907,LEN(B10907)-3))-1)</f>
        <v>Loevfroe</v>
      </c>
      <c r="J10907" s="61" t="str">
        <f aca="false">TRIM(SUBSTITUTE(RIGHT(B10907,FIND(I10907,B10907)+1),"_",""))</f>
        <v>NegK</v>
      </c>
      <c r="K10907" s="0" t="str">
        <f aca="false">IFERROR(VALUE(SUBSTITUTE(E10907,".",",")),E10907)</f>
        <v>No Ct</v>
      </c>
      <c r="L10907" s="61" t="str">
        <f aca="false">IF(J10907="PosK",SUMIFS(K:K,J:J,"PosK",H:H,H10907),"")</f>
        <v/>
      </c>
      <c r="M10907" s="61" t="str">
        <f aca="false">IF(J10907="PosK",SUMIFS(K:K,J:J,"NegK",H:H,H10907),"")</f>
        <v/>
      </c>
      <c r="N10907" s="61" t="str">
        <f aca="false">IF(J10907="PosK",SUMIFS(K:K,J:J,"eDNA",H:H,H10907),"")</f>
        <v/>
      </c>
    </row>
    <row r="10908" customFormat="false" ht="14.25" hidden="false" customHeight="false" outlineLevel="0" collapsed="false">
      <c r="A10908" s="0" t="s">
        <v>782</v>
      </c>
      <c r="B10908" s="52" t="s">
        <v>783</v>
      </c>
      <c r="C10908" s="52" t="s">
        <v>751</v>
      </c>
      <c r="D10908" s="53" t="n">
        <v>0.1</v>
      </c>
      <c r="E10908" s="53" t="s">
        <v>748</v>
      </c>
      <c r="F10908" s="0" t="s">
        <v>1489</v>
      </c>
      <c r="G10908" s="0" t="str">
        <f aca="false">LEFT(B10908,2)</f>
        <v>05</v>
      </c>
      <c r="H10908" s="0" t="str">
        <f aca="false">I10908&amp;"_"&amp;G10908&amp;"_"&amp;F10908</f>
        <v>Loevfroe_05_20191106_DL2019007_MiddelfartGym_koersel1</v>
      </c>
      <c r="I10908" s="61" t="str">
        <f aca="false">MID(RIGHT(B10908,LEN(B10908)-3),1,FIND("_",RIGHT(B10908,LEN(B10908)-3))-1)</f>
        <v>Loevfroe</v>
      </c>
      <c r="J10908" s="61" t="str">
        <f aca="false">TRIM(SUBSTITUTE(RIGHT(B10908,FIND(I10908,B10908)+1),"_",""))</f>
        <v>eDNA</v>
      </c>
      <c r="K10908" s="0" t="str">
        <f aca="false">IFERROR(VALUE(SUBSTITUTE(E10908,".",",")),E10908)</f>
        <v>No Ct</v>
      </c>
      <c r="L10908" s="61" t="str">
        <f aca="false">IF(J10908="PosK",SUMIFS(K:K,J:J,"PosK",H:H,H10908),"")</f>
        <v/>
      </c>
      <c r="M10908" s="61" t="str">
        <f aca="false">IF(J10908="PosK",SUMIFS(K:K,J:J,"NegK",H:H,H10908),"")</f>
        <v/>
      </c>
      <c r="N10908" s="61" t="str">
        <f aca="false">IF(J10908="PosK",SUMIFS(K:K,J:J,"eDNA",H:H,H10908),"")</f>
        <v/>
      </c>
      <c r="Q10908" s="62"/>
    </row>
    <row r="10909" customFormat="false" ht="14.25" hidden="false" customHeight="false" outlineLevel="0" collapsed="false">
      <c r="A10909" s="0" t="s">
        <v>784</v>
      </c>
      <c r="B10909" s="52" t="s">
        <v>783</v>
      </c>
      <c r="C10909" s="52" t="s">
        <v>751</v>
      </c>
      <c r="D10909" s="53" t="n">
        <v>0.1</v>
      </c>
      <c r="E10909" s="53" t="s">
        <v>748</v>
      </c>
      <c r="F10909" s="0" t="s">
        <v>1489</v>
      </c>
      <c r="G10909" s="0" t="str">
        <f aca="false">LEFT(B10909,2)</f>
        <v>05</v>
      </c>
      <c r="H10909" s="0" t="str">
        <f aca="false">I10909&amp;"_"&amp;G10909&amp;"_"&amp;F10909</f>
        <v>Loevfroe_05_20191106_DL2019007_MiddelfartGym_koersel1</v>
      </c>
      <c r="I10909" s="61" t="str">
        <f aca="false">MID(RIGHT(B10909,LEN(B10909)-3),1,FIND("_",RIGHT(B10909,LEN(B10909)-3))-1)</f>
        <v>Loevfroe</v>
      </c>
      <c r="J10909" s="61" t="str">
        <f aca="false">TRIM(SUBSTITUTE(RIGHT(B10909,FIND(I10909,B10909)+1),"_",""))</f>
        <v>eDNA</v>
      </c>
      <c r="K10909" s="0" t="str">
        <f aca="false">IFERROR(VALUE(SUBSTITUTE(E10909,".",",")),E10909)</f>
        <v>No Ct</v>
      </c>
      <c r="L10909" s="61" t="str">
        <f aca="false">IF(J10909="PosK",SUMIFS(K:K,J:J,"PosK",H:H,H10909),"")</f>
        <v/>
      </c>
      <c r="M10909" s="61" t="str">
        <f aca="false">IF(J10909="PosK",SUMIFS(K:K,J:J,"NegK",H:H,H10909),"")</f>
        <v/>
      </c>
      <c r="N10909" s="61" t="str">
        <f aca="false">IF(J10909="PosK",SUMIFS(K:K,J:J,"eDNA",H:H,H10909),"")</f>
        <v/>
      </c>
      <c r="P10909" s="62"/>
      <c r="T10909" s="63"/>
      <c r="W10909" s="64"/>
    </row>
    <row r="10910" customFormat="false" ht="14.25" hidden="false" customHeight="false" outlineLevel="0" collapsed="false">
      <c r="A10910" s="0" t="s">
        <v>786</v>
      </c>
      <c r="B10910" s="52" t="s">
        <v>787</v>
      </c>
      <c r="C10910" s="52" t="s">
        <v>743</v>
      </c>
      <c r="D10910" s="53" t="n">
        <v>0.1</v>
      </c>
      <c r="E10910" s="53" t="n">
        <v>32.24</v>
      </c>
      <c r="F10910" s="0" t="s">
        <v>1489</v>
      </c>
      <c r="G10910" s="0" t="str">
        <f aca="false">LEFT(B10910,2)</f>
        <v>06</v>
      </c>
      <c r="H10910" s="0" t="str">
        <f aca="false">I10910&amp;"_"&amp;G10910&amp;"_"&amp;F10910</f>
        <v>Springfroe_06_20191106_DL2019007_MiddelfartGym_koersel1</v>
      </c>
      <c r="I10910" s="61" t="str">
        <f aca="false">MID(RIGHT(B10910,LEN(B10910)-3),1,FIND("_",RIGHT(B10910,LEN(B10910)-3))-1)</f>
        <v>Springfroe</v>
      </c>
      <c r="J10910" s="61" t="str">
        <f aca="false">TRIM(SUBSTITUTE(RIGHT(B10910,FIND(I10910,B10910)+1),"_",""))</f>
        <v>PosK</v>
      </c>
      <c r="K10910" s="0" t="n">
        <f aca="false">IFERROR(VALUE(SUBSTITUTE(E10910,".",",")),E10910)</f>
        <v>32.24</v>
      </c>
      <c r="L10910" s="61" t="n">
        <f aca="false">IF(J10910="PosK",SUMIFS(K:K,J:J,"PosK",H:H,H10910),"")</f>
        <v>32.24</v>
      </c>
      <c r="M10910" s="61" t="n">
        <f aca="false">IF(J10910="PosK",SUMIFS(K:K,J:J,"NegK",H:H,H10910),"")</f>
        <v>0</v>
      </c>
      <c r="N10910" s="61" t="n">
        <f aca="false">IF(J10910="PosK",SUMIFS(K:K,J:J,"eDNA",H:H,H10910),"")</f>
        <v>0</v>
      </c>
      <c r="P10910" s="62" t="n">
        <f aca="false">IF(K10912="No Ct",0,K10912)</f>
        <v>0</v>
      </c>
      <c r="Q10910" s="62" t="n">
        <f aca="false">IF(K10913="No Ct",0,K10913)</f>
        <v>0</v>
      </c>
      <c r="R10910" s="0" t="str">
        <f aca="false">IF(AND(L10910&gt;0,M10910=0),"Valid","Invalid")</f>
        <v>Valid</v>
      </c>
      <c r="S10910" s="0" t="str">
        <f aca="false">IF(OR(P10910&gt;1,Q10910&gt;1),"Present","Absent")</f>
        <v>Absent</v>
      </c>
      <c r="T10910" s="63" t="str">
        <f aca="false">IF(OR(AND(P10910&gt;1,P10910&lt;41),AND(Q10910&gt;1,Q10910&lt;41)),"Ct&lt;41","Ct&gt;41")</f>
        <v>Ct&gt;41</v>
      </c>
      <c r="U10910" s="0" t="str">
        <f aca="false">I10910</f>
        <v>Springfroe</v>
      </c>
      <c r="V10910" s="0" t="str">
        <f aca="false">MID(F10910,10,9)</f>
        <v>DL2019007</v>
      </c>
      <c r="W10910" s="64" t="str">
        <f aca="false">V10910&amp;"_"&amp;U10910&amp;"_"&amp;R10910&amp;"_"&amp;S10910&amp;"_"&amp;T10910</f>
        <v>DL2019007_Springfroe_Valid_Absent_Ct&gt;41</v>
      </c>
    </row>
    <row r="10911" customFormat="false" ht="14.25" hidden="false" customHeight="false" outlineLevel="0" collapsed="false">
      <c r="A10911" s="0" t="s">
        <v>788</v>
      </c>
      <c r="B10911" s="52" t="s">
        <v>789</v>
      </c>
      <c r="C10911" s="52" t="s">
        <v>747</v>
      </c>
      <c r="D10911" s="53" t="n">
        <v>0.1</v>
      </c>
      <c r="E10911" s="53" t="s">
        <v>748</v>
      </c>
      <c r="F10911" s="0" t="s">
        <v>1489</v>
      </c>
      <c r="G10911" s="0" t="str">
        <f aca="false">LEFT(B10911,2)</f>
        <v>06</v>
      </c>
      <c r="H10911" s="0" t="str">
        <f aca="false">I10911&amp;"_"&amp;G10911&amp;"_"&amp;F10911</f>
        <v>Springfroe_06_20191106_DL2019007_MiddelfartGym_koersel1</v>
      </c>
      <c r="I10911" s="61" t="str">
        <f aca="false">MID(RIGHT(B10911,LEN(B10911)-3),1,FIND("_",RIGHT(B10911,LEN(B10911)-3))-1)</f>
        <v>Springfroe</v>
      </c>
      <c r="J10911" s="61" t="str">
        <f aca="false">TRIM(SUBSTITUTE(RIGHT(B10911,FIND(I10911,B10911)+1),"_",""))</f>
        <v>NegK</v>
      </c>
      <c r="K10911" s="0" t="str">
        <f aca="false">IFERROR(VALUE(SUBSTITUTE(E10911,".",",")),E10911)</f>
        <v>No Ct</v>
      </c>
      <c r="L10911" s="61" t="str">
        <f aca="false">IF(J10911="PosK",SUMIFS(K:K,J:J,"PosK",H:H,H10911),"")</f>
        <v/>
      </c>
      <c r="M10911" s="61" t="str">
        <f aca="false">IF(J10911="PosK",SUMIFS(K:K,J:J,"NegK",H:H,H10911),"")</f>
        <v/>
      </c>
      <c r="N10911" s="61" t="str">
        <f aca="false">IF(J10911="PosK",SUMIFS(K:K,J:J,"eDNA",H:H,H10911),"")</f>
        <v/>
      </c>
    </row>
    <row r="10912" customFormat="false" ht="14.25" hidden="false" customHeight="false" outlineLevel="0" collapsed="false">
      <c r="A10912" s="0" t="s">
        <v>790</v>
      </c>
      <c r="B10912" s="52" t="s">
        <v>791</v>
      </c>
      <c r="C10912" s="52" t="s">
        <v>751</v>
      </c>
      <c r="D10912" s="53" t="n">
        <v>0.1</v>
      </c>
      <c r="E10912" s="53" t="s">
        <v>748</v>
      </c>
      <c r="F10912" s="0" t="s">
        <v>1489</v>
      </c>
      <c r="G10912" s="0" t="str">
        <f aca="false">LEFT(B10912,2)</f>
        <v>06</v>
      </c>
      <c r="H10912" s="0" t="str">
        <f aca="false">I10912&amp;"_"&amp;G10912&amp;"_"&amp;F10912</f>
        <v>Springfroe_06_20191106_DL2019007_MiddelfartGym_koersel1</v>
      </c>
      <c r="I10912" s="61" t="str">
        <f aca="false">MID(RIGHT(B10912,LEN(B10912)-3),1,FIND("_",RIGHT(B10912,LEN(B10912)-3))-1)</f>
        <v>Springfroe</v>
      </c>
      <c r="J10912" s="61" t="str">
        <f aca="false">TRIM(SUBSTITUTE(RIGHT(B10912,FIND(I10912,B10912)+1),"_",""))</f>
        <v>eDNA</v>
      </c>
      <c r="K10912" s="0" t="str">
        <f aca="false">IFERROR(VALUE(SUBSTITUTE(E10912,".",",")),E10912)</f>
        <v>No Ct</v>
      </c>
      <c r="L10912" s="61" t="str">
        <f aca="false">IF(J10912="PosK",SUMIFS(K:K,J:J,"PosK",H:H,H10912),"")</f>
        <v/>
      </c>
      <c r="M10912" s="61" t="str">
        <f aca="false">IF(J10912="PosK",SUMIFS(K:K,J:J,"NegK",H:H,H10912),"")</f>
        <v/>
      </c>
      <c r="N10912" s="61" t="str">
        <f aca="false">IF(J10912="PosK",SUMIFS(K:K,J:J,"eDNA",H:H,H10912),"")</f>
        <v/>
      </c>
      <c r="Q10912" s="62"/>
    </row>
    <row r="10913" customFormat="false" ht="14.25" hidden="false" customHeight="false" outlineLevel="0" collapsed="false">
      <c r="A10913" s="0" t="s">
        <v>792</v>
      </c>
      <c r="B10913" s="52" t="s">
        <v>791</v>
      </c>
      <c r="C10913" s="52" t="s">
        <v>751</v>
      </c>
      <c r="D10913" s="53" t="n">
        <v>0.1</v>
      </c>
      <c r="E10913" s="53" t="s">
        <v>748</v>
      </c>
      <c r="F10913" s="0" t="s">
        <v>1489</v>
      </c>
      <c r="G10913" s="0" t="str">
        <f aca="false">LEFT(B10913,2)</f>
        <v>06</v>
      </c>
      <c r="H10913" s="0" t="str">
        <f aca="false">I10913&amp;"_"&amp;G10913&amp;"_"&amp;F10913</f>
        <v>Springfroe_06_20191106_DL2019007_MiddelfartGym_koersel1</v>
      </c>
      <c r="I10913" s="61" t="str">
        <f aca="false">MID(RIGHT(B10913,LEN(B10913)-3),1,FIND("_",RIGHT(B10913,LEN(B10913)-3))-1)</f>
        <v>Springfroe</v>
      </c>
      <c r="J10913" s="61" t="str">
        <f aca="false">TRIM(SUBSTITUTE(RIGHT(B10913,FIND(I10913,B10913)+1),"_",""))</f>
        <v>eDNA</v>
      </c>
      <c r="K10913" s="0" t="str">
        <f aca="false">IFERROR(VALUE(SUBSTITUTE(E10913,".",",")),E10913)</f>
        <v>No Ct</v>
      </c>
      <c r="L10913" s="61" t="str">
        <f aca="false">IF(J10913="PosK",SUMIFS(K:K,J:J,"PosK",H:H,H10913),"")</f>
        <v/>
      </c>
      <c r="M10913" s="61" t="str">
        <f aca="false">IF(J10913="PosK",SUMIFS(K:K,J:J,"NegK",H:H,H10913),"")</f>
        <v/>
      </c>
      <c r="N10913" s="61" t="str">
        <f aca="false">IF(J10913="PosK",SUMIFS(K:K,J:J,"eDNA",H:H,H10913),"")</f>
        <v/>
      </c>
      <c r="P10913" s="62"/>
      <c r="T10913" s="63"/>
      <c r="W10913" s="64"/>
    </row>
    <row r="10914" customFormat="false" ht="14.25" hidden="false" customHeight="false" outlineLevel="0" collapsed="false">
      <c r="A10914" s="0" t="s">
        <v>794</v>
      </c>
      <c r="B10914" s="52" t="s">
        <v>960</v>
      </c>
      <c r="C10914" s="52" t="s">
        <v>743</v>
      </c>
      <c r="D10914" s="53" t="n">
        <v>0.1</v>
      </c>
      <c r="E10914" s="53" t="n">
        <v>31.42</v>
      </c>
      <c r="F10914" s="0" t="s">
        <v>1489</v>
      </c>
      <c r="G10914" s="0" t="str">
        <f aca="false">LEFT(B10914,2)</f>
        <v>07</v>
      </c>
      <c r="H10914" s="0" t="str">
        <f aca="false">I10914&amp;"_"&amp;G10914&amp;"_"&amp;F10914</f>
        <v>Springfroe_07_20191106_DL2019007_MiddelfartGym_koersel1</v>
      </c>
      <c r="I10914" s="61" t="str">
        <f aca="false">MID(RIGHT(B10914,LEN(B10914)-3),1,FIND("_",RIGHT(B10914,LEN(B10914)-3))-1)</f>
        <v>Springfroe</v>
      </c>
      <c r="J10914" s="61" t="str">
        <f aca="false">TRIM(SUBSTITUTE(RIGHT(B10914,FIND(I10914,B10914)+1),"_",""))</f>
        <v>PosK</v>
      </c>
      <c r="K10914" s="0" t="n">
        <f aca="false">IFERROR(VALUE(SUBSTITUTE(E10914,".",",")),E10914)</f>
        <v>31.42</v>
      </c>
      <c r="L10914" s="61" t="n">
        <f aca="false">IF(J10914="PosK",SUMIFS(K:K,J:J,"PosK",H:H,H10914),"")</f>
        <v>31.42</v>
      </c>
      <c r="M10914" s="61" t="n">
        <f aca="false">IF(J10914="PosK",SUMIFS(K:K,J:J,"NegK",H:H,H10914),"")</f>
        <v>0</v>
      </c>
      <c r="N10914" s="61" t="n">
        <f aca="false">IF(J10914="PosK",SUMIFS(K:K,J:J,"eDNA",H:H,H10914),"")</f>
        <v>0</v>
      </c>
      <c r="P10914" s="62" t="n">
        <f aca="false">IF(K10916="No Ct",0,K10916)</f>
        <v>0</v>
      </c>
      <c r="Q10914" s="62" t="n">
        <f aca="false">IF(K10917="No Ct",0,K10917)</f>
        <v>0</v>
      </c>
      <c r="R10914" s="0" t="str">
        <f aca="false">IF(AND(L10914&gt;0,M10914=0),"Valid","Invalid")</f>
        <v>Valid</v>
      </c>
      <c r="S10914" s="0" t="str">
        <f aca="false">IF(OR(P10914&gt;1,Q10914&gt;1),"Present","Absent")</f>
        <v>Absent</v>
      </c>
      <c r="T10914" s="63" t="str">
        <f aca="false">IF(OR(AND(P10914&gt;1,P10914&lt;41),AND(Q10914&gt;1,Q10914&lt;41)),"Ct&lt;41","Ct&gt;41")</f>
        <v>Ct&gt;41</v>
      </c>
      <c r="U10914" s="0" t="str">
        <f aca="false">I10914</f>
        <v>Springfroe</v>
      </c>
      <c r="V10914" s="0" t="str">
        <f aca="false">MID(F10914,10,9)</f>
        <v>DL2019007</v>
      </c>
      <c r="W10914" s="64" t="str">
        <f aca="false">V10914&amp;"_"&amp;U10914&amp;"_"&amp;R10914&amp;"_"&amp;S10914&amp;"_"&amp;T10914</f>
        <v>DL2019007_Springfroe_Valid_Absent_Ct&gt;41</v>
      </c>
    </row>
    <row r="10915" customFormat="false" ht="14.25" hidden="false" customHeight="false" outlineLevel="0" collapsed="false">
      <c r="A10915" s="0" t="s">
        <v>796</v>
      </c>
      <c r="B10915" s="52" t="s">
        <v>961</v>
      </c>
      <c r="C10915" s="52" t="s">
        <v>747</v>
      </c>
      <c r="D10915" s="53" t="n">
        <v>0.1</v>
      </c>
      <c r="E10915" s="53" t="s">
        <v>748</v>
      </c>
      <c r="F10915" s="0" t="s">
        <v>1489</v>
      </c>
      <c r="G10915" s="0" t="str">
        <f aca="false">LEFT(B10915,2)</f>
        <v>07</v>
      </c>
      <c r="H10915" s="0" t="str">
        <f aca="false">I10915&amp;"_"&amp;G10915&amp;"_"&amp;F10915</f>
        <v>Springfroe_07_20191106_DL2019007_MiddelfartGym_koersel1</v>
      </c>
      <c r="I10915" s="61" t="str">
        <f aca="false">MID(RIGHT(B10915,LEN(B10915)-3),1,FIND("_",RIGHT(B10915,LEN(B10915)-3))-1)</f>
        <v>Springfroe</v>
      </c>
      <c r="J10915" s="61" t="str">
        <f aca="false">TRIM(SUBSTITUTE(RIGHT(B10915,FIND(I10915,B10915)+1),"_",""))</f>
        <v>NegK</v>
      </c>
      <c r="K10915" s="0" t="str">
        <f aca="false">IFERROR(VALUE(SUBSTITUTE(E10915,".",",")),E10915)</f>
        <v>No Ct</v>
      </c>
      <c r="L10915" s="61" t="str">
        <f aca="false">IF(J10915="PosK",SUMIFS(K:K,J:J,"PosK",H:H,H10915),"")</f>
        <v/>
      </c>
      <c r="M10915" s="61" t="str">
        <f aca="false">IF(J10915="PosK",SUMIFS(K:K,J:J,"NegK",H:H,H10915),"")</f>
        <v/>
      </c>
      <c r="N10915" s="61" t="str">
        <f aca="false">IF(J10915="PosK",SUMIFS(K:K,J:J,"eDNA",H:H,H10915),"")</f>
        <v/>
      </c>
    </row>
    <row r="10916" customFormat="false" ht="14.25" hidden="false" customHeight="false" outlineLevel="0" collapsed="false">
      <c r="A10916" s="0" t="s">
        <v>798</v>
      </c>
      <c r="B10916" s="52" t="s">
        <v>962</v>
      </c>
      <c r="C10916" s="52" t="s">
        <v>751</v>
      </c>
      <c r="D10916" s="53" t="n">
        <v>0.1</v>
      </c>
      <c r="E10916" s="53" t="s">
        <v>748</v>
      </c>
      <c r="F10916" s="0" t="s">
        <v>1489</v>
      </c>
      <c r="G10916" s="0" t="str">
        <f aca="false">LEFT(B10916,2)</f>
        <v>07</v>
      </c>
      <c r="H10916" s="0" t="str">
        <f aca="false">I10916&amp;"_"&amp;G10916&amp;"_"&amp;F10916</f>
        <v>Springfroe_07_20191106_DL2019007_MiddelfartGym_koersel1</v>
      </c>
      <c r="I10916" s="61" t="str">
        <f aca="false">MID(RIGHT(B10916,LEN(B10916)-3),1,FIND("_",RIGHT(B10916,LEN(B10916)-3))-1)</f>
        <v>Springfroe</v>
      </c>
      <c r="J10916" s="61" t="str">
        <f aca="false">TRIM(SUBSTITUTE(RIGHT(B10916,FIND(I10916,B10916)+1),"_",""))</f>
        <v>eDNA</v>
      </c>
      <c r="K10916" s="0" t="str">
        <f aca="false">IFERROR(VALUE(SUBSTITUTE(E10916,".",",")),E10916)</f>
        <v>No Ct</v>
      </c>
      <c r="L10916" s="61" t="str">
        <f aca="false">IF(J10916="PosK",SUMIFS(K:K,J:J,"PosK",H:H,H10916),"")</f>
        <v/>
      </c>
      <c r="M10916" s="61" t="str">
        <f aca="false">IF(J10916="PosK",SUMIFS(K:K,J:J,"NegK",H:H,H10916),"")</f>
        <v/>
      </c>
      <c r="N10916" s="61" t="str">
        <f aca="false">IF(J10916="PosK",SUMIFS(K:K,J:J,"eDNA",H:H,H10916),"")</f>
        <v/>
      </c>
      <c r="Q10916" s="62"/>
    </row>
    <row r="10917" customFormat="false" ht="14.25" hidden="false" customHeight="false" outlineLevel="0" collapsed="false">
      <c r="A10917" s="0" t="s">
        <v>800</v>
      </c>
      <c r="B10917" s="52" t="s">
        <v>962</v>
      </c>
      <c r="C10917" s="52" t="s">
        <v>751</v>
      </c>
      <c r="D10917" s="53" t="n">
        <v>0.1</v>
      </c>
      <c r="E10917" s="53" t="s">
        <v>748</v>
      </c>
      <c r="F10917" s="0" t="s">
        <v>1489</v>
      </c>
      <c r="G10917" s="0" t="str">
        <f aca="false">LEFT(B10917,2)</f>
        <v>07</v>
      </c>
      <c r="H10917" s="0" t="str">
        <f aca="false">I10917&amp;"_"&amp;G10917&amp;"_"&amp;F10917</f>
        <v>Springfroe_07_20191106_DL2019007_MiddelfartGym_koersel1</v>
      </c>
      <c r="I10917" s="61" t="str">
        <f aca="false">MID(RIGHT(B10917,LEN(B10917)-3),1,FIND("_",RIGHT(B10917,LEN(B10917)-3))-1)</f>
        <v>Springfroe</v>
      </c>
      <c r="J10917" s="61" t="str">
        <f aca="false">TRIM(SUBSTITUTE(RIGHT(B10917,FIND(I10917,B10917)+1),"_",""))</f>
        <v>eDNA</v>
      </c>
      <c r="K10917" s="0" t="str">
        <f aca="false">IFERROR(VALUE(SUBSTITUTE(E10917,".",",")),E10917)</f>
        <v>No Ct</v>
      </c>
      <c r="L10917" s="61" t="str">
        <f aca="false">IF(J10917="PosK",SUMIFS(K:K,J:J,"PosK",H:H,H10917),"")</f>
        <v/>
      </c>
      <c r="M10917" s="61" t="str">
        <f aca="false">IF(J10917="PosK",SUMIFS(K:K,J:J,"NegK",H:H,H10917),"")</f>
        <v/>
      </c>
      <c r="N10917" s="61" t="str">
        <f aca="false">IF(J10917="PosK",SUMIFS(K:K,J:J,"eDNA",H:H,H10917),"")</f>
        <v/>
      </c>
      <c r="P10917" s="62"/>
      <c r="T10917" s="63"/>
      <c r="W10917" s="64"/>
    </row>
    <row r="10918" customFormat="false" ht="14.25" hidden="false" customHeight="false" outlineLevel="0" collapsed="false">
      <c r="A10918" s="0" t="s">
        <v>802</v>
      </c>
      <c r="B10918" s="52" t="s">
        <v>964</v>
      </c>
      <c r="C10918" s="52" t="s">
        <v>743</v>
      </c>
      <c r="D10918" s="53" t="n">
        <v>0.1</v>
      </c>
      <c r="E10918" s="53" t="s">
        <v>748</v>
      </c>
      <c r="F10918" s="0" t="s">
        <v>1489</v>
      </c>
      <c r="G10918" s="0" t="str">
        <f aca="false">LEFT(B10918,2)</f>
        <v>08</v>
      </c>
      <c r="H10918" s="0" t="str">
        <f aca="false">I10918&amp;"_"&amp;G10918&amp;"_"&amp;F10918</f>
        <v>Klokkefroe_08_20191106_DL2019007_MiddelfartGym_koersel1</v>
      </c>
      <c r="I10918" s="61" t="str">
        <f aca="false">MID(RIGHT(B10918,LEN(B10918)-3),1,FIND("_",RIGHT(B10918,LEN(B10918)-3))-1)</f>
        <v>Klokkefroe</v>
      </c>
      <c r="J10918" s="61" t="str">
        <f aca="false">TRIM(SUBSTITUTE(RIGHT(B10918,FIND(I10918,B10918)+1),"_",""))</f>
        <v>PosK</v>
      </c>
      <c r="K10918" s="0" t="str">
        <f aca="false">IFERROR(VALUE(SUBSTITUTE(E10918,".",",")),E10918)</f>
        <v>No Ct</v>
      </c>
      <c r="L10918" s="61" t="n">
        <f aca="false">IF(J10918="PosK",SUMIFS(K:K,J:J,"PosK",H:H,H10918),"")</f>
        <v>0</v>
      </c>
      <c r="M10918" s="61" t="n">
        <f aca="false">IF(J10918="PosK",SUMIFS(K:K,J:J,"NegK",H:H,H10918),"")</f>
        <v>0</v>
      </c>
      <c r="N10918" s="61" t="n">
        <f aca="false">IF(J10918="PosK",SUMIFS(K:K,J:J,"eDNA",H:H,H10918),"")</f>
        <v>0</v>
      </c>
      <c r="P10918" s="62" t="n">
        <f aca="false">IF(K10920="No Ct",0,K10920)</f>
        <v>0</v>
      </c>
      <c r="Q10918" s="62" t="n">
        <f aca="false">IF(K10921="No Ct",0,K10921)</f>
        <v>0</v>
      </c>
      <c r="R10918" s="0" t="str">
        <f aca="false">IF(AND(L10918&gt;0,M10918=0),"Valid","Invalid")</f>
        <v>Invalid</v>
      </c>
      <c r="S10918" s="0" t="str">
        <f aca="false">IF(OR(P10918&gt;1,Q10918&gt;1),"Present","Absent")</f>
        <v>Absent</v>
      </c>
      <c r="T10918" s="63" t="str">
        <f aca="false">IF(OR(AND(P10918&gt;1,P10918&lt;41),AND(Q10918&gt;1,Q10918&lt;41)),"Ct&lt;41","Ct&gt;41")</f>
        <v>Ct&gt;41</v>
      </c>
      <c r="U10918" s="0" t="str">
        <f aca="false">I10918</f>
        <v>Klokkefroe</v>
      </c>
      <c r="V10918" s="0" t="str">
        <f aca="false">MID(F10918,10,9)</f>
        <v>DL2019007</v>
      </c>
      <c r="W10918" s="64" t="str">
        <f aca="false">V10918&amp;"_"&amp;U10918&amp;"_"&amp;R10918&amp;"_"&amp;S10918&amp;"_"&amp;T10918</f>
        <v>DL2019007_Klokkefroe_Invalid_Absent_Ct&gt;41</v>
      </c>
    </row>
    <row r="10919" customFormat="false" ht="14.25" hidden="false" customHeight="false" outlineLevel="0" collapsed="false">
      <c r="A10919" s="0" t="s">
        <v>804</v>
      </c>
      <c r="B10919" s="52" t="s">
        <v>965</v>
      </c>
      <c r="C10919" s="52" t="s">
        <v>747</v>
      </c>
      <c r="D10919" s="53" t="n">
        <v>0.1</v>
      </c>
      <c r="E10919" s="53" t="s">
        <v>748</v>
      </c>
      <c r="F10919" s="0" t="s">
        <v>1489</v>
      </c>
      <c r="G10919" s="0" t="str">
        <f aca="false">LEFT(B10919,2)</f>
        <v>08</v>
      </c>
      <c r="H10919" s="0" t="str">
        <f aca="false">I10919&amp;"_"&amp;G10919&amp;"_"&amp;F10919</f>
        <v>Klokkefroe_08_20191106_DL2019007_MiddelfartGym_koersel1</v>
      </c>
      <c r="I10919" s="61" t="str">
        <f aca="false">MID(RIGHT(B10919,LEN(B10919)-3),1,FIND("_",RIGHT(B10919,LEN(B10919)-3))-1)</f>
        <v>Klokkefroe</v>
      </c>
      <c r="J10919" s="61" t="str">
        <f aca="false">TRIM(SUBSTITUTE(RIGHT(B10919,FIND(I10919,B10919)+1),"_",""))</f>
        <v>NegK</v>
      </c>
      <c r="K10919" s="0" t="str">
        <f aca="false">IFERROR(VALUE(SUBSTITUTE(E10919,".",",")),E10919)</f>
        <v>No Ct</v>
      </c>
      <c r="L10919" s="61" t="str">
        <f aca="false">IF(J10919="PosK",SUMIFS(K:K,J:J,"PosK",H:H,H10919),"")</f>
        <v/>
      </c>
      <c r="M10919" s="61" t="str">
        <f aca="false">IF(J10919="PosK",SUMIFS(K:K,J:J,"NegK",H:H,H10919),"")</f>
        <v/>
      </c>
      <c r="N10919" s="61" t="str">
        <f aca="false">IF(J10919="PosK",SUMIFS(K:K,J:J,"eDNA",H:H,H10919),"")</f>
        <v/>
      </c>
    </row>
    <row r="10920" customFormat="false" ht="14.25" hidden="false" customHeight="false" outlineLevel="0" collapsed="false">
      <c r="A10920" s="0" t="s">
        <v>806</v>
      </c>
      <c r="B10920" s="52" t="s">
        <v>966</v>
      </c>
      <c r="C10920" s="52" t="s">
        <v>751</v>
      </c>
      <c r="D10920" s="53" t="n">
        <v>0.1</v>
      </c>
      <c r="E10920" s="53" t="s">
        <v>748</v>
      </c>
      <c r="F10920" s="0" t="s">
        <v>1489</v>
      </c>
      <c r="G10920" s="0" t="str">
        <f aca="false">LEFT(B10920,2)</f>
        <v>08</v>
      </c>
      <c r="H10920" s="0" t="str">
        <f aca="false">I10920&amp;"_"&amp;G10920&amp;"_"&amp;F10920</f>
        <v>Klokkefroe_08_20191106_DL2019007_MiddelfartGym_koersel1</v>
      </c>
      <c r="I10920" s="61" t="str">
        <f aca="false">MID(RIGHT(B10920,LEN(B10920)-3),1,FIND("_",RIGHT(B10920,LEN(B10920)-3))-1)</f>
        <v>Klokkefroe</v>
      </c>
      <c r="J10920" s="61" t="str">
        <f aca="false">TRIM(SUBSTITUTE(RIGHT(B10920,FIND(I10920,B10920)+1),"_",""))</f>
        <v>eDNA</v>
      </c>
      <c r="K10920" s="0" t="str">
        <f aca="false">IFERROR(VALUE(SUBSTITUTE(E10920,".",",")),E10920)</f>
        <v>No Ct</v>
      </c>
      <c r="L10920" s="61" t="str">
        <f aca="false">IF(J10920="PosK",SUMIFS(K:K,J:J,"PosK",H:H,H10920),"")</f>
        <v/>
      </c>
      <c r="M10920" s="61" t="str">
        <f aca="false">IF(J10920="PosK",SUMIFS(K:K,J:J,"NegK",H:H,H10920),"")</f>
        <v/>
      </c>
      <c r="N10920" s="61" t="str">
        <f aca="false">IF(J10920="PosK",SUMIFS(K:K,J:J,"eDNA",H:H,H10920),"")</f>
        <v/>
      </c>
      <c r="Q10920" s="62"/>
    </row>
    <row r="10921" customFormat="false" ht="14.25" hidden="false" customHeight="false" outlineLevel="0" collapsed="false">
      <c r="A10921" s="0" t="s">
        <v>808</v>
      </c>
      <c r="B10921" s="52" t="s">
        <v>966</v>
      </c>
      <c r="C10921" s="52" t="s">
        <v>751</v>
      </c>
      <c r="D10921" s="53" t="n">
        <v>0.1</v>
      </c>
      <c r="E10921" s="53" t="s">
        <v>748</v>
      </c>
      <c r="F10921" s="0" t="s">
        <v>1489</v>
      </c>
      <c r="G10921" s="0" t="str">
        <f aca="false">LEFT(B10921,2)</f>
        <v>08</v>
      </c>
      <c r="H10921" s="0" t="str">
        <f aca="false">I10921&amp;"_"&amp;G10921&amp;"_"&amp;F10921</f>
        <v>Klokkefroe_08_20191106_DL2019007_MiddelfartGym_koersel1</v>
      </c>
      <c r="I10921" s="61" t="str">
        <f aca="false">MID(RIGHT(B10921,LEN(B10921)-3),1,FIND("_",RIGHT(B10921,LEN(B10921)-3))-1)</f>
        <v>Klokkefroe</v>
      </c>
      <c r="J10921" s="61" t="str">
        <f aca="false">TRIM(SUBSTITUTE(RIGHT(B10921,FIND(I10921,B10921)+1),"_",""))</f>
        <v>eDNA</v>
      </c>
      <c r="K10921" s="0" t="str">
        <f aca="false">IFERROR(VALUE(SUBSTITUTE(E10921,".",",")),E10921)</f>
        <v>No Ct</v>
      </c>
      <c r="L10921" s="61" t="str">
        <f aca="false">IF(J10921="PosK",SUMIFS(K:K,J:J,"PosK",H:H,H10921),"")</f>
        <v/>
      </c>
      <c r="M10921" s="61" t="str">
        <f aca="false">IF(J10921="PosK",SUMIFS(K:K,J:J,"NegK",H:H,H10921),"")</f>
        <v/>
      </c>
      <c r="N10921" s="61" t="str">
        <f aca="false">IF(J10921="PosK",SUMIFS(K:K,J:J,"eDNA",H:H,H10921),"")</f>
        <v/>
      </c>
      <c r="P10921" s="62"/>
      <c r="T10921" s="63"/>
      <c r="W10921" s="64"/>
    </row>
    <row r="10922" customFormat="false" ht="14.25" hidden="false" customHeight="false" outlineLevel="0" collapsed="false">
      <c r="A10922" s="0" t="s">
        <v>810</v>
      </c>
      <c r="B10922" s="52" t="s">
        <v>968</v>
      </c>
      <c r="C10922" s="52" t="s">
        <v>743</v>
      </c>
      <c r="D10922" s="53" t="n">
        <v>0.1</v>
      </c>
      <c r="E10922" s="53" t="s">
        <v>748</v>
      </c>
      <c r="F10922" s="0" t="s">
        <v>1489</v>
      </c>
      <c r="G10922" s="0" t="str">
        <f aca="false">LEFT(B10922,2)</f>
        <v>09</v>
      </c>
      <c r="H10922" s="0" t="str">
        <f aca="false">I10922&amp;"_"&amp;G10922&amp;"_"&amp;F10922</f>
        <v>Skrubtudse_09_20191106_DL2019007_MiddelfartGym_koersel1</v>
      </c>
      <c r="I10922" s="61" t="str">
        <f aca="false">MID(RIGHT(B10922,LEN(B10922)-3),1,FIND("_",RIGHT(B10922,LEN(B10922)-3))-1)</f>
        <v>Skrubtudse</v>
      </c>
      <c r="J10922" s="61" t="str">
        <f aca="false">TRIM(SUBSTITUTE(RIGHT(B10922,FIND(I10922,B10922)+1),"_",""))</f>
        <v>PosK</v>
      </c>
      <c r="K10922" s="0" t="str">
        <f aca="false">IFERROR(VALUE(SUBSTITUTE(E10922,".",",")),E10922)</f>
        <v>No Ct</v>
      </c>
      <c r="L10922" s="61" t="n">
        <f aca="false">IF(J10922="PosK",SUMIFS(K:K,J:J,"PosK",H:H,H10922),"")</f>
        <v>0</v>
      </c>
      <c r="M10922" s="61" t="n">
        <f aca="false">IF(J10922="PosK",SUMIFS(K:K,J:J,"NegK",H:H,H10922),"")</f>
        <v>0</v>
      </c>
      <c r="N10922" s="61" t="n">
        <f aca="false">IF(J10922="PosK",SUMIFS(K:K,J:J,"eDNA",H:H,H10922),"")</f>
        <v>0</v>
      </c>
      <c r="P10922" s="62" t="n">
        <f aca="false">IF(K10924="No Ct",0,K10924)</f>
        <v>0</v>
      </c>
      <c r="Q10922" s="62" t="n">
        <f aca="false">IF(K10925="No Ct",0,K10925)</f>
        <v>0</v>
      </c>
      <c r="R10922" s="0" t="str">
        <f aca="false">IF(AND(L10922&gt;0,M10922=0),"Valid","Invalid")</f>
        <v>Invalid</v>
      </c>
      <c r="S10922" s="0" t="str">
        <f aca="false">IF(OR(P10922&gt;1,Q10922&gt;1),"Present","Absent")</f>
        <v>Absent</v>
      </c>
      <c r="T10922" s="63" t="str">
        <f aca="false">IF(OR(AND(P10922&gt;1,P10922&lt;41),AND(Q10922&gt;1,Q10922&lt;41)),"Ct&lt;41","Ct&gt;41")</f>
        <v>Ct&gt;41</v>
      </c>
      <c r="U10922" s="0" t="str">
        <f aca="false">I10922</f>
        <v>Skrubtudse</v>
      </c>
      <c r="V10922" s="0" t="str">
        <f aca="false">MID(F10922,10,9)</f>
        <v>DL2019007</v>
      </c>
      <c r="W10922" s="64" t="str">
        <f aca="false">V10922&amp;"_"&amp;U10922&amp;"_"&amp;R10922&amp;"_"&amp;S10922&amp;"_"&amp;T10922</f>
        <v>DL2019007_Skrubtudse_Invalid_Absent_Ct&gt;41</v>
      </c>
    </row>
    <row r="10923" customFormat="false" ht="14.25" hidden="false" customHeight="false" outlineLevel="0" collapsed="false">
      <c r="A10923" s="0" t="s">
        <v>812</v>
      </c>
      <c r="B10923" s="52" t="s">
        <v>969</v>
      </c>
      <c r="C10923" s="52" t="s">
        <v>747</v>
      </c>
      <c r="D10923" s="53" t="n">
        <v>0.1</v>
      </c>
      <c r="E10923" s="53" t="s">
        <v>748</v>
      </c>
      <c r="F10923" s="0" t="s">
        <v>1489</v>
      </c>
      <c r="G10923" s="0" t="str">
        <f aca="false">LEFT(B10923,2)</f>
        <v>09</v>
      </c>
      <c r="H10923" s="0" t="str">
        <f aca="false">I10923&amp;"_"&amp;G10923&amp;"_"&amp;F10923</f>
        <v>Skrubtudse_09_20191106_DL2019007_MiddelfartGym_koersel1</v>
      </c>
      <c r="I10923" s="61" t="str">
        <f aca="false">MID(RIGHT(B10923,LEN(B10923)-3),1,FIND("_",RIGHT(B10923,LEN(B10923)-3))-1)</f>
        <v>Skrubtudse</v>
      </c>
      <c r="J10923" s="61" t="str">
        <f aca="false">TRIM(SUBSTITUTE(RIGHT(B10923,FIND(I10923,B10923)+1),"_",""))</f>
        <v>NegK</v>
      </c>
      <c r="K10923" s="0" t="str">
        <f aca="false">IFERROR(VALUE(SUBSTITUTE(E10923,".",",")),E10923)</f>
        <v>No Ct</v>
      </c>
      <c r="L10923" s="61" t="str">
        <f aca="false">IF(J10923="PosK",SUMIFS(K:K,J:J,"PosK",H:H,H10923),"")</f>
        <v/>
      </c>
      <c r="M10923" s="61" t="str">
        <f aca="false">IF(J10923="PosK",SUMIFS(K:K,J:J,"NegK",H:H,H10923),"")</f>
        <v/>
      </c>
      <c r="N10923" s="61" t="str">
        <f aca="false">IF(J10923="PosK",SUMIFS(K:K,J:J,"eDNA",H:H,H10923),"")</f>
        <v/>
      </c>
    </row>
    <row r="10924" customFormat="false" ht="14.25" hidden="false" customHeight="false" outlineLevel="0" collapsed="false">
      <c r="A10924" s="0" t="s">
        <v>814</v>
      </c>
      <c r="B10924" s="52" t="s">
        <v>970</v>
      </c>
      <c r="C10924" s="52" t="s">
        <v>751</v>
      </c>
      <c r="D10924" s="53" t="n">
        <v>0.1</v>
      </c>
      <c r="E10924" s="53" t="s">
        <v>748</v>
      </c>
      <c r="F10924" s="0" t="s">
        <v>1489</v>
      </c>
      <c r="G10924" s="0" t="str">
        <f aca="false">LEFT(B10924,2)</f>
        <v>09</v>
      </c>
      <c r="H10924" s="0" t="str">
        <f aca="false">I10924&amp;"_"&amp;G10924&amp;"_"&amp;F10924</f>
        <v>Skrubtudse_09_20191106_DL2019007_MiddelfartGym_koersel1</v>
      </c>
      <c r="I10924" s="61" t="str">
        <f aca="false">MID(RIGHT(B10924,LEN(B10924)-3),1,FIND("_",RIGHT(B10924,LEN(B10924)-3))-1)</f>
        <v>Skrubtudse</v>
      </c>
      <c r="J10924" s="61" t="str">
        <f aca="false">TRIM(SUBSTITUTE(RIGHT(B10924,FIND(I10924,B10924)+1),"_",""))</f>
        <v>eDNA</v>
      </c>
      <c r="K10924" s="0" t="str">
        <f aca="false">IFERROR(VALUE(SUBSTITUTE(E10924,".",",")),E10924)</f>
        <v>No Ct</v>
      </c>
      <c r="L10924" s="61" t="str">
        <f aca="false">IF(J10924="PosK",SUMIFS(K:K,J:J,"PosK",H:H,H10924),"")</f>
        <v/>
      </c>
      <c r="M10924" s="61" t="str">
        <f aca="false">IF(J10924="PosK",SUMIFS(K:K,J:J,"NegK",H:H,H10924),"")</f>
        <v/>
      </c>
      <c r="N10924" s="61" t="str">
        <f aca="false">IF(J10924="PosK",SUMIFS(K:K,J:J,"eDNA",H:H,H10924),"")</f>
        <v/>
      </c>
      <c r="Q10924" s="62"/>
    </row>
    <row r="10925" customFormat="false" ht="14.25" hidden="false" customHeight="false" outlineLevel="0" collapsed="false">
      <c r="A10925" s="0" t="s">
        <v>816</v>
      </c>
      <c r="B10925" s="52" t="s">
        <v>970</v>
      </c>
      <c r="C10925" s="52" t="s">
        <v>751</v>
      </c>
      <c r="D10925" s="53" t="n">
        <v>0.1</v>
      </c>
      <c r="E10925" s="53" t="s">
        <v>748</v>
      </c>
      <c r="F10925" s="0" t="s">
        <v>1489</v>
      </c>
      <c r="G10925" s="0" t="str">
        <f aca="false">LEFT(B10925,2)</f>
        <v>09</v>
      </c>
      <c r="H10925" s="0" t="str">
        <f aca="false">I10925&amp;"_"&amp;G10925&amp;"_"&amp;F10925</f>
        <v>Skrubtudse_09_20191106_DL2019007_MiddelfartGym_koersel1</v>
      </c>
      <c r="I10925" s="61" t="str">
        <f aca="false">MID(RIGHT(B10925,LEN(B10925)-3),1,FIND("_",RIGHT(B10925,LEN(B10925)-3))-1)</f>
        <v>Skrubtudse</v>
      </c>
      <c r="J10925" s="61" t="str">
        <f aca="false">TRIM(SUBSTITUTE(RIGHT(B10925,FIND(I10925,B10925)+1),"_",""))</f>
        <v>eDNA</v>
      </c>
      <c r="K10925" s="0" t="str">
        <f aca="false">IFERROR(VALUE(SUBSTITUTE(E10925,".",",")),E10925)</f>
        <v>No Ct</v>
      </c>
      <c r="L10925" s="61" t="str">
        <f aca="false">IF(J10925="PosK",SUMIFS(K:K,J:J,"PosK",H:H,H10925),"")</f>
        <v/>
      </c>
      <c r="M10925" s="61" t="str">
        <f aca="false">IF(J10925="PosK",SUMIFS(K:K,J:J,"NegK",H:H,H10925),"")</f>
        <v/>
      </c>
      <c r="N10925" s="61" t="str">
        <f aca="false">IF(J10925="PosK",SUMIFS(K:K,J:J,"eDNA",H:H,H10925),"")</f>
        <v/>
      </c>
      <c r="P10925" s="62"/>
      <c r="T10925" s="63"/>
      <c r="W10925" s="64"/>
    </row>
    <row r="10926" customFormat="false" ht="14.25" hidden="false" customHeight="false" outlineLevel="0" collapsed="false">
      <c r="A10926" s="0" t="s">
        <v>818</v>
      </c>
      <c r="B10926" s="52" t="s">
        <v>972</v>
      </c>
      <c r="C10926" s="52" t="s">
        <v>743</v>
      </c>
      <c r="D10926" s="53" t="n">
        <v>0.1</v>
      </c>
      <c r="E10926" s="53" t="n">
        <v>24</v>
      </c>
      <c r="F10926" s="0" t="s">
        <v>1489</v>
      </c>
      <c r="G10926" s="0" t="str">
        <f aca="false">LEFT(B10926,2)</f>
        <v>10</v>
      </c>
      <c r="H10926" s="0" t="str">
        <f aca="false">I10926&amp;"_"&amp;G10926&amp;"_"&amp;F10926</f>
        <v>Skrubtudse_10_20191106_DL2019007_MiddelfartGym_koersel1</v>
      </c>
      <c r="I10926" s="61" t="str">
        <f aca="false">MID(RIGHT(B10926,LEN(B10926)-3),1,FIND("_",RIGHT(B10926,LEN(B10926)-3))-1)</f>
        <v>Skrubtudse</v>
      </c>
      <c r="J10926" s="61" t="str">
        <f aca="false">TRIM(SUBSTITUTE(RIGHT(B10926,FIND(I10926,B10926)+1),"_",""))</f>
        <v>PosK</v>
      </c>
      <c r="K10926" s="0" t="n">
        <f aca="false">IFERROR(VALUE(SUBSTITUTE(E10926,".",",")),E10926)</f>
        <v>24</v>
      </c>
      <c r="L10926" s="61" t="n">
        <f aca="false">IF(J10926="PosK",SUMIFS(K:K,J:J,"PosK",H:H,H10926),"")</f>
        <v>24</v>
      </c>
      <c r="M10926" s="61" t="n">
        <f aca="false">IF(J10926="PosK",SUMIFS(K:K,J:J,"NegK",H:H,H10926),"")</f>
        <v>0</v>
      </c>
      <c r="N10926" s="61" t="n">
        <f aca="false">IF(J10926="PosK",SUMIFS(K:K,J:J,"eDNA",H:H,H10926),"")</f>
        <v>0</v>
      </c>
      <c r="P10926" s="62" t="n">
        <f aca="false">IF(K10928="No Ct",0,K10928)</f>
        <v>0</v>
      </c>
      <c r="Q10926" s="62" t="n">
        <f aca="false">IF(K10929="No Ct",0,K10929)</f>
        <v>0</v>
      </c>
      <c r="R10926" s="0" t="str">
        <f aca="false">IF(AND(L10926&gt;0,M10926=0),"Valid","Invalid")</f>
        <v>Valid</v>
      </c>
      <c r="S10926" s="0" t="str">
        <f aca="false">IF(OR(P10926&gt;1,Q10926&gt;1),"Present","Absent")</f>
        <v>Absent</v>
      </c>
      <c r="T10926" s="63" t="str">
        <f aca="false">IF(OR(AND(P10926&gt;1,P10926&lt;41),AND(Q10926&gt;1,Q10926&lt;41)),"Ct&lt;41","Ct&gt;41")</f>
        <v>Ct&gt;41</v>
      </c>
      <c r="U10926" s="0" t="str">
        <f aca="false">I10926</f>
        <v>Skrubtudse</v>
      </c>
      <c r="V10926" s="0" t="str">
        <f aca="false">MID(F10926,10,9)</f>
        <v>DL2019007</v>
      </c>
      <c r="W10926" s="64" t="str">
        <f aca="false">V10926&amp;"_"&amp;U10926&amp;"_"&amp;R10926&amp;"_"&amp;S10926&amp;"_"&amp;T10926</f>
        <v>DL2019007_Skrubtudse_Valid_Absent_Ct&gt;41</v>
      </c>
    </row>
    <row r="10927" customFormat="false" ht="14.25" hidden="false" customHeight="false" outlineLevel="0" collapsed="false">
      <c r="A10927" s="0" t="s">
        <v>820</v>
      </c>
      <c r="B10927" s="52" t="s">
        <v>973</v>
      </c>
      <c r="C10927" s="52" t="s">
        <v>747</v>
      </c>
      <c r="D10927" s="53" t="n">
        <v>0.1</v>
      </c>
      <c r="E10927" s="53" t="s">
        <v>748</v>
      </c>
      <c r="F10927" s="0" t="s">
        <v>1489</v>
      </c>
      <c r="G10927" s="0" t="str">
        <f aca="false">LEFT(B10927,2)</f>
        <v>10</v>
      </c>
      <c r="H10927" s="0" t="str">
        <f aca="false">I10927&amp;"_"&amp;G10927&amp;"_"&amp;F10927</f>
        <v>Skrubtudse_10_20191106_DL2019007_MiddelfartGym_koersel1</v>
      </c>
      <c r="I10927" s="61" t="str">
        <f aca="false">MID(RIGHT(B10927,LEN(B10927)-3),1,FIND("_",RIGHT(B10927,LEN(B10927)-3))-1)</f>
        <v>Skrubtudse</v>
      </c>
      <c r="J10927" s="61" t="str">
        <f aca="false">TRIM(SUBSTITUTE(RIGHT(B10927,FIND(I10927,B10927)+1),"_",""))</f>
        <v>NegK</v>
      </c>
      <c r="K10927" s="0" t="str">
        <f aca="false">IFERROR(VALUE(SUBSTITUTE(E10927,".",",")),E10927)</f>
        <v>No Ct</v>
      </c>
      <c r="L10927" s="61" t="str">
        <f aca="false">IF(J10927="PosK",SUMIFS(K:K,J:J,"PosK",H:H,H10927),"")</f>
        <v/>
      </c>
      <c r="M10927" s="61" t="str">
        <f aca="false">IF(J10927="PosK",SUMIFS(K:K,J:J,"NegK",H:H,H10927),"")</f>
        <v/>
      </c>
      <c r="N10927" s="61" t="str">
        <f aca="false">IF(J10927="PosK",SUMIFS(K:K,J:J,"eDNA",H:H,H10927),"")</f>
        <v/>
      </c>
    </row>
    <row r="10928" customFormat="false" ht="14.25" hidden="false" customHeight="false" outlineLevel="0" collapsed="false">
      <c r="A10928" s="0" t="s">
        <v>822</v>
      </c>
      <c r="B10928" s="52" t="s">
        <v>974</v>
      </c>
      <c r="C10928" s="52" t="s">
        <v>751</v>
      </c>
      <c r="D10928" s="53" t="n">
        <v>0.1</v>
      </c>
      <c r="E10928" s="53" t="s">
        <v>748</v>
      </c>
      <c r="F10928" s="0" t="s">
        <v>1489</v>
      </c>
      <c r="G10928" s="0" t="str">
        <f aca="false">LEFT(B10928,2)</f>
        <v>10</v>
      </c>
      <c r="H10928" s="0" t="str">
        <f aca="false">I10928&amp;"_"&amp;G10928&amp;"_"&amp;F10928</f>
        <v>Skrubtudse_10_20191106_DL2019007_MiddelfartGym_koersel1</v>
      </c>
      <c r="I10928" s="61" t="str">
        <f aca="false">MID(RIGHT(B10928,LEN(B10928)-3),1,FIND("_",RIGHT(B10928,LEN(B10928)-3))-1)</f>
        <v>Skrubtudse</v>
      </c>
      <c r="J10928" s="61" t="str">
        <f aca="false">TRIM(SUBSTITUTE(RIGHT(B10928,FIND(I10928,B10928)+1),"_",""))</f>
        <v>eDNA</v>
      </c>
      <c r="K10928" s="0" t="str">
        <f aca="false">IFERROR(VALUE(SUBSTITUTE(E10928,".",",")),E10928)</f>
        <v>No Ct</v>
      </c>
      <c r="L10928" s="61" t="str">
        <f aca="false">IF(J10928="PosK",SUMIFS(K:K,J:J,"PosK",H:H,H10928),"")</f>
        <v/>
      </c>
      <c r="M10928" s="61" t="str">
        <f aca="false">IF(J10928="PosK",SUMIFS(K:K,J:J,"NegK",H:H,H10928),"")</f>
        <v/>
      </c>
      <c r="N10928" s="61" t="str">
        <f aca="false">IF(J10928="PosK",SUMIFS(K:K,J:J,"eDNA",H:H,H10928),"")</f>
        <v/>
      </c>
      <c r="Q10928" s="62"/>
    </row>
    <row r="10929" customFormat="false" ht="14.25" hidden="false" customHeight="false" outlineLevel="0" collapsed="false">
      <c r="A10929" s="0" t="s">
        <v>824</v>
      </c>
      <c r="B10929" s="52" t="s">
        <v>974</v>
      </c>
      <c r="C10929" s="52" t="s">
        <v>751</v>
      </c>
      <c r="D10929" s="53" t="n">
        <v>0.1</v>
      </c>
      <c r="E10929" s="53" t="s">
        <v>748</v>
      </c>
      <c r="F10929" s="0" t="s">
        <v>1489</v>
      </c>
      <c r="G10929" s="0" t="str">
        <f aca="false">LEFT(B10929,2)</f>
        <v>10</v>
      </c>
      <c r="H10929" s="0" t="str">
        <f aca="false">I10929&amp;"_"&amp;G10929&amp;"_"&amp;F10929</f>
        <v>Skrubtudse_10_20191106_DL2019007_MiddelfartGym_koersel1</v>
      </c>
      <c r="I10929" s="61" t="str">
        <f aca="false">MID(RIGHT(B10929,LEN(B10929)-3),1,FIND("_",RIGHT(B10929,LEN(B10929)-3))-1)</f>
        <v>Skrubtudse</v>
      </c>
      <c r="J10929" s="61" t="str">
        <f aca="false">TRIM(SUBSTITUTE(RIGHT(B10929,FIND(I10929,B10929)+1),"_",""))</f>
        <v>eDNA</v>
      </c>
      <c r="K10929" s="0" t="str">
        <f aca="false">IFERROR(VALUE(SUBSTITUTE(E10929,".",",")),E10929)</f>
        <v>No Ct</v>
      </c>
      <c r="L10929" s="61" t="str">
        <f aca="false">IF(J10929="PosK",SUMIFS(K:K,J:J,"PosK",H:H,H10929),"")</f>
        <v/>
      </c>
      <c r="M10929" s="61" t="str">
        <f aca="false">IF(J10929="PosK",SUMIFS(K:K,J:J,"NegK",H:H,H10929),"")</f>
        <v/>
      </c>
      <c r="N10929" s="61" t="str">
        <f aca="false">IF(J10929="PosK",SUMIFS(K:K,J:J,"eDNA",H:H,H10929),"")</f>
        <v/>
      </c>
      <c r="P10929" s="62"/>
      <c r="T10929" s="63"/>
      <c r="W10929" s="64"/>
    </row>
    <row r="10930" customFormat="false" ht="14.25" hidden="false" customHeight="false" outlineLevel="0" collapsed="false">
      <c r="A10930" s="0" t="s">
        <v>826</v>
      </c>
      <c r="B10930" s="52" t="s">
        <v>976</v>
      </c>
      <c r="C10930" s="52" t="s">
        <v>743</v>
      </c>
      <c r="D10930" s="53" t="n">
        <v>0.1</v>
      </c>
      <c r="E10930" s="53" t="n">
        <v>33.86</v>
      </c>
      <c r="F10930" s="0" t="s">
        <v>1489</v>
      </c>
      <c r="G10930" s="0" t="str">
        <f aca="false">LEFT(B10930,2)</f>
        <v>11</v>
      </c>
      <c r="H10930" s="0" t="str">
        <f aca="false">I10930&amp;"_"&amp;G10930&amp;"_"&amp;F10930</f>
        <v>Bjergsalamander_11_20191106_DL2019007_MiddelfartGym_koersel1</v>
      </c>
      <c r="I10930" s="61" t="str">
        <f aca="false">MID(RIGHT(B10930,LEN(B10930)-3),1,FIND("_",RIGHT(B10930,LEN(B10930)-3))-1)</f>
        <v>Bjergsalamander</v>
      </c>
      <c r="J10930" s="61" t="str">
        <f aca="false">TRIM(SUBSTITUTE(RIGHT(B10930,FIND(I10930,B10930)+1),"_",""))</f>
        <v>PosK</v>
      </c>
      <c r="K10930" s="0" t="n">
        <f aca="false">IFERROR(VALUE(SUBSTITUTE(E10930,".",",")),E10930)</f>
        <v>33.86</v>
      </c>
      <c r="L10930" s="61" t="n">
        <f aca="false">IF(J10930="PosK",SUMIFS(K:K,J:J,"PosK",H:H,H10930),"")</f>
        <v>33.86</v>
      </c>
      <c r="M10930" s="61" t="n">
        <f aca="false">IF(J10930="PosK",SUMIFS(K:K,J:J,"NegK",H:H,H10930),"")</f>
        <v>0</v>
      </c>
      <c r="N10930" s="61" t="n">
        <f aca="false">IF(J10930="PosK",SUMIFS(K:K,J:J,"eDNA",H:H,H10930),"")</f>
        <v>0</v>
      </c>
      <c r="P10930" s="62" t="n">
        <f aca="false">IF(K10932="No Ct",0,K10932)</f>
        <v>0</v>
      </c>
      <c r="Q10930" s="62" t="n">
        <f aca="false">IF(K10933="No Ct",0,K10933)</f>
        <v>0</v>
      </c>
      <c r="R10930" s="0" t="str">
        <f aca="false">IF(AND(L10930&gt;0,M10930=0),"Valid","Invalid")</f>
        <v>Valid</v>
      </c>
      <c r="S10930" s="0" t="str">
        <f aca="false">IF(OR(P10930&gt;1,Q10930&gt;1),"Present","Absent")</f>
        <v>Absent</v>
      </c>
      <c r="T10930" s="63" t="str">
        <f aca="false">IF(OR(AND(P10930&gt;1,P10930&lt;41),AND(Q10930&gt;1,Q10930&lt;41)),"Ct&lt;41","Ct&gt;41")</f>
        <v>Ct&gt;41</v>
      </c>
      <c r="U10930" s="0" t="str">
        <f aca="false">I10930</f>
        <v>Bjergsalamander</v>
      </c>
      <c r="V10930" s="0" t="str">
        <f aca="false">MID(F10930,10,9)</f>
        <v>DL2019007</v>
      </c>
      <c r="W10930" s="64" t="str">
        <f aca="false">V10930&amp;"_"&amp;U10930&amp;"_"&amp;R10930&amp;"_"&amp;S10930&amp;"_"&amp;T10930</f>
        <v>DL2019007_Bjergsalamander_Valid_Absent_Ct&gt;41</v>
      </c>
    </row>
    <row r="10931" customFormat="false" ht="14.25" hidden="false" customHeight="false" outlineLevel="0" collapsed="false">
      <c r="A10931" s="0" t="s">
        <v>828</v>
      </c>
      <c r="B10931" s="52" t="s">
        <v>977</v>
      </c>
      <c r="C10931" s="52" t="s">
        <v>747</v>
      </c>
      <c r="D10931" s="53" t="n">
        <v>0.1</v>
      </c>
      <c r="E10931" s="53" t="s">
        <v>748</v>
      </c>
      <c r="F10931" s="0" t="s">
        <v>1489</v>
      </c>
      <c r="G10931" s="0" t="str">
        <f aca="false">LEFT(B10931,2)</f>
        <v>11</v>
      </c>
      <c r="H10931" s="0" t="str">
        <f aca="false">I10931&amp;"_"&amp;G10931&amp;"_"&amp;F10931</f>
        <v>Bjergsalamander_11_20191106_DL2019007_MiddelfartGym_koersel1</v>
      </c>
      <c r="I10931" s="61" t="str">
        <f aca="false">MID(RIGHT(B10931,LEN(B10931)-3),1,FIND("_",RIGHT(B10931,LEN(B10931)-3))-1)</f>
        <v>Bjergsalamander</v>
      </c>
      <c r="J10931" s="61" t="str">
        <f aca="false">TRIM(SUBSTITUTE(RIGHT(B10931,FIND(I10931,B10931)+1),"_",""))</f>
        <v>NegK</v>
      </c>
      <c r="K10931" s="0" t="str">
        <f aca="false">IFERROR(VALUE(SUBSTITUTE(E10931,".",",")),E10931)</f>
        <v>No Ct</v>
      </c>
      <c r="L10931" s="61" t="str">
        <f aca="false">IF(J10931="PosK",SUMIFS(K:K,J:J,"PosK",H:H,H10931),"")</f>
        <v/>
      </c>
      <c r="M10931" s="61" t="str">
        <f aca="false">IF(J10931="PosK",SUMIFS(K:K,J:J,"NegK",H:H,H10931),"")</f>
        <v/>
      </c>
      <c r="N10931" s="61" t="str">
        <f aca="false">IF(J10931="PosK",SUMIFS(K:K,J:J,"eDNA",H:H,H10931),"")</f>
        <v/>
      </c>
    </row>
    <row r="10932" customFormat="false" ht="14.25" hidden="false" customHeight="false" outlineLevel="0" collapsed="false">
      <c r="A10932" s="0" t="s">
        <v>830</v>
      </c>
      <c r="B10932" s="52" t="s">
        <v>978</v>
      </c>
      <c r="C10932" s="52" t="s">
        <v>751</v>
      </c>
      <c r="D10932" s="53" t="n">
        <v>0.1</v>
      </c>
      <c r="E10932" s="53" t="s">
        <v>748</v>
      </c>
      <c r="F10932" s="0" t="s">
        <v>1489</v>
      </c>
      <c r="G10932" s="0" t="str">
        <f aca="false">LEFT(B10932,2)</f>
        <v>11</v>
      </c>
      <c r="H10932" s="0" t="str">
        <f aca="false">I10932&amp;"_"&amp;G10932&amp;"_"&amp;F10932</f>
        <v>Bjergsalamander_11_20191106_DL2019007_MiddelfartGym_koersel1</v>
      </c>
      <c r="I10932" s="61" t="str">
        <f aca="false">MID(RIGHT(B10932,LEN(B10932)-3),1,FIND("_",RIGHT(B10932,LEN(B10932)-3))-1)</f>
        <v>Bjergsalamander</v>
      </c>
      <c r="J10932" s="61" t="str">
        <f aca="false">TRIM(SUBSTITUTE(RIGHT(B10932,FIND(I10932,B10932)+1),"_",""))</f>
        <v>eDNA</v>
      </c>
      <c r="K10932" s="0" t="str">
        <f aca="false">IFERROR(VALUE(SUBSTITUTE(E10932,".",",")),E10932)</f>
        <v>No Ct</v>
      </c>
      <c r="L10932" s="61" t="str">
        <f aca="false">IF(J10932="PosK",SUMIFS(K:K,J:J,"PosK",H:H,H10932),"")</f>
        <v/>
      </c>
      <c r="M10932" s="61" t="str">
        <f aca="false">IF(J10932="PosK",SUMIFS(K:K,J:J,"NegK",H:H,H10932),"")</f>
        <v/>
      </c>
      <c r="N10932" s="61" t="str">
        <f aca="false">IF(J10932="PosK",SUMIFS(K:K,J:J,"eDNA",H:H,H10932),"")</f>
        <v/>
      </c>
      <c r="Q10932" s="62"/>
    </row>
    <row r="10933" customFormat="false" ht="14.25" hidden="false" customHeight="false" outlineLevel="0" collapsed="false">
      <c r="A10933" s="0" t="s">
        <v>832</v>
      </c>
      <c r="B10933" s="52" t="s">
        <v>978</v>
      </c>
      <c r="C10933" s="52" t="s">
        <v>751</v>
      </c>
      <c r="D10933" s="53" t="n">
        <v>0.1</v>
      </c>
      <c r="E10933" s="53" t="s">
        <v>748</v>
      </c>
      <c r="F10933" s="0" t="s">
        <v>1489</v>
      </c>
      <c r="G10933" s="0" t="str">
        <f aca="false">LEFT(B10933,2)</f>
        <v>11</v>
      </c>
      <c r="H10933" s="0" t="str">
        <f aca="false">I10933&amp;"_"&amp;G10933&amp;"_"&amp;F10933</f>
        <v>Bjergsalamander_11_20191106_DL2019007_MiddelfartGym_koersel1</v>
      </c>
      <c r="I10933" s="61" t="str">
        <f aca="false">MID(RIGHT(B10933,LEN(B10933)-3),1,FIND("_",RIGHT(B10933,LEN(B10933)-3))-1)</f>
        <v>Bjergsalamander</v>
      </c>
      <c r="J10933" s="61" t="str">
        <f aca="false">TRIM(SUBSTITUTE(RIGHT(B10933,FIND(I10933,B10933)+1),"_",""))</f>
        <v>eDNA</v>
      </c>
      <c r="K10933" s="0" t="str">
        <f aca="false">IFERROR(VALUE(SUBSTITUTE(E10933,".",",")),E10933)</f>
        <v>No Ct</v>
      </c>
      <c r="L10933" s="61" t="str">
        <f aca="false">IF(J10933="PosK",SUMIFS(K:K,J:J,"PosK",H:H,H10933),"")</f>
        <v/>
      </c>
      <c r="M10933" s="61" t="str">
        <f aca="false">IF(J10933="PosK",SUMIFS(K:K,J:J,"NegK",H:H,H10933),"")</f>
        <v/>
      </c>
      <c r="N10933" s="61" t="str">
        <f aca="false">IF(J10933="PosK",SUMIFS(K:K,J:J,"eDNA",H:H,H10933),"")</f>
        <v/>
      </c>
      <c r="P10933" s="62"/>
      <c r="T10933" s="63"/>
      <c r="W10933" s="64"/>
    </row>
    <row r="10934" customFormat="false" ht="14.25" hidden="false" customHeight="false" outlineLevel="0" collapsed="false">
      <c r="A10934" s="0" t="s">
        <v>834</v>
      </c>
      <c r="B10934" s="52" t="s">
        <v>980</v>
      </c>
      <c r="C10934" s="52" t="s">
        <v>743</v>
      </c>
      <c r="D10934" s="53" t="n">
        <v>0.1</v>
      </c>
      <c r="E10934" s="53" t="n">
        <v>32.36</v>
      </c>
      <c r="F10934" s="0" t="s">
        <v>1489</v>
      </c>
      <c r="G10934" s="0" t="str">
        <f aca="false">LEFT(B10934,2)</f>
        <v>12</v>
      </c>
      <c r="H10934" s="0" t="str">
        <f aca="false">I10934&amp;"_"&amp;G10934&amp;"_"&amp;F10934</f>
        <v>Latterfroe_12_20191106_DL2019007_MiddelfartGym_koersel1</v>
      </c>
      <c r="I10934" s="61" t="str">
        <f aca="false">MID(RIGHT(B10934,LEN(B10934)-3),1,FIND("_",RIGHT(B10934,LEN(B10934)-3))-1)</f>
        <v>Latterfroe</v>
      </c>
      <c r="J10934" s="61" t="str">
        <f aca="false">TRIM(SUBSTITUTE(RIGHT(B10934,FIND(I10934,B10934)+1),"_",""))</f>
        <v>PosK</v>
      </c>
      <c r="K10934" s="0" t="n">
        <f aca="false">IFERROR(VALUE(SUBSTITUTE(E10934,".",",")),E10934)</f>
        <v>32.36</v>
      </c>
      <c r="L10934" s="61" t="n">
        <f aca="false">IF(J10934="PosK",SUMIFS(K:K,J:J,"PosK",H:H,H10934),"")</f>
        <v>32.36</v>
      </c>
      <c r="M10934" s="61" t="n">
        <f aca="false">IF(J10934="PosK",SUMIFS(K:K,J:J,"NegK",H:H,H10934),"")</f>
        <v>0</v>
      </c>
      <c r="N10934" s="61" t="n">
        <f aca="false">IF(J10934="PosK",SUMIFS(K:K,J:J,"eDNA",H:H,H10934),"")</f>
        <v>0</v>
      </c>
      <c r="P10934" s="62" t="n">
        <f aca="false">IF(K10936="No Ct",0,K10936)</f>
        <v>0</v>
      </c>
      <c r="Q10934" s="62" t="n">
        <f aca="false">IF(K10937="No Ct",0,K10937)</f>
        <v>0</v>
      </c>
      <c r="R10934" s="0" t="str">
        <f aca="false">IF(AND(L10934&gt;0,M10934=0),"Valid","Invalid")</f>
        <v>Valid</v>
      </c>
      <c r="S10934" s="0" t="str">
        <f aca="false">IF(OR(P10934&gt;1,Q10934&gt;1),"Present","Absent")</f>
        <v>Absent</v>
      </c>
      <c r="T10934" s="63" t="str">
        <f aca="false">IF(OR(AND(P10934&gt;1,P10934&lt;41),AND(Q10934&gt;1,Q10934&lt;41)),"Ct&lt;41","Ct&gt;41")</f>
        <v>Ct&gt;41</v>
      </c>
      <c r="U10934" s="0" t="str">
        <f aca="false">I10934</f>
        <v>Latterfroe</v>
      </c>
      <c r="V10934" s="0" t="str">
        <f aca="false">MID(F10934,10,9)</f>
        <v>DL2019007</v>
      </c>
      <c r="W10934" s="64" t="str">
        <f aca="false">V10934&amp;"_"&amp;U10934&amp;"_"&amp;R10934&amp;"_"&amp;S10934&amp;"_"&amp;T10934</f>
        <v>DL2019007_Latterfroe_Valid_Absent_Ct&gt;41</v>
      </c>
    </row>
    <row r="10935" customFormat="false" ht="14.25" hidden="false" customHeight="false" outlineLevel="0" collapsed="false">
      <c r="A10935" s="0" t="s">
        <v>836</v>
      </c>
      <c r="B10935" s="52" t="s">
        <v>981</v>
      </c>
      <c r="C10935" s="52" t="s">
        <v>747</v>
      </c>
      <c r="D10935" s="53" t="n">
        <v>0.1</v>
      </c>
      <c r="E10935" s="53" t="s">
        <v>748</v>
      </c>
      <c r="F10935" s="0" t="s">
        <v>1489</v>
      </c>
      <c r="G10935" s="0" t="str">
        <f aca="false">LEFT(B10935,2)</f>
        <v>12</v>
      </c>
      <c r="H10935" s="0" t="str">
        <f aca="false">I10935&amp;"_"&amp;G10935&amp;"_"&amp;F10935</f>
        <v>Latterfroe_12_20191106_DL2019007_MiddelfartGym_koersel1</v>
      </c>
      <c r="I10935" s="61" t="str">
        <f aca="false">MID(RIGHT(B10935,LEN(B10935)-3),1,FIND("_",RIGHT(B10935,LEN(B10935)-3))-1)</f>
        <v>Latterfroe</v>
      </c>
      <c r="J10935" s="61" t="str">
        <f aca="false">TRIM(SUBSTITUTE(RIGHT(B10935,FIND(I10935,B10935)+1),"_",""))</f>
        <v>NegK</v>
      </c>
      <c r="K10935" s="0" t="str">
        <f aca="false">IFERROR(VALUE(SUBSTITUTE(E10935,".",",")),E10935)</f>
        <v>No Ct</v>
      </c>
      <c r="L10935" s="61" t="str">
        <f aca="false">IF(J10935="PosK",SUMIFS(K:K,J:J,"PosK",H:H,H10935),"")</f>
        <v/>
      </c>
      <c r="M10935" s="61" t="str">
        <f aca="false">IF(J10935="PosK",SUMIFS(K:K,J:J,"NegK",H:H,H10935),"")</f>
        <v/>
      </c>
      <c r="N10935" s="61" t="str">
        <f aca="false">IF(J10935="PosK",SUMIFS(K:K,J:J,"eDNA",H:H,H10935),"")</f>
        <v/>
      </c>
    </row>
    <row r="10936" customFormat="false" ht="14.25" hidden="false" customHeight="false" outlineLevel="0" collapsed="false">
      <c r="A10936" s="0" t="s">
        <v>838</v>
      </c>
      <c r="B10936" s="52" t="s">
        <v>982</v>
      </c>
      <c r="C10936" s="52" t="s">
        <v>751</v>
      </c>
      <c r="D10936" s="53" t="n">
        <v>0.1</v>
      </c>
      <c r="E10936" s="53" t="s">
        <v>748</v>
      </c>
      <c r="F10936" s="0" t="s">
        <v>1489</v>
      </c>
      <c r="G10936" s="0" t="str">
        <f aca="false">LEFT(B10936,2)</f>
        <v>12</v>
      </c>
      <c r="H10936" s="0" t="str">
        <f aca="false">I10936&amp;"_"&amp;G10936&amp;"_"&amp;F10936</f>
        <v>Latterfroe_12_20191106_DL2019007_MiddelfartGym_koersel1</v>
      </c>
      <c r="I10936" s="61" t="str">
        <f aca="false">MID(RIGHT(B10936,LEN(B10936)-3),1,FIND("_",RIGHT(B10936,LEN(B10936)-3))-1)</f>
        <v>Latterfroe</v>
      </c>
      <c r="J10936" s="61" t="str">
        <f aca="false">TRIM(SUBSTITUTE(RIGHT(B10936,FIND(I10936,B10936)+1),"_",""))</f>
        <v>eDNA</v>
      </c>
      <c r="K10936" s="0" t="str">
        <f aca="false">IFERROR(VALUE(SUBSTITUTE(E10936,".",",")),E10936)</f>
        <v>No Ct</v>
      </c>
      <c r="L10936" s="61" t="str">
        <f aca="false">IF(J10936="PosK",SUMIFS(K:K,J:J,"PosK",H:H,H10936),"")</f>
        <v/>
      </c>
      <c r="M10936" s="61" t="str">
        <f aca="false">IF(J10936="PosK",SUMIFS(K:K,J:J,"NegK",H:H,H10936),"")</f>
        <v/>
      </c>
      <c r="N10936" s="61" t="str">
        <f aca="false">IF(J10936="PosK",SUMIFS(K:K,J:J,"eDNA",H:H,H10936),"")</f>
        <v/>
      </c>
      <c r="Q10936" s="62"/>
    </row>
    <row r="10937" customFormat="false" ht="14.25" hidden="false" customHeight="false" outlineLevel="0" collapsed="false">
      <c r="A10937" s="0" t="s">
        <v>840</v>
      </c>
      <c r="B10937" s="52" t="s">
        <v>982</v>
      </c>
      <c r="C10937" s="52" t="s">
        <v>751</v>
      </c>
      <c r="D10937" s="53" t="n">
        <v>0.1</v>
      </c>
      <c r="E10937" s="53" t="s">
        <v>748</v>
      </c>
      <c r="F10937" s="0" t="s">
        <v>1489</v>
      </c>
      <c r="G10937" s="0" t="str">
        <f aca="false">LEFT(B10937,2)</f>
        <v>12</v>
      </c>
      <c r="H10937" s="0" t="str">
        <f aca="false">I10937&amp;"_"&amp;G10937&amp;"_"&amp;F10937</f>
        <v>Latterfroe_12_20191106_DL2019007_MiddelfartGym_koersel1</v>
      </c>
      <c r="I10937" s="61" t="str">
        <f aca="false">MID(RIGHT(B10937,LEN(B10937)-3),1,FIND("_",RIGHT(B10937,LEN(B10937)-3))-1)</f>
        <v>Latterfroe</v>
      </c>
      <c r="J10937" s="61" t="str">
        <f aca="false">TRIM(SUBSTITUTE(RIGHT(B10937,FIND(I10937,B10937)+1),"_",""))</f>
        <v>eDNA</v>
      </c>
      <c r="K10937" s="0" t="str">
        <f aca="false">IFERROR(VALUE(SUBSTITUTE(E10937,".",",")),E10937)</f>
        <v>No Ct</v>
      </c>
      <c r="L10937" s="61" t="str">
        <f aca="false">IF(J10937="PosK",SUMIFS(K:K,J:J,"PosK",H:H,H10937),"")</f>
        <v/>
      </c>
      <c r="M10937" s="61" t="str">
        <f aca="false">IF(J10937="PosK",SUMIFS(K:K,J:J,"NegK",H:H,H10937),"")</f>
        <v/>
      </c>
      <c r="N10937" s="61" t="str">
        <f aca="false">IF(J10937="PosK",SUMIFS(K:K,J:J,"eDNA",H:H,H10937),"")</f>
        <v/>
      </c>
      <c r="P10937" s="62"/>
      <c r="T10937" s="63"/>
      <c r="W10937" s="64"/>
    </row>
    <row r="10938" customFormat="false" ht="14.25" hidden="false" customHeight="false" outlineLevel="0" collapsed="false">
      <c r="A10938" s="0" t="s">
        <v>842</v>
      </c>
      <c r="B10938" s="52" t="s">
        <v>984</v>
      </c>
      <c r="C10938" s="52" t="s">
        <v>743</v>
      </c>
      <c r="D10938" s="53" t="n">
        <v>0.1</v>
      </c>
      <c r="E10938" s="53" t="n">
        <v>27.72</v>
      </c>
      <c r="F10938" s="0" t="s">
        <v>1489</v>
      </c>
      <c r="G10938" s="0" t="str">
        <f aca="false">LEFT(B10938,2)</f>
        <v>13</v>
      </c>
      <c r="H10938" s="0" t="str">
        <f aca="false">I10938&amp;"_"&amp;G10938&amp;"_"&amp;F10938</f>
        <v>Spidssnudetfroe_13_20191106_DL2019007_MiddelfartGym_koersel1</v>
      </c>
      <c r="I10938" s="61" t="str">
        <f aca="false">MID(RIGHT(B10938,LEN(B10938)-3),1,FIND("_",RIGHT(B10938,LEN(B10938)-3))-1)</f>
        <v>Spidssnudetfroe</v>
      </c>
      <c r="J10938" s="61" t="str">
        <f aca="false">TRIM(SUBSTITUTE(RIGHT(B10938,FIND(I10938,B10938)+1),"_",""))</f>
        <v>PosK</v>
      </c>
      <c r="K10938" s="0" t="n">
        <f aca="false">IFERROR(VALUE(SUBSTITUTE(E10938,".",",")),E10938)</f>
        <v>27.72</v>
      </c>
      <c r="L10938" s="61" t="n">
        <f aca="false">IF(J10938="PosK",SUMIFS(K:K,J:J,"PosK",H:H,H10938),"")</f>
        <v>27.72</v>
      </c>
      <c r="M10938" s="61" t="n">
        <f aca="false">IF(J10938="PosK",SUMIFS(K:K,J:J,"NegK",H:H,H10938),"")</f>
        <v>0</v>
      </c>
      <c r="N10938" s="61" t="n">
        <f aca="false">IF(J10938="PosK",SUMIFS(K:K,J:J,"eDNA",H:H,H10938),"")</f>
        <v>0</v>
      </c>
      <c r="P10938" s="62" t="n">
        <f aca="false">IF(K10940="No Ct",0,K10940)</f>
        <v>0</v>
      </c>
      <c r="Q10938" s="62" t="n">
        <f aca="false">IF(K10941="No Ct",0,K10941)</f>
        <v>0</v>
      </c>
      <c r="R10938" s="0" t="str">
        <f aca="false">IF(AND(L10938&gt;0,M10938=0),"Valid","Invalid")</f>
        <v>Valid</v>
      </c>
      <c r="S10938" s="0" t="str">
        <f aca="false">IF(OR(P10938&gt;1,Q10938&gt;1),"Present","Absent")</f>
        <v>Absent</v>
      </c>
      <c r="T10938" s="63" t="str">
        <f aca="false">IF(OR(AND(P10938&gt;1,P10938&lt;41),AND(Q10938&gt;1,Q10938&lt;41)),"Ct&lt;41","Ct&gt;41")</f>
        <v>Ct&gt;41</v>
      </c>
      <c r="U10938" s="0" t="str">
        <f aca="false">I10938</f>
        <v>Spidssnudetfroe</v>
      </c>
      <c r="V10938" s="0" t="str">
        <f aca="false">MID(F10938,10,9)</f>
        <v>DL2019007</v>
      </c>
      <c r="W10938" s="64" t="str">
        <f aca="false">V10938&amp;"_"&amp;U10938&amp;"_"&amp;R10938&amp;"_"&amp;S10938&amp;"_"&amp;T10938</f>
        <v>DL2019007_Spidssnudetfroe_Valid_Absent_Ct&gt;41</v>
      </c>
    </row>
    <row r="10939" customFormat="false" ht="14.25" hidden="false" customHeight="false" outlineLevel="0" collapsed="false">
      <c r="A10939" s="0" t="s">
        <v>848</v>
      </c>
      <c r="B10939" s="52" t="s">
        <v>985</v>
      </c>
      <c r="C10939" s="52" t="s">
        <v>747</v>
      </c>
      <c r="D10939" s="53" t="n">
        <v>0.1</v>
      </c>
      <c r="E10939" s="53" t="s">
        <v>748</v>
      </c>
      <c r="F10939" s="0" t="s">
        <v>1489</v>
      </c>
      <c r="G10939" s="0" t="str">
        <f aca="false">LEFT(B10939,2)</f>
        <v>13</v>
      </c>
      <c r="H10939" s="0" t="str">
        <f aca="false">I10939&amp;"_"&amp;G10939&amp;"_"&amp;F10939</f>
        <v>Spidssnudetfroe_13_20191106_DL2019007_MiddelfartGym_koersel1</v>
      </c>
      <c r="I10939" s="61" t="str">
        <f aca="false">MID(RIGHT(B10939,LEN(B10939)-3),1,FIND("_",RIGHT(B10939,LEN(B10939)-3))-1)</f>
        <v>Spidssnudetfroe</v>
      </c>
      <c r="J10939" s="61" t="str">
        <f aca="false">TRIM(SUBSTITUTE(RIGHT(B10939,FIND(I10939,B10939)+1),"_",""))</f>
        <v>NegK</v>
      </c>
      <c r="K10939" s="0" t="str">
        <f aca="false">IFERROR(VALUE(SUBSTITUTE(E10939,".",",")),E10939)</f>
        <v>No Ct</v>
      </c>
      <c r="L10939" s="61" t="str">
        <f aca="false">IF(J10939="PosK",SUMIFS(K:K,J:J,"PosK",H:H,H10939),"")</f>
        <v/>
      </c>
      <c r="M10939" s="61" t="str">
        <f aca="false">IF(J10939="PosK",SUMIFS(K:K,J:J,"NegK",H:H,H10939),"")</f>
        <v/>
      </c>
      <c r="N10939" s="61" t="str">
        <f aca="false">IF(J10939="PosK",SUMIFS(K:K,J:J,"eDNA",H:H,H10939),"")</f>
        <v/>
      </c>
    </row>
    <row r="10940" customFormat="false" ht="14.25" hidden="false" customHeight="false" outlineLevel="0" collapsed="false">
      <c r="A10940" s="0" t="s">
        <v>846</v>
      </c>
      <c r="B10940" s="52" t="s">
        <v>986</v>
      </c>
      <c r="C10940" s="52" t="s">
        <v>751</v>
      </c>
      <c r="D10940" s="53" t="n">
        <v>0.1</v>
      </c>
      <c r="E10940" s="53" t="s">
        <v>748</v>
      </c>
      <c r="F10940" s="0" t="s">
        <v>1489</v>
      </c>
      <c r="G10940" s="0" t="str">
        <f aca="false">LEFT(B10940,2)</f>
        <v>13</v>
      </c>
      <c r="H10940" s="0" t="str">
        <f aca="false">I10940&amp;"_"&amp;G10940&amp;"_"&amp;F10940</f>
        <v>Spidssnudetfroe_13_20191106_DL2019007_MiddelfartGym_koersel1</v>
      </c>
      <c r="I10940" s="61" t="str">
        <f aca="false">MID(RIGHT(B10940,LEN(B10940)-3),1,FIND("_",RIGHT(B10940,LEN(B10940)-3))-1)</f>
        <v>Spidssnudetfroe</v>
      </c>
      <c r="J10940" s="61" t="str">
        <f aca="false">TRIM(SUBSTITUTE(RIGHT(B10940,FIND(I10940,B10940)+1),"_",""))</f>
        <v>eDNA</v>
      </c>
      <c r="K10940" s="0" t="str">
        <f aca="false">IFERROR(VALUE(SUBSTITUTE(E10940,".",",")),E10940)</f>
        <v>No Ct</v>
      </c>
      <c r="L10940" s="61" t="str">
        <f aca="false">IF(J10940="PosK",SUMIFS(K:K,J:J,"PosK",H:H,H10940),"")</f>
        <v/>
      </c>
      <c r="M10940" s="61" t="str">
        <f aca="false">IF(J10940="PosK",SUMIFS(K:K,J:J,"NegK",H:H,H10940),"")</f>
        <v/>
      </c>
      <c r="N10940" s="61" t="str">
        <f aca="false">IF(J10940="PosK",SUMIFS(K:K,J:J,"eDNA",H:H,H10940),"")</f>
        <v/>
      </c>
      <c r="Q10940" s="62"/>
    </row>
    <row r="10941" customFormat="false" ht="14.25" hidden="false" customHeight="false" outlineLevel="0" collapsed="false">
      <c r="A10941" s="0" t="s">
        <v>844</v>
      </c>
      <c r="B10941" s="52" t="s">
        <v>986</v>
      </c>
      <c r="C10941" s="52" t="s">
        <v>751</v>
      </c>
      <c r="D10941" s="53" t="n">
        <v>0.1</v>
      </c>
      <c r="E10941" s="53" t="s">
        <v>748</v>
      </c>
      <c r="F10941" s="0" t="s">
        <v>1489</v>
      </c>
      <c r="G10941" s="0" t="str">
        <f aca="false">LEFT(B10941,2)</f>
        <v>13</v>
      </c>
      <c r="H10941" s="0" t="str">
        <f aca="false">I10941&amp;"_"&amp;G10941&amp;"_"&amp;F10941</f>
        <v>Spidssnudetfroe_13_20191106_DL2019007_MiddelfartGym_koersel1</v>
      </c>
      <c r="I10941" s="61" t="str">
        <f aca="false">MID(RIGHT(B10941,LEN(B10941)-3),1,FIND("_",RIGHT(B10941,LEN(B10941)-3))-1)</f>
        <v>Spidssnudetfroe</v>
      </c>
      <c r="J10941" s="61" t="str">
        <f aca="false">TRIM(SUBSTITUTE(RIGHT(B10941,FIND(I10941,B10941)+1),"_",""))</f>
        <v>eDNA</v>
      </c>
      <c r="K10941" s="0" t="str">
        <f aca="false">IFERROR(VALUE(SUBSTITUTE(E10941,".",",")),E10941)</f>
        <v>No Ct</v>
      </c>
      <c r="L10941" s="61" t="str">
        <f aca="false">IF(J10941="PosK",SUMIFS(K:K,J:J,"PosK",H:H,H10941),"")</f>
        <v/>
      </c>
      <c r="M10941" s="61" t="str">
        <f aca="false">IF(J10941="PosK",SUMIFS(K:K,J:J,"NegK",H:H,H10941),"")</f>
        <v/>
      </c>
      <c r="N10941" s="61" t="str">
        <f aca="false">IF(J10941="PosK",SUMIFS(K:K,J:J,"eDNA",H:H,H10941),"")</f>
        <v/>
      </c>
      <c r="P10941" s="62"/>
      <c r="T10941" s="63"/>
      <c r="W10941" s="64"/>
    </row>
    <row r="10942" customFormat="false" ht="14.25" hidden="false" customHeight="false" outlineLevel="0" collapsed="false">
      <c r="A10942" s="0" t="s">
        <v>849</v>
      </c>
      <c r="B10942" s="52" t="s">
        <v>987</v>
      </c>
      <c r="C10942" s="52" t="s">
        <v>743</v>
      </c>
      <c r="D10942" s="53" t="n">
        <v>0.1</v>
      </c>
      <c r="E10942" s="53" t="s">
        <v>748</v>
      </c>
      <c r="F10942" s="0" t="s">
        <v>1489</v>
      </c>
      <c r="G10942" s="0" t="str">
        <f aca="false">LEFT(B10942,2)</f>
        <v>14</v>
      </c>
      <c r="H10942" s="0" t="str">
        <f aca="false">I10942&amp;"_"&amp;G10942&amp;"_"&amp;F10942</f>
        <v>Spidssnudetfroe_14_20191106_DL2019007_MiddelfartGym_koersel1</v>
      </c>
      <c r="I10942" s="61" t="str">
        <f aca="false">MID(RIGHT(B10942,LEN(B10942)-3),1,FIND("_",RIGHT(B10942,LEN(B10942)-3))-1)</f>
        <v>Spidssnudetfroe</v>
      </c>
      <c r="J10942" s="61" t="str">
        <f aca="false">TRIM(SUBSTITUTE(RIGHT(B10942,FIND(I10942,B10942)+1),"_",""))</f>
        <v>PosK</v>
      </c>
      <c r="K10942" s="0" t="str">
        <f aca="false">IFERROR(VALUE(SUBSTITUTE(E10942,".",",")),E10942)</f>
        <v>No Ct</v>
      </c>
      <c r="L10942" s="61" t="n">
        <f aca="false">IF(J10942="PosK",SUMIFS(K:K,J:J,"PosK",H:H,H10942),"")</f>
        <v>0</v>
      </c>
      <c r="M10942" s="61" t="n">
        <f aca="false">IF(J10942="PosK",SUMIFS(K:K,J:J,"NegK",H:H,H10942),"")</f>
        <v>0</v>
      </c>
      <c r="N10942" s="61" t="n">
        <f aca="false">IF(J10942="PosK",SUMIFS(K:K,J:J,"eDNA",H:H,H10942),"")</f>
        <v>0</v>
      </c>
      <c r="P10942" s="62" t="n">
        <f aca="false">IF(K10944="No Ct",0,K10944)</f>
        <v>0</v>
      </c>
      <c r="Q10942" s="62" t="n">
        <f aca="false">IF(K10945="No Ct",0,K10945)</f>
        <v>0</v>
      </c>
      <c r="R10942" s="0" t="str">
        <f aca="false">IF(AND(L10942&gt;0,M10942=0),"Valid","Invalid")</f>
        <v>Invalid</v>
      </c>
      <c r="S10942" s="0" t="str">
        <f aca="false">IF(OR(P10942&gt;1,Q10942&gt;1),"Present","Absent")</f>
        <v>Absent</v>
      </c>
      <c r="T10942" s="63" t="str">
        <f aca="false">IF(OR(AND(P10942&gt;1,P10942&lt;41),AND(Q10942&gt;1,Q10942&lt;41)),"Ct&lt;41","Ct&gt;41")</f>
        <v>Ct&gt;41</v>
      </c>
      <c r="U10942" s="0" t="str">
        <f aca="false">I10942</f>
        <v>Spidssnudetfroe</v>
      </c>
      <c r="V10942" s="0" t="str">
        <f aca="false">MID(F10942,10,9)</f>
        <v>DL2019007</v>
      </c>
      <c r="W10942" s="64" t="str">
        <f aca="false">V10942&amp;"_"&amp;U10942&amp;"_"&amp;R10942&amp;"_"&amp;S10942&amp;"_"&amp;T10942</f>
        <v>DL2019007_Spidssnudetfroe_Invalid_Absent_Ct&gt;41</v>
      </c>
    </row>
    <row r="10943" customFormat="false" ht="14.25" hidden="false" customHeight="false" outlineLevel="0" collapsed="false">
      <c r="A10943" s="0" t="s">
        <v>851</v>
      </c>
      <c r="B10943" s="52" t="s">
        <v>988</v>
      </c>
      <c r="C10943" s="52" t="s">
        <v>747</v>
      </c>
      <c r="D10943" s="53" t="n">
        <v>0.1</v>
      </c>
      <c r="E10943" s="53" t="s">
        <v>748</v>
      </c>
      <c r="F10943" s="0" t="s">
        <v>1489</v>
      </c>
      <c r="G10943" s="0" t="str">
        <f aca="false">LEFT(B10943,2)</f>
        <v>14</v>
      </c>
      <c r="H10943" s="0" t="str">
        <f aca="false">I10943&amp;"_"&amp;G10943&amp;"_"&amp;F10943</f>
        <v>Spidssnudetfroe_14_20191106_DL2019007_MiddelfartGym_koersel1</v>
      </c>
      <c r="I10943" s="61" t="str">
        <f aca="false">MID(RIGHT(B10943,LEN(B10943)-3),1,FIND("_",RIGHT(B10943,LEN(B10943)-3))-1)</f>
        <v>Spidssnudetfroe</v>
      </c>
      <c r="J10943" s="61" t="str">
        <f aca="false">TRIM(SUBSTITUTE(RIGHT(B10943,FIND(I10943,B10943)+1),"_",""))</f>
        <v>NegK</v>
      </c>
      <c r="K10943" s="0" t="str">
        <f aca="false">IFERROR(VALUE(SUBSTITUTE(E10943,".",",")),E10943)</f>
        <v>No Ct</v>
      </c>
      <c r="L10943" s="61" t="str">
        <f aca="false">IF(J10943="PosK",SUMIFS(K:K,J:J,"PosK",H:H,H10943),"")</f>
        <v/>
      </c>
      <c r="M10943" s="61" t="str">
        <f aca="false">IF(J10943="PosK",SUMIFS(K:K,J:J,"NegK",H:H,H10943),"")</f>
        <v/>
      </c>
      <c r="N10943" s="61" t="str">
        <f aca="false">IF(J10943="PosK",SUMIFS(K:K,J:J,"eDNA",H:H,H10943),"")</f>
        <v/>
      </c>
    </row>
    <row r="10944" customFormat="false" ht="14.25" hidden="false" customHeight="false" outlineLevel="0" collapsed="false">
      <c r="A10944" s="0" t="s">
        <v>853</v>
      </c>
      <c r="B10944" s="52" t="s">
        <v>989</v>
      </c>
      <c r="C10944" s="52" t="s">
        <v>751</v>
      </c>
      <c r="D10944" s="53" t="n">
        <v>0.1</v>
      </c>
      <c r="E10944" s="53" t="s">
        <v>748</v>
      </c>
      <c r="F10944" s="0" t="s">
        <v>1489</v>
      </c>
      <c r="G10944" s="0" t="str">
        <f aca="false">LEFT(B10944,2)</f>
        <v>14</v>
      </c>
      <c r="H10944" s="0" t="str">
        <f aca="false">I10944&amp;"_"&amp;G10944&amp;"_"&amp;F10944</f>
        <v>Spidssnudetfroe_14_20191106_DL2019007_MiddelfartGym_koersel1</v>
      </c>
      <c r="I10944" s="61" t="str">
        <f aca="false">MID(RIGHT(B10944,LEN(B10944)-3),1,FIND("_",RIGHT(B10944,LEN(B10944)-3))-1)</f>
        <v>Spidssnudetfroe</v>
      </c>
      <c r="J10944" s="61" t="str">
        <f aca="false">TRIM(SUBSTITUTE(RIGHT(B10944,FIND(I10944,B10944)+1),"_",""))</f>
        <v>eDNA</v>
      </c>
      <c r="K10944" s="0" t="str">
        <f aca="false">IFERROR(VALUE(SUBSTITUTE(E10944,".",",")),E10944)</f>
        <v>No Ct</v>
      </c>
      <c r="L10944" s="61" t="str">
        <f aca="false">IF(J10944="PosK",SUMIFS(K:K,J:J,"PosK",H:H,H10944),"")</f>
        <v/>
      </c>
      <c r="M10944" s="61" t="str">
        <f aca="false">IF(J10944="PosK",SUMIFS(K:K,J:J,"NegK",H:H,H10944),"")</f>
        <v/>
      </c>
      <c r="N10944" s="61" t="str">
        <f aca="false">IF(J10944="PosK",SUMIFS(K:K,J:J,"eDNA",H:H,H10944),"")</f>
        <v/>
      </c>
      <c r="Q10944" s="62"/>
    </row>
    <row r="10945" customFormat="false" ht="14.25" hidden="false" customHeight="false" outlineLevel="0" collapsed="false">
      <c r="A10945" s="0" t="s">
        <v>855</v>
      </c>
      <c r="B10945" s="52" t="s">
        <v>989</v>
      </c>
      <c r="C10945" s="52" t="s">
        <v>751</v>
      </c>
      <c r="D10945" s="53" t="n">
        <v>0.1</v>
      </c>
      <c r="E10945" s="53" t="s">
        <v>748</v>
      </c>
      <c r="F10945" s="0" t="s">
        <v>1489</v>
      </c>
      <c r="G10945" s="0" t="str">
        <f aca="false">LEFT(B10945,2)</f>
        <v>14</v>
      </c>
      <c r="H10945" s="0" t="str">
        <f aca="false">I10945&amp;"_"&amp;G10945&amp;"_"&amp;F10945</f>
        <v>Spidssnudetfroe_14_20191106_DL2019007_MiddelfartGym_koersel1</v>
      </c>
      <c r="I10945" s="61" t="str">
        <f aca="false">MID(RIGHT(B10945,LEN(B10945)-3),1,FIND("_",RIGHT(B10945,LEN(B10945)-3))-1)</f>
        <v>Spidssnudetfroe</v>
      </c>
      <c r="J10945" s="61" t="str">
        <f aca="false">TRIM(SUBSTITUTE(RIGHT(B10945,FIND(I10945,B10945)+1),"_",""))</f>
        <v>eDNA</v>
      </c>
      <c r="K10945" s="0" t="str">
        <f aca="false">IFERROR(VALUE(SUBSTITUTE(E10945,".",",")),E10945)</f>
        <v>No Ct</v>
      </c>
      <c r="L10945" s="61" t="str">
        <f aca="false">IF(J10945="PosK",SUMIFS(K:K,J:J,"PosK",H:H,H10945),"")</f>
        <v/>
      </c>
      <c r="M10945" s="61" t="str">
        <f aca="false">IF(J10945="PosK",SUMIFS(K:K,J:J,"NegK",H:H,H10945),"")</f>
        <v/>
      </c>
      <c r="N10945" s="61" t="str">
        <f aca="false">IF(J10945="PosK",SUMIFS(K:K,J:J,"eDNA",H:H,H10945),"")</f>
        <v/>
      </c>
      <c r="P10945" s="62"/>
      <c r="T10945" s="63"/>
      <c r="W10945" s="64"/>
    </row>
    <row r="10946" customFormat="false" ht="14.25" hidden="false" customHeight="false" outlineLevel="0" collapsed="false">
      <c r="A10946" s="0" t="s">
        <v>856</v>
      </c>
      <c r="B10946" s="52" t="s">
        <v>990</v>
      </c>
      <c r="C10946" s="52" t="s">
        <v>743</v>
      </c>
      <c r="D10946" s="53" t="n">
        <v>0.1</v>
      </c>
      <c r="E10946" s="53" t="s">
        <v>748</v>
      </c>
      <c r="F10946" s="0" t="s">
        <v>1489</v>
      </c>
      <c r="G10946" s="0" t="str">
        <f aca="false">LEFT(B10946,2)</f>
        <v>15</v>
      </c>
      <c r="H10946" s="0" t="str">
        <f aca="false">I10946&amp;"_"&amp;G10946&amp;"_"&amp;F10946</f>
        <v>KortbenetGroenFroe_15_20191106_DL2019007_MiddelfartGym_koersel1</v>
      </c>
      <c r="I10946" s="61" t="str">
        <f aca="false">MID(RIGHT(B10946,LEN(B10946)-3),1,FIND("_",RIGHT(B10946,LEN(B10946)-3))-1)</f>
        <v>KortbenetGroenFroe</v>
      </c>
      <c r="J10946" s="61" t="str">
        <f aca="false">TRIM(SUBSTITUTE(RIGHT(B10946,FIND(I10946,B10946)+1),"_",""))</f>
        <v>PosK</v>
      </c>
      <c r="K10946" s="0" t="str">
        <f aca="false">IFERROR(VALUE(SUBSTITUTE(E10946,".",",")),E10946)</f>
        <v>No Ct</v>
      </c>
      <c r="L10946" s="61" t="n">
        <f aca="false">IF(J10946="PosK",SUMIFS(K:K,J:J,"PosK",H:H,H10946),"")</f>
        <v>0</v>
      </c>
      <c r="M10946" s="61" t="n">
        <f aca="false">IF(J10946="PosK",SUMIFS(K:K,J:J,"NegK",H:H,H10946),"")</f>
        <v>0</v>
      </c>
      <c r="N10946" s="61" t="n">
        <f aca="false">IF(J10946="PosK",SUMIFS(K:K,J:J,"eDNA",H:H,H10946),"")</f>
        <v>0</v>
      </c>
      <c r="P10946" s="62" t="n">
        <f aca="false">IF(K10948="No Ct",0,K10948)</f>
        <v>0</v>
      </c>
      <c r="Q10946" s="62" t="n">
        <f aca="false">IF(K10949="No Ct",0,K10949)</f>
        <v>0</v>
      </c>
      <c r="R10946" s="0" t="str">
        <f aca="false">IF(AND(L10946&gt;0,M10946=0),"Valid","Invalid")</f>
        <v>Invalid</v>
      </c>
      <c r="S10946" s="0" t="str">
        <f aca="false">IF(OR(P10946&gt;1,Q10946&gt;1),"Present","Absent")</f>
        <v>Absent</v>
      </c>
      <c r="T10946" s="63" t="str">
        <f aca="false">IF(OR(AND(P10946&gt;1,P10946&lt;41),AND(Q10946&gt;1,Q10946&lt;41)),"Ct&lt;41","Ct&gt;41")</f>
        <v>Ct&gt;41</v>
      </c>
      <c r="U10946" s="0" t="str">
        <f aca="false">I10946</f>
        <v>KortbenetGroenFroe</v>
      </c>
      <c r="V10946" s="0" t="str">
        <f aca="false">MID(F10946,10,9)</f>
        <v>DL2019007</v>
      </c>
      <c r="W10946" s="64" t="str">
        <f aca="false">V10946&amp;"_"&amp;U10946&amp;"_"&amp;R10946&amp;"_"&amp;S10946&amp;"_"&amp;T10946</f>
        <v>DL2019007_KortbenetGroenFroe_Invalid_Absent_Ct&gt;41</v>
      </c>
    </row>
    <row r="10947" customFormat="false" ht="14.25" hidden="false" customHeight="false" outlineLevel="0" collapsed="false">
      <c r="A10947" s="0" t="s">
        <v>858</v>
      </c>
      <c r="B10947" s="52" t="s">
        <v>991</v>
      </c>
      <c r="C10947" s="52" t="s">
        <v>747</v>
      </c>
      <c r="D10947" s="53" t="n">
        <v>0.1</v>
      </c>
      <c r="E10947" s="53" t="s">
        <v>748</v>
      </c>
      <c r="F10947" s="0" t="s">
        <v>1489</v>
      </c>
      <c r="G10947" s="0" t="str">
        <f aca="false">LEFT(B10947,2)</f>
        <v>15</v>
      </c>
      <c r="H10947" s="0" t="str">
        <f aca="false">I10947&amp;"_"&amp;G10947&amp;"_"&amp;F10947</f>
        <v>KortbenetGroenFroe_15_20191106_DL2019007_MiddelfartGym_koersel1</v>
      </c>
      <c r="I10947" s="61" t="str">
        <f aca="false">MID(RIGHT(B10947,LEN(B10947)-3),1,FIND("_",RIGHT(B10947,LEN(B10947)-3))-1)</f>
        <v>KortbenetGroenFroe</v>
      </c>
      <c r="J10947" s="61" t="str">
        <f aca="false">TRIM(SUBSTITUTE(RIGHT(B10947,FIND(I10947,B10947)+1),"_",""))</f>
        <v>NegK</v>
      </c>
      <c r="K10947" s="0" t="str">
        <f aca="false">IFERROR(VALUE(SUBSTITUTE(E10947,".",",")),E10947)</f>
        <v>No Ct</v>
      </c>
      <c r="L10947" s="61" t="str">
        <f aca="false">IF(J10947="PosK",SUMIFS(K:K,J:J,"PosK",H:H,H10947),"")</f>
        <v/>
      </c>
      <c r="M10947" s="61" t="str">
        <f aca="false">IF(J10947="PosK",SUMIFS(K:K,J:J,"NegK",H:H,H10947),"")</f>
        <v/>
      </c>
      <c r="N10947" s="61" t="str">
        <f aca="false">IF(J10947="PosK",SUMIFS(K:K,J:J,"eDNA",H:H,H10947),"")</f>
        <v/>
      </c>
    </row>
    <row r="10948" customFormat="false" ht="14.25" hidden="false" customHeight="false" outlineLevel="0" collapsed="false">
      <c r="A10948" s="0" t="s">
        <v>860</v>
      </c>
      <c r="B10948" s="52" t="s">
        <v>992</v>
      </c>
      <c r="C10948" s="52" t="s">
        <v>751</v>
      </c>
      <c r="D10948" s="53" t="n">
        <v>0.1</v>
      </c>
      <c r="E10948" s="53" t="s">
        <v>748</v>
      </c>
      <c r="F10948" s="0" t="s">
        <v>1489</v>
      </c>
      <c r="G10948" s="0" t="str">
        <f aca="false">LEFT(B10948,2)</f>
        <v>15</v>
      </c>
      <c r="H10948" s="0" t="str">
        <f aca="false">I10948&amp;"_"&amp;G10948&amp;"_"&amp;F10948</f>
        <v>KortbenetGroenFroe_15_20191106_DL2019007_MiddelfartGym_koersel1</v>
      </c>
      <c r="I10948" s="61" t="str">
        <f aca="false">MID(RIGHT(B10948,LEN(B10948)-3),1,FIND("_",RIGHT(B10948,LEN(B10948)-3))-1)</f>
        <v>KortbenetGroenFroe</v>
      </c>
      <c r="J10948" s="61" t="str">
        <f aca="false">TRIM(SUBSTITUTE(RIGHT(B10948,FIND(I10948,B10948)+1),"_",""))</f>
        <v>eDNA</v>
      </c>
      <c r="K10948" s="0" t="str">
        <f aca="false">IFERROR(VALUE(SUBSTITUTE(E10948,".",",")),E10948)</f>
        <v>No Ct</v>
      </c>
      <c r="L10948" s="61" t="str">
        <f aca="false">IF(J10948="PosK",SUMIFS(K:K,J:J,"PosK",H:H,H10948),"")</f>
        <v/>
      </c>
      <c r="M10948" s="61" t="str">
        <f aca="false">IF(J10948="PosK",SUMIFS(K:K,J:J,"NegK",H:H,H10948),"")</f>
        <v/>
      </c>
      <c r="N10948" s="61" t="str">
        <f aca="false">IF(J10948="PosK",SUMIFS(K:K,J:J,"eDNA",H:H,H10948),"")</f>
        <v/>
      </c>
      <c r="Q10948" s="62"/>
    </row>
    <row r="10949" customFormat="false" ht="14.25" hidden="false" customHeight="false" outlineLevel="0" collapsed="false">
      <c r="A10949" s="0" t="s">
        <v>862</v>
      </c>
      <c r="B10949" s="52" t="s">
        <v>992</v>
      </c>
      <c r="C10949" s="52" t="s">
        <v>751</v>
      </c>
      <c r="D10949" s="53" t="n">
        <v>0.1</v>
      </c>
      <c r="E10949" s="53" t="s">
        <v>748</v>
      </c>
      <c r="F10949" s="0" t="s">
        <v>1489</v>
      </c>
      <c r="G10949" s="0" t="str">
        <f aca="false">LEFT(B10949,2)</f>
        <v>15</v>
      </c>
      <c r="H10949" s="0" t="str">
        <f aca="false">I10949&amp;"_"&amp;G10949&amp;"_"&amp;F10949</f>
        <v>KortbenetGroenFroe_15_20191106_DL2019007_MiddelfartGym_koersel1</v>
      </c>
      <c r="I10949" s="61" t="str">
        <f aca="false">MID(RIGHT(B10949,LEN(B10949)-3),1,FIND("_",RIGHT(B10949,LEN(B10949)-3))-1)</f>
        <v>KortbenetGroenFroe</v>
      </c>
      <c r="J10949" s="61" t="str">
        <f aca="false">TRIM(SUBSTITUTE(RIGHT(B10949,FIND(I10949,B10949)+1),"_",""))</f>
        <v>eDNA</v>
      </c>
      <c r="K10949" s="0" t="str">
        <f aca="false">IFERROR(VALUE(SUBSTITUTE(E10949,".",",")),E10949)</f>
        <v>No Ct</v>
      </c>
      <c r="L10949" s="61" t="str">
        <f aca="false">IF(J10949="PosK",SUMIFS(K:K,J:J,"PosK",H:H,H10949),"")</f>
        <v/>
      </c>
      <c r="M10949" s="61" t="str">
        <f aca="false">IF(J10949="PosK",SUMIFS(K:K,J:J,"NegK",H:H,H10949),"")</f>
        <v/>
      </c>
      <c r="N10949" s="61" t="str">
        <f aca="false">IF(J10949="PosK",SUMIFS(K:K,J:J,"eDNA",H:H,H10949),"")</f>
        <v/>
      </c>
      <c r="P10949" s="62"/>
      <c r="T10949" s="63"/>
      <c r="W10949" s="64"/>
    </row>
    <row r="10950" customFormat="false" ht="14.25" hidden="false" customHeight="false" outlineLevel="0" collapsed="false">
      <c r="A10950" s="0" t="s">
        <v>863</v>
      </c>
      <c r="B10950" s="52" t="s">
        <v>1212</v>
      </c>
      <c r="C10950" s="52" t="s">
        <v>743</v>
      </c>
      <c r="D10950" s="53" t="n">
        <v>0.1</v>
      </c>
      <c r="E10950" s="53" t="n">
        <v>45.11</v>
      </c>
      <c r="F10950" s="0" t="s">
        <v>1489</v>
      </c>
      <c r="G10950" s="0" t="str">
        <f aca="false">LEFT(B10950,2)</f>
        <v>16</v>
      </c>
      <c r="H10950" s="0" t="str">
        <f aca="false">I10950&amp;"_"&amp;G10950&amp;"_"&amp;F10950</f>
        <v>ButsnudetFroe_16_20191106_DL2019007_MiddelfartGym_koersel1</v>
      </c>
      <c r="I10950" s="61" t="str">
        <f aca="false">MID(RIGHT(B10950,LEN(B10950)-3),1,FIND("_",RIGHT(B10950,LEN(B10950)-3))-1)</f>
        <v>ButsnudetFroe</v>
      </c>
      <c r="J10950" s="61" t="str">
        <f aca="false">TRIM(SUBSTITUTE(RIGHT(B10950,FIND(I10950,B10950)+1),"_",""))</f>
        <v>PosK</v>
      </c>
      <c r="K10950" s="0" t="n">
        <f aca="false">IFERROR(VALUE(SUBSTITUTE(E10950,".",",")),E10950)</f>
        <v>45.11</v>
      </c>
      <c r="L10950" s="61" t="n">
        <f aca="false">IF(J10950="PosK",SUMIFS(K:K,J:J,"PosK",H:H,H10950),"")</f>
        <v>45.11</v>
      </c>
      <c r="M10950" s="61" t="n">
        <f aca="false">IF(J10950="PosK",SUMIFS(K:K,J:J,"NegK",H:H,H10950),"")</f>
        <v>0</v>
      </c>
      <c r="N10950" s="61" t="n">
        <f aca="false">IF(J10950="PosK",SUMIFS(K:K,J:J,"eDNA",H:H,H10950),"")</f>
        <v>88.97</v>
      </c>
      <c r="P10950" s="62" t="n">
        <f aca="false">IF(K10952="No Ct",0,K10952)</f>
        <v>43.78</v>
      </c>
      <c r="Q10950" s="62" t="n">
        <f aca="false">IF(K10953="No Ct",0,K10953)</f>
        <v>45.19</v>
      </c>
      <c r="R10950" s="0" t="str">
        <f aca="false">IF(AND(L10950&gt;0,M10950=0),"Valid","Invalid")</f>
        <v>Valid</v>
      </c>
      <c r="S10950" s="0" t="str">
        <f aca="false">IF(OR(P10950&gt;1,Q10950&gt;1),"Present","Absent")</f>
        <v>Present</v>
      </c>
      <c r="T10950" s="63" t="str">
        <f aca="false">IF(OR(AND(P10950&gt;1,P10950&lt;41),AND(Q10950&gt;1,Q10950&lt;41)),"Ct&lt;41","Ct&gt;41")</f>
        <v>Ct&gt;41</v>
      </c>
      <c r="U10950" s="0" t="str">
        <f aca="false">I10950</f>
        <v>ButsnudetFroe</v>
      </c>
      <c r="V10950" s="0" t="str">
        <f aca="false">MID(F10950,10,9)</f>
        <v>DL2019007</v>
      </c>
      <c r="W10950" s="64" t="str">
        <f aca="false">V10950&amp;"_"&amp;U10950&amp;"_"&amp;R10950&amp;"_"&amp;S10950&amp;"_"&amp;T10950</f>
        <v>DL2019007_ButsnudetFroe_Valid_Present_Ct&gt;41</v>
      </c>
    </row>
    <row r="10951" customFormat="false" ht="14.25" hidden="false" customHeight="false" outlineLevel="0" collapsed="false">
      <c r="A10951" s="0" t="s">
        <v>865</v>
      </c>
      <c r="B10951" s="52" t="s">
        <v>1213</v>
      </c>
      <c r="C10951" s="52" t="s">
        <v>747</v>
      </c>
      <c r="D10951" s="53" t="n">
        <v>0.1</v>
      </c>
      <c r="E10951" s="53" t="s">
        <v>748</v>
      </c>
      <c r="F10951" s="0" t="s">
        <v>1489</v>
      </c>
      <c r="G10951" s="0" t="str">
        <f aca="false">LEFT(B10951,2)</f>
        <v>16</v>
      </c>
      <c r="H10951" s="0" t="str">
        <f aca="false">I10951&amp;"_"&amp;G10951&amp;"_"&amp;F10951</f>
        <v>ButsnudetFroe_16_20191106_DL2019007_MiddelfartGym_koersel1</v>
      </c>
      <c r="I10951" s="61" t="str">
        <f aca="false">MID(RIGHT(B10951,LEN(B10951)-3),1,FIND("_",RIGHT(B10951,LEN(B10951)-3))-1)</f>
        <v>ButsnudetFroe</v>
      </c>
      <c r="J10951" s="61" t="str">
        <f aca="false">TRIM(SUBSTITUTE(RIGHT(B10951,FIND(I10951,B10951)+1),"_",""))</f>
        <v>NegK</v>
      </c>
      <c r="K10951" s="0" t="str">
        <f aca="false">IFERROR(VALUE(SUBSTITUTE(E10951,".",",")),E10951)</f>
        <v>No Ct</v>
      </c>
      <c r="L10951" s="61" t="str">
        <f aca="false">IF(J10951="PosK",SUMIFS(K:K,J:J,"PosK",H:H,H10951),"")</f>
        <v/>
      </c>
      <c r="M10951" s="61" t="str">
        <f aca="false">IF(J10951="PosK",SUMIFS(K:K,J:J,"NegK",H:H,H10951),"")</f>
        <v/>
      </c>
      <c r="N10951" s="61" t="str">
        <f aca="false">IF(J10951="PosK",SUMIFS(K:K,J:J,"eDNA",H:H,H10951),"")</f>
        <v/>
      </c>
    </row>
    <row r="10952" customFormat="false" ht="14.25" hidden="false" customHeight="false" outlineLevel="0" collapsed="false">
      <c r="A10952" s="0" t="s">
        <v>867</v>
      </c>
      <c r="B10952" s="52" t="s">
        <v>1214</v>
      </c>
      <c r="C10952" s="52" t="s">
        <v>751</v>
      </c>
      <c r="D10952" s="53" t="n">
        <v>0.1</v>
      </c>
      <c r="E10952" s="53" t="n">
        <v>43.78</v>
      </c>
      <c r="F10952" s="0" t="s">
        <v>1489</v>
      </c>
      <c r="G10952" s="0" t="str">
        <f aca="false">LEFT(B10952,2)</f>
        <v>16</v>
      </c>
      <c r="H10952" s="0" t="str">
        <f aca="false">I10952&amp;"_"&amp;G10952&amp;"_"&amp;F10952</f>
        <v>ButsnudetFroe_16_20191106_DL2019007_MiddelfartGym_koersel1</v>
      </c>
      <c r="I10952" s="61" t="str">
        <f aca="false">MID(RIGHT(B10952,LEN(B10952)-3),1,FIND("_",RIGHT(B10952,LEN(B10952)-3))-1)</f>
        <v>ButsnudetFroe</v>
      </c>
      <c r="J10952" s="61" t="str">
        <f aca="false">TRIM(SUBSTITUTE(RIGHT(B10952,FIND(I10952,B10952)+1),"_",""))</f>
        <v>eDNA</v>
      </c>
      <c r="K10952" s="0" t="n">
        <f aca="false">IFERROR(VALUE(SUBSTITUTE(E10952,".",",")),E10952)</f>
        <v>43.78</v>
      </c>
      <c r="L10952" s="61" t="str">
        <f aca="false">IF(J10952="PosK",SUMIFS(K:K,J:J,"PosK",H:H,H10952),"")</f>
        <v/>
      </c>
      <c r="M10952" s="61" t="str">
        <f aca="false">IF(J10952="PosK",SUMIFS(K:K,J:J,"NegK",H:H,H10952),"")</f>
        <v/>
      </c>
      <c r="N10952" s="61" t="str">
        <f aca="false">IF(J10952="PosK",SUMIFS(K:K,J:J,"eDNA",H:H,H10952),"")</f>
        <v/>
      </c>
      <c r="Q10952" s="62"/>
    </row>
    <row r="10953" customFormat="false" ht="14.25" hidden="false" customHeight="false" outlineLevel="0" collapsed="false">
      <c r="A10953" s="0" t="s">
        <v>869</v>
      </c>
      <c r="B10953" s="52" t="s">
        <v>1214</v>
      </c>
      <c r="C10953" s="52" t="s">
        <v>751</v>
      </c>
      <c r="D10953" s="53" t="n">
        <v>0.1</v>
      </c>
      <c r="E10953" s="53" t="n">
        <v>45.19</v>
      </c>
      <c r="F10953" s="0" t="s">
        <v>1489</v>
      </c>
      <c r="G10953" s="0" t="str">
        <f aca="false">LEFT(B10953,2)</f>
        <v>16</v>
      </c>
      <c r="H10953" s="0" t="str">
        <f aca="false">I10953&amp;"_"&amp;G10953&amp;"_"&amp;F10953</f>
        <v>ButsnudetFroe_16_20191106_DL2019007_MiddelfartGym_koersel1</v>
      </c>
      <c r="I10953" s="61" t="str">
        <f aca="false">MID(RIGHT(B10953,LEN(B10953)-3),1,FIND("_",RIGHT(B10953,LEN(B10953)-3))-1)</f>
        <v>ButsnudetFroe</v>
      </c>
      <c r="J10953" s="61" t="str">
        <f aca="false">TRIM(SUBSTITUTE(RIGHT(B10953,FIND(I10953,B10953)+1),"_",""))</f>
        <v>eDNA</v>
      </c>
      <c r="K10953" s="0" t="n">
        <f aca="false">IFERROR(VALUE(SUBSTITUTE(E10953,".",",")),E10953)</f>
        <v>45.19</v>
      </c>
      <c r="L10953" s="61" t="str">
        <f aca="false">IF(J10953="PosK",SUMIFS(K:K,J:J,"PosK",H:H,H10953),"")</f>
        <v/>
      </c>
      <c r="M10953" s="61" t="str">
        <f aca="false">IF(J10953="PosK",SUMIFS(K:K,J:J,"NegK",H:H,H10953),"")</f>
        <v/>
      </c>
      <c r="N10953" s="61" t="str">
        <f aca="false">IF(J10953="PosK",SUMIFS(K:K,J:J,"eDNA",H:H,H10953),"")</f>
        <v/>
      </c>
      <c r="P10953" s="62"/>
      <c r="T10953" s="63"/>
      <c r="W10953" s="64"/>
    </row>
    <row r="10954" customFormat="false" ht="14.25" hidden="false" customHeight="false" outlineLevel="0" collapsed="false">
      <c r="A10954" s="0" t="s">
        <v>874</v>
      </c>
      <c r="B10954" s="52" t="s">
        <v>996</v>
      </c>
      <c r="C10954" s="52" t="s">
        <v>743</v>
      </c>
      <c r="D10954" s="53" t="n">
        <v>0.1</v>
      </c>
      <c r="E10954" s="53" t="n">
        <v>39.85</v>
      </c>
      <c r="F10954" s="0" t="s">
        <v>1489</v>
      </c>
      <c r="G10954" s="0" t="str">
        <f aca="false">LEFT(B10954,2)</f>
        <v>17</v>
      </c>
      <c r="H10954" s="0" t="str">
        <f aca="false">I10954&amp;"_"&amp;G10954&amp;"_"&amp;F10954</f>
        <v>ButsnudetFroe_17_20191106_DL2019007_MiddelfartGym_koersel1</v>
      </c>
      <c r="I10954" s="61" t="str">
        <f aca="false">MID(RIGHT(B10954,LEN(B10954)-3),1,FIND("_",RIGHT(B10954,LEN(B10954)-3))-1)</f>
        <v>ButsnudetFroe</v>
      </c>
      <c r="J10954" s="61" t="str">
        <f aca="false">TRIM(SUBSTITUTE(RIGHT(B10954,FIND(I10954,B10954)+1),"_",""))</f>
        <v>PosK</v>
      </c>
      <c r="K10954" s="0" t="n">
        <f aca="false">IFERROR(VALUE(SUBSTITUTE(E10954,".",",")),E10954)</f>
        <v>39.85</v>
      </c>
      <c r="L10954" s="61" t="n">
        <f aca="false">IF(J10954="PosK",SUMIFS(K:K,J:J,"PosK",H:H,H10954),"")</f>
        <v>39.85</v>
      </c>
      <c r="M10954" s="61" t="n">
        <f aca="false">IF(J10954="PosK",SUMIFS(K:K,J:J,"NegK",H:H,H10954),"")</f>
        <v>38.78</v>
      </c>
      <c r="N10954" s="61" t="n">
        <f aca="false">IF(J10954="PosK",SUMIFS(K:K,J:J,"eDNA",H:H,H10954),"")</f>
        <v>34.68</v>
      </c>
      <c r="P10954" s="62" t="n">
        <f aca="false">IF(K10956="No Ct",0,K10956)</f>
        <v>0</v>
      </c>
      <c r="Q10954" s="62" t="n">
        <f aca="false">IF(K10957="No Ct",0,K10957)</f>
        <v>34.68</v>
      </c>
      <c r="R10954" s="0" t="str">
        <f aca="false">IF(AND(L10954&gt;0,M10954=0),"Valid","Invalid")</f>
        <v>Invalid</v>
      </c>
      <c r="S10954" s="0" t="str">
        <f aca="false">IF(OR(P10954&gt;1,Q10954&gt;1),"Present","Absent")</f>
        <v>Present</v>
      </c>
      <c r="T10954" s="63" t="str">
        <f aca="false">IF(OR(AND(P10954&gt;1,P10954&lt;41),AND(Q10954&gt;1,Q10954&lt;41)),"Ct&lt;41","Ct&gt;41")</f>
        <v>Ct&lt;41</v>
      </c>
      <c r="U10954" s="0" t="str">
        <f aca="false">I10954</f>
        <v>ButsnudetFroe</v>
      </c>
      <c r="V10954" s="0" t="str">
        <f aca="false">MID(F10954,10,9)</f>
        <v>DL2019007</v>
      </c>
      <c r="W10954" s="64" t="str">
        <f aca="false">V10954&amp;"_"&amp;U10954&amp;"_"&amp;R10954&amp;"_"&amp;S10954&amp;"_"&amp;T10954</f>
        <v>DL2019007_ButsnudetFroe_Invalid_Present_Ct&lt;41</v>
      </c>
    </row>
    <row r="10955" customFormat="false" ht="14.25" hidden="false" customHeight="false" outlineLevel="0" collapsed="false">
      <c r="A10955" s="0" t="s">
        <v>876</v>
      </c>
      <c r="B10955" s="52" t="s">
        <v>997</v>
      </c>
      <c r="C10955" s="52" t="s">
        <v>747</v>
      </c>
      <c r="D10955" s="53" t="n">
        <v>0.1</v>
      </c>
      <c r="E10955" s="53" t="n">
        <v>38.78</v>
      </c>
      <c r="F10955" s="0" t="s">
        <v>1489</v>
      </c>
      <c r="G10955" s="0" t="str">
        <f aca="false">LEFT(B10955,2)</f>
        <v>17</v>
      </c>
      <c r="H10955" s="0" t="str">
        <f aca="false">I10955&amp;"_"&amp;G10955&amp;"_"&amp;F10955</f>
        <v>ButsnudetFroe_17_20191106_DL2019007_MiddelfartGym_koersel1</v>
      </c>
      <c r="I10955" s="61" t="str">
        <f aca="false">MID(RIGHT(B10955,LEN(B10955)-3),1,FIND("_",RIGHT(B10955,LEN(B10955)-3))-1)</f>
        <v>ButsnudetFroe</v>
      </c>
      <c r="J10955" s="61" t="str">
        <f aca="false">TRIM(SUBSTITUTE(RIGHT(B10955,FIND(I10955,B10955)+1),"_",""))</f>
        <v>NegK</v>
      </c>
      <c r="K10955" s="0" t="n">
        <f aca="false">IFERROR(VALUE(SUBSTITUTE(E10955,".",",")),E10955)</f>
        <v>38.78</v>
      </c>
      <c r="L10955" s="61" t="str">
        <f aca="false">IF(J10955="PosK",SUMIFS(K:K,J:J,"PosK",H:H,H10955),"")</f>
        <v/>
      </c>
      <c r="M10955" s="61" t="str">
        <f aca="false">IF(J10955="PosK",SUMIFS(K:K,J:J,"NegK",H:H,H10955),"")</f>
        <v/>
      </c>
      <c r="N10955" s="61" t="str">
        <f aca="false">IF(J10955="PosK",SUMIFS(K:K,J:J,"eDNA",H:H,H10955),"")</f>
        <v/>
      </c>
    </row>
    <row r="10956" customFormat="false" ht="14.25" hidden="false" customHeight="false" outlineLevel="0" collapsed="false">
      <c r="A10956" s="0" t="s">
        <v>872</v>
      </c>
      <c r="B10956" s="52" t="s">
        <v>998</v>
      </c>
      <c r="C10956" s="52" t="s">
        <v>751</v>
      </c>
      <c r="D10956" s="53" t="n">
        <v>0.1</v>
      </c>
      <c r="E10956" s="53" t="s">
        <v>748</v>
      </c>
      <c r="F10956" s="0" t="s">
        <v>1489</v>
      </c>
      <c r="G10956" s="0" t="str">
        <f aca="false">LEFT(B10956,2)</f>
        <v>17</v>
      </c>
      <c r="H10956" s="0" t="str">
        <f aca="false">I10956&amp;"_"&amp;G10956&amp;"_"&amp;F10956</f>
        <v>ButsnudetFroe_17_20191106_DL2019007_MiddelfartGym_koersel1</v>
      </c>
      <c r="I10956" s="61" t="str">
        <f aca="false">MID(RIGHT(B10956,LEN(B10956)-3),1,FIND("_",RIGHT(B10956,LEN(B10956)-3))-1)</f>
        <v>ButsnudetFroe</v>
      </c>
      <c r="J10956" s="61" t="str">
        <f aca="false">TRIM(SUBSTITUTE(RIGHT(B10956,FIND(I10956,B10956)+1),"_",""))</f>
        <v>eDNA</v>
      </c>
      <c r="K10956" s="0" t="str">
        <f aca="false">IFERROR(VALUE(SUBSTITUTE(E10956,".",",")),E10956)</f>
        <v>No Ct</v>
      </c>
      <c r="L10956" s="61" t="str">
        <f aca="false">IF(J10956="PosK",SUMIFS(K:K,J:J,"PosK",H:H,H10956),"")</f>
        <v/>
      </c>
      <c r="M10956" s="61" t="str">
        <f aca="false">IF(J10956="PosK",SUMIFS(K:K,J:J,"NegK",H:H,H10956),"")</f>
        <v/>
      </c>
      <c r="N10956" s="61" t="str">
        <f aca="false">IF(J10956="PosK",SUMIFS(K:K,J:J,"eDNA",H:H,H10956),"")</f>
        <v/>
      </c>
      <c r="Q10956" s="62"/>
    </row>
    <row r="10957" customFormat="false" ht="14.25" hidden="false" customHeight="false" outlineLevel="0" collapsed="false">
      <c r="A10957" s="0" t="s">
        <v>870</v>
      </c>
      <c r="B10957" s="52" t="s">
        <v>998</v>
      </c>
      <c r="C10957" s="52" t="s">
        <v>751</v>
      </c>
      <c r="D10957" s="53" t="n">
        <v>0.1</v>
      </c>
      <c r="E10957" s="53" t="n">
        <v>34.68</v>
      </c>
      <c r="F10957" s="0" t="s">
        <v>1489</v>
      </c>
      <c r="G10957" s="0" t="str">
        <f aca="false">LEFT(B10957,2)</f>
        <v>17</v>
      </c>
      <c r="H10957" s="0" t="str">
        <f aca="false">I10957&amp;"_"&amp;G10957&amp;"_"&amp;F10957</f>
        <v>ButsnudetFroe_17_20191106_DL2019007_MiddelfartGym_koersel1</v>
      </c>
      <c r="I10957" s="61" t="str">
        <f aca="false">MID(RIGHT(B10957,LEN(B10957)-3),1,FIND("_",RIGHT(B10957,LEN(B10957)-3))-1)</f>
        <v>ButsnudetFroe</v>
      </c>
      <c r="J10957" s="61" t="str">
        <f aca="false">TRIM(SUBSTITUTE(RIGHT(B10957,FIND(I10957,B10957)+1),"_",""))</f>
        <v>eDNA</v>
      </c>
      <c r="K10957" s="0" t="n">
        <f aca="false">IFERROR(VALUE(SUBSTITUTE(E10957,".",",")),E10957)</f>
        <v>34.68</v>
      </c>
      <c r="L10957" s="61" t="str">
        <f aca="false">IF(J10957="PosK",SUMIFS(K:K,J:J,"PosK",H:H,H10957),"")</f>
        <v/>
      </c>
      <c r="M10957" s="61" t="str">
        <f aca="false">IF(J10957="PosK",SUMIFS(K:K,J:J,"NegK",H:H,H10957),"")</f>
        <v/>
      </c>
      <c r="N10957" s="61" t="str">
        <f aca="false">IF(J10957="PosK",SUMIFS(K:K,J:J,"eDNA",H:H,H10957),"")</f>
        <v/>
      </c>
      <c r="P10957" s="62"/>
      <c r="T10957" s="63"/>
      <c r="W10957" s="64"/>
    </row>
    <row r="10958" customFormat="false" ht="14.25" hidden="false" customHeight="false" outlineLevel="0" collapsed="false">
      <c r="A10958" s="0" t="s">
        <v>877</v>
      </c>
      <c r="B10958" s="52" t="s">
        <v>1215</v>
      </c>
      <c r="C10958" s="52" t="s">
        <v>743</v>
      </c>
      <c r="D10958" s="53" t="n">
        <v>0.1</v>
      </c>
      <c r="E10958" s="53" t="s">
        <v>748</v>
      </c>
      <c r="F10958" s="0" t="s">
        <v>1489</v>
      </c>
      <c r="G10958" s="0" t="str">
        <f aca="false">LEFT(B10958,2)</f>
        <v>18</v>
      </c>
      <c r="H10958" s="0" t="str">
        <f aca="false">I10958&amp;"_"&amp;G10958&amp;"_"&amp;F10958</f>
        <v>LilleVandsalamander_18_20191106_DL2019007_MiddelfartGym_koersel1</v>
      </c>
      <c r="I10958" s="61" t="str">
        <f aca="false">MID(RIGHT(B10958,LEN(B10958)-3),1,FIND("_",RIGHT(B10958,LEN(B10958)-3))-1)</f>
        <v>LilleVandsalamander</v>
      </c>
      <c r="J10958" s="61" t="str">
        <f aca="false">TRIM(SUBSTITUTE(RIGHT(B10958,FIND(I10958,B10958)+1),"_",""))</f>
        <v>PosK</v>
      </c>
      <c r="K10958" s="0" t="str">
        <f aca="false">IFERROR(VALUE(SUBSTITUTE(E10958,".",",")),E10958)</f>
        <v>No Ct</v>
      </c>
      <c r="L10958" s="61" t="n">
        <f aca="false">IF(J10958="PosK",SUMIFS(K:K,J:J,"PosK",H:H,H10958),"")</f>
        <v>0</v>
      </c>
      <c r="M10958" s="61" t="n">
        <f aca="false">IF(J10958="PosK",SUMIFS(K:K,J:J,"NegK",H:H,H10958),"")</f>
        <v>0</v>
      </c>
      <c r="N10958" s="61" t="n">
        <f aca="false">IF(J10958="PosK",SUMIFS(K:K,J:J,"eDNA",H:H,H10958),"")</f>
        <v>0</v>
      </c>
      <c r="P10958" s="62" t="n">
        <f aca="false">IF(K10960="No Ct",0,K10960)</f>
        <v>0</v>
      </c>
      <c r="Q10958" s="62" t="n">
        <f aca="false">IF(K10961="No Ct",0,K10961)</f>
        <v>0</v>
      </c>
      <c r="R10958" s="0" t="str">
        <f aca="false">IF(AND(L10958&gt;0,M10958=0),"Valid","Invalid")</f>
        <v>Invalid</v>
      </c>
      <c r="S10958" s="0" t="str">
        <f aca="false">IF(OR(P10958&gt;1,Q10958&gt;1),"Present","Absent")</f>
        <v>Absent</v>
      </c>
      <c r="T10958" s="63" t="str">
        <f aca="false">IF(OR(AND(P10958&gt;1,P10958&lt;41),AND(Q10958&gt;1,Q10958&lt;41)),"Ct&lt;41","Ct&gt;41")</f>
        <v>Ct&gt;41</v>
      </c>
      <c r="U10958" s="0" t="str">
        <f aca="false">I10958</f>
        <v>LilleVandsalamander</v>
      </c>
      <c r="V10958" s="0" t="str">
        <f aca="false">MID(F10958,10,9)</f>
        <v>DL2019007</v>
      </c>
      <c r="W10958" s="64" t="str">
        <f aca="false">V10958&amp;"_"&amp;U10958&amp;"_"&amp;R10958&amp;"_"&amp;S10958&amp;"_"&amp;T10958</f>
        <v>DL2019007_LilleVandsalamander_Invalid_Absent_Ct&gt;41</v>
      </c>
    </row>
    <row r="10959" customFormat="false" ht="14.25" hidden="false" customHeight="false" outlineLevel="0" collapsed="false">
      <c r="A10959" s="0" t="s">
        <v>879</v>
      </c>
      <c r="B10959" s="52" t="s">
        <v>1216</v>
      </c>
      <c r="C10959" s="52" t="s">
        <v>747</v>
      </c>
      <c r="D10959" s="53" t="n">
        <v>0.1</v>
      </c>
      <c r="E10959" s="53" t="s">
        <v>748</v>
      </c>
      <c r="F10959" s="0" t="s">
        <v>1489</v>
      </c>
      <c r="G10959" s="0" t="str">
        <f aca="false">LEFT(B10959,2)</f>
        <v>18</v>
      </c>
      <c r="H10959" s="0" t="str">
        <f aca="false">I10959&amp;"_"&amp;G10959&amp;"_"&amp;F10959</f>
        <v>LilleVandsalamander_18_20191106_DL2019007_MiddelfartGym_koersel1</v>
      </c>
      <c r="I10959" s="61" t="str">
        <f aca="false">MID(RIGHT(B10959,LEN(B10959)-3),1,FIND("_",RIGHT(B10959,LEN(B10959)-3))-1)</f>
        <v>LilleVandsalamander</v>
      </c>
      <c r="J10959" s="61" t="str">
        <f aca="false">TRIM(SUBSTITUTE(RIGHT(B10959,FIND(I10959,B10959)+1),"_",""))</f>
        <v>NegK</v>
      </c>
      <c r="K10959" s="0" t="str">
        <f aca="false">IFERROR(VALUE(SUBSTITUTE(E10959,".",",")),E10959)</f>
        <v>No Ct</v>
      </c>
      <c r="L10959" s="61" t="str">
        <f aca="false">IF(J10959="PosK",SUMIFS(K:K,J:J,"PosK",H:H,H10959),"")</f>
        <v/>
      </c>
      <c r="M10959" s="61" t="str">
        <f aca="false">IF(J10959="PosK",SUMIFS(K:K,J:J,"NegK",H:H,H10959),"")</f>
        <v/>
      </c>
      <c r="N10959" s="61" t="str">
        <f aca="false">IF(J10959="PosK",SUMIFS(K:K,J:J,"eDNA",H:H,H10959),"")</f>
        <v/>
      </c>
    </row>
    <row r="10960" customFormat="false" ht="14.25" hidden="false" customHeight="false" outlineLevel="0" collapsed="false">
      <c r="A10960" s="0" t="s">
        <v>881</v>
      </c>
      <c r="B10960" s="52" t="s">
        <v>1217</v>
      </c>
      <c r="C10960" s="52" t="s">
        <v>751</v>
      </c>
      <c r="D10960" s="53" t="n">
        <v>0.1</v>
      </c>
      <c r="E10960" s="53" t="s">
        <v>748</v>
      </c>
      <c r="F10960" s="0" t="s">
        <v>1489</v>
      </c>
      <c r="G10960" s="0" t="str">
        <f aca="false">LEFT(B10960,2)</f>
        <v>18</v>
      </c>
      <c r="H10960" s="0" t="str">
        <f aca="false">I10960&amp;"_"&amp;G10960&amp;"_"&amp;F10960</f>
        <v>LilleVandsalamander_18_20191106_DL2019007_MiddelfartGym_koersel1</v>
      </c>
      <c r="I10960" s="61" t="str">
        <f aca="false">MID(RIGHT(B10960,LEN(B10960)-3),1,FIND("_",RIGHT(B10960,LEN(B10960)-3))-1)</f>
        <v>LilleVandsalamander</v>
      </c>
      <c r="J10960" s="61" t="str">
        <f aca="false">TRIM(SUBSTITUTE(RIGHT(B10960,FIND(I10960,B10960)+1),"_",""))</f>
        <v>eDNA</v>
      </c>
      <c r="K10960" s="0" t="str">
        <f aca="false">IFERROR(VALUE(SUBSTITUTE(E10960,".",",")),E10960)</f>
        <v>No Ct</v>
      </c>
      <c r="L10960" s="61" t="str">
        <f aca="false">IF(J10960="PosK",SUMIFS(K:K,J:J,"PosK",H:H,H10960),"")</f>
        <v/>
      </c>
      <c r="M10960" s="61" t="str">
        <f aca="false">IF(J10960="PosK",SUMIFS(K:K,J:J,"NegK",H:H,H10960),"")</f>
        <v/>
      </c>
      <c r="N10960" s="61" t="str">
        <f aca="false">IF(J10960="PosK",SUMIFS(K:K,J:J,"eDNA",H:H,H10960),"")</f>
        <v/>
      </c>
      <c r="Q10960" s="62"/>
    </row>
    <row r="10961" customFormat="false" ht="14.25" hidden="false" customHeight="false" outlineLevel="0" collapsed="false">
      <c r="A10961" s="0" t="s">
        <v>883</v>
      </c>
      <c r="B10961" s="52" t="s">
        <v>1217</v>
      </c>
      <c r="C10961" s="52" t="s">
        <v>751</v>
      </c>
      <c r="D10961" s="53" t="n">
        <v>0.1</v>
      </c>
      <c r="E10961" s="53" t="s">
        <v>748</v>
      </c>
      <c r="F10961" s="0" t="s">
        <v>1489</v>
      </c>
      <c r="G10961" s="0" t="str">
        <f aca="false">LEFT(B10961,2)</f>
        <v>18</v>
      </c>
      <c r="H10961" s="0" t="str">
        <f aca="false">I10961&amp;"_"&amp;G10961&amp;"_"&amp;F10961</f>
        <v>LilleVandsalamander_18_20191106_DL2019007_MiddelfartGym_koersel1</v>
      </c>
      <c r="I10961" s="61" t="str">
        <f aca="false">MID(RIGHT(B10961,LEN(B10961)-3),1,FIND("_",RIGHT(B10961,LEN(B10961)-3))-1)</f>
        <v>LilleVandsalamander</v>
      </c>
      <c r="J10961" s="61" t="str">
        <f aca="false">TRIM(SUBSTITUTE(RIGHT(B10961,FIND(I10961,B10961)+1),"_",""))</f>
        <v>eDNA</v>
      </c>
      <c r="K10961" s="0" t="str">
        <f aca="false">IFERROR(VALUE(SUBSTITUTE(E10961,".",",")),E10961)</f>
        <v>No Ct</v>
      </c>
      <c r="L10961" s="61" t="str">
        <f aca="false">IF(J10961="PosK",SUMIFS(K:K,J:J,"PosK",H:H,H10961),"")</f>
        <v/>
      </c>
      <c r="M10961" s="61" t="str">
        <f aca="false">IF(J10961="PosK",SUMIFS(K:K,J:J,"NegK",H:H,H10961),"")</f>
        <v/>
      </c>
      <c r="N10961" s="61" t="str">
        <f aca="false">IF(J10961="PosK",SUMIFS(K:K,J:J,"eDNA",H:H,H10961),"")</f>
        <v/>
      </c>
      <c r="P10961" s="62"/>
      <c r="T10961" s="63"/>
      <c r="W10961" s="64"/>
    </row>
    <row r="10962" customFormat="false" ht="14.25" hidden="false" customHeight="false" outlineLevel="0" collapsed="false">
      <c r="A10962" s="0" t="s">
        <v>884</v>
      </c>
      <c r="B10962" s="52" t="s">
        <v>1002</v>
      </c>
      <c r="C10962" s="52" t="s">
        <v>743</v>
      </c>
      <c r="D10962" s="53" t="n">
        <v>0.1</v>
      </c>
      <c r="E10962" s="53" t="n">
        <v>28.04</v>
      </c>
      <c r="F10962" s="0" t="s">
        <v>1489</v>
      </c>
      <c r="G10962" s="0" t="str">
        <f aca="false">LEFT(B10962,2)</f>
        <v>19</v>
      </c>
      <c r="H10962" s="0" t="str">
        <f aca="false">I10962&amp;"_"&amp;G10962&amp;"_"&amp;F10962</f>
        <v>LilleVandsalamander_19_20191106_DL2019007_MiddelfartGym_koersel1</v>
      </c>
      <c r="I10962" s="61" t="str">
        <f aca="false">MID(RIGHT(B10962,LEN(B10962)-3),1,FIND("_",RIGHT(B10962,LEN(B10962)-3))-1)</f>
        <v>LilleVandsalamander</v>
      </c>
      <c r="J10962" s="61" t="str">
        <f aca="false">TRIM(SUBSTITUTE(RIGHT(B10962,FIND(I10962,B10962)+1),"_",""))</f>
        <v>PosK</v>
      </c>
      <c r="K10962" s="0" t="n">
        <f aca="false">IFERROR(VALUE(SUBSTITUTE(E10962,".",",")),E10962)</f>
        <v>28.04</v>
      </c>
      <c r="L10962" s="61" t="n">
        <f aca="false">IF(J10962="PosK",SUMIFS(K:K,J:J,"PosK",H:H,H10962),"")</f>
        <v>28.04</v>
      </c>
      <c r="M10962" s="61" t="n">
        <f aca="false">IF(J10962="PosK",SUMIFS(K:K,J:J,"NegK",H:H,H10962),"")</f>
        <v>0</v>
      </c>
      <c r="N10962" s="61" t="n">
        <f aca="false">IF(J10962="PosK",SUMIFS(K:K,J:J,"eDNA",H:H,H10962),"")</f>
        <v>0</v>
      </c>
      <c r="P10962" s="62" t="n">
        <f aca="false">IF(K10964="No Ct",0,K10964)</f>
        <v>0</v>
      </c>
      <c r="Q10962" s="62" t="n">
        <f aca="false">IF(K10965="No Ct",0,K10965)</f>
        <v>0</v>
      </c>
      <c r="R10962" s="0" t="str">
        <f aca="false">IF(AND(L10962&gt;0,M10962=0),"Valid","Invalid")</f>
        <v>Valid</v>
      </c>
      <c r="S10962" s="0" t="str">
        <f aca="false">IF(OR(P10962&gt;1,Q10962&gt;1),"Present","Absent")</f>
        <v>Absent</v>
      </c>
      <c r="T10962" s="63" t="str">
        <f aca="false">IF(OR(AND(P10962&gt;1,P10962&lt;41),AND(Q10962&gt;1,Q10962&lt;41)),"Ct&lt;41","Ct&gt;41")</f>
        <v>Ct&gt;41</v>
      </c>
      <c r="U10962" s="0" t="str">
        <f aca="false">I10962</f>
        <v>LilleVandsalamander</v>
      </c>
      <c r="V10962" s="0" t="str">
        <f aca="false">MID(F10962,10,9)</f>
        <v>DL2019007</v>
      </c>
      <c r="W10962" s="64" t="str">
        <f aca="false">V10962&amp;"_"&amp;U10962&amp;"_"&amp;R10962&amp;"_"&amp;S10962&amp;"_"&amp;T10962</f>
        <v>DL2019007_LilleVandsalamander_Valid_Absent_Ct&gt;41</v>
      </c>
    </row>
    <row r="10963" customFormat="false" ht="14.25" hidden="false" customHeight="false" outlineLevel="0" collapsed="false">
      <c r="A10963" s="0" t="s">
        <v>886</v>
      </c>
      <c r="B10963" s="52" t="s">
        <v>1003</v>
      </c>
      <c r="C10963" s="52" t="s">
        <v>747</v>
      </c>
      <c r="D10963" s="53" t="n">
        <v>0.1</v>
      </c>
      <c r="E10963" s="53" t="s">
        <v>748</v>
      </c>
      <c r="F10963" s="0" t="s">
        <v>1489</v>
      </c>
      <c r="G10963" s="0" t="str">
        <f aca="false">LEFT(B10963,2)</f>
        <v>19</v>
      </c>
      <c r="H10963" s="0" t="str">
        <f aca="false">I10963&amp;"_"&amp;G10963&amp;"_"&amp;F10963</f>
        <v>LilleVandsalamander_19_20191106_DL2019007_MiddelfartGym_koersel1</v>
      </c>
      <c r="I10963" s="61" t="str">
        <f aca="false">MID(RIGHT(B10963,LEN(B10963)-3),1,FIND("_",RIGHT(B10963,LEN(B10963)-3))-1)</f>
        <v>LilleVandsalamander</v>
      </c>
      <c r="J10963" s="61" t="str">
        <f aca="false">TRIM(SUBSTITUTE(RIGHT(B10963,FIND(I10963,B10963)+1),"_",""))</f>
        <v>NegK</v>
      </c>
      <c r="K10963" s="0" t="str">
        <f aca="false">IFERROR(VALUE(SUBSTITUTE(E10963,".",",")),E10963)</f>
        <v>No Ct</v>
      </c>
      <c r="L10963" s="61" t="str">
        <f aca="false">IF(J10963="PosK",SUMIFS(K:K,J:J,"PosK",H:H,H10963),"")</f>
        <v/>
      </c>
      <c r="M10963" s="61" t="str">
        <f aca="false">IF(J10963="PosK",SUMIFS(K:K,J:J,"NegK",H:H,H10963),"")</f>
        <v/>
      </c>
      <c r="N10963" s="61" t="str">
        <f aca="false">IF(J10963="PosK",SUMIFS(K:K,J:J,"eDNA",H:H,H10963),"")</f>
        <v/>
      </c>
    </row>
    <row r="10964" customFormat="false" ht="14.25" hidden="false" customHeight="false" outlineLevel="0" collapsed="false">
      <c r="A10964" s="0" t="s">
        <v>888</v>
      </c>
      <c r="B10964" s="52" t="s">
        <v>1004</v>
      </c>
      <c r="C10964" s="52" t="s">
        <v>751</v>
      </c>
      <c r="D10964" s="53" t="n">
        <v>0.1</v>
      </c>
      <c r="E10964" s="53" t="s">
        <v>748</v>
      </c>
      <c r="F10964" s="0" t="s">
        <v>1489</v>
      </c>
      <c r="G10964" s="0" t="str">
        <f aca="false">LEFT(B10964,2)</f>
        <v>19</v>
      </c>
      <c r="H10964" s="0" t="str">
        <f aca="false">I10964&amp;"_"&amp;G10964&amp;"_"&amp;F10964</f>
        <v>LilleVandsalamander_19_20191106_DL2019007_MiddelfartGym_koersel1</v>
      </c>
      <c r="I10964" s="61" t="str">
        <f aca="false">MID(RIGHT(B10964,LEN(B10964)-3),1,FIND("_",RIGHT(B10964,LEN(B10964)-3))-1)</f>
        <v>LilleVandsalamander</v>
      </c>
      <c r="J10964" s="61" t="str">
        <f aca="false">TRIM(SUBSTITUTE(RIGHT(B10964,FIND(I10964,B10964)+1),"_",""))</f>
        <v>eDNA</v>
      </c>
      <c r="K10964" s="0" t="str">
        <f aca="false">IFERROR(VALUE(SUBSTITUTE(E10964,".",",")),E10964)</f>
        <v>No Ct</v>
      </c>
      <c r="L10964" s="61" t="str">
        <f aca="false">IF(J10964="PosK",SUMIFS(K:K,J:J,"PosK",H:H,H10964),"")</f>
        <v/>
      </c>
      <c r="M10964" s="61" t="str">
        <f aca="false">IF(J10964="PosK",SUMIFS(K:K,J:J,"NegK",H:H,H10964),"")</f>
        <v/>
      </c>
      <c r="N10964" s="61" t="str">
        <f aca="false">IF(J10964="PosK",SUMIFS(K:K,J:J,"eDNA",H:H,H10964),"")</f>
        <v/>
      </c>
      <c r="Q10964" s="62"/>
    </row>
    <row r="10965" customFormat="false" ht="14.25" hidden="false" customHeight="false" outlineLevel="0" collapsed="false">
      <c r="A10965" s="0" t="s">
        <v>890</v>
      </c>
      <c r="B10965" s="52" t="s">
        <v>1004</v>
      </c>
      <c r="C10965" s="52" t="s">
        <v>751</v>
      </c>
      <c r="D10965" s="53" t="n">
        <v>0.1</v>
      </c>
      <c r="E10965" s="53" t="s">
        <v>748</v>
      </c>
      <c r="F10965" s="0" t="s">
        <v>1489</v>
      </c>
      <c r="G10965" s="0" t="str">
        <f aca="false">LEFT(B10965,2)</f>
        <v>19</v>
      </c>
      <c r="H10965" s="0" t="str">
        <f aca="false">I10965&amp;"_"&amp;G10965&amp;"_"&amp;F10965</f>
        <v>LilleVandsalamander_19_20191106_DL2019007_MiddelfartGym_koersel1</v>
      </c>
      <c r="I10965" s="61" t="str">
        <f aca="false">MID(RIGHT(B10965,LEN(B10965)-3),1,FIND("_",RIGHT(B10965,LEN(B10965)-3))-1)</f>
        <v>LilleVandsalamander</v>
      </c>
      <c r="J10965" s="61" t="str">
        <f aca="false">TRIM(SUBSTITUTE(RIGHT(B10965,FIND(I10965,B10965)+1),"_",""))</f>
        <v>eDNA</v>
      </c>
      <c r="K10965" s="0" t="str">
        <f aca="false">IFERROR(VALUE(SUBSTITUTE(E10965,".",",")),E10965)</f>
        <v>No Ct</v>
      </c>
      <c r="L10965" s="61" t="str">
        <f aca="false">IF(J10965="PosK",SUMIFS(K:K,J:J,"PosK",H:H,H10965),"")</f>
        <v/>
      </c>
      <c r="M10965" s="61" t="str">
        <f aca="false">IF(J10965="PosK",SUMIFS(K:K,J:J,"NegK",H:H,H10965),"")</f>
        <v/>
      </c>
      <c r="N10965" s="61" t="str">
        <f aca="false">IF(J10965="PosK",SUMIFS(K:K,J:J,"eDNA",H:H,H10965),"")</f>
        <v/>
      </c>
      <c r="P10965" s="62"/>
      <c r="T10965" s="63"/>
      <c r="W10965" s="64"/>
    </row>
    <row r="10966" customFormat="false" ht="14.25" hidden="false" customHeight="false" outlineLevel="0" collapsed="false">
      <c r="A10966" s="0" t="s">
        <v>891</v>
      </c>
      <c r="B10966" s="52" t="s">
        <v>1218</v>
      </c>
      <c r="C10966" s="52" t="s">
        <v>743</v>
      </c>
      <c r="D10966" s="53" t="n">
        <v>0.1</v>
      </c>
      <c r="E10966" s="53" t="n">
        <v>33.31</v>
      </c>
      <c r="F10966" s="0" t="s">
        <v>1489</v>
      </c>
      <c r="G10966" s="0" t="str">
        <f aca="false">LEFT(B10966,2)</f>
        <v>20</v>
      </c>
      <c r="H10966" s="0" t="str">
        <f aca="false">I10966&amp;"_"&amp;G10966&amp;"_"&amp;F10966</f>
        <v>Skalle_20_20191106_DL2019007_MiddelfartGym_koersel1</v>
      </c>
      <c r="I10966" s="61" t="str">
        <f aca="false">MID(RIGHT(B10966,LEN(B10966)-3),1,FIND("_",RIGHT(B10966,LEN(B10966)-3))-1)</f>
        <v>Skalle</v>
      </c>
      <c r="J10966" s="61" t="str">
        <f aca="false">TRIM(SUBSTITUTE(RIGHT(B10966,FIND(I10966,B10966)+1),"_",""))</f>
        <v>PosK</v>
      </c>
      <c r="K10966" s="0" t="n">
        <f aca="false">IFERROR(VALUE(SUBSTITUTE(E10966,".",",")),E10966)</f>
        <v>33.31</v>
      </c>
      <c r="L10966" s="61" t="n">
        <f aca="false">IF(J10966="PosK",SUMIFS(K:K,J:J,"PosK",H:H,H10966),"")</f>
        <v>33.31</v>
      </c>
      <c r="M10966" s="61" t="n">
        <f aca="false">IF(J10966="PosK",SUMIFS(K:K,J:J,"NegK",H:H,H10966),"")</f>
        <v>0</v>
      </c>
      <c r="N10966" s="61" t="n">
        <f aca="false">IF(J10966="PosK",SUMIFS(K:K,J:J,"eDNA",H:H,H10966),"")</f>
        <v>0</v>
      </c>
      <c r="P10966" s="62" t="n">
        <f aca="false">IF(K10968="No Ct",0,K10968)</f>
        <v>0</v>
      </c>
      <c r="Q10966" s="62" t="n">
        <f aca="false">IF(K10969="No Ct",0,K10969)</f>
        <v>0</v>
      </c>
      <c r="R10966" s="0" t="str">
        <f aca="false">IF(AND(L10966&gt;0,M10966=0),"Valid","Invalid")</f>
        <v>Valid</v>
      </c>
      <c r="S10966" s="0" t="str">
        <f aca="false">IF(OR(P10966&gt;1,Q10966&gt;1),"Present","Absent")</f>
        <v>Absent</v>
      </c>
      <c r="T10966" s="63" t="str">
        <f aca="false">IF(OR(AND(P10966&gt;1,P10966&lt;41),AND(Q10966&gt;1,Q10966&lt;41)),"Ct&lt;41","Ct&gt;41")</f>
        <v>Ct&gt;41</v>
      </c>
      <c r="U10966" s="0" t="str">
        <f aca="false">I10966</f>
        <v>Skalle</v>
      </c>
      <c r="V10966" s="0" t="str">
        <f aca="false">MID(F10966,10,9)</f>
        <v>DL2019007</v>
      </c>
      <c r="W10966" s="64" t="str">
        <f aca="false">V10966&amp;"_"&amp;U10966&amp;"_"&amp;R10966&amp;"_"&amp;S10966&amp;"_"&amp;T10966</f>
        <v>DL2019007_Skalle_Valid_Absent_Ct&gt;41</v>
      </c>
    </row>
    <row r="10967" customFormat="false" ht="14.25" hidden="false" customHeight="false" outlineLevel="0" collapsed="false">
      <c r="A10967" s="0" t="s">
        <v>893</v>
      </c>
      <c r="B10967" s="52" t="s">
        <v>1219</v>
      </c>
      <c r="C10967" s="52" t="s">
        <v>747</v>
      </c>
      <c r="D10967" s="53" t="n">
        <v>0.1</v>
      </c>
      <c r="E10967" s="53" t="s">
        <v>748</v>
      </c>
      <c r="F10967" s="0" t="s">
        <v>1489</v>
      </c>
      <c r="G10967" s="0" t="str">
        <f aca="false">LEFT(B10967,2)</f>
        <v>20</v>
      </c>
      <c r="H10967" s="0" t="str">
        <f aca="false">I10967&amp;"_"&amp;G10967&amp;"_"&amp;F10967</f>
        <v>Skalle_20_20191106_DL2019007_MiddelfartGym_koersel1</v>
      </c>
      <c r="I10967" s="61" t="str">
        <f aca="false">MID(RIGHT(B10967,LEN(B10967)-3),1,FIND("_",RIGHT(B10967,LEN(B10967)-3))-1)</f>
        <v>Skalle</v>
      </c>
      <c r="J10967" s="61" t="str">
        <f aca="false">TRIM(SUBSTITUTE(RIGHT(B10967,FIND(I10967,B10967)+1),"_",""))</f>
        <v>NegK</v>
      </c>
      <c r="K10967" s="0" t="str">
        <f aca="false">IFERROR(VALUE(SUBSTITUTE(E10967,".",",")),E10967)</f>
        <v>No Ct</v>
      </c>
      <c r="L10967" s="61" t="str">
        <f aca="false">IF(J10967="PosK",SUMIFS(K:K,J:J,"PosK",H:H,H10967),"")</f>
        <v/>
      </c>
      <c r="M10967" s="61" t="str">
        <f aca="false">IF(J10967="PosK",SUMIFS(K:K,J:J,"NegK",H:H,H10967),"")</f>
        <v/>
      </c>
      <c r="N10967" s="61" t="str">
        <f aca="false">IF(J10967="PosK",SUMIFS(K:K,J:J,"eDNA",H:H,H10967),"")</f>
        <v/>
      </c>
    </row>
    <row r="10968" customFormat="false" ht="14.25" hidden="false" customHeight="false" outlineLevel="0" collapsed="false">
      <c r="A10968" s="0" t="s">
        <v>895</v>
      </c>
      <c r="B10968" s="52" t="s">
        <v>1220</v>
      </c>
      <c r="C10968" s="52" t="s">
        <v>751</v>
      </c>
      <c r="D10968" s="53" t="n">
        <v>0.1</v>
      </c>
      <c r="E10968" s="53" t="s">
        <v>748</v>
      </c>
      <c r="F10968" s="0" t="s">
        <v>1489</v>
      </c>
      <c r="G10968" s="0" t="str">
        <f aca="false">LEFT(B10968,2)</f>
        <v>20</v>
      </c>
      <c r="H10968" s="0" t="str">
        <f aca="false">I10968&amp;"_"&amp;G10968&amp;"_"&amp;F10968</f>
        <v>Skalle_20_20191106_DL2019007_MiddelfartGym_koersel1</v>
      </c>
      <c r="I10968" s="61" t="str">
        <f aca="false">MID(RIGHT(B10968,LEN(B10968)-3),1,FIND("_",RIGHT(B10968,LEN(B10968)-3))-1)</f>
        <v>Skalle</v>
      </c>
      <c r="J10968" s="61" t="str">
        <f aca="false">TRIM(SUBSTITUTE(RIGHT(B10968,FIND(I10968,B10968)+1),"_",""))</f>
        <v>eDNA</v>
      </c>
      <c r="K10968" s="0" t="str">
        <f aca="false">IFERROR(VALUE(SUBSTITUTE(E10968,".",",")),E10968)</f>
        <v>No Ct</v>
      </c>
      <c r="L10968" s="61" t="str">
        <f aca="false">IF(J10968="PosK",SUMIFS(K:K,J:J,"PosK",H:H,H10968),"")</f>
        <v/>
      </c>
      <c r="M10968" s="61" t="str">
        <f aca="false">IF(J10968="PosK",SUMIFS(K:K,J:J,"NegK",H:H,H10968),"")</f>
        <v/>
      </c>
      <c r="N10968" s="61" t="str">
        <f aca="false">IF(J10968="PosK",SUMIFS(K:K,J:J,"eDNA",H:H,H10968),"")</f>
        <v/>
      </c>
      <c r="Q10968" s="62"/>
    </row>
    <row r="10969" customFormat="false" ht="14.25" hidden="false" customHeight="false" outlineLevel="0" collapsed="false">
      <c r="A10969" s="0" t="s">
        <v>897</v>
      </c>
      <c r="B10969" s="52" t="s">
        <v>1220</v>
      </c>
      <c r="C10969" s="52" t="s">
        <v>751</v>
      </c>
      <c r="D10969" s="53" t="n">
        <v>0.1</v>
      </c>
      <c r="E10969" s="53" t="s">
        <v>748</v>
      </c>
      <c r="F10969" s="0" t="s">
        <v>1489</v>
      </c>
      <c r="G10969" s="0" t="str">
        <f aca="false">LEFT(B10969,2)</f>
        <v>20</v>
      </c>
      <c r="H10969" s="0" t="str">
        <f aca="false">I10969&amp;"_"&amp;G10969&amp;"_"&amp;F10969</f>
        <v>Skalle_20_20191106_DL2019007_MiddelfartGym_koersel1</v>
      </c>
      <c r="I10969" s="61" t="str">
        <f aca="false">MID(RIGHT(B10969,LEN(B10969)-3),1,FIND("_",RIGHT(B10969,LEN(B10969)-3))-1)</f>
        <v>Skalle</v>
      </c>
      <c r="J10969" s="61" t="str">
        <f aca="false">TRIM(SUBSTITUTE(RIGHT(B10969,FIND(I10969,B10969)+1),"_",""))</f>
        <v>eDNA</v>
      </c>
      <c r="K10969" s="0" t="str">
        <f aca="false">IFERROR(VALUE(SUBSTITUTE(E10969,".",",")),E10969)</f>
        <v>No Ct</v>
      </c>
      <c r="L10969" s="61" t="str">
        <f aca="false">IF(J10969="PosK",SUMIFS(K:K,J:J,"PosK",H:H,H10969),"")</f>
        <v/>
      </c>
      <c r="M10969" s="61" t="str">
        <f aca="false">IF(J10969="PosK",SUMIFS(K:K,J:J,"NegK",H:H,H10969),"")</f>
        <v/>
      </c>
      <c r="N10969" s="61" t="str">
        <f aca="false">IF(J10969="PosK",SUMIFS(K:K,J:J,"eDNA",H:H,H10969),"")</f>
        <v/>
      </c>
      <c r="P10969" s="62"/>
      <c r="T10969" s="63"/>
      <c r="W10969" s="64"/>
    </row>
    <row r="10970" customFormat="false" ht="14.25" hidden="false" customHeight="false" outlineLevel="0" collapsed="false">
      <c r="A10970" s="0" t="s">
        <v>898</v>
      </c>
      <c r="B10970" s="52" t="s">
        <v>1008</v>
      </c>
      <c r="C10970" s="52" t="s">
        <v>743</v>
      </c>
      <c r="D10970" s="53" t="n">
        <v>0.1</v>
      </c>
      <c r="E10970" s="53" t="n">
        <v>31.16</v>
      </c>
      <c r="F10970" s="0" t="s">
        <v>1489</v>
      </c>
      <c r="G10970" s="0" t="str">
        <f aca="false">LEFT(B10970,2)</f>
        <v>21</v>
      </c>
      <c r="H10970" s="0" t="str">
        <f aca="false">I10970&amp;"_"&amp;G10970&amp;"_"&amp;F10970</f>
        <v>Skalle_21_20191106_DL2019007_MiddelfartGym_koersel1</v>
      </c>
      <c r="I10970" s="61" t="str">
        <f aca="false">MID(RIGHT(B10970,LEN(B10970)-3),1,FIND("_",RIGHT(B10970,LEN(B10970)-3))-1)</f>
        <v>Skalle</v>
      </c>
      <c r="J10970" s="61" t="str">
        <f aca="false">TRIM(SUBSTITUTE(RIGHT(B10970,FIND(I10970,B10970)+1),"_",""))</f>
        <v>PosK</v>
      </c>
      <c r="K10970" s="0" t="n">
        <f aca="false">IFERROR(VALUE(SUBSTITUTE(E10970,".",",")),E10970)</f>
        <v>31.16</v>
      </c>
      <c r="L10970" s="61" t="n">
        <f aca="false">IF(J10970="PosK",SUMIFS(K:K,J:J,"PosK",H:H,H10970),"")</f>
        <v>31.16</v>
      </c>
      <c r="M10970" s="61" t="n">
        <f aca="false">IF(J10970="PosK",SUMIFS(K:K,J:J,"NegK",H:H,H10970),"")</f>
        <v>0</v>
      </c>
      <c r="N10970" s="61" t="n">
        <f aca="false">IF(J10970="PosK",SUMIFS(K:K,J:J,"eDNA",H:H,H10970),"")</f>
        <v>0</v>
      </c>
      <c r="P10970" s="62" t="n">
        <f aca="false">IF(K10972="No Ct",0,K10972)</f>
        <v>0</v>
      </c>
      <c r="Q10970" s="62" t="n">
        <f aca="false">IF(K10973="No Ct",0,K10973)</f>
        <v>0</v>
      </c>
      <c r="R10970" s="0" t="str">
        <f aca="false">IF(AND(L10970&gt;0,M10970=0),"Valid","Invalid")</f>
        <v>Valid</v>
      </c>
      <c r="S10970" s="0" t="str">
        <f aca="false">IF(OR(P10970&gt;1,Q10970&gt;1),"Present","Absent")</f>
        <v>Absent</v>
      </c>
      <c r="T10970" s="63" t="str">
        <f aca="false">IF(OR(AND(P10970&gt;1,P10970&lt;41),AND(Q10970&gt;1,Q10970&lt;41)),"Ct&lt;41","Ct&gt;41")</f>
        <v>Ct&gt;41</v>
      </c>
      <c r="U10970" s="0" t="str">
        <f aca="false">I10970</f>
        <v>Skalle</v>
      </c>
      <c r="V10970" s="0" t="str">
        <f aca="false">MID(F10970,10,9)</f>
        <v>DL2019007</v>
      </c>
      <c r="W10970" s="64" t="str">
        <f aca="false">V10970&amp;"_"&amp;U10970&amp;"_"&amp;R10970&amp;"_"&amp;S10970&amp;"_"&amp;T10970</f>
        <v>DL2019007_Skalle_Valid_Absent_Ct&gt;41</v>
      </c>
    </row>
    <row r="10971" customFormat="false" ht="14.25" hidden="false" customHeight="false" outlineLevel="0" collapsed="false">
      <c r="A10971" s="0" t="s">
        <v>900</v>
      </c>
      <c r="B10971" s="52" t="s">
        <v>1009</v>
      </c>
      <c r="C10971" s="52" t="s">
        <v>747</v>
      </c>
      <c r="D10971" s="53" t="n">
        <v>0.1</v>
      </c>
      <c r="E10971" s="53" t="s">
        <v>748</v>
      </c>
      <c r="F10971" s="0" t="s">
        <v>1489</v>
      </c>
      <c r="G10971" s="0" t="str">
        <f aca="false">LEFT(B10971,2)</f>
        <v>21</v>
      </c>
      <c r="H10971" s="0" t="str">
        <f aca="false">I10971&amp;"_"&amp;G10971&amp;"_"&amp;F10971</f>
        <v>Skalle_21_20191106_DL2019007_MiddelfartGym_koersel1</v>
      </c>
      <c r="I10971" s="61" t="str">
        <f aca="false">MID(RIGHT(B10971,LEN(B10971)-3),1,FIND("_",RIGHT(B10971,LEN(B10971)-3))-1)</f>
        <v>Skalle</v>
      </c>
      <c r="J10971" s="61" t="str">
        <f aca="false">TRIM(SUBSTITUTE(RIGHT(B10971,FIND(I10971,B10971)+1),"_",""))</f>
        <v>NegK</v>
      </c>
      <c r="K10971" s="0" t="str">
        <f aca="false">IFERROR(VALUE(SUBSTITUTE(E10971,".",",")),E10971)</f>
        <v>No Ct</v>
      </c>
      <c r="L10971" s="61" t="str">
        <f aca="false">IF(J10971="PosK",SUMIFS(K:K,J:J,"PosK",H:H,H10971),"")</f>
        <v/>
      </c>
      <c r="M10971" s="61" t="str">
        <f aca="false">IF(J10971="PosK",SUMIFS(K:K,J:J,"NegK",H:H,H10971),"")</f>
        <v/>
      </c>
      <c r="N10971" s="61" t="str">
        <f aca="false">IF(J10971="PosK",SUMIFS(K:K,J:J,"eDNA",H:H,H10971),"")</f>
        <v/>
      </c>
    </row>
    <row r="10972" customFormat="false" ht="14.25" hidden="false" customHeight="false" outlineLevel="0" collapsed="false">
      <c r="A10972" s="0" t="s">
        <v>902</v>
      </c>
      <c r="B10972" s="52" t="s">
        <v>1010</v>
      </c>
      <c r="C10972" s="52" t="s">
        <v>751</v>
      </c>
      <c r="D10972" s="53" t="n">
        <v>0.1</v>
      </c>
      <c r="E10972" s="53" t="s">
        <v>748</v>
      </c>
      <c r="F10972" s="0" t="s">
        <v>1489</v>
      </c>
      <c r="G10972" s="0" t="str">
        <f aca="false">LEFT(B10972,2)</f>
        <v>21</v>
      </c>
      <c r="H10972" s="0" t="str">
        <f aca="false">I10972&amp;"_"&amp;G10972&amp;"_"&amp;F10972</f>
        <v>Skalle_21_20191106_DL2019007_MiddelfartGym_koersel1</v>
      </c>
      <c r="I10972" s="61" t="str">
        <f aca="false">MID(RIGHT(B10972,LEN(B10972)-3),1,FIND("_",RIGHT(B10972,LEN(B10972)-3))-1)</f>
        <v>Skalle</v>
      </c>
      <c r="J10972" s="61" t="str">
        <f aca="false">TRIM(SUBSTITUTE(RIGHT(B10972,FIND(I10972,B10972)+1),"_",""))</f>
        <v>eDNA</v>
      </c>
      <c r="K10972" s="0" t="str">
        <f aca="false">IFERROR(VALUE(SUBSTITUTE(E10972,".",",")),E10972)</f>
        <v>No Ct</v>
      </c>
      <c r="L10972" s="61" t="str">
        <f aca="false">IF(J10972="PosK",SUMIFS(K:K,J:J,"PosK",H:H,H10972),"")</f>
        <v/>
      </c>
      <c r="M10972" s="61" t="str">
        <f aca="false">IF(J10972="PosK",SUMIFS(K:K,J:J,"NegK",H:H,H10972),"")</f>
        <v/>
      </c>
      <c r="N10972" s="61" t="str">
        <f aca="false">IF(J10972="PosK",SUMIFS(K:K,J:J,"eDNA",H:H,H10972),"")</f>
        <v/>
      </c>
      <c r="Q10972" s="62"/>
    </row>
    <row r="10973" customFormat="false" ht="14.25" hidden="false" customHeight="false" outlineLevel="0" collapsed="false">
      <c r="A10973" s="0" t="s">
        <v>904</v>
      </c>
      <c r="B10973" s="52" t="s">
        <v>1010</v>
      </c>
      <c r="C10973" s="52" t="s">
        <v>751</v>
      </c>
      <c r="D10973" s="53" t="n">
        <v>0.1</v>
      </c>
      <c r="E10973" s="53" t="s">
        <v>748</v>
      </c>
      <c r="F10973" s="0" t="s">
        <v>1489</v>
      </c>
      <c r="G10973" s="0" t="str">
        <f aca="false">LEFT(B10973,2)</f>
        <v>21</v>
      </c>
      <c r="H10973" s="0" t="str">
        <f aca="false">I10973&amp;"_"&amp;G10973&amp;"_"&amp;F10973</f>
        <v>Skalle_21_20191106_DL2019007_MiddelfartGym_koersel1</v>
      </c>
      <c r="I10973" s="61" t="str">
        <f aca="false">MID(RIGHT(B10973,LEN(B10973)-3),1,FIND("_",RIGHT(B10973,LEN(B10973)-3))-1)</f>
        <v>Skalle</v>
      </c>
      <c r="J10973" s="61" t="str">
        <f aca="false">TRIM(SUBSTITUTE(RIGHT(B10973,FIND(I10973,B10973)+1),"_",""))</f>
        <v>eDNA</v>
      </c>
      <c r="K10973" s="0" t="str">
        <f aca="false">IFERROR(VALUE(SUBSTITUTE(E10973,".",",")),E10973)</f>
        <v>No Ct</v>
      </c>
      <c r="L10973" s="61" t="str">
        <f aca="false">IF(J10973="PosK",SUMIFS(K:K,J:J,"PosK",H:H,H10973),"")</f>
        <v/>
      </c>
      <c r="M10973" s="61" t="str">
        <f aca="false">IF(J10973="PosK",SUMIFS(K:K,J:J,"NegK",H:H,H10973),"")</f>
        <v/>
      </c>
      <c r="N10973" s="61" t="str">
        <f aca="false">IF(J10973="PosK",SUMIFS(K:K,J:J,"eDNA",H:H,H10973),"")</f>
        <v/>
      </c>
      <c r="P10973" s="62"/>
      <c r="T10973" s="63"/>
      <c r="W10973" s="64"/>
    </row>
    <row r="10974" customFormat="false" ht="14.25" hidden="false" customHeight="false" outlineLevel="0" collapsed="false">
      <c r="A10974" s="0" t="s">
        <v>905</v>
      </c>
      <c r="B10974" s="52" t="s">
        <v>1221</v>
      </c>
      <c r="C10974" s="52" t="s">
        <v>743</v>
      </c>
      <c r="D10974" s="53" t="n">
        <v>0.1</v>
      </c>
      <c r="E10974" s="53" t="n">
        <v>33.34</v>
      </c>
      <c r="F10974" s="0" t="s">
        <v>1489</v>
      </c>
      <c r="G10974" s="0" t="str">
        <f aca="false">LEFT(B10974,2)</f>
        <v>22</v>
      </c>
      <c r="H10974" s="0" t="str">
        <f aca="false">I10974&amp;"_"&amp;G10974&amp;"_"&amp;F10974</f>
        <v>Karusse_22_20191106_DL2019007_MiddelfartGym_koersel1</v>
      </c>
      <c r="I10974" s="61" t="str">
        <f aca="false">MID(RIGHT(B10974,LEN(B10974)-3),1,FIND("_",RIGHT(B10974,LEN(B10974)-3))-1)</f>
        <v>Karusse</v>
      </c>
      <c r="J10974" s="61" t="str">
        <f aca="false">TRIM(SUBSTITUTE(RIGHT(B10974,FIND(I10974,B10974)+1),"_",""))</f>
        <v>PosK</v>
      </c>
      <c r="K10974" s="0" t="n">
        <f aca="false">IFERROR(VALUE(SUBSTITUTE(E10974,".",",")),E10974)</f>
        <v>33.34</v>
      </c>
      <c r="L10974" s="61" t="n">
        <f aca="false">IF(J10974="PosK",SUMIFS(K:K,J:J,"PosK",H:H,H10974),"")</f>
        <v>33.34</v>
      </c>
      <c r="M10974" s="61" t="n">
        <f aca="false">IF(J10974="PosK",SUMIFS(K:K,J:J,"NegK",H:H,H10974),"")</f>
        <v>0</v>
      </c>
      <c r="N10974" s="61" t="n">
        <f aca="false">IF(J10974="PosK",SUMIFS(K:K,J:J,"eDNA",H:H,H10974),"")</f>
        <v>0</v>
      </c>
      <c r="P10974" s="62" t="n">
        <f aca="false">IF(K10976="No Ct",0,K10976)</f>
        <v>0</v>
      </c>
      <c r="Q10974" s="62" t="n">
        <f aca="false">IF(K10977="No Ct",0,K10977)</f>
        <v>0</v>
      </c>
      <c r="R10974" s="0" t="str">
        <f aca="false">IF(AND(L10974&gt;0,M10974=0),"Valid","Invalid")</f>
        <v>Valid</v>
      </c>
      <c r="S10974" s="0" t="str">
        <f aca="false">IF(OR(P10974&gt;1,Q10974&gt;1),"Present","Absent")</f>
        <v>Absent</v>
      </c>
      <c r="T10974" s="63" t="str">
        <f aca="false">IF(OR(AND(P10974&gt;1,P10974&lt;41),AND(Q10974&gt;1,Q10974&lt;41)),"Ct&lt;41","Ct&gt;41")</f>
        <v>Ct&gt;41</v>
      </c>
      <c r="U10974" s="0" t="str">
        <f aca="false">I10974</f>
        <v>Karusse</v>
      </c>
      <c r="V10974" s="0" t="str">
        <f aca="false">MID(F10974,10,9)</f>
        <v>DL2019007</v>
      </c>
      <c r="W10974" s="64" t="str">
        <f aca="false">V10974&amp;"_"&amp;U10974&amp;"_"&amp;R10974&amp;"_"&amp;S10974&amp;"_"&amp;T10974</f>
        <v>DL2019007_Karusse_Valid_Absent_Ct&gt;41</v>
      </c>
    </row>
    <row r="10975" customFormat="false" ht="14.25" hidden="false" customHeight="false" outlineLevel="0" collapsed="false">
      <c r="A10975" s="0" t="s">
        <v>907</v>
      </c>
      <c r="B10975" s="52" t="s">
        <v>1222</v>
      </c>
      <c r="C10975" s="52" t="s">
        <v>747</v>
      </c>
      <c r="D10975" s="53" t="n">
        <v>0.1</v>
      </c>
      <c r="E10975" s="53" t="s">
        <v>748</v>
      </c>
      <c r="F10975" s="0" t="s">
        <v>1489</v>
      </c>
      <c r="G10975" s="0" t="str">
        <f aca="false">LEFT(B10975,2)</f>
        <v>22</v>
      </c>
      <c r="H10975" s="0" t="str">
        <f aca="false">I10975&amp;"_"&amp;G10975&amp;"_"&amp;F10975</f>
        <v>Karusse_22_20191106_DL2019007_MiddelfartGym_koersel1</v>
      </c>
      <c r="I10975" s="61" t="str">
        <f aca="false">MID(RIGHT(B10975,LEN(B10975)-3),1,FIND("_",RIGHT(B10975,LEN(B10975)-3))-1)</f>
        <v>Karusse</v>
      </c>
      <c r="J10975" s="61" t="str">
        <f aca="false">TRIM(SUBSTITUTE(RIGHT(B10975,FIND(I10975,B10975)+1),"_",""))</f>
        <v>NegK</v>
      </c>
      <c r="K10975" s="0" t="str">
        <f aca="false">IFERROR(VALUE(SUBSTITUTE(E10975,".",",")),E10975)</f>
        <v>No Ct</v>
      </c>
      <c r="L10975" s="61" t="str">
        <f aca="false">IF(J10975="PosK",SUMIFS(K:K,J:J,"PosK",H:H,H10975),"")</f>
        <v/>
      </c>
      <c r="M10975" s="61" t="str">
        <f aca="false">IF(J10975="PosK",SUMIFS(K:K,J:J,"NegK",H:H,H10975),"")</f>
        <v/>
      </c>
      <c r="N10975" s="61" t="str">
        <f aca="false">IF(J10975="PosK",SUMIFS(K:K,J:J,"eDNA",H:H,H10975),"")</f>
        <v/>
      </c>
    </row>
    <row r="10976" customFormat="false" ht="14.25" hidden="false" customHeight="false" outlineLevel="0" collapsed="false">
      <c r="A10976" s="0" t="s">
        <v>909</v>
      </c>
      <c r="B10976" s="52" t="s">
        <v>1223</v>
      </c>
      <c r="C10976" s="52" t="s">
        <v>751</v>
      </c>
      <c r="D10976" s="53" t="n">
        <v>0.1</v>
      </c>
      <c r="E10976" s="53" t="s">
        <v>748</v>
      </c>
      <c r="F10976" s="0" t="s">
        <v>1489</v>
      </c>
      <c r="G10976" s="0" t="str">
        <f aca="false">LEFT(B10976,2)</f>
        <v>22</v>
      </c>
      <c r="H10976" s="0" t="str">
        <f aca="false">I10976&amp;"_"&amp;G10976&amp;"_"&amp;F10976</f>
        <v>Karusse_22_20191106_DL2019007_MiddelfartGym_koersel1</v>
      </c>
      <c r="I10976" s="61" t="str">
        <f aca="false">MID(RIGHT(B10976,LEN(B10976)-3),1,FIND("_",RIGHT(B10976,LEN(B10976)-3))-1)</f>
        <v>Karusse</v>
      </c>
      <c r="J10976" s="61" t="str">
        <f aca="false">TRIM(SUBSTITUTE(RIGHT(B10976,FIND(I10976,B10976)+1),"_",""))</f>
        <v>eDNA</v>
      </c>
      <c r="K10976" s="0" t="str">
        <f aca="false">IFERROR(VALUE(SUBSTITUTE(E10976,".",",")),E10976)</f>
        <v>No Ct</v>
      </c>
      <c r="L10976" s="61" t="str">
        <f aca="false">IF(J10976="PosK",SUMIFS(K:K,J:J,"PosK",H:H,H10976),"")</f>
        <v/>
      </c>
      <c r="M10976" s="61" t="str">
        <f aca="false">IF(J10976="PosK",SUMIFS(K:K,J:J,"NegK",H:H,H10976),"")</f>
        <v/>
      </c>
      <c r="N10976" s="61" t="str">
        <f aca="false">IF(J10976="PosK",SUMIFS(K:K,J:J,"eDNA",H:H,H10976),"")</f>
        <v/>
      </c>
      <c r="Q10976" s="62"/>
    </row>
    <row r="10977" customFormat="false" ht="14.25" hidden="false" customHeight="false" outlineLevel="0" collapsed="false">
      <c r="A10977" s="0" t="s">
        <v>911</v>
      </c>
      <c r="B10977" s="52" t="s">
        <v>1223</v>
      </c>
      <c r="C10977" s="52" t="s">
        <v>751</v>
      </c>
      <c r="D10977" s="53" t="n">
        <v>0.1</v>
      </c>
      <c r="E10977" s="53" t="s">
        <v>748</v>
      </c>
      <c r="F10977" s="0" t="s">
        <v>1489</v>
      </c>
      <c r="G10977" s="0" t="str">
        <f aca="false">LEFT(B10977,2)</f>
        <v>22</v>
      </c>
      <c r="H10977" s="0" t="str">
        <f aca="false">I10977&amp;"_"&amp;G10977&amp;"_"&amp;F10977</f>
        <v>Karusse_22_20191106_DL2019007_MiddelfartGym_koersel1</v>
      </c>
      <c r="I10977" s="61" t="str">
        <f aca="false">MID(RIGHT(B10977,LEN(B10977)-3),1,FIND("_",RIGHT(B10977,LEN(B10977)-3))-1)</f>
        <v>Karusse</v>
      </c>
      <c r="J10977" s="61" t="str">
        <f aca="false">TRIM(SUBSTITUTE(RIGHT(B10977,FIND(I10977,B10977)+1),"_",""))</f>
        <v>eDNA</v>
      </c>
      <c r="K10977" s="0" t="str">
        <f aca="false">IFERROR(VALUE(SUBSTITUTE(E10977,".",",")),E10977)</f>
        <v>No Ct</v>
      </c>
      <c r="L10977" s="61" t="str">
        <f aca="false">IF(J10977="PosK",SUMIFS(K:K,J:J,"PosK",H:H,H10977),"")</f>
        <v/>
      </c>
      <c r="M10977" s="61" t="str">
        <f aca="false">IF(J10977="PosK",SUMIFS(K:K,J:J,"NegK",H:H,H10977),"")</f>
        <v/>
      </c>
      <c r="N10977" s="61" t="str">
        <f aca="false">IF(J10977="PosK",SUMIFS(K:K,J:J,"eDNA",H:H,H10977),"")</f>
        <v/>
      </c>
      <c r="P10977" s="62"/>
      <c r="T10977" s="63"/>
      <c r="W10977" s="64"/>
    </row>
    <row r="10978" customFormat="false" ht="14.25" hidden="false" customHeight="false" outlineLevel="0" collapsed="false">
      <c r="A10978" s="0" t="s">
        <v>912</v>
      </c>
      <c r="B10978" s="52" t="s">
        <v>1014</v>
      </c>
      <c r="C10978" s="52" t="s">
        <v>743</v>
      </c>
      <c r="D10978" s="53" t="n">
        <v>0.1</v>
      </c>
      <c r="E10978" s="53" t="n">
        <v>32.31</v>
      </c>
      <c r="F10978" s="0" t="s">
        <v>1489</v>
      </c>
      <c r="G10978" s="0" t="str">
        <f aca="false">LEFT(B10978,2)</f>
        <v>23</v>
      </c>
      <c r="H10978" s="0" t="str">
        <f aca="false">I10978&amp;"_"&amp;G10978&amp;"_"&amp;F10978</f>
        <v>Karusse_23_20191106_DL2019007_MiddelfartGym_koersel1</v>
      </c>
      <c r="I10978" s="61" t="str">
        <f aca="false">MID(RIGHT(B10978,LEN(B10978)-3),1,FIND("_",RIGHT(B10978,LEN(B10978)-3))-1)</f>
        <v>Karusse</v>
      </c>
      <c r="J10978" s="61" t="str">
        <f aca="false">TRIM(SUBSTITUTE(RIGHT(B10978,FIND(I10978,B10978)+1),"_",""))</f>
        <v>PosK</v>
      </c>
      <c r="K10978" s="0" t="n">
        <f aca="false">IFERROR(VALUE(SUBSTITUTE(E10978,".",",")),E10978)</f>
        <v>32.31</v>
      </c>
      <c r="L10978" s="61" t="n">
        <f aca="false">IF(J10978="PosK",SUMIFS(K:K,J:J,"PosK",H:H,H10978),"")</f>
        <v>32.31</v>
      </c>
      <c r="M10978" s="61" t="n">
        <f aca="false">IF(J10978="PosK",SUMIFS(K:K,J:J,"NegK",H:H,H10978),"")</f>
        <v>0</v>
      </c>
      <c r="N10978" s="61" t="n">
        <f aca="false">IF(J10978="PosK",SUMIFS(K:K,J:J,"eDNA",H:H,H10978),"")</f>
        <v>0</v>
      </c>
      <c r="P10978" s="62" t="n">
        <f aca="false">IF(K10980="No Ct",0,K10980)</f>
        <v>0</v>
      </c>
      <c r="Q10978" s="62" t="n">
        <f aca="false">IF(K10981="No Ct",0,K10981)</f>
        <v>0</v>
      </c>
      <c r="R10978" s="0" t="str">
        <f aca="false">IF(AND(L10978&gt;0,M10978=0),"Valid","Invalid")</f>
        <v>Valid</v>
      </c>
      <c r="S10978" s="0" t="str">
        <f aca="false">IF(OR(P10978&gt;1,Q10978&gt;1),"Present","Absent")</f>
        <v>Absent</v>
      </c>
      <c r="T10978" s="63" t="str">
        <f aca="false">IF(OR(AND(P10978&gt;1,P10978&lt;41),AND(Q10978&gt;1,Q10978&lt;41)),"Ct&lt;41","Ct&gt;41")</f>
        <v>Ct&gt;41</v>
      </c>
      <c r="U10978" s="0" t="str">
        <f aca="false">I10978</f>
        <v>Karusse</v>
      </c>
      <c r="V10978" s="0" t="str">
        <f aca="false">MID(F10978,10,9)</f>
        <v>DL2019007</v>
      </c>
      <c r="W10978" s="64" t="str">
        <f aca="false">V10978&amp;"_"&amp;U10978&amp;"_"&amp;R10978&amp;"_"&amp;S10978&amp;"_"&amp;T10978</f>
        <v>DL2019007_Karusse_Valid_Absent_Ct&gt;41</v>
      </c>
    </row>
    <row r="10979" customFormat="false" ht="14.25" hidden="false" customHeight="false" outlineLevel="0" collapsed="false">
      <c r="A10979" s="0" t="s">
        <v>914</v>
      </c>
      <c r="B10979" s="52" t="s">
        <v>1015</v>
      </c>
      <c r="C10979" s="52" t="s">
        <v>747</v>
      </c>
      <c r="D10979" s="53" t="n">
        <v>0.1</v>
      </c>
      <c r="E10979" s="53" t="s">
        <v>748</v>
      </c>
      <c r="F10979" s="0" t="s">
        <v>1489</v>
      </c>
      <c r="G10979" s="0" t="str">
        <f aca="false">LEFT(B10979,2)</f>
        <v>23</v>
      </c>
      <c r="H10979" s="0" t="str">
        <f aca="false">I10979&amp;"_"&amp;G10979&amp;"_"&amp;F10979</f>
        <v>Karusse_23_20191106_DL2019007_MiddelfartGym_koersel1</v>
      </c>
      <c r="I10979" s="61" t="str">
        <f aca="false">MID(RIGHT(B10979,LEN(B10979)-3),1,FIND("_",RIGHT(B10979,LEN(B10979)-3))-1)</f>
        <v>Karusse</v>
      </c>
      <c r="J10979" s="61" t="str">
        <f aca="false">TRIM(SUBSTITUTE(RIGHT(B10979,FIND(I10979,B10979)+1),"_",""))</f>
        <v>NegK</v>
      </c>
      <c r="K10979" s="0" t="str">
        <f aca="false">IFERROR(VALUE(SUBSTITUTE(E10979,".",",")),E10979)</f>
        <v>No Ct</v>
      </c>
      <c r="L10979" s="61" t="str">
        <f aca="false">IF(J10979="PosK",SUMIFS(K:K,J:J,"PosK",H:H,H10979),"")</f>
        <v/>
      </c>
      <c r="M10979" s="61" t="str">
        <f aca="false">IF(J10979="PosK",SUMIFS(K:K,J:J,"NegK",H:H,H10979),"")</f>
        <v/>
      </c>
      <c r="N10979" s="61" t="str">
        <f aca="false">IF(J10979="PosK",SUMIFS(K:K,J:J,"eDNA",H:H,H10979),"")</f>
        <v/>
      </c>
    </row>
    <row r="10980" customFormat="false" ht="14.25" hidden="false" customHeight="false" outlineLevel="0" collapsed="false">
      <c r="A10980" s="0" t="s">
        <v>916</v>
      </c>
      <c r="B10980" s="52" t="s">
        <v>1016</v>
      </c>
      <c r="C10980" s="52" t="s">
        <v>751</v>
      </c>
      <c r="D10980" s="53" t="n">
        <v>0.1</v>
      </c>
      <c r="E10980" s="53" t="s">
        <v>748</v>
      </c>
      <c r="F10980" s="0" t="s">
        <v>1489</v>
      </c>
      <c r="G10980" s="0" t="str">
        <f aca="false">LEFT(B10980,2)</f>
        <v>23</v>
      </c>
      <c r="H10980" s="0" t="str">
        <f aca="false">I10980&amp;"_"&amp;G10980&amp;"_"&amp;F10980</f>
        <v>Karusse_23_20191106_DL2019007_MiddelfartGym_koersel1</v>
      </c>
      <c r="I10980" s="61" t="str">
        <f aca="false">MID(RIGHT(B10980,LEN(B10980)-3),1,FIND("_",RIGHT(B10980,LEN(B10980)-3))-1)</f>
        <v>Karusse</v>
      </c>
      <c r="J10980" s="61" t="str">
        <f aca="false">TRIM(SUBSTITUTE(RIGHT(B10980,FIND(I10980,B10980)+1),"_",""))</f>
        <v>eDNA</v>
      </c>
      <c r="K10980" s="0" t="str">
        <f aca="false">IFERROR(VALUE(SUBSTITUTE(E10980,".",",")),E10980)</f>
        <v>No Ct</v>
      </c>
      <c r="L10980" s="61" t="str">
        <f aca="false">IF(J10980="PosK",SUMIFS(K:K,J:J,"PosK",H:H,H10980),"")</f>
        <v/>
      </c>
      <c r="M10980" s="61" t="str">
        <f aca="false">IF(J10980="PosK",SUMIFS(K:K,J:J,"NegK",H:H,H10980),"")</f>
        <v/>
      </c>
      <c r="N10980" s="61" t="str">
        <f aca="false">IF(J10980="PosK",SUMIFS(K:K,J:J,"eDNA",H:H,H10980),"")</f>
        <v/>
      </c>
      <c r="Q10980" s="62"/>
    </row>
    <row r="10981" customFormat="false" ht="14.25" hidden="false" customHeight="false" outlineLevel="0" collapsed="false">
      <c r="A10981" s="0" t="s">
        <v>918</v>
      </c>
      <c r="B10981" s="52" t="s">
        <v>1016</v>
      </c>
      <c r="C10981" s="52" t="s">
        <v>751</v>
      </c>
      <c r="D10981" s="53" t="n">
        <v>0.1</v>
      </c>
      <c r="E10981" s="53" t="s">
        <v>748</v>
      </c>
      <c r="F10981" s="0" t="s">
        <v>1489</v>
      </c>
      <c r="G10981" s="0" t="str">
        <f aca="false">LEFT(B10981,2)</f>
        <v>23</v>
      </c>
      <c r="H10981" s="0" t="str">
        <f aca="false">I10981&amp;"_"&amp;G10981&amp;"_"&amp;F10981</f>
        <v>Karusse_23_20191106_DL2019007_MiddelfartGym_koersel1</v>
      </c>
      <c r="I10981" s="61" t="str">
        <f aca="false">MID(RIGHT(B10981,LEN(B10981)-3),1,FIND("_",RIGHT(B10981,LEN(B10981)-3))-1)</f>
        <v>Karusse</v>
      </c>
      <c r="J10981" s="61" t="str">
        <f aca="false">TRIM(SUBSTITUTE(RIGHT(B10981,FIND(I10981,B10981)+1),"_",""))</f>
        <v>eDNA</v>
      </c>
      <c r="K10981" s="0" t="str">
        <f aca="false">IFERROR(VALUE(SUBSTITUTE(E10981,".",",")),E10981)</f>
        <v>No Ct</v>
      </c>
      <c r="L10981" s="61" t="str">
        <f aca="false">IF(J10981="PosK",SUMIFS(K:K,J:J,"PosK",H:H,H10981),"")</f>
        <v/>
      </c>
      <c r="M10981" s="61" t="str">
        <f aca="false">IF(J10981="PosK",SUMIFS(K:K,J:J,"NegK",H:H,H10981),"")</f>
        <v/>
      </c>
      <c r="N10981" s="61" t="str">
        <f aca="false">IF(J10981="PosK",SUMIFS(K:K,J:J,"eDNA",H:H,H10981),"")</f>
        <v/>
      </c>
      <c r="P10981" s="62"/>
      <c r="T10981" s="63"/>
      <c r="W10981" s="64"/>
    </row>
    <row r="10982" customFormat="false" ht="14.25" hidden="false" customHeight="false" outlineLevel="0" collapsed="false">
      <c r="A10982" s="0" t="s">
        <v>919</v>
      </c>
      <c r="B10982" s="52" t="s">
        <v>1224</v>
      </c>
      <c r="C10982" s="52" t="s">
        <v>743</v>
      </c>
      <c r="D10982" s="53" t="n">
        <v>0.1</v>
      </c>
      <c r="E10982" s="53" t="s">
        <v>748</v>
      </c>
      <c r="F10982" s="0" t="s">
        <v>1489</v>
      </c>
      <c r="G10982" s="0" t="str">
        <f aca="false">LEFT(B10982,2)</f>
        <v>24</v>
      </c>
      <c r="H10982" s="0" t="str">
        <f aca="false">I10982&amp;"_"&amp;G10982&amp;"_"&amp;F10982</f>
        <v>Soelvkarusse_24_20191106_DL2019007_MiddelfartGym_koersel1</v>
      </c>
      <c r="I10982" s="61" t="str">
        <f aca="false">MID(RIGHT(B10982,LEN(B10982)-3),1,FIND("_",RIGHT(B10982,LEN(B10982)-3))-1)</f>
        <v>Soelvkarusse</v>
      </c>
      <c r="J10982" s="61" t="str">
        <f aca="false">TRIM(SUBSTITUTE(RIGHT(B10982,FIND(I10982,B10982)+1),"_",""))</f>
        <v>PosK</v>
      </c>
      <c r="K10982" s="0" t="str">
        <f aca="false">IFERROR(VALUE(SUBSTITUTE(E10982,".",",")),E10982)</f>
        <v>No Ct</v>
      </c>
      <c r="L10982" s="61" t="n">
        <f aca="false">IF(J10982="PosK",SUMIFS(K:K,J:J,"PosK",H:H,H10982),"")</f>
        <v>0</v>
      </c>
      <c r="M10982" s="61" t="n">
        <f aca="false">IF(J10982="PosK",SUMIFS(K:K,J:J,"NegK",H:H,H10982),"")</f>
        <v>0</v>
      </c>
      <c r="N10982" s="61" t="n">
        <f aca="false">IF(J10982="PosK",SUMIFS(K:K,J:J,"eDNA",H:H,H10982),"")</f>
        <v>0</v>
      </c>
      <c r="P10982" s="62" t="n">
        <f aca="false">IF(K10984="No Ct",0,K10984)</f>
        <v>0</v>
      </c>
      <c r="Q10982" s="62" t="n">
        <f aca="false">IF(K10985="No Ct",0,K10985)</f>
        <v>0</v>
      </c>
      <c r="R10982" s="0" t="str">
        <f aca="false">IF(AND(L10982&gt;0,M10982=0),"Valid","Invalid")</f>
        <v>Invalid</v>
      </c>
      <c r="S10982" s="0" t="str">
        <f aca="false">IF(OR(P10982&gt;1,Q10982&gt;1),"Present","Absent")</f>
        <v>Absent</v>
      </c>
      <c r="T10982" s="63" t="str">
        <f aca="false">IF(OR(AND(P10982&gt;1,P10982&lt;41),AND(Q10982&gt;1,Q10982&lt;41)),"Ct&lt;41","Ct&gt;41")</f>
        <v>Ct&gt;41</v>
      </c>
      <c r="U10982" s="0" t="str">
        <f aca="false">I10982</f>
        <v>Soelvkarusse</v>
      </c>
      <c r="V10982" s="0" t="str">
        <f aca="false">MID(F10982,10,9)</f>
        <v>DL2019007</v>
      </c>
      <c r="W10982" s="64" t="str">
        <f aca="false">V10982&amp;"_"&amp;U10982&amp;"_"&amp;R10982&amp;"_"&amp;S10982&amp;"_"&amp;T10982</f>
        <v>DL2019007_Soelvkarusse_Invalid_Absent_Ct&gt;41</v>
      </c>
    </row>
    <row r="10983" customFormat="false" ht="14.25" hidden="false" customHeight="false" outlineLevel="0" collapsed="false">
      <c r="A10983" s="0" t="s">
        <v>921</v>
      </c>
      <c r="B10983" s="52" t="s">
        <v>1225</v>
      </c>
      <c r="C10983" s="52" t="s">
        <v>747</v>
      </c>
      <c r="D10983" s="53" t="n">
        <v>0.1</v>
      </c>
      <c r="E10983" s="53" t="s">
        <v>748</v>
      </c>
      <c r="F10983" s="0" t="s">
        <v>1489</v>
      </c>
      <c r="G10983" s="0" t="str">
        <f aca="false">LEFT(B10983,2)</f>
        <v>24</v>
      </c>
      <c r="H10983" s="0" t="str">
        <f aca="false">I10983&amp;"_"&amp;G10983&amp;"_"&amp;F10983</f>
        <v>Soelvkarusse_24_20191106_DL2019007_MiddelfartGym_koersel1</v>
      </c>
      <c r="I10983" s="61" t="str">
        <f aca="false">MID(RIGHT(B10983,LEN(B10983)-3),1,FIND("_",RIGHT(B10983,LEN(B10983)-3))-1)</f>
        <v>Soelvkarusse</v>
      </c>
      <c r="J10983" s="61" t="str">
        <f aca="false">TRIM(SUBSTITUTE(RIGHT(B10983,FIND(I10983,B10983)+1),"_",""))</f>
        <v>NegK</v>
      </c>
      <c r="K10983" s="0" t="str">
        <f aca="false">IFERROR(VALUE(SUBSTITUTE(E10983,".",",")),E10983)</f>
        <v>No Ct</v>
      </c>
      <c r="L10983" s="61" t="str">
        <f aca="false">IF(J10983="PosK",SUMIFS(K:K,J:J,"PosK",H:H,H10983),"")</f>
        <v/>
      </c>
      <c r="M10983" s="61" t="str">
        <f aca="false">IF(J10983="PosK",SUMIFS(K:K,J:J,"NegK",H:H,H10983),"")</f>
        <v/>
      </c>
      <c r="N10983" s="61" t="str">
        <f aca="false">IF(J10983="PosK",SUMIFS(K:K,J:J,"eDNA",H:H,H10983),"")</f>
        <v/>
      </c>
    </row>
    <row r="10984" customFormat="false" ht="14.25" hidden="false" customHeight="false" outlineLevel="0" collapsed="false">
      <c r="A10984" s="0" t="s">
        <v>923</v>
      </c>
      <c r="B10984" s="52" t="s">
        <v>1226</v>
      </c>
      <c r="C10984" s="52" t="s">
        <v>751</v>
      </c>
      <c r="D10984" s="53" t="n">
        <v>0.1</v>
      </c>
      <c r="E10984" s="53" t="s">
        <v>748</v>
      </c>
      <c r="F10984" s="0" t="s">
        <v>1489</v>
      </c>
      <c r="G10984" s="0" t="str">
        <f aca="false">LEFT(B10984,2)</f>
        <v>24</v>
      </c>
      <c r="H10984" s="0" t="str">
        <f aca="false">I10984&amp;"_"&amp;G10984&amp;"_"&amp;F10984</f>
        <v>Soelvkarusse_24_20191106_DL2019007_MiddelfartGym_koersel1</v>
      </c>
      <c r="I10984" s="61" t="str">
        <f aca="false">MID(RIGHT(B10984,LEN(B10984)-3),1,FIND("_",RIGHT(B10984,LEN(B10984)-3))-1)</f>
        <v>Soelvkarusse</v>
      </c>
      <c r="J10984" s="61" t="str">
        <f aca="false">TRIM(SUBSTITUTE(RIGHT(B10984,FIND(I10984,B10984)+1),"_",""))</f>
        <v>eDNA</v>
      </c>
      <c r="K10984" s="0" t="str">
        <f aca="false">IFERROR(VALUE(SUBSTITUTE(E10984,".",",")),E10984)</f>
        <v>No Ct</v>
      </c>
      <c r="L10984" s="61" t="str">
        <f aca="false">IF(J10984="PosK",SUMIFS(K:K,J:J,"PosK",H:H,H10984),"")</f>
        <v/>
      </c>
      <c r="M10984" s="61" t="str">
        <f aca="false">IF(J10984="PosK",SUMIFS(K:K,J:J,"NegK",H:H,H10984),"")</f>
        <v/>
      </c>
      <c r="N10984" s="61" t="str">
        <f aca="false">IF(J10984="PosK",SUMIFS(K:K,J:J,"eDNA",H:H,H10984),"")</f>
        <v/>
      </c>
      <c r="Q10984" s="62"/>
    </row>
    <row r="10985" customFormat="false" ht="14.25" hidden="false" customHeight="false" outlineLevel="0" collapsed="false">
      <c r="A10985" s="0" t="s">
        <v>925</v>
      </c>
      <c r="B10985" s="52" t="s">
        <v>1226</v>
      </c>
      <c r="C10985" s="52" t="s">
        <v>751</v>
      </c>
      <c r="D10985" s="53" t="n">
        <v>0.1</v>
      </c>
      <c r="E10985" s="53" t="s">
        <v>748</v>
      </c>
      <c r="F10985" s="0" t="s">
        <v>1489</v>
      </c>
      <c r="G10985" s="0" t="str">
        <f aca="false">LEFT(B10985,2)</f>
        <v>24</v>
      </c>
      <c r="H10985" s="0" t="str">
        <f aca="false">I10985&amp;"_"&amp;G10985&amp;"_"&amp;F10985</f>
        <v>Soelvkarusse_24_20191106_DL2019007_MiddelfartGym_koersel1</v>
      </c>
      <c r="I10985" s="61" t="str">
        <f aca="false">MID(RIGHT(B10985,LEN(B10985)-3),1,FIND("_",RIGHT(B10985,LEN(B10985)-3))-1)</f>
        <v>Soelvkarusse</v>
      </c>
      <c r="J10985" s="61" t="str">
        <f aca="false">TRIM(SUBSTITUTE(RIGHT(B10985,FIND(I10985,B10985)+1),"_",""))</f>
        <v>eDNA</v>
      </c>
      <c r="K10985" s="0" t="str">
        <f aca="false">IFERROR(VALUE(SUBSTITUTE(E10985,".",",")),E10985)</f>
        <v>No Ct</v>
      </c>
      <c r="L10985" s="61" t="str">
        <f aca="false">IF(J10985="PosK",SUMIFS(K:K,J:J,"PosK",H:H,H10985),"")</f>
        <v/>
      </c>
      <c r="M10985" s="61" t="str">
        <f aca="false">IF(J10985="PosK",SUMIFS(K:K,J:J,"NegK",H:H,H10985),"")</f>
        <v/>
      </c>
      <c r="N10985" s="61" t="str">
        <f aca="false">IF(J10985="PosK",SUMIFS(K:K,J:J,"eDNA",H:H,H10985),"")</f>
        <v/>
      </c>
      <c r="P10985" s="62"/>
      <c r="T10985" s="63"/>
      <c r="W10985" s="64"/>
    </row>
    <row r="10986" customFormat="false" ht="14.25" hidden="false" customHeight="false" outlineLevel="0" collapsed="false">
      <c r="A10986" s="0" t="s">
        <v>741</v>
      </c>
      <c r="B10986" s="52" t="s">
        <v>1020</v>
      </c>
      <c r="C10986" s="52" t="s">
        <v>743</v>
      </c>
      <c r="D10986" s="53" t="n">
        <v>0.1</v>
      </c>
      <c r="E10986" s="53" t="n">
        <v>34.05</v>
      </c>
      <c r="F10986" s="0" t="s">
        <v>1490</v>
      </c>
      <c r="G10986" s="0" t="str">
        <f aca="false">LEFT(B10986,2)</f>
        <v>25</v>
      </c>
      <c r="H10986" s="0" t="str">
        <f aca="false">I10986&amp;"_"&amp;G10986&amp;"_"&amp;F10986</f>
        <v>Loegfroe_25_20191106_DL2019007_MiddelfartGym_koersel2</v>
      </c>
      <c r="I10986" s="61" t="str">
        <f aca="false">MID(RIGHT(B10986,LEN(B10986)-3),1,FIND("_",RIGHT(B10986,LEN(B10986)-3))-1)</f>
        <v>Loegfroe</v>
      </c>
      <c r="J10986" s="61" t="str">
        <f aca="false">TRIM(SUBSTITUTE(RIGHT(B10986,FIND(I10986,B10986)+1),"_",""))</f>
        <v>PosK</v>
      </c>
      <c r="K10986" s="0" t="n">
        <f aca="false">IFERROR(VALUE(SUBSTITUTE(E10986,".",",")),E10986)</f>
        <v>34.05</v>
      </c>
      <c r="L10986" s="61" t="n">
        <f aca="false">IF(J10986="PosK",SUMIFS(K:K,J:J,"PosK",H:H,H10986),"")</f>
        <v>34.05</v>
      </c>
      <c r="M10986" s="61" t="n">
        <f aca="false">IF(J10986="PosK",SUMIFS(K:K,J:J,"NegK",H:H,H10986),"")</f>
        <v>0</v>
      </c>
      <c r="N10986" s="61" t="n">
        <f aca="false">IF(J10986="PosK",SUMIFS(K:K,J:J,"eDNA",H:H,H10986),"")</f>
        <v>0</v>
      </c>
      <c r="P10986" s="62" t="n">
        <f aca="false">IF(K10988="No Ct",0,K10988)</f>
        <v>0</v>
      </c>
      <c r="Q10986" s="62" t="n">
        <f aca="false">IF(K10989="No Ct",0,K10989)</f>
        <v>0</v>
      </c>
      <c r="R10986" s="0" t="str">
        <f aca="false">IF(AND(L10986&gt;0,M10986=0),"Valid","Invalid")</f>
        <v>Valid</v>
      </c>
      <c r="S10986" s="0" t="str">
        <f aca="false">IF(OR(P10986&gt;1,Q10986&gt;1),"Present","Absent")</f>
        <v>Absent</v>
      </c>
      <c r="T10986" s="63" t="str">
        <f aca="false">IF(OR(AND(P10986&gt;1,P10986&lt;41),AND(Q10986&gt;1,Q10986&lt;41)),"Ct&lt;41","Ct&gt;41")</f>
        <v>Ct&gt;41</v>
      </c>
      <c r="U10986" s="0" t="str">
        <f aca="false">I10986</f>
        <v>Loegfroe</v>
      </c>
      <c r="V10986" s="0" t="str">
        <f aca="false">MID(F10986,10,9)</f>
        <v>DL2019007</v>
      </c>
      <c r="W10986" s="64" t="str">
        <f aca="false">V10986&amp;"_"&amp;U10986&amp;"_"&amp;R10986&amp;"_"&amp;S10986&amp;"_"&amp;T10986</f>
        <v>DL2019007_Loegfroe_Valid_Absent_Ct&gt;41</v>
      </c>
    </row>
    <row r="10987" customFormat="false" ht="14.25" hidden="false" customHeight="false" outlineLevel="0" collapsed="false">
      <c r="A10987" s="0" t="s">
        <v>745</v>
      </c>
      <c r="B10987" s="52" t="s">
        <v>1022</v>
      </c>
      <c r="C10987" s="52" t="s">
        <v>747</v>
      </c>
      <c r="D10987" s="53" t="n">
        <v>0.1</v>
      </c>
      <c r="E10987" s="53" t="s">
        <v>748</v>
      </c>
      <c r="F10987" s="0" t="s">
        <v>1490</v>
      </c>
      <c r="G10987" s="0" t="str">
        <f aca="false">LEFT(B10987,2)</f>
        <v>25</v>
      </c>
      <c r="H10987" s="0" t="str">
        <f aca="false">I10987&amp;"_"&amp;G10987&amp;"_"&amp;F10987</f>
        <v>Loegfroe_25_20191106_DL2019007_MiddelfartGym_koersel2</v>
      </c>
      <c r="I10987" s="61" t="str">
        <f aca="false">MID(RIGHT(B10987,LEN(B10987)-3),1,FIND("_",RIGHT(B10987,LEN(B10987)-3))-1)</f>
        <v>Loegfroe</v>
      </c>
      <c r="J10987" s="61" t="str">
        <f aca="false">TRIM(SUBSTITUTE(RIGHT(B10987,FIND(I10987,B10987)+1),"_",""))</f>
        <v>NegK</v>
      </c>
      <c r="K10987" s="0" t="str">
        <f aca="false">IFERROR(VALUE(SUBSTITUTE(E10987,".",",")),E10987)</f>
        <v>No Ct</v>
      </c>
      <c r="L10987" s="61" t="str">
        <f aca="false">IF(J10987="PosK",SUMIFS(K:K,J:J,"PosK",H:H,H10987),"")</f>
        <v/>
      </c>
      <c r="M10987" s="61" t="str">
        <f aca="false">IF(J10987="PosK",SUMIFS(K:K,J:J,"NegK",H:H,H10987),"")</f>
        <v/>
      </c>
      <c r="N10987" s="61" t="str">
        <f aca="false">IF(J10987="PosK",SUMIFS(K:K,J:J,"eDNA",H:H,H10987),"")</f>
        <v/>
      </c>
    </row>
    <row r="10988" customFormat="false" ht="14.25" hidden="false" customHeight="false" outlineLevel="0" collapsed="false">
      <c r="A10988" s="0" t="s">
        <v>749</v>
      </c>
      <c r="B10988" s="52" t="s">
        <v>1023</v>
      </c>
      <c r="C10988" s="52" t="s">
        <v>751</v>
      </c>
      <c r="D10988" s="53" t="n">
        <v>0.1</v>
      </c>
      <c r="E10988" s="53" t="s">
        <v>748</v>
      </c>
      <c r="F10988" s="0" t="s">
        <v>1490</v>
      </c>
      <c r="G10988" s="0" t="str">
        <f aca="false">LEFT(B10988,2)</f>
        <v>25</v>
      </c>
      <c r="H10988" s="0" t="str">
        <f aca="false">I10988&amp;"_"&amp;G10988&amp;"_"&amp;F10988</f>
        <v>Loegfroe_25_20191106_DL2019007_MiddelfartGym_koersel2</v>
      </c>
      <c r="I10988" s="61" t="str">
        <f aca="false">MID(RIGHT(B10988,LEN(B10988)-3),1,FIND("_",RIGHT(B10988,LEN(B10988)-3))-1)</f>
        <v>Loegfroe</v>
      </c>
      <c r="J10988" s="61" t="str">
        <f aca="false">TRIM(SUBSTITUTE(RIGHT(B10988,FIND(I10988,B10988)+1),"_",""))</f>
        <v>eDNA</v>
      </c>
      <c r="K10988" s="0" t="str">
        <f aca="false">IFERROR(VALUE(SUBSTITUTE(E10988,".",",")),E10988)</f>
        <v>No Ct</v>
      </c>
      <c r="L10988" s="61" t="str">
        <f aca="false">IF(J10988="PosK",SUMIFS(K:K,J:J,"PosK",H:H,H10988),"")</f>
        <v/>
      </c>
      <c r="M10988" s="61" t="str">
        <f aca="false">IF(J10988="PosK",SUMIFS(K:K,J:J,"NegK",H:H,H10988),"")</f>
        <v/>
      </c>
      <c r="N10988" s="61" t="str">
        <f aca="false">IF(J10988="PosK",SUMIFS(K:K,J:J,"eDNA",H:H,H10988),"")</f>
        <v/>
      </c>
      <c r="Q10988" s="62"/>
    </row>
    <row r="10989" customFormat="false" ht="14.25" hidden="false" customHeight="false" outlineLevel="0" collapsed="false">
      <c r="A10989" s="0" t="s">
        <v>752</v>
      </c>
      <c r="B10989" s="52" t="s">
        <v>1023</v>
      </c>
      <c r="C10989" s="52" t="s">
        <v>751</v>
      </c>
      <c r="D10989" s="53" t="n">
        <v>0.1</v>
      </c>
      <c r="E10989" s="53" t="s">
        <v>748</v>
      </c>
      <c r="F10989" s="0" t="s">
        <v>1490</v>
      </c>
      <c r="G10989" s="0" t="str">
        <f aca="false">LEFT(B10989,2)</f>
        <v>25</v>
      </c>
      <c r="H10989" s="0" t="str">
        <f aca="false">I10989&amp;"_"&amp;G10989&amp;"_"&amp;F10989</f>
        <v>Loegfroe_25_20191106_DL2019007_MiddelfartGym_koersel2</v>
      </c>
      <c r="I10989" s="61" t="str">
        <f aca="false">MID(RIGHT(B10989,LEN(B10989)-3),1,FIND("_",RIGHT(B10989,LEN(B10989)-3))-1)</f>
        <v>Loegfroe</v>
      </c>
      <c r="J10989" s="61" t="str">
        <f aca="false">TRIM(SUBSTITUTE(RIGHT(B10989,FIND(I10989,B10989)+1),"_",""))</f>
        <v>eDNA</v>
      </c>
      <c r="K10989" s="0" t="str">
        <f aca="false">IFERROR(VALUE(SUBSTITUTE(E10989,".",",")),E10989)</f>
        <v>No Ct</v>
      </c>
      <c r="L10989" s="61" t="str">
        <f aca="false">IF(J10989="PosK",SUMIFS(K:K,J:J,"PosK",H:H,H10989),"")</f>
        <v/>
      </c>
      <c r="M10989" s="61" t="str">
        <f aca="false">IF(J10989="PosK",SUMIFS(K:K,J:J,"NegK",H:H,H10989),"")</f>
        <v/>
      </c>
      <c r="N10989" s="61" t="str">
        <f aca="false">IF(J10989="PosK",SUMIFS(K:K,J:J,"eDNA",H:H,H10989),"")</f>
        <v/>
      </c>
      <c r="P10989" s="62"/>
      <c r="T10989" s="63"/>
      <c r="W10989" s="64"/>
    </row>
    <row r="10990" customFormat="false" ht="14.25" hidden="false" customHeight="false" outlineLevel="0" collapsed="false">
      <c r="A10990" s="0" t="s">
        <v>754</v>
      </c>
      <c r="B10990" s="52" t="s">
        <v>1025</v>
      </c>
      <c r="C10990" s="52" t="s">
        <v>743</v>
      </c>
      <c r="D10990" s="53" t="n">
        <v>0.1</v>
      </c>
      <c r="E10990" s="53" t="n">
        <v>32.22</v>
      </c>
      <c r="F10990" s="0" t="s">
        <v>1490</v>
      </c>
      <c r="G10990" s="0" t="str">
        <f aca="false">LEFT(B10990,2)</f>
        <v>26</v>
      </c>
      <c r="H10990" s="0" t="str">
        <f aca="false">I10990&amp;"_"&amp;G10990&amp;"_"&amp;F10990</f>
        <v>StorVandsalamander_26_20191106_DL2019007_MiddelfartGym_koersel2</v>
      </c>
      <c r="I10990" s="61" t="str">
        <f aca="false">MID(RIGHT(B10990,LEN(B10990)-3),1,FIND("_",RIGHT(B10990,LEN(B10990)-3))-1)</f>
        <v>StorVandsalamander</v>
      </c>
      <c r="J10990" s="61" t="str">
        <f aca="false">TRIM(SUBSTITUTE(RIGHT(B10990,FIND(I10990,B10990)+1),"_",""))</f>
        <v>PosK</v>
      </c>
      <c r="K10990" s="0" t="n">
        <f aca="false">IFERROR(VALUE(SUBSTITUTE(E10990,".",",")),E10990)</f>
        <v>32.22</v>
      </c>
      <c r="L10990" s="61" t="n">
        <f aca="false">IF(J10990="PosK",SUMIFS(K:K,J:J,"PosK",H:H,H10990),"")</f>
        <v>32.22</v>
      </c>
      <c r="M10990" s="61" t="n">
        <f aca="false">IF(J10990="PosK",SUMIFS(K:K,J:J,"NegK",H:H,H10990),"")</f>
        <v>0</v>
      </c>
      <c r="N10990" s="61" t="n">
        <f aca="false">IF(J10990="PosK",SUMIFS(K:K,J:J,"eDNA",H:H,H10990),"")</f>
        <v>0</v>
      </c>
      <c r="P10990" s="62" t="n">
        <f aca="false">IF(K10992="No Ct",0,K10992)</f>
        <v>0</v>
      </c>
      <c r="Q10990" s="62" t="n">
        <f aca="false">IF(K10993="No Ct",0,K10993)</f>
        <v>0</v>
      </c>
      <c r="R10990" s="0" t="str">
        <f aca="false">IF(AND(L10990&gt;0,M10990=0),"Valid","Invalid")</f>
        <v>Valid</v>
      </c>
      <c r="S10990" s="0" t="str">
        <f aca="false">IF(OR(P10990&gt;1,Q10990&gt;1),"Present","Absent")</f>
        <v>Absent</v>
      </c>
      <c r="T10990" s="63" t="str">
        <f aca="false">IF(OR(AND(P10990&gt;1,P10990&lt;41),AND(Q10990&gt;1,Q10990&lt;41)),"Ct&lt;41","Ct&gt;41")</f>
        <v>Ct&gt;41</v>
      </c>
      <c r="U10990" s="0" t="str">
        <f aca="false">I10990</f>
        <v>StorVandsalamander</v>
      </c>
      <c r="V10990" s="0" t="str">
        <f aca="false">MID(F10990,10,9)</f>
        <v>DL2019007</v>
      </c>
      <c r="W10990" s="64" t="str">
        <f aca="false">V10990&amp;"_"&amp;U10990&amp;"_"&amp;R10990&amp;"_"&amp;S10990&amp;"_"&amp;T10990</f>
        <v>DL2019007_StorVandsalamander_Valid_Absent_Ct&gt;41</v>
      </c>
    </row>
    <row r="10991" customFormat="false" ht="14.25" hidden="false" customHeight="false" outlineLevel="0" collapsed="false">
      <c r="A10991" s="0" t="s">
        <v>756</v>
      </c>
      <c r="B10991" s="52" t="s">
        <v>1026</v>
      </c>
      <c r="C10991" s="52" t="s">
        <v>747</v>
      </c>
      <c r="D10991" s="53" t="n">
        <v>0.1</v>
      </c>
      <c r="E10991" s="53" t="s">
        <v>748</v>
      </c>
      <c r="F10991" s="0" t="s">
        <v>1490</v>
      </c>
      <c r="G10991" s="0" t="str">
        <f aca="false">LEFT(B10991,2)</f>
        <v>26</v>
      </c>
      <c r="H10991" s="0" t="str">
        <f aca="false">I10991&amp;"_"&amp;G10991&amp;"_"&amp;F10991</f>
        <v>StorVandsalamander_26_20191106_DL2019007_MiddelfartGym_koersel2</v>
      </c>
      <c r="I10991" s="61" t="str">
        <f aca="false">MID(RIGHT(B10991,LEN(B10991)-3),1,FIND("_",RIGHT(B10991,LEN(B10991)-3))-1)</f>
        <v>StorVandsalamander</v>
      </c>
      <c r="J10991" s="61" t="str">
        <f aca="false">TRIM(SUBSTITUTE(RIGHT(B10991,FIND(I10991,B10991)+1),"_",""))</f>
        <v>NegK</v>
      </c>
      <c r="K10991" s="0" t="str">
        <f aca="false">IFERROR(VALUE(SUBSTITUTE(E10991,".",",")),E10991)</f>
        <v>No Ct</v>
      </c>
      <c r="L10991" s="61" t="str">
        <f aca="false">IF(J10991="PosK",SUMIFS(K:K,J:J,"PosK",H:H,H10991),"")</f>
        <v/>
      </c>
      <c r="M10991" s="61" t="str">
        <f aca="false">IF(J10991="PosK",SUMIFS(K:K,J:J,"NegK",H:H,H10991),"")</f>
        <v/>
      </c>
      <c r="N10991" s="61" t="str">
        <f aca="false">IF(J10991="PosK",SUMIFS(K:K,J:J,"eDNA",H:H,H10991),"")</f>
        <v/>
      </c>
    </row>
    <row r="10992" customFormat="false" ht="14.25" hidden="false" customHeight="false" outlineLevel="0" collapsed="false">
      <c r="A10992" s="0" t="s">
        <v>758</v>
      </c>
      <c r="B10992" s="52" t="s">
        <v>1027</v>
      </c>
      <c r="C10992" s="52" t="s">
        <v>751</v>
      </c>
      <c r="D10992" s="53" t="n">
        <v>0.1</v>
      </c>
      <c r="E10992" s="53" t="s">
        <v>748</v>
      </c>
      <c r="F10992" s="0" t="s">
        <v>1490</v>
      </c>
      <c r="G10992" s="0" t="str">
        <f aca="false">LEFT(B10992,2)</f>
        <v>26</v>
      </c>
      <c r="H10992" s="0" t="str">
        <f aca="false">I10992&amp;"_"&amp;G10992&amp;"_"&amp;F10992</f>
        <v>StorVandsalamander_26_20191106_DL2019007_MiddelfartGym_koersel2</v>
      </c>
      <c r="I10992" s="61" t="str">
        <f aca="false">MID(RIGHT(B10992,LEN(B10992)-3),1,FIND("_",RIGHT(B10992,LEN(B10992)-3))-1)</f>
        <v>StorVandsalamander</v>
      </c>
      <c r="J10992" s="61" t="str">
        <f aca="false">TRIM(SUBSTITUTE(RIGHT(B10992,FIND(I10992,B10992)+1),"_",""))</f>
        <v>eDNA</v>
      </c>
      <c r="K10992" s="0" t="str">
        <f aca="false">IFERROR(VALUE(SUBSTITUTE(E10992,".",",")),E10992)</f>
        <v>No Ct</v>
      </c>
      <c r="L10992" s="61" t="str">
        <f aca="false">IF(J10992="PosK",SUMIFS(K:K,J:J,"PosK",H:H,H10992),"")</f>
        <v/>
      </c>
      <c r="M10992" s="61" t="str">
        <f aca="false">IF(J10992="PosK",SUMIFS(K:K,J:J,"NegK",H:H,H10992),"")</f>
        <v/>
      </c>
      <c r="N10992" s="61" t="str">
        <f aca="false">IF(J10992="PosK",SUMIFS(K:K,J:J,"eDNA",H:H,H10992),"")</f>
        <v/>
      </c>
      <c r="Q10992" s="62"/>
    </row>
    <row r="10993" customFormat="false" ht="14.25" hidden="false" customHeight="false" outlineLevel="0" collapsed="false">
      <c r="A10993" s="0" t="s">
        <v>760</v>
      </c>
      <c r="B10993" s="52" t="s">
        <v>1027</v>
      </c>
      <c r="C10993" s="52" t="s">
        <v>751</v>
      </c>
      <c r="D10993" s="53" t="n">
        <v>0.1</v>
      </c>
      <c r="E10993" s="53" t="s">
        <v>748</v>
      </c>
      <c r="F10993" s="0" t="s">
        <v>1490</v>
      </c>
      <c r="G10993" s="0" t="str">
        <f aca="false">LEFT(B10993,2)</f>
        <v>26</v>
      </c>
      <c r="H10993" s="0" t="str">
        <f aca="false">I10993&amp;"_"&amp;G10993&amp;"_"&amp;F10993</f>
        <v>StorVandsalamander_26_20191106_DL2019007_MiddelfartGym_koersel2</v>
      </c>
      <c r="I10993" s="61" t="str">
        <f aca="false">MID(RIGHT(B10993,LEN(B10993)-3),1,FIND("_",RIGHT(B10993,LEN(B10993)-3))-1)</f>
        <v>StorVandsalamander</v>
      </c>
      <c r="J10993" s="61" t="str">
        <f aca="false">TRIM(SUBSTITUTE(RIGHT(B10993,FIND(I10993,B10993)+1),"_",""))</f>
        <v>eDNA</v>
      </c>
      <c r="K10993" s="0" t="str">
        <f aca="false">IFERROR(VALUE(SUBSTITUTE(E10993,".",",")),E10993)</f>
        <v>No Ct</v>
      </c>
      <c r="L10993" s="61" t="str">
        <f aca="false">IF(J10993="PosK",SUMIFS(K:K,J:J,"PosK",H:H,H10993),"")</f>
        <v/>
      </c>
      <c r="M10993" s="61" t="str">
        <f aca="false">IF(J10993="PosK",SUMIFS(K:K,J:J,"NegK",H:H,H10993),"")</f>
        <v/>
      </c>
      <c r="N10993" s="61" t="str">
        <f aca="false">IF(J10993="PosK",SUMIFS(K:K,J:J,"eDNA",H:H,H10993),"")</f>
        <v/>
      </c>
      <c r="P10993" s="62"/>
      <c r="T10993" s="63"/>
      <c r="W10993" s="64"/>
    </row>
    <row r="10994" customFormat="false" ht="14.25" hidden="false" customHeight="false" outlineLevel="0" collapsed="false">
      <c r="A10994" s="0" t="s">
        <v>762</v>
      </c>
      <c r="B10994" s="52" t="s">
        <v>1029</v>
      </c>
      <c r="C10994" s="52" t="s">
        <v>743</v>
      </c>
      <c r="D10994" s="53" t="n">
        <v>0.1</v>
      </c>
      <c r="E10994" s="53" t="s">
        <v>748</v>
      </c>
      <c r="F10994" s="0" t="s">
        <v>1490</v>
      </c>
      <c r="G10994" s="0" t="str">
        <f aca="false">LEFT(B10994,2)</f>
        <v>27</v>
      </c>
      <c r="H10994" s="0" t="str">
        <f aca="false">I10994&amp;"_"&amp;G10994&amp;"_"&amp;F10994</f>
        <v>Strandtudse_27_20191106_DL2019007_MiddelfartGym_koersel2</v>
      </c>
      <c r="I10994" s="61" t="str">
        <f aca="false">MID(RIGHT(B10994,LEN(B10994)-3),1,FIND("_",RIGHT(B10994,LEN(B10994)-3))-1)</f>
        <v>Strandtudse</v>
      </c>
      <c r="J10994" s="61" t="str">
        <f aca="false">TRIM(SUBSTITUTE(RIGHT(B10994,FIND(I10994,B10994)+1),"_",""))</f>
        <v>PosK</v>
      </c>
      <c r="K10994" s="0" t="str">
        <f aca="false">IFERROR(VALUE(SUBSTITUTE(E10994,".",",")),E10994)</f>
        <v>No Ct</v>
      </c>
      <c r="L10994" s="61" t="n">
        <f aca="false">IF(J10994="PosK",SUMIFS(K:K,J:J,"PosK",H:H,H10994),"")</f>
        <v>0</v>
      </c>
      <c r="M10994" s="61" t="n">
        <f aca="false">IF(J10994="PosK",SUMIFS(K:K,J:J,"NegK",H:H,H10994),"")</f>
        <v>0</v>
      </c>
      <c r="N10994" s="61" t="n">
        <f aca="false">IF(J10994="PosK",SUMIFS(K:K,J:J,"eDNA",H:H,H10994),"")</f>
        <v>0</v>
      </c>
      <c r="P10994" s="62" t="n">
        <f aca="false">IF(K10996="No Ct",0,K10996)</f>
        <v>0</v>
      </c>
      <c r="Q10994" s="62" t="n">
        <f aca="false">IF(K10997="No Ct",0,K10997)</f>
        <v>0</v>
      </c>
      <c r="R10994" s="0" t="str">
        <f aca="false">IF(AND(L10994&gt;0,M10994=0),"Valid","Invalid")</f>
        <v>Invalid</v>
      </c>
      <c r="S10994" s="0" t="str">
        <f aca="false">IF(OR(P10994&gt;1,Q10994&gt;1),"Present","Absent")</f>
        <v>Absent</v>
      </c>
      <c r="T10994" s="63" t="str">
        <f aca="false">IF(OR(AND(P10994&gt;1,P10994&lt;41),AND(Q10994&gt;1,Q10994&lt;41)),"Ct&lt;41","Ct&gt;41")</f>
        <v>Ct&gt;41</v>
      </c>
      <c r="U10994" s="0" t="str">
        <f aca="false">I10994</f>
        <v>Strandtudse</v>
      </c>
      <c r="V10994" s="0" t="str">
        <f aca="false">MID(F10994,10,9)</f>
        <v>DL2019007</v>
      </c>
      <c r="W10994" s="64" t="str">
        <f aca="false">V10994&amp;"_"&amp;U10994&amp;"_"&amp;R10994&amp;"_"&amp;S10994&amp;"_"&amp;T10994</f>
        <v>DL2019007_Strandtudse_Invalid_Absent_Ct&gt;41</v>
      </c>
    </row>
    <row r="10995" customFormat="false" ht="14.25" hidden="false" customHeight="false" outlineLevel="0" collapsed="false">
      <c r="A10995" s="0" t="s">
        <v>764</v>
      </c>
      <c r="B10995" s="52" t="s">
        <v>1030</v>
      </c>
      <c r="C10995" s="52" t="s">
        <v>747</v>
      </c>
      <c r="D10995" s="53" t="n">
        <v>0.1</v>
      </c>
      <c r="E10995" s="53" t="s">
        <v>748</v>
      </c>
      <c r="F10995" s="0" t="s">
        <v>1490</v>
      </c>
      <c r="G10995" s="0" t="str">
        <f aca="false">LEFT(B10995,2)</f>
        <v>27</v>
      </c>
      <c r="H10995" s="0" t="str">
        <f aca="false">I10995&amp;"_"&amp;G10995&amp;"_"&amp;F10995</f>
        <v>Strandtudse_27_20191106_DL2019007_MiddelfartGym_koersel2</v>
      </c>
      <c r="I10995" s="61" t="str">
        <f aca="false">MID(RIGHT(B10995,LEN(B10995)-3),1,FIND("_",RIGHT(B10995,LEN(B10995)-3))-1)</f>
        <v>Strandtudse</v>
      </c>
      <c r="J10995" s="61" t="str">
        <f aca="false">TRIM(SUBSTITUTE(RIGHT(B10995,FIND(I10995,B10995)+1),"_",""))</f>
        <v>NegK</v>
      </c>
      <c r="K10995" s="0" t="str">
        <f aca="false">IFERROR(VALUE(SUBSTITUTE(E10995,".",",")),E10995)</f>
        <v>No Ct</v>
      </c>
      <c r="L10995" s="61" t="str">
        <f aca="false">IF(J10995="PosK",SUMIFS(K:K,J:J,"PosK",H:H,H10995),"")</f>
        <v/>
      </c>
      <c r="M10995" s="61" t="str">
        <f aca="false">IF(J10995="PosK",SUMIFS(K:K,J:J,"NegK",H:H,H10995),"")</f>
        <v/>
      </c>
      <c r="N10995" s="61" t="str">
        <f aca="false">IF(J10995="PosK",SUMIFS(K:K,J:J,"eDNA",H:H,H10995),"")</f>
        <v/>
      </c>
    </row>
    <row r="10996" customFormat="false" ht="14.25" hidden="false" customHeight="false" outlineLevel="0" collapsed="false">
      <c r="A10996" s="0" t="s">
        <v>766</v>
      </c>
      <c r="B10996" s="52" t="s">
        <v>1031</v>
      </c>
      <c r="C10996" s="52" t="s">
        <v>751</v>
      </c>
      <c r="D10996" s="53" t="n">
        <v>0.1</v>
      </c>
      <c r="E10996" s="53" t="s">
        <v>748</v>
      </c>
      <c r="F10996" s="0" t="s">
        <v>1490</v>
      </c>
      <c r="G10996" s="0" t="str">
        <f aca="false">LEFT(B10996,2)</f>
        <v>27</v>
      </c>
      <c r="H10996" s="0" t="str">
        <f aca="false">I10996&amp;"_"&amp;G10996&amp;"_"&amp;F10996</f>
        <v>Strandtudse_27_20191106_DL2019007_MiddelfartGym_koersel2</v>
      </c>
      <c r="I10996" s="61" t="str">
        <f aca="false">MID(RIGHT(B10996,LEN(B10996)-3),1,FIND("_",RIGHT(B10996,LEN(B10996)-3))-1)</f>
        <v>Strandtudse</v>
      </c>
      <c r="J10996" s="61" t="str">
        <f aca="false">TRIM(SUBSTITUTE(RIGHT(B10996,FIND(I10996,B10996)+1),"_",""))</f>
        <v>eDNA</v>
      </c>
      <c r="K10996" s="0" t="str">
        <f aca="false">IFERROR(VALUE(SUBSTITUTE(E10996,".",",")),E10996)</f>
        <v>No Ct</v>
      </c>
      <c r="L10996" s="61" t="str">
        <f aca="false">IF(J10996="PosK",SUMIFS(K:K,J:J,"PosK",H:H,H10996),"")</f>
        <v/>
      </c>
      <c r="M10996" s="61" t="str">
        <f aca="false">IF(J10996="PosK",SUMIFS(K:K,J:J,"NegK",H:H,H10996),"")</f>
        <v/>
      </c>
      <c r="N10996" s="61" t="str">
        <f aca="false">IF(J10996="PosK",SUMIFS(K:K,J:J,"eDNA",H:H,H10996),"")</f>
        <v/>
      </c>
      <c r="Q10996" s="62"/>
    </row>
    <row r="10997" customFormat="false" ht="14.25" hidden="false" customHeight="false" outlineLevel="0" collapsed="false">
      <c r="A10997" s="0" t="s">
        <v>768</v>
      </c>
      <c r="B10997" s="52" t="s">
        <v>1031</v>
      </c>
      <c r="C10997" s="52" t="s">
        <v>751</v>
      </c>
      <c r="D10997" s="53" t="n">
        <v>0.1</v>
      </c>
      <c r="E10997" s="53" t="s">
        <v>748</v>
      </c>
      <c r="F10997" s="0" t="s">
        <v>1490</v>
      </c>
      <c r="G10997" s="0" t="str">
        <f aca="false">LEFT(B10997,2)</f>
        <v>27</v>
      </c>
      <c r="H10997" s="0" t="str">
        <f aca="false">I10997&amp;"_"&amp;G10997&amp;"_"&amp;F10997</f>
        <v>Strandtudse_27_20191106_DL2019007_MiddelfartGym_koersel2</v>
      </c>
      <c r="I10997" s="61" t="str">
        <f aca="false">MID(RIGHT(B10997,LEN(B10997)-3),1,FIND("_",RIGHT(B10997,LEN(B10997)-3))-1)</f>
        <v>Strandtudse</v>
      </c>
      <c r="J10997" s="61" t="str">
        <f aca="false">TRIM(SUBSTITUTE(RIGHT(B10997,FIND(I10997,B10997)+1),"_",""))</f>
        <v>eDNA</v>
      </c>
      <c r="K10997" s="0" t="str">
        <f aca="false">IFERROR(VALUE(SUBSTITUTE(E10997,".",",")),E10997)</f>
        <v>No Ct</v>
      </c>
      <c r="L10997" s="61" t="str">
        <f aca="false">IF(J10997="PosK",SUMIFS(K:K,J:J,"PosK",H:H,H10997),"")</f>
        <v/>
      </c>
      <c r="M10997" s="61" t="str">
        <f aca="false">IF(J10997="PosK",SUMIFS(K:K,J:J,"NegK",H:H,H10997),"")</f>
        <v/>
      </c>
      <c r="N10997" s="61" t="str">
        <f aca="false">IF(J10997="PosK",SUMIFS(K:K,J:J,"eDNA",H:H,H10997),"")</f>
        <v/>
      </c>
      <c r="P10997" s="62"/>
      <c r="T10997" s="63"/>
      <c r="W10997" s="64"/>
    </row>
    <row r="10998" customFormat="false" ht="14.25" hidden="false" customHeight="false" outlineLevel="0" collapsed="false">
      <c r="A10998" s="0" t="s">
        <v>770</v>
      </c>
      <c r="B10998" s="52" t="s">
        <v>1033</v>
      </c>
      <c r="C10998" s="52" t="s">
        <v>743</v>
      </c>
      <c r="D10998" s="53" t="n">
        <v>0.1</v>
      </c>
      <c r="E10998" s="53" t="n">
        <v>38.63</v>
      </c>
      <c r="F10998" s="0" t="s">
        <v>1490</v>
      </c>
      <c r="G10998" s="0" t="str">
        <f aca="false">LEFT(B10998,2)</f>
        <v>28</v>
      </c>
      <c r="H10998" s="0" t="str">
        <f aca="false">I10998&amp;"_"&amp;G10998&amp;"_"&amp;F10998</f>
        <v>GroenbrogetTudse_28_20191106_DL2019007_MiddelfartGym_koersel2</v>
      </c>
      <c r="I10998" s="61" t="str">
        <f aca="false">MID(RIGHT(B10998,LEN(B10998)-3),1,FIND("_",RIGHT(B10998,LEN(B10998)-3))-1)</f>
        <v>GroenbrogetTudse</v>
      </c>
      <c r="J10998" s="61" t="str">
        <f aca="false">TRIM(SUBSTITUTE(RIGHT(B10998,FIND(I10998,B10998)+1),"_",""))</f>
        <v>PosK</v>
      </c>
      <c r="K10998" s="0" t="n">
        <f aca="false">IFERROR(VALUE(SUBSTITUTE(E10998,".",",")),E10998)</f>
        <v>38.63</v>
      </c>
      <c r="L10998" s="61" t="n">
        <f aca="false">IF(J10998="PosK",SUMIFS(K:K,J:J,"PosK",H:H,H10998),"")</f>
        <v>38.63</v>
      </c>
      <c r="M10998" s="61" t="n">
        <f aca="false">IF(J10998="PosK",SUMIFS(K:K,J:J,"NegK",H:H,H10998),"")</f>
        <v>0</v>
      </c>
      <c r="N10998" s="61" t="n">
        <f aca="false">IF(J10998="PosK",SUMIFS(K:K,J:J,"eDNA",H:H,H10998),"")</f>
        <v>0</v>
      </c>
      <c r="P10998" s="62" t="n">
        <f aca="false">IF(K11000="No Ct",0,K11000)</f>
        <v>0</v>
      </c>
      <c r="Q10998" s="62" t="n">
        <f aca="false">IF(K11001="No Ct",0,K11001)</f>
        <v>0</v>
      </c>
      <c r="R10998" s="0" t="str">
        <f aca="false">IF(AND(L10998&gt;0,M10998=0),"Valid","Invalid")</f>
        <v>Valid</v>
      </c>
      <c r="S10998" s="0" t="str">
        <f aca="false">IF(OR(P10998&gt;1,Q10998&gt;1),"Present","Absent")</f>
        <v>Absent</v>
      </c>
      <c r="T10998" s="63" t="str">
        <f aca="false">IF(OR(AND(P10998&gt;1,P10998&lt;41),AND(Q10998&gt;1,Q10998&lt;41)),"Ct&lt;41","Ct&gt;41")</f>
        <v>Ct&gt;41</v>
      </c>
      <c r="U10998" s="0" t="str">
        <f aca="false">I10998</f>
        <v>GroenbrogetTudse</v>
      </c>
      <c r="V10998" s="0" t="str">
        <f aca="false">MID(F10998,10,9)</f>
        <v>DL2019007</v>
      </c>
      <c r="W10998" s="64" t="str">
        <f aca="false">V10998&amp;"_"&amp;U10998&amp;"_"&amp;R10998&amp;"_"&amp;S10998&amp;"_"&amp;T10998</f>
        <v>DL2019007_GroenbrogetTudse_Valid_Absent_Ct&gt;41</v>
      </c>
    </row>
    <row r="10999" customFormat="false" ht="14.25" hidden="false" customHeight="false" outlineLevel="0" collapsed="false">
      <c r="A10999" s="0" t="s">
        <v>772</v>
      </c>
      <c r="B10999" s="52" t="s">
        <v>1034</v>
      </c>
      <c r="C10999" s="52" t="s">
        <v>747</v>
      </c>
      <c r="D10999" s="53" t="n">
        <v>0.1</v>
      </c>
      <c r="E10999" s="53" t="s">
        <v>748</v>
      </c>
      <c r="F10999" s="0" t="s">
        <v>1490</v>
      </c>
      <c r="G10999" s="0" t="str">
        <f aca="false">LEFT(B10999,2)</f>
        <v>28</v>
      </c>
      <c r="H10999" s="0" t="str">
        <f aca="false">I10999&amp;"_"&amp;G10999&amp;"_"&amp;F10999</f>
        <v>GroenbrogetTudse_28_20191106_DL2019007_MiddelfartGym_koersel2</v>
      </c>
      <c r="I10999" s="61" t="str">
        <f aca="false">MID(RIGHT(B10999,LEN(B10999)-3),1,FIND("_",RIGHT(B10999,LEN(B10999)-3))-1)</f>
        <v>GroenbrogetTudse</v>
      </c>
      <c r="J10999" s="61" t="str">
        <f aca="false">TRIM(SUBSTITUTE(RIGHT(B10999,FIND(I10999,B10999)+1),"_",""))</f>
        <v>NegK</v>
      </c>
      <c r="K10999" s="0" t="str">
        <f aca="false">IFERROR(VALUE(SUBSTITUTE(E10999,".",",")),E10999)</f>
        <v>No Ct</v>
      </c>
      <c r="L10999" s="61" t="str">
        <f aca="false">IF(J10999="PosK",SUMIFS(K:K,J:J,"PosK",H:H,H10999),"")</f>
        <v/>
      </c>
      <c r="M10999" s="61" t="str">
        <f aca="false">IF(J10999="PosK",SUMIFS(K:K,J:J,"NegK",H:H,H10999),"")</f>
        <v/>
      </c>
      <c r="N10999" s="61" t="str">
        <f aca="false">IF(J10999="PosK",SUMIFS(K:K,J:J,"eDNA",H:H,H10999),"")</f>
        <v/>
      </c>
    </row>
    <row r="11000" customFormat="false" ht="14.25" hidden="false" customHeight="false" outlineLevel="0" collapsed="false">
      <c r="A11000" s="0" t="s">
        <v>774</v>
      </c>
      <c r="B11000" s="52" t="s">
        <v>1035</v>
      </c>
      <c r="C11000" s="52" t="s">
        <v>751</v>
      </c>
      <c r="D11000" s="53" t="n">
        <v>0.1</v>
      </c>
      <c r="E11000" s="53" t="s">
        <v>748</v>
      </c>
      <c r="F11000" s="0" t="s">
        <v>1490</v>
      </c>
      <c r="G11000" s="0" t="str">
        <f aca="false">LEFT(B11000,2)</f>
        <v>28</v>
      </c>
      <c r="H11000" s="0" t="str">
        <f aca="false">I11000&amp;"_"&amp;G11000&amp;"_"&amp;F11000</f>
        <v>GroenbrogetTudse_28_20191106_DL2019007_MiddelfartGym_koersel2</v>
      </c>
      <c r="I11000" s="61" t="str">
        <f aca="false">MID(RIGHT(B11000,LEN(B11000)-3),1,FIND("_",RIGHT(B11000,LEN(B11000)-3))-1)</f>
        <v>GroenbrogetTudse</v>
      </c>
      <c r="J11000" s="61" t="str">
        <f aca="false">TRIM(SUBSTITUTE(RIGHT(B11000,FIND(I11000,B11000)+1),"_",""))</f>
        <v>eDNA</v>
      </c>
      <c r="K11000" s="0" t="str">
        <f aca="false">IFERROR(VALUE(SUBSTITUTE(E11000,".",",")),E11000)</f>
        <v>No Ct</v>
      </c>
      <c r="L11000" s="61" t="str">
        <f aca="false">IF(J11000="PosK",SUMIFS(K:K,J:J,"PosK",H:H,H11000),"")</f>
        <v/>
      </c>
      <c r="M11000" s="61" t="str">
        <f aca="false">IF(J11000="PosK",SUMIFS(K:K,J:J,"NegK",H:H,H11000),"")</f>
        <v/>
      </c>
      <c r="N11000" s="61" t="str">
        <f aca="false">IF(J11000="PosK",SUMIFS(K:K,J:J,"eDNA",H:H,H11000),"")</f>
        <v/>
      </c>
      <c r="Q11000" s="62"/>
    </row>
    <row r="11001" customFormat="false" ht="14.25" hidden="false" customHeight="false" outlineLevel="0" collapsed="false">
      <c r="A11001" s="0" t="s">
        <v>776</v>
      </c>
      <c r="B11001" s="52" t="s">
        <v>1035</v>
      </c>
      <c r="C11001" s="52" t="s">
        <v>751</v>
      </c>
      <c r="D11001" s="53" t="n">
        <v>0.1</v>
      </c>
      <c r="E11001" s="53" t="s">
        <v>748</v>
      </c>
      <c r="F11001" s="0" t="s">
        <v>1490</v>
      </c>
      <c r="G11001" s="0" t="str">
        <f aca="false">LEFT(B11001,2)</f>
        <v>28</v>
      </c>
      <c r="H11001" s="0" t="str">
        <f aca="false">I11001&amp;"_"&amp;G11001&amp;"_"&amp;F11001</f>
        <v>GroenbrogetTudse_28_20191106_DL2019007_MiddelfartGym_koersel2</v>
      </c>
      <c r="I11001" s="61" t="str">
        <f aca="false">MID(RIGHT(B11001,LEN(B11001)-3),1,FIND("_",RIGHT(B11001,LEN(B11001)-3))-1)</f>
        <v>GroenbrogetTudse</v>
      </c>
      <c r="J11001" s="61" t="str">
        <f aca="false">TRIM(SUBSTITUTE(RIGHT(B11001,FIND(I11001,B11001)+1),"_",""))</f>
        <v>eDNA</v>
      </c>
      <c r="K11001" s="0" t="str">
        <f aca="false">IFERROR(VALUE(SUBSTITUTE(E11001,".",",")),E11001)</f>
        <v>No Ct</v>
      </c>
      <c r="L11001" s="61" t="str">
        <f aca="false">IF(J11001="PosK",SUMIFS(K:K,J:J,"PosK",H:H,H11001),"")</f>
        <v/>
      </c>
      <c r="M11001" s="61" t="str">
        <f aca="false">IF(J11001="PosK",SUMIFS(K:K,J:J,"NegK",H:H,H11001),"")</f>
        <v/>
      </c>
      <c r="N11001" s="61" t="str">
        <f aca="false">IF(J11001="PosK",SUMIFS(K:K,J:J,"eDNA",H:H,H11001),"")</f>
        <v/>
      </c>
      <c r="P11001" s="62"/>
      <c r="T11001" s="63"/>
      <c r="W11001" s="64"/>
    </row>
    <row r="11002" customFormat="false" ht="14.25" hidden="false" customHeight="false" outlineLevel="0" collapsed="false">
      <c r="A11002" s="0" t="s">
        <v>778</v>
      </c>
      <c r="B11002" s="52" t="s">
        <v>1037</v>
      </c>
      <c r="C11002" s="52" t="s">
        <v>743</v>
      </c>
      <c r="D11002" s="53" t="n">
        <v>0.1</v>
      </c>
      <c r="E11002" s="53" t="n">
        <v>32.03</v>
      </c>
      <c r="F11002" s="0" t="s">
        <v>1490</v>
      </c>
      <c r="G11002" s="0" t="str">
        <f aca="false">LEFT(B11002,2)</f>
        <v>29</v>
      </c>
      <c r="H11002" s="0" t="str">
        <f aca="false">I11002&amp;"_"&amp;G11002&amp;"_"&amp;F11002</f>
        <v>Loevfroe_29_20191106_DL2019007_MiddelfartGym_koersel2</v>
      </c>
      <c r="I11002" s="61" t="str">
        <f aca="false">MID(RIGHT(B11002,LEN(B11002)-3),1,FIND("_",RIGHT(B11002,LEN(B11002)-3))-1)</f>
        <v>Loevfroe</v>
      </c>
      <c r="J11002" s="61" t="str">
        <f aca="false">TRIM(SUBSTITUTE(RIGHT(B11002,FIND(I11002,B11002)+1),"_",""))</f>
        <v>PosK</v>
      </c>
      <c r="K11002" s="0" t="n">
        <f aca="false">IFERROR(VALUE(SUBSTITUTE(E11002,".",",")),E11002)</f>
        <v>32.03</v>
      </c>
      <c r="L11002" s="61" t="n">
        <f aca="false">IF(J11002="PosK",SUMIFS(K:K,J:J,"PosK",H:H,H11002),"")</f>
        <v>32.03</v>
      </c>
      <c r="M11002" s="61" t="n">
        <f aca="false">IF(J11002="PosK",SUMIFS(K:K,J:J,"NegK",H:H,H11002),"")</f>
        <v>0</v>
      </c>
      <c r="N11002" s="61" t="n">
        <f aca="false">IF(J11002="PosK",SUMIFS(K:K,J:J,"eDNA",H:H,H11002),"")</f>
        <v>0</v>
      </c>
      <c r="P11002" s="62" t="n">
        <f aca="false">IF(K11004="No Ct",0,K11004)</f>
        <v>0</v>
      </c>
      <c r="Q11002" s="62" t="n">
        <f aca="false">IF(K11005="No Ct",0,K11005)</f>
        <v>0</v>
      </c>
      <c r="R11002" s="0" t="str">
        <f aca="false">IF(AND(L11002&gt;0,M11002=0),"Valid","Invalid")</f>
        <v>Valid</v>
      </c>
      <c r="S11002" s="0" t="str">
        <f aca="false">IF(OR(P11002&gt;1,Q11002&gt;1),"Present","Absent")</f>
        <v>Absent</v>
      </c>
      <c r="T11002" s="63" t="str">
        <f aca="false">IF(OR(AND(P11002&gt;1,P11002&lt;41),AND(Q11002&gt;1,Q11002&lt;41)),"Ct&lt;41","Ct&gt;41")</f>
        <v>Ct&gt;41</v>
      </c>
      <c r="U11002" s="0" t="str">
        <f aca="false">I11002</f>
        <v>Loevfroe</v>
      </c>
      <c r="V11002" s="0" t="str">
        <f aca="false">MID(F11002,10,9)</f>
        <v>DL2019007</v>
      </c>
      <c r="W11002" s="64" t="str">
        <f aca="false">V11002&amp;"_"&amp;U11002&amp;"_"&amp;R11002&amp;"_"&amp;S11002&amp;"_"&amp;T11002</f>
        <v>DL2019007_Loevfroe_Valid_Absent_Ct&gt;41</v>
      </c>
    </row>
    <row r="11003" customFormat="false" ht="14.25" hidden="false" customHeight="false" outlineLevel="0" collapsed="false">
      <c r="A11003" s="0" t="s">
        <v>780</v>
      </c>
      <c r="B11003" s="52" t="s">
        <v>1038</v>
      </c>
      <c r="C11003" s="52" t="s">
        <v>747</v>
      </c>
      <c r="D11003" s="53" t="n">
        <v>0.1</v>
      </c>
      <c r="E11003" s="53" t="s">
        <v>748</v>
      </c>
      <c r="F11003" s="0" t="s">
        <v>1490</v>
      </c>
      <c r="G11003" s="0" t="str">
        <f aca="false">LEFT(B11003,2)</f>
        <v>29</v>
      </c>
      <c r="H11003" s="0" t="str">
        <f aca="false">I11003&amp;"_"&amp;G11003&amp;"_"&amp;F11003</f>
        <v>Loevfroe_29_20191106_DL2019007_MiddelfartGym_koersel2</v>
      </c>
      <c r="I11003" s="61" t="str">
        <f aca="false">MID(RIGHT(B11003,LEN(B11003)-3),1,FIND("_",RIGHT(B11003,LEN(B11003)-3))-1)</f>
        <v>Loevfroe</v>
      </c>
      <c r="J11003" s="61" t="str">
        <f aca="false">TRIM(SUBSTITUTE(RIGHT(B11003,FIND(I11003,B11003)+1),"_",""))</f>
        <v>NegK</v>
      </c>
      <c r="K11003" s="0" t="str">
        <f aca="false">IFERROR(VALUE(SUBSTITUTE(E11003,".",",")),E11003)</f>
        <v>No Ct</v>
      </c>
      <c r="L11003" s="61" t="str">
        <f aca="false">IF(J11003="PosK",SUMIFS(K:K,J:J,"PosK",H:H,H11003),"")</f>
        <v/>
      </c>
      <c r="M11003" s="61" t="str">
        <f aca="false">IF(J11003="PosK",SUMIFS(K:K,J:J,"NegK",H:H,H11003),"")</f>
        <v/>
      </c>
      <c r="N11003" s="61" t="str">
        <f aca="false">IF(J11003="PosK",SUMIFS(K:K,J:J,"eDNA",H:H,H11003),"")</f>
        <v/>
      </c>
    </row>
    <row r="11004" customFormat="false" ht="14.25" hidden="false" customHeight="false" outlineLevel="0" collapsed="false">
      <c r="A11004" s="0" t="s">
        <v>782</v>
      </c>
      <c r="B11004" s="52" t="s">
        <v>1039</v>
      </c>
      <c r="C11004" s="52" t="s">
        <v>751</v>
      </c>
      <c r="D11004" s="53" t="n">
        <v>0.1</v>
      </c>
      <c r="E11004" s="53" t="s">
        <v>748</v>
      </c>
      <c r="F11004" s="0" t="s">
        <v>1490</v>
      </c>
      <c r="G11004" s="0" t="str">
        <f aca="false">LEFT(B11004,2)</f>
        <v>29</v>
      </c>
      <c r="H11004" s="0" t="str">
        <f aca="false">I11004&amp;"_"&amp;G11004&amp;"_"&amp;F11004</f>
        <v>Loevfroe_29_20191106_DL2019007_MiddelfartGym_koersel2</v>
      </c>
      <c r="I11004" s="61" t="str">
        <f aca="false">MID(RIGHT(B11004,LEN(B11004)-3),1,FIND("_",RIGHT(B11004,LEN(B11004)-3))-1)</f>
        <v>Loevfroe</v>
      </c>
      <c r="J11004" s="61" t="str">
        <f aca="false">TRIM(SUBSTITUTE(RIGHT(B11004,FIND(I11004,B11004)+1),"_",""))</f>
        <v>eDNA</v>
      </c>
      <c r="K11004" s="0" t="str">
        <f aca="false">IFERROR(VALUE(SUBSTITUTE(E11004,".",",")),E11004)</f>
        <v>No Ct</v>
      </c>
      <c r="L11004" s="61" t="str">
        <f aca="false">IF(J11004="PosK",SUMIFS(K:K,J:J,"PosK",H:H,H11004),"")</f>
        <v/>
      </c>
      <c r="M11004" s="61" t="str">
        <f aca="false">IF(J11004="PosK",SUMIFS(K:K,J:J,"NegK",H:H,H11004),"")</f>
        <v/>
      </c>
      <c r="N11004" s="61" t="str">
        <f aca="false">IF(J11004="PosK",SUMIFS(K:K,J:J,"eDNA",H:H,H11004),"")</f>
        <v/>
      </c>
      <c r="Q11004" s="62"/>
    </row>
    <row r="11005" customFormat="false" ht="14.25" hidden="false" customHeight="false" outlineLevel="0" collapsed="false">
      <c r="A11005" s="0" t="s">
        <v>784</v>
      </c>
      <c r="B11005" s="52" t="s">
        <v>1039</v>
      </c>
      <c r="C11005" s="52" t="s">
        <v>751</v>
      </c>
      <c r="D11005" s="53" t="n">
        <v>0.1</v>
      </c>
      <c r="E11005" s="53" t="s">
        <v>748</v>
      </c>
      <c r="F11005" s="0" t="s">
        <v>1490</v>
      </c>
      <c r="G11005" s="0" t="str">
        <f aca="false">LEFT(B11005,2)</f>
        <v>29</v>
      </c>
      <c r="H11005" s="0" t="str">
        <f aca="false">I11005&amp;"_"&amp;G11005&amp;"_"&amp;F11005</f>
        <v>Loevfroe_29_20191106_DL2019007_MiddelfartGym_koersel2</v>
      </c>
      <c r="I11005" s="61" t="str">
        <f aca="false">MID(RIGHT(B11005,LEN(B11005)-3),1,FIND("_",RIGHT(B11005,LEN(B11005)-3))-1)</f>
        <v>Loevfroe</v>
      </c>
      <c r="J11005" s="61" t="str">
        <f aca="false">TRIM(SUBSTITUTE(RIGHT(B11005,FIND(I11005,B11005)+1),"_",""))</f>
        <v>eDNA</v>
      </c>
      <c r="K11005" s="0" t="str">
        <f aca="false">IFERROR(VALUE(SUBSTITUTE(E11005,".",",")),E11005)</f>
        <v>No Ct</v>
      </c>
      <c r="L11005" s="61" t="str">
        <f aca="false">IF(J11005="PosK",SUMIFS(K:K,J:J,"PosK",H:H,H11005),"")</f>
        <v/>
      </c>
      <c r="M11005" s="61" t="str">
        <f aca="false">IF(J11005="PosK",SUMIFS(K:K,J:J,"NegK",H:H,H11005),"")</f>
        <v/>
      </c>
      <c r="N11005" s="61" t="str">
        <f aca="false">IF(J11005="PosK",SUMIFS(K:K,J:J,"eDNA",H:H,H11005),"")</f>
        <v/>
      </c>
      <c r="P11005" s="62"/>
      <c r="T11005" s="63"/>
      <c r="W11005" s="64"/>
    </row>
    <row r="11006" customFormat="false" ht="14.25" hidden="false" customHeight="false" outlineLevel="0" collapsed="false">
      <c r="A11006" s="0" t="s">
        <v>786</v>
      </c>
      <c r="B11006" s="52" t="s">
        <v>1041</v>
      </c>
      <c r="C11006" s="52" t="s">
        <v>743</v>
      </c>
      <c r="D11006" s="53" t="n">
        <v>0.1</v>
      </c>
      <c r="E11006" s="53" t="s">
        <v>748</v>
      </c>
      <c r="F11006" s="0" t="s">
        <v>1490</v>
      </c>
      <c r="G11006" s="0" t="str">
        <f aca="false">LEFT(B11006,2)</f>
        <v>30</v>
      </c>
      <c r="H11006" s="0" t="str">
        <f aca="false">I11006&amp;"_"&amp;G11006&amp;"_"&amp;F11006</f>
        <v>Klokkefroe_30_20191106_DL2019007_MiddelfartGym_koersel2</v>
      </c>
      <c r="I11006" s="61" t="str">
        <f aca="false">MID(RIGHT(B11006,LEN(B11006)-3),1,FIND("_",RIGHT(B11006,LEN(B11006)-3))-1)</f>
        <v>Klokkefroe</v>
      </c>
      <c r="J11006" s="61" t="str">
        <f aca="false">TRIM(SUBSTITUTE(RIGHT(B11006,FIND(I11006,B11006)+1),"_",""))</f>
        <v>PosK</v>
      </c>
      <c r="K11006" s="0" t="str">
        <f aca="false">IFERROR(VALUE(SUBSTITUTE(E11006,".",",")),E11006)</f>
        <v>No Ct</v>
      </c>
      <c r="L11006" s="61" t="n">
        <f aca="false">IF(J11006="PosK",SUMIFS(K:K,J:J,"PosK",H:H,H11006),"")</f>
        <v>0</v>
      </c>
      <c r="M11006" s="61" t="n">
        <f aca="false">IF(J11006="PosK",SUMIFS(K:K,J:J,"NegK",H:H,H11006),"")</f>
        <v>0</v>
      </c>
      <c r="N11006" s="61" t="n">
        <f aca="false">IF(J11006="PosK",SUMIFS(K:K,J:J,"eDNA",H:H,H11006),"")</f>
        <v>0</v>
      </c>
      <c r="P11006" s="62" t="n">
        <f aca="false">IF(K11008="No Ct",0,K11008)</f>
        <v>0</v>
      </c>
      <c r="Q11006" s="62" t="n">
        <f aca="false">IF(K11009="No Ct",0,K11009)</f>
        <v>0</v>
      </c>
      <c r="R11006" s="0" t="str">
        <f aca="false">IF(AND(L11006&gt;0,M11006=0),"Valid","Invalid")</f>
        <v>Invalid</v>
      </c>
      <c r="S11006" s="0" t="str">
        <f aca="false">IF(OR(P11006&gt;1,Q11006&gt;1),"Present","Absent")</f>
        <v>Absent</v>
      </c>
      <c r="T11006" s="63" t="str">
        <f aca="false">IF(OR(AND(P11006&gt;1,P11006&lt;41),AND(Q11006&gt;1,Q11006&lt;41)),"Ct&lt;41","Ct&gt;41")</f>
        <v>Ct&gt;41</v>
      </c>
      <c r="U11006" s="0" t="str">
        <f aca="false">I11006</f>
        <v>Klokkefroe</v>
      </c>
      <c r="V11006" s="0" t="str">
        <f aca="false">MID(F11006,10,9)</f>
        <v>DL2019007</v>
      </c>
      <c r="W11006" s="64" t="str">
        <f aca="false">V11006&amp;"_"&amp;U11006&amp;"_"&amp;R11006&amp;"_"&amp;S11006&amp;"_"&amp;T11006</f>
        <v>DL2019007_Klokkefroe_Invalid_Absent_Ct&gt;41</v>
      </c>
    </row>
    <row r="11007" customFormat="false" ht="14.25" hidden="false" customHeight="false" outlineLevel="0" collapsed="false">
      <c r="A11007" s="0" t="s">
        <v>788</v>
      </c>
      <c r="B11007" s="52" t="s">
        <v>1042</v>
      </c>
      <c r="C11007" s="52" t="s">
        <v>747</v>
      </c>
      <c r="D11007" s="53" t="n">
        <v>0.1</v>
      </c>
      <c r="E11007" s="53" t="s">
        <v>748</v>
      </c>
      <c r="F11007" s="0" t="s">
        <v>1490</v>
      </c>
      <c r="G11007" s="0" t="str">
        <f aca="false">LEFT(B11007,2)</f>
        <v>30</v>
      </c>
      <c r="H11007" s="0" t="str">
        <f aca="false">I11007&amp;"_"&amp;G11007&amp;"_"&amp;F11007</f>
        <v>Klokkefroe_30_20191106_DL2019007_MiddelfartGym_koersel2</v>
      </c>
      <c r="I11007" s="61" t="str">
        <f aca="false">MID(RIGHT(B11007,LEN(B11007)-3),1,FIND("_",RIGHT(B11007,LEN(B11007)-3))-1)</f>
        <v>Klokkefroe</v>
      </c>
      <c r="J11007" s="61" t="str">
        <f aca="false">TRIM(SUBSTITUTE(RIGHT(B11007,FIND(I11007,B11007)+1),"_",""))</f>
        <v>NegK</v>
      </c>
      <c r="K11007" s="0" t="str">
        <f aca="false">IFERROR(VALUE(SUBSTITUTE(E11007,".",",")),E11007)</f>
        <v>No Ct</v>
      </c>
      <c r="L11007" s="61" t="str">
        <f aca="false">IF(J11007="PosK",SUMIFS(K:K,J:J,"PosK",H:H,H11007),"")</f>
        <v/>
      </c>
      <c r="M11007" s="61" t="str">
        <f aca="false">IF(J11007="PosK",SUMIFS(K:K,J:J,"NegK",H:H,H11007),"")</f>
        <v/>
      </c>
      <c r="N11007" s="61" t="str">
        <f aca="false">IF(J11007="PosK",SUMIFS(K:K,J:J,"eDNA",H:H,H11007),"")</f>
        <v/>
      </c>
    </row>
    <row r="11008" customFormat="false" ht="14.25" hidden="false" customHeight="false" outlineLevel="0" collapsed="false">
      <c r="A11008" s="0" t="s">
        <v>790</v>
      </c>
      <c r="B11008" s="52" t="s">
        <v>1043</v>
      </c>
      <c r="C11008" s="52" t="s">
        <v>751</v>
      </c>
      <c r="D11008" s="53" t="n">
        <v>0.1</v>
      </c>
      <c r="E11008" s="53" t="s">
        <v>748</v>
      </c>
      <c r="F11008" s="0" t="s">
        <v>1490</v>
      </c>
      <c r="G11008" s="0" t="str">
        <f aca="false">LEFT(B11008,2)</f>
        <v>30</v>
      </c>
      <c r="H11008" s="0" t="str">
        <f aca="false">I11008&amp;"_"&amp;G11008&amp;"_"&amp;F11008</f>
        <v>Klokkefroe_30_20191106_DL2019007_MiddelfartGym_koersel2</v>
      </c>
      <c r="I11008" s="61" t="str">
        <f aca="false">MID(RIGHT(B11008,LEN(B11008)-3),1,FIND("_",RIGHT(B11008,LEN(B11008)-3))-1)</f>
        <v>Klokkefroe</v>
      </c>
      <c r="J11008" s="61" t="str">
        <f aca="false">TRIM(SUBSTITUTE(RIGHT(B11008,FIND(I11008,B11008)+1),"_",""))</f>
        <v>eDNA</v>
      </c>
      <c r="K11008" s="0" t="str">
        <f aca="false">IFERROR(VALUE(SUBSTITUTE(E11008,".",",")),E11008)</f>
        <v>No Ct</v>
      </c>
      <c r="L11008" s="61" t="str">
        <f aca="false">IF(J11008="PosK",SUMIFS(K:K,J:J,"PosK",H:H,H11008),"")</f>
        <v/>
      </c>
      <c r="M11008" s="61" t="str">
        <f aca="false">IF(J11008="PosK",SUMIFS(K:K,J:J,"NegK",H:H,H11008),"")</f>
        <v/>
      </c>
      <c r="N11008" s="61" t="str">
        <f aca="false">IF(J11008="PosK",SUMIFS(K:K,J:J,"eDNA",H:H,H11008),"")</f>
        <v/>
      </c>
      <c r="Q11008" s="62"/>
    </row>
    <row r="11009" customFormat="false" ht="14.25" hidden="false" customHeight="false" outlineLevel="0" collapsed="false">
      <c r="A11009" s="0" t="s">
        <v>792</v>
      </c>
      <c r="B11009" s="52" t="s">
        <v>1043</v>
      </c>
      <c r="C11009" s="52" t="s">
        <v>751</v>
      </c>
      <c r="D11009" s="53" t="n">
        <v>0.1</v>
      </c>
      <c r="E11009" s="53" t="s">
        <v>748</v>
      </c>
      <c r="F11009" s="0" t="s">
        <v>1490</v>
      </c>
      <c r="G11009" s="0" t="str">
        <f aca="false">LEFT(B11009,2)</f>
        <v>30</v>
      </c>
      <c r="H11009" s="0" t="str">
        <f aca="false">I11009&amp;"_"&amp;G11009&amp;"_"&amp;F11009</f>
        <v>Klokkefroe_30_20191106_DL2019007_MiddelfartGym_koersel2</v>
      </c>
      <c r="I11009" s="61" t="str">
        <f aca="false">MID(RIGHT(B11009,LEN(B11009)-3),1,FIND("_",RIGHT(B11009,LEN(B11009)-3))-1)</f>
        <v>Klokkefroe</v>
      </c>
      <c r="J11009" s="61" t="str">
        <f aca="false">TRIM(SUBSTITUTE(RIGHT(B11009,FIND(I11009,B11009)+1),"_",""))</f>
        <v>eDNA</v>
      </c>
      <c r="K11009" s="0" t="str">
        <f aca="false">IFERROR(VALUE(SUBSTITUTE(E11009,".",",")),E11009)</f>
        <v>No Ct</v>
      </c>
      <c r="L11009" s="61" t="str">
        <f aca="false">IF(J11009="PosK",SUMIFS(K:K,J:J,"PosK",H:H,H11009),"")</f>
        <v/>
      </c>
      <c r="M11009" s="61" t="str">
        <f aca="false">IF(J11009="PosK",SUMIFS(K:K,J:J,"NegK",H:H,H11009),"")</f>
        <v/>
      </c>
      <c r="N11009" s="61" t="str">
        <f aca="false">IF(J11009="PosK",SUMIFS(K:K,J:J,"eDNA",H:H,H11009),"")</f>
        <v/>
      </c>
      <c r="P11009" s="62"/>
      <c r="T11009" s="63"/>
      <c r="W11009" s="64"/>
    </row>
    <row r="11010" customFormat="false" ht="14.25" hidden="false" customHeight="false" outlineLevel="0" collapsed="false">
      <c r="A11010" s="0" t="s">
        <v>794</v>
      </c>
      <c r="B11010" s="52" t="s">
        <v>1045</v>
      </c>
      <c r="C11010" s="52" t="s">
        <v>743</v>
      </c>
      <c r="D11010" s="53" t="n">
        <v>0.1</v>
      </c>
      <c r="E11010" s="53" t="n">
        <v>40.99</v>
      </c>
      <c r="F11010" s="0" t="s">
        <v>1490</v>
      </c>
      <c r="G11010" s="0" t="str">
        <f aca="false">LEFT(B11010,2)</f>
        <v>31</v>
      </c>
      <c r="H11010" s="0" t="str">
        <f aca="false">I11010&amp;"_"&amp;G11010&amp;"_"&amp;F11010</f>
        <v>Bjergsalamander_31_20191106_DL2019007_MiddelfartGym_koersel2</v>
      </c>
      <c r="I11010" s="61" t="str">
        <f aca="false">MID(RIGHT(B11010,LEN(B11010)-3),1,FIND("_",RIGHT(B11010,LEN(B11010)-3))-1)</f>
        <v>Bjergsalamander</v>
      </c>
      <c r="J11010" s="61" t="str">
        <f aca="false">TRIM(SUBSTITUTE(RIGHT(B11010,FIND(I11010,B11010)+1),"_",""))</f>
        <v>PosK</v>
      </c>
      <c r="K11010" s="0" t="n">
        <f aca="false">IFERROR(VALUE(SUBSTITUTE(E11010,".",",")),E11010)</f>
        <v>40.99</v>
      </c>
      <c r="L11010" s="61" t="n">
        <f aca="false">IF(J11010="PosK",SUMIFS(K:K,J:J,"PosK",H:H,H11010),"")</f>
        <v>40.99</v>
      </c>
      <c r="M11010" s="61" t="n">
        <f aca="false">IF(J11010="PosK",SUMIFS(K:K,J:J,"NegK",H:H,H11010),"")</f>
        <v>0</v>
      </c>
      <c r="N11010" s="61" t="n">
        <f aca="false">IF(J11010="PosK",SUMIFS(K:K,J:J,"eDNA",H:H,H11010),"")</f>
        <v>0</v>
      </c>
      <c r="P11010" s="62" t="n">
        <f aca="false">IF(K11012="No Ct",0,K11012)</f>
        <v>0</v>
      </c>
      <c r="Q11010" s="62" t="n">
        <f aca="false">IF(K11013="No Ct",0,K11013)</f>
        <v>0</v>
      </c>
      <c r="R11010" s="0" t="str">
        <f aca="false">IF(AND(L11010&gt;0,M11010=0),"Valid","Invalid")</f>
        <v>Valid</v>
      </c>
      <c r="S11010" s="0" t="str">
        <f aca="false">IF(OR(P11010&gt;1,Q11010&gt;1),"Present","Absent")</f>
        <v>Absent</v>
      </c>
      <c r="T11010" s="63" t="str">
        <f aca="false">IF(OR(AND(P11010&gt;1,P11010&lt;41),AND(Q11010&gt;1,Q11010&lt;41)),"Ct&lt;41","Ct&gt;41")</f>
        <v>Ct&gt;41</v>
      </c>
      <c r="U11010" s="0" t="str">
        <f aca="false">I11010</f>
        <v>Bjergsalamander</v>
      </c>
      <c r="V11010" s="0" t="str">
        <f aca="false">MID(F11010,10,9)</f>
        <v>DL2019007</v>
      </c>
      <c r="W11010" s="64" t="str">
        <f aca="false">V11010&amp;"_"&amp;U11010&amp;"_"&amp;R11010&amp;"_"&amp;S11010&amp;"_"&amp;T11010</f>
        <v>DL2019007_Bjergsalamander_Valid_Absent_Ct&gt;41</v>
      </c>
    </row>
    <row r="11011" customFormat="false" ht="14.25" hidden="false" customHeight="false" outlineLevel="0" collapsed="false">
      <c r="A11011" s="0" t="s">
        <v>796</v>
      </c>
      <c r="B11011" s="52" t="s">
        <v>1046</v>
      </c>
      <c r="C11011" s="52" t="s">
        <v>747</v>
      </c>
      <c r="D11011" s="53" t="n">
        <v>0.1</v>
      </c>
      <c r="E11011" s="53" t="s">
        <v>748</v>
      </c>
      <c r="F11011" s="0" t="s">
        <v>1490</v>
      </c>
      <c r="G11011" s="0" t="str">
        <f aca="false">LEFT(B11011,2)</f>
        <v>31</v>
      </c>
      <c r="H11011" s="0" t="str">
        <f aca="false">I11011&amp;"_"&amp;G11011&amp;"_"&amp;F11011</f>
        <v>Bjergsalamander_31_20191106_DL2019007_MiddelfartGym_koersel2</v>
      </c>
      <c r="I11011" s="61" t="str">
        <f aca="false">MID(RIGHT(B11011,LEN(B11011)-3),1,FIND("_",RIGHT(B11011,LEN(B11011)-3))-1)</f>
        <v>Bjergsalamander</v>
      </c>
      <c r="J11011" s="61" t="str">
        <f aca="false">TRIM(SUBSTITUTE(RIGHT(B11011,FIND(I11011,B11011)+1),"_",""))</f>
        <v>NegK</v>
      </c>
      <c r="K11011" s="0" t="str">
        <f aca="false">IFERROR(VALUE(SUBSTITUTE(E11011,".",",")),E11011)</f>
        <v>No Ct</v>
      </c>
      <c r="L11011" s="61" t="str">
        <f aca="false">IF(J11011="PosK",SUMIFS(K:K,J:J,"PosK",H:H,H11011),"")</f>
        <v/>
      </c>
      <c r="M11011" s="61" t="str">
        <f aca="false">IF(J11011="PosK",SUMIFS(K:K,J:J,"NegK",H:H,H11011),"")</f>
        <v/>
      </c>
      <c r="N11011" s="61" t="str">
        <f aca="false">IF(J11011="PosK",SUMIFS(K:K,J:J,"eDNA",H:H,H11011),"")</f>
        <v/>
      </c>
    </row>
    <row r="11012" customFormat="false" ht="14.25" hidden="false" customHeight="false" outlineLevel="0" collapsed="false">
      <c r="A11012" s="0" t="s">
        <v>798</v>
      </c>
      <c r="B11012" s="52" t="s">
        <v>1047</v>
      </c>
      <c r="C11012" s="52" t="s">
        <v>751</v>
      </c>
      <c r="D11012" s="53" t="n">
        <v>0.1</v>
      </c>
      <c r="E11012" s="53" t="s">
        <v>748</v>
      </c>
      <c r="F11012" s="0" t="s">
        <v>1490</v>
      </c>
      <c r="G11012" s="0" t="str">
        <f aca="false">LEFT(B11012,2)</f>
        <v>31</v>
      </c>
      <c r="H11012" s="0" t="str">
        <f aca="false">I11012&amp;"_"&amp;G11012&amp;"_"&amp;F11012</f>
        <v>Bjergsalamander_31_20191106_DL2019007_MiddelfartGym_koersel2</v>
      </c>
      <c r="I11012" s="61" t="str">
        <f aca="false">MID(RIGHT(B11012,LEN(B11012)-3),1,FIND("_",RIGHT(B11012,LEN(B11012)-3))-1)</f>
        <v>Bjergsalamander</v>
      </c>
      <c r="J11012" s="61" t="str">
        <f aca="false">TRIM(SUBSTITUTE(RIGHT(B11012,FIND(I11012,B11012)+1),"_",""))</f>
        <v>eDNA</v>
      </c>
      <c r="K11012" s="0" t="str">
        <f aca="false">IFERROR(VALUE(SUBSTITUTE(E11012,".",",")),E11012)</f>
        <v>No Ct</v>
      </c>
      <c r="L11012" s="61" t="str">
        <f aca="false">IF(J11012="PosK",SUMIFS(K:K,J:J,"PosK",H:H,H11012),"")</f>
        <v/>
      </c>
      <c r="M11012" s="61" t="str">
        <f aca="false">IF(J11012="PosK",SUMIFS(K:K,J:J,"NegK",H:H,H11012),"")</f>
        <v/>
      </c>
      <c r="N11012" s="61" t="str">
        <f aca="false">IF(J11012="PosK",SUMIFS(K:K,J:J,"eDNA",H:H,H11012),"")</f>
        <v/>
      </c>
      <c r="Q11012" s="62"/>
    </row>
    <row r="11013" customFormat="false" ht="14.25" hidden="false" customHeight="false" outlineLevel="0" collapsed="false">
      <c r="A11013" s="0" t="s">
        <v>800</v>
      </c>
      <c r="B11013" s="52" t="s">
        <v>1047</v>
      </c>
      <c r="C11013" s="52" t="s">
        <v>751</v>
      </c>
      <c r="D11013" s="53" t="n">
        <v>0.1</v>
      </c>
      <c r="E11013" s="53" t="s">
        <v>748</v>
      </c>
      <c r="F11013" s="0" t="s">
        <v>1490</v>
      </c>
      <c r="G11013" s="0" t="str">
        <f aca="false">LEFT(B11013,2)</f>
        <v>31</v>
      </c>
      <c r="H11013" s="0" t="str">
        <f aca="false">I11013&amp;"_"&amp;G11013&amp;"_"&amp;F11013</f>
        <v>Bjergsalamander_31_20191106_DL2019007_MiddelfartGym_koersel2</v>
      </c>
      <c r="I11013" s="61" t="str">
        <f aca="false">MID(RIGHT(B11013,LEN(B11013)-3),1,FIND("_",RIGHT(B11013,LEN(B11013)-3))-1)</f>
        <v>Bjergsalamander</v>
      </c>
      <c r="J11013" s="61" t="str">
        <f aca="false">TRIM(SUBSTITUTE(RIGHT(B11013,FIND(I11013,B11013)+1),"_",""))</f>
        <v>eDNA</v>
      </c>
      <c r="K11013" s="0" t="str">
        <f aca="false">IFERROR(VALUE(SUBSTITUTE(E11013,".",",")),E11013)</f>
        <v>No Ct</v>
      </c>
      <c r="L11013" s="61" t="str">
        <f aca="false">IF(J11013="PosK",SUMIFS(K:K,J:J,"PosK",H:H,H11013),"")</f>
        <v/>
      </c>
      <c r="M11013" s="61" t="str">
        <f aca="false">IF(J11013="PosK",SUMIFS(K:K,J:J,"NegK",H:H,H11013),"")</f>
        <v/>
      </c>
      <c r="N11013" s="61" t="str">
        <f aca="false">IF(J11013="PosK",SUMIFS(K:K,J:J,"eDNA",H:H,H11013),"")</f>
        <v/>
      </c>
      <c r="P11013" s="62"/>
      <c r="T11013" s="63"/>
      <c r="W11013" s="64"/>
    </row>
    <row r="11014" customFormat="false" ht="14.25" hidden="false" customHeight="false" outlineLevel="0" collapsed="false">
      <c r="A11014" s="0" t="s">
        <v>802</v>
      </c>
      <c r="B11014" s="52" t="s">
        <v>1049</v>
      </c>
      <c r="C11014" s="52" t="s">
        <v>743</v>
      </c>
      <c r="D11014" s="53" t="n">
        <v>0.1</v>
      </c>
      <c r="E11014" s="53" t="n">
        <v>25.49</v>
      </c>
      <c r="F11014" s="0" t="s">
        <v>1490</v>
      </c>
      <c r="G11014" s="0" t="str">
        <f aca="false">LEFT(B11014,2)</f>
        <v>32</v>
      </c>
      <c r="H11014" s="0" t="str">
        <f aca="false">I11014&amp;"_"&amp;G11014&amp;"_"&amp;F11014</f>
        <v>Latterfroe_32_20191106_DL2019007_MiddelfartGym_koersel2</v>
      </c>
      <c r="I11014" s="61" t="str">
        <f aca="false">MID(RIGHT(B11014,LEN(B11014)-3),1,FIND("_",RIGHT(B11014,LEN(B11014)-3))-1)</f>
        <v>Latterfroe</v>
      </c>
      <c r="J11014" s="61" t="str">
        <f aca="false">TRIM(SUBSTITUTE(RIGHT(B11014,FIND(I11014,B11014)+1),"_",""))</f>
        <v>PosK</v>
      </c>
      <c r="K11014" s="0" t="n">
        <f aca="false">IFERROR(VALUE(SUBSTITUTE(E11014,".",",")),E11014)</f>
        <v>25.49</v>
      </c>
      <c r="L11014" s="61" t="n">
        <f aca="false">IF(J11014="PosK",SUMIFS(K:K,J:J,"PosK",H:H,H11014),"")</f>
        <v>25.49</v>
      </c>
      <c r="M11014" s="61" t="n">
        <f aca="false">IF(J11014="PosK",SUMIFS(K:K,J:J,"NegK",H:H,H11014),"")</f>
        <v>0</v>
      </c>
      <c r="N11014" s="61" t="n">
        <f aca="false">IF(J11014="PosK",SUMIFS(K:K,J:J,"eDNA",H:H,H11014),"")</f>
        <v>0</v>
      </c>
      <c r="P11014" s="62" t="n">
        <f aca="false">IF(K11016="No Ct",0,K11016)</f>
        <v>0</v>
      </c>
      <c r="Q11014" s="62" t="n">
        <f aca="false">IF(K11017="No Ct",0,K11017)</f>
        <v>0</v>
      </c>
      <c r="R11014" s="0" t="str">
        <f aca="false">IF(AND(L11014&gt;0,M11014=0),"Valid","Invalid")</f>
        <v>Valid</v>
      </c>
      <c r="S11014" s="0" t="str">
        <f aca="false">IF(OR(P11014&gt;1,Q11014&gt;1),"Present","Absent")</f>
        <v>Absent</v>
      </c>
      <c r="T11014" s="63" t="str">
        <f aca="false">IF(OR(AND(P11014&gt;1,P11014&lt;41),AND(Q11014&gt;1,Q11014&lt;41)),"Ct&lt;41","Ct&gt;41")</f>
        <v>Ct&gt;41</v>
      </c>
      <c r="U11014" s="0" t="str">
        <f aca="false">I11014</f>
        <v>Latterfroe</v>
      </c>
      <c r="V11014" s="0" t="str">
        <f aca="false">MID(F11014,10,9)</f>
        <v>DL2019007</v>
      </c>
      <c r="W11014" s="64" t="str">
        <f aca="false">V11014&amp;"_"&amp;U11014&amp;"_"&amp;R11014&amp;"_"&amp;S11014&amp;"_"&amp;T11014</f>
        <v>DL2019007_Latterfroe_Valid_Absent_Ct&gt;41</v>
      </c>
    </row>
    <row r="11015" customFormat="false" ht="14.25" hidden="false" customHeight="false" outlineLevel="0" collapsed="false">
      <c r="A11015" s="0" t="s">
        <v>804</v>
      </c>
      <c r="B11015" s="52" t="s">
        <v>1050</v>
      </c>
      <c r="C11015" s="52" t="s">
        <v>747</v>
      </c>
      <c r="D11015" s="53" t="n">
        <v>0.1</v>
      </c>
      <c r="E11015" s="53" t="s">
        <v>748</v>
      </c>
      <c r="F11015" s="0" t="s">
        <v>1490</v>
      </c>
      <c r="G11015" s="0" t="str">
        <f aca="false">LEFT(B11015,2)</f>
        <v>32</v>
      </c>
      <c r="H11015" s="0" t="str">
        <f aca="false">I11015&amp;"_"&amp;G11015&amp;"_"&amp;F11015</f>
        <v>Latterfroe_32_20191106_DL2019007_MiddelfartGym_koersel2</v>
      </c>
      <c r="I11015" s="61" t="str">
        <f aca="false">MID(RIGHT(B11015,LEN(B11015)-3),1,FIND("_",RIGHT(B11015,LEN(B11015)-3))-1)</f>
        <v>Latterfroe</v>
      </c>
      <c r="J11015" s="61" t="str">
        <f aca="false">TRIM(SUBSTITUTE(RIGHT(B11015,FIND(I11015,B11015)+1),"_",""))</f>
        <v>NegK</v>
      </c>
      <c r="K11015" s="0" t="str">
        <f aca="false">IFERROR(VALUE(SUBSTITUTE(E11015,".",",")),E11015)</f>
        <v>No Ct</v>
      </c>
      <c r="L11015" s="61" t="str">
        <f aca="false">IF(J11015="PosK",SUMIFS(K:K,J:J,"PosK",H:H,H11015),"")</f>
        <v/>
      </c>
      <c r="M11015" s="61" t="str">
        <f aca="false">IF(J11015="PosK",SUMIFS(K:K,J:J,"NegK",H:H,H11015),"")</f>
        <v/>
      </c>
      <c r="N11015" s="61" t="str">
        <f aca="false">IF(J11015="PosK",SUMIFS(K:K,J:J,"eDNA",H:H,H11015),"")</f>
        <v/>
      </c>
    </row>
    <row r="11016" customFormat="false" ht="14.25" hidden="false" customHeight="false" outlineLevel="0" collapsed="false">
      <c r="A11016" s="0" t="s">
        <v>806</v>
      </c>
      <c r="B11016" s="52" t="s">
        <v>1051</v>
      </c>
      <c r="C11016" s="52" t="s">
        <v>751</v>
      </c>
      <c r="D11016" s="53" t="n">
        <v>0.1</v>
      </c>
      <c r="E11016" s="53" t="s">
        <v>748</v>
      </c>
      <c r="F11016" s="0" t="s">
        <v>1490</v>
      </c>
      <c r="G11016" s="0" t="str">
        <f aca="false">LEFT(B11016,2)</f>
        <v>32</v>
      </c>
      <c r="H11016" s="0" t="str">
        <f aca="false">I11016&amp;"_"&amp;G11016&amp;"_"&amp;F11016</f>
        <v>Latterfroe_32_20191106_DL2019007_MiddelfartGym_koersel2</v>
      </c>
      <c r="I11016" s="61" t="str">
        <f aca="false">MID(RIGHT(B11016,LEN(B11016)-3),1,FIND("_",RIGHT(B11016,LEN(B11016)-3))-1)</f>
        <v>Latterfroe</v>
      </c>
      <c r="J11016" s="61" t="str">
        <f aca="false">TRIM(SUBSTITUTE(RIGHT(B11016,FIND(I11016,B11016)+1),"_",""))</f>
        <v>eDNA</v>
      </c>
      <c r="K11016" s="0" t="str">
        <f aca="false">IFERROR(VALUE(SUBSTITUTE(E11016,".",",")),E11016)</f>
        <v>No Ct</v>
      </c>
      <c r="L11016" s="61" t="str">
        <f aca="false">IF(J11016="PosK",SUMIFS(K:K,J:J,"PosK",H:H,H11016),"")</f>
        <v/>
      </c>
      <c r="M11016" s="61" t="str">
        <f aca="false">IF(J11016="PosK",SUMIFS(K:K,J:J,"NegK",H:H,H11016),"")</f>
        <v/>
      </c>
      <c r="N11016" s="61" t="str">
        <f aca="false">IF(J11016="PosK",SUMIFS(K:K,J:J,"eDNA",H:H,H11016),"")</f>
        <v/>
      </c>
      <c r="Q11016" s="62"/>
    </row>
    <row r="11017" customFormat="false" ht="14.25" hidden="false" customHeight="false" outlineLevel="0" collapsed="false">
      <c r="A11017" s="0" t="s">
        <v>808</v>
      </c>
      <c r="B11017" s="52" t="s">
        <v>1051</v>
      </c>
      <c r="C11017" s="52" t="s">
        <v>751</v>
      </c>
      <c r="D11017" s="53" t="n">
        <v>0.1</v>
      </c>
      <c r="E11017" s="53" t="s">
        <v>748</v>
      </c>
      <c r="F11017" s="0" t="s">
        <v>1490</v>
      </c>
      <c r="G11017" s="0" t="str">
        <f aca="false">LEFT(B11017,2)</f>
        <v>32</v>
      </c>
      <c r="H11017" s="0" t="str">
        <f aca="false">I11017&amp;"_"&amp;G11017&amp;"_"&amp;F11017</f>
        <v>Latterfroe_32_20191106_DL2019007_MiddelfartGym_koersel2</v>
      </c>
      <c r="I11017" s="61" t="str">
        <f aca="false">MID(RIGHT(B11017,LEN(B11017)-3),1,FIND("_",RIGHT(B11017,LEN(B11017)-3))-1)</f>
        <v>Latterfroe</v>
      </c>
      <c r="J11017" s="61" t="str">
        <f aca="false">TRIM(SUBSTITUTE(RIGHT(B11017,FIND(I11017,B11017)+1),"_",""))</f>
        <v>eDNA</v>
      </c>
      <c r="K11017" s="0" t="str">
        <f aca="false">IFERROR(VALUE(SUBSTITUTE(E11017,".",",")),E11017)</f>
        <v>No Ct</v>
      </c>
      <c r="L11017" s="61" t="str">
        <f aca="false">IF(J11017="PosK",SUMIFS(K:K,J:J,"PosK",H:H,H11017),"")</f>
        <v/>
      </c>
      <c r="M11017" s="61" t="str">
        <f aca="false">IF(J11017="PosK",SUMIFS(K:K,J:J,"NegK",H:H,H11017),"")</f>
        <v/>
      </c>
      <c r="N11017" s="61" t="str">
        <f aca="false">IF(J11017="PosK",SUMIFS(K:K,J:J,"eDNA",H:H,H11017),"")</f>
        <v/>
      </c>
      <c r="P11017" s="62"/>
      <c r="T11017" s="63"/>
      <c r="W11017" s="64"/>
    </row>
    <row r="11018" customFormat="false" ht="14.25" hidden="false" customHeight="false" outlineLevel="0" collapsed="false">
      <c r="A11018" s="0" t="s">
        <v>810</v>
      </c>
      <c r="B11018" s="52" t="s">
        <v>1228</v>
      </c>
      <c r="C11018" s="52" t="s">
        <v>743</v>
      </c>
      <c r="D11018" s="53" t="n">
        <v>0.1</v>
      </c>
      <c r="E11018" s="53" t="s">
        <v>748</v>
      </c>
      <c r="F11018" s="0" t="s">
        <v>1490</v>
      </c>
      <c r="G11018" s="0" t="str">
        <f aca="false">LEFT(B11018,2)</f>
        <v>33</v>
      </c>
      <c r="H11018" s="0" t="str">
        <f aca="false">I11018&amp;"_"&amp;G11018&amp;"_"&amp;F11018</f>
        <v>KortbenetGroenFroe_33_20191106_DL2019007_MiddelfartGym_koersel2</v>
      </c>
      <c r="I11018" s="61" t="str">
        <f aca="false">MID(RIGHT(B11018,LEN(B11018)-3),1,FIND("_",RIGHT(B11018,LEN(B11018)-3))-1)</f>
        <v>KortbenetGroenFroe</v>
      </c>
      <c r="J11018" s="61" t="str">
        <f aca="false">TRIM(SUBSTITUTE(RIGHT(B11018,FIND(I11018,B11018)+1),"_",""))</f>
        <v>PosK</v>
      </c>
      <c r="K11018" s="0" t="str">
        <f aca="false">IFERROR(VALUE(SUBSTITUTE(E11018,".",",")),E11018)</f>
        <v>No Ct</v>
      </c>
      <c r="L11018" s="61" t="n">
        <f aca="false">IF(J11018="PosK",SUMIFS(K:K,J:J,"PosK",H:H,H11018),"")</f>
        <v>0</v>
      </c>
      <c r="M11018" s="61" t="n">
        <f aca="false">IF(J11018="PosK",SUMIFS(K:K,J:J,"NegK",H:H,H11018),"")</f>
        <v>0</v>
      </c>
      <c r="N11018" s="61" t="n">
        <f aca="false">IF(J11018="PosK",SUMIFS(K:K,J:J,"eDNA",H:H,H11018),"")</f>
        <v>0</v>
      </c>
      <c r="P11018" s="62" t="n">
        <f aca="false">IF(K11020="No Ct",0,K11020)</f>
        <v>0</v>
      </c>
      <c r="Q11018" s="62" t="n">
        <f aca="false">IF(K11021="No Ct",0,K11021)</f>
        <v>0</v>
      </c>
      <c r="R11018" s="0" t="str">
        <f aca="false">IF(AND(L11018&gt;0,M11018=0),"Valid","Invalid")</f>
        <v>Invalid</v>
      </c>
      <c r="S11018" s="0" t="str">
        <f aca="false">IF(OR(P11018&gt;1,Q11018&gt;1),"Present","Absent")</f>
        <v>Absent</v>
      </c>
      <c r="T11018" s="63" t="str">
        <f aca="false">IF(OR(AND(P11018&gt;1,P11018&lt;41),AND(Q11018&gt;1,Q11018&lt;41)),"Ct&lt;41","Ct&gt;41")</f>
        <v>Ct&gt;41</v>
      </c>
      <c r="U11018" s="0" t="str">
        <f aca="false">I11018</f>
        <v>KortbenetGroenFroe</v>
      </c>
      <c r="V11018" s="0" t="str">
        <f aca="false">MID(F11018,10,9)</f>
        <v>DL2019007</v>
      </c>
      <c r="W11018" s="64" t="str">
        <f aca="false">V11018&amp;"_"&amp;U11018&amp;"_"&amp;R11018&amp;"_"&amp;S11018&amp;"_"&amp;T11018</f>
        <v>DL2019007_KortbenetGroenFroe_Invalid_Absent_Ct&gt;41</v>
      </c>
    </row>
    <row r="11019" customFormat="false" ht="14.25" hidden="false" customHeight="false" outlineLevel="0" collapsed="false">
      <c r="A11019" s="0" t="s">
        <v>812</v>
      </c>
      <c r="B11019" s="52" t="s">
        <v>1229</v>
      </c>
      <c r="C11019" s="52" t="s">
        <v>747</v>
      </c>
      <c r="D11019" s="53" t="n">
        <v>0.1</v>
      </c>
      <c r="E11019" s="53" t="s">
        <v>748</v>
      </c>
      <c r="F11019" s="0" t="s">
        <v>1490</v>
      </c>
      <c r="G11019" s="0" t="str">
        <f aca="false">LEFT(B11019,2)</f>
        <v>33</v>
      </c>
      <c r="H11019" s="0" t="str">
        <f aca="false">I11019&amp;"_"&amp;G11019&amp;"_"&amp;F11019</f>
        <v>KortbenetGroenFroe_33_20191106_DL2019007_MiddelfartGym_koersel2</v>
      </c>
      <c r="I11019" s="61" t="str">
        <f aca="false">MID(RIGHT(B11019,LEN(B11019)-3),1,FIND("_",RIGHT(B11019,LEN(B11019)-3))-1)</f>
        <v>KortbenetGroenFroe</v>
      </c>
      <c r="J11019" s="61" t="str">
        <f aca="false">TRIM(SUBSTITUTE(RIGHT(B11019,FIND(I11019,B11019)+1),"_",""))</f>
        <v>NegK</v>
      </c>
      <c r="K11019" s="0" t="str">
        <f aca="false">IFERROR(VALUE(SUBSTITUTE(E11019,".",",")),E11019)</f>
        <v>No Ct</v>
      </c>
      <c r="L11019" s="61" t="str">
        <f aca="false">IF(J11019="PosK",SUMIFS(K:K,J:J,"PosK",H:H,H11019),"")</f>
        <v/>
      </c>
      <c r="M11019" s="61" t="str">
        <f aca="false">IF(J11019="PosK",SUMIFS(K:K,J:J,"NegK",H:H,H11019),"")</f>
        <v/>
      </c>
      <c r="N11019" s="61" t="str">
        <f aca="false">IF(J11019="PosK",SUMIFS(K:K,J:J,"eDNA",H:H,H11019),"")</f>
        <v/>
      </c>
    </row>
    <row r="11020" customFormat="false" ht="14.25" hidden="false" customHeight="false" outlineLevel="0" collapsed="false">
      <c r="A11020" s="0" t="s">
        <v>814</v>
      </c>
      <c r="B11020" s="52" t="s">
        <v>1230</v>
      </c>
      <c r="C11020" s="52" t="s">
        <v>751</v>
      </c>
      <c r="D11020" s="53" t="n">
        <v>0.1</v>
      </c>
      <c r="E11020" s="53" t="s">
        <v>748</v>
      </c>
      <c r="F11020" s="0" t="s">
        <v>1490</v>
      </c>
      <c r="G11020" s="0" t="str">
        <f aca="false">LEFT(B11020,2)</f>
        <v>33</v>
      </c>
      <c r="H11020" s="0" t="str">
        <f aca="false">I11020&amp;"_"&amp;G11020&amp;"_"&amp;F11020</f>
        <v>KortbenetGroenFroe_33_20191106_DL2019007_MiddelfartGym_koersel2</v>
      </c>
      <c r="I11020" s="61" t="str">
        <f aca="false">MID(RIGHT(B11020,LEN(B11020)-3),1,FIND("_",RIGHT(B11020,LEN(B11020)-3))-1)</f>
        <v>KortbenetGroenFroe</v>
      </c>
      <c r="J11020" s="61" t="str">
        <f aca="false">TRIM(SUBSTITUTE(RIGHT(B11020,FIND(I11020,B11020)+1),"_",""))</f>
        <v>eDNA</v>
      </c>
      <c r="K11020" s="0" t="str">
        <f aca="false">IFERROR(VALUE(SUBSTITUTE(E11020,".",",")),E11020)</f>
        <v>No Ct</v>
      </c>
      <c r="L11020" s="61" t="str">
        <f aca="false">IF(J11020="PosK",SUMIFS(K:K,J:J,"PosK",H:H,H11020),"")</f>
        <v/>
      </c>
      <c r="M11020" s="61" t="str">
        <f aca="false">IF(J11020="PosK",SUMIFS(K:K,J:J,"NegK",H:H,H11020),"")</f>
        <v/>
      </c>
      <c r="N11020" s="61" t="str">
        <f aca="false">IF(J11020="PosK",SUMIFS(K:K,J:J,"eDNA",H:H,H11020),"")</f>
        <v/>
      </c>
      <c r="Q11020" s="62"/>
    </row>
    <row r="11021" customFormat="false" ht="14.25" hidden="false" customHeight="false" outlineLevel="0" collapsed="false">
      <c r="A11021" s="0" t="s">
        <v>816</v>
      </c>
      <c r="B11021" s="52" t="s">
        <v>1230</v>
      </c>
      <c r="C11021" s="52" t="s">
        <v>751</v>
      </c>
      <c r="D11021" s="53" t="n">
        <v>0.1</v>
      </c>
      <c r="E11021" s="53" t="s">
        <v>748</v>
      </c>
      <c r="F11021" s="0" t="s">
        <v>1490</v>
      </c>
      <c r="G11021" s="0" t="str">
        <f aca="false">LEFT(B11021,2)</f>
        <v>33</v>
      </c>
      <c r="H11021" s="0" t="str">
        <f aca="false">I11021&amp;"_"&amp;G11021&amp;"_"&amp;F11021</f>
        <v>KortbenetGroenFroe_33_20191106_DL2019007_MiddelfartGym_koersel2</v>
      </c>
      <c r="I11021" s="61" t="str">
        <f aca="false">MID(RIGHT(B11021,LEN(B11021)-3),1,FIND("_",RIGHT(B11021,LEN(B11021)-3))-1)</f>
        <v>KortbenetGroenFroe</v>
      </c>
      <c r="J11021" s="61" t="str">
        <f aca="false">TRIM(SUBSTITUTE(RIGHT(B11021,FIND(I11021,B11021)+1),"_",""))</f>
        <v>eDNA</v>
      </c>
      <c r="K11021" s="0" t="str">
        <f aca="false">IFERROR(VALUE(SUBSTITUTE(E11021,".",",")),E11021)</f>
        <v>No Ct</v>
      </c>
      <c r="L11021" s="61" t="str">
        <f aca="false">IF(J11021="PosK",SUMIFS(K:K,J:J,"PosK",H:H,H11021),"")</f>
        <v/>
      </c>
      <c r="M11021" s="61" t="str">
        <f aca="false">IF(J11021="PosK",SUMIFS(K:K,J:J,"NegK",H:H,H11021),"")</f>
        <v/>
      </c>
      <c r="N11021" s="61" t="str">
        <f aca="false">IF(J11021="PosK",SUMIFS(K:K,J:J,"eDNA",H:H,H11021),"")</f>
        <v/>
      </c>
      <c r="P11021" s="62"/>
      <c r="T11021" s="63"/>
      <c r="W11021" s="64"/>
    </row>
    <row r="11022" customFormat="false" ht="14.25" hidden="false" customHeight="false" outlineLevel="0" collapsed="false">
      <c r="A11022" s="0" t="s">
        <v>818</v>
      </c>
      <c r="B11022" s="52" t="s">
        <v>1232</v>
      </c>
      <c r="C11022" s="52" t="s">
        <v>743</v>
      </c>
      <c r="D11022" s="53" t="n">
        <v>0.1</v>
      </c>
      <c r="E11022" s="53" t="s">
        <v>748</v>
      </c>
      <c r="F11022" s="0" t="s">
        <v>1490</v>
      </c>
      <c r="G11022" s="0" t="str">
        <f aca="false">LEFT(B11022,2)</f>
        <v>34</v>
      </c>
      <c r="H11022" s="0" t="str">
        <f aca="false">I11022&amp;"_"&amp;G11022&amp;"_"&amp;F11022</f>
        <v>Soelvkarusse_34_20191106_DL2019007_MiddelfartGym_koersel2</v>
      </c>
      <c r="I11022" s="61" t="str">
        <f aca="false">MID(RIGHT(B11022,LEN(B11022)-3),1,FIND("_",RIGHT(B11022,LEN(B11022)-3))-1)</f>
        <v>Soelvkarusse</v>
      </c>
      <c r="J11022" s="61" t="str">
        <f aca="false">TRIM(SUBSTITUTE(RIGHT(B11022,FIND(I11022,B11022)+1),"_",""))</f>
        <v>PosK</v>
      </c>
      <c r="K11022" s="0" t="str">
        <f aca="false">IFERROR(VALUE(SUBSTITUTE(E11022,".",",")),E11022)</f>
        <v>No Ct</v>
      </c>
      <c r="L11022" s="61" t="n">
        <f aca="false">IF(J11022="PosK",SUMIFS(K:K,J:J,"PosK",H:H,H11022),"")</f>
        <v>0</v>
      </c>
      <c r="M11022" s="61" t="n">
        <f aca="false">IF(J11022="PosK",SUMIFS(K:K,J:J,"NegK",H:H,H11022),"")</f>
        <v>0</v>
      </c>
      <c r="N11022" s="61" t="n">
        <f aca="false">IF(J11022="PosK",SUMIFS(K:K,J:J,"eDNA",H:H,H11022),"")</f>
        <v>0</v>
      </c>
      <c r="P11022" s="62" t="n">
        <f aca="false">IF(K11024="No Ct",0,K11024)</f>
        <v>0</v>
      </c>
      <c r="Q11022" s="62" t="n">
        <f aca="false">IF(K11025="No Ct",0,K11025)</f>
        <v>0</v>
      </c>
      <c r="R11022" s="0" t="str">
        <f aca="false">IF(AND(L11022&gt;0,M11022=0),"Valid","Invalid")</f>
        <v>Invalid</v>
      </c>
      <c r="S11022" s="0" t="str">
        <f aca="false">IF(OR(P11022&gt;1,Q11022&gt;1),"Present","Absent")</f>
        <v>Absent</v>
      </c>
      <c r="T11022" s="63" t="str">
        <f aca="false">IF(OR(AND(P11022&gt;1,P11022&lt;41),AND(Q11022&gt;1,Q11022&lt;41)),"Ct&lt;41","Ct&gt;41")</f>
        <v>Ct&gt;41</v>
      </c>
      <c r="U11022" s="0" t="str">
        <f aca="false">I11022</f>
        <v>Soelvkarusse</v>
      </c>
      <c r="V11022" s="0" t="str">
        <f aca="false">MID(F11022,10,9)</f>
        <v>DL2019007</v>
      </c>
      <c r="W11022" s="64" t="str">
        <f aca="false">V11022&amp;"_"&amp;U11022&amp;"_"&amp;R11022&amp;"_"&amp;S11022&amp;"_"&amp;T11022</f>
        <v>DL2019007_Soelvkarusse_Invalid_Absent_Ct&gt;41</v>
      </c>
    </row>
    <row r="11023" customFormat="false" ht="14.25" hidden="false" customHeight="false" outlineLevel="0" collapsed="false">
      <c r="A11023" s="0" t="s">
        <v>820</v>
      </c>
      <c r="B11023" s="52" t="s">
        <v>1233</v>
      </c>
      <c r="C11023" s="52" t="s">
        <v>747</v>
      </c>
      <c r="D11023" s="53" t="n">
        <v>0.1</v>
      </c>
      <c r="E11023" s="53" t="s">
        <v>748</v>
      </c>
      <c r="F11023" s="0" t="s">
        <v>1490</v>
      </c>
      <c r="G11023" s="0" t="str">
        <f aca="false">LEFT(B11023,2)</f>
        <v>34</v>
      </c>
      <c r="H11023" s="0" t="str">
        <f aca="false">I11023&amp;"_"&amp;G11023&amp;"_"&amp;F11023</f>
        <v>Soelvkarusse_34_20191106_DL2019007_MiddelfartGym_koersel2</v>
      </c>
      <c r="I11023" s="61" t="str">
        <f aca="false">MID(RIGHT(B11023,LEN(B11023)-3),1,FIND("_",RIGHT(B11023,LEN(B11023)-3))-1)</f>
        <v>Soelvkarusse</v>
      </c>
      <c r="J11023" s="61" t="str">
        <f aca="false">TRIM(SUBSTITUTE(RIGHT(B11023,FIND(I11023,B11023)+1),"_",""))</f>
        <v>NegK</v>
      </c>
      <c r="K11023" s="0" t="str">
        <f aca="false">IFERROR(VALUE(SUBSTITUTE(E11023,".",",")),E11023)</f>
        <v>No Ct</v>
      </c>
      <c r="L11023" s="61" t="str">
        <f aca="false">IF(J11023="PosK",SUMIFS(K:K,J:J,"PosK",H:H,H11023),"")</f>
        <v/>
      </c>
      <c r="M11023" s="61" t="str">
        <f aca="false">IF(J11023="PosK",SUMIFS(K:K,J:J,"NegK",H:H,H11023),"")</f>
        <v/>
      </c>
      <c r="N11023" s="61" t="str">
        <f aca="false">IF(J11023="PosK",SUMIFS(K:K,J:J,"eDNA",H:H,H11023),"")</f>
        <v/>
      </c>
    </row>
    <row r="11024" customFormat="false" ht="14.25" hidden="false" customHeight="false" outlineLevel="0" collapsed="false">
      <c r="A11024" s="0" t="s">
        <v>822</v>
      </c>
      <c r="B11024" s="52" t="s">
        <v>1234</v>
      </c>
      <c r="C11024" s="52" t="s">
        <v>751</v>
      </c>
      <c r="D11024" s="53" t="n">
        <v>0.1</v>
      </c>
      <c r="E11024" s="53" t="s">
        <v>748</v>
      </c>
      <c r="F11024" s="0" t="s">
        <v>1490</v>
      </c>
      <c r="G11024" s="0" t="str">
        <f aca="false">LEFT(B11024,2)</f>
        <v>34</v>
      </c>
      <c r="H11024" s="0" t="str">
        <f aca="false">I11024&amp;"_"&amp;G11024&amp;"_"&amp;F11024</f>
        <v>Soelvkarusse_34_20191106_DL2019007_MiddelfartGym_koersel2</v>
      </c>
      <c r="I11024" s="61" t="str">
        <f aca="false">MID(RIGHT(B11024,LEN(B11024)-3),1,FIND("_",RIGHT(B11024,LEN(B11024)-3))-1)</f>
        <v>Soelvkarusse</v>
      </c>
      <c r="J11024" s="61" t="str">
        <f aca="false">TRIM(SUBSTITUTE(RIGHT(B11024,FIND(I11024,B11024)+1),"_",""))</f>
        <v>eDNA</v>
      </c>
      <c r="K11024" s="0" t="str">
        <f aca="false">IFERROR(VALUE(SUBSTITUTE(E11024,".",",")),E11024)</f>
        <v>No Ct</v>
      </c>
      <c r="L11024" s="61" t="str">
        <f aca="false">IF(J11024="PosK",SUMIFS(K:K,J:J,"PosK",H:H,H11024),"")</f>
        <v/>
      </c>
      <c r="M11024" s="61" t="str">
        <f aca="false">IF(J11024="PosK",SUMIFS(K:K,J:J,"NegK",H:H,H11024),"")</f>
        <v/>
      </c>
      <c r="N11024" s="61" t="str">
        <f aca="false">IF(J11024="PosK",SUMIFS(K:K,J:J,"eDNA",H:H,H11024),"")</f>
        <v/>
      </c>
      <c r="Q11024" s="62"/>
    </row>
    <row r="11025" customFormat="false" ht="14.25" hidden="false" customHeight="false" outlineLevel="0" collapsed="false">
      <c r="A11025" s="0" t="s">
        <v>824</v>
      </c>
      <c r="B11025" s="52" t="s">
        <v>1234</v>
      </c>
      <c r="C11025" s="52" t="s">
        <v>751</v>
      </c>
      <c r="D11025" s="53" t="n">
        <v>0.1</v>
      </c>
      <c r="E11025" s="53" t="s">
        <v>748</v>
      </c>
      <c r="F11025" s="0" t="s">
        <v>1490</v>
      </c>
      <c r="G11025" s="0" t="str">
        <f aca="false">LEFT(B11025,2)</f>
        <v>34</v>
      </c>
      <c r="H11025" s="0" t="str">
        <f aca="false">I11025&amp;"_"&amp;G11025&amp;"_"&amp;F11025</f>
        <v>Soelvkarusse_34_20191106_DL2019007_MiddelfartGym_koersel2</v>
      </c>
      <c r="I11025" s="61" t="str">
        <f aca="false">MID(RIGHT(B11025,LEN(B11025)-3),1,FIND("_",RIGHT(B11025,LEN(B11025)-3))-1)</f>
        <v>Soelvkarusse</v>
      </c>
      <c r="J11025" s="61" t="str">
        <f aca="false">TRIM(SUBSTITUTE(RIGHT(B11025,FIND(I11025,B11025)+1),"_",""))</f>
        <v>eDNA</v>
      </c>
      <c r="K11025" s="0" t="str">
        <f aca="false">IFERROR(VALUE(SUBSTITUTE(E11025,".",",")),E11025)</f>
        <v>No Ct</v>
      </c>
      <c r="L11025" s="61" t="str">
        <f aca="false">IF(J11025="PosK",SUMIFS(K:K,J:J,"PosK",H:H,H11025),"")</f>
        <v/>
      </c>
      <c r="M11025" s="61" t="str">
        <f aca="false">IF(J11025="PosK",SUMIFS(K:K,J:J,"NegK",H:H,H11025),"")</f>
        <v/>
      </c>
      <c r="N11025" s="61" t="str">
        <f aca="false">IF(J11025="PosK",SUMIFS(K:K,J:J,"eDNA",H:H,H11025),"")</f>
        <v/>
      </c>
      <c r="P11025" s="62"/>
      <c r="T11025" s="63"/>
      <c r="W11025" s="64"/>
    </row>
    <row r="11026" customFormat="false" ht="14.25" hidden="false" customHeight="false" outlineLevel="0" collapsed="false">
      <c r="A11026" s="0" t="s">
        <v>741</v>
      </c>
      <c r="B11026" s="52" t="s">
        <v>742</v>
      </c>
      <c r="C11026" s="52" t="s">
        <v>743</v>
      </c>
      <c r="D11026" s="53" t="n">
        <v>0.1</v>
      </c>
      <c r="E11026" s="53" t="n">
        <v>30.9</v>
      </c>
      <c r="F11026" s="0" t="s">
        <v>1491</v>
      </c>
      <c r="G11026" s="0" t="str">
        <f aca="false">LEFT(B11026,2)</f>
        <v>01</v>
      </c>
      <c r="H11026" s="0" t="str">
        <f aca="false">I11026&amp;"_"&amp;G11026&amp;"_"&amp;F11026</f>
        <v>Loegfroe_01_20191107_DL2019041_GentofteHF_koersel1</v>
      </c>
      <c r="I11026" s="61" t="str">
        <f aca="false">MID(RIGHT(B11026,LEN(B11026)-3),1,FIND("_",RIGHT(B11026,LEN(B11026)-3))-1)</f>
        <v>Loegfroe</v>
      </c>
      <c r="J11026" s="61" t="str">
        <f aca="false">TRIM(SUBSTITUTE(RIGHT(B11026,FIND(I11026,B11026)+1),"_",""))</f>
        <v>PosK</v>
      </c>
      <c r="K11026" s="0" t="n">
        <f aca="false">IFERROR(VALUE(SUBSTITUTE(E11026,".",",")),E11026)</f>
        <v>30.9</v>
      </c>
      <c r="L11026" s="61" t="n">
        <f aca="false">IF(J11026="PosK",SUMIFS(K:K,J:J,"PosK",H:H,H11026),"")</f>
        <v>30.9</v>
      </c>
      <c r="M11026" s="61" t="n">
        <f aca="false">IF(J11026="PosK",SUMIFS(K:K,J:J,"NegK",H:H,H11026),"")</f>
        <v>0</v>
      </c>
      <c r="N11026" s="61" t="n">
        <f aca="false">IF(J11026="PosK",SUMIFS(K:K,J:J,"eDNA",H:H,H11026),"")</f>
        <v>38.48</v>
      </c>
      <c r="P11026" s="62" t="n">
        <f aca="false">IF(K11028="No Ct",0,K11028)</f>
        <v>38.48</v>
      </c>
      <c r="Q11026" s="62" t="n">
        <f aca="false">IF(K11029="No Ct",0,K11029)</f>
        <v>0</v>
      </c>
      <c r="R11026" s="0" t="str">
        <f aca="false">IF(AND(L11026&gt;0,M11026=0),"Valid","Invalid")</f>
        <v>Valid</v>
      </c>
      <c r="S11026" s="0" t="str">
        <f aca="false">IF(OR(P11026&gt;1,Q11026&gt;1),"Present","Absent")</f>
        <v>Present</v>
      </c>
      <c r="T11026" s="63" t="str">
        <f aca="false">IF(OR(AND(P11026&gt;1,P11026&lt;41),AND(Q11026&gt;1,Q11026&lt;41)),"Ct&lt;41","Ct&gt;41")</f>
        <v>Ct&lt;41</v>
      </c>
      <c r="U11026" s="0" t="str">
        <f aca="false">I11026</f>
        <v>Loegfroe</v>
      </c>
      <c r="V11026" s="0" t="str">
        <f aca="false">MID(F11026,10,9)</f>
        <v>DL2019041</v>
      </c>
      <c r="W11026" s="64" t="str">
        <f aca="false">V11026&amp;"_"&amp;U11026&amp;"_"&amp;R11026&amp;"_"&amp;S11026&amp;"_"&amp;T11026</f>
        <v>DL2019041_Loegfroe_Valid_Present_Ct&lt;41</v>
      </c>
    </row>
    <row r="11027" customFormat="false" ht="14.25" hidden="false" customHeight="false" outlineLevel="0" collapsed="false">
      <c r="A11027" s="0" t="s">
        <v>745</v>
      </c>
      <c r="B11027" s="52" t="s">
        <v>746</v>
      </c>
      <c r="C11027" s="52" t="s">
        <v>747</v>
      </c>
      <c r="D11027" s="53" t="n">
        <v>0.1</v>
      </c>
      <c r="E11027" s="53" t="s">
        <v>748</v>
      </c>
      <c r="F11027" s="0" t="s">
        <v>1491</v>
      </c>
      <c r="G11027" s="0" t="str">
        <f aca="false">LEFT(B11027,2)</f>
        <v>01</v>
      </c>
      <c r="H11027" s="0" t="str">
        <f aca="false">I11027&amp;"_"&amp;G11027&amp;"_"&amp;F11027</f>
        <v>Loegfroe_01_20191107_DL2019041_GentofteHF_koersel1</v>
      </c>
      <c r="I11027" s="61" t="str">
        <f aca="false">MID(RIGHT(B11027,LEN(B11027)-3),1,FIND("_",RIGHT(B11027,LEN(B11027)-3))-1)</f>
        <v>Loegfroe</v>
      </c>
      <c r="J11027" s="61" t="str">
        <f aca="false">TRIM(SUBSTITUTE(RIGHT(B11027,FIND(I11027,B11027)+1),"_",""))</f>
        <v>NegK</v>
      </c>
      <c r="K11027" s="0" t="str">
        <f aca="false">IFERROR(VALUE(SUBSTITUTE(E11027,".",",")),E11027)</f>
        <v>No Ct</v>
      </c>
      <c r="L11027" s="61" t="str">
        <f aca="false">IF(J11027="PosK",SUMIFS(K:K,J:J,"PosK",H:H,H11027),"")</f>
        <v/>
      </c>
      <c r="M11027" s="61" t="str">
        <f aca="false">IF(J11027="PosK",SUMIFS(K:K,J:J,"NegK",H:H,H11027),"")</f>
        <v/>
      </c>
      <c r="N11027" s="61" t="str">
        <f aca="false">IF(J11027="PosK",SUMIFS(K:K,J:J,"eDNA",H:H,H11027),"")</f>
        <v/>
      </c>
    </row>
    <row r="11028" customFormat="false" ht="14.25" hidden="false" customHeight="false" outlineLevel="0" collapsed="false">
      <c r="A11028" s="0" t="s">
        <v>749</v>
      </c>
      <c r="B11028" s="52" t="s">
        <v>750</v>
      </c>
      <c r="C11028" s="52" t="s">
        <v>751</v>
      </c>
      <c r="D11028" s="53" t="n">
        <v>0.1</v>
      </c>
      <c r="E11028" s="53" t="n">
        <v>38.48</v>
      </c>
      <c r="F11028" s="0" t="s">
        <v>1491</v>
      </c>
      <c r="G11028" s="0" t="str">
        <f aca="false">LEFT(B11028,2)</f>
        <v>01</v>
      </c>
      <c r="H11028" s="0" t="str">
        <f aca="false">I11028&amp;"_"&amp;G11028&amp;"_"&amp;F11028</f>
        <v>Loegfroe_01_20191107_DL2019041_GentofteHF_koersel1</v>
      </c>
      <c r="I11028" s="61" t="str">
        <f aca="false">MID(RIGHT(B11028,LEN(B11028)-3),1,FIND("_",RIGHT(B11028,LEN(B11028)-3))-1)</f>
        <v>Loegfroe</v>
      </c>
      <c r="J11028" s="61" t="str">
        <f aca="false">TRIM(SUBSTITUTE(RIGHT(B11028,FIND(I11028,B11028)+1),"_",""))</f>
        <v>eDNA</v>
      </c>
      <c r="K11028" s="0" t="n">
        <f aca="false">IFERROR(VALUE(SUBSTITUTE(E11028,".",",")),E11028)</f>
        <v>38.48</v>
      </c>
      <c r="L11028" s="61" t="str">
        <f aca="false">IF(J11028="PosK",SUMIFS(K:K,J:J,"PosK",H:H,H11028),"")</f>
        <v/>
      </c>
      <c r="M11028" s="61" t="str">
        <f aca="false">IF(J11028="PosK",SUMIFS(K:K,J:J,"NegK",H:H,H11028),"")</f>
        <v/>
      </c>
      <c r="N11028" s="61" t="str">
        <f aca="false">IF(J11028="PosK",SUMIFS(K:K,J:J,"eDNA",H:H,H11028),"")</f>
        <v/>
      </c>
      <c r="Q11028" s="62"/>
    </row>
    <row r="11029" customFormat="false" ht="14.25" hidden="false" customHeight="false" outlineLevel="0" collapsed="false">
      <c r="A11029" s="0" t="s">
        <v>752</v>
      </c>
      <c r="B11029" s="52" t="s">
        <v>750</v>
      </c>
      <c r="C11029" s="52" t="s">
        <v>751</v>
      </c>
      <c r="D11029" s="53" t="n">
        <v>0.1</v>
      </c>
      <c r="E11029" s="53" t="s">
        <v>748</v>
      </c>
      <c r="F11029" s="0" t="s">
        <v>1491</v>
      </c>
      <c r="G11029" s="0" t="str">
        <f aca="false">LEFT(B11029,2)</f>
        <v>01</v>
      </c>
      <c r="H11029" s="0" t="str">
        <f aca="false">I11029&amp;"_"&amp;G11029&amp;"_"&amp;F11029</f>
        <v>Loegfroe_01_20191107_DL2019041_GentofteHF_koersel1</v>
      </c>
      <c r="I11029" s="61" t="str">
        <f aca="false">MID(RIGHT(B11029,LEN(B11029)-3),1,FIND("_",RIGHT(B11029,LEN(B11029)-3))-1)</f>
        <v>Loegfroe</v>
      </c>
      <c r="J11029" s="61" t="str">
        <f aca="false">TRIM(SUBSTITUTE(RIGHT(B11029,FIND(I11029,B11029)+1),"_",""))</f>
        <v>eDNA</v>
      </c>
      <c r="K11029" s="0" t="str">
        <f aca="false">IFERROR(VALUE(SUBSTITUTE(E11029,".",",")),E11029)</f>
        <v>No Ct</v>
      </c>
      <c r="L11029" s="61" t="str">
        <f aca="false">IF(J11029="PosK",SUMIFS(K:K,J:J,"PosK",H:H,H11029),"")</f>
        <v/>
      </c>
      <c r="M11029" s="61" t="str">
        <f aca="false">IF(J11029="PosK",SUMIFS(K:K,J:J,"NegK",H:H,H11029),"")</f>
        <v/>
      </c>
      <c r="N11029" s="61" t="str">
        <f aca="false">IF(J11029="PosK",SUMIFS(K:K,J:J,"eDNA",H:H,H11029),"")</f>
        <v/>
      </c>
      <c r="P11029" s="62"/>
      <c r="T11029" s="63"/>
      <c r="W11029" s="64"/>
    </row>
    <row r="11030" customFormat="false" ht="14.25" hidden="false" customHeight="false" outlineLevel="0" collapsed="false">
      <c r="A11030" s="0" t="s">
        <v>754</v>
      </c>
      <c r="B11030" s="52" t="s">
        <v>755</v>
      </c>
      <c r="C11030" s="52" t="s">
        <v>743</v>
      </c>
      <c r="D11030" s="53" t="n">
        <v>0.1</v>
      </c>
      <c r="E11030" s="53" t="n">
        <v>31.67</v>
      </c>
      <c r="F11030" s="0" t="s">
        <v>1491</v>
      </c>
      <c r="G11030" s="0" t="str">
        <f aca="false">LEFT(B11030,2)</f>
        <v>02</v>
      </c>
      <c r="H11030" s="0" t="str">
        <f aca="false">I11030&amp;"_"&amp;G11030&amp;"_"&amp;F11030</f>
        <v>StorVandsalamander_02_20191107_DL2019041_GentofteHF_koersel1</v>
      </c>
      <c r="I11030" s="61" t="str">
        <f aca="false">MID(RIGHT(B11030,LEN(B11030)-3),1,FIND("_",RIGHT(B11030,LEN(B11030)-3))-1)</f>
        <v>StorVandsalamander</v>
      </c>
      <c r="J11030" s="61" t="str">
        <f aca="false">TRIM(SUBSTITUTE(RIGHT(B11030,FIND(I11030,B11030)+1),"_",""))</f>
        <v>PosK</v>
      </c>
      <c r="K11030" s="0" t="n">
        <f aca="false">IFERROR(VALUE(SUBSTITUTE(E11030,".",",")),E11030)</f>
        <v>31.67</v>
      </c>
      <c r="L11030" s="61" t="n">
        <f aca="false">IF(J11030="PosK",SUMIFS(K:K,J:J,"PosK",H:H,H11030),"")</f>
        <v>31.67</v>
      </c>
      <c r="M11030" s="61" t="n">
        <f aca="false">IF(J11030="PosK",SUMIFS(K:K,J:J,"NegK",H:H,H11030),"")</f>
        <v>0</v>
      </c>
      <c r="N11030" s="61" t="n">
        <f aca="false">IF(J11030="PosK",SUMIFS(K:K,J:J,"eDNA",H:H,H11030),"")</f>
        <v>0</v>
      </c>
      <c r="P11030" s="62" t="n">
        <f aca="false">IF(K11032="No Ct",0,K11032)</f>
        <v>0</v>
      </c>
      <c r="Q11030" s="62" t="n">
        <f aca="false">IF(K11033="No Ct",0,K11033)</f>
        <v>0</v>
      </c>
      <c r="R11030" s="0" t="str">
        <f aca="false">IF(AND(L11030&gt;0,M11030=0),"Valid","Invalid")</f>
        <v>Valid</v>
      </c>
      <c r="S11030" s="0" t="str">
        <f aca="false">IF(OR(P11030&gt;1,Q11030&gt;1),"Present","Absent")</f>
        <v>Absent</v>
      </c>
      <c r="T11030" s="63" t="str">
        <f aca="false">IF(OR(AND(P11030&gt;1,P11030&lt;41),AND(Q11030&gt;1,Q11030&lt;41)),"Ct&lt;41","Ct&gt;41")</f>
        <v>Ct&gt;41</v>
      </c>
      <c r="U11030" s="0" t="str">
        <f aca="false">I11030</f>
        <v>StorVandsalamander</v>
      </c>
      <c r="V11030" s="0" t="str">
        <f aca="false">MID(F11030,10,9)</f>
        <v>DL2019041</v>
      </c>
      <c r="W11030" s="64" t="str">
        <f aca="false">V11030&amp;"_"&amp;U11030&amp;"_"&amp;R11030&amp;"_"&amp;S11030&amp;"_"&amp;T11030</f>
        <v>DL2019041_StorVandsalamander_Valid_Absent_Ct&gt;41</v>
      </c>
    </row>
    <row r="11031" customFormat="false" ht="14.25" hidden="false" customHeight="false" outlineLevel="0" collapsed="false">
      <c r="A11031" s="0" t="s">
        <v>756</v>
      </c>
      <c r="B11031" s="52" t="s">
        <v>757</v>
      </c>
      <c r="C11031" s="52" t="s">
        <v>747</v>
      </c>
      <c r="D11031" s="53" t="n">
        <v>0.1</v>
      </c>
      <c r="E11031" s="53" t="s">
        <v>748</v>
      </c>
      <c r="F11031" s="0" t="s">
        <v>1491</v>
      </c>
      <c r="G11031" s="0" t="str">
        <f aca="false">LEFT(B11031,2)</f>
        <v>02</v>
      </c>
      <c r="H11031" s="0" t="str">
        <f aca="false">I11031&amp;"_"&amp;G11031&amp;"_"&amp;F11031</f>
        <v>StorVandsalamander_02_20191107_DL2019041_GentofteHF_koersel1</v>
      </c>
      <c r="I11031" s="61" t="str">
        <f aca="false">MID(RIGHT(B11031,LEN(B11031)-3),1,FIND("_",RIGHT(B11031,LEN(B11031)-3))-1)</f>
        <v>StorVandsalamander</v>
      </c>
      <c r="J11031" s="61" t="str">
        <f aca="false">TRIM(SUBSTITUTE(RIGHT(B11031,FIND(I11031,B11031)+1),"_",""))</f>
        <v>NegK</v>
      </c>
      <c r="K11031" s="0" t="str">
        <f aca="false">IFERROR(VALUE(SUBSTITUTE(E11031,".",",")),E11031)</f>
        <v>No Ct</v>
      </c>
      <c r="L11031" s="61" t="str">
        <f aca="false">IF(J11031="PosK",SUMIFS(K:K,J:J,"PosK",H:H,H11031),"")</f>
        <v/>
      </c>
      <c r="M11031" s="61" t="str">
        <f aca="false">IF(J11031="PosK",SUMIFS(K:K,J:J,"NegK",H:H,H11031),"")</f>
        <v/>
      </c>
      <c r="N11031" s="61" t="str">
        <f aca="false">IF(J11031="PosK",SUMIFS(K:K,J:J,"eDNA",H:H,H11031),"")</f>
        <v/>
      </c>
    </row>
    <row r="11032" customFormat="false" ht="14.25" hidden="false" customHeight="false" outlineLevel="0" collapsed="false">
      <c r="A11032" s="0" t="s">
        <v>758</v>
      </c>
      <c r="B11032" s="52" t="s">
        <v>759</v>
      </c>
      <c r="C11032" s="52" t="s">
        <v>751</v>
      </c>
      <c r="D11032" s="53" t="n">
        <v>0.1</v>
      </c>
      <c r="E11032" s="53" t="s">
        <v>748</v>
      </c>
      <c r="F11032" s="0" t="s">
        <v>1491</v>
      </c>
      <c r="G11032" s="0" t="str">
        <f aca="false">LEFT(B11032,2)</f>
        <v>02</v>
      </c>
      <c r="H11032" s="0" t="str">
        <f aca="false">I11032&amp;"_"&amp;G11032&amp;"_"&amp;F11032</f>
        <v>StorVandsalamander_02_20191107_DL2019041_GentofteHF_koersel1</v>
      </c>
      <c r="I11032" s="61" t="str">
        <f aca="false">MID(RIGHT(B11032,LEN(B11032)-3),1,FIND("_",RIGHT(B11032,LEN(B11032)-3))-1)</f>
        <v>StorVandsalamander</v>
      </c>
      <c r="J11032" s="61" t="str">
        <f aca="false">TRIM(SUBSTITUTE(RIGHT(B11032,FIND(I11032,B11032)+1),"_",""))</f>
        <v>eDNA</v>
      </c>
      <c r="K11032" s="0" t="str">
        <f aca="false">IFERROR(VALUE(SUBSTITUTE(E11032,".",",")),E11032)</f>
        <v>No Ct</v>
      </c>
      <c r="L11032" s="61" t="str">
        <f aca="false">IF(J11032="PosK",SUMIFS(K:K,J:J,"PosK",H:H,H11032),"")</f>
        <v/>
      </c>
      <c r="M11032" s="61" t="str">
        <f aca="false">IF(J11032="PosK",SUMIFS(K:K,J:J,"NegK",H:H,H11032),"")</f>
        <v/>
      </c>
      <c r="N11032" s="61" t="str">
        <f aca="false">IF(J11032="PosK",SUMIFS(K:K,J:J,"eDNA",H:H,H11032),"")</f>
        <v/>
      </c>
      <c r="Q11032" s="62"/>
    </row>
    <row r="11033" customFormat="false" ht="14.25" hidden="false" customHeight="false" outlineLevel="0" collapsed="false">
      <c r="A11033" s="0" t="s">
        <v>760</v>
      </c>
      <c r="B11033" s="52" t="s">
        <v>759</v>
      </c>
      <c r="C11033" s="52" t="s">
        <v>751</v>
      </c>
      <c r="D11033" s="53" t="n">
        <v>0.1</v>
      </c>
      <c r="E11033" s="53" t="s">
        <v>748</v>
      </c>
      <c r="F11033" s="0" t="s">
        <v>1491</v>
      </c>
      <c r="G11033" s="0" t="str">
        <f aca="false">LEFT(B11033,2)</f>
        <v>02</v>
      </c>
      <c r="H11033" s="0" t="str">
        <f aca="false">I11033&amp;"_"&amp;G11033&amp;"_"&amp;F11033</f>
        <v>StorVandsalamander_02_20191107_DL2019041_GentofteHF_koersel1</v>
      </c>
      <c r="I11033" s="61" t="str">
        <f aca="false">MID(RIGHT(B11033,LEN(B11033)-3),1,FIND("_",RIGHT(B11033,LEN(B11033)-3))-1)</f>
        <v>StorVandsalamander</v>
      </c>
      <c r="J11033" s="61" t="str">
        <f aca="false">TRIM(SUBSTITUTE(RIGHT(B11033,FIND(I11033,B11033)+1),"_",""))</f>
        <v>eDNA</v>
      </c>
      <c r="K11033" s="0" t="str">
        <f aca="false">IFERROR(VALUE(SUBSTITUTE(E11033,".",",")),E11033)</f>
        <v>No Ct</v>
      </c>
      <c r="L11033" s="61" t="str">
        <f aca="false">IF(J11033="PosK",SUMIFS(K:K,J:J,"PosK",H:H,H11033),"")</f>
        <v/>
      </c>
      <c r="M11033" s="61" t="str">
        <f aca="false">IF(J11033="PosK",SUMIFS(K:K,J:J,"NegK",H:H,H11033),"")</f>
        <v/>
      </c>
      <c r="N11033" s="61" t="str">
        <f aca="false">IF(J11033="PosK",SUMIFS(K:K,J:J,"eDNA",H:H,H11033),"")</f>
        <v/>
      </c>
      <c r="P11033" s="62"/>
      <c r="T11033" s="63"/>
      <c r="W11033" s="64"/>
    </row>
    <row r="11034" customFormat="false" ht="14.25" hidden="false" customHeight="false" outlineLevel="0" collapsed="false">
      <c r="A11034" s="0" t="s">
        <v>762</v>
      </c>
      <c r="B11034" s="52" t="s">
        <v>763</v>
      </c>
      <c r="C11034" s="52" t="s">
        <v>743</v>
      </c>
      <c r="D11034" s="53" t="n">
        <v>0.1</v>
      </c>
      <c r="E11034" s="53" t="n">
        <v>34.77</v>
      </c>
      <c r="F11034" s="0" t="s">
        <v>1491</v>
      </c>
      <c r="G11034" s="0" t="str">
        <f aca="false">LEFT(B11034,2)</f>
        <v>03</v>
      </c>
      <c r="H11034" s="0" t="str">
        <f aca="false">I11034&amp;"_"&amp;G11034&amp;"_"&amp;F11034</f>
        <v>Strandtudse_03_20191107_DL2019041_GentofteHF_koersel1</v>
      </c>
      <c r="I11034" s="61" t="str">
        <f aca="false">MID(RIGHT(B11034,LEN(B11034)-3),1,FIND("_",RIGHT(B11034,LEN(B11034)-3))-1)</f>
        <v>Strandtudse</v>
      </c>
      <c r="J11034" s="61" t="str">
        <f aca="false">TRIM(SUBSTITUTE(RIGHT(B11034,FIND(I11034,B11034)+1),"_",""))</f>
        <v>PosK</v>
      </c>
      <c r="K11034" s="0" t="n">
        <f aca="false">IFERROR(VALUE(SUBSTITUTE(E11034,".",",")),E11034)</f>
        <v>34.77</v>
      </c>
      <c r="L11034" s="61" t="n">
        <f aca="false">IF(J11034="PosK",SUMIFS(K:K,J:J,"PosK",H:H,H11034),"")</f>
        <v>34.77</v>
      </c>
      <c r="M11034" s="61" t="n">
        <f aca="false">IF(J11034="PosK",SUMIFS(K:K,J:J,"NegK",H:H,H11034),"")</f>
        <v>0</v>
      </c>
      <c r="N11034" s="61" t="n">
        <f aca="false">IF(J11034="PosK",SUMIFS(K:K,J:J,"eDNA",H:H,H11034),"")</f>
        <v>0</v>
      </c>
      <c r="P11034" s="62" t="n">
        <f aca="false">IF(K11036="No Ct",0,K11036)</f>
        <v>0</v>
      </c>
      <c r="Q11034" s="62" t="n">
        <f aca="false">IF(K11037="No Ct",0,K11037)</f>
        <v>0</v>
      </c>
      <c r="R11034" s="0" t="str">
        <f aca="false">IF(AND(L11034&gt;0,M11034=0),"Valid","Invalid")</f>
        <v>Valid</v>
      </c>
      <c r="S11034" s="0" t="str">
        <f aca="false">IF(OR(P11034&gt;1,Q11034&gt;1),"Present","Absent")</f>
        <v>Absent</v>
      </c>
      <c r="T11034" s="63" t="str">
        <f aca="false">IF(OR(AND(P11034&gt;1,P11034&lt;41),AND(Q11034&gt;1,Q11034&lt;41)),"Ct&lt;41","Ct&gt;41")</f>
        <v>Ct&gt;41</v>
      </c>
      <c r="U11034" s="0" t="str">
        <f aca="false">I11034</f>
        <v>Strandtudse</v>
      </c>
      <c r="V11034" s="0" t="str">
        <f aca="false">MID(F11034,10,9)</f>
        <v>DL2019041</v>
      </c>
      <c r="W11034" s="64" t="str">
        <f aca="false">V11034&amp;"_"&amp;U11034&amp;"_"&amp;R11034&amp;"_"&amp;S11034&amp;"_"&amp;T11034</f>
        <v>DL2019041_Strandtudse_Valid_Absent_Ct&gt;41</v>
      </c>
    </row>
    <row r="11035" customFormat="false" ht="14.25" hidden="false" customHeight="false" outlineLevel="0" collapsed="false">
      <c r="A11035" s="0" t="s">
        <v>764</v>
      </c>
      <c r="B11035" s="52" t="s">
        <v>765</v>
      </c>
      <c r="C11035" s="52" t="s">
        <v>747</v>
      </c>
      <c r="D11035" s="53" t="n">
        <v>0.1</v>
      </c>
      <c r="E11035" s="53" t="s">
        <v>748</v>
      </c>
      <c r="F11035" s="0" t="s">
        <v>1491</v>
      </c>
      <c r="G11035" s="0" t="str">
        <f aca="false">LEFT(B11035,2)</f>
        <v>03</v>
      </c>
      <c r="H11035" s="0" t="str">
        <f aca="false">I11035&amp;"_"&amp;G11035&amp;"_"&amp;F11035</f>
        <v>Strandtudse_03_20191107_DL2019041_GentofteHF_koersel1</v>
      </c>
      <c r="I11035" s="61" t="str">
        <f aca="false">MID(RIGHT(B11035,LEN(B11035)-3),1,FIND("_",RIGHT(B11035,LEN(B11035)-3))-1)</f>
        <v>Strandtudse</v>
      </c>
      <c r="J11035" s="61" t="str">
        <f aca="false">TRIM(SUBSTITUTE(RIGHT(B11035,FIND(I11035,B11035)+1),"_",""))</f>
        <v>NegK</v>
      </c>
      <c r="K11035" s="0" t="str">
        <f aca="false">IFERROR(VALUE(SUBSTITUTE(E11035,".",",")),E11035)</f>
        <v>No Ct</v>
      </c>
      <c r="L11035" s="61" t="str">
        <f aca="false">IF(J11035="PosK",SUMIFS(K:K,J:J,"PosK",H:H,H11035),"")</f>
        <v/>
      </c>
      <c r="M11035" s="61" t="str">
        <f aca="false">IF(J11035="PosK",SUMIFS(K:K,J:J,"NegK",H:H,H11035),"")</f>
        <v/>
      </c>
      <c r="N11035" s="61" t="str">
        <f aca="false">IF(J11035="PosK",SUMIFS(K:K,J:J,"eDNA",H:H,H11035),"")</f>
        <v/>
      </c>
    </row>
    <row r="11036" customFormat="false" ht="14.25" hidden="false" customHeight="false" outlineLevel="0" collapsed="false">
      <c r="A11036" s="0" t="s">
        <v>766</v>
      </c>
      <c r="B11036" s="52" t="s">
        <v>767</v>
      </c>
      <c r="C11036" s="52" t="s">
        <v>751</v>
      </c>
      <c r="D11036" s="53" t="n">
        <v>0.1</v>
      </c>
      <c r="E11036" s="53" t="s">
        <v>748</v>
      </c>
      <c r="F11036" s="0" t="s">
        <v>1491</v>
      </c>
      <c r="G11036" s="0" t="str">
        <f aca="false">LEFT(B11036,2)</f>
        <v>03</v>
      </c>
      <c r="H11036" s="0" t="str">
        <f aca="false">I11036&amp;"_"&amp;G11036&amp;"_"&amp;F11036</f>
        <v>Strandtudse_03_20191107_DL2019041_GentofteHF_koersel1</v>
      </c>
      <c r="I11036" s="61" t="str">
        <f aca="false">MID(RIGHT(B11036,LEN(B11036)-3),1,FIND("_",RIGHT(B11036,LEN(B11036)-3))-1)</f>
        <v>Strandtudse</v>
      </c>
      <c r="J11036" s="61" t="str">
        <f aca="false">TRIM(SUBSTITUTE(RIGHT(B11036,FIND(I11036,B11036)+1),"_",""))</f>
        <v>eDNA</v>
      </c>
      <c r="K11036" s="0" t="str">
        <f aca="false">IFERROR(VALUE(SUBSTITUTE(E11036,".",",")),E11036)</f>
        <v>No Ct</v>
      </c>
      <c r="L11036" s="61" t="str">
        <f aca="false">IF(J11036="PosK",SUMIFS(K:K,J:J,"PosK",H:H,H11036),"")</f>
        <v/>
      </c>
      <c r="M11036" s="61" t="str">
        <f aca="false">IF(J11036="PosK",SUMIFS(K:K,J:J,"NegK",H:H,H11036),"")</f>
        <v/>
      </c>
      <c r="N11036" s="61" t="str">
        <f aca="false">IF(J11036="PosK",SUMIFS(K:K,J:J,"eDNA",H:H,H11036),"")</f>
        <v/>
      </c>
      <c r="Q11036" s="62"/>
    </row>
    <row r="11037" customFormat="false" ht="14.25" hidden="false" customHeight="false" outlineLevel="0" collapsed="false">
      <c r="A11037" s="0" t="s">
        <v>768</v>
      </c>
      <c r="B11037" s="52" t="s">
        <v>767</v>
      </c>
      <c r="C11037" s="52" t="s">
        <v>751</v>
      </c>
      <c r="D11037" s="53" t="n">
        <v>0.1</v>
      </c>
      <c r="E11037" s="53" t="s">
        <v>748</v>
      </c>
      <c r="F11037" s="0" t="s">
        <v>1491</v>
      </c>
      <c r="G11037" s="0" t="str">
        <f aca="false">LEFT(B11037,2)</f>
        <v>03</v>
      </c>
      <c r="H11037" s="0" t="str">
        <f aca="false">I11037&amp;"_"&amp;G11037&amp;"_"&amp;F11037</f>
        <v>Strandtudse_03_20191107_DL2019041_GentofteHF_koersel1</v>
      </c>
      <c r="I11037" s="61" t="str">
        <f aca="false">MID(RIGHT(B11037,LEN(B11037)-3),1,FIND("_",RIGHT(B11037,LEN(B11037)-3))-1)</f>
        <v>Strandtudse</v>
      </c>
      <c r="J11037" s="61" t="str">
        <f aca="false">TRIM(SUBSTITUTE(RIGHT(B11037,FIND(I11037,B11037)+1),"_",""))</f>
        <v>eDNA</v>
      </c>
      <c r="K11037" s="0" t="str">
        <f aca="false">IFERROR(VALUE(SUBSTITUTE(E11037,".",",")),E11037)</f>
        <v>No Ct</v>
      </c>
      <c r="L11037" s="61" t="str">
        <f aca="false">IF(J11037="PosK",SUMIFS(K:K,J:J,"PosK",H:H,H11037),"")</f>
        <v/>
      </c>
      <c r="M11037" s="61" t="str">
        <f aca="false">IF(J11037="PosK",SUMIFS(K:K,J:J,"NegK",H:H,H11037),"")</f>
        <v/>
      </c>
      <c r="N11037" s="61" t="str">
        <f aca="false">IF(J11037="PosK",SUMIFS(K:K,J:J,"eDNA",H:H,H11037),"")</f>
        <v/>
      </c>
      <c r="P11037" s="62"/>
      <c r="T11037" s="63"/>
      <c r="W11037" s="64"/>
    </row>
    <row r="11038" customFormat="false" ht="14.25" hidden="false" customHeight="false" outlineLevel="0" collapsed="false">
      <c r="A11038" s="0" t="s">
        <v>770</v>
      </c>
      <c r="B11038" s="52" t="s">
        <v>771</v>
      </c>
      <c r="C11038" s="52" t="s">
        <v>743</v>
      </c>
      <c r="D11038" s="53" t="n">
        <v>0.1</v>
      </c>
      <c r="E11038" s="53" t="n">
        <v>36.76</v>
      </c>
      <c r="F11038" s="0" t="s">
        <v>1491</v>
      </c>
      <c r="G11038" s="0" t="str">
        <f aca="false">LEFT(B11038,2)</f>
        <v>04</v>
      </c>
      <c r="H11038" s="0" t="str">
        <f aca="false">I11038&amp;"_"&amp;G11038&amp;"_"&amp;F11038</f>
        <v>GroenbrogetTudse_04_20191107_DL2019041_GentofteHF_koersel1</v>
      </c>
      <c r="I11038" s="61" t="str">
        <f aca="false">MID(RIGHT(B11038,LEN(B11038)-3),1,FIND("_",RIGHT(B11038,LEN(B11038)-3))-1)</f>
        <v>GroenbrogetTudse</v>
      </c>
      <c r="J11038" s="61" t="str">
        <f aca="false">TRIM(SUBSTITUTE(RIGHT(B11038,FIND(I11038,B11038)+1),"_",""))</f>
        <v>PosK</v>
      </c>
      <c r="K11038" s="0" t="n">
        <f aca="false">IFERROR(VALUE(SUBSTITUTE(E11038,".",",")),E11038)</f>
        <v>36.76</v>
      </c>
      <c r="L11038" s="61" t="n">
        <f aca="false">IF(J11038="PosK",SUMIFS(K:K,J:J,"PosK",H:H,H11038),"")</f>
        <v>36.76</v>
      </c>
      <c r="M11038" s="61" t="n">
        <f aca="false">IF(J11038="PosK",SUMIFS(K:K,J:J,"NegK",H:H,H11038),"")</f>
        <v>0</v>
      </c>
      <c r="N11038" s="61" t="n">
        <f aca="false">IF(J11038="PosK",SUMIFS(K:K,J:J,"eDNA",H:H,H11038),"")</f>
        <v>0</v>
      </c>
      <c r="P11038" s="62" t="n">
        <f aca="false">IF(K11040="No Ct",0,K11040)</f>
        <v>0</v>
      </c>
      <c r="Q11038" s="62" t="n">
        <f aca="false">IF(K11041="No Ct",0,K11041)</f>
        <v>0</v>
      </c>
      <c r="R11038" s="0" t="str">
        <f aca="false">IF(AND(L11038&gt;0,M11038=0),"Valid","Invalid")</f>
        <v>Valid</v>
      </c>
      <c r="S11038" s="0" t="str">
        <f aca="false">IF(OR(P11038&gt;1,Q11038&gt;1),"Present","Absent")</f>
        <v>Absent</v>
      </c>
      <c r="T11038" s="63" t="str">
        <f aca="false">IF(OR(AND(P11038&gt;1,P11038&lt;41),AND(Q11038&gt;1,Q11038&lt;41)),"Ct&lt;41","Ct&gt;41")</f>
        <v>Ct&gt;41</v>
      </c>
      <c r="U11038" s="0" t="str">
        <f aca="false">I11038</f>
        <v>GroenbrogetTudse</v>
      </c>
      <c r="V11038" s="0" t="str">
        <f aca="false">MID(F11038,10,9)</f>
        <v>DL2019041</v>
      </c>
      <c r="W11038" s="64" t="str">
        <f aca="false">V11038&amp;"_"&amp;U11038&amp;"_"&amp;R11038&amp;"_"&amp;S11038&amp;"_"&amp;T11038</f>
        <v>DL2019041_GroenbrogetTudse_Valid_Absent_Ct&gt;41</v>
      </c>
    </row>
    <row r="11039" customFormat="false" ht="14.25" hidden="false" customHeight="false" outlineLevel="0" collapsed="false">
      <c r="A11039" s="0" t="s">
        <v>772</v>
      </c>
      <c r="B11039" s="52" t="s">
        <v>773</v>
      </c>
      <c r="C11039" s="52" t="s">
        <v>747</v>
      </c>
      <c r="D11039" s="53" t="n">
        <v>0.1</v>
      </c>
      <c r="E11039" s="53" t="s">
        <v>748</v>
      </c>
      <c r="F11039" s="0" t="s">
        <v>1491</v>
      </c>
      <c r="G11039" s="0" t="str">
        <f aca="false">LEFT(B11039,2)</f>
        <v>04</v>
      </c>
      <c r="H11039" s="0" t="str">
        <f aca="false">I11039&amp;"_"&amp;G11039&amp;"_"&amp;F11039</f>
        <v>GroenbrogetTudse_04_20191107_DL2019041_GentofteHF_koersel1</v>
      </c>
      <c r="I11039" s="61" t="str">
        <f aca="false">MID(RIGHT(B11039,LEN(B11039)-3),1,FIND("_",RIGHT(B11039,LEN(B11039)-3))-1)</f>
        <v>GroenbrogetTudse</v>
      </c>
      <c r="J11039" s="61" t="str">
        <f aca="false">TRIM(SUBSTITUTE(RIGHT(B11039,FIND(I11039,B11039)+1),"_",""))</f>
        <v>NegK</v>
      </c>
      <c r="K11039" s="0" t="str">
        <f aca="false">IFERROR(VALUE(SUBSTITUTE(E11039,".",",")),E11039)</f>
        <v>No Ct</v>
      </c>
      <c r="L11039" s="61" t="str">
        <f aca="false">IF(J11039="PosK",SUMIFS(K:K,J:J,"PosK",H:H,H11039),"")</f>
        <v/>
      </c>
      <c r="M11039" s="61" t="str">
        <f aca="false">IF(J11039="PosK",SUMIFS(K:K,J:J,"NegK",H:H,H11039),"")</f>
        <v/>
      </c>
      <c r="N11039" s="61" t="str">
        <f aca="false">IF(J11039="PosK",SUMIFS(K:K,J:J,"eDNA",H:H,H11039),"")</f>
        <v/>
      </c>
    </row>
    <row r="11040" customFormat="false" ht="14.25" hidden="false" customHeight="false" outlineLevel="0" collapsed="false">
      <c r="A11040" s="0" t="s">
        <v>774</v>
      </c>
      <c r="B11040" s="52" t="s">
        <v>775</v>
      </c>
      <c r="C11040" s="52" t="s">
        <v>751</v>
      </c>
      <c r="D11040" s="53" t="n">
        <v>0.1</v>
      </c>
      <c r="E11040" s="53" t="s">
        <v>748</v>
      </c>
      <c r="F11040" s="0" t="s">
        <v>1491</v>
      </c>
      <c r="G11040" s="0" t="str">
        <f aca="false">LEFT(B11040,2)</f>
        <v>04</v>
      </c>
      <c r="H11040" s="0" t="str">
        <f aca="false">I11040&amp;"_"&amp;G11040&amp;"_"&amp;F11040</f>
        <v>GroenbrogetTudse_04_20191107_DL2019041_GentofteHF_koersel1</v>
      </c>
      <c r="I11040" s="61" t="str">
        <f aca="false">MID(RIGHT(B11040,LEN(B11040)-3),1,FIND("_",RIGHT(B11040,LEN(B11040)-3))-1)</f>
        <v>GroenbrogetTudse</v>
      </c>
      <c r="J11040" s="61" t="str">
        <f aca="false">TRIM(SUBSTITUTE(RIGHT(B11040,FIND(I11040,B11040)+1),"_",""))</f>
        <v>eDNA</v>
      </c>
      <c r="K11040" s="0" t="str">
        <f aca="false">IFERROR(VALUE(SUBSTITUTE(E11040,".",",")),E11040)</f>
        <v>No Ct</v>
      </c>
      <c r="L11040" s="61" t="str">
        <f aca="false">IF(J11040="PosK",SUMIFS(K:K,J:J,"PosK",H:H,H11040),"")</f>
        <v/>
      </c>
      <c r="M11040" s="61" t="str">
        <f aca="false">IF(J11040="PosK",SUMIFS(K:K,J:J,"NegK",H:H,H11040),"")</f>
        <v/>
      </c>
      <c r="N11040" s="61" t="str">
        <f aca="false">IF(J11040="PosK",SUMIFS(K:K,J:J,"eDNA",H:H,H11040),"")</f>
        <v/>
      </c>
      <c r="Q11040" s="62"/>
    </row>
    <row r="11041" customFormat="false" ht="14.25" hidden="false" customHeight="false" outlineLevel="0" collapsed="false">
      <c r="A11041" s="0" t="s">
        <v>776</v>
      </c>
      <c r="B11041" s="52" t="s">
        <v>775</v>
      </c>
      <c r="C11041" s="52" t="s">
        <v>751</v>
      </c>
      <c r="D11041" s="53" t="n">
        <v>0.1</v>
      </c>
      <c r="E11041" s="53" t="s">
        <v>748</v>
      </c>
      <c r="F11041" s="0" t="s">
        <v>1491</v>
      </c>
      <c r="G11041" s="0" t="str">
        <f aca="false">LEFT(B11041,2)</f>
        <v>04</v>
      </c>
      <c r="H11041" s="0" t="str">
        <f aca="false">I11041&amp;"_"&amp;G11041&amp;"_"&amp;F11041</f>
        <v>GroenbrogetTudse_04_20191107_DL2019041_GentofteHF_koersel1</v>
      </c>
      <c r="I11041" s="61" t="str">
        <f aca="false">MID(RIGHT(B11041,LEN(B11041)-3),1,FIND("_",RIGHT(B11041,LEN(B11041)-3))-1)</f>
        <v>GroenbrogetTudse</v>
      </c>
      <c r="J11041" s="61" t="str">
        <f aca="false">TRIM(SUBSTITUTE(RIGHT(B11041,FIND(I11041,B11041)+1),"_",""))</f>
        <v>eDNA</v>
      </c>
      <c r="K11041" s="0" t="str">
        <f aca="false">IFERROR(VALUE(SUBSTITUTE(E11041,".",",")),E11041)</f>
        <v>No Ct</v>
      </c>
      <c r="L11041" s="61" t="str">
        <f aca="false">IF(J11041="PosK",SUMIFS(K:K,J:J,"PosK",H:H,H11041),"")</f>
        <v/>
      </c>
      <c r="M11041" s="61" t="str">
        <f aca="false">IF(J11041="PosK",SUMIFS(K:K,J:J,"NegK",H:H,H11041),"")</f>
        <v/>
      </c>
      <c r="N11041" s="61" t="str">
        <f aca="false">IF(J11041="PosK",SUMIFS(K:K,J:J,"eDNA",H:H,H11041),"")</f>
        <v/>
      </c>
      <c r="P11041" s="62"/>
      <c r="T11041" s="63"/>
      <c r="W11041" s="64"/>
    </row>
    <row r="11042" customFormat="false" ht="14.25" hidden="false" customHeight="false" outlineLevel="0" collapsed="false">
      <c r="A11042" s="0" t="s">
        <v>778</v>
      </c>
      <c r="B11042" s="52" t="s">
        <v>779</v>
      </c>
      <c r="C11042" s="52" t="s">
        <v>743</v>
      </c>
      <c r="D11042" s="53" t="n">
        <v>0.1</v>
      </c>
      <c r="E11042" s="53" t="n">
        <v>31.48</v>
      </c>
      <c r="F11042" s="0" t="s">
        <v>1491</v>
      </c>
      <c r="G11042" s="0" t="str">
        <f aca="false">LEFT(B11042,2)</f>
        <v>05</v>
      </c>
      <c r="H11042" s="0" t="str">
        <f aca="false">I11042&amp;"_"&amp;G11042&amp;"_"&amp;F11042</f>
        <v>Loevfroe_05_20191107_DL2019041_GentofteHF_koersel1</v>
      </c>
      <c r="I11042" s="61" t="str">
        <f aca="false">MID(RIGHT(B11042,LEN(B11042)-3),1,FIND("_",RIGHT(B11042,LEN(B11042)-3))-1)</f>
        <v>Loevfroe</v>
      </c>
      <c r="J11042" s="61" t="str">
        <f aca="false">TRIM(SUBSTITUTE(RIGHT(B11042,FIND(I11042,B11042)+1),"_",""))</f>
        <v>PosK</v>
      </c>
      <c r="K11042" s="0" t="n">
        <f aca="false">IFERROR(VALUE(SUBSTITUTE(E11042,".",",")),E11042)</f>
        <v>31.48</v>
      </c>
      <c r="L11042" s="61" t="n">
        <f aca="false">IF(J11042="PosK",SUMIFS(K:K,J:J,"PosK",H:H,H11042),"")</f>
        <v>31.48</v>
      </c>
      <c r="M11042" s="61" t="n">
        <f aca="false">IF(J11042="PosK",SUMIFS(K:K,J:J,"NegK",H:H,H11042),"")</f>
        <v>0</v>
      </c>
      <c r="N11042" s="61" t="n">
        <f aca="false">IF(J11042="PosK",SUMIFS(K:K,J:J,"eDNA",H:H,H11042),"")</f>
        <v>0</v>
      </c>
      <c r="P11042" s="62" t="n">
        <f aca="false">IF(K11044="No Ct",0,K11044)</f>
        <v>0</v>
      </c>
      <c r="Q11042" s="62" t="n">
        <f aca="false">IF(K11045="No Ct",0,K11045)</f>
        <v>0</v>
      </c>
      <c r="R11042" s="0" t="str">
        <f aca="false">IF(AND(L11042&gt;0,M11042=0),"Valid","Invalid")</f>
        <v>Valid</v>
      </c>
      <c r="S11042" s="0" t="str">
        <f aca="false">IF(OR(P11042&gt;1,Q11042&gt;1),"Present","Absent")</f>
        <v>Absent</v>
      </c>
      <c r="T11042" s="63" t="str">
        <f aca="false">IF(OR(AND(P11042&gt;1,P11042&lt;41),AND(Q11042&gt;1,Q11042&lt;41)),"Ct&lt;41","Ct&gt;41")</f>
        <v>Ct&gt;41</v>
      </c>
      <c r="U11042" s="0" t="str">
        <f aca="false">I11042</f>
        <v>Loevfroe</v>
      </c>
      <c r="V11042" s="0" t="str">
        <f aca="false">MID(F11042,10,9)</f>
        <v>DL2019041</v>
      </c>
      <c r="W11042" s="64" t="str">
        <f aca="false">V11042&amp;"_"&amp;U11042&amp;"_"&amp;R11042&amp;"_"&amp;S11042&amp;"_"&amp;T11042</f>
        <v>DL2019041_Loevfroe_Valid_Absent_Ct&gt;41</v>
      </c>
    </row>
    <row r="11043" customFormat="false" ht="14.25" hidden="false" customHeight="false" outlineLevel="0" collapsed="false">
      <c r="A11043" s="0" t="s">
        <v>780</v>
      </c>
      <c r="B11043" s="52" t="s">
        <v>781</v>
      </c>
      <c r="C11043" s="52" t="s">
        <v>747</v>
      </c>
      <c r="D11043" s="53" t="n">
        <v>0.1</v>
      </c>
      <c r="E11043" s="53" t="s">
        <v>748</v>
      </c>
      <c r="F11043" s="0" t="s">
        <v>1491</v>
      </c>
      <c r="G11043" s="0" t="str">
        <f aca="false">LEFT(B11043,2)</f>
        <v>05</v>
      </c>
      <c r="H11043" s="0" t="str">
        <f aca="false">I11043&amp;"_"&amp;G11043&amp;"_"&amp;F11043</f>
        <v>Loevfroe_05_20191107_DL2019041_GentofteHF_koersel1</v>
      </c>
      <c r="I11043" s="61" t="str">
        <f aca="false">MID(RIGHT(B11043,LEN(B11043)-3),1,FIND("_",RIGHT(B11043,LEN(B11043)-3))-1)</f>
        <v>Loevfroe</v>
      </c>
      <c r="J11043" s="61" t="str">
        <f aca="false">TRIM(SUBSTITUTE(RIGHT(B11043,FIND(I11043,B11043)+1),"_",""))</f>
        <v>NegK</v>
      </c>
      <c r="K11043" s="0" t="str">
        <f aca="false">IFERROR(VALUE(SUBSTITUTE(E11043,".",",")),E11043)</f>
        <v>No Ct</v>
      </c>
      <c r="L11043" s="61" t="str">
        <f aca="false">IF(J11043="PosK",SUMIFS(K:K,J:J,"PosK",H:H,H11043),"")</f>
        <v/>
      </c>
      <c r="M11043" s="61" t="str">
        <f aca="false">IF(J11043="PosK",SUMIFS(K:K,J:J,"NegK",H:H,H11043),"")</f>
        <v/>
      </c>
      <c r="N11043" s="61" t="str">
        <f aca="false">IF(J11043="PosK",SUMIFS(K:K,J:J,"eDNA",H:H,H11043),"")</f>
        <v/>
      </c>
    </row>
    <row r="11044" customFormat="false" ht="14.25" hidden="false" customHeight="false" outlineLevel="0" collapsed="false">
      <c r="A11044" s="0" t="s">
        <v>782</v>
      </c>
      <c r="B11044" s="52" t="s">
        <v>783</v>
      </c>
      <c r="C11044" s="52" t="s">
        <v>751</v>
      </c>
      <c r="D11044" s="53" t="n">
        <v>0.1</v>
      </c>
      <c r="E11044" s="53" t="s">
        <v>748</v>
      </c>
      <c r="F11044" s="0" t="s">
        <v>1491</v>
      </c>
      <c r="G11044" s="0" t="str">
        <f aca="false">LEFT(B11044,2)</f>
        <v>05</v>
      </c>
      <c r="H11044" s="0" t="str">
        <f aca="false">I11044&amp;"_"&amp;G11044&amp;"_"&amp;F11044</f>
        <v>Loevfroe_05_20191107_DL2019041_GentofteHF_koersel1</v>
      </c>
      <c r="I11044" s="61" t="str">
        <f aca="false">MID(RIGHT(B11044,LEN(B11044)-3),1,FIND("_",RIGHT(B11044,LEN(B11044)-3))-1)</f>
        <v>Loevfroe</v>
      </c>
      <c r="J11044" s="61" t="str">
        <f aca="false">TRIM(SUBSTITUTE(RIGHT(B11044,FIND(I11044,B11044)+1),"_",""))</f>
        <v>eDNA</v>
      </c>
      <c r="K11044" s="0" t="str">
        <f aca="false">IFERROR(VALUE(SUBSTITUTE(E11044,".",",")),E11044)</f>
        <v>No Ct</v>
      </c>
      <c r="L11044" s="61" t="str">
        <f aca="false">IF(J11044="PosK",SUMIFS(K:K,J:J,"PosK",H:H,H11044),"")</f>
        <v/>
      </c>
      <c r="M11044" s="61" t="str">
        <f aca="false">IF(J11044="PosK",SUMIFS(K:K,J:J,"NegK",H:H,H11044),"")</f>
        <v/>
      </c>
      <c r="N11044" s="61" t="str">
        <f aca="false">IF(J11044="PosK",SUMIFS(K:K,J:J,"eDNA",H:H,H11044),"")</f>
        <v/>
      </c>
      <c r="Q11044" s="62"/>
    </row>
    <row r="11045" customFormat="false" ht="14.25" hidden="false" customHeight="false" outlineLevel="0" collapsed="false">
      <c r="A11045" s="0" t="s">
        <v>784</v>
      </c>
      <c r="B11045" s="52" t="s">
        <v>783</v>
      </c>
      <c r="C11045" s="52" t="s">
        <v>751</v>
      </c>
      <c r="D11045" s="53" t="n">
        <v>0.1</v>
      </c>
      <c r="E11045" s="53" t="s">
        <v>748</v>
      </c>
      <c r="F11045" s="0" t="s">
        <v>1491</v>
      </c>
      <c r="G11045" s="0" t="str">
        <f aca="false">LEFT(B11045,2)</f>
        <v>05</v>
      </c>
      <c r="H11045" s="0" t="str">
        <f aca="false">I11045&amp;"_"&amp;G11045&amp;"_"&amp;F11045</f>
        <v>Loevfroe_05_20191107_DL2019041_GentofteHF_koersel1</v>
      </c>
      <c r="I11045" s="61" t="str">
        <f aca="false">MID(RIGHT(B11045,LEN(B11045)-3),1,FIND("_",RIGHT(B11045,LEN(B11045)-3))-1)</f>
        <v>Loevfroe</v>
      </c>
      <c r="J11045" s="61" t="str">
        <f aca="false">TRIM(SUBSTITUTE(RIGHT(B11045,FIND(I11045,B11045)+1),"_",""))</f>
        <v>eDNA</v>
      </c>
      <c r="K11045" s="0" t="str">
        <f aca="false">IFERROR(VALUE(SUBSTITUTE(E11045,".",",")),E11045)</f>
        <v>No Ct</v>
      </c>
      <c r="L11045" s="61" t="str">
        <f aca="false">IF(J11045="PosK",SUMIFS(K:K,J:J,"PosK",H:H,H11045),"")</f>
        <v/>
      </c>
      <c r="M11045" s="61" t="str">
        <f aca="false">IF(J11045="PosK",SUMIFS(K:K,J:J,"NegK",H:H,H11045),"")</f>
        <v/>
      </c>
      <c r="N11045" s="61" t="str">
        <f aca="false">IF(J11045="PosK",SUMIFS(K:K,J:J,"eDNA",H:H,H11045),"")</f>
        <v/>
      </c>
      <c r="P11045" s="62"/>
      <c r="T11045" s="63"/>
      <c r="W11045" s="64"/>
    </row>
    <row r="11046" customFormat="false" ht="14.25" hidden="false" customHeight="false" outlineLevel="0" collapsed="false">
      <c r="A11046" s="0" t="s">
        <v>786</v>
      </c>
      <c r="B11046" s="52" t="s">
        <v>787</v>
      </c>
      <c r="C11046" s="52" t="s">
        <v>743</v>
      </c>
      <c r="D11046" s="53" t="n">
        <v>0.1</v>
      </c>
      <c r="E11046" s="53" t="n">
        <v>32.73</v>
      </c>
      <c r="F11046" s="0" t="s">
        <v>1491</v>
      </c>
      <c r="G11046" s="0" t="str">
        <f aca="false">LEFT(B11046,2)</f>
        <v>06</v>
      </c>
      <c r="H11046" s="0" t="str">
        <f aca="false">I11046&amp;"_"&amp;G11046&amp;"_"&amp;F11046</f>
        <v>Springfroe_06_20191107_DL2019041_GentofteHF_koersel1</v>
      </c>
      <c r="I11046" s="61" t="str">
        <f aca="false">MID(RIGHT(B11046,LEN(B11046)-3),1,FIND("_",RIGHT(B11046,LEN(B11046)-3))-1)</f>
        <v>Springfroe</v>
      </c>
      <c r="J11046" s="61" t="str">
        <f aca="false">TRIM(SUBSTITUTE(RIGHT(B11046,FIND(I11046,B11046)+1),"_",""))</f>
        <v>PosK</v>
      </c>
      <c r="K11046" s="0" t="n">
        <f aca="false">IFERROR(VALUE(SUBSTITUTE(E11046,".",",")),E11046)</f>
        <v>32.73</v>
      </c>
      <c r="L11046" s="61" t="n">
        <f aca="false">IF(J11046="PosK",SUMIFS(K:K,J:J,"PosK",H:H,H11046),"")</f>
        <v>32.73</v>
      </c>
      <c r="M11046" s="61" t="n">
        <f aca="false">IF(J11046="PosK",SUMIFS(K:K,J:J,"NegK",H:H,H11046),"")</f>
        <v>0</v>
      </c>
      <c r="N11046" s="61" t="n">
        <f aca="false">IF(J11046="PosK",SUMIFS(K:K,J:J,"eDNA",H:H,H11046),"")</f>
        <v>0</v>
      </c>
      <c r="P11046" s="62" t="n">
        <f aca="false">IF(K11048="No Ct",0,K11048)</f>
        <v>0</v>
      </c>
      <c r="Q11046" s="62" t="n">
        <f aca="false">IF(K11049="No Ct",0,K11049)</f>
        <v>0</v>
      </c>
      <c r="R11046" s="0" t="str">
        <f aca="false">IF(AND(L11046&gt;0,M11046=0),"Valid","Invalid")</f>
        <v>Valid</v>
      </c>
      <c r="S11046" s="0" t="str">
        <f aca="false">IF(OR(P11046&gt;1,Q11046&gt;1),"Present","Absent")</f>
        <v>Absent</v>
      </c>
      <c r="T11046" s="63" t="str">
        <f aca="false">IF(OR(AND(P11046&gt;1,P11046&lt;41),AND(Q11046&gt;1,Q11046&lt;41)),"Ct&lt;41","Ct&gt;41")</f>
        <v>Ct&gt;41</v>
      </c>
      <c r="U11046" s="0" t="str">
        <f aca="false">I11046</f>
        <v>Springfroe</v>
      </c>
      <c r="V11046" s="0" t="str">
        <f aca="false">MID(F11046,10,9)</f>
        <v>DL2019041</v>
      </c>
      <c r="W11046" s="64" t="str">
        <f aca="false">V11046&amp;"_"&amp;U11046&amp;"_"&amp;R11046&amp;"_"&amp;S11046&amp;"_"&amp;T11046</f>
        <v>DL2019041_Springfroe_Valid_Absent_Ct&gt;41</v>
      </c>
    </row>
    <row r="11047" customFormat="false" ht="14.25" hidden="false" customHeight="false" outlineLevel="0" collapsed="false">
      <c r="A11047" s="0" t="s">
        <v>788</v>
      </c>
      <c r="B11047" s="52" t="s">
        <v>789</v>
      </c>
      <c r="C11047" s="52" t="s">
        <v>747</v>
      </c>
      <c r="D11047" s="53" t="n">
        <v>0.1</v>
      </c>
      <c r="E11047" s="53" t="s">
        <v>748</v>
      </c>
      <c r="F11047" s="0" t="s">
        <v>1491</v>
      </c>
      <c r="G11047" s="0" t="str">
        <f aca="false">LEFT(B11047,2)</f>
        <v>06</v>
      </c>
      <c r="H11047" s="0" t="str">
        <f aca="false">I11047&amp;"_"&amp;G11047&amp;"_"&amp;F11047</f>
        <v>Springfroe_06_20191107_DL2019041_GentofteHF_koersel1</v>
      </c>
      <c r="I11047" s="61" t="str">
        <f aca="false">MID(RIGHT(B11047,LEN(B11047)-3),1,FIND("_",RIGHT(B11047,LEN(B11047)-3))-1)</f>
        <v>Springfroe</v>
      </c>
      <c r="J11047" s="61" t="str">
        <f aca="false">TRIM(SUBSTITUTE(RIGHT(B11047,FIND(I11047,B11047)+1),"_",""))</f>
        <v>NegK</v>
      </c>
      <c r="K11047" s="0" t="str">
        <f aca="false">IFERROR(VALUE(SUBSTITUTE(E11047,".",",")),E11047)</f>
        <v>No Ct</v>
      </c>
      <c r="L11047" s="61" t="str">
        <f aca="false">IF(J11047="PosK",SUMIFS(K:K,J:J,"PosK",H:H,H11047),"")</f>
        <v/>
      </c>
      <c r="M11047" s="61" t="str">
        <f aca="false">IF(J11047="PosK",SUMIFS(K:K,J:J,"NegK",H:H,H11047),"")</f>
        <v/>
      </c>
      <c r="N11047" s="61" t="str">
        <f aca="false">IF(J11047="PosK",SUMIFS(K:K,J:J,"eDNA",H:H,H11047),"")</f>
        <v/>
      </c>
    </row>
    <row r="11048" customFormat="false" ht="14.25" hidden="false" customHeight="false" outlineLevel="0" collapsed="false">
      <c r="A11048" s="0" t="s">
        <v>790</v>
      </c>
      <c r="B11048" s="52" t="s">
        <v>791</v>
      </c>
      <c r="C11048" s="52" t="s">
        <v>751</v>
      </c>
      <c r="D11048" s="53" t="n">
        <v>0.1</v>
      </c>
      <c r="E11048" s="53" t="s">
        <v>748</v>
      </c>
      <c r="F11048" s="0" t="s">
        <v>1491</v>
      </c>
      <c r="G11048" s="0" t="str">
        <f aca="false">LEFT(B11048,2)</f>
        <v>06</v>
      </c>
      <c r="H11048" s="0" t="str">
        <f aca="false">I11048&amp;"_"&amp;G11048&amp;"_"&amp;F11048</f>
        <v>Springfroe_06_20191107_DL2019041_GentofteHF_koersel1</v>
      </c>
      <c r="I11048" s="61" t="str">
        <f aca="false">MID(RIGHT(B11048,LEN(B11048)-3),1,FIND("_",RIGHT(B11048,LEN(B11048)-3))-1)</f>
        <v>Springfroe</v>
      </c>
      <c r="J11048" s="61" t="str">
        <f aca="false">TRIM(SUBSTITUTE(RIGHT(B11048,FIND(I11048,B11048)+1),"_",""))</f>
        <v>eDNA</v>
      </c>
      <c r="K11048" s="0" t="str">
        <f aca="false">IFERROR(VALUE(SUBSTITUTE(E11048,".",",")),E11048)</f>
        <v>No Ct</v>
      </c>
      <c r="L11048" s="61" t="str">
        <f aca="false">IF(J11048="PosK",SUMIFS(K:K,J:J,"PosK",H:H,H11048),"")</f>
        <v/>
      </c>
      <c r="M11048" s="61" t="str">
        <f aca="false">IF(J11048="PosK",SUMIFS(K:K,J:J,"NegK",H:H,H11048),"")</f>
        <v/>
      </c>
      <c r="N11048" s="61" t="str">
        <f aca="false">IF(J11048="PosK",SUMIFS(K:K,J:J,"eDNA",H:H,H11048),"")</f>
        <v/>
      </c>
      <c r="Q11048" s="62"/>
    </row>
    <row r="11049" customFormat="false" ht="14.25" hidden="false" customHeight="false" outlineLevel="0" collapsed="false">
      <c r="A11049" s="0" t="s">
        <v>792</v>
      </c>
      <c r="B11049" s="52" t="s">
        <v>791</v>
      </c>
      <c r="C11049" s="52" t="s">
        <v>751</v>
      </c>
      <c r="D11049" s="53" t="n">
        <v>0.1</v>
      </c>
      <c r="E11049" s="53" t="s">
        <v>748</v>
      </c>
      <c r="F11049" s="0" t="s">
        <v>1491</v>
      </c>
      <c r="G11049" s="0" t="str">
        <f aca="false">LEFT(B11049,2)</f>
        <v>06</v>
      </c>
      <c r="H11049" s="0" t="str">
        <f aca="false">I11049&amp;"_"&amp;G11049&amp;"_"&amp;F11049</f>
        <v>Springfroe_06_20191107_DL2019041_GentofteHF_koersel1</v>
      </c>
      <c r="I11049" s="61" t="str">
        <f aca="false">MID(RIGHT(B11049,LEN(B11049)-3),1,FIND("_",RIGHT(B11049,LEN(B11049)-3))-1)</f>
        <v>Springfroe</v>
      </c>
      <c r="J11049" s="61" t="str">
        <f aca="false">TRIM(SUBSTITUTE(RIGHT(B11049,FIND(I11049,B11049)+1),"_",""))</f>
        <v>eDNA</v>
      </c>
      <c r="K11049" s="0" t="str">
        <f aca="false">IFERROR(VALUE(SUBSTITUTE(E11049,".",",")),E11049)</f>
        <v>No Ct</v>
      </c>
      <c r="L11049" s="61" t="str">
        <f aca="false">IF(J11049="PosK",SUMIFS(K:K,J:J,"PosK",H:H,H11049),"")</f>
        <v/>
      </c>
      <c r="M11049" s="61" t="str">
        <f aca="false">IF(J11049="PosK",SUMIFS(K:K,J:J,"NegK",H:H,H11049),"")</f>
        <v/>
      </c>
      <c r="N11049" s="61" t="str">
        <f aca="false">IF(J11049="PosK",SUMIFS(K:K,J:J,"eDNA",H:H,H11049),"")</f>
        <v/>
      </c>
      <c r="P11049" s="62"/>
      <c r="T11049" s="63"/>
      <c r="W11049" s="64"/>
    </row>
    <row r="11050" customFormat="false" ht="14.25" hidden="false" customHeight="false" outlineLevel="0" collapsed="false">
      <c r="A11050" s="0" t="s">
        <v>794</v>
      </c>
      <c r="B11050" s="52" t="s">
        <v>960</v>
      </c>
      <c r="C11050" s="52" t="s">
        <v>743</v>
      </c>
      <c r="D11050" s="53" t="n">
        <v>0.1</v>
      </c>
      <c r="E11050" s="53" t="s">
        <v>748</v>
      </c>
      <c r="F11050" s="0" t="s">
        <v>1491</v>
      </c>
      <c r="G11050" s="0" t="str">
        <f aca="false">LEFT(B11050,2)</f>
        <v>07</v>
      </c>
      <c r="H11050" s="0" t="str">
        <f aca="false">I11050&amp;"_"&amp;G11050&amp;"_"&amp;F11050</f>
        <v>Springfroe_07_20191107_DL2019041_GentofteHF_koersel1</v>
      </c>
      <c r="I11050" s="61" t="str">
        <f aca="false">MID(RIGHT(B11050,LEN(B11050)-3),1,FIND("_",RIGHT(B11050,LEN(B11050)-3))-1)</f>
        <v>Springfroe</v>
      </c>
      <c r="J11050" s="61" t="str">
        <f aca="false">TRIM(SUBSTITUTE(RIGHT(B11050,FIND(I11050,B11050)+1),"_",""))</f>
        <v>PosK</v>
      </c>
      <c r="K11050" s="0" t="str">
        <f aca="false">IFERROR(VALUE(SUBSTITUTE(E11050,".",",")),E11050)</f>
        <v>No Ct</v>
      </c>
      <c r="L11050" s="61" t="n">
        <f aca="false">IF(J11050="PosK",SUMIFS(K:K,J:J,"PosK",H:H,H11050),"")</f>
        <v>0</v>
      </c>
      <c r="M11050" s="61" t="n">
        <f aca="false">IF(J11050="PosK",SUMIFS(K:K,J:J,"NegK",H:H,H11050),"")</f>
        <v>0</v>
      </c>
      <c r="N11050" s="61" t="n">
        <f aca="false">IF(J11050="PosK",SUMIFS(K:K,J:J,"eDNA",H:H,H11050),"")</f>
        <v>0</v>
      </c>
      <c r="P11050" s="62" t="n">
        <f aca="false">IF(K11052="No Ct",0,K11052)</f>
        <v>0</v>
      </c>
      <c r="Q11050" s="62" t="n">
        <f aca="false">IF(K11053="No Ct",0,K11053)</f>
        <v>0</v>
      </c>
      <c r="R11050" s="0" t="str">
        <f aca="false">IF(AND(L11050&gt;0,M11050=0),"Valid","Invalid")</f>
        <v>Invalid</v>
      </c>
      <c r="S11050" s="0" t="str">
        <f aca="false">IF(OR(P11050&gt;1,Q11050&gt;1),"Present","Absent")</f>
        <v>Absent</v>
      </c>
      <c r="T11050" s="63" t="str">
        <f aca="false">IF(OR(AND(P11050&gt;1,P11050&lt;41),AND(Q11050&gt;1,Q11050&lt;41)),"Ct&lt;41","Ct&gt;41")</f>
        <v>Ct&gt;41</v>
      </c>
      <c r="U11050" s="0" t="str">
        <f aca="false">I11050</f>
        <v>Springfroe</v>
      </c>
      <c r="V11050" s="0" t="str">
        <f aca="false">MID(F11050,10,9)</f>
        <v>DL2019041</v>
      </c>
      <c r="W11050" s="64" t="str">
        <f aca="false">V11050&amp;"_"&amp;U11050&amp;"_"&amp;R11050&amp;"_"&amp;S11050&amp;"_"&amp;T11050</f>
        <v>DL2019041_Springfroe_Invalid_Absent_Ct&gt;41</v>
      </c>
    </row>
    <row r="11051" customFormat="false" ht="14.25" hidden="false" customHeight="false" outlineLevel="0" collapsed="false">
      <c r="A11051" s="0" t="s">
        <v>796</v>
      </c>
      <c r="B11051" s="52" t="s">
        <v>961</v>
      </c>
      <c r="C11051" s="52" t="s">
        <v>747</v>
      </c>
      <c r="D11051" s="53" t="n">
        <v>0.1</v>
      </c>
      <c r="E11051" s="53" t="s">
        <v>748</v>
      </c>
      <c r="F11051" s="0" t="s">
        <v>1491</v>
      </c>
      <c r="G11051" s="0" t="str">
        <f aca="false">LEFT(B11051,2)</f>
        <v>07</v>
      </c>
      <c r="H11051" s="0" t="str">
        <f aca="false">I11051&amp;"_"&amp;G11051&amp;"_"&amp;F11051</f>
        <v>Springfroe_07_20191107_DL2019041_GentofteHF_koersel1</v>
      </c>
      <c r="I11051" s="61" t="str">
        <f aca="false">MID(RIGHT(B11051,LEN(B11051)-3),1,FIND("_",RIGHT(B11051,LEN(B11051)-3))-1)</f>
        <v>Springfroe</v>
      </c>
      <c r="J11051" s="61" t="str">
        <f aca="false">TRIM(SUBSTITUTE(RIGHT(B11051,FIND(I11051,B11051)+1),"_",""))</f>
        <v>NegK</v>
      </c>
      <c r="K11051" s="0" t="str">
        <f aca="false">IFERROR(VALUE(SUBSTITUTE(E11051,".",",")),E11051)</f>
        <v>No Ct</v>
      </c>
      <c r="L11051" s="61" t="str">
        <f aca="false">IF(J11051="PosK",SUMIFS(K:K,J:J,"PosK",H:H,H11051),"")</f>
        <v/>
      </c>
      <c r="M11051" s="61" t="str">
        <f aca="false">IF(J11051="PosK",SUMIFS(K:K,J:J,"NegK",H:H,H11051),"")</f>
        <v/>
      </c>
      <c r="N11051" s="61" t="str">
        <f aca="false">IF(J11051="PosK",SUMIFS(K:K,J:J,"eDNA",H:H,H11051),"")</f>
        <v/>
      </c>
    </row>
    <row r="11052" customFormat="false" ht="14.25" hidden="false" customHeight="false" outlineLevel="0" collapsed="false">
      <c r="A11052" s="0" t="s">
        <v>798</v>
      </c>
      <c r="B11052" s="52" t="s">
        <v>962</v>
      </c>
      <c r="C11052" s="52" t="s">
        <v>751</v>
      </c>
      <c r="D11052" s="53" t="n">
        <v>0.1</v>
      </c>
      <c r="E11052" s="53" t="s">
        <v>748</v>
      </c>
      <c r="F11052" s="0" t="s">
        <v>1491</v>
      </c>
      <c r="G11052" s="0" t="str">
        <f aca="false">LEFT(B11052,2)</f>
        <v>07</v>
      </c>
      <c r="H11052" s="0" t="str">
        <f aca="false">I11052&amp;"_"&amp;G11052&amp;"_"&amp;F11052</f>
        <v>Springfroe_07_20191107_DL2019041_GentofteHF_koersel1</v>
      </c>
      <c r="I11052" s="61" t="str">
        <f aca="false">MID(RIGHT(B11052,LEN(B11052)-3),1,FIND("_",RIGHT(B11052,LEN(B11052)-3))-1)</f>
        <v>Springfroe</v>
      </c>
      <c r="J11052" s="61" t="str">
        <f aca="false">TRIM(SUBSTITUTE(RIGHT(B11052,FIND(I11052,B11052)+1),"_",""))</f>
        <v>eDNA</v>
      </c>
      <c r="K11052" s="0" t="str">
        <f aca="false">IFERROR(VALUE(SUBSTITUTE(E11052,".",",")),E11052)</f>
        <v>No Ct</v>
      </c>
      <c r="L11052" s="61" t="str">
        <f aca="false">IF(J11052="PosK",SUMIFS(K:K,J:J,"PosK",H:H,H11052),"")</f>
        <v/>
      </c>
      <c r="M11052" s="61" t="str">
        <f aca="false">IF(J11052="PosK",SUMIFS(K:K,J:J,"NegK",H:H,H11052),"")</f>
        <v/>
      </c>
      <c r="N11052" s="61" t="str">
        <f aca="false">IF(J11052="PosK",SUMIFS(K:K,J:J,"eDNA",H:H,H11052),"")</f>
        <v/>
      </c>
      <c r="Q11052" s="62"/>
    </row>
    <row r="11053" customFormat="false" ht="14.25" hidden="false" customHeight="false" outlineLevel="0" collapsed="false">
      <c r="A11053" s="0" t="s">
        <v>800</v>
      </c>
      <c r="B11053" s="52" t="s">
        <v>962</v>
      </c>
      <c r="C11053" s="52" t="s">
        <v>751</v>
      </c>
      <c r="D11053" s="53" t="n">
        <v>0.1</v>
      </c>
      <c r="E11053" s="53" t="s">
        <v>748</v>
      </c>
      <c r="F11053" s="0" t="s">
        <v>1491</v>
      </c>
      <c r="G11053" s="0" t="str">
        <f aca="false">LEFT(B11053,2)</f>
        <v>07</v>
      </c>
      <c r="H11053" s="0" t="str">
        <f aca="false">I11053&amp;"_"&amp;G11053&amp;"_"&amp;F11053</f>
        <v>Springfroe_07_20191107_DL2019041_GentofteHF_koersel1</v>
      </c>
      <c r="I11053" s="61" t="str">
        <f aca="false">MID(RIGHT(B11053,LEN(B11053)-3),1,FIND("_",RIGHT(B11053,LEN(B11053)-3))-1)</f>
        <v>Springfroe</v>
      </c>
      <c r="J11053" s="61" t="str">
        <f aca="false">TRIM(SUBSTITUTE(RIGHT(B11053,FIND(I11053,B11053)+1),"_",""))</f>
        <v>eDNA</v>
      </c>
      <c r="K11053" s="0" t="str">
        <f aca="false">IFERROR(VALUE(SUBSTITUTE(E11053,".",",")),E11053)</f>
        <v>No Ct</v>
      </c>
      <c r="L11053" s="61" t="str">
        <f aca="false">IF(J11053="PosK",SUMIFS(K:K,J:J,"PosK",H:H,H11053),"")</f>
        <v/>
      </c>
      <c r="M11053" s="61" t="str">
        <f aca="false">IF(J11053="PosK",SUMIFS(K:K,J:J,"NegK",H:H,H11053),"")</f>
        <v/>
      </c>
      <c r="N11053" s="61" t="str">
        <f aca="false">IF(J11053="PosK",SUMIFS(K:K,J:J,"eDNA",H:H,H11053),"")</f>
        <v/>
      </c>
      <c r="P11053" s="62"/>
      <c r="T11053" s="63"/>
      <c r="W11053" s="64"/>
    </row>
    <row r="11054" customFormat="false" ht="14.25" hidden="false" customHeight="false" outlineLevel="0" collapsed="false">
      <c r="A11054" s="0" t="s">
        <v>802</v>
      </c>
      <c r="B11054" s="52" t="s">
        <v>964</v>
      </c>
      <c r="C11054" s="52" t="s">
        <v>743</v>
      </c>
      <c r="D11054" s="53" t="n">
        <v>0.1</v>
      </c>
      <c r="E11054" s="53" t="s">
        <v>748</v>
      </c>
      <c r="F11054" s="0" t="s">
        <v>1491</v>
      </c>
      <c r="G11054" s="0" t="str">
        <f aca="false">LEFT(B11054,2)</f>
        <v>08</v>
      </c>
      <c r="H11054" s="0" t="str">
        <f aca="false">I11054&amp;"_"&amp;G11054&amp;"_"&amp;F11054</f>
        <v>Klokkefroe_08_20191107_DL2019041_GentofteHF_koersel1</v>
      </c>
      <c r="I11054" s="61" t="str">
        <f aca="false">MID(RIGHT(B11054,LEN(B11054)-3),1,FIND("_",RIGHT(B11054,LEN(B11054)-3))-1)</f>
        <v>Klokkefroe</v>
      </c>
      <c r="J11054" s="61" t="str">
        <f aca="false">TRIM(SUBSTITUTE(RIGHT(B11054,FIND(I11054,B11054)+1),"_",""))</f>
        <v>PosK</v>
      </c>
      <c r="K11054" s="0" t="str">
        <f aca="false">IFERROR(VALUE(SUBSTITUTE(E11054,".",",")),E11054)</f>
        <v>No Ct</v>
      </c>
      <c r="L11054" s="61" t="n">
        <f aca="false">IF(J11054="PosK",SUMIFS(K:K,J:J,"PosK",H:H,H11054),"")</f>
        <v>0</v>
      </c>
      <c r="M11054" s="61" t="n">
        <f aca="false">IF(J11054="PosK",SUMIFS(K:K,J:J,"NegK",H:H,H11054),"")</f>
        <v>0</v>
      </c>
      <c r="N11054" s="61" t="n">
        <f aca="false">IF(J11054="PosK",SUMIFS(K:K,J:J,"eDNA",H:H,H11054),"")</f>
        <v>0</v>
      </c>
      <c r="P11054" s="62" t="n">
        <f aca="false">IF(K11056="No Ct",0,K11056)</f>
        <v>0</v>
      </c>
      <c r="Q11054" s="62" t="n">
        <f aca="false">IF(K11057="No Ct",0,K11057)</f>
        <v>0</v>
      </c>
      <c r="R11054" s="0" t="str">
        <f aca="false">IF(AND(L11054&gt;0,M11054=0),"Valid","Invalid")</f>
        <v>Invalid</v>
      </c>
      <c r="S11054" s="0" t="str">
        <f aca="false">IF(OR(P11054&gt;1,Q11054&gt;1),"Present","Absent")</f>
        <v>Absent</v>
      </c>
      <c r="T11054" s="63" t="str">
        <f aca="false">IF(OR(AND(P11054&gt;1,P11054&lt;41),AND(Q11054&gt;1,Q11054&lt;41)),"Ct&lt;41","Ct&gt;41")</f>
        <v>Ct&gt;41</v>
      </c>
      <c r="U11054" s="0" t="str">
        <f aca="false">I11054</f>
        <v>Klokkefroe</v>
      </c>
      <c r="V11054" s="0" t="str">
        <f aca="false">MID(F11054,10,9)</f>
        <v>DL2019041</v>
      </c>
      <c r="W11054" s="64" t="str">
        <f aca="false">V11054&amp;"_"&amp;U11054&amp;"_"&amp;R11054&amp;"_"&amp;S11054&amp;"_"&amp;T11054</f>
        <v>DL2019041_Klokkefroe_Invalid_Absent_Ct&gt;41</v>
      </c>
    </row>
    <row r="11055" customFormat="false" ht="14.25" hidden="false" customHeight="false" outlineLevel="0" collapsed="false">
      <c r="A11055" s="0" t="s">
        <v>804</v>
      </c>
      <c r="B11055" s="52" t="s">
        <v>965</v>
      </c>
      <c r="C11055" s="52" t="s">
        <v>747</v>
      </c>
      <c r="D11055" s="53" t="n">
        <v>0.1</v>
      </c>
      <c r="E11055" s="53" t="s">
        <v>748</v>
      </c>
      <c r="F11055" s="0" t="s">
        <v>1491</v>
      </c>
      <c r="G11055" s="0" t="str">
        <f aca="false">LEFT(B11055,2)</f>
        <v>08</v>
      </c>
      <c r="H11055" s="0" t="str">
        <f aca="false">I11055&amp;"_"&amp;G11055&amp;"_"&amp;F11055</f>
        <v>Klokkefroe_08_20191107_DL2019041_GentofteHF_koersel1</v>
      </c>
      <c r="I11055" s="61" t="str">
        <f aca="false">MID(RIGHT(B11055,LEN(B11055)-3),1,FIND("_",RIGHT(B11055,LEN(B11055)-3))-1)</f>
        <v>Klokkefroe</v>
      </c>
      <c r="J11055" s="61" t="str">
        <f aca="false">TRIM(SUBSTITUTE(RIGHT(B11055,FIND(I11055,B11055)+1),"_",""))</f>
        <v>NegK</v>
      </c>
      <c r="K11055" s="0" t="str">
        <f aca="false">IFERROR(VALUE(SUBSTITUTE(E11055,".",",")),E11055)</f>
        <v>No Ct</v>
      </c>
      <c r="L11055" s="61" t="str">
        <f aca="false">IF(J11055="PosK",SUMIFS(K:K,J:J,"PosK",H:H,H11055),"")</f>
        <v/>
      </c>
      <c r="M11055" s="61" t="str">
        <f aca="false">IF(J11055="PosK",SUMIFS(K:K,J:J,"NegK",H:H,H11055),"")</f>
        <v/>
      </c>
      <c r="N11055" s="61" t="str">
        <f aca="false">IF(J11055="PosK",SUMIFS(K:K,J:J,"eDNA",H:H,H11055),"")</f>
        <v/>
      </c>
    </row>
    <row r="11056" customFormat="false" ht="14.25" hidden="false" customHeight="false" outlineLevel="0" collapsed="false">
      <c r="A11056" s="0" t="s">
        <v>806</v>
      </c>
      <c r="B11056" s="52" t="s">
        <v>966</v>
      </c>
      <c r="C11056" s="52" t="s">
        <v>751</v>
      </c>
      <c r="D11056" s="53" t="n">
        <v>0.1</v>
      </c>
      <c r="E11056" s="53" t="s">
        <v>748</v>
      </c>
      <c r="F11056" s="0" t="s">
        <v>1491</v>
      </c>
      <c r="G11056" s="0" t="str">
        <f aca="false">LEFT(B11056,2)</f>
        <v>08</v>
      </c>
      <c r="H11056" s="0" t="str">
        <f aca="false">I11056&amp;"_"&amp;G11056&amp;"_"&amp;F11056</f>
        <v>Klokkefroe_08_20191107_DL2019041_GentofteHF_koersel1</v>
      </c>
      <c r="I11056" s="61" t="str">
        <f aca="false">MID(RIGHT(B11056,LEN(B11056)-3),1,FIND("_",RIGHT(B11056,LEN(B11056)-3))-1)</f>
        <v>Klokkefroe</v>
      </c>
      <c r="J11056" s="61" t="str">
        <f aca="false">TRIM(SUBSTITUTE(RIGHT(B11056,FIND(I11056,B11056)+1),"_",""))</f>
        <v>eDNA</v>
      </c>
      <c r="K11056" s="0" t="str">
        <f aca="false">IFERROR(VALUE(SUBSTITUTE(E11056,".",",")),E11056)</f>
        <v>No Ct</v>
      </c>
      <c r="L11056" s="61" t="str">
        <f aca="false">IF(J11056="PosK",SUMIFS(K:K,J:J,"PosK",H:H,H11056),"")</f>
        <v/>
      </c>
      <c r="M11056" s="61" t="str">
        <f aca="false">IF(J11056="PosK",SUMIFS(K:K,J:J,"NegK",H:H,H11056),"")</f>
        <v/>
      </c>
      <c r="N11056" s="61" t="str">
        <f aca="false">IF(J11056="PosK",SUMIFS(K:K,J:J,"eDNA",H:H,H11056),"")</f>
        <v/>
      </c>
      <c r="Q11056" s="62"/>
    </row>
    <row r="11057" customFormat="false" ht="14.25" hidden="false" customHeight="false" outlineLevel="0" collapsed="false">
      <c r="A11057" s="0" t="s">
        <v>808</v>
      </c>
      <c r="B11057" s="52" t="s">
        <v>966</v>
      </c>
      <c r="C11057" s="52" t="s">
        <v>751</v>
      </c>
      <c r="D11057" s="53" t="n">
        <v>0.1</v>
      </c>
      <c r="E11057" s="53" t="s">
        <v>748</v>
      </c>
      <c r="F11057" s="0" t="s">
        <v>1491</v>
      </c>
      <c r="G11057" s="0" t="str">
        <f aca="false">LEFT(B11057,2)</f>
        <v>08</v>
      </c>
      <c r="H11057" s="0" t="str">
        <f aca="false">I11057&amp;"_"&amp;G11057&amp;"_"&amp;F11057</f>
        <v>Klokkefroe_08_20191107_DL2019041_GentofteHF_koersel1</v>
      </c>
      <c r="I11057" s="61" t="str">
        <f aca="false">MID(RIGHT(B11057,LEN(B11057)-3),1,FIND("_",RIGHT(B11057,LEN(B11057)-3))-1)</f>
        <v>Klokkefroe</v>
      </c>
      <c r="J11057" s="61" t="str">
        <f aca="false">TRIM(SUBSTITUTE(RIGHT(B11057,FIND(I11057,B11057)+1),"_",""))</f>
        <v>eDNA</v>
      </c>
      <c r="K11057" s="0" t="str">
        <f aca="false">IFERROR(VALUE(SUBSTITUTE(E11057,".",",")),E11057)</f>
        <v>No Ct</v>
      </c>
      <c r="L11057" s="61" t="str">
        <f aca="false">IF(J11057="PosK",SUMIFS(K:K,J:J,"PosK",H:H,H11057),"")</f>
        <v/>
      </c>
      <c r="M11057" s="61" t="str">
        <f aca="false">IF(J11057="PosK",SUMIFS(K:K,J:J,"NegK",H:H,H11057),"")</f>
        <v/>
      </c>
      <c r="N11057" s="61" t="str">
        <f aca="false">IF(J11057="PosK",SUMIFS(K:K,J:J,"eDNA",H:H,H11057),"")</f>
        <v/>
      </c>
      <c r="P11057" s="62"/>
      <c r="T11057" s="63"/>
      <c r="W11057" s="64"/>
    </row>
    <row r="11058" customFormat="false" ht="14.25" hidden="false" customHeight="false" outlineLevel="0" collapsed="false">
      <c r="A11058" s="0" t="s">
        <v>810</v>
      </c>
      <c r="B11058" s="52" t="s">
        <v>968</v>
      </c>
      <c r="C11058" s="52" t="s">
        <v>743</v>
      </c>
      <c r="D11058" s="53" t="n">
        <v>0.1</v>
      </c>
      <c r="E11058" s="53" t="s">
        <v>748</v>
      </c>
      <c r="F11058" s="0" t="s">
        <v>1491</v>
      </c>
      <c r="G11058" s="0" t="str">
        <f aca="false">LEFT(B11058,2)</f>
        <v>09</v>
      </c>
      <c r="H11058" s="0" t="str">
        <f aca="false">I11058&amp;"_"&amp;G11058&amp;"_"&amp;F11058</f>
        <v>Skrubtudse_09_20191107_DL2019041_GentofteHF_koersel1</v>
      </c>
      <c r="I11058" s="61" t="str">
        <f aca="false">MID(RIGHT(B11058,LEN(B11058)-3),1,FIND("_",RIGHT(B11058,LEN(B11058)-3))-1)</f>
        <v>Skrubtudse</v>
      </c>
      <c r="J11058" s="61" t="str">
        <f aca="false">TRIM(SUBSTITUTE(RIGHT(B11058,FIND(I11058,B11058)+1),"_",""))</f>
        <v>PosK</v>
      </c>
      <c r="K11058" s="0" t="str">
        <f aca="false">IFERROR(VALUE(SUBSTITUTE(E11058,".",",")),E11058)</f>
        <v>No Ct</v>
      </c>
      <c r="L11058" s="61" t="n">
        <f aca="false">IF(J11058="PosK",SUMIFS(K:K,J:J,"PosK",H:H,H11058),"")</f>
        <v>0</v>
      </c>
      <c r="M11058" s="61" t="n">
        <f aca="false">IF(J11058="PosK",SUMIFS(K:K,J:J,"NegK",H:H,H11058),"")</f>
        <v>0</v>
      </c>
      <c r="N11058" s="61" t="n">
        <f aca="false">IF(J11058="PosK",SUMIFS(K:K,J:J,"eDNA",H:H,H11058),"")</f>
        <v>0</v>
      </c>
      <c r="P11058" s="62" t="n">
        <f aca="false">IF(K11060="No Ct",0,K11060)</f>
        <v>0</v>
      </c>
      <c r="Q11058" s="62" t="n">
        <f aca="false">IF(K11061="No Ct",0,K11061)</f>
        <v>0</v>
      </c>
      <c r="R11058" s="0" t="str">
        <f aca="false">IF(AND(L11058&gt;0,M11058=0),"Valid","Invalid")</f>
        <v>Invalid</v>
      </c>
      <c r="S11058" s="0" t="str">
        <f aca="false">IF(OR(P11058&gt;1,Q11058&gt;1),"Present","Absent")</f>
        <v>Absent</v>
      </c>
      <c r="T11058" s="63" t="str">
        <f aca="false">IF(OR(AND(P11058&gt;1,P11058&lt;41),AND(Q11058&gt;1,Q11058&lt;41)),"Ct&lt;41","Ct&gt;41")</f>
        <v>Ct&gt;41</v>
      </c>
      <c r="U11058" s="0" t="str">
        <f aca="false">I11058</f>
        <v>Skrubtudse</v>
      </c>
      <c r="V11058" s="0" t="str">
        <f aca="false">MID(F11058,10,9)</f>
        <v>DL2019041</v>
      </c>
      <c r="W11058" s="64" t="str">
        <f aca="false">V11058&amp;"_"&amp;U11058&amp;"_"&amp;R11058&amp;"_"&amp;S11058&amp;"_"&amp;T11058</f>
        <v>DL2019041_Skrubtudse_Invalid_Absent_Ct&gt;41</v>
      </c>
    </row>
    <row r="11059" customFormat="false" ht="14.25" hidden="false" customHeight="false" outlineLevel="0" collapsed="false">
      <c r="A11059" s="0" t="s">
        <v>812</v>
      </c>
      <c r="B11059" s="52" t="s">
        <v>969</v>
      </c>
      <c r="C11059" s="52" t="s">
        <v>747</v>
      </c>
      <c r="D11059" s="53" t="n">
        <v>0.1</v>
      </c>
      <c r="E11059" s="53" t="s">
        <v>748</v>
      </c>
      <c r="F11059" s="0" t="s">
        <v>1491</v>
      </c>
      <c r="G11059" s="0" t="str">
        <f aca="false">LEFT(B11059,2)</f>
        <v>09</v>
      </c>
      <c r="H11059" s="0" t="str">
        <f aca="false">I11059&amp;"_"&amp;G11059&amp;"_"&amp;F11059</f>
        <v>Skrubtudse_09_20191107_DL2019041_GentofteHF_koersel1</v>
      </c>
      <c r="I11059" s="61" t="str">
        <f aca="false">MID(RIGHT(B11059,LEN(B11059)-3),1,FIND("_",RIGHT(B11059,LEN(B11059)-3))-1)</f>
        <v>Skrubtudse</v>
      </c>
      <c r="J11059" s="61" t="str">
        <f aca="false">TRIM(SUBSTITUTE(RIGHT(B11059,FIND(I11059,B11059)+1),"_",""))</f>
        <v>NegK</v>
      </c>
      <c r="K11059" s="0" t="str">
        <f aca="false">IFERROR(VALUE(SUBSTITUTE(E11059,".",",")),E11059)</f>
        <v>No Ct</v>
      </c>
      <c r="L11059" s="61" t="str">
        <f aca="false">IF(J11059="PosK",SUMIFS(K:K,J:J,"PosK",H:H,H11059),"")</f>
        <v/>
      </c>
      <c r="M11059" s="61" t="str">
        <f aca="false">IF(J11059="PosK",SUMIFS(K:K,J:J,"NegK",H:H,H11059),"")</f>
        <v/>
      </c>
      <c r="N11059" s="61" t="str">
        <f aca="false">IF(J11059="PosK",SUMIFS(K:K,J:J,"eDNA",H:H,H11059),"")</f>
        <v/>
      </c>
    </row>
    <row r="11060" customFormat="false" ht="14.25" hidden="false" customHeight="false" outlineLevel="0" collapsed="false">
      <c r="A11060" s="0" t="s">
        <v>814</v>
      </c>
      <c r="B11060" s="52" t="s">
        <v>970</v>
      </c>
      <c r="C11060" s="52" t="s">
        <v>751</v>
      </c>
      <c r="D11060" s="53" t="n">
        <v>0.1</v>
      </c>
      <c r="E11060" s="53" t="s">
        <v>748</v>
      </c>
      <c r="F11060" s="0" t="s">
        <v>1491</v>
      </c>
      <c r="G11060" s="0" t="str">
        <f aca="false">LEFT(B11060,2)</f>
        <v>09</v>
      </c>
      <c r="H11060" s="0" t="str">
        <f aca="false">I11060&amp;"_"&amp;G11060&amp;"_"&amp;F11060</f>
        <v>Skrubtudse_09_20191107_DL2019041_GentofteHF_koersel1</v>
      </c>
      <c r="I11060" s="61" t="str">
        <f aca="false">MID(RIGHT(B11060,LEN(B11060)-3),1,FIND("_",RIGHT(B11060,LEN(B11060)-3))-1)</f>
        <v>Skrubtudse</v>
      </c>
      <c r="J11060" s="61" t="str">
        <f aca="false">TRIM(SUBSTITUTE(RIGHT(B11060,FIND(I11060,B11060)+1),"_",""))</f>
        <v>eDNA</v>
      </c>
      <c r="K11060" s="0" t="str">
        <f aca="false">IFERROR(VALUE(SUBSTITUTE(E11060,".",",")),E11060)</f>
        <v>No Ct</v>
      </c>
      <c r="L11060" s="61" t="str">
        <f aca="false">IF(J11060="PosK",SUMIFS(K:K,J:J,"PosK",H:H,H11060),"")</f>
        <v/>
      </c>
      <c r="M11060" s="61" t="str">
        <f aca="false">IF(J11060="PosK",SUMIFS(K:K,J:J,"NegK",H:H,H11060),"")</f>
        <v/>
      </c>
      <c r="N11060" s="61" t="str">
        <f aca="false">IF(J11060="PosK",SUMIFS(K:K,J:J,"eDNA",H:H,H11060),"")</f>
        <v/>
      </c>
      <c r="Q11060" s="62"/>
    </row>
    <row r="11061" customFormat="false" ht="14.25" hidden="false" customHeight="false" outlineLevel="0" collapsed="false">
      <c r="A11061" s="0" t="s">
        <v>816</v>
      </c>
      <c r="B11061" s="52" t="s">
        <v>970</v>
      </c>
      <c r="C11061" s="52" t="s">
        <v>751</v>
      </c>
      <c r="D11061" s="53" t="n">
        <v>0.1</v>
      </c>
      <c r="E11061" s="53" t="s">
        <v>748</v>
      </c>
      <c r="F11061" s="0" t="s">
        <v>1491</v>
      </c>
      <c r="G11061" s="0" t="str">
        <f aca="false">LEFT(B11061,2)</f>
        <v>09</v>
      </c>
      <c r="H11061" s="0" t="str">
        <f aca="false">I11061&amp;"_"&amp;G11061&amp;"_"&amp;F11061</f>
        <v>Skrubtudse_09_20191107_DL2019041_GentofteHF_koersel1</v>
      </c>
      <c r="I11061" s="61" t="str">
        <f aca="false">MID(RIGHT(B11061,LEN(B11061)-3),1,FIND("_",RIGHT(B11061,LEN(B11061)-3))-1)</f>
        <v>Skrubtudse</v>
      </c>
      <c r="J11061" s="61" t="str">
        <f aca="false">TRIM(SUBSTITUTE(RIGHT(B11061,FIND(I11061,B11061)+1),"_",""))</f>
        <v>eDNA</v>
      </c>
      <c r="K11061" s="0" t="str">
        <f aca="false">IFERROR(VALUE(SUBSTITUTE(E11061,".",",")),E11061)</f>
        <v>No Ct</v>
      </c>
      <c r="L11061" s="61" t="str">
        <f aca="false">IF(J11061="PosK",SUMIFS(K:K,J:J,"PosK",H:H,H11061),"")</f>
        <v/>
      </c>
      <c r="M11061" s="61" t="str">
        <f aca="false">IF(J11061="PosK",SUMIFS(K:K,J:J,"NegK",H:H,H11061),"")</f>
        <v/>
      </c>
      <c r="N11061" s="61" t="str">
        <f aca="false">IF(J11061="PosK",SUMIFS(K:K,J:J,"eDNA",H:H,H11061),"")</f>
        <v/>
      </c>
      <c r="P11061" s="62"/>
      <c r="T11061" s="63"/>
      <c r="W11061" s="64"/>
    </row>
    <row r="11062" customFormat="false" ht="14.25" hidden="false" customHeight="false" outlineLevel="0" collapsed="false">
      <c r="A11062" s="0" t="s">
        <v>818</v>
      </c>
      <c r="B11062" s="52" t="s">
        <v>972</v>
      </c>
      <c r="C11062" s="52" t="s">
        <v>743</v>
      </c>
      <c r="D11062" s="53" t="n">
        <v>0.1</v>
      </c>
      <c r="E11062" s="53" t="n">
        <v>23.14</v>
      </c>
      <c r="F11062" s="0" t="s">
        <v>1491</v>
      </c>
      <c r="G11062" s="0" t="str">
        <f aca="false">LEFT(B11062,2)</f>
        <v>10</v>
      </c>
      <c r="H11062" s="0" t="str">
        <f aca="false">I11062&amp;"_"&amp;G11062&amp;"_"&amp;F11062</f>
        <v>Skrubtudse_10_20191107_DL2019041_GentofteHF_koersel1</v>
      </c>
      <c r="I11062" s="61" t="str">
        <f aca="false">MID(RIGHT(B11062,LEN(B11062)-3),1,FIND("_",RIGHT(B11062,LEN(B11062)-3))-1)</f>
        <v>Skrubtudse</v>
      </c>
      <c r="J11062" s="61" t="str">
        <f aca="false">TRIM(SUBSTITUTE(RIGHT(B11062,FIND(I11062,B11062)+1),"_",""))</f>
        <v>PosK</v>
      </c>
      <c r="K11062" s="0" t="n">
        <f aca="false">IFERROR(VALUE(SUBSTITUTE(E11062,".",",")),E11062)</f>
        <v>23.14</v>
      </c>
      <c r="L11062" s="61" t="n">
        <f aca="false">IF(J11062="PosK",SUMIFS(K:K,J:J,"PosK",H:H,H11062),"")</f>
        <v>23.14</v>
      </c>
      <c r="M11062" s="61" t="n">
        <f aca="false">IF(J11062="PosK",SUMIFS(K:K,J:J,"NegK",H:H,H11062),"")</f>
        <v>0</v>
      </c>
      <c r="N11062" s="61" t="n">
        <f aca="false">IF(J11062="PosK",SUMIFS(K:K,J:J,"eDNA",H:H,H11062),"")</f>
        <v>72.05</v>
      </c>
      <c r="P11062" s="62" t="n">
        <f aca="false">IF(K11064="No Ct",0,K11064)</f>
        <v>35.06</v>
      </c>
      <c r="Q11062" s="62" t="n">
        <f aca="false">IF(K11065="No Ct",0,K11065)</f>
        <v>36.99</v>
      </c>
      <c r="R11062" s="0" t="str">
        <f aca="false">IF(AND(L11062&gt;0,M11062=0),"Valid","Invalid")</f>
        <v>Valid</v>
      </c>
      <c r="S11062" s="0" t="str">
        <f aca="false">IF(OR(P11062&gt;1,Q11062&gt;1),"Present","Absent")</f>
        <v>Present</v>
      </c>
      <c r="T11062" s="63" t="str">
        <f aca="false">IF(OR(AND(P11062&gt;1,P11062&lt;41),AND(Q11062&gt;1,Q11062&lt;41)),"Ct&lt;41","Ct&gt;41")</f>
        <v>Ct&lt;41</v>
      </c>
      <c r="U11062" s="0" t="str">
        <f aca="false">I11062</f>
        <v>Skrubtudse</v>
      </c>
      <c r="V11062" s="0" t="str">
        <f aca="false">MID(F11062,10,9)</f>
        <v>DL2019041</v>
      </c>
      <c r="W11062" s="64" t="str">
        <f aca="false">V11062&amp;"_"&amp;U11062&amp;"_"&amp;R11062&amp;"_"&amp;S11062&amp;"_"&amp;T11062</f>
        <v>DL2019041_Skrubtudse_Valid_Present_Ct&lt;41</v>
      </c>
    </row>
    <row r="11063" customFormat="false" ht="14.25" hidden="false" customHeight="false" outlineLevel="0" collapsed="false">
      <c r="A11063" s="0" t="s">
        <v>820</v>
      </c>
      <c r="B11063" s="52" t="s">
        <v>973</v>
      </c>
      <c r="C11063" s="52" t="s">
        <v>747</v>
      </c>
      <c r="D11063" s="53" t="n">
        <v>0.1</v>
      </c>
      <c r="E11063" s="53" t="s">
        <v>748</v>
      </c>
      <c r="F11063" s="0" t="s">
        <v>1491</v>
      </c>
      <c r="G11063" s="0" t="str">
        <f aca="false">LEFT(B11063,2)</f>
        <v>10</v>
      </c>
      <c r="H11063" s="0" t="str">
        <f aca="false">I11063&amp;"_"&amp;G11063&amp;"_"&amp;F11063</f>
        <v>Skrubtudse_10_20191107_DL2019041_GentofteHF_koersel1</v>
      </c>
      <c r="I11063" s="61" t="str">
        <f aca="false">MID(RIGHT(B11063,LEN(B11063)-3),1,FIND("_",RIGHT(B11063,LEN(B11063)-3))-1)</f>
        <v>Skrubtudse</v>
      </c>
      <c r="J11063" s="61" t="str">
        <f aca="false">TRIM(SUBSTITUTE(RIGHT(B11063,FIND(I11063,B11063)+1),"_",""))</f>
        <v>NegK</v>
      </c>
      <c r="K11063" s="0" t="str">
        <f aca="false">IFERROR(VALUE(SUBSTITUTE(E11063,".",",")),E11063)</f>
        <v>No Ct</v>
      </c>
      <c r="L11063" s="61" t="str">
        <f aca="false">IF(J11063="PosK",SUMIFS(K:K,J:J,"PosK",H:H,H11063),"")</f>
        <v/>
      </c>
      <c r="M11063" s="61" t="str">
        <f aca="false">IF(J11063="PosK",SUMIFS(K:K,J:J,"NegK",H:H,H11063),"")</f>
        <v/>
      </c>
      <c r="N11063" s="61" t="str">
        <f aca="false">IF(J11063="PosK",SUMIFS(K:K,J:J,"eDNA",H:H,H11063),"")</f>
        <v/>
      </c>
    </row>
    <row r="11064" customFormat="false" ht="14.25" hidden="false" customHeight="false" outlineLevel="0" collapsed="false">
      <c r="A11064" s="0" t="s">
        <v>822</v>
      </c>
      <c r="B11064" s="52" t="s">
        <v>974</v>
      </c>
      <c r="C11064" s="52" t="s">
        <v>751</v>
      </c>
      <c r="D11064" s="53" t="n">
        <v>0.1</v>
      </c>
      <c r="E11064" s="53" t="n">
        <v>35.06</v>
      </c>
      <c r="F11064" s="0" t="s">
        <v>1491</v>
      </c>
      <c r="G11064" s="0" t="str">
        <f aca="false">LEFT(B11064,2)</f>
        <v>10</v>
      </c>
      <c r="H11064" s="0" t="str">
        <f aca="false">I11064&amp;"_"&amp;G11064&amp;"_"&amp;F11064</f>
        <v>Skrubtudse_10_20191107_DL2019041_GentofteHF_koersel1</v>
      </c>
      <c r="I11064" s="61" t="str">
        <f aca="false">MID(RIGHT(B11064,LEN(B11064)-3),1,FIND("_",RIGHT(B11064,LEN(B11064)-3))-1)</f>
        <v>Skrubtudse</v>
      </c>
      <c r="J11064" s="61" t="str">
        <f aca="false">TRIM(SUBSTITUTE(RIGHT(B11064,FIND(I11064,B11064)+1),"_",""))</f>
        <v>eDNA</v>
      </c>
      <c r="K11064" s="0" t="n">
        <f aca="false">IFERROR(VALUE(SUBSTITUTE(E11064,".",",")),E11064)</f>
        <v>35.06</v>
      </c>
      <c r="L11064" s="61" t="str">
        <f aca="false">IF(J11064="PosK",SUMIFS(K:K,J:J,"PosK",H:H,H11064),"")</f>
        <v/>
      </c>
      <c r="M11064" s="61" t="str">
        <f aca="false">IF(J11064="PosK",SUMIFS(K:K,J:J,"NegK",H:H,H11064),"")</f>
        <v/>
      </c>
      <c r="N11064" s="61" t="str">
        <f aca="false">IF(J11064="PosK",SUMIFS(K:K,J:J,"eDNA",H:H,H11064),"")</f>
        <v/>
      </c>
      <c r="Q11064" s="62"/>
    </row>
    <row r="11065" customFormat="false" ht="14.25" hidden="false" customHeight="false" outlineLevel="0" collapsed="false">
      <c r="A11065" s="0" t="s">
        <v>824</v>
      </c>
      <c r="B11065" s="52" t="s">
        <v>974</v>
      </c>
      <c r="C11065" s="52" t="s">
        <v>751</v>
      </c>
      <c r="D11065" s="53" t="n">
        <v>0.1</v>
      </c>
      <c r="E11065" s="53" t="n">
        <v>36.99</v>
      </c>
      <c r="F11065" s="0" t="s">
        <v>1491</v>
      </c>
      <c r="G11065" s="0" t="str">
        <f aca="false">LEFT(B11065,2)</f>
        <v>10</v>
      </c>
      <c r="H11065" s="0" t="str">
        <f aca="false">I11065&amp;"_"&amp;G11065&amp;"_"&amp;F11065</f>
        <v>Skrubtudse_10_20191107_DL2019041_GentofteHF_koersel1</v>
      </c>
      <c r="I11065" s="61" t="str">
        <f aca="false">MID(RIGHT(B11065,LEN(B11065)-3),1,FIND("_",RIGHT(B11065,LEN(B11065)-3))-1)</f>
        <v>Skrubtudse</v>
      </c>
      <c r="J11065" s="61" t="str">
        <f aca="false">TRIM(SUBSTITUTE(RIGHT(B11065,FIND(I11065,B11065)+1),"_",""))</f>
        <v>eDNA</v>
      </c>
      <c r="K11065" s="0" t="n">
        <f aca="false">IFERROR(VALUE(SUBSTITUTE(E11065,".",",")),E11065)</f>
        <v>36.99</v>
      </c>
      <c r="L11065" s="61" t="str">
        <f aca="false">IF(J11065="PosK",SUMIFS(K:K,J:J,"PosK",H:H,H11065),"")</f>
        <v/>
      </c>
      <c r="M11065" s="61" t="str">
        <f aca="false">IF(J11065="PosK",SUMIFS(K:K,J:J,"NegK",H:H,H11065),"")</f>
        <v/>
      </c>
      <c r="N11065" s="61" t="str">
        <f aca="false">IF(J11065="PosK",SUMIFS(K:K,J:J,"eDNA",H:H,H11065),"")</f>
        <v/>
      </c>
      <c r="P11065" s="62"/>
      <c r="T11065" s="63"/>
      <c r="W11065" s="64"/>
    </row>
    <row r="11066" customFormat="false" ht="14.25" hidden="false" customHeight="false" outlineLevel="0" collapsed="false">
      <c r="A11066" s="0" t="s">
        <v>826</v>
      </c>
      <c r="B11066" s="52" t="s">
        <v>976</v>
      </c>
      <c r="C11066" s="52" t="s">
        <v>743</v>
      </c>
      <c r="D11066" s="53" t="n">
        <v>0.1</v>
      </c>
      <c r="E11066" s="53" t="s">
        <v>748</v>
      </c>
      <c r="F11066" s="0" t="s">
        <v>1491</v>
      </c>
      <c r="G11066" s="0" t="str">
        <f aca="false">LEFT(B11066,2)</f>
        <v>11</v>
      </c>
      <c r="H11066" s="0" t="str">
        <f aca="false">I11066&amp;"_"&amp;G11066&amp;"_"&amp;F11066</f>
        <v>Bjergsalamander_11_20191107_DL2019041_GentofteHF_koersel1</v>
      </c>
      <c r="I11066" s="61" t="str">
        <f aca="false">MID(RIGHT(B11066,LEN(B11066)-3),1,FIND("_",RIGHT(B11066,LEN(B11066)-3))-1)</f>
        <v>Bjergsalamander</v>
      </c>
      <c r="J11066" s="61" t="str">
        <f aca="false">TRIM(SUBSTITUTE(RIGHT(B11066,FIND(I11066,B11066)+1),"_",""))</f>
        <v>PosK</v>
      </c>
      <c r="K11066" s="0" t="str">
        <f aca="false">IFERROR(VALUE(SUBSTITUTE(E11066,".",",")),E11066)</f>
        <v>No Ct</v>
      </c>
      <c r="L11066" s="61" t="n">
        <f aca="false">IF(J11066="PosK",SUMIFS(K:K,J:J,"PosK",H:H,H11066),"")</f>
        <v>0</v>
      </c>
      <c r="M11066" s="61" t="n">
        <f aca="false">IF(J11066="PosK",SUMIFS(K:K,J:J,"NegK",H:H,H11066),"")</f>
        <v>0</v>
      </c>
      <c r="N11066" s="61" t="n">
        <f aca="false">IF(J11066="PosK",SUMIFS(K:K,J:J,"eDNA",H:H,H11066),"")</f>
        <v>0</v>
      </c>
      <c r="P11066" s="62" t="n">
        <f aca="false">IF(K11068="No Ct",0,K11068)</f>
        <v>0</v>
      </c>
      <c r="Q11066" s="62" t="n">
        <f aca="false">IF(K11069="No Ct",0,K11069)</f>
        <v>0</v>
      </c>
      <c r="R11066" s="0" t="str">
        <f aca="false">IF(AND(L11066&gt;0,M11066=0),"Valid","Invalid")</f>
        <v>Invalid</v>
      </c>
      <c r="S11066" s="0" t="str">
        <f aca="false">IF(OR(P11066&gt;1,Q11066&gt;1),"Present","Absent")</f>
        <v>Absent</v>
      </c>
      <c r="T11066" s="63" t="str">
        <f aca="false">IF(OR(AND(P11066&gt;1,P11066&lt;41),AND(Q11066&gt;1,Q11066&lt;41)),"Ct&lt;41","Ct&gt;41")</f>
        <v>Ct&gt;41</v>
      </c>
      <c r="U11066" s="0" t="str">
        <f aca="false">I11066</f>
        <v>Bjergsalamander</v>
      </c>
      <c r="V11066" s="0" t="str">
        <f aca="false">MID(F11066,10,9)</f>
        <v>DL2019041</v>
      </c>
      <c r="W11066" s="64" t="str">
        <f aca="false">V11066&amp;"_"&amp;U11066&amp;"_"&amp;R11066&amp;"_"&amp;S11066&amp;"_"&amp;T11066</f>
        <v>DL2019041_Bjergsalamander_Invalid_Absent_Ct&gt;41</v>
      </c>
    </row>
    <row r="11067" customFormat="false" ht="14.25" hidden="false" customHeight="false" outlineLevel="0" collapsed="false">
      <c r="A11067" s="0" t="s">
        <v>828</v>
      </c>
      <c r="B11067" s="52" t="s">
        <v>977</v>
      </c>
      <c r="C11067" s="52" t="s">
        <v>747</v>
      </c>
      <c r="D11067" s="53" t="n">
        <v>0.1</v>
      </c>
      <c r="E11067" s="53" t="s">
        <v>748</v>
      </c>
      <c r="F11067" s="0" t="s">
        <v>1491</v>
      </c>
      <c r="G11067" s="0" t="str">
        <f aca="false">LEFT(B11067,2)</f>
        <v>11</v>
      </c>
      <c r="H11067" s="0" t="str">
        <f aca="false">I11067&amp;"_"&amp;G11067&amp;"_"&amp;F11067</f>
        <v>Bjergsalamander_11_20191107_DL2019041_GentofteHF_koersel1</v>
      </c>
      <c r="I11067" s="61" t="str">
        <f aca="false">MID(RIGHT(B11067,LEN(B11067)-3),1,FIND("_",RIGHT(B11067,LEN(B11067)-3))-1)</f>
        <v>Bjergsalamander</v>
      </c>
      <c r="J11067" s="61" t="str">
        <f aca="false">TRIM(SUBSTITUTE(RIGHT(B11067,FIND(I11067,B11067)+1),"_",""))</f>
        <v>NegK</v>
      </c>
      <c r="K11067" s="0" t="str">
        <f aca="false">IFERROR(VALUE(SUBSTITUTE(E11067,".",",")),E11067)</f>
        <v>No Ct</v>
      </c>
      <c r="L11067" s="61" t="str">
        <f aca="false">IF(J11067="PosK",SUMIFS(K:K,J:J,"PosK",H:H,H11067),"")</f>
        <v/>
      </c>
      <c r="M11067" s="61" t="str">
        <f aca="false">IF(J11067="PosK",SUMIFS(K:K,J:J,"NegK",H:H,H11067),"")</f>
        <v/>
      </c>
      <c r="N11067" s="61" t="str">
        <f aca="false">IF(J11067="PosK",SUMIFS(K:K,J:J,"eDNA",H:H,H11067),"")</f>
        <v/>
      </c>
    </row>
    <row r="11068" customFormat="false" ht="14.25" hidden="false" customHeight="false" outlineLevel="0" collapsed="false">
      <c r="A11068" s="0" t="s">
        <v>830</v>
      </c>
      <c r="B11068" s="52" t="s">
        <v>978</v>
      </c>
      <c r="C11068" s="52" t="s">
        <v>751</v>
      </c>
      <c r="D11068" s="53" t="n">
        <v>0.1</v>
      </c>
      <c r="E11068" s="53" t="s">
        <v>748</v>
      </c>
      <c r="F11068" s="0" t="s">
        <v>1491</v>
      </c>
      <c r="G11068" s="0" t="str">
        <f aca="false">LEFT(B11068,2)</f>
        <v>11</v>
      </c>
      <c r="H11068" s="0" t="str">
        <f aca="false">I11068&amp;"_"&amp;G11068&amp;"_"&amp;F11068</f>
        <v>Bjergsalamander_11_20191107_DL2019041_GentofteHF_koersel1</v>
      </c>
      <c r="I11068" s="61" t="str">
        <f aca="false">MID(RIGHT(B11068,LEN(B11068)-3),1,FIND("_",RIGHT(B11068,LEN(B11068)-3))-1)</f>
        <v>Bjergsalamander</v>
      </c>
      <c r="J11068" s="61" t="str">
        <f aca="false">TRIM(SUBSTITUTE(RIGHT(B11068,FIND(I11068,B11068)+1),"_",""))</f>
        <v>eDNA</v>
      </c>
      <c r="K11068" s="0" t="str">
        <f aca="false">IFERROR(VALUE(SUBSTITUTE(E11068,".",",")),E11068)</f>
        <v>No Ct</v>
      </c>
      <c r="L11068" s="61" t="str">
        <f aca="false">IF(J11068="PosK",SUMIFS(K:K,J:J,"PosK",H:H,H11068),"")</f>
        <v/>
      </c>
      <c r="M11068" s="61" t="str">
        <f aca="false">IF(J11068="PosK",SUMIFS(K:K,J:J,"NegK",H:H,H11068),"")</f>
        <v/>
      </c>
      <c r="N11068" s="61" t="str">
        <f aca="false">IF(J11068="PosK",SUMIFS(K:K,J:J,"eDNA",H:H,H11068),"")</f>
        <v/>
      </c>
      <c r="Q11068" s="62"/>
    </row>
    <row r="11069" customFormat="false" ht="14.25" hidden="false" customHeight="false" outlineLevel="0" collapsed="false">
      <c r="A11069" s="0" t="s">
        <v>832</v>
      </c>
      <c r="B11069" s="52" t="s">
        <v>978</v>
      </c>
      <c r="C11069" s="52" t="s">
        <v>751</v>
      </c>
      <c r="D11069" s="53" t="n">
        <v>0.1</v>
      </c>
      <c r="E11069" s="53" t="s">
        <v>748</v>
      </c>
      <c r="F11069" s="0" t="s">
        <v>1491</v>
      </c>
      <c r="G11069" s="0" t="str">
        <f aca="false">LEFT(B11069,2)</f>
        <v>11</v>
      </c>
      <c r="H11069" s="0" t="str">
        <f aca="false">I11069&amp;"_"&amp;G11069&amp;"_"&amp;F11069</f>
        <v>Bjergsalamander_11_20191107_DL2019041_GentofteHF_koersel1</v>
      </c>
      <c r="I11069" s="61" t="str">
        <f aca="false">MID(RIGHT(B11069,LEN(B11069)-3),1,FIND("_",RIGHT(B11069,LEN(B11069)-3))-1)</f>
        <v>Bjergsalamander</v>
      </c>
      <c r="J11069" s="61" t="str">
        <f aca="false">TRIM(SUBSTITUTE(RIGHT(B11069,FIND(I11069,B11069)+1),"_",""))</f>
        <v>eDNA</v>
      </c>
      <c r="K11069" s="0" t="str">
        <f aca="false">IFERROR(VALUE(SUBSTITUTE(E11069,".",",")),E11069)</f>
        <v>No Ct</v>
      </c>
      <c r="L11069" s="61" t="str">
        <f aca="false">IF(J11069="PosK",SUMIFS(K:K,J:J,"PosK",H:H,H11069),"")</f>
        <v/>
      </c>
      <c r="M11069" s="61" t="str">
        <f aca="false">IF(J11069="PosK",SUMIFS(K:K,J:J,"NegK",H:H,H11069),"")</f>
        <v/>
      </c>
      <c r="N11069" s="61" t="str">
        <f aca="false">IF(J11069="PosK",SUMIFS(K:K,J:J,"eDNA",H:H,H11069),"")</f>
        <v/>
      </c>
      <c r="P11069" s="62"/>
      <c r="T11069" s="63"/>
      <c r="W11069" s="64"/>
    </row>
    <row r="11070" customFormat="false" ht="14.25" hidden="false" customHeight="false" outlineLevel="0" collapsed="false">
      <c r="A11070" s="0" t="s">
        <v>834</v>
      </c>
      <c r="B11070" s="52" t="s">
        <v>980</v>
      </c>
      <c r="C11070" s="52" t="s">
        <v>743</v>
      </c>
      <c r="D11070" s="53" t="n">
        <v>0.1</v>
      </c>
      <c r="E11070" s="53" t="s">
        <v>748</v>
      </c>
      <c r="F11070" s="0" t="s">
        <v>1491</v>
      </c>
      <c r="G11070" s="0" t="str">
        <f aca="false">LEFT(B11070,2)</f>
        <v>12</v>
      </c>
      <c r="H11070" s="0" t="str">
        <f aca="false">I11070&amp;"_"&amp;G11070&amp;"_"&amp;F11070</f>
        <v>Latterfroe_12_20191107_DL2019041_GentofteHF_koersel1</v>
      </c>
      <c r="I11070" s="61" t="str">
        <f aca="false">MID(RIGHT(B11070,LEN(B11070)-3),1,FIND("_",RIGHT(B11070,LEN(B11070)-3))-1)</f>
        <v>Latterfroe</v>
      </c>
      <c r="J11070" s="61" t="str">
        <f aca="false">TRIM(SUBSTITUTE(RIGHT(B11070,FIND(I11070,B11070)+1),"_",""))</f>
        <v>PosK</v>
      </c>
      <c r="K11070" s="0" t="str">
        <f aca="false">IFERROR(VALUE(SUBSTITUTE(E11070,".",",")),E11070)</f>
        <v>No Ct</v>
      </c>
      <c r="L11070" s="61" t="n">
        <f aca="false">IF(J11070="PosK",SUMIFS(K:K,J:J,"PosK",H:H,H11070),"")</f>
        <v>0</v>
      </c>
      <c r="M11070" s="61" t="n">
        <f aca="false">IF(J11070="PosK",SUMIFS(K:K,J:J,"NegK",H:H,H11070),"")</f>
        <v>0</v>
      </c>
      <c r="N11070" s="61" t="n">
        <f aca="false">IF(J11070="PosK",SUMIFS(K:K,J:J,"eDNA",H:H,H11070),"")</f>
        <v>0</v>
      </c>
      <c r="P11070" s="62" t="n">
        <f aca="false">IF(K11072="No Ct",0,K11072)</f>
        <v>0</v>
      </c>
      <c r="Q11070" s="62" t="n">
        <f aca="false">IF(K11073="No Ct",0,K11073)</f>
        <v>0</v>
      </c>
      <c r="R11070" s="0" t="str">
        <f aca="false">IF(AND(L11070&gt;0,M11070=0),"Valid","Invalid")</f>
        <v>Invalid</v>
      </c>
      <c r="S11070" s="0" t="str">
        <f aca="false">IF(OR(P11070&gt;1,Q11070&gt;1),"Present","Absent")</f>
        <v>Absent</v>
      </c>
      <c r="T11070" s="63" t="str">
        <f aca="false">IF(OR(AND(P11070&gt;1,P11070&lt;41),AND(Q11070&gt;1,Q11070&lt;41)),"Ct&lt;41","Ct&gt;41")</f>
        <v>Ct&gt;41</v>
      </c>
      <c r="U11070" s="0" t="str">
        <f aca="false">I11070</f>
        <v>Latterfroe</v>
      </c>
      <c r="V11070" s="0" t="str">
        <f aca="false">MID(F11070,10,9)</f>
        <v>DL2019041</v>
      </c>
      <c r="W11070" s="64" t="str">
        <f aca="false">V11070&amp;"_"&amp;U11070&amp;"_"&amp;R11070&amp;"_"&amp;S11070&amp;"_"&amp;T11070</f>
        <v>DL2019041_Latterfroe_Invalid_Absent_Ct&gt;41</v>
      </c>
    </row>
    <row r="11071" customFormat="false" ht="14.25" hidden="false" customHeight="false" outlineLevel="0" collapsed="false">
      <c r="A11071" s="0" t="s">
        <v>836</v>
      </c>
      <c r="B11071" s="52" t="s">
        <v>981</v>
      </c>
      <c r="C11071" s="52" t="s">
        <v>747</v>
      </c>
      <c r="D11071" s="53" t="n">
        <v>0.1</v>
      </c>
      <c r="E11071" s="53" t="s">
        <v>748</v>
      </c>
      <c r="F11071" s="0" t="s">
        <v>1491</v>
      </c>
      <c r="G11071" s="0" t="str">
        <f aca="false">LEFT(B11071,2)</f>
        <v>12</v>
      </c>
      <c r="H11071" s="0" t="str">
        <f aca="false">I11071&amp;"_"&amp;G11071&amp;"_"&amp;F11071</f>
        <v>Latterfroe_12_20191107_DL2019041_GentofteHF_koersel1</v>
      </c>
      <c r="I11071" s="61" t="str">
        <f aca="false">MID(RIGHT(B11071,LEN(B11071)-3),1,FIND("_",RIGHT(B11071,LEN(B11071)-3))-1)</f>
        <v>Latterfroe</v>
      </c>
      <c r="J11071" s="61" t="str">
        <f aca="false">TRIM(SUBSTITUTE(RIGHT(B11071,FIND(I11071,B11071)+1),"_",""))</f>
        <v>NegK</v>
      </c>
      <c r="K11071" s="0" t="str">
        <f aca="false">IFERROR(VALUE(SUBSTITUTE(E11071,".",",")),E11071)</f>
        <v>No Ct</v>
      </c>
      <c r="L11071" s="61" t="str">
        <f aca="false">IF(J11071="PosK",SUMIFS(K:K,J:J,"PosK",H:H,H11071),"")</f>
        <v/>
      </c>
      <c r="M11071" s="61" t="str">
        <f aca="false">IF(J11071="PosK",SUMIFS(K:K,J:J,"NegK",H:H,H11071),"")</f>
        <v/>
      </c>
      <c r="N11071" s="61" t="str">
        <f aca="false">IF(J11071="PosK",SUMIFS(K:K,J:J,"eDNA",H:H,H11071),"")</f>
        <v/>
      </c>
    </row>
    <row r="11072" customFormat="false" ht="14.25" hidden="false" customHeight="false" outlineLevel="0" collapsed="false">
      <c r="A11072" s="0" t="s">
        <v>838</v>
      </c>
      <c r="B11072" s="52" t="s">
        <v>982</v>
      </c>
      <c r="C11072" s="52" t="s">
        <v>751</v>
      </c>
      <c r="D11072" s="53" t="n">
        <v>0.1</v>
      </c>
      <c r="E11072" s="53" t="s">
        <v>748</v>
      </c>
      <c r="F11072" s="0" t="s">
        <v>1491</v>
      </c>
      <c r="G11072" s="0" t="str">
        <f aca="false">LEFT(B11072,2)</f>
        <v>12</v>
      </c>
      <c r="H11072" s="0" t="str">
        <f aca="false">I11072&amp;"_"&amp;G11072&amp;"_"&amp;F11072</f>
        <v>Latterfroe_12_20191107_DL2019041_GentofteHF_koersel1</v>
      </c>
      <c r="I11072" s="61" t="str">
        <f aca="false">MID(RIGHT(B11072,LEN(B11072)-3),1,FIND("_",RIGHT(B11072,LEN(B11072)-3))-1)</f>
        <v>Latterfroe</v>
      </c>
      <c r="J11072" s="61" t="str">
        <f aca="false">TRIM(SUBSTITUTE(RIGHT(B11072,FIND(I11072,B11072)+1),"_",""))</f>
        <v>eDNA</v>
      </c>
      <c r="K11072" s="0" t="str">
        <f aca="false">IFERROR(VALUE(SUBSTITUTE(E11072,".",",")),E11072)</f>
        <v>No Ct</v>
      </c>
      <c r="L11072" s="61" t="str">
        <f aca="false">IF(J11072="PosK",SUMIFS(K:K,J:J,"PosK",H:H,H11072),"")</f>
        <v/>
      </c>
      <c r="M11072" s="61" t="str">
        <f aca="false">IF(J11072="PosK",SUMIFS(K:K,J:J,"NegK",H:H,H11072),"")</f>
        <v/>
      </c>
      <c r="N11072" s="61" t="str">
        <f aca="false">IF(J11072="PosK",SUMIFS(K:K,J:J,"eDNA",H:H,H11072),"")</f>
        <v/>
      </c>
      <c r="Q11072" s="62"/>
    </row>
    <row r="11073" customFormat="false" ht="14.25" hidden="false" customHeight="false" outlineLevel="0" collapsed="false">
      <c r="A11073" s="0" t="s">
        <v>840</v>
      </c>
      <c r="B11073" s="52" t="s">
        <v>982</v>
      </c>
      <c r="C11073" s="52" t="s">
        <v>751</v>
      </c>
      <c r="D11073" s="53" t="n">
        <v>0.1</v>
      </c>
      <c r="E11073" s="53" t="s">
        <v>748</v>
      </c>
      <c r="F11073" s="0" t="s">
        <v>1491</v>
      </c>
      <c r="G11073" s="0" t="str">
        <f aca="false">LEFT(B11073,2)</f>
        <v>12</v>
      </c>
      <c r="H11073" s="0" t="str">
        <f aca="false">I11073&amp;"_"&amp;G11073&amp;"_"&amp;F11073</f>
        <v>Latterfroe_12_20191107_DL2019041_GentofteHF_koersel1</v>
      </c>
      <c r="I11073" s="61" t="str">
        <f aca="false">MID(RIGHT(B11073,LEN(B11073)-3),1,FIND("_",RIGHT(B11073,LEN(B11073)-3))-1)</f>
        <v>Latterfroe</v>
      </c>
      <c r="J11073" s="61" t="str">
        <f aca="false">TRIM(SUBSTITUTE(RIGHT(B11073,FIND(I11073,B11073)+1),"_",""))</f>
        <v>eDNA</v>
      </c>
      <c r="K11073" s="0" t="str">
        <f aca="false">IFERROR(VALUE(SUBSTITUTE(E11073,".",",")),E11073)</f>
        <v>No Ct</v>
      </c>
      <c r="L11073" s="61" t="str">
        <f aca="false">IF(J11073="PosK",SUMIFS(K:K,J:J,"PosK",H:H,H11073),"")</f>
        <v/>
      </c>
      <c r="M11073" s="61" t="str">
        <f aca="false">IF(J11073="PosK",SUMIFS(K:K,J:J,"NegK",H:H,H11073),"")</f>
        <v/>
      </c>
      <c r="N11073" s="61" t="str">
        <f aca="false">IF(J11073="PosK",SUMIFS(K:K,J:J,"eDNA",H:H,H11073),"")</f>
        <v/>
      </c>
      <c r="P11073" s="62"/>
      <c r="T11073" s="63"/>
      <c r="W11073" s="64"/>
    </row>
    <row r="11074" customFormat="false" ht="14.25" hidden="false" customHeight="false" outlineLevel="0" collapsed="false">
      <c r="A11074" s="0" t="s">
        <v>842</v>
      </c>
      <c r="B11074" s="52" t="s">
        <v>984</v>
      </c>
      <c r="C11074" s="52" t="s">
        <v>743</v>
      </c>
      <c r="D11074" s="53" t="n">
        <v>0.1</v>
      </c>
      <c r="E11074" s="53" t="n">
        <v>23.15</v>
      </c>
      <c r="F11074" s="0" t="s">
        <v>1491</v>
      </c>
      <c r="G11074" s="0" t="str">
        <f aca="false">LEFT(B11074,2)</f>
        <v>13</v>
      </c>
      <c r="H11074" s="0" t="str">
        <f aca="false">I11074&amp;"_"&amp;G11074&amp;"_"&amp;F11074</f>
        <v>Spidssnudetfroe_13_20191107_DL2019041_GentofteHF_koersel1</v>
      </c>
      <c r="I11074" s="61" t="str">
        <f aca="false">MID(RIGHT(B11074,LEN(B11074)-3),1,FIND("_",RIGHT(B11074,LEN(B11074)-3))-1)</f>
        <v>Spidssnudetfroe</v>
      </c>
      <c r="J11074" s="61" t="str">
        <f aca="false">TRIM(SUBSTITUTE(RIGHT(B11074,FIND(I11074,B11074)+1),"_",""))</f>
        <v>PosK</v>
      </c>
      <c r="K11074" s="0" t="n">
        <f aca="false">IFERROR(VALUE(SUBSTITUTE(E11074,".",",")),E11074)</f>
        <v>23.15</v>
      </c>
      <c r="L11074" s="61" t="n">
        <f aca="false">IF(J11074="PosK",SUMIFS(K:K,J:J,"PosK",H:H,H11074),"")</f>
        <v>23.15</v>
      </c>
      <c r="M11074" s="61" t="n">
        <f aca="false">IF(J11074="PosK",SUMIFS(K:K,J:J,"NegK",H:H,H11074),"")</f>
        <v>0</v>
      </c>
      <c r="N11074" s="61" t="n">
        <f aca="false">IF(J11074="PosK",SUMIFS(K:K,J:J,"eDNA",H:H,H11074),"")</f>
        <v>40.62</v>
      </c>
      <c r="P11074" s="62" t="n">
        <f aca="false">IF(K11076="No Ct",0,K11076)</f>
        <v>40.62</v>
      </c>
      <c r="Q11074" s="62" t="n">
        <f aca="false">IF(K11077="No Ct",0,K11077)</f>
        <v>0</v>
      </c>
      <c r="R11074" s="0" t="str">
        <f aca="false">IF(AND(L11074&gt;0,M11074=0),"Valid","Invalid")</f>
        <v>Valid</v>
      </c>
      <c r="S11074" s="0" t="str">
        <f aca="false">IF(OR(P11074&gt;1,Q11074&gt;1),"Present","Absent")</f>
        <v>Present</v>
      </c>
      <c r="T11074" s="63" t="str">
        <f aca="false">IF(OR(AND(P11074&gt;1,P11074&lt;41),AND(Q11074&gt;1,Q11074&lt;41)),"Ct&lt;41","Ct&gt;41")</f>
        <v>Ct&lt;41</v>
      </c>
      <c r="U11074" s="0" t="str">
        <f aca="false">I11074</f>
        <v>Spidssnudetfroe</v>
      </c>
      <c r="V11074" s="0" t="str">
        <f aca="false">MID(F11074,10,9)</f>
        <v>DL2019041</v>
      </c>
      <c r="W11074" s="64" t="str">
        <f aca="false">V11074&amp;"_"&amp;U11074&amp;"_"&amp;R11074&amp;"_"&amp;S11074&amp;"_"&amp;T11074</f>
        <v>DL2019041_Spidssnudetfroe_Valid_Present_Ct&lt;41</v>
      </c>
    </row>
    <row r="11075" customFormat="false" ht="14.25" hidden="false" customHeight="false" outlineLevel="0" collapsed="false">
      <c r="A11075" s="0" t="s">
        <v>844</v>
      </c>
      <c r="B11075" s="52" t="s">
        <v>985</v>
      </c>
      <c r="C11075" s="52" t="s">
        <v>747</v>
      </c>
      <c r="D11075" s="53" t="n">
        <v>0.1</v>
      </c>
      <c r="E11075" s="53" t="s">
        <v>748</v>
      </c>
      <c r="F11075" s="0" t="s">
        <v>1491</v>
      </c>
      <c r="G11075" s="0" t="str">
        <f aca="false">LEFT(B11075,2)</f>
        <v>13</v>
      </c>
      <c r="H11075" s="0" t="str">
        <f aca="false">I11075&amp;"_"&amp;G11075&amp;"_"&amp;F11075</f>
        <v>Spidssnudetfroe_13_20191107_DL2019041_GentofteHF_koersel1</v>
      </c>
      <c r="I11075" s="61" t="str">
        <f aca="false">MID(RIGHT(B11075,LEN(B11075)-3),1,FIND("_",RIGHT(B11075,LEN(B11075)-3))-1)</f>
        <v>Spidssnudetfroe</v>
      </c>
      <c r="J11075" s="61" t="str">
        <f aca="false">TRIM(SUBSTITUTE(RIGHT(B11075,FIND(I11075,B11075)+1),"_",""))</f>
        <v>NegK</v>
      </c>
      <c r="K11075" s="0" t="str">
        <f aca="false">IFERROR(VALUE(SUBSTITUTE(E11075,".",",")),E11075)</f>
        <v>No Ct</v>
      </c>
      <c r="L11075" s="61" t="str">
        <f aca="false">IF(J11075="PosK",SUMIFS(K:K,J:J,"PosK",H:H,H11075),"")</f>
        <v/>
      </c>
      <c r="M11075" s="61" t="str">
        <f aca="false">IF(J11075="PosK",SUMIFS(K:K,J:J,"NegK",H:H,H11075),"")</f>
        <v/>
      </c>
      <c r="N11075" s="61" t="str">
        <f aca="false">IF(J11075="PosK",SUMIFS(K:K,J:J,"eDNA",H:H,H11075),"")</f>
        <v/>
      </c>
    </row>
    <row r="11076" customFormat="false" ht="14.25" hidden="false" customHeight="false" outlineLevel="0" collapsed="false">
      <c r="A11076" s="0" t="s">
        <v>846</v>
      </c>
      <c r="B11076" s="52" t="s">
        <v>986</v>
      </c>
      <c r="C11076" s="52" t="s">
        <v>751</v>
      </c>
      <c r="D11076" s="53" t="n">
        <v>0.1</v>
      </c>
      <c r="E11076" s="53" t="n">
        <v>40.62</v>
      </c>
      <c r="F11076" s="0" t="s">
        <v>1491</v>
      </c>
      <c r="G11076" s="0" t="str">
        <f aca="false">LEFT(B11076,2)</f>
        <v>13</v>
      </c>
      <c r="H11076" s="0" t="str">
        <f aca="false">I11076&amp;"_"&amp;G11076&amp;"_"&amp;F11076</f>
        <v>Spidssnudetfroe_13_20191107_DL2019041_GentofteHF_koersel1</v>
      </c>
      <c r="I11076" s="61" t="str">
        <f aca="false">MID(RIGHT(B11076,LEN(B11076)-3),1,FIND("_",RIGHT(B11076,LEN(B11076)-3))-1)</f>
        <v>Spidssnudetfroe</v>
      </c>
      <c r="J11076" s="61" t="str">
        <f aca="false">TRIM(SUBSTITUTE(RIGHT(B11076,FIND(I11076,B11076)+1),"_",""))</f>
        <v>eDNA</v>
      </c>
      <c r="K11076" s="0" t="n">
        <f aca="false">IFERROR(VALUE(SUBSTITUTE(E11076,".",",")),E11076)</f>
        <v>40.62</v>
      </c>
      <c r="L11076" s="61" t="str">
        <f aca="false">IF(J11076="PosK",SUMIFS(K:K,J:J,"PosK",H:H,H11076),"")</f>
        <v/>
      </c>
      <c r="M11076" s="61" t="str">
        <f aca="false">IF(J11076="PosK",SUMIFS(K:K,J:J,"NegK",H:H,H11076),"")</f>
        <v/>
      </c>
      <c r="N11076" s="61" t="str">
        <f aca="false">IF(J11076="PosK",SUMIFS(K:K,J:J,"eDNA",H:H,H11076),"")</f>
        <v/>
      </c>
      <c r="Q11076" s="62"/>
    </row>
    <row r="11077" customFormat="false" ht="14.25" hidden="false" customHeight="false" outlineLevel="0" collapsed="false">
      <c r="A11077" s="0" t="s">
        <v>848</v>
      </c>
      <c r="B11077" s="52" t="s">
        <v>986</v>
      </c>
      <c r="C11077" s="52" t="s">
        <v>751</v>
      </c>
      <c r="D11077" s="53" t="n">
        <v>0.1</v>
      </c>
      <c r="E11077" s="53" t="s">
        <v>748</v>
      </c>
      <c r="F11077" s="0" t="s">
        <v>1491</v>
      </c>
      <c r="G11077" s="0" t="str">
        <f aca="false">LEFT(B11077,2)</f>
        <v>13</v>
      </c>
      <c r="H11077" s="0" t="str">
        <f aca="false">I11077&amp;"_"&amp;G11077&amp;"_"&amp;F11077</f>
        <v>Spidssnudetfroe_13_20191107_DL2019041_GentofteHF_koersel1</v>
      </c>
      <c r="I11077" s="61" t="str">
        <f aca="false">MID(RIGHT(B11077,LEN(B11077)-3),1,FIND("_",RIGHT(B11077,LEN(B11077)-3))-1)</f>
        <v>Spidssnudetfroe</v>
      </c>
      <c r="J11077" s="61" t="str">
        <f aca="false">TRIM(SUBSTITUTE(RIGHT(B11077,FIND(I11077,B11077)+1),"_",""))</f>
        <v>eDNA</v>
      </c>
      <c r="K11077" s="0" t="str">
        <f aca="false">IFERROR(VALUE(SUBSTITUTE(E11077,".",",")),E11077)</f>
        <v>No Ct</v>
      </c>
      <c r="L11077" s="61" t="str">
        <f aca="false">IF(J11077="PosK",SUMIFS(K:K,J:J,"PosK",H:H,H11077),"")</f>
        <v/>
      </c>
      <c r="M11077" s="61" t="str">
        <f aca="false">IF(J11077="PosK",SUMIFS(K:K,J:J,"NegK",H:H,H11077),"")</f>
        <v/>
      </c>
      <c r="N11077" s="61" t="str">
        <f aca="false">IF(J11077="PosK",SUMIFS(K:K,J:J,"eDNA",H:H,H11077),"")</f>
        <v/>
      </c>
      <c r="P11077" s="62"/>
      <c r="T11077" s="63"/>
      <c r="W11077" s="64"/>
    </row>
    <row r="11078" customFormat="false" ht="14.25" hidden="false" customHeight="false" outlineLevel="0" collapsed="false">
      <c r="A11078" s="0" t="s">
        <v>849</v>
      </c>
      <c r="B11078" s="52" t="s">
        <v>987</v>
      </c>
      <c r="C11078" s="52" t="s">
        <v>743</v>
      </c>
      <c r="D11078" s="53" t="n">
        <v>0.1</v>
      </c>
      <c r="E11078" s="53" t="n">
        <v>27.18</v>
      </c>
      <c r="F11078" s="0" t="s">
        <v>1491</v>
      </c>
      <c r="G11078" s="0" t="str">
        <f aca="false">LEFT(B11078,2)</f>
        <v>14</v>
      </c>
      <c r="H11078" s="0" t="str">
        <f aca="false">I11078&amp;"_"&amp;G11078&amp;"_"&amp;F11078</f>
        <v>Spidssnudetfroe_14_20191107_DL2019041_GentofteHF_koersel1</v>
      </c>
      <c r="I11078" s="61" t="str">
        <f aca="false">MID(RIGHT(B11078,LEN(B11078)-3),1,FIND("_",RIGHT(B11078,LEN(B11078)-3))-1)</f>
        <v>Spidssnudetfroe</v>
      </c>
      <c r="J11078" s="61" t="str">
        <f aca="false">TRIM(SUBSTITUTE(RIGHT(B11078,FIND(I11078,B11078)+1),"_",""))</f>
        <v>PosK</v>
      </c>
      <c r="K11078" s="0" t="n">
        <f aca="false">IFERROR(VALUE(SUBSTITUTE(E11078,".",",")),E11078)</f>
        <v>27.18</v>
      </c>
      <c r="L11078" s="61" t="n">
        <f aca="false">IF(J11078="PosK",SUMIFS(K:K,J:J,"PosK",H:H,H11078),"")</f>
        <v>27.18</v>
      </c>
      <c r="M11078" s="61" t="n">
        <f aca="false">IF(J11078="PosK",SUMIFS(K:K,J:J,"NegK",H:H,H11078),"")</f>
        <v>0</v>
      </c>
      <c r="N11078" s="61" t="n">
        <f aca="false">IF(J11078="PosK",SUMIFS(K:K,J:J,"eDNA",H:H,H11078),"")</f>
        <v>41.07</v>
      </c>
      <c r="P11078" s="62" t="n">
        <f aca="false">IF(K11080="No Ct",0,K11080)</f>
        <v>0</v>
      </c>
      <c r="Q11078" s="62" t="n">
        <f aca="false">IF(K11081="No Ct",0,K11081)</f>
        <v>41.07</v>
      </c>
      <c r="R11078" s="0" t="str">
        <f aca="false">IF(AND(L11078&gt;0,M11078=0),"Valid","Invalid")</f>
        <v>Valid</v>
      </c>
      <c r="S11078" s="0" t="str">
        <f aca="false">IF(OR(P11078&gt;1,Q11078&gt;1),"Present","Absent")</f>
        <v>Present</v>
      </c>
      <c r="T11078" s="63" t="str">
        <f aca="false">IF(OR(AND(P11078&gt;1,P11078&lt;41),AND(Q11078&gt;1,Q11078&lt;41)),"Ct&lt;41","Ct&gt;41")</f>
        <v>Ct&gt;41</v>
      </c>
      <c r="U11078" s="0" t="str">
        <f aca="false">I11078</f>
        <v>Spidssnudetfroe</v>
      </c>
      <c r="V11078" s="0" t="str">
        <f aca="false">MID(F11078,10,9)</f>
        <v>DL2019041</v>
      </c>
      <c r="W11078" s="64" t="str">
        <f aca="false">V11078&amp;"_"&amp;U11078&amp;"_"&amp;R11078&amp;"_"&amp;S11078&amp;"_"&amp;T11078</f>
        <v>DL2019041_Spidssnudetfroe_Valid_Present_Ct&gt;41</v>
      </c>
    </row>
    <row r="11079" customFormat="false" ht="14.25" hidden="false" customHeight="false" outlineLevel="0" collapsed="false">
      <c r="A11079" s="0" t="s">
        <v>851</v>
      </c>
      <c r="B11079" s="52" t="s">
        <v>988</v>
      </c>
      <c r="C11079" s="52" t="s">
        <v>747</v>
      </c>
      <c r="D11079" s="53" t="n">
        <v>0.1</v>
      </c>
      <c r="E11079" s="53" t="s">
        <v>748</v>
      </c>
      <c r="F11079" s="0" t="s">
        <v>1491</v>
      </c>
      <c r="G11079" s="0" t="str">
        <f aca="false">LEFT(B11079,2)</f>
        <v>14</v>
      </c>
      <c r="H11079" s="0" t="str">
        <f aca="false">I11079&amp;"_"&amp;G11079&amp;"_"&amp;F11079</f>
        <v>Spidssnudetfroe_14_20191107_DL2019041_GentofteHF_koersel1</v>
      </c>
      <c r="I11079" s="61" t="str">
        <f aca="false">MID(RIGHT(B11079,LEN(B11079)-3),1,FIND("_",RIGHT(B11079,LEN(B11079)-3))-1)</f>
        <v>Spidssnudetfroe</v>
      </c>
      <c r="J11079" s="61" t="str">
        <f aca="false">TRIM(SUBSTITUTE(RIGHT(B11079,FIND(I11079,B11079)+1),"_",""))</f>
        <v>NegK</v>
      </c>
      <c r="K11079" s="0" t="str">
        <f aca="false">IFERROR(VALUE(SUBSTITUTE(E11079,".",",")),E11079)</f>
        <v>No Ct</v>
      </c>
      <c r="L11079" s="61" t="str">
        <f aca="false">IF(J11079="PosK",SUMIFS(K:K,J:J,"PosK",H:H,H11079),"")</f>
        <v/>
      </c>
      <c r="M11079" s="61" t="str">
        <f aca="false">IF(J11079="PosK",SUMIFS(K:K,J:J,"NegK",H:H,H11079),"")</f>
        <v/>
      </c>
      <c r="N11079" s="61" t="str">
        <f aca="false">IF(J11079="PosK",SUMIFS(K:K,J:J,"eDNA",H:H,H11079),"")</f>
        <v/>
      </c>
    </row>
    <row r="11080" customFormat="false" ht="14.25" hidden="false" customHeight="false" outlineLevel="0" collapsed="false">
      <c r="A11080" s="0" t="s">
        <v>853</v>
      </c>
      <c r="B11080" s="52" t="s">
        <v>989</v>
      </c>
      <c r="C11080" s="52" t="s">
        <v>751</v>
      </c>
      <c r="D11080" s="53" t="n">
        <v>0.1</v>
      </c>
      <c r="E11080" s="53" t="s">
        <v>748</v>
      </c>
      <c r="F11080" s="0" t="s">
        <v>1491</v>
      </c>
      <c r="G11080" s="0" t="str">
        <f aca="false">LEFT(B11080,2)</f>
        <v>14</v>
      </c>
      <c r="H11080" s="0" t="str">
        <f aca="false">I11080&amp;"_"&amp;G11080&amp;"_"&amp;F11080</f>
        <v>Spidssnudetfroe_14_20191107_DL2019041_GentofteHF_koersel1</v>
      </c>
      <c r="I11080" s="61" t="str">
        <f aca="false">MID(RIGHT(B11080,LEN(B11080)-3),1,FIND("_",RIGHT(B11080,LEN(B11080)-3))-1)</f>
        <v>Spidssnudetfroe</v>
      </c>
      <c r="J11080" s="61" t="str">
        <f aca="false">TRIM(SUBSTITUTE(RIGHT(B11080,FIND(I11080,B11080)+1),"_",""))</f>
        <v>eDNA</v>
      </c>
      <c r="K11080" s="0" t="str">
        <f aca="false">IFERROR(VALUE(SUBSTITUTE(E11080,".",",")),E11080)</f>
        <v>No Ct</v>
      </c>
      <c r="L11080" s="61" t="str">
        <f aca="false">IF(J11080="PosK",SUMIFS(K:K,J:J,"PosK",H:H,H11080),"")</f>
        <v/>
      </c>
      <c r="M11080" s="61" t="str">
        <f aca="false">IF(J11080="PosK",SUMIFS(K:K,J:J,"NegK",H:H,H11080),"")</f>
        <v/>
      </c>
      <c r="N11080" s="61" t="str">
        <f aca="false">IF(J11080="PosK",SUMIFS(K:K,J:J,"eDNA",H:H,H11080),"")</f>
        <v/>
      </c>
      <c r="Q11080" s="62"/>
    </row>
    <row r="11081" customFormat="false" ht="14.25" hidden="false" customHeight="false" outlineLevel="0" collapsed="false">
      <c r="A11081" s="0" t="s">
        <v>855</v>
      </c>
      <c r="B11081" s="52" t="s">
        <v>989</v>
      </c>
      <c r="C11081" s="52" t="s">
        <v>751</v>
      </c>
      <c r="D11081" s="53" t="n">
        <v>0.1</v>
      </c>
      <c r="E11081" s="53" t="n">
        <v>41.07</v>
      </c>
      <c r="F11081" s="0" t="s">
        <v>1491</v>
      </c>
      <c r="G11081" s="0" t="str">
        <f aca="false">LEFT(B11081,2)</f>
        <v>14</v>
      </c>
      <c r="H11081" s="0" t="str">
        <f aca="false">I11081&amp;"_"&amp;G11081&amp;"_"&amp;F11081</f>
        <v>Spidssnudetfroe_14_20191107_DL2019041_GentofteHF_koersel1</v>
      </c>
      <c r="I11081" s="61" t="str">
        <f aca="false">MID(RIGHT(B11081,LEN(B11081)-3),1,FIND("_",RIGHT(B11081,LEN(B11081)-3))-1)</f>
        <v>Spidssnudetfroe</v>
      </c>
      <c r="J11081" s="61" t="str">
        <f aca="false">TRIM(SUBSTITUTE(RIGHT(B11081,FIND(I11081,B11081)+1),"_",""))</f>
        <v>eDNA</v>
      </c>
      <c r="K11081" s="0" t="n">
        <f aca="false">IFERROR(VALUE(SUBSTITUTE(E11081,".",",")),E11081)</f>
        <v>41.07</v>
      </c>
      <c r="L11081" s="61" t="str">
        <f aca="false">IF(J11081="PosK",SUMIFS(K:K,J:J,"PosK",H:H,H11081),"")</f>
        <v/>
      </c>
      <c r="M11081" s="61" t="str">
        <f aca="false">IF(J11081="PosK",SUMIFS(K:K,J:J,"NegK",H:H,H11081),"")</f>
        <v/>
      </c>
      <c r="N11081" s="61" t="str">
        <f aca="false">IF(J11081="PosK",SUMIFS(K:K,J:J,"eDNA",H:H,H11081),"")</f>
        <v/>
      </c>
      <c r="P11081" s="62"/>
      <c r="T11081" s="63"/>
      <c r="W11081" s="64"/>
    </row>
    <row r="11082" customFormat="false" ht="14.25" hidden="false" customHeight="false" outlineLevel="0" collapsed="false">
      <c r="A11082" s="0" t="s">
        <v>856</v>
      </c>
      <c r="B11082" s="52" t="s">
        <v>990</v>
      </c>
      <c r="C11082" s="52" t="s">
        <v>743</v>
      </c>
      <c r="D11082" s="53" t="n">
        <v>0.1</v>
      </c>
      <c r="E11082" s="53" t="s">
        <v>748</v>
      </c>
      <c r="F11082" s="0" t="s">
        <v>1491</v>
      </c>
      <c r="G11082" s="0" t="str">
        <f aca="false">LEFT(B11082,2)</f>
        <v>15</v>
      </c>
      <c r="H11082" s="0" t="str">
        <f aca="false">I11082&amp;"_"&amp;G11082&amp;"_"&amp;F11082</f>
        <v>KortbenetGroenFroe_15_20191107_DL2019041_GentofteHF_koersel1</v>
      </c>
      <c r="I11082" s="61" t="str">
        <f aca="false">MID(RIGHT(B11082,LEN(B11082)-3),1,FIND("_",RIGHT(B11082,LEN(B11082)-3))-1)</f>
        <v>KortbenetGroenFroe</v>
      </c>
      <c r="J11082" s="61" t="str">
        <f aca="false">TRIM(SUBSTITUTE(RIGHT(B11082,FIND(I11082,B11082)+1),"_",""))</f>
        <v>PosK</v>
      </c>
      <c r="K11082" s="0" t="str">
        <f aca="false">IFERROR(VALUE(SUBSTITUTE(E11082,".",",")),E11082)</f>
        <v>No Ct</v>
      </c>
      <c r="L11082" s="61" t="n">
        <f aca="false">IF(J11082="PosK",SUMIFS(K:K,J:J,"PosK",H:H,H11082),"")</f>
        <v>0</v>
      </c>
      <c r="M11082" s="61" t="n">
        <f aca="false">IF(J11082="PosK",SUMIFS(K:K,J:J,"NegK",H:H,H11082),"")</f>
        <v>0</v>
      </c>
      <c r="N11082" s="61" t="n">
        <f aca="false">IF(J11082="PosK",SUMIFS(K:K,J:J,"eDNA",H:H,H11082),"")</f>
        <v>0</v>
      </c>
      <c r="P11082" s="62" t="n">
        <f aca="false">IF(K11084="No Ct",0,K11084)</f>
        <v>0</v>
      </c>
      <c r="Q11082" s="62" t="n">
        <f aca="false">IF(K11085="No Ct",0,K11085)</f>
        <v>0</v>
      </c>
      <c r="R11082" s="0" t="str">
        <f aca="false">IF(AND(L11082&gt;0,M11082=0),"Valid","Invalid")</f>
        <v>Invalid</v>
      </c>
      <c r="S11082" s="0" t="str">
        <f aca="false">IF(OR(P11082&gt;1,Q11082&gt;1),"Present","Absent")</f>
        <v>Absent</v>
      </c>
      <c r="T11082" s="63" t="str">
        <f aca="false">IF(OR(AND(P11082&gt;1,P11082&lt;41),AND(Q11082&gt;1,Q11082&lt;41)),"Ct&lt;41","Ct&gt;41")</f>
        <v>Ct&gt;41</v>
      </c>
      <c r="U11082" s="0" t="str">
        <f aca="false">I11082</f>
        <v>KortbenetGroenFroe</v>
      </c>
      <c r="V11082" s="0" t="str">
        <f aca="false">MID(F11082,10,9)</f>
        <v>DL2019041</v>
      </c>
      <c r="W11082" s="64" t="str">
        <f aca="false">V11082&amp;"_"&amp;U11082&amp;"_"&amp;R11082&amp;"_"&amp;S11082&amp;"_"&amp;T11082</f>
        <v>DL2019041_KortbenetGroenFroe_Invalid_Absent_Ct&gt;41</v>
      </c>
    </row>
    <row r="11083" customFormat="false" ht="14.25" hidden="false" customHeight="false" outlineLevel="0" collapsed="false">
      <c r="A11083" s="0" t="s">
        <v>858</v>
      </c>
      <c r="B11083" s="52" t="s">
        <v>991</v>
      </c>
      <c r="C11083" s="52" t="s">
        <v>747</v>
      </c>
      <c r="D11083" s="53" t="n">
        <v>0.1</v>
      </c>
      <c r="E11083" s="53" t="s">
        <v>748</v>
      </c>
      <c r="F11083" s="0" t="s">
        <v>1491</v>
      </c>
      <c r="G11083" s="0" t="str">
        <f aca="false">LEFT(B11083,2)</f>
        <v>15</v>
      </c>
      <c r="H11083" s="0" t="str">
        <f aca="false">I11083&amp;"_"&amp;G11083&amp;"_"&amp;F11083</f>
        <v>KortbenetGroenFroe_15_20191107_DL2019041_GentofteHF_koersel1</v>
      </c>
      <c r="I11083" s="61" t="str">
        <f aca="false">MID(RIGHT(B11083,LEN(B11083)-3),1,FIND("_",RIGHT(B11083,LEN(B11083)-3))-1)</f>
        <v>KortbenetGroenFroe</v>
      </c>
      <c r="J11083" s="61" t="str">
        <f aca="false">TRIM(SUBSTITUTE(RIGHT(B11083,FIND(I11083,B11083)+1),"_",""))</f>
        <v>NegK</v>
      </c>
      <c r="K11083" s="0" t="str">
        <f aca="false">IFERROR(VALUE(SUBSTITUTE(E11083,".",",")),E11083)</f>
        <v>No Ct</v>
      </c>
      <c r="L11083" s="61" t="str">
        <f aca="false">IF(J11083="PosK",SUMIFS(K:K,J:J,"PosK",H:H,H11083),"")</f>
        <v/>
      </c>
      <c r="M11083" s="61" t="str">
        <f aca="false">IF(J11083="PosK",SUMIFS(K:K,J:J,"NegK",H:H,H11083),"")</f>
        <v/>
      </c>
      <c r="N11083" s="61" t="str">
        <f aca="false">IF(J11083="PosK",SUMIFS(K:K,J:J,"eDNA",H:H,H11083),"")</f>
        <v/>
      </c>
    </row>
    <row r="11084" customFormat="false" ht="14.25" hidden="false" customHeight="false" outlineLevel="0" collapsed="false">
      <c r="A11084" s="0" t="s">
        <v>860</v>
      </c>
      <c r="B11084" s="52" t="s">
        <v>992</v>
      </c>
      <c r="C11084" s="52" t="s">
        <v>751</v>
      </c>
      <c r="D11084" s="53" t="n">
        <v>0.1</v>
      </c>
      <c r="E11084" s="53" t="s">
        <v>748</v>
      </c>
      <c r="F11084" s="0" t="s">
        <v>1491</v>
      </c>
      <c r="G11084" s="0" t="str">
        <f aca="false">LEFT(B11084,2)</f>
        <v>15</v>
      </c>
      <c r="H11084" s="0" t="str">
        <f aca="false">I11084&amp;"_"&amp;G11084&amp;"_"&amp;F11084</f>
        <v>KortbenetGroenFroe_15_20191107_DL2019041_GentofteHF_koersel1</v>
      </c>
      <c r="I11084" s="61" t="str">
        <f aca="false">MID(RIGHT(B11084,LEN(B11084)-3),1,FIND("_",RIGHT(B11084,LEN(B11084)-3))-1)</f>
        <v>KortbenetGroenFroe</v>
      </c>
      <c r="J11084" s="61" t="str">
        <f aca="false">TRIM(SUBSTITUTE(RIGHT(B11084,FIND(I11084,B11084)+1),"_",""))</f>
        <v>eDNA</v>
      </c>
      <c r="K11084" s="0" t="str">
        <f aca="false">IFERROR(VALUE(SUBSTITUTE(E11084,".",",")),E11084)</f>
        <v>No Ct</v>
      </c>
      <c r="L11084" s="61" t="str">
        <f aca="false">IF(J11084="PosK",SUMIFS(K:K,J:J,"PosK",H:H,H11084),"")</f>
        <v/>
      </c>
      <c r="M11084" s="61" t="str">
        <f aca="false">IF(J11084="PosK",SUMIFS(K:K,J:J,"NegK",H:H,H11084),"")</f>
        <v/>
      </c>
      <c r="N11084" s="61" t="str">
        <f aca="false">IF(J11084="PosK",SUMIFS(K:K,J:J,"eDNA",H:H,H11084),"")</f>
        <v/>
      </c>
      <c r="Q11084" s="62"/>
    </row>
    <row r="11085" customFormat="false" ht="14.25" hidden="false" customHeight="false" outlineLevel="0" collapsed="false">
      <c r="A11085" s="0" t="s">
        <v>862</v>
      </c>
      <c r="B11085" s="52" t="s">
        <v>992</v>
      </c>
      <c r="C11085" s="52" t="s">
        <v>751</v>
      </c>
      <c r="D11085" s="53" t="n">
        <v>0.1</v>
      </c>
      <c r="E11085" s="53" t="s">
        <v>748</v>
      </c>
      <c r="F11085" s="0" t="s">
        <v>1491</v>
      </c>
      <c r="G11085" s="0" t="str">
        <f aca="false">LEFT(B11085,2)</f>
        <v>15</v>
      </c>
      <c r="H11085" s="0" t="str">
        <f aca="false">I11085&amp;"_"&amp;G11085&amp;"_"&amp;F11085</f>
        <v>KortbenetGroenFroe_15_20191107_DL2019041_GentofteHF_koersel1</v>
      </c>
      <c r="I11085" s="61" t="str">
        <f aca="false">MID(RIGHT(B11085,LEN(B11085)-3),1,FIND("_",RIGHT(B11085,LEN(B11085)-3))-1)</f>
        <v>KortbenetGroenFroe</v>
      </c>
      <c r="J11085" s="61" t="str">
        <f aca="false">TRIM(SUBSTITUTE(RIGHT(B11085,FIND(I11085,B11085)+1),"_",""))</f>
        <v>eDNA</v>
      </c>
      <c r="K11085" s="0" t="str">
        <f aca="false">IFERROR(VALUE(SUBSTITUTE(E11085,".",",")),E11085)</f>
        <v>No Ct</v>
      </c>
      <c r="L11085" s="61" t="str">
        <f aca="false">IF(J11085="PosK",SUMIFS(K:K,J:J,"PosK",H:H,H11085),"")</f>
        <v/>
      </c>
      <c r="M11085" s="61" t="str">
        <f aca="false">IF(J11085="PosK",SUMIFS(K:K,J:J,"NegK",H:H,H11085),"")</f>
        <v/>
      </c>
      <c r="N11085" s="61" t="str">
        <f aca="false">IF(J11085="PosK",SUMIFS(K:K,J:J,"eDNA",H:H,H11085),"")</f>
        <v/>
      </c>
      <c r="P11085" s="62"/>
      <c r="T11085" s="63"/>
      <c r="W11085" s="64"/>
    </row>
    <row r="11086" customFormat="false" ht="14.25" hidden="false" customHeight="false" outlineLevel="0" collapsed="false">
      <c r="A11086" s="0" t="s">
        <v>863</v>
      </c>
      <c r="B11086" s="52" t="s">
        <v>1212</v>
      </c>
      <c r="C11086" s="52" t="s">
        <v>743</v>
      </c>
      <c r="D11086" s="53" t="n">
        <v>0.1</v>
      </c>
      <c r="E11086" s="53" t="n">
        <v>29.4</v>
      </c>
      <c r="F11086" s="0" t="s">
        <v>1491</v>
      </c>
      <c r="G11086" s="0" t="str">
        <f aca="false">LEFT(B11086,2)</f>
        <v>16</v>
      </c>
      <c r="H11086" s="0" t="str">
        <f aca="false">I11086&amp;"_"&amp;G11086&amp;"_"&amp;F11086</f>
        <v>ButsnudetFroe_16_20191107_DL2019041_GentofteHF_koersel1</v>
      </c>
      <c r="I11086" s="61" t="str">
        <f aca="false">MID(RIGHT(B11086,LEN(B11086)-3),1,FIND("_",RIGHT(B11086,LEN(B11086)-3))-1)</f>
        <v>ButsnudetFroe</v>
      </c>
      <c r="J11086" s="61" t="str">
        <f aca="false">TRIM(SUBSTITUTE(RIGHT(B11086,FIND(I11086,B11086)+1),"_",""))</f>
        <v>PosK</v>
      </c>
      <c r="K11086" s="0" t="n">
        <f aca="false">IFERROR(VALUE(SUBSTITUTE(E11086,".",",")),E11086)</f>
        <v>29.4</v>
      </c>
      <c r="L11086" s="61" t="n">
        <f aca="false">IF(J11086="PosK",SUMIFS(K:K,J:J,"PosK",H:H,H11086),"")</f>
        <v>29.4</v>
      </c>
      <c r="M11086" s="61" t="n">
        <f aca="false">IF(J11086="PosK",SUMIFS(K:K,J:J,"NegK",H:H,H11086),"")</f>
        <v>0</v>
      </c>
      <c r="N11086" s="61" t="n">
        <f aca="false">IF(J11086="PosK",SUMIFS(K:K,J:J,"eDNA",H:H,H11086),"")</f>
        <v>0</v>
      </c>
      <c r="P11086" s="62" t="n">
        <f aca="false">IF(K11088="No Ct",0,K11088)</f>
        <v>0</v>
      </c>
      <c r="Q11086" s="62" t="n">
        <f aca="false">IF(K11089="No Ct",0,K11089)</f>
        <v>0</v>
      </c>
      <c r="R11086" s="0" t="str">
        <f aca="false">IF(AND(L11086&gt;0,M11086=0),"Valid","Invalid")</f>
        <v>Valid</v>
      </c>
      <c r="S11086" s="0" t="str">
        <f aca="false">IF(OR(P11086&gt;1,Q11086&gt;1),"Present","Absent")</f>
        <v>Absent</v>
      </c>
      <c r="T11086" s="63" t="str">
        <f aca="false">IF(OR(AND(P11086&gt;1,P11086&lt;41),AND(Q11086&gt;1,Q11086&lt;41)),"Ct&lt;41","Ct&gt;41")</f>
        <v>Ct&gt;41</v>
      </c>
      <c r="U11086" s="0" t="str">
        <f aca="false">I11086</f>
        <v>ButsnudetFroe</v>
      </c>
      <c r="V11086" s="0" t="str">
        <f aca="false">MID(F11086,10,9)</f>
        <v>DL2019041</v>
      </c>
      <c r="W11086" s="64" t="str">
        <f aca="false">V11086&amp;"_"&amp;U11086&amp;"_"&amp;R11086&amp;"_"&amp;S11086&amp;"_"&amp;T11086</f>
        <v>DL2019041_ButsnudetFroe_Valid_Absent_Ct&gt;41</v>
      </c>
    </row>
    <row r="11087" customFormat="false" ht="14.25" hidden="false" customHeight="false" outlineLevel="0" collapsed="false">
      <c r="A11087" s="0" t="s">
        <v>865</v>
      </c>
      <c r="B11087" s="52" t="s">
        <v>1213</v>
      </c>
      <c r="C11087" s="52" t="s">
        <v>747</v>
      </c>
      <c r="D11087" s="53" t="n">
        <v>0.1</v>
      </c>
      <c r="E11087" s="53" t="s">
        <v>748</v>
      </c>
      <c r="F11087" s="0" t="s">
        <v>1491</v>
      </c>
      <c r="G11087" s="0" t="str">
        <f aca="false">LEFT(B11087,2)</f>
        <v>16</v>
      </c>
      <c r="H11087" s="0" t="str">
        <f aca="false">I11087&amp;"_"&amp;G11087&amp;"_"&amp;F11087</f>
        <v>ButsnudetFroe_16_20191107_DL2019041_GentofteHF_koersel1</v>
      </c>
      <c r="I11087" s="61" t="str">
        <f aca="false">MID(RIGHT(B11087,LEN(B11087)-3),1,FIND("_",RIGHT(B11087,LEN(B11087)-3))-1)</f>
        <v>ButsnudetFroe</v>
      </c>
      <c r="J11087" s="61" t="str">
        <f aca="false">TRIM(SUBSTITUTE(RIGHT(B11087,FIND(I11087,B11087)+1),"_",""))</f>
        <v>NegK</v>
      </c>
      <c r="K11087" s="0" t="str">
        <f aca="false">IFERROR(VALUE(SUBSTITUTE(E11087,".",",")),E11087)</f>
        <v>No Ct</v>
      </c>
      <c r="L11087" s="61" t="str">
        <f aca="false">IF(J11087="PosK",SUMIFS(K:K,J:J,"PosK",H:H,H11087),"")</f>
        <v/>
      </c>
      <c r="M11087" s="61" t="str">
        <f aca="false">IF(J11087="PosK",SUMIFS(K:K,J:J,"NegK",H:H,H11087),"")</f>
        <v/>
      </c>
      <c r="N11087" s="61" t="str">
        <f aca="false">IF(J11087="PosK",SUMIFS(K:K,J:J,"eDNA",H:H,H11087),"")</f>
        <v/>
      </c>
    </row>
    <row r="11088" customFormat="false" ht="14.25" hidden="false" customHeight="false" outlineLevel="0" collapsed="false">
      <c r="A11088" s="0" t="s">
        <v>867</v>
      </c>
      <c r="B11088" s="52" t="s">
        <v>1214</v>
      </c>
      <c r="C11088" s="52" t="s">
        <v>751</v>
      </c>
      <c r="D11088" s="53" t="n">
        <v>0.1</v>
      </c>
      <c r="E11088" s="53" t="s">
        <v>748</v>
      </c>
      <c r="F11088" s="0" t="s">
        <v>1491</v>
      </c>
      <c r="G11088" s="0" t="str">
        <f aca="false">LEFT(B11088,2)</f>
        <v>16</v>
      </c>
      <c r="H11088" s="0" t="str">
        <f aca="false">I11088&amp;"_"&amp;G11088&amp;"_"&amp;F11088</f>
        <v>ButsnudetFroe_16_20191107_DL2019041_GentofteHF_koersel1</v>
      </c>
      <c r="I11088" s="61" t="str">
        <f aca="false">MID(RIGHT(B11088,LEN(B11088)-3),1,FIND("_",RIGHT(B11088,LEN(B11088)-3))-1)</f>
        <v>ButsnudetFroe</v>
      </c>
      <c r="J11088" s="61" t="str">
        <f aca="false">TRIM(SUBSTITUTE(RIGHT(B11088,FIND(I11088,B11088)+1),"_",""))</f>
        <v>eDNA</v>
      </c>
      <c r="K11088" s="0" t="str">
        <f aca="false">IFERROR(VALUE(SUBSTITUTE(E11088,".",",")),E11088)</f>
        <v>No Ct</v>
      </c>
      <c r="L11088" s="61" t="str">
        <f aca="false">IF(J11088="PosK",SUMIFS(K:K,J:J,"PosK",H:H,H11088),"")</f>
        <v/>
      </c>
      <c r="M11088" s="61" t="str">
        <f aca="false">IF(J11088="PosK",SUMIFS(K:K,J:J,"NegK",H:H,H11088),"")</f>
        <v/>
      </c>
      <c r="N11088" s="61" t="str">
        <f aca="false">IF(J11088="PosK",SUMIFS(K:K,J:J,"eDNA",H:H,H11088),"")</f>
        <v/>
      </c>
      <c r="Q11088" s="62"/>
    </row>
    <row r="11089" customFormat="false" ht="14.25" hidden="false" customHeight="false" outlineLevel="0" collapsed="false">
      <c r="A11089" s="0" t="s">
        <v>869</v>
      </c>
      <c r="B11089" s="52" t="s">
        <v>1214</v>
      </c>
      <c r="C11089" s="52" t="s">
        <v>751</v>
      </c>
      <c r="D11089" s="53" t="n">
        <v>0.1</v>
      </c>
      <c r="E11089" s="53" t="s">
        <v>748</v>
      </c>
      <c r="F11089" s="0" t="s">
        <v>1491</v>
      </c>
      <c r="G11089" s="0" t="str">
        <f aca="false">LEFT(B11089,2)</f>
        <v>16</v>
      </c>
      <c r="H11089" s="0" t="str">
        <f aca="false">I11089&amp;"_"&amp;G11089&amp;"_"&amp;F11089</f>
        <v>ButsnudetFroe_16_20191107_DL2019041_GentofteHF_koersel1</v>
      </c>
      <c r="I11089" s="61" t="str">
        <f aca="false">MID(RIGHT(B11089,LEN(B11089)-3),1,FIND("_",RIGHT(B11089,LEN(B11089)-3))-1)</f>
        <v>ButsnudetFroe</v>
      </c>
      <c r="J11089" s="61" t="str">
        <f aca="false">TRIM(SUBSTITUTE(RIGHT(B11089,FIND(I11089,B11089)+1),"_",""))</f>
        <v>eDNA</v>
      </c>
      <c r="K11089" s="0" t="str">
        <f aca="false">IFERROR(VALUE(SUBSTITUTE(E11089,".",",")),E11089)</f>
        <v>No Ct</v>
      </c>
      <c r="L11089" s="61" t="str">
        <f aca="false">IF(J11089="PosK",SUMIFS(K:K,J:J,"PosK",H:H,H11089),"")</f>
        <v/>
      </c>
      <c r="M11089" s="61" t="str">
        <f aca="false">IF(J11089="PosK",SUMIFS(K:K,J:J,"NegK",H:H,H11089),"")</f>
        <v/>
      </c>
      <c r="N11089" s="61" t="str">
        <f aca="false">IF(J11089="PosK",SUMIFS(K:K,J:J,"eDNA",H:H,H11089),"")</f>
        <v/>
      </c>
      <c r="P11089" s="62"/>
      <c r="T11089" s="63"/>
      <c r="W11089" s="64"/>
    </row>
    <row r="11090" customFormat="false" ht="14.25" hidden="false" customHeight="false" outlineLevel="0" collapsed="false">
      <c r="A11090" s="0" t="s">
        <v>870</v>
      </c>
      <c r="B11090" s="52" t="s">
        <v>996</v>
      </c>
      <c r="C11090" s="52" t="s">
        <v>743</v>
      </c>
      <c r="D11090" s="53" t="n">
        <v>0.1</v>
      </c>
      <c r="E11090" s="53" t="n">
        <v>35.67</v>
      </c>
      <c r="F11090" s="0" t="s">
        <v>1491</v>
      </c>
      <c r="G11090" s="0" t="str">
        <f aca="false">LEFT(B11090,2)</f>
        <v>17</v>
      </c>
      <c r="H11090" s="0" t="str">
        <f aca="false">I11090&amp;"_"&amp;G11090&amp;"_"&amp;F11090</f>
        <v>ButsnudetFroe_17_20191107_DL2019041_GentofteHF_koersel1</v>
      </c>
      <c r="I11090" s="61" t="str">
        <f aca="false">MID(RIGHT(B11090,LEN(B11090)-3),1,FIND("_",RIGHT(B11090,LEN(B11090)-3))-1)</f>
        <v>ButsnudetFroe</v>
      </c>
      <c r="J11090" s="61" t="str">
        <f aca="false">TRIM(SUBSTITUTE(RIGHT(B11090,FIND(I11090,B11090)+1),"_",""))</f>
        <v>PosK</v>
      </c>
      <c r="K11090" s="0" t="n">
        <f aca="false">IFERROR(VALUE(SUBSTITUTE(E11090,".",",")),E11090)</f>
        <v>35.67</v>
      </c>
      <c r="L11090" s="61" t="n">
        <f aca="false">IF(J11090="PosK",SUMIFS(K:K,J:J,"PosK",H:H,H11090),"")</f>
        <v>35.67</v>
      </c>
      <c r="M11090" s="61" t="n">
        <f aca="false">IF(J11090="PosK",SUMIFS(K:K,J:J,"NegK",H:H,H11090),"")</f>
        <v>0</v>
      </c>
      <c r="N11090" s="61" t="n">
        <f aca="false">IF(J11090="PosK",SUMIFS(K:K,J:J,"eDNA",H:H,H11090),"")</f>
        <v>0</v>
      </c>
      <c r="P11090" s="62" t="n">
        <f aca="false">IF(K11092="No Ct",0,K11092)</f>
        <v>0</v>
      </c>
      <c r="Q11090" s="62" t="n">
        <f aca="false">IF(K11093="No Ct",0,K11093)</f>
        <v>0</v>
      </c>
      <c r="R11090" s="0" t="str">
        <f aca="false">IF(AND(L11090&gt;0,M11090=0),"Valid","Invalid")</f>
        <v>Valid</v>
      </c>
      <c r="S11090" s="0" t="str">
        <f aca="false">IF(OR(P11090&gt;1,Q11090&gt;1),"Present","Absent")</f>
        <v>Absent</v>
      </c>
      <c r="T11090" s="63" t="str">
        <f aca="false">IF(OR(AND(P11090&gt;1,P11090&lt;41),AND(Q11090&gt;1,Q11090&lt;41)),"Ct&lt;41","Ct&gt;41")</f>
        <v>Ct&gt;41</v>
      </c>
      <c r="U11090" s="0" t="str">
        <f aca="false">I11090</f>
        <v>ButsnudetFroe</v>
      </c>
      <c r="V11090" s="0" t="str">
        <f aca="false">MID(F11090,10,9)</f>
        <v>DL2019041</v>
      </c>
      <c r="W11090" s="64" t="str">
        <f aca="false">V11090&amp;"_"&amp;U11090&amp;"_"&amp;R11090&amp;"_"&amp;S11090&amp;"_"&amp;T11090</f>
        <v>DL2019041_ButsnudetFroe_Valid_Absent_Ct&gt;41</v>
      </c>
    </row>
    <row r="11091" customFormat="false" ht="14.25" hidden="false" customHeight="false" outlineLevel="0" collapsed="false">
      <c r="A11091" s="0" t="s">
        <v>872</v>
      </c>
      <c r="B11091" s="52" t="s">
        <v>997</v>
      </c>
      <c r="C11091" s="52" t="s">
        <v>747</v>
      </c>
      <c r="D11091" s="53" t="n">
        <v>0.1</v>
      </c>
      <c r="E11091" s="53" t="s">
        <v>748</v>
      </c>
      <c r="F11091" s="0" t="s">
        <v>1491</v>
      </c>
      <c r="G11091" s="0" t="str">
        <f aca="false">LEFT(B11091,2)</f>
        <v>17</v>
      </c>
      <c r="H11091" s="0" t="str">
        <f aca="false">I11091&amp;"_"&amp;G11091&amp;"_"&amp;F11091</f>
        <v>ButsnudetFroe_17_20191107_DL2019041_GentofteHF_koersel1</v>
      </c>
      <c r="I11091" s="61" t="str">
        <f aca="false">MID(RIGHT(B11091,LEN(B11091)-3),1,FIND("_",RIGHT(B11091,LEN(B11091)-3))-1)</f>
        <v>ButsnudetFroe</v>
      </c>
      <c r="J11091" s="61" t="str">
        <f aca="false">TRIM(SUBSTITUTE(RIGHT(B11091,FIND(I11091,B11091)+1),"_",""))</f>
        <v>NegK</v>
      </c>
      <c r="K11091" s="0" t="str">
        <f aca="false">IFERROR(VALUE(SUBSTITUTE(E11091,".",",")),E11091)</f>
        <v>No Ct</v>
      </c>
      <c r="L11091" s="61" t="str">
        <f aca="false">IF(J11091="PosK",SUMIFS(K:K,J:J,"PosK",H:H,H11091),"")</f>
        <v/>
      </c>
      <c r="M11091" s="61" t="str">
        <f aca="false">IF(J11091="PosK",SUMIFS(K:K,J:J,"NegK",H:H,H11091),"")</f>
        <v/>
      </c>
      <c r="N11091" s="61" t="str">
        <f aca="false">IF(J11091="PosK",SUMIFS(K:K,J:J,"eDNA",H:H,H11091),"")</f>
        <v/>
      </c>
    </row>
    <row r="11092" customFormat="false" ht="14.25" hidden="false" customHeight="false" outlineLevel="0" collapsed="false">
      <c r="A11092" s="0" t="s">
        <v>874</v>
      </c>
      <c r="B11092" s="52" t="s">
        <v>998</v>
      </c>
      <c r="C11092" s="52" t="s">
        <v>751</v>
      </c>
      <c r="D11092" s="53" t="n">
        <v>0.1</v>
      </c>
      <c r="E11092" s="53" t="s">
        <v>748</v>
      </c>
      <c r="F11092" s="0" t="s">
        <v>1491</v>
      </c>
      <c r="G11092" s="0" t="str">
        <f aca="false">LEFT(B11092,2)</f>
        <v>17</v>
      </c>
      <c r="H11092" s="0" t="str">
        <f aca="false">I11092&amp;"_"&amp;G11092&amp;"_"&amp;F11092</f>
        <v>ButsnudetFroe_17_20191107_DL2019041_GentofteHF_koersel1</v>
      </c>
      <c r="I11092" s="61" t="str">
        <f aca="false">MID(RIGHT(B11092,LEN(B11092)-3),1,FIND("_",RIGHT(B11092,LEN(B11092)-3))-1)</f>
        <v>ButsnudetFroe</v>
      </c>
      <c r="J11092" s="61" t="str">
        <f aca="false">TRIM(SUBSTITUTE(RIGHT(B11092,FIND(I11092,B11092)+1),"_",""))</f>
        <v>eDNA</v>
      </c>
      <c r="K11092" s="0" t="str">
        <f aca="false">IFERROR(VALUE(SUBSTITUTE(E11092,".",",")),E11092)</f>
        <v>No Ct</v>
      </c>
      <c r="L11092" s="61" t="str">
        <f aca="false">IF(J11092="PosK",SUMIFS(K:K,J:J,"PosK",H:H,H11092),"")</f>
        <v/>
      </c>
      <c r="M11092" s="61" t="str">
        <f aca="false">IF(J11092="PosK",SUMIFS(K:K,J:J,"NegK",H:H,H11092),"")</f>
        <v/>
      </c>
      <c r="N11092" s="61" t="str">
        <f aca="false">IF(J11092="PosK",SUMIFS(K:K,J:J,"eDNA",H:H,H11092),"")</f>
        <v/>
      </c>
      <c r="Q11092" s="62"/>
    </row>
    <row r="11093" customFormat="false" ht="14.25" hidden="false" customHeight="false" outlineLevel="0" collapsed="false">
      <c r="A11093" s="0" t="s">
        <v>876</v>
      </c>
      <c r="B11093" s="52" t="s">
        <v>998</v>
      </c>
      <c r="C11093" s="52" t="s">
        <v>751</v>
      </c>
      <c r="D11093" s="53" t="n">
        <v>0.1</v>
      </c>
      <c r="E11093" s="53" t="s">
        <v>748</v>
      </c>
      <c r="F11093" s="0" t="s">
        <v>1491</v>
      </c>
      <c r="G11093" s="0" t="str">
        <f aca="false">LEFT(B11093,2)</f>
        <v>17</v>
      </c>
      <c r="H11093" s="0" t="str">
        <f aca="false">I11093&amp;"_"&amp;G11093&amp;"_"&amp;F11093</f>
        <v>ButsnudetFroe_17_20191107_DL2019041_GentofteHF_koersel1</v>
      </c>
      <c r="I11093" s="61" t="str">
        <f aca="false">MID(RIGHT(B11093,LEN(B11093)-3),1,FIND("_",RIGHT(B11093,LEN(B11093)-3))-1)</f>
        <v>ButsnudetFroe</v>
      </c>
      <c r="J11093" s="61" t="str">
        <f aca="false">TRIM(SUBSTITUTE(RIGHT(B11093,FIND(I11093,B11093)+1),"_",""))</f>
        <v>eDNA</v>
      </c>
      <c r="K11093" s="0" t="str">
        <f aca="false">IFERROR(VALUE(SUBSTITUTE(E11093,".",",")),E11093)</f>
        <v>No Ct</v>
      </c>
      <c r="L11093" s="61" t="str">
        <f aca="false">IF(J11093="PosK",SUMIFS(K:K,J:J,"PosK",H:H,H11093),"")</f>
        <v/>
      </c>
      <c r="M11093" s="61" t="str">
        <f aca="false">IF(J11093="PosK",SUMIFS(K:K,J:J,"NegK",H:H,H11093),"")</f>
        <v/>
      </c>
      <c r="N11093" s="61" t="str">
        <f aca="false">IF(J11093="PosK",SUMIFS(K:K,J:J,"eDNA",H:H,H11093),"")</f>
        <v/>
      </c>
      <c r="P11093" s="62"/>
      <c r="T11093" s="63"/>
      <c r="W11093" s="64"/>
    </row>
    <row r="11094" customFormat="false" ht="14.25" hidden="false" customHeight="false" outlineLevel="0" collapsed="false">
      <c r="A11094" s="0" t="s">
        <v>877</v>
      </c>
      <c r="B11094" s="52" t="s">
        <v>1215</v>
      </c>
      <c r="C11094" s="52" t="s">
        <v>743</v>
      </c>
      <c r="D11094" s="53" t="n">
        <v>0.1</v>
      </c>
      <c r="E11094" s="53" t="s">
        <v>748</v>
      </c>
      <c r="F11094" s="0" t="s">
        <v>1491</v>
      </c>
      <c r="G11094" s="0" t="str">
        <f aca="false">LEFT(B11094,2)</f>
        <v>18</v>
      </c>
      <c r="H11094" s="0" t="str">
        <f aca="false">I11094&amp;"_"&amp;G11094&amp;"_"&amp;F11094</f>
        <v>LilleVandsalamander_18_20191107_DL2019041_GentofteHF_koersel1</v>
      </c>
      <c r="I11094" s="61" t="str">
        <f aca="false">MID(RIGHT(B11094,LEN(B11094)-3),1,FIND("_",RIGHT(B11094,LEN(B11094)-3))-1)</f>
        <v>LilleVandsalamander</v>
      </c>
      <c r="J11094" s="61" t="str">
        <f aca="false">TRIM(SUBSTITUTE(RIGHT(B11094,FIND(I11094,B11094)+1),"_",""))</f>
        <v>PosK</v>
      </c>
      <c r="K11094" s="0" t="str">
        <f aca="false">IFERROR(VALUE(SUBSTITUTE(E11094,".",",")),E11094)</f>
        <v>No Ct</v>
      </c>
      <c r="L11094" s="61" t="n">
        <f aca="false">IF(J11094="PosK",SUMIFS(K:K,J:J,"PosK",H:H,H11094),"")</f>
        <v>0</v>
      </c>
      <c r="M11094" s="61" t="n">
        <f aca="false">IF(J11094="PosK",SUMIFS(K:K,J:J,"NegK",H:H,H11094),"")</f>
        <v>0</v>
      </c>
      <c r="N11094" s="61" t="n">
        <f aca="false">IF(J11094="PosK",SUMIFS(K:K,J:J,"eDNA",H:H,H11094),"")</f>
        <v>40.33</v>
      </c>
      <c r="P11094" s="62" t="n">
        <f aca="false">IF(K11096="No Ct",0,K11096)</f>
        <v>40.33</v>
      </c>
      <c r="Q11094" s="62" t="n">
        <f aca="false">IF(K11097="No Ct",0,K11097)</f>
        <v>0</v>
      </c>
      <c r="R11094" s="0" t="str">
        <f aca="false">IF(AND(L11094&gt;0,M11094=0),"Valid","Invalid")</f>
        <v>Invalid</v>
      </c>
      <c r="S11094" s="0" t="str">
        <f aca="false">IF(OR(P11094&gt;1,Q11094&gt;1),"Present","Absent")</f>
        <v>Present</v>
      </c>
      <c r="T11094" s="63" t="str">
        <f aca="false">IF(OR(AND(P11094&gt;1,P11094&lt;41),AND(Q11094&gt;1,Q11094&lt;41)),"Ct&lt;41","Ct&gt;41")</f>
        <v>Ct&lt;41</v>
      </c>
      <c r="U11094" s="0" t="str">
        <f aca="false">I11094</f>
        <v>LilleVandsalamander</v>
      </c>
      <c r="V11094" s="0" t="str">
        <f aca="false">MID(F11094,10,9)</f>
        <v>DL2019041</v>
      </c>
      <c r="W11094" s="64" t="str">
        <f aca="false">V11094&amp;"_"&amp;U11094&amp;"_"&amp;R11094&amp;"_"&amp;S11094&amp;"_"&amp;T11094</f>
        <v>DL2019041_LilleVandsalamander_Invalid_Present_Ct&lt;41</v>
      </c>
    </row>
    <row r="11095" customFormat="false" ht="14.25" hidden="false" customHeight="false" outlineLevel="0" collapsed="false">
      <c r="A11095" s="0" t="s">
        <v>879</v>
      </c>
      <c r="B11095" s="52" t="s">
        <v>1216</v>
      </c>
      <c r="C11095" s="52" t="s">
        <v>747</v>
      </c>
      <c r="D11095" s="53" t="n">
        <v>0.1</v>
      </c>
      <c r="E11095" s="53" t="s">
        <v>748</v>
      </c>
      <c r="F11095" s="0" t="s">
        <v>1491</v>
      </c>
      <c r="G11095" s="0" t="str">
        <f aca="false">LEFT(B11095,2)</f>
        <v>18</v>
      </c>
      <c r="H11095" s="0" t="str">
        <f aca="false">I11095&amp;"_"&amp;G11095&amp;"_"&amp;F11095</f>
        <v>LilleVandsalamander_18_20191107_DL2019041_GentofteHF_koersel1</v>
      </c>
      <c r="I11095" s="61" t="str">
        <f aca="false">MID(RIGHT(B11095,LEN(B11095)-3),1,FIND("_",RIGHT(B11095,LEN(B11095)-3))-1)</f>
        <v>LilleVandsalamander</v>
      </c>
      <c r="J11095" s="61" t="str">
        <f aca="false">TRIM(SUBSTITUTE(RIGHT(B11095,FIND(I11095,B11095)+1),"_",""))</f>
        <v>NegK</v>
      </c>
      <c r="K11095" s="0" t="str">
        <f aca="false">IFERROR(VALUE(SUBSTITUTE(E11095,".",",")),E11095)</f>
        <v>No Ct</v>
      </c>
      <c r="L11095" s="61" t="str">
        <f aca="false">IF(J11095="PosK",SUMIFS(K:K,J:J,"PosK",H:H,H11095),"")</f>
        <v/>
      </c>
      <c r="M11095" s="61" t="str">
        <f aca="false">IF(J11095="PosK",SUMIFS(K:K,J:J,"NegK",H:H,H11095),"")</f>
        <v/>
      </c>
      <c r="N11095" s="61" t="str">
        <f aca="false">IF(J11095="PosK",SUMIFS(K:K,J:J,"eDNA",H:H,H11095),"")</f>
        <v/>
      </c>
    </row>
    <row r="11096" customFormat="false" ht="14.25" hidden="false" customHeight="false" outlineLevel="0" collapsed="false">
      <c r="A11096" s="0" t="s">
        <v>881</v>
      </c>
      <c r="B11096" s="52" t="s">
        <v>1217</v>
      </c>
      <c r="C11096" s="52" t="s">
        <v>751</v>
      </c>
      <c r="D11096" s="53" t="n">
        <v>0.1</v>
      </c>
      <c r="E11096" s="53" t="n">
        <v>40.33</v>
      </c>
      <c r="F11096" s="0" t="s">
        <v>1491</v>
      </c>
      <c r="G11096" s="0" t="str">
        <f aca="false">LEFT(B11096,2)</f>
        <v>18</v>
      </c>
      <c r="H11096" s="0" t="str">
        <f aca="false">I11096&amp;"_"&amp;G11096&amp;"_"&amp;F11096</f>
        <v>LilleVandsalamander_18_20191107_DL2019041_GentofteHF_koersel1</v>
      </c>
      <c r="I11096" s="61" t="str">
        <f aca="false">MID(RIGHT(B11096,LEN(B11096)-3),1,FIND("_",RIGHT(B11096,LEN(B11096)-3))-1)</f>
        <v>LilleVandsalamander</v>
      </c>
      <c r="J11096" s="61" t="str">
        <f aca="false">TRIM(SUBSTITUTE(RIGHT(B11096,FIND(I11096,B11096)+1),"_",""))</f>
        <v>eDNA</v>
      </c>
      <c r="K11096" s="0" t="n">
        <f aca="false">IFERROR(VALUE(SUBSTITUTE(E11096,".",",")),E11096)</f>
        <v>40.33</v>
      </c>
      <c r="L11096" s="61" t="str">
        <f aca="false">IF(J11096="PosK",SUMIFS(K:K,J:J,"PosK",H:H,H11096),"")</f>
        <v/>
      </c>
      <c r="M11096" s="61" t="str">
        <f aca="false">IF(J11096="PosK",SUMIFS(K:K,J:J,"NegK",H:H,H11096),"")</f>
        <v/>
      </c>
      <c r="N11096" s="61" t="str">
        <f aca="false">IF(J11096="PosK",SUMIFS(K:K,J:J,"eDNA",H:H,H11096),"")</f>
        <v/>
      </c>
      <c r="Q11096" s="62"/>
    </row>
    <row r="11097" customFormat="false" ht="14.25" hidden="false" customHeight="false" outlineLevel="0" collapsed="false">
      <c r="A11097" s="0" t="s">
        <v>883</v>
      </c>
      <c r="B11097" s="52" t="s">
        <v>1217</v>
      </c>
      <c r="C11097" s="52" t="s">
        <v>751</v>
      </c>
      <c r="D11097" s="53" t="n">
        <v>0.1</v>
      </c>
      <c r="E11097" s="53" t="s">
        <v>748</v>
      </c>
      <c r="F11097" s="0" t="s">
        <v>1491</v>
      </c>
      <c r="G11097" s="0" t="str">
        <f aca="false">LEFT(B11097,2)</f>
        <v>18</v>
      </c>
      <c r="H11097" s="0" t="str">
        <f aca="false">I11097&amp;"_"&amp;G11097&amp;"_"&amp;F11097</f>
        <v>LilleVandsalamander_18_20191107_DL2019041_GentofteHF_koersel1</v>
      </c>
      <c r="I11097" s="61" t="str">
        <f aca="false">MID(RIGHT(B11097,LEN(B11097)-3),1,FIND("_",RIGHT(B11097,LEN(B11097)-3))-1)</f>
        <v>LilleVandsalamander</v>
      </c>
      <c r="J11097" s="61" t="str">
        <f aca="false">TRIM(SUBSTITUTE(RIGHT(B11097,FIND(I11097,B11097)+1),"_",""))</f>
        <v>eDNA</v>
      </c>
      <c r="K11097" s="0" t="str">
        <f aca="false">IFERROR(VALUE(SUBSTITUTE(E11097,".",",")),E11097)</f>
        <v>No Ct</v>
      </c>
      <c r="L11097" s="61" t="str">
        <f aca="false">IF(J11097="PosK",SUMIFS(K:K,J:J,"PosK",H:H,H11097),"")</f>
        <v/>
      </c>
      <c r="M11097" s="61" t="str">
        <f aca="false">IF(J11097="PosK",SUMIFS(K:K,J:J,"NegK",H:H,H11097),"")</f>
        <v/>
      </c>
      <c r="N11097" s="61" t="str">
        <f aca="false">IF(J11097="PosK",SUMIFS(K:K,J:J,"eDNA",H:H,H11097),"")</f>
        <v/>
      </c>
      <c r="P11097" s="62"/>
      <c r="T11097" s="63"/>
      <c r="W11097" s="64"/>
    </row>
    <row r="11098" customFormat="false" ht="14.25" hidden="false" customHeight="false" outlineLevel="0" collapsed="false">
      <c r="A11098" s="0" t="s">
        <v>884</v>
      </c>
      <c r="B11098" s="52" t="s">
        <v>1002</v>
      </c>
      <c r="C11098" s="52" t="s">
        <v>743</v>
      </c>
      <c r="D11098" s="53" t="n">
        <v>0.1</v>
      </c>
      <c r="E11098" s="53" t="s">
        <v>748</v>
      </c>
      <c r="F11098" s="0" t="s">
        <v>1491</v>
      </c>
      <c r="G11098" s="0" t="str">
        <f aca="false">LEFT(B11098,2)</f>
        <v>19</v>
      </c>
      <c r="H11098" s="0" t="str">
        <f aca="false">I11098&amp;"_"&amp;G11098&amp;"_"&amp;F11098</f>
        <v>LilleVandsalamander_19_20191107_DL2019041_GentofteHF_koersel1</v>
      </c>
      <c r="I11098" s="61" t="str">
        <f aca="false">MID(RIGHT(B11098,LEN(B11098)-3),1,FIND("_",RIGHT(B11098,LEN(B11098)-3))-1)</f>
        <v>LilleVandsalamander</v>
      </c>
      <c r="J11098" s="61" t="str">
        <f aca="false">TRIM(SUBSTITUTE(RIGHT(B11098,FIND(I11098,B11098)+1),"_",""))</f>
        <v>PosK</v>
      </c>
      <c r="K11098" s="0" t="str">
        <f aca="false">IFERROR(VALUE(SUBSTITUTE(E11098,".",",")),E11098)</f>
        <v>No Ct</v>
      </c>
      <c r="L11098" s="61" t="n">
        <f aca="false">IF(J11098="PosK",SUMIFS(K:K,J:J,"PosK",H:H,H11098),"")</f>
        <v>0</v>
      </c>
      <c r="M11098" s="61" t="n">
        <f aca="false">IF(J11098="PosK",SUMIFS(K:K,J:J,"NegK",H:H,H11098),"")</f>
        <v>0</v>
      </c>
      <c r="N11098" s="61" t="n">
        <f aca="false">IF(J11098="PosK",SUMIFS(K:K,J:J,"eDNA",H:H,H11098),"")</f>
        <v>0</v>
      </c>
      <c r="P11098" s="62" t="n">
        <f aca="false">IF(K11100="No Ct",0,K11100)</f>
        <v>0</v>
      </c>
      <c r="Q11098" s="62" t="n">
        <f aca="false">IF(K11101="No Ct",0,K11101)</f>
        <v>0</v>
      </c>
      <c r="R11098" s="0" t="str">
        <f aca="false">IF(AND(L11098&gt;0,M11098=0),"Valid","Invalid")</f>
        <v>Invalid</v>
      </c>
      <c r="S11098" s="0" t="str">
        <f aca="false">IF(OR(P11098&gt;1,Q11098&gt;1),"Present","Absent")</f>
        <v>Absent</v>
      </c>
      <c r="T11098" s="63" t="str">
        <f aca="false">IF(OR(AND(P11098&gt;1,P11098&lt;41),AND(Q11098&gt;1,Q11098&lt;41)),"Ct&lt;41","Ct&gt;41")</f>
        <v>Ct&gt;41</v>
      </c>
      <c r="U11098" s="0" t="str">
        <f aca="false">I11098</f>
        <v>LilleVandsalamander</v>
      </c>
      <c r="V11098" s="0" t="str">
        <f aca="false">MID(F11098,10,9)</f>
        <v>DL2019041</v>
      </c>
      <c r="W11098" s="64" t="str">
        <f aca="false">V11098&amp;"_"&amp;U11098&amp;"_"&amp;R11098&amp;"_"&amp;S11098&amp;"_"&amp;T11098</f>
        <v>DL2019041_LilleVandsalamander_Invalid_Absent_Ct&gt;41</v>
      </c>
    </row>
    <row r="11099" customFormat="false" ht="14.25" hidden="false" customHeight="false" outlineLevel="0" collapsed="false">
      <c r="A11099" s="0" t="s">
        <v>886</v>
      </c>
      <c r="B11099" s="52" t="s">
        <v>1003</v>
      </c>
      <c r="C11099" s="52" t="s">
        <v>747</v>
      </c>
      <c r="D11099" s="53" t="n">
        <v>0.1</v>
      </c>
      <c r="E11099" s="53" t="s">
        <v>748</v>
      </c>
      <c r="F11099" s="0" t="s">
        <v>1491</v>
      </c>
      <c r="G11099" s="0" t="str">
        <f aca="false">LEFT(B11099,2)</f>
        <v>19</v>
      </c>
      <c r="H11099" s="0" t="str">
        <f aca="false">I11099&amp;"_"&amp;G11099&amp;"_"&amp;F11099</f>
        <v>LilleVandsalamander_19_20191107_DL2019041_GentofteHF_koersel1</v>
      </c>
      <c r="I11099" s="61" t="str">
        <f aca="false">MID(RIGHT(B11099,LEN(B11099)-3),1,FIND("_",RIGHT(B11099,LEN(B11099)-3))-1)</f>
        <v>LilleVandsalamander</v>
      </c>
      <c r="J11099" s="61" t="str">
        <f aca="false">TRIM(SUBSTITUTE(RIGHT(B11099,FIND(I11099,B11099)+1),"_",""))</f>
        <v>NegK</v>
      </c>
      <c r="K11099" s="0" t="str">
        <f aca="false">IFERROR(VALUE(SUBSTITUTE(E11099,".",",")),E11099)</f>
        <v>No Ct</v>
      </c>
      <c r="L11099" s="61" t="str">
        <f aca="false">IF(J11099="PosK",SUMIFS(K:K,J:J,"PosK",H:H,H11099),"")</f>
        <v/>
      </c>
      <c r="M11099" s="61" t="str">
        <f aca="false">IF(J11099="PosK",SUMIFS(K:K,J:J,"NegK",H:H,H11099),"")</f>
        <v/>
      </c>
      <c r="N11099" s="61" t="str">
        <f aca="false">IF(J11099="PosK",SUMIFS(K:K,J:J,"eDNA",H:H,H11099),"")</f>
        <v/>
      </c>
    </row>
    <row r="11100" customFormat="false" ht="14.25" hidden="false" customHeight="false" outlineLevel="0" collapsed="false">
      <c r="A11100" s="0" t="s">
        <v>888</v>
      </c>
      <c r="B11100" s="52" t="s">
        <v>1004</v>
      </c>
      <c r="C11100" s="52" t="s">
        <v>751</v>
      </c>
      <c r="D11100" s="53" t="n">
        <v>0.1</v>
      </c>
      <c r="E11100" s="53" t="s">
        <v>748</v>
      </c>
      <c r="F11100" s="0" t="s">
        <v>1491</v>
      </c>
      <c r="G11100" s="0" t="str">
        <f aca="false">LEFT(B11100,2)</f>
        <v>19</v>
      </c>
      <c r="H11100" s="0" t="str">
        <f aca="false">I11100&amp;"_"&amp;G11100&amp;"_"&amp;F11100</f>
        <v>LilleVandsalamander_19_20191107_DL2019041_GentofteHF_koersel1</v>
      </c>
      <c r="I11100" s="61" t="str">
        <f aca="false">MID(RIGHT(B11100,LEN(B11100)-3),1,FIND("_",RIGHT(B11100,LEN(B11100)-3))-1)</f>
        <v>LilleVandsalamander</v>
      </c>
      <c r="J11100" s="61" t="str">
        <f aca="false">TRIM(SUBSTITUTE(RIGHT(B11100,FIND(I11100,B11100)+1),"_",""))</f>
        <v>eDNA</v>
      </c>
      <c r="K11100" s="0" t="str">
        <f aca="false">IFERROR(VALUE(SUBSTITUTE(E11100,".",",")),E11100)</f>
        <v>No Ct</v>
      </c>
      <c r="L11100" s="61" t="str">
        <f aca="false">IF(J11100="PosK",SUMIFS(K:K,J:J,"PosK",H:H,H11100),"")</f>
        <v/>
      </c>
      <c r="M11100" s="61" t="str">
        <f aca="false">IF(J11100="PosK",SUMIFS(K:K,J:J,"NegK",H:H,H11100),"")</f>
        <v/>
      </c>
      <c r="N11100" s="61" t="str">
        <f aca="false">IF(J11100="PosK",SUMIFS(K:K,J:J,"eDNA",H:H,H11100),"")</f>
        <v/>
      </c>
      <c r="Q11100" s="62"/>
    </row>
    <row r="11101" customFormat="false" ht="14.25" hidden="false" customHeight="false" outlineLevel="0" collapsed="false">
      <c r="A11101" s="0" t="s">
        <v>890</v>
      </c>
      <c r="B11101" s="52" t="s">
        <v>1004</v>
      </c>
      <c r="C11101" s="52" t="s">
        <v>751</v>
      </c>
      <c r="D11101" s="53" t="n">
        <v>0.1</v>
      </c>
      <c r="E11101" s="53" t="s">
        <v>748</v>
      </c>
      <c r="F11101" s="0" t="s">
        <v>1491</v>
      </c>
      <c r="G11101" s="0" t="str">
        <f aca="false">LEFT(B11101,2)</f>
        <v>19</v>
      </c>
      <c r="H11101" s="0" t="str">
        <f aca="false">I11101&amp;"_"&amp;G11101&amp;"_"&amp;F11101</f>
        <v>LilleVandsalamander_19_20191107_DL2019041_GentofteHF_koersel1</v>
      </c>
      <c r="I11101" s="61" t="str">
        <f aca="false">MID(RIGHT(B11101,LEN(B11101)-3),1,FIND("_",RIGHT(B11101,LEN(B11101)-3))-1)</f>
        <v>LilleVandsalamander</v>
      </c>
      <c r="J11101" s="61" t="str">
        <f aca="false">TRIM(SUBSTITUTE(RIGHT(B11101,FIND(I11101,B11101)+1),"_",""))</f>
        <v>eDNA</v>
      </c>
      <c r="K11101" s="0" t="str">
        <f aca="false">IFERROR(VALUE(SUBSTITUTE(E11101,".",",")),E11101)</f>
        <v>No Ct</v>
      </c>
      <c r="L11101" s="61" t="str">
        <f aca="false">IF(J11101="PosK",SUMIFS(K:K,J:J,"PosK",H:H,H11101),"")</f>
        <v/>
      </c>
      <c r="M11101" s="61" t="str">
        <f aca="false">IF(J11101="PosK",SUMIFS(K:K,J:J,"NegK",H:H,H11101),"")</f>
        <v/>
      </c>
      <c r="N11101" s="61" t="str">
        <f aca="false">IF(J11101="PosK",SUMIFS(K:K,J:J,"eDNA",H:H,H11101),"")</f>
        <v/>
      </c>
      <c r="P11101" s="62"/>
      <c r="T11101" s="63"/>
      <c r="W11101" s="64"/>
    </row>
    <row r="11102" customFormat="false" ht="14.25" hidden="false" customHeight="false" outlineLevel="0" collapsed="false">
      <c r="A11102" s="0" t="s">
        <v>891</v>
      </c>
      <c r="B11102" s="52" t="s">
        <v>1218</v>
      </c>
      <c r="C11102" s="52" t="s">
        <v>743</v>
      </c>
      <c r="D11102" s="53" t="n">
        <v>0.1</v>
      </c>
      <c r="E11102" s="53" t="s">
        <v>748</v>
      </c>
      <c r="F11102" s="0" t="s">
        <v>1491</v>
      </c>
      <c r="G11102" s="0" t="str">
        <f aca="false">LEFT(B11102,2)</f>
        <v>20</v>
      </c>
      <c r="H11102" s="0" t="str">
        <f aca="false">I11102&amp;"_"&amp;G11102&amp;"_"&amp;F11102</f>
        <v>Skalle_20_20191107_DL2019041_GentofteHF_koersel1</v>
      </c>
      <c r="I11102" s="61" t="str">
        <f aca="false">MID(RIGHT(B11102,LEN(B11102)-3),1,FIND("_",RIGHT(B11102,LEN(B11102)-3))-1)</f>
        <v>Skalle</v>
      </c>
      <c r="J11102" s="61" t="str">
        <f aca="false">TRIM(SUBSTITUTE(RIGHT(B11102,FIND(I11102,B11102)+1),"_",""))</f>
        <v>PosK</v>
      </c>
      <c r="K11102" s="0" t="str">
        <f aca="false">IFERROR(VALUE(SUBSTITUTE(E11102,".",",")),E11102)</f>
        <v>No Ct</v>
      </c>
      <c r="L11102" s="61" t="n">
        <f aca="false">IF(J11102="PosK",SUMIFS(K:K,J:J,"PosK",H:H,H11102),"")</f>
        <v>0</v>
      </c>
      <c r="M11102" s="61" t="n">
        <f aca="false">IF(J11102="PosK",SUMIFS(K:K,J:J,"NegK",H:H,H11102),"")</f>
        <v>0</v>
      </c>
      <c r="N11102" s="61" t="n">
        <f aca="false">IF(J11102="PosK",SUMIFS(K:K,J:J,"eDNA",H:H,H11102),"")</f>
        <v>0</v>
      </c>
      <c r="P11102" s="62" t="n">
        <f aca="false">IF(K11104="No Ct",0,K11104)</f>
        <v>0</v>
      </c>
      <c r="Q11102" s="62" t="n">
        <f aca="false">IF(K11105="No Ct",0,K11105)</f>
        <v>0</v>
      </c>
      <c r="R11102" s="0" t="str">
        <f aca="false">IF(AND(L11102&gt;0,M11102=0),"Valid","Invalid")</f>
        <v>Invalid</v>
      </c>
      <c r="S11102" s="0" t="str">
        <f aca="false">IF(OR(P11102&gt;1,Q11102&gt;1),"Present","Absent")</f>
        <v>Absent</v>
      </c>
      <c r="T11102" s="63" t="str">
        <f aca="false">IF(OR(AND(P11102&gt;1,P11102&lt;41),AND(Q11102&gt;1,Q11102&lt;41)),"Ct&lt;41","Ct&gt;41")</f>
        <v>Ct&gt;41</v>
      </c>
      <c r="U11102" s="0" t="str">
        <f aca="false">I11102</f>
        <v>Skalle</v>
      </c>
      <c r="V11102" s="0" t="str">
        <f aca="false">MID(F11102,10,9)</f>
        <v>DL2019041</v>
      </c>
      <c r="W11102" s="64" t="str">
        <f aca="false">V11102&amp;"_"&amp;U11102&amp;"_"&amp;R11102&amp;"_"&amp;S11102&amp;"_"&amp;T11102</f>
        <v>DL2019041_Skalle_Invalid_Absent_Ct&gt;41</v>
      </c>
    </row>
    <row r="11103" customFormat="false" ht="14.25" hidden="false" customHeight="false" outlineLevel="0" collapsed="false">
      <c r="A11103" s="0" t="s">
        <v>893</v>
      </c>
      <c r="B11103" s="52" t="s">
        <v>1219</v>
      </c>
      <c r="C11103" s="52" t="s">
        <v>747</v>
      </c>
      <c r="D11103" s="53" t="n">
        <v>0.1</v>
      </c>
      <c r="E11103" s="53" t="s">
        <v>748</v>
      </c>
      <c r="F11103" s="0" t="s">
        <v>1491</v>
      </c>
      <c r="G11103" s="0" t="str">
        <f aca="false">LEFT(B11103,2)</f>
        <v>20</v>
      </c>
      <c r="H11103" s="0" t="str">
        <f aca="false">I11103&amp;"_"&amp;G11103&amp;"_"&amp;F11103</f>
        <v>Skalle_20_20191107_DL2019041_GentofteHF_koersel1</v>
      </c>
      <c r="I11103" s="61" t="str">
        <f aca="false">MID(RIGHT(B11103,LEN(B11103)-3),1,FIND("_",RIGHT(B11103,LEN(B11103)-3))-1)</f>
        <v>Skalle</v>
      </c>
      <c r="J11103" s="61" t="str">
        <f aca="false">TRIM(SUBSTITUTE(RIGHT(B11103,FIND(I11103,B11103)+1),"_",""))</f>
        <v>NegK</v>
      </c>
      <c r="K11103" s="0" t="str">
        <f aca="false">IFERROR(VALUE(SUBSTITUTE(E11103,".",",")),E11103)</f>
        <v>No Ct</v>
      </c>
      <c r="L11103" s="61" t="str">
        <f aca="false">IF(J11103="PosK",SUMIFS(K:K,J:J,"PosK",H:H,H11103),"")</f>
        <v/>
      </c>
      <c r="M11103" s="61" t="str">
        <f aca="false">IF(J11103="PosK",SUMIFS(K:K,J:J,"NegK",H:H,H11103),"")</f>
        <v/>
      </c>
      <c r="N11103" s="61" t="str">
        <f aca="false">IF(J11103="PosK",SUMIFS(K:K,J:J,"eDNA",H:H,H11103),"")</f>
        <v/>
      </c>
    </row>
    <row r="11104" customFormat="false" ht="14.25" hidden="false" customHeight="false" outlineLevel="0" collapsed="false">
      <c r="A11104" s="0" t="s">
        <v>895</v>
      </c>
      <c r="B11104" s="52" t="s">
        <v>1220</v>
      </c>
      <c r="C11104" s="52" t="s">
        <v>751</v>
      </c>
      <c r="D11104" s="53" t="n">
        <v>0.1</v>
      </c>
      <c r="E11104" s="53" t="s">
        <v>748</v>
      </c>
      <c r="F11104" s="0" t="s">
        <v>1491</v>
      </c>
      <c r="G11104" s="0" t="str">
        <f aca="false">LEFT(B11104,2)</f>
        <v>20</v>
      </c>
      <c r="H11104" s="0" t="str">
        <f aca="false">I11104&amp;"_"&amp;G11104&amp;"_"&amp;F11104</f>
        <v>Skalle_20_20191107_DL2019041_GentofteHF_koersel1</v>
      </c>
      <c r="I11104" s="61" t="str">
        <f aca="false">MID(RIGHT(B11104,LEN(B11104)-3),1,FIND("_",RIGHT(B11104,LEN(B11104)-3))-1)</f>
        <v>Skalle</v>
      </c>
      <c r="J11104" s="61" t="str">
        <f aca="false">TRIM(SUBSTITUTE(RIGHT(B11104,FIND(I11104,B11104)+1),"_",""))</f>
        <v>eDNA</v>
      </c>
      <c r="K11104" s="0" t="str">
        <f aca="false">IFERROR(VALUE(SUBSTITUTE(E11104,".",",")),E11104)</f>
        <v>No Ct</v>
      </c>
      <c r="L11104" s="61" t="str">
        <f aca="false">IF(J11104="PosK",SUMIFS(K:K,J:J,"PosK",H:H,H11104),"")</f>
        <v/>
      </c>
      <c r="M11104" s="61" t="str">
        <f aca="false">IF(J11104="PosK",SUMIFS(K:K,J:J,"NegK",H:H,H11104),"")</f>
        <v/>
      </c>
      <c r="N11104" s="61" t="str">
        <f aca="false">IF(J11104="PosK",SUMIFS(K:K,J:J,"eDNA",H:H,H11104),"")</f>
        <v/>
      </c>
      <c r="Q11104" s="62"/>
    </row>
    <row r="11105" customFormat="false" ht="14.25" hidden="false" customHeight="false" outlineLevel="0" collapsed="false">
      <c r="A11105" s="0" t="s">
        <v>897</v>
      </c>
      <c r="B11105" s="52" t="s">
        <v>1220</v>
      </c>
      <c r="C11105" s="52" t="s">
        <v>751</v>
      </c>
      <c r="D11105" s="53" t="n">
        <v>0.1</v>
      </c>
      <c r="E11105" s="53" t="s">
        <v>748</v>
      </c>
      <c r="F11105" s="0" t="s">
        <v>1491</v>
      </c>
      <c r="G11105" s="0" t="str">
        <f aca="false">LEFT(B11105,2)</f>
        <v>20</v>
      </c>
      <c r="H11105" s="0" t="str">
        <f aca="false">I11105&amp;"_"&amp;G11105&amp;"_"&amp;F11105</f>
        <v>Skalle_20_20191107_DL2019041_GentofteHF_koersel1</v>
      </c>
      <c r="I11105" s="61" t="str">
        <f aca="false">MID(RIGHT(B11105,LEN(B11105)-3),1,FIND("_",RIGHT(B11105,LEN(B11105)-3))-1)</f>
        <v>Skalle</v>
      </c>
      <c r="J11105" s="61" t="str">
        <f aca="false">TRIM(SUBSTITUTE(RIGHT(B11105,FIND(I11105,B11105)+1),"_",""))</f>
        <v>eDNA</v>
      </c>
      <c r="K11105" s="0" t="str">
        <f aca="false">IFERROR(VALUE(SUBSTITUTE(E11105,".",",")),E11105)</f>
        <v>No Ct</v>
      </c>
      <c r="L11105" s="61" t="str">
        <f aca="false">IF(J11105="PosK",SUMIFS(K:K,J:J,"PosK",H:H,H11105),"")</f>
        <v/>
      </c>
      <c r="M11105" s="61" t="str">
        <f aca="false">IF(J11105="PosK",SUMIFS(K:K,J:J,"NegK",H:H,H11105),"")</f>
        <v/>
      </c>
      <c r="N11105" s="61" t="str">
        <f aca="false">IF(J11105="PosK",SUMIFS(K:K,J:J,"eDNA",H:H,H11105),"")</f>
        <v/>
      </c>
      <c r="P11105" s="62"/>
      <c r="T11105" s="63"/>
      <c r="W11105" s="64"/>
    </row>
    <row r="11106" customFormat="false" ht="14.25" hidden="false" customHeight="false" outlineLevel="0" collapsed="false">
      <c r="A11106" s="0" t="s">
        <v>898</v>
      </c>
      <c r="B11106" s="52" t="s">
        <v>1008</v>
      </c>
      <c r="C11106" s="52" t="s">
        <v>743</v>
      </c>
      <c r="D11106" s="53" t="n">
        <v>0.1</v>
      </c>
      <c r="E11106" s="53" t="s">
        <v>748</v>
      </c>
      <c r="F11106" s="0" t="s">
        <v>1491</v>
      </c>
      <c r="G11106" s="0" t="str">
        <f aca="false">LEFT(B11106,2)</f>
        <v>21</v>
      </c>
      <c r="H11106" s="0" t="str">
        <f aca="false">I11106&amp;"_"&amp;G11106&amp;"_"&amp;F11106</f>
        <v>Skalle_21_20191107_DL2019041_GentofteHF_koersel1</v>
      </c>
      <c r="I11106" s="61" t="str">
        <f aca="false">MID(RIGHT(B11106,LEN(B11106)-3),1,FIND("_",RIGHT(B11106,LEN(B11106)-3))-1)</f>
        <v>Skalle</v>
      </c>
      <c r="J11106" s="61" t="str">
        <f aca="false">TRIM(SUBSTITUTE(RIGHT(B11106,FIND(I11106,B11106)+1),"_",""))</f>
        <v>PosK</v>
      </c>
      <c r="K11106" s="0" t="str">
        <f aca="false">IFERROR(VALUE(SUBSTITUTE(E11106,".",",")),E11106)</f>
        <v>No Ct</v>
      </c>
      <c r="L11106" s="61" t="n">
        <f aca="false">IF(J11106="PosK",SUMIFS(K:K,J:J,"PosK",H:H,H11106),"")</f>
        <v>0</v>
      </c>
      <c r="M11106" s="61" t="n">
        <f aca="false">IF(J11106="PosK",SUMIFS(K:K,J:J,"NegK",H:H,H11106),"")</f>
        <v>0</v>
      </c>
      <c r="N11106" s="61" t="n">
        <f aca="false">IF(J11106="PosK",SUMIFS(K:K,J:J,"eDNA",H:H,H11106),"")</f>
        <v>0</v>
      </c>
      <c r="P11106" s="62" t="n">
        <f aca="false">IF(K11108="No Ct",0,K11108)</f>
        <v>0</v>
      </c>
      <c r="Q11106" s="62" t="n">
        <f aca="false">IF(K11109="No Ct",0,K11109)</f>
        <v>0</v>
      </c>
      <c r="R11106" s="0" t="str">
        <f aca="false">IF(AND(L11106&gt;0,M11106=0),"Valid","Invalid")</f>
        <v>Invalid</v>
      </c>
      <c r="S11106" s="0" t="str">
        <f aca="false">IF(OR(P11106&gt;1,Q11106&gt;1),"Present","Absent")</f>
        <v>Absent</v>
      </c>
      <c r="T11106" s="63" t="str">
        <f aca="false">IF(OR(AND(P11106&gt;1,P11106&lt;41),AND(Q11106&gt;1,Q11106&lt;41)),"Ct&lt;41","Ct&gt;41")</f>
        <v>Ct&gt;41</v>
      </c>
      <c r="U11106" s="0" t="str">
        <f aca="false">I11106</f>
        <v>Skalle</v>
      </c>
      <c r="V11106" s="0" t="str">
        <f aca="false">MID(F11106,10,9)</f>
        <v>DL2019041</v>
      </c>
      <c r="W11106" s="64" t="str">
        <f aca="false">V11106&amp;"_"&amp;U11106&amp;"_"&amp;R11106&amp;"_"&amp;S11106&amp;"_"&amp;T11106</f>
        <v>DL2019041_Skalle_Invalid_Absent_Ct&gt;41</v>
      </c>
    </row>
    <row r="11107" customFormat="false" ht="14.25" hidden="false" customHeight="false" outlineLevel="0" collapsed="false">
      <c r="A11107" s="0" t="s">
        <v>900</v>
      </c>
      <c r="B11107" s="52" t="s">
        <v>1009</v>
      </c>
      <c r="C11107" s="52" t="s">
        <v>747</v>
      </c>
      <c r="D11107" s="53" t="n">
        <v>0.1</v>
      </c>
      <c r="E11107" s="53" t="s">
        <v>748</v>
      </c>
      <c r="F11107" s="0" t="s">
        <v>1491</v>
      </c>
      <c r="G11107" s="0" t="str">
        <f aca="false">LEFT(B11107,2)</f>
        <v>21</v>
      </c>
      <c r="H11107" s="0" t="str">
        <f aca="false">I11107&amp;"_"&amp;G11107&amp;"_"&amp;F11107</f>
        <v>Skalle_21_20191107_DL2019041_GentofteHF_koersel1</v>
      </c>
      <c r="I11107" s="61" t="str">
        <f aca="false">MID(RIGHT(B11107,LEN(B11107)-3),1,FIND("_",RIGHT(B11107,LEN(B11107)-3))-1)</f>
        <v>Skalle</v>
      </c>
      <c r="J11107" s="61" t="str">
        <f aca="false">TRIM(SUBSTITUTE(RIGHT(B11107,FIND(I11107,B11107)+1),"_",""))</f>
        <v>NegK</v>
      </c>
      <c r="K11107" s="0" t="str">
        <f aca="false">IFERROR(VALUE(SUBSTITUTE(E11107,".",",")),E11107)</f>
        <v>No Ct</v>
      </c>
      <c r="L11107" s="61" t="str">
        <f aca="false">IF(J11107="PosK",SUMIFS(K:K,J:J,"PosK",H:H,H11107),"")</f>
        <v/>
      </c>
      <c r="M11107" s="61" t="str">
        <f aca="false">IF(J11107="PosK",SUMIFS(K:K,J:J,"NegK",H:H,H11107),"")</f>
        <v/>
      </c>
      <c r="N11107" s="61" t="str">
        <f aca="false">IF(J11107="PosK",SUMIFS(K:K,J:J,"eDNA",H:H,H11107),"")</f>
        <v/>
      </c>
    </row>
    <row r="11108" customFormat="false" ht="14.25" hidden="false" customHeight="false" outlineLevel="0" collapsed="false">
      <c r="A11108" s="0" t="s">
        <v>902</v>
      </c>
      <c r="B11108" s="52" t="s">
        <v>1010</v>
      </c>
      <c r="C11108" s="52" t="s">
        <v>751</v>
      </c>
      <c r="D11108" s="53" t="n">
        <v>0.1</v>
      </c>
      <c r="E11108" s="53" t="s">
        <v>748</v>
      </c>
      <c r="F11108" s="0" t="s">
        <v>1491</v>
      </c>
      <c r="G11108" s="0" t="str">
        <f aca="false">LEFT(B11108,2)</f>
        <v>21</v>
      </c>
      <c r="H11108" s="0" t="str">
        <f aca="false">I11108&amp;"_"&amp;G11108&amp;"_"&amp;F11108</f>
        <v>Skalle_21_20191107_DL2019041_GentofteHF_koersel1</v>
      </c>
      <c r="I11108" s="61" t="str">
        <f aca="false">MID(RIGHT(B11108,LEN(B11108)-3),1,FIND("_",RIGHT(B11108,LEN(B11108)-3))-1)</f>
        <v>Skalle</v>
      </c>
      <c r="J11108" s="61" t="str">
        <f aca="false">TRIM(SUBSTITUTE(RIGHT(B11108,FIND(I11108,B11108)+1),"_",""))</f>
        <v>eDNA</v>
      </c>
      <c r="K11108" s="0" t="str">
        <f aca="false">IFERROR(VALUE(SUBSTITUTE(E11108,".",",")),E11108)</f>
        <v>No Ct</v>
      </c>
      <c r="L11108" s="61" t="str">
        <f aca="false">IF(J11108="PosK",SUMIFS(K:K,J:J,"PosK",H:H,H11108),"")</f>
        <v/>
      </c>
      <c r="M11108" s="61" t="str">
        <f aca="false">IF(J11108="PosK",SUMIFS(K:K,J:J,"NegK",H:H,H11108),"")</f>
        <v/>
      </c>
      <c r="N11108" s="61" t="str">
        <f aca="false">IF(J11108="PosK",SUMIFS(K:K,J:J,"eDNA",H:H,H11108),"")</f>
        <v/>
      </c>
      <c r="Q11108" s="62"/>
    </row>
    <row r="11109" customFormat="false" ht="14.25" hidden="false" customHeight="false" outlineLevel="0" collapsed="false">
      <c r="A11109" s="0" t="s">
        <v>904</v>
      </c>
      <c r="B11109" s="52" t="s">
        <v>1010</v>
      </c>
      <c r="C11109" s="52" t="s">
        <v>751</v>
      </c>
      <c r="D11109" s="53" t="n">
        <v>0.1</v>
      </c>
      <c r="E11109" s="53" t="s">
        <v>748</v>
      </c>
      <c r="F11109" s="0" t="s">
        <v>1491</v>
      </c>
      <c r="G11109" s="0" t="str">
        <f aca="false">LEFT(B11109,2)</f>
        <v>21</v>
      </c>
      <c r="H11109" s="0" t="str">
        <f aca="false">I11109&amp;"_"&amp;G11109&amp;"_"&amp;F11109</f>
        <v>Skalle_21_20191107_DL2019041_GentofteHF_koersel1</v>
      </c>
      <c r="I11109" s="61" t="str">
        <f aca="false">MID(RIGHT(B11109,LEN(B11109)-3),1,FIND("_",RIGHT(B11109,LEN(B11109)-3))-1)</f>
        <v>Skalle</v>
      </c>
      <c r="J11109" s="61" t="str">
        <f aca="false">TRIM(SUBSTITUTE(RIGHT(B11109,FIND(I11109,B11109)+1),"_",""))</f>
        <v>eDNA</v>
      </c>
      <c r="K11109" s="0" t="str">
        <f aca="false">IFERROR(VALUE(SUBSTITUTE(E11109,".",",")),E11109)</f>
        <v>No Ct</v>
      </c>
      <c r="L11109" s="61" t="str">
        <f aca="false">IF(J11109="PosK",SUMIFS(K:K,J:J,"PosK",H:H,H11109),"")</f>
        <v/>
      </c>
      <c r="M11109" s="61" t="str">
        <f aca="false">IF(J11109="PosK",SUMIFS(K:K,J:J,"NegK",H:H,H11109),"")</f>
        <v/>
      </c>
      <c r="N11109" s="61" t="str">
        <f aca="false">IF(J11109="PosK",SUMIFS(K:K,J:J,"eDNA",H:H,H11109),"")</f>
        <v/>
      </c>
      <c r="P11109" s="62"/>
      <c r="T11109" s="63"/>
      <c r="W11109" s="64"/>
    </row>
    <row r="11110" customFormat="false" ht="14.25" hidden="false" customHeight="false" outlineLevel="0" collapsed="false">
      <c r="A11110" s="0" t="s">
        <v>905</v>
      </c>
      <c r="B11110" s="52" t="s">
        <v>1221</v>
      </c>
      <c r="C11110" s="52" t="s">
        <v>743</v>
      </c>
      <c r="D11110" s="53" t="n">
        <v>0.1</v>
      </c>
      <c r="E11110" s="53" t="n">
        <v>32.43</v>
      </c>
      <c r="F11110" s="0" t="s">
        <v>1491</v>
      </c>
      <c r="G11110" s="0" t="str">
        <f aca="false">LEFT(B11110,2)</f>
        <v>22</v>
      </c>
      <c r="H11110" s="0" t="str">
        <f aca="false">I11110&amp;"_"&amp;G11110&amp;"_"&amp;F11110</f>
        <v>Karusse_22_20191107_DL2019041_GentofteHF_koersel1</v>
      </c>
      <c r="I11110" s="61" t="str">
        <f aca="false">MID(RIGHT(B11110,LEN(B11110)-3),1,FIND("_",RIGHT(B11110,LEN(B11110)-3))-1)</f>
        <v>Karusse</v>
      </c>
      <c r="J11110" s="61" t="str">
        <f aca="false">TRIM(SUBSTITUTE(RIGHT(B11110,FIND(I11110,B11110)+1),"_",""))</f>
        <v>PosK</v>
      </c>
      <c r="K11110" s="0" t="n">
        <f aca="false">IFERROR(VALUE(SUBSTITUTE(E11110,".",",")),E11110)</f>
        <v>32.43</v>
      </c>
      <c r="L11110" s="61" t="n">
        <f aca="false">IF(J11110="PosK",SUMIFS(K:K,J:J,"PosK",H:H,H11110),"")</f>
        <v>32.43</v>
      </c>
      <c r="M11110" s="61" t="n">
        <f aca="false">IF(J11110="PosK",SUMIFS(K:K,J:J,"NegK",H:H,H11110),"")</f>
        <v>0</v>
      </c>
      <c r="N11110" s="61" t="n">
        <f aca="false">IF(J11110="PosK",SUMIFS(K:K,J:J,"eDNA",H:H,H11110),"")</f>
        <v>0</v>
      </c>
      <c r="P11110" s="62" t="n">
        <f aca="false">IF(K11112="No Ct",0,K11112)</f>
        <v>0</v>
      </c>
      <c r="Q11110" s="62" t="n">
        <f aca="false">IF(K11113="No Ct",0,K11113)</f>
        <v>0</v>
      </c>
      <c r="R11110" s="0" t="str">
        <f aca="false">IF(AND(L11110&gt;0,M11110=0),"Valid","Invalid")</f>
        <v>Valid</v>
      </c>
      <c r="S11110" s="0" t="str">
        <f aca="false">IF(OR(P11110&gt;1,Q11110&gt;1),"Present","Absent")</f>
        <v>Absent</v>
      </c>
      <c r="T11110" s="63" t="str">
        <f aca="false">IF(OR(AND(P11110&gt;1,P11110&lt;41),AND(Q11110&gt;1,Q11110&lt;41)),"Ct&lt;41","Ct&gt;41")</f>
        <v>Ct&gt;41</v>
      </c>
      <c r="U11110" s="0" t="str">
        <f aca="false">I11110</f>
        <v>Karusse</v>
      </c>
      <c r="V11110" s="0" t="str">
        <f aca="false">MID(F11110,10,9)</f>
        <v>DL2019041</v>
      </c>
      <c r="W11110" s="64" t="str">
        <f aca="false">V11110&amp;"_"&amp;U11110&amp;"_"&amp;R11110&amp;"_"&amp;S11110&amp;"_"&amp;T11110</f>
        <v>DL2019041_Karusse_Valid_Absent_Ct&gt;41</v>
      </c>
    </row>
    <row r="11111" customFormat="false" ht="14.25" hidden="false" customHeight="false" outlineLevel="0" collapsed="false">
      <c r="A11111" s="0" t="s">
        <v>907</v>
      </c>
      <c r="B11111" s="52" t="s">
        <v>1222</v>
      </c>
      <c r="C11111" s="52" t="s">
        <v>747</v>
      </c>
      <c r="D11111" s="53" t="n">
        <v>0.1</v>
      </c>
      <c r="E11111" s="53" t="s">
        <v>748</v>
      </c>
      <c r="F11111" s="0" t="s">
        <v>1491</v>
      </c>
      <c r="G11111" s="0" t="str">
        <f aca="false">LEFT(B11111,2)</f>
        <v>22</v>
      </c>
      <c r="H11111" s="0" t="str">
        <f aca="false">I11111&amp;"_"&amp;G11111&amp;"_"&amp;F11111</f>
        <v>Karusse_22_20191107_DL2019041_GentofteHF_koersel1</v>
      </c>
      <c r="I11111" s="61" t="str">
        <f aca="false">MID(RIGHT(B11111,LEN(B11111)-3),1,FIND("_",RIGHT(B11111,LEN(B11111)-3))-1)</f>
        <v>Karusse</v>
      </c>
      <c r="J11111" s="61" t="str">
        <f aca="false">TRIM(SUBSTITUTE(RIGHT(B11111,FIND(I11111,B11111)+1),"_",""))</f>
        <v>NegK</v>
      </c>
      <c r="K11111" s="0" t="str">
        <f aca="false">IFERROR(VALUE(SUBSTITUTE(E11111,".",",")),E11111)</f>
        <v>No Ct</v>
      </c>
      <c r="L11111" s="61" t="str">
        <f aca="false">IF(J11111="PosK",SUMIFS(K:K,J:J,"PosK",H:H,H11111),"")</f>
        <v/>
      </c>
      <c r="M11111" s="61" t="str">
        <f aca="false">IF(J11111="PosK",SUMIFS(K:K,J:J,"NegK",H:H,H11111),"")</f>
        <v/>
      </c>
      <c r="N11111" s="61" t="str">
        <f aca="false">IF(J11111="PosK",SUMIFS(K:K,J:J,"eDNA",H:H,H11111),"")</f>
        <v/>
      </c>
    </row>
    <row r="11112" customFormat="false" ht="14.25" hidden="false" customHeight="false" outlineLevel="0" collapsed="false">
      <c r="A11112" s="0" t="s">
        <v>909</v>
      </c>
      <c r="B11112" s="52" t="s">
        <v>1223</v>
      </c>
      <c r="C11112" s="52" t="s">
        <v>751</v>
      </c>
      <c r="D11112" s="53" t="n">
        <v>0.1</v>
      </c>
      <c r="E11112" s="53" t="s">
        <v>748</v>
      </c>
      <c r="F11112" s="0" t="s">
        <v>1491</v>
      </c>
      <c r="G11112" s="0" t="str">
        <f aca="false">LEFT(B11112,2)</f>
        <v>22</v>
      </c>
      <c r="H11112" s="0" t="str">
        <f aca="false">I11112&amp;"_"&amp;G11112&amp;"_"&amp;F11112</f>
        <v>Karusse_22_20191107_DL2019041_GentofteHF_koersel1</v>
      </c>
      <c r="I11112" s="61" t="str">
        <f aca="false">MID(RIGHT(B11112,LEN(B11112)-3),1,FIND("_",RIGHT(B11112,LEN(B11112)-3))-1)</f>
        <v>Karusse</v>
      </c>
      <c r="J11112" s="61" t="str">
        <f aca="false">TRIM(SUBSTITUTE(RIGHT(B11112,FIND(I11112,B11112)+1),"_",""))</f>
        <v>eDNA</v>
      </c>
      <c r="K11112" s="0" t="str">
        <f aca="false">IFERROR(VALUE(SUBSTITUTE(E11112,".",",")),E11112)</f>
        <v>No Ct</v>
      </c>
      <c r="L11112" s="61" t="str">
        <f aca="false">IF(J11112="PosK",SUMIFS(K:K,J:J,"PosK",H:H,H11112),"")</f>
        <v/>
      </c>
      <c r="M11112" s="61" t="str">
        <f aca="false">IF(J11112="PosK",SUMIFS(K:K,J:J,"NegK",H:H,H11112),"")</f>
        <v/>
      </c>
      <c r="N11112" s="61" t="str">
        <f aca="false">IF(J11112="PosK",SUMIFS(K:K,J:J,"eDNA",H:H,H11112),"")</f>
        <v/>
      </c>
      <c r="Q11112" s="62"/>
    </row>
    <row r="11113" customFormat="false" ht="14.25" hidden="false" customHeight="false" outlineLevel="0" collapsed="false">
      <c r="A11113" s="0" t="s">
        <v>911</v>
      </c>
      <c r="B11113" s="52" t="s">
        <v>1223</v>
      </c>
      <c r="C11113" s="52" t="s">
        <v>751</v>
      </c>
      <c r="D11113" s="53" t="n">
        <v>0.1</v>
      </c>
      <c r="E11113" s="53" t="s">
        <v>748</v>
      </c>
      <c r="F11113" s="0" t="s">
        <v>1491</v>
      </c>
      <c r="G11113" s="0" t="str">
        <f aca="false">LEFT(B11113,2)</f>
        <v>22</v>
      </c>
      <c r="H11113" s="0" t="str">
        <f aca="false">I11113&amp;"_"&amp;G11113&amp;"_"&amp;F11113</f>
        <v>Karusse_22_20191107_DL2019041_GentofteHF_koersel1</v>
      </c>
      <c r="I11113" s="61" t="str">
        <f aca="false">MID(RIGHT(B11113,LEN(B11113)-3),1,FIND("_",RIGHT(B11113,LEN(B11113)-3))-1)</f>
        <v>Karusse</v>
      </c>
      <c r="J11113" s="61" t="str">
        <f aca="false">TRIM(SUBSTITUTE(RIGHT(B11113,FIND(I11113,B11113)+1),"_",""))</f>
        <v>eDNA</v>
      </c>
      <c r="K11113" s="0" t="str">
        <f aca="false">IFERROR(VALUE(SUBSTITUTE(E11113,".",",")),E11113)</f>
        <v>No Ct</v>
      </c>
      <c r="L11113" s="61" t="str">
        <f aca="false">IF(J11113="PosK",SUMIFS(K:K,J:J,"PosK",H:H,H11113),"")</f>
        <v/>
      </c>
      <c r="M11113" s="61" t="str">
        <f aca="false">IF(J11113="PosK",SUMIFS(K:K,J:J,"NegK",H:H,H11113),"")</f>
        <v/>
      </c>
      <c r="N11113" s="61" t="str">
        <f aca="false">IF(J11113="PosK",SUMIFS(K:K,J:J,"eDNA",H:H,H11113),"")</f>
        <v/>
      </c>
      <c r="P11113" s="62"/>
      <c r="T11113" s="63"/>
      <c r="W11113" s="64"/>
    </row>
    <row r="11114" customFormat="false" ht="14.25" hidden="false" customHeight="false" outlineLevel="0" collapsed="false">
      <c r="A11114" s="0" t="s">
        <v>912</v>
      </c>
      <c r="B11114" s="52" t="s">
        <v>1014</v>
      </c>
      <c r="C11114" s="52" t="s">
        <v>743</v>
      </c>
      <c r="D11114" s="53" t="n">
        <v>0.1</v>
      </c>
      <c r="E11114" s="53" t="s">
        <v>748</v>
      </c>
      <c r="F11114" s="0" t="s">
        <v>1491</v>
      </c>
      <c r="G11114" s="0" t="str">
        <f aca="false">LEFT(B11114,2)</f>
        <v>23</v>
      </c>
      <c r="H11114" s="0" t="str">
        <f aca="false">I11114&amp;"_"&amp;G11114&amp;"_"&amp;F11114</f>
        <v>Karusse_23_20191107_DL2019041_GentofteHF_koersel1</v>
      </c>
      <c r="I11114" s="61" t="str">
        <f aca="false">MID(RIGHT(B11114,LEN(B11114)-3),1,FIND("_",RIGHT(B11114,LEN(B11114)-3))-1)</f>
        <v>Karusse</v>
      </c>
      <c r="J11114" s="61" t="str">
        <f aca="false">TRIM(SUBSTITUTE(RIGHT(B11114,FIND(I11114,B11114)+1),"_",""))</f>
        <v>PosK</v>
      </c>
      <c r="K11114" s="0" t="str">
        <f aca="false">IFERROR(VALUE(SUBSTITUTE(E11114,".",",")),E11114)</f>
        <v>No Ct</v>
      </c>
      <c r="L11114" s="61" t="n">
        <f aca="false">IF(J11114="PosK",SUMIFS(K:K,J:J,"PosK",H:H,H11114),"")</f>
        <v>0</v>
      </c>
      <c r="M11114" s="61" t="n">
        <f aca="false">IF(J11114="PosK",SUMIFS(K:K,J:J,"NegK",H:H,H11114),"")</f>
        <v>0</v>
      </c>
      <c r="N11114" s="61" t="n">
        <f aca="false">IF(J11114="PosK",SUMIFS(K:K,J:J,"eDNA",H:H,H11114),"")</f>
        <v>0</v>
      </c>
      <c r="P11114" s="62" t="n">
        <f aca="false">IF(K11116="No Ct",0,K11116)</f>
        <v>0</v>
      </c>
      <c r="Q11114" s="62" t="n">
        <f aca="false">IF(K11117="No Ct",0,K11117)</f>
        <v>0</v>
      </c>
      <c r="R11114" s="0" t="str">
        <f aca="false">IF(AND(L11114&gt;0,M11114=0),"Valid","Invalid")</f>
        <v>Invalid</v>
      </c>
      <c r="S11114" s="0" t="str">
        <f aca="false">IF(OR(P11114&gt;1,Q11114&gt;1),"Present","Absent")</f>
        <v>Absent</v>
      </c>
      <c r="T11114" s="63" t="str">
        <f aca="false">IF(OR(AND(P11114&gt;1,P11114&lt;41),AND(Q11114&gt;1,Q11114&lt;41)),"Ct&lt;41","Ct&gt;41")</f>
        <v>Ct&gt;41</v>
      </c>
      <c r="U11114" s="0" t="str">
        <f aca="false">I11114</f>
        <v>Karusse</v>
      </c>
      <c r="V11114" s="0" t="str">
        <f aca="false">MID(F11114,10,9)</f>
        <v>DL2019041</v>
      </c>
      <c r="W11114" s="64" t="str">
        <f aca="false">V11114&amp;"_"&amp;U11114&amp;"_"&amp;R11114&amp;"_"&amp;S11114&amp;"_"&amp;T11114</f>
        <v>DL2019041_Karusse_Invalid_Absent_Ct&gt;41</v>
      </c>
    </row>
    <row r="11115" customFormat="false" ht="14.25" hidden="false" customHeight="false" outlineLevel="0" collapsed="false">
      <c r="A11115" s="0" t="s">
        <v>914</v>
      </c>
      <c r="B11115" s="52" t="s">
        <v>1015</v>
      </c>
      <c r="C11115" s="52" t="s">
        <v>747</v>
      </c>
      <c r="D11115" s="53" t="n">
        <v>0.1</v>
      </c>
      <c r="E11115" s="53" t="s">
        <v>748</v>
      </c>
      <c r="F11115" s="0" t="s">
        <v>1491</v>
      </c>
      <c r="G11115" s="0" t="str">
        <f aca="false">LEFT(B11115,2)</f>
        <v>23</v>
      </c>
      <c r="H11115" s="0" t="str">
        <f aca="false">I11115&amp;"_"&amp;G11115&amp;"_"&amp;F11115</f>
        <v>Karusse_23_20191107_DL2019041_GentofteHF_koersel1</v>
      </c>
      <c r="I11115" s="61" t="str">
        <f aca="false">MID(RIGHT(B11115,LEN(B11115)-3),1,FIND("_",RIGHT(B11115,LEN(B11115)-3))-1)</f>
        <v>Karusse</v>
      </c>
      <c r="J11115" s="61" t="str">
        <f aca="false">TRIM(SUBSTITUTE(RIGHT(B11115,FIND(I11115,B11115)+1),"_",""))</f>
        <v>NegK</v>
      </c>
      <c r="K11115" s="0" t="str">
        <f aca="false">IFERROR(VALUE(SUBSTITUTE(E11115,".",",")),E11115)</f>
        <v>No Ct</v>
      </c>
      <c r="L11115" s="61" t="str">
        <f aca="false">IF(J11115="PosK",SUMIFS(K:K,J:J,"PosK",H:H,H11115),"")</f>
        <v/>
      </c>
      <c r="M11115" s="61" t="str">
        <f aca="false">IF(J11115="PosK",SUMIFS(K:K,J:J,"NegK",H:H,H11115),"")</f>
        <v/>
      </c>
      <c r="N11115" s="61" t="str">
        <f aca="false">IF(J11115="PosK",SUMIFS(K:K,J:J,"eDNA",H:H,H11115),"")</f>
        <v/>
      </c>
    </row>
    <row r="11116" customFormat="false" ht="14.25" hidden="false" customHeight="false" outlineLevel="0" collapsed="false">
      <c r="A11116" s="0" t="s">
        <v>916</v>
      </c>
      <c r="B11116" s="52" t="s">
        <v>1016</v>
      </c>
      <c r="C11116" s="52" t="s">
        <v>751</v>
      </c>
      <c r="D11116" s="53" t="n">
        <v>0.1</v>
      </c>
      <c r="E11116" s="53" t="s">
        <v>748</v>
      </c>
      <c r="F11116" s="0" t="s">
        <v>1491</v>
      </c>
      <c r="G11116" s="0" t="str">
        <f aca="false">LEFT(B11116,2)</f>
        <v>23</v>
      </c>
      <c r="H11116" s="0" t="str">
        <f aca="false">I11116&amp;"_"&amp;G11116&amp;"_"&amp;F11116</f>
        <v>Karusse_23_20191107_DL2019041_GentofteHF_koersel1</v>
      </c>
      <c r="I11116" s="61" t="str">
        <f aca="false">MID(RIGHT(B11116,LEN(B11116)-3),1,FIND("_",RIGHT(B11116,LEN(B11116)-3))-1)</f>
        <v>Karusse</v>
      </c>
      <c r="J11116" s="61" t="str">
        <f aca="false">TRIM(SUBSTITUTE(RIGHT(B11116,FIND(I11116,B11116)+1),"_",""))</f>
        <v>eDNA</v>
      </c>
      <c r="K11116" s="0" t="str">
        <f aca="false">IFERROR(VALUE(SUBSTITUTE(E11116,".",",")),E11116)</f>
        <v>No Ct</v>
      </c>
      <c r="L11116" s="61" t="str">
        <f aca="false">IF(J11116="PosK",SUMIFS(K:K,J:J,"PosK",H:H,H11116),"")</f>
        <v/>
      </c>
      <c r="M11116" s="61" t="str">
        <f aca="false">IF(J11116="PosK",SUMIFS(K:K,J:J,"NegK",H:H,H11116),"")</f>
        <v/>
      </c>
      <c r="N11116" s="61" t="str">
        <f aca="false">IF(J11116="PosK",SUMIFS(K:K,J:J,"eDNA",H:H,H11116),"")</f>
        <v/>
      </c>
      <c r="Q11116" s="62"/>
    </row>
    <row r="11117" customFormat="false" ht="14.25" hidden="false" customHeight="false" outlineLevel="0" collapsed="false">
      <c r="A11117" s="0" t="s">
        <v>918</v>
      </c>
      <c r="B11117" s="52" t="s">
        <v>1016</v>
      </c>
      <c r="C11117" s="52" t="s">
        <v>751</v>
      </c>
      <c r="D11117" s="53" t="n">
        <v>0.1</v>
      </c>
      <c r="E11117" s="53" t="s">
        <v>748</v>
      </c>
      <c r="F11117" s="0" t="s">
        <v>1491</v>
      </c>
      <c r="G11117" s="0" t="str">
        <f aca="false">LEFT(B11117,2)</f>
        <v>23</v>
      </c>
      <c r="H11117" s="0" t="str">
        <f aca="false">I11117&amp;"_"&amp;G11117&amp;"_"&amp;F11117</f>
        <v>Karusse_23_20191107_DL2019041_GentofteHF_koersel1</v>
      </c>
      <c r="I11117" s="61" t="str">
        <f aca="false">MID(RIGHT(B11117,LEN(B11117)-3),1,FIND("_",RIGHT(B11117,LEN(B11117)-3))-1)</f>
        <v>Karusse</v>
      </c>
      <c r="J11117" s="61" t="str">
        <f aca="false">TRIM(SUBSTITUTE(RIGHT(B11117,FIND(I11117,B11117)+1),"_",""))</f>
        <v>eDNA</v>
      </c>
      <c r="K11117" s="0" t="str">
        <f aca="false">IFERROR(VALUE(SUBSTITUTE(E11117,".",",")),E11117)</f>
        <v>No Ct</v>
      </c>
      <c r="L11117" s="61" t="str">
        <f aca="false">IF(J11117="PosK",SUMIFS(K:K,J:J,"PosK",H:H,H11117),"")</f>
        <v/>
      </c>
      <c r="M11117" s="61" t="str">
        <f aca="false">IF(J11117="PosK",SUMIFS(K:K,J:J,"NegK",H:H,H11117),"")</f>
        <v/>
      </c>
      <c r="N11117" s="61" t="str">
        <f aca="false">IF(J11117="PosK",SUMIFS(K:K,J:J,"eDNA",H:H,H11117),"")</f>
        <v/>
      </c>
      <c r="P11117" s="62"/>
      <c r="T11117" s="63"/>
      <c r="W11117" s="64"/>
    </row>
    <row r="11118" customFormat="false" ht="14.25" hidden="false" customHeight="false" outlineLevel="0" collapsed="false">
      <c r="A11118" s="0" t="s">
        <v>919</v>
      </c>
      <c r="B11118" s="52" t="s">
        <v>1224</v>
      </c>
      <c r="C11118" s="52" t="s">
        <v>743</v>
      </c>
      <c r="D11118" s="53" t="n">
        <v>0.1</v>
      </c>
      <c r="E11118" s="53" t="s">
        <v>748</v>
      </c>
      <c r="F11118" s="0" t="s">
        <v>1491</v>
      </c>
      <c r="G11118" s="0" t="str">
        <f aca="false">LEFT(B11118,2)</f>
        <v>24</v>
      </c>
      <c r="H11118" s="0" t="str">
        <f aca="false">I11118&amp;"_"&amp;G11118&amp;"_"&amp;F11118</f>
        <v>Soelvkarusse_24_20191107_DL2019041_GentofteHF_koersel1</v>
      </c>
      <c r="I11118" s="61" t="str">
        <f aca="false">MID(RIGHT(B11118,LEN(B11118)-3),1,FIND("_",RIGHT(B11118,LEN(B11118)-3))-1)</f>
        <v>Soelvkarusse</v>
      </c>
      <c r="J11118" s="61" t="str">
        <f aca="false">TRIM(SUBSTITUTE(RIGHT(B11118,FIND(I11118,B11118)+1),"_",""))</f>
        <v>PosK</v>
      </c>
      <c r="K11118" s="0" t="str">
        <f aca="false">IFERROR(VALUE(SUBSTITUTE(E11118,".",",")),E11118)</f>
        <v>No Ct</v>
      </c>
      <c r="L11118" s="61" t="n">
        <f aca="false">IF(J11118="PosK",SUMIFS(K:K,J:J,"PosK",H:H,H11118),"")</f>
        <v>0</v>
      </c>
      <c r="M11118" s="61" t="n">
        <f aca="false">IF(J11118="PosK",SUMIFS(K:K,J:J,"NegK",H:H,H11118),"")</f>
        <v>0</v>
      </c>
      <c r="N11118" s="61" t="n">
        <f aca="false">IF(J11118="PosK",SUMIFS(K:K,J:J,"eDNA",H:H,H11118),"")</f>
        <v>0</v>
      </c>
      <c r="P11118" s="62" t="n">
        <f aca="false">IF(K11120="No Ct",0,K11120)</f>
        <v>0</v>
      </c>
      <c r="Q11118" s="62" t="n">
        <f aca="false">IF(K11121="No Ct",0,K11121)</f>
        <v>0</v>
      </c>
      <c r="R11118" s="0" t="str">
        <f aca="false">IF(AND(L11118&gt;0,M11118=0),"Valid","Invalid")</f>
        <v>Invalid</v>
      </c>
      <c r="S11118" s="0" t="str">
        <f aca="false">IF(OR(P11118&gt;1,Q11118&gt;1),"Present","Absent")</f>
        <v>Absent</v>
      </c>
      <c r="T11118" s="63" t="str">
        <f aca="false">IF(OR(AND(P11118&gt;1,P11118&lt;41),AND(Q11118&gt;1,Q11118&lt;41)),"Ct&lt;41","Ct&gt;41")</f>
        <v>Ct&gt;41</v>
      </c>
      <c r="U11118" s="0" t="str">
        <f aca="false">I11118</f>
        <v>Soelvkarusse</v>
      </c>
      <c r="V11118" s="0" t="str">
        <f aca="false">MID(F11118,10,9)</f>
        <v>DL2019041</v>
      </c>
      <c r="W11118" s="64" t="str">
        <f aca="false">V11118&amp;"_"&amp;U11118&amp;"_"&amp;R11118&amp;"_"&amp;S11118&amp;"_"&amp;T11118</f>
        <v>DL2019041_Soelvkarusse_Invalid_Absent_Ct&gt;41</v>
      </c>
    </row>
    <row r="11119" customFormat="false" ht="14.25" hidden="false" customHeight="false" outlineLevel="0" collapsed="false">
      <c r="A11119" s="0" t="s">
        <v>921</v>
      </c>
      <c r="B11119" s="52" t="s">
        <v>1225</v>
      </c>
      <c r="C11119" s="52" t="s">
        <v>747</v>
      </c>
      <c r="D11119" s="53" t="n">
        <v>0.1</v>
      </c>
      <c r="E11119" s="53" t="s">
        <v>748</v>
      </c>
      <c r="F11119" s="0" t="s">
        <v>1491</v>
      </c>
      <c r="G11119" s="0" t="str">
        <f aca="false">LEFT(B11119,2)</f>
        <v>24</v>
      </c>
      <c r="H11119" s="0" t="str">
        <f aca="false">I11119&amp;"_"&amp;G11119&amp;"_"&amp;F11119</f>
        <v>Soelvkarusse_24_20191107_DL2019041_GentofteHF_koersel1</v>
      </c>
      <c r="I11119" s="61" t="str">
        <f aca="false">MID(RIGHT(B11119,LEN(B11119)-3),1,FIND("_",RIGHT(B11119,LEN(B11119)-3))-1)</f>
        <v>Soelvkarusse</v>
      </c>
      <c r="J11119" s="61" t="str">
        <f aca="false">TRIM(SUBSTITUTE(RIGHT(B11119,FIND(I11119,B11119)+1),"_",""))</f>
        <v>NegK</v>
      </c>
      <c r="K11119" s="0" t="str">
        <f aca="false">IFERROR(VALUE(SUBSTITUTE(E11119,".",",")),E11119)</f>
        <v>No Ct</v>
      </c>
      <c r="L11119" s="61" t="str">
        <f aca="false">IF(J11119="PosK",SUMIFS(K:K,J:J,"PosK",H:H,H11119),"")</f>
        <v/>
      </c>
      <c r="M11119" s="61" t="str">
        <f aca="false">IF(J11119="PosK",SUMIFS(K:K,J:J,"NegK",H:H,H11119),"")</f>
        <v/>
      </c>
      <c r="N11119" s="61" t="str">
        <f aca="false">IF(J11119="PosK",SUMIFS(K:K,J:J,"eDNA",H:H,H11119),"")</f>
        <v/>
      </c>
    </row>
    <row r="11120" customFormat="false" ht="14.25" hidden="false" customHeight="false" outlineLevel="0" collapsed="false">
      <c r="A11120" s="0" t="s">
        <v>923</v>
      </c>
      <c r="B11120" s="52" t="s">
        <v>1226</v>
      </c>
      <c r="C11120" s="52" t="s">
        <v>751</v>
      </c>
      <c r="D11120" s="53" t="n">
        <v>0.1</v>
      </c>
      <c r="E11120" s="53" t="s">
        <v>748</v>
      </c>
      <c r="F11120" s="0" t="s">
        <v>1491</v>
      </c>
      <c r="G11120" s="0" t="str">
        <f aca="false">LEFT(B11120,2)</f>
        <v>24</v>
      </c>
      <c r="H11120" s="0" t="str">
        <f aca="false">I11120&amp;"_"&amp;G11120&amp;"_"&amp;F11120</f>
        <v>Soelvkarusse_24_20191107_DL2019041_GentofteHF_koersel1</v>
      </c>
      <c r="I11120" s="61" t="str">
        <f aca="false">MID(RIGHT(B11120,LEN(B11120)-3),1,FIND("_",RIGHT(B11120,LEN(B11120)-3))-1)</f>
        <v>Soelvkarusse</v>
      </c>
      <c r="J11120" s="61" t="str">
        <f aca="false">TRIM(SUBSTITUTE(RIGHT(B11120,FIND(I11120,B11120)+1),"_",""))</f>
        <v>eDNA</v>
      </c>
      <c r="K11120" s="0" t="str">
        <f aca="false">IFERROR(VALUE(SUBSTITUTE(E11120,".",",")),E11120)</f>
        <v>No Ct</v>
      </c>
      <c r="L11120" s="61" t="str">
        <f aca="false">IF(J11120="PosK",SUMIFS(K:K,J:J,"PosK",H:H,H11120),"")</f>
        <v/>
      </c>
      <c r="M11120" s="61" t="str">
        <f aca="false">IF(J11120="PosK",SUMIFS(K:K,J:J,"NegK",H:H,H11120),"")</f>
        <v/>
      </c>
      <c r="N11120" s="61" t="str">
        <f aca="false">IF(J11120="PosK",SUMIFS(K:K,J:J,"eDNA",H:H,H11120),"")</f>
        <v/>
      </c>
      <c r="Q11120" s="62"/>
    </row>
    <row r="11121" customFormat="false" ht="14.25" hidden="false" customHeight="false" outlineLevel="0" collapsed="false">
      <c r="A11121" s="0" t="s">
        <v>925</v>
      </c>
      <c r="B11121" s="52" t="s">
        <v>1226</v>
      </c>
      <c r="C11121" s="52" t="s">
        <v>751</v>
      </c>
      <c r="D11121" s="53" t="n">
        <v>0.1</v>
      </c>
      <c r="E11121" s="53" t="s">
        <v>748</v>
      </c>
      <c r="F11121" s="0" t="s">
        <v>1491</v>
      </c>
      <c r="G11121" s="0" t="str">
        <f aca="false">LEFT(B11121,2)</f>
        <v>24</v>
      </c>
      <c r="H11121" s="0" t="str">
        <f aca="false">I11121&amp;"_"&amp;G11121&amp;"_"&amp;F11121</f>
        <v>Soelvkarusse_24_20191107_DL2019041_GentofteHF_koersel1</v>
      </c>
      <c r="I11121" s="61" t="str">
        <f aca="false">MID(RIGHT(B11121,LEN(B11121)-3),1,FIND("_",RIGHT(B11121,LEN(B11121)-3))-1)</f>
        <v>Soelvkarusse</v>
      </c>
      <c r="J11121" s="61" t="str">
        <f aca="false">TRIM(SUBSTITUTE(RIGHT(B11121,FIND(I11121,B11121)+1),"_",""))</f>
        <v>eDNA</v>
      </c>
      <c r="K11121" s="0" t="str">
        <f aca="false">IFERROR(VALUE(SUBSTITUTE(E11121,".",",")),E11121)</f>
        <v>No Ct</v>
      </c>
      <c r="L11121" s="61" t="str">
        <f aca="false">IF(J11121="PosK",SUMIFS(K:K,J:J,"PosK",H:H,H11121),"")</f>
        <v/>
      </c>
      <c r="M11121" s="61" t="str">
        <f aca="false">IF(J11121="PosK",SUMIFS(K:K,J:J,"NegK",H:H,H11121),"")</f>
        <v/>
      </c>
      <c r="N11121" s="61" t="str">
        <f aca="false">IF(J11121="PosK",SUMIFS(K:K,J:J,"eDNA",H:H,H11121),"")</f>
        <v/>
      </c>
      <c r="P11121" s="62"/>
      <c r="T11121" s="63"/>
      <c r="W11121" s="64"/>
    </row>
    <row r="11122" customFormat="false" ht="14.25" hidden="false" customHeight="false" outlineLevel="0" collapsed="false">
      <c r="A11122" s="0" t="s">
        <v>741</v>
      </c>
      <c r="B11122" s="52" t="s">
        <v>1020</v>
      </c>
      <c r="C11122" s="52" t="s">
        <v>743</v>
      </c>
      <c r="D11122" s="53" t="n">
        <v>0.1</v>
      </c>
      <c r="E11122" s="53" t="s">
        <v>748</v>
      </c>
      <c r="F11122" s="0" t="s">
        <v>1492</v>
      </c>
      <c r="G11122" s="0" t="str">
        <f aca="false">LEFT(B11122,2)</f>
        <v>25</v>
      </c>
      <c r="H11122" s="0" t="str">
        <f aca="false">I11122&amp;"_"&amp;G11122&amp;"_"&amp;F11122</f>
        <v>Loegfroe_25_20191107_DL2019041_GentofteHF_koersel2</v>
      </c>
      <c r="I11122" s="61" t="str">
        <f aca="false">MID(RIGHT(B11122,LEN(B11122)-3),1,FIND("_",RIGHT(B11122,LEN(B11122)-3))-1)</f>
        <v>Loegfroe</v>
      </c>
      <c r="J11122" s="61" t="str">
        <f aca="false">TRIM(SUBSTITUTE(RIGHT(B11122,FIND(I11122,B11122)+1),"_",""))</f>
        <v>PosK</v>
      </c>
      <c r="K11122" s="0" t="str">
        <f aca="false">IFERROR(VALUE(SUBSTITUTE(E11122,".",",")),E11122)</f>
        <v>No Ct</v>
      </c>
      <c r="L11122" s="61" t="n">
        <f aca="false">IF(J11122="PosK",SUMIFS(K:K,J:J,"PosK",H:H,H11122),"")</f>
        <v>0</v>
      </c>
      <c r="M11122" s="61" t="n">
        <f aca="false">IF(J11122="PosK",SUMIFS(K:K,J:J,"NegK",H:H,H11122),"")</f>
        <v>0</v>
      </c>
      <c r="N11122" s="61" t="n">
        <f aca="false">IF(J11122="PosK",SUMIFS(K:K,J:J,"eDNA",H:H,H11122),"")</f>
        <v>0</v>
      </c>
      <c r="P11122" s="62" t="n">
        <f aca="false">IF(K11124="No Ct",0,K11124)</f>
        <v>0</v>
      </c>
      <c r="Q11122" s="62" t="n">
        <f aca="false">IF(K11125="No Ct",0,K11125)</f>
        <v>0</v>
      </c>
      <c r="R11122" s="0" t="str">
        <f aca="false">IF(AND(L11122&gt;0,M11122=0),"Valid","Invalid")</f>
        <v>Invalid</v>
      </c>
      <c r="S11122" s="0" t="str">
        <f aca="false">IF(OR(P11122&gt;1,Q11122&gt;1),"Present","Absent")</f>
        <v>Absent</v>
      </c>
      <c r="T11122" s="63" t="str">
        <f aca="false">IF(OR(AND(P11122&gt;1,P11122&lt;41),AND(Q11122&gt;1,Q11122&lt;41)),"Ct&lt;41","Ct&gt;41")</f>
        <v>Ct&gt;41</v>
      </c>
      <c r="U11122" s="0" t="str">
        <f aca="false">I11122</f>
        <v>Loegfroe</v>
      </c>
      <c r="V11122" s="0" t="str">
        <f aca="false">MID(F11122,10,9)</f>
        <v>DL2019041</v>
      </c>
      <c r="W11122" s="64" t="str">
        <f aca="false">V11122&amp;"_"&amp;U11122&amp;"_"&amp;R11122&amp;"_"&amp;S11122&amp;"_"&amp;T11122</f>
        <v>DL2019041_Loegfroe_Invalid_Absent_Ct&gt;41</v>
      </c>
    </row>
    <row r="11123" customFormat="false" ht="14.25" hidden="false" customHeight="false" outlineLevel="0" collapsed="false">
      <c r="A11123" s="0" t="s">
        <v>745</v>
      </c>
      <c r="B11123" s="52" t="s">
        <v>1022</v>
      </c>
      <c r="C11123" s="52" t="s">
        <v>747</v>
      </c>
      <c r="D11123" s="53" t="n">
        <v>0.1</v>
      </c>
      <c r="E11123" s="53" t="s">
        <v>748</v>
      </c>
      <c r="F11123" s="0" t="s">
        <v>1492</v>
      </c>
      <c r="G11123" s="0" t="str">
        <f aca="false">LEFT(B11123,2)</f>
        <v>25</v>
      </c>
      <c r="H11123" s="0" t="str">
        <f aca="false">I11123&amp;"_"&amp;G11123&amp;"_"&amp;F11123</f>
        <v>Loegfroe_25_20191107_DL2019041_GentofteHF_koersel2</v>
      </c>
      <c r="I11123" s="61" t="str">
        <f aca="false">MID(RIGHT(B11123,LEN(B11123)-3),1,FIND("_",RIGHT(B11123,LEN(B11123)-3))-1)</f>
        <v>Loegfroe</v>
      </c>
      <c r="J11123" s="61" t="str">
        <f aca="false">TRIM(SUBSTITUTE(RIGHT(B11123,FIND(I11123,B11123)+1),"_",""))</f>
        <v>NegK</v>
      </c>
      <c r="K11123" s="0" t="str">
        <f aca="false">IFERROR(VALUE(SUBSTITUTE(E11123,".",",")),E11123)</f>
        <v>No Ct</v>
      </c>
      <c r="L11123" s="61" t="str">
        <f aca="false">IF(J11123="PosK",SUMIFS(K:K,J:J,"PosK",H:H,H11123),"")</f>
        <v/>
      </c>
      <c r="M11123" s="61" t="str">
        <f aca="false">IF(J11123="PosK",SUMIFS(K:K,J:J,"NegK",H:H,H11123),"")</f>
        <v/>
      </c>
      <c r="N11123" s="61" t="str">
        <f aca="false">IF(J11123="PosK",SUMIFS(K:K,J:J,"eDNA",H:H,H11123),"")</f>
        <v/>
      </c>
    </row>
    <row r="11124" customFormat="false" ht="14.25" hidden="false" customHeight="false" outlineLevel="0" collapsed="false">
      <c r="A11124" s="0" t="s">
        <v>749</v>
      </c>
      <c r="B11124" s="52" t="s">
        <v>1023</v>
      </c>
      <c r="C11124" s="52" t="s">
        <v>751</v>
      </c>
      <c r="D11124" s="53" t="n">
        <v>0.1</v>
      </c>
      <c r="E11124" s="53" t="s">
        <v>748</v>
      </c>
      <c r="F11124" s="0" t="s">
        <v>1492</v>
      </c>
      <c r="G11124" s="0" t="str">
        <f aca="false">LEFT(B11124,2)</f>
        <v>25</v>
      </c>
      <c r="H11124" s="0" t="str">
        <f aca="false">I11124&amp;"_"&amp;G11124&amp;"_"&amp;F11124</f>
        <v>Loegfroe_25_20191107_DL2019041_GentofteHF_koersel2</v>
      </c>
      <c r="I11124" s="61" t="str">
        <f aca="false">MID(RIGHT(B11124,LEN(B11124)-3),1,FIND("_",RIGHT(B11124,LEN(B11124)-3))-1)</f>
        <v>Loegfroe</v>
      </c>
      <c r="J11124" s="61" t="str">
        <f aca="false">TRIM(SUBSTITUTE(RIGHT(B11124,FIND(I11124,B11124)+1),"_",""))</f>
        <v>eDNA</v>
      </c>
      <c r="K11124" s="0" t="str">
        <f aca="false">IFERROR(VALUE(SUBSTITUTE(E11124,".",",")),E11124)</f>
        <v>No Ct</v>
      </c>
      <c r="L11124" s="61" t="str">
        <f aca="false">IF(J11124="PosK",SUMIFS(K:K,J:J,"PosK",H:H,H11124),"")</f>
        <v/>
      </c>
      <c r="M11124" s="61" t="str">
        <f aca="false">IF(J11124="PosK",SUMIFS(K:K,J:J,"NegK",H:H,H11124),"")</f>
        <v/>
      </c>
      <c r="N11124" s="61" t="str">
        <f aca="false">IF(J11124="PosK",SUMIFS(K:K,J:J,"eDNA",H:H,H11124),"")</f>
        <v/>
      </c>
      <c r="Q11124" s="62"/>
    </row>
    <row r="11125" customFormat="false" ht="14.25" hidden="false" customHeight="false" outlineLevel="0" collapsed="false">
      <c r="A11125" s="0" t="s">
        <v>752</v>
      </c>
      <c r="B11125" s="52" t="s">
        <v>1023</v>
      </c>
      <c r="C11125" s="52" t="s">
        <v>751</v>
      </c>
      <c r="D11125" s="53" t="n">
        <v>0.1</v>
      </c>
      <c r="E11125" s="53" t="s">
        <v>748</v>
      </c>
      <c r="F11125" s="0" t="s">
        <v>1492</v>
      </c>
      <c r="G11125" s="0" t="str">
        <f aca="false">LEFT(B11125,2)</f>
        <v>25</v>
      </c>
      <c r="H11125" s="0" t="str">
        <f aca="false">I11125&amp;"_"&amp;G11125&amp;"_"&amp;F11125</f>
        <v>Loegfroe_25_20191107_DL2019041_GentofteHF_koersel2</v>
      </c>
      <c r="I11125" s="61" t="str">
        <f aca="false">MID(RIGHT(B11125,LEN(B11125)-3),1,FIND("_",RIGHT(B11125,LEN(B11125)-3))-1)</f>
        <v>Loegfroe</v>
      </c>
      <c r="J11125" s="61" t="str">
        <f aca="false">TRIM(SUBSTITUTE(RIGHT(B11125,FIND(I11125,B11125)+1),"_",""))</f>
        <v>eDNA</v>
      </c>
      <c r="K11125" s="0" t="str">
        <f aca="false">IFERROR(VALUE(SUBSTITUTE(E11125,".",",")),E11125)</f>
        <v>No Ct</v>
      </c>
      <c r="L11125" s="61" t="str">
        <f aca="false">IF(J11125="PosK",SUMIFS(K:K,J:J,"PosK",H:H,H11125),"")</f>
        <v/>
      </c>
      <c r="M11125" s="61" t="str">
        <f aca="false">IF(J11125="PosK",SUMIFS(K:K,J:J,"NegK",H:H,H11125),"")</f>
        <v/>
      </c>
      <c r="N11125" s="61" t="str">
        <f aca="false">IF(J11125="PosK",SUMIFS(K:K,J:J,"eDNA",H:H,H11125),"")</f>
        <v/>
      </c>
      <c r="P11125" s="62"/>
      <c r="T11125" s="63"/>
      <c r="W11125" s="64"/>
    </row>
    <row r="11126" customFormat="false" ht="14.25" hidden="false" customHeight="false" outlineLevel="0" collapsed="false">
      <c r="A11126" s="0" t="s">
        <v>754</v>
      </c>
      <c r="B11126" s="52" t="s">
        <v>1025</v>
      </c>
      <c r="C11126" s="52" t="s">
        <v>743</v>
      </c>
      <c r="D11126" s="53" t="n">
        <v>0.1</v>
      </c>
      <c r="E11126" s="53" t="n">
        <v>32.31</v>
      </c>
      <c r="F11126" s="0" t="s">
        <v>1492</v>
      </c>
      <c r="G11126" s="0" t="str">
        <f aca="false">LEFT(B11126,2)</f>
        <v>26</v>
      </c>
      <c r="H11126" s="0" t="str">
        <f aca="false">I11126&amp;"_"&amp;G11126&amp;"_"&amp;F11126</f>
        <v>StorVandsalamander_26_20191107_DL2019041_GentofteHF_koersel2</v>
      </c>
      <c r="I11126" s="61" t="str">
        <f aca="false">MID(RIGHT(B11126,LEN(B11126)-3),1,FIND("_",RIGHT(B11126,LEN(B11126)-3))-1)</f>
        <v>StorVandsalamander</v>
      </c>
      <c r="J11126" s="61" t="str">
        <f aca="false">TRIM(SUBSTITUTE(RIGHT(B11126,FIND(I11126,B11126)+1),"_",""))</f>
        <v>PosK</v>
      </c>
      <c r="K11126" s="0" t="n">
        <f aca="false">IFERROR(VALUE(SUBSTITUTE(E11126,".",",")),E11126)</f>
        <v>32.31</v>
      </c>
      <c r="L11126" s="61" t="n">
        <f aca="false">IF(J11126="PosK",SUMIFS(K:K,J:J,"PosK",H:H,H11126),"")</f>
        <v>32.31</v>
      </c>
      <c r="M11126" s="61" t="n">
        <f aca="false">IF(J11126="PosK",SUMIFS(K:K,J:J,"NegK",H:H,H11126),"")</f>
        <v>0</v>
      </c>
      <c r="N11126" s="61" t="n">
        <f aca="false">IF(J11126="PosK",SUMIFS(K:K,J:J,"eDNA",H:H,H11126),"")</f>
        <v>0</v>
      </c>
      <c r="P11126" s="62" t="n">
        <f aca="false">IF(K11128="No Ct",0,K11128)</f>
        <v>0</v>
      </c>
      <c r="Q11126" s="62" t="n">
        <f aca="false">IF(K11129="No Ct",0,K11129)</f>
        <v>0</v>
      </c>
      <c r="R11126" s="0" t="str">
        <f aca="false">IF(AND(L11126&gt;0,M11126=0),"Valid","Invalid")</f>
        <v>Valid</v>
      </c>
      <c r="S11126" s="0" t="str">
        <f aca="false">IF(OR(P11126&gt;1,Q11126&gt;1),"Present","Absent")</f>
        <v>Absent</v>
      </c>
      <c r="T11126" s="63" t="str">
        <f aca="false">IF(OR(AND(P11126&gt;1,P11126&lt;41),AND(Q11126&gt;1,Q11126&lt;41)),"Ct&lt;41","Ct&gt;41")</f>
        <v>Ct&gt;41</v>
      </c>
      <c r="U11126" s="0" t="str">
        <f aca="false">I11126</f>
        <v>StorVandsalamander</v>
      </c>
      <c r="V11126" s="0" t="str">
        <f aca="false">MID(F11126,10,9)</f>
        <v>DL2019041</v>
      </c>
      <c r="W11126" s="64" t="str">
        <f aca="false">V11126&amp;"_"&amp;U11126&amp;"_"&amp;R11126&amp;"_"&amp;S11126&amp;"_"&amp;T11126</f>
        <v>DL2019041_StorVandsalamander_Valid_Absent_Ct&gt;41</v>
      </c>
    </row>
    <row r="11127" customFormat="false" ht="14.25" hidden="false" customHeight="false" outlineLevel="0" collapsed="false">
      <c r="A11127" s="0" t="s">
        <v>756</v>
      </c>
      <c r="B11127" s="52" t="s">
        <v>1026</v>
      </c>
      <c r="C11127" s="52" t="s">
        <v>747</v>
      </c>
      <c r="D11127" s="53" t="n">
        <v>0.1</v>
      </c>
      <c r="E11127" s="53" t="s">
        <v>748</v>
      </c>
      <c r="F11127" s="0" t="s">
        <v>1492</v>
      </c>
      <c r="G11127" s="0" t="str">
        <f aca="false">LEFT(B11127,2)</f>
        <v>26</v>
      </c>
      <c r="H11127" s="0" t="str">
        <f aca="false">I11127&amp;"_"&amp;G11127&amp;"_"&amp;F11127</f>
        <v>StorVandsalamander_26_20191107_DL2019041_GentofteHF_koersel2</v>
      </c>
      <c r="I11127" s="61" t="str">
        <f aca="false">MID(RIGHT(B11127,LEN(B11127)-3),1,FIND("_",RIGHT(B11127,LEN(B11127)-3))-1)</f>
        <v>StorVandsalamander</v>
      </c>
      <c r="J11127" s="61" t="str">
        <f aca="false">TRIM(SUBSTITUTE(RIGHT(B11127,FIND(I11127,B11127)+1),"_",""))</f>
        <v>NegK</v>
      </c>
      <c r="K11127" s="0" t="str">
        <f aca="false">IFERROR(VALUE(SUBSTITUTE(E11127,".",",")),E11127)</f>
        <v>No Ct</v>
      </c>
      <c r="L11127" s="61" t="str">
        <f aca="false">IF(J11127="PosK",SUMIFS(K:K,J:J,"PosK",H:H,H11127),"")</f>
        <v/>
      </c>
      <c r="M11127" s="61" t="str">
        <f aca="false">IF(J11127="PosK",SUMIFS(K:K,J:J,"NegK",H:H,H11127),"")</f>
        <v/>
      </c>
      <c r="N11127" s="61" t="str">
        <f aca="false">IF(J11127="PosK",SUMIFS(K:K,J:J,"eDNA",H:H,H11127),"")</f>
        <v/>
      </c>
    </row>
    <row r="11128" customFormat="false" ht="14.25" hidden="false" customHeight="false" outlineLevel="0" collapsed="false">
      <c r="A11128" s="0" t="s">
        <v>758</v>
      </c>
      <c r="B11128" s="52" t="s">
        <v>1027</v>
      </c>
      <c r="C11128" s="52" t="s">
        <v>751</v>
      </c>
      <c r="D11128" s="53" t="n">
        <v>0.1</v>
      </c>
      <c r="E11128" s="53" t="s">
        <v>748</v>
      </c>
      <c r="F11128" s="0" t="s">
        <v>1492</v>
      </c>
      <c r="G11128" s="0" t="str">
        <f aca="false">LEFT(B11128,2)</f>
        <v>26</v>
      </c>
      <c r="H11128" s="0" t="str">
        <f aca="false">I11128&amp;"_"&amp;G11128&amp;"_"&amp;F11128</f>
        <v>StorVandsalamander_26_20191107_DL2019041_GentofteHF_koersel2</v>
      </c>
      <c r="I11128" s="61" t="str">
        <f aca="false">MID(RIGHT(B11128,LEN(B11128)-3),1,FIND("_",RIGHT(B11128,LEN(B11128)-3))-1)</f>
        <v>StorVandsalamander</v>
      </c>
      <c r="J11128" s="61" t="str">
        <f aca="false">TRIM(SUBSTITUTE(RIGHT(B11128,FIND(I11128,B11128)+1),"_",""))</f>
        <v>eDNA</v>
      </c>
      <c r="K11128" s="0" t="str">
        <f aca="false">IFERROR(VALUE(SUBSTITUTE(E11128,".",",")),E11128)</f>
        <v>No Ct</v>
      </c>
      <c r="L11128" s="61" t="str">
        <f aca="false">IF(J11128="PosK",SUMIFS(K:K,J:J,"PosK",H:H,H11128),"")</f>
        <v/>
      </c>
      <c r="M11128" s="61" t="str">
        <f aca="false">IF(J11128="PosK",SUMIFS(K:K,J:J,"NegK",H:H,H11128),"")</f>
        <v/>
      </c>
      <c r="N11128" s="61" t="str">
        <f aca="false">IF(J11128="PosK",SUMIFS(K:K,J:J,"eDNA",H:H,H11128),"")</f>
        <v/>
      </c>
      <c r="Q11128" s="62"/>
    </row>
    <row r="11129" customFormat="false" ht="14.25" hidden="false" customHeight="false" outlineLevel="0" collapsed="false">
      <c r="A11129" s="0" t="s">
        <v>760</v>
      </c>
      <c r="B11129" s="52" t="s">
        <v>1027</v>
      </c>
      <c r="C11129" s="52" t="s">
        <v>751</v>
      </c>
      <c r="D11129" s="53" t="n">
        <v>0.1</v>
      </c>
      <c r="E11129" s="53" t="s">
        <v>748</v>
      </c>
      <c r="F11129" s="0" t="s">
        <v>1492</v>
      </c>
      <c r="G11129" s="0" t="str">
        <f aca="false">LEFT(B11129,2)</f>
        <v>26</v>
      </c>
      <c r="H11129" s="0" t="str">
        <f aca="false">I11129&amp;"_"&amp;G11129&amp;"_"&amp;F11129</f>
        <v>StorVandsalamander_26_20191107_DL2019041_GentofteHF_koersel2</v>
      </c>
      <c r="I11129" s="61" t="str">
        <f aca="false">MID(RIGHT(B11129,LEN(B11129)-3),1,FIND("_",RIGHT(B11129,LEN(B11129)-3))-1)</f>
        <v>StorVandsalamander</v>
      </c>
      <c r="J11129" s="61" t="str">
        <f aca="false">TRIM(SUBSTITUTE(RIGHT(B11129,FIND(I11129,B11129)+1),"_",""))</f>
        <v>eDNA</v>
      </c>
      <c r="K11129" s="0" t="str">
        <f aca="false">IFERROR(VALUE(SUBSTITUTE(E11129,".",",")),E11129)</f>
        <v>No Ct</v>
      </c>
      <c r="L11129" s="61" t="str">
        <f aca="false">IF(J11129="PosK",SUMIFS(K:K,J:J,"PosK",H:H,H11129),"")</f>
        <v/>
      </c>
      <c r="M11129" s="61" t="str">
        <f aca="false">IF(J11129="PosK",SUMIFS(K:K,J:J,"NegK",H:H,H11129),"")</f>
        <v/>
      </c>
      <c r="N11129" s="61" t="str">
        <f aca="false">IF(J11129="PosK",SUMIFS(K:K,J:J,"eDNA",H:H,H11129),"")</f>
        <v/>
      </c>
      <c r="P11129" s="62"/>
      <c r="T11129" s="63"/>
      <c r="W11129" s="64"/>
    </row>
    <row r="11130" customFormat="false" ht="14.25" hidden="false" customHeight="false" outlineLevel="0" collapsed="false">
      <c r="A11130" s="0" t="s">
        <v>762</v>
      </c>
      <c r="B11130" s="52" t="s">
        <v>1029</v>
      </c>
      <c r="C11130" s="52" t="s">
        <v>743</v>
      </c>
      <c r="D11130" s="53" t="n">
        <v>0.1</v>
      </c>
      <c r="E11130" s="53" t="n">
        <v>35.76</v>
      </c>
      <c r="F11130" s="0" t="s">
        <v>1492</v>
      </c>
      <c r="G11130" s="0" t="str">
        <f aca="false">LEFT(B11130,2)</f>
        <v>27</v>
      </c>
      <c r="H11130" s="0" t="str">
        <f aca="false">I11130&amp;"_"&amp;G11130&amp;"_"&amp;F11130</f>
        <v>Strandtudse_27_20191107_DL2019041_GentofteHF_koersel2</v>
      </c>
      <c r="I11130" s="61" t="str">
        <f aca="false">MID(RIGHT(B11130,LEN(B11130)-3),1,FIND("_",RIGHT(B11130,LEN(B11130)-3))-1)</f>
        <v>Strandtudse</v>
      </c>
      <c r="J11130" s="61" t="str">
        <f aca="false">TRIM(SUBSTITUTE(RIGHT(B11130,FIND(I11130,B11130)+1),"_",""))</f>
        <v>PosK</v>
      </c>
      <c r="K11130" s="0" t="n">
        <f aca="false">IFERROR(VALUE(SUBSTITUTE(E11130,".",",")),E11130)</f>
        <v>35.76</v>
      </c>
      <c r="L11130" s="61" t="n">
        <f aca="false">IF(J11130="PosK",SUMIFS(K:K,J:J,"PosK",H:H,H11130),"")</f>
        <v>35.76</v>
      </c>
      <c r="M11130" s="61" t="n">
        <f aca="false">IF(J11130="PosK",SUMIFS(K:K,J:J,"NegK",H:H,H11130),"")</f>
        <v>0</v>
      </c>
      <c r="N11130" s="61" t="n">
        <f aca="false">IF(J11130="PosK",SUMIFS(K:K,J:J,"eDNA",H:H,H11130),"")</f>
        <v>0</v>
      </c>
      <c r="P11130" s="62" t="n">
        <f aca="false">IF(K11132="No Ct",0,K11132)</f>
        <v>0</v>
      </c>
      <c r="Q11130" s="62" t="n">
        <f aca="false">IF(K11133="No Ct",0,K11133)</f>
        <v>0</v>
      </c>
      <c r="R11130" s="0" t="str">
        <f aca="false">IF(AND(L11130&gt;0,M11130=0),"Valid","Invalid")</f>
        <v>Valid</v>
      </c>
      <c r="S11130" s="0" t="str">
        <f aca="false">IF(OR(P11130&gt;1,Q11130&gt;1),"Present","Absent")</f>
        <v>Absent</v>
      </c>
      <c r="T11130" s="63" t="str">
        <f aca="false">IF(OR(AND(P11130&gt;1,P11130&lt;41),AND(Q11130&gt;1,Q11130&lt;41)),"Ct&lt;41","Ct&gt;41")</f>
        <v>Ct&gt;41</v>
      </c>
      <c r="U11130" s="0" t="str">
        <f aca="false">I11130</f>
        <v>Strandtudse</v>
      </c>
      <c r="V11130" s="0" t="str">
        <f aca="false">MID(F11130,10,9)</f>
        <v>DL2019041</v>
      </c>
      <c r="W11130" s="64" t="str">
        <f aca="false">V11130&amp;"_"&amp;U11130&amp;"_"&amp;R11130&amp;"_"&amp;S11130&amp;"_"&amp;T11130</f>
        <v>DL2019041_Strandtudse_Valid_Absent_Ct&gt;41</v>
      </c>
    </row>
    <row r="11131" customFormat="false" ht="14.25" hidden="false" customHeight="false" outlineLevel="0" collapsed="false">
      <c r="A11131" s="0" t="s">
        <v>764</v>
      </c>
      <c r="B11131" s="52" t="s">
        <v>1030</v>
      </c>
      <c r="C11131" s="52" t="s">
        <v>747</v>
      </c>
      <c r="D11131" s="53" t="n">
        <v>0.1</v>
      </c>
      <c r="E11131" s="53" t="s">
        <v>748</v>
      </c>
      <c r="F11131" s="0" t="s">
        <v>1492</v>
      </c>
      <c r="G11131" s="0" t="str">
        <f aca="false">LEFT(B11131,2)</f>
        <v>27</v>
      </c>
      <c r="H11131" s="0" t="str">
        <f aca="false">I11131&amp;"_"&amp;G11131&amp;"_"&amp;F11131</f>
        <v>Strandtudse_27_20191107_DL2019041_GentofteHF_koersel2</v>
      </c>
      <c r="I11131" s="61" t="str">
        <f aca="false">MID(RIGHT(B11131,LEN(B11131)-3),1,FIND("_",RIGHT(B11131,LEN(B11131)-3))-1)</f>
        <v>Strandtudse</v>
      </c>
      <c r="J11131" s="61" t="str">
        <f aca="false">TRIM(SUBSTITUTE(RIGHT(B11131,FIND(I11131,B11131)+1),"_",""))</f>
        <v>NegK</v>
      </c>
      <c r="K11131" s="0" t="str">
        <f aca="false">IFERROR(VALUE(SUBSTITUTE(E11131,".",",")),E11131)</f>
        <v>No Ct</v>
      </c>
      <c r="L11131" s="61" t="str">
        <f aca="false">IF(J11131="PosK",SUMIFS(K:K,J:J,"PosK",H:H,H11131),"")</f>
        <v/>
      </c>
      <c r="M11131" s="61" t="str">
        <f aca="false">IF(J11131="PosK",SUMIFS(K:K,J:J,"NegK",H:H,H11131),"")</f>
        <v/>
      </c>
      <c r="N11131" s="61" t="str">
        <f aca="false">IF(J11131="PosK",SUMIFS(K:K,J:J,"eDNA",H:H,H11131),"")</f>
        <v/>
      </c>
    </row>
    <row r="11132" customFormat="false" ht="14.25" hidden="false" customHeight="false" outlineLevel="0" collapsed="false">
      <c r="A11132" s="0" t="s">
        <v>766</v>
      </c>
      <c r="B11132" s="52" t="s">
        <v>1031</v>
      </c>
      <c r="C11132" s="52" t="s">
        <v>751</v>
      </c>
      <c r="D11132" s="53" t="n">
        <v>0.1</v>
      </c>
      <c r="E11132" s="53" t="s">
        <v>748</v>
      </c>
      <c r="F11132" s="0" t="s">
        <v>1492</v>
      </c>
      <c r="G11132" s="0" t="str">
        <f aca="false">LEFT(B11132,2)</f>
        <v>27</v>
      </c>
      <c r="H11132" s="0" t="str">
        <f aca="false">I11132&amp;"_"&amp;G11132&amp;"_"&amp;F11132</f>
        <v>Strandtudse_27_20191107_DL2019041_GentofteHF_koersel2</v>
      </c>
      <c r="I11132" s="61" t="str">
        <f aca="false">MID(RIGHT(B11132,LEN(B11132)-3),1,FIND("_",RIGHT(B11132,LEN(B11132)-3))-1)</f>
        <v>Strandtudse</v>
      </c>
      <c r="J11132" s="61" t="str">
        <f aca="false">TRIM(SUBSTITUTE(RIGHT(B11132,FIND(I11132,B11132)+1),"_",""))</f>
        <v>eDNA</v>
      </c>
      <c r="K11132" s="0" t="str">
        <f aca="false">IFERROR(VALUE(SUBSTITUTE(E11132,".",",")),E11132)</f>
        <v>No Ct</v>
      </c>
      <c r="L11132" s="61" t="str">
        <f aca="false">IF(J11132="PosK",SUMIFS(K:K,J:J,"PosK",H:H,H11132),"")</f>
        <v/>
      </c>
      <c r="M11132" s="61" t="str">
        <f aca="false">IF(J11132="PosK",SUMIFS(K:K,J:J,"NegK",H:H,H11132),"")</f>
        <v/>
      </c>
      <c r="N11132" s="61" t="str">
        <f aca="false">IF(J11132="PosK",SUMIFS(K:K,J:J,"eDNA",H:H,H11132),"")</f>
        <v/>
      </c>
      <c r="Q11132" s="62"/>
    </row>
    <row r="11133" customFormat="false" ht="14.25" hidden="false" customHeight="false" outlineLevel="0" collapsed="false">
      <c r="A11133" s="0" t="s">
        <v>768</v>
      </c>
      <c r="B11133" s="52" t="s">
        <v>1031</v>
      </c>
      <c r="C11133" s="52" t="s">
        <v>751</v>
      </c>
      <c r="D11133" s="53" t="n">
        <v>0.1</v>
      </c>
      <c r="E11133" s="53" t="s">
        <v>748</v>
      </c>
      <c r="F11133" s="0" t="s">
        <v>1492</v>
      </c>
      <c r="G11133" s="0" t="str">
        <f aca="false">LEFT(B11133,2)</f>
        <v>27</v>
      </c>
      <c r="H11133" s="0" t="str">
        <f aca="false">I11133&amp;"_"&amp;G11133&amp;"_"&amp;F11133</f>
        <v>Strandtudse_27_20191107_DL2019041_GentofteHF_koersel2</v>
      </c>
      <c r="I11133" s="61" t="str">
        <f aca="false">MID(RIGHT(B11133,LEN(B11133)-3),1,FIND("_",RIGHT(B11133,LEN(B11133)-3))-1)</f>
        <v>Strandtudse</v>
      </c>
      <c r="J11133" s="61" t="str">
        <f aca="false">TRIM(SUBSTITUTE(RIGHT(B11133,FIND(I11133,B11133)+1),"_",""))</f>
        <v>eDNA</v>
      </c>
      <c r="K11133" s="0" t="str">
        <f aca="false">IFERROR(VALUE(SUBSTITUTE(E11133,".",",")),E11133)</f>
        <v>No Ct</v>
      </c>
      <c r="L11133" s="61" t="str">
        <f aca="false">IF(J11133="PosK",SUMIFS(K:K,J:J,"PosK",H:H,H11133),"")</f>
        <v/>
      </c>
      <c r="M11133" s="61" t="str">
        <f aca="false">IF(J11133="PosK",SUMIFS(K:K,J:J,"NegK",H:H,H11133),"")</f>
        <v/>
      </c>
      <c r="N11133" s="61" t="str">
        <f aca="false">IF(J11133="PosK",SUMIFS(K:K,J:J,"eDNA",H:H,H11133),"")</f>
        <v/>
      </c>
      <c r="P11133" s="62"/>
      <c r="T11133" s="63"/>
      <c r="W11133" s="64"/>
    </row>
    <row r="11134" customFormat="false" ht="14.25" hidden="false" customHeight="false" outlineLevel="0" collapsed="false">
      <c r="A11134" s="0" t="s">
        <v>786</v>
      </c>
      <c r="B11134" s="52" t="s">
        <v>1041</v>
      </c>
      <c r="C11134" s="52" t="s">
        <v>743</v>
      </c>
      <c r="D11134" s="53" t="n">
        <v>0.1</v>
      </c>
      <c r="E11134" s="53" t="s">
        <v>748</v>
      </c>
      <c r="F11134" s="0" t="s">
        <v>1492</v>
      </c>
      <c r="G11134" s="0" t="str">
        <f aca="false">LEFT(B11134,2)</f>
        <v>30</v>
      </c>
      <c r="H11134" s="0" t="str">
        <f aca="false">I11134&amp;"_"&amp;G11134&amp;"_"&amp;F11134</f>
        <v>Klokkefroe_30_20191107_DL2019041_GentofteHF_koersel2</v>
      </c>
      <c r="I11134" s="61" t="str">
        <f aca="false">MID(RIGHT(B11134,LEN(B11134)-3),1,FIND("_",RIGHT(B11134,LEN(B11134)-3))-1)</f>
        <v>Klokkefroe</v>
      </c>
      <c r="J11134" s="61" t="str">
        <f aca="false">TRIM(SUBSTITUTE(RIGHT(B11134,FIND(I11134,B11134)+1),"_",""))</f>
        <v>PosK</v>
      </c>
      <c r="K11134" s="0" t="str">
        <f aca="false">IFERROR(VALUE(SUBSTITUTE(E11134,".",",")),E11134)</f>
        <v>No Ct</v>
      </c>
      <c r="L11134" s="61" t="n">
        <f aca="false">IF(J11134="PosK",SUMIFS(K:K,J:J,"PosK",H:H,H11134),"")</f>
        <v>0</v>
      </c>
      <c r="M11134" s="61" t="n">
        <f aca="false">IF(J11134="PosK",SUMIFS(K:K,J:J,"NegK",H:H,H11134),"")</f>
        <v>0</v>
      </c>
      <c r="N11134" s="61" t="n">
        <f aca="false">IF(J11134="PosK",SUMIFS(K:K,J:J,"eDNA",H:H,H11134),"")</f>
        <v>0</v>
      </c>
      <c r="P11134" s="62" t="n">
        <f aca="false">IF(K11136="No Ct",0,K11136)</f>
        <v>0</v>
      </c>
      <c r="Q11134" s="62" t="n">
        <f aca="false">IF(K11137="No Ct",0,K11137)</f>
        <v>0</v>
      </c>
      <c r="R11134" s="0" t="str">
        <f aca="false">IF(AND(L11134&gt;0,M11134=0),"Valid","Invalid")</f>
        <v>Invalid</v>
      </c>
      <c r="S11134" s="0" t="str">
        <f aca="false">IF(OR(P11134&gt;1,Q11134&gt;1),"Present","Absent")</f>
        <v>Absent</v>
      </c>
      <c r="T11134" s="63" t="str">
        <f aca="false">IF(OR(AND(P11134&gt;1,P11134&lt;41),AND(Q11134&gt;1,Q11134&lt;41)),"Ct&lt;41","Ct&gt;41")</f>
        <v>Ct&gt;41</v>
      </c>
      <c r="U11134" s="0" t="str">
        <f aca="false">I11134</f>
        <v>Klokkefroe</v>
      </c>
      <c r="V11134" s="0" t="str">
        <f aca="false">MID(F11134,10,9)</f>
        <v>DL2019041</v>
      </c>
      <c r="W11134" s="64" t="str">
        <f aca="false">V11134&amp;"_"&amp;U11134&amp;"_"&amp;R11134&amp;"_"&amp;S11134&amp;"_"&amp;T11134</f>
        <v>DL2019041_Klokkefroe_Invalid_Absent_Ct&gt;41</v>
      </c>
    </row>
    <row r="11135" customFormat="false" ht="14.25" hidden="false" customHeight="false" outlineLevel="0" collapsed="false">
      <c r="A11135" s="0" t="s">
        <v>788</v>
      </c>
      <c r="B11135" s="52" t="s">
        <v>1042</v>
      </c>
      <c r="C11135" s="52" t="s">
        <v>747</v>
      </c>
      <c r="D11135" s="53" t="n">
        <v>0.1</v>
      </c>
      <c r="E11135" s="53" t="s">
        <v>748</v>
      </c>
      <c r="F11135" s="0" t="s">
        <v>1492</v>
      </c>
      <c r="G11135" s="0" t="str">
        <f aca="false">LEFT(B11135,2)</f>
        <v>30</v>
      </c>
      <c r="H11135" s="0" t="str">
        <f aca="false">I11135&amp;"_"&amp;G11135&amp;"_"&amp;F11135</f>
        <v>Klokkefroe_30_20191107_DL2019041_GentofteHF_koersel2</v>
      </c>
      <c r="I11135" s="61" t="str">
        <f aca="false">MID(RIGHT(B11135,LEN(B11135)-3),1,FIND("_",RIGHT(B11135,LEN(B11135)-3))-1)</f>
        <v>Klokkefroe</v>
      </c>
      <c r="J11135" s="61" t="str">
        <f aca="false">TRIM(SUBSTITUTE(RIGHT(B11135,FIND(I11135,B11135)+1),"_",""))</f>
        <v>NegK</v>
      </c>
      <c r="K11135" s="0" t="str">
        <f aca="false">IFERROR(VALUE(SUBSTITUTE(E11135,".",",")),E11135)</f>
        <v>No Ct</v>
      </c>
      <c r="L11135" s="61" t="str">
        <f aca="false">IF(J11135="PosK",SUMIFS(K:K,J:J,"PosK",H:H,H11135),"")</f>
        <v/>
      </c>
      <c r="M11135" s="61" t="str">
        <f aca="false">IF(J11135="PosK",SUMIFS(K:K,J:J,"NegK",H:H,H11135),"")</f>
        <v/>
      </c>
      <c r="N11135" s="61" t="str">
        <f aca="false">IF(J11135="PosK",SUMIFS(K:K,J:J,"eDNA",H:H,H11135),"")</f>
        <v/>
      </c>
    </row>
    <row r="11136" customFormat="false" ht="14.25" hidden="false" customHeight="false" outlineLevel="0" collapsed="false">
      <c r="A11136" s="0" t="s">
        <v>790</v>
      </c>
      <c r="B11136" s="52" t="s">
        <v>1043</v>
      </c>
      <c r="C11136" s="52" t="s">
        <v>751</v>
      </c>
      <c r="D11136" s="53" t="n">
        <v>0.1</v>
      </c>
      <c r="E11136" s="53" t="s">
        <v>748</v>
      </c>
      <c r="F11136" s="0" t="s">
        <v>1492</v>
      </c>
      <c r="G11136" s="0" t="str">
        <f aca="false">LEFT(B11136,2)</f>
        <v>30</v>
      </c>
      <c r="H11136" s="0" t="str">
        <f aca="false">I11136&amp;"_"&amp;G11136&amp;"_"&amp;F11136</f>
        <v>Klokkefroe_30_20191107_DL2019041_GentofteHF_koersel2</v>
      </c>
      <c r="I11136" s="61" t="str">
        <f aca="false">MID(RIGHT(B11136,LEN(B11136)-3),1,FIND("_",RIGHT(B11136,LEN(B11136)-3))-1)</f>
        <v>Klokkefroe</v>
      </c>
      <c r="J11136" s="61" t="str">
        <f aca="false">TRIM(SUBSTITUTE(RIGHT(B11136,FIND(I11136,B11136)+1),"_",""))</f>
        <v>eDNA</v>
      </c>
      <c r="K11136" s="0" t="str">
        <f aca="false">IFERROR(VALUE(SUBSTITUTE(E11136,".",",")),E11136)</f>
        <v>No Ct</v>
      </c>
      <c r="L11136" s="61" t="str">
        <f aca="false">IF(J11136="PosK",SUMIFS(K:K,J:J,"PosK",H:H,H11136),"")</f>
        <v/>
      </c>
      <c r="M11136" s="61" t="str">
        <f aca="false">IF(J11136="PosK",SUMIFS(K:K,J:J,"NegK",H:H,H11136),"")</f>
        <v/>
      </c>
      <c r="N11136" s="61" t="str">
        <f aca="false">IF(J11136="PosK",SUMIFS(K:K,J:J,"eDNA",H:H,H11136),"")</f>
        <v/>
      </c>
      <c r="Q11136" s="62"/>
    </row>
    <row r="11137" customFormat="false" ht="14.25" hidden="false" customHeight="false" outlineLevel="0" collapsed="false">
      <c r="A11137" s="0" t="s">
        <v>792</v>
      </c>
      <c r="B11137" s="52" t="s">
        <v>1043</v>
      </c>
      <c r="C11137" s="52" t="s">
        <v>751</v>
      </c>
      <c r="D11137" s="53" t="n">
        <v>0.1</v>
      </c>
      <c r="E11137" s="53" t="s">
        <v>748</v>
      </c>
      <c r="F11137" s="0" t="s">
        <v>1492</v>
      </c>
      <c r="G11137" s="0" t="str">
        <f aca="false">LEFT(B11137,2)</f>
        <v>30</v>
      </c>
      <c r="H11137" s="0" t="str">
        <f aca="false">I11137&amp;"_"&amp;G11137&amp;"_"&amp;F11137</f>
        <v>Klokkefroe_30_20191107_DL2019041_GentofteHF_koersel2</v>
      </c>
      <c r="I11137" s="61" t="str">
        <f aca="false">MID(RIGHT(B11137,LEN(B11137)-3),1,FIND("_",RIGHT(B11137,LEN(B11137)-3))-1)</f>
        <v>Klokkefroe</v>
      </c>
      <c r="J11137" s="61" t="str">
        <f aca="false">TRIM(SUBSTITUTE(RIGHT(B11137,FIND(I11137,B11137)+1),"_",""))</f>
        <v>eDNA</v>
      </c>
      <c r="K11137" s="0" t="str">
        <f aca="false">IFERROR(VALUE(SUBSTITUTE(E11137,".",",")),E11137)</f>
        <v>No Ct</v>
      </c>
      <c r="L11137" s="61" t="str">
        <f aca="false">IF(J11137="PosK",SUMIFS(K:K,J:J,"PosK",H:H,H11137),"")</f>
        <v/>
      </c>
      <c r="M11137" s="61" t="str">
        <f aca="false">IF(J11137="PosK",SUMIFS(K:K,J:J,"NegK",H:H,H11137),"")</f>
        <v/>
      </c>
      <c r="N11137" s="61" t="str">
        <f aca="false">IF(J11137="PosK",SUMIFS(K:K,J:J,"eDNA",H:H,H11137),"")</f>
        <v/>
      </c>
      <c r="P11137" s="62"/>
      <c r="T11137" s="63"/>
      <c r="W11137" s="64"/>
    </row>
    <row r="11138" customFormat="false" ht="14.25" hidden="false" customHeight="false" outlineLevel="0" collapsed="false">
      <c r="A11138" s="0" t="s">
        <v>802</v>
      </c>
      <c r="B11138" s="52" t="s">
        <v>1049</v>
      </c>
      <c r="C11138" s="52" t="s">
        <v>743</v>
      </c>
      <c r="D11138" s="53" t="n">
        <v>0.1</v>
      </c>
      <c r="E11138" s="53" t="n">
        <v>26.83</v>
      </c>
      <c r="F11138" s="0" t="s">
        <v>1492</v>
      </c>
      <c r="G11138" s="0" t="str">
        <f aca="false">LEFT(B11138,2)</f>
        <v>32</v>
      </c>
      <c r="H11138" s="0" t="str">
        <f aca="false">I11138&amp;"_"&amp;G11138&amp;"_"&amp;F11138</f>
        <v>Latterfroe_32_20191107_DL2019041_GentofteHF_koersel2</v>
      </c>
      <c r="I11138" s="61" t="str">
        <f aca="false">MID(RIGHT(B11138,LEN(B11138)-3),1,FIND("_",RIGHT(B11138,LEN(B11138)-3))-1)</f>
        <v>Latterfroe</v>
      </c>
      <c r="J11138" s="61" t="str">
        <f aca="false">TRIM(SUBSTITUTE(RIGHT(B11138,FIND(I11138,B11138)+1),"_",""))</f>
        <v>PosK</v>
      </c>
      <c r="K11138" s="0" t="n">
        <f aca="false">IFERROR(VALUE(SUBSTITUTE(E11138,".",",")),E11138)</f>
        <v>26.83</v>
      </c>
      <c r="L11138" s="61" t="n">
        <f aca="false">IF(J11138="PosK",SUMIFS(K:K,J:J,"PosK",H:H,H11138),"")</f>
        <v>26.83</v>
      </c>
      <c r="M11138" s="61" t="n">
        <f aca="false">IF(J11138="PosK",SUMIFS(K:K,J:J,"NegK",H:H,H11138),"")</f>
        <v>0</v>
      </c>
      <c r="N11138" s="61" t="n">
        <f aca="false">IF(J11138="PosK",SUMIFS(K:K,J:J,"eDNA",H:H,H11138),"")</f>
        <v>0</v>
      </c>
      <c r="P11138" s="62" t="n">
        <f aca="false">IF(K11140="No Ct",0,K11140)</f>
        <v>0</v>
      </c>
      <c r="Q11138" s="62" t="n">
        <f aca="false">IF(K11141="No Ct",0,K11141)</f>
        <v>0</v>
      </c>
      <c r="R11138" s="0" t="str">
        <f aca="false">IF(AND(L11138&gt;0,M11138=0),"Valid","Invalid")</f>
        <v>Valid</v>
      </c>
      <c r="S11138" s="0" t="str">
        <f aca="false">IF(OR(P11138&gt;1,Q11138&gt;1),"Present","Absent")</f>
        <v>Absent</v>
      </c>
      <c r="T11138" s="63" t="str">
        <f aca="false">IF(OR(AND(P11138&gt;1,P11138&lt;41),AND(Q11138&gt;1,Q11138&lt;41)),"Ct&lt;41","Ct&gt;41")</f>
        <v>Ct&gt;41</v>
      </c>
      <c r="U11138" s="0" t="str">
        <f aca="false">I11138</f>
        <v>Latterfroe</v>
      </c>
      <c r="V11138" s="0" t="str">
        <f aca="false">MID(F11138,10,9)</f>
        <v>DL2019041</v>
      </c>
      <c r="W11138" s="64" t="str">
        <f aca="false">V11138&amp;"_"&amp;U11138&amp;"_"&amp;R11138&amp;"_"&amp;S11138&amp;"_"&amp;T11138</f>
        <v>DL2019041_Latterfroe_Valid_Absent_Ct&gt;41</v>
      </c>
    </row>
    <row r="11139" customFormat="false" ht="14.25" hidden="false" customHeight="false" outlineLevel="0" collapsed="false">
      <c r="A11139" s="0" t="s">
        <v>804</v>
      </c>
      <c r="B11139" s="52" t="s">
        <v>1050</v>
      </c>
      <c r="C11139" s="52" t="s">
        <v>747</v>
      </c>
      <c r="D11139" s="53" t="n">
        <v>0.1</v>
      </c>
      <c r="E11139" s="53" t="s">
        <v>748</v>
      </c>
      <c r="F11139" s="0" t="s">
        <v>1492</v>
      </c>
      <c r="G11139" s="0" t="str">
        <f aca="false">LEFT(B11139,2)</f>
        <v>32</v>
      </c>
      <c r="H11139" s="0" t="str">
        <f aca="false">I11139&amp;"_"&amp;G11139&amp;"_"&amp;F11139</f>
        <v>Latterfroe_32_20191107_DL2019041_GentofteHF_koersel2</v>
      </c>
      <c r="I11139" s="61" t="str">
        <f aca="false">MID(RIGHT(B11139,LEN(B11139)-3),1,FIND("_",RIGHT(B11139,LEN(B11139)-3))-1)</f>
        <v>Latterfroe</v>
      </c>
      <c r="J11139" s="61" t="str">
        <f aca="false">TRIM(SUBSTITUTE(RIGHT(B11139,FIND(I11139,B11139)+1),"_",""))</f>
        <v>NegK</v>
      </c>
      <c r="K11139" s="0" t="str">
        <f aca="false">IFERROR(VALUE(SUBSTITUTE(E11139,".",",")),E11139)</f>
        <v>No Ct</v>
      </c>
      <c r="L11139" s="61" t="str">
        <f aca="false">IF(J11139="PosK",SUMIFS(K:K,J:J,"PosK",H:H,H11139),"")</f>
        <v/>
      </c>
      <c r="M11139" s="61" t="str">
        <f aca="false">IF(J11139="PosK",SUMIFS(K:K,J:J,"NegK",H:H,H11139),"")</f>
        <v/>
      </c>
      <c r="N11139" s="61" t="str">
        <f aca="false">IF(J11139="PosK",SUMIFS(K:K,J:J,"eDNA",H:H,H11139),"")</f>
        <v/>
      </c>
    </row>
    <row r="11140" customFormat="false" ht="14.25" hidden="false" customHeight="false" outlineLevel="0" collapsed="false">
      <c r="A11140" s="0" t="s">
        <v>806</v>
      </c>
      <c r="B11140" s="52" t="s">
        <v>1051</v>
      </c>
      <c r="C11140" s="52" t="s">
        <v>751</v>
      </c>
      <c r="D11140" s="53" t="n">
        <v>0.1</v>
      </c>
      <c r="E11140" s="53" t="s">
        <v>748</v>
      </c>
      <c r="F11140" s="0" t="s">
        <v>1492</v>
      </c>
      <c r="G11140" s="0" t="str">
        <f aca="false">LEFT(B11140,2)</f>
        <v>32</v>
      </c>
      <c r="H11140" s="0" t="str">
        <f aca="false">I11140&amp;"_"&amp;G11140&amp;"_"&amp;F11140</f>
        <v>Latterfroe_32_20191107_DL2019041_GentofteHF_koersel2</v>
      </c>
      <c r="I11140" s="61" t="str">
        <f aca="false">MID(RIGHT(B11140,LEN(B11140)-3),1,FIND("_",RIGHT(B11140,LEN(B11140)-3))-1)</f>
        <v>Latterfroe</v>
      </c>
      <c r="J11140" s="61" t="str">
        <f aca="false">TRIM(SUBSTITUTE(RIGHT(B11140,FIND(I11140,B11140)+1),"_",""))</f>
        <v>eDNA</v>
      </c>
      <c r="K11140" s="0" t="str">
        <f aca="false">IFERROR(VALUE(SUBSTITUTE(E11140,".",",")),E11140)</f>
        <v>No Ct</v>
      </c>
      <c r="L11140" s="61" t="str">
        <f aca="false">IF(J11140="PosK",SUMIFS(K:K,J:J,"PosK",H:H,H11140),"")</f>
        <v/>
      </c>
      <c r="M11140" s="61" t="str">
        <f aca="false">IF(J11140="PosK",SUMIFS(K:K,J:J,"NegK",H:H,H11140),"")</f>
        <v/>
      </c>
      <c r="N11140" s="61" t="str">
        <f aca="false">IF(J11140="PosK",SUMIFS(K:K,J:J,"eDNA",H:H,H11140),"")</f>
        <v/>
      </c>
      <c r="Q11140" s="62"/>
    </row>
    <row r="11141" customFormat="false" ht="14.25" hidden="false" customHeight="false" outlineLevel="0" collapsed="false">
      <c r="A11141" s="0" t="s">
        <v>808</v>
      </c>
      <c r="B11141" s="52" t="s">
        <v>1051</v>
      </c>
      <c r="C11141" s="52" t="s">
        <v>751</v>
      </c>
      <c r="D11141" s="53" t="n">
        <v>0.1</v>
      </c>
      <c r="E11141" s="53" t="s">
        <v>748</v>
      </c>
      <c r="F11141" s="0" t="s">
        <v>1492</v>
      </c>
      <c r="G11141" s="0" t="str">
        <f aca="false">LEFT(B11141,2)</f>
        <v>32</v>
      </c>
      <c r="H11141" s="0" t="str">
        <f aca="false">I11141&amp;"_"&amp;G11141&amp;"_"&amp;F11141</f>
        <v>Latterfroe_32_20191107_DL2019041_GentofteHF_koersel2</v>
      </c>
      <c r="I11141" s="61" t="str">
        <f aca="false">MID(RIGHT(B11141,LEN(B11141)-3),1,FIND("_",RIGHT(B11141,LEN(B11141)-3))-1)</f>
        <v>Latterfroe</v>
      </c>
      <c r="J11141" s="61" t="str">
        <f aca="false">TRIM(SUBSTITUTE(RIGHT(B11141,FIND(I11141,B11141)+1),"_",""))</f>
        <v>eDNA</v>
      </c>
      <c r="K11141" s="0" t="str">
        <f aca="false">IFERROR(VALUE(SUBSTITUTE(E11141,".",",")),E11141)</f>
        <v>No Ct</v>
      </c>
      <c r="L11141" s="61" t="str">
        <f aca="false">IF(J11141="PosK",SUMIFS(K:K,J:J,"PosK",H:H,H11141),"")</f>
        <v/>
      </c>
      <c r="M11141" s="61" t="str">
        <f aca="false">IF(J11141="PosK",SUMIFS(K:K,J:J,"NegK",H:H,H11141),"")</f>
        <v/>
      </c>
      <c r="N11141" s="61" t="str">
        <f aca="false">IF(J11141="PosK",SUMIFS(K:K,J:J,"eDNA",H:H,H11141),"")</f>
        <v/>
      </c>
      <c r="P11141" s="62"/>
      <c r="T11141" s="63"/>
      <c r="W11141" s="64"/>
    </row>
    <row r="11142" customFormat="false" ht="14.25" hidden="false" customHeight="false" outlineLevel="0" collapsed="false">
      <c r="A11142" s="0" t="s">
        <v>810</v>
      </c>
      <c r="B11142" s="52" t="s">
        <v>1228</v>
      </c>
      <c r="C11142" s="52" t="s">
        <v>743</v>
      </c>
      <c r="D11142" s="53" t="n">
        <v>0.1</v>
      </c>
      <c r="E11142" s="53" t="s">
        <v>748</v>
      </c>
      <c r="F11142" s="0" t="s">
        <v>1492</v>
      </c>
      <c r="G11142" s="0" t="str">
        <f aca="false">LEFT(B11142,2)</f>
        <v>33</v>
      </c>
      <c r="H11142" s="0" t="str">
        <f aca="false">I11142&amp;"_"&amp;G11142&amp;"_"&amp;F11142</f>
        <v>KortbenetGroenFroe_33_20191107_DL2019041_GentofteHF_koersel2</v>
      </c>
      <c r="I11142" s="61" t="str">
        <f aca="false">MID(RIGHT(B11142,LEN(B11142)-3),1,FIND("_",RIGHT(B11142,LEN(B11142)-3))-1)</f>
        <v>KortbenetGroenFroe</v>
      </c>
      <c r="J11142" s="61" t="str">
        <f aca="false">TRIM(SUBSTITUTE(RIGHT(B11142,FIND(I11142,B11142)+1),"_",""))</f>
        <v>PosK</v>
      </c>
      <c r="K11142" s="0" t="str">
        <f aca="false">IFERROR(VALUE(SUBSTITUTE(E11142,".",",")),E11142)</f>
        <v>No Ct</v>
      </c>
      <c r="L11142" s="61" t="n">
        <f aca="false">IF(J11142="PosK",SUMIFS(K:K,J:J,"PosK",H:H,H11142),"")</f>
        <v>0</v>
      </c>
      <c r="M11142" s="61" t="n">
        <f aca="false">IF(J11142="PosK",SUMIFS(K:K,J:J,"NegK",H:H,H11142),"")</f>
        <v>0</v>
      </c>
      <c r="N11142" s="61" t="n">
        <f aca="false">IF(J11142="PosK",SUMIFS(K:K,J:J,"eDNA",H:H,H11142),"")</f>
        <v>0</v>
      </c>
      <c r="P11142" s="62" t="n">
        <f aca="false">IF(K11144="No Ct",0,K11144)</f>
        <v>0</v>
      </c>
      <c r="Q11142" s="62" t="n">
        <f aca="false">IF(K11145="No Ct",0,K11145)</f>
        <v>0</v>
      </c>
      <c r="R11142" s="0" t="str">
        <f aca="false">IF(AND(L11142&gt;0,M11142=0),"Valid","Invalid")</f>
        <v>Invalid</v>
      </c>
      <c r="S11142" s="0" t="str">
        <f aca="false">IF(OR(P11142&gt;1,Q11142&gt;1),"Present","Absent")</f>
        <v>Absent</v>
      </c>
      <c r="T11142" s="63" t="str">
        <f aca="false">IF(OR(AND(P11142&gt;1,P11142&lt;41),AND(Q11142&gt;1,Q11142&lt;41)),"Ct&lt;41","Ct&gt;41")</f>
        <v>Ct&gt;41</v>
      </c>
      <c r="U11142" s="0" t="str">
        <f aca="false">I11142</f>
        <v>KortbenetGroenFroe</v>
      </c>
      <c r="V11142" s="0" t="str">
        <f aca="false">MID(F11142,10,9)</f>
        <v>DL2019041</v>
      </c>
      <c r="W11142" s="64" t="str">
        <f aca="false">V11142&amp;"_"&amp;U11142&amp;"_"&amp;R11142&amp;"_"&amp;S11142&amp;"_"&amp;T11142</f>
        <v>DL2019041_KortbenetGroenFroe_Invalid_Absent_Ct&gt;41</v>
      </c>
    </row>
    <row r="11143" customFormat="false" ht="14.25" hidden="false" customHeight="false" outlineLevel="0" collapsed="false">
      <c r="A11143" s="0" t="s">
        <v>812</v>
      </c>
      <c r="B11143" s="52" t="s">
        <v>1229</v>
      </c>
      <c r="C11143" s="52" t="s">
        <v>747</v>
      </c>
      <c r="D11143" s="53" t="n">
        <v>0.1</v>
      </c>
      <c r="E11143" s="53" t="s">
        <v>748</v>
      </c>
      <c r="F11143" s="0" t="s">
        <v>1492</v>
      </c>
      <c r="G11143" s="0" t="str">
        <f aca="false">LEFT(B11143,2)</f>
        <v>33</v>
      </c>
      <c r="H11143" s="0" t="str">
        <f aca="false">I11143&amp;"_"&amp;G11143&amp;"_"&amp;F11143</f>
        <v>KortbenetGroenFroe_33_20191107_DL2019041_GentofteHF_koersel2</v>
      </c>
      <c r="I11143" s="61" t="str">
        <f aca="false">MID(RIGHT(B11143,LEN(B11143)-3),1,FIND("_",RIGHT(B11143,LEN(B11143)-3))-1)</f>
        <v>KortbenetGroenFroe</v>
      </c>
      <c r="J11143" s="61" t="str">
        <f aca="false">TRIM(SUBSTITUTE(RIGHT(B11143,FIND(I11143,B11143)+1),"_",""))</f>
        <v>NegK</v>
      </c>
      <c r="K11143" s="0" t="str">
        <f aca="false">IFERROR(VALUE(SUBSTITUTE(E11143,".",",")),E11143)</f>
        <v>No Ct</v>
      </c>
      <c r="L11143" s="61" t="str">
        <f aca="false">IF(J11143="PosK",SUMIFS(K:K,J:J,"PosK",H:H,H11143),"")</f>
        <v/>
      </c>
      <c r="M11143" s="61" t="str">
        <f aca="false">IF(J11143="PosK",SUMIFS(K:K,J:J,"NegK",H:H,H11143),"")</f>
        <v/>
      </c>
      <c r="N11143" s="61" t="str">
        <f aca="false">IF(J11143="PosK",SUMIFS(K:K,J:J,"eDNA",H:H,H11143),"")</f>
        <v/>
      </c>
    </row>
    <row r="11144" customFormat="false" ht="14.25" hidden="false" customHeight="false" outlineLevel="0" collapsed="false">
      <c r="A11144" s="0" t="s">
        <v>814</v>
      </c>
      <c r="B11144" s="52" t="s">
        <v>1230</v>
      </c>
      <c r="C11144" s="52" t="s">
        <v>751</v>
      </c>
      <c r="D11144" s="53" t="n">
        <v>0.1</v>
      </c>
      <c r="E11144" s="53" t="s">
        <v>748</v>
      </c>
      <c r="F11144" s="0" t="s">
        <v>1492</v>
      </c>
      <c r="G11144" s="0" t="str">
        <f aca="false">LEFT(B11144,2)</f>
        <v>33</v>
      </c>
      <c r="H11144" s="0" t="str">
        <f aca="false">I11144&amp;"_"&amp;G11144&amp;"_"&amp;F11144</f>
        <v>KortbenetGroenFroe_33_20191107_DL2019041_GentofteHF_koersel2</v>
      </c>
      <c r="I11144" s="61" t="str">
        <f aca="false">MID(RIGHT(B11144,LEN(B11144)-3),1,FIND("_",RIGHT(B11144,LEN(B11144)-3))-1)</f>
        <v>KortbenetGroenFroe</v>
      </c>
      <c r="J11144" s="61" t="str">
        <f aca="false">TRIM(SUBSTITUTE(RIGHT(B11144,FIND(I11144,B11144)+1),"_",""))</f>
        <v>eDNA</v>
      </c>
      <c r="K11144" s="0" t="str">
        <f aca="false">IFERROR(VALUE(SUBSTITUTE(E11144,".",",")),E11144)</f>
        <v>No Ct</v>
      </c>
      <c r="L11144" s="61" t="str">
        <f aca="false">IF(J11144="PosK",SUMIFS(K:K,J:J,"PosK",H:H,H11144),"")</f>
        <v/>
      </c>
      <c r="M11144" s="61" t="str">
        <f aca="false">IF(J11144="PosK",SUMIFS(K:K,J:J,"NegK",H:H,H11144),"")</f>
        <v/>
      </c>
      <c r="N11144" s="61" t="str">
        <f aca="false">IF(J11144="PosK",SUMIFS(K:K,J:J,"eDNA",H:H,H11144),"")</f>
        <v/>
      </c>
      <c r="Q11144" s="62"/>
    </row>
    <row r="11145" customFormat="false" ht="14.25" hidden="false" customHeight="false" outlineLevel="0" collapsed="false">
      <c r="A11145" s="0" t="s">
        <v>816</v>
      </c>
      <c r="B11145" s="52" t="s">
        <v>1230</v>
      </c>
      <c r="C11145" s="52" t="s">
        <v>751</v>
      </c>
      <c r="D11145" s="53" t="n">
        <v>0.1</v>
      </c>
      <c r="E11145" s="53" t="s">
        <v>748</v>
      </c>
      <c r="F11145" s="0" t="s">
        <v>1492</v>
      </c>
      <c r="G11145" s="0" t="str">
        <f aca="false">LEFT(B11145,2)</f>
        <v>33</v>
      </c>
      <c r="H11145" s="0" t="str">
        <f aca="false">I11145&amp;"_"&amp;G11145&amp;"_"&amp;F11145</f>
        <v>KortbenetGroenFroe_33_20191107_DL2019041_GentofteHF_koersel2</v>
      </c>
      <c r="I11145" s="61" t="str">
        <f aca="false">MID(RIGHT(B11145,LEN(B11145)-3),1,FIND("_",RIGHT(B11145,LEN(B11145)-3))-1)</f>
        <v>KortbenetGroenFroe</v>
      </c>
      <c r="J11145" s="61" t="str">
        <f aca="false">TRIM(SUBSTITUTE(RIGHT(B11145,FIND(I11145,B11145)+1),"_",""))</f>
        <v>eDNA</v>
      </c>
      <c r="K11145" s="0" t="str">
        <f aca="false">IFERROR(VALUE(SUBSTITUTE(E11145,".",",")),E11145)</f>
        <v>No Ct</v>
      </c>
      <c r="L11145" s="61" t="str">
        <f aca="false">IF(J11145="PosK",SUMIFS(K:K,J:J,"PosK",H:H,H11145),"")</f>
        <v/>
      </c>
      <c r="M11145" s="61" t="str">
        <f aca="false">IF(J11145="PosK",SUMIFS(K:K,J:J,"NegK",H:H,H11145),"")</f>
        <v/>
      </c>
      <c r="N11145" s="61" t="str">
        <f aca="false">IF(J11145="PosK",SUMIFS(K:K,J:J,"eDNA",H:H,H11145),"")</f>
        <v/>
      </c>
      <c r="P11145" s="62"/>
      <c r="T11145" s="63"/>
      <c r="W11145" s="64"/>
    </row>
    <row r="11146" customFormat="false" ht="14.25" hidden="false" customHeight="false" outlineLevel="0" collapsed="false">
      <c r="A11146" s="0" t="s">
        <v>818</v>
      </c>
      <c r="B11146" s="52" t="s">
        <v>1232</v>
      </c>
      <c r="C11146" s="52" t="s">
        <v>743</v>
      </c>
      <c r="D11146" s="53" t="n">
        <v>0.1</v>
      </c>
      <c r="E11146" s="53" t="s">
        <v>748</v>
      </c>
      <c r="F11146" s="0" t="s">
        <v>1492</v>
      </c>
      <c r="G11146" s="0" t="str">
        <f aca="false">LEFT(B11146,2)</f>
        <v>34</v>
      </c>
      <c r="H11146" s="0" t="str">
        <f aca="false">I11146&amp;"_"&amp;G11146&amp;"_"&amp;F11146</f>
        <v>Soelvkarusse_34_20191107_DL2019041_GentofteHF_koersel2</v>
      </c>
      <c r="I11146" s="61" t="str">
        <f aca="false">MID(RIGHT(B11146,LEN(B11146)-3),1,FIND("_",RIGHT(B11146,LEN(B11146)-3))-1)</f>
        <v>Soelvkarusse</v>
      </c>
      <c r="J11146" s="61" t="str">
        <f aca="false">TRIM(SUBSTITUTE(RIGHT(B11146,FIND(I11146,B11146)+1),"_",""))</f>
        <v>PosK</v>
      </c>
      <c r="K11146" s="0" t="str">
        <f aca="false">IFERROR(VALUE(SUBSTITUTE(E11146,".",",")),E11146)</f>
        <v>No Ct</v>
      </c>
      <c r="L11146" s="61" t="n">
        <f aca="false">IF(J11146="PosK",SUMIFS(K:K,J:J,"PosK",H:H,H11146),"")</f>
        <v>0</v>
      </c>
      <c r="M11146" s="61" t="n">
        <f aca="false">IF(J11146="PosK",SUMIFS(K:K,J:J,"NegK",H:H,H11146),"")</f>
        <v>0</v>
      </c>
      <c r="N11146" s="61" t="n">
        <f aca="false">IF(J11146="PosK",SUMIFS(K:K,J:J,"eDNA",H:H,H11146),"")</f>
        <v>0</v>
      </c>
      <c r="P11146" s="62" t="n">
        <f aca="false">IF(K11148="No Ct",0,K11148)</f>
        <v>0</v>
      </c>
      <c r="Q11146" s="62" t="n">
        <f aca="false">IF(K11149="No Ct",0,K11149)</f>
        <v>0</v>
      </c>
      <c r="R11146" s="0" t="str">
        <f aca="false">IF(AND(L11146&gt;0,M11146=0),"Valid","Invalid")</f>
        <v>Invalid</v>
      </c>
      <c r="S11146" s="0" t="str">
        <f aca="false">IF(OR(P11146&gt;1,Q11146&gt;1),"Present","Absent")</f>
        <v>Absent</v>
      </c>
      <c r="T11146" s="63" t="str">
        <f aca="false">IF(OR(AND(P11146&gt;1,P11146&lt;41),AND(Q11146&gt;1,Q11146&lt;41)),"Ct&lt;41","Ct&gt;41")</f>
        <v>Ct&gt;41</v>
      </c>
      <c r="U11146" s="0" t="str">
        <f aca="false">I11146</f>
        <v>Soelvkarusse</v>
      </c>
      <c r="V11146" s="0" t="str">
        <f aca="false">MID(F11146,10,9)</f>
        <v>DL2019041</v>
      </c>
      <c r="W11146" s="64" t="str">
        <f aca="false">V11146&amp;"_"&amp;U11146&amp;"_"&amp;R11146&amp;"_"&amp;S11146&amp;"_"&amp;T11146</f>
        <v>DL2019041_Soelvkarusse_Invalid_Absent_Ct&gt;41</v>
      </c>
    </row>
    <row r="11147" customFormat="false" ht="14.25" hidden="false" customHeight="false" outlineLevel="0" collapsed="false">
      <c r="A11147" s="0" t="s">
        <v>820</v>
      </c>
      <c r="B11147" s="52" t="s">
        <v>1233</v>
      </c>
      <c r="C11147" s="52" t="s">
        <v>747</v>
      </c>
      <c r="D11147" s="53" t="n">
        <v>0.1</v>
      </c>
      <c r="E11147" s="53" t="s">
        <v>748</v>
      </c>
      <c r="F11147" s="0" t="s">
        <v>1492</v>
      </c>
      <c r="G11147" s="0" t="str">
        <f aca="false">LEFT(B11147,2)</f>
        <v>34</v>
      </c>
      <c r="H11147" s="0" t="str">
        <f aca="false">I11147&amp;"_"&amp;G11147&amp;"_"&amp;F11147</f>
        <v>Soelvkarusse_34_20191107_DL2019041_GentofteHF_koersel2</v>
      </c>
      <c r="I11147" s="61" t="str">
        <f aca="false">MID(RIGHT(B11147,LEN(B11147)-3),1,FIND("_",RIGHT(B11147,LEN(B11147)-3))-1)</f>
        <v>Soelvkarusse</v>
      </c>
      <c r="J11147" s="61" t="str">
        <f aca="false">TRIM(SUBSTITUTE(RIGHT(B11147,FIND(I11147,B11147)+1),"_",""))</f>
        <v>NegK</v>
      </c>
      <c r="K11147" s="0" t="str">
        <f aca="false">IFERROR(VALUE(SUBSTITUTE(E11147,".",",")),E11147)</f>
        <v>No Ct</v>
      </c>
      <c r="L11147" s="61" t="str">
        <f aca="false">IF(J11147="PosK",SUMIFS(K:K,J:J,"PosK",H:H,H11147),"")</f>
        <v/>
      </c>
      <c r="M11147" s="61" t="str">
        <f aca="false">IF(J11147="PosK",SUMIFS(K:K,J:J,"NegK",H:H,H11147),"")</f>
        <v/>
      </c>
      <c r="N11147" s="61" t="str">
        <f aca="false">IF(J11147="PosK",SUMIFS(K:K,J:J,"eDNA",H:H,H11147),"")</f>
        <v/>
      </c>
    </row>
    <row r="11148" customFormat="false" ht="14.25" hidden="false" customHeight="false" outlineLevel="0" collapsed="false">
      <c r="A11148" s="0" t="s">
        <v>822</v>
      </c>
      <c r="B11148" s="52" t="s">
        <v>1234</v>
      </c>
      <c r="C11148" s="52" t="s">
        <v>751</v>
      </c>
      <c r="D11148" s="53" t="n">
        <v>0.1</v>
      </c>
      <c r="E11148" s="53" t="s">
        <v>748</v>
      </c>
      <c r="F11148" s="0" t="s">
        <v>1492</v>
      </c>
      <c r="G11148" s="0" t="str">
        <f aca="false">LEFT(B11148,2)</f>
        <v>34</v>
      </c>
      <c r="H11148" s="0" t="str">
        <f aca="false">I11148&amp;"_"&amp;G11148&amp;"_"&amp;F11148</f>
        <v>Soelvkarusse_34_20191107_DL2019041_GentofteHF_koersel2</v>
      </c>
      <c r="I11148" s="61" t="str">
        <f aca="false">MID(RIGHT(B11148,LEN(B11148)-3),1,FIND("_",RIGHT(B11148,LEN(B11148)-3))-1)</f>
        <v>Soelvkarusse</v>
      </c>
      <c r="J11148" s="61" t="str">
        <f aca="false">TRIM(SUBSTITUTE(RIGHT(B11148,FIND(I11148,B11148)+1),"_",""))</f>
        <v>eDNA</v>
      </c>
      <c r="K11148" s="0" t="str">
        <f aca="false">IFERROR(VALUE(SUBSTITUTE(E11148,".",",")),E11148)</f>
        <v>No Ct</v>
      </c>
      <c r="L11148" s="61" t="str">
        <f aca="false">IF(J11148="PosK",SUMIFS(K:K,J:J,"PosK",H:H,H11148),"")</f>
        <v/>
      </c>
      <c r="M11148" s="61" t="str">
        <f aca="false">IF(J11148="PosK",SUMIFS(K:K,J:J,"NegK",H:H,H11148),"")</f>
        <v/>
      </c>
      <c r="N11148" s="61" t="str">
        <f aca="false">IF(J11148="PosK",SUMIFS(K:K,J:J,"eDNA",H:H,H11148),"")</f>
        <v/>
      </c>
      <c r="Q11148" s="62"/>
    </row>
    <row r="11149" customFormat="false" ht="14.25" hidden="false" customHeight="false" outlineLevel="0" collapsed="false">
      <c r="A11149" s="0" t="s">
        <v>824</v>
      </c>
      <c r="B11149" s="52" t="s">
        <v>1234</v>
      </c>
      <c r="C11149" s="52" t="s">
        <v>751</v>
      </c>
      <c r="D11149" s="53" t="n">
        <v>0.1</v>
      </c>
      <c r="E11149" s="53" t="s">
        <v>748</v>
      </c>
      <c r="F11149" s="0" t="s">
        <v>1492</v>
      </c>
      <c r="G11149" s="0" t="str">
        <f aca="false">LEFT(B11149,2)</f>
        <v>34</v>
      </c>
      <c r="H11149" s="0" t="str">
        <f aca="false">I11149&amp;"_"&amp;G11149&amp;"_"&amp;F11149</f>
        <v>Soelvkarusse_34_20191107_DL2019041_GentofteHF_koersel2</v>
      </c>
      <c r="I11149" s="61" t="str">
        <f aca="false">MID(RIGHT(B11149,LEN(B11149)-3),1,FIND("_",RIGHT(B11149,LEN(B11149)-3))-1)</f>
        <v>Soelvkarusse</v>
      </c>
      <c r="J11149" s="61" t="str">
        <f aca="false">TRIM(SUBSTITUTE(RIGHT(B11149,FIND(I11149,B11149)+1),"_",""))</f>
        <v>eDNA</v>
      </c>
      <c r="K11149" s="0" t="str">
        <f aca="false">IFERROR(VALUE(SUBSTITUTE(E11149,".",",")),E11149)</f>
        <v>No Ct</v>
      </c>
      <c r="L11149" s="61" t="str">
        <f aca="false">IF(J11149="PosK",SUMIFS(K:K,J:J,"PosK",H:H,H11149),"")</f>
        <v/>
      </c>
      <c r="M11149" s="61" t="str">
        <f aca="false">IF(J11149="PosK",SUMIFS(K:K,J:J,"NegK",H:H,H11149),"")</f>
        <v/>
      </c>
      <c r="N11149" s="61" t="str">
        <f aca="false">IF(J11149="PosK",SUMIFS(K:K,J:J,"eDNA",H:H,H11149),"")</f>
        <v/>
      </c>
      <c r="P11149" s="62"/>
      <c r="T11149" s="63"/>
      <c r="W11149" s="64"/>
    </row>
    <row r="11150" customFormat="false" ht="14.25" hidden="false" customHeight="false" outlineLevel="0" collapsed="false">
      <c r="A11150" s="0" t="s">
        <v>741</v>
      </c>
      <c r="B11150" s="52" t="s">
        <v>742</v>
      </c>
      <c r="C11150" s="52" t="s">
        <v>743</v>
      </c>
      <c r="D11150" s="53" t="n">
        <v>0.1</v>
      </c>
      <c r="E11150" s="53" t="s">
        <v>748</v>
      </c>
      <c r="F11150" s="0" t="s">
        <v>1493</v>
      </c>
      <c r="G11150" s="0" t="str">
        <f aca="false">LEFT(B11150,2)</f>
        <v>01</v>
      </c>
      <c r="H11150" s="0" t="str">
        <f aca="false">I11150&amp;"_"&amp;G11150&amp;"_"&amp;F11150</f>
        <v>Loegfroe_01_20191112_DL2019003_GentofteHF_koersel1</v>
      </c>
      <c r="I11150" s="61" t="str">
        <f aca="false">MID(RIGHT(B11150,LEN(B11150)-3),1,FIND("_",RIGHT(B11150,LEN(B11150)-3))-1)</f>
        <v>Loegfroe</v>
      </c>
      <c r="J11150" s="61" t="str">
        <f aca="false">TRIM(SUBSTITUTE(RIGHT(B11150,FIND(I11150,B11150)+1),"_",""))</f>
        <v>PosK</v>
      </c>
      <c r="K11150" s="0" t="str">
        <f aca="false">IFERROR(VALUE(SUBSTITUTE(E11150,".",",")),E11150)</f>
        <v>No Ct</v>
      </c>
      <c r="L11150" s="61" t="n">
        <f aca="false">IF(J11150="PosK",SUMIFS(K:K,J:J,"PosK",H:H,H11150),"")</f>
        <v>0</v>
      </c>
      <c r="M11150" s="61" t="n">
        <f aca="false">IF(J11150="PosK",SUMIFS(K:K,J:J,"NegK",H:H,H11150),"")</f>
        <v>0</v>
      </c>
      <c r="N11150" s="61" t="n">
        <f aca="false">IF(J11150="PosK",SUMIFS(K:K,J:J,"eDNA",H:H,H11150),"")</f>
        <v>0</v>
      </c>
      <c r="P11150" s="62" t="n">
        <f aca="false">IF(K11152="No Ct",0,K11152)</f>
        <v>0</v>
      </c>
      <c r="Q11150" s="62" t="n">
        <f aca="false">IF(K11153="No Ct",0,K11153)</f>
        <v>0</v>
      </c>
      <c r="R11150" s="0" t="str">
        <f aca="false">IF(AND(L11150&gt;0,M11150=0),"Valid","Invalid")</f>
        <v>Invalid</v>
      </c>
      <c r="S11150" s="0" t="str">
        <f aca="false">IF(OR(P11150&gt;1,Q11150&gt;1),"Present","Absent")</f>
        <v>Absent</v>
      </c>
      <c r="T11150" s="63" t="str">
        <f aca="false">IF(OR(AND(P11150&gt;1,P11150&lt;41),AND(Q11150&gt;1,Q11150&lt;41)),"Ct&lt;41","Ct&gt;41")</f>
        <v>Ct&gt;41</v>
      </c>
      <c r="U11150" s="0" t="str">
        <f aca="false">I11150</f>
        <v>Loegfroe</v>
      </c>
      <c r="V11150" s="0" t="str">
        <f aca="false">MID(F11150,10,9)</f>
        <v>DL2019003</v>
      </c>
      <c r="W11150" s="64" t="str">
        <f aca="false">V11150&amp;"_"&amp;U11150&amp;"_"&amp;R11150&amp;"_"&amp;S11150&amp;"_"&amp;T11150</f>
        <v>DL2019003_Loegfroe_Invalid_Absent_Ct&gt;41</v>
      </c>
    </row>
    <row r="11151" customFormat="false" ht="14.25" hidden="false" customHeight="false" outlineLevel="0" collapsed="false">
      <c r="A11151" s="0" t="s">
        <v>745</v>
      </c>
      <c r="B11151" s="52" t="s">
        <v>746</v>
      </c>
      <c r="C11151" s="52" t="s">
        <v>747</v>
      </c>
      <c r="D11151" s="53" t="n">
        <v>0.1</v>
      </c>
      <c r="E11151" s="53" t="s">
        <v>748</v>
      </c>
      <c r="F11151" s="0" t="s">
        <v>1493</v>
      </c>
      <c r="G11151" s="0" t="str">
        <f aca="false">LEFT(B11151,2)</f>
        <v>01</v>
      </c>
      <c r="H11151" s="0" t="str">
        <f aca="false">I11151&amp;"_"&amp;G11151&amp;"_"&amp;F11151</f>
        <v>Loegfroe_01_20191112_DL2019003_GentofteHF_koersel1</v>
      </c>
      <c r="I11151" s="61" t="str">
        <f aca="false">MID(RIGHT(B11151,LEN(B11151)-3),1,FIND("_",RIGHT(B11151,LEN(B11151)-3))-1)</f>
        <v>Loegfroe</v>
      </c>
      <c r="J11151" s="61" t="str">
        <f aca="false">TRIM(SUBSTITUTE(RIGHT(B11151,FIND(I11151,B11151)+1),"_",""))</f>
        <v>NegK</v>
      </c>
      <c r="K11151" s="0" t="str">
        <f aca="false">IFERROR(VALUE(SUBSTITUTE(E11151,".",",")),E11151)</f>
        <v>No Ct</v>
      </c>
      <c r="L11151" s="61" t="str">
        <f aca="false">IF(J11151="PosK",SUMIFS(K:K,J:J,"PosK",H:H,H11151),"")</f>
        <v/>
      </c>
      <c r="M11151" s="61" t="str">
        <f aca="false">IF(J11151="PosK",SUMIFS(K:K,J:J,"NegK",H:H,H11151),"")</f>
        <v/>
      </c>
      <c r="N11151" s="61" t="str">
        <f aca="false">IF(J11151="PosK",SUMIFS(K:K,J:J,"eDNA",H:H,H11151),"")</f>
        <v/>
      </c>
    </row>
    <row r="11152" customFormat="false" ht="14.25" hidden="false" customHeight="false" outlineLevel="0" collapsed="false">
      <c r="A11152" s="0" t="s">
        <v>749</v>
      </c>
      <c r="B11152" s="52" t="s">
        <v>750</v>
      </c>
      <c r="C11152" s="52" t="s">
        <v>751</v>
      </c>
      <c r="D11152" s="53" t="n">
        <v>0.1</v>
      </c>
      <c r="E11152" s="53" t="s">
        <v>748</v>
      </c>
      <c r="F11152" s="0" t="s">
        <v>1493</v>
      </c>
      <c r="G11152" s="0" t="str">
        <f aca="false">LEFT(B11152,2)</f>
        <v>01</v>
      </c>
      <c r="H11152" s="0" t="str">
        <f aca="false">I11152&amp;"_"&amp;G11152&amp;"_"&amp;F11152</f>
        <v>Loegfroe_01_20191112_DL2019003_GentofteHF_koersel1</v>
      </c>
      <c r="I11152" s="61" t="str">
        <f aca="false">MID(RIGHT(B11152,LEN(B11152)-3),1,FIND("_",RIGHT(B11152,LEN(B11152)-3))-1)</f>
        <v>Loegfroe</v>
      </c>
      <c r="J11152" s="61" t="str">
        <f aca="false">TRIM(SUBSTITUTE(RIGHT(B11152,FIND(I11152,B11152)+1),"_",""))</f>
        <v>eDNA</v>
      </c>
      <c r="K11152" s="0" t="str">
        <f aca="false">IFERROR(VALUE(SUBSTITUTE(E11152,".",",")),E11152)</f>
        <v>No Ct</v>
      </c>
      <c r="L11152" s="61" t="str">
        <f aca="false">IF(J11152="PosK",SUMIFS(K:K,J:J,"PosK",H:H,H11152),"")</f>
        <v/>
      </c>
      <c r="M11152" s="61" t="str">
        <f aca="false">IF(J11152="PosK",SUMIFS(K:K,J:J,"NegK",H:H,H11152),"")</f>
        <v/>
      </c>
      <c r="N11152" s="61" t="str">
        <f aca="false">IF(J11152="PosK",SUMIFS(K:K,J:J,"eDNA",H:H,H11152),"")</f>
        <v/>
      </c>
      <c r="Q11152" s="62"/>
    </row>
    <row r="11153" customFormat="false" ht="14.25" hidden="false" customHeight="false" outlineLevel="0" collapsed="false">
      <c r="A11153" s="0" t="s">
        <v>752</v>
      </c>
      <c r="B11153" s="52" t="s">
        <v>750</v>
      </c>
      <c r="C11153" s="52" t="s">
        <v>751</v>
      </c>
      <c r="D11153" s="53" t="n">
        <v>0.1</v>
      </c>
      <c r="E11153" s="53" t="s">
        <v>748</v>
      </c>
      <c r="F11153" s="0" t="s">
        <v>1493</v>
      </c>
      <c r="G11153" s="0" t="str">
        <f aca="false">LEFT(B11153,2)</f>
        <v>01</v>
      </c>
      <c r="H11153" s="0" t="str">
        <f aca="false">I11153&amp;"_"&amp;G11153&amp;"_"&amp;F11153</f>
        <v>Loegfroe_01_20191112_DL2019003_GentofteHF_koersel1</v>
      </c>
      <c r="I11153" s="61" t="str">
        <f aca="false">MID(RIGHT(B11153,LEN(B11153)-3),1,FIND("_",RIGHT(B11153,LEN(B11153)-3))-1)</f>
        <v>Loegfroe</v>
      </c>
      <c r="J11153" s="61" t="str">
        <f aca="false">TRIM(SUBSTITUTE(RIGHT(B11153,FIND(I11153,B11153)+1),"_",""))</f>
        <v>eDNA</v>
      </c>
      <c r="K11153" s="0" t="str">
        <f aca="false">IFERROR(VALUE(SUBSTITUTE(E11153,".",",")),E11153)</f>
        <v>No Ct</v>
      </c>
      <c r="L11153" s="61" t="str">
        <f aca="false">IF(J11153="PosK",SUMIFS(K:K,J:J,"PosK",H:H,H11153),"")</f>
        <v/>
      </c>
      <c r="M11153" s="61" t="str">
        <f aca="false">IF(J11153="PosK",SUMIFS(K:K,J:J,"NegK",H:H,H11153),"")</f>
        <v/>
      </c>
      <c r="N11153" s="61" t="str">
        <f aca="false">IF(J11153="PosK",SUMIFS(K:K,J:J,"eDNA",H:H,H11153),"")</f>
        <v/>
      </c>
      <c r="P11153" s="62"/>
      <c r="T11153" s="63"/>
      <c r="W11153" s="64"/>
    </row>
    <row r="11154" customFormat="false" ht="14.25" hidden="false" customHeight="false" outlineLevel="0" collapsed="false">
      <c r="A11154" s="0" t="s">
        <v>754</v>
      </c>
      <c r="B11154" s="52" t="s">
        <v>755</v>
      </c>
      <c r="C11154" s="52" t="s">
        <v>743</v>
      </c>
      <c r="D11154" s="53" t="n">
        <v>0.1</v>
      </c>
      <c r="E11154" s="53" t="n">
        <v>30.59</v>
      </c>
      <c r="F11154" s="0" t="s">
        <v>1493</v>
      </c>
      <c r="G11154" s="0" t="str">
        <f aca="false">LEFT(B11154,2)</f>
        <v>02</v>
      </c>
      <c r="H11154" s="0" t="str">
        <f aca="false">I11154&amp;"_"&amp;G11154&amp;"_"&amp;F11154</f>
        <v>StorVandsalamander_02_20191112_DL2019003_GentofteHF_koersel1</v>
      </c>
      <c r="I11154" s="61" t="str">
        <f aca="false">MID(RIGHT(B11154,LEN(B11154)-3),1,FIND("_",RIGHT(B11154,LEN(B11154)-3))-1)</f>
        <v>StorVandsalamander</v>
      </c>
      <c r="J11154" s="61" t="str">
        <f aca="false">TRIM(SUBSTITUTE(RIGHT(B11154,FIND(I11154,B11154)+1),"_",""))</f>
        <v>PosK</v>
      </c>
      <c r="K11154" s="0" t="n">
        <f aca="false">IFERROR(VALUE(SUBSTITUTE(E11154,".",",")),E11154)</f>
        <v>30.59</v>
      </c>
      <c r="L11154" s="61" t="n">
        <f aca="false">IF(J11154="PosK",SUMIFS(K:K,J:J,"PosK",H:H,H11154),"")</f>
        <v>30.59</v>
      </c>
      <c r="M11154" s="61" t="n">
        <f aca="false">IF(J11154="PosK",SUMIFS(K:K,J:J,"NegK",H:H,H11154),"")</f>
        <v>0</v>
      </c>
      <c r="N11154" s="61" t="n">
        <f aca="false">IF(J11154="PosK",SUMIFS(K:K,J:J,"eDNA",H:H,H11154),"")</f>
        <v>0</v>
      </c>
      <c r="P11154" s="62" t="n">
        <f aca="false">IF(K11156="No Ct",0,K11156)</f>
        <v>0</v>
      </c>
      <c r="Q11154" s="62" t="n">
        <f aca="false">IF(K11157="No Ct",0,K11157)</f>
        <v>0</v>
      </c>
      <c r="R11154" s="0" t="str">
        <f aca="false">IF(AND(L11154&gt;0,M11154=0),"Valid","Invalid")</f>
        <v>Valid</v>
      </c>
      <c r="S11154" s="0" t="str">
        <f aca="false">IF(OR(P11154&gt;1,Q11154&gt;1),"Present","Absent")</f>
        <v>Absent</v>
      </c>
      <c r="T11154" s="63" t="str">
        <f aca="false">IF(OR(AND(P11154&gt;1,P11154&lt;41),AND(Q11154&gt;1,Q11154&lt;41)),"Ct&lt;41","Ct&gt;41")</f>
        <v>Ct&gt;41</v>
      </c>
      <c r="U11154" s="0" t="str">
        <f aca="false">I11154</f>
        <v>StorVandsalamander</v>
      </c>
      <c r="V11154" s="0" t="str">
        <f aca="false">MID(F11154,10,9)</f>
        <v>DL2019003</v>
      </c>
      <c r="W11154" s="64" t="str">
        <f aca="false">V11154&amp;"_"&amp;U11154&amp;"_"&amp;R11154&amp;"_"&amp;S11154&amp;"_"&amp;T11154</f>
        <v>DL2019003_StorVandsalamander_Valid_Absent_Ct&gt;41</v>
      </c>
    </row>
    <row r="11155" customFormat="false" ht="14.25" hidden="false" customHeight="false" outlineLevel="0" collapsed="false">
      <c r="A11155" s="0" t="s">
        <v>756</v>
      </c>
      <c r="B11155" s="52" t="s">
        <v>757</v>
      </c>
      <c r="C11155" s="52" t="s">
        <v>747</v>
      </c>
      <c r="D11155" s="53" t="n">
        <v>0.1</v>
      </c>
      <c r="E11155" s="53" t="s">
        <v>748</v>
      </c>
      <c r="F11155" s="0" t="s">
        <v>1493</v>
      </c>
      <c r="G11155" s="0" t="str">
        <f aca="false">LEFT(B11155,2)</f>
        <v>02</v>
      </c>
      <c r="H11155" s="0" t="str">
        <f aca="false">I11155&amp;"_"&amp;G11155&amp;"_"&amp;F11155</f>
        <v>StorVandsalamander_02_20191112_DL2019003_GentofteHF_koersel1</v>
      </c>
      <c r="I11155" s="61" t="str">
        <f aca="false">MID(RIGHT(B11155,LEN(B11155)-3),1,FIND("_",RIGHT(B11155,LEN(B11155)-3))-1)</f>
        <v>StorVandsalamander</v>
      </c>
      <c r="J11155" s="61" t="str">
        <f aca="false">TRIM(SUBSTITUTE(RIGHT(B11155,FIND(I11155,B11155)+1),"_",""))</f>
        <v>NegK</v>
      </c>
      <c r="K11155" s="0" t="str">
        <f aca="false">IFERROR(VALUE(SUBSTITUTE(E11155,".",",")),E11155)</f>
        <v>No Ct</v>
      </c>
      <c r="L11155" s="61" t="str">
        <f aca="false">IF(J11155="PosK",SUMIFS(K:K,J:J,"PosK",H:H,H11155),"")</f>
        <v/>
      </c>
      <c r="M11155" s="61" t="str">
        <f aca="false">IF(J11155="PosK",SUMIFS(K:K,J:J,"NegK",H:H,H11155),"")</f>
        <v/>
      </c>
      <c r="N11155" s="61" t="str">
        <f aca="false">IF(J11155="PosK",SUMIFS(K:K,J:J,"eDNA",H:H,H11155),"")</f>
        <v/>
      </c>
    </row>
    <row r="11156" customFormat="false" ht="14.25" hidden="false" customHeight="false" outlineLevel="0" collapsed="false">
      <c r="A11156" s="0" t="s">
        <v>758</v>
      </c>
      <c r="B11156" s="52" t="s">
        <v>759</v>
      </c>
      <c r="C11156" s="52" t="s">
        <v>751</v>
      </c>
      <c r="D11156" s="53" t="n">
        <v>0.1</v>
      </c>
      <c r="E11156" s="53" t="s">
        <v>748</v>
      </c>
      <c r="F11156" s="0" t="s">
        <v>1493</v>
      </c>
      <c r="G11156" s="0" t="str">
        <f aca="false">LEFT(B11156,2)</f>
        <v>02</v>
      </c>
      <c r="H11156" s="0" t="str">
        <f aca="false">I11156&amp;"_"&amp;G11156&amp;"_"&amp;F11156</f>
        <v>StorVandsalamander_02_20191112_DL2019003_GentofteHF_koersel1</v>
      </c>
      <c r="I11156" s="61" t="str">
        <f aca="false">MID(RIGHT(B11156,LEN(B11156)-3),1,FIND("_",RIGHT(B11156,LEN(B11156)-3))-1)</f>
        <v>StorVandsalamander</v>
      </c>
      <c r="J11156" s="61" t="str">
        <f aca="false">TRIM(SUBSTITUTE(RIGHT(B11156,FIND(I11156,B11156)+1),"_",""))</f>
        <v>eDNA</v>
      </c>
      <c r="K11156" s="0" t="str">
        <f aca="false">IFERROR(VALUE(SUBSTITUTE(E11156,".",",")),E11156)</f>
        <v>No Ct</v>
      </c>
      <c r="L11156" s="61" t="str">
        <f aca="false">IF(J11156="PosK",SUMIFS(K:K,J:J,"PosK",H:H,H11156),"")</f>
        <v/>
      </c>
      <c r="M11156" s="61" t="str">
        <f aca="false">IF(J11156="PosK",SUMIFS(K:K,J:J,"NegK",H:H,H11156),"")</f>
        <v/>
      </c>
      <c r="N11156" s="61" t="str">
        <f aca="false">IF(J11156="PosK",SUMIFS(K:K,J:J,"eDNA",H:H,H11156),"")</f>
        <v/>
      </c>
      <c r="Q11156" s="62"/>
    </row>
    <row r="11157" customFormat="false" ht="14.25" hidden="false" customHeight="false" outlineLevel="0" collapsed="false">
      <c r="A11157" s="0" t="s">
        <v>760</v>
      </c>
      <c r="B11157" s="52" t="s">
        <v>759</v>
      </c>
      <c r="C11157" s="52" t="s">
        <v>751</v>
      </c>
      <c r="D11157" s="53" t="n">
        <v>0.1</v>
      </c>
      <c r="E11157" s="53" t="s">
        <v>748</v>
      </c>
      <c r="F11157" s="0" t="s">
        <v>1493</v>
      </c>
      <c r="G11157" s="0" t="str">
        <f aca="false">LEFT(B11157,2)</f>
        <v>02</v>
      </c>
      <c r="H11157" s="0" t="str">
        <f aca="false">I11157&amp;"_"&amp;G11157&amp;"_"&amp;F11157</f>
        <v>StorVandsalamander_02_20191112_DL2019003_GentofteHF_koersel1</v>
      </c>
      <c r="I11157" s="61" t="str">
        <f aca="false">MID(RIGHT(B11157,LEN(B11157)-3),1,FIND("_",RIGHT(B11157,LEN(B11157)-3))-1)</f>
        <v>StorVandsalamander</v>
      </c>
      <c r="J11157" s="61" t="str">
        <f aca="false">TRIM(SUBSTITUTE(RIGHT(B11157,FIND(I11157,B11157)+1),"_",""))</f>
        <v>eDNA</v>
      </c>
      <c r="K11157" s="0" t="str">
        <f aca="false">IFERROR(VALUE(SUBSTITUTE(E11157,".",",")),E11157)</f>
        <v>No Ct</v>
      </c>
      <c r="L11157" s="61" t="str">
        <f aca="false">IF(J11157="PosK",SUMIFS(K:K,J:J,"PosK",H:H,H11157),"")</f>
        <v/>
      </c>
      <c r="M11157" s="61" t="str">
        <f aca="false">IF(J11157="PosK",SUMIFS(K:K,J:J,"NegK",H:H,H11157),"")</f>
        <v/>
      </c>
      <c r="N11157" s="61" t="str">
        <f aca="false">IF(J11157="PosK",SUMIFS(K:K,J:J,"eDNA",H:H,H11157),"")</f>
        <v/>
      </c>
      <c r="P11157" s="62"/>
      <c r="T11157" s="63"/>
      <c r="W11157" s="64"/>
    </row>
    <row r="11158" customFormat="false" ht="14.25" hidden="false" customHeight="false" outlineLevel="0" collapsed="false">
      <c r="A11158" s="0" t="s">
        <v>762</v>
      </c>
      <c r="B11158" s="52" t="s">
        <v>763</v>
      </c>
      <c r="C11158" s="52" t="s">
        <v>743</v>
      </c>
      <c r="D11158" s="53" t="n">
        <v>0.1</v>
      </c>
      <c r="E11158" s="53" t="s">
        <v>748</v>
      </c>
      <c r="F11158" s="0" t="s">
        <v>1493</v>
      </c>
      <c r="G11158" s="0" t="str">
        <f aca="false">LEFT(B11158,2)</f>
        <v>03</v>
      </c>
      <c r="H11158" s="0" t="str">
        <f aca="false">I11158&amp;"_"&amp;G11158&amp;"_"&amp;F11158</f>
        <v>Strandtudse_03_20191112_DL2019003_GentofteHF_koersel1</v>
      </c>
      <c r="I11158" s="61" t="str">
        <f aca="false">MID(RIGHT(B11158,LEN(B11158)-3),1,FIND("_",RIGHT(B11158,LEN(B11158)-3))-1)</f>
        <v>Strandtudse</v>
      </c>
      <c r="J11158" s="61" t="str">
        <f aca="false">TRIM(SUBSTITUTE(RIGHT(B11158,FIND(I11158,B11158)+1),"_",""))</f>
        <v>PosK</v>
      </c>
      <c r="K11158" s="0" t="str">
        <f aca="false">IFERROR(VALUE(SUBSTITUTE(E11158,".",",")),E11158)</f>
        <v>No Ct</v>
      </c>
      <c r="L11158" s="61" t="n">
        <f aca="false">IF(J11158="PosK",SUMIFS(K:K,J:J,"PosK",H:H,H11158),"")</f>
        <v>0</v>
      </c>
      <c r="M11158" s="61" t="n">
        <f aca="false">IF(J11158="PosK",SUMIFS(K:K,J:J,"NegK",H:H,H11158),"")</f>
        <v>0</v>
      </c>
      <c r="N11158" s="61" t="n">
        <f aca="false">IF(J11158="PosK",SUMIFS(K:K,J:J,"eDNA",H:H,H11158),"")</f>
        <v>0</v>
      </c>
      <c r="P11158" s="62" t="n">
        <f aca="false">IF(K11160="No Ct",0,K11160)</f>
        <v>0</v>
      </c>
      <c r="Q11158" s="62" t="n">
        <f aca="false">IF(K11161="No Ct",0,K11161)</f>
        <v>0</v>
      </c>
      <c r="R11158" s="0" t="str">
        <f aca="false">IF(AND(L11158&gt;0,M11158=0),"Valid","Invalid")</f>
        <v>Invalid</v>
      </c>
      <c r="S11158" s="0" t="str">
        <f aca="false">IF(OR(P11158&gt;1,Q11158&gt;1),"Present","Absent")</f>
        <v>Absent</v>
      </c>
      <c r="T11158" s="63" t="str">
        <f aca="false">IF(OR(AND(P11158&gt;1,P11158&lt;41),AND(Q11158&gt;1,Q11158&lt;41)),"Ct&lt;41","Ct&gt;41")</f>
        <v>Ct&gt;41</v>
      </c>
      <c r="U11158" s="0" t="str">
        <f aca="false">I11158</f>
        <v>Strandtudse</v>
      </c>
      <c r="V11158" s="0" t="str">
        <f aca="false">MID(F11158,10,9)</f>
        <v>DL2019003</v>
      </c>
      <c r="W11158" s="64" t="str">
        <f aca="false">V11158&amp;"_"&amp;U11158&amp;"_"&amp;R11158&amp;"_"&amp;S11158&amp;"_"&amp;T11158</f>
        <v>DL2019003_Strandtudse_Invalid_Absent_Ct&gt;41</v>
      </c>
    </row>
    <row r="11159" customFormat="false" ht="14.25" hidden="false" customHeight="false" outlineLevel="0" collapsed="false">
      <c r="A11159" s="0" t="s">
        <v>764</v>
      </c>
      <c r="B11159" s="52" t="s">
        <v>765</v>
      </c>
      <c r="C11159" s="52" t="s">
        <v>747</v>
      </c>
      <c r="D11159" s="53" t="n">
        <v>0.1</v>
      </c>
      <c r="E11159" s="53" t="s">
        <v>748</v>
      </c>
      <c r="F11159" s="0" t="s">
        <v>1493</v>
      </c>
      <c r="G11159" s="0" t="str">
        <f aca="false">LEFT(B11159,2)</f>
        <v>03</v>
      </c>
      <c r="H11159" s="0" t="str">
        <f aca="false">I11159&amp;"_"&amp;G11159&amp;"_"&amp;F11159</f>
        <v>Strandtudse_03_20191112_DL2019003_GentofteHF_koersel1</v>
      </c>
      <c r="I11159" s="61" t="str">
        <f aca="false">MID(RIGHT(B11159,LEN(B11159)-3),1,FIND("_",RIGHT(B11159,LEN(B11159)-3))-1)</f>
        <v>Strandtudse</v>
      </c>
      <c r="J11159" s="61" t="str">
        <f aca="false">TRIM(SUBSTITUTE(RIGHT(B11159,FIND(I11159,B11159)+1),"_",""))</f>
        <v>NegK</v>
      </c>
      <c r="K11159" s="0" t="str">
        <f aca="false">IFERROR(VALUE(SUBSTITUTE(E11159,".",",")),E11159)</f>
        <v>No Ct</v>
      </c>
      <c r="L11159" s="61" t="str">
        <f aca="false">IF(J11159="PosK",SUMIFS(K:K,J:J,"PosK",H:H,H11159),"")</f>
        <v/>
      </c>
      <c r="M11159" s="61" t="str">
        <f aca="false">IF(J11159="PosK",SUMIFS(K:K,J:J,"NegK",H:H,H11159),"")</f>
        <v/>
      </c>
      <c r="N11159" s="61" t="str">
        <f aca="false">IF(J11159="PosK",SUMIFS(K:K,J:J,"eDNA",H:H,H11159),"")</f>
        <v/>
      </c>
    </row>
    <row r="11160" customFormat="false" ht="14.25" hidden="false" customHeight="false" outlineLevel="0" collapsed="false">
      <c r="A11160" s="0" t="s">
        <v>766</v>
      </c>
      <c r="B11160" s="52" t="s">
        <v>767</v>
      </c>
      <c r="C11160" s="52" t="s">
        <v>751</v>
      </c>
      <c r="D11160" s="53" t="n">
        <v>0.1</v>
      </c>
      <c r="E11160" s="53" t="s">
        <v>748</v>
      </c>
      <c r="F11160" s="0" t="s">
        <v>1493</v>
      </c>
      <c r="G11160" s="0" t="str">
        <f aca="false">LEFT(B11160,2)</f>
        <v>03</v>
      </c>
      <c r="H11160" s="0" t="str">
        <f aca="false">I11160&amp;"_"&amp;G11160&amp;"_"&amp;F11160</f>
        <v>Strandtudse_03_20191112_DL2019003_GentofteHF_koersel1</v>
      </c>
      <c r="I11160" s="61" t="str">
        <f aca="false">MID(RIGHT(B11160,LEN(B11160)-3),1,FIND("_",RIGHT(B11160,LEN(B11160)-3))-1)</f>
        <v>Strandtudse</v>
      </c>
      <c r="J11160" s="61" t="str">
        <f aca="false">TRIM(SUBSTITUTE(RIGHT(B11160,FIND(I11160,B11160)+1),"_",""))</f>
        <v>eDNA</v>
      </c>
      <c r="K11160" s="0" t="str">
        <f aca="false">IFERROR(VALUE(SUBSTITUTE(E11160,".",",")),E11160)</f>
        <v>No Ct</v>
      </c>
      <c r="L11160" s="61" t="str">
        <f aca="false">IF(J11160="PosK",SUMIFS(K:K,J:J,"PosK",H:H,H11160),"")</f>
        <v/>
      </c>
      <c r="M11160" s="61" t="str">
        <f aca="false">IF(J11160="PosK",SUMIFS(K:K,J:J,"NegK",H:H,H11160),"")</f>
        <v/>
      </c>
      <c r="N11160" s="61" t="str">
        <f aca="false">IF(J11160="PosK",SUMIFS(K:K,J:J,"eDNA",H:H,H11160),"")</f>
        <v/>
      </c>
      <c r="Q11160" s="62"/>
    </row>
    <row r="11161" customFormat="false" ht="14.25" hidden="false" customHeight="false" outlineLevel="0" collapsed="false">
      <c r="A11161" s="0" t="s">
        <v>768</v>
      </c>
      <c r="B11161" s="52" t="s">
        <v>767</v>
      </c>
      <c r="C11161" s="52" t="s">
        <v>751</v>
      </c>
      <c r="D11161" s="53" t="n">
        <v>0.1</v>
      </c>
      <c r="E11161" s="53" t="s">
        <v>748</v>
      </c>
      <c r="F11161" s="0" t="s">
        <v>1493</v>
      </c>
      <c r="G11161" s="0" t="str">
        <f aca="false">LEFT(B11161,2)</f>
        <v>03</v>
      </c>
      <c r="H11161" s="0" t="str">
        <f aca="false">I11161&amp;"_"&amp;G11161&amp;"_"&amp;F11161</f>
        <v>Strandtudse_03_20191112_DL2019003_GentofteHF_koersel1</v>
      </c>
      <c r="I11161" s="61" t="str">
        <f aca="false">MID(RIGHT(B11161,LEN(B11161)-3),1,FIND("_",RIGHT(B11161,LEN(B11161)-3))-1)</f>
        <v>Strandtudse</v>
      </c>
      <c r="J11161" s="61" t="str">
        <f aca="false">TRIM(SUBSTITUTE(RIGHT(B11161,FIND(I11161,B11161)+1),"_",""))</f>
        <v>eDNA</v>
      </c>
      <c r="K11161" s="0" t="str">
        <f aca="false">IFERROR(VALUE(SUBSTITUTE(E11161,".",",")),E11161)</f>
        <v>No Ct</v>
      </c>
      <c r="L11161" s="61" t="str">
        <f aca="false">IF(J11161="PosK",SUMIFS(K:K,J:J,"PosK",H:H,H11161),"")</f>
        <v/>
      </c>
      <c r="M11161" s="61" t="str">
        <f aca="false">IF(J11161="PosK",SUMIFS(K:K,J:J,"NegK",H:H,H11161),"")</f>
        <v/>
      </c>
      <c r="N11161" s="61" t="str">
        <f aca="false">IF(J11161="PosK",SUMIFS(K:K,J:J,"eDNA",H:H,H11161),"")</f>
        <v/>
      </c>
      <c r="P11161" s="62"/>
      <c r="T11161" s="63"/>
      <c r="W11161" s="64"/>
    </row>
    <row r="11162" customFormat="false" ht="14.25" hidden="false" customHeight="false" outlineLevel="0" collapsed="false">
      <c r="A11162" s="0" t="s">
        <v>770</v>
      </c>
      <c r="B11162" s="52" t="s">
        <v>771</v>
      </c>
      <c r="C11162" s="52" t="s">
        <v>743</v>
      </c>
      <c r="D11162" s="53" t="n">
        <v>0.1</v>
      </c>
      <c r="E11162" s="53" t="n">
        <v>33.88</v>
      </c>
      <c r="F11162" s="0" t="s">
        <v>1493</v>
      </c>
      <c r="G11162" s="0" t="str">
        <f aca="false">LEFT(B11162,2)</f>
        <v>04</v>
      </c>
      <c r="H11162" s="0" t="str">
        <f aca="false">I11162&amp;"_"&amp;G11162&amp;"_"&amp;F11162</f>
        <v>GroenbrogetTudse_04_20191112_DL2019003_GentofteHF_koersel1</v>
      </c>
      <c r="I11162" s="61" t="str">
        <f aca="false">MID(RIGHT(B11162,LEN(B11162)-3),1,FIND("_",RIGHT(B11162,LEN(B11162)-3))-1)</f>
        <v>GroenbrogetTudse</v>
      </c>
      <c r="J11162" s="61" t="str">
        <f aca="false">TRIM(SUBSTITUTE(RIGHT(B11162,FIND(I11162,B11162)+1),"_",""))</f>
        <v>PosK</v>
      </c>
      <c r="K11162" s="0" t="n">
        <f aca="false">IFERROR(VALUE(SUBSTITUTE(E11162,".",",")),E11162)</f>
        <v>33.88</v>
      </c>
      <c r="L11162" s="61" t="n">
        <f aca="false">IF(J11162="PosK",SUMIFS(K:K,J:J,"PosK",H:H,H11162),"")</f>
        <v>33.88</v>
      </c>
      <c r="M11162" s="61" t="n">
        <f aca="false">IF(J11162="PosK",SUMIFS(K:K,J:J,"NegK",H:H,H11162),"")</f>
        <v>0</v>
      </c>
      <c r="N11162" s="61" t="n">
        <f aca="false">IF(J11162="PosK",SUMIFS(K:K,J:J,"eDNA",H:H,H11162),"")</f>
        <v>0</v>
      </c>
      <c r="P11162" s="62" t="n">
        <f aca="false">IF(K11164="No Ct",0,K11164)</f>
        <v>0</v>
      </c>
      <c r="Q11162" s="62" t="n">
        <f aca="false">IF(K11165="No Ct",0,K11165)</f>
        <v>0</v>
      </c>
      <c r="R11162" s="0" t="str">
        <f aca="false">IF(AND(L11162&gt;0,M11162=0),"Valid","Invalid")</f>
        <v>Valid</v>
      </c>
      <c r="S11162" s="0" t="str">
        <f aca="false">IF(OR(P11162&gt;1,Q11162&gt;1),"Present","Absent")</f>
        <v>Absent</v>
      </c>
      <c r="T11162" s="63" t="str">
        <f aca="false">IF(OR(AND(P11162&gt;1,P11162&lt;41),AND(Q11162&gt;1,Q11162&lt;41)),"Ct&lt;41","Ct&gt;41")</f>
        <v>Ct&gt;41</v>
      </c>
      <c r="U11162" s="0" t="str">
        <f aca="false">I11162</f>
        <v>GroenbrogetTudse</v>
      </c>
      <c r="V11162" s="0" t="str">
        <f aca="false">MID(F11162,10,9)</f>
        <v>DL2019003</v>
      </c>
      <c r="W11162" s="64" t="str">
        <f aca="false">V11162&amp;"_"&amp;U11162&amp;"_"&amp;R11162&amp;"_"&amp;S11162&amp;"_"&amp;T11162</f>
        <v>DL2019003_GroenbrogetTudse_Valid_Absent_Ct&gt;41</v>
      </c>
    </row>
    <row r="11163" customFormat="false" ht="14.25" hidden="false" customHeight="false" outlineLevel="0" collapsed="false">
      <c r="A11163" s="0" t="s">
        <v>772</v>
      </c>
      <c r="B11163" s="52" t="s">
        <v>773</v>
      </c>
      <c r="C11163" s="52" t="s">
        <v>747</v>
      </c>
      <c r="D11163" s="53" t="n">
        <v>0.1</v>
      </c>
      <c r="E11163" s="53" t="s">
        <v>748</v>
      </c>
      <c r="F11163" s="0" t="s">
        <v>1493</v>
      </c>
      <c r="G11163" s="0" t="str">
        <f aca="false">LEFT(B11163,2)</f>
        <v>04</v>
      </c>
      <c r="H11163" s="0" t="str">
        <f aca="false">I11163&amp;"_"&amp;G11163&amp;"_"&amp;F11163</f>
        <v>GroenbrogetTudse_04_20191112_DL2019003_GentofteHF_koersel1</v>
      </c>
      <c r="I11163" s="61" t="str">
        <f aca="false">MID(RIGHT(B11163,LEN(B11163)-3),1,FIND("_",RIGHT(B11163,LEN(B11163)-3))-1)</f>
        <v>GroenbrogetTudse</v>
      </c>
      <c r="J11163" s="61" t="str">
        <f aca="false">TRIM(SUBSTITUTE(RIGHT(B11163,FIND(I11163,B11163)+1),"_",""))</f>
        <v>NegK</v>
      </c>
      <c r="K11163" s="0" t="str">
        <f aca="false">IFERROR(VALUE(SUBSTITUTE(E11163,".",",")),E11163)</f>
        <v>No Ct</v>
      </c>
      <c r="L11163" s="61" t="str">
        <f aca="false">IF(J11163="PosK",SUMIFS(K:K,J:J,"PosK",H:H,H11163),"")</f>
        <v/>
      </c>
      <c r="M11163" s="61" t="str">
        <f aca="false">IF(J11163="PosK",SUMIFS(K:K,J:J,"NegK",H:H,H11163),"")</f>
        <v/>
      </c>
      <c r="N11163" s="61" t="str">
        <f aca="false">IF(J11163="PosK",SUMIFS(K:K,J:J,"eDNA",H:H,H11163),"")</f>
        <v/>
      </c>
    </row>
    <row r="11164" customFormat="false" ht="14.25" hidden="false" customHeight="false" outlineLevel="0" collapsed="false">
      <c r="A11164" s="0" t="s">
        <v>774</v>
      </c>
      <c r="B11164" s="52" t="s">
        <v>775</v>
      </c>
      <c r="C11164" s="52" t="s">
        <v>751</v>
      </c>
      <c r="D11164" s="53" t="n">
        <v>0.1</v>
      </c>
      <c r="E11164" s="53" t="s">
        <v>748</v>
      </c>
      <c r="F11164" s="0" t="s">
        <v>1493</v>
      </c>
      <c r="G11164" s="0" t="str">
        <f aca="false">LEFT(B11164,2)</f>
        <v>04</v>
      </c>
      <c r="H11164" s="0" t="str">
        <f aca="false">I11164&amp;"_"&amp;G11164&amp;"_"&amp;F11164</f>
        <v>GroenbrogetTudse_04_20191112_DL2019003_GentofteHF_koersel1</v>
      </c>
      <c r="I11164" s="61" t="str">
        <f aca="false">MID(RIGHT(B11164,LEN(B11164)-3),1,FIND("_",RIGHT(B11164,LEN(B11164)-3))-1)</f>
        <v>GroenbrogetTudse</v>
      </c>
      <c r="J11164" s="61" t="str">
        <f aca="false">TRIM(SUBSTITUTE(RIGHT(B11164,FIND(I11164,B11164)+1),"_",""))</f>
        <v>eDNA</v>
      </c>
      <c r="K11164" s="0" t="str">
        <f aca="false">IFERROR(VALUE(SUBSTITUTE(E11164,".",",")),E11164)</f>
        <v>No Ct</v>
      </c>
      <c r="L11164" s="61" t="str">
        <f aca="false">IF(J11164="PosK",SUMIFS(K:K,J:J,"PosK",H:H,H11164),"")</f>
        <v/>
      </c>
      <c r="M11164" s="61" t="str">
        <f aca="false">IF(J11164="PosK",SUMIFS(K:K,J:J,"NegK",H:H,H11164),"")</f>
        <v/>
      </c>
      <c r="N11164" s="61" t="str">
        <f aca="false">IF(J11164="PosK",SUMIFS(K:K,J:J,"eDNA",H:H,H11164),"")</f>
        <v/>
      </c>
      <c r="Q11164" s="62"/>
    </row>
    <row r="11165" customFormat="false" ht="14.25" hidden="false" customHeight="false" outlineLevel="0" collapsed="false">
      <c r="A11165" s="0" t="s">
        <v>776</v>
      </c>
      <c r="B11165" s="52" t="s">
        <v>775</v>
      </c>
      <c r="C11165" s="52" t="s">
        <v>751</v>
      </c>
      <c r="D11165" s="53" t="n">
        <v>0.1</v>
      </c>
      <c r="E11165" s="53" t="s">
        <v>748</v>
      </c>
      <c r="F11165" s="0" t="s">
        <v>1493</v>
      </c>
      <c r="G11165" s="0" t="str">
        <f aca="false">LEFT(B11165,2)</f>
        <v>04</v>
      </c>
      <c r="H11165" s="0" t="str">
        <f aca="false">I11165&amp;"_"&amp;G11165&amp;"_"&amp;F11165</f>
        <v>GroenbrogetTudse_04_20191112_DL2019003_GentofteHF_koersel1</v>
      </c>
      <c r="I11165" s="61" t="str">
        <f aca="false">MID(RIGHT(B11165,LEN(B11165)-3),1,FIND("_",RIGHT(B11165,LEN(B11165)-3))-1)</f>
        <v>GroenbrogetTudse</v>
      </c>
      <c r="J11165" s="61" t="str">
        <f aca="false">TRIM(SUBSTITUTE(RIGHT(B11165,FIND(I11165,B11165)+1),"_",""))</f>
        <v>eDNA</v>
      </c>
      <c r="K11165" s="0" t="str">
        <f aca="false">IFERROR(VALUE(SUBSTITUTE(E11165,".",",")),E11165)</f>
        <v>No Ct</v>
      </c>
      <c r="L11165" s="61" t="str">
        <f aca="false">IF(J11165="PosK",SUMIFS(K:K,J:J,"PosK",H:H,H11165),"")</f>
        <v/>
      </c>
      <c r="M11165" s="61" t="str">
        <f aca="false">IF(J11165="PosK",SUMIFS(K:K,J:J,"NegK",H:H,H11165),"")</f>
        <v/>
      </c>
      <c r="N11165" s="61" t="str">
        <f aca="false">IF(J11165="PosK",SUMIFS(K:K,J:J,"eDNA",H:H,H11165),"")</f>
        <v/>
      </c>
      <c r="P11165" s="62"/>
      <c r="T11165" s="63"/>
      <c r="W11165" s="64"/>
    </row>
    <row r="11166" customFormat="false" ht="14.25" hidden="false" customHeight="false" outlineLevel="0" collapsed="false">
      <c r="A11166" s="0" t="s">
        <v>778</v>
      </c>
      <c r="B11166" s="52" t="s">
        <v>779</v>
      </c>
      <c r="C11166" s="52" t="s">
        <v>743</v>
      </c>
      <c r="D11166" s="53" t="n">
        <v>0.1</v>
      </c>
      <c r="E11166" s="53" t="n">
        <v>31.84</v>
      </c>
      <c r="F11166" s="0" t="s">
        <v>1493</v>
      </c>
      <c r="G11166" s="0" t="str">
        <f aca="false">LEFT(B11166,2)</f>
        <v>05</v>
      </c>
      <c r="H11166" s="0" t="str">
        <f aca="false">I11166&amp;"_"&amp;G11166&amp;"_"&amp;F11166</f>
        <v>Loevfroe_05_20191112_DL2019003_GentofteHF_koersel1</v>
      </c>
      <c r="I11166" s="61" t="str">
        <f aca="false">MID(RIGHT(B11166,LEN(B11166)-3),1,FIND("_",RIGHT(B11166,LEN(B11166)-3))-1)</f>
        <v>Loevfroe</v>
      </c>
      <c r="J11166" s="61" t="str">
        <f aca="false">TRIM(SUBSTITUTE(RIGHT(B11166,FIND(I11166,B11166)+1),"_",""))</f>
        <v>PosK</v>
      </c>
      <c r="K11166" s="0" t="n">
        <f aca="false">IFERROR(VALUE(SUBSTITUTE(E11166,".",",")),E11166)</f>
        <v>31.84</v>
      </c>
      <c r="L11166" s="61" t="n">
        <f aca="false">IF(J11166="PosK",SUMIFS(K:K,J:J,"PosK",H:H,H11166),"")</f>
        <v>31.84</v>
      </c>
      <c r="M11166" s="61" t="n">
        <f aca="false">IF(J11166="PosK",SUMIFS(K:K,J:J,"NegK",H:H,H11166),"")</f>
        <v>0</v>
      </c>
      <c r="N11166" s="61" t="n">
        <f aca="false">IF(J11166="PosK",SUMIFS(K:K,J:J,"eDNA",H:H,H11166),"")</f>
        <v>0</v>
      </c>
      <c r="P11166" s="62" t="n">
        <f aca="false">IF(K11168="No Ct",0,K11168)</f>
        <v>0</v>
      </c>
      <c r="Q11166" s="62" t="n">
        <f aca="false">IF(K11169="No Ct",0,K11169)</f>
        <v>0</v>
      </c>
      <c r="R11166" s="0" t="str">
        <f aca="false">IF(AND(L11166&gt;0,M11166=0),"Valid","Invalid")</f>
        <v>Valid</v>
      </c>
      <c r="S11166" s="0" t="str">
        <f aca="false">IF(OR(P11166&gt;1,Q11166&gt;1),"Present","Absent")</f>
        <v>Absent</v>
      </c>
      <c r="T11166" s="63" t="str">
        <f aca="false">IF(OR(AND(P11166&gt;1,P11166&lt;41),AND(Q11166&gt;1,Q11166&lt;41)),"Ct&lt;41","Ct&gt;41")</f>
        <v>Ct&gt;41</v>
      </c>
      <c r="U11166" s="0" t="str">
        <f aca="false">I11166</f>
        <v>Loevfroe</v>
      </c>
      <c r="V11166" s="0" t="str">
        <f aca="false">MID(F11166,10,9)</f>
        <v>DL2019003</v>
      </c>
      <c r="W11166" s="64" t="str">
        <f aca="false">V11166&amp;"_"&amp;U11166&amp;"_"&amp;R11166&amp;"_"&amp;S11166&amp;"_"&amp;T11166</f>
        <v>DL2019003_Loevfroe_Valid_Absent_Ct&gt;41</v>
      </c>
    </row>
    <row r="11167" customFormat="false" ht="14.25" hidden="false" customHeight="false" outlineLevel="0" collapsed="false">
      <c r="A11167" s="0" t="s">
        <v>780</v>
      </c>
      <c r="B11167" s="52" t="s">
        <v>781</v>
      </c>
      <c r="C11167" s="52" t="s">
        <v>747</v>
      </c>
      <c r="D11167" s="53" t="n">
        <v>0.1</v>
      </c>
      <c r="E11167" s="53" t="s">
        <v>748</v>
      </c>
      <c r="F11167" s="0" t="s">
        <v>1493</v>
      </c>
      <c r="G11167" s="0" t="str">
        <f aca="false">LEFT(B11167,2)</f>
        <v>05</v>
      </c>
      <c r="H11167" s="0" t="str">
        <f aca="false">I11167&amp;"_"&amp;G11167&amp;"_"&amp;F11167</f>
        <v>Loevfroe_05_20191112_DL2019003_GentofteHF_koersel1</v>
      </c>
      <c r="I11167" s="61" t="str">
        <f aca="false">MID(RIGHT(B11167,LEN(B11167)-3),1,FIND("_",RIGHT(B11167,LEN(B11167)-3))-1)</f>
        <v>Loevfroe</v>
      </c>
      <c r="J11167" s="61" t="str">
        <f aca="false">TRIM(SUBSTITUTE(RIGHT(B11167,FIND(I11167,B11167)+1),"_",""))</f>
        <v>NegK</v>
      </c>
      <c r="K11167" s="0" t="str">
        <f aca="false">IFERROR(VALUE(SUBSTITUTE(E11167,".",",")),E11167)</f>
        <v>No Ct</v>
      </c>
      <c r="L11167" s="61" t="str">
        <f aca="false">IF(J11167="PosK",SUMIFS(K:K,J:J,"PosK",H:H,H11167),"")</f>
        <v/>
      </c>
      <c r="M11167" s="61" t="str">
        <f aca="false">IF(J11167="PosK",SUMIFS(K:K,J:J,"NegK",H:H,H11167),"")</f>
        <v/>
      </c>
      <c r="N11167" s="61" t="str">
        <f aca="false">IF(J11167="PosK",SUMIFS(K:K,J:J,"eDNA",H:H,H11167),"")</f>
        <v/>
      </c>
    </row>
    <row r="11168" customFormat="false" ht="14.25" hidden="false" customHeight="false" outlineLevel="0" collapsed="false">
      <c r="A11168" s="0" t="s">
        <v>782</v>
      </c>
      <c r="B11168" s="52" t="s">
        <v>783</v>
      </c>
      <c r="C11168" s="52" t="s">
        <v>751</v>
      </c>
      <c r="D11168" s="53" t="n">
        <v>0.1</v>
      </c>
      <c r="E11168" s="53" t="s">
        <v>748</v>
      </c>
      <c r="F11168" s="0" t="s">
        <v>1493</v>
      </c>
      <c r="G11168" s="0" t="str">
        <f aca="false">LEFT(B11168,2)</f>
        <v>05</v>
      </c>
      <c r="H11168" s="0" t="str">
        <f aca="false">I11168&amp;"_"&amp;G11168&amp;"_"&amp;F11168</f>
        <v>Loevfroe_05_20191112_DL2019003_GentofteHF_koersel1</v>
      </c>
      <c r="I11168" s="61" t="str">
        <f aca="false">MID(RIGHT(B11168,LEN(B11168)-3),1,FIND("_",RIGHT(B11168,LEN(B11168)-3))-1)</f>
        <v>Loevfroe</v>
      </c>
      <c r="J11168" s="61" t="str">
        <f aca="false">TRIM(SUBSTITUTE(RIGHT(B11168,FIND(I11168,B11168)+1),"_",""))</f>
        <v>eDNA</v>
      </c>
      <c r="K11168" s="0" t="str">
        <f aca="false">IFERROR(VALUE(SUBSTITUTE(E11168,".",",")),E11168)</f>
        <v>No Ct</v>
      </c>
      <c r="L11168" s="61" t="str">
        <f aca="false">IF(J11168="PosK",SUMIFS(K:K,J:J,"PosK",H:H,H11168),"")</f>
        <v/>
      </c>
      <c r="M11168" s="61" t="str">
        <f aca="false">IF(J11168="PosK",SUMIFS(K:K,J:J,"NegK",H:H,H11168),"")</f>
        <v/>
      </c>
      <c r="N11168" s="61" t="str">
        <f aca="false">IF(J11168="PosK",SUMIFS(K:K,J:J,"eDNA",H:H,H11168),"")</f>
        <v/>
      </c>
      <c r="Q11168" s="62"/>
    </row>
    <row r="11169" customFormat="false" ht="14.25" hidden="false" customHeight="false" outlineLevel="0" collapsed="false">
      <c r="A11169" s="0" t="s">
        <v>784</v>
      </c>
      <c r="B11169" s="52" t="s">
        <v>783</v>
      </c>
      <c r="C11169" s="52" t="s">
        <v>751</v>
      </c>
      <c r="D11169" s="53" t="n">
        <v>0.1</v>
      </c>
      <c r="E11169" s="53" t="s">
        <v>748</v>
      </c>
      <c r="F11169" s="0" t="s">
        <v>1493</v>
      </c>
      <c r="G11169" s="0" t="str">
        <f aca="false">LEFT(B11169,2)</f>
        <v>05</v>
      </c>
      <c r="H11169" s="0" t="str">
        <f aca="false">I11169&amp;"_"&amp;G11169&amp;"_"&amp;F11169</f>
        <v>Loevfroe_05_20191112_DL2019003_GentofteHF_koersel1</v>
      </c>
      <c r="I11169" s="61" t="str">
        <f aca="false">MID(RIGHT(B11169,LEN(B11169)-3),1,FIND("_",RIGHT(B11169,LEN(B11169)-3))-1)</f>
        <v>Loevfroe</v>
      </c>
      <c r="J11169" s="61" t="str">
        <f aca="false">TRIM(SUBSTITUTE(RIGHT(B11169,FIND(I11169,B11169)+1),"_",""))</f>
        <v>eDNA</v>
      </c>
      <c r="K11169" s="0" t="str">
        <f aca="false">IFERROR(VALUE(SUBSTITUTE(E11169,".",",")),E11169)</f>
        <v>No Ct</v>
      </c>
      <c r="L11169" s="61" t="str">
        <f aca="false">IF(J11169="PosK",SUMIFS(K:K,J:J,"PosK",H:H,H11169),"")</f>
        <v/>
      </c>
      <c r="M11169" s="61" t="str">
        <f aca="false">IF(J11169="PosK",SUMIFS(K:K,J:J,"NegK",H:H,H11169),"")</f>
        <v/>
      </c>
      <c r="N11169" s="61" t="str">
        <f aca="false">IF(J11169="PosK",SUMIFS(K:K,J:J,"eDNA",H:H,H11169),"")</f>
        <v/>
      </c>
      <c r="P11169" s="62"/>
      <c r="T11169" s="63"/>
      <c r="W11169" s="64"/>
    </row>
    <row r="11170" customFormat="false" ht="14.25" hidden="false" customHeight="false" outlineLevel="0" collapsed="false">
      <c r="A11170" s="0" t="s">
        <v>786</v>
      </c>
      <c r="B11170" s="52" t="s">
        <v>787</v>
      </c>
      <c r="C11170" s="52" t="s">
        <v>743</v>
      </c>
      <c r="D11170" s="53" t="n">
        <v>0.1</v>
      </c>
      <c r="E11170" s="53" t="n">
        <v>30.84</v>
      </c>
      <c r="F11170" s="0" t="s">
        <v>1493</v>
      </c>
      <c r="G11170" s="0" t="str">
        <f aca="false">LEFT(B11170,2)</f>
        <v>06</v>
      </c>
      <c r="H11170" s="0" t="str">
        <f aca="false">I11170&amp;"_"&amp;G11170&amp;"_"&amp;F11170</f>
        <v>Springfroe_06_20191112_DL2019003_GentofteHF_koersel1</v>
      </c>
      <c r="I11170" s="61" t="str">
        <f aca="false">MID(RIGHT(B11170,LEN(B11170)-3),1,FIND("_",RIGHT(B11170,LEN(B11170)-3))-1)</f>
        <v>Springfroe</v>
      </c>
      <c r="J11170" s="61" t="str">
        <f aca="false">TRIM(SUBSTITUTE(RIGHT(B11170,FIND(I11170,B11170)+1),"_",""))</f>
        <v>PosK</v>
      </c>
      <c r="K11170" s="0" t="n">
        <f aca="false">IFERROR(VALUE(SUBSTITUTE(E11170,".",",")),E11170)</f>
        <v>30.84</v>
      </c>
      <c r="L11170" s="61" t="n">
        <f aca="false">IF(J11170="PosK",SUMIFS(K:K,J:J,"PosK",H:H,H11170),"")</f>
        <v>30.84</v>
      </c>
      <c r="M11170" s="61" t="n">
        <f aca="false">IF(J11170="PosK",SUMIFS(K:K,J:J,"NegK",H:H,H11170),"")</f>
        <v>0</v>
      </c>
      <c r="N11170" s="61" t="n">
        <f aca="false">IF(J11170="PosK",SUMIFS(K:K,J:J,"eDNA",H:H,H11170),"")</f>
        <v>0</v>
      </c>
      <c r="P11170" s="62" t="n">
        <f aca="false">IF(K11172="No Ct",0,K11172)</f>
        <v>0</v>
      </c>
      <c r="Q11170" s="62" t="n">
        <f aca="false">IF(K11173="No Ct",0,K11173)</f>
        <v>0</v>
      </c>
      <c r="R11170" s="0" t="str">
        <f aca="false">IF(AND(L11170&gt;0,M11170=0),"Valid","Invalid")</f>
        <v>Valid</v>
      </c>
      <c r="S11170" s="0" t="str">
        <f aca="false">IF(OR(P11170&gt;1,Q11170&gt;1),"Present","Absent")</f>
        <v>Absent</v>
      </c>
      <c r="T11170" s="63" t="str">
        <f aca="false">IF(OR(AND(P11170&gt;1,P11170&lt;41),AND(Q11170&gt;1,Q11170&lt;41)),"Ct&lt;41","Ct&gt;41")</f>
        <v>Ct&gt;41</v>
      </c>
      <c r="U11170" s="0" t="str">
        <f aca="false">I11170</f>
        <v>Springfroe</v>
      </c>
      <c r="V11170" s="0" t="str">
        <f aca="false">MID(F11170,10,9)</f>
        <v>DL2019003</v>
      </c>
      <c r="W11170" s="64" t="str">
        <f aca="false">V11170&amp;"_"&amp;U11170&amp;"_"&amp;R11170&amp;"_"&amp;S11170&amp;"_"&amp;T11170</f>
        <v>DL2019003_Springfroe_Valid_Absent_Ct&gt;41</v>
      </c>
    </row>
    <row r="11171" customFormat="false" ht="14.25" hidden="false" customHeight="false" outlineLevel="0" collapsed="false">
      <c r="A11171" s="0" t="s">
        <v>788</v>
      </c>
      <c r="B11171" s="52" t="s">
        <v>789</v>
      </c>
      <c r="C11171" s="52" t="s">
        <v>747</v>
      </c>
      <c r="D11171" s="53" t="n">
        <v>0.1</v>
      </c>
      <c r="E11171" s="53" t="s">
        <v>748</v>
      </c>
      <c r="F11171" s="0" t="s">
        <v>1493</v>
      </c>
      <c r="G11171" s="0" t="str">
        <f aca="false">LEFT(B11171,2)</f>
        <v>06</v>
      </c>
      <c r="H11171" s="0" t="str">
        <f aca="false">I11171&amp;"_"&amp;G11171&amp;"_"&amp;F11171</f>
        <v>Springfroe_06_20191112_DL2019003_GentofteHF_koersel1</v>
      </c>
      <c r="I11171" s="61" t="str">
        <f aca="false">MID(RIGHT(B11171,LEN(B11171)-3),1,FIND("_",RIGHT(B11171,LEN(B11171)-3))-1)</f>
        <v>Springfroe</v>
      </c>
      <c r="J11171" s="61" t="str">
        <f aca="false">TRIM(SUBSTITUTE(RIGHT(B11171,FIND(I11171,B11171)+1),"_",""))</f>
        <v>NegK</v>
      </c>
      <c r="K11171" s="0" t="str">
        <f aca="false">IFERROR(VALUE(SUBSTITUTE(E11171,".",",")),E11171)</f>
        <v>No Ct</v>
      </c>
      <c r="L11171" s="61" t="str">
        <f aca="false">IF(J11171="PosK",SUMIFS(K:K,J:J,"PosK",H:H,H11171),"")</f>
        <v/>
      </c>
      <c r="M11171" s="61" t="str">
        <f aca="false">IF(J11171="PosK",SUMIFS(K:K,J:J,"NegK",H:H,H11171),"")</f>
        <v/>
      </c>
      <c r="N11171" s="61" t="str">
        <f aca="false">IF(J11171="PosK",SUMIFS(K:K,J:J,"eDNA",H:H,H11171),"")</f>
        <v/>
      </c>
    </row>
    <row r="11172" customFormat="false" ht="14.25" hidden="false" customHeight="false" outlineLevel="0" collapsed="false">
      <c r="A11172" s="0" t="s">
        <v>790</v>
      </c>
      <c r="B11172" s="52" t="s">
        <v>791</v>
      </c>
      <c r="C11172" s="52" t="s">
        <v>751</v>
      </c>
      <c r="D11172" s="53" t="n">
        <v>0.1</v>
      </c>
      <c r="E11172" s="53" t="s">
        <v>748</v>
      </c>
      <c r="F11172" s="0" t="s">
        <v>1493</v>
      </c>
      <c r="G11172" s="0" t="str">
        <f aca="false">LEFT(B11172,2)</f>
        <v>06</v>
      </c>
      <c r="H11172" s="0" t="str">
        <f aca="false">I11172&amp;"_"&amp;G11172&amp;"_"&amp;F11172</f>
        <v>Springfroe_06_20191112_DL2019003_GentofteHF_koersel1</v>
      </c>
      <c r="I11172" s="61" t="str">
        <f aca="false">MID(RIGHT(B11172,LEN(B11172)-3),1,FIND("_",RIGHT(B11172,LEN(B11172)-3))-1)</f>
        <v>Springfroe</v>
      </c>
      <c r="J11172" s="61" t="str">
        <f aca="false">TRIM(SUBSTITUTE(RIGHT(B11172,FIND(I11172,B11172)+1),"_",""))</f>
        <v>eDNA</v>
      </c>
      <c r="K11172" s="0" t="str">
        <f aca="false">IFERROR(VALUE(SUBSTITUTE(E11172,".",",")),E11172)</f>
        <v>No Ct</v>
      </c>
      <c r="L11172" s="61" t="str">
        <f aca="false">IF(J11172="PosK",SUMIFS(K:K,J:J,"PosK",H:H,H11172),"")</f>
        <v/>
      </c>
      <c r="M11172" s="61" t="str">
        <f aca="false">IF(J11172="PosK",SUMIFS(K:K,J:J,"NegK",H:H,H11172),"")</f>
        <v/>
      </c>
      <c r="N11172" s="61" t="str">
        <f aca="false">IF(J11172="PosK",SUMIFS(K:K,J:J,"eDNA",H:H,H11172),"")</f>
        <v/>
      </c>
      <c r="Q11172" s="62"/>
    </row>
    <row r="11173" customFormat="false" ht="14.25" hidden="false" customHeight="false" outlineLevel="0" collapsed="false">
      <c r="A11173" s="0" t="s">
        <v>792</v>
      </c>
      <c r="B11173" s="52" t="s">
        <v>791</v>
      </c>
      <c r="C11173" s="52" t="s">
        <v>751</v>
      </c>
      <c r="D11173" s="53" t="n">
        <v>0.1</v>
      </c>
      <c r="E11173" s="53" t="s">
        <v>748</v>
      </c>
      <c r="F11173" s="0" t="s">
        <v>1493</v>
      </c>
      <c r="G11173" s="0" t="str">
        <f aca="false">LEFT(B11173,2)</f>
        <v>06</v>
      </c>
      <c r="H11173" s="0" t="str">
        <f aca="false">I11173&amp;"_"&amp;G11173&amp;"_"&amp;F11173</f>
        <v>Springfroe_06_20191112_DL2019003_GentofteHF_koersel1</v>
      </c>
      <c r="I11173" s="61" t="str">
        <f aca="false">MID(RIGHT(B11173,LEN(B11173)-3),1,FIND("_",RIGHT(B11173,LEN(B11173)-3))-1)</f>
        <v>Springfroe</v>
      </c>
      <c r="J11173" s="61" t="str">
        <f aca="false">TRIM(SUBSTITUTE(RIGHT(B11173,FIND(I11173,B11173)+1),"_",""))</f>
        <v>eDNA</v>
      </c>
      <c r="K11173" s="0" t="str">
        <f aca="false">IFERROR(VALUE(SUBSTITUTE(E11173,".",",")),E11173)</f>
        <v>No Ct</v>
      </c>
      <c r="L11173" s="61" t="str">
        <f aca="false">IF(J11173="PosK",SUMIFS(K:K,J:J,"PosK",H:H,H11173),"")</f>
        <v/>
      </c>
      <c r="M11173" s="61" t="str">
        <f aca="false">IF(J11173="PosK",SUMIFS(K:K,J:J,"NegK",H:H,H11173),"")</f>
        <v/>
      </c>
      <c r="N11173" s="61" t="str">
        <f aca="false">IF(J11173="PosK",SUMIFS(K:K,J:J,"eDNA",H:H,H11173),"")</f>
        <v/>
      </c>
      <c r="P11173" s="62"/>
      <c r="T11173" s="63"/>
      <c r="W11173" s="64"/>
    </row>
    <row r="11174" customFormat="false" ht="14.25" hidden="false" customHeight="false" outlineLevel="0" collapsed="false">
      <c r="A11174" s="0" t="s">
        <v>794</v>
      </c>
      <c r="B11174" s="52" t="s">
        <v>960</v>
      </c>
      <c r="C11174" s="52" t="s">
        <v>743</v>
      </c>
      <c r="D11174" s="53" t="n">
        <v>0.1</v>
      </c>
      <c r="E11174" s="53" t="n">
        <v>33.84</v>
      </c>
      <c r="F11174" s="0" t="s">
        <v>1493</v>
      </c>
      <c r="G11174" s="0" t="str">
        <f aca="false">LEFT(B11174,2)</f>
        <v>07</v>
      </c>
      <c r="H11174" s="0" t="str">
        <f aca="false">I11174&amp;"_"&amp;G11174&amp;"_"&amp;F11174</f>
        <v>Springfroe_07_20191112_DL2019003_GentofteHF_koersel1</v>
      </c>
      <c r="I11174" s="61" t="str">
        <f aca="false">MID(RIGHT(B11174,LEN(B11174)-3),1,FIND("_",RIGHT(B11174,LEN(B11174)-3))-1)</f>
        <v>Springfroe</v>
      </c>
      <c r="J11174" s="61" t="str">
        <f aca="false">TRIM(SUBSTITUTE(RIGHT(B11174,FIND(I11174,B11174)+1),"_",""))</f>
        <v>PosK</v>
      </c>
      <c r="K11174" s="0" t="n">
        <f aca="false">IFERROR(VALUE(SUBSTITUTE(E11174,".",",")),E11174)</f>
        <v>33.84</v>
      </c>
      <c r="L11174" s="61" t="n">
        <f aca="false">IF(J11174="PosK",SUMIFS(K:K,J:J,"PosK",H:H,H11174),"")</f>
        <v>33.84</v>
      </c>
      <c r="M11174" s="61" t="n">
        <f aca="false">IF(J11174="PosK",SUMIFS(K:K,J:J,"NegK",H:H,H11174),"")</f>
        <v>0</v>
      </c>
      <c r="N11174" s="61" t="n">
        <f aca="false">IF(J11174="PosK",SUMIFS(K:K,J:J,"eDNA",H:H,H11174),"")</f>
        <v>0</v>
      </c>
      <c r="P11174" s="62" t="n">
        <f aca="false">IF(K11176="No Ct",0,K11176)</f>
        <v>0</v>
      </c>
      <c r="Q11174" s="62" t="n">
        <f aca="false">IF(K11177="No Ct",0,K11177)</f>
        <v>0</v>
      </c>
      <c r="R11174" s="0" t="str">
        <f aca="false">IF(AND(L11174&gt;0,M11174=0),"Valid","Invalid")</f>
        <v>Valid</v>
      </c>
      <c r="S11174" s="0" t="str">
        <f aca="false">IF(OR(P11174&gt;1,Q11174&gt;1),"Present","Absent")</f>
        <v>Absent</v>
      </c>
      <c r="T11174" s="63" t="str">
        <f aca="false">IF(OR(AND(P11174&gt;1,P11174&lt;41),AND(Q11174&gt;1,Q11174&lt;41)),"Ct&lt;41","Ct&gt;41")</f>
        <v>Ct&gt;41</v>
      </c>
      <c r="U11174" s="0" t="str">
        <f aca="false">I11174</f>
        <v>Springfroe</v>
      </c>
      <c r="V11174" s="0" t="str">
        <f aca="false">MID(F11174,10,9)</f>
        <v>DL2019003</v>
      </c>
      <c r="W11174" s="64" t="str">
        <f aca="false">V11174&amp;"_"&amp;U11174&amp;"_"&amp;R11174&amp;"_"&amp;S11174&amp;"_"&amp;T11174</f>
        <v>DL2019003_Springfroe_Valid_Absent_Ct&gt;41</v>
      </c>
    </row>
    <row r="11175" customFormat="false" ht="14.25" hidden="false" customHeight="false" outlineLevel="0" collapsed="false">
      <c r="A11175" s="0" t="s">
        <v>796</v>
      </c>
      <c r="B11175" s="52" t="s">
        <v>961</v>
      </c>
      <c r="C11175" s="52" t="s">
        <v>747</v>
      </c>
      <c r="D11175" s="53" t="n">
        <v>0.1</v>
      </c>
      <c r="E11175" s="53" t="s">
        <v>748</v>
      </c>
      <c r="F11175" s="0" t="s">
        <v>1493</v>
      </c>
      <c r="G11175" s="0" t="str">
        <f aca="false">LEFT(B11175,2)</f>
        <v>07</v>
      </c>
      <c r="H11175" s="0" t="str">
        <f aca="false">I11175&amp;"_"&amp;G11175&amp;"_"&amp;F11175</f>
        <v>Springfroe_07_20191112_DL2019003_GentofteHF_koersel1</v>
      </c>
      <c r="I11175" s="61" t="str">
        <f aca="false">MID(RIGHT(B11175,LEN(B11175)-3),1,FIND("_",RIGHT(B11175,LEN(B11175)-3))-1)</f>
        <v>Springfroe</v>
      </c>
      <c r="J11175" s="61" t="str">
        <f aca="false">TRIM(SUBSTITUTE(RIGHT(B11175,FIND(I11175,B11175)+1),"_",""))</f>
        <v>NegK</v>
      </c>
      <c r="K11175" s="0" t="str">
        <f aca="false">IFERROR(VALUE(SUBSTITUTE(E11175,".",",")),E11175)</f>
        <v>No Ct</v>
      </c>
      <c r="L11175" s="61" t="str">
        <f aca="false">IF(J11175="PosK",SUMIFS(K:K,J:J,"PosK",H:H,H11175),"")</f>
        <v/>
      </c>
      <c r="M11175" s="61" t="str">
        <f aca="false">IF(J11175="PosK",SUMIFS(K:K,J:J,"NegK",H:H,H11175),"")</f>
        <v/>
      </c>
      <c r="N11175" s="61" t="str">
        <f aca="false">IF(J11175="PosK",SUMIFS(K:K,J:J,"eDNA",H:H,H11175),"")</f>
        <v/>
      </c>
    </row>
    <row r="11176" customFormat="false" ht="14.25" hidden="false" customHeight="false" outlineLevel="0" collapsed="false">
      <c r="A11176" s="0" t="s">
        <v>798</v>
      </c>
      <c r="B11176" s="52" t="s">
        <v>962</v>
      </c>
      <c r="C11176" s="52" t="s">
        <v>751</v>
      </c>
      <c r="D11176" s="53" t="n">
        <v>0.1</v>
      </c>
      <c r="E11176" s="53" t="s">
        <v>748</v>
      </c>
      <c r="F11176" s="0" t="s">
        <v>1493</v>
      </c>
      <c r="G11176" s="0" t="str">
        <f aca="false">LEFT(B11176,2)</f>
        <v>07</v>
      </c>
      <c r="H11176" s="0" t="str">
        <f aca="false">I11176&amp;"_"&amp;G11176&amp;"_"&amp;F11176</f>
        <v>Springfroe_07_20191112_DL2019003_GentofteHF_koersel1</v>
      </c>
      <c r="I11176" s="61" t="str">
        <f aca="false">MID(RIGHT(B11176,LEN(B11176)-3),1,FIND("_",RIGHT(B11176,LEN(B11176)-3))-1)</f>
        <v>Springfroe</v>
      </c>
      <c r="J11176" s="61" t="str">
        <f aca="false">TRIM(SUBSTITUTE(RIGHT(B11176,FIND(I11176,B11176)+1),"_",""))</f>
        <v>eDNA</v>
      </c>
      <c r="K11176" s="0" t="str">
        <f aca="false">IFERROR(VALUE(SUBSTITUTE(E11176,".",",")),E11176)</f>
        <v>No Ct</v>
      </c>
      <c r="L11176" s="61" t="str">
        <f aca="false">IF(J11176="PosK",SUMIFS(K:K,J:J,"PosK",H:H,H11176),"")</f>
        <v/>
      </c>
      <c r="M11176" s="61" t="str">
        <f aca="false">IF(J11176="PosK",SUMIFS(K:K,J:J,"NegK",H:H,H11176),"")</f>
        <v/>
      </c>
      <c r="N11176" s="61" t="str">
        <f aca="false">IF(J11176="PosK",SUMIFS(K:K,J:J,"eDNA",H:H,H11176),"")</f>
        <v/>
      </c>
      <c r="Q11176" s="62"/>
    </row>
    <row r="11177" customFormat="false" ht="14.25" hidden="false" customHeight="false" outlineLevel="0" collapsed="false">
      <c r="A11177" s="0" t="s">
        <v>800</v>
      </c>
      <c r="B11177" s="52" t="s">
        <v>962</v>
      </c>
      <c r="C11177" s="52" t="s">
        <v>751</v>
      </c>
      <c r="D11177" s="53" t="n">
        <v>0.1</v>
      </c>
      <c r="E11177" s="53" t="s">
        <v>748</v>
      </c>
      <c r="F11177" s="0" t="s">
        <v>1493</v>
      </c>
      <c r="G11177" s="0" t="str">
        <f aca="false">LEFT(B11177,2)</f>
        <v>07</v>
      </c>
      <c r="H11177" s="0" t="str">
        <f aca="false">I11177&amp;"_"&amp;G11177&amp;"_"&amp;F11177</f>
        <v>Springfroe_07_20191112_DL2019003_GentofteHF_koersel1</v>
      </c>
      <c r="I11177" s="61" t="str">
        <f aca="false">MID(RIGHT(B11177,LEN(B11177)-3),1,FIND("_",RIGHT(B11177,LEN(B11177)-3))-1)</f>
        <v>Springfroe</v>
      </c>
      <c r="J11177" s="61" t="str">
        <f aca="false">TRIM(SUBSTITUTE(RIGHT(B11177,FIND(I11177,B11177)+1),"_",""))</f>
        <v>eDNA</v>
      </c>
      <c r="K11177" s="0" t="str">
        <f aca="false">IFERROR(VALUE(SUBSTITUTE(E11177,".",",")),E11177)</f>
        <v>No Ct</v>
      </c>
      <c r="L11177" s="61" t="str">
        <f aca="false">IF(J11177="PosK",SUMIFS(K:K,J:J,"PosK",H:H,H11177),"")</f>
        <v/>
      </c>
      <c r="M11177" s="61" t="str">
        <f aca="false">IF(J11177="PosK",SUMIFS(K:K,J:J,"NegK",H:H,H11177),"")</f>
        <v/>
      </c>
      <c r="N11177" s="61" t="str">
        <f aca="false">IF(J11177="PosK",SUMIFS(K:K,J:J,"eDNA",H:H,H11177),"")</f>
        <v/>
      </c>
      <c r="P11177" s="62"/>
      <c r="T11177" s="63"/>
      <c r="W11177" s="64"/>
    </row>
    <row r="11178" customFormat="false" ht="14.25" hidden="false" customHeight="false" outlineLevel="0" collapsed="false">
      <c r="A11178" s="0" t="s">
        <v>802</v>
      </c>
      <c r="B11178" s="52" t="s">
        <v>964</v>
      </c>
      <c r="C11178" s="52" t="s">
        <v>743</v>
      </c>
      <c r="D11178" s="53" t="n">
        <v>0.1</v>
      </c>
      <c r="E11178" s="53" t="s">
        <v>748</v>
      </c>
      <c r="F11178" s="0" t="s">
        <v>1493</v>
      </c>
      <c r="G11178" s="0" t="str">
        <f aca="false">LEFT(B11178,2)</f>
        <v>08</v>
      </c>
      <c r="H11178" s="0" t="str">
        <f aca="false">I11178&amp;"_"&amp;G11178&amp;"_"&amp;F11178</f>
        <v>Klokkefroe_08_20191112_DL2019003_GentofteHF_koersel1</v>
      </c>
      <c r="I11178" s="61" t="str">
        <f aca="false">MID(RIGHT(B11178,LEN(B11178)-3),1,FIND("_",RIGHT(B11178,LEN(B11178)-3))-1)</f>
        <v>Klokkefroe</v>
      </c>
      <c r="J11178" s="61" t="str">
        <f aca="false">TRIM(SUBSTITUTE(RIGHT(B11178,FIND(I11178,B11178)+1),"_",""))</f>
        <v>PosK</v>
      </c>
      <c r="K11178" s="0" t="str">
        <f aca="false">IFERROR(VALUE(SUBSTITUTE(E11178,".",",")),E11178)</f>
        <v>No Ct</v>
      </c>
      <c r="L11178" s="61" t="n">
        <f aca="false">IF(J11178="PosK",SUMIFS(K:K,J:J,"PosK",H:H,H11178),"")</f>
        <v>0</v>
      </c>
      <c r="M11178" s="61" t="n">
        <f aca="false">IF(J11178="PosK",SUMIFS(K:K,J:J,"NegK",H:H,H11178),"")</f>
        <v>0</v>
      </c>
      <c r="N11178" s="61" t="n">
        <f aca="false">IF(J11178="PosK",SUMIFS(K:K,J:J,"eDNA",H:H,H11178),"")</f>
        <v>0</v>
      </c>
      <c r="P11178" s="62" t="n">
        <f aca="false">IF(K11180="No Ct",0,K11180)</f>
        <v>0</v>
      </c>
      <c r="Q11178" s="62" t="n">
        <f aca="false">IF(K11181="No Ct",0,K11181)</f>
        <v>0</v>
      </c>
      <c r="R11178" s="0" t="str">
        <f aca="false">IF(AND(L11178&gt;0,M11178=0),"Valid","Invalid")</f>
        <v>Invalid</v>
      </c>
      <c r="S11178" s="0" t="str">
        <f aca="false">IF(OR(P11178&gt;1,Q11178&gt;1),"Present","Absent")</f>
        <v>Absent</v>
      </c>
      <c r="T11178" s="63" t="str">
        <f aca="false">IF(OR(AND(P11178&gt;1,P11178&lt;41),AND(Q11178&gt;1,Q11178&lt;41)),"Ct&lt;41","Ct&gt;41")</f>
        <v>Ct&gt;41</v>
      </c>
      <c r="U11178" s="0" t="str">
        <f aca="false">I11178</f>
        <v>Klokkefroe</v>
      </c>
      <c r="V11178" s="0" t="str">
        <f aca="false">MID(F11178,10,9)</f>
        <v>DL2019003</v>
      </c>
      <c r="W11178" s="64" t="str">
        <f aca="false">V11178&amp;"_"&amp;U11178&amp;"_"&amp;R11178&amp;"_"&amp;S11178&amp;"_"&amp;T11178</f>
        <v>DL2019003_Klokkefroe_Invalid_Absent_Ct&gt;41</v>
      </c>
    </row>
    <row r="11179" customFormat="false" ht="14.25" hidden="false" customHeight="false" outlineLevel="0" collapsed="false">
      <c r="A11179" s="0" t="s">
        <v>804</v>
      </c>
      <c r="B11179" s="52" t="s">
        <v>965</v>
      </c>
      <c r="C11179" s="52" t="s">
        <v>747</v>
      </c>
      <c r="D11179" s="53" t="n">
        <v>0.1</v>
      </c>
      <c r="E11179" s="53" t="s">
        <v>748</v>
      </c>
      <c r="F11179" s="0" t="s">
        <v>1493</v>
      </c>
      <c r="G11179" s="0" t="str">
        <f aca="false">LEFT(B11179,2)</f>
        <v>08</v>
      </c>
      <c r="H11179" s="0" t="str">
        <f aca="false">I11179&amp;"_"&amp;G11179&amp;"_"&amp;F11179</f>
        <v>Klokkefroe_08_20191112_DL2019003_GentofteHF_koersel1</v>
      </c>
      <c r="I11179" s="61" t="str">
        <f aca="false">MID(RIGHT(B11179,LEN(B11179)-3),1,FIND("_",RIGHT(B11179,LEN(B11179)-3))-1)</f>
        <v>Klokkefroe</v>
      </c>
      <c r="J11179" s="61" t="str">
        <f aca="false">TRIM(SUBSTITUTE(RIGHT(B11179,FIND(I11179,B11179)+1),"_",""))</f>
        <v>NegK</v>
      </c>
      <c r="K11179" s="0" t="str">
        <f aca="false">IFERROR(VALUE(SUBSTITUTE(E11179,".",",")),E11179)</f>
        <v>No Ct</v>
      </c>
      <c r="L11179" s="61" t="str">
        <f aca="false">IF(J11179="PosK",SUMIFS(K:K,J:J,"PosK",H:H,H11179),"")</f>
        <v/>
      </c>
      <c r="M11179" s="61" t="str">
        <f aca="false">IF(J11179="PosK",SUMIFS(K:K,J:J,"NegK",H:H,H11179),"")</f>
        <v/>
      </c>
      <c r="N11179" s="61" t="str">
        <f aca="false">IF(J11179="PosK",SUMIFS(K:K,J:J,"eDNA",H:H,H11179),"")</f>
        <v/>
      </c>
    </row>
    <row r="11180" customFormat="false" ht="14.25" hidden="false" customHeight="false" outlineLevel="0" collapsed="false">
      <c r="A11180" s="0" t="s">
        <v>806</v>
      </c>
      <c r="B11180" s="52" t="s">
        <v>966</v>
      </c>
      <c r="C11180" s="52" t="s">
        <v>751</v>
      </c>
      <c r="D11180" s="53" t="n">
        <v>0.1</v>
      </c>
      <c r="E11180" s="53" t="s">
        <v>748</v>
      </c>
      <c r="F11180" s="0" t="s">
        <v>1493</v>
      </c>
      <c r="G11180" s="0" t="str">
        <f aca="false">LEFT(B11180,2)</f>
        <v>08</v>
      </c>
      <c r="H11180" s="0" t="str">
        <f aca="false">I11180&amp;"_"&amp;G11180&amp;"_"&amp;F11180</f>
        <v>Klokkefroe_08_20191112_DL2019003_GentofteHF_koersel1</v>
      </c>
      <c r="I11180" s="61" t="str">
        <f aca="false">MID(RIGHT(B11180,LEN(B11180)-3),1,FIND("_",RIGHT(B11180,LEN(B11180)-3))-1)</f>
        <v>Klokkefroe</v>
      </c>
      <c r="J11180" s="61" t="str">
        <f aca="false">TRIM(SUBSTITUTE(RIGHT(B11180,FIND(I11180,B11180)+1),"_",""))</f>
        <v>eDNA</v>
      </c>
      <c r="K11180" s="0" t="str">
        <f aca="false">IFERROR(VALUE(SUBSTITUTE(E11180,".",",")),E11180)</f>
        <v>No Ct</v>
      </c>
      <c r="L11180" s="61" t="str">
        <f aca="false">IF(J11180="PosK",SUMIFS(K:K,J:J,"PosK",H:H,H11180),"")</f>
        <v/>
      </c>
      <c r="M11180" s="61" t="str">
        <f aca="false">IF(J11180="PosK",SUMIFS(K:K,J:J,"NegK",H:H,H11180),"")</f>
        <v/>
      </c>
      <c r="N11180" s="61" t="str">
        <f aca="false">IF(J11180="PosK",SUMIFS(K:K,J:J,"eDNA",H:H,H11180),"")</f>
        <v/>
      </c>
      <c r="Q11180" s="62"/>
    </row>
    <row r="11181" customFormat="false" ht="14.25" hidden="false" customHeight="false" outlineLevel="0" collapsed="false">
      <c r="A11181" s="0" t="s">
        <v>808</v>
      </c>
      <c r="B11181" s="52" t="s">
        <v>966</v>
      </c>
      <c r="C11181" s="52" t="s">
        <v>751</v>
      </c>
      <c r="D11181" s="53" t="n">
        <v>0.1</v>
      </c>
      <c r="E11181" s="53" t="s">
        <v>748</v>
      </c>
      <c r="F11181" s="0" t="s">
        <v>1493</v>
      </c>
      <c r="G11181" s="0" t="str">
        <f aca="false">LEFT(B11181,2)</f>
        <v>08</v>
      </c>
      <c r="H11181" s="0" t="str">
        <f aca="false">I11181&amp;"_"&amp;G11181&amp;"_"&amp;F11181</f>
        <v>Klokkefroe_08_20191112_DL2019003_GentofteHF_koersel1</v>
      </c>
      <c r="I11181" s="61" t="str">
        <f aca="false">MID(RIGHT(B11181,LEN(B11181)-3),1,FIND("_",RIGHT(B11181,LEN(B11181)-3))-1)</f>
        <v>Klokkefroe</v>
      </c>
      <c r="J11181" s="61" t="str">
        <f aca="false">TRIM(SUBSTITUTE(RIGHT(B11181,FIND(I11181,B11181)+1),"_",""))</f>
        <v>eDNA</v>
      </c>
      <c r="K11181" s="0" t="str">
        <f aca="false">IFERROR(VALUE(SUBSTITUTE(E11181,".",",")),E11181)</f>
        <v>No Ct</v>
      </c>
      <c r="L11181" s="61" t="str">
        <f aca="false">IF(J11181="PosK",SUMIFS(K:K,J:J,"PosK",H:H,H11181),"")</f>
        <v/>
      </c>
      <c r="M11181" s="61" t="str">
        <f aca="false">IF(J11181="PosK",SUMIFS(K:K,J:J,"NegK",H:H,H11181),"")</f>
        <v/>
      </c>
      <c r="N11181" s="61" t="str">
        <f aca="false">IF(J11181="PosK",SUMIFS(K:K,J:J,"eDNA",H:H,H11181),"")</f>
        <v/>
      </c>
      <c r="P11181" s="62"/>
      <c r="T11181" s="63"/>
      <c r="W11181" s="64"/>
    </row>
    <row r="11182" customFormat="false" ht="14.25" hidden="false" customHeight="false" outlineLevel="0" collapsed="false">
      <c r="A11182" s="0" t="s">
        <v>810</v>
      </c>
      <c r="B11182" s="52" t="s">
        <v>968</v>
      </c>
      <c r="C11182" s="52" t="s">
        <v>743</v>
      </c>
      <c r="D11182" s="53" t="n">
        <v>0.1</v>
      </c>
      <c r="E11182" s="53" t="s">
        <v>748</v>
      </c>
      <c r="F11182" s="0" t="s">
        <v>1493</v>
      </c>
      <c r="G11182" s="0" t="str">
        <f aca="false">LEFT(B11182,2)</f>
        <v>09</v>
      </c>
      <c r="H11182" s="0" t="str">
        <f aca="false">I11182&amp;"_"&amp;G11182&amp;"_"&amp;F11182</f>
        <v>Skrubtudse_09_20191112_DL2019003_GentofteHF_koersel1</v>
      </c>
      <c r="I11182" s="61" t="str">
        <f aca="false">MID(RIGHT(B11182,LEN(B11182)-3),1,FIND("_",RIGHT(B11182,LEN(B11182)-3))-1)</f>
        <v>Skrubtudse</v>
      </c>
      <c r="J11182" s="61" t="str">
        <f aca="false">TRIM(SUBSTITUTE(RIGHT(B11182,FIND(I11182,B11182)+1),"_",""))</f>
        <v>PosK</v>
      </c>
      <c r="K11182" s="0" t="str">
        <f aca="false">IFERROR(VALUE(SUBSTITUTE(E11182,".",",")),E11182)</f>
        <v>No Ct</v>
      </c>
      <c r="L11182" s="61" t="n">
        <f aca="false">IF(J11182="PosK",SUMIFS(K:K,J:J,"PosK",H:H,H11182),"")</f>
        <v>0</v>
      </c>
      <c r="M11182" s="61" t="n">
        <f aca="false">IF(J11182="PosK",SUMIFS(K:K,J:J,"NegK",H:H,H11182),"")</f>
        <v>0</v>
      </c>
      <c r="N11182" s="61" t="n">
        <f aca="false">IF(J11182="PosK",SUMIFS(K:K,J:J,"eDNA",H:H,H11182),"")</f>
        <v>0</v>
      </c>
      <c r="P11182" s="62" t="n">
        <f aca="false">IF(K11184="No Ct",0,K11184)</f>
        <v>0</v>
      </c>
      <c r="Q11182" s="62" t="n">
        <f aca="false">IF(K11185="No Ct",0,K11185)</f>
        <v>0</v>
      </c>
      <c r="R11182" s="0" t="str">
        <f aca="false">IF(AND(L11182&gt;0,M11182=0),"Valid","Invalid")</f>
        <v>Invalid</v>
      </c>
      <c r="S11182" s="0" t="str">
        <f aca="false">IF(OR(P11182&gt;1,Q11182&gt;1),"Present","Absent")</f>
        <v>Absent</v>
      </c>
      <c r="T11182" s="63" t="str">
        <f aca="false">IF(OR(AND(P11182&gt;1,P11182&lt;41),AND(Q11182&gt;1,Q11182&lt;41)),"Ct&lt;41","Ct&gt;41")</f>
        <v>Ct&gt;41</v>
      </c>
      <c r="U11182" s="0" t="str">
        <f aca="false">I11182</f>
        <v>Skrubtudse</v>
      </c>
      <c r="V11182" s="0" t="str">
        <f aca="false">MID(F11182,10,9)</f>
        <v>DL2019003</v>
      </c>
      <c r="W11182" s="64" t="str">
        <f aca="false">V11182&amp;"_"&amp;U11182&amp;"_"&amp;R11182&amp;"_"&amp;S11182&amp;"_"&amp;T11182</f>
        <v>DL2019003_Skrubtudse_Invalid_Absent_Ct&gt;41</v>
      </c>
    </row>
    <row r="11183" customFormat="false" ht="14.25" hidden="false" customHeight="false" outlineLevel="0" collapsed="false">
      <c r="A11183" s="0" t="s">
        <v>812</v>
      </c>
      <c r="B11183" s="52" t="s">
        <v>969</v>
      </c>
      <c r="C11183" s="52" t="s">
        <v>747</v>
      </c>
      <c r="D11183" s="53" t="n">
        <v>0.1</v>
      </c>
      <c r="E11183" s="53" t="s">
        <v>748</v>
      </c>
      <c r="F11183" s="0" t="s">
        <v>1493</v>
      </c>
      <c r="G11183" s="0" t="str">
        <f aca="false">LEFT(B11183,2)</f>
        <v>09</v>
      </c>
      <c r="H11183" s="0" t="str">
        <f aca="false">I11183&amp;"_"&amp;G11183&amp;"_"&amp;F11183</f>
        <v>Skrubtudse_09_20191112_DL2019003_GentofteHF_koersel1</v>
      </c>
      <c r="I11183" s="61" t="str">
        <f aca="false">MID(RIGHT(B11183,LEN(B11183)-3),1,FIND("_",RIGHT(B11183,LEN(B11183)-3))-1)</f>
        <v>Skrubtudse</v>
      </c>
      <c r="J11183" s="61" t="str">
        <f aca="false">TRIM(SUBSTITUTE(RIGHT(B11183,FIND(I11183,B11183)+1),"_",""))</f>
        <v>NegK</v>
      </c>
      <c r="K11183" s="0" t="str">
        <f aca="false">IFERROR(VALUE(SUBSTITUTE(E11183,".",",")),E11183)</f>
        <v>No Ct</v>
      </c>
      <c r="L11183" s="61" t="str">
        <f aca="false">IF(J11183="PosK",SUMIFS(K:K,J:J,"PosK",H:H,H11183),"")</f>
        <v/>
      </c>
      <c r="M11183" s="61" t="str">
        <f aca="false">IF(J11183="PosK",SUMIFS(K:K,J:J,"NegK",H:H,H11183),"")</f>
        <v/>
      </c>
      <c r="N11183" s="61" t="str">
        <f aca="false">IF(J11183="PosK",SUMIFS(K:K,J:J,"eDNA",H:H,H11183),"")</f>
        <v/>
      </c>
    </row>
    <row r="11184" customFormat="false" ht="14.25" hidden="false" customHeight="false" outlineLevel="0" collapsed="false">
      <c r="A11184" s="0" t="s">
        <v>814</v>
      </c>
      <c r="B11184" s="52" t="s">
        <v>970</v>
      </c>
      <c r="C11184" s="52" t="s">
        <v>751</v>
      </c>
      <c r="D11184" s="53" t="n">
        <v>0.1</v>
      </c>
      <c r="E11184" s="53" t="s">
        <v>748</v>
      </c>
      <c r="F11184" s="0" t="s">
        <v>1493</v>
      </c>
      <c r="G11184" s="0" t="str">
        <f aca="false">LEFT(B11184,2)</f>
        <v>09</v>
      </c>
      <c r="H11184" s="0" t="str">
        <f aca="false">I11184&amp;"_"&amp;G11184&amp;"_"&amp;F11184</f>
        <v>Skrubtudse_09_20191112_DL2019003_GentofteHF_koersel1</v>
      </c>
      <c r="I11184" s="61" t="str">
        <f aca="false">MID(RIGHT(B11184,LEN(B11184)-3),1,FIND("_",RIGHT(B11184,LEN(B11184)-3))-1)</f>
        <v>Skrubtudse</v>
      </c>
      <c r="J11184" s="61" t="str">
        <f aca="false">TRIM(SUBSTITUTE(RIGHT(B11184,FIND(I11184,B11184)+1),"_",""))</f>
        <v>eDNA</v>
      </c>
      <c r="K11184" s="0" t="str">
        <f aca="false">IFERROR(VALUE(SUBSTITUTE(E11184,".",",")),E11184)</f>
        <v>No Ct</v>
      </c>
      <c r="L11184" s="61" t="str">
        <f aca="false">IF(J11184="PosK",SUMIFS(K:K,J:J,"PosK",H:H,H11184),"")</f>
        <v/>
      </c>
      <c r="M11184" s="61" t="str">
        <f aca="false">IF(J11184="PosK",SUMIFS(K:K,J:J,"NegK",H:H,H11184),"")</f>
        <v/>
      </c>
      <c r="N11184" s="61" t="str">
        <f aca="false">IF(J11184="PosK",SUMIFS(K:K,J:J,"eDNA",H:H,H11184),"")</f>
        <v/>
      </c>
      <c r="Q11184" s="62"/>
    </row>
    <row r="11185" customFormat="false" ht="14.25" hidden="false" customHeight="false" outlineLevel="0" collapsed="false">
      <c r="A11185" s="0" t="s">
        <v>816</v>
      </c>
      <c r="B11185" s="52" t="s">
        <v>970</v>
      </c>
      <c r="C11185" s="52" t="s">
        <v>751</v>
      </c>
      <c r="D11185" s="53" t="n">
        <v>0.1</v>
      </c>
      <c r="E11185" s="53" t="s">
        <v>748</v>
      </c>
      <c r="F11185" s="0" t="s">
        <v>1493</v>
      </c>
      <c r="G11185" s="0" t="str">
        <f aca="false">LEFT(B11185,2)</f>
        <v>09</v>
      </c>
      <c r="H11185" s="0" t="str">
        <f aca="false">I11185&amp;"_"&amp;G11185&amp;"_"&amp;F11185</f>
        <v>Skrubtudse_09_20191112_DL2019003_GentofteHF_koersel1</v>
      </c>
      <c r="I11185" s="61" t="str">
        <f aca="false">MID(RIGHT(B11185,LEN(B11185)-3),1,FIND("_",RIGHT(B11185,LEN(B11185)-3))-1)</f>
        <v>Skrubtudse</v>
      </c>
      <c r="J11185" s="61" t="str">
        <f aca="false">TRIM(SUBSTITUTE(RIGHT(B11185,FIND(I11185,B11185)+1),"_",""))</f>
        <v>eDNA</v>
      </c>
      <c r="K11185" s="0" t="str">
        <f aca="false">IFERROR(VALUE(SUBSTITUTE(E11185,".",",")),E11185)</f>
        <v>No Ct</v>
      </c>
      <c r="L11185" s="61" t="str">
        <f aca="false">IF(J11185="PosK",SUMIFS(K:K,J:J,"PosK",H:H,H11185),"")</f>
        <v/>
      </c>
      <c r="M11185" s="61" t="str">
        <f aca="false">IF(J11185="PosK",SUMIFS(K:K,J:J,"NegK",H:H,H11185),"")</f>
        <v/>
      </c>
      <c r="N11185" s="61" t="str">
        <f aca="false">IF(J11185="PosK",SUMIFS(K:K,J:J,"eDNA",H:H,H11185),"")</f>
        <v/>
      </c>
      <c r="P11185" s="62"/>
      <c r="T11185" s="63"/>
      <c r="W11185" s="64"/>
    </row>
    <row r="11186" customFormat="false" ht="14.25" hidden="false" customHeight="false" outlineLevel="0" collapsed="false">
      <c r="A11186" s="0" t="s">
        <v>818</v>
      </c>
      <c r="B11186" s="52" t="s">
        <v>972</v>
      </c>
      <c r="C11186" s="52" t="s">
        <v>743</v>
      </c>
      <c r="D11186" s="53" t="n">
        <v>0.1</v>
      </c>
      <c r="E11186" s="53" t="n">
        <v>22.97</v>
      </c>
      <c r="F11186" s="0" t="s">
        <v>1493</v>
      </c>
      <c r="G11186" s="0" t="str">
        <f aca="false">LEFT(B11186,2)</f>
        <v>10</v>
      </c>
      <c r="H11186" s="0" t="str">
        <f aca="false">I11186&amp;"_"&amp;G11186&amp;"_"&amp;F11186</f>
        <v>Skrubtudse_10_20191112_DL2019003_GentofteHF_koersel1</v>
      </c>
      <c r="I11186" s="61" t="str">
        <f aca="false">MID(RIGHT(B11186,LEN(B11186)-3),1,FIND("_",RIGHT(B11186,LEN(B11186)-3))-1)</f>
        <v>Skrubtudse</v>
      </c>
      <c r="J11186" s="61" t="str">
        <f aca="false">TRIM(SUBSTITUTE(RIGHT(B11186,FIND(I11186,B11186)+1),"_",""))</f>
        <v>PosK</v>
      </c>
      <c r="K11186" s="0" t="n">
        <f aca="false">IFERROR(VALUE(SUBSTITUTE(E11186,".",",")),E11186)</f>
        <v>22.97</v>
      </c>
      <c r="L11186" s="61" t="n">
        <f aca="false">IF(J11186="PosK",SUMIFS(K:K,J:J,"PosK",H:H,H11186),"")</f>
        <v>22.97</v>
      </c>
      <c r="M11186" s="61" t="n">
        <f aca="false">IF(J11186="PosK",SUMIFS(K:K,J:J,"NegK",H:H,H11186),"")</f>
        <v>0</v>
      </c>
      <c r="N11186" s="61" t="n">
        <f aca="false">IF(J11186="PosK",SUMIFS(K:K,J:J,"eDNA",H:H,H11186),"")</f>
        <v>0</v>
      </c>
      <c r="P11186" s="62" t="n">
        <f aca="false">IF(K11188="No Ct",0,K11188)</f>
        <v>0</v>
      </c>
      <c r="Q11186" s="62" t="n">
        <f aca="false">IF(K11189="No Ct",0,K11189)</f>
        <v>0</v>
      </c>
      <c r="R11186" s="0" t="str">
        <f aca="false">IF(AND(L11186&gt;0,M11186=0),"Valid","Invalid")</f>
        <v>Valid</v>
      </c>
      <c r="S11186" s="0" t="str">
        <f aca="false">IF(OR(P11186&gt;1,Q11186&gt;1),"Present","Absent")</f>
        <v>Absent</v>
      </c>
      <c r="T11186" s="63" t="str">
        <f aca="false">IF(OR(AND(P11186&gt;1,P11186&lt;41),AND(Q11186&gt;1,Q11186&lt;41)),"Ct&lt;41","Ct&gt;41")</f>
        <v>Ct&gt;41</v>
      </c>
      <c r="U11186" s="0" t="str">
        <f aca="false">I11186</f>
        <v>Skrubtudse</v>
      </c>
      <c r="V11186" s="0" t="str">
        <f aca="false">MID(F11186,10,9)</f>
        <v>DL2019003</v>
      </c>
      <c r="W11186" s="64" t="str">
        <f aca="false">V11186&amp;"_"&amp;U11186&amp;"_"&amp;R11186&amp;"_"&amp;S11186&amp;"_"&amp;T11186</f>
        <v>DL2019003_Skrubtudse_Valid_Absent_Ct&gt;41</v>
      </c>
    </row>
    <row r="11187" customFormat="false" ht="14.25" hidden="false" customHeight="false" outlineLevel="0" collapsed="false">
      <c r="A11187" s="0" t="s">
        <v>820</v>
      </c>
      <c r="B11187" s="52" t="s">
        <v>973</v>
      </c>
      <c r="C11187" s="52" t="s">
        <v>747</v>
      </c>
      <c r="D11187" s="53" t="n">
        <v>0.1</v>
      </c>
      <c r="E11187" s="53" t="s">
        <v>748</v>
      </c>
      <c r="F11187" s="0" t="s">
        <v>1493</v>
      </c>
      <c r="G11187" s="0" t="str">
        <f aca="false">LEFT(B11187,2)</f>
        <v>10</v>
      </c>
      <c r="H11187" s="0" t="str">
        <f aca="false">I11187&amp;"_"&amp;G11187&amp;"_"&amp;F11187</f>
        <v>Skrubtudse_10_20191112_DL2019003_GentofteHF_koersel1</v>
      </c>
      <c r="I11187" s="61" t="str">
        <f aca="false">MID(RIGHT(B11187,LEN(B11187)-3),1,FIND("_",RIGHT(B11187,LEN(B11187)-3))-1)</f>
        <v>Skrubtudse</v>
      </c>
      <c r="J11187" s="61" t="str">
        <f aca="false">TRIM(SUBSTITUTE(RIGHT(B11187,FIND(I11187,B11187)+1),"_",""))</f>
        <v>NegK</v>
      </c>
      <c r="K11187" s="0" t="str">
        <f aca="false">IFERROR(VALUE(SUBSTITUTE(E11187,".",",")),E11187)</f>
        <v>No Ct</v>
      </c>
      <c r="L11187" s="61" t="str">
        <f aca="false">IF(J11187="PosK",SUMIFS(K:K,J:J,"PosK",H:H,H11187),"")</f>
        <v/>
      </c>
      <c r="M11187" s="61" t="str">
        <f aca="false">IF(J11187="PosK",SUMIFS(K:K,J:J,"NegK",H:H,H11187),"")</f>
        <v/>
      </c>
      <c r="N11187" s="61" t="str">
        <f aca="false">IF(J11187="PosK",SUMIFS(K:K,J:J,"eDNA",H:H,H11187),"")</f>
        <v/>
      </c>
    </row>
    <row r="11188" customFormat="false" ht="14.25" hidden="false" customHeight="false" outlineLevel="0" collapsed="false">
      <c r="A11188" s="0" t="s">
        <v>822</v>
      </c>
      <c r="B11188" s="52" t="s">
        <v>974</v>
      </c>
      <c r="C11188" s="52" t="s">
        <v>751</v>
      </c>
      <c r="D11188" s="53" t="n">
        <v>0.1</v>
      </c>
      <c r="E11188" s="53" t="s">
        <v>748</v>
      </c>
      <c r="F11188" s="0" t="s">
        <v>1493</v>
      </c>
      <c r="G11188" s="0" t="str">
        <f aca="false">LEFT(B11188,2)</f>
        <v>10</v>
      </c>
      <c r="H11188" s="0" t="str">
        <f aca="false">I11188&amp;"_"&amp;G11188&amp;"_"&amp;F11188</f>
        <v>Skrubtudse_10_20191112_DL2019003_GentofteHF_koersel1</v>
      </c>
      <c r="I11188" s="61" t="str">
        <f aca="false">MID(RIGHT(B11188,LEN(B11188)-3),1,FIND("_",RIGHT(B11188,LEN(B11188)-3))-1)</f>
        <v>Skrubtudse</v>
      </c>
      <c r="J11188" s="61" t="str">
        <f aca="false">TRIM(SUBSTITUTE(RIGHT(B11188,FIND(I11188,B11188)+1),"_",""))</f>
        <v>eDNA</v>
      </c>
      <c r="K11188" s="0" t="str">
        <f aca="false">IFERROR(VALUE(SUBSTITUTE(E11188,".",",")),E11188)</f>
        <v>No Ct</v>
      </c>
      <c r="L11188" s="61" t="str">
        <f aca="false">IF(J11188="PosK",SUMIFS(K:K,J:J,"PosK",H:H,H11188),"")</f>
        <v/>
      </c>
      <c r="M11188" s="61" t="str">
        <f aca="false">IF(J11188="PosK",SUMIFS(K:K,J:J,"NegK",H:H,H11188),"")</f>
        <v/>
      </c>
      <c r="N11188" s="61" t="str">
        <f aca="false">IF(J11188="PosK",SUMIFS(K:K,J:J,"eDNA",H:H,H11188),"")</f>
        <v/>
      </c>
      <c r="Q11188" s="62"/>
    </row>
    <row r="11189" customFormat="false" ht="14.25" hidden="false" customHeight="false" outlineLevel="0" collapsed="false">
      <c r="A11189" s="0" t="s">
        <v>824</v>
      </c>
      <c r="B11189" s="52" t="s">
        <v>974</v>
      </c>
      <c r="C11189" s="52" t="s">
        <v>751</v>
      </c>
      <c r="D11189" s="53" t="n">
        <v>0.1</v>
      </c>
      <c r="E11189" s="53" t="s">
        <v>748</v>
      </c>
      <c r="F11189" s="0" t="s">
        <v>1493</v>
      </c>
      <c r="G11189" s="0" t="str">
        <f aca="false">LEFT(B11189,2)</f>
        <v>10</v>
      </c>
      <c r="H11189" s="0" t="str">
        <f aca="false">I11189&amp;"_"&amp;G11189&amp;"_"&amp;F11189</f>
        <v>Skrubtudse_10_20191112_DL2019003_GentofteHF_koersel1</v>
      </c>
      <c r="I11189" s="61" t="str">
        <f aca="false">MID(RIGHT(B11189,LEN(B11189)-3),1,FIND("_",RIGHT(B11189,LEN(B11189)-3))-1)</f>
        <v>Skrubtudse</v>
      </c>
      <c r="J11189" s="61" t="str">
        <f aca="false">TRIM(SUBSTITUTE(RIGHT(B11189,FIND(I11189,B11189)+1),"_",""))</f>
        <v>eDNA</v>
      </c>
      <c r="K11189" s="0" t="str">
        <f aca="false">IFERROR(VALUE(SUBSTITUTE(E11189,".",",")),E11189)</f>
        <v>No Ct</v>
      </c>
      <c r="L11189" s="61" t="str">
        <f aca="false">IF(J11189="PosK",SUMIFS(K:K,J:J,"PosK",H:H,H11189),"")</f>
        <v/>
      </c>
      <c r="M11189" s="61" t="str">
        <f aca="false">IF(J11189="PosK",SUMIFS(K:K,J:J,"NegK",H:H,H11189),"")</f>
        <v/>
      </c>
      <c r="N11189" s="61" t="str">
        <f aca="false">IF(J11189="PosK",SUMIFS(K:K,J:J,"eDNA",H:H,H11189),"")</f>
        <v/>
      </c>
      <c r="P11189" s="62"/>
      <c r="T11189" s="63"/>
      <c r="W11189" s="64"/>
    </row>
    <row r="11190" customFormat="false" ht="14.25" hidden="false" customHeight="false" outlineLevel="0" collapsed="false">
      <c r="A11190" s="0" t="s">
        <v>826</v>
      </c>
      <c r="B11190" s="52" t="s">
        <v>976</v>
      </c>
      <c r="C11190" s="52" t="s">
        <v>743</v>
      </c>
      <c r="D11190" s="53" t="n">
        <v>0.1</v>
      </c>
      <c r="E11190" s="53" t="s">
        <v>748</v>
      </c>
      <c r="F11190" s="0" t="s">
        <v>1493</v>
      </c>
      <c r="G11190" s="0" t="str">
        <f aca="false">LEFT(B11190,2)</f>
        <v>11</v>
      </c>
      <c r="H11190" s="0" t="str">
        <f aca="false">I11190&amp;"_"&amp;G11190&amp;"_"&amp;F11190</f>
        <v>Bjergsalamander_11_20191112_DL2019003_GentofteHF_koersel1</v>
      </c>
      <c r="I11190" s="61" t="str">
        <f aca="false">MID(RIGHT(B11190,LEN(B11190)-3),1,FIND("_",RIGHT(B11190,LEN(B11190)-3))-1)</f>
        <v>Bjergsalamander</v>
      </c>
      <c r="J11190" s="61" t="str">
        <f aca="false">TRIM(SUBSTITUTE(RIGHT(B11190,FIND(I11190,B11190)+1),"_",""))</f>
        <v>PosK</v>
      </c>
      <c r="K11190" s="0" t="str">
        <f aca="false">IFERROR(VALUE(SUBSTITUTE(E11190,".",",")),E11190)</f>
        <v>No Ct</v>
      </c>
      <c r="L11190" s="61" t="n">
        <f aca="false">IF(J11190="PosK",SUMIFS(K:K,J:J,"PosK",H:H,H11190),"")</f>
        <v>0</v>
      </c>
      <c r="M11190" s="61" t="n">
        <f aca="false">IF(J11190="PosK",SUMIFS(K:K,J:J,"NegK",H:H,H11190),"")</f>
        <v>0</v>
      </c>
      <c r="N11190" s="61" t="n">
        <f aca="false">IF(J11190="PosK",SUMIFS(K:K,J:J,"eDNA",H:H,H11190),"")</f>
        <v>0</v>
      </c>
      <c r="P11190" s="62" t="n">
        <f aca="false">IF(K11192="No Ct",0,K11192)</f>
        <v>0</v>
      </c>
      <c r="Q11190" s="62" t="n">
        <f aca="false">IF(K11193="No Ct",0,K11193)</f>
        <v>0</v>
      </c>
      <c r="R11190" s="0" t="str">
        <f aca="false">IF(AND(L11190&gt;0,M11190=0),"Valid","Invalid")</f>
        <v>Invalid</v>
      </c>
      <c r="S11190" s="0" t="str">
        <f aca="false">IF(OR(P11190&gt;1,Q11190&gt;1),"Present","Absent")</f>
        <v>Absent</v>
      </c>
      <c r="T11190" s="63" t="str">
        <f aca="false">IF(OR(AND(P11190&gt;1,P11190&lt;41),AND(Q11190&gt;1,Q11190&lt;41)),"Ct&lt;41","Ct&gt;41")</f>
        <v>Ct&gt;41</v>
      </c>
      <c r="U11190" s="0" t="str">
        <f aca="false">I11190</f>
        <v>Bjergsalamander</v>
      </c>
      <c r="V11190" s="0" t="str">
        <f aca="false">MID(F11190,10,9)</f>
        <v>DL2019003</v>
      </c>
      <c r="W11190" s="64" t="str">
        <f aca="false">V11190&amp;"_"&amp;U11190&amp;"_"&amp;R11190&amp;"_"&amp;S11190&amp;"_"&amp;T11190</f>
        <v>DL2019003_Bjergsalamander_Invalid_Absent_Ct&gt;41</v>
      </c>
    </row>
    <row r="11191" customFormat="false" ht="14.25" hidden="false" customHeight="false" outlineLevel="0" collapsed="false">
      <c r="A11191" s="0" t="s">
        <v>828</v>
      </c>
      <c r="B11191" s="52" t="s">
        <v>977</v>
      </c>
      <c r="C11191" s="52" t="s">
        <v>747</v>
      </c>
      <c r="D11191" s="53" t="n">
        <v>0.1</v>
      </c>
      <c r="E11191" s="53" t="s">
        <v>748</v>
      </c>
      <c r="F11191" s="0" t="s">
        <v>1493</v>
      </c>
      <c r="G11191" s="0" t="str">
        <f aca="false">LEFT(B11191,2)</f>
        <v>11</v>
      </c>
      <c r="H11191" s="0" t="str">
        <f aca="false">I11191&amp;"_"&amp;G11191&amp;"_"&amp;F11191</f>
        <v>Bjergsalamander_11_20191112_DL2019003_GentofteHF_koersel1</v>
      </c>
      <c r="I11191" s="61" t="str">
        <f aca="false">MID(RIGHT(B11191,LEN(B11191)-3),1,FIND("_",RIGHT(B11191,LEN(B11191)-3))-1)</f>
        <v>Bjergsalamander</v>
      </c>
      <c r="J11191" s="61" t="str">
        <f aca="false">TRIM(SUBSTITUTE(RIGHT(B11191,FIND(I11191,B11191)+1),"_",""))</f>
        <v>NegK</v>
      </c>
      <c r="K11191" s="0" t="str">
        <f aca="false">IFERROR(VALUE(SUBSTITUTE(E11191,".",",")),E11191)</f>
        <v>No Ct</v>
      </c>
      <c r="L11191" s="61" t="str">
        <f aca="false">IF(J11191="PosK",SUMIFS(K:K,J:J,"PosK",H:H,H11191),"")</f>
        <v/>
      </c>
      <c r="M11191" s="61" t="str">
        <f aca="false">IF(J11191="PosK",SUMIFS(K:K,J:J,"NegK",H:H,H11191),"")</f>
        <v/>
      </c>
      <c r="N11191" s="61" t="str">
        <f aca="false">IF(J11191="PosK",SUMIFS(K:K,J:J,"eDNA",H:H,H11191),"")</f>
        <v/>
      </c>
    </row>
    <row r="11192" customFormat="false" ht="14.25" hidden="false" customHeight="false" outlineLevel="0" collapsed="false">
      <c r="A11192" s="0" t="s">
        <v>830</v>
      </c>
      <c r="B11192" s="52" t="s">
        <v>978</v>
      </c>
      <c r="C11192" s="52" t="s">
        <v>751</v>
      </c>
      <c r="D11192" s="53" t="n">
        <v>0.1</v>
      </c>
      <c r="E11192" s="53" t="s">
        <v>748</v>
      </c>
      <c r="F11192" s="0" t="s">
        <v>1493</v>
      </c>
      <c r="G11192" s="0" t="str">
        <f aca="false">LEFT(B11192,2)</f>
        <v>11</v>
      </c>
      <c r="H11192" s="0" t="str">
        <f aca="false">I11192&amp;"_"&amp;G11192&amp;"_"&amp;F11192</f>
        <v>Bjergsalamander_11_20191112_DL2019003_GentofteHF_koersel1</v>
      </c>
      <c r="I11192" s="61" t="str">
        <f aca="false">MID(RIGHT(B11192,LEN(B11192)-3),1,FIND("_",RIGHT(B11192,LEN(B11192)-3))-1)</f>
        <v>Bjergsalamander</v>
      </c>
      <c r="J11192" s="61" t="str">
        <f aca="false">TRIM(SUBSTITUTE(RIGHT(B11192,FIND(I11192,B11192)+1),"_",""))</f>
        <v>eDNA</v>
      </c>
      <c r="K11192" s="0" t="str">
        <f aca="false">IFERROR(VALUE(SUBSTITUTE(E11192,".",",")),E11192)</f>
        <v>No Ct</v>
      </c>
      <c r="L11192" s="61" t="str">
        <f aca="false">IF(J11192="PosK",SUMIFS(K:K,J:J,"PosK",H:H,H11192),"")</f>
        <v/>
      </c>
      <c r="M11192" s="61" t="str">
        <f aca="false">IF(J11192="PosK",SUMIFS(K:K,J:J,"NegK",H:H,H11192),"")</f>
        <v/>
      </c>
      <c r="N11192" s="61" t="str">
        <f aca="false">IF(J11192="PosK",SUMIFS(K:K,J:J,"eDNA",H:H,H11192),"")</f>
        <v/>
      </c>
      <c r="Q11192" s="62"/>
    </row>
    <row r="11193" customFormat="false" ht="14.25" hidden="false" customHeight="false" outlineLevel="0" collapsed="false">
      <c r="A11193" s="0" t="s">
        <v>832</v>
      </c>
      <c r="B11193" s="52" t="s">
        <v>978</v>
      </c>
      <c r="C11193" s="52" t="s">
        <v>751</v>
      </c>
      <c r="D11193" s="53" t="n">
        <v>0.1</v>
      </c>
      <c r="E11193" s="53" t="s">
        <v>748</v>
      </c>
      <c r="F11193" s="0" t="s">
        <v>1493</v>
      </c>
      <c r="G11193" s="0" t="str">
        <f aca="false">LEFT(B11193,2)</f>
        <v>11</v>
      </c>
      <c r="H11193" s="0" t="str">
        <f aca="false">I11193&amp;"_"&amp;G11193&amp;"_"&amp;F11193</f>
        <v>Bjergsalamander_11_20191112_DL2019003_GentofteHF_koersel1</v>
      </c>
      <c r="I11193" s="61" t="str">
        <f aca="false">MID(RIGHT(B11193,LEN(B11193)-3),1,FIND("_",RIGHT(B11193,LEN(B11193)-3))-1)</f>
        <v>Bjergsalamander</v>
      </c>
      <c r="J11193" s="61" t="str">
        <f aca="false">TRIM(SUBSTITUTE(RIGHT(B11193,FIND(I11193,B11193)+1),"_",""))</f>
        <v>eDNA</v>
      </c>
      <c r="K11193" s="0" t="str">
        <f aca="false">IFERROR(VALUE(SUBSTITUTE(E11193,".",",")),E11193)</f>
        <v>No Ct</v>
      </c>
      <c r="L11193" s="61" t="str">
        <f aca="false">IF(J11193="PosK",SUMIFS(K:K,J:J,"PosK",H:H,H11193),"")</f>
        <v/>
      </c>
      <c r="M11193" s="61" t="str">
        <f aca="false">IF(J11193="PosK",SUMIFS(K:K,J:J,"NegK",H:H,H11193),"")</f>
        <v/>
      </c>
      <c r="N11193" s="61" t="str">
        <f aca="false">IF(J11193="PosK",SUMIFS(K:K,J:J,"eDNA",H:H,H11193),"")</f>
        <v/>
      </c>
      <c r="P11193" s="62"/>
      <c r="T11193" s="63"/>
      <c r="W11193" s="64"/>
    </row>
    <row r="11194" customFormat="false" ht="14.25" hidden="false" customHeight="false" outlineLevel="0" collapsed="false">
      <c r="A11194" s="0" t="s">
        <v>834</v>
      </c>
      <c r="B11194" s="52" t="s">
        <v>980</v>
      </c>
      <c r="C11194" s="52" t="s">
        <v>743</v>
      </c>
      <c r="D11194" s="53" t="n">
        <v>0.1</v>
      </c>
      <c r="E11194" s="53" t="n">
        <v>25.8</v>
      </c>
      <c r="F11194" s="0" t="s">
        <v>1493</v>
      </c>
      <c r="G11194" s="0" t="str">
        <f aca="false">LEFT(B11194,2)</f>
        <v>12</v>
      </c>
      <c r="H11194" s="0" t="str">
        <f aca="false">I11194&amp;"_"&amp;G11194&amp;"_"&amp;F11194</f>
        <v>Latterfroe_12_20191112_DL2019003_GentofteHF_koersel1</v>
      </c>
      <c r="I11194" s="61" t="str">
        <f aca="false">MID(RIGHT(B11194,LEN(B11194)-3),1,FIND("_",RIGHT(B11194,LEN(B11194)-3))-1)</f>
        <v>Latterfroe</v>
      </c>
      <c r="J11194" s="61" t="str">
        <f aca="false">TRIM(SUBSTITUTE(RIGHT(B11194,FIND(I11194,B11194)+1),"_",""))</f>
        <v>PosK</v>
      </c>
      <c r="K11194" s="0" t="n">
        <f aca="false">IFERROR(VALUE(SUBSTITUTE(E11194,".",",")),E11194)</f>
        <v>25.8</v>
      </c>
      <c r="L11194" s="61" t="n">
        <f aca="false">IF(J11194="PosK",SUMIFS(K:K,J:J,"PosK",H:H,H11194),"")</f>
        <v>25.8</v>
      </c>
      <c r="M11194" s="61" t="n">
        <f aca="false">IF(J11194="PosK",SUMIFS(K:K,J:J,"NegK",H:H,H11194),"")</f>
        <v>0</v>
      </c>
      <c r="N11194" s="61" t="n">
        <f aca="false">IF(J11194="PosK",SUMIFS(K:K,J:J,"eDNA",H:H,H11194),"")</f>
        <v>0</v>
      </c>
      <c r="P11194" s="62" t="n">
        <f aca="false">IF(K11196="No Ct",0,K11196)</f>
        <v>0</v>
      </c>
      <c r="Q11194" s="62" t="n">
        <f aca="false">IF(K11197="No Ct",0,K11197)</f>
        <v>0</v>
      </c>
      <c r="R11194" s="0" t="str">
        <f aca="false">IF(AND(L11194&gt;0,M11194=0),"Valid","Invalid")</f>
        <v>Valid</v>
      </c>
      <c r="S11194" s="0" t="str">
        <f aca="false">IF(OR(P11194&gt;1,Q11194&gt;1),"Present","Absent")</f>
        <v>Absent</v>
      </c>
      <c r="T11194" s="63" t="str">
        <f aca="false">IF(OR(AND(P11194&gt;1,P11194&lt;41),AND(Q11194&gt;1,Q11194&lt;41)),"Ct&lt;41","Ct&gt;41")</f>
        <v>Ct&gt;41</v>
      </c>
      <c r="U11194" s="0" t="str">
        <f aca="false">I11194</f>
        <v>Latterfroe</v>
      </c>
      <c r="V11194" s="0" t="str">
        <f aca="false">MID(F11194,10,9)</f>
        <v>DL2019003</v>
      </c>
      <c r="W11194" s="64" t="str">
        <f aca="false">V11194&amp;"_"&amp;U11194&amp;"_"&amp;R11194&amp;"_"&amp;S11194&amp;"_"&amp;T11194</f>
        <v>DL2019003_Latterfroe_Valid_Absent_Ct&gt;41</v>
      </c>
    </row>
    <row r="11195" customFormat="false" ht="14.25" hidden="false" customHeight="false" outlineLevel="0" collapsed="false">
      <c r="A11195" s="0" t="s">
        <v>836</v>
      </c>
      <c r="B11195" s="52" t="s">
        <v>981</v>
      </c>
      <c r="C11195" s="52" t="s">
        <v>747</v>
      </c>
      <c r="D11195" s="53" t="n">
        <v>0.1</v>
      </c>
      <c r="E11195" s="53" t="s">
        <v>748</v>
      </c>
      <c r="F11195" s="0" t="s">
        <v>1493</v>
      </c>
      <c r="G11195" s="0" t="str">
        <f aca="false">LEFT(B11195,2)</f>
        <v>12</v>
      </c>
      <c r="H11195" s="0" t="str">
        <f aca="false">I11195&amp;"_"&amp;G11195&amp;"_"&amp;F11195</f>
        <v>Latterfroe_12_20191112_DL2019003_GentofteHF_koersel1</v>
      </c>
      <c r="I11195" s="61" t="str">
        <f aca="false">MID(RIGHT(B11195,LEN(B11195)-3),1,FIND("_",RIGHT(B11195,LEN(B11195)-3))-1)</f>
        <v>Latterfroe</v>
      </c>
      <c r="J11195" s="61" t="str">
        <f aca="false">TRIM(SUBSTITUTE(RIGHT(B11195,FIND(I11195,B11195)+1),"_",""))</f>
        <v>NegK</v>
      </c>
      <c r="K11195" s="0" t="str">
        <f aca="false">IFERROR(VALUE(SUBSTITUTE(E11195,".",",")),E11195)</f>
        <v>No Ct</v>
      </c>
      <c r="L11195" s="61" t="str">
        <f aca="false">IF(J11195="PosK",SUMIFS(K:K,J:J,"PosK",H:H,H11195),"")</f>
        <v/>
      </c>
      <c r="M11195" s="61" t="str">
        <f aca="false">IF(J11195="PosK",SUMIFS(K:K,J:J,"NegK",H:H,H11195),"")</f>
        <v/>
      </c>
      <c r="N11195" s="61" t="str">
        <f aca="false">IF(J11195="PosK",SUMIFS(K:K,J:J,"eDNA",H:H,H11195),"")</f>
        <v/>
      </c>
    </row>
    <row r="11196" customFormat="false" ht="14.25" hidden="false" customHeight="false" outlineLevel="0" collapsed="false">
      <c r="A11196" s="0" t="s">
        <v>838</v>
      </c>
      <c r="B11196" s="52" t="s">
        <v>982</v>
      </c>
      <c r="C11196" s="52" t="s">
        <v>751</v>
      </c>
      <c r="D11196" s="53" t="n">
        <v>0.1</v>
      </c>
      <c r="E11196" s="53" t="s">
        <v>748</v>
      </c>
      <c r="F11196" s="0" t="s">
        <v>1493</v>
      </c>
      <c r="G11196" s="0" t="str">
        <f aca="false">LEFT(B11196,2)</f>
        <v>12</v>
      </c>
      <c r="H11196" s="0" t="str">
        <f aca="false">I11196&amp;"_"&amp;G11196&amp;"_"&amp;F11196</f>
        <v>Latterfroe_12_20191112_DL2019003_GentofteHF_koersel1</v>
      </c>
      <c r="I11196" s="61" t="str">
        <f aca="false">MID(RIGHT(B11196,LEN(B11196)-3),1,FIND("_",RIGHT(B11196,LEN(B11196)-3))-1)</f>
        <v>Latterfroe</v>
      </c>
      <c r="J11196" s="61" t="str">
        <f aca="false">TRIM(SUBSTITUTE(RIGHT(B11196,FIND(I11196,B11196)+1),"_",""))</f>
        <v>eDNA</v>
      </c>
      <c r="K11196" s="0" t="str">
        <f aca="false">IFERROR(VALUE(SUBSTITUTE(E11196,".",",")),E11196)</f>
        <v>No Ct</v>
      </c>
      <c r="L11196" s="61" t="str">
        <f aca="false">IF(J11196="PosK",SUMIFS(K:K,J:J,"PosK",H:H,H11196),"")</f>
        <v/>
      </c>
      <c r="M11196" s="61" t="str">
        <f aca="false">IF(J11196="PosK",SUMIFS(K:K,J:J,"NegK",H:H,H11196),"")</f>
        <v/>
      </c>
      <c r="N11196" s="61" t="str">
        <f aca="false">IF(J11196="PosK",SUMIFS(K:K,J:J,"eDNA",H:H,H11196),"")</f>
        <v/>
      </c>
      <c r="Q11196" s="62"/>
    </row>
    <row r="11197" customFormat="false" ht="14.25" hidden="false" customHeight="false" outlineLevel="0" collapsed="false">
      <c r="A11197" s="0" t="s">
        <v>840</v>
      </c>
      <c r="B11197" s="52" t="s">
        <v>982</v>
      </c>
      <c r="C11197" s="52" t="s">
        <v>751</v>
      </c>
      <c r="D11197" s="53" t="n">
        <v>0.1</v>
      </c>
      <c r="E11197" s="53" t="s">
        <v>748</v>
      </c>
      <c r="F11197" s="0" t="s">
        <v>1493</v>
      </c>
      <c r="G11197" s="0" t="str">
        <f aca="false">LEFT(B11197,2)</f>
        <v>12</v>
      </c>
      <c r="H11197" s="0" t="str">
        <f aca="false">I11197&amp;"_"&amp;G11197&amp;"_"&amp;F11197</f>
        <v>Latterfroe_12_20191112_DL2019003_GentofteHF_koersel1</v>
      </c>
      <c r="I11197" s="61" t="str">
        <f aca="false">MID(RIGHT(B11197,LEN(B11197)-3),1,FIND("_",RIGHT(B11197,LEN(B11197)-3))-1)</f>
        <v>Latterfroe</v>
      </c>
      <c r="J11197" s="61" t="str">
        <f aca="false">TRIM(SUBSTITUTE(RIGHT(B11197,FIND(I11197,B11197)+1),"_",""))</f>
        <v>eDNA</v>
      </c>
      <c r="K11197" s="0" t="str">
        <f aca="false">IFERROR(VALUE(SUBSTITUTE(E11197,".",",")),E11197)</f>
        <v>No Ct</v>
      </c>
      <c r="L11197" s="61" t="str">
        <f aca="false">IF(J11197="PosK",SUMIFS(K:K,J:J,"PosK",H:H,H11197),"")</f>
        <v/>
      </c>
      <c r="M11197" s="61" t="str">
        <f aca="false">IF(J11197="PosK",SUMIFS(K:K,J:J,"NegK",H:H,H11197),"")</f>
        <v/>
      </c>
      <c r="N11197" s="61" t="str">
        <f aca="false">IF(J11197="PosK",SUMIFS(K:K,J:J,"eDNA",H:H,H11197),"")</f>
        <v/>
      </c>
      <c r="P11197" s="62"/>
      <c r="T11197" s="63"/>
      <c r="W11197" s="64"/>
    </row>
    <row r="11198" customFormat="false" ht="14.25" hidden="false" customHeight="false" outlineLevel="0" collapsed="false">
      <c r="A11198" s="0" t="s">
        <v>842</v>
      </c>
      <c r="B11198" s="52" t="s">
        <v>984</v>
      </c>
      <c r="C11198" s="52" t="s">
        <v>743</v>
      </c>
      <c r="D11198" s="53" t="n">
        <v>0.1</v>
      </c>
      <c r="E11198" s="53" t="n">
        <v>25.36</v>
      </c>
      <c r="F11198" s="0" t="s">
        <v>1493</v>
      </c>
      <c r="G11198" s="0" t="str">
        <f aca="false">LEFT(B11198,2)</f>
        <v>13</v>
      </c>
      <c r="H11198" s="0" t="str">
        <f aca="false">I11198&amp;"_"&amp;G11198&amp;"_"&amp;F11198</f>
        <v>Spidssnudetfroe_13_20191112_DL2019003_GentofteHF_koersel1</v>
      </c>
      <c r="I11198" s="61" t="str">
        <f aca="false">MID(RIGHT(B11198,LEN(B11198)-3),1,FIND("_",RIGHT(B11198,LEN(B11198)-3))-1)</f>
        <v>Spidssnudetfroe</v>
      </c>
      <c r="J11198" s="61" t="str">
        <f aca="false">TRIM(SUBSTITUTE(RIGHT(B11198,FIND(I11198,B11198)+1),"_",""))</f>
        <v>PosK</v>
      </c>
      <c r="K11198" s="0" t="n">
        <f aca="false">IFERROR(VALUE(SUBSTITUTE(E11198,".",",")),E11198)</f>
        <v>25.36</v>
      </c>
      <c r="L11198" s="61" t="n">
        <f aca="false">IF(J11198="PosK",SUMIFS(K:K,J:J,"PosK",H:H,H11198),"")</f>
        <v>25.36</v>
      </c>
      <c r="M11198" s="61" t="n">
        <f aca="false">IF(J11198="PosK",SUMIFS(K:K,J:J,"NegK",H:H,H11198),"")</f>
        <v>0</v>
      </c>
      <c r="N11198" s="61" t="n">
        <f aca="false">IF(J11198="PosK",SUMIFS(K:K,J:J,"eDNA",H:H,H11198),"")</f>
        <v>63.78</v>
      </c>
      <c r="P11198" s="62" t="n">
        <f aca="false">IF(K11200="No Ct",0,K11200)</f>
        <v>32.95</v>
      </c>
      <c r="Q11198" s="62" t="n">
        <f aca="false">IF(K11201="No Ct",0,K11201)</f>
        <v>30.83</v>
      </c>
      <c r="R11198" s="0" t="str">
        <f aca="false">IF(AND(L11198&gt;0,M11198=0),"Valid","Invalid")</f>
        <v>Valid</v>
      </c>
      <c r="S11198" s="0" t="str">
        <f aca="false">IF(OR(P11198&gt;1,Q11198&gt;1),"Present","Absent")</f>
        <v>Present</v>
      </c>
      <c r="T11198" s="63" t="str">
        <f aca="false">IF(OR(AND(P11198&gt;1,P11198&lt;41),AND(Q11198&gt;1,Q11198&lt;41)),"Ct&lt;41","Ct&gt;41")</f>
        <v>Ct&lt;41</v>
      </c>
      <c r="U11198" s="0" t="str">
        <f aca="false">I11198</f>
        <v>Spidssnudetfroe</v>
      </c>
      <c r="V11198" s="0" t="str">
        <f aca="false">MID(F11198,10,9)</f>
        <v>DL2019003</v>
      </c>
      <c r="W11198" s="64" t="str">
        <f aca="false">V11198&amp;"_"&amp;U11198&amp;"_"&amp;R11198&amp;"_"&amp;S11198&amp;"_"&amp;T11198</f>
        <v>DL2019003_Spidssnudetfroe_Valid_Present_Ct&lt;41</v>
      </c>
    </row>
    <row r="11199" customFormat="false" ht="14.25" hidden="false" customHeight="false" outlineLevel="0" collapsed="false">
      <c r="A11199" s="0" t="s">
        <v>844</v>
      </c>
      <c r="B11199" s="52" t="s">
        <v>985</v>
      </c>
      <c r="C11199" s="52" t="s">
        <v>747</v>
      </c>
      <c r="D11199" s="53" t="n">
        <v>0.1</v>
      </c>
      <c r="E11199" s="53" t="s">
        <v>748</v>
      </c>
      <c r="F11199" s="0" t="s">
        <v>1493</v>
      </c>
      <c r="G11199" s="0" t="str">
        <f aca="false">LEFT(B11199,2)</f>
        <v>13</v>
      </c>
      <c r="H11199" s="0" t="str">
        <f aca="false">I11199&amp;"_"&amp;G11199&amp;"_"&amp;F11199</f>
        <v>Spidssnudetfroe_13_20191112_DL2019003_GentofteHF_koersel1</v>
      </c>
      <c r="I11199" s="61" t="str">
        <f aca="false">MID(RIGHT(B11199,LEN(B11199)-3),1,FIND("_",RIGHT(B11199,LEN(B11199)-3))-1)</f>
        <v>Spidssnudetfroe</v>
      </c>
      <c r="J11199" s="61" t="str">
        <f aca="false">TRIM(SUBSTITUTE(RIGHT(B11199,FIND(I11199,B11199)+1),"_",""))</f>
        <v>NegK</v>
      </c>
      <c r="K11199" s="0" t="str">
        <f aca="false">IFERROR(VALUE(SUBSTITUTE(E11199,".",",")),E11199)</f>
        <v>No Ct</v>
      </c>
      <c r="L11199" s="61" t="str">
        <f aca="false">IF(J11199="PosK",SUMIFS(K:K,J:J,"PosK",H:H,H11199),"")</f>
        <v/>
      </c>
      <c r="M11199" s="61" t="str">
        <f aca="false">IF(J11199="PosK",SUMIFS(K:K,J:J,"NegK",H:H,H11199),"")</f>
        <v/>
      </c>
      <c r="N11199" s="61" t="str">
        <f aca="false">IF(J11199="PosK",SUMIFS(K:K,J:J,"eDNA",H:H,H11199),"")</f>
        <v/>
      </c>
    </row>
    <row r="11200" customFormat="false" ht="14.25" hidden="false" customHeight="false" outlineLevel="0" collapsed="false">
      <c r="A11200" s="0" t="s">
        <v>846</v>
      </c>
      <c r="B11200" s="52" t="s">
        <v>986</v>
      </c>
      <c r="C11200" s="52" t="s">
        <v>751</v>
      </c>
      <c r="D11200" s="53" t="n">
        <v>0.1</v>
      </c>
      <c r="E11200" s="53" t="n">
        <v>32.95</v>
      </c>
      <c r="F11200" s="0" t="s">
        <v>1493</v>
      </c>
      <c r="G11200" s="0" t="str">
        <f aca="false">LEFT(B11200,2)</f>
        <v>13</v>
      </c>
      <c r="H11200" s="0" t="str">
        <f aca="false">I11200&amp;"_"&amp;G11200&amp;"_"&amp;F11200</f>
        <v>Spidssnudetfroe_13_20191112_DL2019003_GentofteHF_koersel1</v>
      </c>
      <c r="I11200" s="61" t="str">
        <f aca="false">MID(RIGHT(B11200,LEN(B11200)-3),1,FIND("_",RIGHT(B11200,LEN(B11200)-3))-1)</f>
        <v>Spidssnudetfroe</v>
      </c>
      <c r="J11200" s="61" t="str">
        <f aca="false">TRIM(SUBSTITUTE(RIGHT(B11200,FIND(I11200,B11200)+1),"_",""))</f>
        <v>eDNA</v>
      </c>
      <c r="K11200" s="0" t="n">
        <f aca="false">IFERROR(VALUE(SUBSTITUTE(E11200,".",",")),E11200)</f>
        <v>32.95</v>
      </c>
      <c r="L11200" s="61" t="str">
        <f aca="false">IF(J11200="PosK",SUMIFS(K:K,J:J,"PosK",H:H,H11200),"")</f>
        <v/>
      </c>
      <c r="M11200" s="61" t="str">
        <f aca="false">IF(J11200="PosK",SUMIFS(K:K,J:J,"NegK",H:H,H11200),"")</f>
        <v/>
      </c>
      <c r="N11200" s="61" t="str">
        <f aca="false">IF(J11200="PosK",SUMIFS(K:K,J:J,"eDNA",H:H,H11200),"")</f>
        <v/>
      </c>
      <c r="Q11200" s="62"/>
    </row>
    <row r="11201" customFormat="false" ht="14.25" hidden="false" customHeight="false" outlineLevel="0" collapsed="false">
      <c r="A11201" s="0" t="s">
        <v>848</v>
      </c>
      <c r="B11201" s="52" t="s">
        <v>986</v>
      </c>
      <c r="C11201" s="52" t="s">
        <v>751</v>
      </c>
      <c r="D11201" s="53" t="n">
        <v>0.1</v>
      </c>
      <c r="E11201" s="53" t="n">
        <v>30.83</v>
      </c>
      <c r="F11201" s="0" t="s">
        <v>1493</v>
      </c>
      <c r="G11201" s="0" t="str">
        <f aca="false">LEFT(B11201,2)</f>
        <v>13</v>
      </c>
      <c r="H11201" s="0" t="str">
        <f aca="false">I11201&amp;"_"&amp;G11201&amp;"_"&amp;F11201</f>
        <v>Spidssnudetfroe_13_20191112_DL2019003_GentofteHF_koersel1</v>
      </c>
      <c r="I11201" s="61" t="str">
        <f aca="false">MID(RIGHT(B11201,LEN(B11201)-3),1,FIND("_",RIGHT(B11201,LEN(B11201)-3))-1)</f>
        <v>Spidssnudetfroe</v>
      </c>
      <c r="J11201" s="61" t="str">
        <f aca="false">TRIM(SUBSTITUTE(RIGHT(B11201,FIND(I11201,B11201)+1),"_",""))</f>
        <v>eDNA</v>
      </c>
      <c r="K11201" s="0" t="n">
        <f aca="false">IFERROR(VALUE(SUBSTITUTE(E11201,".",",")),E11201)</f>
        <v>30.83</v>
      </c>
      <c r="L11201" s="61" t="str">
        <f aca="false">IF(J11201="PosK",SUMIFS(K:K,J:J,"PosK",H:H,H11201),"")</f>
        <v/>
      </c>
      <c r="M11201" s="61" t="str">
        <f aca="false">IF(J11201="PosK",SUMIFS(K:K,J:J,"NegK",H:H,H11201),"")</f>
        <v/>
      </c>
      <c r="N11201" s="61" t="str">
        <f aca="false">IF(J11201="PosK",SUMIFS(K:K,J:J,"eDNA",H:H,H11201),"")</f>
        <v/>
      </c>
      <c r="P11201" s="62"/>
      <c r="T11201" s="63"/>
      <c r="W11201" s="64"/>
    </row>
    <row r="11202" customFormat="false" ht="14.25" hidden="false" customHeight="false" outlineLevel="0" collapsed="false">
      <c r="A11202" s="0" t="s">
        <v>849</v>
      </c>
      <c r="B11202" s="52" t="s">
        <v>987</v>
      </c>
      <c r="C11202" s="52" t="s">
        <v>743</v>
      </c>
      <c r="D11202" s="53" t="n">
        <v>0.1</v>
      </c>
      <c r="E11202" s="53" t="n">
        <v>23.74</v>
      </c>
      <c r="F11202" s="0" t="s">
        <v>1493</v>
      </c>
      <c r="G11202" s="0" t="str">
        <f aca="false">LEFT(B11202,2)</f>
        <v>14</v>
      </c>
      <c r="H11202" s="0" t="str">
        <f aca="false">I11202&amp;"_"&amp;G11202&amp;"_"&amp;F11202</f>
        <v>Spidssnudetfroe_14_20191112_DL2019003_GentofteHF_koersel1</v>
      </c>
      <c r="I11202" s="61" t="str">
        <f aca="false">MID(RIGHT(B11202,LEN(B11202)-3),1,FIND("_",RIGHT(B11202,LEN(B11202)-3))-1)</f>
        <v>Spidssnudetfroe</v>
      </c>
      <c r="J11202" s="61" t="str">
        <f aca="false">TRIM(SUBSTITUTE(RIGHT(B11202,FIND(I11202,B11202)+1),"_",""))</f>
        <v>PosK</v>
      </c>
      <c r="K11202" s="0" t="n">
        <f aca="false">IFERROR(VALUE(SUBSTITUTE(E11202,".",",")),E11202)</f>
        <v>23.74</v>
      </c>
      <c r="L11202" s="61" t="n">
        <f aca="false">IF(J11202="PosK",SUMIFS(K:K,J:J,"PosK",H:H,H11202),"")</f>
        <v>23.74</v>
      </c>
      <c r="M11202" s="61" t="n">
        <f aca="false">IF(J11202="PosK",SUMIFS(K:K,J:J,"NegK",H:H,H11202),"")</f>
        <v>31.91</v>
      </c>
      <c r="N11202" s="61" t="n">
        <f aca="false">IF(J11202="PosK",SUMIFS(K:K,J:J,"eDNA",H:H,H11202),"")</f>
        <v>73.46</v>
      </c>
      <c r="P11202" s="62" t="n">
        <f aca="false">IF(K11204="No Ct",0,K11204)</f>
        <v>36.41</v>
      </c>
      <c r="Q11202" s="62" t="n">
        <f aca="false">IF(K11205="No Ct",0,K11205)</f>
        <v>37.05</v>
      </c>
      <c r="R11202" s="0" t="str">
        <f aca="false">IF(AND(L11202&gt;0,M11202=0),"Valid","Invalid")</f>
        <v>Invalid</v>
      </c>
      <c r="S11202" s="0" t="str">
        <f aca="false">IF(OR(P11202&gt;1,Q11202&gt;1),"Present","Absent")</f>
        <v>Present</v>
      </c>
      <c r="T11202" s="63" t="str">
        <f aca="false">IF(OR(AND(P11202&gt;1,P11202&lt;41),AND(Q11202&gt;1,Q11202&lt;41)),"Ct&lt;41","Ct&gt;41")</f>
        <v>Ct&lt;41</v>
      </c>
      <c r="U11202" s="0" t="str">
        <f aca="false">I11202</f>
        <v>Spidssnudetfroe</v>
      </c>
      <c r="V11202" s="0" t="str">
        <f aca="false">MID(F11202,10,9)</f>
        <v>DL2019003</v>
      </c>
      <c r="W11202" s="64" t="str">
        <f aca="false">V11202&amp;"_"&amp;U11202&amp;"_"&amp;R11202&amp;"_"&amp;S11202&amp;"_"&amp;T11202</f>
        <v>DL2019003_Spidssnudetfroe_Invalid_Present_Ct&lt;41</v>
      </c>
    </row>
    <row r="11203" customFormat="false" ht="14.25" hidden="false" customHeight="false" outlineLevel="0" collapsed="false">
      <c r="A11203" s="0" t="s">
        <v>851</v>
      </c>
      <c r="B11203" s="52" t="s">
        <v>988</v>
      </c>
      <c r="C11203" s="52" t="s">
        <v>747</v>
      </c>
      <c r="D11203" s="53" t="n">
        <v>0.1</v>
      </c>
      <c r="E11203" s="53" t="n">
        <v>31.91</v>
      </c>
      <c r="F11203" s="0" t="s">
        <v>1493</v>
      </c>
      <c r="G11203" s="0" t="str">
        <f aca="false">LEFT(B11203,2)</f>
        <v>14</v>
      </c>
      <c r="H11203" s="0" t="str">
        <f aca="false">I11203&amp;"_"&amp;G11203&amp;"_"&amp;F11203</f>
        <v>Spidssnudetfroe_14_20191112_DL2019003_GentofteHF_koersel1</v>
      </c>
      <c r="I11203" s="61" t="str">
        <f aca="false">MID(RIGHT(B11203,LEN(B11203)-3),1,FIND("_",RIGHT(B11203,LEN(B11203)-3))-1)</f>
        <v>Spidssnudetfroe</v>
      </c>
      <c r="J11203" s="61" t="str">
        <f aca="false">TRIM(SUBSTITUTE(RIGHT(B11203,FIND(I11203,B11203)+1),"_",""))</f>
        <v>NegK</v>
      </c>
      <c r="K11203" s="0" t="n">
        <f aca="false">IFERROR(VALUE(SUBSTITUTE(E11203,".",",")),E11203)</f>
        <v>31.91</v>
      </c>
      <c r="L11203" s="61" t="str">
        <f aca="false">IF(J11203="PosK",SUMIFS(K:K,J:J,"PosK",H:H,H11203),"")</f>
        <v/>
      </c>
      <c r="M11203" s="61" t="str">
        <f aca="false">IF(J11203="PosK",SUMIFS(K:K,J:J,"NegK",H:H,H11203),"")</f>
        <v/>
      </c>
      <c r="N11203" s="61" t="str">
        <f aca="false">IF(J11203="PosK",SUMIFS(K:K,J:J,"eDNA",H:H,H11203),"")</f>
        <v/>
      </c>
    </row>
    <row r="11204" customFormat="false" ht="14.25" hidden="false" customHeight="false" outlineLevel="0" collapsed="false">
      <c r="A11204" s="0" t="s">
        <v>853</v>
      </c>
      <c r="B11204" s="52" t="s">
        <v>989</v>
      </c>
      <c r="C11204" s="52" t="s">
        <v>751</v>
      </c>
      <c r="D11204" s="53" t="n">
        <v>0.1</v>
      </c>
      <c r="E11204" s="53" t="n">
        <v>36.41</v>
      </c>
      <c r="F11204" s="0" t="s">
        <v>1493</v>
      </c>
      <c r="G11204" s="0" t="str">
        <f aca="false">LEFT(B11204,2)</f>
        <v>14</v>
      </c>
      <c r="H11204" s="0" t="str">
        <f aca="false">I11204&amp;"_"&amp;G11204&amp;"_"&amp;F11204</f>
        <v>Spidssnudetfroe_14_20191112_DL2019003_GentofteHF_koersel1</v>
      </c>
      <c r="I11204" s="61" t="str">
        <f aca="false">MID(RIGHT(B11204,LEN(B11204)-3),1,FIND("_",RIGHT(B11204,LEN(B11204)-3))-1)</f>
        <v>Spidssnudetfroe</v>
      </c>
      <c r="J11204" s="61" t="str">
        <f aca="false">TRIM(SUBSTITUTE(RIGHT(B11204,FIND(I11204,B11204)+1),"_",""))</f>
        <v>eDNA</v>
      </c>
      <c r="K11204" s="0" t="n">
        <f aca="false">IFERROR(VALUE(SUBSTITUTE(E11204,".",",")),E11204)</f>
        <v>36.41</v>
      </c>
      <c r="L11204" s="61" t="str">
        <f aca="false">IF(J11204="PosK",SUMIFS(K:K,J:J,"PosK",H:H,H11204),"")</f>
        <v/>
      </c>
      <c r="M11204" s="61" t="str">
        <f aca="false">IF(J11204="PosK",SUMIFS(K:K,J:J,"NegK",H:H,H11204),"")</f>
        <v/>
      </c>
      <c r="N11204" s="61" t="str">
        <f aca="false">IF(J11204="PosK",SUMIFS(K:K,J:J,"eDNA",H:H,H11204),"")</f>
        <v/>
      </c>
      <c r="Q11204" s="62"/>
    </row>
    <row r="11205" customFormat="false" ht="14.25" hidden="false" customHeight="false" outlineLevel="0" collapsed="false">
      <c r="A11205" s="0" t="s">
        <v>855</v>
      </c>
      <c r="B11205" s="52" t="s">
        <v>989</v>
      </c>
      <c r="C11205" s="52" t="s">
        <v>751</v>
      </c>
      <c r="D11205" s="53" t="n">
        <v>0.1</v>
      </c>
      <c r="E11205" s="53" t="n">
        <v>37.05</v>
      </c>
      <c r="F11205" s="0" t="s">
        <v>1493</v>
      </c>
      <c r="G11205" s="0" t="str">
        <f aca="false">LEFT(B11205,2)</f>
        <v>14</v>
      </c>
      <c r="H11205" s="0" t="str">
        <f aca="false">I11205&amp;"_"&amp;G11205&amp;"_"&amp;F11205</f>
        <v>Spidssnudetfroe_14_20191112_DL2019003_GentofteHF_koersel1</v>
      </c>
      <c r="I11205" s="61" t="str">
        <f aca="false">MID(RIGHT(B11205,LEN(B11205)-3),1,FIND("_",RIGHT(B11205,LEN(B11205)-3))-1)</f>
        <v>Spidssnudetfroe</v>
      </c>
      <c r="J11205" s="61" t="str">
        <f aca="false">TRIM(SUBSTITUTE(RIGHT(B11205,FIND(I11205,B11205)+1),"_",""))</f>
        <v>eDNA</v>
      </c>
      <c r="K11205" s="0" t="n">
        <f aca="false">IFERROR(VALUE(SUBSTITUTE(E11205,".",",")),E11205)</f>
        <v>37.05</v>
      </c>
      <c r="L11205" s="61" t="str">
        <f aca="false">IF(J11205="PosK",SUMIFS(K:K,J:J,"PosK",H:H,H11205),"")</f>
        <v/>
      </c>
      <c r="M11205" s="61" t="str">
        <f aca="false">IF(J11205="PosK",SUMIFS(K:K,J:J,"NegK",H:H,H11205),"")</f>
        <v/>
      </c>
      <c r="N11205" s="61" t="str">
        <f aca="false">IF(J11205="PosK",SUMIFS(K:K,J:J,"eDNA",H:H,H11205),"")</f>
        <v/>
      </c>
      <c r="P11205" s="62"/>
      <c r="T11205" s="63"/>
      <c r="W11205" s="64"/>
    </row>
    <row r="11206" customFormat="false" ht="14.25" hidden="false" customHeight="false" outlineLevel="0" collapsed="false">
      <c r="A11206" s="0" t="s">
        <v>856</v>
      </c>
      <c r="B11206" s="52" t="s">
        <v>990</v>
      </c>
      <c r="C11206" s="52" t="s">
        <v>743</v>
      </c>
      <c r="D11206" s="53" t="n">
        <v>0.1</v>
      </c>
      <c r="E11206" s="53" t="s">
        <v>748</v>
      </c>
      <c r="F11206" s="0" t="s">
        <v>1493</v>
      </c>
      <c r="G11206" s="0" t="str">
        <f aca="false">LEFT(B11206,2)</f>
        <v>15</v>
      </c>
      <c r="H11206" s="0" t="str">
        <f aca="false">I11206&amp;"_"&amp;G11206&amp;"_"&amp;F11206</f>
        <v>KortbenetGroenFroe_15_20191112_DL2019003_GentofteHF_koersel1</v>
      </c>
      <c r="I11206" s="61" t="str">
        <f aca="false">MID(RIGHT(B11206,LEN(B11206)-3),1,FIND("_",RIGHT(B11206,LEN(B11206)-3))-1)</f>
        <v>KortbenetGroenFroe</v>
      </c>
      <c r="J11206" s="61" t="str">
        <f aca="false">TRIM(SUBSTITUTE(RIGHT(B11206,FIND(I11206,B11206)+1),"_",""))</f>
        <v>PosK</v>
      </c>
      <c r="K11206" s="0" t="str">
        <f aca="false">IFERROR(VALUE(SUBSTITUTE(E11206,".",",")),E11206)</f>
        <v>No Ct</v>
      </c>
      <c r="L11206" s="61" t="n">
        <f aca="false">IF(J11206="PosK",SUMIFS(K:K,J:J,"PosK",H:H,H11206),"")</f>
        <v>0</v>
      </c>
      <c r="M11206" s="61" t="n">
        <f aca="false">IF(J11206="PosK",SUMIFS(K:K,J:J,"NegK",H:H,H11206),"")</f>
        <v>0</v>
      </c>
      <c r="N11206" s="61" t="n">
        <f aca="false">IF(J11206="PosK",SUMIFS(K:K,J:J,"eDNA",H:H,H11206),"")</f>
        <v>0</v>
      </c>
      <c r="P11206" s="62" t="n">
        <f aca="false">IF(K11208="No Ct",0,K11208)</f>
        <v>0</v>
      </c>
      <c r="Q11206" s="62" t="n">
        <f aca="false">IF(K11209="No Ct",0,K11209)</f>
        <v>0</v>
      </c>
      <c r="R11206" s="0" t="str">
        <f aca="false">IF(AND(L11206&gt;0,M11206=0),"Valid","Invalid")</f>
        <v>Invalid</v>
      </c>
      <c r="S11206" s="0" t="str">
        <f aca="false">IF(OR(P11206&gt;1,Q11206&gt;1),"Present","Absent")</f>
        <v>Absent</v>
      </c>
      <c r="T11206" s="63" t="str">
        <f aca="false">IF(OR(AND(P11206&gt;1,P11206&lt;41),AND(Q11206&gt;1,Q11206&lt;41)),"Ct&lt;41","Ct&gt;41")</f>
        <v>Ct&gt;41</v>
      </c>
      <c r="U11206" s="0" t="str">
        <f aca="false">I11206</f>
        <v>KortbenetGroenFroe</v>
      </c>
      <c r="V11206" s="0" t="str">
        <f aca="false">MID(F11206,10,9)</f>
        <v>DL2019003</v>
      </c>
      <c r="W11206" s="64" t="str">
        <f aca="false">V11206&amp;"_"&amp;U11206&amp;"_"&amp;R11206&amp;"_"&amp;S11206&amp;"_"&amp;T11206</f>
        <v>DL2019003_KortbenetGroenFroe_Invalid_Absent_Ct&gt;41</v>
      </c>
    </row>
    <row r="11207" customFormat="false" ht="14.25" hidden="false" customHeight="false" outlineLevel="0" collapsed="false">
      <c r="A11207" s="0" t="s">
        <v>858</v>
      </c>
      <c r="B11207" s="52" t="s">
        <v>991</v>
      </c>
      <c r="C11207" s="52" t="s">
        <v>747</v>
      </c>
      <c r="D11207" s="53" t="n">
        <v>0.1</v>
      </c>
      <c r="E11207" s="53" t="s">
        <v>748</v>
      </c>
      <c r="F11207" s="0" t="s">
        <v>1493</v>
      </c>
      <c r="G11207" s="0" t="str">
        <f aca="false">LEFT(B11207,2)</f>
        <v>15</v>
      </c>
      <c r="H11207" s="0" t="str">
        <f aca="false">I11207&amp;"_"&amp;G11207&amp;"_"&amp;F11207</f>
        <v>KortbenetGroenFroe_15_20191112_DL2019003_GentofteHF_koersel1</v>
      </c>
      <c r="I11207" s="61" t="str">
        <f aca="false">MID(RIGHT(B11207,LEN(B11207)-3),1,FIND("_",RIGHT(B11207,LEN(B11207)-3))-1)</f>
        <v>KortbenetGroenFroe</v>
      </c>
      <c r="J11207" s="61" t="str">
        <f aca="false">TRIM(SUBSTITUTE(RIGHT(B11207,FIND(I11207,B11207)+1),"_",""))</f>
        <v>NegK</v>
      </c>
      <c r="K11207" s="0" t="str">
        <f aca="false">IFERROR(VALUE(SUBSTITUTE(E11207,".",",")),E11207)</f>
        <v>No Ct</v>
      </c>
      <c r="L11207" s="61" t="str">
        <f aca="false">IF(J11207="PosK",SUMIFS(K:K,J:J,"PosK",H:H,H11207),"")</f>
        <v/>
      </c>
      <c r="M11207" s="61" t="str">
        <f aca="false">IF(J11207="PosK",SUMIFS(K:K,J:J,"NegK",H:H,H11207),"")</f>
        <v/>
      </c>
      <c r="N11207" s="61" t="str">
        <f aca="false">IF(J11207="PosK",SUMIFS(K:K,J:J,"eDNA",H:H,H11207),"")</f>
        <v/>
      </c>
    </row>
    <row r="11208" customFormat="false" ht="14.25" hidden="false" customHeight="false" outlineLevel="0" collapsed="false">
      <c r="A11208" s="0" t="s">
        <v>860</v>
      </c>
      <c r="B11208" s="52" t="s">
        <v>992</v>
      </c>
      <c r="C11208" s="52" t="s">
        <v>751</v>
      </c>
      <c r="D11208" s="53" t="n">
        <v>0.1</v>
      </c>
      <c r="E11208" s="53" t="s">
        <v>748</v>
      </c>
      <c r="F11208" s="0" t="s">
        <v>1493</v>
      </c>
      <c r="G11208" s="0" t="str">
        <f aca="false">LEFT(B11208,2)</f>
        <v>15</v>
      </c>
      <c r="H11208" s="0" t="str">
        <f aca="false">I11208&amp;"_"&amp;G11208&amp;"_"&amp;F11208</f>
        <v>KortbenetGroenFroe_15_20191112_DL2019003_GentofteHF_koersel1</v>
      </c>
      <c r="I11208" s="61" t="str">
        <f aca="false">MID(RIGHT(B11208,LEN(B11208)-3),1,FIND("_",RIGHT(B11208,LEN(B11208)-3))-1)</f>
        <v>KortbenetGroenFroe</v>
      </c>
      <c r="J11208" s="61" t="str">
        <f aca="false">TRIM(SUBSTITUTE(RIGHT(B11208,FIND(I11208,B11208)+1),"_",""))</f>
        <v>eDNA</v>
      </c>
      <c r="K11208" s="0" t="str">
        <f aca="false">IFERROR(VALUE(SUBSTITUTE(E11208,".",",")),E11208)</f>
        <v>No Ct</v>
      </c>
      <c r="L11208" s="61" t="str">
        <f aca="false">IF(J11208="PosK",SUMIFS(K:K,J:J,"PosK",H:H,H11208),"")</f>
        <v/>
      </c>
      <c r="M11208" s="61" t="str">
        <f aca="false">IF(J11208="PosK",SUMIFS(K:K,J:J,"NegK",H:H,H11208),"")</f>
        <v/>
      </c>
      <c r="N11208" s="61" t="str">
        <f aca="false">IF(J11208="PosK",SUMIFS(K:K,J:J,"eDNA",H:H,H11208),"")</f>
        <v/>
      </c>
      <c r="Q11208" s="62"/>
    </row>
    <row r="11209" customFormat="false" ht="14.25" hidden="false" customHeight="false" outlineLevel="0" collapsed="false">
      <c r="A11209" s="0" t="s">
        <v>862</v>
      </c>
      <c r="B11209" s="52" t="s">
        <v>992</v>
      </c>
      <c r="C11209" s="52" t="s">
        <v>751</v>
      </c>
      <c r="D11209" s="53" t="n">
        <v>0.1</v>
      </c>
      <c r="E11209" s="53" t="s">
        <v>748</v>
      </c>
      <c r="F11209" s="0" t="s">
        <v>1493</v>
      </c>
      <c r="G11209" s="0" t="str">
        <f aca="false">LEFT(B11209,2)</f>
        <v>15</v>
      </c>
      <c r="H11209" s="0" t="str">
        <f aca="false">I11209&amp;"_"&amp;G11209&amp;"_"&amp;F11209</f>
        <v>KortbenetGroenFroe_15_20191112_DL2019003_GentofteHF_koersel1</v>
      </c>
      <c r="I11209" s="61" t="str">
        <f aca="false">MID(RIGHT(B11209,LEN(B11209)-3),1,FIND("_",RIGHT(B11209,LEN(B11209)-3))-1)</f>
        <v>KortbenetGroenFroe</v>
      </c>
      <c r="J11209" s="61" t="str">
        <f aca="false">TRIM(SUBSTITUTE(RIGHT(B11209,FIND(I11209,B11209)+1),"_",""))</f>
        <v>eDNA</v>
      </c>
      <c r="K11209" s="0" t="str">
        <f aca="false">IFERROR(VALUE(SUBSTITUTE(E11209,".",",")),E11209)</f>
        <v>No Ct</v>
      </c>
      <c r="L11209" s="61" t="str">
        <f aca="false">IF(J11209="PosK",SUMIFS(K:K,J:J,"PosK",H:H,H11209),"")</f>
        <v/>
      </c>
      <c r="M11209" s="61" t="str">
        <f aca="false">IF(J11209="PosK",SUMIFS(K:K,J:J,"NegK",H:H,H11209),"")</f>
        <v/>
      </c>
      <c r="N11209" s="61" t="str">
        <f aca="false">IF(J11209="PosK",SUMIFS(K:K,J:J,"eDNA",H:H,H11209),"")</f>
        <v/>
      </c>
      <c r="P11209" s="62"/>
      <c r="T11209" s="63"/>
      <c r="W11209" s="64"/>
    </row>
    <row r="11210" customFormat="false" ht="14.25" hidden="false" customHeight="false" outlineLevel="0" collapsed="false">
      <c r="A11210" s="0" t="s">
        <v>863</v>
      </c>
      <c r="B11210" s="52" t="s">
        <v>1212</v>
      </c>
      <c r="C11210" s="52" t="s">
        <v>743</v>
      </c>
      <c r="D11210" s="53" t="n">
        <v>0.1</v>
      </c>
      <c r="E11210" s="53" t="n">
        <v>33.29</v>
      </c>
      <c r="F11210" s="0" t="s">
        <v>1493</v>
      </c>
      <c r="G11210" s="0" t="str">
        <f aca="false">LEFT(B11210,2)</f>
        <v>16</v>
      </c>
      <c r="H11210" s="0" t="str">
        <f aca="false">I11210&amp;"_"&amp;G11210&amp;"_"&amp;F11210</f>
        <v>ButsnudetFroe_16_20191112_DL2019003_GentofteHF_koersel1</v>
      </c>
      <c r="I11210" s="61" t="str">
        <f aca="false">MID(RIGHT(B11210,LEN(B11210)-3),1,FIND("_",RIGHT(B11210,LEN(B11210)-3))-1)</f>
        <v>ButsnudetFroe</v>
      </c>
      <c r="J11210" s="61" t="str">
        <f aca="false">TRIM(SUBSTITUTE(RIGHT(B11210,FIND(I11210,B11210)+1),"_",""))</f>
        <v>PosK</v>
      </c>
      <c r="K11210" s="0" t="n">
        <f aca="false">IFERROR(VALUE(SUBSTITUTE(E11210,".",",")),E11210)</f>
        <v>33.29</v>
      </c>
      <c r="L11210" s="61" t="n">
        <f aca="false">IF(J11210="PosK",SUMIFS(K:K,J:J,"PosK",H:H,H11210),"")</f>
        <v>33.29</v>
      </c>
      <c r="M11210" s="61" t="n">
        <f aca="false">IF(J11210="PosK",SUMIFS(K:K,J:J,"NegK",H:H,H11210),"")</f>
        <v>0</v>
      </c>
      <c r="N11210" s="61" t="n">
        <f aca="false">IF(J11210="PosK",SUMIFS(K:K,J:J,"eDNA",H:H,H11210),"")</f>
        <v>57.61</v>
      </c>
      <c r="P11210" s="62" t="n">
        <f aca="false">IF(K11212="No Ct",0,K11212)</f>
        <v>28.63</v>
      </c>
      <c r="Q11210" s="62" t="n">
        <f aca="false">IF(K11213="No Ct",0,K11213)</f>
        <v>28.98</v>
      </c>
      <c r="R11210" s="0" t="str">
        <f aca="false">IF(AND(L11210&gt;0,M11210=0),"Valid","Invalid")</f>
        <v>Valid</v>
      </c>
      <c r="S11210" s="0" t="str">
        <f aca="false">IF(OR(P11210&gt;1,Q11210&gt;1),"Present","Absent")</f>
        <v>Present</v>
      </c>
      <c r="T11210" s="63" t="str">
        <f aca="false">IF(OR(AND(P11210&gt;1,P11210&lt;41),AND(Q11210&gt;1,Q11210&lt;41)),"Ct&lt;41","Ct&gt;41")</f>
        <v>Ct&lt;41</v>
      </c>
      <c r="U11210" s="0" t="str">
        <f aca="false">I11210</f>
        <v>ButsnudetFroe</v>
      </c>
      <c r="V11210" s="0" t="str">
        <f aca="false">MID(F11210,10,9)</f>
        <v>DL2019003</v>
      </c>
      <c r="W11210" s="64" t="str">
        <f aca="false">V11210&amp;"_"&amp;U11210&amp;"_"&amp;R11210&amp;"_"&amp;S11210&amp;"_"&amp;T11210</f>
        <v>DL2019003_ButsnudetFroe_Valid_Present_Ct&lt;41</v>
      </c>
    </row>
    <row r="11211" customFormat="false" ht="14.25" hidden="false" customHeight="false" outlineLevel="0" collapsed="false">
      <c r="A11211" s="0" t="s">
        <v>865</v>
      </c>
      <c r="B11211" s="52" t="s">
        <v>1213</v>
      </c>
      <c r="C11211" s="52" t="s">
        <v>747</v>
      </c>
      <c r="D11211" s="53" t="n">
        <v>0.1</v>
      </c>
      <c r="E11211" s="53" t="s">
        <v>748</v>
      </c>
      <c r="F11211" s="0" t="s">
        <v>1493</v>
      </c>
      <c r="G11211" s="0" t="str">
        <f aca="false">LEFT(B11211,2)</f>
        <v>16</v>
      </c>
      <c r="H11211" s="0" t="str">
        <f aca="false">I11211&amp;"_"&amp;G11211&amp;"_"&amp;F11211</f>
        <v>ButsnudetFroe_16_20191112_DL2019003_GentofteHF_koersel1</v>
      </c>
      <c r="I11211" s="61" t="str">
        <f aca="false">MID(RIGHT(B11211,LEN(B11211)-3),1,FIND("_",RIGHT(B11211,LEN(B11211)-3))-1)</f>
        <v>ButsnudetFroe</v>
      </c>
      <c r="J11211" s="61" t="str">
        <f aca="false">TRIM(SUBSTITUTE(RIGHT(B11211,FIND(I11211,B11211)+1),"_",""))</f>
        <v>NegK</v>
      </c>
      <c r="K11211" s="0" t="str">
        <f aca="false">IFERROR(VALUE(SUBSTITUTE(E11211,".",",")),E11211)</f>
        <v>No Ct</v>
      </c>
      <c r="L11211" s="61" t="str">
        <f aca="false">IF(J11211="PosK",SUMIFS(K:K,J:J,"PosK",H:H,H11211),"")</f>
        <v/>
      </c>
      <c r="M11211" s="61" t="str">
        <f aca="false">IF(J11211="PosK",SUMIFS(K:K,J:J,"NegK",H:H,H11211),"")</f>
        <v/>
      </c>
      <c r="N11211" s="61" t="str">
        <f aca="false">IF(J11211="PosK",SUMIFS(K:K,J:J,"eDNA",H:H,H11211),"")</f>
        <v/>
      </c>
    </row>
    <row r="11212" customFormat="false" ht="14.25" hidden="false" customHeight="false" outlineLevel="0" collapsed="false">
      <c r="A11212" s="0" t="s">
        <v>867</v>
      </c>
      <c r="B11212" s="52" t="s">
        <v>1214</v>
      </c>
      <c r="C11212" s="52" t="s">
        <v>751</v>
      </c>
      <c r="D11212" s="53" t="n">
        <v>0.1</v>
      </c>
      <c r="E11212" s="53" t="n">
        <v>28.63</v>
      </c>
      <c r="F11212" s="0" t="s">
        <v>1493</v>
      </c>
      <c r="G11212" s="0" t="str">
        <f aca="false">LEFT(B11212,2)</f>
        <v>16</v>
      </c>
      <c r="H11212" s="0" t="str">
        <f aca="false">I11212&amp;"_"&amp;G11212&amp;"_"&amp;F11212</f>
        <v>ButsnudetFroe_16_20191112_DL2019003_GentofteHF_koersel1</v>
      </c>
      <c r="I11212" s="61" t="str">
        <f aca="false">MID(RIGHT(B11212,LEN(B11212)-3),1,FIND("_",RIGHT(B11212,LEN(B11212)-3))-1)</f>
        <v>ButsnudetFroe</v>
      </c>
      <c r="J11212" s="61" t="str">
        <f aca="false">TRIM(SUBSTITUTE(RIGHT(B11212,FIND(I11212,B11212)+1),"_",""))</f>
        <v>eDNA</v>
      </c>
      <c r="K11212" s="0" t="n">
        <f aca="false">IFERROR(VALUE(SUBSTITUTE(E11212,".",",")),E11212)</f>
        <v>28.63</v>
      </c>
      <c r="L11212" s="61" t="str">
        <f aca="false">IF(J11212="PosK",SUMIFS(K:K,J:J,"PosK",H:H,H11212),"")</f>
        <v/>
      </c>
      <c r="M11212" s="61" t="str">
        <f aca="false">IF(J11212="PosK",SUMIFS(K:K,J:J,"NegK",H:H,H11212),"")</f>
        <v/>
      </c>
      <c r="N11212" s="61" t="str">
        <f aca="false">IF(J11212="PosK",SUMIFS(K:K,J:J,"eDNA",H:H,H11212),"")</f>
        <v/>
      </c>
      <c r="Q11212" s="62"/>
    </row>
    <row r="11213" customFormat="false" ht="14.25" hidden="false" customHeight="false" outlineLevel="0" collapsed="false">
      <c r="A11213" s="0" t="s">
        <v>869</v>
      </c>
      <c r="B11213" s="52" t="s">
        <v>1214</v>
      </c>
      <c r="C11213" s="52" t="s">
        <v>751</v>
      </c>
      <c r="D11213" s="53" t="n">
        <v>0.1</v>
      </c>
      <c r="E11213" s="53" t="n">
        <v>28.98</v>
      </c>
      <c r="F11213" s="0" t="s">
        <v>1493</v>
      </c>
      <c r="G11213" s="0" t="str">
        <f aca="false">LEFT(B11213,2)</f>
        <v>16</v>
      </c>
      <c r="H11213" s="0" t="str">
        <f aca="false">I11213&amp;"_"&amp;G11213&amp;"_"&amp;F11213</f>
        <v>ButsnudetFroe_16_20191112_DL2019003_GentofteHF_koersel1</v>
      </c>
      <c r="I11213" s="61" t="str">
        <f aca="false">MID(RIGHT(B11213,LEN(B11213)-3),1,FIND("_",RIGHT(B11213,LEN(B11213)-3))-1)</f>
        <v>ButsnudetFroe</v>
      </c>
      <c r="J11213" s="61" t="str">
        <f aca="false">TRIM(SUBSTITUTE(RIGHT(B11213,FIND(I11213,B11213)+1),"_",""))</f>
        <v>eDNA</v>
      </c>
      <c r="K11213" s="0" t="n">
        <f aca="false">IFERROR(VALUE(SUBSTITUTE(E11213,".",",")),E11213)</f>
        <v>28.98</v>
      </c>
      <c r="L11213" s="61" t="str">
        <f aca="false">IF(J11213="PosK",SUMIFS(K:K,J:J,"PosK",H:H,H11213),"")</f>
        <v/>
      </c>
      <c r="M11213" s="61" t="str">
        <f aca="false">IF(J11213="PosK",SUMIFS(K:K,J:J,"NegK",H:H,H11213),"")</f>
        <v/>
      </c>
      <c r="N11213" s="61" t="str">
        <f aca="false">IF(J11213="PosK",SUMIFS(K:K,J:J,"eDNA",H:H,H11213),"")</f>
        <v/>
      </c>
      <c r="P11213" s="62"/>
      <c r="T11213" s="63"/>
      <c r="W11213" s="64"/>
    </row>
    <row r="11214" customFormat="false" ht="14.25" hidden="false" customHeight="false" outlineLevel="0" collapsed="false">
      <c r="A11214" s="0" t="s">
        <v>870</v>
      </c>
      <c r="B11214" s="52" t="s">
        <v>996</v>
      </c>
      <c r="C11214" s="52" t="s">
        <v>743</v>
      </c>
      <c r="D11214" s="53" t="n">
        <v>0.1</v>
      </c>
      <c r="E11214" s="53" t="n">
        <v>32.5</v>
      </c>
      <c r="F11214" s="0" t="s">
        <v>1493</v>
      </c>
      <c r="G11214" s="0" t="str">
        <f aca="false">LEFT(B11214,2)</f>
        <v>17</v>
      </c>
      <c r="H11214" s="0" t="str">
        <f aca="false">I11214&amp;"_"&amp;G11214&amp;"_"&amp;F11214</f>
        <v>ButsnudetFroe_17_20191112_DL2019003_GentofteHF_koersel1</v>
      </c>
      <c r="I11214" s="61" t="str">
        <f aca="false">MID(RIGHT(B11214,LEN(B11214)-3),1,FIND("_",RIGHT(B11214,LEN(B11214)-3))-1)</f>
        <v>ButsnudetFroe</v>
      </c>
      <c r="J11214" s="61" t="str">
        <f aca="false">TRIM(SUBSTITUTE(RIGHT(B11214,FIND(I11214,B11214)+1),"_",""))</f>
        <v>PosK</v>
      </c>
      <c r="K11214" s="0" t="n">
        <f aca="false">IFERROR(VALUE(SUBSTITUTE(E11214,".",",")),E11214)</f>
        <v>32.5</v>
      </c>
      <c r="L11214" s="61" t="n">
        <f aca="false">IF(J11214="PosK",SUMIFS(K:K,J:J,"PosK",H:H,H11214),"")</f>
        <v>32.5</v>
      </c>
      <c r="M11214" s="61" t="n">
        <f aca="false">IF(J11214="PosK",SUMIFS(K:K,J:J,"NegK",H:H,H11214),"")</f>
        <v>0</v>
      </c>
      <c r="N11214" s="61" t="n">
        <f aca="false">IF(J11214="PosK",SUMIFS(K:K,J:J,"eDNA",H:H,H11214),"")</f>
        <v>56.81</v>
      </c>
      <c r="P11214" s="62" t="n">
        <f aca="false">IF(K11216="No Ct",0,K11216)</f>
        <v>28.34</v>
      </c>
      <c r="Q11214" s="62" t="n">
        <f aca="false">IF(K11217="No Ct",0,K11217)</f>
        <v>28.47</v>
      </c>
      <c r="R11214" s="0" t="str">
        <f aca="false">IF(AND(L11214&gt;0,M11214=0),"Valid","Invalid")</f>
        <v>Valid</v>
      </c>
      <c r="S11214" s="0" t="str">
        <f aca="false">IF(OR(P11214&gt;1,Q11214&gt;1),"Present","Absent")</f>
        <v>Present</v>
      </c>
      <c r="T11214" s="63" t="str">
        <f aca="false">IF(OR(AND(P11214&gt;1,P11214&lt;41),AND(Q11214&gt;1,Q11214&lt;41)),"Ct&lt;41","Ct&gt;41")</f>
        <v>Ct&lt;41</v>
      </c>
      <c r="U11214" s="0" t="str">
        <f aca="false">I11214</f>
        <v>ButsnudetFroe</v>
      </c>
      <c r="V11214" s="0" t="str">
        <f aca="false">MID(F11214,10,9)</f>
        <v>DL2019003</v>
      </c>
      <c r="W11214" s="64" t="str">
        <f aca="false">V11214&amp;"_"&amp;U11214&amp;"_"&amp;R11214&amp;"_"&amp;S11214&amp;"_"&amp;T11214</f>
        <v>DL2019003_ButsnudetFroe_Valid_Present_Ct&lt;41</v>
      </c>
    </row>
    <row r="11215" customFormat="false" ht="14.25" hidden="false" customHeight="false" outlineLevel="0" collapsed="false">
      <c r="A11215" s="0" t="s">
        <v>872</v>
      </c>
      <c r="B11215" s="52" t="s">
        <v>997</v>
      </c>
      <c r="C11215" s="52" t="s">
        <v>747</v>
      </c>
      <c r="D11215" s="53" t="n">
        <v>0.1</v>
      </c>
      <c r="E11215" s="53" t="s">
        <v>748</v>
      </c>
      <c r="F11215" s="0" t="s">
        <v>1493</v>
      </c>
      <c r="G11215" s="0" t="str">
        <f aca="false">LEFT(B11215,2)</f>
        <v>17</v>
      </c>
      <c r="H11215" s="0" t="str">
        <f aca="false">I11215&amp;"_"&amp;G11215&amp;"_"&amp;F11215</f>
        <v>ButsnudetFroe_17_20191112_DL2019003_GentofteHF_koersel1</v>
      </c>
      <c r="I11215" s="61" t="str">
        <f aca="false">MID(RIGHT(B11215,LEN(B11215)-3),1,FIND("_",RIGHT(B11215,LEN(B11215)-3))-1)</f>
        <v>ButsnudetFroe</v>
      </c>
      <c r="J11215" s="61" t="str">
        <f aca="false">TRIM(SUBSTITUTE(RIGHT(B11215,FIND(I11215,B11215)+1),"_",""))</f>
        <v>NegK</v>
      </c>
      <c r="K11215" s="0" t="str">
        <f aca="false">IFERROR(VALUE(SUBSTITUTE(E11215,".",",")),E11215)</f>
        <v>No Ct</v>
      </c>
      <c r="L11215" s="61" t="str">
        <f aca="false">IF(J11215="PosK",SUMIFS(K:K,J:J,"PosK",H:H,H11215),"")</f>
        <v/>
      </c>
      <c r="M11215" s="61" t="str">
        <f aca="false">IF(J11215="PosK",SUMIFS(K:K,J:J,"NegK",H:H,H11215),"")</f>
        <v/>
      </c>
      <c r="N11215" s="61" t="str">
        <f aca="false">IF(J11215="PosK",SUMIFS(K:K,J:J,"eDNA",H:H,H11215),"")</f>
        <v/>
      </c>
    </row>
    <row r="11216" customFormat="false" ht="14.25" hidden="false" customHeight="false" outlineLevel="0" collapsed="false">
      <c r="A11216" s="0" t="s">
        <v>874</v>
      </c>
      <c r="B11216" s="52" t="s">
        <v>998</v>
      </c>
      <c r="C11216" s="52" t="s">
        <v>751</v>
      </c>
      <c r="D11216" s="53" t="n">
        <v>0.1</v>
      </c>
      <c r="E11216" s="53" t="n">
        <v>28.34</v>
      </c>
      <c r="F11216" s="0" t="s">
        <v>1493</v>
      </c>
      <c r="G11216" s="0" t="str">
        <f aca="false">LEFT(B11216,2)</f>
        <v>17</v>
      </c>
      <c r="H11216" s="0" t="str">
        <f aca="false">I11216&amp;"_"&amp;G11216&amp;"_"&amp;F11216</f>
        <v>ButsnudetFroe_17_20191112_DL2019003_GentofteHF_koersel1</v>
      </c>
      <c r="I11216" s="61" t="str">
        <f aca="false">MID(RIGHT(B11216,LEN(B11216)-3),1,FIND("_",RIGHT(B11216,LEN(B11216)-3))-1)</f>
        <v>ButsnudetFroe</v>
      </c>
      <c r="J11216" s="61" t="str">
        <f aca="false">TRIM(SUBSTITUTE(RIGHT(B11216,FIND(I11216,B11216)+1),"_",""))</f>
        <v>eDNA</v>
      </c>
      <c r="K11216" s="0" t="n">
        <f aca="false">IFERROR(VALUE(SUBSTITUTE(E11216,".",",")),E11216)</f>
        <v>28.34</v>
      </c>
      <c r="L11216" s="61" t="str">
        <f aca="false">IF(J11216="PosK",SUMIFS(K:K,J:J,"PosK",H:H,H11216),"")</f>
        <v/>
      </c>
      <c r="M11216" s="61" t="str">
        <f aca="false">IF(J11216="PosK",SUMIFS(K:K,J:J,"NegK",H:H,H11216),"")</f>
        <v/>
      </c>
      <c r="N11216" s="61" t="str">
        <f aca="false">IF(J11216="PosK",SUMIFS(K:K,J:J,"eDNA",H:H,H11216),"")</f>
        <v/>
      </c>
      <c r="Q11216" s="62"/>
    </row>
    <row r="11217" customFormat="false" ht="14.25" hidden="false" customHeight="false" outlineLevel="0" collapsed="false">
      <c r="A11217" s="0" t="s">
        <v>876</v>
      </c>
      <c r="B11217" s="52" t="s">
        <v>998</v>
      </c>
      <c r="C11217" s="52" t="s">
        <v>751</v>
      </c>
      <c r="D11217" s="53" t="n">
        <v>0.1</v>
      </c>
      <c r="E11217" s="53" t="n">
        <v>28.47</v>
      </c>
      <c r="F11217" s="0" t="s">
        <v>1493</v>
      </c>
      <c r="G11217" s="0" t="str">
        <f aca="false">LEFT(B11217,2)</f>
        <v>17</v>
      </c>
      <c r="H11217" s="0" t="str">
        <f aca="false">I11217&amp;"_"&amp;G11217&amp;"_"&amp;F11217</f>
        <v>ButsnudetFroe_17_20191112_DL2019003_GentofteHF_koersel1</v>
      </c>
      <c r="I11217" s="61" t="str">
        <f aca="false">MID(RIGHT(B11217,LEN(B11217)-3),1,FIND("_",RIGHT(B11217,LEN(B11217)-3))-1)</f>
        <v>ButsnudetFroe</v>
      </c>
      <c r="J11217" s="61" t="str">
        <f aca="false">TRIM(SUBSTITUTE(RIGHT(B11217,FIND(I11217,B11217)+1),"_",""))</f>
        <v>eDNA</v>
      </c>
      <c r="K11217" s="0" t="n">
        <f aca="false">IFERROR(VALUE(SUBSTITUTE(E11217,".",",")),E11217)</f>
        <v>28.47</v>
      </c>
      <c r="L11217" s="61" t="str">
        <f aca="false">IF(J11217="PosK",SUMIFS(K:K,J:J,"PosK",H:H,H11217),"")</f>
        <v/>
      </c>
      <c r="M11217" s="61" t="str">
        <f aca="false">IF(J11217="PosK",SUMIFS(K:K,J:J,"NegK",H:H,H11217),"")</f>
        <v/>
      </c>
      <c r="N11217" s="61" t="str">
        <f aca="false">IF(J11217="PosK",SUMIFS(K:K,J:J,"eDNA",H:H,H11217),"")</f>
        <v/>
      </c>
      <c r="P11217" s="62"/>
      <c r="T11217" s="63"/>
      <c r="W11217" s="64"/>
    </row>
    <row r="11218" customFormat="false" ht="14.25" hidden="false" customHeight="false" outlineLevel="0" collapsed="false">
      <c r="A11218" s="0" t="s">
        <v>877</v>
      </c>
      <c r="B11218" s="52" t="s">
        <v>1215</v>
      </c>
      <c r="C11218" s="52" t="s">
        <v>743</v>
      </c>
      <c r="D11218" s="53" t="n">
        <v>0.1</v>
      </c>
      <c r="E11218" s="53" t="n">
        <v>30.83</v>
      </c>
      <c r="F11218" s="0" t="s">
        <v>1493</v>
      </c>
      <c r="G11218" s="0" t="str">
        <f aca="false">LEFT(B11218,2)</f>
        <v>18</v>
      </c>
      <c r="H11218" s="0" t="str">
        <f aca="false">I11218&amp;"_"&amp;G11218&amp;"_"&amp;F11218</f>
        <v>LilleVandsalamander_18_20191112_DL2019003_GentofteHF_koersel1</v>
      </c>
      <c r="I11218" s="61" t="str">
        <f aca="false">MID(RIGHT(B11218,LEN(B11218)-3),1,FIND("_",RIGHT(B11218,LEN(B11218)-3))-1)</f>
        <v>LilleVandsalamander</v>
      </c>
      <c r="J11218" s="61" t="str">
        <f aca="false">TRIM(SUBSTITUTE(RIGHT(B11218,FIND(I11218,B11218)+1),"_",""))</f>
        <v>PosK</v>
      </c>
      <c r="K11218" s="0" t="n">
        <f aca="false">IFERROR(VALUE(SUBSTITUTE(E11218,".",",")),E11218)</f>
        <v>30.83</v>
      </c>
      <c r="L11218" s="61" t="n">
        <f aca="false">IF(J11218="PosK",SUMIFS(K:K,J:J,"PosK",H:H,H11218),"")</f>
        <v>30.83</v>
      </c>
      <c r="M11218" s="61" t="n">
        <f aca="false">IF(J11218="PosK",SUMIFS(K:K,J:J,"NegK",H:H,H11218),"")</f>
        <v>0</v>
      </c>
      <c r="N11218" s="61" t="n">
        <f aca="false">IF(J11218="PosK",SUMIFS(K:K,J:J,"eDNA",H:H,H11218),"")</f>
        <v>70.4</v>
      </c>
      <c r="P11218" s="62" t="n">
        <f aca="false">IF(K11220="No Ct",0,K11220)</f>
        <v>33.79</v>
      </c>
      <c r="Q11218" s="62" t="n">
        <f aca="false">IF(K11221="No Ct",0,K11221)</f>
        <v>36.61</v>
      </c>
      <c r="R11218" s="0" t="str">
        <f aca="false">IF(AND(L11218&gt;0,M11218=0),"Valid","Invalid")</f>
        <v>Valid</v>
      </c>
      <c r="S11218" s="0" t="str">
        <f aca="false">IF(OR(P11218&gt;1,Q11218&gt;1),"Present","Absent")</f>
        <v>Present</v>
      </c>
      <c r="T11218" s="63" t="str">
        <f aca="false">IF(OR(AND(P11218&gt;1,P11218&lt;41),AND(Q11218&gt;1,Q11218&lt;41)),"Ct&lt;41","Ct&gt;41")</f>
        <v>Ct&lt;41</v>
      </c>
      <c r="U11218" s="0" t="str">
        <f aca="false">I11218</f>
        <v>LilleVandsalamander</v>
      </c>
      <c r="V11218" s="0" t="str">
        <f aca="false">MID(F11218,10,9)</f>
        <v>DL2019003</v>
      </c>
      <c r="W11218" s="64" t="str">
        <f aca="false">V11218&amp;"_"&amp;U11218&amp;"_"&amp;R11218&amp;"_"&amp;S11218&amp;"_"&amp;T11218</f>
        <v>DL2019003_LilleVandsalamander_Valid_Present_Ct&lt;41</v>
      </c>
    </row>
    <row r="11219" customFormat="false" ht="14.25" hidden="false" customHeight="false" outlineLevel="0" collapsed="false">
      <c r="A11219" s="0" t="s">
        <v>879</v>
      </c>
      <c r="B11219" s="52" t="s">
        <v>1216</v>
      </c>
      <c r="C11219" s="52" t="s">
        <v>747</v>
      </c>
      <c r="D11219" s="53" t="n">
        <v>0.1</v>
      </c>
      <c r="E11219" s="53" t="s">
        <v>748</v>
      </c>
      <c r="F11219" s="0" t="s">
        <v>1493</v>
      </c>
      <c r="G11219" s="0" t="str">
        <f aca="false">LEFT(B11219,2)</f>
        <v>18</v>
      </c>
      <c r="H11219" s="0" t="str">
        <f aca="false">I11219&amp;"_"&amp;G11219&amp;"_"&amp;F11219</f>
        <v>LilleVandsalamander_18_20191112_DL2019003_GentofteHF_koersel1</v>
      </c>
      <c r="I11219" s="61" t="str">
        <f aca="false">MID(RIGHT(B11219,LEN(B11219)-3),1,FIND("_",RIGHT(B11219,LEN(B11219)-3))-1)</f>
        <v>LilleVandsalamander</v>
      </c>
      <c r="J11219" s="61" t="str">
        <f aca="false">TRIM(SUBSTITUTE(RIGHT(B11219,FIND(I11219,B11219)+1),"_",""))</f>
        <v>NegK</v>
      </c>
      <c r="K11219" s="0" t="str">
        <f aca="false">IFERROR(VALUE(SUBSTITUTE(E11219,".",",")),E11219)</f>
        <v>No Ct</v>
      </c>
      <c r="L11219" s="61" t="str">
        <f aca="false">IF(J11219="PosK",SUMIFS(K:K,J:J,"PosK",H:H,H11219),"")</f>
        <v/>
      </c>
      <c r="M11219" s="61" t="str">
        <f aca="false">IF(J11219="PosK",SUMIFS(K:K,J:J,"NegK",H:H,H11219),"")</f>
        <v/>
      </c>
      <c r="N11219" s="61" t="str">
        <f aca="false">IF(J11219="PosK",SUMIFS(K:K,J:J,"eDNA",H:H,H11219),"")</f>
        <v/>
      </c>
    </row>
    <row r="11220" customFormat="false" ht="14.25" hidden="false" customHeight="false" outlineLevel="0" collapsed="false">
      <c r="A11220" s="0" t="s">
        <v>881</v>
      </c>
      <c r="B11220" s="52" t="s">
        <v>1217</v>
      </c>
      <c r="C11220" s="52" t="s">
        <v>751</v>
      </c>
      <c r="D11220" s="53" t="n">
        <v>0.1</v>
      </c>
      <c r="E11220" s="53" t="n">
        <v>33.79</v>
      </c>
      <c r="F11220" s="0" t="s">
        <v>1493</v>
      </c>
      <c r="G11220" s="0" t="str">
        <f aca="false">LEFT(B11220,2)</f>
        <v>18</v>
      </c>
      <c r="H11220" s="0" t="str">
        <f aca="false">I11220&amp;"_"&amp;G11220&amp;"_"&amp;F11220</f>
        <v>LilleVandsalamander_18_20191112_DL2019003_GentofteHF_koersel1</v>
      </c>
      <c r="I11220" s="61" t="str">
        <f aca="false">MID(RIGHT(B11220,LEN(B11220)-3),1,FIND("_",RIGHT(B11220,LEN(B11220)-3))-1)</f>
        <v>LilleVandsalamander</v>
      </c>
      <c r="J11220" s="61" t="str">
        <f aca="false">TRIM(SUBSTITUTE(RIGHT(B11220,FIND(I11220,B11220)+1),"_",""))</f>
        <v>eDNA</v>
      </c>
      <c r="K11220" s="0" t="n">
        <f aca="false">IFERROR(VALUE(SUBSTITUTE(E11220,".",",")),E11220)</f>
        <v>33.79</v>
      </c>
      <c r="L11220" s="61" t="str">
        <f aca="false">IF(J11220="PosK",SUMIFS(K:K,J:J,"PosK",H:H,H11220),"")</f>
        <v/>
      </c>
      <c r="M11220" s="61" t="str">
        <f aca="false">IF(J11220="PosK",SUMIFS(K:K,J:J,"NegK",H:H,H11220),"")</f>
        <v/>
      </c>
      <c r="N11220" s="61" t="str">
        <f aca="false">IF(J11220="PosK",SUMIFS(K:K,J:J,"eDNA",H:H,H11220),"")</f>
        <v/>
      </c>
      <c r="Q11220" s="62"/>
    </row>
    <row r="11221" customFormat="false" ht="14.25" hidden="false" customHeight="false" outlineLevel="0" collapsed="false">
      <c r="A11221" s="0" t="s">
        <v>883</v>
      </c>
      <c r="B11221" s="52" t="s">
        <v>1217</v>
      </c>
      <c r="C11221" s="52" t="s">
        <v>751</v>
      </c>
      <c r="D11221" s="53" t="n">
        <v>0.1</v>
      </c>
      <c r="E11221" s="53" t="n">
        <v>36.61</v>
      </c>
      <c r="F11221" s="0" t="s">
        <v>1493</v>
      </c>
      <c r="G11221" s="0" t="str">
        <f aca="false">LEFT(B11221,2)</f>
        <v>18</v>
      </c>
      <c r="H11221" s="0" t="str">
        <f aca="false">I11221&amp;"_"&amp;G11221&amp;"_"&amp;F11221</f>
        <v>LilleVandsalamander_18_20191112_DL2019003_GentofteHF_koersel1</v>
      </c>
      <c r="I11221" s="61" t="str">
        <f aca="false">MID(RIGHT(B11221,LEN(B11221)-3),1,FIND("_",RIGHT(B11221,LEN(B11221)-3))-1)</f>
        <v>LilleVandsalamander</v>
      </c>
      <c r="J11221" s="61" t="str">
        <f aca="false">TRIM(SUBSTITUTE(RIGHT(B11221,FIND(I11221,B11221)+1),"_",""))</f>
        <v>eDNA</v>
      </c>
      <c r="K11221" s="0" t="n">
        <f aca="false">IFERROR(VALUE(SUBSTITUTE(E11221,".",",")),E11221)</f>
        <v>36.61</v>
      </c>
      <c r="L11221" s="61" t="str">
        <f aca="false">IF(J11221="PosK",SUMIFS(K:K,J:J,"PosK",H:H,H11221),"")</f>
        <v/>
      </c>
      <c r="M11221" s="61" t="str">
        <f aca="false">IF(J11221="PosK",SUMIFS(K:K,J:J,"NegK",H:H,H11221),"")</f>
        <v/>
      </c>
      <c r="N11221" s="61" t="str">
        <f aca="false">IF(J11221="PosK",SUMIFS(K:K,J:J,"eDNA",H:H,H11221),"")</f>
        <v/>
      </c>
      <c r="P11221" s="62"/>
      <c r="T11221" s="63"/>
      <c r="W11221" s="64"/>
    </row>
    <row r="11222" customFormat="false" ht="14.25" hidden="false" customHeight="false" outlineLevel="0" collapsed="false">
      <c r="A11222" s="0" t="s">
        <v>884</v>
      </c>
      <c r="B11222" s="52" t="s">
        <v>1002</v>
      </c>
      <c r="C11222" s="52" t="s">
        <v>743</v>
      </c>
      <c r="D11222" s="53" t="n">
        <v>0.1</v>
      </c>
      <c r="E11222" s="53" t="n">
        <v>28.35</v>
      </c>
      <c r="F11222" s="0" t="s">
        <v>1493</v>
      </c>
      <c r="G11222" s="0" t="str">
        <f aca="false">LEFT(B11222,2)</f>
        <v>19</v>
      </c>
      <c r="H11222" s="0" t="str">
        <f aca="false">I11222&amp;"_"&amp;G11222&amp;"_"&amp;F11222</f>
        <v>LilleVandsalamander_19_20191112_DL2019003_GentofteHF_koersel1</v>
      </c>
      <c r="I11222" s="61" t="str">
        <f aca="false">MID(RIGHT(B11222,LEN(B11222)-3),1,FIND("_",RIGHT(B11222,LEN(B11222)-3))-1)</f>
        <v>LilleVandsalamander</v>
      </c>
      <c r="J11222" s="61" t="str">
        <f aca="false">TRIM(SUBSTITUTE(RIGHT(B11222,FIND(I11222,B11222)+1),"_",""))</f>
        <v>PosK</v>
      </c>
      <c r="K11222" s="0" t="n">
        <f aca="false">IFERROR(VALUE(SUBSTITUTE(E11222,".",",")),E11222)</f>
        <v>28.35</v>
      </c>
      <c r="L11222" s="61" t="n">
        <f aca="false">IF(J11222="PosK",SUMIFS(K:K,J:J,"PosK",H:H,H11222),"")</f>
        <v>28.35</v>
      </c>
      <c r="M11222" s="61" t="n">
        <f aca="false">IF(J11222="PosK",SUMIFS(K:K,J:J,"NegK",H:H,H11222),"")</f>
        <v>0</v>
      </c>
      <c r="N11222" s="61" t="n">
        <f aca="false">IF(J11222="PosK",SUMIFS(K:K,J:J,"eDNA",H:H,H11222),"")</f>
        <v>67.56</v>
      </c>
      <c r="P11222" s="62" t="n">
        <f aca="false">IF(K11224="No Ct",0,K11224)</f>
        <v>33.84</v>
      </c>
      <c r="Q11222" s="62" t="n">
        <f aca="false">IF(K11225="No Ct",0,K11225)</f>
        <v>33.72</v>
      </c>
      <c r="R11222" s="0" t="str">
        <f aca="false">IF(AND(L11222&gt;0,M11222=0),"Valid","Invalid")</f>
        <v>Valid</v>
      </c>
      <c r="S11222" s="0" t="str">
        <f aca="false">IF(OR(P11222&gt;1,Q11222&gt;1),"Present","Absent")</f>
        <v>Present</v>
      </c>
      <c r="T11222" s="63" t="str">
        <f aca="false">IF(OR(AND(P11222&gt;1,P11222&lt;41),AND(Q11222&gt;1,Q11222&lt;41)),"Ct&lt;41","Ct&gt;41")</f>
        <v>Ct&lt;41</v>
      </c>
      <c r="U11222" s="0" t="str">
        <f aca="false">I11222</f>
        <v>LilleVandsalamander</v>
      </c>
      <c r="V11222" s="0" t="str">
        <f aca="false">MID(F11222,10,9)</f>
        <v>DL2019003</v>
      </c>
      <c r="W11222" s="64" t="str">
        <f aca="false">V11222&amp;"_"&amp;U11222&amp;"_"&amp;R11222&amp;"_"&amp;S11222&amp;"_"&amp;T11222</f>
        <v>DL2019003_LilleVandsalamander_Valid_Present_Ct&lt;41</v>
      </c>
    </row>
    <row r="11223" customFormat="false" ht="14.25" hidden="false" customHeight="false" outlineLevel="0" collapsed="false">
      <c r="A11223" s="0" t="s">
        <v>886</v>
      </c>
      <c r="B11223" s="52" t="s">
        <v>1003</v>
      </c>
      <c r="C11223" s="52" t="s">
        <v>747</v>
      </c>
      <c r="D11223" s="53" t="n">
        <v>0.1</v>
      </c>
      <c r="E11223" s="53" t="s">
        <v>748</v>
      </c>
      <c r="F11223" s="0" t="s">
        <v>1493</v>
      </c>
      <c r="G11223" s="0" t="str">
        <f aca="false">LEFT(B11223,2)</f>
        <v>19</v>
      </c>
      <c r="H11223" s="0" t="str">
        <f aca="false">I11223&amp;"_"&amp;G11223&amp;"_"&amp;F11223</f>
        <v>LilleVandsalamander_19_20191112_DL2019003_GentofteHF_koersel1</v>
      </c>
      <c r="I11223" s="61" t="str">
        <f aca="false">MID(RIGHT(B11223,LEN(B11223)-3),1,FIND("_",RIGHT(B11223,LEN(B11223)-3))-1)</f>
        <v>LilleVandsalamander</v>
      </c>
      <c r="J11223" s="61" t="str">
        <f aca="false">TRIM(SUBSTITUTE(RIGHT(B11223,FIND(I11223,B11223)+1),"_",""))</f>
        <v>NegK</v>
      </c>
      <c r="K11223" s="0" t="str">
        <f aca="false">IFERROR(VALUE(SUBSTITUTE(E11223,".",",")),E11223)</f>
        <v>No Ct</v>
      </c>
      <c r="L11223" s="61" t="str">
        <f aca="false">IF(J11223="PosK",SUMIFS(K:K,J:J,"PosK",H:H,H11223),"")</f>
        <v/>
      </c>
      <c r="M11223" s="61" t="str">
        <f aca="false">IF(J11223="PosK",SUMIFS(K:K,J:J,"NegK",H:H,H11223),"")</f>
        <v/>
      </c>
      <c r="N11223" s="61" t="str">
        <f aca="false">IF(J11223="PosK",SUMIFS(K:K,J:J,"eDNA",H:H,H11223),"")</f>
        <v/>
      </c>
    </row>
    <row r="11224" customFormat="false" ht="14.25" hidden="false" customHeight="false" outlineLevel="0" collapsed="false">
      <c r="A11224" s="0" t="s">
        <v>888</v>
      </c>
      <c r="B11224" s="52" t="s">
        <v>1004</v>
      </c>
      <c r="C11224" s="52" t="s">
        <v>751</v>
      </c>
      <c r="D11224" s="53" t="n">
        <v>0.1</v>
      </c>
      <c r="E11224" s="53" t="n">
        <v>33.84</v>
      </c>
      <c r="F11224" s="0" t="s">
        <v>1493</v>
      </c>
      <c r="G11224" s="0" t="str">
        <f aca="false">LEFT(B11224,2)</f>
        <v>19</v>
      </c>
      <c r="H11224" s="0" t="str">
        <f aca="false">I11224&amp;"_"&amp;G11224&amp;"_"&amp;F11224</f>
        <v>LilleVandsalamander_19_20191112_DL2019003_GentofteHF_koersel1</v>
      </c>
      <c r="I11224" s="61" t="str">
        <f aca="false">MID(RIGHT(B11224,LEN(B11224)-3),1,FIND("_",RIGHT(B11224,LEN(B11224)-3))-1)</f>
        <v>LilleVandsalamander</v>
      </c>
      <c r="J11224" s="61" t="str">
        <f aca="false">TRIM(SUBSTITUTE(RIGHT(B11224,FIND(I11224,B11224)+1),"_",""))</f>
        <v>eDNA</v>
      </c>
      <c r="K11224" s="0" t="n">
        <f aca="false">IFERROR(VALUE(SUBSTITUTE(E11224,".",",")),E11224)</f>
        <v>33.84</v>
      </c>
      <c r="L11224" s="61" t="str">
        <f aca="false">IF(J11224="PosK",SUMIFS(K:K,J:J,"PosK",H:H,H11224),"")</f>
        <v/>
      </c>
      <c r="M11224" s="61" t="str">
        <f aca="false">IF(J11224="PosK",SUMIFS(K:K,J:J,"NegK",H:H,H11224),"")</f>
        <v/>
      </c>
      <c r="N11224" s="61" t="str">
        <f aca="false">IF(J11224="PosK",SUMIFS(K:K,J:J,"eDNA",H:H,H11224),"")</f>
        <v/>
      </c>
      <c r="Q11224" s="62"/>
    </row>
    <row r="11225" customFormat="false" ht="14.25" hidden="false" customHeight="false" outlineLevel="0" collapsed="false">
      <c r="A11225" s="0" t="s">
        <v>890</v>
      </c>
      <c r="B11225" s="52" t="s">
        <v>1004</v>
      </c>
      <c r="C11225" s="52" t="s">
        <v>751</v>
      </c>
      <c r="D11225" s="53" t="n">
        <v>0.1</v>
      </c>
      <c r="E11225" s="53" t="n">
        <v>33.72</v>
      </c>
      <c r="F11225" s="0" t="s">
        <v>1493</v>
      </c>
      <c r="G11225" s="0" t="str">
        <f aca="false">LEFT(B11225,2)</f>
        <v>19</v>
      </c>
      <c r="H11225" s="0" t="str">
        <f aca="false">I11225&amp;"_"&amp;G11225&amp;"_"&amp;F11225</f>
        <v>LilleVandsalamander_19_20191112_DL2019003_GentofteHF_koersel1</v>
      </c>
      <c r="I11225" s="61" t="str">
        <f aca="false">MID(RIGHT(B11225,LEN(B11225)-3),1,FIND("_",RIGHT(B11225,LEN(B11225)-3))-1)</f>
        <v>LilleVandsalamander</v>
      </c>
      <c r="J11225" s="61" t="str">
        <f aca="false">TRIM(SUBSTITUTE(RIGHT(B11225,FIND(I11225,B11225)+1),"_",""))</f>
        <v>eDNA</v>
      </c>
      <c r="K11225" s="0" t="n">
        <f aca="false">IFERROR(VALUE(SUBSTITUTE(E11225,".",",")),E11225)</f>
        <v>33.72</v>
      </c>
      <c r="L11225" s="61" t="str">
        <f aca="false">IF(J11225="PosK",SUMIFS(K:K,J:J,"PosK",H:H,H11225),"")</f>
        <v/>
      </c>
      <c r="M11225" s="61" t="str">
        <f aca="false">IF(J11225="PosK",SUMIFS(K:K,J:J,"NegK",H:H,H11225),"")</f>
        <v/>
      </c>
      <c r="N11225" s="61" t="str">
        <f aca="false">IF(J11225="PosK",SUMIFS(K:K,J:J,"eDNA",H:H,H11225),"")</f>
        <v/>
      </c>
      <c r="P11225" s="62"/>
      <c r="T11225" s="63"/>
      <c r="W11225" s="64"/>
    </row>
    <row r="11226" customFormat="false" ht="14.25" hidden="false" customHeight="false" outlineLevel="0" collapsed="false">
      <c r="A11226" s="0" t="s">
        <v>891</v>
      </c>
      <c r="B11226" s="52" t="s">
        <v>1218</v>
      </c>
      <c r="C11226" s="52" t="s">
        <v>743</v>
      </c>
      <c r="D11226" s="53" t="n">
        <v>0.1</v>
      </c>
      <c r="E11226" s="53" t="n">
        <v>29.74</v>
      </c>
      <c r="F11226" s="0" t="s">
        <v>1493</v>
      </c>
      <c r="G11226" s="0" t="str">
        <f aca="false">LEFT(B11226,2)</f>
        <v>20</v>
      </c>
      <c r="H11226" s="0" t="str">
        <f aca="false">I11226&amp;"_"&amp;G11226&amp;"_"&amp;F11226</f>
        <v>Skalle_20_20191112_DL2019003_GentofteHF_koersel1</v>
      </c>
      <c r="I11226" s="61" t="str">
        <f aca="false">MID(RIGHT(B11226,LEN(B11226)-3),1,FIND("_",RIGHT(B11226,LEN(B11226)-3))-1)</f>
        <v>Skalle</v>
      </c>
      <c r="J11226" s="61" t="str">
        <f aca="false">TRIM(SUBSTITUTE(RIGHT(B11226,FIND(I11226,B11226)+1),"_",""))</f>
        <v>PosK</v>
      </c>
      <c r="K11226" s="0" t="n">
        <f aca="false">IFERROR(VALUE(SUBSTITUTE(E11226,".",",")),E11226)</f>
        <v>29.74</v>
      </c>
      <c r="L11226" s="61" t="n">
        <f aca="false">IF(J11226="PosK",SUMIFS(K:K,J:J,"PosK",H:H,H11226),"")</f>
        <v>29.74</v>
      </c>
      <c r="M11226" s="61" t="n">
        <f aca="false">IF(J11226="PosK",SUMIFS(K:K,J:J,"NegK",H:H,H11226),"")</f>
        <v>0</v>
      </c>
      <c r="N11226" s="61" t="n">
        <f aca="false">IF(J11226="PosK",SUMIFS(K:K,J:J,"eDNA",H:H,H11226),"")</f>
        <v>0</v>
      </c>
      <c r="P11226" s="62" t="n">
        <f aca="false">IF(K11228="No Ct",0,K11228)</f>
        <v>0</v>
      </c>
      <c r="Q11226" s="62" t="n">
        <f aca="false">IF(K11229="No Ct",0,K11229)</f>
        <v>0</v>
      </c>
      <c r="R11226" s="0" t="str">
        <f aca="false">IF(AND(L11226&gt;0,M11226=0),"Valid","Invalid")</f>
        <v>Valid</v>
      </c>
      <c r="S11226" s="0" t="str">
        <f aca="false">IF(OR(P11226&gt;1,Q11226&gt;1),"Present","Absent")</f>
        <v>Absent</v>
      </c>
      <c r="T11226" s="63" t="str">
        <f aca="false">IF(OR(AND(P11226&gt;1,P11226&lt;41),AND(Q11226&gt;1,Q11226&lt;41)),"Ct&lt;41","Ct&gt;41")</f>
        <v>Ct&gt;41</v>
      </c>
      <c r="U11226" s="0" t="str">
        <f aca="false">I11226</f>
        <v>Skalle</v>
      </c>
      <c r="V11226" s="0" t="str">
        <f aca="false">MID(F11226,10,9)</f>
        <v>DL2019003</v>
      </c>
      <c r="W11226" s="64" t="str">
        <f aca="false">V11226&amp;"_"&amp;U11226&amp;"_"&amp;R11226&amp;"_"&amp;S11226&amp;"_"&amp;T11226</f>
        <v>DL2019003_Skalle_Valid_Absent_Ct&gt;41</v>
      </c>
    </row>
    <row r="11227" customFormat="false" ht="14.25" hidden="false" customHeight="false" outlineLevel="0" collapsed="false">
      <c r="A11227" s="0" t="s">
        <v>893</v>
      </c>
      <c r="B11227" s="52" t="s">
        <v>1219</v>
      </c>
      <c r="C11227" s="52" t="s">
        <v>747</v>
      </c>
      <c r="D11227" s="53" t="n">
        <v>0.1</v>
      </c>
      <c r="E11227" s="53" t="s">
        <v>748</v>
      </c>
      <c r="F11227" s="0" t="s">
        <v>1493</v>
      </c>
      <c r="G11227" s="0" t="str">
        <f aca="false">LEFT(B11227,2)</f>
        <v>20</v>
      </c>
      <c r="H11227" s="0" t="str">
        <f aca="false">I11227&amp;"_"&amp;G11227&amp;"_"&amp;F11227</f>
        <v>Skalle_20_20191112_DL2019003_GentofteHF_koersel1</v>
      </c>
      <c r="I11227" s="61" t="str">
        <f aca="false">MID(RIGHT(B11227,LEN(B11227)-3),1,FIND("_",RIGHT(B11227,LEN(B11227)-3))-1)</f>
        <v>Skalle</v>
      </c>
      <c r="J11227" s="61" t="str">
        <f aca="false">TRIM(SUBSTITUTE(RIGHT(B11227,FIND(I11227,B11227)+1),"_",""))</f>
        <v>NegK</v>
      </c>
      <c r="K11227" s="0" t="str">
        <f aca="false">IFERROR(VALUE(SUBSTITUTE(E11227,".",",")),E11227)</f>
        <v>No Ct</v>
      </c>
      <c r="L11227" s="61" t="str">
        <f aca="false">IF(J11227="PosK",SUMIFS(K:K,J:J,"PosK",H:H,H11227),"")</f>
        <v/>
      </c>
      <c r="M11227" s="61" t="str">
        <f aca="false">IF(J11227="PosK",SUMIFS(K:K,J:J,"NegK",H:H,H11227),"")</f>
        <v/>
      </c>
      <c r="N11227" s="61" t="str">
        <f aca="false">IF(J11227="PosK",SUMIFS(K:K,J:J,"eDNA",H:H,H11227),"")</f>
        <v/>
      </c>
    </row>
    <row r="11228" customFormat="false" ht="14.25" hidden="false" customHeight="false" outlineLevel="0" collapsed="false">
      <c r="A11228" s="0" t="s">
        <v>895</v>
      </c>
      <c r="B11228" s="52" t="s">
        <v>1220</v>
      </c>
      <c r="C11228" s="52" t="s">
        <v>751</v>
      </c>
      <c r="D11228" s="53" t="n">
        <v>0.1</v>
      </c>
      <c r="E11228" s="53" t="s">
        <v>748</v>
      </c>
      <c r="F11228" s="0" t="s">
        <v>1493</v>
      </c>
      <c r="G11228" s="0" t="str">
        <f aca="false">LEFT(B11228,2)</f>
        <v>20</v>
      </c>
      <c r="H11228" s="0" t="str">
        <f aca="false">I11228&amp;"_"&amp;G11228&amp;"_"&amp;F11228</f>
        <v>Skalle_20_20191112_DL2019003_GentofteHF_koersel1</v>
      </c>
      <c r="I11228" s="61" t="str">
        <f aca="false">MID(RIGHT(B11228,LEN(B11228)-3),1,FIND("_",RIGHT(B11228,LEN(B11228)-3))-1)</f>
        <v>Skalle</v>
      </c>
      <c r="J11228" s="61" t="str">
        <f aca="false">TRIM(SUBSTITUTE(RIGHT(B11228,FIND(I11228,B11228)+1),"_",""))</f>
        <v>eDNA</v>
      </c>
      <c r="K11228" s="0" t="str">
        <f aca="false">IFERROR(VALUE(SUBSTITUTE(E11228,".",",")),E11228)</f>
        <v>No Ct</v>
      </c>
      <c r="L11228" s="61" t="str">
        <f aca="false">IF(J11228="PosK",SUMIFS(K:K,J:J,"PosK",H:H,H11228),"")</f>
        <v/>
      </c>
      <c r="M11228" s="61" t="str">
        <f aca="false">IF(J11228="PosK",SUMIFS(K:K,J:J,"NegK",H:H,H11228),"")</f>
        <v/>
      </c>
      <c r="N11228" s="61" t="str">
        <f aca="false">IF(J11228="PosK",SUMIFS(K:K,J:J,"eDNA",H:H,H11228),"")</f>
        <v/>
      </c>
      <c r="Q11228" s="62"/>
    </row>
    <row r="11229" customFormat="false" ht="14.25" hidden="false" customHeight="false" outlineLevel="0" collapsed="false">
      <c r="A11229" s="0" t="s">
        <v>897</v>
      </c>
      <c r="B11229" s="52" t="s">
        <v>1220</v>
      </c>
      <c r="C11229" s="52" t="s">
        <v>751</v>
      </c>
      <c r="D11229" s="53" t="n">
        <v>0.1</v>
      </c>
      <c r="E11229" s="53" t="s">
        <v>748</v>
      </c>
      <c r="F11229" s="0" t="s">
        <v>1493</v>
      </c>
      <c r="G11229" s="0" t="str">
        <f aca="false">LEFT(B11229,2)</f>
        <v>20</v>
      </c>
      <c r="H11229" s="0" t="str">
        <f aca="false">I11229&amp;"_"&amp;G11229&amp;"_"&amp;F11229</f>
        <v>Skalle_20_20191112_DL2019003_GentofteHF_koersel1</v>
      </c>
      <c r="I11229" s="61" t="str">
        <f aca="false">MID(RIGHT(B11229,LEN(B11229)-3),1,FIND("_",RIGHT(B11229,LEN(B11229)-3))-1)</f>
        <v>Skalle</v>
      </c>
      <c r="J11229" s="61" t="str">
        <f aca="false">TRIM(SUBSTITUTE(RIGHT(B11229,FIND(I11229,B11229)+1),"_",""))</f>
        <v>eDNA</v>
      </c>
      <c r="K11229" s="0" t="str">
        <f aca="false">IFERROR(VALUE(SUBSTITUTE(E11229,".",",")),E11229)</f>
        <v>No Ct</v>
      </c>
      <c r="L11229" s="61" t="str">
        <f aca="false">IF(J11229="PosK",SUMIFS(K:K,J:J,"PosK",H:H,H11229),"")</f>
        <v/>
      </c>
      <c r="M11229" s="61" t="str">
        <f aca="false">IF(J11229="PosK",SUMIFS(K:K,J:J,"NegK",H:H,H11229),"")</f>
        <v/>
      </c>
      <c r="N11229" s="61" t="str">
        <f aca="false">IF(J11229="PosK",SUMIFS(K:K,J:J,"eDNA",H:H,H11229),"")</f>
        <v/>
      </c>
      <c r="P11229" s="62"/>
      <c r="T11229" s="63"/>
      <c r="W11229" s="64"/>
    </row>
    <row r="11230" customFormat="false" ht="14.25" hidden="false" customHeight="false" outlineLevel="0" collapsed="false">
      <c r="A11230" s="0" t="s">
        <v>905</v>
      </c>
      <c r="B11230" s="52" t="s">
        <v>1221</v>
      </c>
      <c r="C11230" s="52" t="s">
        <v>743</v>
      </c>
      <c r="D11230" s="53" t="n">
        <v>0.1</v>
      </c>
      <c r="E11230" s="53" t="n">
        <v>32.57</v>
      </c>
      <c r="F11230" s="0" t="s">
        <v>1493</v>
      </c>
      <c r="G11230" s="0" t="str">
        <f aca="false">LEFT(B11230,2)</f>
        <v>22</v>
      </c>
      <c r="H11230" s="0" t="str">
        <f aca="false">I11230&amp;"_"&amp;G11230&amp;"_"&amp;F11230</f>
        <v>Karusse_22_20191112_DL2019003_GentofteHF_koersel1</v>
      </c>
      <c r="I11230" s="61" t="str">
        <f aca="false">MID(RIGHT(B11230,LEN(B11230)-3),1,FIND("_",RIGHT(B11230,LEN(B11230)-3))-1)</f>
        <v>Karusse</v>
      </c>
      <c r="J11230" s="61" t="str">
        <f aca="false">TRIM(SUBSTITUTE(RIGHT(B11230,FIND(I11230,B11230)+1),"_",""))</f>
        <v>PosK</v>
      </c>
      <c r="K11230" s="0" t="n">
        <f aca="false">IFERROR(VALUE(SUBSTITUTE(E11230,".",",")),E11230)</f>
        <v>32.57</v>
      </c>
      <c r="L11230" s="61" t="n">
        <f aca="false">IF(J11230="PosK",SUMIFS(K:K,J:J,"PosK",H:H,H11230),"")</f>
        <v>32.57</v>
      </c>
      <c r="M11230" s="61" t="n">
        <f aca="false">IF(J11230="PosK",SUMIFS(K:K,J:J,"NegK",H:H,H11230),"")</f>
        <v>0</v>
      </c>
      <c r="N11230" s="61" t="n">
        <f aca="false">IF(J11230="PosK",SUMIFS(K:K,J:J,"eDNA",H:H,H11230),"")</f>
        <v>0</v>
      </c>
      <c r="P11230" s="62" t="n">
        <f aca="false">IF(K11232="No Ct",0,K11232)</f>
        <v>0</v>
      </c>
      <c r="Q11230" s="62" t="n">
        <f aca="false">IF(K11233="No Ct",0,K11233)</f>
        <v>0</v>
      </c>
      <c r="R11230" s="0" t="str">
        <f aca="false">IF(AND(L11230&gt;0,M11230=0),"Valid","Invalid")</f>
        <v>Valid</v>
      </c>
      <c r="S11230" s="0" t="str">
        <f aca="false">IF(OR(P11230&gt;1,Q11230&gt;1),"Present","Absent")</f>
        <v>Absent</v>
      </c>
      <c r="T11230" s="63" t="str">
        <f aca="false">IF(OR(AND(P11230&gt;1,P11230&lt;41),AND(Q11230&gt;1,Q11230&lt;41)),"Ct&lt;41","Ct&gt;41")</f>
        <v>Ct&gt;41</v>
      </c>
      <c r="U11230" s="0" t="str">
        <f aca="false">I11230</f>
        <v>Karusse</v>
      </c>
      <c r="V11230" s="0" t="str">
        <f aca="false">MID(F11230,10,9)</f>
        <v>DL2019003</v>
      </c>
      <c r="W11230" s="64" t="str">
        <f aca="false">V11230&amp;"_"&amp;U11230&amp;"_"&amp;R11230&amp;"_"&amp;S11230&amp;"_"&amp;T11230</f>
        <v>DL2019003_Karusse_Valid_Absent_Ct&gt;41</v>
      </c>
    </row>
    <row r="11231" customFormat="false" ht="14.25" hidden="false" customHeight="false" outlineLevel="0" collapsed="false">
      <c r="A11231" s="0" t="s">
        <v>907</v>
      </c>
      <c r="B11231" s="52" t="s">
        <v>1222</v>
      </c>
      <c r="C11231" s="52" t="s">
        <v>747</v>
      </c>
      <c r="D11231" s="53" t="n">
        <v>0.1</v>
      </c>
      <c r="E11231" s="53" t="s">
        <v>748</v>
      </c>
      <c r="F11231" s="0" t="s">
        <v>1493</v>
      </c>
      <c r="G11231" s="0" t="str">
        <f aca="false">LEFT(B11231,2)</f>
        <v>22</v>
      </c>
      <c r="H11231" s="0" t="str">
        <f aca="false">I11231&amp;"_"&amp;G11231&amp;"_"&amp;F11231</f>
        <v>Karusse_22_20191112_DL2019003_GentofteHF_koersel1</v>
      </c>
      <c r="I11231" s="61" t="str">
        <f aca="false">MID(RIGHT(B11231,LEN(B11231)-3),1,FIND("_",RIGHT(B11231,LEN(B11231)-3))-1)</f>
        <v>Karusse</v>
      </c>
      <c r="J11231" s="61" t="str">
        <f aca="false">TRIM(SUBSTITUTE(RIGHT(B11231,FIND(I11231,B11231)+1),"_",""))</f>
        <v>NegK</v>
      </c>
      <c r="K11231" s="0" t="str">
        <f aca="false">IFERROR(VALUE(SUBSTITUTE(E11231,".",",")),E11231)</f>
        <v>No Ct</v>
      </c>
      <c r="L11231" s="61" t="str">
        <f aca="false">IF(J11231="PosK",SUMIFS(K:K,J:J,"PosK",H:H,H11231),"")</f>
        <v/>
      </c>
      <c r="M11231" s="61" t="str">
        <f aca="false">IF(J11231="PosK",SUMIFS(K:K,J:J,"NegK",H:H,H11231),"")</f>
        <v/>
      </c>
      <c r="N11231" s="61" t="str">
        <f aca="false">IF(J11231="PosK",SUMIFS(K:K,J:J,"eDNA",H:H,H11231),"")</f>
        <v/>
      </c>
    </row>
    <row r="11232" customFormat="false" ht="14.25" hidden="false" customHeight="false" outlineLevel="0" collapsed="false">
      <c r="A11232" s="0" t="s">
        <v>909</v>
      </c>
      <c r="B11232" s="52" t="s">
        <v>1223</v>
      </c>
      <c r="C11232" s="52" t="s">
        <v>751</v>
      </c>
      <c r="D11232" s="53" t="n">
        <v>0.1</v>
      </c>
      <c r="E11232" s="53" t="s">
        <v>748</v>
      </c>
      <c r="F11232" s="0" t="s">
        <v>1493</v>
      </c>
      <c r="G11232" s="0" t="str">
        <f aca="false">LEFT(B11232,2)</f>
        <v>22</v>
      </c>
      <c r="H11232" s="0" t="str">
        <f aca="false">I11232&amp;"_"&amp;G11232&amp;"_"&amp;F11232</f>
        <v>Karusse_22_20191112_DL2019003_GentofteHF_koersel1</v>
      </c>
      <c r="I11232" s="61" t="str">
        <f aca="false">MID(RIGHT(B11232,LEN(B11232)-3),1,FIND("_",RIGHT(B11232,LEN(B11232)-3))-1)</f>
        <v>Karusse</v>
      </c>
      <c r="J11232" s="61" t="str">
        <f aca="false">TRIM(SUBSTITUTE(RIGHT(B11232,FIND(I11232,B11232)+1),"_",""))</f>
        <v>eDNA</v>
      </c>
      <c r="K11232" s="0" t="str">
        <f aca="false">IFERROR(VALUE(SUBSTITUTE(E11232,".",",")),E11232)</f>
        <v>No Ct</v>
      </c>
      <c r="L11232" s="61" t="str">
        <f aca="false">IF(J11232="PosK",SUMIFS(K:K,J:J,"PosK",H:H,H11232),"")</f>
        <v/>
      </c>
      <c r="M11232" s="61" t="str">
        <f aca="false">IF(J11232="PosK",SUMIFS(K:K,J:J,"NegK",H:H,H11232),"")</f>
        <v/>
      </c>
      <c r="N11232" s="61" t="str">
        <f aca="false">IF(J11232="PosK",SUMIFS(K:K,J:J,"eDNA",H:H,H11232),"")</f>
        <v/>
      </c>
      <c r="Q11232" s="62"/>
    </row>
    <row r="11233" customFormat="false" ht="14.25" hidden="false" customHeight="false" outlineLevel="0" collapsed="false">
      <c r="A11233" s="0" t="s">
        <v>911</v>
      </c>
      <c r="B11233" s="52" t="s">
        <v>1223</v>
      </c>
      <c r="C11233" s="52" t="s">
        <v>751</v>
      </c>
      <c r="D11233" s="53" t="n">
        <v>0.1</v>
      </c>
      <c r="E11233" s="53" t="s">
        <v>748</v>
      </c>
      <c r="F11233" s="0" t="s">
        <v>1493</v>
      </c>
      <c r="G11233" s="0" t="str">
        <f aca="false">LEFT(B11233,2)</f>
        <v>22</v>
      </c>
      <c r="H11233" s="0" t="str">
        <f aca="false">I11233&amp;"_"&amp;G11233&amp;"_"&amp;F11233</f>
        <v>Karusse_22_20191112_DL2019003_GentofteHF_koersel1</v>
      </c>
      <c r="I11233" s="61" t="str">
        <f aca="false">MID(RIGHT(B11233,LEN(B11233)-3),1,FIND("_",RIGHT(B11233,LEN(B11233)-3))-1)</f>
        <v>Karusse</v>
      </c>
      <c r="J11233" s="61" t="str">
        <f aca="false">TRIM(SUBSTITUTE(RIGHT(B11233,FIND(I11233,B11233)+1),"_",""))</f>
        <v>eDNA</v>
      </c>
      <c r="K11233" s="0" t="str">
        <f aca="false">IFERROR(VALUE(SUBSTITUTE(E11233,".",",")),E11233)</f>
        <v>No Ct</v>
      </c>
      <c r="L11233" s="61" t="str">
        <f aca="false">IF(J11233="PosK",SUMIFS(K:K,J:J,"PosK",H:H,H11233),"")</f>
        <v/>
      </c>
      <c r="M11233" s="61" t="str">
        <f aca="false">IF(J11233="PosK",SUMIFS(K:K,J:J,"NegK",H:H,H11233),"")</f>
        <v/>
      </c>
      <c r="N11233" s="61" t="str">
        <f aca="false">IF(J11233="PosK",SUMIFS(K:K,J:J,"eDNA",H:H,H11233),"")</f>
        <v/>
      </c>
      <c r="P11233" s="62"/>
      <c r="T11233" s="63"/>
      <c r="W11233" s="64"/>
    </row>
    <row r="11234" customFormat="false" ht="14.25" hidden="false" customHeight="false" outlineLevel="0" collapsed="false">
      <c r="A11234" s="0" t="s">
        <v>912</v>
      </c>
      <c r="B11234" s="52" t="s">
        <v>1014</v>
      </c>
      <c r="C11234" s="52" t="s">
        <v>743</v>
      </c>
      <c r="D11234" s="53" t="n">
        <v>0.1</v>
      </c>
      <c r="E11234" s="53" t="s">
        <v>748</v>
      </c>
      <c r="F11234" s="0" t="s">
        <v>1493</v>
      </c>
      <c r="G11234" s="0" t="str">
        <f aca="false">LEFT(B11234,2)</f>
        <v>23</v>
      </c>
      <c r="H11234" s="0" t="str">
        <f aca="false">I11234&amp;"_"&amp;G11234&amp;"_"&amp;F11234</f>
        <v>Karusse_23_20191112_DL2019003_GentofteHF_koersel1</v>
      </c>
      <c r="I11234" s="61" t="str">
        <f aca="false">MID(RIGHT(B11234,LEN(B11234)-3),1,FIND("_",RIGHT(B11234,LEN(B11234)-3))-1)</f>
        <v>Karusse</v>
      </c>
      <c r="J11234" s="61" t="str">
        <f aca="false">TRIM(SUBSTITUTE(RIGHT(B11234,FIND(I11234,B11234)+1),"_",""))</f>
        <v>PosK</v>
      </c>
      <c r="K11234" s="0" t="str">
        <f aca="false">IFERROR(VALUE(SUBSTITUTE(E11234,".",",")),E11234)</f>
        <v>No Ct</v>
      </c>
      <c r="L11234" s="61" t="n">
        <f aca="false">IF(J11234="PosK",SUMIFS(K:K,J:J,"PosK",H:H,H11234),"")</f>
        <v>0</v>
      </c>
      <c r="M11234" s="61" t="n">
        <f aca="false">IF(J11234="PosK",SUMIFS(K:K,J:J,"NegK",H:H,H11234),"")</f>
        <v>0</v>
      </c>
      <c r="N11234" s="61" t="n">
        <f aca="false">IF(J11234="PosK",SUMIFS(K:K,J:J,"eDNA",H:H,H11234),"")</f>
        <v>0</v>
      </c>
      <c r="P11234" s="62" t="n">
        <f aca="false">IF(K11236="No Ct",0,K11236)</f>
        <v>0</v>
      </c>
      <c r="Q11234" s="62" t="n">
        <f aca="false">IF(K11237="No Ct",0,K11237)</f>
        <v>0</v>
      </c>
      <c r="R11234" s="0" t="str">
        <f aca="false">IF(AND(L11234&gt;0,M11234=0),"Valid","Invalid")</f>
        <v>Invalid</v>
      </c>
      <c r="S11234" s="0" t="str">
        <f aca="false">IF(OR(P11234&gt;1,Q11234&gt;1),"Present","Absent")</f>
        <v>Absent</v>
      </c>
      <c r="T11234" s="63" t="str">
        <f aca="false">IF(OR(AND(P11234&gt;1,P11234&lt;41),AND(Q11234&gt;1,Q11234&lt;41)),"Ct&lt;41","Ct&gt;41")</f>
        <v>Ct&gt;41</v>
      </c>
      <c r="U11234" s="0" t="str">
        <f aca="false">I11234</f>
        <v>Karusse</v>
      </c>
      <c r="V11234" s="0" t="str">
        <f aca="false">MID(F11234,10,9)</f>
        <v>DL2019003</v>
      </c>
      <c r="W11234" s="64" t="str">
        <f aca="false">V11234&amp;"_"&amp;U11234&amp;"_"&amp;R11234&amp;"_"&amp;S11234&amp;"_"&amp;T11234</f>
        <v>DL2019003_Karusse_Invalid_Absent_Ct&gt;41</v>
      </c>
    </row>
    <row r="11235" customFormat="false" ht="14.25" hidden="false" customHeight="false" outlineLevel="0" collapsed="false">
      <c r="A11235" s="0" t="s">
        <v>914</v>
      </c>
      <c r="B11235" s="52" t="s">
        <v>1015</v>
      </c>
      <c r="C11235" s="52" t="s">
        <v>747</v>
      </c>
      <c r="D11235" s="53" t="n">
        <v>0.1</v>
      </c>
      <c r="E11235" s="53" t="s">
        <v>748</v>
      </c>
      <c r="F11235" s="0" t="s">
        <v>1493</v>
      </c>
      <c r="G11235" s="0" t="str">
        <f aca="false">LEFT(B11235,2)</f>
        <v>23</v>
      </c>
      <c r="H11235" s="0" t="str">
        <f aca="false">I11235&amp;"_"&amp;G11235&amp;"_"&amp;F11235</f>
        <v>Karusse_23_20191112_DL2019003_GentofteHF_koersel1</v>
      </c>
      <c r="I11235" s="61" t="str">
        <f aca="false">MID(RIGHT(B11235,LEN(B11235)-3),1,FIND("_",RIGHT(B11235,LEN(B11235)-3))-1)</f>
        <v>Karusse</v>
      </c>
      <c r="J11235" s="61" t="str">
        <f aca="false">TRIM(SUBSTITUTE(RIGHT(B11235,FIND(I11235,B11235)+1),"_",""))</f>
        <v>NegK</v>
      </c>
      <c r="K11235" s="0" t="str">
        <f aca="false">IFERROR(VALUE(SUBSTITUTE(E11235,".",",")),E11235)</f>
        <v>No Ct</v>
      </c>
      <c r="L11235" s="61" t="str">
        <f aca="false">IF(J11235="PosK",SUMIFS(K:K,J:J,"PosK",H:H,H11235),"")</f>
        <v/>
      </c>
      <c r="M11235" s="61" t="str">
        <f aca="false">IF(J11235="PosK",SUMIFS(K:K,J:J,"NegK",H:H,H11235),"")</f>
        <v/>
      </c>
      <c r="N11235" s="61" t="str">
        <f aca="false">IF(J11235="PosK",SUMIFS(K:K,J:J,"eDNA",H:H,H11235),"")</f>
        <v/>
      </c>
    </row>
    <row r="11236" customFormat="false" ht="14.25" hidden="false" customHeight="false" outlineLevel="0" collapsed="false">
      <c r="A11236" s="0" t="s">
        <v>916</v>
      </c>
      <c r="B11236" s="52" t="s">
        <v>1016</v>
      </c>
      <c r="C11236" s="52" t="s">
        <v>751</v>
      </c>
      <c r="D11236" s="53" t="n">
        <v>0.1</v>
      </c>
      <c r="E11236" s="53" t="s">
        <v>748</v>
      </c>
      <c r="F11236" s="0" t="s">
        <v>1493</v>
      </c>
      <c r="G11236" s="0" t="str">
        <f aca="false">LEFT(B11236,2)</f>
        <v>23</v>
      </c>
      <c r="H11236" s="0" t="str">
        <f aca="false">I11236&amp;"_"&amp;G11236&amp;"_"&amp;F11236</f>
        <v>Karusse_23_20191112_DL2019003_GentofteHF_koersel1</v>
      </c>
      <c r="I11236" s="61" t="str">
        <f aca="false">MID(RIGHT(B11236,LEN(B11236)-3),1,FIND("_",RIGHT(B11236,LEN(B11236)-3))-1)</f>
        <v>Karusse</v>
      </c>
      <c r="J11236" s="61" t="str">
        <f aca="false">TRIM(SUBSTITUTE(RIGHT(B11236,FIND(I11236,B11236)+1),"_",""))</f>
        <v>eDNA</v>
      </c>
      <c r="K11236" s="0" t="str">
        <f aca="false">IFERROR(VALUE(SUBSTITUTE(E11236,".",",")),E11236)</f>
        <v>No Ct</v>
      </c>
      <c r="L11236" s="61" t="str">
        <f aca="false">IF(J11236="PosK",SUMIFS(K:K,J:J,"PosK",H:H,H11236),"")</f>
        <v/>
      </c>
      <c r="M11236" s="61" t="str">
        <f aca="false">IF(J11236="PosK",SUMIFS(K:K,J:J,"NegK",H:H,H11236),"")</f>
        <v/>
      </c>
      <c r="N11236" s="61" t="str">
        <f aca="false">IF(J11236="PosK",SUMIFS(K:K,J:J,"eDNA",H:H,H11236),"")</f>
        <v/>
      </c>
      <c r="Q11236" s="62"/>
    </row>
    <row r="11237" customFormat="false" ht="14.25" hidden="false" customHeight="false" outlineLevel="0" collapsed="false">
      <c r="A11237" s="0" t="s">
        <v>918</v>
      </c>
      <c r="B11237" s="52" t="s">
        <v>1016</v>
      </c>
      <c r="C11237" s="52" t="s">
        <v>751</v>
      </c>
      <c r="D11237" s="53" t="n">
        <v>0.1</v>
      </c>
      <c r="E11237" s="53" t="s">
        <v>748</v>
      </c>
      <c r="F11237" s="0" t="s">
        <v>1493</v>
      </c>
      <c r="G11237" s="0" t="str">
        <f aca="false">LEFT(B11237,2)</f>
        <v>23</v>
      </c>
      <c r="H11237" s="0" t="str">
        <f aca="false">I11237&amp;"_"&amp;G11237&amp;"_"&amp;F11237</f>
        <v>Karusse_23_20191112_DL2019003_GentofteHF_koersel1</v>
      </c>
      <c r="I11237" s="61" t="str">
        <f aca="false">MID(RIGHT(B11237,LEN(B11237)-3),1,FIND("_",RIGHT(B11237,LEN(B11237)-3))-1)</f>
        <v>Karusse</v>
      </c>
      <c r="J11237" s="61" t="str">
        <f aca="false">TRIM(SUBSTITUTE(RIGHT(B11237,FIND(I11237,B11237)+1),"_",""))</f>
        <v>eDNA</v>
      </c>
      <c r="K11237" s="0" t="str">
        <f aca="false">IFERROR(VALUE(SUBSTITUTE(E11237,".",",")),E11237)</f>
        <v>No Ct</v>
      </c>
      <c r="L11237" s="61" t="str">
        <f aca="false">IF(J11237="PosK",SUMIFS(K:K,J:J,"PosK",H:H,H11237),"")</f>
        <v/>
      </c>
      <c r="M11237" s="61" t="str">
        <f aca="false">IF(J11237="PosK",SUMIFS(K:K,J:J,"NegK",H:H,H11237),"")</f>
        <v/>
      </c>
      <c r="N11237" s="61" t="str">
        <f aca="false">IF(J11237="PosK",SUMIFS(K:K,J:J,"eDNA",H:H,H11237),"")</f>
        <v/>
      </c>
      <c r="P11237" s="62"/>
      <c r="T11237" s="63"/>
      <c r="W11237" s="64"/>
    </row>
    <row r="11238" customFormat="false" ht="14.25" hidden="false" customHeight="false" outlineLevel="0" collapsed="false">
      <c r="A11238" s="0" t="s">
        <v>919</v>
      </c>
      <c r="B11238" s="52" t="s">
        <v>1224</v>
      </c>
      <c r="C11238" s="52" t="s">
        <v>743</v>
      </c>
      <c r="D11238" s="53" t="n">
        <v>0.1</v>
      </c>
      <c r="E11238" s="53" t="n">
        <v>35.26</v>
      </c>
      <c r="F11238" s="0" t="s">
        <v>1493</v>
      </c>
      <c r="G11238" s="0" t="str">
        <f aca="false">LEFT(B11238,2)</f>
        <v>24</v>
      </c>
      <c r="H11238" s="0" t="str">
        <f aca="false">I11238&amp;"_"&amp;G11238&amp;"_"&amp;F11238</f>
        <v>Soelvkarusse_24_20191112_DL2019003_GentofteHF_koersel1</v>
      </c>
      <c r="I11238" s="61" t="str">
        <f aca="false">MID(RIGHT(B11238,LEN(B11238)-3),1,FIND("_",RIGHT(B11238,LEN(B11238)-3))-1)</f>
        <v>Soelvkarusse</v>
      </c>
      <c r="J11238" s="61" t="str">
        <f aca="false">TRIM(SUBSTITUTE(RIGHT(B11238,FIND(I11238,B11238)+1),"_",""))</f>
        <v>PosK</v>
      </c>
      <c r="K11238" s="0" t="n">
        <f aca="false">IFERROR(VALUE(SUBSTITUTE(E11238,".",",")),E11238)</f>
        <v>35.26</v>
      </c>
      <c r="L11238" s="61" t="n">
        <f aca="false">IF(J11238="PosK",SUMIFS(K:K,J:J,"PosK",H:H,H11238),"")</f>
        <v>35.26</v>
      </c>
      <c r="M11238" s="61" t="n">
        <f aca="false">IF(J11238="PosK",SUMIFS(K:K,J:J,"NegK",H:H,H11238),"")</f>
        <v>0</v>
      </c>
      <c r="N11238" s="61" t="n">
        <f aca="false">IF(J11238="PosK",SUMIFS(K:K,J:J,"eDNA",H:H,H11238),"")</f>
        <v>0</v>
      </c>
      <c r="P11238" s="62" t="n">
        <f aca="false">IF(K11240="No Ct",0,K11240)</f>
        <v>0</v>
      </c>
      <c r="Q11238" s="62" t="n">
        <f aca="false">IF(K11241="No Ct",0,K11241)</f>
        <v>0</v>
      </c>
      <c r="R11238" s="0" t="str">
        <f aca="false">IF(AND(L11238&gt;0,M11238=0),"Valid","Invalid")</f>
        <v>Valid</v>
      </c>
      <c r="S11238" s="0" t="str">
        <f aca="false">IF(OR(P11238&gt;1,Q11238&gt;1),"Present","Absent")</f>
        <v>Absent</v>
      </c>
      <c r="T11238" s="63" t="str">
        <f aca="false">IF(OR(AND(P11238&gt;1,P11238&lt;41),AND(Q11238&gt;1,Q11238&lt;41)),"Ct&lt;41","Ct&gt;41")</f>
        <v>Ct&gt;41</v>
      </c>
      <c r="U11238" s="0" t="str">
        <f aca="false">I11238</f>
        <v>Soelvkarusse</v>
      </c>
      <c r="V11238" s="0" t="str">
        <f aca="false">MID(F11238,10,9)</f>
        <v>DL2019003</v>
      </c>
      <c r="W11238" s="64" t="str">
        <f aca="false">V11238&amp;"_"&amp;U11238&amp;"_"&amp;R11238&amp;"_"&amp;S11238&amp;"_"&amp;T11238</f>
        <v>DL2019003_Soelvkarusse_Valid_Absent_Ct&gt;41</v>
      </c>
    </row>
    <row r="11239" customFormat="false" ht="14.25" hidden="false" customHeight="false" outlineLevel="0" collapsed="false">
      <c r="A11239" s="0" t="s">
        <v>921</v>
      </c>
      <c r="B11239" s="52" t="s">
        <v>1225</v>
      </c>
      <c r="C11239" s="52" t="s">
        <v>747</v>
      </c>
      <c r="D11239" s="53" t="n">
        <v>0.1</v>
      </c>
      <c r="E11239" s="53" t="s">
        <v>748</v>
      </c>
      <c r="F11239" s="0" t="s">
        <v>1493</v>
      </c>
      <c r="G11239" s="0" t="str">
        <f aca="false">LEFT(B11239,2)</f>
        <v>24</v>
      </c>
      <c r="H11239" s="0" t="str">
        <f aca="false">I11239&amp;"_"&amp;G11239&amp;"_"&amp;F11239</f>
        <v>Soelvkarusse_24_20191112_DL2019003_GentofteHF_koersel1</v>
      </c>
      <c r="I11239" s="61" t="str">
        <f aca="false">MID(RIGHT(B11239,LEN(B11239)-3),1,FIND("_",RIGHT(B11239,LEN(B11239)-3))-1)</f>
        <v>Soelvkarusse</v>
      </c>
      <c r="J11239" s="61" t="str">
        <f aca="false">TRIM(SUBSTITUTE(RIGHT(B11239,FIND(I11239,B11239)+1),"_",""))</f>
        <v>NegK</v>
      </c>
      <c r="K11239" s="0" t="str">
        <f aca="false">IFERROR(VALUE(SUBSTITUTE(E11239,".",",")),E11239)</f>
        <v>No Ct</v>
      </c>
      <c r="L11239" s="61" t="str">
        <f aca="false">IF(J11239="PosK",SUMIFS(K:K,J:J,"PosK",H:H,H11239),"")</f>
        <v/>
      </c>
      <c r="M11239" s="61" t="str">
        <f aca="false">IF(J11239="PosK",SUMIFS(K:K,J:J,"NegK",H:H,H11239),"")</f>
        <v/>
      </c>
      <c r="N11239" s="61" t="str">
        <f aca="false">IF(J11239="PosK",SUMIFS(K:K,J:J,"eDNA",H:H,H11239),"")</f>
        <v/>
      </c>
    </row>
    <row r="11240" customFormat="false" ht="14.25" hidden="false" customHeight="false" outlineLevel="0" collapsed="false">
      <c r="A11240" s="0" t="s">
        <v>923</v>
      </c>
      <c r="B11240" s="52" t="s">
        <v>1226</v>
      </c>
      <c r="C11240" s="52" t="s">
        <v>751</v>
      </c>
      <c r="D11240" s="53" t="n">
        <v>0.1</v>
      </c>
      <c r="E11240" s="53" t="s">
        <v>748</v>
      </c>
      <c r="F11240" s="0" t="s">
        <v>1493</v>
      </c>
      <c r="G11240" s="0" t="str">
        <f aca="false">LEFT(B11240,2)</f>
        <v>24</v>
      </c>
      <c r="H11240" s="0" t="str">
        <f aca="false">I11240&amp;"_"&amp;G11240&amp;"_"&amp;F11240</f>
        <v>Soelvkarusse_24_20191112_DL2019003_GentofteHF_koersel1</v>
      </c>
      <c r="I11240" s="61" t="str">
        <f aca="false">MID(RIGHT(B11240,LEN(B11240)-3),1,FIND("_",RIGHT(B11240,LEN(B11240)-3))-1)</f>
        <v>Soelvkarusse</v>
      </c>
      <c r="J11240" s="61" t="str">
        <f aca="false">TRIM(SUBSTITUTE(RIGHT(B11240,FIND(I11240,B11240)+1),"_",""))</f>
        <v>eDNA</v>
      </c>
      <c r="K11240" s="0" t="str">
        <f aca="false">IFERROR(VALUE(SUBSTITUTE(E11240,".",",")),E11240)</f>
        <v>No Ct</v>
      </c>
      <c r="L11240" s="61" t="str">
        <f aca="false">IF(J11240="PosK",SUMIFS(K:K,J:J,"PosK",H:H,H11240),"")</f>
        <v/>
      </c>
      <c r="M11240" s="61" t="str">
        <f aca="false">IF(J11240="PosK",SUMIFS(K:K,J:J,"NegK",H:H,H11240),"")</f>
        <v/>
      </c>
      <c r="N11240" s="61" t="str">
        <f aca="false">IF(J11240="PosK",SUMIFS(K:K,J:J,"eDNA",H:H,H11240),"")</f>
        <v/>
      </c>
      <c r="Q11240" s="62"/>
    </row>
    <row r="11241" customFormat="false" ht="14.25" hidden="false" customHeight="false" outlineLevel="0" collapsed="false">
      <c r="A11241" s="0" t="s">
        <v>925</v>
      </c>
      <c r="B11241" s="52" t="s">
        <v>1226</v>
      </c>
      <c r="C11241" s="52" t="s">
        <v>751</v>
      </c>
      <c r="D11241" s="53" t="n">
        <v>0.1</v>
      </c>
      <c r="E11241" s="53" t="s">
        <v>748</v>
      </c>
      <c r="F11241" s="0" t="s">
        <v>1493</v>
      </c>
      <c r="G11241" s="0" t="str">
        <f aca="false">LEFT(B11241,2)</f>
        <v>24</v>
      </c>
      <c r="H11241" s="0" t="str">
        <f aca="false">I11241&amp;"_"&amp;G11241&amp;"_"&amp;F11241</f>
        <v>Soelvkarusse_24_20191112_DL2019003_GentofteHF_koersel1</v>
      </c>
      <c r="I11241" s="61" t="str">
        <f aca="false">MID(RIGHT(B11241,LEN(B11241)-3),1,FIND("_",RIGHT(B11241,LEN(B11241)-3))-1)</f>
        <v>Soelvkarusse</v>
      </c>
      <c r="J11241" s="61" t="str">
        <f aca="false">TRIM(SUBSTITUTE(RIGHT(B11241,FIND(I11241,B11241)+1),"_",""))</f>
        <v>eDNA</v>
      </c>
      <c r="K11241" s="0" t="str">
        <f aca="false">IFERROR(VALUE(SUBSTITUTE(E11241,".",",")),E11241)</f>
        <v>No Ct</v>
      </c>
      <c r="L11241" s="61" t="str">
        <f aca="false">IF(J11241="PosK",SUMIFS(K:K,J:J,"PosK",H:H,H11241),"")</f>
        <v/>
      </c>
      <c r="M11241" s="61" t="str">
        <f aca="false">IF(J11241="PosK",SUMIFS(K:K,J:J,"NegK",H:H,H11241),"")</f>
        <v/>
      </c>
      <c r="N11241" s="61" t="str">
        <f aca="false">IF(J11241="PosK",SUMIFS(K:K,J:J,"eDNA",H:H,H11241),"")</f>
        <v/>
      </c>
      <c r="P11241" s="62"/>
      <c r="T11241" s="63"/>
      <c r="W11241" s="64"/>
    </row>
    <row r="11242" customFormat="false" ht="14.25" hidden="false" customHeight="false" outlineLevel="0" collapsed="false">
      <c r="A11242" s="0" t="s">
        <v>741</v>
      </c>
      <c r="B11242" s="52" t="s">
        <v>1020</v>
      </c>
      <c r="C11242" s="52" t="s">
        <v>743</v>
      </c>
      <c r="D11242" s="53" t="n">
        <v>0.1</v>
      </c>
      <c r="E11242" s="53" t="n">
        <v>33</v>
      </c>
      <c r="F11242" s="0" t="s">
        <v>1494</v>
      </c>
      <c r="G11242" s="0" t="str">
        <f aca="false">LEFT(B11242,2)</f>
        <v>25</v>
      </c>
      <c r="H11242" s="0" t="str">
        <f aca="false">I11242&amp;"_"&amp;G11242&amp;"_"&amp;F11242</f>
        <v>Loegfroe_25_20191112_DL2019003_GentofteHF_koersel2</v>
      </c>
      <c r="I11242" s="61" t="str">
        <f aca="false">MID(RIGHT(B11242,LEN(B11242)-3),1,FIND("_",RIGHT(B11242,LEN(B11242)-3))-1)</f>
        <v>Loegfroe</v>
      </c>
      <c r="J11242" s="61" t="str">
        <f aca="false">TRIM(SUBSTITUTE(RIGHT(B11242,FIND(I11242,B11242)+1),"_",""))</f>
        <v>PosK</v>
      </c>
      <c r="K11242" s="0" t="n">
        <f aca="false">IFERROR(VALUE(SUBSTITUTE(E11242,".",",")),E11242)</f>
        <v>33</v>
      </c>
      <c r="L11242" s="61" t="n">
        <f aca="false">IF(J11242="PosK",SUMIFS(K:K,J:J,"PosK",H:H,H11242),"")</f>
        <v>33</v>
      </c>
      <c r="M11242" s="61" t="n">
        <f aca="false">IF(J11242="PosK",SUMIFS(K:K,J:J,"NegK",H:H,H11242),"")</f>
        <v>0</v>
      </c>
      <c r="N11242" s="61" t="n">
        <f aca="false">IF(J11242="PosK",SUMIFS(K:K,J:J,"eDNA",H:H,H11242),"")</f>
        <v>0</v>
      </c>
      <c r="P11242" s="62" t="n">
        <f aca="false">IF(K11244="No Ct",0,K11244)</f>
        <v>0</v>
      </c>
      <c r="Q11242" s="62" t="n">
        <f aca="false">IF(K11245="No Ct",0,K11245)</f>
        <v>0</v>
      </c>
      <c r="R11242" s="0" t="str">
        <f aca="false">IF(AND(L11242&gt;0,M11242=0),"Valid","Invalid")</f>
        <v>Valid</v>
      </c>
      <c r="S11242" s="0" t="str">
        <f aca="false">IF(OR(P11242&gt;1,Q11242&gt;1),"Present","Absent")</f>
        <v>Absent</v>
      </c>
      <c r="T11242" s="63" t="str">
        <f aca="false">IF(OR(AND(P11242&gt;1,P11242&lt;41),AND(Q11242&gt;1,Q11242&lt;41)),"Ct&lt;41","Ct&gt;41")</f>
        <v>Ct&gt;41</v>
      </c>
      <c r="U11242" s="0" t="str">
        <f aca="false">I11242</f>
        <v>Loegfroe</v>
      </c>
      <c r="V11242" s="0" t="str">
        <f aca="false">MID(F11242,10,9)</f>
        <v>DL2019003</v>
      </c>
      <c r="W11242" s="64" t="str">
        <f aca="false">V11242&amp;"_"&amp;U11242&amp;"_"&amp;R11242&amp;"_"&amp;S11242&amp;"_"&amp;T11242</f>
        <v>DL2019003_Loegfroe_Valid_Absent_Ct&gt;41</v>
      </c>
    </row>
    <row r="11243" customFormat="false" ht="14.25" hidden="false" customHeight="false" outlineLevel="0" collapsed="false">
      <c r="A11243" s="0" t="s">
        <v>745</v>
      </c>
      <c r="B11243" s="52" t="s">
        <v>1022</v>
      </c>
      <c r="C11243" s="52" t="s">
        <v>747</v>
      </c>
      <c r="D11243" s="53" t="n">
        <v>0.1</v>
      </c>
      <c r="E11243" s="53" t="s">
        <v>748</v>
      </c>
      <c r="F11243" s="0" t="s">
        <v>1494</v>
      </c>
      <c r="G11243" s="0" t="str">
        <f aca="false">LEFT(B11243,2)</f>
        <v>25</v>
      </c>
      <c r="H11243" s="0" t="str">
        <f aca="false">I11243&amp;"_"&amp;G11243&amp;"_"&amp;F11243</f>
        <v>Loegfroe_25_20191112_DL2019003_GentofteHF_koersel2</v>
      </c>
      <c r="I11243" s="61" t="str">
        <f aca="false">MID(RIGHT(B11243,LEN(B11243)-3),1,FIND("_",RIGHT(B11243,LEN(B11243)-3))-1)</f>
        <v>Loegfroe</v>
      </c>
      <c r="J11243" s="61" t="str">
        <f aca="false">TRIM(SUBSTITUTE(RIGHT(B11243,FIND(I11243,B11243)+1),"_",""))</f>
        <v>NegK</v>
      </c>
      <c r="K11243" s="0" t="str">
        <f aca="false">IFERROR(VALUE(SUBSTITUTE(E11243,".",",")),E11243)</f>
        <v>No Ct</v>
      </c>
      <c r="L11243" s="61" t="str">
        <f aca="false">IF(J11243="PosK",SUMIFS(K:K,J:J,"PosK",H:H,H11243),"")</f>
        <v/>
      </c>
      <c r="M11243" s="61" t="str">
        <f aca="false">IF(J11243="PosK",SUMIFS(K:K,J:J,"NegK",H:H,H11243),"")</f>
        <v/>
      </c>
      <c r="N11243" s="61" t="str">
        <f aca="false">IF(J11243="PosK",SUMIFS(K:K,J:J,"eDNA",H:H,H11243),"")</f>
        <v/>
      </c>
    </row>
    <row r="11244" customFormat="false" ht="14.25" hidden="false" customHeight="false" outlineLevel="0" collapsed="false">
      <c r="A11244" s="0" t="s">
        <v>749</v>
      </c>
      <c r="B11244" s="52" t="s">
        <v>1023</v>
      </c>
      <c r="C11244" s="52" t="s">
        <v>751</v>
      </c>
      <c r="D11244" s="53" t="n">
        <v>0.1</v>
      </c>
      <c r="E11244" s="53" t="s">
        <v>748</v>
      </c>
      <c r="F11244" s="0" t="s">
        <v>1494</v>
      </c>
      <c r="G11244" s="0" t="str">
        <f aca="false">LEFT(B11244,2)</f>
        <v>25</v>
      </c>
      <c r="H11244" s="0" t="str">
        <f aca="false">I11244&amp;"_"&amp;G11244&amp;"_"&amp;F11244</f>
        <v>Loegfroe_25_20191112_DL2019003_GentofteHF_koersel2</v>
      </c>
      <c r="I11244" s="61" t="str">
        <f aca="false">MID(RIGHT(B11244,LEN(B11244)-3),1,FIND("_",RIGHT(B11244,LEN(B11244)-3))-1)</f>
        <v>Loegfroe</v>
      </c>
      <c r="J11244" s="61" t="str">
        <f aca="false">TRIM(SUBSTITUTE(RIGHT(B11244,FIND(I11244,B11244)+1),"_",""))</f>
        <v>eDNA</v>
      </c>
      <c r="K11244" s="0" t="str">
        <f aca="false">IFERROR(VALUE(SUBSTITUTE(E11244,".",",")),E11244)</f>
        <v>No Ct</v>
      </c>
      <c r="L11244" s="61" t="str">
        <f aca="false">IF(J11244="PosK",SUMIFS(K:K,J:J,"PosK",H:H,H11244),"")</f>
        <v/>
      </c>
      <c r="M11244" s="61" t="str">
        <f aca="false">IF(J11244="PosK",SUMIFS(K:K,J:J,"NegK",H:H,H11244),"")</f>
        <v/>
      </c>
      <c r="N11244" s="61" t="str">
        <f aca="false">IF(J11244="PosK",SUMIFS(K:K,J:J,"eDNA",H:H,H11244),"")</f>
        <v/>
      </c>
      <c r="Q11244" s="62"/>
    </row>
    <row r="11245" customFormat="false" ht="14.25" hidden="false" customHeight="false" outlineLevel="0" collapsed="false">
      <c r="A11245" s="0" t="s">
        <v>752</v>
      </c>
      <c r="B11245" s="52" t="s">
        <v>1023</v>
      </c>
      <c r="C11245" s="52" t="s">
        <v>751</v>
      </c>
      <c r="D11245" s="53" t="n">
        <v>0.1</v>
      </c>
      <c r="E11245" s="53" t="s">
        <v>748</v>
      </c>
      <c r="F11245" s="0" t="s">
        <v>1494</v>
      </c>
      <c r="G11245" s="0" t="str">
        <f aca="false">LEFT(B11245,2)</f>
        <v>25</v>
      </c>
      <c r="H11245" s="0" t="str">
        <f aca="false">I11245&amp;"_"&amp;G11245&amp;"_"&amp;F11245</f>
        <v>Loegfroe_25_20191112_DL2019003_GentofteHF_koersel2</v>
      </c>
      <c r="I11245" s="61" t="str">
        <f aca="false">MID(RIGHT(B11245,LEN(B11245)-3),1,FIND("_",RIGHT(B11245,LEN(B11245)-3))-1)</f>
        <v>Loegfroe</v>
      </c>
      <c r="J11245" s="61" t="str">
        <f aca="false">TRIM(SUBSTITUTE(RIGHT(B11245,FIND(I11245,B11245)+1),"_",""))</f>
        <v>eDNA</v>
      </c>
      <c r="K11245" s="0" t="str">
        <f aca="false">IFERROR(VALUE(SUBSTITUTE(E11245,".",",")),E11245)</f>
        <v>No Ct</v>
      </c>
      <c r="L11245" s="61" t="str">
        <f aca="false">IF(J11245="PosK",SUMIFS(K:K,J:J,"PosK",H:H,H11245),"")</f>
        <v/>
      </c>
      <c r="M11245" s="61" t="str">
        <f aca="false">IF(J11245="PosK",SUMIFS(K:K,J:J,"NegK",H:H,H11245),"")</f>
        <v/>
      </c>
      <c r="N11245" s="61" t="str">
        <f aca="false">IF(J11245="PosK",SUMIFS(K:K,J:J,"eDNA",H:H,H11245),"")</f>
        <v/>
      </c>
      <c r="P11245" s="62"/>
      <c r="T11245" s="63"/>
      <c r="W11245" s="64"/>
    </row>
    <row r="11246" customFormat="false" ht="14.25" hidden="false" customHeight="false" outlineLevel="0" collapsed="false">
      <c r="A11246" s="0" t="s">
        <v>754</v>
      </c>
      <c r="B11246" s="52" t="s">
        <v>1025</v>
      </c>
      <c r="C11246" s="52" t="s">
        <v>743</v>
      </c>
      <c r="D11246" s="53" t="n">
        <v>0.1</v>
      </c>
      <c r="E11246" s="53" t="s">
        <v>748</v>
      </c>
      <c r="F11246" s="0" t="s">
        <v>1494</v>
      </c>
      <c r="G11246" s="0" t="str">
        <f aca="false">LEFT(B11246,2)</f>
        <v>26</v>
      </c>
      <c r="H11246" s="0" t="str">
        <f aca="false">I11246&amp;"_"&amp;G11246&amp;"_"&amp;F11246</f>
        <v>StorVandsalamander_26_20191112_DL2019003_GentofteHF_koersel2</v>
      </c>
      <c r="I11246" s="61" t="str">
        <f aca="false">MID(RIGHT(B11246,LEN(B11246)-3),1,FIND("_",RIGHT(B11246,LEN(B11246)-3))-1)</f>
        <v>StorVandsalamander</v>
      </c>
      <c r="J11246" s="61" t="str">
        <f aca="false">TRIM(SUBSTITUTE(RIGHT(B11246,FIND(I11246,B11246)+1),"_",""))</f>
        <v>PosK</v>
      </c>
      <c r="K11246" s="0" t="str">
        <f aca="false">IFERROR(VALUE(SUBSTITUTE(E11246,".",",")),E11246)</f>
        <v>No Ct</v>
      </c>
      <c r="L11246" s="61" t="n">
        <f aca="false">IF(J11246="PosK",SUMIFS(K:K,J:J,"PosK",H:H,H11246),"")</f>
        <v>0</v>
      </c>
      <c r="M11246" s="61" t="n">
        <f aca="false">IF(J11246="PosK",SUMIFS(K:K,J:J,"NegK",H:H,H11246),"")</f>
        <v>0</v>
      </c>
      <c r="N11246" s="61" t="n">
        <f aca="false">IF(J11246="PosK",SUMIFS(K:K,J:J,"eDNA",H:H,H11246),"")</f>
        <v>0</v>
      </c>
      <c r="P11246" s="62" t="n">
        <f aca="false">IF(K11248="No Ct",0,K11248)</f>
        <v>0</v>
      </c>
      <c r="Q11246" s="62" t="n">
        <f aca="false">IF(K11249="No Ct",0,K11249)</f>
        <v>0</v>
      </c>
      <c r="R11246" s="0" t="str">
        <f aca="false">IF(AND(L11246&gt;0,M11246=0),"Valid","Invalid")</f>
        <v>Invalid</v>
      </c>
      <c r="S11246" s="0" t="str">
        <f aca="false">IF(OR(P11246&gt;1,Q11246&gt;1),"Present","Absent")</f>
        <v>Absent</v>
      </c>
      <c r="T11246" s="63" t="str">
        <f aca="false">IF(OR(AND(P11246&gt;1,P11246&lt;41),AND(Q11246&gt;1,Q11246&lt;41)),"Ct&lt;41","Ct&gt;41")</f>
        <v>Ct&gt;41</v>
      </c>
      <c r="U11246" s="0" t="str">
        <f aca="false">I11246</f>
        <v>StorVandsalamander</v>
      </c>
      <c r="V11246" s="0" t="str">
        <f aca="false">MID(F11246,10,9)</f>
        <v>DL2019003</v>
      </c>
      <c r="W11246" s="64" t="str">
        <f aca="false">V11246&amp;"_"&amp;U11246&amp;"_"&amp;R11246&amp;"_"&amp;S11246&amp;"_"&amp;T11246</f>
        <v>DL2019003_StorVandsalamander_Invalid_Absent_Ct&gt;41</v>
      </c>
    </row>
    <row r="11247" customFormat="false" ht="14.25" hidden="false" customHeight="false" outlineLevel="0" collapsed="false">
      <c r="A11247" s="0" t="s">
        <v>756</v>
      </c>
      <c r="B11247" s="52" t="s">
        <v>1026</v>
      </c>
      <c r="C11247" s="52" t="s">
        <v>747</v>
      </c>
      <c r="D11247" s="53" t="n">
        <v>0.1</v>
      </c>
      <c r="E11247" s="53" t="s">
        <v>748</v>
      </c>
      <c r="F11247" s="0" t="s">
        <v>1494</v>
      </c>
      <c r="G11247" s="0" t="str">
        <f aca="false">LEFT(B11247,2)</f>
        <v>26</v>
      </c>
      <c r="H11247" s="0" t="str">
        <f aca="false">I11247&amp;"_"&amp;G11247&amp;"_"&amp;F11247</f>
        <v>StorVandsalamander_26_20191112_DL2019003_GentofteHF_koersel2</v>
      </c>
      <c r="I11247" s="61" t="str">
        <f aca="false">MID(RIGHT(B11247,LEN(B11247)-3),1,FIND("_",RIGHT(B11247,LEN(B11247)-3))-1)</f>
        <v>StorVandsalamander</v>
      </c>
      <c r="J11247" s="61" t="str">
        <f aca="false">TRIM(SUBSTITUTE(RIGHT(B11247,FIND(I11247,B11247)+1),"_",""))</f>
        <v>NegK</v>
      </c>
      <c r="K11247" s="0" t="str">
        <f aca="false">IFERROR(VALUE(SUBSTITUTE(E11247,".",",")),E11247)</f>
        <v>No Ct</v>
      </c>
      <c r="L11247" s="61" t="str">
        <f aca="false">IF(J11247="PosK",SUMIFS(K:K,J:J,"PosK",H:H,H11247),"")</f>
        <v/>
      </c>
      <c r="M11247" s="61" t="str">
        <f aca="false">IF(J11247="PosK",SUMIFS(K:K,J:J,"NegK",H:H,H11247),"")</f>
        <v/>
      </c>
      <c r="N11247" s="61" t="str">
        <f aca="false">IF(J11247="PosK",SUMIFS(K:K,J:J,"eDNA",H:H,H11247),"")</f>
        <v/>
      </c>
    </row>
    <row r="11248" customFormat="false" ht="14.25" hidden="false" customHeight="false" outlineLevel="0" collapsed="false">
      <c r="A11248" s="0" t="s">
        <v>758</v>
      </c>
      <c r="B11248" s="52" t="s">
        <v>1027</v>
      </c>
      <c r="C11248" s="52" t="s">
        <v>751</v>
      </c>
      <c r="D11248" s="53" t="n">
        <v>0.1</v>
      </c>
      <c r="E11248" s="53" t="s">
        <v>748</v>
      </c>
      <c r="F11248" s="0" t="s">
        <v>1494</v>
      </c>
      <c r="G11248" s="0" t="str">
        <f aca="false">LEFT(B11248,2)</f>
        <v>26</v>
      </c>
      <c r="H11248" s="0" t="str">
        <f aca="false">I11248&amp;"_"&amp;G11248&amp;"_"&amp;F11248</f>
        <v>StorVandsalamander_26_20191112_DL2019003_GentofteHF_koersel2</v>
      </c>
      <c r="I11248" s="61" t="str">
        <f aca="false">MID(RIGHT(B11248,LEN(B11248)-3),1,FIND("_",RIGHT(B11248,LEN(B11248)-3))-1)</f>
        <v>StorVandsalamander</v>
      </c>
      <c r="J11248" s="61" t="str">
        <f aca="false">TRIM(SUBSTITUTE(RIGHT(B11248,FIND(I11248,B11248)+1),"_",""))</f>
        <v>eDNA</v>
      </c>
      <c r="K11248" s="0" t="str">
        <f aca="false">IFERROR(VALUE(SUBSTITUTE(E11248,".",",")),E11248)</f>
        <v>No Ct</v>
      </c>
      <c r="L11248" s="61" t="str">
        <f aca="false">IF(J11248="PosK",SUMIFS(K:K,J:J,"PosK",H:H,H11248),"")</f>
        <v/>
      </c>
      <c r="M11248" s="61" t="str">
        <f aca="false">IF(J11248="PosK",SUMIFS(K:K,J:J,"NegK",H:H,H11248),"")</f>
        <v/>
      </c>
      <c r="N11248" s="61" t="str">
        <f aca="false">IF(J11248="PosK",SUMIFS(K:K,J:J,"eDNA",H:H,H11248),"")</f>
        <v/>
      </c>
      <c r="Q11248" s="62"/>
    </row>
    <row r="11249" customFormat="false" ht="14.25" hidden="false" customHeight="false" outlineLevel="0" collapsed="false">
      <c r="A11249" s="0" t="s">
        <v>760</v>
      </c>
      <c r="B11249" s="52" t="s">
        <v>1027</v>
      </c>
      <c r="C11249" s="52" t="s">
        <v>751</v>
      </c>
      <c r="D11249" s="53" t="n">
        <v>0.1</v>
      </c>
      <c r="E11249" s="53" t="s">
        <v>748</v>
      </c>
      <c r="F11249" s="0" t="s">
        <v>1494</v>
      </c>
      <c r="G11249" s="0" t="str">
        <f aca="false">LEFT(B11249,2)</f>
        <v>26</v>
      </c>
      <c r="H11249" s="0" t="str">
        <f aca="false">I11249&amp;"_"&amp;G11249&amp;"_"&amp;F11249</f>
        <v>StorVandsalamander_26_20191112_DL2019003_GentofteHF_koersel2</v>
      </c>
      <c r="I11249" s="61" t="str">
        <f aca="false">MID(RIGHT(B11249,LEN(B11249)-3),1,FIND("_",RIGHT(B11249,LEN(B11249)-3))-1)</f>
        <v>StorVandsalamander</v>
      </c>
      <c r="J11249" s="61" t="str">
        <f aca="false">TRIM(SUBSTITUTE(RIGHT(B11249,FIND(I11249,B11249)+1),"_",""))</f>
        <v>eDNA</v>
      </c>
      <c r="K11249" s="0" t="str">
        <f aca="false">IFERROR(VALUE(SUBSTITUTE(E11249,".",",")),E11249)</f>
        <v>No Ct</v>
      </c>
      <c r="L11249" s="61" t="str">
        <f aca="false">IF(J11249="PosK",SUMIFS(K:K,J:J,"PosK",H:H,H11249),"")</f>
        <v/>
      </c>
      <c r="M11249" s="61" t="str">
        <f aca="false">IF(J11249="PosK",SUMIFS(K:K,J:J,"NegK",H:H,H11249),"")</f>
        <v/>
      </c>
      <c r="N11249" s="61" t="str">
        <f aca="false">IF(J11249="PosK",SUMIFS(K:K,J:J,"eDNA",H:H,H11249),"")</f>
        <v/>
      </c>
      <c r="P11249" s="62"/>
      <c r="T11249" s="63"/>
      <c r="W11249" s="64"/>
    </row>
    <row r="11250" customFormat="false" ht="14.25" hidden="false" customHeight="false" outlineLevel="0" collapsed="false">
      <c r="A11250" s="0" t="s">
        <v>762</v>
      </c>
      <c r="B11250" s="52" t="s">
        <v>1029</v>
      </c>
      <c r="C11250" s="52" t="s">
        <v>743</v>
      </c>
      <c r="D11250" s="53" t="n">
        <v>0.1</v>
      </c>
      <c r="E11250" s="53" t="n">
        <v>32.54</v>
      </c>
      <c r="F11250" s="0" t="s">
        <v>1494</v>
      </c>
      <c r="G11250" s="0" t="str">
        <f aca="false">LEFT(B11250,2)</f>
        <v>27</v>
      </c>
      <c r="H11250" s="0" t="str">
        <f aca="false">I11250&amp;"_"&amp;G11250&amp;"_"&amp;F11250</f>
        <v>Strandtudse_27_20191112_DL2019003_GentofteHF_koersel2</v>
      </c>
      <c r="I11250" s="61" t="str">
        <f aca="false">MID(RIGHT(B11250,LEN(B11250)-3),1,FIND("_",RIGHT(B11250,LEN(B11250)-3))-1)</f>
        <v>Strandtudse</v>
      </c>
      <c r="J11250" s="61" t="str">
        <f aca="false">TRIM(SUBSTITUTE(RIGHT(B11250,FIND(I11250,B11250)+1),"_",""))</f>
        <v>PosK</v>
      </c>
      <c r="K11250" s="0" t="n">
        <f aca="false">IFERROR(VALUE(SUBSTITUTE(E11250,".",",")),E11250)</f>
        <v>32.54</v>
      </c>
      <c r="L11250" s="61" t="n">
        <f aca="false">IF(J11250="PosK",SUMIFS(K:K,J:J,"PosK",H:H,H11250),"")</f>
        <v>32.54</v>
      </c>
      <c r="M11250" s="61" t="n">
        <f aca="false">IF(J11250="PosK",SUMIFS(K:K,J:J,"NegK",H:H,H11250),"")</f>
        <v>0</v>
      </c>
      <c r="N11250" s="61" t="n">
        <f aca="false">IF(J11250="PosK",SUMIFS(K:K,J:J,"eDNA",H:H,H11250),"")</f>
        <v>0</v>
      </c>
      <c r="P11250" s="62" t="n">
        <f aca="false">IF(K11252="No Ct",0,K11252)</f>
        <v>0</v>
      </c>
      <c r="Q11250" s="62" t="n">
        <f aca="false">IF(K11253="No Ct",0,K11253)</f>
        <v>0</v>
      </c>
      <c r="R11250" s="0" t="str">
        <f aca="false">IF(AND(L11250&gt;0,M11250=0),"Valid","Invalid")</f>
        <v>Valid</v>
      </c>
      <c r="S11250" s="0" t="str">
        <f aca="false">IF(OR(P11250&gt;1,Q11250&gt;1),"Present","Absent")</f>
        <v>Absent</v>
      </c>
      <c r="T11250" s="63" t="str">
        <f aca="false">IF(OR(AND(P11250&gt;1,P11250&lt;41),AND(Q11250&gt;1,Q11250&lt;41)),"Ct&lt;41","Ct&gt;41")</f>
        <v>Ct&gt;41</v>
      </c>
      <c r="U11250" s="0" t="str">
        <f aca="false">I11250</f>
        <v>Strandtudse</v>
      </c>
      <c r="V11250" s="0" t="str">
        <f aca="false">MID(F11250,10,9)</f>
        <v>DL2019003</v>
      </c>
      <c r="W11250" s="64" t="str">
        <f aca="false">V11250&amp;"_"&amp;U11250&amp;"_"&amp;R11250&amp;"_"&amp;S11250&amp;"_"&amp;T11250</f>
        <v>DL2019003_Strandtudse_Valid_Absent_Ct&gt;41</v>
      </c>
    </row>
    <row r="11251" customFormat="false" ht="14.25" hidden="false" customHeight="false" outlineLevel="0" collapsed="false">
      <c r="A11251" s="0" t="s">
        <v>764</v>
      </c>
      <c r="B11251" s="52" t="s">
        <v>1030</v>
      </c>
      <c r="C11251" s="52" t="s">
        <v>747</v>
      </c>
      <c r="D11251" s="53" t="n">
        <v>0.1</v>
      </c>
      <c r="E11251" s="53" t="s">
        <v>748</v>
      </c>
      <c r="F11251" s="0" t="s">
        <v>1494</v>
      </c>
      <c r="G11251" s="0" t="str">
        <f aca="false">LEFT(B11251,2)</f>
        <v>27</v>
      </c>
      <c r="H11251" s="0" t="str">
        <f aca="false">I11251&amp;"_"&amp;G11251&amp;"_"&amp;F11251</f>
        <v>Strandtudse_27_20191112_DL2019003_GentofteHF_koersel2</v>
      </c>
      <c r="I11251" s="61" t="str">
        <f aca="false">MID(RIGHT(B11251,LEN(B11251)-3),1,FIND("_",RIGHT(B11251,LEN(B11251)-3))-1)</f>
        <v>Strandtudse</v>
      </c>
      <c r="J11251" s="61" t="str">
        <f aca="false">TRIM(SUBSTITUTE(RIGHT(B11251,FIND(I11251,B11251)+1),"_",""))</f>
        <v>NegK</v>
      </c>
      <c r="K11251" s="0" t="str">
        <f aca="false">IFERROR(VALUE(SUBSTITUTE(E11251,".",",")),E11251)</f>
        <v>No Ct</v>
      </c>
      <c r="L11251" s="61" t="str">
        <f aca="false">IF(J11251="PosK",SUMIFS(K:K,J:J,"PosK",H:H,H11251),"")</f>
        <v/>
      </c>
      <c r="M11251" s="61" t="str">
        <f aca="false">IF(J11251="PosK",SUMIFS(K:K,J:J,"NegK",H:H,H11251),"")</f>
        <v/>
      </c>
      <c r="N11251" s="61" t="str">
        <f aca="false">IF(J11251="PosK",SUMIFS(K:K,J:J,"eDNA",H:H,H11251),"")</f>
        <v/>
      </c>
    </row>
    <row r="11252" customFormat="false" ht="14.25" hidden="false" customHeight="false" outlineLevel="0" collapsed="false">
      <c r="A11252" s="0" t="s">
        <v>766</v>
      </c>
      <c r="B11252" s="52" t="s">
        <v>1031</v>
      </c>
      <c r="C11252" s="52" t="s">
        <v>751</v>
      </c>
      <c r="D11252" s="53" t="n">
        <v>0.1</v>
      </c>
      <c r="E11252" s="53" t="s">
        <v>748</v>
      </c>
      <c r="F11252" s="0" t="s">
        <v>1494</v>
      </c>
      <c r="G11252" s="0" t="str">
        <f aca="false">LEFT(B11252,2)</f>
        <v>27</v>
      </c>
      <c r="H11252" s="0" t="str">
        <f aca="false">I11252&amp;"_"&amp;G11252&amp;"_"&amp;F11252</f>
        <v>Strandtudse_27_20191112_DL2019003_GentofteHF_koersel2</v>
      </c>
      <c r="I11252" s="61" t="str">
        <f aca="false">MID(RIGHT(B11252,LEN(B11252)-3),1,FIND("_",RIGHT(B11252,LEN(B11252)-3))-1)</f>
        <v>Strandtudse</v>
      </c>
      <c r="J11252" s="61" t="str">
        <f aca="false">TRIM(SUBSTITUTE(RIGHT(B11252,FIND(I11252,B11252)+1),"_",""))</f>
        <v>eDNA</v>
      </c>
      <c r="K11252" s="0" t="str">
        <f aca="false">IFERROR(VALUE(SUBSTITUTE(E11252,".",",")),E11252)</f>
        <v>No Ct</v>
      </c>
      <c r="L11252" s="61" t="str">
        <f aca="false">IF(J11252="PosK",SUMIFS(K:K,J:J,"PosK",H:H,H11252),"")</f>
        <v/>
      </c>
      <c r="M11252" s="61" t="str">
        <f aca="false">IF(J11252="PosK",SUMIFS(K:K,J:J,"NegK",H:H,H11252),"")</f>
        <v/>
      </c>
      <c r="N11252" s="61" t="str">
        <f aca="false">IF(J11252="PosK",SUMIFS(K:K,J:J,"eDNA",H:H,H11252),"")</f>
        <v/>
      </c>
      <c r="Q11252" s="62"/>
    </row>
    <row r="11253" customFormat="false" ht="14.25" hidden="false" customHeight="false" outlineLevel="0" collapsed="false">
      <c r="A11253" s="0" t="s">
        <v>768</v>
      </c>
      <c r="B11253" s="52" t="s">
        <v>1031</v>
      </c>
      <c r="C11253" s="52" t="s">
        <v>751</v>
      </c>
      <c r="D11253" s="53" t="n">
        <v>0.1</v>
      </c>
      <c r="E11253" s="53" t="s">
        <v>748</v>
      </c>
      <c r="F11253" s="0" t="s">
        <v>1494</v>
      </c>
      <c r="G11253" s="0" t="str">
        <f aca="false">LEFT(B11253,2)</f>
        <v>27</v>
      </c>
      <c r="H11253" s="0" t="str">
        <f aca="false">I11253&amp;"_"&amp;G11253&amp;"_"&amp;F11253</f>
        <v>Strandtudse_27_20191112_DL2019003_GentofteHF_koersel2</v>
      </c>
      <c r="I11253" s="61" t="str">
        <f aca="false">MID(RIGHT(B11253,LEN(B11253)-3),1,FIND("_",RIGHT(B11253,LEN(B11253)-3))-1)</f>
        <v>Strandtudse</v>
      </c>
      <c r="J11253" s="61" t="str">
        <f aca="false">TRIM(SUBSTITUTE(RIGHT(B11253,FIND(I11253,B11253)+1),"_",""))</f>
        <v>eDNA</v>
      </c>
      <c r="K11253" s="0" t="str">
        <f aca="false">IFERROR(VALUE(SUBSTITUTE(E11253,".",",")),E11253)</f>
        <v>No Ct</v>
      </c>
      <c r="L11253" s="61" t="str">
        <f aca="false">IF(J11253="PosK",SUMIFS(K:K,J:J,"PosK",H:H,H11253),"")</f>
        <v/>
      </c>
      <c r="M11253" s="61" t="str">
        <f aca="false">IF(J11253="PosK",SUMIFS(K:K,J:J,"NegK",H:H,H11253),"")</f>
        <v/>
      </c>
      <c r="N11253" s="61" t="str">
        <f aca="false">IF(J11253="PosK",SUMIFS(K:K,J:J,"eDNA",H:H,H11253),"")</f>
        <v/>
      </c>
      <c r="P11253" s="62"/>
      <c r="T11253" s="63"/>
      <c r="W11253" s="64"/>
    </row>
    <row r="11254" customFormat="false" ht="14.25" hidden="false" customHeight="false" outlineLevel="0" collapsed="false">
      <c r="A11254" s="0" t="s">
        <v>770</v>
      </c>
      <c r="B11254" s="52" t="s">
        <v>1033</v>
      </c>
      <c r="C11254" s="52" t="s">
        <v>743</v>
      </c>
      <c r="D11254" s="53" t="n">
        <v>0.1</v>
      </c>
      <c r="E11254" s="53" t="n">
        <v>37.73</v>
      </c>
      <c r="F11254" s="0" t="s">
        <v>1494</v>
      </c>
      <c r="G11254" s="0" t="str">
        <f aca="false">LEFT(B11254,2)</f>
        <v>28</v>
      </c>
      <c r="H11254" s="0" t="str">
        <f aca="false">I11254&amp;"_"&amp;G11254&amp;"_"&amp;F11254</f>
        <v>GroenbrogetTudse_28_20191112_DL2019003_GentofteHF_koersel2</v>
      </c>
      <c r="I11254" s="61" t="str">
        <f aca="false">MID(RIGHT(B11254,LEN(B11254)-3),1,FIND("_",RIGHT(B11254,LEN(B11254)-3))-1)</f>
        <v>GroenbrogetTudse</v>
      </c>
      <c r="J11254" s="61" t="str">
        <f aca="false">TRIM(SUBSTITUTE(RIGHT(B11254,FIND(I11254,B11254)+1),"_",""))</f>
        <v>PosK</v>
      </c>
      <c r="K11254" s="0" t="n">
        <f aca="false">IFERROR(VALUE(SUBSTITUTE(E11254,".",",")),E11254)</f>
        <v>37.73</v>
      </c>
      <c r="L11254" s="61" t="n">
        <f aca="false">IF(J11254="PosK",SUMIFS(K:K,J:J,"PosK",H:H,H11254),"")</f>
        <v>37.73</v>
      </c>
      <c r="M11254" s="61" t="n">
        <f aca="false">IF(J11254="PosK",SUMIFS(K:K,J:J,"NegK",H:H,H11254),"")</f>
        <v>0</v>
      </c>
      <c r="N11254" s="61" t="n">
        <f aca="false">IF(J11254="PosK",SUMIFS(K:K,J:J,"eDNA",H:H,H11254),"")</f>
        <v>0</v>
      </c>
      <c r="P11254" s="62" t="n">
        <f aca="false">IF(K11256="No Ct",0,K11256)</f>
        <v>0</v>
      </c>
      <c r="Q11254" s="62" t="n">
        <f aca="false">IF(K11257="No Ct",0,K11257)</f>
        <v>0</v>
      </c>
      <c r="R11254" s="0" t="str">
        <f aca="false">IF(AND(L11254&gt;0,M11254=0),"Valid","Invalid")</f>
        <v>Valid</v>
      </c>
      <c r="S11254" s="0" t="str">
        <f aca="false">IF(OR(P11254&gt;1,Q11254&gt;1),"Present","Absent")</f>
        <v>Absent</v>
      </c>
      <c r="T11254" s="63" t="str">
        <f aca="false">IF(OR(AND(P11254&gt;1,P11254&lt;41),AND(Q11254&gt;1,Q11254&lt;41)),"Ct&lt;41","Ct&gt;41")</f>
        <v>Ct&gt;41</v>
      </c>
      <c r="U11254" s="0" t="str">
        <f aca="false">I11254</f>
        <v>GroenbrogetTudse</v>
      </c>
      <c r="V11254" s="0" t="str">
        <f aca="false">MID(F11254,10,9)</f>
        <v>DL2019003</v>
      </c>
      <c r="W11254" s="64" t="str">
        <f aca="false">V11254&amp;"_"&amp;U11254&amp;"_"&amp;R11254&amp;"_"&amp;S11254&amp;"_"&amp;T11254</f>
        <v>DL2019003_GroenbrogetTudse_Valid_Absent_Ct&gt;41</v>
      </c>
    </row>
    <row r="11255" customFormat="false" ht="14.25" hidden="false" customHeight="false" outlineLevel="0" collapsed="false">
      <c r="A11255" s="0" t="s">
        <v>772</v>
      </c>
      <c r="B11255" s="52" t="s">
        <v>1034</v>
      </c>
      <c r="C11255" s="52" t="s">
        <v>747</v>
      </c>
      <c r="D11255" s="53" t="n">
        <v>0.1</v>
      </c>
      <c r="E11255" s="53" t="s">
        <v>748</v>
      </c>
      <c r="F11255" s="0" t="s">
        <v>1494</v>
      </c>
      <c r="G11255" s="0" t="str">
        <f aca="false">LEFT(B11255,2)</f>
        <v>28</v>
      </c>
      <c r="H11255" s="0" t="str">
        <f aca="false">I11255&amp;"_"&amp;G11255&amp;"_"&amp;F11255</f>
        <v>GroenbrogetTudse_28_20191112_DL2019003_GentofteHF_koersel2</v>
      </c>
      <c r="I11255" s="61" t="str">
        <f aca="false">MID(RIGHT(B11255,LEN(B11255)-3),1,FIND("_",RIGHT(B11255,LEN(B11255)-3))-1)</f>
        <v>GroenbrogetTudse</v>
      </c>
      <c r="J11255" s="61" t="str">
        <f aca="false">TRIM(SUBSTITUTE(RIGHT(B11255,FIND(I11255,B11255)+1),"_",""))</f>
        <v>NegK</v>
      </c>
      <c r="K11255" s="0" t="str">
        <f aca="false">IFERROR(VALUE(SUBSTITUTE(E11255,".",",")),E11255)</f>
        <v>No Ct</v>
      </c>
      <c r="L11255" s="61" t="str">
        <f aca="false">IF(J11255="PosK",SUMIFS(K:K,J:J,"PosK",H:H,H11255),"")</f>
        <v/>
      </c>
      <c r="M11255" s="61" t="str">
        <f aca="false">IF(J11255="PosK",SUMIFS(K:K,J:J,"NegK",H:H,H11255),"")</f>
        <v/>
      </c>
      <c r="N11255" s="61" t="str">
        <f aca="false">IF(J11255="PosK",SUMIFS(K:K,J:J,"eDNA",H:H,H11255),"")</f>
        <v/>
      </c>
    </row>
    <row r="11256" customFormat="false" ht="14.25" hidden="false" customHeight="false" outlineLevel="0" collapsed="false">
      <c r="A11256" s="0" t="s">
        <v>774</v>
      </c>
      <c r="B11256" s="52" t="s">
        <v>1035</v>
      </c>
      <c r="C11256" s="52" t="s">
        <v>751</v>
      </c>
      <c r="D11256" s="53" t="n">
        <v>0.1</v>
      </c>
      <c r="E11256" s="53" t="s">
        <v>748</v>
      </c>
      <c r="F11256" s="0" t="s">
        <v>1494</v>
      </c>
      <c r="G11256" s="0" t="str">
        <f aca="false">LEFT(B11256,2)</f>
        <v>28</v>
      </c>
      <c r="H11256" s="0" t="str">
        <f aca="false">I11256&amp;"_"&amp;G11256&amp;"_"&amp;F11256</f>
        <v>GroenbrogetTudse_28_20191112_DL2019003_GentofteHF_koersel2</v>
      </c>
      <c r="I11256" s="61" t="str">
        <f aca="false">MID(RIGHT(B11256,LEN(B11256)-3),1,FIND("_",RIGHT(B11256,LEN(B11256)-3))-1)</f>
        <v>GroenbrogetTudse</v>
      </c>
      <c r="J11256" s="61" t="str">
        <f aca="false">TRIM(SUBSTITUTE(RIGHT(B11256,FIND(I11256,B11256)+1),"_",""))</f>
        <v>eDNA</v>
      </c>
      <c r="K11256" s="0" t="str">
        <f aca="false">IFERROR(VALUE(SUBSTITUTE(E11256,".",",")),E11256)</f>
        <v>No Ct</v>
      </c>
      <c r="L11256" s="61" t="str">
        <f aca="false">IF(J11256="PosK",SUMIFS(K:K,J:J,"PosK",H:H,H11256),"")</f>
        <v/>
      </c>
      <c r="M11256" s="61" t="str">
        <f aca="false">IF(J11256="PosK",SUMIFS(K:K,J:J,"NegK",H:H,H11256),"")</f>
        <v/>
      </c>
      <c r="N11256" s="61" t="str">
        <f aca="false">IF(J11256="PosK",SUMIFS(K:K,J:J,"eDNA",H:H,H11256),"")</f>
        <v/>
      </c>
      <c r="Q11256" s="62"/>
    </row>
    <row r="11257" customFormat="false" ht="14.25" hidden="false" customHeight="false" outlineLevel="0" collapsed="false">
      <c r="A11257" s="0" t="s">
        <v>776</v>
      </c>
      <c r="B11257" s="52" t="s">
        <v>1035</v>
      </c>
      <c r="C11257" s="52" t="s">
        <v>751</v>
      </c>
      <c r="D11257" s="53" t="n">
        <v>0.1</v>
      </c>
      <c r="E11257" s="53" t="s">
        <v>748</v>
      </c>
      <c r="F11257" s="0" t="s">
        <v>1494</v>
      </c>
      <c r="G11257" s="0" t="str">
        <f aca="false">LEFT(B11257,2)</f>
        <v>28</v>
      </c>
      <c r="H11257" s="0" t="str">
        <f aca="false">I11257&amp;"_"&amp;G11257&amp;"_"&amp;F11257</f>
        <v>GroenbrogetTudse_28_20191112_DL2019003_GentofteHF_koersel2</v>
      </c>
      <c r="I11257" s="61" t="str">
        <f aca="false">MID(RIGHT(B11257,LEN(B11257)-3),1,FIND("_",RIGHT(B11257,LEN(B11257)-3))-1)</f>
        <v>GroenbrogetTudse</v>
      </c>
      <c r="J11257" s="61" t="str">
        <f aca="false">TRIM(SUBSTITUTE(RIGHT(B11257,FIND(I11257,B11257)+1),"_",""))</f>
        <v>eDNA</v>
      </c>
      <c r="K11257" s="0" t="str">
        <f aca="false">IFERROR(VALUE(SUBSTITUTE(E11257,".",",")),E11257)</f>
        <v>No Ct</v>
      </c>
      <c r="L11257" s="61" t="str">
        <f aca="false">IF(J11257="PosK",SUMIFS(K:K,J:J,"PosK",H:H,H11257),"")</f>
        <v/>
      </c>
      <c r="M11257" s="61" t="str">
        <f aca="false">IF(J11257="PosK",SUMIFS(K:K,J:J,"NegK",H:H,H11257),"")</f>
        <v/>
      </c>
      <c r="N11257" s="61" t="str">
        <f aca="false">IF(J11257="PosK",SUMIFS(K:K,J:J,"eDNA",H:H,H11257),"")</f>
        <v/>
      </c>
      <c r="P11257" s="62"/>
      <c r="T11257" s="63"/>
      <c r="W11257" s="64"/>
    </row>
    <row r="11258" customFormat="false" ht="14.25" hidden="false" customHeight="false" outlineLevel="0" collapsed="false">
      <c r="A11258" s="0" t="s">
        <v>778</v>
      </c>
      <c r="B11258" s="52" t="s">
        <v>1037</v>
      </c>
      <c r="C11258" s="52" t="s">
        <v>743</v>
      </c>
      <c r="D11258" s="53" t="n">
        <v>0.1</v>
      </c>
      <c r="E11258" s="53" t="n">
        <v>32.46</v>
      </c>
      <c r="F11258" s="0" t="s">
        <v>1494</v>
      </c>
      <c r="G11258" s="0" t="str">
        <f aca="false">LEFT(B11258,2)</f>
        <v>29</v>
      </c>
      <c r="H11258" s="0" t="str">
        <f aca="false">I11258&amp;"_"&amp;G11258&amp;"_"&amp;F11258</f>
        <v>Loevfroe_29_20191112_DL2019003_GentofteHF_koersel2</v>
      </c>
      <c r="I11258" s="61" t="str">
        <f aca="false">MID(RIGHT(B11258,LEN(B11258)-3),1,FIND("_",RIGHT(B11258,LEN(B11258)-3))-1)</f>
        <v>Loevfroe</v>
      </c>
      <c r="J11258" s="61" t="str">
        <f aca="false">TRIM(SUBSTITUTE(RIGHT(B11258,FIND(I11258,B11258)+1),"_",""))</f>
        <v>PosK</v>
      </c>
      <c r="K11258" s="0" t="n">
        <f aca="false">IFERROR(VALUE(SUBSTITUTE(E11258,".",",")),E11258)</f>
        <v>32.46</v>
      </c>
      <c r="L11258" s="61" t="n">
        <f aca="false">IF(J11258="PosK",SUMIFS(K:K,J:J,"PosK",H:H,H11258),"")</f>
        <v>32.46</v>
      </c>
      <c r="M11258" s="61" t="n">
        <f aca="false">IF(J11258="PosK",SUMIFS(K:K,J:J,"NegK",H:H,H11258),"")</f>
        <v>0</v>
      </c>
      <c r="N11258" s="61" t="n">
        <f aca="false">IF(J11258="PosK",SUMIFS(K:K,J:J,"eDNA",H:H,H11258),"")</f>
        <v>0</v>
      </c>
      <c r="P11258" s="62" t="n">
        <f aca="false">IF(K11260="No Ct",0,K11260)</f>
        <v>0</v>
      </c>
      <c r="Q11258" s="62" t="n">
        <f aca="false">IF(K11261="No Ct",0,K11261)</f>
        <v>0</v>
      </c>
      <c r="R11258" s="0" t="str">
        <f aca="false">IF(AND(L11258&gt;0,M11258=0),"Valid","Invalid")</f>
        <v>Valid</v>
      </c>
      <c r="S11258" s="0" t="str">
        <f aca="false">IF(OR(P11258&gt;1,Q11258&gt;1),"Present","Absent")</f>
        <v>Absent</v>
      </c>
      <c r="T11258" s="63" t="str">
        <f aca="false">IF(OR(AND(P11258&gt;1,P11258&lt;41),AND(Q11258&gt;1,Q11258&lt;41)),"Ct&lt;41","Ct&gt;41")</f>
        <v>Ct&gt;41</v>
      </c>
      <c r="U11258" s="0" t="str">
        <f aca="false">I11258</f>
        <v>Loevfroe</v>
      </c>
      <c r="V11258" s="0" t="str">
        <f aca="false">MID(F11258,10,9)</f>
        <v>DL2019003</v>
      </c>
      <c r="W11258" s="64" t="str">
        <f aca="false">V11258&amp;"_"&amp;U11258&amp;"_"&amp;R11258&amp;"_"&amp;S11258&amp;"_"&amp;T11258</f>
        <v>DL2019003_Loevfroe_Valid_Absent_Ct&gt;41</v>
      </c>
    </row>
    <row r="11259" customFormat="false" ht="14.25" hidden="false" customHeight="false" outlineLevel="0" collapsed="false">
      <c r="A11259" s="0" t="s">
        <v>780</v>
      </c>
      <c r="B11259" s="52" t="s">
        <v>1038</v>
      </c>
      <c r="C11259" s="52" t="s">
        <v>747</v>
      </c>
      <c r="D11259" s="53" t="n">
        <v>0.1</v>
      </c>
      <c r="E11259" s="53" t="s">
        <v>748</v>
      </c>
      <c r="F11259" s="0" t="s">
        <v>1494</v>
      </c>
      <c r="G11259" s="0" t="str">
        <f aca="false">LEFT(B11259,2)</f>
        <v>29</v>
      </c>
      <c r="H11259" s="0" t="str">
        <f aca="false">I11259&amp;"_"&amp;G11259&amp;"_"&amp;F11259</f>
        <v>Loevfroe_29_20191112_DL2019003_GentofteHF_koersel2</v>
      </c>
      <c r="I11259" s="61" t="str">
        <f aca="false">MID(RIGHT(B11259,LEN(B11259)-3),1,FIND("_",RIGHT(B11259,LEN(B11259)-3))-1)</f>
        <v>Loevfroe</v>
      </c>
      <c r="J11259" s="61" t="str">
        <f aca="false">TRIM(SUBSTITUTE(RIGHT(B11259,FIND(I11259,B11259)+1),"_",""))</f>
        <v>NegK</v>
      </c>
      <c r="K11259" s="0" t="str">
        <f aca="false">IFERROR(VALUE(SUBSTITUTE(E11259,".",",")),E11259)</f>
        <v>No Ct</v>
      </c>
      <c r="L11259" s="61" t="str">
        <f aca="false">IF(J11259="PosK",SUMIFS(K:K,J:J,"PosK",H:H,H11259),"")</f>
        <v/>
      </c>
      <c r="M11259" s="61" t="str">
        <f aca="false">IF(J11259="PosK",SUMIFS(K:K,J:J,"NegK",H:H,H11259),"")</f>
        <v/>
      </c>
      <c r="N11259" s="61" t="str">
        <f aca="false">IF(J11259="PosK",SUMIFS(K:K,J:J,"eDNA",H:H,H11259),"")</f>
        <v/>
      </c>
    </row>
    <row r="11260" customFormat="false" ht="14.25" hidden="false" customHeight="false" outlineLevel="0" collapsed="false">
      <c r="A11260" s="0" t="s">
        <v>782</v>
      </c>
      <c r="B11260" s="52" t="s">
        <v>1039</v>
      </c>
      <c r="C11260" s="52" t="s">
        <v>751</v>
      </c>
      <c r="D11260" s="53" t="n">
        <v>0.1</v>
      </c>
      <c r="E11260" s="53" t="s">
        <v>748</v>
      </c>
      <c r="F11260" s="0" t="s">
        <v>1494</v>
      </c>
      <c r="G11260" s="0" t="str">
        <f aca="false">LEFT(B11260,2)</f>
        <v>29</v>
      </c>
      <c r="H11260" s="0" t="str">
        <f aca="false">I11260&amp;"_"&amp;G11260&amp;"_"&amp;F11260</f>
        <v>Loevfroe_29_20191112_DL2019003_GentofteHF_koersel2</v>
      </c>
      <c r="I11260" s="61" t="str">
        <f aca="false">MID(RIGHT(B11260,LEN(B11260)-3),1,FIND("_",RIGHT(B11260,LEN(B11260)-3))-1)</f>
        <v>Loevfroe</v>
      </c>
      <c r="J11260" s="61" t="str">
        <f aca="false">TRIM(SUBSTITUTE(RIGHT(B11260,FIND(I11260,B11260)+1),"_",""))</f>
        <v>eDNA</v>
      </c>
      <c r="K11260" s="0" t="str">
        <f aca="false">IFERROR(VALUE(SUBSTITUTE(E11260,".",",")),E11260)</f>
        <v>No Ct</v>
      </c>
      <c r="L11260" s="61" t="str">
        <f aca="false">IF(J11260="PosK",SUMIFS(K:K,J:J,"PosK",H:H,H11260),"")</f>
        <v/>
      </c>
      <c r="M11260" s="61" t="str">
        <f aca="false">IF(J11260="PosK",SUMIFS(K:K,J:J,"NegK",H:H,H11260),"")</f>
        <v/>
      </c>
      <c r="N11260" s="61" t="str">
        <f aca="false">IF(J11260="PosK",SUMIFS(K:K,J:J,"eDNA",H:H,H11260),"")</f>
        <v/>
      </c>
      <c r="Q11260" s="62"/>
    </row>
    <row r="11261" customFormat="false" ht="14.25" hidden="false" customHeight="false" outlineLevel="0" collapsed="false">
      <c r="A11261" s="0" t="s">
        <v>784</v>
      </c>
      <c r="B11261" s="52" t="s">
        <v>1039</v>
      </c>
      <c r="C11261" s="52" t="s">
        <v>751</v>
      </c>
      <c r="D11261" s="53" t="n">
        <v>0.1</v>
      </c>
      <c r="E11261" s="53" t="s">
        <v>748</v>
      </c>
      <c r="F11261" s="0" t="s">
        <v>1494</v>
      </c>
      <c r="G11261" s="0" t="str">
        <f aca="false">LEFT(B11261,2)</f>
        <v>29</v>
      </c>
      <c r="H11261" s="0" t="str">
        <f aca="false">I11261&amp;"_"&amp;G11261&amp;"_"&amp;F11261</f>
        <v>Loevfroe_29_20191112_DL2019003_GentofteHF_koersel2</v>
      </c>
      <c r="I11261" s="61" t="str">
        <f aca="false">MID(RIGHT(B11261,LEN(B11261)-3),1,FIND("_",RIGHT(B11261,LEN(B11261)-3))-1)</f>
        <v>Loevfroe</v>
      </c>
      <c r="J11261" s="61" t="str">
        <f aca="false">TRIM(SUBSTITUTE(RIGHT(B11261,FIND(I11261,B11261)+1),"_",""))</f>
        <v>eDNA</v>
      </c>
      <c r="K11261" s="0" t="str">
        <f aca="false">IFERROR(VALUE(SUBSTITUTE(E11261,".",",")),E11261)</f>
        <v>No Ct</v>
      </c>
      <c r="L11261" s="61" t="str">
        <f aca="false">IF(J11261="PosK",SUMIFS(K:K,J:J,"PosK",H:H,H11261),"")</f>
        <v/>
      </c>
      <c r="M11261" s="61" t="str">
        <f aca="false">IF(J11261="PosK",SUMIFS(K:K,J:J,"NegK",H:H,H11261),"")</f>
        <v/>
      </c>
      <c r="N11261" s="61" t="str">
        <f aca="false">IF(J11261="PosK",SUMIFS(K:K,J:J,"eDNA",H:H,H11261),"")</f>
        <v/>
      </c>
      <c r="P11261" s="62"/>
      <c r="T11261" s="63"/>
      <c r="W11261" s="64"/>
    </row>
    <row r="11262" customFormat="false" ht="14.25" hidden="false" customHeight="false" outlineLevel="0" collapsed="false">
      <c r="A11262" s="0" t="s">
        <v>786</v>
      </c>
      <c r="B11262" s="52" t="s">
        <v>1041</v>
      </c>
      <c r="C11262" s="52" t="s">
        <v>743</v>
      </c>
      <c r="D11262" s="53" t="n">
        <v>0.1</v>
      </c>
      <c r="E11262" s="53" t="s">
        <v>748</v>
      </c>
      <c r="F11262" s="0" t="s">
        <v>1494</v>
      </c>
      <c r="G11262" s="0" t="str">
        <f aca="false">LEFT(B11262,2)</f>
        <v>30</v>
      </c>
      <c r="H11262" s="0" t="str">
        <f aca="false">I11262&amp;"_"&amp;G11262&amp;"_"&amp;F11262</f>
        <v>Klokkefroe_30_20191112_DL2019003_GentofteHF_koersel2</v>
      </c>
      <c r="I11262" s="61" t="str">
        <f aca="false">MID(RIGHT(B11262,LEN(B11262)-3),1,FIND("_",RIGHT(B11262,LEN(B11262)-3))-1)</f>
        <v>Klokkefroe</v>
      </c>
      <c r="J11262" s="61" t="str">
        <f aca="false">TRIM(SUBSTITUTE(RIGHT(B11262,FIND(I11262,B11262)+1),"_",""))</f>
        <v>PosK</v>
      </c>
      <c r="K11262" s="0" t="str">
        <f aca="false">IFERROR(VALUE(SUBSTITUTE(E11262,".",",")),E11262)</f>
        <v>No Ct</v>
      </c>
      <c r="L11262" s="61" t="n">
        <f aca="false">IF(J11262="PosK",SUMIFS(K:K,J:J,"PosK",H:H,H11262),"")</f>
        <v>0</v>
      </c>
      <c r="M11262" s="61" t="n">
        <f aca="false">IF(J11262="PosK",SUMIFS(K:K,J:J,"NegK",H:H,H11262),"")</f>
        <v>0</v>
      </c>
      <c r="N11262" s="61" t="n">
        <f aca="false">IF(J11262="PosK",SUMIFS(K:K,J:J,"eDNA",H:H,H11262),"")</f>
        <v>0</v>
      </c>
      <c r="P11262" s="62" t="n">
        <f aca="false">IF(K11264="No Ct",0,K11264)</f>
        <v>0</v>
      </c>
      <c r="Q11262" s="62" t="n">
        <f aca="false">IF(K11265="No Ct",0,K11265)</f>
        <v>0</v>
      </c>
      <c r="R11262" s="0" t="str">
        <f aca="false">IF(AND(L11262&gt;0,M11262=0),"Valid","Invalid")</f>
        <v>Invalid</v>
      </c>
      <c r="S11262" s="0" t="str">
        <f aca="false">IF(OR(P11262&gt;1,Q11262&gt;1),"Present","Absent")</f>
        <v>Absent</v>
      </c>
      <c r="T11262" s="63" t="str">
        <f aca="false">IF(OR(AND(P11262&gt;1,P11262&lt;41),AND(Q11262&gt;1,Q11262&lt;41)),"Ct&lt;41","Ct&gt;41")</f>
        <v>Ct&gt;41</v>
      </c>
      <c r="U11262" s="0" t="str">
        <f aca="false">I11262</f>
        <v>Klokkefroe</v>
      </c>
      <c r="V11262" s="0" t="str">
        <f aca="false">MID(F11262,10,9)</f>
        <v>DL2019003</v>
      </c>
      <c r="W11262" s="64" t="str">
        <f aca="false">V11262&amp;"_"&amp;U11262&amp;"_"&amp;R11262&amp;"_"&amp;S11262&amp;"_"&amp;T11262</f>
        <v>DL2019003_Klokkefroe_Invalid_Absent_Ct&gt;41</v>
      </c>
    </row>
    <row r="11263" customFormat="false" ht="14.25" hidden="false" customHeight="false" outlineLevel="0" collapsed="false">
      <c r="A11263" s="0" t="s">
        <v>788</v>
      </c>
      <c r="B11263" s="52" t="s">
        <v>1042</v>
      </c>
      <c r="C11263" s="52" t="s">
        <v>747</v>
      </c>
      <c r="D11263" s="53" t="n">
        <v>0.1</v>
      </c>
      <c r="E11263" s="53" t="s">
        <v>748</v>
      </c>
      <c r="F11263" s="0" t="s">
        <v>1494</v>
      </c>
      <c r="G11263" s="0" t="str">
        <f aca="false">LEFT(B11263,2)</f>
        <v>30</v>
      </c>
      <c r="H11263" s="0" t="str">
        <f aca="false">I11263&amp;"_"&amp;G11263&amp;"_"&amp;F11263</f>
        <v>Klokkefroe_30_20191112_DL2019003_GentofteHF_koersel2</v>
      </c>
      <c r="I11263" s="61" t="str">
        <f aca="false">MID(RIGHT(B11263,LEN(B11263)-3),1,FIND("_",RIGHT(B11263,LEN(B11263)-3))-1)</f>
        <v>Klokkefroe</v>
      </c>
      <c r="J11263" s="61" t="str">
        <f aca="false">TRIM(SUBSTITUTE(RIGHT(B11263,FIND(I11263,B11263)+1),"_",""))</f>
        <v>NegK</v>
      </c>
      <c r="K11263" s="0" t="str">
        <f aca="false">IFERROR(VALUE(SUBSTITUTE(E11263,".",",")),E11263)</f>
        <v>No Ct</v>
      </c>
      <c r="L11263" s="61" t="str">
        <f aca="false">IF(J11263="PosK",SUMIFS(K:K,J:J,"PosK",H:H,H11263),"")</f>
        <v/>
      </c>
      <c r="M11263" s="61" t="str">
        <f aca="false">IF(J11263="PosK",SUMIFS(K:K,J:J,"NegK",H:H,H11263),"")</f>
        <v/>
      </c>
      <c r="N11263" s="61" t="str">
        <f aca="false">IF(J11263="PosK",SUMIFS(K:K,J:J,"eDNA",H:H,H11263),"")</f>
        <v/>
      </c>
    </row>
    <row r="11264" customFormat="false" ht="14.25" hidden="false" customHeight="false" outlineLevel="0" collapsed="false">
      <c r="A11264" s="0" t="s">
        <v>790</v>
      </c>
      <c r="B11264" s="52" t="s">
        <v>1043</v>
      </c>
      <c r="C11264" s="52" t="s">
        <v>751</v>
      </c>
      <c r="D11264" s="53" t="n">
        <v>0.1</v>
      </c>
      <c r="E11264" s="53" t="s">
        <v>748</v>
      </c>
      <c r="F11264" s="0" t="s">
        <v>1494</v>
      </c>
      <c r="G11264" s="0" t="str">
        <f aca="false">LEFT(B11264,2)</f>
        <v>30</v>
      </c>
      <c r="H11264" s="0" t="str">
        <f aca="false">I11264&amp;"_"&amp;G11264&amp;"_"&amp;F11264</f>
        <v>Klokkefroe_30_20191112_DL2019003_GentofteHF_koersel2</v>
      </c>
      <c r="I11264" s="61" t="str">
        <f aca="false">MID(RIGHT(B11264,LEN(B11264)-3),1,FIND("_",RIGHT(B11264,LEN(B11264)-3))-1)</f>
        <v>Klokkefroe</v>
      </c>
      <c r="J11264" s="61" t="str">
        <f aca="false">TRIM(SUBSTITUTE(RIGHT(B11264,FIND(I11264,B11264)+1),"_",""))</f>
        <v>eDNA</v>
      </c>
      <c r="K11264" s="0" t="str">
        <f aca="false">IFERROR(VALUE(SUBSTITUTE(E11264,".",",")),E11264)</f>
        <v>No Ct</v>
      </c>
      <c r="L11264" s="61" t="str">
        <f aca="false">IF(J11264="PosK",SUMIFS(K:K,J:J,"PosK",H:H,H11264),"")</f>
        <v/>
      </c>
      <c r="M11264" s="61" t="str">
        <f aca="false">IF(J11264="PosK",SUMIFS(K:K,J:J,"NegK",H:H,H11264),"")</f>
        <v/>
      </c>
      <c r="N11264" s="61" t="str">
        <f aca="false">IF(J11264="PosK",SUMIFS(K:K,J:J,"eDNA",H:H,H11264),"")</f>
        <v/>
      </c>
      <c r="Q11264" s="62"/>
    </row>
    <row r="11265" customFormat="false" ht="14.25" hidden="false" customHeight="false" outlineLevel="0" collapsed="false">
      <c r="A11265" s="0" t="s">
        <v>792</v>
      </c>
      <c r="B11265" s="52" t="s">
        <v>1043</v>
      </c>
      <c r="C11265" s="52" t="s">
        <v>751</v>
      </c>
      <c r="D11265" s="53" t="n">
        <v>0.1</v>
      </c>
      <c r="E11265" s="53" t="s">
        <v>748</v>
      </c>
      <c r="F11265" s="0" t="s">
        <v>1494</v>
      </c>
      <c r="G11265" s="0" t="str">
        <f aca="false">LEFT(B11265,2)</f>
        <v>30</v>
      </c>
      <c r="H11265" s="0" t="str">
        <f aca="false">I11265&amp;"_"&amp;G11265&amp;"_"&amp;F11265</f>
        <v>Klokkefroe_30_20191112_DL2019003_GentofteHF_koersel2</v>
      </c>
      <c r="I11265" s="61" t="str">
        <f aca="false">MID(RIGHT(B11265,LEN(B11265)-3),1,FIND("_",RIGHT(B11265,LEN(B11265)-3))-1)</f>
        <v>Klokkefroe</v>
      </c>
      <c r="J11265" s="61" t="str">
        <f aca="false">TRIM(SUBSTITUTE(RIGHT(B11265,FIND(I11265,B11265)+1),"_",""))</f>
        <v>eDNA</v>
      </c>
      <c r="K11265" s="0" t="str">
        <f aca="false">IFERROR(VALUE(SUBSTITUTE(E11265,".",",")),E11265)</f>
        <v>No Ct</v>
      </c>
      <c r="L11265" s="61" t="str">
        <f aca="false">IF(J11265="PosK",SUMIFS(K:K,J:J,"PosK",H:H,H11265),"")</f>
        <v/>
      </c>
      <c r="M11265" s="61" t="str">
        <f aca="false">IF(J11265="PosK",SUMIFS(K:K,J:J,"NegK",H:H,H11265),"")</f>
        <v/>
      </c>
      <c r="N11265" s="61" t="str">
        <f aca="false">IF(J11265="PosK",SUMIFS(K:K,J:J,"eDNA",H:H,H11265),"")</f>
        <v/>
      </c>
      <c r="P11265" s="62"/>
      <c r="T11265" s="63"/>
      <c r="W11265" s="64"/>
    </row>
    <row r="11266" customFormat="false" ht="14.25" hidden="false" customHeight="false" outlineLevel="0" collapsed="false">
      <c r="A11266" s="0" t="s">
        <v>794</v>
      </c>
      <c r="B11266" s="52" t="s">
        <v>1045</v>
      </c>
      <c r="C11266" s="52" t="s">
        <v>743</v>
      </c>
      <c r="D11266" s="53" t="n">
        <v>0.1</v>
      </c>
      <c r="E11266" s="53" t="s">
        <v>748</v>
      </c>
      <c r="F11266" s="0" t="s">
        <v>1494</v>
      </c>
      <c r="G11266" s="0" t="str">
        <f aca="false">LEFT(B11266,2)</f>
        <v>31</v>
      </c>
      <c r="H11266" s="0" t="str">
        <f aca="false">I11266&amp;"_"&amp;G11266&amp;"_"&amp;F11266</f>
        <v>Bjergsalamander_31_20191112_DL2019003_GentofteHF_koersel2</v>
      </c>
      <c r="I11266" s="61" t="str">
        <f aca="false">MID(RIGHT(B11266,LEN(B11266)-3),1,FIND("_",RIGHT(B11266,LEN(B11266)-3))-1)</f>
        <v>Bjergsalamander</v>
      </c>
      <c r="J11266" s="61" t="str">
        <f aca="false">TRIM(SUBSTITUTE(RIGHT(B11266,FIND(I11266,B11266)+1),"_",""))</f>
        <v>PosK</v>
      </c>
      <c r="K11266" s="0" t="str">
        <f aca="false">IFERROR(VALUE(SUBSTITUTE(E11266,".",",")),E11266)</f>
        <v>No Ct</v>
      </c>
      <c r="L11266" s="61" t="n">
        <f aca="false">IF(J11266="PosK",SUMIFS(K:K,J:J,"PosK",H:H,H11266),"")</f>
        <v>0</v>
      </c>
      <c r="M11266" s="61" t="n">
        <f aca="false">IF(J11266="PosK",SUMIFS(K:K,J:J,"NegK",H:H,H11266),"")</f>
        <v>0</v>
      </c>
      <c r="N11266" s="61" t="n">
        <f aca="false">IF(J11266="PosK",SUMIFS(K:K,J:J,"eDNA",H:H,H11266),"")</f>
        <v>0</v>
      </c>
      <c r="P11266" s="62" t="n">
        <f aca="false">IF(K11268="No Ct",0,K11268)</f>
        <v>0</v>
      </c>
      <c r="Q11266" s="62" t="n">
        <f aca="false">IF(K11269="No Ct",0,K11269)</f>
        <v>0</v>
      </c>
      <c r="R11266" s="0" t="str">
        <f aca="false">IF(AND(L11266&gt;0,M11266=0),"Valid","Invalid")</f>
        <v>Invalid</v>
      </c>
      <c r="S11266" s="0" t="str">
        <f aca="false">IF(OR(P11266&gt;1,Q11266&gt;1),"Present","Absent")</f>
        <v>Absent</v>
      </c>
      <c r="T11266" s="63" t="str">
        <f aca="false">IF(OR(AND(P11266&gt;1,P11266&lt;41),AND(Q11266&gt;1,Q11266&lt;41)),"Ct&lt;41","Ct&gt;41")</f>
        <v>Ct&gt;41</v>
      </c>
      <c r="U11266" s="0" t="str">
        <f aca="false">I11266</f>
        <v>Bjergsalamander</v>
      </c>
      <c r="V11266" s="0" t="str">
        <f aca="false">MID(F11266,10,9)</f>
        <v>DL2019003</v>
      </c>
      <c r="W11266" s="64" t="str">
        <f aca="false">V11266&amp;"_"&amp;U11266&amp;"_"&amp;R11266&amp;"_"&amp;S11266&amp;"_"&amp;T11266</f>
        <v>DL2019003_Bjergsalamander_Invalid_Absent_Ct&gt;41</v>
      </c>
    </row>
    <row r="11267" customFormat="false" ht="14.25" hidden="false" customHeight="false" outlineLevel="0" collapsed="false">
      <c r="A11267" s="0" t="s">
        <v>796</v>
      </c>
      <c r="B11267" s="52" t="s">
        <v>1046</v>
      </c>
      <c r="C11267" s="52" t="s">
        <v>747</v>
      </c>
      <c r="D11267" s="53" t="n">
        <v>0.1</v>
      </c>
      <c r="E11267" s="53" t="s">
        <v>748</v>
      </c>
      <c r="F11267" s="0" t="s">
        <v>1494</v>
      </c>
      <c r="G11267" s="0" t="str">
        <f aca="false">LEFT(B11267,2)</f>
        <v>31</v>
      </c>
      <c r="H11267" s="0" t="str">
        <f aca="false">I11267&amp;"_"&amp;G11267&amp;"_"&amp;F11267</f>
        <v>Bjergsalamander_31_20191112_DL2019003_GentofteHF_koersel2</v>
      </c>
      <c r="I11267" s="61" t="str">
        <f aca="false">MID(RIGHT(B11267,LEN(B11267)-3),1,FIND("_",RIGHT(B11267,LEN(B11267)-3))-1)</f>
        <v>Bjergsalamander</v>
      </c>
      <c r="J11267" s="61" t="str">
        <f aca="false">TRIM(SUBSTITUTE(RIGHT(B11267,FIND(I11267,B11267)+1),"_",""))</f>
        <v>NegK</v>
      </c>
      <c r="K11267" s="0" t="str">
        <f aca="false">IFERROR(VALUE(SUBSTITUTE(E11267,".",",")),E11267)</f>
        <v>No Ct</v>
      </c>
      <c r="L11267" s="61" t="str">
        <f aca="false">IF(J11267="PosK",SUMIFS(K:K,J:J,"PosK",H:H,H11267),"")</f>
        <v/>
      </c>
      <c r="M11267" s="61" t="str">
        <f aca="false">IF(J11267="PosK",SUMIFS(K:K,J:J,"NegK",H:H,H11267),"")</f>
        <v/>
      </c>
      <c r="N11267" s="61" t="str">
        <f aca="false">IF(J11267="PosK",SUMIFS(K:K,J:J,"eDNA",H:H,H11267),"")</f>
        <v/>
      </c>
    </row>
    <row r="11268" customFormat="false" ht="14.25" hidden="false" customHeight="false" outlineLevel="0" collapsed="false">
      <c r="A11268" s="0" t="s">
        <v>798</v>
      </c>
      <c r="B11268" s="52" t="s">
        <v>1047</v>
      </c>
      <c r="C11268" s="52" t="s">
        <v>751</v>
      </c>
      <c r="D11268" s="53" t="n">
        <v>0.1</v>
      </c>
      <c r="E11268" s="53" t="s">
        <v>748</v>
      </c>
      <c r="F11268" s="0" t="s">
        <v>1494</v>
      </c>
      <c r="G11268" s="0" t="str">
        <f aca="false">LEFT(B11268,2)</f>
        <v>31</v>
      </c>
      <c r="H11268" s="0" t="str">
        <f aca="false">I11268&amp;"_"&amp;G11268&amp;"_"&amp;F11268</f>
        <v>Bjergsalamander_31_20191112_DL2019003_GentofteHF_koersel2</v>
      </c>
      <c r="I11268" s="61" t="str">
        <f aca="false">MID(RIGHT(B11268,LEN(B11268)-3),1,FIND("_",RIGHT(B11268,LEN(B11268)-3))-1)</f>
        <v>Bjergsalamander</v>
      </c>
      <c r="J11268" s="61" t="str">
        <f aca="false">TRIM(SUBSTITUTE(RIGHT(B11268,FIND(I11268,B11268)+1),"_",""))</f>
        <v>eDNA</v>
      </c>
      <c r="K11268" s="0" t="str">
        <f aca="false">IFERROR(VALUE(SUBSTITUTE(E11268,".",",")),E11268)</f>
        <v>No Ct</v>
      </c>
      <c r="L11268" s="61" t="str">
        <f aca="false">IF(J11268="PosK",SUMIFS(K:K,J:J,"PosK",H:H,H11268),"")</f>
        <v/>
      </c>
      <c r="M11268" s="61" t="str">
        <f aca="false">IF(J11268="PosK",SUMIFS(K:K,J:J,"NegK",H:H,H11268),"")</f>
        <v/>
      </c>
      <c r="N11268" s="61" t="str">
        <f aca="false">IF(J11268="PosK",SUMIFS(K:K,J:J,"eDNA",H:H,H11268),"")</f>
        <v/>
      </c>
      <c r="Q11268" s="62"/>
    </row>
    <row r="11269" customFormat="false" ht="14.25" hidden="false" customHeight="false" outlineLevel="0" collapsed="false">
      <c r="A11269" s="0" t="s">
        <v>800</v>
      </c>
      <c r="B11269" s="52" t="s">
        <v>1047</v>
      </c>
      <c r="C11269" s="52" t="s">
        <v>751</v>
      </c>
      <c r="D11269" s="53" t="n">
        <v>0.1</v>
      </c>
      <c r="E11269" s="53" t="s">
        <v>748</v>
      </c>
      <c r="F11269" s="0" t="s">
        <v>1494</v>
      </c>
      <c r="G11269" s="0" t="str">
        <f aca="false">LEFT(B11269,2)</f>
        <v>31</v>
      </c>
      <c r="H11269" s="0" t="str">
        <f aca="false">I11269&amp;"_"&amp;G11269&amp;"_"&amp;F11269</f>
        <v>Bjergsalamander_31_20191112_DL2019003_GentofteHF_koersel2</v>
      </c>
      <c r="I11269" s="61" t="str">
        <f aca="false">MID(RIGHT(B11269,LEN(B11269)-3),1,FIND("_",RIGHT(B11269,LEN(B11269)-3))-1)</f>
        <v>Bjergsalamander</v>
      </c>
      <c r="J11269" s="61" t="str">
        <f aca="false">TRIM(SUBSTITUTE(RIGHT(B11269,FIND(I11269,B11269)+1),"_",""))</f>
        <v>eDNA</v>
      </c>
      <c r="K11269" s="0" t="str">
        <f aca="false">IFERROR(VALUE(SUBSTITUTE(E11269,".",",")),E11269)</f>
        <v>No Ct</v>
      </c>
      <c r="L11269" s="61" t="str">
        <f aca="false">IF(J11269="PosK",SUMIFS(K:K,J:J,"PosK",H:H,H11269),"")</f>
        <v/>
      </c>
      <c r="M11269" s="61" t="str">
        <f aca="false">IF(J11269="PosK",SUMIFS(K:K,J:J,"NegK",H:H,H11269),"")</f>
        <v/>
      </c>
      <c r="N11269" s="61" t="str">
        <f aca="false">IF(J11269="PosK",SUMIFS(K:K,J:J,"eDNA",H:H,H11269),"")</f>
        <v/>
      </c>
      <c r="P11269" s="62"/>
      <c r="T11269" s="63"/>
      <c r="W11269" s="64"/>
    </row>
    <row r="11270" customFormat="false" ht="14.25" hidden="false" customHeight="false" outlineLevel="0" collapsed="false">
      <c r="A11270" s="0" t="s">
        <v>802</v>
      </c>
      <c r="B11270" s="52" t="s">
        <v>1049</v>
      </c>
      <c r="C11270" s="52" t="s">
        <v>743</v>
      </c>
      <c r="D11270" s="53" t="n">
        <v>0.1</v>
      </c>
      <c r="E11270" s="53" t="n">
        <v>33.2</v>
      </c>
      <c r="F11270" s="0" t="s">
        <v>1494</v>
      </c>
      <c r="G11270" s="0" t="str">
        <f aca="false">LEFT(B11270,2)</f>
        <v>32</v>
      </c>
      <c r="H11270" s="0" t="str">
        <f aca="false">I11270&amp;"_"&amp;G11270&amp;"_"&amp;F11270</f>
        <v>Latterfroe_32_20191112_DL2019003_GentofteHF_koersel2</v>
      </c>
      <c r="I11270" s="61" t="str">
        <f aca="false">MID(RIGHT(B11270,LEN(B11270)-3),1,FIND("_",RIGHT(B11270,LEN(B11270)-3))-1)</f>
        <v>Latterfroe</v>
      </c>
      <c r="J11270" s="61" t="str">
        <f aca="false">TRIM(SUBSTITUTE(RIGHT(B11270,FIND(I11270,B11270)+1),"_",""))</f>
        <v>PosK</v>
      </c>
      <c r="K11270" s="0" t="n">
        <f aca="false">IFERROR(VALUE(SUBSTITUTE(E11270,".",",")),E11270)</f>
        <v>33.2</v>
      </c>
      <c r="L11270" s="61" t="n">
        <f aca="false">IF(J11270="PosK",SUMIFS(K:K,J:J,"PosK",H:H,H11270),"")</f>
        <v>33.2</v>
      </c>
      <c r="M11270" s="61" t="n">
        <f aca="false">IF(J11270="PosK",SUMIFS(K:K,J:J,"NegK",H:H,H11270),"")</f>
        <v>0</v>
      </c>
      <c r="N11270" s="61" t="n">
        <f aca="false">IF(J11270="PosK",SUMIFS(K:K,J:J,"eDNA",H:H,H11270),"")</f>
        <v>0</v>
      </c>
      <c r="P11270" s="62" t="n">
        <f aca="false">IF(K11272="No Ct",0,K11272)</f>
        <v>0</v>
      </c>
      <c r="Q11270" s="62" t="n">
        <f aca="false">IF(K11273="No Ct",0,K11273)</f>
        <v>0</v>
      </c>
      <c r="R11270" s="0" t="str">
        <f aca="false">IF(AND(L11270&gt;0,M11270=0),"Valid","Invalid")</f>
        <v>Valid</v>
      </c>
      <c r="S11270" s="0" t="str">
        <f aca="false">IF(OR(P11270&gt;1,Q11270&gt;1),"Present","Absent")</f>
        <v>Absent</v>
      </c>
      <c r="T11270" s="63" t="str">
        <f aca="false">IF(OR(AND(P11270&gt;1,P11270&lt;41),AND(Q11270&gt;1,Q11270&lt;41)),"Ct&lt;41","Ct&gt;41")</f>
        <v>Ct&gt;41</v>
      </c>
      <c r="U11270" s="0" t="str">
        <f aca="false">I11270</f>
        <v>Latterfroe</v>
      </c>
      <c r="V11270" s="0" t="str">
        <f aca="false">MID(F11270,10,9)</f>
        <v>DL2019003</v>
      </c>
      <c r="W11270" s="64" t="str">
        <f aca="false">V11270&amp;"_"&amp;U11270&amp;"_"&amp;R11270&amp;"_"&amp;S11270&amp;"_"&amp;T11270</f>
        <v>DL2019003_Latterfroe_Valid_Absent_Ct&gt;41</v>
      </c>
    </row>
    <row r="11271" customFormat="false" ht="14.25" hidden="false" customHeight="false" outlineLevel="0" collapsed="false">
      <c r="A11271" s="0" t="s">
        <v>804</v>
      </c>
      <c r="B11271" s="52" t="s">
        <v>1050</v>
      </c>
      <c r="C11271" s="52" t="s">
        <v>747</v>
      </c>
      <c r="D11271" s="53" t="n">
        <v>0.1</v>
      </c>
      <c r="E11271" s="53" t="s">
        <v>748</v>
      </c>
      <c r="F11271" s="0" t="s">
        <v>1494</v>
      </c>
      <c r="G11271" s="0" t="str">
        <f aca="false">LEFT(B11271,2)</f>
        <v>32</v>
      </c>
      <c r="H11271" s="0" t="str">
        <f aca="false">I11271&amp;"_"&amp;G11271&amp;"_"&amp;F11271</f>
        <v>Latterfroe_32_20191112_DL2019003_GentofteHF_koersel2</v>
      </c>
      <c r="I11271" s="61" t="str">
        <f aca="false">MID(RIGHT(B11271,LEN(B11271)-3),1,FIND("_",RIGHT(B11271,LEN(B11271)-3))-1)</f>
        <v>Latterfroe</v>
      </c>
      <c r="J11271" s="61" t="str">
        <f aca="false">TRIM(SUBSTITUTE(RIGHT(B11271,FIND(I11271,B11271)+1),"_",""))</f>
        <v>NegK</v>
      </c>
      <c r="K11271" s="0" t="str">
        <f aca="false">IFERROR(VALUE(SUBSTITUTE(E11271,".",",")),E11271)</f>
        <v>No Ct</v>
      </c>
      <c r="L11271" s="61" t="str">
        <f aca="false">IF(J11271="PosK",SUMIFS(K:K,J:J,"PosK",H:H,H11271),"")</f>
        <v/>
      </c>
      <c r="M11271" s="61" t="str">
        <f aca="false">IF(J11271="PosK",SUMIFS(K:K,J:J,"NegK",H:H,H11271),"")</f>
        <v/>
      </c>
      <c r="N11271" s="61" t="str">
        <f aca="false">IF(J11271="PosK",SUMIFS(K:K,J:J,"eDNA",H:H,H11271),"")</f>
        <v/>
      </c>
    </row>
    <row r="11272" customFormat="false" ht="14.25" hidden="false" customHeight="false" outlineLevel="0" collapsed="false">
      <c r="A11272" s="0" t="s">
        <v>806</v>
      </c>
      <c r="B11272" s="52" t="s">
        <v>1051</v>
      </c>
      <c r="C11272" s="52" t="s">
        <v>751</v>
      </c>
      <c r="D11272" s="53" t="n">
        <v>0.1</v>
      </c>
      <c r="E11272" s="53" t="s">
        <v>748</v>
      </c>
      <c r="F11272" s="0" t="s">
        <v>1494</v>
      </c>
      <c r="G11272" s="0" t="str">
        <f aca="false">LEFT(B11272,2)</f>
        <v>32</v>
      </c>
      <c r="H11272" s="0" t="str">
        <f aca="false">I11272&amp;"_"&amp;G11272&amp;"_"&amp;F11272</f>
        <v>Latterfroe_32_20191112_DL2019003_GentofteHF_koersel2</v>
      </c>
      <c r="I11272" s="61" t="str">
        <f aca="false">MID(RIGHT(B11272,LEN(B11272)-3),1,FIND("_",RIGHT(B11272,LEN(B11272)-3))-1)</f>
        <v>Latterfroe</v>
      </c>
      <c r="J11272" s="61" t="str">
        <f aca="false">TRIM(SUBSTITUTE(RIGHT(B11272,FIND(I11272,B11272)+1),"_",""))</f>
        <v>eDNA</v>
      </c>
      <c r="K11272" s="0" t="str">
        <f aca="false">IFERROR(VALUE(SUBSTITUTE(E11272,".",",")),E11272)</f>
        <v>No Ct</v>
      </c>
      <c r="L11272" s="61" t="str">
        <f aca="false">IF(J11272="PosK",SUMIFS(K:K,J:J,"PosK",H:H,H11272),"")</f>
        <v/>
      </c>
      <c r="M11272" s="61" t="str">
        <f aca="false">IF(J11272="PosK",SUMIFS(K:K,J:J,"NegK",H:H,H11272),"")</f>
        <v/>
      </c>
      <c r="N11272" s="61" t="str">
        <f aca="false">IF(J11272="PosK",SUMIFS(K:K,J:J,"eDNA",H:H,H11272),"")</f>
        <v/>
      </c>
      <c r="Q11272" s="62"/>
    </row>
    <row r="11273" customFormat="false" ht="14.25" hidden="false" customHeight="false" outlineLevel="0" collapsed="false">
      <c r="A11273" s="0" t="s">
        <v>808</v>
      </c>
      <c r="B11273" s="52" t="s">
        <v>1051</v>
      </c>
      <c r="C11273" s="52" t="s">
        <v>751</v>
      </c>
      <c r="D11273" s="53" t="n">
        <v>0.1</v>
      </c>
      <c r="E11273" s="53" t="s">
        <v>748</v>
      </c>
      <c r="F11273" s="0" t="s">
        <v>1494</v>
      </c>
      <c r="G11273" s="0" t="str">
        <f aca="false">LEFT(B11273,2)</f>
        <v>32</v>
      </c>
      <c r="H11273" s="0" t="str">
        <f aca="false">I11273&amp;"_"&amp;G11273&amp;"_"&amp;F11273</f>
        <v>Latterfroe_32_20191112_DL2019003_GentofteHF_koersel2</v>
      </c>
      <c r="I11273" s="61" t="str">
        <f aca="false">MID(RIGHT(B11273,LEN(B11273)-3),1,FIND("_",RIGHT(B11273,LEN(B11273)-3))-1)</f>
        <v>Latterfroe</v>
      </c>
      <c r="J11273" s="61" t="str">
        <f aca="false">TRIM(SUBSTITUTE(RIGHT(B11273,FIND(I11273,B11273)+1),"_",""))</f>
        <v>eDNA</v>
      </c>
      <c r="K11273" s="0" t="str">
        <f aca="false">IFERROR(VALUE(SUBSTITUTE(E11273,".",",")),E11273)</f>
        <v>No Ct</v>
      </c>
      <c r="L11273" s="61" t="str">
        <f aca="false">IF(J11273="PosK",SUMIFS(K:K,J:J,"PosK",H:H,H11273),"")</f>
        <v/>
      </c>
      <c r="M11273" s="61" t="str">
        <f aca="false">IF(J11273="PosK",SUMIFS(K:K,J:J,"NegK",H:H,H11273),"")</f>
        <v/>
      </c>
      <c r="N11273" s="61" t="str">
        <f aca="false">IF(J11273="PosK",SUMIFS(K:K,J:J,"eDNA",H:H,H11273),"")</f>
        <v/>
      </c>
      <c r="P11273" s="62"/>
      <c r="T11273" s="63"/>
      <c r="W11273" s="64"/>
    </row>
    <row r="11274" customFormat="false" ht="14.25" hidden="false" customHeight="false" outlineLevel="0" collapsed="false">
      <c r="A11274" s="0" t="s">
        <v>810</v>
      </c>
      <c r="B11274" s="52" t="s">
        <v>1228</v>
      </c>
      <c r="C11274" s="52" t="s">
        <v>743</v>
      </c>
      <c r="D11274" s="53" t="n">
        <v>0.1</v>
      </c>
      <c r="E11274" s="53" t="s">
        <v>748</v>
      </c>
      <c r="F11274" s="0" t="s">
        <v>1494</v>
      </c>
      <c r="G11274" s="0" t="str">
        <f aca="false">LEFT(B11274,2)</f>
        <v>33</v>
      </c>
      <c r="H11274" s="0" t="str">
        <f aca="false">I11274&amp;"_"&amp;G11274&amp;"_"&amp;F11274</f>
        <v>KortbenetGroenFroe_33_20191112_DL2019003_GentofteHF_koersel2</v>
      </c>
      <c r="I11274" s="61" t="str">
        <f aca="false">MID(RIGHT(B11274,LEN(B11274)-3),1,FIND("_",RIGHT(B11274,LEN(B11274)-3))-1)</f>
        <v>KortbenetGroenFroe</v>
      </c>
      <c r="J11274" s="61" t="str">
        <f aca="false">TRIM(SUBSTITUTE(RIGHT(B11274,FIND(I11274,B11274)+1),"_",""))</f>
        <v>PosK</v>
      </c>
      <c r="K11274" s="0" t="str">
        <f aca="false">IFERROR(VALUE(SUBSTITUTE(E11274,".",",")),E11274)</f>
        <v>No Ct</v>
      </c>
      <c r="L11274" s="61" t="n">
        <f aca="false">IF(J11274="PosK",SUMIFS(K:K,J:J,"PosK",H:H,H11274),"")</f>
        <v>0</v>
      </c>
      <c r="M11274" s="61" t="n">
        <f aca="false">IF(J11274="PosK",SUMIFS(K:K,J:J,"NegK",H:H,H11274),"")</f>
        <v>0</v>
      </c>
      <c r="N11274" s="61" t="n">
        <f aca="false">IF(J11274="PosK",SUMIFS(K:K,J:J,"eDNA",H:H,H11274),"")</f>
        <v>0</v>
      </c>
      <c r="P11274" s="62" t="n">
        <f aca="false">IF(K11276="No Ct",0,K11276)</f>
        <v>0</v>
      </c>
      <c r="Q11274" s="62" t="n">
        <f aca="false">IF(K11277="No Ct",0,K11277)</f>
        <v>0</v>
      </c>
      <c r="R11274" s="0" t="str">
        <f aca="false">IF(AND(L11274&gt;0,M11274=0),"Valid","Invalid")</f>
        <v>Invalid</v>
      </c>
      <c r="S11274" s="0" t="str">
        <f aca="false">IF(OR(P11274&gt;1,Q11274&gt;1),"Present","Absent")</f>
        <v>Absent</v>
      </c>
      <c r="T11274" s="63" t="str">
        <f aca="false">IF(OR(AND(P11274&gt;1,P11274&lt;41),AND(Q11274&gt;1,Q11274&lt;41)),"Ct&lt;41","Ct&gt;41")</f>
        <v>Ct&gt;41</v>
      </c>
      <c r="U11274" s="0" t="str">
        <f aca="false">I11274</f>
        <v>KortbenetGroenFroe</v>
      </c>
      <c r="V11274" s="0" t="str">
        <f aca="false">MID(F11274,10,9)</f>
        <v>DL2019003</v>
      </c>
      <c r="W11274" s="64" t="str">
        <f aca="false">V11274&amp;"_"&amp;U11274&amp;"_"&amp;R11274&amp;"_"&amp;S11274&amp;"_"&amp;T11274</f>
        <v>DL2019003_KortbenetGroenFroe_Invalid_Absent_Ct&gt;41</v>
      </c>
    </row>
    <row r="11275" customFormat="false" ht="14.25" hidden="false" customHeight="false" outlineLevel="0" collapsed="false">
      <c r="A11275" s="0" t="s">
        <v>812</v>
      </c>
      <c r="B11275" s="52" t="s">
        <v>1229</v>
      </c>
      <c r="C11275" s="52" t="s">
        <v>747</v>
      </c>
      <c r="D11275" s="53" t="n">
        <v>0.1</v>
      </c>
      <c r="E11275" s="53" t="s">
        <v>748</v>
      </c>
      <c r="F11275" s="0" t="s">
        <v>1494</v>
      </c>
      <c r="G11275" s="0" t="str">
        <f aca="false">LEFT(B11275,2)</f>
        <v>33</v>
      </c>
      <c r="H11275" s="0" t="str">
        <f aca="false">I11275&amp;"_"&amp;G11275&amp;"_"&amp;F11275</f>
        <v>KortbenetGroenFroe_33_20191112_DL2019003_GentofteHF_koersel2</v>
      </c>
      <c r="I11275" s="61" t="str">
        <f aca="false">MID(RIGHT(B11275,LEN(B11275)-3),1,FIND("_",RIGHT(B11275,LEN(B11275)-3))-1)</f>
        <v>KortbenetGroenFroe</v>
      </c>
      <c r="J11275" s="61" t="str">
        <f aca="false">TRIM(SUBSTITUTE(RIGHT(B11275,FIND(I11275,B11275)+1),"_",""))</f>
        <v>NegK</v>
      </c>
      <c r="K11275" s="0" t="str">
        <f aca="false">IFERROR(VALUE(SUBSTITUTE(E11275,".",",")),E11275)</f>
        <v>No Ct</v>
      </c>
      <c r="L11275" s="61" t="str">
        <f aca="false">IF(J11275="PosK",SUMIFS(K:K,J:J,"PosK",H:H,H11275),"")</f>
        <v/>
      </c>
      <c r="M11275" s="61" t="str">
        <f aca="false">IF(J11275="PosK",SUMIFS(K:K,J:J,"NegK",H:H,H11275),"")</f>
        <v/>
      </c>
      <c r="N11275" s="61" t="str">
        <f aca="false">IF(J11275="PosK",SUMIFS(K:K,J:J,"eDNA",H:H,H11275),"")</f>
        <v/>
      </c>
    </row>
    <row r="11276" customFormat="false" ht="14.25" hidden="false" customHeight="false" outlineLevel="0" collapsed="false">
      <c r="A11276" s="0" t="s">
        <v>814</v>
      </c>
      <c r="B11276" s="52" t="s">
        <v>1230</v>
      </c>
      <c r="C11276" s="52" t="s">
        <v>751</v>
      </c>
      <c r="D11276" s="53" t="n">
        <v>0.1</v>
      </c>
      <c r="E11276" s="53" t="s">
        <v>748</v>
      </c>
      <c r="F11276" s="0" t="s">
        <v>1494</v>
      </c>
      <c r="G11276" s="0" t="str">
        <f aca="false">LEFT(B11276,2)</f>
        <v>33</v>
      </c>
      <c r="H11276" s="0" t="str">
        <f aca="false">I11276&amp;"_"&amp;G11276&amp;"_"&amp;F11276</f>
        <v>KortbenetGroenFroe_33_20191112_DL2019003_GentofteHF_koersel2</v>
      </c>
      <c r="I11276" s="61" t="str">
        <f aca="false">MID(RIGHT(B11276,LEN(B11276)-3),1,FIND("_",RIGHT(B11276,LEN(B11276)-3))-1)</f>
        <v>KortbenetGroenFroe</v>
      </c>
      <c r="J11276" s="61" t="str">
        <f aca="false">TRIM(SUBSTITUTE(RIGHT(B11276,FIND(I11276,B11276)+1),"_",""))</f>
        <v>eDNA</v>
      </c>
      <c r="K11276" s="0" t="str">
        <f aca="false">IFERROR(VALUE(SUBSTITUTE(E11276,".",",")),E11276)</f>
        <v>No Ct</v>
      </c>
      <c r="L11276" s="61" t="str">
        <f aca="false">IF(J11276="PosK",SUMIFS(K:K,J:J,"PosK",H:H,H11276),"")</f>
        <v/>
      </c>
      <c r="M11276" s="61" t="str">
        <f aca="false">IF(J11276="PosK",SUMIFS(K:K,J:J,"NegK",H:H,H11276),"")</f>
        <v/>
      </c>
      <c r="N11276" s="61" t="str">
        <f aca="false">IF(J11276="PosK",SUMIFS(K:K,J:J,"eDNA",H:H,H11276),"")</f>
        <v/>
      </c>
      <c r="Q11276" s="62"/>
    </row>
    <row r="11277" customFormat="false" ht="14.25" hidden="false" customHeight="false" outlineLevel="0" collapsed="false">
      <c r="A11277" s="0" t="s">
        <v>816</v>
      </c>
      <c r="B11277" s="52" t="s">
        <v>1230</v>
      </c>
      <c r="C11277" s="52" t="s">
        <v>751</v>
      </c>
      <c r="D11277" s="53" t="n">
        <v>0.1</v>
      </c>
      <c r="E11277" s="53" t="s">
        <v>748</v>
      </c>
      <c r="F11277" s="0" t="s">
        <v>1494</v>
      </c>
      <c r="G11277" s="0" t="str">
        <f aca="false">LEFT(B11277,2)</f>
        <v>33</v>
      </c>
      <c r="H11277" s="0" t="str">
        <f aca="false">I11277&amp;"_"&amp;G11277&amp;"_"&amp;F11277</f>
        <v>KortbenetGroenFroe_33_20191112_DL2019003_GentofteHF_koersel2</v>
      </c>
      <c r="I11277" s="61" t="str">
        <f aca="false">MID(RIGHT(B11277,LEN(B11277)-3),1,FIND("_",RIGHT(B11277,LEN(B11277)-3))-1)</f>
        <v>KortbenetGroenFroe</v>
      </c>
      <c r="J11277" s="61" t="str">
        <f aca="false">TRIM(SUBSTITUTE(RIGHT(B11277,FIND(I11277,B11277)+1),"_",""))</f>
        <v>eDNA</v>
      </c>
      <c r="K11277" s="0" t="str">
        <f aca="false">IFERROR(VALUE(SUBSTITUTE(E11277,".",",")),E11277)</f>
        <v>No Ct</v>
      </c>
      <c r="L11277" s="61" t="str">
        <f aca="false">IF(J11277="PosK",SUMIFS(K:K,J:J,"PosK",H:H,H11277),"")</f>
        <v/>
      </c>
      <c r="M11277" s="61" t="str">
        <f aca="false">IF(J11277="PosK",SUMIFS(K:K,J:J,"NegK",H:H,H11277),"")</f>
        <v/>
      </c>
      <c r="N11277" s="61" t="str">
        <f aca="false">IF(J11277="PosK",SUMIFS(K:K,J:J,"eDNA",H:H,H11277),"")</f>
        <v/>
      </c>
      <c r="P11277" s="62"/>
      <c r="T11277" s="63"/>
      <c r="W11277" s="64"/>
    </row>
    <row r="11278" customFormat="false" ht="14.25" hidden="false" customHeight="false" outlineLevel="0" collapsed="false">
      <c r="A11278" s="0" t="s">
        <v>818</v>
      </c>
      <c r="B11278" s="52" t="s">
        <v>1232</v>
      </c>
      <c r="C11278" s="52" t="s">
        <v>743</v>
      </c>
      <c r="D11278" s="53" t="n">
        <v>0.1</v>
      </c>
      <c r="E11278" s="53" t="n">
        <v>37.42</v>
      </c>
      <c r="F11278" s="0" t="s">
        <v>1494</v>
      </c>
      <c r="G11278" s="0" t="str">
        <f aca="false">LEFT(B11278,2)</f>
        <v>34</v>
      </c>
      <c r="H11278" s="0" t="str">
        <f aca="false">I11278&amp;"_"&amp;G11278&amp;"_"&amp;F11278</f>
        <v>Soelvkarusse_34_20191112_DL2019003_GentofteHF_koersel2</v>
      </c>
      <c r="I11278" s="61" t="str">
        <f aca="false">MID(RIGHT(B11278,LEN(B11278)-3),1,FIND("_",RIGHT(B11278,LEN(B11278)-3))-1)</f>
        <v>Soelvkarusse</v>
      </c>
      <c r="J11278" s="61" t="str">
        <f aca="false">TRIM(SUBSTITUTE(RIGHT(B11278,FIND(I11278,B11278)+1),"_",""))</f>
        <v>PosK</v>
      </c>
      <c r="K11278" s="0" t="n">
        <f aca="false">IFERROR(VALUE(SUBSTITUTE(E11278,".",",")),E11278)</f>
        <v>37.42</v>
      </c>
      <c r="L11278" s="61" t="n">
        <f aca="false">IF(J11278="PosK",SUMIFS(K:K,J:J,"PosK",H:H,H11278),"")</f>
        <v>37.42</v>
      </c>
      <c r="M11278" s="61" t="n">
        <f aca="false">IF(J11278="PosK",SUMIFS(K:K,J:J,"NegK",H:H,H11278),"")</f>
        <v>0</v>
      </c>
      <c r="N11278" s="61" t="n">
        <f aca="false">IF(J11278="PosK",SUMIFS(K:K,J:J,"eDNA",H:H,H11278),"")</f>
        <v>0</v>
      </c>
      <c r="P11278" s="62" t="n">
        <f aca="false">IF(K11280="No Ct",0,K11280)</f>
        <v>0</v>
      </c>
      <c r="Q11278" s="62" t="n">
        <f aca="false">IF(K11281="No Ct",0,K11281)</f>
        <v>0</v>
      </c>
      <c r="R11278" s="0" t="str">
        <f aca="false">IF(AND(L11278&gt;0,M11278=0),"Valid","Invalid")</f>
        <v>Valid</v>
      </c>
      <c r="S11278" s="0" t="str">
        <f aca="false">IF(OR(P11278&gt;1,Q11278&gt;1),"Present","Absent")</f>
        <v>Absent</v>
      </c>
      <c r="T11278" s="63" t="str">
        <f aca="false">IF(OR(AND(P11278&gt;1,P11278&lt;41),AND(Q11278&gt;1,Q11278&lt;41)),"Ct&lt;41","Ct&gt;41")</f>
        <v>Ct&gt;41</v>
      </c>
      <c r="U11278" s="0" t="str">
        <f aca="false">I11278</f>
        <v>Soelvkarusse</v>
      </c>
      <c r="V11278" s="0" t="str">
        <f aca="false">MID(F11278,10,9)</f>
        <v>DL2019003</v>
      </c>
      <c r="W11278" s="64" t="str">
        <f aca="false">V11278&amp;"_"&amp;U11278&amp;"_"&amp;R11278&amp;"_"&amp;S11278&amp;"_"&amp;T11278</f>
        <v>DL2019003_Soelvkarusse_Valid_Absent_Ct&gt;41</v>
      </c>
    </row>
    <row r="11279" customFormat="false" ht="14.25" hidden="false" customHeight="false" outlineLevel="0" collapsed="false">
      <c r="A11279" s="0" t="s">
        <v>820</v>
      </c>
      <c r="B11279" s="52" t="s">
        <v>1233</v>
      </c>
      <c r="C11279" s="52" t="s">
        <v>747</v>
      </c>
      <c r="D11279" s="53" t="n">
        <v>0.1</v>
      </c>
      <c r="E11279" s="53" t="s">
        <v>748</v>
      </c>
      <c r="F11279" s="0" t="s">
        <v>1494</v>
      </c>
      <c r="G11279" s="0" t="str">
        <f aca="false">LEFT(B11279,2)</f>
        <v>34</v>
      </c>
      <c r="H11279" s="0" t="str">
        <f aca="false">I11279&amp;"_"&amp;G11279&amp;"_"&amp;F11279</f>
        <v>Soelvkarusse_34_20191112_DL2019003_GentofteHF_koersel2</v>
      </c>
      <c r="I11279" s="61" t="str">
        <f aca="false">MID(RIGHT(B11279,LEN(B11279)-3),1,FIND("_",RIGHT(B11279,LEN(B11279)-3))-1)</f>
        <v>Soelvkarusse</v>
      </c>
      <c r="J11279" s="61" t="str">
        <f aca="false">TRIM(SUBSTITUTE(RIGHT(B11279,FIND(I11279,B11279)+1),"_",""))</f>
        <v>NegK</v>
      </c>
      <c r="K11279" s="0" t="str">
        <f aca="false">IFERROR(VALUE(SUBSTITUTE(E11279,".",",")),E11279)</f>
        <v>No Ct</v>
      </c>
      <c r="L11279" s="61" t="str">
        <f aca="false">IF(J11279="PosK",SUMIFS(K:K,J:J,"PosK",H:H,H11279),"")</f>
        <v/>
      </c>
      <c r="M11279" s="61" t="str">
        <f aca="false">IF(J11279="PosK",SUMIFS(K:K,J:J,"NegK",H:H,H11279),"")</f>
        <v/>
      </c>
      <c r="N11279" s="61" t="str">
        <f aca="false">IF(J11279="PosK",SUMIFS(K:K,J:J,"eDNA",H:H,H11279),"")</f>
        <v/>
      </c>
    </row>
    <row r="11280" customFormat="false" ht="14.25" hidden="false" customHeight="false" outlineLevel="0" collapsed="false">
      <c r="A11280" s="0" t="s">
        <v>822</v>
      </c>
      <c r="B11280" s="52" t="s">
        <v>1234</v>
      </c>
      <c r="C11280" s="52" t="s">
        <v>751</v>
      </c>
      <c r="D11280" s="53" t="n">
        <v>0.1</v>
      </c>
      <c r="E11280" s="53" t="s">
        <v>748</v>
      </c>
      <c r="F11280" s="0" t="s">
        <v>1494</v>
      </c>
      <c r="G11280" s="0" t="str">
        <f aca="false">LEFT(B11280,2)</f>
        <v>34</v>
      </c>
      <c r="H11280" s="0" t="str">
        <f aca="false">I11280&amp;"_"&amp;G11280&amp;"_"&amp;F11280</f>
        <v>Soelvkarusse_34_20191112_DL2019003_GentofteHF_koersel2</v>
      </c>
      <c r="I11280" s="61" t="str">
        <f aca="false">MID(RIGHT(B11280,LEN(B11280)-3),1,FIND("_",RIGHT(B11280,LEN(B11280)-3))-1)</f>
        <v>Soelvkarusse</v>
      </c>
      <c r="J11280" s="61" t="str">
        <f aca="false">TRIM(SUBSTITUTE(RIGHT(B11280,FIND(I11280,B11280)+1),"_",""))</f>
        <v>eDNA</v>
      </c>
      <c r="K11280" s="0" t="str">
        <f aca="false">IFERROR(VALUE(SUBSTITUTE(E11280,".",",")),E11280)</f>
        <v>No Ct</v>
      </c>
      <c r="L11280" s="61" t="str">
        <f aca="false">IF(J11280="PosK",SUMIFS(K:K,J:J,"PosK",H:H,H11280),"")</f>
        <v/>
      </c>
      <c r="M11280" s="61" t="str">
        <f aca="false">IF(J11280="PosK",SUMIFS(K:K,J:J,"NegK",H:H,H11280),"")</f>
        <v/>
      </c>
      <c r="N11280" s="61" t="str">
        <f aca="false">IF(J11280="PosK",SUMIFS(K:K,J:J,"eDNA",H:H,H11280),"")</f>
        <v/>
      </c>
      <c r="Q11280" s="62"/>
    </row>
    <row r="11281" customFormat="false" ht="14.25" hidden="false" customHeight="false" outlineLevel="0" collapsed="false">
      <c r="A11281" s="0" t="s">
        <v>824</v>
      </c>
      <c r="B11281" s="52" t="s">
        <v>1234</v>
      </c>
      <c r="C11281" s="52" t="s">
        <v>751</v>
      </c>
      <c r="D11281" s="53" t="n">
        <v>0.1</v>
      </c>
      <c r="E11281" s="53" t="s">
        <v>748</v>
      </c>
      <c r="F11281" s="0" t="s">
        <v>1494</v>
      </c>
      <c r="G11281" s="0" t="str">
        <f aca="false">LEFT(B11281,2)</f>
        <v>34</v>
      </c>
      <c r="H11281" s="0" t="str">
        <f aca="false">I11281&amp;"_"&amp;G11281&amp;"_"&amp;F11281</f>
        <v>Soelvkarusse_34_20191112_DL2019003_GentofteHF_koersel2</v>
      </c>
      <c r="I11281" s="61" t="str">
        <f aca="false">MID(RIGHT(B11281,LEN(B11281)-3),1,FIND("_",RIGHT(B11281,LEN(B11281)-3))-1)</f>
        <v>Soelvkarusse</v>
      </c>
      <c r="J11281" s="61" t="str">
        <f aca="false">TRIM(SUBSTITUTE(RIGHT(B11281,FIND(I11281,B11281)+1),"_",""))</f>
        <v>eDNA</v>
      </c>
      <c r="K11281" s="0" t="str">
        <f aca="false">IFERROR(VALUE(SUBSTITUTE(E11281,".",",")),E11281)</f>
        <v>No Ct</v>
      </c>
      <c r="L11281" s="61" t="str">
        <f aca="false">IF(J11281="PosK",SUMIFS(K:K,J:J,"PosK",H:H,H11281),"")</f>
        <v/>
      </c>
      <c r="M11281" s="61" t="str">
        <f aca="false">IF(J11281="PosK",SUMIFS(K:K,J:J,"NegK",H:H,H11281),"")</f>
        <v/>
      </c>
      <c r="N11281" s="61" t="str">
        <f aca="false">IF(J11281="PosK",SUMIFS(K:K,J:J,"eDNA",H:H,H11281),"")</f>
        <v/>
      </c>
      <c r="P11281" s="62"/>
      <c r="T11281" s="63"/>
      <c r="W11281" s="64"/>
    </row>
    <row r="11282" customFormat="false" ht="14.25" hidden="false" customHeight="false" outlineLevel="0" collapsed="false">
      <c r="A11282" s="0" t="s">
        <v>741</v>
      </c>
      <c r="B11282" s="52" t="s">
        <v>742</v>
      </c>
      <c r="C11282" s="52" t="s">
        <v>743</v>
      </c>
      <c r="D11282" s="53" t="n">
        <v>0.1</v>
      </c>
      <c r="E11282" s="53" t="n">
        <v>30.58</v>
      </c>
      <c r="F11282" s="0" t="s">
        <v>1495</v>
      </c>
      <c r="G11282" s="0" t="str">
        <f aca="false">LEFT(B11282,2)</f>
        <v>01</v>
      </c>
      <c r="H11282" s="0" t="str">
        <f aca="false">I11282&amp;"_"&amp;G11282&amp;"_"&amp;F11282</f>
        <v>Loegfroe_01_20191114_DL2019019_GentofteHF_koersel1</v>
      </c>
      <c r="I11282" s="61" t="str">
        <f aca="false">MID(RIGHT(B11282,LEN(B11282)-3),1,FIND("_",RIGHT(B11282,LEN(B11282)-3))-1)</f>
        <v>Loegfroe</v>
      </c>
      <c r="J11282" s="61" t="str">
        <f aca="false">TRIM(SUBSTITUTE(RIGHT(B11282,FIND(I11282,B11282)+1),"_",""))</f>
        <v>PosK</v>
      </c>
      <c r="K11282" s="0" t="n">
        <f aca="false">IFERROR(VALUE(SUBSTITUTE(E11282,".",",")),E11282)</f>
        <v>30.58</v>
      </c>
      <c r="L11282" s="61" t="n">
        <f aca="false">IF(J11282="PosK",SUMIFS(K:K,J:J,"PosK",H:H,H11282),"")</f>
        <v>30.58</v>
      </c>
      <c r="M11282" s="61" t="n">
        <f aca="false">IF(J11282="PosK",SUMIFS(K:K,J:J,"NegK",H:H,H11282),"")</f>
        <v>0</v>
      </c>
      <c r="N11282" s="61" t="n">
        <f aca="false">IF(J11282="PosK",SUMIFS(K:K,J:J,"eDNA",H:H,H11282),"")</f>
        <v>0</v>
      </c>
      <c r="P11282" s="62" t="n">
        <f aca="false">IF(K11284="No Ct",0,K11284)</f>
        <v>0</v>
      </c>
      <c r="Q11282" s="62" t="n">
        <f aca="false">IF(K11285="No Ct",0,K11285)</f>
        <v>0</v>
      </c>
      <c r="R11282" s="0" t="str">
        <f aca="false">IF(AND(L11282&gt;0,M11282=0),"Valid","Invalid")</f>
        <v>Valid</v>
      </c>
      <c r="S11282" s="0" t="str">
        <f aca="false">IF(OR(P11282&gt;1,Q11282&gt;1),"Present","Absent")</f>
        <v>Absent</v>
      </c>
      <c r="T11282" s="63" t="str">
        <f aca="false">IF(OR(AND(P11282&gt;1,P11282&lt;41),AND(Q11282&gt;1,Q11282&lt;41)),"Ct&lt;41","Ct&gt;41")</f>
        <v>Ct&gt;41</v>
      </c>
      <c r="U11282" s="0" t="str">
        <f aca="false">I11282</f>
        <v>Loegfroe</v>
      </c>
      <c r="V11282" s="0" t="str">
        <f aca="false">MID(F11282,10,9)</f>
        <v>DL2019019</v>
      </c>
      <c r="W11282" s="64" t="str">
        <f aca="false">V11282&amp;"_"&amp;U11282&amp;"_"&amp;R11282&amp;"_"&amp;S11282&amp;"_"&amp;T11282</f>
        <v>DL2019019_Loegfroe_Valid_Absent_Ct&gt;41</v>
      </c>
    </row>
    <row r="11283" customFormat="false" ht="14.25" hidden="false" customHeight="false" outlineLevel="0" collapsed="false">
      <c r="A11283" s="0" t="s">
        <v>745</v>
      </c>
      <c r="B11283" s="52" t="s">
        <v>746</v>
      </c>
      <c r="C11283" s="52" t="s">
        <v>747</v>
      </c>
      <c r="D11283" s="53" t="n">
        <v>0.1</v>
      </c>
      <c r="E11283" s="53" t="s">
        <v>748</v>
      </c>
      <c r="F11283" s="0" t="s">
        <v>1495</v>
      </c>
      <c r="G11283" s="0" t="str">
        <f aca="false">LEFT(B11283,2)</f>
        <v>01</v>
      </c>
      <c r="H11283" s="0" t="str">
        <f aca="false">I11283&amp;"_"&amp;G11283&amp;"_"&amp;F11283</f>
        <v>Loegfroe_01_20191114_DL2019019_GentofteHF_koersel1</v>
      </c>
      <c r="I11283" s="61" t="str">
        <f aca="false">MID(RIGHT(B11283,LEN(B11283)-3),1,FIND("_",RIGHT(B11283,LEN(B11283)-3))-1)</f>
        <v>Loegfroe</v>
      </c>
      <c r="J11283" s="61" t="str">
        <f aca="false">TRIM(SUBSTITUTE(RIGHT(B11283,FIND(I11283,B11283)+1),"_",""))</f>
        <v>NegK</v>
      </c>
      <c r="K11283" s="0" t="str">
        <f aca="false">IFERROR(VALUE(SUBSTITUTE(E11283,".",",")),E11283)</f>
        <v>No Ct</v>
      </c>
      <c r="L11283" s="61" t="str">
        <f aca="false">IF(J11283="PosK",SUMIFS(K:K,J:J,"PosK",H:H,H11283),"")</f>
        <v/>
      </c>
      <c r="M11283" s="61" t="str">
        <f aca="false">IF(J11283="PosK",SUMIFS(K:K,J:J,"NegK",H:H,H11283),"")</f>
        <v/>
      </c>
      <c r="N11283" s="61" t="str">
        <f aca="false">IF(J11283="PosK",SUMIFS(K:K,J:J,"eDNA",H:H,H11283),"")</f>
        <v/>
      </c>
    </row>
    <row r="11284" customFormat="false" ht="14.25" hidden="false" customHeight="false" outlineLevel="0" collapsed="false">
      <c r="A11284" s="0" t="s">
        <v>749</v>
      </c>
      <c r="B11284" s="52" t="s">
        <v>750</v>
      </c>
      <c r="C11284" s="52" t="s">
        <v>751</v>
      </c>
      <c r="D11284" s="53" t="n">
        <v>0.1</v>
      </c>
      <c r="E11284" s="53" t="s">
        <v>748</v>
      </c>
      <c r="F11284" s="0" t="s">
        <v>1495</v>
      </c>
      <c r="G11284" s="0" t="str">
        <f aca="false">LEFT(B11284,2)</f>
        <v>01</v>
      </c>
      <c r="H11284" s="0" t="str">
        <f aca="false">I11284&amp;"_"&amp;G11284&amp;"_"&amp;F11284</f>
        <v>Loegfroe_01_20191114_DL2019019_GentofteHF_koersel1</v>
      </c>
      <c r="I11284" s="61" t="str">
        <f aca="false">MID(RIGHT(B11284,LEN(B11284)-3),1,FIND("_",RIGHT(B11284,LEN(B11284)-3))-1)</f>
        <v>Loegfroe</v>
      </c>
      <c r="J11284" s="61" t="str">
        <f aca="false">TRIM(SUBSTITUTE(RIGHT(B11284,FIND(I11284,B11284)+1),"_",""))</f>
        <v>eDNA</v>
      </c>
      <c r="K11284" s="0" t="str">
        <f aca="false">IFERROR(VALUE(SUBSTITUTE(E11284,".",",")),E11284)</f>
        <v>No Ct</v>
      </c>
      <c r="L11284" s="61" t="str">
        <f aca="false">IF(J11284="PosK",SUMIFS(K:K,J:J,"PosK",H:H,H11284),"")</f>
        <v/>
      </c>
      <c r="M11284" s="61" t="str">
        <f aca="false">IF(J11284="PosK",SUMIFS(K:K,J:J,"NegK",H:H,H11284),"")</f>
        <v/>
      </c>
      <c r="N11284" s="61" t="str">
        <f aca="false">IF(J11284="PosK",SUMIFS(K:K,J:J,"eDNA",H:H,H11284),"")</f>
        <v/>
      </c>
      <c r="Q11284" s="62"/>
    </row>
    <row r="11285" customFormat="false" ht="14.25" hidden="false" customHeight="false" outlineLevel="0" collapsed="false">
      <c r="A11285" s="0" t="s">
        <v>752</v>
      </c>
      <c r="B11285" s="52" t="s">
        <v>750</v>
      </c>
      <c r="C11285" s="52" t="s">
        <v>751</v>
      </c>
      <c r="D11285" s="53" t="n">
        <v>0.1</v>
      </c>
      <c r="E11285" s="53" t="s">
        <v>748</v>
      </c>
      <c r="F11285" s="0" t="s">
        <v>1495</v>
      </c>
      <c r="G11285" s="0" t="str">
        <f aca="false">LEFT(B11285,2)</f>
        <v>01</v>
      </c>
      <c r="H11285" s="0" t="str">
        <f aca="false">I11285&amp;"_"&amp;G11285&amp;"_"&amp;F11285</f>
        <v>Loegfroe_01_20191114_DL2019019_GentofteHF_koersel1</v>
      </c>
      <c r="I11285" s="61" t="str">
        <f aca="false">MID(RIGHT(B11285,LEN(B11285)-3),1,FIND("_",RIGHT(B11285,LEN(B11285)-3))-1)</f>
        <v>Loegfroe</v>
      </c>
      <c r="J11285" s="61" t="str">
        <f aca="false">TRIM(SUBSTITUTE(RIGHT(B11285,FIND(I11285,B11285)+1),"_",""))</f>
        <v>eDNA</v>
      </c>
      <c r="K11285" s="0" t="str">
        <f aca="false">IFERROR(VALUE(SUBSTITUTE(E11285,".",",")),E11285)</f>
        <v>No Ct</v>
      </c>
      <c r="L11285" s="61" t="str">
        <f aca="false">IF(J11285="PosK",SUMIFS(K:K,J:J,"PosK",H:H,H11285),"")</f>
        <v/>
      </c>
      <c r="M11285" s="61" t="str">
        <f aca="false">IF(J11285="PosK",SUMIFS(K:K,J:J,"NegK",H:H,H11285),"")</f>
        <v/>
      </c>
      <c r="N11285" s="61" t="str">
        <f aca="false">IF(J11285="PosK",SUMIFS(K:K,J:J,"eDNA",H:H,H11285),"")</f>
        <v/>
      </c>
      <c r="P11285" s="62"/>
      <c r="T11285" s="63"/>
      <c r="W11285" s="64"/>
    </row>
    <row r="11286" customFormat="false" ht="14.25" hidden="false" customHeight="false" outlineLevel="0" collapsed="false">
      <c r="A11286" s="0" t="s">
        <v>754</v>
      </c>
      <c r="B11286" s="52" t="s">
        <v>755</v>
      </c>
      <c r="C11286" s="52" t="s">
        <v>743</v>
      </c>
      <c r="D11286" s="53" t="n">
        <v>0.1</v>
      </c>
      <c r="E11286" s="53" t="s">
        <v>748</v>
      </c>
      <c r="F11286" s="0" t="s">
        <v>1495</v>
      </c>
      <c r="G11286" s="0" t="str">
        <f aca="false">LEFT(B11286,2)</f>
        <v>02</v>
      </c>
      <c r="H11286" s="0" t="str">
        <f aca="false">I11286&amp;"_"&amp;G11286&amp;"_"&amp;F11286</f>
        <v>StorVandsalamander_02_20191114_DL2019019_GentofteHF_koersel1</v>
      </c>
      <c r="I11286" s="61" t="str">
        <f aca="false">MID(RIGHT(B11286,LEN(B11286)-3),1,FIND("_",RIGHT(B11286,LEN(B11286)-3))-1)</f>
        <v>StorVandsalamander</v>
      </c>
      <c r="J11286" s="61" t="str">
        <f aca="false">TRIM(SUBSTITUTE(RIGHT(B11286,FIND(I11286,B11286)+1),"_",""))</f>
        <v>PosK</v>
      </c>
      <c r="K11286" s="0" t="str">
        <f aca="false">IFERROR(VALUE(SUBSTITUTE(E11286,".",",")),E11286)</f>
        <v>No Ct</v>
      </c>
      <c r="L11286" s="61" t="n">
        <f aca="false">IF(J11286="PosK",SUMIFS(K:K,J:J,"PosK",H:H,H11286),"")</f>
        <v>0</v>
      </c>
      <c r="M11286" s="61" t="n">
        <f aca="false">IF(J11286="PosK",SUMIFS(K:K,J:J,"NegK",H:H,H11286),"")</f>
        <v>0</v>
      </c>
      <c r="N11286" s="61" t="n">
        <f aca="false">IF(J11286="PosK",SUMIFS(K:K,J:J,"eDNA",H:H,H11286),"")</f>
        <v>0</v>
      </c>
      <c r="P11286" s="62" t="n">
        <f aca="false">IF(K11288="No Ct",0,K11288)</f>
        <v>0</v>
      </c>
      <c r="Q11286" s="62" t="n">
        <f aca="false">IF(K11289="No Ct",0,K11289)</f>
        <v>0</v>
      </c>
      <c r="R11286" s="0" t="str">
        <f aca="false">IF(AND(L11286&gt;0,M11286=0),"Valid","Invalid")</f>
        <v>Invalid</v>
      </c>
      <c r="S11286" s="0" t="str">
        <f aca="false">IF(OR(P11286&gt;1,Q11286&gt;1),"Present","Absent")</f>
        <v>Absent</v>
      </c>
      <c r="T11286" s="63" t="str">
        <f aca="false">IF(OR(AND(P11286&gt;1,P11286&lt;41),AND(Q11286&gt;1,Q11286&lt;41)),"Ct&lt;41","Ct&gt;41")</f>
        <v>Ct&gt;41</v>
      </c>
      <c r="U11286" s="0" t="str">
        <f aca="false">I11286</f>
        <v>StorVandsalamander</v>
      </c>
      <c r="V11286" s="0" t="str">
        <f aca="false">MID(F11286,10,9)</f>
        <v>DL2019019</v>
      </c>
      <c r="W11286" s="64" t="str">
        <f aca="false">V11286&amp;"_"&amp;U11286&amp;"_"&amp;R11286&amp;"_"&amp;S11286&amp;"_"&amp;T11286</f>
        <v>DL2019019_StorVandsalamander_Invalid_Absent_Ct&gt;41</v>
      </c>
    </row>
    <row r="11287" customFormat="false" ht="14.25" hidden="false" customHeight="false" outlineLevel="0" collapsed="false">
      <c r="A11287" s="0" t="s">
        <v>756</v>
      </c>
      <c r="B11287" s="52" t="s">
        <v>757</v>
      </c>
      <c r="C11287" s="52" t="s">
        <v>747</v>
      </c>
      <c r="D11287" s="53" t="n">
        <v>0.1</v>
      </c>
      <c r="E11287" s="53" t="s">
        <v>748</v>
      </c>
      <c r="F11287" s="0" t="s">
        <v>1495</v>
      </c>
      <c r="G11287" s="0" t="str">
        <f aca="false">LEFT(B11287,2)</f>
        <v>02</v>
      </c>
      <c r="H11287" s="0" t="str">
        <f aca="false">I11287&amp;"_"&amp;G11287&amp;"_"&amp;F11287</f>
        <v>StorVandsalamander_02_20191114_DL2019019_GentofteHF_koersel1</v>
      </c>
      <c r="I11287" s="61" t="str">
        <f aca="false">MID(RIGHT(B11287,LEN(B11287)-3),1,FIND("_",RIGHT(B11287,LEN(B11287)-3))-1)</f>
        <v>StorVandsalamander</v>
      </c>
      <c r="J11287" s="61" t="str">
        <f aca="false">TRIM(SUBSTITUTE(RIGHT(B11287,FIND(I11287,B11287)+1),"_",""))</f>
        <v>NegK</v>
      </c>
      <c r="K11287" s="0" t="str">
        <f aca="false">IFERROR(VALUE(SUBSTITUTE(E11287,".",",")),E11287)</f>
        <v>No Ct</v>
      </c>
      <c r="L11287" s="61" t="str">
        <f aca="false">IF(J11287="PosK",SUMIFS(K:K,J:J,"PosK",H:H,H11287),"")</f>
        <v/>
      </c>
      <c r="M11287" s="61" t="str">
        <f aca="false">IF(J11287="PosK",SUMIFS(K:K,J:J,"NegK",H:H,H11287),"")</f>
        <v/>
      </c>
      <c r="N11287" s="61" t="str">
        <f aca="false">IF(J11287="PosK",SUMIFS(K:K,J:J,"eDNA",H:H,H11287),"")</f>
        <v/>
      </c>
    </row>
    <row r="11288" customFormat="false" ht="14.25" hidden="false" customHeight="false" outlineLevel="0" collapsed="false">
      <c r="A11288" s="0" t="s">
        <v>758</v>
      </c>
      <c r="B11288" s="52" t="s">
        <v>759</v>
      </c>
      <c r="C11288" s="52" t="s">
        <v>751</v>
      </c>
      <c r="D11288" s="53" t="n">
        <v>0.1</v>
      </c>
      <c r="E11288" s="53" t="s">
        <v>748</v>
      </c>
      <c r="F11288" s="0" t="s">
        <v>1495</v>
      </c>
      <c r="G11288" s="0" t="str">
        <f aca="false">LEFT(B11288,2)</f>
        <v>02</v>
      </c>
      <c r="H11288" s="0" t="str">
        <f aca="false">I11288&amp;"_"&amp;G11288&amp;"_"&amp;F11288</f>
        <v>StorVandsalamander_02_20191114_DL2019019_GentofteHF_koersel1</v>
      </c>
      <c r="I11288" s="61" t="str">
        <f aca="false">MID(RIGHT(B11288,LEN(B11288)-3),1,FIND("_",RIGHT(B11288,LEN(B11288)-3))-1)</f>
        <v>StorVandsalamander</v>
      </c>
      <c r="J11288" s="61" t="str">
        <f aca="false">TRIM(SUBSTITUTE(RIGHT(B11288,FIND(I11288,B11288)+1),"_",""))</f>
        <v>eDNA</v>
      </c>
      <c r="K11288" s="0" t="str">
        <f aca="false">IFERROR(VALUE(SUBSTITUTE(E11288,".",",")),E11288)</f>
        <v>No Ct</v>
      </c>
      <c r="L11288" s="61" t="str">
        <f aca="false">IF(J11288="PosK",SUMIFS(K:K,J:J,"PosK",H:H,H11288),"")</f>
        <v/>
      </c>
      <c r="M11288" s="61" t="str">
        <f aca="false">IF(J11288="PosK",SUMIFS(K:K,J:J,"NegK",H:H,H11288),"")</f>
        <v/>
      </c>
      <c r="N11288" s="61" t="str">
        <f aca="false">IF(J11288="PosK",SUMIFS(K:K,J:J,"eDNA",H:H,H11288),"")</f>
        <v/>
      </c>
      <c r="Q11288" s="62"/>
    </row>
    <row r="11289" customFormat="false" ht="14.25" hidden="false" customHeight="false" outlineLevel="0" collapsed="false">
      <c r="A11289" s="0" t="s">
        <v>760</v>
      </c>
      <c r="B11289" s="52" t="s">
        <v>759</v>
      </c>
      <c r="C11289" s="52" t="s">
        <v>751</v>
      </c>
      <c r="D11289" s="53" t="n">
        <v>0.1</v>
      </c>
      <c r="E11289" s="53" t="s">
        <v>748</v>
      </c>
      <c r="F11289" s="0" t="s">
        <v>1495</v>
      </c>
      <c r="G11289" s="0" t="str">
        <f aca="false">LEFT(B11289,2)</f>
        <v>02</v>
      </c>
      <c r="H11289" s="0" t="str">
        <f aca="false">I11289&amp;"_"&amp;G11289&amp;"_"&amp;F11289</f>
        <v>StorVandsalamander_02_20191114_DL2019019_GentofteHF_koersel1</v>
      </c>
      <c r="I11289" s="61" t="str">
        <f aca="false">MID(RIGHT(B11289,LEN(B11289)-3),1,FIND("_",RIGHT(B11289,LEN(B11289)-3))-1)</f>
        <v>StorVandsalamander</v>
      </c>
      <c r="J11289" s="61" t="str">
        <f aca="false">TRIM(SUBSTITUTE(RIGHT(B11289,FIND(I11289,B11289)+1),"_",""))</f>
        <v>eDNA</v>
      </c>
      <c r="K11289" s="0" t="str">
        <f aca="false">IFERROR(VALUE(SUBSTITUTE(E11289,".",",")),E11289)</f>
        <v>No Ct</v>
      </c>
      <c r="L11289" s="61" t="str">
        <f aca="false">IF(J11289="PosK",SUMIFS(K:K,J:J,"PosK",H:H,H11289),"")</f>
        <v/>
      </c>
      <c r="M11289" s="61" t="str">
        <f aca="false">IF(J11289="PosK",SUMIFS(K:K,J:J,"NegK",H:H,H11289),"")</f>
        <v/>
      </c>
      <c r="N11289" s="61" t="str">
        <f aca="false">IF(J11289="PosK",SUMIFS(K:K,J:J,"eDNA",H:H,H11289),"")</f>
        <v/>
      </c>
      <c r="P11289" s="62"/>
      <c r="T11289" s="63"/>
      <c r="W11289" s="64"/>
    </row>
    <row r="11290" customFormat="false" ht="14.25" hidden="false" customHeight="false" outlineLevel="0" collapsed="false">
      <c r="A11290" s="0" t="s">
        <v>762</v>
      </c>
      <c r="B11290" s="52" t="s">
        <v>763</v>
      </c>
      <c r="C11290" s="52" t="s">
        <v>743</v>
      </c>
      <c r="D11290" s="53" t="n">
        <v>0.1</v>
      </c>
      <c r="E11290" s="53" t="n">
        <v>35.37</v>
      </c>
      <c r="F11290" s="0" t="s">
        <v>1495</v>
      </c>
      <c r="G11290" s="0" t="str">
        <f aca="false">LEFT(B11290,2)</f>
        <v>03</v>
      </c>
      <c r="H11290" s="0" t="str">
        <f aca="false">I11290&amp;"_"&amp;G11290&amp;"_"&amp;F11290</f>
        <v>Strandtudse_03_20191114_DL2019019_GentofteHF_koersel1</v>
      </c>
      <c r="I11290" s="61" t="str">
        <f aca="false">MID(RIGHT(B11290,LEN(B11290)-3),1,FIND("_",RIGHT(B11290,LEN(B11290)-3))-1)</f>
        <v>Strandtudse</v>
      </c>
      <c r="J11290" s="61" t="str">
        <f aca="false">TRIM(SUBSTITUTE(RIGHT(B11290,FIND(I11290,B11290)+1),"_",""))</f>
        <v>PosK</v>
      </c>
      <c r="K11290" s="0" t="n">
        <f aca="false">IFERROR(VALUE(SUBSTITUTE(E11290,".",",")),E11290)</f>
        <v>35.37</v>
      </c>
      <c r="L11290" s="61" t="n">
        <f aca="false">IF(J11290="PosK",SUMIFS(K:K,J:J,"PosK",H:H,H11290),"")</f>
        <v>35.37</v>
      </c>
      <c r="M11290" s="61" t="n">
        <f aca="false">IF(J11290="PosK",SUMIFS(K:K,J:J,"NegK",H:H,H11290),"")</f>
        <v>0</v>
      </c>
      <c r="N11290" s="61" t="n">
        <f aca="false">IF(J11290="PosK",SUMIFS(K:K,J:J,"eDNA",H:H,H11290),"")</f>
        <v>0</v>
      </c>
      <c r="P11290" s="62" t="n">
        <f aca="false">IF(K11292="No Ct",0,K11292)</f>
        <v>0</v>
      </c>
      <c r="Q11290" s="62" t="n">
        <f aca="false">IF(K11293="No Ct",0,K11293)</f>
        <v>0</v>
      </c>
      <c r="R11290" s="0" t="str">
        <f aca="false">IF(AND(L11290&gt;0,M11290=0),"Valid","Invalid")</f>
        <v>Valid</v>
      </c>
      <c r="S11290" s="0" t="str">
        <f aca="false">IF(OR(P11290&gt;1,Q11290&gt;1),"Present","Absent")</f>
        <v>Absent</v>
      </c>
      <c r="T11290" s="63" t="str">
        <f aca="false">IF(OR(AND(P11290&gt;1,P11290&lt;41),AND(Q11290&gt;1,Q11290&lt;41)),"Ct&lt;41","Ct&gt;41")</f>
        <v>Ct&gt;41</v>
      </c>
      <c r="U11290" s="0" t="str">
        <f aca="false">I11290</f>
        <v>Strandtudse</v>
      </c>
      <c r="V11290" s="0" t="str">
        <f aca="false">MID(F11290,10,9)</f>
        <v>DL2019019</v>
      </c>
      <c r="W11290" s="64" t="str">
        <f aca="false">V11290&amp;"_"&amp;U11290&amp;"_"&amp;R11290&amp;"_"&amp;S11290&amp;"_"&amp;T11290</f>
        <v>DL2019019_Strandtudse_Valid_Absent_Ct&gt;41</v>
      </c>
    </row>
    <row r="11291" customFormat="false" ht="14.25" hidden="false" customHeight="false" outlineLevel="0" collapsed="false">
      <c r="A11291" s="0" t="s">
        <v>764</v>
      </c>
      <c r="B11291" s="52" t="s">
        <v>765</v>
      </c>
      <c r="C11291" s="52" t="s">
        <v>747</v>
      </c>
      <c r="D11291" s="53" t="n">
        <v>0.1</v>
      </c>
      <c r="E11291" s="53" t="s">
        <v>748</v>
      </c>
      <c r="F11291" s="0" t="s">
        <v>1495</v>
      </c>
      <c r="G11291" s="0" t="str">
        <f aca="false">LEFT(B11291,2)</f>
        <v>03</v>
      </c>
      <c r="H11291" s="0" t="str">
        <f aca="false">I11291&amp;"_"&amp;G11291&amp;"_"&amp;F11291</f>
        <v>Strandtudse_03_20191114_DL2019019_GentofteHF_koersel1</v>
      </c>
      <c r="I11291" s="61" t="str">
        <f aca="false">MID(RIGHT(B11291,LEN(B11291)-3),1,FIND("_",RIGHT(B11291,LEN(B11291)-3))-1)</f>
        <v>Strandtudse</v>
      </c>
      <c r="J11291" s="61" t="str">
        <f aca="false">TRIM(SUBSTITUTE(RIGHT(B11291,FIND(I11291,B11291)+1),"_",""))</f>
        <v>NegK</v>
      </c>
      <c r="K11291" s="0" t="str">
        <f aca="false">IFERROR(VALUE(SUBSTITUTE(E11291,".",",")),E11291)</f>
        <v>No Ct</v>
      </c>
      <c r="L11291" s="61" t="str">
        <f aca="false">IF(J11291="PosK",SUMIFS(K:K,J:J,"PosK",H:H,H11291),"")</f>
        <v/>
      </c>
      <c r="M11291" s="61" t="str">
        <f aca="false">IF(J11291="PosK",SUMIFS(K:K,J:J,"NegK",H:H,H11291),"")</f>
        <v/>
      </c>
      <c r="N11291" s="61" t="str">
        <f aca="false">IF(J11291="PosK",SUMIFS(K:K,J:J,"eDNA",H:H,H11291),"")</f>
        <v/>
      </c>
    </row>
    <row r="11292" customFormat="false" ht="14.25" hidden="false" customHeight="false" outlineLevel="0" collapsed="false">
      <c r="A11292" s="0" t="s">
        <v>766</v>
      </c>
      <c r="B11292" s="52" t="s">
        <v>767</v>
      </c>
      <c r="C11292" s="52" t="s">
        <v>751</v>
      </c>
      <c r="D11292" s="53" t="n">
        <v>0.1</v>
      </c>
      <c r="E11292" s="53" t="s">
        <v>748</v>
      </c>
      <c r="F11292" s="0" t="s">
        <v>1495</v>
      </c>
      <c r="G11292" s="0" t="str">
        <f aca="false">LEFT(B11292,2)</f>
        <v>03</v>
      </c>
      <c r="H11292" s="0" t="str">
        <f aca="false">I11292&amp;"_"&amp;G11292&amp;"_"&amp;F11292</f>
        <v>Strandtudse_03_20191114_DL2019019_GentofteHF_koersel1</v>
      </c>
      <c r="I11292" s="61" t="str">
        <f aca="false">MID(RIGHT(B11292,LEN(B11292)-3),1,FIND("_",RIGHT(B11292,LEN(B11292)-3))-1)</f>
        <v>Strandtudse</v>
      </c>
      <c r="J11292" s="61" t="str">
        <f aca="false">TRIM(SUBSTITUTE(RIGHT(B11292,FIND(I11292,B11292)+1),"_",""))</f>
        <v>eDNA</v>
      </c>
      <c r="K11292" s="0" t="str">
        <f aca="false">IFERROR(VALUE(SUBSTITUTE(E11292,".",",")),E11292)</f>
        <v>No Ct</v>
      </c>
      <c r="L11292" s="61" t="str">
        <f aca="false">IF(J11292="PosK",SUMIFS(K:K,J:J,"PosK",H:H,H11292),"")</f>
        <v/>
      </c>
      <c r="M11292" s="61" t="str">
        <f aca="false">IF(J11292="PosK",SUMIFS(K:K,J:J,"NegK",H:H,H11292),"")</f>
        <v/>
      </c>
      <c r="N11292" s="61" t="str">
        <f aca="false">IF(J11292="PosK",SUMIFS(K:K,J:J,"eDNA",H:H,H11292),"")</f>
        <v/>
      </c>
      <c r="Q11292" s="62"/>
    </row>
    <row r="11293" customFormat="false" ht="14.25" hidden="false" customHeight="false" outlineLevel="0" collapsed="false">
      <c r="A11293" s="0" t="s">
        <v>768</v>
      </c>
      <c r="B11293" s="52" t="s">
        <v>767</v>
      </c>
      <c r="C11293" s="52" t="s">
        <v>751</v>
      </c>
      <c r="D11293" s="53" t="n">
        <v>0.1</v>
      </c>
      <c r="E11293" s="53" t="s">
        <v>748</v>
      </c>
      <c r="F11293" s="0" t="s">
        <v>1495</v>
      </c>
      <c r="G11293" s="0" t="str">
        <f aca="false">LEFT(B11293,2)</f>
        <v>03</v>
      </c>
      <c r="H11293" s="0" t="str">
        <f aca="false">I11293&amp;"_"&amp;G11293&amp;"_"&amp;F11293</f>
        <v>Strandtudse_03_20191114_DL2019019_GentofteHF_koersel1</v>
      </c>
      <c r="I11293" s="61" t="str">
        <f aca="false">MID(RIGHT(B11293,LEN(B11293)-3),1,FIND("_",RIGHT(B11293,LEN(B11293)-3))-1)</f>
        <v>Strandtudse</v>
      </c>
      <c r="J11293" s="61" t="str">
        <f aca="false">TRIM(SUBSTITUTE(RIGHT(B11293,FIND(I11293,B11293)+1),"_",""))</f>
        <v>eDNA</v>
      </c>
      <c r="K11293" s="0" t="str">
        <f aca="false">IFERROR(VALUE(SUBSTITUTE(E11293,".",",")),E11293)</f>
        <v>No Ct</v>
      </c>
      <c r="L11293" s="61" t="str">
        <f aca="false">IF(J11293="PosK",SUMIFS(K:K,J:J,"PosK",H:H,H11293),"")</f>
        <v/>
      </c>
      <c r="M11293" s="61" t="str">
        <f aca="false">IF(J11293="PosK",SUMIFS(K:K,J:J,"NegK",H:H,H11293),"")</f>
        <v/>
      </c>
      <c r="N11293" s="61" t="str">
        <f aca="false">IF(J11293="PosK",SUMIFS(K:K,J:J,"eDNA",H:H,H11293),"")</f>
        <v/>
      </c>
      <c r="P11293" s="62"/>
      <c r="T11293" s="63"/>
      <c r="W11293" s="64"/>
    </row>
    <row r="11294" customFormat="false" ht="14.25" hidden="false" customHeight="false" outlineLevel="0" collapsed="false">
      <c r="A11294" s="0" t="s">
        <v>770</v>
      </c>
      <c r="B11294" s="52" t="s">
        <v>771</v>
      </c>
      <c r="C11294" s="52" t="s">
        <v>743</v>
      </c>
      <c r="D11294" s="53" t="n">
        <v>0.1</v>
      </c>
      <c r="E11294" s="53" t="s">
        <v>748</v>
      </c>
      <c r="F11294" s="0" t="s">
        <v>1495</v>
      </c>
      <c r="G11294" s="0" t="str">
        <f aca="false">LEFT(B11294,2)</f>
        <v>04</v>
      </c>
      <c r="H11294" s="0" t="str">
        <f aca="false">I11294&amp;"_"&amp;G11294&amp;"_"&amp;F11294</f>
        <v>GroenbrogetTudse_04_20191114_DL2019019_GentofteHF_koersel1</v>
      </c>
      <c r="I11294" s="61" t="str">
        <f aca="false">MID(RIGHT(B11294,LEN(B11294)-3),1,FIND("_",RIGHT(B11294,LEN(B11294)-3))-1)</f>
        <v>GroenbrogetTudse</v>
      </c>
      <c r="J11294" s="61" t="str">
        <f aca="false">TRIM(SUBSTITUTE(RIGHT(B11294,FIND(I11294,B11294)+1),"_",""))</f>
        <v>PosK</v>
      </c>
      <c r="K11294" s="0" t="str">
        <f aca="false">IFERROR(VALUE(SUBSTITUTE(E11294,".",",")),E11294)</f>
        <v>No Ct</v>
      </c>
      <c r="L11294" s="61" t="n">
        <f aca="false">IF(J11294="PosK",SUMIFS(K:K,J:J,"PosK",H:H,H11294),"")</f>
        <v>0</v>
      </c>
      <c r="M11294" s="61" t="n">
        <f aca="false">IF(J11294="PosK",SUMIFS(K:K,J:J,"NegK",H:H,H11294),"")</f>
        <v>0</v>
      </c>
      <c r="N11294" s="61" t="n">
        <f aca="false">IF(J11294="PosK",SUMIFS(K:K,J:J,"eDNA",H:H,H11294),"")</f>
        <v>0</v>
      </c>
      <c r="P11294" s="62" t="n">
        <f aca="false">IF(K11296="No Ct",0,K11296)</f>
        <v>0</v>
      </c>
      <c r="Q11294" s="62" t="n">
        <f aca="false">IF(K11297="No Ct",0,K11297)</f>
        <v>0</v>
      </c>
      <c r="R11294" s="0" t="str">
        <f aca="false">IF(AND(L11294&gt;0,M11294=0),"Valid","Invalid")</f>
        <v>Invalid</v>
      </c>
      <c r="S11294" s="0" t="str">
        <f aca="false">IF(OR(P11294&gt;1,Q11294&gt;1),"Present","Absent")</f>
        <v>Absent</v>
      </c>
      <c r="T11294" s="63" t="str">
        <f aca="false">IF(OR(AND(P11294&gt;1,P11294&lt;41),AND(Q11294&gt;1,Q11294&lt;41)),"Ct&lt;41","Ct&gt;41")</f>
        <v>Ct&gt;41</v>
      </c>
      <c r="U11294" s="0" t="str">
        <f aca="false">I11294</f>
        <v>GroenbrogetTudse</v>
      </c>
      <c r="V11294" s="0" t="str">
        <f aca="false">MID(F11294,10,9)</f>
        <v>DL2019019</v>
      </c>
      <c r="W11294" s="64" t="str">
        <f aca="false">V11294&amp;"_"&amp;U11294&amp;"_"&amp;R11294&amp;"_"&amp;S11294&amp;"_"&amp;T11294</f>
        <v>DL2019019_GroenbrogetTudse_Invalid_Absent_Ct&gt;41</v>
      </c>
    </row>
    <row r="11295" customFormat="false" ht="14.25" hidden="false" customHeight="false" outlineLevel="0" collapsed="false">
      <c r="A11295" s="0" t="s">
        <v>772</v>
      </c>
      <c r="B11295" s="52" t="s">
        <v>773</v>
      </c>
      <c r="C11295" s="52" t="s">
        <v>747</v>
      </c>
      <c r="D11295" s="53" t="n">
        <v>0.1</v>
      </c>
      <c r="E11295" s="53" t="s">
        <v>748</v>
      </c>
      <c r="F11295" s="0" t="s">
        <v>1495</v>
      </c>
      <c r="G11295" s="0" t="str">
        <f aca="false">LEFT(B11295,2)</f>
        <v>04</v>
      </c>
      <c r="H11295" s="0" t="str">
        <f aca="false">I11295&amp;"_"&amp;G11295&amp;"_"&amp;F11295</f>
        <v>GroenbrogetTudse_04_20191114_DL2019019_GentofteHF_koersel1</v>
      </c>
      <c r="I11295" s="61" t="str">
        <f aca="false">MID(RIGHT(B11295,LEN(B11295)-3),1,FIND("_",RIGHT(B11295,LEN(B11295)-3))-1)</f>
        <v>GroenbrogetTudse</v>
      </c>
      <c r="J11295" s="61" t="str">
        <f aca="false">TRIM(SUBSTITUTE(RIGHT(B11295,FIND(I11295,B11295)+1),"_",""))</f>
        <v>NegK</v>
      </c>
      <c r="K11295" s="0" t="str">
        <f aca="false">IFERROR(VALUE(SUBSTITUTE(E11295,".",",")),E11295)</f>
        <v>No Ct</v>
      </c>
      <c r="L11295" s="61" t="str">
        <f aca="false">IF(J11295="PosK",SUMIFS(K:K,J:J,"PosK",H:H,H11295),"")</f>
        <v/>
      </c>
      <c r="M11295" s="61" t="str">
        <f aca="false">IF(J11295="PosK",SUMIFS(K:K,J:J,"NegK",H:H,H11295),"")</f>
        <v/>
      </c>
      <c r="N11295" s="61" t="str">
        <f aca="false">IF(J11295="PosK",SUMIFS(K:K,J:J,"eDNA",H:H,H11295),"")</f>
        <v/>
      </c>
    </row>
    <row r="11296" customFormat="false" ht="14.25" hidden="false" customHeight="false" outlineLevel="0" collapsed="false">
      <c r="A11296" s="0" t="s">
        <v>774</v>
      </c>
      <c r="B11296" s="52" t="s">
        <v>775</v>
      </c>
      <c r="C11296" s="52" t="s">
        <v>751</v>
      </c>
      <c r="D11296" s="53" t="n">
        <v>0.1</v>
      </c>
      <c r="E11296" s="53" t="s">
        <v>748</v>
      </c>
      <c r="F11296" s="0" t="s">
        <v>1495</v>
      </c>
      <c r="G11296" s="0" t="str">
        <f aca="false">LEFT(B11296,2)</f>
        <v>04</v>
      </c>
      <c r="H11296" s="0" t="str">
        <f aca="false">I11296&amp;"_"&amp;G11296&amp;"_"&amp;F11296</f>
        <v>GroenbrogetTudse_04_20191114_DL2019019_GentofteHF_koersel1</v>
      </c>
      <c r="I11296" s="61" t="str">
        <f aca="false">MID(RIGHT(B11296,LEN(B11296)-3),1,FIND("_",RIGHT(B11296,LEN(B11296)-3))-1)</f>
        <v>GroenbrogetTudse</v>
      </c>
      <c r="J11296" s="61" t="str">
        <f aca="false">TRIM(SUBSTITUTE(RIGHT(B11296,FIND(I11296,B11296)+1),"_",""))</f>
        <v>eDNA</v>
      </c>
      <c r="K11296" s="0" t="str">
        <f aca="false">IFERROR(VALUE(SUBSTITUTE(E11296,".",",")),E11296)</f>
        <v>No Ct</v>
      </c>
      <c r="L11296" s="61" t="str">
        <f aca="false">IF(J11296="PosK",SUMIFS(K:K,J:J,"PosK",H:H,H11296),"")</f>
        <v/>
      </c>
      <c r="M11296" s="61" t="str">
        <f aca="false">IF(J11296="PosK",SUMIFS(K:K,J:J,"NegK",H:H,H11296),"")</f>
        <v/>
      </c>
      <c r="N11296" s="61" t="str">
        <f aca="false">IF(J11296="PosK",SUMIFS(K:K,J:J,"eDNA",H:H,H11296),"")</f>
        <v/>
      </c>
      <c r="Q11296" s="62"/>
    </row>
    <row r="11297" customFormat="false" ht="14.25" hidden="false" customHeight="false" outlineLevel="0" collapsed="false">
      <c r="A11297" s="0" t="s">
        <v>776</v>
      </c>
      <c r="B11297" s="52" t="s">
        <v>775</v>
      </c>
      <c r="C11297" s="52" t="s">
        <v>751</v>
      </c>
      <c r="D11297" s="53" t="n">
        <v>0.1</v>
      </c>
      <c r="E11297" s="53" t="s">
        <v>748</v>
      </c>
      <c r="F11297" s="0" t="s">
        <v>1495</v>
      </c>
      <c r="G11297" s="0" t="str">
        <f aca="false">LEFT(B11297,2)</f>
        <v>04</v>
      </c>
      <c r="H11297" s="0" t="str">
        <f aca="false">I11297&amp;"_"&amp;G11297&amp;"_"&amp;F11297</f>
        <v>GroenbrogetTudse_04_20191114_DL2019019_GentofteHF_koersel1</v>
      </c>
      <c r="I11297" s="61" t="str">
        <f aca="false">MID(RIGHT(B11297,LEN(B11297)-3),1,FIND("_",RIGHT(B11297,LEN(B11297)-3))-1)</f>
        <v>GroenbrogetTudse</v>
      </c>
      <c r="J11297" s="61" t="str">
        <f aca="false">TRIM(SUBSTITUTE(RIGHT(B11297,FIND(I11297,B11297)+1),"_",""))</f>
        <v>eDNA</v>
      </c>
      <c r="K11297" s="0" t="str">
        <f aca="false">IFERROR(VALUE(SUBSTITUTE(E11297,".",",")),E11297)</f>
        <v>No Ct</v>
      </c>
      <c r="L11297" s="61" t="str">
        <f aca="false">IF(J11297="PosK",SUMIFS(K:K,J:J,"PosK",H:H,H11297),"")</f>
        <v/>
      </c>
      <c r="M11297" s="61" t="str">
        <f aca="false">IF(J11297="PosK",SUMIFS(K:K,J:J,"NegK",H:H,H11297),"")</f>
        <v/>
      </c>
      <c r="N11297" s="61" t="str">
        <f aca="false">IF(J11297="PosK",SUMIFS(K:K,J:J,"eDNA",H:H,H11297),"")</f>
        <v/>
      </c>
      <c r="P11297" s="62"/>
      <c r="T11297" s="63"/>
      <c r="W11297" s="64"/>
    </row>
    <row r="11298" customFormat="false" ht="14.25" hidden="false" customHeight="false" outlineLevel="0" collapsed="false">
      <c r="A11298" s="0" t="s">
        <v>778</v>
      </c>
      <c r="B11298" s="52" t="s">
        <v>779</v>
      </c>
      <c r="C11298" s="52" t="s">
        <v>743</v>
      </c>
      <c r="D11298" s="53" t="n">
        <v>0.1</v>
      </c>
      <c r="E11298" s="53" t="s">
        <v>748</v>
      </c>
      <c r="F11298" s="0" t="s">
        <v>1495</v>
      </c>
      <c r="G11298" s="0" t="str">
        <f aca="false">LEFT(B11298,2)</f>
        <v>05</v>
      </c>
      <c r="H11298" s="0" t="str">
        <f aca="false">I11298&amp;"_"&amp;G11298&amp;"_"&amp;F11298</f>
        <v>Loevfroe_05_20191114_DL2019019_GentofteHF_koersel1</v>
      </c>
      <c r="I11298" s="61" t="str">
        <f aca="false">MID(RIGHT(B11298,LEN(B11298)-3),1,FIND("_",RIGHT(B11298,LEN(B11298)-3))-1)</f>
        <v>Loevfroe</v>
      </c>
      <c r="J11298" s="61" t="str">
        <f aca="false">TRIM(SUBSTITUTE(RIGHT(B11298,FIND(I11298,B11298)+1),"_",""))</f>
        <v>PosK</v>
      </c>
      <c r="K11298" s="0" t="str">
        <f aca="false">IFERROR(VALUE(SUBSTITUTE(E11298,".",",")),E11298)</f>
        <v>No Ct</v>
      </c>
      <c r="L11298" s="61" t="n">
        <f aca="false">IF(J11298="PosK",SUMIFS(K:K,J:J,"PosK",H:H,H11298),"")</f>
        <v>0</v>
      </c>
      <c r="M11298" s="61" t="n">
        <f aca="false">IF(J11298="PosK",SUMIFS(K:K,J:J,"NegK",H:H,H11298),"")</f>
        <v>0</v>
      </c>
      <c r="N11298" s="61" t="n">
        <f aca="false">IF(J11298="PosK",SUMIFS(K:K,J:J,"eDNA",H:H,H11298),"")</f>
        <v>31.46</v>
      </c>
      <c r="P11298" s="62" t="n">
        <f aca="false">IF(K11300="No Ct",0,K11300)</f>
        <v>0</v>
      </c>
      <c r="Q11298" s="62" t="n">
        <f aca="false">IF(K11301="No Ct",0,K11301)</f>
        <v>31.46</v>
      </c>
      <c r="R11298" s="0" t="str">
        <f aca="false">IF(AND(L11298&gt;0,M11298=0),"Valid","Invalid")</f>
        <v>Invalid</v>
      </c>
      <c r="S11298" s="0" t="str">
        <f aca="false">IF(OR(P11298&gt;1,Q11298&gt;1),"Present","Absent")</f>
        <v>Present</v>
      </c>
      <c r="T11298" s="63" t="str">
        <f aca="false">IF(OR(AND(P11298&gt;1,P11298&lt;41),AND(Q11298&gt;1,Q11298&lt;41)),"Ct&lt;41","Ct&gt;41")</f>
        <v>Ct&lt;41</v>
      </c>
      <c r="U11298" s="0" t="str">
        <f aca="false">I11298</f>
        <v>Loevfroe</v>
      </c>
      <c r="V11298" s="0" t="str">
        <f aca="false">MID(F11298,10,9)</f>
        <v>DL2019019</v>
      </c>
      <c r="W11298" s="64" t="str">
        <f aca="false">V11298&amp;"_"&amp;U11298&amp;"_"&amp;R11298&amp;"_"&amp;S11298&amp;"_"&amp;T11298</f>
        <v>DL2019019_Loevfroe_Invalid_Present_Ct&lt;41</v>
      </c>
    </row>
    <row r="11299" customFormat="false" ht="14.25" hidden="false" customHeight="false" outlineLevel="0" collapsed="false">
      <c r="A11299" s="0" t="s">
        <v>780</v>
      </c>
      <c r="B11299" s="52" t="s">
        <v>781</v>
      </c>
      <c r="C11299" s="52" t="s">
        <v>747</v>
      </c>
      <c r="D11299" s="53" t="n">
        <v>0.1</v>
      </c>
      <c r="E11299" s="53" t="s">
        <v>748</v>
      </c>
      <c r="F11299" s="0" t="s">
        <v>1495</v>
      </c>
      <c r="G11299" s="0" t="str">
        <f aca="false">LEFT(B11299,2)</f>
        <v>05</v>
      </c>
      <c r="H11299" s="0" t="str">
        <f aca="false">I11299&amp;"_"&amp;G11299&amp;"_"&amp;F11299</f>
        <v>Loevfroe_05_20191114_DL2019019_GentofteHF_koersel1</v>
      </c>
      <c r="I11299" s="61" t="str">
        <f aca="false">MID(RIGHT(B11299,LEN(B11299)-3),1,FIND("_",RIGHT(B11299,LEN(B11299)-3))-1)</f>
        <v>Loevfroe</v>
      </c>
      <c r="J11299" s="61" t="str">
        <f aca="false">TRIM(SUBSTITUTE(RIGHT(B11299,FIND(I11299,B11299)+1),"_",""))</f>
        <v>NegK</v>
      </c>
      <c r="K11299" s="0" t="str">
        <f aca="false">IFERROR(VALUE(SUBSTITUTE(E11299,".",",")),E11299)</f>
        <v>No Ct</v>
      </c>
      <c r="L11299" s="61" t="str">
        <f aca="false">IF(J11299="PosK",SUMIFS(K:K,J:J,"PosK",H:H,H11299),"")</f>
        <v/>
      </c>
      <c r="M11299" s="61" t="str">
        <f aca="false">IF(J11299="PosK",SUMIFS(K:K,J:J,"NegK",H:H,H11299),"")</f>
        <v/>
      </c>
      <c r="N11299" s="61" t="str">
        <f aca="false">IF(J11299="PosK",SUMIFS(K:K,J:J,"eDNA",H:H,H11299),"")</f>
        <v/>
      </c>
    </row>
    <row r="11300" customFormat="false" ht="14.25" hidden="false" customHeight="false" outlineLevel="0" collapsed="false">
      <c r="A11300" s="0" t="s">
        <v>782</v>
      </c>
      <c r="B11300" s="52" t="s">
        <v>783</v>
      </c>
      <c r="C11300" s="52" t="s">
        <v>751</v>
      </c>
      <c r="D11300" s="53" t="n">
        <v>0.1</v>
      </c>
      <c r="E11300" s="53" t="s">
        <v>748</v>
      </c>
      <c r="F11300" s="0" t="s">
        <v>1495</v>
      </c>
      <c r="G11300" s="0" t="str">
        <f aca="false">LEFT(B11300,2)</f>
        <v>05</v>
      </c>
      <c r="H11300" s="0" t="str">
        <f aca="false">I11300&amp;"_"&amp;G11300&amp;"_"&amp;F11300</f>
        <v>Loevfroe_05_20191114_DL2019019_GentofteHF_koersel1</v>
      </c>
      <c r="I11300" s="61" t="str">
        <f aca="false">MID(RIGHT(B11300,LEN(B11300)-3),1,FIND("_",RIGHT(B11300,LEN(B11300)-3))-1)</f>
        <v>Loevfroe</v>
      </c>
      <c r="J11300" s="61" t="str">
        <f aca="false">TRIM(SUBSTITUTE(RIGHT(B11300,FIND(I11300,B11300)+1),"_",""))</f>
        <v>eDNA</v>
      </c>
      <c r="K11300" s="0" t="str">
        <f aca="false">IFERROR(VALUE(SUBSTITUTE(E11300,".",",")),E11300)</f>
        <v>No Ct</v>
      </c>
      <c r="L11300" s="61" t="str">
        <f aca="false">IF(J11300="PosK",SUMIFS(K:K,J:J,"PosK",H:H,H11300),"")</f>
        <v/>
      </c>
      <c r="M11300" s="61" t="str">
        <f aca="false">IF(J11300="PosK",SUMIFS(K:K,J:J,"NegK",H:H,H11300),"")</f>
        <v/>
      </c>
      <c r="N11300" s="61" t="str">
        <f aca="false">IF(J11300="PosK",SUMIFS(K:K,J:J,"eDNA",H:H,H11300),"")</f>
        <v/>
      </c>
      <c r="Q11300" s="62"/>
    </row>
    <row r="11301" customFormat="false" ht="14.25" hidden="false" customHeight="false" outlineLevel="0" collapsed="false">
      <c r="A11301" s="0" t="s">
        <v>784</v>
      </c>
      <c r="B11301" s="52" t="s">
        <v>783</v>
      </c>
      <c r="C11301" s="52" t="s">
        <v>751</v>
      </c>
      <c r="D11301" s="53" t="n">
        <v>0.1</v>
      </c>
      <c r="E11301" s="53" t="n">
        <v>31.46</v>
      </c>
      <c r="F11301" s="0" t="s">
        <v>1495</v>
      </c>
      <c r="G11301" s="0" t="str">
        <f aca="false">LEFT(B11301,2)</f>
        <v>05</v>
      </c>
      <c r="H11301" s="0" t="str">
        <f aca="false">I11301&amp;"_"&amp;G11301&amp;"_"&amp;F11301</f>
        <v>Loevfroe_05_20191114_DL2019019_GentofteHF_koersel1</v>
      </c>
      <c r="I11301" s="61" t="str">
        <f aca="false">MID(RIGHT(B11301,LEN(B11301)-3),1,FIND("_",RIGHT(B11301,LEN(B11301)-3))-1)</f>
        <v>Loevfroe</v>
      </c>
      <c r="J11301" s="61" t="str">
        <f aca="false">TRIM(SUBSTITUTE(RIGHT(B11301,FIND(I11301,B11301)+1),"_",""))</f>
        <v>eDNA</v>
      </c>
      <c r="K11301" s="0" t="n">
        <f aca="false">IFERROR(VALUE(SUBSTITUTE(E11301,".",",")),E11301)</f>
        <v>31.46</v>
      </c>
      <c r="L11301" s="61" t="str">
        <f aca="false">IF(J11301="PosK",SUMIFS(K:K,J:J,"PosK",H:H,H11301),"")</f>
        <v/>
      </c>
      <c r="M11301" s="61" t="str">
        <f aca="false">IF(J11301="PosK",SUMIFS(K:K,J:J,"NegK",H:H,H11301),"")</f>
        <v/>
      </c>
      <c r="N11301" s="61" t="str">
        <f aca="false">IF(J11301="PosK",SUMIFS(K:K,J:J,"eDNA",H:H,H11301),"")</f>
        <v/>
      </c>
      <c r="P11301" s="62"/>
      <c r="T11301" s="63"/>
      <c r="W11301" s="64"/>
    </row>
    <row r="11302" customFormat="false" ht="14.25" hidden="false" customHeight="false" outlineLevel="0" collapsed="false">
      <c r="A11302" s="0" t="s">
        <v>786</v>
      </c>
      <c r="B11302" s="52" t="s">
        <v>787</v>
      </c>
      <c r="C11302" s="52" t="s">
        <v>743</v>
      </c>
      <c r="D11302" s="53" t="n">
        <v>0.1</v>
      </c>
      <c r="E11302" s="53" t="n">
        <v>31.11</v>
      </c>
      <c r="F11302" s="0" t="s">
        <v>1495</v>
      </c>
      <c r="G11302" s="0" t="str">
        <f aca="false">LEFT(B11302,2)</f>
        <v>06</v>
      </c>
      <c r="H11302" s="0" t="str">
        <f aca="false">I11302&amp;"_"&amp;G11302&amp;"_"&amp;F11302</f>
        <v>Springfroe_06_20191114_DL2019019_GentofteHF_koersel1</v>
      </c>
      <c r="I11302" s="61" t="str">
        <f aca="false">MID(RIGHT(B11302,LEN(B11302)-3),1,FIND("_",RIGHT(B11302,LEN(B11302)-3))-1)</f>
        <v>Springfroe</v>
      </c>
      <c r="J11302" s="61" t="str">
        <f aca="false">TRIM(SUBSTITUTE(RIGHT(B11302,FIND(I11302,B11302)+1),"_",""))</f>
        <v>PosK</v>
      </c>
      <c r="K11302" s="0" t="n">
        <f aca="false">IFERROR(VALUE(SUBSTITUTE(E11302,".",",")),E11302)</f>
        <v>31.11</v>
      </c>
      <c r="L11302" s="61" t="n">
        <f aca="false">IF(J11302="PosK",SUMIFS(K:K,J:J,"PosK",H:H,H11302),"")</f>
        <v>31.11</v>
      </c>
      <c r="M11302" s="61" t="n">
        <f aca="false">IF(J11302="PosK",SUMIFS(K:K,J:J,"NegK",H:H,H11302),"")</f>
        <v>0</v>
      </c>
      <c r="N11302" s="61" t="n">
        <f aca="false">IF(J11302="PosK",SUMIFS(K:K,J:J,"eDNA",H:H,H11302),"")</f>
        <v>0</v>
      </c>
      <c r="P11302" s="62" t="n">
        <f aca="false">IF(K11304="No Ct",0,K11304)</f>
        <v>0</v>
      </c>
      <c r="Q11302" s="62" t="n">
        <f aca="false">IF(K11305="No Ct",0,K11305)</f>
        <v>0</v>
      </c>
      <c r="R11302" s="0" t="str">
        <f aca="false">IF(AND(L11302&gt;0,M11302=0),"Valid","Invalid")</f>
        <v>Valid</v>
      </c>
      <c r="S11302" s="0" t="str">
        <f aca="false">IF(OR(P11302&gt;1,Q11302&gt;1),"Present","Absent")</f>
        <v>Absent</v>
      </c>
      <c r="T11302" s="63" t="str">
        <f aca="false">IF(OR(AND(P11302&gt;1,P11302&lt;41),AND(Q11302&gt;1,Q11302&lt;41)),"Ct&lt;41","Ct&gt;41")</f>
        <v>Ct&gt;41</v>
      </c>
      <c r="U11302" s="0" t="str">
        <f aca="false">I11302</f>
        <v>Springfroe</v>
      </c>
      <c r="V11302" s="0" t="str">
        <f aca="false">MID(F11302,10,9)</f>
        <v>DL2019019</v>
      </c>
      <c r="W11302" s="64" t="str">
        <f aca="false">V11302&amp;"_"&amp;U11302&amp;"_"&amp;R11302&amp;"_"&amp;S11302&amp;"_"&amp;T11302</f>
        <v>DL2019019_Springfroe_Valid_Absent_Ct&gt;41</v>
      </c>
    </row>
    <row r="11303" customFormat="false" ht="14.25" hidden="false" customHeight="false" outlineLevel="0" collapsed="false">
      <c r="A11303" s="0" t="s">
        <v>788</v>
      </c>
      <c r="B11303" s="52" t="s">
        <v>789</v>
      </c>
      <c r="C11303" s="52" t="s">
        <v>747</v>
      </c>
      <c r="D11303" s="53" t="n">
        <v>0.1</v>
      </c>
      <c r="E11303" s="53" t="s">
        <v>748</v>
      </c>
      <c r="F11303" s="0" t="s">
        <v>1495</v>
      </c>
      <c r="G11303" s="0" t="str">
        <f aca="false">LEFT(B11303,2)</f>
        <v>06</v>
      </c>
      <c r="H11303" s="0" t="str">
        <f aca="false">I11303&amp;"_"&amp;G11303&amp;"_"&amp;F11303</f>
        <v>Springfroe_06_20191114_DL2019019_GentofteHF_koersel1</v>
      </c>
      <c r="I11303" s="61" t="str">
        <f aca="false">MID(RIGHT(B11303,LEN(B11303)-3),1,FIND("_",RIGHT(B11303,LEN(B11303)-3))-1)</f>
        <v>Springfroe</v>
      </c>
      <c r="J11303" s="61" t="str">
        <f aca="false">TRIM(SUBSTITUTE(RIGHT(B11303,FIND(I11303,B11303)+1),"_",""))</f>
        <v>NegK</v>
      </c>
      <c r="K11303" s="0" t="str">
        <f aca="false">IFERROR(VALUE(SUBSTITUTE(E11303,".",",")),E11303)</f>
        <v>No Ct</v>
      </c>
      <c r="L11303" s="61" t="str">
        <f aca="false">IF(J11303="PosK",SUMIFS(K:K,J:J,"PosK",H:H,H11303),"")</f>
        <v/>
      </c>
      <c r="M11303" s="61" t="str">
        <f aca="false">IF(J11303="PosK",SUMIFS(K:K,J:J,"NegK",H:H,H11303),"")</f>
        <v/>
      </c>
      <c r="N11303" s="61" t="str">
        <f aca="false">IF(J11303="PosK",SUMIFS(K:K,J:J,"eDNA",H:H,H11303),"")</f>
        <v/>
      </c>
    </row>
    <row r="11304" customFormat="false" ht="14.25" hidden="false" customHeight="false" outlineLevel="0" collapsed="false">
      <c r="A11304" s="0" t="s">
        <v>790</v>
      </c>
      <c r="B11304" s="52" t="s">
        <v>791</v>
      </c>
      <c r="C11304" s="52" t="s">
        <v>751</v>
      </c>
      <c r="D11304" s="53" t="n">
        <v>0.1</v>
      </c>
      <c r="E11304" s="53" t="s">
        <v>748</v>
      </c>
      <c r="F11304" s="0" t="s">
        <v>1495</v>
      </c>
      <c r="G11304" s="0" t="str">
        <f aca="false">LEFT(B11304,2)</f>
        <v>06</v>
      </c>
      <c r="H11304" s="0" t="str">
        <f aca="false">I11304&amp;"_"&amp;G11304&amp;"_"&amp;F11304</f>
        <v>Springfroe_06_20191114_DL2019019_GentofteHF_koersel1</v>
      </c>
      <c r="I11304" s="61" t="str">
        <f aca="false">MID(RIGHT(B11304,LEN(B11304)-3),1,FIND("_",RIGHT(B11304,LEN(B11304)-3))-1)</f>
        <v>Springfroe</v>
      </c>
      <c r="J11304" s="61" t="str">
        <f aca="false">TRIM(SUBSTITUTE(RIGHT(B11304,FIND(I11304,B11304)+1),"_",""))</f>
        <v>eDNA</v>
      </c>
      <c r="K11304" s="0" t="str">
        <f aca="false">IFERROR(VALUE(SUBSTITUTE(E11304,".",",")),E11304)</f>
        <v>No Ct</v>
      </c>
      <c r="L11304" s="61" t="str">
        <f aca="false">IF(J11304="PosK",SUMIFS(K:K,J:J,"PosK",H:H,H11304),"")</f>
        <v/>
      </c>
      <c r="M11304" s="61" t="str">
        <f aca="false">IF(J11304="PosK",SUMIFS(K:K,J:J,"NegK",H:H,H11304),"")</f>
        <v/>
      </c>
      <c r="N11304" s="61" t="str">
        <f aca="false">IF(J11304="PosK",SUMIFS(K:K,J:J,"eDNA",H:H,H11304),"")</f>
        <v/>
      </c>
      <c r="Q11304" s="62"/>
    </row>
    <row r="11305" customFormat="false" ht="14.25" hidden="false" customHeight="false" outlineLevel="0" collapsed="false">
      <c r="A11305" s="0" t="s">
        <v>792</v>
      </c>
      <c r="B11305" s="52" t="s">
        <v>791</v>
      </c>
      <c r="C11305" s="52" t="s">
        <v>751</v>
      </c>
      <c r="D11305" s="53" t="n">
        <v>0.1</v>
      </c>
      <c r="E11305" s="53" t="s">
        <v>748</v>
      </c>
      <c r="F11305" s="0" t="s">
        <v>1495</v>
      </c>
      <c r="G11305" s="0" t="str">
        <f aca="false">LEFT(B11305,2)</f>
        <v>06</v>
      </c>
      <c r="H11305" s="0" t="str">
        <f aca="false">I11305&amp;"_"&amp;G11305&amp;"_"&amp;F11305</f>
        <v>Springfroe_06_20191114_DL2019019_GentofteHF_koersel1</v>
      </c>
      <c r="I11305" s="61" t="str">
        <f aca="false">MID(RIGHT(B11305,LEN(B11305)-3),1,FIND("_",RIGHT(B11305,LEN(B11305)-3))-1)</f>
        <v>Springfroe</v>
      </c>
      <c r="J11305" s="61" t="str">
        <f aca="false">TRIM(SUBSTITUTE(RIGHT(B11305,FIND(I11305,B11305)+1),"_",""))</f>
        <v>eDNA</v>
      </c>
      <c r="K11305" s="0" t="str">
        <f aca="false">IFERROR(VALUE(SUBSTITUTE(E11305,".",",")),E11305)</f>
        <v>No Ct</v>
      </c>
      <c r="L11305" s="61" t="str">
        <f aca="false">IF(J11305="PosK",SUMIFS(K:K,J:J,"PosK",H:H,H11305),"")</f>
        <v/>
      </c>
      <c r="M11305" s="61" t="str">
        <f aca="false">IF(J11305="PosK",SUMIFS(K:K,J:J,"NegK",H:H,H11305),"")</f>
        <v/>
      </c>
      <c r="N11305" s="61" t="str">
        <f aca="false">IF(J11305="PosK",SUMIFS(K:K,J:J,"eDNA",H:H,H11305),"")</f>
        <v/>
      </c>
      <c r="P11305" s="62"/>
      <c r="T11305" s="63"/>
      <c r="W11305" s="64"/>
    </row>
    <row r="11306" customFormat="false" ht="14.25" hidden="false" customHeight="false" outlineLevel="0" collapsed="false">
      <c r="A11306" s="0" t="s">
        <v>794</v>
      </c>
      <c r="B11306" s="52" t="s">
        <v>960</v>
      </c>
      <c r="C11306" s="52" t="s">
        <v>743</v>
      </c>
      <c r="D11306" s="53" t="n">
        <v>0.1</v>
      </c>
      <c r="E11306" s="53" t="n">
        <v>31.03</v>
      </c>
      <c r="F11306" s="0" t="s">
        <v>1495</v>
      </c>
      <c r="G11306" s="0" t="str">
        <f aca="false">LEFT(B11306,2)</f>
        <v>07</v>
      </c>
      <c r="H11306" s="0" t="str">
        <f aca="false">I11306&amp;"_"&amp;G11306&amp;"_"&amp;F11306</f>
        <v>Springfroe_07_20191114_DL2019019_GentofteHF_koersel1</v>
      </c>
      <c r="I11306" s="61" t="str">
        <f aca="false">MID(RIGHT(B11306,LEN(B11306)-3),1,FIND("_",RIGHT(B11306,LEN(B11306)-3))-1)</f>
        <v>Springfroe</v>
      </c>
      <c r="J11306" s="61" t="str">
        <f aca="false">TRIM(SUBSTITUTE(RIGHT(B11306,FIND(I11306,B11306)+1),"_",""))</f>
        <v>PosK</v>
      </c>
      <c r="K11306" s="0" t="n">
        <f aca="false">IFERROR(VALUE(SUBSTITUTE(E11306,".",",")),E11306)</f>
        <v>31.03</v>
      </c>
      <c r="L11306" s="61" t="n">
        <f aca="false">IF(J11306="PosK",SUMIFS(K:K,J:J,"PosK",H:H,H11306),"")</f>
        <v>31.03</v>
      </c>
      <c r="M11306" s="61" t="n">
        <f aca="false">IF(J11306="PosK",SUMIFS(K:K,J:J,"NegK",H:H,H11306),"")</f>
        <v>0</v>
      </c>
      <c r="N11306" s="61" t="n">
        <f aca="false">IF(J11306="PosK",SUMIFS(K:K,J:J,"eDNA",H:H,H11306),"")</f>
        <v>0</v>
      </c>
      <c r="P11306" s="62" t="n">
        <f aca="false">IF(K11308="No Ct",0,K11308)</f>
        <v>0</v>
      </c>
      <c r="Q11306" s="62" t="n">
        <f aca="false">IF(K11309="No Ct",0,K11309)</f>
        <v>0</v>
      </c>
      <c r="R11306" s="0" t="str">
        <f aca="false">IF(AND(L11306&gt;0,M11306=0),"Valid","Invalid")</f>
        <v>Valid</v>
      </c>
      <c r="S11306" s="0" t="str">
        <f aca="false">IF(OR(P11306&gt;1,Q11306&gt;1),"Present","Absent")</f>
        <v>Absent</v>
      </c>
      <c r="T11306" s="63" t="str">
        <f aca="false">IF(OR(AND(P11306&gt;1,P11306&lt;41),AND(Q11306&gt;1,Q11306&lt;41)),"Ct&lt;41","Ct&gt;41")</f>
        <v>Ct&gt;41</v>
      </c>
      <c r="U11306" s="0" t="str">
        <f aca="false">I11306</f>
        <v>Springfroe</v>
      </c>
      <c r="V11306" s="0" t="str">
        <f aca="false">MID(F11306,10,9)</f>
        <v>DL2019019</v>
      </c>
      <c r="W11306" s="64" t="str">
        <f aca="false">V11306&amp;"_"&amp;U11306&amp;"_"&amp;R11306&amp;"_"&amp;S11306&amp;"_"&amp;T11306</f>
        <v>DL2019019_Springfroe_Valid_Absent_Ct&gt;41</v>
      </c>
    </row>
    <row r="11307" customFormat="false" ht="14.25" hidden="false" customHeight="false" outlineLevel="0" collapsed="false">
      <c r="A11307" s="0" t="s">
        <v>796</v>
      </c>
      <c r="B11307" s="52" t="s">
        <v>961</v>
      </c>
      <c r="C11307" s="52" t="s">
        <v>747</v>
      </c>
      <c r="D11307" s="53" t="n">
        <v>0.1</v>
      </c>
      <c r="E11307" s="53" t="s">
        <v>748</v>
      </c>
      <c r="F11307" s="0" t="s">
        <v>1495</v>
      </c>
      <c r="G11307" s="0" t="str">
        <f aca="false">LEFT(B11307,2)</f>
        <v>07</v>
      </c>
      <c r="H11307" s="0" t="str">
        <f aca="false">I11307&amp;"_"&amp;G11307&amp;"_"&amp;F11307</f>
        <v>Springfroe_07_20191114_DL2019019_GentofteHF_koersel1</v>
      </c>
      <c r="I11307" s="61" t="str">
        <f aca="false">MID(RIGHT(B11307,LEN(B11307)-3),1,FIND("_",RIGHT(B11307,LEN(B11307)-3))-1)</f>
        <v>Springfroe</v>
      </c>
      <c r="J11307" s="61" t="str">
        <f aca="false">TRIM(SUBSTITUTE(RIGHT(B11307,FIND(I11307,B11307)+1),"_",""))</f>
        <v>NegK</v>
      </c>
      <c r="K11307" s="0" t="str">
        <f aca="false">IFERROR(VALUE(SUBSTITUTE(E11307,".",",")),E11307)</f>
        <v>No Ct</v>
      </c>
      <c r="L11307" s="61" t="str">
        <f aca="false">IF(J11307="PosK",SUMIFS(K:K,J:J,"PosK",H:H,H11307),"")</f>
        <v/>
      </c>
      <c r="M11307" s="61" t="str">
        <f aca="false">IF(J11307="PosK",SUMIFS(K:K,J:J,"NegK",H:H,H11307),"")</f>
        <v/>
      </c>
      <c r="N11307" s="61" t="str">
        <f aca="false">IF(J11307="PosK",SUMIFS(K:K,J:J,"eDNA",H:H,H11307),"")</f>
        <v/>
      </c>
    </row>
    <row r="11308" customFormat="false" ht="14.25" hidden="false" customHeight="false" outlineLevel="0" collapsed="false">
      <c r="A11308" s="0" t="s">
        <v>798</v>
      </c>
      <c r="B11308" s="52" t="s">
        <v>962</v>
      </c>
      <c r="C11308" s="52" t="s">
        <v>751</v>
      </c>
      <c r="D11308" s="53" t="n">
        <v>0.1</v>
      </c>
      <c r="E11308" s="53" t="s">
        <v>748</v>
      </c>
      <c r="F11308" s="0" t="s">
        <v>1495</v>
      </c>
      <c r="G11308" s="0" t="str">
        <f aca="false">LEFT(B11308,2)</f>
        <v>07</v>
      </c>
      <c r="H11308" s="0" t="str">
        <f aca="false">I11308&amp;"_"&amp;G11308&amp;"_"&amp;F11308</f>
        <v>Springfroe_07_20191114_DL2019019_GentofteHF_koersel1</v>
      </c>
      <c r="I11308" s="61" t="str">
        <f aca="false">MID(RIGHT(B11308,LEN(B11308)-3),1,FIND("_",RIGHT(B11308,LEN(B11308)-3))-1)</f>
        <v>Springfroe</v>
      </c>
      <c r="J11308" s="61" t="str">
        <f aca="false">TRIM(SUBSTITUTE(RIGHT(B11308,FIND(I11308,B11308)+1),"_",""))</f>
        <v>eDNA</v>
      </c>
      <c r="K11308" s="0" t="str">
        <f aca="false">IFERROR(VALUE(SUBSTITUTE(E11308,".",",")),E11308)</f>
        <v>No Ct</v>
      </c>
      <c r="L11308" s="61" t="str">
        <f aca="false">IF(J11308="PosK",SUMIFS(K:K,J:J,"PosK",H:H,H11308),"")</f>
        <v/>
      </c>
      <c r="M11308" s="61" t="str">
        <f aca="false">IF(J11308="PosK",SUMIFS(K:K,J:J,"NegK",H:H,H11308),"")</f>
        <v/>
      </c>
      <c r="N11308" s="61" t="str">
        <f aca="false">IF(J11308="PosK",SUMIFS(K:K,J:J,"eDNA",H:H,H11308),"")</f>
        <v/>
      </c>
      <c r="Q11308" s="62"/>
    </row>
    <row r="11309" customFormat="false" ht="14.25" hidden="false" customHeight="false" outlineLevel="0" collapsed="false">
      <c r="A11309" s="0" t="s">
        <v>800</v>
      </c>
      <c r="B11309" s="52" t="s">
        <v>962</v>
      </c>
      <c r="C11309" s="52" t="s">
        <v>751</v>
      </c>
      <c r="D11309" s="53" t="n">
        <v>0.1</v>
      </c>
      <c r="E11309" s="53" t="s">
        <v>748</v>
      </c>
      <c r="F11309" s="0" t="s">
        <v>1495</v>
      </c>
      <c r="G11309" s="0" t="str">
        <f aca="false">LEFT(B11309,2)</f>
        <v>07</v>
      </c>
      <c r="H11309" s="0" t="str">
        <f aca="false">I11309&amp;"_"&amp;G11309&amp;"_"&amp;F11309</f>
        <v>Springfroe_07_20191114_DL2019019_GentofteHF_koersel1</v>
      </c>
      <c r="I11309" s="61" t="str">
        <f aca="false">MID(RIGHT(B11309,LEN(B11309)-3),1,FIND("_",RIGHT(B11309,LEN(B11309)-3))-1)</f>
        <v>Springfroe</v>
      </c>
      <c r="J11309" s="61" t="str">
        <f aca="false">TRIM(SUBSTITUTE(RIGHT(B11309,FIND(I11309,B11309)+1),"_",""))</f>
        <v>eDNA</v>
      </c>
      <c r="K11309" s="0" t="str">
        <f aca="false">IFERROR(VALUE(SUBSTITUTE(E11309,".",",")),E11309)</f>
        <v>No Ct</v>
      </c>
      <c r="L11309" s="61" t="str">
        <f aca="false">IF(J11309="PosK",SUMIFS(K:K,J:J,"PosK",H:H,H11309),"")</f>
        <v/>
      </c>
      <c r="M11309" s="61" t="str">
        <f aca="false">IF(J11309="PosK",SUMIFS(K:K,J:J,"NegK",H:H,H11309),"")</f>
        <v/>
      </c>
      <c r="N11309" s="61" t="str">
        <f aca="false">IF(J11309="PosK",SUMIFS(K:K,J:J,"eDNA",H:H,H11309),"")</f>
        <v/>
      </c>
      <c r="P11309" s="62"/>
      <c r="T11309" s="63"/>
      <c r="W11309" s="64"/>
    </row>
    <row r="11310" customFormat="false" ht="14.25" hidden="false" customHeight="false" outlineLevel="0" collapsed="false">
      <c r="A11310" s="0" t="s">
        <v>802</v>
      </c>
      <c r="B11310" s="52" t="s">
        <v>964</v>
      </c>
      <c r="C11310" s="52" t="s">
        <v>743</v>
      </c>
      <c r="D11310" s="53" t="n">
        <v>0.1</v>
      </c>
      <c r="E11310" s="53" t="s">
        <v>748</v>
      </c>
      <c r="F11310" s="0" t="s">
        <v>1495</v>
      </c>
      <c r="G11310" s="0" t="str">
        <f aca="false">LEFT(B11310,2)</f>
        <v>08</v>
      </c>
      <c r="H11310" s="0" t="str">
        <f aca="false">I11310&amp;"_"&amp;G11310&amp;"_"&amp;F11310</f>
        <v>Klokkefroe_08_20191114_DL2019019_GentofteHF_koersel1</v>
      </c>
      <c r="I11310" s="61" t="str">
        <f aca="false">MID(RIGHT(B11310,LEN(B11310)-3),1,FIND("_",RIGHT(B11310,LEN(B11310)-3))-1)</f>
        <v>Klokkefroe</v>
      </c>
      <c r="J11310" s="61" t="str">
        <f aca="false">TRIM(SUBSTITUTE(RIGHT(B11310,FIND(I11310,B11310)+1),"_",""))</f>
        <v>PosK</v>
      </c>
      <c r="K11310" s="0" t="str">
        <f aca="false">IFERROR(VALUE(SUBSTITUTE(E11310,".",",")),E11310)</f>
        <v>No Ct</v>
      </c>
      <c r="L11310" s="61" t="n">
        <f aca="false">IF(J11310="PosK",SUMIFS(K:K,J:J,"PosK",H:H,H11310),"")</f>
        <v>0</v>
      </c>
      <c r="M11310" s="61" t="n">
        <f aca="false">IF(J11310="PosK",SUMIFS(K:K,J:J,"NegK",H:H,H11310),"")</f>
        <v>0</v>
      </c>
      <c r="N11310" s="61" t="n">
        <f aca="false">IF(J11310="PosK",SUMIFS(K:K,J:J,"eDNA",H:H,H11310),"")</f>
        <v>0</v>
      </c>
      <c r="P11310" s="62" t="n">
        <f aca="false">IF(K11312="No Ct",0,K11312)</f>
        <v>0</v>
      </c>
      <c r="Q11310" s="62" t="n">
        <f aca="false">IF(K11313="No Ct",0,K11313)</f>
        <v>0</v>
      </c>
      <c r="R11310" s="0" t="str">
        <f aca="false">IF(AND(L11310&gt;0,M11310=0),"Valid","Invalid")</f>
        <v>Invalid</v>
      </c>
      <c r="S11310" s="0" t="str">
        <f aca="false">IF(OR(P11310&gt;1,Q11310&gt;1),"Present","Absent")</f>
        <v>Absent</v>
      </c>
      <c r="T11310" s="63" t="str">
        <f aca="false">IF(OR(AND(P11310&gt;1,P11310&lt;41),AND(Q11310&gt;1,Q11310&lt;41)),"Ct&lt;41","Ct&gt;41")</f>
        <v>Ct&gt;41</v>
      </c>
      <c r="U11310" s="0" t="str">
        <f aca="false">I11310</f>
        <v>Klokkefroe</v>
      </c>
      <c r="V11310" s="0" t="str">
        <f aca="false">MID(F11310,10,9)</f>
        <v>DL2019019</v>
      </c>
      <c r="W11310" s="64" t="str">
        <f aca="false">V11310&amp;"_"&amp;U11310&amp;"_"&amp;R11310&amp;"_"&amp;S11310&amp;"_"&amp;T11310</f>
        <v>DL2019019_Klokkefroe_Invalid_Absent_Ct&gt;41</v>
      </c>
    </row>
    <row r="11311" customFormat="false" ht="14.25" hidden="false" customHeight="false" outlineLevel="0" collapsed="false">
      <c r="A11311" s="0" t="s">
        <v>804</v>
      </c>
      <c r="B11311" s="52" t="s">
        <v>965</v>
      </c>
      <c r="C11311" s="52" t="s">
        <v>747</v>
      </c>
      <c r="D11311" s="53" t="n">
        <v>0.1</v>
      </c>
      <c r="E11311" s="53" t="s">
        <v>748</v>
      </c>
      <c r="F11311" s="0" t="s">
        <v>1495</v>
      </c>
      <c r="G11311" s="0" t="str">
        <f aca="false">LEFT(B11311,2)</f>
        <v>08</v>
      </c>
      <c r="H11311" s="0" t="str">
        <f aca="false">I11311&amp;"_"&amp;G11311&amp;"_"&amp;F11311</f>
        <v>Klokkefroe_08_20191114_DL2019019_GentofteHF_koersel1</v>
      </c>
      <c r="I11311" s="61" t="str">
        <f aca="false">MID(RIGHT(B11311,LEN(B11311)-3),1,FIND("_",RIGHT(B11311,LEN(B11311)-3))-1)</f>
        <v>Klokkefroe</v>
      </c>
      <c r="J11311" s="61" t="str">
        <f aca="false">TRIM(SUBSTITUTE(RIGHT(B11311,FIND(I11311,B11311)+1),"_",""))</f>
        <v>NegK</v>
      </c>
      <c r="K11311" s="0" t="str">
        <f aca="false">IFERROR(VALUE(SUBSTITUTE(E11311,".",",")),E11311)</f>
        <v>No Ct</v>
      </c>
      <c r="L11311" s="61" t="str">
        <f aca="false">IF(J11311="PosK",SUMIFS(K:K,J:J,"PosK",H:H,H11311),"")</f>
        <v/>
      </c>
      <c r="M11311" s="61" t="str">
        <f aca="false">IF(J11311="PosK",SUMIFS(K:K,J:J,"NegK",H:H,H11311),"")</f>
        <v/>
      </c>
      <c r="N11311" s="61" t="str">
        <f aca="false">IF(J11311="PosK",SUMIFS(K:K,J:J,"eDNA",H:H,H11311),"")</f>
        <v/>
      </c>
    </row>
    <row r="11312" customFormat="false" ht="14.25" hidden="false" customHeight="false" outlineLevel="0" collapsed="false">
      <c r="A11312" s="0" t="s">
        <v>806</v>
      </c>
      <c r="B11312" s="52" t="s">
        <v>966</v>
      </c>
      <c r="C11312" s="52" t="s">
        <v>751</v>
      </c>
      <c r="D11312" s="53" t="n">
        <v>0.1</v>
      </c>
      <c r="E11312" s="53" t="s">
        <v>748</v>
      </c>
      <c r="F11312" s="0" t="s">
        <v>1495</v>
      </c>
      <c r="G11312" s="0" t="str">
        <f aca="false">LEFT(B11312,2)</f>
        <v>08</v>
      </c>
      <c r="H11312" s="0" t="str">
        <f aca="false">I11312&amp;"_"&amp;G11312&amp;"_"&amp;F11312</f>
        <v>Klokkefroe_08_20191114_DL2019019_GentofteHF_koersel1</v>
      </c>
      <c r="I11312" s="61" t="str">
        <f aca="false">MID(RIGHT(B11312,LEN(B11312)-3),1,FIND("_",RIGHT(B11312,LEN(B11312)-3))-1)</f>
        <v>Klokkefroe</v>
      </c>
      <c r="J11312" s="61" t="str">
        <f aca="false">TRIM(SUBSTITUTE(RIGHT(B11312,FIND(I11312,B11312)+1),"_",""))</f>
        <v>eDNA</v>
      </c>
      <c r="K11312" s="0" t="str">
        <f aca="false">IFERROR(VALUE(SUBSTITUTE(E11312,".",",")),E11312)</f>
        <v>No Ct</v>
      </c>
      <c r="L11312" s="61" t="str">
        <f aca="false">IF(J11312="PosK",SUMIFS(K:K,J:J,"PosK",H:H,H11312),"")</f>
        <v/>
      </c>
      <c r="M11312" s="61" t="str">
        <f aca="false">IF(J11312="PosK",SUMIFS(K:K,J:J,"NegK",H:H,H11312),"")</f>
        <v/>
      </c>
      <c r="N11312" s="61" t="str">
        <f aca="false">IF(J11312="PosK",SUMIFS(K:K,J:J,"eDNA",H:H,H11312),"")</f>
        <v/>
      </c>
      <c r="Q11312" s="62"/>
    </row>
    <row r="11313" customFormat="false" ht="14.25" hidden="false" customHeight="false" outlineLevel="0" collapsed="false">
      <c r="A11313" s="0" t="s">
        <v>808</v>
      </c>
      <c r="B11313" s="52" t="s">
        <v>966</v>
      </c>
      <c r="C11313" s="52" t="s">
        <v>751</v>
      </c>
      <c r="D11313" s="53" t="n">
        <v>0.1</v>
      </c>
      <c r="E11313" s="53" t="s">
        <v>748</v>
      </c>
      <c r="F11313" s="0" t="s">
        <v>1495</v>
      </c>
      <c r="G11313" s="0" t="str">
        <f aca="false">LEFT(B11313,2)</f>
        <v>08</v>
      </c>
      <c r="H11313" s="0" t="str">
        <f aca="false">I11313&amp;"_"&amp;G11313&amp;"_"&amp;F11313</f>
        <v>Klokkefroe_08_20191114_DL2019019_GentofteHF_koersel1</v>
      </c>
      <c r="I11313" s="61" t="str">
        <f aca="false">MID(RIGHT(B11313,LEN(B11313)-3),1,FIND("_",RIGHT(B11313,LEN(B11313)-3))-1)</f>
        <v>Klokkefroe</v>
      </c>
      <c r="J11313" s="61" t="str">
        <f aca="false">TRIM(SUBSTITUTE(RIGHT(B11313,FIND(I11313,B11313)+1),"_",""))</f>
        <v>eDNA</v>
      </c>
      <c r="K11313" s="0" t="str">
        <f aca="false">IFERROR(VALUE(SUBSTITUTE(E11313,".",",")),E11313)</f>
        <v>No Ct</v>
      </c>
      <c r="L11313" s="61" t="str">
        <f aca="false">IF(J11313="PosK",SUMIFS(K:K,J:J,"PosK",H:H,H11313),"")</f>
        <v/>
      </c>
      <c r="M11313" s="61" t="str">
        <f aca="false">IF(J11313="PosK",SUMIFS(K:K,J:J,"NegK",H:H,H11313),"")</f>
        <v/>
      </c>
      <c r="N11313" s="61" t="str">
        <f aca="false">IF(J11313="PosK",SUMIFS(K:K,J:J,"eDNA",H:H,H11313),"")</f>
        <v/>
      </c>
      <c r="P11313" s="62"/>
      <c r="T11313" s="63"/>
      <c r="W11313" s="64"/>
    </row>
    <row r="11314" customFormat="false" ht="14.25" hidden="false" customHeight="false" outlineLevel="0" collapsed="false">
      <c r="A11314" s="0" t="s">
        <v>810</v>
      </c>
      <c r="B11314" s="52" t="s">
        <v>968</v>
      </c>
      <c r="C11314" s="52" t="s">
        <v>743</v>
      </c>
      <c r="D11314" s="53" t="n">
        <v>0.1</v>
      </c>
      <c r="E11314" s="53" t="n">
        <v>23.17</v>
      </c>
      <c r="F11314" s="0" t="s">
        <v>1495</v>
      </c>
      <c r="G11314" s="0" t="str">
        <f aca="false">LEFT(B11314,2)</f>
        <v>09</v>
      </c>
      <c r="H11314" s="0" t="str">
        <f aca="false">I11314&amp;"_"&amp;G11314&amp;"_"&amp;F11314</f>
        <v>Skrubtudse_09_20191114_DL2019019_GentofteHF_koersel1</v>
      </c>
      <c r="I11314" s="61" t="str">
        <f aca="false">MID(RIGHT(B11314,LEN(B11314)-3),1,FIND("_",RIGHT(B11314,LEN(B11314)-3))-1)</f>
        <v>Skrubtudse</v>
      </c>
      <c r="J11314" s="61" t="str">
        <f aca="false">TRIM(SUBSTITUTE(RIGHT(B11314,FIND(I11314,B11314)+1),"_",""))</f>
        <v>PosK</v>
      </c>
      <c r="K11314" s="0" t="n">
        <f aca="false">IFERROR(VALUE(SUBSTITUTE(E11314,".",",")),E11314)</f>
        <v>23.17</v>
      </c>
      <c r="L11314" s="61" t="n">
        <f aca="false">IF(J11314="PosK",SUMIFS(K:K,J:J,"PosK",H:H,H11314),"")</f>
        <v>23.17</v>
      </c>
      <c r="M11314" s="61" t="n">
        <f aca="false">IF(J11314="PosK",SUMIFS(K:K,J:J,"NegK",H:H,H11314),"")</f>
        <v>0</v>
      </c>
      <c r="N11314" s="61" t="n">
        <f aca="false">IF(J11314="PosK",SUMIFS(K:K,J:J,"eDNA",H:H,H11314),"")</f>
        <v>68.47</v>
      </c>
      <c r="P11314" s="62" t="n">
        <f aca="false">IF(K11316="No Ct",0,K11316)</f>
        <v>33.62</v>
      </c>
      <c r="Q11314" s="62" t="n">
        <f aca="false">IF(K11317="No Ct",0,K11317)</f>
        <v>34.85</v>
      </c>
      <c r="R11314" s="0" t="str">
        <f aca="false">IF(AND(L11314&gt;0,M11314=0),"Valid","Invalid")</f>
        <v>Valid</v>
      </c>
      <c r="S11314" s="0" t="str">
        <f aca="false">IF(OR(P11314&gt;1,Q11314&gt;1),"Present","Absent")</f>
        <v>Present</v>
      </c>
      <c r="T11314" s="63" t="str">
        <f aca="false">IF(OR(AND(P11314&gt;1,P11314&lt;41),AND(Q11314&gt;1,Q11314&lt;41)),"Ct&lt;41","Ct&gt;41")</f>
        <v>Ct&lt;41</v>
      </c>
      <c r="U11314" s="0" t="str">
        <f aca="false">I11314</f>
        <v>Skrubtudse</v>
      </c>
      <c r="V11314" s="0" t="str">
        <f aca="false">MID(F11314,10,9)</f>
        <v>DL2019019</v>
      </c>
      <c r="W11314" s="64" t="str">
        <f aca="false">V11314&amp;"_"&amp;U11314&amp;"_"&amp;R11314&amp;"_"&amp;S11314&amp;"_"&amp;T11314</f>
        <v>DL2019019_Skrubtudse_Valid_Present_Ct&lt;41</v>
      </c>
    </row>
    <row r="11315" customFormat="false" ht="14.25" hidden="false" customHeight="false" outlineLevel="0" collapsed="false">
      <c r="A11315" s="0" t="s">
        <v>812</v>
      </c>
      <c r="B11315" s="52" t="s">
        <v>969</v>
      </c>
      <c r="C11315" s="52" t="s">
        <v>747</v>
      </c>
      <c r="D11315" s="53" t="n">
        <v>0.1</v>
      </c>
      <c r="E11315" s="53" t="s">
        <v>748</v>
      </c>
      <c r="F11315" s="0" t="s">
        <v>1495</v>
      </c>
      <c r="G11315" s="0" t="str">
        <f aca="false">LEFT(B11315,2)</f>
        <v>09</v>
      </c>
      <c r="H11315" s="0" t="str">
        <f aca="false">I11315&amp;"_"&amp;G11315&amp;"_"&amp;F11315</f>
        <v>Skrubtudse_09_20191114_DL2019019_GentofteHF_koersel1</v>
      </c>
      <c r="I11315" s="61" t="str">
        <f aca="false">MID(RIGHT(B11315,LEN(B11315)-3),1,FIND("_",RIGHT(B11315,LEN(B11315)-3))-1)</f>
        <v>Skrubtudse</v>
      </c>
      <c r="J11315" s="61" t="str">
        <f aca="false">TRIM(SUBSTITUTE(RIGHT(B11315,FIND(I11315,B11315)+1),"_",""))</f>
        <v>NegK</v>
      </c>
      <c r="K11315" s="0" t="str">
        <f aca="false">IFERROR(VALUE(SUBSTITUTE(E11315,".",",")),E11315)</f>
        <v>No Ct</v>
      </c>
      <c r="L11315" s="61" t="str">
        <f aca="false">IF(J11315="PosK",SUMIFS(K:K,J:J,"PosK",H:H,H11315),"")</f>
        <v/>
      </c>
      <c r="M11315" s="61" t="str">
        <f aca="false">IF(J11315="PosK",SUMIFS(K:K,J:J,"NegK",H:H,H11315),"")</f>
        <v/>
      </c>
      <c r="N11315" s="61" t="str">
        <f aca="false">IF(J11315="PosK",SUMIFS(K:K,J:J,"eDNA",H:H,H11315),"")</f>
        <v/>
      </c>
    </row>
    <row r="11316" customFormat="false" ht="14.25" hidden="false" customHeight="false" outlineLevel="0" collapsed="false">
      <c r="A11316" s="0" t="s">
        <v>814</v>
      </c>
      <c r="B11316" s="52" t="s">
        <v>970</v>
      </c>
      <c r="C11316" s="52" t="s">
        <v>751</v>
      </c>
      <c r="D11316" s="53" t="n">
        <v>0.1</v>
      </c>
      <c r="E11316" s="53" t="n">
        <v>33.62</v>
      </c>
      <c r="F11316" s="0" t="s">
        <v>1495</v>
      </c>
      <c r="G11316" s="0" t="str">
        <f aca="false">LEFT(B11316,2)</f>
        <v>09</v>
      </c>
      <c r="H11316" s="0" t="str">
        <f aca="false">I11316&amp;"_"&amp;G11316&amp;"_"&amp;F11316</f>
        <v>Skrubtudse_09_20191114_DL2019019_GentofteHF_koersel1</v>
      </c>
      <c r="I11316" s="61" t="str">
        <f aca="false">MID(RIGHT(B11316,LEN(B11316)-3),1,FIND("_",RIGHT(B11316,LEN(B11316)-3))-1)</f>
        <v>Skrubtudse</v>
      </c>
      <c r="J11316" s="61" t="str">
        <f aca="false">TRIM(SUBSTITUTE(RIGHT(B11316,FIND(I11316,B11316)+1),"_",""))</f>
        <v>eDNA</v>
      </c>
      <c r="K11316" s="0" t="n">
        <f aca="false">IFERROR(VALUE(SUBSTITUTE(E11316,".",",")),E11316)</f>
        <v>33.62</v>
      </c>
      <c r="L11316" s="61" t="str">
        <f aca="false">IF(J11316="PosK",SUMIFS(K:K,J:J,"PosK",H:H,H11316),"")</f>
        <v/>
      </c>
      <c r="M11316" s="61" t="str">
        <f aca="false">IF(J11316="PosK",SUMIFS(K:K,J:J,"NegK",H:H,H11316),"")</f>
        <v/>
      </c>
      <c r="N11316" s="61" t="str">
        <f aca="false">IF(J11316="PosK",SUMIFS(K:K,J:J,"eDNA",H:H,H11316),"")</f>
        <v/>
      </c>
      <c r="Q11316" s="62"/>
    </row>
    <row r="11317" customFormat="false" ht="14.25" hidden="false" customHeight="false" outlineLevel="0" collapsed="false">
      <c r="A11317" s="0" t="s">
        <v>816</v>
      </c>
      <c r="B11317" s="52" t="s">
        <v>970</v>
      </c>
      <c r="C11317" s="52" t="s">
        <v>751</v>
      </c>
      <c r="D11317" s="53" t="n">
        <v>0.1</v>
      </c>
      <c r="E11317" s="53" t="n">
        <v>34.85</v>
      </c>
      <c r="F11317" s="0" t="s">
        <v>1495</v>
      </c>
      <c r="G11317" s="0" t="str">
        <f aca="false">LEFT(B11317,2)</f>
        <v>09</v>
      </c>
      <c r="H11317" s="0" t="str">
        <f aca="false">I11317&amp;"_"&amp;G11317&amp;"_"&amp;F11317</f>
        <v>Skrubtudse_09_20191114_DL2019019_GentofteHF_koersel1</v>
      </c>
      <c r="I11317" s="61" t="str">
        <f aca="false">MID(RIGHT(B11317,LEN(B11317)-3),1,FIND("_",RIGHT(B11317,LEN(B11317)-3))-1)</f>
        <v>Skrubtudse</v>
      </c>
      <c r="J11317" s="61" t="str">
        <f aca="false">TRIM(SUBSTITUTE(RIGHT(B11317,FIND(I11317,B11317)+1),"_",""))</f>
        <v>eDNA</v>
      </c>
      <c r="K11317" s="0" t="n">
        <f aca="false">IFERROR(VALUE(SUBSTITUTE(E11317,".",",")),E11317)</f>
        <v>34.85</v>
      </c>
      <c r="L11317" s="61" t="str">
        <f aca="false">IF(J11317="PosK",SUMIFS(K:K,J:J,"PosK",H:H,H11317),"")</f>
        <v/>
      </c>
      <c r="M11317" s="61" t="str">
        <f aca="false">IF(J11317="PosK",SUMIFS(K:K,J:J,"NegK",H:H,H11317),"")</f>
        <v/>
      </c>
      <c r="N11317" s="61" t="str">
        <f aca="false">IF(J11317="PosK",SUMIFS(K:K,J:J,"eDNA",H:H,H11317),"")</f>
        <v/>
      </c>
      <c r="P11317" s="62"/>
      <c r="T11317" s="63"/>
      <c r="W11317" s="64"/>
    </row>
    <row r="11318" customFormat="false" ht="14.25" hidden="false" customHeight="false" outlineLevel="0" collapsed="false">
      <c r="A11318" s="0" t="s">
        <v>818</v>
      </c>
      <c r="B11318" s="52" t="s">
        <v>972</v>
      </c>
      <c r="C11318" s="52" t="s">
        <v>743</v>
      </c>
      <c r="D11318" s="53" t="n">
        <v>0.1</v>
      </c>
      <c r="E11318" s="53" t="s">
        <v>748</v>
      </c>
      <c r="F11318" s="0" t="s">
        <v>1495</v>
      </c>
      <c r="G11318" s="0" t="str">
        <f aca="false">LEFT(B11318,2)</f>
        <v>10</v>
      </c>
      <c r="H11318" s="0" t="str">
        <f aca="false">I11318&amp;"_"&amp;G11318&amp;"_"&amp;F11318</f>
        <v>Skrubtudse_10_20191114_DL2019019_GentofteHF_koersel1</v>
      </c>
      <c r="I11318" s="61" t="str">
        <f aca="false">MID(RIGHT(B11318,LEN(B11318)-3),1,FIND("_",RIGHT(B11318,LEN(B11318)-3))-1)</f>
        <v>Skrubtudse</v>
      </c>
      <c r="J11318" s="61" t="str">
        <f aca="false">TRIM(SUBSTITUTE(RIGHT(B11318,FIND(I11318,B11318)+1),"_",""))</f>
        <v>PosK</v>
      </c>
      <c r="K11318" s="0" t="str">
        <f aca="false">IFERROR(VALUE(SUBSTITUTE(E11318,".",",")),E11318)</f>
        <v>No Ct</v>
      </c>
      <c r="L11318" s="61" t="n">
        <f aca="false">IF(J11318="PosK",SUMIFS(K:K,J:J,"PosK",H:H,H11318),"")</f>
        <v>0</v>
      </c>
      <c r="M11318" s="61" t="n">
        <f aca="false">IF(J11318="PosK",SUMIFS(K:K,J:J,"NegK",H:H,H11318),"")</f>
        <v>0</v>
      </c>
      <c r="N11318" s="61" t="n">
        <f aca="false">IF(J11318="PosK",SUMIFS(K:K,J:J,"eDNA",H:H,H11318),"")</f>
        <v>73.88</v>
      </c>
      <c r="P11318" s="62" t="n">
        <f aca="false">IF(K11320="No Ct",0,K11320)</f>
        <v>37.15</v>
      </c>
      <c r="Q11318" s="62" t="n">
        <f aca="false">IF(K11321="No Ct",0,K11321)</f>
        <v>36.73</v>
      </c>
      <c r="R11318" s="0" t="str">
        <f aca="false">IF(AND(L11318&gt;0,M11318=0),"Valid","Invalid")</f>
        <v>Invalid</v>
      </c>
      <c r="S11318" s="0" t="str">
        <f aca="false">IF(OR(P11318&gt;1,Q11318&gt;1),"Present","Absent")</f>
        <v>Present</v>
      </c>
      <c r="T11318" s="63" t="str">
        <f aca="false">IF(OR(AND(P11318&gt;1,P11318&lt;41),AND(Q11318&gt;1,Q11318&lt;41)),"Ct&lt;41","Ct&gt;41")</f>
        <v>Ct&lt;41</v>
      </c>
      <c r="U11318" s="0" t="str">
        <f aca="false">I11318</f>
        <v>Skrubtudse</v>
      </c>
      <c r="V11318" s="0" t="str">
        <f aca="false">MID(F11318,10,9)</f>
        <v>DL2019019</v>
      </c>
      <c r="W11318" s="64" t="str">
        <f aca="false">V11318&amp;"_"&amp;U11318&amp;"_"&amp;R11318&amp;"_"&amp;S11318&amp;"_"&amp;T11318</f>
        <v>DL2019019_Skrubtudse_Invalid_Present_Ct&lt;41</v>
      </c>
    </row>
    <row r="11319" customFormat="false" ht="14.25" hidden="false" customHeight="false" outlineLevel="0" collapsed="false">
      <c r="A11319" s="0" t="s">
        <v>820</v>
      </c>
      <c r="B11319" s="52" t="s">
        <v>973</v>
      </c>
      <c r="C11319" s="52" t="s">
        <v>747</v>
      </c>
      <c r="D11319" s="53" t="n">
        <v>0.1</v>
      </c>
      <c r="E11319" s="53" t="s">
        <v>748</v>
      </c>
      <c r="F11319" s="0" t="s">
        <v>1495</v>
      </c>
      <c r="G11319" s="0" t="str">
        <f aca="false">LEFT(B11319,2)</f>
        <v>10</v>
      </c>
      <c r="H11319" s="0" t="str">
        <f aca="false">I11319&amp;"_"&amp;G11319&amp;"_"&amp;F11319</f>
        <v>Skrubtudse_10_20191114_DL2019019_GentofteHF_koersel1</v>
      </c>
      <c r="I11319" s="61" t="str">
        <f aca="false">MID(RIGHT(B11319,LEN(B11319)-3),1,FIND("_",RIGHT(B11319,LEN(B11319)-3))-1)</f>
        <v>Skrubtudse</v>
      </c>
      <c r="J11319" s="61" t="str">
        <f aca="false">TRIM(SUBSTITUTE(RIGHT(B11319,FIND(I11319,B11319)+1),"_",""))</f>
        <v>NegK</v>
      </c>
      <c r="K11319" s="0" t="str">
        <f aca="false">IFERROR(VALUE(SUBSTITUTE(E11319,".",",")),E11319)</f>
        <v>No Ct</v>
      </c>
      <c r="L11319" s="61" t="str">
        <f aca="false">IF(J11319="PosK",SUMIFS(K:K,J:J,"PosK",H:H,H11319),"")</f>
        <v/>
      </c>
      <c r="M11319" s="61" t="str">
        <f aca="false">IF(J11319="PosK",SUMIFS(K:K,J:J,"NegK",H:H,H11319),"")</f>
        <v/>
      </c>
      <c r="N11319" s="61" t="str">
        <f aca="false">IF(J11319="PosK",SUMIFS(K:K,J:J,"eDNA",H:H,H11319),"")</f>
        <v/>
      </c>
    </row>
    <row r="11320" customFormat="false" ht="14.25" hidden="false" customHeight="false" outlineLevel="0" collapsed="false">
      <c r="A11320" s="0" t="s">
        <v>822</v>
      </c>
      <c r="B11320" s="52" t="s">
        <v>974</v>
      </c>
      <c r="C11320" s="52" t="s">
        <v>751</v>
      </c>
      <c r="D11320" s="53" t="n">
        <v>0.1</v>
      </c>
      <c r="E11320" s="53" t="n">
        <v>37.15</v>
      </c>
      <c r="F11320" s="0" t="s">
        <v>1495</v>
      </c>
      <c r="G11320" s="0" t="str">
        <f aca="false">LEFT(B11320,2)</f>
        <v>10</v>
      </c>
      <c r="H11320" s="0" t="str">
        <f aca="false">I11320&amp;"_"&amp;G11320&amp;"_"&amp;F11320</f>
        <v>Skrubtudse_10_20191114_DL2019019_GentofteHF_koersel1</v>
      </c>
      <c r="I11320" s="61" t="str">
        <f aca="false">MID(RIGHT(B11320,LEN(B11320)-3),1,FIND("_",RIGHT(B11320,LEN(B11320)-3))-1)</f>
        <v>Skrubtudse</v>
      </c>
      <c r="J11320" s="61" t="str">
        <f aca="false">TRIM(SUBSTITUTE(RIGHT(B11320,FIND(I11320,B11320)+1),"_",""))</f>
        <v>eDNA</v>
      </c>
      <c r="K11320" s="0" t="n">
        <f aca="false">IFERROR(VALUE(SUBSTITUTE(E11320,".",",")),E11320)</f>
        <v>37.15</v>
      </c>
      <c r="L11320" s="61" t="str">
        <f aca="false">IF(J11320="PosK",SUMIFS(K:K,J:J,"PosK",H:H,H11320),"")</f>
        <v/>
      </c>
      <c r="M11320" s="61" t="str">
        <f aca="false">IF(J11320="PosK",SUMIFS(K:K,J:J,"NegK",H:H,H11320),"")</f>
        <v/>
      </c>
      <c r="N11320" s="61" t="str">
        <f aca="false">IF(J11320="PosK",SUMIFS(K:K,J:J,"eDNA",H:H,H11320),"")</f>
        <v/>
      </c>
      <c r="Q11320" s="62"/>
    </row>
    <row r="11321" customFormat="false" ht="14.25" hidden="false" customHeight="false" outlineLevel="0" collapsed="false">
      <c r="A11321" s="0" t="s">
        <v>824</v>
      </c>
      <c r="B11321" s="52" t="s">
        <v>974</v>
      </c>
      <c r="C11321" s="52" t="s">
        <v>751</v>
      </c>
      <c r="D11321" s="53" t="n">
        <v>0.1</v>
      </c>
      <c r="E11321" s="53" t="n">
        <v>36.73</v>
      </c>
      <c r="F11321" s="0" t="s">
        <v>1495</v>
      </c>
      <c r="G11321" s="0" t="str">
        <f aca="false">LEFT(B11321,2)</f>
        <v>10</v>
      </c>
      <c r="H11321" s="0" t="str">
        <f aca="false">I11321&amp;"_"&amp;G11321&amp;"_"&amp;F11321</f>
        <v>Skrubtudse_10_20191114_DL2019019_GentofteHF_koersel1</v>
      </c>
      <c r="I11321" s="61" t="str">
        <f aca="false">MID(RIGHT(B11321,LEN(B11321)-3),1,FIND("_",RIGHT(B11321,LEN(B11321)-3))-1)</f>
        <v>Skrubtudse</v>
      </c>
      <c r="J11321" s="61" t="str">
        <f aca="false">TRIM(SUBSTITUTE(RIGHT(B11321,FIND(I11321,B11321)+1),"_",""))</f>
        <v>eDNA</v>
      </c>
      <c r="K11321" s="0" t="n">
        <f aca="false">IFERROR(VALUE(SUBSTITUTE(E11321,".",",")),E11321)</f>
        <v>36.73</v>
      </c>
      <c r="L11321" s="61" t="str">
        <f aca="false">IF(J11321="PosK",SUMIFS(K:K,J:J,"PosK",H:H,H11321),"")</f>
        <v/>
      </c>
      <c r="M11321" s="61" t="str">
        <f aca="false">IF(J11321="PosK",SUMIFS(K:K,J:J,"NegK",H:H,H11321),"")</f>
        <v/>
      </c>
      <c r="N11321" s="61" t="str">
        <f aca="false">IF(J11321="PosK",SUMIFS(K:K,J:J,"eDNA",H:H,H11321),"")</f>
        <v/>
      </c>
      <c r="P11321" s="62"/>
      <c r="T11321" s="63"/>
      <c r="W11321" s="64"/>
    </row>
    <row r="11322" customFormat="false" ht="14.25" hidden="false" customHeight="false" outlineLevel="0" collapsed="false">
      <c r="A11322" s="0" t="s">
        <v>826</v>
      </c>
      <c r="B11322" s="52" t="s">
        <v>976</v>
      </c>
      <c r="C11322" s="52" t="s">
        <v>743</v>
      </c>
      <c r="D11322" s="53" t="n">
        <v>0.1</v>
      </c>
      <c r="E11322" s="53" t="s">
        <v>748</v>
      </c>
      <c r="F11322" s="0" t="s">
        <v>1495</v>
      </c>
      <c r="G11322" s="0" t="str">
        <f aca="false">LEFT(B11322,2)</f>
        <v>11</v>
      </c>
      <c r="H11322" s="0" t="str">
        <f aca="false">I11322&amp;"_"&amp;G11322&amp;"_"&amp;F11322</f>
        <v>Bjergsalamander_11_20191114_DL2019019_GentofteHF_koersel1</v>
      </c>
      <c r="I11322" s="61" t="str">
        <f aca="false">MID(RIGHT(B11322,LEN(B11322)-3),1,FIND("_",RIGHT(B11322,LEN(B11322)-3))-1)</f>
        <v>Bjergsalamander</v>
      </c>
      <c r="J11322" s="61" t="str">
        <f aca="false">TRIM(SUBSTITUTE(RIGHT(B11322,FIND(I11322,B11322)+1),"_",""))</f>
        <v>PosK</v>
      </c>
      <c r="K11322" s="0" t="str">
        <f aca="false">IFERROR(VALUE(SUBSTITUTE(E11322,".",",")),E11322)</f>
        <v>No Ct</v>
      </c>
      <c r="L11322" s="61" t="n">
        <f aca="false">IF(J11322="PosK",SUMIFS(K:K,J:J,"PosK",H:H,H11322),"")</f>
        <v>0</v>
      </c>
      <c r="M11322" s="61" t="n">
        <f aca="false">IF(J11322="PosK",SUMIFS(K:K,J:J,"NegK",H:H,H11322),"")</f>
        <v>0</v>
      </c>
      <c r="N11322" s="61" t="n">
        <f aca="false">IF(J11322="PosK",SUMIFS(K:K,J:J,"eDNA",H:H,H11322),"")</f>
        <v>0</v>
      </c>
      <c r="P11322" s="62" t="n">
        <f aca="false">IF(K11324="No Ct",0,K11324)</f>
        <v>0</v>
      </c>
      <c r="Q11322" s="62" t="n">
        <f aca="false">IF(K11325="No Ct",0,K11325)</f>
        <v>0</v>
      </c>
      <c r="R11322" s="0" t="str">
        <f aca="false">IF(AND(L11322&gt;0,M11322=0),"Valid","Invalid")</f>
        <v>Invalid</v>
      </c>
      <c r="S11322" s="0" t="str">
        <f aca="false">IF(OR(P11322&gt;1,Q11322&gt;1),"Present","Absent")</f>
        <v>Absent</v>
      </c>
      <c r="T11322" s="63" t="str">
        <f aca="false">IF(OR(AND(P11322&gt;1,P11322&lt;41),AND(Q11322&gt;1,Q11322&lt;41)),"Ct&lt;41","Ct&gt;41")</f>
        <v>Ct&gt;41</v>
      </c>
      <c r="U11322" s="0" t="str">
        <f aca="false">I11322</f>
        <v>Bjergsalamander</v>
      </c>
      <c r="V11322" s="0" t="str">
        <f aca="false">MID(F11322,10,9)</f>
        <v>DL2019019</v>
      </c>
      <c r="W11322" s="64" t="str">
        <f aca="false">V11322&amp;"_"&amp;U11322&amp;"_"&amp;R11322&amp;"_"&amp;S11322&amp;"_"&amp;T11322</f>
        <v>DL2019019_Bjergsalamander_Invalid_Absent_Ct&gt;41</v>
      </c>
    </row>
    <row r="11323" customFormat="false" ht="14.25" hidden="false" customHeight="false" outlineLevel="0" collapsed="false">
      <c r="A11323" s="0" t="s">
        <v>828</v>
      </c>
      <c r="B11323" s="52" t="s">
        <v>977</v>
      </c>
      <c r="C11323" s="52" t="s">
        <v>747</v>
      </c>
      <c r="D11323" s="53" t="n">
        <v>0.1</v>
      </c>
      <c r="E11323" s="53" t="s">
        <v>748</v>
      </c>
      <c r="F11323" s="0" t="s">
        <v>1495</v>
      </c>
      <c r="G11323" s="0" t="str">
        <f aca="false">LEFT(B11323,2)</f>
        <v>11</v>
      </c>
      <c r="H11323" s="0" t="str">
        <f aca="false">I11323&amp;"_"&amp;G11323&amp;"_"&amp;F11323</f>
        <v>Bjergsalamander_11_20191114_DL2019019_GentofteHF_koersel1</v>
      </c>
      <c r="I11323" s="61" t="str">
        <f aca="false">MID(RIGHT(B11323,LEN(B11323)-3),1,FIND("_",RIGHT(B11323,LEN(B11323)-3))-1)</f>
        <v>Bjergsalamander</v>
      </c>
      <c r="J11323" s="61" t="str">
        <f aca="false">TRIM(SUBSTITUTE(RIGHT(B11323,FIND(I11323,B11323)+1),"_",""))</f>
        <v>NegK</v>
      </c>
      <c r="K11323" s="0" t="str">
        <f aca="false">IFERROR(VALUE(SUBSTITUTE(E11323,".",",")),E11323)</f>
        <v>No Ct</v>
      </c>
      <c r="L11323" s="61" t="str">
        <f aca="false">IF(J11323="PosK",SUMIFS(K:K,J:J,"PosK",H:H,H11323),"")</f>
        <v/>
      </c>
      <c r="M11323" s="61" t="str">
        <f aca="false">IF(J11323="PosK",SUMIFS(K:K,J:J,"NegK",H:H,H11323),"")</f>
        <v/>
      </c>
      <c r="N11323" s="61" t="str">
        <f aca="false">IF(J11323="PosK",SUMIFS(K:K,J:J,"eDNA",H:H,H11323),"")</f>
        <v/>
      </c>
    </row>
    <row r="11324" customFormat="false" ht="14.25" hidden="false" customHeight="false" outlineLevel="0" collapsed="false">
      <c r="A11324" s="0" t="s">
        <v>830</v>
      </c>
      <c r="B11324" s="52" t="s">
        <v>978</v>
      </c>
      <c r="C11324" s="52" t="s">
        <v>751</v>
      </c>
      <c r="D11324" s="53" t="n">
        <v>0.1</v>
      </c>
      <c r="E11324" s="53" t="s">
        <v>748</v>
      </c>
      <c r="F11324" s="0" t="s">
        <v>1495</v>
      </c>
      <c r="G11324" s="0" t="str">
        <f aca="false">LEFT(B11324,2)</f>
        <v>11</v>
      </c>
      <c r="H11324" s="0" t="str">
        <f aca="false">I11324&amp;"_"&amp;G11324&amp;"_"&amp;F11324</f>
        <v>Bjergsalamander_11_20191114_DL2019019_GentofteHF_koersel1</v>
      </c>
      <c r="I11324" s="61" t="str">
        <f aca="false">MID(RIGHT(B11324,LEN(B11324)-3),1,FIND("_",RIGHT(B11324,LEN(B11324)-3))-1)</f>
        <v>Bjergsalamander</v>
      </c>
      <c r="J11324" s="61" t="str">
        <f aca="false">TRIM(SUBSTITUTE(RIGHT(B11324,FIND(I11324,B11324)+1),"_",""))</f>
        <v>eDNA</v>
      </c>
      <c r="K11324" s="0" t="str">
        <f aca="false">IFERROR(VALUE(SUBSTITUTE(E11324,".",",")),E11324)</f>
        <v>No Ct</v>
      </c>
      <c r="L11324" s="61" t="str">
        <f aca="false">IF(J11324="PosK",SUMIFS(K:K,J:J,"PosK",H:H,H11324),"")</f>
        <v/>
      </c>
      <c r="M11324" s="61" t="str">
        <f aca="false">IF(J11324="PosK",SUMIFS(K:K,J:J,"NegK",H:H,H11324),"")</f>
        <v/>
      </c>
      <c r="N11324" s="61" t="str">
        <f aca="false">IF(J11324="PosK",SUMIFS(K:K,J:J,"eDNA",H:H,H11324),"")</f>
        <v/>
      </c>
      <c r="Q11324" s="62"/>
    </row>
    <row r="11325" customFormat="false" ht="14.25" hidden="false" customHeight="false" outlineLevel="0" collapsed="false">
      <c r="A11325" s="0" t="s">
        <v>832</v>
      </c>
      <c r="B11325" s="52" t="s">
        <v>978</v>
      </c>
      <c r="C11325" s="52" t="s">
        <v>751</v>
      </c>
      <c r="D11325" s="53" t="n">
        <v>0.1</v>
      </c>
      <c r="E11325" s="53" t="s">
        <v>748</v>
      </c>
      <c r="F11325" s="0" t="s">
        <v>1495</v>
      </c>
      <c r="G11325" s="0" t="str">
        <f aca="false">LEFT(B11325,2)</f>
        <v>11</v>
      </c>
      <c r="H11325" s="0" t="str">
        <f aca="false">I11325&amp;"_"&amp;G11325&amp;"_"&amp;F11325</f>
        <v>Bjergsalamander_11_20191114_DL2019019_GentofteHF_koersel1</v>
      </c>
      <c r="I11325" s="61" t="str">
        <f aca="false">MID(RIGHT(B11325,LEN(B11325)-3),1,FIND("_",RIGHT(B11325,LEN(B11325)-3))-1)</f>
        <v>Bjergsalamander</v>
      </c>
      <c r="J11325" s="61" t="str">
        <f aca="false">TRIM(SUBSTITUTE(RIGHT(B11325,FIND(I11325,B11325)+1),"_",""))</f>
        <v>eDNA</v>
      </c>
      <c r="K11325" s="0" t="str">
        <f aca="false">IFERROR(VALUE(SUBSTITUTE(E11325,".",",")),E11325)</f>
        <v>No Ct</v>
      </c>
      <c r="L11325" s="61" t="str">
        <f aca="false">IF(J11325="PosK",SUMIFS(K:K,J:J,"PosK",H:H,H11325),"")</f>
        <v/>
      </c>
      <c r="M11325" s="61" t="str">
        <f aca="false">IF(J11325="PosK",SUMIFS(K:K,J:J,"NegK",H:H,H11325),"")</f>
        <v/>
      </c>
      <c r="N11325" s="61" t="str">
        <f aca="false">IF(J11325="PosK",SUMIFS(K:K,J:J,"eDNA",H:H,H11325),"")</f>
        <v/>
      </c>
      <c r="P11325" s="62"/>
      <c r="T11325" s="63"/>
      <c r="W11325" s="64"/>
    </row>
    <row r="11326" customFormat="false" ht="14.25" hidden="false" customHeight="false" outlineLevel="0" collapsed="false">
      <c r="A11326" s="0" t="s">
        <v>834</v>
      </c>
      <c r="B11326" s="52" t="s">
        <v>980</v>
      </c>
      <c r="C11326" s="52" t="s">
        <v>743</v>
      </c>
      <c r="D11326" s="53" t="n">
        <v>0.1</v>
      </c>
      <c r="E11326" s="53" t="n">
        <v>27.27</v>
      </c>
      <c r="F11326" s="0" t="s">
        <v>1495</v>
      </c>
      <c r="G11326" s="0" t="str">
        <f aca="false">LEFT(B11326,2)</f>
        <v>12</v>
      </c>
      <c r="H11326" s="0" t="str">
        <f aca="false">I11326&amp;"_"&amp;G11326&amp;"_"&amp;F11326</f>
        <v>Latterfroe_12_20191114_DL2019019_GentofteHF_koersel1</v>
      </c>
      <c r="I11326" s="61" t="str">
        <f aca="false">MID(RIGHT(B11326,LEN(B11326)-3),1,FIND("_",RIGHT(B11326,LEN(B11326)-3))-1)</f>
        <v>Latterfroe</v>
      </c>
      <c r="J11326" s="61" t="str">
        <f aca="false">TRIM(SUBSTITUTE(RIGHT(B11326,FIND(I11326,B11326)+1),"_",""))</f>
        <v>PosK</v>
      </c>
      <c r="K11326" s="0" t="n">
        <f aca="false">IFERROR(VALUE(SUBSTITUTE(E11326,".",",")),E11326)</f>
        <v>27.27</v>
      </c>
      <c r="L11326" s="61" t="n">
        <f aca="false">IF(J11326="PosK",SUMIFS(K:K,J:J,"PosK",H:H,H11326),"")</f>
        <v>27.27</v>
      </c>
      <c r="M11326" s="61" t="n">
        <f aca="false">IF(J11326="PosK",SUMIFS(K:K,J:J,"NegK",H:H,H11326),"")</f>
        <v>0</v>
      </c>
      <c r="N11326" s="61" t="n">
        <f aca="false">IF(J11326="PosK",SUMIFS(K:K,J:J,"eDNA",H:H,H11326),"")</f>
        <v>0</v>
      </c>
      <c r="P11326" s="62" t="n">
        <f aca="false">IF(K11328="No Ct",0,K11328)</f>
        <v>0</v>
      </c>
      <c r="Q11326" s="62" t="n">
        <f aca="false">IF(K11329="No Ct",0,K11329)</f>
        <v>0</v>
      </c>
      <c r="R11326" s="0" t="str">
        <f aca="false">IF(AND(L11326&gt;0,M11326=0),"Valid","Invalid")</f>
        <v>Valid</v>
      </c>
      <c r="S11326" s="0" t="str">
        <f aca="false">IF(OR(P11326&gt;1,Q11326&gt;1),"Present","Absent")</f>
        <v>Absent</v>
      </c>
      <c r="T11326" s="63" t="str">
        <f aca="false">IF(OR(AND(P11326&gt;1,P11326&lt;41),AND(Q11326&gt;1,Q11326&lt;41)),"Ct&lt;41","Ct&gt;41")</f>
        <v>Ct&gt;41</v>
      </c>
      <c r="U11326" s="0" t="str">
        <f aca="false">I11326</f>
        <v>Latterfroe</v>
      </c>
      <c r="V11326" s="0" t="str">
        <f aca="false">MID(F11326,10,9)</f>
        <v>DL2019019</v>
      </c>
      <c r="W11326" s="64" t="str">
        <f aca="false">V11326&amp;"_"&amp;U11326&amp;"_"&amp;R11326&amp;"_"&amp;S11326&amp;"_"&amp;T11326</f>
        <v>DL2019019_Latterfroe_Valid_Absent_Ct&gt;41</v>
      </c>
    </row>
    <row r="11327" customFormat="false" ht="14.25" hidden="false" customHeight="false" outlineLevel="0" collapsed="false">
      <c r="A11327" s="0" t="s">
        <v>836</v>
      </c>
      <c r="B11327" s="52" t="s">
        <v>981</v>
      </c>
      <c r="C11327" s="52" t="s">
        <v>747</v>
      </c>
      <c r="D11327" s="53" t="n">
        <v>0.1</v>
      </c>
      <c r="E11327" s="53" t="s">
        <v>748</v>
      </c>
      <c r="F11327" s="0" t="s">
        <v>1495</v>
      </c>
      <c r="G11327" s="0" t="str">
        <f aca="false">LEFT(B11327,2)</f>
        <v>12</v>
      </c>
      <c r="H11327" s="0" t="str">
        <f aca="false">I11327&amp;"_"&amp;G11327&amp;"_"&amp;F11327</f>
        <v>Latterfroe_12_20191114_DL2019019_GentofteHF_koersel1</v>
      </c>
      <c r="I11327" s="61" t="str">
        <f aca="false">MID(RIGHT(B11327,LEN(B11327)-3),1,FIND("_",RIGHT(B11327,LEN(B11327)-3))-1)</f>
        <v>Latterfroe</v>
      </c>
      <c r="J11327" s="61" t="str">
        <f aca="false">TRIM(SUBSTITUTE(RIGHT(B11327,FIND(I11327,B11327)+1),"_",""))</f>
        <v>NegK</v>
      </c>
      <c r="K11327" s="0" t="str">
        <f aca="false">IFERROR(VALUE(SUBSTITUTE(E11327,".",",")),E11327)</f>
        <v>No Ct</v>
      </c>
      <c r="L11327" s="61" t="str">
        <f aca="false">IF(J11327="PosK",SUMIFS(K:K,J:J,"PosK",H:H,H11327),"")</f>
        <v/>
      </c>
      <c r="M11327" s="61" t="str">
        <f aca="false">IF(J11327="PosK",SUMIFS(K:K,J:J,"NegK",H:H,H11327),"")</f>
        <v/>
      </c>
      <c r="N11327" s="61" t="str">
        <f aca="false">IF(J11327="PosK",SUMIFS(K:K,J:J,"eDNA",H:H,H11327),"")</f>
        <v/>
      </c>
    </row>
    <row r="11328" customFormat="false" ht="14.25" hidden="false" customHeight="false" outlineLevel="0" collapsed="false">
      <c r="A11328" s="0" t="s">
        <v>838</v>
      </c>
      <c r="B11328" s="52" t="s">
        <v>982</v>
      </c>
      <c r="C11328" s="52" t="s">
        <v>751</v>
      </c>
      <c r="D11328" s="53" t="n">
        <v>0.1</v>
      </c>
      <c r="E11328" s="53" t="s">
        <v>748</v>
      </c>
      <c r="F11328" s="0" t="s">
        <v>1495</v>
      </c>
      <c r="G11328" s="0" t="str">
        <f aca="false">LEFT(B11328,2)</f>
        <v>12</v>
      </c>
      <c r="H11328" s="0" t="str">
        <f aca="false">I11328&amp;"_"&amp;G11328&amp;"_"&amp;F11328</f>
        <v>Latterfroe_12_20191114_DL2019019_GentofteHF_koersel1</v>
      </c>
      <c r="I11328" s="61" t="str">
        <f aca="false">MID(RIGHT(B11328,LEN(B11328)-3),1,FIND("_",RIGHT(B11328,LEN(B11328)-3))-1)</f>
        <v>Latterfroe</v>
      </c>
      <c r="J11328" s="61" t="str">
        <f aca="false">TRIM(SUBSTITUTE(RIGHT(B11328,FIND(I11328,B11328)+1),"_",""))</f>
        <v>eDNA</v>
      </c>
      <c r="K11328" s="0" t="str">
        <f aca="false">IFERROR(VALUE(SUBSTITUTE(E11328,".",",")),E11328)</f>
        <v>No Ct</v>
      </c>
      <c r="L11328" s="61" t="str">
        <f aca="false">IF(J11328="PosK",SUMIFS(K:K,J:J,"PosK",H:H,H11328),"")</f>
        <v/>
      </c>
      <c r="M11328" s="61" t="str">
        <f aca="false">IF(J11328="PosK",SUMIFS(K:K,J:J,"NegK",H:H,H11328),"")</f>
        <v/>
      </c>
      <c r="N11328" s="61" t="str">
        <f aca="false">IF(J11328="PosK",SUMIFS(K:K,J:J,"eDNA",H:H,H11328),"")</f>
        <v/>
      </c>
      <c r="Q11328" s="62"/>
    </row>
    <row r="11329" customFormat="false" ht="14.25" hidden="false" customHeight="false" outlineLevel="0" collapsed="false">
      <c r="A11329" s="0" t="s">
        <v>840</v>
      </c>
      <c r="B11329" s="52" t="s">
        <v>982</v>
      </c>
      <c r="C11329" s="52" t="s">
        <v>751</v>
      </c>
      <c r="D11329" s="53" t="n">
        <v>0.1</v>
      </c>
      <c r="E11329" s="53" t="s">
        <v>748</v>
      </c>
      <c r="F11329" s="0" t="s">
        <v>1495</v>
      </c>
      <c r="G11329" s="0" t="str">
        <f aca="false">LEFT(B11329,2)</f>
        <v>12</v>
      </c>
      <c r="H11329" s="0" t="str">
        <f aca="false">I11329&amp;"_"&amp;G11329&amp;"_"&amp;F11329</f>
        <v>Latterfroe_12_20191114_DL2019019_GentofteHF_koersel1</v>
      </c>
      <c r="I11329" s="61" t="str">
        <f aca="false">MID(RIGHT(B11329,LEN(B11329)-3),1,FIND("_",RIGHT(B11329,LEN(B11329)-3))-1)</f>
        <v>Latterfroe</v>
      </c>
      <c r="J11329" s="61" t="str">
        <f aca="false">TRIM(SUBSTITUTE(RIGHT(B11329,FIND(I11329,B11329)+1),"_",""))</f>
        <v>eDNA</v>
      </c>
      <c r="K11329" s="0" t="str">
        <f aca="false">IFERROR(VALUE(SUBSTITUTE(E11329,".",",")),E11329)</f>
        <v>No Ct</v>
      </c>
      <c r="L11329" s="61" t="str">
        <f aca="false">IF(J11329="PosK",SUMIFS(K:K,J:J,"PosK",H:H,H11329),"")</f>
        <v/>
      </c>
      <c r="M11329" s="61" t="str">
        <f aca="false">IF(J11329="PosK",SUMIFS(K:K,J:J,"NegK",H:H,H11329),"")</f>
        <v/>
      </c>
      <c r="N11329" s="61" t="str">
        <f aca="false">IF(J11329="PosK",SUMIFS(K:K,J:J,"eDNA",H:H,H11329),"")</f>
        <v/>
      </c>
      <c r="P11329" s="62"/>
      <c r="T11329" s="63"/>
      <c r="W11329" s="64"/>
    </row>
    <row r="11330" customFormat="false" ht="14.25" hidden="false" customHeight="false" outlineLevel="0" collapsed="false">
      <c r="A11330" s="0" t="s">
        <v>842</v>
      </c>
      <c r="B11330" s="52" t="s">
        <v>984</v>
      </c>
      <c r="C11330" s="52" t="s">
        <v>743</v>
      </c>
      <c r="D11330" s="53" t="n">
        <v>0.1</v>
      </c>
      <c r="E11330" s="53" t="s">
        <v>748</v>
      </c>
      <c r="F11330" s="0" t="s">
        <v>1495</v>
      </c>
      <c r="G11330" s="0" t="str">
        <f aca="false">LEFT(B11330,2)</f>
        <v>13</v>
      </c>
      <c r="H11330" s="0" t="str">
        <f aca="false">I11330&amp;"_"&amp;G11330&amp;"_"&amp;F11330</f>
        <v>Spidssnudetfroe_13_20191114_DL2019019_GentofteHF_koersel1</v>
      </c>
      <c r="I11330" s="61" t="str">
        <f aca="false">MID(RIGHT(B11330,LEN(B11330)-3),1,FIND("_",RIGHT(B11330,LEN(B11330)-3))-1)</f>
        <v>Spidssnudetfroe</v>
      </c>
      <c r="J11330" s="61" t="str">
        <f aca="false">TRIM(SUBSTITUTE(RIGHT(B11330,FIND(I11330,B11330)+1),"_",""))</f>
        <v>PosK</v>
      </c>
      <c r="K11330" s="0" t="str">
        <f aca="false">IFERROR(VALUE(SUBSTITUTE(E11330,".",",")),E11330)</f>
        <v>No Ct</v>
      </c>
      <c r="L11330" s="61" t="n">
        <f aca="false">IF(J11330="PosK",SUMIFS(K:K,J:J,"PosK",H:H,H11330),"")</f>
        <v>0</v>
      </c>
      <c r="M11330" s="61" t="n">
        <f aca="false">IF(J11330="PosK",SUMIFS(K:K,J:J,"NegK",H:H,H11330),"")</f>
        <v>0</v>
      </c>
      <c r="N11330" s="61" t="n">
        <f aca="false">IF(J11330="PosK",SUMIFS(K:K,J:J,"eDNA",H:H,H11330),"")</f>
        <v>0</v>
      </c>
      <c r="P11330" s="62" t="n">
        <f aca="false">IF(K11332="No Ct",0,K11332)</f>
        <v>0</v>
      </c>
      <c r="Q11330" s="62" t="n">
        <f aca="false">IF(K11333="No Ct",0,K11333)</f>
        <v>0</v>
      </c>
      <c r="R11330" s="0" t="str">
        <f aca="false">IF(AND(L11330&gt;0,M11330=0),"Valid","Invalid")</f>
        <v>Invalid</v>
      </c>
      <c r="S11330" s="0" t="str">
        <f aca="false">IF(OR(P11330&gt;1,Q11330&gt;1),"Present","Absent")</f>
        <v>Absent</v>
      </c>
      <c r="T11330" s="63" t="str">
        <f aca="false">IF(OR(AND(P11330&gt;1,P11330&lt;41),AND(Q11330&gt;1,Q11330&lt;41)),"Ct&lt;41","Ct&gt;41")</f>
        <v>Ct&gt;41</v>
      </c>
      <c r="U11330" s="0" t="str">
        <f aca="false">I11330</f>
        <v>Spidssnudetfroe</v>
      </c>
      <c r="V11330" s="0" t="str">
        <f aca="false">MID(F11330,10,9)</f>
        <v>DL2019019</v>
      </c>
      <c r="W11330" s="64" t="str">
        <f aca="false">V11330&amp;"_"&amp;U11330&amp;"_"&amp;R11330&amp;"_"&amp;S11330&amp;"_"&amp;T11330</f>
        <v>DL2019019_Spidssnudetfroe_Invalid_Absent_Ct&gt;41</v>
      </c>
    </row>
    <row r="11331" customFormat="false" ht="14.25" hidden="false" customHeight="false" outlineLevel="0" collapsed="false">
      <c r="A11331" s="0" t="s">
        <v>844</v>
      </c>
      <c r="B11331" s="52" t="s">
        <v>985</v>
      </c>
      <c r="C11331" s="52" t="s">
        <v>747</v>
      </c>
      <c r="D11331" s="53" t="n">
        <v>0.1</v>
      </c>
      <c r="E11331" s="53" t="s">
        <v>748</v>
      </c>
      <c r="F11331" s="0" t="s">
        <v>1495</v>
      </c>
      <c r="G11331" s="0" t="str">
        <f aca="false">LEFT(B11331,2)</f>
        <v>13</v>
      </c>
      <c r="H11331" s="0" t="str">
        <f aca="false">I11331&amp;"_"&amp;G11331&amp;"_"&amp;F11331</f>
        <v>Spidssnudetfroe_13_20191114_DL2019019_GentofteHF_koersel1</v>
      </c>
      <c r="I11331" s="61" t="str">
        <f aca="false">MID(RIGHT(B11331,LEN(B11331)-3),1,FIND("_",RIGHT(B11331,LEN(B11331)-3))-1)</f>
        <v>Spidssnudetfroe</v>
      </c>
      <c r="J11331" s="61" t="str">
        <f aca="false">TRIM(SUBSTITUTE(RIGHT(B11331,FIND(I11331,B11331)+1),"_",""))</f>
        <v>NegK</v>
      </c>
      <c r="K11331" s="0" t="str">
        <f aca="false">IFERROR(VALUE(SUBSTITUTE(E11331,".",",")),E11331)</f>
        <v>No Ct</v>
      </c>
      <c r="L11331" s="61" t="str">
        <f aca="false">IF(J11331="PosK",SUMIFS(K:K,J:J,"PosK",H:H,H11331),"")</f>
        <v/>
      </c>
      <c r="M11331" s="61" t="str">
        <f aca="false">IF(J11331="PosK",SUMIFS(K:K,J:J,"NegK",H:H,H11331),"")</f>
        <v/>
      </c>
      <c r="N11331" s="61" t="str">
        <f aca="false">IF(J11331="PosK",SUMIFS(K:K,J:J,"eDNA",H:H,H11331),"")</f>
        <v/>
      </c>
    </row>
    <row r="11332" customFormat="false" ht="14.25" hidden="false" customHeight="false" outlineLevel="0" collapsed="false">
      <c r="A11332" s="0" t="s">
        <v>846</v>
      </c>
      <c r="B11332" s="52" t="s">
        <v>986</v>
      </c>
      <c r="C11332" s="52" t="s">
        <v>751</v>
      </c>
      <c r="D11332" s="53" t="n">
        <v>0.1</v>
      </c>
      <c r="E11332" s="53" t="s">
        <v>748</v>
      </c>
      <c r="F11332" s="0" t="s">
        <v>1495</v>
      </c>
      <c r="G11332" s="0" t="str">
        <f aca="false">LEFT(B11332,2)</f>
        <v>13</v>
      </c>
      <c r="H11332" s="0" t="str">
        <f aca="false">I11332&amp;"_"&amp;G11332&amp;"_"&amp;F11332</f>
        <v>Spidssnudetfroe_13_20191114_DL2019019_GentofteHF_koersel1</v>
      </c>
      <c r="I11332" s="61" t="str">
        <f aca="false">MID(RIGHT(B11332,LEN(B11332)-3),1,FIND("_",RIGHT(B11332,LEN(B11332)-3))-1)</f>
        <v>Spidssnudetfroe</v>
      </c>
      <c r="J11332" s="61" t="str">
        <f aca="false">TRIM(SUBSTITUTE(RIGHT(B11332,FIND(I11332,B11332)+1),"_",""))</f>
        <v>eDNA</v>
      </c>
      <c r="K11332" s="0" t="str">
        <f aca="false">IFERROR(VALUE(SUBSTITUTE(E11332,".",",")),E11332)</f>
        <v>No Ct</v>
      </c>
      <c r="L11332" s="61" t="str">
        <f aca="false">IF(J11332="PosK",SUMIFS(K:K,J:J,"PosK",H:H,H11332),"")</f>
        <v/>
      </c>
      <c r="M11332" s="61" t="str">
        <f aca="false">IF(J11332="PosK",SUMIFS(K:K,J:J,"NegK",H:H,H11332),"")</f>
        <v/>
      </c>
      <c r="N11332" s="61" t="str">
        <f aca="false">IF(J11332="PosK",SUMIFS(K:K,J:J,"eDNA",H:H,H11332),"")</f>
        <v/>
      </c>
      <c r="Q11332" s="62"/>
    </row>
    <row r="11333" customFormat="false" ht="14.25" hidden="false" customHeight="false" outlineLevel="0" collapsed="false">
      <c r="A11333" s="0" t="s">
        <v>848</v>
      </c>
      <c r="B11333" s="52" t="s">
        <v>986</v>
      </c>
      <c r="C11333" s="52" t="s">
        <v>751</v>
      </c>
      <c r="D11333" s="53" t="n">
        <v>0.1</v>
      </c>
      <c r="E11333" s="53" t="s">
        <v>748</v>
      </c>
      <c r="F11333" s="0" t="s">
        <v>1495</v>
      </c>
      <c r="G11333" s="0" t="str">
        <f aca="false">LEFT(B11333,2)</f>
        <v>13</v>
      </c>
      <c r="H11333" s="0" t="str">
        <f aca="false">I11333&amp;"_"&amp;G11333&amp;"_"&amp;F11333</f>
        <v>Spidssnudetfroe_13_20191114_DL2019019_GentofteHF_koersel1</v>
      </c>
      <c r="I11333" s="61" t="str">
        <f aca="false">MID(RIGHT(B11333,LEN(B11333)-3),1,FIND("_",RIGHT(B11333,LEN(B11333)-3))-1)</f>
        <v>Spidssnudetfroe</v>
      </c>
      <c r="J11333" s="61" t="str">
        <f aca="false">TRIM(SUBSTITUTE(RIGHT(B11333,FIND(I11333,B11333)+1),"_",""))</f>
        <v>eDNA</v>
      </c>
      <c r="K11333" s="0" t="str">
        <f aca="false">IFERROR(VALUE(SUBSTITUTE(E11333,".",",")),E11333)</f>
        <v>No Ct</v>
      </c>
      <c r="L11333" s="61" t="str">
        <f aca="false">IF(J11333="PosK",SUMIFS(K:K,J:J,"PosK",H:H,H11333),"")</f>
        <v/>
      </c>
      <c r="M11333" s="61" t="str">
        <f aca="false">IF(J11333="PosK",SUMIFS(K:K,J:J,"NegK",H:H,H11333),"")</f>
        <v/>
      </c>
      <c r="N11333" s="61" t="str">
        <f aca="false">IF(J11333="PosK",SUMIFS(K:K,J:J,"eDNA",H:H,H11333),"")</f>
        <v/>
      </c>
      <c r="P11333" s="62"/>
      <c r="T11333" s="63"/>
      <c r="W11333" s="64"/>
    </row>
    <row r="11334" customFormat="false" ht="14.25" hidden="false" customHeight="false" outlineLevel="0" collapsed="false">
      <c r="A11334" s="0" t="s">
        <v>849</v>
      </c>
      <c r="B11334" s="52" t="s">
        <v>987</v>
      </c>
      <c r="C11334" s="52" t="s">
        <v>743</v>
      </c>
      <c r="D11334" s="53" t="n">
        <v>0.1</v>
      </c>
      <c r="E11334" s="53" t="s">
        <v>748</v>
      </c>
      <c r="F11334" s="0" t="s">
        <v>1495</v>
      </c>
      <c r="G11334" s="0" t="str">
        <f aca="false">LEFT(B11334,2)</f>
        <v>14</v>
      </c>
      <c r="H11334" s="0" t="str">
        <f aca="false">I11334&amp;"_"&amp;G11334&amp;"_"&amp;F11334</f>
        <v>Spidssnudetfroe_14_20191114_DL2019019_GentofteHF_koersel1</v>
      </c>
      <c r="I11334" s="61" t="str">
        <f aca="false">MID(RIGHT(B11334,LEN(B11334)-3),1,FIND("_",RIGHT(B11334,LEN(B11334)-3))-1)</f>
        <v>Spidssnudetfroe</v>
      </c>
      <c r="J11334" s="61" t="str">
        <f aca="false">TRIM(SUBSTITUTE(RIGHT(B11334,FIND(I11334,B11334)+1),"_",""))</f>
        <v>PosK</v>
      </c>
      <c r="K11334" s="0" t="str">
        <f aca="false">IFERROR(VALUE(SUBSTITUTE(E11334,".",",")),E11334)</f>
        <v>No Ct</v>
      </c>
      <c r="L11334" s="61" t="n">
        <f aca="false">IF(J11334="PosK",SUMIFS(K:K,J:J,"PosK",H:H,H11334),"")</f>
        <v>0</v>
      </c>
      <c r="M11334" s="61" t="n">
        <f aca="false">IF(J11334="PosK",SUMIFS(K:K,J:J,"NegK",H:H,H11334),"")</f>
        <v>0</v>
      </c>
      <c r="N11334" s="61" t="n">
        <f aca="false">IF(J11334="PosK",SUMIFS(K:K,J:J,"eDNA",H:H,H11334),"")</f>
        <v>0</v>
      </c>
      <c r="P11334" s="62" t="n">
        <f aca="false">IF(K11336="No Ct",0,K11336)</f>
        <v>0</v>
      </c>
      <c r="Q11334" s="62" t="n">
        <f aca="false">IF(K11337="No Ct",0,K11337)</f>
        <v>0</v>
      </c>
      <c r="R11334" s="0" t="str">
        <f aca="false">IF(AND(L11334&gt;0,M11334=0),"Valid","Invalid")</f>
        <v>Invalid</v>
      </c>
      <c r="S11334" s="0" t="str">
        <f aca="false">IF(OR(P11334&gt;1,Q11334&gt;1),"Present","Absent")</f>
        <v>Absent</v>
      </c>
      <c r="T11334" s="63" t="str">
        <f aca="false">IF(OR(AND(P11334&gt;1,P11334&lt;41),AND(Q11334&gt;1,Q11334&lt;41)),"Ct&lt;41","Ct&gt;41")</f>
        <v>Ct&gt;41</v>
      </c>
      <c r="U11334" s="0" t="str">
        <f aca="false">I11334</f>
        <v>Spidssnudetfroe</v>
      </c>
      <c r="V11334" s="0" t="str">
        <f aca="false">MID(F11334,10,9)</f>
        <v>DL2019019</v>
      </c>
      <c r="W11334" s="64" t="str">
        <f aca="false">V11334&amp;"_"&amp;U11334&amp;"_"&amp;R11334&amp;"_"&amp;S11334&amp;"_"&amp;T11334</f>
        <v>DL2019019_Spidssnudetfroe_Invalid_Absent_Ct&gt;41</v>
      </c>
    </row>
    <row r="11335" customFormat="false" ht="14.25" hidden="false" customHeight="false" outlineLevel="0" collapsed="false">
      <c r="A11335" s="0" t="s">
        <v>851</v>
      </c>
      <c r="B11335" s="52" t="s">
        <v>988</v>
      </c>
      <c r="C11335" s="52" t="s">
        <v>747</v>
      </c>
      <c r="D11335" s="53" t="n">
        <v>0.1</v>
      </c>
      <c r="E11335" s="53" t="s">
        <v>748</v>
      </c>
      <c r="F11335" s="0" t="s">
        <v>1495</v>
      </c>
      <c r="G11335" s="0" t="str">
        <f aca="false">LEFT(B11335,2)</f>
        <v>14</v>
      </c>
      <c r="H11335" s="0" t="str">
        <f aca="false">I11335&amp;"_"&amp;G11335&amp;"_"&amp;F11335</f>
        <v>Spidssnudetfroe_14_20191114_DL2019019_GentofteHF_koersel1</v>
      </c>
      <c r="I11335" s="61" t="str">
        <f aca="false">MID(RIGHT(B11335,LEN(B11335)-3),1,FIND("_",RIGHT(B11335,LEN(B11335)-3))-1)</f>
        <v>Spidssnudetfroe</v>
      </c>
      <c r="J11335" s="61" t="str">
        <f aca="false">TRIM(SUBSTITUTE(RIGHT(B11335,FIND(I11335,B11335)+1),"_",""))</f>
        <v>NegK</v>
      </c>
      <c r="K11335" s="0" t="str">
        <f aca="false">IFERROR(VALUE(SUBSTITUTE(E11335,".",",")),E11335)</f>
        <v>No Ct</v>
      </c>
      <c r="L11335" s="61" t="str">
        <f aca="false">IF(J11335="PosK",SUMIFS(K:K,J:J,"PosK",H:H,H11335),"")</f>
        <v/>
      </c>
      <c r="M11335" s="61" t="str">
        <f aca="false">IF(J11335="PosK",SUMIFS(K:K,J:J,"NegK",H:H,H11335),"")</f>
        <v/>
      </c>
      <c r="N11335" s="61" t="str">
        <f aca="false">IF(J11335="PosK",SUMIFS(K:K,J:J,"eDNA",H:H,H11335),"")</f>
        <v/>
      </c>
    </row>
    <row r="11336" customFormat="false" ht="14.25" hidden="false" customHeight="false" outlineLevel="0" collapsed="false">
      <c r="A11336" s="0" t="s">
        <v>853</v>
      </c>
      <c r="B11336" s="52" t="s">
        <v>989</v>
      </c>
      <c r="C11336" s="52" t="s">
        <v>751</v>
      </c>
      <c r="D11336" s="53" t="n">
        <v>0.1</v>
      </c>
      <c r="E11336" s="53" t="s">
        <v>748</v>
      </c>
      <c r="F11336" s="0" t="s">
        <v>1495</v>
      </c>
      <c r="G11336" s="0" t="str">
        <f aca="false">LEFT(B11336,2)</f>
        <v>14</v>
      </c>
      <c r="H11336" s="0" t="str">
        <f aca="false">I11336&amp;"_"&amp;G11336&amp;"_"&amp;F11336</f>
        <v>Spidssnudetfroe_14_20191114_DL2019019_GentofteHF_koersel1</v>
      </c>
      <c r="I11336" s="61" t="str">
        <f aca="false">MID(RIGHT(B11336,LEN(B11336)-3),1,FIND("_",RIGHT(B11336,LEN(B11336)-3))-1)</f>
        <v>Spidssnudetfroe</v>
      </c>
      <c r="J11336" s="61" t="str">
        <f aca="false">TRIM(SUBSTITUTE(RIGHT(B11336,FIND(I11336,B11336)+1),"_",""))</f>
        <v>eDNA</v>
      </c>
      <c r="K11336" s="0" t="str">
        <f aca="false">IFERROR(VALUE(SUBSTITUTE(E11336,".",",")),E11336)</f>
        <v>No Ct</v>
      </c>
      <c r="L11336" s="61" t="str">
        <f aca="false">IF(J11336="PosK",SUMIFS(K:K,J:J,"PosK",H:H,H11336),"")</f>
        <v/>
      </c>
      <c r="M11336" s="61" t="str">
        <f aca="false">IF(J11336="PosK",SUMIFS(K:K,J:J,"NegK",H:H,H11336),"")</f>
        <v/>
      </c>
      <c r="N11336" s="61" t="str">
        <f aca="false">IF(J11336="PosK",SUMIFS(K:K,J:J,"eDNA",H:H,H11336),"")</f>
        <v/>
      </c>
      <c r="Q11336" s="62"/>
    </row>
    <row r="11337" customFormat="false" ht="14.25" hidden="false" customHeight="false" outlineLevel="0" collapsed="false">
      <c r="A11337" s="0" t="s">
        <v>855</v>
      </c>
      <c r="B11337" s="52" t="s">
        <v>989</v>
      </c>
      <c r="C11337" s="52" t="s">
        <v>751</v>
      </c>
      <c r="D11337" s="53" t="n">
        <v>0.1</v>
      </c>
      <c r="E11337" s="53" t="s">
        <v>748</v>
      </c>
      <c r="F11337" s="0" t="s">
        <v>1495</v>
      </c>
      <c r="G11337" s="0" t="str">
        <f aca="false">LEFT(B11337,2)</f>
        <v>14</v>
      </c>
      <c r="H11337" s="0" t="str">
        <f aca="false">I11337&amp;"_"&amp;G11337&amp;"_"&amp;F11337</f>
        <v>Spidssnudetfroe_14_20191114_DL2019019_GentofteHF_koersel1</v>
      </c>
      <c r="I11337" s="61" t="str">
        <f aca="false">MID(RIGHT(B11337,LEN(B11337)-3),1,FIND("_",RIGHT(B11337,LEN(B11337)-3))-1)</f>
        <v>Spidssnudetfroe</v>
      </c>
      <c r="J11337" s="61" t="str">
        <f aca="false">TRIM(SUBSTITUTE(RIGHT(B11337,FIND(I11337,B11337)+1),"_",""))</f>
        <v>eDNA</v>
      </c>
      <c r="K11337" s="0" t="str">
        <f aca="false">IFERROR(VALUE(SUBSTITUTE(E11337,".",",")),E11337)</f>
        <v>No Ct</v>
      </c>
      <c r="L11337" s="61" t="str">
        <f aca="false">IF(J11337="PosK",SUMIFS(K:K,J:J,"PosK",H:H,H11337),"")</f>
        <v/>
      </c>
      <c r="M11337" s="61" t="str">
        <f aca="false">IF(J11337="PosK",SUMIFS(K:K,J:J,"NegK",H:H,H11337),"")</f>
        <v/>
      </c>
      <c r="N11337" s="61" t="str">
        <f aca="false">IF(J11337="PosK",SUMIFS(K:K,J:J,"eDNA",H:H,H11337),"")</f>
        <v/>
      </c>
      <c r="P11337" s="62"/>
      <c r="T11337" s="63"/>
      <c r="W11337" s="64"/>
    </row>
    <row r="11338" customFormat="false" ht="14.25" hidden="false" customHeight="false" outlineLevel="0" collapsed="false">
      <c r="A11338" s="0" t="s">
        <v>856</v>
      </c>
      <c r="B11338" s="52" t="s">
        <v>990</v>
      </c>
      <c r="C11338" s="52" t="s">
        <v>743</v>
      </c>
      <c r="D11338" s="53" t="n">
        <v>0.1</v>
      </c>
      <c r="E11338" s="53" t="s">
        <v>748</v>
      </c>
      <c r="F11338" s="0" t="s">
        <v>1495</v>
      </c>
      <c r="G11338" s="0" t="str">
        <f aca="false">LEFT(B11338,2)</f>
        <v>15</v>
      </c>
      <c r="H11338" s="0" t="str">
        <f aca="false">I11338&amp;"_"&amp;G11338&amp;"_"&amp;F11338</f>
        <v>KortbenetGroenFroe_15_20191114_DL2019019_GentofteHF_koersel1</v>
      </c>
      <c r="I11338" s="61" t="str">
        <f aca="false">MID(RIGHT(B11338,LEN(B11338)-3),1,FIND("_",RIGHT(B11338,LEN(B11338)-3))-1)</f>
        <v>KortbenetGroenFroe</v>
      </c>
      <c r="J11338" s="61" t="str">
        <f aca="false">TRIM(SUBSTITUTE(RIGHT(B11338,FIND(I11338,B11338)+1),"_",""))</f>
        <v>PosK</v>
      </c>
      <c r="K11338" s="0" t="str">
        <f aca="false">IFERROR(VALUE(SUBSTITUTE(E11338,".",",")),E11338)</f>
        <v>No Ct</v>
      </c>
      <c r="L11338" s="61" t="n">
        <f aca="false">IF(J11338="PosK",SUMIFS(K:K,J:J,"PosK",H:H,H11338),"")</f>
        <v>0</v>
      </c>
      <c r="M11338" s="61" t="n">
        <f aca="false">IF(J11338="PosK",SUMIFS(K:K,J:J,"NegK",H:H,H11338),"")</f>
        <v>0</v>
      </c>
      <c r="N11338" s="61" t="n">
        <f aca="false">IF(J11338="PosK",SUMIFS(K:K,J:J,"eDNA",H:H,H11338),"")</f>
        <v>0</v>
      </c>
      <c r="P11338" s="62" t="n">
        <f aca="false">IF(K11340="No Ct",0,K11340)</f>
        <v>0</v>
      </c>
      <c r="Q11338" s="62" t="n">
        <f aca="false">IF(K11341="No Ct",0,K11341)</f>
        <v>0</v>
      </c>
      <c r="R11338" s="0" t="str">
        <f aca="false">IF(AND(L11338&gt;0,M11338=0),"Valid","Invalid")</f>
        <v>Invalid</v>
      </c>
      <c r="S11338" s="0" t="str">
        <f aca="false">IF(OR(P11338&gt;1,Q11338&gt;1),"Present","Absent")</f>
        <v>Absent</v>
      </c>
      <c r="T11338" s="63" t="str">
        <f aca="false">IF(OR(AND(P11338&gt;1,P11338&lt;41),AND(Q11338&gt;1,Q11338&lt;41)),"Ct&lt;41","Ct&gt;41")</f>
        <v>Ct&gt;41</v>
      </c>
      <c r="U11338" s="0" t="str">
        <f aca="false">I11338</f>
        <v>KortbenetGroenFroe</v>
      </c>
      <c r="V11338" s="0" t="str">
        <f aca="false">MID(F11338,10,9)</f>
        <v>DL2019019</v>
      </c>
      <c r="W11338" s="64" t="str">
        <f aca="false">V11338&amp;"_"&amp;U11338&amp;"_"&amp;R11338&amp;"_"&amp;S11338&amp;"_"&amp;T11338</f>
        <v>DL2019019_KortbenetGroenFroe_Invalid_Absent_Ct&gt;41</v>
      </c>
    </row>
    <row r="11339" customFormat="false" ht="14.25" hidden="false" customHeight="false" outlineLevel="0" collapsed="false">
      <c r="A11339" s="0" t="s">
        <v>858</v>
      </c>
      <c r="B11339" s="52" t="s">
        <v>991</v>
      </c>
      <c r="C11339" s="52" t="s">
        <v>747</v>
      </c>
      <c r="D11339" s="53" t="n">
        <v>0.1</v>
      </c>
      <c r="E11339" s="53" t="s">
        <v>748</v>
      </c>
      <c r="F11339" s="0" t="s">
        <v>1495</v>
      </c>
      <c r="G11339" s="0" t="str">
        <f aca="false">LEFT(B11339,2)</f>
        <v>15</v>
      </c>
      <c r="H11339" s="0" t="str">
        <f aca="false">I11339&amp;"_"&amp;G11339&amp;"_"&amp;F11339</f>
        <v>KortbenetGroenFroe_15_20191114_DL2019019_GentofteHF_koersel1</v>
      </c>
      <c r="I11339" s="61" t="str">
        <f aca="false">MID(RIGHT(B11339,LEN(B11339)-3),1,FIND("_",RIGHT(B11339,LEN(B11339)-3))-1)</f>
        <v>KortbenetGroenFroe</v>
      </c>
      <c r="J11339" s="61" t="str">
        <f aca="false">TRIM(SUBSTITUTE(RIGHT(B11339,FIND(I11339,B11339)+1),"_",""))</f>
        <v>NegK</v>
      </c>
      <c r="K11339" s="0" t="str">
        <f aca="false">IFERROR(VALUE(SUBSTITUTE(E11339,".",",")),E11339)</f>
        <v>No Ct</v>
      </c>
      <c r="L11339" s="61" t="str">
        <f aca="false">IF(J11339="PosK",SUMIFS(K:K,J:J,"PosK",H:H,H11339),"")</f>
        <v/>
      </c>
      <c r="M11339" s="61" t="str">
        <f aca="false">IF(J11339="PosK",SUMIFS(K:K,J:J,"NegK",H:H,H11339),"")</f>
        <v/>
      </c>
      <c r="N11339" s="61" t="str">
        <f aca="false">IF(J11339="PosK",SUMIFS(K:K,J:J,"eDNA",H:H,H11339),"")</f>
        <v/>
      </c>
    </row>
    <row r="11340" customFormat="false" ht="14.25" hidden="false" customHeight="false" outlineLevel="0" collapsed="false">
      <c r="A11340" s="0" t="s">
        <v>860</v>
      </c>
      <c r="B11340" s="52" t="s">
        <v>992</v>
      </c>
      <c r="C11340" s="52" t="s">
        <v>751</v>
      </c>
      <c r="D11340" s="53" t="n">
        <v>0.1</v>
      </c>
      <c r="E11340" s="53" t="s">
        <v>748</v>
      </c>
      <c r="F11340" s="0" t="s">
        <v>1495</v>
      </c>
      <c r="G11340" s="0" t="str">
        <f aca="false">LEFT(B11340,2)</f>
        <v>15</v>
      </c>
      <c r="H11340" s="0" t="str">
        <f aca="false">I11340&amp;"_"&amp;G11340&amp;"_"&amp;F11340</f>
        <v>KortbenetGroenFroe_15_20191114_DL2019019_GentofteHF_koersel1</v>
      </c>
      <c r="I11340" s="61" t="str">
        <f aca="false">MID(RIGHT(B11340,LEN(B11340)-3),1,FIND("_",RIGHT(B11340,LEN(B11340)-3))-1)</f>
        <v>KortbenetGroenFroe</v>
      </c>
      <c r="J11340" s="61" t="str">
        <f aca="false">TRIM(SUBSTITUTE(RIGHT(B11340,FIND(I11340,B11340)+1),"_",""))</f>
        <v>eDNA</v>
      </c>
      <c r="K11340" s="0" t="str">
        <f aca="false">IFERROR(VALUE(SUBSTITUTE(E11340,".",",")),E11340)</f>
        <v>No Ct</v>
      </c>
      <c r="L11340" s="61" t="str">
        <f aca="false">IF(J11340="PosK",SUMIFS(K:K,J:J,"PosK",H:H,H11340),"")</f>
        <v/>
      </c>
      <c r="M11340" s="61" t="str">
        <f aca="false">IF(J11340="PosK",SUMIFS(K:K,J:J,"NegK",H:H,H11340),"")</f>
        <v/>
      </c>
      <c r="N11340" s="61" t="str">
        <f aca="false">IF(J11340="PosK",SUMIFS(K:K,J:J,"eDNA",H:H,H11340),"")</f>
        <v/>
      </c>
      <c r="Q11340" s="62"/>
    </row>
    <row r="11341" customFormat="false" ht="14.25" hidden="false" customHeight="false" outlineLevel="0" collapsed="false">
      <c r="A11341" s="0" t="s">
        <v>862</v>
      </c>
      <c r="B11341" s="52" t="s">
        <v>992</v>
      </c>
      <c r="C11341" s="52" t="s">
        <v>751</v>
      </c>
      <c r="D11341" s="53" t="n">
        <v>0.1</v>
      </c>
      <c r="E11341" s="53" t="s">
        <v>748</v>
      </c>
      <c r="F11341" s="0" t="s">
        <v>1495</v>
      </c>
      <c r="G11341" s="0" t="str">
        <f aca="false">LEFT(B11341,2)</f>
        <v>15</v>
      </c>
      <c r="H11341" s="0" t="str">
        <f aca="false">I11341&amp;"_"&amp;G11341&amp;"_"&amp;F11341</f>
        <v>KortbenetGroenFroe_15_20191114_DL2019019_GentofteHF_koersel1</v>
      </c>
      <c r="I11341" s="61" t="str">
        <f aca="false">MID(RIGHT(B11341,LEN(B11341)-3),1,FIND("_",RIGHT(B11341,LEN(B11341)-3))-1)</f>
        <v>KortbenetGroenFroe</v>
      </c>
      <c r="J11341" s="61" t="str">
        <f aca="false">TRIM(SUBSTITUTE(RIGHT(B11341,FIND(I11341,B11341)+1),"_",""))</f>
        <v>eDNA</v>
      </c>
      <c r="K11341" s="0" t="str">
        <f aca="false">IFERROR(VALUE(SUBSTITUTE(E11341,".",",")),E11341)</f>
        <v>No Ct</v>
      </c>
      <c r="L11341" s="61" t="str">
        <f aca="false">IF(J11341="PosK",SUMIFS(K:K,J:J,"PosK",H:H,H11341),"")</f>
        <v/>
      </c>
      <c r="M11341" s="61" t="str">
        <f aca="false">IF(J11341="PosK",SUMIFS(K:K,J:J,"NegK",H:H,H11341),"")</f>
        <v/>
      </c>
      <c r="N11341" s="61" t="str">
        <f aca="false">IF(J11341="PosK",SUMIFS(K:K,J:J,"eDNA",H:H,H11341),"")</f>
        <v/>
      </c>
      <c r="P11341" s="62"/>
      <c r="T11341" s="63"/>
      <c r="W11341" s="64"/>
    </row>
    <row r="11342" customFormat="false" ht="14.25" hidden="false" customHeight="false" outlineLevel="0" collapsed="false">
      <c r="A11342" s="0" t="s">
        <v>863</v>
      </c>
      <c r="B11342" s="52" t="s">
        <v>1212</v>
      </c>
      <c r="C11342" s="52" t="s">
        <v>743</v>
      </c>
      <c r="D11342" s="53" t="n">
        <v>0.1</v>
      </c>
      <c r="E11342" s="53" t="n">
        <v>31.54</v>
      </c>
      <c r="F11342" s="0" t="s">
        <v>1495</v>
      </c>
      <c r="G11342" s="0" t="str">
        <f aca="false">LEFT(B11342,2)</f>
        <v>16</v>
      </c>
      <c r="H11342" s="0" t="str">
        <f aca="false">I11342&amp;"_"&amp;G11342&amp;"_"&amp;F11342</f>
        <v>ButsnudetFroe_16_20191114_DL2019019_GentofteHF_koersel1</v>
      </c>
      <c r="I11342" s="61" t="str">
        <f aca="false">MID(RIGHT(B11342,LEN(B11342)-3),1,FIND("_",RIGHT(B11342,LEN(B11342)-3))-1)</f>
        <v>ButsnudetFroe</v>
      </c>
      <c r="J11342" s="61" t="str">
        <f aca="false">TRIM(SUBSTITUTE(RIGHT(B11342,FIND(I11342,B11342)+1),"_",""))</f>
        <v>PosK</v>
      </c>
      <c r="K11342" s="0" t="n">
        <f aca="false">IFERROR(VALUE(SUBSTITUTE(E11342,".",",")),E11342)</f>
        <v>31.54</v>
      </c>
      <c r="L11342" s="61" t="n">
        <f aca="false">IF(J11342="PosK",SUMIFS(K:K,J:J,"PosK",H:H,H11342),"")</f>
        <v>31.54</v>
      </c>
      <c r="M11342" s="61" t="n">
        <f aca="false">IF(J11342="PosK",SUMIFS(K:K,J:J,"NegK",H:H,H11342),"")</f>
        <v>0</v>
      </c>
      <c r="N11342" s="61" t="n">
        <f aca="false">IF(J11342="PosK",SUMIFS(K:K,J:J,"eDNA",H:H,H11342),"")</f>
        <v>73.26</v>
      </c>
      <c r="P11342" s="62" t="n">
        <f aca="false">IF(K11344="No Ct",0,K11344)</f>
        <v>36.17</v>
      </c>
      <c r="Q11342" s="62" t="n">
        <f aca="false">IF(K11345="No Ct",0,K11345)</f>
        <v>37.09</v>
      </c>
      <c r="R11342" s="0" t="str">
        <f aca="false">IF(AND(L11342&gt;0,M11342=0),"Valid","Invalid")</f>
        <v>Valid</v>
      </c>
      <c r="S11342" s="0" t="str">
        <f aca="false">IF(OR(P11342&gt;1,Q11342&gt;1),"Present","Absent")</f>
        <v>Present</v>
      </c>
      <c r="T11342" s="63" t="str">
        <f aca="false">IF(OR(AND(P11342&gt;1,P11342&lt;41),AND(Q11342&gt;1,Q11342&lt;41)),"Ct&lt;41","Ct&gt;41")</f>
        <v>Ct&lt;41</v>
      </c>
      <c r="U11342" s="0" t="str">
        <f aca="false">I11342</f>
        <v>ButsnudetFroe</v>
      </c>
      <c r="V11342" s="0" t="str">
        <f aca="false">MID(F11342,10,9)</f>
        <v>DL2019019</v>
      </c>
      <c r="W11342" s="64" t="str">
        <f aca="false">V11342&amp;"_"&amp;U11342&amp;"_"&amp;R11342&amp;"_"&amp;S11342&amp;"_"&amp;T11342</f>
        <v>DL2019019_ButsnudetFroe_Valid_Present_Ct&lt;41</v>
      </c>
    </row>
    <row r="11343" customFormat="false" ht="14.25" hidden="false" customHeight="false" outlineLevel="0" collapsed="false">
      <c r="A11343" s="0" t="s">
        <v>865</v>
      </c>
      <c r="B11343" s="52" t="s">
        <v>1213</v>
      </c>
      <c r="C11343" s="52" t="s">
        <v>747</v>
      </c>
      <c r="D11343" s="53" t="n">
        <v>0.1</v>
      </c>
      <c r="E11343" s="53" t="s">
        <v>748</v>
      </c>
      <c r="F11343" s="0" t="s">
        <v>1495</v>
      </c>
      <c r="G11343" s="0" t="str">
        <f aca="false">LEFT(B11343,2)</f>
        <v>16</v>
      </c>
      <c r="H11343" s="0" t="str">
        <f aca="false">I11343&amp;"_"&amp;G11343&amp;"_"&amp;F11343</f>
        <v>ButsnudetFroe_16_20191114_DL2019019_GentofteHF_koersel1</v>
      </c>
      <c r="I11343" s="61" t="str">
        <f aca="false">MID(RIGHT(B11343,LEN(B11343)-3),1,FIND("_",RIGHT(B11343,LEN(B11343)-3))-1)</f>
        <v>ButsnudetFroe</v>
      </c>
      <c r="J11343" s="61" t="str">
        <f aca="false">TRIM(SUBSTITUTE(RIGHT(B11343,FIND(I11343,B11343)+1),"_",""))</f>
        <v>NegK</v>
      </c>
      <c r="K11343" s="0" t="str">
        <f aca="false">IFERROR(VALUE(SUBSTITUTE(E11343,".",",")),E11343)</f>
        <v>No Ct</v>
      </c>
      <c r="L11343" s="61" t="str">
        <f aca="false">IF(J11343="PosK",SUMIFS(K:K,J:J,"PosK",H:H,H11343),"")</f>
        <v/>
      </c>
      <c r="M11343" s="61" t="str">
        <f aca="false">IF(J11343="PosK",SUMIFS(K:K,J:J,"NegK",H:H,H11343),"")</f>
        <v/>
      </c>
      <c r="N11343" s="61" t="str">
        <f aca="false">IF(J11343="PosK",SUMIFS(K:K,J:J,"eDNA",H:H,H11343),"")</f>
        <v/>
      </c>
    </row>
    <row r="11344" customFormat="false" ht="14.25" hidden="false" customHeight="false" outlineLevel="0" collapsed="false">
      <c r="A11344" s="0" t="s">
        <v>867</v>
      </c>
      <c r="B11344" s="52" t="s">
        <v>1214</v>
      </c>
      <c r="C11344" s="52" t="s">
        <v>751</v>
      </c>
      <c r="D11344" s="53" t="n">
        <v>0.1</v>
      </c>
      <c r="E11344" s="53" t="n">
        <v>36.17</v>
      </c>
      <c r="F11344" s="0" t="s">
        <v>1495</v>
      </c>
      <c r="G11344" s="0" t="str">
        <f aca="false">LEFT(B11344,2)</f>
        <v>16</v>
      </c>
      <c r="H11344" s="0" t="str">
        <f aca="false">I11344&amp;"_"&amp;G11344&amp;"_"&amp;F11344</f>
        <v>ButsnudetFroe_16_20191114_DL2019019_GentofteHF_koersel1</v>
      </c>
      <c r="I11344" s="61" t="str">
        <f aca="false">MID(RIGHT(B11344,LEN(B11344)-3),1,FIND("_",RIGHT(B11344,LEN(B11344)-3))-1)</f>
        <v>ButsnudetFroe</v>
      </c>
      <c r="J11344" s="61" t="str">
        <f aca="false">TRIM(SUBSTITUTE(RIGHT(B11344,FIND(I11344,B11344)+1),"_",""))</f>
        <v>eDNA</v>
      </c>
      <c r="K11344" s="0" t="n">
        <f aca="false">IFERROR(VALUE(SUBSTITUTE(E11344,".",",")),E11344)</f>
        <v>36.17</v>
      </c>
      <c r="L11344" s="61" t="str">
        <f aca="false">IF(J11344="PosK",SUMIFS(K:K,J:J,"PosK",H:H,H11344),"")</f>
        <v/>
      </c>
      <c r="M11344" s="61" t="str">
        <f aca="false">IF(J11344="PosK",SUMIFS(K:K,J:J,"NegK",H:H,H11344),"")</f>
        <v/>
      </c>
      <c r="N11344" s="61" t="str">
        <f aca="false">IF(J11344="PosK",SUMIFS(K:K,J:J,"eDNA",H:H,H11344),"")</f>
        <v/>
      </c>
      <c r="Q11344" s="62"/>
    </row>
    <row r="11345" customFormat="false" ht="14.25" hidden="false" customHeight="false" outlineLevel="0" collapsed="false">
      <c r="A11345" s="0" t="s">
        <v>869</v>
      </c>
      <c r="B11345" s="52" t="s">
        <v>1214</v>
      </c>
      <c r="C11345" s="52" t="s">
        <v>751</v>
      </c>
      <c r="D11345" s="53" t="n">
        <v>0.1</v>
      </c>
      <c r="E11345" s="53" t="n">
        <v>37.09</v>
      </c>
      <c r="F11345" s="0" t="s">
        <v>1495</v>
      </c>
      <c r="G11345" s="0" t="str">
        <f aca="false">LEFT(B11345,2)</f>
        <v>16</v>
      </c>
      <c r="H11345" s="0" t="str">
        <f aca="false">I11345&amp;"_"&amp;G11345&amp;"_"&amp;F11345</f>
        <v>ButsnudetFroe_16_20191114_DL2019019_GentofteHF_koersel1</v>
      </c>
      <c r="I11345" s="61" t="str">
        <f aca="false">MID(RIGHT(B11345,LEN(B11345)-3),1,FIND("_",RIGHT(B11345,LEN(B11345)-3))-1)</f>
        <v>ButsnudetFroe</v>
      </c>
      <c r="J11345" s="61" t="str">
        <f aca="false">TRIM(SUBSTITUTE(RIGHT(B11345,FIND(I11345,B11345)+1),"_",""))</f>
        <v>eDNA</v>
      </c>
      <c r="K11345" s="0" t="n">
        <f aca="false">IFERROR(VALUE(SUBSTITUTE(E11345,".",",")),E11345)</f>
        <v>37.09</v>
      </c>
      <c r="L11345" s="61" t="str">
        <f aca="false">IF(J11345="PosK",SUMIFS(K:K,J:J,"PosK",H:H,H11345),"")</f>
        <v/>
      </c>
      <c r="M11345" s="61" t="str">
        <f aca="false">IF(J11345="PosK",SUMIFS(K:K,J:J,"NegK",H:H,H11345),"")</f>
        <v/>
      </c>
      <c r="N11345" s="61" t="str">
        <f aca="false">IF(J11345="PosK",SUMIFS(K:K,J:J,"eDNA",H:H,H11345),"")</f>
        <v/>
      </c>
      <c r="P11345" s="62"/>
      <c r="T11345" s="63"/>
      <c r="W11345" s="64"/>
    </row>
    <row r="11346" customFormat="false" ht="14.25" hidden="false" customHeight="false" outlineLevel="0" collapsed="false">
      <c r="A11346" s="0" t="s">
        <v>870</v>
      </c>
      <c r="B11346" s="52" t="s">
        <v>996</v>
      </c>
      <c r="C11346" s="52" t="s">
        <v>743</v>
      </c>
      <c r="D11346" s="53" t="n">
        <v>0.1</v>
      </c>
      <c r="E11346" s="53" t="n">
        <v>34.54</v>
      </c>
      <c r="F11346" s="0" t="s">
        <v>1495</v>
      </c>
      <c r="G11346" s="0" t="str">
        <f aca="false">LEFT(B11346,2)</f>
        <v>17</v>
      </c>
      <c r="H11346" s="0" t="str">
        <f aca="false">I11346&amp;"_"&amp;G11346&amp;"_"&amp;F11346</f>
        <v>ButsnudetFroe_17_20191114_DL2019019_GentofteHF_koersel1</v>
      </c>
      <c r="I11346" s="61" t="str">
        <f aca="false">MID(RIGHT(B11346,LEN(B11346)-3),1,FIND("_",RIGHT(B11346,LEN(B11346)-3))-1)</f>
        <v>ButsnudetFroe</v>
      </c>
      <c r="J11346" s="61" t="str">
        <f aca="false">TRIM(SUBSTITUTE(RIGHT(B11346,FIND(I11346,B11346)+1),"_",""))</f>
        <v>PosK</v>
      </c>
      <c r="K11346" s="0" t="n">
        <f aca="false">IFERROR(VALUE(SUBSTITUTE(E11346,".",",")),E11346)</f>
        <v>34.54</v>
      </c>
      <c r="L11346" s="61" t="n">
        <f aca="false">IF(J11346="PosK",SUMIFS(K:K,J:J,"PosK",H:H,H11346),"")</f>
        <v>34.54</v>
      </c>
      <c r="M11346" s="61" t="n">
        <f aca="false">IF(J11346="PosK",SUMIFS(K:K,J:J,"NegK",H:H,H11346),"")</f>
        <v>0</v>
      </c>
      <c r="N11346" s="61" t="n">
        <f aca="false">IF(J11346="PosK",SUMIFS(K:K,J:J,"eDNA",H:H,H11346),"")</f>
        <v>72.51</v>
      </c>
      <c r="P11346" s="62" t="n">
        <f aca="false">IF(K11348="No Ct",0,K11348)</f>
        <v>36.15</v>
      </c>
      <c r="Q11346" s="62" t="n">
        <f aca="false">IF(K11349="No Ct",0,K11349)</f>
        <v>36.36</v>
      </c>
      <c r="R11346" s="0" t="str">
        <f aca="false">IF(AND(L11346&gt;0,M11346=0),"Valid","Invalid")</f>
        <v>Valid</v>
      </c>
      <c r="S11346" s="0" t="str">
        <f aca="false">IF(OR(P11346&gt;1,Q11346&gt;1),"Present","Absent")</f>
        <v>Present</v>
      </c>
      <c r="T11346" s="63" t="str">
        <f aca="false">IF(OR(AND(P11346&gt;1,P11346&lt;41),AND(Q11346&gt;1,Q11346&lt;41)),"Ct&lt;41","Ct&gt;41")</f>
        <v>Ct&lt;41</v>
      </c>
      <c r="U11346" s="0" t="str">
        <f aca="false">I11346</f>
        <v>ButsnudetFroe</v>
      </c>
      <c r="V11346" s="0" t="str">
        <f aca="false">MID(F11346,10,9)</f>
        <v>DL2019019</v>
      </c>
      <c r="W11346" s="64" t="str">
        <f aca="false">V11346&amp;"_"&amp;U11346&amp;"_"&amp;R11346&amp;"_"&amp;S11346&amp;"_"&amp;T11346</f>
        <v>DL2019019_ButsnudetFroe_Valid_Present_Ct&lt;41</v>
      </c>
    </row>
    <row r="11347" customFormat="false" ht="14.25" hidden="false" customHeight="false" outlineLevel="0" collapsed="false">
      <c r="A11347" s="0" t="s">
        <v>872</v>
      </c>
      <c r="B11347" s="52" t="s">
        <v>997</v>
      </c>
      <c r="C11347" s="52" t="s">
        <v>747</v>
      </c>
      <c r="D11347" s="53" t="n">
        <v>0.1</v>
      </c>
      <c r="E11347" s="53" t="s">
        <v>748</v>
      </c>
      <c r="F11347" s="0" t="s">
        <v>1495</v>
      </c>
      <c r="G11347" s="0" t="str">
        <f aca="false">LEFT(B11347,2)</f>
        <v>17</v>
      </c>
      <c r="H11347" s="0" t="str">
        <f aca="false">I11347&amp;"_"&amp;G11347&amp;"_"&amp;F11347</f>
        <v>ButsnudetFroe_17_20191114_DL2019019_GentofteHF_koersel1</v>
      </c>
      <c r="I11347" s="61" t="str">
        <f aca="false">MID(RIGHT(B11347,LEN(B11347)-3),1,FIND("_",RIGHT(B11347,LEN(B11347)-3))-1)</f>
        <v>ButsnudetFroe</v>
      </c>
      <c r="J11347" s="61" t="str">
        <f aca="false">TRIM(SUBSTITUTE(RIGHT(B11347,FIND(I11347,B11347)+1),"_",""))</f>
        <v>NegK</v>
      </c>
      <c r="K11347" s="0" t="str">
        <f aca="false">IFERROR(VALUE(SUBSTITUTE(E11347,".",",")),E11347)</f>
        <v>No Ct</v>
      </c>
      <c r="L11347" s="61" t="str">
        <f aca="false">IF(J11347="PosK",SUMIFS(K:K,J:J,"PosK",H:H,H11347),"")</f>
        <v/>
      </c>
      <c r="M11347" s="61" t="str">
        <f aca="false">IF(J11347="PosK",SUMIFS(K:K,J:J,"NegK",H:H,H11347),"")</f>
        <v/>
      </c>
      <c r="N11347" s="61" t="str">
        <f aca="false">IF(J11347="PosK",SUMIFS(K:K,J:J,"eDNA",H:H,H11347),"")</f>
        <v/>
      </c>
    </row>
    <row r="11348" customFormat="false" ht="14.25" hidden="false" customHeight="false" outlineLevel="0" collapsed="false">
      <c r="A11348" s="0" t="s">
        <v>874</v>
      </c>
      <c r="B11348" s="52" t="s">
        <v>998</v>
      </c>
      <c r="C11348" s="52" t="s">
        <v>751</v>
      </c>
      <c r="D11348" s="53" t="n">
        <v>0.1</v>
      </c>
      <c r="E11348" s="53" t="n">
        <v>36.15</v>
      </c>
      <c r="F11348" s="0" t="s">
        <v>1495</v>
      </c>
      <c r="G11348" s="0" t="str">
        <f aca="false">LEFT(B11348,2)</f>
        <v>17</v>
      </c>
      <c r="H11348" s="0" t="str">
        <f aca="false">I11348&amp;"_"&amp;G11348&amp;"_"&amp;F11348</f>
        <v>ButsnudetFroe_17_20191114_DL2019019_GentofteHF_koersel1</v>
      </c>
      <c r="I11348" s="61" t="str">
        <f aca="false">MID(RIGHT(B11348,LEN(B11348)-3),1,FIND("_",RIGHT(B11348,LEN(B11348)-3))-1)</f>
        <v>ButsnudetFroe</v>
      </c>
      <c r="J11348" s="61" t="str">
        <f aca="false">TRIM(SUBSTITUTE(RIGHT(B11348,FIND(I11348,B11348)+1),"_",""))</f>
        <v>eDNA</v>
      </c>
      <c r="K11348" s="0" t="n">
        <f aca="false">IFERROR(VALUE(SUBSTITUTE(E11348,".",",")),E11348)</f>
        <v>36.15</v>
      </c>
      <c r="L11348" s="61" t="str">
        <f aca="false">IF(J11348="PosK",SUMIFS(K:K,J:J,"PosK",H:H,H11348),"")</f>
        <v/>
      </c>
      <c r="M11348" s="61" t="str">
        <f aca="false">IF(J11348="PosK",SUMIFS(K:K,J:J,"NegK",H:H,H11348),"")</f>
        <v/>
      </c>
      <c r="N11348" s="61" t="str">
        <f aca="false">IF(J11348="PosK",SUMIFS(K:K,J:J,"eDNA",H:H,H11348),"")</f>
        <v/>
      </c>
      <c r="Q11348" s="62"/>
    </row>
    <row r="11349" customFormat="false" ht="14.25" hidden="false" customHeight="false" outlineLevel="0" collapsed="false">
      <c r="A11349" s="0" t="s">
        <v>876</v>
      </c>
      <c r="B11349" s="52" t="s">
        <v>998</v>
      </c>
      <c r="C11349" s="52" t="s">
        <v>751</v>
      </c>
      <c r="D11349" s="53" t="n">
        <v>0.1</v>
      </c>
      <c r="E11349" s="53" t="n">
        <v>36.36</v>
      </c>
      <c r="F11349" s="0" t="s">
        <v>1495</v>
      </c>
      <c r="G11349" s="0" t="str">
        <f aca="false">LEFT(B11349,2)</f>
        <v>17</v>
      </c>
      <c r="H11349" s="0" t="str">
        <f aca="false">I11349&amp;"_"&amp;G11349&amp;"_"&amp;F11349</f>
        <v>ButsnudetFroe_17_20191114_DL2019019_GentofteHF_koersel1</v>
      </c>
      <c r="I11349" s="61" t="str">
        <f aca="false">MID(RIGHT(B11349,LEN(B11349)-3),1,FIND("_",RIGHT(B11349,LEN(B11349)-3))-1)</f>
        <v>ButsnudetFroe</v>
      </c>
      <c r="J11349" s="61" t="str">
        <f aca="false">TRIM(SUBSTITUTE(RIGHT(B11349,FIND(I11349,B11349)+1),"_",""))</f>
        <v>eDNA</v>
      </c>
      <c r="K11349" s="0" t="n">
        <f aca="false">IFERROR(VALUE(SUBSTITUTE(E11349,".",",")),E11349)</f>
        <v>36.36</v>
      </c>
      <c r="L11349" s="61" t="str">
        <f aca="false">IF(J11349="PosK",SUMIFS(K:K,J:J,"PosK",H:H,H11349),"")</f>
        <v/>
      </c>
      <c r="M11349" s="61" t="str">
        <f aca="false">IF(J11349="PosK",SUMIFS(K:K,J:J,"NegK",H:H,H11349),"")</f>
        <v/>
      </c>
      <c r="N11349" s="61" t="str">
        <f aca="false">IF(J11349="PosK",SUMIFS(K:K,J:J,"eDNA",H:H,H11349),"")</f>
        <v/>
      </c>
      <c r="P11349" s="62"/>
      <c r="T11349" s="63"/>
      <c r="W11349" s="64"/>
    </row>
    <row r="11350" customFormat="false" ht="14.25" hidden="false" customHeight="false" outlineLevel="0" collapsed="false">
      <c r="A11350" s="0" t="s">
        <v>877</v>
      </c>
      <c r="B11350" s="52" t="s">
        <v>1215</v>
      </c>
      <c r="C11350" s="52" t="s">
        <v>743</v>
      </c>
      <c r="D11350" s="53" t="n">
        <v>0.1</v>
      </c>
      <c r="E11350" s="53" t="n">
        <v>31.22</v>
      </c>
      <c r="F11350" s="0" t="s">
        <v>1495</v>
      </c>
      <c r="G11350" s="0" t="str">
        <f aca="false">LEFT(B11350,2)</f>
        <v>18</v>
      </c>
      <c r="H11350" s="0" t="str">
        <f aca="false">I11350&amp;"_"&amp;G11350&amp;"_"&amp;F11350</f>
        <v>LilleVandsalamander_18_20191114_DL2019019_GentofteHF_koersel1</v>
      </c>
      <c r="I11350" s="61" t="str">
        <f aca="false">MID(RIGHT(B11350,LEN(B11350)-3),1,FIND("_",RIGHT(B11350,LEN(B11350)-3))-1)</f>
        <v>LilleVandsalamander</v>
      </c>
      <c r="J11350" s="61" t="str">
        <f aca="false">TRIM(SUBSTITUTE(RIGHT(B11350,FIND(I11350,B11350)+1),"_",""))</f>
        <v>PosK</v>
      </c>
      <c r="K11350" s="0" t="n">
        <f aca="false">IFERROR(VALUE(SUBSTITUTE(E11350,".",",")),E11350)</f>
        <v>31.22</v>
      </c>
      <c r="L11350" s="61" t="n">
        <f aca="false">IF(J11350="PosK",SUMIFS(K:K,J:J,"PosK",H:H,H11350),"")</f>
        <v>31.22</v>
      </c>
      <c r="M11350" s="61" t="n">
        <f aca="false">IF(J11350="PosK",SUMIFS(K:K,J:J,"NegK",H:H,H11350),"")</f>
        <v>0</v>
      </c>
      <c r="N11350" s="61" t="n">
        <f aca="false">IF(J11350="PosK",SUMIFS(K:K,J:J,"eDNA",H:H,H11350),"")</f>
        <v>0</v>
      </c>
      <c r="P11350" s="62" t="n">
        <f aca="false">IF(K11352="No Ct",0,K11352)</f>
        <v>0</v>
      </c>
      <c r="Q11350" s="62" t="n">
        <f aca="false">IF(K11353="No Ct",0,K11353)</f>
        <v>0</v>
      </c>
      <c r="R11350" s="0" t="str">
        <f aca="false">IF(AND(L11350&gt;0,M11350=0),"Valid","Invalid")</f>
        <v>Valid</v>
      </c>
      <c r="S11350" s="0" t="str">
        <f aca="false">IF(OR(P11350&gt;1,Q11350&gt;1),"Present","Absent")</f>
        <v>Absent</v>
      </c>
      <c r="T11350" s="63" t="str">
        <f aca="false">IF(OR(AND(P11350&gt;1,P11350&lt;41),AND(Q11350&gt;1,Q11350&lt;41)),"Ct&lt;41","Ct&gt;41")</f>
        <v>Ct&gt;41</v>
      </c>
      <c r="U11350" s="0" t="str">
        <f aca="false">I11350</f>
        <v>LilleVandsalamander</v>
      </c>
      <c r="V11350" s="0" t="str">
        <f aca="false">MID(F11350,10,9)</f>
        <v>DL2019019</v>
      </c>
      <c r="W11350" s="64" t="str">
        <f aca="false">V11350&amp;"_"&amp;U11350&amp;"_"&amp;R11350&amp;"_"&amp;S11350&amp;"_"&amp;T11350</f>
        <v>DL2019019_LilleVandsalamander_Valid_Absent_Ct&gt;41</v>
      </c>
    </row>
    <row r="11351" customFormat="false" ht="14.25" hidden="false" customHeight="false" outlineLevel="0" collapsed="false">
      <c r="A11351" s="0" t="s">
        <v>879</v>
      </c>
      <c r="B11351" s="52" t="s">
        <v>1216</v>
      </c>
      <c r="C11351" s="52" t="s">
        <v>747</v>
      </c>
      <c r="D11351" s="53" t="n">
        <v>0.1</v>
      </c>
      <c r="E11351" s="53" t="s">
        <v>748</v>
      </c>
      <c r="F11351" s="0" t="s">
        <v>1495</v>
      </c>
      <c r="G11351" s="0" t="str">
        <f aca="false">LEFT(B11351,2)</f>
        <v>18</v>
      </c>
      <c r="H11351" s="0" t="str">
        <f aca="false">I11351&amp;"_"&amp;G11351&amp;"_"&amp;F11351</f>
        <v>LilleVandsalamander_18_20191114_DL2019019_GentofteHF_koersel1</v>
      </c>
      <c r="I11351" s="61" t="str">
        <f aca="false">MID(RIGHT(B11351,LEN(B11351)-3),1,FIND("_",RIGHT(B11351,LEN(B11351)-3))-1)</f>
        <v>LilleVandsalamander</v>
      </c>
      <c r="J11351" s="61" t="str">
        <f aca="false">TRIM(SUBSTITUTE(RIGHT(B11351,FIND(I11351,B11351)+1),"_",""))</f>
        <v>NegK</v>
      </c>
      <c r="K11351" s="0" t="str">
        <f aca="false">IFERROR(VALUE(SUBSTITUTE(E11351,".",",")),E11351)</f>
        <v>No Ct</v>
      </c>
      <c r="L11351" s="61" t="str">
        <f aca="false">IF(J11351="PosK",SUMIFS(K:K,J:J,"PosK",H:H,H11351),"")</f>
        <v/>
      </c>
      <c r="M11351" s="61" t="str">
        <f aca="false">IF(J11351="PosK",SUMIFS(K:K,J:J,"NegK",H:H,H11351),"")</f>
        <v/>
      </c>
      <c r="N11351" s="61" t="str">
        <f aca="false">IF(J11351="PosK",SUMIFS(K:K,J:J,"eDNA",H:H,H11351),"")</f>
        <v/>
      </c>
    </row>
    <row r="11352" customFormat="false" ht="14.25" hidden="false" customHeight="false" outlineLevel="0" collapsed="false">
      <c r="A11352" s="0" t="s">
        <v>881</v>
      </c>
      <c r="B11352" s="52" t="s">
        <v>1217</v>
      </c>
      <c r="C11352" s="52" t="s">
        <v>751</v>
      </c>
      <c r="D11352" s="53" t="n">
        <v>0.1</v>
      </c>
      <c r="E11352" s="53" t="s">
        <v>748</v>
      </c>
      <c r="F11352" s="0" t="s">
        <v>1495</v>
      </c>
      <c r="G11352" s="0" t="str">
        <f aca="false">LEFT(B11352,2)</f>
        <v>18</v>
      </c>
      <c r="H11352" s="0" t="str">
        <f aca="false">I11352&amp;"_"&amp;G11352&amp;"_"&amp;F11352</f>
        <v>LilleVandsalamander_18_20191114_DL2019019_GentofteHF_koersel1</v>
      </c>
      <c r="I11352" s="61" t="str">
        <f aca="false">MID(RIGHT(B11352,LEN(B11352)-3),1,FIND("_",RIGHT(B11352,LEN(B11352)-3))-1)</f>
        <v>LilleVandsalamander</v>
      </c>
      <c r="J11352" s="61" t="str">
        <f aca="false">TRIM(SUBSTITUTE(RIGHT(B11352,FIND(I11352,B11352)+1),"_",""))</f>
        <v>eDNA</v>
      </c>
      <c r="K11352" s="0" t="str">
        <f aca="false">IFERROR(VALUE(SUBSTITUTE(E11352,".",",")),E11352)</f>
        <v>No Ct</v>
      </c>
      <c r="L11352" s="61" t="str">
        <f aca="false">IF(J11352="PosK",SUMIFS(K:K,J:J,"PosK",H:H,H11352),"")</f>
        <v/>
      </c>
      <c r="M11352" s="61" t="str">
        <f aca="false">IF(J11352="PosK",SUMIFS(K:K,J:J,"NegK",H:H,H11352),"")</f>
        <v/>
      </c>
      <c r="N11352" s="61" t="str">
        <f aca="false">IF(J11352="PosK",SUMIFS(K:K,J:J,"eDNA",H:H,H11352),"")</f>
        <v/>
      </c>
      <c r="Q11352" s="62"/>
    </row>
    <row r="11353" customFormat="false" ht="14.25" hidden="false" customHeight="false" outlineLevel="0" collapsed="false">
      <c r="A11353" s="0" t="s">
        <v>883</v>
      </c>
      <c r="B11353" s="52" t="s">
        <v>1217</v>
      </c>
      <c r="C11353" s="52" t="s">
        <v>751</v>
      </c>
      <c r="D11353" s="53" t="n">
        <v>0.1</v>
      </c>
      <c r="E11353" s="53" t="s">
        <v>748</v>
      </c>
      <c r="F11353" s="0" t="s">
        <v>1495</v>
      </c>
      <c r="G11353" s="0" t="str">
        <f aca="false">LEFT(B11353,2)</f>
        <v>18</v>
      </c>
      <c r="H11353" s="0" t="str">
        <f aca="false">I11353&amp;"_"&amp;G11353&amp;"_"&amp;F11353</f>
        <v>LilleVandsalamander_18_20191114_DL2019019_GentofteHF_koersel1</v>
      </c>
      <c r="I11353" s="61" t="str">
        <f aca="false">MID(RIGHT(B11353,LEN(B11353)-3),1,FIND("_",RIGHT(B11353,LEN(B11353)-3))-1)</f>
        <v>LilleVandsalamander</v>
      </c>
      <c r="J11353" s="61" t="str">
        <f aca="false">TRIM(SUBSTITUTE(RIGHT(B11353,FIND(I11353,B11353)+1),"_",""))</f>
        <v>eDNA</v>
      </c>
      <c r="K11353" s="0" t="str">
        <f aca="false">IFERROR(VALUE(SUBSTITUTE(E11353,".",",")),E11353)</f>
        <v>No Ct</v>
      </c>
      <c r="L11353" s="61" t="str">
        <f aca="false">IF(J11353="PosK",SUMIFS(K:K,J:J,"PosK",H:H,H11353),"")</f>
        <v/>
      </c>
      <c r="M11353" s="61" t="str">
        <f aca="false">IF(J11353="PosK",SUMIFS(K:K,J:J,"NegK",H:H,H11353),"")</f>
        <v/>
      </c>
      <c r="N11353" s="61" t="str">
        <f aca="false">IF(J11353="PosK",SUMIFS(K:K,J:J,"eDNA",H:H,H11353),"")</f>
        <v/>
      </c>
      <c r="P11353" s="62"/>
      <c r="T11353" s="63"/>
      <c r="W11353" s="64"/>
    </row>
    <row r="11354" customFormat="false" ht="14.25" hidden="false" customHeight="false" outlineLevel="0" collapsed="false">
      <c r="A11354" s="0" t="s">
        <v>884</v>
      </c>
      <c r="B11354" s="52" t="s">
        <v>1002</v>
      </c>
      <c r="C11354" s="52" t="s">
        <v>743</v>
      </c>
      <c r="D11354" s="53" t="n">
        <v>0.1</v>
      </c>
      <c r="E11354" s="53" t="s">
        <v>748</v>
      </c>
      <c r="F11354" s="0" t="s">
        <v>1495</v>
      </c>
      <c r="G11354" s="0" t="str">
        <f aca="false">LEFT(B11354,2)</f>
        <v>19</v>
      </c>
      <c r="H11354" s="0" t="str">
        <f aca="false">I11354&amp;"_"&amp;G11354&amp;"_"&amp;F11354</f>
        <v>LilleVandsalamander_19_20191114_DL2019019_GentofteHF_koersel1</v>
      </c>
      <c r="I11354" s="61" t="str">
        <f aca="false">MID(RIGHT(B11354,LEN(B11354)-3),1,FIND("_",RIGHT(B11354,LEN(B11354)-3))-1)</f>
        <v>LilleVandsalamander</v>
      </c>
      <c r="J11354" s="61" t="str">
        <f aca="false">TRIM(SUBSTITUTE(RIGHT(B11354,FIND(I11354,B11354)+1),"_",""))</f>
        <v>PosK</v>
      </c>
      <c r="K11354" s="0" t="str">
        <f aca="false">IFERROR(VALUE(SUBSTITUTE(E11354,".",",")),E11354)</f>
        <v>No Ct</v>
      </c>
      <c r="L11354" s="61" t="n">
        <f aca="false">IF(J11354="PosK",SUMIFS(K:K,J:J,"PosK",H:H,H11354),"")</f>
        <v>0</v>
      </c>
      <c r="M11354" s="61" t="n">
        <f aca="false">IF(J11354="PosK",SUMIFS(K:K,J:J,"NegK",H:H,H11354),"")</f>
        <v>0</v>
      </c>
      <c r="N11354" s="61" t="n">
        <f aca="false">IF(J11354="PosK",SUMIFS(K:K,J:J,"eDNA",H:H,H11354),"")</f>
        <v>0</v>
      </c>
      <c r="P11354" s="62" t="n">
        <f aca="false">IF(K11356="No Ct",0,K11356)</f>
        <v>0</v>
      </c>
      <c r="Q11354" s="62" t="n">
        <f aca="false">IF(K11357="No Ct",0,K11357)</f>
        <v>0</v>
      </c>
      <c r="R11354" s="0" t="str">
        <f aca="false">IF(AND(L11354&gt;0,M11354=0),"Valid","Invalid")</f>
        <v>Invalid</v>
      </c>
      <c r="S11354" s="0" t="str">
        <f aca="false">IF(OR(P11354&gt;1,Q11354&gt;1),"Present","Absent")</f>
        <v>Absent</v>
      </c>
      <c r="T11354" s="63" t="str">
        <f aca="false">IF(OR(AND(P11354&gt;1,P11354&lt;41),AND(Q11354&gt;1,Q11354&lt;41)),"Ct&lt;41","Ct&gt;41")</f>
        <v>Ct&gt;41</v>
      </c>
      <c r="U11354" s="0" t="str">
        <f aca="false">I11354</f>
        <v>LilleVandsalamander</v>
      </c>
      <c r="V11354" s="0" t="str">
        <f aca="false">MID(F11354,10,9)</f>
        <v>DL2019019</v>
      </c>
      <c r="W11354" s="64" t="str">
        <f aca="false">V11354&amp;"_"&amp;U11354&amp;"_"&amp;R11354&amp;"_"&amp;S11354&amp;"_"&amp;T11354</f>
        <v>DL2019019_LilleVandsalamander_Invalid_Absent_Ct&gt;41</v>
      </c>
    </row>
    <row r="11355" customFormat="false" ht="14.25" hidden="false" customHeight="false" outlineLevel="0" collapsed="false">
      <c r="A11355" s="0" t="s">
        <v>886</v>
      </c>
      <c r="B11355" s="52" t="s">
        <v>1003</v>
      </c>
      <c r="C11355" s="52" t="s">
        <v>747</v>
      </c>
      <c r="D11355" s="53" t="n">
        <v>0.1</v>
      </c>
      <c r="E11355" s="53" t="s">
        <v>748</v>
      </c>
      <c r="F11355" s="0" t="s">
        <v>1495</v>
      </c>
      <c r="G11355" s="0" t="str">
        <f aca="false">LEFT(B11355,2)</f>
        <v>19</v>
      </c>
      <c r="H11355" s="0" t="str">
        <f aca="false">I11355&amp;"_"&amp;G11355&amp;"_"&amp;F11355</f>
        <v>LilleVandsalamander_19_20191114_DL2019019_GentofteHF_koersel1</v>
      </c>
      <c r="I11355" s="61" t="str">
        <f aca="false">MID(RIGHT(B11355,LEN(B11355)-3),1,FIND("_",RIGHT(B11355,LEN(B11355)-3))-1)</f>
        <v>LilleVandsalamander</v>
      </c>
      <c r="J11355" s="61" t="str">
        <f aca="false">TRIM(SUBSTITUTE(RIGHT(B11355,FIND(I11355,B11355)+1),"_",""))</f>
        <v>NegK</v>
      </c>
      <c r="K11355" s="0" t="str">
        <f aca="false">IFERROR(VALUE(SUBSTITUTE(E11355,".",",")),E11355)</f>
        <v>No Ct</v>
      </c>
      <c r="L11355" s="61" t="str">
        <f aca="false">IF(J11355="PosK",SUMIFS(K:K,J:J,"PosK",H:H,H11355),"")</f>
        <v/>
      </c>
      <c r="M11355" s="61" t="str">
        <f aca="false">IF(J11355="PosK",SUMIFS(K:K,J:J,"NegK",H:H,H11355),"")</f>
        <v/>
      </c>
      <c r="N11355" s="61" t="str">
        <f aca="false">IF(J11355="PosK",SUMIFS(K:K,J:J,"eDNA",H:H,H11355),"")</f>
        <v/>
      </c>
    </row>
    <row r="11356" customFormat="false" ht="14.25" hidden="false" customHeight="false" outlineLevel="0" collapsed="false">
      <c r="A11356" s="0" t="s">
        <v>888</v>
      </c>
      <c r="B11356" s="52" t="s">
        <v>1004</v>
      </c>
      <c r="C11356" s="52" t="s">
        <v>751</v>
      </c>
      <c r="D11356" s="53" t="n">
        <v>0.1</v>
      </c>
      <c r="E11356" s="53" t="s">
        <v>748</v>
      </c>
      <c r="F11356" s="0" t="s">
        <v>1495</v>
      </c>
      <c r="G11356" s="0" t="str">
        <f aca="false">LEFT(B11356,2)</f>
        <v>19</v>
      </c>
      <c r="H11356" s="0" t="str">
        <f aca="false">I11356&amp;"_"&amp;G11356&amp;"_"&amp;F11356</f>
        <v>LilleVandsalamander_19_20191114_DL2019019_GentofteHF_koersel1</v>
      </c>
      <c r="I11356" s="61" t="str">
        <f aca="false">MID(RIGHT(B11356,LEN(B11356)-3),1,FIND("_",RIGHT(B11356,LEN(B11356)-3))-1)</f>
        <v>LilleVandsalamander</v>
      </c>
      <c r="J11356" s="61" t="str">
        <f aca="false">TRIM(SUBSTITUTE(RIGHT(B11356,FIND(I11356,B11356)+1),"_",""))</f>
        <v>eDNA</v>
      </c>
      <c r="K11356" s="0" t="str">
        <f aca="false">IFERROR(VALUE(SUBSTITUTE(E11356,".",",")),E11356)</f>
        <v>No Ct</v>
      </c>
      <c r="L11356" s="61" t="str">
        <f aca="false">IF(J11356="PosK",SUMIFS(K:K,J:J,"PosK",H:H,H11356),"")</f>
        <v/>
      </c>
      <c r="M11356" s="61" t="str">
        <f aca="false">IF(J11356="PosK",SUMIFS(K:K,J:J,"NegK",H:H,H11356),"")</f>
        <v/>
      </c>
      <c r="N11356" s="61" t="str">
        <f aca="false">IF(J11356="PosK",SUMIFS(K:K,J:J,"eDNA",H:H,H11356),"")</f>
        <v/>
      </c>
      <c r="Q11356" s="62"/>
    </row>
    <row r="11357" customFormat="false" ht="14.25" hidden="false" customHeight="false" outlineLevel="0" collapsed="false">
      <c r="A11357" s="0" t="s">
        <v>890</v>
      </c>
      <c r="B11357" s="52" t="s">
        <v>1004</v>
      </c>
      <c r="C11357" s="52" t="s">
        <v>751</v>
      </c>
      <c r="D11357" s="53" t="n">
        <v>0.1</v>
      </c>
      <c r="E11357" s="53" t="s">
        <v>748</v>
      </c>
      <c r="F11357" s="0" t="s">
        <v>1495</v>
      </c>
      <c r="G11357" s="0" t="str">
        <f aca="false">LEFT(B11357,2)</f>
        <v>19</v>
      </c>
      <c r="H11357" s="0" t="str">
        <f aca="false">I11357&amp;"_"&amp;G11357&amp;"_"&amp;F11357</f>
        <v>LilleVandsalamander_19_20191114_DL2019019_GentofteHF_koersel1</v>
      </c>
      <c r="I11357" s="61" t="str">
        <f aca="false">MID(RIGHT(B11357,LEN(B11357)-3),1,FIND("_",RIGHT(B11357,LEN(B11357)-3))-1)</f>
        <v>LilleVandsalamander</v>
      </c>
      <c r="J11357" s="61" t="str">
        <f aca="false">TRIM(SUBSTITUTE(RIGHT(B11357,FIND(I11357,B11357)+1),"_",""))</f>
        <v>eDNA</v>
      </c>
      <c r="K11357" s="0" t="str">
        <f aca="false">IFERROR(VALUE(SUBSTITUTE(E11357,".",",")),E11357)</f>
        <v>No Ct</v>
      </c>
      <c r="L11357" s="61" t="str">
        <f aca="false">IF(J11357="PosK",SUMIFS(K:K,J:J,"PosK",H:H,H11357),"")</f>
        <v/>
      </c>
      <c r="M11357" s="61" t="str">
        <f aca="false">IF(J11357="PosK",SUMIFS(K:K,J:J,"NegK",H:H,H11357),"")</f>
        <v/>
      </c>
      <c r="N11357" s="61" t="str">
        <f aca="false">IF(J11357="PosK",SUMIFS(K:K,J:J,"eDNA",H:H,H11357),"")</f>
        <v/>
      </c>
      <c r="P11357" s="62"/>
      <c r="T11357" s="63"/>
      <c r="W11357" s="64"/>
    </row>
    <row r="11358" customFormat="false" ht="14.25" hidden="false" customHeight="false" outlineLevel="0" collapsed="false">
      <c r="A11358" s="0" t="s">
        <v>891</v>
      </c>
      <c r="B11358" s="52" t="s">
        <v>1218</v>
      </c>
      <c r="C11358" s="52" t="s">
        <v>743</v>
      </c>
      <c r="D11358" s="53" t="n">
        <v>0.1</v>
      </c>
      <c r="E11358" s="53" t="s">
        <v>748</v>
      </c>
      <c r="F11358" s="0" t="s">
        <v>1495</v>
      </c>
      <c r="G11358" s="0" t="str">
        <f aca="false">LEFT(B11358,2)</f>
        <v>20</v>
      </c>
      <c r="H11358" s="0" t="str">
        <f aca="false">I11358&amp;"_"&amp;G11358&amp;"_"&amp;F11358</f>
        <v>Skalle_20_20191114_DL2019019_GentofteHF_koersel1</v>
      </c>
      <c r="I11358" s="61" t="str">
        <f aca="false">MID(RIGHT(B11358,LEN(B11358)-3),1,FIND("_",RIGHT(B11358,LEN(B11358)-3))-1)</f>
        <v>Skalle</v>
      </c>
      <c r="J11358" s="61" t="str">
        <f aca="false">TRIM(SUBSTITUTE(RIGHT(B11358,FIND(I11358,B11358)+1),"_",""))</f>
        <v>PosK</v>
      </c>
      <c r="K11358" s="0" t="str">
        <f aca="false">IFERROR(VALUE(SUBSTITUTE(E11358,".",",")),E11358)</f>
        <v>No Ct</v>
      </c>
      <c r="L11358" s="61" t="n">
        <f aca="false">IF(J11358="PosK",SUMIFS(K:K,J:J,"PosK",H:H,H11358),"")</f>
        <v>0</v>
      </c>
      <c r="M11358" s="61" t="n">
        <f aca="false">IF(J11358="PosK",SUMIFS(K:K,J:J,"NegK",H:H,H11358),"")</f>
        <v>0</v>
      </c>
      <c r="N11358" s="61" t="n">
        <f aca="false">IF(J11358="PosK",SUMIFS(K:K,J:J,"eDNA",H:H,H11358),"")</f>
        <v>34.65</v>
      </c>
      <c r="P11358" s="62" t="n">
        <f aca="false">IF(K11360="No Ct",0,K11360)</f>
        <v>34.65</v>
      </c>
      <c r="Q11358" s="62" t="n">
        <f aca="false">IF(K11361="No Ct",0,K11361)</f>
        <v>0</v>
      </c>
      <c r="R11358" s="0" t="str">
        <f aca="false">IF(AND(L11358&gt;0,M11358=0),"Valid","Invalid")</f>
        <v>Invalid</v>
      </c>
      <c r="S11358" s="0" t="str">
        <f aca="false">IF(OR(P11358&gt;1,Q11358&gt;1),"Present","Absent")</f>
        <v>Present</v>
      </c>
      <c r="T11358" s="63" t="str">
        <f aca="false">IF(OR(AND(P11358&gt;1,P11358&lt;41),AND(Q11358&gt;1,Q11358&lt;41)),"Ct&lt;41","Ct&gt;41")</f>
        <v>Ct&lt;41</v>
      </c>
      <c r="U11358" s="0" t="str">
        <f aca="false">I11358</f>
        <v>Skalle</v>
      </c>
      <c r="V11358" s="0" t="str">
        <f aca="false">MID(F11358,10,9)</f>
        <v>DL2019019</v>
      </c>
      <c r="W11358" s="64" t="str">
        <f aca="false">V11358&amp;"_"&amp;U11358&amp;"_"&amp;R11358&amp;"_"&amp;S11358&amp;"_"&amp;T11358</f>
        <v>DL2019019_Skalle_Invalid_Present_Ct&lt;41</v>
      </c>
    </row>
    <row r="11359" customFormat="false" ht="14.25" hidden="false" customHeight="false" outlineLevel="0" collapsed="false">
      <c r="A11359" s="0" t="s">
        <v>893</v>
      </c>
      <c r="B11359" s="52" t="s">
        <v>1219</v>
      </c>
      <c r="C11359" s="52" t="s">
        <v>747</v>
      </c>
      <c r="D11359" s="53" t="n">
        <v>0.1</v>
      </c>
      <c r="E11359" s="53" t="s">
        <v>748</v>
      </c>
      <c r="F11359" s="0" t="s">
        <v>1495</v>
      </c>
      <c r="G11359" s="0" t="str">
        <f aca="false">LEFT(B11359,2)</f>
        <v>20</v>
      </c>
      <c r="H11359" s="0" t="str">
        <f aca="false">I11359&amp;"_"&amp;G11359&amp;"_"&amp;F11359</f>
        <v>Skalle_20_20191114_DL2019019_GentofteHF_koersel1</v>
      </c>
      <c r="I11359" s="61" t="str">
        <f aca="false">MID(RIGHT(B11359,LEN(B11359)-3),1,FIND("_",RIGHT(B11359,LEN(B11359)-3))-1)</f>
        <v>Skalle</v>
      </c>
      <c r="J11359" s="61" t="str">
        <f aca="false">TRIM(SUBSTITUTE(RIGHT(B11359,FIND(I11359,B11359)+1),"_",""))</f>
        <v>NegK</v>
      </c>
      <c r="K11359" s="0" t="str">
        <f aca="false">IFERROR(VALUE(SUBSTITUTE(E11359,".",",")),E11359)</f>
        <v>No Ct</v>
      </c>
      <c r="L11359" s="61" t="str">
        <f aca="false">IF(J11359="PosK",SUMIFS(K:K,J:J,"PosK",H:H,H11359),"")</f>
        <v/>
      </c>
      <c r="M11359" s="61" t="str">
        <f aca="false">IF(J11359="PosK",SUMIFS(K:K,J:J,"NegK",H:H,H11359),"")</f>
        <v/>
      </c>
      <c r="N11359" s="61" t="str">
        <f aca="false">IF(J11359="PosK",SUMIFS(K:K,J:J,"eDNA",H:H,H11359),"")</f>
        <v/>
      </c>
    </row>
    <row r="11360" customFormat="false" ht="14.25" hidden="false" customHeight="false" outlineLevel="0" collapsed="false">
      <c r="A11360" s="0" t="s">
        <v>895</v>
      </c>
      <c r="B11360" s="52" t="s">
        <v>1220</v>
      </c>
      <c r="C11360" s="52" t="s">
        <v>751</v>
      </c>
      <c r="D11360" s="53" t="n">
        <v>0.1</v>
      </c>
      <c r="E11360" s="53" t="n">
        <v>34.65</v>
      </c>
      <c r="F11360" s="0" t="s">
        <v>1495</v>
      </c>
      <c r="G11360" s="0" t="str">
        <f aca="false">LEFT(B11360,2)</f>
        <v>20</v>
      </c>
      <c r="H11360" s="0" t="str">
        <f aca="false">I11360&amp;"_"&amp;G11360&amp;"_"&amp;F11360</f>
        <v>Skalle_20_20191114_DL2019019_GentofteHF_koersel1</v>
      </c>
      <c r="I11360" s="61" t="str">
        <f aca="false">MID(RIGHT(B11360,LEN(B11360)-3),1,FIND("_",RIGHT(B11360,LEN(B11360)-3))-1)</f>
        <v>Skalle</v>
      </c>
      <c r="J11360" s="61" t="str">
        <f aca="false">TRIM(SUBSTITUTE(RIGHT(B11360,FIND(I11360,B11360)+1),"_",""))</f>
        <v>eDNA</v>
      </c>
      <c r="K11360" s="0" t="n">
        <f aca="false">IFERROR(VALUE(SUBSTITUTE(E11360,".",",")),E11360)</f>
        <v>34.65</v>
      </c>
      <c r="L11360" s="61" t="str">
        <f aca="false">IF(J11360="PosK",SUMIFS(K:K,J:J,"PosK",H:H,H11360),"")</f>
        <v/>
      </c>
      <c r="M11360" s="61" t="str">
        <f aca="false">IF(J11360="PosK",SUMIFS(K:K,J:J,"NegK",H:H,H11360),"")</f>
        <v/>
      </c>
      <c r="N11360" s="61" t="str">
        <f aca="false">IF(J11360="PosK",SUMIFS(K:K,J:J,"eDNA",H:H,H11360),"")</f>
        <v/>
      </c>
      <c r="Q11360" s="62"/>
    </row>
    <row r="11361" customFormat="false" ht="14.25" hidden="false" customHeight="false" outlineLevel="0" collapsed="false">
      <c r="A11361" s="0" t="s">
        <v>897</v>
      </c>
      <c r="B11361" s="52" t="s">
        <v>1220</v>
      </c>
      <c r="C11361" s="52" t="s">
        <v>751</v>
      </c>
      <c r="D11361" s="53" t="n">
        <v>0.1</v>
      </c>
      <c r="E11361" s="53" t="s">
        <v>748</v>
      </c>
      <c r="F11361" s="0" t="s">
        <v>1495</v>
      </c>
      <c r="G11361" s="0" t="str">
        <f aca="false">LEFT(B11361,2)</f>
        <v>20</v>
      </c>
      <c r="H11361" s="0" t="str">
        <f aca="false">I11361&amp;"_"&amp;G11361&amp;"_"&amp;F11361</f>
        <v>Skalle_20_20191114_DL2019019_GentofteHF_koersel1</v>
      </c>
      <c r="I11361" s="61" t="str">
        <f aca="false">MID(RIGHT(B11361,LEN(B11361)-3),1,FIND("_",RIGHT(B11361,LEN(B11361)-3))-1)</f>
        <v>Skalle</v>
      </c>
      <c r="J11361" s="61" t="str">
        <f aca="false">TRIM(SUBSTITUTE(RIGHT(B11361,FIND(I11361,B11361)+1),"_",""))</f>
        <v>eDNA</v>
      </c>
      <c r="K11361" s="0" t="str">
        <f aca="false">IFERROR(VALUE(SUBSTITUTE(E11361,".",",")),E11361)</f>
        <v>No Ct</v>
      </c>
      <c r="L11361" s="61" t="str">
        <f aca="false">IF(J11361="PosK",SUMIFS(K:K,J:J,"PosK",H:H,H11361),"")</f>
        <v/>
      </c>
      <c r="M11361" s="61" t="str">
        <f aca="false">IF(J11361="PosK",SUMIFS(K:K,J:J,"NegK",H:H,H11361),"")</f>
        <v/>
      </c>
      <c r="N11361" s="61" t="str">
        <f aca="false">IF(J11361="PosK",SUMIFS(K:K,J:J,"eDNA",H:H,H11361),"")</f>
        <v/>
      </c>
      <c r="P11361" s="62"/>
      <c r="T11361" s="63"/>
      <c r="W11361" s="64"/>
    </row>
    <row r="11362" customFormat="false" ht="14.25" hidden="false" customHeight="false" outlineLevel="0" collapsed="false">
      <c r="A11362" s="0" t="s">
        <v>898</v>
      </c>
      <c r="B11362" s="52" t="s">
        <v>1008</v>
      </c>
      <c r="C11362" s="52" t="s">
        <v>743</v>
      </c>
      <c r="D11362" s="53" t="n">
        <v>0.1</v>
      </c>
      <c r="E11362" s="53" t="n">
        <v>29.41</v>
      </c>
      <c r="F11362" s="0" t="s">
        <v>1495</v>
      </c>
      <c r="G11362" s="0" t="str">
        <f aca="false">LEFT(B11362,2)</f>
        <v>21</v>
      </c>
      <c r="H11362" s="0" t="str">
        <f aca="false">I11362&amp;"_"&amp;G11362&amp;"_"&amp;F11362</f>
        <v>Skalle_21_20191114_DL2019019_GentofteHF_koersel1</v>
      </c>
      <c r="I11362" s="61" t="str">
        <f aca="false">MID(RIGHT(B11362,LEN(B11362)-3),1,FIND("_",RIGHT(B11362,LEN(B11362)-3))-1)</f>
        <v>Skalle</v>
      </c>
      <c r="J11362" s="61" t="str">
        <f aca="false">TRIM(SUBSTITUTE(RIGHT(B11362,FIND(I11362,B11362)+1),"_",""))</f>
        <v>PosK</v>
      </c>
      <c r="K11362" s="0" t="n">
        <f aca="false">IFERROR(VALUE(SUBSTITUTE(E11362,".",",")),E11362)</f>
        <v>29.41</v>
      </c>
      <c r="L11362" s="61" t="n">
        <f aca="false">IF(J11362="PosK",SUMIFS(K:K,J:J,"PosK",H:H,H11362),"")</f>
        <v>29.41</v>
      </c>
      <c r="M11362" s="61" t="n">
        <f aca="false">IF(J11362="PosK",SUMIFS(K:K,J:J,"NegK",H:H,H11362),"")</f>
        <v>21.05</v>
      </c>
      <c r="N11362" s="61" t="n">
        <f aca="false">IF(J11362="PosK",SUMIFS(K:K,J:J,"eDNA",H:H,H11362),"")</f>
        <v>41.89</v>
      </c>
      <c r="P11362" s="62" t="n">
        <f aca="false">IF(K11364="No Ct",0,K11364)</f>
        <v>21.22</v>
      </c>
      <c r="Q11362" s="62" t="n">
        <f aca="false">IF(K11365="No Ct",0,K11365)</f>
        <v>20.67</v>
      </c>
      <c r="R11362" s="0" t="str">
        <f aca="false">IF(AND(L11362&gt;0,M11362=0),"Valid","Invalid")</f>
        <v>Invalid</v>
      </c>
      <c r="S11362" s="0" t="str">
        <f aca="false">IF(OR(P11362&gt;1,Q11362&gt;1),"Present","Absent")</f>
        <v>Present</v>
      </c>
      <c r="T11362" s="63" t="str">
        <f aca="false">IF(OR(AND(P11362&gt;1,P11362&lt;41),AND(Q11362&gt;1,Q11362&lt;41)),"Ct&lt;41","Ct&gt;41")</f>
        <v>Ct&lt;41</v>
      </c>
      <c r="U11362" s="0" t="str">
        <f aca="false">I11362</f>
        <v>Skalle</v>
      </c>
      <c r="V11362" s="0" t="str">
        <f aca="false">MID(F11362,10,9)</f>
        <v>DL2019019</v>
      </c>
      <c r="W11362" s="64" t="str">
        <f aca="false">V11362&amp;"_"&amp;U11362&amp;"_"&amp;R11362&amp;"_"&amp;S11362&amp;"_"&amp;T11362</f>
        <v>DL2019019_Skalle_Invalid_Present_Ct&lt;41</v>
      </c>
    </row>
    <row r="11363" customFormat="false" ht="14.25" hidden="false" customHeight="false" outlineLevel="0" collapsed="false">
      <c r="A11363" s="0" t="s">
        <v>900</v>
      </c>
      <c r="B11363" s="52" t="s">
        <v>1009</v>
      </c>
      <c r="C11363" s="52" t="s">
        <v>747</v>
      </c>
      <c r="D11363" s="53" t="n">
        <v>0.1</v>
      </c>
      <c r="E11363" s="53" t="n">
        <v>21.05</v>
      </c>
      <c r="F11363" s="0" t="s">
        <v>1495</v>
      </c>
      <c r="G11363" s="0" t="str">
        <f aca="false">LEFT(B11363,2)</f>
        <v>21</v>
      </c>
      <c r="H11363" s="0" t="str">
        <f aca="false">I11363&amp;"_"&amp;G11363&amp;"_"&amp;F11363</f>
        <v>Skalle_21_20191114_DL2019019_GentofteHF_koersel1</v>
      </c>
      <c r="I11363" s="61" t="str">
        <f aca="false">MID(RIGHT(B11363,LEN(B11363)-3),1,FIND("_",RIGHT(B11363,LEN(B11363)-3))-1)</f>
        <v>Skalle</v>
      </c>
      <c r="J11363" s="61" t="str">
        <f aca="false">TRIM(SUBSTITUTE(RIGHT(B11363,FIND(I11363,B11363)+1),"_",""))</f>
        <v>NegK</v>
      </c>
      <c r="K11363" s="0" t="n">
        <f aca="false">IFERROR(VALUE(SUBSTITUTE(E11363,".",",")),E11363)</f>
        <v>21.05</v>
      </c>
      <c r="L11363" s="61" t="str">
        <f aca="false">IF(J11363="PosK",SUMIFS(K:K,J:J,"PosK",H:H,H11363),"")</f>
        <v/>
      </c>
      <c r="M11363" s="61" t="str">
        <f aca="false">IF(J11363="PosK",SUMIFS(K:K,J:J,"NegK",H:H,H11363),"")</f>
        <v/>
      </c>
      <c r="N11363" s="61" t="str">
        <f aca="false">IF(J11363="PosK",SUMIFS(K:K,J:J,"eDNA",H:H,H11363),"")</f>
        <v/>
      </c>
    </row>
    <row r="11364" customFormat="false" ht="14.25" hidden="false" customHeight="false" outlineLevel="0" collapsed="false">
      <c r="A11364" s="0" t="s">
        <v>902</v>
      </c>
      <c r="B11364" s="52" t="s">
        <v>1010</v>
      </c>
      <c r="C11364" s="52" t="s">
        <v>751</v>
      </c>
      <c r="D11364" s="53" t="n">
        <v>0.1</v>
      </c>
      <c r="E11364" s="53" t="n">
        <v>21.22</v>
      </c>
      <c r="F11364" s="0" t="s">
        <v>1495</v>
      </c>
      <c r="G11364" s="0" t="str">
        <f aca="false">LEFT(B11364,2)</f>
        <v>21</v>
      </c>
      <c r="H11364" s="0" t="str">
        <f aca="false">I11364&amp;"_"&amp;G11364&amp;"_"&amp;F11364</f>
        <v>Skalle_21_20191114_DL2019019_GentofteHF_koersel1</v>
      </c>
      <c r="I11364" s="61" t="str">
        <f aca="false">MID(RIGHT(B11364,LEN(B11364)-3),1,FIND("_",RIGHT(B11364,LEN(B11364)-3))-1)</f>
        <v>Skalle</v>
      </c>
      <c r="J11364" s="61" t="str">
        <f aca="false">TRIM(SUBSTITUTE(RIGHT(B11364,FIND(I11364,B11364)+1),"_",""))</f>
        <v>eDNA</v>
      </c>
      <c r="K11364" s="0" t="n">
        <f aca="false">IFERROR(VALUE(SUBSTITUTE(E11364,".",",")),E11364)</f>
        <v>21.22</v>
      </c>
      <c r="L11364" s="61" t="str">
        <f aca="false">IF(J11364="PosK",SUMIFS(K:K,J:J,"PosK",H:H,H11364),"")</f>
        <v/>
      </c>
      <c r="M11364" s="61" t="str">
        <f aca="false">IF(J11364="PosK",SUMIFS(K:K,J:J,"NegK",H:H,H11364),"")</f>
        <v/>
      </c>
      <c r="N11364" s="61" t="str">
        <f aca="false">IF(J11364="PosK",SUMIFS(K:K,J:J,"eDNA",H:H,H11364),"")</f>
        <v/>
      </c>
      <c r="Q11364" s="62"/>
    </row>
    <row r="11365" customFormat="false" ht="14.25" hidden="false" customHeight="false" outlineLevel="0" collapsed="false">
      <c r="A11365" s="0" t="s">
        <v>904</v>
      </c>
      <c r="B11365" s="52" t="s">
        <v>1010</v>
      </c>
      <c r="C11365" s="52" t="s">
        <v>751</v>
      </c>
      <c r="D11365" s="53" t="n">
        <v>0.1</v>
      </c>
      <c r="E11365" s="53" t="n">
        <v>20.67</v>
      </c>
      <c r="F11365" s="0" t="s">
        <v>1495</v>
      </c>
      <c r="G11365" s="0" t="str">
        <f aca="false">LEFT(B11365,2)</f>
        <v>21</v>
      </c>
      <c r="H11365" s="0" t="str">
        <f aca="false">I11365&amp;"_"&amp;G11365&amp;"_"&amp;F11365</f>
        <v>Skalle_21_20191114_DL2019019_GentofteHF_koersel1</v>
      </c>
      <c r="I11365" s="61" t="str">
        <f aca="false">MID(RIGHT(B11365,LEN(B11365)-3),1,FIND("_",RIGHT(B11365,LEN(B11365)-3))-1)</f>
        <v>Skalle</v>
      </c>
      <c r="J11365" s="61" t="str">
        <f aca="false">TRIM(SUBSTITUTE(RIGHT(B11365,FIND(I11365,B11365)+1),"_",""))</f>
        <v>eDNA</v>
      </c>
      <c r="K11365" s="0" t="n">
        <f aca="false">IFERROR(VALUE(SUBSTITUTE(E11365,".",",")),E11365)</f>
        <v>20.67</v>
      </c>
      <c r="L11365" s="61" t="str">
        <f aca="false">IF(J11365="PosK",SUMIFS(K:K,J:J,"PosK",H:H,H11365),"")</f>
        <v/>
      </c>
      <c r="M11365" s="61" t="str">
        <f aca="false">IF(J11365="PosK",SUMIFS(K:K,J:J,"NegK",H:H,H11365),"")</f>
        <v/>
      </c>
      <c r="N11365" s="61" t="str">
        <f aca="false">IF(J11365="PosK",SUMIFS(K:K,J:J,"eDNA",H:H,H11365),"")</f>
        <v/>
      </c>
      <c r="P11365" s="62"/>
      <c r="T11365" s="63"/>
      <c r="W11365" s="64"/>
    </row>
    <row r="11366" customFormat="false" ht="14.25" hidden="false" customHeight="false" outlineLevel="0" collapsed="false">
      <c r="A11366" s="0" t="s">
        <v>905</v>
      </c>
      <c r="B11366" s="52" t="s">
        <v>1221</v>
      </c>
      <c r="C11366" s="52" t="s">
        <v>743</v>
      </c>
      <c r="D11366" s="53" t="n">
        <v>0.1</v>
      </c>
      <c r="E11366" s="53" t="n">
        <v>40.09</v>
      </c>
      <c r="F11366" s="0" t="s">
        <v>1495</v>
      </c>
      <c r="G11366" s="0" t="str">
        <f aca="false">LEFT(B11366,2)</f>
        <v>22</v>
      </c>
      <c r="H11366" s="0" t="str">
        <f aca="false">I11366&amp;"_"&amp;G11366&amp;"_"&amp;F11366</f>
        <v>Karusse_22_20191114_DL2019019_GentofteHF_koersel1</v>
      </c>
      <c r="I11366" s="61" t="str">
        <f aca="false">MID(RIGHT(B11366,LEN(B11366)-3),1,FIND("_",RIGHT(B11366,LEN(B11366)-3))-1)</f>
        <v>Karusse</v>
      </c>
      <c r="J11366" s="61" t="str">
        <f aca="false">TRIM(SUBSTITUTE(RIGHT(B11366,FIND(I11366,B11366)+1),"_",""))</f>
        <v>PosK</v>
      </c>
      <c r="K11366" s="0" t="n">
        <f aca="false">IFERROR(VALUE(SUBSTITUTE(E11366,".",",")),E11366)</f>
        <v>40.09</v>
      </c>
      <c r="L11366" s="61" t="n">
        <f aca="false">IF(J11366="PosK",SUMIFS(K:K,J:J,"PosK",H:H,H11366),"")</f>
        <v>40.09</v>
      </c>
      <c r="M11366" s="61" t="n">
        <f aca="false">IF(J11366="PosK",SUMIFS(K:K,J:J,"NegK",H:H,H11366),"")</f>
        <v>0</v>
      </c>
      <c r="N11366" s="61" t="n">
        <f aca="false">IF(J11366="PosK",SUMIFS(K:K,J:J,"eDNA",H:H,H11366),"")</f>
        <v>33.39</v>
      </c>
      <c r="P11366" s="62" t="n">
        <f aca="false">IF(K11368="No Ct",0,K11368)</f>
        <v>0</v>
      </c>
      <c r="Q11366" s="62" t="n">
        <f aca="false">IF(K11369="No Ct",0,K11369)</f>
        <v>33.39</v>
      </c>
      <c r="R11366" s="0" t="str">
        <f aca="false">IF(AND(L11366&gt;0,M11366=0),"Valid","Invalid")</f>
        <v>Valid</v>
      </c>
      <c r="S11366" s="0" t="str">
        <f aca="false">IF(OR(P11366&gt;1,Q11366&gt;1),"Present","Absent")</f>
        <v>Present</v>
      </c>
      <c r="T11366" s="63" t="str">
        <f aca="false">IF(OR(AND(P11366&gt;1,P11366&lt;41),AND(Q11366&gt;1,Q11366&lt;41)),"Ct&lt;41","Ct&gt;41")</f>
        <v>Ct&lt;41</v>
      </c>
      <c r="U11366" s="0" t="str">
        <f aca="false">I11366</f>
        <v>Karusse</v>
      </c>
      <c r="V11366" s="0" t="str">
        <f aca="false">MID(F11366,10,9)</f>
        <v>DL2019019</v>
      </c>
      <c r="W11366" s="64" t="str">
        <f aca="false">V11366&amp;"_"&amp;U11366&amp;"_"&amp;R11366&amp;"_"&amp;S11366&amp;"_"&amp;T11366</f>
        <v>DL2019019_Karusse_Valid_Present_Ct&lt;41</v>
      </c>
    </row>
    <row r="11367" customFormat="false" ht="14.25" hidden="false" customHeight="false" outlineLevel="0" collapsed="false">
      <c r="A11367" s="0" t="s">
        <v>907</v>
      </c>
      <c r="B11367" s="52" t="s">
        <v>1222</v>
      </c>
      <c r="C11367" s="52" t="s">
        <v>747</v>
      </c>
      <c r="D11367" s="53" t="n">
        <v>0.1</v>
      </c>
      <c r="E11367" s="53" t="s">
        <v>748</v>
      </c>
      <c r="F11367" s="0" t="s">
        <v>1495</v>
      </c>
      <c r="G11367" s="0" t="str">
        <f aca="false">LEFT(B11367,2)</f>
        <v>22</v>
      </c>
      <c r="H11367" s="0" t="str">
        <f aca="false">I11367&amp;"_"&amp;G11367&amp;"_"&amp;F11367</f>
        <v>Karusse_22_20191114_DL2019019_GentofteHF_koersel1</v>
      </c>
      <c r="I11367" s="61" t="str">
        <f aca="false">MID(RIGHT(B11367,LEN(B11367)-3),1,FIND("_",RIGHT(B11367,LEN(B11367)-3))-1)</f>
        <v>Karusse</v>
      </c>
      <c r="J11367" s="61" t="str">
        <f aca="false">TRIM(SUBSTITUTE(RIGHT(B11367,FIND(I11367,B11367)+1),"_",""))</f>
        <v>NegK</v>
      </c>
      <c r="K11367" s="0" t="str">
        <f aca="false">IFERROR(VALUE(SUBSTITUTE(E11367,".",",")),E11367)</f>
        <v>No Ct</v>
      </c>
      <c r="L11367" s="61" t="str">
        <f aca="false">IF(J11367="PosK",SUMIFS(K:K,J:J,"PosK",H:H,H11367),"")</f>
        <v/>
      </c>
      <c r="M11367" s="61" t="str">
        <f aca="false">IF(J11367="PosK",SUMIFS(K:K,J:J,"NegK",H:H,H11367),"")</f>
        <v/>
      </c>
      <c r="N11367" s="61" t="str">
        <f aca="false">IF(J11367="PosK",SUMIFS(K:K,J:J,"eDNA",H:H,H11367),"")</f>
        <v/>
      </c>
    </row>
    <row r="11368" customFormat="false" ht="14.25" hidden="false" customHeight="false" outlineLevel="0" collapsed="false">
      <c r="A11368" s="0" t="s">
        <v>909</v>
      </c>
      <c r="B11368" s="52" t="s">
        <v>1223</v>
      </c>
      <c r="C11368" s="52" t="s">
        <v>751</v>
      </c>
      <c r="D11368" s="53" t="n">
        <v>0.1</v>
      </c>
      <c r="E11368" s="53" t="s">
        <v>748</v>
      </c>
      <c r="F11368" s="0" t="s">
        <v>1495</v>
      </c>
      <c r="G11368" s="0" t="str">
        <f aca="false">LEFT(B11368,2)</f>
        <v>22</v>
      </c>
      <c r="H11368" s="0" t="str">
        <f aca="false">I11368&amp;"_"&amp;G11368&amp;"_"&amp;F11368</f>
        <v>Karusse_22_20191114_DL2019019_GentofteHF_koersel1</v>
      </c>
      <c r="I11368" s="61" t="str">
        <f aca="false">MID(RIGHT(B11368,LEN(B11368)-3),1,FIND("_",RIGHT(B11368,LEN(B11368)-3))-1)</f>
        <v>Karusse</v>
      </c>
      <c r="J11368" s="61" t="str">
        <f aca="false">TRIM(SUBSTITUTE(RIGHT(B11368,FIND(I11368,B11368)+1),"_",""))</f>
        <v>eDNA</v>
      </c>
      <c r="K11368" s="0" t="str">
        <f aca="false">IFERROR(VALUE(SUBSTITUTE(E11368,".",",")),E11368)</f>
        <v>No Ct</v>
      </c>
      <c r="L11368" s="61" t="str">
        <f aca="false">IF(J11368="PosK",SUMIFS(K:K,J:J,"PosK",H:H,H11368),"")</f>
        <v/>
      </c>
      <c r="M11368" s="61" t="str">
        <f aca="false">IF(J11368="PosK",SUMIFS(K:K,J:J,"NegK",H:H,H11368),"")</f>
        <v/>
      </c>
      <c r="N11368" s="61" t="str">
        <f aca="false">IF(J11368="PosK",SUMIFS(K:K,J:J,"eDNA",H:H,H11368),"")</f>
        <v/>
      </c>
      <c r="Q11368" s="62"/>
    </row>
    <row r="11369" customFormat="false" ht="14.25" hidden="false" customHeight="false" outlineLevel="0" collapsed="false">
      <c r="A11369" s="0" t="s">
        <v>911</v>
      </c>
      <c r="B11369" s="52" t="s">
        <v>1223</v>
      </c>
      <c r="C11369" s="52" t="s">
        <v>751</v>
      </c>
      <c r="D11369" s="53" t="n">
        <v>0.1</v>
      </c>
      <c r="E11369" s="53" t="n">
        <v>33.39</v>
      </c>
      <c r="F11369" s="0" t="s">
        <v>1495</v>
      </c>
      <c r="G11369" s="0" t="str">
        <f aca="false">LEFT(B11369,2)</f>
        <v>22</v>
      </c>
      <c r="H11369" s="0" t="str">
        <f aca="false">I11369&amp;"_"&amp;G11369&amp;"_"&amp;F11369</f>
        <v>Karusse_22_20191114_DL2019019_GentofteHF_koersel1</v>
      </c>
      <c r="I11369" s="61" t="str">
        <f aca="false">MID(RIGHT(B11369,LEN(B11369)-3),1,FIND("_",RIGHT(B11369,LEN(B11369)-3))-1)</f>
        <v>Karusse</v>
      </c>
      <c r="J11369" s="61" t="str">
        <f aca="false">TRIM(SUBSTITUTE(RIGHT(B11369,FIND(I11369,B11369)+1),"_",""))</f>
        <v>eDNA</v>
      </c>
      <c r="K11369" s="0" t="n">
        <f aca="false">IFERROR(VALUE(SUBSTITUTE(E11369,".",",")),E11369)</f>
        <v>33.39</v>
      </c>
      <c r="L11369" s="61" t="str">
        <f aca="false">IF(J11369="PosK",SUMIFS(K:K,J:J,"PosK",H:H,H11369),"")</f>
        <v/>
      </c>
      <c r="M11369" s="61" t="str">
        <f aca="false">IF(J11369="PosK",SUMIFS(K:K,J:J,"NegK",H:H,H11369),"")</f>
        <v/>
      </c>
      <c r="N11369" s="61" t="str">
        <f aca="false">IF(J11369="PosK",SUMIFS(K:K,J:J,"eDNA",H:H,H11369),"")</f>
        <v/>
      </c>
      <c r="P11369" s="62"/>
      <c r="T11369" s="63"/>
      <c r="W11369" s="64"/>
    </row>
    <row r="11370" customFormat="false" ht="14.25" hidden="false" customHeight="false" outlineLevel="0" collapsed="false">
      <c r="A11370" s="0" t="s">
        <v>912</v>
      </c>
      <c r="B11370" s="52" t="s">
        <v>1014</v>
      </c>
      <c r="C11370" s="52" t="s">
        <v>743</v>
      </c>
      <c r="D11370" s="53" t="n">
        <v>0.1</v>
      </c>
      <c r="E11370" s="53" t="n">
        <v>33.16</v>
      </c>
      <c r="F11370" s="0" t="s">
        <v>1495</v>
      </c>
      <c r="G11370" s="0" t="str">
        <f aca="false">LEFT(B11370,2)</f>
        <v>23</v>
      </c>
      <c r="H11370" s="0" t="str">
        <f aca="false">I11370&amp;"_"&amp;G11370&amp;"_"&amp;F11370</f>
        <v>Karusse_23_20191114_DL2019019_GentofteHF_koersel1</v>
      </c>
      <c r="I11370" s="61" t="str">
        <f aca="false">MID(RIGHT(B11370,LEN(B11370)-3),1,FIND("_",RIGHT(B11370,LEN(B11370)-3))-1)</f>
        <v>Karusse</v>
      </c>
      <c r="J11370" s="61" t="str">
        <f aca="false">TRIM(SUBSTITUTE(RIGHT(B11370,FIND(I11370,B11370)+1),"_",""))</f>
        <v>PosK</v>
      </c>
      <c r="K11370" s="0" t="n">
        <f aca="false">IFERROR(VALUE(SUBSTITUTE(E11370,".",",")),E11370)</f>
        <v>33.16</v>
      </c>
      <c r="L11370" s="61" t="n">
        <f aca="false">IF(J11370="PosK",SUMIFS(K:K,J:J,"PosK",H:H,H11370),"")</f>
        <v>33.16</v>
      </c>
      <c r="M11370" s="61" t="n">
        <f aca="false">IF(J11370="PosK",SUMIFS(K:K,J:J,"NegK",H:H,H11370),"")</f>
        <v>0</v>
      </c>
      <c r="N11370" s="61" t="n">
        <f aca="false">IF(J11370="PosK",SUMIFS(K:K,J:J,"eDNA",H:H,H11370),"")</f>
        <v>70.63</v>
      </c>
      <c r="P11370" s="62" t="n">
        <f aca="false">IF(K11372="No Ct",0,K11372)</f>
        <v>35.39</v>
      </c>
      <c r="Q11370" s="62" t="n">
        <f aca="false">IF(K11373="No Ct",0,K11373)</f>
        <v>35.24</v>
      </c>
      <c r="R11370" s="0" t="str">
        <f aca="false">IF(AND(L11370&gt;0,M11370=0),"Valid","Invalid")</f>
        <v>Valid</v>
      </c>
      <c r="S11370" s="0" t="str">
        <f aca="false">IF(OR(P11370&gt;1,Q11370&gt;1),"Present","Absent")</f>
        <v>Present</v>
      </c>
      <c r="T11370" s="63" t="str">
        <f aca="false">IF(OR(AND(P11370&gt;1,P11370&lt;41),AND(Q11370&gt;1,Q11370&lt;41)),"Ct&lt;41","Ct&gt;41")</f>
        <v>Ct&lt;41</v>
      </c>
      <c r="U11370" s="0" t="str">
        <f aca="false">I11370</f>
        <v>Karusse</v>
      </c>
      <c r="V11370" s="0" t="str">
        <f aca="false">MID(F11370,10,9)</f>
        <v>DL2019019</v>
      </c>
      <c r="W11370" s="64" t="str">
        <f aca="false">V11370&amp;"_"&amp;U11370&amp;"_"&amp;R11370&amp;"_"&amp;S11370&amp;"_"&amp;T11370</f>
        <v>DL2019019_Karusse_Valid_Present_Ct&lt;41</v>
      </c>
    </row>
    <row r="11371" customFormat="false" ht="14.25" hidden="false" customHeight="false" outlineLevel="0" collapsed="false">
      <c r="A11371" s="0" t="s">
        <v>914</v>
      </c>
      <c r="B11371" s="52" t="s">
        <v>1015</v>
      </c>
      <c r="C11371" s="52" t="s">
        <v>747</v>
      </c>
      <c r="D11371" s="53" t="n">
        <v>0.1</v>
      </c>
      <c r="E11371" s="53" t="s">
        <v>748</v>
      </c>
      <c r="F11371" s="0" t="s">
        <v>1495</v>
      </c>
      <c r="G11371" s="0" t="str">
        <f aca="false">LEFT(B11371,2)</f>
        <v>23</v>
      </c>
      <c r="H11371" s="0" t="str">
        <f aca="false">I11371&amp;"_"&amp;G11371&amp;"_"&amp;F11371</f>
        <v>Karusse_23_20191114_DL2019019_GentofteHF_koersel1</v>
      </c>
      <c r="I11371" s="61" t="str">
        <f aca="false">MID(RIGHT(B11371,LEN(B11371)-3),1,FIND("_",RIGHT(B11371,LEN(B11371)-3))-1)</f>
        <v>Karusse</v>
      </c>
      <c r="J11371" s="61" t="str">
        <f aca="false">TRIM(SUBSTITUTE(RIGHT(B11371,FIND(I11371,B11371)+1),"_",""))</f>
        <v>NegK</v>
      </c>
      <c r="K11371" s="0" t="str">
        <f aca="false">IFERROR(VALUE(SUBSTITUTE(E11371,".",",")),E11371)</f>
        <v>No Ct</v>
      </c>
      <c r="L11371" s="61" t="str">
        <f aca="false">IF(J11371="PosK",SUMIFS(K:K,J:J,"PosK",H:H,H11371),"")</f>
        <v/>
      </c>
      <c r="M11371" s="61" t="str">
        <f aca="false">IF(J11371="PosK",SUMIFS(K:K,J:J,"NegK",H:H,H11371),"")</f>
        <v/>
      </c>
      <c r="N11371" s="61" t="str">
        <f aca="false">IF(J11371="PosK",SUMIFS(K:K,J:J,"eDNA",H:H,H11371),"")</f>
        <v/>
      </c>
    </row>
    <row r="11372" customFormat="false" ht="14.25" hidden="false" customHeight="false" outlineLevel="0" collapsed="false">
      <c r="A11372" s="0" t="s">
        <v>916</v>
      </c>
      <c r="B11372" s="52" t="s">
        <v>1016</v>
      </c>
      <c r="C11372" s="52" t="s">
        <v>751</v>
      </c>
      <c r="D11372" s="53" t="n">
        <v>0.1</v>
      </c>
      <c r="E11372" s="53" t="n">
        <v>35.39</v>
      </c>
      <c r="F11372" s="0" t="s">
        <v>1495</v>
      </c>
      <c r="G11372" s="0" t="str">
        <f aca="false">LEFT(B11372,2)</f>
        <v>23</v>
      </c>
      <c r="H11372" s="0" t="str">
        <f aca="false">I11372&amp;"_"&amp;G11372&amp;"_"&amp;F11372</f>
        <v>Karusse_23_20191114_DL2019019_GentofteHF_koersel1</v>
      </c>
      <c r="I11372" s="61" t="str">
        <f aca="false">MID(RIGHT(B11372,LEN(B11372)-3),1,FIND("_",RIGHT(B11372,LEN(B11372)-3))-1)</f>
        <v>Karusse</v>
      </c>
      <c r="J11372" s="61" t="str">
        <f aca="false">TRIM(SUBSTITUTE(RIGHT(B11372,FIND(I11372,B11372)+1),"_",""))</f>
        <v>eDNA</v>
      </c>
      <c r="K11372" s="0" t="n">
        <f aca="false">IFERROR(VALUE(SUBSTITUTE(E11372,".",",")),E11372)</f>
        <v>35.39</v>
      </c>
      <c r="L11372" s="61" t="str">
        <f aca="false">IF(J11372="PosK",SUMIFS(K:K,J:J,"PosK",H:H,H11372),"")</f>
        <v/>
      </c>
      <c r="M11372" s="61" t="str">
        <f aca="false">IF(J11372="PosK",SUMIFS(K:K,J:J,"NegK",H:H,H11372),"")</f>
        <v/>
      </c>
      <c r="N11372" s="61" t="str">
        <f aca="false">IF(J11372="PosK",SUMIFS(K:K,J:J,"eDNA",H:H,H11372),"")</f>
        <v/>
      </c>
      <c r="Q11372" s="62"/>
    </row>
    <row r="11373" customFormat="false" ht="14.25" hidden="false" customHeight="false" outlineLevel="0" collapsed="false">
      <c r="A11373" s="0" t="s">
        <v>918</v>
      </c>
      <c r="B11373" s="52" t="s">
        <v>1016</v>
      </c>
      <c r="C11373" s="52" t="s">
        <v>751</v>
      </c>
      <c r="D11373" s="53" t="n">
        <v>0.1</v>
      </c>
      <c r="E11373" s="53" t="n">
        <v>35.24</v>
      </c>
      <c r="F11373" s="0" t="s">
        <v>1495</v>
      </c>
      <c r="G11373" s="0" t="str">
        <f aca="false">LEFT(B11373,2)</f>
        <v>23</v>
      </c>
      <c r="H11373" s="0" t="str">
        <f aca="false">I11373&amp;"_"&amp;G11373&amp;"_"&amp;F11373</f>
        <v>Karusse_23_20191114_DL2019019_GentofteHF_koersel1</v>
      </c>
      <c r="I11373" s="61" t="str">
        <f aca="false">MID(RIGHT(B11373,LEN(B11373)-3),1,FIND("_",RIGHT(B11373,LEN(B11373)-3))-1)</f>
        <v>Karusse</v>
      </c>
      <c r="J11373" s="61" t="str">
        <f aca="false">TRIM(SUBSTITUTE(RIGHT(B11373,FIND(I11373,B11373)+1),"_",""))</f>
        <v>eDNA</v>
      </c>
      <c r="K11373" s="0" t="n">
        <f aca="false">IFERROR(VALUE(SUBSTITUTE(E11373,".",",")),E11373)</f>
        <v>35.24</v>
      </c>
      <c r="L11373" s="61" t="str">
        <f aca="false">IF(J11373="PosK",SUMIFS(K:K,J:J,"PosK",H:H,H11373),"")</f>
        <v/>
      </c>
      <c r="M11373" s="61" t="str">
        <f aca="false">IF(J11373="PosK",SUMIFS(K:K,J:J,"NegK",H:H,H11373),"")</f>
        <v/>
      </c>
      <c r="N11373" s="61" t="str">
        <f aca="false">IF(J11373="PosK",SUMIFS(K:K,J:J,"eDNA",H:H,H11373),"")</f>
        <v/>
      </c>
      <c r="P11373" s="62"/>
      <c r="T11373" s="63"/>
      <c r="W11373" s="64"/>
    </row>
    <row r="11374" customFormat="false" ht="14.25" hidden="false" customHeight="false" outlineLevel="0" collapsed="false">
      <c r="A11374" s="0" t="s">
        <v>919</v>
      </c>
      <c r="B11374" s="52" t="s">
        <v>1224</v>
      </c>
      <c r="C11374" s="52" t="s">
        <v>743</v>
      </c>
      <c r="D11374" s="53" t="n">
        <v>0.1</v>
      </c>
      <c r="E11374" s="53" t="s">
        <v>748</v>
      </c>
      <c r="F11374" s="0" t="s">
        <v>1495</v>
      </c>
      <c r="G11374" s="0" t="str">
        <f aca="false">LEFT(B11374,2)</f>
        <v>24</v>
      </c>
      <c r="H11374" s="0" t="str">
        <f aca="false">I11374&amp;"_"&amp;G11374&amp;"_"&amp;F11374</f>
        <v>Soelvkarusse_24_20191114_DL2019019_GentofteHF_koersel1</v>
      </c>
      <c r="I11374" s="61" t="str">
        <f aca="false">MID(RIGHT(B11374,LEN(B11374)-3),1,FIND("_",RIGHT(B11374,LEN(B11374)-3))-1)</f>
        <v>Soelvkarusse</v>
      </c>
      <c r="J11374" s="61" t="str">
        <f aca="false">TRIM(SUBSTITUTE(RIGHT(B11374,FIND(I11374,B11374)+1),"_",""))</f>
        <v>PosK</v>
      </c>
      <c r="K11374" s="0" t="str">
        <f aca="false">IFERROR(VALUE(SUBSTITUTE(E11374,".",",")),E11374)</f>
        <v>No Ct</v>
      </c>
      <c r="L11374" s="61" t="n">
        <f aca="false">IF(J11374="PosK",SUMIFS(K:K,J:J,"PosK",H:H,H11374),"")</f>
        <v>0</v>
      </c>
      <c r="M11374" s="61" t="n">
        <f aca="false">IF(J11374="PosK",SUMIFS(K:K,J:J,"NegK",H:H,H11374),"")</f>
        <v>0</v>
      </c>
      <c r="N11374" s="61" t="n">
        <f aca="false">IF(J11374="PosK",SUMIFS(K:K,J:J,"eDNA",H:H,H11374),"")</f>
        <v>0</v>
      </c>
      <c r="P11374" s="62" t="n">
        <f aca="false">IF(K11376="No Ct",0,K11376)</f>
        <v>0</v>
      </c>
      <c r="Q11374" s="62" t="n">
        <f aca="false">IF(K11377="No Ct",0,K11377)</f>
        <v>0</v>
      </c>
      <c r="R11374" s="0" t="str">
        <f aca="false">IF(AND(L11374&gt;0,M11374=0),"Valid","Invalid")</f>
        <v>Invalid</v>
      </c>
      <c r="S11374" s="0" t="str">
        <f aca="false">IF(OR(P11374&gt;1,Q11374&gt;1),"Present","Absent")</f>
        <v>Absent</v>
      </c>
      <c r="T11374" s="63" t="str">
        <f aca="false">IF(OR(AND(P11374&gt;1,P11374&lt;41),AND(Q11374&gt;1,Q11374&lt;41)),"Ct&lt;41","Ct&gt;41")</f>
        <v>Ct&gt;41</v>
      </c>
      <c r="U11374" s="0" t="str">
        <f aca="false">I11374</f>
        <v>Soelvkarusse</v>
      </c>
      <c r="V11374" s="0" t="str">
        <f aca="false">MID(F11374,10,9)</f>
        <v>DL2019019</v>
      </c>
      <c r="W11374" s="64" t="str">
        <f aca="false">V11374&amp;"_"&amp;U11374&amp;"_"&amp;R11374&amp;"_"&amp;S11374&amp;"_"&amp;T11374</f>
        <v>DL2019019_Soelvkarusse_Invalid_Absent_Ct&gt;41</v>
      </c>
    </row>
    <row r="11375" customFormat="false" ht="14.25" hidden="false" customHeight="false" outlineLevel="0" collapsed="false">
      <c r="A11375" s="0" t="s">
        <v>921</v>
      </c>
      <c r="B11375" s="52" t="s">
        <v>1225</v>
      </c>
      <c r="C11375" s="52" t="s">
        <v>747</v>
      </c>
      <c r="D11375" s="53" t="n">
        <v>0.1</v>
      </c>
      <c r="E11375" s="53" t="s">
        <v>748</v>
      </c>
      <c r="F11375" s="0" t="s">
        <v>1495</v>
      </c>
      <c r="G11375" s="0" t="str">
        <f aca="false">LEFT(B11375,2)</f>
        <v>24</v>
      </c>
      <c r="H11375" s="0" t="str">
        <f aca="false">I11375&amp;"_"&amp;G11375&amp;"_"&amp;F11375</f>
        <v>Soelvkarusse_24_20191114_DL2019019_GentofteHF_koersel1</v>
      </c>
      <c r="I11375" s="61" t="str">
        <f aca="false">MID(RIGHT(B11375,LEN(B11375)-3),1,FIND("_",RIGHT(B11375,LEN(B11375)-3))-1)</f>
        <v>Soelvkarusse</v>
      </c>
      <c r="J11375" s="61" t="str">
        <f aca="false">TRIM(SUBSTITUTE(RIGHT(B11375,FIND(I11375,B11375)+1),"_",""))</f>
        <v>NegK</v>
      </c>
      <c r="K11375" s="0" t="str">
        <f aca="false">IFERROR(VALUE(SUBSTITUTE(E11375,".",",")),E11375)</f>
        <v>No Ct</v>
      </c>
      <c r="L11375" s="61" t="str">
        <f aca="false">IF(J11375="PosK",SUMIFS(K:K,J:J,"PosK",H:H,H11375),"")</f>
        <v/>
      </c>
      <c r="M11375" s="61" t="str">
        <f aca="false">IF(J11375="PosK",SUMIFS(K:K,J:J,"NegK",H:H,H11375),"")</f>
        <v/>
      </c>
      <c r="N11375" s="61" t="str">
        <f aca="false">IF(J11375="PosK",SUMIFS(K:K,J:J,"eDNA",H:H,H11375),"")</f>
        <v/>
      </c>
    </row>
    <row r="11376" customFormat="false" ht="14.25" hidden="false" customHeight="false" outlineLevel="0" collapsed="false">
      <c r="A11376" s="0" t="s">
        <v>923</v>
      </c>
      <c r="B11376" s="52" t="s">
        <v>1226</v>
      </c>
      <c r="C11376" s="52" t="s">
        <v>751</v>
      </c>
      <c r="D11376" s="53" t="n">
        <v>0.1</v>
      </c>
      <c r="E11376" s="53" t="s">
        <v>748</v>
      </c>
      <c r="F11376" s="0" t="s">
        <v>1495</v>
      </c>
      <c r="G11376" s="0" t="str">
        <f aca="false">LEFT(B11376,2)</f>
        <v>24</v>
      </c>
      <c r="H11376" s="0" t="str">
        <f aca="false">I11376&amp;"_"&amp;G11376&amp;"_"&amp;F11376</f>
        <v>Soelvkarusse_24_20191114_DL2019019_GentofteHF_koersel1</v>
      </c>
      <c r="I11376" s="61" t="str">
        <f aca="false">MID(RIGHT(B11376,LEN(B11376)-3),1,FIND("_",RIGHT(B11376,LEN(B11376)-3))-1)</f>
        <v>Soelvkarusse</v>
      </c>
      <c r="J11376" s="61" t="str">
        <f aca="false">TRIM(SUBSTITUTE(RIGHT(B11376,FIND(I11376,B11376)+1),"_",""))</f>
        <v>eDNA</v>
      </c>
      <c r="K11376" s="0" t="str">
        <f aca="false">IFERROR(VALUE(SUBSTITUTE(E11376,".",",")),E11376)</f>
        <v>No Ct</v>
      </c>
      <c r="L11376" s="61" t="str">
        <f aca="false">IF(J11376="PosK",SUMIFS(K:K,J:J,"PosK",H:H,H11376),"")</f>
        <v/>
      </c>
      <c r="M11376" s="61" t="str">
        <f aca="false">IF(J11376="PosK",SUMIFS(K:K,J:J,"NegK",H:H,H11376),"")</f>
        <v/>
      </c>
      <c r="N11376" s="61" t="str">
        <f aca="false">IF(J11376="PosK",SUMIFS(K:K,J:J,"eDNA",H:H,H11376),"")</f>
        <v/>
      </c>
      <c r="Q11376" s="62"/>
    </row>
    <row r="11377" customFormat="false" ht="14.25" hidden="false" customHeight="false" outlineLevel="0" collapsed="false">
      <c r="A11377" s="0" t="s">
        <v>925</v>
      </c>
      <c r="B11377" s="52" t="s">
        <v>1226</v>
      </c>
      <c r="C11377" s="52" t="s">
        <v>751</v>
      </c>
      <c r="D11377" s="53" t="n">
        <v>0.1</v>
      </c>
      <c r="E11377" s="53" t="s">
        <v>748</v>
      </c>
      <c r="F11377" s="0" t="s">
        <v>1495</v>
      </c>
      <c r="G11377" s="0" t="str">
        <f aca="false">LEFT(B11377,2)</f>
        <v>24</v>
      </c>
      <c r="H11377" s="0" t="str">
        <f aca="false">I11377&amp;"_"&amp;G11377&amp;"_"&amp;F11377</f>
        <v>Soelvkarusse_24_20191114_DL2019019_GentofteHF_koersel1</v>
      </c>
      <c r="I11377" s="61" t="str">
        <f aca="false">MID(RIGHT(B11377,LEN(B11377)-3),1,FIND("_",RIGHT(B11377,LEN(B11377)-3))-1)</f>
        <v>Soelvkarusse</v>
      </c>
      <c r="J11377" s="61" t="str">
        <f aca="false">TRIM(SUBSTITUTE(RIGHT(B11377,FIND(I11377,B11377)+1),"_",""))</f>
        <v>eDNA</v>
      </c>
      <c r="K11377" s="0" t="str">
        <f aca="false">IFERROR(VALUE(SUBSTITUTE(E11377,".",",")),E11377)</f>
        <v>No Ct</v>
      </c>
      <c r="L11377" s="61" t="str">
        <f aca="false">IF(J11377="PosK",SUMIFS(K:K,J:J,"PosK",H:H,H11377),"")</f>
        <v/>
      </c>
      <c r="M11377" s="61" t="str">
        <f aca="false">IF(J11377="PosK",SUMIFS(K:K,J:J,"NegK",H:H,H11377),"")</f>
        <v/>
      </c>
      <c r="N11377" s="61" t="str">
        <f aca="false">IF(J11377="PosK",SUMIFS(K:K,J:J,"eDNA",H:H,H11377),"")</f>
        <v/>
      </c>
      <c r="P11377" s="62"/>
      <c r="T11377" s="63"/>
      <c r="W11377" s="64"/>
    </row>
    <row r="11378" customFormat="false" ht="14.25" hidden="false" customHeight="false" outlineLevel="0" collapsed="false">
      <c r="A11378" s="0" t="s">
        <v>741</v>
      </c>
      <c r="B11378" s="52" t="s">
        <v>1020</v>
      </c>
      <c r="C11378" s="52" t="s">
        <v>743</v>
      </c>
      <c r="D11378" s="53" t="n">
        <v>0.1</v>
      </c>
      <c r="E11378" s="53" t="s">
        <v>748</v>
      </c>
      <c r="F11378" s="0" t="s">
        <v>1496</v>
      </c>
      <c r="G11378" s="0" t="str">
        <f aca="false">LEFT(B11378,2)</f>
        <v>25</v>
      </c>
      <c r="H11378" s="0" t="str">
        <f aca="false">I11378&amp;"_"&amp;G11378&amp;"_"&amp;F11378</f>
        <v>Loegfroe_25_20191114_DL2019019_GentofteHF_koersel2</v>
      </c>
      <c r="I11378" s="61" t="str">
        <f aca="false">MID(RIGHT(B11378,LEN(B11378)-3),1,FIND("_",RIGHT(B11378,LEN(B11378)-3))-1)</f>
        <v>Loegfroe</v>
      </c>
      <c r="J11378" s="61" t="str">
        <f aca="false">TRIM(SUBSTITUTE(RIGHT(B11378,FIND(I11378,B11378)+1),"_",""))</f>
        <v>PosK</v>
      </c>
      <c r="K11378" s="0" t="str">
        <f aca="false">IFERROR(VALUE(SUBSTITUTE(E11378,".",",")),E11378)</f>
        <v>No Ct</v>
      </c>
      <c r="L11378" s="61" t="n">
        <f aca="false">IF(J11378="PosK",SUMIFS(K:K,J:J,"PosK",H:H,H11378),"")</f>
        <v>0</v>
      </c>
      <c r="M11378" s="61" t="n">
        <f aca="false">IF(J11378="PosK",SUMIFS(K:K,J:J,"NegK",H:H,H11378),"")</f>
        <v>0</v>
      </c>
      <c r="N11378" s="61" t="n">
        <f aca="false">IF(J11378="PosK",SUMIFS(K:K,J:J,"eDNA",H:H,H11378),"")</f>
        <v>0</v>
      </c>
      <c r="P11378" s="62" t="n">
        <f aca="false">IF(K11380="No Ct",0,K11380)</f>
        <v>0</v>
      </c>
      <c r="Q11378" s="62" t="n">
        <f aca="false">IF(K11381="No Ct",0,K11381)</f>
        <v>0</v>
      </c>
      <c r="R11378" s="0" t="str">
        <f aca="false">IF(AND(L11378&gt;0,M11378=0),"Valid","Invalid")</f>
        <v>Invalid</v>
      </c>
      <c r="S11378" s="0" t="str">
        <f aca="false">IF(OR(P11378&gt;1,Q11378&gt;1),"Present","Absent")</f>
        <v>Absent</v>
      </c>
      <c r="T11378" s="63" t="str">
        <f aca="false">IF(OR(AND(P11378&gt;1,P11378&lt;41),AND(Q11378&gt;1,Q11378&lt;41)),"Ct&lt;41","Ct&gt;41")</f>
        <v>Ct&gt;41</v>
      </c>
      <c r="U11378" s="0" t="str">
        <f aca="false">I11378</f>
        <v>Loegfroe</v>
      </c>
      <c r="V11378" s="0" t="str">
        <f aca="false">MID(F11378,10,9)</f>
        <v>DL2019019</v>
      </c>
      <c r="W11378" s="64" t="str">
        <f aca="false">V11378&amp;"_"&amp;U11378&amp;"_"&amp;R11378&amp;"_"&amp;S11378&amp;"_"&amp;T11378</f>
        <v>DL2019019_Loegfroe_Invalid_Absent_Ct&gt;41</v>
      </c>
    </row>
    <row r="11379" customFormat="false" ht="14.25" hidden="false" customHeight="false" outlineLevel="0" collapsed="false">
      <c r="A11379" s="0" t="s">
        <v>745</v>
      </c>
      <c r="B11379" s="52" t="s">
        <v>1022</v>
      </c>
      <c r="C11379" s="52" t="s">
        <v>747</v>
      </c>
      <c r="D11379" s="53" t="n">
        <v>0.1</v>
      </c>
      <c r="E11379" s="53" t="s">
        <v>748</v>
      </c>
      <c r="F11379" s="0" t="s">
        <v>1496</v>
      </c>
      <c r="G11379" s="0" t="str">
        <f aca="false">LEFT(B11379,2)</f>
        <v>25</v>
      </c>
      <c r="H11379" s="0" t="str">
        <f aca="false">I11379&amp;"_"&amp;G11379&amp;"_"&amp;F11379</f>
        <v>Loegfroe_25_20191114_DL2019019_GentofteHF_koersel2</v>
      </c>
      <c r="I11379" s="61" t="str">
        <f aca="false">MID(RIGHT(B11379,LEN(B11379)-3),1,FIND("_",RIGHT(B11379,LEN(B11379)-3))-1)</f>
        <v>Loegfroe</v>
      </c>
      <c r="J11379" s="61" t="str">
        <f aca="false">TRIM(SUBSTITUTE(RIGHT(B11379,FIND(I11379,B11379)+1),"_",""))</f>
        <v>NegK</v>
      </c>
      <c r="K11379" s="0" t="str">
        <f aca="false">IFERROR(VALUE(SUBSTITUTE(E11379,".",",")),E11379)</f>
        <v>No Ct</v>
      </c>
      <c r="L11379" s="61" t="str">
        <f aca="false">IF(J11379="PosK",SUMIFS(K:K,J:J,"PosK",H:H,H11379),"")</f>
        <v/>
      </c>
      <c r="M11379" s="61" t="str">
        <f aca="false">IF(J11379="PosK",SUMIFS(K:K,J:J,"NegK",H:H,H11379),"")</f>
        <v/>
      </c>
      <c r="N11379" s="61" t="str">
        <f aca="false">IF(J11379="PosK",SUMIFS(K:K,J:J,"eDNA",H:H,H11379),"")</f>
        <v/>
      </c>
    </row>
    <row r="11380" customFormat="false" ht="14.25" hidden="false" customHeight="false" outlineLevel="0" collapsed="false">
      <c r="A11380" s="0" t="s">
        <v>749</v>
      </c>
      <c r="B11380" s="52" t="s">
        <v>1023</v>
      </c>
      <c r="C11380" s="52" t="s">
        <v>751</v>
      </c>
      <c r="D11380" s="53" t="n">
        <v>0.1</v>
      </c>
      <c r="E11380" s="53" t="s">
        <v>748</v>
      </c>
      <c r="F11380" s="0" t="s">
        <v>1496</v>
      </c>
      <c r="G11380" s="0" t="str">
        <f aca="false">LEFT(B11380,2)</f>
        <v>25</v>
      </c>
      <c r="H11380" s="0" t="str">
        <f aca="false">I11380&amp;"_"&amp;G11380&amp;"_"&amp;F11380</f>
        <v>Loegfroe_25_20191114_DL2019019_GentofteHF_koersel2</v>
      </c>
      <c r="I11380" s="61" t="str">
        <f aca="false">MID(RIGHT(B11380,LEN(B11380)-3),1,FIND("_",RIGHT(B11380,LEN(B11380)-3))-1)</f>
        <v>Loegfroe</v>
      </c>
      <c r="J11380" s="61" t="str">
        <f aca="false">TRIM(SUBSTITUTE(RIGHT(B11380,FIND(I11380,B11380)+1),"_",""))</f>
        <v>eDNA</v>
      </c>
      <c r="K11380" s="0" t="str">
        <f aca="false">IFERROR(VALUE(SUBSTITUTE(E11380,".",",")),E11380)</f>
        <v>No Ct</v>
      </c>
      <c r="L11380" s="61" t="str">
        <f aca="false">IF(J11380="PosK",SUMIFS(K:K,J:J,"PosK",H:H,H11380),"")</f>
        <v/>
      </c>
      <c r="M11380" s="61" t="str">
        <f aca="false">IF(J11380="PosK",SUMIFS(K:K,J:J,"NegK",H:H,H11380),"")</f>
        <v/>
      </c>
      <c r="N11380" s="61" t="str">
        <f aca="false">IF(J11380="PosK",SUMIFS(K:K,J:J,"eDNA",H:H,H11380),"")</f>
        <v/>
      </c>
      <c r="Q11380" s="62"/>
    </row>
    <row r="11381" customFormat="false" ht="14.25" hidden="false" customHeight="false" outlineLevel="0" collapsed="false">
      <c r="A11381" s="0" t="s">
        <v>752</v>
      </c>
      <c r="B11381" s="52" t="s">
        <v>1023</v>
      </c>
      <c r="C11381" s="52" t="s">
        <v>751</v>
      </c>
      <c r="D11381" s="53" t="n">
        <v>0.1</v>
      </c>
      <c r="E11381" s="53" t="s">
        <v>748</v>
      </c>
      <c r="F11381" s="0" t="s">
        <v>1496</v>
      </c>
      <c r="G11381" s="0" t="str">
        <f aca="false">LEFT(B11381,2)</f>
        <v>25</v>
      </c>
      <c r="H11381" s="0" t="str">
        <f aca="false">I11381&amp;"_"&amp;G11381&amp;"_"&amp;F11381</f>
        <v>Loegfroe_25_20191114_DL2019019_GentofteHF_koersel2</v>
      </c>
      <c r="I11381" s="61" t="str">
        <f aca="false">MID(RIGHT(B11381,LEN(B11381)-3),1,FIND("_",RIGHT(B11381,LEN(B11381)-3))-1)</f>
        <v>Loegfroe</v>
      </c>
      <c r="J11381" s="61" t="str">
        <f aca="false">TRIM(SUBSTITUTE(RIGHT(B11381,FIND(I11381,B11381)+1),"_",""))</f>
        <v>eDNA</v>
      </c>
      <c r="K11381" s="0" t="str">
        <f aca="false">IFERROR(VALUE(SUBSTITUTE(E11381,".",",")),E11381)</f>
        <v>No Ct</v>
      </c>
      <c r="L11381" s="61" t="str">
        <f aca="false">IF(J11381="PosK",SUMIFS(K:K,J:J,"PosK",H:H,H11381),"")</f>
        <v/>
      </c>
      <c r="M11381" s="61" t="str">
        <f aca="false">IF(J11381="PosK",SUMIFS(K:K,J:J,"NegK",H:H,H11381),"")</f>
        <v/>
      </c>
      <c r="N11381" s="61" t="str">
        <f aca="false">IF(J11381="PosK",SUMIFS(K:K,J:J,"eDNA",H:H,H11381),"")</f>
        <v/>
      </c>
      <c r="P11381" s="62"/>
      <c r="T11381" s="63"/>
      <c r="W11381" s="64"/>
    </row>
    <row r="11382" customFormat="false" ht="14.25" hidden="false" customHeight="false" outlineLevel="0" collapsed="false">
      <c r="A11382" s="0" t="s">
        <v>754</v>
      </c>
      <c r="B11382" s="52" t="s">
        <v>1025</v>
      </c>
      <c r="C11382" s="52" t="s">
        <v>743</v>
      </c>
      <c r="D11382" s="53" t="n">
        <v>0.1</v>
      </c>
      <c r="E11382" s="53" t="n">
        <v>33.96</v>
      </c>
      <c r="F11382" s="0" t="s">
        <v>1496</v>
      </c>
      <c r="G11382" s="0" t="str">
        <f aca="false">LEFT(B11382,2)</f>
        <v>26</v>
      </c>
      <c r="H11382" s="0" t="str">
        <f aca="false">I11382&amp;"_"&amp;G11382&amp;"_"&amp;F11382</f>
        <v>StorVandsalamander_26_20191114_DL2019019_GentofteHF_koersel2</v>
      </c>
      <c r="I11382" s="61" t="str">
        <f aca="false">MID(RIGHT(B11382,LEN(B11382)-3),1,FIND("_",RIGHT(B11382,LEN(B11382)-3))-1)</f>
        <v>StorVandsalamander</v>
      </c>
      <c r="J11382" s="61" t="str">
        <f aca="false">TRIM(SUBSTITUTE(RIGHT(B11382,FIND(I11382,B11382)+1),"_",""))</f>
        <v>PosK</v>
      </c>
      <c r="K11382" s="0" t="n">
        <f aca="false">IFERROR(VALUE(SUBSTITUTE(E11382,".",",")),E11382)</f>
        <v>33.96</v>
      </c>
      <c r="L11382" s="61" t="n">
        <f aca="false">IF(J11382="PosK",SUMIFS(K:K,J:J,"PosK",H:H,H11382),"")</f>
        <v>33.96</v>
      </c>
      <c r="M11382" s="61" t="n">
        <f aca="false">IF(J11382="PosK",SUMIFS(K:K,J:J,"NegK",H:H,H11382),"")</f>
        <v>0</v>
      </c>
      <c r="N11382" s="61" t="n">
        <f aca="false">IF(J11382="PosK",SUMIFS(K:K,J:J,"eDNA",H:H,H11382),"")</f>
        <v>0</v>
      </c>
      <c r="P11382" s="62" t="n">
        <f aca="false">IF(K11384="No Ct",0,K11384)</f>
        <v>0</v>
      </c>
      <c r="Q11382" s="62" t="n">
        <f aca="false">IF(K11385="No Ct",0,K11385)</f>
        <v>0</v>
      </c>
      <c r="R11382" s="0" t="str">
        <f aca="false">IF(AND(L11382&gt;0,M11382=0),"Valid","Invalid")</f>
        <v>Valid</v>
      </c>
      <c r="S11382" s="0" t="str">
        <f aca="false">IF(OR(P11382&gt;1,Q11382&gt;1),"Present","Absent")</f>
        <v>Absent</v>
      </c>
      <c r="T11382" s="63" t="str">
        <f aca="false">IF(OR(AND(P11382&gt;1,P11382&lt;41),AND(Q11382&gt;1,Q11382&lt;41)),"Ct&lt;41","Ct&gt;41")</f>
        <v>Ct&gt;41</v>
      </c>
      <c r="U11382" s="0" t="str">
        <f aca="false">I11382</f>
        <v>StorVandsalamander</v>
      </c>
      <c r="V11382" s="0" t="str">
        <f aca="false">MID(F11382,10,9)</f>
        <v>DL2019019</v>
      </c>
      <c r="W11382" s="64" t="str">
        <f aca="false">V11382&amp;"_"&amp;U11382&amp;"_"&amp;R11382&amp;"_"&amp;S11382&amp;"_"&amp;T11382</f>
        <v>DL2019019_StorVandsalamander_Valid_Absent_Ct&gt;41</v>
      </c>
    </row>
    <row r="11383" customFormat="false" ht="14.25" hidden="false" customHeight="false" outlineLevel="0" collapsed="false">
      <c r="A11383" s="0" t="s">
        <v>756</v>
      </c>
      <c r="B11383" s="52" t="s">
        <v>1026</v>
      </c>
      <c r="C11383" s="52" t="s">
        <v>747</v>
      </c>
      <c r="D11383" s="53" t="n">
        <v>0.1</v>
      </c>
      <c r="E11383" s="53" t="s">
        <v>748</v>
      </c>
      <c r="F11383" s="0" t="s">
        <v>1496</v>
      </c>
      <c r="G11383" s="0" t="str">
        <f aca="false">LEFT(B11383,2)</f>
        <v>26</v>
      </c>
      <c r="H11383" s="0" t="str">
        <f aca="false">I11383&amp;"_"&amp;G11383&amp;"_"&amp;F11383</f>
        <v>StorVandsalamander_26_20191114_DL2019019_GentofteHF_koersel2</v>
      </c>
      <c r="I11383" s="61" t="str">
        <f aca="false">MID(RIGHT(B11383,LEN(B11383)-3),1,FIND("_",RIGHT(B11383,LEN(B11383)-3))-1)</f>
        <v>StorVandsalamander</v>
      </c>
      <c r="J11383" s="61" t="str">
        <f aca="false">TRIM(SUBSTITUTE(RIGHT(B11383,FIND(I11383,B11383)+1),"_",""))</f>
        <v>NegK</v>
      </c>
      <c r="K11383" s="0" t="str">
        <f aca="false">IFERROR(VALUE(SUBSTITUTE(E11383,".",",")),E11383)</f>
        <v>No Ct</v>
      </c>
      <c r="L11383" s="61" t="str">
        <f aca="false">IF(J11383="PosK",SUMIFS(K:K,J:J,"PosK",H:H,H11383),"")</f>
        <v/>
      </c>
      <c r="M11383" s="61" t="str">
        <f aca="false">IF(J11383="PosK",SUMIFS(K:K,J:J,"NegK",H:H,H11383),"")</f>
        <v/>
      </c>
      <c r="N11383" s="61" t="str">
        <f aca="false">IF(J11383="PosK",SUMIFS(K:K,J:J,"eDNA",H:H,H11383),"")</f>
        <v/>
      </c>
    </row>
    <row r="11384" customFormat="false" ht="14.25" hidden="false" customHeight="false" outlineLevel="0" collapsed="false">
      <c r="A11384" s="0" t="s">
        <v>758</v>
      </c>
      <c r="B11384" s="52" t="s">
        <v>1027</v>
      </c>
      <c r="C11384" s="52" t="s">
        <v>751</v>
      </c>
      <c r="D11384" s="53" t="n">
        <v>0.1</v>
      </c>
      <c r="E11384" s="53" t="s">
        <v>748</v>
      </c>
      <c r="F11384" s="0" t="s">
        <v>1496</v>
      </c>
      <c r="G11384" s="0" t="str">
        <f aca="false">LEFT(B11384,2)</f>
        <v>26</v>
      </c>
      <c r="H11384" s="0" t="str">
        <f aca="false">I11384&amp;"_"&amp;G11384&amp;"_"&amp;F11384</f>
        <v>StorVandsalamander_26_20191114_DL2019019_GentofteHF_koersel2</v>
      </c>
      <c r="I11384" s="61" t="str">
        <f aca="false">MID(RIGHT(B11384,LEN(B11384)-3),1,FIND("_",RIGHT(B11384,LEN(B11384)-3))-1)</f>
        <v>StorVandsalamander</v>
      </c>
      <c r="J11384" s="61" t="str">
        <f aca="false">TRIM(SUBSTITUTE(RIGHT(B11384,FIND(I11384,B11384)+1),"_",""))</f>
        <v>eDNA</v>
      </c>
      <c r="K11384" s="0" t="str">
        <f aca="false">IFERROR(VALUE(SUBSTITUTE(E11384,".",",")),E11384)</f>
        <v>No Ct</v>
      </c>
      <c r="L11384" s="61" t="str">
        <f aca="false">IF(J11384="PosK",SUMIFS(K:K,J:J,"PosK",H:H,H11384),"")</f>
        <v/>
      </c>
      <c r="M11384" s="61" t="str">
        <f aca="false">IF(J11384="PosK",SUMIFS(K:K,J:J,"NegK",H:H,H11384),"")</f>
        <v/>
      </c>
      <c r="N11384" s="61" t="str">
        <f aca="false">IF(J11384="PosK",SUMIFS(K:K,J:J,"eDNA",H:H,H11384),"")</f>
        <v/>
      </c>
      <c r="Q11384" s="62"/>
    </row>
    <row r="11385" customFormat="false" ht="14.25" hidden="false" customHeight="false" outlineLevel="0" collapsed="false">
      <c r="A11385" s="0" t="s">
        <v>760</v>
      </c>
      <c r="B11385" s="52" t="s">
        <v>1027</v>
      </c>
      <c r="C11385" s="52" t="s">
        <v>751</v>
      </c>
      <c r="D11385" s="53" t="n">
        <v>0.1</v>
      </c>
      <c r="E11385" s="53" t="s">
        <v>748</v>
      </c>
      <c r="F11385" s="0" t="s">
        <v>1496</v>
      </c>
      <c r="G11385" s="0" t="str">
        <f aca="false">LEFT(B11385,2)</f>
        <v>26</v>
      </c>
      <c r="H11385" s="0" t="str">
        <f aca="false">I11385&amp;"_"&amp;G11385&amp;"_"&amp;F11385</f>
        <v>StorVandsalamander_26_20191114_DL2019019_GentofteHF_koersel2</v>
      </c>
      <c r="I11385" s="61" t="str">
        <f aca="false">MID(RIGHT(B11385,LEN(B11385)-3),1,FIND("_",RIGHT(B11385,LEN(B11385)-3))-1)</f>
        <v>StorVandsalamander</v>
      </c>
      <c r="J11385" s="61" t="str">
        <f aca="false">TRIM(SUBSTITUTE(RIGHT(B11385,FIND(I11385,B11385)+1),"_",""))</f>
        <v>eDNA</v>
      </c>
      <c r="K11385" s="0" t="str">
        <f aca="false">IFERROR(VALUE(SUBSTITUTE(E11385,".",",")),E11385)</f>
        <v>No Ct</v>
      </c>
      <c r="L11385" s="61" t="str">
        <f aca="false">IF(J11385="PosK",SUMIFS(K:K,J:J,"PosK",H:H,H11385),"")</f>
        <v/>
      </c>
      <c r="M11385" s="61" t="str">
        <f aca="false">IF(J11385="PosK",SUMIFS(K:K,J:J,"NegK",H:H,H11385),"")</f>
        <v/>
      </c>
      <c r="N11385" s="61" t="str">
        <f aca="false">IF(J11385="PosK",SUMIFS(K:K,J:J,"eDNA",H:H,H11385),"")</f>
        <v/>
      </c>
      <c r="P11385" s="62"/>
      <c r="T11385" s="63"/>
      <c r="W11385" s="64"/>
    </row>
    <row r="11386" customFormat="false" ht="14.25" hidden="false" customHeight="false" outlineLevel="0" collapsed="false">
      <c r="A11386" s="0" t="s">
        <v>762</v>
      </c>
      <c r="B11386" s="52" t="s">
        <v>1029</v>
      </c>
      <c r="C11386" s="52" t="s">
        <v>743</v>
      </c>
      <c r="D11386" s="53" t="n">
        <v>0.1</v>
      </c>
      <c r="E11386" s="53" t="s">
        <v>748</v>
      </c>
      <c r="F11386" s="0" t="s">
        <v>1496</v>
      </c>
      <c r="G11386" s="0" t="str">
        <f aca="false">LEFT(B11386,2)</f>
        <v>27</v>
      </c>
      <c r="H11386" s="0" t="str">
        <f aca="false">I11386&amp;"_"&amp;G11386&amp;"_"&amp;F11386</f>
        <v>Strandtudse_27_20191114_DL2019019_GentofteHF_koersel2</v>
      </c>
      <c r="I11386" s="61" t="str">
        <f aca="false">MID(RIGHT(B11386,LEN(B11386)-3),1,FIND("_",RIGHT(B11386,LEN(B11386)-3))-1)</f>
        <v>Strandtudse</v>
      </c>
      <c r="J11386" s="61" t="str">
        <f aca="false">TRIM(SUBSTITUTE(RIGHT(B11386,FIND(I11386,B11386)+1),"_",""))</f>
        <v>PosK</v>
      </c>
      <c r="K11386" s="0" t="str">
        <f aca="false">IFERROR(VALUE(SUBSTITUTE(E11386,".",",")),E11386)</f>
        <v>No Ct</v>
      </c>
      <c r="L11386" s="61" t="n">
        <f aca="false">IF(J11386="PosK",SUMIFS(K:K,J:J,"PosK",H:H,H11386),"")</f>
        <v>0</v>
      </c>
      <c r="M11386" s="61" t="n">
        <f aca="false">IF(J11386="PosK",SUMIFS(K:K,J:J,"NegK",H:H,H11386),"")</f>
        <v>0</v>
      </c>
      <c r="N11386" s="61" t="n">
        <f aca="false">IF(J11386="PosK",SUMIFS(K:K,J:J,"eDNA",H:H,H11386),"")</f>
        <v>0</v>
      </c>
      <c r="P11386" s="62" t="n">
        <f aca="false">IF(K11388="No Ct",0,K11388)</f>
        <v>0</v>
      </c>
      <c r="Q11386" s="62" t="n">
        <f aca="false">IF(K11389="No Ct",0,K11389)</f>
        <v>0</v>
      </c>
      <c r="R11386" s="0" t="str">
        <f aca="false">IF(AND(L11386&gt;0,M11386=0),"Valid","Invalid")</f>
        <v>Invalid</v>
      </c>
      <c r="S11386" s="0" t="str">
        <f aca="false">IF(OR(P11386&gt;1,Q11386&gt;1),"Present","Absent")</f>
        <v>Absent</v>
      </c>
      <c r="T11386" s="63" t="str">
        <f aca="false">IF(OR(AND(P11386&gt;1,P11386&lt;41),AND(Q11386&gt;1,Q11386&lt;41)),"Ct&lt;41","Ct&gt;41")</f>
        <v>Ct&gt;41</v>
      </c>
      <c r="U11386" s="0" t="str">
        <f aca="false">I11386</f>
        <v>Strandtudse</v>
      </c>
      <c r="V11386" s="0" t="str">
        <f aca="false">MID(F11386,10,9)</f>
        <v>DL2019019</v>
      </c>
      <c r="W11386" s="64" t="str">
        <f aca="false">V11386&amp;"_"&amp;U11386&amp;"_"&amp;R11386&amp;"_"&amp;S11386&amp;"_"&amp;T11386</f>
        <v>DL2019019_Strandtudse_Invalid_Absent_Ct&gt;41</v>
      </c>
    </row>
    <row r="11387" customFormat="false" ht="14.25" hidden="false" customHeight="false" outlineLevel="0" collapsed="false">
      <c r="A11387" s="0" t="s">
        <v>764</v>
      </c>
      <c r="B11387" s="52" t="s">
        <v>1030</v>
      </c>
      <c r="C11387" s="52" t="s">
        <v>747</v>
      </c>
      <c r="D11387" s="53" t="n">
        <v>0.1</v>
      </c>
      <c r="E11387" s="53" t="s">
        <v>748</v>
      </c>
      <c r="F11387" s="0" t="s">
        <v>1496</v>
      </c>
      <c r="G11387" s="0" t="str">
        <f aca="false">LEFT(B11387,2)</f>
        <v>27</v>
      </c>
      <c r="H11387" s="0" t="str">
        <f aca="false">I11387&amp;"_"&amp;G11387&amp;"_"&amp;F11387</f>
        <v>Strandtudse_27_20191114_DL2019019_GentofteHF_koersel2</v>
      </c>
      <c r="I11387" s="61" t="str">
        <f aca="false">MID(RIGHT(B11387,LEN(B11387)-3),1,FIND("_",RIGHT(B11387,LEN(B11387)-3))-1)</f>
        <v>Strandtudse</v>
      </c>
      <c r="J11387" s="61" t="str">
        <f aca="false">TRIM(SUBSTITUTE(RIGHT(B11387,FIND(I11387,B11387)+1),"_",""))</f>
        <v>NegK</v>
      </c>
      <c r="K11387" s="0" t="str">
        <f aca="false">IFERROR(VALUE(SUBSTITUTE(E11387,".",",")),E11387)</f>
        <v>No Ct</v>
      </c>
      <c r="L11387" s="61" t="str">
        <f aca="false">IF(J11387="PosK",SUMIFS(K:K,J:J,"PosK",H:H,H11387),"")</f>
        <v/>
      </c>
      <c r="M11387" s="61" t="str">
        <f aca="false">IF(J11387="PosK",SUMIFS(K:K,J:J,"NegK",H:H,H11387),"")</f>
        <v/>
      </c>
      <c r="N11387" s="61" t="str">
        <f aca="false">IF(J11387="PosK",SUMIFS(K:K,J:J,"eDNA",H:H,H11387),"")</f>
        <v/>
      </c>
    </row>
    <row r="11388" customFormat="false" ht="14.25" hidden="false" customHeight="false" outlineLevel="0" collapsed="false">
      <c r="A11388" s="0" t="s">
        <v>766</v>
      </c>
      <c r="B11388" s="52" t="s">
        <v>1031</v>
      </c>
      <c r="C11388" s="52" t="s">
        <v>751</v>
      </c>
      <c r="D11388" s="53" t="n">
        <v>0.1</v>
      </c>
      <c r="E11388" s="53" t="s">
        <v>748</v>
      </c>
      <c r="F11388" s="0" t="s">
        <v>1496</v>
      </c>
      <c r="G11388" s="0" t="str">
        <f aca="false">LEFT(B11388,2)</f>
        <v>27</v>
      </c>
      <c r="H11388" s="0" t="str">
        <f aca="false">I11388&amp;"_"&amp;G11388&amp;"_"&amp;F11388</f>
        <v>Strandtudse_27_20191114_DL2019019_GentofteHF_koersel2</v>
      </c>
      <c r="I11388" s="61" t="str">
        <f aca="false">MID(RIGHT(B11388,LEN(B11388)-3),1,FIND("_",RIGHT(B11388,LEN(B11388)-3))-1)</f>
        <v>Strandtudse</v>
      </c>
      <c r="J11388" s="61" t="str">
        <f aca="false">TRIM(SUBSTITUTE(RIGHT(B11388,FIND(I11388,B11388)+1),"_",""))</f>
        <v>eDNA</v>
      </c>
      <c r="K11388" s="0" t="str">
        <f aca="false">IFERROR(VALUE(SUBSTITUTE(E11388,".",",")),E11388)</f>
        <v>No Ct</v>
      </c>
      <c r="L11388" s="61" t="str">
        <f aca="false">IF(J11388="PosK",SUMIFS(K:K,J:J,"PosK",H:H,H11388),"")</f>
        <v/>
      </c>
      <c r="M11388" s="61" t="str">
        <f aca="false">IF(J11388="PosK",SUMIFS(K:K,J:J,"NegK",H:H,H11388),"")</f>
        <v/>
      </c>
      <c r="N11388" s="61" t="str">
        <f aca="false">IF(J11388="PosK",SUMIFS(K:K,J:J,"eDNA",H:H,H11388),"")</f>
        <v/>
      </c>
      <c r="Q11388" s="62"/>
    </row>
    <row r="11389" customFormat="false" ht="14.25" hidden="false" customHeight="false" outlineLevel="0" collapsed="false">
      <c r="A11389" s="0" t="s">
        <v>768</v>
      </c>
      <c r="B11389" s="52" t="s">
        <v>1031</v>
      </c>
      <c r="C11389" s="52" t="s">
        <v>751</v>
      </c>
      <c r="D11389" s="53" t="n">
        <v>0.1</v>
      </c>
      <c r="E11389" s="53" t="s">
        <v>748</v>
      </c>
      <c r="F11389" s="0" t="s">
        <v>1496</v>
      </c>
      <c r="G11389" s="0" t="str">
        <f aca="false">LEFT(B11389,2)</f>
        <v>27</v>
      </c>
      <c r="H11389" s="0" t="str">
        <f aca="false">I11389&amp;"_"&amp;G11389&amp;"_"&amp;F11389</f>
        <v>Strandtudse_27_20191114_DL2019019_GentofteHF_koersel2</v>
      </c>
      <c r="I11389" s="61" t="str">
        <f aca="false">MID(RIGHT(B11389,LEN(B11389)-3),1,FIND("_",RIGHT(B11389,LEN(B11389)-3))-1)</f>
        <v>Strandtudse</v>
      </c>
      <c r="J11389" s="61" t="str">
        <f aca="false">TRIM(SUBSTITUTE(RIGHT(B11389,FIND(I11389,B11389)+1),"_",""))</f>
        <v>eDNA</v>
      </c>
      <c r="K11389" s="0" t="str">
        <f aca="false">IFERROR(VALUE(SUBSTITUTE(E11389,".",",")),E11389)</f>
        <v>No Ct</v>
      </c>
      <c r="L11389" s="61" t="str">
        <f aca="false">IF(J11389="PosK",SUMIFS(K:K,J:J,"PosK",H:H,H11389),"")</f>
        <v/>
      </c>
      <c r="M11389" s="61" t="str">
        <f aca="false">IF(J11389="PosK",SUMIFS(K:K,J:J,"NegK",H:H,H11389),"")</f>
        <v/>
      </c>
      <c r="N11389" s="61" t="str">
        <f aca="false">IF(J11389="PosK",SUMIFS(K:K,J:J,"eDNA",H:H,H11389),"")</f>
        <v/>
      </c>
      <c r="P11389" s="62"/>
      <c r="T11389" s="63"/>
      <c r="W11389" s="64"/>
    </row>
    <row r="11390" customFormat="false" ht="14.25" hidden="false" customHeight="false" outlineLevel="0" collapsed="false">
      <c r="A11390" s="0" t="s">
        <v>770</v>
      </c>
      <c r="B11390" s="52" t="s">
        <v>1033</v>
      </c>
      <c r="C11390" s="52" t="s">
        <v>743</v>
      </c>
      <c r="D11390" s="53" t="n">
        <v>0.1</v>
      </c>
      <c r="E11390" s="53" t="s">
        <v>748</v>
      </c>
      <c r="F11390" s="0" t="s">
        <v>1496</v>
      </c>
      <c r="G11390" s="0" t="str">
        <f aca="false">LEFT(B11390,2)</f>
        <v>28</v>
      </c>
      <c r="H11390" s="0" t="str">
        <f aca="false">I11390&amp;"_"&amp;G11390&amp;"_"&amp;F11390</f>
        <v>GroenbrogetTudse_28_20191114_DL2019019_GentofteHF_koersel2</v>
      </c>
      <c r="I11390" s="61" t="str">
        <f aca="false">MID(RIGHT(B11390,LEN(B11390)-3),1,FIND("_",RIGHT(B11390,LEN(B11390)-3))-1)</f>
        <v>GroenbrogetTudse</v>
      </c>
      <c r="J11390" s="61" t="str">
        <f aca="false">TRIM(SUBSTITUTE(RIGHT(B11390,FIND(I11390,B11390)+1),"_",""))</f>
        <v>PosK</v>
      </c>
      <c r="K11390" s="0" t="str">
        <f aca="false">IFERROR(VALUE(SUBSTITUTE(E11390,".",",")),E11390)</f>
        <v>No Ct</v>
      </c>
      <c r="L11390" s="61" t="n">
        <f aca="false">IF(J11390="PosK",SUMIFS(K:K,J:J,"PosK",H:H,H11390),"")</f>
        <v>0</v>
      </c>
      <c r="M11390" s="61" t="n">
        <f aca="false">IF(J11390="PosK",SUMIFS(K:K,J:J,"NegK",H:H,H11390),"")</f>
        <v>0</v>
      </c>
      <c r="N11390" s="61" t="n">
        <f aca="false">IF(J11390="PosK",SUMIFS(K:K,J:J,"eDNA",H:H,H11390),"")</f>
        <v>0</v>
      </c>
      <c r="P11390" s="62" t="n">
        <f aca="false">IF(K11392="No Ct",0,K11392)</f>
        <v>0</v>
      </c>
      <c r="Q11390" s="62" t="n">
        <f aca="false">IF(K11393="No Ct",0,K11393)</f>
        <v>0</v>
      </c>
      <c r="R11390" s="0" t="str">
        <f aca="false">IF(AND(L11390&gt;0,M11390=0),"Valid","Invalid")</f>
        <v>Invalid</v>
      </c>
      <c r="S11390" s="0" t="str">
        <f aca="false">IF(OR(P11390&gt;1,Q11390&gt;1),"Present","Absent")</f>
        <v>Absent</v>
      </c>
      <c r="T11390" s="63" t="str">
        <f aca="false">IF(OR(AND(P11390&gt;1,P11390&lt;41),AND(Q11390&gt;1,Q11390&lt;41)),"Ct&lt;41","Ct&gt;41")</f>
        <v>Ct&gt;41</v>
      </c>
      <c r="U11390" s="0" t="str">
        <f aca="false">I11390</f>
        <v>GroenbrogetTudse</v>
      </c>
      <c r="V11390" s="0" t="str">
        <f aca="false">MID(F11390,10,9)</f>
        <v>DL2019019</v>
      </c>
      <c r="W11390" s="64" t="str">
        <f aca="false">V11390&amp;"_"&amp;U11390&amp;"_"&amp;R11390&amp;"_"&amp;S11390&amp;"_"&amp;T11390</f>
        <v>DL2019019_GroenbrogetTudse_Invalid_Absent_Ct&gt;41</v>
      </c>
    </row>
    <row r="11391" customFormat="false" ht="14.25" hidden="false" customHeight="false" outlineLevel="0" collapsed="false">
      <c r="A11391" s="0" t="s">
        <v>772</v>
      </c>
      <c r="B11391" s="52" t="s">
        <v>1034</v>
      </c>
      <c r="C11391" s="52" t="s">
        <v>747</v>
      </c>
      <c r="D11391" s="53" t="n">
        <v>0.1</v>
      </c>
      <c r="E11391" s="53" t="s">
        <v>748</v>
      </c>
      <c r="F11391" s="0" t="s">
        <v>1496</v>
      </c>
      <c r="G11391" s="0" t="str">
        <f aca="false">LEFT(B11391,2)</f>
        <v>28</v>
      </c>
      <c r="H11391" s="0" t="str">
        <f aca="false">I11391&amp;"_"&amp;G11391&amp;"_"&amp;F11391</f>
        <v>GroenbrogetTudse_28_20191114_DL2019019_GentofteHF_koersel2</v>
      </c>
      <c r="I11391" s="61" t="str">
        <f aca="false">MID(RIGHT(B11391,LEN(B11391)-3),1,FIND("_",RIGHT(B11391,LEN(B11391)-3))-1)</f>
        <v>GroenbrogetTudse</v>
      </c>
      <c r="J11391" s="61" t="str">
        <f aca="false">TRIM(SUBSTITUTE(RIGHT(B11391,FIND(I11391,B11391)+1),"_",""))</f>
        <v>NegK</v>
      </c>
      <c r="K11391" s="0" t="str">
        <f aca="false">IFERROR(VALUE(SUBSTITUTE(E11391,".",",")),E11391)</f>
        <v>No Ct</v>
      </c>
      <c r="L11391" s="61" t="str">
        <f aca="false">IF(J11391="PosK",SUMIFS(K:K,J:J,"PosK",H:H,H11391),"")</f>
        <v/>
      </c>
      <c r="M11391" s="61" t="str">
        <f aca="false">IF(J11391="PosK",SUMIFS(K:K,J:J,"NegK",H:H,H11391),"")</f>
        <v/>
      </c>
      <c r="N11391" s="61" t="str">
        <f aca="false">IF(J11391="PosK",SUMIFS(K:K,J:J,"eDNA",H:H,H11391),"")</f>
        <v/>
      </c>
    </row>
    <row r="11392" customFormat="false" ht="14.25" hidden="false" customHeight="false" outlineLevel="0" collapsed="false">
      <c r="A11392" s="0" t="s">
        <v>774</v>
      </c>
      <c r="B11392" s="52" t="s">
        <v>1035</v>
      </c>
      <c r="C11392" s="52" t="s">
        <v>751</v>
      </c>
      <c r="D11392" s="53" t="n">
        <v>0.1</v>
      </c>
      <c r="E11392" s="53" t="s">
        <v>748</v>
      </c>
      <c r="F11392" s="0" t="s">
        <v>1496</v>
      </c>
      <c r="G11392" s="0" t="str">
        <f aca="false">LEFT(B11392,2)</f>
        <v>28</v>
      </c>
      <c r="H11392" s="0" t="str">
        <f aca="false">I11392&amp;"_"&amp;G11392&amp;"_"&amp;F11392</f>
        <v>GroenbrogetTudse_28_20191114_DL2019019_GentofteHF_koersel2</v>
      </c>
      <c r="I11392" s="61" t="str">
        <f aca="false">MID(RIGHT(B11392,LEN(B11392)-3),1,FIND("_",RIGHT(B11392,LEN(B11392)-3))-1)</f>
        <v>GroenbrogetTudse</v>
      </c>
      <c r="J11392" s="61" t="str">
        <f aca="false">TRIM(SUBSTITUTE(RIGHT(B11392,FIND(I11392,B11392)+1),"_",""))</f>
        <v>eDNA</v>
      </c>
      <c r="K11392" s="0" t="str">
        <f aca="false">IFERROR(VALUE(SUBSTITUTE(E11392,".",",")),E11392)</f>
        <v>No Ct</v>
      </c>
      <c r="L11392" s="61" t="str">
        <f aca="false">IF(J11392="PosK",SUMIFS(K:K,J:J,"PosK",H:H,H11392),"")</f>
        <v/>
      </c>
      <c r="M11392" s="61" t="str">
        <f aca="false">IF(J11392="PosK",SUMIFS(K:K,J:J,"NegK",H:H,H11392),"")</f>
        <v/>
      </c>
      <c r="N11392" s="61" t="str">
        <f aca="false">IF(J11392="PosK",SUMIFS(K:K,J:J,"eDNA",H:H,H11392),"")</f>
        <v/>
      </c>
      <c r="Q11392" s="62"/>
    </row>
    <row r="11393" customFormat="false" ht="14.25" hidden="false" customHeight="false" outlineLevel="0" collapsed="false">
      <c r="A11393" s="0" t="s">
        <v>776</v>
      </c>
      <c r="B11393" s="52" t="s">
        <v>1035</v>
      </c>
      <c r="C11393" s="52" t="s">
        <v>751</v>
      </c>
      <c r="D11393" s="53" t="n">
        <v>0.1</v>
      </c>
      <c r="E11393" s="53" t="s">
        <v>748</v>
      </c>
      <c r="F11393" s="0" t="s">
        <v>1496</v>
      </c>
      <c r="G11393" s="0" t="str">
        <f aca="false">LEFT(B11393,2)</f>
        <v>28</v>
      </c>
      <c r="H11393" s="0" t="str">
        <f aca="false">I11393&amp;"_"&amp;G11393&amp;"_"&amp;F11393</f>
        <v>GroenbrogetTudse_28_20191114_DL2019019_GentofteHF_koersel2</v>
      </c>
      <c r="I11393" s="61" t="str">
        <f aca="false">MID(RIGHT(B11393,LEN(B11393)-3),1,FIND("_",RIGHT(B11393,LEN(B11393)-3))-1)</f>
        <v>GroenbrogetTudse</v>
      </c>
      <c r="J11393" s="61" t="str">
        <f aca="false">TRIM(SUBSTITUTE(RIGHT(B11393,FIND(I11393,B11393)+1),"_",""))</f>
        <v>eDNA</v>
      </c>
      <c r="K11393" s="0" t="str">
        <f aca="false">IFERROR(VALUE(SUBSTITUTE(E11393,".",",")),E11393)</f>
        <v>No Ct</v>
      </c>
      <c r="L11393" s="61" t="str">
        <f aca="false">IF(J11393="PosK",SUMIFS(K:K,J:J,"PosK",H:H,H11393),"")</f>
        <v/>
      </c>
      <c r="M11393" s="61" t="str">
        <f aca="false">IF(J11393="PosK",SUMIFS(K:K,J:J,"NegK",H:H,H11393),"")</f>
        <v/>
      </c>
      <c r="N11393" s="61" t="str">
        <f aca="false">IF(J11393="PosK",SUMIFS(K:K,J:J,"eDNA",H:H,H11393),"")</f>
        <v/>
      </c>
      <c r="P11393" s="62"/>
      <c r="T11393" s="63"/>
      <c r="W11393" s="64"/>
    </row>
    <row r="11394" customFormat="false" ht="14.25" hidden="false" customHeight="false" outlineLevel="0" collapsed="false">
      <c r="A11394" s="0" t="s">
        <v>778</v>
      </c>
      <c r="B11394" s="52" t="s">
        <v>1037</v>
      </c>
      <c r="C11394" s="52" t="s">
        <v>743</v>
      </c>
      <c r="D11394" s="53" t="n">
        <v>0.1</v>
      </c>
      <c r="E11394" s="53" t="n">
        <v>33.61</v>
      </c>
      <c r="F11394" s="0" t="s">
        <v>1496</v>
      </c>
      <c r="G11394" s="0" t="str">
        <f aca="false">LEFT(B11394,2)</f>
        <v>29</v>
      </c>
      <c r="H11394" s="0" t="str">
        <f aca="false">I11394&amp;"_"&amp;G11394&amp;"_"&amp;F11394</f>
        <v>Loevfroe_29_20191114_DL2019019_GentofteHF_koersel2</v>
      </c>
      <c r="I11394" s="61" t="str">
        <f aca="false">MID(RIGHT(B11394,LEN(B11394)-3),1,FIND("_",RIGHT(B11394,LEN(B11394)-3))-1)</f>
        <v>Loevfroe</v>
      </c>
      <c r="J11394" s="61" t="str">
        <f aca="false">TRIM(SUBSTITUTE(RIGHT(B11394,FIND(I11394,B11394)+1),"_",""))</f>
        <v>PosK</v>
      </c>
      <c r="K11394" s="0" t="n">
        <f aca="false">IFERROR(VALUE(SUBSTITUTE(E11394,".",",")),E11394)</f>
        <v>33.61</v>
      </c>
      <c r="L11394" s="61" t="n">
        <f aca="false">IF(J11394="PosK",SUMIFS(K:K,J:J,"PosK",H:H,H11394),"")</f>
        <v>33.61</v>
      </c>
      <c r="M11394" s="61" t="n">
        <f aca="false">IF(J11394="PosK",SUMIFS(K:K,J:J,"NegK",H:H,H11394),"")</f>
        <v>0</v>
      </c>
      <c r="N11394" s="61" t="n">
        <f aca="false">IF(J11394="PosK",SUMIFS(K:K,J:J,"eDNA",H:H,H11394),"")</f>
        <v>0</v>
      </c>
      <c r="P11394" s="62" t="n">
        <f aca="false">IF(K11396="No Ct",0,K11396)</f>
        <v>0</v>
      </c>
      <c r="Q11394" s="62" t="n">
        <f aca="false">IF(K11397="No Ct",0,K11397)</f>
        <v>0</v>
      </c>
      <c r="R11394" s="0" t="str">
        <f aca="false">IF(AND(L11394&gt;0,M11394=0),"Valid","Invalid")</f>
        <v>Valid</v>
      </c>
      <c r="S11394" s="0" t="str">
        <f aca="false">IF(OR(P11394&gt;1,Q11394&gt;1),"Present","Absent")</f>
        <v>Absent</v>
      </c>
      <c r="T11394" s="63" t="str">
        <f aca="false">IF(OR(AND(P11394&gt;1,P11394&lt;41),AND(Q11394&gt;1,Q11394&lt;41)),"Ct&lt;41","Ct&gt;41")</f>
        <v>Ct&gt;41</v>
      </c>
      <c r="U11394" s="0" t="str">
        <f aca="false">I11394</f>
        <v>Loevfroe</v>
      </c>
      <c r="V11394" s="0" t="str">
        <f aca="false">MID(F11394,10,9)</f>
        <v>DL2019019</v>
      </c>
      <c r="W11394" s="64" t="str">
        <f aca="false">V11394&amp;"_"&amp;U11394&amp;"_"&amp;R11394&amp;"_"&amp;S11394&amp;"_"&amp;T11394</f>
        <v>DL2019019_Loevfroe_Valid_Absent_Ct&gt;41</v>
      </c>
    </row>
    <row r="11395" customFormat="false" ht="14.25" hidden="false" customHeight="false" outlineLevel="0" collapsed="false">
      <c r="A11395" s="0" t="s">
        <v>780</v>
      </c>
      <c r="B11395" s="52" t="s">
        <v>1038</v>
      </c>
      <c r="C11395" s="52" t="s">
        <v>747</v>
      </c>
      <c r="D11395" s="53" t="n">
        <v>0.1</v>
      </c>
      <c r="E11395" s="53" t="s">
        <v>748</v>
      </c>
      <c r="F11395" s="0" t="s">
        <v>1496</v>
      </c>
      <c r="G11395" s="0" t="str">
        <f aca="false">LEFT(B11395,2)</f>
        <v>29</v>
      </c>
      <c r="H11395" s="0" t="str">
        <f aca="false">I11395&amp;"_"&amp;G11395&amp;"_"&amp;F11395</f>
        <v>Loevfroe_29_20191114_DL2019019_GentofteHF_koersel2</v>
      </c>
      <c r="I11395" s="61" t="str">
        <f aca="false">MID(RIGHT(B11395,LEN(B11395)-3),1,FIND("_",RIGHT(B11395,LEN(B11395)-3))-1)</f>
        <v>Loevfroe</v>
      </c>
      <c r="J11395" s="61" t="str">
        <f aca="false">TRIM(SUBSTITUTE(RIGHT(B11395,FIND(I11395,B11395)+1),"_",""))</f>
        <v>NegK</v>
      </c>
      <c r="K11395" s="0" t="str">
        <f aca="false">IFERROR(VALUE(SUBSTITUTE(E11395,".",",")),E11395)</f>
        <v>No Ct</v>
      </c>
      <c r="L11395" s="61" t="str">
        <f aca="false">IF(J11395="PosK",SUMIFS(K:K,J:J,"PosK",H:H,H11395),"")</f>
        <v/>
      </c>
      <c r="M11395" s="61" t="str">
        <f aca="false">IF(J11395="PosK",SUMIFS(K:K,J:J,"NegK",H:H,H11395),"")</f>
        <v/>
      </c>
      <c r="N11395" s="61" t="str">
        <f aca="false">IF(J11395="PosK",SUMIFS(K:K,J:J,"eDNA",H:H,H11395),"")</f>
        <v/>
      </c>
    </row>
    <row r="11396" customFormat="false" ht="14.25" hidden="false" customHeight="false" outlineLevel="0" collapsed="false">
      <c r="A11396" s="0" t="s">
        <v>782</v>
      </c>
      <c r="B11396" s="52" t="s">
        <v>1039</v>
      </c>
      <c r="C11396" s="52" t="s">
        <v>751</v>
      </c>
      <c r="D11396" s="53" t="n">
        <v>0.1</v>
      </c>
      <c r="E11396" s="53" t="s">
        <v>748</v>
      </c>
      <c r="F11396" s="0" t="s">
        <v>1496</v>
      </c>
      <c r="G11396" s="0" t="str">
        <f aca="false">LEFT(B11396,2)</f>
        <v>29</v>
      </c>
      <c r="H11396" s="0" t="str">
        <f aca="false">I11396&amp;"_"&amp;G11396&amp;"_"&amp;F11396</f>
        <v>Loevfroe_29_20191114_DL2019019_GentofteHF_koersel2</v>
      </c>
      <c r="I11396" s="61" t="str">
        <f aca="false">MID(RIGHT(B11396,LEN(B11396)-3),1,FIND("_",RIGHT(B11396,LEN(B11396)-3))-1)</f>
        <v>Loevfroe</v>
      </c>
      <c r="J11396" s="61" t="str">
        <f aca="false">TRIM(SUBSTITUTE(RIGHT(B11396,FIND(I11396,B11396)+1),"_",""))</f>
        <v>eDNA</v>
      </c>
      <c r="K11396" s="0" t="str">
        <f aca="false">IFERROR(VALUE(SUBSTITUTE(E11396,".",",")),E11396)</f>
        <v>No Ct</v>
      </c>
      <c r="L11396" s="61" t="str">
        <f aca="false">IF(J11396="PosK",SUMIFS(K:K,J:J,"PosK",H:H,H11396),"")</f>
        <v/>
      </c>
      <c r="M11396" s="61" t="str">
        <f aca="false">IF(J11396="PosK",SUMIFS(K:K,J:J,"NegK",H:H,H11396),"")</f>
        <v/>
      </c>
      <c r="N11396" s="61" t="str">
        <f aca="false">IF(J11396="PosK",SUMIFS(K:K,J:J,"eDNA",H:H,H11396),"")</f>
        <v/>
      </c>
      <c r="Q11396" s="62"/>
    </row>
    <row r="11397" customFormat="false" ht="14.25" hidden="false" customHeight="false" outlineLevel="0" collapsed="false">
      <c r="A11397" s="0" t="s">
        <v>784</v>
      </c>
      <c r="B11397" s="52" t="s">
        <v>1039</v>
      </c>
      <c r="C11397" s="52" t="s">
        <v>751</v>
      </c>
      <c r="D11397" s="53" t="n">
        <v>0.1</v>
      </c>
      <c r="E11397" s="53" t="s">
        <v>748</v>
      </c>
      <c r="F11397" s="0" t="s">
        <v>1496</v>
      </c>
      <c r="G11397" s="0" t="str">
        <f aca="false">LEFT(B11397,2)</f>
        <v>29</v>
      </c>
      <c r="H11397" s="0" t="str">
        <f aca="false">I11397&amp;"_"&amp;G11397&amp;"_"&amp;F11397</f>
        <v>Loevfroe_29_20191114_DL2019019_GentofteHF_koersel2</v>
      </c>
      <c r="I11397" s="61" t="str">
        <f aca="false">MID(RIGHT(B11397,LEN(B11397)-3),1,FIND("_",RIGHT(B11397,LEN(B11397)-3))-1)</f>
        <v>Loevfroe</v>
      </c>
      <c r="J11397" s="61" t="str">
        <f aca="false">TRIM(SUBSTITUTE(RIGHT(B11397,FIND(I11397,B11397)+1),"_",""))</f>
        <v>eDNA</v>
      </c>
      <c r="K11397" s="0" t="str">
        <f aca="false">IFERROR(VALUE(SUBSTITUTE(E11397,".",",")),E11397)</f>
        <v>No Ct</v>
      </c>
      <c r="L11397" s="61" t="str">
        <f aca="false">IF(J11397="PosK",SUMIFS(K:K,J:J,"PosK",H:H,H11397),"")</f>
        <v/>
      </c>
      <c r="M11397" s="61" t="str">
        <f aca="false">IF(J11397="PosK",SUMIFS(K:K,J:J,"NegK",H:H,H11397),"")</f>
        <v/>
      </c>
      <c r="N11397" s="61" t="str">
        <f aca="false">IF(J11397="PosK",SUMIFS(K:K,J:J,"eDNA",H:H,H11397),"")</f>
        <v/>
      </c>
      <c r="P11397" s="62"/>
      <c r="T11397" s="63"/>
      <c r="W11397" s="64"/>
    </row>
    <row r="11398" customFormat="false" ht="14.25" hidden="false" customHeight="false" outlineLevel="0" collapsed="false">
      <c r="A11398" s="0" t="s">
        <v>786</v>
      </c>
      <c r="B11398" s="52" t="s">
        <v>1041</v>
      </c>
      <c r="C11398" s="52" t="s">
        <v>743</v>
      </c>
      <c r="D11398" s="53" t="n">
        <v>0.1</v>
      </c>
      <c r="E11398" s="53" t="s">
        <v>748</v>
      </c>
      <c r="F11398" s="0" t="s">
        <v>1496</v>
      </c>
      <c r="G11398" s="0" t="str">
        <f aca="false">LEFT(B11398,2)</f>
        <v>30</v>
      </c>
      <c r="H11398" s="0" t="str">
        <f aca="false">I11398&amp;"_"&amp;G11398&amp;"_"&amp;F11398</f>
        <v>Klokkefroe_30_20191114_DL2019019_GentofteHF_koersel2</v>
      </c>
      <c r="I11398" s="61" t="str">
        <f aca="false">MID(RIGHT(B11398,LEN(B11398)-3),1,FIND("_",RIGHT(B11398,LEN(B11398)-3))-1)</f>
        <v>Klokkefroe</v>
      </c>
      <c r="J11398" s="61" t="str">
        <f aca="false">TRIM(SUBSTITUTE(RIGHT(B11398,FIND(I11398,B11398)+1),"_",""))</f>
        <v>PosK</v>
      </c>
      <c r="K11398" s="0" t="str">
        <f aca="false">IFERROR(VALUE(SUBSTITUTE(E11398,".",",")),E11398)</f>
        <v>No Ct</v>
      </c>
      <c r="L11398" s="61" t="n">
        <f aca="false">IF(J11398="PosK",SUMIFS(K:K,J:J,"PosK",H:H,H11398),"")</f>
        <v>0</v>
      </c>
      <c r="M11398" s="61" t="n">
        <f aca="false">IF(J11398="PosK",SUMIFS(K:K,J:J,"NegK",H:H,H11398),"")</f>
        <v>0</v>
      </c>
      <c r="N11398" s="61" t="n">
        <f aca="false">IF(J11398="PosK",SUMIFS(K:K,J:J,"eDNA",H:H,H11398),"")</f>
        <v>0</v>
      </c>
      <c r="P11398" s="62" t="n">
        <f aca="false">IF(K11400="No Ct",0,K11400)</f>
        <v>0</v>
      </c>
      <c r="Q11398" s="62" t="n">
        <f aca="false">IF(K11401="No Ct",0,K11401)</f>
        <v>0</v>
      </c>
      <c r="R11398" s="0" t="str">
        <f aca="false">IF(AND(L11398&gt;0,M11398=0),"Valid","Invalid")</f>
        <v>Invalid</v>
      </c>
      <c r="S11398" s="0" t="str">
        <f aca="false">IF(OR(P11398&gt;1,Q11398&gt;1),"Present","Absent")</f>
        <v>Absent</v>
      </c>
      <c r="T11398" s="63" t="str">
        <f aca="false">IF(OR(AND(P11398&gt;1,P11398&lt;41),AND(Q11398&gt;1,Q11398&lt;41)),"Ct&lt;41","Ct&gt;41")</f>
        <v>Ct&gt;41</v>
      </c>
      <c r="U11398" s="0" t="str">
        <f aca="false">I11398</f>
        <v>Klokkefroe</v>
      </c>
      <c r="V11398" s="0" t="str">
        <f aca="false">MID(F11398,10,9)</f>
        <v>DL2019019</v>
      </c>
      <c r="W11398" s="64" t="str">
        <f aca="false">V11398&amp;"_"&amp;U11398&amp;"_"&amp;R11398&amp;"_"&amp;S11398&amp;"_"&amp;T11398</f>
        <v>DL2019019_Klokkefroe_Invalid_Absent_Ct&gt;41</v>
      </c>
    </row>
    <row r="11399" customFormat="false" ht="14.25" hidden="false" customHeight="false" outlineLevel="0" collapsed="false">
      <c r="A11399" s="0" t="s">
        <v>788</v>
      </c>
      <c r="B11399" s="52" t="s">
        <v>1042</v>
      </c>
      <c r="C11399" s="52" t="s">
        <v>747</v>
      </c>
      <c r="D11399" s="53" t="n">
        <v>0.1</v>
      </c>
      <c r="E11399" s="53" t="s">
        <v>748</v>
      </c>
      <c r="F11399" s="0" t="s">
        <v>1496</v>
      </c>
      <c r="G11399" s="0" t="str">
        <f aca="false">LEFT(B11399,2)</f>
        <v>30</v>
      </c>
      <c r="H11399" s="0" t="str">
        <f aca="false">I11399&amp;"_"&amp;G11399&amp;"_"&amp;F11399</f>
        <v>Klokkefroe_30_20191114_DL2019019_GentofteHF_koersel2</v>
      </c>
      <c r="I11399" s="61" t="str">
        <f aca="false">MID(RIGHT(B11399,LEN(B11399)-3),1,FIND("_",RIGHT(B11399,LEN(B11399)-3))-1)</f>
        <v>Klokkefroe</v>
      </c>
      <c r="J11399" s="61" t="str">
        <f aca="false">TRIM(SUBSTITUTE(RIGHT(B11399,FIND(I11399,B11399)+1),"_",""))</f>
        <v>NegK</v>
      </c>
      <c r="K11399" s="0" t="str">
        <f aca="false">IFERROR(VALUE(SUBSTITUTE(E11399,".",",")),E11399)</f>
        <v>No Ct</v>
      </c>
      <c r="L11399" s="61" t="str">
        <f aca="false">IF(J11399="PosK",SUMIFS(K:K,J:J,"PosK",H:H,H11399),"")</f>
        <v/>
      </c>
      <c r="M11399" s="61" t="str">
        <f aca="false">IF(J11399="PosK",SUMIFS(K:K,J:J,"NegK",H:H,H11399),"")</f>
        <v/>
      </c>
      <c r="N11399" s="61" t="str">
        <f aca="false">IF(J11399="PosK",SUMIFS(K:K,J:J,"eDNA",H:H,H11399),"")</f>
        <v/>
      </c>
    </row>
    <row r="11400" customFormat="false" ht="14.25" hidden="false" customHeight="false" outlineLevel="0" collapsed="false">
      <c r="A11400" s="0" t="s">
        <v>790</v>
      </c>
      <c r="B11400" s="52" t="s">
        <v>1043</v>
      </c>
      <c r="C11400" s="52" t="s">
        <v>751</v>
      </c>
      <c r="D11400" s="53" t="n">
        <v>0.1</v>
      </c>
      <c r="E11400" s="53" t="s">
        <v>748</v>
      </c>
      <c r="F11400" s="0" t="s">
        <v>1496</v>
      </c>
      <c r="G11400" s="0" t="str">
        <f aca="false">LEFT(B11400,2)</f>
        <v>30</v>
      </c>
      <c r="H11400" s="0" t="str">
        <f aca="false">I11400&amp;"_"&amp;G11400&amp;"_"&amp;F11400</f>
        <v>Klokkefroe_30_20191114_DL2019019_GentofteHF_koersel2</v>
      </c>
      <c r="I11400" s="61" t="str">
        <f aca="false">MID(RIGHT(B11400,LEN(B11400)-3),1,FIND("_",RIGHT(B11400,LEN(B11400)-3))-1)</f>
        <v>Klokkefroe</v>
      </c>
      <c r="J11400" s="61" t="str">
        <f aca="false">TRIM(SUBSTITUTE(RIGHT(B11400,FIND(I11400,B11400)+1),"_",""))</f>
        <v>eDNA</v>
      </c>
      <c r="K11400" s="0" t="str">
        <f aca="false">IFERROR(VALUE(SUBSTITUTE(E11400,".",",")),E11400)</f>
        <v>No Ct</v>
      </c>
      <c r="L11400" s="61" t="str">
        <f aca="false">IF(J11400="PosK",SUMIFS(K:K,J:J,"PosK",H:H,H11400),"")</f>
        <v/>
      </c>
      <c r="M11400" s="61" t="str">
        <f aca="false">IF(J11400="PosK",SUMIFS(K:K,J:J,"NegK",H:H,H11400),"")</f>
        <v/>
      </c>
      <c r="N11400" s="61" t="str">
        <f aca="false">IF(J11400="PosK",SUMIFS(K:K,J:J,"eDNA",H:H,H11400),"")</f>
        <v/>
      </c>
      <c r="Q11400" s="62"/>
    </row>
    <row r="11401" customFormat="false" ht="14.25" hidden="false" customHeight="false" outlineLevel="0" collapsed="false">
      <c r="A11401" s="0" t="s">
        <v>792</v>
      </c>
      <c r="B11401" s="52" t="s">
        <v>1043</v>
      </c>
      <c r="C11401" s="52" t="s">
        <v>751</v>
      </c>
      <c r="D11401" s="53" t="n">
        <v>0.1</v>
      </c>
      <c r="E11401" s="53" t="s">
        <v>748</v>
      </c>
      <c r="F11401" s="0" t="s">
        <v>1496</v>
      </c>
      <c r="G11401" s="0" t="str">
        <f aca="false">LEFT(B11401,2)</f>
        <v>30</v>
      </c>
      <c r="H11401" s="0" t="str">
        <f aca="false">I11401&amp;"_"&amp;G11401&amp;"_"&amp;F11401</f>
        <v>Klokkefroe_30_20191114_DL2019019_GentofteHF_koersel2</v>
      </c>
      <c r="I11401" s="61" t="str">
        <f aca="false">MID(RIGHT(B11401,LEN(B11401)-3),1,FIND("_",RIGHT(B11401,LEN(B11401)-3))-1)</f>
        <v>Klokkefroe</v>
      </c>
      <c r="J11401" s="61" t="str">
        <f aca="false">TRIM(SUBSTITUTE(RIGHT(B11401,FIND(I11401,B11401)+1),"_",""))</f>
        <v>eDNA</v>
      </c>
      <c r="K11401" s="0" t="str">
        <f aca="false">IFERROR(VALUE(SUBSTITUTE(E11401,".",",")),E11401)</f>
        <v>No Ct</v>
      </c>
      <c r="L11401" s="61" t="str">
        <f aca="false">IF(J11401="PosK",SUMIFS(K:K,J:J,"PosK",H:H,H11401),"")</f>
        <v/>
      </c>
      <c r="M11401" s="61" t="str">
        <f aca="false">IF(J11401="PosK",SUMIFS(K:K,J:J,"NegK",H:H,H11401),"")</f>
        <v/>
      </c>
      <c r="N11401" s="61" t="str">
        <f aca="false">IF(J11401="PosK",SUMIFS(K:K,J:J,"eDNA",H:H,H11401),"")</f>
        <v/>
      </c>
      <c r="P11401" s="62"/>
      <c r="T11401" s="63"/>
      <c r="W11401" s="64"/>
    </row>
    <row r="11402" customFormat="false" ht="14.25" hidden="false" customHeight="false" outlineLevel="0" collapsed="false">
      <c r="A11402" s="0" t="s">
        <v>794</v>
      </c>
      <c r="B11402" s="52" t="s">
        <v>1045</v>
      </c>
      <c r="C11402" s="52" t="s">
        <v>743</v>
      </c>
      <c r="D11402" s="53" t="n">
        <v>0.1</v>
      </c>
      <c r="E11402" s="53" t="s">
        <v>748</v>
      </c>
      <c r="F11402" s="0" t="s">
        <v>1496</v>
      </c>
      <c r="G11402" s="0" t="str">
        <f aca="false">LEFT(B11402,2)</f>
        <v>31</v>
      </c>
      <c r="H11402" s="0" t="str">
        <f aca="false">I11402&amp;"_"&amp;G11402&amp;"_"&amp;F11402</f>
        <v>Bjergsalamander_31_20191114_DL2019019_GentofteHF_koersel2</v>
      </c>
      <c r="I11402" s="61" t="str">
        <f aca="false">MID(RIGHT(B11402,LEN(B11402)-3),1,FIND("_",RIGHT(B11402,LEN(B11402)-3))-1)</f>
        <v>Bjergsalamander</v>
      </c>
      <c r="J11402" s="61" t="str">
        <f aca="false">TRIM(SUBSTITUTE(RIGHT(B11402,FIND(I11402,B11402)+1),"_",""))</f>
        <v>PosK</v>
      </c>
      <c r="K11402" s="0" t="str">
        <f aca="false">IFERROR(VALUE(SUBSTITUTE(E11402,".",",")),E11402)</f>
        <v>No Ct</v>
      </c>
      <c r="L11402" s="61" t="n">
        <f aca="false">IF(J11402="PosK",SUMIFS(K:K,J:J,"PosK",H:H,H11402),"")</f>
        <v>0</v>
      </c>
      <c r="M11402" s="61" t="n">
        <f aca="false">IF(J11402="PosK",SUMIFS(K:K,J:J,"NegK",H:H,H11402),"")</f>
        <v>0</v>
      </c>
      <c r="N11402" s="61" t="n">
        <f aca="false">IF(J11402="PosK",SUMIFS(K:K,J:J,"eDNA",H:H,H11402),"")</f>
        <v>0</v>
      </c>
      <c r="P11402" s="62" t="n">
        <f aca="false">IF(K11404="No Ct",0,K11404)</f>
        <v>0</v>
      </c>
      <c r="Q11402" s="62" t="n">
        <f aca="false">IF(K11405="No Ct",0,K11405)</f>
        <v>0</v>
      </c>
      <c r="R11402" s="0" t="str">
        <f aca="false">IF(AND(L11402&gt;0,M11402=0),"Valid","Invalid")</f>
        <v>Invalid</v>
      </c>
      <c r="S11402" s="0" t="str">
        <f aca="false">IF(OR(P11402&gt;1,Q11402&gt;1),"Present","Absent")</f>
        <v>Absent</v>
      </c>
      <c r="T11402" s="63" t="str">
        <f aca="false">IF(OR(AND(P11402&gt;1,P11402&lt;41),AND(Q11402&gt;1,Q11402&lt;41)),"Ct&lt;41","Ct&gt;41")</f>
        <v>Ct&gt;41</v>
      </c>
      <c r="U11402" s="0" t="str">
        <f aca="false">I11402</f>
        <v>Bjergsalamander</v>
      </c>
      <c r="V11402" s="0" t="str">
        <f aca="false">MID(F11402,10,9)</f>
        <v>DL2019019</v>
      </c>
      <c r="W11402" s="64" t="str">
        <f aca="false">V11402&amp;"_"&amp;U11402&amp;"_"&amp;R11402&amp;"_"&amp;S11402&amp;"_"&amp;T11402</f>
        <v>DL2019019_Bjergsalamander_Invalid_Absent_Ct&gt;41</v>
      </c>
    </row>
    <row r="11403" customFormat="false" ht="14.25" hidden="false" customHeight="false" outlineLevel="0" collapsed="false">
      <c r="A11403" s="0" t="s">
        <v>796</v>
      </c>
      <c r="B11403" s="52" t="s">
        <v>1046</v>
      </c>
      <c r="C11403" s="52" t="s">
        <v>747</v>
      </c>
      <c r="D11403" s="53" t="n">
        <v>0.1</v>
      </c>
      <c r="E11403" s="53" t="s">
        <v>748</v>
      </c>
      <c r="F11403" s="0" t="s">
        <v>1496</v>
      </c>
      <c r="G11403" s="0" t="str">
        <f aca="false">LEFT(B11403,2)</f>
        <v>31</v>
      </c>
      <c r="H11403" s="0" t="str">
        <f aca="false">I11403&amp;"_"&amp;G11403&amp;"_"&amp;F11403</f>
        <v>Bjergsalamander_31_20191114_DL2019019_GentofteHF_koersel2</v>
      </c>
      <c r="I11403" s="61" t="str">
        <f aca="false">MID(RIGHT(B11403,LEN(B11403)-3),1,FIND("_",RIGHT(B11403,LEN(B11403)-3))-1)</f>
        <v>Bjergsalamander</v>
      </c>
      <c r="J11403" s="61" t="str">
        <f aca="false">TRIM(SUBSTITUTE(RIGHT(B11403,FIND(I11403,B11403)+1),"_",""))</f>
        <v>NegK</v>
      </c>
      <c r="K11403" s="0" t="str">
        <f aca="false">IFERROR(VALUE(SUBSTITUTE(E11403,".",",")),E11403)</f>
        <v>No Ct</v>
      </c>
      <c r="L11403" s="61" t="str">
        <f aca="false">IF(J11403="PosK",SUMIFS(K:K,J:J,"PosK",H:H,H11403),"")</f>
        <v/>
      </c>
      <c r="M11403" s="61" t="str">
        <f aca="false">IF(J11403="PosK",SUMIFS(K:K,J:J,"NegK",H:H,H11403),"")</f>
        <v/>
      </c>
      <c r="N11403" s="61" t="str">
        <f aca="false">IF(J11403="PosK",SUMIFS(K:K,J:J,"eDNA",H:H,H11403),"")</f>
        <v/>
      </c>
    </row>
    <row r="11404" customFormat="false" ht="14.25" hidden="false" customHeight="false" outlineLevel="0" collapsed="false">
      <c r="A11404" s="0" t="s">
        <v>798</v>
      </c>
      <c r="B11404" s="52" t="s">
        <v>1047</v>
      </c>
      <c r="C11404" s="52" t="s">
        <v>751</v>
      </c>
      <c r="D11404" s="53" t="n">
        <v>0.1</v>
      </c>
      <c r="E11404" s="53" t="s">
        <v>748</v>
      </c>
      <c r="F11404" s="0" t="s">
        <v>1496</v>
      </c>
      <c r="G11404" s="0" t="str">
        <f aca="false">LEFT(B11404,2)</f>
        <v>31</v>
      </c>
      <c r="H11404" s="0" t="str">
        <f aca="false">I11404&amp;"_"&amp;G11404&amp;"_"&amp;F11404</f>
        <v>Bjergsalamander_31_20191114_DL2019019_GentofteHF_koersel2</v>
      </c>
      <c r="I11404" s="61" t="str">
        <f aca="false">MID(RIGHT(B11404,LEN(B11404)-3),1,FIND("_",RIGHT(B11404,LEN(B11404)-3))-1)</f>
        <v>Bjergsalamander</v>
      </c>
      <c r="J11404" s="61" t="str">
        <f aca="false">TRIM(SUBSTITUTE(RIGHT(B11404,FIND(I11404,B11404)+1),"_",""))</f>
        <v>eDNA</v>
      </c>
      <c r="K11404" s="0" t="str">
        <f aca="false">IFERROR(VALUE(SUBSTITUTE(E11404,".",",")),E11404)</f>
        <v>No Ct</v>
      </c>
      <c r="L11404" s="61" t="str">
        <f aca="false">IF(J11404="PosK",SUMIFS(K:K,J:J,"PosK",H:H,H11404),"")</f>
        <v/>
      </c>
      <c r="M11404" s="61" t="str">
        <f aca="false">IF(J11404="PosK",SUMIFS(K:K,J:J,"NegK",H:H,H11404),"")</f>
        <v/>
      </c>
      <c r="N11404" s="61" t="str">
        <f aca="false">IF(J11404="PosK",SUMIFS(K:K,J:J,"eDNA",H:H,H11404),"")</f>
        <v/>
      </c>
      <c r="Q11404" s="62"/>
    </row>
    <row r="11405" customFormat="false" ht="14.25" hidden="false" customHeight="false" outlineLevel="0" collapsed="false">
      <c r="A11405" s="0" t="s">
        <v>800</v>
      </c>
      <c r="B11405" s="52" t="s">
        <v>1047</v>
      </c>
      <c r="C11405" s="52" t="s">
        <v>751</v>
      </c>
      <c r="D11405" s="53" t="n">
        <v>0.1</v>
      </c>
      <c r="E11405" s="53" t="s">
        <v>748</v>
      </c>
      <c r="F11405" s="0" t="s">
        <v>1496</v>
      </c>
      <c r="G11405" s="0" t="str">
        <f aca="false">LEFT(B11405,2)</f>
        <v>31</v>
      </c>
      <c r="H11405" s="0" t="str">
        <f aca="false">I11405&amp;"_"&amp;G11405&amp;"_"&amp;F11405</f>
        <v>Bjergsalamander_31_20191114_DL2019019_GentofteHF_koersel2</v>
      </c>
      <c r="I11405" s="61" t="str">
        <f aca="false">MID(RIGHT(B11405,LEN(B11405)-3),1,FIND("_",RIGHT(B11405,LEN(B11405)-3))-1)</f>
        <v>Bjergsalamander</v>
      </c>
      <c r="J11405" s="61" t="str">
        <f aca="false">TRIM(SUBSTITUTE(RIGHT(B11405,FIND(I11405,B11405)+1),"_",""))</f>
        <v>eDNA</v>
      </c>
      <c r="K11405" s="0" t="str">
        <f aca="false">IFERROR(VALUE(SUBSTITUTE(E11405,".",",")),E11405)</f>
        <v>No Ct</v>
      </c>
      <c r="L11405" s="61" t="str">
        <f aca="false">IF(J11405="PosK",SUMIFS(K:K,J:J,"PosK",H:H,H11405),"")</f>
        <v/>
      </c>
      <c r="M11405" s="61" t="str">
        <f aca="false">IF(J11405="PosK",SUMIFS(K:K,J:J,"NegK",H:H,H11405),"")</f>
        <v/>
      </c>
      <c r="N11405" s="61" t="str">
        <f aca="false">IF(J11405="PosK",SUMIFS(K:K,J:J,"eDNA",H:H,H11405),"")</f>
        <v/>
      </c>
      <c r="P11405" s="62"/>
      <c r="T11405" s="63"/>
      <c r="W11405" s="64"/>
    </row>
    <row r="11406" customFormat="false" ht="14.25" hidden="false" customHeight="false" outlineLevel="0" collapsed="false">
      <c r="A11406" s="0" t="s">
        <v>802</v>
      </c>
      <c r="B11406" s="52" t="s">
        <v>1049</v>
      </c>
      <c r="C11406" s="52" t="s">
        <v>743</v>
      </c>
      <c r="D11406" s="53" t="n">
        <v>0.1</v>
      </c>
      <c r="E11406" s="53" t="n">
        <v>24.96</v>
      </c>
      <c r="F11406" s="0" t="s">
        <v>1496</v>
      </c>
      <c r="G11406" s="0" t="str">
        <f aca="false">LEFT(B11406,2)</f>
        <v>32</v>
      </c>
      <c r="H11406" s="0" t="str">
        <f aca="false">I11406&amp;"_"&amp;G11406&amp;"_"&amp;F11406</f>
        <v>Latterfroe_32_20191114_DL2019019_GentofteHF_koersel2</v>
      </c>
      <c r="I11406" s="61" t="str">
        <f aca="false">MID(RIGHT(B11406,LEN(B11406)-3),1,FIND("_",RIGHT(B11406,LEN(B11406)-3))-1)</f>
        <v>Latterfroe</v>
      </c>
      <c r="J11406" s="61" t="str">
        <f aca="false">TRIM(SUBSTITUTE(RIGHT(B11406,FIND(I11406,B11406)+1),"_",""))</f>
        <v>PosK</v>
      </c>
      <c r="K11406" s="0" t="n">
        <f aca="false">IFERROR(VALUE(SUBSTITUTE(E11406,".",",")),E11406)</f>
        <v>24.96</v>
      </c>
      <c r="L11406" s="61" t="n">
        <f aca="false">IF(J11406="PosK",SUMIFS(K:K,J:J,"PosK",H:H,H11406),"")</f>
        <v>24.96</v>
      </c>
      <c r="M11406" s="61" t="n">
        <f aca="false">IF(J11406="PosK",SUMIFS(K:K,J:J,"NegK",H:H,H11406),"")</f>
        <v>27.4</v>
      </c>
      <c r="N11406" s="61" t="n">
        <f aca="false">IF(J11406="PosK",SUMIFS(K:K,J:J,"eDNA",H:H,H11406),"")</f>
        <v>0</v>
      </c>
      <c r="P11406" s="62" t="n">
        <f aca="false">IF(K11408="No Ct",0,K11408)</f>
        <v>0</v>
      </c>
      <c r="Q11406" s="62" t="n">
        <f aca="false">IF(K11409="No Ct",0,K11409)</f>
        <v>0</v>
      </c>
      <c r="R11406" s="0" t="str">
        <f aca="false">IF(AND(L11406&gt;0,M11406=0),"Valid","Invalid")</f>
        <v>Invalid</v>
      </c>
      <c r="S11406" s="0" t="str">
        <f aca="false">IF(OR(P11406&gt;1,Q11406&gt;1),"Present","Absent")</f>
        <v>Absent</v>
      </c>
      <c r="T11406" s="63" t="str">
        <f aca="false">IF(OR(AND(P11406&gt;1,P11406&lt;41),AND(Q11406&gt;1,Q11406&lt;41)),"Ct&lt;41","Ct&gt;41")</f>
        <v>Ct&gt;41</v>
      </c>
      <c r="U11406" s="0" t="str">
        <f aca="false">I11406</f>
        <v>Latterfroe</v>
      </c>
      <c r="V11406" s="0" t="str">
        <f aca="false">MID(F11406,10,9)</f>
        <v>DL2019019</v>
      </c>
      <c r="W11406" s="64" t="str">
        <f aca="false">V11406&amp;"_"&amp;U11406&amp;"_"&amp;R11406&amp;"_"&amp;S11406&amp;"_"&amp;T11406</f>
        <v>DL2019019_Latterfroe_Invalid_Absent_Ct&gt;41</v>
      </c>
    </row>
    <row r="11407" customFormat="false" ht="14.25" hidden="false" customHeight="false" outlineLevel="0" collapsed="false">
      <c r="A11407" s="0" t="s">
        <v>804</v>
      </c>
      <c r="B11407" s="52" t="s">
        <v>1050</v>
      </c>
      <c r="C11407" s="52" t="s">
        <v>747</v>
      </c>
      <c r="D11407" s="53" t="n">
        <v>0.1</v>
      </c>
      <c r="E11407" s="53" t="n">
        <v>27.4</v>
      </c>
      <c r="F11407" s="0" t="s">
        <v>1496</v>
      </c>
      <c r="G11407" s="0" t="str">
        <f aca="false">LEFT(B11407,2)</f>
        <v>32</v>
      </c>
      <c r="H11407" s="0" t="str">
        <f aca="false">I11407&amp;"_"&amp;G11407&amp;"_"&amp;F11407</f>
        <v>Latterfroe_32_20191114_DL2019019_GentofteHF_koersel2</v>
      </c>
      <c r="I11407" s="61" t="str">
        <f aca="false">MID(RIGHT(B11407,LEN(B11407)-3),1,FIND("_",RIGHT(B11407,LEN(B11407)-3))-1)</f>
        <v>Latterfroe</v>
      </c>
      <c r="J11407" s="61" t="str">
        <f aca="false">TRIM(SUBSTITUTE(RIGHT(B11407,FIND(I11407,B11407)+1),"_",""))</f>
        <v>NegK</v>
      </c>
      <c r="K11407" s="0" t="n">
        <f aca="false">IFERROR(VALUE(SUBSTITUTE(E11407,".",",")),E11407)</f>
        <v>27.4</v>
      </c>
      <c r="L11407" s="61" t="str">
        <f aca="false">IF(J11407="PosK",SUMIFS(K:K,J:J,"PosK",H:H,H11407),"")</f>
        <v/>
      </c>
      <c r="M11407" s="61" t="str">
        <f aca="false">IF(J11407="PosK",SUMIFS(K:K,J:J,"NegK",H:H,H11407),"")</f>
        <v/>
      </c>
      <c r="N11407" s="61" t="str">
        <f aca="false">IF(J11407="PosK",SUMIFS(K:K,J:J,"eDNA",H:H,H11407),"")</f>
        <v/>
      </c>
    </row>
    <row r="11408" customFormat="false" ht="14.25" hidden="false" customHeight="false" outlineLevel="0" collapsed="false">
      <c r="A11408" s="0" t="s">
        <v>806</v>
      </c>
      <c r="B11408" s="52" t="s">
        <v>1051</v>
      </c>
      <c r="C11408" s="52" t="s">
        <v>751</v>
      </c>
      <c r="D11408" s="53" t="n">
        <v>0.1</v>
      </c>
      <c r="E11408" s="53" t="s">
        <v>748</v>
      </c>
      <c r="F11408" s="0" t="s">
        <v>1496</v>
      </c>
      <c r="G11408" s="0" t="str">
        <f aca="false">LEFT(B11408,2)</f>
        <v>32</v>
      </c>
      <c r="H11408" s="0" t="str">
        <f aca="false">I11408&amp;"_"&amp;G11408&amp;"_"&amp;F11408</f>
        <v>Latterfroe_32_20191114_DL2019019_GentofteHF_koersel2</v>
      </c>
      <c r="I11408" s="61" t="str">
        <f aca="false">MID(RIGHT(B11408,LEN(B11408)-3),1,FIND("_",RIGHT(B11408,LEN(B11408)-3))-1)</f>
        <v>Latterfroe</v>
      </c>
      <c r="J11408" s="61" t="str">
        <f aca="false">TRIM(SUBSTITUTE(RIGHT(B11408,FIND(I11408,B11408)+1),"_",""))</f>
        <v>eDNA</v>
      </c>
      <c r="K11408" s="0" t="str">
        <f aca="false">IFERROR(VALUE(SUBSTITUTE(E11408,".",",")),E11408)</f>
        <v>No Ct</v>
      </c>
      <c r="L11408" s="61" t="str">
        <f aca="false">IF(J11408="PosK",SUMIFS(K:K,J:J,"PosK",H:H,H11408),"")</f>
        <v/>
      </c>
      <c r="M11408" s="61" t="str">
        <f aca="false">IF(J11408="PosK",SUMIFS(K:K,J:J,"NegK",H:H,H11408),"")</f>
        <v/>
      </c>
      <c r="N11408" s="61" t="str">
        <f aca="false">IF(J11408="PosK",SUMIFS(K:K,J:J,"eDNA",H:H,H11408),"")</f>
        <v/>
      </c>
      <c r="Q11408" s="62"/>
    </row>
    <row r="11409" customFormat="false" ht="14.25" hidden="false" customHeight="false" outlineLevel="0" collapsed="false">
      <c r="A11409" s="0" t="s">
        <v>808</v>
      </c>
      <c r="B11409" s="52" t="s">
        <v>1051</v>
      </c>
      <c r="C11409" s="52" t="s">
        <v>751</v>
      </c>
      <c r="D11409" s="53" t="n">
        <v>0.1</v>
      </c>
      <c r="E11409" s="53" t="s">
        <v>748</v>
      </c>
      <c r="F11409" s="0" t="s">
        <v>1496</v>
      </c>
      <c r="G11409" s="0" t="str">
        <f aca="false">LEFT(B11409,2)</f>
        <v>32</v>
      </c>
      <c r="H11409" s="0" t="str">
        <f aca="false">I11409&amp;"_"&amp;G11409&amp;"_"&amp;F11409</f>
        <v>Latterfroe_32_20191114_DL2019019_GentofteHF_koersel2</v>
      </c>
      <c r="I11409" s="61" t="str">
        <f aca="false">MID(RIGHT(B11409,LEN(B11409)-3),1,FIND("_",RIGHT(B11409,LEN(B11409)-3))-1)</f>
        <v>Latterfroe</v>
      </c>
      <c r="J11409" s="61" t="str">
        <f aca="false">TRIM(SUBSTITUTE(RIGHT(B11409,FIND(I11409,B11409)+1),"_",""))</f>
        <v>eDNA</v>
      </c>
      <c r="K11409" s="0" t="str">
        <f aca="false">IFERROR(VALUE(SUBSTITUTE(E11409,".",",")),E11409)</f>
        <v>No Ct</v>
      </c>
      <c r="L11409" s="61" t="str">
        <f aca="false">IF(J11409="PosK",SUMIFS(K:K,J:J,"PosK",H:H,H11409),"")</f>
        <v/>
      </c>
      <c r="M11409" s="61" t="str">
        <f aca="false">IF(J11409="PosK",SUMIFS(K:K,J:J,"NegK",H:H,H11409),"")</f>
        <v/>
      </c>
      <c r="N11409" s="61" t="str">
        <f aca="false">IF(J11409="PosK",SUMIFS(K:K,J:J,"eDNA",H:H,H11409),"")</f>
        <v/>
      </c>
      <c r="P11409" s="62"/>
      <c r="T11409" s="63"/>
      <c r="W11409" s="64"/>
    </row>
    <row r="11410" customFormat="false" ht="14.25" hidden="false" customHeight="false" outlineLevel="0" collapsed="false">
      <c r="A11410" s="0" t="s">
        <v>810</v>
      </c>
      <c r="B11410" s="52" t="s">
        <v>1228</v>
      </c>
      <c r="C11410" s="52" t="s">
        <v>743</v>
      </c>
      <c r="D11410" s="53" t="n">
        <v>0.1</v>
      </c>
      <c r="E11410" s="53" t="s">
        <v>748</v>
      </c>
      <c r="F11410" s="0" t="s">
        <v>1496</v>
      </c>
      <c r="G11410" s="0" t="str">
        <f aca="false">LEFT(B11410,2)</f>
        <v>33</v>
      </c>
      <c r="H11410" s="0" t="str">
        <f aca="false">I11410&amp;"_"&amp;G11410&amp;"_"&amp;F11410</f>
        <v>KortbenetGroenFroe_33_20191114_DL2019019_GentofteHF_koersel2</v>
      </c>
      <c r="I11410" s="61" t="str">
        <f aca="false">MID(RIGHT(B11410,LEN(B11410)-3),1,FIND("_",RIGHT(B11410,LEN(B11410)-3))-1)</f>
        <v>KortbenetGroenFroe</v>
      </c>
      <c r="J11410" s="61" t="str">
        <f aca="false">TRIM(SUBSTITUTE(RIGHT(B11410,FIND(I11410,B11410)+1),"_",""))</f>
        <v>PosK</v>
      </c>
      <c r="K11410" s="0" t="str">
        <f aca="false">IFERROR(VALUE(SUBSTITUTE(E11410,".",",")),E11410)</f>
        <v>No Ct</v>
      </c>
      <c r="L11410" s="61" t="n">
        <f aca="false">IF(J11410="PosK",SUMIFS(K:K,J:J,"PosK",H:H,H11410),"")</f>
        <v>0</v>
      </c>
      <c r="M11410" s="61" t="n">
        <f aca="false">IF(J11410="PosK",SUMIFS(K:K,J:J,"NegK",H:H,H11410),"")</f>
        <v>0</v>
      </c>
      <c r="N11410" s="61" t="n">
        <f aca="false">IF(J11410="PosK",SUMIFS(K:K,J:J,"eDNA",H:H,H11410),"")</f>
        <v>0</v>
      </c>
      <c r="P11410" s="62" t="n">
        <f aca="false">IF(K11412="No Ct",0,K11412)</f>
        <v>0</v>
      </c>
      <c r="Q11410" s="62" t="n">
        <f aca="false">IF(K11413="No Ct",0,K11413)</f>
        <v>0</v>
      </c>
      <c r="R11410" s="0" t="str">
        <f aca="false">IF(AND(L11410&gt;0,M11410=0),"Valid","Invalid")</f>
        <v>Invalid</v>
      </c>
      <c r="S11410" s="0" t="str">
        <f aca="false">IF(OR(P11410&gt;1,Q11410&gt;1),"Present","Absent")</f>
        <v>Absent</v>
      </c>
      <c r="T11410" s="63" t="str">
        <f aca="false">IF(OR(AND(P11410&gt;1,P11410&lt;41),AND(Q11410&gt;1,Q11410&lt;41)),"Ct&lt;41","Ct&gt;41")</f>
        <v>Ct&gt;41</v>
      </c>
      <c r="U11410" s="0" t="str">
        <f aca="false">I11410</f>
        <v>KortbenetGroenFroe</v>
      </c>
      <c r="V11410" s="0" t="str">
        <f aca="false">MID(F11410,10,9)</f>
        <v>DL2019019</v>
      </c>
      <c r="W11410" s="64" t="str">
        <f aca="false">V11410&amp;"_"&amp;U11410&amp;"_"&amp;R11410&amp;"_"&amp;S11410&amp;"_"&amp;T11410</f>
        <v>DL2019019_KortbenetGroenFroe_Invalid_Absent_Ct&gt;41</v>
      </c>
    </row>
    <row r="11411" customFormat="false" ht="14.25" hidden="false" customHeight="false" outlineLevel="0" collapsed="false">
      <c r="A11411" s="0" t="s">
        <v>812</v>
      </c>
      <c r="B11411" s="52" t="s">
        <v>1229</v>
      </c>
      <c r="C11411" s="52" t="s">
        <v>747</v>
      </c>
      <c r="D11411" s="53" t="n">
        <v>0.1</v>
      </c>
      <c r="E11411" s="53" t="s">
        <v>748</v>
      </c>
      <c r="F11411" s="0" t="s">
        <v>1496</v>
      </c>
      <c r="G11411" s="0" t="str">
        <f aca="false">LEFT(B11411,2)</f>
        <v>33</v>
      </c>
      <c r="H11411" s="0" t="str">
        <f aca="false">I11411&amp;"_"&amp;G11411&amp;"_"&amp;F11411</f>
        <v>KortbenetGroenFroe_33_20191114_DL2019019_GentofteHF_koersel2</v>
      </c>
      <c r="I11411" s="61" t="str">
        <f aca="false">MID(RIGHT(B11411,LEN(B11411)-3),1,FIND("_",RIGHT(B11411,LEN(B11411)-3))-1)</f>
        <v>KortbenetGroenFroe</v>
      </c>
      <c r="J11411" s="61" t="str">
        <f aca="false">TRIM(SUBSTITUTE(RIGHT(B11411,FIND(I11411,B11411)+1),"_",""))</f>
        <v>NegK</v>
      </c>
      <c r="K11411" s="0" t="str">
        <f aca="false">IFERROR(VALUE(SUBSTITUTE(E11411,".",",")),E11411)</f>
        <v>No Ct</v>
      </c>
      <c r="L11411" s="61" t="str">
        <f aca="false">IF(J11411="PosK",SUMIFS(K:K,J:J,"PosK",H:H,H11411),"")</f>
        <v/>
      </c>
      <c r="M11411" s="61" t="str">
        <f aca="false">IF(J11411="PosK",SUMIFS(K:K,J:J,"NegK",H:H,H11411),"")</f>
        <v/>
      </c>
      <c r="N11411" s="61" t="str">
        <f aca="false">IF(J11411="PosK",SUMIFS(K:K,J:J,"eDNA",H:H,H11411),"")</f>
        <v/>
      </c>
    </row>
    <row r="11412" customFormat="false" ht="14.25" hidden="false" customHeight="false" outlineLevel="0" collapsed="false">
      <c r="A11412" s="0" t="s">
        <v>814</v>
      </c>
      <c r="B11412" s="52" t="s">
        <v>1230</v>
      </c>
      <c r="C11412" s="52" t="s">
        <v>751</v>
      </c>
      <c r="D11412" s="53" t="n">
        <v>0.1</v>
      </c>
      <c r="E11412" s="53" t="s">
        <v>748</v>
      </c>
      <c r="F11412" s="0" t="s">
        <v>1496</v>
      </c>
      <c r="G11412" s="0" t="str">
        <f aca="false">LEFT(B11412,2)</f>
        <v>33</v>
      </c>
      <c r="H11412" s="0" t="str">
        <f aca="false">I11412&amp;"_"&amp;G11412&amp;"_"&amp;F11412</f>
        <v>KortbenetGroenFroe_33_20191114_DL2019019_GentofteHF_koersel2</v>
      </c>
      <c r="I11412" s="61" t="str">
        <f aca="false">MID(RIGHT(B11412,LEN(B11412)-3),1,FIND("_",RIGHT(B11412,LEN(B11412)-3))-1)</f>
        <v>KortbenetGroenFroe</v>
      </c>
      <c r="J11412" s="61" t="str">
        <f aca="false">TRIM(SUBSTITUTE(RIGHT(B11412,FIND(I11412,B11412)+1),"_",""))</f>
        <v>eDNA</v>
      </c>
      <c r="K11412" s="0" t="str">
        <f aca="false">IFERROR(VALUE(SUBSTITUTE(E11412,".",",")),E11412)</f>
        <v>No Ct</v>
      </c>
      <c r="L11412" s="61" t="str">
        <f aca="false">IF(J11412="PosK",SUMIFS(K:K,J:J,"PosK",H:H,H11412),"")</f>
        <v/>
      </c>
      <c r="M11412" s="61" t="str">
        <f aca="false">IF(J11412="PosK",SUMIFS(K:K,J:J,"NegK",H:H,H11412),"")</f>
        <v/>
      </c>
      <c r="N11412" s="61" t="str">
        <f aca="false">IF(J11412="PosK",SUMIFS(K:K,J:J,"eDNA",H:H,H11412),"")</f>
        <v/>
      </c>
      <c r="Q11412" s="62"/>
    </row>
    <row r="11413" customFormat="false" ht="14.25" hidden="false" customHeight="false" outlineLevel="0" collapsed="false">
      <c r="A11413" s="0" t="s">
        <v>816</v>
      </c>
      <c r="B11413" s="52" t="s">
        <v>1230</v>
      </c>
      <c r="C11413" s="52" t="s">
        <v>751</v>
      </c>
      <c r="D11413" s="53" t="n">
        <v>0.1</v>
      </c>
      <c r="E11413" s="53" t="s">
        <v>748</v>
      </c>
      <c r="F11413" s="0" t="s">
        <v>1496</v>
      </c>
      <c r="G11413" s="0" t="str">
        <f aca="false">LEFT(B11413,2)</f>
        <v>33</v>
      </c>
      <c r="H11413" s="0" t="str">
        <f aca="false">I11413&amp;"_"&amp;G11413&amp;"_"&amp;F11413</f>
        <v>KortbenetGroenFroe_33_20191114_DL2019019_GentofteHF_koersel2</v>
      </c>
      <c r="I11413" s="61" t="str">
        <f aca="false">MID(RIGHT(B11413,LEN(B11413)-3),1,FIND("_",RIGHT(B11413,LEN(B11413)-3))-1)</f>
        <v>KortbenetGroenFroe</v>
      </c>
      <c r="J11413" s="61" t="str">
        <f aca="false">TRIM(SUBSTITUTE(RIGHT(B11413,FIND(I11413,B11413)+1),"_",""))</f>
        <v>eDNA</v>
      </c>
      <c r="K11413" s="0" t="str">
        <f aca="false">IFERROR(VALUE(SUBSTITUTE(E11413,".",",")),E11413)</f>
        <v>No Ct</v>
      </c>
      <c r="L11413" s="61" t="str">
        <f aca="false">IF(J11413="PosK",SUMIFS(K:K,J:J,"PosK",H:H,H11413),"")</f>
        <v/>
      </c>
      <c r="M11413" s="61" t="str">
        <f aca="false">IF(J11413="PosK",SUMIFS(K:K,J:J,"NegK",H:H,H11413),"")</f>
        <v/>
      </c>
      <c r="N11413" s="61" t="str">
        <f aca="false">IF(J11413="PosK",SUMIFS(K:K,J:J,"eDNA",H:H,H11413),"")</f>
        <v/>
      </c>
      <c r="P11413" s="62"/>
      <c r="T11413" s="63"/>
      <c r="W11413" s="64"/>
    </row>
    <row r="11414" customFormat="false" ht="14.25" hidden="false" customHeight="false" outlineLevel="0" collapsed="false">
      <c r="A11414" s="0" t="s">
        <v>818</v>
      </c>
      <c r="B11414" s="52" t="s">
        <v>1232</v>
      </c>
      <c r="C11414" s="52" t="s">
        <v>743</v>
      </c>
      <c r="D11414" s="53" t="n">
        <v>0.1</v>
      </c>
      <c r="E11414" s="53" t="n">
        <v>38.51</v>
      </c>
      <c r="F11414" s="0" t="s">
        <v>1496</v>
      </c>
      <c r="G11414" s="0" t="str">
        <f aca="false">LEFT(B11414,2)</f>
        <v>34</v>
      </c>
      <c r="H11414" s="0" t="str">
        <f aca="false">I11414&amp;"_"&amp;G11414&amp;"_"&amp;F11414</f>
        <v>Soelvkarusse_34_20191114_DL2019019_GentofteHF_koersel2</v>
      </c>
      <c r="I11414" s="61" t="str">
        <f aca="false">MID(RIGHT(B11414,LEN(B11414)-3),1,FIND("_",RIGHT(B11414,LEN(B11414)-3))-1)</f>
        <v>Soelvkarusse</v>
      </c>
      <c r="J11414" s="61" t="str">
        <f aca="false">TRIM(SUBSTITUTE(RIGHT(B11414,FIND(I11414,B11414)+1),"_",""))</f>
        <v>PosK</v>
      </c>
      <c r="K11414" s="0" t="n">
        <f aca="false">IFERROR(VALUE(SUBSTITUTE(E11414,".",",")),E11414)</f>
        <v>38.51</v>
      </c>
      <c r="L11414" s="61" t="n">
        <f aca="false">IF(J11414="PosK",SUMIFS(K:K,J:J,"PosK",H:H,H11414),"")</f>
        <v>38.51</v>
      </c>
      <c r="M11414" s="61" t="n">
        <f aca="false">IF(J11414="PosK",SUMIFS(K:K,J:J,"NegK",H:H,H11414),"")</f>
        <v>0</v>
      </c>
      <c r="N11414" s="61" t="n">
        <f aca="false">IF(J11414="PosK",SUMIFS(K:K,J:J,"eDNA",H:H,H11414),"")</f>
        <v>0</v>
      </c>
      <c r="P11414" s="62" t="n">
        <f aca="false">IF(K11416="No Ct",0,K11416)</f>
        <v>0</v>
      </c>
      <c r="Q11414" s="62" t="n">
        <f aca="false">IF(K11417="No Ct",0,K11417)</f>
        <v>0</v>
      </c>
      <c r="R11414" s="0" t="str">
        <f aca="false">IF(AND(L11414&gt;0,M11414=0),"Valid","Invalid")</f>
        <v>Valid</v>
      </c>
      <c r="S11414" s="0" t="str">
        <f aca="false">IF(OR(P11414&gt;1,Q11414&gt;1),"Present","Absent")</f>
        <v>Absent</v>
      </c>
      <c r="T11414" s="63" t="str">
        <f aca="false">IF(OR(AND(P11414&gt;1,P11414&lt;41),AND(Q11414&gt;1,Q11414&lt;41)),"Ct&lt;41","Ct&gt;41")</f>
        <v>Ct&gt;41</v>
      </c>
      <c r="U11414" s="0" t="str">
        <f aca="false">I11414</f>
        <v>Soelvkarusse</v>
      </c>
      <c r="V11414" s="0" t="str">
        <f aca="false">MID(F11414,10,9)</f>
        <v>DL2019019</v>
      </c>
      <c r="W11414" s="64" t="str">
        <f aca="false">V11414&amp;"_"&amp;U11414&amp;"_"&amp;R11414&amp;"_"&amp;S11414&amp;"_"&amp;T11414</f>
        <v>DL2019019_Soelvkarusse_Valid_Absent_Ct&gt;41</v>
      </c>
    </row>
    <row r="11415" customFormat="false" ht="14.25" hidden="false" customHeight="false" outlineLevel="0" collapsed="false">
      <c r="A11415" s="0" t="s">
        <v>820</v>
      </c>
      <c r="B11415" s="52" t="s">
        <v>1233</v>
      </c>
      <c r="C11415" s="52" t="s">
        <v>747</v>
      </c>
      <c r="D11415" s="53" t="n">
        <v>0.1</v>
      </c>
      <c r="E11415" s="53" t="s">
        <v>748</v>
      </c>
      <c r="F11415" s="0" t="s">
        <v>1496</v>
      </c>
      <c r="G11415" s="0" t="str">
        <f aca="false">LEFT(B11415,2)</f>
        <v>34</v>
      </c>
      <c r="H11415" s="0" t="str">
        <f aca="false">I11415&amp;"_"&amp;G11415&amp;"_"&amp;F11415</f>
        <v>Soelvkarusse_34_20191114_DL2019019_GentofteHF_koersel2</v>
      </c>
      <c r="I11415" s="61" t="str">
        <f aca="false">MID(RIGHT(B11415,LEN(B11415)-3),1,FIND("_",RIGHT(B11415,LEN(B11415)-3))-1)</f>
        <v>Soelvkarusse</v>
      </c>
      <c r="J11415" s="61" t="str">
        <f aca="false">TRIM(SUBSTITUTE(RIGHT(B11415,FIND(I11415,B11415)+1),"_",""))</f>
        <v>NegK</v>
      </c>
      <c r="K11415" s="0" t="str">
        <f aca="false">IFERROR(VALUE(SUBSTITUTE(E11415,".",",")),E11415)</f>
        <v>No Ct</v>
      </c>
      <c r="L11415" s="61" t="str">
        <f aca="false">IF(J11415="PosK",SUMIFS(K:K,J:J,"PosK",H:H,H11415),"")</f>
        <v/>
      </c>
      <c r="M11415" s="61" t="str">
        <f aca="false">IF(J11415="PosK",SUMIFS(K:K,J:J,"NegK",H:H,H11415),"")</f>
        <v/>
      </c>
      <c r="N11415" s="61" t="str">
        <f aca="false">IF(J11415="PosK",SUMIFS(K:K,J:J,"eDNA",H:H,H11415),"")</f>
        <v/>
      </c>
    </row>
    <row r="11416" customFormat="false" ht="14.25" hidden="false" customHeight="false" outlineLevel="0" collapsed="false">
      <c r="A11416" s="0" t="s">
        <v>822</v>
      </c>
      <c r="B11416" s="52" t="s">
        <v>1234</v>
      </c>
      <c r="C11416" s="52" t="s">
        <v>751</v>
      </c>
      <c r="D11416" s="53" t="n">
        <v>0.1</v>
      </c>
      <c r="E11416" s="53" t="s">
        <v>748</v>
      </c>
      <c r="F11416" s="0" t="s">
        <v>1496</v>
      </c>
      <c r="G11416" s="0" t="str">
        <f aca="false">LEFT(B11416,2)</f>
        <v>34</v>
      </c>
      <c r="H11416" s="0" t="str">
        <f aca="false">I11416&amp;"_"&amp;G11416&amp;"_"&amp;F11416</f>
        <v>Soelvkarusse_34_20191114_DL2019019_GentofteHF_koersel2</v>
      </c>
      <c r="I11416" s="61" t="str">
        <f aca="false">MID(RIGHT(B11416,LEN(B11416)-3),1,FIND("_",RIGHT(B11416,LEN(B11416)-3))-1)</f>
        <v>Soelvkarusse</v>
      </c>
      <c r="J11416" s="61" t="str">
        <f aca="false">TRIM(SUBSTITUTE(RIGHT(B11416,FIND(I11416,B11416)+1),"_",""))</f>
        <v>eDNA</v>
      </c>
      <c r="K11416" s="0" t="str">
        <f aca="false">IFERROR(VALUE(SUBSTITUTE(E11416,".",",")),E11416)</f>
        <v>No Ct</v>
      </c>
      <c r="L11416" s="61" t="str">
        <f aca="false">IF(J11416="PosK",SUMIFS(K:K,J:J,"PosK",H:H,H11416),"")</f>
        <v/>
      </c>
      <c r="M11416" s="61" t="str">
        <f aca="false">IF(J11416="PosK",SUMIFS(K:K,J:J,"NegK",H:H,H11416),"")</f>
        <v/>
      </c>
      <c r="N11416" s="61" t="str">
        <f aca="false">IF(J11416="PosK",SUMIFS(K:K,J:J,"eDNA",H:H,H11416),"")</f>
        <v/>
      </c>
      <c r="Q11416" s="62"/>
    </row>
    <row r="11417" customFormat="false" ht="14.25" hidden="false" customHeight="false" outlineLevel="0" collapsed="false">
      <c r="A11417" s="0" t="s">
        <v>824</v>
      </c>
      <c r="B11417" s="52" t="s">
        <v>1234</v>
      </c>
      <c r="C11417" s="52" t="s">
        <v>751</v>
      </c>
      <c r="D11417" s="53" t="n">
        <v>0.1</v>
      </c>
      <c r="E11417" s="53" t="s">
        <v>748</v>
      </c>
      <c r="F11417" s="0" t="s">
        <v>1496</v>
      </c>
      <c r="G11417" s="0" t="str">
        <f aca="false">LEFT(B11417,2)</f>
        <v>34</v>
      </c>
      <c r="H11417" s="0" t="str">
        <f aca="false">I11417&amp;"_"&amp;G11417&amp;"_"&amp;F11417</f>
        <v>Soelvkarusse_34_20191114_DL2019019_GentofteHF_koersel2</v>
      </c>
      <c r="I11417" s="61" t="str">
        <f aca="false">MID(RIGHT(B11417,LEN(B11417)-3),1,FIND("_",RIGHT(B11417,LEN(B11417)-3))-1)</f>
        <v>Soelvkarusse</v>
      </c>
      <c r="J11417" s="61" t="str">
        <f aca="false">TRIM(SUBSTITUTE(RIGHT(B11417,FIND(I11417,B11417)+1),"_",""))</f>
        <v>eDNA</v>
      </c>
      <c r="K11417" s="0" t="str">
        <f aca="false">IFERROR(VALUE(SUBSTITUTE(E11417,".",",")),E11417)</f>
        <v>No Ct</v>
      </c>
      <c r="L11417" s="61" t="str">
        <f aca="false">IF(J11417="PosK",SUMIFS(K:K,J:J,"PosK",H:H,H11417),"")</f>
        <v/>
      </c>
      <c r="M11417" s="61" t="str">
        <f aca="false">IF(J11417="PosK",SUMIFS(K:K,J:J,"NegK",H:H,H11417),"")</f>
        <v/>
      </c>
      <c r="N11417" s="61" t="str">
        <f aca="false">IF(J11417="PosK",SUMIFS(K:K,J:J,"eDNA",H:H,H11417),"")</f>
        <v/>
      </c>
      <c r="P11417" s="62"/>
      <c r="T11417" s="63"/>
      <c r="W11417" s="64"/>
    </row>
    <row r="11418" customFormat="false" ht="14.25" hidden="false" customHeight="false" outlineLevel="0" collapsed="false">
      <c r="A11418" s="0" t="s">
        <v>741</v>
      </c>
      <c r="B11418" s="52" t="s">
        <v>742</v>
      </c>
      <c r="C11418" s="52" t="s">
        <v>743</v>
      </c>
      <c r="D11418" s="53" t="n">
        <v>0.1</v>
      </c>
      <c r="E11418" s="53" t="n">
        <v>29.12</v>
      </c>
      <c r="F11418" s="0" t="s">
        <v>1497</v>
      </c>
      <c r="G11418" s="0" t="str">
        <f aca="false">LEFT(B11418,2)</f>
        <v>01</v>
      </c>
      <c r="H11418" s="0" t="str">
        <f aca="false">I11418&amp;"_"&amp;G11418&amp;"_"&amp;F11418</f>
        <v>Loegfroe_01_20191119_DL2019035_ViborgGym_koersel1</v>
      </c>
      <c r="I11418" s="61" t="str">
        <f aca="false">MID(RIGHT(B11418,LEN(B11418)-3),1,FIND("_",RIGHT(B11418,LEN(B11418)-3))-1)</f>
        <v>Loegfroe</v>
      </c>
      <c r="J11418" s="61" t="str">
        <f aca="false">TRIM(SUBSTITUTE(RIGHT(B11418,FIND(I11418,B11418)+1),"_",""))</f>
        <v>PosK</v>
      </c>
      <c r="K11418" s="0" t="n">
        <f aca="false">IFERROR(VALUE(SUBSTITUTE(E11418,".",",")),E11418)</f>
        <v>29.12</v>
      </c>
      <c r="L11418" s="61" t="n">
        <f aca="false">IF(J11418="PosK",SUMIFS(K:K,J:J,"PosK",H:H,H11418),"")</f>
        <v>29.12</v>
      </c>
      <c r="M11418" s="61" t="n">
        <f aca="false">IF(J11418="PosK",SUMIFS(K:K,J:J,"NegK",H:H,H11418),"")</f>
        <v>0</v>
      </c>
      <c r="N11418" s="61" t="n">
        <f aca="false">IF(J11418="PosK",SUMIFS(K:K,J:J,"eDNA",H:H,H11418),"")</f>
        <v>0</v>
      </c>
      <c r="P11418" s="62" t="n">
        <f aca="false">IF(K11420="No Ct",0,K11420)</f>
        <v>0</v>
      </c>
      <c r="Q11418" s="62" t="n">
        <f aca="false">IF(K11421="No Ct",0,K11421)</f>
        <v>0</v>
      </c>
      <c r="R11418" s="0" t="str">
        <f aca="false">IF(AND(L11418&gt;0,M11418=0),"Valid","Invalid")</f>
        <v>Valid</v>
      </c>
      <c r="S11418" s="0" t="str">
        <f aca="false">IF(OR(P11418&gt;1,Q11418&gt;1),"Present","Absent")</f>
        <v>Absent</v>
      </c>
      <c r="T11418" s="63" t="str">
        <f aca="false">IF(OR(AND(P11418&gt;1,P11418&lt;41),AND(Q11418&gt;1,Q11418&lt;41)),"Ct&lt;41","Ct&gt;41")</f>
        <v>Ct&gt;41</v>
      </c>
      <c r="U11418" s="0" t="str">
        <f aca="false">I11418</f>
        <v>Loegfroe</v>
      </c>
      <c r="V11418" s="0" t="str">
        <f aca="false">MID(F11418,10,9)</f>
        <v>DL2019035</v>
      </c>
      <c r="W11418" s="64" t="str">
        <f aca="false">V11418&amp;"_"&amp;U11418&amp;"_"&amp;R11418&amp;"_"&amp;S11418&amp;"_"&amp;T11418</f>
        <v>DL2019035_Loegfroe_Valid_Absent_Ct&gt;41</v>
      </c>
    </row>
    <row r="11419" customFormat="false" ht="14.25" hidden="false" customHeight="false" outlineLevel="0" collapsed="false">
      <c r="A11419" s="0" t="s">
        <v>745</v>
      </c>
      <c r="B11419" s="52" t="s">
        <v>746</v>
      </c>
      <c r="C11419" s="52" t="s">
        <v>747</v>
      </c>
      <c r="D11419" s="53" t="n">
        <v>0.1</v>
      </c>
      <c r="E11419" s="53" t="s">
        <v>748</v>
      </c>
      <c r="F11419" s="0" t="s">
        <v>1497</v>
      </c>
      <c r="G11419" s="0" t="str">
        <f aca="false">LEFT(B11419,2)</f>
        <v>01</v>
      </c>
      <c r="H11419" s="0" t="str">
        <f aca="false">I11419&amp;"_"&amp;G11419&amp;"_"&amp;F11419</f>
        <v>Loegfroe_01_20191119_DL2019035_ViborgGym_koersel1</v>
      </c>
      <c r="I11419" s="61" t="str">
        <f aca="false">MID(RIGHT(B11419,LEN(B11419)-3),1,FIND("_",RIGHT(B11419,LEN(B11419)-3))-1)</f>
        <v>Loegfroe</v>
      </c>
      <c r="J11419" s="61" t="str">
        <f aca="false">TRIM(SUBSTITUTE(RIGHT(B11419,FIND(I11419,B11419)+1),"_",""))</f>
        <v>NegK</v>
      </c>
      <c r="K11419" s="0" t="str">
        <f aca="false">IFERROR(VALUE(SUBSTITUTE(E11419,".",",")),E11419)</f>
        <v>No Ct</v>
      </c>
      <c r="L11419" s="61" t="str">
        <f aca="false">IF(J11419="PosK",SUMIFS(K:K,J:J,"PosK",H:H,H11419),"")</f>
        <v/>
      </c>
      <c r="M11419" s="61" t="str">
        <f aca="false">IF(J11419="PosK",SUMIFS(K:K,J:J,"NegK",H:H,H11419),"")</f>
        <v/>
      </c>
      <c r="N11419" s="61" t="str">
        <f aca="false">IF(J11419="PosK",SUMIFS(K:K,J:J,"eDNA",H:H,H11419),"")</f>
        <v/>
      </c>
    </row>
    <row r="11420" customFormat="false" ht="14.25" hidden="false" customHeight="false" outlineLevel="0" collapsed="false">
      <c r="A11420" s="0" t="s">
        <v>749</v>
      </c>
      <c r="B11420" s="52" t="s">
        <v>750</v>
      </c>
      <c r="C11420" s="52" t="s">
        <v>751</v>
      </c>
      <c r="D11420" s="53" t="n">
        <v>0.1</v>
      </c>
      <c r="E11420" s="53" t="s">
        <v>748</v>
      </c>
      <c r="F11420" s="0" t="s">
        <v>1497</v>
      </c>
      <c r="G11420" s="0" t="str">
        <f aca="false">LEFT(B11420,2)</f>
        <v>01</v>
      </c>
      <c r="H11420" s="0" t="str">
        <f aca="false">I11420&amp;"_"&amp;G11420&amp;"_"&amp;F11420</f>
        <v>Loegfroe_01_20191119_DL2019035_ViborgGym_koersel1</v>
      </c>
      <c r="I11420" s="61" t="str">
        <f aca="false">MID(RIGHT(B11420,LEN(B11420)-3),1,FIND("_",RIGHT(B11420,LEN(B11420)-3))-1)</f>
        <v>Loegfroe</v>
      </c>
      <c r="J11420" s="61" t="str">
        <f aca="false">TRIM(SUBSTITUTE(RIGHT(B11420,FIND(I11420,B11420)+1),"_",""))</f>
        <v>eDNA</v>
      </c>
      <c r="K11420" s="0" t="str">
        <f aca="false">IFERROR(VALUE(SUBSTITUTE(E11420,".",",")),E11420)</f>
        <v>No Ct</v>
      </c>
      <c r="L11420" s="61" t="str">
        <f aca="false">IF(J11420="PosK",SUMIFS(K:K,J:J,"PosK",H:H,H11420),"")</f>
        <v/>
      </c>
      <c r="M11420" s="61" t="str">
        <f aca="false">IF(J11420="PosK",SUMIFS(K:K,J:J,"NegK",H:H,H11420),"")</f>
        <v/>
      </c>
      <c r="N11420" s="61" t="str">
        <f aca="false">IF(J11420="PosK",SUMIFS(K:K,J:J,"eDNA",H:H,H11420),"")</f>
        <v/>
      </c>
      <c r="Q11420" s="62"/>
    </row>
    <row r="11421" customFormat="false" ht="14.25" hidden="false" customHeight="false" outlineLevel="0" collapsed="false">
      <c r="A11421" s="0" t="s">
        <v>752</v>
      </c>
      <c r="B11421" s="52" t="s">
        <v>750</v>
      </c>
      <c r="C11421" s="52" t="s">
        <v>751</v>
      </c>
      <c r="D11421" s="53" t="n">
        <v>0.1</v>
      </c>
      <c r="E11421" s="53" t="s">
        <v>748</v>
      </c>
      <c r="F11421" s="0" t="s">
        <v>1497</v>
      </c>
      <c r="G11421" s="0" t="str">
        <f aca="false">LEFT(B11421,2)</f>
        <v>01</v>
      </c>
      <c r="H11421" s="0" t="str">
        <f aca="false">I11421&amp;"_"&amp;G11421&amp;"_"&amp;F11421</f>
        <v>Loegfroe_01_20191119_DL2019035_ViborgGym_koersel1</v>
      </c>
      <c r="I11421" s="61" t="str">
        <f aca="false">MID(RIGHT(B11421,LEN(B11421)-3),1,FIND("_",RIGHT(B11421,LEN(B11421)-3))-1)</f>
        <v>Loegfroe</v>
      </c>
      <c r="J11421" s="61" t="str">
        <f aca="false">TRIM(SUBSTITUTE(RIGHT(B11421,FIND(I11421,B11421)+1),"_",""))</f>
        <v>eDNA</v>
      </c>
      <c r="K11421" s="0" t="str">
        <f aca="false">IFERROR(VALUE(SUBSTITUTE(E11421,".",",")),E11421)</f>
        <v>No Ct</v>
      </c>
      <c r="L11421" s="61" t="str">
        <f aca="false">IF(J11421="PosK",SUMIFS(K:K,J:J,"PosK",H:H,H11421),"")</f>
        <v/>
      </c>
      <c r="M11421" s="61" t="str">
        <f aca="false">IF(J11421="PosK",SUMIFS(K:K,J:J,"NegK",H:H,H11421),"")</f>
        <v/>
      </c>
      <c r="N11421" s="61" t="str">
        <f aca="false">IF(J11421="PosK",SUMIFS(K:K,J:J,"eDNA",H:H,H11421),"")</f>
        <v/>
      </c>
      <c r="P11421" s="62"/>
      <c r="T11421" s="63"/>
      <c r="W11421" s="64"/>
    </row>
    <row r="11422" customFormat="false" ht="14.25" hidden="false" customHeight="false" outlineLevel="0" collapsed="false">
      <c r="A11422" s="0" t="s">
        <v>754</v>
      </c>
      <c r="B11422" s="52" t="s">
        <v>755</v>
      </c>
      <c r="C11422" s="52" t="s">
        <v>743</v>
      </c>
      <c r="D11422" s="53" t="n">
        <v>0.1</v>
      </c>
      <c r="E11422" s="53" t="n">
        <v>31.05</v>
      </c>
      <c r="F11422" s="0" t="s">
        <v>1497</v>
      </c>
      <c r="G11422" s="0" t="str">
        <f aca="false">LEFT(B11422,2)</f>
        <v>02</v>
      </c>
      <c r="H11422" s="0" t="str">
        <f aca="false">I11422&amp;"_"&amp;G11422&amp;"_"&amp;F11422</f>
        <v>StorVandsalamander_02_20191119_DL2019035_ViborgGym_koersel1</v>
      </c>
      <c r="I11422" s="61" t="str">
        <f aca="false">MID(RIGHT(B11422,LEN(B11422)-3),1,FIND("_",RIGHT(B11422,LEN(B11422)-3))-1)</f>
        <v>StorVandsalamander</v>
      </c>
      <c r="J11422" s="61" t="str">
        <f aca="false">TRIM(SUBSTITUTE(RIGHT(B11422,FIND(I11422,B11422)+1),"_",""))</f>
        <v>PosK</v>
      </c>
      <c r="K11422" s="0" t="n">
        <f aca="false">IFERROR(VALUE(SUBSTITUTE(E11422,".",",")),E11422)</f>
        <v>31.05</v>
      </c>
      <c r="L11422" s="61" t="n">
        <f aca="false">IF(J11422="PosK",SUMIFS(K:K,J:J,"PosK",H:H,H11422),"")</f>
        <v>31.05</v>
      </c>
      <c r="M11422" s="61" t="n">
        <f aca="false">IF(J11422="PosK",SUMIFS(K:K,J:J,"NegK",H:H,H11422),"")</f>
        <v>0</v>
      </c>
      <c r="N11422" s="61" t="n">
        <f aca="false">IF(J11422="PosK",SUMIFS(K:K,J:J,"eDNA",H:H,H11422),"")</f>
        <v>76.37</v>
      </c>
      <c r="P11422" s="62" t="n">
        <f aca="false">IF(K11424="No Ct",0,K11424)</f>
        <v>37.29</v>
      </c>
      <c r="Q11422" s="62" t="n">
        <f aca="false">IF(K11425="No Ct",0,K11425)</f>
        <v>39.08</v>
      </c>
      <c r="R11422" s="0" t="str">
        <f aca="false">IF(AND(L11422&gt;0,M11422=0),"Valid","Invalid")</f>
        <v>Valid</v>
      </c>
      <c r="S11422" s="0" t="str">
        <f aca="false">IF(OR(P11422&gt;1,Q11422&gt;1),"Present","Absent")</f>
        <v>Present</v>
      </c>
      <c r="T11422" s="63" t="str">
        <f aca="false">IF(OR(AND(P11422&gt;1,P11422&lt;41),AND(Q11422&gt;1,Q11422&lt;41)),"Ct&lt;41","Ct&gt;41")</f>
        <v>Ct&lt;41</v>
      </c>
      <c r="U11422" s="0" t="str">
        <f aca="false">I11422</f>
        <v>StorVandsalamander</v>
      </c>
      <c r="V11422" s="0" t="str">
        <f aca="false">MID(F11422,10,9)</f>
        <v>DL2019035</v>
      </c>
      <c r="W11422" s="64" t="str">
        <f aca="false">V11422&amp;"_"&amp;U11422&amp;"_"&amp;R11422&amp;"_"&amp;S11422&amp;"_"&amp;T11422</f>
        <v>DL2019035_StorVandsalamander_Valid_Present_Ct&lt;41</v>
      </c>
    </row>
    <row r="11423" customFormat="false" ht="14.25" hidden="false" customHeight="false" outlineLevel="0" collapsed="false">
      <c r="A11423" s="0" t="s">
        <v>756</v>
      </c>
      <c r="B11423" s="52" t="s">
        <v>757</v>
      </c>
      <c r="C11423" s="52" t="s">
        <v>747</v>
      </c>
      <c r="D11423" s="53" t="n">
        <v>0.1</v>
      </c>
      <c r="E11423" s="53" t="s">
        <v>748</v>
      </c>
      <c r="F11423" s="0" t="s">
        <v>1497</v>
      </c>
      <c r="G11423" s="0" t="str">
        <f aca="false">LEFT(B11423,2)</f>
        <v>02</v>
      </c>
      <c r="H11423" s="0" t="str">
        <f aca="false">I11423&amp;"_"&amp;G11423&amp;"_"&amp;F11423</f>
        <v>StorVandsalamander_02_20191119_DL2019035_ViborgGym_koersel1</v>
      </c>
      <c r="I11423" s="61" t="str">
        <f aca="false">MID(RIGHT(B11423,LEN(B11423)-3),1,FIND("_",RIGHT(B11423,LEN(B11423)-3))-1)</f>
        <v>StorVandsalamander</v>
      </c>
      <c r="J11423" s="61" t="str">
        <f aca="false">TRIM(SUBSTITUTE(RIGHT(B11423,FIND(I11423,B11423)+1),"_",""))</f>
        <v>NegK</v>
      </c>
      <c r="K11423" s="0" t="str">
        <f aca="false">IFERROR(VALUE(SUBSTITUTE(E11423,".",",")),E11423)</f>
        <v>No Ct</v>
      </c>
      <c r="L11423" s="61" t="str">
        <f aca="false">IF(J11423="PosK",SUMIFS(K:K,J:J,"PosK",H:H,H11423),"")</f>
        <v/>
      </c>
      <c r="M11423" s="61" t="str">
        <f aca="false">IF(J11423="PosK",SUMIFS(K:K,J:J,"NegK",H:H,H11423),"")</f>
        <v/>
      </c>
      <c r="N11423" s="61" t="str">
        <f aca="false">IF(J11423="PosK",SUMIFS(K:K,J:J,"eDNA",H:H,H11423),"")</f>
        <v/>
      </c>
    </row>
    <row r="11424" customFormat="false" ht="14.25" hidden="false" customHeight="false" outlineLevel="0" collapsed="false">
      <c r="A11424" s="0" t="s">
        <v>758</v>
      </c>
      <c r="B11424" s="52" t="s">
        <v>759</v>
      </c>
      <c r="C11424" s="52" t="s">
        <v>751</v>
      </c>
      <c r="D11424" s="53" t="n">
        <v>0.1</v>
      </c>
      <c r="E11424" s="53" t="n">
        <v>37.29</v>
      </c>
      <c r="F11424" s="0" t="s">
        <v>1497</v>
      </c>
      <c r="G11424" s="0" t="str">
        <f aca="false">LEFT(B11424,2)</f>
        <v>02</v>
      </c>
      <c r="H11424" s="0" t="str">
        <f aca="false">I11424&amp;"_"&amp;G11424&amp;"_"&amp;F11424</f>
        <v>StorVandsalamander_02_20191119_DL2019035_ViborgGym_koersel1</v>
      </c>
      <c r="I11424" s="61" t="str">
        <f aca="false">MID(RIGHT(B11424,LEN(B11424)-3),1,FIND("_",RIGHT(B11424,LEN(B11424)-3))-1)</f>
        <v>StorVandsalamander</v>
      </c>
      <c r="J11424" s="61" t="str">
        <f aca="false">TRIM(SUBSTITUTE(RIGHT(B11424,FIND(I11424,B11424)+1),"_",""))</f>
        <v>eDNA</v>
      </c>
      <c r="K11424" s="0" t="n">
        <f aca="false">IFERROR(VALUE(SUBSTITUTE(E11424,".",",")),E11424)</f>
        <v>37.29</v>
      </c>
      <c r="L11424" s="61" t="str">
        <f aca="false">IF(J11424="PosK",SUMIFS(K:K,J:J,"PosK",H:H,H11424),"")</f>
        <v/>
      </c>
      <c r="M11424" s="61" t="str">
        <f aca="false">IF(J11424="PosK",SUMIFS(K:K,J:J,"NegK",H:H,H11424),"")</f>
        <v/>
      </c>
      <c r="N11424" s="61" t="str">
        <f aca="false">IF(J11424="PosK",SUMIFS(K:K,J:J,"eDNA",H:H,H11424),"")</f>
        <v/>
      </c>
      <c r="Q11424" s="62"/>
    </row>
    <row r="11425" customFormat="false" ht="14.25" hidden="false" customHeight="false" outlineLevel="0" collapsed="false">
      <c r="A11425" s="0" t="s">
        <v>760</v>
      </c>
      <c r="B11425" s="52" t="s">
        <v>759</v>
      </c>
      <c r="C11425" s="52" t="s">
        <v>751</v>
      </c>
      <c r="D11425" s="53" t="n">
        <v>0.1</v>
      </c>
      <c r="E11425" s="53" t="n">
        <v>39.08</v>
      </c>
      <c r="F11425" s="0" t="s">
        <v>1497</v>
      </c>
      <c r="G11425" s="0" t="str">
        <f aca="false">LEFT(B11425,2)</f>
        <v>02</v>
      </c>
      <c r="H11425" s="0" t="str">
        <f aca="false">I11425&amp;"_"&amp;G11425&amp;"_"&amp;F11425</f>
        <v>StorVandsalamander_02_20191119_DL2019035_ViborgGym_koersel1</v>
      </c>
      <c r="I11425" s="61" t="str">
        <f aca="false">MID(RIGHT(B11425,LEN(B11425)-3),1,FIND("_",RIGHT(B11425,LEN(B11425)-3))-1)</f>
        <v>StorVandsalamander</v>
      </c>
      <c r="J11425" s="61" t="str">
        <f aca="false">TRIM(SUBSTITUTE(RIGHT(B11425,FIND(I11425,B11425)+1),"_",""))</f>
        <v>eDNA</v>
      </c>
      <c r="K11425" s="0" t="n">
        <f aca="false">IFERROR(VALUE(SUBSTITUTE(E11425,".",",")),E11425)</f>
        <v>39.08</v>
      </c>
      <c r="L11425" s="61" t="str">
        <f aca="false">IF(J11425="PosK",SUMIFS(K:K,J:J,"PosK",H:H,H11425),"")</f>
        <v/>
      </c>
      <c r="M11425" s="61" t="str">
        <f aca="false">IF(J11425="PosK",SUMIFS(K:K,J:J,"NegK",H:H,H11425),"")</f>
        <v/>
      </c>
      <c r="N11425" s="61" t="str">
        <f aca="false">IF(J11425="PosK",SUMIFS(K:K,J:J,"eDNA",H:H,H11425),"")</f>
        <v/>
      </c>
      <c r="P11425" s="62"/>
      <c r="T11425" s="63"/>
      <c r="W11425" s="64"/>
    </row>
    <row r="11426" customFormat="false" ht="14.25" hidden="false" customHeight="false" outlineLevel="0" collapsed="false">
      <c r="A11426" s="0" t="s">
        <v>762</v>
      </c>
      <c r="B11426" s="52" t="s">
        <v>763</v>
      </c>
      <c r="C11426" s="52" t="s">
        <v>743</v>
      </c>
      <c r="D11426" s="53" t="n">
        <v>0.1</v>
      </c>
      <c r="E11426" s="53" t="n">
        <v>34.38</v>
      </c>
      <c r="F11426" s="0" t="s">
        <v>1497</v>
      </c>
      <c r="G11426" s="0" t="str">
        <f aca="false">LEFT(B11426,2)</f>
        <v>03</v>
      </c>
      <c r="H11426" s="0" t="str">
        <f aca="false">I11426&amp;"_"&amp;G11426&amp;"_"&amp;F11426</f>
        <v>Strandtudse_03_20191119_DL2019035_ViborgGym_koersel1</v>
      </c>
      <c r="I11426" s="61" t="str">
        <f aca="false">MID(RIGHT(B11426,LEN(B11426)-3),1,FIND("_",RIGHT(B11426,LEN(B11426)-3))-1)</f>
        <v>Strandtudse</v>
      </c>
      <c r="J11426" s="61" t="str">
        <f aca="false">TRIM(SUBSTITUTE(RIGHT(B11426,FIND(I11426,B11426)+1),"_",""))</f>
        <v>PosK</v>
      </c>
      <c r="K11426" s="0" t="n">
        <f aca="false">IFERROR(VALUE(SUBSTITUTE(E11426,".",",")),E11426)</f>
        <v>34.38</v>
      </c>
      <c r="L11426" s="61" t="n">
        <f aca="false">IF(J11426="PosK",SUMIFS(K:K,J:J,"PosK",H:H,H11426),"")</f>
        <v>34.38</v>
      </c>
      <c r="M11426" s="61" t="n">
        <f aca="false">IF(J11426="PosK",SUMIFS(K:K,J:J,"NegK",H:H,H11426),"")</f>
        <v>0</v>
      </c>
      <c r="N11426" s="61" t="n">
        <f aca="false">IF(J11426="PosK",SUMIFS(K:K,J:J,"eDNA",H:H,H11426),"")</f>
        <v>0</v>
      </c>
      <c r="P11426" s="62" t="n">
        <f aca="false">IF(K11428="No Ct",0,K11428)</f>
        <v>0</v>
      </c>
      <c r="Q11426" s="62" t="n">
        <f aca="false">IF(K11429="No Ct",0,K11429)</f>
        <v>0</v>
      </c>
      <c r="R11426" s="0" t="str">
        <f aca="false">IF(AND(L11426&gt;0,M11426=0),"Valid","Invalid")</f>
        <v>Valid</v>
      </c>
      <c r="S11426" s="0" t="str">
        <f aca="false">IF(OR(P11426&gt;1,Q11426&gt;1),"Present","Absent")</f>
        <v>Absent</v>
      </c>
      <c r="T11426" s="63" t="str">
        <f aca="false">IF(OR(AND(P11426&gt;1,P11426&lt;41),AND(Q11426&gt;1,Q11426&lt;41)),"Ct&lt;41","Ct&gt;41")</f>
        <v>Ct&gt;41</v>
      </c>
      <c r="U11426" s="0" t="str">
        <f aca="false">I11426</f>
        <v>Strandtudse</v>
      </c>
      <c r="V11426" s="0" t="str">
        <f aca="false">MID(F11426,10,9)</f>
        <v>DL2019035</v>
      </c>
      <c r="W11426" s="64" t="str">
        <f aca="false">V11426&amp;"_"&amp;U11426&amp;"_"&amp;R11426&amp;"_"&amp;S11426&amp;"_"&amp;T11426</f>
        <v>DL2019035_Strandtudse_Valid_Absent_Ct&gt;41</v>
      </c>
    </row>
    <row r="11427" customFormat="false" ht="14.25" hidden="false" customHeight="false" outlineLevel="0" collapsed="false">
      <c r="A11427" s="0" t="s">
        <v>764</v>
      </c>
      <c r="B11427" s="52" t="s">
        <v>765</v>
      </c>
      <c r="C11427" s="52" t="s">
        <v>747</v>
      </c>
      <c r="D11427" s="53" t="n">
        <v>0.1</v>
      </c>
      <c r="E11427" s="53" t="s">
        <v>748</v>
      </c>
      <c r="F11427" s="0" t="s">
        <v>1497</v>
      </c>
      <c r="G11427" s="0" t="str">
        <f aca="false">LEFT(B11427,2)</f>
        <v>03</v>
      </c>
      <c r="H11427" s="0" t="str">
        <f aca="false">I11427&amp;"_"&amp;G11427&amp;"_"&amp;F11427</f>
        <v>Strandtudse_03_20191119_DL2019035_ViborgGym_koersel1</v>
      </c>
      <c r="I11427" s="61" t="str">
        <f aca="false">MID(RIGHT(B11427,LEN(B11427)-3),1,FIND("_",RIGHT(B11427,LEN(B11427)-3))-1)</f>
        <v>Strandtudse</v>
      </c>
      <c r="J11427" s="61" t="str">
        <f aca="false">TRIM(SUBSTITUTE(RIGHT(B11427,FIND(I11427,B11427)+1),"_",""))</f>
        <v>NegK</v>
      </c>
      <c r="K11427" s="0" t="str">
        <f aca="false">IFERROR(VALUE(SUBSTITUTE(E11427,".",",")),E11427)</f>
        <v>No Ct</v>
      </c>
      <c r="L11427" s="61" t="str">
        <f aca="false">IF(J11427="PosK",SUMIFS(K:K,J:J,"PosK",H:H,H11427),"")</f>
        <v/>
      </c>
      <c r="M11427" s="61" t="str">
        <f aca="false">IF(J11427="PosK",SUMIFS(K:K,J:J,"NegK",H:H,H11427),"")</f>
        <v/>
      </c>
      <c r="N11427" s="61" t="str">
        <f aca="false">IF(J11427="PosK",SUMIFS(K:K,J:J,"eDNA",H:H,H11427),"")</f>
        <v/>
      </c>
    </row>
    <row r="11428" customFormat="false" ht="14.25" hidden="false" customHeight="false" outlineLevel="0" collapsed="false">
      <c r="A11428" s="0" t="s">
        <v>766</v>
      </c>
      <c r="B11428" s="52" t="s">
        <v>767</v>
      </c>
      <c r="C11428" s="52" t="s">
        <v>751</v>
      </c>
      <c r="D11428" s="53" t="n">
        <v>0.1</v>
      </c>
      <c r="E11428" s="53" t="s">
        <v>748</v>
      </c>
      <c r="F11428" s="0" t="s">
        <v>1497</v>
      </c>
      <c r="G11428" s="0" t="str">
        <f aca="false">LEFT(B11428,2)</f>
        <v>03</v>
      </c>
      <c r="H11428" s="0" t="str">
        <f aca="false">I11428&amp;"_"&amp;G11428&amp;"_"&amp;F11428</f>
        <v>Strandtudse_03_20191119_DL2019035_ViborgGym_koersel1</v>
      </c>
      <c r="I11428" s="61" t="str">
        <f aca="false">MID(RIGHT(B11428,LEN(B11428)-3),1,FIND("_",RIGHT(B11428,LEN(B11428)-3))-1)</f>
        <v>Strandtudse</v>
      </c>
      <c r="J11428" s="61" t="str">
        <f aca="false">TRIM(SUBSTITUTE(RIGHT(B11428,FIND(I11428,B11428)+1),"_",""))</f>
        <v>eDNA</v>
      </c>
      <c r="K11428" s="0" t="str">
        <f aca="false">IFERROR(VALUE(SUBSTITUTE(E11428,".",",")),E11428)</f>
        <v>No Ct</v>
      </c>
      <c r="L11428" s="61" t="str">
        <f aca="false">IF(J11428="PosK",SUMIFS(K:K,J:J,"PosK",H:H,H11428),"")</f>
        <v/>
      </c>
      <c r="M11428" s="61" t="str">
        <f aca="false">IF(J11428="PosK",SUMIFS(K:K,J:J,"NegK",H:H,H11428),"")</f>
        <v/>
      </c>
      <c r="N11428" s="61" t="str">
        <f aca="false">IF(J11428="PosK",SUMIFS(K:K,J:J,"eDNA",H:H,H11428),"")</f>
        <v/>
      </c>
      <c r="Q11428" s="62"/>
    </row>
    <row r="11429" customFormat="false" ht="14.25" hidden="false" customHeight="false" outlineLevel="0" collapsed="false">
      <c r="A11429" s="0" t="s">
        <v>768</v>
      </c>
      <c r="B11429" s="52" t="s">
        <v>767</v>
      </c>
      <c r="C11429" s="52" t="s">
        <v>751</v>
      </c>
      <c r="D11429" s="53" t="n">
        <v>0.1</v>
      </c>
      <c r="E11429" s="53" t="s">
        <v>748</v>
      </c>
      <c r="F11429" s="0" t="s">
        <v>1497</v>
      </c>
      <c r="G11429" s="0" t="str">
        <f aca="false">LEFT(B11429,2)</f>
        <v>03</v>
      </c>
      <c r="H11429" s="0" t="str">
        <f aca="false">I11429&amp;"_"&amp;G11429&amp;"_"&amp;F11429</f>
        <v>Strandtudse_03_20191119_DL2019035_ViborgGym_koersel1</v>
      </c>
      <c r="I11429" s="61" t="str">
        <f aca="false">MID(RIGHT(B11429,LEN(B11429)-3),1,FIND("_",RIGHT(B11429,LEN(B11429)-3))-1)</f>
        <v>Strandtudse</v>
      </c>
      <c r="J11429" s="61" t="str">
        <f aca="false">TRIM(SUBSTITUTE(RIGHT(B11429,FIND(I11429,B11429)+1),"_",""))</f>
        <v>eDNA</v>
      </c>
      <c r="K11429" s="0" t="str">
        <f aca="false">IFERROR(VALUE(SUBSTITUTE(E11429,".",",")),E11429)</f>
        <v>No Ct</v>
      </c>
      <c r="L11429" s="61" t="str">
        <f aca="false">IF(J11429="PosK",SUMIFS(K:K,J:J,"PosK",H:H,H11429),"")</f>
        <v/>
      </c>
      <c r="M11429" s="61" t="str">
        <f aca="false">IF(J11429="PosK",SUMIFS(K:K,J:J,"NegK",H:H,H11429),"")</f>
        <v/>
      </c>
      <c r="N11429" s="61" t="str">
        <f aca="false">IF(J11429="PosK",SUMIFS(K:K,J:J,"eDNA",H:H,H11429),"")</f>
        <v/>
      </c>
      <c r="P11429" s="62"/>
      <c r="T11429" s="63"/>
      <c r="W11429" s="64"/>
    </row>
    <row r="11430" customFormat="false" ht="14.25" hidden="false" customHeight="false" outlineLevel="0" collapsed="false">
      <c r="A11430" s="0" t="s">
        <v>770</v>
      </c>
      <c r="B11430" s="52" t="s">
        <v>771</v>
      </c>
      <c r="C11430" s="52" t="s">
        <v>743</v>
      </c>
      <c r="D11430" s="53" t="n">
        <v>0.1</v>
      </c>
      <c r="E11430" s="53" t="n">
        <v>34.62</v>
      </c>
      <c r="F11430" s="0" t="s">
        <v>1497</v>
      </c>
      <c r="G11430" s="0" t="str">
        <f aca="false">LEFT(B11430,2)</f>
        <v>04</v>
      </c>
      <c r="H11430" s="0" t="str">
        <f aca="false">I11430&amp;"_"&amp;G11430&amp;"_"&amp;F11430</f>
        <v>GroenbrogetTudse_04_20191119_DL2019035_ViborgGym_koersel1</v>
      </c>
      <c r="I11430" s="61" t="str">
        <f aca="false">MID(RIGHT(B11430,LEN(B11430)-3),1,FIND("_",RIGHT(B11430,LEN(B11430)-3))-1)</f>
        <v>GroenbrogetTudse</v>
      </c>
      <c r="J11430" s="61" t="str">
        <f aca="false">TRIM(SUBSTITUTE(RIGHT(B11430,FIND(I11430,B11430)+1),"_",""))</f>
        <v>PosK</v>
      </c>
      <c r="K11430" s="0" t="n">
        <f aca="false">IFERROR(VALUE(SUBSTITUTE(E11430,".",",")),E11430)</f>
        <v>34.62</v>
      </c>
      <c r="L11430" s="61" t="n">
        <f aca="false">IF(J11430="PosK",SUMIFS(K:K,J:J,"PosK",H:H,H11430),"")</f>
        <v>34.62</v>
      </c>
      <c r="M11430" s="61" t="n">
        <f aca="false">IF(J11430="PosK",SUMIFS(K:K,J:J,"NegK",H:H,H11430),"")</f>
        <v>0</v>
      </c>
      <c r="N11430" s="61" t="n">
        <f aca="false">IF(J11430="PosK",SUMIFS(K:K,J:J,"eDNA",H:H,H11430),"")</f>
        <v>0</v>
      </c>
      <c r="P11430" s="62" t="n">
        <f aca="false">IF(K11432="No Ct",0,K11432)</f>
        <v>0</v>
      </c>
      <c r="Q11430" s="62" t="n">
        <f aca="false">IF(K11433="No Ct",0,K11433)</f>
        <v>0</v>
      </c>
      <c r="R11430" s="0" t="str">
        <f aca="false">IF(AND(L11430&gt;0,M11430=0),"Valid","Invalid")</f>
        <v>Valid</v>
      </c>
      <c r="S11430" s="0" t="str">
        <f aca="false">IF(OR(P11430&gt;1,Q11430&gt;1),"Present","Absent")</f>
        <v>Absent</v>
      </c>
      <c r="T11430" s="63" t="str">
        <f aca="false">IF(OR(AND(P11430&gt;1,P11430&lt;41),AND(Q11430&gt;1,Q11430&lt;41)),"Ct&lt;41","Ct&gt;41")</f>
        <v>Ct&gt;41</v>
      </c>
      <c r="U11430" s="0" t="str">
        <f aca="false">I11430</f>
        <v>GroenbrogetTudse</v>
      </c>
      <c r="V11430" s="0" t="str">
        <f aca="false">MID(F11430,10,9)</f>
        <v>DL2019035</v>
      </c>
      <c r="W11430" s="64" t="str">
        <f aca="false">V11430&amp;"_"&amp;U11430&amp;"_"&amp;R11430&amp;"_"&amp;S11430&amp;"_"&amp;T11430</f>
        <v>DL2019035_GroenbrogetTudse_Valid_Absent_Ct&gt;41</v>
      </c>
    </row>
    <row r="11431" customFormat="false" ht="14.25" hidden="false" customHeight="false" outlineLevel="0" collapsed="false">
      <c r="A11431" s="0" t="s">
        <v>772</v>
      </c>
      <c r="B11431" s="52" t="s">
        <v>773</v>
      </c>
      <c r="C11431" s="52" t="s">
        <v>747</v>
      </c>
      <c r="D11431" s="53" t="n">
        <v>0.1</v>
      </c>
      <c r="E11431" s="53" t="s">
        <v>748</v>
      </c>
      <c r="F11431" s="0" t="s">
        <v>1497</v>
      </c>
      <c r="G11431" s="0" t="str">
        <f aca="false">LEFT(B11431,2)</f>
        <v>04</v>
      </c>
      <c r="H11431" s="0" t="str">
        <f aca="false">I11431&amp;"_"&amp;G11431&amp;"_"&amp;F11431</f>
        <v>GroenbrogetTudse_04_20191119_DL2019035_ViborgGym_koersel1</v>
      </c>
      <c r="I11431" s="61" t="str">
        <f aca="false">MID(RIGHT(B11431,LEN(B11431)-3),1,FIND("_",RIGHT(B11431,LEN(B11431)-3))-1)</f>
        <v>GroenbrogetTudse</v>
      </c>
      <c r="J11431" s="61" t="str">
        <f aca="false">TRIM(SUBSTITUTE(RIGHT(B11431,FIND(I11431,B11431)+1),"_",""))</f>
        <v>NegK</v>
      </c>
      <c r="K11431" s="0" t="str">
        <f aca="false">IFERROR(VALUE(SUBSTITUTE(E11431,".",",")),E11431)</f>
        <v>No Ct</v>
      </c>
      <c r="L11431" s="61" t="str">
        <f aca="false">IF(J11431="PosK",SUMIFS(K:K,J:J,"PosK",H:H,H11431),"")</f>
        <v/>
      </c>
      <c r="M11431" s="61" t="str">
        <f aca="false">IF(J11431="PosK",SUMIFS(K:K,J:J,"NegK",H:H,H11431),"")</f>
        <v/>
      </c>
      <c r="N11431" s="61" t="str">
        <f aca="false">IF(J11431="PosK",SUMIFS(K:K,J:J,"eDNA",H:H,H11431),"")</f>
        <v/>
      </c>
    </row>
    <row r="11432" customFormat="false" ht="14.25" hidden="false" customHeight="false" outlineLevel="0" collapsed="false">
      <c r="A11432" s="0" t="s">
        <v>774</v>
      </c>
      <c r="B11432" s="52" t="s">
        <v>775</v>
      </c>
      <c r="C11432" s="52" t="s">
        <v>751</v>
      </c>
      <c r="D11432" s="53" t="n">
        <v>0.1</v>
      </c>
      <c r="E11432" s="53" t="s">
        <v>748</v>
      </c>
      <c r="F11432" s="0" t="s">
        <v>1497</v>
      </c>
      <c r="G11432" s="0" t="str">
        <f aca="false">LEFT(B11432,2)</f>
        <v>04</v>
      </c>
      <c r="H11432" s="0" t="str">
        <f aca="false">I11432&amp;"_"&amp;G11432&amp;"_"&amp;F11432</f>
        <v>GroenbrogetTudse_04_20191119_DL2019035_ViborgGym_koersel1</v>
      </c>
      <c r="I11432" s="61" t="str">
        <f aca="false">MID(RIGHT(B11432,LEN(B11432)-3),1,FIND("_",RIGHT(B11432,LEN(B11432)-3))-1)</f>
        <v>GroenbrogetTudse</v>
      </c>
      <c r="J11432" s="61" t="str">
        <f aca="false">TRIM(SUBSTITUTE(RIGHT(B11432,FIND(I11432,B11432)+1),"_",""))</f>
        <v>eDNA</v>
      </c>
      <c r="K11432" s="0" t="str">
        <f aca="false">IFERROR(VALUE(SUBSTITUTE(E11432,".",",")),E11432)</f>
        <v>No Ct</v>
      </c>
      <c r="L11432" s="61" t="str">
        <f aca="false">IF(J11432="PosK",SUMIFS(K:K,J:J,"PosK",H:H,H11432),"")</f>
        <v/>
      </c>
      <c r="M11432" s="61" t="str">
        <f aca="false">IF(J11432="PosK",SUMIFS(K:K,J:J,"NegK",H:H,H11432),"")</f>
        <v/>
      </c>
      <c r="N11432" s="61" t="str">
        <f aca="false">IF(J11432="PosK",SUMIFS(K:K,J:J,"eDNA",H:H,H11432),"")</f>
        <v/>
      </c>
      <c r="Q11432" s="62"/>
    </row>
    <row r="11433" customFormat="false" ht="14.25" hidden="false" customHeight="false" outlineLevel="0" collapsed="false">
      <c r="A11433" s="0" t="s">
        <v>776</v>
      </c>
      <c r="B11433" s="52" t="s">
        <v>775</v>
      </c>
      <c r="C11433" s="52" t="s">
        <v>751</v>
      </c>
      <c r="D11433" s="53" t="n">
        <v>0.1</v>
      </c>
      <c r="E11433" s="53" t="s">
        <v>748</v>
      </c>
      <c r="F11433" s="0" t="s">
        <v>1497</v>
      </c>
      <c r="G11433" s="0" t="str">
        <f aca="false">LEFT(B11433,2)</f>
        <v>04</v>
      </c>
      <c r="H11433" s="0" t="str">
        <f aca="false">I11433&amp;"_"&amp;G11433&amp;"_"&amp;F11433</f>
        <v>GroenbrogetTudse_04_20191119_DL2019035_ViborgGym_koersel1</v>
      </c>
      <c r="I11433" s="61" t="str">
        <f aca="false">MID(RIGHT(B11433,LEN(B11433)-3),1,FIND("_",RIGHT(B11433,LEN(B11433)-3))-1)</f>
        <v>GroenbrogetTudse</v>
      </c>
      <c r="J11433" s="61" t="str">
        <f aca="false">TRIM(SUBSTITUTE(RIGHT(B11433,FIND(I11433,B11433)+1),"_",""))</f>
        <v>eDNA</v>
      </c>
      <c r="K11433" s="0" t="str">
        <f aca="false">IFERROR(VALUE(SUBSTITUTE(E11433,".",",")),E11433)</f>
        <v>No Ct</v>
      </c>
      <c r="L11433" s="61" t="str">
        <f aca="false">IF(J11433="PosK",SUMIFS(K:K,J:J,"PosK",H:H,H11433),"")</f>
        <v/>
      </c>
      <c r="M11433" s="61" t="str">
        <f aca="false">IF(J11433="PosK",SUMIFS(K:K,J:J,"NegK",H:H,H11433),"")</f>
        <v/>
      </c>
      <c r="N11433" s="61" t="str">
        <f aca="false">IF(J11433="PosK",SUMIFS(K:K,J:J,"eDNA",H:H,H11433),"")</f>
        <v/>
      </c>
      <c r="P11433" s="62"/>
      <c r="T11433" s="63"/>
      <c r="W11433" s="64"/>
    </row>
    <row r="11434" customFormat="false" ht="14.25" hidden="false" customHeight="false" outlineLevel="0" collapsed="false">
      <c r="A11434" s="0" t="s">
        <v>778</v>
      </c>
      <c r="B11434" s="52" t="s">
        <v>779</v>
      </c>
      <c r="C11434" s="52" t="s">
        <v>743</v>
      </c>
      <c r="D11434" s="53" t="n">
        <v>0.1</v>
      </c>
      <c r="E11434" s="53" t="n">
        <v>29.58</v>
      </c>
      <c r="F11434" s="0" t="s">
        <v>1497</v>
      </c>
      <c r="G11434" s="0" t="str">
        <f aca="false">LEFT(B11434,2)</f>
        <v>05</v>
      </c>
      <c r="H11434" s="0" t="str">
        <f aca="false">I11434&amp;"_"&amp;G11434&amp;"_"&amp;F11434</f>
        <v>Loevfroe_05_20191119_DL2019035_ViborgGym_koersel1</v>
      </c>
      <c r="I11434" s="61" t="str">
        <f aca="false">MID(RIGHT(B11434,LEN(B11434)-3),1,FIND("_",RIGHT(B11434,LEN(B11434)-3))-1)</f>
        <v>Loevfroe</v>
      </c>
      <c r="J11434" s="61" t="str">
        <f aca="false">TRIM(SUBSTITUTE(RIGHT(B11434,FIND(I11434,B11434)+1),"_",""))</f>
        <v>PosK</v>
      </c>
      <c r="K11434" s="0" t="n">
        <f aca="false">IFERROR(VALUE(SUBSTITUTE(E11434,".",",")),E11434)</f>
        <v>29.58</v>
      </c>
      <c r="L11434" s="61" t="n">
        <f aca="false">IF(J11434="PosK",SUMIFS(K:K,J:J,"PosK",H:H,H11434),"")</f>
        <v>29.58</v>
      </c>
      <c r="M11434" s="61" t="n">
        <f aca="false">IF(J11434="PosK",SUMIFS(K:K,J:J,"NegK",H:H,H11434),"")</f>
        <v>0</v>
      </c>
      <c r="N11434" s="61" t="n">
        <f aca="false">IF(J11434="PosK",SUMIFS(K:K,J:J,"eDNA",H:H,H11434),"")</f>
        <v>0</v>
      </c>
      <c r="P11434" s="62" t="n">
        <f aca="false">IF(K11436="No Ct",0,K11436)</f>
        <v>0</v>
      </c>
      <c r="Q11434" s="62" t="n">
        <f aca="false">IF(K11437="No Ct",0,K11437)</f>
        <v>0</v>
      </c>
      <c r="R11434" s="0" t="str">
        <f aca="false">IF(AND(L11434&gt;0,M11434=0),"Valid","Invalid")</f>
        <v>Valid</v>
      </c>
      <c r="S11434" s="0" t="str">
        <f aca="false">IF(OR(P11434&gt;1,Q11434&gt;1),"Present","Absent")</f>
        <v>Absent</v>
      </c>
      <c r="T11434" s="63" t="str">
        <f aca="false">IF(OR(AND(P11434&gt;1,P11434&lt;41),AND(Q11434&gt;1,Q11434&lt;41)),"Ct&lt;41","Ct&gt;41")</f>
        <v>Ct&gt;41</v>
      </c>
      <c r="U11434" s="0" t="str">
        <f aca="false">I11434</f>
        <v>Loevfroe</v>
      </c>
      <c r="V11434" s="0" t="str">
        <f aca="false">MID(F11434,10,9)</f>
        <v>DL2019035</v>
      </c>
      <c r="W11434" s="64" t="str">
        <f aca="false">V11434&amp;"_"&amp;U11434&amp;"_"&amp;R11434&amp;"_"&amp;S11434&amp;"_"&amp;T11434</f>
        <v>DL2019035_Loevfroe_Valid_Absent_Ct&gt;41</v>
      </c>
    </row>
    <row r="11435" customFormat="false" ht="14.25" hidden="false" customHeight="false" outlineLevel="0" collapsed="false">
      <c r="A11435" s="0" t="s">
        <v>780</v>
      </c>
      <c r="B11435" s="52" t="s">
        <v>781</v>
      </c>
      <c r="C11435" s="52" t="s">
        <v>747</v>
      </c>
      <c r="D11435" s="53" t="n">
        <v>0.1</v>
      </c>
      <c r="E11435" s="53" t="s">
        <v>748</v>
      </c>
      <c r="F11435" s="0" t="s">
        <v>1497</v>
      </c>
      <c r="G11435" s="0" t="str">
        <f aca="false">LEFT(B11435,2)</f>
        <v>05</v>
      </c>
      <c r="H11435" s="0" t="str">
        <f aca="false">I11435&amp;"_"&amp;G11435&amp;"_"&amp;F11435</f>
        <v>Loevfroe_05_20191119_DL2019035_ViborgGym_koersel1</v>
      </c>
      <c r="I11435" s="61" t="str">
        <f aca="false">MID(RIGHT(B11435,LEN(B11435)-3),1,FIND("_",RIGHT(B11435,LEN(B11435)-3))-1)</f>
        <v>Loevfroe</v>
      </c>
      <c r="J11435" s="61" t="str">
        <f aca="false">TRIM(SUBSTITUTE(RIGHT(B11435,FIND(I11435,B11435)+1),"_",""))</f>
        <v>NegK</v>
      </c>
      <c r="K11435" s="0" t="str">
        <f aca="false">IFERROR(VALUE(SUBSTITUTE(E11435,".",",")),E11435)</f>
        <v>No Ct</v>
      </c>
      <c r="L11435" s="61" t="str">
        <f aca="false">IF(J11435="PosK",SUMIFS(K:K,J:J,"PosK",H:H,H11435),"")</f>
        <v/>
      </c>
      <c r="M11435" s="61" t="str">
        <f aca="false">IF(J11435="PosK",SUMIFS(K:K,J:J,"NegK",H:H,H11435),"")</f>
        <v/>
      </c>
      <c r="N11435" s="61" t="str">
        <f aca="false">IF(J11435="PosK",SUMIFS(K:K,J:J,"eDNA",H:H,H11435),"")</f>
        <v/>
      </c>
    </row>
    <row r="11436" customFormat="false" ht="14.25" hidden="false" customHeight="false" outlineLevel="0" collapsed="false">
      <c r="A11436" s="0" t="s">
        <v>782</v>
      </c>
      <c r="B11436" s="52" t="s">
        <v>783</v>
      </c>
      <c r="C11436" s="52" t="s">
        <v>751</v>
      </c>
      <c r="D11436" s="53" t="n">
        <v>0.1</v>
      </c>
      <c r="E11436" s="53" t="s">
        <v>748</v>
      </c>
      <c r="F11436" s="0" t="s">
        <v>1497</v>
      </c>
      <c r="G11436" s="0" t="str">
        <f aca="false">LEFT(B11436,2)</f>
        <v>05</v>
      </c>
      <c r="H11436" s="0" t="str">
        <f aca="false">I11436&amp;"_"&amp;G11436&amp;"_"&amp;F11436</f>
        <v>Loevfroe_05_20191119_DL2019035_ViborgGym_koersel1</v>
      </c>
      <c r="I11436" s="61" t="str">
        <f aca="false">MID(RIGHT(B11436,LEN(B11436)-3),1,FIND("_",RIGHT(B11436,LEN(B11436)-3))-1)</f>
        <v>Loevfroe</v>
      </c>
      <c r="J11436" s="61" t="str">
        <f aca="false">TRIM(SUBSTITUTE(RIGHT(B11436,FIND(I11436,B11436)+1),"_",""))</f>
        <v>eDNA</v>
      </c>
      <c r="K11436" s="0" t="str">
        <f aca="false">IFERROR(VALUE(SUBSTITUTE(E11436,".",",")),E11436)</f>
        <v>No Ct</v>
      </c>
      <c r="L11436" s="61" t="str">
        <f aca="false">IF(J11436="PosK",SUMIFS(K:K,J:J,"PosK",H:H,H11436),"")</f>
        <v/>
      </c>
      <c r="M11436" s="61" t="str">
        <f aca="false">IF(J11436="PosK",SUMIFS(K:K,J:J,"NegK",H:H,H11436),"")</f>
        <v/>
      </c>
      <c r="N11436" s="61" t="str">
        <f aca="false">IF(J11436="PosK",SUMIFS(K:K,J:J,"eDNA",H:H,H11436),"")</f>
        <v/>
      </c>
      <c r="Q11436" s="62"/>
    </row>
    <row r="11437" customFormat="false" ht="14.25" hidden="false" customHeight="false" outlineLevel="0" collapsed="false">
      <c r="A11437" s="0" t="s">
        <v>784</v>
      </c>
      <c r="B11437" s="52" t="s">
        <v>783</v>
      </c>
      <c r="C11437" s="52" t="s">
        <v>751</v>
      </c>
      <c r="D11437" s="53" t="n">
        <v>0.1</v>
      </c>
      <c r="E11437" s="53" t="s">
        <v>748</v>
      </c>
      <c r="F11437" s="0" t="s">
        <v>1497</v>
      </c>
      <c r="G11437" s="0" t="str">
        <f aca="false">LEFT(B11437,2)</f>
        <v>05</v>
      </c>
      <c r="H11437" s="0" t="str">
        <f aca="false">I11437&amp;"_"&amp;G11437&amp;"_"&amp;F11437</f>
        <v>Loevfroe_05_20191119_DL2019035_ViborgGym_koersel1</v>
      </c>
      <c r="I11437" s="61" t="str">
        <f aca="false">MID(RIGHT(B11437,LEN(B11437)-3),1,FIND("_",RIGHT(B11437,LEN(B11437)-3))-1)</f>
        <v>Loevfroe</v>
      </c>
      <c r="J11437" s="61" t="str">
        <f aca="false">TRIM(SUBSTITUTE(RIGHT(B11437,FIND(I11437,B11437)+1),"_",""))</f>
        <v>eDNA</v>
      </c>
      <c r="K11437" s="0" t="str">
        <f aca="false">IFERROR(VALUE(SUBSTITUTE(E11437,".",",")),E11437)</f>
        <v>No Ct</v>
      </c>
      <c r="L11437" s="61" t="str">
        <f aca="false">IF(J11437="PosK",SUMIFS(K:K,J:J,"PosK",H:H,H11437),"")</f>
        <v/>
      </c>
      <c r="M11437" s="61" t="str">
        <f aca="false">IF(J11437="PosK",SUMIFS(K:K,J:J,"NegK",H:H,H11437),"")</f>
        <v/>
      </c>
      <c r="N11437" s="61" t="str">
        <f aca="false">IF(J11437="PosK",SUMIFS(K:K,J:J,"eDNA",H:H,H11437),"")</f>
        <v/>
      </c>
      <c r="P11437" s="62"/>
      <c r="T11437" s="63"/>
      <c r="W11437" s="64"/>
    </row>
    <row r="11438" customFormat="false" ht="14.25" hidden="false" customHeight="false" outlineLevel="0" collapsed="false">
      <c r="A11438" s="0" t="s">
        <v>786</v>
      </c>
      <c r="B11438" s="52" t="s">
        <v>787</v>
      </c>
      <c r="C11438" s="52" t="s">
        <v>743</v>
      </c>
      <c r="D11438" s="53" t="n">
        <v>0.1</v>
      </c>
      <c r="E11438" s="53" t="s">
        <v>748</v>
      </c>
      <c r="F11438" s="0" t="s">
        <v>1497</v>
      </c>
      <c r="G11438" s="0" t="str">
        <f aca="false">LEFT(B11438,2)</f>
        <v>06</v>
      </c>
      <c r="H11438" s="0" t="str">
        <f aca="false">I11438&amp;"_"&amp;G11438&amp;"_"&amp;F11438</f>
        <v>Springfroe_06_20191119_DL2019035_ViborgGym_koersel1</v>
      </c>
      <c r="I11438" s="61" t="str">
        <f aca="false">MID(RIGHT(B11438,LEN(B11438)-3),1,FIND("_",RIGHT(B11438,LEN(B11438)-3))-1)</f>
        <v>Springfroe</v>
      </c>
      <c r="J11438" s="61" t="str">
        <f aca="false">TRIM(SUBSTITUTE(RIGHT(B11438,FIND(I11438,B11438)+1),"_",""))</f>
        <v>PosK</v>
      </c>
      <c r="K11438" s="0" t="str">
        <f aca="false">IFERROR(VALUE(SUBSTITUTE(E11438,".",",")),E11438)</f>
        <v>No Ct</v>
      </c>
      <c r="L11438" s="61" t="n">
        <f aca="false">IF(J11438="PosK",SUMIFS(K:K,J:J,"PosK",H:H,H11438),"")</f>
        <v>0</v>
      </c>
      <c r="M11438" s="61" t="n">
        <f aca="false">IF(J11438="PosK",SUMIFS(K:K,J:J,"NegK",H:H,H11438),"")</f>
        <v>0</v>
      </c>
      <c r="N11438" s="61" t="n">
        <f aca="false">IF(J11438="PosK",SUMIFS(K:K,J:J,"eDNA",H:H,H11438),"")</f>
        <v>0</v>
      </c>
      <c r="P11438" s="62" t="n">
        <f aca="false">IF(K11440="No Ct",0,K11440)</f>
        <v>0</v>
      </c>
      <c r="Q11438" s="62" t="n">
        <f aca="false">IF(K11441="No Ct",0,K11441)</f>
        <v>0</v>
      </c>
      <c r="R11438" s="0" t="str">
        <f aca="false">IF(AND(L11438&gt;0,M11438=0),"Valid","Invalid")</f>
        <v>Invalid</v>
      </c>
      <c r="S11438" s="0" t="str">
        <f aca="false">IF(OR(P11438&gt;1,Q11438&gt;1),"Present","Absent")</f>
        <v>Absent</v>
      </c>
      <c r="T11438" s="63" t="str">
        <f aca="false">IF(OR(AND(P11438&gt;1,P11438&lt;41),AND(Q11438&gt;1,Q11438&lt;41)),"Ct&lt;41","Ct&gt;41")</f>
        <v>Ct&gt;41</v>
      </c>
      <c r="U11438" s="0" t="str">
        <f aca="false">I11438</f>
        <v>Springfroe</v>
      </c>
      <c r="V11438" s="0" t="str">
        <f aca="false">MID(F11438,10,9)</f>
        <v>DL2019035</v>
      </c>
      <c r="W11438" s="64" t="str">
        <f aca="false">V11438&amp;"_"&amp;U11438&amp;"_"&amp;R11438&amp;"_"&amp;S11438&amp;"_"&amp;T11438</f>
        <v>DL2019035_Springfroe_Invalid_Absent_Ct&gt;41</v>
      </c>
    </row>
    <row r="11439" customFormat="false" ht="14.25" hidden="false" customHeight="false" outlineLevel="0" collapsed="false">
      <c r="A11439" s="0" t="s">
        <v>788</v>
      </c>
      <c r="B11439" s="52" t="s">
        <v>789</v>
      </c>
      <c r="C11439" s="52" t="s">
        <v>747</v>
      </c>
      <c r="D11439" s="53" t="n">
        <v>0.1</v>
      </c>
      <c r="E11439" s="53" t="s">
        <v>748</v>
      </c>
      <c r="F11439" s="0" t="s">
        <v>1497</v>
      </c>
      <c r="G11439" s="0" t="str">
        <f aca="false">LEFT(B11439,2)</f>
        <v>06</v>
      </c>
      <c r="H11439" s="0" t="str">
        <f aca="false">I11439&amp;"_"&amp;G11439&amp;"_"&amp;F11439</f>
        <v>Springfroe_06_20191119_DL2019035_ViborgGym_koersel1</v>
      </c>
      <c r="I11439" s="61" t="str">
        <f aca="false">MID(RIGHT(B11439,LEN(B11439)-3),1,FIND("_",RIGHT(B11439,LEN(B11439)-3))-1)</f>
        <v>Springfroe</v>
      </c>
      <c r="J11439" s="61" t="str">
        <f aca="false">TRIM(SUBSTITUTE(RIGHT(B11439,FIND(I11439,B11439)+1),"_",""))</f>
        <v>NegK</v>
      </c>
      <c r="K11439" s="0" t="str">
        <f aca="false">IFERROR(VALUE(SUBSTITUTE(E11439,".",",")),E11439)</f>
        <v>No Ct</v>
      </c>
      <c r="L11439" s="61" t="str">
        <f aca="false">IF(J11439="PosK",SUMIFS(K:K,J:J,"PosK",H:H,H11439),"")</f>
        <v/>
      </c>
      <c r="M11439" s="61" t="str">
        <f aca="false">IF(J11439="PosK",SUMIFS(K:K,J:J,"NegK",H:H,H11439),"")</f>
        <v/>
      </c>
      <c r="N11439" s="61" t="str">
        <f aca="false">IF(J11439="PosK",SUMIFS(K:K,J:J,"eDNA",H:H,H11439),"")</f>
        <v/>
      </c>
    </row>
    <row r="11440" customFormat="false" ht="14.25" hidden="false" customHeight="false" outlineLevel="0" collapsed="false">
      <c r="A11440" s="0" t="s">
        <v>790</v>
      </c>
      <c r="B11440" s="52" t="s">
        <v>791</v>
      </c>
      <c r="C11440" s="52" t="s">
        <v>751</v>
      </c>
      <c r="D11440" s="53" t="n">
        <v>0.1</v>
      </c>
      <c r="E11440" s="53" t="s">
        <v>748</v>
      </c>
      <c r="F11440" s="0" t="s">
        <v>1497</v>
      </c>
      <c r="G11440" s="0" t="str">
        <f aca="false">LEFT(B11440,2)</f>
        <v>06</v>
      </c>
      <c r="H11440" s="0" t="str">
        <f aca="false">I11440&amp;"_"&amp;G11440&amp;"_"&amp;F11440</f>
        <v>Springfroe_06_20191119_DL2019035_ViborgGym_koersel1</v>
      </c>
      <c r="I11440" s="61" t="str">
        <f aca="false">MID(RIGHT(B11440,LEN(B11440)-3),1,FIND("_",RIGHT(B11440,LEN(B11440)-3))-1)</f>
        <v>Springfroe</v>
      </c>
      <c r="J11440" s="61" t="str">
        <f aca="false">TRIM(SUBSTITUTE(RIGHT(B11440,FIND(I11440,B11440)+1),"_",""))</f>
        <v>eDNA</v>
      </c>
      <c r="K11440" s="0" t="str">
        <f aca="false">IFERROR(VALUE(SUBSTITUTE(E11440,".",",")),E11440)</f>
        <v>No Ct</v>
      </c>
      <c r="L11440" s="61" t="str">
        <f aca="false">IF(J11440="PosK",SUMIFS(K:K,J:J,"PosK",H:H,H11440),"")</f>
        <v/>
      </c>
      <c r="M11440" s="61" t="str">
        <f aca="false">IF(J11440="PosK",SUMIFS(K:K,J:J,"NegK",H:H,H11440),"")</f>
        <v/>
      </c>
      <c r="N11440" s="61" t="str">
        <f aca="false">IF(J11440="PosK",SUMIFS(K:K,J:J,"eDNA",H:H,H11440),"")</f>
        <v/>
      </c>
      <c r="Q11440" s="62"/>
    </row>
    <row r="11441" customFormat="false" ht="14.25" hidden="false" customHeight="false" outlineLevel="0" collapsed="false">
      <c r="A11441" s="0" t="s">
        <v>792</v>
      </c>
      <c r="B11441" s="52" t="s">
        <v>791</v>
      </c>
      <c r="C11441" s="52" t="s">
        <v>751</v>
      </c>
      <c r="D11441" s="53" t="n">
        <v>0.1</v>
      </c>
      <c r="E11441" s="53" t="s">
        <v>748</v>
      </c>
      <c r="F11441" s="0" t="s">
        <v>1497</v>
      </c>
      <c r="G11441" s="0" t="str">
        <f aca="false">LEFT(B11441,2)</f>
        <v>06</v>
      </c>
      <c r="H11441" s="0" t="str">
        <f aca="false">I11441&amp;"_"&amp;G11441&amp;"_"&amp;F11441</f>
        <v>Springfroe_06_20191119_DL2019035_ViborgGym_koersel1</v>
      </c>
      <c r="I11441" s="61" t="str">
        <f aca="false">MID(RIGHT(B11441,LEN(B11441)-3),1,FIND("_",RIGHT(B11441,LEN(B11441)-3))-1)</f>
        <v>Springfroe</v>
      </c>
      <c r="J11441" s="61" t="str">
        <f aca="false">TRIM(SUBSTITUTE(RIGHT(B11441,FIND(I11441,B11441)+1),"_",""))</f>
        <v>eDNA</v>
      </c>
      <c r="K11441" s="0" t="str">
        <f aca="false">IFERROR(VALUE(SUBSTITUTE(E11441,".",",")),E11441)</f>
        <v>No Ct</v>
      </c>
      <c r="L11441" s="61" t="str">
        <f aca="false">IF(J11441="PosK",SUMIFS(K:K,J:J,"PosK",H:H,H11441),"")</f>
        <v/>
      </c>
      <c r="M11441" s="61" t="str">
        <f aca="false">IF(J11441="PosK",SUMIFS(K:K,J:J,"NegK",H:H,H11441),"")</f>
        <v/>
      </c>
      <c r="N11441" s="61" t="str">
        <f aca="false">IF(J11441="PosK",SUMIFS(K:K,J:J,"eDNA",H:H,H11441),"")</f>
        <v/>
      </c>
      <c r="P11441" s="62"/>
      <c r="T11441" s="63"/>
      <c r="W11441" s="64"/>
    </row>
    <row r="11442" customFormat="false" ht="14.25" hidden="false" customHeight="false" outlineLevel="0" collapsed="false">
      <c r="A11442" s="0" t="s">
        <v>794</v>
      </c>
      <c r="B11442" s="52" t="s">
        <v>960</v>
      </c>
      <c r="C11442" s="52" t="s">
        <v>743</v>
      </c>
      <c r="D11442" s="53" t="n">
        <v>0.1</v>
      </c>
      <c r="E11442" s="53" t="s">
        <v>748</v>
      </c>
      <c r="F11442" s="0" t="s">
        <v>1497</v>
      </c>
      <c r="G11442" s="0" t="str">
        <f aca="false">LEFT(B11442,2)</f>
        <v>07</v>
      </c>
      <c r="H11442" s="0" t="str">
        <f aca="false">I11442&amp;"_"&amp;G11442&amp;"_"&amp;F11442</f>
        <v>Springfroe_07_20191119_DL2019035_ViborgGym_koersel1</v>
      </c>
      <c r="I11442" s="61" t="str">
        <f aca="false">MID(RIGHT(B11442,LEN(B11442)-3),1,FIND("_",RIGHT(B11442,LEN(B11442)-3))-1)</f>
        <v>Springfroe</v>
      </c>
      <c r="J11442" s="61" t="str">
        <f aca="false">TRIM(SUBSTITUTE(RIGHT(B11442,FIND(I11442,B11442)+1),"_",""))</f>
        <v>PosK</v>
      </c>
      <c r="K11442" s="0" t="str">
        <f aca="false">IFERROR(VALUE(SUBSTITUTE(E11442,".",",")),E11442)</f>
        <v>No Ct</v>
      </c>
      <c r="L11442" s="61" t="n">
        <f aca="false">IF(J11442="PosK",SUMIFS(K:K,J:J,"PosK",H:H,H11442),"")</f>
        <v>0</v>
      </c>
      <c r="M11442" s="61" t="n">
        <f aca="false">IF(J11442="PosK",SUMIFS(K:K,J:J,"NegK",H:H,H11442),"")</f>
        <v>0</v>
      </c>
      <c r="N11442" s="61" t="n">
        <f aca="false">IF(J11442="PosK",SUMIFS(K:K,J:J,"eDNA",H:H,H11442),"")</f>
        <v>0</v>
      </c>
      <c r="P11442" s="62" t="n">
        <f aca="false">IF(K11444="No Ct",0,K11444)</f>
        <v>0</v>
      </c>
      <c r="Q11442" s="62" t="n">
        <f aca="false">IF(K11445="No Ct",0,K11445)</f>
        <v>0</v>
      </c>
      <c r="R11442" s="0" t="str">
        <f aca="false">IF(AND(L11442&gt;0,M11442=0),"Valid","Invalid")</f>
        <v>Invalid</v>
      </c>
      <c r="S11442" s="0" t="str">
        <f aca="false">IF(OR(P11442&gt;1,Q11442&gt;1),"Present","Absent")</f>
        <v>Absent</v>
      </c>
      <c r="T11442" s="63" t="str">
        <f aca="false">IF(OR(AND(P11442&gt;1,P11442&lt;41),AND(Q11442&gt;1,Q11442&lt;41)),"Ct&lt;41","Ct&gt;41")</f>
        <v>Ct&gt;41</v>
      </c>
      <c r="U11442" s="0" t="str">
        <f aca="false">I11442</f>
        <v>Springfroe</v>
      </c>
      <c r="V11442" s="0" t="str">
        <f aca="false">MID(F11442,10,9)</f>
        <v>DL2019035</v>
      </c>
      <c r="W11442" s="64" t="str">
        <f aca="false">V11442&amp;"_"&amp;U11442&amp;"_"&amp;R11442&amp;"_"&amp;S11442&amp;"_"&amp;T11442</f>
        <v>DL2019035_Springfroe_Invalid_Absent_Ct&gt;41</v>
      </c>
    </row>
    <row r="11443" customFormat="false" ht="14.25" hidden="false" customHeight="false" outlineLevel="0" collapsed="false">
      <c r="A11443" s="0" t="s">
        <v>796</v>
      </c>
      <c r="B11443" s="52" t="s">
        <v>961</v>
      </c>
      <c r="C11443" s="52" t="s">
        <v>747</v>
      </c>
      <c r="D11443" s="53" t="n">
        <v>0.1</v>
      </c>
      <c r="E11443" s="53" t="s">
        <v>748</v>
      </c>
      <c r="F11443" s="0" t="s">
        <v>1497</v>
      </c>
      <c r="G11443" s="0" t="str">
        <f aca="false">LEFT(B11443,2)</f>
        <v>07</v>
      </c>
      <c r="H11443" s="0" t="str">
        <f aca="false">I11443&amp;"_"&amp;G11443&amp;"_"&amp;F11443</f>
        <v>Springfroe_07_20191119_DL2019035_ViborgGym_koersel1</v>
      </c>
      <c r="I11443" s="61" t="str">
        <f aca="false">MID(RIGHT(B11443,LEN(B11443)-3),1,FIND("_",RIGHT(B11443,LEN(B11443)-3))-1)</f>
        <v>Springfroe</v>
      </c>
      <c r="J11443" s="61" t="str">
        <f aca="false">TRIM(SUBSTITUTE(RIGHT(B11443,FIND(I11443,B11443)+1),"_",""))</f>
        <v>NegK</v>
      </c>
      <c r="K11443" s="0" t="str">
        <f aca="false">IFERROR(VALUE(SUBSTITUTE(E11443,".",",")),E11443)</f>
        <v>No Ct</v>
      </c>
      <c r="L11443" s="61" t="str">
        <f aca="false">IF(J11443="PosK",SUMIFS(K:K,J:J,"PosK",H:H,H11443),"")</f>
        <v/>
      </c>
      <c r="M11443" s="61" t="str">
        <f aca="false">IF(J11443="PosK",SUMIFS(K:K,J:J,"NegK",H:H,H11443),"")</f>
        <v/>
      </c>
      <c r="N11443" s="61" t="str">
        <f aca="false">IF(J11443="PosK",SUMIFS(K:K,J:J,"eDNA",H:H,H11443),"")</f>
        <v/>
      </c>
    </row>
    <row r="11444" customFormat="false" ht="14.25" hidden="false" customHeight="false" outlineLevel="0" collapsed="false">
      <c r="A11444" s="0" t="s">
        <v>798</v>
      </c>
      <c r="B11444" s="52" t="s">
        <v>962</v>
      </c>
      <c r="C11444" s="52" t="s">
        <v>751</v>
      </c>
      <c r="D11444" s="53" t="n">
        <v>0.1</v>
      </c>
      <c r="E11444" s="53" t="s">
        <v>748</v>
      </c>
      <c r="F11444" s="0" t="s">
        <v>1497</v>
      </c>
      <c r="G11444" s="0" t="str">
        <f aca="false">LEFT(B11444,2)</f>
        <v>07</v>
      </c>
      <c r="H11444" s="0" t="str">
        <f aca="false">I11444&amp;"_"&amp;G11444&amp;"_"&amp;F11444</f>
        <v>Springfroe_07_20191119_DL2019035_ViborgGym_koersel1</v>
      </c>
      <c r="I11444" s="61" t="str">
        <f aca="false">MID(RIGHT(B11444,LEN(B11444)-3),1,FIND("_",RIGHT(B11444,LEN(B11444)-3))-1)</f>
        <v>Springfroe</v>
      </c>
      <c r="J11444" s="61" t="str">
        <f aca="false">TRIM(SUBSTITUTE(RIGHT(B11444,FIND(I11444,B11444)+1),"_",""))</f>
        <v>eDNA</v>
      </c>
      <c r="K11444" s="0" t="str">
        <f aca="false">IFERROR(VALUE(SUBSTITUTE(E11444,".",",")),E11444)</f>
        <v>No Ct</v>
      </c>
      <c r="L11444" s="61" t="str">
        <f aca="false">IF(J11444="PosK",SUMIFS(K:K,J:J,"PosK",H:H,H11444),"")</f>
        <v/>
      </c>
      <c r="M11444" s="61" t="str">
        <f aca="false">IF(J11444="PosK",SUMIFS(K:K,J:J,"NegK",H:H,H11444),"")</f>
        <v/>
      </c>
      <c r="N11444" s="61" t="str">
        <f aca="false">IF(J11444="PosK",SUMIFS(K:K,J:J,"eDNA",H:H,H11444),"")</f>
        <v/>
      </c>
      <c r="Q11444" s="62"/>
    </row>
    <row r="11445" customFormat="false" ht="14.25" hidden="false" customHeight="false" outlineLevel="0" collapsed="false">
      <c r="A11445" s="0" t="s">
        <v>800</v>
      </c>
      <c r="B11445" s="52" t="s">
        <v>962</v>
      </c>
      <c r="C11445" s="52" t="s">
        <v>751</v>
      </c>
      <c r="D11445" s="53" t="n">
        <v>0.1</v>
      </c>
      <c r="E11445" s="53" t="s">
        <v>748</v>
      </c>
      <c r="F11445" s="0" t="s">
        <v>1497</v>
      </c>
      <c r="G11445" s="0" t="str">
        <f aca="false">LEFT(B11445,2)</f>
        <v>07</v>
      </c>
      <c r="H11445" s="0" t="str">
        <f aca="false">I11445&amp;"_"&amp;G11445&amp;"_"&amp;F11445</f>
        <v>Springfroe_07_20191119_DL2019035_ViborgGym_koersel1</v>
      </c>
      <c r="I11445" s="61" t="str">
        <f aca="false">MID(RIGHT(B11445,LEN(B11445)-3),1,FIND("_",RIGHT(B11445,LEN(B11445)-3))-1)</f>
        <v>Springfroe</v>
      </c>
      <c r="J11445" s="61" t="str">
        <f aca="false">TRIM(SUBSTITUTE(RIGHT(B11445,FIND(I11445,B11445)+1),"_",""))</f>
        <v>eDNA</v>
      </c>
      <c r="K11445" s="0" t="str">
        <f aca="false">IFERROR(VALUE(SUBSTITUTE(E11445,".",",")),E11445)</f>
        <v>No Ct</v>
      </c>
      <c r="L11445" s="61" t="str">
        <f aca="false">IF(J11445="PosK",SUMIFS(K:K,J:J,"PosK",H:H,H11445),"")</f>
        <v/>
      </c>
      <c r="M11445" s="61" t="str">
        <f aca="false">IF(J11445="PosK",SUMIFS(K:K,J:J,"NegK",H:H,H11445),"")</f>
        <v/>
      </c>
      <c r="N11445" s="61" t="str">
        <f aca="false">IF(J11445="PosK",SUMIFS(K:K,J:J,"eDNA",H:H,H11445),"")</f>
        <v/>
      </c>
      <c r="P11445" s="62"/>
      <c r="T11445" s="63"/>
      <c r="W11445" s="64"/>
    </row>
    <row r="11446" customFormat="false" ht="14.25" hidden="false" customHeight="false" outlineLevel="0" collapsed="false">
      <c r="A11446" s="0" t="s">
        <v>802</v>
      </c>
      <c r="B11446" s="52" t="s">
        <v>964</v>
      </c>
      <c r="C11446" s="52" t="s">
        <v>743</v>
      </c>
      <c r="D11446" s="53" t="n">
        <v>0.1</v>
      </c>
      <c r="E11446" s="53" t="s">
        <v>748</v>
      </c>
      <c r="F11446" s="0" t="s">
        <v>1497</v>
      </c>
      <c r="G11446" s="0" t="str">
        <f aca="false">LEFT(B11446,2)</f>
        <v>08</v>
      </c>
      <c r="H11446" s="0" t="str">
        <f aca="false">I11446&amp;"_"&amp;G11446&amp;"_"&amp;F11446</f>
        <v>Klokkefroe_08_20191119_DL2019035_ViborgGym_koersel1</v>
      </c>
      <c r="I11446" s="61" t="str">
        <f aca="false">MID(RIGHT(B11446,LEN(B11446)-3),1,FIND("_",RIGHT(B11446,LEN(B11446)-3))-1)</f>
        <v>Klokkefroe</v>
      </c>
      <c r="J11446" s="61" t="str">
        <f aca="false">TRIM(SUBSTITUTE(RIGHT(B11446,FIND(I11446,B11446)+1),"_",""))</f>
        <v>PosK</v>
      </c>
      <c r="K11446" s="0" t="str">
        <f aca="false">IFERROR(VALUE(SUBSTITUTE(E11446,".",",")),E11446)</f>
        <v>No Ct</v>
      </c>
      <c r="L11446" s="61" t="n">
        <f aca="false">IF(J11446="PosK",SUMIFS(K:K,J:J,"PosK",H:H,H11446),"")</f>
        <v>0</v>
      </c>
      <c r="M11446" s="61" t="n">
        <f aca="false">IF(J11446="PosK",SUMIFS(K:K,J:J,"NegK",H:H,H11446),"")</f>
        <v>0</v>
      </c>
      <c r="N11446" s="61" t="n">
        <f aca="false">IF(J11446="PosK",SUMIFS(K:K,J:J,"eDNA",H:H,H11446),"")</f>
        <v>0</v>
      </c>
      <c r="P11446" s="62" t="n">
        <f aca="false">IF(K11448="No Ct",0,K11448)</f>
        <v>0</v>
      </c>
      <c r="Q11446" s="62" t="n">
        <f aca="false">IF(K11449="No Ct",0,K11449)</f>
        <v>0</v>
      </c>
      <c r="R11446" s="0" t="str">
        <f aca="false">IF(AND(L11446&gt;0,M11446=0),"Valid","Invalid")</f>
        <v>Invalid</v>
      </c>
      <c r="S11446" s="0" t="str">
        <f aca="false">IF(OR(P11446&gt;1,Q11446&gt;1),"Present","Absent")</f>
        <v>Absent</v>
      </c>
      <c r="T11446" s="63" t="str">
        <f aca="false">IF(OR(AND(P11446&gt;1,P11446&lt;41),AND(Q11446&gt;1,Q11446&lt;41)),"Ct&lt;41","Ct&gt;41")</f>
        <v>Ct&gt;41</v>
      </c>
      <c r="U11446" s="0" t="str">
        <f aca="false">I11446</f>
        <v>Klokkefroe</v>
      </c>
      <c r="V11446" s="0" t="str">
        <f aca="false">MID(F11446,10,9)</f>
        <v>DL2019035</v>
      </c>
      <c r="W11446" s="64" t="str">
        <f aca="false">V11446&amp;"_"&amp;U11446&amp;"_"&amp;R11446&amp;"_"&amp;S11446&amp;"_"&amp;T11446</f>
        <v>DL2019035_Klokkefroe_Invalid_Absent_Ct&gt;41</v>
      </c>
    </row>
    <row r="11447" customFormat="false" ht="14.25" hidden="false" customHeight="false" outlineLevel="0" collapsed="false">
      <c r="A11447" s="0" t="s">
        <v>804</v>
      </c>
      <c r="B11447" s="52" t="s">
        <v>965</v>
      </c>
      <c r="C11447" s="52" t="s">
        <v>747</v>
      </c>
      <c r="D11447" s="53" t="n">
        <v>0.1</v>
      </c>
      <c r="E11447" s="53" t="s">
        <v>748</v>
      </c>
      <c r="F11447" s="0" t="s">
        <v>1497</v>
      </c>
      <c r="G11447" s="0" t="str">
        <f aca="false">LEFT(B11447,2)</f>
        <v>08</v>
      </c>
      <c r="H11447" s="0" t="str">
        <f aca="false">I11447&amp;"_"&amp;G11447&amp;"_"&amp;F11447</f>
        <v>Klokkefroe_08_20191119_DL2019035_ViborgGym_koersel1</v>
      </c>
      <c r="I11447" s="61" t="str">
        <f aca="false">MID(RIGHT(B11447,LEN(B11447)-3),1,FIND("_",RIGHT(B11447,LEN(B11447)-3))-1)</f>
        <v>Klokkefroe</v>
      </c>
      <c r="J11447" s="61" t="str">
        <f aca="false">TRIM(SUBSTITUTE(RIGHT(B11447,FIND(I11447,B11447)+1),"_",""))</f>
        <v>NegK</v>
      </c>
      <c r="K11447" s="0" t="str">
        <f aca="false">IFERROR(VALUE(SUBSTITUTE(E11447,".",",")),E11447)</f>
        <v>No Ct</v>
      </c>
      <c r="L11447" s="61" t="str">
        <f aca="false">IF(J11447="PosK",SUMIFS(K:K,J:J,"PosK",H:H,H11447),"")</f>
        <v/>
      </c>
      <c r="M11447" s="61" t="str">
        <f aca="false">IF(J11447="PosK",SUMIFS(K:K,J:J,"NegK",H:H,H11447),"")</f>
        <v/>
      </c>
      <c r="N11447" s="61" t="str">
        <f aca="false">IF(J11447="PosK",SUMIFS(K:K,J:J,"eDNA",H:H,H11447),"")</f>
        <v/>
      </c>
    </row>
    <row r="11448" customFormat="false" ht="14.25" hidden="false" customHeight="false" outlineLevel="0" collapsed="false">
      <c r="A11448" s="0" t="s">
        <v>806</v>
      </c>
      <c r="B11448" s="52" t="s">
        <v>966</v>
      </c>
      <c r="C11448" s="52" t="s">
        <v>751</v>
      </c>
      <c r="D11448" s="53" t="n">
        <v>0.1</v>
      </c>
      <c r="E11448" s="53" t="s">
        <v>748</v>
      </c>
      <c r="F11448" s="0" t="s">
        <v>1497</v>
      </c>
      <c r="G11448" s="0" t="str">
        <f aca="false">LEFT(B11448,2)</f>
        <v>08</v>
      </c>
      <c r="H11448" s="0" t="str">
        <f aca="false">I11448&amp;"_"&amp;G11448&amp;"_"&amp;F11448</f>
        <v>Klokkefroe_08_20191119_DL2019035_ViborgGym_koersel1</v>
      </c>
      <c r="I11448" s="61" t="str">
        <f aca="false">MID(RIGHT(B11448,LEN(B11448)-3),1,FIND("_",RIGHT(B11448,LEN(B11448)-3))-1)</f>
        <v>Klokkefroe</v>
      </c>
      <c r="J11448" s="61" t="str">
        <f aca="false">TRIM(SUBSTITUTE(RIGHT(B11448,FIND(I11448,B11448)+1),"_",""))</f>
        <v>eDNA</v>
      </c>
      <c r="K11448" s="0" t="str">
        <f aca="false">IFERROR(VALUE(SUBSTITUTE(E11448,".",",")),E11448)</f>
        <v>No Ct</v>
      </c>
      <c r="L11448" s="61" t="str">
        <f aca="false">IF(J11448="PosK",SUMIFS(K:K,J:J,"PosK",H:H,H11448),"")</f>
        <v/>
      </c>
      <c r="M11448" s="61" t="str">
        <f aca="false">IF(J11448="PosK",SUMIFS(K:K,J:J,"NegK",H:H,H11448),"")</f>
        <v/>
      </c>
      <c r="N11448" s="61" t="str">
        <f aca="false">IF(J11448="PosK",SUMIFS(K:K,J:J,"eDNA",H:H,H11448),"")</f>
        <v/>
      </c>
      <c r="Q11448" s="62"/>
    </row>
    <row r="11449" customFormat="false" ht="14.25" hidden="false" customHeight="false" outlineLevel="0" collapsed="false">
      <c r="A11449" s="0" t="s">
        <v>808</v>
      </c>
      <c r="B11449" s="52" t="s">
        <v>966</v>
      </c>
      <c r="C11449" s="52" t="s">
        <v>751</v>
      </c>
      <c r="D11449" s="53" t="n">
        <v>0.1</v>
      </c>
      <c r="E11449" s="53" t="s">
        <v>748</v>
      </c>
      <c r="F11449" s="0" t="s">
        <v>1497</v>
      </c>
      <c r="G11449" s="0" t="str">
        <f aca="false">LEFT(B11449,2)</f>
        <v>08</v>
      </c>
      <c r="H11449" s="0" t="str">
        <f aca="false">I11449&amp;"_"&amp;G11449&amp;"_"&amp;F11449</f>
        <v>Klokkefroe_08_20191119_DL2019035_ViborgGym_koersel1</v>
      </c>
      <c r="I11449" s="61" t="str">
        <f aca="false">MID(RIGHT(B11449,LEN(B11449)-3),1,FIND("_",RIGHT(B11449,LEN(B11449)-3))-1)</f>
        <v>Klokkefroe</v>
      </c>
      <c r="J11449" s="61" t="str">
        <f aca="false">TRIM(SUBSTITUTE(RIGHT(B11449,FIND(I11449,B11449)+1),"_",""))</f>
        <v>eDNA</v>
      </c>
      <c r="K11449" s="0" t="str">
        <f aca="false">IFERROR(VALUE(SUBSTITUTE(E11449,".",",")),E11449)</f>
        <v>No Ct</v>
      </c>
      <c r="L11449" s="61" t="str">
        <f aca="false">IF(J11449="PosK",SUMIFS(K:K,J:J,"PosK",H:H,H11449),"")</f>
        <v/>
      </c>
      <c r="M11449" s="61" t="str">
        <f aca="false">IF(J11449="PosK",SUMIFS(K:K,J:J,"NegK",H:H,H11449),"")</f>
        <v/>
      </c>
      <c r="N11449" s="61" t="str">
        <f aca="false">IF(J11449="PosK",SUMIFS(K:K,J:J,"eDNA",H:H,H11449),"")</f>
        <v/>
      </c>
      <c r="P11449" s="62"/>
      <c r="T11449" s="63"/>
      <c r="W11449" s="64"/>
    </row>
    <row r="11450" customFormat="false" ht="14.25" hidden="false" customHeight="false" outlineLevel="0" collapsed="false">
      <c r="A11450" s="0" t="s">
        <v>810</v>
      </c>
      <c r="B11450" s="52" t="s">
        <v>968</v>
      </c>
      <c r="C11450" s="52" t="s">
        <v>743</v>
      </c>
      <c r="D11450" s="53" t="n">
        <v>0.1</v>
      </c>
      <c r="E11450" s="53" t="n">
        <v>24.08</v>
      </c>
      <c r="F11450" s="0" t="s">
        <v>1497</v>
      </c>
      <c r="G11450" s="0" t="str">
        <f aca="false">LEFT(B11450,2)</f>
        <v>09</v>
      </c>
      <c r="H11450" s="0" t="str">
        <f aca="false">I11450&amp;"_"&amp;G11450&amp;"_"&amp;F11450</f>
        <v>Skrubtudse_09_20191119_DL2019035_ViborgGym_koersel1</v>
      </c>
      <c r="I11450" s="61" t="str">
        <f aca="false">MID(RIGHT(B11450,LEN(B11450)-3),1,FIND("_",RIGHT(B11450,LEN(B11450)-3))-1)</f>
        <v>Skrubtudse</v>
      </c>
      <c r="J11450" s="61" t="str">
        <f aca="false">TRIM(SUBSTITUTE(RIGHT(B11450,FIND(I11450,B11450)+1),"_",""))</f>
        <v>PosK</v>
      </c>
      <c r="K11450" s="0" t="n">
        <f aca="false">IFERROR(VALUE(SUBSTITUTE(E11450,".",",")),E11450)</f>
        <v>24.08</v>
      </c>
      <c r="L11450" s="61" t="n">
        <f aca="false">IF(J11450="PosK",SUMIFS(K:K,J:J,"PosK",H:H,H11450),"")</f>
        <v>24.08</v>
      </c>
      <c r="M11450" s="61" t="n">
        <f aca="false">IF(J11450="PosK",SUMIFS(K:K,J:J,"NegK",H:H,H11450),"")</f>
        <v>0</v>
      </c>
      <c r="N11450" s="61" t="n">
        <f aca="false">IF(J11450="PosK",SUMIFS(K:K,J:J,"eDNA",H:H,H11450),"")</f>
        <v>0</v>
      </c>
      <c r="P11450" s="62" t="n">
        <f aca="false">IF(K11452="No Ct",0,K11452)</f>
        <v>0</v>
      </c>
      <c r="Q11450" s="62" t="n">
        <f aca="false">IF(K11453="No Ct",0,K11453)</f>
        <v>0</v>
      </c>
      <c r="R11450" s="0" t="str">
        <f aca="false">IF(AND(L11450&gt;0,M11450=0),"Valid","Invalid")</f>
        <v>Valid</v>
      </c>
      <c r="S11450" s="0" t="str">
        <f aca="false">IF(OR(P11450&gt;1,Q11450&gt;1),"Present","Absent")</f>
        <v>Absent</v>
      </c>
      <c r="T11450" s="63" t="str">
        <f aca="false">IF(OR(AND(P11450&gt;1,P11450&lt;41),AND(Q11450&gt;1,Q11450&lt;41)),"Ct&lt;41","Ct&gt;41")</f>
        <v>Ct&gt;41</v>
      </c>
      <c r="U11450" s="0" t="str">
        <f aca="false">I11450</f>
        <v>Skrubtudse</v>
      </c>
      <c r="V11450" s="0" t="str">
        <f aca="false">MID(F11450,10,9)</f>
        <v>DL2019035</v>
      </c>
      <c r="W11450" s="64" t="str">
        <f aca="false">V11450&amp;"_"&amp;U11450&amp;"_"&amp;R11450&amp;"_"&amp;S11450&amp;"_"&amp;T11450</f>
        <v>DL2019035_Skrubtudse_Valid_Absent_Ct&gt;41</v>
      </c>
    </row>
    <row r="11451" customFormat="false" ht="14.25" hidden="false" customHeight="false" outlineLevel="0" collapsed="false">
      <c r="A11451" s="0" t="s">
        <v>812</v>
      </c>
      <c r="B11451" s="52" t="s">
        <v>969</v>
      </c>
      <c r="C11451" s="52" t="s">
        <v>747</v>
      </c>
      <c r="D11451" s="53" t="n">
        <v>0.1</v>
      </c>
      <c r="E11451" s="53" t="s">
        <v>748</v>
      </c>
      <c r="F11451" s="0" t="s">
        <v>1497</v>
      </c>
      <c r="G11451" s="0" t="str">
        <f aca="false">LEFT(B11451,2)</f>
        <v>09</v>
      </c>
      <c r="H11451" s="0" t="str">
        <f aca="false">I11451&amp;"_"&amp;G11451&amp;"_"&amp;F11451</f>
        <v>Skrubtudse_09_20191119_DL2019035_ViborgGym_koersel1</v>
      </c>
      <c r="I11451" s="61" t="str">
        <f aca="false">MID(RIGHT(B11451,LEN(B11451)-3),1,FIND("_",RIGHT(B11451,LEN(B11451)-3))-1)</f>
        <v>Skrubtudse</v>
      </c>
      <c r="J11451" s="61" t="str">
        <f aca="false">TRIM(SUBSTITUTE(RIGHT(B11451,FIND(I11451,B11451)+1),"_",""))</f>
        <v>NegK</v>
      </c>
      <c r="K11451" s="0" t="str">
        <f aca="false">IFERROR(VALUE(SUBSTITUTE(E11451,".",",")),E11451)</f>
        <v>No Ct</v>
      </c>
      <c r="L11451" s="61" t="str">
        <f aca="false">IF(J11451="PosK",SUMIFS(K:K,J:J,"PosK",H:H,H11451),"")</f>
        <v/>
      </c>
      <c r="M11451" s="61" t="str">
        <f aca="false">IF(J11451="PosK",SUMIFS(K:K,J:J,"NegK",H:H,H11451),"")</f>
        <v/>
      </c>
      <c r="N11451" s="61" t="str">
        <f aca="false">IF(J11451="PosK",SUMIFS(K:K,J:J,"eDNA",H:H,H11451),"")</f>
        <v/>
      </c>
    </row>
    <row r="11452" customFormat="false" ht="14.25" hidden="false" customHeight="false" outlineLevel="0" collapsed="false">
      <c r="A11452" s="0" t="s">
        <v>814</v>
      </c>
      <c r="B11452" s="52" t="s">
        <v>970</v>
      </c>
      <c r="C11452" s="52" t="s">
        <v>751</v>
      </c>
      <c r="D11452" s="53" t="n">
        <v>0.1</v>
      </c>
      <c r="E11452" s="53" t="s">
        <v>748</v>
      </c>
      <c r="F11452" s="0" t="s">
        <v>1497</v>
      </c>
      <c r="G11452" s="0" t="str">
        <f aca="false">LEFT(B11452,2)</f>
        <v>09</v>
      </c>
      <c r="H11452" s="0" t="str">
        <f aca="false">I11452&amp;"_"&amp;G11452&amp;"_"&amp;F11452</f>
        <v>Skrubtudse_09_20191119_DL2019035_ViborgGym_koersel1</v>
      </c>
      <c r="I11452" s="61" t="str">
        <f aca="false">MID(RIGHT(B11452,LEN(B11452)-3),1,FIND("_",RIGHT(B11452,LEN(B11452)-3))-1)</f>
        <v>Skrubtudse</v>
      </c>
      <c r="J11452" s="61" t="str">
        <f aca="false">TRIM(SUBSTITUTE(RIGHT(B11452,FIND(I11452,B11452)+1),"_",""))</f>
        <v>eDNA</v>
      </c>
      <c r="K11452" s="0" t="str">
        <f aca="false">IFERROR(VALUE(SUBSTITUTE(E11452,".",",")),E11452)</f>
        <v>No Ct</v>
      </c>
      <c r="L11452" s="61" t="str">
        <f aca="false">IF(J11452="PosK",SUMIFS(K:K,J:J,"PosK",H:H,H11452),"")</f>
        <v/>
      </c>
      <c r="M11452" s="61" t="str">
        <f aca="false">IF(J11452="PosK",SUMIFS(K:K,J:J,"NegK",H:H,H11452),"")</f>
        <v/>
      </c>
      <c r="N11452" s="61" t="str">
        <f aca="false">IF(J11452="PosK",SUMIFS(K:K,J:J,"eDNA",H:H,H11452),"")</f>
        <v/>
      </c>
      <c r="Q11452" s="62"/>
    </row>
    <row r="11453" customFormat="false" ht="14.25" hidden="false" customHeight="false" outlineLevel="0" collapsed="false">
      <c r="A11453" s="0" t="s">
        <v>816</v>
      </c>
      <c r="B11453" s="52" t="s">
        <v>970</v>
      </c>
      <c r="C11453" s="52" t="s">
        <v>751</v>
      </c>
      <c r="D11453" s="53" t="n">
        <v>0.1</v>
      </c>
      <c r="E11453" s="53" t="s">
        <v>748</v>
      </c>
      <c r="F11453" s="0" t="s">
        <v>1497</v>
      </c>
      <c r="G11453" s="0" t="str">
        <f aca="false">LEFT(B11453,2)</f>
        <v>09</v>
      </c>
      <c r="H11453" s="0" t="str">
        <f aca="false">I11453&amp;"_"&amp;G11453&amp;"_"&amp;F11453</f>
        <v>Skrubtudse_09_20191119_DL2019035_ViborgGym_koersel1</v>
      </c>
      <c r="I11453" s="61" t="str">
        <f aca="false">MID(RIGHT(B11453,LEN(B11453)-3),1,FIND("_",RIGHT(B11453,LEN(B11453)-3))-1)</f>
        <v>Skrubtudse</v>
      </c>
      <c r="J11453" s="61" t="str">
        <f aca="false">TRIM(SUBSTITUTE(RIGHT(B11453,FIND(I11453,B11453)+1),"_",""))</f>
        <v>eDNA</v>
      </c>
      <c r="K11453" s="0" t="str">
        <f aca="false">IFERROR(VALUE(SUBSTITUTE(E11453,".",",")),E11453)</f>
        <v>No Ct</v>
      </c>
      <c r="L11453" s="61" t="str">
        <f aca="false">IF(J11453="PosK",SUMIFS(K:K,J:J,"PosK",H:H,H11453),"")</f>
        <v/>
      </c>
      <c r="M11453" s="61" t="str">
        <f aca="false">IF(J11453="PosK",SUMIFS(K:K,J:J,"NegK",H:H,H11453),"")</f>
        <v/>
      </c>
      <c r="N11453" s="61" t="str">
        <f aca="false">IF(J11453="PosK",SUMIFS(K:K,J:J,"eDNA",H:H,H11453),"")</f>
        <v/>
      </c>
      <c r="P11453" s="62"/>
      <c r="T11453" s="63"/>
      <c r="W11453" s="64"/>
    </row>
    <row r="11454" customFormat="false" ht="14.25" hidden="false" customHeight="false" outlineLevel="0" collapsed="false">
      <c r="A11454" s="0" t="s">
        <v>818</v>
      </c>
      <c r="B11454" s="52" t="s">
        <v>972</v>
      </c>
      <c r="C11454" s="52" t="s">
        <v>743</v>
      </c>
      <c r="D11454" s="53" t="n">
        <v>0.1</v>
      </c>
      <c r="E11454" s="53" t="n">
        <v>24.42</v>
      </c>
      <c r="F11454" s="0" t="s">
        <v>1497</v>
      </c>
      <c r="G11454" s="0" t="str">
        <f aca="false">LEFT(B11454,2)</f>
        <v>10</v>
      </c>
      <c r="H11454" s="0" t="str">
        <f aca="false">I11454&amp;"_"&amp;G11454&amp;"_"&amp;F11454</f>
        <v>Skrubtudse_10_20191119_DL2019035_ViborgGym_koersel1</v>
      </c>
      <c r="I11454" s="61" t="str">
        <f aca="false">MID(RIGHT(B11454,LEN(B11454)-3),1,FIND("_",RIGHT(B11454,LEN(B11454)-3))-1)</f>
        <v>Skrubtudse</v>
      </c>
      <c r="J11454" s="61" t="str">
        <f aca="false">TRIM(SUBSTITUTE(RIGHT(B11454,FIND(I11454,B11454)+1),"_",""))</f>
        <v>PosK</v>
      </c>
      <c r="K11454" s="0" t="n">
        <f aca="false">IFERROR(VALUE(SUBSTITUTE(E11454,".",",")),E11454)</f>
        <v>24.42</v>
      </c>
      <c r="L11454" s="61" t="n">
        <f aca="false">IF(J11454="PosK",SUMIFS(K:K,J:J,"PosK",H:H,H11454),"")</f>
        <v>24.42</v>
      </c>
      <c r="M11454" s="61" t="n">
        <f aca="false">IF(J11454="PosK",SUMIFS(K:K,J:J,"NegK",H:H,H11454),"")</f>
        <v>0</v>
      </c>
      <c r="N11454" s="61" t="n">
        <f aca="false">IF(J11454="PosK",SUMIFS(K:K,J:J,"eDNA",H:H,H11454),"")</f>
        <v>0</v>
      </c>
      <c r="P11454" s="62" t="n">
        <f aca="false">IF(K11456="No Ct",0,K11456)</f>
        <v>0</v>
      </c>
      <c r="Q11454" s="62" t="n">
        <f aca="false">IF(K11457="No Ct",0,K11457)</f>
        <v>0</v>
      </c>
      <c r="R11454" s="0" t="str">
        <f aca="false">IF(AND(L11454&gt;0,M11454=0),"Valid","Invalid")</f>
        <v>Valid</v>
      </c>
      <c r="S11454" s="0" t="str">
        <f aca="false">IF(OR(P11454&gt;1,Q11454&gt;1),"Present","Absent")</f>
        <v>Absent</v>
      </c>
      <c r="T11454" s="63" t="str">
        <f aca="false">IF(OR(AND(P11454&gt;1,P11454&lt;41),AND(Q11454&gt;1,Q11454&lt;41)),"Ct&lt;41","Ct&gt;41")</f>
        <v>Ct&gt;41</v>
      </c>
      <c r="U11454" s="0" t="str">
        <f aca="false">I11454</f>
        <v>Skrubtudse</v>
      </c>
      <c r="V11454" s="0" t="str">
        <f aca="false">MID(F11454,10,9)</f>
        <v>DL2019035</v>
      </c>
      <c r="W11454" s="64" t="str">
        <f aca="false">V11454&amp;"_"&amp;U11454&amp;"_"&amp;R11454&amp;"_"&amp;S11454&amp;"_"&amp;T11454</f>
        <v>DL2019035_Skrubtudse_Valid_Absent_Ct&gt;41</v>
      </c>
    </row>
    <row r="11455" customFormat="false" ht="14.25" hidden="false" customHeight="false" outlineLevel="0" collapsed="false">
      <c r="A11455" s="0" t="s">
        <v>820</v>
      </c>
      <c r="B11455" s="52" t="s">
        <v>973</v>
      </c>
      <c r="C11455" s="52" t="s">
        <v>747</v>
      </c>
      <c r="D11455" s="53" t="n">
        <v>0.1</v>
      </c>
      <c r="E11455" s="53" t="s">
        <v>748</v>
      </c>
      <c r="F11455" s="0" t="s">
        <v>1497</v>
      </c>
      <c r="G11455" s="0" t="str">
        <f aca="false">LEFT(B11455,2)</f>
        <v>10</v>
      </c>
      <c r="H11455" s="0" t="str">
        <f aca="false">I11455&amp;"_"&amp;G11455&amp;"_"&amp;F11455</f>
        <v>Skrubtudse_10_20191119_DL2019035_ViborgGym_koersel1</v>
      </c>
      <c r="I11455" s="61" t="str">
        <f aca="false">MID(RIGHT(B11455,LEN(B11455)-3),1,FIND("_",RIGHT(B11455,LEN(B11455)-3))-1)</f>
        <v>Skrubtudse</v>
      </c>
      <c r="J11455" s="61" t="str">
        <f aca="false">TRIM(SUBSTITUTE(RIGHT(B11455,FIND(I11455,B11455)+1),"_",""))</f>
        <v>NegK</v>
      </c>
      <c r="K11455" s="0" t="str">
        <f aca="false">IFERROR(VALUE(SUBSTITUTE(E11455,".",",")),E11455)</f>
        <v>No Ct</v>
      </c>
      <c r="L11455" s="61" t="str">
        <f aca="false">IF(J11455="PosK",SUMIFS(K:K,J:J,"PosK",H:H,H11455),"")</f>
        <v/>
      </c>
      <c r="M11455" s="61" t="str">
        <f aca="false">IF(J11455="PosK",SUMIFS(K:K,J:J,"NegK",H:H,H11455),"")</f>
        <v/>
      </c>
      <c r="N11455" s="61" t="str">
        <f aca="false">IF(J11455="PosK",SUMIFS(K:K,J:J,"eDNA",H:H,H11455),"")</f>
        <v/>
      </c>
    </row>
    <row r="11456" customFormat="false" ht="14.25" hidden="false" customHeight="false" outlineLevel="0" collapsed="false">
      <c r="A11456" s="0" t="s">
        <v>822</v>
      </c>
      <c r="B11456" s="52" t="s">
        <v>974</v>
      </c>
      <c r="C11456" s="52" t="s">
        <v>751</v>
      </c>
      <c r="D11456" s="53" t="n">
        <v>0.1</v>
      </c>
      <c r="E11456" s="53" t="s">
        <v>748</v>
      </c>
      <c r="F11456" s="0" t="s">
        <v>1497</v>
      </c>
      <c r="G11456" s="0" t="str">
        <f aca="false">LEFT(B11456,2)</f>
        <v>10</v>
      </c>
      <c r="H11456" s="0" t="str">
        <f aca="false">I11456&amp;"_"&amp;G11456&amp;"_"&amp;F11456</f>
        <v>Skrubtudse_10_20191119_DL2019035_ViborgGym_koersel1</v>
      </c>
      <c r="I11456" s="61" t="str">
        <f aca="false">MID(RIGHT(B11456,LEN(B11456)-3),1,FIND("_",RIGHT(B11456,LEN(B11456)-3))-1)</f>
        <v>Skrubtudse</v>
      </c>
      <c r="J11456" s="61" t="str">
        <f aca="false">TRIM(SUBSTITUTE(RIGHT(B11456,FIND(I11456,B11456)+1),"_",""))</f>
        <v>eDNA</v>
      </c>
      <c r="K11456" s="0" t="str">
        <f aca="false">IFERROR(VALUE(SUBSTITUTE(E11456,".",",")),E11456)</f>
        <v>No Ct</v>
      </c>
      <c r="L11456" s="61" t="str">
        <f aca="false">IF(J11456="PosK",SUMIFS(K:K,J:J,"PosK",H:H,H11456),"")</f>
        <v/>
      </c>
      <c r="M11456" s="61" t="str">
        <f aca="false">IF(J11456="PosK",SUMIFS(K:K,J:J,"NegK",H:H,H11456),"")</f>
        <v/>
      </c>
      <c r="N11456" s="61" t="str">
        <f aca="false">IF(J11456="PosK",SUMIFS(K:K,J:J,"eDNA",H:H,H11456),"")</f>
        <v/>
      </c>
      <c r="Q11456" s="62"/>
    </row>
    <row r="11457" customFormat="false" ht="14.25" hidden="false" customHeight="false" outlineLevel="0" collapsed="false">
      <c r="A11457" s="0" t="s">
        <v>824</v>
      </c>
      <c r="B11457" s="52" t="s">
        <v>974</v>
      </c>
      <c r="C11457" s="52" t="s">
        <v>751</v>
      </c>
      <c r="D11457" s="53" t="n">
        <v>0.1</v>
      </c>
      <c r="E11457" s="53" t="s">
        <v>748</v>
      </c>
      <c r="F11457" s="0" t="s">
        <v>1497</v>
      </c>
      <c r="G11457" s="0" t="str">
        <f aca="false">LEFT(B11457,2)</f>
        <v>10</v>
      </c>
      <c r="H11457" s="0" t="str">
        <f aca="false">I11457&amp;"_"&amp;G11457&amp;"_"&amp;F11457</f>
        <v>Skrubtudse_10_20191119_DL2019035_ViborgGym_koersel1</v>
      </c>
      <c r="I11457" s="61" t="str">
        <f aca="false">MID(RIGHT(B11457,LEN(B11457)-3),1,FIND("_",RIGHT(B11457,LEN(B11457)-3))-1)</f>
        <v>Skrubtudse</v>
      </c>
      <c r="J11457" s="61" t="str">
        <f aca="false">TRIM(SUBSTITUTE(RIGHT(B11457,FIND(I11457,B11457)+1),"_",""))</f>
        <v>eDNA</v>
      </c>
      <c r="K11457" s="0" t="str">
        <f aca="false">IFERROR(VALUE(SUBSTITUTE(E11457,".",",")),E11457)</f>
        <v>No Ct</v>
      </c>
      <c r="L11457" s="61" t="str">
        <f aca="false">IF(J11457="PosK",SUMIFS(K:K,J:J,"PosK",H:H,H11457),"")</f>
        <v/>
      </c>
      <c r="M11457" s="61" t="str">
        <f aca="false">IF(J11457="PosK",SUMIFS(K:K,J:J,"NegK",H:H,H11457),"")</f>
        <v/>
      </c>
      <c r="N11457" s="61" t="str">
        <f aca="false">IF(J11457="PosK",SUMIFS(K:K,J:J,"eDNA",H:H,H11457),"")</f>
        <v/>
      </c>
      <c r="P11457" s="62"/>
      <c r="T11457" s="63"/>
      <c r="W11457" s="64"/>
    </row>
    <row r="11458" customFormat="false" ht="14.25" hidden="false" customHeight="false" outlineLevel="0" collapsed="false">
      <c r="A11458" s="0" t="s">
        <v>826</v>
      </c>
      <c r="B11458" s="52" t="s">
        <v>976</v>
      </c>
      <c r="C11458" s="52" t="s">
        <v>743</v>
      </c>
      <c r="D11458" s="53" t="n">
        <v>0.1</v>
      </c>
      <c r="E11458" s="53" t="n">
        <v>39.36</v>
      </c>
      <c r="F11458" s="0" t="s">
        <v>1497</v>
      </c>
      <c r="G11458" s="0" t="str">
        <f aca="false">LEFT(B11458,2)</f>
        <v>11</v>
      </c>
      <c r="H11458" s="0" t="str">
        <f aca="false">I11458&amp;"_"&amp;G11458&amp;"_"&amp;F11458</f>
        <v>Bjergsalamander_11_20191119_DL2019035_ViborgGym_koersel1</v>
      </c>
      <c r="I11458" s="61" t="str">
        <f aca="false">MID(RIGHT(B11458,LEN(B11458)-3),1,FIND("_",RIGHT(B11458,LEN(B11458)-3))-1)</f>
        <v>Bjergsalamander</v>
      </c>
      <c r="J11458" s="61" t="str">
        <f aca="false">TRIM(SUBSTITUTE(RIGHT(B11458,FIND(I11458,B11458)+1),"_",""))</f>
        <v>PosK</v>
      </c>
      <c r="K11458" s="0" t="n">
        <f aca="false">IFERROR(VALUE(SUBSTITUTE(E11458,".",",")),E11458)</f>
        <v>39.36</v>
      </c>
      <c r="L11458" s="61" t="n">
        <f aca="false">IF(J11458="PosK",SUMIFS(K:K,J:J,"PosK",H:H,H11458),"")</f>
        <v>39.36</v>
      </c>
      <c r="M11458" s="61" t="n">
        <f aca="false">IF(J11458="PosK",SUMIFS(K:K,J:J,"NegK",H:H,H11458),"")</f>
        <v>0</v>
      </c>
      <c r="N11458" s="61" t="n">
        <f aca="false">IF(J11458="PosK",SUMIFS(K:K,J:J,"eDNA",H:H,H11458),"")</f>
        <v>0</v>
      </c>
      <c r="P11458" s="62" t="n">
        <f aca="false">IF(K11460="No Ct",0,K11460)</f>
        <v>0</v>
      </c>
      <c r="Q11458" s="62" t="n">
        <f aca="false">IF(K11461="No Ct",0,K11461)</f>
        <v>0</v>
      </c>
      <c r="R11458" s="0" t="str">
        <f aca="false">IF(AND(L11458&gt;0,M11458=0),"Valid","Invalid")</f>
        <v>Valid</v>
      </c>
      <c r="S11458" s="0" t="str">
        <f aca="false">IF(OR(P11458&gt;1,Q11458&gt;1),"Present","Absent")</f>
        <v>Absent</v>
      </c>
      <c r="T11458" s="63" t="str">
        <f aca="false">IF(OR(AND(P11458&gt;1,P11458&lt;41),AND(Q11458&gt;1,Q11458&lt;41)),"Ct&lt;41","Ct&gt;41")</f>
        <v>Ct&gt;41</v>
      </c>
      <c r="U11458" s="0" t="str">
        <f aca="false">I11458</f>
        <v>Bjergsalamander</v>
      </c>
      <c r="V11458" s="0" t="str">
        <f aca="false">MID(F11458,10,9)</f>
        <v>DL2019035</v>
      </c>
      <c r="W11458" s="64" t="str">
        <f aca="false">V11458&amp;"_"&amp;U11458&amp;"_"&amp;R11458&amp;"_"&amp;S11458&amp;"_"&amp;T11458</f>
        <v>DL2019035_Bjergsalamander_Valid_Absent_Ct&gt;41</v>
      </c>
    </row>
    <row r="11459" customFormat="false" ht="14.25" hidden="false" customHeight="false" outlineLevel="0" collapsed="false">
      <c r="A11459" s="0" t="s">
        <v>828</v>
      </c>
      <c r="B11459" s="52" t="s">
        <v>977</v>
      </c>
      <c r="C11459" s="52" t="s">
        <v>747</v>
      </c>
      <c r="D11459" s="53" t="n">
        <v>0.1</v>
      </c>
      <c r="E11459" s="53" t="s">
        <v>748</v>
      </c>
      <c r="F11459" s="0" t="s">
        <v>1497</v>
      </c>
      <c r="G11459" s="0" t="str">
        <f aca="false">LEFT(B11459,2)</f>
        <v>11</v>
      </c>
      <c r="H11459" s="0" t="str">
        <f aca="false">I11459&amp;"_"&amp;G11459&amp;"_"&amp;F11459</f>
        <v>Bjergsalamander_11_20191119_DL2019035_ViborgGym_koersel1</v>
      </c>
      <c r="I11459" s="61" t="str">
        <f aca="false">MID(RIGHT(B11459,LEN(B11459)-3),1,FIND("_",RIGHT(B11459,LEN(B11459)-3))-1)</f>
        <v>Bjergsalamander</v>
      </c>
      <c r="J11459" s="61" t="str">
        <f aca="false">TRIM(SUBSTITUTE(RIGHT(B11459,FIND(I11459,B11459)+1),"_",""))</f>
        <v>NegK</v>
      </c>
      <c r="K11459" s="0" t="str">
        <f aca="false">IFERROR(VALUE(SUBSTITUTE(E11459,".",",")),E11459)</f>
        <v>No Ct</v>
      </c>
      <c r="L11459" s="61" t="str">
        <f aca="false">IF(J11459="PosK",SUMIFS(K:K,J:J,"PosK",H:H,H11459),"")</f>
        <v/>
      </c>
      <c r="M11459" s="61" t="str">
        <f aca="false">IF(J11459="PosK",SUMIFS(K:K,J:J,"NegK",H:H,H11459),"")</f>
        <v/>
      </c>
      <c r="N11459" s="61" t="str">
        <f aca="false">IF(J11459="PosK",SUMIFS(K:K,J:J,"eDNA",H:H,H11459),"")</f>
        <v/>
      </c>
    </row>
    <row r="11460" customFormat="false" ht="14.25" hidden="false" customHeight="false" outlineLevel="0" collapsed="false">
      <c r="A11460" s="0" t="s">
        <v>830</v>
      </c>
      <c r="B11460" s="52" t="s">
        <v>978</v>
      </c>
      <c r="C11460" s="52" t="s">
        <v>751</v>
      </c>
      <c r="D11460" s="53" t="n">
        <v>0.1</v>
      </c>
      <c r="E11460" s="53" t="s">
        <v>748</v>
      </c>
      <c r="F11460" s="0" t="s">
        <v>1497</v>
      </c>
      <c r="G11460" s="0" t="str">
        <f aca="false">LEFT(B11460,2)</f>
        <v>11</v>
      </c>
      <c r="H11460" s="0" t="str">
        <f aca="false">I11460&amp;"_"&amp;G11460&amp;"_"&amp;F11460</f>
        <v>Bjergsalamander_11_20191119_DL2019035_ViborgGym_koersel1</v>
      </c>
      <c r="I11460" s="61" t="str">
        <f aca="false">MID(RIGHT(B11460,LEN(B11460)-3),1,FIND("_",RIGHT(B11460,LEN(B11460)-3))-1)</f>
        <v>Bjergsalamander</v>
      </c>
      <c r="J11460" s="61" t="str">
        <f aca="false">TRIM(SUBSTITUTE(RIGHT(B11460,FIND(I11460,B11460)+1),"_",""))</f>
        <v>eDNA</v>
      </c>
      <c r="K11460" s="0" t="str">
        <f aca="false">IFERROR(VALUE(SUBSTITUTE(E11460,".",",")),E11460)</f>
        <v>No Ct</v>
      </c>
      <c r="L11460" s="61" t="str">
        <f aca="false">IF(J11460="PosK",SUMIFS(K:K,J:J,"PosK",H:H,H11460),"")</f>
        <v/>
      </c>
      <c r="M11460" s="61" t="str">
        <f aca="false">IF(J11460="PosK",SUMIFS(K:K,J:J,"NegK",H:H,H11460),"")</f>
        <v/>
      </c>
      <c r="N11460" s="61" t="str">
        <f aca="false">IF(J11460="PosK",SUMIFS(K:K,J:J,"eDNA",H:H,H11460),"")</f>
        <v/>
      </c>
      <c r="Q11460" s="62"/>
    </row>
    <row r="11461" customFormat="false" ht="14.25" hidden="false" customHeight="false" outlineLevel="0" collapsed="false">
      <c r="A11461" s="0" t="s">
        <v>832</v>
      </c>
      <c r="B11461" s="52" t="s">
        <v>978</v>
      </c>
      <c r="C11461" s="52" t="s">
        <v>751</v>
      </c>
      <c r="D11461" s="53" t="n">
        <v>0.1</v>
      </c>
      <c r="E11461" s="53" t="s">
        <v>748</v>
      </c>
      <c r="F11461" s="0" t="s">
        <v>1497</v>
      </c>
      <c r="G11461" s="0" t="str">
        <f aca="false">LEFT(B11461,2)</f>
        <v>11</v>
      </c>
      <c r="H11461" s="0" t="str">
        <f aca="false">I11461&amp;"_"&amp;G11461&amp;"_"&amp;F11461</f>
        <v>Bjergsalamander_11_20191119_DL2019035_ViborgGym_koersel1</v>
      </c>
      <c r="I11461" s="61" t="str">
        <f aca="false">MID(RIGHT(B11461,LEN(B11461)-3),1,FIND("_",RIGHT(B11461,LEN(B11461)-3))-1)</f>
        <v>Bjergsalamander</v>
      </c>
      <c r="J11461" s="61" t="str">
        <f aca="false">TRIM(SUBSTITUTE(RIGHT(B11461,FIND(I11461,B11461)+1),"_",""))</f>
        <v>eDNA</v>
      </c>
      <c r="K11461" s="0" t="str">
        <f aca="false">IFERROR(VALUE(SUBSTITUTE(E11461,".",",")),E11461)</f>
        <v>No Ct</v>
      </c>
      <c r="L11461" s="61" t="str">
        <f aca="false">IF(J11461="PosK",SUMIFS(K:K,J:J,"PosK",H:H,H11461),"")</f>
        <v/>
      </c>
      <c r="M11461" s="61" t="str">
        <f aca="false">IF(J11461="PosK",SUMIFS(K:K,J:J,"NegK",H:H,H11461),"")</f>
        <v/>
      </c>
      <c r="N11461" s="61" t="str">
        <f aca="false">IF(J11461="PosK",SUMIFS(K:K,J:J,"eDNA",H:H,H11461),"")</f>
        <v/>
      </c>
      <c r="P11461" s="62"/>
      <c r="T11461" s="63"/>
      <c r="W11461" s="64"/>
    </row>
    <row r="11462" customFormat="false" ht="14.25" hidden="false" customHeight="false" outlineLevel="0" collapsed="false">
      <c r="A11462" s="0" t="s">
        <v>834</v>
      </c>
      <c r="B11462" s="52" t="s">
        <v>980</v>
      </c>
      <c r="C11462" s="52" t="s">
        <v>743</v>
      </c>
      <c r="D11462" s="53" t="n">
        <v>0.1</v>
      </c>
      <c r="E11462" s="53" t="n">
        <v>28.27</v>
      </c>
      <c r="F11462" s="0" t="s">
        <v>1497</v>
      </c>
      <c r="G11462" s="0" t="str">
        <f aca="false">LEFT(B11462,2)</f>
        <v>12</v>
      </c>
      <c r="H11462" s="0" t="str">
        <f aca="false">I11462&amp;"_"&amp;G11462&amp;"_"&amp;F11462</f>
        <v>Latterfroe_12_20191119_DL2019035_ViborgGym_koersel1</v>
      </c>
      <c r="I11462" s="61" t="str">
        <f aca="false">MID(RIGHT(B11462,LEN(B11462)-3),1,FIND("_",RIGHT(B11462,LEN(B11462)-3))-1)</f>
        <v>Latterfroe</v>
      </c>
      <c r="J11462" s="61" t="str">
        <f aca="false">TRIM(SUBSTITUTE(RIGHT(B11462,FIND(I11462,B11462)+1),"_",""))</f>
        <v>PosK</v>
      </c>
      <c r="K11462" s="0" t="n">
        <f aca="false">IFERROR(VALUE(SUBSTITUTE(E11462,".",",")),E11462)</f>
        <v>28.27</v>
      </c>
      <c r="L11462" s="61" t="n">
        <f aca="false">IF(J11462="PosK",SUMIFS(K:K,J:J,"PosK",H:H,H11462),"")</f>
        <v>28.27</v>
      </c>
      <c r="M11462" s="61" t="n">
        <f aca="false">IF(J11462="PosK",SUMIFS(K:K,J:J,"NegK",H:H,H11462),"")</f>
        <v>0</v>
      </c>
      <c r="N11462" s="61" t="n">
        <f aca="false">IF(J11462="PosK",SUMIFS(K:K,J:J,"eDNA",H:H,H11462),"")</f>
        <v>0</v>
      </c>
      <c r="P11462" s="62" t="n">
        <f aca="false">IF(K11464="No Ct",0,K11464)</f>
        <v>0</v>
      </c>
      <c r="Q11462" s="62" t="n">
        <f aca="false">IF(K11465="No Ct",0,K11465)</f>
        <v>0</v>
      </c>
      <c r="R11462" s="0" t="str">
        <f aca="false">IF(AND(L11462&gt;0,M11462=0),"Valid","Invalid")</f>
        <v>Valid</v>
      </c>
      <c r="S11462" s="0" t="str">
        <f aca="false">IF(OR(P11462&gt;1,Q11462&gt;1),"Present","Absent")</f>
        <v>Absent</v>
      </c>
      <c r="T11462" s="63" t="str">
        <f aca="false">IF(OR(AND(P11462&gt;1,P11462&lt;41),AND(Q11462&gt;1,Q11462&lt;41)),"Ct&lt;41","Ct&gt;41")</f>
        <v>Ct&gt;41</v>
      </c>
      <c r="U11462" s="0" t="str">
        <f aca="false">I11462</f>
        <v>Latterfroe</v>
      </c>
      <c r="V11462" s="0" t="str">
        <f aca="false">MID(F11462,10,9)</f>
        <v>DL2019035</v>
      </c>
      <c r="W11462" s="64" t="str">
        <f aca="false">V11462&amp;"_"&amp;U11462&amp;"_"&amp;R11462&amp;"_"&amp;S11462&amp;"_"&amp;T11462</f>
        <v>DL2019035_Latterfroe_Valid_Absent_Ct&gt;41</v>
      </c>
    </row>
    <row r="11463" customFormat="false" ht="14.25" hidden="false" customHeight="false" outlineLevel="0" collapsed="false">
      <c r="A11463" s="0" t="s">
        <v>836</v>
      </c>
      <c r="B11463" s="52" t="s">
        <v>981</v>
      </c>
      <c r="C11463" s="52" t="s">
        <v>747</v>
      </c>
      <c r="D11463" s="53" t="n">
        <v>0.1</v>
      </c>
      <c r="E11463" s="53" t="s">
        <v>748</v>
      </c>
      <c r="F11463" s="0" t="s">
        <v>1497</v>
      </c>
      <c r="G11463" s="0" t="str">
        <f aca="false">LEFT(B11463,2)</f>
        <v>12</v>
      </c>
      <c r="H11463" s="0" t="str">
        <f aca="false">I11463&amp;"_"&amp;G11463&amp;"_"&amp;F11463</f>
        <v>Latterfroe_12_20191119_DL2019035_ViborgGym_koersel1</v>
      </c>
      <c r="I11463" s="61" t="str">
        <f aca="false">MID(RIGHT(B11463,LEN(B11463)-3),1,FIND("_",RIGHT(B11463,LEN(B11463)-3))-1)</f>
        <v>Latterfroe</v>
      </c>
      <c r="J11463" s="61" t="str">
        <f aca="false">TRIM(SUBSTITUTE(RIGHT(B11463,FIND(I11463,B11463)+1),"_",""))</f>
        <v>NegK</v>
      </c>
      <c r="K11463" s="0" t="str">
        <f aca="false">IFERROR(VALUE(SUBSTITUTE(E11463,".",",")),E11463)</f>
        <v>No Ct</v>
      </c>
      <c r="L11463" s="61" t="str">
        <f aca="false">IF(J11463="PosK",SUMIFS(K:K,J:J,"PosK",H:H,H11463),"")</f>
        <v/>
      </c>
      <c r="M11463" s="61" t="str">
        <f aca="false">IF(J11463="PosK",SUMIFS(K:K,J:J,"NegK",H:H,H11463),"")</f>
        <v/>
      </c>
      <c r="N11463" s="61" t="str">
        <f aca="false">IF(J11463="PosK",SUMIFS(K:K,J:J,"eDNA",H:H,H11463),"")</f>
        <v/>
      </c>
    </row>
    <row r="11464" customFormat="false" ht="14.25" hidden="false" customHeight="false" outlineLevel="0" collapsed="false">
      <c r="A11464" s="0" t="s">
        <v>838</v>
      </c>
      <c r="B11464" s="52" t="s">
        <v>982</v>
      </c>
      <c r="C11464" s="52" t="s">
        <v>751</v>
      </c>
      <c r="D11464" s="53" t="n">
        <v>0.1</v>
      </c>
      <c r="E11464" s="53" t="s">
        <v>748</v>
      </c>
      <c r="F11464" s="0" t="s">
        <v>1497</v>
      </c>
      <c r="G11464" s="0" t="str">
        <f aca="false">LEFT(B11464,2)</f>
        <v>12</v>
      </c>
      <c r="H11464" s="0" t="str">
        <f aca="false">I11464&amp;"_"&amp;G11464&amp;"_"&amp;F11464</f>
        <v>Latterfroe_12_20191119_DL2019035_ViborgGym_koersel1</v>
      </c>
      <c r="I11464" s="61" t="str">
        <f aca="false">MID(RIGHT(B11464,LEN(B11464)-3),1,FIND("_",RIGHT(B11464,LEN(B11464)-3))-1)</f>
        <v>Latterfroe</v>
      </c>
      <c r="J11464" s="61" t="str">
        <f aca="false">TRIM(SUBSTITUTE(RIGHT(B11464,FIND(I11464,B11464)+1),"_",""))</f>
        <v>eDNA</v>
      </c>
      <c r="K11464" s="0" t="str">
        <f aca="false">IFERROR(VALUE(SUBSTITUTE(E11464,".",",")),E11464)</f>
        <v>No Ct</v>
      </c>
      <c r="L11464" s="61" t="str">
        <f aca="false">IF(J11464="PosK",SUMIFS(K:K,J:J,"PosK",H:H,H11464),"")</f>
        <v/>
      </c>
      <c r="M11464" s="61" t="str">
        <f aca="false">IF(J11464="PosK",SUMIFS(K:K,J:J,"NegK",H:H,H11464),"")</f>
        <v/>
      </c>
      <c r="N11464" s="61" t="str">
        <f aca="false">IF(J11464="PosK",SUMIFS(K:K,J:J,"eDNA",H:H,H11464),"")</f>
        <v/>
      </c>
      <c r="Q11464" s="62"/>
    </row>
    <row r="11465" customFormat="false" ht="14.25" hidden="false" customHeight="false" outlineLevel="0" collapsed="false">
      <c r="A11465" s="0" t="s">
        <v>840</v>
      </c>
      <c r="B11465" s="52" t="s">
        <v>982</v>
      </c>
      <c r="C11465" s="52" t="s">
        <v>751</v>
      </c>
      <c r="D11465" s="53" t="n">
        <v>0.1</v>
      </c>
      <c r="E11465" s="53" t="s">
        <v>748</v>
      </c>
      <c r="F11465" s="0" t="s">
        <v>1497</v>
      </c>
      <c r="G11465" s="0" t="str">
        <f aca="false">LEFT(B11465,2)</f>
        <v>12</v>
      </c>
      <c r="H11465" s="0" t="str">
        <f aca="false">I11465&amp;"_"&amp;G11465&amp;"_"&amp;F11465</f>
        <v>Latterfroe_12_20191119_DL2019035_ViborgGym_koersel1</v>
      </c>
      <c r="I11465" s="61" t="str">
        <f aca="false">MID(RIGHT(B11465,LEN(B11465)-3),1,FIND("_",RIGHT(B11465,LEN(B11465)-3))-1)</f>
        <v>Latterfroe</v>
      </c>
      <c r="J11465" s="61" t="str">
        <f aca="false">TRIM(SUBSTITUTE(RIGHT(B11465,FIND(I11465,B11465)+1),"_",""))</f>
        <v>eDNA</v>
      </c>
      <c r="K11465" s="0" t="str">
        <f aca="false">IFERROR(VALUE(SUBSTITUTE(E11465,".",",")),E11465)</f>
        <v>No Ct</v>
      </c>
      <c r="L11465" s="61" t="str">
        <f aca="false">IF(J11465="PosK",SUMIFS(K:K,J:J,"PosK",H:H,H11465),"")</f>
        <v/>
      </c>
      <c r="M11465" s="61" t="str">
        <f aca="false">IF(J11465="PosK",SUMIFS(K:K,J:J,"NegK",H:H,H11465),"")</f>
        <v/>
      </c>
      <c r="N11465" s="61" t="str">
        <f aca="false">IF(J11465="PosK",SUMIFS(K:K,J:J,"eDNA",H:H,H11465),"")</f>
        <v/>
      </c>
      <c r="P11465" s="62"/>
      <c r="T11465" s="63"/>
      <c r="W11465" s="64"/>
    </row>
    <row r="11466" customFormat="false" ht="14.25" hidden="false" customHeight="false" outlineLevel="0" collapsed="false">
      <c r="A11466" s="0" t="s">
        <v>842</v>
      </c>
      <c r="B11466" s="52" t="s">
        <v>984</v>
      </c>
      <c r="C11466" s="52" t="s">
        <v>743</v>
      </c>
      <c r="D11466" s="53" t="n">
        <v>0.1</v>
      </c>
      <c r="E11466" s="53" t="n">
        <v>24.82</v>
      </c>
      <c r="F11466" s="0" t="s">
        <v>1497</v>
      </c>
      <c r="G11466" s="0" t="str">
        <f aca="false">LEFT(B11466,2)</f>
        <v>13</v>
      </c>
      <c r="H11466" s="0" t="str">
        <f aca="false">I11466&amp;"_"&amp;G11466&amp;"_"&amp;F11466</f>
        <v>Spidssnudetfroe_13_20191119_DL2019035_ViborgGym_koersel1</v>
      </c>
      <c r="I11466" s="61" t="str">
        <f aca="false">MID(RIGHT(B11466,LEN(B11466)-3),1,FIND("_",RIGHT(B11466,LEN(B11466)-3))-1)</f>
        <v>Spidssnudetfroe</v>
      </c>
      <c r="J11466" s="61" t="str">
        <f aca="false">TRIM(SUBSTITUTE(RIGHT(B11466,FIND(I11466,B11466)+1),"_",""))</f>
        <v>PosK</v>
      </c>
      <c r="K11466" s="0" t="n">
        <f aca="false">IFERROR(VALUE(SUBSTITUTE(E11466,".",",")),E11466)</f>
        <v>24.82</v>
      </c>
      <c r="L11466" s="61" t="n">
        <f aca="false">IF(J11466="PosK",SUMIFS(K:K,J:J,"PosK",H:H,H11466),"")</f>
        <v>24.82</v>
      </c>
      <c r="M11466" s="61" t="n">
        <f aca="false">IF(J11466="PosK",SUMIFS(K:K,J:J,"NegK",H:H,H11466),"")</f>
        <v>0</v>
      </c>
      <c r="N11466" s="61" t="n">
        <f aca="false">IF(J11466="PosK",SUMIFS(K:K,J:J,"eDNA",H:H,H11466),"")</f>
        <v>41.44</v>
      </c>
      <c r="P11466" s="62" t="n">
        <f aca="false">IF(K11468="No Ct",0,K11468)</f>
        <v>0</v>
      </c>
      <c r="Q11466" s="62" t="n">
        <f aca="false">IF(K11469="No Ct",0,K11469)</f>
        <v>41.44</v>
      </c>
      <c r="R11466" s="0" t="str">
        <f aca="false">IF(AND(L11466&gt;0,M11466=0),"Valid","Invalid")</f>
        <v>Valid</v>
      </c>
      <c r="S11466" s="0" t="str">
        <f aca="false">IF(OR(P11466&gt;1,Q11466&gt;1),"Present","Absent")</f>
        <v>Present</v>
      </c>
      <c r="T11466" s="63" t="str">
        <f aca="false">IF(OR(AND(P11466&gt;1,P11466&lt;41),AND(Q11466&gt;1,Q11466&lt;41)),"Ct&lt;41","Ct&gt;41")</f>
        <v>Ct&gt;41</v>
      </c>
      <c r="U11466" s="0" t="str">
        <f aca="false">I11466</f>
        <v>Spidssnudetfroe</v>
      </c>
      <c r="V11466" s="0" t="str">
        <f aca="false">MID(F11466,10,9)</f>
        <v>DL2019035</v>
      </c>
      <c r="W11466" s="64" t="str">
        <f aca="false">V11466&amp;"_"&amp;U11466&amp;"_"&amp;R11466&amp;"_"&amp;S11466&amp;"_"&amp;T11466</f>
        <v>DL2019035_Spidssnudetfroe_Valid_Present_Ct&gt;41</v>
      </c>
    </row>
    <row r="11467" customFormat="false" ht="14.25" hidden="false" customHeight="false" outlineLevel="0" collapsed="false">
      <c r="A11467" s="0" t="s">
        <v>844</v>
      </c>
      <c r="B11467" s="52" t="s">
        <v>985</v>
      </c>
      <c r="C11467" s="52" t="s">
        <v>747</v>
      </c>
      <c r="D11467" s="53" t="n">
        <v>0.1</v>
      </c>
      <c r="E11467" s="53" t="s">
        <v>748</v>
      </c>
      <c r="F11467" s="0" t="s">
        <v>1497</v>
      </c>
      <c r="G11467" s="0" t="str">
        <f aca="false">LEFT(B11467,2)</f>
        <v>13</v>
      </c>
      <c r="H11467" s="0" t="str">
        <f aca="false">I11467&amp;"_"&amp;G11467&amp;"_"&amp;F11467</f>
        <v>Spidssnudetfroe_13_20191119_DL2019035_ViborgGym_koersel1</v>
      </c>
      <c r="I11467" s="61" t="str">
        <f aca="false">MID(RIGHT(B11467,LEN(B11467)-3),1,FIND("_",RIGHT(B11467,LEN(B11467)-3))-1)</f>
        <v>Spidssnudetfroe</v>
      </c>
      <c r="J11467" s="61" t="str">
        <f aca="false">TRIM(SUBSTITUTE(RIGHT(B11467,FIND(I11467,B11467)+1),"_",""))</f>
        <v>NegK</v>
      </c>
      <c r="K11467" s="0" t="str">
        <f aca="false">IFERROR(VALUE(SUBSTITUTE(E11467,".",",")),E11467)</f>
        <v>No Ct</v>
      </c>
      <c r="L11467" s="61" t="str">
        <f aca="false">IF(J11467="PosK",SUMIFS(K:K,J:J,"PosK",H:H,H11467),"")</f>
        <v/>
      </c>
      <c r="M11467" s="61" t="str">
        <f aca="false">IF(J11467="PosK",SUMIFS(K:K,J:J,"NegK",H:H,H11467),"")</f>
        <v/>
      </c>
      <c r="N11467" s="61" t="str">
        <f aca="false">IF(J11467="PosK",SUMIFS(K:K,J:J,"eDNA",H:H,H11467),"")</f>
        <v/>
      </c>
    </row>
    <row r="11468" customFormat="false" ht="14.25" hidden="false" customHeight="false" outlineLevel="0" collapsed="false">
      <c r="A11468" s="0" t="s">
        <v>846</v>
      </c>
      <c r="B11468" s="52" t="s">
        <v>986</v>
      </c>
      <c r="C11468" s="52" t="s">
        <v>751</v>
      </c>
      <c r="D11468" s="53" t="n">
        <v>0.1</v>
      </c>
      <c r="E11468" s="53" t="s">
        <v>748</v>
      </c>
      <c r="F11468" s="0" t="s">
        <v>1497</v>
      </c>
      <c r="G11468" s="0" t="str">
        <f aca="false">LEFT(B11468,2)</f>
        <v>13</v>
      </c>
      <c r="H11468" s="0" t="str">
        <f aca="false">I11468&amp;"_"&amp;G11468&amp;"_"&amp;F11468</f>
        <v>Spidssnudetfroe_13_20191119_DL2019035_ViborgGym_koersel1</v>
      </c>
      <c r="I11468" s="61" t="str">
        <f aca="false">MID(RIGHT(B11468,LEN(B11468)-3),1,FIND("_",RIGHT(B11468,LEN(B11468)-3))-1)</f>
        <v>Spidssnudetfroe</v>
      </c>
      <c r="J11468" s="61" t="str">
        <f aca="false">TRIM(SUBSTITUTE(RIGHT(B11468,FIND(I11468,B11468)+1),"_",""))</f>
        <v>eDNA</v>
      </c>
      <c r="K11468" s="0" t="str">
        <f aca="false">IFERROR(VALUE(SUBSTITUTE(E11468,".",",")),E11468)</f>
        <v>No Ct</v>
      </c>
      <c r="L11468" s="61" t="str">
        <f aca="false">IF(J11468="PosK",SUMIFS(K:K,J:J,"PosK",H:H,H11468),"")</f>
        <v/>
      </c>
      <c r="M11468" s="61" t="str">
        <f aca="false">IF(J11468="PosK",SUMIFS(K:K,J:J,"NegK",H:H,H11468),"")</f>
        <v/>
      </c>
      <c r="N11468" s="61" t="str">
        <f aca="false">IF(J11468="PosK",SUMIFS(K:K,J:J,"eDNA",H:H,H11468),"")</f>
        <v/>
      </c>
      <c r="Q11468" s="62"/>
    </row>
    <row r="11469" customFormat="false" ht="14.25" hidden="false" customHeight="false" outlineLevel="0" collapsed="false">
      <c r="A11469" s="0" t="s">
        <v>848</v>
      </c>
      <c r="B11469" s="52" t="s">
        <v>986</v>
      </c>
      <c r="C11469" s="52" t="s">
        <v>751</v>
      </c>
      <c r="D11469" s="53" t="n">
        <v>0.1</v>
      </c>
      <c r="E11469" s="53" t="n">
        <v>41.44</v>
      </c>
      <c r="F11469" s="0" t="s">
        <v>1497</v>
      </c>
      <c r="G11469" s="0" t="str">
        <f aca="false">LEFT(B11469,2)</f>
        <v>13</v>
      </c>
      <c r="H11469" s="0" t="str">
        <f aca="false">I11469&amp;"_"&amp;G11469&amp;"_"&amp;F11469</f>
        <v>Spidssnudetfroe_13_20191119_DL2019035_ViborgGym_koersel1</v>
      </c>
      <c r="I11469" s="61" t="str">
        <f aca="false">MID(RIGHT(B11469,LEN(B11469)-3),1,FIND("_",RIGHT(B11469,LEN(B11469)-3))-1)</f>
        <v>Spidssnudetfroe</v>
      </c>
      <c r="J11469" s="61" t="str">
        <f aca="false">TRIM(SUBSTITUTE(RIGHT(B11469,FIND(I11469,B11469)+1),"_",""))</f>
        <v>eDNA</v>
      </c>
      <c r="K11469" s="0" t="n">
        <f aca="false">IFERROR(VALUE(SUBSTITUTE(E11469,".",",")),E11469)</f>
        <v>41.44</v>
      </c>
      <c r="L11469" s="61" t="str">
        <f aca="false">IF(J11469="PosK",SUMIFS(K:K,J:J,"PosK",H:H,H11469),"")</f>
        <v/>
      </c>
      <c r="M11469" s="61" t="str">
        <f aca="false">IF(J11469="PosK",SUMIFS(K:K,J:J,"NegK",H:H,H11469),"")</f>
        <v/>
      </c>
      <c r="N11469" s="61" t="str">
        <f aca="false">IF(J11469="PosK",SUMIFS(K:K,J:J,"eDNA",H:H,H11469),"")</f>
        <v/>
      </c>
      <c r="P11469" s="62"/>
      <c r="T11469" s="63"/>
      <c r="W11469" s="64"/>
    </row>
    <row r="11470" customFormat="false" ht="14.25" hidden="false" customHeight="false" outlineLevel="0" collapsed="false">
      <c r="A11470" s="0" t="s">
        <v>849</v>
      </c>
      <c r="B11470" s="52" t="s">
        <v>987</v>
      </c>
      <c r="C11470" s="52" t="s">
        <v>743</v>
      </c>
      <c r="D11470" s="53" t="n">
        <v>0.1</v>
      </c>
      <c r="E11470" s="53" t="n">
        <v>23.9</v>
      </c>
      <c r="F11470" s="0" t="s">
        <v>1497</v>
      </c>
      <c r="G11470" s="0" t="str">
        <f aca="false">LEFT(B11470,2)</f>
        <v>14</v>
      </c>
      <c r="H11470" s="0" t="str">
        <f aca="false">I11470&amp;"_"&amp;G11470&amp;"_"&amp;F11470</f>
        <v>Spidssnudetfroe_14_20191119_DL2019035_ViborgGym_koersel1</v>
      </c>
      <c r="I11470" s="61" t="str">
        <f aca="false">MID(RIGHT(B11470,LEN(B11470)-3),1,FIND("_",RIGHT(B11470,LEN(B11470)-3))-1)</f>
        <v>Spidssnudetfroe</v>
      </c>
      <c r="J11470" s="61" t="str">
        <f aca="false">TRIM(SUBSTITUTE(RIGHT(B11470,FIND(I11470,B11470)+1),"_",""))</f>
        <v>PosK</v>
      </c>
      <c r="K11470" s="0" t="n">
        <f aca="false">IFERROR(VALUE(SUBSTITUTE(E11470,".",",")),E11470)</f>
        <v>23.9</v>
      </c>
      <c r="L11470" s="61" t="n">
        <f aca="false">IF(J11470="PosK",SUMIFS(K:K,J:J,"PosK",H:H,H11470),"")</f>
        <v>23.9</v>
      </c>
      <c r="M11470" s="61" t="n">
        <f aca="false">IF(J11470="PosK",SUMIFS(K:K,J:J,"NegK",H:H,H11470),"")</f>
        <v>0</v>
      </c>
      <c r="N11470" s="61" t="n">
        <f aca="false">IF(J11470="PosK",SUMIFS(K:K,J:J,"eDNA",H:H,H11470),"")</f>
        <v>41.26</v>
      </c>
      <c r="P11470" s="62" t="n">
        <f aca="false">IF(K11472="No Ct",0,K11472)</f>
        <v>41.26</v>
      </c>
      <c r="Q11470" s="62" t="n">
        <f aca="false">IF(K11473="No Ct",0,K11473)</f>
        <v>0</v>
      </c>
      <c r="R11470" s="0" t="str">
        <f aca="false">IF(AND(L11470&gt;0,M11470=0),"Valid","Invalid")</f>
        <v>Valid</v>
      </c>
      <c r="S11470" s="0" t="str">
        <f aca="false">IF(OR(P11470&gt;1,Q11470&gt;1),"Present","Absent")</f>
        <v>Present</v>
      </c>
      <c r="T11470" s="63" t="str">
        <f aca="false">IF(OR(AND(P11470&gt;1,P11470&lt;41),AND(Q11470&gt;1,Q11470&lt;41)),"Ct&lt;41","Ct&gt;41")</f>
        <v>Ct&gt;41</v>
      </c>
      <c r="U11470" s="0" t="str">
        <f aca="false">I11470</f>
        <v>Spidssnudetfroe</v>
      </c>
      <c r="V11470" s="0" t="str">
        <f aca="false">MID(F11470,10,9)</f>
        <v>DL2019035</v>
      </c>
      <c r="W11470" s="64" t="str">
        <f aca="false">V11470&amp;"_"&amp;U11470&amp;"_"&amp;R11470&amp;"_"&amp;S11470&amp;"_"&amp;T11470</f>
        <v>DL2019035_Spidssnudetfroe_Valid_Present_Ct&gt;41</v>
      </c>
    </row>
    <row r="11471" customFormat="false" ht="14.25" hidden="false" customHeight="false" outlineLevel="0" collapsed="false">
      <c r="A11471" s="0" t="s">
        <v>851</v>
      </c>
      <c r="B11471" s="52" t="s">
        <v>988</v>
      </c>
      <c r="C11471" s="52" t="s">
        <v>747</v>
      </c>
      <c r="D11471" s="53" t="n">
        <v>0.1</v>
      </c>
      <c r="E11471" s="53" t="s">
        <v>748</v>
      </c>
      <c r="F11471" s="0" t="s">
        <v>1497</v>
      </c>
      <c r="G11471" s="0" t="str">
        <f aca="false">LEFT(B11471,2)</f>
        <v>14</v>
      </c>
      <c r="H11471" s="0" t="str">
        <f aca="false">I11471&amp;"_"&amp;G11471&amp;"_"&amp;F11471</f>
        <v>Spidssnudetfroe_14_20191119_DL2019035_ViborgGym_koersel1</v>
      </c>
      <c r="I11471" s="61" t="str">
        <f aca="false">MID(RIGHT(B11471,LEN(B11471)-3),1,FIND("_",RIGHT(B11471,LEN(B11471)-3))-1)</f>
        <v>Spidssnudetfroe</v>
      </c>
      <c r="J11471" s="61" t="str">
        <f aca="false">TRIM(SUBSTITUTE(RIGHT(B11471,FIND(I11471,B11471)+1),"_",""))</f>
        <v>NegK</v>
      </c>
      <c r="K11471" s="0" t="str">
        <f aca="false">IFERROR(VALUE(SUBSTITUTE(E11471,".",",")),E11471)</f>
        <v>No Ct</v>
      </c>
      <c r="L11471" s="61" t="str">
        <f aca="false">IF(J11471="PosK",SUMIFS(K:K,J:J,"PosK",H:H,H11471),"")</f>
        <v/>
      </c>
      <c r="M11471" s="61" t="str">
        <f aca="false">IF(J11471="PosK",SUMIFS(K:K,J:J,"NegK",H:H,H11471),"")</f>
        <v/>
      </c>
      <c r="N11471" s="61" t="str">
        <f aca="false">IF(J11471="PosK",SUMIFS(K:K,J:J,"eDNA",H:H,H11471),"")</f>
        <v/>
      </c>
    </row>
    <row r="11472" customFormat="false" ht="14.25" hidden="false" customHeight="false" outlineLevel="0" collapsed="false">
      <c r="A11472" s="0" t="s">
        <v>853</v>
      </c>
      <c r="B11472" s="52" t="s">
        <v>989</v>
      </c>
      <c r="C11472" s="52" t="s">
        <v>751</v>
      </c>
      <c r="D11472" s="53" t="n">
        <v>0.1</v>
      </c>
      <c r="E11472" s="53" t="n">
        <v>41.26</v>
      </c>
      <c r="F11472" s="0" t="s">
        <v>1497</v>
      </c>
      <c r="G11472" s="0" t="str">
        <f aca="false">LEFT(B11472,2)</f>
        <v>14</v>
      </c>
      <c r="H11472" s="0" t="str">
        <f aca="false">I11472&amp;"_"&amp;G11472&amp;"_"&amp;F11472</f>
        <v>Spidssnudetfroe_14_20191119_DL2019035_ViborgGym_koersel1</v>
      </c>
      <c r="I11472" s="61" t="str">
        <f aca="false">MID(RIGHT(B11472,LEN(B11472)-3),1,FIND("_",RIGHT(B11472,LEN(B11472)-3))-1)</f>
        <v>Spidssnudetfroe</v>
      </c>
      <c r="J11472" s="61" t="str">
        <f aca="false">TRIM(SUBSTITUTE(RIGHT(B11472,FIND(I11472,B11472)+1),"_",""))</f>
        <v>eDNA</v>
      </c>
      <c r="K11472" s="0" t="n">
        <f aca="false">IFERROR(VALUE(SUBSTITUTE(E11472,".",",")),E11472)</f>
        <v>41.26</v>
      </c>
      <c r="L11472" s="61" t="str">
        <f aca="false">IF(J11472="PosK",SUMIFS(K:K,J:J,"PosK",H:H,H11472),"")</f>
        <v/>
      </c>
      <c r="M11472" s="61" t="str">
        <f aca="false">IF(J11472="PosK",SUMIFS(K:K,J:J,"NegK",H:H,H11472),"")</f>
        <v/>
      </c>
      <c r="N11472" s="61" t="str">
        <f aca="false">IF(J11472="PosK",SUMIFS(K:K,J:J,"eDNA",H:H,H11472),"")</f>
        <v/>
      </c>
      <c r="Q11472" s="62"/>
    </row>
    <row r="11473" customFormat="false" ht="14.25" hidden="false" customHeight="false" outlineLevel="0" collapsed="false">
      <c r="A11473" s="0" t="s">
        <v>855</v>
      </c>
      <c r="B11473" s="52" t="s">
        <v>989</v>
      </c>
      <c r="C11473" s="52" t="s">
        <v>751</v>
      </c>
      <c r="D11473" s="53" t="n">
        <v>0.1</v>
      </c>
      <c r="E11473" s="53" t="s">
        <v>748</v>
      </c>
      <c r="F11473" s="0" t="s">
        <v>1497</v>
      </c>
      <c r="G11473" s="0" t="str">
        <f aca="false">LEFT(B11473,2)</f>
        <v>14</v>
      </c>
      <c r="H11473" s="0" t="str">
        <f aca="false">I11473&amp;"_"&amp;G11473&amp;"_"&amp;F11473</f>
        <v>Spidssnudetfroe_14_20191119_DL2019035_ViborgGym_koersel1</v>
      </c>
      <c r="I11473" s="61" t="str">
        <f aca="false">MID(RIGHT(B11473,LEN(B11473)-3),1,FIND("_",RIGHT(B11473,LEN(B11473)-3))-1)</f>
        <v>Spidssnudetfroe</v>
      </c>
      <c r="J11473" s="61" t="str">
        <f aca="false">TRIM(SUBSTITUTE(RIGHT(B11473,FIND(I11473,B11473)+1),"_",""))</f>
        <v>eDNA</v>
      </c>
      <c r="K11473" s="0" t="str">
        <f aca="false">IFERROR(VALUE(SUBSTITUTE(E11473,".",",")),E11473)</f>
        <v>No Ct</v>
      </c>
      <c r="L11473" s="61" t="str">
        <f aca="false">IF(J11473="PosK",SUMIFS(K:K,J:J,"PosK",H:H,H11473),"")</f>
        <v/>
      </c>
      <c r="M11473" s="61" t="str">
        <f aca="false">IF(J11473="PosK",SUMIFS(K:K,J:J,"NegK",H:H,H11473),"")</f>
        <v/>
      </c>
      <c r="N11473" s="61" t="str">
        <f aca="false">IF(J11473="PosK",SUMIFS(K:K,J:J,"eDNA",H:H,H11473),"")</f>
        <v/>
      </c>
      <c r="P11473" s="62"/>
      <c r="T11473" s="63"/>
      <c r="W11473" s="64"/>
    </row>
    <row r="11474" customFormat="false" ht="14.25" hidden="false" customHeight="false" outlineLevel="0" collapsed="false">
      <c r="A11474" s="0" t="s">
        <v>856</v>
      </c>
      <c r="B11474" s="52" t="s">
        <v>990</v>
      </c>
      <c r="C11474" s="52" t="s">
        <v>743</v>
      </c>
      <c r="D11474" s="53" t="n">
        <v>0.1</v>
      </c>
      <c r="E11474" s="53" t="s">
        <v>748</v>
      </c>
      <c r="F11474" s="0" t="s">
        <v>1497</v>
      </c>
      <c r="G11474" s="0" t="str">
        <f aca="false">LEFT(B11474,2)</f>
        <v>15</v>
      </c>
      <c r="H11474" s="0" t="str">
        <f aca="false">I11474&amp;"_"&amp;G11474&amp;"_"&amp;F11474</f>
        <v>KortbenetGroenFroe_15_20191119_DL2019035_ViborgGym_koersel1</v>
      </c>
      <c r="I11474" s="61" t="str">
        <f aca="false">MID(RIGHT(B11474,LEN(B11474)-3),1,FIND("_",RIGHT(B11474,LEN(B11474)-3))-1)</f>
        <v>KortbenetGroenFroe</v>
      </c>
      <c r="J11474" s="61" t="str">
        <f aca="false">TRIM(SUBSTITUTE(RIGHT(B11474,FIND(I11474,B11474)+1),"_",""))</f>
        <v>PosK</v>
      </c>
      <c r="K11474" s="0" t="str">
        <f aca="false">IFERROR(VALUE(SUBSTITUTE(E11474,".",",")),E11474)</f>
        <v>No Ct</v>
      </c>
      <c r="L11474" s="61" t="n">
        <f aca="false">IF(J11474="PosK",SUMIFS(K:K,J:J,"PosK",H:H,H11474),"")</f>
        <v>0</v>
      </c>
      <c r="M11474" s="61" t="n">
        <f aca="false">IF(J11474="PosK",SUMIFS(K:K,J:J,"NegK",H:H,H11474),"")</f>
        <v>0</v>
      </c>
      <c r="N11474" s="61" t="n">
        <f aca="false">IF(J11474="PosK",SUMIFS(K:K,J:J,"eDNA",H:H,H11474),"")</f>
        <v>0</v>
      </c>
      <c r="P11474" s="62" t="n">
        <f aca="false">IF(K11476="No Ct",0,K11476)</f>
        <v>0</v>
      </c>
      <c r="Q11474" s="62" t="n">
        <f aca="false">IF(K11477="No Ct",0,K11477)</f>
        <v>0</v>
      </c>
      <c r="R11474" s="0" t="str">
        <f aca="false">IF(AND(L11474&gt;0,M11474=0),"Valid","Invalid")</f>
        <v>Invalid</v>
      </c>
      <c r="S11474" s="0" t="str">
        <f aca="false">IF(OR(P11474&gt;1,Q11474&gt;1),"Present","Absent")</f>
        <v>Absent</v>
      </c>
      <c r="T11474" s="63" t="str">
        <f aca="false">IF(OR(AND(P11474&gt;1,P11474&lt;41),AND(Q11474&gt;1,Q11474&lt;41)),"Ct&lt;41","Ct&gt;41")</f>
        <v>Ct&gt;41</v>
      </c>
      <c r="U11474" s="0" t="str">
        <f aca="false">I11474</f>
        <v>KortbenetGroenFroe</v>
      </c>
      <c r="V11474" s="0" t="str">
        <f aca="false">MID(F11474,10,9)</f>
        <v>DL2019035</v>
      </c>
      <c r="W11474" s="64" t="str">
        <f aca="false">V11474&amp;"_"&amp;U11474&amp;"_"&amp;R11474&amp;"_"&amp;S11474&amp;"_"&amp;T11474</f>
        <v>DL2019035_KortbenetGroenFroe_Invalid_Absent_Ct&gt;41</v>
      </c>
    </row>
    <row r="11475" customFormat="false" ht="14.25" hidden="false" customHeight="false" outlineLevel="0" collapsed="false">
      <c r="A11475" s="0" t="s">
        <v>858</v>
      </c>
      <c r="B11475" s="52" t="s">
        <v>991</v>
      </c>
      <c r="C11475" s="52" t="s">
        <v>747</v>
      </c>
      <c r="D11475" s="53" t="n">
        <v>0.1</v>
      </c>
      <c r="E11475" s="53" t="s">
        <v>748</v>
      </c>
      <c r="F11475" s="0" t="s">
        <v>1497</v>
      </c>
      <c r="G11475" s="0" t="str">
        <f aca="false">LEFT(B11475,2)</f>
        <v>15</v>
      </c>
      <c r="H11475" s="0" t="str">
        <f aca="false">I11475&amp;"_"&amp;G11475&amp;"_"&amp;F11475</f>
        <v>KortbenetGroenFroe_15_20191119_DL2019035_ViborgGym_koersel1</v>
      </c>
      <c r="I11475" s="61" t="str">
        <f aca="false">MID(RIGHT(B11475,LEN(B11475)-3),1,FIND("_",RIGHT(B11475,LEN(B11475)-3))-1)</f>
        <v>KortbenetGroenFroe</v>
      </c>
      <c r="J11475" s="61" t="str">
        <f aca="false">TRIM(SUBSTITUTE(RIGHT(B11475,FIND(I11475,B11475)+1),"_",""))</f>
        <v>NegK</v>
      </c>
      <c r="K11475" s="0" t="str">
        <f aca="false">IFERROR(VALUE(SUBSTITUTE(E11475,".",",")),E11475)</f>
        <v>No Ct</v>
      </c>
      <c r="L11475" s="61" t="str">
        <f aca="false">IF(J11475="PosK",SUMIFS(K:K,J:J,"PosK",H:H,H11475),"")</f>
        <v/>
      </c>
      <c r="M11475" s="61" t="str">
        <f aca="false">IF(J11475="PosK",SUMIFS(K:K,J:J,"NegK",H:H,H11475),"")</f>
        <v/>
      </c>
      <c r="N11475" s="61" t="str">
        <f aca="false">IF(J11475="PosK",SUMIFS(K:K,J:J,"eDNA",H:H,H11475),"")</f>
        <v/>
      </c>
    </row>
    <row r="11476" customFormat="false" ht="14.25" hidden="false" customHeight="false" outlineLevel="0" collapsed="false">
      <c r="A11476" s="0" t="s">
        <v>860</v>
      </c>
      <c r="B11476" s="52" t="s">
        <v>992</v>
      </c>
      <c r="C11476" s="52" t="s">
        <v>751</v>
      </c>
      <c r="D11476" s="53" t="n">
        <v>0.1</v>
      </c>
      <c r="E11476" s="53" t="s">
        <v>748</v>
      </c>
      <c r="F11476" s="0" t="s">
        <v>1497</v>
      </c>
      <c r="G11476" s="0" t="str">
        <f aca="false">LEFT(B11476,2)</f>
        <v>15</v>
      </c>
      <c r="H11476" s="0" t="str">
        <f aca="false">I11476&amp;"_"&amp;G11476&amp;"_"&amp;F11476</f>
        <v>KortbenetGroenFroe_15_20191119_DL2019035_ViborgGym_koersel1</v>
      </c>
      <c r="I11476" s="61" t="str">
        <f aca="false">MID(RIGHT(B11476,LEN(B11476)-3),1,FIND("_",RIGHT(B11476,LEN(B11476)-3))-1)</f>
        <v>KortbenetGroenFroe</v>
      </c>
      <c r="J11476" s="61" t="str">
        <f aca="false">TRIM(SUBSTITUTE(RIGHT(B11476,FIND(I11476,B11476)+1),"_",""))</f>
        <v>eDNA</v>
      </c>
      <c r="K11476" s="0" t="str">
        <f aca="false">IFERROR(VALUE(SUBSTITUTE(E11476,".",",")),E11476)</f>
        <v>No Ct</v>
      </c>
      <c r="L11476" s="61" t="str">
        <f aca="false">IF(J11476="PosK",SUMIFS(K:K,J:J,"PosK",H:H,H11476),"")</f>
        <v/>
      </c>
      <c r="M11476" s="61" t="str">
        <f aca="false">IF(J11476="PosK",SUMIFS(K:K,J:J,"NegK",H:H,H11476),"")</f>
        <v/>
      </c>
      <c r="N11476" s="61" t="str">
        <f aca="false">IF(J11476="PosK",SUMIFS(K:K,J:J,"eDNA",H:H,H11476),"")</f>
        <v/>
      </c>
      <c r="Q11476" s="62"/>
    </row>
    <row r="11477" customFormat="false" ht="14.25" hidden="false" customHeight="false" outlineLevel="0" collapsed="false">
      <c r="A11477" s="0" t="s">
        <v>862</v>
      </c>
      <c r="B11477" s="52" t="s">
        <v>992</v>
      </c>
      <c r="C11477" s="52" t="s">
        <v>751</v>
      </c>
      <c r="D11477" s="53" t="n">
        <v>0.1</v>
      </c>
      <c r="E11477" s="53" t="s">
        <v>748</v>
      </c>
      <c r="F11477" s="0" t="s">
        <v>1497</v>
      </c>
      <c r="G11477" s="0" t="str">
        <f aca="false">LEFT(B11477,2)</f>
        <v>15</v>
      </c>
      <c r="H11477" s="0" t="str">
        <f aca="false">I11477&amp;"_"&amp;G11477&amp;"_"&amp;F11477</f>
        <v>KortbenetGroenFroe_15_20191119_DL2019035_ViborgGym_koersel1</v>
      </c>
      <c r="I11477" s="61" t="str">
        <f aca="false">MID(RIGHT(B11477,LEN(B11477)-3),1,FIND("_",RIGHT(B11477,LEN(B11477)-3))-1)</f>
        <v>KortbenetGroenFroe</v>
      </c>
      <c r="J11477" s="61" t="str">
        <f aca="false">TRIM(SUBSTITUTE(RIGHT(B11477,FIND(I11477,B11477)+1),"_",""))</f>
        <v>eDNA</v>
      </c>
      <c r="K11477" s="0" t="str">
        <f aca="false">IFERROR(VALUE(SUBSTITUTE(E11477,".",",")),E11477)</f>
        <v>No Ct</v>
      </c>
      <c r="L11477" s="61" t="str">
        <f aca="false">IF(J11477="PosK",SUMIFS(K:K,J:J,"PosK",H:H,H11477),"")</f>
        <v/>
      </c>
      <c r="M11477" s="61" t="str">
        <f aca="false">IF(J11477="PosK",SUMIFS(K:K,J:J,"NegK",H:H,H11477),"")</f>
        <v/>
      </c>
      <c r="N11477" s="61" t="str">
        <f aca="false">IF(J11477="PosK",SUMIFS(K:K,J:J,"eDNA",H:H,H11477),"")</f>
        <v/>
      </c>
      <c r="P11477" s="62"/>
      <c r="T11477" s="63"/>
      <c r="W11477" s="64"/>
    </row>
    <row r="11478" customFormat="false" ht="14.25" hidden="false" customHeight="false" outlineLevel="0" collapsed="false">
      <c r="A11478" s="0" t="s">
        <v>863</v>
      </c>
      <c r="B11478" s="52" t="s">
        <v>1212</v>
      </c>
      <c r="C11478" s="52" t="s">
        <v>743</v>
      </c>
      <c r="D11478" s="53" t="n">
        <v>0.1</v>
      </c>
      <c r="E11478" s="53" t="n">
        <v>29.45</v>
      </c>
      <c r="F11478" s="0" t="s">
        <v>1497</v>
      </c>
      <c r="G11478" s="0" t="str">
        <f aca="false">LEFT(B11478,2)</f>
        <v>16</v>
      </c>
      <c r="H11478" s="0" t="str">
        <f aca="false">I11478&amp;"_"&amp;G11478&amp;"_"&amp;F11478</f>
        <v>ButsnudetFroe_16_20191119_DL2019035_ViborgGym_koersel1</v>
      </c>
      <c r="I11478" s="61" t="str">
        <f aca="false">MID(RIGHT(B11478,LEN(B11478)-3),1,FIND("_",RIGHT(B11478,LEN(B11478)-3))-1)</f>
        <v>ButsnudetFroe</v>
      </c>
      <c r="J11478" s="61" t="str">
        <f aca="false">TRIM(SUBSTITUTE(RIGHT(B11478,FIND(I11478,B11478)+1),"_",""))</f>
        <v>PosK</v>
      </c>
      <c r="K11478" s="0" t="n">
        <f aca="false">IFERROR(VALUE(SUBSTITUTE(E11478,".",",")),E11478)</f>
        <v>29.45</v>
      </c>
      <c r="L11478" s="61" t="n">
        <f aca="false">IF(J11478="PosK",SUMIFS(K:K,J:J,"PosK",H:H,H11478),"")</f>
        <v>29.45</v>
      </c>
      <c r="M11478" s="61" t="n">
        <f aca="false">IF(J11478="PosK",SUMIFS(K:K,J:J,"NegK",H:H,H11478),"")</f>
        <v>0</v>
      </c>
      <c r="N11478" s="61" t="n">
        <f aca="false">IF(J11478="PosK",SUMIFS(K:K,J:J,"eDNA",H:H,H11478),"")</f>
        <v>69.77</v>
      </c>
      <c r="P11478" s="62" t="n">
        <f aca="false">IF(K11480="No Ct",0,K11480)</f>
        <v>34.81</v>
      </c>
      <c r="Q11478" s="62" t="n">
        <f aca="false">IF(K11481="No Ct",0,K11481)</f>
        <v>34.96</v>
      </c>
      <c r="R11478" s="0" t="str">
        <f aca="false">IF(AND(L11478&gt;0,M11478=0),"Valid","Invalid")</f>
        <v>Valid</v>
      </c>
      <c r="S11478" s="0" t="str">
        <f aca="false">IF(OR(P11478&gt;1,Q11478&gt;1),"Present","Absent")</f>
        <v>Present</v>
      </c>
      <c r="T11478" s="63" t="str">
        <f aca="false">IF(OR(AND(P11478&gt;1,P11478&lt;41),AND(Q11478&gt;1,Q11478&lt;41)),"Ct&lt;41","Ct&gt;41")</f>
        <v>Ct&lt;41</v>
      </c>
      <c r="U11478" s="0" t="str">
        <f aca="false">I11478</f>
        <v>ButsnudetFroe</v>
      </c>
      <c r="V11478" s="0" t="str">
        <f aca="false">MID(F11478,10,9)</f>
        <v>DL2019035</v>
      </c>
      <c r="W11478" s="64" t="str">
        <f aca="false">V11478&amp;"_"&amp;U11478&amp;"_"&amp;R11478&amp;"_"&amp;S11478&amp;"_"&amp;T11478</f>
        <v>DL2019035_ButsnudetFroe_Valid_Present_Ct&lt;41</v>
      </c>
    </row>
    <row r="11479" customFormat="false" ht="14.25" hidden="false" customHeight="false" outlineLevel="0" collapsed="false">
      <c r="A11479" s="0" t="s">
        <v>865</v>
      </c>
      <c r="B11479" s="52" t="s">
        <v>1213</v>
      </c>
      <c r="C11479" s="52" t="s">
        <v>747</v>
      </c>
      <c r="D11479" s="53" t="n">
        <v>0.1</v>
      </c>
      <c r="E11479" s="53" t="s">
        <v>748</v>
      </c>
      <c r="F11479" s="0" t="s">
        <v>1497</v>
      </c>
      <c r="G11479" s="0" t="str">
        <f aca="false">LEFT(B11479,2)</f>
        <v>16</v>
      </c>
      <c r="H11479" s="0" t="str">
        <f aca="false">I11479&amp;"_"&amp;G11479&amp;"_"&amp;F11479</f>
        <v>ButsnudetFroe_16_20191119_DL2019035_ViborgGym_koersel1</v>
      </c>
      <c r="I11479" s="61" t="str">
        <f aca="false">MID(RIGHT(B11479,LEN(B11479)-3),1,FIND("_",RIGHT(B11479,LEN(B11479)-3))-1)</f>
        <v>ButsnudetFroe</v>
      </c>
      <c r="J11479" s="61" t="str">
        <f aca="false">TRIM(SUBSTITUTE(RIGHT(B11479,FIND(I11479,B11479)+1),"_",""))</f>
        <v>NegK</v>
      </c>
      <c r="K11479" s="0" t="str">
        <f aca="false">IFERROR(VALUE(SUBSTITUTE(E11479,".",",")),E11479)</f>
        <v>No Ct</v>
      </c>
      <c r="L11479" s="61" t="str">
        <f aca="false">IF(J11479="PosK",SUMIFS(K:K,J:J,"PosK",H:H,H11479),"")</f>
        <v/>
      </c>
      <c r="M11479" s="61" t="str">
        <f aca="false">IF(J11479="PosK",SUMIFS(K:K,J:J,"NegK",H:H,H11479),"")</f>
        <v/>
      </c>
      <c r="N11479" s="61" t="str">
        <f aca="false">IF(J11479="PosK",SUMIFS(K:K,J:J,"eDNA",H:H,H11479),"")</f>
        <v/>
      </c>
    </row>
    <row r="11480" customFormat="false" ht="14.25" hidden="false" customHeight="false" outlineLevel="0" collapsed="false">
      <c r="A11480" s="0" t="s">
        <v>867</v>
      </c>
      <c r="B11480" s="52" t="s">
        <v>1214</v>
      </c>
      <c r="C11480" s="52" t="s">
        <v>751</v>
      </c>
      <c r="D11480" s="53" t="n">
        <v>0.1</v>
      </c>
      <c r="E11480" s="53" t="n">
        <v>34.81</v>
      </c>
      <c r="F11480" s="0" t="s">
        <v>1497</v>
      </c>
      <c r="G11480" s="0" t="str">
        <f aca="false">LEFT(B11480,2)</f>
        <v>16</v>
      </c>
      <c r="H11480" s="0" t="str">
        <f aca="false">I11480&amp;"_"&amp;G11480&amp;"_"&amp;F11480</f>
        <v>ButsnudetFroe_16_20191119_DL2019035_ViborgGym_koersel1</v>
      </c>
      <c r="I11480" s="61" t="str">
        <f aca="false">MID(RIGHT(B11480,LEN(B11480)-3),1,FIND("_",RIGHT(B11480,LEN(B11480)-3))-1)</f>
        <v>ButsnudetFroe</v>
      </c>
      <c r="J11480" s="61" t="str">
        <f aca="false">TRIM(SUBSTITUTE(RIGHT(B11480,FIND(I11480,B11480)+1),"_",""))</f>
        <v>eDNA</v>
      </c>
      <c r="K11480" s="0" t="n">
        <f aca="false">IFERROR(VALUE(SUBSTITUTE(E11480,".",",")),E11480)</f>
        <v>34.81</v>
      </c>
      <c r="L11480" s="61" t="str">
        <f aca="false">IF(J11480="PosK",SUMIFS(K:K,J:J,"PosK",H:H,H11480),"")</f>
        <v/>
      </c>
      <c r="M11480" s="61" t="str">
        <f aca="false">IF(J11480="PosK",SUMIFS(K:K,J:J,"NegK",H:H,H11480),"")</f>
        <v/>
      </c>
      <c r="N11480" s="61" t="str">
        <f aca="false">IF(J11480="PosK",SUMIFS(K:K,J:J,"eDNA",H:H,H11480),"")</f>
        <v/>
      </c>
      <c r="Q11480" s="62"/>
    </row>
    <row r="11481" customFormat="false" ht="14.25" hidden="false" customHeight="false" outlineLevel="0" collapsed="false">
      <c r="A11481" s="0" t="s">
        <v>869</v>
      </c>
      <c r="B11481" s="52" t="s">
        <v>1214</v>
      </c>
      <c r="C11481" s="52" t="s">
        <v>751</v>
      </c>
      <c r="D11481" s="53" t="n">
        <v>0.1</v>
      </c>
      <c r="E11481" s="53" t="n">
        <v>34.96</v>
      </c>
      <c r="F11481" s="0" t="s">
        <v>1497</v>
      </c>
      <c r="G11481" s="0" t="str">
        <f aca="false">LEFT(B11481,2)</f>
        <v>16</v>
      </c>
      <c r="H11481" s="0" t="str">
        <f aca="false">I11481&amp;"_"&amp;G11481&amp;"_"&amp;F11481</f>
        <v>ButsnudetFroe_16_20191119_DL2019035_ViborgGym_koersel1</v>
      </c>
      <c r="I11481" s="61" t="str">
        <f aca="false">MID(RIGHT(B11481,LEN(B11481)-3),1,FIND("_",RIGHT(B11481,LEN(B11481)-3))-1)</f>
        <v>ButsnudetFroe</v>
      </c>
      <c r="J11481" s="61" t="str">
        <f aca="false">TRIM(SUBSTITUTE(RIGHT(B11481,FIND(I11481,B11481)+1),"_",""))</f>
        <v>eDNA</v>
      </c>
      <c r="K11481" s="0" t="n">
        <f aca="false">IFERROR(VALUE(SUBSTITUTE(E11481,".",",")),E11481)</f>
        <v>34.96</v>
      </c>
      <c r="L11481" s="61" t="str">
        <f aca="false">IF(J11481="PosK",SUMIFS(K:K,J:J,"PosK",H:H,H11481),"")</f>
        <v/>
      </c>
      <c r="M11481" s="61" t="str">
        <f aca="false">IF(J11481="PosK",SUMIFS(K:K,J:J,"NegK",H:H,H11481),"")</f>
        <v/>
      </c>
      <c r="N11481" s="61" t="str">
        <f aca="false">IF(J11481="PosK",SUMIFS(K:K,J:J,"eDNA",H:H,H11481),"")</f>
        <v/>
      </c>
      <c r="P11481" s="62"/>
      <c r="T11481" s="63"/>
      <c r="W11481" s="64"/>
    </row>
    <row r="11482" customFormat="false" ht="14.25" hidden="false" customHeight="false" outlineLevel="0" collapsed="false">
      <c r="A11482" s="0" t="s">
        <v>870</v>
      </c>
      <c r="B11482" s="52" t="s">
        <v>996</v>
      </c>
      <c r="C11482" s="52" t="s">
        <v>743</v>
      </c>
      <c r="D11482" s="53" t="n">
        <v>0.1</v>
      </c>
      <c r="E11482" s="53" t="n">
        <v>33.96</v>
      </c>
      <c r="F11482" s="0" t="s">
        <v>1497</v>
      </c>
      <c r="G11482" s="0" t="str">
        <f aca="false">LEFT(B11482,2)</f>
        <v>17</v>
      </c>
      <c r="H11482" s="0" t="str">
        <f aca="false">I11482&amp;"_"&amp;G11482&amp;"_"&amp;F11482</f>
        <v>ButsnudetFroe_17_20191119_DL2019035_ViborgGym_koersel1</v>
      </c>
      <c r="I11482" s="61" t="str">
        <f aca="false">MID(RIGHT(B11482,LEN(B11482)-3),1,FIND("_",RIGHT(B11482,LEN(B11482)-3))-1)</f>
        <v>ButsnudetFroe</v>
      </c>
      <c r="J11482" s="61" t="str">
        <f aca="false">TRIM(SUBSTITUTE(RIGHT(B11482,FIND(I11482,B11482)+1),"_",""))</f>
        <v>PosK</v>
      </c>
      <c r="K11482" s="0" t="n">
        <f aca="false">IFERROR(VALUE(SUBSTITUTE(E11482,".",",")),E11482)</f>
        <v>33.96</v>
      </c>
      <c r="L11482" s="61" t="n">
        <f aca="false">IF(J11482="PosK",SUMIFS(K:K,J:J,"PosK",H:H,H11482),"")</f>
        <v>33.96</v>
      </c>
      <c r="M11482" s="61" t="n">
        <f aca="false">IF(J11482="PosK",SUMIFS(K:K,J:J,"NegK",H:H,H11482),"")</f>
        <v>0</v>
      </c>
      <c r="N11482" s="61" t="n">
        <f aca="false">IF(J11482="PosK",SUMIFS(K:K,J:J,"eDNA",H:H,H11482),"")</f>
        <v>81.28</v>
      </c>
      <c r="P11482" s="62" t="n">
        <f aca="false">IF(K11484="No Ct",0,K11484)</f>
        <v>41.02</v>
      </c>
      <c r="Q11482" s="62" t="n">
        <f aca="false">IF(K11485="No Ct",0,K11485)</f>
        <v>40.26</v>
      </c>
      <c r="R11482" s="0" t="str">
        <f aca="false">IF(AND(L11482&gt;0,M11482=0),"Valid","Invalid")</f>
        <v>Valid</v>
      </c>
      <c r="S11482" s="0" t="str">
        <f aca="false">IF(OR(P11482&gt;1,Q11482&gt;1),"Present","Absent")</f>
        <v>Present</v>
      </c>
      <c r="T11482" s="63" t="str">
        <f aca="false">IF(OR(AND(P11482&gt;1,P11482&lt;41),AND(Q11482&gt;1,Q11482&lt;41)),"Ct&lt;41","Ct&gt;41")</f>
        <v>Ct&lt;41</v>
      </c>
      <c r="U11482" s="0" t="str">
        <f aca="false">I11482</f>
        <v>ButsnudetFroe</v>
      </c>
      <c r="V11482" s="0" t="str">
        <f aca="false">MID(F11482,10,9)</f>
        <v>DL2019035</v>
      </c>
      <c r="W11482" s="64" t="str">
        <f aca="false">V11482&amp;"_"&amp;U11482&amp;"_"&amp;R11482&amp;"_"&amp;S11482&amp;"_"&amp;T11482</f>
        <v>DL2019035_ButsnudetFroe_Valid_Present_Ct&lt;41</v>
      </c>
    </row>
    <row r="11483" customFormat="false" ht="14.25" hidden="false" customHeight="false" outlineLevel="0" collapsed="false">
      <c r="A11483" s="0" t="s">
        <v>872</v>
      </c>
      <c r="B11483" s="52" t="s">
        <v>997</v>
      </c>
      <c r="C11483" s="52" t="s">
        <v>747</v>
      </c>
      <c r="D11483" s="53" t="n">
        <v>0.1</v>
      </c>
      <c r="E11483" s="53" t="s">
        <v>748</v>
      </c>
      <c r="F11483" s="0" t="s">
        <v>1497</v>
      </c>
      <c r="G11483" s="0" t="str">
        <f aca="false">LEFT(B11483,2)</f>
        <v>17</v>
      </c>
      <c r="H11483" s="0" t="str">
        <f aca="false">I11483&amp;"_"&amp;G11483&amp;"_"&amp;F11483</f>
        <v>ButsnudetFroe_17_20191119_DL2019035_ViborgGym_koersel1</v>
      </c>
      <c r="I11483" s="61" t="str">
        <f aca="false">MID(RIGHT(B11483,LEN(B11483)-3),1,FIND("_",RIGHT(B11483,LEN(B11483)-3))-1)</f>
        <v>ButsnudetFroe</v>
      </c>
      <c r="J11483" s="61" t="str">
        <f aca="false">TRIM(SUBSTITUTE(RIGHT(B11483,FIND(I11483,B11483)+1),"_",""))</f>
        <v>NegK</v>
      </c>
      <c r="K11483" s="0" t="str">
        <f aca="false">IFERROR(VALUE(SUBSTITUTE(E11483,".",",")),E11483)</f>
        <v>No Ct</v>
      </c>
      <c r="L11483" s="61" t="str">
        <f aca="false">IF(J11483="PosK",SUMIFS(K:K,J:J,"PosK",H:H,H11483),"")</f>
        <v/>
      </c>
      <c r="M11483" s="61" t="str">
        <f aca="false">IF(J11483="PosK",SUMIFS(K:K,J:J,"NegK",H:H,H11483),"")</f>
        <v/>
      </c>
      <c r="N11483" s="61" t="str">
        <f aca="false">IF(J11483="PosK",SUMIFS(K:K,J:J,"eDNA",H:H,H11483),"")</f>
        <v/>
      </c>
    </row>
    <row r="11484" customFormat="false" ht="14.25" hidden="false" customHeight="false" outlineLevel="0" collapsed="false">
      <c r="A11484" s="0" t="s">
        <v>874</v>
      </c>
      <c r="B11484" s="52" t="s">
        <v>998</v>
      </c>
      <c r="C11484" s="52" t="s">
        <v>751</v>
      </c>
      <c r="D11484" s="53" t="n">
        <v>0.1</v>
      </c>
      <c r="E11484" s="53" t="n">
        <v>41.02</v>
      </c>
      <c r="F11484" s="0" t="s">
        <v>1497</v>
      </c>
      <c r="G11484" s="0" t="str">
        <f aca="false">LEFT(B11484,2)</f>
        <v>17</v>
      </c>
      <c r="H11484" s="0" t="str">
        <f aca="false">I11484&amp;"_"&amp;G11484&amp;"_"&amp;F11484</f>
        <v>ButsnudetFroe_17_20191119_DL2019035_ViborgGym_koersel1</v>
      </c>
      <c r="I11484" s="61" t="str">
        <f aca="false">MID(RIGHT(B11484,LEN(B11484)-3),1,FIND("_",RIGHT(B11484,LEN(B11484)-3))-1)</f>
        <v>ButsnudetFroe</v>
      </c>
      <c r="J11484" s="61" t="str">
        <f aca="false">TRIM(SUBSTITUTE(RIGHT(B11484,FIND(I11484,B11484)+1),"_",""))</f>
        <v>eDNA</v>
      </c>
      <c r="K11484" s="0" t="n">
        <f aca="false">IFERROR(VALUE(SUBSTITUTE(E11484,".",",")),E11484)</f>
        <v>41.02</v>
      </c>
      <c r="L11484" s="61" t="str">
        <f aca="false">IF(J11484="PosK",SUMIFS(K:K,J:J,"PosK",H:H,H11484),"")</f>
        <v/>
      </c>
      <c r="M11484" s="61" t="str">
        <f aca="false">IF(J11484="PosK",SUMIFS(K:K,J:J,"NegK",H:H,H11484),"")</f>
        <v/>
      </c>
      <c r="N11484" s="61" t="str">
        <f aca="false">IF(J11484="PosK",SUMIFS(K:K,J:J,"eDNA",H:H,H11484),"")</f>
        <v/>
      </c>
      <c r="Q11484" s="62"/>
    </row>
    <row r="11485" customFormat="false" ht="14.25" hidden="false" customHeight="false" outlineLevel="0" collapsed="false">
      <c r="A11485" s="0" t="s">
        <v>876</v>
      </c>
      <c r="B11485" s="52" t="s">
        <v>998</v>
      </c>
      <c r="C11485" s="52" t="s">
        <v>751</v>
      </c>
      <c r="D11485" s="53" t="n">
        <v>0.1</v>
      </c>
      <c r="E11485" s="53" t="n">
        <v>40.26</v>
      </c>
      <c r="F11485" s="0" t="s">
        <v>1497</v>
      </c>
      <c r="G11485" s="0" t="str">
        <f aca="false">LEFT(B11485,2)</f>
        <v>17</v>
      </c>
      <c r="H11485" s="0" t="str">
        <f aca="false">I11485&amp;"_"&amp;G11485&amp;"_"&amp;F11485</f>
        <v>ButsnudetFroe_17_20191119_DL2019035_ViborgGym_koersel1</v>
      </c>
      <c r="I11485" s="61" t="str">
        <f aca="false">MID(RIGHT(B11485,LEN(B11485)-3),1,FIND("_",RIGHT(B11485,LEN(B11485)-3))-1)</f>
        <v>ButsnudetFroe</v>
      </c>
      <c r="J11485" s="61" t="str">
        <f aca="false">TRIM(SUBSTITUTE(RIGHT(B11485,FIND(I11485,B11485)+1),"_",""))</f>
        <v>eDNA</v>
      </c>
      <c r="K11485" s="0" t="n">
        <f aca="false">IFERROR(VALUE(SUBSTITUTE(E11485,".",",")),E11485)</f>
        <v>40.26</v>
      </c>
      <c r="L11485" s="61" t="str">
        <f aca="false">IF(J11485="PosK",SUMIFS(K:K,J:J,"PosK",H:H,H11485),"")</f>
        <v/>
      </c>
      <c r="M11485" s="61" t="str">
        <f aca="false">IF(J11485="PosK",SUMIFS(K:K,J:J,"NegK",H:H,H11485),"")</f>
        <v/>
      </c>
      <c r="N11485" s="61" t="str">
        <f aca="false">IF(J11485="PosK",SUMIFS(K:K,J:J,"eDNA",H:H,H11485),"")</f>
        <v/>
      </c>
      <c r="P11485" s="62"/>
      <c r="T11485" s="63"/>
      <c r="W11485" s="64"/>
    </row>
    <row r="11486" customFormat="false" ht="14.25" hidden="false" customHeight="false" outlineLevel="0" collapsed="false">
      <c r="A11486" s="0" t="s">
        <v>877</v>
      </c>
      <c r="B11486" s="52" t="s">
        <v>1215</v>
      </c>
      <c r="C11486" s="52" t="s">
        <v>743</v>
      </c>
      <c r="D11486" s="53" t="n">
        <v>0.1</v>
      </c>
      <c r="E11486" s="53" t="s">
        <v>748</v>
      </c>
      <c r="F11486" s="0" t="s">
        <v>1497</v>
      </c>
      <c r="G11486" s="0" t="str">
        <f aca="false">LEFT(B11486,2)</f>
        <v>18</v>
      </c>
      <c r="H11486" s="0" t="str">
        <f aca="false">I11486&amp;"_"&amp;G11486&amp;"_"&amp;F11486</f>
        <v>LilleVandsalamander_18_20191119_DL2019035_ViborgGym_koersel1</v>
      </c>
      <c r="I11486" s="61" t="str">
        <f aca="false">MID(RIGHT(B11486,LEN(B11486)-3),1,FIND("_",RIGHT(B11486,LEN(B11486)-3))-1)</f>
        <v>LilleVandsalamander</v>
      </c>
      <c r="J11486" s="61" t="str">
        <f aca="false">TRIM(SUBSTITUTE(RIGHT(B11486,FIND(I11486,B11486)+1),"_",""))</f>
        <v>PosK</v>
      </c>
      <c r="K11486" s="0" t="str">
        <f aca="false">IFERROR(VALUE(SUBSTITUTE(E11486,".",",")),E11486)</f>
        <v>No Ct</v>
      </c>
      <c r="L11486" s="61" t="n">
        <f aca="false">IF(J11486="PosK",SUMIFS(K:K,J:J,"PosK",H:H,H11486),"")</f>
        <v>0</v>
      </c>
      <c r="M11486" s="61" t="n">
        <f aca="false">IF(J11486="PosK",SUMIFS(K:K,J:J,"NegK",H:H,H11486),"")</f>
        <v>0</v>
      </c>
      <c r="N11486" s="61" t="n">
        <f aca="false">IF(J11486="PosK",SUMIFS(K:K,J:J,"eDNA",H:H,H11486),"")</f>
        <v>0</v>
      </c>
      <c r="P11486" s="62" t="n">
        <f aca="false">IF(K11488="No Ct",0,K11488)</f>
        <v>0</v>
      </c>
      <c r="Q11486" s="62" t="n">
        <f aca="false">IF(K11489="No Ct",0,K11489)</f>
        <v>0</v>
      </c>
      <c r="R11486" s="0" t="str">
        <f aca="false">IF(AND(L11486&gt;0,M11486=0),"Valid","Invalid")</f>
        <v>Invalid</v>
      </c>
      <c r="S11486" s="0" t="str">
        <f aca="false">IF(OR(P11486&gt;1,Q11486&gt;1),"Present","Absent")</f>
        <v>Absent</v>
      </c>
      <c r="T11486" s="63" t="str">
        <f aca="false">IF(OR(AND(P11486&gt;1,P11486&lt;41),AND(Q11486&gt;1,Q11486&lt;41)),"Ct&lt;41","Ct&gt;41")</f>
        <v>Ct&gt;41</v>
      </c>
      <c r="U11486" s="0" t="str">
        <f aca="false">I11486</f>
        <v>LilleVandsalamander</v>
      </c>
      <c r="V11486" s="0" t="str">
        <f aca="false">MID(F11486,10,9)</f>
        <v>DL2019035</v>
      </c>
      <c r="W11486" s="64" t="str">
        <f aca="false">V11486&amp;"_"&amp;U11486&amp;"_"&amp;R11486&amp;"_"&amp;S11486&amp;"_"&amp;T11486</f>
        <v>DL2019035_LilleVandsalamander_Invalid_Absent_Ct&gt;41</v>
      </c>
    </row>
    <row r="11487" customFormat="false" ht="14.25" hidden="false" customHeight="false" outlineLevel="0" collapsed="false">
      <c r="A11487" s="0" t="s">
        <v>879</v>
      </c>
      <c r="B11487" s="52" t="s">
        <v>1216</v>
      </c>
      <c r="C11487" s="52" t="s">
        <v>747</v>
      </c>
      <c r="D11487" s="53" t="n">
        <v>0.1</v>
      </c>
      <c r="E11487" s="53" t="s">
        <v>748</v>
      </c>
      <c r="F11487" s="0" t="s">
        <v>1497</v>
      </c>
      <c r="G11487" s="0" t="str">
        <f aca="false">LEFT(B11487,2)</f>
        <v>18</v>
      </c>
      <c r="H11487" s="0" t="str">
        <f aca="false">I11487&amp;"_"&amp;G11487&amp;"_"&amp;F11487</f>
        <v>LilleVandsalamander_18_20191119_DL2019035_ViborgGym_koersel1</v>
      </c>
      <c r="I11487" s="61" t="str">
        <f aca="false">MID(RIGHT(B11487,LEN(B11487)-3),1,FIND("_",RIGHT(B11487,LEN(B11487)-3))-1)</f>
        <v>LilleVandsalamander</v>
      </c>
      <c r="J11487" s="61" t="str">
        <f aca="false">TRIM(SUBSTITUTE(RIGHT(B11487,FIND(I11487,B11487)+1),"_",""))</f>
        <v>NegK</v>
      </c>
      <c r="K11487" s="0" t="str">
        <f aca="false">IFERROR(VALUE(SUBSTITUTE(E11487,".",",")),E11487)</f>
        <v>No Ct</v>
      </c>
      <c r="L11487" s="61" t="str">
        <f aca="false">IF(J11487="PosK",SUMIFS(K:K,J:J,"PosK",H:H,H11487),"")</f>
        <v/>
      </c>
      <c r="M11487" s="61" t="str">
        <f aca="false">IF(J11487="PosK",SUMIFS(K:K,J:J,"NegK",H:H,H11487),"")</f>
        <v/>
      </c>
      <c r="N11487" s="61" t="str">
        <f aca="false">IF(J11487="PosK",SUMIFS(K:K,J:J,"eDNA",H:H,H11487),"")</f>
        <v/>
      </c>
    </row>
    <row r="11488" customFormat="false" ht="14.25" hidden="false" customHeight="false" outlineLevel="0" collapsed="false">
      <c r="A11488" s="0" t="s">
        <v>881</v>
      </c>
      <c r="B11488" s="52" t="s">
        <v>1217</v>
      </c>
      <c r="C11488" s="52" t="s">
        <v>751</v>
      </c>
      <c r="D11488" s="53" t="n">
        <v>0.1</v>
      </c>
      <c r="E11488" s="53" t="s">
        <v>748</v>
      </c>
      <c r="F11488" s="0" t="s">
        <v>1497</v>
      </c>
      <c r="G11488" s="0" t="str">
        <f aca="false">LEFT(B11488,2)</f>
        <v>18</v>
      </c>
      <c r="H11488" s="0" t="str">
        <f aca="false">I11488&amp;"_"&amp;G11488&amp;"_"&amp;F11488</f>
        <v>LilleVandsalamander_18_20191119_DL2019035_ViborgGym_koersel1</v>
      </c>
      <c r="I11488" s="61" t="str">
        <f aca="false">MID(RIGHT(B11488,LEN(B11488)-3),1,FIND("_",RIGHT(B11488,LEN(B11488)-3))-1)</f>
        <v>LilleVandsalamander</v>
      </c>
      <c r="J11488" s="61" t="str">
        <f aca="false">TRIM(SUBSTITUTE(RIGHT(B11488,FIND(I11488,B11488)+1),"_",""))</f>
        <v>eDNA</v>
      </c>
      <c r="K11488" s="0" t="str">
        <f aca="false">IFERROR(VALUE(SUBSTITUTE(E11488,".",",")),E11488)</f>
        <v>No Ct</v>
      </c>
      <c r="L11488" s="61" t="str">
        <f aca="false">IF(J11488="PosK",SUMIFS(K:K,J:J,"PosK",H:H,H11488),"")</f>
        <v/>
      </c>
      <c r="M11488" s="61" t="str">
        <f aca="false">IF(J11488="PosK",SUMIFS(K:K,J:J,"NegK",H:H,H11488),"")</f>
        <v/>
      </c>
      <c r="N11488" s="61" t="str">
        <f aca="false">IF(J11488="PosK",SUMIFS(K:K,J:J,"eDNA",H:H,H11488),"")</f>
        <v/>
      </c>
      <c r="Q11488" s="62"/>
    </row>
    <row r="11489" customFormat="false" ht="14.25" hidden="false" customHeight="false" outlineLevel="0" collapsed="false">
      <c r="A11489" s="0" t="s">
        <v>883</v>
      </c>
      <c r="B11489" s="52" t="s">
        <v>1217</v>
      </c>
      <c r="C11489" s="52" t="s">
        <v>751</v>
      </c>
      <c r="D11489" s="53" t="n">
        <v>0.1</v>
      </c>
      <c r="E11489" s="53" t="s">
        <v>748</v>
      </c>
      <c r="F11489" s="0" t="s">
        <v>1497</v>
      </c>
      <c r="G11489" s="0" t="str">
        <f aca="false">LEFT(B11489,2)</f>
        <v>18</v>
      </c>
      <c r="H11489" s="0" t="str">
        <f aca="false">I11489&amp;"_"&amp;G11489&amp;"_"&amp;F11489</f>
        <v>LilleVandsalamander_18_20191119_DL2019035_ViborgGym_koersel1</v>
      </c>
      <c r="I11489" s="61" t="str">
        <f aca="false">MID(RIGHT(B11489,LEN(B11489)-3),1,FIND("_",RIGHT(B11489,LEN(B11489)-3))-1)</f>
        <v>LilleVandsalamander</v>
      </c>
      <c r="J11489" s="61" t="str">
        <f aca="false">TRIM(SUBSTITUTE(RIGHT(B11489,FIND(I11489,B11489)+1),"_",""))</f>
        <v>eDNA</v>
      </c>
      <c r="K11489" s="0" t="str">
        <f aca="false">IFERROR(VALUE(SUBSTITUTE(E11489,".",",")),E11489)</f>
        <v>No Ct</v>
      </c>
      <c r="L11489" s="61" t="str">
        <f aca="false">IF(J11489="PosK",SUMIFS(K:K,J:J,"PosK",H:H,H11489),"")</f>
        <v/>
      </c>
      <c r="M11489" s="61" t="str">
        <f aca="false">IF(J11489="PosK",SUMIFS(K:K,J:J,"NegK",H:H,H11489),"")</f>
        <v/>
      </c>
      <c r="N11489" s="61" t="str">
        <f aca="false">IF(J11489="PosK",SUMIFS(K:K,J:J,"eDNA",H:H,H11489),"")</f>
        <v/>
      </c>
      <c r="P11489" s="62"/>
      <c r="T11489" s="63"/>
      <c r="W11489" s="64"/>
    </row>
    <row r="11490" customFormat="false" ht="14.25" hidden="false" customHeight="false" outlineLevel="0" collapsed="false">
      <c r="A11490" s="0" t="s">
        <v>884</v>
      </c>
      <c r="B11490" s="52" t="s">
        <v>1002</v>
      </c>
      <c r="C11490" s="52" t="s">
        <v>743</v>
      </c>
      <c r="D11490" s="53" t="n">
        <v>0.1</v>
      </c>
      <c r="E11490" s="53" t="n">
        <v>25.84</v>
      </c>
      <c r="F11490" s="0" t="s">
        <v>1497</v>
      </c>
      <c r="G11490" s="0" t="str">
        <f aca="false">LEFT(B11490,2)</f>
        <v>19</v>
      </c>
      <c r="H11490" s="0" t="str">
        <f aca="false">I11490&amp;"_"&amp;G11490&amp;"_"&amp;F11490</f>
        <v>LilleVandsalamander_19_20191119_DL2019035_ViborgGym_koersel1</v>
      </c>
      <c r="I11490" s="61" t="str">
        <f aca="false">MID(RIGHT(B11490,LEN(B11490)-3),1,FIND("_",RIGHT(B11490,LEN(B11490)-3))-1)</f>
        <v>LilleVandsalamander</v>
      </c>
      <c r="J11490" s="61" t="str">
        <f aca="false">TRIM(SUBSTITUTE(RIGHT(B11490,FIND(I11490,B11490)+1),"_",""))</f>
        <v>PosK</v>
      </c>
      <c r="K11490" s="0" t="n">
        <f aca="false">IFERROR(VALUE(SUBSTITUTE(E11490,".",",")),E11490)</f>
        <v>25.84</v>
      </c>
      <c r="L11490" s="61" t="n">
        <f aca="false">IF(J11490="PosK",SUMIFS(K:K,J:J,"PosK",H:H,H11490),"")</f>
        <v>25.84</v>
      </c>
      <c r="M11490" s="61" t="n">
        <f aca="false">IF(J11490="PosK",SUMIFS(K:K,J:J,"NegK",H:H,H11490),"")</f>
        <v>0</v>
      </c>
      <c r="N11490" s="61" t="n">
        <f aca="false">IF(J11490="PosK",SUMIFS(K:K,J:J,"eDNA",H:H,H11490),"")</f>
        <v>73.23</v>
      </c>
      <c r="P11490" s="62" t="n">
        <f aca="false">IF(K11492="No Ct",0,K11492)</f>
        <v>36.11</v>
      </c>
      <c r="Q11490" s="62" t="n">
        <f aca="false">IF(K11493="No Ct",0,K11493)</f>
        <v>37.12</v>
      </c>
      <c r="R11490" s="0" t="str">
        <f aca="false">IF(AND(L11490&gt;0,M11490=0),"Valid","Invalid")</f>
        <v>Valid</v>
      </c>
      <c r="S11490" s="0" t="str">
        <f aca="false">IF(OR(P11490&gt;1,Q11490&gt;1),"Present","Absent")</f>
        <v>Present</v>
      </c>
      <c r="T11490" s="63" t="str">
        <f aca="false">IF(OR(AND(P11490&gt;1,P11490&lt;41),AND(Q11490&gt;1,Q11490&lt;41)),"Ct&lt;41","Ct&gt;41")</f>
        <v>Ct&lt;41</v>
      </c>
      <c r="U11490" s="0" t="str">
        <f aca="false">I11490</f>
        <v>LilleVandsalamander</v>
      </c>
      <c r="V11490" s="0" t="str">
        <f aca="false">MID(F11490,10,9)</f>
        <v>DL2019035</v>
      </c>
      <c r="W11490" s="64" t="str">
        <f aca="false">V11490&amp;"_"&amp;U11490&amp;"_"&amp;R11490&amp;"_"&amp;S11490&amp;"_"&amp;T11490</f>
        <v>DL2019035_LilleVandsalamander_Valid_Present_Ct&lt;41</v>
      </c>
    </row>
    <row r="11491" customFormat="false" ht="14.25" hidden="false" customHeight="false" outlineLevel="0" collapsed="false">
      <c r="A11491" s="0" t="s">
        <v>886</v>
      </c>
      <c r="B11491" s="52" t="s">
        <v>1003</v>
      </c>
      <c r="C11491" s="52" t="s">
        <v>747</v>
      </c>
      <c r="D11491" s="53" t="n">
        <v>0.1</v>
      </c>
      <c r="E11491" s="53" t="s">
        <v>748</v>
      </c>
      <c r="F11491" s="0" t="s">
        <v>1497</v>
      </c>
      <c r="G11491" s="0" t="str">
        <f aca="false">LEFT(B11491,2)</f>
        <v>19</v>
      </c>
      <c r="H11491" s="0" t="str">
        <f aca="false">I11491&amp;"_"&amp;G11491&amp;"_"&amp;F11491</f>
        <v>LilleVandsalamander_19_20191119_DL2019035_ViborgGym_koersel1</v>
      </c>
      <c r="I11491" s="61" t="str">
        <f aca="false">MID(RIGHT(B11491,LEN(B11491)-3),1,FIND("_",RIGHT(B11491,LEN(B11491)-3))-1)</f>
        <v>LilleVandsalamander</v>
      </c>
      <c r="J11491" s="61" t="str">
        <f aca="false">TRIM(SUBSTITUTE(RIGHT(B11491,FIND(I11491,B11491)+1),"_",""))</f>
        <v>NegK</v>
      </c>
      <c r="K11491" s="0" t="str">
        <f aca="false">IFERROR(VALUE(SUBSTITUTE(E11491,".",",")),E11491)</f>
        <v>No Ct</v>
      </c>
      <c r="L11491" s="61" t="str">
        <f aca="false">IF(J11491="PosK",SUMIFS(K:K,J:J,"PosK",H:H,H11491),"")</f>
        <v/>
      </c>
      <c r="M11491" s="61" t="str">
        <f aca="false">IF(J11491="PosK",SUMIFS(K:K,J:J,"NegK",H:H,H11491),"")</f>
        <v/>
      </c>
      <c r="N11491" s="61" t="str">
        <f aca="false">IF(J11491="PosK",SUMIFS(K:K,J:J,"eDNA",H:H,H11491),"")</f>
        <v/>
      </c>
    </row>
    <row r="11492" customFormat="false" ht="14.25" hidden="false" customHeight="false" outlineLevel="0" collapsed="false">
      <c r="A11492" s="0" t="s">
        <v>888</v>
      </c>
      <c r="B11492" s="52" t="s">
        <v>1004</v>
      </c>
      <c r="C11492" s="52" t="s">
        <v>751</v>
      </c>
      <c r="D11492" s="53" t="n">
        <v>0.1</v>
      </c>
      <c r="E11492" s="53" t="n">
        <v>36.11</v>
      </c>
      <c r="F11492" s="0" t="s">
        <v>1497</v>
      </c>
      <c r="G11492" s="0" t="str">
        <f aca="false">LEFT(B11492,2)</f>
        <v>19</v>
      </c>
      <c r="H11492" s="0" t="str">
        <f aca="false">I11492&amp;"_"&amp;G11492&amp;"_"&amp;F11492</f>
        <v>LilleVandsalamander_19_20191119_DL2019035_ViborgGym_koersel1</v>
      </c>
      <c r="I11492" s="61" t="str">
        <f aca="false">MID(RIGHT(B11492,LEN(B11492)-3),1,FIND("_",RIGHT(B11492,LEN(B11492)-3))-1)</f>
        <v>LilleVandsalamander</v>
      </c>
      <c r="J11492" s="61" t="str">
        <f aca="false">TRIM(SUBSTITUTE(RIGHT(B11492,FIND(I11492,B11492)+1),"_",""))</f>
        <v>eDNA</v>
      </c>
      <c r="K11492" s="0" t="n">
        <f aca="false">IFERROR(VALUE(SUBSTITUTE(E11492,".",",")),E11492)</f>
        <v>36.11</v>
      </c>
      <c r="L11492" s="61" t="str">
        <f aca="false">IF(J11492="PosK",SUMIFS(K:K,J:J,"PosK",H:H,H11492),"")</f>
        <v/>
      </c>
      <c r="M11492" s="61" t="str">
        <f aca="false">IF(J11492="PosK",SUMIFS(K:K,J:J,"NegK",H:H,H11492),"")</f>
        <v/>
      </c>
      <c r="N11492" s="61" t="str">
        <f aca="false">IF(J11492="PosK",SUMIFS(K:K,J:J,"eDNA",H:H,H11492),"")</f>
        <v/>
      </c>
      <c r="Q11492" s="62"/>
    </row>
    <row r="11493" customFormat="false" ht="14.25" hidden="false" customHeight="false" outlineLevel="0" collapsed="false">
      <c r="A11493" s="0" t="s">
        <v>890</v>
      </c>
      <c r="B11493" s="52" t="s">
        <v>1004</v>
      </c>
      <c r="C11493" s="52" t="s">
        <v>751</v>
      </c>
      <c r="D11493" s="53" t="n">
        <v>0.1</v>
      </c>
      <c r="E11493" s="53" t="n">
        <v>37.12</v>
      </c>
      <c r="F11493" s="0" t="s">
        <v>1497</v>
      </c>
      <c r="G11493" s="0" t="str">
        <f aca="false">LEFT(B11493,2)</f>
        <v>19</v>
      </c>
      <c r="H11493" s="0" t="str">
        <f aca="false">I11493&amp;"_"&amp;G11493&amp;"_"&amp;F11493</f>
        <v>LilleVandsalamander_19_20191119_DL2019035_ViborgGym_koersel1</v>
      </c>
      <c r="I11493" s="61" t="str">
        <f aca="false">MID(RIGHT(B11493,LEN(B11493)-3),1,FIND("_",RIGHT(B11493,LEN(B11493)-3))-1)</f>
        <v>LilleVandsalamander</v>
      </c>
      <c r="J11493" s="61" t="str">
        <f aca="false">TRIM(SUBSTITUTE(RIGHT(B11493,FIND(I11493,B11493)+1),"_",""))</f>
        <v>eDNA</v>
      </c>
      <c r="K11493" s="0" t="n">
        <f aca="false">IFERROR(VALUE(SUBSTITUTE(E11493,".",",")),E11493)</f>
        <v>37.12</v>
      </c>
      <c r="L11493" s="61" t="str">
        <f aca="false">IF(J11493="PosK",SUMIFS(K:K,J:J,"PosK",H:H,H11493),"")</f>
        <v/>
      </c>
      <c r="M11493" s="61" t="str">
        <f aca="false">IF(J11493="PosK",SUMIFS(K:K,J:J,"NegK",H:H,H11493),"")</f>
        <v/>
      </c>
      <c r="N11493" s="61" t="str">
        <f aca="false">IF(J11493="PosK",SUMIFS(K:K,J:J,"eDNA",H:H,H11493),"")</f>
        <v/>
      </c>
      <c r="P11493" s="62"/>
      <c r="T11493" s="63"/>
      <c r="W11493" s="64"/>
    </row>
    <row r="11494" customFormat="false" ht="14.25" hidden="false" customHeight="false" outlineLevel="0" collapsed="false">
      <c r="A11494" s="0" t="s">
        <v>891</v>
      </c>
      <c r="B11494" s="52" t="s">
        <v>1218</v>
      </c>
      <c r="C11494" s="52" t="s">
        <v>743</v>
      </c>
      <c r="D11494" s="53" t="n">
        <v>0.1</v>
      </c>
      <c r="E11494" s="53" t="s">
        <v>748</v>
      </c>
      <c r="F11494" s="0" t="s">
        <v>1497</v>
      </c>
      <c r="G11494" s="0" t="str">
        <f aca="false">LEFT(B11494,2)</f>
        <v>20</v>
      </c>
      <c r="H11494" s="0" t="str">
        <f aca="false">I11494&amp;"_"&amp;G11494&amp;"_"&amp;F11494</f>
        <v>Skalle_20_20191119_DL2019035_ViborgGym_koersel1</v>
      </c>
      <c r="I11494" s="61" t="str">
        <f aca="false">MID(RIGHT(B11494,LEN(B11494)-3),1,FIND("_",RIGHT(B11494,LEN(B11494)-3))-1)</f>
        <v>Skalle</v>
      </c>
      <c r="J11494" s="61" t="str">
        <f aca="false">TRIM(SUBSTITUTE(RIGHT(B11494,FIND(I11494,B11494)+1),"_",""))</f>
        <v>PosK</v>
      </c>
      <c r="K11494" s="0" t="str">
        <f aca="false">IFERROR(VALUE(SUBSTITUTE(E11494,".",",")),E11494)</f>
        <v>No Ct</v>
      </c>
      <c r="L11494" s="61" t="n">
        <f aca="false">IF(J11494="PosK",SUMIFS(K:K,J:J,"PosK",H:H,H11494),"")</f>
        <v>0</v>
      </c>
      <c r="M11494" s="61" t="n">
        <f aca="false">IF(J11494="PosK",SUMIFS(K:K,J:J,"NegK",H:H,H11494),"")</f>
        <v>0</v>
      </c>
      <c r="N11494" s="61" t="n">
        <f aca="false">IF(J11494="PosK",SUMIFS(K:K,J:J,"eDNA",H:H,H11494),"")</f>
        <v>0</v>
      </c>
      <c r="P11494" s="62" t="n">
        <f aca="false">IF(K11496="No Ct",0,K11496)</f>
        <v>0</v>
      </c>
      <c r="Q11494" s="62" t="n">
        <f aca="false">IF(K11497="No Ct",0,K11497)</f>
        <v>0</v>
      </c>
      <c r="R11494" s="0" t="str">
        <f aca="false">IF(AND(L11494&gt;0,M11494=0),"Valid","Invalid")</f>
        <v>Invalid</v>
      </c>
      <c r="S11494" s="0" t="str">
        <f aca="false">IF(OR(P11494&gt;1,Q11494&gt;1),"Present","Absent")</f>
        <v>Absent</v>
      </c>
      <c r="T11494" s="63" t="str">
        <f aca="false">IF(OR(AND(P11494&gt;1,P11494&lt;41),AND(Q11494&gt;1,Q11494&lt;41)),"Ct&lt;41","Ct&gt;41")</f>
        <v>Ct&gt;41</v>
      </c>
      <c r="U11494" s="0" t="str">
        <f aca="false">I11494</f>
        <v>Skalle</v>
      </c>
      <c r="V11494" s="0" t="str">
        <f aca="false">MID(F11494,10,9)</f>
        <v>DL2019035</v>
      </c>
      <c r="W11494" s="64" t="str">
        <f aca="false">V11494&amp;"_"&amp;U11494&amp;"_"&amp;R11494&amp;"_"&amp;S11494&amp;"_"&amp;T11494</f>
        <v>DL2019035_Skalle_Invalid_Absent_Ct&gt;41</v>
      </c>
    </row>
    <row r="11495" customFormat="false" ht="14.25" hidden="false" customHeight="false" outlineLevel="0" collapsed="false">
      <c r="A11495" s="0" t="s">
        <v>893</v>
      </c>
      <c r="B11495" s="52" t="s">
        <v>1219</v>
      </c>
      <c r="C11495" s="52" t="s">
        <v>747</v>
      </c>
      <c r="D11495" s="53" t="n">
        <v>0.1</v>
      </c>
      <c r="E11495" s="53" t="s">
        <v>748</v>
      </c>
      <c r="F11495" s="0" t="s">
        <v>1497</v>
      </c>
      <c r="G11495" s="0" t="str">
        <f aca="false">LEFT(B11495,2)</f>
        <v>20</v>
      </c>
      <c r="H11495" s="0" t="str">
        <f aca="false">I11495&amp;"_"&amp;G11495&amp;"_"&amp;F11495</f>
        <v>Skalle_20_20191119_DL2019035_ViborgGym_koersel1</v>
      </c>
      <c r="I11495" s="61" t="str">
        <f aca="false">MID(RIGHT(B11495,LEN(B11495)-3),1,FIND("_",RIGHT(B11495,LEN(B11495)-3))-1)</f>
        <v>Skalle</v>
      </c>
      <c r="J11495" s="61" t="str">
        <f aca="false">TRIM(SUBSTITUTE(RIGHT(B11495,FIND(I11495,B11495)+1),"_",""))</f>
        <v>NegK</v>
      </c>
      <c r="K11495" s="0" t="str">
        <f aca="false">IFERROR(VALUE(SUBSTITUTE(E11495,".",",")),E11495)</f>
        <v>No Ct</v>
      </c>
      <c r="L11495" s="61" t="str">
        <f aca="false">IF(J11495="PosK",SUMIFS(K:K,J:J,"PosK",H:H,H11495),"")</f>
        <v/>
      </c>
      <c r="M11495" s="61" t="str">
        <f aca="false">IF(J11495="PosK",SUMIFS(K:K,J:J,"NegK",H:H,H11495),"")</f>
        <v/>
      </c>
      <c r="N11495" s="61" t="str">
        <f aca="false">IF(J11495="PosK",SUMIFS(K:K,J:J,"eDNA",H:H,H11495),"")</f>
        <v/>
      </c>
    </row>
    <row r="11496" customFormat="false" ht="14.25" hidden="false" customHeight="false" outlineLevel="0" collapsed="false">
      <c r="A11496" s="0" t="s">
        <v>895</v>
      </c>
      <c r="B11496" s="52" t="s">
        <v>1220</v>
      </c>
      <c r="C11496" s="52" t="s">
        <v>751</v>
      </c>
      <c r="D11496" s="53" t="n">
        <v>0.1</v>
      </c>
      <c r="E11496" s="53" t="s">
        <v>748</v>
      </c>
      <c r="F11496" s="0" t="s">
        <v>1497</v>
      </c>
      <c r="G11496" s="0" t="str">
        <f aca="false">LEFT(B11496,2)</f>
        <v>20</v>
      </c>
      <c r="H11496" s="0" t="str">
        <f aca="false">I11496&amp;"_"&amp;G11496&amp;"_"&amp;F11496</f>
        <v>Skalle_20_20191119_DL2019035_ViborgGym_koersel1</v>
      </c>
      <c r="I11496" s="61" t="str">
        <f aca="false">MID(RIGHT(B11496,LEN(B11496)-3),1,FIND("_",RIGHT(B11496,LEN(B11496)-3))-1)</f>
        <v>Skalle</v>
      </c>
      <c r="J11496" s="61" t="str">
        <f aca="false">TRIM(SUBSTITUTE(RIGHT(B11496,FIND(I11496,B11496)+1),"_",""))</f>
        <v>eDNA</v>
      </c>
      <c r="K11496" s="0" t="str">
        <f aca="false">IFERROR(VALUE(SUBSTITUTE(E11496,".",",")),E11496)</f>
        <v>No Ct</v>
      </c>
      <c r="L11496" s="61" t="str">
        <f aca="false">IF(J11496="PosK",SUMIFS(K:K,J:J,"PosK",H:H,H11496),"")</f>
        <v/>
      </c>
      <c r="M11496" s="61" t="str">
        <f aca="false">IF(J11496="PosK",SUMIFS(K:K,J:J,"NegK",H:H,H11496),"")</f>
        <v/>
      </c>
      <c r="N11496" s="61" t="str">
        <f aca="false">IF(J11496="PosK",SUMIFS(K:K,J:J,"eDNA",H:H,H11496),"")</f>
        <v/>
      </c>
      <c r="Q11496" s="62"/>
    </row>
    <row r="11497" customFormat="false" ht="14.25" hidden="false" customHeight="false" outlineLevel="0" collapsed="false">
      <c r="A11497" s="0" t="s">
        <v>897</v>
      </c>
      <c r="B11497" s="52" t="s">
        <v>1220</v>
      </c>
      <c r="C11497" s="52" t="s">
        <v>751</v>
      </c>
      <c r="D11497" s="53" t="n">
        <v>0.1</v>
      </c>
      <c r="E11497" s="53" t="s">
        <v>748</v>
      </c>
      <c r="F11497" s="0" t="s">
        <v>1497</v>
      </c>
      <c r="G11497" s="0" t="str">
        <f aca="false">LEFT(B11497,2)</f>
        <v>20</v>
      </c>
      <c r="H11497" s="0" t="str">
        <f aca="false">I11497&amp;"_"&amp;G11497&amp;"_"&amp;F11497</f>
        <v>Skalle_20_20191119_DL2019035_ViborgGym_koersel1</v>
      </c>
      <c r="I11497" s="61" t="str">
        <f aca="false">MID(RIGHT(B11497,LEN(B11497)-3),1,FIND("_",RIGHT(B11497,LEN(B11497)-3))-1)</f>
        <v>Skalle</v>
      </c>
      <c r="J11497" s="61" t="str">
        <f aca="false">TRIM(SUBSTITUTE(RIGHT(B11497,FIND(I11497,B11497)+1),"_",""))</f>
        <v>eDNA</v>
      </c>
      <c r="K11497" s="0" t="str">
        <f aca="false">IFERROR(VALUE(SUBSTITUTE(E11497,".",",")),E11497)</f>
        <v>No Ct</v>
      </c>
      <c r="L11497" s="61" t="str">
        <f aca="false">IF(J11497="PosK",SUMIFS(K:K,J:J,"PosK",H:H,H11497),"")</f>
        <v/>
      </c>
      <c r="M11497" s="61" t="str">
        <f aca="false">IF(J11497="PosK",SUMIFS(K:K,J:J,"NegK",H:H,H11497),"")</f>
        <v/>
      </c>
      <c r="N11497" s="61" t="str">
        <f aca="false">IF(J11497="PosK",SUMIFS(K:K,J:J,"eDNA",H:H,H11497),"")</f>
        <v/>
      </c>
      <c r="P11497" s="62"/>
      <c r="T11497" s="63"/>
      <c r="W11497" s="64"/>
    </row>
    <row r="11498" customFormat="false" ht="14.25" hidden="false" customHeight="false" outlineLevel="0" collapsed="false">
      <c r="A11498" s="0" t="s">
        <v>898</v>
      </c>
      <c r="B11498" s="52" t="s">
        <v>1008</v>
      </c>
      <c r="C11498" s="52" t="s">
        <v>743</v>
      </c>
      <c r="D11498" s="53" t="n">
        <v>0.1</v>
      </c>
      <c r="E11498" s="53" t="n">
        <v>35.98</v>
      </c>
      <c r="F11498" s="0" t="s">
        <v>1497</v>
      </c>
      <c r="G11498" s="0" t="str">
        <f aca="false">LEFT(B11498,2)</f>
        <v>21</v>
      </c>
      <c r="H11498" s="0" t="str">
        <f aca="false">I11498&amp;"_"&amp;G11498&amp;"_"&amp;F11498</f>
        <v>Skalle_21_20191119_DL2019035_ViborgGym_koersel1</v>
      </c>
      <c r="I11498" s="61" t="str">
        <f aca="false">MID(RIGHT(B11498,LEN(B11498)-3),1,FIND("_",RIGHT(B11498,LEN(B11498)-3))-1)</f>
        <v>Skalle</v>
      </c>
      <c r="J11498" s="61" t="str">
        <f aca="false">TRIM(SUBSTITUTE(RIGHT(B11498,FIND(I11498,B11498)+1),"_",""))</f>
        <v>PosK</v>
      </c>
      <c r="K11498" s="0" t="n">
        <f aca="false">IFERROR(VALUE(SUBSTITUTE(E11498,".",",")),E11498)</f>
        <v>35.98</v>
      </c>
      <c r="L11498" s="61" t="n">
        <f aca="false">IF(J11498="PosK",SUMIFS(K:K,J:J,"PosK",H:H,H11498),"")</f>
        <v>35.98</v>
      </c>
      <c r="M11498" s="61" t="n">
        <f aca="false">IF(J11498="PosK",SUMIFS(K:K,J:J,"NegK",H:H,H11498),"")</f>
        <v>0</v>
      </c>
      <c r="N11498" s="61" t="n">
        <f aca="false">IF(J11498="PosK",SUMIFS(K:K,J:J,"eDNA",H:H,H11498),"")</f>
        <v>0</v>
      </c>
      <c r="P11498" s="62" t="n">
        <f aca="false">IF(K11500="No Ct",0,K11500)</f>
        <v>0</v>
      </c>
      <c r="Q11498" s="62" t="n">
        <f aca="false">IF(K11501="No Ct",0,K11501)</f>
        <v>0</v>
      </c>
      <c r="R11498" s="0" t="str">
        <f aca="false">IF(AND(L11498&gt;0,M11498=0),"Valid","Invalid")</f>
        <v>Valid</v>
      </c>
      <c r="S11498" s="0" t="str">
        <f aca="false">IF(OR(P11498&gt;1,Q11498&gt;1),"Present","Absent")</f>
        <v>Absent</v>
      </c>
      <c r="T11498" s="63" t="str">
        <f aca="false">IF(OR(AND(P11498&gt;1,P11498&lt;41),AND(Q11498&gt;1,Q11498&lt;41)),"Ct&lt;41","Ct&gt;41")</f>
        <v>Ct&gt;41</v>
      </c>
      <c r="U11498" s="0" t="str">
        <f aca="false">I11498</f>
        <v>Skalle</v>
      </c>
      <c r="V11498" s="0" t="str">
        <f aca="false">MID(F11498,10,9)</f>
        <v>DL2019035</v>
      </c>
      <c r="W11498" s="64" t="str">
        <f aca="false">V11498&amp;"_"&amp;U11498&amp;"_"&amp;R11498&amp;"_"&amp;S11498&amp;"_"&amp;T11498</f>
        <v>DL2019035_Skalle_Valid_Absent_Ct&gt;41</v>
      </c>
    </row>
    <row r="11499" customFormat="false" ht="14.25" hidden="false" customHeight="false" outlineLevel="0" collapsed="false">
      <c r="A11499" s="0" t="s">
        <v>900</v>
      </c>
      <c r="B11499" s="52" t="s">
        <v>1009</v>
      </c>
      <c r="C11499" s="52" t="s">
        <v>747</v>
      </c>
      <c r="D11499" s="53" t="n">
        <v>0.1</v>
      </c>
      <c r="E11499" s="53" t="s">
        <v>748</v>
      </c>
      <c r="F11499" s="0" t="s">
        <v>1497</v>
      </c>
      <c r="G11499" s="0" t="str">
        <f aca="false">LEFT(B11499,2)</f>
        <v>21</v>
      </c>
      <c r="H11499" s="0" t="str">
        <f aca="false">I11499&amp;"_"&amp;G11499&amp;"_"&amp;F11499</f>
        <v>Skalle_21_20191119_DL2019035_ViborgGym_koersel1</v>
      </c>
      <c r="I11499" s="61" t="str">
        <f aca="false">MID(RIGHT(B11499,LEN(B11499)-3),1,FIND("_",RIGHT(B11499,LEN(B11499)-3))-1)</f>
        <v>Skalle</v>
      </c>
      <c r="J11499" s="61" t="str">
        <f aca="false">TRIM(SUBSTITUTE(RIGHT(B11499,FIND(I11499,B11499)+1),"_",""))</f>
        <v>NegK</v>
      </c>
      <c r="K11499" s="0" t="str">
        <f aca="false">IFERROR(VALUE(SUBSTITUTE(E11499,".",",")),E11499)</f>
        <v>No Ct</v>
      </c>
      <c r="L11499" s="61" t="str">
        <f aca="false">IF(J11499="PosK",SUMIFS(K:K,J:J,"PosK",H:H,H11499),"")</f>
        <v/>
      </c>
      <c r="M11499" s="61" t="str">
        <f aca="false">IF(J11499="PosK",SUMIFS(K:K,J:J,"NegK",H:H,H11499),"")</f>
        <v/>
      </c>
      <c r="N11499" s="61" t="str">
        <f aca="false">IF(J11499="PosK",SUMIFS(K:K,J:J,"eDNA",H:H,H11499),"")</f>
        <v/>
      </c>
    </row>
    <row r="11500" customFormat="false" ht="14.25" hidden="false" customHeight="false" outlineLevel="0" collapsed="false">
      <c r="A11500" s="0" t="s">
        <v>902</v>
      </c>
      <c r="B11500" s="52" t="s">
        <v>1010</v>
      </c>
      <c r="C11500" s="52" t="s">
        <v>751</v>
      </c>
      <c r="D11500" s="53" t="n">
        <v>0.1</v>
      </c>
      <c r="E11500" s="53" t="s">
        <v>748</v>
      </c>
      <c r="F11500" s="0" t="s">
        <v>1497</v>
      </c>
      <c r="G11500" s="0" t="str">
        <f aca="false">LEFT(B11500,2)</f>
        <v>21</v>
      </c>
      <c r="H11500" s="0" t="str">
        <f aca="false">I11500&amp;"_"&amp;G11500&amp;"_"&amp;F11500</f>
        <v>Skalle_21_20191119_DL2019035_ViborgGym_koersel1</v>
      </c>
      <c r="I11500" s="61" t="str">
        <f aca="false">MID(RIGHT(B11500,LEN(B11500)-3),1,FIND("_",RIGHT(B11500,LEN(B11500)-3))-1)</f>
        <v>Skalle</v>
      </c>
      <c r="J11500" s="61" t="str">
        <f aca="false">TRIM(SUBSTITUTE(RIGHT(B11500,FIND(I11500,B11500)+1),"_",""))</f>
        <v>eDNA</v>
      </c>
      <c r="K11500" s="0" t="str">
        <f aca="false">IFERROR(VALUE(SUBSTITUTE(E11500,".",",")),E11500)</f>
        <v>No Ct</v>
      </c>
      <c r="L11500" s="61" t="str">
        <f aca="false">IF(J11500="PosK",SUMIFS(K:K,J:J,"PosK",H:H,H11500),"")</f>
        <v/>
      </c>
      <c r="M11500" s="61" t="str">
        <f aca="false">IF(J11500="PosK",SUMIFS(K:K,J:J,"NegK",H:H,H11500),"")</f>
        <v/>
      </c>
      <c r="N11500" s="61" t="str">
        <f aca="false">IF(J11500="PosK",SUMIFS(K:K,J:J,"eDNA",H:H,H11500),"")</f>
        <v/>
      </c>
      <c r="Q11500" s="62"/>
    </row>
    <row r="11501" customFormat="false" ht="14.25" hidden="false" customHeight="false" outlineLevel="0" collapsed="false">
      <c r="A11501" s="0" t="s">
        <v>904</v>
      </c>
      <c r="B11501" s="52" t="s">
        <v>1010</v>
      </c>
      <c r="C11501" s="52" t="s">
        <v>751</v>
      </c>
      <c r="D11501" s="53" t="n">
        <v>0.1</v>
      </c>
      <c r="E11501" s="53" t="s">
        <v>748</v>
      </c>
      <c r="F11501" s="0" t="s">
        <v>1497</v>
      </c>
      <c r="G11501" s="0" t="str">
        <f aca="false">LEFT(B11501,2)</f>
        <v>21</v>
      </c>
      <c r="H11501" s="0" t="str">
        <f aca="false">I11501&amp;"_"&amp;G11501&amp;"_"&amp;F11501</f>
        <v>Skalle_21_20191119_DL2019035_ViborgGym_koersel1</v>
      </c>
      <c r="I11501" s="61" t="str">
        <f aca="false">MID(RIGHT(B11501,LEN(B11501)-3),1,FIND("_",RIGHT(B11501,LEN(B11501)-3))-1)</f>
        <v>Skalle</v>
      </c>
      <c r="J11501" s="61" t="str">
        <f aca="false">TRIM(SUBSTITUTE(RIGHT(B11501,FIND(I11501,B11501)+1),"_",""))</f>
        <v>eDNA</v>
      </c>
      <c r="K11501" s="0" t="str">
        <f aca="false">IFERROR(VALUE(SUBSTITUTE(E11501,".",",")),E11501)</f>
        <v>No Ct</v>
      </c>
      <c r="L11501" s="61" t="str">
        <f aca="false">IF(J11501="PosK",SUMIFS(K:K,J:J,"PosK",H:H,H11501),"")</f>
        <v/>
      </c>
      <c r="M11501" s="61" t="str">
        <f aca="false">IF(J11501="PosK",SUMIFS(K:K,J:J,"NegK",H:H,H11501),"")</f>
        <v/>
      </c>
      <c r="N11501" s="61" t="str">
        <f aca="false">IF(J11501="PosK",SUMIFS(K:K,J:J,"eDNA",H:H,H11501),"")</f>
        <v/>
      </c>
      <c r="P11501" s="62"/>
      <c r="T11501" s="63"/>
      <c r="W11501" s="64"/>
    </row>
    <row r="11502" customFormat="false" ht="14.25" hidden="false" customHeight="false" outlineLevel="0" collapsed="false">
      <c r="A11502" s="0" t="s">
        <v>905</v>
      </c>
      <c r="B11502" s="52" t="s">
        <v>1221</v>
      </c>
      <c r="C11502" s="52" t="s">
        <v>743</v>
      </c>
      <c r="D11502" s="53" t="n">
        <v>0.1</v>
      </c>
      <c r="E11502" s="53" t="n">
        <v>32.86</v>
      </c>
      <c r="F11502" s="0" t="s">
        <v>1497</v>
      </c>
      <c r="G11502" s="0" t="str">
        <f aca="false">LEFT(B11502,2)</f>
        <v>22</v>
      </c>
      <c r="H11502" s="0" t="str">
        <f aca="false">I11502&amp;"_"&amp;G11502&amp;"_"&amp;F11502</f>
        <v>Karusse_22_20191119_DL2019035_ViborgGym_koersel1</v>
      </c>
      <c r="I11502" s="61" t="str">
        <f aca="false">MID(RIGHT(B11502,LEN(B11502)-3),1,FIND("_",RIGHT(B11502,LEN(B11502)-3))-1)</f>
        <v>Karusse</v>
      </c>
      <c r="J11502" s="61" t="str">
        <f aca="false">TRIM(SUBSTITUTE(RIGHT(B11502,FIND(I11502,B11502)+1),"_",""))</f>
        <v>PosK</v>
      </c>
      <c r="K11502" s="0" t="n">
        <f aca="false">IFERROR(VALUE(SUBSTITUTE(E11502,".",",")),E11502)</f>
        <v>32.86</v>
      </c>
      <c r="L11502" s="61" t="n">
        <f aca="false">IF(J11502="PosK",SUMIFS(K:K,J:J,"PosK",H:H,H11502),"")</f>
        <v>32.86</v>
      </c>
      <c r="M11502" s="61" t="n">
        <f aca="false">IF(J11502="PosK",SUMIFS(K:K,J:J,"NegK",H:H,H11502),"")</f>
        <v>0</v>
      </c>
      <c r="N11502" s="61" t="n">
        <f aca="false">IF(J11502="PosK",SUMIFS(K:K,J:J,"eDNA",H:H,H11502),"")</f>
        <v>0</v>
      </c>
      <c r="P11502" s="62" t="n">
        <f aca="false">IF(K11504="No Ct",0,K11504)</f>
        <v>0</v>
      </c>
      <c r="Q11502" s="62" t="n">
        <f aca="false">IF(K11505="No Ct",0,K11505)</f>
        <v>0</v>
      </c>
      <c r="R11502" s="0" t="str">
        <f aca="false">IF(AND(L11502&gt;0,M11502=0),"Valid","Invalid")</f>
        <v>Valid</v>
      </c>
      <c r="S11502" s="0" t="str">
        <f aca="false">IF(OR(P11502&gt;1,Q11502&gt;1),"Present","Absent")</f>
        <v>Absent</v>
      </c>
      <c r="T11502" s="63" t="str">
        <f aca="false">IF(OR(AND(P11502&gt;1,P11502&lt;41),AND(Q11502&gt;1,Q11502&lt;41)),"Ct&lt;41","Ct&gt;41")</f>
        <v>Ct&gt;41</v>
      </c>
      <c r="U11502" s="0" t="str">
        <f aca="false">I11502</f>
        <v>Karusse</v>
      </c>
      <c r="V11502" s="0" t="str">
        <f aca="false">MID(F11502,10,9)</f>
        <v>DL2019035</v>
      </c>
      <c r="W11502" s="64" t="str">
        <f aca="false">V11502&amp;"_"&amp;U11502&amp;"_"&amp;R11502&amp;"_"&amp;S11502&amp;"_"&amp;T11502</f>
        <v>DL2019035_Karusse_Valid_Absent_Ct&gt;41</v>
      </c>
    </row>
    <row r="11503" customFormat="false" ht="14.25" hidden="false" customHeight="false" outlineLevel="0" collapsed="false">
      <c r="A11503" s="0" t="s">
        <v>907</v>
      </c>
      <c r="B11503" s="52" t="s">
        <v>1222</v>
      </c>
      <c r="C11503" s="52" t="s">
        <v>747</v>
      </c>
      <c r="D11503" s="53" t="n">
        <v>0.1</v>
      </c>
      <c r="E11503" s="53" t="s">
        <v>748</v>
      </c>
      <c r="F11503" s="0" t="s">
        <v>1497</v>
      </c>
      <c r="G11503" s="0" t="str">
        <f aca="false">LEFT(B11503,2)</f>
        <v>22</v>
      </c>
      <c r="H11503" s="0" t="str">
        <f aca="false">I11503&amp;"_"&amp;G11503&amp;"_"&amp;F11503</f>
        <v>Karusse_22_20191119_DL2019035_ViborgGym_koersel1</v>
      </c>
      <c r="I11503" s="61" t="str">
        <f aca="false">MID(RIGHT(B11503,LEN(B11503)-3),1,FIND("_",RIGHT(B11503,LEN(B11503)-3))-1)</f>
        <v>Karusse</v>
      </c>
      <c r="J11503" s="61" t="str">
        <f aca="false">TRIM(SUBSTITUTE(RIGHT(B11503,FIND(I11503,B11503)+1),"_",""))</f>
        <v>NegK</v>
      </c>
      <c r="K11503" s="0" t="str">
        <f aca="false">IFERROR(VALUE(SUBSTITUTE(E11503,".",",")),E11503)</f>
        <v>No Ct</v>
      </c>
      <c r="L11503" s="61" t="str">
        <f aca="false">IF(J11503="PosK",SUMIFS(K:K,J:J,"PosK",H:H,H11503),"")</f>
        <v/>
      </c>
      <c r="M11503" s="61" t="str">
        <f aca="false">IF(J11503="PosK",SUMIFS(K:K,J:J,"NegK",H:H,H11503),"")</f>
        <v/>
      </c>
      <c r="N11503" s="61" t="str">
        <f aca="false">IF(J11503="PosK",SUMIFS(K:K,J:J,"eDNA",H:H,H11503),"")</f>
        <v/>
      </c>
    </row>
    <row r="11504" customFormat="false" ht="14.25" hidden="false" customHeight="false" outlineLevel="0" collapsed="false">
      <c r="A11504" s="0" t="s">
        <v>909</v>
      </c>
      <c r="B11504" s="52" t="s">
        <v>1223</v>
      </c>
      <c r="C11504" s="52" t="s">
        <v>751</v>
      </c>
      <c r="D11504" s="53" t="n">
        <v>0.1</v>
      </c>
      <c r="E11504" s="53" t="s">
        <v>748</v>
      </c>
      <c r="F11504" s="0" t="s">
        <v>1497</v>
      </c>
      <c r="G11504" s="0" t="str">
        <f aca="false">LEFT(B11504,2)</f>
        <v>22</v>
      </c>
      <c r="H11504" s="0" t="str">
        <f aca="false">I11504&amp;"_"&amp;G11504&amp;"_"&amp;F11504</f>
        <v>Karusse_22_20191119_DL2019035_ViborgGym_koersel1</v>
      </c>
      <c r="I11504" s="61" t="str">
        <f aca="false">MID(RIGHT(B11504,LEN(B11504)-3),1,FIND("_",RIGHT(B11504,LEN(B11504)-3))-1)</f>
        <v>Karusse</v>
      </c>
      <c r="J11504" s="61" t="str">
        <f aca="false">TRIM(SUBSTITUTE(RIGHT(B11504,FIND(I11504,B11504)+1),"_",""))</f>
        <v>eDNA</v>
      </c>
      <c r="K11504" s="0" t="str">
        <f aca="false">IFERROR(VALUE(SUBSTITUTE(E11504,".",",")),E11504)</f>
        <v>No Ct</v>
      </c>
      <c r="L11504" s="61" t="str">
        <f aca="false">IF(J11504="PosK",SUMIFS(K:K,J:J,"PosK",H:H,H11504),"")</f>
        <v/>
      </c>
      <c r="M11504" s="61" t="str">
        <f aca="false">IF(J11504="PosK",SUMIFS(K:K,J:J,"NegK",H:H,H11504),"")</f>
        <v/>
      </c>
      <c r="N11504" s="61" t="str">
        <f aca="false">IF(J11504="PosK",SUMIFS(K:K,J:J,"eDNA",H:H,H11504),"")</f>
        <v/>
      </c>
      <c r="Q11504" s="62"/>
    </row>
    <row r="11505" customFormat="false" ht="14.25" hidden="false" customHeight="false" outlineLevel="0" collapsed="false">
      <c r="A11505" s="0" t="s">
        <v>911</v>
      </c>
      <c r="B11505" s="52" t="s">
        <v>1223</v>
      </c>
      <c r="C11505" s="52" t="s">
        <v>751</v>
      </c>
      <c r="D11505" s="53" t="n">
        <v>0.1</v>
      </c>
      <c r="E11505" s="53" t="s">
        <v>748</v>
      </c>
      <c r="F11505" s="0" t="s">
        <v>1497</v>
      </c>
      <c r="G11505" s="0" t="str">
        <f aca="false">LEFT(B11505,2)</f>
        <v>22</v>
      </c>
      <c r="H11505" s="0" t="str">
        <f aca="false">I11505&amp;"_"&amp;G11505&amp;"_"&amp;F11505</f>
        <v>Karusse_22_20191119_DL2019035_ViborgGym_koersel1</v>
      </c>
      <c r="I11505" s="61" t="str">
        <f aca="false">MID(RIGHT(B11505,LEN(B11505)-3),1,FIND("_",RIGHT(B11505,LEN(B11505)-3))-1)</f>
        <v>Karusse</v>
      </c>
      <c r="J11505" s="61" t="str">
        <f aca="false">TRIM(SUBSTITUTE(RIGHT(B11505,FIND(I11505,B11505)+1),"_",""))</f>
        <v>eDNA</v>
      </c>
      <c r="K11505" s="0" t="str">
        <f aca="false">IFERROR(VALUE(SUBSTITUTE(E11505,".",",")),E11505)</f>
        <v>No Ct</v>
      </c>
      <c r="L11505" s="61" t="str">
        <f aca="false">IF(J11505="PosK",SUMIFS(K:K,J:J,"PosK",H:H,H11505),"")</f>
        <v/>
      </c>
      <c r="M11505" s="61" t="str">
        <f aca="false">IF(J11505="PosK",SUMIFS(K:K,J:J,"NegK",H:H,H11505),"")</f>
        <v/>
      </c>
      <c r="N11505" s="61" t="str">
        <f aca="false">IF(J11505="PosK",SUMIFS(K:K,J:J,"eDNA",H:H,H11505),"")</f>
        <v/>
      </c>
      <c r="P11505" s="62"/>
      <c r="T11505" s="63"/>
      <c r="W11505" s="64"/>
    </row>
    <row r="11506" customFormat="false" ht="14.25" hidden="false" customHeight="false" outlineLevel="0" collapsed="false">
      <c r="A11506" s="0" t="s">
        <v>912</v>
      </c>
      <c r="B11506" s="52" t="s">
        <v>1014</v>
      </c>
      <c r="C11506" s="52" t="s">
        <v>743</v>
      </c>
      <c r="D11506" s="53" t="n">
        <v>0.1</v>
      </c>
      <c r="E11506" s="53" t="n">
        <v>47.77</v>
      </c>
      <c r="F11506" s="0" t="s">
        <v>1497</v>
      </c>
      <c r="G11506" s="0" t="str">
        <f aca="false">LEFT(B11506,2)</f>
        <v>23</v>
      </c>
      <c r="H11506" s="0" t="str">
        <f aca="false">I11506&amp;"_"&amp;G11506&amp;"_"&amp;F11506</f>
        <v>Karusse_23_20191119_DL2019035_ViborgGym_koersel1</v>
      </c>
      <c r="I11506" s="61" t="str">
        <f aca="false">MID(RIGHT(B11506,LEN(B11506)-3),1,FIND("_",RIGHT(B11506,LEN(B11506)-3))-1)</f>
        <v>Karusse</v>
      </c>
      <c r="J11506" s="61" t="str">
        <f aca="false">TRIM(SUBSTITUTE(RIGHT(B11506,FIND(I11506,B11506)+1),"_",""))</f>
        <v>PosK</v>
      </c>
      <c r="K11506" s="0" t="n">
        <f aca="false">IFERROR(VALUE(SUBSTITUTE(E11506,".",",")),E11506)</f>
        <v>47.77</v>
      </c>
      <c r="L11506" s="61" t="n">
        <f aca="false">IF(J11506="PosK",SUMIFS(K:K,J:J,"PosK",H:H,H11506),"")</f>
        <v>47.77</v>
      </c>
      <c r="M11506" s="61" t="n">
        <f aca="false">IF(J11506="PosK",SUMIFS(K:K,J:J,"NegK",H:H,H11506),"")</f>
        <v>0</v>
      </c>
      <c r="N11506" s="61" t="n">
        <f aca="false">IF(J11506="PosK",SUMIFS(K:K,J:J,"eDNA",H:H,H11506),"")</f>
        <v>0</v>
      </c>
      <c r="P11506" s="62" t="n">
        <f aca="false">IF(K11508="No Ct",0,K11508)</f>
        <v>0</v>
      </c>
      <c r="Q11506" s="62" t="n">
        <f aca="false">IF(K11509="No Ct",0,K11509)</f>
        <v>0</v>
      </c>
      <c r="R11506" s="0" t="str">
        <f aca="false">IF(AND(L11506&gt;0,M11506=0),"Valid","Invalid")</f>
        <v>Valid</v>
      </c>
      <c r="S11506" s="0" t="str">
        <f aca="false">IF(OR(P11506&gt;1,Q11506&gt;1),"Present","Absent")</f>
        <v>Absent</v>
      </c>
      <c r="T11506" s="63" t="str">
        <f aca="false">IF(OR(AND(P11506&gt;1,P11506&lt;41),AND(Q11506&gt;1,Q11506&lt;41)),"Ct&lt;41","Ct&gt;41")</f>
        <v>Ct&gt;41</v>
      </c>
      <c r="U11506" s="0" t="str">
        <f aca="false">I11506</f>
        <v>Karusse</v>
      </c>
      <c r="V11506" s="0" t="str">
        <f aca="false">MID(F11506,10,9)</f>
        <v>DL2019035</v>
      </c>
      <c r="W11506" s="64" t="str">
        <f aca="false">V11506&amp;"_"&amp;U11506&amp;"_"&amp;R11506&amp;"_"&amp;S11506&amp;"_"&amp;T11506</f>
        <v>DL2019035_Karusse_Valid_Absent_Ct&gt;41</v>
      </c>
    </row>
    <row r="11507" customFormat="false" ht="14.25" hidden="false" customHeight="false" outlineLevel="0" collapsed="false">
      <c r="A11507" s="0" t="s">
        <v>914</v>
      </c>
      <c r="B11507" s="52" t="s">
        <v>1015</v>
      </c>
      <c r="C11507" s="52" t="s">
        <v>747</v>
      </c>
      <c r="D11507" s="53" t="n">
        <v>0.1</v>
      </c>
      <c r="E11507" s="53" t="s">
        <v>748</v>
      </c>
      <c r="F11507" s="0" t="s">
        <v>1497</v>
      </c>
      <c r="G11507" s="0" t="str">
        <f aca="false">LEFT(B11507,2)</f>
        <v>23</v>
      </c>
      <c r="H11507" s="0" t="str">
        <f aca="false">I11507&amp;"_"&amp;G11507&amp;"_"&amp;F11507</f>
        <v>Karusse_23_20191119_DL2019035_ViborgGym_koersel1</v>
      </c>
      <c r="I11507" s="61" t="str">
        <f aca="false">MID(RIGHT(B11507,LEN(B11507)-3),1,FIND("_",RIGHT(B11507,LEN(B11507)-3))-1)</f>
        <v>Karusse</v>
      </c>
      <c r="J11507" s="61" t="str">
        <f aca="false">TRIM(SUBSTITUTE(RIGHT(B11507,FIND(I11507,B11507)+1),"_",""))</f>
        <v>NegK</v>
      </c>
      <c r="K11507" s="0" t="str">
        <f aca="false">IFERROR(VALUE(SUBSTITUTE(E11507,".",",")),E11507)</f>
        <v>No Ct</v>
      </c>
      <c r="L11507" s="61" t="str">
        <f aca="false">IF(J11507="PosK",SUMIFS(K:K,J:J,"PosK",H:H,H11507),"")</f>
        <v/>
      </c>
      <c r="M11507" s="61" t="str">
        <f aca="false">IF(J11507="PosK",SUMIFS(K:K,J:J,"NegK",H:H,H11507),"")</f>
        <v/>
      </c>
      <c r="N11507" s="61" t="str">
        <f aca="false">IF(J11507="PosK",SUMIFS(K:K,J:J,"eDNA",H:H,H11507),"")</f>
        <v/>
      </c>
    </row>
    <row r="11508" customFormat="false" ht="14.25" hidden="false" customHeight="false" outlineLevel="0" collapsed="false">
      <c r="A11508" s="0" t="s">
        <v>916</v>
      </c>
      <c r="B11508" s="52" t="s">
        <v>1016</v>
      </c>
      <c r="C11508" s="52" t="s">
        <v>751</v>
      </c>
      <c r="D11508" s="53" t="n">
        <v>0.1</v>
      </c>
      <c r="E11508" s="53" t="s">
        <v>748</v>
      </c>
      <c r="F11508" s="0" t="s">
        <v>1497</v>
      </c>
      <c r="G11508" s="0" t="str">
        <f aca="false">LEFT(B11508,2)</f>
        <v>23</v>
      </c>
      <c r="H11508" s="0" t="str">
        <f aca="false">I11508&amp;"_"&amp;G11508&amp;"_"&amp;F11508</f>
        <v>Karusse_23_20191119_DL2019035_ViborgGym_koersel1</v>
      </c>
      <c r="I11508" s="61" t="str">
        <f aca="false">MID(RIGHT(B11508,LEN(B11508)-3),1,FIND("_",RIGHT(B11508,LEN(B11508)-3))-1)</f>
        <v>Karusse</v>
      </c>
      <c r="J11508" s="61" t="str">
        <f aca="false">TRIM(SUBSTITUTE(RIGHT(B11508,FIND(I11508,B11508)+1),"_",""))</f>
        <v>eDNA</v>
      </c>
      <c r="K11508" s="0" t="str">
        <f aca="false">IFERROR(VALUE(SUBSTITUTE(E11508,".",",")),E11508)</f>
        <v>No Ct</v>
      </c>
      <c r="L11508" s="61" t="str">
        <f aca="false">IF(J11508="PosK",SUMIFS(K:K,J:J,"PosK",H:H,H11508),"")</f>
        <v/>
      </c>
      <c r="M11508" s="61" t="str">
        <f aca="false">IF(J11508="PosK",SUMIFS(K:K,J:J,"NegK",H:H,H11508),"")</f>
        <v/>
      </c>
      <c r="N11508" s="61" t="str">
        <f aca="false">IF(J11508="PosK",SUMIFS(K:K,J:J,"eDNA",H:H,H11508),"")</f>
        <v/>
      </c>
      <c r="Q11508" s="62"/>
    </row>
    <row r="11509" customFormat="false" ht="14.25" hidden="false" customHeight="false" outlineLevel="0" collapsed="false">
      <c r="A11509" s="0" t="s">
        <v>918</v>
      </c>
      <c r="B11509" s="52" t="s">
        <v>1016</v>
      </c>
      <c r="C11509" s="52" t="s">
        <v>751</v>
      </c>
      <c r="D11509" s="53" t="n">
        <v>0.1</v>
      </c>
      <c r="E11509" s="53" t="s">
        <v>748</v>
      </c>
      <c r="F11509" s="0" t="s">
        <v>1497</v>
      </c>
      <c r="G11509" s="0" t="str">
        <f aca="false">LEFT(B11509,2)</f>
        <v>23</v>
      </c>
      <c r="H11509" s="0" t="str">
        <f aca="false">I11509&amp;"_"&amp;G11509&amp;"_"&amp;F11509</f>
        <v>Karusse_23_20191119_DL2019035_ViborgGym_koersel1</v>
      </c>
      <c r="I11509" s="61" t="str">
        <f aca="false">MID(RIGHT(B11509,LEN(B11509)-3),1,FIND("_",RIGHT(B11509,LEN(B11509)-3))-1)</f>
        <v>Karusse</v>
      </c>
      <c r="J11509" s="61" t="str">
        <f aca="false">TRIM(SUBSTITUTE(RIGHT(B11509,FIND(I11509,B11509)+1),"_",""))</f>
        <v>eDNA</v>
      </c>
      <c r="K11509" s="0" t="str">
        <f aca="false">IFERROR(VALUE(SUBSTITUTE(E11509,".",",")),E11509)</f>
        <v>No Ct</v>
      </c>
      <c r="L11509" s="61" t="str">
        <f aca="false">IF(J11509="PosK",SUMIFS(K:K,J:J,"PosK",H:H,H11509),"")</f>
        <v/>
      </c>
      <c r="M11509" s="61" t="str">
        <f aca="false">IF(J11509="PosK",SUMIFS(K:K,J:J,"NegK",H:H,H11509),"")</f>
        <v/>
      </c>
      <c r="N11509" s="61" t="str">
        <f aca="false">IF(J11509="PosK",SUMIFS(K:K,J:J,"eDNA",H:H,H11509),"")</f>
        <v/>
      </c>
      <c r="P11509" s="62"/>
      <c r="T11509" s="63"/>
      <c r="W11509" s="64"/>
    </row>
    <row r="11510" customFormat="false" ht="14.25" hidden="false" customHeight="false" outlineLevel="0" collapsed="false">
      <c r="A11510" s="0" t="s">
        <v>919</v>
      </c>
      <c r="B11510" s="52" t="s">
        <v>1224</v>
      </c>
      <c r="C11510" s="52" t="s">
        <v>743</v>
      </c>
      <c r="D11510" s="53" t="n">
        <v>0.1</v>
      </c>
      <c r="E11510" s="53" t="n">
        <v>40.68</v>
      </c>
      <c r="F11510" s="0" t="s">
        <v>1497</v>
      </c>
      <c r="G11510" s="0" t="str">
        <f aca="false">LEFT(B11510,2)</f>
        <v>24</v>
      </c>
      <c r="H11510" s="0" t="str">
        <f aca="false">I11510&amp;"_"&amp;G11510&amp;"_"&amp;F11510</f>
        <v>Soelvkarusse_24_20191119_DL2019035_ViborgGym_koersel1</v>
      </c>
      <c r="I11510" s="61" t="str">
        <f aca="false">MID(RIGHT(B11510,LEN(B11510)-3),1,FIND("_",RIGHT(B11510,LEN(B11510)-3))-1)</f>
        <v>Soelvkarusse</v>
      </c>
      <c r="J11510" s="61" t="str">
        <f aca="false">TRIM(SUBSTITUTE(RIGHT(B11510,FIND(I11510,B11510)+1),"_",""))</f>
        <v>PosK</v>
      </c>
      <c r="K11510" s="0" t="n">
        <f aca="false">IFERROR(VALUE(SUBSTITUTE(E11510,".",",")),E11510)</f>
        <v>40.68</v>
      </c>
      <c r="L11510" s="61" t="n">
        <f aca="false">IF(J11510="PosK",SUMIFS(K:K,J:J,"PosK",H:H,H11510),"")</f>
        <v>40.68</v>
      </c>
      <c r="M11510" s="61" t="n">
        <f aca="false">IF(J11510="PosK",SUMIFS(K:K,J:J,"NegK",H:H,H11510),"")</f>
        <v>0</v>
      </c>
      <c r="N11510" s="61" t="n">
        <f aca="false">IF(J11510="PosK",SUMIFS(K:K,J:J,"eDNA",H:H,H11510),"")</f>
        <v>0</v>
      </c>
      <c r="P11510" s="62" t="n">
        <f aca="false">IF(K11512="No Ct",0,K11512)</f>
        <v>0</v>
      </c>
      <c r="Q11510" s="62" t="n">
        <f aca="false">IF(K11513="No Ct",0,K11513)</f>
        <v>0</v>
      </c>
      <c r="R11510" s="0" t="str">
        <f aca="false">IF(AND(L11510&gt;0,M11510=0),"Valid","Invalid")</f>
        <v>Valid</v>
      </c>
      <c r="S11510" s="0" t="str">
        <f aca="false">IF(OR(P11510&gt;1,Q11510&gt;1),"Present","Absent")</f>
        <v>Absent</v>
      </c>
      <c r="T11510" s="63" t="str">
        <f aca="false">IF(OR(AND(P11510&gt;1,P11510&lt;41),AND(Q11510&gt;1,Q11510&lt;41)),"Ct&lt;41","Ct&gt;41")</f>
        <v>Ct&gt;41</v>
      </c>
      <c r="U11510" s="0" t="str">
        <f aca="false">I11510</f>
        <v>Soelvkarusse</v>
      </c>
      <c r="V11510" s="0" t="str">
        <f aca="false">MID(F11510,10,9)</f>
        <v>DL2019035</v>
      </c>
      <c r="W11510" s="64" t="str">
        <f aca="false">V11510&amp;"_"&amp;U11510&amp;"_"&amp;R11510&amp;"_"&amp;S11510&amp;"_"&amp;T11510</f>
        <v>DL2019035_Soelvkarusse_Valid_Absent_Ct&gt;41</v>
      </c>
    </row>
    <row r="11511" customFormat="false" ht="14.25" hidden="false" customHeight="false" outlineLevel="0" collapsed="false">
      <c r="A11511" s="0" t="s">
        <v>921</v>
      </c>
      <c r="B11511" s="52" t="s">
        <v>1225</v>
      </c>
      <c r="C11511" s="52" t="s">
        <v>747</v>
      </c>
      <c r="D11511" s="53" t="n">
        <v>0.1</v>
      </c>
      <c r="E11511" s="53" t="s">
        <v>748</v>
      </c>
      <c r="F11511" s="0" t="s">
        <v>1497</v>
      </c>
      <c r="G11511" s="0" t="str">
        <f aca="false">LEFT(B11511,2)</f>
        <v>24</v>
      </c>
      <c r="H11511" s="0" t="str">
        <f aca="false">I11511&amp;"_"&amp;G11511&amp;"_"&amp;F11511</f>
        <v>Soelvkarusse_24_20191119_DL2019035_ViborgGym_koersel1</v>
      </c>
      <c r="I11511" s="61" t="str">
        <f aca="false">MID(RIGHT(B11511,LEN(B11511)-3),1,FIND("_",RIGHT(B11511,LEN(B11511)-3))-1)</f>
        <v>Soelvkarusse</v>
      </c>
      <c r="J11511" s="61" t="str">
        <f aca="false">TRIM(SUBSTITUTE(RIGHT(B11511,FIND(I11511,B11511)+1),"_",""))</f>
        <v>NegK</v>
      </c>
      <c r="K11511" s="0" t="str">
        <f aca="false">IFERROR(VALUE(SUBSTITUTE(E11511,".",",")),E11511)</f>
        <v>No Ct</v>
      </c>
      <c r="L11511" s="61" t="str">
        <f aca="false">IF(J11511="PosK",SUMIFS(K:K,J:J,"PosK",H:H,H11511),"")</f>
        <v/>
      </c>
      <c r="M11511" s="61" t="str">
        <f aca="false">IF(J11511="PosK",SUMIFS(K:K,J:J,"NegK",H:H,H11511),"")</f>
        <v/>
      </c>
      <c r="N11511" s="61" t="str">
        <f aca="false">IF(J11511="PosK",SUMIFS(K:K,J:J,"eDNA",H:H,H11511),"")</f>
        <v/>
      </c>
    </row>
    <row r="11512" customFormat="false" ht="14.25" hidden="false" customHeight="false" outlineLevel="0" collapsed="false">
      <c r="A11512" s="0" t="s">
        <v>923</v>
      </c>
      <c r="B11512" s="52" t="s">
        <v>1226</v>
      </c>
      <c r="C11512" s="52" t="s">
        <v>751</v>
      </c>
      <c r="D11512" s="53" t="n">
        <v>0.1</v>
      </c>
      <c r="E11512" s="53" t="s">
        <v>748</v>
      </c>
      <c r="F11512" s="0" t="s">
        <v>1497</v>
      </c>
      <c r="G11512" s="0" t="str">
        <f aca="false">LEFT(B11512,2)</f>
        <v>24</v>
      </c>
      <c r="H11512" s="0" t="str">
        <f aca="false">I11512&amp;"_"&amp;G11512&amp;"_"&amp;F11512</f>
        <v>Soelvkarusse_24_20191119_DL2019035_ViborgGym_koersel1</v>
      </c>
      <c r="I11512" s="61" t="str">
        <f aca="false">MID(RIGHT(B11512,LEN(B11512)-3),1,FIND("_",RIGHT(B11512,LEN(B11512)-3))-1)</f>
        <v>Soelvkarusse</v>
      </c>
      <c r="J11512" s="61" t="str">
        <f aca="false">TRIM(SUBSTITUTE(RIGHT(B11512,FIND(I11512,B11512)+1),"_",""))</f>
        <v>eDNA</v>
      </c>
      <c r="K11512" s="0" t="str">
        <f aca="false">IFERROR(VALUE(SUBSTITUTE(E11512,".",",")),E11512)</f>
        <v>No Ct</v>
      </c>
      <c r="L11512" s="61" t="str">
        <f aca="false">IF(J11512="PosK",SUMIFS(K:K,J:J,"PosK",H:H,H11512),"")</f>
        <v/>
      </c>
      <c r="M11512" s="61" t="str">
        <f aca="false">IF(J11512="PosK",SUMIFS(K:K,J:J,"NegK",H:H,H11512),"")</f>
        <v/>
      </c>
      <c r="N11512" s="61" t="str">
        <f aca="false">IF(J11512="PosK",SUMIFS(K:K,J:J,"eDNA",H:H,H11512),"")</f>
        <v/>
      </c>
      <c r="Q11512" s="62"/>
    </row>
    <row r="11513" customFormat="false" ht="14.25" hidden="false" customHeight="false" outlineLevel="0" collapsed="false">
      <c r="A11513" s="0" t="s">
        <v>925</v>
      </c>
      <c r="B11513" s="52" t="s">
        <v>1226</v>
      </c>
      <c r="C11513" s="52" t="s">
        <v>751</v>
      </c>
      <c r="D11513" s="53" t="n">
        <v>0.1</v>
      </c>
      <c r="E11513" s="53" t="s">
        <v>748</v>
      </c>
      <c r="F11513" s="0" t="s">
        <v>1497</v>
      </c>
      <c r="G11513" s="0" t="str">
        <f aca="false">LEFT(B11513,2)</f>
        <v>24</v>
      </c>
      <c r="H11513" s="0" t="str">
        <f aca="false">I11513&amp;"_"&amp;G11513&amp;"_"&amp;F11513</f>
        <v>Soelvkarusse_24_20191119_DL2019035_ViborgGym_koersel1</v>
      </c>
      <c r="I11513" s="61" t="str">
        <f aca="false">MID(RIGHT(B11513,LEN(B11513)-3),1,FIND("_",RIGHT(B11513,LEN(B11513)-3))-1)</f>
        <v>Soelvkarusse</v>
      </c>
      <c r="J11513" s="61" t="str">
        <f aca="false">TRIM(SUBSTITUTE(RIGHT(B11513,FIND(I11513,B11513)+1),"_",""))</f>
        <v>eDNA</v>
      </c>
      <c r="K11513" s="0" t="str">
        <f aca="false">IFERROR(VALUE(SUBSTITUTE(E11513,".",",")),E11513)</f>
        <v>No Ct</v>
      </c>
      <c r="L11513" s="61" t="str">
        <f aca="false">IF(J11513="PosK",SUMIFS(K:K,J:J,"PosK",H:H,H11513),"")</f>
        <v/>
      </c>
      <c r="M11513" s="61" t="str">
        <f aca="false">IF(J11513="PosK",SUMIFS(K:K,J:J,"NegK",H:H,H11513),"")</f>
        <v/>
      </c>
      <c r="N11513" s="61" t="str">
        <f aca="false">IF(J11513="PosK",SUMIFS(K:K,J:J,"eDNA",H:H,H11513),"")</f>
        <v/>
      </c>
      <c r="P11513" s="62"/>
      <c r="T11513" s="63"/>
      <c r="W11513" s="64"/>
    </row>
    <row r="11514" customFormat="false" ht="14.25" hidden="false" customHeight="false" outlineLevel="0" collapsed="false">
      <c r="A11514" s="0" t="s">
        <v>741</v>
      </c>
      <c r="B11514" s="52" t="s">
        <v>1020</v>
      </c>
      <c r="C11514" s="52" t="s">
        <v>743</v>
      </c>
      <c r="D11514" s="53" t="n">
        <v>0.1</v>
      </c>
      <c r="E11514" s="53" t="n">
        <v>31.14</v>
      </c>
      <c r="F11514" s="0" t="s">
        <v>1498</v>
      </c>
      <c r="G11514" s="0" t="str">
        <f aca="false">LEFT(B11514,2)</f>
        <v>25</v>
      </c>
      <c r="H11514" s="0" t="str">
        <f aca="false">I11514&amp;"_"&amp;G11514&amp;"_"&amp;F11514</f>
        <v>Loegfroe_25_20191119_DL2019035_ViborgGym_koersel2</v>
      </c>
      <c r="I11514" s="61" t="str">
        <f aca="false">MID(RIGHT(B11514,LEN(B11514)-3),1,FIND("_",RIGHT(B11514,LEN(B11514)-3))-1)</f>
        <v>Loegfroe</v>
      </c>
      <c r="J11514" s="61" t="str">
        <f aca="false">TRIM(SUBSTITUTE(RIGHT(B11514,FIND(I11514,B11514)+1),"_",""))</f>
        <v>PosK</v>
      </c>
      <c r="K11514" s="0" t="n">
        <f aca="false">IFERROR(VALUE(SUBSTITUTE(E11514,".",",")),E11514)</f>
        <v>31.14</v>
      </c>
      <c r="L11514" s="61" t="n">
        <f aca="false">IF(J11514="PosK",SUMIFS(K:K,J:J,"PosK",H:H,H11514),"")</f>
        <v>31.14</v>
      </c>
      <c r="M11514" s="61" t="n">
        <f aca="false">IF(J11514="PosK",SUMIFS(K:K,J:J,"NegK",H:H,H11514),"")</f>
        <v>0</v>
      </c>
      <c r="N11514" s="61" t="n">
        <f aca="false">IF(J11514="PosK",SUMIFS(K:K,J:J,"eDNA",H:H,H11514),"")</f>
        <v>0</v>
      </c>
      <c r="P11514" s="62" t="n">
        <f aca="false">IF(K11516="No Ct",0,K11516)</f>
        <v>0</v>
      </c>
      <c r="Q11514" s="62" t="n">
        <f aca="false">IF(K11517="No Ct",0,K11517)</f>
        <v>0</v>
      </c>
      <c r="R11514" s="0" t="str">
        <f aca="false">IF(AND(L11514&gt;0,M11514=0),"Valid","Invalid")</f>
        <v>Valid</v>
      </c>
      <c r="S11514" s="0" t="str">
        <f aca="false">IF(OR(P11514&gt;1,Q11514&gt;1),"Present","Absent")</f>
        <v>Absent</v>
      </c>
      <c r="T11514" s="63" t="str">
        <f aca="false">IF(OR(AND(P11514&gt;1,P11514&lt;41),AND(Q11514&gt;1,Q11514&lt;41)),"Ct&lt;41","Ct&gt;41")</f>
        <v>Ct&gt;41</v>
      </c>
      <c r="U11514" s="0" t="str">
        <f aca="false">I11514</f>
        <v>Loegfroe</v>
      </c>
      <c r="V11514" s="0" t="str">
        <f aca="false">MID(F11514,10,9)</f>
        <v>DL2019035</v>
      </c>
      <c r="W11514" s="64" t="str">
        <f aca="false">V11514&amp;"_"&amp;U11514&amp;"_"&amp;R11514&amp;"_"&amp;S11514&amp;"_"&amp;T11514</f>
        <v>DL2019035_Loegfroe_Valid_Absent_Ct&gt;41</v>
      </c>
    </row>
    <row r="11515" customFormat="false" ht="14.25" hidden="false" customHeight="false" outlineLevel="0" collapsed="false">
      <c r="A11515" s="0" t="s">
        <v>745</v>
      </c>
      <c r="B11515" s="52" t="s">
        <v>1022</v>
      </c>
      <c r="C11515" s="52" t="s">
        <v>747</v>
      </c>
      <c r="D11515" s="53" t="n">
        <v>0.1</v>
      </c>
      <c r="E11515" s="53" t="s">
        <v>748</v>
      </c>
      <c r="F11515" s="0" t="s">
        <v>1498</v>
      </c>
      <c r="G11515" s="0" t="str">
        <f aca="false">LEFT(B11515,2)</f>
        <v>25</v>
      </c>
      <c r="H11515" s="0" t="str">
        <f aca="false">I11515&amp;"_"&amp;G11515&amp;"_"&amp;F11515</f>
        <v>Loegfroe_25_20191119_DL2019035_ViborgGym_koersel2</v>
      </c>
      <c r="I11515" s="61" t="str">
        <f aca="false">MID(RIGHT(B11515,LEN(B11515)-3),1,FIND("_",RIGHT(B11515,LEN(B11515)-3))-1)</f>
        <v>Loegfroe</v>
      </c>
      <c r="J11515" s="61" t="str">
        <f aca="false">TRIM(SUBSTITUTE(RIGHT(B11515,FIND(I11515,B11515)+1),"_",""))</f>
        <v>NegK</v>
      </c>
      <c r="K11515" s="0" t="str">
        <f aca="false">IFERROR(VALUE(SUBSTITUTE(E11515,".",",")),E11515)</f>
        <v>No Ct</v>
      </c>
      <c r="L11515" s="61" t="str">
        <f aca="false">IF(J11515="PosK",SUMIFS(K:K,J:J,"PosK",H:H,H11515),"")</f>
        <v/>
      </c>
      <c r="M11515" s="61" t="str">
        <f aca="false">IF(J11515="PosK",SUMIFS(K:K,J:J,"NegK",H:H,H11515),"")</f>
        <v/>
      </c>
      <c r="N11515" s="61" t="str">
        <f aca="false">IF(J11515="PosK",SUMIFS(K:K,J:J,"eDNA",H:H,H11515),"")</f>
        <v/>
      </c>
    </row>
    <row r="11516" customFormat="false" ht="14.25" hidden="false" customHeight="false" outlineLevel="0" collapsed="false">
      <c r="A11516" s="0" t="s">
        <v>749</v>
      </c>
      <c r="B11516" s="52" t="s">
        <v>1023</v>
      </c>
      <c r="C11516" s="52" t="s">
        <v>751</v>
      </c>
      <c r="D11516" s="53" t="n">
        <v>0.1</v>
      </c>
      <c r="E11516" s="53" t="s">
        <v>748</v>
      </c>
      <c r="F11516" s="0" t="s">
        <v>1498</v>
      </c>
      <c r="G11516" s="0" t="str">
        <f aca="false">LEFT(B11516,2)</f>
        <v>25</v>
      </c>
      <c r="H11516" s="0" t="str">
        <f aca="false">I11516&amp;"_"&amp;G11516&amp;"_"&amp;F11516</f>
        <v>Loegfroe_25_20191119_DL2019035_ViborgGym_koersel2</v>
      </c>
      <c r="I11516" s="61" t="str">
        <f aca="false">MID(RIGHT(B11516,LEN(B11516)-3),1,FIND("_",RIGHT(B11516,LEN(B11516)-3))-1)</f>
        <v>Loegfroe</v>
      </c>
      <c r="J11516" s="61" t="str">
        <f aca="false">TRIM(SUBSTITUTE(RIGHT(B11516,FIND(I11516,B11516)+1),"_",""))</f>
        <v>eDNA</v>
      </c>
      <c r="K11516" s="0" t="str">
        <f aca="false">IFERROR(VALUE(SUBSTITUTE(E11516,".",",")),E11516)</f>
        <v>No Ct</v>
      </c>
      <c r="L11516" s="61" t="str">
        <f aca="false">IF(J11516="PosK",SUMIFS(K:K,J:J,"PosK",H:H,H11516),"")</f>
        <v/>
      </c>
      <c r="M11516" s="61" t="str">
        <f aca="false">IF(J11516="PosK",SUMIFS(K:K,J:J,"NegK",H:H,H11516),"")</f>
        <v/>
      </c>
      <c r="N11516" s="61" t="str">
        <f aca="false">IF(J11516="PosK",SUMIFS(K:K,J:J,"eDNA",H:H,H11516),"")</f>
        <v/>
      </c>
      <c r="Q11516" s="62"/>
    </row>
    <row r="11517" customFormat="false" ht="14.25" hidden="false" customHeight="false" outlineLevel="0" collapsed="false">
      <c r="A11517" s="0" t="s">
        <v>752</v>
      </c>
      <c r="B11517" s="52" t="s">
        <v>1023</v>
      </c>
      <c r="C11517" s="52" t="s">
        <v>751</v>
      </c>
      <c r="D11517" s="53" t="n">
        <v>0.1</v>
      </c>
      <c r="E11517" s="53" t="s">
        <v>748</v>
      </c>
      <c r="F11517" s="0" t="s">
        <v>1498</v>
      </c>
      <c r="G11517" s="0" t="str">
        <f aca="false">LEFT(B11517,2)</f>
        <v>25</v>
      </c>
      <c r="H11517" s="0" t="str">
        <f aca="false">I11517&amp;"_"&amp;G11517&amp;"_"&amp;F11517</f>
        <v>Loegfroe_25_20191119_DL2019035_ViborgGym_koersel2</v>
      </c>
      <c r="I11517" s="61" t="str">
        <f aca="false">MID(RIGHT(B11517,LEN(B11517)-3),1,FIND("_",RIGHT(B11517,LEN(B11517)-3))-1)</f>
        <v>Loegfroe</v>
      </c>
      <c r="J11517" s="61" t="str">
        <f aca="false">TRIM(SUBSTITUTE(RIGHT(B11517,FIND(I11517,B11517)+1),"_",""))</f>
        <v>eDNA</v>
      </c>
      <c r="K11517" s="0" t="str">
        <f aca="false">IFERROR(VALUE(SUBSTITUTE(E11517,".",",")),E11517)</f>
        <v>No Ct</v>
      </c>
      <c r="L11517" s="61" t="str">
        <f aca="false">IF(J11517="PosK",SUMIFS(K:K,J:J,"PosK",H:H,H11517),"")</f>
        <v/>
      </c>
      <c r="M11517" s="61" t="str">
        <f aca="false">IF(J11517="PosK",SUMIFS(K:K,J:J,"NegK",H:H,H11517),"")</f>
        <v/>
      </c>
      <c r="N11517" s="61" t="str">
        <f aca="false">IF(J11517="PosK",SUMIFS(K:K,J:J,"eDNA",H:H,H11517),"")</f>
        <v/>
      </c>
      <c r="P11517" s="62"/>
      <c r="T11517" s="63"/>
      <c r="W11517" s="64"/>
    </row>
    <row r="11518" customFormat="false" ht="14.25" hidden="false" customHeight="false" outlineLevel="0" collapsed="false">
      <c r="A11518" s="0" t="s">
        <v>754</v>
      </c>
      <c r="B11518" s="52" t="s">
        <v>1025</v>
      </c>
      <c r="C11518" s="52" t="s">
        <v>743</v>
      </c>
      <c r="D11518" s="53" t="n">
        <v>0.1</v>
      </c>
      <c r="E11518" s="53" t="s">
        <v>748</v>
      </c>
      <c r="F11518" s="0" t="s">
        <v>1498</v>
      </c>
      <c r="G11518" s="0" t="str">
        <f aca="false">LEFT(B11518,2)</f>
        <v>26</v>
      </c>
      <c r="H11518" s="0" t="str">
        <f aca="false">I11518&amp;"_"&amp;G11518&amp;"_"&amp;F11518</f>
        <v>StorVandsalamander_26_20191119_DL2019035_ViborgGym_koersel2</v>
      </c>
      <c r="I11518" s="61" t="str">
        <f aca="false">MID(RIGHT(B11518,LEN(B11518)-3),1,FIND("_",RIGHT(B11518,LEN(B11518)-3))-1)</f>
        <v>StorVandsalamander</v>
      </c>
      <c r="J11518" s="61" t="str">
        <f aca="false">TRIM(SUBSTITUTE(RIGHT(B11518,FIND(I11518,B11518)+1),"_",""))</f>
        <v>PosK</v>
      </c>
      <c r="K11518" s="0" t="str">
        <f aca="false">IFERROR(VALUE(SUBSTITUTE(E11518,".",",")),E11518)</f>
        <v>No Ct</v>
      </c>
      <c r="L11518" s="61" t="n">
        <f aca="false">IF(J11518="PosK",SUMIFS(K:K,J:J,"PosK",H:H,H11518),"")</f>
        <v>0</v>
      </c>
      <c r="M11518" s="61" t="n">
        <f aca="false">IF(J11518="PosK",SUMIFS(K:K,J:J,"NegK",H:H,H11518),"")</f>
        <v>0</v>
      </c>
      <c r="N11518" s="61" t="n">
        <f aca="false">IF(J11518="PosK",SUMIFS(K:K,J:J,"eDNA",H:H,H11518),"")</f>
        <v>0</v>
      </c>
      <c r="P11518" s="62" t="n">
        <f aca="false">IF(K11520="No Ct",0,K11520)</f>
        <v>0</v>
      </c>
      <c r="Q11518" s="62" t="n">
        <f aca="false">IF(K11521="No Ct",0,K11521)</f>
        <v>0</v>
      </c>
      <c r="R11518" s="0" t="str">
        <f aca="false">IF(AND(L11518&gt;0,M11518=0),"Valid","Invalid")</f>
        <v>Invalid</v>
      </c>
      <c r="S11518" s="0" t="str">
        <f aca="false">IF(OR(P11518&gt;1,Q11518&gt;1),"Present","Absent")</f>
        <v>Absent</v>
      </c>
      <c r="T11518" s="63" t="str">
        <f aca="false">IF(OR(AND(P11518&gt;1,P11518&lt;41),AND(Q11518&gt;1,Q11518&lt;41)),"Ct&lt;41","Ct&gt;41")</f>
        <v>Ct&gt;41</v>
      </c>
      <c r="U11518" s="0" t="str">
        <f aca="false">I11518</f>
        <v>StorVandsalamander</v>
      </c>
      <c r="V11518" s="0" t="str">
        <f aca="false">MID(F11518,10,9)</f>
        <v>DL2019035</v>
      </c>
      <c r="W11518" s="64" t="str">
        <f aca="false">V11518&amp;"_"&amp;U11518&amp;"_"&amp;R11518&amp;"_"&amp;S11518&amp;"_"&amp;T11518</f>
        <v>DL2019035_StorVandsalamander_Invalid_Absent_Ct&gt;41</v>
      </c>
    </row>
    <row r="11519" customFormat="false" ht="14.25" hidden="false" customHeight="false" outlineLevel="0" collapsed="false">
      <c r="A11519" s="0" t="s">
        <v>756</v>
      </c>
      <c r="B11519" s="52" t="s">
        <v>1026</v>
      </c>
      <c r="C11519" s="52" t="s">
        <v>747</v>
      </c>
      <c r="D11519" s="53" t="n">
        <v>0.1</v>
      </c>
      <c r="E11519" s="53" t="s">
        <v>748</v>
      </c>
      <c r="F11519" s="0" t="s">
        <v>1498</v>
      </c>
      <c r="G11519" s="0" t="str">
        <f aca="false">LEFT(B11519,2)</f>
        <v>26</v>
      </c>
      <c r="H11519" s="0" t="str">
        <f aca="false">I11519&amp;"_"&amp;G11519&amp;"_"&amp;F11519</f>
        <v>StorVandsalamander_26_20191119_DL2019035_ViborgGym_koersel2</v>
      </c>
      <c r="I11519" s="61" t="str">
        <f aca="false">MID(RIGHT(B11519,LEN(B11519)-3),1,FIND("_",RIGHT(B11519,LEN(B11519)-3))-1)</f>
        <v>StorVandsalamander</v>
      </c>
      <c r="J11519" s="61" t="str">
        <f aca="false">TRIM(SUBSTITUTE(RIGHT(B11519,FIND(I11519,B11519)+1),"_",""))</f>
        <v>NegK</v>
      </c>
      <c r="K11519" s="0" t="str">
        <f aca="false">IFERROR(VALUE(SUBSTITUTE(E11519,".",",")),E11519)</f>
        <v>No Ct</v>
      </c>
      <c r="L11519" s="61" t="str">
        <f aca="false">IF(J11519="PosK",SUMIFS(K:K,J:J,"PosK",H:H,H11519),"")</f>
        <v/>
      </c>
      <c r="M11519" s="61" t="str">
        <f aca="false">IF(J11519="PosK",SUMIFS(K:K,J:J,"NegK",H:H,H11519),"")</f>
        <v/>
      </c>
      <c r="N11519" s="61" t="str">
        <f aca="false">IF(J11519="PosK",SUMIFS(K:K,J:J,"eDNA",H:H,H11519),"")</f>
        <v/>
      </c>
    </row>
    <row r="11520" customFormat="false" ht="14.25" hidden="false" customHeight="false" outlineLevel="0" collapsed="false">
      <c r="A11520" s="0" t="s">
        <v>758</v>
      </c>
      <c r="B11520" s="52" t="s">
        <v>1027</v>
      </c>
      <c r="C11520" s="52" t="s">
        <v>751</v>
      </c>
      <c r="D11520" s="53" t="n">
        <v>0.1</v>
      </c>
      <c r="E11520" s="53" t="s">
        <v>748</v>
      </c>
      <c r="F11520" s="0" t="s">
        <v>1498</v>
      </c>
      <c r="G11520" s="0" t="str">
        <f aca="false">LEFT(B11520,2)</f>
        <v>26</v>
      </c>
      <c r="H11520" s="0" t="str">
        <f aca="false">I11520&amp;"_"&amp;G11520&amp;"_"&amp;F11520</f>
        <v>StorVandsalamander_26_20191119_DL2019035_ViborgGym_koersel2</v>
      </c>
      <c r="I11520" s="61" t="str">
        <f aca="false">MID(RIGHT(B11520,LEN(B11520)-3),1,FIND("_",RIGHT(B11520,LEN(B11520)-3))-1)</f>
        <v>StorVandsalamander</v>
      </c>
      <c r="J11520" s="61" t="str">
        <f aca="false">TRIM(SUBSTITUTE(RIGHT(B11520,FIND(I11520,B11520)+1),"_",""))</f>
        <v>eDNA</v>
      </c>
      <c r="K11520" s="0" t="str">
        <f aca="false">IFERROR(VALUE(SUBSTITUTE(E11520,".",",")),E11520)</f>
        <v>No Ct</v>
      </c>
      <c r="L11520" s="61" t="str">
        <f aca="false">IF(J11520="PosK",SUMIFS(K:K,J:J,"PosK",H:H,H11520),"")</f>
        <v/>
      </c>
      <c r="M11520" s="61" t="str">
        <f aca="false">IF(J11520="PosK",SUMIFS(K:K,J:J,"NegK",H:H,H11520),"")</f>
        <v/>
      </c>
      <c r="N11520" s="61" t="str">
        <f aca="false">IF(J11520="PosK",SUMIFS(K:K,J:J,"eDNA",H:H,H11520),"")</f>
        <v/>
      </c>
      <c r="Q11520" s="62"/>
    </row>
    <row r="11521" customFormat="false" ht="14.25" hidden="false" customHeight="false" outlineLevel="0" collapsed="false">
      <c r="A11521" s="0" t="s">
        <v>760</v>
      </c>
      <c r="B11521" s="52" t="s">
        <v>1027</v>
      </c>
      <c r="C11521" s="52" t="s">
        <v>751</v>
      </c>
      <c r="D11521" s="53" t="n">
        <v>0.1</v>
      </c>
      <c r="E11521" s="53" t="s">
        <v>748</v>
      </c>
      <c r="F11521" s="0" t="s">
        <v>1498</v>
      </c>
      <c r="G11521" s="0" t="str">
        <f aca="false">LEFT(B11521,2)</f>
        <v>26</v>
      </c>
      <c r="H11521" s="0" t="str">
        <f aca="false">I11521&amp;"_"&amp;G11521&amp;"_"&amp;F11521</f>
        <v>StorVandsalamander_26_20191119_DL2019035_ViborgGym_koersel2</v>
      </c>
      <c r="I11521" s="61" t="str">
        <f aca="false">MID(RIGHT(B11521,LEN(B11521)-3),1,FIND("_",RIGHT(B11521,LEN(B11521)-3))-1)</f>
        <v>StorVandsalamander</v>
      </c>
      <c r="J11521" s="61" t="str">
        <f aca="false">TRIM(SUBSTITUTE(RIGHT(B11521,FIND(I11521,B11521)+1),"_",""))</f>
        <v>eDNA</v>
      </c>
      <c r="K11521" s="0" t="str">
        <f aca="false">IFERROR(VALUE(SUBSTITUTE(E11521,".",",")),E11521)</f>
        <v>No Ct</v>
      </c>
      <c r="L11521" s="61" t="str">
        <f aca="false">IF(J11521="PosK",SUMIFS(K:K,J:J,"PosK",H:H,H11521),"")</f>
        <v/>
      </c>
      <c r="M11521" s="61" t="str">
        <f aca="false">IF(J11521="PosK",SUMIFS(K:K,J:J,"NegK",H:H,H11521),"")</f>
        <v/>
      </c>
      <c r="N11521" s="61" t="str">
        <f aca="false">IF(J11521="PosK",SUMIFS(K:K,J:J,"eDNA",H:H,H11521),"")</f>
        <v/>
      </c>
      <c r="P11521" s="62"/>
      <c r="T11521" s="63"/>
      <c r="W11521" s="64"/>
    </row>
    <row r="11522" customFormat="false" ht="14.25" hidden="false" customHeight="false" outlineLevel="0" collapsed="false">
      <c r="A11522" s="0" t="s">
        <v>762</v>
      </c>
      <c r="B11522" s="52" t="s">
        <v>1029</v>
      </c>
      <c r="C11522" s="52" t="s">
        <v>743</v>
      </c>
      <c r="D11522" s="53" t="n">
        <v>0.1</v>
      </c>
      <c r="E11522" s="53" t="n">
        <v>34.96</v>
      </c>
      <c r="F11522" s="0" t="s">
        <v>1498</v>
      </c>
      <c r="G11522" s="0" t="str">
        <f aca="false">LEFT(B11522,2)</f>
        <v>27</v>
      </c>
      <c r="H11522" s="0" t="str">
        <f aca="false">I11522&amp;"_"&amp;G11522&amp;"_"&amp;F11522</f>
        <v>Strandtudse_27_20191119_DL2019035_ViborgGym_koersel2</v>
      </c>
      <c r="I11522" s="61" t="str">
        <f aca="false">MID(RIGHT(B11522,LEN(B11522)-3),1,FIND("_",RIGHT(B11522,LEN(B11522)-3))-1)</f>
        <v>Strandtudse</v>
      </c>
      <c r="J11522" s="61" t="str">
        <f aca="false">TRIM(SUBSTITUTE(RIGHT(B11522,FIND(I11522,B11522)+1),"_",""))</f>
        <v>PosK</v>
      </c>
      <c r="K11522" s="0" t="n">
        <f aca="false">IFERROR(VALUE(SUBSTITUTE(E11522,".",",")),E11522)</f>
        <v>34.96</v>
      </c>
      <c r="L11522" s="61" t="n">
        <f aca="false">IF(J11522="PosK",SUMIFS(K:K,J:J,"PosK",H:H,H11522),"")</f>
        <v>34.96</v>
      </c>
      <c r="M11522" s="61" t="n">
        <f aca="false">IF(J11522="PosK",SUMIFS(K:K,J:J,"NegK",H:H,H11522),"")</f>
        <v>0</v>
      </c>
      <c r="N11522" s="61" t="n">
        <f aca="false">IF(J11522="PosK",SUMIFS(K:K,J:J,"eDNA",H:H,H11522),"")</f>
        <v>0</v>
      </c>
      <c r="P11522" s="62" t="n">
        <f aca="false">IF(K11524="No Ct",0,K11524)</f>
        <v>0</v>
      </c>
      <c r="Q11522" s="62" t="n">
        <f aca="false">IF(K11525="No Ct",0,K11525)</f>
        <v>0</v>
      </c>
      <c r="R11522" s="0" t="str">
        <f aca="false">IF(AND(L11522&gt;0,M11522=0),"Valid","Invalid")</f>
        <v>Valid</v>
      </c>
      <c r="S11522" s="0" t="str">
        <f aca="false">IF(OR(P11522&gt;1,Q11522&gt;1),"Present","Absent")</f>
        <v>Absent</v>
      </c>
      <c r="T11522" s="63" t="str">
        <f aca="false">IF(OR(AND(P11522&gt;1,P11522&lt;41),AND(Q11522&gt;1,Q11522&lt;41)),"Ct&lt;41","Ct&gt;41")</f>
        <v>Ct&gt;41</v>
      </c>
      <c r="U11522" s="0" t="str">
        <f aca="false">I11522</f>
        <v>Strandtudse</v>
      </c>
      <c r="V11522" s="0" t="str">
        <f aca="false">MID(F11522,10,9)</f>
        <v>DL2019035</v>
      </c>
      <c r="W11522" s="64" t="str">
        <f aca="false">V11522&amp;"_"&amp;U11522&amp;"_"&amp;R11522&amp;"_"&amp;S11522&amp;"_"&amp;T11522</f>
        <v>DL2019035_Strandtudse_Valid_Absent_Ct&gt;41</v>
      </c>
    </row>
    <row r="11523" customFormat="false" ht="14.25" hidden="false" customHeight="false" outlineLevel="0" collapsed="false">
      <c r="A11523" s="0" t="s">
        <v>764</v>
      </c>
      <c r="B11523" s="52" t="s">
        <v>1030</v>
      </c>
      <c r="C11523" s="52" t="s">
        <v>747</v>
      </c>
      <c r="D11523" s="53" t="n">
        <v>0.1</v>
      </c>
      <c r="E11523" s="53" t="s">
        <v>748</v>
      </c>
      <c r="F11523" s="0" t="s">
        <v>1498</v>
      </c>
      <c r="G11523" s="0" t="str">
        <f aca="false">LEFT(B11523,2)</f>
        <v>27</v>
      </c>
      <c r="H11523" s="0" t="str">
        <f aca="false">I11523&amp;"_"&amp;G11523&amp;"_"&amp;F11523</f>
        <v>Strandtudse_27_20191119_DL2019035_ViborgGym_koersel2</v>
      </c>
      <c r="I11523" s="61" t="str">
        <f aca="false">MID(RIGHT(B11523,LEN(B11523)-3),1,FIND("_",RIGHT(B11523,LEN(B11523)-3))-1)</f>
        <v>Strandtudse</v>
      </c>
      <c r="J11523" s="61" t="str">
        <f aca="false">TRIM(SUBSTITUTE(RIGHT(B11523,FIND(I11523,B11523)+1),"_",""))</f>
        <v>NegK</v>
      </c>
      <c r="K11523" s="0" t="str">
        <f aca="false">IFERROR(VALUE(SUBSTITUTE(E11523,".",",")),E11523)</f>
        <v>No Ct</v>
      </c>
      <c r="L11523" s="61" t="str">
        <f aca="false">IF(J11523="PosK",SUMIFS(K:K,J:J,"PosK",H:H,H11523),"")</f>
        <v/>
      </c>
      <c r="M11523" s="61" t="str">
        <f aca="false">IF(J11523="PosK",SUMIFS(K:K,J:J,"NegK",H:H,H11523),"")</f>
        <v/>
      </c>
      <c r="N11523" s="61" t="str">
        <f aca="false">IF(J11523="PosK",SUMIFS(K:K,J:J,"eDNA",H:H,H11523),"")</f>
        <v/>
      </c>
    </row>
    <row r="11524" customFormat="false" ht="14.25" hidden="false" customHeight="false" outlineLevel="0" collapsed="false">
      <c r="A11524" s="0" t="s">
        <v>766</v>
      </c>
      <c r="B11524" s="52" t="s">
        <v>1031</v>
      </c>
      <c r="C11524" s="52" t="s">
        <v>751</v>
      </c>
      <c r="D11524" s="53" t="n">
        <v>0.1</v>
      </c>
      <c r="E11524" s="53" t="s">
        <v>748</v>
      </c>
      <c r="F11524" s="0" t="s">
        <v>1498</v>
      </c>
      <c r="G11524" s="0" t="str">
        <f aca="false">LEFT(B11524,2)</f>
        <v>27</v>
      </c>
      <c r="H11524" s="0" t="str">
        <f aca="false">I11524&amp;"_"&amp;G11524&amp;"_"&amp;F11524</f>
        <v>Strandtudse_27_20191119_DL2019035_ViborgGym_koersel2</v>
      </c>
      <c r="I11524" s="61" t="str">
        <f aca="false">MID(RIGHT(B11524,LEN(B11524)-3),1,FIND("_",RIGHT(B11524,LEN(B11524)-3))-1)</f>
        <v>Strandtudse</v>
      </c>
      <c r="J11524" s="61" t="str">
        <f aca="false">TRIM(SUBSTITUTE(RIGHT(B11524,FIND(I11524,B11524)+1),"_",""))</f>
        <v>eDNA</v>
      </c>
      <c r="K11524" s="0" t="str">
        <f aca="false">IFERROR(VALUE(SUBSTITUTE(E11524,".",",")),E11524)</f>
        <v>No Ct</v>
      </c>
      <c r="L11524" s="61" t="str">
        <f aca="false">IF(J11524="PosK",SUMIFS(K:K,J:J,"PosK",H:H,H11524),"")</f>
        <v/>
      </c>
      <c r="M11524" s="61" t="str">
        <f aca="false">IF(J11524="PosK",SUMIFS(K:K,J:J,"NegK",H:H,H11524),"")</f>
        <v/>
      </c>
      <c r="N11524" s="61" t="str">
        <f aca="false">IF(J11524="PosK",SUMIFS(K:K,J:J,"eDNA",H:H,H11524),"")</f>
        <v/>
      </c>
      <c r="Q11524" s="62"/>
    </row>
    <row r="11525" customFormat="false" ht="14.25" hidden="false" customHeight="false" outlineLevel="0" collapsed="false">
      <c r="A11525" s="0" t="s">
        <v>768</v>
      </c>
      <c r="B11525" s="52" t="s">
        <v>1031</v>
      </c>
      <c r="C11525" s="52" t="s">
        <v>751</v>
      </c>
      <c r="D11525" s="53" t="n">
        <v>0.1</v>
      </c>
      <c r="E11525" s="53" t="s">
        <v>748</v>
      </c>
      <c r="F11525" s="0" t="s">
        <v>1498</v>
      </c>
      <c r="G11525" s="0" t="str">
        <f aca="false">LEFT(B11525,2)</f>
        <v>27</v>
      </c>
      <c r="H11525" s="0" t="str">
        <f aca="false">I11525&amp;"_"&amp;G11525&amp;"_"&amp;F11525</f>
        <v>Strandtudse_27_20191119_DL2019035_ViborgGym_koersel2</v>
      </c>
      <c r="I11525" s="61" t="str">
        <f aca="false">MID(RIGHT(B11525,LEN(B11525)-3),1,FIND("_",RIGHT(B11525,LEN(B11525)-3))-1)</f>
        <v>Strandtudse</v>
      </c>
      <c r="J11525" s="61" t="str">
        <f aca="false">TRIM(SUBSTITUTE(RIGHT(B11525,FIND(I11525,B11525)+1),"_",""))</f>
        <v>eDNA</v>
      </c>
      <c r="K11525" s="0" t="str">
        <f aca="false">IFERROR(VALUE(SUBSTITUTE(E11525,".",",")),E11525)</f>
        <v>No Ct</v>
      </c>
      <c r="L11525" s="61" t="str">
        <f aca="false">IF(J11525="PosK",SUMIFS(K:K,J:J,"PosK",H:H,H11525),"")</f>
        <v/>
      </c>
      <c r="M11525" s="61" t="str">
        <f aca="false">IF(J11525="PosK",SUMIFS(K:K,J:J,"NegK",H:H,H11525),"")</f>
        <v/>
      </c>
      <c r="N11525" s="61" t="str">
        <f aca="false">IF(J11525="PosK",SUMIFS(K:K,J:J,"eDNA",H:H,H11525),"")</f>
        <v/>
      </c>
      <c r="P11525" s="62"/>
      <c r="T11525" s="63"/>
      <c r="W11525" s="64"/>
    </row>
    <row r="11526" customFormat="false" ht="14.25" hidden="false" customHeight="false" outlineLevel="0" collapsed="false">
      <c r="A11526" s="0" t="s">
        <v>770</v>
      </c>
      <c r="B11526" s="52" t="s">
        <v>1033</v>
      </c>
      <c r="C11526" s="52" t="s">
        <v>743</v>
      </c>
      <c r="D11526" s="53" t="n">
        <v>0.1</v>
      </c>
      <c r="E11526" s="53" t="n">
        <v>35.68</v>
      </c>
      <c r="F11526" s="0" t="s">
        <v>1498</v>
      </c>
      <c r="G11526" s="0" t="str">
        <f aca="false">LEFT(B11526,2)</f>
        <v>28</v>
      </c>
      <c r="H11526" s="0" t="str">
        <f aca="false">I11526&amp;"_"&amp;G11526&amp;"_"&amp;F11526</f>
        <v>GroenbrogetTudse_28_20191119_DL2019035_ViborgGym_koersel2</v>
      </c>
      <c r="I11526" s="61" t="str">
        <f aca="false">MID(RIGHT(B11526,LEN(B11526)-3),1,FIND("_",RIGHT(B11526,LEN(B11526)-3))-1)</f>
        <v>GroenbrogetTudse</v>
      </c>
      <c r="J11526" s="61" t="str">
        <f aca="false">TRIM(SUBSTITUTE(RIGHT(B11526,FIND(I11526,B11526)+1),"_",""))</f>
        <v>PosK</v>
      </c>
      <c r="K11526" s="0" t="n">
        <f aca="false">IFERROR(VALUE(SUBSTITUTE(E11526,".",",")),E11526)</f>
        <v>35.68</v>
      </c>
      <c r="L11526" s="61" t="n">
        <f aca="false">IF(J11526="PosK",SUMIFS(K:K,J:J,"PosK",H:H,H11526),"")</f>
        <v>35.68</v>
      </c>
      <c r="M11526" s="61" t="n">
        <f aca="false">IF(J11526="PosK",SUMIFS(K:K,J:J,"NegK",H:H,H11526),"")</f>
        <v>0</v>
      </c>
      <c r="N11526" s="61" t="n">
        <f aca="false">IF(J11526="PosK",SUMIFS(K:K,J:J,"eDNA",H:H,H11526),"")</f>
        <v>0</v>
      </c>
      <c r="P11526" s="62" t="n">
        <f aca="false">IF(K11528="No Ct",0,K11528)</f>
        <v>0</v>
      </c>
      <c r="Q11526" s="62" t="n">
        <f aca="false">IF(K11529="No Ct",0,K11529)</f>
        <v>0</v>
      </c>
      <c r="R11526" s="0" t="str">
        <f aca="false">IF(AND(L11526&gt;0,M11526=0),"Valid","Invalid")</f>
        <v>Valid</v>
      </c>
      <c r="S11526" s="0" t="str">
        <f aca="false">IF(OR(P11526&gt;1,Q11526&gt;1),"Present","Absent")</f>
        <v>Absent</v>
      </c>
      <c r="T11526" s="63" t="str">
        <f aca="false">IF(OR(AND(P11526&gt;1,P11526&lt;41),AND(Q11526&gt;1,Q11526&lt;41)),"Ct&lt;41","Ct&gt;41")</f>
        <v>Ct&gt;41</v>
      </c>
      <c r="U11526" s="0" t="str">
        <f aca="false">I11526</f>
        <v>GroenbrogetTudse</v>
      </c>
      <c r="V11526" s="0" t="str">
        <f aca="false">MID(F11526,10,9)</f>
        <v>DL2019035</v>
      </c>
      <c r="W11526" s="64" t="str">
        <f aca="false">V11526&amp;"_"&amp;U11526&amp;"_"&amp;R11526&amp;"_"&amp;S11526&amp;"_"&amp;T11526</f>
        <v>DL2019035_GroenbrogetTudse_Valid_Absent_Ct&gt;41</v>
      </c>
    </row>
    <row r="11527" customFormat="false" ht="14.25" hidden="false" customHeight="false" outlineLevel="0" collapsed="false">
      <c r="A11527" s="0" t="s">
        <v>772</v>
      </c>
      <c r="B11527" s="52" t="s">
        <v>1034</v>
      </c>
      <c r="C11527" s="52" t="s">
        <v>747</v>
      </c>
      <c r="D11527" s="53" t="n">
        <v>0.1</v>
      </c>
      <c r="E11527" s="53" t="s">
        <v>748</v>
      </c>
      <c r="F11527" s="0" t="s">
        <v>1498</v>
      </c>
      <c r="G11527" s="0" t="str">
        <f aca="false">LEFT(B11527,2)</f>
        <v>28</v>
      </c>
      <c r="H11527" s="0" t="str">
        <f aca="false">I11527&amp;"_"&amp;G11527&amp;"_"&amp;F11527</f>
        <v>GroenbrogetTudse_28_20191119_DL2019035_ViborgGym_koersel2</v>
      </c>
      <c r="I11527" s="61" t="str">
        <f aca="false">MID(RIGHT(B11527,LEN(B11527)-3),1,FIND("_",RIGHT(B11527,LEN(B11527)-3))-1)</f>
        <v>GroenbrogetTudse</v>
      </c>
      <c r="J11527" s="61" t="str">
        <f aca="false">TRIM(SUBSTITUTE(RIGHT(B11527,FIND(I11527,B11527)+1),"_",""))</f>
        <v>NegK</v>
      </c>
      <c r="K11527" s="0" t="str">
        <f aca="false">IFERROR(VALUE(SUBSTITUTE(E11527,".",",")),E11527)</f>
        <v>No Ct</v>
      </c>
      <c r="L11527" s="61" t="str">
        <f aca="false">IF(J11527="PosK",SUMIFS(K:K,J:J,"PosK",H:H,H11527),"")</f>
        <v/>
      </c>
      <c r="M11527" s="61" t="str">
        <f aca="false">IF(J11527="PosK",SUMIFS(K:K,J:J,"NegK",H:H,H11527),"")</f>
        <v/>
      </c>
      <c r="N11527" s="61" t="str">
        <f aca="false">IF(J11527="PosK",SUMIFS(K:K,J:J,"eDNA",H:H,H11527),"")</f>
        <v/>
      </c>
    </row>
    <row r="11528" customFormat="false" ht="14.25" hidden="false" customHeight="false" outlineLevel="0" collapsed="false">
      <c r="A11528" s="0" t="s">
        <v>774</v>
      </c>
      <c r="B11528" s="52" t="s">
        <v>1035</v>
      </c>
      <c r="C11528" s="52" t="s">
        <v>751</v>
      </c>
      <c r="D11528" s="53" t="n">
        <v>0.1</v>
      </c>
      <c r="E11528" s="53" t="s">
        <v>748</v>
      </c>
      <c r="F11528" s="0" t="s">
        <v>1498</v>
      </c>
      <c r="G11528" s="0" t="str">
        <f aca="false">LEFT(B11528,2)</f>
        <v>28</v>
      </c>
      <c r="H11528" s="0" t="str">
        <f aca="false">I11528&amp;"_"&amp;G11528&amp;"_"&amp;F11528</f>
        <v>GroenbrogetTudse_28_20191119_DL2019035_ViborgGym_koersel2</v>
      </c>
      <c r="I11528" s="61" t="str">
        <f aca="false">MID(RIGHT(B11528,LEN(B11528)-3),1,FIND("_",RIGHT(B11528,LEN(B11528)-3))-1)</f>
        <v>GroenbrogetTudse</v>
      </c>
      <c r="J11528" s="61" t="str">
        <f aca="false">TRIM(SUBSTITUTE(RIGHT(B11528,FIND(I11528,B11528)+1),"_",""))</f>
        <v>eDNA</v>
      </c>
      <c r="K11528" s="0" t="str">
        <f aca="false">IFERROR(VALUE(SUBSTITUTE(E11528,".",",")),E11528)</f>
        <v>No Ct</v>
      </c>
      <c r="L11528" s="61" t="str">
        <f aca="false">IF(J11528="PosK",SUMIFS(K:K,J:J,"PosK",H:H,H11528),"")</f>
        <v/>
      </c>
      <c r="M11528" s="61" t="str">
        <f aca="false">IF(J11528="PosK",SUMIFS(K:K,J:J,"NegK",H:H,H11528),"")</f>
        <v/>
      </c>
      <c r="N11528" s="61" t="str">
        <f aca="false">IF(J11528="PosK",SUMIFS(K:K,J:J,"eDNA",H:H,H11528),"")</f>
        <v/>
      </c>
      <c r="Q11528" s="62"/>
    </row>
    <row r="11529" customFormat="false" ht="14.25" hidden="false" customHeight="false" outlineLevel="0" collapsed="false">
      <c r="A11529" s="0" t="s">
        <v>776</v>
      </c>
      <c r="B11529" s="52" t="s">
        <v>1035</v>
      </c>
      <c r="C11529" s="52" t="s">
        <v>751</v>
      </c>
      <c r="D11529" s="53" t="n">
        <v>0.1</v>
      </c>
      <c r="E11529" s="53" t="s">
        <v>748</v>
      </c>
      <c r="F11529" s="0" t="s">
        <v>1498</v>
      </c>
      <c r="G11529" s="0" t="str">
        <f aca="false">LEFT(B11529,2)</f>
        <v>28</v>
      </c>
      <c r="H11529" s="0" t="str">
        <f aca="false">I11529&amp;"_"&amp;G11529&amp;"_"&amp;F11529</f>
        <v>GroenbrogetTudse_28_20191119_DL2019035_ViborgGym_koersel2</v>
      </c>
      <c r="I11529" s="61" t="str">
        <f aca="false">MID(RIGHT(B11529,LEN(B11529)-3),1,FIND("_",RIGHT(B11529,LEN(B11529)-3))-1)</f>
        <v>GroenbrogetTudse</v>
      </c>
      <c r="J11529" s="61" t="str">
        <f aca="false">TRIM(SUBSTITUTE(RIGHT(B11529,FIND(I11529,B11529)+1),"_",""))</f>
        <v>eDNA</v>
      </c>
      <c r="K11529" s="0" t="str">
        <f aca="false">IFERROR(VALUE(SUBSTITUTE(E11529,".",",")),E11529)</f>
        <v>No Ct</v>
      </c>
      <c r="L11529" s="61" t="str">
        <f aca="false">IF(J11529="PosK",SUMIFS(K:K,J:J,"PosK",H:H,H11529),"")</f>
        <v/>
      </c>
      <c r="M11529" s="61" t="str">
        <f aca="false">IF(J11529="PosK",SUMIFS(K:K,J:J,"NegK",H:H,H11529),"")</f>
        <v/>
      </c>
      <c r="N11529" s="61" t="str">
        <f aca="false">IF(J11529="PosK",SUMIFS(K:K,J:J,"eDNA",H:H,H11529),"")</f>
        <v/>
      </c>
      <c r="P11529" s="62"/>
      <c r="T11529" s="63"/>
      <c r="W11529" s="64"/>
    </row>
    <row r="11530" customFormat="false" ht="14.25" hidden="false" customHeight="false" outlineLevel="0" collapsed="false">
      <c r="A11530" s="0" t="s">
        <v>778</v>
      </c>
      <c r="B11530" s="52" t="s">
        <v>1037</v>
      </c>
      <c r="C11530" s="52" t="s">
        <v>743</v>
      </c>
      <c r="D11530" s="53" t="n">
        <v>0.1</v>
      </c>
      <c r="E11530" s="53" t="n">
        <v>30.72</v>
      </c>
      <c r="F11530" s="0" t="s">
        <v>1498</v>
      </c>
      <c r="G11530" s="0" t="str">
        <f aca="false">LEFT(B11530,2)</f>
        <v>29</v>
      </c>
      <c r="H11530" s="0" t="str">
        <f aca="false">I11530&amp;"_"&amp;G11530&amp;"_"&amp;F11530</f>
        <v>Loevfroe_29_20191119_DL2019035_ViborgGym_koersel2</v>
      </c>
      <c r="I11530" s="61" t="str">
        <f aca="false">MID(RIGHT(B11530,LEN(B11530)-3),1,FIND("_",RIGHT(B11530,LEN(B11530)-3))-1)</f>
        <v>Loevfroe</v>
      </c>
      <c r="J11530" s="61" t="str">
        <f aca="false">TRIM(SUBSTITUTE(RIGHT(B11530,FIND(I11530,B11530)+1),"_",""))</f>
        <v>PosK</v>
      </c>
      <c r="K11530" s="0" t="n">
        <f aca="false">IFERROR(VALUE(SUBSTITUTE(E11530,".",",")),E11530)</f>
        <v>30.72</v>
      </c>
      <c r="L11530" s="61" t="n">
        <f aca="false">IF(J11530="PosK",SUMIFS(K:K,J:J,"PosK",H:H,H11530),"")</f>
        <v>30.72</v>
      </c>
      <c r="M11530" s="61" t="n">
        <f aca="false">IF(J11530="PosK",SUMIFS(K:K,J:J,"NegK",H:H,H11530),"")</f>
        <v>0</v>
      </c>
      <c r="N11530" s="61" t="n">
        <f aca="false">IF(J11530="PosK",SUMIFS(K:K,J:J,"eDNA",H:H,H11530),"")</f>
        <v>0</v>
      </c>
      <c r="P11530" s="62" t="n">
        <f aca="false">IF(K11532="No Ct",0,K11532)</f>
        <v>0</v>
      </c>
      <c r="Q11530" s="62" t="n">
        <f aca="false">IF(K11533="No Ct",0,K11533)</f>
        <v>0</v>
      </c>
      <c r="R11530" s="0" t="str">
        <f aca="false">IF(AND(L11530&gt;0,M11530=0),"Valid","Invalid")</f>
        <v>Valid</v>
      </c>
      <c r="S11530" s="0" t="str">
        <f aca="false">IF(OR(P11530&gt;1,Q11530&gt;1),"Present","Absent")</f>
        <v>Absent</v>
      </c>
      <c r="T11530" s="63" t="str">
        <f aca="false">IF(OR(AND(P11530&gt;1,P11530&lt;41),AND(Q11530&gt;1,Q11530&lt;41)),"Ct&lt;41","Ct&gt;41")</f>
        <v>Ct&gt;41</v>
      </c>
      <c r="U11530" s="0" t="str">
        <f aca="false">I11530</f>
        <v>Loevfroe</v>
      </c>
      <c r="V11530" s="0" t="str">
        <f aca="false">MID(F11530,10,9)</f>
        <v>DL2019035</v>
      </c>
      <c r="W11530" s="64" t="str">
        <f aca="false">V11530&amp;"_"&amp;U11530&amp;"_"&amp;R11530&amp;"_"&amp;S11530&amp;"_"&amp;T11530</f>
        <v>DL2019035_Loevfroe_Valid_Absent_Ct&gt;41</v>
      </c>
    </row>
    <row r="11531" customFormat="false" ht="14.25" hidden="false" customHeight="false" outlineLevel="0" collapsed="false">
      <c r="A11531" s="0" t="s">
        <v>780</v>
      </c>
      <c r="B11531" s="52" t="s">
        <v>1038</v>
      </c>
      <c r="C11531" s="52" t="s">
        <v>747</v>
      </c>
      <c r="D11531" s="53" t="n">
        <v>0.1</v>
      </c>
      <c r="E11531" s="53" t="s">
        <v>748</v>
      </c>
      <c r="F11531" s="0" t="s">
        <v>1498</v>
      </c>
      <c r="G11531" s="0" t="str">
        <f aca="false">LEFT(B11531,2)</f>
        <v>29</v>
      </c>
      <c r="H11531" s="0" t="str">
        <f aca="false">I11531&amp;"_"&amp;G11531&amp;"_"&amp;F11531</f>
        <v>Loevfroe_29_20191119_DL2019035_ViborgGym_koersel2</v>
      </c>
      <c r="I11531" s="61" t="str">
        <f aca="false">MID(RIGHT(B11531,LEN(B11531)-3),1,FIND("_",RIGHT(B11531,LEN(B11531)-3))-1)</f>
        <v>Loevfroe</v>
      </c>
      <c r="J11531" s="61" t="str">
        <f aca="false">TRIM(SUBSTITUTE(RIGHT(B11531,FIND(I11531,B11531)+1),"_",""))</f>
        <v>NegK</v>
      </c>
      <c r="K11531" s="0" t="str">
        <f aca="false">IFERROR(VALUE(SUBSTITUTE(E11531,".",",")),E11531)</f>
        <v>No Ct</v>
      </c>
      <c r="L11531" s="61" t="str">
        <f aca="false">IF(J11531="PosK",SUMIFS(K:K,J:J,"PosK",H:H,H11531),"")</f>
        <v/>
      </c>
      <c r="M11531" s="61" t="str">
        <f aca="false">IF(J11531="PosK",SUMIFS(K:K,J:J,"NegK",H:H,H11531),"")</f>
        <v/>
      </c>
      <c r="N11531" s="61" t="str">
        <f aca="false">IF(J11531="PosK",SUMIFS(K:K,J:J,"eDNA",H:H,H11531),"")</f>
        <v/>
      </c>
    </row>
    <row r="11532" customFormat="false" ht="14.25" hidden="false" customHeight="false" outlineLevel="0" collapsed="false">
      <c r="A11532" s="0" t="s">
        <v>782</v>
      </c>
      <c r="B11532" s="52" t="s">
        <v>1039</v>
      </c>
      <c r="C11532" s="52" t="s">
        <v>751</v>
      </c>
      <c r="D11532" s="53" t="n">
        <v>0.1</v>
      </c>
      <c r="E11532" s="53" t="s">
        <v>748</v>
      </c>
      <c r="F11532" s="0" t="s">
        <v>1498</v>
      </c>
      <c r="G11532" s="0" t="str">
        <f aca="false">LEFT(B11532,2)</f>
        <v>29</v>
      </c>
      <c r="H11532" s="0" t="str">
        <f aca="false">I11532&amp;"_"&amp;G11532&amp;"_"&amp;F11532</f>
        <v>Loevfroe_29_20191119_DL2019035_ViborgGym_koersel2</v>
      </c>
      <c r="I11532" s="61" t="str">
        <f aca="false">MID(RIGHT(B11532,LEN(B11532)-3),1,FIND("_",RIGHT(B11532,LEN(B11532)-3))-1)</f>
        <v>Loevfroe</v>
      </c>
      <c r="J11532" s="61" t="str">
        <f aca="false">TRIM(SUBSTITUTE(RIGHT(B11532,FIND(I11532,B11532)+1),"_",""))</f>
        <v>eDNA</v>
      </c>
      <c r="K11532" s="0" t="str">
        <f aca="false">IFERROR(VALUE(SUBSTITUTE(E11532,".",",")),E11532)</f>
        <v>No Ct</v>
      </c>
      <c r="L11532" s="61" t="str">
        <f aca="false">IF(J11532="PosK",SUMIFS(K:K,J:J,"PosK",H:H,H11532),"")</f>
        <v/>
      </c>
      <c r="M11532" s="61" t="str">
        <f aca="false">IF(J11532="PosK",SUMIFS(K:K,J:J,"NegK",H:H,H11532),"")</f>
        <v/>
      </c>
      <c r="N11532" s="61" t="str">
        <f aca="false">IF(J11532="PosK",SUMIFS(K:K,J:J,"eDNA",H:H,H11532),"")</f>
        <v/>
      </c>
      <c r="Q11532" s="62"/>
    </row>
    <row r="11533" customFormat="false" ht="14.25" hidden="false" customHeight="false" outlineLevel="0" collapsed="false">
      <c r="A11533" s="0" t="s">
        <v>784</v>
      </c>
      <c r="B11533" s="52" t="s">
        <v>1039</v>
      </c>
      <c r="C11533" s="52" t="s">
        <v>751</v>
      </c>
      <c r="D11533" s="53" t="n">
        <v>0.1</v>
      </c>
      <c r="E11533" s="53" t="s">
        <v>748</v>
      </c>
      <c r="F11533" s="0" t="s">
        <v>1498</v>
      </c>
      <c r="G11533" s="0" t="str">
        <f aca="false">LEFT(B11533,2)</f>
        <v>29</v>
      </c>
      <c r="H11533" s="0" t="str">
        <f aca="false">I11533&amp;"_"&amp;G11533&amp;"_"&amp;F11533</f>
        <v>Loevfroe_29_20191119_DL2019035_ViborgGym_koersel2</v>
      </c>
      <c r="I11533" s="61" t="str">
        <f aca="false">MID(RIGHT(B11533,LEN(B11533)-3),1,FIND("_",RIGHT(B11533,LEN(B11533)-3))-1)</f>
        <v>Loevfroe</v>
      </c>
      <c r="J11533" s="61" t="str">
        <f aca="false">TRIM(SUBSTITUTE(RIGHT(B11533,FIND(I11533,B11533)+1),"_",""))</f>
        <v>eDNA</v>
      </c>
      <c r="K11533" s="0" t="str">
        <f aca="false">IFERROR(VALUE(SUBSTITUTE(E11533,".",",")),E11533)</f>
        <v>No Ct</v>
      </c>
      <c r="L11533" s="61" t="str">
        <f aca="false">IF(J11533="PosK",SUMIFS(K:K,J:J,"PosK",H:H,H11533),"")</f>
        <v/>
      </c>
      <c r="M11533" s="61" t="str">
        <f aca="false">IF(J11533="PosK",SUMIFS(K:K,J:J,"NegK",H:H,H11533),"")</f>
        <v/>
      </c>
      <c r="N11533" s="61" t="str">
        <f aca="false">IF(J11533="PosK",SUMIFS(K:K,J:J,"eDNA",H:H,H11533),"")</f>
        <v/>
      </c>
      <c r="P11533" s="62"/>
      <c r="T11533" s="63"/>
      <c r="W11533" s="64"/>
    </row>
    <row r="11534" customFormat="false" ht="14.25" hidden="false" customHeight="false" outlineLevel="0" collapsed="false">
      <c r="A11534" s="0" t="s">
        <v>786</v>
      </c>
      <c r="B11534" s="52" t="s">
        <v>1041</v>
      </c>
      <c r="C11534" s="52" t="s">
        <v>743</v>
      </c>
      <c r="D11534" s="53" t="n">
        <v>0.1</v>
      </c>
      <c r="E11534" s="53" t="s">
        <v>748</v>
      </c>
      <c r="F11534" s="0" t="s">
        <v>1498</v>
      </c>
      <c r="G11534" s="0" t="str">
        <f aca="false">LEFT(B11534,2)</f>
        <v>30</v>
      </c>
      <c r="H11534" s="0" t="str">
        <f aca="false">I11534&amp;"_"&amp;G11534&amp;"_"&amp;F11534</f>
        <v>Klokkefroe_30_20191119_DL2019035_ViborgGym_koersel2</v>
      </c>
      <c r="I11534" s="61" t="str">
        <f aca="false">MID(RIGHT(B11534,LEN(B11534)-3),1,FIND("_",RIGHT(B11534,LEN(B11534)-3))-1)</f>
        <v>Klokkefroe</v>
      </c>
      <c r="J11534" s="61" t="str">
        <f aca="false">TRIM(SUBSTITUTE(RIGHT(B11534,FIND(I11534,B11534)+1),"_",""))</f>
        <v>PosK</v>
      </c>
      <c r="K11534" s="0" t="str">
        <f aca="false">IFERROR(VALUE(SUBSTITUTE(E11534,".",",")),E11534)</f>
        <v>No Ct</v>
      </c>
      <c r="L11534" s="61" t="n">
        <f aca="false">IF(J11534="PosK",SUMIFS(K:K,J:J,"PosK",H:H,H11534),"")</f>
        <v>0</v>
      </c>
      <c r="M11534" s="61" t="n">
        <f aca="false">IF(J11534="PosK",SUMIFS(K:K,J:J,"NegK",H:H,H11534),"")</f>
        <v>0</v>
      </c>
      <c r="N11534" s="61" t="n">
        <f aca="false">IF(J11534="PosK",SUMIFS(K:K,J:J,"eDNA",H:H,H11534),"")</f>
        <v>0</v>
      </c>
      <c r="P11534" s="62" t="n">
        <f aca="false">IF(K11536="No Ct",0,K11536)</f>
        <v>0</v>
      </c>
      <c r="Q11534" s="62" t="n">
        <f aca="false">IF(K11537="No Ct",0,K11537)</f>
        <v>0</v>
      </c>
      <c r="R11534" s="0" t="str">
        <f aca="false">IF(AND(L11534&gt;0,M11534=0),"Valid","Invalid")</f>
        <v>Invalid</v>
      </c>
      <c r="S11534" s="0" t="str">
        <f aca="false">IF(OR(P11534&gt;1,Q11534&gt;1),"Present","Absent")</f>
        <v>Absent</v>
      </c>
      <c r="T11534" s="63" t="str">
        <f aca="false">IF(OR(AND(P11534&gt;1,P11534&lt;41),AND(Q11534&gt;1,Q11534&lt;41)),"Ct&lt;41","Ct&gt;41")</f>
        <v>Ct&gt;41</v>
      </c>
      <c r="U11534" s="0" t="str">
        <f aca="false">I11534</f>
        <v>Klokkefroe</v>
      </c>
      <c r="V11534" s="0" t="str">
        <f aca="false">MID(F11534,10,9)</f>
        <v>DL2019035</v>
      </c>
      <c r="W11534" s="64" t="str">
        <f aca="false">V11534&amp;"_"&amp;U11534&amp;"_"&amp;R11534&amp;"_"&amp;S11534&amp;"_"&amp;T11534</f>
        <v>DL2019035_Klokkefroe_Invalid_Absent_Ct&gt;41</v>
      </c>
    </row>
    <row r="11535" customFormat="false" ht="14.25" hidden="false" customHeight="false" outlineLevel="0" collapsed="false">
      <c r="A11535" s="0" t="s">
        <v>788</v>
      </c>
      <c r="B11535" s="52" t="s">
        <v>1042</v>
      </c>
      <c r="C11535" s="52" t="s">
        <v>747</v>
      </c>
      <c r="D11535" s="53" t="n">
        <v>0.1</v>
      </c>
      <c r="E11535" s="53" t="s">
        <v>748</v>
      </c>
      <c r="F11535" s="0" t="s">
        <v>1498</v>
      </c>
      <c r="G11535" s="0" t="str">
        <f aca="false">LEFT(B11535,2)</f>
        <v>30</v>
      </c>
      <c r="H11535" s="0" t="str">
        <f aca="false">I11535&amp;"_"&amp;G11535&amp;"_"&amp;F11535</f>
        <v>Klokkefroe_30_20191119_DL2019035_ViborgGym_koersel2</v>
      </c>
      <c r="I11535" s="61" t="str">
        <f aca="false">MID(RIGHT(B11535,LEN(B11535)-3),1,FIND("_",RIGHT(B11535,LEN(B11535)-3))-1)</f>
        <v>Klokkefroe</v>
      </c>
      <c r="J11535" s="61" t="str">
        <f aca="false">TRIM(SUBSTITUTE(RIGHT(B11535,FIND(I11535,B11535)+1),"_",""))</f>
        <v>NegK</v>
      </c>
      <c r="K11535" s="0" t="str">
        <f aca="false">IFERROR(VALUE(SUBSTITUTE(E11535,".",",")),E11535)</f>
        <v>No Ct</v>
      </c>
      <c r="L11535" s="61" t="str">
        <f aca="false">IF(J11535="PosK",SUMIFS(K:K,J:J,"PosK",H:H,H11535),"")</f>
        <v/>
      </c>
      <c r="M11535" s="61" t="str">
        <f aca="false">IF(J11535="PosK",SUMIFS(K:K,J:J,"NegK",H:H,H11535),"")</f>
        <v/>
      </c>
      <c r="N11535" s="61" t="str">
        <f aca="false">IF(J11535="PosK",SUMIFS(K:K,J:J,"eDNA",H:H,H11535),"")</f>
        <v/>
      </c>
    </row>
    <row r="11536" customFormat="false" ht="14.25" hidden="false" customHeight="false" outlineLevel="0" collapsed="false">
      <c r="A11536" s="0" t="s">
        <v>790</v>
      </c>
      <c r="B11536" s="52" t="s">
        <v>1043</v>
      </c>
      <c r="C11536" s="52" t="s">
        <v>751</v>
      </c>
      <c r="D11536" s="53" t="n">
        <v>0.1</v>
      </c>
      <c r="E11536" s="53" t="s">
        <v>748</v>
      </c>
      <c r="F11536" s="0" t="s">
        <v>1498</v>
      </c>
      <c r="G11536" s="0" t="str">
        <f aca="false">LEFT(B11536,2)</f>
        <v>30</v>
      </c>
      <c r="H11536" s="0" t="str">
        <f aca="false">I11536&amp;"_"&amp;G11536&amp;"_"&amp;F11536</f>
        <v>Klokkefroe_30_20191119_DL2019035_ViborgGym_koersel2</v>
      </c>
      <c r="I11536" s="61" t="str">
        <f aca="false">MID(RIGHT(B11536,LEN(B11536)-3),1,FIND("_",RIGHT(B11536,LEN(B11536)-3))-1)</f>
        <v>Klokkefroe</v>
      </c>
      <c r="J11536" s="61" t="str">
        <f aca="false">TRIM(SUBSTITUTE(RIGHT(B11536,FIND(I11536,B11536)+1),"_",""))</f>
        <v>eDNA</v>
      </c>
      <c r="K11536" s="0" t="str">
        <f aca="false">IFERROR(VALUE(SUBSTITUTE(E11536,".",",")),E11536)</f>
        <v>No Ct</v>
      </c>
      <c r="L11536" s="61" t="str">
        <f aca="false">IF(J11536="PosK",SUMIFS(K:K,J:J,"PosK",H:H,H11536),"")</f>
        <v/>
      </c>
      <c r="M11536" s="61" t="str">
        <f aca="false">IF(J11536="PosK",SUMIFS(K:K,J:J,"NegK",H:H,H11536),"")</f>
        <v/>
      </c>
      <c r="N11536" s="61" t="str">
        <f aca="false">IF(J11536="PosK",SUMIFS(K:K,J:J,"eDNA",H:H,H11536),"")</f>
        <v/>
      </c>
      <c r="Q11536" s="62"/>
    </row>
    <row r="11537" customFormat="false" ht="14.25" hidden="false" customHeight="false" outlineLevel="0" collapsed="false">
      <c r="A11537" s="0" t="s">
        <v>792</v>
      </c>
      <c r="B11537" s="52" t="s">
        <v>1043</v>
      </c>
      <c r="C11537" s="52" t="s">
        <v>751</v>
      </c>
      <c r="D11537" s="53" t="n">
        <v>0.1</v>
      </c>
      <c r="E11537" s="53" t="s">
        <v>748</v>
      </c>
      <c r="F11537" s="0" t="s">
        <v>1498</v>
      </c>
      <c r="G11537" s="0" t="str">
        <f aca="false">LEFT(B11537,2)</f>
        <v>30</v>
      </c>
      <c r="H11537" s="0" t="str">
        <f aca="false">I11537&amp;"_"&amp;G11537&amp;"_"&amp;F11537</f>
        <v>Klokkefroe_30_20191119_DL2019035_ViborgGym_koersel2</v>
      </c>
      <c r="I11537" s="61" t="str">
        <f aca="false">MID(RIGHT(B11537,LEN(B11537)-3),1,FIND("_",RIGHT(B11537,LEN(B11537)-3))-1)</f>
        <v>Klokkefroe</v>
      </c>
      <c r="J11537" s="61" t="str">
        <f aca="false">TRIM(SUBSTITUTE(RIGHT(B11537,FIND(I11537,B11537)+1),"_",""))</f>
        <v>eDNA</v>
      </c>
      <c r="K11537" s="0" t="str">
        <f aca="false">IFERROR(VALUE(SUBSTITUTE(E11537,".",",")),E11537)</f>
        <v>No Ct</v>
      </c>
      <c r="L11537" s="61" t="str">
        <f aca="false">IF(J11537="PosK",SUMIFS(K:K,J:J,"PosK",H:H,H11537),"")</f>
        <v/>
      </c>
      <c r="M11537" s="61" t="str">
        <f aca="false">IF(J11537="PosK",SUMIFS(K:K,J:J,"NegK",H:H,H11537),"")</f>
        <v/>
      </c>
      <c r="N11537" s="61" t="str">
        <f aca="false">IF(J11537="PosK",SUMIFS(K:K,J:J,"eDNA",H:H,H11537),"")</f>
        <v/>
      </c>
      <c r="P11537" s="62"/>
      <c r="T11537" s="63"/>
      <c r="W11537" s="64"/>
    </row>
    <row r="11538" customFormat="false" ht="14.25" hidden="false" customHeight="false" outlineLevel="0" collapsed="false">
      <c r="A11538" s="0" t="s">
        <v>794</v>
      </c>
      <c r="B11538" s="52" t="s">
        <v>1045</v>
      </c>
      <c r="C11538" s="52" t="s">
        <v>743</v>
      </c>
      <c r="D11538" s="53" t="n">
        <v>0.1</v>
      </c>
      <c r="E11538" s="53" t="s">
        <v>748</v>
      </c>
      <c r="F11538" s="0" t="s">
        <v>1498</v>
      </c>
      <c r="G11538" s="0" t="str">
        <f aca="false">LEFT(B11538,2)</f>
        <v>31</v>
      </c>
      <c r="H11538" s="0" t="str">
        <f aca="false">I11538&amp;"_"&amp;G11538&amp;"_"&amp;F11538</f>
        <v>Bjergsalamander_31_20191119_DL2019035_ViborgGym_koersel2</v>
      </c>
      <c r="I11538" s="61" t="str">
        <f aca="false">MID(RIGHT(B11538,LEN(B11538)-3),1,FIND("_",RIGHT(B11538,LEN(B11538)-3))-1)</f>
        <v>Bjergsalamander</v>
      </c>
      <c r="J11538" s="61" t="str">
        <f aca="false">TRIM(SUBSTITUTE(RIGHT(B11538,FIND(I11538,B11538)+1),"_",""))</f>
        <v>PosK</v>
      </c>
      <c r="K11538" s="0" t="str">
        <f aca="false">IFERROR(VALUE(SUBSTITUTE(E11538,".",",")),E11538)</f>
        <v>No Ct</v>
      </c>
      <c r="L11538" s="61" t="n">
        <f aca="false">IF(J11538="PosK",SUMIFS(K:K,J:J,"PosK",H:H,H11538),"")</f>
        <v>0</v>
      </c>
      <c r="M11538" s="61" t="n">
        <f aca="false">IF(J11538="PosK",SUMIFS(K:K,J:J,"NegK",H:H,H11538),"")</f>
        <v>0</v>
      </c>
      <c r="N11538" s="61" t="n">
        <f aca="false">IF(J11538="PosK",SUMIFS(K:K,J:J,"eDNA",H:H,H11538),"")</f>
        <v>0</v>
      </c>
      <c r="P11538" s="62" t="n">
        <f aca="false">IF(K11540="No Ct",0,K11540)</f>
        <v>0</v>
      </c>
      <c r="Q11538" s="62" t="n">
        <f aca="false">IF(K11541="No Ct",0,K11541)</f>
        <v>0</v>
      </c>
      <c r="R11538" s="0" t="str">
        <f aca="false">IF(AND(L11538&gt;0,M11538=0),"Valid","Invalid")</f>
        <v>Invalid</v>
      </c>
      <c r="S11538" s="0" t="str">
        <f aca="false">IF(OR(P11538&gt;1,Q11538&gt;1),"Present","Absent")</f>
        <v>Absent</v>
      </c>
      <c r="T11538" s="63" t="str">
        <f aca="false">IF(OR(AND(P11538&gt;1,P11538&lt;41),AND(Q11538&gt;1,Q11538&lt;41)),"Ct&lt;41","Ct&gt;41")</f>
        <v>Ct&gt;41</v>
      </c>
      <c r="U11538" s="0" t="str">
        <f aca="false">I11538</f>
        <v>Bjergsalamander</v>
      </c>
      <c r="V11538" s="0" t="str">
        <f aca="false">MID(F11538,10,9)</f>
        <v>DL2019035</v>
      </c>
      <c r="W11538" s="64" t="str">
        <f aca="false">V11538&amp;"_"&amp;U11538&amp;"_"&amp;R11538&amp;"_"&amp;S11538&amp;"_"&amp;T11538</f>
        <v>DL2019035_Bjergsalamander_Invalid_Absent_Ct&gt;41</v>
      </c>
    </row>
    <row r="11539" customFormat="false" ht="14.25" hidden="false" customHeight="false" outlineLevel="0" collapsed="false">
      <c r="A11539" s="0" t="s">
        <v>796</v>
      </c>
      <c r="B11539" s="52" t="s">
        <v>1046</v>
      </c>
      <c r="C11539" s="52" t="s">
        <v>747</v>
      </c>
      <c r="D11539" s="53" t="n">
        <v>0.1</v>
      </c>
      <c r="E11539" s="53" t="s">
        <v>748</v>
      </c>
      <c r="F11539" s="0" t="s">
        <v>1498</v>
      </c>
      <c r="G11539" s="0" t="str">
        <f aca="false">LEFT(B11539,2)</f>
        <v>31</v>
      </c>
      <c r="H11539" s="0" t="str">
        <f aca="false">I11539&amp;"_"&amp;G11539&amp;"_"&amp;F11539</f>
        <v>Bjergsalamander_31_20191119_DL2019035_ViborgGym_koersel2</v>
      </c>
      <c r="I11539" s="61" t="str">
        <f aca="false">MID(RIGHT(B11539,LEN(B11539)-3),1,FIND("_",RIGHT(B11539,LEN(B11539)-3))-1)</f>
        <v>Bjergsalamander</v>
      </c>
      <c r="J11539" s="61" t="str">
        <f aca="false">TRIM(SUBSTITUTE(RIGHT(B11539,FIND(I11539,B11539)+1),"_",""))</f>
        <v>NegK</v>
      </c>
      <c r="K11539" s="0" t="str">
        <f aca="false">IFERROR(VALUE(SUBSTITUTE(E11539,".",",")),E11539)</f>
        <v>No Ct</v>
      </c>
      <c r="L11539" s="61" t="str">
        <f aca="false">IF(J11539="PosK",SUMIFS(K:K,J:J,"PosK",H:H,H11539),"")</f>
        <v/>
      </c>
      <c r="M11539" s="61" t="str">
        <f aca="false">IF(J11539="PosK",SUMIFS(K:K,J:J,"NegK",H:H,H11539),"")</f>
        <v/>
      </c>
      <c r="N11539" s="61" t="str">
        <f aca="false">IF(J11539="PosK",SUMIFS(K:K,J:J,"eDNA",H:H,H11539),"")</f>
        <v/>
      </c>
    </row>
    <row r="11540" customFormat="false" ht="14.25" hidden="false" customHeight="false" outlineLevel="0" collapsed="false">
      <c r="A11540" s="0" t="s">
        <v>798</v>
      </c>
      <c r="B11540" s="52" t="s">
        <v>1047</v>
      </c>
      <c r="C11540" s="52" t="s">
        <v>751</v>
      </c>
      <c r="D11540" s="53" t="n">
        <v>0.1</v>
      </c>
      <c r="E11540" s="53" t="s">
        <v>748</v>
      </c>
      <c r="F11540" s="0" t="s">
        <v>1498</v>
      </c>
      <c r="G11540" s="0" t="str">
        <f aca="false">LEFT(B11540,2)</f>
        <v>31</v>
      </c>
      <c r="H11540" s="0" t="str">
        <f aca="false">I11540&amp;"_"&amp;G11540&amp;"_"&amp;F11540</f>
        <v>Bjergsalamander_31_20191119_DL2019035_ViborgGym_koersel2</v>
      </c>
      <c r="I11540" s="61" t="str">
        <f aca="false">MID(RIGHT(B11540,LEN(B11540)-3),1,FIND("_",RIGHT(B11540,LEN(B11540)-3))-1)</f>
        <v>Bjergsalamander</v>
      </c>
      <c r="J11540" s="61" t="str">
        <f aca="false">TRIM(SUBSTITUTE(RIGHT(B11540,FIND(I11540,B11540)+1),"_",""))</f>
        <v>eDNA</v>
      </c>
      <c r="K11540" s="0" t="str">
        <f aca="false">IFERROR(VALUE(SUBSTITUTE(E11540,".",",")),E11540)</f>
        <v>No Ct</v>
      </c>
      <c r="L11540" s="61" t="str">
        <f aca="false">IF(J11540="PosK",SUMIFS(K:K,J:J,"PosK",H:H,H11540),"")</f>
        <v/>
      </c>
      <c r="M11540" s="61" t="str">
        <f aca="false">IF(J11540="PosK",SUMIFS(K:K,J:J,"NegK",H:H,H11540),"")</f>
        <v/>
      </c>
      <c r="N11540" s="61" t="str">
        <f aca="false">IF(J11540="PosK",SUMIFS(K:K,J:J,"eDNA",H:H,H11540),"")</f>
        <v/>
      </c>
      <c r="Q11540" s="62"/>
    </row>
    <row r="11541" customFormat="false" ht="14.25" hidden="false" customHeight="false" outlineLevel="0" collapsed="false">
      <c r="A11541" s="0" t="s">
        <v>800</v>
      </c>
      <c r="B11541" s="52" t="s">
        <v>1047</v>
      </c>
      <c r="C11541" s="52" t="s">
        <v>751</v>
      </c>
      <c r="D11541" s="53" t="n">
        <v>0.1</v>
      </c>
      <c r="E11541" s="53" t="s">
        <v>748</v>
      </c>
      <c r="F11541" s="0" t="s">
        <v>1498</v>
      </c>
      <c r="G11541" s="0" t="str">
        <f aca="false">LEFT(B11541,2)</f>
        <v>31</v>
      </c>
      <c r="H11541" s="0" t="str">
        <f aca="false">I11541&amp;"_"&amp;G11541&amp;"_"&amp;F11541</f>
        <v>Bjergsalamander_31_20191119_DL2019035_ViborgGym_koersel2</v>
      </c>
      <c r="I11541" s="61" t="str">
        <f aca="false">MID(RIGHT(B11541,LEN(B11541)-3),1,FIND("_",RIGHT(B11541,LEN(B11541)-3))-1)</f>
        <v>Bjergsalamander</v>
      </c>
      <c r="J11541" s="61" t="str">
        <f aca="false">TRIM(SUBSTITUTE(RIGHT(B11541,FIND(I11541,B11541)+1),"_",""))</f>
        <v>eDNA</v>
      </c>
      <c r="K11541" s="0" t="str">
        <f aca="false">IFERROR(VALUE(SUBSTITUTE(E11541,".",",")),E11541)</f>
        <v>No Ct</v>
      </c>
      <c r="L11541" s="61" t="str">
        <f aca="false">IF(J11541="PosK",SUMIFS(K:K,J:J,"PosK",H:H,H11541),"")</f>
        <v/>
      </c>
      <c r="M11541" s="61" t="str">
        <f aca="false">IF(J11541="PosK",SUMIFS(K:K,J:J,"NegK",H:H,H11541),"")</f>
        <v/>
      </c>
      <c r="N11541" s="61" t="str">
        <f aca="false">IF(J11541="PosK",SUMIFS(K:K,J:J,"eDNA",H:H,H11541),"")</f>
        <v/>
      </c>
      <c r="P11541" s="62"/>
      <c r="T11541" s="63"/>
      <c r="W11541" s="64"/>
    </row>
    <row r="11542" customFormat="false" ht="14.25" hidden="false" customHeight="false" outlineLevel="0" collapsed="false">
      <c r="A11542" s="0" t="s">
        <v>810</v>
      </c>
      <c r="B11542" s="52" t="s">
        <v>1228</v>
      </c>
      <c r="C11542" s="52" t="s">
        <v>743</v>
      </c>
      <c r="D11542" s="53" t="n">
        <v>0.1</v>
      </c>
      <c r="E11542" s="53" t="s">
        <v>748</v>
      </c>
      <c r="F11542" s="0" t="s">
        <v>1498</v>
      </c>
      <c r="G11542" s="0" t="str">
        <f aca="false">LEFT(B11542,2)</f>
        <v>33</v>
      </c>
      <c r="H11542" s="0" t="str">
        <f aca="false">I11542&amp;"_"&amp;G11542&amp;"_"&amp;F11542</f>
        <v>KortbenetGroenFroe_33_20191119_DL2019035_ViborgGym_koersel2</v>
      </c>
      <c r="I11542" s="61" t="str">
        <f aca="false">MID(RIGHT(B11542,LEN(B11542)-3),1,FIND("_",RIGHT(B11542,LEN(B11542)-3))-1)</f>
        <v>KortbenetGroenFroe</v>
      </c>
      <c r="J11542" s="61" t="str">
        <f aca="false">TRIM(SUBSTITUTE(RIGHT(B11542,FIND(I11542,B11542)+1),"_",""))</f>
        <v>PosK</v>
      </c>
      <c r="K11542" s="0" t="str">
        <f aca="false">IFERROR(VALUE(SUBSTITUTE(E11542,".",",")),E11542)</f>
        <v>No Ct</v>
      </c>
      <c r="L11542" s="61" t="n">
        <f aca="false">IF(J11542="PosK",SUMIFS(K:K,J:J,"PosK",H:H,H11542),"")</f>
        <v>0</v>
      </c>
      <c r="M11542" s="61" t="n">
        <f aca="false">IF(J11542="PosK",SUMIFS(K:K,J:J,"NegK",H:H,H11542),"")</f>
        <v>0</v>
      </c>
      <c r="N11542" s="61" t="n">
        <f aca="false">IF(J11542="PosK",SUMIFS(K:K,J:J,"eDNA",H:H,H11542),"")</f>
        <v>0</v>
      </c>
      <c r="P11542" s="62" t="n">
        <f aca="false">IF(K11544="No Ct",0,K11544)</f>
        <v>0</v>
      </c>
      <c r="Q11542" s="62" t="n">
        <f aca="false">IF(K11545="No Ct",0,K11545)</f>
        <v>0</v>
      </c>
      <c r="R11542" s="0" t="str">
        <f aca="false">IF(AND(L11542&gt;0,M11542=0),"Valid","Invalid")</f>
        <v>Invalid</v>
      </c>
      <c r="S11542" s="0" t="str">
        <f aca="false">IF(OR(P11542&gt;1,Q11542&gt;1),"Present","Absent")</f>
        <v>Absent</v>
      </c>
      <c r="T11542" s="63" t="str">
        <f aca="false">IF(OR(AND(P11542&gt;1,P11542&lt;41),AND(Q11542&gt;1,Q11542&lt;41)),"Ct&lt;41","Ct&gt;41")</f>
        <v>Ct&gt;41</v>
      </c>
      <c r="U11542" s="0" t="str">
        <f aca="false">I11542</f>
        <v>KortbenetGroenFroe</v>
      </c>
      <c r="V11542" s="0" t="str">
        <f aca="false">MID(F11542,10,9)</f>
        <v>DL2019035</v>
      </c>
      <c r="W11542" s="64" t="str">
        <f aca="false">V11542&amp;"_"&amp;U11542&amp;"_"&amp;R11542&amp;"_"&amp;S11542&amp;"_"&amp;T11542</f>
        <v>DL2019035_KortbenetGroenFroe_Invalid_Absent_Ct&gt;41</v>
      </c>
    </row>
    <row r="11543" customFormat="false" ht="14.25" hidden="false" customHeight="false" outlineLevel="0" collapsed="false">
      <c r="A11543" s="0" t="s">
        <v>812</v>
      </c>
      <c r="B11543" s="52" t="s">
        <v>1229</v>
      </c>
      <c r="C11543" s="52" t="s">
        <v>747</v>
      </c>
      <c r="D11543" s="53" t="n">
        <v>0.1</v>
      </c>
      <c r="E11543" s="53" t="s">
        <v>748</v>
      </c>
      <c r="F11543" s="0" t="s">
        <v>1498</v>
      </c>
      <c r="G11543" s="0" t="str">
        <f aca="false">LEFT(B11543,2)</f>
        <v>33</v>
      </c>
      <c r="H11543" s="0" t="str">
        <f aca="false">I11543&amp;"_"&amp;G11543&amp;"_"&amp;F11543</f>
        <v>KortbenetGroenFroe_33_20191119_DL2019035_ViborgGym_koersel2</v>
      </c>
      <c r="I11543" s="61" t="str">
        <f aca="false">MID(RIGHT(B11543,LEN(B11543)-3),1,FIND("_",RIGHT(B11543,LEN(B11543)-3))-1)</f>
        <v>KortbenetGroenFroe</v>
      </c>
      <c r="J11543" s="61" t="str">
        <f aca="false">TRIM(SUBSTITUTE(RIGHT(B11543,FIND(I11543,B11543)+1),"_",""))</f>
        <v>NegK</v>
      </c>
      <c r="K11543" s="0" t="str">
        <f aca="false">IFERROR(VALUE(SUBSTITUTE(E11543,".",",")),E11543)</f>
        <v>No Ct</v>
      </c>
      <c r="L11543" s="61" t="str">
        <f aca="false">IF(J11543="PosK",SUMIFS(K:K,J:J,"PosK",H:H,H11543),"")</f>
        <v/>
      </c>
      <c r="M11543" s="61" t="str">
        <f aca="false">IF(J11543="PosK",SUMIFS(K:K,J:J,"NegK",H:H,H11543),"")</f>
        <v/>
      </c>
      <c r="N11543" s="61" t="str">
        <f aca="false">IF(J11543="PosK",SUMIFS(K:K,J:J,"eDNA",H:H,H11543),"")</f>
        <v/>
      </c>
    </row>
    <row r="11544" customFormat="false" ht="14.25" hidden="false" customHeight="false" outlineLevel="0" collapsed="false">
      <c r="A11544" s="0" t="s">
        <v>814</v>
      </c>
      <c r="B11544" s="52" t="s">
        <v>1230</v>
      </c>
      <c r="C11544" s="52" t="s">
        <v>751</v>
      </c>
      <c r="D11544" s="53" t="n">
        <v>0.1</v>
      </c>
      <c r="E11544" s="53" t="s">
        <v>748</v>
      </c>
      <c r="F11544" s="0" t="s">
        <v>1498</v>
      </c>
      <c r="G11544" s="0" t="str">
        <f aca="false">LEFT(B11544,2)</f>
        <v>33</v>
      </c>
      <c r="H11544" s="0" t="str">
        <f aca="false">I11544&amp;"_"&amp;G11544&amp;"_"&amp;F11544</f>
        <v>KortbenetGroenFroe_33_20191119_DL2019035_ViborgGym_koersel2</v>
      </c>
      <c r="I11544" s="61" t="str">
        <f aca="false">MID(RIGHT(B11544,LEN(B11544)-3),1,FIND("_",RIGHT(B11544,LEN(B11544)-3))-1)</f>
        <v>KortbenetGroenFroe</v>
      </c>
      <c r="J11544" s="61" t="str">
        <f aca="false">TRIM(SUBSTITUTE(RIGHT(B11544,FIND(I11544,B11544)+1),"_",""))</f>
        <v>eDNA</v>
      </c>
      <c r="K11544" s="0" t="str">
        <f aca="false">IFERROR(VALUE(SUBSTITUTE(E11544,".",",")),E11544)</f>
        <v>No Ct</v>
      </c>
      <c r="L11544" s="61" t="str">
        <f aca="false">IF(J11544="PosK",SUMIFS(K:K,J:J,"PosK",H:H,H11544),"")</f>
        <v/>
      </c>
      <c r="M11544" s="61" t="str">
        <f aca="false">IF(J11544="PosK",SUMIFS(K:K,J:J,"NegK",H:H,H11544),"")</f>
        <v/>
      </c>
      <c r="N11544" s="61" t="str">
        <f aca="false">IF(J11544="PosK",SUMIFS(K:K,J:J,"eDNA",H:H,H11544),"")</f>
        <v/>
      </c>
      <c r="Q11544" s="62"/>
    </row>
    <row r="11545" customFormat="false" ht="14.25" hidden="false" customHeight="false" outlineLevel="0" collapsed="false">
      <c r="A11545" s="0" t="s">
        <v>816</v>
      </c>
      <c r="B11545" s="52" t="s">
        <v>1230</v>
      </c>
      <c r="C11545" s="52" t="s">
        <v>751</v>
      </c>
      <c r="D11545" s="53" t="n">
        <v>0.1</v>
      </c>
      <c r="E11545" s="53" t="s">
        <v>748</v>
      </c>
      <c r="F11545" s="0" t="s">
        <v>1498</v>
      </c>
      <c r="G11545" s="0" t="str">
        <f aca="false">LEFT(B11545,2)</f>
        <v>33</v>
      </c>
      <c r="H11545" s="0" t="str">
        <f aca="false">I11545&amp;"_"&amp;G11545&amp;"_"&amp;F11545</f>
        <v>KortbenetGroenFroe_33_20191119_DL2019035_ViborgGym_koersel2</v>
      </c>
      <c r="I11545" s="61" t="str">
        <f aca="false">MID(RIGHT(B11545,LEN(B11545)-3),1,FIND("_",RIGHT(B11545,LEN(B11545)-3))-1)</f>
        <v>KortbenetGroenFroe</v>
      </c>
      <c r="J11545" s="61" t="str">
        <f aca="false">TRIM(SUBSTITUTE(RIGHT(B11545,FIND(I11545,B11545)+1),"_",""))</f>
        <v>eDNA</v>
      </c>
      <c r="K11545" s="0" t="str">
        <f aca="false">IFERROR(VALUE(SUBSTITUTE(E11545,".",",")),E11545)</f>
        <v>No Ct</v>
      </c>
      <c r="L11545" s="61" t="str">
        <f aca="false">IF(J11545="PosK",SUMIFS(K:K,J:J,"PosK",H:H,H11545),"")</f>
        <v/>
      </c>
      <c r="M11545" s="61" t="str">
        <f aca="false">IF(J11545="PosK",SUMIFS(K:K,J:J,"NegK",H:H,H11545),"")</f>
        <v/>
      </c>
      <c r="N11545" s="61" t="str">
        <f aca="false">IF(J11545="PosK",SUMIFS(K:K,J:J,"eDNA",H:H,H11545),"")</f>
        <v/>
      </c>
      <c r="P11545" s="62"/>
      <c r="T11545" s="63"/>
      <c r="W11545" s="64"/>
    </row>
    <row r="11546" customFormat="false" ht="14.25" hidden="false" customHeight="false" outlineLevel="0" collapsed="false">
      <c r="A11546" s="0" t="s">
        <v>818</v>
      </c>
      <c r="B11546" s="52" t="s">
        <v>1232</v>
      </c>
      <c r="C11546" s="52" t="s">
        <v>743</v>
      </c>
      <c r="D11546" s="53" t="n">
        <v>0.1</v>
      </c>
      <c r="E11546" s="53" t="n">
        <v>38.81</v>
      </c>
      <c r="F11546" s="0" t="s">
        <v>1498</v>
      </c>
      <c r="G11546" s="0" t="str">
        <f aca="false">LEFT(B11546,2)</f>
        <v>34</v>
      </c>
      <c r="H11546" s="0" t="str">
        <f aca="false">I11546&amp;"_"&amp;G11546&amp;"_"&amp;F11546</f>
        <v>Soelvkarusse_34_20191119_DL2019035_ViborgGym_koersel2</v>
      </c>
      <c r="I11546" s="61" t="str">
        <f aca="false">MID(RIGHT(B11546,LEN(B11546)-3),1,FIND("_",RIGHT(B11546,LEN(B11546)-3))-1)</f>
        <v>Soelvkarusse</v>
      </c>
      <c r="J11546" s="61" t="str">
        <f aca="false">TRIM(SUBSTITUTE(RIGHT(B11546,FIND(I11546,B11546)+1),"_",""))</f>
        <v>PosK</v>
      </c>
      <c r="K11546" s="0" t="n">
        <f aca="false">IFERROR(VALUE(SUBSTITUTE(E11546,".",",")),E11546)</f>
        <v>38.81</v>
      </c>
      <c r="L11546" s="61" t="n">
        <f aca="false">IF(J11546="PosK",SUMIFS(K:K,J:J,"PosK",H:H,H11546),"")</f>
        <v>38.81</v>
      </c>
      <c r="M11546" s="61" t="n">
        <f aca="false">IF(J11546="PosK",SUMIFS(K:K,J:J,"NegK",H:H,H11546),"")</f>
        <v>0</v>
      </c>
      <c r="N11546" s="61" t="n">
        <f aca="false">IF(J11546="PosK",SUMIFS(K:K,J:J,"eDNA",H:H,H11546),"")</f>
        <v>0</v>
      </c>
      <c r="P11546" s="62" t="n">
        <f aca="false">IF(K11548="No Ct",0,K11548)</f>
        <v>0</v>
      </c>
      <c r="Q11546" s="62" t="n">
        <f aca="false">IF(K11549="No Ct",0,K11549)</f>
        <v>0</v>
      </c>
      <c r="R11546" s="0" t="str">
        <f aca="false">IF(AND(L11546&gt;0,M11546=0),"Valid","Invalid")</f>
        <v>Valid</v>
      </c>
      <c r="S11546" s="0" t="str">
        <f aca="false">IF(OR(P11546&gt;1,Q11546&gt;1),"Present","Absent")</f>
        <v>Absent</v>
      </c>
      <c r="T11546" s="63" t="str">
        <f aca="false">IF(OR(AND(P11546&gt;1,P11546&lt;41),AND(Q11546&gt;1,Q11546&lt;41)),"Ct&lt;41","Ct&gt;41")</f>
        <v>Ct&gt;41</v>
      </c>
      <c r="U11546" s="0" t="str">
        <f aca="false">I11546</f>
        <v>Soelvkarusse</v>
      </c>
      <c r="V11546" s="0" t="str">
        <f aca="false">MID(F11546,10,9)</f>
        <v>DL2019035</v>
      </c>
      <c r="W11546" s="64" t="str">
        <f aca="false">V11546&amp;"_"&amp;U11546&amp;"_"&amp;R11546&amp;"_"&amp;S11546&amp;"_"&amp;T11546</f>
        <v>DL2019035_Soelvkarusse_Valid_Absent_Ct&gt;41</v>
      </c>
    </row>
    <row r="11547" customFormat="false" ht="14.25" hidden="false" customHeight="false" outlineLevel="0" collapsed="false">
      <c r="A11547" s="0" t="s">
        <v>820</v>
      </c>
      <c r="B11547" s="52" t="s">
        <v>1233</v>
      </c>
      <c r="C11547" s="52" t="s">
        <v>747</v>
      </c>
      <c r="D11547" s="53" t="n">
        <v>0.1</v>
      </c>
      <c r="E11547" s="53" t="s">
        <v>748</v>
      </c>
      <c r="F11547" s="0" t="s">
        <v>1498</v>
      </c>
      <c r="G11547" s="0" t="str">
        <f aca="false">LEFT(B11547,2)</f>
        <v>34</v>
      </c>
      <c r="H11547" s="0" t="str">
        <f aca="false">I11547&amp;"_"&amp;G11547&amp;"_"&amp;F11547</f>
        <v>Soelvkarusse_34_20191119_DL2019035_ViborgGym_koersel2</v>
      </c>
      <c r="I11547" s="61" t="str">
        <f aca="false">MID(RIGHT(B11547,LEN(B11547)-3),1,FIND("_",RIGHT(B11547,LEN(B11547)-3))-1)</f>
        <v>Soelvkarusse</v>
      </c>
      <c r="J11547" s="61" t="str">
        <f aca="false">TRIM(SUBSTITUTE(RIGHT(B11547,FIND(I11547,B11547)+1),"_",""))</f>
        <v>NegK</v>
      </c>
      <c r="K11547" s="0" t="str">
        <f aca="false">IFERROR(VALUE(SUBSTITUTE(E11547,".",",")),E11547)</f>
        <v>No Ct</v>
      </c>
      <c r="L11547" s="61" t="str">
        <f aca="false">IF(J11547="PosK",SUMIFS(K:K,J:J,"PosK",H:H,H11547),"")</f>
        <v/>
      </c>
      <c r="M11547" s="61" t="str">
        <f aca="false">IF(J11547="PosK",SUMIFS(K:K,J:J,"NegK",H:H,H11547),"")</f>
        <v/>
      </c>
      <c r="N11547" s="61" t="str">
        <f aca="false">IF(J11547="PosK",SUMIFS(K:K,J:J,"eDNA",H:H,H11547),"")</f>
        <v/>
      </c>
    </row>
    <row r="11548" customFormat="false" ht="14.25" hidden="false" customHeight="false" outlineLevel="0" collapsed="false">
      <c r="A11548" s="0" t="s">
        <v>822</v>
      </c>
      <c r="B11548" s="52" t="s">
        <v>1234</v>
      </c>
      <c r="C11548" s="52" t="s">
        <v>751</v>
      </c>
      <c r="D11548" s="53" t="n">
        <v>0.1</v>
      </c>
      <c r="E11548" s="53" t="s">
        <v>748</v>
      </c>
      <c r="F11548" s="0" t="s">
        <v>1498</v>
      </c>
      <c r="G11548" s="0" t="str">
        <f aca="false">LEFT(B11548,2)</f>
        <v>34</v>
      </c>
      <c r="H11548" s="0" t="str">
        <f aca="false">I11548&amp;"_"&amp;G11548&amp;"_"&amp;F11548</f>
        <v>Soelvkarusse_34_20191119_DL2019035_ViborgGym_koersel2</v>
      </c>
      <c r="I11548" s="61" t="str">
        <f aca="false">MID(RIGHT(B11548,LEN(B11548)-3),1,FIND("_",RIGHT(B11548,LEN(B11548)-3))-1)</f>
        <v>Soelvkarusse</v>
      </c>
      <c r="J11548" s="61" t="str">
        <f aca="false">TRIM(SUBSTITUTE(RIGHT(B11548,FIND(I11548,B11548)+1),"_",""))</f>
        <v>eDNA</v>
      </c>
      <c r="K11548" s="0" t="str">
        <f aca="false">IFERROR(VALUE(SUBSTITUTE(E11548,".",",")),E11548)</f>
        <v>No Ct</v>
      </c>
      <c r="L11548" s="61" t="str">
        <f aca="false">IF(J11548="PosK",SUMIFS(K:K,J:J,"PosK",H:H,H11548),"")</f>
        <v/>
      </c>
      <c r="M11548" s="61" t="str">
        <f aca="false">IF(J11548="PosK",SUMIFS(K:K,J:J,"NegK",H:H,H11548),"")</f>
        <v/>
      </c>
      <c r="N11548" s="61" t="str">
        <f aca="false">IF(J11548="PosK",SUMIFS(K:K,J:J,"eDNA",H:H,H11548),"")</f>
        <v/>
      </c>
      <c r="Q11548" s="62"/>
    </row>
    <row r="11549" customFormat="false" ht="14.25" hidden="false" customHeight="false" outlineLevel="0" collapsed="false">
      <c r="A11549" s="0" t="s">
        <v>824</v>
      </c>
      <c r="B11549" s="52" t="s">
        <v>1234</v>
      </c>
      <c r="C11549" s="52" t="s">
        <v>751</v>
      </c>
      <c r="D11549" s="53" t="n">
        <v>0.1</v>
      </c>
      <c r="E11549" s="53" t="s">
        <v>748</v>
      </c>
      <c r="F11549" s="0" t="s">
        <v>1498</v>
      </c>
      <c r="G11549" s="0" t="str">
        <f aca="false">LEFT(B11549,2)</f>
        <v>34</v>
      </c>
      <c r="H11549" s="0" t="str">
        <f aca="false">I11549&amp;"_"&amp;G11549&amp;"_"&amp;F11549</f>
        <v>Soelvkarusse_34_20191119_DL2019035_ViborgGym_koersel2</v>
      </c>
      <c r="I11549" s="61" t="str">
        <f aca="false">MID(RIGHT(B11549,LEN(B11549)-3),1,FIND("_",RIGHT(B11549,LEN(B11549)-3))-1)</f>
        <v>Soelvkarusse</v>
      </c>
      <c r="J11549" s="61" t="str">
        <f aca="false">TRIM(SUBSTITUTE(RIGHT(B11549,FIND(I11549,B11549)+1),"_",""))</f>
        <v>eDNA</v>
      </c>
      <c r="K11549" s="0" t="str">
        <f aca="false">IFERROR(VALUE(SUBSTITUTE(E11549,".",",")),E11549)</f>
        <v>No Ct</v>
      </c>
      <c r="L11549" s="61" t="str">
        <f aca="false">IF(J11549="PosK",SUMIFS(K:K,J:J,"PosK",H:H,H11549),"")</f>
        <v/>
      </c>
      <c r="M11549" s="61" t="str">
        <f aca="false">IF(J11549="PosK",SUMIFS(K:K,J:J,"NegK",H:H,H11549),"")</f>
        <v/>
      </c>
      <c r="N11549" s="61" t="str">
        <f aca="false">IF(J11549="PosK",SUMIFS(K:K,J:J,"eDNA",H:H,H11549),"")</f>
        <v/>
      </c>
      <c r="P11549" s="62"/>
      <c r="T11549" s="63"/>
      <c r="W11549" s="64"/>
    </row>
    <row r="11550" customFormat="false" ht="14.25" hidden="false" customHeight="false" outlineLevel="0" collapsed="false">
      <c r="A11550" s="0" t="s">
        <v>741</v>
      </c>
      <c r="B11550" s="52" t="s">
        <v>742</v>
      </c>
      <c r="C11550" s="52" t="s">
        <v>743</v>
      </c>
      <c r="D11550" s="53" t="n">
        <v>0.1</v>
      </c>
      <c r="E11550" s="53" t="n">
        <v>30.7</v>
      </c>
      <c r="F11550" s="0" t="s">
        <v>1499</v>
      </c>
      <c r="G11550" s="0" t="str">
        <f aca="false">LEFT(B11550,2)</f>
        <v>01</v>
      </c>
      <c r="H11550" s="0" t="str">
        <f aca="false">I11550&amp;"_"&amp;G11550&amp;"_"&amp;F11550</f>
        <v>Loegfroe_01_20191120_DL2019023_PaderupGym_koersel1</v>
      </c>
      <c r="I11550" s="61" t="str">
        <f aca="false">MID(RIGHT(B11550,LEN(B11550)-3),1,FIND("_",RIGHT(B11550,LEN(B11550)-3))-1)</f>
        <v>Loegfroe</v>
      </c>
      <c r="J11550" s="61" t="str">
        <f aca="false">TRIM(SUBSTITUTE(RIGHT(B11550,FIND(I11550,B11550)+1),"_",""))</f>
        <v>PosK</v>
      </c>
      <c r="K11550" s="0" t="n">
        <f aca="false">IFERROR(VALUE(SUBSTITUTE(E11550,".",",")),E11550)</f>
        <v>30.7</v>
      </c>
      <c r="L11550" s="61" t="n">
        <f aca="false">IF(J11550="PosK",SUMIFS(K:K,J:J,"PosK",H:H,H11550),"")</f>
        <v>30.7</v>
      </c>
      <c r="M11550" s="61" t="n">
        <f aca="false">IF(J11550="PosK",SUMIFS(K:K,J:J,"NegK",H:H,H11550),"")</f>
        <v>0</v>
      </c>
      <c r="N11550" s="61" t="n">
        <f aca="false">IF(J11550="PosK",SUMIFS(K:K,J:J,"eDNA",H:H,H11550),"")</f>
        <v>39.67</v>
      </c>
      <c r="P11550" s="62" t="n">
        <f aca="false">IF(K11552="No Ct",0,K11552)</f>
        <v>0</v>
      </c>
      <c r="Q11550" s="62" t="n">
        <f aca="false">IF(K11553="No Ct",0,K11553)</f>
        <v>39.67</v>
      </c>
      <c r="R11550" s="0" t="str">
        <f aca="false">IF(AND(L11550&gt;0,M11550=0),"Valid","Invalid")</f>
        <v>Valid</v>
      </c>
      <c r="S11550" s="0" t="str">
        <f aca="false">IF(OR(P11550&gt;1,Q11550&gt;1),"Present","Absent")</f>
        <v>Present</v>
      </c>
      <c r="T11550" s="63" t="str">
        <f aca="false">IF(OR(AND(P11550&gt;1,P11550&lt;41),AND(Q11550&gt;1,Q11550&lt;41)),"Ct&lt;41","Ct&gt;41")</f>
        <v>Ct&lt;41</v>
      </c>
      <c r="U11550" s="0" t="str">
        <f aca="false">I11550</f>
        <v>Loegfroe</v>
      </c>
      <c r="V11550" s="0" t="str">
        <f aca="false">MID(F11550,10,9)</f>
        <v>DL2019023</v>
      </c>
      <c r="W11550" s="64" t="str">
        <f aca="false">V11550&amp;"_"&amp;U11550&amp;"_"&amp;R11550&amp;"_"&amp;S11550&amp;"_"&amp;T11550</f>
        <v>DL2019023_Loegfroe_Valid_Present_Ct&lt;41</v>
      </c>
    </row>
    <row r="11551" customFormat="false" ht="14.25" hidden="false" customHeight="false" outlineLevel="0" collapsed="false">
      <c r="A11551" s="0" t="s">
        <v>745</v>
      </c>
      <c r="B11551" s="52" t="s">
        <v>746</v>
      </c>
      <c r="C11551" s="52" t="s">
        <v>747</v>
      </c>
      <c r="D11551" s="53" t="n">
        <v>0.1</v>
      </c>
      <c r="E11551" s="53" t="s">
        <v>748</v>
      </c>
      <c r="F11551" s="0" t="s">
        <v>1499</v>
      </c>
      <c r="G11551" s="0" t="str">
        <f aca="false">LEFT(B11551,2)</f>
        <v>01</v>
      </c>
      <c r="H11551" s="0" t="str">
        <f aca="false">I11551&amp;"_"&amp;G11551&amp;"_"&amp;F11551</f>
        <v>Loegfroe_01_20191120_DL2019023_PaderupGym_koersel1</v>
      </c>
      <c r="I11551" s="61" t="str">
        <f aca="false">MID(RIGHT(B11551,LEN(B11551)-3),1,FIND("_",RIGHT(B11551,LEN(B11551)-3))-1)</f>
        <v>Loegfroe</v>
      </c>
      <c r="J11551" s="61" t="str">
        <f aca="false">TRIM(SUBSTITUTE(RIGHT(B11551,FIND(I11551,B11551)+1),"_",""))</f>
        <v>NegK</v>
      </c>
      <c r="K11551" s="0" t="str">
        <f aca="false">IFERROR(VALUE(SUBSTITUTE(E11551,".",",")),E11551)</f>
        <v>No Ct</v>
      </c>
      <c r="L11551" s="61" t="str">
        <f aca="false">IF(J11551="PosK",SUMIFS(K:K,J:J,"PosK",H:H,H11551),"")</f>
        <v/>
      </c>
      <c r="M11551" s="61" t="str">
        <f aca="false">IF(J11551="PosK",SUMIFS(K:K,J:J,"NegK",H:H,H11551),"")</f>
        <v/>
      </c>
      <c r="N11551" s="61" t="str">
        <f aca="false">IF(J11551="PosK",SUMIFS(K:K,J:J,"eDNA",H:H,H11551),"")</f>
        <v/>
      </c>
    </row>
    <row r="11552" customFormat="false" ht="14.25" hidden="false" customHeight="false" outlineLevel="0" collapsed="false">
      <c r="A11552" s="0" t="s">
        <v>749</v>
      </c>
      <c r="B11552" s="52" t="s">
        <v>750</v>
      </c>
      <c r="C11552" s="52" t="s">
        <v>751</v>
      </c>
      <c r="D11552" s="53" t="n">
        <v>0.1</v>
      </c>
      <c r="E11552" s="53" t="s">
        <v>748</v>
      </c>
      <c r="F11552" s="0" t="s">
        <v>1499</v>
      </c>
      <c r="G11552" s="0" t="str">
        <f aca="false">LEFT(B11552,2)</f>
        <v>01</v>
      </c>
      <c r="H11552" s="0" t="str">
        <f aca="false">I11552&amp;"_"&amp;G11552&amp;"_"&amp;F11552</f>
        <v>Loegfroe_01_20191120_DL2019023_PaderupGym_koersel1</v>
      </c>
      <c r="I11552" s="61" t="str">
        <f aca="false">MID(RIGHT(B11552,LEN(B11552)-3),1,FIND("_",RIGHT(B11552,LEN(B11552)-3))-1)</f>
        <v>Loegfroe</v>
      </c>
      <c r="J11552" s="61" t="str">
        <f aca="false">TRIM(SUBSTITUTE(RIGHT(B11552,FIND(I11552,B11552)+1),"_",""))</f>
        <v>eDNA</v>
      </c>
      <c r="K11552" s="0" t="str">
        <f aca="false">IFERROR(VALUE(SUBSTITUTE(E11552,".",",")),E11552)</f>
        <v>No Ct</v>
      </c>
      <c r="L11552" s="61" t="str">
        <f aca="false">IF(J11552="PosK",SUMIFS(K:K,J:J,"PosK",H:H,H11552),"")</f>
        <v/>
      </c>
      <c r="M11552" s="61" t="str">
        <f aca="false">IF(J11552="PosK",SUMIFS(K:K,J:J,"NegK",H:H,H11552),"")</f>
        <v/>
      </c>
      <c r="N11552" s="61" t="str">
        <f aca="false">IF(J11552="PosK",SUMIFS(K:K,J:J,"eDNA",H:H,H11552),"")</f>
        <v/>
      </c>
      <c r="Q11552" s="62"/>
    </row>
    <row r="11553" customFormat="false" ht="14.25" hidden="false" customHeight="false" outlineLevel="0" collapsed="false">
      <c r="A11553" s="0" t="s">
        <v>752</v>
      </c>
      <c r="B11553" s="52" t="s">
        <v>750</v>
      </c>
      <c r="C11553" s="52" t="s">
        <v>751</v>
      </c>
      <c r="D11553" s="53" t="n">
        <v>0.1</v>
      </c>
      <c r="E11553" s="53" t="n">
        <v>39.67</v>
      </c>
      <c r="F11553" s="0" t="s">
        <v>1499</v>
      </c>
      <c r="G11553" s="0" t="str">
        <f aca="false">LEFT(B11553,2)</f>
        <v>01</v>
      </c>
      <c r="H11553" s="0" t="str">
        <f aca="false">I11553&amp;"_"&amp;G11553&amp;"_"&amp;F11553</f>
        <v>Loegfroe_01_20191120_DL2019023_PaderupGym_koersel1</v>
      </c>
      <c r="I11553" s="61" t="str">
        <f aca="false">MID(RIGHT(B11553,LEN(B11553)-3),1,FIND("_",RIGHT(B11553,LEN(B11553)-3))-1)</f>
        <v>Loegfroe</v>
      </c>
      <c r="J11553" s="61" t="str">
        <f aca="false">TRIM(SUBSTITUTE(RIGHT(B11553,FIND(I11553,B11553)+1),"_",""))</f>
        <v>eDNA</v>
      </c>
      <c r="K11553" s="0" t="n">
        <f aca="false">IFERROR(VALUE(SUBSTITUTE(E11553,".",",")),E11553)</f>
        <v>39.67</v>
      </c>
      <c r="L11553" s="61" t="str">
        <f aca="false">IF(J11553="PosK",SUMIFS(K:K,J:J,"PosK",H:H,H11553),"")</f>
        <v/>
      </c>
      <c r="M11553" s="61" t="str">
        <f aca="false">IF(J11553="PosK",SUMIFS(K:K,J:J,"NegK",H:H,H11553),"")</f>
        <v/>
      </c>
      <c r="N11553" s="61" t="str">
        <f aca="false">IF(J11553="PosK",SUMIFS(K:K,J:J,"eDNA",H:H,H11553),"")</f>
        <v/>
      </c>
      <c r="P11553" s="62"/>
      <c r="T11553" s="63"/>
      <c r="W11553" s="64"/>
    </row>
    <row r="11554" customFormat="false" ht="14.25" hidden="false" customHeight="false" outlineLevel="0" collapsed="false">
      <c r="A11554" s="0" t="s">
        <v>754</v>
      </c>
      <c r="B11554" s="52" t="s">
        <v>755</v>
      </c>
      <c r="C11554" s="52" t="s">
        <v>743</v>
      </c>
      <c r="D11554" s="53" t="n">
        <v>0.1</v>
      </c>
      <c r="E11554" s="53" t="n">
        <v>30.31</v>
      </c>
      <c r="F11554" s="0" t="s">
        <v>1499</v>
      </c>
      <c r="G11554" s="0" t="str">
        <f aca="false">LEFT(B11554,2)</f>
        <v>02</v>
      </c>
      <c r="H11554" s="0" t="str">
        <f aca="false">I11554&amp;"_"&amp;G11554&amp;"_"&amp;F11554</f>
        <v>StorVandsalamander_02_20191120_DL2019023_PaderupGym_koersel1</v>
      </c>
      <c r="I11554" s="61" t="str">
        <f aca="false">MID(RIGHT(B11554,LEN(B11554)-3),1,FIND("_",RIGHT(B11554,LEN(B11554)-3))-1)</f>
        <v>StorVandsalamander</v>
      </c>
      <c r="J11554" s="61" t="str">
        <f aca="false">TRIM(SUBSTITUTE(RIGHT(B11554,FIND(I11554,B11554)+1),"_",""))</f>
        <v>PosK</v>
      </c>
      <c r="K11554" s="0" t="n">
        <f aca="false">IFERROR(VALUE(SUBSTITUTE(E11554,".",",")),E11554)</f>
        <v>30.31</v>
      </c>
      <c r="L11554" s="61" t="n">
        <f aca="false">IF(J11554="PosK",SUMIFS(K:K,J:J,"PosK",H:H,H11554),"")</f>
        <v>30.31</v>
      </c>
      <c r="M11554" s="61" t="n">
        <f aca="false">IF(J11554="PosK",SUMIFS(K:K,J:J,"NegK",H:H,H11554),"")</f>
        <v>0</v>
      </c>
      <c r="N11554" s="61" t="n">
        <f aca="false">IF(J11554="PosK",SUMIFS(K:K,J:J,"eDNA",H:H,H11554),"")</f>
        <v>0</v>
      </c>
      <c r="P11554" s="62" t="n">
        <f aca="false">IF(K11556="No Ct",0,K11556)</f>
        <v>0</v>
      </c>
      <c r="Q11554" s="62" t="n">
        <f aca="false">IF(K11557="No Ct",0,K11557)</f>
        <v>0</v>
      </c>
      <c r="R11554" s="0" t="str">
        <f aca="false">IF(AND(L11554&gt;0,M11554=0),"Valid","Invalid")</f>
        <v>Valid</v>
      </c>
      <c r="S11554" s="0" t="str">
        <f aca="false">IF(OR(P11554&gt;1,Q11554&gt;1),"Present","Absent")</f>
        <v>Absent</v>
      </c>
      <c r="T11554" s="63" t="str">
        <f aca="false">IF(OR(AND(P11554&gt;1,P11554&lt;41),AND(Q11554&gt;1,Q11554&lt;41)),"Ct&lt;41","Ct&gt;41")</f>
        <v>Ct&gt;41</v>
      </c>
      <c r="U11554" s="0" t="str">
        <f aca="false">I11554</f>
        <v>StorVandsalamander</v>
      </c>
      <c r="V11554" s="0" t="str">
        <f aca="false">MID(F11554,10,9)</f>
        <v>DL2019023</v>
      </c>
      <c r="W11554" s="64" t="str">
        <f aca="false">V11554&amp;"_"&amp;U11554&amp;"_"&amp;R11554&amp;"_"&amp;S11554&amp;"_"&amp;T11554</f>
        <v>DL2019023_StorVandsalamander_Valid_Absent_Ct&gt;41</v>
      </c>
    </row>
    <row r="11555" customFormat="false" ht="14.25" hidden="false" customHeight="false" outlineLevel="0" collapsed="false">
      <c r="A11555" s="0" t="s">
        <v>756</v>
      </c>
      <c r="B11555" s="52" t="s">
        <v>757</v>
      </c>
      <c r="C11555" s="52" t="s">
        <v>747</v>
      </c>
      <c r="D11555" s="53" t="n">
        <v>0.1</v>
      </c>
      <c r="E11555" s="53" t="s">
        <v>748</v>
      </c>
      <c r="F11555" s="0" t="s">
        <v>1499</v>
      </c>
      <c r="G11555" s="0" t="str">
        <f aca="false">LEFT(B11555,2)</f>
        <v>02</v>
      </c>
      <c r="H11555" s="0" t="str">
        <f aca="false">I11555&amp;"_"&amp;G11555&amp;"_"&amp;F11555</f>
        <v>StorVandsalamander_02_20191120_DL2019023_PaderupGym_koersel1</v>
      </c>
      <c r="I11555" s="61" t="str">
        <f aca="false">MID(RIGHT(B11555,LEN(B11555)-3),1,FIND("_",RIGHT(B11555,LEN(B11555)-3))-1)</f>
        <v>StorVandsalamander</v>
      </c>
      <c r="J11555" s="61" t="str">
        <f aca="false">TRIM(SUBSTITUTE(RIGHT(B11555,FIND(I11555,B11555)+1),"_",""))</f>
        <v>NegK</v>
      </c>
      <c r="K11555" s="0" t="str">
        <f aca="false">IFERROR(VALUE(SUBSTITUTE(E11555,".",",")),E11555)</f>
        <v>No Ct</v>
      </c>
      <c r="L11555" s="61" t="str">
        <f aca="false">IF(J11555="PosK",SUMIFS(K:K,J:J,"PosK",H:H,H11555),"")</f>
        <v/>
      </c>
      <c r="M11555" s="61" t="str">
        <f aca="false">IF(J11555="PosK",SUMIFS(K:K,J:J,"NegK",H:H,H11555),"")</f>
        <v/>
      </c>
      <c r="N11555" s="61" t="str">
        <f aca="false">IF(J11555="PosK",SUMIFS(K:K,J:J,"eDNA",H:H,H11555),"")</f>
        <v/>
      </c>
    </row>
    <row r="11556" customFormat="false" ht="14.25" hidden="false" customHeight="false" outlineLevel="0" collapsed="false">
      <c r="A11556" s="0" t="s">
        <v>758</v>
      </c>
      <c r="B11556" s="52" t="s">
        <v>759</v>
      </c>
      <c r="C11556" s="52" t="s">
        <v>751</v>
      </c>
      <c r="D11556" s="53" t="n">
        <v>0.1</v>
      </c>
      <c r="E11556" s="53" t="s">
        <v>748</v>
      </c>
      <c r="F11556" s="0" t="s">
        <v>1499</v>
      </c>
      <c r="G11556" s="0" t="str">
        <f aca="false">LEFT(B11556,2)</f>
        <v>02</v>
      </c>
      <c r="H11556" s="0" t="str">
        <f aca="false">I11556&amp;"_"&amp;G11556&amp;"_"&amp;F11556</f>
        <v>StorVandsalamander_02_20191120_DL2019023_PaderupGym_koersel1</v>
      </c>
      <c r="I11556" s="61" t="str">
        <f aca="false">MID(RIGHT(B11556,LEN(B11556)-3),1,FIND("_",RIGHT(B11556,LEN(B11556)-3))-1)</f>
        <v>StorVandsalamander</v>
      </c>
      <c r="J11556" s="61" t="str">
        <f aca="false">TRIM(SUBSTITUTE(RIGHT(B11556,FIND(I11556,B11556)+1),"_",""))</f>
        <v>eDNA</v>
      </c>
      <c r="K11556" s="0" t="str">
        <f aca="false">IFERROR(VALUE(SUBSTITUTE(E11556,".",",")),E11556)</f>
        <v>No Ct</v>
      </c>
      <c r="L11556" s="61" t="str">
        <f aca="false">IF(J11556="PosK",SUMIFS(K:K,J:J,"PosK",H:H,H11556),"")</f>
        <v/>
      </c>
      <c r="M11556" s="61" t="str">
        <f aca="false">IF(J11556="PosK",SUMIFS(K:K,J:J,"NegK",H:H,H11556),"")</f>
        <v/>
      </c>
      <c r="N11556" s="61" t="str">
        <f aca="false">IF(J11556="PosK",SUMIFS(K:K,J:J,"eDNA",H:H,H11556),"")</f>
        <v/>
      </c>
      <c r="Q11556" s="62"/>
    </row>
    <row r="11557" customFormat="false" ht="14.25" hidden="false" customHeight="false" outlineLevel="0" collapsed="false">
      <c r="A11557" s="0" t="s">
        <v>760</v>
      </c>
      <c r="B11557" s="52" t="s">
        <v>759</v>
      </c>
      <c r="C11557" s="52" t="s">
        <v>751</v>
      </c>
      <c r="D11557" s="53" t="n">
        <v>0.1</v>
      </c>
      <c r="E11557" s="53" t="s">
        <v>748</v>
      </c>
      <c r="F11557" s="0" t="s">
        <v>1499</v>
      </c>
      <c r="G11557" s="0" t="str">
        <f aca="false">LEFT(B11557,2)</f>
        <v>02</v>
      </c>
      <c r="H11557" s="0" t="str">
        <f aca="false">I11557&amp;"_"&amp;G11557&amp;"_"&amp;F11557</f>
        <v>StorVandsalamander_02_20191120_DL2019023_PaderupGym_koersel1</v>
      </c>
      <c r="I11557" s="61" t="str">
        <f aca="false">MID(RIGHT(B11557,LEN(B11557)-3),1,FIND("_",RIGHT(B11557,LEN(B11557)-3))-1)</f>
        <v>StorVandsalamander</v>
      </c>
      <c r="J11557" s="61" t="str">
        <f aca="false">TRIM(SUBSTITUTE(RIGHT(B11557,FIND(I11557,B11557)+1),"_",""))</f>
        <v>eDNA</v>
      </c>
      <c r="K11557" s="0" t="str">
        <f aca="false">IFERROR(VALUE(SUBSTITUTE(E11557,".",",")),E11557)</f>
        <v>No Ct</v>
      </c>
      <c r="L11557" s="61" t="str">
        <f aca="false">IF(J11557="PosK",SUMIFS(K:K,J:J,"PosK",H:H,H11557),"")</f>
        <v/>
      </c>
      <c r="M11557" s="61" t="str">
        <f aca="false">IF(J11557="PosK",SUMIFS(K:K,J:J,"NegK",H:H,H11557),"")</f>
        <v/>
      </c>
      <c r="N11557" s="61" t="str">
        <f aca="false">IF(J11557="PosK",SUMIFS(K:K,J:J,"eDNA",H:H,H11557),"")</f>
        <v/>
      </c>
      <c r="P11557" s="62"/>
      <c r="T11557" s="63"/>
      <c r="W11557" s="64"/>
    </row>
    <row r="11558" customFormat="false" ht="14.25" hidden="false" customHeight="false" outlineLevel="0" collapsed="false">
      <c r="A11558" s="0" t="s">
        <v>762</v>
      </c>
      <c r="B11558" s="52" t="s">
        <v>763</v>
      </c>
      <c r="C11558" s="52" t="s">
        <v>743</v>
      </c>
      <c r="D11558" s="53" t="n">
        <v>0.1</v>
      </c>
      <c r="E11558" s="53" t="n">
        <v>33.98</v>
      </c>
      <c r="F11558" s="0" t="s">
        <v>1499</v>
      </c>
      <c r="G11558" s="0" t="str">
        <f aca="false">LEFT(B11558,2)</f>
        <v>03</v>
      </c>
      <c r="H11558" s="0" t="str">
        <f aca="false">I11558&amp;"_"&amp;G11558&amp;"_"&amp;F11558</f>
        <v>Strandtudse_03_20191120_DL2019023_PaderupGym_koersel1</v>
      </c>
      <c r="I11558" s="61" t="str">
        <f aca="false">MID(RIGHT(B11558,LEN(B11558)-3),1,FIND("_",RIGHT(B11558,LEN(B11558)-3))-1)</f>
        <v>Strandtudse</v>
      </c>
      <c r="J11558" s="61" t="str">
        <f aca="false">TRIM(SUBSTITUTE(RIGHT(B11558,FIND(I11558,B11558)+1),"_",""))</f>
        <v>PosK</v>
      </c>
      <c r="K11558" s="0" t="n">
        <f aca="false">IFERROR(VALUE(SUBSTITUTE(E11558,".",",")),E11558)</f>
        <v>33.98</v>
      </c>
      <c r="L11558" s="61" t="n">
        <f aca="false">IF(J11558="PosK",SUMIFS(K:K,J:J,"PosK",H:H,H11558),"")</f>
        <v>33.98</v>
      </c>
      <c r="M11558" s="61" t="n">
        <f aca="false">IF(J11558="PosK",SUMIFS(K:K,J:J,"NegK",H:H,H11558),"")</f>
        <v>0</v>
      </c>
      <c r="N11558" s="61" t="n">
        <f aca="false">IF(J11558="PosK",SUMIFS(K:K,J:J,"eDNA",H:H,H11558),"")</f>
        <v>0</v>
      </c>
      <c r="P11558" s="62" t="n">
        <f aca="false">IF(K11560="No Ct",0,K11560)</f>
        <v>0</v>
      </c>
      <c r="Q11558" s="62" t="n">
        <f aca="false">IF(K11561="No Ct",0,K11561)</f>
        <v>0</v>
      </c>
      <c r="R11558" s="0" t="str">
        <f aca="false">IF(AND(L11558&gt;0,M11558=0),"Valid","Invalid")</f>
        <v>Valid</v>
      </c>
      <c r="S11558" s="0" t="str">
        <f aca="false">IF(OR(P11558&gt;1,Q11558&gt;1),"Present","Absent")</f>
        <v>Absent</v>
      </c>
      <c r="T11558" s="63" t="str">
        <f aca="false">IF(OR(AND(P11558&gt;1,P11558&lt;41),AND(Q11558&gt;1,Q11558&lt;41)),"Ct&lt;41","Ct&gt;41")</f>
        <v>Ct&gt;41</v>
      </c>
      <c r="U11558" s="0" t="str">
        <f aca="false">I11558</f>
        <v>Strandtudse</v>
      </c>
      <c r="V11558" s="0" t="str">
        <f aca="false">MID(F11558,10,9)</f>
        <v>DL2019023</v>
      </c>
      <c r="W11558" s="64" t="str">
        <f aca="false">V11558&amp;"_"&amp;U11558&amp;"_"&amp;R11558&amp;"_"&amp;S11558&amp;"_"&amp;T11558</f>
        <v>DL2019023_Strandtudse_Valid_Absent_Ct&gt;41</v>
      </c>
    </row>
    <row r="11559" customFormat="false" ht="14.25" hidden="false" customHeight="false" outlineLevel="0" collapsed="false">
      <c r="A11559" s="0" t="s">
        <v>764</v>
      </c>
      <c r="B11559" s="52" t="s">
        <v>765</v>
      </c>
      <c r="C11559" s="52" t="s">
        <v>747</v>
      </c>
      <c r="D11559" s="53" t="n">
        <v>0.1</v>
      </c>
      <c r="E11559" s="53" t="s">
        <v>748</v>
      </c>
      <c r="F11559" s="0" t="s">
        <v>1499</v>
      </c>
      <c r="G11559" s="0" t="str">
        <f aca="false">LEFT(B11559,2)</f>
        <v>03</v>
      </c>
      <c r="H11559" s="0" t="str">
        <f aca="false">I11559&amp;"_"&amp;G11559&amp;"_"&amp;F11559</f>
        <v>Strandtudse_03_20191120_DL2019023_PaderupGym_koersel1</v>
      </c>
      <c r="I11559" s="61" t="str">
        <f aca="false">MID(RIGHT(B11559,LEN(B11559)-3),1,FIND("_",RIGHT(B11559,LEN(B11559)-3))-1)</f>
        <v>Strandtudse</v>
      </c>
      <c r="J11559" s="61" t="str">
        <f aca="false">TRIM(SUBSTITUTE(RIGHT(B11559,FIND(I11559,B11559)+1),"_",""))</f>
        <v>NegK</v>
      </c>
      <c r="K11559" s="0" t="str">
        <f aca="false">IFERROR(VALUE(SUBSTITUTE(E11559,".",",")),E11559)</f>
        <v>No Ct</v>
      </c>
      <c r="L11559" s="61" t="str">
        <f aca="false">IF(J11559="PosK",SUMIFS(K:K,J:J,"PosK",H:H,H11559),"")</f>
        <v/>
      </c>
      <c r="M11559" s="61" t="str">
        <f aca="false">IF(J11559="PosK",SUMIFS(K:K,J:J,"NegK",H:H,H11559),"")</f>
        <v/>
      </c>
      <c r="N11559" s="61" t="str">
        <f aca="false">IF(J11559="PosK",SUMIFS(K:K,J:J,"eDNA",H:H,H11559),"")</f>
        <v/>
      </c>
    </row>
    <row r="11560" customFormat="false" ht="14.25" hidden="false" customHeight="false" outlineLevel="0" collapsed="false">
      <c r="A11560" s="0" t="s">
        <v>766</v>
      </c>
      <c r="B11560" s="52" t="s">
        <v>767</v>
      </c>
      <c r="C11560" s="52" t="s">
        <v>751</v>
      </c>
      <c r="D11560" s="53" t="n">
        <v>0.1</v>
      </c>
      <c r="E11560" s="53" t="s">
        <v>748</v>
      </c>
      <c r="F11560" s="0" t="s">
        <v>1499</v>
      </c>
      <c r="G11560" s="0" t="str">
        <f aca="false">LEFT(B11560,2)</f>
        <v>03</v>
      </c>
      <c r="H11560" s="0" t="str">
        <f aca="false">I11560&amp;"_"&amp;G11560&amp;"_"&amp;F11560</f>
        <v>Strandtudse_03_20191120_DL2019023_PaderupGym_koersel1</v>
      </c>
      <c r="I11560" s="61" t="str">
        <f aca="false">MID(RIGHT(B11560,LEN(B11560)-3),1,FIND("_",RIGHT(B11560,LEN(B11560)-3))-1)</f>
        <v>Strandtudse</v>
      </c>
      <c r="J11560" s="61" t="str">
        <f aca="false">TRIM(SUBSTITUTE(RIGHT(B11560,FIND(I11560,B11560)+1),"_",""))</f>
        <v>eDNA</v>
      </c>
      <c r="K11560" s="0" t="str">
        <f aca="false">IFERROR(VALUE(SUBSTITUTE(E11560,".",",")),E11560)</f>
        <v>No Ct</v>
      </c>
      <c r="L11560" s="61" t="str">
        <f aca="false">IF(J11560="PosK",SUMIFS(K:K,J:J,"PosK",H:H,H11560),"")</f>
        <v/>
      </c>
      <c r="M11560" s="61" t="str">
        <f aca="false">IF(J11560="PosK",SUMIFS(K:K,J:J,"NegK",H:H,H11560),"")</f>
        <v/>
      </c>
      <c r="N11560" s="61" t="str">
        <f aca="false">IF(J11560="PosK",SUMIFS(K:K,J:J,"eDNA",H:H,H11560),"")</f>
        <v/>
      </c>
      <c r="Q11560" s="62"/>
    </row>
    <row r="11561" customFormat="false" ht="14.25" hidden="false" customHeight="false" outlineLevel="0" collapsed="false">
      <c r="A11561" s="0" t="s">
        <v>768</v>
      </c>
      <c r="B11561" s="52" t="s">
        <v>767</v>
      </c>
      <c r="C11561" s="52" t="s">
        <v>751</v>
      </c>
      <c r="D11561" s="53" t="n">
        <v>0.1</v>
      </c>
      <c r="E11561" s="53" t="s">
        <v>748</v>
      </c>
      <c r="F11561" s="0" t="s">
        <v>1499</v>
      </c>
      <c r="G11561" s="0" t="str">
        <f aca="false">LEFT(B11561,2)</f>
        <v>03</v>
      </c>
      <c r="H11561" s="0" t="str">
        <f aca="false">I11561&amp;"_"&amp;G11561&amp;"_"&amp;F11561</f>
        <v>Strandtudse_03_20191120_DL2019023_PaderupGym_koersel1</v>
      </c>
      <c r="I11561" s="61" t="str">
        <f aca="false">MID(RIGHT(B11561,LEN(B11561)-3),1,FIND("_",RIGHT(B11561,LEN(B11561)-3))-1)</f>
        <v>Strandtudse</v>
      </c>
      <c r="J11561" s="61" t="str">
        <f aca="false">TRIM(SUBSTITUTE(RIGHT(B11561,FIND(I11561,B11561)+1),"_",""))</f>
        <v>eDNA</v>
      </c>
      <c r="K11561" s="0" t="str">
        <f aca="false">IFERROR(VALUE(SUBSTITUTE(E11561,".",",")),E11561)</f>
        <v>No Ct</v>
      </c>
      <c r="L11561" s="61" t="str">
        <f aca="false">IF(J11561="PosK",SUMIFS(K:K,J:J,"PosK",H:H,H11561),"")</f>
        <v/>
      </c>
      <c r="M11561" s="61" t="str">
        <f aca="false">IF(J11561="PosK",SUMIFS(K:K,J:J,"NegK",H:H,H11561),"")</f>
        <v/>
      </c>
      <c r="N11561" s="61" t="str">
        <f aca="false">IF(J11561="PosK",SUMIFS(K:K,J:J,"eDNA",H:H,H11561),"")</f>
        <v/>
      </c>
      <c r="P11561" s="62"/>
      <c r="T11561" s="63"/>
      <c r="W11561" s="64"/>
    </row>
    <row r="11562" customFormat="false" ht="14.25" hidden="false" customHeight="false" outlineLevel="0" collapsed="false">
      <c r="A11562" s="0" t="s">
        <v>770</v>
      </c>
      <c r="B11562" s="52" t="s">
        <v>771</v>
      </c>
      <c r="C11562" s="52" t="s">
        <v>743</v>
      </c>
      <c r="D11562" s="53" t="n">
        <v>0.1</v>
      </c>
      <c r="E11562" s="53" t="n">
        <v>36.75</v>
      </c>
      <c r="F11562" s="0" t="s">
        <v>1499</v>
      </c>
      <c r="G11562" s="0" t="str">
        <f aca="false">LEFT(B11562,2)</f>
        <v>04</v>
      </c>
      <c r="H11562" s="0" t="str">
        <f aca="false">I11562&amp;"_"&amp;G11562&amp;"_"&amp;F11562</f>
        <v>GroenbrogetTudse_04_20191120_DL2019023_PaderupGym_koersel1</v>
      </c>
      <c r="I11562" s="61" t="str">
        <f aca="false">MID(RIGHT(B11562,LEN(B11562)-3),1,FIND("_",RIGHT(B11562,LEN(B11562)-3))-1)</f>
        <v>GroenbrogetTudse</v>
      </c>
      <c r="J11562" s="61" t="str">
        <f aca="false">TRIM(SUBSTITUTE(RIGHT(B11562,FIND(I11562,B11562)+1),"_",""))</f>
        <v>PosK</v>
      </c>
      <c r="K11562" s="0" t="n">
        <f aca="false">IFERROR(VALUE(SUBSTITUTE(E11562,".",",")),E11562)</f>
        <v>36.75</v>
      </c>
      <c r="L11562" s="61" t="n">
        <f aca="false">IF(J11562="PosK",SUMIFS(K:K,J:J,"PosK",H:H,H11562),"")</f>
        <v>36.75</v>
      </c>
      <c r="M11562" s="61" t="n">
        <f aca="false">IF(J11562="PosK",SUMIFS(K:K,J:J,"NegK",H:H,H11562),"")</f>
        <v>0</v>
      </c>
      <c r="N11562" s="61" t="n">
        <f aca="false">IF(J11562="PosK",SUMIFS(K:K,J:J,"eDNA",H:H,H11562),"")</f>
        <v>0</v>
      </c>
      <c r="P11562" s="62" t="n">
        <f aca="false">IF(K11564="No Ct",0,K11564)</f>
        <v>0</v>
      </c>
      <c r="Q11562" s="62" t="n">
        <f aca="false">IF(K11565="No Ct",0,K11565)</f>
        <v>0</v>
      </c>
      <c r="R11562" s="0" t="str">
        <f aca="false">IF(AND(L11562&gt;0,M11562=0),"Valid","Invalid")</f>
        <v>Valid</v>
      </c>
      <c r="S11562" s="0" t="str">
        <f aca="false">IF(OR(P11562&gt;1,Q11562&gt;1),"Present","Absent")</f>
        <v>Absent</v>
      </c>
      <c r="T11562" s="63" t="str">
        <f aca="false">IF(OR(AND(P11562&gt;1,P11562&lt;41),AND(Q11562&gt;1,Q11562&lt;41)),"Ct&lt;41","Ct&gt;41")</f>
        <v>Ct&gt;41</v>
      </c>
      <c r="U11562" s="0" t="str">
        <f aca="false">I11562</f>
        <v>GroenbrogetTudse</v>
      </c>
      <c r="V11562" s="0" t="str">
        <f aca="false">MID(F11562,10,9)</f>
        <v>DL2019023</v>
      </c>
      <c r="W11562" s="64" t="str">
        <f aca="false">V11562&amp;"_"&amp;U11562&amp;"_"&amp;R11562&amp;"_"&amp;S11562&amp;"_"&amp;T11562</f>
        <v>DL2019023_GroenbrogetTudse_Valid_Absent_Ct&gt;41</v>
      </c>
    </row>
    <row r="11563" customFormat="false" ht="14.25" hidden="false" customHeight="false" outlineLevel="0" collapsed="false">
      <c r="A11563" s="0" t="s">
        <v>772</v>
      </c>
      <c r="B11563" s="52" t="s">
        <v>773</v>
      </c>
      <c r="C11563" s="52" t="s">
        <v>747</v>
      </c>
      <c r="D11563" s="53" t="n">
        <v>0.1</v>
      </c>
      <c r="E11563" s="53" t="s">
        <v>748</v>
      </c>
      <c r="F11563" s="0" t="s">
        <v>1499</v>
      </c>
      <c r="G11563" s="0" t="str">
        <f aca="false">LEFT(B11563,2)</f>
        <v>04</v>
      </c>
      <c r="H11563" s="0" t="str">
        <f aca="false">I11563&amp;"_"&amp;G11563&amp;"_"&amp;F11563</f>
        <v>GroenbrogetTudse_04_20191120_DL2019023_PaderupGym_koersel1</v>
      </c>
      <c r="I11563" s="61" t="str">
        <f aca="false">MID(RIGHT(B11563,LEN(B11563)-3),1,FIND("_",RIGHT(B11563,LEN(B11563)-3))-1)</f>
        <v>GroenbrogetTudse</v>
      </c>
      <c r="J11563" s="61" t="str">
        <f aca="false">TRIM(SUBSTITUTE(RIGHT(B11563,FIND(I11563,B11563)+1),"_",""))</f>
        <v>NegK</v>
      </c>
      <c r="K11563" s="0" t="str">
        <f aca="false">IFERROR(VALUE(SUBSTITUTE(E11563,".",",")),E11563)</f>
        <v>No Ct</v>
      </c>
      <c r="L11563" s="61" t="str">
        <f aca="false">IF(J11563="PosK",SUMIFS(K:K,J:J,"PosK",H:H,H11563),"")</f>
        <v/>
      </c>
      <c r="M11563" s="61" t="str">
        <f aca="false">IF(J11563="PosK",SUMIFS(K:K,J:J,"NegK",H:H,H11563),"")</f>
        <v/>
      </c>
      <c r="N11563" s="61" t="str">
        <f aca="false">IF(J11563="PosK",SUMIFS(K:K,J:J,"eDNA",H:H,H11563),"")</f>
        <v/>
      </c>
    </row>
    <row r="11564" customFormat="false" ht="14.25" hidden="false" customHeight="false" outlineLevel="0" collapsed="false">
      <c r="A11564" s="0" t="s">
        <v>774</v>
      </c>
      <c r="B11564" s="52" t="s">
        <v>775</v>
      </c>
      <c r="C11564" s="52" t="s">
        <v>751</v>
      </c>
      <c r="D11564" s="53" t="n">
        <v>0.1</v>
      </c>
      <c r="E11564" s="53" t="s">
        <v>748</v>
      </c>
      <c r="F11564" s="0" t="s">
        <v>1499</v>
      </c>
      <c r="G11564" s="0" t="str">
        <f aca="false">LEFT(B11564,2)</f>
        <v>04</v>
      </c>
      <c r="H11564" s="0" t="str">
        <f aca="false">I11564&amp;"_"&amp;G11564&amp;"_"&amp;F11564</f>
        <v>GroenbrogetTudse_04_20191120_DL2019023_PaderupGym_koersel1</v>
      </c>
      <c r="I11564" s="61" t="str">
        <f aca="false">MID(RIGHT(B11564,LEN(B11564)-3),1,FIND("_",RIGHT(B11564,LEN(B11564)-3))-1)</f>
        <v>GroenbrogetTudse</v>
      </c>
      <c r="J11564" s="61" t="str">
        <f aca="false">TRIM(SUBSTITUTE(RIGHT(B11564,FIND(I11564,B11564)+1),"_",""))</f>
        <v>eDNA</v>
      </c>
      <c r="K11564" s="0" t="str">
        <f aca="false">IFERROR(VALUE(SUBSTITUTE(E11564,".",",")),E11564)</f>
        <v>No Ct</v>
      </c>
      <c r="L11564" s="61" t="str">
        <f aca="false">IF(J11564="PosK",SUMIFS(K:K,J:J,"PosK",H:H,H11564),"")</f>
        <v/>
      </c>
      <c r="M11564" s="61" t="str">
        <f aca="false">IF(J11564="PosK",SUMIFS(K:K,J:J,"NegK",H:H,H11564),"")</f>
        <v/>
      </c>
      <c r="N11564" s="61" t="str">
        <f aca="false">IF(J11564="PosK",SUMIFS(K:K,J:J,"eDNA",H:H,H11564),"")</f>
        <v/>
      </c>
      <c r="Q11564" s="62"/>
    </row>
    <row r="11565" customFormat="false" ht="14.25" hidden="false" customHeight="false" outlineLevel="0" collapsed="false">
      <c r="A11565" s="0" t="s">
        <v>776</v>
      </c>
      <c r="B11565" s="52" t="s">
        <v>775</v>
      </c>
      <c r="C11565" s="52" t="s">
        <v>751</v>
      </c>
      <c r="D11565" s="53" t="n">
        <v>0.1</v>
      </c>
      <c r="E11565" s="53" t="s">
        <v>748</v>
      </c>
      <c r="F11565" s="0" t="s">
        <v>1499</v>
      </c>
      <c r="G11565" s="0" t="str">
        <f aca="false">LEFT(B11565,2)</f>
        <v>04</v>
      </c>
      <c r="H11565" s="0" t="str">
        <f aca="false">I11565&amp;"_"&amp;G11565&amp;"_"&amp;F11565</f>
        <v>GroenbrogetTudse_04_20191120_DL2019023_PaderupGym_koersel1</v>
      </c>
      <c r="I11565" s="61" t="str">
        <f aca="false">MID(RIGHT(B11565,LEN(B11565)-3),1,FIND("_",RIGHT(B11565,LEN(B11565)-3))-1)</f>
        <v>GroenbrogetTudse</v>
      </c>
      <c r="J11565" s="61" t="str">
        <f aca="false">TRIM(SUBSTITUTE(RIGHT(B11565,FIND(I11565,B11565)+1),"_",""))</f>
        <v>eDNA</v>
      </c>
      <c r="K11565" s="0" t="str">
        <f aca="false">IFERROR(VALUE(SUBSTITUTE(E11565,".",",")),E11565)</f>
        <v>No Ct</v>
      </c>
      <c r="L11565" s="61" t="str">
        <f aca="false">IF(J11565="PosK",SUMIFS(K:K,J:J,"PosK",H:H,H11565),"")</f>
        <v/>
      </c>
      <c r="M11565" s="61" t="str">
        <f aca="false">IF(J11565="PosK",SUMIFS(K:K,J:J,"NegK",H:H,H11565),"")</f>
        <v/>
      </c>
      <c r="N11565" s="61" t="str">
        <f aca="false">IF(J11565="PosK",SUMIFS(K:K,J:J,"eDNA",H:H,H11565),"")</f>
        <v/>
      </c>
      <c r="P11565" s="62"/>
      <c r="T11565" s="63"/>
      <c r="W11565" s="64"/>
    </row>
    <row r="11566" customFormat="false" ht="14.25" hidden="false" customHeight="false" outlineLevel="0" collapsed="false">
      <c r="A11566" s="0" t="s">
        <v>778</v>
      </c>
      <c r="B11566" s="52" t="s">
        <v>779</v>
      </c>
      <c r="C11566" s="52" t="s">
        <v>743</v>
      </c>
      <c r="D11566" s="53" t="n">
        <v>0.1</v>
      </c>
      <c r="E11566" s="53" t="n">
        <v>31.81</v>
      </c>
      <c r="F11566" s="0" t="s">
        <v>1499</v>
      </c>
      <c r="G11566" s="0" t="str">
        <f aca="false">LEFT(B11566,2)</f>
        <v>05</v>
      </c>
      <c r="H11566" s="0" t="str">
        <f aca="false">I11566&amp;"_"&amp;G11566&amp;"_"&amp;F11566</f>
        <v>Loevfroe_05_20191120_DL2019023_PaderupGym_koersel1</v>
      </c>
      <c r="I11566" s="61" t="str">
        <f aca="false">MID(RIGHT(B11566,LEN(B11566)-3),1,FIND("_",RIGHT(B11566,LEN(B11566)-3))-1)</f>
        <v>Loevfroe</v>
      </c>
      <c r="J11566" s="61" t="str">
        <f aca="false">TRIM(SUBSTITUTE(RIGHT(B11566,FIND(I11566,B11566)+1),"_",""))</f>
        <v>PosK</v>
      </c>
      <c r="K11566" s="0" t="n">
        <f aca="false">IFERROR(VALUE(SUBSTITUTE(E11566,".",",")),E11566)</f>
        <v>31.81</v>
      </c>
      <c r="L11566" s="61" t="n">
        <f aca="false">IF(J11566="PosK",SUMIFS(K:K,J:J,"PosK",H:H,H11566),"")</f>
        <v>31.81</v>
      </c>
      <c r="M11566" s="61" t="n">
        <f aca="false">IF(J11566="PosK",SUMIFS(K:K,J:J,"NegK",H:H,H11566),"")</f>
        <v>0</v>
      </c>
      <c r="N11566" s="61" t="n">
        <f aca="false">IF(J11566="PosK",SUMIFS(K:K,J:J,"eDNA",H:H,H11566),"")</f>
        <v>0</v>
      </c>
      <c r="P11566" s="62" t="n">
        <f aca="false">IF(K11568="No Ct",0,K11568)</f>
        <v>0</v>
      </c>
      <c r="Q11566" s="62" t="n">
        <f aca="false">IF(K11569="No Ct",0,K11569)</f>
        <v>0</v>
      </c>
      <c r="R11566" s="0" t="str">
        <f aca="false">IF(AND(L11566&gt;0,M11566=0),"Valid","Invalid")</f>
        <v>Valid</v>
      </c>
      <c r="S11566" s="0" t="str">
        <f aca="false">IF(OR(P11566&gt;1,Q11566&gt;1),"Present","Absent")</f>
        <v>Absent</v>
      </c>
      <c r="T11566" s="63" t="str">
        <f aca="false">IF(OR(AND(P11566&gt;1,P11566&lt;41),AND(Q11566&gt;1,Q11566&lt;41)),"Ct&lt;41","Ct&gt;41")</f>
        <v>Ct&gt;41</v>
      </c>
      <c r="U11566" s="0" t="str">
        <f aca="false">I11566</f>
        <v>Loevfroe</v>
      </c>
      <c r="V11566" s="0" t="str">
        <f aca="false">MID(F11566,10,9)</f>
        <v>DL2019023</v>
      </c>
      <c r="W11566" s="64" t="str">
        <f aca="false">V11566&amp;"_"&amp;U11566&amp;"_"&amp;R11566&amp;"_"&amp;S11566&amp;"_"&amp;T11566</f>
        <v>DL2019023_Loevfroe_Valid_Absent_Ct&gt;41</v>
      </c>
    </row>
    <row r="11567" customFormat="false" ht="14.25" hidden="false" customHeight="false" outlineLevel="0" collapsed="false">
      <c r="A11567" s="0" t="s">
        <v>780</v>
      </c>
      <c r="B11567" s="52" t="s">
        <v>781</v>
      </c>
      <c r="C11567" s="52" t="s">
        <v>747</v>
      </c>
      <c r="D11567" s="53" t="n">
        <v>0.1</v>
      </c>
      <c r="E11567" s="53" t="s">
        <v>748</v>
      </c>
      <c r="F11567" s="0" t="s">
        <v>1499</v>
      </c>
      <c r="G11567" s="0" t="str">
        <f aca="false">LEFT(B11567,2)</f>
        <v>05</v>
      </c>
      <c r="H11567" s="0" t="str">
        <f aca="false">I11567&amp;"_"&amp;G11567&amp;"_"&amp;F11567</f>
        <v>Loevfroe_05_20191120_DL2019023_PaderupGym_koersel1</v>
      </c>
      <c r="I11567" s="61" t="str">
        <f aca="false">MID(RIGHT(B11567,LEN(B11567)-3),1,FIND("_",RIGHT(B11567,LEN(B11567)-3))-1)</f>
        <v>Loevfroe</v>
      </c>
      <c r="J11567" s="61" t="str">
        <f aca="false">TRIM(SUBSTITUTE(RIGHT(B11567,FIND(I11567,B11567)+1),"_",""))</f>
        <v>NegK</v>
      </c>
      <c r="K11567" s="0" t="str">
        <f aca="false">IFERROR(VALUE(SUBSTITUTE(E11567,".",",")),E11567)</f>
        <v>No Ct</v>
      </c>
      <c r="L11567" s="61" t="str">
        <f aca="false">IF(J11567="PosK",SUMIFS(K:K,J:J,"PosK",H:H,H11567),"")</f>
        <v/>
      </c>
      <c r="M11567" s="61" t="str">
        <f aca="false">IF(J11567="PosK",SUMIFS(K:K,J:J,"NegK",H:H,H11567),"")</f>
        <v/>
      </c>
      <c r="N11567" s="61" t="str">
        <f aca="false">IF(J11567="PosK",SUMIFS(K:K,J:J,"eDNA",H:H,H11567),"")</f>
        <v/>
      </c>
    </row>
    <row r="11568" customFormat="false" ht="14.25" hidden="false" customHeight="false" outlineLevel="0" collapsed="false">
      <c r="A11568" s="0" t="s">
        <v>782</v>
      </c>
      <c r="B11568" s="52" t="s">
        <v>783</v>
      </c>
      <c r="C11568" s="52" t="s">
        <v>751</v>
      </c>
      <c r="D11568" s="53" t="n">
        <v>0.1</v>
      </c>
      <c r="E11568" s="53" t="s">
        <v>748</v>
      </c>
      <c r="F11568" s="0" t="s">
        <v>1499</v>
      </c>
      <c r="G11568" s="0" t="str">
        <f aca="false">LEFT(B11568,2)</f>
        <v>05</v>
      </c>
      <c r="H11568" s="0" t="str">
        <f aca="false">I11568&amp;"_"&amp;G11568&amp;"_"&amp;F11568</f>
        <v>Loevfroe_05_20191120_DL2019023_PaderupGym_koersel1</v>
      </c>
      <c r="I11568" s="61" t="str">
        <f aca="false">MID(RIGHT(B11568,LEN(B11568)-3),1,FIND("_",RIGHT(B11568,LEN(B11568)-3))-1)</f>
        <v>Loevfroe</v>
      </c>
      <c r="J11568" s="61" t="str">
        <f aca="false">TRIM(SUBSTITUTE(RIGHT(B11568,FIND(I11568,B11568)+1),"_",""))</f>
        <v>eDNA</v>
      </c>
      <c r="K11568" s="0" t="str">
        <f aca="false">IFERROR(VALUE(SUBSTITUTE(E11568,".",",")),E11568)</f>
        <v>No Ct</v>
      </c>
      <c r="L11568" s="61" t="str">
        <f aca="false">IF(J11568="PosK",SUMIFS(K:K,J:J,"PosK",H:H,H11568),"")</f>
        <v/>
      </c>
      <c r="M11568" s="61" t="str">
        <f aca="false">IF(J11568="PosK",SUMIFS(K:K,J:J,"NegK",H:H,H11568),"")</f>
        <v/>
      </c>
      <c r="N11568" s="61" t="str">
        <f aca="false">IF(J11568="PosK",SUMIFS(K:K,J:J,"eDNA",H:H,H11568),"")</f>
        <v/>
      </c>
      <c r="Q11568" s="62"/>
    </row>
    <row r="11569" customFormat="false" ht="14.25" hidden="false" customHeight="false" outlineLevel="0" collapsed="false">
      <c r="A11569" s="0" t="s">
        <v>784</v>
      </c>
      <c r="B11569" s="52" t="s">
        <v>783</v>
      </c>
      <c r="C11569" s="52" t="s">
        <v>751</v>
      </c>
      <c r="D11569" s="53" t="n">
        <v>0.1</v>
      </c>
      <c r="E11569" s="53" t="s">
        <v>748</v>
      </c>
      <c r="F11569" s="0" t="s">
        <v>1499</v>
      </c>
      <c r="G11569" s="0" t="str">
        <f aca="false">LEFT(B11569,2)</f>
        <v>05</v>
      </c>
      <c r="H11569" s="0" t="str">
        <f aca="false">I11569&amp;"_"&amp;G11569&amp;"_"&amp;F11569</f>
        <v>Loevfroe_05_20191120_DL2019023_PaderupGym_koersel1</v>
      </c>
      <c r="I11569" s="61" t="str">
        <f aca="false">MID(RIGHT(B11569,LEN(B11569)-3),1,FIND("_",RIGHT(B11569,LEN(B11569)-3))-1)</f>
        <v>Loevfroe</v>
      </c>
      <c r="J11569" s="61" t="str">
        <f aca="false">TRIM(SUBSTITUTE(RIGHT(B11569,FIND(I11569,B11569)+1),"_",""))</f>
        <v>eDNA</v>
      </c>
      <c r="K11569" s="0" t="str">
        <f aca="false">IFERROR(VALUE(SUBSTITUTE(E11569,".",",")),E11569)</f>
        <v>No Ct</v>
      </c>
      <c r="L11569" s="61" t="str">
        <f aca="false">IF(J11569="PosK",SUMIFS(K:K,J:J,"PosK",H:H,H11569),"")</f>
        <v/>
      </c>
      <c r="M11569" s="61" t="str">
        <f aca="false">IF(J11569="PosK",SUMIFS(K:K,J:J,"NegK",H:H,H11569),"")</f>
        <v/>
      </c>
      <c r="N11569" s="61" t="str">
        <f aca="false">IF(J11569="PosK",SUMIFS(K:K,J:J,"eDNA",H:H,H11569),"")</f>
        <v/>
      </c>
      <c r="P11569" s="62"/>
      <c r="T11569" s="63"/>
      <c r="W11569" s="64"/>
    </row>
    <row r="11570" customFormat="false" ht="14.25" hidden="false" customHeight="false" outlineLevel="0" collapsed="false">
      <c r="A11570" s="0" t="s">
        <v>786</v>
      </c>
      <c r="B11570" s="52" t="s">
        <v>787</v>
      </c>
      <c r="C11570" s="52" t="s">
        <v>743</v>
      </c>
      <c r="D11570" s="53" t="n">
        <v>0.1</v>
      </c>
      <c r="E11570" s="53" t="n">
        <v>30.62</v>
      </c>
      <c r="F11570" s="0" t="s">
        <v>1499</v>
      </c>
      <c r="G11570" s="0" t="str">
        <f aca="false">LEFT(B11570,2)</f>
        <v>06</v>
      </c>
      <c r="H11570" s="0" t="str">
        <f aca="false">I11570&amp;"_"&amp;G11570&amp;"_"&amp;F11570</f>
        <v>Springfroe_06_20191120_DL2019023_PaderupGym_koersel1</v>
      </c>
      <c r="I11570" s="61" t="str">
        <f aca="false">MID(RIGHT(B11570,LEN(B11570)-3),1,FIND("_",RIGHT(B11570,LEN(B11570)-3))-1)</f>
        <v>Springfroe</v>
      </c>
      <c r="J11570" s="61" t="str">
        <f aca="false">TRIM(SUBSTITUTE(RIGHT(B11570,FIND(I11570,B11570)+1),"_",""))</f>
        <v>PosK</v>
      </c>
      <c r="K11570" s="0" t="n">
        <f aca="false">IFERROR(VALUE(SUBSTITUTE(E11570,".",",")),E11570)</f>
        <v>30.62</v>
      </c>
      <c r="L11570" s="61" t="n">
        <f aca="false">IF(J11570="PosK",SUMIFS(K:K,J:J,"PosK",H:H,H11570),"")</f>
        <v>30.62</v>
      </c>
      <c r="M11570" s="61" t="n">
        <f aca="false">IF(J11570="PosK",SUMIFS(K:K,J:J,"NegK",H:H,H11570),"")</f>
        <v>0</v>
      </c>
      <c r="N11570" s="61" t="n">
        <f aca="false">IF(J11570="PosK",SUMIFS(K:K,J:J,"eDNA",H:H,H11570),"")</f>
        <v>0</v>
      </c>
      <c r="P11570" s="62" t="n">
        <f aca="false">IF(K11572="No Ct",0,K11572)</f>
        <v>0</v>
      </c>
      <c r="Q11570" s="62" t="n">
        <f aca="false">IF(K11573="No Ct",0,K11573)</f>
        <v>0</v>
      </c>
      <c r="R11570" s="0" t="str">
        <f aca="false">IF(AND(L11570&gt;0,M11570=0),"Valid","Invalid")</f>
        <v>Valid</v>
      </c>
      <c r="S11570" s="0" t="str">
        <f aca="false">IF(OR(P11570&gt;1,Q11570&gt;1),"Present","Absent")</f>
        <v>Absent</v>
      </c>
      <c r="T11570" s="63" t="str">
        <f aca="false">IF(OR(AND(P11570&gt;1,P11570&lt;41),AND(Q11570&gt;1,Q11570&lt;41)),"Ct&lt;41","Ct&gt;41")</f>
        <v>Ct&gt;41</v>
      </c>
      <c r="U11570" s="0" t="str">
        <f aca="false">I11570</f>
        <v>Springfroe</v>
      </c>
      <c r="V11570" s="0" t="str">
        <f aca="false">MID(F11570,10,9)</f>
        <v>DL2019023</v>
      </c>
      <c r="W11570" s="64" t="str">
        <f aca="false">V11570&amp;"_"&amp;U11570&amp;"_"&amp;R11570&amp;"_"&amp;S11570&amp;"_"&amp;T11570</f>
        <v>DL2019023_Springfroe_Valid_Absent_Ct&gt;41</v>
      </c>
    </row>
    <row r="11571" customFormat="false" ht="14.25" hidden="false" customHeight="false" outlineLevel="0" collapsed="false">
      <c r="A11571" s="0" t="s">
        <v>788</v>
      </c>
      <c r="B11571" s="52" t="s">
        <v>789</v>
      </c>
      <c r="C11571" s="52" t="s">
        <v>747</v>
      </c>
      <c r="D11571" s="53" t="n">
        <v>0.1</v>
      </c>
      <c r="E11571" s="53" t="s">
        <v>748</v>
      </c>
      <c r="F11571" s="0" t="s">
        <v>1499</v>
      </c>
      <c r="G11571" s="0" t="str">
        <f aca="false">LEFT(B11571,2)</f>
        <v>06</v>
      </c>
      <c r="H11571" s="0" t="str">
        <f aca="false">I11571&amp;"_"&amp;G11571&amp;"_"&amp;F11571</f>
        <v>Springfroe_06_20191120_DL2019023_PaderupGym_koersel1</v>
      </c>
      <c r="I11571" s="61" t="str">
        <f aca="false">MID(RIGHT(B11571,LEN(B11571)-3),1,FIND("_",RIGHT(B11571,LEN(B11571)-3))-1)</f>
        <v>Springfroe</v>
      </c>
      <c r="J11571" s="61" t="str">
        <f aca="false">TRIM(SUBSTITUTE(RIGHT(B11571,FIND(I11571,B11571)+1),"_",""))</f>
        <v>NegK</v>
      </c>
      <c r="K11571" s="0" t="str">
        <f aca="false">IFERROR(VALUE(SUBSTITUTE(E11571,".",",")),E11571)</f>
        <v>No Ct</v>
      </c>
      <c r="L11571" s="61" t="str">
        <f aca="false">IF(J11571="PosK",SUMIFS(K:K,J:J,"PosK",H:H,H11571),"")</f>
        <v/>
      </c>
      <c r="M11571" s="61" t="str">
        <f aca="false">IF(J11571="PosK",SUMIFS(K:K,J:J,"NegK",H:H,H11571),"")</f>
        <v/>
      </c>
      <c r="N11571" s="61" t="str">
        <f aca="false">IF(J11571="PosK",SUMIFS(K:K,J:J,"eDNA",H:H,H11571),"")</f>
        <v/>
      </c>
    </row>
    <row r="11572" customFormat="false" ht="14.25" hidden="false" customHeight="false" outlineLevel="0" collapsed="false">
      <c r="A11572" s="0" t="s">
        <v>790</v>
      </c>
      <c r="B11572" s="52" t="s">
        <v>791</v>
      </c>
      <c r="C11572" s="52" t="s">
        <v>751</v>
      </c>
      <c r="D11572" s="53" t="n">
        <v>0.1</v>
      </c>
      <c r="E11572" s="53" t="s">
        <v>748</v>
      </c>
      <c r="F11572" s="0" t="s">
        <v>1499</v>
      </c>
      <c r="G11572" s="0" t="str">
        <f aca="false">LEFT(B11572,2)</f>
        <v>06</v>
      </c>
      <c r="H11572" s="0" t="str">
        <f aca="false">I11572&amp;"_"&amp;G11572&amp;"_"&amp;F11572</f>
        <v>Springfroe_06_20191120_DL2019023_PaderupGym_koersel1</v>
      </c>
      <c r="I11572" s="61" t="str">
        <f aca="false">MID(RIGHT(B11572,LEN(B11572)-3),1,FIND("_",RIGHT(B11572,LEN(B11572)-3))-1)</f>
        <v>Springfroe</v>
      </c>
      <c r="J11572" s="61" t="str">
        <f aca="false">TRIM(SUBSTITUTE(RIGHT(B11572,FIND(I11572,B11572)+1),"_",""))</f>
        <v>eDNA</v>
      </c>
      <c r="K11572" s="0" t="str">
        <f aca="false">IFERROR(VALUE(SUBSTITUTE(E11572,".",",")),E11572)</f>
        <v>No Ct</v>
      </c>
      <c r="L11572" s="61" t="str">
        <f aca="false">IF(J11572="PosK",SUMIFS(K:K,J:J,"PosK",H:H,H11572),"")</f>
        <v/>
      </c>
      <c r="M11572" s="61" t="str">
        <f aca="false">IF(J11572="PosK",SUMIFS(K:K,J:J,"NegK",H:H,H11572),"")</f>
        <v/>
      </c>
      <c r="N11572" s="61" t="str">
        <f aca="false">IF(J11572="PosK",SUMIFS(K:K,J:J,"eDNA",H:H,H11572),"")</f>
        <v/>
      </c>
      <c r="Q11572" s="62"/>
    </row>
    <row r="11573" customFormat="false" ht="14.25" hidden="false" customHeight="false" outlineLevel="0" collapsed="false">
      <c r="A11573" s="0" t="s">
        <v>792</v>
      </c>
      <c r="B11573" s="52" t="s">
        <v>791</v>
      </c>
      <c r="C11573" s="52" t="s">
        <v>751</v>
      </c>
      <c r="D11573" s="53" t="n">
        <v>0.1</v>
      </c>
      <c r="E11573" s="53" t="s">
        <v>748</v>
      </c>
      <c r="F11573" s="0" t="s">
        <v>1499</v>
      </c>
      <c r="G11573" s="0" t="str">
        <f aca="false">LEFT(B11573,2)</f>
        <v>06</v>
      </c>
      <c r="H11573" s="0" t="str">
        <f aca="false">I11573&amp;"_"&amp;G11573&amp;"_"&amp;F11573</f>
        <v>Springfroe_06_20191120_DL2019023_PaderupGym_koersel1</v>
      </c>
      <c r="I11573" s="61" t="str">
        <f aca="false">MID(RIGHT(B11573,LEN(B11573)-3),1,FIND("_",RIGHT(B11573,LEN(B11573)-3))-1)</f>
        <v>Springfroe</v>
      </c>
      <c r="J11573" s="61" t="str">
        <f aca="false">TRIM(SUBSTITUTE(RIGHT(B11573,FIND(I11573,B11573)+1),"_",""))</f>
        <v>eDNA</v>
      </c>
      <c r="K11573" s="0" t="str">
        <f aca="false">IFERROR(VALUE(SUBSTITUTE(E11573,".",",")),E11573)</f>
        <v>No Ct</v>
      </c>
      <c r="L11573" s="61" t="str">
        <f aca="false">IF(J11573="PosK",SUMIFS(K:K,J:J,"PosK",H:H,H11573),"")</f>
        <v/>
      </c>
      <c r="M11573" s="61" t="str">
        <f aca="false">IF(J11573="PosK",SUMIFS(K:K,J:J,"NegK",H:H,H11573),"")</f>
        <v/>
      </c>
      <c r="N11573" s="61" t="str">
        <f aca="false">IF(J11573="PosK",SUMIFS(K:K,J:J,"eDNA",H:H,H11573),"")</f>
        <v/>
      </c>
      <c r="P11573" s="62"/>
      <c r="T11573" s="63"/>
      <c r="W11573" s="64"/>
    </row>
    <row r="11574" customFormat="false" ht="14.25" hidden="false" customHeight="false" outlineLevel="0" collapsed="false">
      <c r="A11574" s="0" t="s">
        <v>794</v>
      </c>
      <c r="B11574" s="52" t="s">
        <v>960</v>
      </c>
      <c r="C11574" s="52" t="s">
        <v>743</v>
      </c>
      <c r="D11574" s="53" t="n">
        <v>0.1</v>
      </c>
      <c r="E11574" s="53" t="n">
        <v>29.76</v>
      </c>
      <c r="F11574" s="0" t="s">
        <v>1499</v>
      </c>
      <c r="G11574" s="0" t="str">
        <f aca="false">LEFT(B11574,2)</f>
        <v>07</v>
      </c>
      <c r="H11574" s="0" t="str">
        <f aca="false">I11574&amp;"_"&amp;G11574&amp;"_"&amp;F11574</f>
        <v>Springfroe_07_20191120_DL2019023_PaderupGym_koersel1</v>
      </c>
      <c r="I11574" s="61" t="str">
        <f aca="false">MID(RIGHT(B11574,LEN(B11574)-3),1,FIND("_",RIGHT(B11574,LEN(B11574)-3))-1)</f>
        <v>Springfroe</v>
      </c>
      <c r="J11574" s="61" t="str">
        <f aca="false">TRIM(SUBSTITUTE(RIGHT(B11574,FIND(I11574,B11574)+1),"_",""))</f>
        <v>PosK</v>
      </c>
      <c r="K11574" s="0" t="n">
        <f aca="false">IFERROR(VALUE(SUBSTITUTE(E11574,".",",")),E11574)</f>
        <v>29.76</v>
      </c>
      <c r="L11574" s="61" t="n">
        <f aca="false">IF(J11574="PosK",SUMIFS(K:K,J:J,"PosK",H:H,H11574),"")</f>
        <v>29.76</v>
      </c>
      <c r="M11574" s="61" t="n">
        <f aca="false">IF(J11574="PosK",SUMIFS(K:K,J:J,"NegK",H:H,H11574),"")</f>
        <v>0</v>
      </c>
      <c r="N11574" s="61" t="n">
        <f aca="false">IF(J11574="PosK",SUMIFS(K:K,J:J,"eDNA",H:H,H11574),"")</f>
        <v>0</v>
      </c>
      <c r="P11574" s="62" t="n">
        <f aca="false">IF(K11576="No Ct",0,K11576)</f>
        <v>0</v>
      </c>
      <c r="Q11574" s="62" t="n">
        <f aca="false">IF(K11577="No Ct",0,K11577)</f>
        <v>0</v>
      </c>
      <c r="R11574" s="0" t="str">
        <f aca="false">IF(AND(L11574&gt;0,M11574=0),"Valid","Invalid")</f>
        <v>Valid</v>
      </c>
      <c r="S11574" s="0" t="str">
        <f aca="false">IF(OR(P11574&gt;1,Q11574&gt;1),"Present","Absent")</f>
        <v>Absent</v>
      </c>
      <c r="T11574" s="63" t="str">
        <f aca="false">IF(OR(AND(P11574&gt;1,P11574&lt;41),AND(Q11574&gt;1,Q11574&lt;41)),"Ct&lt;41","Ct&gt;41")</f>
        <v>Ct&gt;41</v>
      </c>
      <c r="U11574" s="0" t="str">
        <f aca="false">I11574</f>
        <v>Springfroe</v>
      </c>
      <c r="V11574" s="0" t="str">
        <f aca="false">MID(F11574,10,9)</f>
        <v>DL2019023</v>
      </c>
      <c r="W11574" s="64" t="str">
        <f aca="false">V11574&amp;"_"&amp;U11574&amp;"_"&amp;R11574&amp;"_"&amp;S11574&amp;"_"&amp;T11574</f>
        <v>DL2019023_Springfroe_Valid_Absent_Ct&gt;41</v>
      </c>
    </row>
    <row r="11575" customFormat="false" ht="14.25" hidden="false" customHeight="false" outlineLevel="0" collapsed="false">
      <c r="A11575" s="0" t="s">
        <v>796</v>
      </c>
      <c r="B11575" s="52" t="s">
        <v>961</v>
      </c>
      <c r="C11575" s="52" t="s">
        <v>747</v>
      </c>
      <c r="D11575" s="53" t="n">
        <v>0.1</v>
      </c>
      <c r="E11575" s="53" t="s">
        <v>748</v>
      </c>
      <c r="F11575" s="0" t="s">
        <v>1499</v>
      </c>
      <c r="G11575" s="0" t="str">
        <f aca="false">LEFT(B11575,2)</f>
        <v>07</v>
      </c>
      <c r="H11575" s="0" t="str">
        <f aca="false">I11575&amp;"_"&amp;G11575&amp;"_"&amp;F11575</f>
        <v>Springfroe_07_20191120_DL2019023_PaderupGym_koersel1</v>
      </c>
      <c r="I11575" s="61" t="str">
        <f aca="false">MID(RIGHT(B11575,LEN(B11575)-3),1,FIND("_",RIGHT(B11575,LEN(B11575)-3))-1)</f>
        <v>Springfroe</v>
      </c>
      <c r="J11575" s="61" t="str">
        <f aca="false">TRIM(SUBSTITUTE(RIGHT(B11575,FIND(I11575,B11575)+1),"_",""))</f>
        <v>NegK</v>
      </c>
      <c r="K11575" s="0" t="str">
        <f aca="false">IFERROR(VALUE(SUBSTITUTE(E11575,".",",")),E11575)</f>
        <v>No Ct</v>
      </c>
      <c r="L11575" s="61" t="str">
        <f aca="false">IF(J11575="PosK",SUMIFS(K:K,J:J,"PosK",H:H,H11575),"")</f>
        <v/>
      </c>
      <c r="M11575" s="61" t="str">
        <f aca="false">IF(J11575="PosK",SUMIFS(K:K,J:J,"NegK",H:H,H11575),"")</f>
        <v/>
      </c>
      <c r="N11575" s="61" t="str">
        <f aca="false">IF(J11575="PosK",SUMIFS(K:K,J:J,"eDNA",H:H,H11575),"")</f>
        <v/>
      </c>
    </row>
    <row r="11576" customFormat="false" ht="14.25" hidden="false" customHeight="false" outlineLevel="0" collapsed="false">
      <c r="A11576" s="0" t="s">
        <v>798</v>
      </c>
      <c r="B11576" s="52" t="s">
        <v>962</v>
      </c>
      <c r="C11576" s="52" t="s">
        <v>751</v>
      </c>
      <c r="D11576" s="53" t="n">
        <v>0.1</v>
      </c>
      <c r="E11576" s="53" t="s">
        <v>748</v>
      </c>
      <c r="F11576" s="0" t="s">
        <v>1499</v>
      </c>
      <c r="G11576" s="0" t="str">
        <f aca="false">LEFT(B11576,2)</f>
        <v>07</v>
      </c>
      <c r="H11576" s="0" t="str">
        <f aca="false">I11576&amp;"_"&amp;G11576&amp;"_"&amp;F11576</f>
        <v>Springfroe_07_20191120_DL2019023_PaderupGym_koersel1</v>
      </c>
      <c r="I11576" s="61" t="str">
        <f aca="false">MID(RIGHT(B11576,LEN(B11576)-3),1,FIND("_",RIGHT(B11576,LEN(B11576)-3))-1)</f>
        <v>Springfroe</v>
      </c>
      <c r="J11576" s="61" t="str">
        <f aca="false">TRIM(SUBSTITUTE(RIGHT(B11576,FIND(I11576,B11576)+1),"_",""))</f>
        <v>eDNA</v>
      </c>
      <c r="K11576" s="0" t="str">
        <f aca="false">IFERROR(VALUE(SUBSTITUTE(E11576,".",",")),E11576)</f>
        <v>No Ct</v>
      </c>
      <c r="L11576" s="61" t="str">
        <f aca="false">IF(J11576="PosK",SUMIFS(K:K,J:J,"PosK",H:H,H11576),"")</f>
        <v/>
      </c>
      <c r="M11576" s="61" t="str">
        <f aca="false">IF(J11576="PosK",SUMIFS(K:K,J:J,"NegK",H:H,H11576),"")</f>
        <v/>
      </c>
      <c r="N11576" s="61" t="str">
        <f aca="false">IF(J11576="PosK",SUMIFS(K:K,J:J,"eDNA",H:H,H11576),"")</f>
        <v/>
      </c>
      <c r="Q11576" s="62"/>
    </row>
    <row r="11577" customFormat="false" ht="14.25" hidden="false" customHeight="false" outlineLevel="0" collapsed="false">
      <c r="A11577" s="0" t="s">
        <v>800</v>
      </c>
      <c r="B11577" s="52" t="s">
        <v>962</v>
      </c>
      <c r="C11577" s="52" t="s">
        <v>751</v>
      </c>
      <c r="D11577" s="53" t="n">
        <v>0.1</v>
      </c>
      <c r="E11577" s="53" t="s">
        <v>748</v>
      </c>
      <c r="F11577" s="0" t="s">
        <v>1499</v>
      </c>
      <c r="G11577" s="0" t="str">
        <f aca="false">LEFT(B11577,2)</f>
        <v>07</v>
      </c>
      <c r="H11577" s="0" t="str">
        <f aca="false">I11577&amp;"_"&amp;G11577&amp;"_"&amp;F11577</f>
        <v>Springfroe_07_20191120_DL2019023_PaderupGym_koersel1</v>
      </c>
      <c r="I11577" s="61" t="str">
        <f aca="false">MID(RIGHT(B11577,LEN(B11577)-3),1,FIND("_",RIGHT(B11577,LEN(B11577)-3))-1)</f>
        <v>Springfroe</v>
      </c>
      <c r="J11577" s="61" t="str">
        <f aca="false">TRIM(SUBSTITUTE(RIGHT(B11577,FIND(I11577,B11577)+1),"_",""))</f>
        <v>eDNA</v>
      </c>
      <c r="K11577" s="0" t="str">
        <f aca="false">IFERROR(VALUE(SUBSTITUTE(E11577,".",",")),E11577)</f>
        <v>No Ct</v>
      </c>
      <c r="L11577" s="61" t="str">
        <f aca="false">IF(J11577="PosK",SUMIFS(K:K,J:J,"PosK",H:H,H11577),"")</f>
        <v/>
      </c>
      <c r="M11577" s="61" t="str">
        <f aca="false">IF(J11577="PosK",SUMIFS(K:K,J:J,"NegK",H:H,H11577),"")</f>
        <v/>
      </c>
      <c r="N11577" s="61" t="str">
        <f aca="false">IF(J11577="PosK",SUMIFS(K:K,J:J,"eDNA",H:H,H11577),"")</f>
        <v/>
      </c>
      <c r="P11577" s="62"/>
      <c r="T11577" s="63"/>
      <c r="W11577" s="64"/>
    </row>
    <row r="11578" customFormat="false" ht="14.25" hidden="false" customHeight="false" outlineLevel="0" collapsed="false">
      <c r="A11578" s="0" t="s">
        <v>802</v>
      </c>
      <c r="B11578" s="52" t="s">
        <v>964</v>
      </c>
      <c r="C11578" s="52" t="s">
        <v>743</v>
      </c>
      <c r="D11578" s="53" t="n">
        <v>0.1</v>
      </c>
      <c r="E11578" s="53" t="s">
        <v>748</v>
      </c>
      <c r="F11578" s="0" t="s">
        <v>1499</v>
      </c>
      <c r="G11578" s="0" t="str">
        <f aca="false">LEFT(B11578,2)</f>
        <v>08</v>
      </c>
      <c r="H11578" s="0" t="str">
        <f aca="false">I11578&amp;"_"&amp;G11578&amp;"_"&amp;F11578</f>
        <v>Klokkefroe_08_20191120_DL2019023_PaderupGym_koersel1</v>
      </c>
      <c r="I11578" s="61" t="str">
        <f aca="false">MID(RIGHT(B11578,LEN(B11578)-3),1,FIND("_",RIGHT(B11578,LEN(B11578)-3))-1)</f>
        <v>Klokkefroe</v>
      </c>
      <c r="J11578" s="61" t="str">
        <f aca="false">TRIM(SUBSTITUTE(RIGHT(B11578,FIND(I11578,B11578)+1),"_",""))</f>
        <v>PosK</v>
      </c>
      <c r="K11578" s="0" t="str">
        <f aca="false">IFERROR(VALUE(SUBSTITUTE(E11578,".",",")),E11578)</f>
        <v>No Ct</v>
      </c>
      <c r="L11578" s="61" t="n">
        <f aca="false">IF(J11578="PosK",SUMIFS(K:K,J:J,"PosK",H:H,H11578),"")</f>
        <v>0</v>
      </c>
      <c r="M11578" s="61" t="n">
        <f aca="false">IF(J11578="PosK",SUMIFS(K:K,J:J,"NegK",H:H,H11578),"")</f>
        <v>0</v>
      </c>
      <c r="N11578" s="61" t="n">
        <f aca="false">IF(J11578="PosK",SUMIFS(K:K,J:J,"eDNA",H:H,H11578),"")</f>
        <v>0</v>
      </c>
      <c r="P11578" s="62" t="n">
        <f aca="false">IF(K11580="No Ct",0,K11580)</f>
        <v>0</v>
      </c>
      <c r="Q11578" s="62" t="n">
        <f aca="false">IF(K11581="No Ct",0,K11581)</f>
        <v>0</v>
      </c>
      <c r="R11578" s="0" t="str">
        <f aca="false">IF(AND(L11578&gt;0,M11578=0),"Valid","Invalid")</f>
        <v>Invalid</v>
      </c>
      <c r="S11578" s="0" t="str">
        <f aca="false">IF(OR(P11578&gt;1,Q11578&gt;1),"Present","Absent")</f>
        <v>Absent</v>
      </c>
      <c r="T11578" s="63" t="str">
        <f aca="false">IF(OR(AND(P11578&gt;1,P11578&lt;41),AND(Q11578&gt;1,Q11578&lt;41)),"Ct&lt;41","Ct&gt;41")</f>
        <v>Ct&gt;41</v>
      </c>
      <c r="U11578" s="0" t="str">
        <f aca="false">I11578</f>
        <v>Klokkefroe</v>
      </c>
      <c r="V11578" s="0" t="str">
        <f aca="false">MID(F11578,10,9)</f>
        <v>DL2019023</v>
      </c>
      <c r="W11578" s="64" t="str">
        <f aca="false">V11578&amp;"_"&amp;U11578&amp;"_"&amp;R11578&amp;"_"&amp;S11578&amp;"_"&amp;T11578</f>
        <v>DL2019023_Klokkefroe_Invalid_Absent_Ct&gt;41</v>
      </c>
    </row>
    <row r="11579" customFormat="false" ht="14.25" hidden="false" customHeight="false" outlineLevel="0" collapsed="false">
      <c r="A11579" s="0" t="s">
        <v>804</v>
      </c>
      <c r="B11579" s="52" t="s">
        <v>965</v>
      </c>
      <c r="C11579" s="52" t="s">
        <v>747</v>
      </c>
      <c r="D11579" s="53" t="n">
        <v>0.1</v>
      </c>
      <c r="E11579" s="53" t="s">
        <v>748</v>
      </c>
      <c r="F11579" s="0" t="s">
        <v>1499</v>
      </c>
      <c r="G11579" s="0" t="str">
        <f aca="false">LEFT(B11579,2)</f>
        <v>08</v>
      </c>
      <c r="H11579" s="0" t="str">
        <f aca="false">I11579&amp;"_"&amp;G11579&amp;"_"&amp;F11579</f>
        <v>Klokkefroe_08_20191120_DL2019023_PaderupGym_koersel1</v>
      </c>
      <c r="I11579" s="61" t="str">
        <f aca="false">MID(RIGHT(B11579,LEN(B11579)-3),1,FIND("_",RIGHT(B11579,LEN(B11579)-3))-1)</f>
        <v>Klokkefroe</v>
      </c>
      <c r="J11579" s="61" t="str">
        <f aca="false">TRIM(SUBSTITUTE(RIGHT(B11579,FIND(I11579,B11579)+1),"_",""))</f>
        <v>NegK</v>
      </c>
      <c r="K11579" s="0" t="str">
        <f aca="false">IFERROR(VALUE(SUBSTITUTE(E11579,".",",")),E11579)</f>
        <v>No Ct</v>
      </c>
      <c r="L11579" s="61" t="str">
        <f aca="false">IF(J11579="PosK",SUMIFS(K:K,J:J,"PosK",H:H,H11579),"")</f>
        <v/>
      </c>
      <c r="M11579" s="61" t="str">
        <f aca="false">IF(J11579="PosK",SUMIFS(K:K,J:J,"NegK",H:H,H11579),"")</f>
        <v/>
      </c>
      <c r="N11579" s="61" t="str">
        <f aca="false">IF(J11579="PosK",SUMIFS(K:K,J:J,"eDNA",H:H,H11579),"")</f>
        <v/>
      </c>
    </row>
    <row r="11580" customFormat="false" ht="14.25" hidden="false" customHeight="false" outlineLevel="0" collapsed="false">
      <c r="A11580" s="0" t="s">
        <v>806</v>
      </c>
      <c r="B11580" s="52" t="s">
        <v>966</v>
      </c>
      <c r="C11580" s="52" t="s">
        <v>751</v>
      </c>
      <c r="D11580" s="53" t="n">
        <v>0.1</v>
      </c>
      <c r="E11580" s="53" t="s">
        <v>748</v>
      </c>
      <c r="F11580" s="0" t="s">
        <v>1499</v>
      </c>
      <c r="G11580" s="0" t="str">
        <f aca="false">LEFT(B11580,2)</f>
        <v>08</v>
      </c>
      <c r="H11580" s="0" t="str">
        <f aca="false">I11580&amp;"_"&amp;G11580&amp;"_"&amp;F11580</f>
        <v>Klokkefroe_08_20191120_DL2019023_PaderupGym_koersel1</v>
      </c>
      <c r="I11580" s="61" t="str">
        <f aca="false">MID(RIGHT(B11580,LEN(B11580)-3),1,FIND("_",RIGHT(B11580,LEN(B11580)-3))-1)</f>
        <v>Klokkefroe</v>
      </c>
      <c r="J11580" s="61" t="str">
        <f aca="false">TRIM(SUBSTITUTE(RIGHT(B11580,FIND(I11580,B11580)+1),"_",""))</f>
        <v>eDNA</v>
      </c>
      <c r="K11580" s="0" t="str">
        <f aca="false">IFERROR(VALUE(SUBSTITUTE(E11580,".",",")),E11580)</f>
        <v>No Ct</v>
      </c>
      <c r="L11580" s="61" t="str">
        <f aca="false">IF(J11580="PosK",SUMIFS(K:K,J:J,"PosK",H:H,H11580),"")</f>
        <v/>
      </c>
      <c r="M11580" s="61" t="str">
        <f aca="false">IF(J11580="PosK",SUMIFS(K:K,J:J,"NegK",H:H,H11580),"")</f>
        <v/>
      </c>
      <c r="N11580" s="61" t="str">
        <f aca="false">IF(J11580="PosK",SUMIFS(K:K,J:J,"eDNA",H:H,H11580),"")</f>
        <v/>
      </c>
      <c r="Q11580" s="62"/>
    </row>
    <row r="11581" customFormat="false" ht="14.25" hidden="false" customHeight="false" outlineLevel="0" collapsed="false">
      <c r="A11581" s="0" t="s">
        <v>808</v>
      </c>
      <c r="B11581" s="52" t="s">
        <v>966</v>
      </c>
      <c r="C11581" s="52" t="s">
        <v>751</v>
      </c>
      <c r="D11581" s="53" t="n">
        <v>0.1</v>
      </c>
      <c r="E11581" s="53" t="s">
        <v>748</v>
      </c>
      <c r="F11581" s="0" t="s">
        <v>1499</v>
      </c>
      <c r="G11581" s="0" t="str">
        <f aca="false">LEFT(B11581,2)</f>
        <v>08</v>
      </c>
      <c r="H11581" s="0" t="str">
        <f aca="false">I11581&amp;"_"&amp;G11581&amp;"_"&amp;F11581</f>
        <v>Klokkefroe_08_20191120_DL2019023_PaderupGym_koersel1</v>
      </c>
      <c r="I11581" s="61" t="str">
        <f aca="false">MID(RIGHT(B11581,LEN(B11581)-3),1,FIND("_",RIGHT(B11581,LEN(B11581)-3))-1)</f>
        <v>Klokkefroe</v>
      </c>
      <c r="J11581" s="61" t="str">
        <f aca="false">TRIM(SUBSTITUTE(RIGHT(B11581,FIND(I11581,B11581)+1),"_",""))</f>
        <v>eDNA</v>
      </c>
      <c r="K11581" s="0" t="str">
        <f aca="false">IFERROR(VALUE(SUBSTITUTE(E11581,".",",")),E11581)</f>
        <v>No Ct</v>
      </c>
      <c r="L11581" s="61" t="str">
        <f aca="false">IF(J11581="PosK",SUMIFS(K:K,J:J,"PosK",H:H,H11581),"")</f>
        <v/>
      </c>
      <c r="M11581" s="61" t="str">
        <f aca="false">IF(J11581="PosK",SUMIFS(K:K,J:J,"NegK",H:H,H11581),"")</f>
        <v/>
      </c>
      <c r="N11581" s="61" t="str">
        <f aca="false">IF(J11581="PosK",SUMIFS(K:K,J:J,"eDNA",H:H,H11581),"")</f>
        <v/>
      </c>
      <c r="P11581" s="62"/>
      <c r="T11581" s="63"/>
      <c r="W11581" s="64"/>
    </row>
    <row r="11582" customFormat="false" ht="14.25" hidden="false" customHeight="false" outlineLevel="0" collapsed="false">
      <c r="A11582" s="0" t="s">
        <v>810</v>
      </c>
      <c r="B11582" s="52" t="s">
        <v>968</v>
      </c>
      <c r="C11582" s="52" t="s">
        <v>743</v>
      </c>
      <c r="D11582" s="53" t="n">
        <v>0.1</v>
      </c>
      <c r="E11582" s="53" t="s">
        <v>748</v>
      </c>
      <c r="F11582" s="0" t="s">
        <v>1499</v>
      </c>
      <c r="G11582" s="0" t="str">
        <f aca="false">LEFT(B11582,2)</f>
        <v>09</v>
      </c>
      <c r="H11582" s="0" t="str">
        <f aca="false">I11582&amp;"_"&amp;G11582&amp;"_"&amp;F11582</f>
        <v>Skrubtudse_09_20191120_DL2019023_PaderupGym_koersel1</v>
      </c>
      <c r="I11582" s="61" t="str">
        <f aca="false">MID(RIGHT(B11582,LEN(B11582)-3),1,FIND("_",RIGHT(B11582,LEN(B11582)-3))-1)</f>
        <v>Skrubtudse</v>
      </c>
      <c r="J11582" s="61" t="str">
        <f aca="false">TRIM(SUBSTITUTE(RIGHT(B11582,FIND(I11582,B11582)+1),"_",""))</f>
        <v>PosK</v>
      </c>
      <c r="K11582" s="0" t="str">
        <f aca="false">IFERROR(VALUE(SUBSTITUTE(E11582,".",",")),E11582)</f>
        <v>No Ct</v>
      </c>
      <c r="L11582" s="61" t="n">
        <f aca="false">IF(J11582="PosK",SUMIFS(K:K,J:J,"PosK",H:H,H11582),"")</f>
        <v>0</v>
      </c>
      <c r="M11582" s="61" t="n">
        <f aca="false">IF(J11582="PosK",SUMIFS(K:K,J:J,"NegK",H:H,H11582),"")</f>
        <v>0</v>
      </c>
      <c r="N11582" s="61" t="n">
        <f aca="false">IF(J11582="PosK",SUMIFS(K:K,J:J,"eDNA",H:H,H11582),"")</f>
        <v>0</v>
      </c>
      <c r="P11582" s="62" t="n">
        <f aca="false">IF(K11584="No Ct",0,K11584)</f>
        <v>0</v>
      </c>
      <c r="Q11582" s="62" t="n">
        <f aca="false">IF(K11585="No Ct",0,K11585)</f>
        <v>0</v>
      </c>
      <c r="R11582" s="0" t="str">
        <f aca="false">IF(AND(L11582&gt;0,M11582=0),"Valid","Invalid")</f>
        <v>Invalid</v>
      </c>
      <c r="S11582" s="0" t="str">
        <f aca="false">IF(OR(P11582&gt;1,Q11582&gt;1),"Present","Absent")</f>
        <v>Absent</v>
      </c>
      <c r="T11582" s="63" t="str">
        <f aca="false">IF(OR(AND(P11582&gt;1,P11582&lt;41),AND(Q11582&gt;1,Q11582&lt;41)),"Ct&lt;41","Ct&gt;41")</f>
        <v>Ct&gt;41</v>
      </c>
      <c r="U11582" s="0" t="str">
        <f aca="false">I11582</f>
        <v>Skrubtudse</v>
      </c>
      <c r="V11582" s="0" t="str">
        <f aca="false">MID(F11582,10,9)</f>
        <v>DL2019023</v>
      </c>
      <c r="W11582" s="64" t="str">
        <f aca="false">V11582&amp;"_"&amp;U11582&amp;"_"&amp;R11582&amp;"_"&amp;S11582&amp;"_"&amp;T11582</f>
        <v>DL2019023_Skrubtudse_Invalid_Absent_Ct&gt;41</v>
      </c>
    </row>
    <row r="11583" customFormat="false" ht="14.25" hidden="false" customHeight="false" outlineLevel="0" collapsed="false">
      <c r="A11583" s="0" t="s">
        <v>812</v>
      </c>
      <c r="B11583" s="52" t="s">
        <v>969</v>
      </c>
      <c r="C11583" s="52" t="s">
        <v>747</v>
      </c>
      <c r="D11583" s="53" t="n">
        <v>0.1</v>
      </c>
      <c r="E11583" s="53" t="s">
        <v>748</v>
      </c>
      <c r="F11583" s="0" t="s">
        <v>1499</v>
      </c>
      <c r="G11583" s="0" t="str">
        <f aca="false">LEFT(B11583,2)</f>
        <v>09</v>
      </c>
      <c r="H11583" s="0" t="str">
        <f aca="false">I11583&amp;"_"&amp;G11583&amp;"_"&amp;F11583</f>
        <v>Skrubtudse_09_20191120_DL2019023_PaderupGym_koersel1</v>
      </c>
      <c r="I11583" s="61" t="str">
        <f aca="false">MID(RIGHT(B11583,LEN(B11583)-3),1,FIND("_",RIGHT(B11583,LEN(B11583)-3))-1)</f>
        <v>Skrubtudse</v>
      </c>
      <c r="J11583" s="61" t="str">
        <f aca="false">TRIM(SUBSTITUTE(RIGHT(B11583,FIND(I11583,B11583)+1),"_",""))</f>
        <v>NegK</v>
      </c>
      <c r="K11583" s="0" t="str">
        <f aca="false">IFERROR(VALUE(SUBSTITUTE(E11583,".",",")),E11583)</f>
        <v>No Ct</v>
      </c>
      <c r="L11583" s="61" t="str">
        <f aca="false">IF(J11583="PosK",SUMIFS(K:K,J:J,"PosK",H:H,H11583),"")</f>
        <v/>
      </c>
      <c r="M11583" s="61" t="str">
        <f aca="false">IF(J11583="PosK",SUMIFS(K:K,J:J,"NegK",H:H,H11583),"")</f>
        <v/>
      </c>
      <c r="N11583" s="61" t="str">
        <f aca="false">IF(J11583="PosK",SUMIFS(K:K,J:J,"eDNA",H:H,H11583),"")</f>
        <v/>
      </c>
    </row>
    <row r="11584" customFormat="false" ht="14.25" hidden="false" customHeight="false" outlineLevel="0" collapsed="false">
      <c r="A11584" s="0" t="s">
        <v>814</v>
      </c>
      <c r="B11584" s="52" t="s">
        <v>970</v>
      </c>
      <c r="C11584" s="52" t="s">
        <v>751</v>
      </c>
      <c r="D11584" s="53" t="n">
        <v>0.1</v>
      </c>
      <c r="E11584" s="53" t="s">
        <v>748</v>
      </c>
      <c r="F11584" s="0" t="s">
        <v>1499</v>
      </c>
      <c r="G11584" s="0" t="str">
        <f aca="false">LEFT(B11584,2)</f>
        <v>09</v>
      </c>
      <c r="H11584" s="0" t="str">
        <f aca="false">I11584&amp;"_"&amp;G11584&amp;"_"&amp;F11584</f>
        <v>Skrubtudse_09_20191120_DL2019023_PaderupGym_koersel1</v>
      </c>
      <c r="I11584" s="61" t="str">
        <f aca="false">MID(RIGHT(B11584,LEN(B11584)-3),1,FIND("_",RIGHT(B11584,LEN(B11584)-3))-1)</f>
        <v>Skrubtudse</v>
      </c>
      <c r="J11584" s="61" t="str">
        <f aca="false">TRIM(SUBSTITUTE(RIGHT(B11584,FIND(I11584,B11584)+1),"_",""))</f>
        <v>eDNA</v>
      </c>
      <c r="K11584" s="0" t="str">
        <f aca="false">IFERROR(VALUE(SUBSTITUTE(E11584,".",",")),E11584)</f>
        <v>No Ct</v>
      </c>
      <c r="L11584" s="61" t="str">
        <f aca="false">IF(J11584="PosK",SUMIFS(K:K,J:J,"PosK",H:H,H11584),"")</f>
        <v/>
      </c>
      <c r="M11584" s="61" t="str">
        <f aca="false">IF(J11584="PosK",SUMIFS(K:K,J:J,"NegK",H:H,H11584),"")</f>
        <v/>
      </c>
      <c r="N11584" s="61" t="str">
        <f aca="false">IF(J11584="PosK",SUMIFS(K:K,J:J,"eDNA",H:H,H11584),"")</f>
        <v/>
      </c>
      <c r="Q11584" s="62"/>
    </row>
    <row r="11585" customFormat="false" ht="14.25" hidden="false" customHeight="false" outlineLevel="0" collapsed="false">
      <c r="A11585" s="0" t="s">
        <v>816</v>
      </c>
      <c r="B11585" s="52" t="s">
        <v>970</v>
      </c>
      <c r="C11585" s="52" t="s">
        <v>751</v>
      </c>
      <c r="D11585" s="53" t="n">
        <v>0.1</v>
      </c>
      <c r="E11585" s="53" t="s">
        <v>748</v>
      </c>
      <c r="F11585" s="0" t="s">
        <v>1499</v>
      </c>
      <c r="G11585" s="0" t="str">
        <f aca="false">LEFT(B11585,2)</f>
        <v>09</v>
      </c>
      <c r="H11585" s="0" t="str">
        <f aca="false">I11585&amp;"_"&amp;G11585&amp;"_"&amp;F11585</f>
        <v>Skrubtudse_09_20191120_DL2019023_PaderupGym_koersel1</v>
      </c>
      <c r="I11585" s="61" t="str">
        <f aca="false">MID(RIGHT(B11585,LEN(B11585)-3),1,FIND("_",RIGHT(B11585,LEN(B11585)-3))-1)</f>
        <v>Skrubtudse</v>
      </c>
      <c r="J11585" s="61" t="str">
        <f aca="false">TRIM(SUBSTITUTE(RIGHT(B11585,FIND(I11585,B11585)+1),"_",""))</f>
        <v>eDNA</v>
      </c>
      <c r="K11585" s="0" t="str">
        <f aca="false">IFERROR(VALUE(SUBSTITUTE(E11585,".",",")),E11585)</f>
        <v>No Ct</v>
      </c>
      <c r="L11585" s="61" t="str">
        <f aca="false">IF(J11585="PosK",SUMIFS(K:K,J:J,"PosK",H:H,H11585),"")</f>
        <v/>
      </c>
      <c r="M11585" s="61" t="str">
        <f aca="false">IF(J11585="PosK",SUMIFS(K:K,J:J,"NegK",H:H,H11585),"")</f>
        <v/>
      </c>
      <c r="N11585" s="61" t="str">
        <f aca="false">IF(J11585="PosK",SUMIFS(K:K,J:J,"eDNA",H:H,H11585),"")</f>
        <v/>
      </c>
      <c r="P11585" s="62"/>
      <c r="T11585" s="63"/>
      <c r="W11585" s="64"/>
    </row>
    <row r="11586" customFormat="false" ht="14.25" hidden="false" customHeight="false" outlineLevel="0" collapsed="false">
      <c r="A11586" s="0" t="s">
        <v>818</v>
      </c>
      <c r="B11586" s="52" t="s">
        <v>972</v>
      </c>
      <c r="C11586" s="52" t="s">
        <v>743</v>
      </c>
      <c r="D11586" s="53" t="n">
        <v>0.1</v>
      </c>
      <c r="E11586" s="53" t="n">
        <v>49.42</v>
      </c>
      <c r="F11586" s="0" t="s">
        <v>1499</v>
      </c>
      <c r="G11586" s="0" t="str">
        <f aca="false">LEFT(B11586,2)</f>
        <v>10</v>
      </c>
      <c r="H11586" s="0" t="str">
        <f aca="false">I11586&amp;"_"&amp;G11586&amp;"_"&amp;F11586</f>
        <v>Skrubtudse_10_20191120_DL2019023_PaderupGym_koersel1</v>
      </c>
      <c r="I11586" s="61" t="str">
        <f aca="false">MID(RIGHT(B11586,LEN(B11586)-3),1,FIND("_",RIGHT(B11586,LEN(B11586)-3))-1)</f>
        <v>Skrubtudse</v>
      </c>
      <c r="J11586" s="61" t="str">
        <f aca="false">TRIM(SUBSTITUTE(RIGHT(B11586,FIND(I11586,B11586)+1),"_",""))</f>
        <v>PosK</v>
      </c>
      <c r="K11586" s="0" t="n">
        <f aca="false">IFERROR(VALUE(SUBSTITUTE(E11586,".",",")),E11586)</f>
        <v>49.42</v>
      </c>
      <c r="L11586" s="61" t="n">
        <f aca="false">IF(J11586="PosK",SUMIFS(K:K,J:J,"PosK",H:H,H11586),"")</f>
        <v>49.42</v>
      </c>
      <c r="M11586" s="61" t="n">
        <f aca="false">IF(J11586="PosK",SUMIFS(K:K,J:J,"NegK",H:H,H11586),"")</f>
        <v>0</v>
      </c>
      <c r="N11586" s="61" t="n">
        <f aca="false">IF(J11586="PosK",SUMIFS(K:K,J:J,"eDNA",H:H,H11586),"")</f>
        <v>71.73</v>
      </c>
      <c r="P11586" s="62" t="n">
        <f aca="false">IF(K11588="No Ct",0,K11588)</f>
        <v>35.48</v>
      </c>
      <c r="Q11586" s="62" t="n">
        <f aca="false">IF(K11589="No Ct",0,K11589)</f>
        <v>36.25</v>
      </c>
      <c r="R11586" s="0" t="str">
        <f aca="false">IF(AND(L11586&gt;0,M11586=0),"Valid","Invalid")</f>
        <v>Valid</v>
      </c>
      <c r="S11586" s="0" t="str">
        <f aca="false">IF(OR(P11586&gt;1,Q11586&gt;1),"Present","Absent")</f>
        <v>Present</v>
      </c>
      <c r="T11586" s="63" t="str">
        <f aca="false">IF(OR(AND(P11586&gt;1,P11586&lt;41),AND(Q11586&gt;1,Q11586&lt;41)),"Ct&lt;41","Ct&gt;41")</f>
        <v>Ct&lt;41</v>
      </c>
      <c r="U11586" s="0" t="str">
        <f aca="false">I11586</f>
        <v>Skrubtudse</v>
      </c>
      <c r="V11586" s="0" t="str">
        <f aca="false">MID(F11586,10,9)</f>
        <v>DL2019023</v>
      </c>
      <c r="W11586" s="64" t="str">
        <f aca="false">V11586&amp;"_"&amp;U11586&amp;"_"&amp;R11586&amp;"_"&amp;S11586&amp;"_"&amp;T11586</f>
        <v>DL2019023_Skrubtudse_Valid_Present_Ct&lt;41</v>
      </c>
    </row>
    <row r="11587" customFormat="false" ht="14.25" hidden="false" customHeight="false" outlineLevel="0" collapsed="false">
      <c r="A11587" s="0" t="s">
        <v>820</v>
      </c>
      <c r="B11587" s="52" t="s">
        <v>973</v>
      </c>
      <c r="C11587" s="52" t="s">
        <v>747</v>
      </c>
      <c r="D11587" s="53" t="n">
        <v>0.1</v>
      </c>
      <c r="E11587" s="53" t="s">
        <v>748</v>
      </c>
      <c r="F11587" s="0" t="s">
        <v>1499</v>
      </c>
      <c r="G11587" s="0" t="str">
        <f aca="false">LEFT(B11587,2)</f>
        <v>10</v>
      </c>
      <c r="H11587" s="0" t="str">
        <f aca="false">I11587&amp;"_"&amp;G11587&amp;"_"&amp;F11587</f>
        <v>Skrubtudse_10_20191120_DL2019023_PaderupGym_koersel1</v>
      </c>
      <c r="I11587" s="61" t="str">
        <f aca="false">MID(RIGHT(B11587,LEN(B11587)-3),1,FIND("_",RIGHT(B11587,LEN(B11587)-3))-1)</f>
        <v>Skrubtudse</v>
      </c>
      <c r="J11587" s="61" t="str">
        <f aca="false">TRIM(SUBSTITUTE(RIGHT(B11587,FIND(I11587,B11587)+1),"_",""))</f>
        <v>NegK</v>
      </c>
      <c r="K11587" s="0" t="str">
        <f aca="false">IFERROR(VALUE(SUBSTITUTE(E11587,".",",")),E11587)</f>
        <v>No Ct</v>
      </c>
      <c r="L11587" s="61" t="str">
        <f aca="false">IF(J11587="PosK",SUMIFS(K:K,J:J,"PosK",H:H,H11587),"")</f>
        <v/>
      </c>
      <c r="M11587" s="61" t="str">
        <f aca="false">IF(J11587="PosK",SUMIFS(K:K,J:J,"NegK",H:H,H11587),"")</f>
        <v/>
      </c>
      <c r="N11587" s="61" t="str">
        <f aca="false">IF(J11587="PosK",SUMIFS(K:K,J:J,"eDNA",H:H,H11587),"")</f>
        <v/>
      </c>
    </row>
    <row r="11588" customFormat="false" ht="14.25" hidden="false" customHeight="false" outlineLevel="0" collapsed="false">
      <c r="A11588" s="0" t="s">
        <v>822</v>
      </c>
      <c r="B11588" s="52" t="s">
        <v>974</v>
      </c>
      <c r="C11588" s="52" t="s">
        <v>751</v>
      </c>
      <c r="D11588" s="53" t="n">
        <v>0.1</v>
      </c>
      <c r="E11588" s="53" t="n">
        <v>35.48</v>
      </c>
      <c r="F11588" s="0" t="s">
        <v>1499</v>
      </c>
      <c r="G11588" s="0" t="str">
        <f aca="false">LEFT(B11588,2)</f>
        <v>10</v>
      </c>
      <c r="H11588" s="0" t="str">
        <f aca="false">I11588&amp;"_"&amp;G11588&amp;"_"&amp;F11588</f>
        <v>Skrubtudse_10_20191120_DL2019023_PaderupGym_koersel1</v>
      </c>
      <c r="I11588" s="61" t="str">
        <f aca="false">MID(RIGHT(B11588,LEN(B11588)-3),1,FIND("_",RIGHT(B11588,LEN(B11588)-3))-1)</f>
        <v>Skrubtudse</v>
      </c>
      <c r="J11588" s="61" t="str">
        <f aca="false">TRIM(SUBSTITUTE(RIGHT(B11588,FIND(I11588,B11588)+1),"_",""))</f>
        <v>eDNA</v>
      </c>
      <c r="K11588" s="0" t="n">
        <f aca="false">IFERROR(VALUE(SUBSTITUTE(E11588,".",",")),E11588)</f>
        <v>35.48</v>
      </c>
      <c r="L11588" s="61" t="str">
        <f aca="false">IF(J11588="PosK",SUMIFS(K:K,J:J,"PosK",H:H,H11588),"")</f>
        <v/>
      </c>
      <c r="M11588" s="61" t="str">
        <f aca="false">IF(J11588="PosK",SUMIFS(K:K,J:J,"NegK",H:H,H11588),"")</f>
        <v/>
      </c>
      <c r="N11588" s="61" t="str">
        <f aca="false">IF(J11588="PosK",SUMIFS(K:K,J:J,"eDNA",H:H,H11588),"")</f>
        <v/>
      </c>
      <c r="Q11588" s="62"/>
    </row>
    <row r="11589" customFormat="false" ht="14.25" hidden="false" customHeight="false" outlineLevel="0" collapsed="false">
      <c r="A11589" s="0" t="s">
        <v>824</v>
      </c>
      <c r="B11589" s="52" t="s">
        <v>974</v>
      </c>
      <c r="C11589" s="52" t="s">
        <v>751</v>
      </c>
      <c r="D11589" s="53" t="n">
        <v>0.1</v>
      </c>
      <c r="E11589" s="53" t="n">
        <v>36.25</v>
      </c>
      <c r="F11589" s="0" t="s">
        <v>1499</v>
      </c>
      <c r="G11589" s="0" t="str">
        <f aca="false">LEFT(B11589,2)</f>
        <v>10</v>
      </c>
      <c r="H11589" s="0" t="str">
        <f aca="false">I11589&amp;"_"&amp;G11589&amp;"_"&amp;F11589</f>
        <v>Skrubtudse_10_20191120_DL2019023_PaderupGym_koersel1</v>
      </c>
      <c r="I11589" s="61" t="str">
        <f aca="false">MID(RIGHT(B11589,LEN(B11589)-3),1,FIND("_",RIGHT(B11589,LEN(B11589)-3))-1)</f>
        <v>Skrubtudse</v>
      </c>
      <c r="J11589" s="61" t="str">
        <f aca="false">TRIM(SUBSTITUTE(RIGHT(B11589,FIND(I11589,B11589)+1),"_",""))</f>
        <v>eDNA</v>
      </c>
      <c r="K11589" s="0" t="n">
        <f aca="false">IFERROR(VALUE(SUBSTITUTE(E11589,".",",")),E11589)</f>
        <v>36.25</v>
      </c>
      <c r="L11589" s="61" t="str">
        <f aca="false">IF(J11589="PosK",SUMIFS(K:K,J:J,"PosK",H:H,H11589),"")</f>
        <v/>
      </c>
      <c r="M11589" s="61" t="str">
        <f aca="false">IF(J11589="PosK",SUMIFS(K:K,J:J,"NegK",H:H,H11589),"")</f>
        <v/>
      </c>
      <c r="N11589" s="61" t="str">
        <f aca="false">IF(J11589="PosK",SUMIFS(K:K,J:J,"eDNA",H:H,H11589),"")</f>
        <v/>
      </c>
      <c r="P11589" s="62"/>
      <c r="T11589" s="63"/>
      <c r="W11589" s="64"/>
    </row>
    <row r="11590" customFormat="false" ht="14.25" hidden="false" customHeight="false" outlineLevel="0" collapsed="false">
      <c r="A11590" s="0" t="s">
        <v>826</v>
      </c>
      <c r="B11590" s="52" t="s">
        <v>976</v>
      </c>
      <c r="C11590" s="52" t="s">
        <v>743</v>
      </c>
      <c r="D11590" s="53" t="n">
        <v>0.1</v>
      </c>
      <c r="E11590" s="53" t="n">
        <v>35.93</v>
      </c>
      <c r="F11590" s="0" t="s">
        <v>1499</v>
      </c>
      <c r="G11590" s="0" t="str">
        <f aca="false">LEFT(B11590,2)</f>
        <v>11</v>
      </c>
      <c r="H11590" s="0" t="str">
        <f aca="false">I11590&amp;"_"&amp;G11590&amp;"_"&amp;F11590</f>
        <v>Bjergsalamander_11_20191120_DL2019023_PaderupGym_koersel1</v>
      </c>
      <c r="I11590" s="61" t="str">
        <f aca="false">MID(RIGHT(B11590,LEN(B11590)-3),1,FIND("_",RIGHT(B11590,LEN(B11590)-3))-1)</f>
        <v>Bjergsalamander</v>
      </c>
      <c r="J11590" s="61" t="str">
        <f aca="false">TRIM(SUBSTITUTE(RIGHT(B11590,FIND(I11590,B11590)+1),"_",""))</f>
        <v>PosK</v>
      </c>
      <c r="K11590" s="0" t="n">
        <f aca="false">IFERROR(VALUE(SUBSTITUTE(E11590,".",",")),E11590)</f>
        <v>35.93</v>
      </c>
      <c r="L11590" s="61" t="n">
        <f aca="false">IF(J11590="PosK",SUMIFS(K:K,J:J,"PosK",H:H,H11590),"")</f>
        <v>35.93</v>
      </c>
      <c r="M11590" s="61" t="n">
        <f aca="false">IF(J11590="PosK",SUMIFS(K:K,J:J,"NegK",H:H,H11590),"")</f>
        <v>0</v>
      </c>
      <c r="N11590" s="61" t="n">
        <f aca="false">IF(J11590="PosK",SUMIFS(K:K,J:J,"eDNA",H:H,H11590),"")</f>
        <v>0</v>
      </c>
      <c r="P11590" s="62" t="n">
        <f aca="false">IF(K11592="No Ct",0,K11592)</f>
        <v>0</v>
      </c>
      <c r="Q11590" s="62" t="n">
        <f aca="false">IF(K11593="No Ct",0,K11593)</f>
        <v>0</v>
      </c>
      <c r="R11590" s="0" t="str">
        <f aca="false">IF(AND(L11590&gt;0,M11590=0),"Valid","Invalid")</f>
        <v>Valid</v>
      </c>
      <c r="S11590" s="0" t="str">
        <f aca="false">IF(OR(P11590&gt;1,Q11590&gt;1),"Present","Absent")</f>
        <v>Absent</v>
      </c>
      <c r="T11590" s="63" t="str">
        <f aca="false">IF(OR(AND(P11590&gt;1,P11590&lt;41),AND(Q11590&gt;1,Q11590&lt;41)),"Ct&lt;41","Ct&gt;41")</f>
        <v>Ct&gt;41</v>
      </c>
      <c r="U11590" s="0" t="str">
        <f aca="false">I11590</f>
        <v>Bjergsalamander</v>
      </c>
      <c r="V11590" s="0" t="str">
        <f aca="false">MID(F11590,10,9)</f>
        <v>DL2019023</v>
      </c>
      <c r="W11590" s="64" t="str">
        <f aca="false">V11590&amp;"_"&amp;U11590&amp;"_"&amp;R11590&amp;"_"&amp;S11590&amp;"_"&amp;T11590</f>
        <v>DL2019023_Bjergsalamander_Valid_Absent_Ct&gt;41</v>
      </c>
    </row>
    <row r="11591" customFormat="false" ht="14.25" hidden="false" customHeight="false" outlineLevel="0" collapsed="false">
      <c r="A11591" s="0" t="s">
        <v>828</v>
      </c>
      <c r="B11591" s="52" t="s">
        <v>977</v>
      </c>
      <c r="C11591" s="52" t="s">
        <v>747</v>
      </c>
      <c r="D11591" s="53" t="n">
        <v>0.1</v>
      </c>
      <c r="E11591" s="53" t="s">
        <v>748</v>
      </c>
      <c r="F11591" s="0" t="s">
        <v>1499</v>
      </c>
      <c r="G11591" s="0" t="str">
        <f aca="false">LEFT(B11591,2)</f>
        <v>11</v>
      </c>
      <c r="H11591" s="0" t="str">
        <f aca="false">I11591&amp;"_"&amp;G11591&amp;"_"&amp;F11591</f>
        <v>Bjergsalamander_11_20191120_DL2019023_PaderupGym_koersel1</v>
      </c>
      <c r="I11591" s="61" t="str">
        <f aca="false">MID(RIGHT(B11591,LEN(B11591)-3),1,FIND("_",RIGHT(B11591,LEN(B11591)-3))-1)</f>
        <v>Bjergsalamander</v>
      </c>
      <c r="J11591" s="61" t="str">
        <f aca="false">TRIM(SUBSTITUTE(RIGHT(B11591,FIND(I11591,B11591)+1),"_",""))</f>
        <v>NegK</v>
      </c>
      <c r="K11591" s="0" t="str">
        <f aca="false">IFERROR(VALUE(SUBSTITUTE(E11591,".",",")),E11591)</f>
        <v>No Ct</v>
      </c>
      <c r="L11591" s="61" t="str">
        <f aca="false">IF(J11591="PosK",SUMIFS(K:K,J:J,"PosK",H:H,H11591),"")</f>
        <v/>
      </c>
      <c r="M11591" s="61" t="str">
        <f aca="false">IF(J11591="PosK",SUMIFS(K:K,J:J,"NegK",H:H,H11591),"")</f>
        <v/>
      </c>
      <c r="N11591" s="61" t="str">
        <f aca="false">IF(J11591="PosK",SUMIFS(K:K,J:J,"eDNA",H:H,H11591),"")</f>
        <v/>
      </c>
    </row>
    <row r="11592" customFormat="false" ht="14.25" hidden="false" customHeight="false" outlineLevel="0" collapsed="false">
      <c r="A11592" s="0" t="s">
        <v>830</v>
      </c>
      <c r="B11592" s="52" t="s">
        <v>978</v>
      </c>
      <c r="C11592" s="52" t="s">
        <v>751</v>
      </c>
      <c r="D11592" s="53" t="n">
        <v>0.1</v>
      </c>
      <c r="E11592" s="53" t="s">
        <v>748</v>
      </c>
      <c r="F11592" s="0" t="s">
        <v>1499</v>
      </c>
      <c r="G11592" s="0" t="str">
        <f aca="false">LEFT(B11592,2)</f>
        <v>11</v>
      </c>
      <c r="H11592" s="0" t="str">
        <f aca="false">I11592&amp;"_"&amp;G11592&amp;"_"&amp;F11592</f>
        <v>Bjergsalamander_11_20191120_DL2019023_PaderupGym_koersel1</v>
      </c>
      <c r="I11592" s="61" t="str">
        <f aca="false">MID(RIGHT(B11592,LEN(B11592)-3),1,FIND("_",RIGHT(B11592,LEN(B11592)-3))-1)</f>
        <v>Bjergsalamander</v>
      </c>
      <c r="J11592" s="61" t="str">
        <f aca="false">TRIM(SUBSTITUTE(RIGHT(B11592,FIND(I11592,B11592)+1),"_",""))</f>
        <v>eDNA</v>
      </c>
      <c r="K11592" s="0" t="str">
        <f aca="false">IFERROR(VALUE(SUBSTITUTE(E11592,".",",")),E11592)</f>
        <v>No Ct</v>
      </c>
      <c r="L11592" s="61" t="str">
        <f aca="false">IF(J11592="PosK",SUMIFS(K:K,J:J,"PosK",H:H,H11592),"")</f>
        <v/>
      </c>
      <c r="M11592" s="61" t="str">
        <f aca="false">IF(J11592="PosK",SUMIFS(K:K,J:J,"NegK",H:H,H11592),"")</f>
        <v/>
      </c>
      <c r="N11592" s="61" t="str">
        <f aca="false">IF(J11592="PosK",SUMIFS(K:K,J:J,"eDNA",H:H,H11592),"")</f>
        <v/>
      </c>
      <c r="Q11592" s="62"/>
    </row>
    <row r="11593" customFormat="false" ht="14.25" hidden="false" customHeight="false" outlineLevel="0" collapsed="false">
      <c r="A11593" s="0" t="s">
        <v>832</v>
      </c>
      <c r="B11593" s="52" t="s">
        <v>978</v>
      </c>
      <c r="C11593" s="52" t="s">
        <v>751</v>
      </c>
      <c r="D11593" s="53" t="n">
        <v>0.1</v>
      </c>
      <c r="E11593" s="53" t="s">
        <v>748</v>
      </c>
      <c r="F11593" s="0" t="s">
        <v>1499</v>
      </c>
      <c r="G11593" s="0" t="str">
        <f aca="false">LEFT(B11593,2)</f>
        <v>11</v>
      </c>
      <c r="H11593" s="0" t="str">
        <f aca="false">I11593&amp;"_"&amp;G11593&amp;"_"&amp;F11593</f>
        <v>Bjergsalamander_11_20191120_DL2019023_PaderupGym_koersel1</v>
      </c>
      <c r="I11593" s="61" t="str">
        <f aca="false">MID(RIGHT(B11593,LEN(B11593)-3),1,FIND("_",RIGHT(B11593,LEN(B11593)-3))-1)</f>
        <v>Bjergsalamander</v>
      </c>
      <c r="J11593" s="61" t="str">
        <f aca="false">TRIM(SUBSTITUTE(RIGHT(B11593,FIND(I11593,B11593)+1),"_",""))</f>
        <v>eDNA</v>
      </c>
      <c r="K11593" s="0" t="str">
        <f aca="false">IFERROR(VALUE(SUBSTITUTE(E11593,".",",")),E11593)</f>
        <v>No Ct</v>
      </c>
      <c r="L11593" s="61" t="str">
        <f aca="false">IF(J11593="PosK",SUMIFS(K:K,J:J,"PosK",H:H,H11593),"")</f>
        <v/>
      </c>
      <c r="M11593" s="61" t="str">
        <f aca="false">IF(J11593="PosK",SUMIFS(K:K,J:J,"NegK",H:H,H11593),"")</f>
        <v/>
      </c>
      <c r="N11593" s="61" t="str">
        <f aca="false">IF(J11593="PosK",SUMIFS(K:K,J:J,"eDNA",H:H,H11593),"")</f>
        <v/>
      </c>
      <c r="P11593" s="62"/>
      <c r="T11593" s="63"/>
      <c r="W11593" s="64"/>
    </row>
    <row r="11594" customFormat="false" ht="14.25" hidden="false" customHeight="false" outlineLevel="0" collapsed="false">
      <c r="A11594" s="0" t="s">
        <v>834</v>
      </c>
      <c r="B11594" s="52" t="s">
        <v>980</v>
      </c>
      <c r="C11594" s="52" t="s">
        <v>743</v>
      </c>
      <c r="D11594" s="53" t="n">
        <v>0.1</v>
      </c>
      <c r="E11594" s="53" t="n">
        <v>26.95</v>
      </c>
      <c r="F11594" s="0" t="s">
        <v>1499</v>
      </c>
      <c r="G11594" s="0" t="str">
        <f aca="false">LEFT(B11594,2)</f>
        <v>12</v>
      </c>
      <c r="H11594" s="0" t="str">
        <f aca="false">I11594&amp;"_"&amp;G11594&amp;"_"&amp;F11594</f>
        <v>Latterfroe_12_20191120_DL2019023_PaderupGym_koersel1</v>
      </c>
      <c r="I11594" s="61" t="str">
        <f aca="false">MID(RIGHT(B11594,LEN(B11594)-3),1,FIND("_",RIGHT(B11594,LEN(B11594)-3))-1)</f>
        <v>Latterfroe</v>
      </c>
      <c r="J11594" s="61" t="str">
        <f aca="false">TRIM(SUBSTITUTE(RIGHT(B11594,FIND(I11594,B11594)+1),"_",""))</f>
        <v>PosK</v>
      </c>
      <c r="K11594" s="0" t="n">
        <f aca="false">IFERROR(VALUE(SUBSTITUTE(E11594,".",",")),E11594)</f>
        <v>26.95</v>
      </c>
      <c r="L11594" s="61" t="n">
        <f aca="false">IF(J11594="PosK",SUMIFS(K:K,J:J,"PosK",H:H,H11594),"")</f>
        <v>26.95</v>
      </c>
      <c r="M11594" s="61" t="n">
        <f aca="false">IF(J11594="PosK",SUMIFS(K:K,J:J,"NegK",H:H,H11594),"")</f>
        <v>0</v>
      </c>
      <c r="N11594" s="61" t="n">
        <f aca="false">IF(J11594="PosK",SUMIFS(K:K,J:J,"eDNA",H:H,H11594),"")</f>
        <v>0</v>
      </c>
      <c r="P11594" s="62" t="n">
        <f aca="false">IF(K11596="No Ct",0,K11596)</f>
        <v>0</v>
      </c>
      <c r="Q11594" s="62" t="n">
        <f aca="false">IF(K11597="No Ct",0,K11597)</f>
        <v>0</v>
      </c>
      <c r="R11594" s="0" t="str">
        <f aca="false">IF(AND(L11594&gt;0,M11594=0),"Valid","Invalid")</f>
        <v>Valid</v>
      </c>
      <c r="S11594" s="0" t="str">
        <f aca="false">IF(OR(P11594&gt;1,Q11594&gt;1),"Present","Absent")</f>
        <v>Absent</v>
      </c>
      <c r="T11594" s="63" t="str">
        <f aca="false">IF(OR(AND(P11594&gt;1,P11594&lt;41),AND(Q11594&gt;1,Q11594&lt;41)),"Ct&lt;41","Ct&gt;41")</f>
        <v>Ct&gt;41</v>
      </c>
      <c r="U11594" s="0" t="str">
        <f aca="false">I11594</f>
        <v>Latterfroe</v>
      </c>
      <c r="V11594" s="0" t="str">
        <f aca="false">MID(F11594,10,9)</f>
        <v>DL2019023</v>
      </c>
      <c r="W11594" s="64" t="str">
        <f aca="false">V11594&amp;"_"&amp;U11594&amp;"_"&amp;R11594&amp;"_"&amp;S11594&amp;"_"&amp;T11594</f>
        <v>DL2019023_Latterfroe_Valid_Absent_Ct&gt;41</v>
      </c>
    </row>
    <row r="11595" customFormat="false" ht="14.25" hidden="false" customHeight="false" outlineLevel="0" collapsed="false">
      <c r="A11595" s="0" t="s">
        <v>836</v>
      </c>
      <c r="B11595" s="52" t="s">
        <v>981</v>
      </c>
      <c r="C11595" s="52" t="s">
        <v>747</v>
      </c>
      <c r="D11595" s="53" t="n">
        <v>0.1</v>
      </c>
      <c r="E11595" s="53" t="s">
        <v>748</v>
      </c>
      <c r="F11595" s="0" t="s">
        <v>1499</v>
      </c>
      <c r="G11595" s="0" t="str">
        <f aca="false">LEFT(B11595,2)</f>
        <v>12</v>
      </c>
      <c r="H11595" s="0" t="str">
        <f aca="false">I11595&amp;"_"&amp;G11595&amp;"_"&amp;F11595</f>
        <v>Latterfroe_12_20191120_DL2019023_PaderupGym_koersel1</v>
      </c>
      <c r="I11595" s="61" t="str">
        <f aca="false">MID(RIGHT(B11595,LEN(B11595)-3),1,FIND("_",RIGHT(B11595,LEN(B11595)-3))-1)</f>
        <v>Latterfroe</v>
      </c>
      <c r="J11595" s="61" t="str">
        <f aca="false">TRIM(SUBSTITUTE(RIGHT(B11595,FIND(I11595,B11595)+1),"_",""))</f>
        <v>NegK</v>
      </c>
      <c r="K11595" s="0" t="str">
        <f aca="false">IFERROR(VALUE(SUBSTITUTE(E11595,".",",")),E11595)</f>
        <v>No Ct</v>
      </c>
      <c r="L11595" s="61" t="str">
        <f aca="false">IF(J11595="PosK",SUMIFS(K:K,J:J,"PosK",H:H,H11595),"")</f>
        <v/>
      </c>
      <c r="M11595" s="61" t="str">
        <f aca="false">IF(J11595="PosK",SUMIFS(K:K,J:J,"NegK",H:H,H11595),"")</f>
        <v/>
      </c>
      <c r="N11595" s="61" t="str">
        <f aca="false">IF(J11595="PosK",SUMIFS(K:K,J:J,"eDNA",H:H,H11595),"")</f>
        <v/>
      </c>
    </row>
    <row r="11596" customFormat="false" ht="14.25" hidden="false" customHeight="false" outlineLevel="0" collapsed="false">
      <c r="A11596" s="0" t="s">
        <v>838</v>
      </c>
      <c r="B11596" s="52" t="s">
        <v>982</v>
      </c>
      <c r="C11596" s="52" t="s">
        <v>751</v>
      </c>
      <c r="D11596" s="53" t="n">
        <v>0.1</v>
      </c>
      <c r="E11596" s="53" t="s">
        <v>748</v>
      </c>
      <c r="F11596" s="0" t="s">
        <v>1499</v>
      </c>
      <c r="G11596" s="0" t="str">
        <f aca="false">LEFT(B11596,2)</f>
        <v>12</v>
      </c>
      <c r="H11596" s="0" t="str">
        <f aca="false">I11596&amp;"_"&amp;G11596&amp;"_"&amp;F11596</f>
        <v>Latterfroe_12_20191120_DL2019023_PaderupGym_koersel1</v>
      </c>
      <c r="I11596" s="61" t="str">
        <f aca="false">MID(RIGHT(B11596,LEN(B11596)-3),1,FIND("_",RIGHT(B11596,LEN(B11596)-3))-1)</f>
        <v>Latterfroe</v>
      </c>
      <c r="J11596" s="61" t="str">
        <f aca="false">TRIM(SUBSTITUTE(RIGHT(B11596,FIND(I11596,B11596)+1),"_",""))</f>
        <v>eDNA</v>
      </c>
      <c r="K11596" s="0" t="str">
        <f aca="false">IFERROR(VALUE(SUBSTITUTE(E11596,".",",")),E11596)</f>
        <v>No Ct</v>
      </c>
      <c r="L11596" s="61" t="str">
        <f aca="false">IF(J11596="PosK",SUMIFS(K:K,J:J,"PosK",H:H,H11596),"")</f>
        <v/>
      </c>
      <c r="M11596" s="61" t="str">
        <f aca="false">IF(J11596="PosK",SUMIFS(K:K,J:J,"NegK",H:H,H11596),"")</f>
        <v/>
      </c>
      <c r="N11596" s="61" t="str">
        <f aca="false">IF(J11596="PosK",SUMIFS(K:K,J:J,"eDNA",H:H,H11596),"")</f>
        <v/>
      </c>
      <c r="Q11596" s="62"/>
    </row>
    <row r="11597" customFormat="false" ht="14.25" hidden="false" customHeight="false" outlineLevel="0" collapsed="false">
      <c r="A11597" s="0" t="s">
        <v>840</v>
      </c>
      <c r="B11597" s="52" t="s">
        <v>982</v>
      </c>
      <c r="C11597" s="52" t="s">
        <v>751</v>
      </c>
      <c r="D11597" s="53" t="n">
        <v>0.1</v>
      </c>
      <c r="E11597" s="53" t="s">
        <v>748</v>
      </c>
      <c r="F11597" s="0" t="s">
        <v>1499</v>
      </c>
      <c r="G11597" s="0" t="str">
        <f aca="false">LEFT(B11597,2)</f>
        <v>12</v>
      </c>
      <c r="H11597" s="0" t="str">
        <f aca="false">I11597&amp;"_"&amp;G11597&amp;"_"&amp;F11597</f>
        <v>Latterfroe_12_20191120_DL2019023_PaderupGym_koersel1</v>
      </c>
      <c r="I11597" s="61" t="str">
        <f aca="false">MID(RIGHT(B11597,LEN(B11597)-3),1,FIND("_",RIGHT(B11597,LEN(B11597)-3))-1)</f>
        <v>Latterfroe</v>
      </c>
      <c r="J11597" s="61" t="str">
        <f aca="false">TRIM(SUBSTITUTE(RIGHT(B11597,FIND(I11597,B11597)+1),"_",""))</f>
        <v>eDNA</v>
      </c>
      <c r="K11597" s="0" t="str">
        <f aca="false">IFERROR(VALUE(SUBSTITUTE(E11597,".",",")),E11597)</f>
        <v>No Ct</v>
      </c>
      <c r="L11597" s="61" t="str">
        <f aca="false">IF(J11597="PosK",SUMIFS(K:K,J:J,"PosK",H:H,H11597),"")</f>
        <v/>
      </c>
      <c r="M11597" s="61" t="str">
        <f aca="false">IF(J11597="PosK",SUMIFS(K:K,J:J,"NegK",H:H,H11597),"")</f>
        <v/>
      </c>
      <c r="N11597" s="61" t="str">
        <f aca="false">IF(J11597="PosK",SUMIFS(K:K,J:J,"eDNA",H:H,H11597),"")</f>
        <v/>
      </c>
      <c r="P11597" s="62"/>
      <c r="T11597" s="63"/>
      <c r="W11597" s="64"/>
    </row>
    <row r="11598" customFormat="false" ht="14.25" hidden="false" customHeight="false" outlineLevel="0" collapsed="false">
      <c r="A11598" s="0" t="s">
        <v>842</v>
      </c>
      <c r="B11598" s="52" t="s">
        <v>984</v>
      </c>
      <c r="C11598" s="52" t="s">
        <v>743</v>
      </c>
      <c r="D11598" s="53" t="n">
        <v>0.1</v>
      </c>
      <c r="E11598" s="53" t="n">
        <v>23.84</v>
      </c>
      <c r="F11598" s="0" t="s">
        <v>1499</v>
      </c>
      <c r="G11598" s="0" t="str">
        <f aca="false">LEFT(B11598,2)</f>
        <v>13</v>
      </c>
      <c r="H11598" s="0" t="str">
        <f aca="false">I11598&amp;"_"&amp;G11598&amp;"_"&amp;F11598</f>
        <v>Spidssnudetfroe_13_20191120_DL2019023_PaderupGym_koersel1</v>
      </c>
      <c r="I11598" s="61" t="str">
        <f aca="false">MID(RIGHT(B11598,LEN(B11598)-3),1,FIND("_",RIGHT(B11598,LEN(B11598)-3))-1)</f>
        <v>Spidssnudetfroe</v>
      </c>
      <c r="J11598" s="61" t="str">
        <f aca="false">TRIM(SUBSTITUTE(RIGHT(B11598,FIND(I11598,B11598)+1),"_",""))</f>
        <v>PosK</v>
      </c>
      <c r="K11598" s="0" t="n">
        <f aca="false">IFERROR(VALUE(SUBSTITUTE(E11598,".",",")),E11598)</f>
        <v>23.84</v>
      </c>
      <c r="L11598" s="61" t="n">
        <f aca="false">IF(J11598="PosK",SUMIFS(K:K,J:J,"PosK",H:H,H11598),"")</f>
        <v>23.84</v>
      </c>
      <c r="M11598" s="61" t="n">
        <f aca="false">IF(J11598="PosK",SUMIFS(K:K,J:J,"NegK",H:H,H11598),"")</f>
        <v>0</v>
      </c>
      <c r="N11598" s="61" t="n">
        <f aca="false">IF(J11598="PosK",SUMIFS(K:K,J:J,"eDNA",H:H,H11598),"")</f>
        <v>78.88</v>
      </c>
      <c r="P11598" s="62" t="n">
        <f aca="false">IF(K11600="No Ct",0,K11600)</f>
        <v>39.74</v>
      </c>
      <c r="Q11598" s="62" t="n">
        <f aca="false">IF(K11601="No Ct",0,K11601)</f>
        <v>39.14</v>
      </c>
      <c r="R11598" s="0" t="str">
        <f aca="false">IF(AND(L11598&gt;0,M11598=0),"Valid","Invalid")</f>
        <v>Valid</v>
      </c>
      <c r="S11598" s="0" t="str">
        <f aca="false">IF(OR(P11598&gt;1,Q11598&gt;1),"Present","Absent")</f>
        <v>Present</v>
      </c>
      <c r="T11598" s="63" t="str">
        <f aca="false">IF(OR(AND(P11598&gt;1,P11598&lt;41),AND(Q11598&gt;1,Q11598&lt;41)),"Ct&lt;41","Ct&gt;41")</f>
        <v>Ct&lt;41</v>
      </c>
      <c r="U11598" s="0" t="str">
        <f aca="false">I11598</f>
        <v>Spidssnudetfroe</v>
      </c>
      <c r="V11598" s="0" t="str">
        <f aca="false">MID(F11598,10,9)</f>
        <v>DL2019023</v>
      </c>
      <c r="W11598" s="64" t="str">
        <f aca="false">V11598&amp;"_"&amp;U11598&amp;"_"&amp;R11598&amp;"_"&amp;S11598&amp;"_"&amp;T11598</f>
        <v>DL2019023_Spidssnudetfroe_Valid_Present_Ct&lt;41</v>
      </c>
    </row>
    <row r="11599" customFormat="false" ht="14.25" hidden="false" customHeight="false" outlineLevel="0" collapsed="false">
      <c r="A11599" s="0" t="s">
        <v>844</v>
      </c>
      <c r="B11599" s="52" t="s">
        <v>985</v>
      </c>
      <c r="C11599" s="52" t="s">
        <v>747</v>
      </c>
      <c r="D11599" s="53" t="n">
        <v>0.1</v>
      </c>
      <c r="E11599" s="53" t="s">
        <v>748</v>
      </c>
      <c r="F11599" s="0" t="s">
        <v>1499</v>
      </c>
      <c r="G11599" s="0" t="str">
        <f aca="false">LEFT(B11599,2)</f>
        <v>13</v>
      </c>
      <c r="H11599" s="0" t="str">
        <f aca="false">I11599&amp;"_"&amp;G11599&amp;"_"&amp;F11599</f>
        <v>Spidssnudetfroe_13_20191120_DL2019023_PaderupGym_koersel1</v>
      </c>
      <c r="I11599" s="61" t="str">
        <f aca="false">MID(RIGHT(B11599,LEN(B11599)-3),1,FIND("_",RIGHT(B11599,LEN(B11599)-3))-1)</f>
        <v>Spidssnudetfroe</v>
      </c>
      <c r="J11599" s="61" t="str">
        <f aca="false">TRIM(SUBSTITUTE(RIGHT(B11599,FIND(I11599,B11599)+1),"_",""))</f>
        <v>NegK</v>
      </c>
      <c r="K11599" s="0" t="str">
        <f aca="false">IFERROR(VALUE(SUBSTITUTE(E11599,".",",")),E11599)</f>
        <v>No Ct</v>
      </c>
      <c r="L11599" s="61" t="str">
        <f aca="false">IF(J11599="PosK",SUMIFS(K:K,J:J,"PosK",H:H,H11599),"")</f>
        <v/>
      </c>
      <c r="M11599" s="61" t="str">
        <f aca="false">IF(J11599="PosK",SUMIFS(K:K,J:J,"NegK",H:H,H11599),"")</f>
        <v/>
      </c>
      <c r="N11599" s="61" t="str">
        <f aca="false">IF(J11599="PosK",SUMIFS(K:K,J:J,"eDNA",H:H,H11599),"")</f>
        <v/>
      </c>
    </row>
    <row r="11600" customFormat="false" ht="14.25" hidden="false" customHeight="false" outlineLevel="0" collapsed="false">
      <c r="A11600" s="0" t="s">
        <v>846</v>
      </c>
      <c r="B11600" s="52" t="s">
        <v>986</v>
      </c>
      <c r="C11600" s="52" t="s">
        <v>751</v>
      </c>
      <c r="D11600" s="53" t="n">
        <v>0.1</v>
      </c>
      <c r="E11600" s="53" t="n">
        <v>39.74</v>
      </c>
      <c r="F11600" s="0" t="s">
        <v>1499</v>
      </c>
      <c r="G11600" s="0" t="str">
        <f aca="false">LEFT(B11600,2)</f>
        <v>13</v>
      </c>
      <c r="H11600" s="0" t="str">
        <f aca="false">I11600&amp;"_"&amp;G11600&amp;"_"&amp;F11600</f>
        <v>Spidssnudetfroe_13_20191120_DL2019023_PaderupGym_koersel1</v>
      </c>
      <c r="I11600" s="61" t="str">
        <f aca="false">MID(RIGHT(B11600,LEN(B11600)-3),1,FIND("_",RIGHT(B11600,LEN(B11600)-3))-1)</f>
        <v>Spidssnudetfroe</v>
      </c>
      <c r="J11600" s="61" t="str">
        <f aca="false">TRIM(SUBSTITUTE(RIGHT(B11600,FIND(I11600,B11600)+1),"_",""))</f>
        <v>eDNA</v>
      </c>
      <c r="K11600" s="0" t="n">
        <f aca="false">IFERROR(VALUE(SUBSTITUTE(E11600,".",",")),E11600)</f>
        <v>39.74</v>
      </c>
      <c r="L11600" s="61" t="str">
        <f aca="false">IF(J11600="PosK",SUMIFS(K:K,J:J,"PosK",H:H,H11600),"")</f>
        <v/>
      </c>
      <c r="M11600" s="61" t="str">
        <f aca="false">IF(J11600="PosK",SUMIFS(K:K,J:J,"NegK",H:H,H11600),"")</f>
        <v/>
      </c>
      <c r="N11600" s="61" t="str">
        <f aca="false">IF(J11600="PosK",SUMIFS(K:K,J:J,"eDNA",H:H,H11600),"")</f>
        <v/>
      </c>
      <c r="Q11600" s="62"/>
    </row>
    <row r="11601" customFormat="false" ht="14.25" hidden="false" customHeight="false" outlineLevel="0" collapsed="false">
      <c r="A11601" s="0" t="s">
        <v>848</v>
      </c>
      <c r="B11601" s="52" t="s">
        <v>986</v>
      </c>
      <c r="C11601" s="52" t="s">
        <v>751</v>
      </c>
      <c r="D11601" s="53" t="n">
        <v>0.1</v>
      </c>
      <c r="E11601" s="53" t="n">
        <v>39.14</v>
      </c>
      <c r="F11601" s="0" t="s">
        <v>1499</v>
      </c>
      <c r="G11601" s="0" t="str">
        <f aca="false">LEFT(B11601,2)</f>
        <v>13</v>
      </c>
      <c r="H11601" s="0" t="str">
        <f aca="false">I11601&amp;"_"&amp;G11601&amp;"_"&amp;F11601</f>
        <v>Spidssnudetfroe_13_20191120_DL2019023_PaderupGym_koersel1</v>
      </c>
      <c r="I11601" s="61" t="str">
        <f aca="false">MID(RIGHT(B11601,LEN(B11601)-3),1,FIND("_",RIGHT(B11601,LEN(B11601)-3))-1)</f>
        <v>Spidssnudetfroe</v>
      </c>
      <c r="J11601" s="61" t="str">
        <f aca="false">TRIM(SUBSTITUTE(RIGHT(B11601,FIND(I11601,B11601)+1),"_",""))</f>
        <v>eDNA</v>
      </c>
      <c r="K11601" s="0" t="n">
        <f aca="false">IFERROR(VALUE(SUBSTITUTE(E11601,".",",")),E11601)</f>
        <v>39.14</v>
      </c>
      <c r="L11601" s="61" t="str">
        <f aca="false">IF(J11601="PosK",SUMIFS(K:K,J:J,"PosK",H:H,H11601),"")</f>
        <v/>
      </c>
      <c r="M11601" s="61" t="str">
        <f aca="false">IF(J11601="PosK",SUMIFS(K:K,J:J,"NegK",H:H,H11601),"")</f>
        <v/>
      </c>
      <c r="N11601" s="61" t="str">
        <f aca="false">IF(J11601="PosK",SUMIFS(K:K,J:J,"eDNA",H:H,H11601),"")</f>
        <v/>
      </c>
      <c r="P11601" s="62"/>
      <c r="T11601" s="63"/>
      <c r="W11601" s="64"/>
    </row>
    <row r="11602" customFormat="false" ht="14.25" hidden="false" customHeight="false" outlineLevel="0" collapsed="false">
      <c r="A11602" s="0" t="s">
        <v>849</v>
      </c>
      <c r="B11602" s="52" t="s">
        <v>987</v>
      </c>
      <c r="C11602" s="52" t="s">
        <v>743</v>
      </c>
      <c r="D11602" s="53" t="n">
        <v>0.1</v>
      </c>
      <c r="E11602" s="53" t="n">
        <v>23.31</v>
      </c>
      <c r="F11602" s="0" t="s">
        <v>1499</v>
      </c>
      <c r="G11602" s="0" t="str">
        <f aca="false">LEFT(B11602,2)</f>
        <v>14</v>
      </c>
      <c r="H11602" s="0" t="str">
        <f aca="false">I11602&amp;"_"&amp;G11602&amp;"_"&amp;F11602</f>
        <v>Spidssnudetfroe_14_20191120_DL2019023_PaderupGym_koersel1</v>
      </c>
      <c r="I11602" s="61" t="str">
        <f aca="false">MID(RIGHT(B11602,LEN(B11602)-3),1,FIND("_",RIGHT(B11602,LEN(B11602)-3))-1)</f>
        <v>Spidssnudetfroe</v>
      </c>
      <c r="J11602" s="61" t="str">
        <f aca="false">TRIM(SUBSTITUTE(RIGHT(B11602,FIND(I11602,B11602)+1),"_",""))</f>
        <v>PosK</v>
      </c>
      <c r="K11602" s="0" t="n">
        <f aca="false">IFERROR(VALUE(SUBSTITUTE(E11602,".",",")),E11602)</f>
        <v>23.31</v>
      </c>
      <c r="L11602" s="61" t="n">
        <f aca="false">IF(J11602="PosK",SUMIFS(K:K,J:J,"PosK",H:H,H11602),"")</f>
        <v>23.31</v>
      </c>
      <c r="M11602" s="61" t="n">
        <f aca="false">IF(J11602="PosK",SUMIFS(K:K,J:J,"NegK",H:H,H11602),"")</f>
        <v>0</v>
      </c>
      <c r="N11602" s="61" t="n">
        <f aca="false">IF(J11602="PosK",SUMIFS(K:K,J:J,"eDNA",H:H,H11602),"")</f>
        <v>38.81</v>
      </c>
      <c r="P11602" s="62" t="n">
        <f aca="false">IF(K11604="No Ct",0,K11604)</f>
        <v>0</v>
      </c>
      <c r="Q11602" s="62" t="n">
        <f aca="false">IF(K11605="No Ct",0,K11605)</f>
        <v>38.81</v>
      </c>
      <c r="R11602" s="0" t="str">
        <f aca="false">IF(AND(L11602&gt;0,M11602=0),"Valid","Invalid")</f>
        <v>Valid</v>
      </c>
      <c r="S11602" s="0" t="str">
        <f aca="false">IF(OR(P11602&gt;1,Q11602&gt;1),"Present","Absent")</f>
        <v>Present</v>
      </c>
      <c r="T11602" s="63" t="str">
        <f aca="false">IF(OR(AND(P11602&gt;1,P11602&lt;41),AND(Q11602&gt;1,Q11602&lt;41)),"Ct&lt;41","Ct&gt;41")</f>
        <v>Ct&lt;41</v>
      </c>
      <c r="U11602" s="0" t="str">
        <f aca="false">I11602</f>
        <v>Spidssnudetfroe</v>
      </c>
      <c r="V11602" s="0" t="str">
        <f aca="false">MID(F11602,10,9)</f>
        <v>DL2019023</v>
      </c>
      <c r="W11602" s="64" t="str">
        <f aca="false">V11602&amp;"_"&amp;U11602&amp;"_"&amp;R11602&amp;"_"&amp;S11602&amp;"_"&amp;T11602</f>
        <v>DL2019023_Spidssnudetfroe_Valid_Present_Ct&lt;41</v>
      </c>
    </row>
    <row r="11603" customFormat="false" ht="14.25" hidden="false" customHeight="false" outlineLevel="0" collapsed="false">
      <c r="A11603" s="0" t="s">
        <v>851</v>
      </c>
      <c r="B11603" s="52" t="s">
        <v>988</v>
      </c>
      <c r="C11603" s="52" t="s">
        <v>747</v>
      </c>
      <c r="D11603" s="53" t="n">
        <v>0.1</v>
      </c>
      <c r="E11603" s="53" t="s">
        <v>748</v>
      </c>
      <c r="F11603" s="0" t="s">
        <v>1499</v>
      </c>
      <c r="G11603" s="0" t="str">
        <f aca="false">LEFT(B11603,2)</f>
        <v>14</v>
      </c>
      <c r="H11603" s="0" t="str">
        <f aca="false">I11603&amp;"_"&amp;G11603&amp;"_"&amp;F11603</f>
        <v>Spidssnudetfroe_14_20191120_DL2019023_PaderupGym_koersel1</v>
      </c>
      <c r="I11603" s="61" t="str">
        <f aca="false">MID(RIGHT(B11603,LEN(B11603)-3),1,FIND("_",RIGHT(B11603,LEN(B11603)-3))-1)</f>
        <v>Spidssnudetfroe</v>
      </c>
      <c r="J11603" s="61" t="str">
        <f aca="false">TRIM(SUBSTITUTE(RIGHT(B11603,FIND(I11603,B11603)+1),"_",""))</f>
        <v>NegK</v>
      </c>
      <c r="K11603" s="0" t="str">
        <f aca="false">IFERROR(VALUE(SUBSTITUTE(E11603,".",",")),E11603)</f>
        <v>No Ct</v>
      </c>
      <c r="L11603" s="61" t="str">
        <f aca="false">IF(J11603="PosK",SUMIFS(K:K,J:J,"PosK",H:H,H11603),"")</f>
        <v/>
      </c>
      <c r="M11603" s="61" t="str">
        <f aca="false">IF(J11603="PosK",SUMIFS(K:K,J:J,"NegK",H:H,H11603),"")</f>
        <v/>
      </c>
      <c r="N11603" s="61" t="str">
        <f aca="false">IF(J11603="PosK",SUMIFS(K:K,J:J,"eDNA",H:H,H11603),"")</f>
        <v/>
      </c>
    </row>
    <row r="11604" customFormat="false" ht="14.25" hidden="false" customHeight="false" outlineLevel="0" collapsed="false">
      <c r="A11604" s="0" t="s">
        <v>853</v>
      </c>
      <c r="B11604" s="52" t="s">
        <v>989</v>
      </c>
      <c r="C11604" s="52" t="s">
        <v>751</v>
      </c>
      <c r="D11604" s="53" t="n">
        <v>0.1</v>
      </c>
      <c r="E11604" s="53" t="s">
        <v>748</v>
      </c>
      <c r="F11604" s="0" t="s">
        <v>1499</v>
      </c>
      <c r="G11604" s="0" t="str">
        <f aca="false">LEFT(B11604,2)</f>
        <v>14</v>
      </c>
      <c r="H11604" s="0" t="str">
        <f aca="false">I11604&amp;"_"&amp;G11604&amp;"_"&amp;F11604</f>
        <v>Spidssnudetfroe_14_20191120_DL2019023_PaderupGym_koersel1</v>
      </c>
      <c r="I11604" s="61" t="str">
        <f aca="false">MID(RIGHT(B11604,LEN(B11604)-3),1,FIND("_",RIGHT(B11604,LEN(B11604)-3))-1)</f>
        <v>Spidssnudetfroe</v>
      </c>
      <c r="J11604" s="61" t="str">
        <f aca="false">TRIM(SUBSTITUTE(RIGHT(B11604,FIND(I11604,B11604)+1),"_",""))</f>
        <v>eDNA</v>
      </c>
      <c r="K11604" s="0" t="str">
        <f aca="false">IFERROR(VALUE(SUBSTITUTE(E11604,".",",")),E11604)</f>
        <v>No Ct</v>
      </c>
      <c r="L11604" s="61" t="str">
        <f aca="false">IF(J11604="PosK",SUMIFS(K:K,J:J,"PosK",H:H,H11604),"")</f>
        <v/>
      </c>
      <c r="M11604" s="61" t="str">
        <f aca="false">IF(J11604="PosK",SUMIFS(K:K,J:J,"NegK",H:H,H11604),"")</f>
        <v/>
      </c>
      <c r="N11604" s="61" t="str">
        <f aca="false">IF(J11604="PosK",SUMIFS(K:K,J:J,"eDNA",H:H,H11604),"")</f>
        <v/>
      </c>
      <c r="Q11604" s="62"/>
    </row>
    <row r="11605" customFormat="false" ht="14.25" hidden="false" customHeight="false" outlineLevel="0" collapsed="false">
      <c r="A11605" s="0" t="s">
        <v>855</v>
      </c>
      <c r="B11605" s="52" t="s">
        <v>989</v>
      </c>
      <c r="C11605" s="52" t="s">
        <v>751</v>
      </c>
      <c r="D11605" s="53" t="n">
        <v>0.1</v>
      </c>
      <c r="E11605" s="53" t="n">
        <v>38.81</v>
      </c>
      <c r="F11605" s="0" t="s">
        <v>1499</v>
      </c>
      <c r="G11605" s="0" t="str">
        <f aca="false">LEFT(B11605,2)</f>
        <v>14</v>
      </c>
      <c r="H11605" s="0" t="str">
        <f aca="false">I11605&amp;"_"&amp;G11605&amp;"_"&amp;F11605</f>
        <v>Spidssnudetfroe_14_20191120_DL2019023_PaderupGym_koersel1</v>
      </c>
      <c r="I11605" s="61" t="str">
        <f aca="false">MID(RIGHT(B11605,LEN(B11605)-3),1,FIND("_",RIGHT(B11605,LEN(B11605)-3))-1)</f>
        <v>Spidssnudetfroe</v>
      </c>
      <c r="J11605" s="61" t="str">
        <f aca="false">TRIM(SUBSTITUTE(RIGHT(B11605,FIND(I11605,B11605)+1),"_",""))</f>
        <v>eDNA</v>
      </c>
      <c r="K11605" s="0" t="n">
        <f aca="false">IFERROR(VALUE(SUBSTITUTE(E11605,".",",")),E11605)</f>
        <v>38.81</v>
      </c>
      <c r="L11605" s="61" t="str">
        <f aca="false">IF(J11605="PosK",SUMIFS(K:K,J:J,"PosK",H:H,H11605),"")</f>
        <v/>
      </c>
      <c r="M11605" s="61" t="str">
        <f aca="false">IF(J11605="PosK",SUMIFS(K:K,J:J,"NegK",H:H,H11605),"")</f>
        <v/>
      </c>
      <c r="N11605" s="61" t="str">
        <f aca="false">IF(J11605="PosK",SUMIFS(K:K,J:J,"eDNA",H:H,H11605),"")</f>
        <v/>
      </c>
      <c r="P11605" s="62"/>
      <c r="T11605" s="63"/>
      <c r="W11605" s="64"/>
    </row>
    <row r="11606" customFormat="false" ht="14.25" hidden="false" customHeight="false" outlineLevel="0" collapsed="false">
      <c r="A11606" s="0" t="s">
        <v>856</v>
      </c>
      <c r="B11606" s="52" t="s">
        <v>990</v>
      </c>
      <c r="C11606" s="52" t="s">
        <v>743</v>
      </c>
      <c r="D11606" s="53" t="n">
        <v>0.1</v>
      </c>
      <c r="E11606" s="53" t="s">
        <v>748</v>
      </c>
      <c r="F11606" s="0" t="s">
        <v>1499</v>
      </c>
      <c r="G11606" s="0" t="str">
        <f aca="false">LEFT(B11606,2)</f>
        <v>15</v>
      </c>
      <c r="H11606" s="0" t="str">
        <f aca="false">I11606&amp;"_"&amp;G11606&amp;"_"&amp;F11606</f>
        <v>KortbenetGroenFroe_15_20191120_DL2019023_PaderupGym_koersel1</v>
      </c>
      <c r="I11606" s="61" t="str">
        <f aca="false">MID(RIGHT(B11606,LEN(B11606)-3),1,FIND("_",RIGHT(B11606,LEN(B11606)-3))-1)</f>
        <v>KortbenetGroenFroe</v>
      </c>
      <c r="J11606" s="61" t="str">
        <f aca="false">TRIM(SUBSTITUTE(RIGHT(B11606,FIND(I11606,B11606)+1),"_",""))</f>
        <v>PosK</v>
      </c>
      <c r="K11606" s="0" t="str">
        <f aca="false">IFERROR(VALUE(SUBSTITUTE(E11606,".",",")),E11606)</f>
        <v>No Ct</v>
      </c>
      <c r="L11606" s="61" t="n">
        <f aca="false">IF(J11606="PosK",SUMIFS(K:K,J:J,"PosK",H:H,H11606),"")</f>
        <v>0</v>
      </c>
      <c r="M11606" s="61" t="n">
        <f aca="false">IF(J11606="PosK",SUMIFS(K:K,J:J,"NegK",H:H,H11606),"")</f>
        <v>0</v>
      </c>
      <c r="N11606" s="61" t="n">
        <f aca="false">IF(J11606="PosK",SUMIFS(K:K,J:J,"eDNA",H:H,H11606),"")</f>
        <v>0</v>
      </c>
      <c r="P11606" s="62" t="n">
        <f aca="false">IF(K11608="No Ct",0,K11608)</f>
        <v>0</v>
      </c>
      <c r="Q11606" s="62" t="n">
        <f aca="false">IF(K11609="No Ct",0,K11609)</f>
        <v>0</v>
      </c>
      <c r="R11606" s="0" t="str">
        <f aca="false">IF(AND(L11606&gt;0,M11606=0),"Valid","Invalid")</f>
        <v>Invalid</v>
      </c>
      <c r="S11606" s="0" t="str">
        <f aca="false">IF(OR(P11606&gt;1,Q11606&gt;1),"Present","Absent")</f>
        <v>Absent</v>
      </c>
      <c r="T11606" s="63" t="str">
        <f aca="false">IF(OR(AND(P11606&gt;1,P11606&lt;41),AND(Q11606&gt;1,Q11606&lt;41)),"Ct&lt;41","Ct&gt;41")</f>
        <v>Ct&gt;41</v>
      </c>
      <c r="U11606" s="0" t="str">
        <f aca="false">I11606</f>
        <v>KortbenetGroenFroe</v>
      </c>
      <c r="V11606" s="0" t="str">
        <f aca="false">MID(F11606,10,9)</f>
        <v>DL2019023</v>
      </c>
      <c r="W11606" s="64" t="str">
        <f aca="false">V11606&amp;"_"&amp;U11606&amp;"_"&amp;R11606&amp;"_"&amp;S11606&amp;"_"&amp;T11606</f>
        <v>DL2019023_KortbenetGroenFroe_Invalid_Absent_Ct&gt;41</v>
      </c>
    </row>
    <row r="11607" customFormat="false" ht="14.25" hidden="false" customHeight="false" outlineLevel="0" collapsed="false">
      <c r="A11607" s="0" t="s">
        <v>858</v>
      </c>
      <c r="B11607" s="52" t="s">
        <v>991</v>
      </c>
      <c r="C11607" s="52" t="s">
        <v>747</v>
      </c>
      <c r="D11607" s="53" t="n">
        <v>0.1</v>
      </c>
      <c r="E11607" s="53" t="s">
        <v>748</v>
      </c>
      <c r="F11607" s="0" t="s">
        <v>1499</v>
      </c>
      <c r="G11607" s="0" t="str">
        <f aca="false">LEFT(B11607,2)</f>
        <v>15</v>
      </c>
      <c r="H11607" s="0" t="str">
        <f aca="false">I11607&amp;"_"&amp;G11607&amp;"_"&amp;F11607</f>
        <v>KortbenetGroenFroe_15_20191120_DL2019023_PaderupGym_koersel1</v>
      </c>
      <c r="I11607" s="61" t="str">
        <f aca="false">MID(RIGHT(B11607,LEN(B11607)-3),1,FIND("_",RIGHT(B11607,LEN(B11607)-3))-1)</f>
        <v>KortbenetGroenFroe</v>
      </c>
      <c r="J11607" s="61" t="str">
        <f aca="false">TRIM(SUBSTITUTE(RIGHT(B11607,FIND(I11607,B11607)+1),"_",""))</f>
        <v>NegK</v>
      </c>
      <c r="K11607" s="0" t="str">
        <f aca="false">IFERROR(VALUE(SUBSTITUTE(E11607,".",",")),E11607)</f>
        <v>No Ct</v>
      </c>
      <c r="L11607" s="61" t="str">
        <f aca="false">IF(J11607="PosK",SUMIFS(K:K,J:J,"PosK",H:H,H11607),"")</f>
        <v/>
      </c>
      <c r="M11607" s="61" t="str">
        <f aca="false">IF(J11607="PosK",SUMIFS(K:K,J:J,"NegK",H:H,H11607),"")</f>
        <v/>
      </c>
      <c r="N11607" s="61" t="str">
        <f aca="false">IF(J11607="PosK",SUMIFS(K:K,J:J,"eDNA",H:H,H11607),"")</f>
        <v/>
      </c>
    </row>
    <row r="11608" customFormat="false" ht="14.25" hidden="false" customHeight="false" outlineLevel="0" collapsed="false">
      <c r="A11608" s="0" t="s">
        <v>860</v>
      </c>
      <c r="B11608" s="52" t="s">
        <v>992</v>
      </c>
      <c r="C11608" s="52" t="s">
        <v>751</v>
      </c>
      <c r="D11608" s="53" t="n">
        <v>0.1</v>
      </c>
      <c r="E11608" s="53" t="s">
        <v>748</v>
      </c>
      <c r="F11608" s="0" t="s">
        <v>1499</v>
      </c>
      <c r="G11608" s="0" t="str">
        <f aca="false">LEFT(B11608,2)</f>
        <v>15</v>
      </c>
      <c r="H11608" s="0" t="str">
        <f aca="false">I11608&amp;"_"&amp;G11608&amp;"_"&amp;F11608</f>
        <v>KortbenetGroenFroe_15_20191120_DL2019023_PaderupGym_koersel1</v>
      </c>
      <c r="I11608" s="61" t="str">
        <f aca="false">MID(RIGHT(B11608,LEN(B11608)-3),1,FIND("_",RIGHT(B11608,LEN(B11608)-3))-1)</f>
        <v>KortbenetGroenFroe</v>
      </c>
      <c r="J11608" s="61" t="str">
        <f aca="false">TRIM(SUBSTITUTE(RIGHT(B11608,FIND(I11608,B11608)+1),"_",""))</f>
        <v>eDNA</v>
      </c>
      <c r="K11608" s="0" t="str">
        <f aca="false">IFERROR(VALUE(SUBSTITUTE(E11608,".",",")),E11608)</f>
        <v>No Ct</v>
      </c>
      <c r="L11608" s="61" t="str">
        <f aca="false">IF(J11608="PosK",SUMIFS(K:K,J:J,"PosK",H:H,H11608),"")</f>
        <v/>
      </c>
      <c r="M11608" s="61" t="str">
        <f aca="false">IF(J11608="PosK",SUMIFS(K:K,J:J,"NegK",H:H,H11608),"")</f>
        <v/>
      </c>
      <c r="N11608" s="61" t="str">
        <f aca="false">IF(J11608="PosK",SUMIFS(K:K,J:J,"eDNA",H:H,H11608),"")</f>
        <v/>
      </c>
      <c r="Q11608" s="62"/>
    </row>
    <row r="11609" customFormat="false" ht="14.25" hidden="false" customHeight="false" outlineLevel="0" collapsed="false">
      <c r="A11609" s="0" t="s">
        <v>862</v>
      </c>
      <c r="B11609" s="52" t="s">
        <v>992</v>
      </c>
      <c r="C11609" s="52" t="s">
        <v>751</v>
      </c>
      <c r="D11609" s="53" t="n">
        <v>0.1</v>
      </c>
      <c r="E11609" s="53" t="s">
        <v>748</v>
      </c>
      <c r="F11609" s="0" t="s">
        <v>1499</v>
      </c>
      <c r="G11609" s="0" t="str">
        <f aca="false">LEFT(B11609,2)</f>
        <v>15</v>
      </c>
      <c r="H11609" s="0" t="str">
        <f aca="false">I11609&amp;"_"&amp;G11609&amp;"_"&amp;F11609</f>
        <v>KortbenetGroenFroe_15_20191120_DL2019023_PaderupGym_koersel1</v>
      </c>
      <c r="I11609" s="61" t="str">
        <f aca="false">MID(RIGHT(B11609,LEN(B11609)-3),1,FIND("_",RIGHT(B11609,LEN(B11609)-3))-1)</f>
        <v>KortbenetGroenFroe</v>
      </c>
      <c r="J11609" s="61" t="str">
        <f aca="false">TRIM(SUBSTITUTE(RIGHT(B11609,FIND(I11609,B11609)+1),"_",""))</f>
        <v>eDNA</v>
      </c>
      <c r="K11609" s="0" t="str">
        <f aca="false">IFERROR(VALUE(SUBSTITUTE(E11609,".",",")),E11609)</f>
        <v>No Ct</v>
      </c>
      <c r="L11609" s="61" t="str">
        <f aca="false">IF(J11609="PosK",SUMIFS(K:K,J:J,"PosK",H:H,H11609),"")</f>
        <v/>
      </c>
      <c r="M11609" s="61" t="str">
        <f aca="false">IF(J11609="PosK",SUMIFS(K:K,J:J,"NegK",H:H,H11609),"")</f>
        <v/>
      </c>
      <c r="N11609" s="61" t="str">
        <f aca="false">IF(J11609="PosK",SUMIFS(K:K,J:J,"eDNA",H:H,H11609),"")</f>
        <v/>
      </c>
      <c r="P11609" s="62"/>
      <c r="T11609" s="63"/>
      <c r="W11609" s="64"/>
    </row>
    <row r="11610" customFormat="false" ht="14.25" hidden="false" customHeight="false" outlineLevel="0" collapsed="false">
      <c r="A11610" s="0" t="s">
        <v>863</v>
      </c>
      <c r="B11610" s="52" t="s">
        <v>1212</v>
      </c>
      <c r="C11610" s="52" t="s">
        <v>743</v>
      </c>
      <c r="D11610" s="53" t="n">
        <v>0.1</v>
      </c>
      <c r="E11610" s="53" t="s">
        <v>748</v>
      </c>
      <c r="F11610" s="0" t="s">
        <v>1499</v>
      </c>
      <c r="G11610" s="0" t="str">
        <f aca="false">LEFT(B11610,2)</f>
        <v>16</v>
      </c>
      <c r="H11610" s="0" t="str">
        <f aca="false">I11610&amp;"_"&amp;G11610&amp;"_"&amp;F11610</f>
        <v>ButsnudetFroe_16_20191120_DL2019023_PaderupGym_koersel1</v>
      </c>
      <c r="I11610" s="61" t="str">
        <f aca="false">MID(RIGHT(B11610,LEN(B11610)-3),1,FIND("_",RIGHT(B11610,LEN(B11610)-3))-1)</f>
        <v>ButsnudetFroe</v>
      </c>
      <c r="J11610" s="61" t="str">
        <f aca="false">TRIM(SUBSTITUTE(RIGHT(B11610,FIND(I11610,B11610)+1),"_",""))</f>
        <v>PosK</v>
      </c>
      <c r="K11610" s="0" t="str">
        <f aca="false">IFERROR(VALUE(SUBSTITUTE(E11610,".",",")),E11610)</f>
        <v>No Ct</v>
      </c>
      <c r="L11610" s="61" t="n">
        <f aca="false">IF(J11610="PosK",SUMIFS(K:K,J:J,"PosK",H:H,H11610),"")</f>
        <v>0</v>
      </c>
      <c r="M11610" s="61" t="n">
        <f aca="false">IF(J11610="PosK",SUMIFS(K:K,J:J,"NegK",H:H,H11610),"")</f>
        <v>0</v>
      </c>
      <c r="N11610" s="61" t="n">
        <f aca="false">IF(J11610="PosK",SUMIFS(K:K,J:J,"eDNA",H:H,H11610),"")</f>
        <v>73.3</v>
      </c>
      <c r="P11610" s="62" t="n">
        <f aca="false">IF(K11612="No Ct",0,K11612)</f>
        <v>37.51</v>
      </c>
      <c r="Q11610" s="62" t="n">
        <f aca="false">IF(K11613="No Ct",0,K11613)</f>
        <v>35.79</v>
      </c>
      <c r="R11610" s="0" t="str">
        <f aca="false">IF(AND(L11610&gt;0,M11610=0),"Valid","Invalid")</f>
        <v>Invalid</v>
      </c>
      <c r="S11610" s="0" t="str">
        <f aca="false">IF(OR(P11610&gt;1,Q11610&gt;1),"Present","Absent")</f>
        <v>Present</v>
      </c>
      <c r="T11610" s="63" t="str">
        <f aca="false">IF(OR(AND(P11610&gt;1,P11610&lt;41),AND(Q11610&gt;1,Q11610&lt;41)),"Ct&lt;41","Ct&gt;41")</f>
        <v>Ct&lt;41</v>
      </c>
      <c r="U11610" s="0" t="str">
        <f aca="false">I11610</f>
        <v>ButsnudetFroe</v>
      </c>
      <c r="V11610" s="0" t="str">
        <f aca="false">MID(F11610,10,9)</f>
        <v>DL2019023</v>
      </c>
      <c r="W11610" s="64" t="str">
        <f aca="false">V11610&amp;"_"&amp;U11610&amp;"_"&amp;R11610&amp;"_"&amp;S11610&amp;"_"&amp;T11610</f>
        <v>DL2019023_ButsnudetFroe_Invalid_Present_Ct&lt;41</v>
      </c>
    </row>
    <row r="11611" customFormat="false" ht="14.25" hidden="false" customHeight="false" outlineLevel="0" collapsed="false">
      <c r="A11611" s="0" t="s">
        <v>865</v>
      </c>
      <c r="B11611" s="52" t="s">
        <v>1213</v>
      </c>
      <c r="C11611" s="52" t="s">
        <v>747</v>
      </c>
      <c r="D11611" s="53" t="n">
        <v>0.1</v>
      </c>
      <c r="E11611" s="53" t="s">
        <v>748</v>
      </c>
      <c r="F11611" s="0" t="s">
        <v>1499</v>
      </c>
      <c r="G11611" s="0" t="str">
        <f aca="false">LEFT(B11611,2)</f>
        <v>16</v>
      </c>
      <c r="H11611" s="0" t="str">
        <f aca="false">I11611&amp;"_"&amp;G11611&amp;"_"&amp;F11611</f>
        <v>ButsnudetFroe_16_20191120_DL2019023_PaderupGym_koersel1</v>
      </c>
      <c r="I11611" s="61" t="str">
        <f aca="false">MID(RIGHT(B11611,LEN(B11611)-3),1,FIND("_",RIGHT(B11611,LEN(B11611)-3))-1)</f>
        <v>ButsnudetFroe</v>
      </c>
      <c r="J11611" s="61" t="str">
        <f aca="false">TRIM(SUBSTITUTE(RIGHT(B11611,FIND(I11611,B11611)+1),"_",""))</f>
        <v>NegK</v>
      </c>
      <c r="K11611" s="0" t="str">
        <f aca="false">IFERROR(VALUE(SUBSTITUTE(E11611,".",",")),E11611)</f>
        <v>No Ct</v>
      </c>
      <c r="L11611" s="61" t="str">
        <f aca="false">IF(J11611="PosK",SUMIFS(K:K,J:J,"PosK",H:H,H11611),"")</f>
        <v/>
      </c>
      <c r="M11611" s="61" t="str">
        <f aca="false">IF(J11611="PosK",SUMIFS(K:K,J:J,"NegK",H:H,H11611),"")</f>
        <v/>
      </c>
      <c r="N11611" s="61" t="str">
        <f aca="false">IF(J11611="PosK",SUMIFS(K:K,J:J,"eDNA",H:H,H11611),"")</f>
        <v/>
      </c>
    </row>
    <row r="11612" customFormat="false" ht="14.25" hidden="false" customHeight="false" outlineLevel="0" collapsed="false">
      <c r="A11612" s="0" t="s">
        <v>867</v>
      </c>
      <c r="B11612" s="52" t="s">
        <v>1214</v>
      </c>
      <c r="C11612" s="52" t="s">
        <v>751</v>
      </c>
      <c r="D11612" s="53" t="n">
        <v>0.1</v>
      </c>
      <c r="E11612" s="53" t="n">
        <v>37.51</v>
      </c>
      <c r="F11612" s="0" t="s">
        <v>1499</v>
      </c>
      <c r="G11612" s="0" t="str">
        <f aca="false">LEFT(B11612,2)</f>
        <v>16</v>
      </c>
      <c r="H11612" s="0" t="str">
        <f aca="false">I11612&amp;"_"&amp;G11612&amp;"_"&amp;F11612</f>
        <v>ButsnudetFroe_16_20191120_DL2019023_PaderupGym_koersel1</v>
      </c>
      <c r="I11612" s="61" t="str">
        <f aca="false">MID(RIGHT(B11612,LEN(B11612)-3),1,FIND("_",RIGHT(B11612,LEN(B11612)-3))-1)</f>
        <v>ButsnudetFroe</v>
      </c>
      <c r="J11612" s="61" t="str">
        <f aca="false">TRIM(SUBSTITUTE(RIGHT(B11612,FIND(I11612,B11612)+1),"_",""))</f>
        <v>eDNA</v>
      </c>
      <c r="K11612" s="0" t="n">
        <f aca="false">IFERROR(VALUE(SUBSTITUTE(E11612,".",",")),E11612)</f>
        <v>37.51</v>
      </c>
      <c r="L11612" s="61" t="str">
        <f aca="false">IF(J11612="PosK",SUMIFS(K:K,J:J,"PosK",H:H,H11612),"")</f>
        <v/>
      </c>
      <c r="M11612" s="61" t="str">
        <f aca="false">IF(J11612="PosK",SUMIFS(K:K,J:J,"NegK",H:H,H11612),"")</f>
        <v/>
      </c>
      <c r="N11612" s="61" t="str">
        <f aca="false">IF(J11612="PosK",SUMIFS(K:K,J:J,"eDNA",H:H,H11612),"")</f>
        <v/>
      </c>
      <c r="Q11612" s="62"/>
    </row>
    <row r="11613" customFormat="false" ht="14.25" hidden="false" customHeight="false" outlineLevel="0" collapsed="false">
      <c r="A11613" s="0" t="s">
        <v>869</v>
      </c>
      <c r="B11613" s="52" t="s">
        <v>1214</v>
      </c>
      <c r="C11613" s="52" t="s">
        <v>751</v>
      </c>
      <c r="D11613" s="53" t="n">
        <v>0.1</v>
      </c>
      <c r="E11613" s="53" t="n">
        <v>35.79</v>
      </c>
      <c r="F11613" s="0" t="s">
        <v>1499</v>
      </c>
      <c r="G11613" s="0" t="str">
        <f aca="false">LEFT(B11613,2)</f>
        <v>16</v>
      </c>
      <c r="H11613" s="0" t="str">
        <f aca="false">I11613&amp;"_"&amp;G11613&amp;"_"&amp;F11613</f>
        <v>ButsnudetFroe_16_20191120_DL2019023_PaderupGym_koersel1</v>
      </c>
      <c r="I11613" s="61" t="str">
        <f aca="false">MID(RIGHT(B11613,LEN(B11613)-3),1,FIND("_",RIGHT(B11613,LEN(B11613)-3))-1)</f>
        <v>ButsnudetFroe</v>
      </c>
      <c r="J11613" s="61" t="str">
        <f aca="false">TRIM(SUBSTITUTE(RIGHT(B11613,FIND(I11613,B11613)+1),"_",""))</f>
        <v>eDNA</v>
      </c>
      <c r="K11613" s="0" t="n">
        <f aca="false">IFERROR(VALUE(SUBSTITUTE(E11613,".",",")),E11613)</f>
        <v>35.79</v>
      </c>
      <c r="L11613" s="61" t="str">
        <f aca="false">IF(J11613="PosK",SUMIFS(K:K,J:J,"PosK",H:H,H11613),"")</f>
        <v/>
      </c>
      <c r="M11613" s="61" t="str">
        <f aca="false">IF(J11613="PosK",SUMIFS(K:K,J:J,"NegK",H:H,H11613),"")</f>
        <v/>
      </c>
      <c r="N11613" s="61" t="str">
        <f aca="false">IF(J11613="PosK",SUMIFS(K:K,J:J,"eDNA",H:H,H11613),"")</f>
        <v/>
      </c>
      <c r="P11613" s="62"/>
      <c r="T11613" s="63"/>
      <c r="W11613" s="64"/>
    </row>
    <row r="11614" customFormat="false" ht="14.25" hidden="false" customHeight="false" outlineLevel="0" collapsed="false">
      <c r="A11614" s="0" t="s">
        <v>870</v>
      </c>
      <c r="B11614" s="52" t="s">
        <v>996</v>
      </c>
      <c r="C11614" s="52" t="s">
        <v>743</v>
      </c>
      <c r="D11614" s="53" t="n">
        <v>0.1</v>
      </c>
      <c r="E11614" s="53" t="n">
        <v>28.89</v>
      </c>
      <c r="F11614" s="0" t="s">
        <v>1499</v>
      </c>
      <c r="G11614" s="0" t="str">
        <f aca="false">LEFT(B11614,2)</f>
        <v>17</v>
      </c>
      <c r="H11614" s="0" t="str">
        <f aca="false">I11614&amp;"_"&amp;G11614&amp;"_"&amp;F11614</f>
        <v>ButsnudetFroe_17_20191120_DL2019023_PaderupGym_koersel1</v>
      </c>
      <c r="I11614" s="61" t="str">
        <f aca="false">MID(RIGHT(B11614,LEN(B11614)-3),1,FIND("_",RIGHT(B11614,LEN(B11614)-3))-1)</f>
        <v>ButsnudetFroe</v>
      </c>
      <c r="J11614" s="61" t="str">
        <f aca="false">TRIM(SUBSTITUTE(RIGHT(B11614,FIND(I11614,B11614)+1),"_",""))</f>
        <v>PosK</v>
      </c>
      <c r="K11614" s="0" t="n">
        <f aca="false">IFERROR(VALUE(SUBSTITUTE(E11614,".",",")),E11614)</f>
        <v>28.89</v>
      </c>
      <c r="L11614" s="61" t="n">
        <f aca="false">IF(J11614="PosK",SUMIFS(K:K,J:J,"PosK",H:H,H11614),"")</f>
        <v>28.89</v>
      </c>
      <c r="M11614" s="61" t="n">
        <f aca="false">IF(J11614="PosK",SUMIFS(K:K,J:J,"NegK",H:H,H11614),"")</f>
        <v>0</v>
      </c>
      <c r="N11614" s="61" t="n">
        <f aca="false">IF(J11614="PosK",SUMIFS(K:K,J:J,"eDNA",H:H,H11614),"")</f>
        <v>74.09</v>
      </c>
      <c r="P11614" s="62" t="n">
        <f aca="false">IF(K11616="No Ct",0,K11616)</f>
        <v>37.69</v>
      </c>
      <c r="Q11614" s="62" t="n">
        <f aca="false">IF(K11617="No Ct",0,K11617)</f>
        <v>36.4</v>
      </c>
      <c r="R11614" s="0" t="str">
        <f aca="false">IF(AND(L11614&gt;0,M11614=0),"Valid","Invalid")</f>
        <v>Valid</v>
      </c>
      <c r="S11614" s="0" t="str">
        <f aca="false">IF(OR(P11614&gt;1,Q11614&gt;1),"Present","Absent")</f>
        <v>Present</v>
      </c>
      <c r="T11614" s="63" t="str">
        <f aca="false">IF(OR(AND(P11614&gt;1,P11614&lt;41),AND(Q11614&gt;1,Q11614&lt;41)),"Ct&lt;41","Ct&gt;41")</f>
        <v>Ct&lt;41</v>
      </c>
      <c r="U11614" s="0" t="str">
        <f aca="false">I11614</f>
        <v>ButsnudetFroe</v>
      </c>
      <c r="V11614" s="0" t="str">
        <f aca="false">MID(F11614,10,9)</f>
        <v>DL2019023</v>
      </c>
      <c r="W11614" s="64" t="str">
        <f aca="false">V11614&amp;"_"&amp;U11614&amp;"_"&amp;R11614&amp;"_"&amp;S11614&amp;"_"&amp;T11614</f>
        <v>DL2019023_ButsnudetFroe_Valid_Present_Ct&lt;41</v>
      </c>
    </row>
    <row r="11615" customFormat="false" ht="14.25" hidden="false" customHeight="false" outlineLevel="0" collapsed="false">
      <c r="A11615" s="0" t="s">
        <v>872</v>
      </c>
      <c r="B11615" s="52" t="s">
        <v>997</v>
      </c>
      <c r="C11615" s="52" t="s">
        <v>747</v>
      </c>
      <c r="D11615" s="53" t="n">
        <v>0.1</v>
      </c>
      <c r="E11615" s="53" t="s">
        <v>748</v>
      </c>
      <c r="F11615" s="0" t="s">
        <v>1499</v>
      </c>
      <c r="G11615" s="0" t="str">
        <f aca="false">LEFT(B11615,2)</f>
        <v>17</v>
      </c>
      <c r="H11615" s="0" t="str">
        <f aca="false">I11615&amp;"_"&amp;G11615&amp;"_"&amp;F11615</f>
        <v>ButsnudetFroe_17_20191120_DL2019023_PaderupGym_koersel1</v>
      </c>
      <c r="I11615" s="61" t="str">
        <f aca="false">MID(RIGHT(B11615,LEN(B11615)-3),1,FIND("_",RIGHT(B11615,LEN(B11615)-3))-1)</f>
        <v>ButsnudetFroe</v>
      </c>
      <c r="J11615" s="61" t="str">
        <f aca="false">TRIM(SUBSTITUTE(RIGHT(B11615,FIND(I11615,B11615)+1),"_",""))</f>
        <v>NegK</v>
      </c>
      <c r="K11615" s="0" t="str">
        <f aca="false">IFERROR(VALUE(SUBSTITUTE(E11615,".",",")),E11615)</f>
        <v>No Ct</v>
      </c>
      <c r="L11615" s="61" t="str">
        <f aca="false">IF(J11615="PosK",SUMIFS(K:K,J:J,"PosK",H:H,H11615),"")</f>
        <v/>
      </c>
      <c r="M11615" s="61" t="str">
        <f aca="false">IF(J11615="PosK",SUMIFS(K:K,J:J,"NegK",H:H,H11615),"")</f>
        <v/>
      </c>
      <c r="N11615" s="61" t="str">
        <f aca="false">IF(J11615="PosK",SUMIFS(K:K,J:J,"eDNA",H:H,H11615),"")</f>
        <v/>
      </c>
    </row>
    <row r="11616" customFormat="false" ht="14.25" hidden="false" customHeight="false" outlineLevel="0" collapsed="false">
      <c r="A11616" s="0" t="s">
        <v>874</v>
      </c>
      <c r="B11616" s="52" t="s">
        <v>998</v>
      </c>
      <c r="C11616" s="52" t="s">
        <v>751</v>
      </c>
      <c r="D11616" s="53" t="n">
        <v>0.1</v>
      </c>
      <c r="E11616" s="53" t="n">
        <v>37.69</v>
      </c>
      <c r="F11616" s="0" t="s">
        <v>1499</v>
      </c>
      <c r="G11616" s="0" t="str">
        <f aca="false">LEFT(B11616,2)</f>
        <v>17</v>
      </c>
      <c r="H11616" s="0" t="str">
        <f aca="false">I11616&amp;"_"&amp;G11616&amp;"_"&amp;F11616</f>
        <v>ButsnudetFroe_17_20191120_DL2019023_PaderupGym_koersel1</v>
      </c>
      <c r="I11616" s="61" t="str">
        <f aca="false">MID(RIGHT(B11616,LEN(B11616)-3),1,FIND("_",RIGHT(B11616,LEN(B11616)-3))-1)</f>
        <v>ButsnudetFroe</v>
      </c>
      <c r="J11616" s="61" t="str">
        <f aca="false">TRIM(SUBSTITUTE(RIGHT(B11616,FIND(I11616,B11616)+1),"_",""))</f>
        <v>eDNA</v>
      </c>
      <c r="K11616" s="0" t="n">
        <f aca="false">IFERROR(VALUE(SUBSTITUTE(E11616,".",",")),E11616)</f>
        <v>37.69</v>
      </c>
      <c r="L11616" s="61" t="str">
        <f aca="false">IF(J11616="PosK",SUMIFS(K:K,J:J,"PosK",H:H,H11616),"")</f>
        <v/>
      </c>
      <c r="M11616" s="61" t="str">
        <f aca="false">IF(J11616="PosK",SUMIFS(K:K,J:J,"NegK",H:H,H11616),"")</f>
        <v/>
      </c>
      <c r="N11616" s="61" t="str">
        <f aca="false">IF(J11616="PosK",SUMIFS(K:K,J:J,"eDNA",H:H,H11616),"")</f>
        <v/>
      </c>
      <c r="Q11616" s="62"/>
    </row>
    <row r="11617" customFormat="false" ht="14.25" hidden="false" customHeight="false" outlineLevel="0" collapsed="false">
      <c r="A11617" s="0" t="s">
        <v>876</v>
      </c>
      <c r="B11617" s="52" t="s">
        <v>998</v>
      </c>
      <c r="C11617" s="52" t="s">
        <v>751</v>
      </c>
      <c r="D11617" s="53" t="n">
        <v>0.1</v>
      </c>
      <c r="E11617" s="53" t="n">
        <v>36.4</v>
      </c>
      <c r="F11617" s="0" t="s">
        <v>1499</v>
      </c>
      <c r="G11617" s="0" t="str">
        <f aca="false">LEFT(B11617,2)</f>
        <v>17</v>
      </c>
      <c r="H11617" s="0" t="str">
        <f aca="false">I11617&amp;"_"&amp;G11617&amp;"_"&amp;F11617</f>
        <v>ButsnudetFroe_17_20191120_DL2019023_PaderupGym_koersel1</v>
      </c>
      <c r="I11617" s="61" t="str">
        <f aca="false">MID(RIGHT(B11617,LEN(B11617)-3),1,FIND("_",RIGHT(B11617,LEN(B11617)-3))-1)</f>
        <v>ButsnudetFroe</v>
      </c>
      <c r="J11617" s="61" t="str">
        <f aca="false">TRIM(SUBSTITUTE(RIGHT(B11617,FIND(I11617,B11617)+1),"_",""))</f>
        <v>eDNA</v>
      </c>
      <c r="K11617" s="0" t="n">
        <f aca="false">IFERROR(VALUE(SUBSTITUTE(E11617,".",",")),E11617)</f>
        <v>36.4</v>
      </c>
      <c r="L11617" s="61" t="str">
        <f aca="false">IF(J11617="PosK",SUMIFS(K:K,J:J,"PosK",H:H,H11617),"")</f>
        <v/>
      </c>
      <c r="M11617" s="61" t="str">
        <f aca="false">IF(J11617="PosK",SUMIFS(K:K,J:J,"NegK",H:H,H11617),"")</f>
        <v/>
      </c>
      <c r="N11617" s="61" t="str">
        <f aca="false">IF(J11617="PosK",SUMIFS(K:K,J:J,"eDNA",H:H,H11617),"")</f>
        <v/>
      </c>
      <c r="P11617" s="62"/>
      <c r="T11617" s="63"/>
      <c r="W11617" s="64"/>
    </row>
    <row r="11618" customFormat="false" ht="14.25" hidden="false" customHeight="false" outlineLevel="0" collapsed="false">
      <c r="A11618" s="0" t="s">
        <v>877</v>
      </c>
      <c r="B11618" s="52" t="s">
        <v>1215</v>
      </c>
      <c r="C11618" s="52" t="s">
        <v>743</v>
      </c>
      <c r="D11618" s="53" t="n">
        <v>0.1</v>
      </c>
      <c r="E11618" s="53" t="n">
        <v>27.71</v>
      </c>
      <c r="F11618" s="0" t="s">
        <v>1499</v>
      </c>
      <c r="G11618" s="0" t="str">
        <f aca="false">LEFT(B11618,2)</f>
        <v>18</v>
      </c>
      <c r="H11618" s="0" t="str">
        <f aca="false">I11618&amp;"_"&amp;G11618&amp;"_"&amp;F11618</f>
        <v>LilleVandsalamander_18_20191120_DL2019023_PaderupGym_koersel1</v>
      </c>
      <c r="I11618" s="61" t="str">
        <f aca="false">MID(RIGHT(B11618,LEN(B11618)-3),1,FIND("_",RIGHT(B11618,LEN(B11618)-3))-1)</f>
        <v>LilleVandsalamander</v>
      </c>
      <c r="J11618" s="61" t="str">
        <f aca="false">TRIM(SUBSTITUTE(RIGHT(B11618,FIND(I11618,B11618)+1),"_",""))</f>
        <v>PosK</v>
      </c>
      <c r="K11618" s="0" t="n">
        <f aca="false">IFERROR(VALUE(SUBSTITUTE(E11618,".",",")),E11618)</f>
        <v>27.71</v>
      </c>
      <c r="L11618" s="61" t="n">
        <f aca="false">IF(J11618="PosK",SUMIFS(K:K,J:J,"PosK",H:H,H11618),"")</f>
        <v>27.71</v>
      </c>
      <c r="M11618" s="61" t="n">
        <f aca="false">IF(J11618="PosK",SUMIFS(K:K,J:J,"NegK",H:H,H11618),"")</f>
        <v>0</v>
      </c>
      <c r="N11618" s="61" t="n">
        <f aca="false">IF(J11618="PosK",SUMIFS(K:K,J:J,"eDNA",H:H,H11618),"")</f>
        <v>0</v>
      </c>
      <c r="P11618" s="62" t="n">
        <f aca="false">IF(K11620="No Ct",0,K11620)</f>
        <v>0</v>
      </c>
      <c r="Q11618" s="62" t="n">
        <f aca="false">IF(K11621="No Ct",0,K11621)</f>
        <v>0</v>
      </c>
      <c r="R11618" s="0" t="str">
        <f aca="false">IF(AND(L11618&gt;0,M11618=0),"Valid","Invalid")</f>
        <v>Valid</v>
      </c>
      <c r="S11618" s="0" t="str">
        <f aca="false">IF(OR(P11618&gt;1,Q11618&gt;1),"Present","Absent")</f>
        <v>Absent</v>
      </c>
      <c r="T11618" s="63" t="str">
        <f aca="false">IF(OR(AND(P11618&gt;1,P11618&lt;41),AND(Q11618&gt;1,Q11618&lt;41)),"Ct&lt;41","Ct&gt;41")</f>
        <v>Ct&gt;41</v>
      </c>
      <c r="U11618" s="0" t="str">
        <f aca="false">I11618</f>
        <v>LilleVandsalamander</v>
      </c>
      <c r="V11618" s="0" t="str">
        <f aca="false">MID(F11618,10,9)</f>
        <v>DL2019023</v>
      </c>
      <c r="W11618" s="64" t="str">
        <f aca="false">V11618&amp;"_"&amp;U11618&amp;"_"&amp;R11618&amp;"_"&amp;S11618&amp;"_"&amp;T11618</f>
        <v>DL2019023_LilleVandsalamander_Valid_Absent_Ct&gt;41</v>
      </c>
    </row>
    <row r="11619" customFormat="false" ht="14.25" hidden="false" customHeight="false" outlineLevel="0" collapsed="false">
      <c r="A11619" s="0" t="s">
        <v>879</v>
      </c>
      <c r="B11619" s="52" t="s">
        <v>1216</v>
      </c>
      <c r="C11619" s="52" t="s">
        <v>747</v>
      </c>
      <c r="D11619" s="53" t="n">
        <v>0.1</v>
      </c>
      <c r="E11619" s="53" t="s">
        <v>748</v>
      </c>
      <c r="F11619" s="0" t="s">
        <v>1499</v>
      </c>
      <c r="G11619" s="0" t="str">
        <f aca="false">LEFT(B11619,2)</f>
        <v>18</v>
      </c>
      <c r="H11619" s="0" t="str">
        <f aca="false">I11619&amp;"_"&amp;G11619&amp;"_"&amp;F11619</f>
        <v>LilleVandsalamander_18_20191120_DL2019023_PaderupGym_koersel1</v>
      </c>
      <c r="I11619" s="61" t="str">
        <f aca="false">MID(RIGHT(B11619,LEN(B11619)-3),1,FIND("_",RIGHT(B11619,LEN(B11619)-3))-1)</f>
        <v>LilleVandsalamander</v>
      </c>
      <c r="J11619" s="61" t="str">
        <f aca="false">TRIM(SUBSTITUTE(RIGHT(B11619,FIND(I11619,B11619)+1),"_",""))</f>
        <v>NegK</v>
      </c>
      <c r="K11619" s="0" t="str">
        <f aca="false">IFERROR(VALUE(SUBSTITUTE(E11619,".",",")),E11619)</f>
        <v>No Ct</v>
      </c>
      <c r="L11619" s="61" t="str">
        <f aca="false">IF(J11619="PosK",SUMIFS(K:K,J:J,"PosK",H:H,H11619),"")</f>
        <v/>
      </c>
      <c r="M11619" s="61" t="str">
        <f aca="false">IF(J11619="PosK",SUMIFS(K:K,J:J,"NegK",H:H,H11619),"")</f>
        <v/>
      </c>
      <c r="N11619" s="61" t="str">
        <f aca="false">IF(J11619="PosK",SUMIFS(K:K,J:J,"eDNA",H:H,H11619),"")</f>
        <v/>
      </c>
    </row>
    <row r="11620" customFormat="false" ht="14.25" hidden="false" customHeight="false" outlineLevel="0" collapsed="false">
      <c r="A11620" s="0" t="s">
        <v>881</v>
      </c>
      <c r="B11620" s="52" t="s">
        <v>1217</v>
      </c>
      <c r="C11620" s="52" t="s">
        <v>751</v>
      </c>
      <c r="D11620" s="53" t="n">
        <v>0.1</v>
      </c>
      <c r="E11620" s="53" t="s">
        <v>748</v>
      </c>
      <c r="F11620" s="0" t="s">
        <v>1499</v>
      </c>
      <c r="G11620" s="0" t="str">
        <f aca="false">LEFT(B11620,2)</f>
        <v>18</v>
      </c>
      <c r="H11620" s="0" t="str">
        <f aca="false">I11620&amp;"_"&amp;G11620&amp;"_"&amp;F11620</f>
        <v>LilleVandsalamander_18_20191120_DL2019023_PaderupGym_koersel1</v>
      </c>
      <c r="I11620" s="61" t="str">
        <f aca="false">MID(RIGHT(B11620,LEN(B11620)-3),1,FIND("_",RIGHT(B11620,LEN(B11620)-3))-1)</f>
        <v>LilleVandsalamander</v>
      </c>
      <c r="J11620" s="61" t="str">
        <f aca="false">TRIM(SUBSTITUTE(RIGHT(B11620,FIND(I11620,B11620)+1),"_",""))</f>
        <v>eDNA</v>
      </c>
      <c r="K11620" s="0" t="str">
        <f aca="false">IFERROR(VALUE(SUBSTITUTE(E11620,".",",")),E11620)</f>
        <v>No Ct</v>
      </c>
      <c r="L11620" s="61" t="str">
        <f aca="false">IF(J11620="PosK",SUMIFS(K:K,J:J,"PosK",H:H,H11620),"")</f>
        <v/>
      </c>
      <c r="M11620" s="61" t="str">
        <f aca="false">IF(J11620="PosK",SUMIFS(K:K,J:J,"NegK",H:H,H11620),"")</f>
        <v/>
      </c>
      <c r="N11620" s="61" t="str">
        <f aca="false">IF(J11620="PosK",SUMIFS(K:K,J:J,"eDNA",H:H,H11620),"")</f>
        <v/>
      </c>
      <c r="Q11620" s="62"/>
    </row>
    <row r="11621" customFormat="false" ht="14.25" hidden="false" customHeight="false" outlineLevel="0" collapsed="false">
      <c r="A11621" s="0" t="s">
        <v>883</v>
      </c>
      <c r="B11621" s="52" t="s">
        <v>1217</v>
      </c>
      <c r="C11621" s="52" t="s">
        <v>751</v>
      </c>
      <c r="D11621" s="53" t="n">
        <v>0.1</v>
      </c>
      <c r="E11621" s="53" t="s">
        <v>748</v>
      </c>
      <c r="F11621" s="0" t="s">
        <v>1499</v>
      </c>
      <c r="G11621" s="0" t="str">
        <f aca="false">LEFT(B11621,2)</f>
        <v>18</v>
      </c>
      <c r="H11621" s="0" t="str">
        <f aca="false">I11621&amp;"_"&amp;G11621&amp;"_"&amp;F11621</f>
        <v>LilleVandsalamander_18_20191120_DL2019023_PaderupGym_koersel1</v>
      </c>
      <c r="I11621" s="61" t="str">
        <f aca="false">MID(RIGHT(B11621,LEN(B11621)-3),1,FIND("_",RIGHT(B11621,LEN(B11621)-3))-1)</f>
        <v>LilleVandsalamander</v>
      </c>
      <c r="J11621" s="61" t="str">
        <f aca="false">TRIM(SUBSTITUTE(RIGHT(B11621,FIND(I11621,B11621)+1),"_",""))</f>
        <v>eDNA</v>
      </c>
      <c r="K11621" s="0" t="str">
        <f aca="false">IFERROR(VALUE(SUBSTITUTE(E11621,".",",")),E11621)</f>
        <v>No Ct</v>
      </c>
      <c r="L11621" s="61" t="str">
        <f aca="false">IF(J11621="PosK",SUMIFS(K:K,J:J,"PosK",H:H,H11621),"")</f>
        <v/>
      </c>
      <c r="M11621" s="61" t="str">
        <f aca="false">IF(J11621="PosK",SUMIFS(K:K,J:J,"NegK",H:H,H11621),"")</f>
        <v/>
      </c>
      <c r="N11621" s="61" t="str">
        <f aca="false">IF(J11621="PosK",SUMIFS(K:K,J:J,"eDNA",H:H,H11621),"")</f>
        <v/>
      </c>
      <c r="P11621" s="62"/>
      <c r="T11621" s="63"/>
      <c r="W11621" s="64"/>
    </row>
    <row r="11622" customFormat="false" ht="14.25" hidden="false" customHeight="false" outlineLevel="0" collapsed="false">
      <c r="A11622" s="0" t="s">
        <v>884</v>
      </c>
      <c r="B11622" s="52" t="s">
        <v>1002</v>
      </c>
      <c r="C11622" s="52" t="s">
        <v>743</v>
      </c>
      <c r="D11622" s="53" t="n">
        <v>0.1</v>
      </c>
      <c r="E11622" s="53" t="n">
        <v>28.47</v>
      </c>
      <c r="F11622" s="0" t="s">
        <v>1499</v>
      </c>
      <c r="G11622" s="0" t="str">
        <f aca="false">LEFT(B11622,2)</f>
        <v>19</v>
      </c>
      <c r="H11622" s="0" t="str">
        <f aca="false">I11622&amp;"_"&amp;G11622&amp;"_"&amp;F11622</f>
        <v>LilleVandsalamander_19_20191120_DL2019023_PaderupGym_koersel1</v>
      </c>
      <c r="I11622" s="61" t="str">
        <f aca="false">MID(RIGHT(B11622,LEN(B11622)-3),1,FIND("_",RIGHT(B11622,LEN(B11622)-3))-1)</f>
        <v>LilleVandsalamander</v>
      </c>
      <c r="J11622" s="61" t="str">
        <f aca="false">TRIM(SUBSTITUTE(RIGHT(B11622,FIND(I11622,B11622)+1),"_",""))</f>
        <v>PosK</v>
      </c>
      <c r="K11622" s="0" t="n">
        <f aca="false">IFERROR(VALUE(SUBSTITUTE(E11622,".",",")),E11622)</f>
        <v>28.47</v>
      </c>
      <c r="L11622" s="61" t="n">
        <f aca="false">IF(J11622="PosK",SUMIFS(K:K,J:J,"PosK",H:H,H11622),"")</f>
        <v>28.47</v>
      </c>
      <c r="M11622" s="61" t="n">
        <f aca="false">IF(J11622="PosK",SUMIFS(K:K,J:J,"NegK",H:H,H11622),"")</f>
        <v>0</v>
      </c>
      <c r="N11622" s="61" t="n">
        <f aca="false">IF(J11622="PosK",SUMIFS(K:K,J:J,"eDNA",H:H,H11622),"")</f>
        <v>0</v>
      </c>
      <c r="P11622" s="62" t="n">
        <f aca="false">IF(K11624="No Ct",0,K11624)</f>
        <v>0</v>
      </c>
      <c r="Q11622" s="62" t="n">
        <f aca="false">IF(K11625="No Ct",0,K11625)</f>
        <v>0</v>
      </c>
      <c r="R11622" s="0" t="str">
        <f aca="false">IF(AND(L11622&gt;0,M11622=0),"Valid","Invalid")</f>
        <v>Valid</v>
      </c>
      <c r="S11622" s="0" t="str">
        <f aca="false">IF(OR(P11622&gt;1,Q11622&gt;1),"Present","Absent")</f>
        <v>Absent</v>
      </c>
      <c r="T11622" s="63" t="str">
        <f aca="false">IF(OR(AND(P11622&gt;1,P11622&lt;41),AND(Q11622&gt;1,Q11622&lt;41)),"Ct&lt;41","Ct&gt;41")</f>
        <v>Ct&gt;41</v>
      </c>
      <c r="U11622" s="0" t="str">
        <f aca="false">I11622</f>
        <v>LilleVandsalamander</v>
      </c>
      <c r="V11622" s="0" t="str">
        <f aca="false">MID(F11622,10,9)</f>
        <v>DL2019023</v>
      </c>
      <c r="W11622" s="64" t="str">
        <f aca="false">V11622&amp;"_"&amp;U11622&amp;"_"&amp;R11622&amp;"_"&amp;S11622&amp;"_"&amp;T11622</f>
        <v>DL2019023_LilleVandsalamander_Valid_Absent_Ct&gt;41</v>
      </c>
    </row>
    <row r="11623" customFormat="false" ht="14.25" hidden="false" customHeight="false" outlineLevel="0" collapsed="false">
      <c r="A11623" s="0" t="s">
        <v>886</v>
      </c>
      <c r="B11623" s="52" t="s">
        <v>1003</v>
      </c>
      <c r="C11623" s="52" t="s">
        <v>747</v>
      </c>
      <c r="D11623" s="53" t="n">
        <v>0.1</v>
      </c>
      <c r="E11623" s="53" t="s">
        <v>748</v>
      </c>
      <c r="F11623" s="0" t="s">
        <v>1499</v>
      </c>
      <c r="G11623" s="0" t="str">
        <f aca="false">LEFT(B11623,2)</f>
        <v>19</v>
      </c>
      <c r="H11623" s="0" t="str">
        <f aca="false">I11623&amp;"_"&amp;G11623&amp;"_"&amp;F11623</f>
        <v>LilleVandsalamander_19_20191120_DL2019023_PaderupGym_koersel1</v>
      </c>
      <c r="I11623" s="61" t="str">
        <f aca="false">MID(RIGHT(B11623,LEN(B11623)-3),1,FIND("_",RIGHT(B11623,LEN(B11623)-3))-1)</f>
        <v>LilleVandsalamander</v>
      </c>
      <c r="J11623" s="61" t="str">
        <f aca="false">TRIM(SUBSTITUTE(RIGHT(B11623,FIND(I11623,B11623)+1),"_",""))</f>
        <v>NegK</v>
      </c>
      <c r="K11623" s="0" t="str">
        <f aca="false">IFERROR(VALUE(SUBSTITUTE(E11623,".",",")),E11623)</f>
        <v>No Ct</v>
      </c>
      <c r="L11623" s="61" t="str">
        <f aca="false">IF(J11623="PosK",SUMIFS(K:K,J:J,"PosK",H:H,H11623),"")</f>
        <v/>
      </c>
      <c r="M11623" s="61" t="str">
        <f aca="false">IF(J11623="PosK",SUMIFS(K:K,J:J,"NegK",H:H,H11623),"")</f>
        <v/>
      </c>
      <c r="N11623" s="61" t="str">
        <f aca="false">IF(J11623="PosK",SUMIFS(K:K,J:J,"eDNA",H:H,H11623),"")</f>
        <v/>
      </c>
    </row>
    <row r="11624" customFormat="false" ht="14.25" hidden="false" customHeight="false" outlineLevel="0" collapsed="false">
      <c r="A11624" s="0" t="s">
        <v>888</v>
      </c>
      <c r="B11624" s="52" t="s">
        <v>1004</v>
      </c>
      <c r="C11624" s="52" t="s">
        <v>751</v>
      </c>
      <c r="D11624" s="53" t="n">
        <v>0.1</v>
      </c>
      <c r="E11624" s="53" t="s">
        <v>748</v>
      </c>
      <c r="F11624" s="0" t="s">
        <v>1499</v>
      </c>
      <c r="G11624" s="0" t="str">
        <f aca="false">LEFT(B11624,2)</f>
        <v>19</v>
      </c>
      <c r="H11624" s="0" t="str">
        <f aca="false">I11624&amp;"_"&amp;G11624&amp;"_"&amp;F11624</f>
        <v>LilleVandsalamander_19_20191120_DL2019023_PaderupGym_koersel1</v>
      </c>
      <c r="I11624" s="61" t="str">
        <f aca="false">MID(RIGHT(B11624,LEN(B11624)-3),1,FIND("_",RIGHT(B11624,LEN(B11624)-3))-1)</f>
        <v>LilleVandsalamander</v>
      </c>
      <c r="J11624" s="61" t="str">
        <f aca="false">TRIM(SUBSTITUTE(RIGHT(B11624,FIND(I11624,B11624)+1),"_",""))</f>
        <v>eDNA</v>
      </c>
      <c r="K11624" s="0" t="str">
        <f aca="false">IFERROR(VALUE(SUBSTITUTE(E11624,".",",")),E11624)</f>
        <v>No Ct</v>
      </c>
      <c r="L11624" s="61" t="str">
        <f aca="false">IF(J11624="PosK",SUMIFS(K:K,J:J,"PosK",H:H,H11624),"")</f>
        <v/>
      </c>
      <c r="M11624" s="61" t="str">
        <f aca="false">IF(J11624="PosK",SUMIFS(K:K,J:J,"NegK",H:H,H11624),"")</f>
        <v/>
      </c>
      <c r="N11624" s="61" t="str">
        <f aca="false">IF(J11624="PosK",SUMIFS(K:K,J:J,"eDNA",H:H,H11624),"")</f>
        <v/>
      </c>
      <c r="Q11624" s="62"/>
    </row>
    <row r="11625" customFormat="false" ht="14.25" hidden="false" customHeight="false" outlineLevel="0" collapsed="false">
      <c r="A11625" s="0" t="s">
        <v>890</v>
      </c>
      <c r="B11625" s="52" t="s">
        <v>1004</v>
      </c>
      <c r="C11625" s="52" t="s">
        <v>751</v>
      </c>
      <c r="D11625" s="53" t="n">
        <v>0.1</v>
      </c>
      <c r="E11625" s="53" t="s">
        <v>748</v>
      </c>
      <c r="F11625" s="0" t="s">
        <v>1499</v>
      </c>
      <c r="G11625" s="0" t="str">
        <f aca="false">LEFT(B11625,2)</f>
        <v>19</v>
      </c>
      <c r="H11625" s="0" t="str">
        <f aca="false">I11625&amp;"_"&amp;G11625&amp;"_"&amp;F11625</f>
        <v>LilleVandsalamander_19_20191120_DL2019023_PaderupGym_koersel1</v>
      </c>
      <c r="I11625" s="61" t="str">
        <f aca="false">MID(RIGHT(B11625,LEN(B11625)-3),1,FIND("_",RIGHT(B11625,LEN(B11625)-3))-1)</f>
        <v>LilleVandsalamander</v>
      </c>
      <c r="J11625" s="61" t="str">
        <f aca="false">TRIM(SUBSTITUTE(RIGHT(B11625,FIND(I11625,B11625)+1),"_",""))</f>
        <v>eDNA</v>
      </c>
      <c r="K11625" s="0" t="str">
        <f aca="false">IFERROR(VALUE(SUBSTITUTE(E11625,".",",")),E11625)</f>
        <v>No Ct</v>
      </c>
      <c r="L11625" s="61" t="str">
        <f aca="false">IF(J11625="PosK",SUMIFS(K:K,J:J,"PosK",H:H,H11625),"")</f>
        <v/>
      </c>
      <c r="M11625" s="61" t="str">
        <f aca="false">IF(J11625="PosK",SUMIFS(K:K,J:J,"NegK",H:H,H11625),"")</f>
        <v/>
      </c>
      <c r="N11625" s="61" t="str">
        <f aca="false">IF(J11625="PosK",SUMIFS(K:K,J:J,"eDNA",H:H,H11625),"")</f>
        <v/>
      </c>
      <c r="P11625" s="62"/>
      <c r="T11625" s="63"/>
      <c r="W11625" s="64"/>
    </row>
    <row r="11626" customFormat="false" ht="14.25" hidden="false" customHeight="false" outlineLevel="0" collapsed="false">
      <c r="A11626" s="0" t="s">
        <v>891</v>
      </c>
      <c r="B11626" s="52" t="s">
        <v>1218</v>
      </c>
      <c r="C11626" s="52" t="s">
        <v>743</v>
      </c>
      <c r="D11626" s="53" t="n">
        <v>0.1</v>
      </c>
      <c r="E11626" s="53" t="s">
        <v>748</v>
      </c>
      <c r="F11626" s="0" t="s">
        <v>1499</v>
      </c>
      <c r="G11626" s="0" t="str">
        <f aca="false">LEFT(B11626,2)</f>
        <v>20</v>
      </c>
      <c r="H11626" s="0" t="str">
        <f aca="false">I11626&amp;"_"&amp;G11626&amp;"_"&amp;F11626</f>
        <v>Skalle_20_20191120_DL2019023_PaderupGym_koersel1</v>
      </c>
      <c r="I11626" s="61" t="str">
        <f aca="false">MID(RIGHT(B11626,LEN(B11626)-3),1,FIND("_",RIGHT(B11626,LEN(B11626)-3))-1)</f>
        <v>Skalle</v>
      </c>
      <c r="J11626" s="61" t="str">
        <f aca="false">TRIM(SUBSTITUTE(RIGHT(B11626,FIND(I11626,B11626)+1),"_",""))</f>
        <v>PosK</v>
      </c>
      <c r="K11626" s="0" t="str">
        <f aca="false">IFERROR(VALUE(SUBSTITUTE(E11626,".",",")),E11626)</f>
        <v>No Ct</v>
      </c>
      <c r="L11626" s="61" t="n">
        <f aca="false">IF(J11626="PosK",SUMIFS(K:K,J:J,"PosK",H:H,H11626),"")</f>
        <v>0</v>
      </c>
      <c r="M11626" s="61" t="n">
        <f aca="false">IF(J11626="PosK",SUMIFS(K:K,J:J,"NegK",H:H,H11626),"")</f>
        <v>0</v>
      </c>
      <c r="N11626" s="61" t="n">
        <f aca="false">IF(J11626="PosK",SUMIFS(K:K,J:J,"eDNA",H:H,H11626),"")</f>
        <v>0</v>
      </c>
      <c r="P11626" s="62" t="n">
        <f aca="false">IF(K11628="No Ct",0,K11628)</f>
        <v>0</v>
      </c>
      <c r="Q11626" s="62" t="n">
        <f aca="false">IF(K11629="No Ct",0,K11629)</f>
        <v>0</v>
      </c>
      <c r="R11626" s="0" t="str">
        <f aca="false">IF(AND(L11626&gt;0,M11626=0),"Valid","Invalid")</f>
        <v>Invalid</v>
      </c>
      <c r="S11626" s="0" t="str">
        <f aca="false">IF(OR(P11626&gt;1,Q11626&gt;1),"Present","Absent")</f>
        <v>Absent</v>
      </c>
      <c r="T11626" s="63" t="str">
        <f aca="false">IF(OR(AND(P11626&gt;1,P11626&lt;41),AND(Q11626&gt;1,Q11626&lt;41)),"Ct&lt;41","Ct&gt;41")</f>
        <v>Ct&gt;41</v>
      </c>
      <c r="U11626" s="0" t="str">
        <f aca="false">I11626</f>
        <v>Skalle</v>
      </c>
      <c r="V11626" s="0" t="str">
        <f aca="false">MID(F11626,10,9)</f>
        <v>DL2019023</v>
      </c>
      <c r="W11626" s="64" t="str">
        <f aca="false">V11626&amp;"_"&amp;U11626&amp;"_"&amp;R11626&amp;"_"&amp;S11626&amp;"_"&amp;T11626</f>
        <v>DL2019023_Skalle_Invalid_Absent_Ct&gt;41</v>
      </c>
    </row>
    <row r="11627" customFormat="false" ht="14.25" hidden="false" customHeight="false" outlineLevel="0" collapsed="false">
      <c r="A11627" s="0" t="s">
        <v>893</v>
      </c>
      <c r="B11627" s="52" t="s">
        <v>1219</v>
      </c>
      <c r="C11627" s="52" t="s">
        <v>747</v>
      </c>
      <c r="D11627" s="53" t="n">
        <v>0.1</v>
      </c>
      <c r="E11627" s="53" t="s">
        <v>748</v>
      </c>
      <c r="F11627" s="0" t="s">
        <v>1499</v>
      </c>
      <c r="G11627" s="0" t="str">
        <f aca="false">LEFT(B11627,2)</f>
        <v>20</v>
      </c>
      <c r="H11627" s="0" t="str">
        <f aca="false">I11627&amp;"_"&amp;G11627&amp;"_"&amp;F11627</f>
        <v>Skalle_20_20191120_DL2019023_PaderupGym_koersel1</v>
      </c>
      <c r="I11627" s="61" t="str">
        <f aca="false">MID(RIGHT(B11627,LEN(B11627)-3),1,FIND("_",RIGHT(B11627,LEN(B11627)-3))-1)</f>
        <v>Skalle</v>
      </c>
      <c r="J11627" s="61" t="str">
        <f aca="false">TRIM(SUBSTITUTE(RIGHT(B11627,FIND(I11627,B11627)+1),"_",""))</f>
        <v>NegK</v>
      </c>
      <c r="K11627" s="0" t="str">
        <f aca="false">IFERROR(VALUE(SUBSTITUTE(E11627,".",",")),E11627)</f>
        <v>No Ct</v>
      </c>
      <c r="L11627" s="61" t="str">
        <f aca="false">IF(J11627="PosK",SUMIFS(K:K,J:J,"PosK",H:H,H11627),"")</f>
        <v/>
      </c>
      <c r="M11627" s="61" t="str">
        <f aca="false">IF(J11627="PosK",SUMIFS(K:K,J:J,"NegK",H:H,H11627),"")</f>
        <v/>
      </c>
      <c r="N11627" s="61" t="str">
        <f aca="false">IF(J11627="PosK",SUMIFS(K:K,J:J,"eDNA",H:H,H11627),"")</f>
        <v/>
      </c>
    </row>
    <row r="11628" customFormat="false" ht="14.25" hidden="false" customHeight="false" outlineLevel="0" collapsed="false">
      <c r="A11628" s="0" t="s">
        <v>895</v>
      </c>
      <c r="B11628" s="52" t="s">
        <v>1220</v>
      </c>
      <c r="C11628" s="52" t="s">
        <v>751</v>
      </c>
      <c r="D11628" s="53" t="n">
        <v>0.1</v>
      </c>
      <c r="E11628" s="53" t="s">
        <v>748</v>
      </c>
      <c r="F11628" s="0" t="s">
        <v>1499</v>
      </c>
      <c r="G11628" s="0" t="str">
        <f aca="false">LEFT(B11628,2)</f>
        <v>20</v>
      </c>
      <c r="H11628" s="0" t="str">
        <f aca="false">I11628&amp;"_"&amp;G11628&amp;"_"&amp;F11628</f>
        <v>Skalle_20_20191120_DL2019023_PaderupGym_koersel1</v>
      </c>
      <c r="I11628" s="61" t="str">
        <f aca="false">MID(RIGHT(B11628,LEN(B11628)-3),1,FIND("_",RIGHT(B11628,LEN(B11628)-3))-1)</f>
        <v>Skalle</v>
      </c>
      <c r="J11628" s="61" t="str">
        <f aca="false">TRIM(SUBSTITUTE(RIGHT(B11628,FIND(I11628,B11628)+1),"_",""))</f>
        <v>eDNA</v>
      </c>
      <c r="K11628" s="0" t="str">
        <f aca="false">IFERROR(VALUE(SUBSTITUTE(E11628,".",",")),E11628)</f>
        <v>No Ct</v>
      </c>
      <c r="L11628" s="61" t="str">
        <f aca="false">IF(J11628="PosK",SUMIFS(K:K,J:J,"PosK",H:H,H11628),"")</f>
        <v/>
      </c>
      <c r="M11628" s="61" t="str">
        <f aca="false">IF(J11628="PosK",SUMIFS(K:K,J:J,"NegK",H:H,H11628),"")</f>
        <v/>
      </c>
      <c r="N11628" s="61" t="str">
        <f aca="false">IF(J11628="PosK",SUMIFS(K:K,J:J,"eDNA",H:H,H11628),"")</f>
        <v/>
      </c>
      <c r="Q11628" s="62"/>
    </row>
    <row r="11629" customFormat="false" ht="14.25" hidden="false" customHeight="false" outlineLevel="0" collapsed="false">
      <c r="A11629" s="0" t="s">
        <v>897</v>
      </c>
      <c r="B11629" s="52" t="s">
        <v>1220</v>
      </c>
      <c r="C11629" s="52" t="s">
        <v>751</v>
      </c>
      <c r="D11629" s="53" t="n">
        <v>0.1</v>
      </c>
      <c r="E11629" s="53" t="s">
        <v>748</v>
      </c>
      <c r="F11629" s="0" t="s">
        <v>1499</v>
      </c>
      <c r="G11629" s="0" t="str">
        <f aca="false">LEFT(B11629,2)</f>
        <v>20</v>
      </c>
      <c r="H11629" s="0" t="str">
        <f aca="false">I11629&amp;"_"&amp;G11629&amp;"_"&amp;F11629</f>
        <v>Skalle_20_20191120_DL2019023_PaderupGym_koersel1</v>
      </c>
      <c r="I11629" s="61" t="str">
        <f aca="false">MID(RIGHT(B11629,LEN(B11629)-3),1,FIND("_",RIGHT(B11629,LEN(B11629)-3))-1)</f>
        <v>Skalle</v>
      </c>
      <c r="J11629" s="61" t="str">
        <f aca="false">TRIM(SUBSTITUTE(RIGHT(B11629,FIND(I11629,B11629)+1),"_",""))</f>
        <v>eDNA</v>
      </c>
      <c r="K11629" s="0" t="str">
        <f aca="false">IFERROR(VALUE(SUBSTITUTE(E11629,".",",")),E11629)</f>
        <v>No Ct</v>
      </c>
      <c r="L11629" s="61" t="str">
        <f aca="false">IF(J11629="PosK",SUMIFS(K:K,J:J,"PosK",H:H,H11629),"")</f>
        <v/>
      </c>
      <c r="M11629" s="61" t="str">
        <f aca="false">IF(J11629="PosK",SUMIFS(K:K,J:J,"NegK",H:H,H11629),"")</f>
        <v/>
      </c>
      <c r="N11629" s="61" t="str">
        <f aca="false">IF(J11629="PosK",SUMIFS(K:K,J:J,"eDNA",H:H,H11629),"")</f>
        <v/>
      </c>
      <c r="P11629" s="62"/>
      <c r="T11629" s="63"/>
      <c r="W11629" s="64"/>
    </row>
    <row r="11630" customFormat="false" ht="14.25" hidden="false" customHeight="false" outlineLevel="0" collapsed="false">
      <c r="A11630" s="0" t="s">
        <v>898</v>
      </c>
      <c r="B11630" s="52" t="s">
        <v>1008</v>
      </c>
      <c r="C11630" s="52" t="s">
        <v>743</v>
      </c>
      <c r="D11630" s="53" t="n">
        <v>0.1</v>
      </c>
      <c r="E11630" s="53" t="s">
        <v>748</v>
      </c>
      <c r="F11630" s="0" t="s">
        <v>1499</v>
      </c>
      <c r="G11630" s="0" t="str">
        <f aca="false">LEFT(B11630,2)</f>
        <v>21</v>
      </c>
      <c r="H11630" s="0" t="str">
        <f aca="false">I11630&amp;"_"&amp;G11630&amp;"_"&amp;F11630</f>
        <v>Skalle_21_20191120_DL2019023_PaderupGym_koersel1</v>
      </c>
      <c r="I11630" s="61" t="str">
        <f aca="false">MID(RIGHT(B11630,LEN(B11630)-3),1,FIND("_",RIGHT(B11630,LEN(B11630)-3))-1)</f>
        <v>Skalle</v>
      </c>
      <c r="J11630" s="61" t="str">
        <f aca="false">TRIM(SUBSTITUTE(RIGHT(B11630,FIND(I11630,B11630)+1),"_",""))</f>
        <v>PosK</v>
      </c>
      <c r="K11630" s="0" t="str">
        <f aca="false">IFERROR(VALUE(SUBSTITUTE(E11630,".",",")),E11630)</f>
        <v>No Ct</v>
      </c>
      <c r="L11630" s="61" t="n">
        <f aca="false">IF(J11630="PosK",SUMIFS(K:K,J:J,"PosK",H:H,H11630),"")</f>
        <v>0</v>
      </c>
      <c r="M11630" s="61" t="n">
        <f aca="false">IF(J11630="PosK",SUMIFS(K:K,J:J,"NegK",H:H,H11630),"")</f>
        <v>0</v>
      </c>
      <c r="N11630" s="61" t="n">
        <f aca="false">IF(J11630="PosK",SUMIFS(K:K,J:J,"eDNA",H:H,H11630),"")</f>
        <v>0</v>
      </c>
      <c r="P11630" s="62" t="n">
        <f aca="false">IF(K11632="No Ct",0,K11632)</f>
        <v>0</v>
      </c>
      <c r="Q11630" s="62" t="n">
        <f aca="false">IF(K11633="No Ct",0,K11633)</f>
        <v>0</v>
      </c>
      <c r="R11630" s="0" t="str">
        <f aca="false">IF(AND(L11630&gt;0,M11630=0),"Valid","Invalid")</f>
        <v>Invalid</v>
      </c>
      <c r="S11630" s="0" t="str">
        <f aca="false">IF(OR(P11630&gt;1,Q11630&gt;1),"Present","Absent")</f>
        <v>Absent</v>
      </c>
      <c r="T11630" s="63" t="str">
        <f aca="false">IF(OR(AND(P11630&gt;1,P11630&lt;41),AND(Q11630&gt;1,Q11630&lt;41)),"Ct&lt;41","Ct&gt;41")</f>
        <v>Ct&gt;41</v>
      </c>
      <c r="U11630" s="0" t="str">
        <f aca="false">I11630</f>
        <v>Skalle</v>
      </c>
      <c r="V11630" s="0" t="str">
        <f aca="false">MID(F11630,10,9)</f>
        <v>DL2019023</v>
      </c>
      <c r="W11630" s="64" t="str">
        <f aca="false">V11630&amp;"_"&amp;U11630&amp;"_"&amp;R11630&amp;"_"&amp;S11630&amp;"_"&amp;T11630</f>
        <v>DL2019023_Skalle_Invalid_Absent_Ct&gt;41</v>
      </c>
    </row>
    <row r="11631" customFormat="false" ht="14.25" hidden="false" customHeight="false" outlineLevel="0" collapsed="false">
      <c r="A11631" s="0" t="s">
        <v>900</v>
      </c>
      <c r="B11631" s="52" t="s">
        <v>1009</v>
      </c>
      <c r="C11631" s="52" t="s">
        <v>747</v>
      </c>
      <c r="D11631" s="53" t="n">
        <v>0.1</v>
      </c>
      <c r="E11631" s="53" t="s">
        <v>748</v>
      </c>
      <c r="F11631" s="0" t="s">
        <v>1499</v>
      </c>
      <c r="G11631" s="0" t="str">
        <f aca="false">LEFT(B11631,2)</f>
        <v>21</v>
      </c>
      <c r="H11631" s="0" t="str">
        <f aca="false">I11631&amp;"_"&amp;G11631&amp;"_"&amp;F11631</f>
        <v>Skalle_21_20191120_DL2019023_PaderupGym_koersel1</v>
      </c>
      <c r="I11631" s="61" t="str">
        <f aca="false">MID(RIGHT(B11631,LEN(B11631)-3),1,FIND("_",RIGHT(B11631,LEN(B11631)-3))-1)</f>
        <v>Skalle</v>
      </c>
      <c r="J11631" s="61" t="str">
        <f aca="false">TRIM(SUBSTITUTE(RIGHT(B11631,FIND(I11631,B11631)+1),"_",""))</f>
        <v>NegK</v>
      </c>
      <c r="K11631" s="0" t="str">
        <f aca="false">IFERROR(VALUE(SUBSTITUTE(E11631,".",",")),E11631)</f>
        <v>No Ct</v>
      </c>
      <c r="L11631" s="61" t="str">
        <f aca="false">IF(J11631="PosK",SUMIFS(K:K,J:J,"PosK",H:H,H11631),"")</f>
        <v/>
      </c>
      <c r="M11631" s="61" t="str">
        <f aca="false">IF(J11631="PosK",SUMIFS(K:K,J:J,"NegK",H:H,H11631),"")</f>
        <v/>
      </c>
      <c r="N11631" s="61" t="str">
        <f aca="false">IF(J11631="PosK",SUMIFS(K:K,J:J,"eDNA",H:H,H11631),"")</f>
        <v/>
      </c>
    </row>
    <row r="11632" customFormat="false" ht="14.25" hidden="false" customHeight="false" outlineLevel="0" collapsed="false">
      <c r="A11632" s="0" t="s">
        <v>902</v>
      </c>
      <c r="B11632" s="52" t="s">
        <v>1010</v>
      </c>
      <c r="C11632" s="52" t="s">
        <v>751</v>
      </c>
      <c r="D11632" s="53" t="n">
        <v>0.1</v>
      </c>
      <c r="E11632" s="53" t="s">
        <v>748</v>
      </c>
      <c r="F11632" s="0" t="s">
        <v>1499</v>
      </c>
      <c r="G11632" s="0" t="str">
        <f aca="false">LEFT(B11632,2)</f>
        <v>21</v>
      </c>
      <c r="H11632" s="0" t="str">
        <f aca="false">I11632&amp;"_"&amp;G11632&amp;"_"&amp;F11632</f>
        <v>Skalle_21_20191120_DL2019023_PaderupGym_koersel1</v>
      </c>
      <c r="I11632" s="61" t="str">
        <f aca="false">MID(RIGHT(B11632,LEN(B11632)-3),1,FIND("_",RIGHT(B11632,LEN(B11632)-3))-1)</f>
        <v>Skalle</v>
      </c>
      <c r="J11632" s="61" t="str">
        <f aca="false">TRIM(SUBSTITUTE(RIGHT(B11632,FIND(I11632,B11632)+1),"_",""))</f>
        <v>eDNA</v>
      </c>
      <c r="K11632" s="0" t="str">
        <f aca="false">IFERROR(VALUE(SUBSTITUTE(E11632,".",",")),E11632)</f>
        <v>No Ct</v>
      </c>
      <c r="L11632" s="61" t="str">
        <f aca="false">IF(J11632="PosK",SUMIFS(K:K,J:J,"PosK",H:H,H11632),"")</f>
        <v/>
      </c>
      <c r="M11632" s="61" t="str">
        <f aca="false">IF(J11632="PosK",SUMIFS(K:K,J:J,"NegK",H:H,H11632),"")</f>
        <v/>
      </c>
      <c r="N11632" s="61" t="str">
        <f aca="false">IF(J11632="PosK",SUMIFS(K:K,J:J,"eDNA",H:H,H11632),"")</f>
        <v/>
      </c>
      <c r="Q11632" s="62"/>
    </row>
    <row r="11633" customFormat="false" ht="14.25" hidden="false" customHeight="false" outlineLevel="0" collapsed="false">
      <c r="A11633" s="0" t="s">
        <v>904</v>
      </c>
      <c r="B11633" s="52" t="s">
        <v>1010</v>
      </c>
      <c r="C11633" s="52" t="s">
        <v>751</v>
      </c>
      <c r="D11633" s="53" t="n">
        <v>0.1</v>
      </c>
      <c r="E11633" s="53" t="s">
        <v>748</v>
      </c>
      <c r="F11633" s="0" t="s">
        <v>1499</v>
      </c>
      <c r="G11633" s="0" t="str">
        <f aca="false">LEFT(B11633,2)</f>
        <v>21</v>
      </c>
      <c r="H11633" s="0" t="str">
        <f aca="false">I11633&amp;"_"&amp;G11633&amp;"_"&amp;F11633</f>
        <v>Skalle_21_20191120_DL2019023_PaderupGym_koersel1</v>
      </c>
      <c r="I11633" s="61" t="str">
        <f aca="false">MID(RIGHT(B11633,LEN(B11633)-3),1,FIND("_",RIGHT(B11633,LEN(B11633)-3))-1)</f>
        <v>Skalle</v>
      </c>
      <c r="J11633" s="61" t="str">
        <f aca="false">TRIM(SUBSTITUTE(RIGHT(B11633,FIND(I11633,B11633)+1),"_",""))</f>
        <v>eDNA</v>
      </c>
      <c r="K11633" s="0" t="str">
        <f aca="false">IFERROR(VALUE(SUBSTITUTE(E11633,".",",")),E11633)</f>
        <v>No Ct</v>
      </c>
      <c r="L11633" s="61" t="str">
        <f aca="false">IF(J11633="PosK",SUMIFS(K:K,J:J,"PosK",H:H,H11633),"")</f>
        <v/>
      </c>
      <c r="M11633" s="61" t="str">
        <f aca="false">IF(J11633="PosK",SUMIFS(K:K,J:J,"NegK",H:H,H11633),"")</f>
        <v/>
      </c>
      <c r="N11633" s="61" t="str">
        <f aca="false">IF(J11633="PosK",SUMIFS(K:K,J:J,"eDNA",H:H,H11633),"")</f>
        <v/>
      </c>
      <c r="P11633" s="62"/>
      <c r="T11633" s="63"/>
      <c r="W11633" s="64"/>
    </row>
    <row r="11634" customFormat="false" ht="14.25" hidden="false" customHeight="false" outlineLevel="0" collapsed="false">
      <c r="A11634" s="0" t="s">
        <v>905</v>
      </c>
      <c r="B11634" s="52" t="s">
        <v>1221</v>
      </c>
      <c r="C11634" s="52" t="s">
        <v>743</v>
      </c>
      <c r="D11634" s="53" t="n">
        <v>0.1</v>
      </c>
      <c r="E11634" s="53" t="n">
        <v>26.76</v>
      </c>
      <c r="F11634" s="0" t="s">
        <v>1499</v>
      </c>
      <c r="G11634" s="0" t="str">
        <f aca="false">LEFT(B11634,2)</f>
        <v>22</v>
      </c>
      <c r="H11634" s="0" t="str">
        <f aca="false">I11634&amp;"_"&amp;G11634&amp;"_"&amp;F11634</f>
        <v>Karusse_22_20191120_DL2019023_PaderupGym_koersel1</v>
      </c>
      <c r="I11634" s="61" t="str">
        <f aca="false">MID(RIGHT(B11634,LEN(B11634)-3),1,FIND("_",RIGHT(B11634,LEN(B11634)-3))-1)</f>
        <v>Karusse</v>
      </c>
      <c r="J11634" s="61" t="str">
        <f aca="false">TRIM(SUBSTITUTE(RIGHT(B11634,FIND(I11634,B11634)+1),"_",""))</f>
        <v>PosK</v>
      </c>
      <c r="K11634" s="0" t="n">
        <f aca="false">IFERROR(VALUE(SUBSTITUTE(E11634,".",",")),E11634)</f>
        <v>26.76</v>
      </c>
      <c r="L11634" s="61" t="n">
        <f aca="false">IF(J11634="PosK",SUMIFS(K:K,J:J,"PosK",H:H,H11634),"")</f>
        <v>26.76</v>
      </c>
      <c r="M11634" s="61" t="n">
        <f aca="false">IF(J11634="PosK",SUMIFS(K:K,J:J,"NegK",H:H,H11634),"")</f>
        <v>0</v>
      </c>
      <c r="N11634" s="61" t="n">
        <f aca="false">IF(J11634="PosK",SUMIFS(K:K,J:J,"eDNA",H:H,H11634),"")</f>
        <v>0</v>
      </c>
      <c r="P11634" s="62" t="n">
        <f aca="false">IF(K11636="No Ct",0,K11636)</f>
        <v>0</v>
      </c>
      <c r="Q11634" s="62" t="n">
        <f aca="false">IF(K11637="No Ct",0,K11637)</f>
        <v>0</v>
      </c>
      <c r="R11634" s="0" t="str">
        <f aca="false">IF(AND(L11634&gt;0,M11634=0),"Valid","Invalid")</f>
        <v>Valid</v>
      </c>
      <c r="S11634" s="0" t="str">
        <f aca="false">IF(OR(P11634&gt;1,Q11634&gt;1),"Present","Absent")</f>
        <v>Absent</v>
      </c>
      <c r="T11634" s="63" t="str">
        <f aca="false">IF(OR(AND(P11634&gt;1,P11634&lt;41),AND(Q11634&gt;1,Q11634&lt;41)),"Ct&lt;41","Ct&gt;41")</f>
        <v>Ct&gt;41</v>
      </c>
      <c r="U11634" s="0" t="str">
        <f aca="false">I11634</f>
        <v>Karusse</v>
      </c>
      <c r="V11634" s="0" t="str">
        <f aca="false">MID(F11634,10,9)</f>
        <v>DL2019023</v>
      </c>
      <c r="W11634" s="64" t="str">
        <f aca="false">V11634&amp;"_"&amp;U11634&amp;"_"&amp;R11634&amp;"_"&amp;S11634&amp;"_"&amp;T11634</f>
        <v>DL2019023_Karusse_Valid_Absent_Ct&gt;41</v>
      </c>
    </row>
    <row r="11635" customFormat="false" ht="14.25" hidden="false" customHeight="false" outlineLevel="0" collapsed="false">
      <c r="A11635" s="0" t="s">
        <v>907</v>
      </c>
      <c r="B11635" s="52" t="s">
        <v>1222</v>
      </c>
      <c r="C11635" s="52" t="s">
        <v>747</v>
      </c>
      <c r="D11635" s="53" t="n">
        <v>0.1</v>
      </c>
      <c r="E11635" s="53" t="s">
        <v>748</v>
      </c>
      <c r="F11635" s="0" t="s">
        <v>1499</v>
      </c>
      <c r="G11635" s="0" t="str">
        <f aca="false">LEFT(B11635,2)</f>
        <v>22</v>
      </c>
      <c r="H11635" s="0" t="str">
        <f aca="false">I11635&amp;"_"&amp;G11635&amp;"_"&amp;F11635</f>
        <v>Karusse_22_20191120_DL2019023_PaderupGym_koersel1</v>
      </c>
      <c r="I11635" s="61" t="str">
        <f aca="false">MID(RIGHT(B11635,LEN(B11635)-3),1,FIND("_",RIGHT(B11635,LEN(B11635)-3))-1)</f>
        <v>Karusse</v>
      </c>
      <c r="J11635" s="61" t="str">
        <f aca="false">TRIM(SUBSTITUTE(RIGHT(B11635,FIND(I11635,B11635)+1),"_",""))</f>
        <v>NegK</v>
      </c>
      <c r="K11635" s="0" t="str">
        <f aca="false">IFERROR(VALUE(SUBSTITUTE(E11635,".",",")),E11635)</f>
        <v>No Ct</v>
      </c>
      <c r="L11635" s="61" t="str">
        <f aca="false">IF(J11635="PosK",SUMIFS(K:K,J:J,"PosK",H:H,H11635),"")</f>
        <v/>
      </c>
      <c r="M11635" s="61" t="str">
        <f aca="false">IF(J11635="PosK",SUMIFS(K:K,J:J,"NegK",H:H,H11635),"")</f>
        <v/>
      </c>
      <c r="N11635" s="61" t="str">
        <f aca="false">IF(J11635="PosK",SUMIFS(K:K,J:J,"eDNA",H:H,H11635),"")</f>
        <v/>
      </c>
    </row>
    <row r="11636" customFormat="false" ht="14.25" hidden="false" customHeight="false" outlineLevel="0" collapsed="false">
      <c r="A11636" s="0" t="s">
        <v>909</v>
      </c>
      <c r="B11636" s="52" t="s">
        <v>1223</v>
      </c>
      <c r="C11636" s="52" t="s">
        <v>751</v>
      </c>
      <c r="D11636" s="53" t="n">
        <v>0.1</v>
      </c>
      <c r="E11636" s="53" t="s">
        <v>748</v>
      </c>
      <c r="F11636" s="0" t="s">
        <v>1499</v>
      </c>
      <c r="G11636" s="0" t="str">
        <f aca="false">LEFT(B11636,2)</f>
        <v>22</v>
      </c>
      <c r="H11636" s="0" t="str">
        <f aca="false">I11636&amp;"_"&amp;G11636&amp;"_"&amp;F11636</f>
        <v>Karusse_22_20191120_DL2019023_PaderupGym_koersel1</v>
      </c>
      <c r="I11636" s="61" t="str">
        <f aca="false">MID(RIGHT(B11636,LEN(B11636)-3),1,FIND("_",RIGHT(B11636,LEN(B11636)-3))-1)</f>
        <v>Karusse</v>
      </c>
      <c r="J11636" s="61" t="str">
        <f aca="false">TRIM(SUBSTITUTE(RIGHT(B11636,FIND(I11636,B11636)+1),"_",""))</f>
        <v>eDNA</v>
      </c>
      <c r="K11636" s="0" t="str">
        <f aca="false">IFERROR(VALUE(SUBSTITUTE(E11636,".",",")),E11636)</f>
        <v>No Ct</v>
      </c>
      <c r="L11636" s="61" t="str">
        <f aca="false">IF(J11636="PosK",SUMIFS(K:K,J:J,"PosK",H:H,H11636),"")</f>
        <v/>
      </c>
      <c r="M11636" s="61" t="str">
        <f aca="false">IF(J11636="PosK",SUMIFS(K:K,J:J,"NegK",H:H,H11636),"")</f>
        <v/>
      </c>
      <c r="N11636" s="61" t="str">
        <f aca="false">IF(J11636="PosK",SUMIFS(K:K,J:J,"eDNA",H:H,H11636),"")</f>
        <v/>
      </c>
      <c r="Q11636" s="62"/>
    </row>
    <row r="11637" customFormat="false" ht="14.25" hidden="false" customHeight="false" outlineLevel="0" collapsed="false">
      <c r="A11637" s="0" t="s">
        <v>911</v>
      </c>
      <c r="B11637" s="52" t="s">
        <v>1223</v>
      </c>
      <c r="C11637" s="52" t="s">
        <v>751</v>
      </c>
      <c r="D11637" s="53" t="n">
        <v>0.1</v>
      </c>
      <c r="E11637" s="53" t="s">
        <v>748</v>
      </c>
      <c r="F11637" s="0" t="s">
        <v>1499</v>
      </c>
      <c r="G11637" s="0" t="str">
        <f aca="false">LEFT(B11637,2)</f>
        <v>22</v>
      </c>
      <c r="H11637" s="0" t="str">
        <f aca="false">I11637&amp;"_"&amp;G11637&amp;"_"&amp;F11637</f>
        <v>Karusse_22_20191120_DL2019023_PaderupGym_koersel1</v>
      </c>
      <c r="I11637" s="61" t="str">
        <f aca="false">MID(RIGHT(B11637,LEN(B11637)-3),1,FIND("_",RIGHT(B11637,LEN(B11637)-3))-1)</f>
        <v>Karusse</v>
      </c>
      <c r="J11637" s="61" t="str">
        <f aca="false">TRIM(SUBSTITUTE(RIGHT(B11637,FIND(I11637,B11637)+1),"_",""))</f>
        <v>eDNA</v>
      </c>
      <c r="K11637" s="0" t="str">
        <f aca="false">IFERROR(VALUE(SUBSTITUTE(E11637,".",",")),E11637)</f>
        <v>No Ct</v>
      </c>
      <c r="L11637" s="61" t="str">
        <f aca="false">IF(J11637="PosK",SUMIFS(K:K,J:J,"PosK",H:H,H11637),"")</f>
        <v/>
      </c>
      <c r="M11637" s="61" t="str">
        <f aca="false">IF(J11637="PosK",SUMIFS(K:K,J:J,"NegK",H:H,H11637),"")</f>
        <v/>
      </c>
      <c r="N11637" s="61" t="str">
        <f aca="false">IF(J11637="PosK",SUMIFS(K:K,J:J,"eDNA",H:H,H11637),"")</f>
        <v/>
      </c>
      <c r="P11637" s="62"/>
      <c r="T11637" s="63"/>
      <c r="W11637" s="64"/>
    </row>
    <row r="11638" customFormat="false" ht="14.25" hidden="false" customHeight="false" outlineLevel="0" collapsed="false">
      <c r="A11638" s="0" t="s">
        <v>912</v>
      </c>
      <c r="B11638" s="52" t="s">
        <v>1014</v>
      </c>
      <c r="C11638" s="52" t="s">
        <v>743</v>
      </c>
      <c r="D11638" s="53" t="n">
        <v>0.1</v>
      </c>
      <c r="E11638" s="53" t="n">
        <v>29.97</v>
      </c>
      <c r="F11638" s="0" t="s">
        <v>1499</v>
      </c>
      <c r="G11638" s="0" t="str">
        <f aca="false">LEFT(B11638,2)</f>
        <v>23</v>
      </c>
      <c r="H11638" s="0" t="str">
        <f aca="false">I11638&amp;"_"&amp;G11638&amp;"_"&amp;F11638</f>
        <v>Karusse_23_20191120_DL2019023_PaderupGym_koersel1</v>
      </c>
      <c r="I11638" s="61" t="str">
        <f aca="false">MID(RIGHT(B11638,LEN(B11638)-3),1,FIND("_",RIGHT(B11638,LEN(B11638)-3))-1)</f>
        <v>Karusse</v>
      </c>
      <c r="J11638" s="61" t="str">
        <f aca="false">TRIM(SUBSTITUTE(RIGHT(B11638,FIND(I11638,B11638)+1),"_",""))</f>
        <v>PosK</v>
      </c>
      <c r="K11638" s="0" t="n">
        <f aca="false">IFERROR(VALUE(SUBSTITUTE(E11638,".",",")),E11638)</f>
        <v>29.97</v>
      </c>
      <c r="L11638" s="61" t="n">
        <f aca="false">IF(J11638="PosK",SUMIFS(K:K,J:J,"PosK",H:H,H11638),"")</f>
        <v>29.97</v>
      </c>
      <c r="M11638" s="61" t="n">
        <f aca="false">IF(J11638="PosK",SUMIFS(K:K,J:J,"NegK",H:H,H11638),"")</f>
        <v>0</v>
      </c>
      <c r="N11638" s="61" t="n">
        <f aca="false">IF(J11638="PosK",SUMIFS(K:K,J:J,"eDNA",H:H,H11638),"")</f>
        <v>0</v>
      </c>
      <c r="P11638" s="62" t="n">
        <f aca="false">IF(K11640="No Ct",0,K11640)</f>
        <v>0</v>
      </c>
      <c r="Q11638" s="62" t="n">
        <f aca="false">IF(K11641="No Ct",0,K11641)</f>
        <v>0</v>
      </c>
      <c r="R11638" s="0" t="str">
        <f aca="false">IF(AND(L11638&gt;0,M11638=0),"Valid","Invalid")</f>
        <v>Valid</v>
      </c>
      <c r="S11638" s="0" t="str">
        <f aca="false">IF(OR(P11638&gt;1,Q11638&gt;1),"Present","Absent")</f>
        <v>Absent</v>
      </c>
      <c r="T11638" s="63" t="str">
        <f aca="false">IF(OR(AND(P11638&gt;1,P11638&lt;41),AND(Q11638&gt;1,Q11638&lt;41)),"Ct&lt;41","Ct&gt;41")</f>
        <v>Ct&gt;41</v>
      </c>
      <c r="U11638" s="0" t="str">
        <f aca="false">I11638</f>
        <v>Karusse</v>
      </c>
      <c r="V11638" s="0" t="str">
        <f aca="false">MID(F11638,10,9)</f>
        <v>DL2019023</v>
      </c>
      <c r="W11638" s="64" t="str">
        <f aca="false">V11638&amp;"_"&amp;U11638&amp;"_"&amp;R11638&amp;"_"&amp;S11638&amp;"_"&amp;T11638</f>
        <v>DL2019023_Karusse_Valid_Absent_Ct&gt;41</v>
      </c>
    </row>
    <row r="11639" customFormat="false" ht="14.25" hidden="false" customHeight="false" outlineLevel="0" collapsed="false">
      <c r="A11639" s="0" t="s">
        <v>914</v>
      </c>
      <c r="B11639" s="52" t="s">
        <v>1015</v>
      </c>
      <c r="C11639" s="52" t="s">
        <v>747</v>
      </c>
      <c r="D11639" s="53" t="n">
        <v>0.1</v>
      </c>
      <c r="E11639" s="53" t="s">
        <v>748</v>
      </c>
      <c r="F11639" s="0" t="s">
        <v>1499</v>
      </c>
      <c r="G11639" s="0" t="str">
        <f aca="false">LEFT(B11639,2)</f>
        <v>23</v>
      </c>
      <c r="H11639" s="0" t="str">
        <f aca="false">I11639&amp;"_"&amp;G11639&amp;"_"&amp;F11639</f>
        <v>Karusse_23_20191120_DL2019023_PaderupGym_koersel1</v>
      </c>
      <c r="I11639" s="61" t="str">
        <f aca="false">MID(RIGHT(B11639,LEN(B11639)-3),1,FIND("_",RIGHT(B11639,LEN(B11639)-3))-1)</f>
        <v>Karusse</v>
      </c>
      <c r="J11639" s="61" t="str">
        <f aca="false">TRIM(SUBSTITUTE(RIGHT(B11639,FIND(I11639,B11639)+1),"_",""))</f>
        <v>NegK</v>
      </c>
      <c r="K11639" s="0" t="str">
        <f aca="false">IFERROR(VALUE(SUBSTITUTE(E11639,".",",")),E11639)</f>
        <v>No Ct</v>
      </c>
      <c r="L11639" s="61" t="str">
        <f aca="false">IF(J11639="PosK",SUMIFS(K:K,J:J,"PosK",H:H,H11639),"")</f>
        <v/>
      </c>
      <c r="M11639" s="61" t="str">
        <f aca="false">IF(J11639="PosK",SUMIFS(K:K,J:J,"NegK",H:H,H11639),"")</f>
        <v/>
      </c>
      <c r="N11639" s="61" t="str">
        <f aca="false">IF(J11639="PosK",SUMIFS(K:K,J:J,"eDNA",H:H,H11639),"")</f>
        <v/>
      </c>
    </row>
    <row r="11640" customFormat="false" ht="14.25" hidden="false" customHeight="false" outlineLevel="0" collapsed="false">
      <c r="A11640" s="0" t="s">
        <v>916</v>
      </c>
      <c r="B11640" s="52" t="s">
        <v>1016</v>
      </c>
      <c r="C11640" s="52" t="s">
        <v>751</v>
      </c>
      <c r="D11640" s="53" t="n">
        <v>0.1</v>
      </c>
      <c r="E11640" s="53" t="s">
        <v>748</v>
      </c>
      <c r="F11640" s="0" t="s">
        <v>1499</v>
      </c>
      <c r="G11640" s="0" t="str">
        <f aca="false">LEFT(B11640,2)</f>
        <v>23</v>
      </c>
      <c r="H11640" s="0" t="str">
        <f aca="false">I11640&amp;"_"&amp;G11640&amp;"_"&amp;F11640</f>
        <v>Karusse_23_20191120_DL2019023_PaderupGym_koersel1</v>
      </c>
      <c r="I11640" s="61" t="str">
        <f aca="false">MID(RIGHT(B11640,LEN(B11640)-3),1,FIND("_",RIGHT(B11640,LEN(B11640)-3))-1)</f>
        <v>Karusse</v>
      </c>
      <c r="J11640" s="61" t="str">
        <f aca="false">TRIM(SUBSTITUTE(RIGHT(B11640,FIND(I11640,B11640)+1),"_",""))</f>
        <v>eDNA</v>
      </c>
      <c r="K11640" s="0" t="str">
        <f aca="false">IFERROR(VALUE(SUBSTITUTE(E11640,".",",")),E11640)</f>
        <v>No Ct</v>
      </c>
      <c r="L11640" s="61" t="str">
        <f aca="false">IF(J11640="PosK",SUMIFS(K:K,J:J,"PosK",H:H,H11640),"")</f>
        <v/>
      </c>
      <c r="M11640" s="61" t="str">
        <f aca="false">IF(J11640="PosK",SUMIFS(K:K,J:J,"NegK",H:H,H11640),"")</f>
        <v/>
      </c>
      <c r="N11640" s="61" t="str">
        <f aca="false">IF(J11640="PosK",SUMIFS(K:K,J:J,"eDNA",H:H,H11640),"")</f>
        <v/>
      </c>
      <c r="Q11640" s="62"/>
    </row>
    <row r="11641" customFormat="false" ht="14.25" hidden="false" customHeight="false" outlineLevel="0" collapsed="false">
      <c r="A11641" s="0" t="s">
        <v>918</v>
      </c>
      <c r="B11641" s="52" t="s">
        <v>1016</v>
      </c>
      <c r="C11641" s="52" t="s">
        <v>751</v>
      </c>
      <c r="D11641" s="53" t="n">
        <v>0.1</v>
      </c>
      <c r="E11641" s="53" t="s">
        <v>748</v>
      </c>
      <c r="F11641" s="0" t="s">
        <v>1499</v>
      </c>
      <c r="G11641" s="0" t="str">
        <f aca="false">LEFT(B11641,2)</f>
        <v>23</v>
      </c>
      <c r="H11641" s="0" t="str">
        <f aca="false">I11641&amp;"_"&amp;G11641&amp;"_"&amp;F11641</f>
        <v>Karusse_23_20191120_DL2019023_PaderupGym_koersel1</v>
      </c>
      <c r="I11641" s="61" t="str">
        <f aca="false">MID(RIGHT(B11641,LEN(B11641)-3),1,FIND("_",RIGHT(B11641,LEN(B11641)-3))-1)</f>
        <v>Karusse</v>
      </c>
      <c r="J11641" s="61" t="str">
        <f aca="false">TRIM(SUBSTITUTE(RIGHT(B11641,FIND(I11641,B11641)+1),"_",""))</f>
        <v>eDNA</v>
      </c>
      <c r="K11641" s="0" t="str">
        <f aca="false">IFERROR(VALUE(SUBSTITUTE(E11641,".",",")),E11641)</f>
        <v>No Ct</v>
      </c>
      <c r="L11641" s="61" t="str">
        <f aca="false">IF(J11641="PosK",SUMIFS(K:K,J:J,"PosK",H:H,H11641),"")</f>
        <v/>
      </c>
      <c r="M11641" s="61" t="str">
        <f aca="false">IF(J11641="PosK",SUMIFS(K:K,J:J,"NegK",H:H,H11641),"")</f>
        <v/>
      </c>
      <c r="N11641" s="61" t="str">
        <f aca="false">IF(J11641="PosK",SUMIFS(K:K,J:J,"eDNA",H:H,H11641),"")</f>
        <v/>
      </c>
      <c r="P11641" s="62"/>
      <c r="T11641" s="63"/>
      <c r="W11641" s="64"/>
    </row>
    <row r="11642" customFormat="false" ht="14.25" hidden="false" customHeight="false" outlineLevel="0" collapsed="false">
      <c r="A11642" s="0" t="s">
        <v>919</v>
      </c>
      <c r="B11642" s="52" t="s">
        <v>1224</v>
      </c>
      <c r="C11642" s="52" t="s">
        <v>743</v>
      </c>
      <c r="D11642" s="53" t="n">
        <v>0.1</v>
      </c>
      <c r="E11642" s="53" t="n">
        <v>35.39</v>
      </c>
      <c r="F11642" s="0" t="s">
        <v>1499</v>
      </c>
      <c r="G11642" s="0" t="str">
        <f aca="false">LEFT(B11642,2)</f>
        <v>24</v>
      </c>
      <c r="H11642" s="0" t="str">
        <f aca="false">I11642&amp;"_"&amp;G11642&amp;"_"&amp;F11642</f>
        <v>Soelvkarusse_24_20191120_DL2019023_PaderupGym_koersel1</v>
      </c>
      <c r="I11642" s="61" t="str">
        <f aca="false">MID(RIGHT(B11642,LEN(B11642)-3),1,FIND("_",RIGHT(B11642,LEN(B11642)-3))-1)</f>
        <v>Soelvkarusse</v>
      </c>
      <c r="J11642" s="61" t="str">
        <f aca="false">TRIM(SUBSTITUTE(RIGHT(B11642,FIND(I11642,B11642)+1),"_",""))</f>
        <v>PosK</v>
      </c>
      <c r="K11642" s="0" t="n">
        <f aca="false">IFERROR(VALUE(SUBSTITUTE(E11642,".",",")),E11642)</f>
        <v>35.39</v>
      </c>
      <c r="L11642" s="61" t="n">
        <f aca="false">IF(J11642="PosK",SUMIFS(K:K,J:J,"PosK",H:H,H11642),"")</f>
        <v>35.39</v>
      </c>
      <c r="M11642" s="61" t="n">
        <f aca="false">IF(J11642="PosK",SUMIFS(K:K,J:J,"NegK",H:H,H11642),"")</f>
        <v>0</v>
      </c>
      <c r="N11642" s="61" t="n">
        <f aca="false">IF(J11642="PosK",SUMIFS(K:K,J:J,"eDNA",H:H,H11642),"")</f>
        <v>0</v>
      </c>
      <c r="P11642" s="62" t="n">
        <f aca="false">IF(K11644="No Ct",0,K11644)</f>
        <v>0</v>
      </c>
      <c r="Q11642" s="62" t="n">
        <f aca="false">IF(K11645="No Ct",0,K11645)</f>
        <v>0</v>
      </c>
      <c r="R11642" s="0" t="str">
        <f aca="false">IF(AND(L11642&gt;0,M11642=0),"Valid","Invalid")</f>
        <v>Valid</v>
      </c>
      <c r="S11642" s="0" t="str">
        <f aca="false">IF(OR(P11642&gt;1,Q11642&gt;1),"Present","Absent")</f>
        <v>Absent</v>
      </c>
      <c r="T11642" s="63" t="str">
        <f aca="false">IF(OR(AND(P11642&gt;1,P11642&lt;41),AND(Q11642&gt;1,Q11642&lt;41)),"Ct&lt;41","Ct&gt;41")</f>
        <v>Ct&gt;41</v>
      </c>
      <c r="U11642" s="0" t="str">
        <f aca="false">I11642</f>
        <v>Soelvkarusse</v>
      </c>
      <c r="V11642" s="0" t="str">
        <f aca="false">MID(F11642,10,9)</f>
        <v>DL2019023</v>
      </c>
      <c r="W11642" s="64" t="str">
        <f aca="false">V11642&amp;"_"&amp;U11642&amp;"_"&amp;R11642&amp;"_"&amp;S11642&amp;"_"&amp;T11642</f>
        <v>DL2019023_Soelvkarusse_Valid_Absent_Ct&gt;41</v>
      </c>
    </row>
    <row r="11643" customFormat="false" ht="14.25" hidden="false" customHeight="false" outlineLevel="0" collapsed="false">
      <c r="A11643" s="0" t="s">
        <v>921</v>
      </c>
      <c r="B11643" s="52" t="s">
        <v>1225</v>
      </c>
      <c r="C11643" s="52" t="s">
        <v>747</v>
      </c>
      <c r="D11643" s="53" t="n">
        <v>0.1</v>
      </c>
      <c r="E11643" s="53" t="s">
        <v>748</v>
      </c>
      <c r="F11643" s="0" t="s">
        <v>1499</v>
      </c>
      <c r="G11643" s="0" t="str">
        <f aca="false">LEFT(B11643,2)</f>
        <v>24</v>
      </c>
      <c r="H11643" s="0" t="str">
        <f aca="false">I11643&amp;"_"&amp;G11643&amp;"_"&amp;F11643</f>
        <v>Soelvkarusse_24_20191120_DL2019023_PaderupGym_koersel1</v>
      </c>
      <c r="I11643" s="61" t="str">
        <f aca="false">MID(RIGHT(B11643,LEN(B11643)-3),1,FIND("_",RIGHT(B11643,LEN(B11643)-3))-1)</f>
        <v>Soelvkarusse</v>
      </c>
      <c r="J11643" s="61" t="str">
        <f aca="false">TRIM(SUBSTITUTE(RIGHT(B11643,FIND(I11643,B11643)+1),"_",""))</f>
        <v>NegK</v>
      </c>
      <c r="K11643" s="0" t="str">
        <f aca="false">IFERROR(VALUE(SUBSTITUTE(E11643,".",",")),E11643)</f>
        <v>No Ct</v>
      </c>
      <c r="L11643" s="61" t="str">
        <f aca="false">IF(J11643="PosK",SUMIFS(K:K,J:J,"PosK",H:H,H11643),"")</f>
        <v/>
      </c>
      <c r="M11643" s="61" t="str">
        <f aca="false">IF(J11643="PosK",SUMIFS(K:K,J:J,"NegK",H:H,H11643),"")</f>
        <v/>
      </c>
      <c r="N11643" s="61" t="str">
        <f aca="false">IF(J11643="PosK",SUMIFS(K:K,J:J,"eDNA",H:H,H11643),"")</f>
        <v/>
      </c>
    </row>
    <row r="11644" customFormat="false" ht="14.25" hidden="false" customHeight="false" outlineLevel="0" collapsed="false">
      <c r="A11644" s="0" t="s">
        <v>923</v>
      </c>
      <c r="B11644" s="52" t="s">
        <v>1226</v>
      </c>
      <c r="C11644" s="52" t="s">
        <v>751</v>
      </c>
      <c r="D11644" s="53" t="n">
        <v>0.1</v>
      </c>
      <c r="E11644" s="53" t="s">
        <v>748</v>
      </c>
      <c r="F11644" s="0" t="s">
        <v>1499</v>
      </c>
      <c r="G11644" s="0" t="str">
        <f aca="false">LEFT(B11644,2)</f>
        <v>24</v>
      </c>
      <c r="H11644" s="0" t="str">
        <f aca="false">I11644&amp;"_"&amp;G11644&amp;"_"&amp;F11644</f>
        <v>Soelvkarusse_24_20191120_DL2019023_PaderupGym_koersel1</v>
      </c>
      <c r="I11644" s="61" t="str">
        <f aca="false">MID(RIGHT(B11644,LEN(B11644)-3),1,FIND("_",RIGHT(B11644,LEN(B11644)-3))-1)</f>
        <v>Soelvkarusse</v>
      </c>
      <c r="J11644" s="61" t="str">
        <f aca="false">TRIM(SUBSTITUTE(RIGHT(B11644,FIND(I11644,B11644)+1),"_",""))</f>
        <v>eDNA</v>
      </c>
      <c r="K11644" s="0" t="str">
        <f aca="false">IFERROR(VALUE(SUBSTITUTE(E11644,".",",")),E11644)</f>
        <v>No Ct</v>
      </c>
      <c r="L11644" s="61" t="str">
        <f aca="false">IF(J11644="PosK",SUMIFS(K:K,J:J,"PosK",H:H,H11644),"")</f>
        <v/>
      </c>
      <c r="M11644" s="61" t="str">
        <f aca="false">IF(J11644="PosK",SUMIFS(K:K,J:J,"NegK",H:H,H11644),"")</f>
        <v/>
      </c>
      <c r="N11644" s="61" t="str">
        <f aca="false">IF(J11644="PosK",SUMIFS(K:K,J:J,"eDNA",H:H,H11644),"")</f>
        <v/>
      </c>
      <c r="Q11644" s="62"/>
    </row>
    <row r="11645" customFormat="false" ht="14.25" hidden="false" customHeight="false" outlineLevel="0" collapsed="false">
      <c r="A11645" s="0" t="s">
        <v>925</v>
      </c>
      <c r="B11645" s="52" t="s">
        <v>1226</v>
      </c>
      <c r="C11645" s="52" t="s">
        <v>751</v>
      </c>
      <c r="D11645" s="53" t="n">
        <v>0.1</v>
      </c>
      <c r="E11645" s="53" t="s">
        <v>748</v>
      </c>
      <c r="F11645" s="0" t="s">
        <v>1499</v>
      </c>
      <c r="G11645" s="0" t="str">
        <f aca="false">LEFT(B11645,2)</f>
        <v>24</v>
      </c>
      <c r="H11645" s="0" t="str">
        <f aca="false">I11645&amp;"_"&amp;G11645&amp;"_"&amp;F11645</f>
        <v>Soelvkarusse_24_20191120_DL2019023_PaderupGym_koersel1</v>
      </c>
      <c r="I11645" s="61" t="str">
        <f aca="false">MID(RIGHT(B11645,LEN(B11645)-3),1,FIND("_",RIGHT(B11645,LEN(B11645)-3))-1)</f>
        <v>Soelvkarusse</v>
      </c>
      <c r="J11645" s="61" t="str">
        <f aca="false">TRIM(SUBSTITUTE(RIGHT(B11645,FIND(I11645,B11645)+1),"_",""))</f>
        <v>eDNA</v>
      </c>
      <c r="K11645" s="0" t="str">
        <f aca="false">IFERROR(VALUE(SUBSTITUTE(E11645,".",",")),E11645)</f>
        <v>No Ct</v>
      </c>
      <c r="L11645" s="61" t="str">
        <f aca="false">IF(J11645="PosK",SUMIFS(K:K,J:J,"PosK",H:H,H11645),"")</f>
        <v/>
      </c>
      <c r="M11645" s="61" t="str">
        <f aca="false">IF(J11645="PosK",SUMIFS(K:K,J:J,"NegK",H:H,H11645),"")</f>
        <v/>
      </c>
      <c r="N11645" s="61" t="str">
        <f aca="false">IF(J11645="PosK",SUMIFS(K:K,J:J,"eDNA",H:H,H11645),"")</f>
        <v/>
      </c>
      <c r="P11645" s="62"/>
      <c r="T11645" s="63"/>
      <c r="W11645" s="64"/>
    </row>
    <row r="11646" customFormat="false" ht="14.25" hidden="false" customHeight="false" outlineLevel="0" collapsed="false">
      <c r="A11646" s="0" t="s">
        <v>741</v>
      </c>
      <c r="B11646" s="52" t="s">
        <v>1020</v>
      </c>
      <c r="C11646" s="52" t="s">
        <v>743</v>
      </c>
      <c r="D11646" s="53" t="n">
        <v>0.1</v>
      </c>
      <c r="E11646" s="53" t="n">
        <v>31.87</v>
      </c>
      <c r="F11646" s="0" t="s">
        <v>1500</v>
      </c>
      <c r="G11646" s="0" t="str">
        <f aca="false">LEFT(B11646,2)</f>
        <v>25</v>
      </c>
      <c r="H11646" s="0" t="str">
        <f aca="false">I11646&amp;"_"&amp;G11646&amp;"_"&amp;F11646</f>
        <v>Loegfroe_25_20191120_DL2019023_PaderupGym_koersel2</v>
      </c>
      <c r="I11646" s="61" t="str">
        <f aca="false">MID(RIGHT(B11646,LEN(B11646)-3),1,FIND("_",RIGHT(B11646,LEN(B11646)-3))-1)</f>
        <v>Loegfroe</v>
      </c>
      <c r="J11646" s="61" t="str">
        <f aca="false">TRIM(SUBSTITUTE(RIGHT(B11646,FIND(I11646,B11646)+1),"_",""))</f>
        <v>PosK</v>
      </c>
      <c r="K11646" s="0" t="n">
        <f aca="false">IFERROR(VALUE(SUBSTITUTE(E11646,".",",")),E11646)</f>
        <v>31.87</v>
      </c>
      <c r="L11646" s="61" t="n">
        <f aca="false">IF(J11646="PosK",SUMIFS(K:K,J:J,"PosK",H:H,H11646),"")</f>
        <v>31.87</v>
      </c>
      <c r="M11646" s="61" t="n">
        <f aca="false">IF(J11646="PosK",SUMIFS(K:K,J:J,"NegK",H:H,H11646),"")</f>
        <v>0</v>
      </c>
      <c r="N11646" s="61" t="n">
        <f aca="false">IF(J11646="PosK",SUMIFS(K:K,J:J,"eDNA",H:H,H11646),"")</f>
        <v>0</v>
      </c>
      <c r="P11646" s="62" t="n">
        <f aca="false">IF(K11648="No Ct",0,K11648)</f>
        <v>0</v>
      </c>
      <c r="Q11646" s="62" t="n">
        <f aca="false">IF(K11649="No Ct",0,K11649)</f>
        <v>0</v>
      </c>
      <c r="R11646" s="0" t="str">
        <f aca="false">IF(AND(L11646&gt;0,M11646=0),"Valid","Invalid")</f>
        <v>Valid</v>
      </c>
      <c r="S11646" s="0" t="str">
        <f aca="false">IF(OR(P11646&gt;1,Q11646&gt;1),"Present","Absent")</f>
        <v>Absent</v>
      </c>
      <c r="T11646" s="63" t="str">
        <f aca="false">IF(OR(AND(P11646&gt;1,P11646&lt;41),AND(Q11646&gt;1,Q11646&lt;41)),"Ct&lt;41","Ct&gt;41")</f>
        <v>Ct&gt;41</v>
      </c>
      <c r="U11646" s="0" t="str">
        <f aca="false">I11646</f>
        <v>Loegfroe</v>
      </c>
      <c r="V11646" s="0" t="str">
        <f aca="false">MID(F11646,10,9)</f>
        <v>DL2019023</v>
      </c>
      <c r="W11646" s="64" t="str">
        <f aca="false">V11646&amp;"_"&amp;U11646&amp;"_"&amp;R11646&amp;"_"&amp;S11646&amp;"_"&amp;T11646</f>
        <v>DL2019023_Loegfroe_Valid_Absent_Ct&gt;41</v>
      </c>
    </row>
    <row r="11647" customFormat="false" ht="14.25" hidden="false" customHeight="false" outlineLevel="0" collapsed="false">
      <c r="A11647" s="0" t="s">
        <v>745</v>
      </c>
      <c r="B11647" s="52" t="s">
        <v>1022</v>
      </c>
      <c r="C11647" s="52" t="s">
        <v>747</v>
      </c>
      <c r="D11647" s="53" t="n">
        <v>0.1</v>
      </c>
      <c r="E11647" s="53" t="s">
        <v>748</v>
      </c>
      <c r="F11647" s="0" t="s">
        <v>1500</v>
      </c>
      <c r="G11647" s="0" t="str">
        <f aca="false">LEFT(B11647,2)</f>
        <v>25</v>
      </c>
      <c r="H11647" s="0" t="str">
        <f aca="false">I11647&amp;"_"&amp;G11647&amp;"_"&amp;F11647</f>
        <v>Loegfroe_25_20191120_DL2019023_PaderupGym_koersel2</v>
      </c>
      <c r="I11647" s="61" t="str">
        <f aca="false">MID(RIGHT(B11647,LEN(B11647)-3),1,FIND("_",RIGHT(B11647,LEN(B11647)-3))-1)</f>
        <v>Loegfroe</v>
      </c>
      <c r="J11647" s="61" t="str">
        <f aca="false">TRIM(SUBSTITUTE(RIGHT(B11647,FIND(I11647,B11647)+1),"_",""))</f>
        <v>NegK</v>
      </c>
      <c r="K11647" s="0" t="str">
        <f aca="false">IFERROR(VALUE(SUBSTITUTE(E11647,".",",")),E11647)</f>
        <v>No Ct</v>
      </c>
      <c r="L11647" s="61" t="str">
        <f aca="false">IF(J11647="PosK",SUMIFS(K:K,J:J,"PosK",H:H,H11647),"")</f>
        <v/>
      </c>
      <c r="M11647" s="61" t="str">
        <f aca="false">IF(J11647="PosK",SUMIFS(K:K,J:J,"NegK",H:H,H11647),"")</f>
        <v/>
      </c>
      <c r="N11647" s="61" t="str">
        <f aca="false">IF(J11647="PosK",SUMIFS(K:K,J:J,"eDNA",H:H,H11647),"")</f>
        <v/>
      </c>
    </row>
    <row r="11648" customFormat="false" ht="14.25" hidden="false" customHeight="false" outlineLevel="0" collapsed="false">
      <c r="A11648" s="0" t="s">
        <v>749</v>
      </c>
      <c r="B11648" s="52" t="s">
        <v>1023</v>
      </c>
      <c r="C11648" s="52" t="s">
        <v>751</v>
      </c>
      <c r="D11648" s="53" t="n">
        <v>0.1</v>
      </c>
      <c r="E11648" s="53" t="s">
        <v>748</v>
      </c>
      <c r="F11648" s="0" t="s">
        <v>1500</v>
      </c>
      <c r="G11648" s="0" t="str">
        <f aca="false">LEFT(B11648,2)</f>
        <v>25</v>
      </c>
      <c r="H11648" s="0" t="str">
        <f aca="false">I11648&amp;"_"&amp;G11648&amp;"_"&amp;F11648</f>
        <v>Loegfroe_25_20191120_DL2019023_PaderupGym_koersel2</v>
      </c>
      <c r="I11648" s="61" t="str">
        <f aca="false">MID(RIGHT(B11648,LEN(B11648)-3),1,FIND("_",RIGHT(B11648,LEN(B11648)-3))-1)</f>
        <v>Loegfroe</v>
      </c>
      <c r="J11648" s="61" t="str">
        <f aca="false">TRIM(SUBSTITUTE(RIGHT(B11648,FIND(I11648,B11648)+1),"_",""))</f>
        <v>eDNA</v>
      </c>
      <c r="K11648" s="0" t="str">
        <f aca="false">IFERROR(VALUE(SUBSTITUTE(E11648,".",",")),E11648)</f>
        <v>No Ct</v>
      </c>
      <c r="L11648" s="61" t="str">
        <f aca="false">IF(J11648="PosK",SUMIFS(K:K,J:J,"PosK",H:H,H11648),"")</f>
        <v/>
      </c>
      <c r="M11648" s="61" t="str">
        <f aca="false">IF(J11648="PosK",SUMIFS(K:K,J:J,"NegK",H:H,H11648),"")</f>
        <v/>
      </c>
      <c r="N11648" s="61" t="str">
        <f aca="false">IF(J11648="PosK",SUMIFS(K:K,J:J,"eDNA",H:H,H11648),"")</f>
        <v/>
      </c>
      <c r="Q11648" s="62"/>
    </row>
    <row r="11649" customFormat="false" ht="14.25" hidden="false" customHeight="false" outlineLevel="0" collapsed="false">
      <c r="A11649" s="0" t="s">
        <v>752</v>
      </c>
      <c r="B11649" s="52" t="s">
        <v>1023</v>
      </c>
      <c r="C11649" s="52" t="s">
        <v>751</v>
      </c>
      <c r="D11649" s="53" t="n">
        <v>0.1</v>
      </c>
      <c r="E11649" s="53" t="s">
        <v>748</v>
      </c>
      <c r="F11649" s="0" t="s">
        <v>1500</v>
      </c>
      <c r="G11649" s="0" t="str">
        <f aca="false">LEFT(B11649,2)</f>
        <v>25</v>
      </c>
      <c r="H11649" s="0" t="str">
        <f aca="false">I11649&amp;"_"&amp;G11649&amp;"_"&amp;F11649</f>
        <v>Loegfroe_25_20191120_DL2019023_PaderupGym_koersel2</v>
      </c>
      <c r="I11649" s="61" t="str">
        <f aca="false">MID(RIGHT(B11649,LEN(B11649)-3),1,FIND("_",RIGHT(B11649,LEN(B11649)-3))-1)</f>
        <v>Loegfroe</v>
      </c>
      <c r="J11649" s="61" t="str">
        <f aca="false">TRIM(SUBSTITUTE(RIGHT(B11649,FIND(I11649,B11649)+1),"_",""))</f>
        <v>eDNA</v>
      </c>
      <c r="K11649" s="0" t="str">
        <f aca="false">IFERROR(VALUE(SUBSTITUTE(E11649,".",",")),E11649)</f>
        <v>No Ct</v>
      </c>
      <c r="L11649" s="61" t="str">
        <f aca="false">IF(J11649="PosK",SUMIFS(K:K,J:J,"PosK",H:H,H11649),"")</f>
        <v/>
      </c>
      <c r="M11649" s="61" t="str">
        <f aca="false">IF(J11649="PosK",SUMIFS(K:K,J:J,"NegK",H:H,H11649),"")</f>
        <v/>
      </c>
      <c r="N11649" s="61" t="str">
        <f aca="false">IF(J11649="PosK",SUMIFS(K:K,J:J,"eDNA",H:H,H11649),"")</f>
        <v/>
      </c>
      <c r="P11649" s="62"/>
      <c r="T11649" s="63"/>
      <c r="W11649" s="64"/>
    </row>
    <row r="11650" customFormat="false" ht="14.25" hidden="false" customHeight="false" outlineLevel="0" collapsed="false">
      <c r="A11650" s="0" t="s">
        <v>754</v>
      </c>
      <c r="B11650" s="52" t="s">
        <v>1025</v>
      </c>
      <c r="C11650" s="52" t="s">
        <v>743</v>
      </c>
      <c r="D11650" s="53" t="n">
        <v>0.1</v>
      </c>
      <c r="E11650" s="53" t="s">
        <v>748</v>
      </c>
      <c r="F11650" s="0" t="s">
        <v>1500</v>
      </c>
      <c r="G11650" s="0" t="str">
        <f aca="false">LEFT(B11650,2)</f>
        <v>26</v>
      </c>
      <c r="H11650" s="0" t="str">
        <f aca="false">I11650&amp;"_"&amp;G11650&amp;"_"&amp;F11650</f>
        <v>StorVandsalamander_26_20191120_DL2019023_PaderupGym_koersel2</v>
      </c>
      <c r="I11650" s="61" t="str">
        <f aca="false">MID(RIGHT(B11650,LEN(B11650)-3),1,FIND("_",RIGHT(B11650,LEN(B11650)-3))-1)</f>
        <v>StorVandsalamander</v>
      </c>
      <c r="J11650" s="61" t="str">
        <f aca="false">TRIM(SUBSTITUTE(RIGHT(B11650,FIND(I11650,B11650)+1),"_",""))</f>
        <v>PosK</v>
      </c>
      <c r="K11650" s="0" t="str">
        <f aca="false">IFERROR(VALUE(SUBSTITUTE(E11650,".",",")),E11650)</f>
        <v>No Ct</v>
      </c>
      <c r="L11650" s="61" t="n">
        <f aca="false">IF(J11650="PosK",SUMIFS(K:K,J:J,"PosK",H:H,H11650),"")</f>
        <v>0</v>
      </c>
      <c r="M11650" s="61" t="n">
        <f aca="false">IF(J11650="PosK",SUMIFS(K:K,J:J,"NegK",H:H,H11650),"")</f>
        <v>0</v>
      </c>
      <c r="N11650" s="61" t="n">
        <f aca="false">IF(J11650="PosK",SUMIFS(K:K,J:J,"eDNA",H:H,H11650),"")</f>
        <v>0</v>
      </c>
      <c r="P11650" s="62" t="n">
        <f aca="false">IF(K11652="No Ct",0,K11652)</f>
        <v>0</v>
      </c>
      <c r="Q11650" s="62" t="n">
        <f aca="false">IF(K11653="No Ct",0,K11653)</f>
        <v>0</v>
      </c>
      <c r="R11650" s="0" t="str">
        <f aca="false">IF(AND(L11650&gt;0,M11650=0),"Valid","Invalid")</f>
        <v>Invalid</v>
      </c>
      <c r="S11650" s="0" t="str">
        <f aca="false">IF(OR(P11650&gt;1,Q11650&gt;1),"Present","Absent")</f>
        <v>Absent</v>
      </c>
      <c r="T11650" s="63" t="str">
        <f aca="false">IF(OR(AND(P11650&gt;1,P11650&lt;41),AND(Q11650&gt;1,Q11650&lt;41)),"Ct&lt;41","Ct&gt;41")</f>
        <v>Ct&gt;41</v>
      </c>
      <c r="U11650" s="0" t="str">
        <f aca="false">I11650</f>
        <v>StorVandsalamander</v>
      </c>
      <c r="V11650" s="0" t="str">
        <f aca="false">MID(F11650,10,9)</f>
        <v>DL2019023</v>
      </c>
      <c r="W11650" s="64" t="str">
        <f aca="false">V11650&amp;"_"&amp;U11650&amp;"_"&amp;R11650&amp;"_"&amp;S11650&amp;"_"&amp;T11650</f>
        <v>DL2019023_StorVandsalamander_Invalid_Absent_Ct&gt;41</v>
      </c>
    </row>
    <row r="11651" customFormat="false" ht="14.25" hidden="false" customHeight="false" outlineLevel="0" collapsed="false">
      <c r="A11651" s="0" t="s">
        <v>756</v>
      </c>
      <c r="B11651" s="52" t="s">
        <v>1026</v>
      </c>
      <c r="C11651" s="52" t="s">
        <v>747</v>
      </c>
      <c r="D11651" s="53" t="n">
        <v>0.1</v>
      </c>
      <c r="E11651" s="53" t="s">
        <v>748</v>
      </c>
      <c r="F11651" s="0" t="s">
        <v>1500</v>
      </c>
      <c r="G11651" s="0" t="str">
        <f aca="false">LEFT(B11651,2)</f>
        <v>26</v>
      </c>
      <c r="H11651" s="0" t="str">
        <f aca="false">I11651&amp;"_"&amp;G11651&amp;"_"&amp;F11651</f>
        <v>StorVandsalamander_26_20191120_DL2019023_PaderupGym_koersel2</v>
      </c>
      <c r="I11651" s="61" t="str">
        <f aca="false">MID(RIGHT(B11651,LEN(B11651)-3),1,FIND("_",RIGHT(B11651,LEN(B11651)-3))-1)</f>
        <v>StorVandsalamander</v>
      </c>
      <c r="J11651" s="61" t="str">
        <f aca="false">TRIM(SUBSTITUTE(RIGHT(B11651,FIND(I11651,B11651)+1),"_",""))</f>
        <v>NegK</v>
      </c>
      <c r="K11651" s="0" t="str">
        <f aca="false">IFERROR(VALUE(SUBSTITUTE(E11651,".",",")),E11651)</f>
        <v>No Ct</v>
      </c>
      <c r="L11651" s="61" t="str">
        <f aca="false">IF(J11651="PosK",SUMIFS(K:K,J:J,"PosK",H:H,H11651),"")</f>
        <v/>
      </c>
      <c r="M11651" s="61" t="str">
        <f aca="false">IF(J11651="PosK",SUMIFS(K:K,J:J,"NegK",H:H,H11651),"")</f>
        <v/>
      </c>
      <c r="N11651" s="61" t="str">
        <f aca="false">IF(J11651="PosK",SUMIFS(K:K,J:J,"eDNA",H:H,H11651),"")</f>
        <v/>
      </c>
    </row>
    <row r="11652" customFormat="false" ht="14.25" hidden="false" customHeight="false" outlineLevel="0" collapsed="false">
      <c r="A11652" s="0" t="s">
        <v>758</v>
      </c>
      <c r="B11652" s="52" t="s">
        <v>1027</v>
      </c>
      <c r="C11652" s="52" t="s">
        <v>751</v>
      </c>
      <c r="D11652" s="53" t="n">
        <v>0.1</v>
      </c>
      <c r="E11652" s="53" t="s">
        <v>748</v>
      </c>
      <c r="F11652" s="0" t="s">
        <v>1500</v>
      </c>
      <c r="G11652" s="0" t="str">
        <f aca="false">LEFT(B11652,2)</f>
        <v>26</v>
      </c>
      <c r="H11652" s="0" t="str">
        <f aca="false">I11652&amp;"_"&amp;G11652&amp;"_"&amp;F11652</f>
        <v>StorVandsalamander_26_20191120_DL2019023_PaderupGym_koersel2</v>
      </c>
      <c r="I11652" s="61" t="str">
        <f aca="false">MID(RIGHT(B11652,LEN(B11652)-3),1,FIND("_",RIGHT(B11652,LEN(B11652)-3))-1)</f>
        <v>StorVandsalamander</v>
      </c>
      <c r="J11652" s="61" t="str">
        <f aca="false">TRIM(SUBSTITUTE(RIGHT(B11652,FIND(I11652,B11652)+1),"_",""))</f>
        <v>eDNA</v>
      </c>
      <c r="K11652" s="0" t="str">
        <f aca="false">IFERROR(VALUE(SUBSTITUTE(E11652,".",",")),E11652)</f>
        <v>No Ct</v>
      </c>
      <c r="L11652" s="61" t="str">
        <f aca="false">IF(J11652="PosK",SUMIFS(K:K,J:J,"PosK",H:H,H11652),"")</f>
        <v/>
      </c>
      <c r="M11652" s="61" t="str">
        <f aca="false">IF(J11652="PosK",SUMIFS(K:K,J:J,"NegK",H:H,H11652),"")</f>
        <v/>
      </c>
      <c r="N11652" s="61" t="str">
        <f aca="false">IF(J11652="PosK",SUMIFS(K:K,J:J,"eDNA",H:H,H11652),"")</f>
        <v/>
      </c>
      <c r="Q11652" s="62"/>
    </row>
    <row r="11653" customFormat="false" ht="14.25" hidden="false" customHeight="false" outlineLevel="0" collapsed="false">
      <c r="A11653" s="0" t="s">
        <v>760</v>
      </c>
      <c r="B11653" s="52" t="s">
        <v>1027</v>
      </c>
      <c r="C11653" s="52" t="s">
        <v>751</v>
      </c>
      <c r="D11653" s="53" t="n">
        <v>0.1</v>
      </c>
      <c r="E11653" s="53" t="s">
        <v>748</v>
      </c>
      <c r="F11653" s="0" t="s">
        <v>1500</v>
      </c>
      <c r="G11653" s="0" t="str">
        <f aca="false">LEFT(B11653,2)</f>
        <v>26</v>
      </c>
      <c r="H11653" s="0" t="str">
        <f aca="false">I11653&amp;"_"&amp;G11653&amp;"_"&amp;F11653</f>
        <v>StorVandsalamander_26_20191120_DL2019023_PaderupGym_koersel2</v>
      </c>
      <c r="I11653" s="61" t="str">
        <f aca="false">MID(RIGHT(B11653,LEN(B11653)-3),1,FIND("_",RIGHT(B11653,LEN(B11653)-3))-1)</f>
        <v>StorVandsalamander</v>
      </c>
      <c r="J11653" s="61" t="str">
        <f aca="false">TRIM(SUBSTITUTE(RIGHT(B11653,FIND(I11653,B11653)+1),"_",""))</f>
        <v>eDNA</v>
      </c>
      <c r="K11653" s="0" t="str">
        <f aca="false">IFERROR(VALUE(SUBSTITUTE(E11653,".",",")),E11653)</f>
        <v>No Ct</v>
      </c>
      <c r="L11653" s="61" t="str">
        <f aca="false">IF(J11653="PosK",SUMIFS(K:K,J:J,"PosK",H:H,H11653),"")</f>
        <v/>
      </c>
      <c r="M11653" s="61" t="str">
        <f aca="false">IF(J11653="PosK",SUMIFS(K:K,J:J,"NegK",H:H,H11653),"")</f>
        <v/>
      </c>
      <c r="N11653" s="61" t="str">
        <f aca="false">IF(J11653="PosK",SUMIFS(K:K,J:J,"eDNA",H:H,H11653),"")</f>
        <v/>
      </c>
      <c r="P11653" s="62"/>
      <c r="T11653" s="63"/>
      <c r="W11653" s="64"/>
    </row>
    <row r="11654" customFormat="false" ht="14.25" hidden="false" customHeight="false" outlineLevel="0" collapsed="false">
      <c r="A11654" s="0" t="s">
        <v>762</v>
      </c>
      <c r="B11654" s="52" t="s">
        <v>1029</v>
      </c>
      <c r="C11654" s="52" t="s">
        <v>743</v>
      </c>
      <c r="D11654" s="53" t="n">
        <v>0.1</v>
      </c>
      <c r="E11654" s="53" t="n">
        <v>36.34</v>
      </c>
      <c r="F11654" s="0" t="s">
        <v>1500</v>
      </c>
      <c r="G11654" s="0" t="str">
        <f aca="false">LEFT(B11654,2)</f>
        <v>27</v>
      </c>
      <c r="H11654" s="0" t="str">
        <f aca="false">I11654&amp;"_"&amp;G11654&amp;"_"&amp;F11654</f>
        <v>Strandtudse_27_20191120_DL2019023_PaderupGym_koersel2</v>
      </c>
      <c r="I11654" s="61" t="str">
        <f aca="false">MID(RIGHT(B11654,LEN(B11654)-3),1,FIND("_",RIGHT(B11654,LEN(B11654)-3))-1)</f>
        <v>Strandtudse</v>
      </c>
      <c r="J11654" s="61" t="str">
        <f aca="false">TRIM(SUBSTITUTE(RIGHT(B11654,FIND(I11654,B11654)+1),"_",""))</f>
        <v>PosK</v>
      </c>
      <c r="K11654" s="0" t="n">
        <f aca="false">IFERROR(VALUE(SUBSTITUTE(E11654,".",",")),E11654)</f>
        <v>36.34</v>
      </c>
      <c r="L11654" s="61" t="n">
        <f aca="false">IF(J11654="PosK",SUMIFS(K:K,J:J,"PosK",H:H,H11654),"")</f>
        <v>36.34</v>
      </c>
      <c r="M11654" s="61" t="n">
        <f aca="false">IF(J11654="PosK",SUMIFS(K:K,J:J,"NegK",H:H,H11654),"")</f>
        <v>0</v>
      </c>
      <c r="N11654" s="61" t="n">
        <f aca="false">IF(J11654="PosK",SUMIFS(K:K,J:J,"eDNA",H:H,H11654),"")</f>
        <v>0</v>
      </c>
      <c r="P11654" s="62" t="n">
        <f aca="false">IF(K11656="No Ct",0,K11656)</f>
        <v>0</v>
      </c>
      <c r="Q11654" s="62" t="n">
        <f aca="false">IF(K11657="No Ct",0,K11657)</f>
        <v>0</v>
      </c>
      <c r="R11654" s="0" t="str">
        <f aca="false">IF(AND(L11654&gt;0,M11654=0),"Valid","Invalid")</f>
        <v>Valid</v>
      </c>
      <c r="S11654" s="0" t="str">
        <f aca="false">IF(OR(P11654&gt;1,Q11654&gt;1),"Present","Absent")</f>
        <v>Absent</v>
      </c>
      <c r="T11654" s="63" t="str">
        <f aca="false">IF(OR(AND(P11654&gt;1,P11654&lt;41),AND(Q11654&gt;1,Q11654&lt;41)),"Ct&lt;41","Ct&gt;41")</f>
        <v>Ct&gt;41</v>
      </c>
      <c r="U11654" s="0" t="str">
        <f aca="false">I11654</f>
        <v>Strandtudse</v>
      </c>
      <c r="V11654" s="0" t="str">
        <f aca="false">MID(F11654,10,9)</f>
        <v>DL2019023</v>
      </c>
      <c r="W11654" s="64" t="str">
        <f aca="false">V11654&amp;"_"&amp;U11654&amp;"_"&amp;R11654&amp;"_"&amp;S11654&amp;"_"&amp;T11654</f>
        <v>DL2019023_Strandtudse_Valid_Absent_Ct&gt;41</v>
      </c>
    </row>
    <row r="11655" customFormat="false" ht="14.25" hidden="false" customHeight="false" outlineLevel="0" collapsed="false">
      <c r="A11655" s="0" t="s">
        <v>764</v>
      </c>
      <c r="B11655" s="52" t="s">
        <v>1030</v>
      </c>
      <c r="C11655" s="52" t="s">
        <v>747</v>
      </c>
      <c r="D11655" s="53" t="n">
        <v>0.1</v>
      </c>
      <c r="E11655" s="53" t="s">
        <v>748</v>
      </c>
      <c r="F11655" s="0" t="s">
        <v>1500</v>
      </c>
      <c r="G11655" s="0" t="str">
        <f aca="false">LEFT(B11655,2)</f>
        <v>27</v>
      </c>
      <c r="H11655" s="0" t="str">
        <f aca="false">I11655&amp;"_"&amp;G11655&amp;"_"&amp;F11655</f>
        <v>Strandtudse_27_20191120_DL2019023_PaderupGym_koersel2</v>
      </c>
      <c r="I11655" s="61" t="str">
        <f aca="false">MID(RIGHT(B11655,LEN(B11655)-3),1,FIND("_",RIGHT(B11655,LEN(B11655)-3))-1)</f>
        <v>Strandtudse</v>
      </c>
      <c r="J11655" s="61" t="str">
        <f aca="false">TRIM(SUBSTITUTE(RIGHT(B11655,FIND(I11655,B11655)+1),"_",""))</f>
        <v>NegK</v>
      </c>
      <c r="K11655" s="0" t="str">
        <f aca="false">IFERROR(VALUE(SUBSTITUTE(E11655,".",",")),E11655)</f>
        <v>No Ct</v>
      </c>
      <c r="L11655" s="61" t="str">
        <f aca="false">IF(J11655="PosK",SUMIFS(K:K,J:J,"PosK",H:H,H11655),"")</f>
        <v/>
      </c>
      <c r="M11655" s="61" t="str">
        <f aca="false">IF(J11655="PosK",SUMIFS(K:K,J:J,"NegK",H:H,H11655),"")</f>
        <v/>
      </c>
      <c r="N11655" s="61" t="str">
        <f aca="false">IF(J11655="PosK",SUMIFS(K:K,J:J,"eDNA",H:H,H11655),"")</f>
        <v/>
      </c>
    </row>
    <row r="11656" customFormat="false" ht="14.25" hidden="false" customHeight="false" outlineLevel="0" collapsed="false">
      <c r="A11656" s="0" t="s">
        <v>766</v>
      </c>
      <c r="B11656" s="52" t="s">
        <v>1031</v>
      </c>
      <c r="C11656" s="52" t="s">
        <v>751</v>
      </c>
      <c r="D11656" s="53" t="n">
        <v>0.1</v>
      </c>
      <c r="E11656" s="53" t="s">
        <v>748</v>
      </c>
      <c r="F11656" s="0" t="s">
        <v>1500</v>
      </c>
      <c r="G11656" s="0" t="str">
        <f aca="false">LEFT(B11656,2)</f>
        <v>27</v>
      </c>
      <c r="H11656" s="0" t="str">
        <f aca="false">I11656&amp;"_"&amp;G11656&amp;"_"&amp;F11656</f>
        <v>Strandtudse_27_20191120_DL2019023_PaderupGym_koersel2</v>
      </c>
      <c r="I11656" s="61" t="str">
        <f aca="false">MID(RIGHT(B11656,LEN(B11656)-3),1,FIND("_",RIGHT(B11656,LEN(B11656)-3))-1)</f>
        <v>Strandtudse</v>
      </c>
      <c r="J11656" s="61" t="str">
        <f aca="false">TRIM(SUBSTITUTE(RIGHT(B11656,FIND(I11656,B11656)+1),"_",""))</f>
        <v>eDNA</v>
      </c>
      <c r="K11656" s="0" t="str">
        <f aca="false">IFERROR(VALUE(SUBSTITUTE(E11656,".",",")),E11656)</f>
        <v>No Ct</v>
      </c>
      <c r="L11656" s="61" t="str">
        <f aca="false">IF(J11656="PosK",SUMIFS(K:K,J:J,"PosK",H:H,H11656),"")</f>
        <v/>
      </c>
      <c r="M11656" s="61" t="str">
        <f aca="false">IF(J11656="PosK",SUMIFS(K:K,J:J,"NegK",H:H,H11656),"")</f>
        <v/>
      </c>
      <c r="N11656" s="61" t="str">
        <f aca="false">IF(J11656="PosK",SUMIFS(K:K,J:J,"eDNA",H:H,H11656),"")</f>
        <v/>
      </c>
      <c r="Q11656" s="62"/>
    </row>
    <row r="11657" customFormat="false" ht="14.25" hidden="false" customHeight="false" outlineLevel="0" collapsed="false">
      <c r="A11657" s="0" t="s">
        <v>768</v>
      </c>
      <c r="B11657" s="52" t="s">
        <v>1031</v>
      </c>
      <c r="C11657" s="52" t="s">
        <v>751</v>
      </c>
      <c r="D11657" s="53" t="n">
        <v>0.1</v>
      </c>
      <c r="E11657" s="53" t="s">
        <v>748</v>
      </c>
      <c r="F11657" s="0" t="s">
        <v>1500</v>
      </c>
      <c r="G11657" s="0" t="str">
        <f aca="false">LEFT(B11657,2)</f>
        <v>27</v>
      </c>
      <c r="H11657" s="0" t="str">
        <f aca="false">I11657&amp;"_"&amp;G11657&amp;"_"&amp;F11657</f>
        <v>Strandtudse_27_20191120_DL2019023_PaderupGym_koersel2</v>
      </c>
      <c r="I11657" s="61" t="str">
        <f aca="false">MID(RIGHT(B11657,LEN(B11657)-3),1,FIND("_",RIGHT(B11657,LEN(B11657)-3))-1)</f>
        <v>Strandtudse</v>
      </c>
      <c r="J11657" s="61" t="str">
        <f aca="false">TRIM(SUBSTITUTE(RIGHT(B11657,FIND(I11657,B11657)+1),"_",""))</f>
        <v>eDNA</v>
      </c>
      <c r="K11657" s="0" t="str">
        <f aca="false">IFERROR(VALUE(SUBSTITUTE(E11657,".",",")),E11657)</f>
        <v>No Ct</v>
      </c>
      <c r="L11657" s="61" t="str">
        <f aca="false">IF(J11657="PosK",SUMIFS(K:K,J:J,"PosK",H:H,H11657),"")</f>
        <v/>
      </c>
      <c r="M11657" s="61" t="str">
        <f aca="false">IF(J11657="PosK",SUMIFS(K:K,J:J,"NegK",H:H,H11657),"")</f>
        <v/>
      </c>
      <c r="N11657" s="61" t="str">
        <f aca="false">IF(J11657="PosK",SUMIFS(K:K,J:J,"eDNA",H:H,H11657),"")</f>
        <v/>
      </c>
      <c r="P11657" s="62"/>
      <c r="T11657" s="63"/>
      <c r="W11657" s="64"/>
    </row>
    <row r="11658" customFormat="false" ht="14.25" hidden="false" customHeight="false" outlineLevel="0" collapsed="false">
      <c r="A11658" s="0" t="s">
        <v>770</v>
      </c>
      <c r="B11658" s="52" t="s">
        <v>1033</v>
      </c>
      <c r="C11658" s="52" t="s">
        <v>743</v>
      </c>
      <c r="D11658" s="53" t="n">
        <v>0.1</v>
      </c>
      <c r="E11658" s="53" t="s">
        <v>748</v>
      </c>
      <c r="F11658" s="0" t="s">
        <v>1500</v>
      </c>
      <c r="G11658" s="0" t="str">
        <f aca="false">LEFT(B11658,2)</f>
        <v>28</v>
      </c>
      <c r="H11658" s="0" t="str">
        <f aca="false">I11658&amp;"_"&amp;G11658&amp;"_"&amp;F11658</f>
        <v>GroenbrogetTudse_28_20191120_DL2019023_PaderupGym_koersel2</v>
      </c>
      <c r="I11658" s="61" t="str">
        <f aca="false">MID(RIGHT(B11658,LEN(B11658)-3),1,FIND("_",RIGHT(B11658,LEN(B11658)-3))-1)</f>
        <v>GroenbrogetTudse</v>
      </c>
      <c r="J11658" s="61" t="str">
        <f aca="false">TRIM(SUBSTITUTE(RIGHT(B11658,FIND(I11658,B11658)+1),"_",""))</f>
        <v>PosK</v>
      </c>
      <c r="K11658" s="0" t="str">
        <f aca="false">IFERROR(VALUE(SUBSTITUTE(E11658,".",",")),E11658)</f>
        <v>No Ct</v>
      </c>
      <c r="L11658" s="61" t="n">
        <f aca="false">IF(J11658="PosK",SUMIFS(K:K,J:J,"PosK",H:H,H11658),"")</f>
        <v>0</v>
      </c>
      <c r="M11658" s="61" t="n">
        <f aca="false">IF(J11658="PosK",SUMIFS(K:K,J:J,"NegK",H:H,H11658),"")</f>
        <v>0</v>
      </c>
      <c r="N11658" s="61" t="n">
        <f aca="false">IF(J11658="PosK",SUMIFS(K:K,J:J,"eDNA",H:H,H11658),"")</f>
        <v>0</v>
      </c>
      <c r="P11658" s="62" t="n">
        <f aca="false">IF(K11660="No Ct",0,K11660)</f>
        <v>0</v>
      </c>
      <c r="Q11658" s="62" t="n">
        <f aca="false">IF(K11661="No Ct",0,K11661)</f>
        <v>0</v>
      </c>
      <c r="R11658" s="0" t="str">
        <f aca="false">IF(AND(L11658&gt;0,M11658=0),"Valid","Invalid")</f>
        <v>Invalid</v>
      </c>
      <c r="S11658" s="0" t="str">
        <f aca="false">IF(OR(P11658&gt;1,Q11658&gt;1),"Present","Absent")</f>
        <v>Absent</v>
      </c>
      <c r="T11658" s="63" t="str">
        <f aca="false">IF(OR(AND(P11658&gt;1,P11658&lt;41),AND(Q11658&gt;1,Q11658&lt;41)),"Ct&lt;41","Ct&gt;41")</f>
        <v>Ct&gt;41</v>
      </c>
      <c r="U11658" s="0" t="str">
        <f aca="false">I11658</f>
        <v>GroenbrogetTudse</v>
      </c>
      <c r="V11658" s="0" t="str">
        <f aca="false">MID(F11658,10,9)</f>
        <v>DL2019023</v>
      </c>
      <c r="W11658" s="64" t="str">
        <f aca="false">V11658&amp;"_"&amp;U11658&amp;"_"&amp;R11658&amp;"_"&amp;S11658&amp;"_"&amp;T11658</f>
        <v>DL2019023_GroenbrogetTudse_Invalid_Absent_Ct&gt;41</v>
      </c>
    </row>
    <row r="11659" customFormat="false" ht="14.25" hidden="false" customHeight="false" outlineLevel="0" collapsed="false">
      <c r="A11659" s="0" t="s">
        <v>772</v>
      </c>
      <c r="B11659" s="52" t="s">
        <v>1034</v>
      </c>
      <c r="C11659" s="52" t="s">
        <v>747</v>
      </c>
      <c r="D11659" s="53" t="n">
        <v>0.1</v>
      </c>
      <c r="E11659" s="53" t="s">
        <v>748</v>
      </c>
      <c r="F11659" s="0" t="s">
        <v>1500</v>
      </c>
      <c r="G11659" s="0" t="str">
        <f aca="false">LEFT(B11659,2)</f>
        <v>28</v>
      </c>
      <c r="H11659" s="0" t="str">
        <f aca="false">I11659&amp;"_"&amp;G11659&amp;"_"&amp;F11659</f>
        <v>GroenbrogetTudse_28_20191120_DL2019023_PaderupGym_koersel2</v>
      </c>
      <c r="I11659" s="61" t="str">
        <f aca="false">MID(RIGHT(B11659,LEN(B11659)-3),1,FIND("_",RIGHT(B11659,LEN(B11659)-3))-1)</f>
        <v>GroenbrogetTudse</v>
      </c>
      <c r="J11659" s="61" t="str">
        <f aca="false">TRIM(SUBSTITUTE(RIGHT(B11659,FIND(I11659,B11659)+1),"_",""))</f>
        <v>NegK</v>
      </c>
      <c r="K11659" s="0" t="str">
        <f aca="false">IFERROR(VALUE(SUBSTITUTE(E11659,".",",")),E11659)</f>
        <v>No Ct</v>
      </c>
      <c r="L11659" s="61" t="str">
        <f aca="false">IF(J11659="PosK",SUMIFS(K:K,J:J,"PosK",H:H,H11659),"")</f>
        <v/>
      </c>
      <c r="M11659" s="61" t="str">
        <f aca="false">IF(J11659="PosK",SUMIFS(K:K,J:J,"NegK",H:H,H11659),"")</f>
        <v/>
      </c>
      <c r="N11659" s="61" t="str">
        <f aca="false">IF(J11659="PosK",SUMIFS(K:K,J:J,"eDNA",H:H,H11659),"")</f>
        <v/>
      </c>
    </row>
    <row r="11660" customFormat="false" ht="14.25" hidden="false" customHeight="false" outlineLevel="0" collapsed="false">
      <c r="A11660" s="0" t="s">
        <v>774</v>
      </c>
      <c r="B11660" s="52" t="s">
        <v>1035</v>
      </c>
      <c r="C11660" s="52" t="s">
        <v>751</v>
      </c>
      <c r="D11660" s="53" t="n">
        <v>0.1</v>
      </c>
      <c r="E11660" s="53" t="s">
        <v>748</v>
      </c>
      <c r="F11660" s="0" t="s">
        <v>1500</v>
      </c>
      <c r="G11660" s="0" t="str">
        <f aca="false">LEFT(B11660,2)</f>
        <v>28</v>
      </c>
      <c r="H11660" s="0" t="str">
        <f aca="false">I11660&amp;"_"&amp;G11660&amp;"_"&amp;F11660</f>
        <v>GroenbrogetTudse_28_20191120_DL2019023_PaderupGym_koersel2</v>
      </c>
      <c r="I11660" s="61" t="str">
        <f aca="false">MID(RIGHT(B11660,LEN(B11660)-3),1,FIND("_",RIGHT(B11660,LEN(B11660)-3))-1)</f>
        <v>GroenbrogetTudse</v>
      </c>
      <c r="J11660" s="61" t="str">
        <f aca="false">TRIM(SUBSTITUTE(RIGHT(B11660,FIND(I11660,B11660)+1),"_",""))</f>
        <v>eDNA</v>
      </c>
      <c r="K11660" s="0" t="str">
        <f aca="false">IFERROR(VALUE(SUBSTITUTE(E11660,".",",")),E11660)</f>
        <v>No Ct</v>
      </c>
      <c r="L11660" s="61" t="str">
        <f aca="false">IF(J11660="PosK",SUMIFS(K:K,J:J,"PosK",H:H,H11660),"")</f>
        <v/>
      </c>
      <c r="M11660" s="61" t="str">
        <f aca="false">IF(J11660="PosK",SUMIFS(K:K,J:J,"NegK",H:H,H11660),"")</f>
        <v/>
      </c>
      <c r="N11660" s="61" t="str">
        <f aca="false">IF(J11660="PosK",SUMIFS(K:K,J:J,"eDNA",H:H,H11660),"")</f>
        <v/>
      </c>
      <c r="Q11660" s="62"/>
    </row>
    <row r="11661" customFormat="false" ht="14.25" hidden="false" customHeight="false" outlineLevel="0" collapsed="false">
      <c r="A11661" s="0" t="s">
        <v>776</v>
      </c>
      <c r="B11661" s="52" t="s">
        <v>1035</v>
      </c>
      <c r="C11661" s="52" t="s">
        <v>751</v>
      </c>
      <c r="D11661" s="53" t="n">
        <v>0.1</v>
      </c>
      <c r="E11661" s="53" t="s">
        <v>748</v>
      </c>
      <c r="F11661" s="0" t="s">
        <v>1500</v>
      </c>
      <c r="G11661" s="0" t="str">
        <f aca="false">LEFT(B11661,2)</f>
        <v>28</v>
      </c>
      <c r="H11661" s="0" t="str">
        <f aca="false">I11661&amp;"_"&amp;G11661&amp;"_"&amp;F11661</f>
        <v>GroenbrogetTudse_28_20191120_DL2019023_PaderupGym_koersel2</v>
      </c>
      <c r="I11661" s="61" t="str">
        <f aca="false">MID(RIGHT(B11661,LEN(B11661)-3),1,FIND("_",RIGHT(B11661,LEN(B11661)-3))-1)</f>
        <v>GroenbrogetTudse</v>
      </c>
      <c r="J11661" s="61" t="str">
        <f aca="false">TRIM(SUBSTITUTE(RIGHT(B11661,FIND(I11661,B11661)+1),"_",""))</f>
        <v>eDNA</v>
      </c>
      <c r="K11661" s="0" t="str">
        <f aca="false">IFERROR(VALUE(SUBSTITUTE(E11661,".",",")),E11661)</f>
        <v>No Ct</v>
      </c>
      <c r="L11661" s="61" t="str">
        <f aca="false">IF(J11661="PosK",SUMIFS(K:K,J:J,"PosK",H:H,H11661),"")</f>
        <v/>
      </c>
      <c r="M11661" s="61" t="str">
        <f aca="false">IF(J11661="PosK",SUMIFS(K:K,J:J,"NegK",H:H,H11661),"")</f>
        <v/>
      </c>
      <c r="N11661" s="61" t="str">
        <f aca="false">IF(J11661="PosK",SUMIFS(K:K,J:J,"eDNA",H:H,H11661),"")</f>
        <v/>
      </c>
      <c r="P11661" s="62"/>
      <c r="T11661" s="63"/>
      <c r="W11661" s="64"/>
    </row>
    <row r="11662" customFormat="false" ht="14.25" hidden="false" customHeight="false" outlineLevel="0" collapsed="false">
      <c r="A11662" s="0" t="s">
        <v>778</v>
      </c>
      <c r="B11662" s="52" t="s">
        <v>1037</v>
      </c>
      <c r="C11662" s="52" t="s">
        <v>743</v>
      </c>
      <c r="D11662" s="53" t="n">
        <v>0.1</v>
      </c>
      <c r="E11662" s="53" t="n">
        <v>32.07</v>
      </c>
      <c r="F11662" s="0" t="s">
        <v>1500</v>
      </c>
      <c r="G11662" s="0" t="str">
        <f aca="false">LEFT(B11662,2)</f>
        <v>29</v>
      </c>
      <c r="H11662" s="0" t="str">
        <f aca="false">I11662&amp;"_"&amp;G11662&amp;"_"&amp;F11662</f>
        <v>Loevfroe_29_20191120_DL2019023_PaderupGym_koersel2</v>
      </c>
      <c r="I11662" s="61" t="str">
        <f aca="false">MID(RIGHT(B11662,LEN(B11662)-3),1,FIND("_",RIGHT(B11662,LEN(B11662)-3))-1)</f>
        <v>Loevfroe</v>
      </c>
      <c r="J11662" s="61" t="str">
        <f aca="false">TRIM(SUBSTITUTE(RIGHT(B11662,FIND(I11662,B11662)+1),"_",""))</f>
        <v>PosK</v>
      </c>
      <c r="K11662" s="0" t="n">
        <f aca="false">IFERROR(VALUE(SUBSTITUTE(E11662,".",",")),E11662)</f>
        <v>32.07</v>
      </c>
      <c r="L11662" s="61" t="n">
        <f aca="false">IF(J11662="PosK",SUMIFS(K:K,J:J,"PosK",H:H,H11662),"")</f>
        <v>32.07</v>
      </c>
      <c r="M11662" s="61" t="n">
        <f aca="false">IF(J11662="PosK",SUMIFS(K:K,J:J,"NegK",H:H,H11662),"")</f>
        <v>0</v>
      </c>
      <c r="N11662" s="61" t="n">
        <f aca="false">IF(J11662="PosK",SUMIFS(K:K,J:J,"eDNA",H:H,H11662),"")</f>
        <v>0</v>
      </c>
      <c r="P11662" s="62" t="n">
        <f aca="false">IF(K11664="No Ct",0,K11664)</f>
        <v>0</v>
      </c>
      <c r="Q11662" s="62" t="n">
        <f aca="false">IF(K11665="No Ct",0,K11665)</f>
        <v>0</v>
      </c>
      <c r="R11662" s="0" t="str">
        <f aca="false">IF(AND(L11662&gt;0,M11662=0),"Valid","Invalid")</f>
        <v>Valid</v>
      </c>
      <c r="S11662" s="0" t="str">
        <f aca="false">IF(OR(P11662&gt;1,Q11662&gt;1),"Present","Absent")</f>
        <v>Absent</v>
      </c>
      <c r="T11662" s="63" t="str">
        <f aca="false">IF(OR(AND(P11662&gt;1,P11662&lt;41),AND(Q11662&gt;1,Q11662&lt;41)),"Ct&lt;41","Ct&gt;41")</f>
        <v>Ct&gt;41</v>
      </c>
      <c r="U11662" s="0" t="str">
        <f aca="false">I11662</f>
        <v>Loevfroe</v>
      </c>
      <c r="V11662" s="0" t="str">
        <f aca="false">MID(F11662,10,9)</f>
        <v>DL2019023</v>
      </c>
      <c r="W11662" s="64" t="str">
        <f aca="false">V11662&amp;"_"&amp;U11662&amp;"_"&amp;R11662&amp;"_"&amp;S11662&amp;"_"&amp;T11662</f>
        <v>DL2019023_Loevfroe_Valid_Absent_Ct&gt;41</v>
      </c>
    </row>
    <row r="11663" customFormat="false" ht="14.25" hidden="false" customHeight="false" outlineLevel="0" collapsed="false">
      <c r="A11663" s="0" t="s">
        <v>780</v>
      </c>
      <c r="B11663" s="52" t="s">
        <v>1038</v>
      </c>
      <c r="C11663" s="52" t="s">
        <v>747</v>
      </c>
      <c r="D11663" s="53" t="n">
        <v>0.1</v>
      </c>
      <c r="E11663" s="53" t="s">
        <v>748</v>
      </c>
      <c r="F11663" s="0" t="s">
        <v>1500</v>
      </c>
      <c r="G11663" s="0" t="str">
        <f aca="false">LEFT(B11663,2)</f>
        <v>29</v>
      </c>
      <c r="H11663" s="0" t="str">
        <f aca="false">I11663&amp;"_"&amp;G11663&amp;"_"&amp;F11663</f>
        <v>Loevfroe_29_20191120_DL2019023_PaderupGym_koersel2</v>
      </c>
      <c r="I11663" s="61" t="str">
        <f aca="false">MID(RIGHT(B11663,LEN(B11663)-3),1,FIND("_",RIGHT(B11663,LEN(B11663)-3))-1)</f>
        <v>Loevfroe</v>
      </c>
      <c r="J11663" s="61" t="str">
        <f aca="false">TRIM(SUBSTITUTE(RIGHT(B11663,FIND(I11663,B11663)+1),"_",""))</f>
        <v>NegK</v>
      </c>
      <c r="K11663" s="0" t="str">
        <f aca="false">IFERROR(VALUE(SUBSTITUTE(E11663,".",",")),E11663)</f>
        <v>No Ct</v>
      </c>
      <c r="L11663" s="61" t="str">
        <f aca="false">IF(J11663="PosK",SUMIFS(K:K,J:J,"PosK",H:H,H11663),"")</f>
        <v/>
      </c>
      <c r="M11663" s="61" t="str">
        <f aca="false">IF(J11663="PosK",SUMIFS(K:K,J:J,"NegK",H:H,H11663),"")</f>
        <v/>
      </c>
      <c r="N11663" s="61" t="str">
        <f aca="false">IF(J11663="PosK",SUMIFS(K:K,J:J,"eDNA",H:H,H11663),"")</f>
        <v/>
      </c>
    </row>
    <row r="11664" customFormat="false" ht="14.25" hidden="false" customHeight="false" outlineLevel="0" collapsed="false">
      <c r="A11664" s="0" t="s">
        <v>782</v>
      </c>
      <c r="B11664" s="52" t="s">
        <v>1039</v>
      </c>
      <c r="C11664" s="52" t="s">
        <v>751</v>
      </c>
      <c r="D11664" s="53" t="n">
        <v>0.1</v>
      </c>
      <c r="E11664" s="53" t="s">
        <v>748</v>
      </c>
      <c r="F11664" s="0" t="s">
        <v>1500</v>
      </c>
      <c r="G11664" s="0" t="str">
        <f aca="false">LEFT(B11664,2)</f>
        <v>29</v>
      </c>
      <c r="H11664" s="0" t="str">
        <f aca="false">I11664&amp;"_"&amp;G11664&amp;"_"&amp;F11664</f>
        <v>Loevfroe_29_20191120_DL2019023_PaderupGym_koersel2</v>
      </c>
      <c r="I11664" s="61" t="str">
        <f aca="false">MID(RIGHT(B11664,LEN(B11664)-3),1,FIND("_",RIGHT(B11664,LEN(B11664)-3))-1)</f>
        <v>Loevfroe</v>
      </c>
      <c r="J11664" s="61" t="str">
        <f aca="false">TRIM(SUBSTITUTE(RIGHT(B11664,FIND(I11664,B11664)+1),"_",""))</f>
        <v>eDNA</v>
      </c>
      <c r="K11664" s="0" t="str">
        <f aca="false">IFERROR(VALUE(SUBSTITUTE(E11664,".",",")),E11664)</f>
        <v>No Ct</v>
      </c>
      <c r="L11664" s="61" t="str">
        <f aca="false">IF(J11664="PosK",SUMIFS(K:K,J:J,"PosK",H:H,H11664),"")</f>
        <v/>
      </c>
      <c r="M11664" s="61" t="str">
        <f aca="false">IF(J11664="PosK",SUMIFS(K:K,J:J,"NegK",H:H,H11664),"")</f>
        <v/>
      </c>
      <c r="N11664" s="61" t="str">
        <f aca="false">IF(J11664="PosK",SUMIFS(K:K,J:J,"eDNA",H:H,H11664),"")</f>
        <v/>
      </c>
      <c r="Q11664" s="62"/>
    </row>
    <row r="11665" customFormat="false" ht="14.25" hidden="false" customHeight="false" outlineLevel="0" collapsed="false">
      <c r="A11665" s="0" t="s">
        <v>784</v>
      </c>
      <c r="B11665" s="52" t="s">
        <v>1039</v>
      </c>
      <c r="C11665" s="52" t="s">
        <v>751</v>
      </c>
      <c r="D11665" s="53" t="n">
        <v>0.1</v>
      </c>
      <c r="E11665" s="53" t="s">
        <v>748</v>
      </c>
      <c r="F11665" s="0" t="s">
        <v>1500</v>
      </c>
      <c r="G11665" s="0" t="str">
        <f aca="false">LEFT(B11665,2)</f>
        <v>29</v>
      </c>
      <c r="H11665" s="0" t="str">
        <f aca="false">I11665&amp;"_"&amp;G11665&amp;"_"&amp;F11665</f>
        <v>Loevfroe_29_20191120_DL2019023_PaderupGym_koersel2</v>
      </c>
      <c r="I11665" s="61" t="str">
        <f aca="false">MID(RIGHT(B11665,LEN(B11665)-3),1,FIND("_",RIGHT(B11665,LEN(B11665)-3))-1)</f>
        <v>Loevfroe</v>
      </c>
      <c r="J11665" s="61" t="str">
        <f aca="false">TRIM(SUBSTITUTE(RIGHT(B11665,FIND(I11665,B11665)+1),"_",""))</f>
        <v>eDNA</v>
      </c>
      <c r="K11665" s="0" t="str">
        <f aca="false">IFERROR(VALUE(SUBSTITUTE(E11665,".",",")),E11665)</f>
        <v>No Ct</v>
      </c>
      <c r="L11665" s="61" t="str">
        <f aca="false">IF(J11665="PosK",SUMIFS(K:K,J:J,"PosK",H:H,H11665),"")</f>
        <v/>
      </c>
      <c r="M11665" s="61" t="str">
        <f aca="false">IF(J11665="PosK",SUMIFS(K:K,J:J,"NegK",H:H,H11665),"")</f>
        <v/>
      </c>
      <c r="N11665" s="61" t="str">
        <f aca="false">IF(J11665="PosK",SUMIFS(K:K,J:J,"eDNA",H:H,H11665),"")</f>
        <v/>
      </c>
      <c r="P11665" s="62"/>
      <c r="T11665" s="63"/>
      <c r="W11665" s="64"/>
    </row>
    <row r="11666" customFormat="false" ht="14.25" hidden="false" customHeight="false" outlineLevel="0" collapsed="false">
      <c r="A11666" s="0" t="s">
        <v>786</v>
      </c>
      <c r="B11666" s="52" t="s">
        <v>1041</v>
      </c>
      <c r="C11666" s="52" t="s">
        <v>743</v>
      </c>
      <c r="D11666" s="53" t="n">
        <v>0.1</v>
      </c>
      <c r="E11666" s="53" t="s">
        <v>748</v>
      </c>
      <c r="F11666" s="0" t="s">
        <v>1500</v>
      </c>
      <c r="G11666" s="0" t="str">
        <f aca="false">LEFT(B11666,2)</f>
        <v>30</v>
      </c>
      <c r="H11666" s="0" t="str">
        <f aca="false">I11666&amp;"_"&amp;G11666&amp;"_"&amp;F11666</f>
        <v>Klokkefroe_30_20191120_DL2019023_PaderupGym_koersel2</v>
      </c>
      <c r="I11666" s="61" t="str">
        <f aca="false">MID(RIGHT(B11666,LEN(B11666)-3),1,FIND("_",RIGHT(B11666,LEN(B11666)-3))-1)</f>
        <v>Klokkefroe</v>
      </c>
      <c r="J11666" s="61" t="str">
        <f aca="false">TRIM(SUBSTITUTE(RIGHT(B11666,FIND(I11666,B11666)+1),"_",""))</f>
        <v>PosK</v>
      </c>
      <c r="K11666" s="0" t="str">
        <f aca="false">IFERROR(VALUE(SUBSTITUTE(E11666,".",",")),E11666)</f>
        <v>No Ct</v>
      </c>
      <c r="L11666" s="61" t="n">
        <f aca="false">IF(J11666="PosK",SUMIFS(K:K,J:J,"PosK",H:H,H11666),"")</f>
        <v>0</v>
      </c>
      <c r="M11666" s="61" t="n">
        <f aca="false">IF(J11666="PosK",SUMIFS(K:K,J:J,"NegK",H:H,H11666),"")</f>
        <v>0</v>
      </c>
      <c r="N11666" s="61" t="n">
        <f aca="false">IF(J11666="PosK",SUMIFS(K:K,J:J,"eDNA",H:H,H11666),"")</f>
        <v>0</v>
      </c>
      <c r="P11666" s="62" t="n">
        <f aca="false">IF(K11668="No Ct",0,K11668)</f>
        <v>0</v>
      </c>
      <c r="Q11666" s="62" t="n">
        <f aca="false">IF(K11669="No Ct",0,K11669)</f>
        <v>0</v>
      </c>
      <c r="R11666" s="0" t="str">
        <f aca="false">IF(AND(L11666&gt;0,M11666=0),"Valid","Invalid")</f>
        <v>Invalid</v>
      </c>
      <c r="S11666" s="0" t="str">
        <f aca="false">IF(OR(P11666&gt;1,Q11666&gt;1),"Present","Absent")</f>
        <v>Absent</v>
      </c>
      <c r="T11666" s="63" t="str">
        <f aca="false">IF(OR(AND(P11666&gt;1,P11666&lt;41),AND(Q11666&gt;1,Q11666&lt;41)),"Ct&lt;41","Ct&gt;41")</f>
        <v>Ct&gt;41</v>
      </c>
      <c r="U11666" s="0" t="str">
        <f aca="false">I11666</f>
        <v>Klokkefroe</v>
      </c>
      <c r="V11666" s="0" t="str">
        <f aca="false">MID(F11666,10,9)</f>
        <v>DL2019023</v>
      </c>
      <c r="W11666" s="64" t="str">
        <f aca="false">V11666&amp;"_"&amp;U11666&amp;"_"&amp;R11666&amp;"_"&amp;S11666&amp;"_"&amp;T11666</f>
        <v>DL2019023_Klokkefroe_Invalid_Absent_Ct&gt;41</v>
      </c>
    </row>
    <row r="11667" customFormat="false" ht="14.25" hidden="false" customHeight="false" outlineLevel="0" collapsed="false">
      <c r="A11667" s="0" t="s">
        <v>788</v>
      </c>
      <c r="B11667" s="52" t="s">
        <v>1042</v>
      </c>
      <c r="C11667" s="52" t="s">
        <v>747</v>
      </c>
      <c r="D11667" s="53" t="n">
        <v>0.1</v>
      </c>
      <c r="E11667" s="53" t="s">
        <v>748</v>
      </c>
      <c r="F11667" s="0" t="s">
        <v>1500</v>
      </c>
      <c r="G11667" s="0" t="str">
        <f aca="false">LEFT(B11667,2)</f>
        <v>30</v>
      </c>
      <c r="H11667" s="0" t="str">
        <f aca="false">I11667&amp;"_"&amp;G11667&amp;"_"&amp;F11667</f>
        <v>Klokkefroe_30_20191120_DL2019023_PaderupGym_koersel2</v>
      </c>
      <c r="I11667" s="61" t="str">
        <f aca="false">MID(RIGHT(B11667,LEN(B11667)-3),1,FIND("_",RIGHT(B11667,LEN(B11667)-3))-1)</f>
        <v>Klokkefroe</v>
      </c>
      <c r="J11667" s="61" t="str">
        <f aca="false">TRIM(SUBSTITUTE(RIGHT(B11667,FIND(I11667,B11667)+1),"_",""))</f>
        <v>NegK</v>
      </c>
      <c r="K11667" s="0" t="str">
        <f aca="false">IFERROR(VALUE(SUBSTITUTE(E11667,".",",")),E11667)</f>
        <v>No Ct</v>
      </c>
      <c r="L11667" s="61" t="str">
        <f aca="false">IF(J11667="PosK",SUMIFS(K:K,J:J,"PosK",H:H,H11667),"")</f>
        <v/>
      </c>
      <c r="M11667" s="61" t="str">
        <f aca="false">IF(J11667="PosK",SUMIFS(K:K,J:J,"NegK",H:H,H11667),"")</f>
        <v/>
      </c>
      <c r="N11667" s="61" t="str">
        <f aca="false">IF(J11667="PosK",SUMIFS(K:K,J:J,"eDNA",H:H,H11667),"")</f>
        <v/>
      </c>
    </row>
    <row r="11668" customFormat="false" ht="14.25" hidden="false" customHeight="false" outlineLevel="0" collapsed="false">
      <c r="A11668" s="0" t="s">
        <v>790</v>
      </c>
      <c r="B11668" s="52" t="s">
        <v>1043</v>
      </c>
      <c r="C11668" s="52" t="s">
        <v>751</v>
      </c>
      <c r="D11668" s="53" t="n">
        <v>0.1</v>
      </c>
      <c r="E11668" s="53" t="s">
        <v>748</v>
      </c>
      <c r="F11668" s="0" t="s">
        <v>1500</v>
      </c>
      <c r="G11668" s="0" t="str">
        <f aca="false">LEFT(B11668,2)</f>
        <v>30</v>
      </c>
      <c r="H11668" s="0" t="str">
        <f aca="false">I11668&amp;"_"&amp;G11668&amp;"_"&amp;F11668</f>
        <v>Klokkefroe_30_20191120_DL2019023_PaderupGym_koersel2</v>
      </c>
      <c r="I11668" s="61" t="str">
        <f aca="false">MID(RIGHT(B11668,LEN(B11668)-3),1,FIND("_",RIGHT(B11668,LEN(B11668)-3))-1)</f>
        <v>Klokkefroe</v>
      </c>
      <c r="J11668" s="61" t="str">
        <f aca="false">TRIM(SUBSTITUTE(RIGHT(B11668,FIND(I11668,B11668)+1),"_",""))</f>
        <v>eDNA</v>
      </c>
      <c r="K11668" s="0" t="str">
        <f aca="false">IFERROR(VALUE(SUBSTITUTE(E11668,".",",")),E11668)</f>
        <v>No Ct</v>
      </c>
      <c r="L11668" s="61" t="str">
        <f aca="false">IF(J11668="PosK",SUMIFS(K:K,J:J,"PosK",H:H,H11668),"")</f>
        <v/>
      </c>
      <c r="M11668" s="61" t="str">
        <f aca="false">IF(J11668="PosK",SUMIFS(K:K,J:J,"NegK",H:H,H11668),"")</f>
        <v/>
      </c>
      <c r="N11668" s="61" t="str">
        <f aca="false">IF(J11668="PosK",SUMIFS(K:K,J:J,"eDNA",H:H,H11668),"")</f>
        <v/>
      </c>
      <c r="Q11668" s="62"/>
    </row>
    <row r="11669" customFormat="false" ht="14.25" hidden="false" customHeight="false" outlineLevel="0" collapsed="false">
      <c r="A11669" s="0" t="s">
        <v>792</v>
      </c>
      <c r="B11669" s="52" t="s">
        <v>1043</v>
      </c>
      <c r="C11669" s="52" t="s">
        <v>751</v>
      </c>
      <c r="D11669" s="53" t="n">
        <v>0.1</v>
      </c>
      <c r="E11669" s="53" t="s">
        <v>748</v>
      </c>
      <c r="F11669" s="0" t="s">
        <v>1500</v>
      </c>
      <c r="G11669" s="0" t="str">
        <f aca="false">LEFT(B11669,2)</f>
        <v>30</v>
      </c>
      <c r="H11669" s="0" t="str">
        <f aca="false">I11669&amp;"_"&amp;G11669&amp;"_"&amp;F11669</f>
        <v>Klokkefroe_30_20191120_DL2019023_PaderupGym_koersel2</v>
      </c>
      <c r="I11669" s="61" t="str">
        <f aca="false">MID(RIGHT(B11669,LEN(B11669)-3),1,FIND("_",RIGHT(B11669,LEN(B11669)-3))-1)</f>
        <v>Klokkefroe</v>
      </c>
      <c r="J11669" s="61" t="str">
        <f aca="false">TRIM(SUBSTITUTE(RIGHT(B11669,FIND(I11669,B11669)+1),"_",""))</f>
        <v>eDNA</v>
      </c>
      <c r="K11669" s="0" t="str">
        <f aca="false">IFERROR(VALUE(SUBSTITUTE(E11669,".",",")),E11669)</f>
        <v>No Ct</v>
      </c>
      <c r="L11669" s="61" t="str">
        <f aca="false">IF(J11669="PosK",SUMIFS(K:K,J:J,"PosK",H:H,H11669),"")</f>
        <v/>
      </c>
      <c r="M11669" s="61" t="str">
        <f aca="false">IF(J11669="PosK",SUMIFS(K:K,J:J,"NegK",H:H,H11669),"")</f>
        <v/>
      </c>
      <c r="N11669" s="61" t="str">
        <f aca="false">IF(J11669="PosK",SUMIFS(K:K,J:J,"eDNA",H:H,H11669),"")</f>
        <v/>
      </c>
      <c r="P11669" s="62"/>
      <c r="T11669" s="63"/>
      <c r="W11669" s="64"/>
    </row>
    <row r="11670" customFormat="false" ht="14.25" hidden="false" customHeight="false" outlineLevel="0" collapsed="false">
      <c r="A11670" s="0" t="s">
        <v>794</v>
      </c>
      <c r="B11670" s="52" t="s">
        <v>1045</v>
      </c>
      <c r="C11670" s="52" t="s">
        <v>743</v>
      </c>
      <c r="D11670" s="53" t="n">
        <v>0.1</v>
      </c>
      <c r="E11670" s="53" t="n">
        <v>32</v>
      </c>
      <c r="F11670" s="0" t="s">
        <v>1500</v>
      </c>
      <c r="G11670" s="0" t="str">
        <f aca="false">LEFT(B11670,2)</f>
        <v>31</v>
      </c>
      <c r="H11670" s="0" t="str">
        <f aca="false">I11670&amp;"_"&amp;G11670&amp;"_"&amp;F11670</f>
        <v>Bjergsalamander_31_20191120_DL2019023_PaderupGym_koersel2</v>
      </c>
      <c r="I11670" s="61" t="str">
        <f aca="false">MID(RIGHT(B11670,LEN(B11670)-3),1,FIND("_",RIGHT(B11670,LEN(B11670)-3))-1)</f>
        <v>Bjergsalamander</v>
      </c>
      <c r="J11670" s="61" t="str">
        <f aca="false">TRIM(SUBSTITUTE(RIGHT(B11670,FIND(I11670,B11670)+1),"_",""))</f>
        <v>PosK</v>
      </c>
      <c r="K11670" s="0" t="n">
        <f aca="false">IFERROR(VALUE(SUBSTITUTE(E11670,".",",")),E11670)</f>
        <v>32</v>
      </c>
      <c r="L11670" s="61" t="n">
        <f aca="false">IF(J11670="PosK",SUMIFS(K:K,J:J,"PosK",H:H,H11670),"")</f>
        <v>32</v>
      </c>
      <c r="M11670" s="61" t="n">
        <f aca="false">IF(J11670="PosK",SUMIFS(K:K,J:J,"NegK",H:H,H11670),"")</f>
        <v>0</v>
      </c>
      <c r="N11670" s="61" t="n">
        <f aca="false">IF(J11670="PosK",SUMIFS(K:K,J:J,"eDNA",H:H,H11670),"")</f>
        <v>0</v>
      </c>
      <c r="P11670" s="62" t="n">
        <f aca="false">IF(K11672="No Ct",0,K11672)</f>
        <v>0</v>
      </c>
      <c r="Q11670" s="62" t="n">
        <f aca="false">IF(K11673="No Ct",0,K11673)</f>
        <v>0</v>
      </c>
      <c r="R11670" s="0" t="str">
        <f aca="false">IF(AND(L11670&gt;0,M11670=0),"Valid","Invalid")</f>
        <v>Valid</v>
      </c>
      <c r="S11670" s="0" t="str">
        <f aca="false">IF(OR(P11670&gt;1,Q11670&gt;1),"Present","Absent")</f>
        <v>Absent</v>
      </c>
      <c r="T11670" s="63" t="str">
        <f aca="false">IF(OR(AND(P11670&gt;1,P11670&lt;41),AND(Q11670&gt;1,Q11670&lt;41)),"Ct&lt;41","Ct&gt;41")</f>
        <v>Ct&gt;41</v>
      </c>
      <c r="U11670" s="0" t="str">
        <f aca="false">I11670</f>
        <v>Bjergsalamander</v>
      </c>
      <c r="V11670" s="0" t="str">
        <f aca="false">MID(F11670,10,9)</f>
        <v>DL2019023</v>
      </c>
      <c r="W11670" s="64" t="str">
        <f aca="false">V11670&amp;"_"&amp;U11670&amp;"_"&amp;R11670&amp;"_"&amp;S11670&amp;"_"&amp;T11670</f>
        <v>DL2019023_Bjergsalamander_Valid_Absent_Ct&gt;41</v>
      </c>
    </row>
    <row r="11671" customFormat="false" ht="14.25" hidden="false" customHeight="false" outlineLevel="0" collapsed="false">
      <c r="A11671" s="0" t="s">
        <v>796</v>
      </c>
      <c r="B11671" s="52" t="s">
        <v>1046</v>
      </c>
      <c r="C11671" s="52" t="s">
        <v>747</v>
      </c>
      <c r="D11671" s="53" t="n">
        <v>0.1</v>
      </c>
      <c r="E11671" s="53" t="s">
        <v>748</v>
      </c>
      <c r="F11671" s="0" t="s">
        <v>1500</v>
      </c>
      <c r="G11671" s="0" t="str">
        <f aca="false">LEFT(B11671,2)</f>
        <v>31</v>
      </c>
      <c r="H11671" s="0" t="str">
        <f aca="false">I11671&amp;"_"&amp;G11671&amp;"_"&amp;F11671</f>
        <v>Bjergsalamander_31_20191120_DL2019023_PaderupGym_koersel2</v>
      </c>
      <c r="I11671" s="61" t="str">
        <f aca="false">MID(RIGHT(B11671,LEN(B11671)-3),1,FIND("_",RIGHT(B11671,LEN(B11671)-3))-1)</f>
        <v>Bjergsalamander</v>
      </c>
      <c r="J11671" s="61" t="str">
        <f aca="false">TRIM(SUBSTITUTE(RIGHT(B11671,FIND(I11671,B11671)+1),"_",""))</f>
        <v>NegK</v>
      </c>
      <c r="K11671" s="0" t="str">
        <f aca="false">IFERROR(VALUE(SUBSTITUTE(E11671,".",",")),E11671)</f>
        <v>No Ct</v>
      </c>
      <c r="L11671" s="61" t="str">
        <f aca="false">IF(J11671="PosK",SUMIFS(K:K,J:J,"PosK",H:H,H11671),"")</f>
        <v/>
      </c>
      <c r="M11671" s="61" t="str">
        <f aca="false">IF(J11671="PosK",SUMIFS(K:K,J:J,"NegK",H:H,H11671),"")</f>
        <v/>
      </c>
      <c r="N11671" s="61" t="str">
        <f aca="false">IF(J11671="PosK",SUMIFS(K:K,J:J,"eDNA",H:H,H11671),"")</f>
        <v/>
      </c>
    </row>
    <row r="11672" customFormat="false" ht="14.25" hidden="false" customHeight="false" outlineLevel="0" collapsed="false">
      <c r="A11672" s="0" t="s">
        <v>798</v>
      </c>
      <c r="B11672" s="52" t="s">
        <v>1047</v>
      </c>
      <c r="C11672" s="52" t="s">
        <v>751</v>
      </c>
      <c r="D11672" s="53" t="n">
        <v>0.1</v>
      </c>
      <c r="E11672" s="53" t="s">
        <v>748</v>
      </c>
      <c r="F11672" s="0" t="s">
        <v>1500</v>
      </c>
      <c r="G11672" s="0" t="str">
        <f aca="false">LEFT(B11672,2)</f>
        <v>31</v>
      </c>
      <c r="H11672" s="0" t="str">
        <f aca="false">I11672&amp;"_"&amp;G11672&amp;"_"&amp;F11672</f>
        <v>Bjergsalamander_31_20191120_DL2019023_PaderupGym_koersel2</v>
      </c>
      <c r="I11672" s="61" t="str">
        <f aca="false">MID(RIGHT(B11672,LEN(B11672)-3),1,FIND("_",RIGHT(B11672,LEN(B11672)-3))-1)</f>
        <v>Bjergsalamander</v>
      </c>
      <c r="J11672" s="61" t="str">
        <f aca="false">TRIM(SUBSTITUTE(RIGHT(B11672,FIND(I11672,B11672)+1),"_",""))</f>
        <v>eDNA</v>
      </c>
      <c r="K11672" s="0" t="str">
        <f aca="false">IFERROR(VALUE(SUBSTITUTE(E11672,".",",")),E11672)</f>
        <v>No Ct</v>
      </c>
      <c r="L11672" s="61" t="str">
        <f aca="false">IF(J11672="PosK",SUMIFS(K:K,J:J,"PosK",H:H,H11672),"")</f>
        <v/>
      </c>
      <c r="M11672" s="61" t="str">
        <f aca="false">IF(J11672="PosK",SUMIFS(K:K,J:J,"NegK",H:H,H11672),"")</f>
        <v/>
      </c>
      <c r="N11672" s="61" t="str">
        <f aca="false">IF(J11672="PosK",SUMIFS(K:K,J:J,"eDNA",H:H,H11672),"")</f>
        <v/>
      </c>
      <c r="Q11672" s="62"/>
    </row>
    <row r="11673" customFormat="false" ht="14.25" hidden="false" customHeight="false" outlineLevel="0" collapsed="false">
      <c r="A11673" s="0" t="s">
        <v>800</v>
      </c>
      <c r="B11673" s="52" t="s">
        <v>1047</v>
      </c>
      <c r="C11673" s="52" t="s">
        <v>751</v>
      </c>
      <c r="D11673" s="53" t="n">
        <v>0.1</v>
      </c>
      <c r="E11673" s="53" t="s">
        <v>748</v>
      </c>
      <c r="F11673" s="0" t="s">
        <v>1500</v>
      </c>
      <c r="G11673" s="0" t="str">
        <f aca="false">LEFT(B11673,2)</f>
        <v>31</v>
      </c>
      <c r="H11673" s="0" t="str">
        <f aca="false">I11673&amp;"_"&amp;G11673&amp;"_"&amp;F11673</f>
        <v>Bjergsalamander_31_20191120_DL2019023_PaderupGym_koersel2</v>
      </c>
      <c r="I11673" s="61" t="str">
        <f aca="false">MID(RIGHT(B11673,LEN(B11673)-3),1,FIND("_",RIGHT(B11673,LEN(B11673)-3))-1)</f>
        <v>Bjergsalamander</v>
      </c>
      <c r="J11673" s="61" t="str">
        <f aca="false">TRIM(SUBSTITUTE(RIGHT(B11673,FIND(I11673,B11673)+1),"_",""))</f>
        <v>eDNA</v>
      </c>
      <c r="K11673" s="0" t="str">
        <f aca="false">IFERROR(VALUE(SUBSTITUTE(E11673,".",",")),E11673)</f>
        <v>No Ct</v>
      </c>
      <c r="L11673" s="61" t="str">
        <f aca="false">IF(J11673="PosK",SUMIFS(K:K,J:J,"PosK",H:H,H11673),"")</f>
        <v/>
      </c>
      <c r="M11673" s="61" t="str">
        <f aca="false">IF(J11673="PosK",SUMIFS(K:K,J:J,"NegK",H:H,H11673),"")</f>
        <v/>
      </c>
      <c r="N11673" s="61" t="str">
        <f aca="false">IF(J11673="PosK",SUMIFS(K:K,J:J,"eDNA",H:H,H11673),"")</f>
        <v/>
      </c>
      <c r="P11673" s="62"/>
      <c r="T11673" s="63"/>
      <c r="W11673" s="64"/>
    </row>
    <row r="11674" customFormat="false" ht="14.25" hidden="false" customHeight="false" outlineLevel="0" collapsed="false">
      <c r="A11674" s="0" t="s">
        <v>802</v>
      </c>
      <c r="B11674" s="52" t="s">
        <v>1049</v>
      </c>
      <c r="C11674" s="52" t="s">
        <v>743</v>
      </c>
      <c r="D11674" s="53" t="n">
        <v>0.1</v>
      </c>
      <c r="E11674" s="53" t="n">
        <v>30.27</v>
      </c>
      <c r="F11674" s="0" t="s">
        <v>1500</v>
      </c>
      <c r="G11674" s="0" t="str">
        <f aca="false">LEFT(B11674,2)</f>
        <v>32</v>
      </c>
      <c r="H11674" s="0" t="str">
        <f aca="false">I11674&amp;"_"&amp;G11674&amp;"_"&amp;F11674</f>
        <v>Latterfroe_32_20191120_DL2019023_PaderupGym_koersel2</v>
      </c>
      <c r="I11674" s="61" t="str">
        <f aca="false">MID(RIGHT(B11674,LEN(B11674)-3),1,FIND("_",RIGHT(B11674,LEN(B11674)-3))-1)</f>
        <v>Latterfroe</v>
      </c>
      <c r="J11674" s="61" t="str">
        <f aca="false">TRIM(SUBSTITUTE(RIGHT(B11674,FIND(I11674,B11674)+1),"_",""))</f>
        <v>PosK</v>
      </c>
      <c r="K11674" s="0" t="n">
        <f aca="false">IFERROR(VALUE(SUBSTITUTE(E11674,".",",")),E11674)</f>
        <v>30.27</v>
      </c>
      <c r="L11674" s="61" t="n">
        <f aca="false">IF(J11674="PosK",SUMIFS(K:K,J:J,"PosK",H:H,H11674),"")</f>
        <v>30.27</v>
      </c>
      <c r="M11674" s="61" t="n">
        <f aca="false">IF(J11674="PosK",SUMIFS(K:K,J:J,"NegK",H:H,H11674),"")</f>
        <v>0</v>
      </c>
      <c r="N11674" s="61" t="n">
        <f aca="false">IF(J11674="PosK",SUMIFS(K:K,J:J,"eDNA",H:H,H11674),"")</f>
        <v>0</v>
      </c>
      <c r="P11674" s="62" t="n">
        <f aca="false">IF(K11676="No Ct",0,K11676)</f>
        <v>0</v>
      </c>
      <c r="Q11674" s="62" t="n">
        <f aca="false">IF(K11677="No Ct",0,K11677)</f>
        <v>0</v>
      </c>
      <c r="R11674" s="0" t="str">
        <f aca="false">IF(AND(L11674&gt;0,M11674=0),"Valid","Invalid")</f>
        <v>Valid</v>
      </c>
      <c r="S11674" s="0" t="str">
        <f aca="false">IF(OR(P11674&gt;1,Q11674&gt;1),"Present","Absent")</f>
        <v>Absent</v>
      </c>
      <c r="T11674" s="63" t="str">
        <f aca="false">IF(OR(AND(P11674&gt;1,P11674&lt;41),AND(Q11674&gt;1,Q11674&lt;41)),"Ct&lt;41","Ct&gt;41")</f>
        <v>Ct&gt;41</v>
      </c>
      <c r="U11674" s="0" t="str">
        <f aca="false">I11674</f>
        <v>Latterfroe</v>
      </c>
      <c r="V11674" s="0" t="str">
        <f aca="false">MID(F11674,10,9)</f>
        <v>DL2019023</v>
      </c>
      <c r="W11674" s="64" t="str">
        <f aca="false">V11674&amp;"_"&amp;U11674&amp;"_"&amp;R11674&amp;"_"&amp;S11674&amp;"_"&amp;T11674</f>
        <v>DL2019023_Latterfroe_Valid_Absent_Ct&gt;41</v>
      </c>
    </row>
    <row r="11675" customFormat="false" ht="14.25" hidden="false" customHeight="false" outlineLevel="0" collapsed="false">
      <c r="A11675" s="0" t="s">
        <v>804</v>
      </c>
      <c r="B11675" s="52" t="s">
        <v>1050</v>
      </c>
      <c r="C11675" s="52" t="s">
        <v>747</v>
      </c>
      <c r="D11675" s="53" t="n">
        <v>0.1</v>
      </c>
      <c r="E11675" s="53" t="s">
        <v>748</v>
      </c>
      <c r="F11675" s="0" t="s">
        <v>1500</v>
      </c>
      <c r="G11675" s="0" t="str">
        <f aca="false">LEFT(B11675,2)</f>
        <v>32</v>
      </c>
      <c r="H11675" s="0" t="str">
        <f aca="false">I11675&amp;"_"&amp;G11675&amp;"_"&amp;F11675</f>
        <v>Latterfroe_32_20191120_DL2019023_PaderupGym_koersel2</v>
      </c>
      <c r="I11675" s="61" t="str">
        <f aca="false">MID(RIGHT(B11675,LEN(B11675)-3),1,FIND("_",RIGHT(B11675,LEN(B11675)-3))-1)</f>
        <v>Latterfroe</v>
      </c>
      <c r="J11675" s="61" t="str">
        <f aca="false">TRIM(SUBSTITUTE(RIGHT(B11675,FIND(I11675,B11675)+1),"_",""))</f>
        <v>NegK</v>
      </c>
      <c r="K11675" s="0" t="str">
        <f aca="false">IFERROR(VALUE(SUBSTITUTE(E11675,".",",")),E11675)</f>
        <v>No Ct</v>
      </c>
      <c r="L11675" s="61" t="str">
        <f aca="false">IF(J11675="PosK",SUMIFS(K:K,J:J,"PosK",H:H,H11675),"")</f>
        <v/>
      </c>
      <c r="M11675" s="61" t="str">
        <f aca="false">IF(J11675="PosK",SUMIFS(K:K,J:J,"NegK",H:H,H11675),"")</f>
        <v/>
      </c>
      <c r="N11675" s="61" t="str">
        <f aca="false">IF(J11675="PosK",SUMIFS(K:K,J:J,"eDNA",H:H,H11675),"")</f>
        <v/>
      </c>
    </row>
    <row r="11676" customFormat="false" ht="14.25" hidden="false" customHeight="false" outlineLevel="0" collapsed="false">
      <c r="A11676" s="0" t="s">
        <v>806</v>
      </c>
      <c r="B11676" s="52" t="s">
        <v>1051</v>
      </c>
      <c r="C11676" s="52" t="s">
        <v>751</v>
      </c>
      <c r="D11676" s="53" t="n">
        <v>0.1</v>
      </c>
      <c r="E11676" s="53" t="s">
        <v>748</v>
      </c>
      <c r="F11676" s="0" t="s">
        <v>1500</v>
      </c>
      <c r="G11676" s="0" t="str">
        <f aca="false">LEFT(B11676,2)</f>
        <v>32</v>
      </c>
      <c r="H11676" s="0" t="str">
        <f aca="false">I11676&amp;"_"&amp;G11676&amp;"_"&amp;F11676</f>
        <v>Latterfroe_32_20191120_DL2019023_PaderupGym_koersel2</v>
      </c>
      <c r="I11676" s="61" t="str">
        <f aca="false">MID(RIGHT(B11676,LEN(B11676)-3),1,FIND("_",RIGHT(B11676,LEN(B11676)-3))-1)</f>
        <v>Latterfroe</v>
      </c>
      <c r="J11676" s="61" t="str">
        <f aca="false">TRIM(SUBSTITUTE(RIGHT(B11676,FIND(I11676,B11676)+1),"_",""))</f>
        <v>eDNA</v>
      </c>
      <c r="K11676" s="0" t="str">
        <f aca="false">IFERROR(VALUE(SUBSTITUTE(E11676,".",",")),E11676)</f>
        <v>No Ct</v>
      </c>
      <c r="L11676" s="61" t="str">
        <f aca="false">IF(J11676="PosK",SUMIFS(K:K,J:J,"PosK",H:H,H11676),"")</f>
        <v/>
      </c>
      <c r="M11676" s="61" t="str">
        <f aca="false">IF(J11676="PosK",SUMIFS(K:K,J:J,"NegK",H:H,H11676),"")</f>
        <v/>
      </c>
      <c r="N11676" s="61" t="str">
        <f aca="false">IF(J11676="PosK",SUMIFS(K:K,J:J,"eDNA",H:H,H11676),"")</f>
        <v/>
      </c>
      <c r="Q11676" s="62"/>
    </row>
    <row r="11677" customFormat="false" ht="14.25" hidden="false" customHeight="false" outlineLevel="0" collapsed="false">
      <c r="A11677" s="0" t="s">
        <v>808</v>
      </c>
      <c r="B11677" s="52" t="s">
        <v>1051</v>
      </c>
      <c r="C11677" s="52" t="s">
        <v>751</v>
      </c>
      <c r="D11677" s="53" t="n">
        <v>0.1</v>
      </c>
      <c r="E11677" s="53" t="s">
        <v>748</v>
      </c>
      <c r="F11677" s="0" t="s">
        <v>1500</v>
      </c>
      <c r="G11677" s="0" t="str">
        <f aca="false">LEFT(B11677,2)</f>
        <v>32</v>
      </c>
      <c r="H11677" s="0" t="str">
        <f aca="false">I11677&amp;"_"&amp;G11677&amp;"_"&amp;F11677</f>
        <v>Latterfroe_32_20191120_DL2019023_PaderupGym_koersel2</v>
      </c>
      <c r="I11677" s="61" t="str">
        <f aca="false">MID(RIGHT(B11677,LEN(B11677)-3),1,FIND("_",RIGHT(B11677,LEN(B11677)-3))-1)</f>
        <v>Latterfroe</v>
      </c>
      <c r="J11677" s="61" t="str">
        <f aca="false">TRIM(SUBSTITUTE(RIGHT(B11677,FIND(I11677,B11677)+1),"_",""))</f>
        <v>eDNA</v>
      </c>
      <c r="K11677" s="0" t="str">
        <f aca="false">IFERROR(VALUE(SUBSTITUTE(E11677,".",",")),E11677)</f>
        <v>No Ct</v>
      </c>
      <c r="L11677" s="61" t="str">
        <f aca="false">IF(J11677="PosK",SUMIFS(K:K,J:J,"PosK",H:H,H11677),"")</f>
        <v/>
      </c>
      <c r="M11677" s="61" t="str">
        <f aca="false">IF(J11677="PosK",SUMIFS(K:K,J:J,"NegK",H:H,H11677),"")</f>
        <v/>
      </c>
      <c r="N11677" s="61" t="str">
        <f aca="false">IF(J11677="PosK",SUMIFS(K:K,J:J,"eDNA",H:H,H11677),"")</f>
        <v/>
      </c>
      <c r="P11677" s="62"/>
      <c r="T11677" s="63"/>
      <c r="W11677" s="64"/>
    </row>
    <row r="11678" customFormat="false" ht="14.25" hidden="false" customHeight="false" outlineLevel="0" collapsed="false">
      <c r="A11678" s="0" t="s">
        <v>810</v>
      </c>
      <c r="B11678" s="52" t="s">
        <v>1228</v>
      </c>
      <c r="C11678" s="52" t="s">
        <v>743</v>
      </c>
      <c r="D11678" s="53" t="n">
        <v>0.1</v>
      </c>
      <c r="E11678" s="53" t="s">
        <v>748</v>
      </c>
      <c r="F11678" s="0" t="s">
        <v>1500</v>
      </c>
      <c r="G11678" s="0" t="str">
        <f aca="false">LEFT(B11678,2)</f>
        <v>33</v>
      </c>
      <c r="H11678" s="0" t="str">
        <f aca="false">I11678&amp;"_"&amp;G11678&amp;"_"&amp;F11678</f>
        <v>KortbenetGroenFroe_33_20191120_DL2019023_PaderupGym_koersel2</v>
      </c>
      <c r="I11678" s="61" t="str">
        <f aca="false">MID(RIGHT(B11678,LEN(B11678)-3),1,FIND("_",RIGHT(B11678,LEN(B11678)-3))-1)</f>
        <v>KortbenetGroenFroe</v>
      </c>
      <c r="J11678" s="61" t="str">
        <f aca="false">TRIM(SUBSTITUTE(RIGHT(B11678,FIND(I11678,B11678)+1),"_",""))</f>
        <v>PosK</v>
      </c>
      <c r="K11678" s="0" t="str">
        <f aca="false">IFERROR(VALUE(SUBSTITUTE(E11678,".",",")),E11678)</f>
        <v>No Ct</v>
      </c>
      <c r="L11678" s="61" t="n">
        <f aca="false">IF(J11678="PosK",SUMIFS(K:K,J:J,"PosK",H:H,H11678),"")</f>
        <v>0</v>
      </c>
      <c r="M11678" s="61" t="n">
        <f aca="false">IF(J11678="PosK",SUMIFS(K:K,J:J,"NegK",H:H,H11678),"")</f>
        <v>0</v>
      </c>
      <c r="N11678" s="61" t="n">
        <f aca="false">IF(J11678="PosK",SUMIFS(K:K,J:J,"eDNA",H:H,H11678),"")</f>
        <v>0</v>
      </c>
      <c r="P11678" s="62" t="n">
        <f aca="false">IF(K11680="No Ct",0,K11680)</f>
        <v>0</v>
      </c>
      <c r="Q11678" s="62" t="n">
        <f aca="false">IF(K11681="No Ct",0,K11681)</f>
        <v>0</v>
      </c>
      <c r="R11678" s="0" t="str">
        <f aca="false">IF(AND(L11678&gt;0,M11678=0),"Valid","Invalid")</f>
        <v>Invalid</v>
      </c>
      <c r="S11678" s="0" t="str">
        <f aca="false">IF(OR(P11678&gt;1,Q11678&gt;1),"Present","Absent")</f>
        <v>Absent</v>
      </c>
      <c r="T11678" s="63" t="str">
        <f aca="false">IF(OR(AND(P11678&gt;1,P11678&lt;41),AND(Q11678&gt;1,Q11678&lt;41)),"Ct&lt;41","Ct&gt;41")</f>
        <v>Ct&gt;41</v>
      </c>
      <c r="U11678" s="0" t="str">
        <f aca="false">I11678</f>
        <v>KortbenetGroenFroe</v>
      </c>
      <c r="V11678" s="0" t="str">
        <f aca="false">MID(F11678,10,9)</f>
        <v>DL2019023</v>
      </c>
      <c r="W11678" s="64" t="str">
        <f aca="false">V11678&amp;"_"&amp;U11678&amp;"_"&amp;R11678&amp;"_"&amp;S11678&amp;"_"&amp;T11678</f>
        <v>DL2019023_KortbenetGroenFroe_Invalid_Absent_Ct&gt;41</v>
      </c>
    </row>
    <row r="11679" customFormat="false" ht="14.25" hidden="false" customHeight="false" outlineLevel="0" collapsed="false">
      <c r="A11679" s="0" t="s">
        <v>812</v>
      </c>
      <c r="B11679" s="52" t="s">
        <v>1229</v>
      </c>
      <c r="C11679" s="52" t="s">
        <v>747</v>
      </c>
      <c r="D11679" s="53" t="n">
        <v>0.1</v>
      </c>
      <c r="E11679" s="53" t="s">
        <v>748</v>
      </c>
      <c r="F11679" s="0" t="s">
        <v>1500</v>
      </c>
      <c r="G11679" s="0" t="str">
        <f aca="false">LEFT(B11679,2)</f>
        <v>33</v>
      </c>
      <c r="H11679" s="0" t="str">
        <f aca="false">I11679&amp;"_"&amp;G11679&amp;"_"&amp;F11679</f>
        <v>KortbenetGroenFroe_33_20191120_DL2019023_PaderupGym_koersel2</v>
      </c>
      <c r="I11679" s="61" t="str">
        <f aca="false">MID(RIGHT(B11679,LEN(B11679)-3),1,FIND("_",RIGHT(B11679,LEN(B11679)-3))-1)</f>
        <v>KortbenetGroenFroe</v>
      </c>
      <c r="J11679" s="61" t="str">
        <f aca="false">TRIM(SUBSTITUTE(RIGHT(B11679,FIND(I11679,B11679)+1),"_",""))</f>
        <v>NegK</v>
      </c>
      <c r="K11679" s="0" t="str">
        <f aca="false">IFERROR(VALUE(SUBSTITUTE(E11679,".",",")),E11679)</f>
        <v>No Ct</v>
      </c>
      <c r="L11679" s="61" t="str">
        <f aca="false">IF(J11679="PosK",SUMIFS(K:K,J:J,"PosK",H:H,H11679),"")</f>
        <v/>
      </c>
      <c r="M11679" s="61" t="str">
        <f aca="false">IF(J11679="PosK",SUMIFS(K:K,J:J,"NegK",H:H,H11679),"")</f>
        <v/>
      </c>
      <c r="N11679" s="61" t="str">
        <f aca="false">IF(J11679="PosK",SUMIFS(K:K,J:J,"eDNA",H:H,H11679),"")</f>
        <v/>
      </c>
    </row>
    <row r="11680" customFormat="false" ht="14.25" hidden="false" customHeight="false" outlineLevel="0" collapsed="false">
      <c r="A11680" s="0" t="s">
        <v>814</v>
      </c>
      <c r="B11680" s="52" t="s">
        <v>1230</v>
      </c>
      <c r="C11680" s="52" t="s">
        <v>751</v>
      </c>
      <c r="D11680" s="53" t="n">
        <v>0.1</v>
      </c>
      <c r="E11680" s="53" t="s">
        <v>748</v>
      </c>
      <c r="F11680" s="0" t="s">
        <v>1500</v>
      </c>
      <c r="G11680" s="0" t="str">
        <f aca="false">LEFT(B11680,2)</f>
        <v>33</v>
      </c>
      <c r="H11680" s="0" t="str">
        <f aca="false">I11680&amp;"_"&amp;G11680&amp;"_"&amp;F11680</f>
        <v>KortbenetGroenFroe_33_20191120_DL2019023_PaderupGym_koersel2</v>
      </c>
      <c r="I11680" s="61" t="str">
        <f aca="false">MID(RIGHT(B11680,LEN(B11680)-3),1,FIND("_",RIGHT(B11680,LEN(B11680)-3))-1)</f>
        <v>KortbenetGroenFroe</v>
      </c>
      <c r="J11680" s="61" t="str">
        <f aca="false">TRIM(SUBSTITUTE(RIGHT(B11680,FIND(I11680,B11680)+1),"_",""))</f>
        <v>eDNA</v>
      </c>
      <c r="K11680" s="0" t="str">
        <f aca="false">IFERROR(VALUE(SUBSTITUTE(E11680,".",",")),E11680)</f>
        <v>No Ct</v>
      </c>
      <c r="L11680" s="61" t="str">
        <f aca="false">IF(J11680="PosK",SUMIFS(K:K,J:J,"PosK",H:H,H11680),"")</f>
        <v/>
      </c>
      <c r="M11680" s="61" t="str">
        <f aca="false">IF(J11680="PosK",SUMIFS(K:K,J:J,"NegK",H:H,H11680),"")</f>
        <v/>
      </c>
      <c r="N11680" s="61" t="str">
        <f aca="false">IF(J11680="PosK",SUMIFS(K:K,J:J,"eDNA",H:H,H11680),"")</f>
        <v/>
      </c>
      <c r="Q11680" s="62"/>
    </row>
    <row r="11681" customFormat="false" ht="14.25" hidden="false" customHeight="false" outlineLevel="0" collapsed="false">
      <c r="A11681" s="0" t="s">
        <v>816</v>
      </c>
      <c r="B11681" s="52" t="s">
        <v>1230</v>
      </c>
      <c r="C11681" s="52" t="s">
        <v>751</v>
      </c>
      <c r="D11681" s="53" t="n">
        <v>0.1</v>
      </c>
      <c r="E11681" s="53" t="s">
        <v>748</v>
      </c>
      <c r="F11681" s="0" t="s">
        <v>1500</v>
      </c>
      <c r="G11681" s="0" t="str">
        <f aca="false">LEFT(B11681,2)</f>
        <v>33</v>
      </c>
      <c r="H11681" s="0" t="str">
        <f aca="false">I11681&amp;"_"&amp;G11681&amp;"_"&amp;F11681</f>
        <v>KortbenetGroenFroe_33_20191120_DL2019023_PaderupGym_koersel2</v>
      </c>
      <c r="I11681" s="61" t="str">
        <f aca="false">MID(RIGHT(B11681,LEN(B11681)-3),1,FIND("_",RIGHT(B11681,LEN(B11681)-3))-1)</f>
        <v>KortbenetGroenFroe</v>
      </c>
      <c r="J11681" s="61" t="str">
        <f aca="false">TRIM(SUBSTITUTE(RIGHT(B11681,FIND(I11681,B11681)+1),"_",""))</f>
        <v>eDNA</v>
      </c>
      <c r="K11681" s="0" t="str">
        <f aca="false">IFERROR(VALUE(SUBSTITUTE(E11681,".",",")),E11681)</f>
        <v>No Ct</v>
      </c>
      <c r="L11681" s="61" t="str">
        <f aca="false">IF(J11681="PosK",SUMIFS(K:K,J:J,"PosK",H:H,H11681),"")</f>
        <v/>
      </c>
      <c r="M11681" s="61" t="str">
        <f aca="false">IF(J11681="PosK",SUMIFS(K:K,J:J,"NegK",H:H,H11681),"")</f>
        <v/>
      </c>
      <c r="N11681" s="61" t="str">
        <f aca="false">IF(J11681="PosK",SUMIFS(K:K,J:J,"eDNA",H:H,H11681),"")</f>
        <v/>
      </c>
      <c r="P11681" s="62"/>
      <c r="T11681" s="63"/>
      <c r="W11681" s="64"/>
    </row>
    <row r="11682" customFormat="false" ht="14.25" hidden="false" customHeight="false" outlineLevel="0" collapsed="false">
      <c r="A11682" s="0" t="s">
        <v>818</v>
      </c>
      <c r="B11682" s="52" t="s">
        <v>1232</v>
      </c>
      <c r="C11682" s="52" t="s">
        <v>743</v>
      </c>
      <c r="D11682" s="53" t="n">
        <v>0.1</v>
      </c>
      <c r="E11682" s="53" t="s">
        <v>748</v>
      </c>
      <c r="F11682" s="0" t="s">
        <v>1500</v>
      </c>
      <c r="G11682" s="0" t="str">
        <f aca="false">LEFT(B11682,2)</f>
        <v>34</v>
      </c>
      <c r="H11682" s="0" t="str">
        <f aca="false">I11682&amp;"_"&amp;G11682&amp;"_"&amp;F11682</f>
        <v>Soelvkarusse_34_20191120_DL2019023_PaderupGym_koersel2</v>
      </c>
      <c r="I11682" s="61" t="str">
        <f aca="false">MID(RIGHT(B11682,LEN(B11682)-3),1,FIND("_",RIGHT(B11682,LEN(B11682)-3))-1)</f>
        <v>Soelvkarusse</v>
      </c>
      <c r="J11682" s="61" t="str">
        <f aca="false">TRIM(SUBSTITUTE(RIGHT(B11682,FIND(I11682,B11682)+1),"_",""))</f>
        <v>PosK</v>
      </c>
      <c r="K11682" s="0" t="str">
        <f aca="false">IFERROR(VALUE(SUBSTITUTE(E11682,".",",")),E11682)</f>
        <v>No Ct</v>
      </c>
      <c r="L11682" s="61" t="n">
        <f aca="false">IF(J11682="PosK",SUMIFS(K:K,J:J,"PosK",H:H,H11682),"")</f>
        <v>0</v>
      </c>
      <c r="M11682" s="61" t="n">
        <f aca="false">IF(J11682="PosK",SUMIFS(K:K,J:J,"NegK",H:H,H11682),"")</f>
        <v>0</v>
      </c>
      <c r="N11682" s="61" t="n">
        <f aca="false">IF(J11682="PosK",SUMIFS(K:K,J:J,"eDNA",H:H,H11682),"")</f>
        <v>0</v>
      </c>
      <c r="P11682" s="62" t="n">
        <f aca="false">IF(K11684="No Ct",0,K11684)</f>
        <v>0</v>
      </c>
      <c r="Q11682" s="62" t="n">
        <f aca="false">IF(K11685="No Ct",0,K11685)</f>
        <v>0</v>
      </c>
      <c r="R11682" s="0" t="str">
        <f aca="false">IF(AND(L11682&gt;0,M11682=0),"Valid","Invalid")</f>
        <v>Invalid</v>
      </c>
      <c r="S11682" s="0" t="str">
        <f aca="false">IF(OR(P11682&gt;1,Q11682&gt;1),"Present","Absent")</f>
        <v>Absent</v>
      </c>
      <c r="T11682" s="63" t="str">
        <f aca="false">IF(OR(AND(P11682&gt;1,P11682&lt;41),AND(Q11682&gt;1,Q11682&lt;41)),"Ct&lt;41","Ct&gt;41")</f>
        <v>Ct&gt;41</v>
      </c>
      <c r="U11682" s="0" t="str">
        <f aca="false">I11682</f>
        <v>Soelvkarusse</v>
      </c>
      <c r="V11682" s="0" t="str">
        <f aca="false">MID(F11682,10,9)</f>
        <v>DL2019023</v>
      </c>
      <c r="W11682" s="64" t="str">
        <f aca="false">V11682&amp;"_"&amp;U11682&amp;"_"&amp;R11682&amp;"_"&amp;S11682&amp;"_"&amp;T11682</f>
        <v>DL2019023_Soelvkarusse_Invalid_Absent_Ct&gt;41</v>
      </c>
    </row>
    <row r="11683" customFormat="false" ht="14.25" hidden="false" customHeight="false" outlineLevel="0" collapsed="false">
      <c r="A11683" s="0" t="s">
        <v>820</v>
      </c>
      <c r="B11683" s="52" t="s">
        <v>1233</v>
      </c>
      <c r="C11683" s="52" t="s">
        <v>747</v>
      </c>
      <c r="D11683" s="53" t="n">
        <v>0.1</v>
      </c>
      <c r="E11683" s="53" t="s">
        <v>748</v>
      </c>
      <c r="F11683" s="0" t="s">
        <v>1500</v>
      </c>
      <c r="G11683" s="0" t="str">
        <f aca="false">LEFT(B11683,2)</f>
        <v>34</v>
      </c>
      <c r="H11683" s="0" t="str">
        <f aca="false">I11683&amp;"_"&amp;G11683&amp;"_"&amp;F11683</f>
        <v>Soelvkarusse_34_20191120_DL2019023_PaderupGym_koersel2</v>
      </c>
      <c r="I11683" s="61" t="str">
        <f aca="false">MID(RIGHT(B11683,LEN(B11683)-3),1,FIND("_",RIGHT(B11683,LEN(B11683)-3))-1)</f>
        <v>Soelvkarusse</v>
      </c>
      <c r="J11683" s="61" t="str">
        <f aca="false">TRIM(SUBSTITUTE(RIGHT(B11683,FIND(I11683,B11683)+1),"_",""))</f>
        <v>NegK</v>
      </c>
      <c r="K11683" s="0" t="str">
        <f aca="false">IFERROR(VALUE(SUBSTITUTE(E11683,".",",")),E11683)</f>
        <v>No Ct</v>
      </c>
      <c r="L11683" s="61" t="str">
        <f aca="false">IF(J11683="PosK",SUMIFS(K:K,J:J,"PosK",H:H,H11683),"")</f>
        <v/>
      </c>
      <c r="M11683" s="61" t="str">
        <f aca="false">IF(J11683="PosK",SUMIFS(K:K,J:J,"NegK",H:H,H11683),"")</f>
        <v/>
      </c>
      <c r="N11683" s="61" t="str">
        <f aca="false">IF(J11683="PosK",SUMIFS(K:K,J:J,"eDNA",H:H,H11683),"")</f>
        <v/>
      </c>
    </row>
    <row r="11684" customFormat="false" ht="14.25" hidden="false" customHeight="false" outlineLevel="0" collapsed="false">
      <c r="A11684" s="0" t="s">
        <v>822</v>
      </c>
      <c r="B11684" s="52" t="s">
        <v>1234</v>
      </c>
      <c r="C11684" s="52" t="s">
        <v>751</v>
      </c>
      <c r="D11684" s="53" t="n">
        <v>0.1</v>
      </c>
      <c r="E11684" s="53" t="s">
        <v>748</v>
      </c>
      <c r="F11684" s="0" t="s">
        <v>1500</v>
      </c>
      <c r="G11684" s="0" t="str">
        <f aca="false">LEFT(B11684,2)</f>
        <v>34</v>
      </c>
      <c r="H11684" s="0" t="str">
        <f aca="false">I11684&amp;"_"&amp;G11684&amp;"_"&amp;F11684</f>
        <v>Soelvkarusse_34_20191120_DL2019023_PaderupGym_koersel2</v>
      </c>
      <c r="I11684" s="61" t="str">
        <f aca="false">MID(RIGHT(B11684,LEN(B11684)-3),1,FIND("_",RIGHT(B11684,LEN(B11684)-3))-1)</f>
        <v>Soelvkarusse</v>
      </c>
      <c r="J11684" s="61" t="str">
        <f aca="false">TRIM(SUBSTITUTE(RIGHT(B11684,FIND(I11684,B11684)+1),"_",""))</f>
        <v>eDNA</v>
      </c>
      <c r="K11684" s="0" t="str">
        <f aca="false">IFERROR(VALUE(SUBSTITUTE(E11684,".",",")),E11684)</f>
        <v>No Ct</v>
      </c>
      <c r="L11684" s="61" t="str">
        <f aca="false">IF(J11684="PosK",SUMIFS(K:K,J:J,"PosK",H:H,H11684),"")</f>
        <v/>
      </c>
      <c r="M11684" s="61" t="str">
        <f aca="false">IF(J11684="PosK",SUMIFS(K:K,J:J,"NegK",H:H,H11684),"")</f>
        <v/>
      </c>
      <c r="N11684" s="61" t="str">
        <f aca="false">IF(J11684="PosK",SUMIFS(K:K,J:J,"eDNA",H:H,H11684),"")</f>
        <v/>
      </c>
      <c r="Q11684" s="62"/>
    </row>
    <row r="11685" customFormat="false" ht="14.25" hidden="false" customHeight="false" outlineLevel="0" collapsed="false">
      <c r="A11685" s="0" t="s">
        <v>824</v>
      </c>
      <c r="B11685" s="52" t="s">
        <v>1234</v>
      </c>
      <c r="C11685" s="52" t="s">
        <v>751</v>
      </c>
      <c r="D11685" s="53" t="n">
        <v>0.1</v>
      </c>
      <c r="E11685" s="53" t="s">
        <v>748</v>
      </c>
      <c r="F11685" s="0" t="s">
        <v>1500</v>
      </c>
      <c r="G11685" s="0" t="str">
        <f aca="false">LEFT(B11685,2)</f>
        <v>34</v>
      </c>
      <c r="H11685" s="0" t="str">
        <f aca="false">I11685&amp;"_"&amp;G11685&amp;"_"&amp;F11685</f>
        <v>Soelvkarusse_34_20191120_DL2019023_PaderupGym_koersel2</v>
      </c>
      <c r="I11685" s="61" t="str">
        <f aca="false">MID(RIGHT(B11685,LEN(B11685)-3),1,FIND("_",RIGHT(B11685,LEN(B11685)-3))-1)</f>
        <v>Soelvkarusse</v>
      </c>
      <c r="J11685" s="61" t="str">
        <f aca="false">TRIM(SUBSTITUTE(RIGHT(B11685,FIND(I11685,B11685)+1),"_",""))</f>
        <v>eDNA</v>
      </c>
      <c r="K11685" s="0" t="str">
        <f aca="false">IFERROR(VALUE(SUBSTITUTE(E11685,".",",")),E11685)</f>
        <v>No Ct</v>
      </c>
      <c r="L11685" s="61" t="str">
        <f aca="false">IF(J11685="PosK",SUMIFS(K:K,J:J,"PosK",H:H,H11685),"")</f>
        <v/>
      </c>
      <c r="M11685" s="61" t="str">
        <f aca="false">IF(J11685="PosK",SUMIFS(K:K,J:J,"NegK",H:H,H11685),"")</f>
        <v/>
      </c>
      <c r="N11685" s="61" t="str">
        <f aca="false">IF(J11685="PosK",SUMIFS(K:K,J:J,"eDNA",H:H,H11685),"")</f>
        <v/>
      </c>
      <c r="P11685" s="62"/>
      <c r="T11685" s="63"/>
      <c r="W11685" s="64"/>
    </row>
    <row r="11686" customFormat="false" ht="14.25" hidden="false" customHeight="false" outlineLevel="0" collapsed="false">
      <c r="A11686" s="0" t="s">
        <v>741</v>
      </c>
      <c r="B11686" s="52" t="s">
        <v>742</v>
      </c>
      <c r="C11686" s="52" t="s">
        <v>743</v>
      </c>
      <c r="D11686" s="53" t="n">
        <v>0.1</v>
      </c>
      <c r="E11686" s="53" t="n">
        <v>31.01</v>
      </c>
      <c r="F11686" s="0" t="s">
        <v>1501</v>
      </c>
      <c r="G11686" s="0" t="str">
        <f aca="false">LEFT(B11686,2)</f>
        <v>01</v>
      </c>
      <c r="H11686" s="0" t="str">
        <f aca="false">I11686&amp;"_"&amp;G11686&amp;"_"&amp;F11686</f>
        <v>Loegfroe_01_20191121_DL2019021_GrindstedGym_EGG_koersel1</v>
      </c>
      <c r="I11686" s="61" t="str">
        <f aca="false">MID(RIGHT(B11686,LEN(B11686)-3),1,FIND("_",RIGHT(B11686,LEN(B11686)-3))-1)</f>
        <v>Loegfroe</v>
      </c>
      <c r="J11686" s="61" t="str">
        <f aca="false">TRIM(SUBSTITUTE(RIGHT(B11686,FIND(I11686,B11686)+1),"_",""))</f>
        <v>PosK</v>
      </c>
      <c r="K11686" s="0" t="n">
        <f aca="false">IFERROR(VALUE(SUBSTITUTE(E11686,".",",")),E11686)</f>
        <v>31.01</v>
      </c>
      <c r="L11686" s="61" t="n">
        <f aca="false">IF(J11686="PosK",SUMIFS(K:K,J:J,"PosK",H:H,H11686),"")</f>
        <v>31.01</v>
      </c>
      <c r="M11686" s="61" t="n">
        <f aca="false">IF(J11686="PosK",SUMIFS(K:K,J:J,"NegK",H:H,H11686),"")</f>
        <v>36.82</v>
      </c>
      <c r="N11686" s="61" t="n">
        <f aca="false">IF(J11686="PosK",SUMIFS(K:K,J:J,"eDNA",H:H,H11686),"")</f>
        <v>0</v>
      </c>
      <c r="P11686" s="62" t="n">
        <f aca="false">IF(K11688="No Ct",0,K11688)</f>
        <v>0</v>
      </c>
      <c r="Q11686" s="62" t="n">
        <f aca="false">IF(K11689="No Ct",0,K11689)</f>
        <v>0</v>
      </c>
      <c r="R11686" s="0" t="str">
        <f aca="false">IF(AND(L11686&gt;0,M11686=0),"Valid","Invalid")</f>
        <v>Invalid</v>
      </c>
      <c r="S11686" s="0" t="str">
        <f aca="false">IF(OR(P11686&gt;1,Q11686&gt;1),"Present","Absent")</f>
        <v>Absent</v>
      </c>
      <c r="T11686" s="63" t="str">
        <f aca="false">IF(OR(AND(P11686&gt;1,P11686&lt;41),AND(Q11686&gt;1,Q11686&lt;41)),"Ct&lt;41","Ct&gt;41")</f>
        <v>Ct&gt;41</v>
      </c>
      <c r="U11686" s="0" t="str">
        <f aca="false">I11686</f>
        <v>Loegfroe</v>
      </c>
      <c r="V11686" s="0" t="str">
        <f aca="false">MID(F11686,10,9)</f>
        <v>DL2019021</v>
      </c>
      <c r="W11686" s="64" t="str">
        <f aca="false">V11686&amp;"_"&amp;U11686&amp;"_"&amp;R11686&amp;"_"&amp;S11686&amp;"_"&amp;T11686</f>
        <v>DL2019021_Loegfroe_Invalid_Absent_Ct&gt;41</v>
      </c>
    </row>
    <row r="11687" customFormat="false" ht="14.25" hidden="false" customHeight="false" outlineLevel="0" collapsed="false">
      <c r="A11687" s="0" t="s">
        <v>745</v>
      </c>
      <c r="B11687" s="52" t="s">
        <v>746</v>
      </c>
      <c r="C11687" s="52" t="s">
        <v>747</v>
      </c>
      <c r="D11687" s="53" t="n">
        <v>0.1</v>
      </c>
      <c r="E11687" s="53" t="n">
        <v>36.82</v>
      </c>
      <c r="F11687" s="0" t="s">
        <v>1501</v>
      </c>
      <c r="G11687" s="0" t="str">
        <f aca="false">LEFT(B11687,2)</f>
        <v>01</v>
      </c>
      <c r="H11687" s="0" t="str">
        <f aca="false">I11687&amp;"_"&amp;G11687&amp;"_"&amp;F11687</f>
        <v>Loegfroe_01_20191121_DL2019021_GrindstedGym_EGG_koersel1</v>
      </c>
      <c r="I11687" s="61" t="str">
        <f aca="false">MID(RIGHT(B11687,LEN(B11687)-3),1,FIND("_",RIGHT(B11687,LEN(B11687)-3))-1)</f>
        <v>Loegfroe</v>
      </c>
      <c r="J11687" s="61" t="str">
        <f aca="false">TRIM(SUBSTITUTE(RIGHT(B11687,FIND(I11687,B11687)+1),"_",""))</f>
        <v>NegK</v>
      </c>
      <c r="K11687" s="0" t="n">
        <f aca="false">IFERROR(VALUE(SUBSTITUTE(E11687,".",",")),E11687)</f>
        <v>36.82</v>
      </c>
      <c r="L11687" s="61" t="str">
        <f aca="false">IF(J11687="PosK",SUMIFS(K:K,J:J,"PosK",H:H,H11687),"")</f>
        <v/>
      </c>
      <c r="M11687" s="61" t="str">
        <f aca="false">IF(J11687="PosK",SUMIFS(K:K,J:J,"NegK",H:H,H11687),"")</f>
        <v/>
      </c>
      <c r="N11687" s="61" t="str">
        <f aca="false">IF(J11687="PosK",SUMIFS(K:K,J:J,"eDNA",H:H,H11687),"")</f>
        <v/>
      </c>
    </row>
    <row r="11688" customFormat="false" ht="14.25" hidden="false" customHeight="false" outlineLevel="0" collapsed="false">
      <c r="A11688" s="0" t="s">
        <v>749</v>
      </c>
      <c r="B11688" s="52" t="s">
        <v>750</v>
      </c>
      <c r="C11688" s="52" t="s">
        <v>751</v>
      </c>
      <c r="D11688" s="53" t="n">
        <v>0.1</v>
      </c>
      <c r="E11688" s="53" t="s">
        <v>748</v>
      </c>
      <c r="F11688" s="0" t="s">
        <v>1501</v>
      </c>
      <c r="G11688" s="0" t="str">
        <f aca="false">LEFT(B11688,2)</f>
        <v>01</v>
      </c>
      <c r="H11688" s="0" t="str">
        <f aca="false">I11688&amp;"_"&amp;G11688&amp;"_"&amp;F11688</f>
        <v>Loegfroe_01_20191121_DL2019021_GrindstedGym_EGG_koersel1</v>
      </c>
      <c r="I11688" s="61" t="str">
        <f aca="false">MID(RIGHT(B11688,LEN(B11688)-3),1,FIND("_",RIGHT(B11688,LEN(B11688)-3))-1)</f>
        <v>Loegfroe</v>
      </c>
      <c r="J11688" s="61" t="str">
        <f aca="false">TRIM(SUBSTITUTE(RIGHT(B11688,FIND(I11688,B11688)+1),"_",""))</f>
        <v>eDNA</v>
      </c>
      <c r="K11688" s="0" t="str">
        <f aca="false">IFERROR(VALUE(SUBSTITUTE(E11688,".",",")),E11688)</f>
        <v>No Ct</v>
      </c>
      <c r="L11688" s="61" t="str">
        <f aca="false">IF(J11688="PosK",SUMIFS(K:K,J:J,"PosK",H:H,H11688),"")</f>
        <v/>
      </c>
      <c r="M11688" s="61" t="str">
        <f aca="false">IF(J11688="PosK",SUMIFS(K:K,J:J,"NegK",H:H,H11688),"")</f>
        <v/>
      </c>
      <c r="N11688" s="61" t="str">
        <f aca="false">IF(J11688="PosK",SUMIFS(K:K,J:J,"eDNA",H:H,H11688),"")</f>
        <v/>
      </c>
      <c r="Q11688" s="62"/>
    </row>
    <row r="11689" customFormat="false" ht="14.25" hidden="false" customHeight="false" outlineLevel="0" collapsed="false">
      <c r="A11689" s="0" t="s">
        <v>752</v>
      </c>
      <c r="B11689" s="52" t="s">
        <v>750</v>
      </c>
      <c r="C11689" s="52" t="s">
        <v>751</v>
      </c>
      <c r="D11689" s="53" t="n">
        <v>0.1</v>
      </c>
      <c r="E11689" s="53" t="s">
        <v>748</v>
      </c>
      <c r="F11689" s="0" t="s">
        <v>1501</v>
      </c>
      <c r="G11689" s="0" t="str">
        <f aca="false">LEFT(B11689,2)</f>
        <v>01</v>
      </c>
      <c r="H11689" s="0" t="str">
        <f aca="false">I11689&amp;"_"&amp;G11689&amp;"_"&amp;F11689</f>
        <v>Loegfroe_01_20191121_DL2019021_GrindstedGym_EGG_koersel1</v>
      </c>
      <c r="I11689" s="61" t="str">
        <f aca="false">MID(RIGHT(B11689,LEN(B11689)-3),1,FIND("_",RIGHT(B11689,LEN(B11689)-3))-1)</f>
        <v>Loegfroe</v>
      </c>
      <c r="J11689" s="61" t="str">
        <f aca="false">TRIM(SUBSTITUTE(RIGHT(B11689,FIND(I11689,B11689)+1),"_",""))</f>
        <v>eDNA</v>
      </c>
      <c r="K11689" s="0" t="str">
        <f aca="false">IFERROR(VALUE(SUBSTITUTE(E11689,".",",")),E11689)</f>
        <v>No Ct</v>
      </c>
      <c r="L11689" s="61" t="str">
        <f aca="false">IF(J11689="PosK",SUMIFS(K:K,J:J,"PosK",H:H,H11689),"")</f>
        <v/>
      </c>
      <c r="M11689" s="61" t="str">
        <f aca="false">IF(J11689="PosK",SUMIFS(K:K,J:J,"NegK",H:H,H11689),"")</f>
        <v/>
      </c>
      <c r="N11689" s="61" t="str">
        <f aca="false">IF(J11689="PosK",SUMIFS(K:K,J:J,"eDNA",H:H,H11689),"")</f>
        <v/>
      </c>
      <c r="P11689" s="62"/>
      <c r="T11689" s="63"/>
      <c r="W11689" s="64"/>
    </row>
    <row r="11690" customFormat="false" ht="14.25" hidden="false" customHeight="false" outlineLevel="0" collapsed="false">
      <c r="A11690" s="0" t="s">
        <v>754</v>
      </c>
      <c r="B11690" s="52" t="s">
        <v>755</v>
      </c>
      <c r="C11690" s="52" t="s">
        <v>743</v>
      </c>
      <c r="D11690" s="53" t="n">
        <v>0.1</v>
      </c>
      <c r="E11690" s="53" t="n">
        <v>30.4</v>
      </c>
      <c r="F11690" s="0" t="s">
        <v>1501</v>
      </c>
      <c r="G11690" s="0" t="str">
        <f aca="false">LEFT(B11690,2)</f>
        <v>02</v>
      </c>
      <c r="H11690" s="0" t="str">
        <f aca="false">I11690&amp;"_"&amp;G11690&amp;"_"&amp;F11690</f>
        <v>StorVandsalamander_02_20191121_DL2019021_GrindstedGym_EGG_koersel1</v>
      </c>
      <c r="I11690" s="61" t="str">
        <f aca="false">MID(RIGHT(B11690,LEN(B11690)-3),1,FIND("_",RIGHT(B11690,LEN(B11690)-3))-1)</f>
        <v>StorVandsalamander</v>
      </c>
      <c r="J11690" s="61" t="str">
        <f aca="false">TRIM(SUBSTITUTE(RIGHT(B11690,FIND(I11690,B11690)+1),"_",""))</f>
        <v>PosK</v>
      </c>
      <c r="K11690" s="0" t="n">
        <f aca="false">IFERROR(VALUE(SUBSTITUTE(E11690,".",",")),E11690)</f>
        <v>30.4</v>
      </c>
      <c r="L11690" s="61" t="n">
        <f aca="false">IF(J11690="PosK",SUMIFS(K:K,J:J,"PosK",H:H,H11690),"")</f>
        <v>30.4</v>
      </c>
      <c r="M11690" s="61" t="n">
        <f aca="false">IF(J11690="PosK",SUMIFS(K:K,J:J,"NegK",H:H,H11690),"")</f>
        <v>0</v>
      </c>
      <c r="N11690" s="61" t="n">
        <f aca="false">IF(J11690="PosK",SUMIFS(K:K,J:J,"eDNA",H:H,H11690),"")</f>
        <v>0</v>
      </c>
      <c r="P11690" s="62" t="n">
        <f aca="false">IF(K11692="No Ct",0,K11692)</f>
        <v>0</v>
      </c>
      <c r="Q11690" s="62" t="n">
        <f aca="false">IF(K11693="No Ct",0,K11693)</f>
        <v>0</v>
      </c>
      <c r="R11690" s="0" t="str">
        <f aca="false">IF(AND(L11690&gt;0,M11690=0),"Valid","Invalid")</f>
        <v>Valid</v>
      </c>
      <c r="S11690" s="0" t="str">
        <f aca="false">IF(OR(P11690&gt;1,Q11690&gt;1),"Present","Absent")</f>
        <v>Absent</v>
      </c>
      <c r="T11690" s="63" t="str">
        <f aca="false">IF(OR(AND(P11690&gt;1,P11690&lt;41),AND(Q11690&gt;1,Q11690&lt;41)),"Ct&lt;41","Ct&gt;41")</f>
        <v>Ct&gt;41</v>
      </c>
      <c r="U11690" s="0" t="str">
        <f aca="false">I11690</f>
        <v>StorVandsalamander</v>
      </c>
      <c r="V11690" s="0" t="str">
        <f aca="false">MID(F11690,10,9)</f>
        <v>DL2019021</v>
      </c>
      <c r="W11690" s="64" t="str">
        <f aca="false">V11690&amp;"_"&amp;U11690&amp;"_"&amp;R11690&amp;"_"&amp;S11690&amp;"_"&amp;T11690</f>
        <v>DL2019021_StorVandsalamander_Valid_Absent_Ct&gt;41</v>
      </c>
    </row>
    <row r="11691" customFormat="false" ht="14.25" hidden="false" customHeight="false" outlineLevel="0" collapsed="false">
      <c r="A11691" s="0" t="s">
        <v>756</v>
      </c>
      <c r="B11691" s="52" t="s">
        <v>757</v>
      </c>
      <c r="C11691" s="52" t="s">
        <v>747</v>
      </c>
      <c r="D11691" s="53" t="n">
        <v>0.1</v>
      </c>
      <c r="E11691" s="53" t="s">
        <v>748</v>
      </c>
      <c r="F11691" s="0" t="s">
        <v>1501</v>
      </c>
      <c r="G11691" s="0" t="str">
        <f aca="false">LEFT(B11691,2)</f>
        <v>02</v>
      </c>
      <c r="H11691" s="0" t="str">
        <f aca="false">I11691&amp;"_"&amp;G11691&amp;"_"&amp;F11691</f>
        <v>StorVandsalamander_02_20191121_DL2019021_GrindstedGym_EGG_koersel1</v>
      </c>
      <c r="I11691" s="61" t="str">
        <f aca="false">MID(RIGHT(B11691,LEN(B11691)-3),1,FIND("_",RIGHT(B11691,LEN(B11691)-3))-1)</f>
        <v>StorVandsalamander</v>
      </c>
      <c r="J11691" s="61" t="str">
        <f aca="false">TRIM(SUBSTITUTE(RIGHT(B11691,FIND(I11691,B11691)+1),"_",""))</f>
        <v>NegK</v>
      </c>
      <c r="K11691" s="0" t="str">
        <f aca="false">IFERROR(VALUE(SUBSTITUTE(E11691,".",",")),E11691)</f>
        <v>No Ct</v>
      </c>
      <c r="L11691" s="61" t="str">
        <f aca="false">IF(J11691="PosK",SUMIFS(K:K,J:J,"PosK",H:H,H11691),"")</f>
        <v/>
      </c>
      <c r="M11691" s="61" t="str">
        <f aca="false">IF(J11691="PosK",SUMIFS(K:K,J:J,"NegK",H:H,H11691),"")</f>
        <v/>
      </c>
      <c r="N11691" s="61" t="str">
        <f aca="false">IF(J11691="PosK",SUMIFS(K:K,J:J,"eDNA",H:H,H11691),"")</f>
        <v/>
      </c>
    </row>
    <row r="11692" customFormat="false" ht="14.25" hidden="false" customHeight="false" outlineLevel="0" collapsed="false">
      <c r="A11692" s="0" t="s">
        <v>758</v>
      </c>
      <c r="B11692" s="52" t="s">
        <v>759</v>
      </c>
      <c r="C11692" s="52" t="s">
        <v>751</v>
      </c>
      <c r="D11692" s="53" t="n">
        <v>0.1</v>
      </c>
      <c r="E11692" s="53" t="s">
        <v>748</v>
      </c>
      <c r="F11692" s="0" t="s">
        <v>1501</v>
      </c>
      <c r="G11692" s="0" t="str">
        <f aca="false">LEFT(B11692,2)</f>
        <v>02</v>
      </c>
      <c r="H11692" s="0" t="str">
        <f aca="false">I11692&amp;"_"&amp;G11692&amp;"_"&amp;F11692</f>
        <v>StorVandsalamander_02_20191121_DL2019021_GrindstedGym_EGG_koersel1</v>
      </c>
      <c r="I11692" s="61" t="str">
        <f aca="false">MID(RIGHT(B11692,LEN(B11692)-3),1,FIND("_",RIGHT(B11692,LEN(B11692)-3))-1)</f>
        <v>StorVandsalamander</v>
      </c>
      <c r="J11692" s="61" t="str">
        <f aca="false">TRIM(SUBSTITUTE(RIGHT(B11692,FIND(I11692,B11692)+1),"_",""))</f>
        <v>eDNA</v>
      </c>
      <c r="K11692" s="0" t="str">
        <f aca="false">IFERROR(VALUE(SUBSTITUTE(E11692,".",",")),E11692)</f>
        <v>No Ct</v>
      </c>
      <c r="L11692" s="61" t="str">
        <f aca="false">IF(J11692="PosK",SUMIFS(K:K,J:J,"PosK",H:H,H11692),"")</f>
        <v/>
      </c>
      <c r="M11692" s="61" t="str">
        <f aca="false">IF(J11692="PosK",SUMIFS(K:K,J:J,"NegK",H:H,H11692),"")</f>
        <v/>
      </c>
      <c r="N11692" s="61" t="str">
        <f aca="false">IF(J11692="PosK",SUMIFS(K:K,J:J,"eDNA",H:H,H11692),"")</f>
        <v/>
      </c>
      <c r="Q11692" s="62"/>
    </row>
    <row r="11693" customFormat="false" ht="14.25" hidden="false" customHeight="false" outlineLevel="0" collapsed="false">
      <c r="A11693" s="0" t="s">
        <v>760</v>
      </c>
      <c r="B11693" s="52" t="s">
        <v>759</v>
      </c>
      <c r="C11693" s="52" t="s">
        <v>751</v>
      </c>
      <c r="D11693" s="53" t="n">
        <v>0.1</v>
      </c>
      <c r="E11693" s="53" t="s">
        <v>748</v>
      </c>
      <c r="F11693" s="0" t="s">
        <v>1501</v>
      </c>
      <c r="G11693" s="0" t="str">
        <f aca="false">LEFT(B11693,2)</f>
        <v>02</v>
      </c>
      <c r="H11693" s="0" t="str">
        <f aca="false">I11693&amp;"_"&amp;G11693&amp;"_"&amp;F11693</f>
        <v>StorVandsalamander_02_20191121_DL2019021_GrindstedGym_EGG_koersel1</v>
      </c>
      <c r="I11693" s="61" t="str">
        <f aca="false">MID(RIGHT(B11693,LEN(B11693)-3),1,FIND("_",RIGHT(B11693,LEN(B11693)-3))-1)</f>
        <v>StorVandsalamander</v>
      </c>
      <c r="J11693" s="61" t="str">
        <f aca="false">TRIM(SUBSTITUTE(RIGHT(B11693,FIND(I11693,B11693)+1),"_",""))</f>
        <v>eDNA</v>
      </c>
      <c r="K11693" s="0" t="str">
        <f aca="false">IFERROR(VALUE(SUBSTITUTE(E11693,".",",")),E11693)</f>
        <v>No Ct</v>
      </c>
      <c r="L11693" s="61" t="str">
        <f aca="false">IF(J11693="PosK",SUMIFS(K:K,J:J,"PosK",H:H,H11693),"")</f>
        <v/>
      </c>
      <c r="M11693" s="61" t="str">
        <f aca="false">IF(J11693="PosK",SUMIFS(K:K,J:J,"NegK",H:H,H11693),"")</f>
        <v/>
      </c>
      <c r="N11693" s="61" t="str">
        <f aca="false">IF(J11693="PosK",SUMIFS(K:K,J:J,"eDNA",H:H,H11693),"")</f>
        <v/>
      </c>
      <c r="P11693" s="62"/>
      <c r="T11693" s="63"/>
      <c r="W11693" s="64"/>
    </row>
    <row r="11694" customFormat="false" ht="14.25" hidden="false" customHeight="false" outlineLevel="0" collapsed="false">
      <c r="A11694" s="0" t="s">
        <v>762</v>
      </c>
      <c r="B11694" s="52" t="s">
        <v>763</v>
      </c>
      <c r="C11694" s="52" t="s">
        <v>743</v>
      </c>
      <c r="D11694" s="53" t="n">
        <v>0.1</v>
      </c>
      <c r="E11694" s="53" t="n">
        <v>34.15</v>
      </c>
      <c r="F11694" s="0" t="s">
        <v>1501</v>
      </c>
      <c r="G11694" s="0" t="str">
        <f aca="false">LEFT(B11694,2)</f>
        <v>03</v>
      </c>
      <c r="H11694" s="0" t="str">
        <f aca="false">I11694&amp;"_"&amp;G11694&amp;"_"&amp;F11694</f>
        <v>Strandtudse_03_20191121_DL2019021_GrindstedGym_EGG_koersel1</v>
      </c>
      <c r="I11694" s="61" t="str">
        <f aca="false">MID(RIGHT(B11694,LEN(B11694)-3),1,FIND("_",RIGHT(B11694,LEN(B11694)-3))-1)</f>
        <v>Strandtudse</v>
      </c>
      <c r="J11694" s="61" t="str">
        <f aca="false">TRIM(SUBSTITUTE(RIGHT(B11694,FIND(I11694,B11694)+1),"_",""))</f>
        <v>PosK</v>
      </c>
      <c r="K11694" s="0" t="n">
        <f aca="false">IFERROR(VALUE(SUBSTITUTE(E11694,".",",")),E11694)</f>
        <v>34.15</v>
      </c>
      <c r="L11694" s="61" t="n">
        <f aca="false">IF(J11694="PosK",SUMIFS(K:K,J:J,"PosK",H:H,H11694),"")</f>
        <v>34.15</v>
      </c>
      <c r="M11694" s="61" t="n">
        <f aca="false">IF(J11694="PosK",SUMIFS(K:K,J:J,"NegK",H:H,H11694),"")</f>
        <v>0</v>
      </c>
      <c r="N11694" s="61" t="n">
        <f aca="false">IF(J11694="PosK",SUMIFS(K:K,J:J,"eDNA",H:H,H11694),"")</f>
        <v>0</v>
      </c>
      <c r="P11694" s="62" t="n">
        <f aca="false">IF(K11696="No Ct",0,K11696)</f>
        <v>0</v>
      </c>
      <c r="Q11694" s="62" t="n">
        <f aca="false">IF(K11697="No Ct",0,K11697)</f>
        <v>0</v>
      </c>
      <c r="R11694" s="0" t="str">
        <f aca="false">IF(AND(L11694&gt;0,M11694=0),"Valid","Invalid")</f>
        <v>Valid</v>
      </c>
      <c r="S11694" s="0" t="str">
        <f aca="false">IF(OR(P11694&gt;1,Q11694&gt;1),"Present","Absent")</f>
        <v>Absent</v>
      </c>
      <c r="T11694" s="63" t="str">
        <f aca="false">IF(OR(AND(P11694&gt;1,P11694&lt;41),AND(Q11694&gt;1,Q11694&lt;41)),"Ct&lt;41","Ct&gt;41")</f>
        <v>Ct&gt;41</v>
      </c>
      <c r="U11694" s="0" t="str">
        <f aca="false">I11694</f>
        <v>Strandtudse</v>
      </c>
      <c r="V11694" s="0" t="str">
        <f aca="false">MID(F11694,10,9)</f>
        <v>DL2019021</v>
      </c>
      <c r="W11694" s="64" t="str">
        <f aca="false">V11694&amp;"_"&amp;U11694&amp;"_"&amp;R11694&amp;"_"&amp;S11694&amp;"_"&amp;T11694</f>
        <v>DL2019021_Strandtudse_Valid_Absent_Ct&gt;41</v>
      </c>
    </row>
    <row r="11695" customFormat="false" ht="14.25" hidden="false" customHeight="false" outlineLevel="0" collapsed="false">
      <c r="A11695" s="0" t="s">
        <v>764</v>
      </c>
      <c r="B11695" s="52" t="s">
        <v>765</v>
      </c>
      <c r="C11695" s="52" t="s">
        <v>747</v>
      </c>
      <c r="D11695" s="53" t="n">
        <v>0.1</v>
      </c>
      <c r="E11695" s="53" t="s">
        <v>748</v>
      </c>
      <c r="F11695" s="0" t="s">
        <v>1501</v>
      </c>
      <c r="G11695" s="0" t="str">
        <f aca="false">LEFT(B11695,2)</f>
        <v>03</v>
      </c>
      <c r="H11695" s="0" t="str">
        <f aca="false">I11695&amp;"_"&amp;G11695&amp;"_"&amp;F11695</f>
        <v>Strandtudse_03_20191121_DL2019021_GrindstedGym_EGG_koersel1</v>
      </c>
      <c r="I11695" s="61" t="str">
        <f aca="false">MID(RIGHT(B11695,LEN(B11695)-3),1,FIND("_",RIGHT(B11695,LEN(B11695)-3))-1)</f>
        <v>Strandtudse</v>
      </c>
      <c r="J11695" s="61" t="str">
        <f aca="false">TRIM(SUBSTITUTE(RIGHT(B11695,FIND(I11695,B11695)+1),"_",""))</f>
        <v>NegK</v>
      </c>
      <c r="K11695" s="0" t="str">
        <f aca="false">IFERROR(VALUE(SUBSTITUTE(E11695,".",",")),E11695)</f>
        <v>No Ct</v>
      </c>
      <c r="L11695" s="61" t="str">
        <f aca="false">IF(J11695="PosK",SUMIFS(K:K,J:J,"PosK",H:H,H11695),"")</f>
        <v/>
      </c>
      <c r="M11695" s="61" t="str">
        <f aca="false">IF(J11695="PosK",SUMIFS(K:K,J:J,"NegK",H:H,H11695),"")</f>
        <v/>
      </c>
      <c r="N11695" s="61" t="str">
        <f aca="false">IF(J11695="PosK",SUMIFS(K:K,J:J,"eDNA",H:H,H11695),"")</f>
        <v/>
      </c>
    </row>
    <row r="11696" customFormat="false" ht="14.25" hidden="false" customHeight="false" outlineLevel="0" collapsed="false">
      <c r="A11696" s="0" t="s">
        <v>766</v>
      </c>
      <c r="B11696" s="52" t="s">
        <v>767</v>
      </c>
      <c r="C11696" s="52" t="s">
        <v>751</v>
      </c>
      <c r="D11696" s="53" t="n">
        <v>0.1</v>
      </c>
      <c r="E11696" s="53" t="s">
        <v>748</v>
      </c>
      <c r="F11696" s="0" t="s">
        <v>1501</v>
      </c>
      <c r="G11696" s="0" t="str">
        <f aca="false">LEFT(B11696,2)</f>
        <v>03</v>
      </c>
      <c r="H11696" s="0" t="str">
        <f aca="false">I11696&amp;"_"&amp;G11696&amp;"_"&amp;F11696</f>
        <v>Strandtudse_03_20191121_DL2019021_GrindstedGym_EGG_koersel1</v>
      </c>
      <c r="I11696" s="61" t="str">
        <f aca="false">MID(RIGHT(B11696,LEN(B11696)-3),1,FIND("_",RIGHT(B11696,LEN(B11696)-3))-1)</f>
        <v>Strandtudse</v>
      </c>
      <c r="J11696" s="61" t="str">
        <f aca="false">TRIM(SUBSTITUTE(RIGHT(B11696,FIND(I11696,B11696)+1),"_",""))</f>
        <v>eDNA</v>
      </c>
      <c r="K11696" s="0" t="str">
        <f aca="false">IFERROR(VALUE(SUBSTITUTE(E11696,".",",")),E11696)</f>
        <v>No Ct</v>
      </c>
      <c r="L11696" s="61" t="str">
        <f aca="false">IF(J11696="PosK",SUMIFS(K:K,J:J,"PosK",H:H,H11696),"")</f>
        <v/>
      </c>
      <c r="M11696" s="61" t="str">
        <f aca="false">IF(J11696="PosK",SUMIFS(K:K,J:J,"NegK",H:H,H11696),"")</f>
        <v/>
      </c>
      <c r="N11696" s="61" t="str">
        <f aca="false">IF(J11696="PosK",SUMIFS(K:K,J:J,"eDNA",H:H,H11696),"")</f>
        <v/>
      </c>
      <c r="Q11696" s="62"/>
    </row>
    <row r="11697" customFormat="false" ht="14.25" hidden="false" customHeight="false" outlineLevel="0" collapsed="false">
      <c r="A11697" s="0" t="s">
        <v>768</v>
      </c>
      <c r="B11697" s="52" t="s">
        <v>767</v>
      </c>
      <c r="C11697" s="52" t="s">
        <v>751</v>
      </c>
      <c r="D11697" s="53" t="n">
        <v>0.1</v>
      </c>
      <c r="E11697" s="53" t="s">
        <v>748</v>
      </c>
      <c r="F11697" s="0" t="s">
        <v>1501</v>
      </c>
      <c r="G11697" s="0" t="str">
        <f aca="false">LEFT(B11697,2)</f>
        <v>03</v>
      </c>
      <c r="H11697" s="0" t="str">
        <f aca="false">I11697&amp;"_"&amp;G11697&amp;"_"&amp;F11697</f>
        <v>Strandtudse_03_20191121_DL2019021_GrindstedGym_EGG_koersel1</v>
      </c>
      <c r="I11697" s="61" t="str">
        <f aca="false">MID(RIGHT(B11697,LEN(B11697)-3),1,FIND("_",RIGHT(B11697,LEN(B11697)-3))-1)</f>
        <v>Strandtudse</v>
      </c>
      <c r="J11697" s="61" t="str">
        <f aca="false">TRIM(SUBSTITUTE(RIGHT(B11697,FIND(I11697,B11697)+1),"_",""))</f>
        <v>eDNA</v>
      </c>
      <c r="K11697" s="0" t="str">
        <f aca="false">IFERROR(VALUE(SUBSTITUTE(E11697,".",",")),E11697)</f>
        <v>No Ct</v>
      </c>
      <c r="L11697" s="61" t="str">
        <f aca="false">IF(J11697="PosK",SUMIFS(K:K,J:J,"PosK",H:H,H11697),"")</f>
        <v/>
      </c>
      <c r="M11697" s="61" t="str">
        <f aca="false">IF(J11697="PosK",SUMIFS(K:K,J:J,"NegK",H:H,H11697),"")</f>
        <v/>
      </c>
      <c r="N11697" s="61" t="str">
        <f aca="false">IF(J11697="PosK",SUMIFS(K:K,J:J,"eDNA",H:H,H11697),"")</f>
        <v/>
      </c>
      <c r="P11697" s="62"/>
      <c r="T11697" s="63"/>
      <c r="W11697" s="64"/>
    </row>
    <row r="11698" customFormat="false" ht="14.25" hidden="false" customHeight="false" outlineLevel="0" collapsed="false">
      <c r="A11698" s="0" t="s">
        <v>770</v>
      </c>
      <c r="B11698" s="52" t="s">
        <v>771</v>
      </c>
      <c r="C11698" s="52" t="s">
        <v>743</v>
      </c>
      <c r="D11698" s="53" t="n">
        <v>0.1</v>
      </c>
      <c r="E11698" s="53" t="n">
        <v>37.86</v>
      </c>
      <c r="F11698" s="0" t="s">
        <v>1501</v>
      </c>
      <c r="G11698" s="0" t="str">
        <f aca="false">LEFT(B11698,2)</f>
        <v>04</v>
      </c>
      <c r="H11698" s="0" t="str">
        <f aca="false">I11698&amp;"_"&amp;G11698&amp;"_"&amp;F11698</f>
        <v>GroenbrogetTudse_04_20191121_DL2019021_GrindstedGym_EGG_koersel1</v>
      </c>
      <c r="I11698" s="61" t="str">
        <f aca="false">MID(RIGHT(B11698,LEN(B11698)-3),1,FIND("_",RIGHT(B11698,LEN(B11698)-3))-1)</f>
        <v>GroenbrogetTudse</v>
      </c>
      <c r="J11698" s="61" t="str">
        <f aca="false">TRIM(SUBSTITUTE(RIGHT(B11698,FIND(I11698,B11698)+1),"_",""))</f>
        <v>PosK</v>
      </c>
      <c r="K11698" s="0" t="n">
        <f aca="false">IFERROR(VALUE(SUBSTITUTE(E11698,".",",")),E11698)</f>
        <v>37.86</v>
      </c>
      <c r="L11698" s="61" t="n">
        <f aca="false">IF(J11698="PosK",SUMIFS(K:K,J:J,"PosK",H:H,H11698),"")</f>
        <v>37.86</v>
      </c>
      <c r="M11698" s="61" t="n">
        <f aca="false">IF(J11698="PosK",SUMIFS(K:K,J:J,"NegK",H:H,H11698),"")</f>
        <v>0</v>
      </c>
      <c r="N11698" s="61" t="n">
        <f aca="false">IF(J11698="PosK",SUMIFS(K:K,J:J,"eDNA",H:H,H11698),"")</f>
        <v>0</v>
      </c>
      <c r="P11698" s="62" t="n">
        <f aca="false">IF(K11700="No Ct",0,K11700)</f>
        <v>0</v>
      </c>
      <c r="Q11698" s="62" t="n">
        <f aca="false">IF(K11701="No Ct",0,K11701)</f>
        <v>0</v>
      </c>
      <c r="R11698" s="0" t="str">
        <f aca="false">IF(AND(L11698&gt;0,M11698=0),"Valid","Invalid")</f>
        <v>Valid</v>
      </c>
      <c r="S11698" s="0" t="str">
        <f aca="false">IF(OR(P11698&gt;1,Q11698&gt;1),"Present","Absent")</f>
        <v>Absent</v>
      </c>
      <c r="T11698" s="63" t="str">
        <f aca="false">IF(OR(AND(P11698&gt;1,P11698&lt;41),AND(Q11698&gt;1,Q11698&lt;41)),"Ct&lt;41","Ct&gt;41")</f>
        <v>Ct&gt;41</v>
      </c>
      <c r="U11698" s="0" t="str">
        <f aca="false">I11698</f>
        <v>GroenbrogetTudse</v>
      </c>
      <c r="V11698" s="0" t="str">
        <f aca="false">MID(F11698,10,9)</f>
        <v>DL2019021</v>
      </c>
      <c r="W11698" s="64" t="str">
        <f aca="false">V11698&amp;"_"&amp;U11698&amp;"_"&amp;R11698&amp;"_"&amp;S11698&amp;"_"&amp;T11698</f>
        <v>DL2019021_GroenbrogetTudse_Valid_Absent_Ct&gt;41</v>
      </c>
    </row>
    <row r="11699" customFormat="false" ht="14.25" hidden="false" customHeight="false" outlineLevel="0" collapsed="false">
      <c r="A11699" s="0" t="s">
        <v>772</v>
      </c>
      <c r="B11699" s="52" t="s">
        <v>773</v>
      </c>
      <c r="C11699" s="52" t="s">
        <v>747</v>
      </c>
      <c r="D11699" s="53" t="n">
        <v>0.1</v>
      </c>
      <c r="E11699" s="53" t="s">
        <v>748</v>
      </c>
      <c r="F11699" s="0" t="s">
        <v>1501</v>
      </c>
      <c r="G11699" s="0" t="str">
        <f aca="false">LEFT(B11699,2)</f>
        <v>04</v>
      </c>
      <c r="H11699" s="0" t="str">
        <f aca="false">I11699&amp;"_"&amp;G11699&amp;"_"&amp;F11699</f>
        <v>GroenbrogetTudse_04_20191121_DL2019021_GrindstedGym_EGG_koersel1</v>
      </c>
      <c r="I11699" s="61" t="str">
        <f aca="false">MID(RIGHT(B11699,LEN(B11699)-3),1,FIND("_",RIGHT(B11699,LEN(B11699)-3))-1)</f>
        <v>GroenbrogetTudse</v>
      </c>
      <c r="J11699" s="61" t="str">
        <f aca="false">TRIM(SUBSTITUTE(RIGHT(B11699,FIND(I11699,B11699)+1),"_",""))</f>
        <v>NegK</v>
      </c>
      <c r="K11699" s="0" t="str">
        <f aca="false">IFERROR(VALUE(SUBSTITUTE(E11699,".",",")),E11699)</f>
        <v>No Ct</v>
      </c>
      <c r="L11699" s="61" t="str">
        <f aca="false">IF(J11699="PosK",SUMIFS(K:K,J:J,"PosK",H:H,H11699),"")</f>
        <v/>
      </c>
      <c r="M11699" s="61" t="str">
        <f aca="false">IF(J11699="PosK",SUMIFS(K:K,J:J,"NegK",H:H,H11699),"")</f>
        <v/>
      </c>
      <c r="N11699" s="61" t="str">
        <f aca="false">IF(J11699="PosK",SUMIFS(K:K,J:J,"eDNA",H:H,H11699),"")</f>
        <v/>
      </c>
    </row>
    <row r="11700" customFormat="false" ht="14.25" hidden="false" customHeight="false" outlineLevel="0" collapsed="false">
      <c r="A11700" s="0" t="s">
        <v>774</v>
      </c>
      <c r="B11700" s="52" t="s">
        <v>775</v>
      </c>
      <c r="C11700" s="52" t="s">
        <v>751</v>
      </c>
      <c r="D11700" s="53" t="n">
        <v>0.1</v>
      </c>
      <c r="E11700" s="53" t="s">
        <v>748</v>
      </c>
      <c r="F11700" s="0" t="s">
        <v>1501</v>
      </c>
      <c r="G11700" s="0" t="str">
        <f aca="false">LEFT(B11700,2)</f>
        <v>04</v>
      </c>
      <c r="H11700" s="0" t="str">
        <f aca="false">I11700&amp;"_"&amp;G11700&amp;"_"&amp;F11700</f>
        <v>GroenbrogetTudse_04_20191121_DL2019021_GrindstedGym_EGG_koersel1</v>
      </c>
      <c r="I11700" s="61" t="str">
        <f aca="false">MID(RIGHT(B11700,LEN(B11700)-3),1,FIND("_",RIGHT(B11700,LEN(B11700)-3))-1)</f>
        <v>GroenbrogetTudse</v>
      </c>
      <c r="J11700" s="61" t="str">
        <f aca="false">TRIM(SUBSTITUTE(RIGHT(B11700,FIND(I11700,B11700)+1),"_",""))</f>
        <v>eDNA</v>
      </c>
      <c r="K11700" s="0" t="str">
        <f aca="false">IFERROR(VALUE(SUBSTITUTE(E11700,".",",")),E11700)</f>
        <v>No Ct</v>
      </c>
      <c r="L11700" s="61" t="str">
        <f aca="false">IF(J11700="PosK",SUMIFS(K:K,J:J,"PosK",H:H,H11700),"")</f>
        <v/>
      </c>
      <c r="M11700" s="61" t="str">
        <f aca="false">IF(J11700="PosK",SUMIFS(K:K,J:J,"NegK",H:H,H11700),"")</f>
        <v/>
      </c>
      <c r="N11700" s="61" t="str">
        <f aca="false">IF(J11700="PosK",SUMIFS(K:K,J:J,"eDNA",H:H,H11700),"")</f>
        <v/>
      </c>
      <c r="Q11700" s="62"/>
    </row>
    <row r="11701" customFormat="false" ht="14.25" hidden="false" customHeight="false" outlineLevel="0" collapsed="false">
      <c r="A11701" s="0" t="s">
        <v>776</v>
      </c>
      <c r="B11701" s="52" t="s">
        <v>775</v>
      </c>
      <c r="C11701" s="52" t="s">
        <v>751</v>
      </c>
      <c r="D11701" s="53" t="n">
        <v>0.1</v>
      </c>
      <c r="E11701" s="53" t="s">
        <v>748</v>
      </c>
      <c r="F11701" s="0" t="s">
        <v>1501</v>
      </c>
      <c r="G11701" s="0" t="str">
        <f aca="false">LEFT(B11701,2)</f>
        <v>04</v>
      </c>
      <c r="H11701" s="0" t="str">
        <f aca="false">I11701&amp;"_"&amp;G11701&amp;"_"&amp;F11701</f>
        <v>GroenbrogetTudse_04_20191121_DL2019021_GrindstedGym_EGG_koersel1</v>
      </c>
      <c r="I11701" s="61" t="str">
        <f aca="false">MID(RIGHT(B11701,LEN(B11701)-3),1,FIND("_",RIGHT(B11701,LEN(B11701)-3))-1)</f>
        <v>GroenbrogetTudse</v>
      </c>
      <c r="J11701" s="61" t="str">
        <f aca="false">TRIM(SUBSTITUTE(RIGHT(B11701,FIND(I11701,B11701)+1),"_",""))</f>
        <v>eDNA</v>
      </c>
      <c r="K11701" s="0" t="str">
        <f aca="false">IFERROR(VALUE(SUBSTITUTE(E11701,".",",")),E11701)</f>
        <v>No Ct</v>
      </c>
      <c r="L11701" s="61" t="str">
        <f aca="false">IF(J11701="PosK",SUMIFS(K:K,J:J,"PosK",H:H,H11701),"")</f>
        <v/>
      </c>
      <c r="M11701" s="61" t="str">
        <f aca="false">IF(J11701="PosK",SUMIFS(K:K,J:J,"NegK",H:H,H11701),"")</f>
        <v/>
      </c>
      <c r="N11701" s="61" t="str">
        <f aca="false">IF(J11701="PosK",SUMIFS(K:K,J:J,"eDNA",H:H,H11701),"")</f>
        <v/>
      </c>
      <c r="P11701" s="62"/>
      <c r="T11701" s="63"/>
      <c r="W11701" s="64"/>
    </row>
    <row r="11702" customFormat="false" ht="14.25" hidden="false" customHeight="false" outlineLevel="0" collapsed="false">
      <c r="A11702" s="0" t="s">
        <v>778</v>
      </c>
      <c r="B11702" s="52" t="s">
        <v>779</v>
      </c>
      <c r="C11702" s="52" t="s">
        <v>743</v>
      </c>
      <c r="D11702" s="53" t="n">
        <v>0.1</v>
      </c>
      <c r="E11702" s="53" t="n">
        <v>32.75</v>
      </c>
      <c r="F11702" s="0" t="s">
        <v>1501</v>
      </c>
      <c r="G11702" s="0" t="str">
        <f aca="false">LEFT(B11702,2)</f>
        <v>05</v>
      </c>
      <c r="H11702" s="0" t="str">
        <f aca="false">I11702&amp;"_"&amp;G11702&amp;"_"&amp;F11702</f>
        <v>Loevfroe_05_20191121_DL2019021_GrindstedGym_EGG_koersel1</v>
      </c>
      <c r="I11702" s="61" t="str">
        <f aca="false">MID(RIGHT(B11702,LEN(B11702)-3),1,FIND("_",RIGHT(B11702,LEN(B11702)-3))-1)</f>
        <v>Loevfroe</v>
      </c>
      <c r="J11702" s="61" t="str">
        <f aca="false">TRIM(SUBSTITUTE(RIGHT(B11702,FIND(I11702,B11702)+1),"_",""))</f>
        <v>PosK</v>
      </c>
      <c r="K11702" s="0" t="n">
        <f aca="false">IFERROR(VALUE(SUBSTITUTE(E11702,".",",")),E11702)</f>
        <v>32.75</v>
      </c>
      <c r="L11702" s="61" t="n">
        <f aca="false">IF(J11702="PosK",SUMIFS(K:K,J:J,"PosK",H:H,H11702),"")</f>
        <v>32.75</v>
      </c>
      <c r="M11702" s="61" t="n">
        <f aca="false">IF(J11702="PosK",SUMIFS(K:K,J:J,"NegK",H:H,H11702),"")</f>
        <v>0</v>
      </c>
      <c r="N11702" s="61" t="n">
        <f aca="false">IF(J11702="PosK",SUMIFS(K:K,J:J,"eDNA",H:H,H11702),"")</f>
        <v>0</v>
      </c>
      <c r="P11702" s="62" t="n">
        <f aca="false">IF(K11704="No Ct",0,K11704)</f>
        <v>0</v>
      </c>
      <c r="Q11702" s="62" t="n">
        <f aca="false">IF(K11705="No Ct",0,K11705)</f>
        <v>0</v>
      </c>
      <c r="R11702" s="0" t="str">
        <f aca="false">IF(AND(L11702&gt;0,M11702=0),"Valid","Invalid")</f>
        <v>Valid</v>
      </c>
      <c r="S11702" s="0" t="str">
        <f aca="false">IF(OR(P11702&gt;1,Q11702&gt;1),"Present","Absent")</f>
        <v>Absent</v>
      </c>
      <c r="T11702" s="63" t="str">
        <f aca="false">IF(OR(AND(P11702&gt;1,P11702&lt;41),AND(Q11702&gt;1,Q11702&lt;41)),"Ct&lt;41","Ct&gt;41")</f>
        <v>Ct&gt;41</v>
      </c>
      <c r="U11702" s="0" t="str">
        <f aca="false">I11702</f>
        <v>Loevfroe</v>
      </c>
      <c r="V11702" s="0" t="str">
        <f aca="false">MID(F11702,10,9)</f>
        <v>DL2019021</v>
      </c>
      <c r="W11702" s="64" t="str">
        <f aca="false">V11702&amp;"_"&amp;U11702&amp;"_"&amp;R11702&amp;"_"&amp;S11702&amp;"_"&amp;T11702</f>
        <v>DL2019021_Loevfroe_Valid_Absent_Ct&gt;41</v>
      </c>
    </row>
    <row r="11703" customFormat="false" ht="14.25" hidden="false" customHeight="false" outlineLevel="0" collapsed="false">
      <c r="A11703" s="0" t="s">
        <v>780</v>
      </c>
      <c r="B11703" s="52" t="s">
        <v>781</v>
      </c>
      <c r="C11703" s="52" t="s">
        <v>747</v>
      </c>
      <c r="D11703" s="53" t="n">
        <v>0.1</v>
      </c>
      <c r="E11703" s="53" t="s">
        <v>748</v>
      </c>
      <c r="F11703" s="0" t="s">
        <v>1501</v>
      </c>
      <c r="G11703" s="0" t="str">
        <f aca="false">LEFT(B11703,2)</f>
        <v>05</v>
      </c>
      <c r="H11703" s="0" t="str">
        <f aca="false">I11703&amp;"_"&amp;G11703&amp;"_"&amp;F11703</f>
        <v>Loevfroe_05_20191121_DL2019021_GrindstedGym_EGG_koersel1</v>
      </c>
      <c r="I11703" s="61" t="str">
        <f aca="false">MID(RIGHT(B11703,LEN(B11703)-3),1,FIND("_",RIGHT(B11703,LEN(B11703)-3))-1)</f>
        <v>Loevfroe</v>
      </c>
      <c r="J11703" s="61" t="str">
        <f aca="false">TRIM(SUBSTITUTE(RIGHT(B11703,FIND(I11703,B11703)+1),"_",""))</f>
        <v>NegK</v>
      </c>
      <c r="K11703" s="0" t="str">
        <f aca="false">IFERROR(VALUE(SUBSTITUTE(E11703,".",",")),E11703)</f>
        <v>No Ct</v>
      </c>
      <c r="L11703" s="61" t="str">
        <f aca="false">IF(J11703="PosK",SUMIFS(K:K,J:J,"PosK",H:H,H11703),"")</f>
        <v/>
      </c>
      <c r="M11703" s="61" t="str">
        <f aca="false">IF(J11703="PosK",SUMIFS(K:K,J:J,"NegK",H:H,H11703),"")</f>
        <v/>
      </c>
      <c r="N11703" s="61" t="str">
        <f aca="false">IF(J11703="PosK",SUMIFS(K:K,J:J,"eDNA",H:H,H11703),"")</f>
        <v/>
      </c>
    </row>
    <row r="11704" customFormat="false" ht="14.25" hidden="false" customHeight="false" outlineLevel="0" collapsed="false">
      <c r="A11704" s="0" t="s">
        <v>782</v>
      </c>
      <c r="B11704" s="52" t="s">
        <v>783</v>
      </c>
      <c r="C11704" s="52" t="s">
        <v>751</v>
      </c>
      <c r="D11704" s="53" t="n">
        <v>0.1</v>
      </c>
      <c r="E11704" s="53" t="s">
        <v>748</v>
      </c>
      <c r="F11704" s="0" t="s">
        <v>1501</v>
      </c>
      <c r="G11704" s="0" t="str">
        <f aca="false">LEFT(B11704,2)</f>
        <v>05</v>
      </c>
      <c r="H11704" s="0" t="str">
        <f aca="false">I11704&amp;"_"&amp;G11704&amp;"_"&amp;F11704</f>
        <v>Loevfroe_05_20191121_DL2019021_GrindstedGym_EGG_koersel1</v>
      </c>
      <c r="I11704" s="61" t="str">
        <f aca="false">MID(RIGHT(B11704,LEN(B11704)-3),1,FIND("_",RIGHT(B11704,LEN(B11704)-3))-1)</f>
        <v>Loevfroe</v>
      </c>
      <c r="J11704" s="61" t="str">
        <f aca="false">TRIM(SUBSTITUTE(RIGHT(B11704,FIND(I11704,B11704)+1),"_",""))</f>
        <v>eDNA</v>
      </c>
      <c r="K11704" s="0" t="str">
        <f aca="false">IFERROR(VALUE(SUBSTITUTE(E11704,".",",")),E11704)</f>
        <v>No Ct</v>
      </c>
      <c r="L11704" s="61" t="str">
        <f aca="false">IF(J11704="PosK",SUMIFS(K:K,J:J,"PosK",H:H,H11704),"")</f>
        <v/>
      </c>
      <c r="M11704" s="61" t="str">
        <f aca="false">IF(J11704="PosK",SUMIFS(K:K,J:J,"NegK",H:H,H11704),"")</f>
        <v/>
      </c>
      <c r="N11704" s="61" t="str">
        <f aca="false">IF(J11704="PosK",SUMIFS(K:K,J:J,"eDNA",H:H,H11704),"")</f>
        <v/>
      </c>
      <c r="Q11704" s="62"/>
    </row>
    <row r="11705" customFormat="false" ht="14.25" hidden="false" customHeight="false" outlineLevel="0" collapsed="false">
      <c r="A11705" s="0" t="s">
        <v>784</v>
      </c>
      <c r="B11705" s="52" t="s">
        <v>783</v>
      </c>
      <c r="C11705" s="52" t="s">
        <v>751</v>
      </c>
      <c r="D11705" s="53" t="n">
        <v>0.1</v>
      </c>
      <c r="E11705" s="53" t="s">
        <v>748</v>
      </c>
      <c r="F11705" s="0" t="s">
        <v>1501</v>
      </c>
      <c r="G11705" s="0" t="str">
        <f aca="false">LEFT(B11705,2)</f>
        <v>05</v>
      </c>
      <c r="H11705" s="0" t="str">
        <f aca="false">I11705&amp;"_"&amp;G11705&amp;"_"&amp;F11705</f>
        <v>Loevfroe_05_20191121_DL2019021_GrindstedGym_EGG_koersel1</v>
      </c>
      <c r="I11705" s="61" t="str">
        <f aca="false">MID(RIGHT(B11705,LEN(B11705)-3),1,FIND("_",RIGHT(B11705,LEN(B11705)-3))-1)</f>
        <v>Loevfroe</v>
      </c>
      <c r="J11705" s="61" t="str">
        <f aca="false">TRIM(SUBSTITUTE(RIGHT(B11705,FIND(I11705,B11705)+1),"_",""))</f>
        <v>eDNA</v>
      </c>
      <c r="K11705" s="0" t="str">
        <f aca="false">IFERROR(VALUE(SUBSTITUTE(E11705,".",",")),E11705)</f>
        <v>No Ct</v>
      </c>
      <c r="L11705" s="61" t="str">
        <f aca="false">IF(J11705="PosK",SUMIFS(K:K,J:J,"PosK",H:H,H11705),"")</f>
        <v/>
      </c>
      <c r="M11705" s="61" t="str">
        <f aca="false">IF(J11705="PosK",SUMIFS(K:K,J:J,"NegK",H:H,H11705),"")</f>
        <v/>
      </c>
      <c r="N11705" s="61" t="str">
        <f aca="false">IF(J11705="PosK",SUMIFS(K:K,J:J,"eDNA",H:H,H11705),"")</f>
        <v/>
      </c>
      <c r="P11705" s="62"/>
      <c r="T11705" s="63"/>
      <c r="W11705" s="64"/>
    </row>
    <row r="11706" customFormat="false" ht="14.25" hidden="false" customHeight="false" outlineLevel="0" collapsed="false">
      <c r="A11706" s="0" t="s">
        <v>786</v>
      </c>
      <c r="B11706" s="52" t="s">
        <v>787</v>
      </c>
      <c r="C11706" s="52" t="s">
        <v>743</v>
      </c>
      <c r="D11706" s="53" t="n">
        <v>0.1</v>
      </c>
      <c r="E11706" s="53" t="n">
        <v>30.99</v>
      </c>
      <c r="F11706" s="0" t="s">
        <v>1501</v>
      </c>
      <c r="G11706" s="0" t="str">
        <f aca="false">LEFT(B11706,2)</f>
        <v>06</v>
      </c>
      <c r="H11706" s="0" t="str">
        <f aca="false">I11706&amp;"_"&amp;G11706&amp;"_"&amp;F11706</f>
        <v>Springfroe_06_20191121_DL2019021_GrindstedGym_EGG_koersel1</v>
      </c>
      <c r="I11706" s="61" t="str">
        <f aca="false">MID(RIGHT(B11706,LEN(B11706)-3),1,FIND("_",RIGHT(B11706,LEN(B11706)-3))-1)</f>
        <v>Springfroe</v>
      </c>
      <c r="J11706" s="61" t="str">
        <f aca="false">TRIM(SUBSTITUTE(RIGHT(B11706,FIND(I11706,B11706)+1),"_",""))</f>
        <v>PosK</v>
      </c>
      <c r="K11706" s="0" t="n">
        <f aca="false">IFERROR(VALUE(SUBSTITUTE(E11706,".",",")),E11706)</f>
        <v>30.99</v>
      </c>
      <c r="L11706" s="61" t="n">
        <f aca="false">IF(J11706="PosK",SUMIFS(K:K,J:J,"PosK",H:H,H11706),"")</f>
        <v>30.99</v>
      </c>
      <c r="M11706" s="61" t="n">
        <f aca="false">IF(J11706="PosK",SUMIFS(K:K,J:J,"NegK",H:H,H11706),"")</f>
        <v>0</v>
      </c>
      <c r="N11706" s="61" t="n">
        <f aca="false">IF(J11706="PosK",SUMIFS(K:K,J:J,"eDNA",H:H,H11706),"")</f>
        <v>0</v>
      </c>
      <c r="P11706" s="62" t="n">
        <f aca="false">IF(K11708="No Ct",0,K11708)</f>
        <v>0</v>
      </c>
      <c r="Q11706" s="62" t="n">
        <f aca="false">IF(K11709="No Ct",0,K11709)</f>
        <v>0</v>
      </c>
      <c r="R11706" s="0" t="str">
        <f aca="false">IF(AND(L11706&gt;0,M11706=0),"Valid","Invalid")</f>
        <v>Valid</v>
      </c>
      <c r="S11706" s="0" t="str">
        <f aca="false">IF(OR(P11706&gt;1,Q11706&gt;1),"Present","Absent")</f>
        <v>Absent</v>
      </c>
      <c r="T11706" s="63" t="str">
        <f aca="false">IF(OR(AND(P11706&gt;1,P11706&lt;41),AND(Q11706&gt;1,Q11706&lt;41)),"Ct&lt;41","Ct&gt;41")</f>
        <v>Ct&gt;41</v>
      </c>
      <c r="U11706" s="0" t="str">
        <f aca="false">I11706</f>
        <v>Springfroe</v>
      </c>
      <c r="V11706" s="0" t="str">
        <f aca="false">MID(F11706,10,9)</f>
        <v>DL2019021</v>
      </c>
      <c r="W11706" s="64" t="str">
        <f aca="false">V11706&amp;"_"&amp;U11706&amp;"_"&amp;R11706&amp;"_"&amp;S11706&amp;"_"&amp;T11706</f>
        <v>DL2019021_Springfroe_Valid_Absent_Ct&gt;41</v>
      </c>
    </row>
    <row r="11707" customFormat="false" ht="14.25" hidden="false" customHeight="false" outlineLevel="0" collapsed="false">
      <c r="A11707" s="0" t="s">
        <v>788</v>
      </c>
      <c r="B11707" s="52" t="s">
        <v>789</v>
      </c>
      <c r="C11707" s="52" t="s">
        <v>747</v>
      </c>
      <c r="D11707" s="53" t="n">
        <v>0.1</v>
      </c>
      <c r="E11707" s="53" t="s">
        <v>748</v>
      </c>
      <c r="F11707" s="0" t="s">
        <v>1501</v>
      </c>
      <c r="G11707" s="0" t="str">
        <f aca="false">LEFT(B11707,2)</f>
        <v>06</v>
      </c>
      <c r="H11707" s="0" t="str">
        <f aca="false">I11707&amp;"_"&amp;G11707&amp;"_"&amp;F11707</f>
        <v>Springfroe_06_20191121_DL2019021_GrindstedGym_EGG_koersel1</v>
      </c>
      <c r="I11707" s="61" t="str">
        <f aca="false">MID(RIGHT(B11707,LEN(B11707)-3),1,FIND("_",RIGHT(B11707,LEN(B11707)-3))-1)</f>
        <v>Springfroe</v>
      </c>
      <c r="J11707" s="61" t="str">
        <f aca="false">TRIM(SUBSTITUTE(RIGHT(B11707,FIND(I11707,B11707)+1),"_",""))</f>
        <v>NegK</v>
      </c>
      <c r="K11707" s="0" t="str">
        <f aca="false">IFERROR(VALUE(SUBSTITUTE(E11707,".",",")),E11707)</f>
        <v>No Ct</v>
      </c>
      <c r="L11707" s="61" t="str">
        <f aca="false">IF(J11707="PosK",SUMIFS(K:K,J:J,"PosK",H:H,H11707),"")</f>
        <v/>
      </c>
      <c r="M11707" s="61" t="str">
        <f aca="false">IF(J11707="PosK",SUMIFS(K:K,J:J,"NegK",H:H,H11707),"")</f>
        <v/>
      </c>
      <c r="N11707" s="61" t="str">
        <f aca="false">IF(J11707="PosK",SUMIFS(K:K,J:J,"eDNA",H:H,H11707),"")</f>
        <v/>
      </c>
    </row>
    <row r="11708" customFormat="false" ht="14.25" hidden="false" customHeight="false" outlineLevel="0" collapsed="false">
      <c r="A11708" s="0" t="s">
        <v>790</v>
      </c>
      <c r="B11708" s="52" t="s">
        <v>791</v>
      </c>
      <c r="C11708" s="52" t="s">
        <v>751</v>
      </c>
      <c r="D11708" s="53" t="n">
        <v>0.1</v>
      </c>
      <c r="E11708" s="53" t="s">
        <v>748</v>
      </c>
      <c r="F11708" s="0" t="s">
        <v>1501</v>
      </c>
      <c r="G11708" s="0" t="str">
        <f aca="false">LEFT(B11708,2)</f>
        <v>06</v>
      </c>
      <c r="H11708" s="0" t="str">
        <f aca="false">I11708&amp;"_"&amp;G11708&amp;"_"&amp;F11708</f>
        <v>Springfroe_06_20191121_DL2019021_GrindstedGym_EGG_koersel1</v>
      </c>
      <c r="I11708" s="61" t="str">
        <f aca="false">MID(RIGHT(B11708,LEN(B11708)-3),1,FIND("_",RIGHT(B11708,LEN(B11708)-3))-1)</f>
        <v>Springfroe</v>
      </c>
      <c r="J11708" s="61" t="str">
        <f aca="false">TRIM(SUBSTITUTE(RIGHT(B11708,FIND(I11708,B11708)+1),"_",""))</f>
        <v>eDNA</v>
      </c>
      <c r="K11708" s="0" t="str">
        <f aca="false">IFERROR(VALUE(SUBSTITUTE(E11708,".",",")),E11708)</f>
        <v>No Ct</v>
      </c>
      <c r="L11708" s="61" t="str">
        <f aca="false">IF(J11708="PosK",SUMIFS(K:K,J:J,"PosK",H:H,H11708),"")</f>
        <v/>
      </c>
      <c r="M11708" s="61" t="str">
        <f aca="false">IF(J11708="PosK",SUMIFS(K:K,J:J,"NegK",H:H,H11708),"")</f>
        <v/>
      </c>
      <c r="N11708" s="61" t="str">
        <f aca="false">IF(J11708="PosK",SUMIFS(K:K,J:J,"eDNA",H:H,H11708),"")</f>
        <v/>
      </c>
      <c r="Q11708" s="62"/>
    </row>
    <row r="11709" customFormat="false" ht="14.25" hidden="false" customHeight="false" outlineLevel="0" collapsed="false">
      <c r="A11709" s="0" t="s">
        <v>792</v>
      </c>
      <c r="B11709" s="52" t="s">
        <v>791</v>
      </c>
      <c r="C11709" s="52" t="s">
        <v>751</v>
      </c>
      <c r="D11709" s="53" t="n">
        <v>0.1</v>
      </c>
      <c r="E11709" s="53" t="s">
        <v>748</v>
      </c>
      <c r="F11709" s="0" t="s">
        <v>1501</v>
      </c>
      <c r="G11709" s="0" t="str">
        <f aca="false">LEFT(B11709,2)</f>
        <v>06</v>
      </c>
      <c r="H11709" s="0" t="str">
        <f aca="false">I11709&amp;"_"&amp;G11709&amp;"_"&amp;F11709</f>
        <v>Springfroe_06_20191121_DL2019021_GrindstedGym_EGG_koersel1</v>
      </c>
      <c r="I11709" s="61" t="str">
        <f aca="false">MID(RIGHT(B11709,LEN(B11709)-3),1,FIND("_",RIGHT(B11709,LEN(B11709)-3))-1)</f>
        <v>Springfroe</v>
      </c>
      <c r="J11709" s="61" t="str">
        <f aca="false">TRIM(SUBSTITUTE(RIGHT(B11709,FIND(I11709,B11709)+1),"_",""))</f>
        <v>eDNA</v>
      </c>
      <c r="K11709" s="0" t="str">
        <f aca="false">IFERROR(VALUE(SUBSTITUTE(E11709,".",",")),E11709)</f>
        <v>No Ct</v>
      </c>
      <c r="L11709" s="61" t="str">
        <f aca="false">IF(J11709="PosK",SUMIFS(K:K,J:J,"PosK",H:H,H11709),"")</f>
        <v/>
      </c>
      <c r="M11709" s="61" t="str">
        <f aca="false">IF(J11709="PosK",SUMIFS(K:K,J:J,"NegK",H:H,H11709),"")</f>
        <v/>
      </c>
      <c r="N11709" s="61" t="str">
        <f aca="false">IF(J11709="PosK",SUMIFS(K:K,J:J,"eDNA",H:H,H11709),"")</f>
        <v/>
      </c>
      <c r="P11709" s="62"/>
      <c r="T11709" s="63"/>
      <c r="W11709" s="64"/>
    </row>
    <row r="11710" customFormat="false" ht="14.25" hidden="false" customHeight="false" outlineLevel="0" collapsed="false">
      <c r="A11710" s="0" t="s">
        <v>794</v>
      </c>
      <c r="B11710" s="52" t="s">
        <v>960</v>
      </c>
      <c r="C11710" s="52" t="s">
        <v>743</v>
      </c>
      <c r="D11710" s="53" t="n">
        <v>0.1</v>
      </c>
      <c r="E11710" s="53" t="n">
        <v>31.07</v>
      </c>
      <c r="F11710" s="0" t="s">
        <v>1501</v>
      </c>
      <c r="G11710" s="0" t="str">
        <f aca="false">LEFT(B11710,2)</f>
        <v>07</v>
      </c>
      <c r="H11710" s="0" t="str">
        <f aca="false">I11710&amp;"_"&amp;G11710&amp;"_"&amp;F11710</f>
        <v>Springfroe_07_20191121_DL2019021_GrindstedGym_EGG_koersel1</v>
      </c>
      <c r="I11710" s="61" t="str">
        <f aca="false">MID(RIGHT(B11710,LEN(B11710)-3),1,FIND("_",RIGHT(B11710,LEN(B11710)-3))-1)</f>
        <v>Springfroe</v>
      </c>
      <c r="J11710" s="61" t="str">
        <f aca="false">TRIM(SUBSTITUTE(RIGHT(B11710,FIND(I11710,B11710)+1),"_",""))</f>
        <v>PosK</v>
      </c>
      <c r="K11710" s="0" t="n">
        <f aca="false">IFERROR(VALUE(SUBSTITUTE(E11710,".",",")),E11710)</f>
        <v>31.07</v>
      </c>
      <c r="L11710" s="61" t="n">
        <f aca="false">IF(J11710="PosK",SUMIFS(K:K,J:J,"PosK",H:H,H11710),"")</f>
        <v>31.07</v>
      </c>
      <c r="M11710" s="61" t="n">
        <f aca="false">IF(J11710="PosK",SUMIFS(K:K,J:J,"NegK",H:H,H11710),"")</f>
        <v>0</v>
      </c>
      <c r="N11710" s="61" t="n">
        <f aca="false">IF(J11710="PosK",SUMIFS(K:K,J:J,"eDNA",H:H,H11710),"")</f>
        <v>0</v>
      </c>
      <c r="P11710" s="62" t="n">
        <f aca="false">IF(K11712="No Ct",0,K11712)</f>
        <v>0</v>
      </c>
      <c r="Q11710" s="62" t="n">
        <f aca="false">IF(K11713="No Ct",0,K11713)</f>
        <v>0</v>
      </c>
      <c r="R11710" s="0" t="str">
        <f aca="false">IF(AND(L11710&gt;0,M11710=0),"Valid","Invalid")</f>
        <v>Valid</v>
      </c>
      <c r="S11710" s="0" t="str">
        <f aca="false">IF(OR(P11710&gt;1,Q11710&gt;1),"Present","Absent")</f>
        <v>Absent</v>
      </c>
      <c r="T11710" s="63" t="str">
        <f aca="false">IF(OR(AND(P11710&gt;1,P11710&lt;41),AND(Q11710&gt;1,Q11710&lt;41)),"Ct&lt;41","Ct&gt;41")</f>
        <v>Ct&gt;41</v>
      </c>
      <c r="U11710" s="0" t="str">
        <f aca="false">I11710</f>
        <v>Springfroe</v>
      </c>
      <c r="V11710" s="0" t="str">
        <f aca="false">MID(F11710,10,9)</f>
        <v>DL2019021</v>
      </c>
      <c r="W11710" s="64" t="str">
        <f aca="false">V11710&amp;"_"&amp;U11710&amp;"_"&amp;R11710&amp;"_"&amp;S11710&amp;"_"&amp;T11710</f>
        <v>DL2019021_Springfroe_Valid_Absent_Ct&gt;41</v>
      </c>
    </row>
    <row r="11711" customFormat="false" ht="14.25" hidden="false" customHeight="false" outlineLevel="0" collapsed="false">
      <c r="A11711" s="0" t="s">
        <v>796</v>
      </c>
      <c r="B11711" s="52" t="s">
        <v>961</v>
      </c>
      <c r="C11711" s="52" t="s">
        <v>747</v>
      </c>
      <c r="D11711" s="53" t="n">
        <v>0.1</v>
      </c>
      <c r="E11711" s="53" t="s">
        <v>748</v>
      </c>
      <c r="F11711" s="0" t="s">
        <v>1501</v>
      </c>
      <c r="G11711" s="0" t="str">
        <f aca="false">LEFT(B11711,2)</f>
        <v>07</v>
      </c>
      <c r="H11711" s="0" t="str">
        <f aca="false">I11711&amp;"_"&amp;G11711&amp;"_"&amp;F11711</f>
        <v>Springfroe_07_20191121_DL2019021_GrindstedGym_EGG_koersel1</v>
      </c>
      <c r="I11711" s="61" t="str">
        <f aca="false">MID(RIGHT(B11711,LEN(B11711)-3),1,FIND("_",RIGHT(B11711,LEN(B11711)-3))-1)</f>
        <v>Springfroe</v>
      </c>
      <c r="J11711" s="61" t="str">
        <f aca="false">TRIM(SUBSTITUTE(RIGHT(B11711,FIND(I11711,B11711)+1),"_",""))</f>
        <v>NegK</v>
      </c>
      <c r="K11711" s="0" t="str">
        <f aca="false">IFERROR(VALUE(SUBSTITUTE(E11711,".",",")),E11711)</f>
        <v>No Ct</v>
      </c>
      <c r="L11711" s="61" t="str">
        <f aca="false">IF(J11711="PosK",SUMIFS(K:K,J:J,"PosK",H:H,H11711),"")</f>
        <v/>
      </c>
      <c r="M11711" s="61" t="str">
        <f aca="false">IF(J11711="PosK",SUMIFS(K:K,J:J,"NegK",H:H,H11711),"")</f>
        <v/>
      </c>
      <c r="N11711" s="61" t="str">
        <f aca="false">IF(J11711="PosK",SUMIFS(K:K,J:J,"eDNA",H:H,H11711),"")</f>
        <v/>
      </c>
    </row>
    <row r="11712" customFormat="false" ht="14.25" hidden="false" customHeight="false" outlineLevel="0" collapsed="false">
      <c r="A11712" s="0" t="s">
        <v>798</v>
      </c>
      <c r="B11712" s="52" t="s">
        <v>962</v>
      </c>
      <c r="C11712" s="52" t="s">
        <v>751</v>
      </c>
      <c r="D11712" s="53" t="n">
        <v>0.1</v>
      </c>
      <c r="E11712" s="53" t="s">
        <v>748</v>
      </c>
      <c r="F11712" s="0" t="s">
        <v>1501</v>
      </c>
      <c r="G11712" s="0" t="str">
        <f aca="false">LEFT(B11712,2)</f>
        <v>07</v>
      </c>
      <c r="H11712" s="0" t="str">
        <f aca="false">I11712&amp;"_"&amp;G11712&amp;"_"&amp;F11712</f>
        <v>Springfroe_07_20191121_DL2019021_GrindstedGym_EGG_koersel1</v>
      </c>
      <c r="I11712" s="61" t="str">
        <f aca="false">MID(RIGHT(B11712,LEN(B11712)-3),1,FIND("_",RIGHT(B11712,LEN(B11712)-3))-1)</f>
        <v>Springfroe</v>
      </c>
      <c r="J11712" s="61" t="str">
        <f aca="false">TRIM(SUBSTITUTE(RIGHT(B11712,FIND(I11712,B11712)+1),"_",""))</f>
        <v>eDNA</v>
      </c>
      <c r="K11712" s="0" t="str">
        <f aca="false">IFERROR(VALUE(SUBSTITUTE(E11712,".",",")),E11712)</f>
        <v>No Ct</v>
      </c>
      <c r="L11712" s="61" t="str">
        <f aca="false">IF(J11712="PosK",SUMIFS(K:K,J:J,"PosK",H:H,H11712),"")</f>
        <v/>
      </c>
      <c r="M11712" s="61" t="str">
        <f aca="false">IF(J11712="PosK",SUMIFS(K:K,J:J,"NegK",H:H,H11712),"")</f>
        <v/>
      </c>
      <c r="N11712" s="61" t="str">
        <f aca="false">IF(J11712="PosK",SUMIFS(K:K,J:J,"eDNA",H:H,H11712),"")</f>
        <v/>
      </c>
      <c r="Q11712" s="62"/>
    </row>
    <row r="11713" customFormat="false" ht="14.25" hidden="false" customHeight="false" outlineLevel="0" collapsed="false">
      <c r="A11713" s="0" t="s">
        <v>800</v>
      </c>
      <c r="B11713" s="52" t="s">
        <v>962</v>
      </c>
      <c r="C11713" s="52" t="s">
        <v>751</v>
      </c>
      <c r="D11713" s="53" t="n">
        <v>0.1</v>
      </c>
      <c r="E11713" s="53" t="s">
        <v>748</v>
      </c>
      <c r="F11713" s="0" t="s">
        <v>1501</v>
      </c>
      <c r="G11713" s="0" t="str">
        <f aca="false">LEFT(B11713,2)</f>
        <v>07</v>
      </c>
      <c r="H11713" s="0" t="str">
        <f aca="false">I11713&amp;"_"&amp;G11713&amp;"_"&amp;F11713</f>
        <v>Springfroe_07_20191121_DL2019021_GrindstedGym_EGG_koersel1</v>
      </c>
      <c r="I11713" s="61" t="str">
        <f aca="false">MID(RIGHT(B11713,LEN(B11713)-3),1,FIND("_",RIGHT(B11713,LEN(B11713)-3))-1)</f>
        <v>Springfroe</v>
      </c>
      <c r="J11713" s="61" t="str">
        <f aca="false">TRIM(SUBSTITUTE(RIGHT(B11713,FIND(I11713,B11713)+1),"_",""))</f>
        <v>eDNA</v>
      </c>
      <c r="K11713" s="0" t="str">
        <f aca="false">IFERROR(VALUE(SUBSTITUTE(E11713,".",",")),E11713)</f>
        <v>No Ct</v>
      </c>
      <c r="L11713" s="61" t="str">
        <f aca="false">IF(J11713="PosK",SUMIFS(K:K,J:J,"PosK",H:H,H11713),"")</f>
        <v/>
      </c>
      <c r="M11713" s="61" t="str">
        <f aca="false">IF(J11713="PosK",SUMIFS(K:K,J:J,"NegK",H:H,H11713),"")</f>
        <v/>
      </c>
      <c r="N11713" s="61" t="str">
        <f aca="false">IF(J11713="PosK",SUMIFS(K:K,J:J,"eDNA",H:H,H11713),"")</f>
        <v/>
      </c>
      <c r="P11713" s="62"/>
      <c r="T11713" s="63"/>
      <c r="W11713" s="64"/>
    </row>
    <row r="11714" customFormat="false" ht="14.25" hidden="false" customHeight="false" outlineLevel="0" collapsed="false">
      <c r="A11714" s="0" t="s">
        <v>802</v>
      </c>
      <c r="B11714" s="52" t="s">
        <v>964</v>
      </c>
      <c r="C11714" s="52" t="s">
        <v>743</v>
      </c>
      <c r="D11714" s="53" t="n">
        <v>0.1</v>
      </c>
      <c r="E11714" s="53" t="s">
        <v>748</v>
      </c>
      <c r="F11714" s="0" t="s">
        <v>1501</v>
      </c>
      <c r="G11714" s="0" t="str">
        <f aca="false">LEFT(B11714,2)</f>
        <v>08</v>
      </c>
      <c r="H11714" s="0" t="str">
        <f aca="false">I11714&amp;"_"&amp;G11714&amp;"_"&amp;F11714</f>
        <v>Klokkefroe_08_20191121_DL2019021_GrindstedGym_EGG_koersel1</v>
      </c>
      <c r="I11714" s="61" t="str">
        <f aca="false">MID(RIGHT(B11714,LEN(B11714)-3),1,FIND("_",RIGHT(B11714,LEN(B11714)-3))-1)</f>
        <v>Klokkefroe</v>
      </c>
      <c r="J11714" s="61" t="str">
        <f aca="false">TRIM(SUBSTITUTE(RIGHT(B11714,FIND(I11714,B11714)+1),"_",""))</f>
        <v>PosK</v>
      </c>
      <c r="K11714" s="0" t="str">
        <f aca="false">IFERROR(VALUE(SUBSTITUTE(E11714,".",",")),E11714)</f>
        <v>No Ct</v>
      </c>
      <c r="L11714" s="61" t="n">
        <f aca="false">IF(J11714="PosK",SUMIFS(K:K,J:J,"PosK",H:H,H11714),"")</f>
        <v>0</v>
      </c>
      <c r="M11714" s="61" t="n">
        <f aca="false">IF(J11714="PosK",SUMIFS(K:K,J:J,"NegK",H:H,H11714),"")</f>
        <v>0</v>
      </c>
      <c r="N11714" s="61" t="n">
        <f aca="false">IF(J11714="PosK",SUMIFS(K:K,J:J,"eDNA",H:H,H11714),"")</f>
        <v>0</v>
      </c>
      <c r="P11714" s="62" t="n">
        <f aca="false">IF(K11716="No Ct",0,K11716)</f>
        <v>0</v>
      </c>
      <c r="Q11714" s="62" t="n">
        <f aca="false">IF(K11717="No Ct",0,K11717)</f>
        <v>0</v>
      </c>
      <c r="R11714" s="0" t="str">
        <f aca="false">IF(AND(L11714&gt;0,M11714=0),"Valid","Invalid")</f>
        <v>Invalid</v>
      </c>
      <c r="S11714" s="0" t="str">
        <f aca="false">IF(OR(P11714&gt;1,Q11714&gt;1),"Present","Absent")</f>
        <v>Absent</v>
      </c>
      <c r="T11714" s="63" t="str">
        <f aca="false">IF(OR(AND(P11714&gt;1,P11714&lt;41),AND(Q11714&gt;1,Q11714&lt;41)),"Ct&lt;41","Ct&gt;41")</f>
        <v>Ct&gt;41</v>
      </c>
      <c r="U11714" s="0" t="str">
        <f aca="false">I11714</f>
        <v>Klokkefroe</v>
      </c>
      <c r="V11714" s="0" t="str">
        <f aca="false">MID(F11714,10,9)</f>
        <v>DL2019021</v>
      </c>
      <c r="W11714" s="64" t="str">
        <f aca="false">V11714&amp;"_"&amp;U11714&amp;"_"&amp;R11714&amp;"_"&amp;S11714&amp;"_"&amp;T11714</f>
        <v>DL2019021_Klokkefroe_Invalid_Absent_Ct&gt;41</v>
      </c>
    </row>
    <row r="11715" customFormat="false" ht="14.25" hidden="false" customHeight="false" outlineLevel="0" collapsed="false">
      <c r="A11715" s="0" t="s">
        <v>804</v>
      </c>
      <c r="B11715" s="52" t="s">
        <v>965</v>
      </c>
      <c r="C11715" s="52" t="s">
        <v>747</v>
      </c>
      <c r="D11715" s="53" t="n">
        <v>0.1</v>
      </c>
      <c r="E11715" s="53" t="s">
        <v>748</v>
      </c>
      <c r="F11715" s="0" t="s">
        <v>1501</v>
      </c>
      <c r="G11715" s="0" t="str">
        <f aca="false">LEFT(B11715,2)</f>
        <v>08</v>
      </c>
      <c r="H11715" s="0" t="str">
        <f aca="false">I11715&amp;"_"&amp;G11715&amp;"_"&amp;F11715</f>
        <v>Klokkefroe_08_20191121_DL2019021_GrindstedGym_EGG_koersel1</v>
      </c>
      <c r="I11715" s="61" t="str">
        <f aca="false">MID(RIGHT(B11715,LEN(B11715)-3),1,FIND("_",RIGHT(B11715,LEN(B11715)-3))-1)</f>
        <v>Klokkefroe</v>
      </c>
      <c r="J11715" s="61" t="str">
        <f aca="false">TRIM(SUBSTITUTE(RIGHT(B11715,FIND(I11715,B11715)+1),"_",""))</f>
        <v>NegK</v>
      </c>
      <c r="K11715" s="0" t="str">
        <f aca="false">IFERROR(VALUE(SUBSTITUTE(E11715,".",",")),E11715)</f>
        <v>No Ct</v>
      </c>
      <c r="L11715" s="61" t="str">
        <f aca="false">IF(J11715="PosK",SUMIFS(K:K,J:J,"PosK",H:H,H11715),"")</f>
        <v/>
      </c>
      <c r="M11715" s="61" t="str">
        <f aca="false">IF(J11715="PosK",SUMIFS(K:K,J:J,"NegK",H:H,H11715),"")</f>
        <v/>
      </c>
      <c r="N11715" s="61" t="str">
        <f aca="false">IF(J11715="PosK",SUMIFS(K:K,J:J,"eDNA",H:H,H11715),"")</f>
        <v/>
      </c>
    </row>
    <row r="11716" customFormat="false" ht="14.25" hidden="false" customHeight="false" outlineLevel="0" collapsed="false">
      <c r="A11716" s="0" t="s">
        <v>806</v>
      </c>
      <c r="B11716" s="52" t="s">
        <v>966</v>
      </c>
      <c r="C11716" s="52" t="s">
        <v>751</v>
      </c>
      <c r="D11716" s="53" t="n">
        <v>0.1</v>
      </c>
      <c r="E11716" s="53" t="s">
        <v>748</v>
      </c>
      <c r="F11716" s="0" t="s">
        <v>1501</v>
      </c>
      <c r="G11716" s="0" t="str">
        <f aca="false">LEFT(B11716,2)</f>
        <v>08</v>
      </c>
      <c r="H11716" s="0" t="str">
        <f aca="false">I11716&amp;"_"&amp;G11716&amp;"_"&amp;F11716</f>
        <v>Klokkefroe_08_20191121_DL2019021_GrindstedGym_EGG_koersel1</v>
      </c>
      <c r="I11716" s="61" t="str">
        <f aca="false">MID(RIGHT(B11716,LEN(B11716)-3),1,FIND("_",RIGHT(B11716,LEN(B11716)-3))-1)</f>
        <v>Klokkefroe</v>
      </c>
      <c r="J11716" s="61" t="str">
        <f aca="false">TRIM(SUBSTITUTE(RIGHT(B11716,FIND(I11716,B11716)+1),"_",""))</f>
        <v>eDNA</v>
      </c>
      <c r="K11716" s="0" t="str">
        <f aca="false">IFERROR(VALUE(SUBSTITUTE(E11716,".",",")),E11716)</f>
        <v>No Ct</v>
      </c>
      <c r="L11716" s="61" t="str">
        <f aca="false">IF(J11716="PosK",SUMIFS(K:K,J:J,"PosK",H:H,H11716),"")</f>
        <v/>
      </c>
      <c r="M11716" s="61" t="str">
        <f aca="false">IF(J11716="PosK",SUMIFS(K:K,J:J,"NegK",H:H,H11716),"")</f>
        <v/>
      </c>
      <c r="N11716" s="61" t="str">
        <f aca="false">IF(J11716="PosK",SUMIFS(K:K,J:J,"eDNA",H:H,H11716),"")</f>
        <v/>
      </c>
      <c r="Q11716" s="62"/>
    </row>
    <row r="11717" customFormat="false" ht="14.25" hidden="false" customHeight="false" outlineLevel="0" collapsed="false">
      <c r="A11717" s="0" t="s">
        <v>808</v>
      </c>
      <c r="B11717" s="52" t="s">
        <v>966</v>
      </c>
      <c r="C11717" s="52" t="s">
        <v>751</v>
      </c>
      <c r="D11717" s="53" t="n">
        <v>0.1</v>
      </c>
      <c r="E11717" s="53" t="s">
        <v>748</v>
      </c>
      <c r="F11717" s="0" t="s">
        <v>1501</v>
      </c>
      <c r="G11717" s="0" t="str">
        <f aca="false">LEFT(B11717,2)</f>
        <v>08</v>
      </c>
      <c r="H11717" s="0" t="str">
        <f aca="false">I11717&amp;"_"&amp;G11717&amp;"_"&amp;F11717</f>
        <v>Klokkefroe_08_20191121_DL2019021_GrindstedGym_EGG_koersel1</v>
      </c>
      <c r="I11717" s="61" t="str">
        <f aca="false">MID(RIGHT(B11717,LEN(B11717)-3),1,FIND("_",RIGHT(B11717,LEN(B11717)-3))-1)</f>
        <v>Klokkefroe</v>
      </c>
      <c r="J11717" s="61" t="str">
        <f aca="false">TRIM(SUBSTITUTE(RIGHT(B11717,FIND(I11717,B11717)+1),"_",""))</f>
        <v>eDNA</v>
      </c>
      <c r="K11717" s="0" t="str">
        <f aca="false">IFERROR(VALUE(SUBSTITUTE(E11717,".",",")),E11717)</f>
        <v>No Ct</v>
      </c>
      <c r="L11717" s="61" t="str">
        <f aca="false">IF(J11717="PosK",SUMIFS(K:K,J:J,"PosK",H:H,H11717),"")</f>
        <v/>
      </c>
      <c r="M11717" s="61" t="str">
        <f aca="false">IF(J11717="PosK",SUMIFS(K:K,J:J,"NegK",H:H,H11717),"")</f>
        <v/>
      </c>
      <c r="N11717" s="61" t="str">
        <f aca="false">IF(J11717="PosK",SUMIFS(K:K,J:J,"eDNA",H:H,H11717),"")</f>
        <v/>
      </c>
      <c r="P11717" s="62"/>
      <c r="T11717" s="63"/>
      <c r="W11717" s="64"/>
    </row>
    <row r="11718" customFormat="false" ht="14.25" hidden="false" customHeight="false" outlineLevel="0" collapsed="false">
      <c r="A11718" s="0" t="s">
        <v>810</v>
      </c>
      <c r="B11718" s="52" t="s">
        <v>968</v>
      </c>
      <c r="C11718" s="52" t="s">
        <v>743</v>
      </c>
      <c r="D11718" s="53" t="n">
        <v>0.1</v>
      </c>
      <c r="E11718" s="53" t="n">
        <v>24.06</v>
      </c>
      <c r="F11718" s="0" t="s">
        <v>1501</v>
      </c>
      <c r="G11718" s="0" t="str">
        <f aca="false">LEFT(B11718,2)</f>
        <v>09</v>
      </c>
      <c r="H11718" s="0" t="str">
        <f aca="false">I11718&amp;"_"&amp;G11718&amp;"_"&amp;F11718</f>
        <v>Skrubtudse_09_20191121_DL2019021_GrindstedGym_EGG_koersel1</v>
      </c>
      <c r="I11718" s="61" t="str">
        <f aca="false">MID(RIGHT(B11718,LEN(B11718)-3),1,FIND("_",RIGHT(B11718,LEN(B11718)-3))-1)</f>
        <v>Skrubtudse</v>
      </c>
      <c r="J11718" s="61" t="str">
        <f aca="false">TRIM(SUBSTITUTE(RIGHT(B11718,FIND(I11718,B11718)+1),"_",""))</f>
        <v>PosK</v>
      </c>
      <c r="K11718" s="0" t="n">
        <f aca="false">IFERROR(VALUE(SUBSTITUTE(E11718,".",",")),E11718)</f>
        <v>24.06</v>
      </c>
      <c r="L11718" s="61" t="n">
        <f aca="false">IF(J11718="PosK",SUMIFS(K:K,J:J,"PosK",H:H,H11718),"")</f>
        <v>24.06</v>
      </c>
      <c r="M11718" s="61" t="n">
        <f aca="false">IF(J11718="PosK",SUMIFS(K:K,J:J,"NegK",H:H,H11718),"")</f>
        <v>0</v>
      </c>
      <c r="N11718" s="61" t="n">
        <f aca="false">IF(J11718="PosK",SUMIFS(K:K,J:J,"eDNA",H:H,H11718),"")</f>
        <v>65.72</v>
      </c>
      <c r="P11718" s="62" t="n">
        <f aca="false">IF(K11720="No Ct",0,K11720)</f>
        <v>32.74</v>
      </c>
      <c r="Q11718" s="62" t="n">
        <f aca="false">IF(K11721="No Ct",0,K11721)</f>
        <v>32.98</v>
      </c>
      <c r="R11718" s="0" t="str">
        <f aca="false">IF(AND(L11718&gt;0,M11718=0),"Valid","Invalid")</f>
        <v>Valid</v>
      </c>
      <c r="S11718" s="0" t="str">
        <f aca="false">IF(OR(P11718&gt;1,Q11718&gt;1),"Present","Absent")</f>
        <v>Present</v>
      </c>
      <c r="T11718" s="63" t="str">
        <f aca="false">IF(OR(AND(P11718&gt;1,P11718&lt;41),AND(Q11718&gt;1,Q11718&lt;41)),"Ct&lt;41","Ct&gt;41")</f>
        <v>Ct&lt;41</v>
      </c>
      <c r="U11718" s="0" t="str">
        <f aca="false">I11718</f>
        <v>Skrubtudse</v>
      </c>
      <c r="V11718" s="0" t="str">
        <f aca="false">MID(F11718,10,9)</f>
        <v>DL2019021</v>
      </c>
      <c r="W11718" s="64" t="str">
        <f aca="false">V11718&amp;"_"&amp;U11718&amp;"_"&amp;R11718&amp;"_"&amp;S11718&amp;"_"&amp;T11718</f>
        <v>DL2019021_Skrubtudse_Valid_Present_Ct&lt;41</v>
      </c>
    </row>
    <row r="11719" customFormat="false" ht="14.25" hidden="false" customHeight="false" outlineLevel="0" collapsed="false">
      <c r="A11719" s="0" t="s">
        <v>812</v>
      </c>
      <c r="B11719" s="52" t="s">
        <v>969</v>
      </c>
      <c r="C11719" s="52" t="s">
        <v>747</v>
      </c>
      <c r="D11719" s="53" t="n">
        <v>0.1</v>
      </c>
      <c r="E11719" s="53" t="s">
        <v>748</v>
      </c>
      <c r="F11719" s="0" t="s">
        <v>1501</v>
      </c>
      <c r="G11719" s="0" t="str">
        <f aca="false">LEFT(B11719,2)</f>
        <v>09</v>
      </c>
      <c r="H11719" s="0" t="str">
        <f aca="false">I11719&amp;"_"&amp;G11719&amp;"_"&amp;F11719</f>
        <v>Skrubtudse_09_20191121_DL2019021_GrindstedGym_EGG_koersel1</v>
      </c>
      <c r="I11719" s="61" t="str">
        <f aca="false">MID(RIGHT(B11719,LEN(B11719)-3),1,FIND("_",RIGHT(B11719,LEN(B11719)-3))-1)</f>
        <v>Skrubtudse</v>
      </c>
      <c r="J11719" s="61" t="str">
        <f aca="false">TRIM(SUBSTITUTE(RIGHT(B11719,FIND(I11719,B11719)+1),"_",""))</f>
        <v>NegK</v>
      </c>
      <c r="K11719" s="0" t="str">
        <f aca="false">IFERROR(VALUE(SUBSTITUTE(E11719,".",",")),E11719)</f>
        <v>No Ct</v>
      </c>
      <c r="L11719" s="61" t="str">
        <f aca="false">IF(J11719="PosK",SUMIFS(K:K,J:J,"PosK",H:H,H11719),"")</f>
        <v/>
      </c>
      <c r="M11719" s="61" t="str">
        <f aca="false">IF(J11719="PosK",SUMIFS(K:K,J:J,"NegK",H:H,H11719),"")</f>
        <v/>
      </c>
      <c r="N11719" s="61" t="str">
        <f aca="false">IF(J11719="PosK",SUMIFS(K:K,J:J,"eDNA",H:H,H11719),"")</f>
        <v/>
      </c>
    </row>
    <row r="11720" customFormat="false" ht="14.25" hidden="false" customHeight="false" outlineLevel="0" collapsed="false">
      <c r="A11720" s="0" t="s">
        <v>814</v>
      </c>
      <c r="B11720" s="52" t="s">
        <v>970</v>
      </c>
      <c r="C11720" s="52" t="s">
        <v>751</v>
      </c>
      <c r="D11720" s="53" t="n">
        <v>0.1</v>
      </c>
      <c r="E11720" s="53" t="n">
        <v>32.74</v>
      </c>
      <c r="F11720" s="0" t="s">
        <v>1501</v>
      </c>
      <c r="G11720" s="0" t="str">
        <f aca="false">LEFT(B11720,2)</f>
        <v>09</v>
      </c>
      <c r="H11720" s="0" t="str">
        <f aca="false">I11720&amp;"_"&amp;G11720&amp;"_"&amp;F11720</f>
        <v>Skrubtudse_09_20191121_DL2019021_GrindstedGym_EGG_koersel1</v>
      </c>
      <c r="I11720" s="61" t="str">
        <f aca="false">MID(RIGHT(B11720,LEN(B11720)-3),1,FIND("_",RIGHT(B11720,LEN(B11720)-3))-1)</f>
        <v>Skrubtudse</v>
      </c>
      <c r="J11720" s="61" t="str">
        <f aca="false">TRIM(SUBSTITUTE(RIGHT(B11720,FIND(I11720,B11720)+1),"_",""))</f>
        <v>eDNA</v>
      </c>
      <c r="K11720" s="0" t="n">
        <f aca="false">IFERROR(VALUE(SUBSTITUTE(E11720,".",",")),E11720)</f>
        <v>32.74</v>
      </c>
      <c r="L11720" s="61" t="str">
        <f aca="false">IF(J11720="PosK",SUMIFS(K:K,J:J,"PosK",H:H,H11720),"")</f>
        <v/>
      </c>
      <c r="M11720" s="61" t="str">
        <f aca="false">IF(J11720="PosK",SUMIFS(K:K,J:J,"NegK",H:H,H11720),"")</f>
        <v/>
      </c>
      <c r="N11720" s="61" t="str">
        <f aca="false">IF(J11720="PosK",SUMIFS(K:K,J:J,"eDNA",H:H,H11720),"")</f>
        <v/>
      </c>
      <c r="Q11720" s="62"/>
    </row>
    <row r="11721" customFormat="false" ht="14.25" hidden="false" customHeight="false" outlineLevel="0" collapsed="false">
      <c r="A11721" s="0" t="s">
        <v>816</v>
      </c>
      <c r="B11721" s="52" t="s">
        <v>970</v>
      </c>
      <c r="C11721" s="52" t="s">
        <v>751</v>
      </c>
      <c r="D11721" s="53" t="n">
        <v>0.1</v>
      </c>
      <c r="E11721" s="53" t="n">
        <v>32.98</v>
      </c>
      <c r="F11721" s="0" t="s">
        <v>1501</v>
      </c>
      <c r="G11721" s="0" t="str">
        <f aca="false">LEFT(B11721,2)</f>
        <v>09</v>
      </c>
      <c r="H11721" s="0" t="str">
        <f aca="false">I11721&amp;"_"&amp;G11721&amp;"_"&amp;F11721</f>
        <v>Skrubtudse_09_20191121_DL2019021_GrindstedGym_EGG_koersel1</v>
      </c>
      <c r="I11721" s="61" t="str">
        <f aca="false">MID(RIGHT(B11721,LEN(B11721)-3),1,FIND("_",RIGHT(B11721,LEN(B11721)-3))-1)</f>
        <v>Skrubtudse</v>
      </c>
      <c r="J11721" s="61" t="str">
        <f aca="false">TRIM(SUBSTITUTE(RIGHT(B11721,FIND(I11721,B11721)+1),"_",""))</f>
        <v>eDNA</v>
      </c>
      <c r="K11721" s="0" t="n">
        <f aca="false">IFERROR(VALUE(SUBSTITUTE(E11721,".",",")),E11721)</f>
        <v>32.98</v>
      </c>
      <c r="L11721" s="61" t="str">
        <f aca="false">IF(J11721="PosK",SUMIFS(K:K,J:J,"PosK",H:H,H11721),"")</f>
        <v/>
      </c>
      <c r="M11721" s="61" t="str">
        <f aca="false">IF(J11721="PosK",SUMIFS(K:K,J:J,"NegK",H:H,H11721),"")</f>
        <v/>
      </c>
      <c r="N11721" s="61" t="str">
        <f aca="false">IF(J11721="PosK",SUMIFS(K:K,J:J,"eDNA",H:H,H11721),"")</f>
        <v/>
      </c>
      <c r="P11721" s="62"/>
      <c r="T11721" s="63"/>
      <c r="W11721" s="64"/>
    </row>
    <row r="11722" customFormat="false" ht="14.25" hidden="false" customHeight="false" outlineLevel="0" collapsed="false">
      <c r="A11722" s="0" t="s">
        <v>818</v>
      </c>
      <c r="B11722" s="52" t="s">
        <v>972</v>
      </c>
      <c r="C11722" s="52" t="s">
        <v>743</v>
      </c>
      <c r="D11722" s="53" t="n">
        <v>0.1</v>
      </c>
      <c r="E11722" s="53" t="s">
        <v>748</v>
      </c>
      <c r="F11722" s="0" t="s">
        <v>1501</v>
      </c>
      <c r="G11722" s="0" t="str">
        <f aca="false">LEFT(B11722,2)</f>
        <v>10</v>
      </c>
      <c r="H11722" s="0" t="str">
        <f aca="false">I11722&amp;"_"&amp;G11722&amp;"_"&amp;F11722</f>
        <v>Skrubtudse_10_20191121_DL2019021_GrindstedGym_EGG_koersel1</v>
      </c>
      <c r="I11722" s="61" t="str">
        <f aca="false">MID(RIGHT(B11722,LEN(B11722)-3),1,FIND("_",RIGHT(B11722,LEN(B11722)-3))-1)</f>
        <v>Skrubtudse</v>
      </c>
      <c r="J11722" s="61" t="str">
        <f aca="false">TRIM(SUBSTITUTE(RIGHT(B11722,FIND(I11722,B11722)+1),"_",""))</f>
        <v>PosK</v>
      </c>
      <c r="K11722" s="0" t="str">
        <f aca="false">IFERROR(VALUE(SUBSTITUTE(E11722,".",",")),E11722)</f>
        <v>No Ct</v>
      </c>
      <c r="L11722" s="61" t="n">
        <f aca="false">IF(J11722="PosK",SUMIFS(K:K,J:J,"PosK",H:H,H11722),"")</f>
        <v>0</v>
      </c>
      <c r="M11722" s="61" t="n">
        <f aca="false">IF(J11722="PosK",SUMIFS(K:K,J:J,"NegK",H:H,H11722),"")</f>
        <v>0</v>
      </c>
      <c r="N11722" s="61" t="n">
        <f aca="false">IF(J11722="PosK",SUMIFS(K:K,J:J,"eDNA",H:H,H11722),"")</f>
        <v>64.36</v>
      </c>
      <c r="P11722" s="62" t="n">
        <f aca="false">IF(K11724="No Ct",0,K11724)</f>
        <v>32.28</v>
      </c>
      <c r="Q11722" s="62" t="n">
        <f aca="false">IF(K11725="No Ct",0,K11725)</f>
        <v>32.08</v>
      </c>
      <c r="R11722" s="0" t="str">
        <f aca="false">IF(AND(L11722&gt;0,M11722=0),"Valid","Invalid")</f>
        <v>Invalid</v>
      </c>
      <c r="S11722" s="0" t="str">
        <f aca="false">IF(OR(P11722&gt;1,Q11722&gt;1),"Present","Absent")</f>
        <v>Present</v>
      </c>
      <c r="T11722" s="63" t="str">
        <f aca="false">IF(OR(AND(P11722&gt;1,P11722&lt;41),AND(Q11722&gt;1,Q11722&lt;41)),"Ct&lt;41","Ct&gt;41")</f>
        <v>Ct&lt;41</v>
      </c>
      <c r="U11722" s="0" t="str">
        <f aca="false">I11722</f>
        <v>Skrubtudse</v>
      </c>
      <c r="V11722" s="0" t="str">
        <f aca="false">MID(F11722,10,9)</f>
        <v>DL2019021</v>
      </c>
      <c r="W11722" s="64" t="str">
        <f aca="false">V11722&amp;"_"&amp;U11722&amp;"_"&amp;R11722&amp;"_"&amp;S11722&amp;"_"&amp;T11722</f>
        <v>DL2019021_Skrubtudse_Invalid_Present_Ct&lt;41</v>
      </c>
    </row>
    <row r="11723" customFormat="false" ht="14.25" hidden="false" customHeight="false" outlineLevel="0" collapsed="false">
      <c r="A11723" s="0" t="s">
        <v>820</v>
      </c>
      <c r="B11723" s="52" t="s">
        <v>973</v>
      </c>
      <c r="C11723" s="52" t="s">
        <v>747</v>
      </c>
      <c r="D11723" s="53" t="n">
        <v>0.1</v>
      </c>
      <c r="E11723" s="53" t="s">
        <v>748</v>
      </c>
      <c r="F11723" s="0" t="s">
        <v>1501</v>
      </c>
      <c r="G11723" s="0" t="str">
        <f aca="false">LEFT(B11723,2)</f>
        <v>10</v>
      </c>
      <c r="H11723" s="0" t="str">
        <f aca="false">I11723&amp;"_"&amp;G11723&amp;"_"&amp;F11723</f>
        <v>Skrubtudse_10_20191121_DL2019021_GrindstedGym_EGG_koersel1</v>
      </c>
      <c r="I11723" s="61" t="str">
        <f aca="false">MID(RIGHT(B11723,LEN(B11723)-3),1,FIND("_",RIGHT(B11723,LEN(B11723)-3))-1)</f>
        <v>Skrubtudse</v>
      </c>
      <c r="J11723" s="61" t="str">
        <f aca="false">TRIM(SUBSTITUTE(RIGHT(B11723,FIND(I11723,B11723)+1),"_",""))</f>
        <v>NegK</v>
      </c>
      <c r="K11723" s="0" t="str">
        <f aca="false">IFERROR(VALUE(SUBSTITUTE(E11723,".",",")),E11723)</f>
        <v>No Ct</v>
      </c>
      <c r="L11723" s="61" t="str">
        <f aca="false">IF(J11723="PosK",SUMIFS(K:K,J:J,"PosK",H:H,H11723),"")</f>
        <v/>
      </c>
      <c r="M11723" s="61" t="str">
        <f aca="false">IF(J11723="PosK",SUMIFS(K:K,J:J,"NegK",H:H,H11723),"")</f>
        <v/>
      </c>
      <c r="N11723" s="61" t="str">
        <f aca="false">IF(J11723="PosK",SUMIFS(K:K,J:J,"eDNA",H:H,H11723),"")</f>
        <v/>
      </c>
    </row>
    <row r="11724" customFormat="false" ht="14.25" hidden="false" customHeight="false" outlineLevel="0" collapsed="false">
      <c r="A11724" s="0" t="s">
        <v>822</v>
      </c>
      <c r="B11724" s="52" t="s">
        <v>974</v>
      </c>
      <c r="C11724" s="52" t="s">
        <v>751</v>
      </c>
      <c r="D11724" s="53" t="n">
        <v>0.1</v>
      </c>
      <c r="E11724" s="53" t="n">
        <v>32.28</v>
      </c>
      <c r="F11724" s="0" t="s">
        <v>1501</v>
      </c>
      <c r="G11724" s="0" t="str">
        <f aca="false">LEFT(B11724,2)</f>
        <v>10</v>
      </c>
      <c r="H11724" s="0" t="str">
        <f aca="false">I11724&amp;"_"&amp;G11724&amp;"_"&amp;F11724</f>
        <v>Skrubtudse_10_20191121_DL2019021_GrindstedGym_EGG_koersel1</v>
      </c>
      <c r="I11724" s="61" t="str">
        <f aca="false">MID(RIGHT(B11724,LEN(B11724)-3),1,FIND("_",RIGHT(B11724,LEN(B11724)-3))-1)</f>
        <v>Skrubtudse</v>
      </c>
      <c r="J11724" s="61" t="str">
        <f aca="false">TRIM(SUBSTITUTE(RIGHT(B11724,FIND(I11724,B11724)+1),"_",""))</f>
        <v>eDNA</v>
      </c>
      <c r="K11724" s="0" t="n">
        <f aca="false">IFERROR(VALUE(SUBSTITUTE(E11724,".",",")),E11724)</f>
        <v>32.28</v>
      </c>
      <c r="L11724" s="61" t="str">
        <f aca="false">IF(J11724="PosK",SUMIFS(K:K,J:J,"PosK",H:H,H11724),"")</f>
        <v/>
      </c>
      <c r="M11724" s="61" t="str">
        <f aca="false">IF(J11724="PosK",SUMIFS(K:K,J:J,"NegK",H:H,H11724),"")</f>
        <v/>
      </c>
      <c r="N11724" s="61" t="str">
        <f aca="false">IF(J11724="PosK",SUMIFS(K:K,J:J,"eDNA",H:H,H11724),"")</f>
        <v/>
      </c>
      <c r="Q11724" s="62"/>
    </row>
    <row r="11725" customFormat="false" ht="14.25" hidden="false" customHeight="false" outlineLevel="0" collapsed="false">
      <c r="A11725" s="0" t="s">
        <v>824</v>
      </c>
      <c r="B11725" s="52" t="s">
        <v>974</v>
      </c>
      <c r="C11725" s="52" t="s">
        <v>751</v>
      </c>
      <c r="D11725" s="53" t="n">
        <v>0.1</v>
      </c>
      <c r="E11725" s="53" t="n">
        <v>32.08</v>
      </c>
      <c r="F11725" s="0" t="s">
        <v>1501</v>
      </c>
      <c r="G11725" s="0" t="str">
        <f aca="false">LEFT(B11725,2)</f>
        <v>10</v>
      </c>
      <c r="H11725" s="0" t="str">
        <f aca="false">I11725&amp;"_"&amp;G11725&amp;"_"&amp;F11725</f>
        <v>Skrubtudse_10_20191121_DL2019021_GrindstedGym_EGG_koersel1</v>
      </c>
      <c r="I11725" s="61" t="str">
        <f aca="false">MID(RIGHT(B11725,LEN(B11725)-3),1,FIND("_",RIGHT(B11725,LEN(B11725)-3))-1)</f>
        <v>Skrubtudse</v>
      </c>
      <c r="J11725" s="61" t="str">
        <f aca="false">TRIM(SUBSTITUTE(RIGHT(B11725,FIND(I11725,B11725)+1),"_",""))</f>
        <v>eDNA</v>
      </c>
      <c r="K11725" s="0" t="n">
        <f aca="false">IFERROR(VALUE(SUBSTITUTE(E11725,".",",")),E11725)</f>
        <v>32.08</v>
      </c>
      <c r="L11725" s="61" t="str">
        <f aca="false">IF(J11725="PosK",SUMIFS(K:K,J:J,"PosK",H:H,H11725),"")</f>
        <v/>
      </c>
      <c r="M11725" s="61" t="str">
        <f aca="false">IF(J11725="PosK",SUMIFS(K:K,J:J,"NegK",H:H,H11725),"")</f>
        <v/>
      </c>
      <c r="N11725" s="61" t="str">
        <f aca="false">IF(J11725="PosK",SUMIFS(K:K,J:J,"eDNA",H:H,H11725),"")</f>
        <v/>
      </c>
      <c r="P11725" s="62"/>
      <c r="T11725" s="63"/>
      <c r="W11725" s="64"/>
    </row>
    <row r="11726" customFormat="false" ht="14.25" hidden="false" customHeight="false" outlineLevel="0" collapsed="false">
      <c r="A11726" s="0" t="s">
        <v>826</v>
      </c>
      <c r="B11726" s="52" t="s">
        <v>976</v>
      </c>
      <c r="C11726" s="52" t="s">
        <v>743</v>
      </c>
      <c r="D11726" s="53" t="n">
        <v>0.1</v>
      </c>
      <c r="E11726" s="53" t="n">
        <v>35.09</v>
      </c>
      <c r="F11726" s="0" t="s">
        <v>1501</v>
      </c>
      <c r="G11726" s="0" t="str">
        <f aca="false">LEFT(B11726,2)</f>
        <v>11</v>
      </c>
      <c r="H11726" s="0" t="str">
        <f aca="false">I11726&amp;"_"&amp;G11726&amp;"_"&amp;F11726</f>
        <v>Bjergsalamander_11_20191121_DL2019021_GrindstedGym_EGG_koersel1</v>
      </c>
      <c r="I11726" s="61" t="str">
        <f aca="false">MID(RIGHT(B11726,LEN(B11726)-3),1,FIND("_",RIGHT(B11726,LEN(B11726)-3))-1)</f>
        <v>Bjergsalamander</v>
      </c>
      <c r="J11726" s="61" t="str">
        <f aca="false">TRIM(SUBSTITUTE(RIGHT(B11726,FIND(I11726,B11726)+1),"_",""))</f>
        <v>PosK</v>
      </c>
      <c r="K11726" s="0" t="n">
        <f aca="false">IFERROR(VALUE(SUBSTITUTE(E11726,".",",")),E11726)</f>
        <v>35.09</v>
      </c>
      <c r="L11726" s="61" t="n">
        <f aca="false">IF(J11726="PosK",SUMIFS(K:K,J:J,"PosK",H:H,H11726),"")</f>
        <v>35.09</v>
      </c>
      <c r="M11726" s="61" t="n">
        <f aca="false">IF(J11726="PosK",SUMIFS(K:K,J:J,"NegK",H:H,H11726),"")</f>
        <v>0</v>
      </c>
      <c r="N11726" s="61" t="n">
        <f aca="false">IF(J11726="PosK",SUMIFS(K:K,J:J,"eDNA",H:H,H11726),"")</f>
        <v>0</v>
      </c>
      <c r="P11726" s="62" t="n">
        <f aca="false">IF(K11728="No Ct",0,K11728)</f>
        <v>0</v>
      </c>
      <c r="Q11726" s="62" t="n">
        <f aca="false">IF(K11729="No Ct",0,K11729)</f>
        <v>0</v>
      </c>
      <c r="R11726" s="0" t="str">
        <f aca="false">IF(AND(L11726&gt;0,M11726=0),"Valid","Invalid")</f>
        <v>Valid</v>
      </c>
      <c r="S11726" s="0" t="str">
        <f aca="false">IF(OR(P11726&gt;1,Q11726&gt;1),"Present","Absent")</f>
        <v>Absent</v>
      </c>
      <c r="T11726" s="63" t="str">
        <f aca="false">IF(OR(AND(P11726&gt;1,P11726&lt;41),AND(Q11726&gt;1,Q11726&lt;41)),"Ct&lt;41","Ct&gt;41")</f>
        <v>Ct&gt;41</v>
      </c>
      <c r="U11726" s="0" t="str">
        <f aca="false">I11726</f>
        <v>Bjergsalamander</v>
      </c>
      <c r="V11726" s="0" t="str">
        <f aca="false">MID(F11726,10,9)</f>
        <v>DL2019021</v>
      </c>
      <c r="W11726" s="64" t="str">
        <f aca="false">V11726&amp;"_"&amp;U11726&amp;"_"&amp;R11726&amp;"_"&amp;S11726&amp;"_"&amp;T11726</f>
        <v>DL2019021_Bjergsalamander_Valid_Absent_Ct&gt;41</v>
      </c>
    </row>
    <row r="11727" customFormat="false" ht="14.25" hidden="false" customHeight="false" outlineLevel="0" collapsed="false">
      <c r="A11727" s="0" t="s">
        <v>828</v>
      </c>
      <c r="B11727" s="52" t="s">
        <v>977</v>
      </c>
      <c r="C11727" s="52" t="s">
        <v>747</v>
      </c>
      <c r="D11727" s="53" t="n">
        <v>0.1</v>
      </c>
      <c r="E11727" s="53" t="s">
        <v>748</v>
      </c>
      <c r="F11727" s="0" t="s">
        <v>1501</v>
      </c>
      <c r="G11727" s="0" t="str">
        <f aca="false">LEFT(B11727,2)</f>
        <v>11</v>
      </c>
      <c r="H11727" s="0" t="str">
        <f aca="false">I11727&amp;"_"&amp;G11727&amp;"_"&amp;F11727</f>
        <v>Bjergsalamander_11_20191121_DL2019021_GrindstedGym_EGG_koersel1</v>
      </c>
      <c r="I11727" s="61" t="str">
        <f aca="false">MID(RIGHT(B11727,LEN(B11727)-3),1,FIND("_",RIGHT(B11727,LEN(B11727)-3))-1)</f>
        <v>Bjergsalamander</v>
      </c>
      <c r="J11727" s="61" t="str">
        <f aca="false">TRIM(SUBSTITUTE(RIGHT(B11727,FIND(I11727,B11727)+1),"_",""))</f>
        <v>NegK</v>
      </c>
      <c r="K11727" s="0" t="str">
        <f aca="false">IFERROR(VALUE(SUBSTITUTE(E11727,".",",")),E11727)</f>
        <v>No Ct</v>
      </c>
      <c r="L11727" s="61" t="str">
        <f aca="false">IF(J11727="PosK",SUMIFS(K:K,J:J,"PosK",H:H,H11727),"")</f>
        <v/>
      </c>
      <c r="M11727" s="61" t="str">
        <f aca="false">IF(J11727="PosK",SUMIFS(K:K,J:J,"NegK",H:H,H11727),"")</f>
        <v/>
      </c>
      <c r="N11727" s="61" t="str">
        <f aca="false">IF(J11727="PosK",SUMIFS(K:K,J:J,"eDNA",H:H,H11727),"")</f>
        <v/>
      </c>
    </row>
    <row r="11728" customFormat="false" ht="14.25" hidden="false" customHeight="false" outlineLevel="0" collapsed="false">
      <c r="A11728" s="0" t="s">
        <v>830</v>
      </c>
      <c r="B11728" s="52" t="s">
        <v>978</v>
      </c>
      <c r="C11728" s="52" t="s">
        <v>751</v>
      </c>
      <c r="D11728" s="53" t="n">
        <v>0.1</v>
      </c>
      <c r="E11728" s="53" t="s">
        <v>748</v>
      </c>
      <c r="F11728" s="0" t="s">
        <v>1501</v>
      </c>
      <c r="G11728" s="0" t="str">
        <f aca="false">LEFT(B11728,2)</f>
        <v>11</v>
      </c>
      <c r="H11728" s="0" t="str">
        <f aca="false">I11728&amp;"_"&amp;G11728&amp;"_"&amp;F11728</f>
        <v>Bjergsalamander_11_20191121_DL2019021_GrindstedGym_EGG_koersel1</v>
      </c>
      <c r="I11728" s="61" t="str">
        <f aca="false">MID(RIGHT(B11728,LEN(B11728)-3),1,FIND("_",RIGHT(B11728,LEN(B11728)-3))-1)</f>
        <v>Bjergsalamander</v>
      </c>
      <c r="J11728" s="61" t="str">
        <f aca="false">TRIM(SUBSTITUTE(RIGHT(B11728,FIND(I11728,B11728)+1),"_",""))</f>
        <v>eDNA</v>
      </c>
      <c r="K11728" s="0" t="str">
        <f aca="false">IFERROR(VALUE(SUBSTITUTE(E11728,".",",")),E11728)</f>
        <v>No Ct</v>
      </c>
      <c r="L11728" s="61" t="str">
        <f aca="false">IF(J11728="PosK",SUMIFS(K:K,J:J,"PosK",H:H,H11728),"")</f>
        <v/>
      </c>
      <c r="M11728" s="61" t="str">
        <f aca="false">IF(J11728="PosK",SUMIFS(K:K,J:J,"NegK",H:H,H11728),"")</f>
        <v/>
      </c>
      <c r="N11728" s="61" t="str">
        <f aca="false">IF(J11728="PosK",SUMIFS(K:K,J:J,"eDNA",H:H,H11728),"")</f>
        <v/>
      </c>
      <c r="Q11728" s="62"/>
    </row>
    <row r="11729" customFormat="false" ht="14.25" hidden="false" customHeight="false" outlineLevel="0" collapsed="false">
      <c r="A11729" s="0" t="s">
        <v>832</v>
      </c>
      <c r="B11729" s="52" t="s">
        <v>978</v>
      </c>
      <c r="C11729" s="52" t="s">
        <v>751</v>
      </c>
      <c r="D11729" s="53" t="n">
        <v>0.1</v>
      </c>
      <c r="E11729" s="53" t="s">
        <v>748</v>
      </c>
      <c r="F11729" s="0" t="s">
        <v>1501</v>
      </c>
      <c r="G11729" s="0" t="str">
        <f aca="false">LEFT(B11729,2)</f>
        <v>11</v>
      </c>
      <c r="H11729" s="0" t="str">
        <f aca="false">I11729&amp;"_"&amp;G11729&amp;"_"&amp;F11729</f>
        <v>Bjergsalamander_11_20191121_DL2019021_GrindstedGym_EGG_koersel1</v>
      </c>
      <c r="I11729" s="61" t="str">
        <f aca="false">MID(RIGHT(B11729,LEN(B11729)-3),1,FIND("_",RIGHT(B11729,LEN(B11729)-3))-1)</f>
        <v>Bjergsalamander</v>
      </c>
      <c r="J11729" s="61" t="str">
        <f aca="false">TRIM(SUBSTITUTE(RIGHT(B11729,FIND(I11729,B11729)+1),"_",""))</f>
        <v>eDNA</v>
      </c>
      <c r="K11729" s="0" t="str">
        <f aca="false">IFERROR(VALUE(SUBSTITUTE(E11729,".",",")),E11729)</f>
        <v>No Ct</v>
      </c>
      <c r="L11729" s="61" t="str">
        <f aca="false">IF(J11729="PosK",SUMIFS(K:K,J:J,"PosK",H:H,H11729),"")</f>
        <v/>
      </c>
      <c r="M11729" s="61" t="str">
        <f aca="false">IF(J11729="PosK",SUMIFS(K:K,J:J,"NegK",H:H,H11729),"")</f>
        <v/>
      </c>
      <c r="N11729" s="61" t="str">
        <f aca="false">IF(J11729="PosK",SUMIFS(K:K,J:J,"eDNA",H:H,H11729),"")</f>
        <v/>
      </c>
      <c r="P11729" s="62"/>
      <c r="T11729" s="63"/>
      <c r="W11729" s="64"/>
    </row>
    <row r="11730" customFormat="false" ht="14.25" hidden="false" customHeight="false" outlineLevel="0" collapsed="false">
      <c r="A11730" s="0" t="s">
        <v>834</v>
      </c>
      <c r="B11730" s="52" t="s">
        <v>980</v>
      </c>
      <c r="C11730" s="52" t="s">
        <v>743</v>
      </c>
      <c r="D11730" s="53" t="n">
        <v>0.1</v>
      </c>
      <c r="E11730" s="53" t="n">
        <v>29.13</v>
      </c>
      <c r="F11730" s="0" t="s">
        <v>1501</v>
      </c>
      <c r="G11730" s="0" t="str">
        <f aca="false">LEFT(B11730,2)</f>
        <v>12</v>
      </c>
      <c r="H11730" s="0" t="str">
        <f aca="false">I11730&amp;"_"&amp;G11730&amp;"_"&amp;F11730</f>
        <v>Latterfroe_12_20191121_DL2019021_GrindstedGym_EGG_koersel1</v>
      </c>
      <c r="I11730" s="61" t="str">
        <f aca="false">MID(RIGHT(B11730,LEN(B11730)-3),1,FIND("_",RIGHT(B11730,LEN(B11730)-3))-1)</f>
        <v>Latterfroe</v>
      </c>
      <c r="J11730" s="61" t="str">
        <f aca="false">TRIM(SUBSTITUTE(RIGHT(B11730,FIND(I11730,B11730)+1),"_",""))</f>
        <v>PosK</v>
      </c>
      <c r="K11730" s="0" t="n">
        <f aca="false">IFERROR(VALUE(SUBSTITUTE(E11730,".",",")),E11730)</f>
        <v>29.13</v>
      </c>
      <c r="L11730" s="61" t="n">
        <f aca="false">IF(J11730="PosK",SUMIFS(K:K,J:J,"PosK",H:H,H11730),"")</f>
        <v>29.13</v>
      </c>
      <c r="M11730" s="61" t="n">
        <f aca="false">IF(J11730="PosK",SUMIFS(K:K,J:J,"NegK",H:H,H11730),"")</f>
        <v>0</v>
      </c>
      <c r="N11730" s="61" t="n">
        <f aca="false">IF(J11730="PosK",SUMIFS(K:K,J:J,"eDNA",H:H,H11730),"")</f>
        <v>0</v>
      </c>
      <c r="P11730" s="62" t="n">
        <f aca="false">IF(K11732="No Ct",0,K11732)</f>
        <v>0</v>
      </c>
      <c r="Q11730" s="62" t="n">
        <f aca="false">IF(K11733="No Ct",0,K11733)</f>
        <v>0</v>
      </c>
      <c r="R11730" s="0" t="str">
        <f aca="false">IF(AND(L11730&gt;0,M11730=0),"Valid","Invalid")</f>
        <v>Valid</v>
      </c>
      <c r="S11730" s="0" t="str">
        <f aca="false">IF(OR(P11730&gt;1,Q11730&gt;1),"Present","Absent")</f>
        <v>Absent</v>
      </c>
      <c r="T11730" s="63" t="str">
        <f aca="false">IF(OR(AND(P11730&gt;1,P11730&lt;41),AND(Q11730&gt;1,Q11730&lt;41)),"Ct&lt;41","Ct&gt;41")</f>
        <v>Ct&gt;41</v>
      </c>
      <c r="U11730" s="0" t="str">
        <f aca="false">I11730</f>
        <v>Latterfroe</v>
      </c>
      <c r="V11730" s="0" t="str">
        <f aca="false">MID(F11730,10,9)</f>
        <v>DL2019021</v>
      </c>
      <c r="W11730" s="64" t="str">
        <f aca="false">V11730&amp;"_"&amp;U11730&amp;"_"&amp;R11730&amp;"_"&amp;S11730&amp;"_"&amp;T11730</f>
        <v>DL2019021_Latterfroe_Valid_Absent_Ct&gt;41</v>
      </c>
    </row>
    <row r="11731" customFormat="false" ht="14.25" hidden="false" customHeight="false" outlineLevel="0" collapsed="false">
      <c r="A11731" s="0" t="s">
        <v>836</v>
      </c>
      <c r="B11731" s="52" t="s">
        <v>981</v>
      </c>
      <c r="C11731" s="52" t="s">
        <v>747</v>
      </c>
      <c r="D11731" s="53" t="n">
        <v>0.1</v>
      </c>
      <c r="E11731" s="53" t="s">
        <v>748</v>
      </c>
      <c r="F11731" s="0" t="s">
        <v>1501</v>
      </c>
      <c r="G11731" s="0" t="str">
        <f aca="false">LEFT(B11731,2)</f>
        <v>12</v>
      </c>
      <c r="H11731" s="0" t="str">
        <f aca="false">I11731&amp;"_"&amp;G11731&amp;"_"&amp;F11731</f>
        <v>Latterfroe_12_20191121_DL2019021_GrindstedGym_EGG_koersel1</v>
      </c>
      <c r="I11731" s="61" t="str">
        <f aca="false">MID(RIGHT(B11731,LEN(B11731)-3),1,FIND("_",RIGHT(B11731,LEN(B11731)-3))-1)</f>
        <v>Latterfroe</v>
      </c>
      <c r="J11731" s="61" t="str">
        <f aca="false">TRIM(SUBSTITUTE(RIGHT(B11731,FIND(I11731,B11731)+1),"_",""))</f>
        <v>NegK</v>
      </c>
      <c r="K11731" s="0" t="str">
        <f aca="false">IFERROR(VALUE(SUBSTITUTE(E11731,".",",")),E11731)</f>
        <v>No Ct</v>
      </c>
      <c r="L11731" s="61" t="str">
        <f aca="false">IF(J11731="PosK",SUMIFS(K:K,J:J,"PosK",H:H,H11731),"")</f>
        <v/>
      </c>
      <c r="M11731" s="61" t="str">
        <f aca="false">IF(J11731="PosK",SUMIFS(K:K,J:J,"NegK",H:H,H11731),"")</f>
        <v/>
      </c>
      <c r="N11731" s="61" t="str">
        <f aca="false">IF(J11731="PosK",SUMIFS(K:K,J:J,"eDNA",H:H,H11731),"")</f>
        <v/>
      </c>
    </row>
    <row r="11732" customFormat="false" ht="14.25" hidden="false" customHeight="false" outlineLevel="0" collapsed="false">
      <c r="A11732" s="0" t="s">
        <v>838</v>
      </c>
      <c r="B11732" s="52" t="s">
        <v>982</v>
      </c>
      <c r="C11732" s="52" t="s">
        <v>751</v>
      </c>
      <c r="D11732" s="53" t="n">
        <v>0.1</v>
      </c>
      <c r="E11732" s="53" t="s">
        <v>748</v>
      </c>
      <c r="F11732" s="0" t="s">
        <v>1501</v>
      </c>
      <c r="G11732" s="0" t="str">
        <f aca="false">LEFT(B11732,2)</f>
        <v>12</v>
      </c>
      <c r="H11732" s="0" t="str">
        <f aca="false">I11732&amp;"_"&amp;G11732&amp;"_"&amp;F11732</f>
        <v>Latterfroe_12_20191121_DL2019021_GrindstedGym_EGG_koersel1</v>
      </c>
      <c r="I11732" s="61" t="str">
        <f aca="false">MID(RIGHT(B11732,LEN(B11732)-3),1,FIND("_",RIGHT(B11732,LEN(B11732)-3))-1)</f>
        <v>Latterfroe</v>
      </c>
      <c r="J11732" s="61" t="str">
        <f aca="false">TRIM(SUBSTITUTE(RIGHT(B11732,FIND(I11732,B11732)+1),"_",""))</f>
        <v>eDNA</v>
      </c>
      <c r="K11732" s="0" t="str">
        <f aca="false">IFERROR(VALUE(SUBSTITUTE(E11732,".",",")),E11732)</f>
        <v>No Ct</v>
      </c>
      <c r="L11732" s="61" t="str">
        <f aca="false">IF(J11732="PosK",SUMIFS(K:K,J:J,"PosK",H:H,H11732),"")</f>
        <v/>
      </c>
      <c r="M11732" s="61" t="str">
        <f aca="false">IF(J11732="PosK",SUMIFS(K:K,J:J,"NegK",H:H,H11732),"")</f>
        <v/>
      </c>
      <c r="N11732" s="61" t="str">
        <f aca="false">IF(J11732="PosK",SUMIFS(K:K,J:J,"eDNA",H:H,H11732),"")</f>
        <v/>
      </c>
      <c r="Q11732" s="62"/>
    </row>
    <row r="11733" customFormat="false" ht="14.25" hidden="false" customHeight="false" outlineLevel="0" collapsed="false">
      <c r="A11733" s="0" t="s">
        <v>840</v>
      </c>
      <c r="B11733" s="52" t="s">
        <v>982</v>
      </c>
      <c r="C11733" s="52" t="s">
        <v>751</v>
      </c>
      <c r="D11733" s="53" t="n">
        <v>0.1</v>
      </c>
      <c r="E11733" s="53" t="s">
        <v>748</v>
      </c>
      <c r="F11733" s="0" t="s">
        <v>1501</v>
      </c>
      <c r="G11733" s="0" t="str">
        <f aca="false">LEFT(B11733,2)</f>
        <v>12</v>
      </c>
      <c r="H11733" s="0" t="str">
        <f aca="false">I11733&amp;"_"&amp;G11733&amp;"_"&amp;F11733</f>
        <v>Latterfroe_12_20191121_DL2019021_GrindstedGym_EGG_koersel1</v>
      </c>
      <c r="I11733" s="61" t="str">
        <f aca="false">MID(RIGHT(B11733,LEN(B11733)-3),1,FIND("_",RIGHT(B11733,LEN(B11733)-3))-1)</f>
        <v>Latterfroe</v>
      </c>
      <c r="J11733" s="61" t="str">
        <f aca="false">TRIM(SUBSTITUTE(RIGHT(B11733,FIND(I11733,B11733)+1),"_",""))</f>
        <v>eDNA</v>
      </c>
      <c r="K11733" s="0" t="str">
        <f aca="false">IFERROR(VALUE(SUBSTITUTE(E11733,".",",")),E11733)</f>
        <v>No Ct</v>
      </c>
      <c r="L11733" s="61" t="str">
        <f aca="false">IF(J11733="PosK",SUMIFS(K:K,J:J,"PosK",H:H,H11733),"")</f>
        <v/>
      </c>
      <c r="M11733" s="61" t="str">
        <f aca="false">IF(J11733="PosK",SUMIFS(K:K,J:J,"NegK",H:H,H11733),"")</f>
        <v/>
      </c>
      <c r="N11733" s="61" t="str">
        <f aca="false">IF(J11733="PosK",SUMIFS(K:K,J:J,"eDNA",H:H,H11733),"")</f>
        <v/>
      </c>
      <c r="P11733" s="62"/>
      <c r="T11733" s="63"/>
      <c r="W11733" s="64"/>
    </row>
    <row r="11734" customFormat="false" ht="14.25" hidden="false" customHeight="false" outlineLevel="0" collapsed="false">
      <c r="A11734" s="0" t="s">
        <v>842</v>
      </c>
      <c r="B11734" s="52" t="s">
        <v>984</v>
      </c>
      <c r="C11734" s="52" t="s">
        <v>743</v>
      </c>
      <c r="D11734" s="53" t="n">
        <v>0.1</v>
      </c>
      <c r="E11734" s="53" t="n">
        <v>23.78</v>
      </c>
      <c r="F11734" s="0" t="s">
        <v>1501</v>
      </c>
      <c r="G11734" s="0" t="str">
        <f aca="false">LEFT(B11734,2)</f>
        <v>13</v>
      </c>
      <c r="H11734" s="0" t="str">
        <f aca="false">I11734&amp;"_"&amp;G11734&amp;"_"&amp;F11734</f>
        <v>Spidssnudetfroe_13_20191121_DL2019021_GrindstedGym_EGG_koersel1</v>
      </c>
      <c r="I11734" s="61" t="str">
        <f aca="false">MID(RIGHT(B11734,LEN(B11734)-3),1,FIND("_",RIGHT(B11734,LEN(B11734)-3))-1)</f>
        <v>Spidssnudetfroe</v>
      </c>
      <c r="J11734" s="61" t="str">
        <f aca="false">TRIM(SUBSTITUTE(RIGHT(B11734,FIND(I11734,B11734)+1),"_",""))</f>
        <v>PosK</v>
      </c>
      <c r="K11734" s="0" t="n">
        <f aca="false">IFERROR(VALUE(SUBSTITUTE(E11734,".",",")),E11734)</f>
        <v>23.78</v>
      </c>
      <c r="L11734" s="61" t="n">
        <f aca="false">IF(J11734="PosK",SUMIFS(K:K,J:J,"PosK",H:H,H11734),"")</f>
        <v>23.78</v>
      </c>
      <c r="M11734" s="61" t="n">
        <f aca="false">IF(J11734="PosK",SUMIFS(K:K,J:J,"NegK",H:H,H11734),"")</f>
        <v>0</v>
      </c>
      <c r="N11734" s="61" t="n">
        <f aca="false">IF(J11734="PosK",SUMIFS(K:K,J:J,"eDNA",H:H,H11734),"")</f>
        <v>42.33</v>
      </c>
      <c r="P11734" s="62" t="n">
        <f aca="false">IF(K11736="No Ct",0,K11736)</f>
        <v>42.33</v>
      </c>
      <c r="Q11734" s="62" t="n">
        <f aca="false">IF(K11737="No Ct",0,K11737)</f>
        <v>0</v>
      </c>
      <c r="R11734" s="0" t="str">
        <f aca="false">IF(AND(L11734&gt;0,M11734=0),"Valid","Invalid")</f>
        <v>Valid</v>
      </c>
      <c r="S11734" s="0" t="str">
        <f aca="false">IF(OR(P11734&gt;1,Q11734&gt;1),"Present","Absent")</f>
        <v>Present</v>
      </c>
      <c r="T11734" s="63" t="str">
        <f aca="false">IF(OR(AND(P11734&gt;1,P11734&lt;41),AND(Q11734&gt;1,Q11734&lt;41)),"Ct&lt;41","Ct&gt;41")</f>
        <v>Ct&gt;41</v>
      </c>
      <c r="U11734" s="0" t="str">
        <f aca="false">I11734</f>
        <v>Spidssnudetfroe</v>
      </c>
      <c r="V11734" s="0" t="str">
        <f aca="false">MID(F11734,10,9)</f>
        <v>DL2019021</v>
      </c>
      <c r="W11734" s="64" t="str">
        <f aca="false">V11734&amp;"_"&amp;U11734&amp;"_"&amp;R11734&amp;"_"&amp;S11734&amp;"_"&amp;T11734</f>
        <v>DL2019021_Spidssnudetfroe_Valid_Present_Ct&gt;41</v>
      </c>
    </row>
    <row r="11735" customFormat="false" ht="14.25" hidden="false" customHeight="false" outlineLevel="0" collapsed="false">
      <c r="A11735" s="0" t="s">
        <v>844</v>
      </c>
      <c r="B11735" s="52" t="s">
        <v>985</v>
      </c>
      <c r="C11735" s="52" t="s">
        <v>747</v>
      </c>
      <c r="D11735" s="53" t="n">
        <v>0.1</v>
      </c>
      <c r="E11735" s="53" t="s">
        <v>748</v>
      </c>
      <c r="F11735" s="0" t="s">
        <v>1501</v>
      </c>
      <c r="G11735" s="0" t="str">
        <f aca="false">LEFT(B11735,2)</f>
        <v>13</v>
      </c>
      <c r="H11735" s="0" t="str">
        <f aca="false">I11735&amp;"_"&amp;G11735&amp;"_"&amp;F11735</f>
        <v>Spidssnudetfroe_13_20191121_DL2019021_GrindstedGym_EGG_koersel1</v>
      </c>
      <c r="I11735" s="61" t="str">
        <f aca="false">MID(RIGHT(B11735,LEN(B11735)-3),1,FIND("_",RIGHT(B11735,LEN(B11735)-3))-1)</f>
        <v>Spidssnudetfroe</v>
      </c>
      <c r="J11735" s="61" t="str">
        <f aca="false">TRIM(SUBSTITUTE(RIGHT(B11735,FIND(I11735,B11735)+1),"_",""))</f>
        <v>NegK</v>
      </c>
      <c r="K11735" s="0" t="str">
        <f aca="false">IFERROR(VALUE(SUBSTITUTE(E11735,".",",")),E11735)</f>
        <v>No Ct</v>
      </c>
      <c r="L11735" s="61" t="str">
        <f aca="false">IF(J11735="PosK",SUMIFS(K:K,J:J,"PosK",H:H,H11735),"")</f>
        <v/>
      </c>
      <c r="M11735" s="61" t="str">
        <f aca="false">IF(J11735="PosK",SUMIFS(K:K,J:J,"NegK",H:H,H11735),"")</f>
        <v/>
      </c>
      <c r="N11735" s="61" t="str">
        <f aca="false">IF(J11735="PosK",SUMIFS(K:K,J:J,"eDNA",H:H,H11735),"")</f>
        <v/>
      </c>
    </row>
    <row r="11736" customFormat="false" ht="14.25" hidden="false" customHeight="false" outlineLevel="0" collapsed="false">
      <c r="A11736" s="0" t="s">
        <v>846</v>
      </c>
      <c r="B11736" s="52" t="s">
        <v>986</v>
      </c>
      <c r="C11736" s="52" t="s">
        <v>751</v>
      </c>
      <c r="D11736" s="53" t="n">
        <v>0.1</v>
      </c>
      <c r="E11736" s="53" t="n">
        <v>42.33</v>
      </c>
      <c r="F11736" s="0" t="s">
        <v>1501</v>
      </c>
      <c r="G11736" s="0" t="str">
        <f aca="false">LEFT(B11736,2)</f>
        <v>13</v>
      </c>
      <c r="H11736" s="0" t="str">
        <f aca="false">I11736&amp;"_"&amp;G11736&amp;"_"&amp;F11736</f>
        <v>Spidssnudetfroe_13_20191121_DL2019021_GrindstedGym_EGG_koersel1</v>
      </c>
      <c r="I11736" s="61" t="str">
        <f aca="false">MID(RIGHT(B11736,LEN(B11736)-3),1,FIND("_",RIGHT(B11736,LEN(B11736)-3))-1)</f>
        <v>Spidssnudetfroe</v>
      </c>
      <c r="J11736" s="61" t="str">
        <f aca="false">TRIM(SUBSTITUTE(RIGHT(B11736,FIND(I11736,B11736)+1),"_",""))</f>
        <v>eDNA</v>
      </c>
      <c r="K11736" s="0" t="n">
        <f aca="false">IFERROR(VALUE(SUBSTITUTE(E11736,".",",")),E11736)</f>
        <v>42.33</v>
      </c>
      <c r="L11736" s="61" t="str">
        <f aca="false">IF(J11736="PosK",SUMIFS(K:K,J:J,"PosK",H:H,H11736),"")</f>
        <v/>
      </c>
      <c r="M11736" s="61" t="str">
        <f aca="false">IF(J11736="PosK",SUMIFS(K:K,J:J,"NegK",H:H,H11736),"")</f>
        <v/>
      </c>
      <c r="N11736" s="61" t="str">
        <f aca="false">IF(J11736="PosK",SUMIFS(K:K,J:J,"eDNA",H:H,H11736),"")</f>
        <v/>
      </c>
      <c r="Q11736" s="62"/>
    </row>
    <row r="11737" customFormat="false" ht="14.25" hidden="false" customHeight="false" outlineLevel="0" collapsed="false">
      <c r="A11737" s="0" t="s">
        <v>848</v>
      </c>
      <c r="B11737" s="52" t="s">
        <v>986</v>
      </c>
      <c r="C11737" s="52" t="s">
        <v>751</v>
      </c>
      <c r="D11737" s="53" t="n">
        <v>0.1</v>
      </c>
      <c r="E11737" s="53" t="s">
        <v>748</v>
      </c>
      <c r="F11737" s="0" t="s">
        <v>1501</v>
      </c>
      <c r="G11737" s="0" t="str">
        <f aca="false">LEFT(B11737,2)</f>
        <v>13</v>
      </c>
      <c r="H11737" s="0" t="str">
        <f aca="false">I11737&amp;"_"&amp;G11737&amp;"_"&amp;F11737</f>
        <v>Spidssnudetfroe_13_20191121_DL2019021_GrindstedGym_EGG_koersel1</v>
      </c>
      <c r="I11737" s="61" t="str">
        <f aca="false">MID(RIGHT(B11737,LEN(B11737)-3),1,FIND("_",RIGHT(B11737,LEN(B11737)-3))-1)</f>
        <v>Spidssnudetfroe</v>
      </c>
      <c r="J11737" s="61" t="str">
        <f aca="false">TRIM(SUBSTITUTE(RIGHT(B11737,FIND(I11737,B11737)+1),"_",""))</f>
        <v>eDNA</v>
      </c>
      <c r="K11737" s="0" t="str">
        <f aca="false">IFERROR(VALUE(SUBSTITUTE(E11737,".",",")),E11737)</f>
        <v>No Ct</v>
      </c>
      <c r="L11737" s="61" t="str">
        <f aca="false">IF(J11737="PosK",SUMIFS(K:K,J:J,"PosK",H:H,H11737),"")</f>
        <v/>
      </c>
      <c r="M11737" s="61" t="str">
        <f aca="false">IF(J11737="PosK",SUMIFS(K:K,J:J,"NegK",H:H,H11737),"")</f>
        <v/>
      </c>
      <c r="N11737" s="61" t="str">
        <f aca="false">IF(J11737="PosK",SUMIFS(K:K,J:J,"eDNA",H:H,H11737),"")</f>
        <v/>
      </c>
      <c r="P11737" s="62"/>
      <c r="T11737" s="63"/>
      <c r="W11737" s="64"/>
    </row>
    <row r="11738" customFormat="false" ht="14.25" hidden="false" customHeight="false" outlineLevel="0" collapsed="false">
      <c r="A11738" s="0" t="s">
        <v>849</v>
      </c>
      <c r="B11738" s="52" t="s">
        <v>987</v>
      </c>
      <c r="C11738" s="52" t="s">
        <v>743</v>
      </c>
      <c r="D11738" s="53" t="n">
        <v>0.1</v>
      </c>
      <c r="E11738" s="53" t="n">
        <v>23.85</v>
      </c>
      <c r="F11738" s="0" t="s">
        <v>1501</v>
      </c>
      <c r="G11738" s="0" t="str">
        <f aca="false">LEFT(B11738,2)</f>
        <v>14</v>
      </c>
      <c r="H11738" s="0" t="str">
        <f aca="false">I11738&amp;"_"&amp;G11738&amp;"_"&amp;F11738</f>
        <v>Spidssnudetfroe_14_20191121_DL2019021_GrindstedGym_EGG_koersel1</v>
      </c>
      <c r="I11738" s="61" t="str">
        <f aca="false">MID(RIGHT(B11738,LEN(B11738)-3),1,FIND("_",RIGHT(B11738,LEN(B11738)-3))-1)</f>
        <v>Spidssnudetfroe</v>
      </c>
      <c r="J11738" s="61" t="str">
        <f aca="false">TRIM(SUBSTITUTE(RIGHT(B11738,FIND(I11738,B11738)+1),"_",""))</f>
        <v>PosK</v>
      </c>
      <c r="K11738" s="0" t="n">
        <f aca="false">IFERROR(VALUE(SUBSTITUTE(E11738,".",",")),E11738)</f>
        <v>23.85</v>
      </c>
      <c r="L11738" s="61" t="n">
        <f aca="false">IF(J11738="PosK",SUMIFS(K:K,J:J,"PosK",H:H,H11738),"")</f>
        <v>23.85</v>
      </c>
      <c r="M11738" s="61" t="n">
        <f aca="false">IF(J11738="PosK",SUMIFS(K:K,J:J,"NegK",H:H,H11738),"")</f>
        <v>0</v>
      </c>
      <c r="N11738" s="61" t="n">
        <f aca="false">IF(J11738="PosK",SUMIFS(K:K,J:J,"eDNA",H:H,H11738),"")</f>
        <v>0</v>
      </c>
      <c r="P11738" s="62" t="n">
        <f aca="false">IF(K11740="No Ct",0,K11740)</f>
        <v>0</v>
      </c>
      <c r="Q11738" s="62" t="n">
        <f aca="false">IF(K11741="No Ct",0,K11741)</f>
        <v>0</v>
      </c>
      <c r="R11738" s="0" t="str">
        <f aca="false">IF(AND(L11738&gt;0,M11738=0),"Valid","Invalid")</f>
        <v>Valid</v>
      </c>
      <c r="S11738" s="0" t="str">
        <f aca="false">IF(OR(P11738&gt;1,Q11738&gt;1),"Present","Absent")</f>
        <v>Absent</v>
      </c>
      <c r="T11738" s="63" t="str">
        <f aca="false">IF(OR(AND(P11738&gt;1,P11738&lt;41),AND(Q11738&gt;1,Q11738&lt;41)),"Ct&lt;41","Ct&gt;41")</f>
        <v>Ct&gt;41</v>
      </c>
      <c r="U11738" s="0" t="str">
        <f aca="false">I11738</f>
        <v>Spidssnudetfroe</v>
      </c>
      <c r="V11738" s="0" t="str">
        <f aca="false">MID(F11738,10,9)</f>
        <v>DL2019021</v>
      </c>
      <c r="W11738" s="64" t="str">
        <f aca="false">V11738&amp;"_"&amp;U11738&amp;"_"&amp;R11738&amp;"_"&amp;S11738&amp;"_"&amp;T11738</f>
        <v>DL2019021_Spidssnudetfroe_Valid_Absent_Ct&gt;41</v>
      </c>
    </row>
    <row r="11739" customFormat="false" ht="14.25" hidden="false" customHeight="false" outlineLevel="0" collapsed="false">
      <c r="A11739" s="0" t="s">
        <v>851</v>
      </c>
      <c r="B11739" s="52" t="s">
        <v>988</v>
      </c>
      <c r="C11739" s="52" t="s">
        <v>747</v>
      </c>
      <c r="D11739" s="53" t="n">
        <v>0.1</v>
      </c>
      <c r="E11739" s="53" t="s">
        <v>748</v>
      </c>
      <c r="F11739" s="0" t="s">
        <v>1501</v>
      </c>
      <c r="G11739" s="0" t="str">
        <f aca="false">LEFT(B11739,2)</f>
        <v>14</v>
      </c>
      <c r="H11739" s="0" t="str">
        <f aca="false">I11739&amp;"_"&amp;G11739&amp;"_"&amp;F11739</f>
        <v>Spidssnudetfroe_14_20191121_DL2019021_GrindstedGym_EGG_koersel1</v>
      </c>
      <c r="I11739" s="61" t="str">
        <f aca="false">MID(RIGHT(B11739,LEN(B11739)-3),1,FIND("_",RIGHT(B11739,LEN(B11739)-3))-1)</f>
        <v>Spidssnudetfroe</v>
      </c>
      <c r="J11739" s="61" t="str">
        <f aca="false">TRIM(SUBSTITUTE(RIGHT(B11739,FIND(I11739,B11739)+1),"_",""))</f>
        <v>NegK</v>
      </c>
      <c r="K11739" s="0" t="str">
        <f aca="false">IFERROR(VALUE(SUBSTITUTE(E11739,".",",")),E11739)</f>
        <v>No Ct</v>
      </c>
      <c r="L11739" s="61" t="str">
        <f aca="false">IF(J11739="PosK",SUMIFS(K:K,J:J,"PosK",H:H,H11739),"")</f>
        <v/>
      </c>
      <c r="M11739" s="61" t="str">
        <f aca="false">IF(J11739="PosK",SUMIFS(K:K,J:J,"NegK",H:H,H11739),"")</f>
        <v/>
      </c>
      <c r="N11739" s="61" t="str">
        <f aca="false">IF(J11739="PosK",SUMIFS(K:K,J:J,"eDNA",H:H,H11739),"")</f>
        <v/>
      </c>
    </row>
    <row r="11740" customFormat="false" ht="14.25" hidden="false" customHeight="false" outlineLevel="0" collapsed="false">
      <c r="A11740" s="0" t="s">
        <v>853</v>
      </c>
      <c r="B11740" s="52" t="s">
        <v>989</v>
      </c>
      <c r="C11740" s="52" t="s">
        <v>751</v>
      </c>
      <c r="D11740" s="53" t="n">
        <v>0.1</v>
      </c>
      <c r="E11740" s="53" t="s">
        <v>748</v>
      </c>
      <c r="F11740" s="0" t="s">
        <v>1501</v>
      </c>
      <c r="G11740" s="0" t="str">
        <f aca="false">LEFT(B11740,2)</f>
        <v>14</v>
      </c>
      <c r="H11740" s="0" t="str">
        <f aca="false">I11740&amp;"_"&amp;G11740&amp;"_"&amp;F11740</f>
        <v>Spidssnudetfroe_14_20191121_DL2019021_GrindstedGym_EGG_koersel1</v>
      </c>
      <c r="I11740" s="61" t="str">
        <f aca="false">MID(RIGHT(B11740,LEN(B11740)-3),1,FIND("_",RIGHT(B11740,LEN(B11740)-3))-1)</f>
        <v>Spidssnudetfroe</v>
      </c>
      <c r="J11740" s="61" t="str">
        <f aca="false">TRIM(SUBSTITUTE(RIGHT(B11740,FIND(I11740,B11740)+1),"_",""))</f>
        <v>eDNA</v>
      </c>
      <c r="K11740" s="0" t="str">
        <f aca="false">IFERROR(VALUE(SUBSTITUTE(E11740,".",",")),E11740)</f>
        <v>No Ct</v>
      </c>
      <c r="L11740" s="61" t="str">
        <f aca="false">IF(J11740="PosK",SUMIFS(K:K,J:J,"PosK",H:H,H11740),"")</f>
        <v/>
      </c>
      <c r="M11740" s="61" t="str">
        <f aca="false">IF(J11740="PosK",SUMIFS(K:K,J:J,"NegK",H:H,H11740),"")</f>
        <v/>
      </c>
      <c r="N11740" s="61" t="str">
        <f aca="false">IF(J11740="PosK",SUMIFS(K:K,J:J,"eDNA",H:H,H11740),"")</f>
        <v/>
      </c>
      <c r="Q11740" s="62"/>
    </row>
    <row r="11741" customFormat="false" ht="14.25" hidden="false" customHeight="false" outlineLevel="0" collapsed="false">
      <c r="A11741" s="0" t="s">
        <v>855</v>
      </c>
      <c r="B11741" s="52" t="s">
        <v>989</v>
      </c>
      <c r="C11741" s="52" t="s">
        <v>751</v>
      </c>
      <c r="D11741" s="53" t="n">
        <v>0.1</v>
      </c>
      <c r="E11741" s="53" t="s">
        <v>748</v>
      </c>
      <c r="F11741" s="0" t="s">
        <v>1501</v>
      </c>
      <c r="G11741" s="0" t="str">
        <f aca="false">LEFT(B11741,2)</f>
        <v>14</v>
      </c>
      <c r="H11741" s="0" t="str">
        <f aca="false">I11741&amp;"_"&amp;G11741&amp;"_"&amp;F11741</f>
        <v>Spidssnudetfroe_14_20191121_DL2019021_GrindstedGym_EGG_koersel1</v>
      </c>
      <c r="I11741" s="61" t="str">
        <f aca="false">MID(RIGHT(B11741,LEN(B11741)-3),1,FIND("_",RIGHT(B11741,LEN(B11741)-3))-1)</f>
        <v>Spidssnudetfroe</v>
      </c>
      <c r="J11741" s="61" t="str">
        <f aca="false">TRIM(SUBSTITUTE(RIGHT(B11741,FIND(I11741,B11741)+1),"_",""))</f>
        <v>eDNA</v>
      </c>
      <c r="K11741" s="0" t="str">
        <f aca="false">IFERROR(VALUE(SUBSTITUTE(E11741,".",",")),E11741)</f>
        <v>No Ct</v>
      </c>
      <c r="L11741" s="61" t="str">
        <f aca="false">IF(J11741="PosK",SUMIFS(K:K,J:J,"PosK",H:H,H11741),"")</f>
        <v/>
      </c>
      <c r="M11741" s="61" t="str">
        <f aca="false">IF(J11741="PosK",SUMIFS(K:K,J:J,"NegK",H:H,H11741),"")</f>
        <v/>
      </c>
      <c r="N11741" s="61" t="str">
        <f aca="false">IF(J11741="PosK",SUMIFS(K:K,J:J,"eDNA",H:H,H11741),"")</f>
        <v/>
      </c>
      <c r="P11741" s="62"/>
      <c r="T11741" s="63"/>
      <c r="W11741" s="64"/>
    </row>
    <row r="11742" customFormat="false" ht="14.25" hidden="false" customHeight="false" outlineLevel="0" collapsed="false">
      <c r="A11742" s="0" t="s">
        <v>856</v>
      </c>
      <c r="B11742" s="52" t="s">
        <v>990</v>
      </c>
      <c r="C11742" s="52" t="s">
        <v>743</v>
      </c>
      <c r="D11742" s="53" t="n">
        <v>0.1</v>
      </c>
      <c r="E11742" s="53" t="s">
        <v>748</v>
      </c>
      <c r="F11742" s="0" t="s">
        <v>1501</v>
      </c>
      <c r="G11742" s="0" t="str">
        <f aca="false">LEFT(B11742,2)</f>
        <v>15</v>
      </c>
      <c r="H11742" s="0" t="str">
        <f aca="false">I11742&amp;"_"&amp;G11742&amp;"_"&amp;F11742</f>
        <v>KortbenetGroenFroe_15_20191121_DL2019021_GrindstedGym_EGG_koersel1</v>
      </c>
      <c r="I11742" s="61" t="str">
        <f aca="false">MID(RIGHT(B11742,LEN(B11742)-3),1,FIND("_",RIGHT(B11742,LEN(B11742)-3))-1)</f>
        <v>KortbenetGroenFroe</v>
      </c>
      <c r="J11742" s="61" t="str">
        <f aca="false">TRIM(SUBSTITUTE(RIGHT(B11742,FIND(I11742,B11742)+1),"_",""))</f>
        <v>PosK</v>
      </c>
      <c r="K11742" s="0" t="str">
        <f aca="false">IFERROR(VALUE(SUBSTITUTE(E11742,".",",")),E11742)</f>
        <v>No Ct</v>
      </c>
      <c r="L11742" s="61" t="n">
        <f aca="false">IF(J11742="PosK",SUMIFS(K:K,J:J,"PosK",H:H,H11742),"")</f>
        <v>0</v>
      </c>
      <c r="M11742" s="61" t="n">
        <f aca="false">IF(J11742="PosK",SUMIFS(K:K,J:J,"NegK",H:H,H11742),"")</f>
        <v>0</v>
      </c>
      <c r="N11742" s="61" t="n">
        <f aca="false">IF(J11742="PosK",SUMIFS(K:K,J:J,"eDNA",H:H,H11742),"")</f>
        <v>0</v>
      </c>
      <c r="P11742" s="62" t="n">
        <f aca="false">IF(K11744="No Ct",0,K11744)</f>
        <v>0</v>
      </c>
      <c r="Q11742" s="62" t="n">
        <f aca="false">IF(K11745="No Ct",0,K11745)</f>
        <v>0</v>
      </c>
      <c r="R11742" s="0" t="str">
        <f aca="false">IF(AND(L11742&gt;0,M11742=0),"Valid","Invalid")</f>
        <v>Invalid</v>
      </c>
      <c r="S11742" s="0" t="str">
        <f aca="false">IF(OR(P11742&gt;1,Q11742&gt;1),"Present","Absent")</f>
        <v>Absent</v>
      </c>
      <c r="T11742" s="63" t="str">
        <f aca="false">IF(OR(AND(P11742&gt;1,P11742&lt;41),AND(Q11742&gt;1,Q11742&lt;41)),"Ct&lt;41","Ct&gt;41")</f>
        <v>Ct&gt;41</v>
      </c>
      <c r="U11742" s="0" t="str">
        <f aca="false">I11742</f>
        <v>KortbenetGroenFroe</v>
      </c>
      <c r="V11742" s="0" t="str">
        <f aca="false">MID(F11742,10,9)</f>
        <v>DL2019021</v>
      </c>
      <c r="W11742" s="64" t="str">
        <f aca="false">V11742&amp;"_"&amp;U11742&amp;"_"&amp;R11742&amp;"_"&amp;S11742&amp;"_"&amp;T11742</f>
        <v>DL2019021_KortbenetGroenFroe_Invalid_Absent_Ct&gt;41</v>
      </c>
    </row>
    <row r="11743" customFormat="false" ht="14.25" hidden="false" customHeight="false" outlineLevel="0" collapsed="false">
      <c r="A11743" s="0" t="s">
        <v>858</v>
      </c>
      <c r="B11743" s="52" t="s">
        <v>991</v>
      </c>
      <c r="C11743" s="52" t="s">
        <v>747</v>
      </c>
      <c r="D11743" s="53" t="n">
        <v>0.1</v>
      </c>
      <c r="E11743" s="53" t="s">
        <v>748</v>
      </c>
      <c r="F11743" s="0" t="s">
        <v>1501</v>
      </c>
      <c r="G11743" s="0" t="str">
        <f aca="false">LEFT(B11743,2)</f>
        <v>15</v>
      </c>
      <c r="H11743" s="0" t="str">
        <f aca="false">I11743&amp;"_"&amp;G11743&amp;"_"&amp;F11743</f>
        <v>KortbenetGroenFroe_15_20191121_DL2019021_GrindstedGym_EGG_koersel1</v>
      </c>
      <c r="I11743" s="61" t="str">
        <f aca="false">MID(RIGHT(B11743,LEN(B11743)-3),1,FIND("_",RIGHT(B11743,LEN(B11743)-3))-1)</f>
        <v>KortbenetGroenFroe</v>
      </c>
      <c r="J11743" s="61" t="str">
        <f aca="false">TRIM(SUBSTITUTE(RIGHT(B11743,FIND(I11743,B11743)+1),"_",""))</f>
        <v>NegK</v>
      </c>
      <c r="K11743" s="0" t="str">
        <f aca="false">IFERROR(VALUE(SUBSTITUTE(E11743,".",",")),E11743)</f>
        <v>No Ct</v>
      </c>
      <c r="L11743" s="61" t="str">
        <f aca="false">IF(J11743="PosK",SUMIFS(K:K,J:J,"PosK",H:H,H11743),"")</f>
        <v/>
      </c>
      <c r="M11743" s="61" t="str">
        <f aca="false">IF(J11743="PosK",SUMIFS(K:K,J:J,"NegK",H:H,H11743),"")</f>
        <v/>
      </c>
      <c r="N11743" s="61" t="str">
        <f aca="false">IF(J11743="PosK",SUMIFS(K:K,J:J,"eDNA",H:H,H11743),"")</f>
        <v/>
      </c>
    </row>
    <row r="11744" customFormat="false" ht="14.25" hidden="false" customHeight="false" outlineLevel="0" collapsed="false">
      <c r="A11744" s="0" t="s">
        <v>860</v>
      </c>
      <c r="B11744" s="52" t="s">
        <v>992</v>
      </c>
      <c r="C11744" s="52" t="s">
        <v>751</v>
      </c>
      <c r="D11744" s="53" t="n">
        <v>0.1</v>
      </c>
      <c r="E11744" s="53" t="s">
        <v>748</v>
      </c>
      <c r="F11744" s="0" t="s">
        <v>1501</v>
      </c>
      <c r="G11744" s="0" t="str">
        <f aca="false">LEFT(B11744,2)</f>
        <v>15</v>
      </c>
      <c r="H11744" s="0" t="str">
        <f aca="false">I11744&amp;"_"&amp;G11744&amp;"_"&amp;F11744</f>
        <v>KortbenetGroenFroe_15_20191121_DL2019021_GrindstedGym_EGG_koersel1</v>
      </c>
      <c r="I11744" s="61" t="str">
        <f aca="false">MID(RIGHT(B11744,LEN(B11744)-3),1,FIND("_",RIGHT(B11744,LEN(B11744)-3))-1)</f>
        <v>KortbenetGroenFroe</v>
      </c>
      <c r="J11744" s="61" t="str">
        <f aca="false">TRIM(SUBSTITUTE(RIGHT(B11744,FIND(I11744,B11744)+1),"_",""))</f>
        <v>eDNA</v>
      </c>
      <c r="K11744" s="0" t="str">
        <f aca="false">IFERROR(VALUE(SUBSTITUTE(E11744,".",",")),E11744)</f>
        <v>No Ct</v>
      </c>
      <c r="L11744" s="61" t="str">
        <f aca="false">IF(J11744="PosK",SUMIFS(K:K,J:J,"PosK",H:H,H11744),"")</f>
        <v/>
      </c>
      <c r="M11744" s="61" t="str">
        <f aca="false">IF(J11744="PosK",SUMIFS(K:K,J:J,"NegK",H:H,H11744),"")</f>
        <v/>
      </c>
      <c r="N11744" s="61" t="str">
        <f aca="false">IF(J11744="PosK",SUMIFS(K:K,J:J,"eDNA",H:H,H11744),"")</f>
        <v/>
      </c>
      <c r="Q11744" s="62"/>
    </row>
    <row r="11745" customFormat="false" ht="14.25" hidden="false" customHeight="false" outlineLevel="0" collapsed="false">
      <c r="A11745" s="0" t="s">
        <v>862</v>
      </c>
      <c r="B11745" s="52" t="s">
        <v>992</v>
      </c>
      <c r="C11745" s="52" t="s">
        <v>751</v>
      </c>
      <c r="D11745" s="53" t="n">
        <v>0.1</v>
      </c>
      <c r="E11745" s="53" t="s">
        <v>748</v>
      </c>
      <c r="F11745" s="0" t="s">
        <v>1501</v>
      </c>
      <c r="G11745" s="0" t="str">
        <f aca="false">LEFT(B11745,2)</f>
        <v>15</v>
      </c>
      <c r="H11745" s="0" t="str">
        <f aca="false">I11745&amp;"_"&amp;G11745&amp;"_"&amp;F11745</f>
        <v>KortbenetGroenFroe_15_20191121_DL2019021_GrindstedGym_EGG_koersel1</v>
      </c>
      <c r="I11745" s="61" t="str">
        <f aca="false">MID(RIGHT(B11745,LEN(B11745)-3),1,FIND("_",RIGHT(B11745,LEN(B11745)-3))-1)</f>
        <v>KortbenetGroenFroe</v>
      </c>
      <c r="J11745" s="61" t="str">
        <f aca="false">TRIM(SUBSTITUTE(RIGHT(B11745,FIND(I11745,B11745)+1),"_",""))</f>
        <v>eDNA</v>
      </c>
      <c r="K11745" s="0" t="str">
        <f aca="false">IFERROR(VALUE(SUBSTITUTE(E11745,".",",")),E11745)</f>
        <v>No Ct</v>
      </c>
      <c r="L11745" s="61" t="str">
        <f aca="false">IF(J11745="PosK",SUMIFS(K:K,J:J,"PosK",H:H,H11745),"")</f>
        <v/>
      </c>
      <c r="M11745" s="61" t="str">
        <f aca="false">IF(J11745="PosK",SUMIFS(K:K,J:J,"NegK",H:H,H11745),"")</f>
        <v/>
      </c>
      <c r="N11745" s="61" t="str">
        <f aca="false">IF(J11745="PosK",SUMIFS(K:K,J:J,"eDNA",H:H,H11745),"")</f>
        <v/>
      </c>
      <c r="P11745" s="62"/>
      <c r="T11745" s="63"/>
      <c r="W11745" s="64"/>
    </row>
    <row r="11746" customFormat="false" ht="14.25" hidden="false" customHeight="false" outlineLevel="0" collapsed="false">
      <c r="A11746" s="0" t="s">
        <v>863</v>
      </c>
      <c r="B11746" s="52" t="s">
        <v>1212</v>
      </c>
      <c r="C11746" s="52" t="s">
        <v>743</v>
      </c>
      <c r="D11746" s="53" t="n">
        <v>0.1</v>
      </c>
      <c r="E11746" s="53" t="s">
        <v>748</v>
      </c>
      <c r="F11746" s="0" t="s">
        <v>1501</v>
      </c>
      <c r="G11746" s="0" t="str">
        <f aca="false">LEFT(B11746,2)</f>
        <v>16</v>
      </c>
      <c r="H11746" s="0" t="str">
        <f aca="false">I11746&amp;"_"&amp;G11746&amp;"_"&amp;F11746</f>
        <v>ButsnudetFroe_16_20191121_DL2019021_GrindstedGym_EGG_koersel1</v>
      </c>
      <c r="I11746" s="61" t="str">
        <f aca="false">MID(RIGHT(B11746,LEN(B11746)-3),1,FIND("_",RIGHT(B11746,LEN(B11746)-3))-1)</f>
        <v>ButsnudetFroe</v>
      </c>
      <c r="J11746" s="61" t="str">
        <f aca="false">TRIM(SUBSTITUTE(RIGHT(B11746,FIND(I11746,B11746)+1),"_",""))</f>
        <v>PosK</v>
      </c>
      <c r="K11746" s="0" t="str">
        <f aca="false">IFERROR(VALUE(SUBSTITUTE(E11746,".",",")),E11746)</f>
        <v>No Ct</v>
      </c>
      <c r="L11746" s="61" t="n">
        <f aca="false">IF(J11746="PosK",SUMIFS(K:K,J:J,"PosK",H:H,H11746),"")</f>
        <v>0</v>
      </c>
      <c r="M11746" s="61" t="n">
        <f aca="false">IF(J11746="PosK",SUMIFS(K:K,J:J,"NegK",H:H,H11746),"")</f>
        <v>0</v>
      </c>
      <c r="N11746" s="61" t="n">
        <f aca="false">IF(J11746="PosK",SUMIFS(K:K,J:J,"eDNA",H:H,H11746),"")</f>
        <v>81.78</v>
      </c>
      <c r="P11746" s="62" t="n">
        <f aca="false">IF(K11748="No Ct",0,K11748)</f>
        <v>41.07</v>
      </c>
      <c r="Q11746" s="62" t="n">
        <f aca="false">IF(K11749="No Ct",0,K11749)</f>
        <v>40.71</v>
      </c>
      <c r="R11746" s="0" t="str">
        <f aca="false">IF(AND(L11746&gt;0,M11746=0),"Valid","Invalid")</f>
        <v>Invalid</v>
      </c>
      <c r="S11746" s="0" t="str">
        <f aca="false">IF(OR(P11746&gt;1,Q11746&gt;1),"Present","Absent")</f>
        <v>Present</v>
      </c>
      <c r="T11746" s="63" t="str">
        <f aca="false">IF(OR(AND(P11746&gt;1,P11746&lt;41),AND(Q11746&gt;1,Q11746&lt;41)),"Ct&lt;41","Ct&gt;41")</f>
        <v>Ct&lt;41</v>
      </c>
      <c r="U11746" s="0" t="str">
        <f aca="false">I11746</f>
        <v>ButsnudetFroe</v>
      </c>
      <c r="V11746" s="0" t="str">
        <f aca="false">MID(F11746,10,9)</f>
        <v>DL2019021</v>
      </c>
      <c r="W11746" s="64" t="str">
        <f aca="false">V11746&amp;"_"&amp;U11746&amp;"_"&amp;R11746&amp;"_"&amp;S11746&amp;"_"&amp;T11746</f>
        <v>DL2019021_ButsnudetFroe_Invalid_Present_Ct&lt;41</v>
      </c>
    </row>
    <row r="11747" customFormat="false" ht="14.25" hidden="false" customHeight="false" outlineLevel="0" collapsed="false">
      <c r="A11747" s="0" t="s">
        <v>865</v>
      </c>
      <c r="B11747" s="52" t="s">
        <v>1213</v>
      </c>
      <c r="C11747" s="52" t="s">
        <v>747</v>
      </c>
      <c r="D11747" s="53" t="n">
        <v>0.1</v>
      </c>
      <c r="E11747" s="53" t="s">
        <v>748</v>
      </c>
      <c r="F11747" s="0" t="s">
        <v>1501</v>
      </c>
      <c r="G11747" s="0" t="str">
        <f aca="false">LEFT(B11747,2)</f>
        <v>16</v>
      </c>
      <c r="H11747" s="0" t="str">
        <f aca="false">I11747&amp;"_"&amp;G11747&amp;"_"&amp;F11747</f>
        <v>ButsnudetFroe_16_20191121_DL2019021_GrindstedGym_EGG_koersel1</v>
      </c>
      <c r="I11747" s="61" t="str">
        <f aca="false">MID(RIGHT(B11747,LEN(B11747)-3),1,FIND("_",RIGHT(B11747,LEN(B11747)-3))-1)</f>
        <v>ButsnudetFroe</v>
      </c>
      <c r="J11747" s="61" t="str">
        <f aca="false">TRIM(SUBSTITUTE(RIGHT(B11747,FIND(I11747,B11747)+1),"_",""))</f>
        <v>NegK</v>
      </c>
      <c r="K11747" s="0" t="str">
        <f aca="false">IFERROR(VALUE(SUBSTITUTE(E11747,".",",")),E11747)</f>
        <v>No Ct</v>
      </c>
      <c r="L11747" s="61" t="str">
        <f aca="false">IF(J11747="PosK",SUMIFS(K:K,J:J,"PosK",H:H,H11747),"")</f>
        <v/>
      </c>
      <c r="M11747" s="61" t="str">
        <f aca="false">IF(J11747="PosK",SUMIFS(K:K,J:J,"NegK",H:H,H11747),"")</f>
        <v/>
      </c>
      <c r="N11747" s="61" t="str">
        <f aca="false">IF(J11747="PosK",SUMIFS(K:K,J:J,"eDNA",H:H,H11747),"")</f>
        <v/>
      </c>
    </row>
    <row r="11748" customFormat="false" ht="14.25" hidden="false" customHeight="false" outlineLevel="0" collapsed="false">
      <c r="A11748" s="0" t="s">
        <v>867</v>
      </c>
      <c r="B11748" s="52" t="s">
        <v>1214</v>
      </c>
      <c r="C11748" s="52" t="s">
        <v>751</v>
      </c>
      <c r="D11748" s="53" t="n">
        <v>0.1</v>
      </c>
      <c r="E11748" s="53" t="n">
        <v>41.07</v>
      </c>
      <c r="F11748" s="0" t="s">
        <v>1501</v>
      </c>
      <c r="G11748" s="0" t="str">
        <f aca="false">LEFT(B11748,2)</f>
        <v>16</v>
      </c>
      <c r="H11748" s="0" t="str">
        <f aca="false">I11748&amp;"_"&amp;G11748&amp;"_"&amp;F11748</f>
        <v>ButsnudetFroe_16_20191121_DL2019021_GrindstedGym_EGG_koersel1</v>
      </c>
      <c r="I11748" s="61" t="str">
        <f aca="false">MID(RIGHT(B11748,LEN(B11748)-3),1,FIND("_",RIGHT(B11748,LEN(B11748)-3))-1)</f>
        <v>ButsnudetFroe</v>
      </c>
      <c r="J11748" s="61" t="str">
        <f aca="false">TRIM(SUBSTITUTE(RIGHT(B11748,FIND(I11748,B11748)+1),"_",""))</f>
        <v>eDNA</v>
      </c>
      <c r="K11748" s="0" t="n">
        <f aca="false">IFERROR(VALUE(SUBSTITUTE(E11748,".",",")),E11748)</f>
        <v>41.07</v>
      </c>
      <c r="L11748" s="61" t="str">
        <f aca="false">IF(J11748="PosK",SUMIFS(K:K,J:J,"PosK",H:H,H11748),"")</f>
        <v/>
      </c>
      <c r="M11748" s="61" t="str">
        <f aca="false">IF(J11748="PosK",SUMIFS(K:K,J:J,"NegK",H:H,H11748),"")</f>
        <v/>
      </c>
      <c r="N11748" s="61" t="str">
        <f aca="false">IF(J11748="PosK",SUMIFS(K:K,J:J,"eDNA",H:H,H11748),"")</f>
        <v/>
      </c>
      <c r="Q11748" s="62"/>
    </row>
    <row r="11749" customFormat="false" ht="14.25" hidden="false" customHeight="false" outlineLevel="0" collapsed="false">
      <c r="A11749" s="0" t="s">
        <v>869</v>
      </c>
      <c r="B11749" s="52" t="s">
        <v>1214</v>
      </c>
      <c r="C11749" s="52" t="s">
        <v>751</v>
      </c>
      <c r="D11749" s="53" t="n">
        <v>0.1</v>
      </c>
      <c r="E11749" s="53" t="n">
        <v>40.71</v>
      </c>
      <c r="F11749" s="0" t="s">
        <v>1501</v>
      </c>
      <c r="G11749" s="0" t="str">
        <f aca="false">LEFT(B11749,2)</f>
        <v>16</v>
      </c>
      <c r="H11749" s="0" t="str">
        <f aca="false">I11749&amp;"_"&amp;G11749&amp;"_"&amp;F11749</f>
        <v>ButsnudetFroe_16_20191121_DL2019021_GrindstedGym_EGG_koersel1</v>
      </c>
      <c r="I11749" s="61" t="str">
        <f aca="false">MID(RIGHT(B11749,LEN(B11749)-3),1,FIND("_",RIGHT(B11749,LEN(B11749)-3))-1)</f>
        <v>ButsnudetFroe</v>
      </c>
      <c r="J11749" s="61" t="str">
        <f aca="false">TRIM(SUBSTITUTE(RIGHT(B11749,FIND(I11749,B11749)+1),"_",""))</f>
        <v>eDNA</v>
      </c>
      <c r="K11749" s="0" t="n">
        <f aca="false">IFERROR(VALUE(SUBSTITUTE(E11749,".",",")),E11749)</f>
        <v>40.71</v>
      </c>
      <c r="L11749" s="61" t="str">
        <f aca="false">IF(J11749="PosK",SUMIFS(K:K,J:J,"PosK",H:H,H11749),"")</f>
        <v/>
      </c>
      <c r="M11749" s="61" t="str">
        <f aca="false">IF(J11749="PosK",SUMIFS(K:K,J:J,"NegK",H:H,H11749),"")</f>
        <v/>
      </c>
      <c r="N11749" s="61" t="str">
        <f aca="false">IF(J11749="PosK",SUMIFS(K:K,J:J,"eDNA",H:H,H11749),"")</f>
        <v/>
      </c>
      <c r="P11749" s="62"/>
      <c r="T11749" s="63"/>
      <c r="W11749" s="64"/>
    </row>
    <row r="11750" customFormat="false" ht="14.25" hidden="false" customHeight="false" outlineLevel="0" collapsed="false">
      <c r="A11750" s="0" t="s">
        <v>870</v>
      </c>
      <c r="B11750" s="52" t="s">
        <v>996</v>
      </c>
      <c r="C11750" s="52" t="s">
        <v>743</v>
      </c>
      <c r="D11750" s="53" t="n">
        <v>0.1</v>
      </c>
      <c r="E11750" s="53" t="s">
        <v>748</v>
      </c>
      <c r="F11750" s="0" t="s">
        <v>1501</v>
      </c>
      <c r="G11750" s="0" t="str">
        <f aca="false">LEFT(B11750,2)</f>
        <v>17</v>
      </c>
      <c r="H11750" s="0" t="str">
        <f aca="false">I11750&amp;"_"&amp;G11750&amp;"_"&amp;F11750</f>
        <v>ButsnudetFroe_17_20191121_DL2019021_GrindstedGym_EGG_koersel1</v>
      </c>
      <c r="I11750" s="61" t="str">
        <f aca="false">MID(RIGHT(B11750,LEN(B11750)-3),1,FIND("_",RIGHT(B11750,LEN(B11750)-3))-1)</f>
        <v>ButsnudetFroe</v>
      </c>
      <c r="J11750" s="61" t="str">
        <f aca="false">TRIM(SUBSTITUTE(RIGHT(B11750,FIND(I11750,B11750)+1),"_",""))</f>
        <v>PosK</v>
      </c>
      <c r="K11750" s="0" t="str">
        <f aca="false">IFERROR(VALUE(SUBSTITUTE(E11750,".",",")),E11750)</f>
        <v>No Ct</v>
      </c>
      <c r="L11750" s="61" t="n">
        <f aca="false">IF(J11750="PosK",SUMIFS(K:K,J:J,"PosK",H:H,H11750),"")</f>
        <v>0</v>
      </c>
      <c r="M11750" s="61" t="n">
        <f aca="false">IF(J11750="PosK",SUMIFS(K:K,J:J,"NegK",H:H,H11750),"")</f>
        <v>0</v>
      </c>
      <c r="N11750" s="61" t="n">
        <f aca="false">IF(J11750="PosK",SUMIFS(K:K,J:J,"eDNA",H:H,H11750),"")</f>
        <v>0</v>
      </c>
      <c r="P11750" s="62" t="n">
        <f aca="false">IF(K11752="No Ct",0,K11752)</f>
        <v>0</v>
      </c>
      <c r="Q11750" s="62" t="n">
        <f aca="false">IF(K11753="No Ct",0,K11753)</f>
        <v>0</v>
      </c>
      <c r="R11750" s="0" t="str">
        <f aca="false">IF(AND(L11750&gt;0,M11750=0),"Valid","Invalid")</f>
        <v>Invalid</v>
      </c>
      <c r="S11750" s="0" t="str">
        <f aca="false">IF(OR(P11750&gt;1,Q11750&gt;1),"Present","Absent")</f>
        <v>Absent</v>
      </c>
      <c r="T11750" s="63" t="str">
        <f aca="false">IF(OR(AND(P11750&gt;1,P11750&lt;41),AND(Q11750&gt;1,Q11750&lt;41)),"Ct&lt;41","Ct&gt;41")</f>
        <v>Ct&gt;41</v>
      </c>
      <c r="U11750" s="0" t="str">
        <f aca="false">I11750</f>
        <v>ButsnudetFroe</v>
      </c>
      <c r="V11750" s="0" t="str">
        <f aca="false">MID(F11750,10,9)</f>
        <v>DL2019021</v>
      </c>
      <c r="W11750" s="64" t="str">
        <f aca="false">V11750&amp;"_"&amp;U11750&amp;"_"&amp;R11750&amp;"_"&amp;S11750&amp;"_"&amp;T11750</f>
        <v>DL2019021_ButsnudetFroe_Invalid_Absent_Ct&gt;41</v>
      </c>
    </row>
    <row r="11751" customFormat="false" ht="14.25" hidden="false" customHeight="false" outlineLevel="0" collapsed="false">
      <c r="A11751" s="0" t="s">
        <v>872</v>
      </c>
      <c r="B11751" s="52" t="s">
        <v>997</v>
      </c>
      <c r="C11751" s="52" t="s">
        <v>747</v>
      </c>
      <c r="D11751" s="53" t="n">
        <v>0.1</v>
      </c>
      <c r="E11751" s="53" t="s">
        <v>748</v>
      </c>
      <c r="F11751" s="0" t="s">
        <v>1501</v>
      </c>
      <c r="G11751" s="0" t="str">
        <f aca="false">LEFT(B11751,2)</f>
        <v>17</v>
      </c>
      <c r="H11751" s="0" t="str">
        <f aca="false">I11751&amp;"_"&amp;G11751&amp;"_"&amp;F11751</f>
        <v>ButsnudetFroe_17_20191121_DL2019021_GrindstedGym_EGG_koersel1</v>
      </c>
      <c r="I11751" s="61" t="str">
        <f aca="false">MID(RIGHT(B11751,LEN(B11751)-3),1,FIND("_",RIGHT(B11751,LEN(B11751)-3))-1)</f>
        <v>ButsnudetFroe</v>
      </c>
      <c r="J11751" s="61" t="str">
        <f aca="false">TRIM(SUBSTITUTE(RIGHT(B11751,FIND(I11751,B11751)+1),"_",""))</f>
        <v>NegK</v>
      </c>
      <c r="K11751" s="0" t="str">
        <f aca="false">IFERROR(VALUE(SUBSTITUTE(E11751,".",",")),E11751)</f>
        <v>No Ct</v>
      </c>
      <c r="L11751" s="61" t="str">
        <f aca="false">IF(J11751="PosK",SUMIFS(K:K,J:J,"PosK",H:H,H11751),"")</f>
        <v/>
      </c>
      <c r="M11751" s="61" t="str">
        <f aca="false">IF(J11751="PosK",SUMIFS(K:K,J:J,"NegK",H:H,H11751),"")</f>
        <v/>
      </c>
      <c r="N11751" s="61" t="str">
        <f aca="false">IF(J11751="PosK",SUMIFS(K:K,J:J,"eDNA",H:H,H11751),"")</f>
        <v/>
      </c>
    </row>
    <row r="11752" customFormat="false" ht="14.25" hidden="false" customHeight="false" outlineLevel="0" collapsed="false">
      <c r="A11752" s="0" t="s">
        <v>874</v>
      </c>
      <c r="B11752" s="52" t="s">
        <v>998</v>
      </c>
      <c r="C11752" s="52" t="s">
        <v>751</v>
      </c>
      <c r="D11752" s="53" t="n">
        <v>0.1</v>
      </c>
      <c r="E11752" s="53" t="s">
        <v>748</v>
      </c>
      <c r="F11752" s="0" t="s">
        <v>1501</v>
      </c>
      <c r="G11752" s="0" t="str">
        <f aca="false">LEFT(B11752,2)</f>
        <v>17</v>
      </c>
      <c r="H11752" s="0" t="str">
        <f aca="false">I11752&amp;"_"&amp;G11752&amp;"_"&amp;F11752</f>
        <v>ButsnudetFroe_17_20191121_DL2019021_GrindstedGym_EGG_koersel1</v>
      </c>
      <c r="I11752" s="61" t="str">
        <f aca="false">MID(RIGHT(B11752,LEN(B11752)-3),1,FIND("_",RIGHT(B11752,LEN(B11752)-3))-1)</f>
        <v>ButsnudetFroe</v>
      </c>
      <c r="J11752" s="61" t="str">
        <f aca="false">TRIM(SUBSTITUTE(RIGHT(B11752,FIND(I11752,B11752)+1),"_",""))</f>
        <v>eDNA</v>
      </c>
      <c r="K11752" s="0" t="str">
        <f aca="false">IFERROR(VALUE(SUBSTITUTE(E11752,".",",")),E11752)</f>
        <v>No Ct</v>
      </c>
      <c r="L11752" s="61" t="str">
        <f aca="false">IF(J11752="PosK",SUMIFS(K:K,J:J,"PosK",H:H,H11752),"")</f>
        <v/>
      </c>
      <c r="M11752" s="61" t="str">
        <f aca="false">IF(J11752="PosK",SUMIFS(K:K,J:J,"NegK",H:H,H11752),"")</f>
        <v/>
      </c>
      <c r="N11752" s="61" t="str">
        <f aca="false">IF(J11752="PosK",SUMIFS(K:K,J:J,"eDNA",H:H,H11752),"")</f>
        <v/>
      </c>
      <c r="Q11752" s="62"/>
    </row>
    <row r="11753" customFormat="false" ht="14.25" hidden="false" customHeight="false" outlineLevel="0" collapsed="false">
      <c r="A11753" s="0" t="s">
        <v>876</v>
      </c>
      <c r="B11753" s="52" t="s">
        <v>998</v>
      </c>
      <c r="C11753" s="52" t="s">
        <v>751</v>
      </c>
      <c r="D11753" s="53" t="n">
        <v>0.1</v>
      </c>
      <c r="E11753" s="53" t="s">
        <v>748</v>
      </c>
      <c r="F11753" s="0" t="s">
        <v>1501</v>
      </c>
      <c r="G11753" s="0" t="str">
        <f aca="false">LEFT(B11753,2)</f>
        <v>17</v>
      </c>
      <c r="H11753" s="0" t="str">
        <f aca="false">I11753&amp;"_"&amp;G11753&amp;"_"&amp;F11753</f>
        <v>ButsnudetFroe_17_20191121_DL2019021_GrindstedGym_EGG_koersel1</v>
      </c>
      <c r="I11753" s="61" t="str">
        <f aca="false">MID(RIGHT(B11753,LEN(B11753)-3),1,FIND("_",RIGHT(B11753,LEN(B11753)-3))-1)</f>
        <v>ButsnudetFroe</v>
      </c>
      <c r="J11753" s="61" t="str">
        <f aca="false">TRIM(SUBSTITUTE(RIGHT(B11753,FIND(I11753,B11753)+1),"_",""))</f>
        <v>eDNA</v>
      </c>
      <c r="K11753" s="0" t="str">
        <f aca="false">IFERROR(VALUE(SUBSTITUTE(E11753,".",",")),E11753)</f>
        <v>No Ct</v>
      </c>
      <c r="L11753" s="61" t="str">
        <f aca="false">IF(J11753="PosK",SUMIFS(K:K,J:J,"PosK",H:H,H11753),"")</f>
        <v/>
      </c>
      <c r="M11753" s="61" t="str">
        <f aca="false">IF(J11753="PosK",SUMIFS(K:K,J:J,"NegK",H:H,H11753),"")</f>
        <v/>
      </c>
      <c r="N11753" s="61" t="str">
        <f aca="false">IF(J11753="PosK",SUMIFS(K:K,J:J,"eDNA",H:H,H11753),"")</f>
        <v/>
      </c>
      <c r="P11753" s="62"/>
      <c r="T11753" s="63"/>
      <c r="W11753" s="64"/>
    </row>
    <row r="11754" customFormat="false" ht="14.25" hidden="false" customHeight="false" outlineLevel="0" collapsed="false">
      <c r="A11754" s="0" t="s">
        <v>877</v>
      </c>
      <c r="B11754" s="52" t="s">
        <v>1215</v>
      </c>
      <c r="C11754" s="52" t="s">
        <v>743</v>
      </c>
      <c r="D11754" s="53" t="n">
        <v>0.1</v>
      </c>
      <c r="E11754" s="53" t="n">
        <v>26.48</v>
      </c>
      <c r="F11754" s="0" t="s">
        <v>1501</v>
      </c>
      <c r="G11754" s="0" t="str">
        <f aca="false">LEFT(B11754,2)</f>
        <v>18</v>
      </c>
      <c r="H11754" s="0" t="str">
        <f aca="false">I11754&amp;"_"&amp;G11754&amp;"_"&amp;F11754</f>
        <v>LilleVandsalamander_18_20191121_DL2019021_GrindstedGym_EGG_koersel1</v>
      </c>
      <c r="I11754" s="61" t="str">
        <f aca="false">MID(RIGHT(B11754,LEN(B11754)-3),1,FIND("_",RIGHT(B11754,LEN(B11754)-3))-1)</f>
        <v>LilleVandsalamander</v>
      </c>
      <c r="J11754" s="61" t="str">
        <f aca="false">TRIM(SUBSTITUTE(RIGHT(B11754,FIND(I11754,B11754)+1),"_",""))</f>
        <v>PosK</v>
      </c>
      <c r="K11754" s="0" t="n">
        <f aca="false">IFERROR(VALUE(SUBSTITUTE(E11754,".",",")),E11754)</f>
        <v>26.48</v>
      </c>
      <c r="L11754" s="61" t="n">
        <f aca="false">IF(J11754="PosK",SUMIFS(K:K,J:J,"PosK",H:H,H11754),"")</f>
        <v>26.48</v>
      </c>
      <c r="M11754" s="61" t="n">
        <f aca="false">IF(J11754="PosK",SUMIFS(K:K,J:J,"NegK",H:H,H11754),"")</f>
        <v>0</v>
      </c>
      <c r="N11754" s="61" t="n">
        <f aca="false">IF(J11754="PosK",SUMIFS(K:K,J:J,"eDNA",H:H,H11754),"")</f>
        <v>0</v>
      </c>
      <c r="P11754" s="62" t="n">
        <f aca="false">IF(K11756="No Ct",0,K11756)</f>
        <v>0</v>
      </c>
      <c r="Q11754" s="62" t="n">
        <f aca="false">IF(K11757="No Ct",0,K11757)</f>
        <v>0</v>
      </c>
      <c r="R11754" s="0" t="str">
        <f aca="false">IF(AND(L11754&gt;0,M11754=0),"Valid","Invalid")</f>
        <v>Valid</v>
      </c>
      <c r="S11754" s="0" t="str">
        <f aca="false">IF(OR(P11754&gt;1,Q11754&gt;1),"Present","Absent")</f>
        <v>Absent</v>
      </c>
      <c r="T11754" s="63" t="str">
        <f aca="false">IF(OR(AND(P11754&gt;1,P11754&lt;41),AND(Q11754&gt;1,Q11754&lt;41)),"Ct&lt;41","Ct&gt;41")</f>
        <v>Ct&gt;41</v>
      </c>
      <c r="U11754" s="0" t="str">
        <f aca="false">I11754</f>
        <v>LilleVandsalamander</v>
      </c>
      <c r="V11754" s="0" t="str">
        <f aca="false">MID(F11754,10,9)</f>
        <v>DL2019021</v>
      </c>
      <c r="W11754" s="64" t="str">
        <f aca="false">V11754&amp;"_"&amp;U11754&amp;"_"&amp;R11754&amp;"_"&amp;S11754&amp;"_"&amp;T11754</f>
        <v>DL2019021_LilleVandsalamander_Valid_Absent_Ct&gt;41</v>
      </c>
    </row>
    <row r="11755" customFormat="false" ht="14.25" hidden="false" customHeight="false" outlineLevel="0" collapsed="false">
      <c r="A11755" s="0" t="s">
        <v>879</v>
      </c>
      <c r="B11755" s="52" t="s">
        <v>1216</v>
      </c>
      <c r="C11755" s="52" t="s">
        <v>747</v>
      </c>
      <c r="D11755" s="53" t="n">
        <v>0.1</v>
      </c>
      <c r="E11755" s="53" t="s">
        <v>748</v>
      </c>
      <c r="F11755" s="0" t="s">
        <v>1501</v>
      </c>
      <c r="G11755" s="0" t="str">
        <f aca="false">LEFT(B11755,2)</f>
        <v>18</v>
      </c>
      <c r="H11755" s="0" t="str">
        <f aca="false">I11755&amp;"_"&amp;G11755&amp;"_"&amp;F11755</f>
        <v>LilleVandsalamander_18_20191121_DL2019021_GrindstedGym_EGG_koersel1</v>
      </c>
      <c r="I11755" s="61" t="str">
        <f aca="false">MID(RIGHT(B11755,LEN(B11755)-3),1,FIND("_",RIGHT(B11755,LEN(B11755)-3))-1)</f>
        <v>LilleVandsalamander</v>
      </c>
      <c r="J11755" s="61" t="str">
        <f aca="false">TRIM(SUBSTITUTE(RIGHT(B11755,FIND(I11755,B11755)+1),"_",""))</f>
        <v>NegK</v>
      </c>
      <c r="K11755" s="0" t="str">
        <f aca="false">IFERROR(VALUE(SUBSTITUTE(E11755,".",",")),E11755)</f>
        <v>No Ct</v>
      </c>
      <c r="L11755" s="61" t="str">
        <f aca="false">IF(J11755="PosK",SUMIFS(K:K,J:J,"PosK",H:H,H11755),"")</f>
        <v/>
      </c>
      <c r="M11755" s="61" t="str">
        <f aca="false">IF(J11755="PosK",SUMIFS(K:K,J:J,"NegK",H:H,H11755),"")</f>
        <v/>
      </c>
      <c r="N11755" s="61" t="str">
        <f aca="false">IF(J11755="PosK",SUMIFS(K:K,J:J,"eDNA",H:H,H11755),"")</f>
        <v/>
      </c>
    </row>
    <row r="11756" customFormat="false" ht="14.25" hidden="false" customHeight="false" outlineLevel="0" collapsed="false">
      <c r="A11756" s="0" t="s">
        <v>881</v>
      </c>
      <c r="B11756" s="52" t="s">
        <v>1217</v>
      </c>
      <c r="C11756" s="52" t="s">
        <v>751</v>
      </c>
      <c r="D11756" s="53" t="n">
        <v>0.1</v>
      </c>
      <c r="E11756" s="53" t="s">
        <v>748</v>
      </c>
      <c r="F11756" s="0" t="s">
        <v>1501</v>
      </c>
      <c r="G11756" s="0" t="str">
        <f aca="false">LEFT(B11756,2)</f>
        <v>18</v>
      </c>
      <c r="H11756" s="0" t="str">
        <f aca="false">I11756&amp;"_"&amp;G11756&amp;"_"&amp;F11756</f>
        <v>LilleVandsalamander_18_20191121_DL2019021_GrindstedGym_EGG_koersel1</v>
      </c>
      <c r="I11756" s="61" t="str">
        <f aca="false">MID(RIGHT(B11756,LEN(B11756)-3),1,FIND("_",RIGHT(B11756,LEN(B11756)-3))-1)</f>
        <v>LilleVandsalamander</v>
      </c>
      <c r="J11756" s="61" t="str">
        <f aca="false">TRIM(SUBSTITUTE(RIGHT(B11756,FIND(I11756,B11756)+1),"_",""))</f>
        <v>eDNA</v>
      </c>
      <c r="K11756" s="0" t="str">
        <f aca="false">IFERROR(VALUE(SUBSTITUTE(E11756,".",",")),E11756)</f>
        <v>No Ct</v>
      </c>
      <c r="L11756" s="61" t="str">
        <f aca="false">IF(J11756="PosK",SUMIFS(K:K,J:J,"PosK",H:H,H11756),"")</f>
        <v/>
      </c>
      <c r="M11756" s="61" t="str">
        <f aca="false">IF(J11756="PosK",SUMIFS(K:K,J:J,"NegK",H:H,H11756),"")</f>
        <v/>
      </c>
      <c r="N11756" s="61" t="str">
        <f aca="false">IF(J11756="PosK",SUMIFS(K:K,J:J,"eDNA",H:H,H11756),"")</f>
        <v/>
      </c>
      <c r="Q11756" s="62"/>
    </row>
    <row r="11757" customFormat="false" ht="14.25" hidden="false" customHeight="false" outlineLevel="0" collapsed="false">
      <c r="A11757" s="0" t="s">
        <v>883</v>
      </c>
      <c r="B11757" s="52" t="s">
        <v>1217</v>
      </c>
      <c r="C11757" s="52" t="s">
        <v>751</v>
      </c>
      <c r="D11757" s="53" t="n">
        <v>0.1</v>
      </c>
      <c r="E11757" s="53" t="s">
        <v>748</v>
      </c>
      <c r="F11757" s="0" t="s">
        <v>1501</v>
      </c>
      <c r="G11757" s="0" t="str">
        <f aca="false">LEFT(B11757,2)</f>
        <v>18</v>
      </c>
      <c r="H11757" s="0" t="str">
        <f aca="false">I11757&amp;"_"&amp;G11757&amp;"_"&amp;F11757</f>
        <v>LilleVandsalamander_18_20191121_DL2019021_GrindstedGym_EGG_koersel1</v>
      </c>
      <c r="I11757" s="61" t="str">
        <f aca="false">MID(RIGHT(B11757,LEN(B11757)-3),1,FIND("_",RIGHT(B11757,LEN(B11757)-3))-1)</f>
        <v>LilleVandsalamander</v>
      </c>
      <c r="J11757" s="61" t="str">
        <f aca="false">TRIM(SUBSTITUTE(RIGHT(B11757,FIND(I11757,B11757)+1),"_",""))</f>
        <v>eDNA</v>
      </c>
      <c r="K11757" s="0" t="str">
        <f aca="false">IFERROR(VALUE(SUBSTITUTE(E11757,".",",")),E11757)</f>
        <v>No Ct</v>
      </c>
      <c r="L11757" s="61" t="str">
        <f aca="false">IF(J11757="PosK",SUMIFS(K:K,J:J,"PosK",H:H,H11757),"")</f>
        <v/>
      </c>
      <c r="M11757" s="61" t="str">
        <f aca="false">IF(J11757="PosK",SUMIFS(K:K,J:J,"NegK",H:H,H11757),"")</f>
        <v/>
      </c>
      <c r="N11757" s="61" t="str">
        <f aca="false">IF(J11757="PosK",SUMIFS(K:K,J:J,"eDNA",H:H,H11757),"")</f>
        <v/>
      </c>
      <c r="P11757" s="62"/>
      <c r="T11757" s="63"/>
      <c r="W11757" s="64"/>
    </row>
    <row r="11758" customFormat="false" ht="14.25" hidden="false" customHeight="false" outlineLevel="0" collapsed="false">
      <c r="A11758" s="0" t="s">
        <v>884</v>
      </c>
      <c r="B11758" s="52" t="s">
        <v>1002</v>
      </c>
      <c r="C11758" s="52" t="s">
        <v>743</v>
      </c>
      <c r="D11758" s="53" t="n">
        <v>0.1</v>
      </c>
      <c r="E11758" s="53" t="n">
        <v>29.16</v>
      </c>
      <c r="F11758" s="0" t="s">
        <v>1501</v>
      </c>
      <c r="G11758" s="0" t="str">
        <f aca="false">LEFT(B11758,2)</f>
        <v>19</v>
      </c>
      <c r="H11758" s="0" t="str">
        <f aca="false">I11758&amp;"_"&amp;G11758&amp;"_"&amp;F11758</f>
        <v>LilleVandsalamander_19_20191121_DL2019021_GrindstedGym_EGG_koersel1</v>
      </c>
      <c r="I11758" s="61" t="str">
        <f aca="false">MID(RIGHT(B11758,LEN(B11758)-3),1,FIND("_",RIGHT(B11758,LEN(B11758)-3))-1)</f>
        <v>LilleVandsalamander</v>
      </c>
      <c r="J11758" s="61" t="str">
        <f aca="false">TRIM(SUBSTITUTE(RIGHT(B11758,FIND(I11758,B11758)+1),"_",""))</f>
        <v>PosK</v>
      </c>
      <c r="K11758" s="0" t="n">
        <f aca="false">IFERROR(VALUE(SUBSTITUTE(E11758,".",",")),E11758)</f>
        <v>29.16</v>
      </c>
      <c r="L11758" s="61" t="n">
        <f aca="false">IF(J11758="PosK",SUMIFS(K:K,J:J,"PosK",H:H,H11758),"")</f>
        <v>29.16</v>
      </c>
      <c r="M11758" s="61" t="n">
        <f aca="false">IF(J11758="PosK",SUMIFS(K:K,J:J,"NegK",H:H,H11758),"")</f>
        <v>0</v>
      </c>
      <c r="N11758" s="61" t="n">
        <f aca="false">IF(J11758="PosK",SUMIFS(K:K,J:J,"eDNA",H:H,H11758),"")</f>
        <v>0</v>
      </c>
      <c r="P11758" s="62" t="n">
        <f aca="false">IF(K11760="No Ct",0,K11760)</f>
        <v>0</v>
      </c>
      <c r="Q11758" s="62" t="n">
        <f aca="false">IF(K11761="No Ct",0,K11761)</f>
        <v>0</v>
      </c>
      <c r="R11758" s="0" t="str">
        <f aca="false">IF(AND(L11758&gt;0,M11758=0),"Valid","Invalid")</f>
        <v>Valid</v>
      </c>
      <c r="S11758" s="0" t="str">
        <f aca="false">IF(OR(P11758&gt;1,Q11758&gt;1),"Present","Absent")</f>
        <v>Absent</v>
      </c>
      <c r="T11758" s="63" t="str">
        <f aca="false">IF(OR(AND(P11758&gt;1,P11758&lt;41),AND(Q11758&gt;1,Q11758&lt;41)),"Ct&lt;41","Ct&gt;41")</f>
        <v>Ct&gt;41</v>
      </c>
      <c r="U11758" s="0" t="str">
        <f aca="false">I11758</f>
        <v>LilleVandsalamander</v>
      </c>
      <c r="V11758" s="0" t="str">
        <f aca="false">MID(F11758,10,9)</f>
        <v>DL2019021</v>
      </c>
      <c r="W11758" s="64" t="str">
        <f aca="false">V11758&amp;"_"&amp;U11758&amp;"_"&amp;R11758&amp;"_"&amp;S11758&amp;"_"&amp;T11758</f>
        <v>DL2019021_LilleVandsalamander_Valid_Absent_Ct&gt;41</v>
      </c>
    </row>
    <row r="11759" customFormat="false" ht="14.25" hidden="false" customHeight="false" outlineLevel="0" collapsed="false">
      <c r="A11759" s="0" t="s">
        <v>886</v>
      </c>
      <c r="B11759" s="52" t="s">
        <v>1003</v>
      </c>
      <c r="C11759" s="52" t="s">
        <v>747</v>
      </c>
      <c r="D11759" s="53" t="n">
        <v>0.1</v>
      </c>
      <c r="E11759" s="53" t="s">
        <v>748</v>
      </c>
      <c r="F11759" s="0" t="s">
        <v>1501</v>
      </c>
      <c r="G11759" s="0" t="str">
        <f aca="false">LEFT(B11759,2)</f>
        <v>19</v>
      </c>
      <c r="H11759" s="0" t="str">
        <f aca="false">I11759&amp;"_"&amp;G11759&amp;"_"&amp;F11759</f>
        <v>LilleVandsalamander_19_20191121_DL2019021_GrindstedGym_EGG_koersel1</v>
      </c>
      <c r="I11759" s="61" t="str">
        <f aca="false">MID(RIGHT(B11759,LEN(B11759)-3),1,FIND("_",RIGHT(B11759,LEN(B11759)-3))-1)</f>
        <v>LilleVandsalamander</v>
      </c>
      <c r="J11759" s="61" t="str">
        <f aca="false">TRIM(SUBSTITUTE(RIGHT(B11759,FIND(I11759,B11759)+1),"_",""))</f>
        <v>NegK</v>
      </c>
      <c r="K11759" s="0" t="str">
        <f aca="false">IFERROR(VALUE(SUBSTITUTE(E11759,".",",")),E11759)</f>
        <v>No Ct</v>
      </c>
      <c r="L11759" s="61" t="str">
        <f aca="false">IF(J11759="PosK",SUMIFS(K:K,J:J,"PosK",H:H,H11759),"")</f>
        <v/>
      </c>
      <c r="M11759" s="61" t="str">
        <f aca="false">IF(J11759="PosK",SUMIFS(K:K,J:J,"NegK",H:H,H11759),"")</f>
        <v/>
      </c>
      <c r="N11759" s="61" t="str">
        <f aca="false">IF(J11759="PosK",SUMIFS(K:K,J:J,"eDNA",H:H,H11759),"")</f>
        <v/>
      </c>
    </row>
    <row r="11760" customFormat="false" ht="14.25" hidden="false" customHeight="false" outlineLevel="0" collapsed="false">
      <c r="A11760" s="0" t="s">
        <v>888</v>
      </c>
      <c r="B11760" s="52" t="s">
        <v>1004</v>
      </c>
      <c r="C11760" s="52" t="s">
        <v>751</v>
      </c>
      <c r="D11760" s="53" t="n">
        <v>0.1</v>
      </c>
      <c r="E11760" s="53" t="s">
        <v>748</v>
      </c>
      <c r="F11760" s="0" t="s">
        <v>1501</v>
      </c>
      <c r="G11760" s="0" t="str">
        <f aca="false">LEFT(B11760,2)</f>
        <v>19</v>
      </c>
      <c r="H11760" s="0" t="str">
        <f aca="false">I11760&amp;"_"&amp;G11760&amp;"_"&amp;F11760</f>
        <v>LilleVandsalamander_19_20191121_DL2019021_GrindstedGym_EGG_koersel1</v>
      </c>
      <c r="I11760" s="61" t="str">
        <f aca="false">MID(RIGHT(B11760,LEN(B11760)-3),1,FIND("_",RIGHT(B11760,LEN(B11760)-3))-1)</f>
        <v>LilleVandsalamander</v>
      </c>
      <c r="J11760" s="61" t="str">
        <f aca="false">TRIM(SUBSTITUTE(RIGHT(B11760,FIND(I11760,B11760)+1),"_",""))</f>
        <v>eDNA</v>
      </c>
      <c r="K11760" s="0" t="str">
        <f aca="false">IFERROR(VALUE(SUBSTITUTE(E11760,".",",")),E11760)</f>
        <v>No Ct</v>
      </c>
      <c r="L11760" s="61" t="str">
        <f aca="false">IF(J11760="PosK",SUMIFS(K:K,J:J,"PosK",H:H,H11760),"")</f>
        <v/>
      </c>
      <c r="M11760" s="61" t="str">
        <f aca="false">IF(J11760="PosK",SUMIFS(K:K,J:J,"NegK",H:H,H11760),"")</f>
        <v/>
      </c>
      <c r="N11760" s="61" t="str">
        <f aca="false">IF(J11760="PosK",SUMIFS(K:K,J:J,"eDNA",H:H,H11760),"")</f>
        <v/>
      </c>
      <c r="Q11760" s="62"/>
    </row>
    <row r="11761" customFormat="false" ht="14.25" hidden="false" customHeight="false" outlineLevel="0" collapsed="false">
      <c r="A11761" s="0" t="s">
        <v>890</v>
      </c>
      <c r="B11761" s="52" t="s">
        <v>1004</v>
      </c>
      <c r="C11761" s="52" t="s">
        <v>751</v>
      </c>
      <c r="D11761" s="53" t="n">
        <v>0.1</v>
      </c>
      <c r="E11761" s="53" t="s">
        <v>748</v>
      </c>
      <c r="F11761" s="0" t="s">
        <v>1501</v>
      </c>
      <c r="G11761" s="0" t="str">
        <f aca="false">LEFT(B11761,2)</f>
        <v>19</v>
      </c>
      <c r="H11761" s="0" t="str">
        <f aca="false">I11761&amp;"_"&amp;G11761&amp;"_"&amp;F11761</f>
        <v>LilleVandsalamander_19_20191121_DL2019021_GrindstedGym_EGG_koersel1</v>
      </c>
      <c r="I11761" s="61" t="str">
        <f aca="false">MID(RIGHT(B11761,LEN(B11761)-3),1,FIND("_",RIGHT(B11761,LEN(B11761)-3))-1)</f>
        <v>LilleVandsalamander</v>
      </c>
      <c r="J11761" s="61" t="str">
        <f aca="false">TRIM(SUBSTITUTE(RIGHT(B11761,FIND(I11761,B11761)+1),"_",""))</f>
        <v>eDNA</v>
      </c>
      <c r="K11761" s="0" t="str">
        <f aca="false">IFERROR(VALUE(SUBSTITUTE(E11761,".",",")),E11761)</f>
        <v>No Ct</v>
      </c>
      <c r="L11761" s="61" t="str">
        <f aca="false">IF(J11761="PosK",SUMIFS(K:K,J:J,"PosK",H:H,H11761),"")</f>
        <v/>
      </c>
      <c r="M11761" s="61" t="str">
        <f aca="false">IF(J11761="PosK",SUMIFS(K:K,J:J,"NegK",H:H,H11761),"")</f>
        <v/>
      </c>
      <c r="N11761" s="61" t="str">
        <f aca="false">IF(J11761="PosK",SUMIFS(K:K,J:J,"eDNA",H:H,H11761),"")</f>
        <v/>
      </c>
      <c r="P11761" s="62"/>
      <c r="T11761" s="63"/>
      <c r="W11761" s="64"/>
    </row>
    <row r="11762" customFormat="false" ht="14.25" hidden="false" customHeight="false" outlineLevel="0" collapsed="false">
      <c r="A11762" s="0" t="s">
        <v>891</v>
      </c>
      <c r="B11762" s="52" t="s">
        <v>1218</v>
      </c>
      <c r="C11762" s="52" t="s">
        <v>743</v>
      </c>
      <c r="D11762" s="53" t="n">
        <v>0.1</v>
      </c>
      <c r="E11762" s="53" t="s">
        <v>748</v>
      </c>
      <c r="F11762" s="0" t="s">
        <v>1501</v>
      </c>
      <c r="G11762" s="0" t="str">
        <f aca="false">LEFT(B11762,2)</f>
        <v>20</v>
      </c>
      <c r="H11762" s="0" t="str">
        <f aca="false">I11762&amp;"_"&amp;G11762&amp;"_"&amp;F11762</f>
        <v>Skalle_20_20191121_DL2019021_GrindstedGym_EGG_koersel1</v>
      </c>
      <c r="I11762" s="61" t="str">
        <f aca="false">MID(RIGHT(B11762,LEN(B11762)-3),1,FIND("_",RIGHT(B11762,LEN(B11762)-3))-1)</f>
        <v>Skalle</v>
      </c>
      <c r="J11762" s="61" t="str">
        <f aca="false">TRIM(SUBSTITUTE(RIGHT(B11762,FIND(I11762,B11762)+1),"_",""))</f>
        <v>PosK</v>
      </c>
      <c r="K11762" s="0" t="str">
        <f aca="false">IFERROR(VALUE(SUBSTITUTE(E11762,".",",")),E11762)</f>
        <v>No Ct</v>
      </c>
      <c r="L11762" s="61" t="n">
        <f aca="false">IF(J11762="PosK",SUMIFS(K:K,J:J,"PosK",H:H,H11762),"")</f>
        <v>0</v>
      </c>
      <c r="M11762" s="61" t="n">
        <f aca="false">IF(J11762="PosK",SUMIFS(K:K,J:J,"NegK",H:H,H11762),"")</f>
        <v>0</v>
      </c>
      <c r="N11762" s="61" t="n">
        <f aca="false">IF(J11762="PosK",SUMIFS(K:K,J:J,"eDNA",H:H,H11762),"")</f>
        <v>0</v>
      </c>
      <c r="P11762" s="62" t="n">
        <f aca="false">IF(K11764="No Ct",0,K11764)</f>
        <v>0</v>
      </c>
      <c r="Q11762" s="62" t="n">
        <f aca="false">IF(K11765="No Ct",0,K11765)</f>
        <v>0</v>
      </c>
      <c r="R11762" s="0" t="str">
        <f aca="false">IF(AND(L11762&gt;0,M11762=0),"Valid","Invalid")</f>
        <v>Invalid</v>
      </c>
      <c r="S11762" s="0" t="str">
        <f aca="false">IF(OR(P11762&gt;1,Q11762&gt;1),"Present","Absent")</f>
        <v>Absent</v>
      </c>
      <c r="T11762" s="63" t="str">
        <f aca="false">IF(OR(AND(P11762&gt;1,P11762&lt;41),AND(Q11762&gt;1,Q11762&lt;41)),"Ct&lt;41","Ct&gt;41")</f>
        <v>Ct&gt;41</v>
      </c>
      <c r="U11762" s="0" t="str">
        <f aca="false">I11762</f>
        <v>Skalle</v>
      </c>
      <c r="V11762" s="0" t="str">
        <f aca="false">MID(F11762,10,9)</f>
        <v>DL2019021</v>
      </c>
      <c r="W11762" s="64" t="str">
        <f aca="false">V11762&amp;"_"&amp;U11762&amp;"_"&amp;R11762&amp;"_"&amp;S11762&amp;"_"&amp;T11762</f>
        <v>DL2019021_Skalle_Invalid_Absent_Ct&gt;41</v>
      </c>
    </row>
    <row r="11763" customFormat="false" ht="14.25" hidden="false" customHeight="false" outlineLevel="0" collapsed="false">
      <c r="A11763" s="0" t="s">
        <v>893</v>
      </c>
      <c r="B11763" s="52" t="s">
        <v>1219</v>
      </c>
      <c r="C11763" s="52" t="s">
        <v>747</v>
      </c>
      <c r="D11763" s="53" t="n">
        <v>0.1</v>
      </c>
      <c r="E11763" s="53" t="s">
        <v>748</v>
      </c>
      <c r="F11763" s="0" t="s">
        <v>1501</v>
      </c>
      <c r="G11763" s="0" t="str">
        <f aca="false">LEFT(B11763,2)</f>
        <v>20</v>
      </c>
      <c r="H11763" s="0" t="str">
        <f aca="false">I11763&amp;"_"&amp;G11763&amp;"_"&amp;F11763</f>
        <v>Skalle_20_20191121_DL2019021_GrindstedGym_EGG_koersel1</v>
      </c>
      <c r="I11763" s="61" t="str">
        <f aca="false">MID(RIGHT(B11763,LEN(B11763)-3),1,FIND("_",RIGHT(B11763,LEN(B11763)-3))-1)</f>
        <v>Skalle</v>
      </c>
      <c r="J11763" s="61" t="str">
        <f aca="false">TRIM(SUBSTITUTE(RIGHT(B11763,FIND(I11763,B11763)+1),"_",""))</f>
        <v>NegK</v>
      </c>
      <c r="K11763" s="0" t="str">
        <f aca="false">IFERROR(VALUE(SUBSTITUTE(E11763,".",",")),E11763)</f>
        <v>No Ct</v>
      </c>
      <c r="L11763" s="61" t="str">
        <f aca="false">IF(J11763="PosK",SUMIFS(K:K,J:J,"PosK",H:H,H11763),"")</f>
        <v/>
      </c>
      <c r="M11763" s="61" t="str">
        <f aca="false">IF(J11763="PosK",SUMIFS(K:K,J:J,"NegK",H:H,H11763),"")</f>
        <v/>
      </c>
      <c r="N11763" s="61" t="str">
        <f aca="false">IF(J11763="PosK",SUMIFS(K:K,J:J,"eDNA",H:H,H11763),"")</f>
        <v/>
      </c>
    </row>
    <row r="11764" customFormat="false" ht="14.25" hidden="false" customHeight="false" outlineLevel="0" collapsed="false">
      <c r="A11764" s="0" t="s">
        <v>895</v>
      </c>
      <c r="B11764" s="52" t="s">
        <v>1220</v>
      </c>
      <c r="C11764" s="52" t="s">
        <v>751</v>
      </c>
      <c r="D11764" s="53" t="n">
        <v>0.1</v>
      </c>
      <c r="E11764" s="53" t="s">
        <v>748</v>
      </c>
      <c r="F11764" s="0" t="s">
        <v>1501</v>
      </c>
      <c r="G11764" s="0" t="str">
        <f aca="false">LEFT(B11764,2)</f>
        <v>20</v>
      </c>
      <c r="H11764" s="0" t="str">
        <f aca="false">I11764&amp;"_"&amp;G11764&amp;"_"&amp;F11764</f>
        <v>Skalle_20_20191121_DL2019021_GrindstedGym_EGG_koersel1</v>
      </c>
      <c r="I11764" s="61" t="str">
        <f aca="false">MID(RIGHT(B11764,LEN(B11764)-3),1,FIND("_",RIGHT(B11764,LEN(B11764)-3))-1)</f>
        <v>Skalle</v>
      </c>
      <c r="J11764" s="61" t="str">
        <f aca="false">TRIM(SUBSTITUTE(RIGHT(B11764,FIND(I11764,B11764)+1),"_",""))</f>
        <v>eDNA</v>
      </c>
      <c r="K11764" s="0" t="str">
        <f aca="false">IFERROR(VALUE(SUBSTITUTE(E11764,".",",")),E11764)</f>
        <v>No Ct</v>
      </c>
      <c r="L11764" s="61" t="str">
        <f aca="false">IF(J11764="PosK",SUMIFS(K:K,J:J,"PosK",H:H,H11764),"")</f>
        <v/>
      </c>
      <c r="M11764" s="61" t="str">
        <f aca="false">IF(J11764="PosK",SUMIFS(K:K,J:J,"NegK",H:H,H11764),"")</f>
        <v/>
      </c>
      <c r="N11764" s="61" t="str">
        <f aca="false">IF(J11764="PosK",SUMIFS(K:K,J:J,"eDNA",H:H,H11764),"")</f>
        <v/>
      </c>
      <c r="Q11764" s="62"/>
    </row>
    <row r="11765" customFormat="false" ht="14.25" hidden="false" customHeight="false" outlineLevel="0" collapsed="false">
      <c r="A11765" s="0" t="s">
        <v>897</v>
      </c>
      <c r="B11765" s="52" t="s">
        <v>1220</v>
      </c>
      <c r="C11765" s="52" t="s">
        <v>751</v>
      </c>
      <c r="D11765" s="53" t="n">
        <v>0.1</v>
      </c>
      <c r="E11765" s="53" t="s">
        <v>748</v>
      </c>
      <c r="F11765" s="0" t="s">
        <v>1501</v>
      </c>
      <c r="G11765" s="0" t="str">
        <f aca="false">LEFT(B11765,2)</f>
        <v>20</v>
      </c>
      <c r="H11765" s="0" t="str">
        <f aca="false">I11765&amp;"_"&amp;G11765&amp;"_"&amp;F11765</f>
        <v>Skalle_20_20191121_DL2019021_GrindstedGym_EGG_koersel1</v>
      </c>
      <c r="I11765" s="61" t="str">
        <f aca="false">MID(RIGHT(B11765,LEN(B11765)-3),1,FIND("_",RIGHT(B11765,LEN(B11765)-3))-1)</f>
        <v>Skalle</v>
      </c>
      <c r="J11765" s="61" t="str">
        <f aca="false">TRIM(SUBSTITUTE(RIGHT(B11765,FIND(I11765,B11765)+1),"_",""))</f>
        <v>eDNA</v>
      </c>
      <c r="K11765" s="0" t="str">
        <f aca="false">IFERROR(VALUE(SUBSTITUTE(E11765,".",",")),E11765)</f>
        <v>No Ct</v>
      </c>
      <c r="L11765" s="61" t="str">
        <f aca="false">IF(J11765="PosK",SUMIFS(K:K,J:J,"PosK",H:H,H11765),"")</f>
        <v/>
      </c>
      <c r="M11765" s="61" t="str">
        <f aca="false">IF(J11765="PosK",SUMIFS(K:K,J:J,"NegK",H:H,H11765),"")</f>
        <v/>
      </c>
      <c r="N11765" s="61" t="str">
        <f aca="false">IF(J11765="PosK",SUMIFS(K:K,J:J,"eDNA",H:H,H11765),"")</f>
        <v/>
      </c>
      <c r="P11765" s="62"/>
      <c r="T11765" s="63"/>
      <c r="W11765" s="64"/>
    </row>
    <row r="11766" customFormat="false" ht="14.25" hidden="false" customHeight="false" outlineLevel="0" collapsed="false">
      <c r="A11766" s="0" t="s">
        <v>898</v>
      </c>
      <c r="B11766" s="52" t="s">
        <v>1008</v>
      </c>
      <c r="C11766" s="52" t="s">
        <v>743</v>
      </c>
      <c r="D11766" s="53" t="n">
        <v>0.1</v>
      </c>
      <c r="E11766" s="53" t="n">
        <v>34.51</v>
      </c>
      <c r="F11766" s="0" t="s">
        <v>1501</v>
      </c>
      <c r="G11766" s="0" t="str">
        <f aca="false">LEFT(B11766,2)</f>
        <v>21</v>
      </c>
      <c r="H11766" s="0" t="str">
        <f aca="false">I11766&amp;"_"&amp;G11766&amp;"_"&amp;F11766</f>
        <v>Skalle_21_20191121_DL2019021_GrindstedGym_EGG_koersel1</v>
      </c>
      <c r="I11766" s="61" t="str">
        <f aca="false">MID(RIGHT(B11766,LEN(B11766)-3),1,FIND("_",RIGHT(B11766,LEN(B11766)-3))-1)</f>
        <v>Skalle</v>
      </c>
      <c r="J11766" s="61" t="str">
        <f aca="false">TRIM(SUBSTITUTE(RIGHT(B11766,FIND(I11766,B11766)+1),"_",""))</f>
        <v>PosK</v>
      </c>
      <c r="K11766" s="0" t="n">
        <f aca="false">IFERROR(VALUE(SUBSTITUTE(E11766,".",",")),E11766)</f>
        <v>34.51</v>
      </c>
      <c r="L11766" s="61" t="n">
        <f aca="false">IF(J11766="PosK",SUMIFS(K:K,J:J,"PosK",H:H,H11766),"")</f>
        <v>34.51</v>
      </c>
      <c r="M11766" s="61" t="n">
        <f aca="false">IF(J11766="PosK",SUMIFS(K:K,J:J,"NegK",H:H,H11766),"")</f>
        <v>0</v>
      </c>
      <c r="N11766" s="61" t="n">
        <f aca="false">IF(J11766="PosK",SUMIFS(K:K,J:J,"eDNA",H:H,H11766),"")</f>
        <v>38.3</v>
      </c>
      <c r="P11766" s="62" t="n">
        <f aca="false">IF(K11768="No Ct",0,K11768)</f>
        <v>0</v>
      </c>
      <c r="Q11766" s="62" t="n">
        <f aca="false">IF(K11769="No Ct",0,K11769)</f>
        <v>38.3</v>
      </c>
      <c r="R11766" s="0" t="str">
        <f aca="false">IF(AND(L11766&gt;0,M11766=0),"Valid","Invalid")</f>
        <v>Valid</v>
      </c>
      <c r="S11766" s="0" t="str">
        <f aca="false">IF(OR(P11766&gt;1,Q11766&gt;1),"Present","Absent")</f>
        <v>Present</v>
      </c>
      <c r="T11766" s="63" t="str">
        <f aca="false">IF(OR(AND(P11766&gt;1,P11766&lt;41),AND(Q11766&gt;1,Q11766&lt;41)),"Ct&lt;41","Ct&gt;41")</f>
        <v>Ct&lt;41</v>
      </c>
      <c r="U11766" s="0" t="str">
        <f aca="false">I11766</f>
        <v>Skalle</v>
      </c>
      <c r="V11766" s="0" t="str">
        <f aca="false">MID(F11766,10,9)</f>
        <v>DL2019021</v>
      </c>
      <c r="W11766" s="64" t="str">
        <f aca="false">V11766&amp;"_"&amp;U11766&amp;"_"&amp;R11766&amp;"_"&amp;S11766&amp;"_"&amp;T11766</f>
        <v>DL2019021_Skalle_Valid_Present_Ct&lt;41</v>
      </c>
    </row>
    <row r="11767" customFormat="false" ht="14.25" hidden="false" customHeight="false" outlineLevel="0" collapsed="false">
      <c r="A11767" s="0" t="s">
        <v>900</v>
      </c>
      <c r="B11767" s="52" t="s">
        <v>1009</v>
      </c>
      <c r="C11767" s="52" t="s">
        <v>747</v>
      </c>
      <c r="D11767" s="53" t="n">
        <v>0.1</v>
      </c>
      <c r="E11767" s="53" t="s">
        <v>748</v>
      </c>
      <c r="F11767" s="0" t="s">
        <v>1501</v>
      </c>
      <c r="G11767" s="0" t="str">
        <f aca="false">LEFT(B11767,2)</f>
        <v>21</v>
      </c>
      <c r="H11767" s="0" t="str">
        <f aca="false">I11767&amp;"_"&amp;G11767&amp;"_"&amp;F11767</f>
        <v>Skalle_21_20191121_DL2019021_GrindstedGym_EGG_koersel1</v>
      </c>
      <c r="I11767" s="61" t="str">
        <f aca="false">MID(RIGHT(B11767,LEN(B11767)-3),1,FIND("_",RIGHT(B11767,LEN(B11767)-3))-1)</f>
        <v>Skalle</v>
      </c>
      <c r="J11767" s="61" t="str">
        <f aca="false">TRIM(SUBSTITUTE(RIGHT(B11767,FIND(I11767,B11767)+1),"_",""))</f>
        <v>NegK</v>
      </c>
      <c r="K11767" s="0" t="str">
        <f aca="false">IFERROR(VALUE(SUBSTITUTE(E11767,".",",")),E11767)</f>
        <v>No Ct</v>
      </c>
      <c r="L11767" s="61" t="str">
        <f aca="false">IF(J11767="PosK",SUMIFS(K:K,J:J,"PosK",H:H,H11767),"")</f>
        <v/>
      </c>
      <c r="M11767" s="61" t="str">
        <f aca="false">IF(J11767="PosK",SUMIFS(K:K,J:J,"NegK",H:H,H11767),"")</f>
        <v/>
      </c>
      <c r="N11767" s="61" t="str">
        <f aca="false">IF(J11767="PosK",SUMIFS(K:K,J:J,"eDNA",H:H,H11767),"")</f>
        <v/>
      </c>
    </row>
    <row r="11768" customFormat="false" ht="14.25" hidden="false" customHeight="false" outlineLevel="0" collapsed="false">
      <c r="A11768" s="0" t="s">
        <v>902</v>
      </c>
      <c r="B11768" s="52" t="s">
        <v>1010</v>
      </c>
      <c r="C11768" s="52" t="s">
        <v>751</v>
      </c>
      <c r="D11768" s="53" t="n">
        <v>0.1</v>
      </c>
      <c r="E11768" s="53" t="s">
        <v>748</v>
      </c>
      <c r="F11768" s="0" t="s">
        <v>1501</v>
      </c>
      <c r="G11768" s="0" t="str">
        <f aca="false">LEFT(B11768,2)</f>
        <v>21</v>
      </c>
      <c r="H11768" s="0" t="str">
        <f aca="false">I11768&amp;"_"&amp;G11768&amp;"_"&amp;F11768</f>
        <v>Skalle_21_20191121_DL2019021_GrindstedGym_EGG_koersel1</v>
      </c>
      <c r="I11768" s="61" t="str">
        <f aca="false">MID(RIGHT(B11768,LEN(B11768)-3),1,FIND("_",RIGHT(B11768,LEN(B11768)-3))-1)</f>
        <v>Skalle</v>
      </c>
      <c r="J11768" s="61" t="str">
        <f aca="false">TRIM(SUBSTITUTE(RIGHT(B11768,FIND(I11768,B11768)+1),"_",""))</f>
        <v>eDNA</v>
      </c>
      <c r="K11768" s="0" t="str">
        <f aca="false">IFERROR(VALUE(SUBSTITUTE(E11768,".",",")),E11768)</f>
        <v>No Ct</v>
      </c>
      <c r="L11768" s="61" t="str">
        <f aca="false">IF(J11768="PosK",SUMIFS(K:K,J:J,"PosK",H:H,H11768),"")</f>
        <v/>
      </c>
      <c r="M11768" s="61" t="str">
        <f aca="false">IF(J11768="PosK",SUMIFS(K:K,J:J,"NegK",H:H,H11768),"")</f>
        <v/>
      </c>
      <c r="N11768" s="61" t="str">
        <f aca="false">IF(J11768="PosK",SUMIFS(K:K,J:J,"eDNA",H:H,H11768),"")</f>
        <v/>
      </c>
      <c r="Q11768" s="62"/>
    </row>
    <row r="11769" customFormat="false" ht="14.25" hidden="false" customHeight="false" outlineLevel="0" collapsed="false">
      <c r="A11769" s="0" t="s">
        <v>904</v>
      </c>
      <c r="B11769" s="52" t="s">
        <v>1010</v>
      </c>
      <c r="C11769" s="52" t="s">
        <v>751</v>
      </c>
      <c r="D11769" s="53" t="n">
        <v>0.1</v>
      </c>
      <c r="E11769" s="53" t="n">
        <v>38.3</v>
      </c>
      <c r="F11769" s="0" t="s">
        <v>1501</v>
      </c>
      <c r="G11769" s="0" t="str">
        <f aca="false">LEFT(B11769,2)</f>
        <v>21</v>
      </c>
      <c r="H11769" s="0" t="str">
        <f aca="false">I11769&amp;"_"&amp;G11769&amp;"_"&amp;F11769</f>
        <v>Skalle_21_20191121_DL2019021_GrindstedGym_EGG_koersel1</v>
      </c>
      <c r="I11769" s="61" t="str">
        <f aca="false">MID(RIGHT(B11769,LEN(B11769)-3),1,FIND("_",RIGHT(B11769,LEN(B11769)-3))-1)</f>
        <v>Skalle</v>
      </c>
      <c r="J11769" s="61" t="str">
        <f aca="false">TRIM(SUBSTITUTE(RIGHT(B11769,FIND(I11769,B11769)+1),"_",""))</f>
        <v>eDNA</v>
      </c>
      <c r="K11769" s="0" t="n">
        <f aca="false">IFERROR(VALUE(SUBSTITUTE(E11769,".",",")),E11769)</f>
        <v>38.3</v>
      </c>
      <c r="L11769" s="61" t="str">
        <f aca="false">IF(J11769="PosK",SUMIFS(K:K,J:J,"PosK",H:H,H11769),"")</f>
        <v/>
      </c>
      <c r="M11769" s="61" t="str">
        <f aca="false">IF(J11769="PosK",SUMIFS(K:K,J:J,"NegK",H:H,H11769),"")</f>
        <v/>
      </c>
      <c r="N11769" s="61" t="str">
        <f aca="false">IF(J11769="PosK",SUMIFS(K:K,J:J,"eDNA",H:H,H11769),"")</f>
        <v/>
      </c>
      <c r="P11769" s="62"/>
      <c r="T11769" s="63"/>
      <c r="W11769" s="64"/>
    </row>
    <row r="11770" customFormat="false" ht="14.25" hidden="false" customHeight="false" outlineLevel="0" collapsed="false">
      <c r="A11770" s="0" t="s">
        <v>905</v>
      </c>
      <c r="B11770" s="52" t="s">
        <v>1221</v>
      </c>
      <c r="C11770" s="52" t="s">
        <v>743</v>
      </c>
      <c r="D11770" s="53" t="n">
        <v>0.1</v>
      </c>
      <c r="E11770" s="53" t="n">
        <v>45.46</v>
      </c>
      <c r="F11770" s="0" t="s">
        <v>1501</v>
      </c>
      <c r="G11770" s="0" t="str">
        <f aca="false">LEFT(B11770,2)</f>
        <v>22</v>
      </c>
      <c r="H11770" s="0" t="str">
        <f aca="false">I11770&amp;"_"&amp;G11770&amp;"_"&amp;F11770</f>
        <v>Karusse_22_20191121_DL2019021_GrindstedGym_EGG_koersel1</v>
      </c>
      <c r="I11770" s="61" t="str">
        <f aca="false">MID(RIGHT(B11770,LEN(B11770)-3),1,FIND("_",RIGHT(B11770,LEN(B11770)-3))-1)</f>
        <v>Karusse</v>
      </c>
      <c r="J11770" s="61" t="str">
        <f aca="false">TRIM(SUBSTITUTE(RIGHT(B11770,FIND(I11770,B11770)+1),"_",""))</f>
        <v>PosK</v>
      </c>
      <c r="K11770" s="0" t="n">
        <f aca="false">IFERROR(VALUE(SUBSTITUTE(E11770,".",",")),E11770)</f>
        <v>45.46</v>
      </c>
      <c r="L11770" s="61" t="n">
        <f aca="false">IF(J11770="PosK",SUMIFS(K:K,J:J,"PosK",H:H,H11770),"")</f>
        <v>45.46</v>
      </c>
      <c r="M11770" s="61" t="n">
        <f aca="false">IF(J11770="PosK",SUMIFS(K:K,J:J,"NegK",H:H,H11770),"")</f>
        <v>0</v>
      </c>
      <c r="N11770" s="61" t="n">
        <f aca="false">IF(J11770="PosK",SUMIFS(K:K,J:J,"eDNA",H:H,H11770),"")</f>
        <v>0</v>
      </c>
      <c r="P11770" s="62" t="n">
        <f aca="false">IF(K11772="No Ct",0,K11772)</f>
        <v>0</v>
      </c>
      <c r="Q11770" s="62" t="n">
        <f aca="false">IF(K11773="No Ct",0,K11773)</f>
        <v>0</v>
      </c>
      <c r="R11770" s="0" t="str">
        <f aca="false">IF(AND(L11770&gt;0,M11770=0),"Valid","Invalid")</f>
        <v>Valid</v>
      </c>
      <c r="S11770" s="0" t="str">
        <f aca="false">IF(OR(P11770&gt;1,Q11770&gt;1),"Present","Absent")</f>
        <v>Absent</v>
      </c>
      <c r="T11770" s="63" t="str">
        <f aca="false">IF(OR(AND(P11770&gt;1,P11770&lt;41),AND(Q11770&gt;1,Q11770&lt;41)),"Ct&lt;41","Ct&gt;41")</f>
        <v>Ct&gt;41</v>
      </c>
      <c r="U11770" s="0" t="str">
        <f aca="false">I11770</f>
        <v>Karusse</v>
      </c>
      <c r="V11770" s="0" t="str">
        <f aca="false">MID(F11770,10,9)</f>
        <v>DL2019021</v>
      </c>
      <c r="W11770" s="64" t="str">
        <f aca="false">V11770&amp;"_"&amp;U11770&amp;"_"&amp;R11770&amp;"_"&amp;S11770&amp;"_"&amp;T11770</f>
        <v>DL2019021_Karusse_Valid_Absent_Ct&gt;41</v>
      </c>
    </row>
    <row r="11771" customFormat="false" ht="14.25" hidden="false" customHeight="false" outlineLevel="0" collapsed="false">
      <c r="A11771" s="0" t="s">
        <v>907</v>
      </c>
      <c r="B11771" s="52" t="s">
        <v>1222</v>
      </c>
      <c r="C11771" s="52" t="s">
        <v>747</v>
      </c>
      <c r="D11771" s="53" t="n">
        <v>0.1</v>
      </c>
      <c r="E11771" s="53" t="s">
        <v>748</v>
      </c>
      <c r="F11771" s="0" t="s">
        <v>1501</v>
      </c>
      <c r="G11771" s="0" t="str">
        <f aca="false">LEFT(B11771,2)</f>
        <v>22</v>
      </c>
      <c r="H11771" s="0" t="str">
        <f aca="false">I11771&amp;"_"&amp;G11771&amp;"_"&amp;F11771</f>
        <v>Karusse_22_20191121_DL2019021_GrindstedGym_EGG_koersel1</v>
      </c>
      <c r="I11771" s="61" t="str">
        <f aca="false">MID(RIGHT(B11771,LEN(B11771)-3),1,FIND("_",RIGHT(B11771,LEN(B11771)-3))-1)</f>
        <v>Karusse</v>
      </c>
      <c r="J11771" s="61" t="str">
        <f aca="false">TRIM(SUBSTITUTE(RIGHT(B11771,FIND(I11771,B11771)+1),"_",""))</f>
        <v>NegK</v>
      </c>
      <c r="K11771" s="0" t="str">
        <f aca="false">IFERROR(VALUE(SUBSTITUTE(E11771,".",",")),E11771)</f>
        <v>No Ct</v>
      </c>
      <c r="L11771" s="61" t="str">
        <f aca="false">IF(J11771="PosK",SUMIFS(K:K,J:J,"PosK",H:H,H11771),"")</f>
        <v/>
      </c>
      <c r="M11771" s="61" t="str">
        <f aca="false">IF(J11771="PosK",SUMIFS(K:K,J:J,"NegK",H:H,H11771),"")</f>
        <v/>
      </c>
      <c r="N11771" s="61" t="str">
        <f aca="false">IF(J11771="PosK",SUMIFS(K:K,J:J,"eDNA",H:H,H11771),"")</f>
        <v/>
      </c>
    </row>
    <row r="11772" customFormat="false" ht="14.25" hidden="false" customHeight="false" outlineLevel="0" collapsed="false">
      <c r="A11772" s="0" t="s">
        <v>909</v>
      </c>
      <c r="B11772" s="52" t="s">
        <v>1223</v>
      </c>
      <c r="C11772" s="52" t="s">
        <v>751</v>
      </c>
      <c r="D11772" s="53" t="n">
        <v>0.1</v>
      </c>
      <c r="E11772" s="53" t="s">
        <v>748</v>
      </c>
      <c r="F11772" s="0" t="s">
        <v>1501</v>
      </c>
      <c r="G11772" s="0" t="str">
        <f aca="false">LEFT(B11772,2)</f>
        <v>22</v>
      </c>
      <c r="H11772" s="0" t="str">
        <f aca="false">I11772&amp;"_"&amp;G11772&amp;"_"&amp;F11772</f>
        <v>Karusse_22_20191121_DL2019021_GrindstedGym_EGG_koersel1</v>
      </c>
      <c r="I11772" s="61" t="str">
        <f aca="false">MID(RIGHT(B11772,LEN(B11772)-3),1,FIND("_",RIGHT(B11772,LEN(B11772)-3))-1)</f>
        <v>Karusse</v>
      </c>
      <c r="J11772" s="61" t="str">
        <f aca="false">TRIM(SUBSTITUTE(RIGHT(B11772,FIND(I11772,B11772)+1),"_",""))</f>
        <v>eDNA</v>
      </c>
      <c r="K11772" s="0" t="str">
        <f aca="false">IFERROR(VALUE(SUBSTITUTE(E11772,".",",")),E11772)</f>
        <v>No Ct</v>
      </c>
      <c r="L11772" s="61" t="str">
        <f aca="false">IF(J11772="PosK",SUMIFS(K:K,J:J,"PosK",H:H,H11772),"")</f>
        <v/>
      </c>
      <c r="M11772" s="61" t="str">
        <f aca="false">IF(J11772="PosK",SUMIFS(K:K,J:J,"NegK",H:H,H11772),"")</f>
        <v/>
      </c>
      <c r="N11772" s="61" t="str">
        <f aca="false">IF(J11772="PosK",SUMIFS(K:K,J:J,"eDNA",H:H,H11772),"")</f>
        <v/>
      </c>
      <c r="Q11772" s="62"/>
    </row>
    <row r="11773" customFormat="false" ht="14.25" hidden="false" customHeight="false" outlineLevel="0" collapsed="false">
      <c r="A11773" s="0" t="s">
        <v>911</v>
      </c>
      <c r="B11773" s="52" t="s">
        <v>1223</v>
      </c>
      <c r="C11773" s="52" t="s">
        <v>751</v>
      </c>
      <c r="D11773" s="53" t="n">
        <v>0.1</v>
      </c>
      <c r="E11773" s="53" t="s">
        <v>748</v>
      </c>
      <c r="F11773" s="0" t="s">
        <v>1501</v>
      </c>
      <c r="G11773" s="0" t="str">
        <f aca="false">LEFT(B11773,2)</f>
        <v>22</v>
      </c>
      <c r="H11773" s="0" t="str">
        <f aca="false">I11773&amp;"_"&amp;G11773&amp;"_"&amp;F11773</f>
        <v>Karusse_22_20191121_DL2019021_GrindstedGym_EGG_koersel1</v>
      </c>
      <c r="I11773" s="61" t="str">
        <f aca="false">MID(RIGHT(B11773,LEN(B11773)-3),1,FIND("_",RIGHT(B11773,LEN(B11773)-3))-1)</f>
        <v>Karusse</v>
      </c>
      <c r="J11773" s="61" t="str">
        <f aca="false">TRIM(SUBSTITUTE(RIGHT(B11773,FIND(I11773,B11773)+1),"_",""))</f>
        <v>eDNA</v>
      </c>
      <c r="K11773" s="0" t="str">
        <f aca="false">IFERROR(VALUE(SUBSTITUTE(E11773,".",",")),E11773)</f>
        <v>No Ct</v>
      </c>
      <c r="L11773" s="61" t="str">
        <f aca="false">IF(J11773="PosK",SUMIFS(K:K,J:J,"PosK",H:H,H11773),"")</f>
        <v/>
      </c>
      <c r="M11773" s="61" t="str">
        <f aca="false">IF(J11773="PosK",SUMIFS(K:K,J:J,"NegK",H:H,H11773),"")</f>
        <v/>
      </c>
      <c r="N11773" s="61" t="str">
        <f aca="false">IF(J11773="PosK",SUMIFS(K:K,J:J,"eDNA",H:H,H11773),"")</f>
        <v/>
      </c>
      <c r="P11773" s="62"/>
      <c r="T11773" s="63"/>
      <c r="W11773" s="64"/>
    </row>
    <row r="11774" customFormat="false" ht="14.25" hidden="false" customHeight="false" outlineLevel="0" collapsed="false">
      <c r="A11774" s="0" t="s">
        <v>912</v>
      </c>
      <c r="B11774" s="52" t="s">
        <v>1014</v>
      </c>
      <c r="C11774" s="52" t="s">
        <v>743</v>
      </c>
      <c r="D11774" s="53" t="n">
        <v>0.1</v>
      </c>
      <c r="E11774" s="53" t="n">
        <v>33.47</v>
      </c>
      <c r="F11774" s="0" t="s">
        <v>1501</v>
      </c>
      <c r="G11774" s="0" t="str">
        <f aca="false">LEFT(B11774,2)</f>
        <v>23</v>
      </c>
      <c r="H11774" s="0" t="str">
        <f aca="false">I11774&amp;"_"&amp;G11774&amp;"_"&amp;F11774</f>
        <v>Karusse_23_20191121_DL2019021_GrindstedGym_EGG_koersel1</v>
      </c>
      <c r="I11774" s="61" t="str">
        <f aca="false">MID(RIGHT(B11774,LEN(B11774)-3),1,FIND("_",RIGHT(B11774,LEN(B11774)-3))-1)</f>
        <v>Karusse</v>
      </c>
      <c r="J11774" s="61" t="str">
        <f aca="false">TRIM(SUBSTITUTE(RIGHT(B11774,FIND(I11774,B11774)+1),"_",""))</f>
        <v>PosK</v>
      </c>
      <c r="K11774" s="0" t="n">
        <f aca="false">IFERROR(VALUE(SUBSTITUTE(E11774,".",",")),E11774)</f>
        <v>33.47</v>
      </c>
      <c r="L11774" s="61" t="n">
        <f aca="false">IF(J11774="PosK",SUMIFS(K:K,J:J,"PosK",H:H,H11774),"")</f>
        <v>33.47</v>
      </c>
      <c r="M11774" s="61" t="n">
        <f aca="false">IF(J11774="PosK",SUMIFS(K:K,J:J,"NegK",H:H,H11774),"")</f>
        <v>0</v>
      </c>
      <c r="N11774" s="61" t="n">
        <f aca="false">IF(J11774="PosK",SUMIFS(K:K,J:J,"eDNA",H:H,H11774),"")</f>
        <v>0</v>
      </c>
      <c r="P11774" s="62" t="n">
        <f aca="false">IF(K11776="No Ct",0,K11776)</f>
        <v>0</v>
      </c>
      <c r="Q11774" s="62" t="n">
        <f aca="false">IF(K11777="No Ct",0,K11777)</f>
        <v>0</v>
      </c>
      <c r="R11774" s="0" t="str">
        <f aca="false">IF(AND(L11774&gt;0,M11774=0),"Valid","Invalid")</f>
        <v>Valid</v>
      </c>
      <c r="S11774" s="0" t="str">
        <f aca="false">IF(OR(P11774&gt;1,Q11774&gt;1),"Present","Absent")</f>
        <v>Absent</v>
      </c>
      <c r="T11774" s="63" t="str">
        <f aca="false">IF(OR(AND(P11774&gt;1,P11774&lt;41),AND(Q11774&gt;1,Q11774&lt;41)),"Ct&lt;41","Ct&gt;41")</f>
        <v>Ct&gt;41</v>
      </c>
      <c r="U11774" s="0" t="str">
        <f aca="false">I11774</f>
        <v>Karusse</v>
      </c>
      <c r="V11774" s="0" t="str">
        <f aca="false">MID(F11774,10,9)</f>
        <v>DL2019021</v>
      </c>
      <c r="W11774" s="64" t="str">
        <f aca="false">V11774&amp;"_"&amp;U11774&amp;"_"&amp;R11774&amp;"_"&amp;S11774&amp;"_"&amp;T11774</f>
        <v>DL2019021_Karusse_Valid_Absent_Ct&gt;41</v>
      </c>
    </row>
    <row r="11775" customFormat="false" ht="14.25" hidden="false" customHeight="false" outlineLevel="0" collapsed="false">
      <c r="A11775" s="0" t="s">
        <v>914</v>
      </c>
      <c r="B11775" s="52" t="s">
        <v>1015</v>
      </c>
      <c r="C11775" s="52" t="s">
        <v>747</v>
      </c>
      <c r="D11775" s="53" t="n">
        <v>0.1</v>
      </c>
      <c r="E11775" s="53" t="s">
        <v>748</v>
      </c>
      <c r="F11775" s="0" t="s">
        <v>1501</v>
      </c>
      <c r="G11775" s="0" t="str">
        <f aca="false">LEFT(B11775,2)</f>
        <v>23</v>
      </c>
      <c r="H11775" s="0" t="str">
        <f aca="false">I11775&amp;"_"&amp;G11775&amp;"_"&amp;F11775</f>
        <v>Karusse_23_20191121_DL2019021_GrindstedGym_EGG_koersel1</v>
      </c>
      <c r="I11775" s="61" t="str">
        <f aca="false">MID(RIGHT(B11775,LEN(B11775)-3),1,FIND("_",RIGHT(B11775,LEN(B11775)-3))-1)</f>
        <v>Karusse</v>
      </c>
      <c r="J11775" s="61" t="str">
        <f aca="false">TRIM(SUBSTITUTE(RIGHT(B11775,FIND(I11775,B11775)+1),"_",""))</f>
        <v>NegK</v>
      </c>
      <c r="K11775" s="0" t="str">
        <f aca="false">IFERROR(VALUE(SUBSTITUTE(E11775,".",",")),E11775)</f>
        <v>No Ct</v>
      </c>
      <c r="L11775" s="61" t="str">
        <f aca="false">IF(J11775="PosK",SUMIFS(K:K,J:J,"PosK",H:H,H11775),"")</f>
        <v/>
      </c>
      <c r="M11775" s="61" t="str">
        <f aca="false">IF(J11775="PosK",SUMIFS(K:K,J:J,"NegK",H:H,H11775),"")</f>
        <v/>
      </c>
      <c r="N11775" s="61" t="str">
        <f aca="false">IF(J11775="PosK",SUMIFS(K:K,J:J,"eDNA",H:H,H11775),"")</f>
        <v/>
      </c>
    </row>
    <row r="11776" customFormat="false" ht="14.25" hidden="false" customHeight="false" outlineLevel="0" collapsed="false">
      <c r="A11776" s="0" t="s">
        <v>916</v>
      </c>
      <c r="B11776" s="52" t="s">
        <v>1016</v>
      </c>
      <c r="C11776" s="52" t="s">
        <v>751</v>
      </c>
      <c r="D11776" s="53" t="n">
        <v>0.1</v>
      </c>
      <c r="E11776" s="53" t="s">
        <v>748</v>
      </c>
      <c r="F11776" s="0" t="s">
        <v>1501</v>
      </c>
      <c r="G11776" s="0" t="str">
        <f aca="false">LEFT(B11776,2)</f>
        <v>23</v>
      </c>
      <c r="H11776" s="0" t="str">
        <f aca="false">I11776&amp;"_"&amp;G11776&amp;"_"&amp;F11776</f>
        <v>Karusse_23_20191121_DL2019021_GrindstedGym_EGG_koersel1</v>
      </c>
      <c r="I11776" s="61" t="str">
        <f aca="false">MID(RIGHT(B11776,LEN(B11776)-3),1,FIND("_",RIGHT(B11776,LEN(B11776)-3))-1)</f>
        <v>Karusse</v>
      </c>
      <c r="J11776" s="61" t="str">
        <f aca="false">TRIM(SUBSTITUTE(RIGHT(B11776,FIND(I11776,B11776)+1),"_",""))</f>
        <v>eDNA</v>
      </c>
      <c r="K11776" s="0" t="str">
        <f aca="false">IFERROR(VALUE(SUBSTITUTE(E11776,".",",")),E11776)</f>
        <v>No Ct</v>
      </c>
      <c r="L11776" s="61" t="str">
        <f aca="false">IF(J11776="PosK",SUMIFS(K:K,J:J,"PosK",H:H,H11776),"")</f>
        <v/>
      </c>
      <c r="M11776" s="61" t="str">
        <f aca="false">IF(J11776="PosK",SUMIFS(K:K,J:J,"NegK",H:H,H11776),"")</f>
        <v/>
      </c>
      <c r="N11776" s="61" t="str">
        <f aca="false">IF(J11776="PosK",SUMIFS(K:K,J:J,"eDNA",H:H,H11776),"")</f>
        <v/>
      </c>
      <c r="Q11776" s="62"/>
    </row>
    <row r="11777" customFormat="false" ht="14.25" hidden="false" customHeight="false" outlineLevel="0" collapsed="false">
      <c r="A11777" s="0" t="s">
        <v>918</v>
      </c>
      <c r="B11777" s="52" t="s">
        <v>1016</v>
      </c>
      <c r="C11777" s="52" t="s">
        <v>751</v>
      </c>
      <c r="D11777" s="53" t="n">
        <v>0.1</v>
      </c>
      <c r="E11777" s="53" t="s">
        <v>748</v>
      </c>
      <c r="F11777" s="0" t="s">
        <v>1501</v>
      </c>
      <c r="G11777" s="0" t="str">
        <f aca="false">LEFT(B11777,2)</f>
        <v>23</v>
      </c>
      <c r="H11777" s="0" t="str">
        <f aca="false">I11777&amp;"_"&amp;G11777&amp;"_"&amp;F11777</f>
        <v>Karusse_23_20191121_DL2019021_GrindstedGym_EGG_koersel1</v>
      </c>
      <c r="I11777" s="61" t="str">
        <f aca="false">MID(RIGHT(B11777,LEN(B11777)-3),1,FIND("_",RIGHT(B11777,LEN(B11777)-3))-1)</f>
        <v>Karusse</v>
      </c>
      <c r="J11777" s="61" t="str">
        <f aca="false">TRIM(SUBSTITUTE(RIGHT(B11777,FIND(I11777,B11777)+1),"_",""))</f>
        <v>eDNA</v>
      </c>
      <c r="K11777" s="0" t="str">
        <f aca="false">IFERROR(VALUE(SUBSTITUTE(E11777,".",",")),E11777)</f>
        <v>No Ct</v>
      </c>
      <c r="L11777" s="61" t="str">
        <f aca="false">IF(J11777="PosK",SUMIFS(K:K,J:J,"PosK",H:H,H11777),"")</f>
        <v/>
      </c>
      <c r="M11777" s="61" t="str">
        <f aca="false">IF(J11777="PosK",SUMIFS(K:K,J:J,"NegK",H:H,H11777),"")</f>
        <v/>
      </c>
      <c r="N11777" s="61" t="str">
        <f aca="false">IF(J11777="PosK",SUMIFS(K:K,J:J,"eDNA",H:H,H11777),"")</f>
        <v/>
      </c>
      <c r="P11777" s="62"/>
      <c r="T11777" s="63"/>
      <c r="W11777" s="64"/>
    </row>
    <row r="11778" customFormat="false" ht="14.25" hidden="false" customHeight="false" outlineLevel="0" collapsed="false">
      <c r="A11778" s="0" t="s">
        <v>919</v>
      </c>
      <c r="B11778" s="52" t="s">
        <v>1224</v>
      </c>
      <c r="C11778" s="52" t="s">
        <v>743</v>
      </c>
      <c r="D11778" s="53" t="n">
        <v>0.1</v>
      </c>
      <c r="E11778" s="53" t="n">
        <v>47.76</v>
      </c>
      <c r="F11778" s="0" t="s">
        <v>1501</v>
      </c>
      <c r="G11778" s="0" t="str">
        <f aca="false">LEFT(B11778,2)</f>
        <v>24</v>
      </c>
      <c r="H11778" s="0" t="str">
        <f aca="false">I11778&amp;"_"&amp;G11778&amp;"_"&amp;F11778</f>
        <v>Soelvkarusse_24_20191121_DL2019021_GrindstedGym_EGG_koersel1</v>
      </c>
      <c r="I11778" s="61" t="str">
        <f aca="false">MID(RIGHT(B11778,LEN(B11778)-3),1,FIND("_",RIGHT(B11778,LEN(B11778)-3))-1)</f>
        <v>Soelvkarusse</v>
      </c>
      <c r="J11778" s="61" t="str">
        <f aca="false">TRIM(SUBSTITUTE(RIGHT(B11778,FIND(I11778,B11778)+1),"_",""))</f>
        <v>PosK</v>
      </c>
      <c r="K11778" s="0" t="n">
        <f aca="false">IFERROR(VALUE(SUBSTITUTE(E11778,".",",")),E11778)</f>
        <v>47.76</v>
      </c>
      <c r="L11778" s="61" t="n">
        <f aca="false">IF(J11778="PosK",SUMIFS(K:K,J:J,"PosK",H:H,H11778),"")</f>
        <v>47.76</v>
      </c>
      <c r="M11778" s="61" t="n">
        <f aca="false">IF(J11778="PosK",SUMIFS(K:K,J:J,"NegK",H:H,H11778),"")</f>
        <v>0</v>
      </c>
      <c r="N11778" s="61" t="n">
        <f aca="false">IF(J11778="PosK",SUMIFS(K:K,J:J,"eDNA",H:H,H11778),"")</f>
        <v>0</v>
      </c>
      <c r="P11778" s="62" t="n">
        <f aca="false">IF(K11780="No Ct",0,K11780)</f>
        <v>0</v>
      </c>
      <c r="Q11778" s="62" t="n">
        <f aca="false">IF(K11781="No Ct",0,K11781)</f>
        <v>0</v>
      </c>
      <c r="R11778" s="0" t="str">
        <f aca="false">IF(AND(L11778&gt;0,M11778=0),"Valid","Invalid")</f>
        <v>Valid</v>
      </c>
      <c r="S11778" s="0" t="str">
        <f aca="false">IF(OR(P11778&gt;1,Q11778&gt;1),"Present","Absent")</f>
        <v>Absent</v>
      </c>
      <c r="T11778" s="63" t="str">
        <f aca="false">IF(OR(AND(P11778&gt;1,P11778&lt;41),AND(Q11778&gt;1,Q11778&lt;41)),"Ct&lt;41","Ct&gt;41")</f>
        <v>Ct&gt;41</v>
      </c>
      <c r="U11778" s="0" t="str">
        <f aca="false">I11778</f>
        <v>Soelvkarusse</v>
      </c>
      <c r="V11778" s="0" t="str">
        <f aca="false">MID(F11778,10,9)</f>
        <v>DL2019021</v>
      </c>
      <c r="W11778" s="64" t="str">
        <f aca="false">V11778&amp;"_"&amp;U11778&amp;"_"&amp;R11778&amp;"_"&amp;S11778&amp;"_"&amp;T11778</f>
        <v>DL2019021_Soelvkarusse_Valid_Absent_Ct&gt;41</v>
      </c>
    </row>
    <row r="11779" customFormat="false" ht="14.25" hidden="false" customHeight="false" outlineLevel="0" collapsed="false">
      <c r="A11779" s="0" t="s">
        <v>921</v>
      </c>
      <c r="B11779" s="52" t="s">
        <v>1225</v>
      </c>
      <c r="C11779" s="52" t="s">
        <v>747</v>
      </c>
      <c r="D11779" s="53" t="n">
        <v>0.1</v>
      </c>
      <c r="E11779" s="53" t="s">
        <v>748</v>
      </c>
      <c r="F11779" s="0" t="s">
        <v>1501</v>
      </c>
      <c r="G11779" s="0" t="str">
        <f aca="false">LEFT(B11779,2)</f>
        <v>24</v>
      </c>
      <c r="H11779" s="0" t="str">
        <f aca="false">I11779&amp;"_"&amp;G11779&amp;"_"&amp;F11779</f>
        <v>Soelvkarusse_24_20191121_DL2019021_GrindstedGym_EGG_koersel1</v>
      </c>
      <c r="I11779" s="61" t="str">
        <f aca="false">MID(RIGHT(B11779,LEN(B11779)-3),1,FIND("_",RIGHT(B11779,LEN(B11779)-3))-1)</f>
        <v>Soelvkarusse</v>
      </c>
      <c r="J11779" s="61" t="str">
        <f aca="false">TRIM(SUBSTITUTE(RIGHT(B11779,FIND(I11779,B11779)+1),"_",""))</f>
        <v>NegK</v>
      </c>
      <c r="K11779" s="0" t="str">
        <f aca="false">IFERROR(VALUE(SUBSTITUTE(E11779,".",",")),E11779)</f>
        <v>No Ct</v>
      </c>
      <c r="L11779" s="61" t="str">
        <f aca="false">IF(J11779="PosK",SUMIFS(K:K,J:J,"PosK",H:H,H11779),"")</f>
        <v/>
      </c>
      <c r="M11779" s="61" t="str">
        <f aca="false">IF(J11779="PosK",SUMIFS(K:K,J:J,"NegK",H:H,H11779),"")</f>
        <v/>
      </c>
      <c r="N11779" s="61" t="str">
        <f aca="false">IF(J11779="PosK",SUMIFS(K:K,J:J,"eDNA",H:H,H11779),"")</f>
        <v/>
      </c>
    </row>
    <row r="11780" customFormat="false" ht="14.25" hidden="false" customHeight="false" outlineLevel="0" collapsed="false">
      <c r="A11780" s="0" t="s">
        <v>923</v>
      </c>
      <c r="B11780" s="52" t="s">
        <v>1226</v>
      </c>
      <c r="C11780" s="52" t="s">
        <v>751</v>
      </c>
      <c r="D11780" s="53" t="n">
        <v>0.1</v>
      </c>
      <c r="E11780" s="53" t="s">
        <v>748</v>
      </c>
      <c r="F11780" s="0" t="s">
        <v>1501</v>
      </c>
      <c r="G11780" s="0" t="str">
        <f aca="false">LEFT(B11780,2)</f>
        <v>24</v>
      </c>
      <c r="H11780" s="0" t="str">
        <f aca="false">I11780&amp;"_"&amp;G11780&amp;"_"&amp;F11780</f>
        <v>Soelvkarusse_24_20191121_DL2019021_GrindstedGym_EGG_koersel1</v>
      </c>
      <c r="I11780" s="61" t="str">
        <f aca="false">MID(RIGHT(B11780,LEN(B11780)-3),1,FIND("_",RIGHT(B11780,LEN(B11780)-3))-1)</f>
        <v>Soelvkarusse</v>
      </c>
      <c r="J11780" s="61" t="str">
        <f aca="false">TRIM(SUBSTITUTE(RIGHT(B11780,FIND(I11780,B11780)+1),"_",""))</f>
        <v>eDNA</v>
      </c>
      <c r="K11780" s="0" t="str">
        <f aca="false">IFERROR(VALUE(SUBSTITUTE(E11780,".",",")),E11780)</f>
        <v>No Ct</v>
      </c>
      <c r="L11780" s="61" t="str">
        <f aca="false">IF(J11780="PosK",SUMIFS(K:K,J:J,"PosK",H:H,H11780),"")</f>
        <v/>
      </c>
      <c r="M11780" s="61" t="str">
        <f aca="false">IF(J11780="PosK",SUMIFS(K:K,J:J,"NegK",H:H,H11780),"")</f>
        <v/>
      </c>
      <c r="N11780" s="61" t="str">
        <f aca="false">IF(J11780="PosK",SUMIFS(K:K,J:J,"eDNA",H:H,H11780),"")</f>
        <v/>
      </c>
      <c r="Q11780" s="62"/>
    </row>
    <row r="11781" customFormat="false" ht="14.25" hidden="false" customHeight="false" outlineLevel="0" collapsed="false">
      <c r="A11781" s="0" t="s">
        <v>925</v>
      </c>
      <c r="B11781" s="52" t="s">
        <v>1226</v>
      </c>
      <c r="C11781" s="52" t="s">
        <v>751</v>
      </c>
      <c r="D11781" s="53" t="n">
        <v>0.1</v>
      </c>
      <c r="E11781" s="53" t="s">
        <v>748</v>
      </c>
      <c r="F11781" s="0" t="s">
        <v>1501</v>
      </c>
      <c r="G11781" s="0" t="str">
        <f aca="false">LEFT(B11781,2)</f>
        <v>24</v>
      </c>
      <c r="H11781" s="0" t="str">
        <f aca="false">I11781&amp;"_"&amp;G11781&amp;"_"&amp;F11781</f>
        <v>Soelvkarusse_24_20191121_DL2019021_GrindstedGym_EGG_koersel1</v>
      </c>
      <c r="I11781" s="61" t="str">
        <f aca="false">MID(RIGHT(B11781,LEN(B11781)-3),1,FIND("_",RIGHT(B11781,LEN(B11781)-3))-1)</f>
        <v>Soelvkarusse</v>
      </c>
      <c r="J11781" s="61" t="str">
        <f aca="false">TRIM(SUBSTITUTE(RIGHT(B11781,FIND(I11781,B11781)+1),"_",""))</f>
        <v>eDNA</v>
      </c>
      <c r="K11781" s="0" t="str">
        <f aca="false">IFERROR(VALUE(SUBSTITUTE(E11781,".",",")),E11781)</f>
        <v>No Ct</v>
      </c>
      <c r="L11781" s="61" t="str">
        <f aca="false">IF(J11781="PosK",SUMIFS(K:K,J:J,"PosK",H:H,H11781),"")</f>
        <v/>
      </c>
      <c r="M11781" s="61" t="str">
        <f aca="false">IF(J11781="PosK",SUMIFS(K:K,J:J,"NegK",H:H,H11781),"")</f>
        <v/>
      </c>
      <c r="N11781" s="61" t="str">
        <f aca="false">IF(J11781="PosK",SUMIFS(K:K,J:J,"eDNA",H:H,H11781),"")</f>
        <v/>
      </c>
      <c r="P11781" s="62"/>
      <c r="T11781" s="63"/>
      <c r="W11781" s="64"/>
    </row>
    <row r="11782" customFormat="false" ht="14.25" hidden="false" customHeight="false" outlineLevel="0" collapsed="false">
      <c r="A11782" s="0" t="s">
        <v>741</v>
      </c>
      <c r="B11782" s="52" t="s">
        <v>1020</v>
      </c>
      <c r="C11782" s="52" t="s">
        <v>743</v>
      </c>
      <c r="D11782" s="53" t="n">
        <v>0.1</v>
      </c>
      <c r="E11782" s="53" t="s">
        <v>748</v>
      </c>
      <c r="F11782" s="0" t="s">
        <v>1502</v>
      </c>
      <c r="G11782" s="0" t="str">
        <f aca="false">LEFT(B11782,2)</f>
        <v>25</v>
      </c>
      <c r="H11782" s="0" t="str">
        <f aca="false">I11782&amp;"_"&amp;G11782&amp;"_"&amp;F11782</f>
        <v>Loegfroe_25_20191121_DL2019021_GrindstedGym_EGG_koersel2</v>
      </c>
      <c r="I11782" s="61" t="str">
        <f aca="false">MID(RIGHT(B11782,LEN(B11782)-3),1,FIND("_",RIGHT(B11782,LEN(B11782)-3))-1)</f>
        <v>Loegfroe</v>
      </c>
      <c r="J11782" s="61" t="str">
        <f aca="false">TRIM(SUBSTITUTE(RIGHT(B11782,FIND(I11782,B11782)+1),"_",""))</f>
        <v>PosK</v>
      </c>
      <c r="K11782" s="0" t="str">
        <f aca="false">IFERROR(VALUE(SUBSTITUTE(E11782,".",",")),E11782)</f>
        <v>No Ct</v>
      </c>
      <c r="L11782" s="61" t="n">
        <f aca="false">IF(J11782="PosK",SUMIFS(K:K,J:J,"PosK",H:H,H11782),"")</f>
        <v>0</v>
      </c>
      <c r="M11782" s="61" t="n">
        <f aca="false">IF(J11782="PosK",SUMIFS(K:K,J:J,"NegK",H:H,H11782),"")</f>
        <v>0</v>
      </c>
      <c r="N11782" s="61" t="n">
        <f aca="false">IF(J11782="PosK",SUMIFS(K:K,J:J,"eDNA",H:H,H11782),"")</f>
        <v>0</v>
      </c>
      <c r="P11782" s="62" t="n">
        <f aca="false">IF(K11784="No Ct",0,K11784)</f>
        <v>0</v>
      </c>
      <c r="Q11782" s="62" t="n">
        <f aca="false">IF(K11785="No Ct",0,K11785)</f>
        <v>0</v>
      </c>
      <c r="R11782" s="0" t="str">
        <f aca="false">IF(AND(L11782&gt;0,M11782=0),"Valid","Invalid")</f>
        <v>Invalid</v>
      </c>
      <c r="S11782" s="0" t="str">
        <f aca="false">IF(OR(P11782&gt;1,Q11782&gt;1),"Present","Absent")</f>
        <v>Absent</v>
      </c>
      <c r="T11782" s="63" t="str">
        <f aca="false">IF(OR(AND(P11782&gt;1,P11782&lt;41),AND(Q11782&gt;1,Q11782&lt;41)),"Ct&lt;41","Ct&gt;41")</f>
        <v>Ct&gt;41</v>
      </c>
      <c r="U11782" s="0" t="str">
        <f aca="false">I11782</f>
        <v>Loegfroe</v>
      </c>
      <c r="V11782" s="0" t="str">
        <f aca="false">MID(F11782,10,9)</f>
        <v>DL2019021</v>
      </c>
      <c r="W11782" s="64" t="str">
        <f aca="false">V11782&amp;"_"&amp;U11782&amp;"_"&amp;R11782&amp;"_"&amp;S11782&amp;"_"&amp;T11782</f>
        <v>DL2019021_Loegfroe_Invalid_Absent_Ct&gt;41</v>
      </c>
    </row>
    <row r="11783" customFormat="false" ht="14.25" hidden="false" customHeight="false" outlineLevel="0" collapsed="false">
      <c r="A11783" s="0" t="s">
        <v>745</v>
      </c>
      <c r="B11783" s="52" t="s">
        <v>1022</v>
      </c>
      <c r="C11783" s="52" t="s">
        <v>747</v>
      </c>
      <c r="D11783" s="53" t="n">
        <v>0.1</v>
      </c>
      <c r="E11783" s="53" t="s">
        <v>748</v>
      </c>
      <c r="F11783" s="0" t="s">
        <v>1502</v>
      </c>
      <c r="G11783" s="0" t="str">
        <f aca="false">LEFT(B11783,2)</f>
        <v>25</v>
      </c>
      <c r="H11783" s="0" t="str">
        <f aca="false">I11783&amp;"_"&amp;G11783&amp;"_"&amp;F11783</f>
        <v>Loegfroe_25_20191121_DL2019021_GrindstedGym_EGG_koersel2</v>
      </c>
      <c r="I11783" s="61" t="str">
        <f aca="false">MID(RIGHT(B11783,LEN(B11783)-3),1,FIND("_",RIGHT(B11783,LEN(B11783)-3))-1)</f>
        <v>Loegfroe</v>
      </c>
      <c r="J11783" s="61" t="str">
        <f aca="false">TRIM(SUBSTITUTE(RIGHT(B11783,FIND(I11783,B11783)+1),"_",""))</f>
        <v>NegK</v>
      </c>
      <c r="K11783" s="0" t="str">
        <f aca="false">IFERROR(VALUE(SUBSTITUTE(E11783,".",",")),E11783)</f>
        <v>No Ct</v>
      </c>
      <c r="L11783" s="61" t="str">
        <f aca="false">IF(J11783="PosK",SUMIFS(K:K,J:J,"PosK",H:H,H11783),"")</f>
        <v/>
      </c>
      <c r="M11783" s="61" t="str">
        <f aca="false">IF(J11783="PosK",SUMIFS(K:K,J:J,"NegK",H:H,H11783),"")</f>
        <v/>
      </c>
      <c r="N11783" s="61" t="str">
        <f aca="false">IF(J11783="PosK",SUMIFS(K:K,J:J,"eDNA",H:H,H11783),"")</f>
        <v/>
      </c>
    </row>
    <row r="11784" customFormat="false" ht="14.25" hidden="false" customHeight="false" outlineLevel="0" collapsed="false">
      <c r="A11784" s="0" t="s">
        <v>749</v>
      </c>
      <c r="B11784" s="52" t="s">
        <v>1023</v>
      </c>
      <c r="C11784" s="52" t="s">
        <v>751</v>
      </c>
      <c r="D11784" s="53" t="n">
        <v>0.1</v>
      </c>
      <c r="E11784" s="53" t="s">
        <v>748</v>
      </c>
      <c r="F11784" s="0" t="s">
        <v>1502</v>
      </c>
      <c r="G11784" s="0" t="str">
        <f aca="false">LEFT(B11784,2)</f>
        <v>25</v>
      </c>
      <c r="H11784" s="0" t="str">
        <f aca="false">I11784&amp;"_"&amp;G11784&amp;"_"&amp;F11784</f>
        <v>Loegfroe_25_20191121_DL2019021_GrindstedGym_EGG_koersel2</v>
      </c>
      <c r="I11784" s="61" t="str">
        <f aca="false">MID(RIGHT(B11784,LEN(B11784)-3),1,FIND("_",RIGHT(B11784,LEN(B11784)-3))-1)</f>
        <v>Loegfroe</v>
      </c>
      <c r="J11784" s="61" t="str">
        <f aca="false">TRIM(SUBSTITUTE(RIGHT(B11784,FIND(I11784,B11784)+1),"_",""))</f>
        <v>eDNA</v>
      </c>
      <c r="K11784" s="0" t="str">
        <f aca="false">IFERROR(VALUE(SUBSTITUTE(E11784,".",",")),E11784)</f>
        <v>No Ct</v>
      </c>
      <c r="L11784" s="61" t="str">
        <f aca="false">IF(J11784="PosK",SUMIFS(K:K,J:J,"PosK",H:H,H11784),"")</f>
        <v/>
      </c>
      <c r="M11784" s="61" t="str">
        <f aca="false">IF(J11784="PosK",SUMIFS(K:K,J:J,"NegK",H:H,H11784),"")</f>
        <v/>
      </c>
      <c r="N11784" s="61" t="str">
        <f aca="false">IF(J11784="PosK",SUMIFS(K:K,J:J,"eDNA",H:H,H11784),"")</f>
        <v/>
      </c>
      <c r="Q11784" s="62"/>
    </row>
    <row r="11785" customFormat="false" ht="14.25" hidden="false" customHeight="false" outlineLevel="0" collapsed="false">
      <c r="A11785" s="0" t="s">
        <v>752</v>
      </c>
      <c r="B11785" s="52" t="s">
        <v>1023</v>
      </c>
      <c r="C11785" s="52" t="s">
        <v>751</v>
      </c>
      <c r="D11785" s="53" t="n">
        <v>0.1</v>
      </c>
      <c r="E11785" s="53" t="s">
        <v>748</v>
      </c>
      <c r="F11785" s="0" t="s">
        <v>1502</v>
      </c>
      <c r="G11785" s="0" t="str">
        <f aca="false">LEFT(B11785,2)</f>
        <v>25</v>
      </c>
      <c r="H11785" s="0" t="str">
        <f aca="false">I11785&amp;"_"&amp;G11785&amp;"_"&amp;F11785</f>
        <v>Loegfroe_25_20191121_DL2019021_GrindstedGym_EGG_koersel2</v>
      </c>
      <c r="I11785" s="61" t="str">
        <f aca="false">MID(RIGHT(B11785,LEN(B11785)-3),1,FIND("_",RIGHT(B11785,LEN(B11785)-3))-1)</f>
        <v>Loegfroe</v>
      </c>
      <c r="J11785" s="61" t="str">
        <f aca="false">TRIM(SUBSTITUTE(RIGHT(B11785,FIND(I11785,B11785)+1),"_",""))</f>
        <v>eDNA</v>
      </c>
      <c r="K11785" s="0" t="str">
        <f aca="false">IFERROR(VALUE(SUBSTITUTE(E11785,".",",")),E11785)</f>
        <v>No Ct</v>
      </c>
      <c r="L11785" s="61" t="str">
        <f aca="false">IF(J11785="PosK",SUMIFS(K:K,J:J,"PosK",H:H,H11785),"")</f>
        <v/>
      </c>
      <c r="M11785" s="61" t="str">
        <f aca="false">IF(J11785="PosK",SUMIFS(K:K,J:J,"NegK",H:H,H11785),"")</f>
        <v/>
      </c>
      <c r="N11785" s="61" t="str">
        <f aca="false">IF(J11785="PosK",SUMIFS(K:K,J:J,"eDNA",H:H,H11785),"")</f>
        <v/>
      </c>
      <c r="P11785" s="62"/>
      <c r="T11785" s="63"/>
      <c r="W11785" s="64"/>
    </row>
    <row r="11786" customFormat="false" ht="14.25" hidden="false" customHeight="false" outlineLevel="0" collapsed="false">
      <c r="A11786" s="0" t="s">
        <v>754</v>
      </c>
      <c r="B11786" s="52" t="s">
        <v>1025</v>
      </c>
      <c r="C11786" s="52" t="s">
        <v>743</v>
      </c>
      <c r="D11786" s="53" t="n">
        <v>0.1</v>
      </c>
      <c r="E11786" s="53" t="n">
        <v>29.96</v>
      </c>
      <c r="F11786" s="0" t="s">
        <v>1502</v>
      </c>
      <c r="G11786" s="0" t="str">
        <f aca="false">LEFT(B11786,2)</f>
        <v>26</v>
      </c>
      <c r="H11786" s="0" t="str">
        <f aca="false">I11786&amp;"_"&amp;G11786&amp;"_"&amp;F11786</f>
        <v>StorVandsalamander_26_20191121_DL2019021_GrindstedGym_EGG_koersel2</v>
      </c>
      <c r="I11786" s="61" t="str">
        <f aca="false">MID(RIGHT(B11786,LEN(B11786)-3),1,FIND("_",RIGHT(B11786,LEN(B11786)-3))-1)</f>
        <v>StorVandsalamander</v>
      </c>
      <c r="J11786" s="61" t="str">
        <f aca="false">TRIM(SUBSTITUTE(RIGHT(B11786,FIND(I11786,B11786)+1),"_",""))</f>
        <v>PosK</v>
      </c>
      <c r="K11786" s="0" t="n">
        <f aca="false">IFERROR(VALUE(SUBSTITUTE(E11786,".",",")),E11786)</f>
        <v>29.96</v>
      </c>
      <c r="L11786" s="61" t="n">
        <f aca="false">IF(J11786="PosK",SUMIFS(K:K,J:J,"PosK",H:H,H11786),"")</f>
        <v>29.96</v>
      </c>
      <c r="M11786" s="61" t="n">
        <f aca="false">IF(J11786="PosK",SUMIFS(K:K,J:J,"NegK",H:H,H11786),"")</f>
        <v>0</v>
      </c>
      <c r="N11786" s="61" t="n">
        <f aca="false">IF(J11786="PosK",SUMIFS(K:K,J:J,"eDNA",H:H,H11786),"")</f>
        <v>0</v>
      </c>
      <c r="P11786" s="62" t="n">
        <f aca="false">IF(K11788="No Ct",0,K11788)</f>
        <v>0</v>
      </c>
      <c r="Q11786" s="62" t="n">
        <f aca="false">IF(K11789="No Ct",0,K11789)</f>
        <v>0</v>
      </c>
      <c r="R11786" s="0" t="str">
        <f aca="false">IF(AND(L11786&gt;0,M11786=0),"Valid","Invalid")</f>
        <v>Valid</v>
      </c>
      <c r="S11786" s="0" t="str">
        <f aca="false">IF(OR(P11786&gt;1,Q11786&gt;1),"Present","Absent")</f>
        <v>Absent</v>
      </c>
      <c r="T11786" s="63" t="str">
        <f aca="false">IF(OR(AND(P11786&gt;1,P11786&lt;41),AND(Q11786&gt;1,Q11786&lt;41)),"Ct&lt;41","Ct&gt;41")</f>
        <v>Ct&gt;41</v>
      </c>
      <c r="U11786" s="0" t="str">
        <f aca="false">I11786</f>
        <v>StorVandsalamander</v>
      </c>
      <c r="V11786" s="0" t="str">
        <f aca="false">MID(F11786,10,9)</f>
        <v>DL2019021</v>
      </c>
      <c r="W11786" s="64" t="str">
        <f aca="false">V11786&amp;"_"&amp;U11786&amp;"_"&amp;R11786&amp;"_"&amp;S11786&amp;"_"&amp;T11786</f>
        <v>DL2019021_StorVandsalamander_Valid_Absent_Ct&gt;41</v>
      </c>
    </row>
    <row r="11787" customFormat="false" ht="14.25" hidden="false" customHeight="false" outlineLevel="0" collapsed="false">
      <c r="A11787" s="0" t="s">
        <v>756</v>
      </c>
      <c r="B11787" s="52" t="s">
        <v>1026</v>
      </c>
      <c r="C11787" s="52" t="s">
        <v>747</v>
      </c>
      <c r="D11787" s="53" t="n">
        <v>0.1</v>
      </c>
      <c r="E11787" s="53" t="s">
        <v>748</v>
      </c>
      <c r="F11787" s="0" t="s">
        <v>1502</v>
      </c>
      <c r="G11787" s="0" t="str">
        <f aca="false">LEFT(B11787,2)</f>
        <v>26</v>
      </c>
      <c r="H11787" s="0" t="str">
        <f aca="false">I11787&amp;"_"&amp;G11787&amp;"_"&amp;F11787</f>
        <v>StorVandsalamander_26_20191121_DL2019021_GrindstedGym_EGG_koersel2</v>
      </c>
      <c r="I11787" s="61" t="str">
        <f aca="false">MID(RIGHT(B11787,LEN(B11787)-3),1,FIND("_",RIGHT(B11787,LEN(B11787)-3))-1)</f>
        <v>StorVandsalamander</v>
      </c>
      <c r="J11787" s="61" t="str">
        <f aca="false">TRIM(SUBSTITUTE(RIGHT(B11787,FIND(I11787,B11787)+1),"_",""))</f>
        <v>NegK</v>
      </c>
      <c r="K11787" s="0" t="str">
        <f aca="false">IFERROR(VALUE(SUBSTITUTE(E11787,".",",")),E11787)</f>
        <v>No Ct</v>
      </c>
      <c r="L11787" s="61" t="str">
        <f aca="false">IF(J11787="PosK",SUMIFS(K:K,J:J,"PosK",H:H,H11787),"")</f>
        <v/>
      </c>
      <c r="M11787" s="61" t="str">
        <f aca="false">IF(J11787="PosK",SUMIFS(K:K,J:J,"NegK",H:H,H11787),"")</f>
        <v/>
      </c>
      <c r="N11787" s="61" t="str">
        <f aca="false">IF(J11787="PosK",SUMIFS(K:K,J:J,"eDNA",H:H,H11787),"")</f>
        <v/>
      </c>
    </row>
    <row r="11788" customFormat="false" ht="14.25" hidden="false" customHeight="false" outlineLevel="0" collapsed="false">
      <c r="A11788" s="0" t="s">
        <v>758</v>
      </c>
      <c r="B11788" s="52" t="s">
        <v>1027</v>
      </c>
      <c r="C11788" s="52" t="s">
        <v>751</v>
      </c>
      <c r="D11788" s="53" t="n">
        <v>0.1</v>
      </c>
      <c r="E11788" s="53" t="s">
        <v>748</v>
      </c>
      <c r="F11788" s="0" t="s">
        <v>1502</v>
      </c>
      <c r="G11788" s="0" t="str">
        <f aca="false">LEFT(B11788,2)</f>
        <v>26</v>
      </c>
      <c r="H11788" s="0" t="str">
        <f aca="false">I11788&amp;"_"&amp;G11788&amp;"_"&amp;F11788</f>
        <v>StorVandsalamander_26_20191121_DL2019021_GrindstedGym_EGG_koersel2</v>
      </c>
      <c r="I11788" s="61" t="str">
        <f aca="false">MID(RIGHT(B11788,LEN(B11788)-3),1,FIND("_",RIGHT(B11788,LEN(B11788)-3))-1)</f>
        <v>StorVandsalamander</v>
      </c>
      <c r="J11788" s="61" t="str">
        <f aca="false">TRIM(SUBSTITUTE(RIGHT(B11788,FIND(I11788,B11788)+1),"_",""))</f>
        <v>eDNA</v>
      </c>
      <c r="K11788" s="0" t="str">
        <f aca="false">IFERROR(VALUE(SUBSTITUTE(E11788,".",",")),E11788)</f>
        <v>No Ct</v>
      </c>
      <c r="L11788" s="61" t="str">
        <f aca="false">IF(J11788="PosK",SUMIFS(K:K,J:J,"PosK",H:H,H11788),"")</f>
        <v/>
      </c>
      <c r="M11788" s="61" t="str">
        <f aca="false">IF(J11788="PosK",SUMIFS(K:K,J:J,"NegK",H:H,H11788),"")</f>
        <v/>
      </c>
      <c r="N11788" s="61" t="str">
        <f aca="false">IF(J11788="PosK",SUMIFS(K:K,J:J,"eDNA",H:H,H11788),"")</f>
        <v/>
      </c>
      <c r="Q11788" s="62"/>
    </row>
    <row r="11789" customFormat="false" ht="14.25" hidden="false" customHeight="false" outlineLevel="0" collapsed="false">
      <c r="A11789" s="0" t="s">
        <v>760</v>
      </c>
      <c r="B11789" s="52" t="s">
        <v>1027</v>
      </c>
      <c r="C11789" s="52" t="s">
        <v>751</v>
      </c>
      <c r="D11789" s="53" t="n">
        <v>0.1</v>
      </c>
      <c r="E11789" s="53" t="s">
        <v>748</v>
      </c>
      <c r="F11789" s="0" t="s">
        <v>1502</v>
      </c>
      <c r="G11789" s="0" t="str">
        <f aca="false">LEFT(B11789,2)</f>
        <v>26</v>
      </c>
      <c r="H11789" s="0" t="str">
        <f aca="false">I11789&amp;"_"&amp;G11789&amp;"_"&amp;F11789</f>
        <v>StorVandsalamander_26_20191121_DL2019021_GrindstedGym_EGG_koersel2</v>
      </c>
      <c r="I11789" s="61" t="str">
        <f aca="false">MID(RIGHT(B11789,LEN(B11789)-3),1,FIND("_",RIGHT(B11789,LEN(B11789)-3))-1)</f>
        <v>StorVandsalamander</v>
      </c>
      <c r="J11789" s="61" t="str">
        <f aca="false">TRIM(SUBSTITUTE(RIGHT(B11789,FIND(I11789,B11789)+1),"_",""))</f>
        <v>eDNA</v>
      </c>
      <c r="K11789" s="0" t="str">
        <f aca="false">IFERROR(VALUE(SUBSTITUTE(E11789,".",",")),E11789)</f>
        <v>No Ct</v>
      </c>
      <c r="L11789" s="61" t="str">
        <f aca="false">IF(J11789="PosK",SUMIFS(K:K,J:J,"PosK",H:H,H11789),"")</f>
        <v/>
      </c>
      <c r="M11789" s="61" t="str">
        <f aca="false">IF(J11789="PosK",SUMIFS(K:K,J:J,"NegK",H:H,H11789),"")</f>
        <v/>
      </c>
      <c r="N11789" s="61" t="str">
        <f aca="false">IF(J11789="PosK",SUMIFS(K:K,J:J,"eDNA",H:H,H11789),"")</f>
        <v/>
      </c>
      <c r="P11789" s="62"/>
      <c r="T11789" s="63"/>
      <c r="W11789" s="64"/>
    </row>
    <row r="11790" customFormat="false" ht="14.25" hidden="false" customHeight="false" outlineLevel="0" collapsed="false">
      <c r="A11790" s="0" t="s">
        <v>762</v>
      </c>
      <c r="B11790" s="52" t="s">
        <v>1029</v>
      </c>
      <c r="C11790" s="52" t="s">
        <v>743</v>
      </c>
      <c r="D11790" s="53" t="n">
        <v>0.1</v>
      </c>
      <c r="E11790" s="53" t="n">
        <v>33.19</v>
      </c>
      <c r="F11790" s="0" t="s">
        <v>1502</v>
      </c>
      <c r="G11790" s="0" t="str">
        <f aca="false">LEFT(B11790,2)</f>
        <v>27</v>
      </c>
      <c r="H11790" s="0" t="str">
        <f aca="false">I11790&amp;"_"&amp;G11790&amp;"_"&amp;F11790</f>
        <v>Strandtudse_27_20191121_DL2019021_GrindstedGym_EGG_koersel2</v>
      </c>
      <c r="I11790" s="61" t="str">
        <f aca="false">MID(RIGHT(B11790,LEN(B11790)-3),1,FIND("_",RIGHT(B11790,LEN(B11790)-3))-1)</f>
        <v>Strandtudse</v>
      </c>
      <c r="J11790" s="61" t="str">
        <f aca="false">TRIM(SUBSTITUTE(RIGHT(B11790,FIND(I11790,B11790)+1),"_",""))</f>
        <v>PosK</v>
      </c>
      <c r="K11790" s="0" t="n">
        <f aca="false">IFERROR(VALUE(SUBSTITUTE(E11790,".",",")),E11790)</f>
        <v>33.19</v>
      </c>
      <c r="L11790" s="61" t="n">
        <f aca="false">IF(J11790="PosK",SUMIFS(K:K,J:J,"PosK",H:H,H11790),"")</f>
        <v>33.19</v>
      </c>
      <c r="M11790" s="61" t="n">
        <f aca="false">IF(J11790="PosK",SUMIFS(K:K,J:J,"NegK",H:H,H11790),"")</f>
        <v>0</v>
      </c>
      <c r="N11790" s="61" t="n">
        <f aca="false">IF(J11790="PosK",SUMIFS(K:K,J:J,"eDNA",H:H,H11790),"")</f>
        <v>0</v>
      </c>
      <c r="P11790" s="62" t="n">
        <f aca="false">IF(K11792="No Ct",0,K11792)</f>
        <v>0</v>
      </c>
      <c r="Q11790" s="62" t="n">
        <f aca="false">IF(K11793="No Ct",0,K11793)</f>
        <v>0</v>
      </c>
      <c r="R11790" s="0" t="str">
        <f aca="false">IF(AND(L11790&gt;0,M11790=0),"Valid","Invalid")</f>
        <v>Valid</v>
      </c>
      <c r="S11790" s="0" t="str">
        <f aca="false">IF(OR(P11790&gt;1,Q11790&gt;1),"Present","Absent")</f>
        <v>Absent</v>
      </c>
      <c r="T11790" s="63" t="str">
        <f aca="false">IF(OR(AND(P11790&gt;1,P11790&lt;41),AND(Q11790&gt;1,Q11790&lt;41)),"Ct&lt;41","Ct&gt;41")</f>
        <v>Ct&gt;41</v>
      </c>
      <c r="U11790" s="0" t="str">
        <f aca="false">I11790</f>
        <v>Strandtudse</v>
      </c>
      <c r="V11790" s="0" t="str">
        <f aca="false">MID(F11790,10,9)</f>
        <v>DL2019021</v>
      </c>
      <c r="W11790" s="64" t="str">
        <f aca="false">V11790&amp;"_"&amp;U11790&amp;"_"&amp;R11790&amp;"_"&amp;S11790&amp;"_"&amp;T11790</f>
        <v>DL2019021_Strandtudse_Valid_Absent_Ct&gt;41</v>
      </c>
    </row>
    <row r="11791" customFormat="false" ht="14.25" hidden="false" customHeight="false" outlineLevel="0" collapsed="false">
      <c r="A11791" s="0" t="s">
        <v>764</v>
      </c>
      <c r="B11791" s="52" t="s">
        <v>1030</v>
      </c>
      <c r="C11791" s="52" t="s">
        <v>747</v>
      </c>
      <c r="D11791" s="53" t="n">
        <v>0.1</v>
      </c>
      <c r="E11791" s="53" t="s">
        <v>748</v>
      </c>
      <c r="F11791" s="0" t="s">
        <v>1502</v>
      </c>
      <c r="G11791" s="0" t="str">
        <f aca="false">LEFT(B11791,2)</f>
        <v>27</v>
      </c>
      <c r="H11791" s="0" t="str">
        <f aca="false">I11791&amp;"_"&amp;G11791&amp;"_"&amp;F11791</f>
        <v>Strandtudse_27_20191121_DL2019021_GrindstedGym_EGG_koersel2</v>
      </c>
      <c r="I11791" s="61" t="str">
        <f aca="false">MID(RIGHT(B11791,LEN(B11791)-3),1,FIND("_",RIGHT(B11791,LEN(B11791)-3))-1)</f>
        <v>Strandtudse</v>
      </c>
      <c r="J11791" s="61" t="str">
        <f aca="false">TRIM(SUBSTITUTE(RIGHT(B11791,FIND(I11791,B11791)+1),"_",""))</f>
        <v>NegK</v>
      </c>
      <c r="K11791" s="0" t="str">
        <f aca="false">IFERROR(VALUE(SUBSTITUTE(E11791,".",",")),E11791)</f>
        <v>No Ct</v>
      </c>
      <c r="L11791" s="61" t="str">
        <f aca="false">IF(J11791="PosK",SUMIFS(K:K,J:J,"PosK",H:H,H11791),"")</f>
        <v/>
      </c>
      <c r="M11791" s="61" t="str">
        <f aca="false">IF(J11791="PosK",SUMIFS(K:K,J:J,"NegK",H:H,H11791),"")</f>
        <v/>
      </c>
      <c r="N11791" s="61" t="str">
        <f aca="false">IF(J11791="PosK",SUMIFS(K:K,J:J,"eDNA",H:H,H11791),"")</f>
        <v/>
      </c>
    </row>
    <row r="11792" customFormat="false" ht="14.25" hidden="false" customHeight="false" outlineLevel="0" collapsed="false">
      <c r="A11792" s="0" t="s">
        <v>766</v>
      </c>
      <c r="B11792" s="52" t="s">
        <v>1031</v>
      </c>
      <c r="C11792" s="52" t="s">
        <v>751</v>
      </c>
      <c r="D11792" s="53" t="n">
        <v>0.1</v>
      </c>
      <c r="E11792" s="53" t="s">
        <v>748</v>
      </c>
      <c r="F11792" s="0" t="s">
        <v>1502</v>
      </c>
      <c r="G11792" s="0" t="str">
        <f aca="false">LEFT(B11792,2)</f>
        <v>27</v>
      </c>
      <c r="H11792" s="0" t="str">
        <f aca="false">I11792&amp;"_"&amp;G11792&amp;"_"&amp;F11792</f>
        <v>Strandtudse_27_20191121_DL2019021_GrindstedGym_EGG_koersel2</v>
      </c>
      <c r="I11792" s="61" t="str">
        <f aca="false">MID(RIGHT(B11792,LEN(B11792)-3),1,FIND("_",RIGHT(B11792,LEN(B11792)-3))-1)</f>
        <v>Strandtudse</v>
      </c>
      <c r="J11792" s="61" t="str">
        <f aca="false">TRIM(SUBSTITUTE(RIGHT(B11792,FIND(I11792,B11792)+1),"_",""))</f>
        <v>eDNA</v>
      </c>
      <c r="K11792" s="0" t="str">
        <f aca="false">IFERROR(VALUE(SUBSTITUTE(E11792,".",",")),E11792)</f>
        <v>No Ct</v>
      </c>
      <c r="L11792" s="61" t="str">
        <f aca="false">IF(J11792="PosK",SUMIFS(K:K,J:J,"PosK",H:H,H11792),"")</f>
        <v/>
      </c>
      <c r="M11792" s="61" t="str">
        <f aca="false">IF(J11792="PosK",SUMIFS(K:K,J:J,"NegK",H:H,H11792),"")</f>
        <v/>
      </c>
      <c r="N11792" s="61" t="str">
        <f aca="false">IF(J11792="PosK",SUMIFS(K:K,J:J,"eDNA",H:H,H11792),"")</f>
        <v/>
      </c>
      <c r="Q11792" s="62"/>
    </row>
    <row r="11793" customFormat="false" ht="14.25" hidden="false" customHeight="false" outlineLevel="0" collapsed="false">
      <c r="A11793" s="0" t="s">
        <v>768</v>
      </c>
      <c r="B11793" s="52" t="s">
        <v>1031</v>
      </c>
      <c r="C11793" s="52" t="s">
        <v>751</v>
      </c>
      <c r="D11793" s="53" t="n">
        <v>0.1</v>
      </c>
      <c r="E11793" s="53" t="s">
        <v>748</v>
      </c>
      <c r="F11793" s="0" t="s">
        <v>1502</v>
      </c>
      <c r="G11793" s="0" t="str">
        <f aca="false">LEFT(B11793,2)</f>
        <v>27</v>
      </c>
      <c r="H11793" s="0" t="str">
        <f aca="false">I11793&amp;"_"&amp;G11793&amp;"_"&amp;F11793</f>
        <v>Strandtudse_27_20191121_DL2019021_GrindstedGym_EGG_koersel2</v>
      </c>
      <c r="I11793" s="61" t="str">
        <f aca="false">MID(RIGHT(B11793,LEN(B11793)-3),1,FIND("_",RIGHT(B11793,LEN(B11793)-3))-1)</f>
        <v>Strandtudse</v>
      </c>
      <c r="J11793" s="61" t="str">
        <f aca="false">TRIM(SUBSTITUTE(RIGHT(B11793,FIND(I11793,B11793)+1),"_",""))</f>
        <v>eDNA</v>
      </c>
      <c r="K11793" s="0" t="str">
        <f aca="false">IFERROR(VALUE(SUBSTITUTE(E11793,".",",")),E11793)</f>
        <v>No Ct</v>
      </c>
      <c r="L11793" s="61" t="str">
        <f aca="false">IF(J11793="PosK",SUMIFS(K:K,J:J,"PosK",H:H,H11793),"")</f>
        <v/>
      </c>
      <c r="M11793" s="61" t="str">
        <f aca="false">IF(J11793="PosK",SUMIFS(K:K,J:J,"NegK",H:H,H11793),"")</f>
        <v/>
      </c>
      <c r="N11793" s="61" t="str">
        <f aca="false">IF(J11793="PosK",SUMIFS(K:K,J:J,"eDNA",H:H,H11793),"")</f>
        <v/>
      </c>
      <c r="P11793" s="62"/>
      <c r="T11793" s="63"/>
      <c r="W11793" s="64"/>
    </row>
    <row r="11794" customFormat="false" ht="14.25" hidden="false" customHeight="false" outlineLevel="0" collapsed="false">
      <c r="A11794" s="0" t="s">
        <v>770</v>
      </c>
      <c r="B11794" s="52" t="s">
        <v>1033</v>
      </c>
      <c r="C11794" s="52" t="s">
        <v>743</v>
      </c>
      <c r="D11794" s="53" t="n">
        <v>0.1</v>
      </c>
      <c r="E11794" s="53" t="s">
        <v>748</v>
      </c>
      <c r="F11794" s="0" t="s">
        <v>1502</v>
      </c>
      <c r="G11794" s="0" t="str">
        <f aca="false">LEFT(B11794,2)</f>
        <v>28</v>
      </c>
      <c r="H11794" s="0" t="str">
        <f aca="false">I11794&amp;"_"&amp;G11794&amp;"_"&amp;F11794</f>
        <v>GroenbrogetTudse_28_20191121_DL2019021_GrindstedGym_EGG_koersel2</v>
      </c>
      <c r="I11794" s="61" t="str">
        <f aca="false">MID(RIGHT(B11794,LEN(B11794)-3),1,FIND("_",RIGHT(B11794,LEN(B11794)-3))-1)</f>
        <v>GroenbrogetTudse</v>
      </c>
      <c r="J11794" s="61" t="str">
        <f aca="false">TRIM(SUBSTITUTE(RIGHT(B11794,FIND(I11794,B11794)+1),"_",""))</f>
        <v>PosK</v>
      </c>
      <c r="K11794" s="0" t="str">
        <f aca="false">IFERROR(VALUE(SUBSTITUTE(E11794,".",",")),E11794)</f>
        <v>No Ct</v>
      </c>
      <c r="L11794" s="61" t="n">
        <f aca="false">IF(J11794="PosK",SUMIFS(K:K,J:J,"PosK",H:H,H11794),"")</f>
        <v>0</v>
      </c>
      <c r="M11794" s="61" t="n">
        <f aca="false">IF(J11794="PosK",SUMIFS(K:K,J:J,"NegK",H:H,H11794),"")</f>
        <v>0</v>
      </c>
      <c r="N11794" s="61" t="n">
        <f aca="false">IF(J11794="PosK",SUMIFS(K:K,J:J,"eDNA",H:H,H11794),"")</f>
        <v>0</v>
      </c>
      <c r="P11794" s="62" t="n">
        <f aca="false">IF(K11796="No Ct",0,K11796)</f>
        <v>0</v>
      </c>
      <c r="Q11794" s="62" t="n">
        <f aca="false">IF(K11797="No Ct",0,K11797)</f>
        <v>0</v>
      </c>
      <c r="R11794" s="0" t="str">
        <f aca="false">IF(AND(L11794&gt;0,M11794=0),"Valid","Invalid")</f>
        <v>Invalid</v>
      </c>
      <c r="S11794" s="0" t="str">
        <f aca="false">IF(OR(P11794&gt;1,Q11794&gt;1),"Present","Absent")</f>
        <v>Absent</v>
      </c>
      <c r="T11794" s="63" t="str">
        <f aca="false">IF(OR(AND(P11794&gt;1,P11794&lt;41),AND(Q11794&gt;1,Q11794&lt;41)),"Ct&lt;41","Ct&gt;41")</f>
        <v>Ct&gt;41</v>
      </c>
      <c r="U11794" s="0" t="str">
        <f aca="false">I11794</f>
        <v>GroenbrogetTudse</v>
      </c>
      <c r="V11794" s="0" t="str">
        <f aca="false">MID(F11794,10,9)</f>
        <v>DL2019021</v>
      </c>
      <c r="W11794" s="64" t="str">
        <f aca="false">V11794&amp;"_"&amp;U11794&amp;"_"&amp;R11794&amp;"_"&amp;S11794&amp;"_"&amp;T11794</f>
        <v>DL2019021_GroenbrogetTudse_Invalid_Absent_Ct&gt;41</v>
      </c>
    </row>
    <row r="11795" customFormat="false" ht="14.25" hidden="false" customHeight="false" outlineLevel="0" collapsed="false">
      <c r="A11795" s="0" t="s">
        <v>772</v>
      </c>
      <c r="B11795" s="52" t="s">
        <v>1034</v>
      </c>
      <c r="C11795" s="52" t="s">
        <v>747</v>
      </c>
      <c r="D11795" s="53" t="n">
        <v>0.1</v>
      </c>
      <c r="E11795" s="53" t="s">
        <v>748</v>
      </c>
      <c r="F11795" s="0" t="s">
        <v>1502</v>
      </c>
      <c r="G11795" s="0" t="str">
        <f aca="false">LEFT(B11795,2)</f>
        <v>28</v>
      </c>
      <c r="H11795" s="0" t="str">
        <f aca="false">I11795&amp;"_"&amp;G11795&amp;"_"&amp;F11795</f>
        <v>GroenbrogetTudse_28_20191121_DL2019021_GrindstedGym_EGG_koersel2</v>
      </c>
      <c r="I11795" s="61" t="str">
        <f aca="false">MID(RIGHT(B11795,LEN(B11795)-3),1,FIND("_",RIGHT(B11795,LEN(B11795)-3))-1)</f>
        <v>GroenbrogetTudse</v>
      </c>
      <c r="J11795" s="61" t="str">
        <f aca="false">TRIM(SUBSTITUTE(RIGHT(B11795,FIND(I11795,B11795)+1),"_",""))</f>
        <v>NegK</v>
      </c>
      <c r="K11795" s="0" t="str">
        <f aca="false">IFERROR(VALUE(SUBSTITUTE(E11795,".",",")),E11795)</f>
        <v>No Ct</v>
      </c>
      <c r="L11795" s="61" t="str">
        <f aca="false">IF(J11795="PosK",SUMIFS(K:K,J:J,"PosK",H:H,H11795),"")</f>
        <v/>
      </c>
      <c r="M11795" s="61" t="str">
        <f aca="false">IF(J11795="PosK",SUMIFS(K:K,J:J,"NegK",H:H,H11795),"")</f>
        <v/>
      </c>
      <c r="N11795" s="61" t="str">
        <f aca="false">IF(J11795="PosK",SUMIFS(K:K,J:J,"eDNA",H:H,H11795),"")</f>
        <v/>
      </c>
    </row>
    <row r="11796" customFormat="false" ht="14.25" hidden="false" customHeight="false" outlineLevel="0" collapsed="false">
      <c r="A11796" s="0" t="s">
        <v>774</v>
      </c>
      <c r="B11796" s="52" t="s">
        <v>1035</v>
      </c>
      <c r="C11796" s="52" t="s">
        <v>751</v>
      </c>
      <c r="D11796" s="53" t="n">
        <v>0.1</v>
      </c>
      <c r="E11796" s="53" t="s">
        <v>748</v>
      </c>
      <c r="F11796" s="0" t="s">
        <v>1502</v>
      </c>
      <c r="G11796" s="0" t="str">
        <f aca="false">LEFT(B11796,2)</f>
        <v>28</v>
      </c>
      <c r="H11796" s="0" t="str">
        <f aca="false">I11796&amp;"_"&amp;G11796&amp;"_"&amp;F11796</f>
        <v>GroenbrogetTudse_28_20191121_DL2019021_GrindstedGym_EGG_koersel2</v>
      </c>
      <c r="I11796" s="61" t="str">
        <f aca="false">MID(RIGHT(B11796,LEN(B11796)-3),1,FIND("_",RIGHT(B11796,LEN(B11796)-3))-1)</f>
        <v>GroenbrogetTudse</v>
      </c>
      <c r="J11796" s="61" t="str">
        <f aca="false">TRIM(SUBSTITUTE(RIGHT(B11796,FIND(I11796,B11796)+1),"_",""))</f>
        <v>eDNA</v>
      </c>
      <c r="K11796" s="0" t="str">
        <f aca="false">IFERROR(VALUE(SUBSTITUTE(E11796,".",",")),E11796)</f>
        <v>No Ct</v>
      </c>
      <c r="L11796" s="61" t="str">
        <f aca="false">IF(J11796="PosK",SUMIFS(K:K,J:J,"PosK",H:H,H11796),"")</f>
        <v/>
      </c>
      <c r="M11796" s="61" t="str">
        <f aca="false">IF(J11796="PosK",SUMIFS(K:K,J:J,"NegK",H:H,H11796),"")</f>
        <v/>
      </c>
      <c r="N11796" s="61" t="str">
        <f aca="false">IF(J11796="PosK",SUMIFS(K:K,J:J,"eDNA",H:H,H11796),"")</f>
        <v/>
      </c>
      <c r="Q11796" s="62"/>
    </row>
    <row r="11797" customFormat="false" ht="14.25" hidden="false" customHeight="false" outlineLevel="0" collapsed="false">
      <c r="A11797" s="0" t="s">
        <v>776</v>
      </c>
      <c r="B11797" s="52" t="s">
        <v>1035</v>
      </c>
      <c r="C11797" s="52" t="s">
        <v>751</v>
      </c>
      <c r="D11797" s="53" t="n">
        <v>0.1</v>
      </c>
      <c r="E11797" s="53" t="s">
        <v>748</v>
      </c>
      <c r="F11797" s="0" t="s">
        <v>1502</v>
      </c>
      <c r="G11797" s="0" t="str">
        <f aca="false">LEFT(B11797,2)</f>
        <v>28</v>
      </c>
      <c r="H11797" s="0" t="str">
        <f aca="false">I11797&amp;"_"&amp;G11797&amp;"_"&amp;F11797</f>
        <v>GroenbrogetTudse_28_20191121_DL2019021_GrindstedGym_EGG_koersel2</v>
      </c>
      <c r="I11797" s="61" t="str">
        <f aca="false">MID(RIGHT(B11797,LEN(B11797)-3),1,FIND("_",RIGHT(B11797,LEN(B11797)-3))-1)</f>
        <v>GroenbrogetTudse</v>
      </c>
      <c r="J11797" s="61" t="str">
        <f aca="false">TRIM(SUBSTITUTE(RIGHT(B11797,FIND(I11797,B11797)+1),"_",""))</f>
        <v>eDNA</v>
      </c>
      <c r="K11797" s="0" t="str">
        <f aca="false">IFERROR(VALUE(SUBSTITUTE(E11797,".",",")),E11797)</f>
        <v>No Ct</v>
      </c>
      <c r="L11797" s="61" t="str">
        <f aca="false">IF(J11797="PosK",SUMIFS(K:K,J:J,"PosK",H:H,H11797),"")</f>
        <v/>
      </c>
      <c r="M11797" s="61" t="str">
        <f aca="false">IF(J11797="PosK",SUMIFS(K:K,J:J,"NegK",H:H,H11797),"")</f>
        <v/>
      </c>
      <c r="N11797" s="61" t="str">
        <f aca="false">IF(J11797="PosK",SUMIFS(K:K,J:J,"eDNA",H:H,H11797),"")</f>
        <v/>
      </c>
      <c r="P11797" s="62"/>
      <c r="T11797" s="63"/>
      <c r="W11797" s="64"/>
    </row>
    <row r="11798" customFormat="false" ht="14.25" hidden="false" customHeight="false" outlineLevel="0" collapsed="false">
      <c r="A11798" s="0" t="s">
        <v>778</v>
      </c>
      <c r="B11798" s="52" t="s">
        <v>1037</v>
      </c>
      <c r="C11798" s="52" t="s">
        <v>743</v>
      </c>
      <c r="D11798" s="53" t="n">
        <v>0.1</v>
      </c>
      <c r="E11798" s="53" t="s">
        <v>748</v>
      </c>
      <c r="F11798" s="0" t="s">
        <v>1502</v>
      </c>
      <c r="G11798" s="0" t="str">
        <f aca="false">LEFT(B11798,2)</f>
        <v>29</v>
      </c>
      <c r="H11798" s="0" t="str">
        <f aca="false">I11798&amp;"_"&amp;G11798&amp;"_"&amp;F11798</f>
        <v>Loevfroe_29_20191121_DL2019021_GrindstedGym_EGG_koersel2</v>
      </c>
      <c r="I11798" s="61" t="str">
        <f aca="false">MID(RIGHT(B11798,LEN(B11798)-3),1,FIND("_",RIGHT(B11798,LEN(B11798)-3))-1)</f>
        <v>Loevfroe</v>
      </c>
      <c r="J11798" s="61" t="str">
        <f aca="false">TRIM(SUBSTITUTE(RIGHT(B11798,FIND(I11798,B11798)+1),"_",""))</f>
        <v>PosK</v>
      </c>
      <c r="K11798" s="0" t="str">
        <f aca="false">IFERROR(VALUE(SUBSTITUTE(E11798,".",",")),E11798)</f>
        <v>No Ct</v>
      </c>
      <c r="L11798" s="61" t="n">
        <f aca="false">IF(J11798="PosK",SUMIFS(K:K,J:J,"PosK",H:H,H11798),"")</f>
        <v>0</v>
      </c>
      <c r="M11798" s="61" t="n">
        <f aca="false">IF(J11798="PosK",SUMIFS(K:K,J:J,"NegK",H:H,H11798),"")</f>
        <v>0</v>
      </c>
      <c r="N11798" s="61" t="n">
        <f aca="false">IF(J11798="PosK",SUMIFS(K:K,J:J,"eDNA",H:H,H11798),"")</f>
        <v>0</v>
      </c>
      <c r="P11798" s="62" t="n">
        <f aca="false">IF(K11800="No Ct",0,K11800)</f>
        <v>0</v>
      </c>
      <c r="Q11798" s="62" t="n">
        <f aca="false">IF(K11801="No Ct",0,K11801)</f>
        <v>0</v>
      </c>
      <c r="R11798" s="0" t="str">
        <f aca="false">IF(AND(L11798&gt;0,M11798=0),"Valid","Invalid")</f>
        <v>Invalid</v>
      </c>
      <c r="S11798" s="0" t="str">
        <f aca="false">IF(OR(P11798&gt;1,Q11798&gt;1),"Present","Absent")</f>
        <v>Absent</v>
      </c>
      <c r="T11798" s="63" t="str">
        <f aca="false">IF(OR(AND(P11798&gt;1,P11798&lt;41),AND(Q11798&gt;1,Q11798&lt;41)),"Ct&lt;41","Ct&gt;41")</f>
        <v>Ct&gt;41</v>
      </c>
      <c r="U11798" s="0" t="str">
        <f aca="false">I11798</f>
        <v>Loevfroe</v>
      </c>
      <c r="V11798" s="0" t="str">
        <f aca="false">MID(F11798,10,9)</f>
        <v>DL2019021</v>
      </c>
      <c r="W11798" s="64" t="str">
        <f aca="false">V11798&amp;"_"&amp;U11798&amp;"_"&amp;R11798&amp;"_"&amp;S11798&amp;"_"&amp;T11798</f>
        <v>DL2019021_Loevfroe_Invalid_Absent_Ct&gt;41</v>
      </c>
    </row>
    <row r="11799" customFormat="false" ht="14.25" hidden="false" customHeight="false" outlineLevel="0" collapsed="false">
      <c r="A11799" s="0" t="s">
        <v>780</v>
      </c>
      <c r="B11799" s="52" t="s">
        <v>1038</v>
      </c>
      <c r="C11799" s="52" t="s">
        <v>747</v>
      </c>
      <c r="D11799" s="53" t="n">
        <v>0.1</v>
      </c>
      <c r="E11799" s="53" t="s">
        <v>748</v>
      </c>
      <c r="F11799" s="0" t="s">
        <v>1502</v>
      </c>
      <c r="G11799" s="0" t="str">
        <f aca="false">LEFT(B11799,2)</f>
        <v>29</v>
      </c>
      <c r="H11799" s="0" t="str">
        <f aca="false">I11799&amp;"_"&amp;G11799&amp;"_"&amp;F11799</f>
        <v>Loevfroe_29_20191121_DL2019021_GrindstedGym_EGG_koersel2</v>
      </c>
      <c r="I11799" s="61" t="str">
        <f aca="false">MID(RIGHT(B11799,LEN(B11799)-3),1,FIND("_",RIGHT(B11799,LEN(B11799)-3))-1)</f>
        <v>Loevfroe</v>
      </c>
      <c r="J11799" s="61" t="str">
        <f aca="false">TRIM(SUBSTITUTE(RIGHT(B11799,FIND(I11799,B11799)+1),"_",""))</f>
        <v>NegK</v>
      </c>
      <c r="K11799" s="0" t="str">
        <f aca="false">IFERROR(VALUE(SUBSTITUTE(E11799,".",",")),E11799)</f>
        <v>No Ct</v>
      </c>
      <c r="L11799" s="61" t="str">
        <f aca="false">IF(J11799="PosK",SUMIFS(K:K,J:J,"PosK",H:H,H11799),"")</f>
        <v/>
      </c>
      <c r="M11799" s="61" t="str">
        <f aca="false">IF(J11799="PosK",SUMIFS(K:K,J:J,"NegK",H:H,H11799),"")</f>
        <v/>
      </c>
      <c r="N11799" s="61" t="str">
        <f aca="false">IF(J11799="PosK",SUMIFS(K:K,J:J,"eDNA",H:H,H11799),"")</f>
        <v/>
      </c>
    </row>
    <row r="11800" customFormat="false" ht="14.25" hidden="false" customHeight="false" outlineLevel="0" collapsed="false">
      <c r="A11800" s="0" t="s">
        <v>782</v>
      </c>
      <c r="B11800" s="52" t="s">
        <v>1039</v>
      </c>
      <c r="C11800" s="52" t="s">
        <v>751</v>
      </c>
      <c r="D11800" s="53" t="n">
        <v>0.1</v>
      </c>
      <c r="E11800" s="53" t="s">
        <v>748</v>
      </c>
      <c r="F11800" s="0" t="s">
        <v>1502</v>
      </c>
      <c r="G11800" s="0" t="str">
        <f aca="false">LEFT(B11800,2)</f>
        <v>29</v>
      </c>
      <c r="H11800" s="0" t="str">
        <f aca="false">I11800&amp;"_"&amp;G11800&amp;"_"&amp;F11800</f>
        <v>Loevfroe_29_20191121_DL2019021_GrindstedGym_EGG_koersel2</v>
      </c>
      <c r="I11800" s="61" t="str">
        <f aca="false">MID(RIGHT(B11800,LEN(B11800)-3),1,FIND("_",RIGHT(B11800,LEN(B11800)-3))-1)</f>
        <v>Loevfroe</v>
      </c>
      <c r="J11800" s="61" t="str">
        <f aca="false">TRIM(SUBSTITUTE(RIGHT(B11800,FIND(I11800,B11800)+1),"_",""))</f>
        <v>eDNA</v>
      </c>
      <c r="K11800" s="0" t="str">
        <f aca="false">IFERROR(VALUE(SUBSTITUTE(E11800,".",",")),E11800)</f>
        <v>No Ct</v>
      </c>
      <c r="L11800" s="61" t="str">
        <f aca="false">IF(J11800="PosK",SUMIFS(K:K,J:J,"PosK",H:H,H11800),"")</f>
        <v/>
      </c>
      <c r="M11800" s="61" t="str">
        <f aca="false">IF(J11800="PosK",SUMIFS(K:K,J:J,"NegK",H:H,H11800),"")</f>
        <v/>
      </c>
      <c r="N11800" s="61" t="str">
        <f aca="false">IF(J11800="PosK",SUMIFS(K:K,J:J,"eDNA",H:H,H11800),"")</f>
        <v/>
      </c>
      <c r="Q11800" s="62"/>
    </row>
    <row r="11801" customFormat="false" ht="14.25" hidden="false" customHeight="false" outlineLevel="0" collapsed="false">
      <c r="A11801" s="0" t="s">
        <v>784</v>
      </c>
      <c r="B11801" s="52" t="s">
        <v>1039</v>
      </c>
      <c r="C11801" s="52" t="s">
        <v>751</v>
      </c>
      <c r="D11801" s="53" t="n">
        <v>0.1</v>
      </c>
      <c r="E11801" s="53" t="s">
        <v>748</v>
      </c>
      <c r="F11801" s="0" t="s">
        <v>1502</v>
      </c>
      <c r="G11801" s="0" t="str">
        <f aca="false">LEFT(B11801,2)</f>
        <v>29</v>
      </c>
      <c r="H11801" s="0" t="str">
        <f aca="false">I11801&amp;"_"&amp;G11801&amp;"_"&amp;F11801</f>
        <v>Loevfroe_29_20191121_DL2019021_GrindstedGym_EGG_koersel2</v>
      </c>
      <c r="I11801" s="61" t="str">
        <f aca="false">MID(RIGHT(B11801,LEN(B11801)-3),1,FIND("_",RIGHT(B11801,LEN(B11801)-3))-1)</f>
        <v>Loevfroe</v>
      </c>
      <c r="J11801" s="61" t="str">
        <f aca="false">TRIM(SUBSTITUTE(RIGHT(B11801,FIND(I11801,B11801)+1),"_",""))</f>
        <v>eDNA</v>
      </c>
      <c r="K11801" s="0" t="str">
        <f aca="false">IFERROR(VALUE(SUBSTITUTE(E11801,".",",")),E11801)</f>
        <v>No Ct</v>
      </c>
      <c r="L11801" s="61" t="str">
        <f aca="false">IF(J11801="PosK",SUMIFS(K:K,J:J,"PosK",H:H,H11801),"")</f>
        <v/>
      </c>
      <c r="M11801" s="61" t="str">
        <f aca="false">IF(J11801="PosK",SUMIFS(K:K,J:J,"NegK",H:H,H11801),"")</f>
        <v/>
      </c>
      <c r="N11801" s="61" t="str">
        <f aca="false">IF(J11801="PosK",SUMIFS(K:K,J:J,"eDNA",H:H,H11801),"")</f>
        <v/>
      </c>
      <c r="P11801" s="62"/>
      <c r="T11801" s="63"/>
      <c r="W11801" s="64"/>
    </row>
    <row r="11802" customFormat="false" ht="14.25" hidden="false" customHeight="false" outlineLevel="0" collapsed="false">
      <c r="A11802" s="0" t="s">
        <v>786</v>
      </c>
      <c r="B11802" s="52" t="s">
        <v>1041</v>
      </c>
      <c r="C11802" s="52" t="s">
        <v>743</v>
      </c>
      <c r="D11802" s="53" t="n">
        <v>0.1</v>
      </c>
      <c r="E11802" s="53" t="s">
        <v>748</v>
      </c>
      <c r="F11802" s="0" t="s">
        <v>1502</v>
      </c>
      <c r="G11802" s="0" t="str">
        <f aca="false">LEFT(B11802,2)</f>
        <v>30</v>
      </c>
      <c r="H11802" s="0" t="str">
        <f aca="false">I11802&amp;"_"&amp;G11802&amp;"_"&amp;F11802</f>
        <v>Klokkefroe_30_20191121_DL2019021_GrindstedGym_EGG_koersel2</v>
      </c>
      <c r="I11802" s="61" t="str">
        <f aca="false">MID(RIGHT(B11802,LEN(B11802)-3),1,FIND("_",RIGHT(B11802,LEN(B11802)-3))-1)</f>
        <v>Klokkefroe</v>
      </c>
      <c r="J11802" s="61" t="str">
        <f aca="false">TRIM(SUBSTITUTE(RIGHT(B11802,FIND(I11802,B11802)+1),"_",""))</f>
        <v>PosK</v>
      </c>
      <c r="K11802" s="0" t="str">
        <f aca="false">IFERROR(VALUE(SUBSTITUTE(E11802,".",",")),E11802)</f>
        <v>No Ct</v>
      </c>
      <c r="L11802" s="61" t="n">
        <f aca="false">IF(J11802="PosK",SUMIFS(K:K,J:J,"PosK",H:H,H11802),"")</f>
        <v>0</v>
      </c>
      <c r="M11802" s="61" t="n">
        <f aca="false">IF(J11802="PosK",SUMIFS(K:K,J:J,"NegK",H:H,H11802),"")</f>
        <v>0</v>
      </c>
      <c r="N11802" s="61" t="n">
        <f aca="false">IF(J11802="PosK",SUMIFS(K:K,J:J,"eDNA",H:H,H11802),"")</f>
        <v>0</v>
      </c>
      <c r="P11802" s="62" t="n">
        <f aca="false">IF(K11804="No Ct",0,K11804)</f>
        <v>0</v>
      </c>
      <c r="Q11802" s="62" t="n">
        <f aca="false">IF(K11805="No Ct",0,K11805)</f>
        <v>0</v>
      </c>
      <c r="R11802" s="0" t="str">
        <f aca="false">IF(AND(L11802&gt;0,M11802=0),"Valid","Invalid")</f>
        <v>Invalid</v>
      </c>
      <c r="S11802" s="0" t="str">
        <f aca="false">IF(OR(P11802&gt;1,Q11802&gt;1),"Present","Absent")</f>
        <v>Absent</v>
      </c>
      <c r="T11802" s="63" t="str">
        <f aca="false">IF(OR(AND(P11802&gt;1,P11802&lt;41),AND(Q11802&gt;1,Q11802&lt;41)),"Ct&lt;41","Ct&gt;41")</f>
        <v>Ct&gt;41</v>
      </c>
      <c r="U11802" s="0" t="str">
        <f aca="false">I11802</f>
        <v>Klokkefroe</v>
      </c>
      <c r="V11802" s="0" t="str">
        <f aca="false">MID(F11802,10,9)</f>
        <v>DL2019021</v>
      </c>
      <c r="W11802" s="64" t="str">
        <f aca="false">V11802&amp;"_"&amp;U11802&amp;"_"&amp;R11802&amp;"_"&amp;S11802&amp;"_"&amp;T11802</f>
        <v>DL2019021_Klokkefroe_Invalid_Absent_Ct&gt;41</v>
      </c>
    </row>
    <row r="11803" customFormat="false" ht="14.25" hidden="false" customHeight="false" outlineLevel="0" collapsed="false">
      <c r="A11803" s="0" t="s">
        <v>788</v>
      </c>
      <c r="B11803" s="52" t="s">
        <v>1042</v>
      </c>
      <c r="C11803" s="52" t="s">
        <v>747</v>
      </c>
      <c r="D11803" s="53" t="n">
        <v>0.1</v>
      </c>
      <c r="E11803" s="53" t="s">
        <v>748</v>
      </c>
      <c r="F11803" s="0" t="s">
        <v>1502</v>
      </c>
      <c r="G11803" s="0" t="str">
        <f aca="false">LEFT(B11803,2)</f>
        <v>30</v>
      </c>
      <c r="H11803" s="0" t="str">
        <f aca="false">I11803&amp;"_"&amp;G11803&amp;"_"&amp;F11803</f>
        <v>Klokkefroe_30_20191121_DL2019021_GrindstedGym_EGG_koersel2</v>
      </c>
      <c r="I11803" s="61" t="str">
        <f aca="false">MID(RIGHT(B11803,LEN(B11803)-3),1,FIND("_",RIGHT(B11803,LEN(B11803)-3))-1)</f>
        <v>Klokkefroe</v>
      </c>
      <c r="J11803" s="61" t="str">
        <f aca="false">TRIM(SUBSTITUTE(RIGHT(B11803,FIND(I11803,B11803)+1),"_",""))</f>
        <v>NegK</v>
      </c>
      <c r="K11803" s="0" t="str">
        <f aca="false">IFERROR(VALUE(SUBSTITUTE(E11803,".",",")),E11803)</f>
        <v>No Ct</v>
      </c>
      <c r="L11803" s="61" t="str">
        <f aca="false">IF(J11803="PosK",SUMIFS(K:K,J:J,"PosK",H:H,H11803),"")</f>
        <v/>
      </c>
      <c r="M11803" s="61" t="str">
        <f aca="false">IF(J11803="PosK",SUMIFS(K:K,J:J,"NegK",H:H,H11803),"")</f>
        <v/>
      </c>
      <c r="N11803" s="61" t="str">
        <f aca="false">IF(J11803="PosK",SUMIFS(K:K,J:J,"eDNA",H:H,H11803),"")</f>
        <v/>
      </c>
    </row>
    <row r="11804" customFormat="false" ht="14.25" hidden="false" customHeight="false" outlineLevel="0" collapsed="false">
      <c r="A11804" s="0" t="s">
        <v>790</v>
      </c>
      <c r="B11804" s="52" t="s">
        <v>1043</v>
      </c>
      <c r="C11804" s="52" t="s">
        <v>751</v>
      </c>
      <c r="D11804" s="53" t="n">
        <v>0.1</v>
      </c>
      <c r="E11804" s="53" t="s">
        <v>748</v>
      </c>
      <c r="F11804" s="0" t="s">
        <v>1502</v>
      </c>
      <c r="G11804" s="0" t="str">
        <f aca="false">LEFT(B11804,2)</f>
        <v>30</v>
      </c>
      <c r="H11804" s="0" t="str">
        <f aca="false">I11804&amp;"_"&amp;G11804&amp;"_"&amp;F11804</f>
        <v>Klokkefroe_30_20191121_DL2019021_GrindstedGym_EGG_koersel2</v>
      </c>
      <c r="I11804" s="61" t="str">
        <f aca="false">MID(RIGHT(B11804,LEN(B11804)-3),1,FIND("_",RIGHT(B11804,LEN(B11804)-3))-1)</f>
        <v>Klokkefroe</v>
      </c>
      <c r="J11804" s="61" t="str">
        <f aca="false">TRIM(SUBSTITUTE(RIGHT(B11804,FIND(I11804,B11804)+1),"_",""))</f>
        <v>eDNA</v>
      </c>
      <c r="K11804" s="0" t="str">
        <f aca="false">IFERROR(VALUE(SUBSTITUTE(E11804,".",",")),E11804)</f>
        <v>No Ct</v>
      </c>
      <c r="L11804" s="61" t="str">
        <f aca="false">IF(J11804="PosK",SUMIFS(K:K,J:J,"PosK",H:H,H11804),"")</f>
        <v/>
      </c>
      <c r="M11804" s="61" t="str">
        <f aca="false">IF(J11804="PosK",SUMIFS(K:K,J:J,"NegK",H:H,H11804),"")</f>
        <v/>
      </c>
      <c r="N11804" s="61" t="str">
        <f aca="false">IF(J11804="PosK",SUMIFS(K:K,J:J,"eDNA",H:H,H11804),"")</f>
        <v/>
      </c>
      <c r="Q11804" s="62"/>
    </row>
    <row r="11805" customFormat="false" ht="14.25" hidden="false" customHeight="false" outlineLevel="0" collapsed="false">
      <c r="A11805" s="0" t="s">
        <v>792</v>
      </c>
      <c r="B11805" s="52" t="s">
        <v>1043</v>
      </c>
      <c r="C11805" s="52" t="s">
        <v>751</v>
      </c>
      <c r="D11805" s="53" t="n">
        <v>0.1</v>
      </c>
      <c r="E11805" s="53" t="s">
        <v>748</v>
      </c>
      <c r="F11805" s="0" t="s">
        <v>1502</v>
      </c>
      <c r="G11805" s="0" t="str">
        <f aca="false">LEFT(B11805,2)</f>
        <v>30</v>
      </c>
      <c r="H11805" s="0" t="str">
        <f aca="false">I11805&amp;"_"&amp;G11805&amp;"_"&amp;F11805</f>
        <v>Klokkefroe_30_20191121_DL2019021_GrindstedGym_EGG_koersel2</v>
      </c>
      <c r="I11805" s="61" t="str">
        <f aca="false">MID(RIGHT(B11805,LEN(B11805)-3),1,FIND("_",RIGHT(B11805,LEN(B11805)-3))-1)</f>
        <v>Klokkefroe</v>
      </c>
      <c r="J11805" s="61" t="str">
        <f aca="false">TRIM(SUBSTITUTE(RIGHT(B11805,FIND(I11805,B11805)+1),"_",""))</f>
        <v>eDNA</v>
      </c>
      <c r="K11805" s="0" t="str">
        <f aca="false">IFERROR(VALUE(SUBSTITUTE(E11805,".",",")),E11805)</f>
        <v>No Ct</v>
      </c>
      <c r="L11805" s="61" t="str">
        <f aca="false">IF(J11805="PosK",SUMIFS(K:K,J:J,"PosK",H:H,H11805),"")</f>
        <v/>
      </c>
      <c r="M11805" s="61" t="str">
        <f aca="false">IF(J11805="PosK",SUMIFS(K:K,J:J,"NegK",H:H,H11805),"")</f>
        <v/>
      </c>
      <c r="N11805" s="61" t="str">
        <f aca="false">IF(J11805="PosK",SUMIFS(K:K,J:J,"eDNA",H:H,H11805),"")</f>
        <v/>
      </c>
      <c r="P11805" s="62"/>
      <c r="T11805" s="63"/>
      <c r="W11805" s="64"/>
    </row>
    <row r="11806" customFormat="false" ht="14.25" hidden="false" customHeight="false" outlineLevel="0" collapsed="false">
      <c r="A11806" s="0" t="s">
        <v>794</v>
      </c>
      <c r="B11806" s="52" t="s">
        <v>1045</v>
      </c>
      <c r="C11806" s="52" t="s">
        <v>743</v>
      </c>
      <c r="D11806" s="53" t="n">
        <v>0.1</v>
      </c>
      <c r="E11806" s="53" t="s">
        <v>748</v>
      </c>
      <c r="F11806" s="0" t="s">
        <v>1502</v>
      </c>
      <c r="G11806" s="0" t="str">
        <f aca="false">LEFT(B11806,2)</f>
        <v>31</v>
      </c>
      <c r="H11806" s="0" t="str">
        <f aca="false">I11806&amp;"_"&amp;G11806&amp;"_"&amp;F11806</f>
        <v>Bjergsalamander_31_20191121_DL2019021_GrindstedGym_EGG_koersel2</v>
      </c>
      <c r="I11806" s="61" t="str">
        <f aca="false">MID(RIGHT(B11806,LEN(B11806)-3),1,FIND("_",RIGHT(B11806,LEN(B11806)-3))-1)</f>
        <v>Bjergsalamander</v>
      </c>
      <c r="J11806" s="61" t="str">
        <f aca="false">TRIM(SUBSTITUTE(RIGHT(B11806,FIND(I11806,B11806)+1),"_",""))</f>
        <v>PosK</v>
      </c>
      <c r="K11806" s="0" t="str">
        <f aca="false">IFERROR(VALUE(SUBSTITUTE(E11806,".",",")),E11806)</f>
        <v>No Ct</v>
      </c>
      <c r="L11806" s="61" t="n">
        <f aca="false">IF(J11806="PosK",SUMIFS(K:K,J:J,"PosK",H:H,H11806),"")</f>
        <v>0</v>
      </c>
      <c r="M11806" s="61" t="n">
        <f aca="false">IF(J11806="PosK",SUMIFS(K:K,J:J,"NegK",H:H,H11806),"")</f>
        <v>0</v>
      </c>
      <c r="N11806" s="61" t="n">
        <f aca="false">IF(J11806="PosK",SUMIFS(K:K,J:J,"eDNA",H:H,H11806),"")</f>
        <v>0</v>
      </c>
      <c r="P11806" s="62" t="n">
        <f aca="false">IF(K11808="No Ct",0,K11808)</f>
        <v>0</v>
      </c>
      <c r="Q11806" s="62" t="n">
        <f aca="false">IF(K11809="No Ct",0,K11809)</f>
        <v>0</v>
      </c>
      <c r="R11806" s="0" t="str">
        <f aca="false">IF(AND(L11806&gt;0,M11806=0),"Valid","Invalid")</f>
        <v>Invalid</v>
      </c>
      <c r="S11806" s="0" t="str">
        <f aca="false">IF(OR(P11806&gt;1,Q11806&gt;1),"Present","Absent")</f>
        <v>Absent</v>
      </c>
      <c r="T11806" s="63" t="str">
        <f aca="false">IF(OR(AND(P11806&gt;1,P11806&lt;41),AND(Q11806&gt;1,Q11806&lt;41)),"Ct&lt;41","Ct&gt;41")</f>
        <v>Ct&gt;41</v>
      </c>
      <c r="U11806" s="0" t="str">
        <f aca="false">I11806</f>
        <v>Bjergsalamander</v>
      </c>
      <c r="V11806" s="0" t="str">
        <f aca="false">MID(F11806,10,9)</f>
        <v>DL2019021</v>
      </c>
      <c r="W11806" s="64" t="str">
        <f aca="false">V11806&amp;"_"&amp;U11806&amp;"_"&amp;R11806&amp;"_"&amp;S11806&amp;"_"&amp;T11806</f>
        <v>DL2019021_Bjergsalamander_Invalid_Absent_Ct&gt;41</v>
      </c>
    </row>
    <row r="11807" customFormat="false" ht="14.25" hidden="false" customHeight="false" outlineLevel="0" collapsed="false">
      <c r="A11807" s="0" t="s">
        <v>796</v>
      </c>
      <c r="B11807" s="52" t="s">
        <v>1046</v>
      </c>
      <c r="C11807" s="52" t="s">
        <v>747</v>
      </c>
      <c r="D11807" s="53" t="n">
        <v>0.1</v>
      </c>
      <c r="E11807" s="53" t="s">
        <v>748</v>
      </c>
      <c r="F11807" s="0" t="s">
        <v>1502</v>
      </c>
      <c r="G11807" s="0" t="str">
        <f aca="false">LEFT(B11807,2)</f>
        <v>31</v>
      </c>
      <c r="H11807" s="0" t="str">
        <f aca="false">I11807&amp;"_"&amp;G11807&amp;"_"&amp;F11807</f>
        <v>Bjergsalamander_31_20191121_DL2019021_GrindstedGym_EGG_koersel2</v>
      </c>
      <c r="I11807" s="61" t="str">
        <f aca="false">MID(RIGHT(B11807,LEN(B11807)-3),1,FIND("_",RIGHT(B11807,LEN(B11807)-3))-1)</f>
        <v>Bjergsalamander</v>
      </c>
      <c r="J11807" s="61" t="str">
        <f aca="false">TRIM(SUBSTITUTE(RIGHT(B11807,FIND(I11807,B11807)+1),"_",""))</f>
        <v>NegK</v>
      </c>
      <c r="K11807" s="0" t="str">
        <f aca="false">IFERROR(VALUE(SUBSTITUTE(E11807,".",",")),E11807)</f>
        <v>No Ct</v>
      </c>
      <c r="L11807" s="61" t="str">
        <f aca="false">IF(J11807="PosK",SUMIFS(K:K,J:J,"PosK",H:H,H11807),"")</f>
        <v/>
      </c>
      <c r="M11807" s="61" t="str">
        <f aca="false">IF(J11807="PosK",SUMIFS(K:K,J:J,"NegK",H:H,H11807),"")</f>
        <v/>
      </c>
      <c r="N11807" s="61" t="str">
        <f aca="false">IF(J11807="PosK",SUMIFS(K:K,J:J,"eDNA",H:H,H11807),"")</f>
        <v/>
      </c>
    </row>
    <row r="11808" customFormat="false" ht="14.25" hidden="false" customHeight="false" outlineLevel="0" collapsed="false">
      <c r="A11808" s="0" t="s">
        <v>798</v>
      </c>
      <c r="B11808" s="52" t="s">
        <v>1047</v>
      </c>
      <c r="C11808" s="52" t="s">
        <v>751</v>
      </c>
      <c r="D11808" s="53" t="n">
        <v>0.1</v>
      </c>
      <c r="E11808" s="53" t="s">
        <v>748</v>
      </c>
      <c r="F11808" s="0" t="s">
        <v>1502</v>
      </c>
      <c r="G11808" s="0" t="str">
        <f aca="false">LEFT(B11808,2)</f>
        <v>31</v>
      </c>
      <c r="H11808" s="0" t="str">
        <f aca="false">I11808&amp;"_"&amp;G11808&amp;"_"&amp;F11808</f>
        <v>Bjergsalamander_31_20191121_DL2019021_GrindstedGym_EGG_koersel2</v>
      </c>
      <c r="I11808" s="61" t="str">
        <f aca="false">MID(RIGHT(B11808,LEN(B11808)-3),1,FIND("_",RIGHT(B11808,LEN(B11808)-3))-1)</f>
        <v>Bjergsalamander</v>
      </c>
      <c r="J11808" s="61" t="str">
        <f aca="false">TRIM(SUBSTITUTE(RIGHT(B11808,FIND(I11808,B11808)+1),"_",""))</f>
        <v>eDNA</v>
      </c>
      <c r="K11808" s="0" t="str">
        <f aca="false">IFERROR(VALUE(SUBSTITUTE(E11808,".",",")),E11808)</f>
        <v>No Ct</v>
      </c>
      <c r="L11808" s="61" t="str">
        <f aca="false">IF(J11808="PosK",SUMIFS(K:K,J:J,"PosK",H:H,H11808),"")</f>
        <v/>
      </c>
      <c r="M11808" s="61" t="str">
        <f aca="false">IF(J11808="PosK",SUMIFS(K:K,J:J,"NegK",H:H,H11808),"")</f>
        <v/>
      </c>
      <c r="N11808" s="61" t="str">
        <f aca="false">IF(J11808="PosK",SUMIFS(K:K,J:J,"eDNA",H:H,H11808),"")</f>
        <v/>
      </c>
      <c r="Q11808" s="62"/>
    </row>
    <row r="11809" customFormat="false" ht="14.25" hidden="false" customHeight="false" outlineLevel="0" collapsed="false">
      <c r="A11809" s="0" t="s">
        <v>800</v>
      </c>
      <c r="B11809" s="52" t="s">
        <v>1047</v>
      </c>
      <c r="C11809" s="52" t="s">
        <v>751</v>
      </c>
      <c r="D11809" s="53" t="n">
        <v>0.1</v>
      </c>
      <c r="E11809" s="53" t="s">
        <v>748</v>
      </c>
      <c r="F11809" s="0" t="s">
        <v>1502</v>
      </c>
      <c r="G11809" s="0" t="str">
        <f aca="false">LEFT(B11809,2)</f>
        <v>31</v>
      </c>
      <c r="H11809" s="0" t="str">
        <f aca="false">I11809&amp;"_"&amp;G11809&amp;"_"&amp;F11809</f>
        <v>Bjergsalamander_31_20191121_DL2019021_GrindstedGym_EGG_koersel2</v>
      </c>
      <c r="I11809" s="61" t="str">
        <f aca="false">MID(RIGHT(B11809,LEN(B11809)-3),1,FIND("_",RIGHT(B11809,LEN(B11809)-3))-1)</f>
        <v>Bjergsalamander</v>
      </c>
      <c r="J11809" s="61" t="str">
        <f aca="false">TRIM(SUBSTITUTE(RIGHT(B11809,FIND(I11809,B11809)+1),"_",""))</f>
        <v>eDNA</v>
      </c>
      <c r="K11809" s="0" t="str">
        <f aca="false">IFERROR(VALUE(SUBSTITUTE(E11809,".",",")),E11809)</f>
        <v>No Ct</v>
      </c>
      <c r="L11809" s="61" t="str">
        <f aca="false">IF(J11809="PosK",SUMIFS(K:K,J:J,"PosK",H:H,H11809),"")</f>
        <v/>
      </c>
      <c r="M11809" s="61" t="str">
        <f aca="false">IF(J11809="PosK",SUMIFS(K:K,J:J,"NegK",H:H,H11809),"")</f>
        <v/>
      </c>
      <c r="N11809" s="61" t="str">
        <f aca="false">IF(J11809="PosK",SUMIFS(K:K,J:J,"eDNA",H:H,H11809),"")</f>
        <v/>
      </c>
      <c r="P11809" s="62"/>
      <c r="T11809" s="63"/>
      <c r="W11809" s="64"/>
    </row>
    <row r="11810" customFormat="false" ht="14.25" hidden="false" customHeight="false" outlineLevel="0" collapsed="false">
      <c r="A11810" s="0" t="s">
        <v>802</v>
      </c>
      <c r="B11810" s="52" t="s">
        <v>1049</v>
      </c>
      <c r="C11810" s="52" t="s">
        <v>743</v>
      </c>
      <c r="D11810" s="53" t="n">
        <v>0.1</v>
      </c>
      <c r="E11810" s="53" t="n">
        <v>27.15</v>
      </c>
      <c r="F11810" s="0" t="s">
        <v>1502</v>
      </c>
      <c r="G11810" s="0" t="str">
        <f aca="false">LEFT(B11810,2)</f>
        <v>32</v>
      </c>
      <c r="H11810" s="0" t="str">
        <f aca="false">I11810&amp;"_"&amp;G11810&amp;"_"&amp;F11810</f>
        <v>Latterfroe_32_20191121_DL2019021_GrindstedGym_EGG_koersel2</v>
      </c>
      <c r="I11810" s="61" t="str">
        <f aca="false">MID(RIGHT(B11810,LEN(B11810)-3),1,FIND("_",RIGHT(B11810,LEN(B11810)-3))-1)</f>
        <v>Latterfroe</v>
      </c>
      <c r="J11810" s="61" t="str">
        <f aca="false">TRIM(SUBSTITUTE(RIGHT(B11810,FIND(I11810,B11810)+1),"_",""))</f>
        <v>PosK</v>
      </c>
      <c r="K11810" s="0" t="n">
        <f aca="false">IFERROR(VALUE(SUBSTITUTE(E11810,".",",")),E11810)</f>
        <v>27.15</v>
      </c>
      <c r="L11810" s="61" t="n">
        <f aca="false">IF(J11810="PosK",SUMIFS(K:K,J:J,"PosK",H:H,H11810),"")</f>
        <v>27.15</v>
      </c>
      <c r="M11810" s="61" t="n">
        <f aca="false">IF(J11810="PosK",SUMIFS(K:K,J:J,"NegK",H:H,H11810),"")</f>
        <v>0</v>
      </c>
      <c r="N11810" s="61" t="n">
        <f aca="false">IF(J11810="PosK",SUMIFS(K:K,J:J,"eDNA",H:H,H11810),"")</f>
        <v>0</v>
      </c>
      <c r="P11810" s="62" t="n">
        <f aca="false">IF(K11812="No Ct",0,K11812)</f>
        <v>0</v>
      </c>
      <c r="Q11810" s="62" t="n">
        <f aca="false">IF(K11813="No Ct",0,K11813)</f>
        <v>0</v>
      </c>
      <c r="R11810" s="0" t="str">
        <f aca="false">IF(AND(L11810&gt;0,M11810=0),"Valid","Invalid")</f>
        <v>Valid</v>
      </c>
      <c r="S11810" s="0" t="str">
        <f aca="false">IF(OR(P11810&gt;1,Q11810&gt;1),"Present","Absent")</f>
        <v>Absent</v>
      </c>
      <c r="T11810" s="63" t="str">
        <f aca="false">IF(OR(AND(P11810&gt;1,P11810&lt;41),AND(Q11810&gt;1,Q11810&lt;41)),"Ct&lt;41","Ct&gt;41")</f>
        <v>Ct&gt;41</v>
      </c>
      <c r="U11810" s="0" t="str">
        <f aca="false">I11810</f>
        <v>Latterfroe</v>
      </c>
      <c r="V11810" s="0" t="str">
        <f aca="false">MID(F11810,10,9)</f>
        <v>DL2019021</v>
      </c>
      <c r="W11810" s="64" t="str">
        <f aca="false">V11810&amp;"_"&amp;U11810&amp;"_"&amp;R11810&amp;"_"&amp;S11810&amp;"_"&amp;T11810</f>
        <v>DL2019021_Latterfroe_Valid_Absent_Ct&gt;41</v>
      </c>
    </row>
    <row r="11811" customFormat="false" ht="14.25" hidden="false" customHeight="false" outlineLevel="0" collapsed="false">
      <c r="A11811" s="0" t="s">
        <v>804</v>
      </c>
      <c r="B11811" s="52" t="s">
        <v>1050</v>
      </c>
      <c r="C11811" s="52" t="s">
        <v>747</v>
      </c>
      <c r="D11811" s="53" t="n">
        <v>0.1</v>
      </c>
      <c r="E11811" s="53" t="s">
        <v>748</v>
      </c>
      <c r="F11811" s="0" t="s">
        <v>1502</v>
      </c>
      <c r="G11811" s="0" t="str">
        <f aca="false">LEFT(B11811,2)</f>
        <v>32</v>
      </c>
      <c r="H11811" s="0" t="str">
        <f aca="false">I11811&amp;"_"&amp;G11811&amp;"_"&amp;F11811</f>
        <v>Latterfroe_32_20191121_DL2019021_GrindstedGym_EGG_koersel2</v>
      </c>
      <c r="I11811" s="61" t="str">
        <f aca="false">MID(RIGHT(B11811,LEN(B11811)-3),1,FIND("_",RIGHT(B11811,LEN(B11811)-3))-1)</f>
        <v>Latterfroe</v>
      </c>
      <c r="J11811" s="61" t="str">
        <f aca="false">TRIM(SUBSTITUTE(RIGHT(B11811,FIND(I11811,B11811)+1),"_",""))</f>
        <v>NegK</v>
      </c>
      <c r="K11811" s="0" t="str">
        <f aca="false">IFERROR(VALUE(SUBSTITUTE(E11811,".",",")),E11811)</f>
        <v>No Ct</v>
      </c>
      <c r="L11811" s="61" t="str">
        <f aca="false">IF(J11811="PosK",SUMIFS(K:K,J:J,"PosK",H:H,H11811),"")</f>
        <v/>
      </c>
      <c r="M11811" s="61" t="str">
        <f aca="false">IF(J11811="PosK",SUMIFS(K:K,J:J,"NegK",H:H,H11811),"")</f>
        <v/>
      </c>
      <c r="N11811" s="61" t="str">
        <f aca="false">IF(J11811="PosK",SUMIFS(K:K,J:J,"eDNA",H:H,H11811),"")</f>
        <v/>
      </c>
    </row>
    <row r="11812" customFormat="false" ht="14.25" hidden="false" customHeight="false" outlineLevel="0" collapsed="false">
      <c r="A11812" s="0" t="s">
        <v>806</v>
      </c>
      <c r="B11812" s="52" t="s">
        <v>1051</v>
      </c>
      <c r="C11812" s="52" t="s">
        <v>751</v>
      </c>
      <c r="D11812" s="53" t="n">
        <v>0.1</v>
      </c>
      <c r="E11812" s="53" t="s">
        <v>748</v>
      </c>
      <c r="F11812" s="0" t="s">
        <v>1502</v>
      </c>
      <c r="G11812" s="0" t="str">
        <f aca="false">LEFT(B11812,2)</f>
        <v>32</v>
      </c>
      <c r="H11812" s="0" t="str">
        <f aca="false">I11812&amp;"_"&amp;G11812&amp;"_"&amp;F11812</f>
        <v>Latterfroe_32_20191121_DL2019021_GrindstedGym_EGG_koersel2</v>
      </c>
      <c r="I11812" s="61" t="str">
        <f aca="false">MID(RIGHT(B11812,LEN(B11812)-3),1,FIND("_",RIGHT(B11812,LEN(B11812)-3))-1)</f>
        <v>Latterfroe</v>
      </c>
      <c r="J11812" s="61" t="str">
        <f aca="false">TRIM(SUBSTITUTE(RIGHT(B11812,FIND(I11812,B11812)+1),"_",""))</f>
        <v>eDNA</v>
      </c>
      <c r="K11812" s="0" t="str">
        <f aca="false">IFERROR(VALUE(SUBSTITUTE(E11812,".",",")),E11812)</f>
        <v>No Ct</v>
      </c>
      <c r="L11812" s="61" t="str">
        <f aca="false">IF(J11812="PosK",SUMIFS(K:K,J:J,"PosK",H:H,H11812),"")</f>
        <v/>
      </c>
      <c r="M11812" s="61" t="str">
        <f aca="false">IF(J11812="PosK",SUMIFS(K:K,J:J,"NegK",H:H,H11812),"")</f>
        <v/>
      </c>
      <c r="N11812" s="61" t="str">
        <f aca="false">IF(J11812="PosK",SUMIFS(K:K,J:J,"eDNA",H:H,H11812),"")</f>
        <v/>
      </c>
      <c r="Q11812" s="62"/>
    </row>
    <row r="11813" customFormat="false" ht="14.25" hidden="false" customHeight="false" outlineLevel="0" collapsed="false">
      <c r="A11813" s="0" t="s">
        <v>808</v>
      </c>
      <c r="B11813" s="52" t="s">
        <v>1051</v>
      </c>
      <c r="C11813" s="52" t="s">
        <v>751</v>
      </c>
      <c r="D11813" s="53" t="n">
        <v>0.1</v>
      </c>
      <c r="E11813" s="53" t="s">
        <v>748</v>
      </c>
      <c r="F11813" s="0" t="s">
        <v>1502</v>
      </c>
      <c r="G11813" s="0" t="str">
        <f aca="false">LEFT(B11813,2)</f>
        <v>32</v>
      </c>
      <c r="H11813" s="0" t="str">
        <f aca="false">I11813&amp;"_"&amp;G11813&amp;"_"&amp;F11813</f>
        <v>Latterfroe_32_20191121_DL2019021_GrindstedGym_EGG_koersel2</v>
      </c>
      <c r="I11813" s="61" t="str">
        <f aca="false">MID(RIGHT(B11813,LEN(B11813)-3),1,FIND("_",RIGHT(B11813,LEN(B11813)-3))-1)</f>
        <v>Latterfroe</v>
      </c>
      <c r="J11813" s="61" t="str">
        <f aca="false">TRIM(SUBSTITUTE(RIGHT(B11813,FIND(I11813,B11813)+1),"_",""))</f>
        <v>eDNA</v>
      </c>
      <c r="K11813" s="0" t="str">
        <f aca="false">IFERROR(VALUE(SUBSTITUTE(E11813,".",",")),E11813)</f>
        <v>No Ct</v>
      </c>
      <c r="L11813" s="61" t="str">
        <f aca="false">IF(J11813="PosK",SUMIFS(K:K,J:J,"PosK",H:H,H11813),"")</f>
        <v/>
      </c>
      <c r="M11813" s="61" t="str">
        <f aca="false">IF(J11813="PosK",SUMIFS(K:K,J:J,"NegK",H:H,H11813),"")</f>
        <v/>
      </c>
      <c r="N11813" s="61" t="str">
        <f aca="false">IF(J11813="PosK",SUMIFS(K:K,J:J,"eDNA",H:H,H11813),"")</f>
        <v/>
      </c>
      <c r="P11813" s="62"/>
      <c r="T11813" s="63"/>
      <c r="W11813" s="64"/>
    </row>
    <row r="11814" customFormat="false" ht="14.25" hidden="false" customHeight="false" outlineLevel="0" collapsed="false">
      <c r="A11814" s="0" t="s">
        <v>810</v>
      </c>
      <c r="B11814" s="52" t="s">
        <v>1228</v>
      </c>
      <c r="C11814" s="52" t="s">
        <v>743</v>
      </c>
      <c r="D11814" s="53" t="n">
        <v>0.1</v>
      </c>
      <c r="E11814" s="53" t="s">
        <v>748</v>
      </c>
      <c r="F11814" s="0" t="s">
        <v>1502</v>
      </c>
      <c r="G11814" s="0" t="str">
        <f aca="false">LEFT(B11814,2)</f>
        <v>33</v>
      </c>
      <c r="H11814" s="0" t="str">
        <f aca="false">I11814&amp;"_"&amp;G11814&amp;"_"&amp;F11814</f>
        <v>KortbenetGroenFroe_33_20191121_DL2019021_GrindstedGym_EGG_koersel2</v>
      </c>
      <c r="I11814" s="61" t="str">
        <f aca="false">MID(RIGHT(B11814,LEN(B11814)-3),1,FIND("_",RIGHT(B11814,LEN(B11814)-3))-1)</f>
        <v>KortbenetGroenFroe</v>
      </c>
      <c r="J11814" s="61" t="str">
        <f aca="false">TRIM(SUBSTITUTE(RIGHT(B11814,FIND(I11814,B11814)+1),"_",""))</f>
        <v>PosK</v>
      </c>
      <c r="K11814" s="0" t="str">
        <f aca="false">IFERROR(VALUE(SUBSTITUTE(E11814,".",",")),E11814)</f>
        <v>No Ct</v>
      </c>
      <c r="L11814" s="61" t="n">
        <f aca="false">IF(J11814="PosK",SUMIFS(K:K,J:J,"PosK",H:H,H11814),"")</f>
        <v>0</v>
      </c>
      <c r="M11814" s="61" t="n">
        <f aca="false">IF(J11814="PosK",SUMIFS(K:K,J:J,"NegK",H:H,H11814),"")</f>
        <v>0</v>
      </c>
      <c r="N11814" s="61" t="n">
        <f aca="false">IF(J11814="PosK",SUMIFS(K:K,J:J,"eDNA",H:H,H11814),"")</f>
        <v>0</v>
      </c>
      <c r="P11814" s="62" t="n">
        <f aca="false">IF(K11816="No Ct",0,K11816)</f>
        <v>0</v>
      </c>
      <c r="Q11814" s="62" t="n">
        <f aca="false">IF(K11817="No Ct",0,K11817)</f>
        <v>0</v>
      </c>
      <c r="R11814" s="0" t="str">
        <f aca="false">IF(AND(L11814&gt;0,M11814=0),"Valid","Invalid")</f>
        <v>Invalid</v>
      </c>
      <c r="S11814" s="0" t="str">
        <f aca="false">IF(OR(P11814&gt;1,Q11814&gt;1),"Present","Absent")</f>
        <v>Absent</v>
      </c>
      <c r="T11814" s="63" t="str">
        <f aca="false">IF(OR(AND(P11814&gt;1,P11814&lt;41),AND(Q11814&gt;1,Q11814&lt;41)),"Ct&lt;41","Ct&gt;41")</f>
        <v>Ct&gt;41</v>
      </c>
      <c r="U11814" s="0" t="str">
        <f aca="false">I11814</f>
        <v>KortbenetGroenFroe</v>
      </c>
      <c r="V11814" s="0" t="str">
        <f aca="false">MID(F11814,10,9)</f>
        <v>DL2019021</v>
      </c>
      <c r="W11814" s="64" t="str">
        <f aca="false">V11814&amp;"_"&amp;U11814&amp;"_"&amp;R11814&amp;"_"&amp;S11814&amp;"_"&amp;T11814</f>
        <v>DL2019021_KortbenetGroenFroe_Invalid_Absent_Ct&gt;41</v>
      </c>
    </row>
    <row r="11815" customFormat="false" ht="14.25" hidden="false" customHeight="false" outlineLevel="0" collapsed="false">
      <c r="A11815" s="0" t="s">
        <v>812</v>
      </c>
      <c r="B11815" s="52" t="s">
        <v>1229</v>
      </c>
      <c r="C11815" s="52" t="s">
        <v>747</v>
      </c>
      <c r="D11815" s="53" t="n">
        <v>0.1</v>
      </c>
      <c r="E11815" s="53" t="s">
        <v>748</v>
      </c>
      <c r="F11815" s="0" t="s">
        <v>1502</v>
      </c>
      <c r="G11815" s="0" t="str">
        <f aca="false">LEFT(B11815,2)</f>
        <v>33</v>
      </c>
      <c r="H11815" s="0" t="str">
        <f aca="false">I11815&amp;"_"&amp;G11815&amp;"_"&amp;F11815</f>
        <v>KortbenetGroenFroe_33_20191121_DL2019021_GrindstedGym_EGG_koersel2</v>
      </c>
      <c r="I11815" s="61" t="str">
        <f aca="false">MID(RIGHT(B11815,LEN(B11815)-3),1,FIND("_",RIGHT(B11815,LEN(B11815)-3))-1)</f>
        <v>KortbenetGroenFroe</v>
      </c>
      <c r="J11815" s="61" t="str">
        <f aca="false">TRIM(SUBSTITUTE(RIGHT(B11815,FIND(I11815,B11815)+1),"_",""))</f>
        <v>NegK</v>
      </c>
      <c r="K11815" s="0" t="str">
        <f aca="false">IFERROR(VALUE(SUBSTITUTE(E11815,".",",")),E11815)</f>
        <v>No Ct</v>
      </c>
      <c r="L11815" s="61" t="str">
        <f aca="false">IF(J11815="PosK",SUMIFS(K:K,J:J,"PosK",H:H,H11815),"")</f>
        <v/>
      </c>
      <c r="M11815" s="61" t="str">
        <f aca="false">IF(J11815="PosK",SUMIFS(K:K,J:J,"NegK",H:H,H11815),"")</f>
        <v/>
      </c>
      <c r="N11815" s="61" t="str">
        <f aca="false">IF(J11815="PosK",SUMIFS(K:K,J:J,"eDNA",H:H,H11815),"")</f>
        <v/>
      </c>
    </row>
    <row r="11816" customFormat="false" ht="14.25" hidden="false" customHeight="false" outlineLevel="0" collapsed="false">
      <c r="A11816" s="0" t="s">
        <v>814</v>
      </c>
      <c r="B11816" s="52" t="s">
        <v>1230</v>
      </c>
      <c r="C11816" s="52" t="s">
        <v>751</v>
      </c>
      <c r="D11816" s="53" t="n">
        <v>0.1</v>
      </c>
      <c r="E11816" s="53" t="s">
        <v>748</v>
      </c>
      <c r="F11816" s="0" t="s">
        <v>1502</v>
      </c>
      <c r="G11816" s="0" t="str">
        <f aca="false">LEFT(B11816,2)</f>
        <v>33</v>
      </c>
      <c r="H11816" s="0" t="str">
        <f aca="false">I11816&amp;"_"&amp;G11816&amp;"_"&amp;F11816</f>
        <v>KortbenetGroenFroe_33_20191121_DL2019021_GrindstedGym_EGG_koersel2</v>
      </c>
      <c r="I11816" s="61" t="str">
        <f aca="false">MID(RIGHT(B11816,LEN(B11816)-3),1,FIND("_",RIGHT(B11816,LEN(B11816)-3))-1)</f>
        <v>KortbenetGroenFroe</v>
      </c>
      <c r="J11816" s="61" t="str">
        <f aca="false">TRIM(SUBSTITUTE(RIGHT(B11816,FIND(I11816,B11816)+1),"_",""))</f>
        <v>eDNA</v>
      </c>
      <c r="K11816" s="0" t="str">
        <f aca="false">IFERROR(VALUE(SUBSTITUTE(E11816,".",",")),E11816)</f>
        <v>No Ct</v>
      </c>
      <c r="L11816" s="61" t="str">
        <f aca="false">IF(J11816="PosK",SUMIFS(K:K,J:J,"PosK",H:H,H11816),"")</f>
        <v/>
      </c>
      <c r="M11816" s="61" t="str">
        <f aca="false">IF(J11816="PosK",SUMIFS(K:K,J:J,"NegK",H:H,H11816),"")</f>
        <v/>
      </c>
      <c r="N11816" s="61" t="str">
        <f aca="false">IF(J11816="PosK",SUMIFS(K:K,J:J,"eDNA",H:H,H11816),"")</f>
        <v/>
      </c>
      <c r="Q11816" s="62"/>
    </row>
    <row r="11817" customFormat="false" ht="14.25" hidden="false" customHeight="false" outlineLevel="0" collapsed="false">
      <c r="A11817" s="0" t="s">
        <v>816</v>
      </c>
      <c r="B11817" s="52" t="s">
        <v>1230</v>
      </c>
      <c r="C11817" s="52" t="s">
        <v>751</v>
      </c>
      <c r="D11817" s="53" t="n">
        <v>0.1</v>
      </c>
      <c r="E11817" s="53" t="s">
        <v>748</v>
      </c>
      <c r="F11817" s="0" t="s">
        <v>1502</v>
      </c>
      <c r="G11817" s="0" t="str">
        <f aca="false">LEFT(B11817,2)</f>
        <v>33</v>
      </c>
      <c r="H11817" s="0" t="str">
        <f aca="false">I11817&amp;"_"&amp;G11817&amp;"_"&amp;F11817</f>
        <v>KortbenetGroenFroe_33_20191121_DL2019021_GrindstedGym_EGG_koersel2</v>
      </c>
      <c r="I11817" s="61" t="str">
        <f aca="false">MID(RIGHT(B11817,LEN(B11817)-3),1,FIND("_",RIGHT(B11817,LEN(B11817)-3))-1)</f>
        <v>KortbenetGroenFroe</v>
      </c>
      <c r="J11817" s="61" t="str">
        <f aca="false">TRIM(SUBSTITUTE(RIGHT(B11817,FIND(I11817,B11817)+1),"_",""))</f>
        <v>eDNA</v>
      </c>
      <c r="K11817" s="0" t="str">
        <f aca="false">IFERROR(VALUE(SUBSTITUTE(E11817,".",",")),E11817)</f>
        <v>No Ct</v>
      </c>
      <c r="L11817" s="61" t="str">
        <f aca="false">IF(J11817="PosK",SUMIFS(K:K,J:J,"PosK",H:H,H11817),"")</f>
        <v/>
      </c>
      <c r="M11817" s="61" t="str">
        <f aca="false">IF(J11817="PosK",SUMIFS(K:K,J:J,"NegK",H:H,H11817),"")</f>
        <v/>
      </c>
      <c r="N11817" s="61" t="str">
        <f aca="false">IF(J11817="PosK",SUMIFS(K:K,J:J,"eDNA",H:H,H11817),"")</f>
        <v/>
      </c>
      <c r="P11817" s="62"/>
      <c r="T11817" s="63"/>
      <c r="W11817" s="64"/>
    </row>
    <row r="11818" customFormat="false" ht="14.25" hidden="false" customHeight="false" outlineLevel="0" collapsed="false">
      <c r="A11818" s="0" t="s">
        <v>818</v>
      </c>
      <c r="B11818" s="52" t="s">
        <v>1232</v>
      </c>
      <c r="C11818" s="52" t="s">
        <v>743</v>
      </c>
      <c r="D11818" s="53" t="n">
        <v>0.1</v>
      </c>
      <c r="E11818" s="53" t="n">
        <v>48.19</v>
      </c>
      <c r="F11818" s="0" t="s">
        <v>1502</v>
      </c>
      <c r="G11818" s="0" t="str">
        <f aca="false">LEFT(B11818,2)</f>
        <v>34</v>
      </c>
      <c r="H11818" s="0" t="str">
        <f aca="false">I11818&amp;"_"&amp;G11818&amp;"_"&amp;F11818</f>
        <v>Soelvkarusse_34_20191121_DL2019021_GrindstedGym_EGG_koersel2</v>
      </c>
      <c r="I11818" s="61" t="str">
        <f aca="false">MID(RIGHT(B11818,LEN(B11818)-3),1,FIND("_",RIGHT(B11818,LEN(B11818)-3))-1)</f>
        <v>Soelvkarusse</v>
      </c>
      <c r="J11818" s="61" t="str">
        <f aca="false">TRIM(SUBSTITUTE(RIGHT(B11818,FIND(I11818,B11818)+1),"_",""))</f>
        <v>PosK</v>
      </c>
      <c r="K11818" s="0" t="n">
        <f aca="false">IFERROR(VALUE(SUBSTITUTE(E11818,".",",")),E11818)</f>
        <v>48.19</v>
      </c>
      <c r="L11818" s="61" t="n">
        <f aca="false">IF(J11818="PosK",SUMIFS(K:K,J:J,"PosK",H:H,H11818),"")</f>
        <v>48.19</v>
      </c>
      <c r="M11818" s="61" t="n">
        <f aca="false">IF(J11818="PosK",SUMIFS(K:K,J:J,"NegK",H:H,H11818),"")</f>
        <v>0</v>
      </c>
      <c r="N11818" s="61" t="n">
        <f aca="false">IF(J11818="PosK",SUMIFS(K:K,J:J,"eDNA",H:H,H11818),"")</f>
        <v>0</v>
      </c>
      <c r="P11818" s="62" t="n">
        <f aca="false">IF(K11820="No Ct",0,K11820)</f>
        <v>0</v>
      </c>
      <c r="Q11818" s="62" t="n">
        <f aca="false">IF(K11821="No Ct",0,K11821)</f>
        <v>0</v>
      </c>
      <c r="R11818" s="0" t="str">
        <f aca="false">IF(AND(L11818&gt;0,M11818=0),"Valid","Invalid")</f>
        <v>Valid</v>
      </c>
      <c r="S11818" s="0" t="str">
        <f aca="false">IF(OR(P11818&gt;1,Q11818&gt;1),"Present","Absent")</f>
        <v>Absent</v>
      </c>
      <c r="T11818" s="63" t="str">
        <f aca="false">IF(OR(AND(P11818&gt;1,P11818&lt;41),AND(Q11818&gt;1,Q11818&lt;41)),"Ct&lt;41","Ct&gt;41")</f>
        <v>Ct&gt;41</v>
      </c>
      <c r="U11818" s="0" t="str">
        <f aca="false">I11818</f>
        <v>Soelvkarusse</v>
      </c>
      <c r="V11818" s="0" t="str">
        <f aca="false">MID(F11818,10,9)</f>
        <v>DL2019021</v>
      </c>
      <c r="W11818" s="64" t="str">
        <f aca="false">V11818&amp;"_"&amp;U11818&amp;"_"&amp;R11818&amp;"_"&amp;S11818&amp;"_"&amp;T11818</f>
        <v>DL2019021_Soelvkarusse_Valid_Absent_Ct&gt;41</v>
      </c>
    </row>
    <row r="11819" customFormat="false" ht="14.25" hidden="false" customHeight="false" outlineLevel="0" collapsed="false">
      <c r="A11819" s="0" t="s">
        <v>820</v>
      </c>
      <c r="B11819" s="52" t="s">
        <v>1233</v>
      </c>
      <c r="C11819" s="52" t="s">
        <v>747</v>
      </c>
      <c r="D11819" s="53" t="n">
        <v>0.1</v>
      </c>
      <c r="E11819" s="53" t="s">
        <v>748</v>
      </c>
      <c r="F11819" s="0" t="s">
        <v>1502</v>
      </c>
      <c r="G11819" s="0" t="str">
        <f aca="false">LEFT(B11819,2)</f>
        <v>34</v>
      </c>
      <c r="H11819" s="0" t="str">
        <f aca="false">I11819&amp;"_"&amp;G11819&amp;"_"&amp;F11819</f>
        <v>Soelvkarusse_34_20191121_DL2019021_GrindstedGym_EGG_koersel2</v>
      </c>
      <c r="I11819" s="61" t="str">
        <f aca="false">MID(RIGHT(B11819,LEN(B11819)-3),1,FIND("_",RIGHT(B11819,LEN(B11819)-3))-1)</f>
        <v>Soelvkarusse</v>
      </c>
      <c r="J11819" s="61" t="str">
        <f aca="false">TRIM(SUBSTITUTE(RIGHT(B11819,FIND(I11819,B11819)+1),"_",""))</f>
        <v>NegK</v>
      </c>
      <c r="K11819" s="0" t="str">
        <f aca="false">IFERROR(VALUE(SUBSTITUTE(E11819,".",",")),E11819)</f>
        <v>No Ct</v>
      </c>
      <c r="L11819" s="61" t="str">
        <f aca="false">IF(J11819="PosK",SUMIFS(K:K,J:J,"PosK",H:H,H11819),"")</f>
        <v/>
      </c>
      <c r="M11819" s="61" t="str">
        <f aca="false">IF(J11819="PosK",SUMIFS(K:K,J:J,"NegK",H:H,H11819),"")</f>
        <v/>
      </c>
      <c r="N11819" s="61" t="str">
        <f aca="false">IF(J11819="PosK",SUMIFS(K:K,J:J,"eDNA",H:H,H11819),"")</f>
        <v/>
      </c>
    </row>
    <row r="11820" customFormat="false" ht="14.25" hidden="false" customHeight="false" outlineLevel="0" collapsed="false">
      <c r="A11820" s="0" t="s">
        <v>822</v>
      </c>
      <c r="B11820" s="52" t="s">
        <v>1234</v>
      </c>
      <c r="C11820" s="52" t="s">
        <v>751</v>
      </c>
      <c r="D11820" s="53" t="n">
        <v>0.1</v>
      </c>
      <c r="E11820" s="53" t="s">
        <v>748</v>
      </c>
      <c r="F11820" s="0" t="s">
        <v>1502</v>
      </c>
      <c r="G11820" s="0" t="str">
        <f aca="false">LEFT(B11820,2)</f>
        <v>34</v>
      </c>
      <c r="H11820" s="0" t="str">
        <f aca="false">I11820&amp;"_"&amp;G11820&amp;"_"&amp;F11820</f>
        <v>Soelvkarusse_34_20191121_DL2019021_GrindstedGym_EGG_koersel2</v>
      </c>
      <c r="I11820" s="61" t="str">
        <f aca="false">MID(RIGHT(B11820,LEN(B11820)-3),1,FIND("_",RIGHT(B11820,LEN(B11820)-3))-1)</f>
        <v>Soelvkarusse</v>
      </c>
      <c r="J11820" s="61" t="str">
        <f aca="false">TRIM(SUBSTITUTE(RIGHT(B11820,FIND(I11820,B11820)+1),"_",""))</f>
        <v>eDNA</v>
      </c>
      <c r="K11820" s="0" t="str">
        <f aca="false">IFERROR(VALUE(SUBSTITUTE(E11820,".",",")),E11820)</f>
        <v>No Ct</v>
      </c>
      <c r="L11820" s="61" t="str">
        <f aca="false">IF(J11820="PosK",SUMIFS(K:K,J:J,"PosK",H:H,H11820),"")</f>
        <v/>
      </c>
      <c r="M11820" s="61" t="str">
        <f aca="false">IF(J11820="PosK",SUMIFS(K:K,J:J,"NegK",H:H,H11820),"")</f>
        <v/>
      </c>
      <c r="N11820" s="61" t="str">
        <f aca="false">IF(J11820="PosK",SUMIFS(K:K,J:J,"eDNA",H:H,H11820),"")</f>
        <v/>
      </c>
      <c r="Q11820" s="62"/>
    </row>
    <row r="11821" customFormat="false" ht="14.25" hidden="false" customHeight="false" outlineLevel="0" collapsed="false">
      <c r="A11821" s="0" t="s">
        <v>824</v>
      </c>
      <c r="B11821" s="52" t="s">
        <v>1234</v>
      </c>
      <c r="C11821" s="52" t="s">
        <v>751</v>
      </c>
      <c r="D11821" s="53" t="n">
        <v>0.1</v>
      </c>
      <c r="E11821" s="53" t="s">
        <v>748</v>
      </c>
      <c r="F11821" s="0" t="s">
        <v>1502</v>
      </c>
      <c r="G11821" s="0" t="str">
        <f aca="false">LEFT(B11821,2)</f>
        <v>34</v>
      </c>
      <c r="H11821" s="0" t="str">
        <f aca="false">I11821&amp;"_"&amp;G11821&amp;"_"&amp;F11821</f>
        <v>Soelvkarusse_34_20191121_DL2019021_GrindstedGym_EGG_koersel2</v>
      </c>
      <c r="I11821" s="61" t="str">
        <f aca="false">MID(RIGHT(B11821,LEN(B11821)-3),1,FIND("_",RIGHT(B11821,LEN(B11821)-3))-1)</f>
        <v>Soelvkarusse</v>
      </c>
      <c r="J11821" s="61" t="str">
        <f aca="false">TRIM(SUBSTITUTE(RIGHT(B11821,FIND(I11821,B11821)+1),"_",""))</f>
        <v>eDNA</v>
      </c>
      <c r="K11821" s="0" t="str">
        <f aca="false">IFERROR(VALUE(SUBSTITUTE(E11821,".",",")),E11821)</f>
        <v>No Ct</v>
      </c>
      <c r="L11821" s="61" t="str">
        <f aca="false">IF(J11821="PosK",SUMIFS(K:K,J:J,"PosK",H:H,H11821),"")</f>
        <v/>
      </c>
      <c r="M11821" s="61" t="str">
        <f aca="false">IF(J11821="PosK",SUMIFS(K:K,J:J,"NegK",H:H,H11821),"")</f>
        <v/>
      </c>
      <c r="N11821" s="61" t="str">
        <f aca="false">IF(J11821="PosK",SUMIFS(K:K,J:J,"eDNA",H:H,H11821),"")</f>
        <v/>
      </c>
      <c r="P11821" s="62"/>
      <c r="T11821" s="63"/>
      <c r="W11821" s="64"/>
    </row>
    <row r="11822" customFormat="false" ht="14.25" hidden="false" customHeight="false" outlineLevel="0" collapsed="false">
      <c r="P11822" s="62"/>
      <c r="Q11822" s="62"/>
      <c r="T11822" s="63"/>
      <c r="W11822" s="64"/>
    </row>
    <row r="11824" customFormat="false" ht="14.25" hidden="false" customHeight="false" outlineLevel="0" collapsed="false">
      <c r="Q11824" s="62"/>
    </row>
    <row r="11825" customFormat="false" ht="14.25" hidden="false" customHeight="false" outlineLevel="0" collapsed="false">
      <c r="P11825" s="62"/>
      <c r="T11825" s="63"/>
      <c r="W11825" s="64"/>
    </row>
  </sheetData>
  <autoFilter ref="A1:W1">
    <sortState ref="A2:W1">
      <sortCondition ref="A2:A1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295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:J2956"/>
    </sheetView>
  </sheetViews>
  <sheetFormatPr defaultColWidth="8.55078125" defaultRowHeight="14.25" zeroHeight="false" outlineLevelRow="0" outlineLevelCol="0"/>
  <cols>
    <col collapsed="false" customWidth="true" hidden="false" outlineLevel="0" max="1" min="1" style="0" width="51.91"/>
  </cols>
  <sheetData>
    <row r="1" customFormat="false" ht="14.25" hidden="false" customHeight="false" outlineLevel="0" collapsed="false">
      <c r="A1" s="27" t="s">
        <v>740</v>
      </c>
    </row>
    <row r="2" customFormat="false" ht="14.25" hidden="false" customHeight="false" outlineLevel="0" collapsed="false">
      <c r="A2" s="0" t="s">
        <v>1503</v>
      </c>
    </row>
    <row r="3" customFormat="false" ht="14.25" hidden="false" customHeight="false" outlineLevel="0" collapsed="false">
      <c r="A3" s="0" t="s">
        <v>1504</v>
      </c>
    </row>
    <row r="4" customFormat="false" ht="14.25" hidden="false" customHeight="false" outlineLevel="0" collapsed="false">
      <c r="A4" s="0" t="s">
        <v>1505</v>
      </c>
    </row>
    <row r="5" customFormat="false" ht="14.25" hidden="false" customHeight="false" outlineLevel="0" collapsed="false">
      <c r="A5" s="0" t="s">
        <v>1506</v>
      </c>
    </row>
    <row r="6" customFormat="false" ht="14.25" hidden="false" customHeight="false" outlineLevel="0" collapsed="false">
      <c r="A6" s="0" t="s">
        <v>1507</v>
      </c>
    </row>
    <row r="7" customFormat="false" ht="14.25" hidden="false" customHeight="false" outlineLevel="0" collapsed="false">
      <c r="A7" s="0" t="s">
        <v>1508</v>
      </c>
    </row>
    <row r="8" customFormat="false" ht="14.25" hidden="false" customHeight="false" outlineLevel="0" collapsed="false">
      <c r="A8" s="0" t="s">
        <v>1509</v>
      </c>
    </row>
    <row r="9" customFormat="false" ht="14.25" hidden="false" customHeight="false" outlineLevel="0" collapsed="false">
      <c r="A9" s="0" t="s">
        <v>1510</v>
      </c>
    </row>
    <row r="10" customFormat="false" ht="14.25" hidden="false" customHeight="false" outlineLevel="0" collapsed="false">
      <c r="A10" s="0" t="s">
        <v>1511</v>
      </c>
    </row>
    <row r="11" customFormat="false" ht="14.25" hidden="false" customHeight="false" outlineLevel="0" collapsed="false">
      <c r="A11" s="0" t="s">
        <v>1512</v>
      </c>
    </row>
    <row r="12" customFormat="false" ht="14.25" hidden="false" customHeight="false" outlineLevel="0" collapsed="false">
      <c r="A12" s="0" t="s">
        <v>1513</v>
      </c>
    </row>
    <row r="13" customFormat="false" ht="14.25" hidden="false" customHeight="false" outlineLevel="0" collapsed="false">
      <c r="A13" s="0" t="s">
        <v>1514</v>
      </c>
    </row>
    <row r="14" customFormat="false" ht="14.25" hidden="false" customHeight="false" outlineLevel="0" collapsed="false">
      <c r="A14" s="0" t="s">
        <v>1515</v>
      </c>
    </row>
    <row r="15" customFormat="false" ht="14.25" hidden="false" customHeight="false" outlineLevel="0" collapsed="false">
      <c r="A15" s="0" t="s">
        <v>1516</v>
      </c>
    </row>
    <row r="16" customFormat="false" ht="14.25" hidden="false" customHeight="false" outlineLevel="0" collapsed="false">
      <c r="A16" s="0" t="s">
        <v>1517</v>
      </c>
    </row>
    <row r="17" customFormat="false" ht="14.25" hidden="false" customHeight="false" outlineLevel="0" collapsed="false">
      <c r="A17" s="0" t="s">
        <v>1518</v>
      </c>
    </row>
    <row r="18" customFormat="false" ht="14.25" hidden="false" customHeight="false" outlineLevel="0" collapsed="false">
      <c r="A18" s="0" t="s">
        <v>1503</v>
      </c>
    </row>
    <row r="19" customFormat="false" ht="14.25" hidden="false" customHeight="false" outlineLevel="0" collapsed="false">
      <c r="A19" s="0" t="s">
        <v>1504</v>
      </c>
    </row>
    <row r="20" customFormat="false" ht="14.25" hidden="false" customHeight="false" outlineLevel="0" collapsed="false">
      <c r="A20" s="0" t="s">
        <v>1519</v>
      </c>
    </row>
    <row r="21" customFormat="false" ht="14.25" hidden="false" customHeight="false" outlineLevel="0" collapsed="false">
      <c r="A21" s="0" t="s">
        <v>1520</v>
      </c>
    </row>
    <row r="22" customFormat="false" ht="14.25" hidden="false" customHeight="false" outlineLevel="0" collapsed="false">
      <c r="A22" s="0" t="s">
        <v>1507</v>
      </c>
    </row>
    <row r="23" customFormat="false" ht="14.25" hidden="false" customHeight="false" outlineLevel="0" collapsed="false">
      <c r="A23" s="0" t="s">
        <v>1508</v>
      </c>
    </row>
    <row r="24" customFormat="false" ht="14.25" hidden="false" customHeight="false" outlineLevel="0" collapsed="false">
      <c r="A24" s="0" t="s">
        <v>1509</v>
      </c>
    </row>
    <row r="25" customFormat="false" ht="14.25" hidden="false" customHeight="false" outlineLevel="0" collapsed="false">
      <c r="A25" s="0" t="s">
        <v>1510</v>
      </c>
    </row>
    <row r="26" customFormat="false" ht="14.25" hidden="false" customHeight="false" outlineLevel="0" collapsed="false">
      <c r="A26" s="0" t="s">
        <v>1521</v>
      </c>
    </row>
    <row r="27" customFormat="false" ht="14.25" hidden="false" customHeight="false" outlineLevel="0" collapsed="false">
      <c r="A27" s="0" t="s">
        <v>1512</v>
      </c>
    </row>
    <row r="28" customFormat="false" ht="14.25" hidden="false" customHeight="false" outlineLevel="0" collapsed="false">
      <c r="A28" s="0" t="s">
        <v>1513</v>
      </c>
    </row>
    <row r="29" customFormat="false" ht="14.25" hidden="false" customHeight="false" outlineLevel="0" collapsed="false">
      <c r="A29" s="0" t="s">
        <v>1514</v>
      </c>
    </row>
    <row r="30" customFormat="false" ht="14.25" hidden="false" customHeight="false" outlineLevel="0" collapsed="false">
      <c r="A30" s="0" t="s">
        <v>1515</v>
      </c>
    </row>
    <row r="31" customFormat="false" ht="14.25" hidden="false" customHeight="false" outlineLevel="0" collapsed="false">
      <c r="A31" s="0" t="s">
        <v>1522</v>
      </c>
    </row>
    <row r="32" customFormat="false" ht="14.25" hidden="false" customHeight="false" outlineLevel="0" collapsed="false">
      <c r="A32" s="0" t="s">
        <v>1523</v>
      </c>
    </row>
    <row r="33" customFormat="false" ht="14.25" hidden="false" customHeight="false" outlineLevel="0" collapsed="false">
      <c r="A33" s="0" t="s">
        <v>1518</v>
      </c>
    </row>
    <row r="34" customFormat="false" ht="14.25" hidden="false" customHeight="false" outlineLevel="0" collapsed="false">
      <c r="A34" s="0" t="s">
        <v>1524</v>
      </c>
    </row>
    <row r="35" customFormat="false" ht="14.25" hidden="false" customHeight="false" outlineLevel="0" collapsed="false">
      <c r="A35" s="0" t="s">
        <v>1525</v>
      </c>
    </row>
    <row r="36" customFormat="false" ht="14.25" hidden="false" customHeight="false" outlineLevel="0" collapsed="false">
      <c r="A36" s="0" t="s">
        <v>1526</v>
      </c>
    </row>
    <row r="37" customFormat="false" ht="14.25" hidden="false" customHeight="false" outlineLevel="0" collapsed="false">
      <c r="A37" s="0" t="s">
        <v>1527</v>
      </c>
    </row>
    <row r="38" customFormat="false" ht="14.25" hidden="false" customHeight="false" outlineLevel="0" collapsed="false">
      <c r="A38" s="0" t="s">
        <v>1528</v>
      </c>
    </row>
    <row r="39" customFormat="false" ht="14.25" hidden="false" customHeight="false" outlineLevel="0" collapsed="false">
      <c r="A39" s="0" t="s">
        <v>1529</v>
      </c>
    </row>
    <row r="40" customFormat="false" ht="14.25" hidden="false" customHeight="false" outlineLevel="0" collapsed="false">
      <c r="A40" s="0" t="s">
        <v>1529</v>
      </c>
    </row>
    <row r="41" customFormat="false" ht="14.25" hidden="false" customHeight="false" outlineLevel="0" collapsed="false">
      <c r="A41" s="0" t="s">
        <v>1530</v>
      </c>
    </row>
    <row r="42" customFormat="false" ht="14.25" hidden="false" customHeight="false" outlineLevel="0" collapsed="false">
      <c r="A42" s="0" t="s">
        <v>1531</v>
      </c>
    </row>
    <row r="43" customFormat="false" ht="14.25" hidden="false" customHeight="false" outlineLevel="0" collapsed="false">
      <c r="A43" s="0" t="s">
        <v>1531</v>
      </c>
    </row>
    <row r="44" customFormat="false" ht="14.25" hidden="false" customHeight="false" outlineLevel="0" collapsed="false">
      <c r="A44" s="0" t="s">
        <v>1532</v>
      </c>
    </row>
    <row r="45" customFormat="false" ht="14.25" hidden="false" customHeight="false" outlineLevel="0" collapsed="false">
      <c r="A45" s="0" t="s">
        <v>1533</v>
      </c>
    </row>
    <row r="46" customFormat="false" ht="14.25" hidden="false" customHeight="false" outlineLevel="0" collapsed="false">
      <c r="A46" s="0" t="s">
        <v>1534</v>
      </c>
    </row>
    <row r="47" customFormat="false" ht="14.25" hidden="false" customHeight="false" outlineLevel="0" collapsed="false">
      <c r="A47" s="0" t="s">
        <v>1535</v>
      </c>
    </row>
    <row r="48" customFormat="false" ht="14.25" hidden="false" customHeight="false" outlineLevel="0" collapsed="false">
      <c r="A48" s="0" t="s">
        <v>1536</v>
      </c>
    </row>
    <row r="49" customFormat="false" ht="14.25" hidden="false" customHeight="false" outlineLevel="0" collapsed="false">
      <c r="A49" s="0" t="s">
        <v>1537</v>
      </c>
    </row>
    <row r="50" customFormat="false" ht="14.25" hidden="false" customHeight="false" outlineLevel="0" collapsed="false">
      <c r="A50" s="0" t="s">
        <v>1538</v>
      </c>
    </row>
    <row r="51" customFormat="false" ht="14.25" hidden="false" customHeight="false" outlineLevel="0" collapsed="false">
      <c r="A51" s="0" t="s">
        <v>1538</v>
      </c>
    </row>
    <row r="52" customFormat="false" ht="14.25" hidden="false" customHeight="false" outlineLevel="0" collapsed="false">
      <c r="A52" s="0" t="s">
        <v>1539</v>
      </c>
    </row>
    <row r="53" customFormat="false" ht="14.25" hidden="false" customHeight="false" outlineLevel="0" collapsed="false">
      <c r="A53" s="0" t="s">
        <v>1540</v>
      </c>
    </row>
    <row r="54" customFormat="false" ht="14.25" hidden="false" customHeight="false" outlineLevel="0" collapsed="false">
      <c r="A54" s="0" t="s">
        <v>1541</v>
      </c>
    </row>
    <row r="55" customFormat="false" ht="14.25" hidden="false" customHeight="false" outlineLevel="0" collapsed="false">
      <c r="A55" s="0" t="s">
        <v>1542</v>
      </c>
    </row>
    <row r="56" customFormat="false" ht="14.25" hidden="false" customHeight="false" outlineLevel="0" collapsed="false">
      <c r="A56" s="0" t="s">
        <v>1543</v>
      </c>
    </row>
    <row r="57" customFormat="false" ht="14.25" hidden="false" customHeight="false" outlineLevel="0" collapsed="false">
      <c r="A57" s="0" t="s">
        <v>1543</v>
      </c>
    </row>
    <row r="58" customFormat="false" ht="14.25" hidden="false" customHeight="false" outlineLevel="0" collapsed="false">
      <c r="A58" s="0" t="s">
        <v>1524</v>
      </c>
    </row>
    <row r="59" customFormat="false" ht="14.25" hidden="false" customHeight="false" outlineLevel="0" collapsed="false">
      <c r="A59" s="0" t="s">
        <v>1544</v>
      </c>
    </row>
    <row r="60" customFormat="false" ht="14.25" hidden="false" customHeight="false" outlineLevel="0" collapsed="false">
      <c r="A60" s="0" t="s">
        <v>1526</v>
      </c>
    </row>
    <row r="61" customFormat="false" ht="14.25" hidden="false" customHeight="false" outlineLevel="0" collapsed="false">
      <c r="A61" s="0" t="s">
        <v>1545</v>
      </c>
    </row>
    <row r="62" customFormat="false" ht="14.25" hidden="false" customHeight="false" outlineLevel="0" collapsed="false">
      <c r="A62" s="0" t="s">
        <v>1528</v>
      </c>
    </row>
    <row r="63" customFormat="false" ht="14.25" hidden="false" customHeight="false" outlineLevel="0" collapsed="false">
      <c r="A63" s="0" t="s">
        <v>1546</v>
      </c>
    </row>
    <row r="64" customFormat="false" ht="14.25" hidden="false" customHeight="false" outlineLevel="0" collapsed="false">
      <c r="A64" s="0" t="s">
        <v>1547</v>
      </c>
    </row>
    <row r="65" customFormat="false" ht="14.25" hidden="false" customHeight="false" outlineLevel="0" collapsed="false">
      <c r="A65" s="0" t="s">
        <v>1533</v>
      </c>
    </row>
    <row r="66" customFormat="false" ht="14.25" hidden="false" customHeight="false" outlineLevel="0" collapsed="false">
      <c r="A66" s="0" t="s">
        <v>1548</v>
      </c>
    </row>
    <row r="67" customFormat="false" ht="14.25" hidden="false" customHeight="false" outlineLevel="0" collapsed="false">
      <c r="A67" s="0" t="s">
        <v>1548</v>
      </c>
    </row>
    <row r="68" customFormat="false" ht="14.25" hidden="false" customHeight="false" outlineLevel="0" collapsed="false">
      <c r="A68" s="0" t="s">
        <v>1549</v>
      </c>
    </row>
    <row r="69" customFormat="false" ht="14.25" hidden="false" customHeight="false" outlineLevel="0" collapsed="false">
      <c r="A69" s="0" t="s">
        <v>1550</v>
      </c>
    </row>
    <row r="70" customFormat="false" ht="14.25" hidden="false" customHeight="false" outlineLevel="0" collapsed="false">
      <c r="A70" s="0" t="s">
        <v>1550</v>
      </c>
    </row>
    <row r="71" customFormat="false" ht="14.25" hidden="false" customHeight="false" outlineLevel="0" collapsed="false">
      <c r="A71" s="0" t="s">
        <v>1551</v>
      </c>
    </row>
    <row r="72" customFormat="false" ht="14.25" hidden="false" customHeight="false" outlineLevel="0" collapsed="false">
      <c r="A72" s="0" t="s">
        <v>1552</v>
      </c>
    </row>
    <row r="73" customFormat="false" ht="14.25" hidden="false" customHeight="false" outlineLevel="0" collapsed="false">
      <c r="A73" s="0" t="s">
        <v>1553</v>
      </c>
    </row>
    <row r="74" customFormat="false" ht="14.25" hidden="false" customHeight="false" outlineLevel="0" collapsed="false">
      <c r="A74" s="0" t="s">
        <v>1554</v>
      </c>
    </row>
    <row r="75" customFormat="false" ht="14.25" hidden="false" customHeight="false" outlineLevel="0" collapsed="false">
      <c r="A75" s="0" t="s">
        <v>1555</v>
      </c>
    </row>
    <row r="76" customFormat="false" ht="14.25" hidden="false" customHeight="false" outlineLevel="0" collapsed="false">
      <c r="A76" s="0" t="s">
        <v>1555</v>
      </c>
    </row>
    <row r="77" customFormat="false" ht="14.25" hidden="false" customHeight="false" outlineLevel="0" collapsed="false">
      <c r="A77" s="0" t="s">
        <v>1556</v>
      </c>
    </row>
    <row r="78" customFormat="false" ht="14.25" hidden="false" customHeight="false" outlineLevel="0" collapsed="false">
      <c r="A78" s="0" t="s">
        <v>1557</v>
      </c>
    </row>
    <row r="79" customFormat="false" ht="14.25" hidden="false" customHeight="false" outlineLevel="0" collapsed="false">
      <c r="A79" s="0" t="s">
        <v>1558</v>
      </c>
    </row>
    <row r="80" customFormat="false" ht="14.25" hidden="false" customHeight="false" outlineLevel="0" collapsed="false">
      <c r="A80" s="0" t="s">
        <v>1559</v>
      </c>
    </row>
    <row r="81" customFormat="false" ht="14.25" hidden="false" customHeight="false" outlineLevel="0" collapsed="false">
      <c r="A81" s="0" t="s">
        <v>1560</v>
      </c>
    </row>
    <row r="82" customFormat="false" ht="14.25" hidden="false" customHeight="false" outlineLevel="0" collapsed="false">
      <c r="A82" s="0" t="s">
        <v>1561</v>
      </c>
    </row>
    <row r="83" customFormat="false" ht="14.25" hidden="false" customHeight="false" outlineLevel="0" collapsed="false">
      <c r="A83" s="0" t="s">
        <v>1562</v>
      </c>
    </row>
    <row r="84" customFormat="false" ht="14.25" hidden="false" customHeight="false" outlineLevel="0" collapsed="false">
      <c r="A84" s="0" t="s">
        <v>1563</v>
      </c>
    </row>
    <row r="85" customFormat="false" ht="14.25" hidden="false" customHeight="false" outlineLevel="0" collapsed="false">
      <c r="A85" s="0" t="s">
        <v>1564</v>
      </c>
    </row>
    <row r="86" customFormat="false" ht="14.25" hidden="false" customHeight="false" outlineLevel="0" collapsed="false">
      <c r="A86" s="0" t="s">
        <v>1565</v>
      </c>
    </row>
    <row r="87" customFormat="false" ht="14.25" hidden="false" customHeight="false" outlineLevel="0" collapsed="false">
      <c r="A87" s="0" t="s">
        <v>1566</v>
      </c>
    </row>
    <row r="88" customFormat="false" ht="14.25" hidden="false" customHeight="false" outlineLevel="0" collapsed="false">
      <c r="A88" s="0" t="s">
        <v>1566</v>
      </c>
    </row>
    <row r="89" customFormat="false" ht="14.25" hidden="false" customHeight="false" outlineLevel="0" collapsed="false">
      <c r="A89" s="0" t="s">
        <v>1567</v>
      </c>
    </row>
    <row r="90" customFormat="false" ht="14.25" hidden="false" customHeight="false" outlineLevel="0" collapsed="false">
      <c r="A90" s="0" t="s">
        <v>1568</v>
      </c>
    </row>
    <row r="91" customFormat="false" ht="14.25" hidden="false" customHeight="false" outlineLevel="0" collapsed="false">
      <c r="A91" s="0" t="s">
        <v>1549</v>
      </c>
    </row>
    <row r="92" customFormat="false" ht="14.25" hidden="false" customHeight="false" outlineLevel="0" collapsed="false">
      <c r="A92" s="0" t="s">
        <v>1549</v>
      </c>
    </row>
    <row r="93" customFormat="false" ht="14.25" hidden="false" customHeight="false" outlineLevel="0" collapsed="false">
      <c r="A93" s="0" t="s">
        <v>1569</v>
      </c>
    </row>
    <row r="94" customFormat="false" ht="14.25" hidden="false" customHeight="false" outlineLevel="0" collapsed="false">
      <c r="A94" s="0" t="s">
        <v>1551</v>
      </c>
    </row>
    <row r="95" customFormat="false" ht="14.25" hidden="false" customHeight="false" outlineLevel="0" collapsed="false">
      <c r="A95" s="0" t="s">
        <v>1551</v>
      </c>
    </row>
    <row r="96" customFormat="false" ht="14.25" hidden="false" customHeight="false" outlineLevel="0" collapsed="false">
      <c r="A96" s="0" t="s">
        <v>1552</v>
      </c>
    </row>
    <row r="97" customFormat="false" ht="14.25" hidden="false" customHeight="false" outlineLevel="0" collapsed="false">
      <c r="A97" s="0" t="s">
        <v>1554</v>
      </c>
    </row>
    <row r="98" customFormat="false" ht="14.25" hidden="false" customHeight="false" outlineLevel="0" collapsed="false">
      <c r="A98" s="0" t="s">
        <v>1554</v>
      </c>
    </row>
    <row r="99" customFormat="false" ht="14.25" hidden="false" customHeight="false" outlineLevel="0" collapsed="false">
      <c r="A99" s="0" t="s">
        <v>1555</v>
      </c>
    </row>
    <row r="100" customFormat="false" ht="14.25" hidden="false" customHeight="false" outlineLevel="0" collapsed="false">
      <c r="A100" s="0" t="s">
        <v>1570</v>
      </c>
    </row>
    <row r="101" customFormat="false" ht="14.25" hidden="false" customHeight="false" outlineLevel="0" collapsed="false">
      <c r="A101" s="0" t="s">
        <v>1571</v>
      </c>
    </row>
    <row r="102" customFormat="false" ht="14.25" hidden="false" customHeight="false" outlineLevel="0" collapsed="false">
      <c r="A102" s="0" t="s">
        <v>1557</v>
      </c>
    </row>
    <row r="103" customFormat="false" ht="14.25" hidden="false" customHeight="false" outlineLevel="0" collapsed="false">
      <c r="A103" s="0" t="s">
        <v>1572</v>
      </c>
    </row>
    <row r="104" customFormat="false" ht="14.25" hidden="false" customHeight="false" outlineLevel="0" collapsed="false">
      <c r="A104" s="0" t="s">
        <v>1573</v>
      </c>
    </row>
    <row r="105" customFormat="false" ht="14.25" hidden="false" customHeight="false" outlineLevel="0" collapsed="false">
      <c r="A105" s="0" t="s">
        <v>1574</v>
      </c>
    </row>
    <row r="106" customFormat="false" ht="14.25" hidden="false" customHeight="false" outlineLevel="0" collapsed="false">
      <c r="A106" s="0" t="s">
        <v>1574</v>
      </c>
    </row>
    <row r="107" customFormat="false" ht="14.25" hidden="false" customHeight="false" outlineLevel="0" collapsed="false">
      <c r="A107" s="0" t="s">
        <v>1563</v>
      </c>
    </row>
    <row r="108" customFormat="false" ht="14.25" hidden="false" customHeight="false" outlineLevel="0" collapsed="false">
      <c r="A108" s="0" t="s">
        <v>1575</v>
      </c>
    </row>
    <row r="109" customFormat="false" ht="14.25" hidden="false" customHeight="false" outlineLevel="0" collapsed="false">
      <c r="A109" s="0" t="s">
        <v>1575</v>
      </c>
    </row>
    <row r="110" customFormat="false" ht="14.25" hidden="false" customHeight="false" outlineLevel="0" collapsed="false">
      <c r="A110" s="0" t="s">
        <v>1566</v>
      </c>
    </row>
    <row r="111" customFormat="false" ht="14.25" hidden="false" customHeight="false" outlineLevel="0" collapsed="false">
      <c r="A111" s="0" t="s">
        <v>1576</v>
      </c>
    </row>
    <row r="112" customFormat="false" ht="14.25" hidden="false" customHeight="false" outlineLevel="0" collapsed="false">
      <c r="A112" s="0" t="s">
        <v>1576</v>
      </c>
    </row>
    <row r="113" customFormat="false" ht="14.25" hidden="false" customHeight="false" outlineLevel="0" collapsed="false">
      <c r="A113" s="0" t="s">
        <v>1577</v>
      </c>
    </row>
    <row r="114" customFormat="false" ht="14.25" hidden="false" customHeight="false" outlineLevel="0" collapsed="false">
      <c r="A114" s="0" t="s">
        <v>1578</v>
      </c>
    </row>
    <row r="115" customFormat="false" ht="14.25" hidden="false" customHeight="false" outlineLevel="0" collapsed="false">
      <c r="A115" s="0" t="s">
        <v>1579</v>
      </c>
    </row>
    <row r="116" customFormat="false" ht="14.25" hidden="false" customHeight="false" outlineLevel="0" collapsed="false">
      <c r="A116" s="0" t="s">
        <v>1580</v>
      </c>
    </row>
    <row r="117" customFormat="false" ht="14.25" hidden="false" customHeight="false" outlineLevel="0" collapsed="false">
      <c r="A117" s="0" t="s">
        <v>1581</v>
      </c>
    </row>
    <row r="118" customFormat="false" ht="14.25" hidden="false" customHeight="false" outlineLevel="0" collapsed="false">
      <c r="A118" s="0" t="s">
        <v>1582</v>
      </c>
    </row>
    <row r="119" customFormat="false" ht="14.25" hidden="false" customHeight="false" outlineLevel="0" collapsed="false">
      <c r="A119" s="0" t="s">
        <v>1583</v>
      </c>
    </row>
    <row r="120" customFormat="false" ht="14.25" hidden="false" customHeight="false" outlineLevel="0" collapsed="false">
      <c r="A120" s="0" t="s">
        <v>1583</v>
      </c>
    </row>
    <row r="121" customFormat="false" ht="14.25" hidden="false" customHeight="false" outlineLevel="0" collapsed="false">
      <c r="A121" s="0" t="s">
        <v>1584</v>
      </c>
    </row>
    <row r="122" customFormat="false" ht="14.25" hidden="false" customHeight="false" outlineLevel="0" collapsed="false">
      <c r="A122" s="0" t="s">
        <v>1585</v>
      </c>
    </row>
    <row r="123" customFormat="false" ht="14.25" hidden="false" customHeight="false" outlineLevel="0" collapsed="false">
      <c r="A123" s="0" t="s">
        <v>1585</v>
      </c>
    </row>
    <row r="124" customFormat="false" ht="14.25" hidden="false" customHeight="false" outlineLevel="0" collapsed="false">
      <c r="A124" s="0" t="s">
        <v>1586</v>
      </c>
    </row>
    <row r="125" customFormat="false" ht="14.25" hidden="false" customHeight="false" outlineLevel="0" collapsed="false">
      <c r="A125" s="0" t="s">
        <v>1587</v>
      </c>
    </row>
    <row r="126" customFormat="false" ht="14.25" hidden="false" customHeight="false" outlineLevel="0" collapsed="false">
      <c r="A126" s="0" t="s">
        <v>1588</v>
      </c>
    </row>
    <row r="127" customFormat="false" ht="14.25" hidden="false" customHeight="false" outlineLevel="0" collapsed="false">
      <c r="A127" s="0" t="s">
        <v>1588</v>
      </c>
    </row>
    <row r="128" customFormat="false" ht="14.25" hidden="false" customHeight="false" outlineLevel="0" collapsed="false">
      <c r="A128" s="0" t="s">
        <v>1589</v>
      </c>
    </row>
    <row r="129" customFormat="false" ht="14.25" hidden="false" customHeight="false" outlineLevel="0" collapsed="false">
      <c r="A129" s="0" t="s">
        <v>1589</v>
      </c>
    </row>
    <row r="130" customFormat="false" ht="14.25" hidden="false" customHeight="false" outlineLevel="0" collapsed="false">
      <c r="A130" s="0" t="s">
        <v>1590</v>
      </c>
    </row>
    <row r="131" customFormat="false" ht="14.25" hidden="false" customHeight="false" outlineLevel="0" collapsed="false">
      <c r="A131" s="0" t="s">
        <v>1591</v>
      </c>
    </row>
    <row r="132" customFormat="false" ht="14.25" hidden="false" customHeight="false" outlineLevel="0" collapsed="false">
      <c r="A132" s="0" t="s">
        <v>1592</v>
      </c>
    </row>
    <row r="133" customFormat="false" ht="14.25" hidden="false" customHeight="false" outlineLevel="0" collapsed="false">
      <c r="A133" s="0" t="s">
        <v>1593</v>
      </c>
    </row>
    <row r="134" customFormat="false" ht="14.25" hidden="false" customHeight="false" outlineLevel="0" collapsed="false">
      <c r="A134" s="0" t="s">
        <v>1594</v>
      </c>
    </row>
    <row r="135" customFormat="false" ht="14.25" hidden="false" customHeight="false" outlineLevel="0" collapsed="false">
      <c r="A135" s="0" t="s">
        <v>1595</v>
      </c>
    </row>
    <row r="136" customFormat="false" ht="14.25" hidden="false" customHeight="false" outlineLevel="0" collapsed="false">
      <c r="A136" s="0" t="s">
        <v>1596</v>
      </c>
    </row>
    <row r="137" customFormat="false" ht="14.25" hidden="false" customHeight="false" outlineLevel="0" collapsed="false">
      <c r="A137" s="0" t="s">
        <v>1596</v>
      </c>
    </row>
    <row r="138" customFormat="false" ht="14.25" hidden="false" customHeight="false" outlineLevel="0" collapsed="false">
      <c r="A138" s="0" t="s">
        <v>1578</v>
      </c>
    </row>
    <row r="139" customFormat="false" ht="14.25" hidden="false" customHeight="false" outlineLevel="0" collapsed="false">
      <c r="A139" s="0" t="s">
        <v>1597</v>
      </c>
    </row>
    <row r="140" customFormat="false" ht="14.25" hidden="false" customHeight="false" outlineLevel="0" collapsed="false">
      <c r="A140" s="0" t="s">
        <v>1598</v>
      </c>
    </row>
    <row r="141" customFormat="false" ht="14.25" hidden="false" customHeight="false" outlineLevel="0" collapsed="false">
      <c r="A141" s="0" t="s">
        <v>1581</v>
      </c>
    </row>
    <row r="142" customFormat="false" ht="14.25" hidden="false" customHeight="false" outlineLevel="0" collapsed="false">
      <c r="A142" s="0" t="s">
        <v>1582</v>
      </c>
    </row>
    <row r="143" customFormat="false" ht="14.25" hidden="false" customHeight="false" outlineLevel="0" collapsed="false">
      <c r="A143" s="0" t="s">
        <v>1584</v>
      </c>
    </row>
    <row r="144" customFormat="false" ht="14.25" hidden="false" customHeight="false" outlineLevel="0" collapsed="false">
      <c r="A144" s="0" t="s">
        <v>1586</v>
      </c>
    </row>
    <row r="145" customFormat="false" ht="14.25" hidden="false" customHeight="false" outlineLevel="0" collapsed="false">
      <c r="A145" s="0" t="s">
        <v>1599</v>
      </c>
    </row>
    <row r="146" customFormat="false" ht="14.25" hidden="false" customHeight="false" outlineLevel="0" collapsed="false">
      <c r="A146" s="0" t="s">
        <v>1600</v>
      </c>
    </row>
    <row r="147" customFormat="false" ht="14.25" hidden="false" customHeight="false" outlineLevel="0" collapsed="false">
      <c r="A147" s="0" t="s">
        <v>1601</v>
      </c>
    </row>
    <row r="148" customFormat="false" ht="14.25" hidden="false" customHeight="false" outlineLevel="0" collapsed="false">
      <c r="A148" s="0" t="s">
        <v>1602</v>
      </c>
    </row>
    <row r="149" customFormat="false" ht="14.25" hidden="false" customHeight="false" outlineLevel="0" collapsed="false">
      <c r="A149" s="0" t="s">
        <v>1603</v>
      </c>
    </row>
    <row r="150" customFormat="false" ht="14.25" hidden="false" customHeight="false" outlineLevel="0" collapsed="false">
      <c r="A150" s="0" t="s">
        <v>1604</v>
      </c>
    </row>
    <row r="151" customFormat="false" ht="14.25" hidden="false" customHeight="false" outlineLevel="0" collapsed="false">
      <c r="A151" s="0" t="s">
        <v>1605</v>
      </c>
    </row>
    <row r="152" customFormat="false" ht="14.25" hidden="false" customHeight="false" outlineLevel="0" collapsed="false">
      <c r="A152" s="0" t="s">
        <v>1605</v>
      </c>
    </row>
    <row r="153" customFormat="false" ht="14.25" hidden="false" customHeight="false" outlineLevel="0" collapsed="false">
      <c r="A153" s="0" t="s">
        <v>1606</v>
      </c>
    </row>
    <row r="154" customFormat="false" ht="14.25" hidden="false" customHeight="false" outlineLevel="0" collapsed="false">
      <c r="A154" s="0" t="s">
        <v>1607</v>
      </c>
    </row>
    <row r="155" customFormat="false" ht="14.25" hidden="false" customHeight="false" outlineLevel="0" collapsed="false">
      <c r="A155" s="0" t="s">
        <v>1608</v>
      </c>
    </row>
    <row r="156" customFormat="false" ht="14.25" hidden="false" customHeight="false" outlineLevel="0" collapsed="false">
      <c r="A156" s="0" t="s">
        <v>1609</v>
      </c>
    </row>
    <row r="157" customFormat="false" ht="14.25" hidden="false" customHeight="false" outlineLevel="0" collapsed="false">
      <c r="A157" s="0" t="s">
        <v>1610</v>
      </c>
    </row>
    <row r="158" customFormat="false" ht="14.25" hidden="false" customHeight="false" outlineLevel="0" collapsed="false">
      <c r="A158" s="0" t="s">
        <v>1611</v>
      </c>
    </row>
    <row r="159" customFormat="false" ht="14.25" hidden="false" customHeight="false" outlineLevel="0" collapsed="false">
      <c r="A159" s="0" t="s">
        <v>1612</v>
      </c>
    </row>
    <row r="160" customFormat="false" ht="14.25" hidden="false" customHeight="false" outlineLevel="0" collapsed="false">
      <c r="A160" s="0" t="s">
        <v>1613</v>
      </c>
    </row>
    <row r="161" customFormat="false" ht="14.25" hidden="false" customHeight="false" outlineLevel="0" collapsed="false">
      <c r="A161" s="0" t="s">
        <v>1614</v>
      </c>
    </row>
    <row r="162" customFormat="false" ht="14.25" hidden="false" customHeight="false" outlineLevel="0" collapsed="false">
      <c r="A162" s="0" t="s">
        <v>1615</v>
      </c>
    </row>
    <row r="163" customFormat="false" ht="14.25" hidden="false" customHeight="false" outlineLevel="0" collapsed="false">
      <c r="A163" s="0" t="s">
        <v>1616</v>
      </c>
    </row>
    <row r="164" customFormat="false" ht="14.25" hidden="false" customHeight="false" outlineLevel="0" collapsed="false">
      <c r="A164" s="0" t="s">
        <v>1617</v>
      </c>
    </row>
    <row r="165" customFormat="false" ht="14.25" hidden="false" customHeight="false" outlineLevel="0" collapsed="false">
      <c r="A165" s="0" t="s">
        <v>1618</v>
      </c>
    </row>
    <row r="166" customFormat="false" ht="14.25" hidden="false" customHeight="false" outlineLevel="0" collapsed="false">
      <c r="A166" s="0" t="s">
        <v>1619</v>
      </c>
    </row>
    <row r="167" customFormat="false" ht="14.25" hidden="false" customHeight="false" outlineLevel="0" collapsed="false">
      <c r="A167" s="0" t="s">
        <v>1620</v>
      </c>
    </row>
    <row r="168" customFormat="false" ht="14.25" hidden="false" customHeight="false" outlineLevel="0" collapsed="false">
      <c r="A168" s="0" t="s">
        <v>1621</v>
      </c>
    </row>
    <row r="169" customFormat="false" ht="14.25" hidden="false" customHeight="false" outlineLevel="0" collapsed="false">
      <c r="A169" s="0" t="s">
        <v>1622</v>
      </c>
    </row>
    <row r="170" customFormat="false" ht="14.25" hidden="false" customHeight="false" outlineLevel="0" collapsed="false">
      <c r="A170" s="0" t="s">
        <v>1623</v>
      </c>
    </row>
    <row r="171" customFormat="false" ht="14.25" hidden="false" customHeight="false" outlineLevel="0" collapsed="false">
      <c r="A171" s="0" t="s">
        <v>1601</v>
      </c>
    </row>
    <row r="172" customFormat="false" ht="14.25" hidden="false" customHeight="false" outlineLevel="0" collapsed="false">
      <c r="A172" s="0" t="s">
        <v>1624</v>
      </c>
    </row>
    <row r="173" customFormat="false" ht="14.25" hidden="false" customHeight="false" outlineLevel="0" collapsed="false">
      <c r="A173" s="0" t="s">
        <v>1603</v>
      </c>
    </row>
    <row r="174" customFormat="false" ht="14.25" hidden="false" customHeight="false" outlineLevel="0" collapsed="false">
      <c r="A174" s="0" t="s">
        <v>1604</v>
      </c>
    </row>
    <row r="175" customFormat="false" ht="14.25" hidden="false" customHeight="false" outlineLevel="0" collapsed="false">
      <c r="A175" s="0" t="s">
        <v>1606</v>
      </c>
    </row>
    <row r="176" customFormat="false" ht="14.25" hidden="false" customHeight="false" outlineLevel="0" collapsed="false">
      <c r="A176" s="0" t="s">
        <v>1609</v>
      </c>
    </row>
    <row r="177" customFormat="false" ht="14.25" hidden="false" customHeight="false" outlineLevel="0" collapsed="false">
      <c r="A177" s="0" t="s">
        <v>1610</v>
      </c>
    </row>
    <row r="178" customFormat="false" ht="14.25" hidden="false" customHeight="false" outlineLevel="0" collapsed="false">
      <c r="A178" s="0" t="s">
        <v>1625</v>
      </c>
    </row>
    <row r="179" customFormat="false" ht="14.25" hidden="false" customHeight="false" outlineLevel="0" collapsed="false">
      <c r="A179" s="0" t="s">
        <v>1626</v>
      </c>
    </row>
    <row r="180" customFormat="false" ht="14.25" hidden="false" customHeight="false" outlineLevel="0" collapsed="false">
      <c r="A180" s="0" t="s">
        <v>1627</v>
      </c>
    </row>
    <row r="181" customFormat="false" ht="14.25" hidden="false" customHeight="false" outlineLevel="0" collapsed="false">
      <c r="A181" s="0" t="s">
        <v>1628</v>
      </c>
    </row>
    <row r="182" customFormat="false" ht="14.25" hidden="false" customHeight="false" outlineLevel="0" collapsed="false">
      <c r="A182" s="0" t="s">
        <v>1629</v>
      </c>
    </row>
    <row r="183" customFormat="false" ht="14.25" hidden="false" customHeight="false" outlineLevel="0" collapsed="false">
      <c r="A183" s="0" t="s">
        <v>1630</v>
      </c>
    </row>
    <row r="184" customFormat="false" ht="14.25" hidden="false" customHeight="false" outlineLevel="0" collapsed="false">
      <c r="A184" s="0" t="s">
        <v>1630</v>
      </c>
    </row>
    <row r="185" customFormat="false" ht="14.25" hidden="false" customHeight="false" outlineLevel="0" collapsed="false">
      <c r="A185" s="0" t="s">
        <v>1631</v>
      </c>
    </row>
    <row r="186" customFormat="false" ht="14.25" hidden="false" customHeight="false" outlineLevel="0" collapsed="false">
      <c r="A186" s="0" t="s">
        <v>1632</v>
      </c>
    </row>
    <row r="187" customFormat="false" ht="14.25" hidden="false" customHeight="false" outlineLevel="0" collapsed="false">
      <c r="A187" s="0" t="s">
        <v>1632</v>
      </c>
    </row>
    <row r="188" customFormat="false" ht="14.25" hidden="false" customHeight="false" outlineLevel="0" collapsed="false">
      <c r="A188" s="0" t="s">
        <v>1633</v>
      </c>
    </row>
    <row r="189" customFormat="false" ht="14.25" hidden="false" customHeight="false" outlineLevel="0" collapsed="false">
      <c r="A189" s="0" t="s">
        <v>1634</v>
      </c>
    </row>
    <row r="190" customFormat="false" ht="14.25" hidden="false" customHeight="false" outlineLevel="0" collapsed="false">
      <c r="A190" s="0" t="s">
        <v>1635</v>
      </c>
    </row>
    <row r="191" customFormat="false" ht="14.25" hidden="false" customHeight="false" outlineLevel="0" collapsed="false">
      <c r="A191" s="0" t="s">
        <v>1635</v>
      </c>
    </row>
    <row r="192" customFormat="false" ht="14.25" hidden="false" customHeight="false" outlineLevel="0" collapsed="false">
      <c r="A192" s="0" t="s">
        <v>1636</v>
      </c>
    </row>
    <row r="193" customFormat="false" ht="14.25" hidden="false" customHeight="false" outlineLevel="0" collapsed="false">
      <c r="A193" s="0" t="s">
        <v>1637</v>
      </c>
    </row>
    <row r="194" customFormat="false" ht="14.25" hidden="false" customHeight="false" outlineLevel="0" collapsed="false">
      <c r="A194" s="0" t="s">
        <v>1638</v>
      </c>
    </row>
    <row r="195" customFormat="false" ht="14.25" hidden="false" customHeight="false" outlineLevel="0" collapsed="false">
      <c r="A195" s="0" t="s">
        <v>1638</v>
      </c>
    </row>
    <row r="196" customFormat="false" ht="14.25" hidden="false" customHeight="false" outlineLevel="0" collapsed="false">
      <c r="A196" s="0" t="s">
        <v>1639</v>
      </c>
    </row>
    <row r="197" customFormat="false" ht="14.25" hidden="false" customHeight="false" outlineLevel="0" collapsed="false">
      <c r="A197" s="0" t="s">
        <v>1640</v>
      </c>
    </row>
    <row r="198" customFormat="false" ht="14.25" hidden="false" customHeight="false" outlineLevel="0" collapsed="false">
      <c r="A198" s="0" t="s">
        <v>1641</v>
      </c>
    </row>
    <row r="199" customFormat="false" ht="14.25" hidden="false" customHeight="false" outlineLevel="0" collapsed="false">
      <c r="A199" s="0" t="s">
        <v>1641</v>
      </c>
    </row>
    <row r="200" customFormat="false" ht="14.25" hidden="false" customHeight="false" outlineLevel="0" collapsed="false">
      <c r="A200" s="0" t="s">
        <v>1642</v>
      </c>
    </row>
    <row r="201" customFormat="false" ht="14.25" hidden="false" customHeight="false" outlineLevel="0" collapsed="false">
      <c r="A201" s="0" t="s">
        <v>1642</v>
      </c>
    </row>
    <row r="202" customFormat="false" ht="14.25" hidden="false" customHeight="false" outlineLevel="0" collapsed="false">
      <c r="A202" s="0" t="s">
        <v>1643</v>
      </c>
    </row>
    <row r="203" customFormat="false" ht="14.25" hidden="false" customHeight="false" outlineLevel="0" collapsed="false">
      <c r="A203" s="0" t="s">
        <v>1626</v>
      </c>
    </row>
    <row r="204" customFormat="false" ht="14.25" hidden="false" customHeight="false" outlineLevel="0" collapsed="false">
      <c r="A204" s="0" t="s">
        <v>1627</v>
      </c>
    </row>
    <row r="205" customFormat="false" ht="14.25" hidden="false" customHeight="false" outlineLevel="0" collapsed="false">
      <c r="A205" s="0" t="s">
        <v>1628</v>
      </c>
    </row>
    <row r="206" customFormat="false" ht="14.25" hidden="false" customHeight="false" outlineLevel="0" collapsed="false">
      <c r="A206" s="0" t="s">
        <v>1644</v>
      </c>
    </row>
    <row r="207" customFormat="false" ht="14.25" hidden="false" customHeight="false" outlineLevel="0" collapsed="false">
      <c r="A207" s="0" t="s">
        <v>1631</v>
      </c>
    </row>
    <row r="208" customFormat="false" ht="14.25" hidden="false" customHeight="false" outlineLevel="0" collapsed="false">
      <c r="A208" s="0" t="s">
        <v>1633</v>
      </c>
    </row>
    <row r="209" customFormat="false" ht="14.25" hidden="false" customHeight="false" outlineLevel="0" collapsed="false">
      <c r="A209" s="0" t="s">
        <v>1634</v>
      </c>
    </row>
    <row r="210" customFormat="false" ht="14.25" hidden="false" customHeight="false" outlineLevel="0" collapsed="false">
      <c r="A210" s="0" t="s">
        <v>1645</v>
      </c>
    </row>
    <row r="211" customFormat="false" ht="14.25" hidden="false" customHeight="false" outlineLevel="0" collapsed="false">
      <c r="A211" s="0" t="s">
        <v>1646</v>
      </c>
    </row>
    <row r="212" customFormat="false" ht="14.25" hidden="false" customHeight="false" outlineLevel="0" collapsed="false">
      <c r="A212" s="0" t="s">
        <v>1647</v>
      </c>
    </row>
    <row r="213" customFormat="false" ht="14.25" hidden="false" customHeight="false" outlineLevel="0" collapsed="false">
      <c r="A213" s="0" t="s">
        <v>1648</v>
      </c>
    </row>
    <row r="214" customFormat="false" ht="14.25" hidden="false" customHeight="false" outlineLevel="0" collapsed="false">
      <c r="A214" s="0" t="s">
        <v>1649</v>
      </c>
    </row>
    <row r="215" customFormat="false" ht="14.25" hidden="false" customHeight="false" outlineLevel="0" collapsed="false">
      <c r="A215" s="0" t="s">
        <v>1650</v>
      </c>
    </row>
    <row r="216" customFormat="false" ht="14.25" hidden="false" customHeight="false" outlineLevel="0" collapsed="false">
      <c r="A216" s="0" t="s">
        <v>1651</v>
      </c>
    </row>
    <row r="217" customFormat="false" ht="14.25" hidden="false" customHeight="false" outlineLevel="0" collapsed="false">
      <c r="A217" s="0" t="s">
        <v>1652</v>
      </c>
    </row>
    <row r="218" customFormat="false" ht="14.25" hidden="false" customHeight="false" outlineLevel="0" collapsed="false">
      <c r="A218" s="0" t="s">
        <v>1653</v>
      </c>
    </row>
    <row r="219" customFormat="false" ht="14.25" hidden="false" customHeight="false" outlineLevel="0" collapsed="false">
      <c r="A219" s="0" t="s">
        <v>1653</v>
      </c>
    </row>
    <row r="220" customFormat="false" ht="14.25" hidden="false" customHeight="false" outlineLevel="0" collapsed="false">
      <c r="A220" s="0" t="s">
        <v>1654</v>
      </c>
    </row>
    <row r="221" customFormat="false" ht="14.25" hidden="false" customHeight="false" outlineLevel="0" collapsed="false">
      <c r="A221" s="0" t="s">
        <v>1655</v>
      </c>
    </row>
    <row r="222" customFormat="false" ht="14.25" hidden="false" customHeight="false" outlineLevel="0" collapsed="false">
      <c r="A222" s="0" t="s">
        <v>1656</v>
      </c>
    </row>
    <row r="223" customFormat="false" ht="14.25" hidden="false" customHeight="false" outlineLevel="0" collapsed="false">
      <c r="A223" s="0" t="s">
        <v>1656</v>
      </c>
    </row>
    <row r="224" customFormat="false" ht="14.25" hidden="false" customHeight="false" outlineLevel="0" collapsed="false">
      <c r="A224" s="0" t="s">
        <v>1657</v>
      </c>
    </row>
    <row r="225" customFormat="false" ht="14.25" hidden="false" customHeight="false" outlineLevel="0" collapsed="false">
      <c r="A225" s="0" t="s">
        <v>1658</v>
      </c>
    </row>
    <row r="226" customFormat="false" ht="14.25" hidden="false" customHeight="false" outlineLevel="0" collapsed="false">
      <c r="A226" s="0" t="s">
        <v>1659</v>
      </c>
    </row>
    <row r="227" customFormat="false" ht="14.25" hidden="false" customHeight="false" outlineLevel="0" collapsed="false">
      <c r="A227" s="0" t="s">
        <v>1660</v>
      </c>
    </row>
    <row r="228" customFormat="false" ht="14.25" hidden="false" customHeight="false" outlineLevel="0" collapsed="false">
      <c r="A228" s="0" t="s">
        <v>1661</v>
      </c>
    </row>
    <row r="229" customFormat="false" ht="14.25" hidden="false" customHeight="false" outlineLevel="0" collapsed="false">
      <c r="A229" s="0" t="s">
        <v>1662</v>
      </c>
    </row>
    <row r="230" customFormat="false" ht="14.25" hidden="false" customHeight="false" outlineLevel="0" collapsed="false">
      <c r="A230" s="0" t="s">
        <v>1662</v>
      </c>
    </row>
    <row r="231" customFormat="false" ht="14.25" hidden="false" customHeight="false" outlineLevel="0" collapsed="false">
      <c r="A231" s="0" t="s">
        <v>1663</v>
      </c>
    </row>
    <row r="232" customFormat="false" ht="14.25" hidden="false" customHeight="false" outlineLevel="0" collapsed="false">
      <c r="A232" s="0" t="s">
        <v>1663</v>
      </c>
    </row>
    <row r="233" customFormat="false" ht="14.25" hidden="false" customHeight="false" outlineLevel="0" collapsed="false">
      <c r="A233" s="0" t="s">
        <v>1664</v>
      </c>
    </row>
    <row r="234" customFormat="false" ht="14.25" hidden="false" customHeight="false" outlineLevel="0" collapsed="false">
      <c r="A234" s="0" t="s">
        <v>1645</v>
      </c>
    </row>
    <row r="235" customFormat="false" ht="14.25" hidden="false" customHeight="false" outlineLevel="0" collapsed="false">
      <c r="A235" s="0" t="s">
        <v>1646</v>
      </c>
    </row>
    <row r="236" customFormat="false" ht="14.25" hidden="false" customHeight="false" outlineLevel="0" collapsed="false">
      <c r="A236" s="0" t="s">
        <v>1665</v>
      </c>
    </row>
    <row r="237" customFormat="false" ht="14.25" hidden="false" customHeight="false" outlineLevel="0" collapsed="false">
      <c r="A237" s="0" t="s">
        <v>1648</v>
      </c>
    </row>
    <row r="238" customFormat="false" ht="14.25" hidden="false" customHeight="false" outlineLevel="0" collapsed="false">
      <c r="A238" s="0" t="s">
        <v>1649</v>
      </c>
    </row>
    <row r="239" customFormat="false" ht="14.25" hidden="false" customHeight="false" outlineLevel="0" collapsed="false">
      <c r="A239" s="0" t="s">
        <v>1652</v>
      </c>
    </row>
    <row r="240" customFormat="false" ht="14.25" hidden="false" customHeight="false" outlineLevel="0" collapsed="false">
      <c r="A240" s="0" t="s">
        <v>1666</v>
      </c>
    </row>
    <row r="241" customFormat="false" ht="14.25" hidden="false" customHeight="false" outlineLevel="0" collapsed="false">
      <c r="A241" s="0" t="s">
        <v>1657</v>
      </c>
    </row>
    <row r="242" customFormat="false" ht="14.25" hidden="false" customHeight="false" outlineLevel="0" collapsed="false">
      <c r="A242" s="0" t="s">
        <v>1664</v>
      </c>
    </row>
    <row r="243" customFormat="false" ht="14.25" hidden="false" customHeight="false" outlineLevel="0" collapsed="false">
      <c r="A243" s="0" t="s">
        <v>1667</v>
      </c>
    </row>
    <row r="244" customFormat="false" ht="14.25" hidden="false" customHeight="false" outlineLevel="0" collapsed="false">
      <c r="A244" s="0" t="s">
        <v>1668</v>
      </c>
    </row>
    <row r="245" customFormat="false" ht="14.25" hidden="false" customHeight="false" outlineLevel="0" collapsed="false">
      <c r="A245" s="0" t="s">
        <v>1669</v>
      </c>
    </row>
    <row r="246" customFormat="false" ht="14.25" hidden="false" customHeight="false" outlineLevel="0" collapsed="false">
      <c r="A246" s="0" t="s">
        <v>1670</v>
      </c>
    </row>
    <row r="247" customFormat="false" ht="14.25" hidden="false" customHeight="false" outlineLevel="0" collapsed="false">
      <c r="A247" s="0" t="s">
        <v>1671</v>
      </c>
    </row>
    <row r="248" customFormat="false" ht="14.25" hidden="false" customHeight="false" outlineLevel="0" collapsed="false">
      <c r="A248" s="0" t="s">
        <v>1672</v>
      </c>
    </row>
    <row r="249" customFormat="false" ht="14.25" hidden="false" customHeight="false" outlineLevel="0" collapsed="false">
      <c r="A249" s="0" t="s">
        <v>1672</v>
      </c>
    </row>
    <row r="250" customFormat="false" ht="14.25" hidden="false" customHeight="false" outlineLevel="0" collapsed="false">
      <c r="A250" s="0" t="s">
        <v>1673</v>
      </c>
    </row>
    <row r="251" customFormat="false" ht="14.25" hidden="false" customHeight="false" outlineLevel="0" collapsed="false">
      <c r="A251" s="0" t="s">
        <v>1674</v>
      </c>
    </row>
    <row r="252" customFormat="false" ht="14.25" hidden="false" customHeight="false" outlineLevel="0" collapsed="false">
      <c r="A252" s="0" t="s">
        <v>1674</v>
      </c>
    </row>
    <row r="253" customFormat="false" ht="14.25" hidden="false" customHeight="false" outlineLevel="0" collapsed="false">
      <c r="A253" s="0" t="s">
        <v>1675</v>
      </c>
    </row>
    <row r="254" customFormat="false" ht="14.25" hidden="false" customHeight="false" outlineLevel="0" collapsed="false">
      <c r="A254" s="0" t="s">
        <v>1676</v>
      </c>
    </row>
    <row r="255" customFormat="false" ht="14.25" hidden="false" customHeight="false" outlineLevel="0" collapsed="false">
      <c r="A255" s="0" t="s">
        <v>1677</v>
      </c>
    </row>
    <row r="256" customFormat="false" ht="14.25" hidden="false" customHeight="false" outlineLevel="0" collapsed="false">
      <c r="A256" s="0" t="s">
        <v>1678</v>
      </c>
    </row>
    <row r="257" customFormat="false" ht="14.25" hidden="false" customHeight="false" outlineLevel="0" collapsed="false">
      <c r="A257" s="0" t="s">
        <v>1679</v>
      </c>
    </row>
    <row r="258" customFormat="false" ht="14.25" hidden="false" customHeight="false" outlineLevel="0" collapsed="false">
      <c r="A258" s="0" t="s">
        <v>1680</v>
      </c>
    </row>
    <row r="259" customFormat="false" ht="14.25" hidden="false" customHeight="false" outlineLevel="0" collapsed="false">
      <c r="A259" s="0" t="s">
        <v>1680</v>
      </c>
    </row>
    <row r="260" customFormat="false" ht="14.25" hidden="false" customHeight="false" outlineLevel="0" collapsed="false">
      <c r="A260" s="0" t="s">
        <v>1681</v>
      </c>
    </row>
    <row r="261" customFormat="false" ht="14.25" hidden="false" customHeight="false" outlineLevel="0" collapsed="false">
      <c r="A261" s="0" t="s">
        <v>1682</v>
      </c>
    </row>
    <row r="262" customFormat="false" ht="14.25" hidden="false" customHeight="false" outlineLevel="0" collapsed="false">
      <c r="A262" s="0" t="s">
        <v>1683</v>
      </c>
    </row>
    <row r="263" customFormat="false" ht="14.25" hidden="false" customHeight="false" outlineLevel="0" collapsed="false">
      <c r="A263" s="0" t="s">
        <v>1683</v>
      </c>
    </row>
    <row r="264" customFormat="false" ht="14.25" hidden="false" customHeight="false" outlineLevel="0" collapsed="false">
      <c r="A264" s="0" t="s">
        <v>1684</v>
      </c>
    </row>
    <row r="265" customFormat="false" ht="14.25" hidden="false" customHeight="false" outlineLevel="0" collapsed="false">
      <c r="A265" s="0" t="s">
        <v>1685</v>
      </c>
    </row>
    <row r="266" customFormat="false" ht="14.25" hidden="false" customHeight="false" outlineLevel="0" collapsed="false">
      <c r="A266" s="0" t="s">
        <v>1686</v>
      </c>
    </row>
    <row r="267" customFormat="false" ht="14.25" hidden="false" customHeight="false" outlineLevel="0" collapsed="false">
      <c r="A267" s="0" t="s">
        <v>1667</v>
      </c>
    </row>
    <row r="268" customFormat="false" ht="14.25" hidden="false" customHeight="false" outlineLevel="0" collapsed="false">
      <c r="A268" s="0" t="s">
        <v>1668</v>
      </c>
    </row>
    <row r="269" customFormat="false" ht="14.25" hidden="false" customHeight="false" outlineLevel="0" collapsed="false">
      <c r="A269" s="0" t="s">
        <v>1669</v>
      </c>
    </row>
    <row r="270" customFormat="false" ht="14.25" hidden="false" customHeight="false" outlineLevel="0" collapsed="false">
      <c r="A270" s="0" t="s">
        <v>1687</v>
      </c>
    </row>
    <row r="271" customFormat="false" ht="14.25" hidden="false" customHeight="false" outlineLevel="0" collapsed="false">
      <c r="A271" s="0" t="s">
        <v>1671</v>
      </c>
    </row>
    <row r="272" customFormat="false" ht="14.25" hidden="false" customHeight="false" outlineLevel="0" collapsed="false">
      <c r="A272" s="0" t="s">
        <v>1673</v>
      </c>
    </row>
    <row r="273" customFormat="false" ht="14.25" hidden="false" customHeight="false" outlineLevel="0" collapsed="false">
      <c r="A273" s="0" t="s">
        <v>1675</v>
      </c>
    </row>
    <row r="274" customFormat="false" ht="14.25" hidden="false" customHeight="false" outlineLevel="0" collapsed="false">
      <c r="A274" s="0" t="s">
        <v>1676</v>
      </c>
    </row>
    <row r="275" customFormat="false" ht="14.25" hidden="false" customHeight="false" outlineLevel="0" collapsed="false">
      <c r="A275" s="0" t="s">
        <v>1679</v>
      </c>
    </row>
    <row r="276" customFormat="false" ht="14.25" hidden="false" customHeight="false" outlineLevel="0" collapsed="false">
      <c r="A276" s="0" t="s">
        <v>1686</v>
      </c>
    </row>
    <row r="277" customFormat="false" ht="14.25" hidden="false" customHeight="false" outlineLevel="0" collapsed="false">
      <c r="A277" s="0" t="s">
        <v>1688</v>
      </c>
    </row>
    <row r="278" customFormat="false" ht="14.25" hidden="false" customHeight="false" outlineLevel="0" collapsed="false">
      <c r="A278" s="0" t="s">
        <v>1688</v>
      </c>
    </row>
    <row r="279" customFormat="false" ht="14.25" hidden="false" customHeight="false" outlineLevel="0" collapsed="false">
      <c r="A279" s="0" t="s">
        <v>1689</v>
      </c>
    </row>
    <row r="280" customFormat="false" ht="14.25" hidden="false" customHeight="false" outlineLevel="0" collapsed="false">
      <c r="A280" s="0" t="s">
        <v>1690</v>
      </c>
    </row>
    <row r="281" customFormat="false" ht="14.25" hidden="false" customHeight="false" outlineLevel="0" collapsed="false">
      <c r="A281" s="0" t="s">
        <v>1691</v>
      </c>
    </row>
    <row r="282" customFormat="false" ht="14.25" hidden="false" customHeight="false" outlineLevel="0" collapsed="false">
      <c r="A282" s="0" t="s">
        <v>1692</v>
      </c>
    </row>
    <row r="283" customFormat="false" ht="14.25" hidden="false" customHeight="false" outlineLevel="0" collapsed="false">
      <c r="A283" s="0" t="s">
        <v>1693</v>
      </c>
    </row>
    <row r="284" customFormat="false" ht="14.25" hidden="false" customHeight="false" outlineLevel="0" collapsed="false">
      <c r="A284" s="0" t="s">
        <v>1694</v>
      </c>
    </row>
    <row r="285" customFormat="false" ht="14.25" hidden="false" customHeight="false" outlineLevel="0" collapsed="false">
      <c r="A285" s="0" t="s">
        <v>1695</v>
      </c>
    </row>
    <row r="286" customFormat="false" ht="14.25" hidden="false" customHeight="false" outlineLevel="0" collapsed="false">
      <c r="A286" s="0" t="s">
        <v>1696</v>
      </c>
    </row>
    <row r="287" customFormat="false" ht="14.25" hidden="false" customHeight="false" outlineLevel="0" collapsed="false">
      <c r="A287" s="0" t="s">
        <v>1696</v>
      </c>
    </row>
    <row r="288" customFormat="false" ht="14.25" hidden="false" customHeight="false" outlineLevel="0" collapsed="false">
      <c r="A288" s="0" t="s">
        <v>1697</v>
      </c>
    </row>
    <row r="289" customFormat="false" ht="14.25" hidden="false" customHeight="false" outlineLevel="0" collapsed="false">
      <c r="A289" s="0" t="s">
        <v>1698</v>
      </c>
    </row>
    <row r="290" customFormat="false" ht="14.25" hidden="false" customHeight="false" outlineLevel="0" collapsed="false">
      <c r="A290" s="0" t="s">
        <v>1699</v>
      </c>
    </row>
    <row r="291" customFormat="false" ht="14.25" hidden="false" customHeight="false" outlineLevel="0" collapsed="false">
      <c r="A291" s="0" t="s">
        <v>1700</v>
      </c>
    </row>
    <row r="292" customFormat="false" ht="14.25" hidden="false" customHeight="false" outlineLevel="0" collapsed="false">
      <c r="A292" s="0" t="s">
        <v>1701</v>
      </c>
    </row>
    <row r="293" customFormat="false" ht="14.25" hidden="false" customHeight="false" outlineLevel="0" collapsed="false">
      <c r="A293" s="0" t="s">
        <v>1701</v>
      </c>
    </row>
    <row r="294" customFormat="false" ht="14.25" hidden="false" customHeight="false" outlineLevel="0" collapsed="false">
      <c r="A294" s="0" t="s">
        <v>1702</v>
      </c>
    </row>
    <row r="295" customFormat="false" ht="14.25" hidden="false" customHeight="false" outlineLevel="0" collapsed="false">
      <c r="A295" s="0" t="s">
        <v>1703</v>
      </c>
    </row>
    <row r="296" customFormat="false" ht="14.25" hidden="false" customHeight="false" outlineLevel="0" collapsed="false">
      <c r="A296" s="0" t="s">
        <v>1703</v>
      </c>
    </row>
    <row r="297" customFormat="false" ht="14.25" hidden="false" customHeight="false" outlineLevel="0" collapsed="false">
      <c r="A297" s="0" t="s">
        <v>1704</v>
      </c>
    </row>
    <row r="298" customFormat="false" ht="14.25" hidden="false" customHeight="false" outlineLevel="0" collapsed="false">
      <c r="A298" s="0" t="s">
        <v>1705</v>
      </c>
    </row>
    <row r="299" customFormat="false" ht="14.25" hidden="false" customHeight="false" outlineLevel="0" collapsed="false">
      <c r="A299" s="0" t="s">
        <v>1706</v>
      </c>
    </row>
    <row r="300" customFormat="false" ht="14.25" hidden="false" customHeight="false" outlineLevel="0" collapsed="false">
      <c r="A300" s="0" t="s">
        <v>1707</v>
      </c>
    </row>
    <row r="301" customFormat="false" ht="14.25" hidden="false" customHeight="false" outlineLevel="0" collapsed="false">
      <c r="A301" s="0" t="s">
        <v>1688</v>
      </c>
    </row>
    <row r="302" customFormat="false" ht="14.25" hidden="false" customHeight="false" outlineLevel="0" collapsed="false">
      <c r="A302" s="0" t="s">
        <v>1708</v>
      </c>
    </row>
    <row r="303" customFormat="false" ht="14.25" hidden="false" customHeight="false" outlineLevel="0" collapsed="false">
      <c r="A303" s="0" t="s">
        <v>1689</v>
      </c>
    </row>
    <row r="304" customFormat="false" ht="14.25" hidden="false" customHeight="false" outlineLevel="0" collapsed="false">
      <c r="A304" s="0" t="s">
        <v>1690</v>
      </c>
    </row>
    <row r="305" customFormat="false" ht="14.25" hidden="false" customHeight="false" outlineLevel="0" collapsed="false">
      <c r="A305" s="0" t="s">
        <v>1692</v>
      </c>
    </row>
    <row r="306" customFormat="false" ht="14.25" hidden="false" customHeight="false" outlineLevel="0" collapsed="false">
      <c r="A306" s="0" t="s">
        <v>1692</v>
      </c>
    </row>
    <row r="307" customFormat="false" ht="14.25" hidden="false" customHeight="false" outlineLevel="0" collapsed="false">
      <c r="A307" s="0" t="s">
        <v>1693</v>
      </c>
    </row>
    <row r="308" customFormat="false" ht="14.25" hidden="false" customHeight="false" outlineLevel="0" collapsed="false">
      <c r="A308" s="0" t="s">
        <v>1695</v>
      </c>
    </row>
    <row r="309" customFormat="false" ht="14.25" hidden="false" customHeight="false" outlineLevel="0" collapsed="false">
      <c r="A309" s="0" t="s">
        <v>1695</v>
      </c>
    </row>
    <row r="310" customFormat="false" ht="14.25" hidden="false" customHeight="false" outlineLevel="0" collapsed="false">
      <c r="A310" s="0" t="s">
        <v>1696</v>
      </c>
    </row>
    <row r="311" customFormat="false" ht="14.25" hidden="false" customHeight="false" outlineLevel="0" collapsed="false">
      <c r="A311" s="0" t="s">
        <v>1709</v>
      </c>
    </row>
    <row r="312" customFormat="false" ht="14.25" hidden="false" customHeight="false" outlineLevel="0" collapsed="false">
      <c r="A312" s="0" t="s">
        <v>1697</v>
      </c>
    </row>
    <row r="313" customFormat="false" ht="14.25" hidden="false" customHeight="false" outlineLevel="0" collapsed="false">
      <c r="A313" s="0" t="s">
        <v>1698</v>
      </c>
    </row>
    <row r="314" customFormat="false" ht="14.25" hidden="false" customHeight="false" outlineLevel="0" collapsed="false">
      <c r="A314" s="0" t="s">
        <v>1710</v>
      </c>
    </row>
    <row r="315" customFormat="false" ht="14.25" hidden="false" customHeight="false" outlineLevel="0" collapsed="false">
      <c r="A315" s="0" t="s">
        <v>1700</v>
      </c>
    </row>
    <row r="316" customFormat="false" ht="14.25" hidden="false" customHeight="false" outlineLevel="0" collapsed="false">
      <c r="A316" s="0" t="s">
        <v>1711</v>
      </c>
    </row>
    <row r="317" customFormat="false" ht="14.25" hidden="false" customHeight="false" outlineLevel="0" collapsed="false">
      <c r="A317" s="0" t="s">
        <v>1702</v>
      </c>
    </row>
    <row r="318" customFormat="false" ht="14.25" hidden="false" customHeight="false" outlineLevel="0" collapsed="false">
      <c r="A318" s="0" t="s">
        <v>1702</v>
      </c>
    </row>
    <row r="319" customFormat="false" ht="14.25" hidden="false" customHeight="false" outlineLevel="0" collapsed="false">
      <c r="A319" s="0" t="s">
        <v>1712</v>
      </c>
    </row>
    <row r="320" customFormat="false" ht="14.25" hidden="false" customHeight="false" outlineLevel="0" collapsed="false">
      <c r="A320" s="0" t="s">
        <v>1713</v>
      </c>
    </row>
    <row r="321" customFormat="false" ht="14.25" hidden="false" customHeight="false" outlineLevel="0" collapsed="false">
      <c r="A321" s="0" t="s">
        <v>1713</v>
      </c>
    </row>
    <row r="322" customFormat="false" ht="14.25" hidden="false" customHeight="false" outlineLevel="0" collapsed="false">
      <c r="A322" s="0" t="s">
        <v>1714</v>
      </c>
    </row>
    <row r="323" customFormat="false" ht="14.25" hidden="false" customHeight="false" outlineLevel="0" collapsed="false">
      <c r="A323" s="0" t="s">
        <v>1715</v>
      </c>
    </row>
    <row r="324" customFormat="false" ht="14.25" hidden="false" customHeight="false" outlineLevel="0" collapsed="false">
      <c r="A324" s="0" t="s">
        <v>1716</v>
      </c>
    </row>
    <row r="325" customFormat="false" ht="14.25" hidden="false" customHeight="false" outlineLevel="0" collapsed="false">
      <c r="A325" s="0" t="s">
        <v>1717</v>
      </c>
    </row>
    <row r="326" customFormat="false" ht="14.25" hidden="false" customHeight="false" outlineLevel="0" collapsed="false">
      <c r="A326" s="0" t="s">
        <v>1718</v>
      </c>
    </row>
    <row r="327" customFormat="false" ht="14.25" hidden="false" customHeight="false" outlineLevel="0" collapsed="false">
      <c r="A327" s="0" t="s">
        <v>1719</v>
      </c>
    </row>
    <row r="328" customFormat="false" ht="14.25" hidden="false" customHeight="false" outlineLevel="0" collapsed="false">
      <c r="A328" s="0" t="s">
        <v>1720</v>
      </c>
    </row>
    <row r="329" customFormat="false" ht="14.25" hidden="false" customHeight="false" outlineLevel="0" collapsed="false">
      <c r="A329" s="0" t="s">
        <v>1721</v>
      </c>
    </row>
    <row r="330" customFormat="false" ht="14.25" hidden="false" customHeight="false" outlineLevel="0" collapsed="false">
      <c r="A330" s="0" t="s">
        <v>1722</v>
      </c>
    </row>
    <row r="331" customFormat="false" ht="14.25" hidden="false" customHeight="false" outlineLevel="0" collapsed="false">
      <c r="A331" s="0" t="s">
        <v>1722</v>
      </c>
    </row>
    <row r="332" customFormat="false" ht="14.25" hidden="false" customHeight="false" outlineLevel="0" collapsed="false">
      <c r="A332" s="0" t="s">
        <v>1723</v>
      </c>
    </row>
    <row r="333" customFormat="false" ht="14.25" hidden="false" customHeight="false" outlineLevel="0" collapsed="false">
      <c r="A333" s="0" t="s">
        <v>1724</v>
      </c>
    </row>
    <row r="334" customFormat="false" ht="14.25" hidden="false" customHeight="false" outlineLevel="0" collapsed="false">
      <c r="A334" s="0" t="s">
        <v>1724</v>
      </c>
    </row>
    <row r="335" customFormat="false" ht="14.25" hidden="false" customHeight="false" outlineLevel="0" collapsed="false">
      <c r="A335" s="0" t="s">
        <v>1725</v>
      </c>
    </row>
    <row r="336" customFormat="false" ht="14.25" hidden="false" customHeight="false" outlineLevel="0" collapsed="false">
      <c r="A336" s="0" t="s">
        <v>1726</v>
      </c>
    </row>
    <row r="337" customFormat="false" ht="14.25" hidden="false" customHeight="false" outlineLevel="0" collapsed="false">
      <c r="A337" s="0" t="s">
        <v>1727</v>
      </c>
    </row>
    <row r="338" customFormat="false" ht="14.25" hidden="false" customHeight="false" outlineLevel="0" collapsed="false">
      <c r="A338" s="0" t="s">
        <v>1728</v>
      </c>
    </row>
    <row r="339" customFormat="false" ht="14.25" hidden="false" customHeight="false" outlineLevel="0" collapsed="false">
      <c r="A339" s="0" t="s">
        <v>1729</v>
      </c>
    </row>
    <row r="340" customFormat="false" ht="14.25" hidden="false" customHeight="false" outlineLevel="0" collapsed="false">
      <c r="A340" s="0" t="s">
        <v>1730</v>
      </c>
    </row>
    <row r="341" customFormat="false" ht="14.25" hidden="false" customHeight="false" outlineLevel="0" collapsed="false">
      <c r="A341" s="0" t="s">
        <v>1730</v>
      </c>
    </row>
    <row r="342" customFormat="false" ht="14.25" hidden="false" customHeight="false" outlineLevel="0" collapsed="false">
      <c r="A342" s="0" t="s">
        <v>1731</v>
      </c>
    </row>
    <row r="343" customFormat="false" ht="14.25" hidden="false" customHeight="false" outlineLevel="0" collapsed="false">
      <c r="A343" s="0" t="s">
        <v>1732</v>
      </c>
    </row>
    <row r="344" customFormat="false" ht="14.25" hidden="false" customHeight="false" outlineLevel="0" collapsed="false">
      <c r="A344" s="0" t="s">
        <v>1733</v>
      </c>
    </row>
    <row r="345" customFormat="false" ht="14.25" hidden="false" customHeight="false" outlineLevel="0" collapsed="false">
      <c r="A345" s="0" t="s">
        <v>1734</v>
      </c>
    </row>
    <row r="346" customFormat="false" ht="14.25" hidden="false" customHeight="false" outlineLevel="0" collapsed="false">
      <c r="A346" s="0" t="s">
        <v>1735</v>
      </c>
    </row>
    <row r="347" customFormat="false" ht="14.25" hidden="false" customHeight="false" outlineLevel="0" collapsed="false">
      <c r="A347" s="0" t="s">
        <v>1736</v>
      </c>
    </row>
    <row r="348" customFormat="false" ht="14.25" hidden="false" customHeight="false" outlineLevel="0" collapsed="false">
      <c r="A348" s="0" t="s">
        <v>1737</v>
      </c>
    </row>
    <row r="349" customFormat="false" ht="14.25" hidden="false" customHeight="false" outlineLevel="0" collapsed="false">
      <c r="A349" s="0" t="s">
        <v>1738</v>
      </c>
    </row>
    <row r="350" customFormat="false" ht="14.25" hidden="false" customHeight="false" outlineLevel="0" collapsed="false">
      <c r="A350" s="0" t="s">
        <v>1739</v>
      </c>
    </row>
    <row r="351" customFormat="false" ht="14.25" hidden="false" customHeight="false" outlineLevel="0" collapsed="false">
      <c r="A351" s="0" t="s">
        <v>1740</v>
      </c>
    </row>
    <row r="352" customFormat="false" ht="14.25" hidden="false" customHeight="false" outlineLevel="0" collapsed="false">
      <c r="A352" s="0" t="s">
        <v>1741</v>
      </c>
    </row>
    <row r="353" customFormat="false" ht="14.25" hidden="false" customHeight="false" outlineLevel="0" collapsed="false">
      <c r="A353" s="0" t="s">
        <v>1742</v>
      </c>
    </row>
    <row r="354" customFormat="false" ht="14.25" hidden="false" customHeight="false" outlineLevel="0" collapsed="false">
      <c r="A354" s="0" t="s">
        <v>1743</v>
      </c>
    </row>
    <row r="355" customFormat="false" ht="14.25" hidden="false" customHeight="false" outlineLevel="0" collapsed="false">
      <c r="A355" s="0" t="s">
        <v>1743</v>
      </c>
    </row>
    <row r="356" customFormat="false" ht="14.25" hidden="false" customHeight="false" outlineLevel="0" collapsed="false">
      <c r="A356" s="0" t="s">
        <v>1744</v>
      </c>
    </row>
    <row r="357" customFormat="false" ht="14.25" hidden="false" customHeight="false" outlineLevel="0" collapsed="false">
      <c r="A357" s="0" t="s">
        <v>1745</v>
      </c>
    </row>
    <row r="358" customFormat="false" ht="14.25" hidden="false" customHeight="false" outlineLevel="0" collapsed="false">
      <c r="A358" s="0" t="s">
        <v>1745</v>
      </c>
    </row>
    <row r="359" customFormat="false" ht="14.25" hidden="false" customHeight="false" outlineLevel="0" collapsed="false">
      <c r="A359" s="0" t="s">
        <v>1746</v>
      </c>
    </row>
    <row r="360" customFormat="false" ht="14.25" hidden="false" customHeight="false" outlineLevel="0" collapsed="false">
      <c r="A360" s="0" t="s">
        <v>1747</v>
      </c>
    </row>
    <row r="361" customFormat="false" ht="14.25" hidden="false" customHeight="false" outlineLevel="0" collapsed="false">
      <c r="A361" s="0" t="s">
        <v>1748</v>
      </c>
    </row>
    <row r="362" customFormat="false" ht="14.25" hidden="false" customHeight="false" outlineLevel="0" collapsed="false">
      <c r="A362" s="0" t="s">
        <v>1748</v>
      </c>
    </row>
    <row r="363" customFormat="false" ht="14.25" hidden="false" customHeight="false" outlineLevel="0" collapsed="false">
      <c r="A363" s="0" t="s">
        <v>1749</v>
      </c>
    </row>
    <row r="364" customFormat="false" ht="14.25" hidden="false" customHeight="false" outlineLevel="0" collapsed="false">
      <c r="A364" s="0" t="s">
        <v>1750</v>
      </c>
    </row>
    <row r="365" customFormat="false" ht="14.25" hidden="false" customHeight="false" outlineLevel="0" collapsed="false">
      <c r="A365" s="0" t="s">
        <v>1751</v>
      </c>
    </row>
    <row r="366" customFormat="false" ht="14.25" hidden="false" customHeight="false" outlineLevel="0" collapsed="false">
      <c r="A366" s="0" t="s">
        <v>1752</v>
      </c>
    </row>
    <row r="367" customFormat="false" ht="14.25" hidden="false" customHeight="false" outlineLevel="0" collapsed="false">
      <c r="A367" s="0" t="s">
        <v>1752</v>
      </c>
    </row>
    <row r="368" customFormat="false" ht="14.25" hidden="false" customHeight="false" outlineLevel="0" collapsed="false">
      <c r="A368" s="0" t="s">
        <v>1753</v>
      </c>
    </row>
    <row r="369" customFormat="false" ht="14.25" hidden="false" customHeight="false" outlineLevel="0" collapsed="false">
      <c r="A369" s="0" t="s">
        <v>1753</v>
      </c>
    </row>
    <row r="370" customFormat="false" ht="14.25" hidden="false" customHeight="false" outlineLevel="0" collapsed="false">
      <c r="A370" s="0" t="s">
        <v>1754</v>
      </c>
    </row>
    <row r="371" customFormat="false" ht="14.25" hidden="false" customHeight="false" outlineLevel="0" collapsed="false">
      <c r="A371" s="0" t="s">
        <v>1754</v>
      </c>
    </row>
    <row r="372" customFormat="false" ht="14.25" hidden="false" customHeight="false" outlineLevel="0" collapsed="false">
      <c r="A372" s="0" t="s">
        <v>1755</v>
      </c>
    </row>
    <row r="373" customFormat="false" ht="14.25" hidden="false" customHeight="false" outlineLevel="0" collapsed="false">
      <c r="A373" s="0" t="s">
        <v>1756</v>
      </c>
    </row>
    <row r="374" customFormat="false" ht="14.25" hidden="false" customHeight="false" outlineLevel="0" collapsed="false">
      <c r="A374" s="0" t="s">
        <v>1739</v>
      </c>
    </row>
    <row r="375" customFormat="false" ht="14.25" hidden="false" customHeight="false" outlineLevel="0" collapsed="false">
      <c r="A375" s="0" t="s">
        <v>1740</v>
      </c>
    </row>
    <row r="376" customFormat="false" ht="14.25" hidden="false" customHeight="false" outlineLevel="0" collapsed="false">
      <c r="A376" s="0" t="s">
        <v>1741</v>
      </c>
    </row>
    <row r="377" customFormat="false" ht="14.25" hidden="false" customHeight="false" outlineLevel="0" collapsed="false">
      <c r="A377" s="0" t="s">
        <v>1742</v>
      </c>
    </row>
    <row r="378" customFormat="false" ht="14.25" hidden="false" customHeight="false" outlineLevel="0" collapsed="false">
      <c r="A378" s="0" t="s">
        <v>1744</v>
      </c>
    </row>
    <row r="379" customFormat="false" ht="14.25" hidden="false" customHeight="false" outlineLevel="0" collapsed="false">
      <c r="A379" s="0" t="s">
        <v>1757</v>
      </c>
    </row>
    <row r="380" customFormat="false" ht="14.25" hidden="false" customHeight="false" outlineLevel="0" collapsed="false">
      <c r="A380" s="0" t="s">
        <v>1747</v>
      </c>
    </row>
    <row r="381" customFormat="false" ht="14.25" hidden="false" customHeight="false" outlineLevel="0" collapsed="false">
      <c r="A381" s="0" t="s">
        <v>1758</v>
      </c>
    </row>
    <row r="382" customFormat="false" ht="14.25" hidden="false" customHeight="false" outlineLevel="0" collapsed="false">
      <c r="A382" s="0" t="s">
        <v>1755</v>
      </c>
    </row>
    <row r="383" customFormat="false" ht="14.25" hidden="false" customHeight="false" outlineLevel="0" collapsed="false">
      <c r="A383" s="0" t="s">
        <v>1759</v>
      </c>
    </row>
    <row r="384" customFormat="false" ht="14.25" hidden="false" customHeight="false" outlineLevel="0" collapsed="false">
      <c r="A384" s="0" t="s">
        <v>1760</v>
      </c>
    </row>
    <row r="385" customFormat="false" ht="14.25" hidden="false" customHeight="false" outlineLevel="0" collapsed="false">
      <c r="A385" s="0" t="s">
        <v>1761</v>
      </c>
    </row>
    <row r="386" customFormat="false" ht="14.25" hidden="false" customHeight="false" outlineLevel="0" collapsed="false">
      <c r="A386" s="0" t="s">
        <v>1762</v>
      </c>
    </row>
    <row r="387" customFormat="false" ht="14.25" hidden="false" customHeight="false" outlineLevel="0" collapsed="false">
      <c r="A387" s="0" t="s">
        <v>1763</v>
      </c>
    </row>
    <row r="388" customFormat="false" ht="14.25" hidden="false" customHeight="false" outlineLevel="0" collapsed="false">
      <c r="A388" s="0" t="s">
        <v>1764</v>
      </c>
    </row>
    <row r="389" customFormat="false" ht="14.25" hidden="false" customHeight="false" outlineLevel="0" collapsed="false">
      <c r="A389" s="0" t="s">
        <v>1764</v>
      </c>
    </row>
    <row r="390" customFormat="false" ht="14.25" hidden="false" customHeight="false" outlineLevel="0" collapsed="false">
      <c r="A390" s="0" t="s">
        <v>1765</v>
      </c>
    </row>
    <row r="391" customFormat="false" ht="14.25" hidden="false" customHeight="false" outlineLevel="0" collapsed="false">
      <c r="A391" s="0" t="s">
        <v>1766</v>
      </c>
    </row>
    <row r="392" customFormat="false" ht="14.25" hidden="false" customHeight="false" outlineLevel="0" collapsed="false">
      <c r="A392" s="0" t="s">
        <v>1766</v>
      </c>
    </row>
    <row r="393" customFormat="false" ht="14.25" hidden="false" customHeight="false" outlineLevel="0" collapsed="false">
      <c r="A393" s="0" t="s">
        <v>1767</v>
      </c>
    </row>
    <row r="394" customFormat="false" ht="14.25" hidden="false" customHeight="false" outlineLevel="0" collapsed="false">
      <c r="A394" s="0" t="s">
        <v>1768</v>
      </c>
    </row>
    <row r="395" customFormat="false" ht="14.25" hidden="false" customHeight="false" outlineLevel="0" collapsed="false">
      <c r="A395" s="0" t="s">
        <v>1769</v>
      </c>
    </row>
    <row r="396" customFormat="false" ht="14.25" hidden="false" customHeight="false" outlineLevel="0" collapsed="false">
      <c r="A396" s="0" t="s">
        <v>1769</v>
      </c>
    </row>
    <row r="397" customFormat="false" ht="14.25" hidden="false" customHeight="false" outlineLevel="0" collapsed="false">
      <c r="A397" s="0" t="s">
        <v>1770</v>
      </c>
    </row>
    <row r="398" customFormat="false" ht="14.25" hidden="false" customHeight="false" outlineLevel="0" collapsed="false">
      <c r="A398" s="0" t="s">
        <v>1771</v>
      </c>
    </row>
    <row r="399" customFormat="false" ht="14.25" hidden="false" customHeight="false" outlineLevel="0" collapsed="false">
      <c r="A399" s="0" t="s">
        <v>1771</v>
      </c>
    </row>
    <row r="400" customFormat="false" ht="14.25" hidden="false" customHeight="false" outlineLevel="0" collapsed="false">
      <c r="A400" s="0" t="s">
        <v>1772</v>
      </c>
    </row>
    <row r="401" customFormat="false" ht="14.25" hidden="false" customHeight="false" outlineLevel="0" collapsed="false">
      <c r="A401" s="0" t="s">
        <v>1772</v>
      </c>
    </row>
    <row r="402" customFormat="false" ht="14.25" hidden="false" customHeight="false" outlineLevel="0" collapsed="false">
      <c r="A402" s="0" t="s">
        <v>1773</v>
      </c>
    </row>
    <row r="403" customFormat="false" ht="14.25" hidden="false" customHeight="false" outlineLevel="0" collapsed="false">
      <c r="A403" s="0" t="s">
        <v>1773</v>
      </c>
    </row>
    <row r="404" customFormat="false" ht="14.25" hidden="false" customHeight="false" outlineLevel="0" collapsed="false">
      <c r="A404" s="0" t="s">
        <v>1774</v>
      </c>
    </row>
    <row r="405" customFormat="false" ht="14.25" hidden="false" customHeight="false" outlineLevel="0" collapsed="false">
      <c r="A405" s="0" t="s">
        <v>1775</v>
      </c>
    </row>
    <row r="406" customFormat="false" ht="14.25" hidden="false" customHeight="false" outlineLevel="0" collapsed="false">
      <c r="A406" s="0" t="s">
        <v>1776</v>
      </c>
    </row>
    <row r="407" customFormat="false" ht="14.25" hidden="false" customHeight="false" outlineLevel="0" collapsed="false">
      <c r="A407" s="0" t="s">
        <v>1759</v>
      </c>
    </row>
    <row r="408" customFormat="false" ht="14.25" hidden="false" customHeight="false" outlineLevel="0" collapsed="false">
      <c r="A408" s="0" t="s">
        <v>1760</v>
      </c>
    </row>
    <row r="409" customFormat="false" ht="14.25" hidden="false" customHeight="false" outlineLevel="0" collapsed="false">
      <c r="A409" s="0" t="s">
        <v>1761</v>
      </c>
    </row>
    <row r="410" customFormat="false" ht="14.25" hidden="false" customHeight="false" outlineLevel="0" collapsed="false">
      <c r="A410" s="0" t="s">
        <v>1762</v>
      </c>
    </row>
    <row r="411" customFormat="false" ht="14.25" hidden="false" customHeight="false" outlineLevel="0" collapsed="false">
      <c r="A411" s="0" t="s">
        <v>1763</v>
      </c>
    </row>
    <row r="412" customFormat="false" ht="14.25" hidden="false" customHeight="false" outlineLevel="0" collapsed="false">
      <c r="A412" s="0" t="s">
        <v>1765</v>
      </c>
    </row>
    <row r="413" customFormat="false" ht="14.25" hidden="false" customHeight="false" outlineLevel="0" collapsed="false">
      <c r="A413" s="0" t="s">
        <v>1767</v>
      </c>
    </row>
    <row r="414" customFormat="false" ht="14.25" hidden="false" customHeight="false" outlineLevel="0" collapsed="false">
      <c r="A414" s="0" t="s">
        <v>1777</v>
      </c>
    </row>
    <row r="415" customFormat="false" ht="14.25" hidden="false" customHeight="false" outlineLevel="0" collapsed="false">
      <c r="A415" s="0" t="s">
        <v>1770</v>
      </c>
    </row>
    <row r="416" customFormat="false" ht="14.25" hidden="false" customHeight="false" outlineLevel="0" collapsed="false">
      <c r="A416" s="0" t="s">
        <v>1775</v>
      </c>
    </row>
    <row r="417" customFormat="false" ht="14.25" hidden="false" customHeight="false" outlineLevel="0" collapsed="false">
      <c r="A417" s="0" t="s">
        <v>1778</v>
      </c>
    </row>
    <row r="418" customFormat="false" ht="14.25" hidden="false" customHeight="false" outlineLevel="0" collapsed="false">
      <c r="A418" s="0" t="s">
        <v>1779</v>
      </c>
    </row>
    <row r="419" customFormat="false" ht="14.25" hidden="false" customHeight="false" outlineLevel="0" collapsed="false">
      <c r="A419" s="0" t="s">
        <v>1780</v>
      </c>
    </row>
    <row r="420" customFormat="false" ht="14.25" hidden="false" customHeight="false" outlineLevel="0" collapsed="false">
      <c r="A420" s="0" t="s">
        <v>1781</v>
      </c>
    </row>
    <row r="421" customFormat="false" ht="14.25" hidden="false" customHeight="false" outlineLevel="0" collapsed="false">
      <c r="A421" s="0" t="s">
        <v>1782</v>
      </c>
    </row>
    <row r="422" customFormat="false" ht="14.25" hidden="false" customHeight="false" outlineLevel="0" collapsed="false">
      <c r="A422" s="0" t="s">
        <v>1783</v>
      </c>
    </row>
    <row r="423" customFormat="false" ht="14.25" hidden="false" customHeight="false" outlineLevel="0" collapsed="false">
      <c r="A423" s="0" t="s">
        <v>1784</v>
      </c>
    </row>
    <row r="424" customFormat="false" ht="14.25" hidden="false" customHeight="false" outlineLevel="0" collapsed="false">
      <c r="A424" s="0" t="s">
        <v>1785</v>
      </c>
    </row>
    <row r="425" customFormat="false" ht="14.25" hidden="false" customHeight="false" outlineLevel="0" collapsed="false">
      <c r="A425" s="0" t="s">
        <v>1786</v>
      </c>
    </row>
    <row r="426" customFormat="false" ht="14.25" hidden="false" customHeight="false" outlineLevel="0" collapsed="false">
      <c r="A426" s="0" t="s">
        <v>1786</v>
      </c>
    </row>
    <row r="427" customFormat="false" ht="14.25" hidden="false" customHeight="false" outlineLevel="0" collapsed="false">
      <c r="A427" s="0" t="s">
        <v>1787</v>
      </c>
    </row>
    <row r="428" customFormat="false" ht="14.25" hidden="false" customHeight="false" outlineLevel="0" collapsed="false">
      <c r="A428" s="0" t="s">
        <v>1788</v>
      </c>
    </row>
    <row r="429" customFormat="false" ht="14.25" hidden="false" customHeight="false" outlineLevel="0" collapsed="false">
      <c r="A429" s="0" t="s">
        <v>1789</v>
      </c>
    </row>
    <row r="430" customFormat="false" ht="14.25" hidden="false" customHeight="false" outlineLevel="0" collapsed="false">
      <c r="A430" s="0" t="s">
        <v>1790</v>
      </c>
    </row>
    <row r="431" customFormat="false" ht="14.25" hidden="false" customHeight="false" outlineLevel="0" collapsed="false">
      <c r="A431" s="0" t="s">
        <v>1791</v>
      </c>
    </row>
    <row r="432" customFormat="false" ht="14.25" hidden="false" customHeight="false" outlineLevel="0" collapsed="false">
      <c r="A432" s="0" t="s">
        <v>1792</v>
      </c>
    </row>
    <row r="433" customFormat="false" ht="14.25" hidden="false" customHeight="false" outlineLevel="0" collapsed="false">
      <c r="A433" s="0" t="s">
        <v>1792</v>
      </c>
    </row>
    <row r="434" customFormat="false" ht="14.25" hidden="false" customHeight="false" outlineLevel="0" collapsed="false">
      <c r="A434" s="0" t="s">
        <v>1793</v>
      </c>
    </row>
    <row r="435" customFormat="false" ht="14.25" hidden="false" customHeight="false" outlineLevel="0" collapsed="false">
      <c r="A435" s="0" t="s">
        <v>1794</v>
      </c>
    </row>
    <row r="436" customFormat="false" ht="14.25" hidden="false" customHeight="false" outlineLevel="0" collapsed="false">
      <c r="A436" s="0" t="s">
        <v>1795</v>
      </c>
    </row>
    <row r="437" customFormat="false" ht="14.25" hidden="false" customHeight="false" outlineLevel="0" collapsed="false">
      <c r="A437" s="0" t="s">
        <v>1795</v>
      </c>
    </row>
    <row r="438" customFormat="false" ht="14.25" hidden="false" customHeight="false" outlineLevel="0" collapsed="false">
      <c r="A438" s="0" t="s">
        <v>1796</v>
      </c>
    </row>
    <row r="439" customFormat="false" ht="14.25" hidden="false" customHeight="false" outlineLevel="0" collapsed="false">
      <c r="A439" s="0" t="s">
        <v>1797</v>
      </c>
    </row>
    <row r="440" customFormat="false" ht="14.25" hidden="false" customHeight="false" outlineLevel="0" collapsed="false">
      <c r="A440" s="0" t="s">
        <v>1796</v>
      </c>
    </row>
    <row r="441" customFormat="false" ht="14.25" hidden="false" customHeight="false" outlineLevel="0" collapsed="false">
      <c r="A441" s="0" t="s">
        <v>1798</v>
      </c>
    </row>
    <row r="442" customFormat="false" ht="14.25" hidden="false" customHeight="false" outlineLevel="0" collapsed="false">
      <c r="A442" s="0" t="s">
        <v>1779</v>
      </c>
    </row>
    <row r="443" customFormat="false" ht="14.25" hidden="false" customHeight="false" outlineLevel="0" collapsed="false">
      <c r="A443" s="0" t="s">
        <v>1799</v>
      </c>
    </row>
    <row r="444" customFormat="false" ht="14.25" hidden="false" customHeight="false" outlineLevel="0" collapsed="false">
      <c r="A444" s="0" t="s">
        <v>1781</v>
      </c>
    </row>
    <row r="445" customFormat="false" ht="14.25" hidden="false" customHeight="false" outlineLevel="0" collapsed="false">
      <c r="A445" s="0" t="s">
        <v>1782</v>
      </c>
    </row>
    <row r="446" customFormat="false" ht="14.25" hidden="false" customHeight="false" outlineLevel="0" collapsed="false">
      <c r="A446" s="0" t="s">
        <v>1800</v>
      </c>
    </row>
    <row r="447" customFormat="false" ht="14.25" hidden="false" customHeight="false" outlineLevel="0" collapsed="false">
      <c r="A447" s="0" t="s">
        <v>1801</v>
      </c>
    </row>
    <row r="448" customFormat="false" ht="14.25" hidden="false" customHeight="false" outlineLevel="0" collapsed="false">
      <c r="A448" s="0" t="s">
        <v>1802</v>
      </c>
    </row>
    <row r="449" customFormat="false" ht="14.25" hidden="false" customHeight="false" outlineLevel="0" collapsed="false">
      <c r="A449" s="0" t="s">
        <v>1803</v>
      </c>
    </row>
    <row r="450" customFormat="false" ht="14.25" hidden="false" customHeight="false" outlineLevel="0" collapsed="false">
      <c r="A450" s="0" t="s">
        <v>1804</v>
      </c>
    </row>
    <row r="451" customFormat="false" ht="14.25" hidden="false" customHeight="false" outlineLevel="0" collapsed="false">
      <c r="A451" s="0" t="s">
        <v>1805</v>
      </c>
    </row>
    <row r="452" customFormat="false" ht="14.25" hidden="false" customHeight="false" outlineLevel="0" collapsed="false">
      <c r="A452" s="0" t="s">
        <v>1806</v>
      </c>
    </row>
    <row r="453" customFormat="false" ht="14.25" hidden="false" customHeight="false" outlineLevel="0" collapsed="false">
      <c r="A453" s="0" t="s">
        <v>1807</v>
      </c>
    </row>
    <row r="454" customFormat="false" ht="14.25" hidden="false" customHeight="false" outlineLevel="0" collapsed="false">
      <c r="A454" s="0" t="s">
        <v>1808</v>
      </c>
    </row>
    <row r="455" customFormat="false" ht="14.25" hidden="false" customHeight="false" outlineLevel="0" collapsed="false">
      <c r="A455" s="0" t="s">
        <v>1809</v>
      </c>
    </row>
    <row r="456" customFormat="false" ht="14.25" hidden="false" customHeight="false" outlineLevel="0" collapsed="false">
      <c r="A456" s="0" t="s">
        <v>1810</v>
      </c>
    </row>
    <row r="457" customFormat="false" ht="14.25" hidden="false" customHeight="false" outlineLevel="0" collapsed="false">
      <c r="A457" s="0" t="s">
        <v>1810</v>
      </c>
    </row>
    <row r="458" customFormat="false" ht="14.25" hidden="false" customHeight="false" outlineLevel="0" collapsed="false">
      <c r="A458" s="0" t="s">
        <v>1811</v>
      </c>
    </row>
    <row r="459" customFormat="false" ht="14.25" hidden="false" customHeight="false" outlineLevel="0" collapsed="false">
      <c r="A459" s="0" t="s">
        <v>1812</v>
      </c>
    </row>
    <row r="460" customFormat="false" ht="14.25" hidden="false" customHeight="false" outlineLevel="0" collapsed="false">
      <c r="A460" s="0" t="s">
        <v>1813</v>
      </c>
    </row>
    <row r="461" customFormat="false" ht="14.25" hidden="false" customHeight="false" outlineLevel="0" collapsed="false">
      <c r="A461" s="0" t="s">
        <v>1814</v>
      </c>
    </row>
    <row r="462" customFormat="false" ht="14.25" hidden="false" customHeight="false" outlineLevel="0" collapsed="false">
      <c r="A462" s="0" t="s">
        <v>1815</v>
      </c>
    </row>
    <row r="463" customFormat="false" ht="14.25" hidden="false" customHeight="false" outlineLevel="0" collapsed="false">
      <c r="A463" s="0" t="s">
        <v>1816</v>
      </c>
    </row>
    <row r="464" customFormat="false" ht="14.25" hidden="false" customHeight="false" outlineLevel="0" collapsed="false">
      <c r="A464" s="0" t="s">
        <v>1817</v>
      </c>
    </row>
    <row r="465" customFormat="false" ht="14.25" hidden="false" customHeight="false" outlineLevel="0" collapsed="false">
      <c r="A465" s="0" t="s">
        <v>1818</v>
      </c>
    </row>
    <row r="466" customFormat="false" ht="14.25" hidden="false" customHeight="false" outlineLevel="0" collapsed="false">
      <c r="A466" s="0" t="s">
        <v>1819</v>
      </c>
    </row>
    <row r="467" customFormat="false" ht="14.25" hidden="false" customHeight="false" outlineLevel="0" collapsed="false">
      <c r="A467" s="0" t="s">
        <v>1820</v>
      </c>
    </row>
    <row r="468" customFormat="false" ht="14.25" hidden="false" customHeight="false" outlineLevel="0" collapsed="false">
      <c r="A468" s="0" t="s">
        <v>1821</v>
      </c>
    </row>
    <row r="469" customFormat="false" ht="14.25" hidden="false" customHeight="false" outlineLevel="0" collapsed="false">
      <c r="A469" s="0" t="s">
        <v>1822</v>
      </c>
    </row>
    <row r="470" customFormat="false" ht="14.25" hidden="false" customHeight="false" outlineLevel="0" collapsed="false">
      <c r="A470" s="0" t="s">
        <v>1823</v>
      </c>
    </row>
    <row r="471" customFormat="false" ht="14.25" hidden="false" customHeight="false" outlineLevel="0" collapsed="false">
      <c r="A471" s="0" t="s">
        <v>1823</v>
      </c>
    </row>
    <row r="472" customFormat="false" ht="14.25" hidden="false" customHeight="false" outlineLevel="0" collapsed="false">
      <c r="A472" s="0" t="s">
        <v>1824</v>
      </c>
    </row>
    <row r="473" customFormat="false" ht="14.25" hidden="false" customHeight="false" outlineLevel="0" collapsed="false">
      <c r="A473" s="0" t="s">
        <v>1825</v>
      </c>
    </row>
    <row r="474" customFormat="false" ht="14.25" hidden="false" customHeight="false" outlineLevel="0" collapsed="false">
      <c r="A474" s="0" t="s">
        <v>1826</v>
      </c>
    </row>
    <row r="475" customFormat="false" ht="14.25" hidden="false" customHeight="false" outlineLevel="0" collapsed="false">
      <c r="A475" s="0" t="s">
        <v>1827</v>
      </c>
    </row>
    <row r="476" customFormat="false" ht="14.25" hidden="false" customHeight="false" outlineLevel="0" collapsed="false">
      <c r="A476" s="0" t="s">
        <v>1828</v>
      </c>
    </row>
    <row r="477" customFormat="false" ht="14.25" hidden="false" customHeight="false" outlineLevel="0" collapsed="false">
      <c r="A477" s="0" t="s">
        <v>1829</v>
      </c>
    </row>
    <row r="478" customFormat="false" ht="14.25" hidden="false" customHeight="false" outlineLevel="0" collapsed="false">
      <c r="A478" s="0" t="s">
        <v>1830</v>
      </c>
    </row>
    <row r="479" customFormat="false" ht="14.25" hidden="false" customHeight="false" outlineLevel="0" collapsed="false">
      <c r="A479" s="0" t="s">
        <v>1831</v>
      </c>
    </row>
    <row r="480" customFormat="false" ht="14.25" hidden="false" customHeight="false" outlineLevel="0" collapsed="false">
      <c r="A480" s="0" t="s">
        <v>1832</v>
      </c>
    </row>
    <row r="481" customFormat="false" ht="14.25" hidden="false" customHeight="false" outlineLevel="0" collapsed="false">
      <c r="A481" s="0" t="s">
        <v>1832</v>
      </c>
    </row>
    <row r="482" customFormat="false" ht="14.25" hidden="false" customHeight="false" outlineLevel="0" collapsed="false">
      <c r="A482" s="0" t="s">
        <v>1833</v>
      </c>
    </row>
    <row r="483" customFormat="false" ht="14.25" hidden="false" customHeight="false" outlineLevel="0" collapsed="false">
      <c r="A483" s="0" t="s">
        <v>1834</v>
      </c>
    </row>
    <row r="484" customFormat="false" ht="14.25" hidden="false" customHeight="false" outlineLevel="0" collapsed="false">
      <c r="A484" s="0" t="s">
        <v>1835</v>
      </c>
    </row>
    <row r="485" customFormat="false" ht="14.25" hidden="false" customHeight="false" outlineLevel="0" collapsed="false">
      <c r="A485" s="0" t="s">
        <v>1836</v>
      </c>
    </row>
    <row r="486" customFormat="false" ht="14.25" hidden="false" customHeight="false" outlineLevel="0" collapsed="false">
      <c r="A486" s="0" t="s">
        <v>1837</v>
      </c>
    </row>
    <row r="487" customFormat="false" ht="14.25" hidden="false" customHeight="false" outlineLevel="0" collapsed="false">
      <c r="A487" s="0" t="s">
        <v>1838</v>
      </c>
    </row>
    <row r="488" customFormat="false" ht="14.25" hidden="false" customHeight="false" outlineLevel="0" collapsed="false">
      <c r="A488" s="0" t="s">
        <v>1839</v>
      </c>
    </row>
    <row r="489" customFormat="false" ht="14.25" hidden="false" customHeight="false" outlineLevel="0" collapsed="false">
      <c r="A489" s="0" t="s">
        <v>1840</v>
      </c>
    </row>
    <row r="490" customFormat="false" ht="14.25" hidden="false" customHeight="false" outlineLevel="0" collapsed="false">
      <c r="A490" s="0" t="s">
        <v>1841</v>
      </c>
    </row>
    <row r="491" customFormat="false" ht="14.25" hidden="false" customHeight="false" outlineLevel="0" collapsed="false">
      <c r="A491" s="0" t="s">
        <v>1842</v>
      </c>
    </row>
    <row r="492" customFormat="false" ht="14.25" hidden="false" customHeight="false" outlineLevel="0" collapsed="false">
      <c r="A492" s="0" t="s">
        <v>1843</v>
      </c>
    </row>
    <row r="493" customFormat="false" ht="14.25" hidden="false" customHeight="false" outlineLevel="0" collapsed="false">
      <c r="A493" s="0" t="s">
        <v>1844</v>
      </c>
    </row>
    <row r="494" customFormat="false" ht="14.25" hidden="false" customHeight="false" outlineLevel="0" collapsed="false">
      <c r="A494" s="0" t="s">
        <v>1845</v>
      </c>
    </row>
    <row r="495" customFormat="false" ht="14.25" hidden="false" customHeight="false" outlineLevel="0" collapsed="false">
      <c r="A495" s="0" t="s">
        <v>1846</v>
      </c>
    </row>
    <row r="496" customFormat="false" ht="14.25" hidden="false" customHeight="false" outlineLevel="0" collapsed="false">
      <c r="A496" s="0" t="s">
        <v>1847</v>
      </c>
    </row>
    <row r="497" customFormat="false" ht="14.25" hidden="false" customHeight="false" outlineLevel="0" collapsed="false">
      <c r="A497" s="0" t="s">
        <v>1848</v>
      </c>
    </row>
    <row r="498" customFormat="false" ht="14.25" hidden="false" customHeight="false" outlineLevel="0" collapsed="false">
      <c r="A498" s="0" t="s">
        <v>1847</v>
      </c>
    </row>
    <row r="499" customFormat="false" ht="14.25" hidden="false" customHeight="false" outlineLevel="0" collapsed="false">
      <c r="A499" s="0" t="s">
        <v>1849</v>
      </c>
    </row>
    <row r="500" customFormat="false" ht="14.25" hidden="false" customHeight="false" outlineLevel="0" collapsed="false">
      <c r="A500" s="0" t="s">
        <v>1828</v>
      </c>
    </row>
    <row r="501" customFormat="false" ht="14.25" hidden="false" customHeight="false" outlineLevel="0" collapsed="false">
      <c r="A501" s="0" t="s">
        <v>1829</v>
      </c>
    </row>
    <row r="502" customFormat="false" ht="14.25" hidden="false" customHeight="false" outlineLevel="0" collapsed="false">
      <c r="A502" s="0" t="s">
        <v>1830</v>
      </c>
    </row>
    <row r="503" customFormat="false" ht="14.25" hidden="false" customHeight="false" outlineLevel="0" collapsed="false">
      <c r="A503" s="0" t="s">
        <v>1831</v>
      </c>
    </row>
    <row r="504" customFormat="false" ht="14.25" hidden="false" customHeight="false" outlineLevel="0" collapsed="false">
      <c r="A504" s="0" t="s">
        <v>1833</v>
      </c>
    </row>
    <row r="505" customFormat="false" ht="14.25" hidden="false" customHeight="false" outlineLevel="0" collapsed="false">
      <c r="A505" s="0" t="s">
        <v>1836</v>
      </c>
    </row>
    <row r="506" customFormat="false" ht="14.25" hidden="false" customHeight="false" outlineLevel="0" collapsed="false">
      <c r="A506" s="0" t="s">
        <v>1837</v>
      </c>
    </row>
    <row r="507" customFormat="false" ht="14.25" hidden="false" customHeight="false" outlineLevel="0" collapsed="false">
      <c r="A507" s="0" t="s">
        <v>1850</v>
      </c>
    </row>
    <row r="508" customFormat="false" ht="14.25" hidden="false" customHeight="false" outlineLevel="0" collapsed="false">
      <c r="A508" s="0" t="s">
        <v>1848</v>
      </c>
    </row>
    <row r="509" customFormat="false" ht="14.25" hidden="false" customHeight="false" outlineLevel="0" collapsed="false">
      <c r="A509" s="0" t="s">
        <v>1849</v>
      </c>
    </row>
    <row r="510" customFormat="false" ht="14.25" hidden="false" customHeight="false" outlineLevel="0" collapsed="false">
      <c r="A510" s="0" t="s">
        <v>1828</v>
      </c>
    </row>
    <row r="511" customFormat="false" ht="14.25" hidden="false" customHeight="false" outlineLevel="0" collapsed="false">
      <c r="A511" s="0" t="s">
        <v>1829</v>
      </c>
    </row>
    <row r="512" customFormat="false" ht="14.25" hidden="false" customHeight="false" outlineLevel="0" collapsed="false">
      <c r="A512" s="0" t="s">
        <v>1830</v>
      </c>
    </row>
    <row r="513" customFormat="false" ht="14.25" hidden="false" customHeight="false" outlineLevel="0" collapsed="false">
      <c r="A513" s="0" t="s">
        <v>1831</v>
      </c>
    </row>
    <row r="514" customFormat="false" ht="14.25" hidden="false" customHeight="false" outlineLevel="0" collapsed="false">
      <c r="A514" s="0" t="s">
        <v>1833</v>
      </c>
    </row>
    <row r="515" customFormat="false" ht="14.25" hidden="false" customHeight="false" outlineLevel="0" collapsed="false">
      <c r="A515" s="0" t="s">
        <v>1836</v>
      </c>
    </row>
    <row r="516" customFormat="false" ht="14.25" hidden="false" customHeight="false" outlineLevel="0" collapsed="false">
      <c r="A516" s="0" t="s">
        <v>1837</v>
      </c>
    </row>
    <row r="517" customFormat="false" ht="14.25" hidden="false" customHeight="false" outlineLevel="0" collapsed="false">
      <c r="A517" s="0" t="s">
        <v>1851</v>
      </c>
    </row>
    <row r="518" customFormat="false" ht="14.25" hidden="false" customHeight="false" outlineLevel="0" collapsed="false">
      <c r="A518" s="0" t="s">
        <v>1848</v>
      </c>
    </row>
    <row r="519" customFormat="false" ht="14.25" hidden="false" customHeight="false" outlineLevel="0" collapsed="false">
      <c r="A519" s="0" t="s">
        <v>1852</v>
      </c>
    </row>
    <row r="520" customFormat="false" ht="14.25" hidden="false" customHeight="false" outlineLevel="0" collapsed="false">
      <c r="A520" s="0" t="s">
        <v>1853</v>
      </c>
    </row>
    <row r="521" customFormat="false" ht="14.25" hidden="false" customHeight="false" outlineLevel="0" collapsed="false">
      <c r="A521" s="0" t="s">
        <v>1854</v>
      </c>
    </row>
    <row r="522" customFormat="false" ht="14.25" hidden="false" customHeight="false" outlineLevel="0" collapsed="false">
      <c r="A522" s="0" t="s">
        <v>1855</v>
      </c>
    </row>
    <row r="523" customFormat="false" ht="14.25" hidden="false" customHeight="false" outlineLevel="0" collapsed="false">
      <c r="A523" s="0" t="s">
        <v>1856</v>
      </c>
    </row>
    <row r="524" customFormat="false" ht="14.25" hidden="false" customHeight="false" outlineLevel="0" collapsed="false">
      <c r="A524" s="0" t="s">
        <v>1857</v>
      </c>
    </row>
    <row r="525" customFormat="false" ht="14.25" hidden="false" customHeight="false" outlineLevel="0" collapsed="false">
      <c r="A525" s="0" t="s">
        <v>1858</v>
      </c>
    </row>
    <row r="526" customFormat="false" ht="14.25" hidden="false" customHeight="false" outlineLevel="0" collapsed="false">
      <c r="A526" s="0" t="s">
        <v>1859</v>
      </c>
    </row>
    <row r="527" customFormat="false" ht="14.25" hidden="false" customHeight="false" outlineLevel="0" collapsed="false">
      <c r="A527" s="0" t="s">
        <v>1860</v>
      </c>
    </row>
    <row r="528" customFormat="false" ht="14.25" hidden="false" customHeight="false" outlineLevel="0" collapsed="false">
      <c r="A528" s="0" t="s">
        <v>1861</v>
      </c>
    </row>
    <row r="529" customFormat="false" ht="14.25" hidden="false" customHeight="false" outlineLevel="0" collapsed="false">
      <c r="A529" s="0" t="s">
        <v>1862</v>
      </c>
    </row>
    <row r="530" customFormat="false" ht="14.25" hidden="false" customHeight="false" outlineLevel="0" collapsed="false">
      <c r="A530" s="0" t="s">
        <v>1863</v>
      </c>
    </row>
    <row r="531" customFormat="false" ht="14.25" hidden="false" customHeight="false" outlineLevel="0" collapsed="false">
      <c r="A531" s="0" t="s">
        <v>1864</v>
      </c>
    </row>
    <row r="532" customFormat="false" ht="14.25" hidden="false" customHeight="false" outlineLevel="0" collapsed="false">
      <c r="A532" s="0" t="s">
        <v>1864</v>
      </c>
    </row>
    <row r="533" customFormat="false" ht="14.25" hidden="false" customHeight="false" outlineLevel="0" collapsed="false">
      <c r="A533" s="0" t="s">
        <v>1865</v>
      </c>
    </row>
    <row r="534" customFormat="false" ht="14.25" hidden="false" customHeight="false" outlineLevel="0" collapsed="false">
      <c r="A534" s="0" t="s">
        <v>1866</v>
      </c>
    </row>
    <row r="535" customFormat="false" ht="14.25" hidden="false" customHeight="false" outlineLevel="0" collapsed="false">
      <c r="A535" s="0" t="s">
        <v>1866</v>
      </c>
    </row>
    <row r="536" customFormat="false" ht="14.25" hidden="false" customHeight="false" outlineLevel="0" collapsed="false">
      <c r="A536" s="0" t="s">
        <v>1867</v>
      </c>
    </row>
    <row r="537" customFormat="false" ht="14.25" hidden="false" customHeight="false" outlineLevel="0" collapsed="false">
      <c r="A537" s="0" t="s">
        <v>1868</v>
      </c>
    </row>
    <row r="538" customFormat="false" ht="14.25" hidden="false" customHeight="false" outlineLevel="0" collapsed="false">
      <c r="A538" s="0" t="s">
        <v>1869</v>
      </c>
    </row>
    <row r="539" customFormat="false" ht="14.25" hidden="false" customHeight="false" outlineLevel="0" collapsed="false">
      <c r="A539" s="0" t="s">
        <v>1869</v>
      </c>
    </row>
    <row r="540" customFormat="false" ht="14.25" hidden="false" customHeight="false" outlineLevel="0" collapsed="false">
      <c r="A540" s="0" t="s">
        <v>1870</v>
      </c>
    </row>
    <row r="541" customFormat="false" ht="14.25" hidden="false" customHeight="false" outlineLevel="0" collapsed="false">
      <c r="A541" s="0" t="s">
        <v>1871</v>
      </c>
    </row>
    <row r="542" customFormat="false" ht="14.25" hidden="false" customHeight="false" outlineLevel="0" collapsed="false">
      <c r="A542" s="0" t="s">
        <v>1870</v>
      </c>
    </row>
    <row r="543" customFormat="false" ht="14.25" hidden="false" customHeight="false" outlineLevel="0" collapsed="false">
      <c r="A543" s="0" t="s">
        <v>1852</v>
      </c>
    </row>
    <row r="544" customFormat="false" ht="14.25" hidden="false" customHeight="false" outlineLevel="0" collapsed="false">
      <c r="A544" s="0" t="s">
        <v>1872</v>
      </c>
    </row>
    <row r="545" customFormat="false" ht="14.25" hidden="false" customHeight="false" outlineLevel="0" collapsed="false">
      <c r="A545" s="0" t="s">
        <v>1854</v>
      </c>
    </row>
    <row r="546" customFormat="false" ht="14.25" hidden="false" customHeight="false" outlineLevel="0" collapsed="false">
      <c r="A546" s="0" t="s">
        <v>1855</v>
      </c>
    </row>
    <row r="547" customFormat="false" ht="14.25" hidden="false" customHeight="false" outlineLevel="0" collapsed="false">
      <c r="A547" s="0" t="s">
        <v>1856</v>
      </c>
    </row>
    <row r="548" customFormat="false" ht="14.25" hidden="false" customHeight="false" outlineLevel="0" collapsed="false">
      <c r="A548" s="0" t="s">
        <v>1859</v>
      </c>
    </row>
    <row r="549" customFormat="false" ht="14.25" hidden="false" customHeight="false" outlineLevel="0" collapsed="false">
      <c r="A549" s="0" t="s">
        <v>1873</v>
      </c>
    </row>
    <row r="550" customFormat="false" ht="14.25" hidden="false" customHeight="false" outlineLevel="0" collapsed="false">
      <c r="A550" s="0" t="s">
        <v>1863</v>
      </c>
    </row>
    <row r="551" customFormat="false" ht="14.25" hidden="false" customHeight="false" outlineLevel="0" collapsed="false">
      <c r="A551" s="0" t="s">
        <v>1865</v>
      </c>
    </row>
    <row r="552" customFormat="false" ht="14.25" hidden="false" customHeight="false" outlineLevel="0" collapsed="false">
      <c r="A552" s="0" t="s">
        <v>1874</v>
      </c>
    </row>
    <row r="553" customFormat="false" ht="14.25" hidden="false" customHeight="false" outlineLevel="0" collapsed="false">
      <c r="A553" s="0" t="s">
        <v>1875</v>
      </c>
    </row>
    <row r="554" customFormat="false" ht="14.25" hidden="false" customHeight="false" outlineLevel="0" collapsed="false">
      <c r="A554" s="0" t="s">
        <v>1876</v>
      </c>
    </row>
    <row r="555" customFormat="false" ht="14.25" hidden="false" customHeight="false" outlineLevel="0" collapsed="false">
      <c r="A555" s="0" t="s">
        <v>1877</v>
      </c>
    </row>
    <row r="556" customFormat="false" ht="14.25" hidden="false" customHeight="false" outlineLevel="0" collapsed="false">
      <c r="A556" s="0" t="s">
        <v>1878</v>
      </c>
    </row>
    <row r="557" customFormat="false" ht="14.25" hidden="false" customHeight="false" outlineLevel="0" collapsed="false">
      <c r="A557" s="0" t="s">
        <v>1879</v>
      </c>
    </row>
    <row r="558" customFormat="false" ht="14.25" hidden="false" customHeight="false" outlineLevel="0" collapsed="false">
      <c r="A558" s="0" t="s">
        <v>1880</v>
      </c>
    </row>
    <row r="559" customFormat="false" ht="14.25" hidden="false" customHeight="false" outlineLevel="0" collapsed="false">
      <c r="A559" s="0" t="s">
        <v>1880</v>
      </c>
    </row>
    <row r="560" customFormat="false" ht="14.25" hidden="false" customHeight="false" outlineLevel="0" collapsed="false">
      <c r="A560" s="0" t="s">
        <v>1881</v>
      </c>
    </row>
    <row r="561" customFormat="false" ht="14.25" hidden="false" customHeight="false" outlineLevel="0" collapsed="false">
      <c r="A561" s="0" t="s">
        <v>1882</v>
      </c>
    </row>
    <row r="562" customFormat="false" ht="14.25" hidden="false" customHeight="false" outlineLevel="0" collapsed="false">
      <c r="A562" s="0" t="s">
        <v>1882</v>
      </c>
    </row>
    <row r="563" customFormat="false" ht="14.25" hidden="false" customHeight="false" outlineLevel="0" collapsed="false">
      <c r="A563" s="0" t="s">
        <v>1883</v>
      </c>
    </row>
    <row r="564" customFormat="false" ht="14.25" hidden="false" customHeight="false" outlineLevel="0" collapsed="false">
      <c r="A564" s="0" t="s">
        <v>1884</v>
      </c>
    </row>
    <row r="565" customFormat="false" ht="14.25" hidden="false" customHeight="false" outlineLevel="0" collapsed="false">
      <c r="A565" s="0" t="s">
        <v>1885</v>
      </c>
    </row>
    <row r="566" customFormat="false" ht="14.25" hidden="false" customHeight="false" outlineLevel="0" collapsed="false">
      <c r="A566" s="0" t="s">
        <v>1885</v>
      </c>
    </row>
    <row r="567" customFormat="false" ht="14.25" hidden="false" customHeight="false" outlineLevel="0" collapsed="false">
      <c r="A567" s="0" t="s">
        <v>1886</v>
      </c>
    </row>
    <row r="568" customFormat="false" ht="14.25" hidden="false" customHeight="false" outlineLevel="0" collapsed="false">
      <c r="A568" s="0" t="s">
        <v>1887</v>
      </c>
    </row>
    <row r="569" customFormat="false" ht="14.25" hidden="false" customHeight="false" outlineLevel="0" collapsed="false">
      <c r="A569" s="0" t="s">
        <v>1888</v>
      </c>
    </row>
    <row r="570" customFormat="false" ht="14.25" hidden="false" customHeight="false" outlineLevel="0" collapsed="false">
      <c r="A570" s="0" t="s">
        <v>1889</v>
      </c>
    </row>
    <row r="571" customFormat="false" ht="14.25" hidden="false" customHeight="false" outlineLevel="0" collapsed="false">
      <c r="A571" s="0" t="s">
        <v>1889</v>
      </c>
    </row>
    <row r="572" customFormat="false" ht="14.25" hidden="false" customHeight="false" outlineLevel="0" collapsed="false">
      <c r="A572" s="0" t="s">
        <v>1890</v>
      </c>
    </row>
    <row r="573" customFormat="false" ht="14.25" hidden="false" customHeight="false" outlineLevel="0" collapsed="false">
      <c r="A573" s="0" t="s">
        <v>1891</v>
      </c>
    </row>
    <row r="574" customFormat="false" ht="14.25" hidden="false" customHeight="false" outlineLevel="0" collapsed="false">
      <c r="A574" s="0" t="s">
        <v>1892</v>
      </c>
    </row>
    <row r="575" customFormat="false" ht="14.25" hidden="false" customHeight="false" outlineLevel="0" collapsed="false">
      <c r="A575" s="0" t="s">
        <v>1893</v>
      </c>
    </row>
    <row r="576" customFormat="false" ht="14.25" hidden="false" customHeight="false" outlineLevel="0" collapsed="false">
      <c r="A576" s="0" t="s">
        <v>1892</v>
      </c>
    </row>
    <row r="577" customFormat="false" ht="14.25" hidden="false" customHeight="false" outlineLevel="0" collapsed="false">
      <c r="A577" s="0" t="s">
        <v>1894</v>
      </c>
    </row>
    <row r="578" customFormat="false" ht="14.25" hidden="false" customHeight="false" outlineLevel="0" collapsed="false">
      <c r="A578" s="0" t="s">
        <v>1895</v>
      </c>
    </row>
    <row r="579" customFormat="false" ht="14.25" hidden="false" customHeight="false" outlineLevel="0" collapsed="false">
      <c r="A579" s="0" t="s">
        <v>1896</v>
      </c>
    </row>
    <row r="580" customFormat="false" ht="14.25" hidden="false" customHeight="false" outlineLevel="0" collapsed="false">
      <c r="A580" s="0" t="s">
        <v>1897</v>
      </c>
    </row>
    <row r="581" customFormat="false" ht="14.25" hidden="false" customHeight="false" outlineLevel="0" collapsed="false">
      <c r="A581" s="0" t="s">
        <v>1898</v>
      </c>
    </row>
    <row r="582" customFormat="false" ht="14.25" hidden="false" customHeight="false" outlineLevel="0" collapsed="false">
      <c r="A582" s="0" t="s">
        <v>1899</v>
      </c>
    </row>
    <row r="583" customFormat="false" ht="14.25" hidden="false" customHeight="false" outlineLevel="0" collapsed="false">
      <c r="A583" s="0" t="s">
        <v>1899</v>
      </c>
    </row>
    <row r="584" customFormat="false" ht="14.25" hidden="false" customHeight="false" outlineLevel="0" collapsed="false">
      <c r="A584" s="0" t="s">
        <v>1900</v>
      </c>
    </row>
    <row r="585" customFormat="false" ht="14.25" hidden="false" customHeight="false" outlineLevel="0" collapsed="false">
      <c r="A585" s="0" t="s">
        <v>1901</v>
      </c>
    </row>
    <row r="586" customFormat="false" ht="14.25" hidden="false" customHeight="false" outlineLevel="0" collapsed="false">
      <c r="A586" s="0" t="s">
        <v>1901</v>
      </c>
    </row>
    <row r="587" customFormat="false" ht="14.25" hidden="false" customHeight="false" outlineLevel="0" collapsed="false">
      <c r="A587" s="0" t="s">
        <v>1902</v>
      </c>
    </row>
    <row r="588" customFormat="false" ht="14.25" hidden="false" customHeight="false" outlineLevel="0" collapsed="false">
      <c r="A588" s="0" t="s">
        <v>1903</v>
      </c>
    </row>
    <row r="589" customFormat="false" ht="14.25" hidden="false" customHeight="false" outlineLevel="0" collapsed="false">
      <c r="A589" s="0" t="s">
        <v>1904</v>
      </c>
    </row>
    <row r="590" customFormat="false" ht="14.25" hidden="false" customHeight="false" outlineLevel="0" collapsed="false">
      <c r="A590" s="0" t="s">
        <v>1904</v>
      </c>
    </row>
    <row r="591" customFormat="false" ht="14.25" hidden="false" customHeight="false" outlineLevel="0" collapsed="false">
      <c r="A591" s="0" t="s">
        <v>1905</v>
      </c>
    </row>
    <row r="592" customFormat="false" ht="14.25" hidden="false" customHeight="false" outlineLevel="0" collapsed="false">
      <c r="A592" s="0" t="s">
        <v>1906</v>
      </c>
    </row>
    <row r="593" customFormat="false" ht="14.25" hidden="false" customHeight="false" outlineLevel="0" collapsed="false">
      <c r="A593" s="0" t="s">
        <v>1906</v>
      </c>
    </row>
    <row r="594" customFormat="false" ht="14.25" hidden="false" customHeight="false" outlineLevel="0" collapsed="false">
      <c r="A594" s="0" t="s">
        <v>1907</v>
      </c>
    </row>
    <row r="595" customFormat="false" ht="14.25" hidden="false" customHeight="false" outlineLevel="0" collapsed="false">
      <c r="A595" s="0" t="s">
        <v>1908</v>
      </c>
    </row>
    <row r="596" customFormat="false" ht="14.25" hidden="false" customHeight="false" outlineLevel="0" collapsed="false">
      <c r="A596" s="0" t="s">
        <v>1909</v>
      </c>
    </row>
    <row r="597" customFormat="false" ht="14.25" hidden="false" customHeight="false" outlineLevel="0" collapsed="false">
      <c r="A597" s="0" t="s">
        <v>1910</v>
      </c>
    </row>
    <row r="598" customFormat="false" ht="14.25" hidden="false" customHeight="false" outlineLevel="0" collapsed="false">
      <c r="A598" s="0" t="s">
        <v>1911</v>
      </c>
    </row>
    <row r="599" customFormat="false" ht="14.25" hidden="false" customHeight="false" outlineLevel="0" collapsed="false">
      <c r="A599" s="0" t="s">
        <v>1912</v>
      </c>
    </row>
    <row r="600" customFormat="false" ht="14.25" hidden="false" customHeight="false" outlineLevel="0" collapsed="false">
      <c r="A600" s="0" t="s">
        <v>1913</v>
      </c>
    </row>
    <row r="601" customFormat="false" ht="14.25" hidden="false" customHeight="false" outlineLevel="0" collapsed="false">
      <c r="A601" s="0" t="s">
        <v>1914</v>
      </c>
    </row>
    <row r="602" customFormat="false" ht="14.25" hidden="false" customHeight="false" outlineLevel="0" collapsed="false">
      <c r="A602" s="0" t="s">
        <v>1895</v>
      </c>
    </row>
    <row r="603" customFormat="false" ht="14.25" hidden="false" customHeight="false" outlineLevel="0" collapsed="false">
      <c r="A603" s="0" t="s">
        <v>1896</v>
      </c>
    </row>
    <row r="604" customFormat="false" ht="14.25" hidden="false" customHeight="false" outlineLevel="0" collapsed="false">
      <c r="A604" s="0" t="s">
        <v>1915</v>
      </c>
    </row>
    <row r="605" customFormat="false" ht="14.25" hidden="false" customHeight="false" outlineLevel="0" collapsed="false">
      <c r="A605" s="0" t="s">
        <v>1916</v>
      </c>
    </row>
    <row r="606" customFormat="false" ht="14.25" hidden="false" customHeight="false" outlineLevel="0" collapsed="false">
      <c r="A606" s="0" t="s">
        <v>1900</v>
      </c>
    </row>
    <row r="607" customFormat="false" ht="14.25" hidden="false" customHeight="false" outlineLevel="0" collapsed="false">
      <c r="A607" s="0" t="s">
        <v>1902</v>
      </c>
    </row>
    <row r="608" customFormat="false" ht="14.25" hidden="false" customHeight="false" outlineLevel="0" collapsed="false">
      <c r="A608" s="0" t="s">
        <v>1917</v>
      </c>
    </row>
    <row r="609" customFormat="false" ht="14.25" hidden="false" customHeight="false" outlineLevel="0" collapsed="false">
      <c r="A609" s="0" t="s">
        <v>1905</v>
      </c>
    </row>
    <row r="610" customFormat="false" ht="14.25" hidden="false" customHeight="false" outlineLevel="0" collapsed="false">
      <c r="A610" s="0" t="s">
        <v>1912</v>
      </c>
    </row>
    <row r="611" customFormat="false" ht="14.25" hidden="false" customHeight="false" outlineLevel="0" collapsed="false">
      <c r="A611" s="0" t="s">
        <v>1918</v>
      </c>
    </row>
    <row r="612" customFormat="false" ht="14.25" hidden="false" customHeight="false" outlineLevel="0" collapsed="false">
      <c r="A612" s="0" t="s">
        <v>1895</v>
      </c>
    </row>
    <row r="613" customFormat="false" ht="14.25" hidden="false" customHeight="false" outlineLevel="0" collapsed="false">
      <c r="A613" s="0" t="s">
        <v>1896</v>
      </c>
    </row>
    <row r="614" customFormat="false" ht="14.25" hidden="false" customHeight="false" outlineLevel="0" collapsed="false">
      <c r="A614" s="0" t="s">
        <v>1915</v>
      </c>
    </row>
    <row r="615" customFormat="false" ht="14.25" hidden="false" customHeight="false" outlineLevel="0" collapsed="false">
      <c r="A615" s="0" t="s">
        <v>1900</v>
      </c>
    </row>
    <row r="616" customFormat="false" ht="14.25" hidden="false" customHeight="false" outlineLevel="0" collapsed="false">
      <c r="A616" s="0" t="s">
        <v>1917</v>
      </c>
    </row>
    <row r="617" customFormat="false" ht="14.25" hidden="false" customHeight="false" outlineLevel="0" collapsed="false">
      <c r="A617" s="0" t="s">
        <v>1919</v>
      </c>
    </row>
    <row r="618" customFormat="false" ht="14.25" hidden="false" customHeight="false" outlineLevel="0" collapsed="false">
      <c r="A618" s="0" t="s">
        <v>1920</v>
      </c>
    </row>
    <row r="619" customFormat="false" ht="14.25" hidden="false" customHeight="false" outlineLevel="0" collapsed="false">
      <c r="A619" s="0" t="s">
        <v>1921</v>
      </c>
    </row>
    <row r="620" customFormat="false" ht="14.25" hidden="false" customHeight="false" outlineLevel="0" collapsed="false">
      <c r="A620" s="0" t="s">
        <v>1922</v>
      </c>
    </row>
    <row r="621" customFormat="false" ht="14.25" hidden="false" customHeight="false" outlineLevel="0" collapsed="false">
      <c r="A621" s="0" t="s">
        <v>1923</v>
      </c>
    </row>
    <row r="622" customFormat="false" ht="14.25" hidden="false" customHeight="false" outlineLevel="0" collapsed="false">
      <c r="A622" s="0" t="s">
        <v>1924</v>
      </c>
    </row>
    <row r="623" customFormat="false" ht="14.25" hidden="false" customHeight="false" outlineLevel="0" collapsed="false">
      <c r="A623" s="0" t="s">
        <v>1924</v>
      </c>
    </row>
    <row r="624" customFormat="false" ht="14.25" hidden="false" customHeight="false" outlineLevel="0" collapsed="false">
      <c r="A624" s="0" t="s">
        <v>1925</v>
      </c>
    </row>
    <row r="625" customFormat="false" ht="14.25" hidden="false" customHeight="false" outlineLevel="0" collapsed="false">
      <c r="A625" s="0" t="s">
        <v>1926</v>
      </c>
    </row>
    <row r="626" customFormat="false" ht="14.25" hidden="false" customHeight="false" outlineLevel="0" collapsed="false">
      <c r="A626" s="0" t="s">
        <v>1926</v>
      </c>
    </row>
    <row r="627" customFormat="false" ht="14.25" hidden="false" customHeight="false" outlineLevel="0" collapsed="false">
      <c r="A627" s="0" t="s">
        <v>1927</v>
      </c>
    </row>
    <row r="628" customFormat="false" ht="14.25" hidden="false" customHeight="false" outlineLevel="0" collapsed="false">
      <c r="A628" s="0" t="s">
        <v>1928</v>
      </c>
    </row>
    <row r="629" customFormat="false" ht="14.25" hidden="false" customHeight="false" outlineLevel="0" collapsed="false">
      <c r="A629" s="0" t="s">
        <v>1929</v>
      </c>
    </row>
    <row r="630" customFormat="false" ht="14.25" hidden="false" customHeight="false" outlineLevel="0" collapsed="false">
      <c r="A630" s="0" t="s">
        <v>1929</v>
      </c>
    </row>
    <row r="631" customFormat="false" ht="14.25" hidden="false" customHeight="false" outlineLevel="0" collapsed="false">
      <c r="A631" s="0" t="s">
        <v>1930</v>
      </c>
    </row>
    <row r="632" customFormat="false" ht="14.25" hidden="false" customHeight="false" outlineLevel="0" collapsed="false">
      <c r="A632" s="0" t="s">
        <v>1931</v>
      </c>
    </row>
    <row r="633" customFormat="false" ht="14.25" hidden="false" customHeight="false" outlineLevel="0" collapsed="false">
      <c r="A633" s="0" t="s">
        <v>1932</v>
      </c>
    </row>
    <row r="634" customFormat="false" ht="14.25" hidden="false" customHeight="false" outlineLevel="0" collapsed="false">
      <c r="A634" s="0" t="s">
        <v>1933</v>
      </c>
    </row>
    <row r="635" customFormat="false" ht="14.25" hidden="false" customHeight="false" outlineLevel="0" collapsed="false">
      <c r="A635" s="0" t="s">
        <v>1934</v>
      </c>
    </row>
    <row r="636" customFormat="false" ht="14.25" hidden="false" customHeight="false" outlineLevel="0" collapsed="false">
      <c r="A636" s="0" t="s">
        <v>1935</v>
      </c>
    </row>
    <row r="637" customFormat="false" ht="14.25" hidden="false" customHeight="false" outlineLevel="0" collapsed="false">
      <c r="A637" s="0" t="s">
        <v>1935</v>
      </c>
    </row>
    <row r="638" customFormat="false" ht="14.25" hidden="false" customHeight="false" outlineLevel="0" collapsed="false">
      <c r="A638" s="0" t="s">
        <v>1936</v>
      </c>
    </row>
    <row r="639" customFormat="false" ht="14.25" hidden="false" customHeight="false" outlineLevel="0" collapsed="false">
      <c r="A639" s="0" t="s">
        <v>1937</v>
      </c>
    </row>
    <row r="640" customFormat="false" ht="14.25" hidden="false" customHeight="false" outlineLevel="0" collapsed="false">
      <c r="A640" s="0" t="s">
        <v>1938</v>
      </c>
    </row>
    <row r="641" customFormat="false" ht="14.25" hidden="false" customHeight="false" outlineLevel="0" collapsed="false">
      <c r="A641" s="0" t="s">
        <v>1939</v>
      </c>
    </row>
    <row r="642" customFormat="false" ht="14.25" hidden="false" customHeight="false" outlineLevel="0" collapsed="false">
      <c r="A642" s="0" t="s">
        <v>1940</v>
      </c>
    </row>
    <row r="643" customFormat="false" ht="14.25" hidden="false" customHeight="false" outlineLevel="0" collapsed="false">
      <c r="A643" s="0" t="s">
        <v>1941</v>
      </c>
    </row>
    <row r="644" customFormat="false" ht="14.25" hidden="false" customHeight="false" outlineLevel="0" collapsed="false">
      <c r="A644" s="0" t="s">
        <v>1942</v>
      </c>
    </row>
    <row r="645" customFormat="false" ht="14.25" hidden="false" customHeight="false" outlineLevel="0" collapsed="false">
      <c r="A645" s="0" t="s">
        <v>1943</v>
      </c>
    </row>
    <row r="646" customFormat="false" ht="14.25" hidden="false" customHeight="false" outlineLevel="0" collapsed="false">
      <c r="A646" s="0" t="s">
        <v>1944</v>
      </c>
    </row>
    <row r="647" customFormat="false" ht="14.25" hidden="false" customHeight="false" outlineLevel="0" collapsed="false">
      <c r="A647" s="0" t="s">
        <v>1945</v>
      </c>
    </row>
    <row r="648" customFormat="false" ht="14.25" hidden="false" customHeight="false" outlineLevel="0" collapsed="false">
      <c r="A648" s="0" t="s">
        <v>1946</v>
      </c>
    </row>
    <row r="649" customFormat="false" ht="14.25" hidden="false" customHeight="false" outlineLevel="0" collapsed="false">
      <c r="A649" s="0" t="s">
        <v>1947</v>
      </c>
    </row>
    <row r="650" customFormat="false" ht="14.25" hidden="false" customHeight="false" outlineLevel="0" collapsed="false">
      <c r="A650" s="0" t="s">
        <v>1947</v>
      </c>
    </row>
    <row r="651" customFormat="false" ht="14.25" hidden="false" customHeight="false" outlineLevel="0" collapsed="false">
      <c r="A651" s="0" t="s">
        <v>1948</v>
      </c>
    </row>
    <row r="652" customFormat="false" ht="14.25" hidden="false" customHeight="false" outlineLevel="0" collapsed="false">
      <c r="A652" s="0" t="s">
        <v>1949</v>
      </c>
    </row>
    <row r="653" customFormat="false" ht="14.25" hidden="false" customHeight="false" outlineLevel="0" collapsed="false">
      <c r="A653" s="0" t="s">
        <v>1950</v>
      </c>
    </row>
    <row r="654" customFormat="false" ht="14.25" hidden="false" customHeight="false" outlineLevel="0" collapsed="false">
      <c r="A654" s="0" t="s">
        <v>1950</v>
      </c>
    </row>
    <row r="655" customFormat="false" ht="14.25" hidden="false" customHeight="false" outlineLevel="0" collapsed="false">
      <c r="A655" s="0" t="s">
        <v>1951</v>
      </c>
    </row>
    <row r="656" customFormat="false" ht="14.25" hidden="false" customHeight="false" outlineLevel="0" collapsed="false">
      <c r="A656" s="0" t="s">
        <v>1952</v>
      </c>
    </row>
    <row r="657" customFormat="false" ht="14.25" hidden="false" customHeight="false" outlineLevel="0" collapsed="false">
      <c r="A657" s="0" t="s">
        <v>1953</v>
      </c>
    </row>
    <row r="658" customFormat="false" ht="14.25" hidden="false" customHeight="false" outlineLevel="0" collapsed="false">
      <c r="A658" s="0" t="s">
        <v>1954</v>
      </c>
    </row>
    <row r="659" customFormat="false" ht="14.25" hidden="false" customHeight="false" outlineLevel="0" collapsed="false">
      <c r="A659" s="0" t="s">
        <v>1955</v>
      </c>
    </row>
    <row r="660" customFormat="false" ht="14.25" hidden="false" customHeight="false" outlineLevel="0" collapsed="false">
      <c r="A660" s="0" t="s">
        <v>1956</v>
      </c>
    </row>
    <row r="661" customFormat="false" ht="14.25" hidden="false" customHeight="false" outlineLevel="0" collapsed="false">
      <c r="A661" s="0" t="s">
        <v>1956</v>
      </c>
    </row>
    <row r="662" customFormat="false" ht="14.25" hidden="false" customHeight="false" outlineLevel="0" collapsed="false">
      <c r="A662" s="0" t="s">
        <v>1957</v>
      </c>
    </row>
    <row r="663" customFormat="false" ht="14.25" hidden="false" customHeight="false" outlineLevel="0" collapsed="false">
      <c r="A663" s="0" t="s">
        <v>1958</v>
      </c>
    </row>
    <row r="664" customFormat="false" ht="14.25" hidden="false" customHeight="false" outlineLevel="0" collapsed="false">
      <c r="A664" s="0" t="s">
        <v>1959</v>
      </c>
    </row>
    <row r="665" customFormat="false" ht="14.25" hidden="false" customHeight="false" outlineLevel="0" collapsed="false">
      <c r="A665" s="0" t="s">
        <v>1960</v>
      </c>
    </row>
    <row r="666" customFormat="false" ht="14.25" hidden="false" customHeight="false" outlineLevel="0" collapsed="false">
      <c r="A666" s="0" t="s">
        <v>1961</v>
      </c>
    </row>
    <row r="667" customFormat="false" ht="14.25" hidden="false" customHeight="false" outlineLevel="0" collapsed="false">
      <c r="A667" s="0" t="s">
        <v>1962</v>
      </c>
    </row>
    <row r="668" customFormat="false" ht="14.25" hidden="false" customHeight="false" outlineLevel="0" collapsed="false">
      <c r="A668" s="0" t="s">
        <v>1963</v>
      </c>
    </row>
    <row r="669" customFormat="false" ht="14.25" hidden="false" customHeight="false" outlineLevel="0" collapsed="false">
      <c r="A669" s="0" t="s">
        <v>1964</v>
      </c>
    </row>
    <row r="670" customFormat="false" ht="14.25" hidden="false" customHeight="false" outlineLevel="0" collapsed="false">
      <c r="A670" s="0" t="s">
        <v>1965</v>
      </c>
    </row>
    <row r="671" customFormat="false" ht="14.25" hidden="false" customHeight="false" outlineLevel="0" collapsed="false">
      <c r="A671" s="0" t="s">
        <v>1966</v>
      </c>
    </row>
    <row r="672" customFormat="false" ht="14.25" hidden="false" customHeight="false" outlineLevel="0" collapsed="false">
      <c r="A672" s="0" t="s">
        <v>1967</v>
      </c>
    </row>
    <row r="673" customFormat="false" ht="14.25" hidden="false" customHeight="false" outlineLevel="0" collapsed="false">
      <c r="A673" s="0" t="s">
        <v>1968</v>
      </c>
    </row>
    <row r="674" customFormat="false" ht="14.25" hidden="false" customHeight="false" outlineLevel="0" collapsed="false">
      <c r="A674" s="0" t="s">
        <v>1969</v>
      </c>
    </row>
    <row r="675" customFormat="false" ht="14.25" hidden="false" customHeight="false" outlineLevel="0" collapsed="false">
      <c r="A675" s="0" t="s">
        <v>1970</v>
      </c>
    </row>
    <row r="676" customFormat="false" ht="14.25" hidden="false" customHeight="false" outlineLevel="0" collapsed="false">
      <c r="A676" s="0" t="s">
        <v>1971</v>
      </c>
    </row>
    <row r="677" customFormat="false" ht="14.25" hidden="false" customHeight="false" outlineLevel="0" collapsed="false">
      <c r="A677" s="0" t="s">
        <v>1972</v>
      </c>
    </row>
    <row r="678" customFormat="false" ht="14.25" hidden="false" customHeight="false" outlineLevel="0" collapsed="false">
      <c r="A678" s="0" t="s">
        <v>1972</v>
      </c>
    </row>
    <row r="679" customFormat="false" ht="14.25" hidden="false" customHeight="false" outlineLevel="0" collapsed="false">
      <c r="A679" s="0" t="s">
        <v>1973</v>
      </c>
    </row>
    <row r="680" customFormat="false" ht="14.25" hidden="false" customHeight="false" outlineLevel="0" collapsed="false">
      <c r="A680" s="0" t="s">
        <v>1974</v>
      </c>
    </row>
    <row r="681" customFormat="false" ht="14.25" hidden="false" customHeight="false" outlineLevel="0" collapsed="false">
      <c r="A681" s="0" t="s">
        <v>1975</v>
      </c>
    </row>
    <row r="682" customFormat="false" ht="14.25" hidden="false" customHeight="false" outlineLevel="0" collapsed="false">
      <c r="A682" s="0" t="s">
        <v>1976</v>
      </c>
    </row>
    <row r="683" customFormat="false" ht="14.25" hidden="false" customHeight="false" outlineLevel="0" collapsed="false">
      <c r="A683" s="0" t="s">
        <v>1977</v>
      </c>
    </row>
    <row r="684" customFormat="false" ht="14.25" hidden="false" customHeight="false" outlineLevel="0" collapsed="false">
      <c r="A684" s="0" t="s">
        <v>1978</v>
      </c>
    </row>
    <row r="685" customFormat="false" ht="14.25" hidden="false" customHeight="false" outlineLevel="0" collapsed="false">
      <c r="A685" s="0" t="s">
        <v>1979</v>
      </c>
    </row>
    <row r="686" customFormat="false" ht="14.25" hidden="false" customHeight="false" outlineLevel="0" collapsed="false">
      <c r="A686" s="0" t="s">
        <v>1980</v>
      </c>
    </row>
    <row r="687" customFormat="false" ht="14.25" hidden="false" customHeight="false" outlineLevel="0" collapsed="false">
      <c r="A687" s="0" t="s">
        <v>1981</v>
      </c>
    </row>
    <row r="688" customFormat="false" ht="14.25" hidden="false" customHeight="false" outlineLevel="0" collapsed="false">
      <c r="A688" s="0" t="s">
        <v>1982</v>
      </c>
    </row>
    <row r="689" customFormat="false" ht="14.25" hidden="false" customHeight="false" outlineLevel="0" collapsed="false">
      <c r="A689" s="0" t="s">
        <v>1960</v>
      </c>
    </row>
    <row r="690" customFormat="false" ht="14.25" hidden="false" customHeight="false" outlineLevel="0" collapsed="false">
      <c r="A690" s="0" t="s">
        <v>1983</v>
      </c>
    </row>
    <row r="691" customFormat="false" ht="14.25" hidden="false" customHeight="false" outlineLevel="0" collapsed="false">
      <c r="A691" s="0" t="s">
        <v>1984</v>
      </c>
    </row>
    <row r="692" customFormat="false" ht="14.25" hidden="false" customHeight="false" outlineLevel="0" collapsed="false">
      <c r="A692" s="0" t="s">
        <v>1963</v>
      </c>
    </row>
    <row r="693" customFormat="false" ht="14.25" hidden="false" customHeight="false" outlineLevel="0" collapsed="false">
      <c r="A693" s="0" t="s">
        <v>1985</v>
      </c>
    </row>
    <row r="694" customFormat="false" ht="14.25" hidden="false" customHeight="false" outlineLevel="0" collapsed="false">
      <c r="A694" s="0" t="s">
        <v>1966</v>
      </c>
    </row>
    <row r="695" customFormat="false" ht="14.25" hidden="false" customHeight="false" outlineLevel="0" collapsed="false">
      <c r="A695" s="0" t="s">
        <v>1966</v>
      </c>
    </row>
    <row r="696" customFormat="false" ht="14.25" hidden="false" customHeight="false" outlineLevel="0" collapsed="false">
      <c r="A696" s="0" t="s">
        <v>1967</v>
      </c>
    </row>
    <row r="697" customFormat="false" ht="14.25" hidden="false" customHeight="false" outlineLevel="0" collapsed="false">
      <c r="A697" s="0" t="s">
        <v>1986</v>
      </c>
    </row>
    <row r="698" customFormat="false" ht="14.25" hidden="false" customHeight="false" outlineLevel="0" collapsed="false">
      <c r="A698" s="0" t="s">
        <v>1968</v>
      </c>
    </row>
    <row r="699" customFormat="false" ht="14.25" hidden="false" customHeight="false" outlineLevel="0" collapsed="false">
      <c r="A699" s="0" t="s">
        <v>1970</v>
      </c>
    </row>
    <row r="700" customFormat="false" ht="14.25" hidden="false" customHeight="false" outlineLevel="0" collapsed="false">
      <c r="A700" s="0" t="s">
        <v>1987</v>
      </c>
    </row>
    <row r="701" customFormat="false" ht="14.25" hidden="false" customHeight="false" outlineLevel="0" collapsed="false">
      <c r="A701" s="0" t="s">
        <v>1988</v>
      </c>
    </row>
    <row r="702" customFormat="false" ht="14.25" hidden="false" customHeight="false" outlineLevel="0" collapsed="false">
      <c r="A702" s="0" t="s">
        <v>1972</v>
      </c>
    </row>
    <row r="703" customFormat="false" ht="14.25" hidden="false" customHeight="false" outlineLevel="0" collapsed="false">
      <c r="A703" s="0" t="s">
        <v>1973</v>
      </c>
    </row>
    <row r="704" customFormat="false" ht="14.25" hidden="false" customHeight="false" outlineLevel="0" collapsed="false">
      <c r="A704" s="0" t="s">
        <v>1989</v>
      </c>
    </row>
    <row r="705" customFormat="false" ht="14.25" hidden="false" customHeight="false" outlineLevel="0" collapsed="false">
      <c r="A705" s="0" t="s">
        <v>1989</v>
      </c>
    </row>
    <row r="706" customFormat="false" ht="14.25" hidden="false" customHeight="false" outlineLevel="0" collapsed="false">
      <c r="A706" s="0" t="s">
        <v>1977</v>
      </c>
    </row>
    <row r="707" customFormat="false" ht="14.25" hidden="false" customHeight="false" outlineLevel="0" collapsed="false">
      <c r="A707" s="0" t="s">
        <v>1977</v>
      </c>
    </row>
    <row r="708" customFormat="false" ht="14.25" hidden="false" customHeight="false" outlineLevel="0" collapsed="false">
      <c r="A708" s="0" t="s">
        <v>1990</v>
      </c>
    </row>
    <row r="709" customFormat="false" ht="14.25" hidden="false" customHeight="false" outlineLevel="0" collapsed="false">
      <c r="A709" s="0" t="s">
        <v>1991</v>
      </c>
    </row>
    <row r="710" customFormat="false" ht="14.25" hidden="false" customHeight="false" outlineLevel="0" collapsed="false">
      <c r="A710" s="0" t="s">
        <v>1992</v>
      </c>
    </row>
    <row r="711" customFormat="false" ht="14.25" hidden="false" customHeight="false" outlineLevel="0" collapsed="false">
      <c r="A711" s="0" t="s">
        <v>1981</v>
      </c>
    </row>
    <row r="712" customFormat="false" ht="14.25" hidden="false" customHeight="false" outlineLevel="0" collapsed="false">
      <c r="A712" s="0" t="s">
        <v>1980</v>
      </c>
    </row>
    <row r="713" customFormat="false" ht="14.25" hidden="false" customHeight="false" outlineLevel="0" collapsed="false">
      <c r="A713" s="0" t="s">
        <v>1993</v>
      </c>
    </row>
    <row r="714" customFormat="false" ht="14.25" hidden="false" customHeight="false" outlineLevel="0" collapsed="false">
      <c r="A714" s="0" t="s">
        <v>1994</v>
      </c>
    </row>
    <row r="715" customFormat="false" ht="14.25" hidden="false" customHeight="false" outlineLevel="0" collapsed="false">
      <c r="A715" s="0" t="s">
        <v>1995</v>
      </c>
    </row>
    <row r="716" customFormat="false" ht="14.25" hidden="false" customHeight="false" outlineLevel="0" collapsed="false">
      <c r="A716" s="0" t="s">
        <v>1996</v>
      </c>
    </row>
    <row r="717" customFormat="false" ht="14.25" hidden="false" customHeight="false" outlineLevel="0" collapsed="false">
      <c r="A717" s="0" t="s">
        <v>1997</v>
      </c>
    </row>
    <row r="718" customFormat="false" ht="14.25" hidden="false" customHeight="false" outlineLevel="0" collapsed="false">
      <c r="A718" s="0" t="s">
        <v>1998</v>
      </c>
    </row>
    <row r="719" customFormat="false" ht="14.25" hidden="false" customHeight="false" outlineLevel="0" collapsed="false">
      <c r="A719" s="0" t="s">
        <v>1999</v>
      </c>
    </row>
    <row r="720" customFormat="false" ht="14.25" hidden="false" customHeight="false" outlineLevel="0" collapsed="false">
      <c r="A720" s="0" t="s">
        <v>2000</v>
      </c>
    </row>
    <row r="721" customFormat="false" ht="14.25" hidden="false" customHeight="false" outlineLevel="0" collapsed="false">
      <c r="A721" s="0" t="s">
        <v>2001</v>
      </c>
    </row>
    <row r="722" customFormat="false" ht="14.25" hidden="false" customHeight="false" outlineLevel="0" collapsed="false">
      <c r="A722" s="0" t="s">
        <v>2002</v>
      </c>
    </row>
    <row r="723" customFormat="false" ht="14.25" hidden="false" customHeight="false" outlineLevel="0" collapsed="false">
      <c r="A723" s="0" t="s">
        <v>2003</v>
      </c>
    </row>
    <row r="724" customFormat="false" ht="14.25" hidden="false" customHeight="false" outlineLevel="0" collapsed="false">
      <c r="A724" s="0" t="s">
        <v>2004</v>
      </c>
    </row>
    <row r="725" customFormat="false" ht="14.25" hidden="false" customHeight="false" outlineLevel="0" collapsed="false">
      <c r="A725" s="0" t="s">
        <v>2005</v>
      </c>
    </row>
    <row r="726" customFormat="false" ht="14.25" hidden="false" customHeight="false" outlineLevel="0" collapsed="false">
      <c r="A726" s="0" t="s">
        <v>2006</v>
      </c>
    </row>
    <row r="727" customFormat="false" ht="14.25" hidden="false" customHeight="false" outlineLevel="0" collapsed="false">
      <c r="A727" s="0" t="s">
        <v>2007</v>
      </c>
    </row>
    <row r="728" customFormat="false" ht="14.25" hidden="false" customHeight="false" outlineLevel="0" collapsed="false">
      <c r="A728" s="0" t="s">
        <v>2008</v>
      </c>
    </row>
    <row r="729" customFormat="false" ht="14.25" hidden="false" customHeight="false" outlineLevel="0" collapsed="false">
      <c r="A729" s="0" t="s">
        <v>2009</v>
      </c>
    </row>
    <row r="730" customFormat="false" ht="14.25" hidden="false" customHeight="false" outlineLevel="0" collapsed="false">
      <c r="A730" s="0" t="s">
        <v>2010</v>
      </c>
    </row>
    <row r="731" customFormat="false" ht="14.25" hidden="false" customHeight="false" outlineLevel="0" collapsed="false">
      <c r="A731" s="0" t="s">
        <v>2011</v>
      </c>
    </row>
    <row r="732" customFormat="false" ht="14.25" hidden="false" customHeight="false" outlineLevel="0" collapsed="false">
      <c r="A732" s="0" t="s">
        <v>2011</v>
      </c>
    </row>
    <row r="733" customFormat="false" ht="14.25" hidden="false" customHeight="false" outlineLevel="0" collapsed="false">
      <c r="A733" s="0" t="s">
        <v>2012</v>
      </c>
    </row>
    <row r="734" customFormat="false" ht="14.25" hidden="false" customHeight="false" outlineLevel="0" collapsed="false">
      <c r="A734" s="0" t="s">
        <v>2013</v>
      </c>
    </row>
    <row r="735" customFormat="false" ht="14.25" hidden="false" customHeight="false" outlineLevel="0" collapsed="false">
      <c r="A735" s="0" t="s">
        <v>2014</v>
      </c>
    </row>
    <row r="736" customFormat="false" ht="14.25" hidden="false" customHeight="false" outlineLevel="0" collapsed="false">
      <c r="A736" s="0" t="s">
        <v>2015</v>
      </c>
    </row>
    <row r="737" customFormat="false" ht="14.25" hidden="false" customHeight="false" outlineLevel="0" collapsed="false">
      <c r="A737" s="0" t="s">
        <v>2016</v>
      </c>
    </row>
    <row r="738" customFormat="false" ht="14.25" hidden="false" customHeight="false" outlineLevel="0" collapsed="false">
      <c r="A738" s="0" t="s">
        <v>2017</v>
      </c>
    </row>
    <row r="739" customFormat="false" ht="14.25" hidden="false" customHeight="false" outlineLevel="0" collapsed="false">
      <c r="A739" s="0" t="s">
        <v>2017</v>
      </c>
    </row>
    <row r="740" customFormat="false" ht="14.25" hidden="false" customHeight="false" outlineLevel="0" collapsed="false">
      <c r="A740" s="0" t="s">
        <v>2018</v>
      </c>
    </row>
    <row r="741" customFormat="false" ht="14.25" hidden="false" customHeight="false" outlineLevel="0" collapsed="false">
      <c r="A741" s="0" t="s">
        <v>2019</v>
      </c>
    </row>
    <row r="742" customFormat="false" ht="14.25" hidden="false" customHeight="false" outlineLevel="0" collapsed="false">
      <c r="A742" s="0" t="s">
        <v>2020</v>
      </c>
    </row>
    <row r="743" customFormat="false" ht="14.25" hidden="false" customHeight="false" outlineLevel="0" collapsed="false">
      <c r="A743" s="0" t="s">
        <v>2020</v>
      </c>
    </row>
    <row r="744" customFormat="false" ht="14.25" hidden="false" customHeight="false" outlineLevel="0" collapsed="false">
      <c r="A744" s="0" t="s">
        <v>2021</v>
      </c>
    </row>
    <row r="745" customFormat="false" ht="14.25" hidden="false" customHeight="false" outlineLevel="0" collapsed="false">
      <c r="A745" s="0" t="s">
        <v>2021</v>
      </c>
    </row>
    <row r="746" customFormat="false" ht="14.25" hidden="false" customHeight="false" outlineLevel="0" collapsed="false">
      <c r="A746" s="0" t="s">
        <v>2022</v>
      </c>
    </row>
    <row r="747" customFormat="false" ht="14.25" hidden="false" customHeight="false" outlineLevel="0" collapsed="false">
      <c r="A747" s="0" t="s">
        <v>2003</v>
      </c>
    </row>
    <row r="748" customFormat="false" ht="14.25" hidden="false" customHeight="false" outlineLevel="0" collapsed="false">
      <c r="A748" s="0" t="s">
        <v>2004</v>
      </c>
    </row>
    <row r="749" customFormat="false" ht="14.25" hidden="false" customHeight="false" outlineLevel="0" collapsed="false">
      <c r="A749" s="0" t="s">
        <v>2005</v>
      </c>
    </row>
    <row r="750" customFormat="false" ht="14.25" hidden="false" customHeight="false" outlineLevel="0" collapsed="false">
      <c r="A750" s="0" t="s">
        <v>2006</v>
      </c>
    </row>
    <row r="751" customFormat="false" ht="14.25" hidden="false" customHeight="false" outlineLevel="0" collapsed="false">
      <c r="A751" s="0" t="s">
        <v>2007</v>
      </c>
    </row>
    <row r="752" customFormat="false" ht="14.25" hidden="false" customHeight="false" outlineLevel="0" collapsed="false">
      <c r="A752" s="0" t="s">
        <v>2023</v>
      </c>
    </row>
    <row r="753" customFormat="false" ht="14.25" hidden="false" customHeight="false" outlineLevel="0" collapsed="false">
      <c r="A753" s="0" t="s">
        <v>2012</v>
      </c>
    </row>
    <row r="754" customFormat="false" ht="14.25" hidden="false" customHeight="false" outlineLevel="0" collapsed="false">
      <c r="A754" s="0" t="s">
        <v>2013</v>
      </c>
    </row>
    <row r="755" customFormat="false" ht="14.25" hidden="false" customHeight="false" outlineLevel="0" collapsed="false">
      <c r="A755" s="0" t="s">
        <v>2016</v>
      </c>
    </row>
    <row r="756" customFormat="false" ht="14.25" hidden="false" customHeight="false" outlineLevel="0" collapsed="false">
      <c r="A756" s="0" t="s">
        <v>2022</v>
      </c>
    </row>
    <row r="757" customFormat="false" ht="14.25" hidden="false" customHeight="false" outlineLevel="0" collapsed="false">
      <c r="A757" s="0" t="s">
        <v>2024</v>
      </c>
    </row>
    <row r="758" customFormat="false" ht="14.25" hidden="false" customHeight="false" outlineLevel="0" collapsed="false">
      <c r="A758" s="0" t="s">
        <v>2025</v>
      </c>
    </row>
    <row r="759" customFormat="false" ht="14.25" hidden="false" customHeight="false" outlineLevel="0" collapsed="false">
      <c r="A759" s="0" t="s">
        <v>2026</v>
      </c>
    </row>
    <row r="760" customFormat="false" ht="14.25" hidden="false" customHeight="false" outlineLevel="0" collapsed="false">
      <c r="A760" s="0" t="s">
        <v>2027</v>
      </c>
    </row>
    <row r="761" customFormat="false" ht="14.25" hidden="false" customHeight="false" outlineLevel="0" collapsed="false">
      <c r="A761" s="0" t="s">
        <v>2028</v>
      </c>
    </row>
    <row r="762" customFormat="false" ht="14.25" hidden="false" customHeight="false" outlineLevel="0" collapsed="false">
      <c r="A762" s="0" t="s">
        <v>2029</v>
      </c>
    </row>
    <row r="763" customFormat="false" ht="14.25" hidden="false" customHeight="false" outlineLevel="0" collapsed="false">
      <c r="A763" s="0" t="s">
        <v>2029</v>
      </c>
    </row>
    <row r="764" customFormat="false" ht="14.25" hidden="false" customHeight="false" outlineLevel="0" collapsed="false">
      <c r="A764" s="0" t="s">
        <v>2030</v>
      </c>
    </row>
    <row r="765" customFormat="false" ht="14.25" hidden="false" customHeight="false" outlineLevel="0" collapsed="false">
      <c r="A765" s="0" t="s">
        <v>2031</v>
      </c>
    </row>
    <row r="766" customFormat="false" ht="14.25" hidden="false" customHeight="false" outlineLevel="0" collapsed="false">
      <c r="A766" s="0" t="s">
        <v>2031</v>
      </c>
    </row>
    <row r="767" customFormat="false" ht="14.25" hidden="false" customHeight="false" outlineLevel="0" collapsed="false">
      <c r="A767" s="0" t="s">
        <v>2032</v>
      </c>
    </row>
    <row r="768" customFormat="false" ht="14.25" hidden="false" customHeight="false" outlineLevel="0" collapsed="false">
      <c r="A768" s="0" t="s">
        <v>2033</v>
      </c>
    </row>
    <row r="769" customFormat="false" ht="14.25" hidden="false" customHeight="false" outlineLevel="0" collapsed="false">
      <c r="A769" s="0" t="s">
        <v>2034</v>
      </c>
    </row>
    <row r="770" customFormat="false" ht="14.25" hidden="false" customHeight="false" outlineLevel="0" collapsed="false">
      <c r="A770" s="0" t="s">
        <v>2034</v>
      </c>
    </row>
    <row r="771" customFormat="false" ht="14.25" hidden="false" customHeight="false" outlineLevel="0" collapsed="false">
      <c r="A771" s="0" t="s">
        <v>2035</v>
      </c>
    </row>
    <row r="772" customFormat="false" ht="14.25" hidden="false" customHeight="false" outlineLevel="0" collapsed="false">
      <c r="A772" s="0" t="s">
        <v>2036</v>
      </c>
    </row>
    <row r="773" customFormat="false" ht="14.25" hidden="false" customHeight="false" outlineLevel="0" collapsed="false">
      <c r="A773" s="0" t="s">
        <v>2037</v>
      </c>
    </row>
    <row r="774" customFormat="false" ht="14.25" hidden="false" customHeight="false" outlineLevel="0" collapsed="false">
      <c r="A774" s="0" t="s">
        <v>2037</v>
      </c>
    </row>
    <row r="775" customFormat="false" ht="14.25" hidden="false" customHeight="false" outlineLevel="0" collapsed="false">
      <c r="A775" s="0" t="s">
        <v>2038</v>
      </c>
    </row>
    <row r="776" customFormat="false" ht="14.25" hidden="false" customHeight="false" outlineLevel="0" collapsed="false">
      <c r="A776" s="0" t="s">
        <v>2039</v>
      </c>
    </row>
    <row r="777" customFormat="false" ht="14.25" hidden="false" customHeight="false" outlineLevel="0" collapsed="false">
      <c r="A777" s="0" t="s">
        <v>2040</v>
      </c>
    </row>
    <row r="778" customFormat="false" ht="14.25" hidden="false" customHeight="false" outlineLevel="0" collapsed="false">
      <c r="A778" s="0" t="s">
        <v>2041</v>
      </c>
    </row>
    <row r="779" customFormat="false" ht="14.25" hidden="false" customHeight="false" outlineLevel="0" collapsed="false">
      <c r="A779" s="0" t="s">
        <v>2042</v>
      </c>
    </row>
    <row r="780" customFormat="false" ht="14.25" hidden="false" customHeight="false" outlineLevel="0" collapsed="false">
      <c r="A780" s="0" t="s">
        <v>2043</v>
      </c>
    </row>
    <row r="781" customFormat="false" ht="14.25" hidden="false" customHeight="false" outlineLevel="0" collapsed="false">
      <c r="A781" s="0" t="s">
        <v>2044</v>
      </c>
    </row>
    <row r="782" customFormat="false" ht="14.25" hidden="false" customHeight="false" outlineLevel="0" collapsed="false">
      <c r="A782" s="0" t="s">
        <v>2045</v>
      </c>
    </row>
    <row r="783" customFormat="false" ht="14.25" hidden="false" customHeight="false" outlineLevel="0" collapsed="false">
      <c r="A783" s="0" t="s">
        <v>2026</v>
      </c>
    </row>
    <row r="784" customFormat="false" ht="14.25" hidden="false" customHeight="false" outlineLevel="0" collapsed="false">
      <c r="A784" s="0" t="s">
        <v>2027</v>
      </c>
    </row>
    <row r="785" customFormat="false" ht="14.25" hidden="false" customHeight="false" outlineLevel="0" collapsed="false">
      <c r="A785" s="0" t="s">
        <v>2028</v>
      </c>
    </row>
    <row r="786" customFormat="false" ht="14.25" hidden="false" customHeight="false" outlineLevel="0" collapsed="false">
      <c r="A786" s="0" t="s">
        <v>2046</v>
      </c>
    </row>
    <row r="787" customFormat="false" ht="14.25" hidden="false" customHeight="false" outlineLevel="0" collapsed="false">
      <c r="A787" s="0" t="s">
        <v>2047</v>
      </c>
    </row>
    <row r="788" customFormat="false" ht="14.25" hidden="false" customHeight="false" outlineLevel="0" collapsed="false">
      <c r="A788" s="0" t="s">
        <v>2033</v>
      </c>
    </row>
    <row r="789" customFormat="false" ht="14.25" hidden="false" customHeight="false" outlineLevel="0" collapsed="false">
      <c r="A789" s="0" t="s">
        <v>2035</v>
      </c>
    </row>
    <row r="790" customFormat="false" ht="14.25" hidden="false" customHeight="false" outlineLevel="0" collapsed="false">
      <c r="A790" s="0" t="s">
        <v>2048</v>
      </c>
    </row>
    <row r="791" customFormat="false" ht="14.25" hidden="false" customHeight="false" outlineLevel="0" collapsed="false">
      <c r="A791" s="0" t="s">
        <v>2049</v>
      </c>
    </row>
    <row r="792" customFormat="false" ht="14.25" hidden="false" customHeight="false" outlineLevel="0" collapsed="false">
      <c r="A792" s="0" t="s">
        <v>2050</v>
      </c>
    </row>
    <row r="793" customFormat="false" ht="14.25" hidden="false" customHeight="false" outlineLevel="0" collapsed="false">
      <c r="A793" s="0" t="s">
        <v>2051</v>
      </c>
    </row>
    <row r="794" customFormat="false" ht="14.25" hidden="false" customHeight="false" outlineLevel="0" collapsed="false">
      <c r="A794" s="0" t="s">
        <v>2052</v>
      </c>
    </row>
    <row r="795" customFormat="false" ht="14.25" hidden="false" customHeight="false" outlineLevel="0" collapsed="false">
      <c r="A795" s="0" t="s">
        <v>2053</v>
      </c>
    </row>
    <row r="796" customFormat="false" ht="14.25" hidden="false" customHeight="false" outlineLevel="0" collapsed="false">
      <c r="A796" s="0" t="s">
        <v>2054</v>
      </c>
    </row>
    <row r="797" customFormat="false" ht="14.25" hidden="false" customHeight="false" outlineLevel="0" collapsed="false">
      <c r="A797" s="0" t="s">
        <v>2054</v>
      </c>
    </row>
    <row r="798" customFormat="false" ht="14.25" hidden="false" customHeight="false" outlineLevel="0" collapsed="false">
      <c r="A798" s="0" t="s">
        <v>2055</v>
      </c>
    </row>
    <row r="799" customFormat="false" ht="14.25" hidden="false" customHeight="false" outlineLevel="0" collapsed="false">
      <c r="A799" s="0" t="s">
        <v>2056</v>
      </c>
    </row>
    <row r="800" customFormat="false" ht="14.25" hidden="false" customHeight="false" outlineLevel="0" collapsed="false">
      <c r="A800" s="0" t="s">
        <v>2057</v>
      </c>
    </row>
    <row r="801" customFormat="false" ht="14.25" hidden="false" customHeight="false" outlineLevel="0" collapsed="false">
      <c r="A801" s="0" t="s">
        <v>2058</v>
      </c>
    </row>
    <row r="802" customFormat="false" ht="14.25" hidden="false" customHeight="false" outlineLevel="0" collapsed="false">
      <c r="A802" s="0" t="s">
        <v>2059</v>
      </c>
    </row>
    <row r="803" customFormat="false" ht="14.25" hidden="false" customHeight="false" outlineLevel="0" collapsed="false">
      <c r="A803" s="0" t="s">
        <v>2060</v>
      </c>
    </row>
    <row r="804" customFormat="false" ht="14.25" hidden="false" customHeight="false" outlineLevel="0" collapsed="false">
      <c r="A804" s="0" t="s">
        <v>2060</v>
      </c>
    </row>
    <row r="805" customFormat="false" ht="14.25" hidden="false" customHeight="false" outlineLevel="0" collapsed="false">
      <c r="A805" s="0" t="s">
        <v>2061</v>
      </c>
    </row>
    <row r="806" customFormat="false" ht="14.25" hidden="false" customHeight="false" outlineLevel="0" collapsed="false">
      <c r="A806" s="0" t="s">
        <v>2062</v>
      </c>
    </row>
    <row r="807" customFormat="false" ht="14.25" hidden="false" customHeight="false" outlineLevel="0" collapsed="false">
      <c r="A807" s="0" t="s">
        <v>2063</v>
      </c>
    </row>
    <row r="808" customFormat="false" ht="14.25" hidden="false" customHeight="false" outlineLevel="0" collapsed="false">
      <c r="A808" s="0" t="s">
        <v>2064</v>
      </c>
    </row>
    <row r="809" customFormat="false" ht="14.25" hidden="false" customHeight="false" outlineLevel="0" collapsed="false">
      <c r="A809" s="0" t="s">
        <v>2064</v>
      </c>
    </row>
    <row r="810" customFormat="false" ht="14.25" hidden="false" customHeight="false" outlineLevel="0" collapsed="false">
      <c r="A810" s="0" t="s">
        <v>2065</v>
      </c>
    </row>
    <row r="811" customFormat="false" ht="14.25" hidden="false" customHeight="false" outlineLevel="0" collapsed="false">
      <c r="A811" s="0" t="s">
        <v>2065</v>
      </c>
    </row>
    <row r="812" customFormat="false" ht="14.25" hidden="false" customHeight="false" outlineLevel="0" collapsed="false">
      <c r="A812" s="0" t="s">
        <v>2066</v>
      </c>
    </row>
    <row r="813" customFormat="false" ht="14.25" hidden="false" customHeight="false" outlineLevel="0" collapsed="false">
      <c r="A813" s="0" t="s">
        <v>2066</v>
      </c>
    </row>
    <row r="814" customFormat="false" ht="14.25" hidden="false" customHeight="false" outlineLevel="0" collapsed="false">
      <c r="A814" s="0" t="s">
        <v>2067</v>
      </c>
    </row>
    <row r="815" customFormat="false" ht="14.25" hidden="false" customHeight="false" outlineLevel="0" collapsed="false">
      <c r="A815" s="0" t="s">
        <v>2049</v>
      </c>
    </row>
    <row r="816" customFormat="false" ht="14.25" hidden="false" customHeight="false" outlineLevel="0" collapsed="false">
      <c r="A816" s="0" t="s">
        <v>2050</v>
      </c>
    </row>
    <row r="817" customFormat="false" ht="14.25" hidden="false" customHeight="false" outlineLevel="0" collapsed="false">
      <c r="A817" s="0" t="s">
        <v>2051</v>
      </c>
    </row>
    <row r="818" customFormat="false" ht="14.25" hidden="false" customHeight="false" outlineLevel="0" collapsed="false">
      <c r="A818" s="0" t="s">
        <v>2052</v>
      </c>
    </row>
    <row r="819" customFormat="false" ht="14.25" hidden="false" customHeight="false" outlineLevel="0" collapsed="false">
      <c r="A819" s="0" t="s">
        <v>2053</v>
      </c>
    </row>
    <row r="820" customFormat="false" ht="14.25" hidden="false" customHeight="false" outlineLevel="0" collapsed="false">
      <c r="A820" s="0" t="s">
        <v>2055</v>
      </c>
    </row>
    <row r="821" customFormat="false" ht="14.25" hidden="false" customHeight="false" outlineLevel="0" collapsed="false">
      <c r="A821" s="0" t="s">
        <v>2058</v>
      </c>
    </row>
    <row r="822" customFormat="false" ht="14.25" hidden="false" customHeight="false" outlineLevel="0" collapsed="false">
      <c r="A822" s="0" t="s">
        <v>2068</v>
      </c>
    </row>
    <row r="823" customFormat="false" ht="14.25" hidden="false" customHeight="false" outlineLevel="0" collapsed="false">
      <c r="A823" s="0" t="s">
        <v>2061</v>
      </c>
    </row>
    <row r="824" customFormat="false" ht="14.25" hidden="false" customHeight="false" outlineLevel="0" collapsed="false">
      <c r="A824" s="0" t="s">
        <v>2067</v>
      </c>
    </row>
    <row r="825" customFormat="false" ht="14.25" hidden="false" customHeight="false" outlineLevel="0" collapsed="false">
      <c r="A825" s="0" t="s">
        <v>2069</v>
      </c>
    </row>
    <row r="826" customFormat="false" ht="14.25" hidden="false" customHeight="false" outlineLevel="0" collapsed="false">
      <c r="A826" s="0" t="s">
        <v>2070</v>
      </c>
    </row>
    <row r="827" customFormat="false" ht="14.25" hidden="false" customHeight="false" outlineLevel="0" collapsed="false">
      <c r="A827" s="0" t="s">
        <v>2071</v>
      </c>
    </row>
    <row r="828" customFormat="false" ht="14.25" hidden="false" customHeight="false" outlineLevel="0" collapsed="false">
      <c r="A828" s="0" t="s">
        <v>2072</v>
      </c>
    </row>
    <row r="829" customFormat="false" ht="14.25" hidden="false" customHeight="false" outlineLevel="0" collapsed="false">
      <c r="A829" s="0" t="s">
        <v>2073</v>
      </c>
    </row>
    <row r="830" customFormat="false" ht="14.25" hidden="false" customHeight="false" outlineLevel="0" collapsed="false">
      <c r="A830" s="0" t="s">
        <v>2074</v>
      </c>
    </row>
    <row r="831" customFormat="false" ht="14.25" hidden="false" customHeight="false" outlineLevel="0" collapsed="false">
      <c r="A831" s="0" t="s">
        <v>2074</v>
      </c>
    </row>
    <row r="832" customFormat="false" ht="14.25" hidden="false" customHeight="false" outlineLevel="0" collapsed="false">
      <c r="A832" s="0" t="s">
        <v>2075</v>
      </c>
    </row>
    <row r="833" customFormat="false" ht="14.25" hidden="false" customHeight="false" outlineLevel="0" collapsed="false">
      <c r="A833" s="0" t="s">
        <v>2076</v>
      </c>
    </row>
    <row r="834" customFormat="false" ht="14.25" hidden="false" customHeight="false" outlineLevel="0" collapsed="false">
      <c r="A834" s="0" t="s">
        <v>2076</v>
      </c>
    </row>
    <row r="835" customFormat="false" ht="14.25" hidden="false" customHeight="false" outlineLevel="0" collapsed="false">
      <c r="A835" s="0" t="s">
        <v>2077</v>
      </c>
    </row>
    <row r="836" customFormat="false" ht="14.25" hidden="false" customHeight="false" outlineLevel="0" collapsed="false">
      <c r="A836" s="0" t="s">
        <v>2078</v>
      </c>
    </row>
    <row r="837" customFormat="false" ht="14.25" hidden="false" customHeight="false" outlineLevel="0" collapsed="false">
      <c r="A837" s="0" t="s">
        <v>2079</v>
      </c>
    </row>
    <row r="838" customFormat="false" ht="14.25" hidden="false" customHeight="false" outlineLevel="0" collapsed="false">
      <c r="A838" s="0" t="s">
        <v>2079</v>
      </c>
    </row>
    <row r="839" customFormat="false" ht="14.25" hidden="false" customHeight="false" outlineLevel="0" collapsed="false">
      <c r="A839" s="0" t="s">
        <v>2080</v>
      </c>
    </row>
    <row r="840" customFormat="false" ht="14.25" hidden="false" customHeight="false" outlineLevel="0" collapsed="false">
      <c r="A840" s="0" t="s">
        <v>2081</v>
      </c>
    </row>
    <row r="841" customFormat="false" ht="14.25" hidden="false" customHeight="false" outlineLevel="0" collapsed="false">
      <c r="A841" s="0" t="s">
        <v>2082</v>
      </c>
    </row>
    <row r="842" customFormat="false" ht="14.25" hidden="false" customHeight="false" outlineLevel="0" collapsed="false">
      <c r="A842" s="0" t="s">
        <v>2083</v>
      </c>
    </row>
    <row r="843" customFormat="false" ht="14.25" hidden="false" customHeight="false" outlineLevel="0" collapsed="false">
      <c r="A843" s="0" t="s">
        <v>2084</v>
      </c>
    </row>
    <row r="844" customFormat="false" ht="14.25" hidden="false" customHeight="false" outlineLevel="0" collapsed="false">
      <c r="A844" s="0" t="s">
        <v>2085</v>
      </c>
    </row>
    <row r="845" customFormat="false" ht="14.25" hidden="false" customHeight="false" outlineLevel="0" collapsed="false">
      <c r="A845" s="0" t="s">
        <v>2085</v>
      </c>
    </row>
    <row r="846" customFormat="false" ht="14.25" hidden="false" customHeight="false" outlineLevel="0" collapsed="false">
      <c r="A846" s="0" t="s">
        <v>2086</v>
      </c>
    </row>
    <row r="847" customFormat="false" ht="14.25" hidden="false" customHeight="false" outlineLevel="0" collapsed="false">
      <c r="A847" s="0" t="s">
        <v>2086</v>
      </c>
    </row>
    <row r="848" customFormat="false" ht="14.25" hidden="false" customHeight="false" outlineLevel="0" collapsed="false">
      <c r="A848" s="0" t="s">
        <v>2087</v>
      </c>
    </row>
    <row r="849" customFormat="false" ht="14.25" hidden="false" customHeight="false" outlineLevel="0" collapsed="false">
      <c r="A849" s="0" t="s">
        <v>2069</v>
      </c>
    </row>
    <row r="850" customFormat="false" ht="14.25" hidden="false" customHeight="false" outlineLevel="0" collapsed="false">
      <c r="A850" s="0" t="s">
        <v>2070</v>
      </c>
    </row>
    <row r="851" customFormat="false" ht="14.25" hidden="false" customHeight="false" outlineLevel="0" collapsed="false">
      <c r="A851" s="0" t="s">
        <v>2071</v>
      </c>
    </row>
    <row r="852" customFormat="false" ht="14.25" hidden="false" customHeight="false" outlineLevel="0" collapsed="false">
      <c r="A852" s="0" t="s">
        <v>2072</v>
      </c>
    </row>
    <row r="853" customFormat="false" ht="14.25" hidden="false" customHeight="false" outlineLevel="0" collapsed="false">
      <c r="A853" s="0" t="s">
        <v>2088</v>
      </c>
    </row>
    <row r="854" customFormat="false" ht="14.25" hidden="false" customHeight="false" outlineLevel="0" collapsed="false">
      <c r="A854" s="0" t="s">
        <v>2089</v>
      </c>
    </row>
    <row r="855" customFormat="false" ht="14.25" hidden="false" customHeight="false" outlineLevel="0" collapsed="false">
      <c r="A855" s="0" t="s">
        <v>2077</v>
      </c>
    </row>
    <row r="856" customFormat="false" ht="14.25" hidden="false" customHeight="false" outlineLevel="0" collapsed="false">
      <c r="A856" s="0" t="s">
        <v>2090</v>
      </c>
    </row>
    <row r="857" customFormat="false" ht="14.25" hidden="false" customHeight="false" outlineLevel="0" collapsed="false">
      <c r="A857" s="0" t="s">
        <v>2080</v>
      </c>
    </row>
    <row r="858" customFormat="false" ht="14.25" hidden="false" customHeight="false" outlineLevel="0" collapsed="false">
      <c r="A858" s="0" t="s">
        <v>2091</v>
      </c>
    </row>
    <row r="859" customFormat="false" ht="14.25" hidden="false" customHeight="false" outlineLevel="0" collapsed="false">
      <c r="A859" s="0" t="s">
        <v>2092</v>
      </c>
    </row>
    <row r="860" customFormat="false" ht="14.25" hidden="false" customHeight="false" outlineLevel="0" collapsed="false">
      <c r="A860" s="0" t="s">
        <v>2093</v>
      </c>
    </row>
    <row r="861" customFormat="false" ht="14.25" hidden="false" customHeight="false" outlineLevel="0" collapsed="false">
      <c r="A861" s="0" t="s">
        <v>2094</v>
      </c>
    </row>
    <row r="862" customFormat="false" ht="14.25" hidden="false" customHeight="false" outlineLevel="0" collapsed="false">
      <c r="A862" s="0" t="s">
        <v>2095</v>
      </c>
    </row>
    <row r="863" customFormat="false" ht="14.25" hidden="false" customHeight="false" outlineLevel="0" collapsed="false">
      <c r="A863" s="0" t="s">
        <v>2096</v>
      </c>
    </row>
    <row r="864" customFormat="false" ht="14.25" hidden="false" customHeight="false" outlineLevel="0" collapsed="false">
      <c r="A864" s="0" t="s">
        <v>2097</v>
      </c>
    </row>
    <row r="865" customFormat="false" ht="14.25" hidden="false" customHeight="false" outlineLevel="0" collapsed="false">
      <c r="A865" s="0" t="s">
        <v>2098</v>
      </c>
    </row>
    <row r="866" customFormat="false" ht="14.25" hidden="false" customHeight="false" outlineLevel="0" collapsed="false">
      <c r="A866" s="0" t="s">
        <v>2099</v>
      </c>
    </row>
    <row r="867" customFormat="false" ht="14.25" hidden="false" customHeight="false" outlineLevel="0" collapsed="false">
      <c r="A867" s="0" t="s">
        <v>2100</v>
      </c>
    </row>
    <row r="868" customFormat="false" ht="14.25" hidden="false" customHeight="false" outlineLevel="0" collapsed="false">
      <c r="A868" s="0" t="s">
        <v>2101</v>
      </c>
    </row>
    <row r="869" customFormat="false" ht="14.25" hidden="false" customHeight="false" outlineLevel="0" collapsed="false">
      <c r="A869" s="0" t="s">
        <v>2102</v>
      </c>
    </row>
    <row r="870" customFormat="false" ht="14.25" hidden="false" customHeight="false" outlineLevel="0" collapsed="false">
      <c r="A870" s="0" t="s">
        <v>2103</v>
      </c>
    </row>
    <row r="871" customFormat="false" ht="14.25" hidden="false" customHeight="false" outlineLevel="0" collapsed="false">
      <c r="A871" s="0" t="s">
        <v>2104</v>
      </c>
    </row>
    <row r="872" customFormat="false" ht="14.25" hidden="false" customHeight="false" outlineLevel="0" collapsed="false">
      <c r="A872" s="0" t="s">
        <v>2105</v>
      </c>
    </row>
    <row r="873" customFormat="false" ht="14.25" hidden="false" customHeight="false" outlineLevel="0" collapsed="false">
      <c r="A873" s="0" t="s">
        <v>2106</v>
      </c>
    </row>
    <row r="874" customFormat="false" ht="14.25" hidden="false" customHeight="false" outlineLevel="0" collapsed="false">
      <c r="A874" s="0" t="s">
        <v>2107</v>
      </c>
    </row>
    <row r="875" customFormat="false" ht="14.25" hidden="false" customHeight="false" outlineLevel="0" collapsed="false">
      <c r="A875" s="0" t="s">
        <v>2107</v>
      </c>
    </row>
    <row r="876" customFormat="false" ht="14.25" hidden="false" customHeight="false" outlineLevel="0" collapsed="false">
      <c r="A876" s="0" t="s">
        <v>2108</v>
      </c>
    </row>
    <row r="877" customFormat="false" ht="14.25" hidden="false" customHeight="false" outlineLevel="0" collapsed="false">
      <c r="A877" s="0" t="s">
        <v>2109</v>
      </c>
    </row>
    <row r="878" customFormat="false" ht="14.25" hidden="false" customHeight="false" outlineLevel="0" collapsed="false">
      <c r="A878" s="0" t="s">
        <v>2109</v>
      </c>
    </row>
    <row r="879" customFormat="false" ht="14.25" hidden="false" customHeight="false" outlineLevel="0" collapsed="false">
      <c r="A879" s="0" t="s">
        <v>2110</v>
      </c>
    </row>
    <row r="880" customFormat="false" ht="14.25" hidden="false" customHeight="false" outlineLevel="0" collapsed="false">
      <c r="A880" s="0" t="s">
        <v>2111</v>
      </c>
    </row>
    <row r="881" customFormat="false" ht="14.25" hidden="false" customHeight="false" outlineLevel="0" collapsed="false">
      <c r="A881" s="0" t="s">
        <v>2112</v>
      </c>
    </row>
    <row r="882" customFormat="false" ht="14.25" hidden="false" customHeight="false" outlineLevel="0" collapsed="false">
      <c r="A882" s="0" t="s">
        <v>2112</v>
      </c>
    </row>
    <row r="883" customFormat="false" ht="14.25" hidden="false" customHeight="false" outlineLevel="0" collapsed="false">
      <c r="A883" s="0" t="s">
        <v>2113</v>
      </c>
    </row>
    <row r="884" customFormat="false" ht="14.25" hidden="false" customHeight="false" outlineLevel="0" collapsed="false">
      <c r="A884" s="0" t="s">
        <v>2114</v>
      </c>
    </row>
    <row r="885" customFormat="false" ht="14.25" hidden="false" customHeight="false" outlineLevel="0" collapsed="false">
      <c r="A885" s="0" t="s">
        <v>2114</v>
      </c>
    </row>
    <row r="886" customFormat="false" ht="14.25" hidden="false" customHeight="false" outlineLevel="0" collapsed="false">
      <c r="A886" s="0" t="s">
        <v>2115</v>
      </c>
    </row>
    <row r="887" customFormat="false" ht="14.25" hidden="false" customHeight="false" outlineLevel="0" collapsed="false">
      <c r="A887" s="0" t="s">
        <v>2115</v>
      </c>
    </row>
    <row r="888" customFormat="false" ht="14.25" hidden="false" customHeight="false" outlineLevel="0" collapsed="false">
      <c r="A888" s="0" t="s">
        <v>2116</v>
      </c>
    </row>
    <row r="889" customFormat="false" ht="14.25" hidden="false" customHeight="false" outlineLevel="0" collapsed="false">
      <c r="A889" s="0" t="s">
        <v>2117</v>
      </c>
    </row>
    <row r="890" customFormat="false" ht="14.25" hidden="false" customHeight="false" outlineLevel="0" collapsed="false">
      <c r="A890" s="0" t="s">
        <v>2118</v>
      </c>
    </row>
    <row r="891" customFormat="false" ht="14.25" hidden="false" customHeight="false" outlineLevel="0" collapsed="false">
      <c r="A891" s="0" t="s">
        <v>2119</v>
      </c>
    </row>
    <row r="892" customFormat="false" ht="14.25" hidden="false" customHeight="false" outlineLevel="0" collapsed="false">
      <c r="A892" s="0" t="s">
        <v>2120</v>
      </c>
    </row>
    <row r="893" customFormat="false" ht="14.25" hidden="false" customHeight="false" outlineLevel="0" collapsed="false">
      <c r="A893" s="0" t="s">
        <v>2102</v>
      </c>
    </row>
    <row r="894" customFormat="false" ht="14.25" hidden="false" customHeight="false" outlineLevel="0" collapsed="false">
      <c r="A894" s="0" t="s">
        <v>2121</v>
      </c>
    </row>
    <row r="895" customFormat="false" ht="14.25" hidden="false" customHeight="false" outlineLevel="0" collapsed="false">
      <c r="A895" s="0" t="s">
        <v>2104</v>
      </c>
    </row>
    <row r="896" customFormat="false" ht="14.25" hidden="false" customHeight="false" outlineLevel="0" collapsed="false">
      <c r="A896" s="0" t="s">
        <v>2105</v>
      </c>
    </row>
    <row r="897" customFormat="false" ht="14.25" hidden="false" customHeight="false" outlineLevel="0" collapsed="false">
      <c r="A897" s="0" t="s">
        <v>2106</v>
      </c>
    </row>
    <row r="898" customFormat="false" ht="14.25" hidden="false" customHeight="false" outlineLevel="0" collapsed="false">
      <c r="A898" s="0" t="s">
        <v>2108</v>
      </c>
    </row>
    <row r="899" customFormat="false" ht="14.25" hidden="false" customHeight="false" outlineLevel="0" collapsed="false">
      <c r="A899" s="0" t="s">
        <v>2110</v>
      </c>
    </row>
    <row r="900" customFormat="false" ht="14.25" hidden="false" customHeight="false" outlineLevel="0" collapsed="false">
      <c r="A900" s="0" t="s">
        <v>2122</v>
      </c>
    </row>
    <row r="901" customFormat="false" ht="14.25" hidden="false" customHeight="false" outlineLevel="0" collapsed="false">
      <c r="A901" s="0" t="s">
        <v>2113</v>
      </c>
    </row>
    <row r="902" customFormat="false" ht="14.25" hidden="false" customHeight="false" outlineLevel="0" collapsed="false">
      <c r="A902" s="0" t="s">
        <v>2120</v>
      </c>
    </row>
    <row r="903" customFormat="false" ht="14.25" hidden="false" customHeight="false" outlineLevel="0" collapsed="false">
      <c r="A903" s="0" t="s">
        <v>2092</v>
      </c>
    </row>
    <row r="904" customFormat="false" ht="14.25" hidden="false" customHeight="false" outlineLevel="0" collapsed="false">
      <c r="A904" s="0" t="s">
        <v>2093</v>
      </c>
    </row>
    <row r="905" customFormat="false" ht="14.25" hidden="false" customHeight="false" outlineLevel="0" collapsed="false">
      <c r="A905" s="0" t="s">
        <v>2094</v>
      </c>
    </row>
    <row r="906" customFormat="false" ht="14.25" hidden="false" customHeight="false" outlineLevel="0" collapsed="false">
      <c r="A906" s="0" t="s">
        <v>2095</v>
      </c>
    </row>
    <row r="907" customFormat="false" ht="14.25" hidden="false" customHeight="false" outlineLevel="0" collapsed="false">
      <c r="A907" s="0" t="s">
        <v>2096</v>
      </c>
    </row>
    <row r="908" customFormat="false" ht="14.25" hidden="false" customHeight="false" outlineLevel="0" collapsed="false">
      <c r="A908" s="0" t="s">
        <v>2123</v>
      </c>
    </row>
    <row r="909" customFormat="false" ht="14.25" hidden="false" customHeight="false" outlineLevel="0" collapsed="false">
      <c r="A909" s="0" t="s">
        <v>2123</v>
      </c>
    </row>
    <row r="910" customFormat="false" ht="14.25" hidden="false" customHeight="false" outlineLevel="0" collapsed="false">
      <c r="A910" s="0" t="s">
        <v>2124</v>
      </c>
    </row>
    <row r="911" customFormat="false" ht="14.25" hidden="false" customHeight="false" outlineLevel="0" collapsed="false">
      <c r="A911" s="0" t="s">
        <v>2125</v>
      </c>
    </row>
    <row r="912" customFormat="false" ht="14.25" hidden="false" customHeight="false" outlineLevel="0" collapsed="false">
      <c r="A912" s="0" t="s">
        <v>2126</v>
      </c>
    </row>
    <row r="913" customFormat="false" ht="14.25" hidden="false" customHeight="false" outlineLevel="0" collapsed="false">
      <c r="A913" s="0" t="s">
        <v>2127</v>
      </c>
    </row>
    <row r="914" customFormat="false" ht="14.25" hidden="false" customHeight="false" outlineLevel="0" collapsed="false">
      <c r="A914" s="0" t="s">
        <v>2128</v>
      </c>
    </row>
    <row r="915" customFormat="false" ht="14.25" hidden="false" customHeight="false" outlineLevel="0" collapsed="false">
      <c r="A915" s="0" t="s">
        <v>2129</v>
      </c>
    </row>
    <row r="916" customFormat="false" ht="14.25" hidden="false" customHeight="false" outlineLevel="0" collapsed="false">
      <c r="A916" s="0" t="s">
        <v>2129</v>
      </c>
    </row>
    <row r="917" customFormat="false" ht="14.25" hidden="false" customHeight="false" outlineLevel="0" collapsed="false">
      <c r="A917" s="0" t="s">
        <v>2100</v>
      </c>
    </row>
    <row r="918" customFormat="false" ht="14.25" hidden="false" customHeight="false" outlineLevel="0" collapsed="false">
      <c r="A918" s="0" t="s">
        <v>2130</v>
      </c>
    </row>
    <row r="919" customFormat="false" ht="14.25" hidden="false" customHeight="false" outlineLevel="0" collapsed="false">
      <c r="A919" s="0" t="s">
        <v>2131</v>
      </c>
    </row>
    <row r="920" customFormat="false" ht="14.25" hidden="false" customHeight="false" outlineLevel="0" collapsed="false">
      <c r="A920" s="0" t="s">
        <v>2132</v>
      </c>
    </row>
    <row r="921" customFormat="false" ht="14.25" hidden="false" customHeight="false" outlineLevel="0" collapsed="false">
      <c r="A921" s="0" t="s">
        <v>2132</v>
      </c>
    </row>
    <row r="922" customFormat="false" ht="14.25" hidden="false" customHeight="false" outlineLevel="0" collapsed="false">
      <c r="A922" s="0" t="s">
        <v>2133</v>
      </c>
    </row>
    <row r="923" customFormat="false" ht="14.25" hidden="false" customHeight="false" outlineLevel="0" collapsed="false">
      <c r="A923" s="0" t="s">
        <v>2133</v>
      </c>
    </row>
    <row r="924" customFormat="false" ht="14.25" hidden="false" customHeight="false" outlineLevel="0" collapsed="false">
      <c r="A924" s="0" t="s">
        <v>2134</v>
      </c>
    </row>
    <row r="925" customFormat="false" ht="14.25" hidden="false" customHeight="false" outlineLevel="0" collapsed="false">
      <c r="A925" s="0" t="s">
        <v>2134</v>
      </c>
    </row>
    <row r="926" customFormat="false" ht="14.25" hidden="false" customHeight="false" outlineLevel="0" collapsed="false">
      <c r="A926" s="0" t="s">
        <v>2101</v>
      </c>
    </row>
    <row r="927" customFormat="false" ht="14.25" hidden="false" customHeight="false" outlineLevel="0" collapsed="false">
      <c r="A927" s="0" t="s">
        <v>2135</v>
      </c>
    </row>
    <row r="928" customFormat="false" ht="14.25" hidden="false" customHeight="false" outlineLevel="0" collapsed="false">
      <c r="A928" s="0" t="s">
        <v>2136</v>
      </c>
    </row>
    <row r="929" customFormat="false" ht="14.25" hidden="false" customHeight="false" outlineLevel="0" collapsed="false">
      <c r="A929" s="0" t="s">
        <v>2137</v>
      </c>
    </row>
    <row r="930" customFormat="false" ht="14.25" hidden="false" customHeight="false" outlineLevel="0" collapsed="false">
      <c r="A930" s="0" t="s">
        <v>2138</v>
      </c>
    </row>
    <row r="931" customFormat="false" ht="14.25" hidden="false" customHeight="false" outlineLevel="0" collapsed="false">
      <c r="A931" s="0" t="s">
        <v>2139</v>
      </c>
    </row>
    <row r="932" customFormat="false" ht="14.25" hidden="false" customHeight="false" outlineLevel="0" collapsed="false">
      <c r="A932" s="0" t="s">
        <v>2140</v>
      </c>
    </row>
    <row r="933" customFormat="false" ht="14.25" hidden="false" customHeight="false" outlineLevel="0" collapsed="false">
      <c r="A933" s="0" t="s">
        <v>2141</v>
      </c>
    </row>
    <row r="934" customFormat="false" ht="14.25" hidden="false" customHeight="false" outlineLevel="0" collapsed="false">
      <c r="A934" s="0" t="s">
        <v>2142</v>
      </c>
    </row>
    <row r="935" customFormat="false" ht="14.25" hidden="false" customHeight="false" outlineLevel="0" collapsed="false">
      <c r="A935" s="0" t="s">
        <v>2143</v>
      </c>
    </row>
    <row r="936" customFormat="false" ht="14.25" hidden="false" customHeight="false" outlineLevel="0" collapsed="false">
      <c r="A936" s="0" t="s">
        <v>2143</v>
      </c>
    </row>
    <row r="937" customFormat="false" ht="14.25" hidden="false" customHeight="false" outlineLevel="0" collapsed="false">
      <c r="A937" s="0" t="s">
        <v>2144</v>
      </c>
    </row>
    <row r="938" customFormat="false" ht="14.25" hidden="false" customHeight="false" outlineLevel="0" collapsed="false">
      <c r="A938" s="0" t="s">
        <v>2145</v>
      </c>
    </row>
    <row r="939" customFormat="false" ht="14.25" hidden="false" customHeight="false" outlineLevel="0" collapsed="false">
      <c r="A939" s="0" t="s">
        <v>2146</v>
      </c>
    </row>
    <row r="940" customFormat="false" ht="14.25" hidden="false" customHeight="false" outlineLevel="0" collapsed="false">
      <c r="A940" s="0" t="s">
        <v>2146</v>
      </c>
    </row>
    <row r="941" customFormat="false" ht="14.25" hidden="false" customHeight="false" outlineLevel="0" collapsed="false">
      <c r="A941" s="0" t="s">
        <v>2147</v>
      </c>
    </row>
    <row r="942" customFormat="false" ht="14.25" hidden="false" customHeight="false" outlineLevel="0" collapsed="false">
      <c r="A942" s="0" t="s">
        <v>2148</v>
      </c>
    </row>
    <row r="943" customFormat="false" ht="14.25" hidden="false" customHeight="false" outlineLevel="0" collapsed="false">
      <c r="A943" s="0" t="s">
        <v>2149</v>
      </c>
    </row>
    <row r="944" customFormat="false" ht="14.25" hidden="false" customHeight="false" outlineLevel="0" collapsed="false">
      <c r="A944" s="0" t="s">
        <v>2150</v>
      </c>
    </row>
    <row r="945" customFormat="false" ht="14.25" hidden="false" customHeight="false" outlineLevel="0" collapsed="false">
      <c r="A945" s="0" t="s">
        <v>2151</v>
      </c>
    </row>
    <row r="946" customFormat="false" ht="14.25" hidden="false" customHeight="false" outlineLevel="0" collapsed="false">
      <c r="A946" s="0" t="s">
        <v>2152</v>
      </c>
    </row>
    <row r="947" customFormat="false" ht="14.25" hidden="false" customHeight="false" outlineLevel="0" collapsed="false">
      <c r="A947" s="0" t="s">
        <v>2153</v>
      </c>
    </row>
    <row r="948" customFormat="false" ht="14.25" hidden="false" customHeight="false" outlineLevel="0" collapsed="false">
      <c r="A948" s="0" t="s">
        <v>2154</v>
      </c>
    </row>
    <row r="949" customFormat="false" ht="14.25" hidden="false" customHeight="false" outlineLevel="0" collapsed="false">
      <c r="A949" s="0" t="s">
        <v>2155</v>
      </c>
    </row>
    <row r="950" customFormat="false" ht="14.25" hidden="false" customHeight="false" outlineLevel="0" collapsed="false">
      <c r="A950" s="0" t="s">
        <v>2156</v>
      </c>
    </row>
    <row r="951" customFormat="false" ht="14.25" hidden="false" customHeight="false" outlineLevel="0" collapsed="false">
      <c r="A951" s="0" t="s">
        <v>2157</v>
      </c>
    </row>
    <row r="952" customFormat="false" ht="14.25" hidden="false" customHeight="false" outlineLevel="0" collapsed="false">
      <c r="A952" s="0" t="s">
        <v>2158</v>
      </c>
    </row>
    <row r="953" customFormat="false" ht="14.25" hidden="false" customHeight="false" outlineLevel="0" collapsed="false">
      <c r="A953" s="0" t="s">
        <v>2137</v>
      </c>
    </row>
    <row r="954" customFormat="false" ht="14.25" hidden="false" customHeight="false" outlineLevel="0" collapsed="false">
      <c r="A954" s="0" t="s">
        <v>2138</v>
      </c>
    </row>
    <row r="955" customFormat="false" ht="14.25" hidden="false" customHeight="false" outlineLevel="0" collapsed="false">
      <c r="A955" s="0" t="s">
        <v>2139</v>
      </c>
    </row>
    <row r="956" customFormat="false" ht="14.25" hidden="false" customHeight="false" outlineLevel="0" collapsed="false">
      <c r="A956" s="0" t="s">
        <v>2142</v>
      </c>
    </row>
    <row r="957" customFormat="false" ht="14.25" hidden="false" customHeight="false" outlineLevel="0" collapsed="false">
      <c r="A957" s="0" t="s">
        <v>2144</v>
      </c>
    </row>
    <row r="958" customFormat="false" ht="14.25" hidden="false" customHeight="false" outlineLevel="0" collapsed="false">
      <c r="A958" s="0" t="s">
        <v>2159</v>
      </c>
    </row>
    <row r="959" customFormat="false" ht="14.25" hidden="false" customHeight="false" outlineLevel="0" collapsed="false">
      <c r="A959" s="0" t="s">
        <v>2147</v>
      </c>
    </row>
    <row r="960" customFormat="false" ht="14.25" hidden="false" customHeight="false" outlineLevel="0" collapsed="false">
      <c r="A960" s="0" t="s">
        <v>2156</v>
      </c>
    </row>
    <row r="961" customFormat="false" ht="14.25" hidden="false" customHeight="false" outlineLevel="0" collapsed="false">
      <c r="A961" s="0" t="s">
        <v>2160</v>
      </c>
    </row>
    <row r="962" customFormat="false" ht="14.25" hidden="false" customHeight="false" outlineLevel="0" collapsed="false">
      <c r="A962" s="0" t="s">
        <v>2161</v>
      </c>
    </row>
    <row r="963" customFormat="false" ht="14.25" hidden="false" customHeight="false" outlineLevel="0" collapsed="false">
      <c r="A963" s="0" t="s">
        <v>2162</v>
      </c>
    </row>
    <row r="964" customFormat="false" ht="14.25" hidden="false" customHeight="false" outlineLevel="0" collapsed="false">
      <c r="A964" s="0" t="s">
        <v>2163</v>
      </c>
    </row>
    <row r="965" customFormat="false" ht="14.25" hidden="false" customHeight="false" outlineLevel="0" collapsed="false">
      <c r="A965" s="0" t="s">
        <v>2164</v>
      </c>
    </row>
    <row r="966" customFormat="false" ht="14.25" hidden="false" customHeight="false" outlineLevel="0" collapsed="false">
      <c r="A966" s="0" t="s">
        <v>2165</v>
      </c>
    </row>
    <row r="967" customFormat="false" ht="14.25" hidden="false" customHeight="false" outlineLevel="0" collapsed="false">
      <c r="A967" s="0" t="s">
        <v>2165</v>
      </c>
    </row>
    <row r="968" customFormat="false" ht="14.25" hidden="false" customHeight="false" outlineLevel="0" collapsed="false">
      <c r="A968" s="0" t="s">
        <v>2166</v>
      </c>
    </row>
    <row r="969" customFormat="false" ht="14.25" hidden="false" customHeight="false" outlineLevel="0" collapsed="false">
      <c r="A969" s="0" t="s">
        <v>2167</v>
      </c>
    </row>
    <row r="970" customFormat="false" ht="14.25" hidden="false" customHeight="false" outlineLevel="0" collapsed="false">
      <c r="A970" s="0" t="s">
        <v>2168</v>
      </c>
    </row>
    <row r="971" customFormat="false" ht="14.25" hidden="false" customHeight="false" outlineLevel="0" collapsed="false">
      <c r="A971" s="0" t="s">
        <v>2169</v>
      </c>
    </row>
    <row r="972" customFormat="false" ht="14.25" hidden="false" customHeight="false" outlineLevel="0" collapsed="false">
      <c r="A972" s="0" t="s">
        <v>2170</v>
      </c>
    </row>
    <row r="973" customFormat="false" ht="14.25" hidden="false" customHeight="false" outlineLevel="0" collapsed="false">
      <c r="A973" s="0" t="s">
        <v>2171</v>
      </c>
    </row>
    <row r="974" customFormat="false" ht="14.25" hidden="false" customHeight="false" outlineLevel="0" collapsed="false">
      <c r="A974" s="0" t="s">
        <v>2172</v>
      </c>
    </row>
    <row r="975" customFormat="false" ht="14.25" hidden="false" customHeight="false" outlineLevel="0" collapsed="false">
      <c r="A975" s="0" t="s">
        <v>2173</v>
      </c>
    </row>
    <row r="976" customFormat="false" ht="14.25" hidden="false" customHeight="false" outlineLevel="0" collapsed="false">
      <c r="A976" s="0" t="s">
        <v>2174</v>
      </c>
    </row>
    <row r="977" customFormat="false" ht="14.25" hidden="false" customHeight="false" outlineLevel="0" collapsed="false">
      <c r="A977" s="0" t="s">
        <v>2175</v>
      </c>
    </row>
    <row r="978" customFormat="false" ht="14.25" hidden="false" customHeight="false" outlineLevel="0" collapsed="false">
      <c r="A978" s="0" t="s">
        <v>2176</v>
      </c>
    </row>
    <row r="979" customFormat="false" ht="14.25" hidden="false" customHeight="false" outlineLevel="0" collapsed="false">
      <c r="A979" s="0" t="s">
        <v>2177</v>
      </c>
    </row>
    <row r="980" customFormat="false" ht="14.25" hidden="false" customHeight="false" outlineLevel="0" collapsed="false">
      <c r="A980" s="0" t="s">
        <v>2178</v>
      </c>
    </row>
    <row r="981" customFormat="false" ht="14.25" hidden="false" customHeight="false" outlineLevel="0" collapsed="false">
      <c r="A981" s="0" t="s">
        <v>2178</v>
      </c>
    </row>
    <row r="982" customFormat="false" ht="14.25" hidden="false" customHeight="false" outlineLevel="0" collapsed="false">
      <c r="A982" s="0" t="s">
        <v>2179</v>
      </c>
    </row>
    <row r="983" customFormat="false" ht="14.25" hidden="false" customHeight="false" outlineLevel="0" collapsed="false">
      <c r="A983" s="0" t="s">
        <v>2179</v>
      </c>
    </row>
    <row r="984" customFormat="false" ht="14.25" hidden="false" customHeight="false" outlineLevel="0" collapsed="false">
      <c r="A984" s="0" t="s">
        <v>2180</v>
      </c>
    </row>
    <row r="985" customFormat="false" ht="14.25" hidden="false" customHeight="false" outlineLevel="0" collapsed="false">
      <c r="A985" s="0" t="s">
        <v>2181</v>
      </c>
    </row>
    <row r="986" customFormat="false" ht="14.25" hidden="false" customHeight="false" outlineLevel="0" collapsed="false">
      <c r="A986" s="0" t="s">
        <v>2182</v>
      </c>
    </row>
    <row r="987" customFormat="false" ht="14.25" hidden="false" customHeight="false" outlineLevel="0" collapsed="false">
      <c r="A987" s="0" t="s">
        <v>2183</v>
      </c>
    </row>
    <row r="988" customFormat="false" ht="14.25" hidden="false" customHeight="false" outlineLevel="0" collapsed="false">
      <c r="A988" s="0" t="s">
        <v>2163</v>
      </c>
    </row>
    <row r="989" customFormat="false" ht="14.25" hidden="false" customHeight="false" outlineLevel="0" collapsed="false">
      <c r="A989" s="0" t="s">
        <v>2164</v>
      </c>
    </row>
    <row r="990" customFormat="false" ht="14.25" hidden="false" customHeight="false" outlineLevel="0" collapsed="false">
      <c r="A990" s="0" t="s">
        <v>2166</v>
      </c>
    </row>
    <row r="991" customFormat="false" ht="14.25" hidden="false" customHeight="false" outlineLevel="0" collapsed="false">
      <c r="A991" s="0" t="s">
        <v>2169</v>
      </c>
    </row>
    <row r="992" customFormat="false" ht="14.25" hidden="false" customHeight="false" outlineLevel="0" collapsed="false">
      <c r="A992" s="0" t="s">
        <v>2184</v>
      </c>
    </row>
    <row r="993" customFormat="false" ht="14.25" hidden="false" customHeight="false" outlineLevel="0" collapsed="false">
      <c r="A993" s="0" t="s">
        <v>2173</v>
      </c>
    </row>
    <row r="994" customFormat="false" ht="14.25" hidden="false" customHeight="false" outlineLevel="0" collapsed="false">
      <c r="A994" s="0" t="s">
        <v>2180</v>
      </c>
    </row>
    <row r="995" customFormat="false" ht="14.25" hidden="false" customHeight="false" outlineLevel="0" collapsed="false">
      <c r="A995" s="0" t="s">
        <v>2185</v>
      </c>
    </row>
    <row r="996" customFormat="false" ht="14.25" hidden="false" customHeight="false" outlineLevel="0" collapsed="false">
      <c r="A996" s="0" t="s">
        <v>2186</v>
      </c>
    </row>
    <row r="997" customFormat="false" ht="14.25" hidden="false" customHeight="false" outlineLevel="0" collapsed="false">
      <c r="A997" s="0" t="s">
        <v>2187</v>
      </c>
    </row>
    <row r="998" customFormat="false" ht="14.25" hidden="false" customHeight="false" outlineLevel="0" collapsed="false">
      <c r="A998" s="0" t="s">
        <v>2188</v>
      </c>
    </row>
    <row r="999" customFormat="false" ht="14.25" hidden="false" customHeight="false" outlineLevel="0" collapsed="false">
      <c r="A999" s="0" t="s">
        <v>2189</v>
      </c>
    </row>
    <row r="1000" customFormat="false" ht="14.25" hidden="false" customHeight="false" outlineLevel="0" collapsed="false">
      <c r="A1000" s="0" t="s">
        <v>2190</v>
      </c>
    </row>
    <row r="1001" customFormat="false" ht="14.25" hidden="false" customHeight="false" outlineLevel="0" collapsed="false">
      <c r="A1001" s="0" t="s">
        <v>2190</v>
      </c>
    </row>
    <row r="1002" customFormat="false" ht="14.25" hidden="false" customHeight="false" outlineLevel="0" collapsed="false">
      <c r="A1002" s="0" t="s">
        <v>2191</v>
      </c>
    </row>
    <row r="1003" customFormat="false" ht="14.25" hidden="false" customHeight="false" outlineLevel="0" collapsed="false">
      <c r="A1003" s="0" t="s">
        <v>2192</v>
      </c>
    </row>
    <row r="1004" customFormat="false" ht="14.25" hidden="false" customHeight="false" outlineLevel="0" collapsed="false">
      <c r="A1004" s="0" t="s">
        <v>2193</v>
      </c>
    </row>
    <row r="1005" customFormat="false" ht="14.25" hidden="false" customHeight="false" outlineLevel="0" collapsed="false">
      <c r="A1005" s="0" t="s">
        <v>2194</v>
      </c>
    </row>
    <row r="1006" customFormat="false" ht="14.25" hidden="false" customHeight="false" outlineLevel="0" collapsed="false">
      <c r="A1006" s="0" t="s">
        <v>2195</v>
      </c>
    </row>
    <row r="1007" customFormat="false" ht="14.25" hidden="false" customHeight="false" outlineLevel="0" collapsed="false">
      <c r="A1007" s="0" t="s">
        <v>2196</v>
      </c>
    </row>
    <row r="1008" customFormat="false" ht="14.25" hidden="false" customHeight="false" outlineLevel="0" collapsed="false">
      <c r="A1008" s="0" t="s">
        <v>2197</v>
      </c>
    </row>
    <row r="1009" customFormat="false" ht="14.25" hidden="false" customHeight="false" outlineLevel="0" collapsed="false">
      <c r="A1009" s="0" t="s">
        <v>2198</v>
      </c>
    </row>
    <row r="1010" customFormat="false" ht="14.25" hidden="false" customHeight="false" outlineLevel="0" collapsed="false">
      <c r="A1010" s="0" t="s">
        <v>2199</v>
      </c>
    </row>
    <row r="1011" customFormat="false" ht="14.25" hidden="false" customHeight="false" outlineLevel="0" collapsed="false">
      <c r="A1011" s="0" t="s">
        <v>2200</v>
      </c>
    </row>
    <row r="1012" customFormat="false" ht="14.25" hidden="false" customHeight="false" outlineLevel="0" collapsed="false">
      <c r="A1012" s="0" t="s">
        <v>2201</v>
      </c>
    </row>
    <row r="1013" customFormat="false" ht="14.25" hidden="false" customHeight="false" outlineLevel="0" collapsed="false">
      <c r="A1013" s="0" t="s">
        <v>2201</v>
      </c>
    </row>
    <row r="1014" customFormat="false" ht="14.25" hidden="false" customHeight="false" outlineLevel="0" collapsed="false">
      <c r="A1014" s="0" t="s">
        <v>2202</v>
      </c>
    </row>
    <row r="1015" customFormat="false" ht="14.25" hidden="false" customHeight="false" outlineLevel="0" collapsed="false">
      <c r="A1015" s="0" t="s">
        <v>2203</v>
      </c>
    </row>
    <row r="1016" customFormat="false" ht="14.25" hidden="false" customHeight="false" outlineLevel="0" collapsed="false">
      <c r="A1016" s="0" t="s">
        <v>2204</v>
      </c>
    </row>
    <row r="1017" customFormat="false" ht="14.25" hidden="false" customHeight="false" outlineLevel="0" collapsed="false">
      <c r="A1017" s="0" t="s">
        <v>2205</v>
      </c>
    </row>
    <row r="1018" customFormat="false" ht="14.25" hidden="false" customHeight="false" outlineLevel="0" collapsed="false">
      <c r="A1018" s="0" t="s">
        <v>2206</v>
      </c>
    </row>
    <row r="1019" customFormat="false" ht="14.25" hidden="false" customHeight="false" outlineLevel="0" collapsed="false">
      <c r="A1019" s="0" t="s">
        <v>2185</v>
      </c>
    </row>
    <row r="1020" customFormat="false" ht="14.25" hidden="false" customHeight="false" outlineLevel="0" collapsed="false">
      <c r="A1020" s="0" t="s">
        <v>2207</v>
      </c>
    </row>
    <row r="1021" customFormat="false" ht="14.25" hidden="false" customHeight="false" outlineLevel="0" collapsed="false">
      <c r="A1021" s="0" t="s">
        <v>2208</v>
      </c>
    </row>
    <row r="1022" customFormat="false" ht="14.25" hidden="false" customHeight="false" outlineLevel="0" collapsed="false">
      <c r="A1022" s="0" t="s">
        <v>2209</v>
      </c>
    </row>
    <row r="1023" customFormat="false" ht="14.25" hidden="false" customHeight="false" outlineLevel="0" collapsed="false">
      <c r="A1023" s="0" t="s">
        <v>2189</v>
      </c>
    </row>
    <row r="1024" customFormat="false" ht="14.25" hidden="false" customHeight="false" outlineLevel="0" collapsed="false">
      <c r="A1024" s="0" t="s">
        <v>2210</v>
      </c>
    </row>
    <row r="1025" customFormat="false" ht="14.25" hidden="false" customHeight="false" outlineLevel="0" collapsed="false">
      <c r="A1025" s="0" t="s">
        <v>2194</v>
      </c>
    </row>
    <row r="1026" customFormat="false" ht="14.25" hidden="false" customHeight="false" outlineLevel="0" collapsed="false">
      <c r="A1026" s="0" t="s">
        <v>2211</v>
      </c>
    </row>
    <row r="1027" customFormat="false" ht="14.25" hidden="false" customHeight="false" outlineLevel="0" collapsed="false">
      <c r="A1027" s="0" t="s">
        <v>2198</v>
      </c>
    </row>
    <row r="1028" customFormat="false" ht="14.25" hidden="false" customHeight="false" outlineLevel="0" collapsed="false">
      <c r="A1028" s="0" t="s">
        <v>2206</v>
      </c>
    </row>
    <row r="1029" customFormat="false" ht="14.25" hidden="false" customHeight="false" outlineLevel="0" collapsed="false">
      <c r="A1029" s="0" t="s">
        <v>2212</v>
      </c>
    </row>
    <row r="1030" customFormat="false" ht="14.25" hidden="false" customHeight="false" outlineLevel="0" collapsed="false">
      <c r="A1030" s="0" t="s">
        <v>2213</v>
      </c>
    </row>
    <row r="1031" customFormat="false" ht="14.25" hidden="false" customHeight="false" outlineLevel="0" collapsed="false">
      <c r="A1031" s="0" t="s">
        <v>2214</v>
      </c>
    </row>
    <row r="1032" customFormat="false" ht="14.25" hidden="false" customHeight="false" outlineLevel="0" collapsed="false">
      <c r="A1032" s="0" t="s">
        <v>2215</v>
      </c>
    </row>
    <row r="1033" customFormat="false" ht="14.25" hidden="false" customHeight="false" outlineLevel="0" collapsed="false">
      <c r="A1033" s="0" t="s">
        <v>2216</v>
      </c>
    </row>
    <row r="1034" customFormat="false" ht="14.25" hidden="false" customHeight="false" outlineLevel="0" collapsed="false">
      <c r="A1034" s="0" t="s">
        <v>2217</v>
      </c>
    </row>
    <row r="1035" customFormat="false" ht="14.25" hidden="false" customHeight="false" outlineLevel="0" collapsed="false">
      <c r="A1035" s="0" t="s">
        <v>2217</v>
      </c>
    </row>
    <row r="1036" customFormat="false" ht="14.25" hidden="false" customHeight="false" outlineLevel="0" collapsed="false">
      <c r="A1036" s="0" t="s">
        <v>2218</v>
      </c>
    </row>
    <row r="1037" customFormat="false" ht="14.25" hidden="false" customHeight="false" outlineLevel="0" collapsed="false">
      <c r="A1037" s="0" t="s">
        <v>2219</v>
      </c>
    </row>
    <row r="1038" customFormat="false" ht="14.25" hidden="false" customHeight="false" outlineLevel="0" collapsed="false">
      <c r="A1038" s="0" t="s">
        <v>2219</v>
      </c>
    </row>
    <row r="1039" customFormat="false" ht="14.25" hidden="false" customHeight="false" outlineLevel="0" collapsed="false">
      <c r="A1039" s="0" t="s">
        <v>2220</v>
      </c>
    </row>
    <row r="1040" customFormat="false" ht="14.25" hidden="false" customHeight="false" outlineLevel="0" collapsed="false">
      <c r="A1040" s="0" t="s">
        <v>2221</v>
      </c>
    </row>
    <row r="1041" customFormat="false" ht="14.25" hidden="false" customHeight="false" outlineLevel="0" collapsed="false">
      <c r="A1041" s="0" t="s">
        <v>2222</v>
      </c>
    </row>
    <row r="1042" customFormat="false" ht="14.25" hidden="false" customHeight="false" outlineLevel="0" collapsed="false">
      <c r="A1042" s="0" t="s">
        <v>2222</v>
      </c>
    </row>
    <row r="1043" customFormat="false" ht="14.25" hidden="false" customHeight="false" outlineLevel="0" collapsed="false">
      <c r="A1043" s="0" t="s">
        <v>2223</v>
      </c>
    </row>
    <row r="1044" customFormat="false" ht="14.25" hidden="false" customHeight="false" outlineLevel="0" collapsed="false">
      <c r="A1044" s="0" t="s">
        <v>2224</v>
      </c>
    </row>
    <row r="1045" customFormat="false" ht="14.25" hidden="false" customHeight="false" outlineLevel="0" collapsed="false">
      <c r="A1045" s="0" t="s">
        <v>2224</v>
      </c>
    </row>
    <row r="1046" customFormat="false" ht="14.25" hidden="false" customHeight="false" outlineLevel="0" collapsed="false">
      <c r="A1046" s="0" t="s">
        <v>2225</v>
      </c>
    </row>
    <row r="1047" customFormat="false" ht="14.25" hidden="false" customHeight="false" outlineLevel="0" collapsed="false">
      <c r="A1047" s="0" t="s">
        <v>2225</v>
      </c>
    </row>
    <row r="1048" customFormat="false" ht="14.25" hidden="false" customHeight="false" outlineLevel="0" collapsed="false">
      <c r="A1048" s="0" t="s">
        <v>2226</v>
      </c>
    </row>
    <row r="1049" customFormat="false" ht="14.25" hidden="false" customHeight="false" outlineLevel="0" collapsed="false">
      <c r="A1049" s="0" t="s">
        <v>2226</v>
      </c>
    </row>
    <row r="1050" customFormat="false" ht="14.25" hidden="false" customHeight="false" outlineLevel="0" collapsed="false">
      <c r="A1050" s="0" t="s">
        <v>2227</v>
      </c>
    </row>
    <row r="1051" customFormat="false" ht="14.25" hidden="false" customHeight="false" outlineLevel="0" collapsed="false">
      <c r="A1051" s="0" t="s">
        <v>2228</v>
      </c>
    </row>
    <row r="1052" customFormat="false" ht="14.25" hidden="false" customHeight="false" outlineLevel="0" collapsed="false">
      <c r="A1052" s="0" t="s">
        <v>2229</v>
      </c>
    </row>
    <row r="1053" customFormat="false" ht="14.25" hidden="false" customHeight="false" outlineLevel="0" collapsed="false">
      <c r="A1053" s="0" t="s">
        <v>2212</v>
      </c>
    </row>
    <row r="1054" customFormat="false" ht="14.25" hidden="false" customHeight="false" outlineLevel="0" collapsed="false">
      <c r="A1054" s="0" t="s">
        <v>2213</v>
      </c>
    </row>
    <row r="1055" customFormat="false" ht="14.25" hidden="false" customHeight="false" outlineLevel="0" collapsed="false">
      <c r="A1055" s="0" t="s">
        <v>2230</v>
      </c>
    </row>
    <row r="1056" customFormat="false" ht="14.25" hidden="false" customHeight="false" outlineLevel="0" collapsed="false">
      <c r="A1056" s="0" t="s">
        <v>2231</v>
      </c>
    </row>
    <row r="1057" customFormat="false" ht="14.25" hidden="false" customHeight="false" outlineLevel="0" collapsed="false">
      <c r="A1057" s="0" t="s">
        <v>2216</v>
      </c>
    </row>
    <row r="1058" customFormat="false" ht="14.25" hidden="false" customHeight="false" outlineLevel="0" collapsed="false">
      <c r="A1058" s="0" t="s">
        <v>2218</v>
      </c>
    </row>
    <row r="1059" customFormat="false" ht="14.25" hidden="false" customHeight="false" outlineLevel="0" collapsed="false">
      <c r="A1059" s="0" t="s">
        <v>2220</v>
      </c>
    </row>
    <row r="1060" customFormat="false" ht="14.25" hidden="false" customHeight="false" outlineLevel="0" collapsed="false">
      <c r="A1060" s="0" t="s">
        <v>2221</v>
      </c>
    </row>
    <row r="1061" customFormat="false" ht="14.25" hidden="false" customHeight="false" outlineLevel="0" collapsed="false">
      <c r="A1061" s="0" t="s">
        <v>2223</v>
      </c>
    </row>
    <row r="1062" customFormat="false" ht="14.25" hidden="false" customHeight="false" outlineLevel="0" collapsed="false">
      <c r="A1062" s="0" t="s">
        <v>2229</v>
      </c>
    </row>
    <row r="1063" customFormat="false" ht="14.25" hidden="false" customHeight="false" outlineLevel="0" collapsed="false">
      <c r="A1063" s="0" t="s">
        <v>2232</v>
      </c>
    </row>
    <row r="1064" customFormat="false" ht="14.25" hidden="false" customHeight="false" outlineLevel="0" collapsed="false">
      <c r="A1064" s="0" t="s">
        <v>2233</v>
      </c>
    </row>
    <row r="1065" customFormat="false" ht="14.25" hidden="false" customHeight="false" outlineLevel="0" collapsed="false">
      <c r="A1065" s="0" t="s">
        <v>2234</v>
      </c>
    </row>
    <row r="1066" customFormat="false" ht="14.25" hidden="false" customHeight="false" outlineLevel="0" collapsed="false">
      <c r="A1066" s="0" t="s">
        <v>2235</v>
      </c>
    </row>
    <row r="1067" customFormat="false" ht="14.25" hidden="false" customHeight="false" outlineLevel="0" collapsed="false">
      <c r="A1067" s="0" t="s">
        <v>2236</v>
      </c>
    </row>
    <row r="1068" customFormat="false" ht="14.25" hidden="false" customHeight="false" outlineLevel="0" collapsed="false">
      <c r="A1068" s="0" t="s">
        <v>2237</v>
      </c>
    </row>
    <row r="1069" customFormat="false" ht="14.25" hidden="false" customHeight="false" outlineLevel="0" collapsed="false">
      <c r="A1069" s="0" t="s">
        <v>2238</v>
      </c>
    </row>
    <row r="1070" customFormat="false" ht="14.25" hidden="false" customHeight="false" outlineLevel="0" collapsed="false">
      <c r="A1070" s="0" t="s">
        <v>2239</v>
      </c>
    </row>
    <row r="1071" customFormat="false" ht="14.25" hidden="false" customHeight="false" outlineLevel="0" collapsed="false">
      <c r="A1071" s="0" t="s">
        <v>2240</v>
      </c>
    </row>
    <row r="1072" customFormat="false" ht="14.25" hidden="false" customHeight="false" outlineLevel="0" collapsed="false">
      <c r="A1072" s="0" t="s">
        <v>2241</v>
      </c>
    </row>
    <row r="1073" customFormat="false" ht="14.25" hidden="false" customHeight="false" outlineLevel="0" collapsed="false">
      <c r="A1073" s="0" t="s">
        <v>2242</v>
      </c>
    </row>
    <row r="1074" customFormat="false" ht="14.25" hidden="false" customHeight="false" outlineLevel="0" collapsed="false">
      <c r="A1074" s="0" t="s">
        <v>2243</v>
      </c>
    </row>
    <row r="1075" customFormat="false" ht="14.25" hidden="false" customHeight="false" outlineLevel="0" collapsed="false">
      <c r="A1075" s="0" t="s">
        <v>2244</v>
      </c>
    </row>
    <row r="1076" customFormat="false" ht="14.25" hidden="false" customHeight="false" outlineLevel="0" collapsed="false">
      <c r="A1076" s="0" t="s">
        <v>2244</v>
      </c>
    </row>
    <row r="1077" customFormat="false" ht="14.25" hidden="false" customHeight="false" outlineLevel="0" collapsed="false">
      <c r="A1077" s="0" t="s">
        <v>2245</v>
      </c>
    </row>
    <row r="1078" customFormat="false" ht="14.25" hidden="false" customHeight="false" outlineLevel="0" collapsed="false">
      <c r="A1078" s="0" t="s">
        <v>2246</v>
      </c>
    </row>
    <row r="1079" customFormat="false" ht="14.25" hidden="false" customHeight="false" outlineLevel="0" collapsed="false">
      <c r="A1079" s="0" t="s">
        <v>2246</v>
      </c>
    </row>
    <row r="1080" customFormat="false" ht="14.25" hidden="false" customHeight="false" outlineLevel="0" collapsed="false">
      <c r="A1080" s="0" t="s">
        <v>2247</v>
      </c>
    </row>
    <row r="1081" customFormat="false" ht="14.25" hidden="false" customHeight="false" outlineLevel="0" collapsed="false">
      <c r="A1081" s="0" t="s">
        <v>2247</v>
      </c>
    </row>
    <row r="1082" customFormat="false" ht="14.25" hidden="false" customHeight="false" outlineLevel="0" collapsed="false">
      <c r="A1082" s="0" t="s">
        <v>2248</v>
      </c>
    </row>
    <row r="1083" customFormat="false" ht="14.25" hidden="false" customHeight="false" outlineLevel="0" collapsed="false">
      <c r="A1083" s="0" t="s">
        <v>2249</v>
      </c>
    </row>
    <row r="1084" customFormat="false" ht="14.25" hidden="false" customHeight="false" outlineLevel="0" collapsed="false">
      <c r="A1084" s="0" t="s">
        <v>2250</v>
      </c>
    </row>
    <row r="1085" customFormat="false" ht="14.25" hidden="false" customHeight="false" outlineLevel="0" collapsed="false">
      <c r="A1085" s="0" t="s">
        <v>2250</v>
      </c>
    </row>
    <row r="1086" customFormat="false" ht="14.25" hidden="false" customHeight="false" outlineLevel="0" collapsed="false">
      <c r="A1086" s="0" t="s">
        <v>2251</v>
      </c>
    </row>
    <row r="1087" customFormat="false" ht="14.25" hidden="false" customHeight="false" outlineLevel="0" collapsed="false">
      <c r="A1087" s="0" t="s">
        <v>2232</v>
      </c>
    </row>
    <row r="1088" customFormat="false" ht="14.25" hidden="false" customHeight="false" outlineLevel="0" collapsed="false">
      <c r="A1088" s="0" t="s">
        <v>2233</v>
      </c>
    </row>
    <row r="1089" customFormat="false" ht="14.25" hidden="false" customHeight="false" outlineLevel="0" collapsed="false">
      <c r="A1089" s="0" t="s">
        <v>2234</v>
      </c>
    </row>
    <row r="1090" customFormat="false" ht="14.25" hidden="false" customHeight="false" outlineLevel="0" collapsed="false">
      <c r="A1090" s="0" t="s">
        <v>2235</v>
      </c>
    </row>
    <row r="1091" customFormat="false" ht="14.25" hidden="false" customHeight="false" outlineLevel="0" collapsed="false">
      <c r="A1091" s="0" t="s">
        <v>2236</v>
      </c>
    </row>
    <row r="1092" customFormat="false" ht="14.25" hidden="false" customHeight="false" outlineLevel="0" collapsed="false">
      <c r="A1092" s="0" t="s">
        <v>2239</v>
      </c>
    </row>
    <row r="1093" customFormat="false" ht="14.25" hidden="false" customHeight="false" outlineLevel="0" collapsed="false">
      <c r="A1093" s="0" t="s">
        <v>2242</v>
      </c>
    </row>
    <row r="1094" customFormat="false" ht="14.25" hidden="false" customHeight="false" outlineLevel="0" collapsed="false">
      <c r="A1094" s="0" t="s">
        <v>2252</v>
      </c>
    </row>
    <row r="1095" customFormat="false" ht="14.25" hidden="false" customHeight="false" outlineLevel="0" collapsed="false">
      <c r="A1095" s="0" t="s">
        <v>2245</v>
      </c>
    </row>
    <row r="1096" customFormat="false" ht="14.25" hidden="false" customHeight="false" outlineLevel="0" collapsed="false">
      <c r="A1096" s="0" t="s">
        <v>2251</v>
      </c>
    </row>
    <row r="1097" customFormat="false" ht="14.25" hidden="false" customHeight="false" outlineLevel="0" collapsed="false">
      <c r="A1097" s="0" t="s">
        <v>2253</v>
      </c>
    </row>
    <row r="1098" customFormat="false" ht="14.25" hidden="false" customHeight="false" outlineLevel="0" collapsed="false">
      <c r="A1098" s="0" t="s">
        <v>2254</v>
      </c>
    </row>
    <row r="1099" customFormat="false" ht="14.25" hidden="false" customHeight="false" outlineLevel="0" collapsed="false">
      <c r="A1099" s="0" t="s">
        <v>2255</v>
      </c>
    </row>
    <row r="1100" customFormat="false" ht="14.25" hidden="false" customHeight="false" outlineLevel="0" collapsed="false">
      <c r="A1100" s="0" t="s">
        <v>2256</v>
      </c>
    </row>
    <row r="1101" customFormat="false" ht="14.25" hidden="false" customHeight="false" outlineLevel="0" collapsed="false">
      <c r="A1101" s="0" t="s">
        <v>2257</v>
      </c>
    </row>
    <row r="1102" customFormat="false" ht="14.25" hidden="false" customHeight="false" outlineLevel="0" collapsed="false">
      <c r="A1102" s="0" t="s">
        <v>2258</v>
      </c>
    </row>
    <row r="1103" customFormat="false" ht="14.25" hidden="false" customHeight="false" outlineLevel="0" collapsed="false">
      <c r="A1103" s="0" t="s">
        <v>2258</v>
      </c>
    </row>
    <row r="1104" customFormat="false" ht="14.25" hidden="false" customHeight="false" outlineLevel="0" collapsed="false">
      <c r="A1104" s="0" t="s">
        <v>2259</v>
      </c>
    </row>
    <row r="1105" customFormat="false" ht="14.25" hidden="false" customHeight="false" outlineLevel="0" collapsed="false">
      <c r="A1105" s="0" t="s">
        <v>2260</v>
      </c>
    </row>
    <row r="1106" customFormat="false" ht="14.25" hidden="false" customHeight="false" outlineLevel="0" collapsed="false">
      <c r="A1106" s="0" t="s">
        <v>2260</v>
      </c>
    </row>
    <row r="1107" customFormat="false" ht="14.25" hidden="false" customHeight="false" outlineLevel="0" collapsed="false">
      <c r="A1107" s="0" t="s">
        <v>2261</v>
      </c>
    </row>
    <row r="1108" customFormat="false" ht="14.25" hidden="false" customHeight="false" outlineLevel="0" collapsed="false">
      <c r="A1108" s="0" t="s">
        <v>2262</v>
      </c>
    </row>
    <row r="1109" customFormat="false" ht="14.25" hidden="false" customHeight="false" outlineLevel="0" collapsed="false">
      <c r="A1109" s="0" t="s">
        <v>2263</v>
      </c>
    </row>
    <row r="1110" customFormat="false" ht="14.25" hidden="false" customHeight="false" outlineLevel="0" collapsed="false">
      <c r="A1110" s="0" t="s">
        <v>2263</v>
      </c>
    </row>
    <row r="1111" customFormat="false" ht="14.25" hidden="false" customHeight="false" outlineLevel="0" collapsed="false">
      <c r="A1111" s="0" t="s">
        <v>2264</v>
      </c>
    </row>
    <row r="1112" customFormat="false" ht="14.25" hidden="false" customHeight="false" outlineLevel="0" collapsed="false">
      <c r="A1112" s="0" t="s">
        <v>2265</v>
      </c>
    </row>
    <row r="1113" customFormat="false" ht="14.25" hidden="false" customHeight="false" outlineLevel="0" collapsed="false">
      <c r="A1113" s="0" t="s">
        <v>2266</v>
      </c>
    </row>
    <row r="1114" customFormat="false" ht="14.25" hidden="false" customHeight="false" outlineLevel="0" collapsed="false">
      <c r="A1114" s="0" t="s">
        <v>2267</v>
      </c>
    </row>
    <row r="1115" customFormat="false" ht="14.25" hidden="false" customHeight="false" outlineLevel="0" collapsed="false">
      <c r="A1115" s="0" t="s">
        <v>2267</v>
      </c>
    </row>
    <row r="1116" customFormat="false" ht="14.25" hidden="false" customHeight="false" outlineLevel="0" collapsed="false">
      <c r="A1116" s="0" t="s">
        <v>2268</v>
      </c>
    </row>
    <row r="1117" customFormat="false" ht="14.25" hidden="false" customHeight="false" outlineLevel="0" collapsed="false">
      <c r="A1117" s="0" t="s">
        <v>2268</v>
      </c>
    </row>
    <row r="1118" customFormat="false" ht="14.25" hidden="false" customHeight="false" outlineLevel="0" collapsed="false">
      <c r="A1118" s="0" t="s">
        <v>2269</v>
      </c>
    </row>
    <row r="1119" customFormat="false" ht="14.25" hidden="false" customHeight="false" outlineLevel="0" collapsed="false">
      <c r="A1119" s="0" t="s">
        <v>2269</v>
      </c>
    </row>
    <row r="1120" customFormat="false" ht="14.25" hidden="false" customHeight="false" outlineLevel="0" collapsed="false">
      <c r="A1120" s="0" t="s">
        <v>2270</v>
      </c>
    </row>
    <row r="1121" customFormat="false" ht="14.25" hidden="false" customHeight="false" outlineLevel="0" collapsed="false">
      <c r="A1121" s="0" t="s">
        <v>2271</v>
      </c>
    </row>
    <row r="1122" customFormat="false" ht="14.25" hidden="false" customHeight="false" outlineLevel="0" collapsed="false">
      <c r="A1122" s="0" t="s">
        <v>2254</v>
      </c>
    </row>
    <row r="1123" customFormat="false" ht="14.25" hidden="false" customHeight="false" outlineLevel="0" collapsed="false">
      <c r="A1123" s="0" t="s">
        <v>2255</v>
      </c>
    </row>
    <row r="1124" customFormat="false" ht="14.25" hidden="false" customHeight="false" outlineLevel="0" collapsed="false">
      <c r="A1124" s="0" t="s">
        <v>2256</v>
      </c>
    </row>
    <row r="1125" customFormat="false" ht="14.25" hidden="false" customHeight="false" outlineLevel="0" collapsed="false">
      <c r="A1125" s="0" t="s">
        <v>2257</v>
      </c>
    </row>
    <row r="1126" customFormat="false" ht="14.25" hidden="false" customHeight="false" outlineLevel="0" collapsed="false">
      <c r="A1126" s="0" t="s">
        <v>2259</v>
      </c>
    </row>
    <row r="1127" customFormat="false" ht="14.25" hidden="false" customHeight="false" outlineLevel="0" collapsed="false">
      <c r="A1127" s="0" t="s">
        <v>2261</v>
      </c>
    </row>
    <row r="1128" customFormat="false" ht="14.25" hidden="false" customHeight="false" outlineLevel="0" collapsed="false">
      <c r="A1128" s="0" t="s">
        <v>2262</v>
      </c>
    </row>
    <row r="1129" customFormat="false" ht="14.25" hidden="false" customHeight="false" outlineLevel="0" collapsed="false">
      <c r="A1129" s="0" t="s">
        <v>2264</v>
      </c>
    </row>
    <row r="1130" customFormat="false" ht="14.25" hidden="false" customHeight="false" outlineLevel="0" collapsed="false">
      <c r="A1130" s="0" t="s">
        <v>2270</v>
      </c>
    </row>
    <row r="1131" customFormat="false" ht="14.25" hidden="false" customHeight="false" outlineLevel="0" collapsed="false">
      <c r="A1131" s="0" t="s">
        <v>2272</v>
      </c>
    </row>
    <row r="1132" customFormat="false" ht="14.25" hidden="false" customHeight="false" outlineLevel="0" collapsed="false">
      <c r="A1132" s="0" t="s">
        <v>2273</v>
      </c>
    </row>
    <row r="1133" customFormat="false" ht="14.25" hidden="false" customHeight="false" outlineLevel="0" collapsed="false">
      <c r="A1133" s="0" t="s">
        <v>2274</v>
      </c>
    </row>
    <row r="1134" customFormat="false" ht="14.25" hidden="false" customHeight="false" outlineLevel="0" collapsed="false">
      <c r="A1134" s="0" t="s">
        <v>2275</v>
      </c>
    </row>
    <row r="1135" customFormat="false" ht="14.25" hidden="false" customHeight="false" outlineLevel="0" collapsed="false">
      <c r="A1135" s="0" t="s">
        <v>2276</v>
      </c>
    </row>
    <row r="1136" customFormat="false" ht="14.25" hidden="false" customHeight="false" outlineLevel="0" collapsed="false">
      <c r="A1136" s="0" t="s">
        <v>2277</v>
      </c>
    </row>
    <row r="1137" customFormat="false" ht="14.25" hidden="false" customHeight="false" outlineLevel="0" collapsed="false">
      <c r="A1137" s="0" t="s">
        <v>2278</v>
      </c>
    </row>
    <row r="1138" customFormat="false" ht="14.25" hidden="false" customHeight="false" outlineLevel="0" collapsed="false">
      <c r="A1138" s="0" t="s">
        <v>2279</v>
      </c>
    </row>
    <row r="1139" customFormat="false" ht="14.25" hidden="false" customHeight="false" outlineLevel="0" collapsed="false">
      <c r="A1139" s="0" t="s">
        <v>2280</v>
      </c>
    </row>
    <row r="1140" customFormat="false" ht="14.25" hidden="false" customHeight="false" outlineLevel="0" collapsed="false">
      <c r="A1140" s="0" t="s">
        <v>2281</v>
      </c>
    </row>
    <row r="1141" customFormat="false" ht="14.25" hidden="false" customHeight="false" outlineLevel="0" collapsed="false">
      <c r="A1141" s="0" t="s">
        <v>2282</v>
      </c>
    </row>
    <row r="1142" customFormat="false" ht="14.25" hidden="false" customHeight="false" outlineLevel="0" collapsed="false">
      <c r="A1142" s="0" t="s">
        <v>2283</v>
      </c>
    </row>
    <row r="1143" customFormat="false" ht="14.25" hidden="false" customHeight="false" outlineLevel="0" collapsed="false">
      <c r="A1143" s="0" t="s">
        <v>2284</v>
      </c>
    </row>
    <row r="1144" customFormat="false" ht="14.25" hidden="false" customHeight="false" outlineLevel="0" collapsed="false">
      <c r="A1144" s="0" t="s">
        <v>2285</v>
      </c>
    </row>
    <row r="1145" customFormat="false" ht="14.25" hidden="false" customHeight="false" outlineLevel="0" collapsed="false">
      <c r="A1145" s="0" t="s">
        <v>2286</v>
      </c>
    </row>
    <row r="1146" customFormat="false" ht="14.25" hidden="false" customHeight="false" outlineLevel="0" collapsed="false">
      <c r="A1146" s="0" t="s">
        <v>2287</v>
      </c>
    </row>
    <row r="1147" customFormat="false" ht="14.25" hidden="false" customHeight="false" outlineLevel="0" collapsed="false">
      <c r="A1147" s="0" t="s">
        <v>2287</v>
      </c>
    </row>
    <row r="1148" customFormat="false" ht="14.25" hidden="false" customHeight="false" outlineLevel="0" collapsed="false">
      <c r="A1148" s="0" t="s">
        <v>2288</v>
      </c>
    </row>
    <row r="1149" customFormat="false" ht="14.25" hidden="false" customHeight="false" outlineLevel="0" collapsed="false">
      <c r="A1149" s="0" t="s">
        <v>2288</v>
      </c>
    </row>
    <row r="1150" customFormat="false" ht="14.25" hidden="false" customHeight="false" outlineLevel="0" collapsed="false">
      <c r="A1150" s="0" t="s">
        <v>2289</v>
      </c>
    </row>
    <row r="1151" customFormat="false" ht="14.25" hidden="false" customHeight="false" outlineLevel="0" collapsed="false">
      <c r="A1151" s="0" t="s">
        <v>2290</v>
      </c>
    </row>
    <row r="1152" customFormat="false" ht="14.25" hidden="false" customHeight="false" outlineLevel="0" collapsed="false">
      <c r="A1152" s="0" t="s">
        <v>2291</v>
      </c>
    </row>
    <row r="1153" customFormat="false" ht="14.25" hidden="false" customHeight="false" outlineLevel="0" collapsed="false">
      <c r="A1153" s="0" t="s">
        <v>2291</v>
      </c>
    </row>
    <row r="1154" customFormat="false" ht="14.25" hidden="false" customHeight="false" outlineLevel="0" collapsed="false">
      <c r="A1154" s="0" t="s">
        <v>2292</v>
      </c>
    </row>
    <row r="1155" customFormat="false" ht="14.25" hidden="false" customHeight="false" outlineLevel="0" collapsed="false">
      <c r="A1155" s="0" t="s">
        <v>2272</v>
      </c>
    </row>
    <row r="1156" customFormat="false" ht="14.25" hidden="false" customHeight="false" outlineLevel="0" collapsed="false">
      <c r="A1156" s="0" t="s">
        <v>2293</v>
      </c>
    </row>
    <row r="1157" customFormat="false" ht="14.25" hidden="false" customHeight="false" outlineLevel="0" collapsed="false">
      <c r="A1157" s="0" t="s">
        <v>2274</v>
      </c>
    </row>
    <row r="1158" customFormat="false" ht="14.25" hidden="false" customHeight="false" outlineLevel="0" collapsed="false">
      <c r="A1158" s="0" t="s">
        <v>2294</v>
      </c>
    </row>
    <row r="1159" customFormat="false" ht="14.25" hidden="false" customHeight="false" outlineLevel="0" collapsed="false">
      <c r="A1159" s="0" t="s">
        <v>2276</v>
      </c>
    </row>
    <row r="1160" customFormat="false" ht="14.25" hidden="false" customHeight="false" outlineLevel="0" collapsed="false">
      <c r="A1160" s="0" t="s">
        <v>2279</v>
      </c>
    </row>
    <row r="1161" customFormat="false" ht="14.25" hidden="false" customHeight="false" outlineLevel="0" collapsed="false">
      <c r="A1161" s="0" t="s">
        <v>2282</v>
      </c>
    </row>
    <row r="1162" customFormat="false" ht="14.25" hidden="false" customHeight="false" outlineLevel="0" collapsed="false">
      <c r="A1162" s="0" t="s">
        <v>2295</v>
      </c>
    </row>
    <row r="1163" customFormat="false" ht="14.25" hidden="false" customHeight="false" outlineLevel="0" collapsed="false">
      <c r="A1163" s="0" t="s">
        <v>2286</v>
      </c>
    </row>
    <row r="1164" customFormat="false" ht="14.25" hidden="false" customHeight="false" outlineLevel="0" collapsed="false">
      <c r="A1164" s="0" t="s">
        <v>2292</v>
      </c>
    </row>
    <row r="1165" customFormat="false" ht="14.25" hidden="false" customHeight="false" outlineLevel="0" collapsed="false">
      <c r="A1165" s="0" t="s">
        <v>2296</v>
      </c>
    </row>
    <row r="1166" customFormat="false" ht="14.25" hidden="false" customHeight="false" outlineLevel="0" collapsed="false">
      <c r="A1166" s="0" t="s">
        <v>2297</v>
      </c>
    </row>
    <row r="1167" customFormat="false" ht="14.25" hidden="false" customHeight="false" outlineLevel="0" collapsed="false">
      <c r="A1167" s="0" t="s">
        <v>2298</v>
      </c>
    </row>
    <row r="1168" customFormat="false" ht="14.25" hidden="false" customHeight="false" outlineLevel="0" collapsed="false">
      <c r="A1168" s="0" t="s">
        <v>2299</v>
      </c>
    </row>
    <row r="1169" customFormat="false" ht="14.25" hidden="false" customHeight="false" outlineLevel="0" collapsed="false">
      <c r="A1169" s="0" t="s">
        <v>2300</v>
      </c>
    </row>
    <row r="1170" customFormat="false" ht="14.25" hidden="false" customHeight="false" outlineLevel="0" collapsed="false">
      <c r="A1170" s="0" t="s">
        <v>2301</v>
      </c>
    </row>
    <row r="1171" customFormat="false" ht="14.25" hidden="false" customHeight="false" outlineLevel="0" collapsed="false">
      <c r="A1171" s="0" t="s">
        <v>2302</v>
      </c>
    </row>
    <row r="1172" customFormat="false" ht="14.25" hidden="false" customHeight="false" outlineLevel="0" collapsed="false">
      <c r="A1172" s="0" t="s">
        <v>2303</v>
      </c>
    </row>
    <row r="1173" customFormat="false" ht="14.25" hidden="false" customHeight="false" outlineLevel="0" collapsed="false">
      <c r="A1173" s="0" t="s">
        <v>2304</v>
      </c>
    </row>
    <row r="1174" customFormat="false" ht="14.25" hidden="false" customHeight="false" outlineLevel="0" collapsed="false">
      <c r="A1174" s="0" t="s">
        <v>2304</v>
      </c>
    </row>
    <row r="1175" customFormat="false" ht="14.25" hidden="false" customHeight="false" outlineLevel="0" collapsed="false">
      <c r="A1175" s="0" t="s">
        <v>2305</v>
      </c>
    </row>
    <row r="1176" customFormat="false" ht="14.25" hidden="false" customHeight="false" outlineLevel="0" collapsed="false">
      <c r="A1176" s="0" t="s">
        <v>2306</v>
      </c>
    </row>
    <row r="1177" customFormat="false" ht="14.25" hidden="false" customHeight="false" outlineLevel="0" collapsed="false">
      <c r="A1177" s="0" t="s">
        <v>2307</v>
      </c>
    </row>
    <row r="1178" customFormat="false" ht="14.25" hidden="false" customHeight="false" outlineLevel="0" collapsed="false">
      <c r="A1178" s="0" t="s">
        <v>2307</v>
      </c>
    </row>
    <row r="1179" customFormat="false" ht="14.25" hidden="false" customHeight="false" outlineLevel="0" collapsed="false">
      <c r="A1179" s="0" t="s">
        <v>2308</v>
      </c>
    </row>
    <row r="1180" customFormat="false" ht="14.25" hidden="false" customHeight="false" outlineLevel="0" collapsed="false">
      <c r="A1180" s="0" t="s">
        <v>2309</v>
      </c>
    </row>
    <row r="1181" customFormat="false" ht="14.25" hidden="false" customHeight="false" outlineLevel="0" collapsed="false">
      <c r="A1181" s="0" t="s">
        <v>2309</v>
      </c>
    </row>
    <row r="1182" customFormat="false" ht="14.25" hidden="false" customHeight="false" outlineLevel="0" collapsed="false">
      <c r="A1182" s="0" t="s">
        <v>2310</v>
      </c>
    </row>
    <row r="1183" customFormat="false" ht="14.25" hidden="false" customHeight="false" outlineLevel="0" collapsed="false">
      <c r="A1183" s="0" t="s">
        <v>2310</v>
      </c>
    </row>
    <row r="1184" customFormat="false" ht="14.25" hidden="false" customHeight="false" outlineLevel="0" collapsed="false">
      <c r="A1184" s="0" t="s">
        <v>2311</v>
      </c>
    </row>
    <row r="1185" customFormat="false" ht="14.25" hidden="false" customHeight="false" outlineLevel="0" collapsed="false">
      <c r="A1185" s="0" t="s">
        <v>2311</v>
      </c>
    </row>
    <row r="1186" customFormat="false" ht="14.25" hidden="false" customHeight="false" outlineLevel="0" collapsed="false">
      <c r="A1186" s="0" t="s">
        <v>2312</v>
      </c>
    </row>
    <row r="1187" customFormat="false" ht="14.25" hidden="false" customHeight="false" outlineLevel="0" collapsed="false">
      <c r="A1187" s="0" t="s">
        <v>2312</v>
      </c>
    </row>
    <row r="1188" customFormat="false" ht="14.25" hidden="false" customHeight="false" outlineLevel="0" collapsed="false">
      <c r="A1188" s="0" t="s">
        <v>2313</v>
      </c>
    </row>
    <row r="1189" customFormat="false" ht="14.25" hidden="false" customHeight="false" outlineLevel="0" collapsed="false">
      <c r="A1189" s="0" t="s">
        <v>2314</v>
      </c>
    </row>
    <row r="1190" customFormat="false" ht="14.25" hidden="false" customHeight="false" outlineLevel="0" collapsed="false">
      <c r="A1190" s="0" t="s">
        <v>2297</v>
      </c>
    </row>
    <row r="1191" customFormat="false" ht="14.25" hidden="false" customHeight="false" outlineLevel="0" collapsed="false">
      <c r="A1191" s="0" t="s">
        <v>2315</v>
      </c>
    </row>
    <row r="1192" customFormat="false" ht="14.25" hidden="false" customHeight="false" outlineLevel="0" collapsed="false">
      <c r="A1192" s="0" t="s">
        <v>2316</v>
      </c>
    </row>
    <row r="1193" customFormat="false" ht="14.25" hidden="false" customHeight="false" outlineLevel="0" collapsed="false">
      <c r="A1193" s="0" t="s">
        <v>2317</v>
      </c>
    </row>
    <row r="1194" customFormat="false" ht="14.25" hidden="false" customHeight="false" outlineLevel="0" collapsed="false">
      <c r="A1194" s="0" t="s">
        <v>2303</v>
      </c>
    </row>
    <row r="1195" customFormat="false" ht="14.25" hidden="false" customHeight="false" outlineLevel="0" collapsed="false">
      <c r="A1195" s="0" t="s">
        <v>2305</v>
      </c>
    </row>
    <row r="1196" customFormat="false" ht="14.25" hidden="false" customHeight="false" outlineLevel="0" collapsed="false">
      <c r="A1196" s="0" t="s">
        <v>2318</v>
      </c>
    </row>
    <row r="1197" customFormat="false" ht="14.25" hidden="false" customHeight="false" outlineLevel="0" collapsed="false">
      <c r="A1197" s="0" t="s">
        <v>2308</v>
      </c>
    </row>
    <row r="1198" customFormat="false" ht="14.25" hidden="false" customHeight="false" outlineLevel="0" collapsed="false">
      <c r="A1198" s="0" t="s">
        <v>2313</v>
      </c>
    </row>
    <row r="1199" customFormat="false" ht="14.25" hidden="false" customHeight="false" outlineLevel="0" collapsed="false">
      <c r="A1199" s="0" t="s">
        <v>2319</v>
      </c>
    </row>
    <row r="1200" customFormat="false" ht="14.25" hidden="false" customHeight="false" outlineLevel="0" collapsed="false">
      <c r="A1200" s="0" t="s">
        <v>2320</v>
      </c>
    </row>
    <row r="1201" customFormat="false" ht="14.25" hidden="false" customHeight="false" outlineLevel="0" collapsed="false">
      <c r="A1201" s="0" t="s">
        <v>2321</v>
      </c>
    </row>
    <row r="1202" customFormat="false" ht="14.25" hidden="false" customHeight="false" outlineLevel="0" collapsed="false">
      <c r="A1202" s="0" t="s">
        <v>2322</v>
      </c>
    </row>
    <row r="1203" customFormat="false" ht="14.25" hidden="false" customHeight="false" outlineLevel="0" collapsed="false">
      <c r="A1203" s="0" t="s">
        <v>2323</v>
      </c>
    </row>
    <row r="1204" customFormat="false" ht="14.25" hidden="false" customHeight="false" outlineLevel="0" collapsed="false">
      <c r="A1204" s="0" t="s">
        <v>2324</v>
      </c>
    </row>
    <row r="1205" customFormat="false" ht="14.25" hidden="false" customHeight="false" outlineLevel="0" collapsed="false">
      <c r="A1205" s="0" t="s">
        <v>2324</v>
      </c>
    </row>
    <row r="1206" customFormat="false" ht="14.25" hidden="false" customHeight="false" outlineLevel="0" collapsed="false">
      <c r="A1206" s="0" t="s">
        <v>2325</v>
      </c>
    </row>
    <row r="1207" customFormat="false" ht="14.25" hidden="false" customHeight="false" outlineLevel="0" collapsed="false">
      <c r="A1207" s="0" t="s">
        <v>2326</v>
      </c>
    </row>
    <row r="1208" customFormat="false" ht="14.25" hidden="false" customHeight="false" outlineLevel="0" collapsed="false">
      <c r="A1208" s="0" t="s">
        <v>2326</v>
      </c>
    </row>
    <row r="1209" customFormat="false" ht="14.25" hidden="false" customHeight="false" outlineLevel="0" collapsed="false">
      <c r="A1209" s="0" t="s">
        <v>2327</v>
      </c>
    </row>
    <row r="1210" customFormat="false" ht="14.25" hidden="false" customHeight="false" outlineLevel="0" collapsed="false">
      <c r="A1210" s="0" t="s">
        <v>2328</v>
      </c>
    </row>
    <row r="1211" customFormat="false" ht="14.25" hidden="false" customHeight="false" outlineLevel="0" collapsed="false">
      <c r="A1211" s="0" t="s">
        <v>2329</v>
      </c>
    </row>
    <row r="1212" customFormat="false" ht="14.25" hidden="false" customHeight="false" outlineLevel="0" collapsed="false">
      <c r="A1212" s="0" t="s">
        <v>2329</v>
      </c>
    </row>
    <row r="1213" customFormat="false" ht="14.25" hidden="false" customHeight="false" outlineLevel="0" collapsed="false">
      <c r="A1213" s="0" t="s">
        <v>2330</v>
      </c>
    </row>
    <row r="1214" customFormat="false" ht="14.25" hidden="false" customHeight="false" outlineLevel="0" collapsed="false">
      <c r="A1214" s="0" t="s">
        <v>2331</v>
      </c>
    </row>
    <row r="1215" customFormat="false" ht="14.25" hidden="false" customHeight="false" outlineLevel="0" collapsed="false">
      <c r="A1215" s="0" t="s">
        <v>2331</v>
      </c>
    </row>
    <row r="1216" customFormat="false" ht="14.25" hidden="false" customHeight="false" outlineLevel="0" collapsed="false">
      <c r="A1216" s="0" t="s">
        <v>2332</v>
      </c>
    </row>
    <row r="1217" customFormat="false" ht="14.25" hidden="false" customHeight="false" outlineLevel="0" collapsed="false">
      <c r="A1217" s="0" t="s">
        <v>2333</v>
      </c>
    </row>
    <row r="1218" customFormat="false" ht="14.25" hidden="false" customHeight="false" outlineLevel="0" collapsed="false">
      <c r="A1218" s="0" t="s">
        <v>2334</v>
      </c>
    </row>
    <row r="1219" customFormat="false" ht="14.25" hidden="false" customHeight="false" outlineLevel="0" collapsed="false">
      <c r="A1219" s="0" t="s">
        <v>2335</v>
      </c>
    </row>
    <row r="1220" customFormat="false" ht="14.25" hidden="false" customHeight="false" outlineLevel="0" collapsed="false">
      <c r="A1220" s="0" t="s">
        <v>2336</v>
      </c>
    </row>
    <row r="1221" customFormat="false" ht="14.25" hidden="false" customHeight="false" outlineLevel="0" collapsed="false">
      <c r="A1221" s="0" t="s">
        <v>2336</v>
      </c>
    </row>
    <row r="1222" customFormat="false" ht="14.25" hidden="false" customHeight="false" outlineLevel="0" collapsed="false">
      <c r="A1222" s="0" t="s">
        <v>2337</v>
      </c>
    </row>
    <row r="1223" customFormat="false" ht="14.25" hidden="false" customHeight="false" outlineLevel="0" collapsed="false">
      <c r="A1223" s="0" t="s">
        <v>2338</v>
      </c>
    </row>
    <row r="1224" customFormat="false" ht="14.25" hidden="false" customHeight="false" outlineLevel="0" collapsed="false">
      <c r="A1224" s="0" t="s">
        <v>2339</v>
      </c>
    </row>
    <row r="1225" customFormat="false" ht="14.25" hidden="false" customHeight="false" outlineLevel="0" collapsed="false">
      <c r="A1225" s="0" t="s">
        <v>2321</v>
      </c>
    </row>
    <row r="1226" customFormat="false" ht="14.25" hidden="false" customHeight="false" outlineLevel="0" collapsed="false">
      <c r="A1226" s="0" t="s">
        <v>2340</v>
      </c>
    </row>
    <row r="1227" customFormat="false" ht="14.25" hidden="false" customHeight="false" outlineLevel="0" collapsed="false">
      <c r="A1227" s="0" t="s">
        <v>2323</v>
      </c>
    </row>
    <row r="1228" customFormat="false" ht="14.25" hidden="false" customHeight="false" outlineLevel="0" collapsed="false">
      <c r="A1228" s="0" t="s">
        <v>2325</v>
      </c>
    </row>
    <row r="1229" customFormat="false" ht="14.25" hidden="false" customHeight="false" outlineLevel="0" collapsed="false">
      <c r="A1229" s="0" t="s">
        <v>2327</v>
      </c>
    </row>
    <row r="1230" customFormat="false" ht="14.25" hidden="false" customHeight="false" outlineLevel="0" collapsed="false">
      <c r="A1230" s="0" t="s">
        <v>2328</v>
      </c>
    </row>
    <row r="1231" customFormat="false" ht="14.25" hidden="false" customHeight="false" outlineLevel="0" collapsed="false">
      <c r="A1231" s="0" t="s">
        <v>2341</v>
      </c>
    </row>
    <row r="1232" customFormat="false" ht="14.25" hidden="false" customHeight="false" outlineLevel="0" collapsed="false">
      <c r="A1232" s="0" t="s">
        <v>2337</v>
      </c>
    </row>
    <row r="1233" customFormat="false" ht="14.25" hidden="false" customHeight="false" outlineLevel="0" collapsed="false">
      <c r="A1233" s="0" t="s">
        <v>2342</v>
      </c>
    </row>
    <row r="1234" customFormat="false" ht="14.25" hidden="false" customHeight="false" outlineLevel="0" collapsed="false">
      <c r="A1234" s="0" t="s">
        <v>2343</v>
      </c>
    </row>
    <row r="1235" customFormat="false" ht="14.25" hidden="false" customHeight="false" outlineLevel="0" collapsed="false">
      <c r="A1235" s="0" t="s">
        <v>2344</v>
      </c>
    </row>
    <row r="1236" customFormat="false" ht="14.25" hidden="false" customHeight="false" outlineLevel="0" collapsed="false">
      <c r="A1236" s="0" t="s">
        <v>2345</v>
      </c>
    </row>
    <row r="1237" customFormat="false" ht="14.25" hidden="false" customHeight="false" outlineLevel="0" collapsed="false">
      <c r="A1237" s="0" t="s">
        <v>2346</v>
      </c>
    </row>
    <row r="1238" customFormat="false" ht="14.25" hidden="false" customHeight="false" outlineLevel="0" collapsed="false">
      <c r="A1238" s="0" t="s">
        <v>2347</v>
      </c>
    </row>
    <row r="1239" customFormat="false" ht="14.25" hidden="false" customHeight="false" outlineLevel="0" collapsed="false">
      <c r="A1239" s="0" t="s">
        <v>2347</v>
      </c>
    </row>
    <row r="1240" customFormat="false" ht="14.25" hidden="false" customHeight="false" outlineLevel="0" collapsed="false">
      <c r="A1240" s="0" t="s">
        <v>2348</v>
      </c>
    </row>
    <row r="1241" customFormat="false" ht="14.25" hidden="false" customHeight="false" outlineLevel="0" collapsed="false">
      <c r="A1241" s="0" t="s">
        <v>2349</v>
      </c>
    </row>
    <row r="1242" customFormat="false" ht="14.25" hidden="false" customHeight="false" outlineLevel="0" collapsed="false">
      <c r="A1242" s="0" t="s">
        <v>2349</v>
      </c>
    </row>
    <row r="1243" customFormat="false" ht="14.25" hidden="false" customHeight="false" outlineLevel="0" collapsed="false">
      <c r="A1243" s="0" t="s">
        <v>2350</v>
      </c>
    </row>
    <row r="1244" customFormat="false" ht="14.25" hidden="false" customHeight="false" outlineLevel="0" collapsed="false">
      <c r="A1244" s="0" t="s">
        <v>2351</v>
      </c>
    </row>
    <row r="1245" customFormat="false" ht="14.25" hidden="false" customHeight="false" outlineLevel="0" collapsed="false">
      <c r="A1245" s="0" t="s">
        <v>2352</v>
      </c>
    </row>
    <row r="1246" customFormat="false" ht="14.25" hidden="false" customHeight="false" outlineLevel="0" collapsed="false">
      <c r="A1246" s="0" t="s">
        <v>2352</v>
      </c>
    </row>
    <row r="1247" customFormat="false" ht="14.25" hidden="false" customHeight="false" outlineLevel="0" collapsed="false">
      <c r="A1247" s="0" t="s">
        <v>2353</v>
      </c>
    </row>
    <row r="1248" customFormat="false" ht="14.25" hidden="false" customHeight="false" outlineLevel="0" collapsed="false">
      <c r="A1248" s="0" t="s">
        <v>2354</v>
      </c>
    </row>
    <row r="1249" customFormat="false" ht="14.25" hidden="false" customHeight="false" outlineLevel="0" collapsed="false">
      <c r="A1249" s="0" t="s">
        <v>2354</v>
      </c>
    </row>
    <row r="1250" customFormat="false" ht="14.25" hidden="false" customHeight="false" outlineLevel="0" collapsed="false">
      <c r="A1250" s="0" t="s">
        <v>2355</v>
      </c>
    </row>
    <row r="1251" customFormat="false" ht="14.25" hidden="false" customHeight="false" outlineLevel="0" collapsed="false">
      <c r="A1251" s="0" t="s">
        <v>2355</v>
      </c>
    </row>
    <row r="1252" customFormat="false" ht="14.25" hidden="false" customHeight="false" outlineLevel="0" collapsed="false">
      <c r="A1252" s="0" t="s">
        <v>2356</v>
      </c>
    </row>
    <row r="1253" customFormat="false" ht="14.25" hidden="false" customHeight="false" outlineLevel="0" collapsed="false">
      <c r="A1253" s="0" t="s">
        <v>2357</v>
      </c>
    </row>
    <row r="1254" customFormat="false" ht="14.25" hidden="false" customHeight="false" outlineLevel="0" collapsed="false">
      <c r="A1254" s="0" t="s">
        <v>2358</v>
      </c>
    </row>
    <row r="1255" customFormat="false" ht="14.25" hidden="false" customHeight="false" outlineLevel="0" collapsed="false">
      <c r="A1255" s="0" t="s">
        <v>2358</v>
      </c>
    </row>
    <row r="1256" customFormat="false" ht="14.25" hidden="false" customHeight="false" outlineLevel="0" collapsed="false">
      <c r="A1256" s="0" t="s">
        <v>2359</v>
      </c>
    </row>
    <row r="1257" customFormat="false" ht="14.25" hidden="false" customHeight="false" outlineLevel="0" collapsed="false">
      <c r="A1257" s="0" t="s">
        <v>2360</v>
      </c>
    </row>
    <row r="1258" customFormat="false" ht="14.25" hidden="false" customHeight="false" outlineLevel="0" collapsed="false">
      <c r="A1258" s="0" t="s">
        <v>2361</v>
      </c>
    </row>
    <row r="1259" customFormat="false" ht="14.25" hidden="false" customHeight="false" outlineLevel="0" collapsed="false">
      <c r="A1259" s="0" t="s">
        <v>2362</v>
      </c>
    </row>
    <row r="1260" customFormat="false" ht="14.25" hidden="false" customHeight="false" outlineLevel="0" collapsed="false">
      <c r="A1260" s="0" t="s">
        <v>2345</v>
      </c>
    </row>
    <row r="1261" customFormat="false" ht="14.25" hidden="false" customHeight="false" outlineLevel="0" collapsed="false">
      <c r="A1261" s="0" t="s">
        <v>2363</v>
      </c>
    </row>
    <row r="1262" customFormat="false" ht="14.25" hidden="false" customHeight="false" outlineLevel="0" collapsed="false">
      <c r="A1262" s="0" t="s">
        <v>2348</v>
      </c>
    </row>
    <row r="1263" customFormat="false" ht="14.25" hidden="false" customHeight="false" outlineLevel="0" collapsed="false">
      <c r="A1263" s="0" t="s">
        <v>2350</v>
      </c>
    </row>
    <row r="1264" customFormat="false" ht="14.25" hidden="false" customHeight="false" outlineLevel="0" collapsed="false">
      <c r="A1264" s="0" t="s">
        <v>2364</v>
      </c>
    </row>
    <row r="1265" customFormat="false" ht="14.25" hidden="false" customHeight="false" outlineLevel="0" collapsed="false">
      <c r="A1265" s="0" t="s">
        <v>2365</v>
      </c>
    </row>
    <row r="1266" customFormat="false" ht="14.25" hidden="false" customHeight="false" outlineLevel="0" collapsed="false">
      <c r="A1266" s="0" t="s">
        <v>2359</v>
      </c>
    </row>
    <row r="1267" customFormat="false" ht="14.25" hidden="false" customHeight="false" outlineLevel="0" collapsed="false">
      <c r="A1267" s="0" t="s">
        <v>2366</v>
      </c>
    </row>
    <row r="1268" customFormat="false" ht="14.25" hidden="false" customHeight="false" outlineLevel="0" collapsed="false">
      <c r="A1268" s="0" t="s">
        <v>2367</v>
      </c>
    </row>
    <row r="1269" customFormat="false" ht="14.25" hidden="false" customHeight="false" outlineLevel="0" collapsed="false">
      <c r="A1269" s="0" t="s">
        <v>2368</v>
      </c>
    </row>
    <row r="1270" customFormat="false" ht="14.25" hidden="false" customHeight="false" outlineLevel="0" collapsed="false">
      <c r="A1270" s="0" t="s">
        <v>2369</v>
      </c>
    </row>
    <row r="1271" customFormat="false" ht="14.25" hidden="false" customHeight="false" outlineLevel="0" collapsed="false">
      <c r="A1271" s="0" t="s">
        <v>2370</v>
      </c>
    </row>
    <row r="1272" customFormat="false" ht="14.25" hidden="false" customHeight="false" outlineLevel="0" collapsed="false">
      <c r="A1272" s="0" t="s">
        <v>2371</v>
      </c>
    </row>
    <row r="1273" customFormat="false" ht="14.25" hidden="false" customHeight="false" outlineLevel="0" collapsed="false">
      <c r="A1273" s="0" t="s">
        <v>2371</v>
      </c>
    </row>
    <row r="1274" customFormat="false" ht="14.25" hidden="false" customHeight="false" outlineLevel="0" collapsed="false">
      <c r="A1274" s="0" t="s">
        <v>2372</v>
      </c>
    </row>
    <row r="1275" customFormat="false" ht="14.25" hidden="false" customHeight="false" outlineLevel="0" collapsed="false">
      <c r="A1275" s="0" t="s">
        <v>2373</v>
      </c>
    </row>
    <row r="1276" customFormat="false" ht="14.25" hidden="false" customHeight="false" outlineLevel="0" collapsed="false">
      <c r="A1276" s="0" t="s">
        <v>2373</v>
      </c>
    </row>
    <row r="1277" customFormat="false" ht="14.25" hidden="false" customHeight="false" outlineLevel="0" collapsed="false">
      <c r="A1277" s="0" t="s">
        <v>2374</v>
      </c>
    </row>
    <row r="1278" customFormat="false" ht="14.25" hidden="false" customHeight="false" outlineLevel="0" collapsed="false">
      <c r="A1278" s="0" t="s">
        <v>2375</v>
      </c>
    </row>
    <row r="1279" customFormat="false" ht="14.25" hidden="false" customHeight="false" outlineLevel="0" collapsed="false">
      <c r="A1279" s="0" t="s">
        <v>2376</v>
      </c>
    </row>
    <row r="1280" customFormat="false" ht="14.25" hidden="false" customHeight="false" outlineLevel="0" collapsed="false">
      <c r="A1280" s="0" t="s">
        <v>2376</v>
      </c>
    </row>
    <row r="1281" customFormat="false" ht="14.25" hidden="false" customHeight="false" outlineLevel="0" collapsed="false">
      <c r="A1281" s="0" t="s">
        <v>2377</v>
      </c>
    </row>
    <row r="1282" customFormat="false" ht="14.25" hidden="false" customHeight="false" outlineLevel="0" collapsed="false">
      <c r="A1282" s="0" t="s">
        <v>2378</v>
      </c>
    </row>
    <row r="1283" customFormat="false" ht="14.25" hidden="false" customHeight="false" outlineLevel="0" collapsed="false">
      <c r="A1283" s="0" t="s">
        <v>2379</v>
      </c>
    </row>
    <row r="1284" customFormat="false" ht="14.25" hidden="false" customHeight="false" outlineLevel="0" collapsed="false">
      <c r="A1284" s="0" t="s">
        <v>2380</v>
      </c>
    </row>
    <row r="1285" customFormat="false" ht="14.25" hidden="false" customHeight="false" outlineLevel="0" collapsed="false">
      <c r="A1285" s="0" t="s">
        <v>2380</v>
      </c>
    </row>
    <row r="1286" customFormat="false" ht="14.25" hidden="false" customHeight="false" outlineLevel="0" collapsed="false">
      <c r="A1286" s="0" t="s">
        <v>2381</v>
      </c>
    </row>
    <row r="1287" customFormat="false" ht="14.25" hidden="false" customHeight="false" outlineLevel="0" collapsed="false">
      <c r="A1287" s="0" t="s">
        <v>2382</v>
      </c>
    </row>
    <row r="1288" customFormat="false" ht="14.25" hidden="false" customHeight="false" outlineLevel="0" collapsed="false">
      <c r="A1288" s="0" t="s">
        <v>2383</v>
      </c>
    </row>
    <row r="1289" customFormat="false" ht="14.25" hidden="false" customHeight="false" outlineLevel="0" collapsed="false">
      <c r="A1289" s="0" t="s">
        <v>2383</v>
      </c>
    </row>
    <row r="1290" customFormat="false" ht="14.25" hidden="false" customHeight="false" outlineLevel="0" collapsed="false">
      <c r="A1290" s="0" t="s">
        <v>2384</v>
      </c>
    </row>
    <row r="1291" customFormat="false" ht="14.25" hidden="false" customHeight="false" outlineLevel="0" collapsed="false">
      <c r="A1291" s="0" t="s">
        <v>2385</v>
      </c>
    </row>
    <row r="1292" customFormat="false" ht="14.25" hidden="false" customHeight="false" outlineLevel="0" collapsed="false">
      <c r="A1292" s="0" t="s">
        <v>2367</v>
      </c>
    </row>
    <row r="1293" customFormat="false" ht="14.25" hidden="false" customHeight="false" outlineLevel="0" collapsed="false">
      <c r="A1293" s="0" t="s">
        <v>2368</v>
      </c>
    </row>
    <row r="1294" customFormat="false" ht="14.25" hidden="false" customHeight="false" outlineLevel="0" collapsed="false">
      <c r="A1294" s="0" t="s">
        <v>2386</v>
      </c>
    </row>
    <row r="1295" customFormat="false" ht="14.25" hidden="false" customHeight="false" outlineLevel="0" collapsed="false">
      <c r="A1295" s="0" t="s">
        <v>2387</v>
      </c>
    </row>
    <row r="1296" customFormat="false" ht="14.25" hidden="false" customHeight="false" outlineLevel="0" collapsed="false">
      <c r="A1296" s="0" t="s">
        <v>2372</v>
      </c>
    </row>
    <row r="1297" customFormat="false" ht="14.25" hidden="false" customHeight="false" outlineLevel="0" collapsed="false">
      <c r="A1297" s="0" t="s">
        <v>2374</v>
      </c>
    </row>
    <row r="1298" customFormat="false" ht="14.25" hidden="false" customHeight="false" outlineLevel="0" collapsed="false">
      <c r="A1298" s="0" t="s">
        <v>2375</v>
      </c>
    </row>
    <row r="1299" customFormat="false" ht="14.25" hidden="false" customHeight="false" outlineLevel="0" collapsed="false">
      <c r="A1299" s="0" t="s">
        <v>2377</v>
      </c>
    </row>
    <row r="1300" customFormat="false" ht="14.25" hidden="false" customHeight="false" outlineLevel="0" collapsed="false">
      <c r="A1300" s="0" t="s">
        <v>2388</v>
      </c>
    </row>
    <row r="1301" customFormat="false" ht="14.25" hidden="false" customHeight="false" outlineLevel="0" collapsed="false">
      <c r="A1301" s="0" t="s">
        <v>2389</v>
      </c>
    </row>
    <row r="1302" customFormat="false" ht="14.25" hidden="false" customHeight="false" outlineLevel="0" collapsed="false">
      <c r="A1302" s="0" t="s">
        <v>2390</v>
      </c>
    </row>
    <row r="1303" customFormat="false" ht="14.25" hidden="false" customHeight="false" outlineLevel="0" collapsed="false">
      <c r="A1303" s="0" t="s">
        <v>2391</v>
      </c>
    </row>
    <row r="1304" customFormat="false" ht="14.25" hidden="false" customHeight="false" outlineLevel="0" collapsed="false">
      <c r="A1304" s="0" t="s">
        <v>2392</v>
      </c>
    </row>
    <row r="1305" customFormat="false" ht="14.25" hidden="false" customHeight="false" outlineLevel="0" collapsed="false">
      <c r="A1305" s="0" t="s">
        <v>2393</v>
      </c>
    </row>
    <row r="1306" customFormat="false" ht="14.25" hidden="false" customHeight="false" outlineLevel="0" collapsed="false">
      <c r="A1306" s="0" t="s">
        <v>2393</v>
      </c>
    </row>
    <row r="1307" customFormat="false" ht="14.25" hidden="false" customHeight="false" outlineLevel="0" collapsed="false">
      <c r="A1307" s="0" t="s">
        <v>2394</v>
      </c>
    </row>
    <row r="1308" customFormat="false" ht="14.25" hidden="false" customHeight="false" outlineLevel="0" collapsed="false">
      <c r="A1308" s="0" t="s">
        <v>2395</v>
      </c>
    </row>
    <row r="1309" customFormat="false" ht="14.25" hidden="false" customHeight="false" outlineLevel="0" collapsed="false">
      <c r="A1309" s="0" t="s">
        <v>2395</v>
      </c>
    </row>
    <row r="1310" customFormat="false" ht="14.25" hidden="false" customHeight="false" outlineLevel="0" collapsed="false">
      <c r="A1310" s="0" t="s">
        <v>2396</v>
      </c>
    </row>
    <row r="1311" customFormat="false" ht="14.25" hidden="false" customHeight="false" outlineLevel="0" collapsed="false">
      <c r="A1311" s="0" t="s">
        <v>2397</v>
      </c>
    </row>
    <row r="1312" customFormat="false" ht="14.25" hidden="false" customHeight="false" outlineLevel="0" collapsed="false">
      <c r="A1312" s="0" t="s">
        <v>2398</v>
      </c>
    </row>
    <row r="1313" customFormat="false" ht="14.25" hidden="false" customHeight="false" outlineLevel="0" collapsed="false">
      <c r="A1313" s="0" t="s">
        <v>2398</v>
      </c>
    </row>
    <row r="1314" customFormat="false" ht="14.25" hidden="false" customHeight="false" outlineLevel="0" collapsed="false">
      <c r="A1314" s="0" t="s">
        <v>2399</v>
      </c>
    </row>
    <row r="1315" customFormat="false" ht="14.25" hidden="false" customHeight="false" outlineLevel="0" collapsed="false">
      <c r="A1315" s="0" t="s">
        <v>2400</v>
      </c>
    </row>
    <row r="1316" customFormat="false" ht="14.25" hidden="false" customHeight="false" outlineLevel="0" collapsed="false">
      <c r="A1316" s="0" t="s">
        <v>2400</v>
      </c>
    </row>
    <row r="1317" customFormat="false" ht="14.25" hidden="false" customHeight="false" outlineLevel="0" collapsed="false">
      <c r="A1317" s="0" t="s">
        <v>2401</v>
      </c>
    </row>
    <row r="1318" customFormat="false" ht="14.25" hidden="false" customHeight="false" outlineLevel="0" collapsed="false">
      <c r="A1318" s="0" t="s">
        <v>2402</v>
      </c>
    </row>
    <row r="1319" customFormat="false" ht="14.25" hidden="false" customHeight="false" outlineLevel="0" collapsed="false">
      <c r="A1319" s="0" t="s">
        <v>2403</v>
      </c>
    </row>
    <row r="1320" customFormat="false" ht="14.25" hidden="false" customHeight="false" outlineLevel="0" collapsed="false">
      <c r="A1320" s="0" t="s">
        <v>2403</v>
      </c>
    </row>
    <row r="1321" customFormat="false" ht="14.25" hidden="false" customHeight="false" outlineLevel="0" collapsed="false">
      <c r="A1321" s="0" t="s">
        <v>2404</v>
      </c>
    </row>
    <row r="1322" customFormat="false" ht="14.25" hidden="false" customHeight="false" outlineLevel="0" collapsed="false">
      <c r="A1322" s="0" t="s">
        <v>2404</v>
      </c>
    </row>
    <row r="1323" customFormat="false" ht="14.25" hidden="false" customHeight="false" outlineLevel="0" collapsed="false">
      <c r="A1323" s="0" t="s">
        <v>2405</v>
      </c>
    </row>
    <row r="1324" customFormat="false" ht="14.25" hidden="false" customHeight="false" outlineLevel="0" collapsed="false">
      <c r="A1324" s="0" t="s">
        <v>2388</v>
      </c>
    </row>
    <row r="1325" customFormat="false" ht="14.25" hidden="false" customHeight="false" outlineLevel="0" collapsed="false">
      <c r="A1325" s="0" t="s">
        <v>2389</v>
      </c>
    </row>
    <row r="1326" customFormat="false" ht="14.25" hidden="false" customHeight="false" outlineLevel="0" collapsed="false">
      <c r="A1326" s="0" t="s">
        <v>2390</v>
      </c>
    </row>
    <row r="1327" customFormat="false" ht="14.25" hidden="false" customHeight="false" outlineLevel="0" collapsed="false">
      <c r="A1327" s="0" t="s">
        <v>2391</v>
      </c>
    </row>
    <row r="1328" customFormat="false" ht="14.25" hidden="false" customHeight="false" outlineLevel="0" collapsed="false">
      <c r="A1328" s="0" t="s">
        <v>2406</v>
      </c>
    </row>
    <row r="1329" customFormat="false" ht="14.25" hidden="false" customHeight="false" outlineLevel="0" collapsed="false">
      <c r="A1329" s="0" t="s">
        <v>2394</v>
      </c>
    </row>
    <row r="1330" customFormat="false" ht="14.25" hidden="false" customHeight="false" outlineLevel="0" collapsed="false">
      <c r="A1330" s="0" t="s">
        <v>2407</v>
      </c>
    </row>
    <row r="1331" customFormat="false" ht="14.25" hidden="false" customHeight="false" outlineLevel="0" collapsed="false">
      <c r="A1331" s="0" t="s">
        <v>2397</v>
      </c>
    </row>
    <row r="1332" customFormat="false" ht="14.25" hidden="false" customHeight="false" outlineLevel="0" collapsed="false">
      <c r="A1332" s="0" t="s">
        <v>2399</v>
      </c>
    </row>
    <row r="1333" customFormat="false" ht="14.25" hidden="false" customHeight="false" outlineLevel="0" collapsed="false">
      <c r="A1333" s="0" t="s">
        <v>2405</v>
      </c>
    </row>
    <row r="1334" customFormat="false" ht="14.25" hidden="false" customHeight="false" outlineLevel="0" collapsed="false">
      <c r="A1334" s="0" t="s">
        <v>2408</v>
      </c>
    </row>
    <row r="1335" customFormat="false" ht="14.25" hidden="false" customHeight="false" outlineLevel="0" collapsed="false">
      <c r="A1335" s="0" t="s">
        <v>2409</v>
      </c>
    </row>
    <row r="1336" customFormat="false" ht="14.25" hidden="false" customHeight="false" outlineLevel="0" collapsed="false">
      <c r="A1336" s="0" t="s">
        <v>2410</v>
      </c>
    </row>
    <row r="1337" customFormat="false" ht="14.25" hidden="false" customHeight="false" outlineLevel="0" collapsed="false">
      <c r="A1337" s="0" t="s">
        <v>2411</v>
      </c>
    </row>
    <row r="1338" customFormat="false" ht="14.25" hidden="false" customHeight="false" outlineLevel="0" collapsed="false">
      <c r="A1338" s="0" t="s">
        <v>2412</v>
      </c>
    </row>
    <row r="1339" customFormat="false" ht="14.25" hidden="false" customHeight="false" outlineLevel="0" collapsed="false">
      <c r="A1339" s="0" t="s">
        <v>2413</v>
      </c>
    </row>
    <row r="1340" customFormat="false" ht="14.25" hidden="false" customHeight="false" outlineLevel="0" collapsed="false">
      <c r="A1340" s="0" t="s">
        <v>2413</v>
      </c>
    </row>
    <row r="1341" customFormat="false" ht="14.25" hidden="false" customHeight="false" outlineLevel="0" collapsed="false">
      <c r="A1341" s="0" t="s">
        <v>2414</v>
      </c>
    </row>
    <row r="1342" customFormat="false" ht="14.25" hidden="false" customHeight="false" outlineLevel="0" collapsed="false">
      <c r="A1342" s="0" t="s">
        <v>2415</v>
      </c>
    </row>
    <row r="1343" customFormat="false" ht="14.25" hidden="false" customHeight="false" outlineLevel="0" collapsed="false">
      <c r="A1343" s="0" t="s">
        <v>2416</v>
      </c>
    </row>
    <row r="1344" customFormat="false" ht="14.25" hidden="false" customHeight="false" outlineLevel="0" collapsed="false">
      <c r="A1344" s="0" t="s">
        <v>2417</v>
      </c>
    </row>
    <row r="1345" customFormat="false" ht="14.25" hidden="false" customHeight="false" outlineLevel="0" collapsed="false">
      <c r="A1345" s="0" t="s">
        <v>2418</v>
      </c>
    </row>
    <row r="1346" customFormat="false" ht="14.25" hidden="false" customHeight="false" outlineLevel="0" collapsed="false">
      <c r="A1346" s="0" t="s">
        <v>2419</v>
      </c>
    </row>
    <row r="1347" customFormat="false" ht="14.25" hidden="false" customHeight="false" outlineLevel="0" collapsed="false">
      <c r="A1347" s="0" t="s">
        <v>2419</v>
      </c>
    </row>
    <row r="1348" customFormat="false" ht="14.25" hidden="false" customHeight="false" outlineLevel="0" collapsed="false">
      <c r="A1348" s="0" t="s">
        <v>2420</v>
      </c>
    </row>
    <row r="1349" customFormat="false" ht="14.25" hidden="false" customHeight="false" outlineLevel="0" collapsed="false">
      <c r="A1349" s="0" t="s">
        <v>2421</v>
      </c>
    </row>
    <row r="1350" customFormat="false" ht="14.25" hidden="false" customHeight="false" outlineLevel="0" collapsed="false">
      <c r="A1350" s="0" t="s">
        <v>2422</v>
      </c>
    </row>
    <row r="1351" customFormat="false" ht="14.25" hidden="false" customHeight="false" outlineLevel="0" collapsed="false">
      <c r="A1351" s="0" t="s">
        <v>2423</v>
      </c>
    </row>
    <row r="1352" customFormat="false" ht="14.25" hidden="false" customHeight="false" outlineLevel="0" collapsed="false">
      <c r="A1352" s="0" t="s">
        <v>2423</v>
      </c>
    </row>
    <row r="1353" customFormat="false" ht="14.25" hidden="false" customHeight="false" outlineLevel="0" collapsed="false">
      <c r="A1353" s="0" t="s">
        <v>2424</v>
      </c>
    </row>
    <row r="1354" customFormat="false" ht="14.25" hidden="false" customHeight="false" outlineLevel="0" collapsed="false">
      <c r="A1354" s="0" t="s">
        <v>2425</v>
      </c>
    </row>
    <row r="1355" customFormat="false" ht="14.25" hidden="false" customHeight="false" outlineLevel="0" collapsed="false">
      <c r="A1355" s="0" t="s">
        <v>2426</v>
      </c>
    </row>
    <row r="1356" customFormat="false" ht="14.25" hidden="false" customHeight="false" outlineLevel="0" collapsed="false">
      <c r="A1356" s="0" t="s">
        <v>2427</v>
      </c>
    </row>
    <row r="1357" customFormat="false" ht="14.25" hidden="false" customHeight="false" outlineLevel="0" collapsed="false">
      <c r="A1357" s="0" t="s">
        <v>2428</v>
      </c>
    </row>
    <row r="1358" customFormat="false" ht="14.25" hidden="false" customHeight="false" outlineLevel="0" collapsed="false">
      <c r="A1358" s="0" t="s">
        <v>2408</v>
      </c>
    </row>
    <row r="1359" customFormat="false" ht="14.25" hidden="false" customHeight="false" outlineLevel="0" collapsed="false">
      <c r="A1359" s="0" t="s">
        <v>2409</v>
      </c>
    </row>
    <row r="1360" customFormat="false" ht="14.25" hidden="false" customHeight="false" outlineLevel="0" collapsed="false">
      <c r="A1360" s="0" t="s">
        <v>2410</v>
      </c>
    </row>
    <row r="1361" customFormat="false" ht="14.25" hidden="false" customHeight="false" outlineLevel="0" collapsed="false">
      <c r="A1361" s="0" t="s">
        <v>2411</v>
      </c>
    </row>
    <row r="1362" customFormat="false" ht="14.25" hidden="false" customHeight="false" outlineLevel="0" collapsed="false">
      <c r="A1362" s="0" t="s">
        <v>2412</v>
      </c>
    </row>
    <row r="1363" customFormat="false" ht="14.25" hidden="false" customHeight="false" outlineLevel="0" collapsed="false">
      <c r="A1363" s="0" t="s">
        <v>2413</v>
      </c>
    </row>
    <row r="1364" customFormat="false" ht="14.25" hidden="false" customHeight="false" outlineLevel="0" collapsed="false">
      <c r="A1364" s="0" t="s">
        <v>2413</v>
      </c>
    </row>
    <row r="1365" customFormat="false" ht="14.25" hidden="false" customHeight="false" outlineLevel="0" collapsed="false">
      <c r="A1365" s="0" t="s">
        <v>2414</v>
      </c>
    </row>
    <row r="1366" customFormat="false" ht="14.25" hidden="false" customHeight="false" outlineLevel="0" collapsed="false">
      <c r="A1366" s="0" t="s">
        <v>2415</v>
      </c>
    </row>
    <row r="1367" customFormat="false" ht="14.25" hidden="false" customHeight="false" outlineLevel="0" collapsed="false">
      <c r="A1367" s="0" t="s">
        <v>2416</v>
      </c>
    </row>
    <row r="1368" customFormat="false" ht="14.25" hidden="false" customHeight="false" outlineLevel="0" collapsed="false">
      <c r="A1368" s="0" t="s">
        <v>2417</v>
      </c>
    </row>
    <row r="1369" customFormat="false" ht="14.25" hidden="false" customHeight="false" outlineLevel="0" collapsed="false">
      <c r="A1369" s="0" t="s">
        <v>2418</v>
      </c>
    </row>
    <row r="1370" customFormat="false" ht="14.25" hidden="false" customHeight="false" outlineLevel="0" collapsed="false">
      <c r="A1370" s="0" t="s">
        <v>2419</v>
      </c>
    </row>
    <row r="1371" customFormat="false" ht="14.25" hidden="false" customHeight="false" outlineLevel="0" collapsed="false">
      <c r="A1371" s="0" t="s">
        <v>2419</v>
      </c>
    </row>
    <row r="1372" customFormat="false" ht="14.25" hidden="false" customHeight="false" outlineLevel="0" collapsed="false">
      <c r="A1372" s="0" t="s">
        <v>2420</v>
      </c>
    </row>
    <row r="1373" customFormat="false" ht="14.25" hidden="false" customHeight="false" outlineLevel="0" collapsed="false">
      <c r="A1373" s="0" t="s">
        <v>2421</v>
      </c>
    </row>
    <row r="1374" customFormat="false" ht="14.25" hidden="false" customHeight="false" outlineLevel="0" collapsed="false">
      <c r="A1374" s="0" t="s">
        <v>2422</v>
      </c>
    </row>
    <row r="1375" customFormat="false" ht="14.25" hidden="false" customHeight="false" outlineLevel="0" collapsed="false">
      <c r="A1375" s="0" t="s">
        <v>2423</v>
      </c>
    </row>
    <row r="1376" customFormat="false" ht="14.25" hidden="false" customHeight="false" outlineLevel="0" collapsed="false">
      <c r="A1376" s="0" t="s">
        <v>2423</v>
      </c>
    </row>
    <row r="1377" customFormat="false" ht="14.25" hidden="false" customHeight="false" outlineLevel="0" collapsed="false">
      <c r="A1377" s="0" t="s">
        <v>2424</v>
      </c>
    </row>
    <row r="1378" customFormat="false" ht="14.25" hidden="false" customHeight="false" outlineLevel="0" collapsed="false">
      <c r="A1378" s="0" t="s">
        <v>2425</v>
      </c>
    </row>
    <row r="1379" customFormat="false" ht="14.25" hidden="false" customHeight="false" outlineLevel="0" collapsed="false">
      <c r="A1379" s="0" t="s">
        <v>2426</v>
      </c>
    </row>
    <row r="1380" customFormat="false" ht="14.25" hidden="false" customHeight="false" outlineLevel="0" collapsed="false">
      <c r="A1380" s="0" t="s">
        <v>2427</v>
      </c>
    </row>
    <row r="1381" customFormat="false" ht="14.25" hidden="false" customHeight="false" outlineLevel="0" collapsed="false">
      <c r="A1381" s="0" t="s">
        <v>2428</v>
      </c>
    </row>
    <row r="1382" customFormat="false" ht="14.25" hidden="false" customHeight="false" outlineLevel="0" collapsed="false">
      <c r="A1382" s="0" t="s">
        <v>2429</v>
      </c>
    </row>
    <row r="1383" customFormat="false" ht="14.25" hidden="false" customHeight="false" outlineLevel="0" collapsed="false">
      <c r="A1383" s="0" t="s">
        <v>2430</v>
      </c>
    </row>
    <row r="1384" customFormat="false" ht="14.25" hidden="false" customHeight="false" outlineLevel="0" collapsed="false">
      <c r="A1384" s="0" t="s">
        <v>2431</v>
      </c>
    </row>
    <row r="1385" customFormat="false" ht="14.25" hidden="false" customHeight="false" outlineLevel="0" collapsed="false">
      <c r="A1385" s="0" t="s">
        <v>2411</v>
      </c>
    </row>
    <row r="1386" customFormat="false" ht="14.25" hidden="false" customHeight="false" outlineLevel="0" collapsed="false">
      <c r="A1386" s="0" t="s">
        <v>2432</v>
      </c>
    </row>
    <row r="1387" customFormat="false" ht="14.25" hidden="false" customHeight="false" outlineLevel="0" collapsed="false">
      <c r="A1387" s="0" t="s">
        <v>2433</v>
      </c>
    </row>
    <row r="1388" customFormat="false" ht="14.25" hidden="false" customHeight="false" outlineLevel="0" collapsed="false">
      <c r="A1388" s="0" t="s">
        <v>2417</v>
      </c>
    </row>
    <row r="1389" customFormat="false" ht="14.25" hidden="false" customHeight="false" outlineLevel="0" collapsed="false">
      <c r="A1389" s="0" t="s">
        <v>2418</v>
      </c>
    </row>
    <row r="1390" customFormat="false" ht="14.25" hidden="false" customHeight="false" outlineLevel="0" collapsed="false">
      <c r="A1390" s="0" t="s">
        <v>2420</v>
      </c>
    </row>
    <row r="1391" customFormat="false" ht="14.25" hidden="false" customHeight="false" outlineLevel="0" collapsed="false">
      <c r="A1391" s="0" t="s">
        <v>2428</v>
      </c>
    </row>
    <row r="1392" customFormat="false" ht="14.25" hidden="false" customHeight="false" outlineLevel="0" collapsed="false">
      <c r="A1392" s="0" t="s">
        <v>2429</v>
      </c>
    </row>
    <row r="1393" customFormat="false" ht="14.25" hidden="false" customHeight="false" outlineLevel="0" collapsed="false">
      <c r="A1393" s="0" t="s">
        <v>2434</v>
      </c>
    </row>
    <row r="1394" customFormat="false" ht="14.25" hidden="false" customHeight="false" outlineLevel="0" collapsed="false">
      <c r="A1394" s="0" t="s">
        <v>2431</v>
      </c>
    </row>
    <row r="1395" customFormat="false" ht="14.25" hidden="false" customHeight="false" outlineLevel="0" collapsed="false">
      <c r="A1395" s="0" t="s">
        <v>2411</v>
      </c>
    </row>
    <row r="1396" customFormat="false" ht="14.25" hidden="false" customHeight="false" outlineLevel="0" collapsed="false">
      <c r="A1396" s="0" t="s">
        <v>2432</v>
      </c>
    </row>
    <row r="1397" customFormat="false" ht="14.25" hidden="false" customHeight="false" outlineLevel="0" collapsed="false">
      <c r="A1397" s="0" t="s">
        <v>2433</v>
      </c>
    </row>
    <row r="1398" customFormat="false" ht="14.25" hidden="false" customHeight="false" outlineLevel="0" collapsed="false">
      <c r="A1398" s="0" t="s">
        <v>2417</v>
      </c>
    </row>
    <row r="1399" customFormat="false" ht="14.25" hidden="false" customHeight="false" outlineLevel="0" collapsed="false">
      <c r="A1399" s="0" t="s">
        <v>2418</v>
      </c>
    </row>
    <row r="1400" customFormat="false" ht="14.25" hidden="false" customHeight="false" outlineLevel="0" collapsed="false">
      <c r="A1400" s="0" t="s">
        <v>2435</v>
      </c>
    </row>
    <row r="1401" customFormat="false" ht="14.25" hidden="false" customHeight="false" outlineLevel="0" collapsed="false">
      <c r="A1401" s="0" t="s">
        <v>2436</v>
      </c>
    </row>
    <row r="1402" customFormat="false" ht="14.25" hidden="false" customHeight="false" outlineLevel="0" collapsed="false">
      <c r="A1402" s="0" t="s">
        <v>2437</v>
      </c>
    </row>
    <row r="1403" customFormat="false" ht="14.25" hidden="false" customHeight="false" outlineLevel="0" collapsed="false">
      <c r="A1403" s="0" t="s">
        <v>2438</v>
      </c>
    </row>
    <row r="1404" customFormat="false" ht="14.25" hidden="false" customHeight="false" outlineLevel="0" collapsed="false">
      <c r="A1404" s="0" t="s">
        <v>2439</v>
      </c>
    </row>
    <row r="1405" customFormat="false" ht="14.25" hidden="false" customHeight="false" outlineLevel="0" collapsed="false">
      <c r="A1405" s="0" t="s">
        <v>2440</v>
      </c>
    </row>
    <row r="1406" customFormat="false" ht="14.25" hidden="false" customHeight="false" outlineLevel="0" collapsed="false">
      <c r="A1406" s="0" t="s">
        <v>2440</v>
      </c>
    </row>
    <row r="1407" customFormat="false" ht="14.25" hidden="false" customHeight="false" outlineLevel="0" collapsed="false">
      <c r="A1407" s="0" t="s">
        <v>2441</v>
      </c>
    </row>
    <row r="1408" customFormat="false" ht="14.25" hidden="false" customHeight="false" outlineLevel="0" collapsed="false">
      <c r="A1408" s="0" t="s">
        <v>2442</v>
      </c>
    </row>
    <row r="1409" customFormat="false" ht="14.25" hidden="false" customHeight="false" outlineLevel="0" collapsed="false">
      <c r="A1409" s="0" t="s">
        <v>2442</v>
      </c>
    </row>
    <row r="1410" customFormat="false" ht="14.25" hidden="false" customHeight="false" outlineLevel="0" collapsed="false">
      <c r="A1410" s="0" t="s">
        <v>2443</v>
      </c>
    </row>
    <row r="1411" customFormat="false" ht="14.25" hidden="false" customHeight="false" outlineLevel="0" collapsed="false">
      <c r="A1411" s="0" t="s">
        <v>2444</v>
      </c>
    </row>
    <row r="1412" customFormat="false" ht="14.25" hidden="false" customHeight="false" outlineLevel="0" collapsed="false">
      <c r="A1412" s="0" t="s">
        <v>2445</v>
      </c>
    </row>
    <row r="1413" customFormat="false" ht="14.25" hidden="false" customHeight="false" outlineLevel="0" collapsed="false">
      <c r="A1413" s="0" t="s">
        <v>2445</v>
      </c>
    </row>
    <row r="1414" customFormat="false" ht="14.25" hidden="false" customHeight="false" outlineLevel="0" collapsed="false">
      <c r="A1414" s="0" t="s">
        <v>2446</v>
      </c>
    </row>
    <row r="1415" customFormat="false" ht="14.25" hidden="false" customHeight="false" outlineLevel="0" collapsed="false">
      <c r="A1415" s="0" t="s">
        <v>2447</v>
      </c>
    </row>
    <row r="1416" customFormat="false" ht="14.25" hidden="false" customHeight="false" outlineLevel="0" collapsed="false">
      <c r="A1416" s="0" t="s">
        <v>2448</v>
      </c>
    </row>
    <row r="1417" customFormat="false" ht="14.25" hidden="false" customHeight="false" outlineLevel="0" collapsed="false">
      <c r="A1417" s="0" t="s">
        <v>2449</v>
      </c>
    </row>
    <row r="1418" customFormat="false" ht="14.25" hidden="false" customHeight="false" outlineLevel="0" collapsed="false">
      <c r="A1418" s="0" t="s">
        <v>2449</v>
      </c>
    </row>
    <row r="1419" customFormat="false" ht="14.25" hidden="false" customHeight="false" outlineLevel="0" collapsed="false">
      <c r="A1419" s="0" t="s">
        <v>2450</v>
      </c>
    </row>
    <row r="1420" customFormat="false" ht="14.25" hidden="false" customHeight="false" outlineLevel="0" collapsed="false">
      <c r="A1420" s="0" t="s">
        <v>2450</v>
      </c>
    </row>
    <row r="1421" customFormat="false" ht="14.25" hidden="false" customHeight="false" outlineLevel="0" collapsed="false">
      <c r="A1421" s="0" t="s">
        <v>2451</v>
      </c>
    </row>
    <row r="1422" customFormat="false" ht="14.25" hidden="false" customHeight="false" outlineLevel="0" collapsed="false">
      <c r="A1422" s="0" t="s">
        <v>2451</v>
      </c>
    </row>
    <row r="1423" customFormat="false" ht="14.25" hidden="false" customHeight="false" outlineLevel="0" collapsed="false">
      <c r="A1423" s="0" t="s">
        <v>2452</v>
      </c>
    </row>
    <row r="1424" customFormat="false" ht="14.25" hidden="false" customHeight="false" outlineLevel="0" collapsed="false">
      <c r="A1424" s="0" t="s">
        <v>2435</v>
      </c>
    </row>
    <row r="1425" customFormat="false" ht="14.25" hidden="false" customHeight="false" outlineLevel="0" collapsed="false">
      <c r="A1425" s="0" t="s">
        <v>2436</v>
      </c>
    </row>
    <row r="1426" customFormat="false" ht="14.25" hidden="false" customHeight="false" outlineLevel="0" collapsed="false">
      <c r="A1426" s="0" t="s">
        <v>2437</v>
      </c>
    </row>
    <row r="1427" customFormat="false" ht="14.25" hidden="false" customHeight="false" outlineLevel="0" collapsed="false">
      <c r="A1427" s="0" t="s">
        <v>2453</v>
      </c>
    </row>
    <row r="1428" customFormat="false" ht="14.25" hidden="false" customHeight="false" outlineLevel="0" collapsed="false">
      <c r="A1428" s="0" t="s">
        <v>2439</v>
      </c>
    </row>
    <row r="1429" customFormat="false" ht="14.25" hidden="false" customHeight="false" outlineLevel="0" collapsed="false">
      <c r="A1429" s="0" t="s">
        <v>2441</v>
      </c>
    </row>
    <row r="1430" customFormat="false" ht="14.25" hidden="false" customHeight="false" outlineLevel="0" collapsed="false">
      <c r="A1430" s="0" t="s">
        <v>2443</v>
      </c>
    </row>
    <row r="1431" customFormat="false" ht="14.25" hidden="false" customHeight="false" outlineLevel="0" collapsed="false">
      <c r="A1431" s="0" t="s">
        <v>2454</v>
      </c>
    </row>
    <row r="1432" customFormat="false" ht="14.25" hidden="false" customHeight="false" outlineLevel="0" collapsed="false">
      <c r="A1432" s="0" t="s">
        <v>2455</v>
      </c>
    </row>
    <row r="1433" customFormat="false" ht="14.25" hidden="false" customHeight="false" outlineLevel="0" collapsed="false">
      <c r="A1433" s="0" t="s">
        <v>2452</v>
      </c>
    </row>
    <row r="1434" customFormat="false" ht="14.25" hidden="false" customHeight="false" outlineLevel="0" collapsed="false">
      <c r="A1434" s="0" t="s">
        <v>2456</v>
      </c>
    </row>
    <row r="1435" customFormat="false" ht="14.25" hidden="false" customHeight="false" outlineLevel="0" collapsed="false">
      <c r="A1435" s="0" t="s">
        <v>2457</v>
      </c>
    </row>
    <row r="1436" customFormat="false" ht="14.25" hidden="false" customHeight="false" outlineLevel="0" collapsed="false">
      <c r="A1436" s="0" t="s">
        <v>2458</v>
      </c>
    </row>
    <row r="1437" customFormat="false" ht="14.25" hidden="false" customHeight="false" outlineLevel="0" collapsed="false">
      <c r="A1437" s="0" t="s">
        <v>2459</v>
      </c>
    </row>
    <row r="1438" customFormat="false" ht="14.25" hidden="false" customHeight="false" outlineLevel="0" collapsed="false">
      <c r="A1438" s="0" t="s">
        <v>2460</v>
      </c>
    </row>
    <row r="1439" customFormat="false" ht="14.25" hidden="false" customHeight="false" outlineLevel="0" collapsed="false">
      <c r="A1439" s="0" t="s">
        <v>2461</v>
      </c>
    </row>
    <row r="1440" customFormat="false" ht="14.25" hidden="false" customHeight="false" outlineLevel="0" collapsed="false">
      <c r="A1440" s="0" t="s">
        <v>2461</v>
      </c>
    </row>
    <row r="1441" customFormat="false" ht="14.25" hidden="false" customHeight="false" outlineLevel="0" collapsed="false">
      <c r="A1441" s="0" t="s">
        <v>2462</v>
      </c>
    </row>
    <row r="1442" customFormat="false" ht="14.25" hidden="false" customHeight="false" outlineLevel="0" collapsed="false">
      <c r="A1442" s="0" t="s">
        <v>2463</v>
      </c>
    </row>
    <row r="1443" customFormat="false" ht="14.25" hidden="false" customHeight="false" outlineLevel="0" collapsed="false">
      <c r="A1443" s="0" t="s">
        <v>2463</v>
      </c>
    </row>
    <row r="1444" customFormat="false" ht="14.25" hidden="false" customHeight="false" outlineLevel="0" collapsed="false">
      <c r="A1444" s="0" t="s">
        <v>2464</v>
      </c>
    </row>
    <row r="1445" customFormat="false" ht="14.25" hidden="false" customHeight="false" outlineLevel="0" collapsed="false">
      <c r="A1445" s="0" t="s">
        <v>2465</v>
      </c>
    </row>
    <row r="1446" customFormat="false" ht="14.25" hidden="false" customHeight="false" outlineLevel="0" collapsed="false">
      <c r="A1446" s="0" t="s">
        <v>2466</v>
      </c>
    </row>
    <row r="1447" customFormat="false" ht="14.25" hidden="false" customHeight="false" outlineLevel="0" collapsed="false">
      <c r="A1447" s="0" t="s">
        <v>2466</v>
      </c>
    </row>
    <row r="1448" customFormat="false" ht="14.25" hidden="false" customHeight="false" outlineLevel="0" collapsed="false">
      <c r="A1448" s="0" t="s">
        <v>2467</v>
      </c>
    </row>
    <row r="1449" customFormat="false" ht="14.25" hidden="false" customHeight="false" outlineLevel="0" collapsed="false">
      <c r="A1449" s="0" t="s">
        <v>2468</v>
      </c>
    </row>
    <row r="1450" customFormat="false" ht="14.25" hidden="false" customHeight="false" outlineLevel="0" collapsed="false">
      <c r="A1450" s="0" t="s">
        <v>2469</v>
      </c>
    </row>
    <row r="1451" customFormat="false" ht="14.25" hidden="false" customHeight="false" outlineLevel="0" collapsed="false">
      <c r="A1451" s="0" t="s">
        <v>2470</v>
      </c>
    </row>
    <row r="1452" customFormat="false" ht="14.25" hidden="false" customHeight="false" outlineLevel="0" collapsed="false">
      <c r="A1452" s="0" t="s">
        <v>2471</v>
      </c>
    </row>
    <row r="1453" customFormat="false" ht="14.25" hidden="false" customHeight="false" outlineLevel="0" collapsed="false">
      <c r="A1453" s="0" t="s">
        <v>2472</v>
      </c>
    </row>
    <row r="1454" customFormat="false" ht="14.25" hidden="false" customHeight="false" outlineLevel="0" collapsed="false">
      <c r="A1454" s="0" t="s">
        <v>2473</v>
      </c>
    </row>
    <row r="1455" customFormat="false" ht="14.25" hidden="false" customHeight="false" outlineLevel="0" collapsed="false">
      <c r="A1455" s="0" t="s">
        <v>2474</v>
      </c>
    </row>
    <row r="1456" customFormat="false" ht="14.25" hidden="false" customHeight="false" outlineLevel="0" collapsed="false">
      <c r="A1456" s="0" t="s">
        <v>2475</v>
      </c>
    </row>
    <row r="1457" customFormat="false" ht="14.25" hidden="false" customHeight="false" outlineLevel="0" collapsed="false">
      <c r="A1457" s="0" t="s">
        <v>2476</v>
      </c>
    </row>
    <row r="1458" customFormat="false" ht="14.25" hidden="false" customHeight="false" outlineLevel="0" collapsed="false">
      <c r="A1458" s="0" t="s">
        <v>2477</v>
      </c>
    </row>
    <row r="1459" customFormat="false" ht="14.25" hidden="false" customHeight="false" outlineLevel="0" collapsed="false">
      <c r="A1459" s="0" t="s">
        <v>2457</v>
      </c>
    </row>
    <row r="1460" customFormat="false" ht="14.25" hidden="false" customHeight="false" outlineLevel="0" collapsed="false">
      <c r="A1460" s="0" t="s">
        <v>2478</v>
      </c>
    </row>
    <row r="1461" customFormat="false" ht="14.25" hidden="false" customHeight="false" outlineLevel="0" collapsed="false">
      <c r="A1461" s="0" t="s">
        <v>2459</v>
      </c>
    </row>
    <row r="1462" customFormat="false" ht="14.25" hidden="false" customHeight="false" outlineLevel="0" collapsed="false">
      <c r="A1462" s="0" t="s">
        <v>2460</v>
      </c>
    </row>
    <row r="1463" customFormat="false" ht="14.25" hidden="false" customHeight="false" outlineLevel="0" collapsed="false">
      <c r="A1463" s="0" t="s">
        <v>2462</v>
      </c>
    </row>
    <row r="1464" customFormat="false" ht="14.25" hidden="false" customHeight="false" outlineLevel="0" collapsed="false">
      <c r="A1464" s="0" t="s">
        <v>2464</v>
      </c>
    </row>
    <row r="1465" customFormat="false" ht="14.25" hidden="false" customHeight="false" outlineLevel="0" collapsed="false">
      <c r="A1465" s="0" t="s">
        <v>2479</v>
      </c>
    </row>
    <row r="1466" customFormat="false" ht="14.25" hidden="false" customHeight="false" outlineLevel="0" collapsed="false">
      <c r="A1466" s="0" t="s">
        <v>2467</v>
      </c>
    </row>
    <row r="1467" customFormat="false" ht="14.25" hidden="false" customHeight="false" outlineLevel="0" collapsed="false">
      <c r="A1467" s="0" t="s">
        <v>2476</v>
      </c>
    </row>
    <row r="1468" customFormat="false" ht="14.25" hidden="false" customHeight="false" outlineLevel="0" collapsed="false">
      <c r="A1468" s="0" t="s">
        <v>2480</v>
      </c>
    </row>
    <row r="1469" customFormat="false" ht="14.25" hidden="false" customHeight="false" outlineLevel="0" collapsed="false">
      <c r="A1469" s="0" t="s">
        <v>2481</v>
      </c>
    </row>
    <row r="1470" customFormat="false" ht="14.25" hidden="false" customHeight="false" outlineLevel="0" collapsed="false">
      <c r="A1470" s="0" t="s">
        <v>2482</v>
      </c>
    </row>
    <row r="1471" customFormat="false" ht="14.25" hidden="false" customHeight="false" outlineLevel="0" collapsed="false">
      <c r="A1471" s="0" t="s">
        <v>2483</v>
      </c>
    </row>
    <row r="1472" customFormat="false" ht="14.25" hidden="false" customHeight="false" outlineLevel="0" collapsed="false">
      <c r="A1472" s="0" t="s">
        <v>2484</v>
      </c>
    </row>
    <row r="1473" customFormat="false" ht="14.25" hidden="false" customHeight="false" outlineLevel="0" collapsed="false">
      <c r="A1473" s="0" t="s">
        <v>2485</v>
      </c>
    </row>
    <row r="1474" customFormat="false" ht="14.25" hidden="false" customHeight="false" outlineLevel="0" collapsed="false">
      <c r="A1474" s="0" t="s">
        <v>2485</v>
      </c>
    </row>
    <row r="1475" customFormat="false" ht="14.25" hidden="false" customHeight="false" outlineLevel="0" collapsed="false">
      <c r="A1475" s="0" t="s">
        <v>2486</v>
      </c>
    </row>
    <row r="1476" customFormat="false" ht="14.25" hidden="false" customHeight="false" outlineLevel="0" collapsed="false">
      <c r="A1476" s="0" t="s">
        <v>2487</v>
      </c>
    </row>
    <row r="1477" customFormat="false" ht="14.25" hidden="false" customHeight="false" outlineLevel="0" collapsed="false">
      <c r="A1477" s="0" t="s">
        <v>2487</v>
      </c>
    </row>
    <row r="1478" customFormat="false" ht="14.25" hidden="false" customHeight="false" outlineLevel="0" collapsed="false">
      <c r="A1478" s="0" t="s">
        <v>2488</v>
      </c>
    </row>
    <row r="1479" customFormat="false" ht="14.25" hidden="false" customHeight="false" outlineLevel="0" collapsed="false">
      <c r="A1479" s="0" t="s">
        <v>2489</v>
      </c>
    </row>
    <row r="1480" customFormat="false" ht="14.25" hidden="false" customHeight="false" outlineLevel="0" collapsed="false">
      <c r="A1480" s="0" t="s">
        <v>2490</v>
      </c>
    </row>
    <row r="1481" customFormat="false" ht="14.25" hidden="false" customHeight="false" outlineLevel="0" collapsed="false">
      <c r="A1481" s="0" t="s">
        <v>2490</v>
      </c>
    </row>
    <row r="1482" customFormat="false" ht="14.25" hidden="false" customHeight="false" outlineLevel="0" collapsed="false">
      <c r="A1482" s="0" t="s">
        <v>2491</v>
      </c>
    </row>
    <row r="1483" customFormat="false" ht="14.25" hidden="false" customHeight="false" outlineLevel="0" collapsed="false">
      <c r="A1483" s="0" t="s">
        <v>2492</v>
      </c>
    </row>
    <row r="1484" customFormat="false" ht="14.25" hidden="false" customHeight="false" outlineLevel="0" collapsed="false">
      <c r="A1484" s="0" t="s">
        <v>2493</v>
      </c>
    </row>
    <row r="1485" customFormat="false" ht="14.25" hidden="false" customHeight="false" outlineLevel="0" collapsed="false">
      <c r="A1485" s="0" t="s">
        <v>2494</v>
      </c>
    </row>
    <row r="1486" customFormat="false" ht="14.25" hidden="false" customHeight="false" outlineLevel="0" collapsed="false">
      <c r="A1486" s="0" t="s">
        <v>2494</v>
      </c>
    </row>
    <row r="1487" customFormat="false" ht="14.25" hidden="false" customHeight="false" outlineLevel="0" collapsed="false">
      <c r="A1487" s="0" t="s">
        <v>2495</v>
      </c>
    </row>
    <row r="1488" customFormat="false" ht="14.25" hidden="false" customHeight="false" outlineLevel="0" collapsed="false">
      <c r="A1488" s="0" t="s">
        <v>2496</v>
      </c>
    </row>
    <row r="1489" customFormat="false" ht="14.25" hidden="false" customHeight="false" outlineLevel="0" collapsed="false">
      <c r="A1489" s="0" t="s">
        <v>2497</v>
      </c>
    </row>
    <row r="1490" customFormat="false" ht="14.25" hidden="false" customHeight="false" outlineLevel="0" collapsed="false">
      <c r="A1490" s="0" t="s">
        <v>2498</v>
      </c>
    </row>
    <row r="1491" customFormat="false" ht="14.25" hidden="false" customHeight="false" outlineLevel="0" collapsed="false">
      <c r="A1491" s="0" t="s">
        <v>2499</v>
      </c>
    </row>
    <row r="1492" customFormat="false" ht="14.25" hidden="false" customHeight="false" outlineLevel="0" collapsed="false">
      <c r="A1492" s="0" t="s">
        <v>2480</v>
      </c>
    </row>
    <row r="1493" customFormat="false" ht="14.25" hidden="false" customHeight="false" outlineLevel="0" collapsed="false">
      <c r="A1493" s="0" t="s">
        <v>2481</v>
      </c>
    </row>
    <row r="1494" customFormat="false" ht="14.25" hidden="false" customHeight="false" outlineLevel="0" collapsed="false">
      <c r="A1494" s="0" t="s">
        <v>2482</v>
      </c>
    </row>
    <row r="1495" customFormat="false" ht="14.25" hidden="false" customHeight="false" outlineLevel="0" collapsed="false">
      <c r="A1495" s="0" t="s">
        <v>2483</v>
      </c>
    </row>
    <row r="1496" customFormat="false" ht="14.25" hidden="false" customHeight="false" outlineLevel="0" collapsed="false">
      <c r="A1496" s="0" t="s">
        <v>2484</v>
      </c>
    </row>
    <row r="1497" customFormat="false" ht="14.25" hidden="false" customHeight="false" outlineLevel="0" collapsed="false">
      <c r="A1497" s="0" t="s">
        <v>2485</v>
      </c>
    </row>
    <row r="1498" customFormat="false" ht="14.25" hidden="false" customHeight="false" outlineLevel="0" collapsed="false">
      <c r="A1498" s="0" t="s">
        <v>2485</v>
      </c>
    </row>
    <row r="1499" customFormat="false" ht="14.25" hidden="false" customHeight="false" outlineLevel="0" collapsed="false">
      <c r="A1499" s="0" t="s">
        <v>2486</v>
      </c>
    </row>
    <row r="1500" customFormat="false" ht="14.25" hidden="false" customHeight="false" outlineLevel="0" collapsed="false">
      <c r="A1500" s="0" t="s">
        <v>2487</v>
      </c>
    </row>
    <row r="1501" customFormat="false" ht="14.25" hidden="false" customHeight="false" outlineLevel="0" collapsed="false">
      <c r="A1501" s="0" t="s">
        <v>2487</v>
      </c>
    </row>
    <row r="1502" customFormat="false" ht="14.25" hidden="false" customHeight="false" outlineLevel="0" collapsed="false">
      <c r="A1502" s="0" t="s">
        <v>2488</v>
      </c>
    </row>
    <row r="1503" customFormat="false" ht="14.25" hidden="false" customHeight="false" outlineLevel="0" collapsed="false">
      <c r="A1503" s="0" t="s">
        <v>2489</v>
      </c>
    </row>
    <row r="1504" customFormat="false" ht="14.25" hidden="false" customHeight="false" outlineLevel="0" collapsed="false">
      <c r="A1504" s="0" t="s">
        <v>2490</v>
      </c>
    </row>
    <row r="1505" customFormat="false" ht="14.25" hidden="false" customHeight="false" outlineLevel="0" collapsed="false">
      <c r="A1505" s="0" t="s">
        <v>2490</v>
      </c>
    </row>
    <row r="1506" customFormat="false" ht="14.25" hidden="false" customHeight="false" outlineLevel="0" collapsed="false">
      <c r="A1506" s="0" t="s">
        <v>2491</v>
      </c>
    </row>
    <row r="1507" customFormat="false" ht="14.25" hidden="false" customHeight="false" outlineLevel="0" collapsed="false">
      <c r="A1507" s="0" t="s">
        <v>2492</v>
      </c>
    </row>
    <row r="1508" customFormat="false" ht="14.25" hidden="false" customHeight="false" outlineLevel="0" collapsed="false">
      <c r="A1508" s="0" t="s">
        <v>2493</v>
      </c>
    </row>
    <row r="1509" customFormat="false" ht="14.25" hidden="false" customHeight="false" outlineLevel="0" collapsed="false">
      <c r="A1509" s="0" t="s">
        <v>2494</v>
      </c>
    </row>
    <row r="1510" customFormat="false" ht="14.25" hidden="false" customHeight="false" outlineLevel="0" collapsed="false">
      <c r="A1510" s="0" t="s">
        <v>2494</v>
      </c>
    </row>
    <row r="1511" customFormat="false" ht="14.25" hidden="false" customHeight="false" outlineLevel="0" collapsed="false">
      <c r="A1511" s="0" t="s">
        <v>2495</v>
      </c>
    </row>
    <row r="1512" customFormat="false" ht="14.25" hidden="false" customHeight="false" outlineLevel="0" collapsed="false">
      <c r="A1512" s="0" t="s">
        <v>2496</v>
      </c>
    </row>
    <row r="1513" customFormat="false" ht="14.25" hidden="false" customHeight="false" outlineLevel="0" collapsed="false">
      <c r="A1513" s="0" t="s">
        <v>2497</v>
      </c>
    </row>
    <row r="1514" customFormat="false" ht="14.25" hidden="false" customHeight="false" outlineLevel="0" collapsed="false">
      <c r="A1514" s="0" t="s">
        <v>2498</v>
      </c>
    </row>
    <row r="1515" customFormat="false" ht="14.25" hidden="false" customHeight="false" outlineLevel="0" collapsed="false">
      <c r="A1515" s="0" t="s">
        <v>2499</v>
      </c>
    </row>
    <row r="1516" customFormat="false" ht="14.25" hidden="false" customHeight="false" outlineLevel="0" collapsed="false">
      <c r="A1516" s="0" t="s">
        <v>2500</v>
      </c>
    </row>
    <row r="1517" customFormat="false" ht="14.25" hidden="false" customHeight="false" outlineLevel="0" collapsed="false">
      <c r="A1517" s="0" t="s">
        <v>2501</v>
      </c>
    </row>
    <row r="1518" customFormat="false" ht="14.25" hidden="false" customHeight="false" outlineLevel="0" collapsed="false">
      <c r="A1518" s="0" t="s">
        <v>2502</v>
      </c>
    </row>
    <row r="1519" customFormat="false" ht="14.25" hidden="false" customHeight="false" outlineLevel="0" collapsed="false">
      <c r="A1519" s="0" t="s">
        <v>2503</v>
      </c>
    </row>
    <row r="1520" customFormat="false" ht="14.25" hidden="false" customHeight="false" outlineLevel="0" collapsed="false">
      <c r="A1520" s="0" t="s">
        <v>2504</v>
      </c>
    </row>
    <row r="1521" customFormat="false" ht="14.25" hidden="false" customHeight="false" outlineLevel="0" collapsed="false">
      <c r="A1521" s="0" t="s">
        <v>2505</v>
      </c>
    </row>
    <row r="1522" customFormat="false" ht="14.25" hidden="false" customHeight="false" outlineLevel="0" collapsed="false">
      <c r="A1522" s="0" t="s">
        <v>2505</v>
      </c>
    </row>
    <row r="1523" customFormat="false" ht="14.25" hidden="false" customHeight="false" outlineLevel="0" collapsed="false">
      <c r="A1523" s="0" t="s">
        <v>2506</v>
      </c>
    </row>
    <row r="1524" customFormat="false" ht="14.25" hidden="false" customHeight="false" outlineLevel="0" collapsed="false">
      <c r="A1524" s="0" t="s">
        <v>2507</v>
      </c>
    </row>
    <row r="1525" customFormat="false" ht="14.25" hidden="false" customHeight="false" outlineLevel="0" collapsed="false">
      <c r="A1525" s="0" t="s">
        <v>2507</v>
      </c>
    </row>
    <row r="1526" customFormat="false" ht="14.25" hidden="false" customHeight="false" outlineLevel="0" collapsed="false">
      <c r="A1526" s="0" t="s">
        <v>2508</v>
      </c>
    </row>
    <row r="1527" customFormat="false" ht="14.25" hidden="false" customHeight="false" outlineLevel="0" collapsed="false">
      <c r="A1527" s="0" t="s">
        <v>2509</v>
      </c>
    </row>
    <row r="1528" customFormat="false" ht="14.25" hidden="false" customHeight="false" outlineLevel="0" collapsed="false">
      <c r="A1528" s="0" t="s">
        <v>2510</v>
      </c>
    </row>
    <row r="1529" customFormat="false" ht="14.25" hidden="false" customHeight="false" outlineLevel="0" collapsed="false">
      <c r="A1529" s="0" t="s">
        <v>2510</v>
      </c>
    </row>
    <row r="1530" customFormat="false" ht="14.25" hidden="false" customHeight="false" outlineLevel="0" collapsed="false">
      <c r="A1530" s="0" t="s">
        <v>2511</v>
      </c>
    </row>
    <row r="1531" customFormat="false" ht="14.25" hidden="false" customHeight="false" outlineLevel="0" collapsed="false">
      <c r="A1531" s="0" t="s">
        <v>2512</v>
      </c>
    </row>
    <row r="1532" customFormat="false" ht="14.25" hidden="false" customHeight="false" outlineLevel="0" collapsed="false">
      <c r="A1532" s="0" t="s">
        <v>2513</v>
      </c>
    </row>
    <row r="1533" customFormat="false" ht="14.25" hidden="false" customHeight="false" outlineLevel="0" collapsed="false">
      <c r="A1533" s="0" t="s">
        <v>2514</v>
      </c>
    </row>
    <row r="1534" customFormat="false" ht="14.25" hidden="false" customHeight="false" outlineLevel="0" collapsed="false">
      <c r="A1534" s="0" t="s">
        <v>2515</v>
      </c>
    </row>
    <row r="1535" customFormat="false" ht="14.25" hidden="false" customHeight="false" outlineLevel="0" collapsed="false">
      <c r="A1535" s="0" t="s">
        <v>2516</v>
      </c>
    </row>
    <row r="1536" customFormat="false" ht="14.25" hidden="false" customHeight="false" outlineLevel="0" collapsed="false">
      <c r="A1536" s="0" t="s">
        <v>2517</v>
      </c>
    </row>
    <row r="1537" customFormat="false" ht="14.25" hidden="false" customHeight="false" outlineLevel="0" collapsed="false">
      <c r="A1537" s="0" t="s">
        <v>2518</v>
      </c>
    </row>
    <row r="1538" customFormat="false" ht="14.25" hidden="false" customHeight="false" outlineLevel="0" collapsed="false">
      <c r="A1538" s="0" t="s">
        <v>2519</v>
      </c>
    </row>
    <row r="1539" customFormat="false" ht="14.25" hidden="false" customHeight="false" outlineLevel="0" collapsed="false">
      <c r="A1539" s="0" t="s">
        <v>2520</v>
      </c>
    </row>
    <row r="1540" customFormat="false" ht="14.25" hidden="false" customHeight="false" outlineLevel="0" collapsed="false">
      <c r="A1540" s="0" t="s">
        <v>2521</v>
      </c>
    </row>
    <row r="1541" customFormat="false" ht="14.25" hidden="false" customHeight="false" outlineLevel="0" collapsed="false">
      <c r="A1541" s="0" t="s">
        <v>2501</v>
      </c>
    </row>
    <row r="1542" customFormat="false" ht="14.25" hidden="false" customHeight="false" outlineLevel="0" collapsed="false">
      <c r="A1542" s="0" t="s">
        <v>2503</v>
      </c>
    </row>
    <row r="1543" customFormat="false" ht="14.25" hidden="false" customHeight="false" outlineLevel="0" collapsed="false">
      <c r="A1543" s="0" t="s">
        <v>2504</v>
      </c>
    </row>
    <row r="1544" customFormat="false" ht="14.25" hidden="false" customHeight="false" outlineLevel="0" collapsed="false">
      <c r="A1544" s="0" t="s">
        <v>2506</v>
      </c>
    </row>
    <row r="1545" customFormat="false" ht="14.25" hidden="false" customHeight="false" outlineLevel="0" collapsed="false">
      <c r="A1545" s="0" t="s">
        <v>2508</v>
      </c>
    </row>
    <row r="1546" customFormat="false" ht="14.25" hidden="false" customHeight="false" outlineLevel="0" collapsed="false">
      <c r="A1546" s="0" t="s">
        <v>2522</v>
      </c>
    </row>
    <row r="1547" customFormat="false" ht="14.25" hidden="false" customHeight="false" outlineLevel="0" collapsed="false">
      <c r="A1547" s="0" t="s">
        <v>2511</v>
      </c>
    </row>
    <row r="1548" customFormat="false" ht="14.25" hidden="false" customHeight="false" outlineLevel="0" collapsed="false">
      <c r="A1548" s="0" t="s">
        <v>2520</v>
      </c>
    </row>
    <row r="1549" customFormat="false" ht="14.25" hidden="false" customHeight="false" outlineLevel="0" collapsed="false">
      <c r="A1549" s="0" t="s">
        <v>2523</v>
      </c>
    </row>
    <row r="1550" customFormat="false" ht="14.25" hidden="false" customHeight="false" outlineLevel="0" collapsed="false">
      <c r="A1550" s="0" t="s">
        <v>2524</v>
      </c>
    </row>
    <row r="1551" customFormat="false" ht="14.25" hidden="false" customHeight="false" outlineLevel="0" collapsed="false">
      <c r="A1551" s="0" t="s">
        <v>2525</v>
      </c>
    </row>
    <row r="1552" customFormat="false" ht="14.25" hidden="false" customHeight="false" outlineLevel="0" collapsed="false">
      <c r="A1552" s="0" t="s">
        <v>2526</v>
      </c>
    </row>
    <row r="1553" customFormat="false" ht="14.25" hidden="false" customHeight="false" outlineLevel="0" collapsed="false">
      <c r="A1553" s="0" t="s">
        <v>2527</v>
      </c>
    </row>
    <row r="1554" customFormat="false" ht="14.25" hidden="false" customHeight="false" outlineLevel="0" collapsed="false">
      <c r="A1554" s="0" t="s">
        <v>2528</v>
      </c>
    </row>
    <row r="1555" customFormat="false" ht="14.25" hidden="false" customHeight="false" outlineLevel="0" collapsed="false">
      <c r="A1555" s="0" t="s">
        <v>2528</v>
      </c>
    </row>
    <row r="1556" customFormat="false" ht="14.25" hidden="false" customHeight="false" outlineLevel="0" collapsed="false">
      <c r="A1556" s="0" t="s">
        <v>2529</v>
      </c>
    </row>
    <row r="1557" customFormat="false" ht="14.25" hidden="false" customHeight="false" outlineLevel="0" collapsed="false">
      <c r="A1557" s="0" t="s">
        <v>2530</v>
      </c>
    </row>
    <row r="1558" customFormat="false" ht="14.25" hidden="false" customHeight="false" outlineLevel="0" collapsed="false">
      <c r="A1558" s="0" t="s">
        <v>2530</v>
      </c>
    </row>
    <row r="1559" customFormat="false" ht="14.25" hidden="false" customHeight="false" outlineLevel="0" collapsed="false">
      <c r="A1559" s="0" t="s">
        <v>2531</v>
      </c>
    </row>
    <row r="1560" customFormat="false" ht="14.25" hidden="false" customHeight="false" outlineLevel="0" collapsed="false">
      <c r="A1560" s="0" t="s">
        <v>2532</v>
      </c>
    </row>
    <row r="1561" customFormat="false" ht="14.25" hidden="false" customHeight="false" outlineLevel="0" collapsed="false">
      <c r="A1561" s="0" t="s">
        <v>2533</v>
      </c>
    </row>
    <row r="1562" customFormat="false" ht="14.25" hidden="false" customHeight="false" outlineLevel="0" collapsed="false">
      <c r="A1562" s="0" t="s">
        <v>2533</v>
      </c>
    </row>
    <row r="1563" customFormat="false" ht="14.25" hidden="false" customHeight="false" outlineLevel="0" collapsed="false">
      <c r="A1563" s="0" t="s">
        <v>2534</v>
      </c>
    </row>
    <row r="1564" customFormat="false" ht="14.25" hidden="false" customHeight="false" outlineLevel="0" collapsed="false">
      <c r="A1564" s="0" t="s">
        <v>2535</v>
      </c>
    </row>
    <row r="1565" customFormat="false" ht="14.25" hidden="false" customHeight="false" outlineLevel="0" collapsed="false">
      <c r="A1565" s="0" t="s">
        <v>2535</v>
      </c>
    </row>
    <row r="1566" customFormat="false" ht="14.25" hidden="false" customHeight="false" outlineLevel="0" collapsed="false">
      <c r="A1566" s="0" t="s">
        <v>2536</v>
      </c>
    </row>
    <row r="1567" customFormat="false" ht="14.25" hidden="false" customHeight="false" outlineLevel="0" collapsed="false">
      <c r="A1567" s="0" t="s">
        <v>2536</v>
      </c>
    </row>
    <row r="1568" customFormat="false" ht="14.25" hidden="false" customHeight="false" outlineLevel="0" collapsed="false">
      <c r="A1568" s="0" t="s">
        <v>2537</v>
      </c>
    </row>
    <row r="1569" customFormat="false" ht="14.25" hidden="false" customHeight="false" outlineLevel="0" collapsed="false">
      <c r="A1569" s="0" t="s">
        <v>2537</v>
      </c>
    </row>
    <row r="1570" customFormat="false" ht="14.25" hidden="false" customHeight="false" outlineLevel="0" collapsed="false">
      <c r="A1570" s="0" t="s">
        <v>2538</v>
      </c>
    </row>
    <row r="1571" customFormat="false" ht="14.25" hidden="false" customHeight="false" outlineLevel="0" collapsed="false">
      <c r="A1571" s="0" t="s">
        <v>2538</v>
      </c>
    </row>
    <row r="1572" customFormat="false" ht="14.25" hidden="false" customHeight="false" outlineLevel="0" collapsed="false">
      <c r="A1572" s="0" t="s">
        <v>2539</v>
      </c>
    </row>
    <row r="1573" customFormat="false" ht="14.25" hidden="false" customHeight="false" outlineLevel="0" collapsed="false">
      <c r="A1573" s="0" t="s">
        <v>2523</v>
      </c>
    </row>
    <row r="1574" customFormat="false" ht="14.25" hidden="false" customHeight="false" outlineLevel="0" collapsed="false">
      <c r="A1574" s="0" t="s">
        <v>2540</v>
      </c>
    </row>
    <row r="1575" customFormat="false" ht="14.25" hidden="false" customHeight="false" outlineLevel="0" collapsed="false">
      <c r="A1575" s="0" t="s">
        <v>2541</v>
      </c>
    </row>
    <row r="1576" customFormat="false" ht="14.25" hidden="false" customHeight="false" outlineLevel="0" collapsed="false">
      <c r="A1576" s="0" t="s">
        <v>2526</v>
      </c>
    </row>
    <row r="1577" customFormat="false" ht="14.25" hidden="false" customHeight="false" outlineLevel="0" collapsed="false">
      <c r="A1577" s="0" t="s">
        <v>2527</v>
      </c>
    </row>
    <row r="1578" customFormat="false" ht="14.25" hidden="false" customHeight="false" outlineLevel="0" collapsed="false">
      <c r="A1578" s="0" t="s">
        <v>2529</v>
      </c>
    </row>
    <row r="1579" customFormat="false" ht="14.25" hidden="false" customHeight="false" outlineLevel="0" collapsed="false">
      <c r="A1579" s="0" t="s">
        <v>2531</v>
      </c>
    </row>
    <row r="1580" customFormat="false" ht="14.25" hidden="false" customHeight="false" outlineLevel="0" collapsed="false">
      <c r="A1580" s="0" t="s">
        <v>2532</v>
      </c>
    </row>
    <row r="1581" customFormat="false" ht="14.25" hidden="false" customHeight="false" outlineLevel="0" collapsed="false">
      <c r="A1581" s="0" t="s">
        <v>2542</v>
      </c>
    </row>
    <row r="1582" customFormat="false" ht="14.25" hidden="false" customHeight="false" outlineLevel="0" collapsed="false">
      <c r="A1582" s="0" t="s">
        <v>2539</v>
      </c>
    </row>
    <row r="1583" customFormat="false" ht="14.25" hidden="false" customHeight="false" outlineLevel="0" collapsed="false">
      <c r="A1583" s="0" t="s">
        <v>2543</v>
      </c>
    </row>
    <row r="1584" customFormat="false" ht="14.25" hidden="false" customHeight="false" outlineLevel="0" collapsed="false">
      <c r="A1584" s="0" t="s">
        <v>2544</v>
      </c>
    </row>
    <row r="1585" customFormat="false" ht="14.25" hidden="false" customHeight="false" outlineLevel="0" collapsed="false">
      <c r="A1585" s="0" t="s">
        <v>2545</v>
      </c>
    </row>
    <row r="1586" customFormat="false" ht="14.25" hidden="false" customHeight="false" outlineLevel="0" collapsed="false">
      <c r="A1586" s="0" t="s">
        <v>2546</v>
      </c>
    </row>
    <row r="1587" customFormat="false" ht="14.25" hidden="false" customHeight="false" outlineLevel="0" collapsed="false">
      <c r="A1587" s="0" t="s">
        <v>2547</v>
      </c>
    </row>
    <row r="1588" customFormat="false" ht="14.25" hidden="false" customHeight="false" outlineLevel="0" collapsed="false">
      <c r="A1588" s="0" t="s">
        <v>2548</v>
      </c>
    </row>
    <row r="1589" customFormat="false" ht="14.25" hidden="false" customHeight="false" outlineLevel="0" collapsed="false">
      <c r="A1589" s="0" t="s">
        <v>2548</v>
      </c>
    </row>
    <row r="1590" customFormat="false" ht="14.25" hidden="false" customHeight="false" outlineLevel="0" collapsed="false">
      <c r="A1590" s="0" t="s">
        <v>2549</v>
      </c>
    </row>
    <row r="1591" customFormat="false" ht="14.25" hidden="false" customHeight="false" outlineLevel="0" collapsed="false">
      <c r="A1591" s="0" t="s">
        <v>2550</v>
      </c>
    </row>
    <row r="1592" customFormat="false" ht="14.25" hidden="false" customHeight="false" outlineLevel="0" collapsed="false">
      <c r="A1592" s="0" t="s">
        <v>2550</v>
      </c>
    </row>
    <row r="1593" customFormat="false" ht="14.25" hidden="false" customHeight="false" outlineLevel="0" collapsed="false">
      <c r="A1593" s="0" t="s">
        <v>2551</v>
      </c>
    </row>
    <row r="1594" customFormat="false" ht="14.25" hidden="false" customHeight="false" outlineLevel="0" collapsed="false">
      <c r="A1594" s="0" t="s">
        <v>2552</v>
      </c>
    </row>
    <row r="1595" customFormat="false" ht="14.25" hidden="false" customHeight="false" outlineLevel="0" collapsed="false">
      <c r="A1595" s="0" t="s">
        <v>2553</v>
      </c>
    </row>
    <row r="1596" customFormat="false" ht="14.25" hidden="false" customHeight="false" outlineLevel="0" collapsed="false">
      <c r="A1596" s="0" t="s">
        <v>2553</v>
      </c>
    </row>
    <row r="1597" customFormat="false" ht="14.25" hidden="false" customHeight="false" outlineLevel="0" collapsed="false">
      <c r="A1597" s="0" t="s">
        <v>2554</v>
      </c>
    </row>
    <row r="1598" customFormat="false" ht="14.25" hidden="false" customHeight="false" outlineLevel="0" collapsed="false">
      <c r="A1598" s="0" t="s">
        <v>2555</v>
      </c>
    </row>
    <row r="1599" customFormat="false" ht="14.25" hidden="false" customHeight="false" outlineLevel="0" collapsed="false">
      <c r="A1599" s="0" t="s">
        <v>2556</v>
      </c>
    </row>
    <row r="1600" customFormat="false" ht="14.25" hidden="false" customHeight="false" outlineLevel="0" collapsed="false">
      <c r="A1600" s="0" t="s">
        <v>2557</v>
      </c>
    </row>
    <row r="1601" customFormat="false" ht="14.25" hidden="false" customHeight="false" outlineLevel="0" collapsed="false">
      <c r="A1601" s="0" t="s">
        <v>2558</v>
      </c>
    </row>
    <row r="1602" customFormat="false" ht="14.25" hidden="false" customHeight="false" outlineLevel="0" collapsed="false">
      <c r="A1602" s="0" t="s">
        <v>2559</v>
      </c>
    </row>
    <row r="1603" customFormat="false" ht="14.25" hidden="false" customHeight="false" outlineLevel="0" collapsed="false">
      <c r="A1603" s="0" t="s">
        <v>2560</v>
      </c>
    </row>
    <row r="1604" customFormat="false" ht="14.25" hidden="false" customHeight="false" outlineLevel="0" collapsed="false">
      <c r="A1604" s="0" t="s">
        <v>2561</v>
      </c>
    </row>
    <row r="1605" customFormat="false" ht="14.25" hidden="false" customHeight="false" outlineLevel="0" collapsed="false">
      <c r="A1605" s="0" t="s">
        <v>2561</v>
      </c>
    </row>
    <row r="1606" customFormat="false" ht="14.25" hidden="false" customHeight="false" outlineLevel="0" collapsed="false">
      <c r="A1606" s="0" t="s">
        <v>2562</v>
      </c>
    </row>
    <row r="1607" customFormat="false" ht="14.25" hidden="false" customHeight="false" outlineLevel="0" collapsed="false">
      <c r="A1607" s="0" t="s">
        <v>2543</v>
      </c>
    </row>
    <row r="1608" customFormat="false" ht="14.25" hidden="false" customHeight="false" outlineLevel="0" collapsed="false">
      <c r="A1608" s="0" t="s">
        <v>2563</v>
      </c>
    </row>
    <row r="1609" customFormat="false" ht="14.25" hidden="false" customHeight="false" outlineLevel="0" collapsed="false">
      <c r="A1609" s="0" t="s">
        <v>2564</v>
      </c>
    </row>
    <row r="1610" customFormat="false" ht="14.25" hidden="false" customHeight="false" outlineLevel="0" collapsed="false">
      <c r="A1610" s="0" t="s">
        <v>2546</v>
      </c>
    </row>
    <row r="1611" customFormat="false" ht="14.25" hidden="false" customHeight="false" outlineLevel="0" collapsed="false">
      <c r="A1611" s="0" t="s">
        <v>2565</v>
      </c>
    </row>
    <row r="1612" customFormat="false" ht="14.25" hidden="false" customHeight="false" outlineLevel="0" collapsed="false">
      <c r="A1612" s="0" t="s">
        <v>2549</v>
      </c>
    </row>
    <row r="1613" customFormat="false" ht="14.25" hidden="false" customHeight="false" outlineLevel="0" collapsed="false">
      <c r="A1613" s="0" t="s">
        <v>2551</v>
      </c>
    </row>
    <row r="1614" customFormat="false" ht="14.25" hidden="false" customHeight="false" outlineLevel="0" collapsed="false">
      <c r="A1614" s="0" t="s">
        <v>2552</v>
      </c>
    </row>
    <row r="1615" customFormat="false" ht="14.25" hidden="false" customHeight="false" outlineLevel="0" collapsed="false">
      <c r="A1615" s="0" t="s">
        <v>2554</v>
      </c>
    </row>
    <row r="1616" customFormat="false" ht="14.25" hidden="false" customHeight="false" outlineLevel="0" collapsed="false">
      <c r="A1616" s="0" t="s">
        <v>2562</v>
      </c>
    </row>
    <row r="1617" customFormat="false" ht="14.25" hidden="false" customHeight="false" outlineLevel="0" collapsed="false">
      <c r="A1617" s="0" t="s">
        <v>2566</v>
      </c>
    </row>
    <row r="1618" customFormat="false" ht="14.25" hidden="false" customHeight="false" outlineLevel="0" collapsed="false">
      <c r="A1618" s="0" t="s">
        <v>2567</v>
      </c>
    </row>
    <row r="1619" customFormat="false" ht="14.25" hidden="false" customHeight="false" outlineLevel="0" collapsed="false">
      <c r="A1619" s="0" t="s">
        <v>2568</v>
      </c>
    </row>
    <row r="1620" customFormat="false" ht="14.25" hidden="false" customHeight="false" outlineLevel="0" collapsed="false">
      <c r="A1620" s="0" t="s">
        <v>2569</v>
      </c>
    </row>
    <row r="1621" customFormat="false" ht="14.25" hidden="false" customHeight="false" outlineLevel="0" collapsed="false">
      <c r="A1621" s="0" t="s">
        <v>2570</v>
      </c>
    </row>
    <row r="1622" customFormat="false" ht="14.25" hidden="false" customHeight="false" outlineLevel="0" collapsed="false">
      <c r="A1622" s="0" t="s">
        <v>2571</v>
      </c>
    </row>
    <row r="1623" customFormat="false" ht="14.25" hidden="false" customHeight="false" outlineLevel="0" collapsed="false">
      <c r="A1623" s="0" t="s">
        <v>2571</v>
      </c>
    </row>
    <row r="1624" customFormat="false" ht="14.25" hidden="false" customHeight="false" outlineLevel="0" collapsed="false">
      <c r="A1624" s="0" t="s">
        <v>2572</v>
      </c>
    </row>
    <row r="1625" customFormat="false" ht="14.25" hidden="false" customHeight="false" outlineLevel="0" collapsed="false">
      <c r="A1625" s="0" t="s">
        <v>2573</v>
      </c>
    </row>
    <row r="1626" customFormat="false" ht="14.25" hidden="false" customHeight="false" outlineLevel="0" collapsed="false">
      <c r="A1626" s="0" t="s">
        <v>2573</v>
      </c>
    </row>
    <row r="1627" customFormat="false" ht="14.25" hidden="false" customHeight="false" outlineLevel="0" collapsed="false">
      <c r="A1627" s="0" t="s">
        <v>2574</v>
      </c>
    </row>
    <row r="1628" customFormat="false" ht="14.25" hidden="false" customHeight="false" outlineLevel="0" collapsed="false">
      <c r="A1628" s="0" t="s">
        <v>2575</v>
      </c>
    </row>
    <row r="1629" customFormat="false" ht="14.25" hidden="false" customHeight="false" outlineLevel="0" collapsed="false">
      <c r="A1629" s="0" t="s">
        <v>2576</v>
      </c>
    </row>
    <row r="1630" customFormat="false" ht="14.25" hidden="false" customHeight="false" outlineLevel="0" collapsed="false">
      <c r="A1630" s="0" t="s">
        <v>2576</v>
      </c>
    </row>
    <row r="1631" customFormat="false" ht="14.25" hidden="false" customHeight="false" outlineLevel="0" collapsed="false">
      <c r="A1631" s="0" t="s">
        <v>2577</v>
      </c>
    </row>
    <row r="1632" customFormat="false" ht="14.25" hidden="false" customHeight="false" outlineLevel="0" collapsed="false">
      <c r="A1632" s="0" t="s">
        <v>2578</v>
      </c>
    </row>
    <row r="1633" customFormat="false" ht="14.25" hidden="false" customHeight="false" outlineLevel="0" collapsed="false">
      <c r="A1633" s="0" t="s">
        <v>2578</v>
      </c>
    </row>
    <row r="1634" customFormat="false" ht="14.25" hidden="false" customHeight="false" outlineLevel="0" collapsed="false">
      <c r="A1634" s="0" t="s">
        <v>2579</v>
      </c>
    </row>
    <row r="1635" customFormat="false" ht="14.25" hidden="false" customHeight="false" outlineLevel="0" collapsed="false">
      <c r="A1635" s="0" t="s">
        <v>2579</v>
      </c>
    </row>
    <row r="1636" customFormat="false" ht="14.25" hidden="false" customHeight="false" outlineLevel="0" collapsed="false">
      <c r="A1636" s="0" t="s">
        <v>2580</v>
      </c>
    </row>
    <row r="1637" customFormat="false" ht="14.25" hidden="false" customHeight="false" outlineLevel="0" collapsed="false">
      <c r="A1637" s="0" t="s">
        <v>2580</v>
      </c>
    </row>
    <row r="1638" customFormat="false" ht="14.25" hidden="false" customHeight="false" outlineLevel="0" collapsed="false">
      <c r="A1638" s="0" t="s">
        <v>2581</v>
      </c>
    </row>
    <row r="1639" customFormat="false" ht="14.25" hidden="false" customHeight="false" outlineLevel="0" collapsed="false">
      <c r="A1639" s="0" t="s">
        <v>2582</v>
      </c>
    </row>
    <row r="1640" customFormat="false" ht="14.25" hidden="false" customHeight="false" outlineLevel="0" collapsed="false">
      <c r="A1640" s="0" t="s">
        <v>2583</v>
      </c>
    </row>
    <row r="1641" customFormat="false" ht="14.25" hidden="false" customHeight="false" outlineLevel="0" collapsed="false">
      <c r="A1641" s="0" t="s">
        <v>2584</v>
      </c>
    </row>
    <row r="1642" customFormat="false" ht="14.25" hidden="false" customHeight="false" outlineLevel="0" collapsed="false">
      <c r="A1642" s="0" t="s">
        <v>2567</v>
      </c>
    </row>
    <row r="1643" customFormat="false" ht="14.25" hidden="false" customHeight="false" outlineLevel="0" collapsed="false">
      <c r="A1643" s="0" t="s">
        <v>2568</v>
      </c>
    </row>
    <row r="1644" customFormat="false" ht="14.25" hidden="false" customHeight="false" outlineLevel="0" collapsed="false">
      <c r="A1644" s="0" t="s">
        <v>2569</v>
      </c>
    </row>
    <row r="1645" customFormat="false" ht="14.25" hidden="false" customHeight="false" outlineLevel="0" collapsed="false">
      <c r="A1645" s="0" t="s">
        <v>2570</v>
      </c>
    </row>
    <row r="1646" customFormat="false" ht="14.25" hidden="false" customHeight="false" outlineLevel="0" collapsed="false">
      <c r="A1646" s="0" t="s">
        <v>2572</v>
      </c>
    </row>
    <row r="1647" customFormat="false" ht="14.25" hidden="false" customHeight="false" outlineLevel="0" collapsed="false">
      <c r="A1647" s="0" t="s">
        <v>2574</v>
      </c>
    </row>
    <row r="1648" customFormat="false" ht="14.25" hidden="false" customHeight="false" outlineLevel="0" collapsed="false">
      <c r="A1648" s="0" t="s">
        <v>2575</v>
      </c>
    </row>
    <row r="1649" customFormat="false" ht="14.25" hidden="false" customHeight="false" outlineLevel="0" collapsed="false">
      <c r="A1649" s="0" t="s">
        <v>2585</v>
      </c>
    </row>
    <row r="1650" customFormat="false" ht="14.25" hidden="false" customHeight="false" outlineLevel="0" collapsed="false">
      <c r="A1650" s="0" t="s">
        <v>2583</v>
      </c>
    </row>
    <row r="1651" customFormat="false" ht="14.25" hidden="false" customHeight="false" outlineLevel="0" collapsed="false">
      <c r="A1651" s="0" t="s">
        <v>2586</v>
      </c>
    </row>
    <row r="1652" customFormat="false" ht="14.25" hidden="false" customHeight="false" outlineLevel="0" collapsed="false">
      <c r="A1652" s="0" t="s">
        <v>2587</v>
      </c>
    </row>
    <row r="1653" customFormat="false" ht="14.25" hidden="false" customHeight="false" outlineLevel="0" collapsed="false">
      <c r="A1653" s="0" t="s">
        <v>2588</v>
      </c>
    </row>
    <row r="1654" customFormat="false" ht="14.25" hidden="false" customHeight="false" outlineLevel="0" collapsed="false">
      <c r="A1654" s="0" t="s">
        <v>2589</v>
      </c>
    </row>
    <row r="1655" customFormat="false" ht="14.25" hidden="false" customHeight="false" outlineLevel="0" collapsed="false">
      <c r="A1655" s="0" t="s">
        <v>2590</v>
      </c>
    </row>
    <row r="1656" customFormat="false" ht="14.25" hidden="false" customHeight="false" outlineLevel="0" collapsed="false">
      <c r="A1656" s="0" t="s">
        <v>2591</v>
      </c>
    </row>
    <row r="1657" customFormat="false" ht="14.25" hidden="false" customHeight="false" outlineLevel="0" collapsed="false">
      <c r="A1657" s="0" t="s">
        <v>2591</v>
      </c>
    </row>
    <row r="1658" customFormat="false" ht="14.25" hidden="false" customHeight="false" outlineLevel="0" collapsed="false">
      <c r="A1658" s="0" t="s">
        <v>2592</v>
      </c>
    </row>
    <row r="1659" customFormat="false" ht="14.25" hidden="false" customHeight="false" outlineLevel="0" collapsed="false">
      <c r="A1659" s="0" t="s">
        <v>2593</v>
      </c>
    </row>
    <row r="1660" customFormat="false" ht="14.25" hidden="false" customHeight="false" outlineLevel="0" collapsed="false">
      <c r="A1660" s="0" t="s">
        <v>2593</v>
      </c>
    </row>
    <row r="1661" customFormat="false" ht="14.25" hidden="false" customHeight="false" outlineLevel="0" collapsed="false">
      <c r="A1661" s="0" t="s">
        <v>2594</v>
      </c>
    </row>
    <row r="1662" customFormat="false" ht="14.25" hidden="false" customHeight="false" outlineLevel="0" collapsed="false">
      <c r="A1662" s="0" t="s">
        <v>2595</v>
      </c>
    </row>
    <row r="1663" customFormat="false" ht="14.25" hidden="false" customHeight="false" outlineLevel="0" collapsed="false">
      <c r="A1663" s="0" t="s">
        <v>2596</v>
      </c>
    </row>
    <row r="1664" customFormat="false" ht="14.25" hidden="false" customHeight="false" outlineLevel="0" collapsed="false">
      <c r="A1664" s="0" t="s">
        <v>2596</v>
      </c>
    </row>
    <row r="1665" customFormat="false" ht="14.25" hidden="false" customHeight="false" outlineLevel="0" collapsed="false">
      <c r="A1665" s="0" t="s">
        <v>2597</v>
      </c>
    </row>
    <row r="1666" customFormat="false" ht="14.25" hidden="false" customHeight="false" outlineLevel="0" collapsed="false">
      <c r="A1666" s="0" t="s">
        <v>2598</v>
      </c>
    </row>
    <row r="1667" customFormat="false" ht="14.25" hidden="false" customHeight="false" outlineLevel="0" collapsed="false">
      <c r="A1667" s="0" t="s">
        <v>2599</v>
      </c>
    </row>
    <row r="1668" customFormat="false" ht="14.25" hidden="false" customHeight="false" outlineLevel="0" collapsed="false">
      <c r="A1668" s="0" t="s">
        <v>2600</v>
      </c>
    </row>
    <row r="1669" customFormat="false" ht="14.25" hidden="false" customHeight="false" outlineLevel="0" collapsed="false">
      <c r="A1669" s="0" t="s">
        <v>2600</v>
      </c>
    </row>
    <row r="1670" customFormat="false" ht="14.25" hidden="false" customHeight="false" outlineLevel="0" collapsed="false">
      <c r="A1670" s="0" t="s">
        <v>2601</v>
      </c>
    </row>
    <row r="1671" customFormat="false" ht="14.25" hidden="false" customHeight="false" outlineLevel="0" collapsed="false">
      <c r="A1671" s="0" t="s">
        <v>2602</v>
      </c>
    </row>
    <row r="1672" customFormat="false" ht="14.25" hidden="false" customHeight="false" outlineLevel="0" collapsed="false">
      <c r="A1672" s="0" t="s">
        <v>2603</v>
      </c>
    </row>
    <row r="1673" customFormat="false" ht="14.25" hidden="false" customHeight="false" outlineLevel="0" collapsed="false">
      <c r="A1673" s="0" t="s">
        <v>2604</v>
      </c>
    </row>
    <row r="1674" customFormat="false" ht="14.25" hidden="false" customHeight="false" outlineLevel="0" collapsed="false">
      <c r="A1674" s="0" t="s">
        <v>2605</v>
      </c>
    </row>
    <row r="1675" customFormat="false" ht="14.25" hidden="false" customHeight="false" outlineLevel="0" collapsed="false">
      <c r="A1675" s="0" t="s">
        <v>2586</v>
      </c>
    </row>
    <row r="1676" customFormat="false" ht="14.25" hidden="false" customHeight="false" outlineLevel="0" collapsed="false">
      <c r="A1676" s="0" t="s">
        <v>2606</v>
      </c>
    </row>
    <row r="1677" customFormat="false" ht="14.25" hidden="false" customHeight="false" outlineLevel="0" collapsed="false">
      <c r="A1677" s="0" t="s">
        <v>2588</v>
      </c>
    </row>
    <row r="1678" customFormat="false" ht="14.25" hidden="false" customHeight="false" outlineLevel="0" collapsed="false">
      <c r="A1678" s="0" t="s">
        <v>2589</v>
      </c>
    </row>
    <row r="1679" customFormat="false" ht="14.25" hidden="false" customHeight="false" outlineLevel="0" collapsed="false">
      <c r="A1679" s="0" t="s">
        <v>2590</v>
      </c>
    </row>
    <row r="1680" customFormat="false" ht="14.25" hidden="false" customHeight="false" outlineLevel="0" collapsed="false">
      <c r="A1680" s="0" t="s">
        <v>2592</v>
      </c>
    </row>
    <row r="1681" customFormat="false" ht="14.25" hidden="false" customHeight="false" outlineLevel="0" collapsed="false">
      <c r="A1681" s="0" t="s">
        <v>2594</v>
      </c>
    </row>
    <row r="1682" customFormat="false" ht="14.25" hidden="false" customHeight="false" outlineLevel="0" collapsed="false">
      <c r="A1682" s="0" t="s">
        <v>2607</v>
      </c>
    </row>
    <row r="1683" customFormat="false" ht="14.25" hidden="false" customHeight="false" outlineLevel="0" collapsed="false">
      <c r="A1683" s="0" t="s">
        <v>2608</v>
      </c>
    </row>
    <row r="1684" customFormat="false" ht="14.25" hidden="false" customHeight="false" outlineLevel="0" collapsed="false">
      <c r="A1684" s="0" t="s">
        <v>2605</v>
      </c>
    </row>
    <row r="1685" customFormat="false" ht="14.25" hidden="false" customHeight="false" outlineLevel="0" collapsed="false">
      <c r="A1685" s="0" t="s">
        <v>2609</v>
      </c>
    </row>
    <row r="1686" customFormat="false" ht="14.25" hidden="false" customHeight="false" outlineLevel="0" collapsed="false">
      <c r="A1686" s="0" t="s">
        <v>2610</v>
      </c>
    </row>
    <row r="1687" customFormat="false" ht="14.25" hidden="false" customHeight="false" outlineLevel="0" collapsed="false">
      <c r="A1687" s="0" t="s">
        <v>2611</v>
      </c>
    </row>
    <row r="1688" customFormat="false" ht="14.25" hidden="false" customHeight="false" outlineLevel="0" collapsed="false">
      <c r="A1688" s="0" t="s">
        <v>2612</v>
      </c>
    </row>
    <row r="1689" customFormat="false" ht="14.25" hidden="false" customHeight="false" outlineLevel="0" collapsed="false">
      <c r="A1689" s="0" t="s">
        <v>2613</v>
      </c>
    </row>
    <row r="1690" customFormat="false" ht="14.25" hidden="false" customHeight="false" outlineLevel="0" collapsed="false">
      <c r="A1690" s="0" t="s">
        <v>2614</v>
      </c>
    </row>
    <row r="1691" customFormat="false" ht="14.25" hidden="false" customHeight="false" outlineLevel="0" collapsed="false">
      <c r="A1691" s="0" t="s">
        <v>2614</v>
      </c>
    </row>
    <row r="1692" customFormat="false" ht="14.25" hidden="false" customHeight="false" outlineLevel="0" collapsed="false">
      <c r="A1692" s="0" t="s">
        <v>2615</v>
      </c>
    </row>
    <row r="1693" customFormat="false" ht="14.25" hidden="false" customHeight="false" outlineLevel="0" collapsed="false">
      <c r="A1693" s="0" t="s">
        <v>2616</v>
      </c>
    </row>
    <row r="1694" customFormat="false" ht="14.25" hidden="false" customHeight="false" outlineLevel="0" collapsed="false">
      <c r="A1694" s="0" t="s">
        <v>2616</v>
      </c>
    </row>
    <row r="1695" customFormat="false" ht="14.25" hidden="false" customHeight="false" outlineLevel="0" collapsed="false">
      <c r="A1695" s="0" t="s">
        <v>2617</v>
      </c>
    </row>
    <row r="1696" customFormat="false" ht="14.25" hidden="false" customHeight="false" outlineLevel="0" collapsed="false">
      <c r="A1696" s="0" t="s">
        <v>2618</v>
      </c>
    </row>
    <row r="1697" customFormat="false" ht="14.25" hidden="false" customHeight="false" outlineLevel="0" collapsed="false">
      <c r="A1697" s="0" t="s">
        <v>2619</v>
      </c>
    </row>
    <row r="1698" customFormat="false" ht="14.25" hidden="false" customHeight="false" outlineLevel="0" collapsed="false">
      <c r="A1698" s="0" t="s">
        <v>2619</v>
      </c>
    </row>
    <row r="1699" customFormat="false" ht="14.25" hidden="false" customHeight="false" outlineLevel="0" collapsed="false">
      <c r="A1699" s="0" t="s">
        <v>2620</v>
      </c>
    </row>
    <row r="1700" customFormat="false" ht="14.25" hidden="false" customHeight="false" outlineLevel="0" collapsed="false">
      <c r="A1700" s="0" t="s">
        <v>2621</v>
      </c>
    </row>
    <row r="1701" customFormat="false" ht="14.25" hidden="false" customHeight="false" outlineLevel="0" collapsed="false">
      <c r="A1701" s="0" t="s">
        <v>2622</v>
      </c>
    </row>
    <row r="1702" customFormat="false" ht="14.25" hidden="false" customHeight="false" outlineLevel="0" collapsed="false">
      <c r="A1702" s="0" t="s">
        <v>2623</v>
      </c>
    </row>
    <row r="1703" customFormat="false" ht="14.25" hidden="false" customHeight="false" outlineLevel="0" collapsed="false">
      <c r="A1703" s="0" t="s">
        <v>2623</v>
      </c>
    </row>
    <row r="1704" customFormat="false" ht="14.25" hidden="false" customHeight="false" outlineLevel="0" collapsed="false">
      <c r="A1704" s="0" t="s">
        <v>2624</v>
      </c>
    </row>
    <row r="1705" customFormat="false" ht="14.25" hidden="false" customHeight="false" outlineLevel="0" collapsed="false">
      <c r="A1705" s="0" t="s">
        <v>2624</v>
      </c>
    </row>
    <row r="1706" customFormat="false" ht="14.25" hidden="false" customHeight="false" outlineLevel="0" collapsed="false">
      <c r="A1706" s="0" t="s">
        <v>2625</v>
      </c>
    </row>
    <row r="1707" customFormat="false" ht="14.25" hidden="false" customHeight="false" outlineLevel="0" collapsed="false">
      <c r="A1707" s="0" t="s">
        <v>2626</v>
      </c>
    </row>
    <row r="1708" customFormat="false" ht="14.25" hidden="false" customHeight="false" outlineLevel="0" collapsed="false">
      <c r="A1708" s="0" t="s">
        <v>2627</v>
      </c>
    </row>
    <row r="1709" customFormat="false" ht="14.25" hidden="false" customHeight="false" outlineLevel="0" collapsed="false">
      <c r="A1709" s="0" t="s">
        <v>2609</v>
      </c>
    </row>
    <row r="1710" customFormat="false" ht="14.25" hidden="false" customHeight="false" outlineLevel="0" collapsed="false">
      <c r="A1710" s="0" t="s">
        <v>2610</v>
      </c>
    </row>
    <row r="1711" customFormat="false" ht="14.25" hidden="false" customHeight="false" outlineLevel="0" collapsed="false">
      <c r="A1711" s="0" t="s">
        <v>2611</v>
      </c>
    </row>
    <row r="1712" customFormat="false" ht="14.25" hidden="false" customHeight="false" outlineLevel="0" collapsed="false">
      <c r="A1712" s="0" t="s">
        <v>2612</v>
      </c>
    </row>
    <row r="1713" customFormat="false" ht="14.25" hidden="false" customHeight="false" outlineLevel="0" collapsed="false">
      <c r="A1713" s="0" t="s">
        <v>2628</v>
      </c>
    </row>
    <row r="1714" customFormat="false" ht="14.25" hidden="false" customHeight="false" outlineLevel="0" collapsed="false">
      <c r="A1714" s="0" t="s">
        <v>2615</v>
      </c>
    </row>
    <row r="1715" customFormat="false" ht="14.25" hidden="false" customHeight="false" outlineLevel="0" collapsed="false">
      <c r="A1715" s="0" t="s">
        <v>2617</v>
      </c>
    </row>
    <row r="1716" customFormat="false" ht="14.25" hidden="false" customHeight="false" outlineLevel="0" collapsed="false">
      <c r="A1716" s="0" t="s">
        <v>2629</v>
      </c>
    </row>
    <row r="1717" customFormat="false" ht="14.25" hidden="false" customHeight="false" outlineLevel="0" collapsed="false">
      <c r="A1717" s="0" t="s">
        <v>2630</v>
      </c>
    </row>
    <row r="1718" customFormat="false" ht="14.25" hidden="false" customHeight="false" outlineLevel="0" collapsed="false">
      <c r="A1718" s="0" t="s">
        <v>2627</v>
      </c>
    </row>
    <row r="1719" customFormat="false" ht="14.25" hidden="false" customHeight="false" outlineLevel="0" collapsed="false">
      <c r="A1719" s="0" t="s">
        <v>2631</v>
      </c>
    </row>
    <row r="1720" customFormat="false" ht="14.25" hidden="false" customHeight="false" outlineLevel="0" collapsed="false">
      <c r="A1720" s="0" t="s">
        <v>2632</v>
      </c>
    </row>
    <row r="1721" customFormat="false" ht="14.25" hidden="false" customHeight="false" outlineLevel="0" collapsed="false">
      <c r="A1721" s="0" t="s">
        <v>2633</v>
      </c>
    </row>
    <row r="1722" customFormat="false" ht="14.25" hidden="false" customHeight="false" outlineLevel="0" collapsed="false">
      <c r="A1722" s="0" t="s">
        <v>2634</v>
      </c>
    </row>
    <row r="1723" customFormat="false" ht="14.25" hidden="false" customHeight="false" outlineLevel="0" collapsed="false">
      <c r="A1723" s="0" t="s">
        <v>2635</v>
      </c>
    </row>
    <row r="1724" customFormat="false" ht="14.25" hidden="false" customHeight="false" outlineLevel="0" collapsed="false">
      <c r="A1724" s="0" t="s">
        <v>2636</v>
      </c>
    </row>
    <row r="1725" customFormat="false" ht="14.25" hidden="false" customHeight="false" outlineLevel="0" collapsed="false">
      <c r="A1725" s="0" t="s">
        <v>2636</v>
      </c>
    </row>
    <row r="1726" customFormat="false" ht="14.25" hidden="false" customHeight="false" outlineLevel="0" collapsed="false">
      <c r="A1726" s="0" t="s">
        <v>2637</v>
      </c>
    </row>
    <row r="1727" customFormat="false" ht="14.25" hidden="false" customHeight="false" outlineLevel="0" collapsed="false">
      <c r="A1727" s="0" t="s">
        <v>2638</v>
      </c>
    </row>
    <row r="1728" customFormat="false" ht="14.25" hidden="false" customHeight="false" outlineLevel="0" collapsed="false">
      <c r="A1728" s="0" t="s">
        <v>2638</v>
      </c>
    </row>
    <row r="1729" customFormat="false" ht="14.25" hidden="false" customHeight="false" outlineLevel="0" collapsed="false">
      <c r="A1729" s="0" t="s">
        <v>2639</v>
      </c>
    </row>
    <row r="1730" customFormat="false" ht="14.25" hidden="false" customHeight="false" outlineLevel="0" collapsed="false">
      <c r="A1730" s="0" t="s">
        <v>2640</v>
      </c>
    </row>
    <row r="1731" customFormat="false" ht="14.25" hidden="false" customHeight="false" outlineLevel="0" collapsed="false">
      <c r="A1731" s="0" t="s">
        <v>2641</v>
      </c>
    </row>
    <row r="1732" customFormat="false" ht="14.25" hidden="false" customHeight="false" outlineLevel="0" collapsed="false">
      <c r="A1732" s="0" t="s">
        <v>2641</v>
      </c>
    </row>
    <row r="1733" customFormat="false" ht="14.25" hidden="false" customHeight="false" outlineLevel="0" collapsed="false">
      <c r="A1733" s="0" t="s">
        <v>2642</v>
      </c>
    </row>
    <row r="1734" customFormat="false" ht="14.25" hidden="false" customHeight="false" outlineLevel="0" collapsed="false">
      <c r="A1734" s="0" t="s">
        <v>2642</v>
      </c>
    </row>
    <row r="1735" customFormat="false" ht="14.25" hidden="false" customHeight="false" outlineLevel="0" collapsed="false">
      <c r="A1735" s="0" t="s">
        <v>2643</v>
      </c>
    </row>
    <row r="1736" customFormat="false" ht="14.25" hidden="false" customHeight="false" outlineLevel="0" collapsed="false">
      <c r="A1736" s="0" t="s">
        <v>2643</v>
      </c>
    </row>
    <row r="1737" customFormat="false" ht="14.25" hidden="false" customHeight="false" outlineLevel="0" collapsed="false">
      <c r="A1737" s="0" t="s">
        <v>2644</v>
      </c>
    </row>
    <row r="1738" customFormat="false" ht="14.25" hidden="false" customHeight="false" outlineLevel="0" collapsed="false">
      <c r="A1738" s="0" t="s">
        <v>2645</v>
      </c>
    </row>
    <row r="1739" customFormat="false" ht="14.25" hidden="false" customHeight="false" outlineLevel="0" collapsed="false">
      <c r="A1739" s="0" t="s">
        <v>2646</v>
      </c>
    </row>
    <row r="1740" customFormat="false" ht="14.25" hidden="false" customHeight="false" outlineLevel="0" collapsed="false">
      <c r="A1740" s="0" t="s">
        <v>2647</v>
      </c>
    </row>
    <row r="1741" customFormat="false" ht="14.25" hidden="false" customHeight="false" outlineLevel="0" collapsed="false">
      <c r="A1741" s="0" t="s">
        <v>2648</v>
      </c>
    </row>
    <row r="1742" customFormat="false" ht="14.25" hidden="false" customHeight="false" outlineLevel="0" collapsed="false">
      <c r="A1742" s="0" t="s">
        <v>2648</v>
      </c>
    </row>
    <row r="1743" customFormat="false" ht="14.25" hidden="false" customHeight="false" outlineLevel="0" collapsed="false">
      <c r="A1743" s="0" t="s">
        <v>2649</v>
      </c>
    </row>
    <row r="1744" customFormat="false" ht="14.25" hidden="false" customHeight="false" outlineLevel="0" collapsed="false">
      <c r="A1744" s="0" t="s">
        <v>2632</v>
      </c>
    </row>
    <row r="1745" customFormat="false" ht="14.25" hidden="false" customHeight="false" outlineLevel="0" collapsed="false">
      <c r="A1745" s="0" t="s">
        <v>2633</v>
      </c>
    </row>
    <row r="1746" customFormat="false" ht="14.25" hidden="false" customHeight="false" outlineLevel="0" collapsed="false">
      <c r="A1746" s="0" t="s">
        <v>2634</v>
      </c>
    </row>
    <row r="1747" customFormat="false" ht="14.25" hidden="false" customHeight="false" outlineLevel="0" collapsed="false">
      <c r="A1747" s="0" t="s">
        <v>2650</v>
      </c>
    </row>
    <row r="1748" customFormat="false" ht="14.25" hidden="false" customHeight="false" outlineLevel="0" collapsed="false">
      <c r="A1748" s="0" t="s">
        <v>2637</v>
      </c>
    </row>
    <row r="1749" customFormat="false" ht="14.25" hidden="false" customHeight="false" outlineLevel="0" collapsed="false">
      <c r="A1749" s="0" t="s">
        <v>2639</v>
      </c>
    </row>
    <row r="1750" customFormat="false" ht="14.25" hidden="false" customHeight="false" outlineLevel="0" collapsed="false">
      <c r="A1750" s="0" t="s">
        <v>2640</v>
      </c>
    </row>
    <row r="1751" customFormat="false" ht="14.25" hidden="false" customHeight="false" outlineLevel="0" collapsed="false">
      <c r="A1751" s="0" t="s">
        <v>2651</v>
      </c>
    </row>
    <row r="1752" customFormat="false" ht="14.25" hidden="false" customHeight="false" outlineLevel="0" collapsed="false">
      <c r="A1752" s="0" t="s">
        <v>2652</v>
      </c>
    </row>
    <row r="1753" customFormat="false" ht="14.25" hidden="false" customHeight="false" outlineLevel="0" collapsed="false">
      <c r="A1753" s="0" t="s">
        <v>2653</v>
      </c>
    </row>
    <row r="1754" customFormat="false" ht="14.25" hidden="false" customHeight="false" outlineLevel="0" collapsed="false">
      <c r="A1754" s="0" t="s">
        <v>2654</v>
      </c>
    </row>
    <row r="1755" customFormat="false" ht="14.25" hidden="false" customHeight="false" outlineLevel="0" collapsed="false">
      <c r="A1755" s="0" t="s">
        <v>2655</v>
      </c>
    </row>
    <row r="1756" customFormat="false" ht="14.25" hidden="false" customHeight="false" outlineLevel="0" collapsed="false">
      <c r="A1756" s="0" t="s">
        <v>2656</v>
      </c>
    </row>
    <row r="1757" customFormat="false" ht="14.25" hidden="false" customHeight="false" outlineLevel="0" collapsed="false">
      <c r="A1757" s="0" t="s">
        <v>2656</v>
      </c>
    </row>
    <row r="1758" customFormat="false" ht="14.25" hidden="false" customHeight="false" outlineLevel="0" collapsed="false">
      <c r="A1758" s="0" t="s">
        <v>2657</v>
      </c>
    </row>
    <row r="1759" customFormat="false" ht="14.25" hidden="false" customHeight="false" outlineLevel="0" collapsed="false">
      <c r="A1759" s="0" t="s">
        <v>2658</v>
      </c>
    </row>
    <row r="1760" customFormat="false" ht="14.25" hidden="false" customHeight="false" outlineLevel="0" collapsed="false">
      <c r="A1760" s="0" t="s">
        <v>2659</v>
      </c>
    </row>
    <row r="1761" customFormat="false" ht="14.25" hidden="false" customHeight="false" outlineLevel="0" collapsed="false">
      <c r="A1761" s="0" t="s">
        <v>2660</v>
      </c>
    </row>
    <row r="1762" customFormat="false" ht="14.25" hidden="false" customHeight="false" outlineLevel="0" collapsed="false">
      <c r="A1762" s="0" t="s">
        <v>2661</v>
      </c>
    </row>
    <row r="1763" customFormat="false" ht="14.25" hidden="false" customHeight="false" outlineLevel="0" collapsed="false">
      <c r="A1763" s="0" t="s">
        <v>2662</v>
      </c>
    </row>
    <row r="1764" customFormat="false" ht="14.25" hidden="false" customHeight="false" outlineLevel="0" collapsed="false">
      <c r="A1764" s="0" t="s">
        <v>2663</v>
      </c>
    </row>
    <row r="1765" customFormat="false" ht="14.25" hidden="false" customHeight="false" outlineLevel="0" collapsed="false">
      <c r="A1765" s="0" t="s">
        <v>2664</v>
      </c>
    </row>
    <row r="1766" customFormat="false" ht="14.25" hidden="false" customHeight="false" outlineLevel="0" collapsed="false">
      <c r="A1766" s="0" t="s">
        <v>2665</v>
      </c>
    </row>
    <row r="1767" customFormat="false" ht="14.25" hidden="false" customHeight="false" outlineLevel="0" collapsed="false">
      <c r="A1767" s="0" t="s">
        <v>2666</v>
      </c>
    </row>
    <row r="1768" customFormat="false" ht="14.25" hidden="false" customHeight="false" outlineLevel="0" collapsed="false">
      <c r="A1768" s="0" t="s">
        <v>2666</v>
      </c>
    </row>
    <row r="1769" customFormat="false" ht="14.25" hidden="false" customHeight="false" outlineLevel="0" collapsed="false">
      <c r="A1769" s="0" t="s">
        <v>2667</v>
      </c>
    </row>
    <row r="1770" customFormat="false" ht="14.25" hidden="false" customHeight="false" outlineLevel="0" collapsed="false">
      <c r="A1770" s="0" t="s">
        <v>2668</v>
      </c>
    </row>
    <row r="1771" customFormat="false" ht="14.25" hidden="false" customHeight="false" outlineLevel="0" collapsed="false">
      <c r="A1771" s="0" t="s">
        <v>2669</v>
      </c>
    </row>
    <row r="1772" customFormat="false" ht="14.25" hidden="false" customHeight="false" outlineLevel="0" collapsed="false">
      <c r="A1772" s="0" t="s">
        <v>2669</v>
      </c>
    </row>
    <row r="1773" customFormat="false" ht="14.25" hidden="false" customHeight="false" outlineLevel="0" collapsed="false">
      <c r="A1773" s="0" t="s">
        <v>2651</v>
      </c>
    </row>
    <row r="1774" customFormat="false" ht="14.25" hidden="false" customHeight="false" outlineLevel="0" collapsed="false">
      <c r="A1774" s="0" t="s">
        <v>2670</v>
      </c>
    </row>
    <row r="1775" customFormat="false" ht="14.25" hidden="false" customHeight="false" outlineLevel="0" collapsed="false">
      <c r="A1775" s="0" t="s">
        <v>2653</v>
      </c>
    </row>
    <row r="1776" customFormat="false" ht="14.25" hidden="false" customHeight="false" outlineLevel="0" collapsed="false">
      <c r="A1776" s="0" t="s">
        <v>2654</v>
      </c>
    </row>
    <row r="1777" customFormat="false" ht="14.25" hidden="false" customHeight="false" outlineLevel="0" collapsed="false">
      <c r="A1777" s="0" t="s">
        <v>2655</v>
      </c>
    </row>
    <row r="1778" customFormat="false" ht="14.25" hidden="false" customHeight="false" outlineLevel="0" collapsed="false">
      <c r="A1778" s="0" t="s">
        <v>2659</v>
      </c>
    </row>
    <row r="1779" customFormat="false" ht="14.25" hidden="false" customHeight="false" outlineLevel="0" collapsed="false">
      <c r="A1779" s="0" t="s">
        <v>2660</v>
      </c>
    </row>
    <row r="1780" customFormat="false" ht="14.25" hidden="false" customHeight="false" outlineLevel="0" collapsed="false">
      <c r="A1780" s="0" t="s">
        <v>2671</v>
      </c>
    </row>
    <row r="1781" customFormat="false" ht="14.25" hidden="false" customHeight="false" outlineLevel="0" collapsed="false">
      <c r="A1781" s="0" t="s">
        <v>2672</v>
      </c>
    </row>
    <row r="1782" customFormat="false" ht="14.25" hidden="false" customHeight="false" outlineLevel="0" collapsed="false">
      <c r="A1782" s="0" t="s">
        <v>2673</v>
      </c>
    </row>
    <row r="1783" customFormat="false" ht="14.25" hidden="false" customHeight="false" outlineLevel="0" collapsed="false">
      <c r="A1783" s="0" t="s">
        <v>2674</v>
      </c>
    </row>
    <row r="1784" customFormat="false" ht="14.25" hidden="false" customHeight="false" outlineLevel="0" collapsed="false">
      <c r="A1784" s="0" t="s">
        <v>2675</v>
      </c>
    </row>
    <row r="1785" customFormat="false" ht="14.25" hidden="false" customHeight="false" outlineLevel="0" collapsed="false">
      <c r="A1785" s="0" t="s">
        <v>2676</v>
      </c>
    </row>
    <row r="1786" customFormat="false" ht="14.25" hidden="false" customHeight="false" outlineLevel="0" collapsed="false">
      <c r="A1786" s="0" t="s">
        <v>2677</v>
      </c>
    </row>
    <row r="1787" customFormat="false" ht="14.25" hidden="false" customHeight="false" outlineLevel="0" collapsed="false">
      <c r="A1787" s="0" t="s">
        <v>2678</v>
      </c>
    </row>
    <row r="1788" customFormat="false" ht="14.25" hidden="false" customHeight="false" outlineLevel="0" collapsed="false">
      <c r="A1788" s="0" t="s">
        <v>2679</v>
      </c>
    </row>
    <row r="1789" customFormat="false" ht="14.25" hidden="false" customHeight="false" outlineLevel="0" collapsed="false">
      <c r="A1789" s="0" t="s">
        <v>2679</v>
      </c>
    </row>
    <row r="1790" customFormat="false" ht="14.25" hidden="false" customHeight="false" outlineLevel="0" collapsed="false">
      <c r="A1790" s="0" t="s">
        <v>2680</v>
      </c>
    </row>
    <row r="1791" customFormat="false" ht="14.25" hidden="false" customHeight="false" outlineLevel="0" collapsed="false">
      <c r="A1791" s="0" t="s">
        <v>2681</v>
      </c>
    </row>
    <row r="1792" customFormat="false" ht="14.25" hidden="false" customHeight="false" outlineLevel="0" collapsed="false">
      <c r="A1792" s="0" t="s">
        <v>2682</v>
      </c>
    </row>
    <row r="1793" customFormat="false" ht="14.25" hidden="false" customHeight="false" outlineLevel="0" collapsed="false">
      <c r="A1793" s="0" t="s">
        <v>2682</v>
      </c>
    </row>
    <row r="1794" customFormat="false" ht="14.25" hidden="false" customHeight="false" outlineLevel="0" collapsed="false">
      <c r="A1794" s="0" t="s">
        <v>2683</v>
      </c>
    </row>
    <row r="1795" customFormat="false" ht="14.25" hidden="false" customHeight="false" outlineLevel="0" collapsed="false">
      <c r="A1795" s="0" t="s">
        <v>2683</v>
      </c>
    </row>
    <row r="1796" customFormat="false" ht="14.25" hidden="false" customHeight="false" outlineLevel="0" collapsed="false">
      <c r="A1796" s="0" t="s">
        <v>2684</v>
      </c>
    </row>
    <row r="1797" customFormat="false" ht="14.25" hidden="false" customHeight="false" outlineLevel="0" collapsed="false">
      <c r="A1797" s="0" t="s">
        <v>2685</v>
      </c>
    </row>
    <row r="1798" customFormat="false" ht="14.25" hidden="false" customHeight="false" outlineLevel="0" collapsed="false">
      <c r="A1798" s="0" t="s">
        <v>2686</v>
      </c>
    </row>
    <row r="1799" customFormat="false" ht="14.25" hidden="false" customHeight="false" outlineLevel="0" collapsed="false">
      <c r="A1799" s="0" t="s">
        <v>2686</v>
      </c>
    </row>
    <row r="1800" customFormat="false" ht="14.25" hidden="false" customHeight="false" outlineLevel="0" collapsed="false">
      <c r="A1800" s="0" t="s">
        <v>2687</v>
      </c>
    </row>
    <row r="1801" customFormat="false" ht="14.25" hidden="false" customHeight="false" outlineLevel="0" collapsed="false">
      <c r="A1801" s="0" t="s">
        <v>2688</v>
      </c>
    </row>
    <row r="1802" customFormat="false" ht="14.25" hidden="false" customHeight="false" outlineLevel="0" collapsed="false">
      <c r="A1802" s="0" t="s">
        <v>2689</v>
      </c>
    </row>
    <row r="1803" customFormat="false" ht="14.25" hidden="false" customHeight="false" outlineLevel="0" collapsed="false">
      <c r="A1803" s="0" t="s">
        <v>2689</v>
      </c>
    </row>
    <row r="1804" customFormat="false" ht="14.25" hidden="false" customHeight="false" outlineLevel="0" collapsed="false">
      <c r="A1804" s="0" t="s">
        <v>2690</v>
      </c>
    </row>
    <row r="1805" customFormat="false" ht="14.25" hidden="false" customHeight="false" outlineLevel="0" collapsed="false">
      <c r="A1805" s="0" t="s">
        <v>2691</v>
      </c>
    </row>
    <row r="1806" customFormat="false" ht="14.25" hidden="false" customHeight="false" outlineLevel="0" collapsed="false">
      <c r="A1806" s="0" t="s">
        <v>2673</v>
      </c>
    </row>
    <row r="1807" customFormat="false" ht="14.25" hidden="false" customHeight="false" outlineLevel="0" collapsed="false">
      <c r="A1807" s="0" t="s">
        <v>2674</v>
      </c>
    </row>
    <row r="1808" customFormat="false" ht="14.25" hidden="false" customHeight="false" outlineLevel="0" collapsed="false">
      <c r="A1808" s="0" t="s">
        <v>2675</v>
      </c>
    </row>
    <row r="1809" customFormat="false" ht="14.25" hidden="false" customHeight="false" outlineLevel="0" collapsed="false">
      <c r="A1809" s="0" t="s">
        <v>2692</v>
      </c>
    </row>
    <row r="1810" customFormat="false" ht="14.25" hidden="false" customHeight="false" outlineLevel="0" collapsed="false">
      <c r="A1810" s="0" t="s">
        <v>2693</v>
      </c>
    </row>
    <row r="1811" customFormat="false" ht="14.25" hidden="false" customHeight="false" outlineLevel="0" collapsed="false">
      <c r="A1811" s="0" t="s">
        <v>2694</v>
      </c>
    </row>
    <row r="1812" customFormat="false" ht="14.25" hidden="false" customHeight="false" outlineLevel="0" collapsed="false">
      <c r="A1812" s="0" t="s">
        <v>2695</v>
      </c>
    </row>
    <row r="1813" customFormat="false" ht="14.25" hidden="false" customHeight="false" outlineLevel="0" collapsed="false">
      <c r="A1813" s="0" t="s">
        <v>2696</v>
      </c>
    </row>
    <row r="1814" customFormat="false" ht="14.25" hidden="false" customHeight="false" outlineLevel="0" collapsed="false">
      <c r="A1814" s="0" t="s">
        <v>2697</v>
      </c>
    </row>
    <row r="1815" customFormat="false" ht="14.25" hidden="false" customHeight="false" outlineLevel="0" collapsed="false">
      <c r="A1815" s="0" t="s">
        <v>2698</v>
      </c>
    </row>
    <row r="1816" customFormat="false" ht="14.25" hidden="false" customHeight="false" outlineLevel="0" collapsed="false">
      <c r="A1816" s="0" t="s">
        <v>2699</v>
      </c>
    </row>
    <row r="1817" customFormat="false" ht="14.25" hidden="false" customHeight="false" outlineLevel="0" collapsed="false">
      <c r="A1817" s="0" t="s">
        <v>2700</v>
      </c>
    </row>
    <row r="1818" customFormat="false" ht="14.25" hidden="false" customHeight="false" outlineLevel="0" collapsed="false">
      <c r="A1818" s="0" t="s">
        <v>2701</v>
      </c>
    </row>
    <row r="1819" customFormat="false" ht="14.25" hidden="false" customHeight="false" outlineLevel="0" collapsed="false">
      <c r="A1819" s="0" t="s">
        <v>2702</v>
      </c>
    </row>
    <row r="1820" customFormat="false" ht="14.25" hidden="false" customHeight="false" outlineLevel="0" collapsed="false">
      <c r="A1820" s="0" t="s">
        <v>2702</v>
      </c>
    </row>
    <row r="1821" customFormat="false" ht="14.25" hidden="false" customHeight="false" outlineLevel="0" collapsed="false">
      <c r="A1821" s="0" t="s">
        <v>2703</v>
      </c>
    </row>
    <row r="1822" customFormat="false" ht="14.25" hidden="false" customHeight="false" outlineLevel="0" collapsed="false">
      <c r="A1822" s="0" t="s">
        <v>2704</v>
      </c>
    </row>
    <row r="1823" customFormat="false" ht="14.25" hidden="false" customHeight="false" outlineLevel="0" collapsed="false">
      <c r="A1823" s="0" t="s">
        <v>2705</v>
      </c>
    </row>
    <row r="1824" customFormat="false" ht="14.25" hidden="false" customHeight="false" outlineLevel="0" collapsed="false">
      <c r="A1824" s="0" t="s">
        <v>2705</v>
      </c>
    </row>
    <row r="1825" customFormat="false" ht="14.25" hidden="false" customHeight="false" outlineLevel="0" collapsed="false">
      <c r="A1825" s="0" t="s">
        <v>2706</v>
      </c>
    </row>
    <row r="1826" customFormat="false" ht="14.25" hidden="false" customHeight="false" outlineLevel="0" collapsed="false">
      <c r="A1826" s="0" t="s">
        <v>2707</v>
      </c>
    </row>
    <row r="1827" customFormat="false" ht="14.25" hidden="false" customHeight="false" outlineLevel="0" collapsed="false">
      <c r="A1827" s="0" t="s">
        <v>2708</v>
      </c>
    </row>
    <row r="1828" customFormat="false" ht="14.25" hidden="false" customHeight="false" outlineLevel="0" collapsed="false">
      <c r="A1828" s="0" t="s">
        <v>2709</v>
      </c>
    </row>
    <row r="1829" customFormat="false" ht="14.25" hidden="false" customHeight="false" outlineLevel="0" collapsed="false">
      <c r="A1829" s="0" t="s">
        <v>2709</v>
      </c>
    </row>
    <row r="1830" customFormat="false" ht="14.25" hidden="false" customHeight="false" outlineLevel="0" collapsed="false">
      <c r="A1830" s="0" t="s">
        <v>2710</v>
      </c>
    </row>
    <row r="1831" customFormat="false" ht="14.25" hidden="false" customHeight="false" outlineLevel="0" collapsed="false">
      <c r="A1831" s="0" t="s">
        <v>2710</v>
      </c>
    </row>
    <row r="1832" customFormat="false" ht="14.25" hidden="false" customHeight="false" outlineLevel="0" collapsed="false">
      <c r="A1832" s="0" t="s">
        <v>2711</v>
      </c>
    </row>
    <row r="1833" customFormat="false" ht="14.25" hidden="false" customHeight="false" outlineLevel="0" collapsed="false">
      <c r="A1833" s="0" t="s">
        <v>2712</v>
      </c>
    </row>
    <row r="1834" customFormat="false" ht="14.25" hidden="false" customHeight="false" outlineLevel="0" collapsed="false">
      <c r="A1834" s="0" t="s">
        <v>2713</v>
      </c>
    </row>
    <row r="1835" customFormat="false" ht="14.25" hidden="false" customHeight="false" outlineLevel="0" collapsed="false">
      <c r="A1835" s="0" t="s">
        <v>2714</v>
      </c>
    </row>
    <row r="1836" customFormat="false" ht="14.25" hidden="false" customHeight="false" outlineLevel="0" collapsed="false">
      <c r="A1836" s="0" t="s">
        <v>2695</v>
      </c>
    </row>
    <row r="1837" customFormat="false" ht="14.25" hidden="false" customHeight="false" outlineLevel="0" collapsed="false">
      <c r="A1837" s="0" t="s">
        <v>2715</v>
      </c>
    </row>
    <row r="1838" customFormat="false" ht="14.25" hidden="false" customHeight="false" outlineLevel="0" collapsed="false">
      <c r="A1838" s="0" t="s">
        <v>2716</v>
      </c>
    </row>
    <row r="1839" customFormat="false" ht="14.25" hidden="false" customHeight="false" outlineLevel="0" collapsed="false">
      <c r="A1839" s="0" t="s">
        <v>2717</v>
      </c>
    </row>
    <row r="1840" customFormat="false" ht="14.25" hidden="false" customHeight="false" outlineLevel="0" collapsed="false">
      <c r="A1840" s="0" t="s">
        <v>2701</v>
      </c>
    </row>
    <row r="1841" customFormat="false" ht="14.25" hidden="false" customHeight="false" outlineLevel="0" collapsed="false">
      <c r="A1841" s="0" t="s">
        <v>2718</v>
      </c>
    </row>
    <row r="1842" customFormat="false" ht="14.25" hidden="false" customHeight="false" outlineLevel="0" collapsed="false">
      <c r="A1842" s="0" t="s">
        <v>2704</v>
      </c>
    </row>
    <row r="1843" customFormat="false" ht="14.25" hidden="false" customHeight="false" outlineLevel="0" collapsed="false">
      <c r="A1843" s="0" t="s">
        <v>2706</v>
      </c>
    </row>
    <row r="1844" customFormat="false" ht="14.25" hidden="false" customHeight="false" outlineLevel="0" collapsed="false">
      <c r="A1844" s="0" t="s">
        <v>2713</v>
      </c>
    </row>
    <row r="1845" customFormat="false" ht="14.25" hidden="false" customHeight="false" outlineLevel="0" collapsed="false">
      <c r="A1845" s="0" t="s">
        <v>2719</v>
      </c>
    </row>
    <row r="1846" customFormat="false" ht="14.25" hidden="false" customHeight="false" outlineLevel="0" collapsed="false">
      <c r="A1846" s="0" t="s">
        <v>2720</v>
      </c>
    </row>
    <row r="1847" customFormat="false" ht="14.25" hidden="false" customHeight="false" outlineLevel="0" collapsed="false">
      <c r="A1847" s="0" t="s">
        <v>2721</v>
      </c>
    </row>
    <row r="1848" customFormat="false" ht="14.25" hidden="false" customHeight="false" outlineLevel="0" collapsed="false">
      <c r="A1848" s="0" t="s">
        <v>2722</v>
      </c>
    </row>
    <row r="1849" customFormat="false" ht="14.25" hidden="false" customHeight="false" outlineLevel="0" collapsed="false">
      <c r="A1849" s="0" t="s">
        <v>2723</v>
      </c>
    </row>
    <row r="1850" customFormat="false" ht="14.25" hidden="false" customHeight="false" outlineLevel="0" collapsed="false">
      <c r="A1850" s="0" t="s">
        <v>2724</v>
      </c>
    </row>
    <row r="1851" customFormat="false" ht="14.25" hidden="false" customHeight="false" outlineLevel="0" collapsed="false">
      <c r="A1851" s="0" t="s">
        <v>2724</v>
      </c>
    </row>
    <row r="1852" customFormat="false" ht="14.25" hidden="false" customHeight="false" outlineLevel="0" collapsed="false">
      <c r="A1852" s="0" t="s">
        <v>2725</v>
      </c>
    </row>
    <row r="1853" customFormat="false" ht="14.25" hidden="false" customHeight="false" outlineLevel="0" collapsed="false">
      <c r="A1853" s="0" t="s">
        <v>2726</v>
      </c>
    </row>
    <row r="1854" customFormat="false" ht="14.25" hidden="false" customHeight="false" outlineLevel="0" collapsed="false">
      <c r="A1854" s="0" t="s">
        <v>2727</v>
      </c>
    </row>
    <row r="1855" customFormat="false" ht="14.25" hidden="false" customHeight="false" outlineLevel="0" collapsed="false">
      <c r="A1855" s="0" t="s">
        <v>2728</v>
      </c>
    </row>
    <row r="1856" customFormat="false" ht="14.25" hidden="false" customHeight="false" outlineLevel="0" collapsed="false">
      <c r="A1856" s="0" t="s">
        <v>2729</v>
      </c>
    </row>
    <row r="1857" customFormat="false" ht="14.25" hidden="false" customHeight="false" outlineLevel="0" collapsed="false">
      <c r="A1857" s="0" t="s">
        <v>2730</v>
      </c>
    </row>
    <row r="1858" customFormat="false" ht="14.25" hidden="false" customHeight="false" outlineLevel="0" collapsed="false">
      <c r="A1858" s="0" t="s">
        <v>2730</v>
      </c>
    </row>
    <row r="1859" customFormat="false" ht="14.25" hidden="false" customHeight="false" outlineLevel="0" collapsed="false">
      <c r="A1859" s="0" t="s">
        <v>2731</v>
      </c>
    </row>
    <row r="1860" customFormat="false" ht="14.25" hidden="false" customHeight="false" outlineLevel="0" collapsed="false">
      <c r="A1860" s="0" t="s">
        <v>2731</v>
      </c>
    </row>
    <row r="1861" customFormat="false" ht="14.25" hidden="false" customHeight="false" outlineLevel="0" collapsed="false">
      <c r="A1861" s="0" t="s">
        <v>2732</v>
      </c>
    </row>
    <row r="1862" customFormat="false" ht="14.25" hidden="false" customHeight="false" outlineLevel="0" collapsed="false">
      <c r="A1862" s="0" t="s">
        <v>2732</v>
      </c>
    </row>
    <row r="1863" customFormat="false" ht="14.25" hidden="false" customHeight="false" outlineLevel="0" collapsed="false">
      <c r="A1863" s="0" t="s">
        <v>2733</v>
      </c>
    </row>
    <row r="1864" customFormat="false" ht="14.25" hidden="false" customHeight="false" outlineLevel="0" collapsed="false">
      <c r="A1864" s="0" t="s">
        <v>2734</v>
      </c>
    </row>
    <row r="1865" customFormat="false" ht="14.25" hidden="false" customHeight="false" outlineLevel="0" collapsed="false">
      <c r="A1865" s="0" t="s">
        <v>2735</v>
      </c>
    </row>
    <row r="1866" customFormat="false" ht="14.25" hidden="false" customHeight="false" outlineLevel="0" collapsed="false">
      <c r="A1866" s="0" t="s">
        <v>2721</v>
      </c>
    </row>
    <row r="1867" customFormat="false" ht="14.25" hidden="false" customHeight="false" outlineLevel="0" collapsed="false">
      <c r="A1867" s="0" t="s">
        <v>2736</v>
      </c>
    </row>
    <row r="1868" customFormat="false" ht="14.25" hidden="false" customHeight="false" outlineLevel="0" collapsed="false">
      <c r="A1868" s="0" t="s">
        <v>2723</v>
      </c>
    </row>
    <row r="1869" customFormat="false" ht="14.25" hidden="false" customHeight="false" outlineLevel="0" collapsed="false">
      <c r="A1869" s="0" t="s">
        <v>2737</v>
      </c>
    </row>
    <row r="1870" customFormat="false" ht="14.25" hidden="false" customHeight="false" outlineLevel="0" collapsed="false">
      <c r="A1870" s="0" t="s">
        <v>2726</v>
      </c>
    </row>
    <row r="1871" customFormat="false" ht="14.25" hidden="false" customHeight="false" outlineLevel="0" collapsed="false">
      <c r="A1871" s="0" t="s">
        <v>2738</v>
      </c>
    </row>
    <row r="1872" customFormat="false" ht="14.25" hidden="false" customHeight="false" outlineLevel="0" collapsed="false">
      <c r="A1872" s="0" t="s">
        <v>2739</v>
      </c>
    </row>
    <row r="1873" customFormat="false" ht="14.25" hidden="false" customHeight="false" outlineLevel="0" collapsed="false">
      <c r="A1873" s="0" t="s">
        <v>2740</v>
      </c>
    </row>
    <row r="1874" customFormat="false" ht="14.25" hidden="false" customHeight="false" outlineLevel="0" collapsed="false">
      <c r="A1874" s="0" t="s">
        <v>2741</v>
      </c>
    </row>
    <row r="1875" customFormat="false" ht="14.25" hidden="false" customHeight="false" outlineLevel="0" collapsed="false">
      <c r="A1875" s="0" t="s">
        <v>2742</v>
      </c>
    </row>
    <row r="1876" customFormat="false" ht="14.25" hidden="false" customHeight="false" outlineLevel="0" collapsed="false">
      <c r="A1876" s="0" t="s">
        <v>2743</v>
      </c>
    </row>
    <row r="1877" customFormat="false" ht="14.25" hidden="false" customHeight="false" outlineLevel="0" collapsed="false">
      <c r="A1877" s="0" t="s">
        <v>2744</v>
      </c>
    </row>
    <row r="1878" customFormat="false" ht="14.25" hidden="false" customHeight="false" outlineLevel="0" collapsed="false">
      <c r="A1878" s="0" t="s">
        <v>2745</v>
      </c>
    </row>
    <row r="1879" customFormat="false" ht="14.25" hidden="false" customHeight="false" outlineLevel="0" collapsed="false">
      <c r="A1879" s="0" t="s">
        <v>2746</v>
      </c>
    </row>
    <row r="1880" customFormat="false" ht="14.25" hidden="false" customHeight="false" outlineLevel="0" collapsed="false">
      <c r="A1880" s="0" t="s">
        <v>2747</v>
      </c>
    </row>
    <row r="1881" customFormat="false" ht="14.25" hidden="false" customHeight="false" outlineLevel="0" collapsed="false">
      <c r="A1881" s="0" t="s">
        <v>2748</v>
      </c>
    </row>
    <row r="1882" customFormat="false" ht="14.25" hidden="false" customHeight="false" outlineLevel="0" collapsed="false">
      <c r="A1882" s="0" t="s">
        <v>2749</v>
      </c>
    </row>
    <row r="1883" customFormat="false" ht="14.25" hidden="false" customHeight="false" outlineLevel="0" collapsed="false">
      <c r="A1883" s="0" t="s">
        <v>2749</v>
      </c>
    </row>
    <row r="1884" customFormat="false" ht="14.25" hidden="false" customHeight="false" outlineLevel="0" collapsed="false">
      <c r="A1884" s="0" t="s">
        <v>2750</v>
      </c>
    </row>
    <row r="1885" customFormat="false" ht="14.25" hidden="false" customHeight="false" outlineLevel="0" collapsed="false">
      <c r="A1885" s="0" t="s">
        <v>2750</v>
      </c>
    </row>
    <row r="1886" customFormat="false" ht="14.25" hidden="false" customHeight="false" outlineLevel="0" collapsed="false">
      <c r="A1886" s="0" t="s">
        <v>2751</v>
      </c>
    </row>
    <row r="1887" customFormat="false" ht="14.25" hidden="false" customHeight="false" outlineLevel="0" collapsed="false">
      <c r="A1887" s="0" t="s">
        <v>2751</v>
      </c>
    </row>
    <row r="1888" customFormat="false" ht="14.25" hidden="false" customHeight="false" outlineLevel="0" collapsed="false">
      <c r="A1888" s="0" t="s">
        <v>2752</v>
      </c>
    </row>
    <row r="1889" customFormat="false" ht="14.25" hidden="false" customHeight="false" outlineLevel="0" collapsed="false">
      <c r="A1889" s="0" t="s">
        <v>2753</v>
      </c>
    </row>
    <row r="1890" customFormat="false" ht="14.25" hidden="false" customHeight="false" outlineLevel="0" collapsed="false">
      <c r="A1890" s="0" t="s">
        <v>2754</v>
      </c>
    </row>
    <row r="1891" customFormat="false" ht="14.25" hidden="false" customHeight="false" outlineLevel="0" collapsed="false">
      <c r="A1891" s="0" t="s">
        <v>2740</v>
      </c>
    </row>
    <row r="1892" customFormat="false" ht="14.25" hidden="false" customHeight="false" outlineLevel="0" collapsed="false">
      <c r="A1892" s="0" t="s">
        <v>2741</v>
      </c>
    </row>
    <row r="1893" customFormat="false" ht="14.25" hidden="false" customHeight="false" outlineLevel="0" collapsed="false">
      <c r="A1893" s="0" t="s">
        <v>2755</v>
      </c>
    </row>
    <row r="1894" customFormat="false" ht="14.25" hidden="false" customHeight="false" outlineLevel="0" collapsed="false">
      <c r="A1894" s="0" t="s">
        <v>2743</v>
      </c>
    </row>
    <row r="1895" customFormat="false" ht="14.25" hidden="false" customHeight="false" outlineLevel="0" collapsed="false">
      <c r="A1895" s="0" t="s">
        <v>2744</v>
      </c>
    </row>
    <row r="1896" customFormat="false" ht="14.25" hidden="false" customHeight="false" outlineLevel="0" collapsed="false">
      <c r="A1896" s="0" t="s">
        <v>2756</v>
      </c>
    </row>
    <row r="1897" customFormat="false" ht="14.25" hidden="false" customHeight="false" outlineLevel="0" collapsed="false">
      <c r="A1897" s="0" t="s">
        <v>2757</v>
      </c>
    </row>
    <row r="1898" customFormat="false" ht="14.25" hidden="false" customHeight="false" outlineLevel="0" collapsed="false">
      <c r="A1898" s="0" t="s">
        <v>2758</v>
      </c>
    </row>
    <row r="1899" customFormat="false" ht="14.25" hidden="false" customHeight="false" outlineLevel="0" collapsed="false">
      <c r="A1899" s="0" t="s">
        <v>2754</v>
      </c>
    </row>
    <row r="1900" customFormat="false" ht="14.25" hidden="false" customHeight="false" outlineLevel="0" collapsed="false">
      <c r="A1900" s="0" t="s">
        <v>2759</v>
      </c>
    </row>
    <row r="1901" customFormat="false" ht="14.25" hidden="false" customHeight="false" outlineLevel="0" collapsed="false">
      <c r="A1901" s="0" t="s">
        <v>2760</v>
      </c>
    </row>
    <row r="1902" customFormat="false" ht="14.25" hidden="false" customHeight="false" outlineLevel="0" collapsed="false">
      <c r="A1902" s="0" t="s">
        <v>2761</v>
      </c>
    </row>
    <row r="1903" customFormat="false" ht="14.25" hidden="false" customHeight="false" outlineLevel="0" collapsed="false">
      <c r="A1903" s="0" t="s">
        <v>2762</v>
      </c>
    </row>
    <row r="1904" customFormat="false" ht="14.25" hidden="false" customHeight="false" outlineLevel="0" collapsed="false">
      <c r="A1904" s="0" t="s">
        <v>2763</v>
      </c>
    </row>
    <row r="1905" customFormat="false" ht="14.25" hidden="false" customHeight="false" outlineLevel="0" collapsed="false">
      <c r="A1905" s="0" t="s">
        <v>2764</v>
      </c>
    </row>
    <row r="1906" customFormat="false" ht="14.25" hidden="false" customHeight="false" outlineLevel="0" collapsed="false">
      <c r="A1906" s="0" t="s">
        <v>2765</v>
      </c>
    </row>
    <row r="1907" customFormat="false" ht="14.25" hidden="false" customHeight="false" outlineLevel="0" collapsed="false">
      <c r="A1907" s="0" t="s">
        <v>2766</v>
      </c>
    </row>
    <row r="1908" customFormat="false" ht="14.25" hidden="false" customHeight="false" outlineLevel="0" collapsed="false">
      <c r="A1908" s="0" t="s">
        <v>2767</v>
      </c>
    </row>
    <row r="1909" customFormat="false" ht="14.25" hidden="false" customHeight="false" outlineLevel="0" collapsed="false">
      <c r="A1909" s="0" t="s">
        <v>2767</v>
      </c>
    </row>
    <row r="1910" customFormat="false" ht="14.25" hidden="false" customHeight="false" outlineLevel="0" collapsed="false">
      <c r="A1910" s="0" t="s">
        <v>2768</v>
      </c>
    </row>
    <row r="1911" customFormat="false" ht="14.25" hidden="false" customHeight="false" outlineLevel="0" collapsed="false">
      <c r="A1911" s="0" t="s">
        <v>2769</v>
      </c>
    </row>
    <row r="1912" customFormat="false" ht="14.25" hidden="false" customHeight="false" outlineLevel="0" collapsed="false">
      <c r="A1912" s="0" t="s">
        <v>2770</v>
      </c>
    </row>
    <row r="1913" customFormat="false" ht="14.25" hidden="false" customHeight="false" outlineLevel="0" collapsed="false">
      <c r="A1913" s="0" t="s">
        <v>2771</v>
      </c>
    </row>
    <row r="1914" customFormat="false" ht="14.25" hidden="false" customHeight="false" outlineLevel="0" collapsed="false">
      <c r="A1914" s="0" t="s">
        <v>2772</v>
      </c>
    </row>
    <row r="1915" customFormat="false" ht="14.25" hidden="false" customHeight="false" outlineLevel="0" collapsed="false">
      <c r="A1915" s="0" t="s">
        <v>2773</v>
      </c>
    </row>
    <row r="1916" customFormat="false" ht="14.25" hidden="false" customHeight="false" outlineLevel="0" collapsed="false">
      <c r="A1916" s="0" t="s">
        <v>2773</v>
      </c>
    </row>
    <row r="1917" customFormat="false" ht="14.25" hidden="false" customHeight="false" outlineLevel="0" collapsed="false">
      <c r="A1917" s="0" t="s">
        <v>2774</v>
      </c>
    </row>
    <row r="1918" customFormat="false" ht="14.25" hidden="false" customHeight="false" outlineLevel="0" collapsed="false">
      <c r="A1918" s="0" t="s">
        <v>2774</v>
      </c>
    </row>
    <row r="1919" customFormat="false" ht="14.25" hidden="false" customHeight="false" outlineLevel="0" collapsed="false">
      <c r="A1919" s="0" t="s">
        <v>2775</v>
      </c>
    </row>
    <row r="1920" customFormat="false" ht="14.25" hidden="false" customHeight="false" outlineLevel="0" collapsed="false">
      <c r="A1920" s="0" t="s">
        <v>2775</v>
      </c>
    </row>
    <row r="1921" customFormat="false" ht="14.25" hidden="false" customHeight="false" outlineLevel="0" collapsed="false">
      <c r="A1921" s="0" t="s">
        <v>2776</v>
      </c>
    </row>
    <row r="1922" customFormat="false" ht="14.25" hidden="false" customHeight="false" outlineLevel="0" collapsed="false">
      <c r="A1922" s="0" t="s">
        <v>2777</v>
      </c>
    </row>
    <row r="1923" customFormat="false" ht="14.25" hidden="false" customHeight="false" outlineLevel="0" collapsed="false">
      <c r="A1923" s="0" t="s">
        <v>2778</v>
      </c>
    </row>
    <row r="1924" customFormat="false" ht="14.25" hidden="false" customHeight="false" outlineLevel="0" collapsed="false">
      <c r="A1924" s="0" t="s">
        <v>2779</v>
      </c>
    </row>
    <row r="1925" customFormat="false" ht="14.25" hidden="false" customHeight="false" outlineLevel="0" collapsed="false">
      <c r="A1925" s="0" t="s">
        <v>2760</v>
      </c>
    </row>
    <row r="1926" customFormat="false" ht="14.25" hidden="false" customHeight="false" outlineLevel="0" collapsed="false">
      <c r="A1926" s="0" t="s">
        <v>2780</v>
      </c>
    </row>
    <row r="1927" customFormat="false" ht="14.25" hidden="false" customHeight="false" outlineLevel="0" collapsed="false">
      <c r="A1927" s="0" t="s">
        <v>2762</v>
      </c>
    </row>
    <row r="1928" customFormat="false" ht="14.25" hidden="false" customHeight="false" outlineLevel="0" collapsed="false">
      <c r="A1928" s="0" t="s">
        <v>2763</v>
      </c>
    </row>
    <row r="1929" customFormat="false" ht="14.25" hidden="false" customHeight="false" outlineLevel="0" collapsed="false">
      <c r="A1929" s="0" t="s">
        <v>2781</v>
      </c>
    </row>
    <row r="1930" customFormat="false" ht="14.25" hidden="false" customHeight="false" outlineLevel="0" collapsed="false">
      <c r="A1930" s="0" t="s">
        <v>2768</v>
      </c>
    </row>
    <row r="1931" customFormat="false" ht="14.25" hidden="false" customHeight="false" outlineLevel="0" collapsed="false">
      <c r="A1931" s="0" t="s">
        <v>2769</v>
      </c>
    </row>
    <row r="1932" customFormat="false" ht="14.25" hidden="false" customHeight="false" outlineLevel="0" collapsed="false">
      <c r="A1932" s="0" t="s">
        <v>2782</v>
      </c>
    </row>
    <row r="1933" customFormat="false" ht="14.25" hidden="false" customHeight="false" outlineLevel="0" collapsed="false">
      <c r="A1933" s="0" t="s">
        <v>2783</v>
      </c>
    </row>
    <row r="1934" customFormat="false" ht="14.25" hidden="false" customHeight="false" outlineLevel="0" collapsed="false">
      <c r="A1934" s="0" t="s">
        <v>2784</v>
      </c>
    </row>
    <row r="1935" customFormat="false" ht="14.25" hidden="false" customHeight="false" outlineLevel="0" collapsed="false">
      <c r="A1935" s="0" t="s">
        <v>2785</v>
      </c>
    </row>
    <row r="1936" customFormat="false" ht="14.25" hidden="false" customHeight="false" outlineLevel="0" collapsed="false">
      <c r="A1936" s="0" t="s">
        <v>2786</v>
      </c>
    </row>
    <row r="1937" customFormat="false" ht="14.25" hidden="false" customHeight="false" outlineLevel="0" collapsed="false">
      <c r="A1937" s="0" t="s">
        <v>2787</v>
      </c>
    </row>
    <row r="1938" customFormat="false" ht="14.25" hidden="false" customHeight="false" outlineLevel="0" collapsed="false">
      <c r="A1938" s="0" t="s">
        <v>2788</v>
      </c>
    </row>
    <row r="1939" customFormat="false" ht="14.25" hidden="false" customHeight="false" outlineLevel="0" collapsed="false">
      <c r="A1939" s="0" t="s">
        <v>2789</v>
      </c>
    </row>
    <row r="1940" customFormat="false" ht="14.25" hidden="false" customHeight="false" outlineLevel="0" collapsed="false">
      <c r="A1940" s="0" t="s">
        <v>2789</v>
      </c>
    </row>
    <row r="1941" customFormat="false" ht="14.25" hidden="false" customHeight="false" outlineLevel="0" collapsed="false">
      <c r="A1941" s="0" t="s">
        <v>2790</v>
      </c>
    </row>
    <row r="1942" customFormat="false" ht="14.25" hidden="false" customHeight="false" outlineLevel="0" collapsed="false">
      <c r="A1942" s="0" t="s">
        <v>2791</v>
      </c>
    </row>
    <row r="1943" customFormat="false" ht="14.25" hidden="false" customHeight="false" outlineLevel="0" collapsed="false">
      <c r="A1943" s="0" t="s">
        <v>2792</v>
      </c>
    </row>
    <row r="1944" customFormat="false" ht="14.25" hidden="false" customHeight="false" outlineLevel="0" collapsed="false">
      <c r="A1944" s="0" t="s">
        <v>2793</v>
      </c>
    </row>
    <row r="1945" customFormat="false" ht="14.25" hidden="false" customHeight="false" outlineLevel="0" collapsed="false">
      <c r="A1945" s="0" t="s">
        <v>2794</v>
      </c>
    </row>
    <row r="1946" customFormat="false" ht="14.25" hidden="false" customHeight="false" outlineLevel="0" collapsed="false">
      <c r="A1946" s="0" t="s">
        <v>2795</v>
      </c>
    </row>
    <row r="1947" customFormat="false" ht="14.25" hidden="false" customHeight="false" outlineLevel="0" collapsed="false">
      <c r="A1947" s="0" t="s">
        <v>2795</v>
      </c>
    </row>
    <row r="1948" customFormat="false" ht="14.25" hidden="false" customHeight="false" outlineLevel="0" collapsed="false">
      <c r="A1948" s="0" t="s">
        <v>2796</v>
      </c>
    </row>
    <row r="1949" customFormat="false" ht="14.25" hidden="false" customHeight="false" outlineLevel="0" collapsed="false">
      <c r="A1949" s="0" t="s">
        <v>2797</v>
      </c>
    </row>
    <row r="1950" customFormat="false" ht="14.25" hidden="false" customHeight="false" outlineLevel="0" collapsed="false">
      <c r="A1950" s="0" t="s">
        <v>2797</v>
      </c>
    </row>
    <row r="1951" customFormat="false" ht="14.25" hidden="false" customHeight="false" outlineLevel="0" collapsed="false">
      <c r="A1951" s="0" t="s">
        <v>2798</v>
      </c>
    </row>
    <row r="1952" customFormat="false" ht="14.25" hidden="false" customHeight="false" outlineLevel="0" collapsed="false">
      <c r="A1952" s="0" t="s">
        <v>2799</v>
      </c>
    </row>
    <row r="1953" customFormat="false" ht="14.25" hidden="false" customHeight="false" outlineLevel="0" collapsed="false">
      <c r="A1953" s="0" t="s">
        <v>2800</v>
      </c>
    </row>
    <row r="1954" customFormat="false" ht="14.25" hidden="false" customHeight="false" outlineLevel="0" collapsed="false">
      <c r="A1954" s="0" t="s">
        <v>2801</v>
      </c>
    </row>
    <row r="1955" customFormat="false" ht="14.25" hidden="false" customHeight="false" outlineLevel="0" collapsed="false">
      <c r="A1955" s="0" t="s">
        <v>2802</v>
      </c>
    </row>
    <row r="1956" customFormat="false" ht="14.25" hidden="false" customHeight="false" outlineLevel="0" collapsed="false">
      <c r="A1956" s="0" t="s">
        <v>2803</v>
      </c>
    </row>
    <row r="1957" customFormat="false" ht="14.25" hidden="false" customHeight="false" outlineLevel="0" collapsed="false">
      <c r="A1957" s="0" t="s">
        <v>2803</v>
      </c>
    </row>
    <row r="1958" customFormat="false" ht="14.25" hidden="false" customHeight="false" outlineLevel="0" collapsed="false">
      <c r="A1958" s="0" t="s">
        <v>2804</v>
      </c>
    </row>
    <row r="1959" customFormat="false" ht="14.25" hidden="false" customHeight="false" outlineLevel="0" collapsed="false">
      <c r="A1959" s="0" t="s">
        <v>2805</v>
      </c>
    </row>
    <row r="1960" customFormat="false" ht="14.25" hidden="false" customHeight="false" outlineLevel="0" collapsed="false">
      <c r="A1960" s="0" t="s">
        <v>2805</v>
      </c>
    </row>
    <row r="1961" customFormat="false" ht="14.25" hidden="false" customHeight="false" outlineLevel="0" collapsed="false">
      <c r="A1961" s="0" t="s">
        <v>2806</v>
      </c>
    </row>
    <row r="1962" customFormat="false" ht="14.25" hidden="false" customHeight="false" outlineLevel="0" collapsed="false">
      <c r="A1962" s="0" t="s">
        <v>2807</v>
      </c>
    </row>
    <row r="1963" customFormat="false" ht="14.25" hidden="false" customHeight="false" outlineLevel="0" collapsed="false">
      <c r="A1963" s="0" t="s">
        <v>2808</v>
      </c>
    </row>
    <row r="1964" customFormat="false" ht="14.25" hidden="false" customHeight="false" outlineLevel="0" collapsed="false">
      <c r="A1964" s="0" t="s">
        <v>2809</v>
      </c>
    </row>
    <row r="1965" customFormat="false" ht="14.25" hidden="false" customHeight="false" outlineLevel="0" collapsed="false">
      <c r="A1965" s="0" t="s">
        <v>2810</v>
      </c>
    </row>
    <row r="1966" customFormat="false" ht="14.25" hidden="false" customHeight="false" outlineLevel="0" collapsed="false">
      <c r="A1966" s="0" t="s">
        <v>2811</v>
      </c>
    </row>
    <row r="1967" customFormat="false" ht="14.25" hidden="false" customHeight="false" outlineLevel="0" collapsed="false">
      <c r="A1967" s="0" t="s">
        <v>2811</v>
      </c>
    </row>
    <row r="1968" customFormat="false" ht="14.25" hidden="false" customHeight="false" outlineLevel="0" collapsed="false">
      <c r="A1968" s="0" t="s">
        <v>2812</v>
      </c>
    </row>
    <row r="1969" customFormat="false" ht="14.25" hidden="false" customHeight="false" outlineLevel="0" collapsed="false">
      <c r="A1969" s="0" t="s">
        <v>2812</v>
      </c>
    </row>
    <row r="1970" customFormat="false" ht="14.25" hidden="false" customHeight="false" outlineLevel="0" collapsed="false">
      <c r="A1970" s="0" t="s">
        <v>2813</v>
      </c>
    </row>
    <row r="1971" customFormat="false" ht="14.25" hidden="false" customHeight="false" outlineLevel="0" collapsed="false">
      <c r="A1971" s="0" t="s">
        <v>2814</v>
      </c>
    </row>
    <row r="1972" customFormat="false" ht="14.25" hidden="false" customHeight="false" outlineLevel="0" collapsed="false">
      <c r="A1972" s="0" t="s">
        <v>2815</v>
      </c>
    </row>
    <row r="1973" customFormat="false" ht="14.25" hidden="false" customHeight="false" outlineLevel="0" collapsed="false">
      <c r="A1973" s="0" t="s">
        <v>2815</v>
      </c>
    </row>
    <row r="1974" customFormat="false" ht="14.25" hidden="false" customHeight="false" outlineLevel="0" collapsed="false">
      <c r="A1974" s="0" t="s">
        <v>2816</v>
      </c>
    </row>
    <row r="1975" customFormat="false" ht="14.25" hidden="false" customHeight="false" outlineLevel="0" collapsed="false">
      <c r="A1975" s="0" t="s">
        <v>2817</v>
      </c>
    </row>
    <row r="1976" customFormat="false" ht="14.25" hidden="false" customHeight="false" outlineLevel="0" collapsed="false">
      <c r="A1976" s="0" t="s">
        <v>2818</v>
      </c>
    </row>
    <row r="1977" customFormat="false" ht="14.25" hidden="false" customHeight="false" outlineLevel="0" collapsed="false">
      <c r="A1977" s="0" t="s">
        <v>2819</v>
      </c>
    </row>
    <row r="1978" customFormat="false" ht="14.25" hidden="false" customHeight="false" outlineLevel="0" collapsed="false">
      <c r="A1978" s="0" t="s">
        <v>2820</v>
      </c>
    </row>
    <row r="1979" customFormat="false" ht="14.25" hidden="false" customHeight="false" outlineLevel="0" collapsed="false">
      <c r="A1979" s="0" t="s">
        <v>2821</v>
      </c>
    </row>
    <row r="1980" customFormat="false" ht="14.25" hidden="false" customHeight="false" outlineLevel="0" collapsed="false">
      <c r="A1980" s="0" t="s">
        <v>2822</v>
      </c>
    </row>
    <row r="1981" customFormat="false" ht="14.25" hidden="false" customHeight="false" outlineLevel="0" collapsed="false">
      <c r="A1981" s="0" t="s">
        <v>2823</v>
      </c>
    </row>
    <row r="1982" customFormat="false" ht="14.25" hidden="false" customHeight="false" outlineLevel="0" collapsed="false">
      <c r="A1982" s="0" t="s">
        <v>2824</v>
      </c>
    </row>
    <row r="1983" customFormat="false" ht="14.25" hidden="false" customHeight="false" outlineLevel="0" collapsed="false">
      <c r="A1983" s="0" t="s">
        <v>2825</v>
      </c>
    </row>
    <row r="1984" customFormat="false" ht="14.25" hidden="false" customHeight="false" outlineLevel="0" collapsed="false">
      <c r="A1984" s="0" t="s">
        <v>2825</v>
      </c>
    </row>
    <row r="1985" customFormat="false" ht="14.25" hidden="false" customHeight="false" outlineLevel="0" collapsed="false">
      <c r="A1985" s="0" t="s">
        <v>2826</v>
      </c>
    </row>
    <row r="1986" customFormat="false" ht="14.25" hidden="false" customHeight="false" outlineLevel="0" collapsed="false">
      <c r="A1986" s="0" t="s">
        <v>2827</v>
      </c>
    </row>
    <row r="1987" customFormat="false" ht="14.25" hidden="false" customHeight="false" outlineLevel="0" collapsed="false">
      <c r="A1987" s="0" t="s">
        <v>2828</v>
      </c>
    </row>
    <row r="1988" customFormat="false" ht="14.25" hidden="false" customHeight="false" outlineLevel="0" collapsed="false">
      <c r="A1988" s="0" t="s">
        <v>2828</v>
      </c>
    </row>
    <row r="1989" customFormat="false" ht="14.25" hidden="false" customHeight="false" outlineLevel="0" collapsed="false">
      <c r="A1989" s="0" t="s">
        <v>2829</v>
      </c>
    </row>
    <row r="1990" customFormat="false" ht="14.25" hidden="false" customHeight="false" outlineLevel="0" collapsed="false">
      <c r="A1990" s="0" t="s">
        <v>2830</v>
      </c>
    </row>
    <row r="1991" customFormat="false" ht="14.25" hidden="false" customHeight="false" outlineLevel="0" collapsed="false">
      <c r="A1991" s="0" t="s">
        <v>2830</v>
      </c>
    </row>
    <row r="1992" customFormat="false" ht="14.25" hidden="false" customHeight="false" outlineLevel="0" collapsed="false">
      <c r="A1992" s="0" t="s">
        <v>2831</v>
      </c>
    </row>
    <row r="1993" customFormat="false" ht="14.25" hidden="false" customHeight="false" outlineLevel="0" collapsed="false">
      <c r="A1993" s="0" t="s">
        <v>2831</v>
      </c>
    </row>
    <row r="1994" customFormat="false" ht="14.25" hidden="false" customHeight="false" outlineLevel="0" collapsed="false">
      <c r="A1994" s="0" t="s">
        <v>2832</v>
      </c>
    </row>
    <row r="1995" customFormat="false" ht="14.25" hidden="false" customHeight="false" outlineLevel="0" collapsed="false">
      <c r="A1995" s="0" t="s">
        <v>2832</v>
      </c>
    </row>
    <row r="1996" customFormat="false" ht="14.25" hidden="false" customHeight="false" outlineLevel="0" collapsed="false">
      <c r="A1996" s="0" t="s">
        <v>2833</v>
      </c>
    </row>
    <row r="1997" customFormat="false" ht="14.25" hidden="false" customHeight="false" outlineLevel="0" collapsed="false">
      <c r="A1997" s="0" t="s">
        <v>2833</v>
      </c>
    </row>
    <row r="1998" customFormat="false" ht="14.25" hidden="false" customHeight="false" outlineLevel="0" collapsed="false">
      <c r="A1998" s="0" t="s">
        <v>2834</v>
      </c>
    </row>
    <row r="1999" customFormat="false" ht="14.25" hidden="false" customHeight="false" outlineLevel="0" collapsed="false">
      <c r="A1999" s="0" t="s">
        <v>2835</v>
      </c>
    </row>
    <row r="2000" customFormat="false" ht="14.25" hidden="false" customHeight="false" outlineLevel="0" collapsed="false">
      <c r="A2000" s="0" t="s">
        <v>2836</v>
      </c>
    </row>
    <row r="2001" customFormat="false" ht="14.25" hidden="false" customHeight="false" outlineLevel="0" collapsed="false">
      <c r="A2001" s="0" t="s">
        <v>2837</v>
      </c>
    </row>
    <row r="2002" customFormat="false" ht="14.25" hidden="false" customHeight="false" outlineLevel="0" collapsed="false">
      <c r="A2002" s="0" t="s">
        <v>2838</v>
      </c>
    </row>
    <row r="2003" customFormat="false" ht="14.25" hidden="false" customHeight="false" outlineLevel="0" collapsed="false">
      <c r="A2003" s="0" t="s">
        <v>2839</v>
      </c>
    </row>
    <row r="2004" customFormat="false" ht="14.25" hidden="false" customHeight="false" outlineLevel="0" collapsed="false">
      <c r="A2004" s="0" t="s">
        <v>2840</v>
      </c>
    </row>
    <row r="2005" customFormat="false" ht="14.25" hidden="false" customHeight="false" outlineLevel="0" collapsed="false">
      <c r="A2005" s="0" t="s">
        <v>2841</v>
      </c>
    </row>
    <row r="2006" customFormat="false" ht="14.25" hidden="false" customHeight="false" outlineLevel="0" collapsed="false">
      <c r="A2006" s="0" t="s">
        <v>2842</v>
      </c>
    </row>
    <row r="2007" customFormat="false" ht="14.25" hidden="false" customHeight="false" outlineLevel="0" collapsed="false">
      <c r="A2007" s="0" t="s">
        <v>2843</v>
      </c>
    </row>
    <row r="2008" customFormat="false" ht="14.25" hidden="false" customHeight="false" outlineLevel="0" collapsed="false">
      <c r="A2008" s="0" t="s">
        <v>2844</v>
      </c>
    </row>
    <row r="2009" customFormat="false" ht="14.25" hidden="false" customHeight="false" outlineLevel="0" collapsed="false">
      <c r="A2009" s="0" t="s">
        <v>2845</v>
      </c>
    </row>
    <row r="2010" customFormat="false" ht="14.25" hidden="false" customHeight="false" outlineLevel="0" collapsed="false">
      <c r="A2010" s="0" t="s">
        <v>2846</v>
      </c>
    </row>
    <row r="2011" customFormat="false" ht="14.25" hidden="false" customHeight="false" outlineLevel="0" collapsed="false">
      <c r="A2011" s="0" t="s">
        <v>2847</v>
      </c>
    </row>
    <row r="2012" customFormat="false" ht="14.25" hidden="false" customHeight="false" outlineLevel="0" collapsed="false">
      <c r="A2012" s="0" t="s">
        <v>2848</v>
      </c>
    </row>
    <row r="2013" customFormat="false" ht="14.25" hidden="false" customHeight="false" outlineLevel="0" collapsed="false">
      <c r="A2013" s="0" t="s">
        <v>2849</v>
      </c>
    </row>
    <row r="2014" customFormat="false" ht="14.25" hidden="false" customHeight="false" outlineLevel="0" collapsed="false">
      <c r="A2014" s="0" t="s">
        <v>2850</v>
      </c>
    </row>
    <row r="2015" customFormat="false" ht="14.25" hidden="false" customHeight="false" outlineLevel="0" collapsed="false">
      <c r="A2015" s="0" t="s">
        <v>2851</v>
      </c>
    </row>
    <row r="2016" customFormat="false" ht="14.25" hidden="false" customHeight="false" outlineLevel="0" collapsed="false">
      <c r="A2016" s="0" t="s">
        <v>2852</v>
      </c>
    </row>
    <row r="2017" customFormat="false" ht="14.25" hidden="false" customHeight="false" outlineLevel="0" collapsed="false">
      <c r="A2017" s="0" t="s">
        <v>2853</v>
      </c>
    </row>
    <row r="2018" customFormat="false" ht="14.25" hidden="false" customHeight="false" outlineLevel="0" collapsed="false">
      <c r="A2018" s="0" t="s">
        <v>2853</v>
      </c>
    </row>
    <row r="2019" customFormat="false" ht="14.25" hidden="false" customHeight="false" outlineLevel="0" collapsed="false">
      <c r="A2019" s="0" t="s">
        <v>2854</v>
      </c>
    </row>
    <row r="2020" customFormat="false" ht="14.25" hidden="false" customHeight="false" outlineLevel="0" collapsed="false">
      <c r="A2020" s="0" t="s">
        <v>2855</v>
      </c>
    </row>
    <row r="2021" customFormat="false" ht="14.25" hidden="false" customHeight="false" outlineLevel="0" collapsed="false">
      <c r="A2021" s="0" t="s">
        <v>2856</v>
      </c>
    </row>
    <row r="2022" customFormat="false" ht="14.25" hidden="false" customHeight="false" outlineLevel="0" collapsed="false">
      <c r="A2022" s="0" t="s">
        <v>2857</v>
      </c>
    </row>
    <row r="2023" customFormat="false" ht="14.25" hidden="false" customHeight="false" outlineLevel="0" collapsed="false">
      <c r="A2023" s="0" t="s">
        <v>2858</v>
      </c>
    </row>
    <row r="2024" customFormat="false" ht="14.25" hidden="false" customHeight="false" outlineLevel="0" collapsed="false">
      <c r="A2024" s="0" t="s">
        <v>2859</v>
      </c>
    </row>
    <row r="2025" customFormat="false" ht="14.25" hidden="false" customHeight="false" outlineLevel="0" collapsed="false">
      <c r="A2025" s="0" t="s">
        <v>2859</v>
      </c>
    </row>
    <row r="2026" customFormat="false" ht="14.25" hidden="false" customHeight="false" outlineLevel="0" collapsed="false">
      <c r="A2026" s="0" t="s">
        <v>2860</v>
      </c>
    </row>
    <row r="2027" customFormat="false" ht="14.25" hidden="false" customHeight="false" outlineLevel="0" collapsed="false">
      <c r="A2027" s="0" t="s">
        <v>2860</v>
      </c>
    </row>
    <row r="2028" customFormat="false" ht="14.25" hidden="false" customHeight="false" outlineLevel="0" collapsed="false">
      <c r="A2028" s="0" t="s">
        <v>2861</v>
      </c>
    </row>
    <row r="2029" customFormat="false" ht="14.25" hidden="false" customHeight="false" outlineLevel="0" collapsed="false">
      <c r="A2029" s="0" t="s">
        <v>2861</v>
      </c>
    </row>
    <row r="2030" customFormat="false" ht="14.25" hidden="false" customHeight="false" outlineLevel="0" collapsed="false">
      <c r="A2030" s="0" t="s">
        <v>2862</v>
      </c>
    </row>
    <row r="2031" customFormat="false" ht="14.25" hidden="false" customHeight="false" outlineLevel="0" collapsed="false">
      <c r="A2031" s="0" t="s">
        <v>2862</v>
      </c>
    </row>
    <row r="2032" customFormat="false" ht="14.25" hidden="false" customHeight="false" outlineLevel="0" collapsed="false">
      <c r="A2032" s="0" t="s">
        <v>2863</v>
      </c>
    </row>
    <row r="2033" customFormat="false" ht="14.25" hidden="false" customHeight="false" outlineLevel="0" collapsed="false">
      <c r="A2033" s="0" t="s">
        <v>2864</v>
      </c>
    </row>
    <row r="2034" customFormat="false" ht="14.25" hidden="false" customHeight="false" outlineLevel="0" collapsed="false">
      <c r="A2034" s="0" t="s">
        <v>2865</v>
      </c>
    </row>
    <row r="2035" customFormat="false" ht="14.25" hidden="false" customHeight="false" outlineLevel="0" collapsed="false">
      <c r="A2035" s="0" t="s">
        <v>2866</v>
      </c>
    </row>
    <row r="2036" customFormat="false" ht="14.25" hidden="false" customHeight="false" outlineLevel="0" collapsed="false">
      <c r="A2036" s="0" t="s">
        <v>2867</v>
      </c>
    </row>
    <row r="2037" customFormat="false" ht="14.25" hidden="false" customHeight="false" outlineLevel="0" collapsed="false">
      <c r="A2037" s="0" t="s">
        <v>2868</v>
      </c>
    </row>
    <row r="2038" customFormat="false" ht="14.25" hidden="false" customHeight="false" outlineLevel="0" collapsed="false">
      <c r="A2038" s="0" t="s">
        <v>2869</v>
      </c>
    </row>
    <row r="2039" customFormat="false" ht="14.25" hidden="false" customHeight="false" outlineLevel="0" collapsed="false">
      <c r="A2039" s="0" t="s">
        <v>2869</v>
      </c>
    </row>
    <row r="2040" customFormat="false" ht="14.25" hidden="false" customHeight="false" outlineLevel="0" collapsed="false">
      <c r="A2040" s="0" t="s">
        <v>2870</v>
      </c>
    </row>
    <row r="2041" customFormat="false" ht="14.25" hidden="false" customHeight="false" outlineLevel="0" collapsed="false">
      <c r="A2041" s="0" t="s">
        <v>2871</v>
      </c>
    </row>
    <row r="2042" customFormat="false" ht="14.25" hidden="false" customHeight="false" outlineLevel="0" collapsed="false">
      <c r="A2042" s="0" t="s">
        <v>2872</v>
      </c>
    </row>
    <row r="2043" customFormat="false" ht="14.25" hidden="false" customHeight="false" outlineLevel="0" collapsed="false">
      <c r="A2043" s="0" t="s">
        <v>2873</v>
      </c>
    </row>
    <row r="2044" customFormat="false" ht="14.25" hidden="false" customHeight="false" outlineLevel="0" collapsed="false">
      <c r="A2044" s="0" t="s">
        <v>2874</v>
      </c>
    </row>
    <row r="2045" customFormat="false" ht="14.25" hidden="false" customHeight="false" outlineLevel="0" collapsed="false">
      <c r="A2045" s="0" t="s">
        <v>2875</v>
      </c>
    </row>
    <row r="2046" customFormat="false" ht="14.25" hidden="false" customHeight="false" outlineLevel="0" collapsed="false">
      <c r="A2046" s="0" t="s">
        <v>2876</v>
      </c>
    </row>
    <row r="2047" customFormat="false" ht="14.25" hidden="false" customHeight="false" outlineLevel="0" collapsed="false">
      <c r="A2047" s="0" t="s">
        <v>2877</v>
      </c>
    </row>
    <row r="2048" customFormat="false" ht="14.25" hidden="false" customHeight="false" outlineLevel="0" collapsed="false">
      <c r="A2048" s="0" t="s">
        <v>2878</v>
      </c>
    </row>
    <row r="2049" customFormat="false" ht="14.25" hidden="false" customHeight="false" outlineLevel="0" collapsed="false">
      <c r="A2049" s="0" t="s">
        <v>2879</v>
      </c>
    </row>
    <row r="2050" customFormat="false" ht="14.25" hidden="false" customHeight="false" outlineLevel="0" collapsed="false">
      <c r="A2050" s="0" t="s">
        <v>2880</v>
      </c>
    </row>
    <row r="2051" customFormat="false" ht="14.25" hidden="false" customHeight="false" outlineLevel="0" collapsed="false">
      <c r="A2051" s="0" t="s">
        <v>2880</v>
      </c>
    </row>
    <row r="2052" customFormat="false" ht="14.25" hidden="false" customHeight="false" outlineLevel="0" collapsed="false">
      <c r="A2052" s="0" t="s">
        <v>2881</v>
      </c>
    </row>
    <row r="2053" customFormat="false" ht="14.25" hidden="false" customHeight="false" outlineLevel="0" collapsed="false">
      <c r="A2053" s="0" t="s">
        <v>2881</v>
      </c>
    </row>
    <row r="2054" customFormat="false" ht="14.25" hidden="false" customHeight="false" outlineLevel="0" collapsed="false">
      <c r="A2054" s="0" t="s">
        <v>2882</v>
      </c>
    </row>
    <row r="2055" customFormat="false" ht="14.25" hidden="false" customHeight="false" outlineLevel="0" collapsed="false">
      <c r="A2055" s="0" t="s">
        <v>2883</v>
      </c>
    </row>
    <row r="2056" customFormat="false" ht="14.25" hidden="false" customHeight="false" outlineLevel="0" collapsed="false">
      <c r="A2056" s="0" t="s">
        <v>2884</v>
      </c>
    </row>
    <row r="2057" customFormat="false" ht="14.25" hidden="false" customHeight="false" outlineLevel="0" collapsed="false">
      <c r="A2057" s="0" t="s">
        <v>2885</v>
      </c>
    </row>
    <row r="2058" customFormat="false" ht="14.25" hidden="false" customHeight="false" outlineLevel="0" collapsed="false">
      <c r="A2058" s="0" t="s">
        <v>2886</v>
      </c>
    </row>
    <row r="2059" customFormat="false" ht="14.25" hidden="false" customHeight="false" outlineLevel="0" collapsed="false">
      <c r="A2059" s="0" t="s">
        <v>2866</v>
      </c>
    </row>
    <row r="2060" customFormat="false" ht="14.25" hidden="false" customHeight="false" outlineLevel="0" collapsed="false">
      <c r="A2060" s="0" t="s">
        <v>2867</v>
      </c>
    </row>
    <row r="2061" customFormat="false" ht="14.25" hidden="false" customHeight="false" outlineLevel="0" collapsed="false">
      <c r="A2061" s="0" t="s">
        <v>2868</v>
      </c>
    </row>
    <row r="2062" customFormat="false" ht="14.25" hidden="false" customHeight="false" outlineLevel="0" collapsed="false">
      <c r="A2062" s="0" t="s">
        <v>2870</v>
      </c>
    </row>
    <row r="2063" customFormat="false" ht="14.25" hidden="false" customHeight="false" outlineLevel="0" collapsed="false">
      <c r="A2063" s="0" t="s">
        <v>2873</v>
      </c>
    </row>
    <row r="2064" customFormat="false" ht="14.25" hidden="false" customHeight="false" outlineLevel="0" collapsed="false">
      <c r="A2064" s="0" t="s">
        <v>2887</v>
      </c>
    </row>
    <row r="2065" customFormat="false" ht="14.25" hidden="false" customHeight="false" outlineLevel="0" collapsed="false">
      <c r="A2065" s="0" t="s">
        <v>2888</v>
      </c>
    </row>
    <row r="2066" customFormat="false" ht="14.25" hidden="false" customHeight="false" outlineLevel="0" collapsed="false">
      <c r="A2066" s="0" t="s">
        <v>2889</v>
      </c>
    </row>
    <row r="2067" customFormat="false" ht="14.25" hidden="false" customHeight="false" outlineLevel="0" collapsed="false">
      <c r="A2067" s="0" t="s">
        <v>2890</v>
      </c>
    </row>
    <row r="2068" customFormat="false" ht="14.25" hidden="false" customHeight="false" outlineLevel="0" collapsed="false">
      <c r="A2068" s="0" t="s">
        <v>2891</v>
      </c>
    </row>
    <row r="2069" customFormat="false" ht="14.25" hidden="false" customHeight="false" outlineLevel="0" collapsed="false">
      <c r="A2069" s="0" t="s">
        <v>2892</v>
      </c>
    </row>
    <row r="2070" customFormat="false" ht="14.25" hidden="false" customHeight="false" outlineLevel="0" collapsed="false">
      <c r="A2070" s="0" t="s">
        <v>2893</v>
      </c>
    </row>
    <row r="2071" customFormat="false" ht="14.25" hidden="false" customHeight="false" outlineLevel="0" collapsed="false">
      <c r="A2071" s="0" t="s">
        <v>2894</v>
      </c>
    </row>
    <row r="2072" customFormat="false" ht="14.25" hidden="false" customHeight="false" outlineLevel="0" collapsed="false">
      <c r="A2072" s="0" t="s">
        <v>2895</v>
      </c>
    </row>
    <row r="2073" customFormat="false" ht="14.25" hidden="false" customHeight="false" outlineLevel="0" collapsed="false">
      <c r="A2073" s="0" t="s">
        <v>2895</v>
      </c>
    </row>
    <row r="2074" customFormat="false" ht="14.25" hidden="false" customHeight="false" outlineLevel="0" collapsed="false">
      <c r="A2074" s="0" t="s">
        <v>2896</v>
      </c>
    </row>
    <row r="2075" customFormat="false" ht="14.25" hidden="false" customHeight="false" outlineLevel="0" collapsed="false">
      <c r="A2075" s="0" t="s">
        <v>2897</v>
      </c>
    </row>
    <row r="2076" customFormat="false" ht="14.25" hidden="false" customHeight="false" outlineLevel="0" collapsed="false">
      <c r="A2076" s="0" t="s">
        <v>2897</v>
      </c>
    </row>
    <row r="2077" customFormat="false" ht="14.25" hidden="false" customHeight="false" outlineLevel="0" collapsed="false">
      <c r="A2077" s="0" t="s">
        <v>2898</v>
      </c>
    </row>
    <row r="2078" customFormat="false" ht="14.25" hidden="false" customHeight="false" outlineLevel="0" collapsed="false">
      <c r="A2078" s="0" t="s">
        <v>2899</v>
      </c>
    </row>
    <row r="2079" customFormat="false" ht="14.25" hidden="false" customHeight="false" outlineLevel="0" collapsed="false">
      <c r="A2079" s="0" t="s">
        <v>2900</v>
      </c>
    </row>
    <row r="2080" customFormat="false" ht="14.25" hidden="false" customHeight="false" outlineLevel="0" collapsed="false">
      <c r="A2080" s="0" t="s">
        <v>2901</v>
      </c>
    </row>
    <row r="2081" customFormat="false" ht="14.25" hidden="false" customHeight="false" outlineLevel="0" collapsed="false">
      <c r="A2081" s="0" t="s">
        <v>2902</v>
      </c>
    </row>
    <row r="2082" customFormat="false" ht="14.25" hidden="false" customHeight="false" outlineLevel="0" collapsed="false">
      <c r="A2082" s="0" t="s">
        <v>2903</v>
      </c>
    </row>
    <row r="2083" customFormat="false" ht="14.25" hidden="false" customHeight="false" outlineLevel="0" collapsed="false">
      <c r="A2083" s="0" t="s">
        <v>2904</v>
      </c>
    </row>
    <row r="2084" customFormat="false" ht="14.25" hidden="false" customHeight="false" outlineLevel="0" collapsed="false">
      <c r="A2084" s="0" t="s">
        <v>2905</v>
      </c>
    </row>
    <row r="2085" customFormat="false" ht="14.25" hidden="false" customHeight="false" outlineLevel="0" collapsed="false">
      <c r="A2085" s="0" t="s">
        <v>2905</v>
      </c>
    </row>
    <row r="2086" customFormat="false" ht="14.25" hidden="false" customHeight="false" outlineLevel="0" collapsed="false">
      <c r="A2086" s="0" t="s">
        <v>2906</v>
      </c>
    </row>
    <row r="2087" customFormat="false" ht="14.25" hidden="false" customHeight="false" outlineLevel="0" collapsed="false">
      <c r="A2087" s="0" t="s">
        <v>2907</v>
      </c>
    </row>
    <row r="2088" customFormat="false" ht="14.25" hidden="false" customHeight="false" outlineLevel="0" collapsed="false">
      <c r="A2088" s="0" t="s">
        <v>2908</v>
      </c>
    </row>
    <row r="2089" customFormat="false" ht="14.25" hidden="false" customHeight="false" outlineLevel="0" collapsed="false">
      <c r="A2089" s="0" t="s">
        <v>2909</v>
      </c>
    </row>
    <row r="2090" customFormat="false" ht="14.25" hidden="false" customHeight="false" outlineLevel="0" collapsed="false">
      <c r="A2090" s="0" t="s">
        <v>2910</v>
      </c>
    </row>
    <row r="2091" customFormat="false" ht="14.25" hidden="false" customHeight="false" outlineLevel="0" collapsed="false">
      <c r="A2091" s="0" t="s">
        <v>2911</v>
      </c>
    </row>
    <row r="2092" customFormat="false" ht="14.25" hidden="false" customHeight="false" outlineLevel="0" collapsed="false">
      <c r="A2092" s="0" t="s">
        <v>2891</v>
      </c>
    </row>
    <row r="2093" customFormat="false" ht="14.25" hidden="false" customHeight="false" outlineLevel="0" collapsed="false">
      <c r="A2093" s="0" t="s">
        <v>2912</v>
      </c>
    </row>
    <row r="2094" customFormat="false" ht="14.25" hidden="false" customHeight="false" outlineLevel="0" collapsed="false">
      <c r="A2094" s="0" t="s">
        <v>2893</v>
      </c>
    </row>
    <row r="2095" customFormat="false" ht="14.25" hidden="false" customHeight="false" outlineLevel="0" collapsed="false">
      <c r="A2095" s="0" t="s">
        <v>2894</v>
      </c>
    </row>
    <row r="2096" customFormat="false" ht="14.25" hidden="false" customHeight="false" outlineLevel="0" collapsed="false">
      <c r="A2096" s="0" t="s">
        <v>2913</v>
      </c>
    </row>
    <row r="2097" customFormat="false" ht="14.25" hidden="false" customHeight="false" outlineLevel="0" collapsed="false">
      <c r="A2097" s="0" t="s">
        <v>2898</v>
      </c>
    </row>
    <row r="2098" customFormat="false" ht="14.25" hidden="false" customHeight="false" outlineLevel="0" collapsed="false">
      <c r="A2098" s="0" t="s">
        <v>2899</v>
      </c>
    </row>
    <row r="2099" customFormat="false" ht="14.25" hidden="false" customHeight="false" outlineLevel="0" collapsed="false">
      <c r="A2099" s="0" t="s">
        <v>2902</v>
      </c>
    </row>
    <row r="2100" customFormat="false" ht="14.25" hidden="false" customHeight="false" outlineLevel="0" collapsed="false">
      <c r="A2100" s="0" t="s">
        <v>2914</v>
      </c>
    </row>
    <row r="2101" customFormat="false" ht="14.25" hidden="false" customHeight="false" outlineLevel="0" collapsed="false">
      <c r="A2101" s="0" t="s">
        <v>2915</v>
      </c>
    </row>
    <row r="2102" customFormat="false" ht="14.25" hidden="false" customHeight="false" outlineLevel="0" collapsed="false">
      <c r="A2102" s="0" t="s">
        <v>2916</v>
      </c>
    </row>
    <row r="2103" customFormat="false" ht="14.25" hidden="false" customHeight="false" outlineLevel="0" collapsed="false">
      <c r="A2103" s="0" t="s">
        <v>2917</v>
      </c>
    </row>
    <row r="2104" customFormat="false" ht="14.25" hidden="false" customHeight="false" outlineLevel="0" collapsed="false">
      <c r="A2104" s="0" t="s">
        <v>2918</v>
      </c>
    </row>
    <row r="2105" customFormat="false" ht="14.25" hidden="false" customHeight="false" outlineLevel="0" collapsed="false">
      <c r="A2105" s="0" t="s">
        <v>2919</v>
      </c>
    </row>
    <row r="2106" customFormat="false" ht="14.25" hidden="false" customHeight="false" outlineLevel="0" collapsed="false">
      <c r="A2106" s="0" t="s">
        <v>2920</v>
      </c>
    </row>
    <row r="2107" customFormat="false" ht="14.25" hidden="false" customHeight="false" outlineLevel="0" collapsed="false">
      <c r="A2107" s="0" t="s">
        <v>2921</v>
      </c>
    </row>
    <row r="2108" customFormat="false" ht="14.25" hidden="false" customHeight="false" outlineLevel="0" collapsed="false">
      <c r="A2108" s="0" t="s">
        <v>2922</v>
      </c>
    </row>
    <row r="2109" customFormat="false" ht="14.25" hidden="false" customHeight="false" outlineLevel="0" collapsed="false">
      <c r="A2109" s="0" t="s">
        <v>2923</v>
      </c>
    </row>
    <row r="2110" customFormat="false" ht="14.25" hidden="false" customHeight="false" outlineLevel="0" collapsed="false">
      <c r="A2110" s="0" t="s">
        <v>2924</v>
      </c>
    </row>
    <row r="2111" customFormat="false" ht="14.25" hidden="false" customHeight="false" outlineLevel="0" collapsed="false">
      <c r="A2111" s="0" t="s">
        <v>2925</v>
      </c>
    </row>
    <row r="2112" customFormat="false" ht="14.25" hidden="false" customHeight="false" outlineLevel="0" collapsed="false">
      <c r="A2112" s="0" t="s">
        <v>2916</v>
      </c>
    </row>
    <row r="2113" customFormat="false" ht="14.25" hidden="false" customHeight="false" outlineLevel="0" collapsed="false">
      <c r="A2113" s="0" t="s">
        <v>2917</v>
      </c>
    </row>
    <row r="2114" customFormat="false" ht="14.25" hidden="false" customHeight="false" outlineLevel="0" collapsed="false">
      <c r="A2114" s="0" t="s">
        <v>2918</v>
      </c>
    </row>
    <row r="2115" customFormat="false" ht="14.25" hidden="false" customHeight="false" outlineLevel="0" collapsed="false">
      <c r="A2115" s="0" t="s">
        <v>2919</v>
      </c>
    </row>
    <row r="2116" customFormat="false" ht="14.25" hidden="false" customHeight="false" outlineLevel="0" collapsed="false">
      <c r="A2116" s="0" t="s">
        <v>2926</v>
      </c>
    </row>
    <row r="2117" customFormat="false" ht="14.25" hidden="false" customHeight="false" outlineLevel="0" collapsed="false">
      <c r="A2117" s="0" t="s">
        <v>2926</v>
      </c>
    </row>
    <row r="2118" customFormat="false" ht="14.25" hidden="false" customHeight="false" outlineLevel="0" collapsed="false">
      <c r="A2118" s="0" t="s">
        <v>2927</v>
      </c>
    </row>
    <row r="2119" customFormat="false" ht="14.25" hidden="false" customHeight="false" outlineLevel="0" collapsed="false">
      <c r="A2119" s="0" t="s">
        <v>2928</v>
      </c>
    </row>
    <row r="2120" customFormat="false" ht="14.25" hidden="false" customHeight="false" outlineLevel="0" collapsed="false">
      <c r="A2120" s="0" t="s">
        <v>2929</v>
      </c>
    </row>
    <row r="2121" customFormat="false" ht="14.25" hidden="false" customHeight="false" outlineLevel="0" collapsed="false">
      <c r="A2121" s="0" t="s">
        <v>2930</v>
      </c>
    </row>
    <row r="2122" customFormat="false" ht="14.25" hidden="false" customHeight="false" outlineLevel="0" collapsed="false">
      <c r="A2122" s="0" t="s">
        <v>2922</v>
      </c>
    </row>
    <row r="2123" customFormat="false" ht="14.25" hidden="false" customHeight="false" outlineLevel="0" collapsed="false">
      <c r="A2123" s="0" t="s">
        <v>2931</v>
      </c>
    </row>
    <row r="2124" customFormat="false" ht="14.25" hidden="false" customHeight="false" outlineLevel="0" collapsed="false">
      <c r="A2124" s="0" t="s">
        <v>2932</v>
      </c>
    </row>
    <row r="2125" customFormat="false" ht="14.25" hidden="false" customHeight="false" outlineLevel="0" collapsed="false">
      <c r="A2125" s="0" t="s">
        <v>2923</v>
      </c>
    </row>
    <row r="2126" customFormat="false" ht="14.25" hidden="false" customHeight="false" outlineLevel="0" collapsed="false">
      <c r="A2126" s="0" t="s">
        <v>2933</v>
      </c>
    </row>
    <row r="2127" customFormat="false" ht="14.25" hidden="false" customHeight="false" outlineLevel="0" collapsed="false">
      <c r="A2127" s="0" t="s">
        <v>2933</v>
      </c>
    </row>
    <row r="2128" customFormat="false" ht="14.25" hidden="false" customHeight="false" outlineLevel="0" collapsed="false">
      <c r="A2128" s="0" t="s">
        <v>2934</v>
      </c>
    </row>
    <row r="2129" customFormat="false" ht="14.25" hidden="false" customHeight="false" outlineLevel="0" collapsed="false">
      <c r="A2129" s="0" t="s">
        <v>2934</v>
      </c>
    </row>
    <row r="2130" customFormat="false" ht="14.25" hidden="false" customHeight="false" outlineLevel="0" collapsed="false">
      <c r="A2130" s="0" t="s">
        <v>2935</v>
      </c>
    </row>
    <row r="2131" customFormat="false" ht="14.25" hidden="false" customHeight="false" outlineLevel="0" collapsed="false">
      <c r="A2131" s="0" t="s">
        <v>2935</v>
      </c>
    </row>
    <row r="2132" customFormat="false" ht="14.25" hidden="false" customHeight="false" outlineLevel="0" collapsed="false">
      <c r="A2132" s="0" t="s">
        <v>2936</v>
      </c>
    </row>
    <row r="2133" customFormat="false" ht="14.25" hidden="false" customHeight="false" outlineLevel="0" collapsed="false">
      <c r="A2133" s="0" t="s">
        <v>2936</v>
      </c>
    </row>
    <row r="2134" customFormat="false" ht="14.25" hidden="false" customHeight="false" outlineLevel="0" collapsed="false">
      <c r="A2134" s="0" t="s">
        <v>2937</v>
      </c>
    </row>
    <row r="2135" customFormat="false" ht="14.25" hidden="false" customHeight="false" outlineLevel="0" collapsed="false">
      <c r="A2135" s="0" t="s">
        <v>2938</v>
      </c>
    </row>
    <row r="2136" customFormat="false" ht="14.25" hidden="false" customHeight="false" outlineLevel="0" collapsed="false">
      <c r="A2136" s="0" t="s">
        <v>2939</v>
      </c>
    </row>
    <row r="2137" customFormat="false" ht="14.25" hidden="false" customHeight="false" outlineLevel="0" collapsed="false">
      <c r="A2137" s="0" t="s">
        <v>2940</v>
      </c>
    </row>
    <row r="2138" customFormat="false" ht="14.25" hidden="false" customHeight="false" outlineLevel="0" collapsed="false">
      <c r="A2138" s="0" t="s">
        <v>2941</v>
      </c>
    </row>
    <row r="2139" customFormat="false" ht="14.25" hidden="false" customHeight="false" outlineLevel="0" collapsed="false">
      <c r="A2139" s="0" t="s">
        <v>2942</v>
      </c>
    </row>
    <row r="2140" customFormat="false" ht="14.25" hidden="false" customHeight="false" outlineLevel="0" collapsed="false">
      <c r="A2140" s="0" t="s">
        <v>2943</v>
      </c>
    </row>
    <row r="2141" customFormat="false" ht="14.25" hidden="false" customHeight="false" outlineLevel="0" collapsed="false">
      <c r="A2141" s="0" t="s">
        <v>2943</v>
      </c>
    </row>
    <row r="2142" customFormat="false" ht="14.25" hidden="false" customHeight="false" outlineLevel="0" collapsed="false">
      <c r="A2142" s="0" t="s">
        <v>2944</v>
      </c>
    </row>
    <row r="2143" customFormat="false" ht="14.25" hidden="false" customHeight="false" outlineLevel="0" collapsed="false">
      <c r="A2143" s="0" t="s">
        <v>2945</v>
      </c>
    </row>
    <row r="2144" customFormat="false" ht="14.25" hidden="false" customHeight="false" outlineLevel="0" collapsed="false">
      <c r="A2144" s="0" t="s">
        <v>2946</v>
      </c>
    </row>
    <row r="2145" customFormat="false" ht="14.25" hidden="false" customHeight="false" outlineLevel="0" collapsed="false">
      <c r="A2145" s="0" t="s">
        <v>2947</v>
      </c>
    </row>
    <row r="2146" customFormat="false" ht="14.25" hidden="false" customHeight="false" outlineLevel="0" collapsed="false">
      <c r="A2146" s="0" t="s">
        <v>2948</v>
      </c>
    </row>
    <row r="2147" customFormat="false" ht="14.25" hidden="false" customHeight="false" outlineLevel="0" collapsed="false">
      <c r="A2147" s="0" t="s">
        <v>2949</v>
      </c>
    </row>
    <row r="2148" customFormat="false" ht="14.25" hidden="false" customHeight="false" outlineLevel="0" collapsed="false">
      <c r="A2148" s="0" t="s">
        <v>2949</v>
      </c>
    </row>
    <row r="2149" customFormat="false" ht="14.25" hidden="false" customHeight="false" outlineLevel="0" collapsed="false">
      <c r="A2149" s="0" t="s">
        <v>2950</v>
      </c>
    </row>
    <row r="2150" customFormat="false" ht="14.25" hidden="false" customHeight="false" outlineLevel="0" collapsed="false">
      <c r="A2150" s="0" t="s">
        <v>2951</v>
      </c>
    </row>
    <row r="2151" customFormat="false" ht="14.25" hidden="false" customHeight="false" outlineLevel="0" collapsed="false">
      <c r="A2151" s="0" t="s">
        <v>2951</v>
      </c>
    </row>
    <row r="2152" customFormat="false" ht="14.25" hidden="false" customHeight="false" outlineLevel="0" collapsed="false">
      <c r="A2152" s="0" t="s">
        <v>2952</v>
      </c>
    </row>
    <row r="2153" customFormat="false" ht="14.25" hidden="false" customHeight="false" outlineLevel="0" collapsed="false">
      <c r="A2153" s="0" t="s">
        <v>2952</v>
      </c>
    </row>
    <row r="2154" customFormat="false" ht="14.25" hidden="false" customHeight="false" outlineLevel="0" collapsed="false">
      <c r="A2154" s="0" t="s">
        <v>2953</v>
      </c>
    </row>
    <row r="2155" customFormat="false" ht="14.25" hidden="false" customHeight="false" outlineLevel="0" collapsed="false">
      <c r="A2155" s="0" t="s">
        <v>2953</v>
      </c>
    </row>
    <row r="2156" customFormat="false" ht="14.25" hidden="false" customHeight="false" outlineLevel="0" collapsed="false">
      <c r="A2156" s="0" t="s">
        <v>2954</v>
      </c>
    </row>
    <row r="2157" customFormat="false" ht="14.25" hidden="false" customHeight="false" outlineLevel="0" collapsed="false">
      <c r="A2157" s="0" t="s">
        <v>2954</v>
      </c>
    </row>
    <row r="2158" customFormat="false" ht="14.25" hidden="false" customHeight="false" outlineLevel="0" collapsed="false">
      <c r="A2158" s="0" t="s">
        <v>2955</v>
      </c>
    </row>
    <row r="2159" customFormat="false" ht="14.25" hidden="false" customHeight="false" outlineLevel="0" collapsed="false">
      <c r="A2159" s="0" t="s">
        <v>2956</v>
      </c>
    </row>
    <row r="2160" customFormat="false" ht="14.25" hidden="false" customHeight="false" outlineLevel="0" collapsed="false">
      <c r="A2160" s="0" t="s">
        <v>2957</v>
      </c>
    </row>
    <row r="2161" customFormat="false" ht="14.25" hidden="false" customHeight="false" outlineLevel="0" collapsed="false">
      <c r="A2161" s="0" t="s">
        <v>2958</v>
      </c>
    </row>
    <row r="2162" customFormat="false" ht="14.25" hidden="false" customHeight="false" outlineLevel="0" collapsed="false">
      <c r="A2162" s="0" t="s">
        <v>2959</v>
      </c>
    </row>
    <row r="2163" customFormat="false" ht="14.25" hidden="false" customHeight="false" outlineLevel="0" collapsed="false">
      <c r="A2163" s="0" t="s">
        <v>2960</v>
      </c>
    </row>
    <row r="2164" customFormat="false" ht="14.25" hidden="false" customHeight="false" outlineLevel="0" collapsed="false">
      <c r="A2164" s="0" t="s">
        <v>2961</v>
      </c>
    </row>
    <row r="2165" customFormat="false" ht="14.25" hidden="false" customHeight="false" outlineLevel="0" collapsed="false">
      <c r="A2165" s="0" t="s">
        <v>2962</v>
      </c>
    </row>
    <row r="2166" customFormat="false" ht="14.25" hidden="false" customHeight="false" outlineLevel="0" collapsed="false">
      <c r="A2166" s="0" t="s">
        <v>2963</v>
      </c>
    </row>
    <row r="2167" customFormat="false" ht="14.25" hidden="false" customHeight="false" outlineLevel="0" collapsed="false">
      <c r="A2167" s="0" t="s">
        <v>2964</v>
      </c>
    </row>
    <row r="2168" customFormat="false" ht="14.25" hidden="false" customHeight="false" outlineLevel="0" collapsed="false">
      <c r="A2168" s="0" t="s">
        <v>2965</v>
      </c>
    </row>
    <row r="2169" customFormat="false" ht="14.25" hidden="false" customHeight="false" outlineLevel="0" collapsed="false">
      <c r="A2169" s="0" t="s">
        <v>2966</v>
      </c>
    </row>
    <row r="2170" customFormat="false" ht="14.25" hidden="false" customHeight="false" outlineLevel="0" collapsed="false">
      <c r="A2170" s="0" t="s">
        <v>2967</v>
      </c>
    </row>
    <row r="2171" customFormat="false" ht="14.25" hidden="false" customHeight="false" outlineLevel="0" collapsed="false">
      <c r="A2171" s="0" t="s">
        <v>2968</v>
      </c>
    </row>
    <row r="2172" customFormat="false" ht="14.25" hidden="false" customHeight="false" outlineLevel="0" collapsed="false">
      <c r="A2172" s="0" t="s">
        <v>2969</v>
      </c>
    </row>
    <row r="2173" customFormat="false" ht="14.25" hidden="false" customHeight="false" outlineLevel="0" collapsed="false">
      <c r="A2173" s="0" t="s">
        <v>2970</v>
      </c>
    </row>
    <row r="2174" customFormat="false" ht="14.25" hidden="false" customHeight="false" outlineLevel="0" collapsed="false">
      <c r="A2174" s="0" t="s">
        <v>2971</v>
      </c>
    </row>
    <row r="2175" customFormat="false" ht="14.25" hidden="false" customHeight="false" outlineLevel="0" collapsed="false">
      <c r="A2175" s="0" t="s">
        <v>2972</v>
      </c>
    </row>
    <row r="2176" customFormat="false" ht="14.25" hidden="false" customHeight="false" outlineLevel="0" collapsed="false">
      <c r="A2176" s="0" t="s">
        <v>2973</v>
      </c>
    </row>
    <row r="2177" customFormat="false" ht="14.25" hidden="false" customHeight="false" outlineLevel="0" collapsed="false">
      <c r="A2177" s="0" t="s">
        <v>2974</v>
      </c>
    </row>
    <row r="2178" customFormat="false" ht="14.25" hidden="false" customHeight="false" outlineLevel="0" collapsed="false">
      <c r="A2178" s="0" t="s">
        <v>2958</v>
      </c>
    </row>
    <row r="2179" customFormat="false" ht="14.25" hidden="false" customHeight="false" outlineLevel="0" collapsed="false">
      <c r="A2179" s="0" t="s">
        <v>2959</v>
      </c>
    </row>
    <row r="2180" customFormat="false" ht="14.25" hidden="false" customHeight="false" outlineLevel="0" collapsed="false">
      <c r="A2180" s="0" t="s">
        <v>2960</v>
      </c>
    </row>
    <row r="2181" customFormat="false" ht="14.25" hidden="false" customHeight="false" outlineLevel="0" collapsed="false">
      <c r="A2181" s="0" t="s">
        <v>2962</v>
      </c>
    </row>
    <row r="2182" customFormat="false" ht="14.25" hidden="false" customHeight="false" outlineLevel="0" collapsed="false">
      <c r="A2182" s="0" t="s">
        <v>2975</v>
      </c>
    </row>
    <row r="2183" customFormat="false" ht="14.25" hidden="false" customHeight="false" outlineLevel="0" collapsed="false">
      <c r="A2183" s="0" t="s">
        <v>2965</v>
      </c>
    </row>
    <row r="2184" customFormat="false" ht="14.25" hidden="false" customHeight="false" outlineLevel="0" collapsed="false">
      <c r="A2184" s="0" t="s">
        <v>2967</v>
      </c>
    </row>
    <row r="2185" customFormat="false" ht="14.25" hidden="false" customHeight="false" outlineLevel="0" collapsed="false">
      <c r="A2185" s="0" t="s">
        <v>2972</v>
      </c>
    </row>
    <row r="2186" customFormat="false" ht="14.25" hidden="false" customHeight="false" outlineLevel="0" collapsed="false">
      <c r="A2186" s="0" t="s">
        <v>2961</v>
      </c>
    </row>
    <row r="2187" customFormat="false" ht="14.25" hidden="false" customHeight="false" outlineLevel="0" collapsed="false">
      <c r="A2187" s="0" t="s">
        <v>2976</v>
      </c>
    </row>
    <row r="2188" customFormat="false" ht="14.25" hidden="false" customHeight="false" outlineLevel="0" collapsed="false">
      <c r="A2188" s="0" t="s">
        <v>2977</v>
      </c>
    </row>
    <row r="2189" customFormat="false" ht="14.25" hidden="false" customHeight="false" outlineLevel="0" collapsed="false">
      <c r="A2189" s="0" t="s">
        <v>2968</v>
      </c>
    </row>
    <row r="2190" customFormat="false" ht="14.25" hidden="false" customHeight="false" outlineLevel="0" collapsed="false">
      <c r="A2190" s="0" t="s">
        <v>2969</v>
      </c>
    </row>
    <row r="2191" customFormat="false" ht="14.25" hidden="false" customHeight="false" outlineLevel="0" collapsed="false">
      <c r="A2191" s="0" t="s">
        <v>2971</v>
      </c>
    </row>
    <row r="2192" customFormat="false" ht="14.25" hidden="false" customHeight="false" outlineLevel="0" collapsed="false">
      <c r="A2192" s="0" t="s">
        <v>2978</v>
      </c>
    </row>
    <row r="2193" customFormat="false" ht="14.25" hidden="false" customHeight="false" outlineLevel="0" collapsed="false">
      <c r="A2193" s="0" t="s">
        <v>2979</v>
      </c>
    </row>
    <row r="2194" customFormat="false" ht="14.25" hidden="false" customHeight="false" outlineLevel="0" collapsed="false">
      <c r="A2194" s="0" t="s">
        <v>2980</v>
      </c>
    </row>
    <row r="2195" customFormat="false" ht="14.25" hidden="false" customHeight="false" outlineLevel="0" collapsed="false">
      <c r="A2195" s="0" t="s">
        <v>2981</v>
      </c>
    </row>
    <row r="2196" customFormat="false" ht="14.25" hidden="false" customHeight="false" outlineLevel="0" collapsed="false">
      <c r="A2196" s="0" t="s">
        <v>2982</v>
      </c>
    </row>
    <row r="2197" customFormat="false" ht="14.25" hidden="false" customHeight="false" outlineLevel="0" collapsed="false">
      <c r="A2197" s="0" t="s">
        <v>2983</v>
      </c>
    </row>
    <row r="2198" customFormat="false" ht="14.25" hidden="false" customHeight="false" outlineLevel="0" collapsed="false">
      <c r="A2198" s="0" t="s">
        <v>2984</v>
      </c>
    </row>
    <row r="2199" customFormat="false" ht="14.25" hidden="false" customHeight="false" outlineLevel="0" collapsed="false">
      <c r="A2199" s="0" t="s">
        <v>2985</v>
      </c>
    </row>
    <row r="2200" customFormat="false" ht="14.25" hidden="false" customHeight="false" outlineLevel="0" collapsed="false">
      <c r="A2200" s="0" t="s">
        <v>2986</v>
      </c>
    </row>
    <row r="2201" customFormat="false" ht="14.25" hidden="false" customHeight="false" outlineLevel="0" collapsed="false">
      <c r="A2201" s="0" t="s">
        <v>2987</v>
      </c>
    </row>
    <row r="2202" customFormat="false" ht="14.25" hidden="false" customHeight="false" outlineLevel="0" collapsed="false">
      <c r="A2202" s="0" t="s">
        <v>2988</v>
      </c>
    </row>
    <row r="2203" customFormat="false" ht="14.25" hidden="false" customHeight="false" outlineLevel="0" collapsed="false">
      <c r="A2203" s="0" t="s">
        <v>2989</v>
      </c>
    </row>
    <row r="2204" customFormat="false" ht="14.25" hidden="false" customHeight="false" outlineLevel="0" collapsed="false">
      <c r="A2204" s="0" t="s">
        <v>2990</v>
      </c>
    </row>
    <row r="2205" customFormat="false" ht="14.25" hidden="false" customHeight="false" outlineLevel="0" collapsed="false">
      <c r="A2205" s="0" t="s">
        <v>2991</v>
      </c>
    </row>
    <row r="2206" customFormat="false" ht="14.25" hidden="false" customHeight="false" outlineLevel="0" collapsed="false">
      <c r="A2206" s="0" t="s">
        <v>2992</v>
      </c>
    </row>
    <row r="2207" customFormat="false" ht="14.25" hidden="false" customHeight="false" outlineLevel="0" collapsed="false">
      <c r="A2207" s="0" t="s">
        <v>2993</v>
      </c>
    </row>
    <row r="2208" customFormat="false" ht="14.25" hidden="false" customHeight="false" outlineLevel="0" collapsed="false">
      <c r="A2208" s="0" t="s">
        <v>2994</v>
      </c>
    </row>
    <row r="2209" customFormat="false" ht="14.25" hidden="false" customHeight="false" outlineLevel="0" collapsed="false">
      <c r="A2209" s="0" t="s">
        <v>2978</v>
      </c>
    </row>
    <row r="2210" customFormat="false" ht="14.25" hidden="false" customHeight="false" outlineLevel="0" collapsed="false">
      <c r="A2210" s="0" t="s">
        <v>2979</v>
      </c>
    </row>
    <row r="2211" customFormat="false" ht="14.25" hidden="false" customHeight="false" outlineLevel="0" collapsed="false">
      <c r="A2211" s="0" t="s">
        <v>2995</v>
      </c>
    </row>
    <row r="2212" customFormat="false" ht="14.25" hidden="false" customHeight="false" outlineLevel="0" collapsed="false">
      <c r="A2212" s="0" t="s">
        <v>2981</v>
      </c>
    </row>
    <row r="2213" customFormat="false" ht="14.25" hidden="false" customHeight="false" outlineLevel="0" collapsed="false">
      <c r="A2213" s="0" t="s">
        <v>2996</v>
      </c>
    </row>
    <row r="2214" customFormat="false" ht="14.25" hidden="false" customHeight="false" outlineLevel="0" collapsed="false">
      <c r="A2214" s="0" t="s">
        <v>2984</v>
      </c>
    </row>
    <row r="2215" customFormat="false" ht="14.25" hidden="false" customHeight="false" outlineLevel="0" collapsed="false">
      <c r="A2215" s="0" t="s">
        <v>2986</v>
      </c>
    </row>
    <row r="2216" customFormat="false" ht="14.25" hidden="false" customHeight="false" outlineLevel="0" collapsed="false">
      <c r="A2216" s="0" t="s">
        <v>2997</v>
      </c>
    </row>
    <row r="2217" customFormat="false" ht="14.25" hidden="false" customHeight="false" outlineLevel="0" collapsed="false">
      <c r="A2217" s="0" t="s">
        <v>2998</v>
      </c>
    </row>
    <row r="2218" customFormat="false" ht="14.25" hidden="false" customHeight="false" outlineLevel="0" collapsed="false">
      <c r="A2218" s="0" t="s">
        <v>2999</v>
      </c>
    </row>
    <row r="2219" customFormat="false" ht="14.25" hidden="false" customHeight="false" outlineLevel="0" collapsed="false">
      <c r="A2219" s="0" t="s">
        <v>2983</v>
      </c>
    </row>
    <row r="2220" customFormat="false" ht="14.25" hidden="false" customHeight="false" outlineLevel="0" collapsed="false">
      <c r="A2220" s="0" t="s">
        <v>2985</v>
      </c>
    </row>
    <row r="2221" customFormat="false" ht="14.25" hidden="false" customHeight="false" outlineLevel="0" collapsed="false">
      <c r="A2221" s="0" t="s">
        <v>3000</v>
      </c>
    </row>
    <row r="2222" customFormat="false" ht="14.25" hidden="false" customHeight="false" outlineLevel="0" collapsed="false">
      <c r="A2222" s="0" t="s">
        <v>3001</v>
      </c>
    </row>
    <row r="2223" customFormat="false" ht="14.25" hidden="false" customHeight="false" outlineLevel="0" collapsed="false">
      <c r="A2223" s="0" t="s">
        <v>2991</v>
      </c>
    </row>
    <row r="2224" customFormat="false" ht="14.25" hidden="false" customHeight="false" outlineLevel="0" collapsed="false">
      <c r="A2224" s="0" t="s">
        <v>3002</v>
      </c>
    </row>
    <row r="2225" customFormat="false" ht="14.25" hidden="false" customHeight="false" outlineLevel="0" collapsed="false">
      <c r="A2225" s="0" t="s">
        <v>2993</v>
      </c>
    </row>
    <row r="2226" customFormat="false" ht="14.25" hidden="false" customHeight="false" outlineLevel="0" collapsed="false">
      <c r="A2226" s="0" t="s">
        <v>3003</v>
      </c>
    </row>
    <row r="2227" customFormat="false" ht="14.25" hidden="false" customHeight="false" outlineLevel="0" collapsed="false">
      <c r="A2227" s="0" t="s">
        <v>3004</v>
      </c>
    </row>
    <row r="2228" customFormat="false" ht="14.25" hidden="false" customHeight="false" outlineLevel="0" collapsed="false">
      <c r="A2228" s="0" t="s">
        <v>3005</v>
      </c>
    </row>
    <row r="2229" customFormat="false" ht="14.25" hidden="false" customHeight="false" outlineLevel="0" collapsed="false">
      <c r="A2229" s="0" t="s">
        <v>3006</v>
      </c>
    </row>
    <row r="2230" customFormat="false" ht="14.25" hidden="false" customHeight="false" outlineLevel="0" collapsed="false">
      <c r="A2230" s="0" t="s">
        <v>3007</v>
      </c>
    </row>
    <row r="2231" customFormat="false" ht="14.25" hidden="false" customHeight="false" outlineLevel="0" collapsed="false">
      <c r="A2231" s="0" t="s">
        <v>3008</v>
      </c>
    </row>
    <row r="2232" customFormat="false" ht="14.25" hidden="false" customHeight="false" outlineLevel="0" collapsed="false">
      <c r="A2232" s="0" t="s">
        <v>3008</v>
      </c>
    </row>
    <row r="2233" customFormat="false" ht="14.25" hidden="false" customHeight="false" outlineLevel="0" collapsed="false">
      <c r="A2233" s="0" t="s">
        <v>3009</v>
      </c>
    </row>
    <row r="2234" customFormat="false" ht="14.25" hidden="false" customHeight="false" outlineLevel="0" collapsed="false">
      <c r="A2234" s="0" t="s">
        <v>3010</v>
      </c>
    </row>
    <row r="2235" customFormat="false" ht="14.25" hidden="false" customHeight="false" outlineLevel="0" collapsed="false">
      <c r="A2235" s="0" t="s">
        <v>3011</v>
      </c>
    </row>
    <row r="2236" customFormat="false" ht="14.25" hidden="false" customHeight="false" outlineLevel="0" collapsed="false">
      <c r="A2236" s="0" t="s">
        <v>3012</v>
      </c>
    </row>
    <row r="2237" customFormat="false" ht="14.25" hidden="false" customHeight="false" outlineLevel="0" collapsed="false">
      <c r="A2237" s="0" t="s">
        <v>3013</v>
      </c>
    </row>
    <row r="2238" customFormat="false" ht="14.25" hidden="false" customHeight="false" outlineLevel="0" collapsed="false">
      <c r="A2238" s="0" t="s">
        <v>3014</v>
      </c>
    </row>
    <row r="2239" customFormat="false" ht="14.25" hidden="false" customHeight="false" outlineLevel="0" collapsed="false">
      <c r="A2239" s="0" t="s">
        <v>3014</v>
      </c>
    </row>
    <row r="2240" customFormat="false" ht="14.25" hidden="false" customHeight="false" outlineLevel="0" collapsed="false">
      <c r="A2240" s="0" t="s">
        <v>3015</v>
      </c>
    </row>
    <row r="2241" customFormat="false" ht="14.25" hidden="false" customHeight="false" outlineLevel="0" collapsed="false">
      <c r="A2241" s="0" t="s">
        <v>3016</v>
      </c>
    </row>
    <row r="2242" customFormat="false" ht="14.25" hidden="false" customHeight="false" outlineLevel="0" collapsed="false">
      <c r="A2242" s="0" t="s">
        <v>3016</v>
      </c>
    </row>
    <row r="2243" customFormat="false" ht="14.25" hidden="false" customHeight="false" outlineLevel="0" collapsed="false">
      <c r="A2243" s="0" t="s">
        <v>3017</v>
      </c>
    </row>
    <row r="2244" customFormat="false" ht="14.25" hidden="false" customHeight="false" outlineLevel="0" collapsed="false">
      <c r="A2244" s="0" t="s">
        <v>3017</v>
      </c>
    </row>
    <row r="2245" customFormat="false" ht="14.25" hidden="false" customHeight="false" outlineLevel="0" collapsed="false">
      <c r="A2245" s="0" t="s">
        <v>3018</v>
      </c>
    </row>
    <row r="2246" customFormat="false" ht="14.25" hidden="false" customHeight="false" outlineLevel="0" collapsed="false">
      <c r="A2246" s="0" t="s">
        <v>3018</v>
      </c>
    </row>
    <row r="2247" customFormat="false" ht="14.25" hidden="false" customHeight="false" outlineLevel="0" collapsed="false">
      <c r="A2247" s="0" t="s">
        <v>3019</v>
      </c>
    </row>
    <row r="2248" customFormat="false" ht="14.25" hidden="false" customHeight="false" outlineLevel="0" collapsed="false">
      <c r="A2248" s="0" t="s">
        <v>3020</v>
      </c>
    </row>
    <row r="2249" customFormat="false" ht="14.25" hidden="false" customHeight="false" outlineLevel="0" collapsed="false">
      <c r="A2249" s="0" t="s">
        <v>3021</v>
      </c>
    </row>
    <row r="2250" customFormat="false" ht="14.25" hidden="false" customHeight="false" outlineLevel="0" collapsed="false">
      <c r="A2250" s="0" t="s">
        <v>3003</v>
      </c>
    </row>
    <row r="2251" customFormat="false" ht="14.25" hidden="false" customHeight="false" outlineLevel="0" collapsed="false">
      <c r="A2251" s="0" t="s">
        <v>3004</v>
      </c>
    </row>
    <row r="2252" customFormat="false" ht="14.25" hidden="false" customHeight="false" outlineLevel="0" collapsed="false">
      <c r="A2252" s="0" t="s">
        <v>3022</v>
      </c>
    </row>
    <row r="2253" customFormat="false" ht="14.25" hidden="false" customHeight="false" outlineLevel="0" collapsed="false">
      <c r="A2253" s="0" t="s">
        <v>3023</v>
      </c>
    </row>
    <row r="2254" customFormat="false" ht="14.25" hidden="false" customHeight="false" outlineLevel="0" collapsed="false">
      <c r="A2254" s="0" t="s">
        <v>3007</v>
      </c>
    </row>
    <row r="2255" customFormat="false" ht="14.25" hidden="false" customHeight="false" outlineLevel="0" collapsed="false">
      <c r="A2255" s="0" t="s">
        <v>3024</v>
      </c>
    </row>
    <row r="2256" customFormat="false" ht="14.25" hidden="false" customHeight="false" outlineLevel="0" collapsed="false">
      <c r="A2256" s="0" t="s">
        <v>3025</v>
      </c>
    </row>
    <row r="2257" customFormat="false" ht="14.25" hidden="false" customHeight="false" outlineLevel="0" collapsed="false">
      <c r="A2257" s="0" t="s">
        <v>3026</v>
      </c>
    </row>
    <row r="2258" customFormat="false" ht="14.25" hidden="false" customHeight="false" outlineLevel="0" collapsed="false">
      <c r="A2258" s="0" t="s">
        <v>3027</v>
      </c>
    </row>
    <row r="2259" customFormat="false" ht="14.25" hidden="false" customHeight="false" outlineLevel="0" collapsed="false">
      <c r="A2259" s="0" t="s">
        <v>3028</v>
      </c>
    </row>
    <row r="2260" customFormat="false" ht="14.25" hidden="false" customHeight="false" outlineLevel="0" collapsed="false">
      <c r="A2260" s="0" t="s">
        <v>3029</v>
      </c>
    </row>
    <row r="2261" customFormat="false" ht="14.25" hidden="false" customHeight="false" outlineLevel="0" collapsed="false">
      <c r="A2261" s="0" t="s">
        <v>3030</v>
      </c>
    </row>
    <row r="2262" customFormat="false" ht="14.25" hidden="false" customHeight="false" outlineLevel="0" collapsed="false">
      <c r="A2262" s="0" t="s">
        <v>3031</v>
      </c>
    </row>
    <row r="2263" customFormat="false" ht="14.25" hidden="false" customHeight="false" outlineLevel="0" collapsed="false">
      <c r="A2263" s="0" t="s">
        <v>3032</v>
      </c>
    </row>
    <row r="2264" customFormat="false" ht="14.25" hidden="false" customHeight="false" outlineLevel="0" collapsed="false">
      <c r="A2264" s="0" t="s">
        <v>3033</v>
      </c>
    </row>
    <row r="2265" customFormat="false" ht="14.25" hidden="false" customHeight="false" outlineLevel="0" collapsed="false">
      <c r="A2265" s="0" t="s">
        <v>3034</v>
      </c>
    </row>
    <row r="2266" customFormat="false" ht="14.25" hidden="false" customHeight="false" outlineLevel="0" collapsed="false">
      <c r="A2266" s="0" t="s">
        <v>3035</v>
      </c>
    </row>
    <row r="2267" customFormat="false" ht="14.25" hidden="false" customHeight="false" outlineLevel="0" collapsed="false">
      <c r="A2267" s="0" t="s">
        <v>3036</v>
      </c>
    </row>
    <row r="2268" customFormat="false" ht="14.25" hidden="false" customHeight="false" outlineLevel="0" collapsed="false">
      <c r="A2268" s="0" t="s">
        <v>3037</v>
      </c>
    </row>
    <row r="2269" customFormat="false" ht="14.25" hidden="false" customHeight="false" outlineLevel="0" collapsed="false">
      <c r="A2269" s="0" t="s">
        <v>3038</v>
      </c>
    </row>
    <row r="2270" customFormat="false" ht="14.25" hidden="false" customHeight="false" outlineLevel="0" collapsed="false">
      <c r="A2270" s="0" t="s">
        <v>3039</v>
      </c>
    </row>
    <row r="2271" customFormat="false" ht="14.25" hidden="false" customHeight="false" outlineLevel="0" collapsed="false">
      <c r="A2271" s="0" t="s">
        <v>3040</v>
      </c>
    </row>
    <row r="2272" customFormat="false" ht="14.25" hidden="false" customHeight="false" outlineLevel="0" collapsed="false">
      <c r="A2272" s="0" t="s">
        <v>3041</v>
      </c>
    </row>
    <row r="2273" customFormat="false" ht="14.25" hidden="false" customHeight="false" outlineLevel="0" collapsed="false">
      <c r="A2273" s="0" t="s">
        <v>3042</v>
      </c>
    </row>
    <row r="2274" customFormat="false" ht="14.25" hidden="false" customHeight="false" outlineLevel="0" collapsed="false">
      <c r="A2274" s="0" t="s">
        <v>3043</v>
      </c>
    </row>
    <row r="2275" customFormat="false" ht="14.25" hidden="false" customHeight="false" outlineLevel="0" collapsed="false">
      <c r="A2275" s="0" t="s">
        <v>3044</v>
      </c>
    </row>
    <row r="2276" customFormat="false" ht="14.25" hidden="false" customHeight="false" outlineLevel="0" collapsed="false">
      <c r="A2276" s="0" t="s">
        <v>3044</v>
      </c>
    </row>
    <row r="2277" customFormat="false" ht="14.25" hidden="false" customHeight="false" outlineLevel="0" collapsed="false">
      <c r="A2277" s="0" t="s">
        <v>3045</v>
      </c>
    </row>
    <row r="2278" customFormat="false" ht="14.25" hidden="false" customHeight="false" outlineLevel="0" collapsed="false">
      <c r="A2278" s="0" t="s">
        <v>3046</v>
      </c>
    </row>
    <row r="2279" customFormat="false" ht="14.25" hidden="false" customHeight="false" outlineLevel="0" collapsed="false">
      <c r="A2279" s="0" t="s">
        <v>3047</v>
      </c>
    </row>
    <row r="2280" customFormat="false" ht="14.25" hidden="false" customHeight="false" outlineLevel="0" collapsed="false">
      <c r="A2280" s="0" t="s">
        <v>3048</v>
      </c>
    </row>
    <row r="2281" customFormat="false" ht="14.25" hidden="false" customHeight="false" outlineLevel="0" collapsed="false">
      <c r="A2281" s="0" t="s">
        <v>3049</v>
      </c>
    </row>
    <row r="2282" customFormat="false" ht="14.25" hidden="false" customHeight="false" outlineLevel="0" collapsed="false">
      <c r="A2282" s="0" t="s">
        <v>3049</v>
      </c>
    </row>
    <row r="2283" customFormat="false" ht="14.25" hidden="false" customHeight="false" outlineLevel="0" collapsed="false">
      <c r="A2283" s="0" t="s">
        <v>3050</v>
      </c>
    </row>
    <row r="2284" customFormat="false" ht="14.25" hidden="false" customHeight="false" outlineLevel="0" collapsed="false">
      <c r="A2284" s="0" t="s">
        <v>3029</v>
      </c>
    </row>
    <row r="2285" customFormat="false" ht="14.25" hidden="false" customHeight="false" outlineLevel="0" collapsed="false">
      <c r="A2285" s="0" t="s">
        <v>3030</v>
      </c>
    </row>
    <row r="2286" customFormat="false" ht="14.25" hidden="false" customHeight="false" outlineLevel="0" collapsed="false">
      <c r="A2286" s="0" t="s">
        <v>3031</v>
      </c>
    </row>
    <row r="2287" customFormat="false" ht="14.25" hidden="false" customHeight="false" outlineLevel="0" collapsed="false">
      <c r="A2287" s="0" t="s">
        <v>3051</v>
      </c>
    </row>
    <row r="2288" customFormat="false" ht="14.25" hidden="false" customHeight="false" outlineLevel="0" collapsed="false">
      <c r="A2288" s="0" t="s">
        <v>3033</v>
      </c>
    </row>
    <row r="2289" customFormat="false" ht="14.25" hidden="false" customHeight="false" outlineLevel="0" collapsed="false">
      <c r="A2289" s="0" t="s">
        <v>3036</v>
      </c>
    </row>
    <row r="2290" customFormat="false" ht="14.25" hidden="false" customHeight="false" outlineLevel="0" collapsed="false">
      <c r="A2290" s="0" t="s">
        <v>3052</v>
      </c>
    </row>
    <row r="2291" customFormat="false" ht="14.25" hidden="false" customHeight="false" outlineLevel="0" collapsed="false">
      <c r="A2291" s="0" t="s">
        <v>3053</v>
      </c>
    </row>
    <row r="2292" customFormat="false" ht="14.25" hidden="false" customHeight="false" outlineLevel="0" collapsed="false">
      <c r="A2292" s="0" t="s">
        <v>3054</v>
      </c>
    </row>
    <row r="2293" customFormat="false" ht="14.25" hidden="false" customHeight="false" outlineLevel="0" collapsed="false">
      <c r="A2293" s="0" t="s">
        <v>3050</v>
      </c>
    </row>
    <row r="2294" customFormat="false" ht="14.25" hidden="false" customHeight="false" outlineLevel="0" collapsed="false">
      <c r="A2294" s="0" t="s">
        <v>3055</v>
      </c>
    </row>
    <row r="2295" customFormat="false" ht="14.25" hidden="false" customHeight="false" outlineLevel="0" collapsed="false">
      <c r="A2295" s="0" t="s">
        <v>3056</v>
      </c>
    </row>
    <row r="2296" customFormat="false" ht="14.25" hidden="false" customHeight="false" outlineLevel="0" collapsed="false">
      <c r="A2296" s="0" t="s">
        <v>3057</v>
      </c>
    </row>
    <row r="2297" customFormat="false" ht="14.25" hidden="false" customHeight="false" outlineLevel="0" collapsed="false">
      <c r="A2297" s="0" t="s">
        <v>3058</v>
      </c>
    </row>
    <row r="2298" customFormat="false" ht="14.25" hidden="false" customHeight="false" outlineLevel="0" collapsed="false">
      <c r="A2298" s="0" t="s">
        <v>3059</v>
      </c>
    </row>
    <row r="2299" customFormat="false" ht="14.25" hidden="false" customHeight="false" outlineLevel="0" collapsed="false">
      <c r="A2299" s="0" t="s">
        <v>3060</v>
      </c>
    </row>
    <row r="2300" customFormat="false" ht="14.25" hidden="false" customHeight="false" outlineLevel="0" collapsed="false">
      <c r="A2300" s="0" t="s">
        <v>3060</v>
      </c>
    </row>
    <row r="2301" customFormat="false" ht="14.25" hidden="false" customHeight="false" outlineLevel="0" collapsed="false">
      <c r="A2301" s="0" t="s">
        <v>3061</v>
      </c>
    </row>
    <row r="2302" customFormat="false" ht="14.25" hidden="false" customHeight="false" outlineLevel="0" collapsed="false">
      <c r="A2302" s="0" t="s">
        <v>3062</v>
      </c>
    </row>
    <row r="2303" customFormat="false" ht="14.25" hidden="false" customHeight="false" outlineLevel="0" collapsed="false">
      <c r="A2303" s="0" t="s">
        <v>3063</v>
      </c>
    </row>
    <row r="2304" customFormat="false" ht="14.25" hidden="false" customHeight="false" outlineLevel="0" collapsed="false">
      <c r="A2304" s="0" t="s">
        <v>3064</v>
      </c>
    </row>
    <row r="2305" customFormat="false" ht="14.25" hidden="false" customHeight="false" outlineLevel="0" collapsed="false">
      <c r="A2305" s="0" t="s">
        <v>3065</v>
      </c>
    </row>
    <row r="2306" customFormat="false" ht="14.25" hidden="false" customHeight="false" outlineLevel="0" collapsed="false">
      <c r="A2306" s="0" t="s">
        <v>3066</v>
      </c>
    </row>
    <row r="2307" customFormat="false" ht="14.25" hidden="false" customHeight="false" outlineLevel="0" collapsed="false">
      <c r="A2307" s="0" t="s">
        <v>3067</v>
      </c>
    </row>
    <row r="2308" customFormat="false" ht="14.25" hidden="false" customHeight="false" outlineLevel="0" collapsed="false">
      <c r="A2308" s="0" t="s">
        <v>3068</v>
      </c>
    </row>
    <row r="2309" customFormat="false" ht="14.25" hidden="false" customHeight="false" outlineLevel="0" collapsed="false">
      <c r="A2309" s="0" t="s">
        <v>3069</v>
      </c>
    </row>
    <row r="2310" customFormat="false" ht="14.25" hidden="false" customHeight="false" outlineLevel="0" collapsed="false">
      <c r="A2310" s="0" t="s">
        <v>3069</v>
      </c>
    </row>
    <row r="2311" customFormat="false" ht="14.25" hidden="false" customHeight="false" outlineLevel="0" collapsed="false">
      <c r="A2311" s="0" t="s">
        <v>3070</v>
      </c>
    </row>
    <row r="2312" customFormat="false" ht="14.25" hidden="false" customHeight="false" outlineLevel="0" collapsed="false">
      <c r="A2312" s="0" t="s">
        <v>3070</v>
      </c>
    </row>
    <row r="2313" customFormat="false" ht="14.25" hidden="false" customHeight="false" outlineLevel="0" collapsed="false">
      <c r="A2313" s="0" t="s">
        <v>3071</v>
      </c>
    </row>
    <row r="2314" customFormat="false" ht="14.25" hidden="false" customHeight="false" outlineLevel="0" collapsed="false">
      <c r="A2314" s="0" t="s">
        <v>3072</v>
      </c>
    </row>
    <row r="2315" customFormat="false" ht="14.25" hidden="false" customHeight="false" outlineLevel="0" collapsed="false">
      <c r="A2315" s="0" t="s">
        <v>3073</v>
      </c>
    </row>
    <row r="2316" customFormat="false" ht="14.25" hidden="false" customHeight="false" outlineLevel="0" collapsed="false">
      <c r="A2316" s="0" t="s">
        <v>3073</v>
      </c>
    </row>
    <row r="2317" customFormat="false" ht="14.25" hidden="false" customHeight="false" outlineLevel="0" collapsed="false">
      <c r="A2317" s="0" t="s">
        <v>3074</v>
      </c>
    </row>
    <row r="2318" customFormat="false" ht="14.25" hidden="false" customHeight="false" outlineLevel="0" collapsed="false">
      <c r="A2318" s="0" t="s">
        <v>3075</v>
      </c>
    </row>
    <row r="2319" customFormat="false" ht="14.25" hidden="false" customHeight="false" outlineLevel="0" collapsed="false">
      <c r="A2319" s="0" t="s">
        <v>3056</v>
      </c>
    </row>
    <row r="2320" customFormat="false" ht="14.25" hidden="false" customHeight="false" outlineLevel="0" collapsed="false">
      <c r="A2320" s="0" t="s">
        <v>3057</v>
      </c>
    </row>
    <row r="2321" customFormat="false" ht="14.25" hidden="false" customHeight="false" outlineLevel="0" collapsed="false">
      <c r="A2321" s="0" t="s">
        <v>3058</v>
      </c>
    </row>
    <row r="2322" customFormat="false" ht="14.25" hidden="false" customHeight="false" outlineLevel="0" collapsed="false">
      <c r="A2322" s="0" t="s">
        <v>3076</v>
      </c>
    </row>
    <row r="2323" customFormat="false" ht="14.25" hidden="false" customHeight="false" outlineLevel="0" collapsed="false">
      <c r="A2323" s="0" t="s">
        <v>3061</v>
      </c>
    </row>
    <row r="2324" customFormat="false" ht="14.25" hidden="false" customHeight="false" outlineLevel="0" collapsed="false">
      <c r="A2324" s="0" t="s">
        <v>3077</v>
      </c>
    </row>
    <row r="2325" customFormat="false" ht="14.25" hidden="false" customHeight="false" outlineLevel="0" collapsed="false">
      <c r="A2325" s="0" t="s">
        <v>3078</v>
      </c>
    </row>
    <row r="2326" customFormat="false" ht="14.25" hidden="false" customHeight="false" outlineLevel="0" collapsed="false">
      <c r="A2326" s="0" t="s">
        <v>3068</v>
      </c>
    </row>
    <row r="2327" customFormat="false" ht="14.25" hidden="false" customHeight="false" outlineLevel="0" collapsed="false">
      <c r="A2327" s="0" t="s">
        <v>3074</v>
      </c>
    </row>
    <row r="2328" customFormat="false" ht="14.25" hidden="false" customHeight="false" outlineLevel="0" collapsed="false">
      <c r="A2328" s="0" t="s">
        <v>3079</v>
      </c>
    </row>
    <row r="2329" customFormat="false" ht="14.25" hidden="false" customHeight="false" outlineLevel="0" collapsed="false">
      <c r="A2329" s="0" t="s">
        <v>3080</v>
      </c>
    </row>
    <row r="2330" customFormat="false" ht="14.25" hidden="false" customHeight="false" outlineLevel="0" collapsed="false">
      <c r="A2330" s="0" t="s">
        <v>3081</v>
      </c>
    </row>
    <row r="2331" customFormat="false" ht="14.25" hidden="false" customHeight="false" outlineLevel="0" collapsed="false">
      <c r="A2331" s="0" t="s">
        <v>3082</v>
      </c>
    </row>
    <row r="2332" customFormat="false" ht="14.25" hidden="false" customHeight="false" outlineLevel="0" collapsed="false">
      <c r="A2332" s="0" t="s">
        <v>3083</v>
      </c>
    </row>
    <row r="2333" customFormat="false" ht="14.25" hidden="false" customHeight="false" outlineLevel="0" collapsed="false">
      <c r="A2333" s="0" t="s">
        <v>3084</v>
      </c>
    </row>
    <row r="2334" customFormat="false" ht="14.25" hidden="false" customHeight="false" outlineLevel="0" collapsed="false">
      <c r="A2334" s="0" t="s">
        <v>3085</v>
      </c>
    </row>
    <row r="2335" customFormat="false" ht="14.25" hidden="false" customHeight="false" outlineLevel="0" collapsed="false">
      <c r="A2335" s="0" t="s">
        <v>3086</v>
      </c>
    </row>
    <row r="2336" customFormat="false" ht="14.25" hidden="false" customHeight="false" outlineLevel="0" collapsed="false">
      <c r="A2336" s="0" t="s">
        <v>3087</v>
      </c>
    </row>
    <row r="2337" customFormat="false" ht="14.25" hidden="false" customHeight="false" outlineLevel="0" collapsed="false">
      <c r="A2337" s="0" t="s">
        <v>3087</v>
      </c>
    </row>
    <row r="2338" customFormat="false" ht="14.25" hidden="false" customHeight="false" outlineLevel="0" collapsed="false">
      <c r="A2338" s="0" t="s">
        <v>3088</v>
      </c>
    </row>
    <row r="2339" customFormat="false" ht="14.25" hidden="false" customHeight="false" outlineLevel="0" collapsed="false">
      <c r="A2339" s="0" t="s">
        <v>3089</v>
      </c>
    </row>
    <row r="2340" customFormat="false" ht="14.25" hidden="false" customHeight="false" outlineLevel="0" collapsed="false">
      <c r="A2340" s="0" t="s">
        <v>3090</v>
      </c>
    </row>
    <row r="2341" customFormat="false" ht="14.25" hidden="false" customHeight="false" outlineLevel="0" collapsed="false">
      <c r="A2341" s="0" t="s">
        <v>3090</v>
      </c>
    </row>
    <row r="2342" customFormat="false" ht="14.25" hidden="false" customHeight="false" outlineLevel="0" collapsed="false">
      <c r="A2342" s="0" t="s">
        <v>3091</v>
      </c>
    </row>
    <row r="2343" customFormat="false" ht="14.25" hidden="false" customHeight="false" outlineLevel="0" collapsed="false">
      <c r="A2343" s="0" t="s">
        <v>3092</v>
      </c>
    </row>
    <row r="2344" customFormat="false" ht="14.25" hidden="false" customHeight="false" outlineLevel="0" collapsed="false">
      <c r="A2344" s="0" t="s">
        <v>3092</v>
      </c>
    </row>
    <row r="2345" customFormat="false" ht="14.25" hidden="false" customHeight="false" outlineLevel="0" collapsed="false">
      <c r="A2345" s="0" t="s">
        <v>3093</v>
      </c>
    </row>
    <row r="2346" customFormat="false" ht="14.25" hidden="false" customHeight="false" outlineLevel="0" collapsed="false">
      <c r="A2346" s="0" t="s">
        <v>3094</v>
      </c>
    </row>
    <row r="2347" customFormat="false" ht="14.25" hidden="false" customHeight="false" outlineLevel="0" collapsed="false">
      <c r="A2347" s="0" t="s">
        <v>3095</v>
      </c>
    </row>
    <row r="2348" customFormat="false" ht="14.25" hidden="false" customHeight="false" outlineLevel="0" collapsed="false">
      <c r="A2348" s="0" t="s">
        <v>3096</v>
      </c>
    </row>
    <row r="2349" customFormat="false" ht="14.25" hidden="false" customHeight="false" outlineLevel="0" collapsed="false">
      <c r="A2349" s="0" t="s">
        <v>3097</v>
      </c>
    </row>
    <row r="2350" customFormat="false" ht="14.25" hidden="false" customHeight="false" outlineLevel="0" collapsed="false">
      <c r="A2350" s="0" t="s">
        <v>3097</v>
      </c>
    </row>
    <row r="2351" customFormat="false" ht="14.25" hidden="false" customHeight="false" outlineLevel="0" collapsed="false">
      <c r="A2351" s="0" t="s">
        <v>3098</v>
      </c>
    </row>
    <row r="2352" customFormat="false" ht="14.25" hidden="false" customHeight="false" outlineLevel="0" collapsed="false">
      <c r="A2352" s="0" t="s">
        <v>3079</v>
      </c>
    </row>
    <row r="2353" customFormat="false" ht="14.25" hidden="false" customHeight="false" outlineLevel="0" collapsed="false">
      <c r="A2353" s="0" t="s">
        <v>3080</v>
      </c>
    </row>
    <row r="2354" customFormat="false" ht="14.25" hidden="false" customHeight="false" outlineLevel="0" collapsed="false">
      <c r="A2354" s="0" t="s">
        <v>3081</v>
      </c>
    </row>
    <row r="2355" customFormat="false" ht="14.25" hidden="false" customHeight="false" outlineLevel="0" collapsed="false">
      <c r="A2355" s="0" t="s">
        <v>3099</v>
      </c>
    </row>
    <row r="2356" customFormat="false" ht="14.25" hidden="false" customHeight="false" outlineLevel="0" collapsed="false">
      <c r="A2356" s="0" t="s">
        <v>3100</v>
      </c>
    </row>
    <row r="2357" customFormat="false" ht="14.25" hidden="false" customHeight="false" outlineLevel="0" collapsed="false">
      <c r="A2357" s="0" t="s">
        <v>3086</v>
      </c>
    </row>
    <row r="2358" customFormat="false" ht="14.25" hidden="false" customHeight="false" outlineLevel="0" collapsed="false">
      <c r="A2358" s="0" t="s">
        <v>3088</v>
      </c>
    </row>
    <row r="2359" customFormat="false" ht="14.25" hidden="false" customHeight="false" outlineLevel="0" collapsed="false">
      <c r="A2359" s="0" t="s">
        <v>3089</v>
      </c>
    </row>
    <row r="2360" customFormat="false" ht="14.25" hidden="false" customHeight="false" outlineLevel="0" collapsed="false">
      <c r="A2360" s="0" t="s">
        <v>3091</v>
      </c>
    </row>
    <row r="2361" customFormat="false" ht="14.25" hidden="false" customHeight="false" outlineLevel="0" collapsed="false">
      <c r="A2361" s="0" t="s">
        <v>3098</v>
      </c>
    </row>
    <row r="2362" customFormat="false" ht="14.25" hidden="false" customHeight="false" outlineLevel="0" collapsed="false">
      <c r="A2362" s="0" t="s">
        <v>3101</v>
      </c>
    </row>
    <row r="2363" customFormat="false" ht="14.25" hidden="false" customHeight="false" outlineLevel="0" collapsed="false">
      <c r="A2363" s="0" t="s">
        <v>3102</v>
      </c>
    </row>
    <row r="2364" customFormat="false" ht="14.25" hidden="false" customHeight="false" outlineLevel="0" collapsed="false">
      <c r="A2364" s="0" t="s">
        <v>3103</v>
      </c>
    </row>
    <row r="2365" customFormat="false" ht="14.25" hidden="false" customHeight="false" outlineLevel="0" collapsed="false">
      <c r="A2365" s="0" t="s">
        <v>3104</v>
      </c>
    </row>
    <row r="2366" customFormat="false" ht="14.25" hidden="false" customHeight="false" outlineLevel="0" collapsed="false">
      <c r="A2366" s="0" t="s">
        <v>3105</v>
      </c>
    </row>
    <row r="2367" customFormat="false" ht="14.25" hidden="false" customHeight="false" outlineLevel="0" collapsed="false">
      <c r="A2367" s="0" t="s">
        <v>3106</v>
      </c>
    </row>
    <row r="2368" customFormat="false" ht="14.25" hidden="false" customHeight="false" outlineLevel="0" collapsed="false">
      <c r="A2368" s="0" t="s">
        <v>3106</v>
      </c>
    </row>
    <row r="2369" customFormat="false" ht="14.25" hidden="false" customHeight="false" outlineLevel="0" collapsed="false">
      <c r="A2369" s="0" t="s">
        <v>3107</v>
      </c>
    </row>
    <row r="2370" customFormat="false" ht="14.25" hidden="false" customHeight="false" outlineLevel="0" collapsed="false">
      <c r="A2370" s="0" t="s">
        <v>3108</v>
      </c>
    </row>
    <row r="2371" customFormat="false" ht="14.25" hidden="false" customHeight="false" outlineLevel="0" collapsed="false">
      <c r="A2371" s="0" t="s">
        <v>3108</v>
      </c>
    </row>
    <row r="2372" customFormat="false" ht="14.25" hidden="false" customHeight="false" outlineLevel="0" collapsed="false">
      <c r="A2372" s="0" t="s">
        <v>3109</v>
      </c>
    </row>
    <row r="2373" customFormat="false" ht="14.25" hidden="false" customHeight="false" outlineLevel="0" collapsed="false">
      <c r="A2373" s="0" t="s">
        <v>3110</v>
      </c>
    </row>
    <row r="2374" customFormat="false" ht="14.25" hidden="false" customHeight="false" outlineLevel="0" collapsed="false">
      <c r="A2374" s="0" t="s">
        <v>3111</v>
      </c>
    </row>
    <row r="2375" customFormat="false" ht="14.25" hidden="false" customHeight="false" outlineLevel="0" collapsed="false">
      <c r="A2375" s="0" t="s">
        <v>3111</v>
      </c>
    </row>
    <row r="2376" customFormat="false" ht="14.25" hidden="false" customHeight="false" outlineLevel="0" collapsed="false">
      <c r="A2376" s="0" t="s">
        <v>3112</v>
      </c>
    </row>
    <row r="2377" customFormat="false" ht="14.25" hidden="false" customHeight="false" outlineLevel="0" collapsed="false">
      <c r="A2377" s="0" t="s">
        <v>3113</v>
      </c>
    </row>
    <row r="2378" customFormat="false" ht="14.25" hidden="false" customHeight="false" outlineLevel="0" collapsed="false">
      <c r="A2378" s="0" t="s">
        <v>3114</v>
      </c>
    </row>
    <row r="2379" customFormat="false" ht="14.25" hidden="false" customHeight="false" outlineLevel="0" collapsed="false">
      <c r="A2379" s="0" t="s">
        <v>3115</v>
      </c>
    </row>
    <row r="2380" customFormat="false" ht="14.25" hidden="false" customHeight="false" outlineLevel="0" collapsed="false">
      <c r="A2380" s="0" t="s">
        <v>3116</v>
      </c>
    </row>
    <row r="2381" customFormat="false" ht="14.25" hidden="false" customHeight="false" outlineLevel="0" collapsed="false">
      <c r="A2381" s="0" t="s">
        <v>3117</v>
      </c>
    </row>
    <row r="2382" customFormat="false" ht="14.25" hidden="false" customHeight="false" outlineLevel="0" collapsed="false">
      <c r="A2382" s="0" t="s">
        <v>3117</v>
      </c>
    </row>
    <row r="2383" customFormat="false" ht="14.25" hidden="false" customHeight="false" outlineLevel="0" collapsed="false">
      <c r="A2383" s="0" t="s">
        <v>3118</v>
      </c>
    </row>
    <row r="2384" customFormat="false" ht="14.25" hidden="false" customHeight="false" outlineLevel="0" collapsed="false">
      <c r="A2384" s="0" t="s">
        <v>3118</v>
      </c>
    </row>
    <row r="2385" customFormat="false" ht="14.25" hidden="false" customHeight="false" outlineLevel="0" collapsed="false">
      <c r="A2385" s="0" t="s">
        <v>3119</v>
      </c>
    </row>
    <row r="2386" customFormat="false" ht="14.25" hidden="false" customHeight="false" outlineLevel="0" collapsed="false">
      <c r="A2386" s="0" t="s">
        <v>3120</v>
      </c>
    </row>
    <row r="2387" customFormat="false" ht="14.25" hidden="false" customHeight="false" outlineLevel="0" collapsed="false">
      <c r="A2387" s="0" t="s">
        <v>3102</v>
      </c>
    </row>
    <row r="2388" customFormat="false" ht="14.25" hidden="false" customHeight="false" outlineLevel="0" collapsed="false">
      <c r="A2388" s="0" t="s">
        <v>3121</v>
      </c>
    </row>
    <row r="2389" customFormat="false" ht="14.25" hidden="false" customHeight="false" outlineLevel="0" collapsed="false">
      <c r="A2389" s="0" t="s">
        <v>3122</v>
      </c>
    </row>
    <row r="2390" customFormat="false" ht="14.25" hidden="false" customHeight="false" outlineLevel="0" collapsed="false">
      <c r="A2390" s="0" t="s">
        <v>3123</v>
      </c>
    </row>
    <row r="2391" customFormat="false" ht="14.25" hidden="false" customHeight="false" outlineLevel="0" collapsed="false">
      <c r="A2391" s="0" t="s">
        <v>3107</v>
      </c>
    </row>
    <row r="2392" customFormat="false" ht="14.25" hidden="false" customHeight="false" outlineLevel="0" collapsed="false">
      <c r="A2392" s="0" t="s">
        <v>3109</v>
      </c>
    </row>
    <row r="2393" customFormat="false" ht="14.25" hidden="false" customHeight="false" outlineLevel="0" collapsed="false">
      <c r="A2393" s="0" t="s">
        <v>3110</v>
      </c>
    </row>
    <row r="2394" customFormat="false" ht="14.25" hidden="false" customHeight="false" outlineLevel="0" collapsed="false">
      <c r="A2394" s="0" t="s">
        <v>3112</v>
      </c>
    </row>
    <row r="2395" customFormat="false" ht="14.25" hidden="false" customHeight="false" outlineLevel="0" collapsed="false">
      <c r="A2395" s="0" t="s">
        <v>3119</v>
      </c>
    </row>
    <row r="2396" customFormat="false" ht="14.25" hidden="false" customHeight="false" outlineLevel="0" collapsed="false">
      <c r="A2396" s="0" t="s">
        <v>3124</v>
      </c>
    </row>
    <row r="2397" customFormat="false" ht="14.25" hidden="false" customHeight="false" outlineLevel="0" collapsed="false">
      <c r="A2397" s="0" t="s">
        <v>3125</v>
      </c>
    </row>
    <row r="2398" customFormat="false" ht="14.25" hidden="false" customHeight="false" outlineLevel="0" collapsed="false">
      <c r="A2398" s="0" t="s">
        <v>3126</v>
      </c>
    </row>
    <row r="2399" customFormat="false" ht="14.25" hidden="false" customHeight="false" outlineLevel="0" collapsed="false">
      <c r="A2399" s="0" t="s">
        <v>3127</v>
      </c>
    </row>
    <row r="2400" customFormat="false" ht="14.25" hidden="false" customHeight="false" outlineLevel="0" collapsed="false">
      <c r="A2400" s="0" t="s">
        <v>3128</v>
      </c>
    </row>
    <row r="2401" customFormat="false" ht="14.25" hidden="false" customHeight="false" outlineLevel="0" collapsed="false">
      <c r="A2401" s="0" t="s">
        <v>3129</v>
      </c>
    </row>
    <row r="2402" customFormat="false" ht="14.25" hidden="false" customHeight="false" outlineLevel="0" collapsed="false">
      <c r="A2402" s="0" t="s">
        <v>3129</v>
      </c>
    </row>
    <row r="2403" customFormat="false" ht="14.25" hidden="false" customHeight="false" outlineLevel="0" collapsed="false">
      <c r="A2403" s="0" t="s">
        <v>3130</v>
      </c>
    </row>
    <row r="2404" customFormat="false" ht="14.25" hidden="false" customHeight="false" outlineLevel="0" collapsed="false">
      <c r="A2404" s="0" t="s">
        <v>3131</v>
      </c>
    </row>
    <row r="2405" customFormat="false" ht="14.25" hidden="false" customHeight="false" outlineLevel="0" collapsed="false">
      <c r="A2405" s="0" t="s">
        <v>3131</v>
      </c>
    </row>
    <row r="2406" customFormat="false" ht="14.25" hidden="false" customHeight="false" outlineLevel="0" collapsed="false">
      <c r="A2406" s="0" t="s">
        <v>3132</v>
      </c>
    </row>
    <row r="2407" customFormat="false" ht="14.25" hidden="false" customHeight="false" outlineLevel="0" collapsed="false">
      <c r="A2407" s="0" t="s">
        <v>3133</v>
      </c>
    </row>
    <row r="2408" customFormat="false" ht="14.25" hidden="false" customHeight="false" outlineLevel="0" collapsed="false">
      <c r="A2408" s="0" t="s">
        <v>3134</v>
      </c>
    </row>
    <row r="2409" customFormat="false" ht="14.25" hidden="false" customHeight="false" outlineLevel="0" collapsed="false">
      <c r="A2409" s="0" t="s">
        <v>3135</v>
      </c>
    </row>
    <row r="2410" customFormat="false" ht="14.25" hidden="false" customHeight="false" outlineLevel="0" collapsed="false">
      <c r="A2410" s="0" t="s">
        <v>3136</v>
      </c>
    </row>
    <row r="2411" customFormat="false" ht="14.25" hidden="false" customHeight="false" outlineLevel="0" collapsed="false">
      <c r="A2411" s="0" t="s">
        <v>3137</v>
      </c>
    </row>
    <row r="2412" customFormat="false" ht="14.25" hidden="false" customHeight="false" outlineLevel="0" collapsed="false">
      <c r="A2412" s="0" t="s">
        <v>3138</v>
      </c>
    </row>
    <row r="2413" customFormat="false" ht="14.25" hidden="false" customHeight="false" outlineLevel="0" collapsed="false">
      <c r="A2413" s="0" t="s">
        <v>3139</v>
      </c>
    </row>
    <row r="2414" customFormat="false" ht="14.25" hidden="false" customHeight="false" outlineLevel="0" collapsed="false">
      <c r="A2414" s="0" t="s">
        <v>3140</v>
      </c>
    </row>
    <row r="2415" customFormat="false" ht="14.25" hidden="false" customHeight="false" outlineLevel="0" collapsed="false">
      <c r="A2415" s="0" t="s">
        <v>3141</v>
      </c>
    </row>
    <row r="2416" customFormat="false" ht="14.25" hidden="false" customHeight="false" outlineLevel="0" collapsed="false">
      <c r="A2416" s="0" t="s">
        <v>3141</v>
      </c>
    </row>
    <row r="2417" customFormat="false" ht="14.25" hidden="false" customHeight="false" outlineLevel="0" collapsed="false">
      <c r="A2417" s="0" t="s">
        <v>3142</v>
      </c>
    </row>
    <row r="2418" customFormat="false" ht="14.25" hidden="false" customHeight="false" outlineLevel="0" collapsed="false">
      <c r="A2418" s="0" t="s">
        <v>3142</v>
      </c>
    </row>
    <row r="2419" customFormat="false" ht="14.25" hidden="false" customHeight="false" outlineLevel="0" collapsed="false">
      <c r="A2419" s="0" t="s">
        <v>3143</v>
      </c>
    </row>
    <row r="2420" customFormat="false" ht="14.25" hidden="false" customHeight="false" outlineLevel="0" collapsed="false">
      <c r="A2420" s="0" t="s">
        <v>3144</v>
      </c>
    </row>
    <row r="2421" customFormat="false" ht="14.25" hidden="false" customHeight="false" outlineLevel="0" collapsed="false">
      <c r="A2421" s="0" t="s">
        <v>3145</v>
      </c>
    </row>
    <row r="2422" customFormat="false" ht="14.25" hidden="false" customHeight="false" outlineLevel="0" collapsed="false">
      <c r="A2422" s="0" t="s">
        <v>3126</v>
      </c>
    </row>
    <row r="2423" customFormat="false" ht="14.25" hidden="false" customHeight="false" outlineLevel="0" collapsed="false">
      <c r="A2423" s="0" t="s">
        <v>3127</v>
      </c>
    </row>
    <row r="2424" customFormat="false" ht="14.25" hidden="false" customHeight="false" outlineLevel="0" collapsed="false">
      <c r="A2424" s="0" t="s">
        <v>3128</v>
      </c>
    </row>
    <row r="2425" customFormat="false" ht="14.25" hidden="false" customHeight="false" outlineLevel="0" collapsed="false">
      <c r="A2425" s="0" t="s">
        <v>3130</v>
      </c>
    </row>
    <row r="2426" customFormat="false" ht="14.25" hidden="false" customHeight="false" outlineLevel="0" collapsed="false">
      <c r="A2426" s="0" t="s">
        <v>3132</v>
      </c>
    </row>
    <row r="2427" customFormat="false" ht="14.25" hidden="false" customHeight="false" outlineLevel="0" collapsed="false">
      <c r="A2427" s="0" t="s">
        <v>3133</v>
      </c>
    </row>
    <row r="2428" customFormat="false" ht="14.25" hidden="false" customHeight="false" outlineLevel="0" collapsed="false">
      <c r="A2428" s="0" t="s">
        <v>3146</v>
      </c>
    </row>
    <row r="2429" customFormat="false" ht="14.25" hidden="false" customHeight="false" outlineLevel="0" collapsed="false">
      <c r="A2429" s="0" t="s">
        <v>3147</v>
      </c>
    </row>
    <row r="2430" customFormat="false" ht="14.25" hidden="false" customHeight="false" outlineLevel="0" collapsed="false">
      <c r="A2430" s="0" t="s">
        <v>3148</v>
      </c>
    </row>
    <row r="2431" customFormat="false" ht="14.25" hidden="false" customHeight="false" outlineLevel="0" collapsed="false">
      <c r="A2431" s="0" t="s">
        <v>3149</v>
      </c>
    </row>
    <row r="2432" customFormat="false" ht="14.25" hidden="false" customHeight="false" outlineLevel="0" collapsed="false">
      <c r="A2432" s="0" t="s">
        <v>3150</v>
      </c>
    </row>
    <row r="2433" customFormat="false" ht="14.25" hidden="false" customHeight="false" outlineLevel="0" collapsed="false">
      <c r="A2433" s="0" t="s">
        <v>3151</v>
      </c>
    </row>
    <row r="2434" customFormat="false" ht="14.25" hidden="false" customHeight="false" outlineLevel="0" collapsed="false">
      <c r="A2434" s="0" t="s">
        <v>3152</v>
      </c>
    </row>
    <row r="2435" customFormat="false" ht="14.25" hidden="false" customHeight="false" outlineLevel="0" collapsed="false">
      <c r="A2435" s="0" t="s">
        <v>3153</v>
      </c>
    </row>
    <row r="2436" customFormat="false" ht="14.25" hidden="false" customHeight="false" outlineLevel="0" collapsed="false">
      <c r="A2436" s="0" t="s">
        <v>3154</v>
      </c>
    </row>
    <row r="2437" customFormat="false" ht="14.25" hidden="false" customHeight="false" outlineLevel="0" collapsed="false">
      <c r="A2437" s="0" t="s">
        <v>3155</v>
      </c>
    </row>
    <row r="2438" customFormat="false" ht="14.25" hidden="false" customHeight="false" outlineLevel="0" collapsed="false">
      <c r="A2438" s="0" t="s">
        <v>3156</v>
      </c>
    </row>
    <row r="2439" customFormat="false" ht="14.25" hidden="false" customHeight="false" outlineLevel="0" collapsed="false">
      <c r="A2439" s="0" t="s">
        <v>3157</v>
      </c>
    </row>
    <row r="2440" customFormat="false" ht="14.25" hidden="false" customHeight="false" outlineLevel="0" collapsed="false">
      <c r="A2440" s="0" t="s">
        <v>3158</v>
      </c>
    </row>
    <row r="2441" customFormat="false" ht="14.25" hidden="false" customHeight="false" outlineLevel="0" collapsed="false">
      <c r="A2441" s="0" t="s">
        <v>3159</v>
      </c>
    </row>
    <row r="2442" customFormat="false" ht="14.25" hidden="false" customHeight="false" outlineLevel="0" collapsed="false">
      <c r="A2442" s="0" t="s">
        <v>3160</v>
      </c>
    </row>
    <row r="2443" customFormat="false" ht="14.25" hidden="false" customHeight="false" outlineLevel="0" collapsed="false">
      <c r="A2443" s="0" t="s">
        <v>3161</v>
      </c>
    </row>
    <row r="2444" customFormat="false" ht="14.25" hidden="false" customHeight="false" outlineLevel="0" collapsed="false">
      <c r="A2444" s="0" t="s">
        <v>3162</v>
      </c>
    </row>
    <row r="2445" customFormat="false" ht="14.25" hidden="false" customHeight="false" outlineLevel="0" collapsed="false">
      <c r="A2445" s="0" t="s">
        <v>3163</v>
      </c>
    </row>
    <row r="2446" customFormat="false" ht="14.25" hidden="false" customHeight="false" outlineLevel="0" collapsed="false">
      <c r="A2446" s="0" t="s">
        <v>3163</v>
      </c>
    </row>
    <row r="2447" customFormat="false" ht="14.25" hidden="false" customHeight="false" outlineLevel="0" collapsed="false">
      <c r="A2447" s="0" t="s">
        <v>3164</v>
      </c>
    </row>
    <row r="2448" customFormat="false" ht="14.25" hidden="false" customHeight="false" outlineLevel="0" collapsed="false">
      <c r="A2448" s="0" t="s">
        <v>3165</v>
      </c>
    </row>
    <row r="2449" customFormat="false" ht="14.25" hidden="false" customHeight="false" outlineLevel="0" collapsed="false">
      <c r="A2449" s="0" t="s">
        <v>3166</v>
      </c>
    </row>
    <row r="2450" customFormat="false" ht="14.25" hidden="false" customHeight="false" outlineLevel="0" collapsed="false">
      <c r="A2450" s="0" t="s">
        <v>3166</v>
      </c>
    </row>
    <row r="2451" customFormat="false" ht="14.25" hidden="false" customHeight="false" outlineLevel="0" collapsed="false">
      <c r="A2451" s="0" t="s">
        <v>3167</v>
      </c>
    </row>
    <row r="2452" customFormat="false" ht="14.25" hidden="false" customHeight="false" outlineLevel="0" collapsed="false">
      <c r="A2452" s="0" t="s">
        <v>3167</v>
      </c>
    </row>
    <row r="2453" customFormat="false" ht="14.25" hidden="false" customHeight="false" outlineLevel="0" collapsed="false">
      <c r="A2453" s="0" t="s">
        <v>3168</v>
      </c>
    </row>
    <row r="2454" customFormat="false" ht="14.25" hidden="false" customHeight="false" outlineLevel="0" collapsed="false">
      <c r="A2454" s="0" t="s">
        <v>3148</v>
      </c>
    </row>
    <row r="2455" customFormat="false" ht="14.25" hidden="false" customHeight="false" outlineLevel="0" collapsed="false">
      <c r="A2455" s="0" t="s">
        <v>3149</v>
      </c>
    </row>
    <row r="2456" customFormat="false" ht="14.25" hidden="false" customHeight="false" outlineLevel="0" collapsed="false">
      <c r="A2456" s="0" t="s">
        <v>3169</v>
      </c>
    </row>
    <row r="2457" customFormat="false" ht="14.25" hidden="false" customHeight="false" outlineLevel="0" collapsed="false">
      <c r="A2457" s="0" t="s">
        <v>3151</v>
      </c>
    </row>
    <row r="2458" customFormat="false" ht="14.25" hidden="false" customHeight="false" outlineLevel="0" collapsed="false">
      <c r="A2458" s="0" t="s">
        <v>3170</v>
      </c>
    </row>
    <row r="2459" customFormat="false" ht="14.25" hidden="false" customHeight="false" outlineLevel="0" collapsed="false">
      <c r="A2459" s="0" t="s">
        <v>3155</v>
      </c>
    </row>
    <row r="2460" customFormat="false" ht="14.25" hidden="false" customHeight="false" outlineLevel="0" collapsed="false">
      <c r="A2460" s="0" t="s">
        <v>3158</v>
      </c>
    </row>
    <row r="2461" customFormat="false" ht="14.25" hidden="false" customHeight="false" outlineLevel="0" collapsed="false">
      <c r="A2461" s="0" t="s">
        <v>3159</v>
      </c>
    </row>
    <row r="2462" customFormat="false" ht="14.25" hidden="false" customHeight="false" outlineLevel="0" collapsed="false">
      <c r="A2462" s="0" t="s">
        <v>3162</v>
      </c>
    </row>
    <row r="2463" customFormat="false" ht="14.25" hidden="false" customHeight="false" outlineLevel="0" collapsed="false">
      <c r="A2463" s="0" t="s">
        <v>3168</v>
      </c>
    </row>
    <row r="2464" customFormat="false" ht="14.25" hidden="false" customHeight="false" outlineLevel="0" collapsed="false">
      <c r="A2464" s="0" t="s">
        <v>3171</v>
      </c>
    </row>
    <row r="2465" customFormat="false" ht="14.25" hidden="false" customHeight="false" outlineLevel="0" collapsed="false">
      <c r="A2465" s="0" t="s">
        <v>3172</v>
      </c>
    </row>
    <row r="2466" customFormat="false" ht="14.25" hidden="false" customHeight="false" outlineLevel="0" collapsed="false">
      <c r="A2466" s="0" t="s">
        <v>3173</v>
      </c>
    </row>
    <row r="2467" customFormat="false" ht="14.25" hidden="false" customHeight="false" outlineLevel="0" collapsed="false">
      <c r="A2467" s="0" t="s">
        <v>3174</v>
      </c>
    </row>
    <row r="2468" customFormat="false" ht="14.25" hidden="false" customHeight="false" outlineLevel="0" collapsed="false">
      <c r="A2468" s="0" t="s">
        <v>3175</v>
      </c>
    </row>
    <row r="2469" customFormat="false" ht="14.25" hidden="false" customHeight="false" outlineLevel="0" collapsed="false">
      <c r="A2469" s="0" t="s">
        <v>3176</v>
      </c>
    </row>
    <row r="2470" customFormat="false" ht="14.25" hidden="false" customHeight="false" outlineLevel="0" collapsed="false">
      <c r="A2470" s="0" t="s">
        <v>3176</v>
      </c>
    </row>
    <row r="2471" customFormat="false" ht="14.25" hidden="false" customHeight="false" outlineLevel="0" collapsed="false">
      <c r="A2471" s="0" t="s">
        <v>3177</v>
      </c>
    </row>
    <row r="2472" customFormat="false" ht="14.25" hidden="false" customHeight="false" outlineLevel="0" collapsed="false">
      <c r="A2472" s="0" t="s">
        <v>3178</v>
      </c>
    </row>
    <row r="2473" customFormat="false" ht="14.25" hidden="false" customHeight="false" outlineLevel="0" collapsed="false">
      <c r="A2473" s="0" t="s">
        <v>3178</v>
      </c>
    </row>
    <row r="2474" customFormat="false" ht="14.25" hidden="false" customHeight="false" outlineLevel="0" collapsed="false">
      <c r="A2474" s="0" t="s">
        <v>3179</v>
      </c>
    </row>
    <row r="2475" customFormat="false" ht="14.25" hidden="false" customHeight="false" outlineLevel="0" collapsed="false">
      <c r="A2475" s="0" t="s">
        <v>3180</v>
      </c>
    </row>
    <row r="2476" customFormat="false" ht="14.25" hidden="false" customHeight="false" outlineLevel="0" collapsed="false">
      <c r="A2476" s="0" t="s">
        <v>3181</v>
      </c>
    </row>
    <row r="2477" customFormat="false" ht="14.25" hidden="false" customHeight="false" outlineLevel="0" collapsed="false">
      <c r="A2477" s="0" t="s">
        <v>3181</v>
      </c>
    </row>
    <row r="2478" customFormat="false" ht="14.25" hidden="false" customHeight="false" outlineLevel="0" collapsed="false">
      <c r="A2478" s="0" t="s">
        <v>3182</v>
      </c>
    </row>
    <row r="2479" customFormat="false" ht="14.25" hidden="false" customHeight="false" outlineLevel="0" collapsed="false">
      <c r="A2479" s="0" t="s">
        <v>3183</v>
      </c>
    </row>
    <row r="2480" customFormat="false" ht="14.25" hidden="false" customHeight="false" outlineLevel="0" collapsed="false">
      <c r="A2480" s="0" t="s">
        <v>3183</v>
      </c>
    </row>
    <row r="2481" customFormat="false" ht="14.25" hidden="false" customHeight="false" outlineLevel="0" collapsed="false">
      <c r="A2481" s="0" t="s">
        <v>3184</v>
      </c>
    </row>
    <row r="2482" customFormat="false" ht="14.25" hidden="false" customHeight="false" outlineLevel="0" collapsed="false">
      <c r="A2482" s="0" t="s">
        <v>3185</v>
      </c>
    </row>
    <row r="2483" customFormat="false" ht="14.25" hidden="false" customHeight="false" outlineLevel="0" collapsed="false">
      <c r="A2483" s="0" t="s">
        <v>3186</v>
      </c>
    </row>
    <row r="2484" customFormat="false" ht="14.25" hidden="false" customHeight="false" outlineLevel="0" collapsed="false">
      <c r="A2484" s="0" t="s">
        <v>3187</v>
      </c>
    </row>
    <row r="2485" customFormat="false" ht="14.25" hidden="false" customHeight="false" outlineLevel="0" collapsed="false">
      <c r="A2485" s="0" t="s">
        <v>3188</v>
      </c>
    </row>
    <row r="2486" customFormat="false" ht="14.25" hidden="false" customHeight="false" outlineLevel="0" collapsed="false">
      <c r="A2486" s="0" t="s">
        <v>3188</v>
      </c>
    </row>
    <row r="2487" customFormat="false" ht="14.25" hidden="false" customHeight="false" outlineLevel="0" collapsed="false">
      <c r="A2487" s="0" t="s">
        <v>3189</v>
      </c>
    </row>
    <row r="2488" customFormat="false" ht="14.25" hidden="false" customHeight="false" outlineLevel="0" collapsed="false">
      <c r="A2488" s="0" t="s">
        <v>3171</v>
      </c>
    </row>
    <row r="2489" customFormat="false" ht="14.25" hidden="false" customHeight="false" outlineLevel="0" collapsed="false">
      <c r="A2489" s="0" t="s">
        <v>3172</v>
      </c>
    </row>
    <row r="2490" customFormat="false" ht="14.25" hidden="false" customHeight="false" outlineLevel="0" collapsed="false">
      <c r="A2490" s="0" t="s">
        <v>3173</v>
      </c>
    </row>
    <row r="2491" customFormat="false" ht="14.25" hidden="false" customHeight="false" outlineLevel="0" collapsed="false">
      <c r="A2491" s="0" t="s">
        <v>3190</v>
      </c>
    </row>
    <row r="2492" customFormat="false" ht="14.25" hidden="false" customHeight="false" outlineLevel="0" collapsed="false">
      <c r="A2492" s="0" t="s">
        <v>3191</v>
      </c>
    </row>
    <row r="2493" customFormat="false" ht="14.25" hidden="false" customHeight="false" outlineLevel="0" collapsed="false">
      <c r="A2493" s="0" t="s">
        <v>3177</v>
      </c>
    </row>
    <row r="2494" customFormat="false" ht="14.25" hidden="false" customHeight="false" outlineLevel="0" collapsed="false">
      <c r="A2494" s="0" t="s">
        <v>3179</v>
      </c>
    </row>
    <row r="2495" customFormat="false" ht="14.25" hidden="false" customHeight="false" outlineLevel="0" collapsed="false">
      <c r="A2495" s="0" t="s">
        <v>3180</v>
      </c>
    </row>
    <row r="2496" customFormat="false" ht="14.25" hidden="false" customHeight="false" outlineLevel="0" collapsed="false">
      <c r="A2496" s="0" t="s">
        <v>3182</v>
      </c>
    </row>
    <row r="2497" customFormat="false" ht="14.25" hidden="false" customHeight="false" outlineLevel="0" collapsed="false">
      <c r="A2497" s="0" t="s">
        <v>3189</v>
      </c>
    </row>
    <row r="2498" customFormat="false" ht="14.25" hidden="false" customHeight="false" outlineLevel="0" collapsed="false">
      <c r="A2498" s="0" t="s">
        <v>3192</v>
      </c>
    </row>
    <row r="2499" customFormat="false" ht="14.25" hidden="false" customHeight="false" outlineLevel="0" collapsed="false">
      <c r="A2499" s="0" t="s">
        <v>3193</v>
      </c>
    </row>
    <row r="2500" customFormat="false" ht="14.25" hidden="false" customHeight="false" outlineLevel="0" collapsed="false">
      <c r="A2500" s="0" t="s">
        <v>3194</v>
      </c>
    </row>
    <row r="2501" customFormat="false" ht="14.25" hidden="false" customHeight="false" outlineLevel="0" collapsed="false">
      <c r="A2501" s="0" t="s">
        <v>3195</v>
      </c>
    </row>
    <row r="2502" customFormat="false" ht="14.25" hidden="false" customHeight="false" outlineLevel="0" collapsed="false">
      <c r="A2502" s="0" t="s">
        <v>3196</v>
      </c>
    </row>
    <row r="2503" customFormat="false" ht="14.25" hidden="false" customHeight="false" outlineLevel="0" collapsed="false">
      <c r="A2503" s="0" t="s">
        <v>3197</v>
      </c>
    </row>
    <row r="2504" customFormat="false" ht="14.25" hidden="false" customHeight="false" outlineLevel="0" collapsed="false">
      <c r="A2504" s="0" t="s">
        <v>3198</v>
      </c>
    </row>
    <row r="2505" customFormat="false" ht="14.25" hidden="false" customHeight="false" outlineLevel="0" collapsed="false">
      <c r="A2505" s="0" t="s">
        <v>3199</v>
      </c>
    </row>
    <row r="2506" customFormat="false" ht="14.25" hidden="false" customHeight="false" outlineLevel="0" collapsed="false">
      <c r="A2506" s="0" t="s">
        <v>3200</v>
      </c>
    </row>
    <row r="2507" customFormat="false" ht="14.25" hidden="false" customHeight="false" outlineLevel="0" collapsed="false">
      <c r="A2507" s="0" t="s">
        <v>3201</v>
      </c>
    </row>
    <row r="2508" customFormat="false" ht="14.25" hidden="false" customHeight="false" outlineLevel="0" collapsed="false">
      <c r="A2508" s="0" t="s">
        <v>3202</v>
      </c>
    </row>
    <row r="2509" customFormat="false" ht="14.25" hidden="false" customHeight="false" outlineLevel="0" collapsed="false">
      <c r="A2509" s="0" t="s">
        <v>3203</v>
      </c>
    </row>
    <row r="2510" customFormat="false" ht="14.25" hidden="false" customHeight="false" outlineLevel="0" collapsed="false">
      <c r="A2510" s="0" t="s">
        <v>3204</v>
      </c>
    </row>
    <row r="2511" customFormat="false" ht="14.25" hidden="false" customHeight="false" outlineLevel="0" collapsed="false">
      <c r="A2511" s="0" t="s">
        <v>3205</v>
      </c>
    </row>
    <row r="2512" customFormat="false" ht="14.25" hidden="false" customHeight="false" outlineLevel="0" collapsed="false">
      <c r="A2512" s="0" t="s">
        <v>3206</v>
      </c>
    </row>
    <row r="2513" customFormat="false" ht="14.25" hidden="false" customHeight="false" outlineLevel="0" collapsed="false">
      <c r="A2513" s="0" t="s">
        <v>3207</v>
      </c>
    </row>
    <row r="2514" customFormat="false" ht="14.25" hidden="false" customHeight="false" outlineLevel="0" collapsed="false">
      <c r="A2514" s="0" t="s">
        <v>3207</v>
      </c>
    </row>
    <row r="2515" customFormat="false" ht="14.25" hidden="false" customHeight="false" outlineLevel="0" collapsed="false">
      <c r="A2515" s="0" t="s">
        <v>3208</v>
      </c>
    </row>
    <row r="2516" customFormat="false" ht="14.25" hidden="false" customHeight="false" outlineLevel="0" collapsed="false">
      <c r="A2516" s="0" t="s">
        <v>3208</v>
      </c>
    </row>
    <row r="2517" customFormat="false" ht="14.25" hidden="false" customHeight="false" outlineLevel="0" collapsed="false">
      <c r="A2517" s="0" t="s">
        <v>3209</v>
      </c>
    </row>
    <row r="2518" customFormat="false" ht="14.25" hidden="false" customHeight="false" outlineLevel="0" collapsed="false">
      <c r="A2518" s="0" t="s">
        <v>3210</v>
      </c>
    </row>
    <row r="2519" customFormat="false" ht="14.25" hidden="false" customHeight="false" outlineLevel="0" collapsed="false">
      <c r="A2519" s="0" t="s">
        <v>3211</v>
      </c>
    </row>
    <row r="2520" customFormat="false" ht="14.25" hidden="false" customHeight="false" outlineLevel="0" collapsed="false">
      <c r="A2520" s="0" t="s">
        <v>3211</v>
      </c>
    </row>
    <row r="2521" customFormat="false" ht="14.25" hidden="false" customHeight="false" outlineLevel="0" collapsed="false">
      <c r="A2521" s="0" t="s">
        <v>3212</v>
      </c>
    </row>
    <row r="2522" customFormat="false" ht="14.25" hidden="false" customHeight="false" outlineLevel="0" collapsed="false">
      <c r="A2522" s="0" t="s">
        <v>3192</v>
      </c>
    </row>
    <row r="2523" customFormat="false" ht="14.25" hidden="false" customHeight="false" outlineLevel="0" collapsed="false">
      <c r="A2523" s="0" t="s">
        <v>3213</v>
      </c>
    </row>
    <row r="2524" customFormat="false" ht="14.25" hidden="false" customHeight="false" outlineLevel="0" collapsed="false">
      <c r="A2524" s="0" t="s">
        <v>3194</v>
      </c>
    </row>
    <row r="2525" customFormat="false" ht="14.25" hidden="false" customHeight="false" outlineLevel="0" collapsed="false">
      <c r="A2525" s="0" t="s">
        <v>3195</v>
      </c>
    </row>
    <row r="2526" customFormat="false" ht="14.25" hidden="false" customHeight="false" outlineLevel="0" collapsed="false">
      <c r="A2526" s="0" t="s">
        <v>3214</v>
      </c>
    </row>
    <row r="2527" customFormat="false" ht="14.25" hidden="false" customHeight="false" outlineLevel="0" collapsed="false">
      <c r="A2527" s="0" t="s">
        <v>3199</v>
      </c>
    </row>
    <row r="2528" customFormat="false" ht="14.25" hidden="false" customHeight="false" outlineLevel="0" collapsed="false">
      <c r="A2528" s="0" t="s">
        <v>3202</v>
      </c>
    </row>
    <row r="2529" customFormat="false" ht="14.25" hidden="false" customHeight="false" outlineLevel="0" collapsed="false">
      <c r="A2529" s="0" t="s">
        <v>3203</v>
      </c>
    </row>
    <row r="2530" customFormat="false" ht="14.25" hidden="false" customHeight="false" outlineLevel="0" collapsed="false">
      <c r="A2530" s="0" t="s">
        <v>3206</v>
      </c>
    </row>
    <row r="2531" customFormat="false" ht="14.25" hidden="false" customHeight="false" outlineLevel="0" collapsed="false">
      <c r="A2531" s="0" t="s">
        <v>3212</v>
      </c>
    </row>
    <row r="2532" customFormat="false" ht="14.25" hidden="false" customHeight="false" outlineLevel="0" collapsed="false">
      <c r="A2532" s="0" t="s">
        <v>3215</v>
      </c>
    </row>
    <row r="2533" customFormat="false" ht="14.25" hidden="false" customHeight="false" outlineLevel="0" collapsed="false">
      <c r="A2533" s="0" t="s">
        <v>3216</v>
      </c>
    </row>
    <row r="2534" customFormat="false" ht="14.25" hidden="false" customHeight="false" outlineLevel="0" collapsed="false">
      <c r="A2534" s="0" t="s">
        <v>3217</v>
      </c>
    </row>
    <row r="2535" customFormat="false" ht="14.25" hidden="false" customHeight="false" outlineLevel="0" collapsed="false">
      <c r="A2535" s="0" t="s">
        <v>3218</v>
      </c>
    </row>
    <row r="2536" customFormat="false" ht="14.25" hidden="false" customHeight="false" outlineLevel="0" collapsed="false">
      <c r="A2536" s="0" t="s">
        <v>3219</v>
      </c>
    </row>
    <row r="2537" customFormat="false" ht="14.25" hidden="false" customHeight="false" outlineLevel="0" collapsed="false">
      <c r="A2537" s="0" t="s">
        <v>3220</v>
      </c>
    </row>
    <row r="2538" customFormat="false" ht="14.25" hidden="false" customHeight="false" outlineLevel="0" collapsed="false">
      <c r="A2538" s="0" t="s">
        <v>3220</v>
      </c>
    </row>
    <row r="2539" customFormat="false" ht="14.25" hidden="false" customHeight="false" outlineLevel="0" collapsed="false">
      <c r="A2539" s="0" t="s">
        <v>3221</v>
      </c>
    </row>
    <row r="2540" customFormat="false" ht="14.25" hidden="false" customHeight="false" outlineLevel="0" collapsed="false">
      <c r="A2540" s="0" t="s">
        <v>3222</v>
      </c>
    </row>
    <row r="2541" customFormat="false" ht="14.25" hidden="false" customHeight="false" outlineLevel="0" collapsed="false">
      <c r="A2541" s="0" t="s">
        <v>3223</v>
      </c>
    </row>
    <row r="2542" customFormat="false" ht="14.25" hidden="false" customHeight="false" outlineLevel="0" collapsed="false">
      <c r="A2542" s="0" t="s">
        <v>3224</v>
      </c>
    </row>
    <row r="2543" customFormat="false" ht="14.25" hidden="false" customHeight="false" outlineLevel="0" collapsed="false">
      <c r="A2543" s="0" t="s">
        <v>3225</v>
      </c>
    </row>
    <row r="2544" customFormat="false" ht="14.25" hidden="false" customHeight="false" outlineLevel="0" collapsed="false">
      <c r="A2544" s="0" t="s">
        <v>3226</v>
      </c>
    </row>
    <row r="2545" customFormat="false" ht="14.25" hidden="false" customHeight="false" outlineLevel="0" collapsed="false">
      <c r="A2545" s="0" t="s">
        <v>3226</v>
      </c>
    </row>
    <row r="2546" customFormat="false" ht="14.25" hidden="false" customHeight="false" outlineLevel="0" collapsed="false">
      <c r="A2546" s="0" t="s">
        <v>3227</v>
      </c>
    </row>
    <row r="2547" customFormat="false" ht="14.25" hidden="false" customHeight="false" outlineLevel="0" collapsed="false">
      <c r="A2547" s="0" t="s">
        <v>3228</v>
      </c>
    </row>
    <row r="2548" customFormat="false" ht="14.25" hidden="false" customHeight="false" outlineLevel="0" collapsed="false">
      <c r="A2548" s="0" t="s">
        <v>3229</v>
      </c>
    </row>
    <row r="2549" customFormat="false" ht="14.25" hidden="false" customHeight="false" outlineLevel="0" collapsed="false">
      <c r="A2549" s="0" t="s">
        <v>3230</v>
      </c>
    </row>
    <row r="2550" customFormat="false" ht="14.25" hidden="false" customHeight="false" outlineLevel="0" collapsed="false">
      <c r="A2550" s="0" t="s">
        <v>3230</v>
      </c>
    </row>
    <row r="2551" customFormat="false" ht="14.25" hidden="false" customHeight="false" outlineLevel="0" collapsed="false">
      <c r="A2551" s="0" t="s">
        <v>3231</v>
      </c>
    </row>
    <row r="2552" customFormat="false" ht="14.25" hidden="false" customHeight="false" outlineLevel="0" collapsed="false">
      <c r="A2552" s="0" t="s">
        <v>3231</v>
      </c>
    </row>
    <row r="2553" customFormat="false" ht="14.25" hidden="false" customHeight="false" outlineLevel="0" collapsed="false">
      <c r="A2553" s="0" t="s">
        <v>3232</v>
      </c>
    </row>
    <row r="2554" customFormat="false" ht="14.25" hidden="false" customHeight="false" outlineLevel="0" collapsed="false">
      <c r="A2554" s="0" t="s">
        <v>3232</v>
      </c>
    </row>
    <row r="2555" customFormat="false" ht="14.25" hidden="false" customHeight="false" outlineLevel="0" collapsed="false">
      <c r="A2555" s="0" t="s">
        <v>3233</v>
      </c>
    </row>
    <row r="2556" customFormat="false" ht="14.25" hidden="false" customHeight="false" outlineLevel="0" collapsed="false">
      <c r="A2556" s="0" t="s">
        <v>3215</v>
      </c>
    </row>
    <row r="2557" customFormat="false" ht="14.25" hidden="false" customHeight="false" outlineLevel="0" collapsed="false">
      <c r="A2557" s="0" t="s">
        <v>3216</v>
      </c>
    </row>
    <row r="2558" customFormat="false" ht="14.25" hidden="false" customHeight="false" outlineLevel="0" collapsed="false">
      <c r="A2558" s="0" t="s">
        <v>3217</v>
      </c>
    </row>
    <row r="2559" customFormat="false" ht="14.25" hidden="false" customHeight="false" outlineLevel="0" collapsed="false">
      <c r="A2559" s="0" t="s">
        <v>3234</v>
      </c>
    </row>
    <row r="2560" customFormat="false" ht="14.25" hidden="false" customHeight="false" outlineLevel="0" collapsed="false">
      <c r="A2560" s="0" t="s">
        <v>3219</v>
      </c>
    </row>
    <row r="2561" customFormat="false" ht="14.25" hidden="false" customHeight="false" outlineLevel="0" collapsed="false">
      <c r="A2561" s="0" t="s">
        <v>3221</v>
      </c>
    </row>
    <row r="2562" customFormat="false" ht="14.25" hidden="false" customHeight="false" outlineLevel="0" collapsed="false">
      <c r="A2562" s="0" t="s">
        <v>3224</v>
      </c>
    </row>
    <row r="2563" customFormat="false" ht="14.25" hidden="false" customHeight="false" outlineLevel="0" collapsed="false">
      <c r="A2563" s="0" t="s">
        <v>3235</v>
      </c>
    </row>
    <row r="2564" customFormat="false" ht="14.25" hidden="false" customHeight="false" outlineLevel="0" collapsed="false">
      <c r="A2564" s="0" t="s">
        <v>3227</v>
      </c>
    </row>
    <row r="2565" customFormat="false" ht="14.25" hidden="false" customHeight="false" outlineLevel="0" collapsed="false">
      <c r="A2565" s="0" t="s">
        <v>3236</v>
      </c>
    </row>
    <row r="2566" customFormat="false" ht="14.25" hidden="false" customHeight="false" outlineLevel="0" collapsed="false">
      <c r="A2566" s="0" t="s">
        <v>3237</v>
      </c>
    </row>
    <row r="2567" customFormat="false" ht="14.25" hidden="false" customHeight="false" outlineLevel="0" collapsed="false">
      <c r="A2567" s="0" t="s">
        <v>3238</v>
      </c>
    </row>
    <row r="2568" customFormat="false" ht="14.25" hidden="false" customHeight="false" outlineLevel="0" collapsed="false">
      <c r="A2568" s="0" t="s">
        <v>3239</v>
      </c>
    </row>
    <row r="2569" customFormat="false" ht="14.25" hidden="false" customHeight="false" outlineLevel="0" collapsed="false">
      <c r="A2569" s="0" t="s">
        <v>3240</v>
      </c>
    </row>
    <row r="2570" customFormat="false" ht="14.25" hidden="false" customHeight="false" outlineLevel="0" collapsed="false">
      <c r="A2570" s="0" t="s">
        <v>3241</v>
      </c>
    </row>
    <row r="2571" customFormat="false" ht="14.25" hidden="false" customHeight="false" outlineLevel="0" collapsed="false">
      <c r="A2571" s="0" t="s">
        <v>3242</v>
      </c>
    </row>
    <row r="2572" customFormat="false" ht="14.25" hidden="false" customHeight="false" outlineLevel="0" collapsed="false">
      <c r="A2572" s="0" t="s">
        <v>3243</v>
      </c>
    </row>
    <row r="2573" customFormat="false" ht="14.25" hidden="false" customHeight="false" outlineLevel="0" collapsed="false">
      <c r="A2573" s="0" t="s">
        <v>3244</v>
      </c>
    </row>
    <row r="2574" customFormat="false" ht="14.25" hidden="false" customHeight="false" outlineLevel="0" collapsed="false">
      <c r="A2574" s="0" t="s">
        <v>3245</v>
      </c>
    </row>
    <row r="2575" customFormat="false" ht="14.25" hidden="false" customHeight="false" outlineLevel="0" collapsed="false">
      <c r="A2575" s="0" t="s">
        <v>3246</v>
      </c>
    </row>
    <row r="2576" customFormat="false" ht="14.25" hidden="false" customHeight="false" outlineLevel="0" collapsed="false">
      <c r="A2576" s="0" t="s">
        <v>3247</v>
      </c>
    </row>
    <row r="2577" customFormat="false" ht="14.25" hidden="false" customHeight="false" outlineLevel="0" collapsed="false">
      <c r="A2577" s="0" t="s">
        <v>3248</v>
      </c>
    </row>
    <row r="2578" customFormat="false" ht="14.25" hidden="false" customHeight="false" outlineLevel="0" collapsed="false">
      <c r="A2578" s="0" t="s">
        <v>3249</v>
      </c>
    </row>
    <row r="2579" customFormat="false" ht="14.25" hidden="false" customHeight="false" outlineLevel="0" collapsed="false">
      <c r="A2579" s="0" t="s">
        <v>3250</v>
      </c>
    </row>
    <row r="2580" customFormat="false" ht="14.25" hidden="false" customHeight="false" outlineLevel="0" collapsed="false">
      <c r="A2580" s="0" t="s">
        <v>3251</v>
      </c>
    </row>
    <row r="2581" customFormat="false" ht="14.25" hidden="false" customHeight="false" outlineLevel="0" collapsed="false">
      <c r="A2581" s="0" t="s">
        <v>3252</v>
      </c>
    </row>
    <row r="2582" customFormat="false" ht="14.25" hidden="false" customHeight="false" outlineLevel="0" collapsed="false">
      <c r="A2582" s="0" t="s">
        <v>3239</v>
      </c>
    </row>
    <row r="2583" customFormat="false" ht="14.25" hidden="false" customHeight="false" outlineLevel="0" collapsed="false">
      <c r="A2583" s="0" t="s">
        <v>3253</v>
      </c>
    </row>
    <row r="2584" customFormat="false" ht="14.25" hidden="false" customHeight="false" outlineLevel="0" collapsed="false">
      <c r="A2584" s="0" t="s">
        <v>3254</v>
      </c>
    </row>
    <row r="2585" customFormat="false" ht="14.25" hidden="false" customHeight="false" outlineLevel="0" collapsed="false">
      <c r="A2585" s="0" t="s">
        <v>3255</v>
      </c>
    </row>
    <row r="2586" customFormat="false" ht="14.25" hidden="false" customHeight="false" outlineLevel="0" collapsed="false">
      <c r="A2586" s="0" t="s">
        <v>3256</v>
      </c>
    </row>
    <row r="2587" customFormat="false" ht="14.25" hidden="false" customHeight="false" outlineLevel="0" collapsed="false">
      <c r="A2587" s="0" t="s">
        <v>3257</v>
      </c>
    </row>
    <row r="2588" customFormat="false" ht="14.25" hidden="false" customHeight="false" outlineLevel="0" collapsed="false">
      <c r="A2588" s="0" t="s">
        <v>3258</v>
      </c>
    </row>
    <row r="2589" customFormat="false" ht="14.25" hidden="false" customHeight="false" outlineLevel="0" collapsed="false">
      <c r="A2589" s="0" t="s">
        <v>2836</v>
      </c>
    </row>
    <row r="2590" customFormat="false" ht="14.25" hidden="false" customHeight="false" outlineLevel="0" collapsed="false">
      <c r="A2590" s="0" t="s">
        <v>3259</v>
      </c>
    </row>
    <row r="2591" customFormat="false" ht="14.25" hidden="false" customHeight="false" outlineLevel="0" collapsed="false">
      <c r="A2591" s="0" t="s">
        <v>3260</v>
      </c>
    </row>
    <row r="2592" customFormat="false" ht="14.25" hidden="false" customHeight="false" outlineLevel="0" collapsed="false">
      <c r="A2592" s="0" t="s">
        <v>3261</v>
      </c>
    </row>
    <row r="2593" customFormat="false" ht="14.25" hidden="false" customHeight="false" outlineLevel="0" collapsed="false">
      <c r="A2593" s="0" t="s">
        <v>3262</v>
      </c>
    </row>
    <row r="2594" customFormat="false" ht="14.25" hidden="false" customHeight="false" outlineLevel="0" collapsed="false">
      <c r="A2594" s="0" t="s">
        <v>3262</v>
      </c>
    </row>
    <row r="2595" customFormat="false" ht="14.25" hidden="false" customHeight="false" outlineLevel="0" collapsed="false">
      <c r="A2595" s="0" t="s">
        <v>2840</v>
      </c>
    </row>
    <row r="2596" customFormat="false" ht="14.25" hidden="false" customHeight="false" outlineLevel="0" collapsed="false">
      <c r="A2596" s="0" t="s">
        <v>3263</v>
      </c>
    </row>
    <row r="2597" customFormat="false" ht="14.25" hidden="false" customHeight="false" outlineLevel="0" collapsed="false">
      <c r="A2597" s="0" t="s">
        <v>3263</v>
      </c>
    </row>
    <row r="2598" customFormat="false" ht="14.25" hidden="false" customHeight="false" outlineLevel="0" collapsed="false">
      <c r="A2598" s="0" t="s">
        <v>3264</v>
      </c>
    </row>
    <row r="2599" customFormat="false" ht="14.25" hidden="false" customHeight="false" outlineLevel="0" collapsed="false">
      <c r="A2599" s="0" t="s">
        <v>3265</v>
      </c>
    </row>
    <row r="2600" customFormat="false" ht="14.25" hidden="false" customHeight="false" outlineLevel="0" collapsed="false">
      <c r="A2600" s="0" t="s">
        <v>3266</v>
      </c>
    </row>
    <row r="2601" customFormat="false" ht="14.25" hidden="false" customHeight="false" outlineLevel="0" collapsed="false">
      <c r="A2601" s="0" t="s">
        <v>3267</v>
      </c>
    </row>
    <row r="2602" customFormat="false" ht="14.25" hidden="false" customHeight="false" outlineLevel="0" collapsed="false">
      <c r="A2602" s="0" t="s">
        <v>2843</v>
      </c>
    </row>
    <row r="2603" customFormat="false" ht="14.25" hidden="false" customHeight="false" outlineLevel="0" collapsed="false">
      <c r="A2603" s="0" t="s">
        <v>3268</v>
      </c>
    </row>
    <row r="2604" customFormat="false" ht="14.25" hidden="false" customHeight="false" outlineLevel="0" collapsed="false">
      <c r="A2604" s="0" t="s">
        <v>3268</v>
      </c>
    </row>
    <row r="2605" customFormat="false" ht="14.25" hidden="false" customHeight="false" outlineLevel="0" collapsed="false">
      <c r="A2605" s="0" t="s">
        <v>3269</v>
      </c>
    </row>
    <row r="2606" customFormat="false" ht="14.25" hidden="false" customHeight="false" outlineLevel="0" collapsed="false">
      <c r="A2606" s="0" t="s">
        <v>3269</v>
      </c>
    </row>
    <row r="2607" customFormat="false" ht="14.25" hidden="false" customHeight="false" outlineLevel="0" collapsed="false">
      <c r="A2607" s="0" t="s">
        <v>3270</v>
      </c>
    </row>
    <row r="2608" customFormat="false" ht="14.25" hidden="false" customHeight="false" outlineLevel="0" collapsed="false">
      <c r="A2608" s="0" t="s">
        <v>3270</v>
      </c>
    </row>
    <row r="2609" customFormat="false" ht="14.25" hidden="false" customHeight="false" outlineLevel="0" collapsed="false">
      <c r="A2609" s="0" t="s">
        <v>3271</v>
      </c>
    </row>
    <row r="2610" customFormat="false" ht="14.25" hidden="false" customHeight="false" outlineLevel="0" collapsed="false">
      <c r="A2610" s="0" t="s">
        <v>3272</v>
      </c>
    </row>
    <row r="2611" customFormat="false" ht="14.25" hidden="false" customHeight="false" outlineLevel="0" collapsed="false">
      <c r="A2611" s="0" t="s">
        <v>2844</v>
      </c>
    </row>
    <row r="2612" customFormat="false" ht="14.25" hidden="false" customHeight="false" outlineLevel="0" collapsed="false">
      <c r="A2612" s="0" t="s">
        <v>3273</v>
      </c>
    </row>
    <row r="2613" customFormat="false" ht="14.25" hidden="false" customHeight="false" outlineLevel="0" collapsed="false">
      <c r="A2613" s="0" t="s">
        <v>2836</v>
      </c>
    </row>
    <row r="2614" customFormat="false" ht="14.25" hidden="false" customHeight="false" outlineLevel="0" collapsed="false">
      <c r="A2614" s="0" t="s">
        <v>3259</v>
      </c>
    </row>
    <row r="2615" customFormat="false" ht="14.25" hidden="false" customHeight="false" outlineLevel="0" collapsed="false">
      <c r="A2615" s="0" t="s">
        <v>3260</v>
      </c>
    </row>
    <row r="2616" customFormat="false" ht="14.25" hidden="false" customHeight="false" outlineLevel="0" collapsed="false">
      <c r="A2616" s="0" t="s">
        <v>2839</v>
      </c>
    </row>
    <row r="2617" customFormat="false" ht="14.25" hidden="false" customHeight="false" outlineLevel="0" collapsed="false">
      <c r="A2617" s="0" t="s">
        <v>2840</v>
      </c>
    </row>
    <row r="2618" customFormat="false" ht="14.25" hidden="false" customHeight="false" outlineLevel="0" collapsed="false">
      <c r="A2618" s="0" t="s">
        <v>3264</v>
      </c>
    </row>
    <row r="2619" customFormat="false" ht="14.25" hidden="false" customHeight="false" outlineLevel="0" collapsed="false">
      <c r="A2619" s="0" t="s">
        <v>2842</v>
      </c>
    </row>
    <row r="2620" customFormat="false" ht="14.25" hidden="false" customHeight="false" outlineLevel="0" collapsed="false">
      <c r="A2620" s="0" t="s">
        <v>2843</v>
      </c>
    </row>
    <row r="2621" customFormat="false" ht="14.25" hidden="false" customHeight="false" outlineLevel="0" collapsed="false">
      <c r="A2621" s="0" t="s">
        <v>2844</v>
      </c>
    </row>
    <row r="2622" customFormat="false" ht="14.25" hidden="false" customHeight="false" outlineLevel="0" collapsed="false">
      <c r="A2622" s="0" t="s">
        <v>3274</v>
      </c>
    </row>
    <row r="2623" customFormat="false" ht="14.25" hidden="false" customHeight="false" outlineLevel="0" collapsed="false">
      <c r="A2623" s="0" t="s">
        <v>3275</v>
      </c>
    </row>
    <row r="2624" customFormat="false" ht="14.25" hidden="false" customHeight="false" outlineLevel="0" collapsed="false">
      <c r="A2624" s="0" t="s">
        <v>3276</v>
      </c>
    </row>
    <row r="2625" customFormat="false" ht="14.25" hidden="false" customHeight="false" outlineLevel="0" collapsed="false">
      <c r="A2625" s="0" t="s">
        <v>3277</v>
      </c>
    </row>
    <row r="2626" customFormat="false" ht="14.25" hidden="false" customHeight="false" outlineLevel="0" collapsed="false">
      <c r="A2626" s="0" t="s">
        <v>3278</v>
      </c>
    </row>
    <row r="2627" customFormat="false" ht="14.25" hidden="false" customHeight="false" outlineLevel="0" collapsed="false">
      <c r="A2627" s="0" t="s">
        <v>3279</v>
      </c>
    </row>
    <row r="2628" customFormat="false" ht="14.25" hidden="false" customHeight="false" outlineLevel="0" collapsed="false">
      <c r="A2628" s="0" t="s">
        <v>3280</v>
      </c>
    </row>
    <row r="2629" customFormat="false" ht="14.25" hidden="false" customHeight="false" outlineLevel="0" collapsed="false">
      <c r="A2629" s="0" t="s">
        <v>3281</v>
      </c>
    </row>
    <row r="2630" customFormat="false" ht="14.25" hidden="false" customHeight="false" outlineLevel="0" collapsed="false">
      <c r="A2630" s="0" t="s">
        <v>3282</v>
      </c>
    </row>
    <row r="2631" customFormat="false" ht="14.25" hidden="false" customHeight="false" outlineLevel="0" collapsed="false">
      <c r="A2631" s="0" t="s">
        <v>3282</v>
      </c>
    </row>
    <row r="2632" customFormat="false" ht="14.25" hidden="false" customHeight="false" outlineLevel="0" collapsed="false">
      <c r="A2632" s="0" t="s">
        <v>3283</v>
      </c>
    </row>
    <row r="2633" customFormat="false" ht="14.25" hidden="false" customHeight="false" outlineLevel="0" collapsed="false">
      <c r="A2633" s="0" t="s">
        <v>3284</v>
      </c>
    </row>
    <row r="2634" customFormat="false" ht="14.25" hidden="false" customHeight="false" outlineLevel="0" collapsed="false">
      <c r="A2634" s="0" t="s">
        <v>3285</v>
      </c>
    </row>
    <row r="2635" customFormat="false" ht="14.25" hidden="false" customHeight="false" outlineLevel="0" collapsed="false">
      <c r="A2635" s="0" t="s">
        <v>3286</v>
      </c>
    </row>
    <row r="2636" customFormat="false" ht="14.25" hidden="false" customHeight="false" outlineLevel="0" collapsed="false">
      <c r="A2636" s="0" t="s">
        <v>3287</v>
      </c>
    </row>
    <row r="2637" customFormat="false" ht="14.25" hidden="false" customHeight="false" outlineLevel="0" collapsed="false">
      <c r="A2637" s="0" t="s">
        <v>3288</v>
      </c>
    </row>
    <row r="2638" customFormat="false" ht="14.25" hidden="false" customHeight="false" outlineLevel="0" collapsed="false">
      <c r="A2638" s="0" t="s">
        <v>3289</v>
      </c>
    </row>
    <row r="2639" customFormat="false" ht="14.25" hidden="false" customHeight="false" outlineLevel="0" collapsed="false">
      <c r="A2639" s="0" t="s">
        <v>3290</v>
      </c>
    </row>
    <row r="2640" customFormat="false" ht="14.25" hidden="false" customHeight="false" outlineLevel="0" collapsed="false">
      <c r="A2640" s="0" t="s">
        <v>3290</v>
      </c>
    </row>
    <row r="2641" customFormat="false" ht="14.25" hidden="false" customHeight="false" outlineLevel="0" collapsed="false">
      <c r="A2641" s="0" t="s">
        <v>3291</v>
      </c>
    </row>
    <row r="2642" customFormat="false" ht="14.25" hidden="false" customHeight="false" outlineLevel="0" collapsed="false">
      <c r="A2642" s="0" t="s">
        <v>3291</v>
      </c>
    </row>
    <row r="2643" customFormat="false" ht="14.25" hidden="false" customHeight="false" outlineLevel="0" collapsed="false">
      <c r="A2643" s="0" t="s">
        <v>3292</v>
      </c>
    </row>
    <row r="2644" customFormat="false" ht="14.25" hidden="false" customHeight="false" outlineLevel="0" collapsed="false">
      <c r="A2644" s="0" t="s">
        <v>3292</v>
      </c>
    </row>
    <row r="2645" customFormat="false" ht="14.25" hidden="false" customHeight="false" outlineLevel="0" collapsed="false">
      <c r="A2645" s="0" t="s">
        <v>3293</v>
      </c>
    </row>
    <row r="2646" customFormat="false" ht="14.25" hidden="false" customHeight="false" outlineLevel="0" collapsed="false">
      <c r="A2646" s="0" t="s">
        <v>3294</v>
      </c>
    </row>
    <row r="2647" customFormat="false" ht="14.25" hidden="false" customHeight="false" outlineLevel="0" collapsed="false">
      <c r="A2647" s="0" t="s">
        <v>3275</v>
      </c>
    </row>
    <row r="2648" customFormat="false" ht="14.25" hidden="false" customHeight="false" outlineLevel="0" collapsed="false">
      <c r="A2648" s="0" t="s">
        <v>3276</v>
      </c>
    </row>
    <row r="2649" customFormat="false" ht="14.25" hidden="false" customHeight="false" outlineLevel="0" collapsed="false">
      <c r="A2649" s="0" t="s">
        <v>3277</v>
      </c>
    </row>
    <row r="2650" customFormat="false" ht="14.25" hidden="false" customHeight="false" outlineLevel="0" collapsed="false">
      <c r="A2650" s="0" t="s">
        <v>3295</v>
      </c>
    </row>
    <row r="2651" customFormat="false" ht="14.25" hidden="false" customHeight="false" outlineLevel="0" collapsed="false">
      <c r="A2651" s="0" t="s">
        <v>3296</v>
      </c>
    </row>
    <row r="2652" customFormat="false" ht="14.25" hidden="false" customHeight="false" outlineLevel="0" collapsed="false">
      <c r="A2652" s="0" t="s">
        <v>3297</v>
      </c>
    </row>
    <row r="2653" customFormat="false" ht="14.25" hidden="false" customHeight="false" outlineLevel="0" collapsed="false">
      <c r="A2653" s="0" t="s">
        <v>3298</v>
      </c>
    </row>
    <row r="2654" customFormat="false" ht="14.25" hidden="false" customHeight="false" outlineLevel="0" collapsed="false">
      <c r="A2654" s="0" t="s">
        <v>3287</v>
      </c>
    </row>
    <row r="2655" customFormat="false" ht="14.25" hidden="false" customHeight="false" outlineLevel="0" collapsed="false">
      <c r="A2655" s="0" t="s">
        <v>3299</v>
      </c>
    </row>
    <row r="2656" customFormat="false" ht="14.25" hidden="false" customHeight="false" outlineLevel="0" collapsed="false">
      <c r="A2656" s="0" t="s">
        <v>3300</v>
      </c>
    </row>
    <row r="2657" customFormat="false" ht="14.25" hidden="false" customHeight="false" outlineLevel="0" collapsed="false">
      <c r="A2657" s="0" t="s">
        <v>3301</v>
      </c>
    </row>
    <row r="2658" customFormat="false" ht="14.25" hidden="false" customHeight="false" outlineLevel="0" collapsed="false">
      <c r="A2658" s="0" t="s">
        <v>3302</v>
      </c>
    </row>
    <row r="2659" customFormat="false" ht="14.25" hidden="false" customHeight="false" outlineLevel="0" collapsed="false">
      <c r="A2659" s="0" t="s">
        <v>3303</v>
      </c>
    </row>
    <row r="2660" customFormat="false" ht="14.25" hidden="false" customHeight="false" outlineLevel="0" collapsed="false">
      <c r="A2660" s="0" t="s">
        <v>3304</v>
      </c>
    </row>
    <row r="2661" customFormat="false" ht="14.25" hidden="false" customHeight="false" outlineLevel="0" collapsed="false">
      <c r="A2661" s="0" t="s">
        <v>3305</v>
      </c>
    </row>
    <row r="2662" customFormat="false" ht="14.25" hidden="false" customHeight="false" outlineLevel="0" collapsed="false">
      <c r="A2662" s="0" t="s">
        <v>3305</v>
      </c>
    </row>
    <row r="2663" customFormat="false" ht="14.25" hidden="false" customHeight="false" outlineLevel="0" collapsed="false">
      <c r="A2663" s="0" t="s">
        <v>3306</v>
      </c>
    </row>
    <row r="2664" customFormat="false" ht="14.25" hidden="false" customHeight="false" outlineLevel="0" collapsed="false">
      <c r="A2664" s="0" t="s">
        <v>3307</v>
      </c>
    </row>
    <row r="2665" customFormat="false" ht="14.25" hidden="false" customHeight="false" outlineLevel="0" collapsed="false">
      <c r="A2665" s="0" t="s">
        <v>3308</v>
      </c>
    </row>
    <row r="2666" customFormat="false" ht="14.25" hidden="false" customHeight="false" outlineLevel="0" collapsed="false">
      <c r="A2666" s="0" t="s">
        <v>3309</v>
      </c>
    </row>
    <row r="2667" customFormat="false" ht="14.25" hidden="false" customHeight="false" outlineLevel="0" collapsed="false">
      <c r="A2667" s="0" t="s">
        <v>3310</v>
      </c>
    </row>
    <row r="2668" customFormat="false" ht="14.25" hidden="false" customHeight="false" outlineLevel="0" collapsed="false">
      <c r="A2668" s="0" t="s">
        <v>3311</v>
      </c>
    </row>
    <row r="2669" customFormat="false" ht="14.25" hidden="false" customHeight="false" outlineLevel="0" collapsed="false">
      <c r="A2669" s="0" t="s">
        <v>3312</v>
      </c>
    </row>
    <row r="2670" customFormat="false" ht="14.25" hidden="false" customHeight="false" outlineLevel="0" collapsed="false">
      <c r="A2670" s="0" t="s">
        <v>3313</v>
      </c>
    </row>
    <row r="2671" customFormat="false" ht="14.25" hidden="false" customHeight="false" outlineLevel="0" collapsed="false">
      <c r="A2671" s="0" t="s">
        <v>3314</v>
      </c>
    </row>
    <row r="2672" customFormat="false" ht="14.25" hidden="false" customHeight="false" outlineLevel="0" collapsed="false">
      <c r="A2672" s="0" t="s">
        <v>3314</v>
      </c>
    </row>
    <row r="2673" customFormat="false" ht="14.25" hidden="false" customHeight="false" outlineLevel="0" collapsed="false">
      <c r="A2673" s="0" t="s">
        <v>3315</v>
      </c>
    </row>
    <row r="2674" customFormat="false" ht="14.25" hidden="false" customHeight="false" outlineLevel="0" collapsed="false">
      <c r="A2674" s="0" t="s">
        <v>3315</v>
      </c>
    </row>
    <row r="2675" customFormat="false" ht="14.25" hidden="false" customHeight="false" outlineLevel="0" collapsed="false">
      <c r="A2675" s="0" t="s">
        <v>3316</v>
      </c>
    </row>
    <row r="2676" customFormat="false" ht="14.25" hidden="false" customHeight="false" outlineLevel="0" collapsed="false">
      <c r="A2676" s="0" t="s">
        <v>3316</v>
      </c>
    </row>
    <row r="2677" customFormat="false" ht="14.25" hidden="false" customHeight="false" outlineLevel="0" collapsed="false">
      <c r="A2677" s="0" t="s">
        <v>3317</v>
      </c>
    </row>
    <row r="2678" customFormat="false" ht="14.25" hidden="false" customHeight="false" outlineLevel="0" collapsed="false">
      <c r="A2678" s="0" t="s">
        <v>3318</v>
      </c>
    </row>
    <row r="2679" customFormat="false" ht="14.25" hidden="false" customHeight="false" outlineLevel="0" collapsed="false">
      <c r="A2679" s="0" t="s">
        <v>3319</v>
      </c>
    </row>
    <row r="2680" customFormat="false" ht="14.25" hidden="false" customHeight="false" outlineLevel="0" collapsed="false">
      <c r="A2680" s="0" t="s">
        <v>3320</v>
      </c>
    </row>
    <row r="2681" customFormat="false" ht="14.25" hidden="false" customHeight="false" outlineLevel="0" collapsed="false">
      <c r="A2681" s="0" t="s">
        <v>3321</v>
      </c>
    </row>
    <row r="2682" customFormat="false" ht="14.25" hidden="false" customHeight="false" outlineLevel="0" collapsed="false">
      <c r="A2682" s="0" t="s">
        <v>3302</v>
      </c>
    </row>
    <row r="2683" customFormat="false" ht="14.25" hidden="false" customHeight="false" outlineLevel="0" collapsed="false">
      <c r="A2683" s="0" t="s">
        <v>3303</v>
      </c>
    </row>
    <row r="2684" customFormat="false" ht="14.25" hidden="false" customHeight="false" outlineLevel="0" collapsed="false">
      <c r="A2684" s="0" t="s">
        <v>3322</v>
      </c>
    </row>
    <row r="2685" customFormat="false" ht="14.25" hidden="false" customHeight="false" outlineLevel="0" collapsed="false">
      <c r="A2685" s="0" t="s">
        <v>3306</v>
      </c>
    </row>
    <row r="2686" customFormat="false" ht="14.25" hidden="false" customHeight="false" outlineLevel="0" collapsed="false">
      <c r="A2686" s="0" t="s">
        <v>3309</v>
      </c>
    </row>
    <row r="2687" customFormat="false" ht="14.25" hidden="false" customHeight="false" outlineLevel="0" collapsed="false">
      <c r="A2687" s="0" t="s">
        <v>3310</v>
      </c>
    </row>
    <row r="2688" customFormat="false" ht="14.25" hidden="false" customHeight="false" outlineLevel="0" collapsed="false">
      <c r="A2688" s="0" t="s">
        <v>3313</v>
      </c>
    </row>
    <row r="2689" customFormat="false" ht="14.25" hidden="false" customHeight="false" outlineLevel="0" collapsed="false">
      <c r="A2689" s="0" t="s">
        <v>3323</v>
      </c>
    </row>
    <row r="2690" customFormat="false" ht="14.25" hidden="false" customHeight="false" outlineLevel="0" collapsed="false">
      <c r="A2690" s="0" t="s">
        <v>3324</v>
      </c>
    </row>
    <row r="2691" customFormat="false" ht="14.25" hidden="false" customHeight="false" outlineLevel="0" collapsed="false">
      <c r="A2691" s="0" t="s">
        <v>3325</v>
      </c>
    </row>
    <row r="2692" customFormat="false" ht="14.25" hidden="false" customHeight="false" outlineLevel="0" collapsed="false">
      <c r="A2692" s="0" t="s">
        <v>3326</v>
      </c>
    </row>
    <row r="2693" customFormat="false" ht="14.25" hidden="false" customHeight="false" outlineLevel="0" collapsed="false">
      <c r="A2693" s="0" t="s">
        <v>3327</v>
      </c>
    </row>
    <row r="2694" customFormat="false" ht="14.25" hidden="false" customHeight="false" outlineLevel="0" collapsed="false">
      <c r="A2694" s="0" t="s">
        <v>3328</v>
      </c>
    </row>
    <row r="2695" customFormat="false" ht="14.25" hidden="false" customHeight="false" outlineLevel="0" collapsed="false">
      <c r="A2695" s="0" t="s">
        <v>3329</v>
      </c>
    </row>
    <row r="2696" customFormat="false" ht="14.25" hidden="false" customHeight="false" outlineLevel="0" collapsed="false">
      <c r="A2696" s="0" t="s">
        <v>3329</v>
      </c>
    </row>
    <row r="2697" customFormat="false" ht="14.25" hidden="false" customHeight="false" outlineLevel="0" collapsed="false">
      <c r="A2697" s="0" t="s">
        <v>3330</v>
      </c>
    </row>
    <row r="2698" customFormat="false" ht="14.25" hidden="false" customHeight="false" outlineLevel="0" collapsed="false">
      <c r="A2698" s="0" t="s">
        <v>3331</v>
      </c>
    </row>
    <row r="2699" customFormat="false" ht="14.25" hidden="false" customHeight="false" outlineLevel="0" collapsed="false">
      <c r="A2699" s="0" t="s">
        <v>3332</v>
      </c>
    </row>
    <row r="2700" customFormat="false" ht="14.25" hidden="false" customHeight="false" outlineLevel="0" collapsed="false">
      <c r="A2700" s="0" t="s">
        <v>3333</v>
      </c>
    </row>
    <row r="2701" customFormat="false" ht="14.25" hidden="false" customHeight="false" outlineLevel="0" collapsed="false">
      <c r="A2701" s="0" t="s">
        <v>3334</v>
      </c>
    </row>
    <row r="2702" customFormat="false" ht="14.25" hidden="false" customHeight="false" outlineLevel="0" collapsed="false">
      <c r="A2702" s="0" t="s">
        <v>3335</v>
      </c>
    </row>
    <row r="2703" customFormat="false" ht="14.25" hidden="false" customHeight="false" outlineLevel="0" collapsed="false">
      <c r="A2703" s="0" t="s">
        <v>3336</v>
      </c>
    </row>
    <row r="2704" customFormat="false" ht="14.25" hidden="false" customHeight="false" outlineLevel="0" collapsed="false">
      <c r="A2704" s="0" t="s">
        <v>3337</v>
      </c>
    </row>
    <row r="2705" customFormat="false" ht="14.25" hidden="false" customHeight="false" outlineLevel="0" collapsed="false">
      <c r="A2705" s="0" t="s">
        <v>3338</v>
      </c>
    </row>
    <row r="2706" customFormat="false" ht="14.25" hidden="false" customHeight="false" outlineLevel="0" collapsed="false">
      <c r="A2706" s="0" t="s">
        <v>3338</v>
      </c>
    </row>
    <row r="2707" customFormat="false" ht="14.25" hidden="false" customHeight="false" outlineLevel="0" collapsed="false">
      <c r="A2707" s="0" t="s">
        <v>3339</v>
      </c>
    </row>
    <row r="2708" customFormat="false" ht="14.25" hidden="false" customHeight="false" outlineLevel="0" collapsed="false">
      <c r="A2708" s="0" t="s">
        <v>3339</v>
      </c>
    </row>
    <row r="2709" customFormat="false" ht="14.25" hidden="false" customHeight="false" outlineLevel="0" collapsed="false">
      <c r="A2709" s="0" t="s">
        <v>3340</v>
      </c>
    </row>
    <row r="2710" customFormat="false" ht="14.25" hidden="false" customHeight="false" outlineLevel="0" collapsed="false">
      <c r="A2710" s="0" t="s">
        <v>3340</v>
      </c>
    </row>
    <row r="2711" customFormat="false" ht="14.25" hidden="false" customHeight="false" outlineLevel="0" collapsed="false">
      <c r="A2711" s="0" t="s">
        <v>3341</v>
      </c>
    </row>
    <row r="2712" customFormat="false" ht="14.25" hidden="false" customHeight="false" outlineLevel="0" collapsed="false">
      <c r="A2712" s="0" t="s">
        <v>3341</v>
      </c>
    </row>
    <row r="2713" customFormat="false" ht="14.25" hidden="false" customHeight="false" outlineLevel="0" collapsed="false">
      <c r="A2713" s="0" t="s">
        <v>3342</v>
      </c>
    </row>
    <row r="2714" customFormat="false" ht="14.25" hidden="false" customHeight="false" outlineLevel="0" collapsed="false">
      <c r="A2714" s="0" t="s">
        <v>3343</v>
      </c>
    </row>
    <row r="2715" customFormat="false" ht="14.25" hidden="false" customHeight="false" outlineLevel="0" collapsed="false">
      <c r="A2715" s="0" t="s">
        <v>3344</v>
      </c>
    </row>
    <row r="2716" customFormat="false" ht="14.25" hidden="false" customHeight="false" outlineLevel="0" collapsed="false">
      <c r="A2716" s="0" t="s">
        <v>3345</v>
      </c>
    </row>
    <row r="2717" customFormat="false" ht="14.25" hidden="false" customHeight="false" outlineLevel="0" collapsed="false">
      <c r="A2717" s="0" t="s">
        <v>3327</v>
      </c>
    </row>
    <row r="2718" customFormat="false" ht="14.25" hidden="false" customHeight="false" outlineLevel="0" collapsed="false">
      <c r="A2718" s="0" t="s">
        <v>3328</v>
      </c>
    </row>
    <row r="2719" customFormat="false" ht="14.25" hidden="false" customHeight="false" outlineLevel="0" collapsed="false">
      <c r="A2719" s="0" t="s">
        <v>3330</v>
      </c>
    </row>
    <row r="2720" customFormat="false" ht="14.25" hidden="false" customHeight="false" outlineLevel="0" collapsed="false">
      <c r="A2720" s="0" t="s">
        <v>3333</v>
      </c>
    </row>
    <row r="2721" customFormat="false" ht="14.25" hidden="false" customHeight="false" outlineLevel="0" collapsed="false">
      <c r="A2721" s="0" t="s">
        <v>3334</v>
      </c>
    </row>
    <row r="2722" customFormat="false" ht="14.25" hidden="false" customHeight="false" outlineLevel="0" collapsed="false">
      <c r="A2722" s="0" t="s">
        <v>3337</v>
      </c>
    </row>
    <row r="2723" customFormat="false" ht="14.25" hidden="false" customHeight="false" outlineLevel="0" collapsed="false">
      <c r="A2723" s="0" t="s">
        <v>3346</v>
      </c>
    </row>
    <row r="2724" customFormat="false" ht="14.25" hidden="false" customHeight="false" outlineLevel="0" collapsed="false">
      <c r="A2724" s="0" t="s">
        <v>3347</v>
      </c>
    </row>
    <row r="2725" customFormat="false" ht="14.25" hidden="false" customHeight="false" outlineLevel="0" collapsed="false">
      <c r="A2725" s="0" t="s">
        <v>3348</v>
      </c>
    </row>
    <row r="2726" customFormat="false" ht="14.25" hidden="false" customHeight="false" outlineLevel="0" collapsed="false">
      <c r="A2726" s="0" t="s">
        <v>3349</v>
      </c>
    </row>
    <row r="2727" customFormat="false" ht="14.25" hidden="false" customHeight="false" outlineLevel="0" collapsed="false">
      <c r="A2727" s="0" t="s">
        <v>3350</v>
      </c>
    </row>
    <row r="2728" customFormat="false" ht="14.25" hidden="false" customHeight="false" outlineLevel="0" collapsed="false">
      <c r="A2728" s="0" t="s">
        <v>3351</v>
      </c>
    </row>
    <row r="2729" customFormat="false" ht="14.25" hidden="false" customHeight="false" outlineLevel="0" collapsed="false">
      <c r="A2729" s="0" t="s">
        <v>3352</v>
      </c>
    </row>
    <row r="2730" customFormat="false" ht="14.25" hidden="false" customHeight="false" outlineLevel="0" collapsed="false">
      <c r="A2730" s="0" t="s">
        <v>3352</v>
      </c>
    </row>
    <row r="2731" customFormat="false" ht="14.25" hidden="false" customHeight="false" outlineLevel="0" collapsed="false">
      <c r="A2731" s="0" t="s">
        <v>3353</v>
      </c>
    </row>
    <row r="2732" customFormat="false" ht="14.25" hidden="false" customHeight="false" outlineLevel="0" collapsed="false">
      <c r="A2732" s="0" t="s">
        <v>3354</v>
      </c>
    </row>
    <row r="2733" customFormat="false" ht="14.25" hidden="false" customHeight="false" outlineLevel="0" collapsed="false">
      <c r="A2733" s="0" t="s">
        <v>3355</v>
      </c>
    </row>
    <row r="2734" customFormat="false" ht="14.25" hidden="false" customHeight="false" outlineLevel="0" collapsed="false">
      <c r="A2734" s="0" t="s">
        <v>3356</v>
      </c>
    </row>
    <row r="2735" customFormat="false" ht="14.25" hidden="false" customHeight="false" outlineLevel="0" collapsed="false">
      <c r="A2735" s="0" t="s">
        <v>3357</v>
      </c>
    </row>
    <row r="2736" customFormat="false" ht="14.25" hidden="false" customHeight="false" outlineLevel="0" collapsed="false">
      <c r="A2736" s="0" t="s">
        <v>3358</v>
      </c>
    </row>
    <row r="2737" customFormat="false" ht="14.25" hidden="false" customHeight="false" outlineLevel="0" collapsed="false">
      <c r="A2737" s="0" t="s">
        <v>3359</v>
      </c>
    </row>
    <row r="2738" customFormat="false" ht="14.25" hidden="false" customHeight="false" outlineLevel="0" collapsed="false">
      <c r="A2738" s="0" t="s">
        <v>3360</v>
      </c>
    </row>
    <row r="2739" customFormat="false" ht="14.25" hidden="false" customHeight="false" outlineLevel="0" collapsed="false">
      <c r="A2739" s="0" t="s">
        <v>3361</v>
      </c>
    </row>
    <row r="2740" customFormat="false" ht="14.25" hidden="false" customHeight="false" outlineLevel="0" collapsed="false">
      <c r="A2740" s="0" t="s">
        <v>3362</v>
      </c>
    </row>
    <row r="2741" customFormat="false" ht="14.25" hidden="false" customHeight="false" outlineLevel="0" collapsed="false">
      <c r="A2741" s="0" t="s">
        <v>3363</v>
      </c>
    </row>
    <row r="2742" customFormat="false" ht="14.25" hidden="false" customHeight="false" outlineLevel="0" collapsed="false">
      <c r="A2742" s="0" t="s">
        <v>3364</v>
      </c>
    </row>
    <row r="2743" customFormat="false" ht="14.25" hidden="false" customHeight="false" outlineLevel="0" collapsed="false">
      <c r="A2743" s="0" t="s">
        <v>3365</v>
      </c>
    </row>
    <row r="2744" customFormat="false" ht="14.25" hidden="false" customHeight="false" outlineLevel="0" collapsed="false">
      <c r="A2744" s="0" t="s">
        <v>3365</v>
      </c>
    </row>
    <row r="2745" customFormat="false" ht="14.25" hidden="false" customHeight="false" outlineLevel="0" collapsed="false">
      <c r="A2745" s="0" t="s">
        <v>3366</v>
      </c>
    </row>
    <row r="2746" customFormat="false" ht="14.25" hidden="false" customHeight="false" outlineLevel="0" collapsed="false">
      <c r="A2746" s="0" t="s">
        <v>3366</v>
      </c>
    </row>
    <row r="2747" customFormat="false" ht="14.25" hidden="false" customHeight="false" outlineLevel="0" collapsed="false">
      <c r="A2747" s="0" t="s">
        <v>3367</v>
      </c>
    </row>
    <row r="2748" customFormat="false" ht="14.25" hidden="false" customHeight="false" outlineLevel="0" collapsed="false">
      <c r="A2748" s="0" t="s">
        <v>3347</v>
      </c>
    </row>
    <row r="2749" customFormat="false" ht="14.25" hidden="false" customHeight="false" outlineLevel="0" collapsed="false">
      <c r="A2749" s="0" t="s">
        <v>3348</v>
      </c>
    </row>
    <row r="2750" customFormat="false" ht="14.25" hidden="false" customHeight="false" outlineLevel="0" collapsed="false">
      <c r="A2750" s="0" t="s">
        <v>3349</v>
      </c>
    </row>
    <row r="2751" customFormat="false" ht="14.25" hidden="false" customHeight="false" outlineLevel="0" collapsed="false">
      <c r="A2751" s="0" t="s">
        <v>3350</v>
      </c>
    </row>
    <row r="2752" customFormat="false" ht="14.25" hidden="false" customHeight="false" outlineLevel="0" collapsed="false">
      <c r="A2752" s="0" t="s">
        <v>3351</v>
      </c>
    </row>
    <row r="2753" customFormat="false" ht="14.25" hidden="false" customHeight="false" outlineLevel="0" collapsed="false">
      <c r="A2753" s="0" t="s">
        <v>3353</v>
      </c>
    </row>
    <row r="2754" customFormat="false" ht="14.25" hidden="false" customHeight="false" outlineLevel="0" collapsed="false">
      <c r="A2754" s="0" t="s">
        <v>3356</v>
      </c>
    </row>
    <row r="2755" customFormat="false" ht="14.25" hidden="false" customHeight="false" outlineLevel="0" collapsed="false">
      <c r="A2755" s="0" t="s">
        <v>3357</v>
      </c>
    </row>
    <row r="2756" customFormat="false" ht="14.25" hidden="false" customHeight="false" outlineLevel="0" collapsed="false">
      <c r="A2756" s="0" t="s">
        <v>3360</v>
      </c>
    </row>
    <row r="2757" customFormat="false" ht="14.25" hidden="false" customHeight="false" outlineLevel="0" collapsed="false">
      <c r="A2757" s="0" t="s">
        <v>3367</v>
      </c>
    </row>
    <row r="2758" customFormat="false" ht="14.25" hidden="false" customHeight="false" outlineLevel="0" collapsed="false">
      <c r="A2758" s="0" t="s">
        <v>3368</v>
      </c>
    </row>
    <row r="2759" customFormat="false" ht="14.25" hidden="false" customHeight="false" outlineLevel="0" collapsed="false">
      <c r="A2759" s="0" t="s">
        <v>3369</v>
      </c>
    </row>
    <row r="2760" customFormat="false" ht="14.25" hidden="false" customHeight="false" outlineLevel="0" collapsed="false">
      <c r="A2760" s="0" t="s">
        <v>3370</v>
      </c>
    </row>
    <row r="2761" customFormat="false" ht="14.25" hidden="false" customHeight="false" outlineLevel="0" collapsed="false">
      <c r="A2761" s="0" t="s">
        <v>3371</v>
      </c>
    </row>
    <row r="2762" customFormat="false" ht="14.25" hidden="false" customHeight="false" outlineLevel="0" collapsed="false">
      <c r="A2762" s="0" t="s">
        <v>3372</v>
      </c>
    </row>
    <row r="2763" customFormat="false" ht="14.25" hidden="false" customHeight="false" outlineLevel="0" collapsed="false">
      <c r="A2763" s="0" t="s">
        <v>3373</v>
      </c>
    </row>
    <row r="2764" customFormat="false" ht="14.25" hidden="false" customHeight="false" outlineLevel="0" collapsed="false">
      <c r="A2764" s="0" t="s">
        <v>3374</v>
      </c>
    </row>
    <row r="2765" customFormat="false" ht="14.25" hidden="false" customHeight="false" outlineLevel="0" collapsed="false">
      <c r="A2765" s="0" t="s">
        <v>3375</v>
      </c>
    </row>
    <row r="2766" customFormat="false" ht="14.25" hidden="false" customHeight="false" outlineLevel="0" collapsed="false">
      <c r="A2766" s="0" t="s">
        <v>3376</v>
      </c>
    </row>
    <row r="2767" customFormat="false" ht="14.25" hidden="false" customHeight="false" outlineLevel="0" collapsed="false">
      <c r="A2767" s="0" t="s">
        <v>3377</v>
      </c>
    </row>
    <row r="2768" customFormat="false" ht="14.25" hidden="false" customHeight="false" outlineLevel="0" collapsed="false">
      <c r="A2768" s="0" t="s">
        <v>3378</v>
      </c>
    </row>
    <row r="2769" customFormat="false" ht="14.25" hidden="false" customHeight="false" outlineLevel="0" collapsed="false">
      <c r="A2769" s="0" t="s">
        <v>3379</v>
      </c>
    </row>
    <row r="2770" customFormat="false" ht="14.25" hidden="false" customHeight="false" outlineLevel="0" collapsed="false">
      <c r="A2770" s="0" t="s">
        <v>3380</v>
      </c>
    </row>
    <row r="2771" customFormat="false" ht="14.25" hidden="false" customHeight="false" outlineLevel="0" collapsed="false">
      <c r="A2771" s="0" t="s">
        <v>3381</v>
      </c>
    </row>
    <row r="2772" customFormat="false" ht="14.25" hidden="false" customHeight="false" outlineLevel="0" collapsed="false">
      <c r="A2772" s="0" t="s">
        <v>3382</v>
      </c>
    </row>
    <row r="2773" customFormat="false" ht="14.25" hidden="false" customHeight="false" outlineLevel="0" collapsed="false">
      <c r="A2773" s="0" t="s">
        <v>3383</v>
      </c>
    </row>
    <row r="2774" customFormat="false" ht="14.25" hidden="false" customHeight="false" outlineLevel="0" collapsed="false">
      <c r="A2774" s="0" t="s">
        <v>3383</v>
      </c>
    </row>
    <row r="2775" customFormat="false" ht="14.25" hidden="false" customHeight="false" outlineLevel="0" collapsed="false">
      <c r="A2775" s="0" t="s">
        <v>3384</v>
      </c>
    </row>
    <row r="2776" customFormat="false" ht="14.25" hidden="false" customHeight="false" outlineLevel="0" collapsed="false">
      <c r="A2776" s="0" t="s">
        <v>3385</v>
      </c>
    </row>
    <row r="2777" customFormat="false" ht="14.25" hidden="false" customHeight="false" outlineLevel="0" collapsed="false">
      <c r="A2777" s="0" t="s">
        <v>3386</v>
      </c>
    </row>
    <row r="2778" customFormat="false" ht="14.25" hidden="false" customHeight="false" outlineLevel="0" collapsed="false">
      <c r="A2778" s="0" t="s">
        <v>3386</v>
      </c>
    </row>
    <row r="2779" customFormat="false" ht="14.25" hidden="false" customHeight="false" outlineLevel="0" collapsed="false">
      <c r="A2779" s="0" t="s">
        <v>3387</v>
      </c>
    </row>
    <row r="2780" customFormat="false" ht="14.25" hidden="false" customHeight="false" outlineLevel="0" collapsed="false">
      <c r="A2780" s="0" t="s">
        <v>3388</v>
      </c>
    </row>
    <row r="2781" customFormat="false" ht="14.25" hidden="false" customHeight="false" outlineLevel="0" collapsed="false">
      <c r="A2781" s="0" t="s">
        <v>3389</v>
      </c>
    </row>
    <row r="2782" customFormat="false" ht="14.25" hidden="false" customHeight="false" outlineLevel="0" collapsed="false">
      <c r="A2782" s="0" t="s">
        <v>3390</v>
      </c>
    </row>
    <row r="2783" customFormat="false" ht="14.25" hidden="false" customHeight="false" outlineLevel="0" collapsed="false">
      <c r="A2783" s="0" t="s">
        <v>3369</v>
      </c>
    </row>
    <row r="2784" customFormat="false" ht="14.25" hidden="false" customHeight="false" outlineLevel="0" collapsed="false">
      <c r="A2784" s="0" t="s">
        <v>3370</v>
      </c>
    </row>
    <row r="2785" customFormat="false" ht="14.25" hidden="false" customHeight="false" outlineLevel="0" collapsed="false">
      <c r="A2785" s="0" t="s">
        <v>3375</v>
      </c>
    </row>
    <row r="2786" customFormat="false" ht="14.25" hidden="false" customHeight="false" outlineLevel="0" collapsed="false">
      <c r="A2786" s="0" t="s">
        <v>3391</v>
      </c>
    </row>
    <row r="2787" customFormat="false" ht="14.25" hidden="false" customHeight="false" outlineLevel="0" collapsed="false">
      <c r="A2787" s="0" t="s">
        <v>3382</v>
      </c>
    </row>
    <row r="2788" customFormat="false" ht="14.25" hidden="false" customHeight="false" outlineLevel="0" collapsed="false">
      <c r="A2788" s="0" t="s">
        <v>3389</v>
      </c>
    </row>
    <row r="2789" customFormat="false" ht="14.25" hidden="false" customHeight="false" outlineLevel="0" collapsed="false">
      <c r="A2789" s="0" t="s">
        <v>3392</v>
      </c>
    </row>
    <row r="2790" customFormat="false" ht="14.25" hidden="false" customHeight="false" outlineLevel="0" collapsed="false">
      <c r="A2790" s="0" t="s">
        <v>3393</v>
      </c>
    </row>
    <row r="2791" customFormat="false" ht="14.25" hidden="false" customHeight="false" outlineLevel="0" collapsed="false">
      <c r="A2791" s="0" t="s">
        <v>3394</v>
      </c>
    </row>
    <row r="2792" customFormat="false" ht="14.25" hidden="false" customHeight="false" outlineLevel="0" collapsed="false">
      <c r="A2792" s="0" t="s">
        <v>3395</v>
      </c>
    </row>
    <row r="2793" customFormat="false" ht="14.25" hidden="false" customHeight="false" outlineLevel="0" collapsed="false">
      <c r="A2793" s="0" t="s">
        <v>3396</v>
      </c>
    </row>
    <row r="2794" customFormat="false" ht="14.25" hidden="false" customHeight="false" outlineLevel="0" collapsed="false">
      <c r="A2794" s="0" t="s">
        <v>3397</v>
      </c>
    </row>
    <row r="2795" customFormat="false" ht="14.25" hidden="false" customHeight="false" outlineLevel="0" collapsed="false">
      <c r="A2795" s="0" t="s">
        <v>3397</v>
      </c>
    </row>
    <row r="2796" customFormat="false" ht="14.25" hidden="false" customHeight="false" outlineLevel="0" collapsed="false">
      <c r="A2796" s="0" t="s">
        <v>3398</v>
      </c>
    </row>
    <row r="2797" customFormat="false" ht="14.25" hidden="false" customHeight="false" outlineLevel="0" collapsed="false">
      <c r="A2797" s="0" t="s">
        <v>3399</v>
      </c>
    </row>
    <row r="2798" customFormat="false" ht="14.25" hidden="false" customHeight="false" outlineLevel="0" collapsed="false">
      <c r="A2798" s="0" t="s">
        <v>3400</v>
      </c>
    </row>
    <row r="2799" customFormat="false" ht="14.25" hidden="false" customHeight="false" outlineLevel="0" collapsed="false">
      <c r="A2799" s="0" t="s">
        <v>3401</v>
      </c>
    </row>
    <row r="2800" customFormat="false" ht="14.25" hidden="false" customHeight="false" outlineLevel="0" collapsed="false">
      <c r="A2800" s="0" t="s">
        <v>3402</v>
      </c>
    </row>
    <row r="2801" customFormat="false" ht="14.25" hidden="false" customHeight="false" outlineLevel="0" collapsed="false">
      <c r="A2801" s="0" t="s">
        <v>3403</v>
      </c>
    </row>
    <row r="2802" customFormat="false" ht="14.25" hidden="false" customHeight="false" outlineLevel="0" collapsed="false">
      <c r="A2802" s="0" t="s">
        <v>3404</v>
      </c>
    </row>
    <row r="2803" customFormat="false" ht="14.25" hidden="false" customHeight="false" outlineLevel="0" collapsed="false">
      <c r="A2803" s="0" t="s">
        <v>3405</v>
      </c>
    </row>
    <row r="2804" customFormat="false" ht="14.25" hidden="false" customHeight="false" outlineLevel="0" collapsed="false">
      <c r="A2804" s="0" t="s">
        <v>3406</v>
      </c>
    </row>
    <row r="2805" customFormat="false" ht="14.25" hidden="false" customHeight="false" outlineLevel="0" collapsed="false">
      <c r="A2805" s="0" t="s">
        <v>3406</v>
      </c>
    </row>
    <row r="2806" customFormat="false" ht="14.25" hidden="false" customHeight="false" outlineLevel="0" collapsed="false">
      <c r="A2806" s="0" t="s">
        <v>3407</v>
      </c>
    </row>
    <row r="2807" customFormat="false" ht="14.25" hidden="false" customHeight="false" outlineLevel="0" collapsed="false">
      <c r="A2807" s="0" t="s">
        <v>3407</v>
      </c>
    </row>
    <row r="2808" customFormat="false" ht="14.25" hidden="false" customHeight="false" outlineLevel="0" collapsed="false">
      <c r="A2808" s="0" t="s">
        <v>3408</v>
      </c>
    </row>
    <row r="2809" customFormat="false" ht="14.25" hidden="false" customHeight="false" outlineLevel="0" collapsed="false">
      <c r="A2809" s="0" t="s">
        <v>3409</v>
      </c>
    </row>
    <row r="2810" customFormat="false" ht="14.25" hidden="false" customHeight="false" outlineLevel="0" collapsed="false">
      <c r="A2810" s="0" t="s">
        <v>3410</v>
      </c>
    </row>
    <row r="2811" customFormat="false" ht="14.25" hidden="false" customHeight="false" outlineLevel="0" collapsed="false">
      <c r="A2811" s="0" t="s">
        <v>3411</v>
      </c>
    </row>
    <row r="2812" customFormat="false" ht="14.25" hidden="false" customHeight="false" outlineLevel="0" collapsed="false">
      <c r="A2812" s="0" t="s">
        <v>3412</v>
      </c>
    </row>
    <row r="2813" customFormat="false" ht="14.25" hidden="false" customHeight="false" outlineLevel="0" collapsed="false">
      <c r="A2813" s="0" t="s">
        <v>3413</v>
      </c>
    </row>
    <row r="2814" customFormat="false" ht="14.25" hidden="false" customHeight="false" outlineLevel="0" collapsed="false">
      <c r="A2814" s="0" t="s">
        <v>3414</v>
      </c>
    </row>
    <row r="2815" customFormat="false" ht="14.25" hidden="false" customHeight="false" outlineLevel="0" collapsed="false">
      <c r="A2815" s="0" t="s">
        <v>3395</v>
      </c>
    </row>
    <row r="2816" customFormat="false" ht="14.25" hidden="false" customHeight="false" outlineLevel="0" collapsed="false">
      <c r="A2816" s="0" t="s">
        <v>3396</v>
      </c>
    </row>
    <row r="2817" customFormat="false" ht="14.25" hidden="false" customHeight="false" outlineLevel="0" collapsed="false">
      <c r="A2817" s="0" t="s">
        <v>3398</v>
      </c>
    </row>
    <row r="2818" customFormat="false" ht="14.25" hidden="false" customHeight="false" outlineLevel="0" collapsed="false">
      <c r="A2818" s="0" t="s">
        <v>3401</v>
      </c>
    </row>
    <row r="2819" customFormat="false" ht="14.25" hidden="false" customHeight="false" outlineLevel="0" collapsed="false">
      <c r="A2819" s="0" t="s">
        <v>3402</v>
      </c>
    </row>
    <row r="2820" customFormat="false" ht="14.25" hidden="false" customHeight="false" outlineLevel="0" collapsed="false">
      <c r="A2820" s="0" t="s">
        <v>3405</v>
      </c>
    </row>
    <row r="2821" customFormat="false" ht="14.25" hidden="false" customHeight="false" outlineLevel="0" collapsed="false">
      <c r="A2821" s="0" t="s">
        <v>3411</v>
      </c>
    </row>
    <row r="2822" customFormat="false" ht="14.25" hidden="false" customHeight="false" outlineLevel="0" collapsed="false">
      <c r="A2822" s="0" t="s">
        <v>3415</v>
      </c>
    </row>
    <row r="2823" customFormat="false" ht="14.25" hidden="false" customHeight="false" outlineLevel="0" collapsed="false">
      <c r="A2823" s="0" t="s">
        <v>3416</v>
      </c>
    </row>
    <row r="2824" customFormat="false" ht="14.25" hidden="false" customHeight="false" outlineLevel="0" collapsed="false">
      <c r="A2824" s="0" t="s">
        <v>3417</v>
      </c>
    </row>
    <row r="2825" customFormat="false" ht="14.25" hidden="false" customHeight="false" outlineLevel="0" collapsed="false">
      <c r="A2825" s="0" t="s">
        <v>3418</v>
      </c>
    </row>
    <row r="2826" customFormat="false" ht="14.25" hidden="false" customHeight="false" outlineLevel="0" collapsed="false">
      <c r="A2826" s="0" t="s">
        <v>3419</v>
      </c>
    </row>
    <row r="2827" customFormat="false" ht="14.25" hidden="false" customHeight="false" outlineLevel="0" collapsed="false">
      <c r="A2827" s="0" t="s">
        <v>3420</v>
      </c>
    </row>
    <row r="2828" customFormat="false" ht="14.25" hidden="false" customHeight="false" outlineLevel="0" collapsed="false">
      <c r="A2828" s="0" t="s">
        <v>3420</v>
      </c>
    </row>
    <row r="2829" customFormat="false" ht="14.25" hidden="false" customHeight="false" outlineLevel="0" collapsed="false">
      <c r="A2829" s="0" t="s">
        <v>3421</v>
      </c>
    </row>
    <row r="2830" customFormat="false" ht="14.25" hidden="false" customHeight="false" outlineLevel="0" collapsed="false">
      <c r="A2830" s="0" t="s">
        <v>3422</v>
      </c>
    </row>
    <row r="2831" customFormat="false" ht="14.25" hidden="false" customHeight="false" outlineLevel="0" collapsed="false">
      <c r="A2831" s="0" t="s">
        <v>3423</v>
      </c>
    </row>
    <row r="2832" customFormat="false" ht="14.25" hidden="false" customHeight="false" outlineLevel="0" collapsed="false">
      <c r="A2832" s="0" t="s">
        <v>3424</v>
      </c>
    </row>
    <row r="2833" customFormat="false" ht="14.25" hidden="false" customHeight="false" outlineLevel="0" collapsed="false">
      <c r="A2833" s="0" t="s">
        <v>3425</v>
      </c>
    </row>
    <row r="2834" customFormat="false" ht="14.25" hidden="false" customHeight="false" outlineLevel="0" collapsed="false">
      <c r="A2834" s="0" t="s">
        <v>3426</v>
      </c>
    </row>
    <row r="2835" customFormat="false" ht="14.25" hidden="false" customHeight="false" outlineLevel="0" collapsed="false">
      <c r="A2835" s="0" t="s">
        <v>3426</v>
      </c>
    </row>
    <row r="2836" customFormat="false" ht="14.25" hidden="false" customHeight="false" outlineLevel="0" collapsed="false">
      <c r="A2836" s="0" t="s">
        <v>3427</v>
      </c>
    </row>
    <row r="2837" customFormat="false" ht="14.25" hidden="false" customHeight="false" outlineLevel="0" collapsed="false">
      <c r="A2837" s="0" t="s">
        <v>3428</v>
      </c>
    </row>
    <row r="2838" customFormat="false" ht="14.25" hidden="false" customHeight="false" outlineLevel="0" collapsed="false">
      <c r="A2838" s="0" t="s">
        <v>3428</v>
      </c>
    </row>
    <row r="2839" customFormat="false" ht="14.25" hidden="false" customHeight="false" outlineLevel="0" collapsed="false">
      <c r="A2839" s="0" t="s">
        <v>3429</v>
      </c>
    </row>
    <row r="2840" customFormat="false" ht="14.25" hidden="false" customHeight="false" outlineLevel="0" collapsed="false">
      <c r="A2840" s="0" t="s">
        <v>3430</v>
      </c>
    </row>
    <row r="2841" customFormat="false" ht="14.25" hidden="false" customHeight="false" outlineLevel="0" collapsed="false">
      <c r="A2841" s="0" t="s">
        <v>3431</v>
      </c>
    </row>
    <row r="2842" customFormat="false" ht="14.25" hidden="false" customHeight="false" outlineLevel="0" collapsed="false">
      <c r="A2842" s="0" t="s">
        <v>3431</v>
      </c>
    </row>
    <row r="2843" customFormat="false" ht="14.25" hidden="false" customHeight="false" outlineLevel="0" collapsed="false">
      <c r="A2843" s="0" t="s">
        <v>3432</v>
      </c>
    </row>
    <row r="2844" customFormat="false" ht="14.25" hidden="false" customHeight="false" outlineLevel="0" collapsed="false">
      <c r="A2844" s="0" t="s">
        <v>3432</v>
      </c>
    </row>
    <row r="2845" customFormat="false" ht="14.25" hidden="false" customHeight="false" outlineLevel="0" collapsed="false">
      <c r="A2845" s="0" t="s">
        <v>3433</v>
      </c>
    </row>
    <row r="2846" customFormat="false" ht="14.25" hidden="false" customHeight="false" outlineLevel="0" collapsed="false">
      <c r="A2846" s="0" t="s">
        <v>3434</v>
      </c>
    </row>
    <row r="2847" customFormat="false" ht="14.25" hidden="false" customHeight="false" outlineLevel="0" collapsed="false">
      <c r="A2847" s="0" t="s">
        <v>3435</v>
      </c>
    </row>
    <row r="2848" customFormat="false" ht="14.25" hidden="false" customHeight="false" outlineLevel="0" collapsed="false">
      <c r="A2848" s="0" t="s">
        <v>3436</v>
      </c>
    </row>
    <row r="2849" customFormat="false" ht="14.25" hidden="false" customHeight="false" outlineLevel="0" collapsed="false">
      <c r="A2849" s="0" t="s">
        <v>3418</v>
      </c>
    </row>
    <row r="2850" customFormat="false" ht="14.25" hidden="false" customHeight="false" outlineLevel="0" collapsed="false">
      <c r="A2850" s="0" t="s">
        <v>3437</v>
      </c>
    </row>
    <row r="2851" customFormat="false" ht="14.25" hidden="false" customHeight="false" outlineLevel="0" collapsed="false">
      <c r="A2851" s="0" t="s">
        <v>3421</v>
      </c>
    </row>
    <row r="2852" customFormat="false" ht="14.25" hidden="false" customHeight="false" outlineLevel="0" collapsed="false">
      <c r="A2852" s="0" t="s">
        <v>3424</v>
      </c>
    </row>
    <row r="2853" customFormat="false" ht="14.25" hidden="false" customHeight="false" outlineLevel="0" collapsed="false">
      <c r="A2853" s="0" t="s">
        <v>3438</v>
      </c>
    </row>
    <row r="2854" customFormat="false" ht="14.25" hidden="false" customHeight="false" outlineLevel="0" collapsed="false">
      <c r="A2854" s="0" t="s">
        <v>3427</v>
      </c>
    </row>
    <row r="2855" customFormat="false" ht="14.25" hidden="false" customHeight="false" outlineLevel="0" collapsed="false">
      <c r="A2855" s="0" t="s">
        <v>3439</v>
      </c>
    </row>
    <row r="2856" customFormat="false" ht="14.25" hidden="false" customHeight="false" outlineLevel="0" collapsed="false">
      <c r="A2856" s="0" t="s">
        <v>3440</v>
      </c>
    </row>
    <row r="2857" customFormat="false" ht="14.25" hidden="false" customHeight="false" outlineLevel="0" collapsed="false">
      <c r="A2857" s="0" t="s">
        <v>3441</v>
      </c>
    </row>
    <row r="2858" customFormat="false" ht="14.25" hidden="false" customHeight="false" outlineLevel="0" collapsed="false">
      <c r="A2858" s="0" t="s">
        <v>3442</v>
      </c>
    </row>
    <row r="2859" customFormat="false" ht="14.25" hidden="false" customHeight="false" outlineLevel="0" collapsed="false">
      <c r="A2859" s="0" t="s">
        <v>3443</v>
      </c>
    </row>
    <row r="2860" customFormat="false" ht="14.25" hidden="false" customHeight="false" outlineLevel="0" collapsed="false">
      <c r="A2860" s="0" t="s">
        <v>3444</v>
      </c>
    </row>
    <row r="2861" customFormat="false" ht="14.25" hidden="false" customHeight="false" outlineLevel="0" collapsed="false">
      <c r="A2861" s="0" t="s">
        <v>3445</v>
      </c>
    </row>
    <row r="2862" customFormat="false" ht="14.25" hidden="false" customHeight="false" outlineLevel="0" collapsed="false">
      <c r="A2862" s="0" t="s">
        <v>3445</v>
      </c>
    </row>
    <row r="2863" customFormat="false" ht="14.25" hidden="false" customHeight="false" outlineLevel="0" collapsed="false">
      <c r="A2863" s="0" t="s">
        <v>3446</v>
      </c>
    </row>
    <row r="2864" customFormat="false" ht="14.25" hidden="false" customHeight="false" outlineLevel="0" collapsed="false">
      <c r="A2864" s="0" t="s">
        <v>3447</v>
      </c>
    </row>
    <row r="2865" customFormat="false" ht="14.25" hidden="false" customHeight="false" outlineLevel="0" collapsed="false">
      <c r="A2865" s="0" t="s">
        <v>3447</v>
      </c>
    </row>
    <row r="2866" customFormat="false" ht="14.25" hidden="false" customHeight="false" outlineLevel="0" collapsed="false">
      <c r="A2866" s="0" t="s">
        <v>3448</v>
      </c>
    </row>
    <row r="2867" customFormat="false" ht="14.25" hidden="false" customHeight="false" outlineLevel="0" collapsed="false">
      <c r="A2867" s="0" t="s">
        <v>3449</v>
      </c>
    </row>
    <row r="2868" customFormat="false" ht="14.25" hidden="false" customHeight="false" outlineLevel="0" collapsed="false">
      <c r="A2868" s="0" t="s">
        <v>3450</v>
      </c>
    </row>
    <row r="2869" customFormat="false" ht="14.25" hidden="false" customHeight="false" outlineLevel="0" collapsed="false">
      <c r="A2869" s="0" t="s">
        <v>3450</v>
      </c>
    </row>
    <row r="2870" customFormat="false" ht="14.25" hidden="false" customHeight="false" outlineLevel="0" collapsed="false">
      <c r="A2870" s="0" t="s">
        <v>3451</v>
      </c>
    </row>
    <row r="2871" customFormat="false" ht="14.25" hidden="false" customHeight="false" outlineLevel="0" collapsed="false">
      <c r="A2871" s="0" t="s">
        <v>3452</v>
      </c>
    </row>
    <row r="2872" customFormat="false" ht="14.25" hidden="false" customHeight="false" outlineLevel="0" collapsed="false">
      <c r="A2872" s="0" t="s">
        <v>3452</v>
      </c>
    </row>
    <row r="2873" customFormat="false" ht="14.25" hidden="false" customHeight="false" outlineLevel="0" collapsed="false">
      <c r="A2873" s="0" t="s">
        <v>3453</v>
      </c>
    </row>
    <row r="2874" customFormat="false" ht="14.25" hidden="false" customHeight="false" outlineLevel="0" collapsed="false">
      <c r="A2874" s="0" t="s">
        <v>3454</v>
      </c>
    </row>
    <row r="2875" customFormat="false" ht="14.25" hidden="false" customHeight="false" outlineLevel="0" collapsed="false">
      <c r="A2875" s="0" t="s">
        <v>3455</v>
      </c>
    </row>
    <row r="2876" customFormat="false" ht="14.25" hidden="false" customHeight="false" outlineLevel="0" collapsed="false">
      <c r="A2876" s="0" t="s">
        <v>3456</v>
      </c>
    </row>
    <row r="2877" customFormat="false" ht="14.25" hidden="false" customHeight="false" outlineLevel="0" collapsed="false">
      <c r="A2877" s="0" t="s">
        <v>3457</v>
      </c>
    </row>
    <row r="2878" customFormat="false" ht="14.25" hidden="false" customHeight="false" outlineLevel="0" collapsed="false">
      <c r="A2878" s="0" t="s">
        <v>3457</v>
      </c>
    </row>
    <row r="2879" customFormat="false" ht="14.25" hidden="false" customHeight="false" outlineLevel="0" collapsed="false">
      <c r="A2879" s="0" t="s">
        <v>3458</v>
      </c>
    </row>
    <row r="2880" customFormat="false" ht="14.25" hidden="false" customHeight="false" outlineLevel="0" collapsed="false">
      <c r="A2880" s="0" t="s">
        <v>3440</v>
      </c>
    </row>
    <row r="2881" customFormat="false" ht="14.25" hidden="false" customHeight="false" outlineLevel="0" collapsed="false">
      <c r="A2881" s="0" t="s">
        <v>3459</v>
      </c>
    </row>
    <row r="2882" customFormat="false" ht="14.25" hidden="false" customHeight="false" outlineLevel="0" collapsed="false">
      <c r="A2882" s="0" t="s">
        <v>3442</v>
      </c>
    </row>
    <row r="2883" customFormat="false" ht="14.25" hidden="false" customHeight="false" outlineLevel="0" collapsed="false">
      <c r="A2883" s="0" t="s">
        <v>3443</v>
      </c>
    </row>
    <row r="2884" customFormat="false" ht="14.25" hidden="false" customHeight="false" outlineLevel="0" collapsed="false">
      <c r="A2884" s="0" t="s">
        <v>3444</v>
      </c>
    </row>
    <row r="2885" customFormat="false" ht="14.25" hidden="false" customHeight="false" outlineLevel="0" collapsed="false">
      <c r="A2885" s="0" t="s">
        <v>3446</v>
      </c>
    </row>
    <row r="2886" customFormat="false" ht="14.25" hidden="false" customHeight="false" outlineLevel="0" collapsed="false">
      <c r="A2886" s="0" t="s">
        <v>3460</v>
      </c>
    </row>
    <row r="2887" customFormat="false" ht="14.25" hidden="false" customHeight="false" outlineLevel="0" collapsed="false">
      <c r="A2887" s="0" t="s">
        <v>3451</v>
      </c>
    </row>
    <row r="2888" customFormat="false" ht="14.25" hidden="false" customHeight="false" outlineLevel="0" collapsed="false">
      <c r="A2888" s="0" t="s">
        <v>3458</v>
      </c>
    </row>
    <row r="2889" customFormat="false" ht="14.25" hidden="false" customHeight="false" outlineLevel="0" collapsed="false">
      <c r="A2889" s="0" t="s">
        <v>3461</v>
      </c>
    </row>
    <row r="2890" customFormat="false" ht="14.25" hidden="false" customHeight="false" outlineLevel="0" collapsed="false">
      <c r="A2890" s="0" t="s">
        <v>3462</v>
      </c>
    </row>
    <row r="2891" customFormat="false" ht="14.25" hidden="false" customHeight="false" outlineLevel="0" collapsed="false">
      <c r="A2891" s="0" t="s">
        <v>3463</v>
      </c>
    </row>
    <row r="2892" customFormat="false" ht="14.25" hidden="false" customHeight="false" outlineLevel="0" collapsed="false">
      <c r="A2892" s="0" t="s">
        <v>3464</v>
      </c>
    </row>
    <row r="2893" customFormat="false" ht="14.25" hidden="false" customHeight="false" outlineLevel="0" collapsed="false">
      <c r="A2893" s="0" t="s">
        <v>3465</v>
      </c>
    </row>
    <row r="2894" customFormat="false" ht="14.25" hidden="false" customHeight="false" outlineLevel="0" collapsed="false">
      <c r="A2894" s="0" t="s">
        <v>3466</v>
      </c>
    </row>
    <row r="2895" customFormat="false" ht="14.25" hidden="false" customHeight="false" outlineLevel="0" collapsed="false">
      <c r="A2895" s="0" t="s">
        <v>3466</v>
      </c>
    </row>
    <row r="2896" customFormat="false" ht="14.25" hidden="false" customHeight="false" outlineLevel="0" collapsed="false">
      <c r="A2896" s="0" t="s">
        <v>3467</v>
      </c>
    </row>
    <row r="2897" customFormat="false" ht="14.25" hidden="false" customHeight="false" outlineLevel="0" collapsed="false">
      <c r="A2897" s="0" t="s">
        <v>3468</v>
      </c>
    </row>
    <row r="2898" customFormat="false" ht="14.25" hidden="false" customHeight="false" outlineLevel="0" collapsed="false">
      <c r="A2898" s="0" t="s">
        <v>3469</v>
      </c>
    </row>
    <row r="2899" customFormat="false" ht="14.25" hidden="false" customHeight="false" outlineLevel="0" collapsed="false">
      <c r="A2899" s="0" t="s">
        <v>3470</v>
      </c>
    </row>
    <row r="2900" customFormat="false" ht="14.25" hidden="false" customHeight="false" outlineLevel="0" collapsed="false">
      <c r="A2900" s="0" t="s">
        <v>3471</v>
      </c>
    </row>
    <row r="2901" customFormat="false" ht="14.25" hidden="false" customHeight="false" outlineLevel="0" collapsed="false">
      <c r="A2901" s="0" t="s">
        <v>3472</v>
      </c>
    </row>
    <row r="2902" customFormat="false" ht="14.25" hidden="false" customHeight="false" outlineLevel="0" collapsed="false">
      <c r="A2902" s="0" t="s">
        <v>3472</v>
      </c>
    </row>
    <row r="2903" customFormat="false" ht="14.25" hidden="false" customHeight="false" outlineLevel="0" collapsed="false">
      <c r="A2903" s="0" t="s">
        <v>3473</v>
      </c>
    </row>
    <row r="2904" customFormat="false" ht="14.25" hidden="false" customHeight="false" outlineLevel="0" collapsed="false">
      <c r="A2904" s="0" t="s">
        <v>3474</v>
      </c>
    </row>
    <row r="2905" customFormat="false" ht="14.25" hidden="false" customHeight="false" outlineLevel="0" collapsed="false">
      <c r="A2905" s="0" t="s">
        <v>3475</v>
      </c>
    </row>
    <row r="2906" customFormat="false" ht="14.25" hidden="false" customHeight="false" outlineLevel="0" collapsed="false">
      <c r="A2906" s="0" t="s">
        <v>3476</v>
      </c>
    </row>
    <row r="2907" customFormat="false" ht="14.25" hidden="false" customHeight="false" outlineLevel="0" collapsed="false">
      <c r="A2907" s="0" t="s">
        <v>3476</v>
      </c>
    </row>
    <row r="2908" customFormat="false" ht="14.25" hidden="false" customHeight="false" outlineLevel="0" collapsed="false">
      <c r="A2908" s="0" t="s">
        <v>3477</v>
      </c>
    </row>
    <row r="2909" customFormat="false" ht="14.25" hidden="false" customHeight="false" outlineLevel="0" collapsed="false">
      <c r="A2909" s="0" t="s">
        <v>3477</v>
      </c>
    </row>
    <row r="2910" customFormat="false" ht="14.25" hidden="false" customHeight="false" outlineLevel="0" collapsed="false">
      <c r="A2910" s="0" t="s">
        <v>3478</v>
      </c>
    </row>
    <row r="2911" customFormat="false" ht="14.25" hidden="false" customHeight="false" outlineLevel="0" collapsed="false">
      <c r="A2911" s="0" t="s">
        <v>3478</v>
      </c>
    </row>
    <row r="2912" customFormat="false" ht="14.25" hidden="false" customHeight="false" outlineLevel="0" collapsed="false">
      <c r="A2912" s="0" t="s">
        <v>3479</v>
      </c>
    </row>
    <row r="2913" customFormat="false" ht="14.25" hidden="false" customHeight="false" outlineLevel="0" collapsed="false">
      <c r="A2913" s="0" t="s">
        <v>3480</v>
      </c>
    </row>
    <row r="2914" customFormat="false" ht="14.25" hidden="false" customHeight="false" outlineLevel="0" collapsed="false">
      <c r="A2914" s="0" t="s">
        <v>3481</v>
      </c>
    </row>
    <row r="2915" customFormat="false" ht="14.25" hidden="false" customHeight="false" outlineLevel="0" collapsed="false">
      <c r="A2915" s="0" t="s">
        <v>3463</v>
      </c>
    </row>
    <row r="2916" customFormat="false" ht="14.25" hidden="false" customHeight="false" outlineLevel="0" collapsed="false">
      <c r="A2916" s="0" t="s">
        <v>3482</v>
      </c>
    </row>
    <row r="2917" customFormat="false" ht="14.25" hidden="false" customHeight="false" outlineLevel="0" collapsed="false">
      <c r="A2917" s="0" t="s">
        <v>3465</v>
      </c>
    </row>
    <row r="2918" customFormat="false" ht="14.25" hidden="false" customHeight="false" outlineLevel="0" collapsed="false">
      <c r="A2918" s="0" t="s">
        <v>3467</v>
      </c>
    </row>
    <row r="2919" customFormat="false" ht="14.25" hidden="false" customHeight="false" outlineLevel="0" collapsed="false">
      <c r="A2919" s="0" t="s">
        <v>3470</v>
      </c>
    </row>
    <row r="2920" customFormat="false" ht="14.25" hidden="false" customHeight="false" outlineLevel="0" collapsed="false">
      <c r="A2920" s="0" t="s">
        <v>3471</v>
      </c>
    </row>
    <row r="2921" customFormat="false" ht="14.25" hidden="false" customHeight="false" outlineLevel="0" collapsed="false">
      <c r="A2921" s="0" t="s">
        <v>3473</v>
      </c>
    </row>
    <row r="2922" customFormat="false" ht="14.25" hidden="false" customHeight="false" outlineLevel="0" collapsed="false">
      <c r="A2922" s="0" t="s">
        <v>3483</v>
      </c>
    </row>
    <row r="2923" customFormat="false" ht="14.25" hidden="false" customHeight="false" outlineLevel="0" collapsed="false">
      <c r="A2923" s="0" t="s">
        <v>3484</v>
      </c>
    </row>
    <row r="2924" customFormat="false" ht="14.25" hidden="false" customHeight="false" outlineLevel="0" collapsed="false">
      <c r="A2924" s="0" t="s">
        <v>3485</v>
      </c>
    </row>
    <row r="2925" customFormat="false" ht="14.25" hidden="false" customHeight="false" outlineLevel="0" collapsed="false">
      <c r="A2925" s="0" t="s">
        <v>3486</v>
      </c>
    </row>
    <row r="2926" customFormat="false" ht="14.25" hidden="false" customHeight="false" outlineLevel="0" collapsed="false">
      <c r="A2926" s="0" t="s">
        <v>3487</v>
      </c>
    </row>
    <row r="2927" customFormat="false" ht="14.25" hidden="false" customHeight="false" outlineLevel="0" collapsed="false">
      <c r="A2927" s="0" t="s">
        <v>3488</v>
      </c>
    </row>
    <row r="2928" customFormat="false" ht="14.25" hidden="false" customHeight="false" outlineLevel="0" collapsed="false">
      <c r="A2928" s="0" t="s">
        <v>3489</v>
      </c>
    </row>
    <row r="2929" customFormat="false" ht="14.25" hidden="false" customHeight="false" outlineLevel="0" collapsed="false">
      <c r="A2929" s="0" t="s">
        <v>3489</v>
      </c>
    </row>
    <row r="2930" customFormat="false" ht="14.25" hidden="false" customHeight="false" outlineLevel="0" collapsed="false">
      <c r="A2930" s="0" t="s">
        <v>3490</v>
      </c>
    </row>
    <row r="2931" customFormat="false" ht="14.25" hidden="false" customHeight="false" outlineLevel="0" collapsed="false">
      <c r="A2931" s="0" t="s">
        <v>3491</v>
      </c>
    </row>
    <row r="2932" customFormat="false" ht="14.25" hidden="false" customHeight="false" outlineLevel="0" collapsed="false">
      <c r="A2932" s="0" t="s">
        <v>3492</v>
      </c>
    </row>
    <row r="2933" customFormat="false" ht="14.25" hidden="false" customHeight="false" outlineLevel="0" collapsed="false">
      <c r="A2933" s="0" t="s">
        <v>3493</v>
      </c>
    </row>
    <row r="2934" customFormat="false" ht="14.25" hidden="false" customHeight="false" outlineLevel="0" collapsed="false">
      <c r="A2934" s="0" t="s">
        <v>3494</v>
      </c>
    </row>
    <row r="2935" customFormat="false" ht="14.25" hidden="false" customHeight="false" outlineLevel="0" collapsed="false">
      <c r="A2935" s="0" t="s">
        <v>3495</v>
      </c>
    </row>
    <row r="2936" customFormat="false" ht="14.25" hidden="false" customHeight="false" outlineLevel="0" collapsed="false">
      <c r="A2936" s="0" t="s">
        <v>3496</v>
      </c>
    </row>
    <row r="2937" customFormat="false" ht="14.25" hidden="false" customHeight="false" outlineLevel="0" collapsed="false">
      <c r="A2937" s="0" t="s">
        <v>3497</v>
      </c>
    </row>
    <row r="2938" customFormat="false" ht="14.25" hidden="false" customHeight="false" outlineLevel="0" collapsed="false">
      <c r="A2938" s="0" t="s">
        <v>3498</v>
      </c>
    </row>
    <row r="2939" customFormat="false" ht="14.25" hidden="false" customHeight="false" outlineLevel="0" collapsed="false">
      <c r="A2939" s="0" t="s">
        <v>3499</v>
      </c>
    </row>
    <row r="2940" customFormat="false" ht="14.25" hidden="false" customHeight="false" outlineLevel="0" collapsed="false">
      <c r="A2940" s="0" t="s">
        <v>3500</v>
      </c>
    </row>
    <row r="2941" customFormat="false" ht="14.25" hidden="false" customHeight="false" outlineLevel="0" collapsed="false">
      <c r="A2941" s="0" t="s">
        <v>3500</v>
      </c>
    </row>
    <row r="2942" customFormat="false" ht="14.25" hidden="false" customHeight="false" outlineLevel="0" collapsed="false">
      <c r="A2942" s="0" t="s">
        <v>3501</v>
      </c>
    </row>
    <row r="2943" customFormat="false" ht="14.25" hidden="false" customHeight="false" outlineLevel="0" collapsed="false">
      <c r="A2943" s="0" t="s">
        <v>3502</v>
      </c>
    </row>
    <row r="2944" customFormat="false" ht="14.25" hidden="false" customHeight="false" outlineLevel="0" collapsed="false">
      <c r="A2944" s="0" t="s">
        <v>3503</v>
      </c>
    </row>
    <row r="2945" customFormat="false" ht="14.25" hidden="false" customHeight="false" outlineLevel="0" collapsed="false">
      <c r="A2945" s="0" t="s">
        <v>3503</v>
      </c>
    </row>
    <row r="2946" customFormat="false" ht="14.25" hidden="false" customHeight="false" outlineLevel="0" collapsed="false">
      <c r="A2946" s="0" t="s">
        <v>3504</v>
      </c>
    </row>
    <row r="2947" customFormat="false" ht="14.25" hidden="false" customHeight="false" outlineLevel="0" collapsed="false">
      <c r="A2947" s="0" t="s">
        <v>3484</v>
      </c>
    </row>
    <row r="2948" customFormat="false" ht="14.25" hidden="false" customHeight="false" outlineLevel="0" collapsed="false">
      <c r="A2948" s="0" t="s">
        <v>3485</v>
      </c>
    </row>
    <row r="2949" customFormat="false" ht="14.25" hidden="false" customHeight="false" outlineLevel="0" collapsed="false">
      <c r="A2949" s="0" t="s">
        <v>3486</v>
      </c>
    </row>
    <row r="2950" customFormat="false" ht="14.25" hidden="false" customHeight="false" outlineLevel="0" collapsed="false">
      <c r="A2950" s="0" t="s">
        <v>3505</v>
      </c>
    </row>
    <row r="2951" customFormat="false" ht="14.25" hidden="false" customHeight="false" outlineLevel="0" collapsed="false">
      <c r="A2951" s="0" t="s">
        <v>3506</v>
      </c>
    </row>
    <row r="2952" customFormat="false" ht="14.25" hidden="false" customHeight="false" outlineLevel="0" collapsed="false">
      <c r="A2952" s="0" t="s">
        <v>3490</v>
      </c>
    </row>
    <row r="2953" customFormat="false" ht="14.25" hidden="false" customHeight="false" outlineLevel="0" collapsed="false">
      <c r="A2953" s="0" t="s">
        <v>3507</v>
      </c>
    </row>
    <row r="2954" customFormat="false" ht="14.25" hidden="false" customHeight="false" outlineLevel="0" collapsed="false">
      <c r="A2954" s="0" t="s">
        <v>3494</v>
      </c>
    </row>
    <row r="2955" customFormat="false" ht="14.25" hidden="false" customHeight="false" outlineLevel="0" collapsed="false">
      <c r="A2955" s="0" t="s">
        <v>3497</v>
      </c>
    </row>
    <row r="2956" customFormat="false" ht="14.25" hidden="false" customHeight="false" outlineLevel="0" collapsed="false">
      <c r="A2956" s="0" t="s">
        <v>3504</v>
      </c>
    </row>
  </sheetData>
  <autoFilter ref="A1:A2">
    <sortState ref="A2">
      <sortCondition ref="A2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215"/>
  <sheetViews>
    <sheetView showFormulas="false" showGridLines="true" showRowColHeaders="true" showZeros="true" rightToLeft="false" tabSelected="false" showOutlineSymbols="true" defaultGridColor="true" view="normal" topLeftCell="A97" colorId="64" zoomScale="100" zoomScaleNormal="100" zoomScalePageLayoutView="100" workbookViewId="0">
      <selection pane="topLeft" activeCell="B212" activeCellId="0" sqref="A1:J2956"/>
    </sheetView>
  </sheetViews>
  <sheetFormatPr defaultColWidth="8.55078125" defaultRowHeight="14.25" zeroHeight="false" outlineLevelRow="0" outlineLevelCol="0"/>
  <cols>
    <col collapsed="false" customWidth="true" hidden="false" outlineLevel="0" max="1" min="1" style="1" width="26"/>
    <col collapsed="false" customWidth="true" hidden="false" outlineLevel="0" max="2" min="2" style="1" width="19.46"/>
    <col collapsed="false" customWidth="true" hidden="false" outlineLevel="0" max="3" min="3" style="1" width="50.63"/>
    <col collapsed="false" customWidth="true" hidden="false" outlineLevel="0" max="5" min="4" style="1" width="23.45"/>
  </cols>
  <sheetData>
    <row r="1" customFormat="false" ht="14.2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customFormat="false" ht="14.25" hidden="false" customHeight="false" outlineLevel="0" collapsed="false">
      <c r="A2" s="1" t="s">
        <v>39</v>
      </c>
      <c r="B2" s="1" t="s">
        <v>40</v>
      </c>
      <c r="C2" s="1" t="s">
        <v>41</v>
      </c>
      <c r="D2" s="1" t="n">
        <v>55.31346</v>
      </c>
      <c r="E2" s="1" t="n">
        <v>10.787851</v>
      </c>
    </row>
    <row r="3" customFormat="false" ht="14.25" hidden="false" customHeight="false" outlineLevel="0" collapsed="false">
      <c r="A3" s="1" t="s">
        <v>49</v>
      </c>
      <c r="B3" s="1" t="s">
        <v>40</v>
      </c>
      <c r="C3" s="1" t="s">
        <v>41</v>
      </c>
      <c r="D3" s="1" t="n">
        <v>55.31346</v>
      </c>
      <c r="E3" s="1" t="n">
        <v>10.787851</v>
      </c>
    </row>
    <row r="4" customFormat="false" ht="14.25" hidden="false" customHeight="false" outlineLevel="0" collapsed="false">
      <c r="A4" s="1" t="s">
        <v>53</v>
      </c>
      <c r="B4" s="1" t="s">
        <v>40</v>
      </c>
      <c r="C4" s="1" t="s">
        <v>41</v>
      </c>
      <c r="D4" s="1" t="n">
        <v>55.31346</v>
      </c>
      <c r="E4" s="1" t="n">
        <v>10.787851</v>
      </c>
    </row>
    <row r="5" customFormat="false" ht="14.25" hidden="false" customHeight="false" outlineLevel="0" collapsed="false">
      <c r="A5" s="1" t="s">
        <v>54</v>
      </c>
      <c r="B5" s="1" t="s">
        <v>40</v>
      </c>
      <c r="C5" s="1" t="s">
        <v>41</v>
      </c>
      <c r="D5" s="1" t="n">
        <v>55.31346</v>
      </c>
      <c r="E5" s="1" t="n">
        <v>10.787851</v>
      </c>
    </row>
    <row r="6" customFormat="false" ht="14.25" hidden="false" customHeight="false" outlineLevel="0" collapsed="false">
      <c r="A6" s="1" t="s">
        <v>56</v>
      </c>
      <c r="B6" s="1" t="s">
        <v>57</v>
      </c>
      <c r="C6" s="1" t="s">
        <v>58</v>
      </c>
      <c r="D6" s="1" t="n">
        <v>54.774563</v>
      </c>
      <c r="E6" s="1" t="n">
        <v>11.876954</v>
      </c>
    </row>
    <row r="7" customFormat="false" ht="14.25" hidden="false" customHeight="false" outlineLevel="0" collapsed="false">
      <c r="A7" s="1" t="s">
        <v>65</v>
      </c>
      <c r="B7" s="1" t="s">
        <v>57</v>
      </c>
      <c r="C7" s="1" t="s">
        <v>58</v>
      </c>
      <c r="D7" s="1" t="n">
        <v>54.774563</v>
      </c>
      <c r="E7" s="1" t="n">
        <v>11.876954</v>
      </c>
    </row>
    <row r="8" customFormat="false" ht="14.25" hidden="false" customHeight="false" outlineLevel="0" collapsed="false">
      <c r="A8" s="1" t="s">
        <v>67</v>
      </c>
      <c r="B8" s="1" t="s">
        <v>68</v>
      </c>
      <c r="C8" s="1" t="s">
        <v>69</v>
      </c>
      <c r="D8" s="1" t="n">
        <v>55.320289</v>
      </c>
      <c r="E8" s="1" t="n">
        <v>15.18797</v>
      </c>
    </row>
    <row r="9" customFormat="false" ht="14.25" hidden="false" customHeight="false" outlineLevel="0" collapsed="false">
      <c r="A9" s="1" t="s">
        <v>75</v>
      </c>
      <c r="B9" s="1" t="s">
        <v>68</v>
      </c>
      <c r="C9" s="1" t="s">
        <v>69</v>
      </c>
      <c r="D9" s="1" t="n">
        <v>55.320289</v>
      </c>
      <c r="E9" s="1" t="n">
        <v>15.18797</v>
      </c>
    </row>
    <row r="10" customFormat="false" ht="14.25" hidden="false" customHeight="false" outlineLevel="0" collapsed="false">
      <c r="A10" s="1" t="s">
        <v>76</v>
      </c>
      <c r="B10" s="1" t="s">
        <v>60</v>
      </c>
      <c r="C10" s="1" t="s">
        <v>77</v>
      </c>
      <c r="D10" s="1" t="n">
        <v>55.74716</v>
      </c>
      <c r="E10" s="1" t="n">
        <v>12.534798</v>
      </c>
    </row>
    <row r="11" customFormat="false" ht="14.25" hidden="false" customHeight="false" outlineLevel="0" collapsed="false">
      <c r="A11" s="1" t="s">
        <v>82</v>
      </c>
      <c r="B11" s="1" t="s">
        <v>60</v>
      </c>
      <c r="C11" s="1" t="s">
        <v>77</v>
      </c>
      <c r="D11" s="1" t="n">
        <v>55.74716</v>
      </c>
      <c r="E11" s="1" t="n">
        <v>12.534798</v>
      </c>
    </row>
    <row r="12" customFormat="false" ht="14.25" hidden="false" customHeight="false" outlineLevel="0" collapsed="false">
      <c r="A12" s="1" t="s">
        <v>83</v>
      </c>
      <c r="B12" s="1" t="s">
        <v>60</v>
      </c>
      <c r="C12" s="1" t="s">
        <v>77</v>
      </c>
      <c r="D12" s="1" t="n">
        <v>55.747025</v>
      </c>
      <c r="E12" s="1" t="n">
        <v>12.535347</v>
      </c>
    </row>
    <row r="13" customFormat="false" ht="14.25" hidden="false" customHeight="false" outlineLevel="0" collapsed="false">
      <c r="A13" s="1" t="s">
        <v>85</v>
      </c>
      <c r="B13" s="1" t="s">
        <v>60</v>
      </c>
      <c r="C13" s="1" t="s">
        <v>77</v>
      </c>
      <c r="D13" s="1" t="n">
        <v>55.747025</v>
      </c>
      <c r="E13" s="1" t="n">
        <v>12.535347</v>
      </c>
    </row>
    <row r="14" customFormat="false" ht="14.25" hidden="false" customHeight="false" outlineLevel="0" collapsed="false">
      <c r="A14" s="1" t="s">
        <v>86</v>
      </c>
      <c r="B14" s="1" t="s">
        <v>60</v>
      </c>
      <c r="C14" s="1" t="s">
        <v>87</v>
      </c>
      <c r="D14" s="1" t="n">
        <v>55.628791</v>
      </c>
      <c r="E14" s="1" t="n">
        <v>12.0516207</v>
      </c>
    </row>
    <row r="15" customFormat="false" ht="14.25" hidden="false" customHeight="false" outlineLevel="0" collapsed="false">
      <c r="A15" s="1" t="s">
        <v>91</v>
      </c>
      <c r="B15" s="1" t="s">
        <v>60</v>
      </c>
      <c r="C15" s="1" t="s">
        <v>87</v>
      </c>
      <c r="D15" s="1" t="n">
        <v>55.628791</v>
      </c>
      <c r="E15" s="1" t="n">
        <v>12.0516207</v>
      </c>
    </row>
    <row r="16" customFormat="false" ht="14.25" hidden="false" customHeight="false" outlineLevel="0" collapsed="false">
      <c r="A16" s="1" t="s">
        <v>92</v>
      </c>
      <c r="B16" s="1" t="s">
        <v>60</v>
      </c>
      <c r="C16" s="1" t="s">
        <v>93</v>
      </c>
      <c r="D16" s="1" t="n">
        <v>55.614964</v>
      </c>
      <c r="E16" s="1" t="n">
        <v>12.0572765</v>
      </c>
    </row>
    <row r="17" customFormat="false" ht="14.25" hidden="false" customHeight="false" outlineLevel="0" collapsed="false">
      <c r="A17" s="1" t="s">
        <v>96</v>
      </c>
      <c r="B17" s="1" t="s">
        <v>60</v>
      </c>
      <c r="C17" s="1" t="s">
        <v>93</v>
      </c>
      <c r="D17" s="1" t="n">
        <v>55.614964</v>
      </c>
      <c r="E17" s="1" t="n">
        <v>12.0572765</v>
      </c>
    </row>
    <row r="18" customFormat="false" ht="14.25" hidden="false" customHeight="false" outlineLevel="0" collapsed="false">
      <c r="A18" s="1" t="s">
        <v>97</v>
      </c>
      <c r="B18" s="1" t="s">
        <v>57</v>
      </c>
      <c r="C18" s="1" t="s">
        <v>98</v>
      </c>
      <c r="D18" s="1" t="n">
        <v>55.502504</v>
      </c>
      <c r="E18" s="1" t="n">
        <v>9.700589</v>
      </c>
    </row>
    <row r="19" customFormat="false" ht="14.25" hidden="false" customHeight="false" outlineLevel="0" collapsed="false">
      <c r="A19" s="1" t="s">
        <v>104</v>
      </c>
      <c r="B19" s="1" t="s">
        <v>57</v>
      </c>
      <c r="C19" s="1" t="s">
        <v>98</v>
      </c>
      <c r="D19" s="1" t="n">
        <v>55.502504</v>
      </c>
      <c r="E19" s="1" t="n">
        <v>9.700589</v>
      </c>
    </row>
    <row r="20" customFormat="false" ht="14.25" hidden="false" customHeight="false" outlineLevel="0" collapsed="false">
      <c r="A20" s="1" t="s">
        <v>107</v>
      </c>
      <c r="B20" s="1" t="s">
        <v>108</v>
      </c>
      <c r="C20" s="1" t="s">
        <v>109</v>
      </c>
      <c r="D20" s="1" t="n">
        <v>56.6358889</v>
      </c>
      <c r="E20" s="1" t="n">
        <v>9.8166111</v>
      </c>
    </row>
    <row r="21" customFormat="false" ht="14.25" hidden="false" customHeight="false" outlineLevel="0" collapsed="false">
      <c r="A21" s="1" t="s">
        <v>113</v>
      </c>
      <c r="B21" s="1" t="s">
        <v>108</v>
      </c>
      <c r="C21" s="1" t="s">
        <v>109</v>
      </c>
      <c r="D21" s="1" t="n">
        <v>56.6358889</v>
      </c>
      <c r="E21" s="1" t="n">
        <v>9.8166111</v>
      </c>
    </row>
    <row r="22" customFormat="false" ht="14.25" hidden="false" customHeight="false" outlineLevel="0" collapsed="false">
      <c r="A22" s="1" t="s">
        <v>116</v>
      </c>
      <c r="B22" s="1" t="s">
        <v>117</v>
      </c>
      <c r="C22" s="1" t="s">
        <v>118</v>
      </c>
      <c r="D22" s="1" t="n">
        <v>55.5788547</v>
      </c>
      <c r="E22" s="1" t="n">
        <v>10.1656261</v>
      </c>
    </row>
    <row r="23" customFormat="false" ht="14.25" hidden="false" customHeight="false" outlineLevel="0" collapsed="false">
      <c r="A23" s="1" t="s">
        <v>121</v>
      </c>
      <c r="B23" s="1" t="s">
        <v>117</v>
      </c>
      <c r="C23" s="1" t="s">
        <v>118</v>
      </c>
      <c r="D23" s="1" t="n">
        <v>55.5788547</v>
      </c>
      <c r="E23" s="1" t="n">
        <v>10.1656261</v>
      </c>
    </row>
    <row r="24" customFormat="false" ht="14.25" hidden="false" customHeight="false" outlineLevel="0" collapsed="false">
      <c r="A24" s="1" t="s">
        <v>122</v>
      </c>
      <c r="B24" s="1" t="s">
        <v>71</v>
      </c>
      <c r="C24" s="1" t="s">
        <v>123</v>
      </c>
      <c r="D24" s="1" t="n">
        <v>57.137715</v>
      </c>
      <c r="E24" s="1" t="n">
        <v>9.852886</v>
      </c>
    </row>
    <row r="25" customFormat="false" ht="14.25" hidden="false" customHeight="false" outlineLevel="0" collapsed="false">
      <c r="A25" s="1" t="s">
        <v>128</v>
      </c>
      <c r="B25" s="1" t="s">
        <v>71</v>
      </c>
      <c r="C25" s="1" t="s">
        <v>123</v>
      </c>
      <c r="D25" s="1" t="n">
        <v>57.137715</v>
      </c>
      <c r="E25" s="1" t="n">
        <v>9.852886</v>
      </c>
    </row>
    <row r="26" customFormat="false" ht="14.25" hidden="false" customHeight="false" outlineLevel="0" collapsed="false">
      <c r="A26" s="1" t="s">
        <v>129</v>
      </c>
      <c r="B26" s="1" t="s">
        <v>117</v>
      </c>
      <c r="C26" s="1" t="s">
        <v>130</v>
      </c>
      <c r="D26" s="1" t="n">
        <v>56.1692</v>
      </c>
      <c r="E26" s="1" t="n">
        <v>10.1424</v>
      </c>
    </row>
    <row r="27" customFormat="false" ht="14.25" hidden="false" customHeight="false" outlineLevel="0" collapsed="false">
      <c r="A27" s="1" t="s">
        <v>135</v>
      </c>
      <c r="B27" s="1" t="s">
        <v>117</v>
      </c>
      <c r="C27" s="1" t="s">
        <v>130</v>
      </c>
      <c r="D27" s="1" t="n">
        <v>56.1692</v>
      </c>
      <c r="E27" s="1" t="n">
        <v>10.1424</v>
      </c>
    </row>
    <row r="28" customFormat="false" ht="14.25" hidden="false" customHeight="false" outlineLevel="0" collapsed="false">
      <c r="A28" s="1" t="s">
        <v>137</v>
      </c>
      <c r="B28" s="1" t="s">
        <v>138</v>
      </c>
      <c r="C28" s="1" t="s">
        <v>139</v>
      </c>
      <c r="D28" s="1" t="n">
        <v>55.758139</v>
      </c>
      <c r="E28" s="1" t="n">
        <v>8.885876</v>
      </c>
    </row>
    <row r="29" customFormat="false" ht="14.25" hidden="false" customHeight="false" outlineLevel="0" collapsed="false">
      <c r="A29" s="1" t="s">
        <v>142</v>
      </c>
      <c r="B29" s="1" t="s">
        <v>138</v>
      </c>
      <c r="C29" s="1" t="s">
        <v>139</v>
      </c>
      <c r="D29" s="1" t="n">
        <v>55.758404</v>
      </c>
      <c r="E29" s="1" t="n">
        <v>8.879224</v>
      </c>
    </row>
    <row r="30" customFormat="false" ht="14.25" hidden="false" customHeight="false" outlineLevel="0" collapsed="false">
      <c r="A30" s="1" t="s">
        <v>143</v>
      </c>
      <c r="B30" s="1" t="s">
        <v>138</v>
      </c>
      <c r="C30" s="1" t="s">
        <v>139</v>
      </c>
      <c r="D30" s="1" t="n">
        <v>55.76094</v>
      </c>
      <c r="E30" s="1" t="n">
        <v>8.881155</v>
      </c>
    </row>
    <row r="31" customFormat="false" ht="14.25" hidden="false" customHeight="false" outlineLevel="0" collapsed="false">
      <c r="A31" s="1" t="s">
        <v>144</v>
      </c>
      <c r="B31" s="1" t="s">
        <v>138</v>
      </c>
      <c r="C31" s="1" t="s">
        <v>139</v>
      </c>
      <c r="D31" s="1" t="n">
        <v>55.760469</v>
      </c>
      <c r="E31" s="1" t="n">
        <v>8.886348</v>
      </c>
    </row>
    <row r="32" customFormat="false" ht="14.25" hidden="false" customHeight="false" outlineLevel="0" collapsed="false">
      <c r="A32" s="1" t="s">
        <v>145</v>
      </c>
      <c r="B32" s="1" t="s">
        <v>71</v>
      </c>
      <c r="C32" s="1" t="s">
        <v>146</v>
      </c>
      <c r="D32" s="1" t="n">
        <v>54.774591</v>
      </c>
      <c r="E32" s="1" t="n">
        <v>11.878958</v>
      </c>
    </row>
    <row r="33" customFormat="false" ht="14.25" hidden="false" customHeight="false" outlineLevel="0" collapsed="false">
      <c r="A33" s="1" t="s">
        <v>149</v>
      </c>
      <c r="B33" s="1" t="s">
        <v>71</v>
      </c>
      <c r="C33" s="1" t="s">
        <v>146</v>
      </c>
      <c r="D33" s="1" t="n">
        <v>54.774591</v>
      </c>
      <c r="E33" s="1" t="n">
        <v>11.876958</v>
      </c>
    </row>
    <row r="34" customFormat="false" ht="14.25" hidden="false" customHeight="false" outlineLevel="0" collapsed="false">
      <c r="A34" s="1" t="s">
        <v>150</v>
      </c>
      <c r="B34" s="1" t="s">
        <v>151</v>
      </c>
      <c r="C34" s="1" t="s">
        <v>152</v>
      </c>
      <c r="D34" s="1" t="n">
        <v>55.738089</v>
      </c>
      <c r="E34" s="1" t="n">
        <v>12.381037</v>
      </c>
    </row>
    <row r="35" customFormat="false" ht="14.25" hidden="false" customHeight="false" outlineLevel="0" collapsed="false">
      <c r="A35" s="1" t="s">
        <v>157</v>
      </c>
      <c r="B35" s="1" t="s">
        <v>151</v>
      </c>
      <c r="C35" s="1" t="s">
        <v>152</v>
      </c>
      <c r="D35" s="1" t="n">
        <v>55.738089</v>
      </c>
      <c r="E35" s="1" t="n">
        <v>12.381037</v>
      </c>
    </row>
    <row r="36" customFormat="false" ht="14.25" hidden="false" customHeight="false" outlineLevel="0" collapsed="false">
      <c r="A36" s="1" t="s">
        <v>158</v>
      </c>
      <c r="B36" s="1" t="s">
        <v>117</v>
      </c>
      <c r="C36" s="1" t="s">
        <v>159</v>
      </c>
      <c r="D36" s="1" t="n">
        <v>55.99423</v>
      </c>
      <c r="E36" s="1" t="n">
        <v>12.522894</v>
      </c>
    </row>
    <row r="37" customFormat="false" ht="14.25" hidden="false" customHeight="false" outlineLevel="0" collapsed="false">
      <c r="A37" s="1" t="s">
        <v>163</v>
      </c>
      <c r="B37" s="1" t="s">
        <v>60</v>
      </c>
      <c r="C37" s="1" t="s">
        <v>164</v>
      </c>
      <c r="D37" s="1" t="n">
        <v>55.738816</v>
      </c>
      <c r="E37" s="1" t="n">
        <v>12.574407</v>
      </c>
    </row>
    <row r="38" customFormat="false" ht="14.25" hidden="false" customHeight="false" outlineLevel="0" collapsed="false">
      <c r="A38" s="1" t="s">
        <v>167</v>
      </c>
      <c r="B38" s="1" t="s">
        <v>60</v>
      </c>
      <c r="C38" s="1" t="s">
        <v>164</v>
      </c>
      <c r="D38" s="1" t="n">
        <v>55.738816</v>
      </c>
      <c r="E38" s="1" t="n">
        <v>12.574407</v>
      </c>
    </row>
    <row r="39" customFormat="false" ht="14.25" hidden="false" customHeight="false" outlineLevel="0" collapsed="false">
      <c r="A39" s="1" t="s">
        <v>168</v>
      </c>
      <c r="B39" s="1" t="s">
        <v>151</v>
      </c>
      <c r="C39" s="1" t="s">
        <v>169</v>
      </c>
      <c r="D39" s="1" t="n">
        <v>55.500463</v>
      </c>
      <c r="E39" s="1" t="n">
        <v>9.707759</v>
      </c>
    </row>
    <row r="40" customFormat="false" ht="14.25" hidden="false" customHeight="false" outlineLevel="0" collapsed="false">
      <c r="A40" s="1" t="s">
        <v>172</v>
      </c>
      <c r="B40" s="1" t="s">
        <v>151</v>
      </c>
      <c r="C40" s="1" t="s">
        <v>169</v>
      </c>
      <c r="D40" s="1" t="n">
        <v>55.500463</v>
      </c>
      <c r="E40" s="1" t="n">
        <v>9.707759</v>
      </c>
    </row>
    <row r="41" customFormat="false" ht="14.25" hidden="false" customHeight="false" outlineLevel="0" collapsed="false">
      <c r="A41" s="1" t="s">
        <v>174</v>
      </c>
      <c r="B41" s="1" t="s">
        <v>117</v>
      </c>
      <c r="C41" s="1" t="s">
        <v>175</v>
      </c>
      <c r="D41" s="1" t="n">
        <v>55.99988</v>
      </c>
      <c r="E41" s="1" t="n">
        <v>12.531896</v>
      </c>
    </row>
    <row r="42" customFormat="false" ht="14.25" hidden="false" customHeight="false" outlineLevel="0" collapsed="false">
      <c r="A42" s="1" t="s">
        <v>178</v>
      </c>
      <c r="B42" s="1" t="s">
        <v>117</v>
      </c>
      <c r="C42" s="1" t="s">
        <v>179</v>
      </c>
      <c r="D42" s="1" t="n">
        <v>55.99988</v>
      </c>
      <c r="E42" s="1" t="n">
        <v>12.531896</v>
      </c>
    </row>
    <row r="43" customFormat="false" ht="14.25" hidden="false" customHeight="false" outlineLevel="0" collapsed="false">
      <c r="A43" s="1" t="s">
        <v>180</v>
      </c>
      <c r="B43" s="1" t="s">
        <v>108</v>
      </c>
      <c r="C43" s="1" t="s">
        <v>181</v>
      </c>
      <c r="D43" s="1" t="n">
        <v>55.923682</v>
      </c>
      <c r="E43" s="1" t="n">
        <v>12.313641</v>
      </c>
    </row>
    <row r="44" customFormat="false" ht="14.25" hidden="false" customHeight="false" outlineLevel="0" collapsed="false">
      <c r="A44" s="1" t="s">
        <v>184</v>
      </c>
      <c r="B44" s="1" t="s">
        <v>108</v>
      </c>
      <c r="C44" s="1" t="s">
        <v>181</v>
      </c>
      <c r="D44" s="1" t="n">
        <v>55.923682</v>
      </c>
      <c r="E44" s="1" t="n">
        <v>12.313641</v>
      </c>
    </row>
    <row r="45" customFormat="false" ht="14.25" hidden="false" customHeight="false" outlineLevel="0" collapsed="false">
      <c r="A45" s="1" t="s">
        <v>185</v>
      </c>
      <c r="B45" s="1" t="s">
        <v>111</v>
      </c>
      <c r="C45" s="1" t="s">
        <v>186</v>
      </c>
      <c r="D45" s="1" t="n">
        <v>55.992065</v>
      </c>
      <c r="E45" s="1" t="n">
        <v>11.968922</v>
      </c>
    </row>
    <row r="46" customFormat="false" ht="14.25" hidden="false" customHeight="false" outlineLevel="0" collapsed="false">
      <c r="A46" s="1" t="s">
        <v>191</v>
      </c>
      <c r="B46" s="1" t="s">
        <v>111</v>
      </c>
      <c r="C46" s="1" t="s">
        <v>186</v>
      </c>
      <c r="D46" s="1" t="n">
        <v>55.992065</v>
      </c>
      <c r="E46" s="1" t="n">
        <v>11.968922</v>
      </c>
    </row>
    <row r="47" customFormat="false" ht="14.25" hidden="false" customHeight="false" outlineLevel="0" collapsed="false">
      <c r="A47" s="1" t="s">
        <v>193</v>
      </c>
      <c r="B47" s="1" t="s">
        <v>151</v>
      </c>
      <c r="C47" s="1" t="s">
        <v>194</v>
      </c>
      <c r="D47" s="1" t="n">
        <v>55.6507</v>
      </c>
      <c r="E47" s="1" t="n">
        <v>12.585</v>
      </c>
    </row>
    <row r="48" customFormat="false" ht="14.25" hidden="false" customHeight="false" outlineLevel="0" collapsed="false">
      <c r="A48" s="1" t="s">
        <v>200</v>
      </c>
      <c r="B48" s="1" t="s">
        <v>151</v>
      </c>
      <c r="C48" s="1" t="s">
        <v>194</v>
      </c>
      <c r="D48" s="1" t="n">
        <v>55.6507</v>
      </c>
      <c r="E48" s="1" t="n">
        <v>12.585</v>
      </c>
    </row>
    <row r="49" customFormat="false" ht="14.25" hidden="false" customHeight="false" outlineLevel="0" collapsed="false">
      <c r="A49" s="1" t="s">
        <v>202</v>
      </c>
      <c r="B49" s="1" t="s">
        <v>203</v>
      </c>
      <c r="C49" s="1" t="s">
        <v>204</v>
      </c>
      <c r="D49" s="6" t="n">
        <v>55.74</v>
      </c>
      <c r="E49" s="6" t="n">
        <v>12.38</v>
      </c>
    </row>
    <row r="50" customFormat="false" ht="14.25" hidden="false" customHeight="false" outlineLevel="0" collapsed="false">
      <c r="A50" s="1" t="s">
        <v>209</v>
      </c>
      <c r="B50" s="1" t="s">
        <v>203</v>
      </c>
      <c r="C50" s="1" t="s">
        <v>204</v>
      </c>
      <c r="D50" s="6" t="n">
        <v>55.74</v>
      </c>
      <c r="E50" s="6" t="n">
        <v>12.38</v>
      </c>
    </row>
    <row r="51" customFormat="false" ht="14.25" hidden="false" customHeight="false" outlineLevel="0" collapsed="false">
      <c r="A51" s="1" t="s">
        <v>211</v>
      </c>
      <c r="B51" s="1" t="s">
        <v>203</v>
      </c>
      <c r="C51" s="1" t="s">
        <v>212</v>
      </c>
      <c r="D51" s="1" t="n">
        <v>55.9606</v>
      </c>
      <c r="E51" s="1" t="n">
        <v>12.0287</v>
      </c>
    </row>
    <row r="52" customFormat="false" ht="14.25" hidden="false" customHeight="false" outlineLevel="0" collapsed="false">
      <c r="A52" s="1" t="s">
        <v>215</v>
      </c>
      <c r="B52" s="1" t="s">
        <v>203</v>
      </c>
      <c r="C52" s="1" t="s">
        <v>212</v>
      </c>
      <c r="D52" s="1" t="n">
        <v>55.9606</v>
      </c>
      <c r="E52" s="1" t="n">
        <v>12.0287</v>
      </c>
    </row>
    <row r="53" customFormat="false" ht="14.25" hidden="false" customHeight="false" outlineLevel="0" collapsed="false">
      <c r="A53" s="1" t="s">
        <v>217</v>
      </c>
      <c r="B53" s="1" t="s">
        <v>111</v>
      </c>
      <c r="C53" s="1" t="s">
        <v>218</v>
      </c>
      <c r="D53" s="1" t="n">
        <v>55.747819</v>
      </c>
      <c r="E53" s="1" t="n">
        <v>12.535143</v>
      </c>
    </row>
    <row r="54" customFormat="false" ht="14.25" hidden="false" customHeight="false" outlineLevel="0" collapsed="false">
      <c r="A54" s="1" t="s">
        <v>221</v>
      </c>
      <c r="B54" s="1" t="s">
        <v>111</v>
      </c>
      <c r="C54" s="1" t="s">
        <v>218</v>
      </c>
      <c r="D54" s="1" t="n">
        <v>55.747819</v>
      </c>
      <c r="E54" s="1" t="n">
        <v>12.535143</v>
      </c>
    </row>
    <row r="55" customFormat="false" ht="14.25" hidden="false" customHeight="false" outlineLevel="0" collapsed="false">
      <c r="A55" s="1" t="s">
        <v>222</v>
      </c>
      <c r="B55" s="1" t="s">
        <v>111</v>
      </c>
      <c r="C55" s="1" t="s">
        <v>223</v>
      </c>
      <c r="D55" s="1" t="n">
        <v>55.747819</v>
      </c>
      <c r="E55" s="1" t="n">
        <v>12.535143</v>
      </c>
    </row>
    <row r="56" customFormat="false" ht="14.25" hidden="false" customHeight="false" outlineLevel="0" collapsed="false">
      <c r="A56" s="1" t="s">
        <v>225</v>
      </c>
      <c r="B56" s="1" t="s">
        <v>111</v>
      </c>
      <c r="C56" s="1" t="s">
        <v>223</v>
      </c>
      <c r="D56" s="1" t="n">
        <v>55.747819</v>
      </c>
      <c r="E56" s="1" t="n">
        <v>12.535143</v>
      </c>
    </row>
    <row r="57" customFormat="false" ht="14.25" hidden="false" customHeight="false" outlineLevel="0" collapsed="false">
      <c r="A57" s="1" t="s">
        <v>226</v>
      </c>
      <c r="B57" s="1" t="s">
        <v>203</v>
      </c>
      <c r="C57" s="1" t="s">
        <v>227</v>
      </c>
      <c r="D57" s="1" t="n">
        <v>55.9675</v>
      </c>
      <c r="E57" s="1" t="n">
        <v>11.871638</v>
      </c>
    </row>
    <row r="58" customFormat="false" ht="14.25" hidden="false" customHeight="false" outlineLevel="0" collapsed="false">
      <c r="A58" s="1" t="s">
        <v>230</v>
      </c>
      <c r="B58" s="1" t="s">
        <v>203</v>
      </c>
      <c r="C58" s="1" t="s">
        <v>227</v>
      </c>
      <c r="D58" s="1" t="n">
        <v>55.9675</v>
      </c>
      <c r="E58" s="1" t="n">
        <v>11.871638</v>
      </c>
    </row>
    <row r="59" customFormat="false" ht="14.25" hidden="false" customHeight="false" outlineLevel="0" collapsed="false">
      <c r="A59" s="1" t="s">
        <v>231</v>
      </c>
      <c r="B59" s="1" t="s">
        <v>205</v>
      </c>
      <c r="C59" s="1" t="s">
        <v>232</v>
      </c>
      <c r="D59" s="1" t="n">
        <v>55.904997</v>
      </c>
      <c r="E59" s="1" t="n">
        <v>8.536297</v>
      </c>
    </row>
    <row r="60" customFormat="false" ht="14.25" hidden="false" customHeight="false" outlineLevel="0" collapsed="false">
      <c r="A60" s="1" t="s">
        <v>237</v>
      </c>
      <c r="B60" s="1" t="s">
        <v>205</v>
      </c>
      <c r="C60" s="1" t="s">
        <v>232</v>
      </c>
      <c r="D60" s="1" t="n">
        <v>55.904997</v>
      </c>
      <c r="E60" s="1" t="n">
        <v>8.536297</v>
      </c>
    </row>
    <row r="61" customFormat="false" ht="14.25" hidden="false" customHeight="false" outlineLevel="0" collapsed="false">
      <c r="A61" s="1" t="s">
        <v>238</v>
      </c>
      <c r="B61" s="1" t="s">
        <v>239</v>
      </c>
      <c r="C61" s="1" t="s">
        <v>240</v>
      </c>
      <c r="D61" s="1" t="n">
        <v>55.786405</v>
      </c>
      <c r="E61" s="1" t="n">
        <v>12.444982</v>
      </c>
    </row>
    <row r="62" customFormat="false" ht="14.25" hidden="false" customHeight="false" outlineLevel="0" collapsed="false">
      <c r="A62" s="1" t="s">
        <v>243</v>
      </c>
      <c r="B62" s="1" t="s">
        <v>244</v>
      </c>
      <c r="C62" s="1" t="s">
        <v>245</v>
      </c>
      <c r="D62" s="1" t="n">
        <v>56.0233946</v>
      </c>
      <c r="E62" s="1" t="n">
        <v>9.946757</v>
      </c>
    </row>
    <row r="63" customFormat="false" ht="14.25" hidden="false" customHeight="false" outlineLevel="0" collapsed="false">
      <c r="A63" s="1" t="s">
        <v>249</v>
      </c>
      <c r="B63" s="1" t="s">
        <v>244</v>
      </c>
      <c r="C63" s="1" t="s">
        <v>250</v>
      </c>
      <c r="D63" s="1" t="n">
        <v>56.0233946</v>
      </c>
      <c r="E63" s="1" t="n">
        <v>9.946757</v>
      </c>
    </row>
    <row r="64" customFormat="false" ht="14.25" hidden="false" customHeight="false" outlineLevel="0" collapsed="false">
      <c r="A64" s="1" t="s">
        <v>251</v>
      </c>
      <c r="B64" s="1" t="s">
        <v>108</v>
      </c>
      <c r="C64" s="1" t="s">
        <v>252</v>
      </c>
      <c r="D64" s="1" t="n">
        <v>55.481096</v>
      </c>
      <c r="E64" s="1" t="n">
        <v>12.16509</v>
      </c>
    </row>
    <row r="65" customFormat="false" ht="14.25" hidden="false" customHeight="false" outlineLevel="0" collapsed="false">
      <c r="A65" s="1" t="s">
        <v>255</v>
      </c>
      <c r="B65" s="1" t="s">
        <v>108</v>
      </c>
      <c r="C65" s="1" t="s">
        <v>252</v>
      </c>
      <c r="D65" s="1" t="n">
        <v>55.481096</v>
      </c>
      <c r="E65" s="1" t="n">
        <v>12.16509</v>
      </c>
    </row>
    <row r="66" customFormat="false" ht="14.25" hidden="false" customHeight="false" outlineLevel="0" collapsed="false">
      <c r="A66" s="1" t="s">
        <v>256</v>
      </c>
      <c r="B66" s="1" t="s">
        <v>244</v>
      </c>
      <c r="C66" s="1" t="s">
        <v>257</v>
      </c>
      <c r="D66" s="1" t="n">
        <v>57.0123</v>
      </c>
      <c r="E66" s="1" t="n">
        <v>9.9143</v>
      </c>
    </row>
    <row r="67" customFormat="false" ht="14.25" hidden="false" customHeight="false" outlineLevel="0" collapsed="false">
      <c r="A67" s="1" t="s">
        <v>259</v>
      </c>
      <c r="B67" s="1" t="s">
        <v>244</v>
      </c>
      <c r="C67" s="1" t="s">
        <v>260</v>
      </c>
      <c r="D67" s="1" t="n">
        <v>55.897023</v>
      </c>
      <c r="E67" s="1" t="n">
        <v>12.476593</v>
      </c>
    </row>
    <row r="68" customFormat="false" ht="14.25" hidden="false" customHeight="false" outlineLevel="0" collapsed="false">
      <c r="A68" s="1" t="s">
        <v>264</v>
      </c>
      <c r="B68" s="1" t="s">
        <v>244</v>
      </c>
      <c r="C68" s="1" t="s">
        <v>260</v>
      </c>
      <c r="D68" s="1" t="n">
        <v>55.897023</v>
      </c>
      <c r="E68" s="1" t="n">
        <v>12.476593</v>
      </c>
    </row>
    <row r="69" customFormat="false" ht="14.25" hidden="false" customHeight="false" outlineLevel="0" collapsed="false">
      <c r="A69" s="1" t="s">
        <v>266</v>
      </c>
      <c r="B69" s="1" t="s">
        <v>108</v>
      </c>
      <c r="C69" s="1" t="s">
        <v>267</v>
      </c>
      <c r="D69" s="1" t="n">
        <v>55.7583333</v>
      </c>
      <c r="E69" s="1" t="n">
        <v>8.90138888</v>
      </c>
    </row>
    <row r="70" customFormat="false" ht="14.25" hidden="false" customHeight="false" outlineLevel="0" collapsed="false">
      <c r="A70" s="1" t="s">
        <v>270</v>
      </c>
      <c r="B70" s="1" t="s">
        <v>108</v>
      </c>
      <c r="C70" s="1" t="s">
        <v>267</v>
      </c>
      <c r="D70" s="1" t="n">
        <v>55.7583333</v>
      </c>
      <c r="E70" s="1" t="n">
        <v>8.90138888</v>
      </c>
    </row>
    <row r="71" customFormat="false" ht="14.25" hidden="false" customHeight="false" outlineLevel="0" collapsed="false">
      <c r="A71" s="1" t="s">
        <v>272</v>
      </c>
      <c r="B71" s="1" t="s">
        <v>244</v>
      </c>
      <c r="C71" s="1" t="s">
        <v>273</v>
      </c>
      <c r="D71" s="1" t="n">
        <v>56.291349</v>
      </c>
      <c r="E71" s="1" t="n">
        <v>10.473298</v>
      </c>
    </row>
    <row r="72" customFormat="false" ht="14.25" hidden="false" customHeight="false" outlineLevel="0" collapsed="false">
      <c r="A72" s="1" t="s">
        <v>278</v>
      </c>
      <c r="B72" s="1" t="s">
        <v>244</v>
      </c>
      <c r="C72" s="1" t="s">
        <v>273</v>
      </c>
      <c r="D72" s="1" t="n">
        <v>56.291349</v>
      </c>
      <c r="E72" s="1" t="n">
        <v>10.473298</v>
      </c>
    </row>
    <row r="73" customFormat="false" ht="14.25" hidden="false" customHeight="false" outlineLevel="0" collapsed="false">
      <c r="A73" s="1" t="s">
        <v>280</v>
      </c>
      <c r="B73" s="1" t="s">
        <v>244</v>
      </c>
      <c r="C73" s="1" t="s">
        <v>281</v>
      </c>
      <c r="D73" s="1" t="n">
        <v>55.210907</v>
      </c>
      <c r="E73" s="1" t="n">
        <v>11.769689</v>
      </c>
    </row>
    <row r="74" customFormat="false" ht="14.25" hidden="false" customHeight="false" outlineLevel="0" collapsed="false">
      <c r="A74" s="1" t="s">
        <v>285</v>
      </c>
      <c r="B74" s="1" t="s">
        <v>244</v>
      </c>
      <c r="C74" s="1" t="s">
        <v>286</v>
      </c>
      <c r="D74" s="1" t="n">
        <v>55.210907</v>
      </c>
      <c r="E74" s="1" t="n">
        <v>11.769689</v>
      </c>
    </row>
    <row r="75" customFormat="false" ht="14.25" hidden="false" customHeight="false" outlineLevel="0" collapsed="false">
      <c r="A75" s="1" t="s">
        <v>288</v>
      </c>
      <c r="B75" s="1" t="s">
        <v>244</v>
      </c>
      <c r="C75" s="1" t="s">
        <v>281</v>
      </c>
      <c r="D75" s="1" t="n">
        <v>55.210907</v>
      </c>
      <c r="E75" s="1" t="n">
        <v>11.769689</v>
      </c>
    </row>
    <row r="76" customFormat="false" ht="14.25" hidden="false" customHeight="false" outlineLevel="0" collapsed="false">
      <c r="A76" s="1" t="s">
        <v>289</v>
      </c>
      <c r="B76" s="1" t="s">
        <v>244</v>
      </c>
      <c r="C76" s="1" t="s">
        <v>290</v>
      </c>
      <c r="D76" s="1" t="n">
        <v>56.396457</v>
      </c>
      <c r="E76" s="1" t="n">
        <v>10.891185</v>
      </c>
    </row>
    <row r="77" customFormat="false" ht="14.25" hidden="false" customHeight="false" outlineLevel="0" collapsed="false">
      <c r="A77" s="1" t="s">
        <v>293</v>
      </c>
      <c r="B77" s="1" t="s">
        <v>244</v>
      </c>
      <c r="C77" s="1" t="s">
        <v>290</v>
      </c>
      <c r="D77" s="1" t="n">
        <v>56.396457</v>
      </c>
      <c r="E77" s="1" t="n">
        <v>10.891185</v>
      </c>
    </row>
    <row r="78" customFormat="false" ht="14.25" hidden="false" customHeight="false" outlineLevel="0" collapsed="false">
      <c r="A78" s="1" t="s">
        <v>294</v>
      </c>
      <c r="B78" s="1" t="s">
        <v>234</v>
      </c>
      <c r="C78" s="1" t="s">
        <v>295</v>
      </c>
      <c r="D78" s="1" t="n">
        <v>55.9988592260303</v>
      </c>
      <c r="E78" s="1" t="n">
        <v>12.564848995848</v>
      </c>
    </row>
    <row r="79" customFormat="false" ht="14.25" hidden="false" customHeight="false" outlineLevel="0" collapsed="false">
      <c r="A79" s="1" t="s">
        <v>300</v>
      </c>
      <c r="B79" s="1" t="s">
        <v>234</v>
      </c>
      <c r="C79" s="1" t="s">
        <v>295</v>
      </c>
      <c r="D79" s="1" t="n">
        <v>55.9988592260303</v>
      </c>
      <c r="E79" s="1" t="n">
        <v>12.564848995848</v>
      </c>
    </row>
    <row r="80" customFormat="false" ht="14.25" hidden="false" customHeight="false" outlineLevel="0" collapsed="false">
      <c r="A80" s="1" t="s">
        <v>303</v>
      </c>
      <c r="B80" s="1" t="s">
        <v>234</v>
      </c>
      <c r="C80" s="1" t="s">
        <v>304</v>
      </c>
      <c r="D80" s="6" t="n">
        <v>56.15</v>
      </c>
      <c r="E80" s="6" t="n">
        <v>8.97</v>
      </c>
    </row>
    <row r="81" customFormat="false" ht="14.25" hidden="false" customHeight="false" outlineLevel="0" collapsed="false">
      <c r="A81" s="1" t="s">
        <v>308</v>
      </c>
      <c r="B81" s="1" t="s">
        <v>234</v>
      </c>
      <c r="C81" s="1" t="s">
        <v>304</v>
      </c>
      <c r="D81" s="6" t="n">
        <v>56.15</v>
      </c>
      <c r="E81" s="6" t="n">
        <v>8.97</v>
      </c>
    </row>
    <row r="82" customFormat="false" ht="14.25" hidden="false" customHeight="false" outlineLevel="0" collapsed="false">
      <c r="A82" s="1" t="s">
        <v>309</v>
      </c>
      <c r="B82" s="1" t="s">
        <v>247</v>
      </c>
      <c r="C82" s="1" t="s">
        <v>310</v>
      </c>
      <c r="D82" s="1" t="n">
        <v>55.736728</v>
      </c>
      <c r="E82" s="1" t="n">
        <v>12.383023</v>
      </c>
    </row>
    <row r="83" customFormat="false" ht="14.25" hidden="false" customHeight="false" outlineLevel="0" collapsed="false">
      <c r="A83" s="1" t="s">
        <v>313</v>
      </c>
      <c r="B83" s="1" t="s">
        <v>247</v>
      </c>
      <c r="C83" s="1" t="s">
        <v>310</v>
      </c>
      <c r="D83" s="1" t="n">
        <v>55.736728</v>
      </c>
      <c r="E83" s="1" t="n">
        <v>12.383023</v>
      </c>
    </row>
    <row r="84" customFormat="false" ht="14.25" hidden="false" customHeight="false" outlineLevel="0" collapsed="false">
      <c r="A84" s="1" t="s">
        <v>315</v>
      </c>
      <c r="B84" s="1" t="s">
        <v>247</v>
      </c>
      <c r="C84" s="1" t="s">
        <v>316</v>
      </c>
      <c r="D84" s="1" t="n">
        <v>55.738084</v>
      </c>
      <c r="E84" s="1" t="n">
        <v>12.381062</v>
      </c>
    </row>
    <row r="85" customFormat="false" ht="14.25" hidden="false" customHeight="false" outlineLevel="0" collapsed="false">
      <c r="A85" s="1" t="s">
        <v>320</v>
      </c>
      <c r="B85" s="1" t="s">
        <v>247</v>
      </c>
      <c r="C85" s="1" t="s">
        <v>316</v>
      </c>
      <c r="D85" s="1" t="n">
        <v>55.738084</v>
      </c>
      <c r="E85" s="1" t="n">
        <v>12.381062</v>
      </c>
    </row>
    <row r="86" customFormat="false" ht="14.25" hidden="false" customHeight="false" outlineLevel="0" collapsed="false">
      <c r="A86" s="1" t="s">
        <v>321</v>
      </c>
      <c r="B86" s="1" t="s">
        <v>203</v>
      </c>
      <c r="C86" s="1" t="s">
        <v>322</v>
      </c>
      <c r="D86" s="6" t="n">
        <v>57.45</v>
      </c>
      <c r="E86" s="1" t="n">
        <v>9.98638</v>
      </c>
    </row>
    <row r="87" customFormat="false" ht="14.25" hidden="false" customHeight="false" outlineLevel="0" collapsed="false">
      <c r="A87" s="1" t="s">
        <v>326</v>
      </c>
      <c r="B87" s="1" t="s">
        <v>203</v>
      </c>
      <c r="C87" s="1" t="s">
        <v>322</v>
      </c>
      <c r="D87" s="6" t="n">
        <v>57.45</v>
      </c>
      <c r="E87" s="1" t="n">
        <v>9.98638</v>
      </c>
    </row>
    <row r="88" customFormat="false" ht="14.25" hidden="false" customHeight="false" outlineLevel="0" collapsed="false">
      <c r="A88" s="1" t="s">
        <v>327</v>
      </c>
      <c r="B88" s="1" t="s">
        <v>275</v>
      </c>
      <c r="C88" s="1" t="s">
        <v>328</v>
      </c>
      <c r="D88" s="1" t="n">
        <v>55.717394</v>
      </c>
      <c r="E88" s="1" t="n">
        <v>12.506443</v>
      </c>
    </row>
    <row r="89" customFormat="false" ht="14.25" hidden="false" customHeight="false" outlineLevel="0" collapsed="false">
      <c r="A89" s="1" t="s">
        <v>331</v>
      </c>
      <c r="B89" s="1" t="s">
        <v>275</v>
      </c>
      <c r="C89" s="1" t="s">
        <v>328</v>
      </c>
      <c r="D89" s="1" t="n">
        <v>55.717394</v>
      </c>
      <c r="E89" s="1" t="n">
        <v>12.506443</v>
      </c>
    </row>
    <row r="90" customFormat="false" ht="14.25" hidden="false" customHeight="false" outlineLevel="0" collapsed="false">
      <c r="A90" s="1" t="s">
        <v>332</v>
      </c>
      <c r="B90" s="1" t="s">
        <v>205</v>
      </c>
      <c r="C90" s="1" t="s">
        <v>333</v>
      </c>
      <c r="D90" s="1" t="n">
        <v>55.738056</v>
      </c>
      <c r="E90" s="1" t="n">
        <v>12.381347</v>
      </c>
    </row>
    <row r="91" customFormat="false" ht="14.25" hidden="false" customHeight="false" outlineLevel="0" collapsed="false">
      <c r="A91" s="1" t="s">
        <v>334</v>
      </c>
      <c r="B91" s="1" t="s">
        <v>205</v>
      </c>
      <c r="C91" s="1" t="s">
        <v>333</v>
      </c>
      <c r="D91" s="1" t="n">
        <v>55.738056</v>
      </c>
      <c r="E91" s="1" t="n">
        <v>12.381347</v>
      </c>
    </row>
    <row r="92" customFormat="false" ht="14.25" hidden="false" customHeight="false" outlineLevel="0" collapsed="false">
      <c r="A92" s="1" t="s">
        <v>336</v>
      </c>
      <c r="B92" s="1" t="s">
        <v>337</v>
      </c>
      <c r="C92" s="1" t="s">
        <v>338</v>
      </c>
      <c r="D92" s="1" t="n">
        <v>55.030879</v>
      </c>
      <c r="E92" s="1" t="n">
        <v>8.833501</v>
      </c>
    </row>
    <row r="93" customFormat="false" ht="14.25" hidden="false" customHeight="false" outlineLevel="0" collapsed="false">
      <c r="A93" s="1" t="s">
        <v>341</v>
      </c>
      <c r="B93" s="1" t="s">
        <v>337</v>
      </c>
      <c r="C93" s="1" t="s">
        <v>338</v>
      </c>
      <c r="D93" s="1" t="n">
        <v>55.030879</v>
      </c>
      <c r="E93" s="1" t="n">
        <v>8.833501</v>
      </c>
    </row>
    <row r="94" customFormat="false" ht="14.25" hidden="false" customHeight="false" outlineLevel="0" collapsed="false">
      <c r="A94" s="1" t="s">
        <v>342</v>
      </c>
      <c r="B94" s="1" t="s">
        <v>343</v>
      </c>
      <c r="C94" s="1" t="s">
        <v>344</v>
      </c>
      <c r="D94" s="1" t="n">
        <v>55.529089</v>
      </c>
      <c r="E94" s="1" t="n">
        <v>8.779618</v>
      </c>
    </row>
    <row r="95" customFormat="false" ht="14.25" hidden="false" customHeight="false" outlineLevel="0" collapsed="false">
      <c r="A95" s="1" t="s">
        <v>347</v>
      </c>
      <c r="B95" s="1" t="s">
        <v>343</v>
      </c>
      <c r="C95" s="1" t="s">
        <v>344</v>
      </c>
      <c r="D95" s="1" t="n">
        <v>55.529089</v>
      </c>
      <c r="E95" s="1" t="n">
        <v>8.779618</v>
      </c>
    </row>
    <row r="96" customFormat="false" ht="14.25" hidden="false" customHeight="false" outlineLevel="0" collapsed="false">
      <c r="A96" s="1" t="s">
        <v>348</v>
      </c>
      <c r="B96" s="1" t="s">
        <v>239</v>
      </c>
      <c r="C96" s="1" t="s">
        <v>240</v>
      </c>
      <c r="D96" s="1" t="n">
        <v>55.786405</v>
      </c>
      <c r="E96" s="1" t="n">
        <v>12.444982</v>
      </c>
    </row>
    <row r="97" customFormat="false" ht="14.25" hidden="false" customHeight="false" outlineLevel="0" collapsed="false">
      <c r="A97" s="1" t="s">
        <v>349</v>
      </c>
      <c r="B97" s="1" t="s">
        <v>337</v>
      </c>
      <c r="C97" s="1" t="s">
        <v>350</v>
      </c>
      <c r="D97" s="1" t="n">
        <v>55.815547</v>
      </c>
      <c r="E97" s="1" t="n">
        <v>12.404692</v>
      </c>
    </row>
    <row r="98" customFormat="false" ht="14.25" hidden="false" customHeight="false" outlineLevel="0" collapsed="false">
      <c r="A98" s="1" t="s">
        <v>354</v>
      </c>
      <c r="B98" s="1" t="s">
        <v>337</v>
      </c>
      <c r="C98" s="1" t="s">
        <v>350</v>
      </c>
      <c r="D98" s="1" t="n">
        <v>55.815547</v>
      </c>
      <c r="E98" s="1" t="n">
        <v>12.404692</v>
      </c>
    </row>
    <row r="99" customFormat="false" ht="14.25" hidden="false" customHeight="false" outlineLevel="0" collapsed="false">
      <c r="A99" s="1" t="s">
        <v>357</v>
      </c>
      <c r="B99" s="1" t="s">
        <v>337</v>
      </c>
      <c r="C99" s="1" t="s">
        <v>358</v>
      </c>
      <c r="D99" s="1" t="n">
        <v>55.82554</v>
      </c>
      <c r="E99" s="1" t="n">
        <v>12.354039</v>
      </c>
    </row>
    <row r="100" customFormat="false" ht="14.25" hidden="false" customHeight="false" outlineLevel="0" collapsed="false">
      <c r="A100" s="1" t="s">
        <v>360</v>
      </c>
      <c r="B100" s="1" t="s">
        <v>337</v>
      </c>
      <c r="C100" s="1" t="s">
        <v>358</v>
      </c>
      <c r="D100" s="1" t="n">
        <v>55.82554</v>
      </c>
      <c r="E100" s="1" t="n">
        <v>12.354039</v>
      </c>
    </row>
    <row r="101" customFormat="false" ht="14.25" hidden="false" customHeight="false" outlineLevel="0" collapsed="false">
      <c r="A101" s="1" t="s">
        <v>361</v>
      </c>
      <c r="B101" s="1" t="s">
        <v>362</v>
      </c>
      <c r="C101" s="4" t="n">
        <v>10</v>
      </c>
      <c r="D101" s="1" t="n">
        <v>54.925814</v>
      </c>
      <c r="E101" s="1" t="n">
        <v>10.257751</v>
      </c>
    </row>
    <row r="102" customFormat="false" ht="14.25" hidden="false" customHeight="false" outlineLevel="0" collapsed="false">
      <c r="A102" s="1" t="s">
        <v>365</v>
      </c>
      <c r="B102" s="1" t="s">
        <v>362</v>
      </c>
      <c r="C102" s="4" t="n">
        <v>10</v>
      </c>
      <c r="D102" s="1" t="n">
        <v>54.925814</v>
      </c>
      <c r="E102" s="1" t="n">
        <v>10.257751</v>
      </c>
    </row>
    <row r="103" customFormat="false" ht="14.25" hidden="false" customHeight="false" outlineLevel="0" collapsed="false">
      <c r="A103" s="1" t="s">
        <v>367</v>
      </c>
      <c r="B103" s="1" t="s">
        <v>362</v>
      </c>
      <c r="C103" s="1" t="s">
        <v>368</v>
      </c>
      <c r="D103" s="1" t="n">
        <v>54.9226</v>
      </c>
      <c r="E103" s="1" t="n">
        <v>10.2681</v>
      </c>
    </row>
    <row r="104" customFormat="false" ht="14.25" hidden="false" customHeight="false" outlineLevel="0" collapsed="false">
      <c r="A104" s="1" t="s">
        <v>370</v>
      </c>
      <c r="B104" s="1" t="s">
        <v>362</v>
      </c>
      <c r="C104" s="1" t="s">
        <v>368</v>
      </c>
      <c r="D104" s="1" t="n">
        <v>54.9226</v>
      </c>
      <c r="E104" s="1" t="n">
        <v>10.2681</v>
      </c>
    </row>
    <row r="105" customFormat="false" ht="14.25" hidden="false" customHeight="false" outlineLevel="0" collapsed="false">
      <c r="A105" s="1" t="s">
        <v>372</v>
      </c>
      <c r="B105" s="1" t="s">
        <v>362</v>
      </c>
      <c r="C105" s="4" t="n">
        <v>5</v>
      </c>
      <c r="D105" s="1" t="n">
        <v>54.917041</v>
      </c>
      <c r="E105" s="1" t="n">
        <v>10.273316</v>
      </c>
    </row>
    <row r="106" customFormat="false" ht="14.25" hidden="false" customHeight="false" outlineLevel="0" collapsed="false">
      <c r="A106" s="1" t="s">
        <v>373</v>
      </c>
      <c r="B106" s="1" t="s">
        <v>362</v>
      </c>
      <c r="C106" s="4" t="n">
        <v>5</v>
      </c>
      <c r="D106" s="1" t="n">
        <v>54.917041</v>
      </c>
      <c r="E106" s="1" t="n">
        <v>10.273316</v>
      </c>
    </row>
    <row r="107" customFormat="false" ht="14.25" hidden="false" customHeight="false" outlineLevel="0" collapsed="false">
      <c r="A107" s="1" t="s">
        <v>374</v>
      </c>
      <c r="B107" s="1" t="s">
        <v>362</v>
      </c>
      <c r="C107" s="4" t="n">
        <v>16</v>
      </c>
      <c r="D107" s="1" t="n">
        <v>54.9239</v>
      </c>
      <c r="E107" s="1" t="n">
        <v>10.2658</v>
      </c>
    </row>
    <row r="108" customFormat="false" ht="14.25" hidden="false" customHeight="false" outlineLevel="0" collapsed="false">
      <c r="A108" s="1" t="s">
        <v>378</v>
      </c>
      <c r="B108" s="1" t="s">
        <v>362</v>
      </c>
      <c r="C108" s="4" t="n">
        <v>16</v>
      </c>
      <c r="D108" s="1" t="n">
        <v>54.9239</v>
      </c>
      <c r="E108" s="1" t="n">
        <v>10.2658</v>
      </c>
    </row>
    <row r="109" customFormat="false" ht="14.25" hidden="false" customHeight="false" outlineLevel="0" collapsed="false">
      <c r="A109" s="1" t="s">
        <v>381</v>
      </c>
      <c r="B109" s="1" t="s">
        <v>151</v>
      </c>
      <c r="C109" s="1" t="s">
        <v>382</v>
      </c>
      <c r="D109" s="1" t="n">
        <v>55.8327778</v>
      </c>
      <c r="E109" s="1" t="n">
        <v>12.08944444</v>
      </c>
    </row>
    <row r="110" customFormat="false" ht="14.25" hidden="false" customHeight="false" outlineLevel="0" collapsed="false">
      <c r="A110" s="1" t="s">
        <v>388</v>
      </c>
      <c r="B110" s="1" t="s">
        <v>151</v>
      </c>
      <c r="C110" s="1" t="s">
        <v>382</v>
      </c>
      <c r="D110" s="1" t="n">
        <v>55.8327778</v>
      </c>
      <c r="E110" s="1" t="n">
        <v>12.08944444</v>
      </c>
    </row>
    <row r="111" customFormat="false" ht="14.25" hidden="false" customHeight="false" outlineLevel="0" collapsed="false">
      <c r="A111" s="1" t="s">
        <v>390</v>
      </c>
      <c r="B111" s="1" t="s">
        <v>343</v>
      </c>
      <c r="C111" s="1" t="s">
        <v>391</v>
      </c>
      <c r="D111" s="1" t="n">
        <v>55.71026</v>
      </c>
      <c r="E111" s="1" t="n">
        <v>9.50709</v>
      </c>
    </row>
    <row r="112" customFormat="false" ht="14.25" hidden="false" customHeight="false" outlineLevel="0" collapsed="false">
      <c r="A112" s="1" t="s">
        <v>395</v>
      </c>
      <c r="B112" s="1" t="s">
        <v>343</v>
      </c>
      <c r="C112" s="1" t="s">
        <v>391</v>
      </c>
      <c r="D112" s="1" t="n">
        <v>55.71026</v>
      </c>
      <c r="E112" s="1" t="n">
        <v>9.50709</v>
      </c>
    </row>
    <row r="113" customFormat="false" ht="14.25" hidden="false" customHeight="false" outlineLevel="0" collapsed="false">
      <c r="A113" s="1" t="s">
        <v>396</v>
      </c>
      <c r="B113" s="1" t="s">
        <v>397</v>
      </c>
      <c r="C113" s="1" t="s">
        <v>398</v>
      </c>
      <c r="D113" s="1" t="n">
        <v>55.948596</v>
      </c>
      <c r="E113" s="1" t="n">
        <v>12.280072</v>
      </c>
    </row>
    <row r="114" customFormat="false" ht="14.25" hidden="false" customHeight="false" outlineLevel="0" collapsed="false">
      <c r="A114" s="1" t="s">
        <v>403</v>
      </c>
      <c r="B114" s="1" t="s">
        <v>397</v>
      </c>
      <c r="C114" s="1" t="s">
        <v>398</v>
      </c>
      <c r="D114" s="1" t="n">
        <v>55.948596</v>
      </c>
      <c r="E114" s="1" t="n">
        <v>12.280072</v>
      </c>
    </row>
    <row r="115" customFormat="false" ht="14.25" hidden="false" customHeight="false" outlineLevel="0" collapsed="false">
      <c r="A115" s="1" t="s">
        <v>405</v>
      </c>
      <c r="B115" s="1" t="s">
        <v>406</v>
      </c>
      <c r="C115" s="1" t="s">
        <v>407</v>
      </c>
      <c r="D115" s="1" t="n">
        <v>55.710054</v>
      </c>
      <c r="E115" s="1" t="n">
        <v>9.50738</v>
      </c>
    </row>
    <row r="116" customFormat="false" ht="14.25" hidden="false" customHeight="false" outlineLevel="0" collapsed="false">
      <c r="A116" s="1" t="s">
        <v>408</v>
      </c>
      <c r="B116" s="1" t="s">
        <v>406</v>
      </c>
      <c r="C116" s="1" t="s">
        <v>407</v>
      </c>
      <c r="D116" s="1" t="n">
        <v>55.710054</v>
      </c>
      <c r="E116" s="1" t="n">
        <v>9.50738</v>
      </c>
    </row>
    <row r="117" customFormat="false" ht="14.25" hidden="false" customHeight="false" outlineLevel="0" collapsed="false">
      <c r="A117" s="1" t="s">
        <v>409</v>
      </c>
      <c r="B117" s="1" t="s">
        <v>410</v>
      </c>
      <c r="C117" s="1" t="s">
        <v>411</v>
      </c>
      <c r="D117" s="1" t="n">
        <v>55.43347</v>
      </c>
      <c r="E117" s="1" t="n">
        <v>10.015939</v>
      </c>
    </row>
    <row r="118" customFormat="false" ht="14.25" hidden="false" customHeight="false" outlineLevel="0" collapsed="false">
      <c r="A118" s="1" t="s">
        <v>412</v>
      </c>
      <c r="B118" s="1" t="s">
        <v>410</v>
      </c>
      <c r="C118" s="1" t="s">
        <v>411</v>
      </c>
      <c r="D118" s="1" t="n">
        <v>55.43347</v>
      </c>
      <c r="E118" s="1" t="n">
        <v>10.015939</v>
      </c>
    </row>
    <row r="119" customFormat="false" ht="14.25" hidden="false" customHeight="false" outlineLevel="0" collapsed="false">
      <c r="A119" s="1" t="s">
        <v>413</v>
      </c>
      <c r="B119" s="1" t="s">
        <v>414</v>
      </c>
      <c r="C119" s="1" t="s">
        <v>415</v>
      </c>
      <c r="D119" s="1" t="n">
        <v>55.00989</v>
      </c>
      <c r="E119" s="1" t="n">
        <v>11.96633</v>
      </c>
    </row>
    <row r="120" customFormat="false" ht="14.25" hidden="false" customHeight="false" outlineLevel="0" collapsed="false">
      <c r="A120" s="1" t="s">
        <v>417</v>
      </c>
      <c r="B120" s="1" t="s">
        <v>414</v>
      </c>
      <c r="C120" s="1" t="s">
        <v>415</v>
      </c>
      <c r="D120" s="1" t="n">
        <v>55.00989</v>
      </c>
      <c r="E120" s="1" t="n">
        <v>11.96633</v>
      </c>
    </row>
    <row r="121" customFormat="false" ht="14.25" hidden="false" customHeight="false" outlineLevel="0" collapsed="false">
      <c r="A121" s="1" t="s">
        <v>418</v>
      </c>
      <c r="B121" s="1" t="s">
        <v>400</v>
      </c>
      <c r="C121" s="1" t="s">
        <v>419</v>
      </c>
      <c r="D121" s="1" t="n">
        <v>55.4065496</v>
      </c>
      <c r="E121" s="1" t="n">
        <v>11.6734296</v>
      </c>
    </row>
    <row r="122" customFormat="false" ht="14.25" hidden="false" customHeight="false" outlineLevel="0" collapsed="false">
      <c r="A122" s="1" t="s">
        <v>420</v>
      </c>
      <c r="B122" s="1" t="s">
        <v>400</v>
      </c>
      <c r="C122" s="1" t="s">
        <v>419</v>
      </c>
      <c r="D122" s="1" t="n">
        <v>55.4065496</v>
      </c>
      <c r="E122" s="1" t="n">
        <v>11.6734296</v>
      </c>
    </row>
    <row r="123" customFormat="false" ht="14.25" hidden="false" customHeight="false" outlineLevel="0" collapsed="false">
      <c r="A123" s="1" t="s">
        <v>421</v>
      </c>
      <c r="B123" s="1" t="s">
        <v>400</v>
      </c>
      <c r="C123" s="1" t="s">
        <v>422</v>
      </c>
      <c r="D123" s="1" t="n">
        <v>55.5541687</v>
      </c>
      <c r="E123" s="1" t="n">
        <v>11.5383697</v>
      </c>
    </row>
    <row r="124" customFormat="false" ht="14.25" hidden="false" customHeight="false" outlineLevel="0" collapsed="false">
      <c r="A124" s="1" t="s">
        <v>424</v>
      </c>
      <c r="B124" s="1" t="s">
        <v>400</v>
      </c>
      <c r="C124" s="1" t="s">
        <v>422</v>
      </c>
      <c r="D124" s="1" t="n">
        <v>55.5541687</v>
      </c>
      <c r="E124" s="1" t="n">
        <v>11.5383697</v>
      </c>
    </row>
    <row r="125" customFormat="false" ht="14.25" hidden="false" customHeight="false" outlineLevel="0" collapsed="false">
      <c r="A125" s="1" t="s">
        <v>425</v>
      </c>
      <c r="B125" s="1" t="s">
        <v>410</v>
      </c>
      <c r="C125" s="1" t="s">
        <v>426</v>
      </c>
      <c r="D125" s="1" t="n">
        <v>55.068876</v>
      </c>
      <c r="E125" s="1" t="n">
        <v>10.647816</v>
      </c>
    </row>
    <row r="126" customFormat="false" ht="14.25" hidden="false" customHeight="false" outlineLevel="0" collapsed="false">
      <c r="A126" s="1" t="s">
        <v>427</v>
      </c>
      <c r="B126" s="1" t="s">
        <v>410</v>
      </c>
      <c r="C126" s="1" t="s">
        <v>426</v>
      </c>
      <c r="D126" s="1" t="n">
        <v>55.068876</v>
      </c>
      <c r="E126" s="1" t="n">
        <v>10.647816</v>
      </c>
    </row>
    <row r="127" customFormat="false" ht="14.25" hidden="false" customHeight="false" outlineLevel="0" collapsed="false">
      <c r="A127" s="1" t="s">
        <v>428</v>
      </c>
      <c r="B127" s="1" t="s">
        <v>410</v>
      </c>
      <c r="C127" s="1" t="s">
        <v>429</v>
      </c>
      <c r="D127" s="1" t="n">
        <v>55.2702</v>
      </c>
      <c r="E127" s="1" t="n">
        <v>10.118235</v>
      </c>
    </row>
    <row r="128" customFormat="false" ht="14.25" hidden="false" customHeight="false" outlineLevel="0" collapsed="false">
      <c r="A128" s="1" t="s">
        <v>430</v>
      </c>
      <c r="B128" s="1" t="s">
        <v>410</v>
      </c>
      <c r="C128" s="1" t="s">
        <v>429</v>
      </c>
      <c r="D128" s="1" t="n">
        <v>55.2702</v>
      </c>
      <c r="E128" s="1" t="n">
        <v>10.118235</v>
      </c>
    </row>
    <row r="129" customFormat="false" ht="14.25" hidden="false" customHeight="false" outlineLevel="0" collapsed="false">
      <c r="A129" s="1" t="s">
        <v>431</v>
      </c>
      <c r="B129" s="1" t="s">
        <v>400</v>
      </c>
      <c r="C129" s="1" t="s">
        <v>432</v>
      </c>
      <c r="D129" s="1" t="n">
        <v>55.3803914</v>
      </c>
      <c r="E129" s="1" t="n">
        <v>11.5681016</v>
      </c>
    </row>
    <row r="130" customFormat="false" ht="14.25" hidden="false" customHeight="false" outlineLevel="0" collapsed="false">
      <c r="A130" s="1" t="s">
        <v>434</v>
      </c>
      <c r="B130" s="1" t="s">
        <v>400</v>
      </c>
      <c r="C130" s="1" t="s">
        <v>432</v>
      </c>
      <c r="D130" s="1" t="n">
        <v>55.3803914</v>
      </c>
      <c r="E130" s="1" t="n">
        <v>11.5681016</v>
      </c>
    </row>
    <row r="131" customFormat="false" ht="14.25" hidden="false" customHeight="false" outlineLevel="0" collapsed="false">
      <c r="A131" s="1" t="s">
        <v>435</v>
      </c>
      <c r="B131" s="1" t="s">
        <v>244</v>
      </c>
      <c r="C131" s="1" t="s">
        <v>194</v>
      </c>
      <c r="D131" s="1" t="n">
        <v>55.6507</v>
      </c>
      <c r="E131" s="1" t="n">
        <v>12.585</v>
      </c>
    </row>
    <row r="132" customFormat="false" ht="14.25" hidden="false" customHeight="false" outlineLevel="0" collapsed="false">
      <c r="A132" s="1" t="s">
        <v>436</v>
      </c>
      <c r="B132" s="1" t="s">
        <v>244</v>
      </c>
      <c r="C132" s="1" t="s">
        <v>194</v>
      </c>
      <c r="D132" s="1" t="n">
        <v>55.6507</v>
      </c>
      <c r="E132" s="1" t="n">
        <v>12.585</v>
      </c>
    </row>
    <row r="133" customFormat="false" ht="14.25" hidden="false" customHeight="false" outlineLevel="0" collapsed="false">
      <c r="A133" s="1" t="s">
        <v>437</v>
      </c>
      <c r="B133" s="1" t="s">
        <v>343</v>
      </c>
      <c r="C133" s="1" t="s">
        <v>438</v>
      </c>
      <c r="D133" s="1" t="n">
        <v>55.67702</v>
      </c>
      <c r="E133" s="1" t="n">
        <v>12.476133</v>
      </c>
    </row>
    <row r="134" customFormat="false" ht="14.25" hidden="false" customHeight="false" outlineLevel="0" collapsed="false">
      <c r="A134" s="1" t="s">
        <v>440</v>
      </c>
      <c r="B134" s="1" t="s">
        <v>343</v>
      </c>
      <c r="C134" s="1" t="s">
        <v>438</v>
      </c>
      <c r="D134" s="1" t="n">
        <v>55.67702</v>
      </c>
      <c r="E134" s="1" t="n">
        <v>12.476133</v>
      </c>
    </row>
    <row r="135" customFormat="false" ht="14.25" hidden="false" customHeight="false" outlineLevel="0" collapsed="false">
      <c r="A135" s="1" t="s">
        <v>442</v>
      </c>
      <c r="B135" s="1" t="s">
        <v>443</v>
      </c>
      <c r="C135" s="1" t="s">
        <v>444</v>
      </c>
      <c r="D135" s="1" t="n">
        <v>55.978735</v>
      </c>
      <c r="E135" s="1" t="n">
        <v>12.029988</v>
      </c>
    </row>
    <row r="136" customFormat="false" ht="14.25" hidden="false" customHeight="false" outlineLevel="0" collapsed="false">
      <c r="A136" s="1" t="s">
        <v>445</v>
      </c>
      <c r="B136" s="1" t="s">
        <v>80</v>
      </c>
      <c r="C136" s="1" t="s">
        <v>446</v>
      </c>
      <c r="D136" s="4" t="n">
        <v>0</v>
      </c>
      <c r="E136" s="4" t="n">
        <v>0</v>
      </c>
    </row>
    <row r="137" customFormat="false" ht="14.25" hidden="false" customHeight="false" outlineLevel="0" collapsed="false">
      <c r="A137" s="1" t="s">
        <v>447</v>
      </c>
      <c r="B137" s="1" t="s">
        <v>50</v>
      </c>
      <c r="C137" s="1" t="s">
        <v>448</v>
      </c>
      <c r="D137" s="4" t="n">
        <v>0</v>
      </c>
      <c r="E137" s="4" t="n">
        <v>0</v>
      </c>
    </row>
    <row r="138" customFormat="false" ht="14.25" hidden="false" customHeight="false" outlineLevel="0" collapsed="false">
      <c r="A138" s="1" t="s">
        <v>452</v>
      </c>
      <c r="B138" s="1" t="s">
        <v>50</v>
      </c>
      <c r="C138" s="1" t="s">
        <v>448</v>
      </c>
      <c r="D138" s="4" t="n">
        <v>0</v>
      </c>
      <c r="E138" s="4" t="n">
        <v>0</v>
      </c>
    </row>
    <row r="139" customFormat="false" ht="14.25" hidden="false" customHeight="false" outlineLevel="0" collapsed="false">
      <c r="A139" s="1" t="s">
        <v>453</v>
      </c>
      <c r="B139" s="1" t="s">
        <v>454</v>
      </c>
      <c r="C139" s="1" t="s">
        <v>455</v>
      </c>
      <c r="D139" s="1" t="n">
        <v>57.32149</v>
      </c>
      <c r="E139" s="1" t="n">
        <v>9.531</v>
      </c>
    </row>
    <row r="140" customFormat="false" ht="14.25" hidden="false" customHeight="false" outlineLevel="0" collapsed="false">
      <c r="A140" s="1" t="s">
        <v>458</v>
      </c>
      <c r="B140" s="1" t="s">
        <v>454</v>
      </c>
      <c r="C140" s="1" t="s">
        <v>459</v>
      </c>
      <c r="D140" s="1" t="n">
        <v>57.32149</v>
      </c>
      <c r="E140" s="1" t="n">
        <v>9.531</v>
      </c>
    </row>
    <row r="141" customFormat="false" ht="14.25" hidden="false" customHeight="false" outlineLevel="0" collapsed="false">
      <c r="A141" s="1" t="s">
        <v>462</v>
      </c>
      <c r="B141" s="1" t="s">
        <v>463</v>
      </c>
      <c r="C141" s="1" t="s">
        <v>464</v>
      </c>
      <c r="D141" s="4" t="n">
        <v>0</v>
      </c>
      <c r="E141" s="4" t="n">
        <v>0</v>
      </c>
    </row>
    <row r="142" customFormat="false" ht="14.25" hidden="false" customHeight="false" outlineLevel="0" collapsed="false">
      <c r="A142" s="1" t="s">
        <v>468</v>
      </c>
      <c r="B142" s="1" t="s">
        <v>463</v>
      </c>
      <c r="C142" s="1" t="s">
        <v>469</v>
      </c>
      <c r="D142" s="4" t="n">
        <v>0</v>
      </c>
      <c r="E142" s="4" t="n">
        <v>0</v>
      </c>
    </row>
    <row r="143" customFormat="false" ht="14.25" hidden="false" customHeight="false" outlineLevel="0" collapsed="false">
      <c r="A143" s="1" t="s">
        <v>470</v>
      </c>
      <c r="B143" s="1" t="s">
        <v>471</v>
      </c>
      <c r="C143" s="1" t="s">
        <v>472</v>
      </c>
      <c r="D143" s="1" t="n">
        <v>55.67916</v>
      </c>
      <c r="E143" s="1" t="n">
        <v>12.477318</v>
      </c>
    </row>
    <row r="144" customFormat="false" ht="14.25" hidden="false" customHeight="false" outlineLevel="0" collapsed="false">
      <c r="A144" s="1" t="s">
        <v>476</v>
      </c>
      <c r="B144" s="1" t="s">
        <v>471</v>
      </c>
      <c r="C144" s="1" t="s">
        <v>472</v>
      </c>
      <c r="D144" s="1" t="n">
        <v>55.67916</v>
      </c>
      <c r="E144" s="1" t="n">
        <v>12.477318</v>
      </c>
    </row>
    <row r="145" customFormat="false" ht="14.25" hidden="false" customHeight="false" outlineLevel="0" collapsed="false">
      <c r="A145" s="1" t="s">
        <v>477</v>
      </c>
      <c r="B145" s="1" t="s">
        <v>478</v>
      </c>
      <c r="C145" s="1" t="s">
        <v>479</v>
      </c>
      <c r="D145" s="1" t="n">
        <v>56.54158</v>
      </c>
      <c r="E145" s="1" t="n">
        <v>8.302653</v>
      </c>
    </row>
    <row r="146" customFormat="false" ht="14.25" hidden="false" customHeight="false" outlineLevel="0" collapsed="false">
      <c r="A146" s="1" t="s">
        <v>482</v>
      </c>
      <c r="B146" s="1" t="s">
        <v>478</v>
      </c>
      <c r="C146" s="1" t="s">
        <v>483</v>
      </c>
      <c r="D146" s="1" t="n">
        <v>56.54158</v>
      </c>
      <c r="E146" s="1" t="n">
        <v>8.302653</v>
      </c>
    </row>
    <row r="147" customFormat="false" ht="14.25" hidden="false" customHeight="false" outlineLevel="0" collapsed="false">
      <c r="A147" s="1" t="s">
        <v>484</v>
      </c>
      <c r="B147" s="1" t="s">
        <v>485</v>
      </c>
      <c r="C147" s="1" t="s">
        <v>486</v>
      </c>
      <c r="D147" s="1" t="n">
        <v>55.291331</v>
      </c>
      <c r="E147" s="1" t="n">
        <v>11.809837</v>
      </c>
    </row>
    <row r="148" customFormat="false" ht="14.25" hidden="false" customHeight="false" outlineLevel="0" collapsed="false">
      <c r="A148" s="1" t="s">
        <v>489</v>
      </c>
      <c r="B148" s="1" t="s">
        <v>485</v>
      </c>
      <c r="C148" s="1" t="s">
        <v>486</v>
      </c>
      <c r="D148" s="1" t="n">
        <v>55.291331</v>
      </c>
      <c r="E148" s="1" t="n">
        <v>11.809837</v>
      </c>
    </row>
    <row r="149" customFormat="false" ht="14.25" hidden="false" customHeight="false" outlineLevel="0" collapsed="false">
      <c r="A149" s="1" t="s">
        <v>490</v>
      </c>
      <c r="B149" s="1" t="s">
        <v>491</v>
      </c>
      <c r="C149" s="1" t="s">
        <v>492</v>
      </c>
      <c r="D149" s="1" t="n">
        <v>57.537455</v>
      </c>
      <c r="E149" s="1" t="n">
        <v>9.899299</v>
      </c>
    </row>
    <row r="150" customFormat="false" ht="14.25" hidden="false" customHeight="false" outlineLevel="0" collapsed="false">
      <c r="A150" s="1" t="s">
        <v>496</v>
      </c>
      <c r="B150" s="1" t="s">
        <v>478</v>
      </c>
      <c r="C150" s="1" t="s">
        <v>492</v>
      </c>
      <c r="D150" s="1" t="n">
        <v>57.537455</v>
      </c>
      <c r="E150" s="1" t="n">
        <v>9.899299</v>
      </c>
    </row>
    <row r="151" customFormat="false" ht="14.25" hidden="false" customHeight="false" outlineLevel="0" collapsed="false">
      <c r="A151" s="1" t="s">
        <v>497</v>
      </c>
      <c r="B151" s="1" t="s">
        <v>498</v>
      </c>
      <c r="C151" s="1" t="s">
        <v>499</v>
      </c>
      <c r="D151" s="1" t="n">
        <v>56.539969</v>
      </c>
      <c r="E151" s="1" t="n">
        <v>8.303745</v>
      </c>
    </row>
    <row r="152" customFormat="false" ht="14.25" hidden="false" customHeight="false" outlineLevel="0" collapsed="false">
      <c r="A152" s="1" t="s">
        <v>501</v>
      </c>
      <c r="B152" s="1" t="s">
        <v>498</v>
      </c>
      <c r="C152" s="1" t="s">
        <v>499</v>
      </c>
      <c r="D152" s="1" t="n">
        <v>56.539969</v>
      </c>
      <c r="E152" s="1" t="n">
        <v>8.303745</v>
      </c>
    </row>
    <row r="153" customFormat="false" ht="14.25" hidden="false" customHeight="false" outlineLevel="0" collapsed="false">
      <c r="A153" s="1" t="s">
        <v>502</v>
      </c>
      <c r="B153" s="1" t="s">
        <v>268</v>
      </c>
      <c r="C153" s="1" t="s">
        <v>503</v>
      </c>
      <c r="D153" s="1" t="n">
        <v>56.414653</v>
      </c>
      <c r="E153" s="1" t="n">
        <v>10.856494</v>
      </c>
    </row>
    <row r="154" customFormat="false" ht="14.25" hidden="false" customHeight="false" outlineLevel="0" collapsed="false">
      <c r="A154" s="1" t="s">
        <v>505</v>
      </c>
      <c r="B154" s="1" t="s">
        <v>268</v>
      </c>
      <c r="C154" s="1" t="s">
        <v>503</v>
      </c>
      <c r="D154" s="1" t="n">
        <v>56.414653</v>
      </c>
      <c r="E154" s="1" t="n">
        <v>10.856494</v>
      </c>
    </row>
    <row r="155" customFormat="false" ht="14.25" hidden="false" customHeight="false" outlineLevel="0" collapsed="false">
      <c r="A155" s="1" t="s">
        <v>506</v>
      </c>
      <c r="B155" s="1" t="s">
        <v>507</v>
      </c>
      <c r="C155" s="1" t="s">
        <v>508</v>
      </c>
      <c r="D155" s="1" t="n">
        <v>55.1019963234694</v>
      </c>
      <c r="E155" s="1" t="n">
        <v>14.7296919692847</v>
      </c>
    </row>
    <row r="156" customFormat="false" ht="14.25" hidden="false" customHeight="false" outlineLevel="0" collapsed="false">
      <c r="A156" s="1" t="s">
        <v>510</v>
      </c>
      <c r="B156" s="1" t="s">
        <v>507</v>
      </c>
      <c r="C156" s="1" t="s">
        <v>508</v>
      </c>
      <c r="D156" s="1" t="n">
        <v>55.1019963234694</v>
      </c>
      <c r="E156" s="1" t="n">
        <v>14.7296919692847</v>
      </c>
    </row>
    <row r="157" customFormat="false" ht="14.25" hidden="false" customHeight="false" outlineLevel="0" collapsed="false">
      <c r="A157" s="1" t="s">
        <v>511</v>
      </c>
      <c r="B157" s="1" t="s">
        <v>268</v>
      </c>
      <c r="C157" s="1" t="s">
        <v>512</v>
      </c>
      <c r="D157" s="1" t="n">
        <v>56.795409</v>
      </c>
      <c r="E157" s="1" t="n">
        <v>9.527786</v>
      </c>
    </row>
    <row r="158" customFormat="false" ht="14.25" hidden="false" customHeight="false" outlineLevel="0" collapsed="false">
      <c r="A158" s="1" t="s">
        <v>516</v>
      </c>
      <c r="B158" s="1" t="s">
        <v>268</v>
      </c>
      <c r="C158" s="1" t="s">
        <v>512</v>
      </c>
      <c r="D158" s="1" t="n">
        <v>56.795409</v>
      </c>
      <c r="E158" s="1" t="n">
        <v>9.527786</v>
      </c>
    </row>
    <row r="159" customFormat="false" ht="14.25" hidden="false" customHeight="false" outlineLevel="0" collapsed="false">
      <c r="A159" s="1" t="s">
        <v>518</v>
      </c>
      <c r="B159" s="1" t="s">
        <v>519</v>
      </c>
      <c r="C159" s="1" t="s">
        <v>520</v>
      </c>
      <c r="D159" s="1" t="n">
        <v>56.88063</v>
      </c>
      <c r="E159" s="1" t="n">
        <v>9.609253</v>
      </c>
    </row>
    <row r="160" customFormat="false" ht="14.25" hidden="false" customHeight="false" outlineLevel="0" collapsed="false">
      <c r="A160" s="1" t="s">
        <v>523</v>
      </c>
      <c r="B160" s="1" t="s">
        <v>519</v>
      </c>
      <c r="C160" s="1" t="s">
        <v>520</v>
      </c>
      <c r="D160" s="1" t="n">
        <v>56.88063</v>
      </c>
      <c r="E160" s="1" t="n">
        <v>9.6092563</v>
      </c>
    </row>
    <row r="161" customFormat="false" ht="14.25" hidden="false" customHeight="false" outlineLevel="0" collapsed="false">
      <c r="A161" s="1" t="s">
        <v>524</v>
      </c>
      <c r="B161" s="1" t="s">
        <v>525</v>
      </c>
      <c r="C161" s="1" t="s">
        <v>526</v>
      </c>
      <c r="D161" s="1" t="n">
        <v>55.768425</v>
      </c>
      <c r="E161" s="1" t="n">
        <v>8.922321</v>
      </c>
    </row>
    <row r="162" customFormat="false" ht="14.25" hidden="false" customHeight="false" outlineLevel="0" collapsed="false">
      <c r="A162" s="1" t="s">
        <v>529</v>
      </c>
      <c r="B162" s="1" t="s">
        <v>525</v>
      </c>
      <c r="C162" s="1" t="s">
        <v>530</v>
      </c>
      <c r="D162" s="1" t="n">
        <v>55.768425</v>
      </c>
      <c r="E162" s="1" t="n">
        <v>8.922321</v>
      </c>
    </row>
    <row r="163" customFormat="false" ht="14.25" hidden="false" customHeight="false" outlineLevel="0" collapsed="false">
      <c r="A163" s="1" t="s">
        <v>532</v>
      </c>
      <c r="B163" s="1" t="s">
        <v>533</v>
      </c>
      <c r="C163" s="1" t="s">
        <v>534</v>
      </c>
      <c r="D163" s="1" t="n">
        <v>56.424585</v>
      </c>
      <c r="E163" s="1" t="n">
        <v>10.077818</v>
      </c>
    </row>
    <row r="164" customFormat="false" ht="14.25" hidden="false" customHeight="false" outlineLevel="0" collapsed="false">
      <c r="A164" s="1" t="s">
        <v>538</v>
      </c>
      <c r="B164" s="1" t="s">
        <v>533</v>
      </c>
      <c r="C164" s="1" t="s">
        <v>534</v>
      </c>
      <c r="D164" s="1" t="n">
        <v>56.424585</v>
      </c>
      <c r="E164" s="1" t="n">
        <v>10.077818</v>
      </c>
    </row>
    <row r="165" customFormat="false" ht="14.25" hidden="false" customHeight="false" outlineLevel="0" collapsed="false">
      <c r="A165" s="1" t="s">
        <v>540</v>
      </c>
      <c r="B165" s="1" t="s">
        <v>474</v>
      </c>
      <c r="C165" s="1" t="s">
        <v>541</v>
      </c>
      <c r="D165" s="1" t="n">
        <v>56.464396</v>
      </c>
      <c r="E165" s="1" t="n">
        <v>9.438</v>
      </c>
    </row>
    <row r="166" customFormat="false" ht="14.25" hidden="false" customHeight="false" outlineLevel="0" collapsed="false">
      <c r="A166" s="1" t="s">
        <v>545</v>
      </c>
      <c r="B166" s="1" t="s">
        <v>474</v>
      </c>
      <c r="C166" s="1" t="s">
        <v>541</v>
      </c>
      <c r="D166" s="1" t="n">
        <v>56.464396</v>
      </c>
      <c r="E166" s="1" t="n">
        <v>9.438</v>
      </c>
    </row>
    <row r="167" customFormat="false" ht="14.25" hidden="false" customHeight="false" outlineLevel="0" collapsed="false">
      <c r="A167" s="1" t="s">
        <v>546</v>
      </c>
      <c r="B167" s="1" t="s">
        <v>547</v>
      </c>
      <c r="C167" s="1" t="s">
        <v>548</v>
      </c>
      <c r="D167" s="1" t="n">
        <v>55.710538</v>
      </c>
      <c r="E167" s="1" t="n">
        <v>11.682714</v>
      </c>
    </row>
    <row r="168" customFormat="false" ht="14.25" hidden="false" customHeight="false" outlineLevel="0" collapsed="false">
      <c r="A168" s="1" t="s">
        <v>552</v>
      </c>
      <c r="B168" s="1" t="s">
        <v>547</v>
      </c>
      <c r="C168" s="1" t="s">
        <v>548</v>
      </c>
      <c r="D168" s="1" t="n">
        <v>55.710538</v>
      </c>
      <c r="E168" s="1" t="n">
        <v>11.682714</v>
      </c>
    </row>
    <row r="169" customFormat="false" ht="14.25" hidden="false" customHeight="false" outlineLevel="0" collapsed="false">
      <c r="A169" s="1" t="s">
        <v>553</v>
      </c>
      <c r="B169" s="1" t="s">
        <v>491</v>
      </c>
      <c r="C169" s="1" t="s">
        <v>181</v>
      </c>
      <c r="D169" s="1" t="n">
        <v>55.92355</v>
      </c>
      <c r="E169" s="1" t="n">
        <v>12.314189</v>
      </c>
    </row>
    <row r="170" customFormat="false" ht="14.25" hidden="false" customHeight="false" outlineLevel="0" collapsed="false">
      <c r="A170" s="1" t="s">
        <v>555</v>
      </c>
      <c r="B170" s="1" t="s">
        <v>491</v>
      </c>
      <c r="C170" s="1" t="s">
        <v>181</v>
      </c>
      <c r="D170" s="1" t="n">
        <v>55.92355</v>
      </c>
      <c r="E170" s="1" t="n">
        <v>12.314189</v>
      </c>
    </row>
    <row r="171" customFormat="false" ht="14.25" hidden="false" customHeight="false" outlineLevel="0" collapsed="false">
      <c r="A171" s="1" t="s">
        <v>556</v>
      </c>
      <c r="B171" s="1" t="s">
        <v>557</v>
      </c>
      <c r="C171" s="1" t="s">
        <v>558</v>
      </c>
      <c r="D171" s="1" t="n">
        <v>55.673937</v>
      </c>
      <c r="E171" s="1" t="n">
        <v>12.525034</v>
      </c>
    </row>
    <row r="172" customFormat="false" ht="14.25" hidden="false" customHeight="false" outlineLevel="0" collapsed="false">
      <c r="A172" s="1" t="s">
        <v>561</v>
      </c>
      <c r="B172" s="1" t="s">
        <v>557</v>
      </c>
      <c r="C172" s="1" t="s">
        <v>558</v>
      </c>
      <c r="D172" s="1" t="n">
        <v>55.673937</v>
      </c>
      <c r="E172" s="1" t="n">
        <v>12.525034</v>
      </c>
    </row>
    <row r="173" customFormat="false" ht="14.25" hidden="false" customHeight="false" outlineLevel="0" collapsed="false">
      <c r="A173" s="1" t="s">
        <v>562</v>
      </c>
      <c r="B173" s="1" t="s">
        <v>557</v>
      </c>
      <c r="C173" s="1" t="s">
        <v>563</v>
      </c>
      <c r="D173" s="1" t="n">
        <v>55.67376</v>
      </c>
      <c r="E173" s="1" t="n">
        <v>12.525392</v>
      </c>
    </row>
    <row r="174" customFormat="false" ht="14.25" hidden="false" customHeight="false" outlineLevel="0" collapsed="false">
      <c r="A174" s="1" t="s">
        <v>565</v>
      </c>
      <c r="B174" s="1" t="s">
        <v>557</v>
      </c>
      <c r="C174" s="1" t="s">
        <v>566</v>
      </c>
      <c r="D174" s="1" t="n">
        <v>55.67376</v>
      </c>
      <c r="E174" s="1" t="n">
        <v>12.525392</v>
      </c>
    </row>
    <row r="175" customFormat="false" ht="14.25" hidden="false" customHeight="false" outlineLevel="0" collapsed="false">
      <c r="A175" s="1" t="s">
        <v>567</v>
      </c>
      <c r="B175" s="1" t="s">
        <v>521</v>
      </c>
      <c r="C175" s="1" t="s">
        <v>568</v>
      </c>
      <c r="D175" s="1" t="n">
        <v>56.1617</v>
      </c>
      <c r="E175" s="1" t="n">
        <v>9.461</v>
      </c>
    </row>
    <row r="176" customFormat="false" ht="14.25" hidden="false" customHeight="false" outlineLevel="0" collapsed="false">
      <c r="A176" s="1" t="s">
        <v>572</v>
      </c>
      <c r="B176" s="1" t="s">
        <v>521</v>
      </c>
      <c r="C176" s="1" t="s">
        <v>568</v>
      </c>
      <c r="D176" s="1" t="n">
        <v>56.1617</v>
      </c>
      <c r="E176" s="1" t="n">
        <v>9.461</v>
      </c>
    </row>
    <row r="177" customFormat="false" ht="14.25" hidden="false" customHeight="false" outlineLevel="0" collapsed="false">
      <c r="A177" s="1" t="s">
        <v>574</v>
      </c>
      <c r="B177" s="1" t="s">
        <v>575</v>
      </c>
      <c r="C177" s="1" t="s">
        <v>576</v>
      </c>
      <c r="D177" s="1" t="n">
        <v>57.168546</v>
      </c>
      <c r="E177" s="1" t="n">
        <v>10.272052</v>
      </c>
    </row>
    <row r="178" customFormat="false" ht="14.25" hidden="false" customHeight="false" outlineLevel="0" collapsed="false">
      <c r="A178" s="1" t="s">
        <v>579</v>
      </c>
      <c r="B178" s="1" t="s">
        <v>575</v>
      </c>
      <c r="C178" s="1" t="s">
        <v>576</v>
      </c>
      <c r="D178" s="1" t="n">
        <v>57.168546</v>
      </c>
      <c r="E178" s="1" t="n">
        <v>10.272052</v>
      </c>
    </row>
    <row r="179" customFormat="false" ht="14.25" hidden="false" customHeight="false" outlineLevel="0" collapsed="false">
      <c r="A179" s="1" t="s">
        <v>580</v>
      </c>
      <c r="B179" s="1" t="s">
        <v>575</v>
      </c>
      <c r="C179" s="1" t="s">
        <v>581</v>
      </c>
      <c r="D179" s="1" t="n">
        <v>57.167865</v>
      </c>
      <c r="E179" s="1" t="n">
        <v>10.269853</v>
      </c>
    </row>
    <row r="180" customFormat="false" ht="14.25" hidden="false" customHeight="false" outlineLevel="0" collapsed="false">
      <c r="A180" s="1" t="s">
        <v>584</v>
      </c>
      <c r="B180" s="1" t="s">
        <v>575</v>
      </c>
      <c r="C180" s="1" t="s">
        <v>585</v>
      </c>
      <c r="D180" s="1" t="n">
        <v>57.167865</v>
      </c>
      <c r="E180" s="1" t="n">
        <v>10.269853</v>
      </c>
    </row>
    <row r="181" customFormat="false" ht="14.25" hidden="false" customHeight="false" outlineLevel="0" collapsed="false">
      <c r="A181" s="1" t="s">
        <v>587</v>
      </c>
      <c r="B181" s="1" t="s">
        <v>575</v>
      </c>
      <c r="C181" s="1" t="s">
        <v>588</v>
      </c>
      <c r="D181" s="1" t="n">
        <v>57.166254</v>
      </c>
      <c r="E181" s="1" t="n">
        <v>10.271033</v>
      </c>
    </row>
    <row r="182" customFormat="false" ht="14.25" hidden="false" customHeight="false" outlineLevel="0" collapsed="false">
      <c r="A182" s="1" t="s">
        <v>590</v>
      </c>
      <c r="B182" s="1" t="s">
        <v>575</v>
      </c>
      <c r="C182" s="1" t="s">
        <v>591</v>
      </c>
      <c r="D182" s="1" t="n">
        <v>57.160317</v>
      </c>
      <c r="E182" s="1" t="n">
        <v>10.273259</v>
      </c>
    </row>
    <row r="183" customFormat="false" ht="14.25" hidden="false" customHeight="false" outlineLevel="0" collapsed="false">
      <c r="A183" s="1" t="s">
        <v>593</v>
      </c>
      <c r="B183" s="1" t="s">
        <v>575</v>
      </c>
      <c r="C183" s="1" t="s">
        <v>594</v>
      </c>
      <c r="D183" s="1" t="n">
        <v>57.160317</v>
      </c>
      <c r="E183" s="1" t="n">
        <v>10.273259</v>
      </c>
    </row>
    <row r="184" customFormat="false" ht="14.25" hidden="false" customHeight="false" outlineLevel="0" collapsed="false">
      <c r="A184" s="1" t="s">
        <v>595</v>
      </c>
      <c r="B184" s="1" t="s">
        <v>575</v>
      </c>
      <c r="C184" s="1" t="s">
        <v>596</v>
      </c>
      <c r="D184" s="1" t="n">
        <v>57.160532</v>
      </c>
      <c r="E184" s="1" t="n">
        <v>10.273592</v>
      </c>
    </row>
    <row r="185" customFormat="false" ht="14.25" hidden="false" customHeight="false" outlineLevel="0" collapsed="false">
      <c r="A185" s="1" t="s">
        <v>598</v>
      </c>
      <c r="B185" s="1" t="s">
        <v>575</v>
      </c>
      <c r="C185" s="1" t="s">
        <v>596</v>
      </c>
      <c r="D185" s="1" t="n">
        <v>57.160532</v>
      </c>
      <c r="E185" s="1" t="n">
        <v>10.273592</v>
      </c>
    </row>
    <row r="186" customFormat="false" ht="14.25" hidden="false" customHeight="false" outlineLevel="0" collapsed="false">
      <c r="A186" s="1" t="s">
        <v>599</v>
      </c>
      <c r="B186" s="1" t="s">
        <v>474</v>
      </c>
      <c r="C186" s="1" t="s">
        <v>600</v>
      </c>
      <c r="D186" s="1" t="n">
        <v>55.407038</v>
      </c>
      <c r="E186" s="1" t="n">
        <v>10.429668</v>
      </c>
    </row>
    <row r="187" customFormat="false" ht="14.25" hidden="false" customHeight="false" outlineLevel="0" collapsed="false">
      <c r="A187" s="1" t="s">
        <v>603</v>
      </c>
      <c r="B187" s="1" t="s">
        <v>604</v>
      </c>
      <c r="C187" s="1" t="s">
        <v>600</v>
      </c>
      <c r="D187" s="1" t="n">
        <v>55.407038</v>
      </c>
      <c r="E187" s="1" t="n">
        <v>10.429668</v>
      </c>
    </row>
    <row r="188" customFormat="false" ht="14.25" hidden="false" customHeight="false" outlineLevel="0" collapsed="false">
      <c r="A188" s="1" t="s">
        <v>605</v>
      </c>
      <c r="B188" s="1" t="s">
        <v>575</v>
      </c>
      <c r="C188" s="1" t="s">
        <v>600</v>
      </c>
      <c r="D188" s="1" t="n">
        <v>55.407</v>
      </c>
      <c r="E188" s="1" t="n">
        <v>10.429</v>
      </c>
    </row>
    <row r="189" customFormat="false" ht="14.25" hidden="false" customHeight="false" outlineLevel="0" collapsed="false">
      <c r="A189" s="1" t="s">
        <v>607</v>
      </c>
      <c r="B189" s="1" t="s">
        <v>575</v>
      </c>
      <c r="C189" s="1" t="s">
        <v>600</v>
      </c>
      <c r="D189" s="1" t="n">
        <v>55.407</v>
      </c>
      <c r="E189" s="1" t="n">
        <v>10.429</v>
      </c>
    </row>
    <row r="190" customFormat="false" ht="14.25" hidden="false" customHeight="false" outlineLevel="0" collapsed="false">
      <c r="A190" s="1" t="s">
        <v>608</v>
      </c>
      <c r="B190" s="1" t="s">
        <v>533</v>
      </c>
      <c r="C190" s="1" t="s">
        <v>609</v>
      </c>
      <c r="D190" s="1" t="n">
        <v>56.881344</v>
      </c>
      <c r="E190" s="1" t="n">
        <v>9.449431</v>
      </c>
    </row>
    <row r="191" customFormat="false" ht="14.25" hidden="false" customHeight="false" outlineLevel="0" collapsed="false">
      <c r="A191" s="1" t="s">
        <v>611</v>
      </c>
      <c r="B191" s="1" t="s">
        <v>533</v>
      </c>
      <c r="C191" s="1" t="s">
        <v>609</v>
      </c>
      <c r="D191" s="1" t="n">
        <v>56.881344</v>
      </c>
      <c r="E191" s="1" t="n">
        <v>9.449431</v>
      </c>
    </row>
    <row r="192" customFormat="false" ht="14.25" hidden="false" customHeight="false" outlineLevel="0" collapsed="false">
      <c r="A192" s="1" t="s">
        <v>612</v>
      </c>
      <c r="B192" s="1" t="s">
        <v>604</v>
      </c>
      <c r="C192" s="1" t="s">
        <v>304</v>
      </c>
      <c r="D192" s="1" t="n">
        <v>56.151558</v>
      </c>
      <c r="E192" s="1" t="n">
        <v>8.973381</v>
      </c>
    </row>
    <row r="193" customFormat="false" ht="14.25" hidden="false" customHeight="false" outlineLevel="0" collapsed="false">
      <c r="A193" s="1" t="s">
        <v>616</v>
      </c>
      <c r="B193" s="1" t="s">
        <v>604</v>
      </c>
      <c r="C193" s="1" t="s">
        <v>617</v>
      </c>
      <c r="D193" s="1" t="n">
        <v>56.151558</v>
      </c>
      <c r="E193" s="1" t="n">
        <v>8.973381</v>
      </c>
    </row>
    <row r="194" customFormat="false" ht="14.25" hidden="false" customHeight="false" outlineLevel="0" collapsed="false">
      <c r="A194" s="1" t="s">
        <v>619</v>
      </c>
      <c r="B194" s="1" t="s">
        <v>345</v>
      </c>
      <c r="C194" s="1" t="s">
        <v>620</v>
      </c>
      <c r="D194" s="1" t="n">
        <v>55.904457</v>
      </c>
      <c r="E194" s="1" t="n">
        <v>12.285153</v>
      </c>
    </row>
    <row r="195" customFormat="false" ht="14.25" hidden="false" customHeight="false" outlineLevel="0" collapsed="false">
      <c r="A195" s="1" t="s">
        <v>623</v>
      </c>
      <c r="B195" s="1" t="s">
        <v>433</v>
      </c>
      <c r="C195" s="1" t="s">
        <v>620</v>
      </c>
      <c r="D195" s="1" t="n">
        <v>55.904457</v>
      </c>
      <c r="E195" s="1" t="n">
        <v>12.285153</v>
      </c>
    </row>
    <row r="196" customFormat="false" ht="14.25" hidden="false" customHeight="false" outlineLevel="0" collapsed="false">
      <c r="A196" s="1" t="s">
        <v>624</v>
      </c>
      <c r="B196" s="1" t="s">
        <v>625</v>
      </c>
      <c r="C196" s="1" t="s">
        <v>626</v>
      </c>
      <c r="D196" s="1" t="n">
        <v>55.981189</v>
      </c>
      <c r="E196" s="1" t="n">
        <v>12.284727</v>
      </c>
    </row>
    <row r="197" customFormat="false" ht="14.25" hidden="false" customHeight="false" outlineLevel="0" collapsed="false">
      <c r="A197" s="1" t="s">
        <v>630</v>
      </c>
      <c r="B197" s="1" t="s">
        <v>625</v>
      </c>
      <c r="C197" s="1" t="s">
        <v>626</v>
      </c>
      <c r="D197" s="1" t="n">
        <v>55.981189</v>
      </c>
      <c r="E197" s="1" t="n">
        <v>12.284727</v>
      </c>
    </row>
    <row r="198" customFormat="false" ht="14.25" hidden="false" customHeight="false" outlineLevel="0" collapsed="false">
      <c r="A198" s="1" t="s">
        <v>631</v>
      </c>
      <c r="B198" s="1" t="s">
        <v>345</v>
      </c>
      <c r="C198" s="1" t="s">
        <v>632</v>
      </c>
      <c r="D198" s="1" t="n">
        <v>56.796219</v>
      </c>
      <c r="E198" s="1" t="n">
        <v>9.26164</v>
      </c>
    </row>
    <row r="199" customFormat="false" ht="14.25" hidden="false" customHeight="false" outlineLevel="0" collapsed="false">
      <c r="A199" s="1" t="s">
        <v>638</v>
      </c>
      <c r="B199" s="1" t="s">
        <v>345</v>
      </c>
      <c r="C199" s="1" t="s">
        <v>639</v>
      </c>
      <c r="D199" s="1" t="n">
        <v>56.796219</v>
      </c>
      <c r="E199" s="1" t="n">
        <v>9.26164</v>
      </c>
    </row>
    <row r="200" customFormat="false" ht="14.25" hidden="false" customHeight="false" outlineLevel="0" collapsed="false">
      <c r="A200" s="1" t="s">
        <v>641</v>
      </c>
      <c r="B200" s="1" t="s">
        <v>521</v>
      </c>
      <c r="C200" s="1" t="s">
        <v>93</v>
      </c>
      <c r="D200" s="1" t="n">
        <v>55.6152690354875</v>
      </c>
      <c r="E200" s="1" t="n">
        <v>12.0571677586452</v>
      </c>
    </row>
    <row r="201" customFormat="false" ht="14.25" hidden="false" customHeight="false" outlineLevel="0" collapsed="false">
      <c r="A201" s="1" t="s">
        <v>646</v>
      </c>
      <c r="B201" s="1" t="s">
        <v>521</v>
      </c>
      <c r="C201" s="1" t="s">
        <v>93</v>
      </c>
      <c r="D201" s="1" t="n">
        <v>55.6152690354875</v>
      </c>
      <c r="E201" s="1" t="n">
        <v>12.0571677586452</v>
      </c>
    </row>
    <row r="202" customFormat="false" ht="14.25" hidden="false" customHeight="false" outlineLevel="0" collapsed="false">
      <c r="A202" s="1" t="s">
        <v>647</v>
      </c>
      <c r="B202" s="1" t="s">
        <v>345</v>
      </c>
      <c r="C202" s="1" t="s">
        <v>648</v>
      </c>
      <c r="D202" s="1" t="n">
        <v>56.787804</v>
      </c>
      <c r="E202" s="1" t="n">
        <v>9.2643372</v>
      </c>
    </row>
    <row r="203" customFormat="false" ht="14.25" hidden="false" customHeight="false" outlineLevel="0" collapsed="false">
      <c r="A203" s="1" t="s">
        <v>651</v>
      </c>
      <c r="B203" s="1" t="s">
        <v>345</v>
      </c>
      <c r="C203" s="1" t="s">
        <v>652</v>
      </c>
      <c r="D203" s="1" t="n">
        <v>56.787804</v>
      </c>
      <c r="E203" s="1" t="n">
        <v>9.2643372</v>
      </c>
    </row>
    <row r="204" customFormat="false" ht="14.25" hidden="false" customHeight="false" outlineLevel="0" collapsed="false">
      <c r="A204" s="1" t="s">
        <v>653</v>
      </c>
      <c r="B204" s="1" t="s">
        <v>654</v>
      </c>
      <c r="C204" s="1" t="s">
        <v>655</v>
      </c>
      <c r="D204" s="1" t="n">
        <v>55.7051117961509</v>
      </c>
      <c r="E204" s="1" t="n">
        <v>12.4746792018414</v>
      </c>
    </row>
    <row r="205" customFormat="false" ht="14.25" hidden="false" customHeight="false" outlineLevel="0" collapsed="false">
      <c r="A205" s="1" t="s">
        <v>658</v>
      </c>
      <c r="B205" s="1" t="s">
        <v>654</v>
      </c>
      <c r="C205" s="1" t="s">
        <v>655</v>
      </c>
      <c r="D205" s="1" t="n">
        <v>55.6992</v>
      </c>
      <c r="E205" s="1" t="n">
        <v>12.5047</v>
      </c>
    </row>
    <row r="206" customFormat="false" ht="14.25" hidden="false" customHeight="false" outlineLevel="0" collapsed="false">
      <c r="A206" s="1" t="s">
        <v>659</v>
      </c>
      <c r="B206" s="1" t="s">
        <v>625</v>
      </c>
      <c r="C206" s="1" t="s">
        <v>660</v>
      </c>
      <c r="D206" s="1" t="n">
        <v>57.416744</v>
      </c>
      <c r="E206" s="1" t="n">
        <v>10.479156</v>
      </c>
    </row>
    <row r="207" customFormat="false" ht="14.25" hidden="false" customHeight="false" outlineLevel="0" collapsed="false">
      <c r="A207" s="1" t="s">
        <v>664</v>
      </c>
      <c r="B207" s="1" t="s">
        <v>625</v>
      </c>
      <c r="C207" s="1" t="s">
        <v>660</v>
      </c>
      <c r="D207" s="1" t="n">
        <v>57.416744</v>
      </c>
      <c r="E207" s="1" t="n">
        <v>10.479156</v>
      </c>
    </row>
    <row r="208" customFormat="false" ht="14.25" hidden="false" customHeight="false" outlineLevel="0" collapsed="false">
      <c r="A208" s="1" t="s">
        <v>665</v>
      </c>
      <c r="B208" s="1" t="s">
        <v>467</v>
      </c>
      <c r="C208" s="1" t="s">
        <v>666</v>
      </c>
      <c r="D208" s="4" t="n">
        <v>0</v>
      </c>
      <c r="E208" s="4" t="n">
        <v>0</v>
      </c>
    </row>
    <row r="209" customFormat="false" ht="14.25" hidden="false" customHeight="false" outlineLevel="0" collapsed="false">
      <c r="A209" s="1" t="s">
        <v>668</v>
      </c>
      <c r="B209" s="1" t="s">
        <v>467</v>
      </c>
      <c r="C209" s="1" t="s">
        <v>666</v>
      </c>
    </row>
    <row r="210" customFormat="false" ht="14.25" hidden="false" customHeight="false" outlineLevel="0" collapsed="false">
      <c r="A210" s="1" t="s">
        <v>669</v>
      </c>
      <c r="B210" s="1" t="s">
        <v>670</v>
      </c>
      <c r="C210" s="1" t="s">
        <v>77</v>
      </c>
      <c r="D210" s="1" t="n">
        <v>55.752538</v>
      </c>
      <c r="E210" s="1" t="n">
        <v>12.52822</v>
      </c>
    </row>
    <row r="211" customFormat="false" ht="14.25" hidden="false" customHeight="false" outlineLevel="0" collapsed="false">
      <c r="A211" s="1" t="s">
        <v>671</v>
      </c>
      <c r="B211" s="1" t="s">
        <v>670</v>
      </c>
      <c r="C211" s="1" t="s">
        <v>77</v>
      </c>
      <c r="D211" s="1" t="n">
        <v>55.752538</v>
      </c>
      <c r="E211" s="1" t="n">
        <v>12.52822</v>
      </c>
    </row>
    <row r="212" customFormat="false" ht="14.25" hidden="false" customHeight="false" outlineLevel="0" collapsed="false">
      <c r="A212" s="1" t="s">
        <v>672</v>
      </c>
      <c r="B212" s="1" t="s">
        <v>673</v>
      </c>
      <c r="C212" s="1" t="s">
        <v>674</v>
      </c>
      <c r="D212" s="4" t="n">
        <v>0</v>
      </c>
      <c r="E212" s="4" t="n">
        <v>0</v>
      </c>
    </row>
    <row r="213" customFormat="false" ht="14.25" hidden="false" customHeight="false" outlineLevel="0" collapsed="false">
      <c r="A213" s="1" t="s">
        <v>677</v>
      </c>
      <c r="B213" s="1" t="s">
        <v>80</v>
      </c>
      <c r="C213" s="1" t="s">
        <v>674</v>
      </c>
      <c r="D213" s="4" t="n">
        <v>0</v>
      </c>
      <c r="E213" s="4" t="n">
        <v>0</v>
      </c>
    </row>
    <row r="214" customFormat="false" ht="14.25" hidden="false" customHeight="false" outlineLevel="0" collapsed="false">
      <c r="A214" s="1" t="s">
        <v>678</v>
      </c>
      <c r="B214" s="1" t="s">
        <v>467</v>
      </c>
      <c r="C214" s="1" t="s">
        <v>679</v>
      </c>
      <c r="D214" s="1" t="n">
        <v>56.049245</v>
      </c>
      <c r="E214" s="1" t="n">
        <v>9.844453</v>
      </c>
    </row>
    <row r="215" customFormat="false" ht="14.25" hidden="false" customHeight="false" outlineLevel="0" collapsed="false">
      <c r="A215" s="1" t="s">
        <v>681</v>
      </c>
      <c r="B215" s="1" t="s">
        <v>467</v>
      </c>
      <c r="C215" s="1" t="s">
        <v>679</v>
      </c>
      <c r="D215" s="1" t="n">
        <v>56.049245</v>
      </c>
      <c r="E215" s="1" t="n">
        <v>9.844453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29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942" activePane="bottomLeft" state="frozen"/>
      <selection pane="topLeft" activeCell="A1" activeCellId="0" sqref="A1"/>
      <selection pane="bottomLeft" activeCell="A1" activeCellId="0" sqref="A1:J2956"/>
    </sheetView>
  </sheetViews>
  <sheetFormatPr defaultColWidth="8.55078125" defaultRowHeight="14.25" zeroHeight="false" outlineLevelRow="0" outlineLevelCol="0"/>
  <cols>
    <col collapsed="false" customWidth="true" hidden="false" outlineLevel="0" max="3" min="1" style="0" width="12.18"/>
    <col collapsed="false" customWidth="true" hidden="false" outlineLevel="0" max="4" min="4" style="66" width="18.36"/>
    <col collapsed="false" customWidth="true" hidden="false" outlineLevel="0" max="5" min="5" style="0" width="18.36"/>
    <col collapsed="false" customWidth="true" hidden="false" outlineLevel="0" max="6" min="6" style="0" width="18.09"/>
    <col collapsed="false" customWidth="true" hidden="false" outlineLevel="0" max="10" min="10" style="0" width="12.9"/>
  </cols>
  <sheetData>
    <row r="1" customFormat="false" ht="14.25" hidden="false" customHeight="false" outlineLevel="0" collapsed="false">
      <c r="A1" s="56" t="s">
        <v>739</v>
      </c>
      <c r="B1" s="56" t="s">
        <v>3</v>
      </c>
      <c r="C1" s="56" t="s">
        <v>4</v>
      </c>
      <c r="D1" s="56" t="s">
        <v>3508</v>
      </c>
      <c r="E1" s="56" t="s">
        <v>684</v>
      </c>
      <c r="F1" s="56" t="s">
        <v>738</v>
      </c>
      <c r="G1" s="56" t="s">
        <v>3509</v>
      </c>
      <c r="H1" s="56" t="s">
        <v>3510</v>
      </c>
      <c r="I1" s="56" t="s">
        <v>737</v>
      </c>
      <c r="J1" s="56" t="s">
        <v>3511</v>
      </c>
    </row>
    <row r="2" customFormat="false" ht="14.25" hidden="false" customHeight="false" outlineLevel="0" collapsed="false">
      <c r="A2" s="0" t="s">
        <v>39</v>
      </c>
      <c r="B2" s="64" t="n">
        <f aca="false">VLOOKUP(A2,SampleData!A$1:E$220,4,FALSE())</f>
        <v>55.31346</v>
      </c>
      <c r="C2" s="64" t="n">
        <f aca="false">VLOOKUP(A2,SampleData!A$1:E$220,5,FALSE())</f>
        <v>10.787851</v>
      </c>
      <c r="D2" s="66" t="s">
        <v>3512</v>
      </c>
      <c r="E2" s="64" t="s">
        <v>3513</v>
      </c>
      <c r="F2" s="0" t="s">
        <v>703</v>
      </c>
      <c r="G2" s="0" t="s">
        <v>3514</v>
      </c>
      <c r="H2" s="0" t="s">
        <v>3515</v>
      </c>
      <c r="I2" s="0" t="s">
        <v>3516</v>
      </c>
      <c r="J2" s="0" t="str">
        <f aca="false">IF(H2="Present",H2&amp;"_"&amp;I2,H2)</f>
        <v>Absent</v>
      </c>
    </row>
    <row r="3" customFormat="false" ht="14.25" hidden="false" customHeight="false" outlineLevel="0" collapsed="false">
      <c r="A3" s="0" t="s">
        <v>39</v>
      </c>
      <c r="B3" s="64" t="n">
        <f aca="false">VLOOKUP(A3,SampleData!A$1:E$220,4,FALSE())</f>
        <v>55.31346</v>
      </c>
      <c r="C3" s="64" t="n">
        <f aca="false">VLOOKUP(A3,SampleData!A$1:E$220,5,FALSE())</f>
        <v>10.787851</v>
      </c>
      <c r="D3" s="66" t="s">
        <v>3517</v>
      </c>
      <c r="E3" s="64" t="s">
        <v>636</v>
      </c>
      <c r="F3" s="0" t="s">
        <v>709</v>
      </c>
      <c r="G3" s="0" t="s">
        <v>735</v>
      </c>
      <c r="H3" s="0" t="s">
        <v>3515</v>
      </c>
      <c r="I3" s="0" t="s">
        <v>3516</v>
      </c>
      <c r="J3" s="0" t="str">
        <f aca="false">IF(H3="Present",H3&amp;"_"&amp;I3,H3)</f>
        <v>Absent</v>
      </c>
    </row>
    <row r="4" customFormat="false" ht="14.25" hidden="false" customHeight="false" outlineLevel="0" collapsed="false">
      <c r="A4" s="0" t="s">
        <v>39</v>
      </c>
      <c r="B4" s="64" t="n">
        <f aca="false">VLOOKUP(A4,SampleData!A$1:E$220,4,FALSE())</f>
        <v>55.31346</v>
      </c>
      <c r="C4" s="64" t="n">
        <f aca="false">VLOOKUP(A4,SampleData!A$1:E$220,5,FALSE())</f>
        <v>10.787851</v>
      </c>
      <c r="D4" s="66" t="s">
        <v>3518</v>
      </c>
      <c r="E4" s="0" t="s">
        <v>710</v>
      </c>
      <c r="F4" s="0" t="s">
        <v>710</v>
      </c>
      <c r="G4" s="0" t="s">
        <v>735</v>
      </c>
      <c r="H4" s="0" t="s">
        <v>3515</v>
      </c>
      <c r="I4" s="0" t="s">
        <v>3516</v>
      </c>
      <c r="J4" s="0" t="str">
        <f aca="false">IF(H4="Present",H4&amp;"_"&amp;I4,H4)</f>
        <v>Absent</v>
      </c>
    </row>
    <row r="5" customFormat="false" ht="14.25" hidden="false" customHeight="false" outlineLevel="0" collapsed="false">
      <c r="A5" s="0" t="s">
        <v>39</v>
      </c>
      <c r="B5" s="64" t="n">
        <f aca="false">VLOOKUP(A5,SampleData!A$1:E$220,4,FALSE())</f>
        <v>55.31346</v>
      </c>
      <c r="C5" s="64" t="n">
        <f aca="false">VLOOKUP(A5,SampleData!A$1:E$220,5,FALSE())</f>
        <v>10.787851</v>
      </c>
      <c r="D5" s="66" t="s">
        <v>3519</v>
      </c>
      <c r="E5" s="64" t="s">
        <v>3520</v>
      </c>
      <c r="F5" s="0" t="s">
        <v>697</v>
      </c>
      <c r="G5" s="0" t="s">
        <v>735</v>
      </c>
      <c r="H5" s="0" t="s">
        <v>3515</v>
      </c>
      <c r="I5" s="0" t="s">
        <v>3516</v>
      </c>
      <c r="J5" s="0" t="str">
        <f aca="false">IF(H5="Present",H5&amp;"_"&amp;I5,H5)</f>
        <v>Absent</v>
      </c>
    </row>
    <row r="6" customFormat="false" ht="14.25" hidden="false" customHeight="false" outlineLevel="0" collapsed="false">
      <c r="A6" s="0" t="s">
        <v>39</v>
      </c>
      <c r="B6" s="64" t="n">
        <f aca="false">VLOOKUP(A6,SampleData!A$1:E$220,4,FALSE())</f>
        <v>55.31346</v>
      </c>
      <c r="C6" s="64" t="n">
        <f aca="false">VLOOKUP(A6,SampleData!A$1:E$220,5,FALSE())</f>
        <v>10.787851</v>
      </c>
      <c r="D6" s="66" t="s">
        <v>3521</v>
      </c>
      <c r="E6" s="64" t="s">
        <v>208</v>
      </c>
      <c r="F6" s="0" t="s">
        <v>704</v>
      </c>
      <c r="G6" s="0" t="s">
        <v>735</v>
      </c>
      <c r="H6" s="0" t="s">
        <v>3515</v>
      </c>
      <c r="I6" s="0" t="s">
        <v>3516</v>
      </c>
      <c r="J6" s="0" t="str">
        <f aca="false">IF(H6="Present",H6&amp;"_"&amp;I6,H6)</f>
        <v>Absent</v>
      </c>
    </row>
    <row r="7" customFormat="false" ht="14.25" hidden="false" customHeight="false" outlineLevel="0" collapsed="false">
      <c r="A7" s="0" t="s">
        <v>39</v>
      </c>
      <c r="B7" s="64" t="n">
        <f aca="false">VLOOKUP(A7,SampleData!A$1:E$220,4,FALSE())</f>
        <v>55.31346</v>
      </c>
      <c r="C7" s="64" t="n">
        <f aca="false">VLOOKUP(A7,SampleData!A$1:E$220,5,FALSE())</f>
        <v>10.787851</v>
      </c>
      <c r="D7" s="66" t="s">
        <v>3522</v>
      </c>
      <c r="E7" s="64" t="s">
        <v>3523</v>
      </c>
      <c r="F7" s="0" t="s">
        <v>708</v>
      </c>
      <c r="G7" s="0" t="s">
        <v>735</v>
      </c>
      <c r="H7" s="0" t="s">
        <v>3515</v>
      </c>
      <c r="I7" s="0" t="s">
        <v>3516</v>
      </c>
      <c r="J7" s="0" t="str">
        <f aca="false">IF(H7="Present",H7&amp;"_"&amp;I7,H7)</f>
        <v>Absent</v>
      </c>
    </row>
    <row r="8" customFormat="false" ht="14.25" hidden="false" customHeight="false" outlineLevel="0" collapsed="false">
      <c r="A8" s="0" t="s">
        <v>39</v>
      </c>
      <c r="B8" s="64" t="n">
        <f aca="false">VLOOKUP(A8,SampleData!A$1:E$220,4,FALSE())</f>
        <v>55.31346</v>
      </c>
      <c r="C8" s="64" t="n">
        <f aca="false">VLOOKUP(A8,SampleData!A$1:E$220,5,FALSE())</f>
        <v>10.787851</v>
      </c>
      <c r="D8" s="66" t="s">
        <v>3522</v>
      </c>
      <c r="E8" s="64" t="s">
        <v>3523</v>
      </c>
      <c r="F8" s="0" t="s">
        <v>708</v>
      </c>
      <c r="G8" s="0" t="s">
        <v>735</v>
      </c>
      <c r="H8" s="0" t="s">
        <v>3515</v>
      </c>
      <c r="I8" s="0" t="s">
        <v>3516</v>
      </c>
      <c r="J8" s="0" t="str">
        <f aca="false">IF(H8="Present",H8&amp;"_"&amp;I8,H8)</f>
        <v>Absent</v>
      </c>
    </row>
    <row r="9" customFormat="false" ht="14.25" hidden="false" customHeight="false" outlineLevel="0" collapsed="false">
      <c r="A9" s="0" t="s">
        <v>39</v>
      </c>
      <c r="B9" s="64" t="n">
        <f aca="false">VLOOKUP(A9,SampleData!A$1:E$220,4,FALSE())</f>
        <v>55.31346</v>
      </c>
      <c r="C9" s="64" t="n">
        <f aca="false">VLOOKUP(A9,SampleData!A$1:E$220,5,FALSE())</f>
        <v>10.787851</v>
      </c>
      <c r="D9" s="66" t="s">
        <v>3524</v>
      </c>
      <c r="E9" s="64" t="s">
        <v>3525</v>
      </c>
      <c r="F9" s="0" t="s">
        <v>699</v>
      </c>
      <c r="G9" s="0" t="s">
        <v>735</v>
      </c>
      <c r="H9" s="0" t="s">
        <v>3515</v>
      </c>
      <c r="I9" s="0" t="s">
        <v>3516</v>
      </c>
      <c r="J9" s="0" t="str">
        <f aca="false">IF(H9="Present",H9&amp;"_"&amp;I9,H9)</f>
        <v>Absent</v>
      </c>
    </row>
    <row r="10" customFormat="false" ht="14.25" hidden="false" customHeight="false" outlineLevel="0" collapsed="false">
      <c r="A10" s="0" t="s">
        <v>39</v>
      </c>
      <c r="B10" s="64" t="n">
        <f aca="false">VLOOKUP(A10,SampleData!A$1:E$220,4,FALSE())</f>
        <v>55.31346</v>
      </c>
      <c r="C10" s="64" t="n">
        <f aca="false">VLOOKUP(A10,SampleData!A$1:E$220,5,FALSE())</f>
        <v>10.787851</v>
      </c>
      <c r="D10" s="66" t="s">
        <v>229</v>
      </c>
      <c r="E10" s="0" t="s">
        <v>199</v>
      </c>
      <c r="F10" s="0" t="s">
        <v>199</v>
      </c>
      <c r="G10" s="0" t="s">
        <v>735</v>
      </c>
      <c r="H10" s="0" t="s">
        <v>3515</v>
      </c>
      <c r="I10" s="0" t="s">
        <v>3516</v>
      </c>
      <c r="J10" s="0" t="str">
        <f aca="false">IF(H10="Present",H10&amp;"_"&amp;I10,H10)</f>
        <v>Absent</v>
      </c>
    </row>
    <row r="11" customFormat="false" ht="14.25" hidden="false" customHeight="false" outlineLevel="0" collapsed="false">
      <c r="A11" s="0" t="s">
        <v>39</v>
      </c>
      <c r="B11" s="64" t="n">
        <f aca="false">VLOOKUP(A11,SampleData!A$1:E$220,4,FALSE())</f>
        <v>55.31346</v>
      </c>
      <c r="C11" s="64" t="n">
        <f aca="false">VLOOKUP(A11,SampleData!A$1:E$220,5,FALSE())</f>
        <v>10.787851</v>
      </c>
      <c r="D11" s="66" t="s">
        <v>229</v>
      </c>
      <c r="E11" s="0" t="s">
        <v>199</v>
      </c>
      <c r="F11" s="0" t="s">
        <v>199</v>
      </c>
      <c r="G11" s="0" t="s">
        <v>735</v>
      </c>
      <c r="H11" s="0" t="s">
        <v>3515</v>
      </c>
      <c r="I11" s="0" t="s">
        <v>3516</v>
      </c>
      <c r="J11" s="0" t="str">
        <f aca="false">IF(H11="Present",H11&amp;"_"&amp;I11,H11)</f>
        <v>Absent</v>
      </c>
    </row>
    <row r="12" customFormat="false" ht="14.25" hidden="false" customHeight="false" outlineLevel="0" collapsed="false">
      <c r="A12" s="0" t="s">
        <v>39</v>
      </c>
      <c r="B12" s="64" t="n">
        <f aca="false">VLOOKUP(A12,SampleData!A$1:E$220,4,FALSE())</f>
        <v>55.31346</v>
      </c>
      <c r="C12" s="64" t="n">
        <f aca="false">VLOOKUP(A12,SampleData!A$1:E$220,5,FALSE())</f>
        <v>10.787851</v>
      </c>
      <c r="D12" s="66" t="s">
        <v>3526</v>
      </c>
      <c r="E12" s="0" t="s">
        <v>385</v>
      </c>
      <c r="F12" s="0" t="s">
        <v>385</v>
      </c>
      <c r="G12" s="0" t="s">
        <v>735</v>
      </c>
      <c r="H12" s="0" t="s">
        <v>3515</v>
      </c>
      <c r="I12" s="0" t="s">
        <v>3516</v>
      </c>
      <c r="J12" s="0" t="str">
        <f aca="false">IF(H12="Present",H12&amp;"_"&amp;I12,H12)</f>
        <v>Absent</v>
      </c>
    </row>
    <row r="13" customFormat="false" ht="14.25" hidden="false" customHeight="false" outlineLevel="0" collapsed="false">
      <c r="A13" s="0" t="s">
        <v>39</v>
      </c>
      <c r="B13" s="64" t="n">
        <f aca="false">VLOOKUP(A13,SampleData!A$1:E$220,4,FALSE())</f>
        <v>55.31346</v>
      </c>
      <c r="C13" s="64" t="n">
        <f aca="false">VLOOKUP(A13,SampleData!A$1:E$220,5,FALSE())</f>
        <v>10.787851</v>
      </c>
      <c r="D13" s="66" t="s">
        <v>3527</v>
      </c>
      <c r="E13" s="64" t="s">
        <v>74</v>
      </c>
      <c r="F13" s="0" t="s">
        <v>701</v>
      </c>
      <c r="G13" s="0" t="s">
        <v>735</v>
      </c>
      <c r="H13" s="0" t="s">
        <v>3515</v>
      </c>
      <c r="I13" s="0" t="s">
        <v>3516</v>
      </c>
      <c r="J13" s="0" t="str">
        <f aca="false">IF(H13="Present",H13&amp;"_"&amp;I13,H13)</f>
        <v>Absent</v>
      </c>
    </row>
    <row r="14" customFormat="false" ht="14.25" hidden="false" customHeight="false" outlineLevel="0" collapsed="false">
      <c r="A14" s="0" t="s">
        <v>39</v>
      </c>
      <c r="B14" s="64" t="n">
        <f aca="false">VLOOKUP(A14,SampleData!A$1:E$220,4,FALSE())</f>
        <v>55.31346</v>
      </c>
      <c r="C14" s="64" t="n">
        <f aca="false">VLOOKUP(A14,SampleData!A$1:E$220,5,FALSE())</f>
        <v>10.787851</v>
      </c>
      <c r="D14" s="66" t="s">
        <v>3528</v>
      </c>
      <c r="E14" s="64" t="s">
        <v>177</v>
      </c>
      <c r="F14" s="0" t="s">
        <v>3529</v>
      </c>
      <c r="G14" s="0" t="s">
        <v>735</v>
      </c>
      <c r="H14" s="0" t="s">
        <v>3515</v>
      </c>
      <c r="I14" s="0" t="s">
        <v>3516</v>
      </c>
      <c r="J14" s="0" t="str">
        <f aca="false">IF(H14="Present",H14&amp;"_"&amp;I14,H14)</f>
        <v>Absent</v>
      </c>
    </row>
    <row r="15" customFormat="false" ht="14.25" hidden="false" customHeight="false" outlineLevel="0" collapsed="false">
      <c r="A15" s="0" t="s">
        <v>39</v>
      </c>
      <c r="B15" s="64" t="n">
        <f aca="false">VLOOKUP(A15,SampleData!A$1:E$220,4,FALSE())</f>
        <v>55.31346</v>
      </c>
      <c r="C15" s="64" t="n">
        <f aca="false">VLOOKUP(A15,SampleData!A$1:E$220,5,FALSE())</f>
        <v>10.787851</v>
      </c>
      <c r="D15" s="66" t="s">
        <v>3528</v>
      </c>
      <c r="E15" s="64" t="s">
        <v>177</v>
      </c>
      <c r="F15" s="0" t="s">
        <v>3529</v>
      </c>
      <c r="G15" s="0" t="s">
        <v>735</v>
      </c>
      <c r="H15" s="0" t="s">
        <v>3515</v>
      </c>
      <c r="I15" s="0" t="s">
        <v>3516</v>
      </c>
      <c r="J15" s="0" t="str">
        <f aca="false">IF(H15="Present",H15&amp;"_"&amp;I15,H15)</f>
        <v>Absent</v>
      </c>
    </row>
    <row r="16" customFormat="false" ht="14.25" hidden="false" customHeight="false" outlineLevel="0" collapsed="false">
      <c r="A16" s="0" t="s">
        <v>39</v>
      </c>
      <c r="B16" s="64" t="n">
        <f aca="false">VLOOKUP(A16,SampleData!A$1:E$220,4,FALSE())</f>
        <v>55.31346</v>
      </c>
      <c r="C16" s="64" t="n">
        <f aca="false">VLOOKUP(A16,SampleData!A$1:E$220,5,FALSE())</f>
        <v>10.787851</v>
      </c>
      <c r="D16" s="66" t="s">
        <v>3530</v>
      </c>
      <c r="E16" s="64" t="s">
        <v>3531</v>
      </c>
      <c r="F16" s="0" t="s">
        <v>700</v>
      </c>
      <c r="G16" s="0" t="s">
        <v>735</v>
      </c>
      <c r="H16" s="0" t="s">
        <v>3515</v>
      </c>
      <c r="I16" s="0" t="s">
        <v>3516</v>
      </c>
      <c r="J16" s="0" t="str">
        <f aca="false">IF(H16="Present",H16&amp;"_"&amp;I16,H16)</f>
        <v>Absent</v>
      </c>
    </row>
    <row r="17" customFormat="false" ht="14.25" hidden="false" customHeight="false" outlineLevel="0" collapsed="false">
      <c r="A17" s="0" t="s">
        <v>39</v>
      </c>
      <c r="B17" s="64" t="n">
        <f aca="false">VLOOKUP(A17,SampleData!A$1:E$220,4,FALSE())</f>
        <v>55.31346</v>
      </c>
      <c r="C17" s="64" t="n">
        <f aca="false">VLOOKUP(A17,SampleData!A$1:E$220,5,FALSE())</f>
        <v>10.787851</v>
      </c>
      <c r="D17" s="66" t="s">
        <v>3532</v>
      </c>
      <c r="E17" s="64" t="s">
        <v>353</v>
      </c>
      <c r="F17" s="0" t="s">
        <v>696</v>
      </c>
      <c r="G17" s="0" t="s">
        <v>735</v>
      </c>
      <c r="H17" s="0" t="s">
        <v>3515</v>
      </c>
      <c r="I17" s="0" t="s">
        <v>3516</v>
      </c>
      <c r="J17" s="0" t="str">
        <f aca="false">IF(H17="Present",H17&amp;"_"&amp;I17,H17)</f>
        <v>Absent</v>
      </c>
    </row>
    <row r="18" customFormat="false" ht="14.25" hidden="false" customHeight="false" outlineLevel="0" collapsed="false">
      <c r="A18" s="0" t="s">
        <v>39</v>
      </c>
      <c r="B18" s="64" t="n">
        <f aca="false">VLOOKUP(A18,SampleData!A$1:E$220,4,FALSE())</f>
        <v>55.31346</v>
      </c>
      <c r="C18" s="64" t="n">
        <f aca="false">VLOOKUP(A18,SampleData!A$1:E$220,5,FALSE())</f>
        <v>10.787851</v>
      </c>
      <c r="D18" s="66" t="s">
        <v>3532</v>
      </c>
      <c r="E18" s="64" t="s">
        <v>353</v>
      </c>
      <c r="F18" s="0" t="s">
        <v>696</v>
      </c>
      <c r="G18" s="0" t="s">
        <v>3514</v>
      </c>
      <c r="H18" s="0" t="s">
        <v>3533</v>
      </c>
      <c r="I18" s="0" t="s">
        <v>3516</v>
      </c>
      <c r="J18" s="0" t="str">
        <f aca="false">IF(H18="Present",H18&amp;"_"&amp;I18,H18)</f>
        <v>Present_Ct&gt;41</v>
      </c>
    </row>
    <row r="19" customFormat="false" ht="14.25" hidden="false" customHeight="false" outlineLevel="0" collapsed="false">
      <c r="A19" s="0" t="s">
        <v>39</v>
      </c>
      <c r="B19" s="64" t="n">
        <f aca="false">VLOOKUP(A19,SampleData!A$1:E$220,4,FALSE())</f>
        <v>55.31346</v>
      </c>
      <c r="C19" s="64" t="n">
        <f aca="false">VLOOKUP(A19,SampleData!A$1:E$220,5,FALSE())</f>
        <v>10.787851</v>
      </c>
      <c r="D19" s="66" t="s">
        <v>3534</v>
      </c>
      <c r="E19" s="64" t="s">
        <v>62</v>
      </c>
      <c r="F19" s="0" t="s">
        <v>702</v>
      </c>
      <c r="G19" s="0" t="s">
        <v>3514</v>
      </c>
      <c r="H19" s="0" t="s">
        <v>3533</v>
      </c>
      <c r="I19" s="0" t="s">
        <v>3535</v>
      </c>
      <c r="J19" s="0" t="str">
        <f aca="false">IF(H19="Present",H19&amp;"_"&amp;I19,H19)</f>
        <v>Present_Ct&lt;41</v>
      </c>
    </row>
    <row r="20" customFormat="false" ht="14.25" hidden="false" customHeight="false" outlineLevel="0" collapsed="false">
      <c r="A20" s="0" t="s">
        <v>39</v>
      </c>
      <c r="B20" s="64" t="n">
        <f aca="false">VLOOKUP(A20,SampleData!A$1:E$220,4,FALSE())</f>
        <v>55.31346</v>
      </c>
      <c r="C20" s="64" t="n">
        <f aca="false">VLOOKUP(A20,SampleData!A$1:E$220,5,FALSE())</f>
        <v>10.787851</v>
      </c>
      <c r="D20" s="66" t="s">
        <v>3534</v>
      </c>
      <c r="E20" s="64" t="s">
        <v>62</v>
      </c>
      <c r="F20" s="0" t="s">
        <v>702</v>
      </c>
      <c r="G20" s="0" t="s">
        <v>3514</v>
      </c>
      <c r="H20" s="0" t="s">
        <v>3533</v>
      </c>
      <c r="I20" s="0" t="s">
        <v>3535</v>
      </c>
      <c r="J20" s="0" t="str">
        <f aca="false">IF(H20="Present",H20&amp;"_"&amp;I20,H20)</f>
        <v>Present_Ct&lt;41</v>
      </c>
    </row>
    <row r="21" customFormat="false" ht="14.25" hidden="false" customHeight="false" outlineLevel="0" collapsed="false">
      <c r="A21" s="0" t="s">
        <v>39</v>
      </c>
      <c r="B21" s="64" t="n">
        <f aca="false">VLOOKUP(A21,SampleData!A$1:E$220,4,FALSE())</f>
        <v>55.31346</v>
      </c>
      <c r="C21" s="64" t="n">
        <f aca="false">VLOOKUP(A21,SampleData!A$1:E$220,5,FALSE())</f>
        <v>10.787851</v>
      </c>
      <c r="D21" s="66" t="s">
        <v>3536</v>
      </c>
      <c r="E21" s="0" t="s">
        <v>705</v>
      </c>
      <c r="F21" s="0" t="s">
        <v>705</v>
      </c>
      <c r="G21" s="0" t="s">
        <v>3514</v>
      </c>
      <c r="H21" s="0" t="s">
        <v>3515</v>
      </c>
      <c r="I21" s="0" t="s">
        <v>3516</v>
      </c>
      <c r="J21" s="0" t="str">
        <f aca="false">IF(H21="Present",H21&amp;"_"&amp;I21,H21)</f>
        <v>Absent</v>
      </c>
    </row>
    <row r="22" customFormat="false" ht="14.25" hidden="false" customHeight="false" outlineLevel="0" collapsed="false">
      <c r="A22" s="0" t="s">
        <v>39</v>
      </c>
      <c r="B22" s="64" t="n">
        <f aca="false">VLOOKUP(A22,SampleData!A$1:E$220,4,FALSE())</f>
        <v>55.31346</v>
      </c>
      <c r="C22" s="64" t="n">
        <f aca="false">VLOOKUP(A22,SampleData!A$1:E$220,5,FALSE())</f>
        <v>10.787851</v>
      </c>
      <c r="D22" s="66" t="s">
        <v>3536</v>
      </c>
      <c r="E22" s="0" t="s">
        <v>705</v>
      </c>
      <c r="F22" s="0" t="s">
        <v>705</v>
      </c>
      <c r="G22" s="0" t="s">
        <v>3514</v>
      </c>
      <c r="H22" s="0" t="s">
        <v>3515</v>
      </c>
      <c r="I22" s="0" t="s">
        <v>3516</v>
      </c>
      <c r="J22" s="0" t="str">
        <f aca="false">IF(H22="Present",H22&amp;"_"&amp;I22,H22)</f>
        <v>Absent</v>
      </c>
    </row>
    <row r="23" customFormat="false" ht="14.25" hidden="false" customHeight="false" outlineLevel="0" collapsed="false">
      <c r="A23" s="0" t="s">
        <v>39</v>
      </c>
      <c r="B23" s="64" t="n">
        <f aca="false">VLOOKUP(A23,SampleData!A$1:E$220,4,FALSE())</f>
        <v>55.31346</v>
      </c>
      <c r="C23" s="64" t="n">
        <f aca="false">VLOOKUP(A23,SampleData!A$1:E$220,5,FALSE())</f>
        <v>10.787851</v>
      </c>
      <c r="D23" s="66" t="s">
        <v>3537</v>
      </c>
      <c r="E23" s="0" t="s">
        <v>698</v>
      </c>
      <c r="F23" s="0" t="s">
        <v>698</v>
      </c>
      <c r="G23" s="0" t="s">
        <v>3514</v>
      </c>
      <c r="H23" s="0" t="s">
        <v>3533</v>
      </c>
      <c r="I23" s="0" t="s">
        <v>3535</v>
      </c>
      <c r="J23" s="0" t="str">
        <f aca="false">IF(H23="Present",H23&amp;"_"&amp;I23,H23)</f>
        <v>Present_Ct&lt;41</v>
      </c>
    </row>
    <row r="24" customFormat="false" ht="14.25" hidden="false" customHeight="false" outlineLevel="0" collapsed="false">
      <c r="A24" s="0" t="s">
        <v>39</v>
      </c>
      <c r="B24" s="64" t="n">
        <f aca="false">VLOOKUP(A24,SampleData!A$1:E$220,4,FALSE())</f>
        <v>55.31346</v>
      </c>
      <c r="C24" s="64" t="n">
        <f aca="false">VLOOKUP(A24,SampleData!A$1:E$220,5,FALSE())</f>
        <v>10.787851</v>
      </c>
      <c r="D24" s="66" t="s">
        <v>3537</v>
      </c>
      <c r="E24" s="0" t="s">
        <v>698</v>
      </c>
      <c r="F24" s="0" t="s">
        <v>698</v>
      </c>
      <c r="G24" s="0" t="s">
        <v>3514</v>
      </c>
      <c r="H24" s="0" t="s">
        <v>3533</v>
      </c>
      <c r="I24" s="0" t="s">
        <v>3535</v>
      </c>
      <c r="J24" s="0" t="str">
        <f aca="false">IF(H24="Present",H24&amp;"_"&amp;I24,H24)</f>
        <v>Present_Ct&lt;41</v>
      </c>
    </row>
    <row r="25" customFormat="false" ht="14.25" hidden="false" customHeight="false" outlineLevel="0" collapsed="false">
      <c r="A25" s="0" t="s">
        <v>39</v>
      </c>
      <c r="B25" s="64" t="n">
        <f aca="false">VLOOKUP(A25,SampleData!A$1:E$220,4,FALSE())</f>
        <v>55.31346</v>
      </c>
      <c r="C25" s="64" t="n">
        <f aca="false">VLOOKUP(A25,SampleData!A$1:E$220,5,FALSE())</f>
        <v>10.787851</v>
      </c>
      <c r="D25" s="66" t="s">
        <v>3538</v>
      </c>
      <c r="E25" s="64" t="s">
        <v>3539</v>
      </c>
      <c r="F25" s="0" t="s">
        <v>706</v>
      </c>
      <c r="G25" s="0" t="s">
        <v>3514</v>
      </c>
      <c r="H25" s="0" t="s">
        <v>3515</v>
      </c>
      <c r="I25" s="0" t="s">
        <v>3516</v>
      </c>
      <c r="J25" s="0" t="str">
        <f aca="false">IF(H25="Present",H25&amp;"_"&amp;I25,H25)</f>
        <v>Absent</v>
      </c>
    </row>
    <row r="26" customFormat="false" ht="14.25" hidden="false" customHeight="false" outlineLevel="0" collapsed="false">
      <c r="A26" s="0" t="s">
        <v>39</v>
      </c>
      <c r="B26" s="64" t="n">
        <f aca="false">VLOOKUP(A26,SampleData!A$1:E$220,4,FALSE())</f>
        <v>55.31346</v>
      </c>
      <c r="C26" s="64" t="n">
        <f aca="false">VLOOKUP(A26,SampleData!A$1:E$220,5,FALSE())</f>
        <v>10.787851</v>
      </c>
      <c r="D26" s="66" t="s">
        <v>3512</v>
      </c>
      <c r="E26" s="64" t="s">
        <v>3513</v>
      </c>
      <c r="F26" s="0" t="s">
        <v>703</v>
      </c>
      <c r="G26" s="0" t="s">
        <v>735</v>
      </c>
      <c r="H26" s="0" t="s">
        <v>3515</v>
      </c>
      <c r="I26" s="0" t="s">
        <v>3516</v>
      </c>
      <c r="J26" s="0" t="str">
        <f aca="false">IF(H26="Present",H26&amp;"_"&amp;I26,H26)</f>
        <v>Absent</v>
      </c>
    </row>
    <row r="27" customFormat="false" ht="14.25" hidden="false" customHeight="false" outlineLevel="0" collapsed="false">
      <c r="A27" s="0" t="s">
        <v>39</v>
      </c>
      <c r="B27" s="64" t="n">
        <f aca="false">VLOOKUP(A27,SampleData!A$1:E$220,4,FALSE())</f>
        <v>55.31346</v>
      </c>
      <c r="C27" s="64" t="n">
        <f aca="false">VLOOKUP(A27,SampleData!A$1:E$220,5,FALSE())</f>
        <v>10.787851</v>
      </c>
      <c r="D27" s="66" t="s">
        <v>3517</v>
      </c>
      <c r="E27" s="64" t="s">
        <v>636</v>
      </c>
      <c r="F27" s="0" t="s">
        <v>709</v>
      </c>
      <c r="G27" s="0" t="s">
        <v>735</v>
      </c>
      <c r="H27" s="0" t="s">
        <v>3515</v>
      </c>
      <c r="I27" s="0" t="s">
        <v>3516</v>
      </c>
      <c r="J27" s="0" t="str">
        <f aca="false">IF(H27="Present",H27&amp;"_"&amp;I27,H27)</f>
        <v>Absent</v>
      </c>
    </row>
    <row r="28" customFormat="false" ht="14.25" hidden="false" customHeight="false" outlineLevel="0" collapsed="false">
      <c r="A28" s="0" t="s">
        <v>39</v>
      </c>
      <c r="B28" s="64" t="n">
        <f aca="false">VLOOKUP(A28,SampleData!A$1:E$220,4,FALSE())</f>
        <v>55.31346</v>
      </c>
      <c r="C28" s="64" t="n">
        <f aca="false">VLOOKUP(A28,SampleData!A$1:E$220,5,FALSE())</f>
        <v>10.787851</v>
      </c>
      <c r="D28" s="66" t="s">
        <v>3518</v>
      </c>
      <c r="E28" s="0" t="s">
        <v>710</v>
      </c>
      <c r="F28" s="0" t="s">
        <v>710</v>
      </c>
      <c r="G28" s="0" t="s">
        <v>735</v>
      </c>
      <c r="H28" s="0" t="s">
        <v>3515</v>
      </c>
      <c r="I28" s="0" t="s">
        <v>3516</v>
      </c>
      <c r="J28" s="0" t="str">
        <f aca="false">IF(H28="Present",H28&amp;"_"&amp;I28,H28)</f>
        <v>Absent</v>
      </c>
    </row>
    <row r="29" customFormat="false" ht="14.25" hidden="false" customHeight="false" outlineLevel="0" collapsed="false">
      <c r="A29" s="0" t="s">
        <v>39</v>
      </c>
      <c r="B29" s="64" t="n">
        <f aca="false">VLOOKUP(A29,SampleData!A$1:E$220,4,FALSE())</f>
        <v>55.31346</v>
      </c>
      <c r="C29" s="64" t="n">
        <f aca="false">VLOOKUP(A29,SampleData!A$1:E$220,5,FALSE())</f>
        <v>10.787851</v>
      </c>
      <c r="D29" s="66" t="s">
        <v>3519</v>
      </c>
      <c r="E29" s="64" t="s">
        <v>3520</v>
      </c>
      <c r="F29" s="0" t="s">
        <v>697</v>
      </c>
      <c r="G29" s="0" t="s">
        <v>735</v>
      </c>
      <c r="H29" s="0" t="s">
        <v>3515</v>
      </c>
      <c r="I29" s="0" t="s">
        <v>3516</v>
      </c>
      <c r="J29" s="0" t="str">
        <f aca="false">IF(H29="Present",H29&amp;"_"&amp;I29,H29)</f>
        <v>Absent</v>
      </c>
    </row>
    <row r="30" customFormat="false" ht="14.25" hidden="false" customHeight="false" outlineLevel="0" collapsed="false">
      <c r="A30" s="0" t="s">
        <v>39</v>
      </c>
      <c r="B30" s="64" t="n">
        <f aca="false">VLOOKUP(A30,SampleData!A$1:E$220,4,FALSE())</f>
        <v>55.31346</v>
      </c>
      <c r="C30" s="64" t="n">
        <f aca="false">VLOOKUP(A30,SampleData!A$1:E$220,5,FALSE())</f>
        <v>10.787851</v>
      </c>
      <c r="D30" s="66" t="s">
        <v>3521</v>
      </c>
      <c r="E30" s="64" t="s">
        <v>208</v>
      </c>
      <c r="F30" s="0" t="s">
        <v>704</v>
      </c>
      <c r="G30" s="0" t="s">
        <v>735</v>
      </c>
      <c r="H30" s="0" t="s">
        <v>3515</v>
      </c>
      <c r="I30" s="0" t="s">
        <v>3516</v>
      </c>
      <c r="J30" s="0" t="str">
        <f aca="false">IF(H30="Present",H30&amp;"_"&amp;I30,H30)</f>
        <v>Absent</v>
      </c>
    </row>
    <row r="31" customFormat="false" ht="14.25" hidden="false" customHeight="false" outlineLevel="0" collapsed="false">
      <c r="A31" s="0" t="s">
        <v>39</v>
      </c>
      <c r="B31" s="64" t="n">
        <f aca="false">VLOOKUP(A31,SampleData!A$1:E$220,4,FALSE())</f>
        <v>55.31346</v>
      </c>
      <c r="C31" s="64" t="n">
        <f aca="false">VLOOKUP(A31,SampleData!A$1:E$220,5,FALSE())</f>
        <v>10.787851</v>
      </c>
      <c r="D31" s="66" t="s">
        <v>3524</v>
      </c>
      <c r="E31" s="64" t="s">
        <v>3525</v>
      </c>
      <c r="F31" s="0" t="s">
        <v>699</v>
      </c>
      <c r="G31" s="0" t="s">
        <v>735</v>
      </c>
      <c r="H31" s="0" t="s">
        <v>3515</v>
      </c>
      <c r="I31" s="0" t="s">
        <v>3516</v>
      </c>
      <c r="J31" s="0" t="str">
        <f aca="false">IF(H31="Present",H31&amp;"_"&amp;I31,H31)</f>
        <v>Absent</v>
      </c>
    </row>
    <row r="32" customFormat="false" ht="14.25" hidden="false" customHeight="false" outlineLevel="0" collapsed="false">
      <c r="A32" s="0" t="s">
        <v>39</v>
      </c>
      <c r="B32" s="64" t="n">
        <f aca="false">VLOOKUP(A32,SampleData!A$1:E$220,4,FALSE())</f>
        <v>55.31346</v>
      </c>
      <c r="C32" s="64" t="n">
        <f aca="false">VLOOKUP(A32,SampleData!A$1:E$220,5,FALSE())</f>
        <v>10.787851</v>
      </c>
      <c r="D32" s="66" t="s">
        <v>3526</v>
      </c>
      <c r="E32" s="0" t="s">
        <v>385</v>
      </c>
      <c r="F32" s="0" t="s">
        <v>385</v>
      </c>
      <c r="G32" s="0" t="s">
        <v>3514</v>
      </c>
      <c r="H32" s="0" t="s">
        <v>3515</v>
      </c>
      <c r="I32" s="0" t="s">
        <v>3516</v>
      </c>
      <c r="J32" s="0" t="str">
        <f aca="false">IF(H32="Present",H32&amp;"_"&amp;I32,H32)</f>
        <v>Absent</v>
      </c>
    </row>
    <row r="33" customFormat="false" ht="14.25" hidden="false" customHeight="false" outlineLevel="0" collapsed="false">
      <c r="A33" s="0" t="s">
        <v>39</v>
      </c>
      <c r="B33" s="64" t="n">
        <f aca="false">VLOOKUP(A33,SampleData!A$1:E$220,4,FALSE())</f>
        <v>55.31346</v>
      </c>
      <c r="C33" s="64" t="n">
        <f aca="false">VLOOKUP(A33,SampleData!A$1:E$220,5,FALSE())</f>
        <v>10.787851</v>
      </c>
      <c r="D33" s="66" t="s">
        <v>3527</v>
      </c>
      <c r="E33" s="64" t="s">
        <v>74</v>
      </c>
      <c r="F33" s="0" t="s">
        <v>701</v>
      </c>
      <c r="G33" s="0" t="s">
        <v>735</v>
      </c>
      <c r="H33" s="0" t="s">
        <v>3515</v>
      </c>
      <c r="I33" s="0" t="s">
        <v>3516</v>
      </c>
      <c r="J33" s="0" t="str">
        <f aca="false">IF(H33="Present",H33&amp;"_"&amp;I33,H33)</f>
        <v>Absent</v>
      </c>
    </row>
    <row r="34" customFormat="false" ht="14.25" hidden="false" customHeight="false" outlineLevel="0" collapsed="false">
      <c r="A34" s="0" t="s">
        <v>39</v>
      </c>
      <c r="B34" s="64" t="n">
        <f aca="false">VLOOKUP(A34,SampleData!A$1:E$220,4,FALSE())</f>
        <v>55.31346</v>
      </c>
      <c r="C34" s="64" t="n">
        <f aca="false">VLOOKUP(A34,SampleData!A$1:E$220,5,FALSE())</f>
        <v>10.787851</v>
      </c>
      <c r="D34" s="66" t="s">
        <v>3530</v>
      </c>
      <c r="E34" s="64" t="s">
        <v>3531</v>
      </c>
      <c r="F34" s="0" t="s">
        <v>700</v>
      </c>
      <c r="G34" s="0" t="s">
        <v>3514</v>
      </c>
      <c r="H34" s="0" t="s">
        <v>3515</v>
      </c>
      <c r="I34" s="0" t="s">
        <v>3516</v>
      </c>
      <c r="J34" s="0" t="str">
        <f aca="false">IF(H34="Present",H34&amp;"_"&amp;I34,H34)</f>
        <v>Absent</v>
      </c>
    </row>
    <row r="35" customFormat="false" ht="14.25" hidden="false" customHeight="false" outlineLevel="0" collapsed="false">
      <c r="A35" s="0" t="s">
        <v>39</v>
      </c>
      <c r="B35" s="64" t="n">
        <f aca="false">VLOOKUP(A35,SampleData!A$1:E$220,4,FALSE())</f>
        <v>55.31346</v>
      </c>
      <c r="C35" s="64" t="n">
        <f aca="false">VLOOKUP(A35,SampleData!A$1:E$220,5,FALSE())</f>
        <v>10.787851</v>
      </c>
      <c r="D35" s="66" t="s">
        <v>3538</v>
      </c>
      <c r="E35" s="64" t="s">
        <v>3539</v>
      </c>
      <c r="F35" s="0" t="s">
        <v>706</v>
      </c>
      <c r="G35" s="0" t="s">
        <v>3514</v>
      </c>
      <c r="H35" s="0" t="s">
        <v>3515</v>
      </c>
      <c r="I35" s="0" t="s">
        <v>3516</v>
      </c>
      <c r="J35" s="0" t="str">
        <f aca="false">IF(H35="Present",H35&amp;"_"&amp;I35,H35)</f>
        <v>Absent</v>
      </c>
    </row>
    <row r="36" customFormat="false" ht="14.25" hidden="false" customHeight="false" outlineLevel="0" collapsed="false">
      <c r="A36" s="0" t="s">
        <v>56</v>
      </c>
      <c r="B36" s="64" t="n">
        <f aca="false">VLOOKUP(A36,SampleData!A$1:E$220,4,FALSE())</f>
        <v>54.774563</v>
      </c>
      <c r="C36" s="64" t="n">
        <f aca="false">VLOOKUP(A36,SampleData!A$1:E$220,5,FALSE())</f>
        <v>11.876954</v>
      </c>
      <c r="D36" s="66" t="s">
        <v>3512</v>
      </c>
      <c r="E36" s="64" t="s">
        <v>3513</v>
      </c>
      <c r="F36" s="0" t="s">
        <v>703</v>
      </c>
      <c r="G36" s="0" t="s">
        <v>735</v>
      </c>
      <c r="H36" s="0" t="s">
        <v>3515</v>
      </c>
      <c r="I36" s="0" t="s">
        <v>3516</v>
      </c>
      <c r="J36" s="0" t="str">
        <f aca="false">IF(H36="Present",H36&amp;"_"&amp;I36,H36)</f>
        <v>Absent</v>
      </c>
    </row>
    <row r="37" customFormat="false" ht="14.25" hidden="false" customHeight="false" outlineLevel="0" collapsed="false">
      <c r="A37" s="0" t="s">
        <v>56</v>
      </c>
      <c r="B37" s="64" t="n">
        <f aca="false">VLOOKUP(A37,SampleData!A$1:E$220,4,FALSE())</f>
        <v>54.774563</v>
      </c>
      <c r="C37" s="64" t="n">
        <f aca="false">VLOOKUP(A37,SampleData!A$1:E$220,5,FALSE())</f>
        <v>11.876954</v>
      </c>
      <c r="D37" s="66" t="s">
        <v>3517</v>
      </c>
      <c r="E37" s="64" t="s">
        <v>636</v>
      </c>
      <c r="F37" s="0" t="s">
        <v>709</v>
      </c>
      <c r="G37" s="0" t="s">
        <v>735</v>
      </c>
      <c r="H37" s="0" t="s">
        <v>3515</v>
      </c>
      <c r="I37" s="0" t="s">
        <v>3516</v>
      </c>
      <c r="J37" s="0" t="str">
        <f aca="false">IF(H37="Present",H37&amp;"_"&amp;I37,H37)</f>
        <v>Absent</v>
      </c>
    </row>
    <row r="38" customFormat="false" ht="14.25" hidden="false" customHeight="false" outlineLevel="0" collapsed="false">
      <c r="A38" s="0" t="s">
        <v>56</v>
      </c>
      <c r="B38" s="64" t="n">
        <f aca="false">VLOOKUP(A38,SampleData!A$1:E$220,4,FALSE())</f>
        <v>54.774563</v>
      </c>
      <c r="C38" s="64" t="n">
        <f aca="false">VLOOKUP(A38,SampleData!A$1:E$220,5,FALSE())</f>
        <v>11.876954</v>
      </c>
      <c r="D38" s="66" t="s">
        <v>3518</v>
      </c>
      <c r="E38" s="0" t="s">
        <v>710</v>
      </c>
      <c r="F38" s="0" t="s">
        <v>710</v>
      </c>
      <c r="G38" s="0" t="s">
        <v>735</v>
      </c>
      <c r="H38" s="0" t="s">
        <v>3533</v>
      </c>
      <c r="I38" s="0" t="s">
        <v>3535</v>
      </c>
      <c r="J38" s="0" t="str">
        <f aca="false">IF(H38="Present",H38&amp;"_"&amp;I38,H38)</f>
        <v>Present_Ct&lt;41</v>
      </c>
    </row>
    <row r="39" customFormat="false" ht="14.25" hidden="false" customHeight="false" outlineLevel="0" collapsed="false">
      <c r="A39" s="0" t="s">
        <v>56</v>
      </c>
      <c r="B39" s="64" t="n">
        <f aca="false">VLOOKUP(A39,SampleData!A$1:E$220,4,FALSE())</f>
        <v>54.774563</v>
      </c>
      <c r="C39" s="64" t="n">
        <f aca="false">VLOOKUP(A39,SampleData!A$1:E$220,5,FALSE())</f>
        <v>11.876954</v>
      </c>
      <c r="D39" s="66" t="s">
        <v>3519</v>
      </c>
      <c r="E39" s="64" t="s">
        <v>3520</v>
      </c>
      <c r="F39" s="0" t="s">
        <v>697</v>
      </c>
      <c r="G39" s="0" t="s">
        <v>735</v>
      </c>
      <c r="H39" s="0" t="s">
        <v>3515</v>
      </c>
      <c r="I39" s="0" t="s">
        <v>3516</v>
      </c>
      <c r="J39" s="0" t="str">
        <f aca="false">IF(H39="Present",H39&amp;"_"&amp;I39,H39)</f>
        <v>Absent</v>
      </c>
    </row>
    <row r="40" customFormat="false" ht="14.25" hidden="false" customHeight="false" outlineLevel="0" collapsed="false">
      <c r="A40" s="0" t="s">
        <v>56</v>
      </c>
      <c r="B40" s="64" t="n">
        <f aca="false">VLOOKUP(A40,SampleData!A$1:E$220,4,FALSE())</f>
        <v>54.774563</v>
      </c>
      <c r="C40" s="64" t="n">
        <f aca="false">VLOOKUP(A40,SampleData!A$1:E$220,5,FALSE())</f>
        <v>11.876954</v>
      </c>
      <c r="D40" s="66" t="s">
        <v>3521</v>
      </c>
      <c r="E40" s="64" t="s">
        <v>208</v>
      </c>
      <c r="F40" s="0" t="s">
        <v>704</v>
      </c>
      <c r="G40" s="0" t="s">
        <v>735</v>
      </c>
      <c r="H40" s="0" t="s">
        <v>3515</v>
      </c>
      <c r="I40" s="0" t="s">
        <v>3516</v>
      </c>
      <c r="J40" s="0" t="str">
        <f aca="false">IF(H40="Present",H40&amp;"_"&amp;I40,H40)</f>
        <v>Absent</v>
      </c>
    </row>
    <row r="41" customFormat="false" ht="14.25" hidden="false" customHeight="false" outlineLevel="0" collapsed="false">
      <c r="A41" s="0" t="s">
        <v>56</v>
      </c>
      <c r="B41" s="64" t="n">
        <f aca="false">VLOOKUP(A41,SampleData!A$1:E$220,4,FALSE())</f>
        <v>54.774563</v>
      </c>
      <c r="C41" s="64" t="n">
        <f aca="false">VLOOKUP(A41,SampleData!A$1:E$220,5,FALSE())</f>
        <v>11.876954</v>
      </c>
      <c r="D41" s="66" t="s">
        <v>3522</v>
      </c>
      <c r="E41" s="64" t="s">
        <v>3523</v>
      </c>
      <c r="F41" s="0" t="s">
        <v>708</v>
      </c>
      <c r="G41" s="0" t="s">
        <v>735</v>
      </c>
      <c r="H41" s="0" t="s">
        <v>3515</v>
      </c>
      <c r="I41" s="0" t="s">
        <v>3516</v>
      </c>
      <c r="J41" s="0" t="str">
        <f aca="false">IF(H41="Present",H41&amp;"_"&amp;I41,H41)</f>
        <v>Absent</v>
      </c>
    </row>
    <row r="42" customFormat="false" ht="14.25" hidden="false" customHeight="false" outlineLevel="0" collapsed="false">
      <c r="A42" s="0" t="s">
        <v>56</v>
      </c>
      <c r="B42" s="64" t="n">
        <f aca="false">VLOOKUP(A42,SampleData!A$1:E$220,4,FALSE())</f>
        <v>54.774563</v>
      </c>
      <c r="C42" s="64" t="n">
        <f aca="false">VLOOKUP(A42,SampleData!A$1:E$220,5,FALSE())</f>
        <v>11.876954</v>
      </c>
      <c r="D42" s="66" t="s">
        <v>3522</v>
      </c>
      <c r="E42" s="64" t="s">
        <v>3523</v>
      </c>
      <c r="F42" s="0" t="s">
        <v>708</v>
      </c>
      <c r="G42" s="0" t="s">
        <v>3514</v>
      </c>
      <c r="H42" s="0" t="s">
        <v>3515</v>
      </c>
      <c r="I42" s="0" t="s">
        <v>3516</v>
      </c>
      <c r="J42" s="0" t="str">
        <f aca="false">IF(H42="Present",H42&amp;"_"&amp;I42,H42)</f>
        <v>Absent</v>
      </c>
    </row>
    <row r="43" customFormat="false" ht="14.25" hidden="false" customHeight="false" outlineLevel="0" collapsed="false">
      <c r="A43" s="0" t="s">
        <v>56</v>
      </c>
      <c r="B43" s="64" t="n">
        <f aca="false">VLOOKUP(A43,SampleData!A$1:E$220,4,FALSE())</f>
        <v>54.774563</v>
      </c>
      <c r="C43" s="64" t="n">
        <f aca="false">VLOOKUP(A43,SampleData!A$1:E$220,5,FALSE())</f>
        <v>11.876954</v>
      </c>
      <c r="D43" s="66" t="s">
        <v>3524</v>
      </c>
      <c r="E43" s="64" t="s">
        <v>3525</v>
      </c>
      <c r="F43" s="0" t="s">
        <v>699</v>
      </c>
      <c r="G43" s="0" t="s">
        <v>735</v>
      </c>
      <c r="H43" s="0" t="s">
        <v>3515</v>
      </c>
      <c r="I43" s="0" t="s">
        <v>3516</v>
      </c>
      <c r="J43" s="0" t="str">
        <f aca="false">IF(H43="Present",H43&amp;"_"&amp;I43,H43)</f>
        <v>Absent</v>
      </c>
    </row>
    <row r="44" customFormat="false" ht="14.25" hidden="false" customHeight="false" outlineLevel="0" collapsed="false">
      <c r="A44" s="0" t="s">
        <v>56</v>
      </c>
      <c r="B44" s="64" t="n">
        <f aca="false">VLOOKUP(A44,SampleData!A$1:E$220,4,FALSE())</f>
        <v>54.774563</v>
      </c>
      <c r="C44" s="64" t="n">
        <f aca="false">VLOOKUP(A44,SampleData!A$1:E$220,5,FALSE())</f>
        <v>11.876954</v>
      </c>
      <c r="D44" s="66" t="s">
        <v>229</v>
      </c>
      <c r="E44" s="0" t="s">
        <v>199</v>
      </c>
      <c r="F44" s="0" t="s">
        <v>199</v>
      </c>
      <c r="G44" s="0" t="s">
        <v>735</v>
      </c>
      <c r="H44" s="0" t="s">
        <v>3515</v>
      </c>
      <c r="I44" s="0" t="s">
        <v>3516</v>
      </c>
      <c r="J44" s="0" t="str">
        <f aca="false">IF(H44="Present",H44&amp;"_"&amp;I44,H44)</f>
        <v>Absent</v>
      </c>
    </row>
    <row r="45" customFormat="false" ht="14.25" hidden="false" customHeight="false" outlineLevel="0" collapsed="false">
      <c r="A45" s="0" t="s">
        <v>56</v>
      </c>
      <c r="B45" s="64" t="n">
        <f aca="false">VLOOKUP(A45,SampleData!A$1:E$220,4,FALSE())</f>
        <v>54.774563</v>
      </c>
      <c r="C45" s="64" t="n">
        <f aca="false">VLOOKUP(A45,SampleData!A$1:E$220,5,FALSE())</f>
        <v>11.876954</v>
      </c>
      <c r="D45" s="66" t="s">
        <v>229</v>
      </c>
      <c r="E45" s="0" t="s">
        <v>199</v>
      </c>
      <c r="F45" s="0" t="s">
        <v>199</v>
      </c>
      <c r="G45" s="0" t="s">
        <v>735</v>
      </c>
      <c r="H45" s="0" t="s">
        <v>3515</v>
      </c>
      <c r="I45" s="0" t="s">
        <v>3516</v>
      </c>
      <c r="J45" s="0" t="str">
        <f aca="false">IF(H45="Present",H45&amp;"_"&amp;I45,H45)</f>
        <v>Absent</v>
      </c>
    </row>
    <row r="46" customFormat="false" ht="14.25" hidden="false" customHeight="false" outlineLevel="0" collapsed="false">
      <c r="A46" s="0" t="s">
        <v>56</v>
      </c>
      <c r="B46" s="64" t="n">
        <f aca="false">VLOOKUP(A46,SampleData!A$1:E$220,4,FALSE())</f>
        <v>54.774563</v>
      </c>
      <c r="C46" s="64" t="n">
        <f aca="false">VLOOKUP(A46,SampleData!A$1:E$220,5,FALSE())</f>
        <v>11.876954</v>
      </c>
      <c r="D46" s="66" t="s">
        <v>3526</v>
      </c>
      <c r="E46" s="0" t="s">
        <v>385</v>
      </c>
      <c r="F46" s="0" t="s">
        <v>385</v>
      </c>
      <c r="G46" s="0" t="s">
        <v>3514</v>
      </c>
      <c r="H46" s="0" t="s">
        <v>3515</v>
      </c>
      <c r="I46" s="0" t="s">
        <v>3516</v>
      </c>
      <c r="J46" s="0" t="str">
        <f aca="false">IF(H46="Present",H46&amp;"_"&amp;I46,H46)</f>
        <v>Absent</v>
      </c>
    </row>
    <row r="47" customFormat="false" ht="14.25" hidden="false" customHeight="false" outlineLevel="0" collapsed="false">
      <c r="A47" s="0" t="s">
        <v>56</v>
      </c>
      <c r="B47" s="64" t="n">
        <f aca="false">VLOOKUP(A47,SampleData!A$1:E$220,4,FALSE())</f>
        <v>54.774563</v>
      </c>
      <c r="C47" s="64" t="n">
        <f aca="false">VLOOKUP(A47,SampleData!A$1:E$220,5,FALSE())</f>
        <v>11.876954</v>
      </c>
      <c r="D47" s="66" t="s">
        <v>3527</v>
      </c>
      <c r="E47" s="64" t="s">
        <v>74</v>
      </c>
      <c r="F47" s="0" t="s">
        <v>701</v>
      </c>
      <c r="G47" s="0" t="s">
        <v>3514</v>
      </c>
      <c r="H47" s="0" t="s">
        <v>3515</v>
      </c>
      <c r="I47" s="0" t="s">
        <v>3516</v>
      </c>
      <c r="J47" s="0" t="str">
        <f aca="false">IF(H47="Present",H47&amp;"_"&amp;I47,H47)</f>
        <v>Absent</v>
      </c>
    </row>
    <row r="48" customFormat="false" ht="14.25" hidden="false" customHeight="false" outlineLevel="0" collapsed="false">
      <c r="A48" s="0" t="s">
        <v>56</v>
      </c>
      <c r="B48" s="64" t="n">
        <f aca="false">VLOOKUP(A48,SampleData!A$1:E$220,4,FALSE())</f>
        <v>54.774563</v>
      </c>
      <c r="C48" s="64" t="n">
        <f aca="false">VLOOKUP(A48,SampleData!A$1:E$220,5,FALSE())</f>
        <v>11.876954</v>
      </c>
      <c r="D48" s="66" t="s">
        <v>3528</v>
      </c>
      <c r="E48" s="64" t="s">
        <v>177</v>
      </c>
      <c r="F48" s="0" t="s">
        <v>3529</v>
      </c>
      <c r="G48" s="0" t="s">
        <v>735</v>
      </c>
      <c r="H48" s="0" t="s">
        <v>3515</v>
      </c>
      <c r="I48" s="0" t="s">
        <v>3516</v>
      </c>
      <c r="J48" s="0" t="str">
        <f aca="false">IF(H48="Present",H48&amp;"_"&amp;I48,H48)</f>
        <v>Absent</v>
      </c>
    </row>
    <row r="49" customFormat="false" ht="14.25" hidden="false" customHeight="false" outlineLevel="0" collapsed="false">
      <c r="A49" s="0" t="s">
        <v>56</v>
      </c>
      <c r="B49" s="64" t="n">
        <f aca="false">VLOOKUP(A49,SampleData!A$1:E$220,4,FALSE())</f>
        <v>54.774563</v>
      </c>
      <c r="C49" s="64" t="n">
        <f aca="false">VLOOKUP(A49,SampleData!A$1:E$220,5,FALSE())</f>
        <v>11.876954</v>
      </c>
      <c r="D49" s="66" t="s">
        <v>3528</v>
      </c>
      <c r="E49" s="64" t="s">
        <v>177</v>
      </c>
      <c r="F49" s="0" t="s">
        <v>3529</v>
      </c>
      <c r="G49" s="0" t="s">
        <v>3514</v>
      </c>
      <c r="H49" s="0" t="s">
        <v>3515</v>
      </c>
      <c r="I49" s="0" t="s">
        <v>3516</v>
      </c>
      <c r="J49" s="0" t="str">
        <f aca="false">IF(H49="Present",H49&amp;"_"&amp;I49,H49)</f>
        <v>Absent</v>
      </c>
    </row>
    <row r="50" customFormat="false" ht="14.25" hidden="false" customHeight="false" outlineLevel="0" collapsed="false">
      <c r="A50" s="0" t="s">
        <v>56</v>
      </c>
      <c r="B50" s="64" t="n">
        <f aca="false">VLOOKUP(A50,SampleData!A$1:E$220,4,FALSE())</f>
        <v>54.774563</v>
      </c>
      <c r="C50" s="64" t="n">
        <f aca="false">VLOOKUP(A50,SampleData!A$1:E$220,5,FALSE())</f>
        <v>11.876954</v>
      </c>
      <c r="D50" s="66" t="s">
        <v>3530</v>
      </c>
      <c r="E50" s="64" t="s">
        <v>3531</v>
      </c>
      <c r="F50" s="0" t="s">
        <v>700</v>
      </c>
      <c r="G50" s="0" t="s">
        <v>735</v>
      </c>
      <c r="H50" s="0" t="s">
        <v>3515</v>
      </c>
      <c r="I50" s="0" t="s">
        <v>3516</v>
      </c>
      <c r="J50" s="0" t="str">
        <f aca="false">IF(H50="Present",H50&amp;"_"&amp;I50,H50)</f>
        <v>Absent</v>
      </c>
    </row>
    <row r="51" customFormat="false" ht="14.25" hidden="false" customHeight="false" outlineLevel="0" collapsed="false">
      <c r="A51" s="0" t="s">
        <v>56</v>
      </c>
      <c r="B51" s="64" t="n">
        <f aca="false">VLOOKUP(A51,SampleData!A$1:E$220,4,FALSE())</f>
        <v>54.774563</v>
      </c>
      <c r="C51" s="64" t="n">
        <f aca="false">VLOOKUP(A51,SampleData!A$1:E$220,5,FALSE())</f>
        <v>11.876954</v>
      </c>
      <c r="D51" s="66" t="s">
        <v>3532</v>
      </c>
      <c r="E51" s="64" t="s">
        <v>353</v>
      </c>
      <c r="F51" s="0" t="s">
        <v>696</v>
      </c>
      <c r="G51" s="0" t="s">
        <v>3514</v>
      </c>
      <c r="H51" s="0" t="s">
        <v>3515</v>
      </c>
      <c r="I51" s="0" t="s">
        <v>3516</v>
      </c>
      <c r="J51" s="0" t="str">
        <f aca="false">IF(H51="Present",H51&amp;"_"&amp;I51,H51)</f>
        <v>Absent</v>
      </c>
    </row>
    <row r="52" customFormat="false" ht="14.25" hidden="false" customHeight="false" outlineLevel="0" collapsed="false">
      <c r="A52" s="0" t="s">
        <v>56</v>
      </c>
      <c r="B52" s="64" t="n">
        <f aca="false">VLOOKUP(A52,SampleData!A$1:E$220,4,FALSE())</f>
        <v>54.774563</v>
      </c>
      <c r="C52" s="64" t="n">
        <f aca="false">VLOOKUP(A52,SampleData!A$1:E$220,5,FALSE())</f>
        <v>11.876954</v>
      </c>
      <c r="D52" s="66" t="s">
        <v>3532</v>
      </c>
      <c r="E52" s="64" t="s">
        <v>353</v>
      </c>
      <c r="F52" s="0" t="s">
        <v>696</v>
      </c>
      <c r="G52" s="0" t="s">
        <v>3514</v>
      </c>
      <c r="H52" s="0" t="s">
        <v>3515</v>
      </c>
      <c r="I52" s="0" t="s">
        <v>3516</v>
      </c>
      <c r="J52" s="0" t="str">
        <f aca="false">IF(H52="Present",H52&amp;"_"&amp;I52,H52)</f>
        <v>Absent</v>
      </c>
    </row>
    <row r="53" customFormat="false" ht="14.25" hidden="false" customHeight="false" outlineLevel="0" collapsed="false">
      <c r="A53" s="0" t="s">
        <v>56</v>
      </c>
      <c r="B53" s="64" t="n">
        <f aca="false">VLOOKUP(A53,SampleData!A$1:E$220,4,FALSE())</f>
        <v>54.774563</v>
      </c>
      <c r="C53" s="64" t="n">
        <f aca="false">VLOOKUP(A53,SampleData!A$1:E$220,5,FALSE())</f>
        <v>11.876954</v>
      </c>
      <c r="D53" s="66" t="s">
        <v>3534</v>
      </c>
      <c r="E53" s="64" t="s">
        <v>62</v>
      </c>
      <c r="F53" s="0" t="s">
        <v>702</v>
      </c>
      <c r="G53" s="0" t="s">
        <v>3514</v>
      </c>
      <c r="H53" s="0" t="s">
        <v>3533</v>
      </c>
      <c r="I53" s="0" t="s">
        <v>3535</v>
      </c>
      <c r="J53" s="0" t="str">
        <f aca="false">IF(H53="Present",H53&amp;"_"&amp;I53,H53)</f>
        <v>Present_Ct&lt;41</v>
      </c>
    </row>
    <row r="54" customFormat="false" ht="14.25" hidden="false" customHeight="false" outlineLevel="0" collapsed="false">
      <c r="A54" s="0" t="s">
        <v>56</v>
      </c>
      <c r="B54" s="64" t="n">
        <f aca="false">VLOOKUP(A54,SampleData!A$1:E$220,4,FALSE())</f>
        <v>54.774563</v>
      </c>
      <c r="C54" s="64" t="n">
        <f aca="false">VLOOKUP(A54,SampleData!A$1:E$220,5,FALSE())</f>
        <v>11.876954</v>
      </c>
      <c r="D54" s="66" t="s">
        <v>3534</v>
      </c>
      <c r="E54" s="64" t="s">
        <v>62</v>
      </c>
      <c r="F54" s="0" t="s">
        <v>702</v>
      </c>
      <c r="G54" s="0" t="s">
        <v>735</v>
      </c>
      <c r="H54" s="0" t="s">
        <v>3533</v>
      </c>
      <c r="I54" s="0" t="s">
        <v>3535</v>
      </c>
      <c r="J54" s="0" t="str">
        <f aca="false">IF(H54="Present",H54&amp;"_"&amp;I54,H54)</f>
        <v>Present_Ct&lt;41</v>
      </c>
    </row>
    <row r="55" customFormat="false" ht="14.25" hidden="false" customHeight="false" outlineLevel="0" collapsed="false">
      <c r="A55" s="0" t="s">
        <v>56</v>
      </c>
      <c r="B55" s="64" t="n">
        <f aca="false">VLOOKUP(A55,SampleData!A$1:E$220,4,FALSE())</f>
        <v>54.774563</v>
      </c>
      <c r="C55" s="64" t="n">
        <f aca="false">VLOOKUP(A55,SampleData!A$1:E$220,5,FALSE())</f>
        <v>11.876954</v>
      </c>
      <c r="D55" s="66" t="s">
        <v>3536</v>
      </c>
      <c r="E55" s="0" t="s">
        <v>705</v>
      </c>
      <c r="F55" s="0" t="s">
        <v>705</v>
      </c>
      <c r="G55" s="0" t="s">
        <v>3514</v>
      </c>
      <c r="H55" s="0" t="s">
        <v>3533</v>
      </c>
      <c r="I55" s="0" t="s">
        <v>3535</v>
      </c>
      <c r="J55" s="0" t="str">
        <f aca="false">IF(H55="Present",H55&amp;"_"&amp;I55,H55)</f>
        <v>Present_Ct&lt;41</v>
      </c>
    </row>
    <row r="56" customFormat="false" ht="14.25" hidden="false" customHeight="false" outlineLevel="0" collapsed="false">
      <c r="A56" s="0" t="s">
        <v>56</v>
      </c>
      <c r="B56" s="64" t="n">
        <f aca="false">VLOOKUP(A56,SampleData!A$1:E$220,4,FALSE())</f>
        <v>54.774563</v>
      </c>
      <c r="C56" s="64" t="n">
        <f aca="false">VLOOKUP(A56,SampleData!A$1:E$220,5,FALSE())</f>
        <v>11.876954</v>
      </c>
      <c r="D56" s="66" t="s">
        <v>3536</v>
      </c>
      <c r="E56" s="0" t="s">
        <v>705</v>
      </c>
      <c r="F56" s="0" t="s">
        <v>705</v>
      </c>
      <c r="G56" s="0" t="s">
        <v>3514</v>
      </c>
      <c r="H56" s="0" t="s">
        <v>3533</v>
      </c>
      <c r="I56" s="0" t="s">
        <v>3535</v>
      </c>
      <c r="J56" s="0" t="str">
        <f aca="false">IF(H56="Present",H56&amp;"_"&amp;I56,H56)</f>
        <v>Present_Ct&lt;41</v>
      </c>
    </row>
    <row r="57" customFormat="false" ht="14.25" hidden="false" customHeight="false" outlineLevel="0" collapsed="false">
      <c r="A57" s="0" t="s">
        <v>56</v>
      </c>
      <c r="B57" s="64" t="n">
        <f aca="false">VLOOKUP(A57,SampleData!A$1:E$220,4,FALSE())</f>
        <v>54.774563</v>
      </c>
      <c r="C57" s="64" t="n">
        <f aca="false">VLOOKUP(A57,SampleData!A$1:E$220,5,FALSE())</f>
        <v>11.876954</v>
      </c>
      <c r="D57" s="66" t="s">
        <v>3537</v>
      </c>
      <c r="E57" s="0" t="s">
        <v>698</v>
      </c>
      <c r="F57" s="0" t="s">
        <v>698</v>
      </c>
      <c r="G57" s="0" t="s">
        <v>3514</v>
      </c>
      <c r="H57" s="0" t="s">
        <v>3515</v>
      </c>
      <c r="I57" s="0" t="s">
        <v>3516</v>
      </c>
      <c r="J57" s="0" t="str">
        <f aca="false">IF(H57="Present",H57&amp;"_"&amp;I57,H57)</f>
        <v>Absent</v>
      </c>
    </row>
    <row r="58" customFormat="false" ht="14.25" hidden="false" customHeight="false" outlineLevel="0" collapsed="false">
      <c r="A58" s="0" t="s">
        <v>56</v>
      </c>
      <c r="B58" s="64" t="n">
        <f aca="false">VLOOKUP(A58,SampleData!A$1:E$220,4,FALSE())</f>
        <v>54.774563</v>
      </c>
      <c r="C58" s="64" t="n">
        <f aca="false">VLOOKUP(A58,SampleData!A$1:E$220,5,FALSE())</f>
        <v>11.876954</v>
      </c>
      <c r="D58" s="66" t="s">
        <v>3538</v>
      </c>
      <c r="E58" s="64" t="s">
        <v>3539</v>
      </c>
      <c r="F58" s="0" t="s">
        <v>706</v>
      </c>
      <c r="G58" s="0" t="s">
        <v>3514</v>
      </c>
      <c r="H58" s="0" t="s">
        <v>3533</v>
      </c>
      <c r="I58" s="0" t="s">
        <v>3535</v>
      </c>
      <c r="J58" s="0" t="str">
        <f aca="false">IF(H58="Present",H58&amp;"_"&amp;I58,H58)</f>
        <v>Present_Ct&lt;41</v>
      </c>
    </row>
    <row r="59" customFormat="false" ht="14.25" hidden="false" customHeight="false" outlineLevel="0" collapsed="false">
      <c r="A59" s="0" t="s">
        <v>56</v>
      </c>
      <c r="B59" s="64" t="n">
        <f aca="false">VLOOKUP(A59,SampleData!A$1:E$220,4,FALSE())</f>
        <v>54.774563</v>
      </c>
      <c r="C59" s="64" t="n">
        <f aca="false">VLOOKUP(A59,SampleData!A$1:E$220,5,FALSE())</f>
        <v>11.876954</v>
      </c>
      <c r="D59" s="66" t="s">
        <v>3537</v>
      </c>
      <c r="E59" s="0" t="s">
        <v>698</v>
      </c>
      <c r="F59" s="0" t="s">
        <v>698</v>
      </c>
      <c r="G59" s="0" t="s">
        <v>3514</v>
      </c>
      <c r="H59" s="0" t="s">
        <v>3515</v>
      </c>
      <c r="I59" s="0" t="s">
        <v>3516</v>
      </c>
      <c r="J59" s="0" t="str">
        <f aca="false">IF(H59="Present",H59&amp;"_"&amp;I59,H59)</f>
        <v>Absent</v>
      </c>
    </row>
    <row r="60" customFormat="false" ht="14.25" hidden="false" customHeight="false" outlineLevel="0" collapsed="false">
      <c r="A60" s="0" t="s">
        <v>56</v>
      </c>
      <c r="B60" s="64" t="n">
        <f aca="false">VLOOKUP(A60,SampleData!A$1:E$220,4,FALSE())</f>
        <v>54.774563</v>
      </c>
      <c r="C60" s="64" t="n">
        <f aca="false">VLOOKUP(A60,SampleData!A$1:E$220,5,FALSE())</f>
        <v>11.876954</v>
      </c>
      <c r="D60" s="66" t="s">
        <v>3512</v>
      </c>
      <c r="E60" s="64" t="s">
        <v>3513</v>
      </c>
      <c r="F60" s="0" t="s">
        <v>703</v>
      </c>
      <c r="G60" s="0" t="s">
        <v>3514</v>
      </c>
      <c r="H60" s="0" t="s">
        <v>3515</v>
      </c>
      <c r="I60" s="0" t="s">
        <v>3516</v>
      </c>
      <c r="J60" s="0" t="str">
        <f aca="false">IF(H60="Present",H60&amp;"_"&amp;I60,H60)</f>
        <v>Absent</v>
      </c>
    </row>
    <row r="61" customFormat="false" ht="14.25" hidden="false" customHeight="false" outlineLevel="0" collapsed="false">
      <c r="A61" s="0" t="s">
        <v>56</v>
      </c>
      <c r="B61" s="64" t="n">
        <f aca="false">VLOOKUP(A61,SampleData!A$1:E$220,4,FALSE())</f>
        <v>54.774563</v>
      </c>
      <c r="C61" s="64" t="n">
        <f aca="false">VLOOKUP(A61,SampleData!A$1:E$220,5,FALSE())</f>
        <v>11.876954</v>
      </c>
      <c r="D61" s="66" t="s">
        <v>3517</v>
      </c>
      <c r="E61" s="64" t="s">
        <v>636</v>
      </c>
      <c r="F61" s="0" t="s">
        <v>709</v>
      </c>
      <c r="G61" s="0" t="s">
        <v>735</v>
      </c>
      <c r="H61" s="0" t="s">
        <v>3515</v>
      </c>
      <c r="I61" s="0" t="s">
        <v>3516</v>
      </c>
      <c r="J61" s="0" t="str">
        <f aca="false">IF(H61="Present",H61&amp;"_"&amp;I61,H61)</f>
        <v>Absent</v>
      </c>
    </row>
    <row r="62" customFormat="false" ht="14.25" hidden="false" customHeight="false" outlineLevel="0" collapsed="false">
      <c r="A62" s="0" t="s">
        <v>56</v>
      </c>
      <c r="B62" s="64" t="n">
        <f aca="false">VLOOKUP(A62,SampleData!A$1:E$220,4,FALSE())</f>
        <v>54.774563</v>
      </c>
      <c r="C62" s="64" t="n">
        <f aca="false">VLOOKUP(A62,SampleData!A$1:E$220,5,FALSE())</f>
        <v>11.876954</v>
      </c>
      <c r="D62" s="66" t="s">
        <v>3518</v>
      </c>
      <c r="E62" s="0" t="s">
        <v>710</v>
      </c>
      <c r="F62" s="0" t="s">
        <v>710</v>
      </c>
      <c r="G62" s="0" t="s">
        <v>3514</v>
      </c>
      <c r="H62" s="0" t="s">
        <v>3515</v>
      </c>
      <c r="I62" s="0" t="s">
        <v>3516</v>
      </c>
      <c r="J62" s="0" t="str">
        <f aca="false">IF(H62="Present",H62&amp;"_"&amp;I62,H62)</f>
        <v>Absent</v>
      </c>
    </row>
    <row r="63" customFormat="false" ht="14.25" hidden="false" customHeight="false" outlineLevel="0" collapsed="false">
      <c r="A63" s="0" t="s">
        <v>56</v>
      </c>
      <c r="B63" s="64" t="n">
        <f aca="false">VLOOKUP(A63,SampleData!A$1:E$220,4,FALSE())</f>
        <v>54.774563</v>
      </c>
      <c r="C63" s="64" t="n">
        <f aca="false">VLOOKUP(A63,SampleData!A$1:E$220,5,FALSE())</f>
        <v>11.876954</v>
      </c>
      <c r="D63" s="66" t="s">
        <v>3519</v>
      </c>
      <c r="E63" s="64" t="s">
        <v>3520</v>
      </c>
      <c r="F63" s="0" t="s">
        <v>697</v>
      </c>
      <c r="G63" s="0" t="s">
        <v>735</v>
      </c>
      <c r="H63" s="0" t="s">
        <v>3515</v>
      </c>
      <c r="I63" s="0" t="s">
        <v>3516</v>
      </c>
      <c r="J63" s="0" t="str">
        <f aca="false">IF(H63="Present",H63&amp;"_"&amp;I63,H63)</f>
        <v>Absent</v>
      </c>
    </row>
    <row r="64" customFormat="false" ht="14.25" hidden="false" customHeight="false" outlineLevel="0" collapsed="false">
      <c r="A64" s="0" t="s">
        <v>56</v>
      </c>
      <c r="B64" s="64" t="n">
        <f aca="false">VLOOKUP(A64,SampleData!A$1:E$220,4,FALSE())</f>
        <v>54.774563</v>
      </c>
      <c r="C64" s="64" t="n">
        <f aca="false">VLOOKUP(A64,SampleData!A$1:E$220,5,FALSE())</f>
        <v>11.876954</v>
      </c>
      <c r="D64" s="66" t="s">
        <v>3521</v>
      </c>
      <c r="E64" s="64" t="s">
        <v>208</v>
      </c>
      <c r="F64" s="0" t="s">
        <v>704</v>
      </c>
      <c r="G64" s="0" t="s">
        <v>735</v>
      </c>
      <c r="H64" s="0" t="s">
        <v>3515</v>
      </c>
      <c r="I64" s="0" t="s">
        <v>3516</v>
      </c>
      <c r="J64" s="0" t="str">
        <f aca="false">IF(H64="Present",H64&amp;"_"&amp;I64,H64)</f>
        <v>Absent</v>
      </c>
    </row>
    <row r="65" customFormat="false" ht="14.25" hidden="false" customHeight="false" outlineLevel="0" collapsed="false">
      <c r="A65" s="0" t="s">
        <v>56</v>
      </c>
      <c r="B65" s="64" t="n">
        <f aca="false">VLOOKUP(A65,SampleData!A$1:E$220,4,FALSE())</f>
        <v>54.774563</v>
      </c>
      <c r="C65" s="64" t="n">
        <f aca="false">VLOOKUP(A65,SampleData!A$1:E$220,5,FALSE())</f>
        <v>11.876954</v>
      </c>
      <c r="D65" s="66" t="s">
        <v>3524</v>
      </c>
      <c r="E65" s="64" t="s">
        <v>3525</v>
      </c>
      <c r="F65" s="0" t="s">
        <v>699</v>
      </c>
      <c r="G65" s="0" t="s">
        <v>3514</v>
      </c>
      <c r="H65" s="0" t="s">
        <v>3515</v>
      </c>
      <c r="I65" s="0" t="s">
        <v>3516</v>
      </c>
      <c r="J65" s="0" t="str">
        <f aca="false">IF(H65="Present",H65&amp;"_"&amp;I65,H65)</f>
        <v>Absent</v>
      </c>
    </row>
    <row r="66" customFormat="false" ht="14.25" hidden="false" customHeight="false" outlineLevel="0" collapsed="false">
      <c r="A66" s="0" t="s">
        <v>56</v>
      </c>
      <c r="B66" s="64" t="n">
        <f aca="false">VLOOKUP(A66,SampleData!A$1:E$220,4,FALSE())</f>
        <v>54.774563</v>
      </c>
      <c r="C66" s="64" t="n">
        <f aca="false">VLOOKUP(A66,SampleData!A$1:E$220,5,FALSE())</f>
        <v>11.876954</v>
      </c>
      <c r="D66" s="66" t="s">
        <v>3526</v>
      </c>
      <c r="E66" s="0" t="s">
        <v>385</v>
      </c>
      <c r="F66" s="0" t="s">
        <v>385</v>
      </c>
      <c r="G66" s="0" t="s">
        <v>735</v>
      </c>
      <c r="H66" s="0" t="s">
        <v>3515</v>
      </c>
      <c r="I66" s="0" t="s">
        <v>3516</v>
      </c>
      <c r="J66" s="0" t="str">
        <f aca="false">IF(H66="Present",H66&amp;"_"&amp;I66,H66)</f>
        <v>Absent</v>
      </c>
    </row>
    <row r="67" customFormat="false" ht="14.25" hidden="false" customHeight="false" outlineLevel="0" collapsed="false">
      <c r="A67" s="0" t="s">
        <v>56</v>
      </c>
      <c r="B67" s="64" t="n">
        <f aca="false">VLOOKUP(A67,SampleData!A$1:E$220,4,FALSE())</f>
        <v>54.774563</v>
      </c>
      <c r="C67" s="64" t="n">
        <f aca="false">VLOOKUP(A67,SampleData!A$1:E$220,5,FALSE())</f>
        <v>11.876954</v>
      </c>
      <c r="D67" s="66" t="s">
        <v>3527</v>
      </c>
      <c r="E67" s="64" t="s">
        <v>74</v>
      </c>
      <c r="F67" s="0" t="s">
        <v>701</v>
      </c>
      <c r="G67" s="0" t="s">
        <v>3514</v>
      </c>
      <c r="H67" s="0" t="s">
        <v>3533</v>
      </c>
      <c r="I67" s="0" t="s">
        <v>3516</v>
      </c>
      <c r="J67" s="0" t="str">
        <f aca="false">IF(H67="Present",H67&amp;"_"&amp;I67,H67)</f>
        <v>Present_Ct&gt;41</v>
      </c>
    </row>
    <row r="68" customFormat="false" ht="14.25" hidden="false" customHeight="false" outlineLevel="0" collapsed="false">
      <c r="A68" s="0" t="s">
        <v>56</v>
      </c>
      <c r="B68" s="64" t="n">
        <f aca="false">VLOOKUP(A68,SampleData!A$1:E$220,4,FALSE())</f>
        <v>54.774563</v>
      </c>
      <c r="C68" s="64" t="n">
        <f aca="false">VLOOKUP(A68,SampleData!A$1:E$220,5,FALSE())</f>
        <v>11.876954</v>
      </c>
      <c r="D68" s="66" t="s">
        <v>3530</v>
      </c>
      <c r="E68" s="64" t="s">
        <v>3531</v>
      </c>
      <c r="F68" s="0" t="s">
        <v>700</v>
      </c>
      <c r="G68" s="0" t="s">
        <v>3514</v>
      </c>
      <c r="H68" s="0" t="s">
        <v>3515</v>
      </c>
      <c r="I68" s="0" t="s">
        <v>3516</v>
      </c>
      <c r="J68" s="0" t="str">
        <f aca="false">IF(H68="Present",H68&amp;"_"&amp;I68,H68)</f>
        <v>Absent</v>
      </c>
    </row>
    <row r="69" customFormat="false" ht="14.25" hidden="false" customHeight="false" outlineLevel="0" collapsed="false">
      <c r="A69" s="0" t="s">
        <v>56</v>
      </c>
      <c r="B69" s="64" t="n">
        <f aca="false">VLOOKUP(A69,SampleData!A$1:E$220,4,FALSE())</f>
        <v>54.774563</v>
      </c>
      <c r="C69" s="64" t="n">
        <f aca="false">VLOOKUP(A69,SampleData!A$1:E$220,5,FALSE())</f>
        <v>11.876954</v>
      </c>
      <c r="D69" s="66" t="s">
        <v>3538</v>
      </c>
      <c r="E69" s="64" t="s">
        <v>3539</v>
      </c>
      <c r="F69" s="0" t="s">
        <v>706</v>
      </c>
      <c r="G69" s="0" t="s">
        <v>3514</v>
      </c>
      <c r="H69" s="0" t="s">
        <v>3515</v>
      </c>
      <c r="I69" s="0" t="s">
        <v>3516</v>
      </c>
      <c r="J69" s="0" t="str">
        <f aca="false">IF(H69="Present",H69&amp;"_"&amp;I69,H69)</f>
        <v>Absent</v>
      </c>
    </row>
    <row r="70" customFormat="false" ht="14.25" hidden="false" customHeight="false" outlineLevel="0" collapsed="false">
      <c r="A70" s="0" t="s">
        <v>67</v>
      </c>
      <c r="B70" s="64" t="n">
        <f aca="false">VLOOKUP(A70,SampleData!A$1:E$220,4,FALSE())</f>
        <v>55.320289</v>
      </c>
      <c r="C70" s="64" t="n">
        <f aca="false">VLOOKUP(A70,SampleData!A$1:E$220,5,FALSE())</f>
        <v>15.18797</v>
      </c>
      <c r="D70" s="66" t="s">
        <v>3512</v>
      </c>
      <c r="E70" s="64" t="s">
        <v>3513</v>
      </c>
      <c r="F70" s="0" t="s">
        <v>703</v>
      </c>
      <c r="G70" s="0" t="s">
        <v>735</v>
      </c>
      <c r="H70" s="0" t="s">
        <v>3515</v>
      </c>
      <c r="I70" s="0" t="s">
        <v>3516</v>
      </c>
      <c r="J70" s="0" t="str">
        <f aca="false">IF(H70="Present",H70&amp;"_"&amp;I70,H70)</f>
        <v>Absent</v>
      </c>
    </row>
    <row r="71" customFormat="false" ht="14.25" hidden="false" customHeight="false" outlineLevel="0" collapsed="false">
      <c r="A71" s="0" t="s">
        <v>67</v>
      </c>
      <c r="B71" s="64" t="n">
        <f aca="false">VLOOKUP(A71,SampleData!A$1:E$220,4,FALSE())</f>
        <v>55.320289</v>
      </c>
      <c r="C71" s="64" t="n">
        <f aca="false">VLOOKUP(A71,SampleData!A$1:E$220,5,FALSE())</f>
        <v>15.18797</v>
      </c>
      <c r="D71" s="66" t="s">
        <v>3517</v>
      </c>
      <c r="E71" s="64" t="s">
        <v>636</v>
      </c>
      <c r="F71" s="0" t="s">
        <v>709</v>
      </c>
      <c r="G71" s="0" t="s">
        <v>3514</v>
      </c>
      <c r="H71" s="0" t="s">
        <v>3515</v>
      </c>
      <c r="I71" s="0" t="s">
        <v>3516</v>
      </c>
      <c r="J71" s="0" t="str">
        <f aca="false">IF(H71="Present",H71&amp;"_"&amp;I71,H71)</f>
        <v>Absent</v>
      </c>
    </row>
    <row r="72" customFormat="false" ht="14.25" hidden="false" customHeight="false" outlineLevel="0" collapsed="false">
      <c r="A72" s="0" t="s">
        <v>67</v>
      </c>
      <c r="B72" s="64" t="n">
        <f aca="false">VLOOKUP(A72,SampleData!A$1:E$220,4,FALSE())</f>
        <v>55.320289</v>
      </c>
      <c r="C72" s="64" t="n">
        <f aca="false">VLOOKUP(A72,SampleData!A$1:E$220,5,FALSE())</f>
        <v>15.18797</v>
      </c>
      <c r="D72" s="66" t="s">
        <v>3518</v>
      </c>
      <c r="E72" s="0" t="s">
        <v>710</v>
      </c>
      <c r="F72" s="0" t="s">
        <v>710</v>
      </c>
      <c r="G72" s="0" t="s">
        <v>735</v>
      </c>
      <c r="H72" s="0" t="s">
        <v>3515</v>
      </c>
      <c r="I72" s="0" t="s">
        <v>3516</v>
      </c>
      <c r="J72" s="0" t="str">
        <f aca="false">IF(H72="Present",H72&amp;"_"&amp;I72,H72)</f>
        <v>Absent</v>
      </c>
    </row>
    <row r="73" customFormat="false" ht="14.25" hidden="false" customHeight="false" outlineLevel="0" collapsed="false">
      <c r="A73" s="0" t="s">
        <v>67</v>
      </c>
      <c r="B73" s="64" t="n">
        <f aca="false">VLOOKUP(A73,SampleData!A$1:E$220,4,FALSE())</f>
        <v>55.320289</v>
      </c>
      <c r="C73" s="64" t="n">
        <f aca="false">VLOOKUP(A73,SampleData!A$1:E$220,5,FALSE())</f>
        <v>15.18797</v>
      </c>
      <c r="D73" s="66" t="s">
        <v>3519</v>
      </c>
      <c r="E73" s="64" t="s">
        <v>3520</v>
      </c>
      <c r="F73" s="0" t="s">
        <v>697</v>
      </c>
      <c r="G73" s="0" t="s">
        <v>735</v>
      </c>
      <c r="H73" s="0" t="s">
        <v>3515</v>
      </c>
      <c r="I73" s="0" t="s">
        <v>3516</v>
      </c>
      <c r="J73" s="0" t="str">
        <f aca="false">IF(H73="Present",H73&amp;"_"&amp;I73,H73)</f>
        <v>Absent</v>
      </c>
    </row>
    <row r="74" customFormat="false" ht="14.25" hidden="false" customHeight="false" outlineLevel="0" collapsed="false">
      <c r="A74" s="0" t="s">
        <v>67</v>
      </c>
      <c r="B74" s="64" t="n">
        <f aca="false">VLOOKUP(A74,SampleData!A$1:E$220,4,FALSE())</f>
        <v>55.320289</v>
      </c>
      <c r="C74" s="64" t="n">
        <f aca="false">VLOOKUP(A74,SampleData!A$1:E$220,5,FALSE())</f>
        <v>15.18797</v>
      </c>
      <c r="D74" s="66" t="s">
        <v>3521</v>
      </c>
      <c r="E74" s="64" t="s">
        <v>208</v>
      </c>
      <c r="F74" s="0" t="s">
        <v>704</v>
      </c>
      <c r="G74" s="0" t="s">
        <v>735</v>
      </c>
      <c r="H74" s="0" t="s">
        <v>3515</v>
      </c>
      <c r="I74" s="0" t="s">
        <v>3516</v>
      </c>
      <c r="J74" s="0" t="str">
        <f aca="false">IF(H74="Present",H74&amp;"_"&amp;I74,H74)</f>
        <v>Absent</v>
      </c>
    </row>
    <row r="75" customFormat="false" ht="14.25" hidden="false" customHeight="false" outlineLevel="0" collapsed="false">
      <c r="A75" s="0" t="s">
        <v>67</v>
      </c>
      <c r="B75" s="64" t="n">
        <f aca="false">VLOOKUP(A75,SampleData!A$1:E$220,4,FALSE())</f>
        <v>55.320289</v>
      </c>
      <c r="C75" s="64" t="n">
        <f aca="false">VLOOKUP(A75,SampleData!A$1:E$220,5,FALSE())</f>
        <v>15.18797</v>
      </c>
      <c r="D75" s="66" t="s">
        <v>3522</v>
      </c>
      <c r="E75" s="64" t="s">
        <v>3523</v>
      </c>
      <c r="F75" s="0" t="s">
        <v>708</v>
      </c>
      <c r="G75" s="0" t="s">
        <v>735</v>
      </c>
      <c r="H75" s="0" t="s">
        <v>3515</v>
      </c>
      <c r="I75" s="0" t="s">
        <v>3516</v>
      </c>
      <c r="J75" s="0" t="str">
        <f aca="false">IF(H75="Present",H75&amp;"_"&amp;I75,H75)</f>
        <v>Absent</v>
      </c>
    </row>
    <row r="76" customFormat="false" ht="14.25" hidden="false" customHeight="false" outlineLevel="0" collapsed="false">
      <c r="A76" s="0" t="s">
        <v>67</v>
      </c>
      <c r="B76" s="64" t="n">
        <f aca="false">VLOOKUP(A76,SampleData!A$1:E$220,4,FALSE())</f>
        <v>55.320289</v>
      </c>
      <c r="C76" s="64" t="n">
        <f aca="false">VLOOKUP(A76,SampleData!A$1:E$220,5,FALSE())</f>
        <v>15.18797</v>
      </c>
      <c r="D76" s="66" t="s">
        <v>3522</v>
      </c>
      <c r="E76" s="64" t="s">
        <v>3523</v>
      </c>
      <c r="F76" s="0" t="s">
        <v>708</v>
      </c>
      <c r="G76" s="0" t="s">
        <v>735</v>
      </c>
      <c r="H76" s="0" t="s">
        <v>3515</v>
      </c>
      <c r="I76" s="0" t="s">
        <v>3516</v>
      </c>
      <c r="J76" s="0" t="str">
        <f aca="false">IF(H76="Present",H76&amp;"_"&amp;I76,H76)</f>
        <v>Absent</v>
      </c>
    </row>
    <row r="77" customFormat="false" ht="14.25" hidden="false" customHeight="false" outlineLevel="0" collapsed="false">
      <c r="A77" s="0" t="s">
        <v>67</v>
      </c>
      <c r="B77" s="64" t="n">
        <f aca="false">VLOOKUP(A77,SampleData!A$1:E$220,4,FALSE())</f>
        <v>55.320289</v>
      </c>
      <c r="C77" s="64" t="n">
        <f aca="false">VLOOKUP(A77,SampleData!A$1:E$220,5,FALSE())</f>
        <v>15.18797</v>
      </c>
      <c r="D77" s="66" t="s">
        <v>3524</v>
      </c>
      <c r="E77" s="64" t="s">
        <v>3525</v>
      </c>
      <c r="F77" s="0" t="s">
        <v>699</v>
      </c>
      <c r="G77" s="0" t="s">
        <v>735</v>
      </c>
      <c r="H77" s="0" t="s">
        <v>3515</v>
      </c>
      <c r="I77" s="0" t="s">
        <v>3516</v>
      </c>
      <c r="J77" s="0" t="str">
        <f aca="false">IF(H77="Present",H77&amp;"_"&amp;I77,H77)</f>
        <v>Absent</v>
      </c>
    </row>
    <row r="78" customFormat="false" ht="14.25" hidden="false" customHeight="false" outlineLevel="0" collapsed="false">
      <c r="A78" s="0" t="s">
        <v>67</v>
      </c>
      <c r="B78" s="64" t="n">
        <f aca="false">VLOOKUP(A78,SampleData!A$1:E$220,4,FALSE())</f>
        <v>55.320289</v>
      </c>
      <c r="C78" s="64" t="n">
        <f aca="false">VLOOKUP(A78,SampleData!A$1:E$220,5,FALSE())</f>
        <v>15.18797</v>
      </c>
      <c r="D78" s="66" t="s">
        <v>229</v>
      </c>
      <c r="E78" s="0" t="s">
        <v>199</v>
      </c>
      <c r="F78" s="0" t="s">
        <v>199</v>
      </c>
      <c r="G78" s="0" t="s">
        <v>735</v>
      </c>
      <c r="H78" s="0" t="s">
        <v>3533</v>
      </c>
      <c r="I78" s="0" t="s">
        <v>3535</v>
      </c>
      <c r="J78" s="0" t="str">
        <f aca="false">IF(H78="Present",H78&amp;"_"&amp;I78,H78)</f>
        <v>Present_Ct&lt;41</v>
      </c>
    </row>
    <row r="79" customFormat="false" ht="14.25" hidden="false" customHeight="false" outlineLevel="0" collapsed="false">
      <c r="A79" s="0" t="s">
        <v>67</v>
      </c>
      <c r="B79" s="64" t="n">
        <f aca="false">VLOOKUP(A79,SampleData!A$1:E$220,4,FALSE())</f>
        <v>55.320289</v>
      </c>
      <c r="C79" s="64" t="n">
        <f aca="false">VLOOKUP(A79,SampleData!A$1:E$220,5,FALSE())</f>
        <v>15.18797</v>
      </c>
      <c r="D79" s="66" t="s">
        <v>229</v>
      </c>
      <c r="E79" s="0" t="s">
        <v>199</v>
      </c>
      <c r="F79" s="0" t="s">
        <v>199</v>
      </c>
      <c r="G79" s="0" t="s">
        <v>735</v>
      </c>
      <c r="H79" s="0" t="s">
        <v>3533</v>
      </c>
      <c r="I79" s="0" t="s">
        <v>3535</v>
      </c>
      <c r="J79" s="0" t="str">
        <f aca="false">IF(H79="Present",H79&amp;"_"&amp;I79,H79)</f>
        <v>Present_Ct&lt;41</v>
      </c>
    </row>
    <row r="80" customFormat="false" ht="14.25" hidden="false" customHeight="false" outlineLevel="0" collapsed="false">
      <c r="A80" s="0" t="s">
        <v>67</v>
      </c>
      <c r="B80" s="64" t="n">
        <f aca="false">VLOOKUP(A80,SampleData!A$1:E$220,4,FALSE())</f>
        <v>55.320289</v>
      </c>
      <c r="C80" s="64" t="n">
        <f aca="false">VLOOKUP(A80,SampleData!A$1:E$220,5,FALSE())</f>
        <v>15.18797</v>
      </c>
      <c r="D80" s="66" t="s">
        <v>3526</v>
      </c>
      <c r="E80" s="0" t="s">
        <v>385</v>
      </c>
      <c r="F80" s="0" t="s">
        <v>385</v>
      </c>
      <c r="G80" s="0" t="s">
        <v>3514</v>
      </c>
      <c r="H80" s="0" t="s">
        <v>3533</v>
      </c>
      <c r="I80" s="0" t="s">
        <v>3535</v>
      </c>
      <c r="J80" s="0" t="str">
        <f aca="false">IF(H80="Present",H80&amp;"_"&amp;I80,H80)</f>
        <v>Present_Ct&lt;41</v>
      </c>
    </row>
    <row r="81" customFormat="false" ht="14.25" hidden="false" customHeight="false" outlineLevel="0" collapsed="false">
      <c r="A81" s="0" t="s">
        <v>67</v>
      </c>
      <c r="B81" s="64" t="n">
        <f aca="false">VLOOKUP(A81,SampleData!A$1:E$220,4,FALSE())</f>
        <v>55.320289</v>
      </c>
      <c r="C81" s="64" t="n">
        <f aca="false">VLOOKUP(A81,SampleData!A$1:E$220,5,FALSE())</f>
        <v>15.18797</v>
      </c>
      <c r="D81" s="66" t="s">
        <v>3527</v>
      </c>
      <c r="E81" s="64" t="s">
        <v>74</v>
      </c>
      <c r="F81" s="0" t="s">
        <v>701</v>
      </c>
      <c r="G81" s="0" t="s">
        <v>735</v>
      </c>
      <c r="H81" s="0" t="s">
        <v>3515</v>
      </c>
      <c r="I81" s="0" t="s">
        <v>3516</v>
      </c>
      <c r="J81" s="0" t="str">
        <f aca="false">IF(H81="Present",H81&amp;"_"&amp;I81,H81)</f>
        <v>Absent</v>
      </c>
    </row>
    <row r="82" customFormat="false" ht="14.25" hidden="false" customHeight="false" outlineLevel="0" collapsed="false">
      <c r="A82" s="0" t="s">
        <v>67</v>
      </c>
      <c r="B82" s="64" t="n">
        <f aca="false">VLOOKUP(A82,SampleData!A$1:E$220,4,FALSE())</f>
        <v>55.320289</v>
      </c>
      <c r="C82" s="64" t="n">
        <f aca="false">VLOOKUP(A82,SampleData!A$1:E$220,5,FALSE())</f>
        <v>15.18797</v>
      </c>
      <c r="D82" s="66" t="s">
        <v>3528</v>
      </c>
      <c r="E82" s="64" t="s">
        <v>177</v>
      </c>
      <c r="F82" s="0" t="s">
        <v>3529</v>
      </c>
      <c r="G82" s="0" t="s">
        <v>3514</v>
      </c>
      <c r="H82" s="0" t="s">
        <v>3515</v>
      </c>
      <c r="I82" s="0" t="s">
        <v>3516</v>
      </c>
      <c r="J82" s="0" t="str">
        <f aca="false">IF(H82="Present",H82&amp;"_"&amp;I82,H82)</f>
        <v>Absent</v>
      </c>
    </row>
    <row r="83" customFormat="false" ht="14.25" hidden="false" customHeight="false" outlineLevel="0" collapsed="false">
      <c r="A83" s="0" t="s">
        <v>67</v>
      </c>
      <c r="B83" s="64" t="n">
        <f aca="false">VLOOKUP(A83,SampleData!A$1:E$220,4,FALSE())</f>
        <v>55.320289</v>
      </c>
      <c r="C83" s="64" t="n">
        <f aca="false">VLOOKUP(A83,SampleData!A$1:E$220,5,FALSE())</f>
        <v>15.18797</v>
      </c>
      <c r="D83" s="66" t="s">
        <v>3528</v>
      </c>
      <c r="E83" s="64" t="s">
        <v>177</v>
      </c>
      <c r="F83" s="0" t="s">
        <v>3529</v>
      </c>
      <c r="G83" s="0" t="s">
        <v>735</v>
      </c>
      <c r="H83" s="0" t="s">
        <v>3515</v>
      </c>
      <c r="I83" s="0" t="s">
        <v>3516</v>
      </c>
      <c r="J83" s="0" t="str">
        <f aca="false">IF(H83="Present",H83&amp;"_"&amp;I83,H83)</f>
        <v>Absent</v>
      </c>
    </row>
    <row r="84" customFormat="false" ht="14.25" hidden="false" customHeight="false" outlineLevel="0" collapsed="false">
      <c r="A84" s="0" t="s">
        <v>67</v>
      </c>
      <c r="B84" s="64" t="n">
        <f aca="false">VLOOKUP(A84,SampleData!A$1:E$220,4,FALSE())</f>
        <v>55.320289</v>
      </c>
      <c r="C84" s="64" t="n">
        <f aca="false">VLOOKUP(A84,SampleData!A$1:E$220,5,FALSE())</f>
        <v>15.18797</v>
      </c>
      <c r="D84" s="66" t="s">
        <v>3530</v>
      </c>
      <c r="E84" s="64" t="s">
        <v>3531</v>
      </c>
      <c r="F84" s="0" t="s">
        <v>700</v>
      </c>
      <c r="G84" s="0" t="s">
        <v>3514</v>
      </c>
      <c r="H84" s="0" t="s">
        <v>3533</v>
      </c>
      <c r="I84" s="0" t="s">
        <v>3535</v>
      </c>
      <c r="J84" s="0" t="str">
        <f aca="false">IF(H84="Present",H84&amp;"_"&amp;I84,H84)</f>
        <v>Present_Ct&lt;41</v>
      </c>
    </row>
    <row r="85" customFormat="false" ht="14.25" hidden="false" customHeight="false" outlineLevel="0" collapsed="false">
      <c r="A85" s="0" t="s">
        <v>67</v>
      </c>
      <c r="B85" s="64" t="n">
        <f aca="false">VLOOKUP(A85,SampleData!A$1:E$220,4,FALSE())</f>
        <v>55.320289</v>
      </c>
      <c r="C85" s="64" t="n">
        <f aca="false">VLOOKUP(A85,SampleData!A$1:E$220,5,FALSE())</f>
        <v>15.18797</v>
      </c>
      <c r="D85" s="66" t="s">
        <v>3530</v>
      </c>
      <c r="E85" s="64" t="s">
        <v>3531</v>
      </c>
      <c r="F85" s="0" t="s">
        <v>700</v>
      </c>
      <c r="G85" s="0" t="s">
        <v>735</v>
      </c>
      <c r="H85" s="0" t="s">
        <v>3533</v>
      </c>
      <c r="I85" s="0" t="s">
        <v>3535</v>
      </c>
      <c r="J85" s="0" t="str">
        <f aca="false">IF(H85="Present",H85&amp;"_"&amp;I85,H85)</f>
        <v>Present_Ct&lt;41</v>
      </c>
    </row>
    <row r="86" customFormat="false" ht="14.25" hidden="false" customHeight="false" outlineLevel="0" collapsed="false">
      <c r="A86" s="0" t="s">
        <v>67</v>
      </c>
      <c r="B86" s="64" t="n">
        <f aca="false">VLOOKUP(A86,SampleData!A$1:E$220,4,FALSE())</f>
        <v>55.320289</v>
      </c>
      <c r="C86" s="64" t="n">
        <f aca="false">VLOOKUP(A86,SampleData!A$1:E$220,5,FALSE())</f>
        <v>15.18797</v>
      </c>
      <c r="D86" s="66" t="s">
        <v>3532</v>
      </c>
      <c r="E86" s="64" t="s">
        <v>353</v>
      </c>
      <c r="F86" s="0" t="s">
        <v>696</v>
      </c>
      <c r="G86" s="0" t="s">
        <v>3514</v>
      </c>
      <c r="H86" s="0" t="s">
        <v>3533</v>
      </c>
      <c r="I86" s="0" t="s">
        <v>3535</v>
      </c>
      <c r="J86" s="0" t="str">
        <f aca="false">IF(H86="Present",H86&amp;"_"&amp;I86,H86)</f>
        <v>Present_Ct&lt;41</v>
      </c>
    </row>
    <row r="87" customFormat="false" ht="14.25" hidden="false" customHeight="false" outlineLevel="0" collapsed="false">
      <c r="A87" s="0" t="s">
        <v>67</v>
      </c>
      <c r="B87" s="64" t="n">
        <f aca="false">VLOOKUP(A87,SampleData!A$1:E$220,4,FALSE())</f>
        <v>55.320289</v>
      </c>
      <c r="C87" s="64" t="n">
        <f aca="false">VLOOKUP(A87,SampleData!A$1:E$220,5,FALSE())</f>
        <v>15.18797</v>
      </c>
      <c r="D87" s="66" t="s">
        <v>3532</v>
      </c>
      <c r="E87" s="64" t="s">
        <v>353</v>
      </c>
      <c r="F87" s="0" t="s">
        <v>696</v>
      </c>
      <c r="G87" s="0" t="s">
        <v>3514</v>
      </c>
      <c r="H87" s="0" t="s">
        <v>3533</v>
      </c>
      <c r="I87" s="0" t="s">
        <v>3535</v>
      </c>
      <c r="J87" s="0" t="str">
        <f aca="false">IF(H87="Present",H87&amp;"_"&amp;I87,H87)</f>
        <v>Present_Ct&lt;41</v>
      </c>
    </row>
    <row r="88" customFormat="false" ht="14.25" hidden="false" customHeight="false" outlineLevel="0" collapsed="false">
      <c r="A88" s="0" t="s">
        <v>67</v>
      </c>
      <c r="B88" s="64" t="n">
        <f aca="false">VLOOKUP(A88,SampleData!A$1:E$220,4,FALSE())</f>
        <v>55.320289</v>
      </c>
      <c r="C88" s="64" t="n">
        <f aca="false">VLOOKUP(A88,SampleData!A$1:E$220,5,FALSE())</f>
        <v>15.18797</v>
      </c>
      <c r="D88" s="66" t="s">
        <v>3534</v>
      </c>
      <c r="E88" s="64" t="s">
        <v>62</v>
      </c>
      <c r="F88" s="0" t="s">
        <v>702</v>
      </c>
      <c r="G88" s="0" t="s">
        <v>735</v>
      </c>
      <c r="H88" s="0" t="s">
        <v>3515</v>
      </c>
      <c r="I88" s="0" t="s">
        <v>3516</v>
      </c>
      <c r="J88" s="0" t="str">
        <f aca="false">IF(H88="Present",H88&amp;"_"&amp;I88,H88)</f>
        <v>Absent</v>
      </c>
    </row>
    <row r="89" customFormat="false" ht="14.25" hidden="false" customHeight="false" outlineLevel="0" collapsed="false">
      <c r="A89" s="0" t="s">
        <v>67</v>
      </c>
      <c r="B89" s="64" t="n">
        <f aca="false">VLOOKUP(A89,SampleData!A$1:E$220,4,FALSE())</f>
        <v>55.320289</v>
      </c>
      <c r="C89" s="64" t="n">
        <f aca="false">VLOOKUP(A89,SampleData!A$1:E$220,5,FALSE())</f>
        <v>15.18797</v>
      </c>
      <c r="D89" s="66" t="s">
        <v>3534</v>
      </c>
      <c r="E89" s="64" t="s">
        <v>62</v>
      </c>
      <c r="F89" s="0" t="s">
        <v>702</v>
      </c>
      <c r="G89" s="0" t="s">
        <v>735</v>
      </c>
      <c r="H89" s="0" t="s">
        <v>3533</v>
      </c>
      <c r="I89" s="0" t="s">
        <v>3535</v>
      </c>
      <c r="J89" s="0" t="str">
        <f aca="false">IF(H89="Present",H89&amp;"_"&amp;I89,H89)</f>
        <v>Present_Ct&lt;41</v>
      </c>
    </row>
    <row r="90" customFormat="false" ht="14.25" hidden="false" customHeight="false" outlineLevel="0" collapsed="false">
      <c r="A90" s="0" t="s">
        <v>67</v>
      </c>
      <c r="B90" s="64" t="n">
        <f aca="false">VLOOKUP(A90,SampleData!A$1:E$220,4,FALSE())</f>
        <v>55.320289</v>
      </c>
      <c r="C90" s="64" t="n">
        <f aca="false">VLOOKUP(A90,SampleData!A$1:E$220,5,FALSE())</f>
        <v>15.18797</v>
      </c>
      <c r="D90" s="66" t="s">
        <v>3536</v>
      </c>
      <c r="E90" s="0" t="s">
        <v>705</v>
      </c>
      <c r="F90" s="0" t="s">
        <v>705</v>
      </c>
      <c r="G90" s="0" t="s">
        <v>735</v>
      </c>
      <c r="H90" s="0" t="s">
        <v>3515</v>
      </c>
      <c r="I90" s="0" t="s">
        <v>3516</v>
      </c>
      <c r="J90" s="0" t="str">
        <f aca="false">IF(H90="Present",H90&amp;"_"&amp;I90,H90)</f>
        <v>Absent</v>
      </c>
    </row>
    <row r="91" customFormat="false" ht="14.25" hidden="false" customHeight="false" outlineLevel="0" collapsed="false">
      <c r="A91" s="0" t="s">
        <v>67</v>
      </c>
      <c r="B91" s="64" t="n">
        <f aca="false">VLOOKUP(A91,SampleData!A$1:E$220,4,FALSE())</f>
        <v>55.320289</v>
      </c>
      <c r="C91" s="64" t="n">
        <f aca="false">VLOOKUP(A91,SampleData!A$1:E$220,5,FALSE())</f>
        <v>15.18797</v>
      </c>
      <c r="D91" s="66" t="s">
        <v>3536</v>
      </c>
      <c r="E91" s="0" t="s">
        <v>705</v>
      </c>
      <c r="F91" s="0" t="s">
        <v>705</v>
      </c>
      <c r="G91" s="0" t="s">
        <v>3514</v>
      </c>
      <c r="H91" s="0" t="s">
        <v>3515</v>
      </c>
      <c r="I91" s="0" t="s">
        <v>3516</v>
      </c>
      <c r="J91" s="0" t="str">
        <f aca="false">IF(H91="Present",H91&amp;"_"&amp;I91,H91)</f>
        <v>Absent</v>
      </c>
    </row>
    <row r="92" customFormat="false" ht="14.25" hidden="false" customHeight="false" outlineLevel="0" collapsed="false">
      <c r="A92" s="0" t="s">
        <v>67</v>
      </c>
      <c r="B92" s="64" t="n">
        <f aca="false">VLOOKUP(A92,SampleData!A$1:E$220,4,FALSE())</f>
        <v>55.320289</v>
      </c>
      <c r="C92" s="64" t="n">
        <f aca="false">VLOOKUP(A92,SampleData!A$1:E$220,5,FALSE())</f>
        <v>15.18797</v>
      </c>
      <c r="D92" s="66" t="s">
        <v>3537</v>
      </c>
      <c r="E92" s="0" t="s">
        <v>698</v>
      </c>
      <c r="F92" s="0" t="s">
        <v>698</v>
      </c>
      <c r="G92" s="0" t="s">
        <v>735</v>
      </c>
      <c r="H92" s="0" t="s">
        <v>3533</v>
      </c>
      <c r="I92" s="0" t="s">
        <v>3535</v>
      </c>
      <c r="J92" s="0" t="str">
        <f aca="false">IF(H92="Present",H92&amp;"_"&amp;I92,H92)</f>
        <v>Present_Ct&lt;41</v>
      </c>
    </row>
    <row r="93" customFormat="false" ht="14.25" hidden="false" customHeight="false" outlineLevel="0" collapsed="false">
      <c r="A93" s="0" t="s">
        <v>67</v>
      </c>
      <c r="B93" s="64" t="n">
        <f aca="false">VLOOKUP(A93,SampleData!A$1:E$220,4,FALSE())</f>
        <v>55.320289</v>
      </c>
      <c r="C93" s="64" t="n">
        <f aca="false">VLOOKUP(A93,SampleData!A$1:E$220,5,FALSE())</f>
        <v>15.18797</v>
      </c>
      <c r="D93" s="66" t="s">
        <v>3537</v>
      </c>
      <c r="E93" s="0" t="s">
        <v>698</v>
      </c>
      <c r="F93" s="0" t="s">
        <v>698</v>
      </c>
      <c r="G93" s="0" t="s">
        <v>735</v>
      </c>
      <c r="H93" s="0" t="s">
        <v>3533</v>
      </c>
      <c r="I93" s="0" t="s">
        <v>3535</v>
      </c>
      <c r="J93" s="0" t="str">
        <f aca="false">IF(H93="Present",H93&amp;"_"&amp;I93,H93)</f>
        <v>Present_Ct&lt;41</v>
      </c>
    </row>
    <row r="94" customFormat="false" ht="14.25" hidden="false" customHeight="false" outlineLevel="0" collapsed="false">
      <c r="A94" s="0" t="s">
        <v>67</v>
      </c>
      <c r="B94" s="64" t="n">
        <f aca="false">VLOOKUP(A94,SampleData!A$1:E$220,4,FALSE())</f>
        <v>55.320289</v>
      </c>
      <c r="C94" s="64" t="n">
        <f aca="false">VLOOKUP(A94,SampleData!A$1:E$220,5,FALSE())</f>
        <v>15.18797</v>
      </c>
      <c r="D94" s="66" t="s">
        <v>3512</v>
      </c>
      <c r="E94" s="64" t="s">
        <v>3513</v>
      </c>
      <c r="F94" s="0" t="s">
        <v>703</v>
      </c>
      <c r="G94" s="0" t="s">
        <v>735</v>
      </c>
      <c r="H94" s="0" t="s">
        <v>3515</v>
      </c>
      <c r="I94" s="0" t="s">
        <v>3516</v>
      </c>
      <c r="J94" s="0" t="str">
        <f aca="false">IF(H94="Present",H94&amp;"_"&amp;I94,H94)</f>
        <v>Absent</v>
      </c>
    </row>
    <row r="95" customFormat="false" ht="14.25" hidden="false" customHeight="false" outlineLevel="0" collapsed="false">
      <c r="A95" s="0" t="s">
        <v>67</v>
      </c>
      <c r="B95" s="64" t="n">
        <f aca="false">VLOOKUP(A95,SampleData!A$1:E$220,4,FALSE())</f>
        <v>55.320289</v>
      </c>
      <c r="C95" s="64" t="n">
        <f aca="false">VLOOKUP(A95,SampleData!A$1:E$220,5,FALSE())</f>
        <v>15.18797</v>
      </c>
      <c r="D95" s="66" t="s">
        <v>3517</v>
      </c>
      <c r="E95" s="64" t="s">
        <v>636</v>
      </c>
      <c r="F95" s="0" t="s">
        <v>709</v>
      </c>
      <c r="G95" s="0" t="s">
        <v>735</v>
      </c>
      <c r="H95" s="0" t="s">
        <v>3515</v>
      </c>
      <c r="I95" s="0" t="s">
        <v>3516</v>
      </c>
      <c r="J95" s="0" t="str">
        <f aca="false">IF(H95="Present",H95&amp;"_"&amp;I95,H95)</f>
        <v>Absent</v>
      </c>
    </row>
    <row r="96" customFormat="false" ht="14.25" hidden="false" customHeight="false" outlineLevel="0" collapsed="false">
      <c r="A96" s="0" t="s">
        <v>67</v>
      </c>
      <c r="B96" s="64" t="n">
        <f aca="false">VLOOKUP(A96,SampleData!A$1:E$220,4,FALSE())</f>
        <v>55.320289</v>
      </c>
      <c r="C96" s="64" t="n">
        <f aca="false">VLOOKUP(A96,SampleData!A$1:E$220,5,FALSE())</f>
        <v>15.18797</v>
      </c>
      <c r="D96" s="66" t="s">
        <v>3518</v>
      </c>
      <c r="E96" s="0" t="s">
        <v>710</v>
      </c>
      <c r="F96" s="0" t="s">
        <v>710</v>
      </c>
      <c r="G96" s="0" t="s">
        <v>735</v>
      </c>
      <c r="H96" s="0" t="s">
        <v>3515</v>
      </c>
      <c r="I96" s="0" t="s">
        <v>3516</v>
      </c>
      <c r="J96" s="0" t="str">
        <f aca="false">IF(H96="Present",H96&amp;"_"&amp;I96,H96)</f>
        <v>Absent</v>
      </c>
    </row>
    <row r="97" customFormat="false" ht="14.25" hidden="false" customHeight="false" outlineLevel="0" collapsed="false">
      <c r="A97" s="0" t="s">
        <v>67</v>
      </c>
      <c r="B97" s="64" t="n">
        <f aca="false">VLOOKUP(A97,SampleData!A$1:E$220,4,FALSE())</f>
        <v>55.320289</v>
      </c>
      <c r="C97" s="64" t="n">
        <f aca="false">VLOOKUP(A97,SampleData!A$1:E$220,5,FALSE())</f>
        <v>15.18797</v>
      </c>
      <c r="D97" s="66" t="s">
        <v>3519</v>
      </c>
      <c r="E97" s="64" t="s">
        <v>3520</v>
      </c>
      <c r="F97" s="0" t="s">
        <v>697</v>
      </c>
      <c r="G97" s="0" t="s">
        <v>3514</v>
      </c>
      <c r="H97" s="0" t="s">
        <v>3515</v>
      </c>
      <c r="I97" s="0" t="s">
        <v>3516</v>
      </c>
      <c r="J97" s="0" t="str">
        <f aca="false">IF(H97="Present",H97&amp;"_"&amp;I97,H97)</f>
        <v>Absent</v>
      </c>
    </row>
    <row r="98" customFormat="false" ht="14.25" hidden="false" customHeight="false" outlineLevel="0" collapsed="false">
      <c r="A98" s="0" t="s">
        <v>67</v>
      </c>
      <c r="B98" s="64" t="n">
        <f aca="false">VLOOKUP(A98,SampleData!A$1:E$220,4,FALSE())</f>
        <v>55.320289</v>
      </c>
      <c r="C98" s="64" t="n">
        <f aca="false">VLOOKUP(A98,SampleData!A$1:E$220,5,FALSE())</f>
        <v>15.18797</v>
      </c>
      <c r="D98" s="66" t="s">
        <v>3521</v>
      </c>
      <c r="E98" s="64" t="s">
        <v>208</v>
      </c>
      <c r="F98" s="0" t="s">
        <v>704</v>
      </c>
      <c r="G98" s="0" t="s">
        <v>735</v>
      </c>
      <c r="H98" s="0" t="s">
        <v>3515</v>
      </c>
      <c r="I98" s="0" t="s">
        <v>3516</v>
      </c>
      <c r="J98" s="0" t="str">
        <f aca="false">IF(H98="Present",H98&amp;"_"&amp;I98,H98)</f>
        <v>Absent</v>
      </c>
    </row>
    <row r="99" customFormat="false" ht="14.25" hidden="false" customHeight="false" outlineLevel="0" collapsed="false">
      <c r="A99" s="0" t="s">
        <v>67</v>
      </c>
      <c r="B99" s="64" t="n">
        <f aca="false">VLOOKUP(A99,SampleData!A$1:E$220,4,FALSE())</f>
        <v>55.320289</v>
      </c>
      <c r="C99" s="64" t="n">
        <f aca="false">VLOOKUP(A99,SampleData!A$1:E$220,5,FALSE())</f>
        <v>15.18797</v>
      </c>
      <c r="D99" s="66" t="s">
        <v>3524</v>
      </c>
      <c r="E99" s="64" t="s">
        <v>3525</v>
      </c>
      <c r="F99" s="0" t="s">
        <v>699</v>
      </c>
      <c r="G99" s="0" t="s">
        <v>735</v>
      </c>
      <c r="H99" s="0" t="s">
        <v>3533</v>
      </c>
      <c r="I99" s="0" t="s">
        <v>3516</v>
      </c>
      <c r="J99" s="0" t="str">
        <f aca="false">IF(H99="Present",H99&amp;"_"&amp;I99,H99)</f>
        <v>Present_Ct&gt;41</v>
      </c>
    </row>
    <row r="100" customFormat="false" ht="14.25" hidden="false" customHeight="false" outlineLevel="0" collapsed="false">
      <c r="A100" s="0" t="s">
        <v>67</v>
      </c>
      <c r="B100" s="64" t="n">
        <f aca="false">VLOOKUP(A100,SampleData!A$1:E$220,4,FALSE())</f>
        <v>55.320289</v>
      </c>
      <c r="C100" s="64" t="n">
        <f aca="false">VLOOKUP(A100,SampleData!A$1:E$220,5,FALSE())</f>
        <v>15.18797</v>
      </c>
      <c r="D100" s="66" t="s">
        <v>3526</v>
      </c>
      <c r="E100" s="0" t="s">
        <v>385</v>
      </c>
      <c r="F100" s="0" t="s">
        <v>385</v>
      </c>
      <c r="G100" s="0" t="s">
        <v>735</v>
      </c>
      <c r="H100" s="0" t="s">
        <v>3515</v>
      </c>
      <c r="I100" s="0" t="s">
        <v>3516</v>
      </c>
      <c r="J100" s="0" t="str">
        <f aca="false">IF(H100="Present",H100&amp;"_"&amp;I100,H100)</f>
        <v>Absent</v>
      </c>
    </row>
    <row r="101" customFormat="false" ht="14.25" hidden="false" customHeight="false" outlineLevel="0" collapsed="false">
      <c r="A101" s="0" t="s">
        <v>67</v>
      </c>
      <c r="B101" s="64" t="n">
        <f aca="false">VLOOKUP(A101,SampleData!A$1:E$220,4,FALSE())</f>
        <v>55.320289</v>
      </c>
      <c r="C101" s="64" t="n">
        <f aca="false">VLOOKUP(A101,SampleData!A$1:E$220,5,FALSE())</f>
        <v>15.18797</v>
      </c>
      <c r="D101" s="66" t="s">
        <v>3527</v>
      </c>
      <c r="E101" s="64" t="s">
        <v>74</v>
      </c>
      <c r="F101" s="0" t="s">
        <v>701</v>
      </c>
      <c r="G101" s="0" t="s">
        <v>735</v>
      </c>
      <c r="H101" s="0" t="s">
        <v>3515</v>
      </c>
      <c r="I101" s="0" t="s">
        <v>3516</v>
      </c>
      <c r="J101" s="0" t="str">
        <f aca="false">IF(H101="Present",H101&amp;"_"&amp;I101,H101)</f>
        <v>Absent</v>
      </c>
    </row>
    <row r="102" customFormat="false" ht="14.25" hidden="false" customHeight="false" outlineLevel="0" collapsed="false">
      <c r="A102" s="0" t="s">
        <v>76</v>
      </c>
      <c r="B102" s="64" t="n">
        <f aca="false">VLOOKUP(A102,SampleData!A$1:E$220,4,FALSE())</f>
        <v>55.74716</v>
      </c>
      <c r="C102" s="64" t="n">
        <f aca="false">VLOOKUP(A102,SampleData!A$1:E$220,5,FALSE())</f>
        <v>12.534798</v>
      </c>
      <c r="D102" s="66" t="s">
        <v>3512</v>
      </c>
      <c r="E102" s="64" t="s">
        <v>3513</v>
      </c>
      <c r="F102" s="0" t="s">
        <v>703</v>
      </c>
      <c r="G102" s="0" t="s">
        <v>735</v>
      </c>
      <c r="H102" s="0" t="s">
        <v>3515</v>
      </c>
      <c r="I102" s="0" t="s">
        <v>3516</v>
      </c>
      <c r="J102" s="0" t="str">
        <f aca="false">IF(H102="Present",H102&amp;"_"&amp;I102,H102)</f>
        <v>Absent</v>
      </c>
    </row>
    <row r="103" customFormat="false" ht="14.25" hidden="false" customHeight="false" outlineLevel="0" collapsed="false">
      <c r="A103" s="0" t="s">
        <v>76</v>
      </c>
      <c r="B103" s="64" t="n">
        <f aca="false">VLOOKUP(A103,SampleData!A$1:E$220,4,FALSE())</f>
        <v>55.74716</v>
      </c>
      <c r="C103" s="64" t="n">
        <f aca="false">VLOOKUP(A103,SampleData!A$1:E$220,5,FALSE())</f>
        <v>12.534798</v>
      </c>
      <c r="D103" s="66" t="s">
        <v>3517</v>
      </c>
      <c r="E103" s="64" t="s">
        <v>636</v>
      </c>
      <c r="F103" s="0" t="s">
        <v>709</v>
      </c>
      <c r="G103" s="0" t="s">
        <v>735</v>
      </c>
      <c r="H103" s="0" t="s">
        <v>3515</v>
      </c>
      <c r="I103" s="0" t="s">
        <v>3516</v>
      </c>
      <c r="J103" s="0" t="str">
        <f aca="false">IF(H103="Present",H103&amp;"_"&amp;I103,H103)</f>
        <v>Absent</v>
      </c>
    </row>
    <row r="104" customFormat="false" ht="14.25" hidden="false" customHeight="false" outlineLevel="0" collapsed="false">
      <c r="A104" s="0" t="s">
        <v>76</v>
      </c>
      <c r="B104" s="64" t="n">
        <f aca="false">VLOOKUP(A104,SampleData!A$1:E$220,4,FALSE())</f>
        <v>55.74716</v>
      </c>
      <c r="C104" s="64" t="n">
        <f aca="false">VLOOKUP(A104,SampleData!A$1:E$220,5,FALSE())</f>
        <v>12.534798</v>
      </c>
      <c r="D104" s="66" t="s">
        <v>3518</v>
      </c>
      <c r="E104" s="0" t="s">
        <v>710</v>
      </c>
      <c r="F104" s="0" t="s">
        <v>710</v>
      </c>
      <c r="G104" s="0" t="s">
        <v>735</v>
      </c>
      <c r="H104" s="0" t="s">
        <v>3533</v>
      </c>
      <c r="I104" s="0" t="s">
        <v>3535</v>
      </c>
      <c r="J104" s="0" t="str">
        <f aca="false">IF(H104="Present",H104&amp;"_"&amp;I104,H104)</f>
        <v>Present_Ct&lt;41</v>
      </c>
    </row>
    <row r="105" customFormat="false" ht="14.25" hidden="false" customHeight="false" outlineLevel="0" collapsed="false">
      <c r="A105" s="0" t="s">
        <v>76</v>
      </c>
      <c r="B105" s="64" t="n">
        <f aca="false">VLOOKUP(A105,SampleData!A$1:E$220,4,FALSE())</f>
        <v>55.74716</v>
      </c>
      <c r="C105" s="64" t="n">
        <f aca="false">VLOOKUP(A105,SampleData!A$1:E$220,5,FALSE())</f>
        <v>12.534798</v>
      </c>
      <c r="D105" s="66" t="s">
        <v>3519</v>
      </c>
      <c r="E105" s="64" t="s">
        <v>3520</v>
      </c>
      <c r="F105" s="0" t="s">
        <v>697</v>
      </c>
      <c r="G105" s="0" t="s">
        <v>735</v>
      </c>
      <c r="H105" s="0" t="s">
        <v>3515</v>
      </c>
      <c r="I105" s="0" t="s">
        <v>3516</v>
      </c>
      <c r="J105" s="0" t="str">
        <f aca="false">IF(H105="Present",H105&amp;"_"&amp;I105,H105)</f>
        <v>Absent</v>
      </c>
    </row>
    <row r="106" customFormat="false" ht="14.25" hidden="false" customHeight="false" outlineLevel="0" collapsed="false">
      <c r="A106" s="0" t="s">
        <v>76</v>
      </c>
      <c r="B106" s="64" t="n">
        <f aca="false">VLOOKUP(A106,SampleData!A$1:E$220,4,FALSE())</f>
        <v>55.74716</v>
      </c>
      <c r="C106" s="64" t="n">
        <f aca="false">VLOOKUP(A106,SampleData!A$1:E$220,5,FALSE())</f>
        <v>12.534798</v>
      </c>
      <c r="D106" s="66" t="s">
        <v>3521</v>
      </c>
      <c r="E106" s="64" t="s">
        <v>208</v>
      </c>
      <c r="F106" s="0" t="s">
        <v>704</v>
      </c>
      <c r="G106" s="0" t="s">
        <v>735</v>
      </c>
      <c r="H106" s="0" t="s">
        <v>3515</v>
      </c>
      <c r="I106" s="0" t="s">
        <v>3516</v>
      </c>
      <c r="J106" s="0" t="str">
        <f aca="false">IF(H106="Present",H106&amp;"_"&amp;I106,H106)</f>
        <v>Absent</v>
      </c>
    </row>
    <row r="107" customFormat="false" ht="14.25" hidden="false" customHeight="false" outlineLevel="0" collapsed="false">
      <c r="A107" s="0" t="s">
        <v>76</v>
      </c>
      <c r="B107" s="64" t="n">
        <f aca="false">VLOOKUP(A107,SampleData!A$1:E$220,4,FALSE())</f>
        <v>55.74716</v>
      </c>
      <c r="C107" s="64" t="n">
        <f aca="false">VLOOKUP(A107,SampleData!A$1:E$220,5,FALSE())</f>
        <v>12.534798</v>
      </c>
      <c r="D107" s="66" t="s">
        <v>3522</v>
      </c>
      <c r="E107" s="64" t="s">
        <v>3523</v>
      </c>
      <c r="F107" s="0" t="s">
        <v>708</v>
      </c>
      <c r="G107" s="0" t="s">
        <v>735</v>
      </c>
      <c r="H107" s="0" t="s">
        <v>3515</v>
      </c>
      <c r="I107" s="0" t="s">
        <v>3516</v>
      </c>
      <c r="J107" s="0" t="str">
        <f aca="false">IF(H107="Present",H107&amp;"_"&amp;I107,H107)</f>
        <v>Absent</v>
      </c>
    </row>
    <row r="108" customFormat="false" ht="14.25" hidden="false" customHeight="false" outlineLevel="0" collapsed="false">
      <c r="A108" s="0" t="s">
        <v>76</v>
      </c>
      <c r="B108" s="64" t="n">
        <f aca="false">VLOOKUP(A108,SampleData!A$1:E$220,4,FALSE())</f>
        <v>55.74716</v>
      </c>
      <c r="C108" s="64" t="n">
        <f aca="false">VLOOKUP(A108,SampleData!A$1:E$220,5,FALSE())</f>
        <v>12.534798</v>
      </c>
      <c r="D108" s="66" t="s">
        <v>3522</v>
      </c>
      <c r="E108" s="64" t="s">
        <v>3523</v>
      </c>
      <c r="F108" s="0" t="s">
        <v>708</v>
      </c>
      <c r="G108" s="0" t="s">
        <v>735</v>
      </c>
      <c r="H108" s="0" t="s">
        <v>3515</v>
      </c>
      <c r="I108" s="0" t="s">
        <v>3516</v>
      </c>
      <c r="J108" s="0" t="str">
        <f aca="false">IF(H108="Present",H108&amp;"_"&amp;I108,H108)</f>
        <v>Absent</v>
      </c>
    </row>
    <row r="109" customFormat="false" ht="14.25" hidden="false" customHeight="false" outlineLevel="0" collapsed="false">
      <c r="A109" s="0" t="s">
        <v>76</v>
      </c>
      <c r="B109" s="64" t="n">
        <f aca="false">VLOOKUP(A109,SampleData!A$1:E$220,4,FALSE())</f>
        <v>55.74716</v>
      </c>
      <c r="C109" s="64" t="n">
        <f aca="false">VLOOKUP(A109,SampleData!A$1:E$220,5,FALSE())</f>
        <v>12.534798</v>
      </c>
      <c r="D109" s="66" t="s">
        <v>3524</v>
      </c>
      <c r="E109" s="64" t="s">
        <v>3525</v>
      </c>
      <c r="F109" s="0" t="s">
        <v>699</v>
      </c>
      <c r="G109" s="0" t="s">
        <v>735</v>
      </c>
      <c r="H109" s="0" t="s">
        <v>3515</v>
      </c>
      <c r="I109" s="0" t="s">
        <v>3516</v>
      </c>
      <c r="J109" s="0" t="str">
        <f aca="false">IF(H109="Present",H109&amp;"_"&amp;I109,H109)</f>
        <v>Absent</v>
      </c>
    </row>
    <row r="110" customFormat="false" ht="14.25" hidden="false" customHeight="false" outlineLevel="0" collapsed="false">
      <c r="A110" s="0" t="s">
        <v>76</v>
      </c>
      <c r="B110" s="64" t="n">
        <f aca="false">VLOOKUP(A110,SampleData!A$1:E$220,4,FALSE())</f>
        <v>55.74716</v>
      </c>
      <c r="C110" s="64" t="n">
        <f aca="false">VLOOKUP(A110,SampleData!A$1:E$220,5,FALSE())</f>
        <v>12.534798</v>
      </c>
      <c r="D110" s="66" t="s">
        <v>229</v>
      </c>
      <c r="E110" s="0" t="s">
        <v>199</v>
      </c>
      <c r="F110" s="0" t="s">
        <v>199</v>
      </c>
      <c r="G110" s="0" t="s">
        <v>735</v>
      </c>
      <c r="H110" s="0" t="s">
        <v>3515</v>
      </c>
      <c r="I110" s="0" t="s">
        <v>3516</v>
      </c>
      <c r="J110" s="0" t="str">
        <f aca="false">IF(H110="Present",H110&amp;"_"&amp;I110,H110)</f>
        <v>Absent</v>
      </c>
    </row>
    <row r="111" customFormat="false" ht="14.25" hidden="false" customHeight="false" outlineLevel="0" collapsed="false">
      <c r="A111" s="0" t="s">
        <v>76</v>
      </c>
      <c r="B111" s="64" t="n">
        <f aca="false">VLOOKUP(A111,SampleData!A$1:E$220,4,FALSE())</f>
        <v>55.74716</v>
      </c>
      <c r="C111" s="64" t="n">
        <f aca="false">VLOOKUP(A111,SampleData!A$1:E$220,5,FALSE())</f>
        <v>12.534798</v>
      </c>
      <c r="D111" s="66" t="s">
        <v>229</v>
      </c>
      <c r="E111" s="0" t="s">
        <v>199</v>
      </c>
      <c r="F111" s="0" t="s">
        <v>199</v>
      </c>
      <c r="G111" s="0" t="s">
        <v>735</v>
      </c>
      <c r="H111" s="0" t="s">
        <v>3515</v>
      </c>
      <c r="I111" s="0" t="s">
        <v>3516</v>
      </c>
      <c r="J111" s="0" t="str">
        <f aca="false">IF(H111="Present",H111&amp;"_"&amp;I111,H111)</f>
        <v>Absent</v>
      </c>
    </row>
    <row r="112" customFormat="false" ht="14.25" hidden="false" customHeight="false" outlineLevel="0" collapsed="false">
      <c r="A112" s="0" t="s">
        <v>76</v>
      </c>
      <c r="B112" s="64" t="n">
        <f aca="false">VLOOKUP(A112,SampleData!A$1:E$220,4,FALSE())</f>
        <v>55.74716</v>
      </c>
      <c r="C112" s="64" t="n">
        <f aca="false">VLOOKUP(A112,SampleData!A$1:E$220,5,FALSE())</f>
        <v>12.534798</v>
      </c>
      <c r="D112" s="66" t="s">
        <v>3526</v>
      </c>
      <c r="E112" s="0" t="s">
        <v>385</v>
      </c>
      <c r="F112" s="0" t="s">
        <v>385</v>
      </c>
      <c r="G112" s="0" t="s">
        <v>735</v>
      </c>
      <c r="H112" s="0" t="s">
        <v>3515</v>
      </c>
      <c r="I112" s="0" t="s">
        <v>3516</v>
      </c>
      <c r="J112" s="0" t="str">
        <f aca="false">IF(H112="Present",H112&amp;"_"&amp;I112,H112)</f>
        <v>Absent</v>
      </c>
    </row>
    <row r="113" customFormat="false" ht="14.25" hidden="false" customHeight="false" outlineLevel="0" collapsed="false">
      <c r="A113" s="0" t="s">
        <v>76</v>
      </c>
      <c r="B113" s="64" t="n">
        <f aca="false">VLOOKUP(A113,SampleData!A$1:E$220,4,FALSE())</f>
        <v>55.74716</v>
      </c>
      <c r="C113" s="64" t="n">
        <f aca="false">VLOOKUP(A113,SampleData!A$1:E$220,5,FALSE())</f>
        <v>12.534798</v>
      </c>
      <c r="D113" s="66" t="s">
        <v>3527</v>
      </c>
      <c r="E113" s="64" t="s">
        <v>74</v>
      </c>
      <c r="F113" s="0" t="s">
        <v>701</v>
      </c>
      <c r="G113" s="0" t="s">
        <v>735</v>
      </c>
      <c r="H113" s="0" t="s">
        <v>3515</v>
      </c>
      <c r="I113" s="0" t="s">
        <v>3516</v>
      </c>
      <c r="J113" s="0" t="str">
        <f aca="false">IF(H113="Present",H113&amp;"_"&amp;I113,H113)</f>
        <v>Absent</v>
      </c>
    </row>
    <row r="114" customFormat="false" ht="14.25" hidden="false" customHeight="false" outlineLevel="0" collapsed="false">
      <c r="A114" s="0" t="s">
        <v>76</v>
      </c>
      <c r="B114" s="64" t="n">
        <f aca="false">VLOOKUP(A114,SampleData!A$1:E$220,4,FALSE())</f>
        <v>55.74716</v>
      </c>
      <c r="C114" s="64" t="n">
        <f aca="false">VLOOKUP(A114,SampleData!A$1:E$220,5,FALSE())</f>
        <v>12.534798</v>
      </c>
      <c r="D114" s="66" t="s">
        <v>3528</v>
      </c>
      <c r="E114" s="64" t="s">
        <v>177</v>
      </c>
      <c r="F114" s="0" t="s">
        <v>3529</v>
      </c>
      <c r="G114" s="0" t="s">
        <v>735</v>
      </c>
      <c r="H114" s="0" t="s">
        <v>3515</v>
      </c>
      <c r="I114" s="0" t="s">
        <v>3516</v>
      </c>
      <c r="J114" s="0" t="str">
        <f aca="false">IF(H114="Present",H114&amp;"_"&amp;I114,H114)</f>
        <v>Absent</v>
      </c>
    </row>
    <row r="115" customFormat="false" ht="14.25" hidden="false" customHeight="false" outlineLevel="0" collapsed="false">
      <c r="A115" s="0" t="s">
        <v>76</v>
      </c>
      <c r="B115" s="64" t="n">
        <f aca="false">VLOOKUP(A115,SampleData!A$1:E$220,4,FALSE())</f>
        <v>55.74716</v>
      </c>
      <c r="C115" s="64" t="n">
        <f aca="false">VLOOKUP(A115,SampleData!A$1:E$220,5,FALSE())</f>
        <v>12.534798</v>
      </c>
      <c r="D115" s="66" t="s">
        <v>3528</v>
      </c>
      <c r="E115" s="64" t="s">
        <v>177</v>
      </c>
      <c r="F115" s="0" t="s">
        <v>3529</v>
      </c>
      <c r="G115" s="0" t="s">
        <v>735</v>
      </c>
      <c r="H115" s="0" t="s">
        <v>3515</v>
      </c>
      <c r="I115" s="0" t="s">
        <v>3516</v>
      </c>
      <c r="J115" s="0" t="str">
        <f aca="false">IF(H115="Present",H115&amp;"_"&amp;I115,H115)</f>
        <v>Absent</v>
      </c>
    </row>
    <row r="116" customFormat="false" ht="14.25" hidden="false" customHeight="false" outlineLevel="0" collapsed="false">
      <c r="A116" s="0" t="s">
        <v>76</v>
      </c>
      <c r="B116" s="64" t="n">
        <f aca="false">VLOOKUP(A116,SampleData!A$1:E$220,4,FALSE())</f>
        <v>55.74716</v>
      </c>
      <c r="C116" s="64" t="n">
        <f aca="false">VLOOKUP(A116,SampleData!A$1:E$220,5,FALSE())</f>
        <v>12.534798</v>
      </c>
      <c r="D116" s="66" t="s">
        <v>3530</v>
      </c>
      <c r="E116" s="64" t="s">
        <v>3531</v>
      </c>
      <c r="F116" s="0" t="s">
        <v>700</v>
      </c>
      <c r="G116" s="0" t="s">
        <v>735</v>
      </c>
      <c r="H116" s="0" t="s">
        <v>3515</v>
      </c>
      <c r="I116" s="0" t="s">
        <v>3516</v>
      </c>
      <c r="J116" s="0" t="str">
        <f aca="false">IF(H116="Present",H116&amp;"_"&amp;I116,H116)</f>
        <v>Absent</v>
      </c>
    </row>
    <row r="117" customFormat="false" ht="14.25" hidden="false" customHeight="false" outlineLevel="0" collapsed="false">
      <c r="A117" s="0" t="s">
        <v>76</v>
      </c>
      <c r="B117" s="64" t="n">
        <f aca="false">VLOOKUP(A117,SampleData!A$1:E$220,4,FALSE())</f>
        <v>55.74716</v>
      </c>
      <c r="C117" s="64" t="n">
        <f aca="false">VLOOKUP(A117,SampleData!A$1:E$220,5,FALSE())</f>
        <v>12.534798</v>
      </c>
      <c r="D117" s="66" t="s">
        <v>3530</v>
      </c>
      <c r="E117" s="64" t="s">
        <v>3531</v>
      </c>
      <c r="F117" s="0" t="s">
        <v>700</v>
      </c>
      <c r="G117" s="0" t="s">
        <v>735</v>
      </c>
      <c r="H117" s="0" t="s">
        <v>3515</v>
      </c>
      <c r="I117" s="0" t="s">
        <v>3516</v>
      </c>
      <c r="J117" s="0" t="str">
        <f aca="false">IF(H117="Present",H117&amp;"_"&amp;I117,H117)</f>
        <v>Absent</v>
      </c>
    </row>
    <row r="118" customFormat="false" ht="14.25" hidden="false" customHeight="false" outlineLevel="0" collapsed="false">
      <c r="A118" s="0" t="s">
        <v>76</v>
      </c>
      <c r="B118" s="64" t="n">
        <f aca="false">VLOOKUP(A118,SampleData!A$1:E$220,4,FALSE())</f>
        <v>55.74716</v>
      </c>
      <c r="C118" s="64" t="n">
        <f aca="false">VLOOKUP(A118,SampleData!A$1:E$220,5,FALSE())</f>
        <v>12.534798</v>
      </c>
      <c r="D118" s="66" t="s">
        <v>3532</v>
      </c>
      <c r="E118" s="64" t="s">
        <v>353</v>
      </c>
      <c r="F118" s="0" t="s">
        <v>696</v>
      </c>
      <c r="G118" s="0" t="s">
        <v>735</v>
      </c>
      <c r="H118" s="0" t="s">
        <v>3515</v>
      </c>
      <c r="I118" s="0" t="s">
        <v>3516</v>
      </c>
      <c r="J118" s="0" t="str">
        <f aca="false">IF(H118="Present",H118&amp;"_"&amp;I118,H118)</f>
        <v>Absent</v>
      </c>
    </row>
    <row r="119" customFormat="false" ht="14.25" hidden="false" customHeight="false" outlineLevel="0" collapsed="false">
      <c r="A119" s="0" t="s">
        <v>76</v>
      </c>
      <c r="B119" s="64" t="n">
        <f aca="false">VLOOKUP(A119,SampleData!A$1:E$220,4,FALSE())</f>
        <v>55.74716</v>
      </c>
      <c r="C119" s="64" t="n">
        <f aca="false">VLOOKUP(A119,SampleData!A$1:E$220,5,FALSE())</f>
        <v>12.534798</v>
      </c>
      <c r="D119" s="66" t="s">
        <v>3532</v>
      </c>
      <c r="E119" s="64" t="s">
        <v>353</v>
      </c>
      <c r="F119" s="0" t="s">
        <v>696</v>
      </c>
      <c r="G119" s="0" t="s">
        <v>3514</v>
      </c>
      <c r="H119" s="0" t="s">
        <v>3515</v>
      </c>
      <c r="I119" s="0" t="s">
        <v>3516</v>
      </c>
      <c r="J119" s="0" t="str">
        <f aca="false">IF(H119="Present",H119&amp;"_"&amp;I119,H119)</f>
        <v>Absent</v>
      </c>
    </row>
    <row r="120" customFormat="false" ht="14.25" hidden="false" customHeight="false" outlineLevel="0" collapsed="false">
      <c r="A120" s="0" t="s">
        <v>76</v>
      </c>
      <c r="B120" s="64" t="n">
        <f aca="false">VLOOKUP(A120,SampleData!A$1:E$220,4,FALSE())</f>
        <v>55.74716</v>
      </c>
      <c r="C120" s="64" t="n">
        <f aca="false">VLOOKUP(A120,SampleData!A$1:E$220,5,FALSE())</f>
        <v>12.534798</v>
      </c>
      <c r="D120" s="66" t="s">
        <v>3534</v>
      </c>
      <c r="E120" s="64" t="s">
        <v>62</v>
      </c>
      <c r="F120" s="0" t="s">
        <v>702</v>
      </c>
      <c r="G120" s="0" t="s">
        <v>3514</v>
      </c>
      <c r="H120" s="0" t="s">
        <v>3533</v>
      </c>
      <c r="I120" s="0" t="s">
        <v>3516</v>
      </c>
      <c r="J120" s="0" t="str">
        <f aca="false">IF(H120="Present",H120&amp;"_"&amp;I120,H120)</f>
        <v>Present_Ct&gt;41</v>
      </c>
    </row>
    <row r="121" customFormat="false" ht="14.25" hidden="false" customHeight="false" outlineLevel="0" collapsed="false">
      <c r="A121" s="0" t="s">
        <v>76</v>
      </c>
      <c r="B121" s="64" t="n">
        <f aca="false">VLOOKUP(A121,SampleData!A$1:E$220,4,FALSE())</f>
        <v>55.74716</v>
      </c>
      <c r="C121" s="64" t="n">
        <f aca="false">VLOOKUP(A121,SampleData!A$1:E$220,5,FALSE())</f>
        <v>12.534798</v>
      </c>
      <c r="D121" s="66" t="s">
        <v>3534</v>
      </c>
      <c r="E121" s="64" t="s">
        <v>62</v>
      </c>
      <c r="F121" s="0" t="s">
        <v>702</v>
      </c>
      <c r="G121" s="0" t="s">
        <v>3514</v>
      </c>
      <c r="H121" s="0" t="s">
        <v>3515</v>
      </c>
      <c r="I121" s="0" t="s">
        <v>3516</v>
      </c>
      <c r="J121" s="0" t="str">
        <f aca="false">IF(H121="Present",H121&amp;"_"&amp;I121,H121)</f>
        <v>Absent</v>
      </c>
    </row>
    <row r="122" customFormat="false" ht="14.25" hidden="false" customHeight="false" outlineLevel="0" collapsed="false">
      <c r="A122" s="0" t="s">
        <v>76</v>
      </c>
      <c r="B122" s="64" t="n">
        <f aca="false">VLOOKUP(A122,SampleData!A$1:E$220,4,FALSE())</f>
        <v>55.74716</v>
      </c>
      <c r="C122" s="64" t="n">
        <f aca="false">VLOOKUP(A122,SampleData!A$1:E$220,5,FALSE())</f>
        <v>12.534798</v>
      </c>
      <c r="D122" s="66" t="s">
        <v>3536</v>
      </c>
      <c r="E122" s="0" t="s">
        <v>705</v>
      </c>
      <c r="F122" s="0" t="s">
        <v>705</v>
      </c>
      <c r="G122" s="0" t="s">
        <v>735</v>
      </c>
      <c r="H122" s="0" t="s">
        <v>3533</v>
      </c>
      <c r="I122" s="0" t="s">
        <v>3535</v>
      </c>
      <c r="J122" s="0" t="str">
        <f aca="false">IF(H122="Present",H122&amp;"_"&amp;I122,H122)</f>
        <v>Present_Ct&lt;41</v>
      </c>
    </row>
    <row r="123" customFormat="false" ht="14.25" hidden="false" customHeight="false" outlineLevel="0" collapsed="false">
      <c r="A123" s="0" t="s">
        <v>76</v>
      </c>
      <c r="B123" s="64" t="n">
        <f aca="false">VLOOKUP(A123,SampleData!A$1:E$220,4,FALSE())</f>
        <v>55.74716</v>
      </c>
      <c r="C123" s="64" t="n">
        <f aca="false">VLOOKUP(A123,SampleData!A$1:E$220,5,FALSE())</f>
        <v>12.534798</v>
      </c>
      <c r="D123" s="66" t="s">
        <v>3536</v>
      </c>
      <c r="E123" s="0" t="s">
        <v>705</v>
      </c>
      <c r="F123" s="0" t="s">
        <v>705</v>
      </c>
      <c r="G123" s="0" t="s">
        <v>3514</v>
      </c>
      <c r="H123" s="0" t="s">
        <v>3515</v>
      </c>
      <c r="I123" s="0" t="s">
        <v>3516</v>
      </c>
      <c r="J123" s="0" t="str">
        <f aca="false">IF(H123="Present",H123&amp;"_"&amp;I123,H123)</f>
        <v>Absent</v>
      </c>
    </row>
    <row r="124" customFormat="false" ht="14.25" hidden="false" customHeight="false" outlineLevel="0" collapsed="false">
      <c r="A124" s="0" t="s">
        <v>76</v>
      </c>
      <c r="B124" s="64" t="n">
        <f aca="false">VLOOKUP(A124,SampleData!A$1:E$220,4,FALSE())</f>
        <v>55.74716</v>
      </c>
      <c r="C124" s="64" t="n">
        <f aca="false">VLOOKUP(A124,SampleData!A$1:E$220,5,FALSE())</f>
        <v>12.534798</v>
      </c>
      <c r="D124" s="66" t="s">
        <v>3537</v>
      </c>
      <c r="E124" s="0" t="s">
        <v>698</v>
      </c>
      <c r="F124" s="0" t="s">
        <v>698</v>
      </c>
      <c r="G124" s="0" t="s">
        <v>735</v>
      </c>
      <c r="H124" s="0" t="s">
        <v>3515</v>
      </c>
      <c r="I124" s="0" t="s">
        <v>3516</v>
      </c>
      <c r="J124" s="0" t="str">
        <f aca="false">IF(H124="Present",H124&amp;"_"&amp;I124,H124)</f>
        <v>Absent</v>
      </c>
    </row>
    <row r="125" customFormat="false" ht="14.25" hidden="false" customHeight="false" outlineLevel="0" collapsed="false">
      <c r="A125" s="0" t="s">
        <v>76</v>
      </c>
      <c r="B125" s="64" t="n">
        <f aca="false">VLOOKUP(A125,SampleData!A$1:E$220,4,FALSE())</f>
        <v>55.74716</v>
      </c>
      <c r="C125" s="64" t="n">
        <f aca="false">VLOOKUP(A125,SampleData!A$1:E$220,5,FALSE())</f>
        <v>12.534798</v>
      </c>
      <c r="D125" s="66" t="s">
        <v>3537</v>
      </c>
      <c r="E125" s="0" t="s">
        <v>698</v>
      </c>
      <c r="F125" s="0" t="s">
        <v>698</v>
      </c>
      <c r="G125" s="0" t="s">
        <v>735</v>
      </c>
      <c r="H125" s="0" t="s">
        <v>3515</v>
      </c>
      <c r="I125" s="0" t="s">
        <v>3516</v>
      </c>
      <c r="J125" s="0" t="str">
        <f aca="false">IF(H125="Present",H125&amp;"_"&amp;I125,H125)</f>
        <v>Absent</v>
      </c>
    </row>
    <row r="126" customFormat="false" ht="14.25" hidden="false" customHeight="false" outlineLevel="0" collapsed="false">
      <c r="A126" s="0" t="s">
        <v>76</v>
      </c>
      <c r="B126" s="64" t="n">
        <f aca="false">VLOOKUP(A126,SampleData!A$1:E$220,4,FALSE())</f>
        <v>55.74716</v>
      </c>
      <c r="C126" s="64" t="n">
        <f aca="false">VLOOKUP(A126,SampleData!A$1:E$220,5,FALSE())</f>
        <v>12.534798</v>
      </c>
      <c r="D126" s="66" t="s">
        <v>3512</v>
      </c>
      <c r="E126" s="64" t="s">
        <v>3513</v>
      </c>
      <c r="F126" s="0" t="s">
        <v>703</v>
      </c>
      <c r="G126" s="0" t="s">
        <v>735</v>
      </c>
      <c r="H126" s="0" t="s">
        <v>3515</v>
      </c>
      <c r="I126" s="0" t="s">
        <v>3516</v>
      </c>
      <c r="J126" s="0" t="str">
        <f aca="false">IF(H126="Present",H126&amp;"_"&amp;I126,H126)</f>
        <v>Absent</v>
      </c>
    </row>
    <row r="127" customFormat="false" ht="14.25" hidden="false" customHeight="false" outlineLevel="0" collapsed="false">
      <c r="A127" s="0" t="s">
        <v>76</v>
      </c>
      <c r="B127" s="64" t="n">
        <f aca="false">VLOOKUP(A127,SampleData!A$1:E$220,4,FALSE())</f>
        <v>55.74716</v>
      </c>
      <c r="C127" s="64" t="n">
        <f aca="false">VLOOKUP(A127,SampleData!A$1:E$220,5,FALSE())</f>
        <v>12.534798</v>
      </c>
      <c r="D127" s="66" t="s">
        <v>3517</v>
      </c>
      <c r="E127" s="64" t="s">
        <v>636</v>
      </c>
      <c r="F127" s="0" t="s">
        <v>709</v>
      </c>
      <c r="G127" s="0" t="s">
        <v>3514</v>
      </c>
      <c r="H127" s="0" t="s">
        <v>3515</v>
      </c>
      <c r="I127" s="0" t="s">
        <v>3516</v>
      </c>
      <c r="J127" s="0" t="str">
        <f aca="false">IF(H127="Present",H127&amp;"_"&amp;I127,H127)</f>
        <v>Absent</v>
      </c>
    </row>
    <row r="128" customFormat="false" ht="14.25" hidden="false" customHeight="false" outlineLevel="0" collapsed="false">
      <c r="A128" s="0" t="s">
        <v>76</v>
      </c>
      <c r="B128" s="64" t="n">
        <f aca="false">VLOOKUP(A128,SampleData!A$1:E$220,4,FALSE())</f>
        <v>55.74716</v>
      </c>
      <c r="C128" s="64" t="n">
        <f aca="false">VLOOKUP(A128,SampleData!A$1:E$220,5,FALSE())</f>
        <v>12.534798</v>
      </c>
      <c r="D128" s="66" t="s">
        <v>3518</v>
      </c>
      <c r="E128" s="0" t="s">
        <v>710</v>
      </c>
      <c r="F128" s="0" t="s">
        <v>710</v>
      </c>
      <c r="G128" s="0" t="s">
        <v>735</v>
      </c>
      <c r="H128" s="0" t="s">
        <v>3515</v>
      </c>
      <c r="I128" s="0" t="s">
        <v>3516</v>
      </c>
      <c r="J128" s="0" t="str">
        <f aca="false">IF(H128="Present",H128&amp;"_"&amp;I128,H128)</f>
        <v>Absent</v>
      </c>
    </row>
    <row r="129" customFormat="false" ht="14.25" hidden="false" customHeight="false" outlineLevel="0" collapsed="false">
      <c r="A129" s="0" t="s">
        <v>76</v>
      </c>
      <c r="B129" s="64" t="n">
        <f aca="false">VLOOKUP(A129,SampleData!A$1:E$220,4,FALSE())</f>
        <v>55.74716</v>
      </c>
      <c r="C129" s="64" t="n">
        <f aca="false">VLOOKUP(A129,SampleData!A$1:E$220,5,FALSE())</f>
        <v>12.534798</v>
      </c>
      <c r="D129" s="66" t="s">
        <v>3519</v>
      </c>
      <c r="E129" s="64" t="s">
        <v>3520</v>
      </c>
      <c r="F129" s="0" t="s">
        <v>697</v>
      </c>
      <c r="G129" s="0" t="s">
        <v>735</v>
      </c>
      <c r="H129" s="0" t="s">
        <v>3515</v>
      </c>
      <c r="I129" s="0" t="s">
        <v>3516</v>
      </c>
      <c r="J129" s="0" t="str">
        <f aca="false">IF(H129="Present",H129&amp;"_"&amp;I129,H129)</f>
        <v>Absent</v>
      </c>
    </row>
    <row r="130" customFormat="false" ht="14.25" hidden="false" customHeight="false" outlineLevel="0" collapsed="false">
      <c r="A130" s="0" t="s">
        <v>76</v>
      </c>
      <c r="B130" s="64" t="n">
        <f aca="false">VLOOKUP(A130,SampleData!A$1:E$220,4,FALSE())</f>
        <v>55.74716</v>
      </c>
      <c r="C130" s="64" t="n">
        <f aca="false">VLOOKUP(A130,SampleData!A$1:E$220,5,FALSE())</f>
        <v>12.534798</v>
      </c>
      <c r="D130" s="66" t="s">
        <v>3521</v>
      </c>
      <c r="E130" s="64" t="s">
        <v>208</v>
      </c>
      <c r="F130" s="0" t="s">
        <v>704</v>
      </c>
      <c r="G130" s="0" t="s">
        <v>735</v>
      </c>
      <c r="H130" s="0" t="s">
        <v>3515</v>
      </c>
      <c r="I130" s="0" t="s">
        <v>3516</v>
      </c>
      <c r="J130" s="0" t="str">
        <f aca="false">IF(H130="Present",H130&amp;"_"&amp;I130,H130)</f>
        <v>Absent</v>
      </c>
    </row>
    <row r="131" customFormat="false" ht="14.25" hidden="false" customHeight="false" outlineLevel="0" collapsed="false">
      <c r="A131" s="0" t="s">
        <v>76</v>
      </c>
      <c r="B131" s="64" t="n">
        <f aca="false">VLOOKUP(A131,SampleData!A$1:E$220,4,FALSE())</f>
        <v>55.74716</v>
      </c>
      <c r="C131" s="64" t="n">
        <f aca="false">VLOOKUP(A131,SampleData!A$1:E$220,5,FALSE())</f>
        <v>12.534798</v>
      </c>
      <c r="D131" s="66" t="s">
        <v>3524</v>
      </c>
      <c r="E131" s="64" t="s">
        <v>3525</v>
      </c>
      <c r="F131" s="0" t="s">
        <v>699</v>
      </c>
      <c r="G131" s="0" t="s">
        <v>735</v>
      </c>
      <c r="H131" s="0" t="s">
        <v>3515</v>
      </c>
      <c r="I131" s="0" t="s">
        <v>3516</v>
      </c>
      <c r="J131" s="0" t="str">
        <f aca="false">IF(H131="Present",H131&amp;"_"&amp;I131,H131)</f>
        <v>Absent</v>
      </c>
    </row>
    <row r="132" customFormat="false" ht="14.25" hidden="false" customHeight="false" outlineLevel="0" collapsed="false">
      <c r="A132" s="0" t="s">
        <v>76</v>
      </c>
      <c r="B132" s="64" t="n">
        <f aca="false">VLOOKUP(A132,SampleData!A$1:E$220,4,FALSE())</f>
        <v>55.74716</v>
      </c>
      <c r="C132" s="64" t="n">
        <f aca="false">VLOOKUP(A132,SampleData!A$1:E$220,5,FALSE())</f>
        <v>12.534798</v>
      </c>
      <c r="D132" s="66" t="s">
        <v>3526</v>
      </c>
      <c r="E132" s="0" t="s">
        <v>385</v>
      </c>
      <c r="F132" s="0" t="s">
        <v>385</v>
      </c>
      <c r="G132" s="0" t="s">
        <v>735</v>
      </c>
      <c r="H132" s="0" t="s">
        <v>3515</v>
      </c>
      <c r="I132" s="0" t="s">
        <v>3516</v>
      </c>
      <c r="J132" s="0" t="str">
        <f aca="false">IF(H132="Present",H132&amp;"_"&amp;I132,H132)</f>
        <v>Absent</v>
      </c>
    </row>
    <row r="133" customFormat="false" ht="14.25" hidden="false" customHeight="false" outlineLevel="0" collapsed="false">
      <c r="A133" s="0" t="s">
        <v>76</v>
      </c>
      <c r="B133" s="64" t="n">
        <f aca="false">VLOOKUP(A133,SampleData!A$1:E$220,4,FALSE())</f>
        <v>55.74716</v>
      </c>
      <c r="C133" s="64" t="n">
        <f aca="false">VLOOKUP(A133,SampleData!A$1:E$220,5,FALSE())</f>
        <v>12.534798</v>
      </c>
      <c r="D133" s="66" t="s">
        <v>3527</v>
      </c>
      <c r="E133" s="64" t="s">
        <v>74</v>
      </c>
      <c r="F133" s="0" t="s">
        <v>701</v>
      </c>
      <c r="G133" s="0" t="s">
        <v>735</v>
      </c>
      <c r="H133" s="0" t="s">
        <v>3533</v>
      </c>
      <c r="I133" s="0" t="s">
        <v>3535</v>
      </c>
      <c r="J133" s="0" t="str">
        <f aca="false">IF(H133="Present",H133&amp;"_"&amp;I133,H133)</f>
        <v>Present_Ct&lt;41</v>
      </c>
    </row>
    <row r="134" customFormat="false" ht="14.25" hidden="false" customHeight="false" outlineLevel="0" collapsed="false">
      <c r="A134" s="0" t="s">
        <v>83</v>
      </c>
      <c r="B134" s="64" t="n">
        <f aca="false">VLOOKUP(A134,SampleData!A$1:E$220,4,FALSE())</f>
        <v>55.747025</v>
      </c>
      <c r="C134" s="64" t="n">
        <f aca="false">VLOOKUP(A134,SampleData!A$1:E$220,5,FALSE())</f>
        <v>12.535347</v>
      </c>
      <c r="D134" s="66" t="s">
        <v>3512</v>
      </c>
      <c r="E134" s="64" t="s">
        <v>3513</v>
      </c>
      <c r="F134" s="0" t="s">
        <v>703</v>
      </c>
      <c r="G134" s="0" t="s">
        <v>735</v>
      </c>
      <c r="H134" s="0" t="s">
        <v>3515</v>
      </c>
      <c r="I134" s="0" t="s">
        <v>3516</v>
      </c>
      <c r="J134" s="0" t="str">
        <f aca="false">IF(H134="Present",H134&amp;"_"&amp;I134,H134)</f>
        <v>Absent</v>
      </c>
    </row>
    <row r="135" customFormat="false" ht="14.25" hidden="false" customHeight="false" outlineLevel="0" collapsed="false">
      <c r="A135" s="0" t="s">
        <v>83</v>
      </c>
      <c r="B135" s="64" t="n">
        <f aca="false">VLOOKUP(A135,SampleData!A$1:E$220,4,FALSE())</f>
        <v>55.747025</v>
      </c>
      <c r="C135" s="64" t="n">
        <f aca="false">VLOOKUP(A135,SampleData!A$1:E$220,5,FALSE())</f>
        <v>12.535347</v>
      </c>
      <c r="D135" s="66" t="s">
        <v>3517</v>
      </c>
      <c r="E135" s="64" t="s">
        <v>636</v>
      </c>
      <c r="F135" s="0" t="s">
        <v>709</v>
      </c>
      <c r="G135" s="0" t="s">
        <v>735</v>
      </c>
      <c r="H135" s="0" t="s">
        <v>3515</v>
      </c>
      <c r="I135" s="0" t="s">
        <v>3516</v>
      </c>
      <c r="J135" s="0" t="str">
        <f aca="false">IF(H135="Present",H135&amp;"_"&amp;I135,H135)</f>
        <v>Absent</v>
      </c>
    </row>
    <row r="136" customFormat="false" ht="14.25" hidden="false" customHeight="false" outlineLevel="0" collapsed="false">
      <c r="A136" s="0" t="s">
        <v>83</v>
      </c>
      <c r="B136" s="64" t="n">
        <f aca="false">VLOOKUP(A136,SampleData!A$1:E$220,4,FALSE())</f>
        <v>55.747025</v>
      </c>
      <c r="C136" s="64" t="n">
        <f aca="false">VLOOKUP(A136,SampleData!A$1:E$220,5,FALSE())</f>
        <v>12.535347</v>
      </c>
      <c r="D136" s="66" t="s">
        <v>3518</v>
      </c>
      <c r="E136" s="0" t="s">
        <v>710</v>
      </c>
      <c r="F136" s="0" t="s">
        <v>710</v>
      </c>
      <c r="G136" s="0" t="s">
        <v>735</v>
      </c>
      <c r="H136" s="0" t="s">
        <v>3515</v>
      </c>
      <c r="I136" s="0" t="s">
        <v>3516</v>
      </c>
      <c r="J136" s="0" t="str">
        <f aca="false">IF(H136="Present",H136&amp;"_"&amp;I136,H136)</f>
        <v>Absent</v>
      </c>
    </row>
    <row r="137" customFormat="false" ht="14.25" hidden="false" customHeight="false" outlineLevel="0" collapsed="false">
      <c r="A137" s="0" t="s">
        <v>83</v>
      </c>
      <c r="B137" s="64" t="n">
        <f aca="false">VLOOKUP(A137,SampleData!A$1:E$220,4,FALSE())</f>
        <v>55.747025</v>
      </c>
      <c r="C137" s="64" t="n">
        <f aca="false">VLOOKUP(A137,SampleData!A$1:E$220,5,FALSE())</f>
        <v>12.535347</v>
      </c>
      <c r="D137" s="66" t="s">
        <v>3519</v>
      </c>
      <c r="E137" s="64" t="s">
        <v>3520</v>
      </c>
      <c r="F137" s="0" t="s">
        <v>697</v>
      </c>
      <c r="G137" s="0" t="s">
        <v>735</v>
      </c>
      <c r="H137" s="0" t="s">
        <v>3515</v>
      </c>
      <c r="I137" s="0" t="s">
        <v>3516</v>
      </c>
      <c r="J137" s="0" t="str">
        <f aca="false">IF(H137="Present",H137&amp;"_"&amp;I137,H137)</f>
        <v>Absent</v>
      </c>
    </row>
    <row r="138" customFormat="false" ht="14.25" hidden="false" customHeight="false" outlineLevel="0" collapsed="false">
      <c r="A138" s="0" t="s">
        <v>83</v>
      </c>
      <c r="B138" s="64" t="n">
        <f aca="false">VLOOKUP(A138,SampleData!A$1:E$220,4,FALSE())</f>
        <v>55.747025</v>
      </c>
      <c r="C138" s="64" t="n">
        <f aca="false">VLOOKUP(A138,SampleData!A$1:E$220,5,FALSE())</f>
        <v>12.535347</v>
      </c>
      <c r="D138" s="66" t="s">
        <v>3521</v>
      </c>
      <c r="E138" s="64" t="s">
        <v>208</v>
      </c>
      <c r="F138" s="0" t="s">
        <v>704</v>
      </c>
      <c r="G138" s="0" t="s">
        <v>735</v>
      </c>
      <c r="H138" s="0" t="s">
        <v>3515</v>
      </c>
      <c r="I138" s="0" t="s">
        <v>3516</v>
      </c>
      <c r="J138" s="0" t="str">
        <f aca="false">IF(H138="Present",H138&amp;"_"&amp;I138,H138)</f>
        <v>Absent</v>
      </c>
    </row>
    <row r="139" customFormat="false" ht="14.25" hidden="false" customHeight="false" outlineLevel="0" collapsed="false">
      <c r="A139" s="0" t="s">
        <v>83</v>
      </c>
      <c r="B139" s="64" t="n">
        <f aca="false">VLOOKUP(A139,SampleData!A$1:E$220,4,FALSE())</f>
        <v>55.747025</v>
      </c>
      <c r="C139" s="64" t="n">
        <f aca="false">VLOOKUP(A139,SampleData!A$1:E$220,5,FALSE())</f>
        <v>12.535347</v>
      </c>
      <c r="D139" s="66" t="s">
        <v>3522</v>
      </c>
      <c r="E139" s="64" t="s">
        <v>3523</v>
      </c>
      <c r="F139" s="0" t="s">
        <v>708</v>
      </c>
      <c r="G139" s="0" t="s">
        <v>735</v>
      </c>
      <c r="H139" s="0" t="s">
        <v>3515</v>
      </c>
      <c r="I139" s="0" t="s">
        <v>3516</v>
      </c>
      <c r="J139" s="0" t="str">
        <f aca="false">IF(H139="Present",H139&amp;"_"&amp;I139,H139)</f>
        <v>Absent</v>
      </c>
    </row>
    <row r="140" customFormat="false" ht="14.25" hidden="false" customHeight="false" outlineLevel="0" collapsed="false">
      <c r="A140" s="0" t="s">
        <v>83</v>
      </c>
      <c r="B140" s="64" t="n">
        <f aca="false">VLOOKUP(A140,SampleData!A$1:E$220,4,FALSE())</f>
        <v>55.747025</v>
      </c>
      <c r="C140" s="64" t="n">
        <f aca="false">VLOOKUP(A140,SampleData!A$1:E$220,5,FALSE())</f>
        <v>12.535347</v>
      </c>
      <c r="D140" s="66" t="s">
        <v>3522</v>
      </c>
      <c r="E140" s="64" t="s">
        <v>3523</v>
      </c>
      <c r="F140" s="0" t="s">
        <v>708</v>
      </c>
      <c r="G140" s="0" t="s">
        <v>735</v>
      </c>
      <c r="H140" s="0" t="s">
        <v>3515</v>
      </c>
      <c r="I140" s="0" t="s">
        <v>3516</v>
      </c>
      <c r="J140" s="0" t="str">
        <f aca="false">IF(H140="Present",H140&amp;"_"&amp;I140,H140)</f>
        <v>Absent</v>
      </c>
    </row>
    <row r="141" customFormat="false" ht="14.25" hidden="false" customHeight="false" outlineLevel="0" collapsed="false">
      <c r="A141" s="0" t="s">
        <v>83</v>
      </c>
      <c r="B141" s="64" t="n">
        <f aca="false">VLOOKUP(A141,SampleData!A$1:E$220,4,FALSE())</f>
        <v>55.747025</v>
      </c>
      <c r="C141" s="64" t="n">
        <f aca="false">VLOOKUP(A141,SampleData!A$1:E$220,5,FALSE())</f>
        <v>12.535347</v>
      </c>
      <c r="D141" s="66" t="s">
        <v>3524</v>
      </c>
      <c r="E141" s="64" t="s">
        <v>3525</v>
      </c>
      <c r="F141" s="0" t="s">
        <v>699</v>
      </c>
      <c r="G141" s="0" t="s">
        <v>735</v>
      </c>
      <c r="H141" s="0" t="s">
        <v>3515</v>
      </c>
      <c r="I141" s="0" t="s">
        <v>3516</v>
      </c>
      <c r="J141" s="0" t="str">
        <f aca="false">IF(H141="Present",H141&amp;"_"&amp;I141,H141)</f>
        <v>Absent</v>
      </c>
    </row>
    <row r="142" customFormat="false" ht="14.25" hidden="false" customHeight="false" outlineLevel="0" collapsed="false">
      <c r="A142" s="0" t="s">
        <v>83</v>
      </c>
      <c r="B142" s="64" t="n">
        <f aca="false">VLOOKUP(A142,SampleData!A$1:E$220,4,FALSE())</f>
        <v>55.747025</v>
      </c>
      <c r="C142" s="64" t="n">
        <f aca="false">VLOOKUP(A142,SampleData!A$1:E$220,5,FALSE())</f>
        <v>12.535347</v>
      </c>
      <c r="D142" s="66" t="s">
        <v>229</v>
      </c>
      <c r="E142" s="0" t="s">
        <v>199</v>
      </c>
      <c r="F142" s="0" t="s">
        <v>199</v>
      </c>
      <c r="G142" s="0" t="s">
        <v>3514</v>
      </c>
      <c r="H142" s="0" t="s">
        <v>3515</v>
      </c>
      <c r="I142" s="0" t="s">
        <v>3516</v>
      </c>
      <c r="J142" s="0" t="str">
        <f aca="false">IF(H142="Present",H142&amp;"_"&amp;I142,H142)</f>
        <v>Absent</v>
      </c>
    </row>
    <row r="143" customFormat="false" ht="14.25" hidden="false" customHeight="false" outlineLevel="0" collapsed="false">
      <c r="A143" s="0" t="s">
        <v>83</v>
      </c>
      <c r="B143" s="64" t="n">
        <f aca="false">VLOOKUP(A143,SampleData!A$1:E$220,4,FALSE())</f>
        <v>55.747025</v>
      </c>
      <c r="C143" s="64" t="n">
        <f aca="false">VLOOKUP(A143,SampleData!A$1:E$220,5,FALSE())</f>
        <v>12.535347</v>
      </c>
      <c r="D143" s="66" t="s">
        <v>229</v>
      </c>
      <c r="E143" s="0" t="s">
        <v>199</v>
      </c>
      <c r="F143" s="0" t="s">
        <v>199</v>
      </c>
      <c r="G143" s="0" t="s">
        <v>735</v>
      </c>
      <c r="H143" s="0" t="s">
        <v>3515</v>
      </c>
      <c r="I143" s="0" t="s">
        <v>3516</v>
      </c>
      <c r="J143" s="0" t="str">
        <f aca="false">IF(H143="Present",H143&amp;"_"&amp;I143,H143)</f>
        <v>Absent</v>
      </c>
    </row>
    <row r="144" customFormat="false" ht="14.25" hidden="false" customHeight="false" outlineLevel="0" collapsed="false">
      <c r="A144" s="0" t="s">
        <v>83</v>
      </c>
      <c r="B144" s="64" t="n">
        <f aca="false">VLOOKUP(A144,SampleData!A$1:E$220,4,FALSE())</f>
        <v>55.747025</v>
      </c>
      <c r="C144" s="64" t="n">
        <f aca="false">VLOOKUP(A144,SampleData!A$1:E$220,5,FALSE())</f>
        <v>12.535347</v>
      </c>
      <c r="D144" s="66" t="s">
        <v>3526</v>
      </c>
      <c r="E144" s="0" t="s">
        <v>385</v>
      </c>
      <c r="F144" s="0" t="s">
        <v>385</v>
      </c>
      <c r="G144" s="0" t="s">
        <v>3514</v>
      </c>
      <c r="H144" s="0" t="s">
        <v>3515</v>
      </c>
      <c r="I144" s="0" t="s">
        <v>3516</v>
      </c>
      <c r="J144" s="0" t="str">
        <f aca="false">IF(H144="Present",H144&amp;"_"&amp;I144,H144)</f>
        <v>Absent</v>
      </c>
    </row>
    <row r="145" customFormat="false" ht="14.25" hidden="false" customHeight="false" outlineLevel="0" collapsed="false">
      <c r="A145" s="0" t="s">
        <v>83</v>
      </c>
      <c r="B145" s="64" t="n">
        <f aca="false">VLOOKUP(A145,SampleData!A$1:E$220,4,FALSE())</f>
        <v>55.747025</v>
      </c>
      <c r="C145" s="64" t="n">
        <f aca="false">VLOOKUP(A145,SampleData!A$1:E$220,5,FALSE())</f>
        <v>12.535347</v>
      </c>
      <c r="D145" s="66" t="s">
        <v>3527</v>
      </c>
      <c r="E145" s="64" t="s">
        <v>74</v>
      </c>
      <c r="F145" s="0" t="s">
        <v>701</v>
      </c>
      <c r="G145" s="0" t="s">
        <v>3514</v>
      </c>
      <c r="H145" s="0" t="s">
        <v>3515</v>
      </c>
      <c r="I145" s="0" t="s">
        <v>3516</v>
      </c>
      <c r="J145" s="0" t="str">
        <f aca="false">IF(H145="Present",H145&amp;"_"&amp;I145,H145)</f>
        <v>Absent</v>
      </c>
    </row>
    <row r="146" customFormat="false" ht="14.25" hidden="false" customHeight="false" outlineLevel="0" collapsed="false">
      <c r="A146" s="0" t="s">
        <v>83</v>
      </c>
      <c r="B146" s="64" t="n">
        <f aca="false">VLOOKUP(A146,SampleData!A$1:E$220,4,FALSE())</f>
        <v>55.747025</v>
      </c>
      <c r="C146" s="64" t="n">
        <f aca="false">VLOOKUP(A146,SampleData!A$1:E$220,5,FALSE())</f>
        <v>12.535347</v>
      </c>
      <c r="D146" s="66" t="s">
        <v>3528</v>
      </c>
      <c r="E146" s="64" t="s">
        <v>177</v>
      </c>
      <c r="F146" s="0" t="s">
        <v>3529</v>
      </c>
      <c r="G146" s="0" t="s">
        <v>3514</v>
      </c>
      <c r="H146" s="0" t="s">
        <v>3515</v>
      </c>
      <c r="I146" s="0" t="s">
        <v>3516</v>
      </c>
      <c r="J146" s="0" t="str">
        <f aca="false">IF(H146="Present",H146&amp;"_"&amp;I146,H146)</f>
        <v>Absent</v>
      </c>
    </row>
    <row r="147" customFormat="false" ht="14.25" hidden="false" customHeight="false" outlineLevel="0" collapsed="false">
      <c r="A147" s="0" t="s">
        <v>83</v>
      </c>
      <c r="B147" s="64" t="n">
        <f aca="false">VLOOKUP(A147,SampleData!A$1:E$220,4,FALSE())</f>
        <v>55.747025</v>
      </c>
      <c r="C147" s="64" t="n">
        <f aca="false">VLOOKUP(A147,SampleData!A$1:E$220,5,FALSE())</f>
        <v>12.535347</v>
      </c>
      <c r="D147" s="66" t="s">
        <v>3528</v>
      </c>
      <c r="E147" s="64" t="s">
        <v>177</v>
      </c>
      <c r="F147" s="0" t="s">
        <v>3529</v>
      </c>
      <c r="G147" s="0" t="s">
        <v>3514</v>
      </c>
      <c r="H147" s="0" t="s">
        <v>3515</v>
      </c>
      <c r="I147" s="0" t="s">
        <v>3516</v>
      </c>
      <c r="J147" s="0" t="str">
        <f aca="false">IF(H147="Present",H147&amp;"_"&amp;I147,H147)</f>
        <v>Absent</v>
      </c>
    </row>
    <row r="148" customFormat="false" ht="14.25" hidden="false" customHeight="false" outlineLevel="0" collapsed="false">
      <c r="A148" s="0" t="s">
        <v>83</v>
      </c>
      <c r="B148" s="64" t="n">
        <f aca="false">VLOOKUP(A148,SampleData!A$1:E$220,4,FALSE())</f>
        <v>55.747025</v>
      </c>
      <c r="C148" s="64" t="n">
        <f aca="false">VLOOKUP(A148,SampleData!A$1:E$220,5,FALSE())</f>
        <v>12.535347</v>
      </c>
      <c r="D148" s="66" t="s">
        <v>3530</v>
      </c>
      <c r="E148" s="64" t="s">
        <v>3531</v>
      </c>
      <c r="F148" s="0" t="s">
        <v>700</v>
      </c>
      <c r="G148" s="0" t="s">
        <v>3514</v>
      </c>
      <c r="H148" s="0" t="s">
        <v>3515</v>
      </c>
      <c r="I148" s="0" t="s">
        <v>3516</v>
      </c>
      <c r="J148" s="0" t="str">
        <f aca="false">IF(H148="Present",H148&amp;"_"&amp;I148,H148)</f>
        <v>Absent</v>
      </c>
    </row>
    <row r="149" customFormat="false" ht="14.25" hidden="false" customHeight="false" outlineLevel="0" collapsed="false">
      <c r="A149" s="0" t="s">
        <v>83</v>
      </c>
      <c r="B149" s="64" t="n">
        <f aca="false">VLOOKUP(A149,SampleData!A$1:E$220,4,FALSE())</f>
        <v>55.747025</v>
      </c>
      <c r="C149" s="64" t="n">
        <f aca="false">VLOOKUP(A149,SampleData!A$1:E$220,5,FALSE())</f>
        <v>12.535347</v>
      </c>
      <c r="D149" s="66" t="s">
        <v>3532</v>
      </c>
      <c r="E149" s="64" t="s">
        <v>353</v>
      </c>
      <c r="F149" s="0" t="s">
        <v>696</v>
      </c>
      <c r="G149" s="0" t="s">
        <v>3514</v>
      </c>
      <c r="H149" s="0" t="s">
        <v>3515</v>
      </c>
      <c r="I149" s="0" t="s">
        <v>3516</v>
      </c>
      <c r="J149" s="0" t="str">
        <f aca="false">IF(H149="Present",H149&amp;"_"&amp;I149,H149)</f>
        <v>Absent</v>
      </c>
    </row>
    <row r="150" customFormat="false" ht="14.25" hidden="false" customHeight="false" outlineLevel="0" collapsed="false">
      <c r="A150" s="0" t="s">
        <v>83</v>
      </c>
      <c r="B150" s="64" t="n">
        <f aca="false">VLOOKUP(A150,SampleData!A$1:E$220,4,FALSE())</f>
        <v>55.747025</v>
      </c>
      <c r="C150" s="64" t="n">
        <f aca="false">VLOOKUP(A150,SampleData!A$1:E$220,5,FALSE())</f>
        <v>12.535347</v>
      </c>
      <c r="D150" s="66" t="s">
        <v>3532</v>
      </c>
      <c r="E150" s="64" t="s">
        <v>353</v>
      </c>
      <c r="F150" s="0" t="s">
        <v>696</v>
      </c>
      <c r="G150" s="0" t="s">
        <v>735</v>
      </c>
      <c r="H150" s="0" t="s">
        <v>3515</v>
      </c>
      <c r="I150" s="0" t="s">
        <v>3516</v>
      </c>
      <c r="J150" s="0" t="str">
        <f aca="false">IF(H150="Present",H150&amp;"_"&amp;I150,H150)</f>
        <v>Absent</v>
      </c>
    </row>
    <row r="151" customFormat="false" ht="14.25" hidden="false" customHeight="false" outlineLevel="0" collapsed="false">
      <c r="A151" s="0" t="s">
        <v>83</v>
      </c>
      <c r="B151" s="64" t="n">
        <f aca="false">VLOOKUP(A151,SampleData!A$1:E$220,4,FALSE())</f>
        <v>55.747025</v>
      </c>
      <c r="C151" s="64" t="n">
        <f aca="false">VLOOKUP(A151,SampleData!A$1:E$220,5,FALSE())</f>
        <v>12.535347</v>
      </c>
      <c r="D151" s="66" t="s">
        <v>3534</v>
      </c>
      <c r="E151" s="64" t="s">
        <v>62</v>
      </c>
      <c r="F151" s="0" t="s">
        <v>702</v>
      </c>
      <c r="G151" s="0" t="s">
        <v>3514</v>
      </c>
      <c r="H151" s="0" t="s">
        <v>3515</v>
      </c>
      <c r="I151" s="0" t="s">
        <v>3516</v>
      </c>
      <c r="J151" s="0" t="str">
        <f aca="false">IF(H151="Present",H151&amp;"_"&amp;I151,H151)</f>
        <v>Absent</v>
      </c>
    </row>
    <row r="152" customFormat="false" ht="14.25" hidden="false" customHeight="false" outlineLevel="0" collapsed="false">
      <c r="A152" s="0" t="s">
        <v>83</v>
      </c>
      <c r="B152" s="64" t="n">
        <f aca="false">VLOOKUP(A152,SampleData!A$1:E$220,4,FALSE())</f>
        <v>55.747025</v>
      </c>
      <c r="C152" s="64" t="n">
        <f aca="false">VLOOKUP(A152,SampleData!A$1:E$220,5,FALSE())</f>
        <v>12.535347</v>
      </c>
      <c r="D152" s="66" t="s">
        <v>3534</v>
      </c>
      <c r="E152" s="64" t="s">
        <v>62</v>
      </c>
      <c r="F152" s="0" t="s">
        <v>702</v>
      </c>
      <c r="G152" s="0" t="s">
        <v>3514</v>
      </c>
      <c r="H152" s="0" t="s">
        <v>3515</v>
      </c>
      <c r="I152" s="0" t="s">
        <v>3516</v>
      </c>
      <c r="J152" s="0" t="str">
        <f aca="false">IF(H152="Present",H152&amp;"_"&amp;I152,H152)</f>
        <v>Absent</v>
      </c>
    </row>
    <row r="153" customFormat="false" ht="14.25" hidden="false" customHeight="false" outlineLevel="0" collapsed="false">
      <c r="A153" s="0" t="s">
        <v>83</v>
      </c>
      <c r="B153" s="64" t="n">
        <f aca="false">VLOOKUP(A153,SampleData!A$1:E$220,4,FALSE())</f>
        <v>55.747025</v>
      </c>
      <c r="C153" s="64" t="n">
        <f aca="false">VLOOKUP(A153,SampleData!A$1:E$220,5,FALSE())</f>
        <v>12.535347</v>
      </c>
      <c r="D153" s="66" t="s">
        <v>3536</v>
      </c>
      <c r="E153" s="0" t="s">
        <v>705</v>
      </c>
      <c r="F153" s="0" t="s">
        <v>705</v>
      </c>
      <c r="G153" s="0" t="s">
        <v>735</v>
      </c>
      <c r="H153" s="0" t="s">
        <v>3533</v>
      </c>
      <c r="I153" s="0" t="s">
        <v>3535</v>
      </c>
      <c r="J153" s="0" t="str">
        <f aca="false">IF(H153="Present",H153&amp;"_"&amp;I153,H153)</f>
        <v>Present_Ct&lt;41</v>
      </c>
    </row>
    <row r="154" customFormat="false" ht="14.25" hidden="false" customHeight="false" outlineLevel="0" collapsed="false">
      <c r="A154" s="0" t="s">
        <v>83</v>
      </c>
      <c r="B154" s="64" t="n">
        <f aca="false">VLOOKUP(A154,SampleData!A$1:E$220,4,FALSE())</f>
        <v>55.747025</v>
      </c>
      <c r="C154" s="64" t="n">
        <f aca="false">VLOOKUP(A154,SampleData!A$1:E$220,5,FALSE())</f>
        <v>12.535347</v>
      </c>
      <c r="D154" s="66" t="s">
        <v>3536</v>
      </c>
      <c r="E154" s="0" t="s">
        <v>705</v>
      </c>
      <c r="F154" s="0" t="s">
        <v>705</v>
      </c>
      <c r="G154" s="0" t="s">
        <v>735</v>
      </c>
      <c r="H154" s="0" t="s">
        <v>3533</v>
      </c>
      <c r="I154" s="0" t="s">
        <v>3535</v>
      </c>
      <c r="J154" s="0" t="str">
        <f aca="false">IF(H154="Present",H154&amp;"_"&amp;I154,H154)</f>
        <v>Present_Ct&lt;41</v>
      </c>
    </row>
    <row r="155" customFormat="false" ht="14.25" hidden="false" customHeight="false" outlineLevel="0" collapsed="false">
      <c r="A155" s="0" t="s">
        <v>83</v>
      </c>
      <c r="B155" s="64" t="n">
        <f aca="false">VLOOKUP(A155,SampleData!A$1:E$220,4,FALSE())</f>
        <v>55.747025</v>
      </c>
      <c r="C155" s="64" t="n">
        <f aca="false">VLOOKUP(A155,SampleData!A$1:E$220,5,FALSE())</f>
        <v>12.535347</v>
      </c>
      <c r="D155" s="66" t="s">
        <v>3537</v>
      </c>
      <c r="E155" s="0" t="s">
        <v>698</v>
      </c>
      <c r="F155" s="0" t="s">
        <v>698</v>
      </c>
      <c r="G155" s="0" t="s">
        <v>735</v>
      </c>
      <c r="H155" s="0" t="s">
        <v>3533</v>
      </c>
      <c r="I155" s="0" t="s">
        <v>3535</v>
      </c>
      <c r="J155" s="0" t="str">
        <f aca="false">IF(H155="Present",H155&amp;"_"&amp;I155,H155)</f>
        <v>Present_Ct&lt;41</v>
      </c>
    </row>
    <row r="156" customFormat="false" ht="14.25" hidden="false" customHeight="false" outlineLevel="0" collapsed="false">
      <c r="A156" s="0" t="s">
        <v>83</v>
      </c>
      <c r="B156" s="64" t="n">
        <f aca="false">VLOOKUP(A156,SampleData!A$1:E$220,4,FALSE())</f>
        <v>55.747025</v>
      </c>
      <c r="C156" s="64" t="n">
        <f aca="false">VLOOKUP(A156,SampleData!A$1:E$220,5,FALSE())</f>
        <v>12.535347</v>
      </c>
      <c r="D156" s="66" t="s">
        <v>3537</v>
      </c>
      <c r="E156" s="0" t="s">
        <v>698</v>
      </c>
      <c r="F156" s="0" t="s">
        <v>698</v>
      </c>
      <c r="G156" s="0" t="s">
        <v>735</v>
      </c>
      <c r="H156" s="0" t="s">
        <v>3533</v>
      </c>
      <c r="I156" s="0" t="s">
        <v>3535</v>
      </c>
      <c r="J156" s="0" t="str">
        <f aca="false">IF(H156="Present",H156&amp;"_"&amp;I156,H156)</f>
        <v>Present_Ct&lt;41</v>
      </c>
    </row>
    <row r="157" customFormat="false" ht="14.25" hidden="false" customHeight="false" outlineLevel="0" collapsed="false">
      <c r="A157" s="0" t="s">
        <v>83</v>
      </c>
      <c r="B157" s="64" t="n">
        <f aca="false">VLOOKUP(A157,SampleData!A$1:E$220,4,FALSE())</f>
        <v>55.747025</v>
      </c>
      <c r="C157" s="64" t="n">
        <f aca="false">VLOOKUP(A157,SampleData!A$1:E$220,5,FALSE())</f>
        <v>12.535347</v>
      </c>
      <c r="D157" s="66" t="s">
        <v>3538</v>
      </c>
      <c r="E157" s="64" t="s">
        <v>3539</v>
      </c>
      <c r="F157" s="0" t="s">
        <v>706</v>
      </c>
      <c r="G157" s="0" t="s">
        <v>3514</v>
      </c>
      <c r="H157" s="0" t="s">
        <v>3515</v>
      </c>
      <c r="I157" s="0" t="s">
        <v>3516</v>
      </c>
      <c r="J157" s="0" t="str">
        <f aca="false">IF(H157="Present",H157&amp;"_"&amp;I157,H157)</f>
        <v>Absent</v>
      </c>
    </row>
    <row r="158" customFormat="false" ht="14.25" hidden="false" customHeight="false" outlineLevel="0" collapsed="false">
      <c r="A158" s="0" t="s">
        <v>83</v>
      </c>
      <c r="B158" s="64" t="n">
        <f aca="false">VLOOKUP(A158,SampleData!A$1:E$220,4,FALSE())</f>
        <v>55.747025</v>
      </c>
      <c r="C158" s="64" t="n">
        <f aca="false">VLOOKUP(A158,SampleData!A$1:E$220,5,FALSE())</f>
        <v>12.535347</v>
      </c>
      <c r="D158" s="66" t="s">
        <v>3512</v>
      </c>
      <c r="E158" s="64" t="s">
        <v>3513</v>
      </c>
      <c r="F158" s="0" t="s">
        <v>703</v>
      </c>
      <c r="G158" s="0" t="s">
        <v>735</v>
      </c>
      <c r="H158" s="0" t="s">
        <v>3515</v>
      </c>
      <c r="I158" s="0" t="s">
        <v>3516</v>
      </c>
      <c r="J158" s="0" t="str">
        <f aca="false">IF(H158="Present",H158&amp;"_"&amp;I158,H158)</f>
        <v>Absent</v>
      </c>
    </row>
    <row r="159" customFormat="false" ht="14.25" hidden="false" customHeight="false" outlineLevel="0" collapsed="false">
      <c r="A159" s="0" t="s">
        <v>83</v>
      </c>
      <c r="B159" s="64" t="n">
        <f aca="false">VLOOKUP(A159,SampleData!A$1:E$220,4,FALSE())</f>
        <v>55.747025</v>
      </c>
      <c r="C159" s="64" t="n">
        <f aca="false">VLOOKUP(A159,SampleData!A$1:E$220,5,FALSE())</f>
        <v>12.535347</v>
      </c>
      <c r="D159" s="66" t="s">
        <v>3517</v>
      </c>
      <c r="E159" s="64" t="s">
        <v>636</v>
      </c>
      <c r="F159" s="0" t="s">
        <v>709</v>
      </c>
      <c r="G159" s="0" t="s">
        <v>735</v>
      </c>
      <c r="H159" s="0" t="s">
        <v>3515</v>
      </c>
      <c r="I159" s="0" t="s">
        <v>3516</v>
      </c>
      <c r="J159" s="0" t="str">
        <f aca="false">IF(H159="Present",H159&amp;"_"&amp;I159,H159)</f>
        <v>Absent</v>
      </c>
    </row>
    <row r="160" customFormat="false" ht="14.25" hidden="false" customHeight="false" outlineLevel="0" collapsed="false">
      <c r="A160" s="0" t="s">
        <v>83</v>
      </c>
      <c r="B160" s="64" t="n">
        <f aca="false">VLOOKUP(A160,SampleData!A$1:E$220,4,FALSE())</f>
        <v>55.747025</v>
      </c>
      <c r="C160" s="64" t="n">
        <f aca="false">VLOOKUP(A160,SampleData!A$1:E$220,5,FALSE())</f>
        <v>12.535347</v>
      </c>
      <c r="D160" s="66" t="s">
        <v>3518</v>
      </c>
      <c r="E160" s="0" t="s">
        <v>710</v>
      </c>
      <c r="F160" s="0" t="s">
        <v>710</v>
      </c>
      <c r="G160" s="0" t="s">
        <v>735</v>
      </c>
      <c r="H160" s="0" t="s">
        <v>3515</v>
      </c>
      <c r="I160" s="0" t="s">
        <v>3516</v>
      </c>
      <c r="J160" s="0" t="str">
        <f aca="false">IF(H160="Present",H160&amp;"_"&amp;I160,H160)</f>
        <v>Absent</v>
      </c>
    </row>
    <row r="161" customFormat="false" ht="14.25" hidden="false" customHeight="false" outlineLevel="0" collapsed="false">
      <c r="A161" s="0" t="s">
        <v>83</v>
      </c>
      <c r="B161" s="64" t="n">
        <f aca="false">VLOOKUP(A161,SampleData!A$1:E$220,4,FALSE())</f>
        <v>55.747025</v>
      </c>
      <c r="C161" s="64" t="n">
        <f aca="false">VLOOKUP(A161,SampleData!A$1:E$220,5,FALSE())</f>
        <v>12.535347</v>
      </c>
      <c r="D161" s="66" t="s">
        <v>3519</v>
      </c>
      <c r="E161" s="64" t="s">
        <v>3520</v>
      </c>
      <c r="F161" s="0" t="s">
        <v>697</v>
      </c>
      <c r="G161" s="0" t="s">
        <v>735</v>
      </c>
      <c r="H161" s="0" t="s">
        <v>3515</v>
      </c>
      <c r="I161" s="0" t="s">
        <v>3516</v>
      </c>
      <c r="J161" s="0" t="str">
        <f aca="false">IF(H161="Present",H161&amp;"_"&amp;I161,H161)</f>
        <v>Absent</v>
      </c>
    </row>
    <row r="162" customFormat="false" ht="14.25" hidden="false" customHeight="false" outlineLevel="0" collapsed="false">
      <c r="A162" s="0" t="s">
        <v>83</v>
      </c>
      <c r="B162" s="64" t="n">
        <f aca="false">VLOOKUP(A162,SampleData!A$1:E$220,4,FALSE())</f>
        <v>55.747025</v>
      </c>
      <c r="C162" s="64" t="n">
        <f aca="false">VLOOKUP(A162,SampleData!A$1:E$220,5,FALSE())</f>
        <v>12.535347</v>
      </c>
      <c r="D162" s="66" t="s">
        <v>3521</v>
      </c>
      <c r="E162" s="64" t="s">
        <v>208</v>
      </c>
      <c r="F162" s="0" t="s">
        <v>704</v>
      </c>
      <c r="G162" s="0" t="s">
        <v>735</v>
      </c>
      <c r="H162" s="0" t="s">
        <v>3515</v>
      </c>
      <c r="I162" s="0" t="s">
        <v>3516</v>
      </c>
      <c r="J162" s="0" t="str">
        <f aca="false">IF(H162="Present",H162&amp;"_"&amp;I162,H162)</f>
        <v>Absent</v>
      </c>
    </row>
    <row r="163" customFormat="false" ht="14.25" hidden="false" customHeight="false" outlineLevel="0" collapsed="false">
      <c r="A163" s="0" t="s">
        <v>83</v>
      </c>
      <c r="B163" s="64" t="n">
        <f aca="false">VLOOKUP(A163,SampleData!A$1:E$220,4,FALSE())</f>
        <v>55.747025</v>
      </c>
      <c r="C163" s="64" t="n">
        <f aca="false">VLOOKUP(A163,SampleData!A$1:E$220,5,FALSE())</f>
        <v>12.535347</v>
      </c>
      <c r="D163" s="66" t="s">
        <v>3524</v>
      </c>
      <c r="E163" s="64" t="s">
        <v>3525</v>
      </c>
      <c r="F163" s="0" t="s">
        <v>699</v>
      </c>
      <c r="G163" s="0" t="s">
        <v>735</v>
      </c>
      <c r="H163" s="0" t="s">
        <v>3515</v>
      </c>
      <c r="I163" s="0" t="s">
        <v>3516</v>
      </c>
      <c r="J163" s="0" t="str">
        <f aca="false">IF(H163="Present",H163&amp;"_"&amp;I163,H163)</f>
        <v>Absent</v>
      </c>
    </row>
    <row r="164" customFormat="false" ht="14.25" hidden="false" customHeight="false" outlineLevel="0" collapsed="false">
      <c r="A164" s="0" t="s">
        <v>83</v>
      </c>
      <c r="B164" s="64" t="n">
        <f aca="false">VLOOKUP(A164,SampleData!A$1:E$220,4,FALSE())</f>
        <v>55.747025</v>
      </c>
      <c r="C164" s="64" t="n">
        <f aca="false">VLOOKUP(A164,SampleData!A$1:E$220,5,FALSE())</f>
        <v>12.535347</v>
      </c>
      <c r="D164" s="66" t="s">
        <v>3526</v>
      </c>
      <c r="E164" s="0" t="s">
        <v>385</v>
      </c>
      <c r="F164" s="0" t="s">
        <v>385</v>
      </c>
      <c r="G164" s="0" t="s">
        <v>3514</v>
      </c>
      <c r="H164" s="0" t="s">
        <v>3515</v>
      </c>
      <c r="I164" s="0" t="s">
        <v>3516</v>
      </c>
      <c r="J164" s="0" t="str">
        <f aca="false">IF(H164="Present",H164&amp;"_"&amp;I164,H164)</f>
        <v>Absent</v>
      </c>
    </row>
    <row r="165" customFormat="false" ht="14.25" hidden="false" customHeight="false" outlineLevel="0" collapsed="false">
      <c r="A165" s="0" t="s">
        <v>83</v>
      </c>
      <c r="B165" s="64" t="n">
        <f aca="false">VLOOKUP(A165,SampleData!A$1:E$220,4,FALSE())</f>
        <v>55.747025</v>
      </c>
      <c r="C165" s="64" t="n">
        <f aca="false">VLOOKUP(A165,SampleData!A$1:E$220,5,FALSE())</f>
        <v>12.535347</v>
      </c>
      <c r="D165" s="66" t="s">
        <v>3527</v>
      </c>
      <c r="E165" s="64" t="s">
        <v>74</v>
      </c>
      <c r="F165" s="0" t="s">
        <v>701</v>
      </c>
      <c r="G165" s="0" t="s">
        <v>735</v>
      </c>
      <c r="H165" s="0" t="s">
        <v>3515</v>
      </c>
      <c r="I165" s="0" t="s">
        <v>3516</v>
      </c>
      <c r="J165" s="0" t="str">
        <f aca="false">IF(H165="Present",H165&amp;"_"&amp;I165,H165)</f>
        <v>Absent</v>
      </c>
    </row>
    <row r="166" customFormat="false" ht="14.25" hidden="false" customHeight="false" outlineLevel="0" collapsed="false">
      <c r="A166" s="0" t="s">
        <v>83</v>
      </c>
      <c r="B166" s="64" t="n">
        <f aca="false">VLOOKUP(A166,SampleData!A$1:E$220,4,FALSE())</f>
        <v>55.747025</v>
      </c>
      <c r="C166" s="64" t="n">
        <f aca="false">VLOOKUP(A166,SampleData!A$1:E$220,5,FALSE())</f>
        <v>12.535347</v>
      </c>
      <c r="D166" s="66" t="s">
        <v>3530</v>
      </c>
      <c r="E166" s="64" t="s">
        <v>3531</v>
      </c>
      <c r="F166" s="0" t="s">
        <v>700</v>
      </c>
      <c r="G166" s="0" t="s">
        <v>3514</v>
      </c>
      <c r="H166" s="0" t="s">
        <v>3515</v>
      </c>
      <c r="I166" s="0" t="s">
        <v>3516</v>
      </c>
      <c r="J166" s="0" t="str">
        <f aca="false">IF(H166="Present",H166&amp;"_"&amp;I166,H166)</f>
        <v>Absent</v>
      </c>
    </row>
    <row r="167" customFormat="false" ht="14.25" hidden="false" customHeight="false" outlineLevel="0" collapsed="false">
      <c r="A167" s="0" t="s">
        <v>83</v>
      </c>
      <c r="B167" s="64" t="n">
        <f aca="false">VLOOKUP(A167,SampleData!A$1:E$220,4,FALSE())</f>
        <v>55.747025</v>
      </c>
      <c r="C167" s="64" t="n">
        <f aca="false">VLOOKUP(A167,SampleData!A$1:E$220,5,FALSE())</f>
        <v>12.535347</v>
      </c>
      <c r="D167" s="66" t="s">
        <v>3538</v>
      </c>
      <c r="E167" s="64" t="s">
        <v>3539</v>
      </c>
      <c r="F167" s="0" t="s">
        <v>706</v>
      </c>
      <c r="G167" s="0" t="s">
        <v>3514</v>
      </c>
      <c r="H167" s="0" t="s">
        <v>3515</v>
      </c>
      <c r="I167" s="0" t="s">
        <v>3516</v>
      </c>
      <c r="J167" s="0" t="str">
        <f aca="false">IF(H167="Present",H167&amp;"_"&amp;I167,H167)</f>
        <v>Absent</v>
      </c>
    </row>
    <row r="168" customFormat="false" ht="14.25" hidden="false" customHeight="false" outlineLevel="0" collapsed="false">
      <c r="A168" s="0" t="s">
        <v>86</v>
      </c>
      <c r="B168" s="64" t="n">
        <f aca="false">VLOOKUP(A168,SampleData!A$1:E$220,4,FALSE())</f>
        <v>55.628791</v>
      </c>
      <c r="C168" s="64" t="n">
        <f aca="false">VLOOKUP(A168,SampleData!A$1:E$220,5,FALSE())</f>
        <v>12.0516207</v>
      </c>
      <c r="D168" s="66" t="s">
        <v>3512</v>
      </c>
      <c r="E168" s="64" t="s">
        <v>3513</v>
      </c>
      <c r="F168" s="0" t="s">
        <v>703</v>
      </c>
      <c r="G168" s="0" t="s">
        <v>735</v>
      </c>
      <c r="H168" s="0" t="s">
        <v>3515</v>
      </c>
      <c r="I168" s="0" t="s">
        <v>3516</v>
      </c>
      <c r="J168" s="0" t="str">
        <f aca="false">IF(H168="Present",H168&amp;"_"&amp;I168,H168)</f>
        <v>Absent</v>
      </c>
    </row>
    <row r="169" customFormat="false" ht="14.25" hidden="false" customHeight="false" outlineLevel="0" collapsed="false">
      <c r="A169" s="0" t="s">
        <v>86</v>
      </c>
      <c r="B169" s="64" t="n">
        <f aca="false">VLOOKUP(A169,SampleData!A$1:E$220,4,FALSE())</f>
        <v>55.628791</v>
      </c>
      <c r="C169" s="64" t="n">
        <f aca="false">VLOOKUP(A169,SampleData!A$1:E$220,5,FALSE())</f>
        <v>12.0516207</v>
      </c>
      <c r="D169" s="66" t="s">
        <v>3517</v>
      </c>
      <c r="E169" s="64" t="s">
        <v>636</v>
      </c>
      <c r="F169" s="0" t="s">
        <v>709</v>
      </c>
      <c r="G169" s="0" t="s">
        <v>3514</v>
      </c>
      <c r="H169" s="0" t="s">
        <v>3515</v>
      </c>
      <c r="I169" s="0" t="s">
        <v>3516</v>
      </c>
      <c r="J169" s="0" t="str">
        <f aca="false">IF(H169="Present",H169&amp;"_"&amp;I169,H169)</f>
        <v>Absent</v>
      </c>
    </row>
    <row r="170" customFormat="false" ht="14.25" hidden="false" customHeight="false" outlineLevel="0" collapsed="false">
      <c r="A170" s="0" t="s">
        <v>86</v>
      </c>
      <c r="B170" s="64" t="n">
        <f aca="false">VLOOKUP(A170,SampleData!A$1:E$220,4,FALSE())</f>
        <v>55.628791</v>
      </c>
      <c r="C170" s="64" t="n">
        <f aca="false">VLOOKUP(A170,SampleData!A$1:E$220,5,FALSE())</f>
        <v>12.0516207</v>
      </c>
      <c r="D170" s="66" t="s">
        <v>3518</v>
      </c>
      <c r="E170" s="0" t="s">
        <v>710</v>
      </c>
      <c r="F170" s="0" t="s">
        <v>710</v>
      </c>
      <c r="G170" s="0" t="s">
        <v>735</v>
      </c>
      <c r="H170" s="0" t="s">
        <v>3515</v>
      </c>
      <c r="I170" s="0" t="s">
        <v>3516</v>
      </c>
      <c r="J170" s="0" t="str">
        <f aca="false">IF(H170="Present",H170&amp;"_"&amp;I170,H170)</f>
        <v>Absent</v>
      </c>
    </row>
    <row r="171" customFormat="false" ht="14.25" hidden="false" customHeight="false" outlineLevel="0" collapsed="false">
      <c r="A171" s="0" t="s">
        <v>86</v>
      </c>
      <c r="B171" s="64" t="n">
        <f aca="false">VLOOKUP(A171,SampleData!A$1:E$220,4,FALSE())</f>
        <v>55.628791</v>
      </c>
      <c r="C171" s="64" t="n">
        <f aca="false">VLOOKUP(A171,SampleData!A$1:E$220,5,FALSE())</f>
        <v>12.0516207</v>
      </c>
      <c r="D171" s="66" t="s">
        <v>3519</v>
      </c>
      <c r="E171" s="64" t="s">
        <v>3520</v>
      </c>
      <c r="F171" s="0" t="s">
        <v>697</v>
      </c>
      <c r="G171" s="0" t="s">
        <v>735</v>
      </c>
      <c r="H171" s="0" t="s">
        <v>3515</v>
      </c>
      <c r="I171" s="0" t="s">
        <v>3516</v>
      </c>
      <c r="J171" s="0" t="str">
        <f aca="false">IF(H171="Present",H171&amp;"_"&amp;I171,H171)</f>
        <v>Absent</v>
      </c>
    </row>
    <row r="172" customFormat="false" ht="14.25" hidden="false" customHeight="false" outlineLevel="0" collapsed="false">
      <c r="A172" s="0" t="s">
        <v>86</v>
      </c>
      <c r="B172" s="64" t="n">
        <f aca="false">VLOOKUP(A172,SampleData!A$1:E$220,4,FALSE())</f>
        <v>55.628791</v>
      </c>
      <c r="C172" s="64" t="n">
        <f aca="false">VLOOKUP(A172,SampleData!A$1:E$220,5,FALSE())</f>
        <v>12.0516207</v>
      </c>
      <c r="D172" s="66" t="s">
        <v>3521</v>
      </c>
      <c r="E172" s="64" t="s">
        <v>208</v>
      </c>
      <c r="F172" s="0" t="s">
        <v>704</v>
      </c>
      <c r="G172" s="0" t="s">
        <v>735</v>
      </c>
      <c r="H172" s="0" t="s">
        <v>3515</v>
      </c>
      <c r="I172" s="0" t="s">
        <v>3516</v>
      </c>
      <c r="J172" s="0" t="str">
        <f aca="false">IF(H172="Present",H172&amp;"_"&amp;I172,H172)</f>
        <v>Absent</v>
      </c>
    </row>
    <row r="173" customFormat="false" ht="14.25" hidden="false" customHeight="false" outlineLevel="0" collapsed="false">
      <c r="A173" s="0" t="s">
        <v>86</v>
      </c>
      <c r="B173" s="64" t="n">
        <f aca="false">VLOOKUP(A173,SampleData!A$1:E$220,4,FALSE())</f>
        <v>55.628791</v>
      </c>
      <c r="C173" s="64" t="n">
        <f aca="false">VLOOKUP(A173,SampleData!A$1:E$220,5,FALSE())</f>
        <v>12.0516207</v>
      </c>
      <c r="D173" s="66" t="s">
        <v>3522</v>
      </c>
      <c r="E173" s="64" t="s">
        <v>3523</v>
      </c>
      <c r="F173" s="0" t="s">
        <v>708</v>
      </c>
      <c r="G173" s="0" t="s">
        <v>3514</v>
      </c>
      <c r="H173" s="0" t="s">
        <v>3515</v>
      </c>
      <c r="I173" s="0" t="s">
        <v>3516</v>
      </c>
      <c r="J173" s="0" t="str">
        <f aca="false">IF(H173="Present",H173&amp;"_"&amp;I173,H173)</f>
        <v>Absent</v>
      </c>
    </row>
    <row r="174" customFormat="false" ht="14.25" hidden="false" customHeight="false" outlineLevel="0" collapsed="false">
      <c r="A174" s="0" t="s">
        <v>86</v>
      </c>
      <c r="B174" s="64" t="n">
        <f aca="false">VLOOKUP(A174,SampleData!A$1:E$220,4,FALSE())</f>
        <v>55.628791</v>
      </c>
      <c r="C174" s="64" t="n">
        <f aca="false">VLOOKUP(A174,SampleData!A$1:E$220,5,FALSE())</f>
        <v>12.0516207</v>
      </c>
      <c r="D174" s="66" t="s">
        <v>3522</v>
      </c>
      <c r="E174" s="64" t="s">
        <v>3523</v>
      </c>
      <c r="F174" s="0" t="s">
        <v>708</v>
      </c>
      <c r="G174" s="0" t="s">
        <v>3514</v>
      </c>
      <c r="H174" s="0" t="s">
        <v>3533</v>
      </c>
      <c r="I174" s="0" t="s">
        <v>3535</v>
      </c>
      <c r="J174" s="0" t="str">
        <f aca="false">IF(H174="Present",H174&amp;"_"&amp;I174,H174)</f>
        <v>Present_Ct&lt;41</v>
      </c>
    </row>
    <row r="175" customFormat="false" ht="14.25" hidden="false" customHeight="false" outlineLevel="0" collapsed="false">
      <c r="A175" s="0" t="s">
        <v>86</v>
      </c>
      <c r="B175" s="64" t="n">
        <f aca="false">VLOOKUP(A175,SampleData!A$1:E$220,4,FALSE())</f>
        <v>55.628791</v>
      </c>
      <c r="C175" s="64" t="n">
        <f aca="false">VLOOKUP(A175,SampleData!A$1:E$220,5,FALSE())</f>
        <v>12.0516207</v>
      </c>
      <c r="D175" s="66" t="s">
        <v>3524</v>
      </c>
      <c r="E175" s="64" t="s">
        <v>3525</v>
      </c>
      <c r="F175" s="0" t="s">
        <v>699</v>
      </c>
      <c r="G175" s="0" t="s">
        <v>735</v>
      </c>
      <c r="H175" s="0" t="s">
        <v>3515</v>
      </c>
      <c r="I175" s="0" t="s">
        <v>3516</v>
      </c>
      <c r="J175" s="0" t="str">
        <f aca="false">IF(H175="Present",H175&amp;"_"&amp;I175,H175)</f>
        <v>Absent</v>
      </c>
    </row>
    <row r="176" customFormat="false" ht="14.25" hidden="false" customHeight="false" outlineLevel="0" collapsed="false">
      <c r="A176" s="0" t="s">
        <v>86</v>
      </c>
      <c r="B176" s="64" t="n">
        <f aca="false">VLOOKUP(A176,SampleData!A$1:E$220,4,FALSE())</f>
        <v>55.628791</v>
      </c>
      <c r="C176" s="64" t="n">
        <f aca="false">VLOOKUP(A176,SampleData!A$1:E$220,5,FALSE())</f>
        <v>12.0516207</v>
      </c>
      <c r="D176" s="66" t="s">
        <v>229</v>
      </c>
      <c r="E176" s="0" t="s">
        <v>199</v>
      </c>
      <c r="F176" s="0" t="s">
        <v>199</v>
      </c>
      <c r="G176" s="0" t="s">
        <v>3514</v>
      </c>
      <c r="H176" s="0" t="s">
        <v>3515</v>
      </c>
      <c r="I176" s="0" t="s">
        <v>3516</v>
      </c>
      <c r="J176" s="0" t="str">
        <f aca="false">IF(H176="Present",H176&amp;"_"&amp;I176,H176)</f>
        <v>Absent</v>
      </c>
    </row>
    <row r="177" customFormat="false" ht="14.25" hidden="false" customHeight="false" outlineLevel="0" collapsed="false">
      <c r="A177" s="0" t="s">
        <v>86</v>
      </c>
      <c r="B177" s="64" t="n">
        <f aca="false">VLOOKUP(A177,SampleData!A$1:E$220,4,FALSE())</f>
        <v>55.628791</v>
      </c>
      <c r="C177" s="64" t="n">
        <f aca="false">VLOOKUP(A177,SampleData!A$1:E$220,5,FALSE())</f>
        <v>12.0516207</v>
      </c>
      <c r="D177" s="66" t="s">
        <v>229</v>
      </c>
      <c r="E177" s="0" t="s">
        <v>199</v>
      </c>
      <c r="F177" s="0" t="s">
        <v>199</v>
      </c>
      <c r="G177" s="0" t="s">
        <v>3514</v>
      </c>
      <c r="H177" s="0" t="s">
        <v>3533</v>
      </c>
      <c r="I177" s="0" t="s">
        <v>3535</v>
      </c>
      <c r="J177" s="0" t="str">
        <f aca="false">IF(H177="Present",H177&amp;"_"&amp;I177,H177)</f>
        <v>Present_Ct&lt;41</v>
      </c>
    </row>
    <row r="178" customFormat="false" ht="14.25" hidden="false" customHeight="false" outlineLevel="0" collapsed="false">
      <c r="A178" s="0" t="s">
        <v>86</v>
      </c>
      <c r="B178" s="64" t="n">
        <f aca="false">VLOOKUP(A178,SampleData!A$1:E$220,4,FALSE())</f>
        <v>55.628791</v>
      </c>
      <c r="C178" s="64" t="n">
        <f aca="false">VLOOKUP(A178,SampleData!A$1:E$220,5,FALSE())</f>
        <v>12.0516207</v>
      </c>
      <c r="D178" s="66" t="s">
        <v>3526</v>
      </c>
      <c r="E178" s="0" t="s">
        <v>385</v>
      </c>
      <c r="F178" s="0" t="s">
        <v>385</v>
      </c>
      <c r="G178" s="0" t="s">
        <v>3514</v>
      </c>
      <c r="H178" s="0" t="s">
        <v>3515</v>
      </c>
      <c r="I178" s="0" t="s">
        <v>3516</v>
      </c>
      <c r="J178" s="0" t="str">
        <f aca="false">IF(H178="Present",H178&amp;"_"&amp;I178,H178)</f>
        <v>Absent</v>
      </c>
    </row>
    <row r="179" customFormat="false" ht="14.25" hidden="false" customHeight="false" outlineLevel="0" collapsed="false">
      <c r="A179" s="0" t="s">
        <v>86</v>
      </c>
      <c r="B179" s="64" t="n">
        <f aca="false">VLOOKUP(A179,SampleData!A$1:E$220,4,FALSE())</f>
        <v>55.628791</v>
      </c>
      <c r="C179" s="64" t="n">
        <f aca="false">VLOOKUP(A179,SampleData!A$1:E$220,5,FALSE())</f>
        <v>12.0516207</v>
      </c>
      <c r="D179" s="66" t="s">
        <v>3527</v>
      </c>
      <c r="E179" s="64" t="s">
        <v>74</v>
      </c>
      <c r="F179" s="0" t="s">
        <v>701</v>
      </c>
      <c r="G179" s="0" t="s">
        <v>735</v>
      </c>
      <c r="H179" s="0" t="s">
        <v>3515</v>
      </c>
      <c r="I179" s="0" t="s">
        <v>3516</v>
      </c>
      <c r="J179" s="0" t="str">
        <f aca="false">IF(H179="Present",H179&amp;"_"&amp;I179,H179)</f>
        <v>Absent</v>
      </c>
    </row>
    <row r="180" customFormat="false" ht="14.25" hidden="false" customHeight="false" outlineLevel="0" collapsed="false">
      <c r="A180" s="0" t="s">
        <v>86</v>
      </c>
      <c r="B180" s="64" t="n">
        <f aca="false">VLOOKUP(A180,SampleData!A$1:E$220,4,FALSE())</f>
        <v>55.628791</v>
      </c>
      <c r="C180" s="64" t="n">
        <f aca="false">VLOOKUP(A180,SampleData!A$1:E$220,5,FALSE())</f>
        <v>12.0516207</v>
      </c>
      <c r="D180" s="66" t="s">
        <v>3528</v>
      </c>
      <c r="E180" s="64" t="s">
        <v>177</v>
      </c>
      <c r="F180" s="0" t="s">
        <v>3529</v>
      </c>
      <c r="G180" s="0" t="s">
        <v>735</v>
      </c>
      <c r="H180" s="0" t="s">
        <v>3515</v>
      </c>
      <c r="I180" s="0" t="s">
        <v>3516</v>
      </c>
      <c r="J180" s="0" t="str">
        <f aca="false">IF(H180="Present",H180&amp;"_"&amp;I180,H180)</f>
        <v>Absent</v>
      </c>
    </row>
    <row r="181" customFormat="false" ht="14.25" hidden="false" customHeight="false" outlineLevel="0" collapsed="false">
      <c r="A181" s="0" t="s">
        <v>86</v>
      </c>
      <c r="B181" s="64" t="n">
        <f aca="false">VLOOKUP(A181,SampleData!A$1:E$220,4,FALSE())</f>
        <v>55.628791</v>
      </c>
      <c r="C181" s="64" t="n">
        <f aca="false">VLOOKUP(A181,SampleData!A$1:E$220,5,FALSE())</f>
        <v>12.0516207</v>
      </c>
      <c r="D181" s="66" t="s">
        <v>3528</v>
      </c>
      <c r="E181" s="64" t="s">
        <v>177</v>
      </c>
      <c r="F181" s="0" t="s">
        <v>3529</v>
      </c>
      <c r="G181" s="0" t="s">
        <v>3514</v>
      </c>
      <c r="H181" s="0" t="s">
        <v>3515</v>
      </c>
      <c r="I181" s="0" t="s">
        <v>3516</v>
      </c>
      <c r="J181" s="0" t="str">
        <f aca="false">IF(H181="Present",H181&amp;"_"&amp;I181,H181)</f>
        <v>Absent</v>
      </c>
    </row>
    <row r="182" customFormat="false" ht="14.25" hidden="false" customHeight="false" outlineLevel="0" collapsed="false">
      <c r="A182" s="0" t="s">
        <v>86</v>
      </c>
      <c r="B182" s="64" t="n">
        <f aca="false">VLOOKUP(A182,SampleData!A$1:E$220,4,FALSE())</f>
        <v>55.628791</v>
      </c>
      <c r="C182" s="64" t="n">
        <f aca="false">VLOOKUP(A182,SampleData!A$1:E$220,5,FALSE())</f>
        <v>12.0516207</v>
      </c>
      <c r="D182" s="66" t="s">
        <v>3530</v>
      </c>
      <c r="E182" s="64" t="s">
        <v>3531</v>
      </c>
      <c r="F182" s="0" t="s">
        <v>700</v>
      </c>
      <c r="G182" s="0" t="s">
        <v>3514</v>
      </c>
      <c r="H182" s="0" t="s">
        <v>3515</v>
      </c>
      <c r="I182" s="0" t="s">
        <v>3516</v>
      </c>
      <c r="J182" s="0" t="str">
        <f aca="false">IF(H182="Present",H182&amp;"_"&amp;I182,H182)</f>
        <v>Absent</v>
      </c>
    </row>
    <row r="183" customFormat="false" ht="14.25" hidden="false" customHeight="false" outlineLevel="0" collapsed="false">
      <c r="A183" s="0" t="s">
        <v>86</v>
      </c>
      <c r="B183" s="64" t="n">
        <f aca="false">VLOOKUP(A183,SampleData!A$1:E$220,4,FALSE())</f>
        <v>55.628791</v>
      </c>
      <c r="C183" s="64" t="n">
        <f aca="false">VLOOKUP(A183,SampleData!A$1:E$220,5,FALSE())</f>
        <v>12.0516207</v>
      </c>
      <c r="D183" s="66" t="s">
        <v>3532</v>
      </c>
      <c r="E183" s="64" t="s">
        <v>353</v>
      </c>
      <c r="F183" s="0" t="s">
        <v>696</v>
      </c>
      <c r="G183" s="0" t="s">
        <v>735</v>
      </c>
      <c r="H183" s="0" t="s">
        <v>3515</v>
      </c>
      <c r="I183" s="0" t="s">
        <v>3516</v>
      </c>
      <c r="J183" s="0" t="str">
        <f aca="false">IF(H183="Present",H183&amp;"_"&amp;I183,H183)</f>
        <v>Absent</v>
      </c>
    </row>
    <row r="184" customFormat="false" ht="14.25" hidden="false" customHeight="false" outlineLevel="0" collapsed="false">
      <c r="A184" s="0" t="s">
        <v>86</v>
      </c>
      <c r="B184" s="64" t="n">
        <f aca="false">VLOOKUP(A184,SampleData!A$1:E$220,4,FALSE())</f>
        <v>55.628791</v>
      </c>
      <c r="C184" s="64" t="n">
        <f aca="false">VLOOKUP(A184,SampleData!A$1:E$220,5,FALSE())</f>
        <v>12.0516207</v>
      </c>
      <c r="D184" s="66" t="s">
        <v>3532</v>
      </c>
      <c r="E184" s="64" t="s">
        <v>353</v>
      </c>
      <c r="F184" s="0" t="s">
        <v>696</v>
      </c>
      <c r="G184" s="0" t="s">
        <v>735</v>
      </c>
      <c r="H184" s="0" t="s">
        <v>3515</v>
      </c>
      <c r="I184" s="0" t="s">
        <v>3516</v>
      </c>
      <c r="J184" s="0" t="str">
        <f aca="false">IF(H184="Present",H184&amp;"_"&amp;I184,H184)</f>
        <v>Absent</v>
      </c>
    </row>
    <row r="185" customFormat="false" ht="14.25" hidden="false" customHeight="false" outlineLevel="0" collapsed="false">
      <c r="A185" s="0" t="s">
        <v>86</v>
      </c>
      <c r="B185" s="64" t="n">
        <f aca="false">VLOOKUP(A185,SampleData!A$1:E$220,4,FALSE())</f>
        <v>55.628791</v>
      </c>
      <c r="C185" s="64" t="n">
        <f aca="false">VLOOKUP(A185,SampleData!A$1:E$220,5,FALSE())</f>
        <v>12.0516207</v>
      </c>
      <c r="D185" s="66" t="s">
        <v>3534</v>
      </c>
      <c r="E185" s="64" t="s">
        <v>62</v>
      </c>
      <c r="F185" s="0" t="s">
        <v>702</v>
      </c>
      <c r="G185" s="0" t="s">
        <v>735</v>
      </c>
      <c r="H185" s="0" t="s">
        <v>3515</v>
      </c>
      <c r="I185" s="0" t="s">
        <v>3516</v>
      </c>
      <c r="J185" s="0" t="str">
        <f aca="false">IF(H185="Present",H185&amp;"_"&amp;I185,H185)</f>
        <v>Absent</v>
      </c>
    </row>
    <row r="186" customFormat="false" ht="14.25" hidden="false" customHeight="false" outlineLevel="0" collapsed="false">
      <c r="A186" s="0" t="s">
        <v>86</v>
      </c>
      <c r="B186" s="64" t="n">
        <f aca="false">VLOOKUP(A186,SampleData!A$1:E$220,4,FALSE())</f>
        <v>55.628791</v>
      </c>
      <c r="C186" s="64" t="n">
        <f aca="false">VLOOKUP(A186,SampleData!A$1:E$220,5,FALSE())</f>
        <v>12.0516207</v>
      </c>
      <c r="D186" s="66" t="s">
        <v>3534</v>
      </c>
      <c r="E186" s="64" t="s">
        <v>62</v>
      </c>
      <c r="F186" s="0" t="s">
        <v>702</v>
      </c>
      <c r="G186" s="0" t="s">
        <v>735</v>
      </c>
      <c r="H186" s="0" t="s">
        <v>3515</v>
      </c>
      <c r="I186" s="0" t="s">
        <v>3516</v>
      </c>
      <c r="J186" s="0" t="str">
        <f aca="false">IF(H186="Present",H186&amp;"_"&amp;I186,H186)</f>
        <v>Absent</v>
      </c>
    </row>
    <row r="187" customFormat="false" ht="14.25" hidden="false" customHeight="false" outlineLevel="0" collapsed="false">
      <c r="A187" s="0" t="s">
        <v>86</v>
      </c>
      <c r="B187" s="64" t="n">
        <f aca="false">VLOOKUP(A187,SampleData!A$1:E$220,4,FALSE())</f>
        <v>55.628791</v>
      </c>
      <c r="C187" s="64" t="n">
        <f aca="false">VLOOKUP(A187,SampleData!A$1:E$220,5,FALSE())</f>
        <v>12.0516207</v>
      </c>
      <c r="D187" s="66" t="s">
        <v>3536</v>
      </c>
      <c r="E187" s="0" t="s">
        <v>705</v>
      </c>
      <c r="F187" s="0" t="s">
        <v>705</v>
      </c>
      <c r="G187" s="0" t="s">
        <v>3514</v>
      </c>
      <c r="H187" s="0" t="s">
        <v>3533</v>
      </c>
      <c r="I187" s="0" t="s">
        <v>3535</v>
      </c>
      <c r="J187" s="0" t="str">
        <f aca="false">IF(H187="Present",H187&amp;"_"&amp;I187,H187)</f>
        <v>Present_Ct&lt;41</v>
      </c>
    </row>
    <row r="188" customFormat="false" ht="14.25" hidden="false" customHeight="false" outlineLevel="0" collapsed="false">
      <c r="A188" s="0" t="s">
        <v>86</v>
      </c>
      <c r="B188" s="64" t="n">
        <f aca="false">VLOOKUP(A188,SampleData!A$1:E$220,4,FALSE())</f>
        <v>55.628791</v>
      </c>
      <c r="C188" s="64" t="n">
        <f aca="false">VLOOKUP(A188,SampleData!A$1:E$220,5,FALSE())</f>
        <v>12.0516207</v>
      </c>
      <c r="D188" s="66" t="s">
        <v>3536</v>
      </c>
      <c r="E188" s="0" t="s">
        <v>705</v>
      </c>
      <c r="F188" s="0" t="s">
        <v>705</v>
      </c>
      <c r="G188" s="0" t="s">
        <v>735</v>
      </c>
      <c r="H188" s="0" t="s">
        <v>3533</v>
      </c>
      <c r="I188" s="0" t="s">
        <v>3535</v>
      </c>
      <c r="J188" s="0" t="str">
        <f aca="false">IF(H188="Present",H188&amp;"_"&amp;I188,H188)</f>
        <v>Present_Ct&lt;41</v>
      </c>
    </row>
    <row r="189" customFormat="false" ht="14.25" hidden="false" customHeight="false" outlineLevel="0" collapsed="false">
      <c r="A189" s="0" t="s">
        <v>86</v>
      </c>
      <c r="B189" s="64" t="n">
        <f aca="false">VLOOKUP(A189,SampleData!A$1:E$220,4,FALSE())</f>
        <v>55.628791</v>
      </c>
      <c r="C189" s="64" t="n">
        <f aca="false">VLOOKUP(A189,SampleData!A$1:E$220,5,FALSE())</f>
        <v>12.0516207</v>
      </c>
      <c r="D189" s="66" t="s">
        <v>3537</v>
      </c>
      <c r="E189" s="0" t="s">
        <v>698</v>
      </c>
      <c r="F189" s="0" t="s">
        <v>698</v>
      </c>
      <c r="G189" s="0" t="s">
        <v>735</v>
      </c>
      <c r="H189" s="0" t="s">
        <v>3533</v>
      </c>
      <c r="I189" s="0" t="s">
        <v>3535</v>
      </c>
      <c r="J189" s="0" t="str">
        <f aca="false">IF(H189="Present",H189&amp;"_"&amp;I189,H189)</f>
        <v>Present_Ct&lt;41</v>
      </c>
    </row>
    <row r="190" customFormat="false" ht="14.25" hidden="false" customHeight="false" outlineLevel="0" collapsed="false">
      <c r="A190" s="0" t="s">
        <v>86</v>
      </c>
      <c r="B190" s="64" t="n">
        <f aca="false">VLOOKUP(A190,SampleData!A$1:E$220,4,FALSE())</f>
        <v>55.628791</v>
      </c>
      <c r="C190" s="64" t="n">
        <f aca="false">VLOOKUP(A190,SampleData!A$1:E$220,5,FALSE())</f>
        <v>12.0516207</v>
      </c>
      <c r="D190" s="66" t="s">
        <v>3537</v>
      </c>
      <c r="E190" s="0" t="s">
        <v>698</v>
      </c>
      <c r="F190" s="0" t="s">
        <v>698</v>
      </c>
      <c r="G190" s="0" t="s">
        <v>735</v>
      </c>
      <c r="H190" s="0" t="s">
        <v>3533</v>
      </c>
      <c r="I190" s="0" t="s">
        <v>3535</v>
      </c>
      <c r="J190" s="0" t="str">
        <f aca="false">IF(H190="Present",H190&amp;"_"&amp;I190,H190)</f>
        <v>Present_Ct&lt;41</v>
      </c>
    </row>
    <row r="191" customFormat="false" ht="14.25" hidden="false" customHeight="false" outlineLevel="0" collapsed="false">
      <c r="A191" s="0" t="s">
        <v>86</v>
      </c>
      <c r="B191" s="64" t="n">
        <f aca="false">VLOOKUP(A191,SampleData!A$1:E$220,4,FALSE())</f>
        <v>55.628791</v>
      </c>
      <c r="C191" s="64" t="n">
        <f aca="false">VLOOKUP(A191,SampleData!A$1:E$220,5,FALSE())</f>
        <v>12.0516207</v>
      </c>
      <c r="D191" s="66" t="s">
        <v>3538</v>
      </c>
      <c r="E191" s="64" t="s">
        <v>3539</v>
      </c>
      <c r="F191" s="0" t="s">
        <v>706</v>
      </c>
      <c r="G191" s="0" t="s">
        <v>3514</v>
      </c>
      <c r="H191" s="0" t="s">
        <v>3515</v>
      </c>
      <c r="I191" s="0" t="s">
        <v>3516</v>
      </c>
      <c r="J191" s="0" t="str">
        <f aca="false">IF(H191="Present",H191&amp;"_"&amp;I191,H191)</f>
        <v>Absent</v>
      </c>
    </row>
    <row r="192" customFormat="false" ht="14.25" hidden="false" customHeight="false" outlineLevel="0" collapsed="false">
      <c r="A192" s="0" t="s">
        <v>86</v>
      </c>
      <c r="B192" s="64" t="n">
        <f aca="false">VLOOKUP(A192,SampleData!A$1:E$220,4,FALSE())</f>
        <v>55.628791</v>
      </c>
      <c r="C192" s="64" t="n">
        <f aca="false">VLOOKUP(A192,SampleData!A$1:E$220,5,FALSE())</f>
        <v>12.0516207</v>
      </c>
      <c r="D192" s="66" t="s">
        <v>3512</v>
      </c>
      <c r="E192" s="64" t="s">
        <v>3513</v>
      </c>
      <c r="F192" s="0" t="s">
        <v>703</v>
      </c>
      <c r="G192" s="0" t="s">
        <v>735</v>
      </c>
      <c r="H192" s="0" t="s">
        <v>3515</v>
      </c>
      <c r="I192" s="0" t="s">
        <v>3516</v>
      </c>
      <c r="J192" s="0" t="str">
        <f aca="false">IF(H192="Present",H192&amp;"_"&amp;I192,H192)</f>
        <v>Absent</v>
      </c>
    </row>
    <row r="193" customFormat="false" ht="14.25" hidden="false" customHeight="false" outlineLevel="0" collapsed="false">
      <c r="A193" s="0" t="s">
        <v>86</v>
      </c>
      <c r="B193" s="64" t="n">
        <f aca="false">VLOOKUP(A193,SampleData!A$1:E$220,4,FALSE())</f>
        <v>55.628791</v>
      </c>
      <c r="C193" s="64" t="n">
        <f aca="false">VLOOKUP(A193,SampleData!A$1:E$220,5,FALSE())</f>
        <v>12.0516207</v>
      </c>
      <c r="D193" s="66" t="s">
        <v>3517</v>
      </c>
      <c r="E193" s="64" t="s">
        <v>636</v>
      </c>
      <c r="F193" s="0" t="s">
        <v>709</v>
      </c>
      <c r="G193" s="0" t="s">
        <v>735</v>
      </c>
      <c r="H193" s="0" t="s">
        <v>3515</v>
      </c>
      <c r="I193" s="0" t="s">
        <v>3516</v>
      </c>
      <c r="J193" s="0" t="str">
        <f aca="false">IF(H193="Present",H193&amp;"_"&amp;I193,H193)</f>
        <v>Absent</v>
      </c>
    </row>
    <row r="194" customFormat="false" ht="14.25" hidden="false" customHeight="false" outlineLevel="0" collapsed="false">
      <c r="A194" s="0" t="s">
        <v>86</v>
      </c>
      <c r="B194" s="64" t="n">
        <f aca="false">VLOOKUP(A194,SampleData!A$1:E$220,4,FALSE())</f>
        <v>55.628791</v>
      </c>
      <c r="C194" s="64" t="n">
        <f aca="false">VLOOKUP(A194,SampleData!A$1:E$220,5,FALSE())</f>
        <v>12.0516207</v>
      </c>
      <c r="D194" s="66" t="s">
        <v>3518</v>
      </c>
      <c r="E194" s="0" t="s">
        <v>710</v>
      </c>
      <c r="F194" s="0" t="s">
        <v>710</v>
      </c>
      <c r="G194" s="0" t="s">
        <v>735</v>
      </c>
      <c r="H194" s="0" t="s">
        <v>3515</v>
      </c>
      <c r="I194" s="0" t="s">
        <v>3516</v>
      </c>
      <c r="J194" s="0" t="str">
        <f aca="false">IF(H194="Present",H194&amp;"_"&amp;I194,H194)</f>
        <v>Absent</v>
      </c>
    </row>
    <row r="195" customFormat="false" ht="14.25" hidden="false" customHeight="false" outlineLevel="0" collapsed="false">
      <c r="A195" s="0" t="s">
        <v>86</v>
      </c>
      <c r="B195" s="64" t="n">
        <f aca="false">VLOOKUP(A195,SampleData!A$1:E$220,4,FALSE())</f>
        <v>55.628791</v>
      </c>
      <c r="C195" s="64" t="n">
        <f aca="false">VLOOKUP(A195,SampleData!A$1:E$220,5,FALSE())</f>
        <v>12.0516207</v>
      </c>
      <c r="D195" s="66" t="s">
        <v>3519</v>
      </c>
      <c r="E195" s="64" t="s">
        <v>3520</v>
      </c>
      <c r="F195" s="0" t="s">
        <v>697</v>
      </c>
      <c r="G195" s="0" t="s">
        <v>3514</v>
      </c>
      <c r="H195" s="0" t="s">
        <v>3515</v>
      </c>
      <c r="I195" s="0" t="s">
        <v>3516</v>
      </c>
      <c r="J195" s="0" t="str">
        <f aca="false">IF(H195="Present",H195&amp;"_"&amp;I195,H195)</f>
        <v>Absent</v>
      </c>
    </row>
    <row r="196" customFormat="false" ht="14.25" hidden="false" customHeight="false" outlineLevel="0" collapsed="false">
      <c r="A196" s="0" t="s">
        <v>86</v>
      </c>
      <c r="B196" s="64" t="n">
        <f aca="false">VLOOKUP(A196,SampleData!A$1:E$220,4,FALSE())</f>
        <v>55.628791</v>
      </c>
      <c r="C196" s="64" t="n">
        <f aca="false">VLOOKUP(A196,SampleData!A$1:E$220,5,FALSE())</f>
        <v>12.0516207</v>
      </c>
      <c r="D196" s="66" t="s">
        <v>3521</v>
      </c>
      <c r="E196" s="64" t="s">
        <v>208</v>
      </c>
      <c r="F196" s="0" t="s">
        <v>704</v>
      </c>
      <c r="G196" s="0" t="s">
        <v>735</v>
      </c>
      <c r="H196" s="0" t="s">
        <v>3515</v>
      </c>
      <c r="I196" s="0" t="s">
        <v>3516</v>
      </c>
      <c r="J196" s="0" t="str">
        <f aca="false">IF(H196="Present",H196&amp;"_"&amp;I196,H196)</f>
        <v>Absent</v>
      </c>
    </row>
    <row r="197" customFormat="false" ht="14.25" hidden="false" customHeight="false" outlineLevel="0" collapsed="false">
      <c r="A197" s="0" t="s">
        <v>86</v>
      </c>
      <c r="B197" s="64" t="n">
        <f aca="false">VLOOKUP(A197,SampleData!A$1:E$220,4,FALSE())</f>
        <v>55.628791</v>
      </c>
      <c r="C197" s="64" t="n">
        <f aca="false">VLOOKUP(A197,SampleData!A$1:E$220,5,FALSE())</f>
        <v>12.0516207</v>
      </c>
      <c r="D197" s="66" t="s">
        <v>3524</v>
      </c>
      <c r="E197" s="64" t="s">
        <v>3525</v>
      </c>
      <c r="F197" s="0" t="s">
        <v>699</v>
      </c>
      <c r="G197" s="0" t="s">
        <v>735</v>
      </c>
      <c r="H197" s="0" t="s">
        <v>3515</v>
      </c>
      <c r="I197" s="0" t="s">
        <v>3516</v>
      </c>
      <c r="J197" s="0" t="str">
        <f aca="false">IF(H197="Present",H197&amp;"_"&amp;I197,H197)</f>
        <v>Absent</v>
      </c>
    </row>
    <row r="198" customFormat="false" ht="14.25" hidden="false" customHeight="false" outlineLevel="0" collapsed="false">
      <c r="A198" s="0" t="s">
        <v>86</v>
      </c>
      <c r="B198" s="64" t="n">
        <f aca="false">VLOOKUP(A198,SampleData!A$1:E$220,4,FALSE())</f>
        <v>55.628791</v>
      </c>
      <c r="C198" s="64" t="n">
        <f aca="false">VLOOKUP(A198,SampleData!A$1:E$220,5,FALSE())</f>
        <v>12.0516207</v>
      </c>
      <c r="D198" s="66" t="s">
        <v>3526</v>
      </c>
      <c r="E198" s="0" t="s">
        <v>385</v>
      </c>
      <c r="F198" s="0" t="s">
        <v>385</v>
      </c>
      <c r="G198" s="0" t="s">
        <v>3514</v>
      </c>
      <c r="H198" s="0" t="s">
        <v>3515</v>
      </c>
      <c r="I198" s="0" t="s">
        <v>3516</v>
      </c>
      <c r="J198" s="0" t="str">
        <f aca="false">IF(H198="Present",H198&amp;"_"&amp;I198,H198)</f>
        <v>Absent</v>
      </c>
    </row>
    <row r="199" customFormat="false" ht="14.25" hidden="false" customHeight="false" outlineLevel="0" collapsed="false">
      <c r="A199" s="0" t="s">
        <v>86</v>
      </c>
      <c r="B199" s="64" t="n">
        <f aca="false">VLOOKUP(A199,SampleData!A$1:E$220,4,FALSE())</f>
        <v>55.628791</v>
      </c>
      <c r="C199" s="64" t="n">
        <f aca="false">VLOOKUP(A199,SampleData!A$1:E$220,5,FALSE())</f>
        <v>12.0516207</v>
      </c>
      <c r="D199" s="66" t="s">
        <v>3527</v>
      </c>
      <c r="E199" s="64" t="s">
        <v>74</v>
      </c>
      <c r="F199" s="0" t="s">
        <v>701</v>
      </c>
      <c r="G199" s="0" t="s">
        <v>3514</v>
      </c>
      <c r="H199" s="0" t="s">
        <v>3515</v>
      </c>
      <c r="I199" s="0" t="s">
        <v>3516</v>
      </c>
      <c r="J199" s="0" t="str">
        <f aca="false">IF(H199="Present",H199&amp;"_"&amp;I199,H199)</f>
        <v>Absent</v>
      </c>
    </row>
    <row r="200" customFormat="false" ht="14.25" hidden="false" customHeight="false" outlineLevel="0" collapsed="false">
      <c r="A200" s="0" t="s">
        <v>86</v>
      </c>
      <c r="B200" s="64" t="n">
        <f aca="false">VLOOKUP(A200,SampleData!A$1:E$220,4,FALSE())</f>
        <v>55.628791</v>
      </c>
      <c r="C200" s="64" t="n">
        <f aca="false">VLOOKUP(A200,SampleData!A$1:E$220,5,FALSE())</f>
        <v>12.0516207</v>
      </c>
      <c r="D200" s="66" t="s">
        <v>3530</v>
      </c>
      <c r="E200" s="64" t="s">
        <v>3531</v>
      </c>
      <c r="F200" s="0" t="s">
        <v>700</v>
      </c>
      <c r="G200" s="0" t="s">
        <v>3514</v>
      </c>
      <c r="H200" s="0" t="s">
        <v>3515</v>
      </c>
      <c r="I200" s="0" t="s">
        <v>3516</v>
      </c>
      <c r="J200" s="0" t="str">
        <f aca="false">IF(H200="Present",H200&amp;"_"&amp;I200,H200)</f>
        <v>Absent</v>
      </c>
    </row>
    <row r="201" customFormat="false" ht="14.25" hidden="false" customHeight="false" outlineLevel="0" collapsed="false">
      <c r="A201" s="0" t="s">
        <v>86</v>
      </c>
      <c r="B201" s="64" t="n">
        <f aca="false">VLOOKUP(A201,SampleData!A$1:E$220,4,FALSE())</f>
        <v>55.628791</v>
      </c>
      <c r="C201" s="64" t="n">
        <f aca="false">VLOOKUP(A201,SampleData!A$1:E$220,5,FALSE())</f>
        <v>12.0516207</v>
      </c>
      <c r="D201" s="66" t="s">
        <v>3538</v>
      </c>
      <c r="E201" s="64" t="s">
        <v>3539</v>
      </c>
      <c r="F201" s="0" t="s">
        <v>706</v>
      </c>
      <c r="G201" s="0" t="s">
        <v>3514</v>
      </c>
      <c r="H201" s="0" t="s">
        <v>3515</v>
      </c>
      <c r="I201" s="0" t="s">
        <v>3516</v>
      </c>
      <c r="J201" s="0" t="str">
        <f aca="false">IF(H201="Present",H201&amp;"_"&amp;I201,H201)</f>
        <v>Absent</v>
      </c>
    </row>
    <row r="202" customFormat="false" ht="14.25" hidden="false" customHeight="false" outlineLevel="0" collapsed="false">
      <c r="A202" s="0" t="s">
        <v>92</v>
      </c>
      <c r="B202" s="64" t="n">
        <f aca="false">VLOOKUP(A202,SampleData!A$1:E$220,4,FALSE())</f>
        <v>55.614964</v>
      </c>
      <c r="C202" s="64" t="n">
        <f aca="false">VLOOKUP(A202,SampleData!A$1:E$220,5,FALSE())</f>
        <v>12.0572765</v>
      </c>
      <c r="D202" s="66" t="s">
        <v>3512</v>
      </c>
      <c r="E202" s="64" t="s">
        <v>3513</v>
      </c>
      <c r="F202" s="0" t="s">
        <v>703</v>
      </c>
      <c r="G202" s="0" t="s">
        <v>735</v>
      </c>
      <c r="H202" s="0" t="s">
        <v>3515</v>
      </c>
      <c r="I202" s="0" t="s">
        <v>3516</v>
      </c>
      <c r="J202" s="0" t="str">
        <f aca="false">IF(H202="Present",H202&amp;"_"&amp;I202,H202)</f>
        <v>Absent</v>
      </c>
    </row>
    <row r="203" customFormat="false" ht="14.25" hidden="false" customHeight="false" outlineLevel="0" collapsed="false">
      <c r="A203" s="0" t="s">
        <v>92</v>
      </c>
      <c r="B203" s="64" t="n">
        <f aca="false">VLOOKUP(A203,SampleData!A$1:E$220,4,FALSE())</f>
        <v>55.614964</v>
      </c>
      <c r="C203" s="64" t="n">
        <f aca="false">VLOOKUP(A203,SampleData!A$1:E$220,5,FALSE())</f>
        <v>12.0572765</v>
      </c>
      <c r="D203" s="66" t="s">
        <v>3517</v>
      </c>
      <c r="E203" s="64" t="s">
        <v>636</v>
      </c>
      <c r="F203" s="0" t="s">
        <v>709</v>
      </c>
      <c r="G203" s="0" t="s">
        <v>735</v>
      </c>
      <c r="H203" s="0" t="s">
        <v>3515</v>
      </c>
      <c r="I203" s="0" t="s">
        <v>3516</v>
      </c>
      <c r="J203" s="0" t="str">
        <f aca="false">IF(H203="Present",H203&amp;"_"&amp;I203,H203)</f>
        <v>Absent</v>
      </c>
    </row>
    <row r="204" customFormat="false" ht="14.25" hidden="false" customHeight="false" outlineLevel="0" collapsed="false">
      <c r="A204" s="0" t="s">
        <v>92</v>
      </c>
      <c r="B204" s="64" t="n">
        <f aca="false">VLOOKUP(A204,SampleData!A$1:E$220,4,FALSE())</f>
        <v>55.614964</v>
      </c>
      <c r="C204" s="64" t="n">
        <f aca="false">VLOOKUP(A204,SampleData!A$1:E$220,5,FALSE())</f>
        <v>12.0572765</v>
      </c>
      <c r="D204" s="66" t="s">
        <v>3518</v>
      </c>
      <c r="E204" s="0" t="s">
        <v>710</v>
      </c>
      <c r="F204" s="0" t="s">
        <v>710</v>
      </c>
      <c r="G204" s="0" t="s">
        <v>735</v>
      </c>
      <c r="H204" s="0" t="s">
        <v>3515</v>
      </c>
      <c r="I204" s="0" t="s">
        <v>3516</v>
      </c>
      <c r="J204" s="0" t="str">
        <f aca="false">IF(H204="Present",H204&amp;"_"&amp;I204,H204)</f>
        <v>Absent</v>
      </c>
    </row>
    <row r="205" customFormat="false" ht="14.25" hidden="false" customHeight="false" outlineLevel="0" collapsed="false">
      <c r="A205" s="0" t="s">
        <v>92</v>
      </c>
      <c r="B205" s="64" t="n">
        <f aca="false">VLOOKUP(A205,SampleData!A$1:E$220,4,FALSE())</f>
        <v>55.614964</v>
      </c>
      <c r="C205" s="64" t="n">
        <f aca="false">VLOOKUP(A205,SampleData!A$1:E$220,5,FALSE())</f>
        <v>12.0572765</v>
      </c>
      <c r="D205" s="66" t="s">
        <v>3519</v>
      </c>
      <c r="E205" s="64" t="s">
        <v>3520</v>
      </c>
      <c r="F205" s="0" t="s">
        <v>697</v>
      </c>
      <c r="G205" s="0" t="s">
        <v>735</v>
      </c>
      <c r="H205" s="0" t="s">
        <v>3515</v>
      </c>
      <c r="I205" s="0" t="s">
        <v>3516</v>
      </c>
      <c r="J205" s="0" t="str">
        <f aca="false">IF(H205="Present",H205&amp;"_"&amp;I205,H205)</f>
        <v>Absent</v>
      </c>
    </row>
    <row r="206" customFormat="false" ht="14.25" hidden="false" customHeight="false" outlineLevel="0" collapsed="false">
      <c r="A206" s="0" t="s">
        <v>92</v>
      </c>
      <c r="B206" s="64" t="n">
        <f aca="false">VLOOKUP(A206,SampleData!A$1:E$220,4,FALSE())</f>
        <v>55.614964</v>
      </c>
      <c r="C206" s="64" t="n">
        <f aca="false">VLOOKUP(A206,SampleData!A$1:E$220,5,FALSE())</f>
        <v>12.0572765</v>
      </c>
      <c r="D206" s="66" t="s">
        <v>3521</v>
      </c>
      <c r="E206" s="64" t="s">
        <v>208</v>
      </c>
      <c r="F206" s="0" t="s">
        <v>704</v>
      </c>
      <c r="G206" s="0" t="s">
        <v>735</v>
      </c>
      <c r="H206" s="0" t="s">
        <v>3515</v>
      </c>
      <c r="I206" s="0" t="s">
        <v>3516</v>
      </c>
      <c r="J206" s="0" t="str">
        <f aca="false">IF(H206="Present",H206&amp;"_"&amp;I206,H206)</f>
        <v>Absent</v>
      </c>
    </row>
    <row r="207" customFormat="false" ht="14.25" hidden="false" customHeight="false" outlineLevel="0" collapsed="false">
      <c r="A207" s="0" t="s">
        <v>92</v>
      </c>
      <c r="B207" s="64" t="n">
        <f aca="false">VLOOKUP(A207,SampleData!A$1:E$220,4,FALSE())</f>
        <v>55.614964</v>
      </c>
      <c r="C207" s="64" t="n">
        <f aca="false">VLOOKUP(A207,SampleData!A$1:E$220,5,FALSE())</f>
        <v>12.0572765</v>
      </c>
      <c r="D207" s="66" t="s">
        <v>3522</v>
      </c>
      <c r="E207" s="64" t="s">
        <v>3523</v>
      </c>
      <c r="F207" s="0" t="s">
        <v>708</v>
      </c>
      <c r="G207" s="0" t="s">
        <v>735</v>
      </c>
      <c r="H207" s="0" t="s">
        <v>3515</v>
      </c>
      <c r="I207" s="0" t="s">
        <v>3516</v>
      </c>
      <c r="J207" s="0" t="str">
        <f aca="false">IF(H207="Present",H207&amp;"_"&amp;I207,H207)</f>
        <v>Absent</v>
      </c>
    </row>
    <row r="208" customFormat="false" ht="14.25" hidden="false" customHeight="false" outlineLevel="0" collapsed="false">
      <c r="A208" s="0" t="s">
        <v>92</v>
      </c>
      <c r="B208" s="64" t="n">
        <f aca="false">VLOOKUP(A208,SampleData!A$1:E$220,4,FALSE())</f>
        <v>55.614964</v>
      </c>
      <c r="C208" s="64" t="n">
        <f aca="false">VLOOKUP(A208,SampleData!A$1:E$220,5,FALSE())</f>
        <v>12.0572765</v>
      </c>
      <c r="D208" s="66" t="s">
        <v>3522</v>
      </c>
      <c r="E208" s="64" t="s">
        <v>3523</v>
      </c>
      <c r="F208" s="0" t="s">
        <v>708</v>
      </c>
      <c r="G208" s="0" t="s">
        <v>735</v>
      </c>
      <c r="H208" s="0" t="s">
        <v>3515</v>
      </c>
      <c r="I208" s="0" t="s">
        <v>3516</v>
      </c>
      <c r="J208" s="0" t="str">
        <f aca="false">IF(H208="Present",H208&amp;"_"&amp;I208,H208)</f>
        <v>Absent</v>
      </c>
    </row>
    <row r="209" customFormat="false" ht="14.25" hidden="false" customHeight="false" outlineLevel="0" collapsed="false">
      <c r="A209" s="0" t="s">
        <v>92</v>
      </c>
      <c r="B209" s="64" t="n">
        <f aca="false">VLOOKUP(A209,SampleData!A$1:E$220,4,FALSE())</f>
        <v>55.614964</v>
      </c>
      <c r="C209" s="64" t="n">
        <f aca="false">VLOOKUP(A209,SampleData!A$1:E$220,5,FALSE())</f>
        <v>12.0572765</v>
      </c>
      <c r="D209" s="66" t="s">
        <v>3524</v>
      </c>
      <c r="E209" s="64" t="s">
        <v>3525</v>
      </c>
      <c r="F209" s="0" t="s">
        <v>699</v>
      </c>
      <c r="G209" s="0" t="s">
        <v>735</v>
      </c>
      <c r="H209" s="0" t="s">
        <v>3515</v>
      </c>
      <c r="I209" s="0" t="s">
        <v>3516</v>
      </c>
      <c r="J209" s="0" t="str">
        <f aca="false">IF(H209="Present",H209&amp;"_"&amp;I209,H209)</f>
        <v>Absent</v>
      </c>
    </row>
    <row r="210" customFormat="false" ht="14.25" hidden="false" customHeight="false" outlineLevel="0" collapsed="false">
      <c r="A210" s="0" t="s">
        <v>92</v>
      </c>
      <c r="B210" s="64" t="n">
        <f aca="false">VLOOKUP(A210,SampleData!A$1:E$220,4,FALSE())</f>
        <v>55.614964</v>
      </c>
      <c r="C210" s="64" t="n">
        <f aca="false">VLOOKUP(A210,SampleData!A$1:E$220,5,FALSE())</f>
        <v>12.0572765</v>
      </c>
      <c r="D210" s="66" t="s">
        <v>229</v>
      </c>
      <c r="E210" s="0" t="s">
        <v>199</v>
      </c>
      <c r="F210" s="0" t="s">
        <v>199</v>
      </c>
      <c r="G210" s="0" t="s">
        <v>735</v>
      </c>
      <c r="H210" s="0" t="s">
        <v>3515</v>
      </c>
      <c r="I210" s="0" t="s">
        <v>3516</v>
      </c>
      <c r="J210" s="0" t="str">
        <f aca="false">IF(H210="Present",H210&amp;"_"&amp;I210,H210)</f>
        <v>Absent</v>
      </c>
    </row>
    <row r="211" customFormat="false" ht="14.25" hidden="false" customHeight="false" outlineLevel="0" collapsed="false">
      <c r="A211" s="0" t="s">
        <v>92</v>
      </c>
      <c r="B211" s="64" t="n">
        <f aca="false">VLOOKUP(A211,SampleData!A$1:E$220,4,FALSE())</f>
        <v>55.614964</v>
      </c>
      <c r="C211" s="64" t="n">
        <f aca="false">VLOOKUP(A211,SampleData!A$1:E$220,5,FALSE())</f>
        <v>12.0572765</v>
      </c>
      <c r="D211" s="66" t="s">
        <v>229</v>
      </c>
      <c r="E211" s="0" t="s">
        <v>199</v>
      </c>
      <c r="F211" s="0" t="s">
        <v>199</v>
      </c>
      <c r="G211" s="0" t="s">
        <v>735</v>
      </c>
      <c r="H211" s="0" t="s">
        <v>3515</v>
      </c>
      <c r="I211" s="0" t="s">
        <v>3516</v>
      </c>
      <c r="J211" s="0" t="str">
        <f aca="false">IF(H211="Present",H211&amp;"_"&amp;I211,H211)</f>
        <v>Absent</v>
      </c>
    </row>
    <row r="212" customFormat="false" ht="14.25" hidden="false" customHeight="false" outlineLevel="0" collapsed="false">
      <c r="A212" s="0" t="s">
        <v>92</v>
      </c>
      <c r="B212" s="64" t="n">
        <f aca="false">VLOOKUP(A212,SampleData!A$1:E$220,4,FALSE())</f>
        <v>55.614964</v>
      </c>
      <c r="C212" s="64" t="n">
        <f aca="false">VLOOKUP(A212,SampleData!A$1:E$220,5,FALSE())</f>
        <v>12.0572765</v>
      </c>
      <c r="D212" s="66" t="s">
        <v>3526</v>
      </c>
      <c r="E212" s="0" t="s">
        <v>385</v>
      </c>
      <c r="F212" s="0" t="s">
        <v>385</v>
      </c>
      <c r="G212" s="0" t="s">
        <v>735</v>
      </c>
      <c r="H212" s="0" t="s">
        <v>3515</v>
      </c>
      <c r="I212" s="0" t="s">
        <v>3516</v>
      </c>
      <c r="J212" s="0" t="str">
        <f aca="false">IF(H212="Present",H212&amp;"_"&amp;I212,H212)</f>
        <v>Absent</v>
      </c>
    </row>
    <row r="213" customFormat="false" ht="14.25" hidden="false" customHeight="false" outlineLevel="0" collapsed="false">
      <c r="A213" s="0" t="s">
        <v>92</v>
      </c>
      <c r="B213" s="64" t="n">
        <f aca="false">VLOOKUP(A213,SampleData!A$1:E$220,4,FALSE())</f>
        <v>55.614964</v>
      </c>
      <c r="C213" s="64" t="n">
        <f aca="false">VLOOKUP(A213,SampleData!A$1:E$220,5,FALSE())</f>
        <v>12.0572765</v>
      </c>
      <c r="D213" s="66" t="s">
        <v>3527</v>
      </c>
      <c r="E213" s="64" t="s">
        <v>74</v>
      </c>
      <c r="F213" s="0" t="s">
        <v>701</v>
      </c>
      <c r="G213" s="0" t="s">
        <v>3514</v>
      </c>
      <c r="H213" s="0" t="s">
        <v>3515</v>
      </c>
      <c r="I213" s="0" t="s">
        <v>3516</v>
      </c>
      <c r="J213" s="0" t="str">
        <f aca="false">IF(H213="Present",H213&amp;"_"&amp;I213,H213)</f>
        <v>Absent</v>
      </c>
    </row>
    <row r="214" customFormat="false" ht="14.25" hidden="false" customHeight="false" outlineLevel="0" collapsed="false">
      <c r="A214" s="0" t="s">
        <v>92</v>
      </c>
      <c r="B214" s="64" t="n">
        <f aca="false">VLOOKUP(A214,SampleData!A$1:E$220,4,FALSE())</f>
        <v>55.614964</v>
      </c>
      <c r="C214" s="64" t="n">
        <f aca="false">VLOOKUP(A214,SampleData!A$1:E$220,5,FALSE())</f>
        <v>12.0572765</v>
      </c>
      <c r="D214" s="66" t="s">
        <v>3528</v>
      </c>
      <c r="E214" s="64" t="s">
        <v>177</v>
      </c>
      <c r="F214" s="0" t="s">
        <v>3529</v>
      </c>
      <c r="G214" s="0" t="s">
        <v>735</v>
      </c>
      <c r="H214" s="0" t="s">
        <v>3515</v>
      </c>
      <c r="I214" s="0" t="s">
        <v>3516</v>
      </c>
      <c r="J214" s="0" t="str">
        <f aca="false">IF(H214="Present",H214&amp;"_"&amp;I214,H214)</f>
        <v>Absent</v>
      </c>
    </row>
    <row r="215" customFormat="false" ht="14.25" hidden="false" customHeight="false" outlineLevel="0" collapsed="false">
      <c r="A215" s="0" t="s">
        <v>92</v>
      </c>
      <c r="B215" s="64" t="n">
        <f aca="false">VLOOKUP(A215,SampleData!A$1:E$220,4,FALSE())</f>
        <v>55.614964</v>
      </c>
      <c r="C215" s="64" t="n">
        <f aca="false">VLOOKUP(A215,SampleData!A$1:E$220,5,FALSE())</f>
        <v>12.0572765</v>
      </c>
      <c r="D215" s="66" t="s">
        <v>3528</v>
      </c>
      <c r="E215" s="64" t="s">
        <v>177</v>
      </c>
      <c r="F215" s="0" t="s">
        <v>3529</v>
      </c>
      <c r="G215" s="0" t="s">
        <v>735</v>
      </c>
      <c r="H215" s="0" t="s">
        <v>3515</v>
      </c>
      <c r="I215" s="0" t="s">
        <v>3516</v>
      </c>
      <c r="J215" s="0" t="str">
        <f aca="false">IF(H215="Present",H215&amp;"_"&amp;I215,H215)</f>
        <v>Absent</v>
      </c>
    </row>
    <row r="216" customFormat="false" ht="14.25" hidden="false" customHeight="false" outlineLevel="0" collapsed="false">
      <c r="A216" s="0" t="s">
        <v>92</v>
      </c>
      <c r="B216" s="64" t="n">
        <f aca="false">VLOOKUP(A216,SampleData!A$1:E$220,4,FALSE())</f>
        <v>55.614964</v>
      </c>
      <c r="C216" s="64" t="n">
        <f aca="false">VLOOKUP(A216,SampleData!A$1:E$220,5,FALSE())</f>
        <v>12.0572765</v>
      </c>
      <c r="D216" s="66" t="s">
        <v>3530</v>
      </c>
      <c r="E216" s="64" t="s">
        <v>3531</v>
      </c>
      <c r="F216" s="0" t="s">
        <v>700</v>
      </c>
      <c r="G216" s="0" t="s">
        <v>735</v>
      </c>
      <c r="H216" s="0" t="s">
        <v>3515</v>
      </c>
      <c r="I216" s="0" t="s">
        <v>3516</v>
      </c>
      <c r="J216" s="0" t="str">
        <f aca="false">IF(H216="Present",H216&amp;"_"&amp;I216,H216)</f>
        <v>Absent</v>
      </c>
    </row>
    <row r="217" customFormat="false" ht="14.25" hidden="false" customHeight="false" outlineLevel="0" collapsed="false">
      <c r="A217" s="0" t="s">
        <v>92</v>
      </c>
      <c r="B217" s="64" t="n">
        <f aca="false">VLOOKUP(A217,SampleData!A$1:E$220,4,FALSE())</f>
        <v>55.614964</v>
      </c>
      <c r="C217" s="64" t="n">
        <f aca="false">VLOOKUP(A217,SampleData!A$1:E$220,5,FALSE())</f>
        <v>12.0572765</v>
      </c>
      <c r="D217" s="66" t="s">
        <v>3532</v>
      </c>
      <c r="E217" s="64" t="s">
        <v>353</v>
      </c>
      <c r="F217" s="0" t="s">
        <v>696</v>
      </c>
      <c r="G217" s="0" t="s">
        <v>3514</v>
      </c>
      <c r="H217" s="0" t="s">
        <v>3515</v>
      </c>
      <c r="I217" s="0" t="s">
        <v>3516</v>
      </c>
      <c r="J217" s="0" t="str">
        <f aca="false">IF(H217="Present",H217&amp;"_"&amp;I217,H217)</f>
        <v>Absent</v>
      </c>
    </row>
    <row r="218" customFormat="false" ht="14.25" hidden="false" customHeight="false" outlineLevel="0" collapsed="false">
      <c r="A218" s="0" t="s">
        <v>92</v>
      </c>
      <c r="B218" s="64" t="n">
        <f aca="false">VLOOKUP(A218,SampleData!A$1:E$220,4,FALSE())</f>
        <v>55.614964</v>
      </c>
      <c r="C218" s="64" t="n">
        <f aca="false">VLOOKUP(A218,SampleData!A$1:E$220,5,FALSE())</f>
        <v>12.0572765</v>
      </c>
      <c r="D218" s="66" t="s">
        <v>3532</v>
      </c>
      <c r="E218" s="64" t="s">
        <v>353</v>
      </c>
      <c r="F218" s="0" t="s">
        <v>696</v>
      </c>
      <c r="G218" s="0" t="s">
        <v>3514</v>
      </c>
      <c r="H218" s="0" t="s">
        <v>3515</v>
      </c>
      <c r="I218" s="0" t="s">
        <v>3516</v>
      </c>
      <c r="J218" s="0" t="str">
        <f aca="false">IF(H218="Present",H218&amp;"_"&amp;I218,H218)</f>
        <v>Absent</v>
      </c>
    </row>
    <row r="219" customFormat="false" ht="14.25" hidden="false" customHeight="false" outlineLevel="0" collapsed="false">
      <c r="A219" s="0" t="s">
        <v>92</v>
      </c>
      <c r="B219" s="64" t="n">
        <f aca="false">VLOOKUP(A219,SampleData!A$1:E$220,4,FALSE())</f>
        <v>55.614964</v>
      </c>
      <c r="C219" s="64" t="n">
        <f aca="false">VLOOKUP(A219,SampleData!A$1:E$220,5,FALSE())</f>
        <v>12.0572765</v>
      </c>
      <c r="D219" s="66" t="s">
        <v>3534</v>
      </c>
      <c r="E219" s="64" t="s">
        <v>62</v>
      </c>
      <c r="F219" s="0" t="s">
        <v>702</v>
      </c>
      <c r="G219" s="0" t="s">
        <v>3514</v>
      </c>
      <c r="H219" s="0" t="s">
        <v>3533</v>
      </c>
      <c r="I219" s="0" t="s">
        <v>3535</v>
      </c>
      <c r="J219" s="0" t="str">
        <f aca="false">IF(H219="Present",H219&amp;"_"&amp;I219,H219)</f>
        <v>Present_Ct&lt;41</v>
      </c>
    </row>
    <row r="220" customFormat="false" ht="14.25" hidden="false" customHeight="false" outlineLevel="0" collapsed="false">
      <c r="A220" s="0" t="s">
        <v>92</v>
      </c>
      <c r="B220" s="64" t="n">
        <f aca="false">VLOOKUP(A220,SampleData!A$1:E$220,4,FALSE())</f>
        <v>55.614964</v>
      </c>
      <c r="C220" s="64" t="n">
        <f aca="false">VLOOKUP(A220,SampleData!A$1:E$220,5,FALSE())</f>
        <v>12.0572765</v>
      </c>
      <c r="D220" s="66" t="s">
        <v>3534</v>
      </c>
      <c r="E220" s="64" t="s">
        <v>62</v>
      </c>
      <c r="F220" s="0" t="s">
        <v>702</v>
      </c>
      <c r="G220" s="0" t="s">
        <v>3514</v>
      </c>
      <c r="H220" s="0" t="s">
        <v>3533</v>
      </c>
      <c r="I220" s="0" t="s">
        <v>3535</v>
      </c>
      <c r="J220" s="0" t="str">
        <f aca="false">IF(H220="Present",H220&amp;"_"&amp;I220,H220)</f>
        <v>Present_Ct&lt;41</v>
      </c>
    </row>
    <row r="221" customFormat="false" ht="14.25" hidden="false" customHeight="false" outlineLevel="0" collapsed="false">
      <c r="A221" s="0" t="s">
        <v>92</v>
      </c>
      <c r="B221" s="64" t="n">
        <f aca="false">VLOOKUP(A221,SampleData!A$1:E$220,4,FALSE())</f>
        <v>55.614964</v>
      </c>
      <c r="C221" s="64" t="n">
        <f aca="false">VLOOKUP(A221,SampleData!A$1:E$220,5,FALSE())</f>
        <v>12.0572765</v>
      </c>
      <c r="D221" s="66" t="s">
        <v>3536</v>
      </c>
      <c r="E221" s="0" t="s">
        <v>705</v>
      </c>
      <c r="F221" s="0" t="s">
        <v>705</v>
      </c>
      <c r="G221" s="0" t="s">
        <v>3514</v>
      </c>
      <c r="H221" s="0" t="s">
        <v>3515</v>
      </c>
      <c r="I221" s="0" t="s">
        <v>3516</v>
      </c>
      <c r="J221" s="0" t="str">
        <f aca="false">IF(H221="Present",H221&amp;"_"&amp;I221,H221)</f>
        <v>Absent</v>
      </c>
    </row>
    <row r="222" customFormat="false" ht="14.25" hidden="false" customHeight="false" outlineLevel="0" collapsed="false">
      <c r="A222" s="0" t="s">
        <v>92</v>
      </c>
      <c r="B222" s="64" t="n">
        <f aca="false">VLOOKUP(A222,SampleData!A$1:E$220,4,FALSE())</f>
        <v>55.614964</v>
      </c>
      <c r="C222" s="64" t="n">
        <f aca="false">VLOOKUP(A222,SampleData!A$1:E$220,5,FALSE())</f>
        <v>12.0572765</v>
      </c>
      <c r="D222" s="66" t="s">
        <v>3536</v>
      </c>
      <c r="E222" s="0" t="s">
        <v>705</v>
      </c>
      <c r="F222" s="0" t="s">
        <v>705</v>
      </c>
      <c r="G222" s="0" t="s">
        <v>3514</v>
      </c>
      <c r="H222" s="0" t="s">
        <v>3515</v>
      </c>
      <c r="I222" s="0" t="s">
        <v>3516</v>
      </c>
      <c r="J222" s="0" t="str">
        <f aca="false">IF(H222="Present",H222&amp;"_"&amp;I222,H222)</f>
        <v>Absent</v>
      </c>
    </row>
    <row r="223" customFormat="false" ht="14.25" hidden="false" customHeight="false" outlineLevel="0" collapsed="false">
      <c r="A223" s="0" t="s">
        <v>92</v>
      </c>
      <c r="B223" s="64" t="n">
        <f aca="false">VLOOKUP(A223,SampleData!A$1:E$220,4,FALSE())</f>
        <v>55.614964</v>
      </c>
      <c r="C223" s="64" t="n">
        <f aca="false">VLOOKUP(A223,SampleData!A$1:E$220,5,FALSE())</f>
        <v>12.0572765</v>
      </c>
      <c r="D223" s="66" t="s">
        <v>3537</v>
      </c>
      <c r="E223" s="0" t="s">
        <v>698</v>
      </c>
      <c r="F223" s="0" t="s">
        <v>698</v>
      </c>
      <c r="G223" s="0" t="s">
        <v>3514</v>
      </c>
      <c r="H223" s="0" t="s">
        <v>3515</v>
      </c>
      <c r="I223" s="0" t="s">
        <v>3516</v>
      </c>
      <c r="J223" s="0" t="str">
        <f aca="false">IF(H223="Present",H223&amp;"_"&amp;I223,H223)</f>
        <v>Absent</v>
      </c>
    </row>
    <row r="224" customFormat="false" ht="14.25" hidden="false" customHeight="false" outlineLevel="0" collapsed="false">
      <c r="A224" s="0" t="s">
        <v>92</v>
      </c>
      <c r="B224" s="64" t="n">
        <f aca="false">VLOOKUP(A224,SampleData!A$1:E$220,4,FALSE())</f>
        <v>55.614964</v>
      </c>
      <c r="C224" s="64" t="n">
        <f aca="false">VLOOKUP(A224,SampleData!A$1:E$220,5,FALSE())</f>
        <v>12.0572765</v>
      </c>
      <c r="D224" s="66" t="s">
        <v>3538</v>
      </c>
      <c r="E224" s="64" t="s">
        <v>3539</v>
      </c>
      <c r="F224" s="0" t="s">
        <v>706</v>
      </c>
      <c r="G224" s="0" t="s">
        <v>3514</v>
      </c>
      <c r="H224" s="0" t="s">
        <v>3515</v>
      </c>
      <c r="I224" s="0" t="s">
        <v>3516</v>
      </c>
      <c r="J224" s="0" t="str">
        <f aca="false">IF(H224="Present",H224&amp;"_"&amp;I224,H224)</f>
        <v>Absent</v>
      </c>
    </row>
    <row r="225" customFormat="false" ht="14.25" hidden="false" customHeight="false" outlineLevel="0" collapsed="false">
      <c r="A225" s="0" t="s">
        <v>92</v>
      </c>
      <c r="B225" s="64" t="n">
        <f aca="false">VLOOKUP(A225,SampleData!A$1:E$220,4,FALSE())</f>
        <v>55.614964</v>
      </c>
      <c r="C225" s="64" t="n">
        <f aca="false">VLOOKUP(A225,SampleData!A$1:E$220,5,FALSE())</f>
        <v>12.0572765</v>
      </c>
      <c r="D225" s="66" t="s">
        <v>3537</v>
      </c>
      <c r="E225" s="0" t="s">
        <v>698</v>
      </c>
      <c r="F225" s="0" t="s">
        <v>698</v>
      </c>
      <c r="G225" s="0" t="s">
        <v>735</v>
      </c>
      <c r="H225" s="0" t="s">
        <v>3515</v>
      </c>
      <c r="I225" s="0" t="s">
        <v>3516</v>
      </c>
      <c r="J225" s="0" t="str">
        <f aca="false">IF(H225="Present",H225&amp;"_"&amp;I225,H225)</f>
        <v>Absent</v>
      </c>
    </row>
    <row r="226" customFormat="false" ht="14.25" hidden="false" customHeight="false" outlineLevel="0" collapsed="false">
      <c r="A226" s="0" t="s">
        <v>92</v>
      </c>
      <c r="B226" s="64" t="n">
        <f aca="false">VLOOKUP(A226,SampleData!A$1:E$220,4,FALSE())</f>
        <v>55.614964</v>
      </c>
      <c r="C226" s="64" t="n">
        <f aca="false">VLOOKUP(A226,SampleData!A$1:E$220,5,FALSE())</f>
        <v>12.0572765</v>
      </c>
      <c r="D226" s="66" t="s">
        <v>3512</v>
      </c>
      <c r="E226" s="64" t="s">
        <v>3513</v>
      </c>
      <c r="F226" s="0" t="s">
        <v>703</v>
      </c>
      <c r="G226" s="0" t="s">
        <v>735</v>
      </c>
      <c r="H226" s="0" t="s">
        <v>3515</v>
      </c>
      <c r="I226" s="0" t="s">
        <v>3516</v>
      </c>
      <c r="J226" s="0" t="str">
        <f aca="false">IF(H226="Present",H226&amp;"_"&amp;I226,H226)</f>
        <v>Absent</v>
      </c>
    </row>
    <row r="227" customFormat="false" ht="14.25" hidden="false" customHeight="false" outlineLevel="0" collapsed="false">
      <c r="A227" s="0" t="s">
        <v>92</v>
      </c>
      <c r="B227" s="64" t="n">
        <f aca="false">VLOOKUP(A227,SampleData!A$1:E$220,4,FALSE())</f>
        <v>55.614964</v>
      </c>
      <c r="C227" s="64" t="n">
        <f aca="false">VLOOKUP(A227,SampleData!A$1:E$220,5,FALSE())</f>
        <v>12.0572765</v>
      </c>
      <c r="D227" s="66" t="s">
        <v>3517</v>
      </c>
      <c r="E227" s="64" t="s">
        <v>636</v>
      </c>
      <c r="F227" s="0" t="s">
        <v>709</v>
      </c>
      <c r="G227" s="0" t="s">
        <v>735</v>
      </c>
      <c r="H227" s="0" t="s">
        <v>3515</v>
      </c>
      <c r="I227" s="0" t="s">
        <v>3516</v>
      </c>
      <c r="J227" s="0" t="str">
        <f aca="false">IF(H227="Present",H227&amp;"_"&amp;I227,H227)</f>
        <v>Absent</v>
      </c>
    </row>
    <row r="228" customFormat="false" ht="14.25" hidden="false" customHeight="false" outlineLevel="0" collapsed="false">
      <c r="A228" s="0" t="s">
        <v>92</v>
      </c>
      <c r="B228" s="64" t="n">
        <f aca="false">VLOOKUP(A228,SampleData!A$1:E$220,4,FALSE())</f>
        <v>55.614964</v>
      </c>
      <c r="C228" s="64" t="n">
        <f aca="false">VLOOKUP(A228,SampleData!A$1:E$220,5,FALSE())</f>
        <v>12.0572765</v>
      </c>
      <c r="D228" s="66" t="s">
        <v>3518</v>
      </c>
      <c r="E228" s="0" t="s">
        <v>710</v>
      </c>
      <c r="F228" s="0" t="s">
        <v>710</v>
      </c>
      <c r="G228" s="0" t="s">
        <v>735</v>
      </c>
      <c r="H228" s="0" t="s">
        <v>3515</v>
      </c>
      <c r="I228" s="0" t="s">
        <v>3516</v>
      </c>
      <c r="J228" s="0" t="str">
        <f aca="false">IF(H228="Present",H228&amp;"_"&amp;I228,H228)</f>
        <v>Absent</v>
      </c>
    </row>
    <row r="229" customFormat="false" ht="14.25" hidden="false" customHeight="false" outlineLevel="0" collapsed="false">
      <c r="A229" s="0" t="s">
        <v>92</v>
      </c>
      <c r="B229" s="64" t="n">
        <f aca="false">VLOOKUP(A229,SampleData!A$1:E$220,4,FALSE())</f>
        <v>55.614964</v>
      </c>
      <c r="C229" s="64" t="n">
        <f aca="false">VLOOKUP(A229,SampleData!A$1:E$220,5,FALSE())</f>
        <v>12.0572765</v>
      </c>
      <c r="D229" s="66" t="s">
        <v>3519</v>
      </c>
      <c r="E229" s="64" t="s">
        <v>3520</v>
      </c>
      <c r="F229" s="0" t="s">
        <v>697</v>
      </c>
      <c r="G229" s="0" t="s">
        <v>735</v>
      </c>
      <c r="H229" s="0" t="s">
        <v>3515</v>
      </c>
      <c r="I229" s="0" t="s">
        <v>3516</v>
      </c>
      <c r="J229" s="0" t="str">
        <f aca="false">IF(H229="Present",H229&amp;"_"&amp;I229,H229)</f>
        <v>Absent</v>
      </c>
    </row>
    <row r="230" customFormat="false" ht="14.25" hidden="false" customHeight="false" outlineLevel="0" collapsed="false">
      <c r="A230" s="0" t="s">
        <v>92</v>
      </c>
      <c r="B230" s="64" t="n">
        <f aca="false">VLOOKUP(A230,SampleData!A$1:E$220,4,FALSE())</f>
        <v>55.614964</v>
      </c>
      <c r="C230" s="64" t="n">
        <f aca="false">VLOOKUP(A230,SampleData!A$1:E$220,5,FALSE())</f>
        <v>12.0572765</v>
      </c>
      <c r="D230" s="66" t="s">
        <v>3521</v>
      </c>
      <c r="E230" s="64" t="s">
        <v>208</v>
      </c>
      <c r="F230" s="0" t="s">
        <v>704</v>
      </c>
      <c r="G230" s="0" t="s">
        <v>735</v>
      </c>
      <c r="H230" s="0" t="s">
        <v>3515</v>
      </c>
      <c r="I230" s="0" t="s">
        <v>3516</v>
      </c>
      <c r="J230" s="0" t="str">
        <f aca="false">IF(H230="Present",H230&amp;"_"&amp;I230,H230)</f>
        <v>Absent</v>
      </c>
    </row>
    <row r="231" customFormat="false" ht="14.25" hidden="false" customHeight="false" outlineLevel="0" collapsed="false">
      <c r="A231" s="0" t="s">
        <v>92</v>
      </c>
      <c r="B231" s="64" t="n">
        <f aca="false">VLOOKUP(A231,SampleData!A$1:E$220,4,FALSE())</f>
        <v>55.614964</v>
      </c>
      <c r="C231" s="64" t="n">
        <f aca="false">VLOOKUP(A231,SampleData!A$1:E$220,5,FALSE())</f>
        <v>12.0572765</v>
      </c>
      <c r="D231" s="66" t="s">
        <v>3524</v>
      </c>
      <c r="E231" s="64" t="s">
        <v>3525</v>
      </c>
      <c r="F231" s="0" t="s">
        <v>699</v>
      </c>
      <c r="G231" s="0" t="s">
        <v>735</v>
      </c>
      <c r="H231" s="0" t="s">
        <v>3515</v>
      </c>
      <c r="I231" s="0" t="s">
        <v>3516</v>
      </c>
      <c r="J231" s="0" t="str">
        <f aca="false">IF(H231="Present",H231&amp;"_"&amp;I231,H231)</f>
        <v>Absent</v>
      </c>
    </row>
    <row r="232" customFormat="false" ht="14.25" hidden="false" customHeight="false" outlineLevel="0" collapsed="false">
      <c r="A232" s="0" t="s">
        <v>92</v>
      </c>
      <c r="B232" s="64" t="n">
        <f aca="false">VLOOKUP(A232,SampleData!A$1:E$220,4,FALSE())</f>
        <v>55.614964</v>
      </c>
      <c r="C232" s="64" t="n">
        <f aca="false">VLOOKUP(A232,SampleData!A$1:E$220,5,FALSE())</f>
        <v>12.0572765</v>
      </c>
      <c r="D232" s="66" t="s">
        <v>3526</v>
      </c>
      <c r="E232" s="0" t="s">
        <v>385</v>
      </c>
      <c r="F232" s="0" t="s">
        <v>385</v>
      </c>
      <c r="G232" s="0" t="s">
        <v>735</v>
      </c>
      <c r="H232" s="0" t="s">
        <v>3515</v>
      </c>
      <c r="I232" s="0" t="s">
        <v>3516</v>
      </c>
      <c r="J232" s="0" t="str">
        <f aca="false">IF(H232="Present",H232&amp;"_"&amp;I232,H232)</f>
        <v>Absent</v>
      </c>
    </row>
    <row r="233" customFormat="false" ht="14.25" hidden="false" customHeight="false" outlineLevel="0" collapsed="false">
      <c r="A233" s="0" t="s">
        <v>92</v>
      </c>
      <c r="B233" s="64" t="n">
        <f aca="false">VLOOKUP(A233,SampleData!A$1:E$220,4,FALSE())</f>
        <v>55.614964</v>
      </c>
      <c r="C233" s="64" t="n">
        <f aca="false">VLOOKUP(A233,SampleData!A$1:E$220,5,FALSE())</f>
        <v>12.0572765</v>
      </c>
      <c r="D233" s="66" t="s">
        <v>3527</v>
      </c>
      <c r="E233" s="64" t="s">
        <v>74</v>
      </c>
      <c r="F233" s="0" t="s">
        <v>701</v>
      </c>
      <c r="G233" s="0" t="s">
        <v>735</v>
      </c>
      <c r="H233" s="0" t="s">
        <v>3515</v>
      </c>
      <c r="I233" s="0" t="s">
        <v>3516</v>
      </c>
      <c r="J233" s="0" t="str">
        <f aca="false">IF(H233="Present",H233&amp;"_"&amp;I233,H233)</f>
        <v>Absent</v>
      </c>
    </row>
    <row r="234" customFormat="false" ht="14.25" hidden="false" customHeight="false" outlineLevel="0" collapsed="false">
      <c r="A234" s="0" t="s">
        <v>92</v>
      </c>
      <c r="B234" s="64" t="n">
        <f aca="false">VLOOKUP(A234,SampleData!A$1:E$220,4,FALSE())</f>
        <v>55.614964</v>
      </c>
      <c r="C234" s="64" t="n">
        <f aca="false">VLOOKUP(A234,SampleData!A$1:E$220,5,FALSE())</f>
        <v>12.0572765</v>
      </c>
      <c r="D234" s="66" t="s">
        <v>3530</v>
      </c>
      <c r="E234" s="64" t="s">
        <v>3531</v>
      </c>
      <c r="F234" s="0" t="s">
        <v>700</v>
      </c>
      <c r="G234" s="0" t="s">
        <v>735</v>
      </c>
      <c r="H234" s="0" t="s">
        <v>3515</v>
      </c>
      <c r="I234" s="0" t="s">
        <v>3516</v>
      </c>
      <c r="J234" s="0" t="str">
        <f aca="false">IF(H234="Present",H234&amp;"_"&amp;I234,H234)</f>
        <v>Absent</v>
      </c>
    </row>
    <row r="235" customFormat="false" ht="14.25" hidden="false" customHeight="false" outlineLevel="0" collapsed="false">
      <c r="A235" s="0" t="s">
        <v>92</v>
      </c>
      <c r="B235" s="64" t="n">
        <f aca="false">VLOOKUP(A235,SampleData!A$1:E$220,4,FALSE())</f>
        <v>55.614964</v>
      </c>
      <c r="C235" s="64" t="n">
        <f aca="false">VLOOKUP(A235,SampleData!A$1:E$220,5,FALSE())</f>
        <v>12.0572765</v>
      </c>
      <c r="D235" s="66" t="s">
        <v>3538</v>
      </c>
      <c r="E235" s="64" t="s">
        <v>3539</v>
      </c>
      <c r="F235" s="0" t="s">
        <v>706</v>
      </c>
      <c r="G235" s="0" t="s">
        <v>3514</v>
      </c>
      <c r="H235" s="0" t="s">
        <v>3515</v>
      </c>
      <c r="I235" s="0" t="s">
        <v>3516</v>
      </c>
      <c r="J235" s="0" t="str">
        <f aca="false">IF(H235="Present",H235&amp;"_"&amp;I235,H235)</f>
        <v>Absent</v>
      </c>
    </row>
    <row r="236" customFormat="false" ht="14.25" hidden="false" customHeight="false" outlineLevel="0" collapsed="false">
      <c r="A236" s="0" t="s">
        <v>97</v>
      </c>
      <c r="B236" s="64" t="n">
        <f aca="false">VLOOKUP(A236,SampleData!A$1:E$220,4,FALSE())</f>
        <v>55.502504</v>
      </c>
      <c r="C236" s="64" t="n">
        <f aca="false">VLOOKUP(A236,SampleData!A$1:E$220,5,FALSE())</f>
        <v>9.700589</v>
      </c>
      <c r="D236" s="66" t="s">
        <v>3512</v>
      </c>
      <c r="E236" s="64" t="s">
        <v>3513</v>
      </c>
      <c r="F236" s="0" t="s">
        <v>703</v>
      </c>
      <c r="G236" s="0" t="s">
        <v>3514</v>
      </c>
      <c r="H236" s="0" t="s">
        <v>3515</v>
      </c>
      <c r="I236" s="0" t="s">
        <v>3516</v>
      </c>
      <c r="J236" s="0" t="str">
        <f aca="false">IF(H236="Present",H236&amp;"_"&amp;I236,H236)</f>
        <v>Absent</v>
      </c>
    </row>
    <row r="237" customFormat="false" ht="14.25" hidden="false" customHeight="false" outlineLevel="0" collapsed="false">
      <c r="A237" s="0" t="s">
        <v>97</v>
      </c>
      <c r="B237" s="64" t="n">
        <f aca="false">VLOOKUP(A237,SampleData!A$1:E$220,4,FALSE())</f>
        <v>55.502504</v>
      </c>
      <c r="C237" s="64" t="n">
        <f aca="false">VLOOKUP(A237,SampleData!A$1:E$220,5,FALSE())</f>
        <v>9.700589</v>
      </c>
      <c r="D237" s="66" t="s">
        <v>3517</v>
      </c>
      <c r="E237" s="64" t="s">
        <v>636</v>
      </c>
      <c r="F237" s="0" t="s">
        <v>709</v>
      </c>
      <c r="G237" s="0" t="s">
        <v>735</v>
      </c>
      <c r="H237" s="0" t="s">
        <v>3515</v>
      </c>
      <c r="I237" s="0" t="s">
        <v>3516</v>
      </c>
      <c r="J237" s="0" t="str">
        <f aca="false">IF(H237="Present",H237&amp;"_"&amp;I237,H237)</f>
        <v>Absent</v>
      </c>
    </row>
    <row r="238" customFormat="false" ht="14.25" hidden="false" customHeight="false" outlineLevel="0" collapsed="false">
      <c r="A238" s="0" t="s">
        <v>97</v>
      </c>
      <c r="B238" s="64" t="n">
        <f aca="false">VLOOKUP(A238,SampleData!A$1:E$220,4,FALSE())</f>
        <v>55.502504</v>
      </c>
      <c r="C238" s="64" t="n">
        <f aca="false">VLOOKUP(A238,SampleData!A$1:E$220,5,FALSE())</f>
        <v>9.700589</v>
      </c>
      <c r="D238" s="66" t="s">
        <v>3518</v>
      </c>
      <c r="E238" s="0" t="s">
        <v>710</v>
      </c>
      <c r="F238" s="0" t="s">
        <v>710</v>
      </c>
      <c r="G238" s="0" t="s">
        <v>3514</v>
      </c>
      <c r="H238" s="0" t="s">
        <v>3515</v>
      </c>
      <c r="I238" s="0" t="s">
        <v>3516</v>
      </c>
      <c r="J238" s="0" t="str">
        <f aca="false">IF(H238="Present",H238&amp;"_"&amp;I238,H238)</f>
        <v>Absent</v>
      </c>
    </row>
    <row r="239" customFormat="false" ht="14.25" hidden="false" customHeight="false" outlineLevel="0" collapsed="false">
      <c r="A239" s="0" t="s">
        <v>97</v>
      </c>
      <c r="B239" s="64" t="n">
        <f aca="false">VLOOKUP(A239,SampleData!A$1:E$220,4,FALSE())</f>
        <v>55.502504</v>
      </c>
      <c r="C239" s="64" t="n">
        <f aca="false">VLOOKUP(A239,SampleData!A$1:E$220,5,FALSE())</f>
        <v>9.700589</v>
      </c>
      <c r="D239" s="66" t="s">
        <v>3519</v>
      </c>
      <c r="E239" s="64" t="s">
        <v>3520</v>
      </c>
      <c r="F239" s="0" t="s">
        <v>697</v>
      </c>
      <c r="G239" s="0" t="s">
        <v>3514</v>
      </c>
      <c r="H239" s="0" t="s">
        <v>3515</v>
      </c>
      <c r="I239" s="0" t="s">
        <v>3516</v>
      </c>
      <c r="J239" s="0" t="str">
        <f aca="false">IF(H239="Present",H239&amp;"_"&amp;I239,H239)</f>
        <v>Absent</v>
      </c>
    </row>
    <row r="240" customFormat="false" ht="14.25" hidden="false" customHeight="false" outlineLevel="0" collapsed="false">
      <c r="A240" s="0" t="s">
        <v>97</v>
      </c>
      <c r="B240" s="64" t="n">
        <f aca="false">VLOOKUP(A240,SampleData!A$1:E$220,4,FALSE())</f>
        <v>55.502504</v>
      </c>
      <c r="C240" s="64" t="n">
        <f aca="false">VLOOKUP(A240,SampleData!A$1:E$220,5,FALSE())</f>
        <v>9.700589</v>
      </c>
      <c r="D240" s="66" t="s">
        <v>3521</v>
      </c>
      <c r="E240" s="64" t="s">
        <v>208</v>
      </c>
      <c r="F240" s="0" t="s">
        <v>704</v>
      </c>
      <c r="G240" s="0" t="s">
        <v>3514</v>
      </c>
      <c r="H240" s="0" t="s">
        <v>3533</v>
      </c>
      <c r="I240" s="0" t="s">
        <v>3535</v>
      </c>
      <c r="J240" s="0" t="str">
        <f aca="false">IF(H240="Present",H240&amp;"_"&amp;I240,H240)</f>
        <v>Present_Ct&lt;41</v>
      </c>
    </row>
    <row r="241" customFormat="false" ht="14.25" hidden="false" customHeight="false" outlineLevel="0" collapsed="false">
      <c r="A241" s="0" t="s">
        <v>97</v>
      </c>
      <c r="B241" s="64" t="n">
        <f aca="false">VLOOKUP(A241,SampleData!A$1:E$220,4,FALSE())</f>
        <v>55.502504</v>
      </c>
      <c r="C241" s="64" t="n">
        <f aca="false">VLOOKUP(A241,SampleData!A$1:E$220,5,FALSE())</f>
        <v>9.700589</v>
      </c>
      <c r="D241" s="66" t="s">
        <v>3522</v>
      </c>
      <c r="E241" s="64" t="s">
        <v>3523</v>
      </c>
      <c r="F241" s="0" t="s">
        <v>708</v>
      </c>
      <c r="G241" s="0" t="s">
        <v>735</v>
      </c>
      <c r="H241" s="0" t="s">
        <v>3515</v>
      </c>
      <c r="I241" s="0" t="s">
        <v>3516</v>
      </c>
      <c r="J241" s="0" t="str">
        <f aca="false">IF(H241="Present",H241&amp;"_"&amp;I241,H241)</f>
        <v>Absent</v>
      </c>
    </row>
    <row r="242" customFormat="false" ht="14.25" hidden="false" customHeight="false" outlineLevel="0" collapsed="false">
      <c r="A242" s="0" t="s">
        <v>97</v>
      </c>
      <c r="B242" s="64" t="n">
        <f aca="false">VLOOKUP(A242,SampleData!A$1:E$220,4,FALSE())</f>
        <v>55.502504</v>
      </c>
      <c r="C242" s="64" t="n">
        <f aca="false">VLOOKUP(A242,SampleData!A$1:E$220,5,FALSE())</f>
        <v>9.700589</v>
      </c>
      <c r="D242" s="66" t="s">
        <v>3522</v>
      </c>
      <c r="E242" s="64" t="s">
        <v>3523</v>
      </c>
      <c r="F242" s="0" t="s">
        <v>708</v>
      </c>
      <c r="G242" s="0" t="s">
        <v>735</v>
      </c>
      <c r="H242" s="0" t="s">
        <v>3515</v>
      </c>
      <c r="I242" s="0" t="s">
        <v>3516</v>
      </c>
      <c r="J242" s="0" t="str">
        <f aca="false">IF(H242="Present",H242&amp;"_"&amp;I242,H242)</f>
        <v>Absent</v>
      </c>
    </row>
    <row r="243" customFormat="false" ht="14.25" hidden="false" customHeight="false" outlineLevel="0" collapsed="false">
      <c r="A243" s="0" t="s">
        <v>97</v>
      </c>
      <c r="B243" s="64" t="n">
        <f aca="false">VLOOKUP(A243,SampleData!A$1:E$220,4,FALSE())</f>
        <v>55.502504</v>
      </c>
      <c r="C243" s="64" t="n">
        <f aca="false">VLOOKUP(A243,SampleData!A$1:E$220,5,FALSE())</f>
        <v>9.700589</v>
      </c>
      <c r="D243" s="66" t="s">
        <v>3524</v>
      </c>
      <c r="E243" s="64" t="s">
        <v>3525</v>
      </c>
      <c r="F243" s="0" t="s">
        <v>699</v>
      </c>
      <c r="G243" s="0" t="s">
        <v>735</v>
      </c>
      <c r="H243" s="0" t="s">
        <v>3515</v>
      </c>
      <c r="I243" s="0" t="s">
        <v>3516</v>
      </c>
      <c r="J243" s="0" t="str">
        <f aca="false">IF(H243="Present",H243&amp;"_"&amp;I243,H243)</f>
        <v>Absent</v>
      </c>
    </row>
    <row r="244" customFormat="false" ht="14.25" hidden="false" customHeight="false" outlineLevel="0" collapsed="false">
      <c r="A244" s="0" t="s">
        <v>97</v>
      </c>
      <c r="B244" s="64" t="n">
        <f aca="false">VLOOKUP(A244,SampleData!A$1:E$220,4,FALSE())</f>
        <v>55.502504</v>
      </c>
      <c r="C244" s="64" t="n">
        <f aca="false">VLOOKUP(A244,SampleData!A$1:E$220,5,FALSE())</f>
        <v>9.700589</v>
      </c>
      <c r="D244" s="66" t="s">
        <v>229</v>
      </c>
      <c r="E244" s="0" t="s">
        <v>199</v>
      </c>
      <c r="F244" s="0" t="s">
        <v>199</v>
      </c>
      <c r="G244" s="0" t="s">
        <v>3514</v>
      </c>
      <c r="H244" s="0" t="s">
        <v>3533</v>
      </c>
      <c r="I244" s="0" t="s">
        <v>3535</v>
      </c>
      <c r="J244" s="0" t="str">
        <f aca="false">IF(H244="Present",H244&amp;"_"&amp;I244,H244)</f>
        <v>Present_Ct&lt;41</v>
      </c>
    </row>
    <row r="245" customFormat="false" ht="14.25" hidden="false" customHeight="false" outlineLevel="0" collapsed="false">
      <c r="A245" s="0" t="s">
        <v>97</v>
      </c>
      <c r="B245" s="64" t="n">
        <f aca="false">VLOOKUP(A245,SampleData!A$1:E$220,4,FALSE())</f>
        <v>55.502504</v>
      </c>
      <c r="C245" s="64" t="n">
        <f aca="false">VLOOKUP(A245,SampleData!A$1:E$220,5,FALSE())</f>
        <v>9.700589</v>
      </c>
      <c r="D245" s="66" t="s">
        <v>229</v>
      </c>
      <c r="E245" s="0" t="s">
        <v>199</v>
      </c>
      <c r="F245" s="0" t="s">
        <v>199</v>
      </c>
      <c r="G245" s="0" t="s">
        <v>3514</v>
      </c>
      <c r="H245" s="0" t="s">
        <v>3533</v>
      </c>
      <c r="I245" s="0" t="s">
        <v>3535</v>
      </c>
      <c r="J245" s="0" t="str">
        <f aca="false">IF(H245="Present",H245&amp;"_"&amp;I245,H245)</f>
        <v>Present_Ct&lt;41</v>
      </c>
    </row>
    <row r="246" customFormat="false" ht="14.25" hidden="false" customHeight="false" outlineLevel="0" collapsed="false">
      <c r="A246" s="0" t="s">
        <v>97</v>
      </c>
      <c r="B246" s="64" t="n">
        <f aca="false">VLOOKUP(A246,SampleData!A$1:E$220,4,FALSE())</f>
        <v>55.502504</v>
      </c>
      <c r="C246" s="64" t="n">
        <f aca="false">VLOOKUP(A246,SampleData!A$1:E$220,5,FALSE())</f>
        <v>9.700589</v>
      </c>
      <c r="D246" s="66" t="s">
        <v>3526</v>
      </c>
      <c r="E246" s="0" t="s">
        <v>385</v>
      </c>
      <c r="F246" s="0" t="s">
        <v>385</v>
      </c>
      <c r="G246" s="0" t="s">
        <v>3514</v>
      </c>
      <c r="H246" s="0" t="s">
        <v>3515</v>
      </c>
      <c r="I246" s="0" t="s">
        <v>3516</v>
      </c>
      <c r="J246" s="0" t="str">
        <f aca="false">IF(H246="Present",H246&amp;"_"&amp;I246,H246)</f>
        <v>Absent</v>
      </c>
    </row>
    <row r="247" customFormat="false" ht="14.25" hidden="false" customHeight="false" outlineLevel="0" collapsed="false">
      <c r="A247" s="0" t="s">
        <v>97</v>
      </c>
      <c r="B247" s="64" t="n">
        <f aca="false">VLOOKUP(A247,SampleData!A$1:E$220,4,FALSE())</f>
        <v>55.502504</v>
      </c>
      <c r="C247" s="64" t="n">
        <f aca="false">VLOOKUP(A247,SampleData!A$1:E$220,5,FALSE())</f>
        <v>9.700589</v>
      </c>
      <c r="D247" s="66" t="s">
        <v>3527</v>
      </c>
      <c r="E247" s="64" t="s">
        <v>74</v>
      </c>
      <c r="F247" s="0" t="s">
        <v>701</v>
      </c>
      <c r="G247" s="0" t="s">
        <v>3514</v>
      </c>
      <c r="H247" s="0" t="s">
        <v>3515</v>
      </c>
      <c r="I247" s="0" t="s">
        <v>3516</v>
      </c>
      <c r="J247" s="0" t="str">
        <f aca="false">IF(H247="Present",H247&amp;"_"&amp;I247,H247)</f>
        <v>Absent</v>
      </c>
    </row>
    <row r="248" customFormat="false" ht="14.25" hidden="false" customHeight="false" outlineLevel="0" collapsed="false">
      <c r="A248" s="0" t="s">
        <v>97</v>
      </c>
      <c r="B248" s="64" t="n">
        <f aca="false">VLOOKUP(A248,SampleData!A$1:E$220,4,FALSE())</f>
        <v>55.502504</v>
      </c>
      <c r="C248" s="64" t="n">
        <f aca="false">VLOOKUP(A248,SampleData!A$1:E$220,5,FALSE())</f>
        <v>9.700589</v>
      </c>
      <c r="D248" s="66" t="s">
        <v>3528</v>
      </c>
      <c r="E248" s="64" t="s">
        <v>177</v>
      </c>
      <c r="F248" s="0" t="s">
        <v>3529</v>
      </c>
      <c r="G248" s="0" t="s">
        <v>3514</v>
      </c>
      <c r="H248" s="0" t="s">
        <v>3515</v>
      </c>
      <c r="I248" s="0" t="s">
        <v>3516</v>
      </c>
      <c r="J248" s="0" t="str">
        <f aca="false">IF(H248="Present",H248&amp;"_"&amp;I248,H248)</f>
        <v>Absent</v>
      </c>
    </row>
    <row r="249" customFormat="false" ht="14.25" hidden="false" customHeight="false" outlineLevel="0" collapsed="false">
      <c r="A249" s="0" t="s">
        <v>97</v>
      </c>
      <c r="B249" s="64" t="n">
        <f aca="false">VLOOKUP(A249,SampleData!A$1:E$220,4,FALSE())</f>
        <v>55.502504</v>
      </c>
      <c r="C249" s="64" t="n">
        <f aca="false">VLOOKUP(A249,SampleData!A$1:E$220,5,FALSE())</f>
        <v>9.700589</v>
      </c>
      <c r="D249" s="66" t="s">
        <v>3528</v>
      </c>
      <c r="E249" s="64" t="s">
        <v>177</v>
      </c>
      <c r="F249" s="0" t="s">
        <v>3529</v>
      </c>
      <c r="G249" s="0" t="s">
        <v>3514</v>
      </c>
      <c r="H249" s="0" t="s">
        <v>3515</v>
      </c>
      <c r="I249" s="0" t="s">
        <v>3516</v>
      </c>
      <c r="J249" s="0" t="str">
        <f aca="false">IF(H249="Present",H249&amp;"_"&amp;I249,H249)</f>
        <v>Absent</v>
      </c>
    </row>
    <row r="250" customFormat="false" ht="14.25" hidden="false" customHeight="false" outlineLevel="0" collapsed="false">
      <c r="A250" s="0" t="s">
        <v>97</v>
      </c>
      <c r="B250" s="64" t="n">
        <f aca="false">VLOOKUP(A250,SampleData!A$1:E$220,4,FALSE())</f>
        <v>55.502504</v>
      </c>
      <c r="C250" s="64" t="n">
        <f aca="false">VLOOKUP(A250,SampleData!A$1:E$220,5,FALSE())</f>
        <v>9.700589</v>
      </c>
      <c r="D250" s="66" t="s">
        <v>3530</v>
      </c>
      <c r="E250" s="64" t="s">
        <v>3531</v>
      </c>
      <c r="F250" s="0" t="s">
        <v>700</v>
      </c>
      <c r="G250" s="0" t="s">
        <v>3514</v>
      </c>
      <c r="H250" s="0" t="s">
        <v>3515</v>
      </c>
      <c r="I250" s="0" t="s">
        <v>3516</v>
      </c>
      <c r="J250" s="0" t="str">
        <f aca="false">IF(H250="Present",H250&amp;"_"&amp;I250,H250)</f>
        <v>Absent</v>
      </c>
    </row>
    <row r="251" customFormat="false" ht="14.25" hidden="false" customHeight="false" outlineLevel="0" collapsed="false">
      <c r="A251" s="0" t="s">
        <v>97</v>
      </c>
      <c r="B251" s="64" t="n">
        <f aca="false">VLOOKUP(A251,SampleData!A$1:E$220,4,FALSE())</f>
        <v>55.502504</v>
      </c>
      <c r="C251" s="64" t="n">
        <f aca="false">VLOOKUP(A251,SampleData!A$1:E$220,5,FALSE())</f>
        <v>9.700589</v>
      </c>
      <c r="D251" s="66" t="s">
        <v>3532</v>
      </c>
      <c r="E251" s="64" t="s">
        <v>353</v>
      </c>
      <c r="F251" s="0" t="s">
        <v>696</v>
      </c>
      <c r="G251" s="0" t="s">
        <v>3514</v>
      </c>
      <c r="H251" s="0" t="s">
        <v>3515</v>
      </c>
      <c r="I251" s="0" t="s">
        <v>3516</v>
      </c>
      <c r="J251" s="0" t="str">
        <f aca="false">IF(H251="Present",H251&amp;"_"&amp;I251,H251)</f>
        <v>Absent</v>
      </c>
    </row>
    <row r="252" customFormat="false" ht="14.25" hidden="false" customHeight="false" outlineLevel="0" collapsed="false">
      <c r="A252" s="0" t="s">
        <v>97</v>
      </c>
      <c r="B252" s="64" t="n">
        <f aca="false">VLOOKUP(A252,SampleData!A$1:E$220,4,FALSE())</f>
        <v>55.502504</v>
      </c>
      <c r="C252" s="64" t="n">
        <f aca="false">VLOOKUP(A252,SampleData!A$1:E$220,5,FALSE())</f>
        <v>9.700589</v>
      </c>
      <c r="D252" s="66" t="s">
        <v>3532</v>
      </c>
      <c r="E252" s="64" t="s">
        <v>353</v>
      </c>
      <c r="F252" s="0" t="s">
        <v>696</v>
      </c>
      <c r="G252" s="0" t="s">
        <v>3514</v>
      </c>
      <c r="H252" s="0" t="s">
        <v>3515</v>
      </c>
      <c r="I252" s="0" t="s">
        <v>3516</v>
      </c>
      <c r="J252" s="0" t="str">
        <f aca="false">IF(H252="Present",H252&amp;"_"&amp;I252,H252)</f>
        <v>Absent</v>
      </c>
    </row>
    <row r="253" customFormat="false" ht="14.25" hidden="false" customHeight="false" outlineLevel="0" collapsed="false">
      <c r="A253" s="0" t="s">
        <v>97</v>
      </c>
      <c r="B253" s="64" t="n">
        <f aca="false">VLOOKUP(A253,SampleData!A$1:E$220,4,FALSE())</f>
        <v>55.502504</v>
      </c>
      <c r="C253" s="64" t="n">
        <f aca="false">VLOOKUP(A253,SampleData!A$1:E$220,5,FALSE())</f>
        <v>9.700589</v>
      </c>
      <c r="D253" s="66" t="s">
        <v>3534</v>
      </c>
      <c r="E253" s="64" t="s">
        <v>62</v>
      </c>
      <c r="F253" s="0" t="s">
        <v>702</v>
      </c>
      <c r="G253" s="0" t="s">
        <v>3514</v>
      </c>
      <c r="H253" s="0" t="s">
        <v>3515</v>
      </c>
      <c r="I253" s="0" t="s">
        <v>3516</v>
      </c>
      <c r="J253" s="0" t="str">
        <f aca="false">IF(H253="Present",H253&amp;"_"&amp;I253,H253)</f>
        <v>Absent</v>
      </c>
    </row>
    <row r="254" customFormat="false" ht="14.25" hidden="false" customHeight="false" outlineLevel="0" collapsed="false">
      <c r="A254" s="0" t="s">
        <v>97</v>
      </c>
      <c r="B254" s="64" t="n">
        <f aca="false">VLOOKUP(A254,SampleData!A$1:E$220,4,FALSE())</f>
        <v>55.502504</v>
      </c>
      <c r="C254" s="64" t="n">
        <f aca="false">VLOOKUP(A254,SampleData!A$1:E$220,5,FALSE())</f>
        <v>9.700589</v>
      </c>
      <c r="D254" s="66" t="s">
        <v>3534</v>
      </c>
      <c r="E254" s="64" t="s">
        <v>62</v>
      </c>
      <c r="F254" s="0" t="s">
        <v>702</v>
      </c>
      <c r="G254" s="0" t="s">
        <v>735</v>
      </c>
      <c r="H254" s="0" t="s">
        <v>3515</v>
      </c>
      <c r="I254" s="0" t="s">
        <v>3516</v>
      </c>
      <c r="J254" s="0" t="str">
        <f aca="false">IF(H254="Present",H254&amp;"_"&amp;I254,H254)</f>
        <v>Absent</v>
      </c>
    </row>
    <row r="255" customFormat="false" ht="14.25" hidden="false" customHeight="false" outlineLevel="0" collapsed="false">
      <c r="A255" s="0" t="s">
        <v>97</v>
      </c>
      <c r="B255" s="64" t="n">
        <f aca="false">VLOOKUP(A255,SampleData!A$1:E$220,4,FALSE())</f>
        <v>55.502504</v>
      </c>
      <c r="C255" s="64" t="n">
        <f aca="false">VLOOKUP(A255,SampleData!A$1:E$220,5,FALSE())</f>
        <v>9.700589</v>
      </c>
      <c r="D255" s="66" t="s">
        <v>3536</v>
      </c>
      <c r="E255" s="0" t="s">
        <v>705</v>
      </c>
      <c r="F255" s="0" t="s">
        <v>705</v>
      </c>
      <c r="G255" s="0" t="s">
        <v>3514</v>
      </c>
      <c r="H255" s="0" t="s">
        <v>3533</v>
      </c>
      <c r="I255" s="0" t="s">
        <v>3535</v>
      </c>
      <c r="J255" s="0" t="str">
        <f aca="false">IF(H255="Present",H255&amp;"_"&amp;I255,H255)</f>
        <v>Present_Ct&lt;41</v>
      </c>
    </row>
    <row r="256" customFormat="false" ht="14.25" hidden="false" customHeight="false" outlineLevel="0" collapsed="false">
      <c r="A256" s="0" t="s">
        <v>97</v>
      </c>
      <c r="B256" s="64" t="n">
        <f aca="false">VLOOKUP(A256,SampleData!A$1:E$220,4,FALSE())</f>
        <v>55.502504</v>
      </c>
      <c r="C256" s="64" t="n">
        <f aca="false">VLOOKUP(A256,SampleData!A$1:E$220,5,FALSE())</f>
        <v>9.700589</v>
      </c>
      <c r="D256" s="66" t="s">
        <v>3536</v>
      </c>
      <c r="E256" s="0" t="s">
        <v>705</v>
      </c>
      <c r="F256" s="0" t="s">
        <v>705</v>
      </c>
      <c r="G256" s="0" t="s">
        <v>3514</v>
      </c>
      <c r="H256" s="0" t="s">
        <v>3515</v>
      </c>
      <c r="I256" s="0" t="s">
        <v>3516</v>
      </c>
      <c r="J256" s="0" t="str">
        <f aca="false">IF(H256="Present",H256&amp;"_"&amp;I256,H256)</f>
        <v>Absent</v>
      </c>
    </row>
    <row r="257" customFormat="false" ht="14.25" hidden="false" customHeight="false" outlineLevel="0" collapsed="false">
      <c r="A257" s="0" t="s">
        <v>97</v>
      </c>
      <c r="B257" s="64" t="n">
        <f aca="false">VLOOKUP(A257,SampleData!A$1:E$220,4,FALSE())</f>
        <v>55.502504</v>
      </c>
      <c r="C257" s="64" t="n">
        <f aca="false">VLOOKUP(A257,SampleData!A$1:E$220,5,FALSE())</f>
        <v>9.700589</v>
      </c>
      <c r="D257" s="66" t="s">
        <v>3537</v>
      </c>
      <c r="E257" s="0" t="s">
        <v>698</v>
      </c>
      <c r="F257" s="0" t="s">
        <v>698</v>
      </c>
      <c r="G257" s="0" t="s">
        <v>3514</v>
      </c>
      <c r="H257" s="0" t="s">
        <v>3515</v>
      </c>
      <c r="I257" s="0" t="s">
        <v>3516</v>
      </c>
      <c r="J257" s="0" t="str">
        <f aca="false">IF(H257="Present",H257&amp;"_"&amp;I257,H257)</f>
        <v>Absent</v>
      </c>
    </row>
    <row r="258" customFormat="false" ht="14.25" hidden="false" customHeight="false" outlineLevel="0" collapsed="false">
      <c r="A258" s="0" t="s">
        <v>97</v>
      </c>
      <c r="B258" s="64" t="n">
        <f aca="false">VLOOKUP(A258,SampleData!A$1:E$220,4,FALSE())</f>
        <v>55.502504</v>
      </c>
      <c r="C258" s="64" t="n">
        <f aca="false">VLOOKUP(A258,SampleData!A$1:E$220,5,FALSE())</f>
        <v>9.700589</v>
      </c>
      <c r="D258" s="66" t="s">
        <v>3538</v>
      </c>
      <c r="E258" s="64" t="s">
        <v>3539</v>
      </c>
      <c r="F258" s="0" t="s">
        <v>706</v>
      </c>
      <c r="G258" s="0" t="s">
        <v>3514</v>
      </c>
      <c r="H258" s="0" t="s">
        <v>3515</v>
      </c>
      <c r="I258" s="0" t="s">
        <v>3516</v>
      </c>
      <c r="J258" s="0" t="str">
        <f aca="false">IF(H258="Present",H258&amp;"_"&amp;I258,H258)</f>
        <v>Absent</v>
      </c>
    </row>
    <row r="259" customFormat="false" ht="14.25" hidden="false" customHeight="false" outlineLevel="0" collapsed="false">
      <c r="A259" s="0" t="s">
        <v>97</v>
      </c>
      <c r="B259" s="64" t="n">
        <f aca="false">VLOOKUP(A259,SampleData!A$1:E$220,4,FALSE())</f>
        <v>55.502504</v>
      </c>
      <c r="C259" s="64" t="n">
        <f aca="false">VLOOKUP(A259,SampleData!A$1:E$220,5,FALSE())</f>
        <v>9.700589</v>
      </c>
      <c r="D259" s="66" t="s">
        <v>3537</v>
      </c>
      <c r="E259" s="0" t="s">
        <v>698</v>
      </c>
      <c r="F259" s="0" t="s">
        <v>698</v>
      </c>
      <c r="G259" s="0" t="s">
        <v>735</v>
      </c>
      <c r="H259" s="0" t="s">
        <v>3515</v>
      </c>
      <c r="I259" s="0" t="s">
        <v>3516</v>
      </c>
      <c r="J259" s="0" t="str">
        <f aca="false">IF(H259="Present",H259&amp;"_"&amp;I259,H259)</f>
        <v>Absent</v>
      </c>
    </row>
    <row r="260" customFormat="false" ht="14.25" hidden="false" customHeight="false" outlineLevel="0" collapsed="false">
      <c r="A260" s="0" t="s">
        <v>97</v>
      </c>
      <c r="B260" s="64" t="n">
        <f aca="false">VLOOKUP(A260,SampleData!A$1:E$220,4,FALSE())</f>
        <v>55.502504</v>
      </c>
      <c r="C260" s="64" t="n">
        <f aca="false">VLOOKUP(A260,SampleData!A$1:E$220,5,FALSE())</f>
        <v>9.700589</v>
      </c>
      <c r="D260" s="66" t="s">
        <v>3512</v>
      </c>
      <c r="E260" s="64" t="s">
        <v>3513</v>
      </c>
      <c r="F260" s="0" t="s">
        <v>703</v>
      </c>
      <c r="G260" s="0" t="s">
        <v>735</v>
      </c>
      <c r="H260" s="0" t="s">
        <v>3515</v>
      </c>
      <c r="I260" s="0" t="s">
        <v>3516</v>
      </c>
      <c r="J260" s="0" t="str">
        <f aca="false">IF(H260="Present",H260&amp;"_"&amp;I260,H260)</f>
        <v>Absent</v>
      </c>
    </row>
    <row r="261" customFormat="false" ht="14.25" hidden="false" customHeight="false" outlineLevel="0" collapsed="false">
      <c r="A261" s="0" t="s">
        <v>97</v>
      </c>
      <c r="B261" s="64" t="n">
        <f aca="false">VLOOKUP(A261,SampleData!A$1:E$220,4,FALSE())</f>
        <v>55.502504</v>
      </c>
      <c r="C261" s="64" t="n">
        <f aca="false">VLOOKUP(A261,SampleData!A$1:E$220,5,FALSE())</f>
        <v>9.700589</v>
      </c>
      <c r="D261" s="66" t="s">
        <v>3517</v>
      </c>
      <c r="E261" s="64" t="s">
        <v>636</v>
      </c>
      <c r="F261" s="0" t="s">
        <v>709</v>
      </c>
      <c r="G261" s="0" t="s">
        <v>735</v>
      </c>
      <c r="H261" s="0" t="s">
        <v>3515</v>
      </c>
      <c r="I261" s="0" t="s">
        <v>3516</v>
      </c>
      <c r="J261" s="0" t="str">
        <f aca="false">IF(H261="Present",H261&amp;"_"&amp;I261,H261)</f>
        <v>Absent</v>
      </c>
    </row>
    <row r="262" customFormat="false" ht="14.25" hidden="false" customHeight="false" outlineLevel="0" collapsed="false">
      <c r="A262" s="0" t="s">
        <v>97</v>
      </c>
      <c r="B262" s="64" t="n">
        <f aca="false">VLOOKUP(A262,SampleData!A$1:E$220,4,FALSE())</f>
        <v>55.502504</v>
      </c>
      <c r="C262" s="64" t="n">
        <f aca="false">VLOOKUP(A262,SampleData!A$1:E$220,5,FALSE())</f>
        <v>9.700589</v>
      </c>
      <c r="D262" s="66" t="s">
        <v>3518</v>
      </c>
      <c r="E262" s="0" t="s">
        <v>710</v>
      </c>
      <c r="F262" s="0" t="s">
        <v>710</v>
      </c>
      <c r="G262" s="0" t="s">
        <v>3514</v>
      </c>
      <c r="H262" s="0" t="s">
        <v>3515</v>
      </c>
      <c r="I262" s="0" t="s">
        <v>3516</v>
      </c>
      <c r="J262" s="0" t="str">
        <f aca="false">IF(H262="Present",H262&amp;"_"&amp;I262,H262)</f>
        <v>Absent</v>
      </c>
    </row>
    <row r="263" customFormat="false" ht="14.25" hidden="false" customHeight="false" outlineLevel="0" collapsed="false">
      <c r="A263" s="0" t="s">
        <v>97</v>
      </c>
      <c r="B263" s="64" t="n">
        <f aca="false">VLOOKUP(A263,SampleData!A$1:E$220,4,FALSE())</f>
        <v>55.502504</v>
      </c>
      <c r="C263" s="64" t="n">
        <f aca="false">VLOOKUP(A263,SampleData!A$1:E$220,5,FALSE())</f>
        <v>9.700589</v>
      </c>
      <c r="D263" s="66" t="s">
        <v>3519</v>
      </c>
      <c r="E263" s="64" t="s">
        <v>3520</v>
      </c>
      <c r="F263" s="0" t="s">
        <v>697</v>
      </c>
      <c r="G263" s="0" t="s">
        <v>735</v>
      </c>
      <c r="H263" s="0" t="s">
        <v>3515</v>
      </c>
      <c r="I263" s="0" t="s">
        <v>3516</v>
      </c>
      <c r="J263" s="0" t="str">
        <f aca="false">IF(H263="Present",H263&amp;"_"&amp;I263,H263)</f>
        <v>Absent</v>
      </c>
    </row>
    <row r="264" customFormat="false" ht="14.25" hidden="false" customHeight="false" outlineLevel="0" collapsed="false">
      <c r="A264" s="0" t="s">
        <v>97</v>
      </c>
      <c r="B264" s="64" t="n">
        <f aca="false">VLOOKUP(A264,SampleData!A$1:E$220,4,FALSE())</f>
        <v>55.502504</v>
      </c>
      <c r="C264" s="64" t="n">
        <f aca="false">VLOOKUP(A264,SampleData!A$1:E$220,5,FALSE())</f>
        <v>9.700589</v>
      </c>
      <c r="D264" s="66" t="s">
        <v>3521</v>
      </c>
      <c r="E264" s="64" t="s">
        <v>208</v>
      </c>
      <c r="F264" s="0" t="s">
        <v>704</v>
      </c>
      <c r="G264" s="0" t="s">
        <v>3514</v>
      </c>
      <c r="H264" s="0" t="s">
        <v>3515</v>
      </c>
      <c r="I264" s="0" t="s">
        <v>3516</v>
      </c>
      <c r="J264" s="0" t="str">
        <f aca="false">IF(H264="Present",H264&amp;"_"&amp;I264,H264)</f>
        <v>Absent</v>
      </c>
    </row>
    <row r="265" customFormat="false" ht="14.25" hidden="false" customHeight="false" outlineLevel="0" collapsed="false">
      <c r="A265" s="0" t="s">
        <v>97</v>
      </c>
      <c r="B265" s="64" t="n">
        <f aca="false">VLOOKUP(A265,SampleData!A$1:E$220,4,FALSE())</f>
        <v>55.502504</v>
      </c>
      <c r="C265" s="64" t="n">
        <f aca="false">VLOOKUP(A265,SampleData!A$1:E$220,5,FALSE())</f>
        <v>9.700589</v>
      </c>
      <c r="D265" s="66" t="s">
        <v>3524</v>
      </c>
      <c r="E265" s="64" t="s">
        <v>3525</v>
      </c>
      <c r="F265" s="0" t="s">
        <v>699</v>
      </c>
      <c r="G265" s="0" t="s">
        <v>735</v>
      </c>
      <c r="H265" s="0" t="s">
        <v>3515</v>
      </c>
      <c r="I265" s="0" t="s">
        <v>3516</v>
      </c>
      <c r="J265" s="0" t="str">
        <f aca="false">IF(H265="Present",H265&amp;"_"&amp;I265,H265)</f>
        <v>Absent</v>
      </c>
    </row>
    <row r="266" customFormat="false" ht="14.25" hidden="false" customHeight="false" outlineLevel="0" collapsed="false">
      <c r="A266" s="0" t="s">
        <v>97</v>
      </c>
      <c r="B266" s="64" t="n">
        <f aca="false">VLOOKUP(A266,SampleData!A$1:E$220,4,FALSE())</f>
        <v>55.502504</v>
      </c>
      <c r="C266" s="64" t="n">
        <f aca="false">VLOOKUP(A266,SampleData!A$1:E$220,5,FALSE())</f>
        <v>9.700589</v>
      </c>
      <c r="D266" s="66" t="s">
        <v>3526</v>
      </c>
      <c r="E266" s="0" t="s">
        <v>385</v>
      </c>
      <c r="F266" s="0" t="s">
        <v>385</v>
      </c>
      <c r="G266" s="0" t="s">
        <v>3514</v>
      </c>
      <c r="H266" s="0" t="s">
        <v>3515</v>
      </c>
      <c r="I266" s="0" t="s">
        <v>3516</v>
      </c>
      <c r="J266" s="0" t="str">
        <f aca="false">IF(H266="Present",H266&amp;"_"&amp;I266,H266)</f>
        <v>Absent</v>
      </c>
    </row>
    <row r="267" customFormat="false" ht="14.25" hidden="false" customHeight="false" outlineLevel="0" collapsed="false">
      <c r="A267" s="0" t="s">
        <v>97</v>
      </c>
      <c r="B267" s="64" t="n">
        <f aca="false">VLOOKUP(A267,SampleData!A$1:E$220,4,FALSE())</f>
        <v>55.502504</v>
      </c>
      <c r="C267" s="64" t="n">
        <f aca="false">VLOOKUP(A267,SampleData!A$1:E$220,5,FALSE())</f>
        <v>9.700589</v>
      </c>
      <c r="D267" s="66" t="s">
        <v>3527</v>
      </c>
      <c r="E267" s="64" t="s">
        <v>74</v>
      </c>
      <c r="F267" s="0" t="s">
        <v>701</v>
      </c>
      <c r="G267" s="0" t="s">
        <v>735</v>
      </c>
      <c r="H267" s="0" t="s">
        <v>3515</v>
      </c>
      <c r="I267" s="0" t="s">
        <v>3516</v>
      </c>
      <c r="J267" s="0" t="str">
        <f aca="false">IF(H267="Present",H267&amp;"_"&amp;I267,H267)</f>
        <v>Absent</v>
      </c>
    </row>
    <row r="268" customFormat="false" ht="14.25" hidden="false" customHeight="false" outlineLevel="0" collapsed="false">
      <c r="A268" s="0" t="s">
        <v>97</v>
      </c>
      <c r="B268" s="64" t="n">
        <f aca="false">VLOOKUP(A268,SampleData!A$1:E$220,4,FALSE())</f>
        <v>55.502504</v>
      </c>
      <c r="C268" s="64" t="n">
        <f aca="false">VLOOKUP(A268,SampleData!A$1:E$220,5,FALSE())</f>
        <v>9.700589</v>
      </c>
      <c r="D268" s="66" t="s">
        <v>3530</v>
      </c>
      <c r="E268" s="64" t="s">
        <v>3531</v>
      </c>
      <c r="F268" s="0" t="s">
        <v>700</v>
      </c>
      <c r="G268" s="0" t="s">
        <v>3514</v>
      </c>
      <c r="H268" s="0" t="s">
        <v>3515</v>
      </c>
      <c r="I268" s="0" t="s">
        <v>3516</v>
      </c>
      <c r="J268" s="0" t="str">
        <f aca="false">IF(H268="Present",H268&amp;"_"&amp;I268,H268)</f>
        <v>Absent</v>
      </c>
    </row>
    <row r="269" customFormat="false" ht="14.25" hidden="false" customHeight="false" outlineLevel="0" collapsed="false">
      <c r="A269" s="0" t="s">
        <v>97</v>
      </c>
      <c r="B269" s="64" t="n">
        <f aca="false">VLOOKUP(A269,SampleData!A$1:E$220,4,FALSE())</f>
        <v>55.502504</v>
      </c>
      <c r="C269" s="64" t="n">
        <f aca="false">VLOOKUP(A269,SampleData!A$1:E$220,5,FALSE())</f>
        <v>9.700589</v>
      </c>
      <c r="D269" s="66" t="s">
        <v>3538</v>
      </c>
      <c r="E269" s="64" t="s">
        <v>3539</v>
      </c>
      <c r="F269" s="0" t="s">
        <v>706</v>
      </c>
      <c r="G269" s="0" t="s">
        <v>3514</v>
      </c>
      <c r="H269" s="0" t="s">
        <v>3515</v>
      </c>
      <c r="I269" s="0" t="s">
        <v>3516</v>
      </c>
      <c r="J269" s="0" t="str">
        <f aca="false">IF(H269="Present",H269&amp;"_"&amp;I269,H269)</f>
        <v>Absent</v>
      </c>
    </row>
    <row r="270" customFormat="false" ht="14.25" hidden="false" customHeight="false" outlineLevel="0" collapsed="false">
      <c r="A270" s="0" t="s">
        <v>97</v>
      </c>
      <c r="B270" s="64" t="n">
        <f aca="false">VLOOKUP(A270,SampleData!A$1:E$220,4,FALSE())</f>
        <v>55.502504</v>
      </c>
      <c r="C270" s="64" t="n">
        <f aca="false">VLOOKUP(A270,SampleData!A$1:E$220,5,FALSE())</f>
        <v>9.700589</v>
      </c>
      <c r="D270" s="66" t="s">
        <v>3512</v>
      </c>
      <c r="E270" s="64" t="s">
        <v>3513</v>
      </c>
      <c r="F270" s="0" t="s">
        <v>703</v>
      </c>
      <c r="G270" s="0" t="s">
        <v>735</v>
      </c>
      <c r="H270" s="0" t="s">
        <v>3533</v>
      </c>
      <c r="I270" s="0" t="s">
        <v>3535</v>
      </c>
      <c r="J270" s="0" t="str">
        <f aca="false">IF(H270="Present",H270&amp;"_"&amp;I270,H270)</f>
        <v>Present_Ct&lt;41</v>
      </c>
    </row>
    <row r="271" customFormat="false" ht="14.25" hidden="false" customHeight="false" outlineLevel="0" collapsed="false">
      <c r="A271" s="0" t="s">
        <v>97</v>
      </c>
      <c r="B271" s="64" t="n">
        <f aca="false">VLOOKUP(A271,SampleData!A$1:E$220,4,FALSE())</f>
        <v>55.502504</v>
      </c>
      <c r="C271" s="64" t="n">
        <f aca="false">VLOOKUP(A271,SampleData!A$1:E$220,5,FALSE())</f>
        <v>9.700589</v>
      </c>
      <c r="D271" s="66" t="s">
        <v>3517</v>
      </c>
      <c r="E271" s="64" t="s">
        <v>636</v>
      </c>
      <c r="F271" s="0" t="s">
        <v>709</v>
      </c>
      <c r="G271" s="0" t="s">
        <v>735</v>
      </c>
      <c r="H271" s="0" t="s">
        <v>3515</v>
      </c>
      <c r="I271" s="0" t="s">
        <v>3516</v>
      </c>
      <c r="J271" s="0" t="str">
        <f aca="false">IF(H271="Present",H271&amp;"_"&amp;I271,H271)</f>
        <v>Absent</v>
      </c>
    </row>
    <row r="272" customFormat="false" ht="14.25" hidden="false" customHeight="false" outlineLevel="0" collapsed="false">
      <c r="A272" s="0" t="s">
        <v>97</v>
      </c>
      <c r="B272" s="64" t="n">
        <f aca="false">VLOOKUP(A272,SampleData!A$1:E$220,4,FALSE())</f>
        <v>55.502504</v>
      </c>
      <c r="C272" s="64" t="n">
        <f aca="false">VLOOKUP(A272,SampleData!A$1:E$220,5,FALSE())</f>
        <v>9.700589</v>
      </c>
      <c r="D272" s="66" t="s">
        <v>3518</v>
      </c>
      <c r="E272" s="0" t="s">
        <v>710</v>
      </c>
      <c r="F272" s="0" t="s">
        <v>710</v>
      </c>
      <c r="G272" s="0" t="s">
        <v>3514</v>
      </c>
      <c r="H272" s="0" t="s">
        <v>3515</v>
      </c>
      <c r="I272" s="0" t="s">
        <v>3516</v>
      </c>
      <c r="J272" s="0" t="str">
        <f aca="false">IF(H272="Present",H272&amp;"_"&amp;I272,H272)</f>
        <v>Absent</v>
      </c>
    </row>
    <row r="273" customFormat="false" ht="14.25" hidden="false" customHeight="false" outlineLevel="0" collapsed="false">
      <c r="A273" s="0" t="s">
        <v>97</v>
      </c>
      <c r="B273" s="64" t="n">
        <f aca="false">VLOOKUP(A273,SampleData!A$1:E$220,4,FALSE())</f>
        <v>55.502504</v>
      </c>
      <c r="C273" s="64" t="n">
        <f aca="false">VLOOKUP(A273,SampleData!A$1:E$220,5,FALSE())</f>
        <v>9.700589</v>
      </c>
      <c r="D273" s="66" t="s">
        <v>3519</v>
      </c>
      <c r="E273" s="64" t="s">
        <v>3520</v>
      </c>
      <c r="F273" s="0" t="s">
        <v>697</v>
      </c>
      <c r="G273" s="0" t="s">
        <v>735</v>
      </c>
      <c r="H273" s="0" t="s">
        <v>3515</v>
      </c>
      <c r="I273" s="0" t="s">
        <v>3516</v>
      </c>
      <c r="J273" s="0" t="str">
        <f aca="false">IF(H273="Present",H273&amp;"_"&amp;I273,H273)</f>
        <v>Absent</v>
      </c>
    </row>
    <row r="274" customFormat="false" ht="14.25" hidden="false" customHeight="false" outlineLevel="0" collapsed="false">
      <c r="A274" s="0" t="s">
        <v>97</v>
      </c>
      <c r="B274" s="64" t="n">
        <f aca="false">VLOOKUP(A274,SampleData!A$1:E$220,4,FALSE())</f>
        <v>55.502504</v>
      </c>
      <c r="C274" s="64" t="n">
        <f aca="false">VLOOKUP(A274,SampleData!A$1:E$220,5,FALSE())</f>
        <v>9.700589</v>
      </c>
      <c r="D274" s="66" t="s">
        <v>3524</v>
      </c>
      <c r="E274" s="64" t="s">
        <v>3525</v>
      </c>
      <c r="F274" s="0" t="s">
        <v>699</v>
      </c>
      <c r="G274" s="0" t="s">
        <v>735</v>
      </c>
      <c r="H274" s="0" t="s">
        <v>3515</v>
      </c>
      <c r="I274" s="0" t="s">
        <v>3516</v>
      </c>
      <c r="J274" s="0" t="str">
        <f aca="false">IF(H274="Present",H274&amp;"_"&amp;I274,H274)</f>
        <v>Absent</v>
      </c>
    </row>
    <row r="275" customFormat="false" ht="14.25" hidden="false" customHeight="false" outlineLevel="0" collapsed="false">
      <c r="A275" s="0" t="s">
        <v>97</v>
      </c>
      <c r="B275" s="64" t="n">
        <f aca="false">VLOOKUP(A275,SampleData!A$1:E$220,4,FALSE())</f>
        <v>55.502504</v>
      </c>
      <c r="C275" s="64" t="n">
        <f aca="false">VLOOKUP(A275,SampleData!A$1:E$220,5,FALSE())</f>
        <v>9.700589</v>
      </c>
      <c r="D275" s="66" t="s">
        <v>3527</v>
      </c>
      <c r="E275" s="64" t="s">
        <v>74</v>
      </c>
      <c r="F275" s="0" t="s">
        <v>701</v>
      </c>
      <c r="G275" s="0" t="s">
        <v>735</v>
      </c>
      <c r="H275" s="0" t="s">
        <v>3515</v>
      </c>
      <c r="I275" s="0" t="s">
        <v>3516</v>
      </c>
      <c r="J275" s="0" t="str">
        <f aca="false">IF(H275="Present",H275&amp;"_"&amp;I275,H275)</f>
        <v>Absent</v>
      </c>
    </row>
    <row r="276" customFormat="false" ht="14.25" hidden="false" customHeight="false" outlineLevel="0" collapsed="false">
      <c r="A276" s="0" t="s">
        <v>113</v>
      </c>
      <c r="B276" s="64" t="n">
        <f aca="false">VLOOKUP(A276,SampleData!A$1:E$220,4,FALSE())</f>
        <v>56.6358889</v>
      </c>
      <c r="C276" s="64" t="n">
        <f aca="false">VLOOKUP(A276,SampleData!A$1:E$220,5,FALSE())</f>
        <v>9.8166111</v>
      </c>
      <c r="D276" s="66" t="s">
        <v>3512</v>
      </c>
      <c r="E276" s="64" t="s">
        <v>3513</v>
      </c>
      <c r="F276" s="0" t="s">
        <v>703</v>
      </c>
      <c r="G276" s="0" t="s">
        <v>3514</v>
      </c>
      <c r="H276" s="0" t="s">
        <v>3515</v>
      </c>
      <c r="I276" s="0" t="s">
        <v>3516</v>
      </c>
      <c r="J276" s="0" t="str">
        <f aca="false">IF(H276="Present",H276&amp;"_"&amp;I276,H276)</f>
        <v>Absent</v>
      </c>
    </row>
    <row r="277" customFormat="false" ht="14.25" hidden="false" customHeight="false" outlineLevel="0" collapsed="false">
      <c r="A277" s="0" t="s">
        <v>113</v>
      </c>
      <c r="B277" s="64" t="n">
        <f aca="false">VLOOKUP(A277,SampleData!A$1:E$220,4,FALSE())</f>
        <v>56.6358889</v>
      </c>
      <c r="C277" s="64" t="n">
        <f aca="false">VLOOKUP(A277,SampleData!A$1:E$220,5,FALSE())</f>
        <v>9.8166111</v>
      </c>
      <c r="D277" s="66" t="s">
        <v>3517</v>
      </c>
      <c r="E277" s="64" t="s">
        <v>636</v>
      </c>
      <c r="F277" s="0" t="s">
        <v>709</v>
      </c>
      <c r="G277" s="0" t="s">
        <v>735</v>
      </c>
      <c r="H277" s="0" t="s">
        <v>3533</v>
      </c>
      <c r="I277" s="0" t="s">
        <v>3535</v>
      </c>
      <c r="J277" s="0" t="str">
        <f aca="false">IF(H277="Present",H277&amp;"_"&amp;I277,H277)</f>
        <v>Present_Ct&lt;41</v>
      </c>
    </row>
    <row r="278" customFormat="false" ht="14.25" hidden="false" customHeight="false" outlineLevel="0" collapsed="false">
      <c r="A278" s="0" t="s">
        <v>113</v>
      </c>
      <c r="B278" s="64" t="n">
        <f aca="false">VLOOKUP(A278,SampleData!A$1:E$220,4,FALSE())</f>
        <v>56.6358889</v>
      </c>
      <c r="C278" s="64" t="n">
        <f aca="false">VLOOKUP(A278,SampleData!A$1:E$220,5,FALSE())</f>
        <v>9.8166111</v>
      </c>
      <c r="D278" s="66" t="s">
        <v>3518</v>
      </c>
      <c r="E278" s="0" t="s">
        <v>710</v>
      </c>
      <c r="F278" s="0" t="s">
        <v>710</v>
      </c>
      <c r="G278" s="0" t="s">
        <v>3514</v>
      </c>
      <c r="H278" s="0" t="s">
        <v>3515</v>
      </c>
      <c r="I278" s="0" t="s">
        <v>3516</v>
      </c>
      <c r="J278" s="0" t="str">
        <f aca="false">IF(H278="Present",H278&amp;"_"&amp;I278,H278)</f>
        <v>Absent</v>
      </c>
    </row>
    <row r="279" customFormat="false" ht="14.25" hidden="false" customHeight="false" outlineLevel="0" collapsed="false">
      <c r="A279" s="0" t="s">
        <v>113</v>
      </c>
      <c r="B279" s="64" t="n">
        <f aca="false">VLOOKUP(A279,SampleData!A$1:E$220,4,FALSE())</f>
        <v>56.6358889</v>
      </c>
      <c r="C279" s="64" t="n">
        <f aca="false">VLOOKUP(A279,SampleData!A$1:E$220,5,FALSE())</f>
        <v>9.8166111</v>
      </c>
      <c r="D279" s="66" t="s">
        <v>3519</v>
      </c>
      <c r="E279" s="64" t="s">
        <v>3520</v>
      </c>
      <c r="F279" s="0" t="s">
        <v>697</v>
      </c>
      <c r="G279" s="0" t="s">
        <v>3514</v>
      </c>
      <c r="H279" s="0" t="s">
        <v>3515</v>
      </c>
      <c r="I279" s="0" t="s">
        <v>3516</v>
      </c>
      <c r="J279" s="0" t="str">
        <f aca="false">IF(H279="Present",H279&amp;"_"&amp;I279,H279)</f>
        <v>Absent</v>
      </c>
    </row>
    <row r="280" customFormat="false" ht="14.25" hidden="false" customHeight="false" outlineLevel="0" collapsed="false">
      <c r="A280" s="0" t="s">
        <v>113</v>
      </c>
      <c r="B280" s="64" t="n">
        <f aca="false">VLOOKUP(A280,SampleData!A$1:E$220,4,FALSE())</f>
        <v>56.6358889</v>
      </c>
      <c r="C280" s="64" t="n">
        <f aca="false">VLOOKUP(A280,SampleData!A$1:E$220,5,FALSE())</f>
        <v>9.8166111</v>
      </c>
      <c r="D280" s="66" t="s">
        <v>3521</v>
      </c>
      <c r="E280" s="64" t="s">
        <v>208</v>
      </c>
      <c r="F280" s="0" t="s">
        <v>704</v>
      </c>
      <c r="G280" s="0" t="s">
        <v>735</v>
      </c>
      <c r="H280" s="0" t="s">
        <v>3515</v>
      </c>
      <c r="I280" s="0" t="s">
        <v>3516</v>
      </c>
      <c r="J280" s="0" t="str">
        <f aca="false">IF(H280="Present",H280&amp;"_"&amp;I280,H280)</f>
        <v>Absent</v>
      </c>
    </row>
    <row r="281" customFormat="false" ht="14.25" hidden="false" customHeight="false" outlineLevel="0" collapsed="false">
      <c r="A281" s="0" t="s">
        <v>113</v>
      </c>
      <c r="B281" s="64" t="n">
        <f aca="false">VLOOKUP(A281,SampleData!A$1:E$220,4,FALSE())</f>
        <v>56.6358889</v>
      </c>
      <c r="C281" s="64" t="n">
        <f aca="false">VLOOKUP(A281,SampleData!A$1:E$220,5,FALSE())</f>
        <v>9.8166111</v>
      </c>
      <c r="D281" s="66" t="s">
        <v>3522</v>
      </c>
      <c r="E281" s="64" t="s">
        <v>3523</v>
      </c>
      <c r="F281" s="0" t="s">
        <v>708</v>
      </c>
      <c r="G281" s="0" t="s">
        <v>3514</v>
      </c>
      <c r="H281" s="0" t="s">
        <v>3515</v>
      </c>
      <c r="I281" s="0" t="s">
        <v>3516</v>
      </c>
      <c r="J281" s="0" t="str">
        <f aca="false">IF(H281="Present",H281&amp;"_"&amp;I281,H281)</f>
        <v>Absent</v>
      </c>
    </row>
    <row r="282" customFormat="false" ht="14.25" hidden="false" customHeight="false" outlineLevel="0" collapsed="false">
      <c r="A282" s="0" t="s">
        <v>113</v>
      </c>
      <c r="B282" s="64" t="n">
        <f aca="false">VLOOKUP(A282,SampleData!A$1:E$220,4,FALSE())</f>
        <v>56.6358889</v>
      </c>
      <c r="C282" s="64" t="n">
        <f aca="false">VLOOKUP(A282,SampleData!A$1:E$220,5,FALSE())</f>
        <v>9.8166111</v>
      </c>
      <c r="D282" s="66" t="s">
        <v>3522</v>
      </c>
      <c r="E282" s="64" t="s">
        <v>3523</v>
      </c>
      <c r="F282" s="0" t="s">
        <v>708</v>
      </c>
      <c r="G282" s="0" t="s">
        <v>735</v>
      </c>
      <c r="H282" s="0" t="s">
        <v>3515</v>
      </c>
      <c r="I282" s="0" t="s">
        <v>3516</v>
      </c>
      <c r="J282" s="0" t="str">
        <f aca="false">IF(H282="Present",H282&amp;"_"&amp;I282,H282)</f>
        <v>Absent</v>
      </c>
    </row>
    <row r="283" customFormat="false" ht="14.25" hidden="false" customHeight="false" outlineLevel="0" collapsed="false">
      <c r="A283" s="0" t="s">
        <v>113</v>
      </c>
      <c r="B283" s="64" t="n">
        <f aca="false">VLOOKUP(A283,SampleData!A$1:E$220,4,FALSE())</f>
        <v>56.6358889</v>
      </c>
      <c r="C283" s="64" t="n">
        <f aca="false">VLOOKUP(A283,SampleData!A$1:E$220,5,FALSE())</f>
        <v>9.8166111</v>
      </c>
      <c r="D283" s="66" t="s">
        <v>3524</v>
      </c>
      <c r="E283" s="64" t="s">
        <v>3525</v>
      </c>
      <c r="F283" s="0" t="s">
        <v>699</v>
      </c>
      <c r="G283" s="0" t="s">
        <v>735</v>
      </c>
      <c r="H283" s="0" t="s">
        <v>3515</v>
      </c>
      <c r="I283" s="0" t="s">
        <v>3516</v>
      </c>
      <c r="J283" s="0" t="str">
        <f aca="false">IF(H283="Present",H283&amp;"_"&amp;I283,H283)</f>
        <v>Absent</v>
      </c>
    </row>
    <row r="284" customFormat="false" ht="14.25" hidden="false" customHeight="false" outlineLevel="0" collapsed="false">
      <c r="A284" s="0" t="s">
        <v>113</v>
      </c>
      <c r="B284" s="64" t="n">
        <f aca="false">VLOOKUP(A284,SampleData!A$1:E$220,4,FALSE())</f>
        <v>56.6358889</v>
      </c>
      <c r="C284" s="64" t="n">
        <f aca="false">VLOOKUP(A284,SampleData!A$1:E$220,5,FALSE())</f>
        <v>9.8166111</v>
      </c>
      <c r="D284" s="66" t="s">
        <v>229</v>
      </c>
      <c r="E284" s="0" t="s">
        <v>199</v>
      </c>
      <c r="F284" s="0" t="s">
        <v>199</v>
      </c>
      <c r="G284" s="0" t="s">
        <v>735</v>
      </c>
      <c r="H284" s="0" t="s">
        <v>3515</v>
      </c>
      <c r="I284" s="0" t="s">
        <v>3516</v>
      </c>
      <c r="J284" s="0" t="str">
        <f aca="false">IF(H284="Present",H284&amp;"_"&amp;I284,H284)</f>
        <v>Absent</v>
      </c>
    </row>
    <row r="285" customFormat="false" ht="14.25" hidden="false" customHeight="false" outlineLevel="0" collapsed="false">
      <c r="A285" s="0" t="s">
        <v>113</v>
      </c>
      <c r="B285" s="64" t="n">
        <f aca="false">VLOOKUP(A285,SampleData!A$1:E$220,4,FALSE())</f>
        <v>56.6358889</v>
      </c>
      <c r="C285" s="64" t="n">
        <f aca="false">VLOOKUP(A285,SampleData!A$1:E$220,5,FALSE())</f>
        <v>9.8166111</v>
      </c>
      <c r="D285" s="66" t="s">
        <v>229</v>
      </c>
      <c r="E285" s="0" t="s">
        <v>199</v>
      </c>
      <c r="F285" s="0" t="s">
        <v>199</v>
      </c>
      <c r="G285" s="0" t="s">
        <v>3514</v>
      </c>
      <c r="H285" s="0" t="s">
        <v>3533</v>
      </c>
      <c r="I285" s="0" t="s">
        <v>3516</v>
      </c>
      <c r="J285" s="0" t="str">
        <f aca="false">IF(H285="Present",H285&amp;"_"&amp;I285,H285)</f>
        <v>Present_Ct&gt;41</v>
      </c>
    </row>
    <row r="286" customFormat="false" ht="14.25" hidden="false" customHeight="false" outlineLevel="0" collapsed="false">
      <c r="A286" s="0" t="s">
        <v>113</v>
      </c>
      <c r="B286" s="64" t="n">
        <f aca="false">VLOOKUP(A286,SampleData!A$1:E$220,4,FALSE())</f>
        <v>56.6358889</v>
      </c>
      <c r="C286" s="64" t="n">
        <f aca="false">VLOOKUP(A286,SampleData!A$1:E$220,5,FALSE())</f>
        <v>9.8166111</v>
      </c>
      <c r="D286" s="66" t="s">
        <v>3526</v>
      </c>
      <c r="E286" s="0" t="s">
        <v>385</v>
      </c>
      <c r="F286" s="0" t="s">
        <v>385</v>
      </c>
      <c r="G286" s="0" t="s">
        <v>3514</v>
      </c>
      <c r="H286" s="0" t="s">
        <v>3515</v>
      </c>
      <c r="I286" s="0" t="s">
        <v>3516</v>
      </c>
      <c r="J286" s="0" t="str">
        <f aca="false">IF(H286="Present",H286&amp;"_"&amp;I286,H286)</f>
        <v>Absent</v>
      </c>
    </row>
    <row r="287" customFormat="false" ht="14.25" hidden="false" customHeight="false" outlineLevel="0" collapsed="false">
      <c r="A287" s="0" t="s">
        <v>113</v>
      </c>
      <c r="B287" s="64" t="n">
        <f aca="false">VLOOKUP(A287,SampleData!A$1:E$220,4,FALSE())</f>
        <v>56.6358889</v>
      </c>
      <c r="C287" s="64" t="n">
        <f aca="false">VLOOKUP(A287,SampleData!A$1:E$220,5,FALSE())</f>
        <v>9.8166111</v>
      </c>
      <c r="D287" s="66" t="s">
        <v>3527</v>
      </c>
      <c r="E287" s="64" t="s">
        <v>74</v>
      </c>
      <c r="F287" s="0" t="s">
        <v>701</v>
      </c>
      <c r="G287" s="0" t="s">
        <v>735</v>
      </c>
      <c r="H287" s="0" t="s">
        <v>3515</v>
      </c>
      <c r="I287" s="0" t="s">
        <v>3516</v>
      </c>
      <c r="J287" s="0" t="str">
        <f aca="false">IF(H287="Present",H287&amp;"_"&amp;I287,H287)</f>
        <v>Absent</v>
      </c>
    </row>
    <row r="288" customFormat="false" ht="14.25" hidden="false" customHeight="false" outlineLevel="0" collapsed="false">
      <c r="A288" s="0" t="s">
        <v>113</v>
      </c>
      <c r="B288" s="64" t="n">
        <f aca="false">VLOOKUP(A288,SampleData!A$1:E$220,4,FALSE())</f>
        <v>56.6358889</v>
      </c>
      <c r="C288" s="64" t="n">
        <f aca="false">VLOOKUP(A288,SampleData!A$1:E$220,5,FALSE())</f>
        <v>9.8166111</v>
      </c>
      <c r="D288" s="66" t="s">
        <v>3528</v>
      </c>
      <c r="E288" s="64" t="s">
        <v>177</v>
      </c>
      <c r="F288" s="0" t="s">
        <v>3529</v>
      </c>
      <c r="G288" s="0" t="s">
        <v>3514</v>
      </c>
      <c r="H288" s="0" t="s">
        <v>3515</v>
      </c>
      <c r="I288" s="0" t="s">
        <v>3516</v>
      </c>
      <c r="J288" s="0" t="str">
        <f aca="false">IF(H288="Present",H288&amp;"_"&amp;I288,H288)</f>
        <v>Absent</v>
      </c>
    </row>
    <row r="289" customFormat="false" ht="14.25" hidden="false" customHeight="false" outlineLevel="0" collapsed="false">
      <c r="A289" s="0" t="s">
        <v>113</v>
      </c>
      <c r="B289" s="64" t="n">
        <f aca="false">VLOOKUP(A289,SampleData!A$1:E$220,4,FALSE())</f>
        <v>56.6358889</v>
      </c>
      <c r="C289" s="64" t="n">
        <f aca="false">VLOOKUP(A289,SampleData!A$1:E$220,5,FALSE())</f>
        <v>9.8166111</v>
      </c>
      <c r="D289" s="66" t="s">
        <v>3528</v>
      </c>
      <c r="E289" s="64" t="s">
        <v>177</v>
      </c>
      <c r="F289" s="0" t="s">
        <v>3529</v>
      </c>
      <c r="G289" s="0" t="s">
        <v>3514</v>
      </c>
      <c r="H289" s="0" t="s">
        <v>3515</v>
      </c>
      <c r="I289" s="0" t="s">
        <v>3516</v>
      </c>
      <c r="J289" s="0" t="str">
        <f aca="false">IF(H289="Present",H289&amp;"_"&amp;I289,H289)</f>
        <v>Absent</v>
      </c>
    </row>
    <row r="290" customFormat="false" ht="14.25" hidden="false" customHeight="false" outlineLevel="0" collapsed="false">
      <c r="A290" s="0" t="s">
        <v>113</v>
      </c>
      <c r="B290" s="64" t="n">
        <f aca="false">VLOOKUP(A290,SampleData!A$1:E$220,4,FALSE())</f>
        <v>56.6358889</v>
      </c>
      <c r="C290" s="64" t="n">
        <f aca="false">VLOOKUP(A290,SampleData!A$1:E$220,5,FALSE())</f>
        <v>9.8166111</v>
      </c>
      <c r="D290" s="66" t="s">
        <v>3530</v>
      </c>
      <c r="E290" s="64" t="s">
        <v>3531</v>
      </c>
      <c r="F290" s="0" t="s">
        <v>700</v>
      </c>
      <c r="G290" s="0" t="s">
        <v>3514</v>
      </c>
      <c r="H290" s="0" t="s">
        <v>3515</v>
      </c>
      <c r="I290" s="0" t="s">
        <v>3516</v>
      </c>
      <c r="J290" s="0" t="str">
        <f aca="false">IF(H290="Present",H290&amp;"_"&amp;I290,H290)</f>
        <v>Absent</v>
      </c>
    </row>
    <row r="291" customFormat="false" ht="14.25" hidden="false" customHeight="false" outlineLevel="0" collapsed="false">
      <c r="A291" s="0" t="s">
        <v>113</v>
      </c>
      <c r="B291" s="64" t="n">
        <f aca="false">VLOOKUP(A291,SampleData!A$1:E$220,4,FALSE())</f>
        <v>56.6358889</v>
      </c>
      <c r="C291" s="64" t="n">
        <f aca="false">VLOOKUP(A291,SampleData!A$1:E$220,5,FALSE())</f>
        <v>9.8166111</v>
      </c>
      <c r="D291" s="66" t="s">
        <v>3532</v>
      </c>
      <c r="E291" s="64" t="s">
        <v>353</v>
      </c>
      <c r="F291" s="0" t="s">
        <v>696</v>
      </c>
      <c r="G291" s="0" t="s">
        <v>3514</v>
      </c>
      <c r="H291" s="0" t="s">
        <v>3515</v>
      </c>
      <c r="I291" s="0" t="s">
        <v>3516</v>
      </c>
      <c r="J291" s="0" t="str">
        <f aca="false">IF(H291="Present",H291&amp;"_"&amp;I291,H291)</f>
        <v>Absent</v>
      </c>
    </row>
    <row r="292" customFormat="false" ht="14.25" hidden="false" customHeight="false" outlineLevel="0" collapsed="false">
      <c r="A292" s="0" t="s">
        <v>113</v>
      </c>
      <c r="B292" s="64" t="n">
        <f aca="false">VLOOKUP(A292,SampleData!A$1:E$220,4,FALSE())</f>
        <v>56.6358889</v>
      </c>
      <c r="C292" s="64" t="n">
        <f aca="false">VLOOKUP(A292,SampleData!A$1:E$220,5,FALSE())</f>
        <v>9.8166111</v>
      </c>
      <c r="D292" s="66" t="s">
        <v>3532</v>
      </c>
      <c r="E292" s="64" t="s">
        <v>353</v>
      </c>
      <c r="F292" s="0" t="s">
        <v>696</v>
      </c>
      <c r="G292" s="0" t="s">
        <v>735</v>
      </c>
      <c r="H292" s="0" t="s">
        <v>3533</v>
      </c>
      <c r="I292" s="0" t="s">
        <v>3535</v>
      </c>
      <c r="J292" s="0" t="str">
        <f aca="false">IF(H292="Present",H292&amp;"_"&amp;I292,H292)</f>
        <v>Present_Ct&lt;41</v>
      </c>
    </row>
    <row r="293" customFormat="false" ht="14.25" hidden="false" customHeight="false" outlineLevel="0" collapsed="false">
      <c r="A293" s="0" t="s">
        <v>113</v>
      </c>
      <c r="B293" s="64" t="n">
        <f aca="false">VLOOKUP(A293,SampleData!A$1:E$220,4,FALSE())</f>
        <v>56.6358889</v>
      </c>
      <c r="C293" s="64" t="n">
        <f aca="false">VLOOKUP(A293,SampleData!A$1:E$220,5,FALSE())</f>
        <v>9.8166111</v>
      </c>
      <c r="D293" s="66" t="s">
        <v>3534</v>
      </c>
      <c r="E293" s="64" t="s">
        <v>62</v>
      </c>
      <c r="F293" s="0" t="s">
        <v>702</v>
      </c>
      <c r="G293" s="0" t="s">
        <v>3514</v>
      </c>
      <c r="H293" s="0" t="s">
        <v>3515</v>
      </c>
      <c r="I293" s="0" t="s">
        <v>3516</v>
      </c>
      <c r="J293" s="0" t="str">
        <f aca="false">IF(H293="Present",H293&amp;"_"&amp;I293,H293)</f>
        <v>Absent</v>
      </c>
    </row>
    <row r="294" customFormat="false" ht="14.25" hidden="false" customHeight="false" outlineLevel="0" collapsed="false">
      <c r="A294" s="0" t="s">
        <v>113</v>
      </c>
      <c r="B294" s="64" t="n">
        <f aca="false">VLOOKUP(A294,SampleData!A$1:E$220,4,FALSE())</f>
        <v>56.6358889</v>
      </c>
      <c r="C294" s="64" t="n">
        <f aca="false">VLOOKUP(A294,SampleData!A$1:E$220,5,FALSE())</f>
        <v>9.8166111</v>
      </c>
      <c r="D294" s="66" t="s">
        <v>3534</v>
      </c>
      <c r="E294" s="64" t="s">
        <v>62</v>
      </c>
      <c r="F294" s="0" t="s">
        <v>702</v>
      </c>
      <c r="G294" s="0" t="s">
        <v>735</v>
      </c>
      <c r="H294" s="0" t="s">
        <v>3515</v>
      </c>
      <c r="I294" s="0" t="s">
        <v>3516</v>
      </c>
      <c r="J294" s="0" t="str">
        <f aca="false">IF(H294="Present",H294&amp;"_"&amp;I294,H294)</f>
        <v>Absent</v>
      </c>
    </row>
    <row r="295" customFormat="false" ht="14.25" hidden="false" customHeight="false" outlineLevel="0" collapsed="false">
      <c r="A295" s="0" t="s">
        <v>113</v>
      </c>
      <c r="B295" s="64" t="n">
        <f aca="false">VLOOKUP(A295,SampleData!A$1:E$220,4,FALSE())</f>
        <v>56.6358889</v>
      </c>
      <c r="C295" s="64" t="n">
        <f aca="false">VLOOKUP(A295,SampleData!A$1:E$220,5,FALSE())</f>
        <v>9.8166111</v>
      </c>
      <c r="D295" s="66" t="s">
        <v>3536</v>
      </c>
      <c r="E295" s="0" t="s">
        <v>705</v>
      </c>
      <c r="F295" s="0" t="s">
        <v>705</v>
      </c>
      <c r="G295" s="0" t="s">
        <v>3514</v>
      </c>
      <c r="H295" s="0" t="s">
        <v>3515</v>
      </c>
      <c r="I295" s="0" t="s">
        <v>3516</v>
      </c>
      <c r="J295" s="0" t="str">
        <f aca="false">IF(H295="Present",H295&amp;"_"&amp;I295,H295)</f>
        <v>Absent</v>
      </c>
    </row>
    <row r="296" customFormat="false" ht="14.25" hidden="false" customHeight="false" outlineLevel="0" collapsed="false">
      <c r="A296" s="0" t="s">
        <v>113</v>
      </c>
      <c r="B296" s="64" t="n">
        <f aca="false">VLOOKUP(A296,SampleData!A$1:E$220,4,FALSE())</f>
        <v>56.6358889</v>
      </c>
      <c r="C296" s="64" t="n">
        <f aca="false">VLOOKUP(A296,SampleData!A$1:E$220,5,FALSE())</f>
        <v>9.8166111</v>
      </c>
      <c r="D296" s="66" t="s">
        <v>3536</v>
      </c>
      <c r="E296" s="0" t="s">
        <v>705</v>
      </c>
      <c r="F296" s="0" t="s">
        <v>705</v>
      </c>
      <c r="G296" s="0" t="s">
        <v>735</v>
      </c>
      <c r="H296" s="0" t="s">
        <v>3515</v>
      </c>
      <c r="I296" s="0" t="s">
        <v>3516</v>
      </c>
      <c r="J296" s="0" t="str">
        <f aca="false">IF(H296="Present",H296&amp;"_"&amp;I296,H296)</f>
        <v>Absent</v>
      </c>
    </row>
    <row r="297" customFormat="false" ht="14.25" hidden="false" customHeight="false" outlineLevel="0" collapsed="false">
      <c r="A297" s="0" t="s">
        <v>113</v>
      </c>
      <c r="B297" s="64" t="n">
        <f aca="false">VLOOKUP(A297,SampleData!A$1:E$220,4,FALSE())</f>
        <v>56.6358889</v>
      </c>
      <c r="C297" s="64" t="n">
        <f aca="false">VLOOKUP(A297,SampleData!A$1:E$220,5,FALSE())</f>
        <v>9.8166111</v>
      </c>
      <c r="D297" s="66" t="s">
        <v>3537</v>
      </c>
      <c r="E297" s="0" t="s">
        <v>698</v>
      </c>
      <c r="F297" s="0" t="s">
        <v>698</v>
      </c>
      <c r="G297" s="0" t="s">
        <v>735</v>
      </c>
      <c r="H297" s="0" t="s">
        <v>3515</v>
      </c>
      <c r="I297" s="0" t="s">
        <v>3516</v>
      </c>
      <c r="J297" s="0" t="str">
        <f aca="false">IF(H297="Present",H297&amp;"_"&amp;I297,H297)</f>
        <v>Absent</v>
      </c>
    </row>
    <row r="298" customFormat="false" ht="14.25" hidden="false" customHeight="false" outlineLevel="0" collapsed="false">
      <c r="A298" s="0" t="s">
        <v>113</v>
      </c>
      <c r="B298" s="64" t="n">
        <f aca="false">VLOOKUP(A298,SampleData!A$1:E$220,4,FALSE())</f>
        <v>56.6358889</v>
      </c>
      <c r="C298" s="64" t="n">
        <f aca="false">VLOOKUP(A298,SampleData!A$1:E$220,5,FALSE())</f>
        <v>9.8166111</v>
      </c>
      <c r="D298" s="66" t="s">
        <v>3538</v>
      </c>
      <c r="E298" s="64" t="s">
        <v>3539</v>
      </c>
      <c r="F298" s="0" t="s">
        <v>706</v>
      </c>
      <c r="G298" s="0" t="s">
        <v>3514</v>
      </c>
      <c r="H298" s="0" t="s">
        <v>3515</v>
      </c>
      <c r="I298" s="0" t="s">
        <v>3516</v>
      </c>
      <c r="J298" s="0" t="str">
        <f aca="false">IF(H298="Present",H298&amp;"_"&amp;I298,H298)</f>
        <v>Absent</v>
      </c>
    </row>
    <row r="299" customFormat="false" ht="14.25" hidden="false" customHeight="false" outlineLevel="0" collapsed="false">
      <c r="A299" s="0" t="s">
        <v>113</v>
      </c>
      <c r="B299" s="64" t="n">
        <f aca="false">VLOOKUP(A299,SampleData!A$1:E$220,4,FALSE())</f>
        <v>56.6358889</v>
      </c>
      <c r="C299" s="64" t="n">
        <f aca="false">VLOOKUP(A299,SampleData!A$1:E$220,5,FALSE())</f>
        <v>9.8166111</v>
      </c>
      <c r="D299" s="66" t="s">
        <v>3537</v>
      </c>
      <c r="E299" s="0" t="s">
        <v>698</v>
      </c>
      <c r="F299" s="0" t="s">
        <v>698</v>
      </c>
      <c r="G299" s="0" t="s">
        <v>3514</v>
      </c>
      <c r="H299" s="0" t="s">
        <v>3533</v>
      </c>
      <c r="I299" s="0" t="s">
        <v>3535</v>
      </c>
      <c r="J299" s="0" t="str">
        <f aca="false">IF(H299="Present",H299&amp;"_"&amp;I299,H299)</f>
        <v>Present_Ct&lt;41</v>
      </c>
    </row>
    <row r="300" customFormat="false" ht="14.25" hidden="false" customHeight="false" outlineLevel="0" collapsed="false">
      <c r="A300" s="0" t="s">
        <v>113</v>
      </c>
      <c r="B300" s="64" t="n">
        <f aca="false">VLOOKUP(A300,SampleData!A$1:E$220,4,FALSE())</f>
        <v>56.6358889</v>
      </c>
      <c r="C300" s="64" t="n">
        <f aca="false">VLOOKUP(A300,SampleData!A$1:E$220,5,FALSE())</f>
        <v>9.8166111</v>
      </c>
      <c r="D300" s="66" t="s">
        <v>3512</v>
      </c>
      <c r="E300" s="64" t="s">
        <v>3513</v>
      </c>
      <c r="F300" s="0" t="s">
        <v>703</v>
      </c>
      <c r="G300" s="0" t="s">
        <v>3514</v>
      </c>
      <c r="H300" s="0" t="s">
        <v>3515</v>
      </c>
      <c r="I300" s="0" t="s">
        <v>3516</v>
      </c>
      <c r="J300" s="0" t="str">
        <f aca="false">IF(H300="Present",H300&amp;"_"&amp;I300,H300)</f>
        <v>Absent</v>
      </c>
    </row>
    <row r="301" customFormat="false" ht="14.25" hidden="false" customHeight="false" outlineLevel="0" collapsed="false">
      <c r="A301" s="0" t="s">
        <v>113</v>
      </c>
      <c r="B301" s="64" t="n">
        <f aca="false">VLOOKUP(A301,SampleData!A$1:E$220,4,FALSE())</f>
        <v>56.6358889</v>
      </c>
      <c r="C301" s="64" t="n">
        <f aca="false">VLOOKUP(A301,SampleData!A$1:E$220,5,FALSE())</f>
        <v>9.8166111</v>
      </c>
      <c r="D301" s="66" t="s">
        <v>3517</v>
      </c>
      <c r="E301" s="64" t="s">
        <v>636</v>
      </c>
      <c r="F301" s="0" t="s">
        <v>709</v>
      </c>
      <c r="G301" s="0" t="s">
        <v>3514</v>
      </c>
      <c r="H301" s="0" t="s">
        <v>3515</v>
      </c>
      <c r="I301" s="0" t="s">
        <v>3516</v>
      </c>
      <c r="J301" s="0" t="str">
        <f aca="false">IF(H301="Present",H301&amp;"_"&amp;I301,H301)</f>
        <v>Absent</v>
      </c>
    </row>
    <row r="302" customFormat="false" ht="14.25" hidden="false" customHeight="false" outlineLevel="0" collapsed="false">
      <c r="A302" s="0" t="s">
        <v>113</v>
      </c>
      <c r="B302" s="64" t="n">
        <f aca="false">VLOOKUP(A302,SampleData!A$1:E$220,4,FALSE())</f>
        <v>56.6358889</v>
      </c>
      <c r="C302" s="64" t="n">
        <f aca="false">VLOOKUP(A302,SampleData!A$1:E$220,5,FALSE())</f>
        <v>9.8166111</v>
      </c>
      <c r="D302" s="66" t="s">
        <v>3518</v>
      </c>
      <c r="E302" s="0" t="s">
        <v>710</v>
      </c>
      <c r="F302" s="0" t="s">
        <v>710</v>
      </c>
      <c r="G302" s="0" t="s">
        <v>735</v>
      </c>
      <c r="H302" s="0" t="s">
        <v>3515</v>
      </c>
      <c r="I302" s="0" t="s">
        <v>3516</v>
      </c>
      <c r="J302" s="0" t="str">
        <f aca="false">IF(H302="Present",H302&amp;"_"&amp;I302,H302)</f>
        <v>Absent</v>
      </c>
    </row>
    <row r="303" customFormat="false" ht="14.25" hidden="false" customHeight="false" outlineLevel="0" collapsed="false">
      <c r="A303" s="0" t="s">
        <v>113</v>
      </c>
      <c r="B303" s="64" t="n">
        <f aca="false">VLOOKUP(A303,SampleData!A$1:E$220,4,FALSE())</f>
        <v>56.6358889</v>
      </c>
      <c r="C303" s="64" t="n">
        <f aca="false">VLOOKUP(A303,SampleData!A$1:E$220,5,FALSE())</f>
        <v>9.8166111</v>
      </c>
      <c r="D303" s="66" t="s">
        <v>3519</v>
      </c>
      <c r="E303" s="64" t="s">
        <v>3520</v>
      </c>
      <c r="F303" s="0" t="s">
        <v>697</v>
      </c>
      <c r="G303" s="0" t="s">
        <v>3514</v>
      </c>
      <c r="H303" s="0" t="s">
        <v>3515</v>
      </c>
      <c r="I303" s="0" t="s">
        <v>3516</v>
      </c>
      <c r="J303" s="0" t="str">
        <f aca="false">IF(H303="Present",H303&amp;"_"&amp;I303,H303)</f>
        <v>Absent</v>
      </c>
    </row>
    <row r="304" customFormat="false" ht="14.25" hidden="false" customHeight="false" outlineLevel="0" collapsed="false">
      <c r="A304" s="0" t="s">
        <v>113</v>
      </c>
      <c r="B304" s="64" t="n">
        <f aca="false">VLOOKUP(A304,SampleData!A$1:E$220,4,FALSE())</f>
        <v>56.6358889</v>
      </c>
      <c r="C304" s="64" t="n">
        <f aca="false">VLOOKUP(A304,SampleData!A$1:E$220,5,FALSE())</f>
        <v>9.8166111</v>
      </c>
      <c r="D304" s="66" t="s">
        <v>3521</v>
      </c>
      <c r="E304" s="64" t="s">
        <v>208</v>
      </c>
      <c r="F304" s="0" t="s">
        <v>704</v>
      </c>
      <c r="G304" s="0" t="s">
        <v>3514</v>
      </c>
      <c r="H304" s="0" t="s">
        <v>3515</v>
      </c>
      <c r="I304" s="0" t="s">
        <v>3516</v>
      </c>
      <c r="J304" s="0" t="str">
        <f aca="false">IF(H304="Present",H304&amp;"_"&amp;I304,H304)</f>
        <v>Absent</v>
      </c>
    </row>
    <row r="305" customFormat="false" ht="14.25" hidden="false" customHeight="false" outlineLevel="0" collapsed="false">
      <c r="A305" s="0" t="s">
        <v>113</v>
      </c>
      <c r="B305" s="64" t="n">
        <f aca="false">VLOOKUP(A305,SampleData!A$1:E$220,4,FALSE())</f>
        <v>56.6358889</v>
      </c>
      <c r="C305" s="64" t="n">
        <f aca="false">VLOOKUP(A305,SampleData!A$1:E$220,5,FALSE())</f>
        <v>9.8166111</v>
      </c>
      <c r="D305" s="66" t="s">
        <v>3522</v>
      </c>
      <c r="E305" s="64" t="s">
        <v>3523</v>
      </c>
      <c r="F305" s="0" t="s">
        <v>708</v>
      </c>
      <c r="G305" s="0" t="s">
        <v>735</v>
      </c>
      <c r="H305" s="0" t="s">
        <v>3515</v>
      </c>
      <c r="I305" s="0" t="s">
        <v>3516</v>
      </c>
      <c r="J305" s="0" t="str">
        <f aca="false">IF(H305="Present",H305&amp;"_"&amp;I305,H305)</f>
        <v>Absent</v>
      </c>
    </row>
    <row r="306" customFormat="false" ht="14.25" hidden="false" customHeight="false" outlineLevel="0" collapsed="false">
      <c r="A306" s="0" t="s">
        <v>113</v>
      </c>
      <c r="B306" s="64" t="n">
        <f aca="false">VLOOKUP(A306,SampleData!A$1:E$220,4,FALSE())</f>
        <v>56.6358889</v>
      </c>
      <c r="C306" s="64" t="n">
        <f aca="false">VLOOKUP(A306,SampleData!A$1:E$220,5,FALSE())</f>
        <v>9.8166111</v>
      </c>
      <c r="D306" s="66" t="s">
        <v>3522</v>
      </c>
      <c r="E306" s="64" t="s">
        <v>3523</v>
      </c>
      <c r="F306" s="0" t="s">
        <v>708</v>
      </c>
      <c r="G306" s="0" t="s">
        <v>735</v>
      </c>
      <c r="H306" s="0" t="s">
        <v>3515</v>
      </c>
      <c r="I306" s="0" t="s">
        <v>3516</v>
      </c>
      <c r="J306" s="0" t="str">
        <f aca="false">IF(H306="Present",H306&amp;"_"&amp;I306,H306)</f>
        <v>Absent</v>
      </c>
    </row>
    <row r="307" customFormat="false" ht="14.25" hidden="false" customHeight="false" outlineLevel="0" collapsed="false">
      <c r="A307" s="0" t="s">
        <v>113</v>
      </c>
      <c r="B307" s="64" t="n">
        <f aca="false">VLOOKUP(A307,SampleData!A$1:E$220,4,FALSE())</f>
        <v>56.6358889</v>
      </c>
      <c r="C307" s="64" t="n">
        <f aca="false">VLOOKUP(A307,SampleData!A$1:E$220,5,FALSE())</f>
        <v>9.8166111</v>
      </c>
      <c r="D307" s="66" t="s">
        <v>3524</v>
      </c>
      <c r="E307" s="64" t="s">
        <v>3525</v>
      </c>
      <c r="F307" s="0" t="s">
        <v>699</v>
      </c>
      <c r="G307" s="0" t="s">
        <v>735</v>
      </c>
      <c r="H307" s="0" t="s">
        <v>3515</v>
      </c>
      <c r="I307" s="0" t="s">
        <v>3516</v>
      </c>
      <c r="J307" s="0" t="str">
        <f aca="false">IF(H307="Present",H307&amp;"_"&amp;I307,H307)</f>
        <v>Absent</v>
      </c>
    </row>
    <row r="308" customFormat="false" ht="14.25" hidden="false" customHeight="false" outlineLevel="0" collapsed="false">
      <c r="A308" s="0" t="s">
        <v>113</v>
      </c>
      <c r="B308" s="64" t="n">
        <f aca="false">VLOOKUP(A308,SampleData!A$1:E$220,4,FALSE())</f>
        <v>56.6358889</v>
      </c>
      <c r="C308" s="64" t="n">
        <f aca="false">VLOOKUP(A308,SampleData!A$1:E$220,5,FALSE())</f>
        <v>9.8166111</v>
      </c>
      <c r="D308" s="66" t="s">
        <v>229</v>
      </c>
      <c r="E308" s="0" t="s">
        <v>199</v>
      </c>
      <c r="F308" s="0" t="s">
        <v>199</v>
      </c>
      <c r="G308" s="0" t="s">
        <v>3514</v>
      </c>
      <c r="H308" s="0" t="s">
        <v>3515</v>
      </c>
      <c r="I308" s="0" t="s">
        <v>3516</v>
      </c>
      <c r="J308" s="0" t="str">
        <f aca="false">IF(H308="Present",H308&amp;"_"&amp;I308,H308)</f>
        <v>Absent</v>
      </c>
    </row>
    <row r="309" customFormat="false" ht="14.25" hidden="false" customHeight="false" outlineLevel="0" collapsed="false">
      <c r="A309" s="0" t="s">
        <v>113</v>
      </c>
      <c r="B309" s="64" t="n">
        <f aca="false">VLOOKUP(A309,SampleData!A$1:E$220,4,FALSE())</f>
        <v>56.6358889</v>
      </c>
      <c r="C309" s="64" t="n">
        <f aca="false">VLOOKUP(A309,SampleData!A$1:E$220,5,FALSE())</f>
        <v>9.8166111</v>
      </c>
      <c r="D309" s="66" t="s">
        <v>229</v>
      </c>
      <c r="E309" s="0" t="s">
        <v>199</v>
      </c>
      <c r="F309" s="0" t="s">
        <v>199</v>
      </c>
      <c r="G309" s="0" t="s">
        <v>735</v>
      </c>
      <c r="H309" s="0" t="s">
        <v>3515</v>
      </c>
      <c r="I309" s="0" t="s">
        <v>3516</v>
      </c>
      <c r="J309" s="0" t="str">
        <f aca="false">IF(H309="Present",H309&amp;"_"&amp;I309,H309)</f>
        <v>Absent</v>
      </c>
    </row>
    <row r="310" customFormat="false" ht="14.25" hidden="false" customHeight="false" outlineLevel="0" collapsed="false">
      <c r="A310" s="0" t="s">
        <v>113</v>
      </c>
      <c r="B310" s="64" t="n">
        <f aca="false">VLOOKUP(A310,SampleData!A$1:E$220,4,FALSE())</f>
        <v>56.6358889</v>
      </c>
      <c r="C310" s="64" t="n">
        <f aca="false">VLOOKUP(A310,SampleData!A$1:E$220,5,FALSE())</f>
        <v>9.8166111</v>
      </c>
      <c r="D310" s="66" t="s">
        <v>3526</v>
      </c>
      <c r="E310" s="0" t="s">
        <v>385</v>
      </c>
      <c r="F310" s="0" t="s">
        <v>385</v>
      </c>
      <c r="G310" s="0" t="s">
        <v>3514</v>
      </c>
      <c r="H310" s="0" t="s">
        <v>3515</v>
      </c>
      <c r="I310" s="0" t="s">
        <v>3516</v>
      </c>
      <c r="J310" s="0" t="str">
        <f aca="false">IF(H310="Present",H310&amp;"_"&amp;I310,H310)</f>
        <v>Absent</v>
      </c>
    </row>
    <row r="311" customFormat="false" ht="14.25" hidden="false" customHeight="false" outlineLevel="0" collapsed="false">
      <c r="A311" s="0" t="s">
        <v>113</v>
      </c>
      <c r="B311" s="64" t="n">
        <f aca="false">VLOOKUP(A311,SampleData!A$1:E$220,4,FALSE())</f>
        <v>56.6358889</v>
      </c>
      <c r="C311" s="64" t="n">
        <f aca="false">VLOOKUP(A311,SampleData!A$1:E$220,5,FALSE())</f>
        <v>9.8166111</v>
      </c>
      <c r="D311" s="66" t="s">
        <v>3527</v>
      </c>
      <c r="E311" s="64" t="s">
        <v>74</v>
      </c>
      <c r="F311" s="0" t="s">
        <v>701</v>
      </c>
      <c r="G311" s="0" t="s">
        <v>3514</v>
      </c>
      <c r="H311" s="0" t="s">
        <v>3515</v>
      </c>
      <c r="I311" s="0" t="s">
        <v>3516</v>
      </c>
      <c r="J311" s="0" t="str">
        <f aca="false">IF(H311="Present",H311&amp;"_"&amp;I311,H311)</f>
        <v>Absent</v>
      </c>
    </row>
    <row r="312" customFormat="false" ht="14.25" hidden="false" customHeight="false" outlineLevel="0" collapsed="false">
      <c r="A312" s="0" t="s">
        <v>113</v>
      </c>
      <c r="B312" s="64" t="n">
        <f aca="false">VLOOKUP(A312,SampleData!A$1:E$220,4,FALSE())</f>
        <v>56.6358889</v>
      </c>
      <c r="C312" s="64" t="n">
        <f aca="false">VLOOKUP(A312,SampleData!A$1:E$220,5,FALSE())</f>
        <v>9.8166111</v>
      </c>
      <c r="D312" s="66" t="s">
        <v>3528</v>
      </c>
      <c r="E312" s="64" t="s">
        <v>177</v>
      </c>
      <c r="F312" s="0" t="s">
        <v>3529</v>
      </c>
      <c r="G312" s="0" t="s">
        <v>735</v>
      </c>
      <c r="H312" s="0" t="s">
        <v>3515</v>
      </c>
      <c r="I312" s="0" t="s">
        <v>3516</v>
      </c>
      <c r="J312" s="0" t="str">
        <f aca="false">IF(H312="Present",H312&amp;"_"&amp;I312,H312)</f>
        <v>Absent</v>
      </c>
    </row>
    <row r="313" customFormat="false" ht="14.25" hidden="false" customHeight="false" outlineLevel="0" collapsed="false">
      <c r="A313" s="0" t="s">
        <v>113</v>
      </c>
      <c r="B313" s="64" t="n">
        <f aca="false">VLOOKUP(A313,SampleData!A$1:E$220,4,FALSE())</f>
        <v>56.6358889</v>
      </c>
      <c r="C313" s="64" t="n">
        <f aca="false">VLOOKUP(A313,SampleData!A$1:E$220,5,FALSE())</f>
        <v>9.8166111</v>
      </c>
      <c r="D313" s="66" t="s">
        <v>3528</v>
      </c>
      <c r="E313" s="64" t="s">
        <v>177</v>
      </c>
      <c r="F313" s="0" t="s">
        <v>3529</v>
      </c>
      <c r="G313" s="0" t="s">
        <v>3514</v>
      </c>
      <c r="H313" s="0" t="s">
        <v>3515</v>
      </c>
      <c r="I313" s="0" t="s">
        <v>3516</v>
      </c>
      <c r="J313" s="0" t="str">
        <f aca="false">IF(H313="Present",H313&amp;"_"&amp;I313,H313)</f>
        <v>Absent</v>
      </c>
    </row>
    <row r="314" customFormat="false" ht="14.25" hidden="false" customHeight="false" outlineLevel="0" collapsed="false">
      <c r="A314" s="0" t="s">
        <v>113</v>
      </c>
      <c r="B314" s="64" t="n">
        <f aca="false">VLOOKUP(A314,SampleData!A$1:E$220,4,FALSE())</f>
        <v>56.6358889</v>
      </c>
      <c r="C314" s="64" t="n">
        <f aca="false">VLOOKUP(A314,SampleData!A$1:E$220,5,FALSE())</f>
        <v>9.8166111</v>
      </c>
      <c r="D314" s="66" t="s">
        <v>3530</v>
      </c>
      <c r="E314" s="64" t="s">
        <v>3531</v>
      </c>
      <c r="F314" s="0" t="s">
        <v>700</v>
      </c>
      <c r="G314" s="0" t="s">
        <v>3514</v>
      </c>
      <c r="H314" s="0" t="s">
        <v>3515</v>
      </c>
      <c r="I314" s="0" t="s">
        <v>3516</v>
      </c>
      <c r="J314" s="0" t="str">
        <f aca="false">IF(H314="Present",H314&amp;"_"&amp;I314,H314)</f>
        <v>Absent</v>
      </c>
    </row>
    <row r="315" customFormat="false" ht="14.25" hidden="false" customHeight="false" outlineLevel="0" collapsed="false">
      <c r="A315" s="0" t="s">
        <v>113</v>
      </c>
      <c r="B315" s="64" t="n">
        <f aca="false">VLOOKUP(A315,SampleData!A$1:E$220,4,FALSE())</f>
        <v>56.6358889</v>
      </c>
      <c r="C315" s="64" t="n">
        <f aca="false">VLOOKUP(A315,SampleData!A$1:E$220,5,FALSE())</f>
        <v>9.8166111</v>
      </c>
      <c r="D315" s="66" t="s">
        <v>3532</v>
      </c>
      <c r="E315" s="64" t="s">
        <v>353</v>
      </c>
      <c r="F315" s="0" t="s">
        <v>696</v>
      </c>
      <c r="G315" s="0" t="s">
        <v>735</v>
      </c>
      <c r="H315" s="0" t="s">
        <v>3515</v>
      </c>
      <c r="I315" s="0" t="s">
        <v>3516</v>
      </c>
      <c r="J315" s="0" t="str">
        <f aca="false">IF(H315="Present",H315&amp;"_"&amp;I315,H315)</f>
        <v>Absent</v>
      </c>
    </row>
    <row r="316" customFormat="false" ht="14.25" hidden="false" customHeight="false" outlineLevel="0" collapsed="false">
      <c r="A316" s="0" t="s">
        <v>113</v>
      </c>
      <c r="B316" s="64" t="n">
        <f aca="false">VLOOKUP(A316,SampleData!A$1:E$220,4,FALSE())</f>
        <v>56.6358889</v>
      </c>
      <c r="C316" s="64" t="n">
        <f aca="false">VLOOKUP(A316,SampleData!A$1:E$220,5,FALSE())</f>
        <v>9.8166111</v>
      </c>
      <c r="D316" s="66" t="s">
        <v>3532</v>
      </c>
      <c r="E316" s="64" t="s">
        <v>353</v>
      </c>
      <c r="F316" s="0" t="s">
        <v>696</v>
      </c>
      <c r="G316" s="0" t="s">
        <v>735</v>
      </c>
      <c r="H316" s="0" t="s">
        <v>3515</v>
      </c>
      <c r="I316" s="0" t="s">
        <v>3516</v>
      </c>
      <c r="J316" s="0" t="str">
        <f aca="false">IF(H316="Present",H316&amp;"_"&amp;I316,H316)</f>
        <v>Absent</v>
      </c>
    </row>
    <row r="317" customFormat="false" ht="14.25" hidden="false" customHeight="false" outlineLevel="0" collapsed="false">
      <c r="A317" s="0" t="s">
        <v>113</v>
      </c>
      <c r="B317" s="64" t="n">
        <f aca="false">VLOOKUP(A317,SampleData!A$1:E$220,4,FALSE())</f>
        <v>56.6358889</v>
      </c>
      <c r="C317" s="64" t="n">
        <f aca="false">VLOOKUP(A317,SampleData!A$1:E$220,5,FALSE())</f>
        <v>9.8166111</v>
      </c>
      <c r="D317" s="66" t="s">
        <v>3534</v>
      </c>
      <c r="E317" s="64" t="s">
        <v>62</v>
      </c>
      <c r="F317" s="0" t="s">
        <v>702</v>
      </c>
      <c r="G317" s="0" t="s">
        <v>735</v>
      </c>
      <c r="H317" s="0" t="s">
        <v>3515</v>
      </c>
      <c r="I317" s="0" t="s">
        <v>3516</v>
      </c>
      <c r="J317" s="0" t="str">
        <f aca="false">IF(H317="Present",H317&amp;"_"&amp;I317,H317)</f>
        <v>Absent</v>
      </c>
    </row>
    <row r="318" customFormat="false" ht="14.25" hidden="false" customHeight="false" outlineLevel="0" collapsed="false">
      <c r="A318" s="0" t="s">
        <v>113</v>
      </c>
      <c r="B318" s="64" t="n">
        <f aca="false">VLOOKUP(A318,SampleData!A$1:E$220,4,FALSE())</f>
        <v>56.6358889</v>
      </c>
      <c r="C318" s="64" t="n">
        <f aca="false">VLOOKUP(A318,SampleData!A$1:E$220,5,FALSE())</f>
        <v>9.8166111</v>
      </c>
      <c r="D318" s="66" t="s">
        <v>3534</v>
      </c>
      <c r="E318" s="64" t="s">
        <v>62</v>
      </c>
      <c r="F318" s="0" t="s">
        <v>702</v>
      </c>
      <c r="G318" s="0" t="s">
        <v>735</v>
      </c>
      <c r="H318" s="0" t="s">
        <v>3515</v>
      </c>
      <c r="I318" s="0" t="s">
        <v>3516</v>
      </c>
      <c r="J318" s="0" t="str">
        <f aca="false">IF(H318="Present",H318&amp;"_"&amp;I318,H318)</f>
        <v>Absent</v>
      </c>
    </row>
    <row r="319" customFormat="false" ht="14.25" hidden="false" customHeight="false" outlineLevel="0" collapsed="false">
      <c r="A319" s="0" t="s">
        <v>113</v>
      </c>
      <c r="B319" s="64" t="n">
        <f aca="false">VLOOKUP(A319,SampleData!A$1:E$220,4,FALSE())</f>
        <v>56.6358889</v>
      </c>
      <c r="C319" s="64" t="n">
        <f aca="false">VLOOKUP(A319,SampleData!A$1:E$220,5,FALSE())</f>
        <v>9.8166111</v>
      </c>
      <c r="D319" s="66" t="s">
        <v>3536</v>
      </c>
      <c r="E319" s="0" t="s">
        <v>705</v>
      </c>
      <c r="F319" s="0" t="s">
        <v>705</v>
      </c>
      <c r="G319" s="0" t="s">
        <v>735</v>
      </c>
      <c r="H319" s="0" t="s">
        <v>3533</v>
      </c>
      <c r="I319" s="0" t="s">
        <v>3535</v>
      </c>
      <c r="J319" s="0" t="str">
        <f aca="false">IF(H319="Present",H319&amp;"_"&amp;I319,H319)</f>
        <v>Present_Ct&lt;41</v>
      </c>
    </row>
    <row r="320" customFormat="false" ht="14.25" hidden="false" customHeight="false" outlineLevel="0" collapsed="false">
      <c r="A320" s="0" t="s">
        <v>113</v>
      </c>
      <c r="B320" s="64" t="n">
        <f aca="false">VLOOKUP(A320,SampleData!A$1:E$220,4,FALSE())</f>
        <v>56.6358889</v>
      </c>
      <c r="C320" s="64" t="n">
        <f aca="false">VLOOKUP(A320,SampleData!A$1:E$220,5,FALSE())</f>
        <v>9.8166111</v>
      </c>
      <c r="D320" s="66" t="s">
        <v>3536</v>
      </c>
      <c r="E320" s="0" t="s">
        <v>705</v>
      </c>
      <c r="F320" s="0" t="s">
        <v>705</v>
      </c>
      <c r="G320" s="0" t="s">
        <v>3514</v>
      </c>
      <c r="H320" s="0" t="s">
        <v>3533</v>
      </c>
      <c r="I320" s="0" t="s">
        <v>3535</v>
      </c>
      <c r="J320" s="0" t="str">
        <f aca="false">IF(H320="Present",H320&amp;"_"&amp;I320,H320)</f>
        <v>Present_Ct&lt;41</v>
      </c>
    </row>
    <row r="321" customFormat="false" ht="14.25" hidden="false" customHeight="false" outlineLevel="0" collapsed="false">
      <c r="A321" s="0" t="s">
        <v>113</v>
      </c>
      <c r="B321" s="64" t="n">
        <f aca="false">VLOOKUP(A321,SampleData!A$1:E$220,4,FALSE())</f>
        <v>56.6358889</v>
      </c>
      <c r="C321" s="64" t="n">
        <f aca="false">VLOOKUP(A321,SampleData!A$1:E$220,5,FALSE())</f>
        <v>9.8166111</v>
      </c>
      <c r="D321" s="66" t="s">
        <v>3537</v>
      </c>
      <c r="E321" s="0" t="s">
        <v>698</v>
      </c>
      <c r="F321" s="0" t="s">
        <v>698</v>
      </c>
      <c r="G321" s="0" t="s">
        <v>3514</v>
      </c>
      <c r="H321" s="0" t="s">
        <v>3533</v>
      </c>
      <c r="I321" s="0" t="s">
        <v>3516</v>
      </c>
      <c r="J321" s="0" t="str">
        <f aca="false">IF(H321="Present",H321&amp;"_"&amp;I321,H321)</f>
        <v>Present_Ct&gt;41</v>
      </c>
    </row>
    <row r="322" customFormat="false" ht="14.25" hidden="false" customHeight="false" outlineLevel="0" collapsed="false">
      <c r="A322" s="0" t="s">
        <v>113</v>
      </c>
      <c r="B322" s="64" t="n">
        <f aca="false">VLOOKUP(A322,SampleData!A$1:E$220,4,FALSE())</f>
        <v>56.6358889</v>
      </c>
      <c r="C322" s="64" t="n">
        <f aca="false">VLOOKUP(A322,SampleData!A$1:E$220,5,FALSE())</f>
        <v>9.8166111</v>
      </c>
      <c r="D322" s="66" t="s">
        <v>3538</v>
      </c>
      <c r="E322" s="64" t="s">
        <v>3539</v>
      </c>
      <c r="F322" s="0" t="s">
        <v>706</v>
      </c>
      <c r="G322" s="0" t="s">
        <v>3514</v>
      </c>
      <c r="H322" s="0" t="s">
        <v>3515</v>
      </c>
      <c r="I322" s="0" t="s">
        <v>3516</v>
      </c>
      <c r="J322" s="0" t="str">
        <f aca="false">IF(H322="Present",H322&amp;"_"&amp;I322,H322)</f>
        <v>Absent</v>
      </c>
    </row>
    <row r="323" customFormat="false" ht="14.25" hidden="false" customHeight="false" outlineLevel="0" collapsed="false">
      <c r="A323" s="0" t="s">
        <v>113</v>
      </c>
      <c r="B323" s="64" t="n">
        <f aca="false">VLOOKUP(A323,SampleData!A$1:E$220,4,FALSE())</f>
        <v>56.6358889</v>
      </c>
      <c r="C323" s="64" t="n">
        <f aca="false">VLOOKUP(A323,SampleData!A$1:E$220,5,FALSE())</f>
        <v>9.8166111</v>
      </c>
      <c r="D323" s="66" t="s">
        <v>3537</v>
      </c>
      <c r="E323" s="0" t="s">
        <v>698</v>
      </c>
      <c r="F323" s="0" t="s">
        <v>698</v>
      </c>
      <c r="G323" s="0" t="s">
        <v>735</v>
      </c>
      <c r="H323" s="0" t="s">
        <v>3515</v>
      </c>
      <c r="I323" s="0" t="s">
        <v>3516</v>
      </c>
      <c r="J323" s="0" t="str">
        <f aca="false">IF(H323="Present",H323&amp;"_"&amp;I323,H323)</f>
        <v>Absent</v>
      </c>
    </row>
    <row r="324" customFormat="false" ht="14.25" hidden="false" customHeight="false" outlineLevel="0" collapsed="false">
      <c r="A324" s="0" t="s">
        <v>116</v>
      </c>
      <c r="B324" s="64" t="n">
        <f aca="false">VLOOKUP(A324,SampleData!A$1:E$220,4,FALSE())</f>
        <v>55.5788547</v>
      </c>
      <c r="C324" s="64" t="n">
        <f aca="false">VLOOKUP(A324,SampleData!A$1:E$220,5,FALSE())</f>
        <v>10.1656261</v>
      </c>
      <c r="D324" s="66" t="s">
        <v>3512</v>
      </c>
      <c r="E324" s="64" t="s">
        <v>3513</v>
      </c>
      <c r="F324" s="0" t="s">
        <v>703</v>
      </c>
      <c r="G324" s="0" t="s">
        <v>735</v>
      </c>
      <c r="H324" s="0" t="s">
        <v>3515</v>
      </c>
      <c r="I324" s="0" t="s">
        <v>3516</v>
      </c>
      <c r="J324" s="0" t="str">
        <f aca="false">IF(H324="Present",H324&amp;"_"&amp;I324,H324)</f>
        <v>Absent</v>
      </c>
    </row>
    <row r="325" customFormat="false" ht="14.25" hidden="false" customHeight="false" outlineLevel="0" collapsed="false">
      <c r="A325" s="0" t="s">
        <v>116</v>
      </c>
      <c r="B325" s="64" t="n">
        <f aca="false">VLOOKUP(A325,SampleData!A$1:E$220,4,FALSE())</f>
        <v>55.5788547</v>
      </c>
      <c r="C325" s="64" t="n">
        <f aca="false">VLOOKUP(A325,SampleData!A$1:E$220,5,FALSE())</f>
        <v>10.1656261</v>
      </c>
      <c r="D325" s="66" t="s">
        <v>3512</v>
      </c>
      <c r="E325" s="64" t="s">
        <v>3513</v>
      </c>
      <c r="F325" s="0" t="s">
        <v>703</v>
      </c>
      <c r="G325" s="0" t="s">
        <v>735</v>
      </c>
      <c r="H325" s="0" t="s">
        <v>3515</v>
      </c>
      <c r="I325" s="0" t="s">
        <v>3516</v>
      </c>
      <c r="J325" s="0" t="str">
        <f aca="false">IF(H325="Present",H325&amp;"_"&amp;I325,H325)</f>
        <v>Absent</v>
      </c>
    </row>
    <row r="326" customFormat="false" ht="14.25" hidden="false" customHeight="false" outlineLevel="0" collapsed="false">
      <c r="A326" s="0" t="s">
        <v>116</v>
      </c>
      <c r="B326" s="64" t="n">
        <f aca="false">VLOOKUP(A326,SampleData!A$1:E$220,4,FALSE())</f>
        <v>55.5788547</v>
      </c>
      <c r="C326" s="64" t="n">
        <f aca="false">VLOOKUP(A326,SampleData!A$1:E$220,5,FALSE())</f>
        <v>10.1656261</v>
      </c>
      <c r="D326" s="66" t="s">
        <v>3517</v>
      </c>
      <c r="E326" s="64" t="s">
        <v>636</v>
      </c>
      <c r="F326" s="0" t="s">
        <v>709</v>
      </c>
      <c r="G326" s="0" t="s">
        <v>3514</v>
      </c>
      <c r="H326" s="0" t="s">
        <v>3515</v>
      </c>
      <c r="I326" s="0" t="s">
        <v>3516</v>
      </c>
      <c r="J326" s="0" t="str">
        <f aca="false">IF(H326="Present",H326&amp;"_"&amp;I326,H326)</f>
        <v>Absent</v>
      </c>
    </row>
    <row r="327" customFormat="false" ht="14.25" hidden="false" customHeight="false" outlineLevel="0" collapsed="false">
      <c r="A327" s="0" t="s">
        <v>116</v>
      </c>
      <c r="B327" s="64" t="n">
        <f aca="false">VLOOKUP(A327,SampleData!A$1:E$220,4,FALSE())</f>
        <v>55.5788547</v>
      </c>
      <c r="C327" s="64" t="n">
        <f aca="false">VLOOKUP(A327,SampleData!A$1:E$220,5,FALSE())</f>
        <v>10.1656261</v>
      </c>
      <c r="D327" s="66" t="s">
        <v>3518</v>
      </c>
      <c r="E327" s="0" t="s">
        <v>710</v>
      </c>
      <c r="F327" s="0" t="s">
        <v>710</v>
      </c>
      <c r="G327" s="0" t="s">
        <v>735</v>
      </c>
      <c r="H327" s="0" t="s">
        <v>3515</v>
      </c>
      <c r="I327" s="0" t="s">
        <v>3516</v>
      </c>
      <c r="J327" s="0" t="str">
        <f aca="false">IF(H327="Present",H327&amp;"_"&amp;I327,H327)</f>
        <v>Absent</v>
      </c>
    </row>
    <row r="328" customFormat="false" ht="14.25" hidden="false" customHeight="false" outlineLevel="0" collapsed="false">
      <c r="A328" s="0" t="s">
        <v>116</v>
      </c>
      <c r="B328" s="64" t="n">
        <f aca="false">VLOOKUP(A328,SampleData!A$1:E$220,4,FALSE())</f>
        <v>55.5788547</v>
      </c>
      <c r="C328" s="64" t="n">
        <f aca="false">VLOOKUP(A328,SampleData!A$1:E$220,5,FALSE())</f>
        <v>10.1656261</v>
      </c>
      <c r="D328" s="66" t="s">
        <v>3518</v>
      </c>
      <c r="E328" s="0" t="s">
        <v>710</v>
      </c>
      <c r="F328" s="0" t="s">
        <v>710</v>
      </c>
      <c r="G328" s="0" t="s">
        <v>735</v>
      </c>
      <c r="H328" s="0" t="s">
        <v>3515</v>
      </c>
      <c r="I328" s="0" t="s">
        <v>3516</v>
      </c>
      <c r="J328" s="0" t="str">
        <f aca="false">IF(H328="Present",H328&amp;"_"&amp;I328,H328)</f>
        <v>Absent</v>
      </c>
    </row>
    <row r="329" customFormat="false" ht="14.25" hidden="false" customHeight="false" outlineLevel="0" collapsed="false">
      <c r="A329" s="0" t="s">
        <v>116</v>
      </c>
      <c r="B329" s="64" t="n">
        <f aca="false">VLOOKUP(A329,SampleData!A$1:E$220,4,FALSE())</f>
        <v>55.5788547</v>
      </c>
      <c r="C329" s="64" t="n">
        <f aca="false">VLOOKUP(A329,SampleData!A$1:E$220,5,FALSE())</f>
        <v>10.1656261</v>
      </c>
      <c r="D329" s="66" t="s">
        <v>3519</v>
      </c>
      <c r="E329" s="64" t="s">
        <v>3520</v>
      </c>
      <c r="F329" s="0" t="s">
        <v>697</v>
      </c>
      <c r="G329" s="0" t="s">
        <v>735</v>
      </c>
      <c r="H329" s="0" t="s">
        <v>3515</v>
      </c>
      <c r="I329" s="0" t="s">
        <v>3516</v>
      </c>
      <c r="J329" s="0" t="str">
        <f aca="false">IF(H329="Present",H329&amp;"_"&amp;I329,H329)</f>
        <v>Absent</v>
      </c>
    </row>
    <row r="330" customFormat="false" ht="14.25" hidden="false" customHeight="false" outlineLevel="0" collapsed="false">
      <c r="A330" s="0" t="s">
        <v>116</v>
      </c>
      <c r="B330" s="64" t="n">
        <f aca="false">VLOOKUP(A330,SampleData!A$1:E$220,4,FALSE())</f>
        <v>55.5788547</v>
      </c>
      <c r="C330" s="64" t="n">
        <f aca="false">VLOOKUP(A330,SampleData!A$1:E$220,5,FALSE())</f>
        <v>10.1656261</v>
      </c>
      <c r="D330" s="66" t="s">
        <v>3521</v>
      </c>
      <c r="E330" s="64" t="s">
        <v>208</v>
      </c>
      <c r="F330" s="0" t="s">
        <v>704</v>
      </c>
      <c r="G330" s="0" t="s">
        <v>735</v>
      </c>
      <c r="H330" s="0" t="s">
        <v>3515</v>
      </c>
      <c r="I330" s="0" t="s">
        <v>3516</v>
      </c>
      <c r="J330" s="0" t="str">
        <f aca="false">IF(H330="Present",H330&amp;"_"&amp;I330,H330)</f>
        <v>Absent</v>
      </c>
    </row>
    <row r="331" customFormat="false" ht="14.25" hidden="false" customHeight="false" outlineLevel="0" collapsed="false">
      <c r="A331" s="0" t="s">
        <v>116</v>
      </c>
      <c r="B331" s="64" t="n">
        <f aca="false">VLOOKUP(A331,SampleData!A$1:E$220,4,FALSE())</f>
        <v>55.5788547</v>
      </c>
      <c r="C331" s="64" t="n">
        <f aca="false">VLOOKUP(A331,SampleData!A$1:E$220,5,FALSE())</f>
        <v>10.1656261</v>
      </c>
      <c r="D331" s="66" t="s">
        <v>3521</v>
      </c>
      <c r="E331" s="64" t="s">
        <v>208</v>
      </c>
      <c r="F331" s="0" t="s">
        <v>704</v>
      </c>
      <c r="G331" s="0" t="s">
        <v>3514</v>
      </c>
      <c r="H331" s="0" t="s">
        <v>3515</v>
      </c>
      <c r="I331" s="0" t="s">
        <v>3516</v>
      </c>
      <c r="J331" s="0" t="str">
        <f aca="false">IF(H331="Present",H331&amp;"_"&amp;I331,H331)</f>
        <v>Absent</v>
      </c>
    </row>
    <row r="332" customFormat="false" ht="14.25" hidden="false" customHeight="false" outlineLevel="0" collapsed="false">
      <c r="A332" s="0" t="s">
        <v>116</v>
      </c>
      <c r="B332" s="64" t="n">
        <f aca="false">VLOOKUP(A332,SampleData!A$1:E$220,4,FALSE())</f>
        <v>55.5788547</v>
      </c>
      <c r="C332" s="64" t="n">
        <f aca="false">VLOOKUP(A332,SampleData!A$1:E$220,5,FALSE())</f>
        <v>10.1656261</v>
      </c>
      <c r="D332" s="66" t="s">
        <v>3522</v>
      </c>
      <c r="E332" s="64" t="s">
        <v>3523</v>
      </c>
      <c r="F332" s="0" t="s">
        <v>708</v>
      </c>
      <c r="G332" s="0" t="s">
        <v>735</v>
      </c>
      <c r="H332" s="0" t="s">
        <v>3515</v>
      </c>
      <c r="I332" s="0" t="s">
        <v>3516</v>
      </c>
      <c r="J332" s="0" t="str">
        <f aca="false">IF(H332="Present",H332&amp;"_"&amp;I332,H332)</f>
        <v>Absent</v>
      </c>
    </row>
    <row r="333" customFormat="false" ht="14.25" hidden="false" customHeight="false" outlineLevel="0" collapsed="false">
      <c r="A333" s="0" t="s">
        <v>116</v>
      </c>
      <c r="B333" s="64" t="n">
        <f aca="false">VLOOKUP(A333,SampleData!A$1:E$220,4,FALSE())</f>
        <v>55.5788547</v>
      </c>
      <c r="C333" s="64" t="n">
        <f aca="false">VLOOKUP(A333,SampleData!A$1:E$220,5,FALSE())</f>
        <v>10.1656261</v>
      </c>
      <c r="D333" s="66" t="s">
        <v>3524</v>
      </c>
      <c r="E333" s="64" t="s">
        <v>3525</v>
      </c>
      <c r="F333" s="0" t="s">
        <v>699</v>
      </c>
      <c r="G333" s="0" t="s">
        <v>735</v>
      </c>
      <c r="H333" s="0" t="s">
        <v>3515</v>
      </c>
      <c r="I333" s="0" t="s">
        <v>3516</v>
      </c>
      <c r="J333" s="0" t="str">
        <f aca="false">IF(H333="Present",H333&amp;"_"&amp;I333,H333)</f>
        <v>Absent</v>
      </c>
    </row>
    <row r="334" customFormat="false" ht="14.25" hidden="false" customHeight="false" outlineLevel="0" collapsed="false">
      <c r="A334" s="0" t="s">
        <v>116</v>
      </c>
      <c r="B334" s="64" t="n">
        <f aca="false">VLOOKUP(A334,SampleData!A$1:E$220,4,FALSE())</f>
        <v>55.5788547</v>
      </c>
      <c r="C334" s="64" t="n">
        <f aca="false">VLOOKUP(A334,SampleData!A$1:E$220,5,FALSE())</f>
        <v>10.1656261</v>
      </c>
      <c r="D334" s="66" t="s">
        <v>3524</v>
      </c>
      <c r="E334" s="64" t="s">
        <v>3525</v>
      </c>
      <c r="F334" s="0" t="s">
        <v>699</v>
      </c>
      <c r="G334" s="0" t="s">
        <v>735</v>
      </c>
      <c r="H334" s="0" t="s">
        <v>3515</v>
      </c>
      <c r="I334" s="0" t="s">
        <v>3516</v>
      </c>
      <c r="J334" s="0" t="str">
        <f aca="false">IF(H334="Present",H334&amp;"_"&amp;I334,H334)</f>
        <v>Absent</v>
      </c>
    </row>
    <row r="335" customFormat="false" ht="14.25" hidden="false" customHeight="false" outlineLevel="0" collapsed="false">
      <c r="A335" s="0" t="s">
        <v>116</v>
      </c>
      <c r="B335" s="64" t="n">
        <f aca="false">VLOOKUP(A335,SampleData!A$1:E$220,4,FALSE())</f>
        <v>55.5788547</v>
      </c>
      <c r="C335" s="64" t="n">
        <f aca="false">VLOOKUP(A335,SampleData!A$1:E$220,5,FALSE())</f>
        <v>10.1656261</v>
      </c>
      <c r="D335" s="66" t="s">
        <v>229</v>
      </c>
      <c r="E335" s="0" t="s">
        <v>199</v>
      </c>
      <c r="F335" s="0" t="s">
        <v>199</v>
      </c>
      <c r="G335" s="0" t="s">
        <v>735</v>
      </c>
      <c r="H335" s="0" t="s">
        <v>3515</v>
      </c>
      <c r="I335" s="0" t="s">
        <v>3516</v>
      </c>
      <c r="J335" s="0" t="str">
        <f aca="false">IF(H335="Present",H335&amp;"_"&amp;I335,H335)</f>
        <v>Absent</v>
      </c>
    </row>
    <row r="336" customFormat="false" ht="14.25" hidden="false" customHeight="false" outlineLevel="0" collapsed="false">
      <c r="A336" s="0" t="s">
        <v>116</v>
      </c>
      <c r="B336" s="64" t="n">
        <f aca="false">VLOOKUP(A336,SampleData!A$1:E$220,4,FALSE())</f>
        <v>55.5788547</v>
      </c>
      <c r="C336" s="64" t="n">
        <f aca="false">VLOOKUP(A336,SampleData!A$1:E$220,5,FALSE())</f>
        <v>10.1656261</v>
      </c>
      <c r="D336" s="66" t="s">
        <v>3526</v>
      </c>
      <c r="E336" s="0" t="s">
        <v>385</v>
      </c>
      <c r="F336" s="0" t="s">
        <v>385</v>
      </c>
      <c r="G336" s="0" t="s">
        <v>3514</v>
      </c>
      <c r="H336" s="0" t="s">
        <v>3515</v>
      </c>
      <c r="I336" s="0" t="s">
        <v>3516</v>
      </c>
      <c r="J336" s="0" t="str">
        <f aca="false">IF(H336="Present",H336&amp;"_"&amp;I336,H336)</f>
        <v>Absent</v>
      </c>
    </row>
    <row r="337" customFormat="false" ht="14.25" hidden="false" customHeight="false" outlineLevel="0" collapsed="false">
      <c r="A337" s="0" t="s">
        <v>116</v>
      </c>
      <c r="B337" s="64" t="n">
        <f aca="false">VLOOKUP(A337,SampleData!A$1:E$220,4,FALSE())</f>
        <v>55.5788547</v>
      </c>
      <c r="C337" s="64" t="n">
        <f aca="false">VLOOKUP(A337,SampleData!A$1:E$220,5,FALSE())</f>
        <v>10.1656261</v>
      </c>
      <c r="D337" s="66" t="s">
        <v>3526</v>
      </c>
      <c r="E337" s="0" t="s">
        <v>385</v>
      </c>
      <c r="F337" s="0" t="s">
        <v>385</v>
      </c>
      <c r="G337" s="0" t="s">
        <v>735</v>
      </c>
      <c r="H337" s="0" t="s">
        <v>3515</v>
      </c>
      <c r="I337" s="0" t="s">
        <v>3516</v>
      </c>
      <c r="J337" s="0" t="str">
        <f aca="false">IF(H337="Present",H337&amp;"_"&amp;I337,H337)</f>
        <v>Absent</v>
      </c>
    </row>
    <row r="338" customFormat="false" ht="14.25" hidden="false" customHeight="false" outlineLevel="0" collapsed="false">
      <c r="A338" s="0" t="s">
        <v>116</v>
      </c>
      <c r="B338" s="64" t="n">
        <f aca="false">VLOOKUP(A338,SampleData!A$1:E$220,4,FALSE())</f>
        <v>55.5788547</v>
      </c>
      <c r="C338" s="64" t="n">
        <f aca="false">VLOOKUP(A338,SampleData!A$1:E$220,5,FALSE())</f>
        <v>10.1656261</v>
      </c>
      <c r="D338" s="66" t="s">
        <v>3527</v>
      </c>
      <c r="E338" s="64" t="s">
        <v>74</v>
      </c>
      <c r="F338" s="0" t="s">
        <v>701</v>
      </c>
      <c r="G338" s="0" t="s">
        <v>735</v>
      </c>
      <c r="H338" s="0" t="s">
        <v>3515</v>
      </c>
      <c r="I338" s="0" t="s">
        <v>3516</v>
      </c>
      <c r="J338" s="0" t="str">
        <f aca="false">IF(H338="Present",H338&amp;"_"&amp;I338,H338)</f>
        <v>Absent</v>
      </c>
    </row>
    <row r="339" customFormat="false" ht="14.25" hidden="false" customHeight="false" outlineLevel="0" collapsed="false">
      <c r="A339" s="0" t="s">
        <v>116</v>
      </c>
      <c r="B339" s="64" t="n">
        <f aca="false">VLOOKUP(A339,SampleData!A$1:E$220,4,FALSE())</f>
        <v>55.5788547</v>
      </c>
      <c r="C339" s="64" t="n">
        <f aca="false">VLOOKUP(A339,SampleData!A$1:E$220,5,FALSE())</f>
        <v>10.1656261</v>
      </c>
      <c r="D339" s="66" t="s">
        <v>3528</v>
      </c>
      <c r="E339" s="64" t="s">
        <v>177</v>
      </c>
      <c r="F339" s="0" t="s">
        <v>3529</v>
      </c>
      <c r="G339" s="0" t="s">
        <v>3514</v>
      </c>
      <c r="H339" s="0" t="s">
        <v>3515</v>
      </c>
      <c r="I339" s="0" t="s">
        <v>3516</v>
      </c>
      <c r="J339" s="0" t="str">
        <f aca="false">IF(H339="Present",H339&amp;"_"&amp;I339,H339)</f>
        <v>Absent</v>
      </c>
    </row>
    <row r="340" customFormat="false" ht="14.25" hidden="false" customHeight="false" outlineLevel="0" collapsed="false">
      <c r="A340" s="0" t="s">
        <v>116</v>
      </c>
      <c r="B340" s="64" t="n">
        <f aca="false">VLOOKUP(A340,SampleData!A$1:E$220,4,FALSE())</f>
        <v>55.5788547</v>
      </c>
      <c r="C340" s="64" t="n">
        <f aca="false">VLOOKUP(A340,SampleData!A$1:E$220,5,FALSE())</f>
        <v>10.1656261</v>
      </c>
      <c r="D340" s="66" t="s">
        <v>3528</v>
      </c>
      <c r="E340" s="64" t="s">
        <v>177</v>
      </c>
      <c r="F340" s="0" t="s">
        <v>3529</v>
      </c>
      <c r="G340" s="0" t="s">
        <v>735</v>
      </c>
      <c r="H340" s="0" t="s">
        <v>3515</v>
      </c>
      <c r="I340" s="0" t="s">
        <v>3516</v>
      </c>
      <c r="J340" s="0" t="str">
        <f aca="false">IF(H340="Present",H340&amp;"_"&amp;I340,H340)</f>
        <v>Absent</v>
      </c>
    </row>
    <row r="341" customFormat="false" ht="14.25" hidden="false" customHeight="false" outlineLevel="0" collapsed="false">
      <c r="A341" s="0" t="s">
        <v>116</v>
      </c>
      <c r="B341" s="64" t="n">
        <f aca="false">VLOOKUP(A341,SampleData!A$1:E$220,4,FALSE())</f>
        <v>55.5788547</v>
      </c>
      <c r="C341" s="64" t="n">
        <f aca="false">VLOOKUP(A341,SampleData!A$1:E$220,5,FALSE())</f>
        <v>10.1656261</v>
      </c>
      <c r="D341" s="66" t="s">
        <v>3530</v>
      </c>
      <c r="E341" s="64" t="s">
        <v>3531</v>
      </c>
      <c r="F341" s="0" t="s">
        <v>700</v>
      </c>
      <c r="G341" s="0" t="s">
        <v>3514</v>
      </c>
      <c r="H341" s="0" t="s">
        <v>3515</v>
      </c>
      <c r="I341" s="0" t="s">
        <v>3516</v>
      </c>
      <c r="J341" s="0" t="str">
        <f aca="false">IF(H341="Present",H341&amp;"_"&amp;I341,H341)</f>
        <v>Absent</v>
      </c>
    </row>
    <row r="342" customFormat="false" ht="14.25" hidden="false" customHeight="false" outlineLevel="0" collapsed="false">
      <c r="A342" s="0" t="s">
        <v>116</v>
      </c>
      <c r="B342" s="64" t="n">
        <f aca="false">VLOOKUP(A342,SampleData!A$1:E$220,4,FALSE())</f>
        <v>55.5788547</v>
      </c>
      <c r="C342" s="64" t="n">
        <f aca="false">VLOOKUP(A342,SampleData!A$1:E$220,5,FALSE())</f>
        <v>10.1656261</v>
      </c>
      <c r="D342" s="66" t="s">
        <v>3532</v>
      </c>
      <c r="E342" s="64" t="s">
        <v>353</v>
      </c>
      <c r="F342" s="0" t="s">
        <v>696</v>
      </c>
      <c r="G342" s="0" t="s">
        <v>735</v>
      </c>
      <c r="H342" s="0" t="s">
        <v>3533</v>
      </c>
      <c r="I342" s="0" t="s">
        <v>3535</v>
      </c>
      <c r="J342" s="0" t="str">
        <f aca="false">IF(H342="Present",H342&amp;"_"&amp;I342,H342)</f>
        <v>Present_Ct&lt;41</v>
      </c>
    </row>
    <row r="343" customFormat="false" ht="14.25" hidden="false" customHeight="false" outlineLevel="0" collapsed="false">
      <c r="A343" s="0" t="s">
        <v>116</v>
      </c>
      <c r="B343" s="64" t="n">
        <f aca="false">VLOOKUP(A343,SampleData!A$1:E$220,4,FALSE())</f>
        <v>55.5788547</v>
      </c>
      <c r="C343" s="64" t="n">
        <f aca="false">VLOOKUP(A343,SampleData!A$1:E$220,5,FALSE())</f>
        <v>10.1656261</v>
      </c>
      <c r="D343" s="66" t="s">
        <v>3532</v>
      </c>
      <c r="E343" s="64" t="s">
        <v>353</v>
      </c>
      <c r="F343" s="0" t="s">
        <v>696</v>
      </c>
      <c r="G343" s="0" t="s">
        <v>735</v>
      </c>
      <c r="H343" s="0" t="s">
        <v>3533</v>
      </c>
      <c r="I343" s="0" t="s">
        <v>3516</v>
      </c>
      <c r="J343" s="0" t="str">
        <f aca="false">IF(H343="Present",H343&amp;"_"&amp;I343,H343)</f>
        <v>Present_Ct&gt;41</v>
      </c>
    </row>
    <row r="344" customFormat="false" ht="14.25" hidden="false" customHeight="false" outlineLevel="0" collapsed="false">
      <c r="A344" s="0" t="s">
        <v>116</v>
      </c>
      <c r="B344" s="64" t="n">
        <f aca="false">VLOOKUP(A344,SampleData!A$1:E$220,4,FALSE())</f>
        <v>55.5788547</v>
      </c>
      <c r="C344" s="64" t="n">
        <f aca="false">VLOOKUP(A344,SampleData!A$1:E$220,5,FALSE())</f>
        <v>10.1656261</v>
      </c>
      <c r="D344" s="66" t="s">
        <v>3534</v>
      </c>
      <c r="E344" s="64" t="s">
        <v>62</v>
      </c>
      <c r="F344" s="0" t="s">
        <v>702</v>
      </c>
      <c r="G344" s="0" t="s">
        <v>735</v>
      </c>
      <c r="H344" s="0" t="s">
        <v>3533</v>
      </c>
      <c r="I344" s="0" t="s">
        <v>3535</v>
      </c>
      <c r="J344" s="0" t="str">
        <f aca="false">IF(H344="Present",H344&amp;"_"&amp;I344,H344)</f>
        <v>Present_Ct&lt;41</v>
      </c>
    </row>
    <row r="345" customFormat="false" ht="14.25" hidden="false" customHeight="false" outlineLevel="0" collapsed="false">
      <c r="A345" s="0" t="s">
        <v>116</v>
      </c>
      <c r="B345" s="64" t="n">
        <f aca="false">VLOOKUP(A345,SampleData!A$1:E$220,4,FALSE())</f>
        <v>55.5788547</v>
      </c>
      <c r="C345" s="64" t="n">
        <f aca="false">VLOOKUP(A345,SampleData!A$1:E$220,5,FALSE())</f>
        <v>10.1656261</v>
      </c>
      <c r="D345" s="66" t="s">
        <v>3536</v>
      </c>
      <c r="E345" s="0" t="s">
        <v>705</v>
      </c>
      <c r="F345" s="0" t="s">
        <v>705</v>
      </c>
      <c r="G345" s="0" t="s">
        <v>735</v>
      </c>
      <c r="H345" s="0" t="s">
        <v>3515</v>
      </c>
      <c r="I345" s="0" t="s">
        <v>3516</v>
      </c>
      <c r="J345" s="0" t="str">
        <f aca="false">IF(H345="Present",H345&amp;"_"&amp;I345,H345)</f>
        <v>Absent</v>
      </c>
    </row>
    <row r="346" customFormat="false" ht="14.25" hidden="false" customHeight="false" outlineLevel="0" collapsed="false">
      <c r="A346" s="0" t="s">
        <v>116</v>
      </c>
      <c r="B346" s="64" t="n">
        <f aca="false">VLOOKUP(A346,SampleData!A$1:E$220,4,FALSE())</f>
        <v>55.5788547</v>
      </c>
      <c r="C346" s="64" t="n">
        <f aca="false">VLOOKUP(A346,SampleData!A$1:E$220,5,FALSE())</f>
        <v>10.1656261</v>
      </c>
      <c r="D346" s="66" t="s">
        <v>3536</v>
      </c>
      <c r="E346" s="0" t="s">
        <v>705</v>
      </c>
      <c r="F346" s="0" t="s">
        <v>705</v>
      </c>
      <c r="G346" s="0" t="s">
        <v>735</v>
      </c>
      <c r="H346" s="0" t="s">
        <v>3515</v>
      </c>
      <c r="I346" s="0" t="s">
        <v>3516</v>
      </c>
      <c r="J346" s="0" t="str">
        <f aca="false">IF(H346="Present",H346&amp;"_"&amp;I346,H346)</f>
        <v>Absent</v>
      </c>
    </row>
    <row r="347" customFormat="false" ht="14.25" hidden="false" customHeight="false" outlineLevel="0" collapsed="false">
      <c r="A347" s="0" t="s">
        <v>116</v>
      </c>
      <c r="B347" s="64" t="n">
        <f aca="false">VLOOKUP(A347,SampleData!A$1:E$220,4,FALSE())</f>
        <v>55.5788547</v>
      </c>
      <c r="C347" s="64" t="n">
        <f aca="false">VLOOKUP(A347,SampleData!A$1:E$220,5,FALSE())</f>
        <v>10.1656261</v>
      </c>
      <c r="D347" s="66" t="s">
        <v>3537</v>
      </c>
      <c r="E347" s="0" t="s">
        <v>698</v>
      </c>
      <c r="F347" s="0" t="s">
        <v>698</v>
      </c>
      <c r="G347" s="0" t="s">
        <v>735</v>
      </c>
      <c r="H347" s="0" t="s">
        <v>3515</v>
      </c>
      <c r="I347" s="0" t="s">
        <v>3516</v>
      </c>
      <c r="J347" s="0" t="str">
        <f aca="false">IF(H347="Present",H347&amp;"_"&amp;I347,H347)</f>
        <v>Absent</v>
      </c>
    </row>
    <row r="348" customFormat="false" ht="14.25" hidden="false" customHeight="false" outlineLevel="0" collapsed="false">
      <c r="A348" s="0" t="s">
        <v>116</v>
      </c>
      <c r="B348" s="64" t="n">
        <f aca="false">VLOOKUP(A348,SampleData!A$1:E$220,4,FALSE())</f>
        <v>55.5788547</v>
      </c>
      <c r="C348" s="64" t="n">
        <f aca="false">VLOOKUP(A348,SampleData!A$1:E$220,5,FALSE())</f>
        <v>10.1656261</v>
      </c>
      <c r="D348" s="66" t="s">
        <v>3512</v>
      </c>
      <c r="E348" s="64" t="s">
        <v>3513</v>
      </c>
      <c r="F348" s="0" t="s">
        <v>703</v>
      </c>
      <c r="G348" s="0" t="s">
        <v>3514</v>
      </c>
      <c r="H348" s="0" t="s">
        <v>3515</v>
      </c>
      <c r="I348" s="0" t="s">
        <v>3516</v>
      </c>
      <c r="J348" s="0" t="str">
        <f aca="false">IF(H348="Present",H348&amp;"_"&amp;I348,H348)</f>
        <v>Absent</v>
      </c>
    </row>
    <row r="349" customFormat="false" ht="14.25" hidden="false" customHeight="false" outlineLevel="0" collapsed="false">
      <c r="A349" s="0" t="s">
        <v>116</v>
      </c>
      <c r="B349" s="64" t="n">
        <f aca="false">VLOOKUP(A349,SampleData!A$1:E$220,4,FALSE())</f>
        <v>55.5788547</v>
      </c>
      <c r="C349" s="64" t="n">
        <f aca="false">VLOOKUP(A349,SampleData!A$1:E$220,5,FALSE())</f>
        <v>10.1656261</v>
      </c>
      <c r="D349" s="66" t="s">
        <v>3517</v>
      </c>
      <c r="E349" s="64" t="s">
        <v>636</v>
      </c>
      <c r="F349" s="0" t="s">
        <v>709</v>
      </c>
      <c r="G349" s="0" t="s">
        <v>3514</v>
      </c>
      <c r="H349" s="0" t="s">
        <v>3515</v>
      </c>
      <c r="I349" s="0" t="s">
        <v>3516</v>
      </c>
      <c r="J349" s="0" t="str">
        <f aca="false">IF(H349="Present",H349&amp;"_"&amp;I349,H349)</f>
        <v>Absent</v>
      </c>
    </row>
    <row r="350" customFormat="false" ht="14.25" hidden="false" customHeight="false" outlineLevel="0" collapsed="false">
      <c r="A350" s="0" t="s">
        <v>116</v>
      </c>
      <c r="B350" s="64" t="n">
        <f aca="false">VLOOKUP(A350,SampleData!A$1:E$220,4,FALSE())</f>
        <v>55.5788547</v>
      </c>
      <c r="C350" s="64" t="n">
        <f aca="false">VLOOKUP(A350,SampleData!A$1:E$220,5,FALSE())</f>
        <v>10.1656261</v>
      </c>
      <c r="D350" s="66" t="s">
        <v>3517</v>
      </c>
      <c r="E350" s="64" t="s">
        <v>636</v>
      </c>
      <c r="F350" s="0" t="s">
        <v>709</v>
      </c>
      <c r="G350" s="0" t="s">
        <v>3514</v>
      </c>
      <c r="H350" s="0" t="s">
        <v>3515</v>
      </c>
      <c r="I350" s="0" t="s">
        <v>3516</v>
      </c>
      <c r="J350" s="0" t="str">
        <f aca="false">IF(H350="Present",H350&amp;"_"&amp;I350,H350)</f>
        <v>Absent</v>
      </c>
    </row>
    <row r="351" customFormat="false" ht="14.25" hidden="false" customHeight="false" outlineLevel="0" collapsed="false">
      <c r="A351" s="0" t="s">
        <v>116</v>
      </c>
      <c r="B351" s="64" t="n">
        <f aca="false">VLOOKUP(A351,SampleData!A$1:E$220,4,FALSE())</f>
        <v>55.5788547</v>
      </c>
      <c r="C351" s="64" t="n">
        <f aca="false">VLOOKUP(A351,SampleData!A$1:E$220,5,FALSE())</f>
        <v>10.1656261</v>
      </c>
      <c r="D351" s="66" t="s">
        <v>3518</v>
      </c>
      <c r="E351" s="0" t="s">
        <v>710</v>
      </c>
      <c r="F351" s="0" t="s">
        <v>710</v>
      </c>
      <c r="G351" s="0" t="s">
        <v>3514</v>
      </c>
      <c r="H351" s="0" t="s">
        <v>3515</v>
      </c>
      <c r="I351" s="0" t="s">
        <v>3516</v>
      </c>
      <c r="J351" s="0" t="str">
        <f aca="false">IF(H351="Present",H351&amp;"_"&amp;I351,H351)</f>
        <v>Absent</v>
      </c>
    </row>
    <row r="352" customFormat="false" ht="14.25" hidden="false" customHeight="false" outlineLevel="0" collapsed="false">
      <c r="A352" s="0" t="s">
        <v>116</v>
      </c>
      <c r="B352" s="64" t="n">
        <f aca="false">VLOOKUP(A352,SampleData!A$1:E$220,4,FALSE())</f>
        <v>55.5788547</v>
      </c>
      <c r="C352" s="64" t="n">
        <f aca="false">VLOOKUP(A352,SampleData!A$1:E$220,5,FALSE())</f>
        <v>10.1656261</v>
      </c>
      <c r="D352" s="66" t="s">
        <v>3519</v>
      </c>
      <c r="E352" s="64" t="s">
        <v>3520</v>
      </c>
      <c r="F352" s="0" t="s">
        <v>697</v>
      </c>
      <c r="G352" s="0" t="s">
        <v>735</v>
      </c>
      <c r="H352" s="0" t="s">
        <v>3515</v>
      </c>
      <c r="I352" s="0" t="s">
        <v>3516</v>
      </c>
      <c r="J352" s="0" t="str">
        <f aca="false">IF(H352="Present",H352&amp;"_"&amp;I352,H352)</f>
        <v>Absent</v>
      </c>
    </row>
    <row r="353" customFormat="false" ht="14.25" hidden="false" customHeight="false" outlineLevel="0" collapsed="false">
      <c r="A353" s="0" t="s">
        <v>116</v>
      </c>
      <c r="B353" s="64" t="n">
        <f aca="false">VLOOKUP(A353,SampleData!A$1:E$220,4,FALSE())</f>
        <v>55.5788547</v>
      </c>
      <c r="C353" s="64" t="n">
        <f aca="false">VLOOKUP(A353,SampleData!A$1:E$220,5,FALSE())</f>
        <v>10.1656261</v>
      </c>
      <c r="D353" s="66" t="s">
        <v>3519</v>
      </c>
      <c r="E353" s="64" t="s">
        <v>3520</v>
      </c>
      <c r="F353" s="0" t="s">
        <v>697</v>
      </c>
      <c r="G353" s="0" t="s">
        <v>735</v>
      </c>
      <c r="H353" s="0" t="s">
        <v>3515</v>
      </c>
      <c r="I353" s="0" t="s">
        <v>3516</v>
      </c>
      <c r="J353" s="0" t="str">
        <f aca="false">IF(H353="Present",H353&amp;"_"&amp;I353,H353)</f>
        <v>Absent</v>
      </c>
    </row>
    <row r="354" customFormat="false" ht="14.25" hidden="false" customHeight="false" outlineLevel="0" collapsed="false">
      <c r="A354" s="0" t="s">
        <v>116</v>
      </c>
      <c r="B354" s="64" t="n">
        <f aca="false">VLOOKUP(A354,SampleData!A$1:E$220,4,FALSE())</f>
        <v>55.5788547</v>
      </c>
      <c r="C354" s="64" t="n">
        <f aca="false">VLOOKUP(A354,SampleData!A$1:E$220,5,FALSE())</f>
        <v>10.1656261</v>
      </c>
      <c r="D354" s="66" t="s">
        <v>3521</v>
      </c>
      <c r="E354" s="64" t="s">
        <v>208</v>
      </c>
      <c r="F354" s="0" t="s">
        <v>704</v>
      </c>
      <c r="G354" s="0" t="s">
        <v>735</v>
      </c>
      <c r="H354" s="0" t="s">
        <v>3515</v>
      </c>
      <c r="I354" s="0" t="s">
        <v>3516</v>
      </c>
      <c r="J354" s="0" t="str">
        <f aca="false">IF(H354="Present",H354&amp;"_"&amp;I354,H354)</f>
        <v>Absent</v>
      </c>
    </row>
    <row r="355" customFormat="false" ht="14.25" hidden="false" customHeight="false" outlineLevel="0" collapsed="false">
      <c r="A355" s="0" t="s">
        <v>116</v>
      </c>
      <c r="B355" s="64" t="n">
        <f aca="false">VLOOKUP(A355,SampleData!A$1:E$220,4,FALSE())</f>
        <v>55.5788547</v>
      </c>
      <c r="C355" s="64" t="n">
        <f aca="false">VLOOKUP(A355,SampleData!A$1:E$220,5,FALSE())</f>
        <v>10.1656261</v>
      </c>
      <c r="D355" s="66" t="s">
        <v>3522</v>
      </c>
      <c r="E355" s="64" t="s">
        <v>3523</v>
      </c>
      <c r="F355" s="0" t="s">
        <v>708</v>
      </c>
      <c r="G355" s="0" t="s">
        <v>735</v>
      </c>
      <c r="H355" s="0" t="s">
        <v>3515</v>
      </c>
      <c r="I355" s="0" t="s">
        <v>3516</v>
      </c>
      <c r="J355" s="0" t="str">
        <f aca="false">IF(H355="Present",H355&amp;"_"&amp;I355,H355)</f>
        <v>Absent</v>
      </c>
    </row>
    <row r="356" customFormat="false" ht="14.25" hidden="false" customHeight="false" outlineLevel="0" collapsed="false">
      <c r="A356" s="0" t="s">
        <v>116</v>
      </c>
      <c r="B356" s="64" t="n">
        <f aca="false">VLOOKUP(A356,SampleData!A$1:E$220,4,FALSE())</f>
        <v>55.5788547</v>
      </c>
      <c r="C356" s="64" t="n">
        <f aca="false">VLOOKUP(A356,SampleData!A$1:E$220,5,FALSE())</f>
        <v>10.1656261</v>
      </c>
      <c r="D356" s="66" t="s">
        <v>3522</v>
      </c>
      <c r="E356" s="64" t="s">
        <v>3523</v>
      </c>
      <c r="F356" s="0" t="s">
        <v>708</v>
      </c>
      <c r="G356" s="0" t="s">
        <v>735</v>
      </c>
      <c r="H356" s="0" t="s">
        <v>3515</v>
      </c>
      <c r="I356" s="0" t="s">
        <v>3516</v>
      </c>
      <c r="J356" s="0" t="str">
        <f aca="false">IF(H356="Present",H356&amp;"_"&amp;I356,H356)</f>
        <v>Absent</v>
      </c>
    </row>
    <row r="357" customFormat="false" ht="14.25" hidden="false" customHeight="false" outlineLevel="0" collapsed="false">
      <c r="A357" s="0" t="s">
        <v>116</v>
      </c>
      <c r="B357" s="64" t="n">
        <f aca="false">VLOOKUP(A357,SampleData!A$1:E$220,4,FALSE())</f>
        <v>55.5788547</v>
      </c>
      <c r="C357" s="64" t="n">
        <f aca="false">VLOOKUP(A357,SampleData!A$1:E$220,5,FALSE())</f>
        <v>10.1656261</v>
      </c>
      <c r="D357" s="66" t="s">
        <v>3524</v>
      </c>
      <c r="E357" s="64" t="s">
        <v>3525</v>
      </c>
      <c r="F357" s="0" t="s">
        <v>699</v>
      </c>
      <c r="G357" s="0" t="s">
        <v>735</v>
      </c>
      <c r="H357" s="0" t="s">
        <v>3515</v>
      </c>
      <c r="I357" s="0" t="s">
        <v>3516</v>
      </c>
      <c r="J357" s="0" t="str">
        <f aca="false">IF(H357="Present",H357&amp;"_"&amp;I357,H357)</f>
        <v>Absent</v>
      </c>
    </row>
    <row r="358" customFormat="false" ht="14.25" hidden="false" customHeight="false" outlineLevel="0" collapsed="false">
      <c r="A358" s="0" t="s">
        <v>116</v>
      </c>
      <c r="B358" s="64" t="n">
        <f aca="false">VLOOKUP(A358,SampleData!A$1:E$220,4,FALSE())</f>
        <v>55.5788547</v>
      </c>
      <c r="C358" s="64" t="n">
        <f aca="false">VLOOKUP(A358,SampleData!A$1:E$220,5,FALSE())</f>
        <v>10.1656261</v>
      </c>
      <c r="D358" s="66" t="s">
        <v>229</v>
      </c>
      <c r="E358" s="0" t="s">
        <v>199</v>
      </c>
      <c r="F358" s="0" t="s">
        <v>199</v>
      </c>
      <c r="G358" s="0" t="s">
        <v>735</v>
      </c>
      <c r="H358" s="0" t="s">
        <v>3533</v>
      </c>
      <c r="I358" s="0" t="s">
        <v>3535</v>
      </c>
      <c r="J358" s="0" t="str">
        <f aca="false">IF(H358="Present",H358&amp;"_"&amp;I358,H358)</f>
        <v>Present_Ct&lt;41</v>
      </c>
    </row>
    <row r="359" customFormat="false" ht="14.25" hidden="false" customHeight="false" outlineLevel="0" collapsed="false">
      <c r="A359" s="0" t="s">
        <v>116</v>
      </c>
      <c r="B359" s="64" t="n">
        <f aca="false">VLOOKUP(A359,SampleData!A$1:E$220,4,FALSE())</f>
        <v>55.5788547</v>
      </c>
      <c r="C359" s="64" t="n">
        <f aca="false">VLOOKUP(A359,SampleData!A$1:E$220,5,FALSE())</f>
        <v>10.1656261</v>
      </c>
      <c r="D359" s="66" t="s">
        <v>229</v>
      </c>
      <c r="E359" s="0" t="s">
        <v>199</v>
      </c>
      <c r="F359" s="0" t="s">
        <v>199</v>
      </c>
      <c r="G359" s="0" t="s">
        <v>3514</v>
      </c>
      <c r="H359" s="0" t="s">
        <v>3533</v>
      </c>
      <c r="I359" s="0" t="s">
        <v>3535</v>
      </c>
      <c r="J359" s="0" t="str">
        <f aca="false">IF(H359="Present",H359&amp;"_"&amp;I359,H359)</f>
        <v>Present_Ct&lt;41</v>
      </c>
    </row>
    <row r="360" customFormat="false" ht="14.25" hidden="false" customHeight="false" outlineLevel="0" collapsed="false">
      <c r="A360" s="0" t="s">
        <v>116</v>
      </c>
      <c r="B360" s="64" t="n">
        <f aca="false">VLOOKUP(A360,SampleData!A$1:E$220,4,FALSE())</f>
        <v>55.5788547</v>
      </c>
      <c r="C360" s="64" t="n">
        <f aca="false">VLOOKUP(A360,SampleData!A$1:E$220,5,FALSE())</f>
        <v>10.1656261</v>
      </c>
      <c r="D360" s="66" t="s">
        <v>3526</v>
      </c>
      <c r="E360" s="0" t="s">
        <v>385</v>
      </c>
      <c r="F360" s="0" t="s">
        <v>385</v>
      </c>
      <c r="G360" s="0" t="s">
        <v>3514</v>
      </c>
      <c r="H360" s="0" t="s">
        <v>3515</v>
      </c>
      <c r="I360" s="0" t="s">
        <v>3516</v>
      </c>
      <c r="J360" s="0" t="str">
        <f aca="false">IF(H360="Present",H360&amp;"_"&amp;I360,H360)</f>
        <v>Absent</v>
      </c>
    </row>
    <row r="361" customFormat="false" ht="14.25" hidden="false" customHeight="false" outlineLevel="0" collapsed="false">
      <c r="A361" s="0" t="s">
        <v>116</v>
      </c>
      <c r="B361" s="64" t="n">
        <f aca="false">VLOOKUP(A361,SampleData!A$1:E$220,4,FALSE())</f>
        <v>55.5788547</v>
      </c>
      <c r="C361" s="64" t="n">
        <f aca="false">VLOOKUP(A361,SampleData!A$1:E$220,5,FALSE())</f>
        <v>10.1656261</v>
      </c>
      <c r="D361" s="66" t="s">
        <v>3527</v>
      </c>
      <c r="E361" s="64" t="s">
        <v>74</v>
      </c>
      <c r="F361" s="0" t="s">
        <v>701</v>
      </c>
      <c r="G361" s="0" t="s">
        <v>735</v>
      </c>
      <c r="H361" s="0" t="s">
        <v>3515</v>
      </c>
      <c r="I361" s="0" t="s">
        <v>3516</v>
      </c>
      <c r="J361" s="0" t="str">
        <f aca="false">IF(H361="Present",H361&amp;"_"&amp;I361,H361)</f>
        <v>Absent</v>
      </c>
    </row>
    <row r="362" customFormat="false" ht="14.25" hidden="false" customHeight="false" outlineLevel="0" collapsed="false">
      <c r="A362" s="0" t="s">
        <v>116</v>
      </c>
      <c r="B362" s="64" t="n">
        <f aca="false">VLOOKUP(A362,SampleData!A$1:E$220,4,FALSE())</f>
        <v>55.5788547</v>
      </c>
      <c r="C362" s="64" t="n">
        <f aca="false">VLOOKUP(A362,SampleData!A$1:E$220,5,FALSE())</f>
        <v>10.1656261</v>
      </c>
      <c r="D362" s="66" t="s">
        <v>3527</v>
      </c>
      <c r="E362" s="64" t="s">
        <v>74</v>
      </c>
      <c r="F362" s="0" t="s">
        <v>701</v>
      </c>
      <c r="G362" s="0" t="s">
        <v>3514</v>
      </c>
      <c r="H362" s="0" t="s">
        <v>3515</v>
      </c>
      <c r="I362" s="0" t="s">
        <v>3516</v>
      </c>
      <c r="J362" s="0" t="str">
        <f aca="false">IF(H362="Present",H362&amp;"_"&amp;I362,H362)</f>
        <v>Absent</v>
      </c>
    </row>
    <row r="363" customFormat="false" ht="14.25" hidden="false" customHeight="false" outlineLevel="0" collapsed="false">
      <c r="A363" s="0" t="s">
        <v>116</v>
      </c>
      <c r="B363" s="64" t="n">
        <f aca="false">VLOOKUP(A363,SampleData!A$1:E$220,4,FALSE())</f>
        <v>55.5788547</v>
      </c>
      <c r="C363" s="64" t="n">
        <f aca="false">VLOOKUP(A363,SampleData!A$1:E$220,5,FALSE())</f>
        <v>10.1656261</v>
      </c>
      <c r="D363" s="66" t="s">
        <v>3530</v>
      </c>
      <c r="E363" s="64" t="s">
        <v>3531</v>
      </c>
      <c r="F363" s="0" t="s">
        <v>700</v>
      </c>
      <c r="G363" s="0" t="s">
        <v>735</v>
      </c>
      <c r="H363" s="0" t="s">
        <v>3515</v>
      </c>
      <c r="I363" s="0" t="s">
        <v>3516</v>
      </c>
      <c r="J363" s="0" t="str">
        <f aca="false">IF(H363="Present",H363&amp;"_"&amp;I363,H363)</f>
        <v>Absent</v>
      </c>
    </row>
    <row r="364" customFormat="false" ht="14.25" hidden="false" customHeight="false" outlineLevel="0" collapsed="false">
      <c r="A364" s="0" t="s">
        <v>116</v>
      </c>
      <c r="B364" s="64" t="n">
        <f aca="false">VLOOKUP(A364,SampleData!A$1:E$220,4,FALSE())</f>
        <v>55.5788547</v>
      </c>
      <c r="C364" s="64" t="n">
        <f aca="false">VLOOKUP(A364,SampleData!A$1:E$220,5,FALSE())</f>
        <v>10.1656261</v>
      </c>
      <c r="D364" s="66" t="s">
        <v>3530</v>
      </c>
      <c r="E364" s="64" t="s">
        <v>3531</v>
      </c>
      <c r="F364" s="0" t="s">
        <v>700</v>
      </c>
      <c r="G364" s="0" t="s">
        <v>735</v>
      </c>
      <c r="H364" s="0" t="s">
        <v>3515</v>
      </c>
      <c r="I364" s="0" t="s">
        <v>3516</v>
      </c>
      <c r="J364" s="0" t="str">
        <f aca="false">IF(H364="Present",H364&amp;"_"&amp;I364,H364)</f>
        <v>Absent</v>
      </c>
    </row>
    <row r="365" customFormat="false" ht="14.25" hidden="false" customHeight="false" outlineLevel="0" collapsed="false">
      <c r="A365" s="0" t="s">
        <v>116</v>
      </c>
      <c r="B365" s="64" t="n">
        <f aca="false">VLOOKUP(A365,SampleData!A$1:E$220,4,FALSE())</f>
        <v>55.5788547</v>
      </c>
      <c r="C365" s="64" t="n">
        <f aca="false">VLOOKUP(A365,SampleData!A$1:E$220,5,FALSE())</f>
        <v>10.1656261</v>
      </c>
      <c r="D365" s="66" t="s">
        <v>3532</v>
      </c>
      <c r="E365" s="64" t="s">
        <v>353</v>
      </c>
      <c r="F365" s="0" t="s">
        <v>696</v>
      </c>
      <c r="G365" s="0" t="s">
        <v>735</v>
      </c>
      <c r="H365" s="0" t="s">
        <v>3533</v>
      </c>
      <c r="I365" s="0" t="s">
        <v>3535</v>
      </c>
      <c r="J365" s="0" t="str">
        <f aca="false">IF(H365="Present",H365&amp;"_"&amp;I365,H365)</f>
        <v>Present_Ct&lt;41</v>
      </c>
    </row>
    <row r="366" customFormat="false" ht="14.25" hidden="false" customHeight="false" outlineLevel="0" collapsed="false">
      <c r="A366" s="0" t="s">
        <v>116</v>
      </c>
      <c r="B366" s="64" t="n">
        <f aca="false">VLOOKUP(A366,SampleData!A$1:E$220,4,FALSE())</f>
        <v>55.5788547</v>
      </c>
      <c r="C366" s="64" t="n">
        <f aca="false">VLOOKUP(A366,SampleData!A$1:E$220,5,FALSE())</f>
        <v>10.1656261</v>
      </c>
      <c r="D366" s="66" t="s">
        <v>3534</v>
      </c>
      <c r="E366" s="64" t="s">
        <v>62</v>
      </c>
      <c r="F366" s="0" t="s">
        <v>702</v>
      </c>
      <c r="G366" s="0" t="s">
        <v>3514</v>
      </c>
      <c r="H366" s="0" t="s">
        <v>3515</v>
      </c>
      <c r="I366" s="0" t="s">
        <v>3516</v>
      </c>
      <c r="J366" s="0" t="str">
        <f aca="false">IF(H366="Present",H366&amp;"_"&amp;I366,H366)</f>
        <v>Absent</v>
      </c>
    </row>
    <row r="367" customFormat="false" ht="14.25" hidden="false" customHeight="false" outlineLevel="0" collapsed="false">
      <c r="A367" s="0" t="s">
        <v>116</v>
      </c>
      <c r="B367" s="64" t="n">
        <f aca="false">VLOOKUP(A367,SampleData!A$1:E$220,4,FALSE())</f>
        <v>55.5788547</v>
      </c>
      <c r="C367" s="64" t="n">
        <f aca="false">VLOOKUP(A367,SampleData!A$1:E$220,5,FALSE())</f>
        <v>10.1656261</v>
      </c>
      <c r="D367" s="66" t="s">
        <v>3534</v>
      </c>
      <c r="E367" s="64" t="s">
        <v>62</v>
      </c>
      <c r="F367" s="0" t="s">
        <v>702</v>
      </c>
      <c r="G367" s="0" t="s">
        <v>3514</v>
      </c>
      <c r="H367" s="0" t="s">
        <v>3515</v>
      </c>
      <c r="I367" s="0" t="s">
        <v>3516</v>
      </c>
      <c r="J367" s="0" t="str">
        <f aca="false">IF(H367="Present",H367&amp;"_"&amp;I367,H367)</f>
        <v>Absent</v>
      </c>
    </row>
    <row r="368" customFormat="false" ht="14.25" hidden="false" customHeight="false" outlineLevel="0" collapsed="false">
      <c r="A368" s="0" t="s">
        <v>116</v>
      </c>
      <c r="B368" s="64" t="n">
        <f aca="false">VLOOKUP(A368,SampleData!A$1:E$220,4,FALSE())</f>
        <v>55.5788547</v>
      </c>
      <c r="C368" s="64" t="n">
        <f aca="false">VLOOKUP(A368,SampleData!A$1:E$220,5,FALSE())</f>
        <v>10.1656261</v>
      </c>
      <c r="D368" s="66" t="s">
        <v>3536</v>
      </c>
      <c r="E368" s="0" t="s">
        <v>705</v>
      </c>
      <c r="F368" s="0" t="s">
        <v>705</v>
      </c>
      <c r="G368" s="0" t="s">
        <v>735</v>
      </c>
      <c r="H368" s="0" t="s">
        <v>3515</v>
      </c>
      <c r="I368" s="0" t="s">
        <v>3516</v>
      </c>
      <c r="J368" s="0" t="str">
        <f aca="false">IF(H368="Present",H368&amp;"_"&amp;I368,H368)</f>
        <v>Absent</v>
      </c>
    </row>
    <row r="369" customFormat="false" ht="14.25" hidden="false" customHeight="false" outlineLevel="0" collapsed="false">
      <c r="A369" s="0" t="s">
        <v>116</v>
      </c>
      <c r="B369" s="64" t="n">
        <f aca="false">VLOOKUP(A369,SampleData!A$1:E$220,4,FALSE())</f>
        <v>55.5788547</v>
      </c>
      <c r="C369" s="64" t="n">
        <f aca="false">VLOOKUP(A369,SampleData!A$1:E$220,5,FALSE())</f>
        <v>10.1656261</v>
      </c>
      <c r="D369" s="66" t="s">
        <v>3537</v>
      </c>
      <c r="E369" s="0" t="s">
        <v>698</v>
      </c>
      <c r="F369" s="0" t="s">
        <v>698</v>
      </c>
      <c r="G369" s="0" t="s">
        <v>3514</v>
      </c>
      <c r="H369" s="0" t="s">
        <v>3515</v>
      </c>
      <c r="I369" s="0" t="s">
        <v>3516</v>
      </c>
      <c r="J369" s="0" t="str">
        <f aca="false">IF(H369="Present",H369&amp;"_"&amp;I369,H369)</f>
        <v>Absent</v>
      </c>
    </row>
    <row r="370" customFormat="false" ht="14.25" hidden="false" customHeight="false" outlineLevel="0" collapsed="false">
      <c r="A370" s="0" t="s">
        <v>116</v>
      </c>
      <c r="B370" s="64" t="n">
        <f aca="false">VLOOKUP(A370,SampleData!A$1:E$220,4,FALSE())</f>
        <v>55.5788547</v>
      </c>
      <c r="C370" s="64" t="n">
        <f aca="false">VLOOKUP(A370,SampleData!A$1:E$220,5,FALSE())</f>
        <v>10.1656261</v>
      </c>
      <c r="D370" s="66" t="s">
        <v>3537</v>
      </c>
      <c r="E370" s="0" t="s">
        <v>698</v>
      </c>
      <c r="F370" s="0" t="s">
        <v>698</v>
      </c>
      <c r="G370" s="0" t="s">
        <v>3514</v>
      </c>
      <c r="H370" s="0" t="s">
        <v>3515</v>
      </c>
      <c r="I370" s="0" t="s">
        <v>3516</v>
      </c>
      <c r="J370" s="0" t="str">
        <f aca="false">IF(H370="Present",H370&amp;"_"&amp;I370,H370)</f>
        <v>Absent</v>
      </c>
    </row>
    <row r="371" customFormat="false" ht="14.25" hidden="false" customHeight="false" outlineLevel="0" collapsed="false">
      <c r="A371" s="0" t="s">
        <v>116</v>
      </c>
      <c r="B371" s="64" t="n">
        <f aca="false">VLOOKUP(A371,SampleData!A$1:E$220,4,FALSE())</f>
        <v>55.5788547</v>
      </c>
      <c r="C371" s="64" t="n">
        <f aca="false">VLOOKUP(A371,SampleData!A$1:E$220,5,FALSE())</f>
        <v>10.1656261</v>
      </c>
      <c r="D371" s="66" t="s">
        <v>3528</v>
      </c>
      <c r="E371" s="64" t="s">
        <v>177</v>
      </c>
      <c r="F371" s="0" t="s">
        <v>707</v>
      </c>
      <c r="G371" s="0" t="s">
        <v>3514</v>
      </c>
      <c r="H371" s="0" t="s">
        <v>3515</v>
      </c>
      <c r="I371" s="0" t="s">
        <v>3516</v>
      </c>
      <c r="J371" s="0" t="str">
        <f aca="false">IF(H371="Present",H371&amp;"_"&amp;I371,H371)</f>
        <v>Absent</v>
      </c>
    </row>
    <row r="372" customFormat="false" ht="14.25" hidden="false" customHeight="false" outlineLevel="0" collapsed="false">
      <c r="A372" s="0" t="s">
        <v>122</v>
      </c>
      <c r="B372" s="64" t="n">
        <f aca="false">VLOOKUP(A372,SampleData!A$1:E$220,4,FALSE())</f>
        <v>57.137715</v>
      </c>
      <c r="C372" s="64" t="n">
        <f aca="false">VLOOKUP(A372,SampleData!A$1:E$220,5,FALSE())</f>
        <v>9.852886</v>
      </c>
      <c r="D372" s="66" t="s">
        <v>3512</v>
      </c>
      <c r="E372" s="64" t="s">
        <v>3513</v>
      </c>
      <c r="F372" s="0" t="s">
        <v>703</v>
      </c>
      <c r="G372" s="0" t="s">
        <v>735</v>
      </c>
      <c r="H372" s="0" t="s">
        <v>3533</v>
      </c>
      <c r="I372" s="0" t="s">
        <v>3535</v>
      </c>
      <c r="J372" s="0" t="str">
        <f aca="false">IF(H372="Present",H372&amp;"_"&amp;I372,H372)</f>
        <v>Present_Ct&lt;41</v>
      </c>
    </row>
    <row r="373" customFormat="false" ht="14.25" hidden="false" customHeight="false" outlineLevel="0" collapsed="false">
      <c r="A373" s="0" t="s">
        <v>122</v>
      </c>
      <c r="B373" s="64" t="n">
        <f aca="false">VLOOKUP(A373,SampleData!A$1:E$220,4,FALSE())</f>
        <v>57.137715</v>
      </c>
      <c r="C373" s="64" t="n">
        <f aca="false">VLOOKUP(A373,SampleData!A$1:E$220,5,FALSE())</f>
        <v>9.852886</v>
      </c>
      <c r="D373" s="66" t="s">
        <v>3517</v>
      </c>
      <c r="E373" s="64" t="s">
        <v>636</v>
      </c>
      <c r="F373" s="0" t="s">
        <v>709</v>
      </c>
      <c r="G373" s="0" t="s">
        <v>735</v>
      </c>
      <c r="H373" s="0" t="s">
        <v>3515</v>
      </c>
      <c r="I373" s="0" t="s">
        <v>3516</v>
      </c>
      <c r="J373" s="0" t="str">
        <f aca="false">IF(H373="Present",H373&amp;"_"&amp;I373,H373)</f>
        <v>Absent</v>
      </c>
    </row>
    <row r="374" customFormat="false" ht="14.25" hidden="false" customHeight="false" outlineLevel="0" collapsed="false">
      <c r="A374" s="0" t="s">
        <v>122</v>
      </c>
      <c r="B374" s="64" t="n">
        <f aca="false">VLOOKUP(A374,SampleData!A$1:E$220,4,FALSE())</f>
        <v>57.137715</v>
      </c>
      <c r="C374" s="64" t="n">
        <f aca="false">VLOOKUP(A374,SampleData!A$1:E$220,5,FALSE())</f>
        <v>9.852886</v>
      </c>
      <c r="D374" s="66" t="s">
        <v>3518</v>
      </c>
      <c r="E374" s="0" t="s">
        <v>710</v>
      </c>
      <c r="F374" s="0" t="s">
        <v>710</v>
      </c>
      <c r="G374" s="0" t="s">
        <v>3514</v>
      </c>
      <c r="H374" s="0" t="s">
        <v>3515</v>
      </c>
      <c r="I374" s="0" t="s">
        <v>3516</v>
      </c>
      <c r="J374" s="0" t="str">
        <f aca="false">IF(H374="Present",H374&amp;"_"&amp;I374,H374)</f>
        <v>Absent</v>
      </c>
    </row>
    <row r="375" customFormat="false" ht="14.25" hidden="false" customHeight="false" outlineLevel="0" collapsed="false">
      <c r="A375" s="0" t="s">
        <v>122</v>
      </c>
      <c r="B375" s="64" t="n">
        <f aca="false">VLOOKUP(A375,SampleData!A$1:E$220,4,FALSE())</f>
        <v>57.137715</v>
      </c>
      <c r="C375" s="64" t="n">
        <f aca="false">VLOOKUP(A375,SampleData!A$1:E$220,5,FALSE())</f>
        <v>9.852886</v>
      </c>
      <c r="D375" s="66" t="s">
        <v>3519</v>
      </c>
      <c r="E375" s="64" t="s">
        <v>3520</v>
      </c>
      <c r="F375" s="0" t="s">
        <v>697</v>
      </c>
      <c r="G375" s="0" t="s">
        <v>735</v>
      </c>
      <c r="H375" s="0" t="s">
        <v>3515</v>
      </c>
      <c r="I375" s="0" t="s">
        <v>3516</v>
      </c>
      <c r="J375" s="0" t="str">
        <f aca="false">IF(H375="Present",H375&amp;"_"&amp;I375,H375)</f>
        <v>Absent</v>
      </c>
    </row>
    <row r="376" customFormat="false" ht="14.25" hidden="false" customHeight="false" outlineLevel="0" collapsed="false">
      <c r="A376" s="0" t="s">
        <v>122</v>
      </c>
      <c r="B376" s="64" t="n">
        <f aca="false">VLOOKUP(A376,SampleData!A$1:E$220,4,FALSE())</f>
        <v>57.137715</v>
      </c>
      <c r="C376" s="64" t="n">
        <f aca="false">VLOOKUP(A376,SampleData!A$1:E$220,5,FALSE())</f>
        <v>9.852886</v>
      </c>
      <c r="D376" s="66" t="s">
        <v>3521</v>
      </c>
      <c r="E376" s="64" t="s">
        <v>208</v>
      </c>
      <c r="F376" s="0" t="s">
        <v>704</v>
      </c>
      <c r="G376" s="0" t="s">
        <v>735</v>
      </c>
      <c r="H376" s="0" t="s">
        <v>3515</v>
      </c>
      <c r="I376" s="0" t="s">
        <v>3516</v>
      </c>
      <c r="J376" s="0" t="str">
        <f aca="false">IF(H376="Present",H376&amp;"_"&amp;I376,H376)</f>
        <v>Absent</v>
      </c>
    </row>
    <row r="377" customFormat="false" ht="14.25" hidden="false" customHeight="false" outlineLevel="0" collapsed="false">
      <c r="A377" s="0" t="s">
        <v>122</v>
      </c>
      <c r="B377" s="64" t="n">
        <f aca="false">VLOOKUP(A377,SampleData!A$1:E$220,4,FALSE())</f>
        <v>57.137715</v>
      </c>
      <c r="C377" s="64" t="n">
        <f aca="false">VLOOKUP(A377,SampleData!A$1:E$220,5,FALSE())</f>
        <v>9.852886</v>
      </c>
      <c r="D377" s="66" t="s">
        <v>3522</v>
      </c>
      <c r="E377" s="64" t="s">
        <v>3523</v>
      </c>
      <c r="F377" s="0" t="s">
        <v>708</v>
      </c>
      <c r="G377" s="0" t="s">
        <v>735</v>
      </c>
      <c r="H377" s="0" t="s">
        <v>3515</v>
      </c>
      <c r="I377" s="0" t="s">
        <v>3516</v>
      </c>
      <c r="J377" s="0" t="str">
        <f aca="false">IF(H377="Present",H377&amp;"_"&amp;I377,H377)</f>
        <v>Absent</v>
      </c>
    </row>
    <row r="378" customFormat="false" ht="14.25" hidden="false" customHeight="false" outlineLevel="0" collapsed="false">
      <c r="A378" s="0" t="s">
        <v>122</v>
      </c>
      <c r="B378" s="64" t="n">
        <f aca="false">VLOOKUP(A378,SampleData!A$1:E$220,4,FALSE())</f>
        <v>57.137715</v>
      </c>
      <c r="C378" s="64" t="n">
        <f aca="false">VLOOKUP(A378,SampleData!A$1:E$220,5,FALSE())</f>
        <v>9.852886</v>
      </c>
      <c r="D378" s="66" t="s">
        <v>3522</v>
      </c>
      <c r="E378" s="64" t="s">
        <v>3523</v>
      </c>
      <c r="F378" s="0" t="s">
        <v>708</v>
      </c>
      <c r="G378" s="0" t="s">
        <v>735</v>
      </c>
      <c r="H378" s="0" t="s">
        <v>3515</v>
      </c>
      <c r="I378" s="0" t="s">
        <v>3516</v>
      </c>
      <c r="J378" s="0" t="str">
        <f aca="false">IF(H378="Present",H378&amp;"_"&amp;I378,H378)</f>
        <v>Absent</v>
      </c>
    </row>
    <row r="379" customFormat="false" ht="14.25" hidden="false" customHeight="false" outlineLevel="0" collapsed="false">
      <c r="A379" s="0" t="s">
        <v>122</v>
      </c>
      <c r="B379" s="64" t="n">
        <f aca="false">VLOOKUP(A379,SampleData!A$1:E$220,4,FALSE())</f>
        <v>57.137715</v>
      </c>
      <c r="C379" s="64" t="n">
        <f aca="false">VLOOKUP(A379,SampleData!A$1:E$220,5,FALSE())</f>
        <v>9.852886</v>
      </c>
      <c r="D379" s="66" t="s">
        <v>3524</v>
      </c>
      <c r="E379" s="64" t="s">
        <v>3525</v>
      </c>
      <c r="F379" s="0" t="s">
        <v>699</v>
      </c>
      <c r="G379" s="0" t="s">
        <v>3514</v>
      </c>
      <c r="H379" s="0" t="s">
        <v>3515</v>
      </c>
      <c r="I379" s="0" t="s">
        <v>3516</v>
      </c>
      <c r="J379" s="0" t="str">
        <f aca="false">IF(H379="Present",H379&amp;"_"&amp;I379,H379)</f>
        <v>Absent</v>
      </c>
    </row>
    <row r="380" customFormat="false" ht="14.25" hidden="false" customHeight="false" outlineLevel="0" collapsed="false">
      <c r="A380" s="0" t="s">
        <v>122</v>
      </c>
      <c r="B380" s="64" t="n">
        <f aca="false">VLOOKUP(A380,SampleData!A$1:E$220,4,FALSE())</f>
        <v>57.137715</v>
      </c>
      <c r="C380" s="64" t="n">
        <f aca="false">VLOOKUP(A380,SampleData!A$1:E$220,5,FALSE())</f>
        <v>9.852886</v>
      </c>
      <c r="D380" s="66" t="s">
        <v>229</v>
      </c>
      <c r="E380" s="0" t="s">
        <v>199</v>
      </c>
      <c r="F380" s="0" t="s">
        <v>199</v>
      </c>
      <c r="G380" s="0" t="s">
        <v>3514</v>
      </c>
      <c r="H380" s="0" t="s">
        <v>3515</v>
      </c>
      <c r="I380" s="0" t="s">
        <v>3516</v>
      </c>
      <c r="J380" s="0" t="str">
        <f aca="false">IF(H380="Present",H380&amp;"_"&amp;I380,H380)</f>
        <v>Absent</v>
      </c>
    </row>
    <row r="381" customFormat="false" ht="14.25" hidden="false" customHeight="false" outlineLevel="0" collapsed="false">
      <c r="A381" s="0" t="s">
        <v>122</v>
      </c>
      <c r="B381" s="64" t="n">
        <f aca="false">VLOOKUP(A381,SampleData!A$1:E$220,4,FALSE())</f>
        <v>57.137715</v>
      </c>
      <c r="C381" s="64" t="n">
        <f aca="false">VLOOKUP(A381,SampleData!A$1:E$220,5,FALSE())</f>
        <v>9.852886</v>
      </c>
      <c r="D381" s="66" t="s">
        <v>229</v>
      </c>
      <c r="E381" s="0" t="s">
        <v>199</v>
      </c>
      <c r="F381" s="0" t="s">
        <v>199</v>
      </c>
      <c r="G381" s="0" t="s">
        <v>3514</v>
      </c>
      <c r="H381" s="0" t="s">
        <v>3515</v>
      </c>
      <c r="I381" s="0" t="s">
        <v>3516</v>
      </c>
      <c r="J381" s="0" t="str">
        <f aca="false">IF(H381="Present",H381&amp;"_"&amp;I381,H381)</f>
        <v>Absent</v>
      </c>
    </row>
    <row r="382" customFormat="false" ht="14.25" hidden="false" customHeight="false" outlineLevel="0" collapsed="false">
      <c r="A382" s="0" t="s">
        <v>122</v>
      </c>
      <c r="B382" s="64" t="n">
        <f aca="false">VLOOKUP(A382,SampleData!A$1:E$220,4,FALSE())</f>
        <v>57.137715</v>
      </c>
      <c r="C382" s="64" t="n">
        <f aca="false">VLOOKUP(A382,SampleData!A$1:E$220,5,FALSE())</f>
        <v>9.852886</v>
      </c>
      <c r="D382" s="66" t="s">
        <v>3526</v>
      </c>
      <c r="E382" s="0" t="s">
        <v>385</v>
      </c>
      <c r="F382" s="0" t="s">
        <v>385</v>
      </c>
      <c r="G382" s="0" t="s">
        <v>735</v>
      </c>
      <c r="H382" s="0" t="s">
        <v>3515</v>
      </c>
      <c r="I382" s="0" t="s">
        <v>3516</v>
      </c>
      <c r="J382" s="0" t="str">
        <f aca="false">IF(H382="Present",H382&amp;"_"&amp;I382,H382)</f>
        <v>Absent</v>
      </c>
    </row>
    <row r="383" customFormat="false" ht="14.25" hidden="false" customHeight="false" outlineLevel="0" collapsed="false">
      <c r="A383" s="0" t="s">
        <v>122</v>
      </c>
      <c r="B383" s="64" t="n">
        <f aca="false">VLOOKUP(A383,SampleData!A$1:E$220,4,FALSE())</f>
        <v>57.137715</v>
      </c>
      <c r="C383" s="64" t="n">
        <f aca="false">VLOOKUP(A383,SampleData!A$1:E$220,5,FALSE())</f>
        <v>9.852886</v>
      </c>
      <c r="D383" s="66" t="s">
        <v>3527</v>
      </c>
      <c r="E383" s="64" t="s">
        <v>74</v>
      </c>
      <c r="F383" s="0" t="s">
        <v>701</v>
      </c>
      <c r="G383" s="0" t="s">
        <v>735</v>
      </c>
      <c r="H383" s="0" t="s">
        <v>3515</v>
      </c>
      <c r="I383" s="0" t="s">
        <v>3516</v>
      </c>
      <c r="J383" s="0" t="str">
        <f aca="false">IF(H383="Present",H383&amp;"_"&amp;I383,H383)</f>
        <v>Absent</v>
      </c>
    </row>
    <row r="384" customFormat="false" ht="14.25" hidden="false" customHeight="false" outlineLevel="0" collapsed="false">
      <c r="A384" s="0" t="s">
        <v>122</v>
      </c>
      <c r="B384" s="64" t="n">
        <f aca="false">VLOOKUP(A384,SampleData!A$1:E$220,4,FALSE())</f>
        <v>57.137715</v>
      </c>
      <c r="C384" s="64" t="n">
        <f aca="false">VLOOKUP(A384,SampleData!A$1:E$220,5,FALSE())</f>
        <v>9.852886</v>
      </c>
      <c r="D384" s="66" t="s">
        <v>3528</v>
      </c>
      <c r="E384" s="64" t="s">
        <v>177</v>
      </c>
      <c r="F384" s="0" t="s">
        <v>3529</v>
      </c>
      <c r="G384" s="0" t="s">
        <v>3514</v>
      </c>
      <c r="H384" s="0" t="s">
        <v>3533</v>
      </c>
      <c r="I384" s="0" t="s">
        <v>3535</v>
      </c>
      <c r="J384" s="0" t="str">
        <f aca="false">IF(H384="Present",H384&amp;"_"&amp;I384,H384)</f>
        <v>Present_Ct&lt;41</v>
      </c>
    </row>
    <row r="385" customFormat="false" ht="14.25" hidden="false" customHeight="false" outlineLevel="0" collapsed="false">
      <c r="A385" s="0" t="s">
        <v>122</v>
      </c>
      <c r="B385" s="64" t="n">
        <f aca="false">VLOOKUP(A385,SampleData!A$1:E$220,4,FALSE())</f>
        <v>57.137715</v>
      </c>
      <c r="C385" s="64" t="n">
        <f aca="false">VLOOKUP(A385,SampleData!A$1:E$220,5,FALSE())</f>
        <v>9.852886</v>
      </c>
      <c r="D385" s="66" t="s">
        <v>3528</v>
      </c>
      <c r="E385" s="64" t="s">
        <v>177</v>
      </c>
      <c r="F385" s="0" t="s">
        <v>3529</v>
      </c>
      <c r="G385" s="0" t="s">
        <v>3514</v>
      </c>
      <c r="H385" s="0" t="s">
        <v>3533</v>
      </c>
      <c r="I385" s="0" t="s">
        <v>3535</v>
      </c>
      <c r="J385" s="0" t="str">
        <f aca="false">IF(H385="Present",H385&amp;"_"&amp;I385,H385)</f>
        <v>Present_Ct&lt;41</v>
      </c>
    </row>
    <row r="386" customFormat="false" ht="14.25" hidden="false" customHeight="false" outlineLevel="0" collapsed="false">
      <c r="A386" s="0" t="s">
        <v>122</v>
      </c>
      <c r="B386" s="64" t="n">
        <f aca="false">VLOOKUP(A386,SampleData!A$1:E$220,4,FALSE())</f>
        <v>57.137715</v>
      </c>
      <c r="C386" s="64" t="n">
        <f aca="false">VLOOKUP(A386,SampleData!A$1:E$220,5,FALSE())</f>
        <v>9.852886</v>
      </c>
      <c r="D386" s="66" t="s">
        <v>3530</v>
      </c>
      <c r="E386" s="64" t="s">
        <v>3531</v>
      </c>
      <c r="F386" s="0" t="s">
        <v>700</v>
      </c>
      <c r="G386" s="0" t="s">
        <v>3514</v>
      </c>
      <c r="H386" s="0" t="s">
        <v>3515</v>
      </c>
      <c r="I386" s="0" t="s">
        <v>3516</v>
      </c>
      <c r="J386" s="0" t="str">
        <f aca="false">IF(H386="Present",H386&amp;"_"&amp;I386,H386)</f>
        <v>Absent</v>
      </c>
    </row>
    <row r="387" customFormat="false" ht="14.25" hidden="false" customHeight="false" outlineLevel="0" collapsed="false">
      <c r="A387" s="0" t="s">
        <v>122</v>
      </c>
      <c r="B387" s="64" t="n">
        <f aca="false">VLOOKUP(A387,SampleData!A$1:E$220,4,FALSE())</f>
        <v>57.137715</v>
      </c>
      <c r="C387" s="64" t="n">
        <f aca="false">VLOOKUP(A387,SampleData!A$1:E$220,5,FALSE())</f>
        <v>9.852886</v>
      </c>
      <c r="D387" s="66" t="s">
        <v>3532</v>
      </c>
      <c r="E387" s="64" t="s">
        <v>353</v>
      </c>
      <c r="F387" s="0" t="s">
        <v>696</v>
      </c>
      <c r="G387" s="0" t="s">
        <v>735</v>
      </c>
      <c r="H387" s="0" t="s">
        <v>3533</v>
      </c>
      <c r="I387" s="0" t="s">
        <v>3535</v>
      </c>
      <c r="J387" s="0" t="str">
        <f aca="false">IF(H387="Present",H387&amp;"_"&amp;I387,H387)</f>
        <v>Present_Ct&lt;41</v>
      </c>
    </row>
    <row r="388" customFormat="false" ht="14.25" hidden="false" customHeight="false" outlineLevel="0" collapsed="false">
      <c r="A388" s="0" t="s">
        <v>122</v>
      </c>
      <c r="B388" s="64" t="n">
        <f aca="false">VLOOKUP(A388,SampleData!A$1:E$220,4,FALSE())</f>
        <v>57.137715</v>
      </c>
      <c r="C388" s="64" t="n">
        <f aca="false">VLOOKUP(A388,SampleData!A$1:E$220,5,FALSE())</f>
        <v>9.852886</v>
      </c>
      <c r="D388" s="66" t="s">
        <v>3532</v>
      </c>
      <c r="E388" s="64" t="s">
        <v>353</v>
      </c>
      <c r="F388" s="0" t="s">
        <v>696</v>
      </c>
      <c r="G388" s="0" t="s">
        <v>3514</v>
      </c>
      <c r="H388" s="0" t="s">
        <v>3515</v>
      </c>
      <c r="I388" s="0" t="s">
        <v>3516</v>
      </c>
      <c r="J388" s="0" t="str">
        <f aca="false">IF(H388="Present",H388&amp;"_"&amp;I388,H388)</f>
        <v>Absent</v>
      </c>
    </row>
    <row r="389" customFormat="false" ht="14.25" hidden="false" customHeight="false" outlineLevel="0" collapsed="false">
      <c r="A389" s="0" t="s">
        <v>122</v>
      </c>
      <c r="B389" s="64" t="n">
        <f aca="false">VLOOKUP(A389,SampleData!A$1:E$220,4,FALSE())</f>
        <v>57.137715</v>
      </c>
      <c r="C389" s="64" t="n">
        <f aca="false">VLOOKUP(A389,SampleData!A$1:E$220,5,FALSE())</f>
        <v>9.852886</v>
      </c>
      <c r="D389" s="66" t="s">
        <v>3534</v>
      </c>
      <c r="E389" s="64" t="s">
        <v>62</v>
      </c>
      <c r="F389" s="0" t="s">
        <v>702</v>
      </c>
      <c r="G389" s="0" t="s">
        <v>735</v>
      </c>
      <c r="H389" s="0" t="s">
        <v>3533</v>
      </c>
      <c r="I389" s="0" t="s">
        <v>3535</v>
      </c>
      <c r="J389" s="0" t="str">
        <f aca="false">IF(H389="Present",H389&amp;"_"&amp;I389,H389)</f>
        <v>Present_Ct&lt;41</v>
      </c>
    </row>
    <row r="390" customFormat="false" ht="14.25" hidden="false" customHeight="false" outlineLevel="0" collapsed="false">
      <c r="A390" s="0" t="s">
        <v>122</v>
      </c>
      <c r="B390" s="64" t="n">
        <f aca="false">VLOOKUP(A390,SampleData!A$1:E$220,4,FALSE())</f>
        <v>57.137715</v>
      </c>
      <c r="C390" s="64" t="n">
        <f aca="false">VLOOKUP(A390,SampleData!A$1:E$220,5,FALSE())</f>
        <v>9.852886</v>
      </c>
      <c r="D390" s="66" t="s">
        <v>3534</v>
      </c>
      <c r="E390" s="64" t="s">
        <v>62</v>
      </c>
      <c r="F390" s="0" t="s">
        <v>702</v>
      </c>
      <c r="G390" s="0" t="s">
        <v>735</v>
      </c>
      <c r="H390" s="0" t="s">
        <v>3515</v>
      </c>
      <c r="I390" s="0" t="s">
        <v>3516</v>
      </c>
      <c r="J390" s="0" t="str">
        <f aca="false">IF(H390="Present",H390&amp;"_"&amp;I390,H390)</f>
        <v>Absent</v>
      </c>
    </row>
    <row r="391" customFormat="false" ht="14.25" hidden="false" customHeight="false" outlineLevel="0" collapsed="false">
      <c r="A391" s="0" t="s">
        <v>122</v>
      </c>
      <c r="B391" s="64" t="n">
        <f aca="false">VLOOKUP(A391,SampleData!A$1:E$220,4,FALSE())</f>
        <v>57.137715</v>
      </c>
      <c r="C391" s="64" t="n">
        <f aca="false">VLOOKUP(A391,SampleData!A$1:E$220,5,FALSE())</f>
        <v>9.852886</v>
      </c>
      <c r="D391" s="66" t="s">
        <v>3536</v>
      </c>
      <c r="E391" s="0" t="s">
        <v>705</v>
      </c>
      <c r="F391" s="0" t="s">
        <v>705</v>
      </c>
      <c r="G391" s="0" t="s">
        <v>735</v>
      </c>
      <c r="H391" s="0" t="s">
        <v>3533</v>
      </c>
      <c r="I391" s="0" t="s">
        <v>3535</v>
      </c>
      <c r="J391" s="0" t="str">
        <f aca="false">IF(H391="Present",H391&amp;"_"&amp;I391,H391)</f>
        <v>Present_Ct&lt;41</v>
      </c>
    </row>
    <row r="392" customFormat="false" ht="14.25" hidden="false" customHeight="false" outlineLevel="0" collapsed="false">
      <c r="A392" s="0" t="s">
        <v>122</v>
      </c>
      <c r="B392" s="64" t="n">
        <f aca="false">VLOOKUP(A392,SampleData!A$1:E$220,4,FALSE())</f>
        <v>57.137715</v>
      </c>
      <c r="C392" s="64" t="n">
        <f aca="false">VLOOKUP(A392,SampleData!A$1:E$220,5,FALSE())</f>
        <v>9.852886</v>
      </c>
      <c r="D392" s="66" t="s">
        <v>3536</v>
      </c>
      <c r="E392" s="0" t="s">
        <v>705</v>
      </c>
      <c r="F392" s="0" t="s">
        <v>705</v>
      </c>
      <c r="G392" s="0" t="s">
        <v>3514</v>
      </c>
      <c r="H392" s="0" t="s">
        <v>3533</v>
      </c>
      <c r="I392" s="0" t="s">
        <v>3535</v>
      </c>
      <c r="J392" s="0" t="str">
        <f aca="false">IF(H392="Present",H392&amp;"_"&amp;I392,H392)</f>
        <v>Present_Ct&lt;41</v>
      </c>
    </row>
    <row r="393" customFormat="false" ht="14.25" hidden="false" customHeight="false" outlineLevel="0" collapsed="false">
      <c r="A393" s="0" t="s">
        <v>122</v>
      </c>
      <c r="B393" s="64" t="n">
        <f aca="false">VLOOKUP(A393,SampleData!A$1:E$220,4,FALSE())</f>
        <v>57.137715</v>
      </c>
      <c r="C393" s="64" t="n">
        <f aca="false">VLOOKUP(A393,SampleData!A$1:E$220,5,FALSE())</f>
        <v>9.852886</v>
      </c>
      <c r="D393" s="66" t="s">
        <v>3537</v>
      </c>
      <c r="E393" s="0" t="s">
        <v>698</v>
      </c>
      <c r="F393" s="0" t="s">
        <v>698</v>
      </c>
      <c r="G393" s="0" t="s">
        <v>735</v>
      </c>
      <c r="H393" s="0" t="s">
        <v>3515</v>
      </c>
      <c r="I393" s="0" t="s">
        <v>3516</v>
      </c>
      <c r="J393" s="0" t="str">
        <f aca="false">IF(H393="Present",H393&amp;"_"&amp;I393,H393)</f>
        <v>Absent</v>
      </c>
    </row>
    <row r="394" customFormat="false" ht="14.25" hidden="false" customHeight="false" outlineLevel="0" collapsed="false">
      <c r="A394" s="0" t="s">
        <v>122</v>
      </c>
      <c r="B394" s="64" t="n">
        <f aca="false">VLOOKUP(A394,SampleData!A$1:E$220,4,FALSE())</f>
        <v>57.137715</v>
      </c>
      <c r="C394" s="64" t="n">
        <f aca="false">VLOOKUP(A394,SampleData!A$1:E$220,5,FALSE())</f>
        <v>9.852886</v>
      </c>
      <c r="D394" s="66" t="s">
        <v>3537</v>
      </c>
      <c r="E394" s="0" t="s">
        <v>698</v>
      </c>
      <c r="F394" s="0" t="s">
        <v>698</v>
      </c>
      <c r="G394" s="0" t="s">
        <v>735</v>
      </c>
      <c r="H394" s="0" t="s">
        <v>3515</v>
      </c>
      <c r="I394" s="0" t="s">
        <v>3516</v>
      </c>
      <c r="J394" s="0" t="str">
        <f aca="false">IF(H394="Present",H394&amp;"_"&amp;I394,H394)</f>
        <v>Absent</v>
      </c>
    </row>
    <row r="395" customFormat="false" ht="14.25" hidden="false" customHeight="false" outlineLevel="0" collapsed="false">
      <c r="A395" s="0" t="s">
        <v>122</v>
      </c>
      <c r="B395" s="64" t="n">
        <f aca="false">VLOOKUP(A395,SampleData!A$1:E$220,4,FALSE())</f>
        <v>57.137715</v>
      </c>
      <c r="C395" s="64" t="n">
        <f aca="false">VLOOKUP(A395,SampleData!A$1:E$220,5,FALSE())</f>
        <v>9.852886</v>
      </c>
      <c r="D395" s="66" t="s">
        <v>3538</v>
      </c>
      <c r="E395" s="64" t="s">
        <v>3539</v>
      </c>
      <c r="F395" s="0" t="s">
        <v>706</v>
      </c>
      <c r="G395" s="0" t="s">
        <v>735</v>
      </c>
      <c r="H395" s="0" t="s">
        <v>3515</v>
      </c>
      <c r="I395" s="0" t="s">
        <v>3516</v>
      </c>
      <c r="J395" s="0" t="str">
        <f aca="false">IF(H395="Present",H395&amp;"_"&amp;I395,H395)</f>
        <v>Absent</v>
      </c>
    </row>
    <row r="396" customFormat="false" ht="14.25" hidden="false" customHeight="false" outlineLevel="0" collapsed="false">
      <c r="A396" s="0" t="s">
        <v>122</v>
      </c>
      <c r="B396" s="64" t="n">
        <f aca="false">VLOOKUP(A396,SampleData!A$1:E$220,4,FALSE())</f>
        <v>57.137715</v>
      </c>
      <c r="C396" s="64" t="n">
        <f aca="false">VLOOKUP(A396,SampleData!A$1:E$220,5,FALSE())</f>
        <v>9.852886</v>
      </c>
      <c r="D396" s="66" t="s">
        <v>3512</v>
      </c>
      <c r="E396" s="64" t="s">
        <v>3513</v>
      </c>
      <c r="F396" s="0" t="s">
        <v>703</v>
      </c>
      <c r="G396" s="0" t="s">
        <v>735</v>
      </c>
      <c r="H396" s="0" t="s">
        <v>3533</v>
      </c>
      <c r="I396" s="0" t="s">
        <v>3535</v>
      </c>
      <c r="J396" s="0" t="str">
        <f aca="false">IF(H396="Present",H396&amp;"_"&amp;I396,H396)</f>
        <v>Present_Ct&lt;41</v>
      </c>
    </row>
    <row r="397" customFormat="false" ht="14.25" hidden="false" customHeight="false" outlineLevel="0" collapsed="false">
      <c r="A397" s="0" t="s">
        <v>122</v>
      </c>
      <c r="B397" s="64" t="n">
        <f aca="false">VLOOKUP(A397,SampleData!A$1:E$220,4,FALSE())</f>
        <v>57.137715</v>
      </c>
      <c r="C397" s="64" t="n">
        <f aca="false">VLOOKUP(A397,SampleData!A$1:E$220,5,FALSE())</f>
        <v>9.852886</v>
      </c>
      <c r="D397" s="66" t="s">
        <v>3517</v>
      </c>
      <c r="E397" s="64" t="s">
        <v>636</v>
      </c>
      <c r="F397" s="0" t="s">
        <v>709</v>
      </c>
      <c r="G397" s="0" t="s">
        <v>3514</v>
      </c>
      <c r="H397" s="0" t="s">
        <v>3533</v>
      </c>
      <c r="I397" s="0" t="s">
        <v>3535</v>
      </c>
      <c r="J397" s="0" t="str">
        <f aca="false">IF(H397="Present",H397&amp;"_"&amp;I397,H397)</f>
        <v>Present_Ct&lt;41</v>
      </c>
    </row>
    <row r="398" customFormat="false" ht="14.25" hidden="false" customHeight="false" outlineLevel="0" collapsed="false">
      <c r="A398" s="0" t="s">
        <v>122</v>
      </c>
      <c r="B398" s="64" t="n">
        <f aca="false">VLOOKUP(A398,SampleData!A$1:E$220,4,FALSE())</f>
        <v>57.137715</v>
      </c>
      <c r="C398" s="64" t="n">
        <f aca="false">VLOOKUP(A398,SampleData!A$1:E$220,5,FALSE())</f>
        <v>9.852886</v>
      </c>
      <c r="D398" s="66" t="s">
        <v>3518</v>
      </c>
      <c r="E398" s="0" t="s">
        <v>710</v>
      </c>
      <c r="F398" s="0" t="s">
        <v>710</v>
      </c>
      <c r="G398" s="0" t="s">
        <v>735</v>
      </c>
      <c r="H398" s="0" t="s">
        <v>3515</v>
      </c>
      <c r="I398" s="0" t="s">
        <v>3516</v>
      </c>
      <c r="J398" s="0" t="str">
        <f aca="false">IF(H398="Present",H398&amp;"_"&amp;I398,H398)</f>
        <v>Absent</v>
      </c>
    </row>
    <row r="399" customFormat="false" ht="14.25" hidden="false" customHeight="false" outlineLevel="0" collapsed="false">
      <c r="A399" s="0" t="s">
        <v>122</v>
      </c>
      <c r="B399" s="64" t="n">
        <f aca="false">VLOOKUP(A399,SampleData!A$1:E$220,4,FALSE())</f>
        <v>57.137715</v>
      </c>
      <c r="C399" s="64" t="n">
        <f aca="false">VLOOKUP(A399,SampleData!A$1:E$220,5,FALSE())</f>
        <v>9.852886</v>
      </c>
      <c r="D399" s="66" t="s">
        <v>3519</v>
      </c>
      <c r="E399" s="64" t="s">
        <v>3520</v>
      </c>
      <c r="F399" s="0" t="s">
        <v>697</v>
      </c>
      <c r="G399" s="0" t="s">
        <v>735</v>
      </c>
      <c r="H399" s="0" t="s">
        <v>3515</v>
      </c>
      <c r="I399" s="0" t="s">
        <v>3516</v>
      </c>
      <c r="J399" s="0" t="str">
        <f aca="false">IF(H399="Present",H399&amp;"_"&amp;I399,H399)</f>
        <v>Absent</v>
      </c>
    </row>
    <row r="400" customFormat="false" ht="14.25" hidden="false" customHeight="false" outlineLevel="0" collapsed="false">
      <c r="A400" s="0" t="s">
        <v>122</v>
      </c>
      <c r="B400" s="64" t="n">
        <f aca="false">VLOOKUP(A400,SampleData!A$1:E$220,4,FALSE())</f>
        <v>57.137715</v>
      </c>
      <c r="C400" s="64" t="n">
        <f aca="false">VLOOKUP(A400,SampleData!A$1:E$220,5,FALSE())</f>
        <v>9.852886</v>
      </c>
      <c r="D400" s="66" t="s">
        <v>3521</v>
      </c>
      <c r="E400" s="64" t="s">
        <v>208</v>
      </c>
      <c r="F400" s="0" t="s">
        <v>704</v>
      </c>
      <c r="G400" s="0" t="s">
        <v>3514</v>
      </c>
      <c r="H400" s="0" t="s">
        <v>3515</v>
      </c>
      <c r="I400" s="0" t="s">
        <v>3516</v>
      </c>
      <c r="J400" s="0" t="str">
        <f aca="false">IF(H400="Present",H400&amp;"_"&amp;I400,H400)</f>
        <v>Absent</v>
      </c>
    </row>
    <row r="401" customFormat="false" ht="14.25" hidden="false" customHeight="false" outlineLevel="0" collapsed="false">
      <c r="A401" s="0" t="s">
        <v>122</v>
      </c>
      <c r="B401" s="64" t="n">
        <f aca="false">VLOOKUP(A401,SampleData!A$1:E$220,4,FALSE())</f>
        <v>57.137715</v>
      </c>
      <c r="C401" s="64" t="n">
        <f aca="false">VLOOKUP(A401,SampleData!A$1:E$220,5,FALSE())</f>
        <v>9.852886</v>
      </c>
      <c r="D401" s="66" t="s">
        <v>3524</v>
      </c>
      <c r="E401" s="64" t="s">
        <v>3525</v>
      </c>
      <c r="F401" s="0" t="s">
        <v>699</v>
      </c>
      <c r="G401" s="0" t="s">
        <v>3514</v>
      </c>
      <c r="H401" s="0" t="s">
        <v>3515</v>
      </c>
      <c r="I401" s="0" t="s">
        <v>3516</v>
      </c>
      <c r="J401" s="0" t="str">
        <f aca="false">IF(H401="Present",H401&amp;"_"&amp;I401,H401)</f>
        <v>Absent</v>
      </c>
    </row>
    <row r="402" customFormat="false" ht="14.25" hidden="false" customHeight="false" outlineLevel="0" collapsed="false">
      <c r="A402" s="0" t="s">
        <v>122</v>
      </c>
      <c r="B402" s="64" t="n">
        <f aca="false">VLOOKUP(A402,SampleData!A$1:E$220,4,FALSE())</f>
        <v>57.137715</v>
      </c>
      <c r="C402" s="64" t="n">
        <f aca="false">VLOOKUP(A402,SampleData!A$1:E$220,5,FALSE())</f>
        <v>9.852886</v>
      </c>
      <c r="D402" s="66" t="s">
        <v>3526</v>
      </c>
      <c r="E402" s="0" t="s">
        <v>385</v>
      </c>
      <c r="F402" s="0" t="s">
        <v>385</v>
      </c>
      <c r="G402" s="0" t="s">
        <v>735</v>
      </c>
      <c r="H402" s="0" t="s">
        <v>3515</v>
      </c>
      <c r="I402" s="0" t="s">
        <v>3516</v>
      </c>
      <c r="J402" s="0" t="str">
        <f aca="false">IF(H402="Present",H402&amp;"_"&amp;I402,H402)</f>
        <v>Absent</v>
      </c>
    </row>
    <row r="403" customFormat="false" ht="14.25" hidden="false" customHeight="false" outlineLevel="0" collapsed="false">
      <c r="A403" s="0" t="s">
        <v>122</v>
      </c>
      <c r="B403" s="64" t="n">
        <f aca="false">VLOOKUP(A403,SampleData!A$1:E$220,4,FALSE())</f>
        <v>57.137715</v>
      </c>
      <c r="C403" s="64" t="n">
        <f aca="false">VLOOKUP(A403,SampleData!A$1:E$220,5,FALSE())</f>
        <v>9.852886</v>
      </c>
      <c r="D403" s="66" t="s">
        <v>3527</v>
      </c>
      <c r="E403" s="64" t="s">
        <v>74</v>
      </c>
      <c r="F403" s="0" t="s">
        <v>701</v>
      </c>
      <c r="G403" s="0" t="s">
        <v>735</v>
      </c>
      <c r="H403" s="0" t="s">
        <v>3515</v>
      </c>
      <c r="I403" s="0" t="s">
        <v>3516</v>
      </c>
      <c r="J403" s="0" t="str">
        <f aca="false">IF(H403="Present",H403&amp;"_"&amp;I403,H403)</f>
        <v>Absent</v>
      </c>
    </row>
    <row r="404" customFormat="false" ht="14.25" hidden="false" customHeight="false" outlineLevel="0" collapsed="false">
      <c r="A404" s="0" t="s">
        <v>122</v>
      </c>
      <c r="B404" s="64" t="n">
        <f aca="false">VLOOKUP(A404,SampleData!A$1:E$220,4,FALSE())</f>
        <v>57.137715</v>
      </c>
      <c r="C404" s="64" t="n">
        <f aca="false">VLOOKUP(A404,SampleData!A$1:E$220,5,FALSE())</f>
        <v>9.852886</v>
      </c>
      <c r="D404" s="66" t="s">
        <v>3530</v>
      </c>
      <c r="E404" s="64" t="s">
        <v>3531</v>
      </c>
      <c r="F404" s="0" t="s">
        <v>700</v>
      </c>
      <c r="G404" s="0" t="s">
        <v>3514</v>
      </c>
      <c r="H404" s="0" t="s">
        <v>3515</v>
      </c>
      <c r="I404" s="0" t="s">
        <v>3516</v>
      </c>
      <c r="J404" s="0" t="str">
        <f aca="false">IF(H404="Present",H404&amp;"_"&amp;I404,H404)</f>
        <v>Absent</v>
      </c>
    </row>
    <row r="405" customFormat="false" ht="14.25" hidden="false" customHeight="false" outlineLevel="0" collapsed="false">
      <c r="A405" s="0" t="s">
        <v>122</v>
      </c>
      <c r="B405" s="64" t="n">
        <f aca="false">VLOOKUP(A405,SampleData!A$1:E$220,4,FALSE())</f>
        <v>57.137715</v>
      </c>
      <c r="C405" s="64" t="n">
        <f aca="false">VLOOKUP(A405,SampleData!A$1:E$220,5,FALSE())</f>
        <v>9.852886</v>
      </c>
      <c r="D405" s="66" t="s">
        <v>3538</v>
      </c>
      <c r="E405" s="64" t="s">
        <v>3539</v>
      </c>
      <c r="F405" s="0" t="s">
        <v>706</v>
      </c>
      <c r="G405" s="0" t="s">
        <v>735</v>
      </c>
      <c r="H405" s="0" t="s">
        <v>3515</v>
      </c>
      <c r="I405" s="0" t="s">
        <v>3516</v>
      </c>
      <c r="J405" s="0" t="str">
        <f aca="false">IF(H405="Present",H405&amp;"_"&amp;I405,H405)</f>
        <v>Absent</v>
      </c>
    </row>
    <row r="406" customFormat="false" ht="14.25" hidden="false" customHeight="false" outlineLevel="0" collapsed="false">
      <c r="A406" s="0" t="s">
        <v>129</v>
      </c>
      <c r="B406" s="64" t="n">
        <f aca="false">VLOOKUP(A406,SampleData!A$1:E$220,4,FALSE())</f>
        <v>56.1692</v>
      </c>
      <c r="C406" s="64" t="n">
        <f aca="false">VLOOKUP(A406,SampleData!A$1:E$220,5,FALSE())</f>
        <v>10.1424</v>
      </c>
      <c r="D406" s="66" t="s">
        <v>3512</v>
      </c>
      <c r="E406" s="64" t="s">
        <v>3513</v>
      </c>
      <c r="F406" s="0" t="s">
        <v>703</v>
      </c>
      <c r="G406" s="0" t="s">
        <v>735</v>
      </c>
      <c r="H406" s="0" t="s">
        <v>3515</v>
      </c>
      <c r="I406" s="0" t="s">
        <v>3516</v>
      </c>
      <c r="J406" s="0" t="str">
        <f aca="false">IF(H406="Present",H406&amp;"_"&amp;I406,H406)</f>
        <v>Absent</v>
      </c>
    </row>
    <row r="407" customFormat="false" ht="14.25" hidden="false" customHeight="false" outlineLevel="0" collapsed="false">
      <c r="A407" s="0" t="s">
        <v>129</v>
      </c>
      <c r="B407" s="64" t="n">
        <f aca="false">VLOOKUP(A407,SampleData!A$1:E$220,4,FALSE())</f>
        <v>56.1692</v>
      </c>
      <c r="C407" s="64" t="n">
        <f aca="false">VLOOKUP(A407,SampleData!A$1:E$220,5,FALSE())</f>
        <v>10.1424</v>
      </c>
      <c r="D407" s="66" t="s">
        <v>3517</v>
      </c>
      <c r="E407" s="64" t="s">
        <v>636</v>
      </c>
      <c r="F407" s="0" t="s">
        <v>709</v>
      </c>
      <c r="G407" s="0" t="s">
        <v>735</v>
      </c>
      <c r="H407" s="0" t="s">
        <v>3515</v>
      </c>
      <c r="I407" s="0" t="s">
        <v>3516</v>
      </c>
      <c r="J407" s="0" t="str">
        <f aca="false">IF(H407="Present",H407&amp;"_"&amp;I407,H407)</f>
        <v>Absent</v>
      </c>
    </row>
    <row r="408" customFormat="false" ht="14.25" hidden="false" customHeight="false" outlineLevel="0" collapsed="false">
      <c r="A408" s="0" t="s">
        <v>129</v>
      </c>
      <c r="B408" s="64" t="n">
        <f aca="false">VLOOKUP(A408,SampleData!A$1:E$220,4,FALSE())</f>
        <v>56.1692</v>
      </c>
      <c r="C408" s="64" t="n">
        <f aca="false">VLOOKUP(A408,SampleData!A$1:E$220,5,FALSE())</f>
        <v>10.1424</v>
      </c>
      <c r="D408" s="66" t="s">
        <v>3518</v>
      </c>
      <c r="E408" s="0" t="s">
        <v>710</v>
      </c>
      <c r="F408" s="0" t="s">
        <v>710</v>
      </c>
      <c r="G408" s="0" t="s">
        <v>735</v>
      </c>
      <c r="H408" s="0" t="s">
        <v>3515</v>
      </c>
      <c r="I408" s="0" t="s">
        <v>3516</v>
      </c>
      <c r="J408" s="0" t="str">
        <f aca="false">IF(H408="Present",H408&amp;"_"&amp;I408,H408)</f>
        <v>Absent</v>
      </c>
    </row>
    <row r="409" customFormat="false" ht="14.25" hidden="false" customHeight="false" outlineLevel="0" collapsed="false">
      <c r="A409" s="0" t="s">
        <v>129</v>
      </c>
      <c r="B409" s="64" t="n">
        <f aca="false">VLOOKUP(A409,SampleData!A$1:E$220,4,FALSE())</f>
        <v>56.1692</v>
      </c>
      <c r="C409" s="64" t="n">
        <f aca="false">VLOOKUP(A409,SampleData!A$1:E$220,5,FALSE())</f>
        <v>10.1424</v>
      </c>
      <c r="D409" s="66" t="s">
        <v>3519</v>
      </c>
      <c r="E409" s="64" t="s">
        <v>3520</v>
      </c>
      <c r="F409" s="0" t="s">
        <v>697</v>
      </c>
      <c r="G409" s="0" t="s">
        <v>735</v>
      </c>
      <c r="H409" s="0" t="s">
        <v>3515</v>
      </c>
      <c r="I409" s="0" t="s">
        <v>3516</v>
      </c>
      <c r="J409" s="0" t="str">
        <f aca="false">IF(H409="Present",H409&amp;"_"&amp;I409,H409)</f>
        <v>Absent</v>
      </c>
    </row>
    <row r="410" customFormat="false" ht="14.25" hidden="false" customHeight="false" outlineLevel="0" collapsed="false">
      <c r="A410" s="0" t="s">
        <v>129</v>
      </c>
      <c r="B410" s="64" t="n">
        <f aca="false">VLOOKUP(A410,SampleData!A$1:E$220,4,FALSE())</f>
        <v>56.1692</v>
      </c>
      <c r="C410" s="64" t="n">
        <f aca="false">VLOOKUP(A410,SampleData!A$1:E$220,5,FALSE())</f>
        <v>10.1424</v>
      </c>
      <c r="D410" s="66" t="s">
        <v>3521</v>
      </c>
      <c r="E410" s="64" t="s">
        <v>208</v>
      </c>
      <c r="F410" s="0" t="s">
        <v>704</v>
      </c>
      <c r="G410" s="0" t="s">
        <v>735</v>
      </c>
      <c r="H410" s="0" t="s">
        <v>3515</v>
      </c>
      <c r="I410" s="0" t="s">
        <v>3516</v>
      </c>
      <c r="J410" s="0" t="str">
        <f aca="false">IF(H410="Present",H410&amp;"_"&amp;I410,H410)</f>
        <v>Absent</v>
      </c>
    </row>
    <row r="411" customFormat="false" ht="14.25" hidden="false" customHeight="false" outlineLevel="0" collapsed="false">
      <c r="A411" s="0" t="s">
        <v>129</v>
      </c>
      <c r="B411" s="64" t="n">
        <f aca="false">VLOOKUP(A411,SampleData!A$1:E$220,4,FALSE())</f>
        <v>56.1692</v>
      </c>
      <c r="C411" s="64" t="n">
        <f aca="false">VLOOKUP(A411,SampleData!A$1:E$220,5,FALSE())</f>
        <v>10.1424</v>
      </c>
      <c r="D411" s="66" t="s">
        <v>3522</v>
      </c>
      <c r="E411" s="64" t="s">
        <v>3523</v>
      </c>
      <c r="F411" s="0" t="s">
        <v>708</v>
      </c>
      <c r="G411" s="0" t="s">
        <v>3514</v>
      </c>
      <c r="H411" s="0" t="s">
        <v>3515</v>
      </c>
      <c r="I411" s="0" t="s">
        <v>3516</v>
      </c>
      <c r="J411" s="0" t="str">
        <f aca="false">IF(H411="Present",H411&amp;"_"&amp;I411,H411)</f>
        <v>Absent</v>
      </c>
    </row>
    <row r="412" customFormat="false" ht="14.25" hidden="false" customHeight="false" outlineLevel="0" collapsed="false">
      <c r="A412" s="0" t="s">
        <v>129</v>
      </c>
      <c r="B412" s="64" t="n">
        <f aca="false">VLOOKUP(A412,SampleData!A$1:E$220,4,FALSE())</f>
        <v>56.1692</v>
      </c>
      <c r="C412" s="64" t="n">
        <f aca="false">VLOOKUP(A412,SampleData!A$1:E$220,5,FALSE())</f>
        <v>10.1424</v>
      </c>
      <c r="D412" s="66" t="s">
        <v>3522</v>
      </c>
      <c r="E412" s="64" t="s">
        <v>3523</v>
      </c>
      <c r="F412" s="0" t="s">
        <v>708</v>
      </c>
      <c r="G412" s="0" t="s">
        <v>735</v>
      </c>
      <c r="H412" s="0" t="s">
        <v>3515</v>
      </c>
      <c r="I412" s="0" t="s">
        <v>3516</v>
      </c>
      <c r="J412" s="0" t="str">
        <f aca="false">IF(H412="Present",H412&amp;"_"&amp;I412,H412)</f>
        <v>Absent</v>
      </c>
    </row>
    <row r="413" customFormat="false" ht="14.25" hidden="false" customHeight="false" outlineLevel="0" collapsed="false">
      <c r="A413" s="0" t="s">
        <v>129</v>
      </c>
      <c r="B413" s="64" t="n">
        <f aca="false">VLOOKUP(A413,SampleData!A$1:E$220,4,FALSE())</f>
        <v>56.1692</v>
      </c>
      <c r="C413" s="64" t="n">
        <f aca="false">VLOOKUP(A413,SampleData!A$1:E$220,5,FALSE())</f>
        <v>10.1424</v>
      </c>
      <c r="D413" s="66" t="s">
        <v>3524</v>
      </c>
      <c r="E413" s="64" t="s">
        <v>3525</v>
      </c>
      <c r="F413" s="0" t="s">
        <v>699</v>
      </c>
      <c r="G413" s="0" t="s">
        <v>3514</v>
      </c>
      <c r="H413" s="0" t="s">
        <v>3515</v>
      </c>
      <c r="I413" s="0" t="s">
        <v>3516</v>
      </c>
      <c r="J413" s="0" t="str">
        <f aca="false">IF(H413="Present",H413&amp;"_"&amp;I413,H413)</f>
        <v>Absent</v>
      </c>
    </row>
    <row r="414" customFormat="false" ht="14.25" hidden="false" customHeight="false" outlineLevel="0" collapsed="false">
      <c r="A414" s="0" t="s">
        <v>129</v>
      </c>
      <c r="B414" s="64" t="n">
        <f aca="false">VLOOKUP(A414,SampleData!A$1:E$220,4,FALSE())</f>
        <v>56.1692</v>
      </c>
      <c r="C414" s="64" t="n">
        <f aca="false">VLOOKUP(A414,SampleData!A$1:E$220,5,FALSE())</f>
        <v>10.1424</v>
      </c>
      <c r="D414" s="66" t="s">
        <v>229</v>
      </c>
      <c r="E414" s="0" t="s">
        <v>199</v>
      </c>
      <c r="F414" s="0" t="s">
        <v>199</v>
      </c>
      <c r="G414" s="0" t="s">
        <v>735</v>
      </c>
      <c r="H414" s="0" t="s">
        <v>3515</v>
      </c>
      <c r="I414" s="0" t="s">
        <v>3516</v>
      </c>
      <c r="J414" s="0" t="str">
        <f aca="false">IF(H414="Present",H414&amp;"_"&amp;I414,H414)</f>
        <v>Absent</v>
      </c>
    </row>
    <row r="415" customFormat="false" ht="14.25" hidden="false" customHeight="false" outlineLevel="0" collapsed="false">
      <c r="A415" s="0" t="s">
        <v>129</v>
      </c>
      <c r="B415" s="64" t="n">
        <f aca="false">VLOOKUP(A415,SampleData!A$1:E$220,4,FALSE())</f>
        <v>56.1692</v>
      </c>
      <c r="C415" s="64" t="n">
        <f aca="false">VLOOKUP(A415,SampleData!A$1:E$220,5,FALSE())</f>
        <v>10.1424</v>
      </c>
      <c r="D415" s="66" t="s">
        <v>229</v>
      </c>
      <c r="E415" s="0" t="s">
        <v>199</v>
      </c>
      <c r="F415" s="0" t="s">
        <v>199</v>
      </c>
      <c r="G415" s="0" t="s">
        <v>735</v>
      </c>
      <c r="H415" s="0" t="s">
        <v>3515</v>
      </c>
      <c r="I415" s="0" t="s">
        <v>3516</v>
      </c>
      <c r="J415" s="0" t="str">
        <f aca="false">IF(H415="Present",H415&amp;"_"&amp;I415,H415)</f>
        <v>Absent</v>
      </c>
    </row>
    <row r="416" customFormat="false" ht="14.25" hidden="false" customHeight="false" outlineLevel="0" collapsed="false">
      <c r="A416" s="0" t="s">
        <v>129</v>
      </c>
      <c r="B416" s="64" t="n">
        <f aca="false">VLOOKUP(A416,SampleData!A$1:E$220,4,FALSE())</f>
        <v>56.1692</v>
      </c>
      <c r="C416" s="64" t="n">
        <f aca="false">VLOOKUP(A416,SampleData!A$1:E$220,5,FALSE())</f>
        <v>10.1424</v>
      </c>
      <c r="D416" s="66" t="s">
        <v>3526</v>
      </c>
      <c r="E416" s="0" t="s">
        <v>385</v>
      </c>
      <c r="F416" s="0" t="s">
        <v>385</v>
      </c>
      <c r="G416" s="0" t="s">
        <v>3514</v>
      </c>
      <c r="H416" s="0" t="s">
        <v>3515</v>
      </c>
      <c r="I416" s="0" t="s">
        <v>3516</v>
      </c>
      <c r="J416" s="0" t="str">
        <f aca="false">IF(H416="Present",H416&amp;"_"&amp;I416,H416)</f>
        <v>Absent</v>
      </c>
    </row>
    <row r="417" customFormat="false" ht="14.25" hidden="false" customHeight="false" outlineLevel="0" collapsed="false">
      <c r="A417" s="0" t="s">
        <v>129</v>
      </c>
      <c r="B417" s="64" t="n">
        <f aca="false">VLOOKUP(A417,SampleData!A$1:E$220,4,FALSE())</f>
        <v>56.1692</v>
      </c>
      <c r="C417" s="64" t="n">
        <f aca="false">VLOOKUP(A417,SampleData!A$1:E$220,5,FALSE())</f>
        <v>10.1424</v>
      </c>
      <c r="D417" s="66" t="s">
        <v>3527</v>
      </c>
      <c r="E417" s="64" t="s">
        <v>74</v>
      </c>
      <c r="F417" s="0" t="s">
        <v>701</v>
      </c>
      <c r="G417" s="0" t="s">
        <v>735</v>
      </c>
      <c r="H417" s="0" t="s">
        <v>3515</v>
      </c>
      <c r="I417" s="0" t="s">
        <v>3516</v>
      </c>
      <c r="J417" s="0" t="str">
        <f aca="false">IF(H417="Present",H417&amp;"_"&amp;I417,H417)</f>
        <v>Absent</v>
      </c>
    </row>
    <row r="418" customFormat="false" ht="14.25" hidden="false" customHeight="false" outlineLevel="0" collapsed="false">
      <c r="A418" s="0" t="s">
        <v>129</v>
      </c>
      <c r="B418" s="64" t="n">
        <f aca="false">VLOOKUP(A418,SampleData!A$1:E$220,4,FALSE())</f>
        <v>56.1692</v>
      </c>
      <c r="C418" s="64" t="n">
        <f aca="false">VLOOKUP(A418,SampleData!A$1:E$220,5,FALSE())</f>
        <v>10.1424</v>
      </c>
      <c r="D418" s="66" t="s">
        <v>3528</v>
      </c>
      <c r="E418" s="64" t="s">
        <v>177</v>
      </c>
      <c r="F418" s="0" t="s">
        <v>3529</v>
      </c>
      <c r="G418" s="0" t="s">
        <v>3514</v>
      </c>
      <c r="H418" s="0" t="s">
        <v>3515</v>
      </c>
      <c r="I418" s="0" t="s">
        <v>3516</v>
      </c>
      <c r="J418" s="0" t="str">
        <f aca="false">IF(H418="Present",H418&amp;"_"&amp;I418,H418)</f>
        <v>Absent</v>
      </c>
    </row>
    <row r="419" customFormat="false" ht="14.25" hidden="false" customHeight="false" outlineLevel="0" collapsed="false">
      <c r="A419" s="0" t="s">
        <v>129</v>
      </c>
      <c r="B419" s="64" t="n">
        <f aca="false">VLOOKUP(A419,SampleData!A$1:E$220,4,FALSE())</f>
        <v>56.1692</v>
      </c>
      <c r="C419" s="64" t="n">
        <f aca="false">VLOOKUP(A419,SampleData!A$1:E$220,5,FALSE())</f>
        <v>10.1424</v>
      </c>
      <c r="D419" s="66" t="s">
        <v>3528</v>
      </c>
      <c r="E419" s="64" t="s">
        <v>177</v>
      </c>
      <c r="F419" s="0" t="s">
        <v>3529</v>
      </c>
      <c r="G419" s="0" t="s">
        <v>735</v>
      </c>
      <c r="H419" s="0" t="s">
        <v>3515</v>
      </c>
      <c r="I419" s="0" t="s">
        <v>3516</v>
      </c>
      <c r="J419" s="0" t="str">
        <f aca="false">IF(H419="Present",H419&amp;"_"&amp;I419,H419)</f>
        <v>Absent</v>
      </c>
    </row>
    <row r="420" customFormat="false" ht="14.25" hidden="false" customHeight="false" outlineLevel="0" collapsed="false">
      <c r="A420" s="0" t="s">
        <v>129</v>
      </c>
      <c r="B420" s="64" t="n">
        <f aca="false">VLOOKUP(A420,SampleData!A$1:E$220,4,FALSE())</f>
        <v>56.1692</v>
      </c>
      <c r="C420" s="64" t="n">
        <f aca="false">VLOOKUP(A420,SampleData!A$1:E$220,5,FALSE())</f>
        <v>10.1424</v>
      </c>
      <c r="D420" s="66" t="s">
        <v>3530</v>
      </c>
      <c r="E420" s="64" t="s">
        <v>3531</v>
      </c>
      <c r="F420" s="0" t="s">
        <v>700</v>
      </c>
      <c r="G420" s="0" t="s">
        <v>3514</v>
      </c>
      <c r="H420" s="0" t="s">
        <v>3515</v>
      </c>
      <c r="I420" s="0" t="s">
        <v>3516</v>
      </c>
      <c r="J420" s="0" t="str">
        <f aca="false">IF(H420="Present",H420&amp;"_"&amp;I420,H420)</f>
        <v>Absent</v>
      </c>
    </row>
    <row r="421" customFormat="false" ht="14.25" hidden="false" customHeight="false" outlineLevel="0" collapsed="false">
      <c r="A421" s="0" t="s">
        <v>129</v>
      </c>
      <c r="B421" s="64" t="n">
        <f aca="false">VLOOKUP(A421,SampleData!A$1:E$220,4,FALSE())</f>
        <v>56.1692</v>
      </c>
      <c r="C421" s="64" t="n">
        <f aca="false">VLOOKUP(A421,SampleData!A$1:E$220,5,FALSE())</f>
        <v>10.1424</v>
      </c>
      <c r="D421" s="66" t="s">
        <v>3532</v>
      </c>
      <c r="E421" s="64" t="s">
        <v>353</v>
      </c>
      <c r="F421" s="0" t="s">
        <v>696</v>
      </c>
      <c r="G421" s="0" t="s">
        <v>735</v>
      </c>
      <c r="H421" s="0" t="s">
        <v>3533</v>
      </c>
      <c r="I421" s="0" t="s">
        <v>3535</v>
      </c>
      <c r="J421" s="0" t="str">
        <f aca="false">IF(H421="Present",H421&amp;"_"&amp;I421,H421)</f>
        <v>Present_Ct&lt;41</v>
      </c>
    </row>
    <row r="422" customFormat="false" ht="14.25" hidden="false" customHeight="false" outlineLevel="0" collapsed="false">
      <c r="A422" s="0" t="s">
        <v>129</v>
      </c>
      <c r="B422" s="64" t="n">
        <f aca="false">VLOOKUP(A422,SampleData!A$1:E$220,4,FALSE())</f>
        <v>56.1692</v>
      </c>
      <c r="C422" s="64" t="n">
        <f aca="false">VLOOKUP(A422,SampleData!A$1:E$220,5,FALSE())</f>
        <v>10.1424</v>
      </c>
      <c r="D422" s="66" t="s">
        <v>3532</v>
      </c>
      <c r="E422" s="64" t="s">
        <v>353</v>
      </c>
      <c r="F422" s="0" t="s">
        <v>696</v>
      </c>
      <c r="G422" s="0" t="s">
        <v>735</v>
      </c>
      <c r="H422" s="0" t="s">
        <v>3533</v>
      </c>
      <c r="I422" s="0" t="s">
        <v>3535</v>
      </c>
      <c r="J422" s="0" t="str">
        <f aca="false">IF(H422="Present",H422&amp;"_"&amp;I422,H422)</f>
        <v>Present_Ct&lt;41</v>
      </c>
    </row>
    <row r="423" customFormat="false" ht="14.25" hidden="false" customHeight="false" outlineLevel="0" collapsed="false">
      <c r="A423" s="0" t="s">
        <v>129</v>
      </c>
      <c r="B423" s="64" t="n">
        <f aca="false">VLOOKUP(A423,SampleData!A$1:E$220,4,FALSE())</f>
        <v>56.1692</v>
      </c>
      <c r="C423" s="64" t="n">
        <f aca="false">VLOOKUP(A423,SampleData!A$1:E$220,5,FALSE())</f>
        <v>10.1424</v>
      </c>
      <c r="D423" s="66" t="s">
        <v>3534</v>
      </c>
      <c r="E423" s="64" t="s">
        <v>62</v>
      </c>
      <c r="F423" s="0" t="s">
        <v>702</v>
      </c>
      <c r="G423" s="0" t="s">
        <v>735</v>
      </c>
      <c r="H423" s="0" t="s">
        <v>3533</v>
      </c>
      <c r="I423" s="0" t="s">
        <v>3535</v>
      </c>
      <c r="J423" s="0" t="str">
        <f aca="false">IF(H423="Present",H423&amp;"_"&amp;I423,H423)</f>
        <v>Present_Ct&lt;41</v>
      </c>
    </row>
    <row r="424" customFormat="false" ht="14.25" hidden="false" customHeight="false" outlineLevel="0" collapsed="false">
      <c r="A424" s="0" t="s">
        <v>129</v>
      </c>
      <c r="B424" s="64" t="n">
        <f aca="false">VLOOKUP(A424,SampleData!A$1:E$220,4,FALSE())</f>
        <v>56.1692</v>
      </c>
      <c r="C424" s="64" t="n">
        <f aca="false">VLOOKUP(A424,SampleData!A$1:E$220,5,FALSE())</f>
        <v>10.1424</v>
      </c>
      <c r="D424" s="66" t="s">
        <v>3534</v>
      </c>
      <c r="E424" s="64" t="s">
        <v>62</v>
      </c>
      <c r="F424" s="0" t="s">
        <v>702</v>
      </c>
      <c r="G424" s="0" t="s">
        <v>735</v>
      </c>
      <c r="H424" s="0" t="s">
        <v>3533</v>
      </c>
      <c r="I424" s="0" t="s">
        <v>3516</v>
      </c>
      <c r="J424" s="0" t="str">
        <f aca="false">IF(H424="Present",H424&amp;"_"&amp;I424,H424)</f>
        <v>Present_Ct&gt;41</v>
      </c>
    </row>
    <row r="425" customFormat="false" ht="14.25" hidden="false" customHeight="false" outlineLevel="0" collapsed="false">
      <c r="A425" s="0" t="s">
        <v>129</v>
      </c>
      <c r="B425" s="64" t="n">
        <f aca="false">VLOOKUP(A425,SampleData!A$1:E$220,4,FALSE())</f>
        <v>56.1692</v>
      </c>
      <c r="C425" s="64" t="n">
        <f aca="false">VLOOKUP(A425,SampleData!A$1:E$220,5,FALSE())</f>
        <v>10.1424</v>
      </c>
      <c r="D425" s="66" t="s">
        <v>3536</v>
      </c>
      <c r="E425" s="0" t="s">
        <v>705</v>
      </c>
      <c r="F425" s="0" t="s">
        <v>705</v>
      </c>
      <c r="G425" s="0" t="s">
        <v>735</v>
      </c>
      <c r="H425" s="0" t="s">
        <v>3515</v>
      </c>
      <c r="I425" s="0" t="s">
        <v>3516</v>
      </c>
      <c r="J425" s="0" t="str">
        <f aca="false">IF(H425="Present",H425&amp;"_"&amp;I425,H425)</f>
        <v>Absent</v>
      </c>
    </row>
    <row r="426" customFormat="false" ht="14.25" hidden="false" customHeight="false" outlineLevel="0" collapsed="false">
      <c r="A426" s="0" t="s">
        <v>129</v>
      </c>
      <c r="B426" s="64" t="n">
        <f aca="false">VLOOKUP(A426,SampleData!A$1:E$220,4,FALSE())</f>
        <v>56.1692</v>
      </c>
      <c r="C426" s="64" t="n">
        <f aca="false">VLOOKUP(A426,SampleData!A$1:E$220,5,FALSE())</f>
        <v>10.1424</v>
      </c>
      <c r="D426" s="66" t="s">
        <v>3536</v>
      </c>
      <c r="E426" s="0" t="s">
        <v>705</v>
      </c>
      <c r="F426" s="0" t="s">
        <v>705</v>
      </c>
      <c r="G426" s="0" t="s">
        <v>735</v>
      </c>
      <c r="H426" s="0" t="s">
        <v>3515</v>
      </c>
      <c r="I426" s="0" t="s">
        <v>3516</v>
      </c>
      <c r="J426" s="0" t="str">
        <f aca="false">IF(H426="Present",H426&amp;"_"&amp;I426,H426)</f>
        <v>Absent</v>
      </c>
    </row>
    <row r="427" customFormat="false" ht="14.25" hidden="false" customHeight="false" outlineLevel="0" collapsed="false">
      <c r="A427" s="0" t="s">
        <v>129</v>
      </c>
      <c r="B427" s="64" t="n">
        <f aca="false">VLOOKUP(A427,SampleData!A$1:E$220,4,FALSE())</f>
        <v>56.1692</v>
      </c>
      <c r="C427" s="64" t="n">
        <f aca="false">VLOOKUP(A427,SampleData!A$1:E$220,5,FALSE())</f>
        <v>10.1424</v>
      </c>
      <c r="D427" s="66" t="s">
        <v>3537</v>
      </c>
      <c r="E427" s="0" t="s">
        <v>698</v>
      </c>
      <c r="F427" s="0" t="s">
        <v>698</v>
      </c>
      <c r="G427" s="0" t="s">
        <v>3514</v>
      </c>
      <c r="H427" s="0" t="s">
        <v>3515</v>
      </c>
      <c r="I427" s="0" t="s">
        <v>3516</v>
      </c>
      <c r="J427" s="0" t="str">
        <f aca="false">IF(H427="Present",H427&amp;"_"&amp;I427,H427)</f>
        <v>Absent</v>
      </c>
    </row>
    <row r="428" customFormat="false" ht="14.25" hidden="false" customHeight="false" outlineLevel="0" collapsed="false">
      <c r="A428" s="0" t="s">
        <v>129</v>
      </c>
      <c r="B428" s="64" t="n">
        <f aca="false">VLOOKUP(A428,SampleData!A$1:E$220,4,FALSE())</f>
        <v>56.1692</v>
      </c>
      <c r="C428" s="64" t="n">
        <f aca="false">VLOOKUP(A428,SampleData!A$1:E$220,5,FALSE())</f>
        <v>10.1424</v>
      </c>
      <c r="D428" s="66" t="s">
        <v>3537</v>
      </c>
      <c r="E428" s="0" t="s">
        <v>698</v>
      </c>
      <c r="F428" s="0" t="s">
        <v>698</v>
      </c>
      <c r="G428" s="0" t="s">
        <v>3514</v>
      </c>
      <c r="H428" s="0" t="s">
        <v>3515</v>
      </c>
      <c r="I428" s="0" t="s">
        <v>3516</v>
      </c>
      <c r="J428" s="0" t="str">
        <f aca="false">IF(H428="Present",H428&amp;"_"&amp;I428,H428)</f>
        <v>Absent</v>
      </c>
    </row>
    <row r="429" customFormat="false" ht="14.25" hidden="false" customHeight="false" outlineLevel="0" collapsed="false">
      <c r="A429" s="0" t="s">
        <v>129</v>
      </c>
      <c r="B429" s="64" t="n">
        <f aca="false">VLOOKUP(A429,SampleData!A$1:E$220,4,FALSE())</f>
        <v>56.1692</v>
      </c>
      <c r="C429" s="64" t="n">
        <f aca="false">VLOOKUP(A429,SampleData!A$1:E$220,5,FALSE())</f>
        <v>10.1424</v>
      </c>
      <c r="D429" s="66" t="s">
        <v>3538</v>
      </c>
      <c r="E429" s="64" t="s">
        <v>3539</v>
      </c>
      <c r="F429" s="0" t="s">
        <v>706</v>
      </c>
      <c r="G429" s="0" t="s">
        <v>3514</v>
      </c>
      <c r="H429" s="0" t="s">
        <v>3515</v>
      </c>
      <c r="I429" s="0" t="s">
        <v>3516</v>
      </c>
      <c r="J429" s="0" t="str">
        <f aca="false">IF(H429="Present",H429&amp;"_"&amp;I429,H429)</f>
        <v>Absent</v>
      </c>
    </row>
    <row r="430" customFormat="false" ht="14.25" hidden="false" customHeight="false" outlineLevel="0" collapsed="false">
      <c r="A430" s="0" t="s">
        <v>129</v>
      </c>
      <c r="B430" s="64" t="n">
        <f aca="false">VLOOKUP(A430,SampleData!A$1:E$220,4,FALSE())</f>
        <v>56.1692</v>
      </c>
      <c r="C430" s="64" t="n">
        <f aca="false">VLOOKUP(A430,SampleData!A$1:E$220,5,FALSE())</f>
        <v>10.1424</v>
      </c>
      <c r="D430" s="66" t="s">
        <v>3512</v>
      </c>
      <c r="E430" s="64" t="s">
        <v>3513</v>
      </c>
      <c r="F430" s="0" t="s">
        <v>703</v>
      </c>
      <c r="G430" s="0" t="s">
        <v>735</v>
      </c>
      <c r="H430" s="0" t="s">
        <v>3515</v>
      </c>
      <c r="I430" s="0" t="s">
        <v>3516</v>
      </c>
      <c r="J430" s="0" t="str">
        <f aca="false">IF(H430="Present",H430&amp;"_"&amp;I430,H430)</f>
        <v>Absent</v>
      </c>
    </row>
    <row r="431" customFormat="false" ht="14.25" hidden="false" customHeight="false" outlineLevel="0" collapsed="false">
      <c r="A431" s="0" t="s">
        <v>129</v>
      </c>
      <c r="B431" s="64" t="n">
        <f aca="false">VLOOKUP(A431,SampleData!A$1:E$220,4,FALSE())</f>
        <v>56.1692</v>
      </c>
      <c r="C431" s="64" t="n">
        <f aca="false">VLOOKUP(A431,SampleData!A$1:E$220,5,FALSE())</f>
        <v>10.1424</v>
      </c>
      <c r="D431" s="66" t="s">
        <v>3517</v>
      </c>
      <c r="E431" s="64" t="s">
        <v>636</v>
      </c>
      <c r="F431" s="0" t="s">
        <v>709</v>
      </c>
      <c r="G431" s="0" t="s">
        <v>735</v>
      </c>
      <c r="H431" s="0" t="s">
        <v>3515</v>
      </c>
      <c r="I431" s="0" t="s">
        <v>3516</v>
      </c>
      <c r="J431" s="0" t="str">
        <f aca="false">IF(H431="Present",H431&amp;"_"&amp;I431,H431)</f>
        <v>Absent</v>
      </c>
    </row>
    <row r="432" customFormat="false" ht="14.25" hidden="false" customHeight="false" outlineLevel="0" collapsed="false">
      <c r="A432" s="0" t="s">
        <v>129</v>
      </c>
      <c r="B432" s="64" t="n">
        <f aca="false">VLOOKUP(A432,SampleData!A$1:E$220,4,FALSE())</f>
        <v>56.1692</v>
      </c>
      <c r="C432" s="64" t="n">
        <f aca="false">VLOOKUP(A432,SampleData!A$1:E$220,5,FALSE())</f>
        <v>10.1424</v>
      </c>
      <c r="D432" s="66" t="s">
        <v>3518</v>
      </c>
      <c r="E432" s="0" t="s">
        <v>710</v>
      </c>
      <c r="F432" s="0" t="s">
        <v>710</v>
      </c>
      <c r="G432" s="0" t="s">
        <v>735</v>
      </c>
      <c r="H432" s="0" t="s">
        <v>3515</v>
      </c>
      <c r="I432" s="0" t="s">
        <v>3516</v>
      </c>
      <c r="J432" s="0" t="str">
        <f aca="false">IF(H432="Present",H432&amp;"_"&amp;I432,H432)</f>
        <v>Absent</v>
      </c>
    </row>
    <row r="433" customFormat="false" ht="14.25" hidden="false" customHeight="false" outlineLevel="0" collapsed="false">
      <c r="A433" s="0" t="s">
        <v>129</v>
      </c>
      <c r="B433" s="64" t="n">
        <f aca="false">VLOOKUP(A433,SampleData!A$1:E$220,4,FALSE())</f>
        <v>56.1692</v>
      </c>
      <c r="C433" s="64" t="n">
        <f aca="false">VLOOKUP(A433,SampleData!A$1:E$220,5,FALSE())</f>
        <v>10.1424</v>
      </c>
      <c r="D433" s="66" t="s">
        <v>3519</v>
      </c>
      <c r="E433" s="64" t="s">
        <v>3520</v>
      </c>
      <c r="F433" s="0" t="s">
        <v>697</v>
      </c>
      <c r="G433" s="0" t="s">
        <v>735</v>
      </c>
      <c r="H433" s="0" t="s">
        <v>3515</v>
      </c>
      <c r="I433" s="0" t="s">
        <v>3516</v>
      </c>
      <c r="J433" s="0" t="str">
        <f aca="false">IF(H433="Present",H433&amp;"_"&amp;I433,H433)</f>
        <v>Absent</v>
      </c>
    </row>
    <row r="434" customFormat="false" ht="14.25" hidden="false" customHeight="false" outlineLevel="0" collapsed="false">
      <c r="A434" s="0" t="s">
        <v>129</v>
      </c>
      <c r="B434" s="64" t="n">
        <f aca="false">VLOOKUP(A434,SampleData!A$1:E$220,4,FALSE())</f>
        <v>56.1692</v>
      </c>
      <c r="C434" s="64" t="n">
        <f aca="false">VLOOKUP(A434,SampleData!A$1:E$220,5,FALSE())</f>
        <v>10.1424</v>
      </c>
      <c r="D434" s="66" t="s">
        <v>3521</v>
      </c>
      <c r="E434" s="64" t="s">
        <v>208</v>
      </c>
      <c r="F434" s="0" t="s">
        <v>704</v>
      </c>
      <c r="G434" s="0" t="s">
        <v>735</v>
      </c>
      <c r="H434" s="0" t="s">
        <v>3515</v>
      </c>
      <c r="I434" s="0" t="s">
        <v>3516</v>
      </c>
      <c r="J434" s="0" t="str">
        <f aca="false">IF(H434="Present",H434&amp;"_"&amp;I434,H434)</f>
        <v>Absent</v>
      </c>
    </row>
    <row r="435" customFormat="false" ht="14.25" hidden="false" customHeight="false" outlineLevel="0" collapsed="false">
      <c r="A435" s="0" t="s">
        <v>129</v>
      </c>
      <c r="B435" s="64" t="n">
        <f aca="false">VLOOKUP(A435,SampleData!A$1:E$220,4,FALSE())</f>
        <v>56.1692</v>
      </c>
      <c r="C435" s="64" t="n">
        <f aca="false">VLOOKUP(A435,SampleData!A$1:E$220,5,FALSE())</f>
        <v>10.1424</v>
      </c>
      <c r="D435" s="66" t="s">
        <v>3524</v>
      </c>
      <c r="E435" s="64" t="s">
        <v>3525</v>
      </c>
      <c r="F435" s="0" t="s">
        <v>699</v>
      </c>
      <c r="G435" s="0" t="s">
        <v>735</v>
      </c>
      <c r="H435" s="0" t="s">
        <v>3515</v>
      </c>
      <c r="I435" s="0" t="s">
        <v>3516</v>
      </c>
      <c r="J435" s="0" t="str">
        <f aca="false">IF(H435="Present",H435&amp;"_"&amp;I435,H435)</f>
        <v>Absent</v>
      </c>
    </row>
    <row r="436" customFormat="false" ht="14.25" hidden="false" customHeight="false" outlineLevel="0" collapsed="false">
      <c r="A436" s="0" t="s">
        <v>129</v>
      </c>
      <c r="B436" s="64" t="n">
        <f aca="false">VLOOKUP(A436,SampleData!A$1:E$220,4,FALSE())</f>
        <v>56.1692</v>
      </c>
      <c r="C436" s="64" t="n">
        <f aca="false">VLOOKUP(A436,SampleData!A$1:E$220,5,FALSE())</f>
        <v>10.1424</v>
      </c>
      <c r="D436" s="66" t="s">
        <v>3526</v>
      </c>
      <c r="E436" s="0" t="s">
        <v>385</v>
      </c>
      <c r="F436" s="0" t="s">
        <v>385</v>
      </c>
      <c r="G436" s="0" t="s">
        <v>3514</v>
      </c>
      <c r="H436" s="0" t="s">
        <v>3515</v>
      </c>
      <c r="I436" s="0" t="s">
        <v>3516</v>
      </c>
      <c r="J436" s="0" t="str">
        <f aca="false">IF(H436="Present",H436&amp;"_"&amp;I436,H436)</f>
        <v>Absent</v>
      </c>
    </row>
    <row r="437" customFormat="false" ht="14.25" hidden="false" customHeight="false" outlineLevel="0" collapsed="false">
      <c r="A437" s="0" t="s">
        <v>129</v>
      </c>
      <c r="B437" s="64" t="n">
        <f aca="false">VLOOKUP(A437,SampleData!A$1:E$220,4,FALSE())</f>
        <v>56.1692</v>
      </c>
      <c r="C437" s="64" t="n">
        <f aca="false">VLOOKUP(A437,SampleData!A$1:E$220,5,FALSE())</f>
        <v>10.1424</v>
      </c>
      <c r="D437" s="66" t="s">
        <v>3527</v>
      </c>
      <c r="E437" s="64" t="s">
        <v>74</v>
      </c>
      <c r="F437" s="0" t="s">
        <v>701</v>
      </c>
      <c r="G437" s="0" t="s">
        <v>735</v>
      </c>
      <c r="H437" s="0" t="s">
        <v>3515</v>
      </c>
      <c r="I437" s="0" t="s">
        <v>3516</v>
      </c>
      <c r="J437" s="0" t="str">
        <f aca="false">IF(H437="Present",H437&amp;"_"&amp;I437,H437)</f>
        <v>Absent</v>
      </c>
    </row>
    <row r="438" customFormat="false" ht="14.25" hidden="false" customHeight="false" outlineLevel="0" collapsed="false">
      <c r="A438" s="0" t="s">
        <v>129</v>
      </c>
      <c r="B438" s="64" t="n">
        <f aca="false">VLOOKUP(A438,SampleData!A$1:E$220,4,FALSE())</f>
        <v>56.1692</v>
      </c>
      <c r="C438" s="64" t="n">
        <f aca="false">VLOOKUP(A438,SampleData!A$1:E$220,5,FALSE())</f>
        <v>10.1424</v>
      </c>
      <c r="D438" s="66" t="s">
        <v>3530</v>
      </c>
      <c r="E438" s="64" t="s">
        <v>3531</v>
      </c>
      <c r="F438" s="0" t="s">
        <v>700</v>
      </c>
      <c r="G438" s="0" t="s">
        <v>3514</v>
      </c>
      <c r="H438" s="0" t="s">
        <v>3515</v>
      </c>
      <c r="I438" s="0" t="s">
        <v>3516</v>
      </c>
      <c r="J438" s="0" t="str">
        <f aca="false">IF(H438="Present",H438&amp;"_"&amp;I438,H438)</f>
        <v>Absent</v>
      </c>
    </row>
    <row r="439" customFormat="false" ht="14.25" hidden="false" customHeight="false" outlineLevel="0" collapsed="false">
      <c r="A439" s="0" t="s">
        <v>129</v>
      </c>
      <c r="B439" s="64" t="n">
        <f aca="false">VLOOKUP(A439,SampleData!A$1:E$220,4,FALSE())</f>
        <v>56.1692</v>
      </c>
      <c r="C439" s="64" t="n">
        <f aca="false">VLOOKUP(A439,SampleData!A$1:E$220,5,FALSE())</f>
        <v>10.1424</v>
      </c>
      <c r="D439" s="66" t="s">
        <v>3538</v>
      </c>
      <c r="E439" s="64" t="s">
        <v>3539</v>
      </c>
      <c r="F439" s="0" t="s">
        <v>706</v>
      </c>
      <c r="G439" s="0" t="s">
        <v>3514</v>
      </c>
      <c r="H439" s="0" t="s">
        <v>3515</v>
      </c>
      <c r="I439" s="0" t="s">
        <v>3516</v>
      </c>
      <c r="J439" s="0" t="str">
        <f aca="false">IF(H439="Present",H439&amp;"_"&amp;I439,H439)</f>
        <v>Absent</v>
      </c>
    </row>
    <row r="440" customFormat="false" ht="14.25" hidden="false" customHeight="false" outlineLevel="0" collapsed="false">
      <c r="A440" s="0" t="s">
        <v>137</v>
      </c>
      <c r="B440" s="64" t="n">
        <f aca="false">VLOOKUP(A440,SampleData!A$1:E$220,4,FALSE())</f>
        <v>55.758139</v>
      </c>
      <c r="C440" s="64" t="n">
        <f aca="false">VLOOKUP(A440,SampleData!A$1:E$220,5,FALSE())</f>
        <v>8.885876</v>
      </c>
      <c r="D440" s="66" t="s">
        <v>3512</v>
      </c>
      <c r="E440" s="64" t="s">
        <v>3513</v>
      </c>
      <c r="F440" s="0" t="s">
        <v>703</v>
      </c>
      <c r="G440" s="0" t="s">
        <v>735</v>
      </c>
      <c r="H440" s="0" t="s">
        <v>3515</v>
      </c>
      <c r="I440" s="0" t="s">
        <v>3516</v>
      </c>
      <c r="J440" s="0" t="str">
        <f aca="false">IF(H440="Present",H440&amp;"_"&amp;I440,H440)</f>
        <v>Absent</v>
      </c>
    </row>
    <row r="441" customFormat="false" ht="14.25" hidden="false" customHeight="false" outlineLevel="0" collapsed="false">
      <c r="A441" s="0" t="s">
        <v>137</v>
      </c>
      <c r="B441" s="64" t="n">
        <f aca="false">VLOOKUP(A441,SampleData!A$1:E$220,4,FALSE())</f>
        <v>55.758139</v>
      </c>
      <c r="C441" s="64" t="n">
        <f aca="false">VLOOKUP(A441,SampleData!A$1:E$220,5,FALSE())</f>
        <v>8.885876</v>
      </c>
      <c r="D441" s="66" t="s">
        <v>3517</v>
      </c>
      <c r="E441" s="64" t="s">
        <v>636</v>
      </c>
      <c r="F441" s="0" t="s">
        <v>709</v>
      </c>
      <c r="G441" s="0" t="s">
        <v>735</v>
      </c>
      <c r="H441" s="0" t="s">
        <v>3515</v>
      </c>
      <c r="I441" s="0" t="s">
        <v>3516</v>
      </c>
      <c r="J441" s="0" t="str">
        <f aca="false">IF(H441="Present",H441&amp;"_"&amp;I441,H441)</f>
        <v>Absent</v>
      </c>
    </row>
    <row r="442" customFormat="false" ht="14.25" hidden="false" customHeight="false" outlineLevel="0" collapsed="false">
      <c r="A442" s="0" t="s">
        <v>137</v>
      </c>
      <c r="B442" s="64" t="n">
        <f aca="false">VLOOKUP(A442,SampleData!A$1:E$220,4,FALSE())</f>
        <v>55.758139</v>
      </c>
      <c r="C442" s="64" t="n">
        <f aca="false">VLOOKUP(A442,SampleData!A$1:E$220,5,FALSE())</f>
        <v>8.885876</v>
      </c>
      <c r="D442" s="66" t="s">
        <v>3518</v>
      </c>
      <c r="E442" s="0" t="s">
        <v>710</v>
      </c>
      <c r="F442" s="0" t="s">
        <v>710</v>
      </c>
      <c r="G442" s="0" t="s">
        <v>735</v>
      </c>
      <c r="H442" s="0" t="s">
        <v>3515</v>
      </c>
      <c r="I442" s="0" t="s">
        <v>3516</v>
      </c>
      <c r="J442" s="0" t="str">
        <f aca="false">IF(H442="Present",H442&amp;"_"&amp;I442,H442)</f>
        <v>Absent</v>
      </c>
    </row>
    <row r="443" customFormat="false" ht="14.25" hidden="false" customHeight="false" outlineLevel="0" collapsed="false">
      <c r="A443" s="0" t="s">
        <v>137</v>
      </c>
      <c r="B443" s="64" t="n">
        <f aca="false">VLOOKUP(A443,SampleData!A$1:E$220,4,FALSE())</f>
        <v>55.758139</v>
      </c>
      <c r="C443" s="64" t="n">
        <f aca="false">VLOOKUP(A443,SampleData!A$1:E$220,5,FALSE())</f>
        <v>8.885876</v>
      </c>
      <c r="D443" s="66" t="s">
        <v>3519</v>
      </c>
      <c r="E443" s="64" t="s">
        <v>3520</v>
      </c>
      <c r="F443" s="0" t="s">
        <v>697</v>
      </c>
      <c r="G443" s="0" t="s">
        <v>735</v>
      </c>
      <c r="H443" s="0" t="s">
        <v>3515</v>
      </c>
      <c r="I443" s="0" t="s">
        <v>3516</v>
      </c>
      <c r="J443" s="0" t="str">
        <f aca="false">IF(H443="Present",H443&amp;"_"&amp;I443,H443)</f>
        <v>Absent</v>
      </c>
    </row>
    <row r="444" customFormat="false" ht="14.25" hidden="false" customHeight="false" outlineLevel="0" collapsed="false">
      <c r="A444" s="0" t="s">
        <v>137</v>
      </c>
      <c r="B444" s="64" t="n">
        <f aca="false">VLOOKUP(A444,SampleData!A$1:E$220,4,FALSE())</f>
        <v>55.758139</v>
      </c>
      <c r="C444" s="64" t="n">
        <f aca="false">VLOOKUP(A444,SampleData!A$1:E$220,5,FALSE())</f>
        <v>8.885876</v>
      </c>
      <c r="D444" s="66" t="s">
        <v>3521</v>
      </c>
      <c r="E444" s="64" t="s">
        <v>208</v>
      </c>
      <c r="F444" s="0" t="s">
        <v>704</v>
      </c>
      <c r="G444" s="0" t="s">
        <v>735</v>
      </c>
      <c r="H444" s="0" t="s">
        <v>3515</v>
      </c>
      <c r="I444" s="0" t="s">
        <v>3516</v>
      </c>
      <c r="J444" s="0" t="str">
        <f aca="false">IF(H444="Present",H444&amp;"_"&amp;I444,H444)</f>
        <v>Absent</v>
      </c>
    </row>
    <row r="445" customFormat="false" ht="14.25" hidden="false" customHeight="false" outlineLevel="0" collapsed="false">
      <c r="A445" s="0" t="s">
        <v>137</v>
      </c>
      <c r="B445" s="64" t="n">
        <f aca="false">VLOOKUP(A445,SampleData!A$1:E$220,4,FALSE())</f>
        <v>55.758139</v>
      </c>
      <c r="C445" s="64" t="n">
        <f aca="false">VLOOKUP(A445,SampleData!A$1:E$220,5,FALSE())</f>
        <v>8.885876</v>
      </c>
      <c r="D445" s="66" t="s">
        <v>3522</v>
      </c>
      <c r="E445" s="64" t="s">
        <v>3523</v>
      </c>
      <c r="F445" s="0" t="s">
        <v>708</v>
      </c>
      <c r="G445" s="0" t="s">
        <v>735</v>
      </c>
      <c r="H445" s="0" t="s">
        <v>3515</v>
      </c>
      <c r="I445" s="0" t="s">
        <v>3516</v>
      </c>
      <c r="J445" s="0" t="str">
        <f aca="false">IF(H445="Present",H445&amp;"_"&amp;I445,H445)</f>
        <v>Absent</v>
      </c>
    </row>
    <row r="446" customFormat="false" ht="14.25" hidden="false" customHeight="false" outlineLevel="0" collapsed="false">
      <c r="A446" s="0" t="s">
        <v>137</v>
      </c>
      <c r="B446" s="64" t="n">
        <f aca="false">VLOOKUP(A446,SampleData!A$1:E$220,4,FALSE())</f>
        <v>55.758139</v>
      </c>
      <c r="C446" s="64" t="n">
        <f aca="false">VLOOKUP(A446,SampleData!A$1:E$220,5,FALSE())</f>
        <v>8.885876</v>
      </c>
      <c r="D446" s="66" t="s">
        <v>3522</v>
      </c>
      <c r="E446" s="64" t="s">
        <v>3523</v>
      </c>
      <c r="F446" s="0" t="s">
        <v>708</v>
      </c>
      <c r="G446" s="0" t="s">
        <v>735</v>
      </c>
      <c r="H446" s="0" t="s">
        <v>3515</v>
      </c>
      <c r="I446" s="0" t="s">
        <v>3516</v>
      </c>
      <c r="J446" s="0" t="str">
        <f aca="false">IF(H446="Present",H446&amp;"_"&amp;I446,H446)</f>
        <v>Absent</v>
      </c>
    </row>
    <row r="447" customFormat="false" ht="14.25" hidden="false" customHeight="false" outlineLevel="0" collapsed="false">
      <c r="A447" s="0" t="s">
        <v>137</v>
      </c>
      <c r="B447" s="64" t="n">
        <f aca="false">VLOOKUP(A447,SampleData!A$1:E$220,4,FALSE())</f>
        <v>55.758139</v>
      </c>
      <c r="C447" s="64" t="n">
        <f aca="false">VLOOKUP(A447,SampleData!A$1:E$220,5,FALSE())</f>
        <v>8.885876</v>
      </c>
      <c r="D447" s="66" t="s">
        <v>3524</v>
      </c>
      <c r="E447" s="64" t="s">
        <v>3525</v>
      </c>
      <c r="F447" s="0" t="s">
        <v>699</v>
      </c>
      <c r="G447" s="0" t="s">
        <v>735</v>
      </c>
      <c r="H447" s="0" t="s">
        <v>3515</v>
      </c>
      <c r="I447" s="0" t="s">
        <v>3516</v>
      </c>
      <c r="J447" s="0" t="str">
        <f aca="false">IF(H447="Present",H447&amp;"_"&amp;I447,H447)</f>
        <v>Absent</v>
      </c>
    </row>
    <row r="448" customFormat="false" ht="14.25" hidden="false" customHeight="false" outlineLevel="0" collapsed="false">
      <c r="A448" s="0" t="s">
        <v>137</v>
      </c>
      <c r="B448" s="64" t="n">
        <f aca="false">VLOOKUP(A448,SampleData!A$1:E$220,4,FALSE())</f>
        <v>55.758139</v>
      </c>
      <c r="C448" s="64" t="n">
        <f aca="false">VLOOKUP(A448,SampleData!A$1:E$220,5,FALSE())</f>
        <v>8.885876</v>
      </c>
      <c r="D448" s="66" t="s">
        <v>229</v>
      </c>
      <c r="E448" s="0" t="s">
        <v>199</v>
      </c>
      <c r="F448" s="0" t="s">
        <v>199</v>
      </c>
      <c r="G448" s="0" t="s">
        <v>735</v>
      </c>
      <c r="H448" s="0" t="s">
        <v>3533</v>
      </c>
      <c r="I448" s="0" t="s">
        <v>3535</v>
      </c>
      <c r="J448" s="0" t="str">
        <f aca="false">IF(H448="Present",H448&amp;"_"&amp;I448,H448)</f>
        <v>Present_Ct&lt;41</v>
      </c>
    </row>
    <row r="449" customFormat="false" ht="14.25" hidden="false" customHeight="false" outlineLevel="0" collapsed="false">
      <c r="A449" s="0" t="s">
        <v>137</v>
      </c>
      <c r="B449" s="64" t="n">
        <f aca="false">VLOOKUP(A449,SampleData!A$1:E$220,4,FALSE())</f>
        <v>55.758139</v>
      </c>
      <c r="C449" s="64" t="n">
        <f aca="false">VLOOKUP(A449,SampleData!A$1:E$220,5,FALSE())</f>
        <v>8.885876</v>
      </c>
      <c r="D449" s="66" t="s">
        <v>229</v>
      </c>
      <c r="E449" s="0" t="s">
        <v>199</v>
      </c>
      <c r="F449" s="0" t="s">
        <v>199</v>
      </c>
      <c r="G449" s="0" t="s">
        <v>735</v>
      </c>
      <c r="H449" s="0" t="s">
        <v>3533</v>
      </c>
      <c r="I449" s="0" t="s">
        <v>3535</v>
      </c>
      <c r="J449" s="0" t="str">
        <f aca="false">IF(H449="Present",H449&amp;"_"&amp;I449,H449)</f>
        <v>Present_Ct&lt;41</v>
      </c>
    </row>
    <row r="450" customFormat="false" ht="14.25" hidden="false" customHeight="false" outlineLevel="0" collapsed="false">
      <c r="A450" s="0" t="s">
        <v>137</v>
      </c>
      <c r="B450" s="64" t="n">
        <f aca="false">VLOOKUP(A450,SampleData!A$1:E$220,4,FALSE())</f>
        <v>55.758139</v>
      </c>
      <c r="C450" s="64" t="n">
        <f aca="false">VLOOKUP(A450,SampleData!A$1:E$220,5,FALSE())</f>
        <v>8.885876</v>
      </c>
      <c r="D450" s="66" t="s">
        <v>3526</v>
      </c>
      <c r="E450" s="0" t="s">
        <v>385</v>
      </c>
      <c r="F450" s="0" t="s">
        <v>385</v>
      </c>
      <c r="G450" s="0" t="s">
        <v>3514</v>
      </c>
      <c r="H450" s="0" t="s">
        <v>3515</v>
      </c>
      <c r="I450" s="0" t="s">
        <v>3516</v>
      </c>
      <c r="J450" s="0" t="str">
        <f aca="false">IF(H450="Present",H450&amp;"_"&amp;I450,H450)</f>
        <v>Absent</v>
      </c>
    </row>
    <row r="451" customFormat="false" ht="14.25" hidden="false" customHeight="false" outlineLevel="0" collapsed="false">
      <c r="A451" s="0" t="s">
        <v>137</v>
      </c>
      <c r="B451" s="64" t="n">
        <f aca="false">VLOOKUP(A451,SampleData!A$1:E$220,4,FALSE())</f>
        <v>55.758139</v>
      </c>
      <c r="C451" s="64" t="n">
        <f aca="false">VLOOKUP(A451,SampleData!A$1:E$220,5,FALSE())</f>
        <v>8.885876</v>
      </c>
      <c r="D451" s="66" t="s">
        <v>3527</v>
      </c>
      <c r="E451" s="64" t="s">
        <v>74</v>
      </c>
      <c r="F451" s="0" t="s">
        <v>701</v>
      </c>
      <c r="G451" s="0" t="s">
        <v>3514</v>
      </c>
      <c r="H451" s="0" t="s">
        <v>3515</v>
      </c>
      <c r="I451" s="0" t="s">
        <v>3516</v>
      </c>
      <c r="J451" s="0" t="str">
        <f aca="false">IF(H451="Present",H451&amp;"_"&amp;I451,H451)</f>
        <v>Absent</v>
      </c>
    </row>
    <row r="452" customFormat="false" ht="14.25" hidden="false" customHeight="false" outlineLevel="0" collapsed="false">
      <c r="A452" s="0" t="s">
        <v>137</v>
      </c>
      <c r="B452" s="64" t="n">
        <f aca="false">VLOOKUP(A452,SampleData!A$1:E$220,4,FALSE())</f>
        <v>55.758139</v>
      </c>
      <c r="C452" s="64" t="n">
        <f aca="false">VLOOKUP(A452,SampleData!A$1:E$220,5,FALSE())</f>
        <v>8.885876</v>
      </c>
      <c r="D452" s="66" t="s">
        <v>3528</v>
      </c>
      <c r="E452" s="64" t="s">
        <v>177</v>
      </c>
      <c r="F452" s="0" t="s">
        <v>3529</v>
      </c>
      <c r="G452" s="0" t="s">
        <v>735</v>
      </c>
      <c r="H452" s="0" t="s">
        <v>3515</v>
      </c>
      <c r="I452" s="0" t="s">
        <v>3516</v>
      </c>
      <c r="J452" s="0" t="str">
        <f aca="false">IF(H452="Present",H452&amp;"_"&amp;I452,H452)</f>
        <v>Absent</v>
      </c>
    </row>
    <row r="453" customFormat="false" ht="14.25" hidden="false" customHeight="false" outlineLevel="0" collapsed="false">
      <c r="A453" s="0" t="s">
        <v>137</v>
      </c>
      <c r="B453" s="64" t="n">
        <f aca="false">VLOOKUP(A453,SampleData!A$1:E$220,4,FALSE())</f>
        <v>55.758139</v>
      </c>
      <c r="C453" s="64" t="n">
        <f aca="false">VLOOKUP(A453,SampleData!A$1:E$220,5,FALSE())</f>
        <v>8.885876</v>
      </c>
      <c r="D453" s="66" t="s">
        <v>3528</v>
      </c>
      <c r="E453" s="64" t="s">
        <v>177</v>
      </c>
      <c r="F453" s="0" t="s">
        <v>3529</v>
      </c>
      <c r="G453" s="0" t="s">
        <v>735</v>
      </c>
      <c r="H453" s="0" t="s">
        <v>3515</v>
      </c>
      <c r="I453" s="0" t="s">
        <v>3516</v>
      </c>
      <c r="J453" s="0" t="str">
        <f aca="false">IF(H453="Present",H453&amp;"_"&amp;I453,H453)</f>
        <v>Absent</v>
      </c>
    </row>
    <row r="454" customFormat="false" ht="14.25" hidden="false" customHeight="false" outlineLevel="0" collapsed="false">
      <c r="A454" s="0" t="s">
        <v>137</v>
      </c>
      <c r="B454" s="64" t="n">
        <f aca="false">VLOOKUP(A454,SampleData!A$1:E$220,4,FALSE())</f>
        <v>55.758139</v>
      </c>
      <c r="C454" s="64" t="n">
        <f aca="false">VLOOKUP(A454,SampleData!A$1:E$220,5,FALSE())</f>
        <v>8.885876</v>
      </c>
      <c r="D454" s="66" t="s">
        <v>3530</v>
      </c>
      <c r="E454" s="64" t="s">
        <v>3531</v>
      </c>
      <c r="F454" s="0" t="s">
        <v>700</v>
      </c>
      <c r="G454" s="0" t="s">
        <v>3514</v>
      </c>
      <c r="H454" s="0" t="s">
        <v>3515</v>
      </c>
      <c r="I454" s="0" t="s">
        <v>3516</v>
      </c>
      <c r="J454" s="0" t="str">
        <f aca="false">IF(H454="Present",H454&amp;"_"&amp;I454,H454)</f>
        <v>Absent</v>
      </c>
    </row>
    <row r="455" customFormat="false" ht="14.25" hidden="false" customHeight="false" outlineLevel="0" collapsed="false">
      <c r="A455" s="0" t="s">
        <v>137</v>
      </c>
      <c r="B455" s="64" t="n">
        <f aca="false">VLOOKUP(A455,SampleData!A$1:E$220,4,FALSE())</f>
        <v>55.758139</v>
      </c>
      <c r="C455" s="64" t="n">
        <f aca="false">VLOOKUP(A455,SampleData!A$1:E$220,5,FALSE())</f>
        <v>8.885876</v>
      </c>
      <c r="D455" s="66" t="s">
        <v>3532</v>
      </c>
      <c r="E455" s="64" t="s">
        <v>353</v>
      </c>
      <c r="F455" s="0" t="s">
        <v>696</v>
      </c>
      <c r="G455" s="0" t="s">
        <v>735</v>
      </c>
      <c r="H455" s="0" t="s">
        <v>3533</v>
      </c>
      <c r="I455" s="0" t="s">
        <v>3535</v>
      </c>
      <c r="J455" s="0" t="str">
        <f aca="false">IF(H455="Present",H455&amp;"_"&amp;I455,H455)</f>
        <v>Present_Ct&lt;41</v>
      </c>
    </row>
    <row r="456" customFormat="false" ht="14.25" hidden="false" customHeight="false" outlineLevel="0" collapsed="false">
      <c r="A456" s="0" t="s">
        <v>137</v>
      </c>
      <c r="B456" s="64" t="n">
        <f aca="false">VLOOKUP(A456,SampleData!A$1:E$220,4,FALSE())</f>
        <v>55.758139</v>
      </c>
      <c r="C456" s="64" t="n">
        <f aca="false">VLOOKUP(A456,SampleData!A$1:E$220,5,FALSE())</f>
        <v>8.885876</v>
      </c>
      <c r="D456" s="66" t="s">
        <v>3532</v>
      </c>
      <c r="E456" s="64" t="s">
        <v>353</v>
      </c>
      <c r="F456" s="0" t="s">
        <v>696</v>
      </c>
      <c r="G456" s="0" t="s">
        <v>735</v>
      </c>
      <c r="H456" s="0" t="s">
        <v>3533</v>
      </c>
      <c r="I456" s="0" t="s">
        <v>3516</v>
      </c>
      <c r="J456" s="0" t="str">
        <f aca="false">IF(H456="Present",H456&amp;"_"&amp;I456,H456)</f>
        <v>Present_Ct&gt;41</v>
      </c>
    </row>
    <row r="457" customFormat="false" ht="14.25" hidden="false" customHeight="false" outlineLevel="0" collapsed="false">
      <c r="A457" s="0" t="s">
        <v>137</v>
      </c>
      <c r="B457" s="64" t="n">
        <f aca="false">VLOOKUP(A457,SampleData!A$1:E$220,4,FALSE())</f>
        <v>55.758139</v>
      </c>
      <c r="C457" s="64" t="n">
        <f aca="false">VLOOKUP(A457,SampleData!A$1:E$220,5,FALSE())</f>
        <v>8.885876</v>
      </c>
      <c r="D457" s="66" t="s">
        <v>3534</v>
      </c>
      <c r="E457" s="64" t="s">
        <v>62</v>
      </c>
      <c r="F457" s="0" t="s">
        <v>702</v>
      </c>
      <c r="G457" s="0" t="s">
        <v>735</v>
      </c>
      <c r="H457" s="0" t="s">
        <v>3515</v>
      </c>
      <c r="I457" s="0" t="s">
        <v>3516</v>
      </c>
      <c r="J457" s="0" t="str">
        <f aca="false">IF(H457="Present",H457&amp;"_"&amp;I457,H457)</f>
        <v>Absent</v>
      </c>
    </row>
    <row r="458" customFormat="false" ht="14.25" hidden="false" customHeight="false" outlineLevel="0" collapsed="false">
      <c r="A458" s="0" t="s">
        <v>137</v>
      </c>
      <c r="B458" s="64" t="n">
        <f aca="false">VLOOKUP(A458,SampleData!A$1:E$220,4,FALSE())</f>
        <v>55.758139</v>
      </c>
      <c r="C458" s="64" t="n">
        <f aca="false">VLOOKUP(A458,SampleData!A$1:E$220,5,FALSE())</f>
        <v>8.885876</v>
      </c>
      <c r="D458" s="66" t="s">
        <v>3534</v>
      </c>
      <c r="E458" s="64" t="s">
        <v>62</v>
      </c>
      <c r="F458" s="0" t="s">
        <v>702</v>
      </c>
      <c r="G458" s="0" t="s">
        <v>3514</v>
      </c>
      <c r="H458" s="0" t="s">
        <v>3515</v>
      </c>
      <c r="I458" s="0" t="s">
        <v>3516</v>
      </c>
      <c r="J458" s="0" t="str">
        <f aca="false">IF(H458="Present",H458&amp;"_"&amp;I458,H458)</f>
        <v>Absent</v>
      </c>
    </row>
    <row r="459" customFormat="false" ht="14.25" hidden="false" customHeight="false" outlineLevel="0" collapsed="false">
      <c r="A459" s="0" t="s">
        <v>137</v>
      </c>
      <c r="B459" s="64" t="n">
        <f aca="false">VLOOKUP(A459,SampleData!A$1:E$220,4,FALSE())</f>
        <v>55.758139</v>
      </c>
      <c r="C459" s="64" t="n">
        <f aca="false">VLOOKUP(A459,SampleData!A$1:E$220,5,FALSE())</f>
        <v>8.885876</v>
      </c>
      <c r="D459" s="66" t="s">
        <v>3536</v>
      </c>
      <c r="E459" s="0" t="s">
        <v>705</v>
      </c>
      <c r="F459" s="0" t="s">
        <v>705</v>
      </c>
      <c r="G459" s="0" t="s">
        <v>735</v>
      </c>
      <c r="H459" s="0" t="s">
        <v>3533</v>
      </c>
      <c r="I459" s="0" t="s">
        <v>3535</v>
      </c>
      <c r="J459" s="0" t="str">
        <f aca="false">IF(H459="Present",H459&amp;"_"&amp;I459,H459)</f>
        <v>Present_Ct&lt;41</v>
      </c>
    </row>
    <row r="460" customFormat="false" ht="14.25" hidden="false" customHeight="false" outlineLevel="0" collapsed="false">
      <c r="A460" s="0" t="s">
        <v>137</v>
      </c>
      <c r="B460" s="64" t="n">
        <f aca="false">VLOOKUP(A460,SampleData!A$1:E$220,4,FALSE())</f>
        <v>55.758139</v>
      </c>
      <c r="C460" s="64" t="n">
        <f aca="false">VLOOKUP(A460,SampleData!A$1:E$220,5,FALSE())</f>
        <v>8.885876</v>
      </c>
      <c r="D460" s="66" t="s">
        <v>3536</v>
      </c>
      <c r="E460" s="0" t="s">
        <v>705</v>
      </c>
      <c r="F460" s="0" t="s">
        <v>705</v>
      </c>
      <c r="G460" s="0" t="s">
        <v>735</v>
      </c>
      <c r="H460" s="0" t="s">
        <v>3533</v>
      </c>
      <c r="I460" s="0" t="s">
        <v>3535</v>
      </c>
      <c r="J460" s="0" t="str">
        <f aca="false">IF(H460="Present",H460&amp;"_"&amp;I460,H460)</f>
        <v>Present_Ct&lt;41</v>
      </c>
    </row>
    <row r="461" customFormat="false" ht="14.25" hidden="false" customHeight="false" outlineLevel="0" collapsed="false">
      <c r="A461" s="0" t="s">
        <v>137</v>
      </c>
      <c r="B461" s="64" t="n">
        <f aca="false">VLOOKUP(A461,SampleData!A$1:E$220,4,FALSE())</f>
        <v>55.758139</v>
      </c>
      <c r="C461" s="64" t="n">
        <f aca="false">VLOOKUP(A461,SampleData!A$1:E$220,5,FALSE())</f>
        <v>8.885876</v>
      </c>
      <c r="D461" s="66" t="s">
        <v>3537</v>
      </c>
      <c r="E461" s="0" t="s">
        <v>698</v>
      </c>
      <c r="F461" s="0" t="s">
        <v>698</v>
      </c>
      <c r="G461" s="0" t="s">
        <v>735</v>
      </c>
      <c r="H461" s="0" t="s">
        <v>3515</v>
      </c>
      <c r="I461" s="0" t="s">
        <v>3516</v>
      </c>
      <c r="J461" s="0" t="str">
        <f aca="false">IF(H461="Present",H461&amp;"_"&amp;I461,H461)</f>
        <v>Absent</v>
      </c>
    </row>
    <row r="462" customFormat="false" ht="14.25" hidden="false" customHeight="false" outlineLevel="0" collapsed="false">
      <c r="A462" s="0" t="s">
        <v>137</v>
      </c>
      <c r="B462" s="64" t="n">
        <f aca="false">VLOOKUP(A462,SampleData!A$1:E$220,4,FALSE())</f>
        <v>55.758139</v>
      </c>
      <c r="C462" s="64" t="n">
        <f aca="false">VLOOKUP(A462,SampleData!A$1:E$220,5,FALSE())</f>
        <v>8.885876</v>
      </c>
      <c r="D462" s="66" t="s">
        <v>3537</v>
      </c>
      <c r="E462" s="0" t="s">
        <v>698</v>
      </c>
      <c r="F462" s="0" t="s">
        <v>698</v>
      </c>
      <c r="G462" s="0" t="s">
        <v>735</v>
      </c>
      <c r="H462" s="0" t="s">
        <v>3515</v>
      </c>
      <c r="I462" s="0" t="s">
        <v>3516</v>
      </c>
      <c r="J462" s="0" t="str">
        <f aca="false">IF(H462="Present",H462&amp;"_"&amp;I462,H462)</f>
        <v>Absent</v>
      </c>
    </row>
    <row r="463" customFormat="false" ht="14.25" hidden="false" customHeight="false" outlineLevel="0" collapsed="false">
      <c r="A463" s="0" t="s">
        <v>137</v>
      </c>
      <c r="B463" s="64" t="n">
        <f aca="false">VLOOKUP(A463,SampleData!A$1:E$220,4,FALSE())</f>
        <v>55.758139</v>
      </c>
      <c r="C463" s="64" t="n">
        <f aca="false">VLOOKUP(A463,SampleData!A$1:E$220,5,FALSE())</f>
        <v>8.885876</v>
      </c>
      <c r="D463" s="66" t="s">
        <v>3538</v>
      </c>
      <c r="E463" s="64" t="s">
        <v>3539</v>
      </c>
      <c r="F463" s="0" t="s">
        <v>706</v>
      </c>
      <c r="G463" s="0" t="s">
        <v>3514</v>
      </c>
      <c r="H463" s="0" t="s">
        <v>3515</v>
      </c>
      <c r="I463" s="0" t="s">
        <v>3516</v>
      </c>
      <c r="J463" s="0" t="str">
        <f aca="false">IF(H463="Present",H463&amp;"_"&amp;I463,H463)</f>
        <v>Absent</v>
      </c>
    </row>
    <row r="464" customFormat="false" ht="14.25" hidden="false" customHeight="false" outlineLevel="0" collapsed="false">
      <c r="A464" s="0" t="s">
        <v>137</v>
      </c>
      <c r="B464" s="64" t="n">
        <f aca="false">VLOOKUP(A464,SampleData!A$1:E$220,4,FALSE())</f>
        <v>55.758139</v>
      </c>
      <c r="C464" s="64" t="n">
        <f aca="false">VLOOKUP(A464,SampleData!A$1:E$220,5,FALSE())</f>
        <v>8.885876</v>
      </c>
      <c r="D464" s="66" t="s">
        <v>3512</v>
      </c>
      <c r="E464" s="64" t="s">
        <v>3513</v>
      </c>
      <c r="F464" s="0" t="s">
        <v>703</v>
      </c>
      <c r="G464" s="0" t="s">
        <v>735</v>
      </c>
      <c r="H464" s="0" t="s">
        <v>3515</v>
      </c>
      <c r="I464" s="0" t="s">
        <v>3516</v>
      </c>
      <c r="J464" s="0" t="str">
        <f aca="false">IF(H464="Present",H464&amp;"_"&amp;I464,H464)</f>
        <v>Absent</v>
      </c>
    </row>
    <row r="465" customFormat="false" ht="14.25" hidden="false" customHeight="false" outlineLevel="0" collapsed="false">
      <c r="A465" s="0" t="s">
        <v>137</v>
      </c>
      <c r="B465" s="64" t="n">
        <f aca="false">VLOOKUP(A465,SampleData!A$1:E$220,4,FALSE())</f>
        <v>55.758139</v>
      </c>
      <c r="C465" s="64" t="n">
        <f aca="false">VLOOKUP(A465,SampleData!A$1:E$220,5,FALSE())</f>
        <v>8.885876</v>
      </c>
      <c r="D465" s="66" t="s">
        <v>3517</v>
      </c>
      <c r="E465" s="64" t="s">
        <v>636</v>
      </c>
      <c r="F465" s="0" t="s">
        <v>709</v>
      </c>
      <c r="G465" s="0" t="s">
        <v>735</v>
      </c>
      <c r="H465" s="0" t="s">
        <v>3515</v>
      </c>
      <c r="I465" s="0" t="s">
        <v>3516</v>
      </c>
      <c r="J465" s="0" t="str">
        <f aca="false">IF(H465="Present",H465&amp;"_"&amp;I465,H465)</f>
        <v>Absent</v>
      </c>
    </row>
    <row r="466" customFormat="false" ht="14.25" hidden="false" customHeight="false" outlineLevel="0" collapsed="false">
      <c r="A466" s="0" t="s">
        <v>137</v>
      </c>
      <c r="B466" s="64" t="n">
        <f aca="false">VLOOKUP(A466,SampleData!A$1:E$220,4,FALSE())</f>
        <v>55.758139</v>
      </c>
      <c r="C466" s="64" t="n">
        <f aca="false">VLOOKUP(A466,SampleData!A$1:E$220,5,FALSE())</f>
        <v>8.885876</v>
      </c>
      <c r="D466" s="66" t="s">
        <v>3518</v>
      </c>
      <c r="E466" s="0" t="s">
        <v>710</v>
      </c>
      <c r="F466" s="0" t="s">
        <v>710</v>
      </c>
      <c r="G466" s="0" t="s">
        <v>735</v>
      </c>
      <c r="H466" s="0" t="s">
        <v>3515</v>
      </c>
      <c r="I466" s="0" t="s">
        <v>3516</v>
      </c>
      <c r="J466" s="0" t="str">
        <f aca="false">IF(H466="Present",H466&amp;"_"&amp;I466,H466)</f>
        <v>Absent</v>
      </c>
    </row>
    <row r="467" customFormat="false" ht="14.25" hidden="false" customHeight="false" outlineLevel="0" collapsed="false">
      <c r="A467" s="0" t="s">
        <v>137</v>
      </c>
      <c r="B467" s="64" t="n">
        <f aca="false">VLOOKUP(A467,SampleData!A$1:E$220,4,FALSE())</f>
        <v>55.758139</v>
      </c>
      <c r="C467" s="64" t="n">
        <f aca="false">VLOOKUP(A467,SampleData!A$1:E$220,5,FALSE())</f>
        <v>8.885876</v>
      </c>
      <c r="D467" s="66" t="s">
        <v>3519</v>
      </c>
      <c r="E467" s="64" t="s">
        <v>3520</v>
      </c>
      <c r="F467" s="0" t="s">
        <v>697</v>
      </c>
      <c r="G467" s="0" t="s">
        <v>735</v>
      </c>
      <c r="H467" s="0" t="s">
        <v>3515</v>
      </c>
      <c r="I467" s="0" t="s">
        <v>3516</v>
      </c>
      <c r="J467" s="0" t="str">
        <f aca="false">IF(H467="Present",H467&amp;"_"&amp;I467,H467)</f>
        <v>Absent</v>
      </c>
    </row>
    <row r="468" customFormat="false" ht="14.25" hidden="false" customHeight="false" outlineLevel="0" collapsed="false">
      <c r="A468" s="0" t="s">
        <v>137</v>
      </c>
      <c r="B468" s="64" t="n">
        <f aca="false">VLOOKUP(A468,SampleData!A$1:E$220,4,FALSE())</f>
        <v>55.758139</v>
      </c>
      <c r="C468" s="64" t="n">
        <f aca="false">VLOOKUP(A468,SampleData!A$1:E$220,5,FALSE())</f>
        <v>8.885876</v>
      </c>
      <c r="D468" s="66" t="s">
        <v>3521</v>
      </c>
      <c r="E468" s="64" t="s">
        <v>208</v>
      </c>
      <c r="F468" s="0" t="s">
        <v>704</v>
      </c>
      <c r="G468" s="0" t="s">
        <v>3514</v>
      </c>
      <c r="H468" s="0" t="s">
        <v>3515</v>
      </c>
      <c r="I468" s="0" t="s">
        <v>3516</v>
      </c>
      <c r="J468" s="0" t="str">
        <f aca="false">IF(H468="Present",H468&amp;"_"&amp;I468,H468)</f>
        <v>Absent</v>
      </c>
    </row>
    <row r="469" customFormat="false" ht="14.25" hidden="false" customHeight="false" outlineLevel="0" collapsed="false">
      <c r="A469" s="0" t="s">
        <v>137</v>
      </c>
      <c r="B469" s="64" t="n">
        <f aca="false">VLOOKUP(A469,SampleData!A$1:E$220,4,FALSE())</f>
        <v>55.758139</v>
      </c>
      <c r="C469" s="64" t="n">
        <f aca="false">VLOOKUP(A469,SampleData!A$1:E$220,5,FALSE())</f>
        <v>8.885876</v>
      </c>
      <c r="D469" s="66" t="s">
        <v>3524</v>
      </c>
      <c r="E469" s="64" t="s">
        <v>3525</v>
      </c>
      <c r="F469" s="0" t="s">
        <v>699</v>
      </c>
      <c r="G469" s="0" t="s">
        <v>3514</v>
      </c>
      <c r="H469" s="0" t="s">
        <v>3515</v>
      </c>
      <c r="I469" s="0" t="s">
        <v>3516</v>
      </c>
      <c r="J469" s="0" t="str">
        <f aca="false">IF(H469="Present",H469&amp;"_"&amp;I469,H469)</f>
        <v>Absent</v>
      </c>
    </row>
    <row r="470" customFormat="false" ht="14.25" hidden="false" customHeight="false" outlineLevel="0" collapsed="false">
      <c r="A470" s="0" t="s">
        <v>137</v>
      </c>
      <c r="B470" s="64" t="n">
        <f aca="false">VLOOKUP(A470,SampleData!A$1:E$220,4,FALSE())</f>
        <v>55.758139</v>
      </c>
      <c r="C470" s="64" t="n">
        <f aca="false">VLOOKUP(A470,SampleData!A$1:E$220,5,FALSE())</f>
        <v>8.885876</v>
      </c>
      <c r="D470" s="66" t="s">
        <v>3526</v>
      </c>
      <c r="E470" s="0" t="s">
        <v>385</v>
      </c>
      <c r="F470" s="0" t="s">
        <v>385</v>
      </c>
      <c r="G470" s="0" t="s">
        <v>3514</v>
      </c>
      <c r="H470" s="0" t="s">
        <v>3515</v>
      </c>
      <c r="I470" s="0" t="s">
        <v>3516</v>
      </c>
      <c r="J470" s="0" t="str">
        <f aca="false">IF(H470="Present",H470&amp;"_"&amp;I470,H470)</f>
        <v>Absent</v>
      </c>
    </row>
    <row r="471" customFormat="false" ht="14.25" hidden="false" customHeight="false" outlineLevel="0" collapsed="false">
      <c r="A471" s="0" t="s">
        <v>137</v>
      </c>
      <c r="B471" s="64" t="n">
        <f aca="false">VLOOKUP(A471,SampleData!A$1:E$220,4,FALSE())</f>
        <v>55.758139</v>
      </c>
      <c r="C471" s="64" t="n">
        <f aca="false">VLOOKUP(A471,SampleData!A$1:E$220,5,FALSE())</f>
        <v>8.885876</v>
      </c>
      <c r="D471" s="66" t="s">
        <v>3527</v>
      </c>
      <c r="E471" s="64" t="s">
        <v>74</v>
      </c>
      <c r="F471" s="0" t="s">
        <v>701</v>
      </c>
      <c r="G471" s="0" t="s">
        <v>735</v>
      </c>
      <c r="H471" s="0" t="s">
        <v>3515</v>
      </c>
      <c r="I471" s="0" t="s">
        <v>3516</v>
      </c>
      <c r="J471" s="0" t="str">
        <f aca="false">IF(H471="Present",H471&amp;"_"&amp;I471,H471)</f>
        <v>Absent</v>
      </c>
    </row>
    <row r="472" customFormat="false" ht="14.25" hidden="false" customHeight="false" outlineLevel="0" collapsed="false">
      <c r="A472" s="0" t="s">
        <v>137</v>
      </c>
      <c r="B472" s="64" t="n">
        <f aca="false">VLOOKUP(A472,SampleData!A$1:E$220,4,FALSE())</f>
        <v>55.758139</v>
      </c>
      <c r="C472" s="64" t="n">
        <f aca="false">VLOOKUP(A472,SampleData!A$1:E$220,5,FALSE())</f>
        <v>8.885876</v>
      </c>
      <c r="D472" s="66" t="s">
        <v>3530</v>
      </c>
      <c r="E472" s="64" t="s">
        <v>3531</v>
      </c>
      <c r="F472" s="0" t="s">
        <v>700</v>
      </c>
      <c r="G472" s="0" t="s">
        <v>3514</v>
      </c>
      <c r="H472" s="0" t="s">
        <v>3515</v>
      </c>
      <c r="I472" s="0" t="s">
        <v>3516</v>
      </c>
      <c r="J472" s="0" t="str">
        <f aca="false">IF(H472="Present",H472&amp;"_"&amp;I472,H472)</f>
        <v>Absent</v>
      </c>
    </row>
    <row r="473" customFormat="false" ht="14.25" hidden="false" customHeight="false" outlineLevel="0" collapsed="false">
      <c r="A473" s="0" t="s">
        <v>137</v>
      </c>
      <c r="B473" s="64" t="n">
        <f aca="false">VLOOKUP(A473,SampleData!A$1:E$220,4,FALSE())</f>
        <v>55.758139</v>
      </c>
      <c r="C473" s="64" t="n">
        <f aca="false">VLOOKUP(A473,SampleData!A$1:E$220,5,FALSE())</f>
        <v>8.885876</v>
      </c>
      <c r="D473" s="66" t="s">
        <v>3538</v>
      </c>
      <c r="E473" s="64" t="s">
        <v>3539</v>
      </c>
      <c r="F473" s="0" t="s">
        <v>706</v>
      </c>
      <c r="G473" s="0" t="s">
        <v>3514</v>
      </c>
      <c r="H473" s="0" t="s">
        <v>3533</v>
      </c>
      <c r="I473" s="0" t="s">
        <v>3535</v>
      </c>
      <c r="J473" s="0" t="str">
        <f aca="false">IF(H473="Present",H473&amp;"_"&amp;I473,H473)</f>
        <v>Present_Ct&lt;41</v>
      </c>
    </row>
    <row r="474" customFormat="false" ht="14.25" hidden="false" customHeight="false" outlineLevel="0" collapsed="false">
      <c r="A474" s="0" t="s">
        <v>145</v>
      </c>
      <c r="B474" s="64" t="n">
        <f aca="false">VLOOKUP(A474,SampleData!A$1:E$220,4,FALSE())</f>
        <v>54.774591</v>
      </c>
      <c r="C474" s="64" t="n">
        <f aca="false">VLOOKUP(A474,SampleData!A$1:E$220,5,FALSE())</f>
        <v>11.878958</v>
      </c>
      <c r="D474" s="66" t="s">
        <v>3512</v>
      </c>
      <c r="E474" s="64" t="s">
        <v>3513</v>
      </c>
      <c r="F474" s="0" t="s">
        <v>703</v>
      </c>
      <c r="G474" s="0" t="s">
        <v>3514</v>
      </c>
      <c r="H474" s="0" t="s">
        <v>3515</v>
      </c>
      <c r="I474" s="0" t="s">
        <v>3516</v>
      </c>
      <c r="J474" s="0" t="str">
        <f aca="false">IF(H474="Present",H474&amp;"_"&amp;I474,H474)</f>
        <v>Absent</v>
      </c>
    </row>
    <row r="475" customFormat="false" ht="14.25" hidden="false" customHeight="false" outlineLevel="0" collapsed="false">
      <c r="A475" s="0" t="s">
        <v>145</v>
      </c>
      <c r="B475" s="64" t="n">
        <f aca="false">VLOOKUP(A475,SampleData!A$1:E$220,4,FALSE())</f>
        <v>54.774591</v>
      </c>
      <c r="C475" s="64" t="n">
        <f aca="false">VLOOKUP(A475,SampleData!A$1:E$220,5,FALSE())</f>
        <v>11.878958</v>
      </c>
      <c r="D475" s="66" t="s">
        <v>3517</v>
      </c>
      <c r="E475" s="64" t="s">
        <v>636</v>
      </c>
      <c r="F475" s="0" t="s">
        <v>709</v>
      </c>
      <c r="G475" s="0" t="s">
        <v>735</v>
      </c>
      <c r="H475" s="0" t="s">
        <v>3515</v>
      </c>
      <c r="I475" s="0" t="s">
        <v>3516</v>
      </c>
      <c r="J475" s="0" t="str">
        <f aca="false">IF(H475="Present",H475&amp;"_"&amp;I475,H475)</f>
        <v>Absent</v>
      </c>
    </row>
    <row r="476" customFormat="false" ht="14.25" hidden="false" customHeight="false" outlineLevel="0" collapsed="false">
      <c r="A476" s="0" t="s">
        <v>145</v>
      </c>
      <c r="B476" s="64" t="n">
        <f aca="false">VLOOKUP(A476,SampleData!A$1:E$220,4,FALSE())</f>
        <v>54.774591</v>
      </c>
      <c r="C476" s="64" t="n">
        <f aca="false">VLOOKUP(A476,SampleData!A$1:E$220,5,FALSE())</f>
        <v>11.878958</v>
      </c>
      <c r="D476" s="66" t="s">
        <v>3518</v>
      </c>
      <c r="E476" s="0" t="s">
        <v>710</v>
      </c>
      <c r="F476" s="0" t="s">
        <v>710</v>
      </c>
      <c r="G476" s="0" t="s">
        <v>735</v>
      </c>
      <c r="H476" s="0" t="s">
        <v>3515</v>
      </c>
      <c r="I476" s="0" t="s">
        <v>3516</v>
      </c>
      <c r="J476" s="0" t="str">
        <f aca="false">IF(H476="Present",H476&amp;"_"&amp;I476,H476)</f>
        <v>Absent</v>
      </c>
    </row>
    <row r="477" customFormat="false" ht="14.25" hidden="false" customHeight="false" outlineLevel="0" collapsed="false">
      <c r="A477" s="0" t="s">
        <v>145</v>
      </c>
      <c r="B477" s="64" t="n">
        <f aca="false">VLOOKUP(A477,SampleData!A$1:E$220,4,FALSE())</f>
        <v>54.774591</v>
      </c>
      <c r="C477" s="64" t="n">
        <f aca="false">VLOOKUP(A477,SampleData!A$1:E$220,5,FALSE())</f>
        <v>11.878958</v>
      </c>
      <c r="D477" s="66" t="s">
        <v>3519</v>
      </c>
      <c r="E477" s="64" t="s">
        <v>3520</v>
      </c>
      <c r="F477" s="0" t="s">
        <v>697</v>
      </c>
      <c r="G477" s="0" t="s">
        <v>3514</v>
      </c>
      <c r="H477" s="0" t="s">
        <v>3515</v>
      </c>
      <c r="I477" s="0" t="s">
        <v>3516</v>
      </c>
      <c r="J477" s="0" t="str">
        <f aca="false">IF(H477="Present",H477&amp;"_"&amp;I477,H477)</f>
        <v>Absent</v>
      </c>
    </row>
    <row r="478" customFormat="false" ht="14.25" hidden="false" customHeight="false" outlineLevel="0" collapsed="false">
      <c r="A478" s="0" t="s">
        <v>145</v>
      </c>
      <c r="B478" s="64" t="n">
        <f aca="false">VLOOKUP(A478,SampleData!A$1:E$220,4,FALSE())</f>
        <v>54.774591</v>
      </c>
      <c r="C478" s="64" t="n">
        <f aca="false">VLOOKUP(A478,SampleData!A$1:E$220,5,FALSE())</f>
        <v>11.878958</v>
      </c>
      <c r="D478" s="66" t="s">
        <v>3521</v>
      </c>
      <c r="E478" s="64" t="s">
        <v>208</v>
      </c>
      <c r="F478" s="0" t="s">
        <v>704</v>
      </c>
      <c r="G478" s="0" t="s">
        <v>3514</v>
      </c>
      <c r="H478" s="0" t="s">
        <v>3533</v>
      </c>
      <c r="I478" s="0" t="s">
        <v>3535</v>
      </c>
      <c r="J478" s="0" t="str">
        <f aca="false">IF(H478="Present",H478&amp;"_"&amp;I478,H478)</f>
        <v>Present_Ct&lt;41</v>
      </c>
    </row>
    <row r="479" customFormat="false" ht="14.25" hidden="false" customHeight="false" outlineLevel="0" collapsed="false">
      <c r="A479" s="0" t="s">
        <v>145</v>
      </c>
      <c r="B479" s="64" t="n">
        <f aca="false">VLOOKUP(A479,SampleData!A$1:E$220,4,FALSE())</f>
        <v>54.774591</v>
      </c>
      <c r="C479" s="64" t="n">
        <f aca="false">VLOOKUP(A479,SampleData!A$1:E$220,5,FALSE())</f>
        <v>11.878958</v>
      </c>
      <c r="D479" s="66" t="s">
        <v>3522</v>
      </c>
      <c r="E479" s="64" t="s">
        <v>3523</v>
      </c>
      <c r="F479" s="0" t="s">
        <v>708</v>
      </c>
      <c r="G479" s="0" t="s">
        <v>735</v>
      </c>
      <c r="H479" s="0" t="s">
        <v>3515</v>
      </c>
      <c r="I479" s="0" t="s">
        <v>3516</v>
      </c>
      <c r="J479" s="0" t="str">
        <f aca="false">IF(H479="Present",H479&amp;"_"&amp;I479,H479)</f>
        <v>Absent</v>
      </c>
    </row>
    <row r="480" customFormat="false" ht="14.25" hidden="false" customHeight="false" outlineLevel="0" collapsed="false">
      <c r="A480" s="0" t="s">
        <v>145</v>
      </c>
      <c r="B480" s="64" t="n">
        <f aca="false">VLOOKUP(A480,SampleData!A$1:E$220,4,FALSE())</f>
        <v>54.774591</v>
      </c>
      <c r="C480" s="64" t="n">
        <f aca="false">VLOOKUP(A480,SampleData!A$1:E$220,5,FALSE())</f>
        <v>11.878958</v>
      </c>
      <c r="D480" s="66" t="s">
        <v>3522</v>
      </c>
      <c r="E480" s="64" t="s">
        <v>3523</v>
      </c>
      <c r="F480" s="0" t="s">
        <v>708</v>
      </c>
      <c r="G480" s="0" t="s">
        <v>735</v>
      </c>
      <c r="H480" s="0" t="s">
        <v>3515</v>
      </c>
      <c r="I480" s="0" t="s">
        <v>3516</v>
      </c>
      <c r="J480" s="0" t="str">
        <f aca="false">IF(H480="Present",H480&amp;"_"&amp;I480,H480)</f>
        <v>Absent</v>
      </c>
    </row>
    <row r="481" customFormat="false" ht="14.25" hidden="false" customHeight="false" outlineLevel="0" collapsed="false">
      <c r="A481" s="0" t="s">
        <v>145</v>
      </c>
      <c r="B481" s="64" t="n">
        <f aca="false">VLOOKUP(A481,SampleData!A$1:E$220,4,FALSE())</f>
        <v>54.774591</v>
      </c>
      <c r="C481" s="64" t="n">
        <f aca="false">VLOOKUP(A481,SampleData!A$1:E$220,5,FALSE())</f>
        <v>11.878958</v>
      </c>
      <c r="D481" s="66" t="s">
        <v>3524</v>
      </c>
      <c r="E481" s="64" t="s">
        <v>3525</v>
      </c>
      <c r="F481" s="0" t="s">
        <v>699</v>
      </c>
      <c r="G481" s="0" t="s">
        <v>3514</v>
      </c>
      <c r="H481" s="0" t="s">
        <v>3515</v>
      </c>
      <c r="I481" s="0" t="s">
        <v>3516</v>
      </c>
      <c r="J481" s="0" t="str">
        <f aca="false">IF(H481="Present",H481&amp;"_"&amp;I481,H481)</f>
        <v>Absent</v>
      </c>
    </row>
    <row r="482" customFormat="false" ht="14.25" hidden="false" customHeight="false" outlineLevel="0" collapsed="false">
      <c r="A482" s="0" t="s">
        <v>145</v>
      </c>
      <c r="B482" s="64" t="n">
        <f aca="false">VLOOKUP(A482,SampleData!A$1:E$220,4,FALSE())</f>
        <v>54.774591</v>
      </c>
      <c r="C482" s="64" t="n">
        <f aca="false">VLOOKUP(A482,SampleData!A$1:E$220,5,FALSE())</f>
        <v>11.878958</v>
      </c>
      <c r="D482" s="66" t="s">
        <v>229</v>
      </c>
      <c r="E482" s="0" t="s">
        <v>199</v>
      </c>
      <c r="F482" s="0" t="s">
        <v>199</v>
      </c>
      <c r="G482" s="0" t="s">
        <v>3514</v>
      </c>
      <c r="H482" s="0" t="s">
        <v>3515</v>
      </c>
      <c r="I482" s="0" t="s">
        <v>3516</v>
      </c>
      <c r="J482" s="0" t="str">
        <f aca="false">IF(H482="Present",H482&amp;"_"&amp;I482,H482)</f>
        <v>Absent</v>
      </c>
    </row>
    <row r="483" customFormat="false" ht="14.25" hidden="false" customHeight="false" outlineLevel="0" collapsed="false">
      <c r="A483" s="0" t="s">
        <v>145</v>
      </c>
      <c r="B483" s="64" t="n">
        <f aca="false">VLOOKUP(A483,SampleData!A$1:E$220,4,FALSE())</f>
        <v>54.774591</v>
      </c>
      <c r="C483" s="64" t="n">
        <f aca="false">VLOOKUP(A483,SampleData!A$1:E$220,5,FALSE())</f>
        <v>11.878958</v>
      </c>
      <c r="D483" s="66" t="s">
        <v>229</v>
      </c>
      <c r="E483" s="0" t="s">
        <v>199</v>
      </c>
      <c r="F483" s="0" t="s">
        <v>199</v>
      </c>
      <c r="G483" s="0" t="s">
        <v>3514</v>
      </c>
      <c r="H483" s="0" t="s">
        <v>3515</v>
      </c>
      <c r="I483" s="0" t="s">
        <v>3516</v>
      </c>
      <c r="J483" s="0" t="str">
        <f aca="false">IF(H483="Present",H483&amp;"_"&amp;I483,H483)</f>
        <v>Absent</v>
      </c>
    </row>
    <row r="484" customFormat="false" ht="14.25" hidden="false" customHeight="false" outlineLevel="0" collapsed="false">
      <c r="A484" s="0" t="s">
        <v>145</v>
      </c>
      <c r="B484" s="64" t="n">
        <f aca="false">VLOOKUP(A484,SampleData!A$1:E$220,4,FALSE())</f>
        <v>54.774591</v>
      </c>
      <c r="C484" s="64" t="n">
        <f aca="false">VLOOKUP(A484,SampleData!A$1:E$220,5,FALSE())</f>
        <v>11.878958</v>
      </c>
      <c r="D484" s="66" t="s">
        <v>3526</v>
      </c>
      <c r="E484" s="0" t="s">
        <v>385</v>
      </c>
      <c r="F484" s="0" t="s">
        <v>385</v>
      </c>
      <c r="G484" s="0" t="s">
        <v>3514</v>
      </c>
      <c r="H484" s="0" t="s">
        <v>3515</v>
      </c>
      <c r="I484" s="0" t="s">
        <v>3516</v>
      </c>
      <c r="J484" s="0" t="str">
        <f aca="false">IF(H484="Present",H484&amp;"_"&amp;I484,H484)</f>
        <v>Absent</v>
      </c>
    </row>
    <row r="485" customFormat="false" ht="14.25" hidden="false" customHeight="false" outlineLevel="0" collapsed="false">
      <c r="A485" s="0" t="s">
        <v>145</v>
      </c>
      <c r="B485" s="64" t="n">
        <f aca="false">VLOOKUP(A485,SampleData!A$1:E$220,4,FALSE())</f>
        <v>54.774591</v>
      </c>
      <c r="C485" s="64" t="n">
        <f aca="false">VLOOKUP(A485,SampleData!A$1:E$220,5,FALSE())</f>
        <v>11.878958</v>
      </c>
      <c r="D485" s="66" t="s">
        <v>3527</v>
      </c>
      <c r="E485" s="64" t="s">
        <v>74</v>
      </c>
      <c r="F485" s="0" t="s">
        <v>701</v>
      </c>
      <c r="G485" s="0" t="s">
        <v>3514</v>
      </c>
      <c r="H485" s="0" t="s">
        <v>3515</v>
      </c>
      <c r="I485" s="0" t="s">
        <v>3516</v>
      </c>
      <c r="J485" s="0" t="str">
        <f aca="false">IF(H485="Present",H485&amp;"_"&amp;I485,H485)</f>
        <v>Absent</v>
      </c>
    </row>
    <row r="486" customFormat="false" ht="14.25" hidden="false" customHeight="false" outlineLevel="0" collapsed="false">
      <c r="A486" s="0" t="s">
        <v>145</v>
      </c>
      <c r="B486" s="64" t="n">
        <f aca="false">VLOOKUP(A486,SampleData!A$1:E$220,4,FALSE())</f>
        <v>54.774591</v>
      </c>
      <c r="C486" s="64" t="n">
        <f aca="false">VLOOKUP(A486,SampleData!A$1:E$220,5,FALSE())</f>
        <v>11.878958</v>
      </c>
      <c r="D486" s="66" t="s">
        <v>3528</v>
      </c>
      <c r="E486" s="64" t="s">
        <v>177</v>
      </c>
      <c r="F486" s="0" t="s">
        <v>3529</v>
      </c>
      <c r="G486" s="0" t="s">
        <v>3514</v>
      </c>
      <c r="H486" s="0" t="s">
        <v>3515</v>
      </c>
      <c r="I486" s="0" t="s">
        <v>3516</v>
      </c>
      <c r="J486" s="0" t="str">
        <f aca="false">IF(H486="Present",H486&amp;"_"&amp;I486,H486)</f>
        <v>Absent</v>
      </c>
    </row>
    <row r="487" customFormat="false" ht="14.25" hidden="false" customHeight="false" outlineLevel="0" collapsed="false">
      <c r="A487" s="0" t="s">
        <v>145</v>
      </c>
      <c r="B487" s="64" t="n">
        <f aca="false">VLOOKUP(A487,SampleData!A$1:E$220,4,FALSE())</f>
        <v>54.774591</v>
      </c>
      <c r="C487" s="64" t="n">
        <f aca="false">VLOOKUP(A487,SampleData!A$1:E$220,5,FALSE())</f>
        <v>11.878958</v>
      </c>
      <c r="D487" s="66" t="s">
        <v>3528</v>
      </c>
      <c r="E487" s="64" t="s">
        <v>177</v>
      </c>
      <c r="F487" s="0" t="s">
        <v>3529</v>
      </c>
      <c r="G487" s="0" t="s">
        <v>3514</v>
      </c>
      <c r="H487" s="0" t="s">
        <v>3515</v>
      </c>
      <c r="I487" s="0" t="s">
        <v>3516</v>
      </c>
      <c r="J487" s="0" t="str">
        <f aca="false">IF(H487="Present",H487&amp;"_"&amp;I487,H487)</f>
        <v>Absent</v>
      </c>
    </row>
    <row r="488" customFormat="false" ht="14.25" hidden="false" customHeight="false" outlineLevel="0" collapsed="false">
      <c r="A488" s="0" t="s">
        <v>145</v>
      </c>
      <c r="B488" s="64" t="n">
        <f aca="false">VLOOKUP(A488,SampleData!A$1:E$220,4,FALSE())</f>
        <v>54.774591</v>
      </c>
      <c r="C488" s="64" t="n">
        <f aca="false">VLOOKUP(A488,SampleData!A$1:E$220,5,FALSE())</f>
        <v>11.878958</v>
      </c>
      <c r="D488" s="66" t="s">
        <v>3530</v>
      </c>
      <c r="E488" s="64" t="s">
        <v>3531</v>
      </c>
      <c r="F488" s="0" t="s">
        <v>700</v>
      </c>
      <c r="G488" s="0" t="s">
        <v>3514</v>
      </c>
      <c r="H488" s="0" t="s">
        <v>3515</v>
      </c>
      <c r="I488" s="0" t="s">
        <v>3516</v>
      </c>
      <c r="J488" s="0" t="str">
        <f aca="false">IF(H488="Present",H488&amp;"_"&amp;I488,H488)</f>
        <v>Absent</v>
      </c>
    </row>
    <row r="489" customFormat="false" ht="14.25" hidden="false" customHeight="false" outlineLevel="0" collapsed="false">
      <c r="A489" s="0" t="s">
        <v>145</v>
      </c>
      <c r="B489" s="64" t="n">
        <f aca="false">VLOOKUP(A489,SampleData!A$1:E$220,4,FALSE())</f>
        <v>54.774591</v>
      </c>
      <c r="C489" s="64" t="n">
        <f aca="false">VLOOKUP(A489,SampleData!A$1:E$220,5,FALSE())</f>
        <v>11.878958</v>
      </c>
      <c r="D489" s="66" t="s">
        <v>3532</v>
      </c>
      <c r="E489" s="64" t="s">
        <v>353</v>
      </c>
      <c r="F489" s="0" t="s">
        <v>696</v>
      </c>
      <c r="G489" s="0" t="s">
        <v>735</v>
      </c>
      <c r="H489" s="0" t="s">
        <v>3515</v>
      </c>
      <c r="I489" s="0" t="s">
        <v>3516</v>
      </c>
      <c r="J489" s="0" t="str">
        <f aca="false">IF(H489="Present",H489&amp;"_"&amp;I489,H489)</f>
        <v>Absent</v>
      </c>
    </row>
    <row r="490" customFormat="false" ht="14.25" hidden="false" customHeight="false" outlineLevel="0" collapsed="false">
      <c r="A490" s="0" t="s">
        <v>145</v>
      </c>
      <c r="B490" s="64" t="n">
        <f aca="false">VLOOKUP(A490,SampleData!A$1:E$220,4,FALSE())</f>
        <v>54.774591</v>
      </c>
      <c r="C490" s="64" t="n">
        <f aca="false">VLOOKUP(A490,SampleData!A$1:E$220,5,FALSE())</f>
        <v>11.878958</v>
      </c>
      <c r="D490" s="66" t="s">
        <v>3532</v>
      </c>
      <c r="E490" s="64" t="s">
        <v>353</v>
      </c>
      <c r="F490" s="0" t="s">
        <v>696</v>
      </c>
      <c r="G490" s="0" t="s">
        <v>3514</v>
      </c>
      <c r="H490" s="0" t="s">
        <v>3515</v>
      </c>
      <c r="I490" s="0" t="s">
        <v>3516</v>
      </c>
      <c r="J490" s="0" t="str">
        <f aca="false">IF(H490="Present",H490&amp;"_"&amp;I490,H490)</f>
        <v>Absent</v>
      </c>
    </row>
    <row r="491" customFormat="false" ht="14.25" hidden="false" customHeight="false" outlineLevel="0" collapsed="false">
      <c r="A491" s="0" t="s">
        <v>145</v>
      </c>
      <c r="B491" s="64" t="n">
        <f aca="false">VLOOKUP(A491,SampleData!A$1:E$220,4,FALSE())</f>
        <v>54.774591</v>
      </c>
      <c r="C491" s="64" t="n">
        <f aca="false">VLOOKUP(A491,SampleData!A$1:E$220,5,FALSE())</f>
        <v>11.878958</v>
      </c>
      <c r="D491" s="66" t="s">
        <v>3534</v>
      </c>
      <c r="E491" s="64" t="s">
        <v>62</v>
      </c>
      <c r="F491" s="0" t="s">
        <v>702</v>
      </c>
      <c r="G491" s="0" t="s">
        <v>735</v>
      </c>
      <c r="H491" s="0" t="s">
        <v>3533</v>
      </c>
      <c r="I491" s="0" t="s">
        <v>3535</v>
      </c>
      <c r="J491" s="0" t="str">
        <f aca="false">IF(H491="Present",H491&amp;"_"&amp;I491,H491)</f>
        <v>Present_Ct&lt;41</v>
      </c>
    </row>
    <row r="492" customFormat="false" ht="14.25" hidden="false" customHeight="false" outlineLevel="0" collapsed="false">
      <c r="A492" s="0" t="s">
        <v>145</v>
      </c>
      <c r="B492" s="64" t="n">
        <f aca="false">VLOOKUP(A492,SampleData!A$1:E$220,4,FALSE())</f>
        <v>54.774591</v>
      </c>
      <c r="C492" s="64" t="n">
        <f aca="false">VLOOKUP(A492,SampleData!A$1:E$220,5,FALSE())</f>
        <v>11.878958</v>
      </c>
      <c r="D492" s="66" t="s">
        <v>3534</v>
      </c>
      <c r="E492" s="64" t="s">
        <v>62</v>
      </c>
      <c r="F492" s="0" t="s">
        <v>702</v>
      </c>
      <c r="G492" s="0" t="s">
        <v>735</v>
      </c>
      <c r="H492" s="0" t="s">
        <v>3533</v>
      </c>
      <c r="I492" s="0" t="s">
        <v>3535</v>
      </c>
      <c r="J492" s="0" t="str">
        <f aca="false">IF(H492="Present",H492&amp;"_"&amp;I492,H492)</f>
        <v>Present_Ct&lt;41</v>
      </c>
    </row>
    <row r="493" customFormat="false" ht="14.25" hidden="false" customHeight="false" outlineLevel="0" collapsed="false">
      <c r="A493" s="0" t="s">
        <v>145</v>
      </c>
      <c r="B493" s="64" t="n">
        <f aca="false">VLOOKUP(A493,SampleData!A$1:E$220,4,FALSE())</f>
        <v>54.774591</v>
      </c>
      <c r="C493" s="64" t="n">
        <f aca="false">VLOOKUP(A493,SampleData!A$1:E$220,5,FALSE())</f>
        <v>11.878958</v>
      </c>
      <c r="D493" s="66" t="s">
        <v>3536</v>
      </c>
      <c r="E493" s="0" t="s">
        <v>705</v>
      </c>
      <c r="F493" s="0" t="s">
        <v>705</v>
      </c>
      <c r="G493" s="0" t="s">
        <v>3514</v>
      </c>
      <c r="H493" s="0" t="s">
        <v>3515</v>
      </c>
      <c r="I493" s="0" t="s">
        <v>3516</v>
      </c>
      <c r="J493" s="0" t="str">
        <f aca="false">IF(H493="Present",H493&amp;"_"&amp;I493,H493)</f>
        <v>Absent</v>
      </c>
    </row>
    <row r="494" customFormat="false" ht="14.25" hidden="false" customHeight="false" outlineLevel="0" collapsed="false">
      <c r="A494" s="0" t="s">
        <v>145</v>
      </c>
      <c r="B494" s="64" t="n">
        <f aca="false">VLOOKUP(A494,SampleData!A$1:E$220,4,FALSE())</f>
        <v>54.774591</v>
      </c>
      <c r="C494" s="64" t="n">
        <f aca="false">VLOOKUP(A494,SampleData!A$1:E$220,5,FALSE())</f>
        <v>11.878958</v>
      </c>
      <c r="D494" s="66" t="s">
        <v>3536</v>
      </c>
      <c r="E494" s="0" t="s">
        <v>705</v>
      </c>
      <c r="F494" s="0" t="s">
        <v>705</v>
      </c>
      <c r="G494" s="0" t="s">
        <v>735</v>
      </c>
      <c r="H494" s="0" t="s">
        <v>3515</v>
      </c>
      <c r="I494" s="0" t="s">
        <v>3516</v>
      </c>
      <c r="J494" s="0" t="str">
        <f aca="false">IF(H494="Present",H494&amp;"_"&amp;I494,H494)</f>
        <v>Absent</v>
      </c>
    </row>
    <row r="495" customFormat="false" ht="14.25" hidden="false" customHeight="false" outlineLevel="0" collapsed="false">
      <c r="A495" s="0" t="s">
        <v>145</v>
      </c>
      <c r="B495" s="64" t="n">
        <f aca="false">VLOOKUP(A495,SampleData!A$1:E$220,4,FALSE())</f>
        <v>54.774591</v>
      </c>
      <c r="C495" s="64" t="n">
        <f aca="false">VLOOKUP(A495,SampleData!A$1:E$220,5,FALSE())</f>
        <v>11.878958</v>
      </c>
      <c r="D495" s="66" t="s">
        <v>3537</v>
      </c>
      <c r="E495" s="0" t="s">
        <v>698</v>
      </c>
      <c r="F495" s="0" t="s">
        <v>698</v>
      </c>
      <c r="G495" s="0" t="s">
        <v>735</v>
      </c>
      <c r="H495" s="0" t="s">
        <v>3515</v>
      </c>
      <c r="I495" s="0" t="s">
        <v>3516</v>
      </c>
      <c r="J495" s="0" t="str">
        <f aca="false">IF(H495="Present",H495&amp;"_"&amp;I495,H495)</f>
        <v>Absent</v>
      </c>
    </row>
    <row r="496" customFormat="false" ht="14.25" hidden="false" customHeight="false" outlineLevel="0" collapsed="false">
      <c r="A496" s="0" t="s">
        <v>145</v>
      </c>
      <c r="B496" s="64" t="n">
        <f aca="false">VLOOKUP(A496,SampleData!A$1:E$220,4,FALSE())</f>
        <v>54.774591</v>
      </c>
      <c r="C496" s="64" t="n">
        <f aca="false">VLOOKUP(A496,SampleData!A$1:E$220,5,FALSE())</f>
        <v>11.878958</v>
      </c>
      <c r="D496" s="66" t="s">
        <v>3537</v>
      </c>
      <c r="E496" s="0" t="s">
        <v>698</v>
      </c>
      <c r="F496" s="0" t="s">
        <v>698</v>
      </c>
      <c r="G496" s="0" t="s">
        <v>735</v>
      </c>
      <c r="H496" s="0" t="s">
        <v>3515</v>
      </c>
      <c r="I496" s="0" t="s">
        <v>3516</v>
      </c>
      <c r="J496" s="0" t="str">
        <f aca="false">IF(H496="Present",H496&amp;"_"&amp;I496,H496)</f>
        <v>Absent</v>
      </c>
    </row>
    <row r="497" customFormat="false" ht="14.25" hidden="false" customHeight="false" outlineLevel="0" collapsed="false">
      <c r="A497" s="0" t="s">
        <v>145</v>
      </c>
      <c r="B497" s="64" t="n">
        <f aca="false">VLOOKUP(A497,SampleData!A$1:E$220,4,FALSE())</f>
        <v>54.774591</v>
      </c>
      <c r="C497" s="64" t="n">
        <f aca="false">VLOOKUP(A497,SampleData!A$1:E$220,5,FALSE())</f>
        <v>11.878958</v>
      </c>
      <c r="D497" s="66" t="s">
        <v>3538</v>
      </c>
      <c r="E497" s="64" t="s">
        <v>3539</v>
      </c>
      <c r="F497" s="0" t="s">
        <v>706</v>
      </c>
      <c r="G497" s="0" t="s">
        <v>3514</v>
      </c>
      <c r="H497" s="0" t="s">
        <v>3515</v>
      </c>
      <c r="I497" s="0" t="s">
        <v>3516</v>
      </c>
      <c r="J497" s="0" t="str">
        <f aca="false">IF(H497="Present",H497&amp;"_"&amp;I497,H497)</f>
        <v>Absent</v>
      </c>
    </row>
    <row r="498" customFormat="false" ht="14.25" hidden="false" customHeight="false" outlineLevel="0" collapsed="false">
      <c r="A498" s="0" t="s">
        <v>145</v>
      </c>
      <c r="B498" s="64" t="n">
        <f aca="false">VLOOKUP(A498,SampleData!A$1:E$220,4,FALSE())</f>
        <v>54.774591</v>
      </c>
      <c r="C498" s="64" t="n">
        <f aca="false">VLOOKUP(A498,SampleData!A$1:E$220,5,FALSE())</f>
        <v>11.878958</v>
      </c>
      <c r="D498" s="66" t="s">
        <v>3512</v>
      </c>
      <c r="E498" s="64" t="s">
        <v>3513</v>
      </c>
      <c r="F498" s="0" t="s">
        <v>703</v>
      </c>
      <c r="G498" s="0" t="s">
        <v>735</v>
      </c>
      <c r="H498" s="0" t="s">
        <v>3515</v>
      </c>
      <c r="I498" s="0" t="s">
        <v>3516</v>
      </c>
      <c r="J498" s="0" t="str">
        <f aca="false">IF(H498="Present",H498&amp;"_"&amp;I498,H498)</f>
        <v>Absent</v>
      </c>
    </row>
    <row r="499" customFormat="false" ht="14.25" hidden="false" customHeight="false" outlineLevel="0" collapsed="false">
      <c r="A499" s="0" t="s">
        <v>145</v>
      </c>
      <c r="B499" s="64" t="n">
        <f aca="false">VLOOKUP(A499,SampleData!A$1:E$220,4,FALSE())</f>
        <v>54.774591</v>
      </c>
      <c r="C499" s="64" t="n">
        <f aca="false">VLOOKUP(A499,SampleData!A$1:E$220,5,FALSE())</f>
        <v>11.878958</v>
      </c>
      <c r="D499" s="66" t="s">
        <v>3517</v>
      </c>
      <c r="E499" s="64" t="s">
        <v>636</v>
      </c>
      <c r="F499" s="0" t="s">
        <v>709</v>
      </c>
      <c r="G499" s="0" t="s">
        <v>735</v>
      </c>
      <c r="H499" s="0" t="s">
        <v>3515</v>
      </c>
      <c r="I499" s="0" t="s">
        <v>3516</v>
      </c>
      <c r="J499" s="0" t="str">
        <f aca="false">IF(H499="Present",H499&amp;"_"&amp;I499,H499)</f>
        <v>Absent</v>
      </c>
    </row>
    <row r="500" customFormat="false" ht="14.25" hidden="false" customHeight="false" outlineLevel="0" collapsed="false">
      <c r="A500" s="0" t="s">
        <v>145</v>
      </c>
      <c r="B500" s="64" t="n">
        <f aca="false">VLOOKUP(A500,SampleData!A$1:E$220,4,FALSE())</f>
        <v>54.774591</v>
      </c>
      <c r="C500" s="64" t="n">
        <f aca="false">VLOOKUP(A500,SampleData!A$1:E$220,5,FALSE())</f>
        <v>11.878958</v>
      </c>
      <c r="D500" s="66" t="s">
        <v>3518</v>
      </c>
      <c r="E500" s="0" t="s">
        <v>710</v>
      </c>
      <c r="F500" s="0" t="s">
        <v>710</v>
      </c>
      <c r="G500" s="0" t="s">
        <v>735</v>
      </c>
      <c r="H500" s="0" t="s">
        <v>3515</v>
      </c>
      <c r="I500" s="0" t="s">
        <v>3516</v>
      </c>
      <c r="J500" s="0" t="str">
        <f aca="false">IF(H500="Present",H500&amp;"_"&amp;I500,H500)</f>
        <v>Absent</v>
      </c>
    </row>
    <row r="501" customFormat="false" ht="14.25" hidden="false" customHeight="false" outlineLevel="0" collapsed="false">
      <c r="A501" s="0" t="s">
        <v>145</v>
      </c>
      <c r="B501" s="64" t="n">
        <f aca="false">VLOOKUP(A501,SampleData!A$1:E$220,4,FALSE())</f>
        <v>54.774591</v>
      </c>
      <c r="C501" s="64" t="n">
        <f aca="false">VLOOKUP(A501,SampleData!A$1:E$220,5,FALSE())</f>
        <v>11.878958</v>
      </c>
      <c r="D501" s="66" t="s">
        <v>3519</v>
      </c>
      <c r="E501" s="64" t="s">
        <v>3520</v>
      </c>
      <c r="F501" s="0" t="s">
        <v>697</v>
      </c>
      <c r="G501" s="0" t="s">
        <v>735</v>
      </c>
      <c r="H501" s="0" t="s">
        <v>3515</v>
      </c>
      <c r="I501" s="0" t="s">
        <v>3516</v>
      </c>
      <c r="J501" s="0" t="str">
        <f aca="false">IF(H501="Present",H501&amp;"_"&amp;I501,H501)</f>
        <v>Absent</v>
      </c>
    </row>
    <row r="502" customFormat="false" ht="14.25" hidden="false" customHeight="false" outlineLevel="0" collapsed="false">
      <c r="A502" s="0" t="s">
        <v>145</v>
      </c>
      <c r="B502" s="64" t="n">
        <f aca="false">VLOOKUP(A502,SampleData!A$1:E$220,4,FALSE())</f>
        <v>54.774591</v>
      </c>
      <c r="C502" s="64" t="n">
        <f aca="false">VLOOKUP(A502,SampleData!A$1:E$220,5,FALSE())</f>
        <v>11.878958</v>
      </c>
      <c r="D502" s="66" t="s">
        <v>3521</v>
      </c>
      <c r="E502" s="64" t="s">
        <v>208</v>
      </c>
      <c r="F502" s="0" t="s">
        <v>704</v>
      </c>
      <c r="G502" s="0" t="s">
        <v>735</v>
      </c>
      <c r="H502" s="0" t="s">
        <v>3515</v>
      </c>
      <c r="I502" s="0" t="s">
        <v>3516</v>
      </c>
      <c r="J502" s="0" t="str">
        <f aca="false">IF(H502="Present",H502&amp;"_"&amp;I502,H502)</f>
        <v>Absent</v>
      </c>
    </row>
    <row r="503" customFormat="false" ht="14.25" hidden="false" customHeight="false" outlineLevel="0" collapsed="false">
      <c r="A503" s="0" t="s">
        <v>145</v>
      </c>
      <c r="B503" s="64" t="n">
        <f aca="false">VLOOKUP(A503,SampleData!A$1:E$220,4,FALSE())</f>
        <v>54.774591</v>
      </c>
      <c r="C503" s="64" t="n">
        <f aca="false">VLOOKUP(A503,SampleData!A$1:E$220,5,FALSE())</f>
        <v>11.878958</v>
      </c>
      <c r="D503" s="66" t="s">
        <v>3524</v>
      </c>
      <c r="E503" s="64" t="s">
        <v>3525</v>
      </c>
      <c r="F503" s="0" t="s">
        <v>699</v>
      </c>
      <c r="G503" s="0" t="s">
        <v>3514</v>
      </c>
      <c r="H503" s="0" t="s">
        <v>3515</v>
      </c>
      <c r="I503" s="0" t="s">
        <v>3516</v>
      </c>
      <c r="J503" s="0" t="str">
        <f aca="false">IF(H503="Present",H503&amp;"_"&amp;I503,H503)</f>
        <v>Absent</v>
      </c>
    </row>
    <row r="504" customFormat="false" ht="14.25" hidden="false" customHeight="false" outlineLevel="0" collapsed="false">
      <c r="A504" s="0" t="s">
        <v>145</v>
      </c>
      <c r="B504" s="64" t="n">
        <f aca="false">VLOOKUP(A504,SampleData!A$1:E$220,4,FALSE())</f>
        <v>54.774591</v>
      </c>
      <c r="C504" s="64" t="n">
        <f aca="false">VLOOKUP(A504,SampleData!A$1:E$220,5,FALSE())</f>
        <v>11.878958</v>
      </c>
      <c r="D504" s="66" t="s">
        <v>3526</v>
      </c>
      <c r="E504" s="0" t="s">
        <v>385</v>
      </c>
      <c r="F504" s="0" t="s">
        <v>385</v>
      </c>
      <c r="G504" s="0" t="s">
        <v>3514</v>
      </c>
      <c r="H504" s="0" t="s">
        <v>3515</v>
      </c>
      <c r="I504" s="0" t="s">
        <v>3516</v>
      </c>
      <c r="J504" s="0" t="str">
        <f aca="false">IF(H504="Present",H504&amp;"_"&amp;I504,H504)</f>
        <v>Absent</v>
      </c>
    </row>
    <row r="505" customFormat="false" ht="14.25" hidden="false" customHeight="false" outlineLevel="0" collapsed="false">
      <c r="A505" s="0" t="s">
        <v>145</v>
      </c>
      <c r="B505" s="64" t="n">
        <f aca="false">VLOOKUP(A505,SampleData!A$1:E$220,4,FALSE())</f>
        <v>54.774591</v>
      </c>
      <c r="C505" s="64" t="n">
        <f aca="false">VLOOKUP(A505,SampleData!A$1:E$220,5,FALSE())</f>
        <v>11.878958</v>
      </c>
      <c r="D505" s="66" t="s">
        <v>3527</v>
      </c>
      <c r="E505" s="64" t="s">
        <v>74</v>
      </c>
      <c r="F505" s="0" t="s">
        <v>701</v>
      </c>
      <c r="G505" s="0" t="s">
        <v>3514</v>
      </c>
      <c r="H505" s="0" t="s">
        <v>3515</v>
      </c>
      <c r="I505" s="0" t="s">
        <v>3516</v>
      </c>
      <c r="J505" s="0" t="str">
        <f aca="false">IF(H505="Present",H505&amp;"_"&amp;I505,H505)</f>
        <v>Absent</v>
      </c>
    </row>
    <row r="506" customFormat="false" ht="14.25" hidden="false" customHeight="false" outlineLevel="0" collapsed="false">
      <c r="A506" s="0" t="s">
        <v>145</v>
      </c>
      <c r="B506" s="64" t="n">
        <f aca="false">VLOOKUP(A506,SampleData!A$1:E$220,4,FALSE())</f>
        <v>54.774591</v>
      </c>
      <c r="C506" s="64" t="n">
        <f aca="false">VLOOKUP(A506,SampleData!A$1:E$220,5,FALSE())</f>
        <v>11.878958</v>
      </c>
      <c r="D506" s="66" t="s">
        <v>3530</v>
      </c>
      <c r="E506" s="64" t="s">
        <v>3531</v>
      </c>
      <c r="F506" s="0" t="s">
        <v>700</v>
      </c>
      <c r="G506" s="0" t="s">
        <v>3514</v>
      </c>
      <c r="H506" s="0" t="s">
        <v>3515</v>
      </c>
      <c r="I506" s="0" t="s">
        <v>3516</v>
      </c>
      <c r="J506" s="0" t="str">
        <f aca="false">IF(H506="Present",H506&amp;"_"&amp;I506,H506)</f>
        <v>Absent</v>
      </c>
    </row>
    <row r="507" customFormat="false" ht="14.25" hidden="false" customHeight="false" outlineLevel="0" collapsed="false">
      <c r="A507" s="0" t="s">
        <v>158</v>
      </c>
      <c r="B507" s="64" t="n">
        <f aca="false">VLOOKUP(A507,SampleData!A$1:E$220,4,FALSE())</f>
        <v>55.99423</v>
      </c>
      <c r="C507" s="64" t="n">
        <f aca="false">VLOOKUP(A507,SampleData!A$1:E$220,5,FALSE())</f>
        <v>12.522894</v>
      </c>
      <c r="D507" s="66" t="s">
        <v>3512</v>
      </c>
      <c r="E507" s="64" t="s">
        <v>3513</v>
      </c>
      <c r="F507" s="0" t="s">
        <v>703</v>
      </c>
      <c r="G507" s="0" t="s">
        <v>735</v>
      </c>
      <c r="H507" s="0" t="s">
        <v>3515</v>
      </c>
      <c r="I507" s="0" t="s">
        <v>3516</v>
      </c>
      <c r="J507" s="0" t="str">
        <f aca="false">IF(H507="Present",H507&amp;"_"&amp;I507,H507)</f>
        <v>Absent</v>
      </c>
    </row>
    <row r="508" customFormat="false" ht="14.25" hidden="false" customHeight="false" outlineLevel="0" collapsed="false">
      <c r="A508" s="0" t="s">
        <v>158</v>
      </c>
      <c r="B508" s="64" t="n">
        <f aca="false">VLOOKUP(A508,SampleData!A$1:E$220,4,FALSE())</f>
        <v>55.99423</v>
      </c>
      <c r="C508" s="64" t="n">
        <f aca="false">VLOOKUP(A508,SampleData!A$1:E$220,5,FALSE())</f>
        <v>12.522894</v>
      </c>
      <c r="D508" s="66" t="s">
        <v>3517</v>
      </c>
      <c r="E508" s="64" t="s">
        <v>636</v>
      </c>
      <c r="F508" s="0" t="s">
        <v>709</v>
      </c>
      <c r="G508" s="0" t="s">
        <v>735</v>
      </c>
      <c r="H508" s="0" t="s">
        <v>3515</v>
      </c>
      <c r="I508" s="0" t="s">
        <v>3516</v>
      </c>
      <c r="J508" s="0" t="str">
        <f aca="false">IF(H508="Present",H508&amp;"_"&amp;I508,H508)</f>
        <v>Absent</v>
      </c>
    </row>
    <row r="509" customFormat="false" ht="14.25" hidden="false" customHeight="false" outlineLevel="0" collapsed="false">
      <c r="A509" s="0" t="s">
        <v>158</v>
      </c>
      <c r="B509" s="64" t="n">
        <f aca="false">VLOOKUP(A509,SampleData!A$1:E$220,4,FALSE())</f>
        <v>55.99423</v>
      </c>
      <c r="C509" s="64" t="n">
        <f aca="false">VLOOKUP(A509,SampleData!A$1:E$220,5,FALSE())</f>
        <v>12.522894</v>
      </c>
      <c r="D509" s="66" t="s">
        <v>3518</v>
      </c>
      <c r="E509" s="0" t="s">
        <v>710</v>
      </c>
      <c r="F509" s="0" t="s">
        <v>710</v>
      </c>
      <c r="G509" s="0" t="s">
        <v>735</v>
      </c>
      <c r="H509" s="0" t="s">
        <v>3515</v>
      </c>
      <c r="I509" s="0" t="s">
        <v>3516</v>
      </c>
      <c r="J509" s="0" t="str">
        <f aca="false">IF(H509="Present",H509&amp;"_"&amp;I509,H509)</f>
        <v>Absent</v>
      </c>
    </row>
    <row r="510" customFormat="false" ht="14.25" hidden="false" customHeight="false" outlineLevel="0" collapsed="false">
      <c r="A510" s="0" t="s">
        <v>158</v>
      </c>
      <c r="B510" s="64" t="n">
        <f aca="false">VLOOKUP(A510,SampleData!A$1:E$220,4,FALSE())</f>
        <v>55.99423</v>
      </c>
      <c r="C510" s="64" t="n">
        <f aca="false">VLOOKUP(A510,SampleData!A$1:E$220,5,FALSE())</f>
        <v>12.522894</v>
      </c>
      <c r="D510" s="66" t="s">
        <v>3519</v>
      </c>
      <c r="E510" s="64" t="s">
        <v>3520</v>
      </c>
      <c r="F510" s="0" t="s">
        <v>697</v>
      </c>
      <c r="G510" s="0" t="s">
        <v>735</v>
      </c>
      <c r="H510" s="0" t="s">
        <v>3515</v>
      </c>
      <c r="I510" s="0" t="s">
        <v>3516</v>
      </c>
      <c r="J510" s="0" t="str">
        <f aca="false">IF(H510="Present",H510&amp;"_"&amp;I510,H510)</f>
        <v>Absent</v>
      </c>
    </row>
    <row r="511" customFormat="false" ht="14.25" hidden="false" customHeight="false" outlineLevel="0" collapsed="false">
      <c r="A511" s="0" t="s">
        <v>158</v>
      </c>
      <c r="B511" s="64" t="n">
        <f aca="false">VLOOKUP(A511,SampleData!A$1:E$220,4,FALSE())</f>
        <v>55.99423</v>
      </c>
      <c r="C511" s="64" t="n">
        <f aca="false">VLOOKUP(A511,SampleData!A$1:E$220,5,FALSE())</f>
        <v>12.522894</v>
      </c>
      <c r="D511" s="66" t="s">
        <v>3521</v>
      </c>
      <c r="E511" s="64" t="s">
        <v>208</v>
      </c>
      <c r="F511" s="0" t="s">
        <v>704</v>
      </c>
      <c r="G511" s="0" t="s">
        <v>735</v>
      </c>
      <c r="H511" s="0" t="s">
        <v>3515</v>
      </c>
      <c r="I511" s="0" t="s">
        <v>3516</v>
      </c>
      <c r="J511" s="0" t="str">
        <f aca="false">IF(H511="Present",H511&amp;"_"&amp;I511,H511)</f>
        <v>Absent</v>
      </c>
    </row>
    <row r="512" customFormat="false" ht="14.25" hidden="false" customHeight="false" outlineLevel="0" collapsed="false">
      <c r="A512" s="0" t="s">
        <v>158</v>
      </c>
      <c r="B512" s="64" t="n">
        <f aca="false">VLOOKUP(A512,SampleData!A$1:E$220,4,FALSE())</f>
        <v>55.99423</v>
      </c>
      <c r="C512" s="64" t="n">
        <f aca="false">VLOOKUP(A512,SampleData!A$1:E$220,5,FALSE())</f>
        <v>12.522894</v>
      </c>
      <c r="D512" s="66" t="s">
        <v>3522</v>
      </c>
      <c r="E512" s="64" t="s">
        <v>3523</v>
      </c>
      <c r="F512" s="0" t="s">
        <v>708</v>
      </c>
      <c r="G512" s="0" t="s">
        <v>735</v>
      </c>
      <c r="H512" s="0" t="s">
        <v>3515</v>
      </c>
      <c r="I512" s="0" t="s">
        <v>3516</v>
      </c>
      <c r="J512" s="0" t="str">
        <f aca="false">IF(H512="Present",H512&amp;"_"&amp;I512,H512)</f>
        <v>Absent</v>
      </c>
    </row>
    <row r="513" customFormat="false" ht="14.25" hidden="false" customHeight="false" outlineLevel="0" collapsed="false">
      <c r="A513" s="0" t="s">
        <v>158</v>
      </c>
      <c r="B513" s="64" t="n">
        <f aca="false">VLOOKUP(A513,SampleData!A$1:E$220,4,FALSE())</f>
        <v>55.99423</v>
      </c>
      <c r="C513" s="64" t="n">
        <f aca="false">VLOOKUP(A513,SampleData!A$1:E$220,5,FALSE())</f>
        <v>12.522894</v>
      </c>
      <c r="D513" s="66" t="s">
        <v>3522</v>
      </c>
      <c r="E513" s="64" t="s">
        <v>3523</v>
      </c>
      <c r="F513" s="0" t="s">
        <v>708</v>
      </c>
      <c r="G513" s="0" t="s">
        <v>735</v>
      </c>
      <c r="H513" s="0" t="s">
        <v>3515</v>
      </c>
      <c r="I513" s="0" t="s">
        <v>3516</v>
      </c>
      <c r="J513" s="0" t="str">
        <f aca="false">IF(H513="Present",H513&amp;"_"&amp;I513,H513)</f>
        <v>Absent</v>
      </c>
    </row>
    <row r="514" customFormat="false" ht="14.25" hidden="false" customHeight="false" outlineLevel="0" collapsed="false">
      <c r="A514" s="0" t="s">
        <v>158</v>
      </c>
      <c r="B514" s="64" t="n">
        <f aca="false">VLOOKUP(A514,SampleData!A$1:E$220,4,FALSE())</f>
        <v>55.99423</v>
      </c>
      <c r="C514" s="64" t="n">
        <f aca="false">VLOOKUP(A514,SampleData!A$1:E$220,5,FALSE())</f>
        <v>12.522894</v>
      </c>
      <c r="D514" s="66" t="s">
        <v>3524</v>
      </c>
      <c r="E514" s="64" t="s">
        <v>3525</v>
      </c>
      <c r="F514" s="0" t="s">
        <v>699</v>
      </c>
      <c r="G514" s="0" t="s">
        <v>3514</v>
      </c>
      <c r="H514" s="0" t="s">
        <v>3515</v>
      </c>
      <c r="I514" s="0" t="s">
        <v>3516</v>
      </c>
      <c r="J514" s="0" t="str">
        <f aca="false">IF(H514="Present",H514&amp;"_"&amp;I514,H514)</f>
        <v>Absent</v>
      </c>
    </row>
    <row r="515" customFormat="false" ht="14.25" hidden="false" customHeight="false" outlineLevel="0" collapsed="false">
      <c r="A515" s="0" t="s">
        <v>158</v>
      </c>
      <c r="B515" s="64" t="n">
        <f aca="false">VLOOKUP(A515,SampleData!A$1:E$220,4,FALSE())</f>
        <v>55.99423</v>
      </c>
      <c r="C515" s="64" t="n">
        <f aca="false">VLOOKUP(A515,SampleData!A$1:E$220,5,FALSE())</f>
        <v>12.522894</v>
      </c>
      <c r="D515" s="66" t="s">
        <v>229</v>
      </c>
      <c r="E515" s="0" t="s">
        <v>199</v>
      </c>
      <c r="F515" s="0" t="s">
        <v>199</v>
      </c>
      <c r="G515" s="0" t="s">
        <v>3514</v>
      </c>
      <c r="H515" s="0" t="s">
        <v>3515</v>
      </c>
      <c r="I515" s="0" t="s">
        <v>3516</v>
      </c>
      <c r="J515" s="0" t="str">
        <f aca="false">IF(H515="Present",H515&amp;"_"&amp;I515,H515)</f>
        <v>Absent</v>
      </c>
    </row>
    <row r="516" customFormat="false" ht="14.25" hidden="false" customHeight="false" outlineLevel="0" collapsed="false">
      <c r="A516" s="0" t="s">
        <v>158</v>
      </c>
      <c r="B516" s="64" t="n">
        <f aca="false">VLOOKUP(A516,SampleData!A$1:E$220,4,FALSE())</f>
        <v>55.99423</v>
      </c>
      <c r="C516" s="64" t="n">
        <f aca="false">VLOOKUP(A516,SampleData!A$1:E$220,5,FALSE())</f>
        <v>12.522894</v>
      </c>
      <c r="D516" s="66" t="s">
        <v>229</v>
      </c>
      <c r="E516" s="0" t="s">
        <v>199</v>
      </c>
      <c r="F516" s="0" t="s">
        <v>199</v>
      </c>
      <c r="G516" s="0" t="s">
        <v>3514</v>
      </c>
      <c r="H516" s="0" t="s">
        <v>3515</v>
      </c>
      <c r="I516" s="0" t="s">
        <v>3516</v>
      </c>
      <c r="J516" s="0" t="str">
        <f aca="false">IF(H516="Present",H516&amp;"_"&amp;I516,H516)</f>
        <v>Absent</v>
      </c>
    </row>
    <row r="517" customFormat="false" ht="14.25" hidden="false" customHeight="false" outlineLevel="0" collapsed="false">
      <c r="A517" s="0" t="s">
        <v>158</v>
      </c>
      <c r="B517" s="64" t="n">
        <f aca="false">VLOOKUP(A517,SampleData!A$1:E$220,4,FALSE())</f>
        <v>55.99423</v>
      </c>
      <c r="C517" s="64" t="n">
        <f aca="false">VLOOKUP(A517,SampleData!A$1:E$220,5,FALSE())</f>
        <v>12.522894</v>
      </c>
      <c r="D517" s="66" t="s">
        <v>3526</v>
      </c>
      <c r="E517" s="0" t="s">
        <v>385</v>
      </c>
      <c r="F517" s="0" t="s">
        <v>385</v>
      </c>
      <c r="G517" s="0" t="s">
        <v>735</v>
      </c>
      <c r="H517" s="0" t="s">
        <v>3515</v>
      </c>
      <c r="I517" s="0" t="s">
        <v>3516</v>
      </c>
      <c r="J517" s="0" t="str">
        <f aca="false">IF(H517="Present",H517&amp;"_"&amp;I517,H517)</f>
        <v>Absent</v>
      </c>
    </row>
    <row r="518" customFormat="false" ht="14.25" hidden="false" customHeight="false" outlineLevel="0" collapsed="false">
      <c r="A518" s="0" t="s">
        <v>158</v>
      </c>
      <c r="B518" s="64" t="n">
        <f aca="false">VLOOKUP(A518,SampleData!A$1:E$220,4,FALSE())</f>
        <v>55.99423</v>
      </c>
      <c r="C518" s="64" t="n">
        <f aca="false">VLOOKUP(A518,SampleData!A$1:E$220,5,FALSE())</f>
        <v>12.522894</v>
      </c>
      <c r="D518" s="66" t="s">
        <v>3527</v>
      </c>
      <c r="E518" s="64" t="s">
        <v>74</v>
      </c>
      <c r="F518" s="0" t="s">
        <v>701</v>
      </c>
      <c r="G518" s="0" t="s">
        <v>735</v>
      </c>
      <c r="H518" s="0" t="s">
        <v>3515</v>
      </c>
      <c r="I518" s="0" t="s">
        <v>3516</v>
      </c>
      <c r="J518" s="0" t="str">
        <f aca="false">IF(H518="Present",H518&amp;"_"&amp;I518,H518)</f>
        <v>Absent</v>
      </c>
    </row>
    <row r="519" customFormat="false" ht="14.25" hidden="false" customHeight="false" outlineLevel="0" collapsed="false">
      <c r="A519" s="0" t="s">
        <v>158</v>
      </c>
      <c r="B519" s="64" t="n">
        <f aca="false">VLOOKUP(A519,SampleData!A$1:E$220,4,FALSE())</f>
        <v>55.99423</v>
      </c>
      <c r="C519" s="64" t="n">
        <f aca="false">VLOOKUP(A519,SampleData!A$1:E$220,5,FALSE())</f>
        <v>12.522894</v>
      </c>
      <c r="D519" s="66" t="s">
        <v>3528</v>
      </c>
      <c r="E519" s="64" t="s">
        <v>177</v>
      </c>
      <c r="F519" s="0" t="s">
        <v>3529</v>
      </c>
      <c r="G519" s="0" t="s">
        <v>3514</v>
      </c>
      <c r="H519" s="0" t="s">
        <v>3533</v>
      </c>
      <c r="I519" s="0" t="s">
        <v>3516</v>
      </c>
      <c r="J519" s="0" t="str">
        <f aca="false">IF(H519="Present",H519&amp;"_"&amp;I519,H519)</f>
        <v>Present_Ct&gt;41</v>
      </c>
    </row>
    <row r="520" customFormat="false" ht="14.25" hidden="false" customHeight="false" outlineLevel="0" collapsed="false">
      <c r="A520" s="0" t="s">
        <v>158</v>
      </c>
      <c r="B520" s="64" t="n">
        <f aca="false">VLOOKUP(A520,SampleData!A$1:E$220,4,FALSE())</f>
        <v>55.99423</v>
      </c>
      <c r="C520" s="64" t="n">
        <f aca="false">VLOOKUP(A520,SampleData!A$1:E$220,5,FALSE())</f>
        <v>12.522894</v>
      </c>
      <c r="D520" s="66" t="s">
        <v>3528</v>
      </c>
      <c r="E520" s="64" t="s">
        <v>177</v>
      </c>
      <c r="F520" s="0" t="s">
        <v>3529</v>
      </c>
      <c r="G520" s="0" t="s">
        <v>3514</v>
      </c>
      <c r="H520" s="0" t="s">
        <v>3533</v>
      </c>
      <c r="I520" s="0" t="s">
        <v>3516</v>
      </c>
      <c r="J520" s="0" t="str">
        <f aca="false">IF(H520="Present",H520&amp;"_"&amp;I520,H520)</f>
        <v>Present_Ct&gt;41</v>
      </c>
    </row>
    <row r="521" customFormat="false" ht="14.25" hidden="false" customHeight="false" outlineLevel="0" collapsed="false">
      <c r="A521" s="0" t="s">
        <v>158</v>
      </c>
      <c r="B521" s="64" t="n">
        <f aca="false">VLOOKUP(A521,SampleData!A$1:E$220,4,FALSE())</f>
        <v>55.99423</v>
      </c>
      <c r="C521" s="64" t="n">
        <f aca="false">VLOOKUP(A521,SampleData!A$1:E$220,5,FALSE())</f>
        <v>12.522894</v>
      </c>
      <c r="D521" s="66" t="s">
        <v>3530</v>
      </c>
      <c r="E521" s="64" t="s">
        <v>3531</v>
      </c>
      <c r="F521" s="0" t="s">
        <v>700</v>
      </c>
      <c r="G521" s="0" t="s">
        <v>3514</v>
      </c>
      <c r="H521" s="0" t="s">
        <v>3515</v>
      </c>
      <c r="I521" s="0" t="s">
        <v>3516</v>
      </c>
      <c r="J521" s="0" t="str">
        <f aca="false">IF(H521="Present",H521&amp;"_"&amp;I521,H521)</f>
        <v>Absent</v>
      </c>
    </row>
    <row r="522" customFormat="false" ht="14.25" hidden="false" customHeight="false" outlineLevel="0" collapsed="false">
      <c r="A522" s="0" t="s">
        <v>158</v>
      </c>
      <c r="B522" s="64" t="n">
        <f aca="false">VLOOKUP(A522,SampleData!A$1:E$220,4,FALSE())</f>
        <v>55.99423</v>
      </c>
      <c r="C522" s="64" t="n">
        <f aca="false">VLOOKUP(A522,SampleData!A$1:E$220,5,FALSE())</f>
        <v>12.522894</v>
      </c>
      <c r="D522" s="66" t="s">
        <v>3532</v>
      </c>
      <c r="E522" s="64" t="s">
        <v>353</v>
      </c>
      <c r="F522" s="0" t="s">
        <v>696</v>
      </c>
      <c r="G522" s="0" t="s">
        <v>735</v>
      </c>
      <c r="H522" s="0" t="s">
        <v>3533</v>
      </c>
      <c r="I522" s="0" t="s">
        <v>3535</v>
      </c>
      <c r="J522" s="0" t="str">
        <f aca="false">IF(H522="Present",H522&amp;"_"&amp;I522,H522)</f>
        <v>Present_Ct&lt;41</v>
      </c>
    </row>
    <row r="523" customFormat="false" ht="14.25" hidden="false" customHeight="false" outlineLevel="0" collapsed="false">
      <c r="A523" s="0" t="s">
        <v>158</v>
      </c>
      <c r="B523" s="64" t="n">
        <f aca="false">VLOOKUP(A523,SampleData!A$1:E$220,4,FALSE())</f>
        <v>55.99423</v>
      </c>
      <c r="C523" s="64" t="n">
        <f aca="false">VLOOKUP(A523,SampleData!A$1:E$220,5,FALSE())</f>
        <v>12.522894</v>
      </c>
      <c r="D523" s="66" t="s">
        <v>3532</v>
      </c>
      <c r="E523" s="64" t="s">
        <v>353</v>
      </c>
      <c r="F523" s="0" t="s">
        <v>696</v>
      </c>
      <c r="G523" s="0" t="s">
        <v>735</v>
      </c>
      <c r="H523" s="0" t="s">
        <v>3533</v>
      </c>
      <c r="I523" s="0" t="s">
        <v>3535</v>
      </c>
      <c r="J523" s="0" t="str">
        <f aca="false">IF(H523="Present",H523&amp;"_"&amp;I523,H523)</f>
        <v>Present_Ct&lt;41</v>
      </c>
    </row>
    <row r="524" customFormat="false" ht="14.25" hidden="false" customHeight="false" outlineLevel="0" collapsed="false">
      <c r="A524" s="0" t="s">
        <v>158</v>
      </c>
      <c r="B524" s="64" t="n">
        <f aca="false">VLOOKUP(A524,SampleData!A$1:E$220,4,FALSE())</f>
        <v>55.99423</v>
      </c>
      <c r="C524" s="64" t="n">
        <f aca="false">VLOOKUP(A524,SampleData!A$1:E$220,5,FALSE())</f>
        <v>12.522894</v>
      </c>
      <c r="D524" s="66" t="s">
        <v>3534</v>
      </c>
      <c r="E524" s="64" t="s">
        <v>62</v>
      </c>
      <c r="F524" s="0" t="s">
        <v>702</v>
      </c>
      <c r="G524" s="0" t="s">
        <v>735</v>
      </c>
      <c r="H524" s="0" t="s">
        <v>3533</v>
      </c>
      <c r="I524" s="0" t="s">
        <v>3535</v>
      </c>
      <c r="J524" s="0" t="str">
        <f aca="false">IF(H524="Present",H524&amp;"_"&amp;I524,H524)</f>
        <v>Present_Ct&lt;41</v>
      </c>
    </row>
    <row r="525" customFormat="false" ht="14.25" hidden="false" customHeight="false" outlineLevel="0" collapsed="false">
      <c r="A525" s="0" t="s">
        <v>158</v>
      </c>
      <c r="B525" s="64" t="n">
        <f aca="false">VLOOKUP(A525,SampleData!A$1:E$220,4,FALSE())</f>
        <v>55.99423</v>
      </c>
      <c r="C525" s="64" t="n">
        <f aca="false">VLOOKUP(A525,SampleData!A$1:E$220,5,FALSE())</f>
        <v>12.522894</v>
      </c>
      <c r="D525" s="66" t="s">
        <v>3534</v>
      </c>
      <c r="E525" s="64" t="s">
        <v>62</v>
      </c>
      <c r="F525" s="0" t="s">
        <v>702</v>
      </c>
      <c r="G525" s="0" t="s">
        <v>735</v>
      </c>
      <c r="H525" s="0" t="s">
        <v>3533</v>
      </c>
      <c r="I525" s="0" t="s">
        <v>3535</v>
      </c>
      <c r="J525" s="0" t="str">
        <f aca="false">IF(H525="Present",H525&amp;"_"&amp;I525,H525)</f>
        <v>Present_Ct&lt;41</v>
      </c>
    </row>
    <row r="526" customFormat="false" ht="14.25" hidden="false" customHeight="false" outlineLevel="0" collapsed="false">
      <c r="A526" s="0" t="s">
        <v>158</v>
      </c>
      <c r="B526" s="64" t="n">
        <f aca="false">VLOOKUP(A526,SampleData!A$1:E$220,4,FALSE())</f>
        <v>55.99423</v>
      </c>
      <c r="C526" s="64" t="n">
        <f aca="false">VLOOKUP(A526,SampleData!A$1:E$220,5,FALSE())</f>
        <v>12.522894</v>
      </c>
      <c r="D526" s="66" t="s">
        <v>3536</v>
      </c>
      <c r="E526" s="0" t="s">
        <v>705</v>
      </c>
      <c r="F526" s="0" t="s">
        <v>705</v>
      </c>
      <c r="G526" s="0" t="s">
        <v>3514</v>
      </c>
      <c r="H526" s="0" t="s">
        <v>3515</v>
      </c>
      <c r="I526" s="0" t="s">
        <v>3516</v>
      </c>
      <c r="J526" s="0" t="str">
        <f aca="false">IF(H526="Present",H526&amp;"_"&amp;I526,H526)</f>
        <v>Absent</v>
      </c>
    </row>
    <row r="527" customFormat="false" ht="14.25" hidden="false" customHeight="false" outlineLevel="0" collapsed="false">
      <c r="A527" s="0" t="s">
        <v>158</v>
      </c>
      <c r="B527" s="64" t="n">
        <f aca="false">VLOOKUP(A527,SampleData!A$1:E$220,4,FALSE())</f>
        <v>55.99423</v>
      </c>
      <c r="C527" s="64" t="n">
        <f aca="false">VLOOKUP(A527,SampleData!A$1:E$220,5,FALSE())</f>
        <v>12.522894</v>
      </c>
      <c r="D527" s="66" t="s">
        <v>3536</v>
      </c>
      <c r="E527" s="0" t="s">
        <v>705</v>
      </c>
      <c r="F527" s="0" t="s">
        <v>705</v>
      </c>
      <c r="G527" s="0" t="s">
        <v>3514</v>
      </c>
      <c r="H527" s="0" t="s">
        <v>3515</v>
      </c>
      <c r="I527" s="0" t="s">
        <v>3516</v>
      </c>
      <c r="J527" s="0" t="str">
        <f aca="false">IF(H527="Present",H527&amp;"_"&amp;I527,H527)</f>
        <v>Absent</v>
      </c>
    </row>
    <row r="528" customFormat="false" ht="14.25" hidden="false" customHeight="false" outlineLevel="0" collapsed="false">
      <c r="A528" s="0" t="s">
        <v>158</v>
      </c>
      <c r="B528" s="64" t="n">
        <f aca="false">VLOOKUP(A528,SampleData!A$1:E$220,4,FALSE())</f>
        <v>55.99423</v>
      </c>
      <c r="C528" s="64" t="n">
        <f aca="false">VLOOKUP(A528,SampleData!A$1:E$220,5,FALSE())</f>
        <v>12.522894</v>
      </c>
      <c r="D528" s="66" t="s">
        <v>3537</v>
      </c>
      <c r="E528" s="0" t="s">
        <v>698</v>
      </c>
      <c r="F528" s="0" t="s">
        <v>698</v>
      </c>
      <c r="G528" s="0" t="s">
        <v>735</v>
      </c>
      <c r="H528" s="0" t="s">
        <v>3533</v>
      </c>
      <c r="I528" s="0" t="s">
        <v>3535</v>
      </c>
      <c r="J528" s="0" t="str">
        <f aca="false">IF(H528="Present",H528&amp;"_"&amp;I528,H528)</f>
        <v>Present_Ct&lt;41</v>
      </c>
    </row>
    <row r="529" customFormat="false" ht="14.25" hidden="false" customHeight="false" outlineLevel="0" collapsed="false">
      <c r="A529" s="0" t="s">
        <v>158</v>
      </c>
      <c r="B529" s="64" t="n">
        <f aca="false">VLOOKUP(A529,SampleData!A$1:E$220,4,FALSE())</f>
        <v>55.99423</v>
      </c>
      <c r="C529" s="64" t="n">
        <f aca="false">VLOOKUP(A529,SampleData!A$1:E$220,5,FALSE())</f>
        <v>12.522894</v>
      </c>
      <c r="D529" s="66" t="s">
        <v>3537</v>
      </c>
      <c r="E529" s="0" t="s">
        <v>698</v>
      </c>
      <c r="F529" s="0" t="s">
        <v>698</v>
      </c>
      <c r="G529" s="0" t="s">
        <v>3514</v>
      </c>
      <c r="H529" s="0" t="s">
        <v>3533</v>
      </c>
      <c r="I529" s="0" t="s">
        <v>3535</v>
      </c>
      <c r="J529" s="0" t="str">
        <f aca="false">IF(H529="Present",H529&amp;"_"&amp;I529,H529)</f>
        <v>Present_Ct&lt;41</v>
      </c>
    </row>
    <row r="530" customFormat="false" ht="14.25" hidden="false" customHeight="false" outlineLevel="0" collapsed="false">
      <c r="A530" s="0" t="s">
        <v>158</v>
      </c>
      <c r="B530" s="64" t="n">
        <f aca="false">VLOOKUP(A530,SampleData!A$1:E$220,4,FALSE())</f>
        <v>55.99423</v>
      </c>
      <c r="C530" s="64" t="n">
        <f aca="false">VLOOKUP(A530,SampleData!A$1:E$220,5,FALSE())</f>
        <v>12.522894</v>
      </c>
      <c r="D530" s="66" t="s">
        <v>3538</v>
      </c>
      <c r="E530" s="64" t="s">
        <v>3539</v>
      </c>
      <c r="F530" s="0" t="s">
        <v>706</v>
      </c>
      <c r="G530" s="0" t="s">
        <v>735</v>
      </c>
      <c r="H530" s="0" t="s">
        <v>3515</v>
      </c>
      <c r="I530" s="0" t="s">
        <v>3516</v>
      </c>
      <c r="J530" s="0" t="str">
        <f aca="false">IF(H530="Present",H530&amp;"_"&amp;I530,H530)</f>
        <v>Absent</v>
      </c>
    </row>
    <row r="531" customFormat="false" ht="14.25" hidden="false" customHeight="false" outlineLevel="0" collapsed="false">
      <c r="A531" s="0" t="s">
        <v>158</v>
      </c>
      <c r="B531" s="64" t="n">
        <f aca="false">VLOOKUP(A531,SampleData!A$1:E$220,4,FALSE())</f>
        <v>55.99423</v>
      </c>
      <c r="C531" s="64" t="n">
        <f aca="false">VLOOKUP(A531,SampleData!A$1:E$220,5,FALSE())</f>
        <v>12.522894</v>
      </c>
      <c r="D531" s="66" t="s">
        <v>3512</v>
      </c>
      <c r="E531" s="64" t="s">
        <v>3513</v>
      </c>
      <c r="F531" s="0" t="s">
        <v>703</v>
      </c>
      <c r="G531" s="0" t="s">
        <v>3514</v>
      </c>
      <c r="H531" s="0" t="s">
        <v>3515</v>
      </c>
      <c r="I531" s="0" t="s">
        <v>3516</v>
      </c>
      <c r="J531" s="0" t="str">
        <f aca="false">IF(H531="Present",H531&amp;"_"&amp;I531,H531)</f>
        <v>Absent</v>
      </c>
    </row>
    <row r="532" customFormat="false" ht="14.25" hidden="false" customHeight="false" outlineLevel="0" collapsed="false">
      <c r="A532" s="0" t="s">
        <v>158</v>
      </c>
      <c r="B532" s="64" t="n">
        <f aca="false">VLOOKUP(A532,SampleData!A$1:E$220,4,FALSE())</f>
        <v>55.99423</v>
      </c>
      <c r="C532" s="64" t="n">
        <f aca="false">VLOOKUP(A532,SampleData!A$1:E$220,5,FALSE())</f>
        <v>12.522894</v>
      </c>
      <c r="D532" s="66" t="s">
        <v>3517</v>
      </c>
      <c r="E532" s="64" t="s">
        <v>636</v>
      </c>
      <c r="F532" s="0" t="s">
        <v>709</v>
      </c>
      <c r="G532" s="0" t="s">
        <v>735</v>
      </c>
      <c r="H532" s="0" t="s">
        <v>3515</v>
      </c>
      <c r="I532" s="0" t="s">
        <v>3516</v>
      </c>
      <c r="J532" s="0" t="str">
        <f aca="false">IF(H532="Present",H532&amp;"_"&amp;I532,H532)</f>
        <v>Absent</v>
      </c>
    </row>
    <row r="533" customFormat="false" ht="14.25" hidden="false" customHeight="false" outlineLevel="0" collapsed="false">
      <c r="A533" s="0" t="s">
        <v>158</v>
      </c>
      <c r="B533" s="64" t="n">
        <f aca="false">VLOOKUP(A533,SampleData!A$1:E$220,4,FALSE())</f>
        <v>55.99423</v>
      </c>
      <c r="C533" s="64" t="n">
        <f aca="false">VLOOKUP(A533,SampleData!A$1:E$220,5,FALSE())</f>
        <v>12.522894</v>
      </c>
      <c r="D533" s="66" t="s">
        <v>3518</v>
      </c>
      <c r="E533" s="0" t="s">
        <v>710</v>
      </c>
      <c r="F533" s="0" t="s">
        <v>710</v>
      </c>
      <c r="G533" s="0" t="s">
        <v>735</v>
      </c>
      <c r="H533" s="0" t="s">
        <v>3515</v>
      </c>
      <c r="I533" s="0" t="s">
        <v>3516</v>
      </c>
      <c r="J533" s="0" t="str">
        <f aca="false">IF(H533="Present",H533&amp;"_"&amp;I533,H533)</f>
        <v>Absent</v>
      </c>
    </row>
    <row r="534" customFormat="false" ht="14.25" hidden="false" customHeight="false" outlineLevel="0" collapsed="false">
      <c r="A534" s="0" t="s">
        <v>158</v>
      </c>
      <c r="B534" s="64" t="n">
        <f aca="false">VLOOKUP(A534,SampleData!A$1:E$220,4,FALSE())</f>
        <v>55.99423</v>
      </c>
      <c r="C534" s="64" t="n">
        <f aca="false">VLOOKUP(A534,SampleData!A$1:E$220,5,FALSE())</f>
        <v>12.522894</v>
      </c>
      <c r="D534" s="66" t="s">
        <v>3519</v>
      </c>
      <c r="E534" s="64" t="s">
        <v>3520</v>
      </c>
      <c r="F534" s="0" t="s">
        <v>697</v>
      </c>
      <c r="G534" s="0" t="s">
        <v>735</v>
      </c>
      <c r="H534" s="0" t="s">
        <v>3515</v>
      </c>
      <c r="I534" s="0" t="s">
        <v>3516</v>
      </c>
      <c r="J534" s="0" t="str">
        <f aca="false">IF(H534="Present",H534&amp;"_"&amp;I534,H534)</f>
        <v>Absent</v>
      </c>
    </row>
    <row r="535" customFormat="false" ht="14.25" hidden="false" customHeight="false" outlineLevel="0" collapsed="false">
      <c r="A535" s="0" t="s">
        <v>158</v>
      </c>
      <c r="B535" s="64" t="n">
        <f aca="false">VLOOKUP(A535,SampleData!A$1:E$220,4,FALSE())</f>
        <v>55.99423</v>
      </c>
      <c r="C535" s="64" t="n">
        <f aca="false">VLOOKUP(A535,SampleData!A$1:E$220,5,FALSE())</f>
        <v>12.522894</v>
      </c>
      <c r="D535" s="66" t="s">
        <v>3521</v>
      </c>
      <c r="E535" s="64" t="s">
        <v>208</v>
      </c>
      <c r="F535" s="0" t="s">
        <v>704</v>
      </c>
      <c r="G535" s="0" t="s">
        <v>735</v>
      </c>
      <c r="H535" s="0" t="s">
        <v>3515</v>
      </c>
      <c r="I535" s="0" t="s">
        <v>3516</v>
      </c>
      <c r="J535" s="0" t="str">
        <f aca="false">IF(H535="Present",H535&amp;"_"&amp;I535,H535)</f>
        <v>Absent</v>
      </c>
    </row>
    <row r="536" customFormat="false" ht="14.25" hidden="false" customHeight="false" outlineLevel="0" collapsed="false">
      <c r="A536" s="0" t="s">
        <v>158</v>
      </c>
      <c r="B536" s="64" t="n">
        <f aca="false">VLOOKUP(A536,SampleData!A$1:E$220,4,FALSE())</f>
        <v>55.99423</v>
      </c>
      <c r="C536" s="64" t="n">
        <f aca="false">VLOOKUP(A536,SampleData!A$1:E$220,5,FALSE())</f>
        <v>12.522894</v>
      </c>
      <c r="D536" s="66" t="s">
        <v>3524</v>
      </c>
      <c r="E536" s="64" t="s">
        <v>3525</v>
      </c>
      <c r="F536" s="0" t="s">
        <v>699</v>
      </c>
      <c r="G536" s="0" t="s">
        <v>3514</v>
      </c>
      <c r="H536" s="0" t="s">
        <v>3515</v>
      </c>
      <c r="I536" s="0" t="s">
        <v>3516</v>
      </c>
      <c r="J536" s="0" t="str">
        <f aca="false">IF(H536="Present",H536&amp;"_"&amp;I536,H536)</f>
        <v>Absent</v>
      </c>
    </row>
    <row r="537" customFormat="false" ht="14.25" hidden="false" customHeight="false" outlineLevel="0" collapsed="false">
      <c r="A537" s="0" t="s">
        <v>158</v>
      </c>
      <c r="B537" s="64" t="n">
        <f aca="false">VLOOKUP(A537,SampleData!A$1:E$220,4,FALSE())</f>
        <v>55.99423</v>
      </c>
      <c r="C537" s="64" t="n">
        <f aca="false">VLOOKUP(A537,SampleData!A$1:E$220,5,FALSE())</f>
        <v>12.522894</v>
      </c>
      <c r="D537" s="66" t="s">
        <v>3526</v>
      </c>
      <c r="E537" s="0" t="s">
        <v>385</v>
      </c>
      <c r="F537" s="0" t="s">
        <v>385</v>
      </c>
      <c r="G537" s="0" t="s">
        <v>735</v>
      </c>
      <c r="H537" s="0" t="s">
        <v>3515</v>
      </c>
      <c r="I537" s="0" t="s">
        <v>3516</v>
      </c>
      <c r="J537" s="0" t="str">
        <f aca="false">IF(H537="Present",H537&amp;"_"&amp;I537,H537)</f>
        <v>Absent</v>
      </c>
    </row>
    <row r="538" customFormat="false" ht="14.25" hidden="false" customHeight="false" outlineLevel="0" collapsed="false">
      <c r="A538" s="0" t="s">
        <v>158</v>
      </c>
      <c r="B538" s="64" t="n">
        <f aca="false">VLOOKUP(A538,SampleData!A$1:E$220,4,FALSE())</f>
        <v>55.99423</v>
      </c>
      <c r="C538" s="64" t="n">
        <f aca="false">VLOOKUP(A538,SampleData!A$1:E$220,5,FALSE())</f>
        <v>12.522894</v>
      </c>
      <c r="D538" s="66" t="s">
        <v>3527</v>
      </c>
      <c r="E538" s="64" t="s">
        <v>74</v>
      </c>
      <c r="F538" s="0" t="s">
        <v>701</v>
      </c>
      <c r="G538" s="0" t="s">
        <v>735</v>
      </c>
      <c r="H538" s="0" t="s">
        <v>3515</v>
      </c>
      <c r="I538" s="0" t="s">
        <v>3516</v>
      </c>
      <c r="J538" s="0" t="str">
        <f aca="false">IF(H538="Present",H538&amp;"_"&amp;I538,H538)</f>
        <v>Absent</v>
      </c>
    </row>
    <row r="539" customFormat="false" ht="14.25" hidden="false" customHeight="false" outlineLevel="0" collapsed="false">
      <c r="A539" s="0" t="s">
        <v>158</v>
      </c>
      <c r="B539" s="64" t="n">
        <f aca="false">VLOOKUP(A539,SampleData!A$1:E$220,4,FALSE())</f>
        <v>55.99423</v>
      </c>
      <c r="C539" s="64" t="n">
        <f aca="false">VLOOKUP(A539,SampleData!A$1:E$220,5,FALSE())</f>
        <v>12.522894</v>
      </c>
      <c r="D539" s="66" t="s">
        <v>3530</v>
      </c>
      <c r="E539" s="64" t="s">
        <v>3531</v>
      </c>
      <c r="F539" s="0" t="s">
        <v>700</v>
      </c>
      <c r="G539" s="0" t="s">
        <v>735</v>
      </c>
      <c r="H539" s="0" t="s">
        <v>3515</v>
      </c>
      <c r="I539" s="0" t="s">
        <v>3516</v>
      </c>
      <c r="J539" s="0" t="str">
        <f aca="false">IF(H539="Present",H539&amp;"_"&amp;I539,H539)</f>
        <v>Absent</v>
      </c>
    </row>
    <row r="540" customFormat="false" ht="14.25" hidden="false" customHeight="false" outlineLevel="0" collapsed="false">
      <c r="A540" s="0" t="s">
        <v>158</v>
      </c>
      <c r="B540" s="64" t="n">
        <f aca="false">VLOOKUP(A540,SampleData!A$1:E$220,4,FALSE())</f>
        <v>55.99423</v>
      </c>
      <c r="C540" s="64" t="n">
        <f aca="false">VLOOKUP(A540,SampleData!A$1:E$220,5,FALSE())</f>
        <v>12.522894</v>
      </c>
      <c r="D540" s="66" t="s">
        <v>3538</v>
      </c>
      <c r="E540" s="64" t="s">
        <v>3539</v>
      </c>
      <c r="F540" s="0" t="s">
        <v>706</v>
      </c>
      <c r="G540" s="0" t="s">
        <v>735</v>
      </c>
      <c r="H540" s="0" t="s">
        <v>3515</v>
      </c>
      <c r="I540" s="0" t="s">
        <v>3516</v>
      </c>
      <c r="J540" s="0" t="str">
        <f aca="false">IF(H540="Present",H540&amp;"_"&amp;I540,H540)</f>
        <v>Absent</v>
      </c>
    </row>
    <row r="541" customFormat="false" ht="14.25" hidden="false" customHeight="false" outlineLevel="0" collapsed="false">
      <c r="A541" s="0" t="s">
        <v>163</v>
      </c>
      <c r="B541" s="64" t="n">
        <f aca="false">VLOOKUP(A541,SampleData!A$1:E$220,4,FALSE())</f>
        <v>55.738816</v>
      </c>
      <c r="C541" s="64" t="n">
        <f aca="false">VLOOKUP(A541,SampleData!A$1:E$220,5,FALSE())</f>
        <v>12.574407</v>
      </c>
      <c r="D541" s="66" t="s">
        <v>3512</v>
      </c>
      <c r="E541" s="64" t="s">
        <v>3513</v>
      </c>
      <c r="F541" s="0" t="s">
        <v>703</v>
      </c>
      <c r="G541" s="0" t="s">
        <v>3514</v>
      </c>
      <c r="H541" s="0" t="s">
        <v>3515</v>
      </c>
      <c r="I541" s="0" t="s">
        <v>3516</v>
      </c>
      <c r="J541" s="0" t="str">
        <f aca="false">IF(H541="Present",H541&amp;"_"&amp;I541,H541)</f>
        <v>Absent</v>
      </c>
    </row>
    <row r="542" customFormat="false" ht="14.25" hidden="false" customHeight="false" outlineLevel="0" collapsed="false">
      <c r="A542" s="0" t="s">
        <v>163</v>
      </c>
      <c r="B542" s="64" t="n">
        <f aca="false">VLOOKUP(A542,SampleData!A$1:E$220,4,FALSE())</f>
        <v>55.738816</v>
      </c>
      <c r="C542" s="64" t="n">
        <f aca="false">VLOOKUP(A542,SampleData!A$1:E$220,5,FALSE())</f>
        <v>12.574407</v>
      </c>
      <c r="D542" s="66" t="s">
        <v>3517</v>
      </c>
      <c r="E542" s="64" t="s">
        <v>636</v>
      </c>
      <c r="F542" s="0" t="s">
        <v>709</v>
      </c>
      <c r="G542" s="0" t="s">
        <v>3514</v>
      </c>
      <c r="H542" s="0" t="s">
        <v>3515</v>
      </c>
      <c r="I542" s="0" t="s">
        <v>3516</v>
      </c>
      <c r="J542" s="0" t="str">
        <f aca="false">IF(H542="Present",H542&amp;"_"&amp;I542,H542)</f>
        <v>Absent</v>
      </c>
    </row>
    <row r="543" customFormat="false" ht="14.25" hidden="false" customHeight="false" outlineLevel="0" collapsed="false">
      <c r="A543" s="0" t="s">
        <v>163</v>
      </c>
      <c r="B543" s="64" t="n">
        <f aca="false">VLOOKUP(A543,SampleData!A$1:E$220,4,FALSE())</f>
        <v>55.738816</v>
      </c>
      <c r="C543" s="64" t="n">
        <f aca="false">VLOOKUP(A543,SampleData!A$1:E$220,5,FALSE())</f>
        <v>12.574407</v>
      </c>
      <c r="D543" s="66" t="s">
        <v>3518</v>
      </c>
      <c r="E543" s="0" t="s">
        <v>710</v>
      </c>
      <c r="F543" s="0" t="s">
        <v>710</v>
      </c>
      <c r="G543" s="0" t="s">
        <v>3514</v>
      </c>
      <c r="H543" s="0" t="s">
        <v>3515</v>
      </c>
      <c r="I543" s="0" t="s">
        <v>3516</v>
      </c>
      <c r="J543" s="0" t="str">
        <f aca="false">IF(H543="Present",H543&amp;"_"&amp;I543,H543)</f>
        <v>Absent</v>
      </c>
    </row>
    <row r="544" customFormat="false" ht="14.25" hidden="false" customHeight="false" outlineLevel="0" collapsed="false">
      <c r="A544" s="0" t="s">
        <v>163</v>
      </c>
      <c r="B544" s="64" t="n">
        <f aca="false">VLOOKUP(A544,SampleData!A$1:E$220,4,FALSE())</f>
        <v>55.738816</v>
      </c>
      <c r="C544" s="64" t="n">
        <f aca="false">VLOOKUP(A544,SampleData!A$1:E$220,5,FALSE())</f>
        <v>12.574407</v>
      </c>
      <c r="D544" s="66" t="s">
        <v>3519</v>
      </c>
      <c r="E544" s="64" t="s">
        <v>3520</v>
      </c>
      <c r="F544" s="0" t="s">
        <v>697</v>
      </c>
      <c r="G544" s="0" t="s">
        <v>735</v>
      </c>
      <c r="H544" s="0" t="s">
        <v>3515</v>
      </c>
      <c r="I544" s="0" t="s">
        <v>3516</v>
      </c>
      <c r="J544" s="0" t="str">
        <f aca="false">IF(H544="Present",H544&amp;"_"&amp;I544,H544)</f>
        <v>Absent</v>
      </c>
    </row>
    <row r="545" customFormat="false" ht="14.25" hidden="false" customHeight="false" outlineLevel="0" collapsed="false">
      <c r="A545" s="0" t="s">
        <v>163</v>
      </c>
      <c r="B545" s="64" t="n">
        <f aca="false">VLOOKUP(A545,SampleData!A$1:E$220,4,FALSE())</f>
        <v>55.738816</v>
      </c>
      <c r="C545" s="64" t="n">
        <f aca="false">VLOOKUP(A545,SampleData!A$1:E$220,5,FALSE())</f>
        <v>12.574407</v>
      </c>
      <c r="D545" s="66" t="s">
        <v>3521</v>
      </c>
      <c r="E545" s="64" t="s">
        <v>208</v>
      </c>
      <c r="F545" s="0" t="s">
        <v>704</v>
      </c>
      <c r="G545" s="0" t="s">
        <v>735</v>
      </c>
      <c r="H545" s="0" t="s">
        <v>3515</v>
      </c>
      <c r="I545" s="0" t="s">
        <v>3516</v>
      </c>
      <c r="J545" s="0" t="str">
        <f aca="false">IF(H545="Present",H545&amp;"_"&amp;I545,H545)</f>
        <v>Absent</v>
      </c>
    </row>
    <row r="546" customFormat="false" ht="14.25" hidden="false" customHeight="false" outlineLevel="0" collapsed="false">
      <c r="A546" s="0" t="s">
        <v>163</v>
      </c>
      <c r="B546" s="64" t="n">
        <f aca="false">VLOOKUP(A546,SampleData!A$1:E$220,4,FALSE())</f>
        <v>55.738816</v>
      </c>
      <c r="C546" s="64" t="n">
        <f aca="false">VLOOKUP(A546,SampleData!A$1:E$220,5,FALSE())</f>
        <v>12.574407</v>
      </c>
      <c r="D546" s="66" t="s">
        <v>3522</v>
      </c>
      <c r="E546" s="64" t="s">
        <v>3523</v>
      </c>
      <c r="F546" s="0" t="s">
        <v>708</v>
      </c>
      <c r="G546" s="0" t="s">
        <v>735</v>
      </c>
      <c r="H546" s="0" t="s">
        <v>3515</v>
      </c>
      <c r="I546" s="0" t="s">
        <v>3516</v>
      </c>
      <c r="J546" s="0" t="str">
        <f aca="false">IF(H546="Present",H546&amp;"_"&amp;I546,H546)</f>
        <v>Absent</v>
      </c>
    </row>
    <row r="547" customFormat="false" ht="14.25" hidden="false" customHeight="false" outlineLevel="0" collapsed="false">
      <c r="A547" s="0" t="s">
        <v>163</v>
      </c>
      <c r="B547" s="64" t="n">
        <f aca="false">VLOOKUP(A547,SampleData!A$1:E$220,4,FALSE())</f>
        <v>55.738816</v>
      </c>
      <c r="C547" s="64" t="n">
        <f aca="false">VLOOKUP(A547,SampleData!A$1:E$220,5,FALSE())</f>
        <v>12.574407</v>
      </c>
      <c r="D547" s="66" t="s">
        <v>3522</v>
      </c>
      <c r="E547" s="64" t="s">
        <v>3523</v>
      </c>
      <c r="F547" s="0" t="s">
        <v>708</v>
      </c>
      <c r="G547" s="0" t="s">
        <v>735</v>
      </c>
      <c r="H547" s="0" t="s">
        <v>3515</v>
      </c>
      <c r="I547" s="0" t="s">
        <v>3516</v>
      </c>
      <c r="J547" s="0" t="str">
        <f aca="false">IF(H547="Present",H547&amp;"_"&amp;I547,H547)</f>
        <v>Absent</v>
      </c>
    </row>
    <row r="548" customFormat="false" ht="14.25" hidden="false" customHeight="false" outlineLevel="0" collapsed="false">
      <c r="A548" s="0" t="s">
        <v>163</v>
      </c>
      <c r="B548" s="64" t="n">
        <f aca="false">VLOOKUP(A548,SampleData!A$1:E$220,4,FALSE())</f>
        <v>55.738816</v>
      </c>
      <c r="C548" s="64" t="n">
        <f aca="false">VLOOKUP(A548,SampleData!A$1:E$220,5,FALSE())</f>
        <v>12.574407</v>
      </c>
      <c r="D548" s="66" t="s">
        <v>3524</v>
      </c>
      <c r="E548" s="64" t="s">
        <v>3525</v>
      </c>
      <c r="F548" s="0" t="s">
        <v>699</v>
      </c>
      <c r="G548" s="0" t="s">
        <v>3514</v>
      </c>
      <c r="H548" s="0" t="s">
        <v>3515</v>
      </c>
      <c r="I548" s="0" t="s">
        <v>3516</v>
      </c>
      <c r="J548" s="0" t="str">
        <f aca="false">IF(H548="Present",H548&amp;"_"&amp;I548,H548)</f>
        <v>Absent</v>
      </c>
    </row>
    <row r="549" customFormat="false" ht="14.25" hidden="false" customHeight="false" outlineLevel="0" collapsed="false">
      <c r="A549" s="0" t="s">
        <v>163</v>
      </c>
      <c r="B549" s="64" t="n">
        <f aca="false">VLOOKUP(A549,SampleData!A$1:E$220,4,FALSE())</f>
        <v>55.738816</v>
      </c>
      <c r="C549" s="64" t="n">
        <f aca="false">VLOOKUP(A549,SampleData!A$1:E$220,5,FALSE())</f>
        <v>12.574407</v>
      </c>
      <c r="D549" s="66" t="s">
        <v>229</v>
      </c>
      <c r="E549" s="0" t="s">
        <v>199</v>
      </c>
      <c r="F549" s="0" t="s">
        <v>199</v>
      </c>
      <c r="G549" s="0" t="s">
        <v>3514</v>
      </c>
      <c r="H549" s="0" t="s">
        <v>3515</v>
      </c>
      <c r="I549" s="0" t="s">
        <v>3516</v>
      </c>
      <c r="J549" s="0" t="str">
        <f aca="false">IF(H549="Present",H549&amp;"_"&amp;I549,H549)</f>
        <v>Absent</v>
      </c>
    </row>
    <row r="550" customFormat="false" ht="14.25" hidden="false" customHeight="false" outlineLevel="0" collapsed="false">
      <c r="A550" s="0" t="s">
        <v>163</v>
      </c>
      <c r="B550" s="64" t="n">
        <f aca="false">VLOOKUP(A550,SampleData!A$1:E$220,4,FALSE())</f>
        <v>55.738816</v>
      </c>
      <c r="C550" s="64" t="n">
        <f aca="false">VLOOKUP(A550,SampleData!A$1:E$220,5,FALSE())</f>
        <v>12.574407</v>
      </c>
      <c r="D550" s="66" t="s">
        <v>229</v>
      </c>
      <c r="E550" s="0" t="s">
        <v>199</v>
      </c>
      <c r="F550" s="0" t="s">
        <v>199</v>
      </c>
      <c r="G550" s="0" t="s">
        <v>3514</v>
      </c>
      <c r="H550" s="0" t="s">
        <v>3515</v>
      </c>
      <c r="I550" s="0" t="s">
        <v>3516</v>
      </c>
      <c r="J550" s="0" t="str">
        <f aca="false">IF(H550="Present",H550&amp;"_"&amp;I550,H550)</f>
        <v>Absent</v>
      </c>
    </row>
    <row r="551" customFormat="false" ht="14.25" hidden="false" customHeight="false" outlineLevel="0" collapsed="false">
      <c r="A551" s="0" t="s">
        <v>163</v>
      </c>
      <c r="B551" s="64" t="n">
        <f aca="false">VLOOKUP(A551,SampleData!A$1:E$220,4,FALSE())</f>
        <v>55.738816</v>
      </c>
      <c r="C551" s="64" t="n">
        <f aca="false">VLOOKUP(A551,SampleData!A$1:E$220,5,FALSE())</f>
        <v>12.574407</v>
      </c>
      <c r="D551" s="66" t="s">
        <v>3526</v>
      </c>
      <c r="E551" s="0" t="s">
        <v>385</v>
      </c>
      <c r="F551" s="0" t="s">
        <v>385</v>
      </c>
      <c r="G551" s="0" t="s">
        <v>735</v>
      </c>
      <c r="H551" s="0" t="s">
        <v>3515</v>
      </c>
      <c r="I551" s="0" t="s">
        <v>3516</v>
      </c>
      <c r="J551" s="0" t="str">
        <f aca="false">IF(H551="Present",H551&amp;"_"&amp;I551,H551)</f>
        <v>Absent</v>
      </c>
    </row>
    <row r="552" customFormat="false" ht="14.25" hidden="false" customHeight="false" outlineLevel="0" collapsed="false">
      <c r="A552" s="0" t="s">
        <v>163</v>
      </c>
      <c r="B552" s="64" t="n">
        <f aca="false">VLOOKUP(A552,SampleData!A$1:E$220,4,FALSE())</f>
        <v>55.738816</v>
      </c>
      <c r="C552" s="64" t="n">
        <f aca="false">VLOOKUP(A552,SampleData!A$1:E$220,5,FALSE())</f>
        <v>12.574407</v>
      </c>
      <c r="D552" s="66" t="s">
        <v>3527</v>
      </c>
      <c r="E552" s="64" t="s">
        <v>74</v>
      </c>
      <c r="F552" s="0" t="s">
        <v>701</v>
      </c>
      <c r="G552" s="0" t="s">
        <v>735</v>
      </c>
      <c r="H552" s="0" t="s">
        <v>3515</v>
      </c>
      <c r="I552" s="0" t="s">
        <v>3516</v>
      </c>
      <c r="J552" s="0" t="str">
        <f aca="false">IF(H552="Present",H552&amp;"_"&amp;I552,H552)</f>
        <v>Absent</v>
      </c>
    </row>
    <row r="553" customFormat="false" ht="14.25" hidden="false" customHeight="false" outlineLevel="0" collapsed="false">
      <c r="A553" s="0" t="s">
        <v>163</v>
      </c>
      <c r="B553" s="64" t="n">
        <f aca="false">VLOOKUP(A553,SampleData!A$1:E$220,4,FALSE())</f>
        <v>55.738816</v>
      </c>
      <c r="C553" s="64" t="n">
        <f aca="false">VLOOKUP(A553,SampleData!A$1:E$220,5,FALSE())</f>
        <v>12.574407</v>
      </c>
      <c r="D553" s="66" t="s">
        <v>3528</v>
      </c>
      <c r="E553" s="64" t="s">
        <v>177</v>
      </c>
      <c r="F553" s="0" t="s">
        <v>3529</v>
      </c>
      <c r="G553" s="0" t="s">
        <v>3514</v>
      </c>
      <c r="H553" s="0" t="s">
        <v>3515</v>
      </c>
      <c r="I553" s="0" t="s">
        <v>3516</v>
      </c>
      <c r="J553" s="0" t="str">
        <f aca="false">IF(H553="Present",H553&amp;"_"&amp;I553,H553)</f>
        <v>Absent</v>
      </c>
    </row>
    <row r="554" customFormat="false" ht="14.25" hidden="false" customHeight="false" outlineLevel="0" collapsed="false">
      <c r="A554" s="0" t="s">
        <v>163</v>
      </c>
      <c r="B554" s="64" t="n">
        <f aca="false">VLOOKUP(A554,SampleData!A$1:E$220,4,FALSE())</f>
        <v>55.738816</v>
      </c>
      <c r="C554" s="64" t="n">
        <f aca="false">VLOOKUP(A554,SampleData!A$1:E$220,5,FALSE())</f>
        <v>12.574407</v>
      </c>
      <c r="D554" s="66" t="s">
        <v>3528</v>
      </c>
      <c r="E554" s="64" t="s">
        <v>177</v>
      </c>
      <c r="F554" s="0" t="s">
        <v>3529</v>
      </c>
      <c r="G554" s="0" t="s">
        <v>3514</v>
      </c>
      <c r="H554" s="0" t="s">
        <v>3515</v>
      </c>
      <c r="I554" s="0" t="s">
        <v>3516</v>
      </c>
      <c r="J554" s="0" t="str">
        <f aca="false">IF(H554="Present",H554&amp;"_"&amp;I554,H554)</f>
        <v>Absent</v>
      </c>
    </row>
    <row r="555" customFormat="false" ht="14.25" hidden="false" customHeight="false" outlineLevel="0" collapsed="false">
      <c r="A555" s="0" t="s">
        <v>163</v>
      </c>
      <c r="B555" s="64" t="n">
        <f aca="false">VLOOKUP(A555,SampleData!A$1:E$220,4,FALSE())</f>
        <v>55.738816</v>
      </c>
      <c r="C555" s="64" t="n">
        <f aca="false">VLOOKUP(A555,SampleData!A$1:E$220,5,FALSE())</f>
        <v>12.574407</v>
      </c>
      <c r="D555" s="66" t="s">
        <v>3530</v>
      </c>
      <c r="E555" s="64" t="s">
        <v>3531</v>
      </c>
      <c r="F555" s="0" t="s">
        <v>700</v>
      </c>
      <c r="G555" s="0" t="s">
        <v>3514</v>
      </c>
      <c r="H555" s="0" t="s">
        <v>3515</v>
      </c>
      <c r="I555" s="0" t="s">
        <v>3516</v>
      </c>
      <c r="J555" s="0" t="str">
        <f aca="false">IF(H555="Present",H555&amp;"_"&amp;I555,H555)</f>
        <v>Absent</v>
      </c>
    </row>
    <row r="556" customFormat="false" ht="14.25" hidden="false" customHeight="false" outlineLevel="0" collapsed="false">
      <c r="A556" s="0" t="s">
        <v>163</v>
      </c>
      <c r="B556" s="64" t="n">
        <f aca="false">VLOOKUP(A556,SampleData!A$1:E$220,4,FALSE())</f>
        <v>55.738816</v>
      </c>
      <c r="C556" s="64" t="n">
        <f aca="false">VLOOKUP(A556,SampleData!A$1:E$220,5,FALSE())</f>
        <v>12.574407</v>
      </c>
      <c r="D556" s="66" t="s">
        <v>3532</v>
      </c>
      <c r="E556" s="64" t="s">
        <v>353</v>
      </c>
      <c r="F556" s="0" t="s">
        <v>696</v>
      </c>
      <c r="G556" s="0" t="s">
        <v>735</v>
      </c>
      <c r="H556" s="0" t="s">
        <v>3515</v>
      </c>
      <c r="I556" s="0" t="s">
        <v>3516</v>
      </c>
      <c r="J556" s="0" t="str">
        <f aca="false">IF(H556="Present",H556&amp;"_"&amp;I556,H556)</f>
        <v>Absent</v>
      </c>
    </row>
    <row r="557" customFormat="false" ht="14.25" hidden="false" customHeight="false" outlineLevel="0" collapsed="false">
      <c r="A557" s="0" t="s">
        <v>163</v>
      </c>
      <c r="B557" s="64" t="n">
        <f aca="false">VLOOKUP(A557,SampleData!A$1:E$220,4,FALSE())</f>
        <v>55.738816</v>
      </c>
      <c r="C557" s="64" t="n">
        <f aca="false">VLOOKUP(A557,SampleData!A$1:E$220,5,FALSE())</f>
        <v>12.574407</v>
      </c>
      <c r="D557" s="66" t="s">
        <v>3532</v>
      </c>
      <c r="E557" s="64" t="s">
        <v>353</v>
      </c>
      <c r="F557" s="0" t="s">
        <v>696</v>
      </c>
      <c r="G557" s="0" t="s">
        <v>735</v>
      </c>
      <c r="H557" s="0" t="s">
        <v>3515</v>
      </c>
      <c r="I557" s="0" t="s">
        <v>3516</v>
      </c>
      <c r="J557" s="0" t="str">
        <f aca="false">IF(H557="Present",H557&amp;"_"&amp;I557,H557)</f>
        <v>Absent</v>
      </c>
    </row>
    <row r="558" customFormat="false" ht="14.25" hidden="false" customHeight="false" outlineLevel="0" collapsed="false">
      <c r="A558" s="0" t="s">
        <v>163</v>
      </c>
      <c r="B558" s="64" t="n">
        <f aca="false">VLOOKUP(A558,SampleData!A$1:E$220,4,FALSE())</f>
        <v>55.738816</v>
      </c>
      <c r="C558" s="64" t="n">
        <f aca="false">VLOOKUP(A558,SampleData!A$1:E$220,5,FALSE())</f>
        <v>12.574407</v>
      </c>
      <c r="D558" s="66" t="s">
        <v>3534</v>
      </c>
      <c r="E558" s="64" t="s">
        <v>62</v>
      </c>
      <c r="F558" s="0" t="s">
        <v>702</v>
      </c>
      <c r="G558" s="0" t="s">
        <v>735</v>
      </c>
      <c r="H558" s="0" t="s">
        <v>3533</v>
      </c>
      <c r="I558" s="0" t="s">
        <v>3535</v>
      </c>
      <c r="J558" s="0" t="str">
        <f aca="false">IF(H558="Present",H558&amp;"_"&amp;I558,H558)</f>
        <v>Present_Ct&lt;41</v>
      </c>
    </row>
    <row r="559" customFormat="false" ht="14.25" hidden="false" customHeight="false" outlineLevel="0" collapsed="false">
      <c r="A559" s="0" t="s">
        <v>163</v>
      </c>
      <c r="B559" s="64" t="n">
        <f aca="false">VLOOKUP(A559,SampleData!A$1:E$220,4,FALSE())</f>
        <v>55.738816</v>
      </c>
      <c r="C559" s="64" t="n">
        <f aca="false">VLOOKUP(A559,SampleData!A$1:E$220,5,FALSE())</f>
        <v>12.574407</v>
      </c>
      <c r="D559" s="66" t="s">
        <v>3534</v>
      </c>
      <c r="E559" s="64" t="s">
        <v>62</v>
      </c>
      <c r="F559" s="0" t="s">
        <v>702</v>
      </c>
      <c r="G559" s="0" t="s">
        <v>735</v>
      </c>
      <c r="H559" s="0" t="s">
        <v>3533</v>
      </c>
      <c r="I559" s="0" t="s">
        <v>3535</v>
      </c>
      <c r="J559" s="0" t="str">
        <f aca="false">IF(H559="Present",H559&amp;"_"&amp;I559,H559)</f>
        <v>Present_Ct&lt;41</v>
      </c>
    </row>
    <row r="560" customFormat="false" ht="14.25" hidden="false" customHeight="false" outlineLevel="0" collapsed="false">
      <c r="A560" s="0" t="s">
        <v>163</v>
      </c>
      <c r="B560" s="64" t="n">
        <f aca="false">VLOOKUP(A560,SampleData!A$1:E$220,4,FALSE())</f>
        <v>55.738816</v>
      </c>
      <c r="C560" s="64" t="n">
        <f aca="false">VLOOKUP(A560,SampleData!A$1:E$220,5,FALSE())</f>
        <v>12.574407</v>
      </c>
      <c r="D560" s="66" t="s">
        <v>3536</v>
      </c>
      <c r="E560" s="0" t="s">
        <v>705</v>
      </c>
      <c r="F560" s="0" t="s">
        <v>705</v>
      </c>
      <c r="G560" s="0" t="s">
        <v>3514</v>
      </c>
      <c r="H560" s="0" t="s">
        <v>3515</v>
      </c>
      <c r="I560" s="0" t="s">
        <v>3516</v>
      </c>
      <c r="J560" s="0" t="str">
        <f aca="false">IF(H560="Present",H560&amp;"_"&amp;I560,H560)</f>
        <v>Absent</v>
      </c>
    </row>
    <row r="561" customFormat="false" ht="14.25" hidden="false" customHeight="false" outlineLevel="0" collapsed="false">
      <c r="A561" s="0" t="s">
        <v>163</v>
      </c>
      <c r="B561" s="64" t="n">
        <f aca="false">VLOOKUP(A561,SampleData!A$1:E$220,4,FALSE())</f>
        <v>55.738816</v>
      </c>
      <c r="C561" s="64" t="n">
        <f aca="false">VLOOKUP(A561,SampleData!A$1:E$220,5,FALSE())</f>
        <v>12.574407</v>
      </c>
      <c r="D561" s="66" t="s">
        <v>3536</v>
      </c>
      <c r="E561" s="0" t="s">
        <v>705</v>
      </c>
      <c r="F561" s="0" t="s">
        <v>705</v>
      </c>
      <c r="G561" s="0" t="s">
        <v>3514</v>
      </c>
      <c r="H561" s="0" t="s">
        <v>3515</v>
      </c>
      <c r="I561" s="0" t="s">
        <v>3516</v>
      </c>
      <c r="J561" s="0" t="str">
        <f aca="false">IF(H561="Present",H561&amp;"_"&amp;I561,H561)</f>
        <v>Absent</v>
      </c>
    </row>
    <row r="562" customFormat="false" ht="14.25" hidden="false" customHeight="false" outlineLevel="0" collapsed="false">
      <c r="A562" s="0" t="s">
        <v>163</v>
      </c>
      <c r="B562" s="64" t="n">
        <f aca="false">VLOOKUP(A562,SampleData!A$1:E$220,4,FALSE())</f>
        <v>55.738816</v>
      </c>
      <c r="C562" s="64" t="n">
        <f aca="false">VLOOKUP(A562,SampleData!A$1:E$220,5,FALSE())</f>
        <v>12.574407</v>
      </c>
      <c r="D562" s="66" t="s">
        <v>3537</v>
      </c>
      <c r="E562" s="0" t="s">
        <v>698</v>
      </c>
      <c r="F562" s="0" t="s">
        <v>698</v>
      </c>
      <c r="G562" s="0" t="s">
        <v>735</v>
      </c>
      <c r="H562" s="0" t="s">
        <v>3515</v>
      </c>
      <c r="I562" s="0" t="s">
        <v>3516</v>
      </c>
      <c r="J562" s="0" t="str">
        <f aca="false">IF(H562="Present",H562&amp;"_"&amp;I562,H562)</f>
        <v>Absent</v>
      </c>
    </row>
    <row r="563" customFormat="false" ht="14.25" hidden="false" customHeight="false" outlineLevel="0" collapsed="false">
      <c r="A563" s="0" t="s">
        <v>163</v>
      </c>
      <c r="B563" s="64" t="n">
        <f aca="false">VLOOKUP(A563,SampleData!A$1:E$220,4,FALSE())</f>
        <v>55.738816</v>
      </c>
      <c r="C563" s="64" t="n">
        <f aca="false">VLOOKUP(A563,SampleData!A$1:E$220,5,FALSE())</f>
        <v>12.574407</v>
      </c>
      <c r="D563" s="66" t="s">
        <v>3537</v>
      </c>
      <c r="E563" s="0" t="s">
        <v>698</v>
      </c>
      <c r="F563" s="0" t="s">
        <v>698</v>
      </c>
      <c r="G563" s="0" t="s">
        <v>735</v>
      </c>
      <c r="H563" s="0" t="s">
        <v>3515</v>
      </c>
      <c r="I563" s="0" t="s">
        <v>3516</v>
      </c>
      <c r="J563" s="0" t="str">
        <f aca="false">IF(H563="Present",H563&amp;"_"&amp;I563,H563)</f>
        <v>Absent</v>
      </c>
    </row>
    <row r="564" customFormat="false" ht="14.25" hidden="false" customHeight="false" outlineLevel="0" collapsed="false">
      <c r="A564" s="0" t="s">
        <v>163</v>
      </c>
      <c r="B564" s="64" t="n">
        <f aca="false">VLOOKUP(A564,SampleData!A$1:E$220,4,FALSE())</f>
        <v>55.738816</v>
      </c>
      <c r="C564" s="64" t="n">
        <f aca="false">VLOOKUP(A564,SampleData!A$1:E$220,5,FALSE())</f>
        <v>12.574407</v>
      </c>
      <c r="D564" s="66" t="s">
        <v>3538</v>
      </c>
      <c r="E564" s="64" t="s">
        <v>3539</v>
      </c>
      <c r="F564" s="0" t="s">
        <v>706</v>
      </c>
      <c r="G564" s="0" t="s">
        <v>735</v>
      </c>
      <c r="H564" s="0" t="s">
        <v>3515</v>
      </c>
      <c r="I564" s="0" t="s">
        <v>3516</v>
      </c>
      <c r="J564" s="0" t="str">
        <f aca="false">IF(H564="Present",H564&amp;"_"&amp;I564,H564)</f>
        <v>Absent</v>
      </c>
    </row>
    <row r="565" customFormat="false" ht="14.25" hidden="false" customHeight="false" outlineLevel="0" collapsed="false">
      <c r="A565" s="0" t="s">
        <v>163</v>
      </c>
      <c r="B565" s="64" t="n">
        <f aca="false">VLOOKUP(A565,SampleData!A$1:E$220,4,FALSE())</f>
        <v>55.738816</v>
      </c>
      <c r="C565" s="64" t="n">
        <f aca="false">VLOOKUP(A565,SampleData!A$1:E$220,5,FALSE())</f>
        <v>12.574407</v>
      </c>
      <c r="D565" s="66" t="s">
        <v>3512</v>
      </c>
      <c r="E565" s="64" t="s">
        <v>3513</v>
      </c>
      <c r="F565" s="0" t="s">
        <v>703</v>
      </c>
      <c r="G565" s="0" t="s">
        <v>3514</v>
      </c>
      <c r="H565" s="0" t="s">
        <v>3515</v>
      </c>
      <c r="I565" s="0" t="s">
        <v>3516</v>
      </c>
      <c r="J565" s="0" t="str">
        <f aca="false">IF(H565="Present",H565&amp;"_"&amp;I565,H565)</f>
        <v>Absent</v>
      </c>
    </row>
    <row r="566" customFormat="false" ht="14.25" hidden="false" customHeight="false" outlineLevel="0" collapsed="false">
      <c r="A566" s="0" t="s">
        <v>163</v>
      </c>
      <c r="B566" s="64" t="n">
        <f aca="false">VLOOKUP(A566,SampleData!A$1:E$220,4,FALSE())</f>
        <v>55.738816</v>
      </c>
      <c r="C566" s="64" t="n">
        <f aca="false">VLOOKUP(A566,SampleData!A$1:E$220,5,FALSE())</f>
        <v>12.574407</v>
      </c>
      <c r="D566" s="66" t="s">
        <v>3517</v>
      </c>
      <c r="E566" s="64" t="s">
        <v>636</v>
      </c>
      <c r="F566" s="0" t="s">
        <v>709</v>
      </c>
      <c r="G566" s="0" t="s">
        <v>735</v>
      </c>
      <c r="H566" s="0" t="s">
        <v>3515</v>
      </c>
      <c r="I566" s="0" t="s">
        <v>3516</v>
      </c>
      <c r="J566" s="0" t="str">
        <f aca="false">IF(H566="Present",H566&amp;"_"&amp;I566,H566)</f>
        <v>Absent</v>
      </c>
    </row>
    <row r="567" customFormat="false" ht="14.25" hidden="false" customHeight="false" outlineLevel="0" collapsed="false">
      <c r="A567" s="0" t="s">
        <v>163</v>
      </c>
      <c r="B567" s="64" t="n">
        <f aca="false">VLOOKUP(A567,SampleData!A$1:E$220,4,FALSE())</f>
        <v>55.738816</v>
      </c>
      <c r="C567" s="64" t="n">
        <f aca="false">VLOOKUP(A567,SampleData!A$1:E$220,5,FALSE())</f>
        <v>12.574407</v>
      </c>
      <c r="D567" s="66" t="s">
        <v>3518</v>
      </c>
      <c r="E567" s="0" t="s">
        <v>710</v>
      </c>
      <c r="F567" s="0" t="s">
        <v>710</v>
      </c>
      <c r="G567" s="0" t="s">
        <v>3514</v>
      </c>
      <c r="H567" s="0" t="s">
        <v>3533</v>
      </c>
      <c r="I567" s="0" t="s">
        <v>3535</v>
      </c>
      <c r="J567" s="0" t="str">
        <f aca="false">IF(H567="Present",H567&amp;"_"&amp;I567,H567)</f>
        <v>Present_Ct&lt;41</v>
      </c>
    </row>
    <row r="568" customFormat="false" ht="14.25" hidden="false" customHeight="false" outlineLevel="0" collapsed="false">
      <c r="A568" s="0" t="s">
        <v>163</v>
      </c>
      <c r="B568" s="64" t="n">
        <f aca="false">VLOOKUP(A568,SampleData!A$1:E$220,4,FALSE())</f>
        <v>55.738816</v>
      </c>
      <c r="C568" s="64" t="n">
        <f aca="false">VLOOKUP(A568,SampleData!A$1:E$220,5,FALSE())</f>
        <v>12.574407</v>
      </c>
      <c r="D568" s="66" t="s">
        <v>3519</v>
      </c>
      <c r="E568" s="64" t="s">
        <v>3520</v>
      </c>
      <c r="F568" s="0" t="s">
        <v>697</v>
      </c>
      <c r="G568" s="0" t="s">
        <v>735</v>
      </c>
      <c r="H568" s="0" t="s">
        <v>3515</v>
      </c>
      <c r="I568" s="0" t="s">
        <v>3516</v>
      </c>
      <c r="J568" s="0" t="str">
        <f aca="false">IF(H568="Present",H568&amp;"_"&amp;I568,H568)</f>
        <v>Absent</v>
      </c>
    </row>
    <row r="569" customFormat="false" ht="14.25" hidden="false" customHeight="false" outlineLevel="0" collapsed="false">
      <c r="A569" s="0" t="s">
        <v>163</v>
      </c>
      <c r="B569" s="64" t="n">
        <f aca="false">VLOOKUP(A569,SampleData!A$1:E$220,4,FALSE())</f>
        <v>55.738816</v>
      </c>
      <c r="C569" s="64" t="n">
        <f aca="false">VLOOKUP(A569,SampleData!A$1:E$220,5,FALSE())</f>
        <v>12.574407</v>
      </c>
      <c r="D569" s="66" t="s">
        <v>3521</v>
      </c>
      <c r="E569" s="64" t="s">
        <v>208</v>
      </c>
      <c r="F569" s="0" t="s">
        <v>704</v>
      </c>
      <c r="G569" s="0" t="s">
        <v>735</v>
      </c>
      <c r="H569" s="0" t="s">
        <v>3515</v>
      </c>
      <c r="I569" s="0" t="s">
        <v>3516</v>
      </c>
      <c r="J569" s="0" t="str">
        <f aca="false">IF(H569="Present",H569&amp;"_"&amp;I569,H569)</f>
        <v>Absent</v>
      </c>
    </row>
    <row r="570" customFormat="false" ht="14.25" hidden="false" customHeight="false" outlineLevel="0" collapsed="false">
      <c r="A570" s="0" t="s">
        <v>163</v>
      </c>
      <c r="B570" s="64" t="n">
        <f aca="false">VLOOKUP(A570,SampleData!A$1:E$220,4,FALSE())</f>
        <v>55.738816</v>
      </c>
      <c r="C570" s="64" t="n">
        <f aca="false">VLOOKUP(A570,SampleData!A$1:E$220,5,FALSE())</f>
        <v>12.574407</v>
      </c>
      <c r="D570" s="66" t="s">
        <v>3524</v>
      </c>
      <c r="E570" s="64" t="s">
        <v>3525</v>
      </c>
      <c r="F570" s="0" t="s">
        <v>699</v>
      </c>
      <c r="G570" s="0" t="s">
        <v>3514</v>
      </c>
      <c r="H570" s="0" t="s">
        <v>3515</v>
      </c>
      <c r="I570" s="0" t="s">
        <v>3516</v>
      </c>
      <c r="J570" s="0" t="str">
        <f aca="false">IF(H570="Present",H570&amp;"_"&amp;I570,H570)</f>
        <v>Absent</v>
      </c>
    </row>
    <row r="571" customFormat="false" ht="14.25" hidden="false" customHeight="false" outlineLevel="0" collapsed="false">
      <c r="A571" s="0" t="s">
        <v>163</v>
      </c>
      <c r="B571" s="64" t="n">
        <f aca="false">VLOOKUP(A571,SampleData!A$1:E$220,4,FALSE())</f>
        <v>55.738816</v>
      </c>
      <c r="C571" s="64" t="n">
        <f aca="false">VLOOKUP(A571,SampleData!A$1:E$220,5,FALSE())</f>
        <v>12.574407</v>
      </c>
      <c r="D571" s="66" t="s">
        <v>3526</v>
      </c>
      <c r="E571" s="0" t="s">
        <v>385</v>
      </c>
      <c r="F571" s="0" t="s">
        <v>385</v>
      </c>
      <c r="G571" s="0" t="s">
        <v>735</v>
      </c>
      <c r="H571" s="0" t="s">
        <v>3515</v>
      </c>
      <c r="I571" s="0" t="s">
        <v>3516</v>
      </c>
      <c r="J571" s="0" t="str">
        <f aca="false">IF(H571="Present",H571&amp;"_"&amp;I571,H571)</f>
        <v>Absent</v>
      </c>
    </row>
    <row r="572" customFormat="false" ht="14.25" hidden="false" customHeight="false" outlineLevel="0" collapsed="false">
      <c r="A572" s="0" t="s">
        <v>163</v>
      </c>
      <c r="B572" s="64" t="n">
        <f aca="false">VLOOKUP(A572,SampleData!A$1:E$220,4,FALSE())</f>
        <v>55.738816</v>
      </c>
      <c r="C572" s="64" t="n">
        <f aca="false">VLOOKUP(A572,SampleData!A$1:E$220,5,FALSE())</f>
        <v>12.574407</v>
      </c>
      <c r="D572" s="66" t="s">
        <v>3527</v>
      </c>
      <c r="E572" s="64" t="s">
        <v>74</v>
      </c>
      <c r="F572" s="0" t="s">
        <v>701</v>
      </c>
      <c r="G572" s="0" t="s">
        <v>735</v>
      </c>
      <c r="H572" s="0" t="s">
        <v>3515</v>
      </c>
      <c r="I572" s="0" t="s">
        <v>3516</v>
      </c>
      <c r="J572" s="0" t="str">
        <f aca="false">IF(H572="Present",H572&amp;"_"&amp;I572,H572)</f>
        <v>Absent</v>
      </c>
    </row>
    <row r="573" customFormat="false" ht="14.25" hidden="false" customHeight="false" outlineLevel="0" collapsed="false">
      <c r="A573" s="0" t="s">
        <v>163</v>
      </c>
      <c r="B573" s="64" t="n">
        <f aca="false">VLOOKUP(A573,SampleData!A$1:E$220,4,FALSE())</f>
        <v>55.738816</v>
      </c>
      <c r="C573" s="64" t="n">
        <f aca="false">VLOOKUP(A573,SampleData!A$1:E$220,5,FALSE())</f>
        <v>12.574407</v>
      </c>
      <c r="D573" s="66" t="s">
        <v>3530</v>
      </c>
      <c r="E573" s="64" t="s">
        <v>3531</v>
      </c>
      <c r="F573" s="0" t="s">
        <v>700</v>
      </c>
      <c r="G573" s="0" t="s">
        <v>735</v>
      </c>
      <c r="H573" s="0" t="s">
        <v>3515</v>
      </c>
      <c r="I573" s="0" t="s">
        <v>3516</v>
      </c>
      <c r="J573" s="0" t="str">
        <f aca="false">IF(H573="Present",H573&amp;"_"&amp;I573,H573)</f>
        <v>Absent</v>
      </c>
    </row>
    <row r="574" customFormat="false" ht="14.25" hidden="false" customHeight="false" outlineLevel="0" collapsed="false">
      <c r="A574" s="0" t="s">
        <v>163</v>
      </c>
      <c r="B574" s="64" t="n">
        <f aca="false">VLOOKUP(A574,SampleData!A$1:E$220,4,FALSE())</f>
        <v>55.738816</v>
      </c>
      <c r="C574" s="64" t="n">
        <f aca="false">VLOOKUP(A574,SampleData!A$1:E$220,5,FALSE())</f>
        <v>12.574407</v>
      </c>
      <c r="D574" s="66" t="s">
        <v>3538</v>
      </c>
      <c r="E574" s="64" t="s">
        <v>3539</v>
      </c>
      <c r="F574" s="0" t="s">
        <v>706</v>
      </c>
      <c r="G574" s="0" t="s">
        <v>735</v>
      </c>
      <c r="H574" s="0" t="s">
        <v>3515</v>
      </c>
      <c r="I574" s="0" t="s">
        <v>3516</v>
      </c>
      <c r="J574" s="0" t="str">
        <f aca="false">IF(H574="Present",H574&amp;"_"&amp;I574,H574)</f>
        <v>Absent</v>
      </c>
    </row>
    <row r="575" customFormat="false" ht="14.25" hidden="false" customHeight="false" outlineLevel="0" collapsed="false">
      <c r="A575" s="0" t="s">
        <v>172</v>
      </c>
      <c r="B575" s="64" t="n">
        <f aca="false">VLOOKUP(A575,SampleData!A$1:E$220,4,FALSE())</f>
        <v>55.500463</v>
      </c>
      <c r="C575" s="64" t="n">
        <f aca="false">VLOOKUP(A575,SampleData!A$1:E$220,5,FALSE())</f>
        <v>9.707759</v>
      </c>
      <c r="D575" s="66" t="s">
        <v>3512</v>
      </c>
      <c r="E575" s="64" t="s">
        <v>3513</v>
      </c>
      <c r="F575" s="0" t="s">
        <v>703</v>
      </c>
      <c r="G575" s="0" t="s">
        <v>735</v>
      </c>
      <c r="H575" s="0" t="s">
        <v>3515</v>
      </c>
      <c r="I575" s="0" t="s">
        <v>3516</v>
      </c>
      <c r="J575" s="0" t="str">
        <f aca="false">IF(H575="Present",H575&amp;"_"&amp;I575,H575)</f>
        <v>Absent</v>
      </c>
    </row>
    <row r="576" customFormat="false" ht="14.25" hidden="false" customHeight="false" outlineLevel="0" collapsed="false">
      <c r="A576" s="0" t="s">
        <v>172</v>
      </c>
      <c r="B576" s="64" t="n">
        <f aca="false">VLOOKUP(A576,SampleData!A$1:E$220,4,FALSE())</f>
        <v>55.500463</v>
      </c>
      <c r="C576" s="64" t="n">
        <f aca="false">VLOOKUP(A576,SampleData!A$1:E$220,5,FALSE())</f>
        <v>9.707759</v>
      </c>
      <c r="D576" s="66" t="s">
        <v>3517</v>
      </c>
      <c r="E576" s="64" t="s">
        <v>636</v>
      </c>
      <c r="F576" s="0" t="s">
        <v>709</v>
      </c>
      <c r="G576" s="0" t="s">
        <v>735</v>
      </c>
      <c r="H576" s="0" t="s">
        <v>3515</v>
      </c>
      <c r="I576" s="0" t="s">
        <v>3516</v>
      </c>
      <c r="J576" s="0" t="str">
        <f aca="false">IF(H576="Present",H576&amp;"_"&amp;I576,H576)</f>
        <v>Absent</v>
      </c>
    </row>
    <row r="577" customFormat="false" ht="14.25" hidden="false" customHeight="false" outlineLevel="0" collapsed="false">
      <c r="A577" s="0" t="s">
        <v>172</v>
      </c>
      <c r="B577" s="64" t="n">
        <f aca="false">VLOOKUP(A577,SampleData!A$1:E$220,4,FALSE())</f>
        <v>55.500463</v>
      </c>
      <c r="C577" s="64" t="n">
        <f aca="false">VLOOKUP(A577,SampleData!A$1:E$220,5,FALSE())</f>
        <v>9.707759</v>
      </c>
      <c r="D577" s="66" t="s">
        <v>3518</v>
      </c>
      <c r="E577" s="0" t="s">
        <v>710</v>
      </c>
      <c r="F577" s="0" t="s">
        <v>710</v>
      </c>
      <c r="G577" s="0" t="s">
        <v>735</v>
      </c>
      <c r="H577" s="0" t="s">
        <v>3515</v>
      </c>
      <c r="I577" s="0" t="s">
        <v>3516</v>
      </c>
      <c r="J577" s="0" t="str">
        <f aca="false">IF(H577="Present",H577&amp;"_"&amp;I577,H577)</f>
        <v>Absent</v>
      </c>
    </row>
    <row r="578" customFormat="false" ht="14.25" hidden="false" customHeight="false" outlineLevel="0" collapsed="false">
      <c r="A578" s="0" t="s">
        <v>172</v>
      </c>
      <c r="B578" s="64" t="n">
        <f aca="false">VLOOKUP(A578,SampleData!A$1:E$220,4,FALSE())</f>
        <v>55.500463</v>
      </c>
      <c r="C578" s="64" t="n">
        <f aca="false">VLOOKUP(A578,SampleData!A$1:E$220,5,FALSE())</f>
        <v>9.707759</v>
      </c>
      <c r="D578" s="66" t="s">
        <v>3519</v>
      </c>
      <c r="E578" s="64" t="s">
        <v>3520</v>
      </c>
      <c r="F578" s="0" t="s">
        <v>697</v>
      </c>
      <c r="G578" s="0" t="s">
        <v>735</v>
      </c>
      <c r="H578" s="0" t="s">
        <v>3515</v>
      </c>
      <c r="I578" s="0" t="s">
        <v>3516</v>
      </c>
      <c r="J578" s="0" t="str">
        <f aca="false">IF(H578="Present",H578&amp;"_"&amp;I578,H578)</f>
        <v>Absent</v>
      </c>
    </row>
    <row r="579" customFormat="false" ht="14.25" hidden="false" customHeight="false" outlineLevel="0" collapsed="false">
      <c r="A579" s="0" t="s">
        <v>172</v>
      </c>
      <c r="B579" s="64" t="n">
        <f aca="false">VLOOKUP(A579,SampleData!A$1:E$220,4,FALSE())</f>
        <v>55.500463</v>
      </c>
      <c r="C579" s="64" t="n">
        <f aca="false">VLOOKUP(A579,SampleData!A$1:E$220,5,FALSE())</f>
        <v>9.707759</v>
      </c>
      <c r="D579" s="66" t="s">
        <v>3521</v>
      </c>
      <c r="E579" s="64" t="s">
        <v>208</v>
      </c>
      <c r="F579" s="0" t="s">
        <v>704</v>
      </c>
      <c r="G579" s="0" t="s">
        <v>735</v>
      </c>
      <c r="H579" s="0" t="s">
        <v>3515</v>
      </c>
      <c r="I579" s="0" t="s">
        <v>3516</v>
      </c>
      <c r="J579" s="0" t="str">
        <f aca="false">IF(H579="Present",H579&amp;"_"&amp;I579,H579)</f>
        <v>Absent</v>
      </c>
    </row>
    <row r="580" customFormat="false" ht="14.25" hidden="false" customHeight="false" outlineLevel="0" collapsed="false">
      <c r="A580" s="0" t="s">
        <v>172</v>
      </c>
      <c r="B580" s="64" t="n">
        <f aca="false">VLOOKUP(A580,SampleData!A$1:E$220,4,FALSE())</f>
        <v>55.500463</v>
      </c>
      <c r="C580" s="64" t="n">
        <f aca="false">VLOOKUP(A580,SampleData!A$1:E$220,5,FALSE())</f>
        <v>9.707759</v>
      </c>
      <c r="D580" s="66" t="s">
        <v>3524</v>
      </c>
      <c r="E580" s="64" t="s">
        <v>3525</v>
      </c>
      <c r="F580" s="0" t="s">
        <v>699</v>
      </c>
      <c r="G580" s="0" t="s">
        <v>3514</v>
      </c>
      <c r="H580" s="0" t="s">
        <v>3515</v>
      </c>
      <c r="I580" s="0" t="s">
        <v>3516</v>
      </c>
      <c r="J580" s="0" t="str">
        <f aca="false">IF(H580="Present",H580&amp;"_"&amp;I580,H580)</f>
        <v>Absent</v>
      </c>
    </row>
    <row r="581" customFormat="false" ht="14.25" hidden="false" customHeight="false" outlineLevel="0" collapsed="false">
      <c r="A581" s="0" t="s">
        <v>172</v>
      </c>
      <c r="B581" s="64" t="n">
        <f aca="false">VLOOKUP(A581,SampleData!A$1:E$220,4,FALSE())</f>
        <v>55.500463</v>
      </c>
      <c r="C581" s="64" t="n">
        <f aca="false">VLOOKUP(A581,SampleData!A$1:E$220,5,FALSE())</f>
        <v>9.707759</v>
      </c>
      <c r="D581" s="66" t="s">
        <v>3526</v>
      </c>
      <c r="E581" s="0" t="s">
        <v>385</v>
      </c>
      <c r="F581" s="0" t="s">
        <v>385</v>
      </c>
      <c r="G581" s="0" t="s">
        <v>3514</v>
      </c>
      <c r="H581" s="0" t="s">
        <v>3515</v>
      </c>
      <c r="I581" s="0" t="s">
        <v>3516</v>
      </c>
      <c r="J581" s="0" t="str">
        <f aca="false">IF(H581="Present",H581&amp;"_"&amp;I581,H581)</f>
        <v>Absent</v>
      </c>
    </row>
    <row r="582" customFormat="false" ht="14.25" hidden="false" customHeight="false" outlineLevel="0" collapsed="false">
      <c r="A582" s="0" t="s">
        <v>172</v>
      </c>
      <c r="B582" s="64" t="n">
        <f aca="false">VLOOKUP(A582,SampleData!A$1:E$220,4,FALSE())</f>
        <v>55.500463</v>
      </c>
      <c r="C582" s="64" t="n">
        <f aca="false">VLOOKUP(A582,SampleData!A$1:E$220,5,FALSE())</f>
        <v>9.707759</v>
      </c>
      <c r="D582" s="66" t="s">
        <v>3527</v>
      </c>
      <c r="E582" s="64" t="s">
        <v>74</v>
      </c>
      <c r="F582" s="0" t="s">
        <v>701</v>
      </c>
      <c r="G582" s="0" t="s">
        <v>3514</v>
      </c>
      <c r="H582" s="0" t="s">
        <v>3515</v>
      </c>
      <c r="I582" s="0" t="s">
        <v>3516</v>
      </c>
      <c r="J582" s="0" t="str">
        <f aca="false">IF(H582="Present",H582&amp;"_"&amp;I582,H582)</f>
        <v>Absent</v>
      </c>
    </row>
    <row r="583" customFormat="false" ht="14.25" hidden="false" customHeight="false" outlineLevel="0" collapsed="false">
      <c r="A583" s="0" t="s">
        <v>172</v>
      </c>
      <c r="B583" s="64" t="n">
        <f aca="false">VLOOKUP(A583,SampleData!A$1:E$220,4,FALSE())</f>
        <v>55.500463</v>
      </c>
      <c r="C583" s="64" t="n">
        <f aca="false">VLOOKUP(A583,SampleData!A$1:E$220,5,FALSE())</f>
        <v>9.707759</v>
      </c>
      <c r="D583" s="66" t="s">
        <v>3530</v>
      </c>
      <c r="E583" s="64" t="s">
        <v>3531</v>
      </c>
      <c r="F583" s="0" t="s">
        <v>700</v>
      </c>
      <c r="G583" s="0" t="s">
        <v>3514</v>
      </c>
      <c r="H583" s="0" t="s">
        <v>3515</v>
      </c>
      <c r="I583" s="0" t="s">
        <v>3516</v>
      </c>
      <c r="J583" s="0" t="str">
        <f aca="false">IF(H583="Present",H583&amp;"_"&amp;I583,H583)</f>
        <v>Absent</v>
      </c>
    </row>
    <row r="584" customFormat="false" ht="14.25" hidden="false" customHeight="false" outlineLevel="0" collapsed="false">
      <c r="A584" s="0" t="s">
        <v>172</v>
      </c>
      <c r="B584" s="64" t="n">
        <f aca="false">VLOOKUP(A584,SampleData!A$1:E$220,4,FALSE())</f>
        <v>55.500463</v>
      </c>
      <c r="C584" s="64" t="n">
        <f aca="false">VLOOKUP(A584,SampleData!A$1:E$220,5,FALSE())</f>
        <v>9.707759</v>
      </c>
      <c r="D584" s="66" t="s">
        <v>3538</v>
      </c>
      <c r="E584" s="64" t="s">
        <v>3539</v>
      </c>
      <c r="F584" s="0" t="s">
        <v>706</v>
      </c>
      <c r="G584" s="0" t="s">
        <v>3514</v>
      </c>
      <c r="H584" s="0" t="s">
        <v>3515</v>
      </c>
      <c r="I584" s="0" t="s">
        <v>3516</v>
      </c>
      <c r="J584" s="0" t="str">
        <f aca="false">IF(H584="Present",H584&amp;"_"&amp;I584,H584)</f>
        <v>Absent</v>
      </c>
    </row>
    <row r="585" customFormat="false" ht="14.25" hidden="false" customHeight="false" outlineLevel="0" collapsed="false">
      <c r="A585" s="0" t="s">
        <v>172</v>
      </c>
      <c r="B585" s="64" t="n">
        <f aca="false">VLOOKUP(A585,SampleData!A$1:E$220,4,FALSE())</f>
        <v>55.500463</v>
      </c>
      <c r="C585" s="64" t="n">
        <f aca="false">VLOOKUP(A585,SampleData!A$1:E$220,5,FALSE())</f>
        <v>9.707759</v>
      </c>
      <c r="D585" s="66" t="s">
        <v>3512</v>
      </c>
      <c r="E585" s="64" t="s">
        <v>3513</v>
      </c>
      <c r="F585" s="0" t="s">
        <v>703</v>
      </c>
      <c r="G585" s="0" t="s">
        <v>735</v>
      </c>
      <c r="H585" s="0" t="s">
        <v>3515</v>
      </c>
      <c r="I585" s="0" t="s">
        <v>3516</v>
      </c>
      <c r="J585" s="0" t="str">
        <f aca="false">IF(H585="Present",H585&amp;"_"&amp;I585,H585)</f>
        <v>Absent</v>
      </c>
    </row>
    <row r="586" customFormat="false" ht="14.25" hidden="false" customHeight="false" outlineLevel="0" collapsed="false">
      <c r="A586" s="0" t="s">
        <v>172</v>
      </c>
      <c r="B586" s="64" t="n">
        <f aca="false">VLOOKUP(A586,SampleData!A$1:E$220,4,FALSE())</f>
        <v>55.500463</v>
      </c>
      <c r="C586" s="64" t="n">
        <f aca="false">VLOOKUP(A586,SampleData!A$1:E$220,5,FALSE())</f>
        <v>9.707759</v>
      </c>
      <c r="D586" s="66" t="s">
        <v>3517</v>
      </c>
      <c r="E586" s="64" t="s">
        <v>636</v>
      </c>
      <c r="F586" s="0" t="s">
        <v>709</v>
      </c>
      <c r="G586" s="0" t="s">
        <v>735</v>
      </c>
      <c r="H586" s="0" t="s">
        <v>3515</v>
      </c>
      <c r="I586" s="0" t="s">
        <v>3516</v>
      </c>
      <c r="J586" s="0" t="str">
        <f aca="false">IF(H586="Present",H586&amp;"_"&amp;I586,H586)</f>
        <v>Absent</v>
      </c>
    </row>
    <row r="587" customFormat="false" ht="14.25" hidden="false" customHeight="false" outlineLevel="0" collapsed="false">
      <c r="A587" s="0" t="s">
        <v>172</v>
      </c>
      <c r="B587" s="64" t="n">
        <f aca="false">VLOOKUP(A587,SampleData!A$1:E$220,4,FALSE())</f>
        <v>55.500463</v>
      </c>
      <c r="C587" s="64" t="n">
        <f aca="false">VLOOKUP(A587,SampleData!A$1:E$220,5,FALSE())</f>
        <v>9.707759</v>
      </c>
      <c r="D587" s="66" t="s">
        <v>3518</v>
      </c>
      <c r="E587" s="0" t="s">
        <v>710</v>
      </c>
      <c r="F587" s="0" t="s">
        <v>710</v>
      </c>
      <c r="G587" s="0" t="s">
        <v>735</v>
      </c>
      <c r="H587" s="0" t="s">
        <v>3515</v>
      </c>
      <c r="I587" s="0" t="s">
        <v>3516</v>
      </c>
      <c r="J587" s="0" t="str">
        <f aca="false">IF(H587="Present",H587&amp;"_"&amp;I587,H587)</f>
        <v>Absent</v>
      </c>
    </row>
    <row r="588" customFormat="false" ht="14.25" hidden="false" customHeight="false" outlineLevel="0" collapsed="false">
      <c r="A588" s="0" t="s">
        <v>172</v>
      </c>
      <c r="B588" s="64" t="n">
        <f aca="false">VLOOKUP(A588,SampleData!A$1:E$220,4,FALSE())</f>
        <v>55.500463</v>
      </c>
      <c r="C588" s="64" t="n">
        <f aca="false">VLOOKUP(A588,SampleData!A$1:E$220,5,FALSE())</f>
        <v>9.707759</v>
      </c>
      <c r="D588" s="66" t="s">
        <v>3519</v>
      </c>
      <c r="E588" s="64" t="s">
        <v>3520</v>
      </c>
      <c r="F588" s="0" t="s">
        <v>697</v>
      </c>
      <c r="G588" s="0" t="s">
        <v>735</v>
      </c>
      <c r="H588" s="0" t="s">
        <v>3515</v>
      </c>
      <c r="I588" s="0" t="s">
        <v>3516</v>
      </c>
      <c r="J588" s="0" t="str">
        <f aca="false">IF(H588="Present",H588&amp;"_"&amp;I588,H588)</f>
        <v>Absent</v>
      </c>
    </row>
    <row r="589" customFormat="false" ht="14.25" hidden="false" customHeight="false" outlineLevel="0" collapsed="false">
      <c r="A589" s="0" t="s">
        <v>172</v>
      </c>
      <c r="B589" s="64" t="n">
        <f aca="false">VLOOKUP(A589,SampleData!A$1:E$220,4,FALSE())</f>
        <v>55.500463</v>
      </c>
      <c r="C589" s="64" t="n">
        <f aca="false">VLOOKUP(A589,SampleData!A$1:E$220,5,FALSE())</f>
        <v>9.707759</v>
      </c>
      <c r="D589" s="66" t="s">
        <v>3521</v>
      </c>
      <c r="E589" s="64" t="s">
        <v>208</v>
      </c>
      <c r="F589" s="0" t="s">
        <v>704</v>
      </c>
      <c r="G589" s="0" t="s">
        <v>735</v>
      </c>
      <c r="H589" s="0" t="s">
        <v>3515</v>
      </c>
      <c r="I589" s="0" t="s">
        <v>3516</v>
      </c>
      <c r="J589" s="0" t="str">
        <f aca="false">IF(H589="Present",H589&amp;"_"&amp;I589,H589)</f>
        <v>Absent</v>
      </c>
    </row>
    <row r="590" customFormat="false" ht="14.25" hidden="false" customHeight="false" outlineLevel="0" collapsed="false">
      <c r="A590" s="0" t="s">
        <v>172</v>
      </c>
      <c r="B590" s="64" t="n">
        <f aca="false">VLOOKUP(A590,SampleData!A$1:E$220,4,FALSE())</f>
        <v>55.500463</v>
      </c>
      <c r="C590" s="64" t="n">
        <f aca="false">VLOOKUP(A590,SampleData!A$1:E$220,5,FALSE())</f>
        <v>9.707759</v>
      </c>
      <c r="D590" s="66" t="s">
        <v>3522</v>
      </c>
      <c r="E590" s="64" t="s">
        <v>3523</v>
      </c>
      <c r="F590" s="0" t="s">
        <v>708</v>
      </c>
      <c r="G590" s="0" t="s">
        <v>735</v>
      </c>
      <c r="H590" s="0" t="s">
        <v>3515</v>
      </c>
      <c r="I590" s="0" t="s">
        <v>3516</v>
      </c>
      <c r="J590" s="0" t="str">
        <f aca="false">IF(H590="Present",H590&amp;"_"&amp;I590,H590)</f>
        <v>Absent</v>
      </c>
    </row>
    <row r="591" customFormat="false" ht="14.25" hidden="false" customHeight="false" outlineLevel="0" collapsed="false">
      <c r="A591" s="0" t="s">
        <v>172</v>
      </c>
      <c r="B591" s="64" t="n">
        <f aca="false">VLOOKUP(A591,SampleData!A$1:E$220,4,FALSE())</f>
        <v>55.500463</v>
      </c>
      <c r="C591" s="64" t="n">
        <f aca="false">VLOOKUP(A591,SampleData!A$1:E$220,5,FALSE())</f>
        <v>9.707759</v>
      </c>
      <c r="D591" s="66" t="s">
        <v>3522</v>
      </c>
      <c r="E591" s="64" t="s">
        <v>3523</v>
      </c>
      <c r="F591" s="0" t="s">
        <v>708</v>
      </c>
      <c r="G591" s="0" t="s">
        <v>735</v>
      </c>
      <c r="H591" s="0" t="s">
        <v>3515</v>
      </c>
      <c r="I591" s="0" t="s">
        <v>3516</v>
      </c>
      <c r="J591" s="0" t="str">
        <f aca="false">IF(H591="Present",H591&amp;"_"&amp;I591,H591)</f>
        <v>Absent</v>
      </c>
    </row>
    <row r="592" customFormat="false" ht="14.25" hidden="false" customHeight="false" outlineLevel="0" collapsed="false">
      <c r="A592" s="0" t="s">
        <v>172</v>
      </c>
      <c r="B592" s="64" t="n">
        <f aca="false">VLOOKUP(A592,SampleData!A$1:E$220,4,FALSE())</f>
        <v>55.500463</v>
      </c>
      <c r="C592" s="64" t="n">
        <f aca="false">VLOOKUP(A592,SampleData!A$1:E$220,5,FALSE())</f>
        <v>9.707759</v>
      </c>
      <c r="D592" s="66" t="s">
        <v>3524</v>
      </c>
      <c r="E592" s="64" t="s">
        <v>3525</v>
      </c>
      <c r="F592" s="0" t="s">
        <v>699</v>
      </c>
      <c r="G592" s="0" t="s">
        <v>735</v>
      </c>
      <c r="H592" s="0" t="s">
        <v>3515</v>
      </c>
      <c r="I592" s="0" t="s">
        <v>3516</v>
      </c>
      <c r="J592" s="0" t="str">
        <f aca="false">IF(H592="Present",H592&amp;"_"&amp;I592,H592)</f>
        <v>Absent</v>
      </c>
    </row>
    <row r="593" customFormat="false" ht="14.25" hidden="false" customHeight="false" outlineLevel="0" collapsed="false">
      <c r="A593" s="0" t="s">
        <v>172</v>
      </c>
      <c r="B593" s="64" t="n">
        <f aca="false">VLOOKUP(A593,SampleData!A$1:E$220,4,FALSE())</f>
        <v>55.500463</v>
      </c>
      <c r="C593" s="64" t="n">
        <f aca="false">VLOOKUP(A593,SampleData!A$1:E$220,5,FALSE())</f>
        <v>9.707759</v>
      </c>
      <c r="D593" s="66" t="s">
        <v>229</v>
      </c>
      <c r="E593" s="0" t="s">
        <v>199</v>
      </c>
      <c r="F593" s="0" t="s">
        <v>199</v>
      </c>
      <c r="G593" s="0" t="s">
        <v>3514</v>
      </c>
      <c r="H593" s="0" t="s">
        <v>3515</v>
      </c>
      <c r="I593" s="0" t="s">
        <v>3516</v>
      </c>
      <c r="J593" s="0" t="str">
        <f aca="false">IF(H593="Present",H593&amp;"_"&amp;I593,H593)</f>
        <v>Absent</v>
      </c>
    </row>
    <row r="594" customFormat="false" ht="14.25" hidden="false" customHeight="false" outlineLevel="0" collapsed="false">
      <c r="A594" s="0" t="s">
        <v>172</v>
      </c>
      <c r="B594" s="64" t="n">
        <f aca="false">VLOOKUP(A594,SampleData!A$1:E$220,4,FALSE())</f>
        <v>55.500463</v>
      </c>
      <c r="C594" s="64" t="n">
        <f aca="false">VLOOKUP(A594,SampleData!A$1:E$220,5,FALSE())</f>
        <v>9.707759</v>
      </c>
      <c r="D594" s="66" t="s">
        <v>229</v>
      </c>
      <c r="E594" s="0" t="s">
        <v>199</v>
      </c>
      <c r="F594" s="0" t="s">
        <v>199</v>
      </c>
      <c r="G594" s="0" t="s">
        <v>735</v>
      </c>
      <c r="H594" s="0" t="s">
        <v>3515</v>
      </c>
      <c r="I594" s="0" t="s">
        <v>3516</v>
      </c>
      <c r="J594" s="0" t="str">
        <f aca="false">IF(H594="Present",H594&amp;"_"&amp;I594,H594)</f>
        <v>Absent</v>
      </c>
    </row>
    <row r="595" customFormat="false" ht="14.25" hidden="false" customHeight="false" outlineLevel="0" collapsed="false">
      <c r="A595" s="0" t="s">
        <v>172</v>
      </c>
      <c r="B595" s="64" t="n">
        <f aca="false">VLOOKUP(A595,SampleData!A$1:E$220,4,FALSE())</f>
        <v>55.500463</v>
      </c>
      <c r="C595" s="64" t="n">
        <f aca="false">VLOOKUP(A595,SampleData!A$1:E$220,5,FALSE())</f>
        <v>9.707759</v>
      </c>
      <c r="D595" s="66" t="s">
        <v>3526</v>
      </c>
      <c r="E595" s="0" t="s">
        <v>385</v>
      </c>
      <c r="F595" s="0" t="s">
        <v>385</v>
      </c>
      <c r="G595" s="0" t="s">
        <v>735</v>
      </c>
      <c r="H595" s="0" t="s">
        <v>3515</v>
      </c>
      <c r="I595" s="0" t="s">
        <v>3516</v>
      </c>
      <c r="J595" s="0" t="str">
        <f aca="false">IF(H595="Present",H595&amp;"_"&amp;I595,H595)</f>
        <v>Absent</v>
      </c>
    </row>
    <row r="596" customFormat="false" ht="14.25" hidden="false" customHeight="false" outlineLevel="0" collapsed="false">
      <c r="A596" s="0" t="s">
        <v>172</v>
      </c>
      <c r="B596" s="64" t="n">
        <f aca="false">VLOOKUP(A596,SampleData!A$1:E$220,4,FALSE())</f>
        <v>55.500463</v>
      </c>
      <c r="C596" s="64" t="n">
        <f aca="false">VLOOKUP(A596,SampleData!A$1:E$220,5,FALSE())</f>
        <v>9.707759</v>
      </c>
      <c r="D596" s="66" t="s">
        <v>3527</v>
      </c>
      <c r="E596" s="64" t="s">
        <v>74</v>
      </c>
      <c r="F596" s="0" t="s">
        <v>701</v>
      </c>
      <c r="G596" s="0" t="s">
        <v>735</v>
      </c>
      <c r="H596" s="0" t="s">
        <v>3515</v>
      </c>
      <c r="I596" s="0" t="s">
        <v>3516</v>
      </c>
      <c r="J596" s="0" t="str">
        <f aca="false">IF(H596="Present",H596&amp;"_"&amp;I596,H596)</f>
        <v>Absent</v>
      </c>
    </row>
    <row r="597" customFormat="false" ht="14.25" hidden="false" customHeight="false" outlineLevel="0" collapsed="false">
      <c r="A597" s="0" t="s">
        <v>172</v>
      </c>
      <c r="B597" s="64" t="n">
        <f aca="false">VLOOKUP(A597,SampleData!A$1:E$220,4,FALSE())</f>
        <v>55.500463</v>
      </c>
      <c r="C597" s="64" t="n">
        <f aca="false">VLOOKUP(A597,SampleData!A$1:E$220,5,FALSE())</f>
        <v>9.707759</v>
      </c>
      <c r="D597" s="66" t="s">
        <v>3528</v>
      </c>
      <c r="E597" s="64" t="s">
        <v>177</v>
      </c>
      <c r="F597" s="0" t="s">
        <v>3529</v>
      </c>
      <c r="G597" s="0" t="s">
        <v>735</v>
      </c>
      <c r="H597" s="0" t="s">
        <v>3515</v>
      </c>
      <c r="I597" s="0" t="s">
        <v>3516</v>
      </c>
      <c r="J597" s="0" t="str">
        <f aca="false">IF(H597="Present",H597&amp;"_"&amp;I597,H597)</f>
        <v>Absent</v>
      </c>
    </row>
    <row r="598" customFormat="false" ht="14.25" hidden="false" customHeight="false" outlineLevel="0" collapsed="false">
      <c r="A598" s="0" t="s">
        <v>172</v>
      </c>
      <c r="B598" s="64" t="n">
        <f aca="false">VLOOKUP(A598,SampleData!A$1:E$220,4,FALSE())</f>
        <v>55.500463</v>
      </c>
      <c r="C598" s="64" t="n">
        <f aca="false">VLOOKUP(A598,SampleData!A$1:E$220,5,FALSE())</f>
        <v>9.707759</v>
      </c>
      <c r="D598" s="66" t="s">
        <v>3528</v>
      </c>
      <c r="E598" s="64" t="s">
        <v>177</v>
      </c>
      <c r="F598" s="0" t="s">
        <v>3529</v>
      </c>
      <c r="G598" s="0" t="s">
        <v>735</v>
      </c>
      <c r="H598" s="0" t="s">
        <v>3515</v>
      </c>
      <c r="I598" s="0" t="s">
        <v>3516</v>
      </c>
      <c r="J598" s="0" t="str">
        <f aca="false">IF(H598="Present",H598&amp;"_"&amp;I598,H598)</f>
        <v>Absent</v>
      </c>
    </row>
    <row r="599" customFormat="false" ht="14.25" hidden="false" customHeight="false" outlineLevel="0" collapsed="false">
      <c r="A599" s="0" t="s">
        <v>172</v>
      </c>
      <c r="B599" s="64" t="n">
        <f aca="false">VLOOKUP(A599,SampleData!A$1:E$220,4,FALSE())</f>
        <v>55.500463</v>
      </c>
      <c r="C599" s="64" t="n">
        <f aca="false">VLOOKUP(A599,SampleData!A$1:E$220,5,FALSE())</f>
        <v>9.707759</v>
      </c>
      <c r="D599" s="66" t="s">
        <v>3530</v>
      </c>
      <c r="E599" s="64" t="s">
        <v>3531</v>
      </c>
      <c r="F599" s="0" t="s">
        <v>700</v>
      </c>
      <c r="G599" s="0" t="s">
        <v>3514</v>
      </c>
      <c r="H599" s="0" t="s">
        <v>3515</v>
      </c>
      <c r="I599" s="0" t="s">
        <v>3516</v>
      </c>
      <c r="J599" s="0" t="str">
        <f aca="false">IF(H599="Present",H599&amp;"_"&amp;I599,H599)</f>
        <v>Absent</v>
      </c>
    </row>
    <row r="600" customFormat="false" ht="14.25" hidden="false" customHeight="false" outlineLevel="0" collapsed="false">
      <c r="A600" s="0" t="s">
        <v>172</v>
      </c>
      <c r="B600" s="64" t="n">
        <f aca="false">VLOOKUP(A600,SampleData!A$1:E$220,4,FALSE())</f>
        <v>55.500463</v>
      </c>
      <c r="C600" s="64" t="n">
        <f aca="false">VLOOKUP(A600,SampleData!A$1:E$220,5,FALSE())</f>
        <v>9.707759</v>
      </c>
      <c r="D600" s="66" t="s">
        <v>3532</v>
      </c>
      <c r="E600" s="64" t="s">
        <v>353</v>
      </c>
      <c r="F600" s="0" t="s">
        <v>696</v>
      </c>
      <c r="G600" s="0" t="s">
        <v>3514</v>
      </c>
      <c r="H600" s="0" t="s">
        <v>3533</v>
      </c>
      <c r="I600" s="0" t="s">
        <v>3535</v>
      </c>
      <c r="J600" s="0" t="str">
        <f aca="false">IF(H600="Present",H600&amp;"_"&amp;I600,H600)</f>
        <v>Present_Ct&lt;41</v>
      </c>
    </row>
    <row r="601" customFormat="false" ht="14.25" hidden="false" customHeight="false" outlineLevel="0" collapsed="false">
      <c r="A601" s="0" t="s">
        <v>172</v>
      </c>
      <c r="B601" s="64" t="n">
        <f aca="false">VLOOKUP(A601,SampleData!A$1:E$220,4,FALSE())</f>
        <v>55.500463</v>
      </c>
      <c r="C601" s="64" t="n">
        <f aca="false">VLOOKUP(A601,SampleData!A$1:E$220,5,FALSE())</f>
        <v>9.707759</v>
      </c>
      <c r="D601" s="66" t="s">
        <v>3532</v>
      </c>
      <c r="E601" s="64" t="s">
        <v>353</v>
      </c>
      <c r="F601" s="0" t="s">
        <v>696</v>
      </c>
      <c r="G601" s="0" t="s">
        <v>3514</v>
      </c>
      <c r="H601" s="0" t="s">
        <v>3515</v>
      </c>
      <c r="I601" s="0" t="s">
        <v>3516</v>
      </c>
      <c r="J601" s="0" t="str">
        <f aca="false">IF(H601="Present",H601&amp;"_"&amp;I601,H601)</f>
        <v>Absent</v>
      </c>
    </row>
    <row r="602" customFormat="false" ht="14.25" hidden="false" customHeight="false" outlineLevel="0" collapsed="false">
      <c r="A602" s="0" t="s">
        <v>172</v>
      </c>
      <c r="B602" s="64" t="n">
        <f aca="false">VLOOKUP(A602,SampleData!A$1:E$220,4,FALSE())</f>
        <v>55.500463</v>
      </c>
      <c r="C602" s="64" t="n">
        <f aca="false">VLOOKUP(A602,SampleData!A$1:E$220,5,FALSE())</f>
        <v>9.707759</v>
      </c>
      <c r="D602" s="66" t="s">
        <v>3534</v>
      </c>
      <c r="E602" s="64" t="s">
        <v>62</v>
      </c>
      <c r="F602" s="0" t="s">
        <v>702</v>
      </c>
      <c r="G602" s="0" t="s">
        <v>735</v>
      </c>
      <c r="H602" s="0" t="s">
        <v>3533</v>
      </c>
      <c r="I602" s="0" t="s">
        <v>3535</v>
      </c>
      <c r="J602" s="0" t="str">
        <f aca="false">IF(H602="Present",H602&amp;"_"&amp;I602,H602)</f>
        <v>Present_Ct&lt;41</v>
      </c>
    </row>
    <row r="603" customFormat="false" ht="14.25" hidden="false" customHeight="false" outlineLevel="0" collapsed="false">
      <c r="A603" s="0" t="s">
        <v>172</v>
      </c>
      <c r="B603" s="64" t="n">
        <f aca="false">VLOOKUP(A603,SampleData!A$1:E$220,4,FALSE())</f>
        <v>55.500463</v>
      </c>
      <c r="C603" s="64" t="n">
        <f aca="false">VLOOKUP(A603,SampleData!A$1:E$220,5,FALSE())</f>
        <v>9.707759</v>
      </c>
      <c r="D603" s="66" t="s">
        <v>3534</v>
      </c>
      <c r="E603" s="64" t="s">
        <v>62</v>
      </c>
      <c r="F603" s="0" t="s">
        <v>702</v>
      </c>
      <c r="G603" s="0" t="s">
        <v>735</v>
      </c>
      <c r="H603" s="0" t="s">
        <v>3533</v>
      </c>
      <c r="I603" s="0" t="s">
        <v>3535</v>
      </c>
      <c r="J603" s="0" t="str">
        <f aca="false">IF(H603="Present",H603&amp;"_"&amp;I603,H603)</f>
        <v>Present_Ct&lt;41</v>
      </c>
    </row>
    <row r="604" customFormat="false" ht="14.25" hidden="false" customHeight="false" outlineLevel="0" collapsed="false">
      <c r="A604" s="0" t="s">
        <v>172</v>
      </c>
      <c r="B604" s="64" t="n">
        <f aca="false">VLOOKUP(A604,SampleData!A$1:E$220,4,FALSE())</f>
        <v>55.500463</v>
      </c>
      <c r="C604" s="64" t="n">
        <f aca="false">VLOOKUP(A604,SampleData!A$1:E$220,5,FALSE())</f>
        <v>9.707759</v>
      </c>
      <c r="D604" s="66" t="s">
        <v>3536</v>
      </c>
      <c r="E604" s="0" t="s">
        <v>705</v>
      </c>
      <c r="F604" s="0" t="s">
        <v>705</v>
      </c>
      <c r="G604" s="0" t="s">
        <v>735</v>
      </c>
      <c r="H604" s="0" t="s">
        <v>3515</v>
      </c>
      <c r="I604" s="0" t="s">
        <v>3516</v>
      </c>
      <c r="J604" s="0" t="str">
        <f aca="false">IF(H604="Present",H604&amp;"_"&amp;I604,H604)</f>
        <v>Absent</v>
      </c>
    </row>
    <row r="605" customFormat="false" ht="14.25" hidden="false" customHeight="false" outlineLevel="0" collapsed="false">
      <c r="A605" s="0" t="s">
        <v>172</v>
      </c>
      <c r="B605" s="64" t="n">
        <f aca="false">VLOOKUP(A605,SampleData!A$1:E$220,4,FALSE())</f>
        <v>55.500463</v>
      </c>
      <c r="C605" s="64" t="n">
        <f aca="false">VLOOKUP(A605,SampleData!A$1:E$220,5,FALSE())</f>
        <v>9.707759</v>
      </c>
      <c r="D605" s="66" t="s">
        <v>3536</v>
      </c>
      <c r="E605" s="0" t="s">
        <v>705</v>
      </c>
      <c r="F605" s="0" t="s">
        <v>705</v>
      </c>
      <c r="G605" s="0" t="s">
        <v>735</v>
      </c>
      <c r="H605" s="0" t="s">
        <v>3515</v>
      </c>
      <c r="I605" s="0" t="s">
        <v>3516</v>
      </c>
      <c r="J605" s="0" t="str">
        <f aca="false">IF(H605="Present",H605&amp;"_"&amp;I605,H605)</f>
        <v>Absent</v>
      </c>
    </row>
    <row r="606" customFormat="false" ht="14.25" hidden="false" customHeight="false" outlineLevel="0" collapsed="false">
      <c r="A606" s="0" t="s">
        <v>172</v>
      </c>
      <c r="B606" s="64" t="n">
        <f aca="false">VLOOKUP(A606,SampleData!A$1:E$220,4,FALSE())</f>
        <v>55.500463</v>
      </c>
      <c r="C606" s="64" t="n">
        <f aca="false">VLOOKUP(A606,SampleData!A$1:E$220,5,FALSE())</f>
        <v>9.707759</v>
      </c>
      <c r="D606" s="66" t="s">
        <v>3537</v>
      </c>
      <c r="E606" s="0" t="s">
        <v>698</v>
      </c>
      <c r="F606" s="0" t="s">
        <v>698</v>
      </c>
      <c r="G606" s="0" t="s">
        <v>3514</v>
      </c>
      <c r="H606" s="0" t="s">
        <v>3515</v>
      </c>
      <c r="I606" s="0" t="s">
        <v>3516</v>
      </c>
      <c r="J606" s="0" t="str">
        <f aca="false">IF(H606="Present",H606&amp;"_"&amp;I606,H606)</f>
        <v>Absent</v>
      </c>
    </row>
    <row r="607" customFormat="false" ht="14.25" hidden="false" customHeight="false" outlineLevel="0" collapsed="false">
      <c r="A607" s="0" t="s">
        <v>172</v>
      </c>
      <c r="B607" s="64" t="n">
        <f aca="false">VLOOKUP(A607,SampleData!A$1:E$220,4,FALSE())</f>
        <v>55.500463</v>
      </c>
      <c r="C607" s="64" t="n">
        <f aca="false">VLOOKUP(A607,SampleData!A$1:E$220,5,FALSE())</f>
        <v>9.707759</v>
      </c>
      <c r="D607" s="66" t="s">
        <v>3537</v>
      </c>
      <c r="E607" s="0" t="s">
        <v>698</v>
      </c>
      <c r="F607" s="0" t="s">
        <v>698</v>
      </c>
      <c r="G607" s="0" t="s">
        <v>3514</v>
      </c>
      <c r="H607" s="0" t="s">
        <v>3515</v>
      </c>
      <c r="I607" s="0" t="s">
        <v>3516</v>
      </c>
      <c r="J607" s="0" t="str">
        <f aca="false">IF(H607="Present",H607&amp;"_"&amp;I607,H607)</f>
        <v>Absent</v>
      </c>
    </row>
    <row r="608" customFormat="false" ht="14.25" hidden="false" customHeight="false" outlineLevel="0" collapsed="false">
      <c r="A608" s="0" t="s">
        <v>172</v>
      </c>
      <c r="B608" s="64" t="n">
        <f aca="false">VLOOKUP(A608,SampleData!A$1:E$220,4,FALSE())</f>
        <v>55.500463</v>
      </c>
      <c r="C608" s="64" t="n">
        <f aca="false">VLOOKUP(A608,SampleData!A$1:E$220,5,FALSE())</f>
        <v>9.707759</v>
      </c>
      <c r="D608" s="66" t="s">
        <v>3538</v>
      </c>
      <c r="E608" s="64" t="s">
        <v>3539</v>
      </c>
      <c r="F608" s="0" t="s">
        <v>706</v>
      </c>
      <c r="G608" s="0" t="s">
        <v>3514</v>
      </c>
      <c r="H608" s="0" t="s">
        <v>3515</v>
      </c>
      <c r="I608" s="0" t="s">
        <v>3516</v>
      </c>
      <c r="J608" s="0" t="str">
        <f aca="false">IF(H608="Present",H608&amp;"_"&amp;I608,H608)</f>
        <v>Absent</v>
      </c>
    </row>
    <row r="609" customFormat="false" ht="14.25" hidden="false" customHeight="false" outlineLevel="0" collapsed="false">
      <c r="A609" s="0" t="s">
        <v>174</v>
      </c>
      <c r="B609" s="64" t="n">
        <f aca="false">VLOOKUP(A609,SampleData!A$1:E$220,4,FALSE())</f>
        <v>55.99988</v>
      </c>
      <c r="C609" s="64" t="n">
        <f aca="false">VLOOKUP(A609,SampleData!A$1:E$220,5,FALSE())</f>
        <v>12.531896</v>
      </c>
      <c r="D609" s="66" t="s">
        <v>3512</v>
      </c>
      <c r="E609" s="64" t="s">
        <v>3513</v>
      </c>
      <c r="F609" s="0" t="s">
        <v>703</v>
      </c>
      <c r="G609" s="0" t="s">
        <v>735</v>
      </c>
      <c r="H609" s="0" t="s">
        <v>3533</v>
      </c>
      <c r="I609" s="0" t="s">
        <v>3535</v>
      </c>
      <c r="J609" s="0" t="str">
        <f aca="false">IF(H609="Present",H609&amp;"_"&amp;I609,H609)</f>
        <v>Present_Ct&lt;41</v>
      </c>
    </row>
    <row r="610" customFormat="false" ht="14.25" hidden="false" customHeight="false" outlineLevel="0" collapsed="false">
      <c r="A610" s="0" t="s">
        <v>174</v>
      </c>
      <c r="B610" s="64" t="n">
        <f aca="false">VLOOKUP(A610,SampleData!A$1:E$220,4,FALSE())</f>
        <v>55.99988</v>
      </c>
      <c r="C610" s="64" t="n">
        <f aca="false">VLOOKUP(A610,SampleData!A$1:E$220,5,FALSE())</f>
        <v>12.531896</v>
      </c>
      <c r="D610" s="66" t="s">
        <v>3517</v>
      </c>
      <c r="E610" s="64" t="s">
        <v>636</v>
      </c>
      <c r="F610" s="0" t="s">
        <v>709</v>
      </c>
      <c r="G610" s="0" t="s">
        <v>3514</v>
      </c>
      <c r="H610" s="0" t="s">
        <v>3515</v>
      </c>
      <c r="I610" s="0" t="s">
        <v>3516</v>
      </c>
      <c r="J610" s="0" t="str">
        <f aca="false">IF(H610="Present",H610&amp;"_"&amp;I610,H610)</f>
        <v>Absent</v>
      </c>
    </row>
    <row r="611" customFormat="false" ht="14.25" hidden="false" customHeight="false" outlineLevel="0" collapsed="false">
      <c r="A611" s="0" t="s">
        <v>174</v>
      </c>
      <c r="B611" s="64" t="n">
        <f aca="false">VLOOKUP(A611,SampleData!A$1:E$220,4,FALSE())</f>
        <v>55.99988</v>
      </c>
      <c r="C611" s="64" t="n">
        <f aca="false">VLOOKUP(A611,SampleData!A$1:E$220,5,FALSE())</f>
        <v>12.531896</v>
      </c>
      <c r="D611" s="66" t="s">
        <v>3518</v>
      </c>
      <c r="E611" s="0" t="s">
        <v>710</v>
      </c>
      <c r="F611" s="0" t="s">
        <v>710</v>
      </c>
      <c r="G611" s="0" t="s">
        <v>735</v>
      </c>
      <c r="H611" s="0" t="s">
        <v>3515</v>
      </c>
      <c r="I611" s="0" t="s">
        <v>3516</v>
      </c>
      <c r="J611" s="0" t="str">
        <f aca="false">IF(H611="Present",H611&amp;"_"&amp;I611,H611)</f>
        <v>Absent</v>
      </c>
    </row>
    <row r="612" customFormat="false" ht="14.25" hidden="false" customHeight="false" outlineLevel="0" collapsed="false">
      <c r="A612" s="0" t="s">
        <v>174</v>
      </c>
      <c r="B612" s="64" t="n">
        <f aca="false">VLOOKUP(A612,SampleData!A$1:E$220,4,FALSE())</f>
        <v>55.99988</v>
      </c>
      <c r="C612" s="64" t="n">
        <f aca="false">VLOOKUP(A612,SampleData!A$1:E$220,5,FALSE())</f>
        <v>12.531896</v>
      </c>
      <c r="D612" s="66" t="s">
        <v>3519</v>
      </c>
      <c r="E612" s="64" t="s">
        <v>3520</v>
      </c>
      <c r="F612" s="0" t="s">
        <v>697</v>
      </c>
      <c r="G612" s="0" t="s">
        <v>735</v>
      </c>
      <c r="H612" s="0" t="s">
        <v>3515</v>
      </c>
      <c r="I612" s="0" t="s">
        <v>3516</v>
      </c>
      <c r="J612" s="0" t="str">
        <f aca="false">IF(H612="Present",H612&amp;"_"&amp;I612,H612)</f>
        <v>Absent</v>
      </c>
    </row>
    <row r="613" customFormat="false" ht="14.25" hidden="false" customHeight="false" outlineLevel="0" collapsed="false">
      <c r="A613" s="0" t="s">
        <v>174</v>
      </c>
      <c r="B613" s="64" t="n">
        <f aca="false">VLOOKUP(A613,SampleData!A$1:E$220,4,FALSE())</f>
        <v>55.99988</v>
      </c>
      <c r="C613" s="64" t="n">
        <f aca="false">VLOOKUP(A613,SampleData!A$1:E$220,5,FALSE())</f>
        <v>12.531896</v>
      </c>
      <c r="D613" s="66" t="s">
        <v>3521</v>
      </c>
      <c r="E613" s="64" t="s">
        <v>208</v>
      </c>
      <c r="F613" s="0" t="s">
        <v>704</v>
      </c>
      <c r="G613" s="0" t="s">
        <v>735</v>
      </c>
      <c r="H613" s="0" t="s">
        <v>3515</v>
      </c>
      <c r="I613" s="0" t="s">
        <v>3516</v>
      </c>
      <c r="J613" s="0" t="str">
        <f aca="false">IF(H613="Present",H613&amp;"_"&amp;I613,H613)</f>
        <v>Absent</v>
      </c>
    </row>
    <row r="614" customFormat="false" ht="14.25" hidden="false" customHeight="false" outlineLevel="0" collapsed="false">
      <c r="A614" s="0" t="s">
        <v>174</v>
      </c>
      <c r="B614" s="64" t="n">
        <f aca="false">VLOOKUP(A614,SampleData!A$1:E$220,4,FALSE())</f>
        <v>55.99988</v>
      </c>
      <c r="C614" s="64" t="n">
        <f aca="false">VLOOKUP(A614,SampleData!A$1:E$220,5,FALSE())</f>
        <v>12.531896</v>
      </c>
      <c r="D614" s="66" t="s">
        <v>3522</v>
      </c>
      <c r="E614" s="64" t="s">
        <v>3523</v>
      </c>
      <c r="F614" s="0" t="s">
        <v>708</v>
      </c>
      <c r="G614" s="0" t="s">
        <v>735</v>
      </c>
      <c r="H614" s="0" t="s">
        <v>3533</v>
      </c>
      <c r="I614" s="0" t="s">
        <v>3535</v>
      </c>
      <c r="J614" s="0" t="str">
        <f aca="false">IF(H614="Present",H614&amp;"_"&amp;I614,H614)</f>
        <v>Present_Ct&lt;41</v>
      </c>
    </row>
    <row r="615" customFormat="false" ht="14.25" hidden="false" customHeight="false" outlineLevel="0" collapsed="false">
      <c r="A615" s="0" t="s">
        <v>174</v>
      </c>
      <c r="B615" s="64" t="n">
        <f aca="false">VLOOKUP(A615,SampleData!A$1:E$220,4,FALSE())</f>
        <v>55.99988</v>
      </c>
      <c r="C615" s="64" t="n">
        <f aca="false">VLOOKUP(A615,SampleData!A$1:E$220,5,FALSE())</f>
        <v>12.531896</v>
      </c>
      <c r="D615" s="66" t="s">
        <v>3522</v>
      </c>
      <c r="E615" s="64" t="s">
        <v>3523</v>
      </c>
      <c r="F615" s="0" t="s">
        <v>708</v>
      </c>
      <c r="G615" s="0" t="s">
        <v>735</v>
      </c>
      <c r="H615" s="0" t="s">
        <v>3515</v>
      </c>
      <c r="I615" s="0" t="s">
        <v>3516</v>
      </c>
      <c r="J615" s="0" t="str">
        <f aca="false">IF(H615="Present",H615&amp;"_"&amp;I615,H615)</f>
        <v>Absent</v>
      </c>
    </row>
    <row r="616" customFormat="false" ht="14.25" hidden="false" customHeight="false" outlineLevel="0" collapsed="false">
      <c r="A616" s="0" t="s">
        <v>174</v>
      </c>
      <c r="B616" s="64" t="n">
        <f aca="false">VLOOKUP(A616,SampleData!A$1:E$220,4,FALSE())</f>
        <v>55.99988</v>
      </c>
      <c r="C616" s="64" t="n">
        <f aca="false">VLOOKUP(A616,SampleData!A$1:E$220,5,FALSE())</f>
        <v>12.531896</v>
      </c>
      <c r="D616" s="66" t="s">
        <v>3524</v>
      </c>
      <c r="E616" s="64" t="s">
        <v>3525</v>
      </c>
      <c r="F616" s="0" t="s">
        <v>699</v>
      </c>
      <c r="G616" s="0" t="s">
        <v>735</v>
      </c>
      <c r="H616" s="0" t="s">
        <v>3515</v>
      </c>
      <c r="I616" s="0" t="s">
        <v>3516</v>
      </c>
      <c r="J616" s="0" t="str">
        <f aca="false">IF(H616="Present",H616&amp;"_"&amp;I616,H616)</f>
        <v>Absent</v>
      </c>
    </row>
    <row r="617" customFormat="false" ht="14.25" hidden="false" customHeight="false" outlineLevel="0" collapsed="false">
      <c r="A617" s="0" t="s">
        <v>174</v>
      </c>
      <c r="B617" s="64" t="n">
        <f aca="false">VLOOKUP(A617,SampleData!A$1:E$220,4,FALSE())</f>
        <v>55.99988</v>
      </c>
      <c r="C617" s="64" t="n">
        <f aca="false">VLOOKUP(A617,SampleData!A$1:E$220,5,FALSE())</f>
        <v>12.531896</v>
      </c>
      <c r="D617" s="66" t="s">
        <v>229</v>
      </c>
      <c r="E617" s="0" t="s">
        <v>199</v>
      </c>
      <c r="F617" s="0" t="s">
        <v>199</v>
      </c>
      <c r="G617" s="0" t="s">
        <v>3514</v>
      </c>
      <c r="H617" s="0" t="s">
        <v>3515</v>
      </c>
      <c r="I617" s="0" t="s">
        <v>3516</v>
      </c>
      <c r="J617" s="0" t="str">
        <f aca="false">IF(H617="Present",H617&amp;"_"&amp;I617,H617)</f>
        <v>Absent</v>
      </c>
    </row>
    <row r="618" customFormat="false" ht="14.25" hidden="false" customHeight="false" outlineLevel="0" collapsed="false">
      <c r="A618" s="0" t="s">
        <v>174</v>
      </c>
      <c r="B618" s="64" t="n">
        <f aca="false">VLOOKUP(A618,SampleData!A$1:E$220,4,FALSE())</f>
        <v>55.99988</v>
      </c>
      <c r="C618" s="64" t="n">
        <f aca="false">VLOOKUP(A618,SampleData!A$1:E$220,5,FALSE())</f>
        <v>12.531896</v>
      </c>
      <c r="D618" s="66" t="s">
        <v>229</v>
      </c>
      <c r="E618" s="0" t="s">
        <v>199</v>
      </c>
      <c r="F618" s="0" t="s">
        <v>199</v>
      </c>
      <c r="G618" s="0" t="s">
        <v>3514</v>
      </c>
      <c r="H618" s="0" t="s">
        <v>3515</v>
      </c>
      <c r="I618" s="0" t="s">
        <v>3516</v>
      </c>
      <c r="J618" s="0" t="str">
        <f aca="false">IF(H618="Present",H618&amp;"_"&amp;I618,H618)</f>
        <v>Absent</v>
      </c>
    </row>
    <row r="619" customFormat="false" ht="14.25" hidden="false" customHeight="false" outlineLevel="0" collapsed="false">
      <c r="A619" s="0" t="s">
        <v>174</v>
      </c>
      <c r="B619" s="64" t="n">
        <f aca="false">VLOOKUP(A619,SampleData!A$1:E$220,4,FALSE())</f>
        <v>55.99988</v>
      </c>
      <c r="C619" s="64" t="n">
        <f aca="false">VLOOKUP(A619,SampleData!A$1:E$220,5,FALSE())</f>
        <v>12.531896</v>
      </c>
      <c r="D619" s="66" t="s">
        <v>3526</v>
      </c>
      <c r="E619" s="0" t="s">
        <v>385</v>
      </c>
      <c r="F619" s="0" t="s">
        <v>385</v>
      </c>
      <c r="G619" s="0" t="s">
        <v>3514</v>
      </c>
      <c r="H619" s="0" t="s">
        <v>3515</v>
      </c>
      <c r="I619" s="0" t="s">
        <v>3516</v>
      </c>
      <c r="J619" s="0" t="str">
        <f aca="false">IF(H619="Present",H619&amp;"_"&amp;I619,H619)</f>
        <v>Absent</v>
      </c>
    </row>
    <row r="620" customFormat="false" ht="14.25" hidden="false" customHeight="false" outlineLevel="0" collapsed="false">
      <c r="A620" s="0" t="s">
        <v>174</v>
      </c>
      <c r="B620" s="64" t="n">
        <f aca="false">VLOOKUP(A620,SampleData!A$1:E$220,4,FALSE())</f>
        <v>55.99988</v>
      </c>
      <c r="C620" s="64" t="n">
        <f aca="false">VLOOKUP(A620,SampleData!A$1:E$220,5,FALSE())</f>
        <v>12.531896</v>
      </c>
      <c r="D620" s="66" t="s">
        <v>3527</v>
      </c>
      <c r="E620" s="64" t="s">
        <v>74</v>
      </c>
      <c r="F620" s="0" t="s">
        <v>701</v>
      </c>
      <c r="G620" s="0" t="s">
        <v>735</v>
      </c>
      <c r="H620" s="0" t="s">
        <v>3515</v>
      </c>
      <c r="I620" s="0" t="s">
        <v>3516</v>
      </c>
      <c r="J620" s="0" t="str">
        <f aca="false">IF(H620="Present",H620&amp;"_"&amp;I620,H620)</f>
        <v>Absent</v>
      </c>
    </row>
    <row r="621" customFormat="false" ht="14.25" hidden="false" customHeight="false" outlineLevel="0" collapsed="false">
      <c r="A621" s="0" t="s">
        <v>174</v>
      </c>
      <c r="B621" s="64" t="n">
        <f aca="false">VLOOKUP(A621,SampleData!A$1:E$220,4,FALSE())</f>
        <v>55.99988</v>
      </c>
      <c r="C621" s="64" t="n">
        <f aca="false">VLOOKUP(A621,SampleData!A$1:E$220,5,FALSE())</f>
        <v>12.531896</v>
      </c>
      <c r="D621" s="66" t="s">
        <v>3528</v>
      </c>
      <c r="E621" s="64" t="s">
        <v>177</v>
      </c>
      <c r="F621" s="0" t="s">
        <v>3529</v>
      </c>
      <c r="G621" s="0" t="s">
        <v>735</v>
      </c>
      <c r="H621" s="0" t="s">
        <v>3515</v>
      </c>
      <c r="I621" s="0" t="s">
        <v>3516</v>
      </c>
      <c r="J621" s="0" t="str">
        <f aca="false">IF(H621="Present",H621&amp;"_"&amp;I621,H621)</f>
        <v>Absent</v>
      </c>
    </row>
    <row r="622" customFormat="false" ht="14.25" hidden="false" customHeight="false" outlineLevel="0" collapsed="false">
      <c r="A622" s="0" t="s">
        <v>174</v>
      </c>
      <c r="B622" s="64" t="n">
        <f aca="false">VLOOKUP(A622,SampleData!A$1:E$220,4,FALSE())</f>
        <v>55.99988</v>
      </c>
      <c r="C622" s="64" t="n">
        <f aca="false">VLOOKUP(A622,SampleData!A$1:E$220,5,FALSE())</f>
        <v>12.531896</v>
      </c>
      <c r="D622" s="66" t="s">
        <v>3528</v>
      </c>
      <c r="E622" s="64" t="s">
        <v>177</v>
      </c>
      <c r="F622" s="0" t="s">
        <v>3529</v>
      </c>
      <c r="G622" s="0" t="s">
        <v>735</v>
      </c>
      <c r="H622" s="0" t="s">
        <v>3515</v>
      </c>
      <c r="I622" s="0" t="s">
        <v>3516</v>
      </c>
      <c r="J622" s="0" t="str">
        <f aca="false">IF(H622="Present",H622&amp;"_"&amp;I622,H622)</f>
        <v>Absent</v>
      </c>
    </row>
    <row r="623" customFormat="false" ht="14.25" hidden="false" customHeight="false" outlineLevel="0" collapsed="false">
      <c r="A623" s="0" t="s">
        <v>174</v>
      </c>
      <c r="B623" s="64" t="n">
        <f aca="false">VLOOKUP(A623,SampleData!A$1:E$220,4,FALSE())</f>
        <v>55.99988</v>
      </c>
      <c r="C623" s="64" t="n">
        <f aca="false">VLOOKUP(A623,SampleData!A$1:E$220,5,FALSE())</f>
        <v>12.531896</v>
      </c>
      <c r="D623" s="66" t="s">
        <v>3530</v>
      </c>
      <c r="E623" s="64" t="s">
        <v>3531</v>
      </c>
      <c r="F623" s="0" t="s">
        <v>700</v>
      </c>
      <c r="G623" s="0" t="s">
        <v>3514</v>
      </c>
      <c r="H623" s="0" t="s">
        <v>3515</v>
      </c>
      <c r="I623" s="0" t="s">
        <v>3516</v>
      </c>
      <c r="J623" s="0" t="str">
        <f aca="false">IF(H623="Present",H623&amp;"_"&amp;I623,H623)</f>
        <v>Absent</v>
      </c>
    </row>
    <row r="624" customFormat="false" ht="14.25" hidden="false" customHeight="false" outlineLevel="0" collapsed="false">
      <c r="A624" s="0" t="s">
        <v>174</v>
      </c>
      <c r="B624" s="64" t="n">
        <f aca="false">VLOOKUP(A624,SampleData!A$1:E$220,4,FALSE())</f>
        <v>55.99988</v>
      </c>
      <c r="C624" s="64" t="n">
        <f aca="false">VLOOKUP(A624,SampleData!A$1:E$220,5,FALSE())</f>
        <v>12.531896</v>
      </c>
      <c r="D624" s="66" t="s">
        <v>3532</v>
      </c>
      <c r="E624" s="64" t="s">
        <v>353</v>
      </c>
      <c r="F624" s="0" t="s">
        <v>696</v>
      </c>
      <c r="G624" s="0" t="s">
        <v>3514</v>
      </c>
      <c r="H624" s="0" t="s">
        <v>3515</v>
      </c>
      <c r="I624" s="0" t="s">
        <v>3516</v>
      </c>
      <c r="J624" s="0" t="str">
        <f aca="false">IF(H624="Present",H624&amp;"_"&amp;I624,H624)</f>
        <v>Absent</v>
      </c>
    </row>
    <row r="625" customFormat="false" ht="14.25" hidden="false" customHeight="false" outlineLevel="0" collapsed="false">
      <c r="A625" s="0" t="s">
        <v>174</v>
      </c>
      <c r="B625" s="64" t="n">
        <f aca="false">VLOOKUP(A625,SampleData!A$1:E$220,4,FALSE())</f>
        <v>55.99988</v>
      </c>
      <c r="C625" s="64" t="n">
        <f aca="false">VLOOKUP(A625,SampleData!A$1:E$220,5,FALSE())</f>
        <v>12.531896</v>
      </c>
      <c r="D625" s="66" t="s">
        <v>3532</v>
      </c>
      <c r="E625" s="64" t="s">
        <v>353</v>
      </c>
      <c r="F625" s="0" t="s">
        <v>696</v>
      </c>
      <c r="G625" s="0" t="s">
        <v>735</v>
      </c>
      <c r="H625" s="0" t="s">
        <v>3515</v>
      </c>
      <c r="I625" s="0" t="s">
        <v>3516</v>
      </c>
      <c r="J625" s="0" t="str">
        <f aca="false">IF(H625="Present",H625&amp;"_"&amp;I625,H625)</f>
        <v>Absent</v>
      </c>
    </row>
    <row r="626" customFormat="false" ht="14.25" hidden="false" customHeight="false" outlineLevel="0" collapsed="false">
      <c r="A626" s="0" t="s">
        <v>174</v>
      </c>
      <c r="B626" s="64" t="n">
        <f aca="false">VLOOKUP(A626,SampleData!A$1:E$220,4,FALSE())</f>
        <v>55.99988</v>
      </c>
      <c r="C626" s="64" t="n">
        <f aca="false">VLOOKUP(A626,SampleData!A$1:E$220,5,FALSE())</f>
        <v>12.531896</v>
      </c>
      <c r="D626" s="66" t="s">
        <v>3534</v>
      </c>
      <c r="E626" s="64" t="s">
        <v>62</v>
      </c>
      <c r="F626" s="0" t="s">
        <v>702</v>
      </c>
      <c r="G626" s="0" t="s">
        <v>735</v>
      </c>
      <c r="H626" s="0" t="s">
        <v>3533</v>
      </c>
      <c r="I626" s="0" t="s">
        <v>3535</v>
      </c>
      <c r="J626" s="0" t="str">
        <f aca="false">IF(H626="Present",H626&amp;"_"&amp;I626,H626)</f>
        <v>Present_Ct&lt;41</v>
      </c>
    </row>
    <row r="627" customFormat="false" ht="14.25" hidden="false" customHeight="false" outlineLevel="0" collapsed="false">
      <c r="A627" s="0" t="s">
        <v>174</v>
      </c>
      <c r="B627" s="64" t="n">
        <f aca="false">VLOOKUP(A627,SampleData!A$1:E$220,4,FALSE())</f>
        <v>55.99988</v>
      </c>
      <c r="C627" s="64" t="n">
        <f aca="false">VLOOKUP(A627,SampleData!A$1:E$220,5,FALSE())</f>
        <v>12.531896</v>
      </c>
      <c r="D627" s="66" t="s">
        <v>3534</v>
      </c>
      <c r="E627" s="64" t="s">
        <v>62</v>
      </c>
      <c r="F627" s="0" t="s">
        <v>702</v>
      </c>
      <c r="G627" s="0" t="s">
        <v>735</v>
      </c>
      <c r="H627" s="0" t="s">
        <v>3533</v>
      </c>
      <c r="I627" s="0" t="s">
        <v>3516</v>
      </c>
      <c r="J627" s="0" t="str">
        <f aca="false">IF(H627="Present",H627&amp;"_"&amp;I627,H627)</f>
        <v>Present_Ct&gt;41</v>
      </c>
    </row>
    <row r="628" customFormat="false" ht="14.25" hidden="false" customHeight="false" outlineLevel="0" collapsed="false">
      <c r="A628" s="0" t="s">
        <v>174</v>
      </c>
      <c r="B628" s="64" t="n">
        <f aca="false">VLOOKUP(A628,SampleData!A$1:E$220,4,FALSE())</f>
        <v>55.99988</v>
      </c>
      <c r="C628" s="64" t="n">
        <f aca="false">VLOOKUP(A628,SampleData!A$1:E$220,5,FALSE())</f>
        <v>12.531896</v>
      </c>
      <c r="D628" s="66" t="s">
        <v>3536</v>
      </c>
      <c r="E628" s="0" t="s">
        <v>705</v>
      </c>
      <c r="F628" s="0" t="s">
        <v>705</v>
      </c>
      <c r="G628" s="0" t="s">
        <v>3514</v>
      </c>
      <c r="H628" s="0" t="s">
        <v>3515</v>
      </c>
      <c r="I628" s="0" t="s">
        <v>3516</v>
      </c>
      <c r="J628" s="0" t="str">
        <f aca="false">IF(H628="Present",H628&amp;"_"&amp;I628,H628)</f>
        <v>Absent</v>
      </c>
    </row>
    <row r="629" customFormat="false" ht="14.25" hidden="false" customHeight="false" outlineLevel="0" collapsed="false">
      <c r="A629" s="0" t="s">
        <v>174</v>
      </c>
      <c r="B629" s="64" t="n">
        <f aca="false">VLOOKUP(A629,SampleData!A$1:E$220,4,FALSE())</f>
        <v>55.99988</v>
      </c>
      <c r="C629" s="64" t="n">
        <f aca="false">VLOOKUP(A629,SampleData!A$1:E$220,5,FALSE())</f>
        <v>12.531896</v>
      </c>
      <c r="D629" s="66" t="s">
        <v>3536</v>
      </c>
      <c r="E629" s="0" t="s">
        <v>705</v>
      </c>
      <c r="F629" s="0" t="s">
        <v>705</v>
      </c>
      <c r="G629" s="0" t="s">
        <v>735</v>
      </c>
      <c r="H629" s="0" t="s">
        <v>3515</v>
      </c>
      <c r="I629" s="0" t="s">
        <v>3516</v>
      </c>
      <c r="J629" s="0" t="str">
        <f aca="false">IF(H629="Present",H629&amp;"_"&amp;I629,H629)</f>
        <v>Absent</v>
      </c>
    </row>
    <row r="630" customFormat="false" ht="14.25" hidden="false" customHeight="false" outlineLevel="0" collapsed="false">
      <c r="A630" s="0" t="s">
        <v>174</v>
      </c>
      <c r="B630" s="64" t="n">
        <f aca="false">VLOOKUP(A630,SampleData!A$1:E$220,4,FALSE())</f>
        <v>55.99988</v>
      </c>
      <c r="C630" s="64" t="n">
        <f aca="false">VLOOKUP(A630,SampleData!A$1:E$220,5,FALSE())</f>
        <v>12.531896</v>
      </c>
      <c r="D630" s="66" t="s">
        <v>3537</v>
      </c>
      <c r="E630" s="0" t="s">
        <v>698</v>
      </c>
      <c r="F630" s="0" t="s">
        <v>698</v>
      </c>
      <c r="G630" s="0" t="s">
        <v>735</v>
      </c>
      <c r="H630" s="0" t="s">
        <v>3533</v>
      </c>
      <c r="I630" s="0" t="s">
        <v>3535</v>
      </c>
      <c r="J630" s="0" t="str">
        <f aca="false">IF(H630="Present",H630&amp;"_"&amp;I630,H630)</f>
        <v>Present_Ct&lt;41</v>
      </c>
    </row>
    <row r="631" customFormat="false" ht="14.25" hidden="false" customHeight="false" outlineLevel="0" collapsed="false">
      <c r="A631" s="0" t="s">
        <v>174</v>
      </c>
      <c r="B631" s="64" t="n">
        <f aca="false">VLOOKUP(A631,SampleData!A$1:E$220,4,FALSE())</f>
        <v>55.99988</v>
      </c>
      <c r="C631" s="64" t="n">
        <f aca="false">VLOOKUP(A631,SampleData!A$1:E$220,5,FALSE())</f>
        <v>12.531896</v>
      </c>
      <c r="D631" s="66" t="s">
        <v>3537</v>
      </c>
      <c r="E631" s="0" t="s">
        <v>698</v>
      </c>
      <c r="F631" s="0" t="s">
        <v>698</v>
      </c>
      <c r="G631" s="0" t="s">
        <v>735</v>
      </c>
      <c r="H631" s="0" t="s">
        <v>3515</v>
      </c>
      <c r="I631" s="0" t="s">
        <v>3516</v>
      </c>
      <c r="J631" s="0" t="str">
        <f aca="false">IF(H631="Present",H631&amp;"_"&amp;I631,H631)</f>
        <v>Absent</v>
      </c>
    </row>
    <row r="632" customFormat="false" ht="14.25" hidden="false" customHeight="false" outlineLevel="0" collapsed="false">
      <c r="A632" s="0" t="s">
        <v>174</v>
      </c>
      <c r="B632" s="64" t="n">
        <f aca="false">VLOOKUP(A632,SampleData!A$1:E$220,4,FALSE())</f>
        <v>55.99988</v>
      </c>
      <c r="C632" s="64" t="n">
        <f aca="false">VLOOKUP(A632,SampleData!A$1:E$220,5,FALSE())</f>
        <v>12.531896</v>
      </c>
      <c r="D632" s="66" t="s">
        <v>3538</v>
      </c>
      <c r="E632" s="64" t="s">
        <v>3539</v>
      </c>
      <c r="F632" s="0" t="s">
        <v>706</v>
      </c>
      <c r="G632" s="0" t="s">
        <v>3514</v>
      </c>
      <c r="H632" s="0" t="s">
        <v>3515</v>
      </c>
      <c r="I632" s="0" t="s">
        <v>3516</v>
      </c>
      <c r="J632" s="0" t="str">
        <f aca="false">IF(H632="Present",H632&amp;"_"&amp;I632,H632)</f>
        <v>Absent</v>
      </c>
    </row>
    <row r="633" customFormat="false" ht="14.25" hidden="false" customHeight="false" outlineLevel="0" collapsed="false">
      <c r="A633" s="0" t="s">
        <v>174</v>
      </c>
      <c r="B633" s="64" t="n">
        <f aca="false">VLOOKUP(A633,SampleData!A$1:E$220,4,FALSE())</f>
        <v>55.99988</v>
      </c>
      <c r="C633" s="64" t="n">
        <f aca="false">VLOOKUP(A633,SampleData!A$1:E$220,5,FALSE())</f>
        <v>12.531896</v>
      </c>
      <c r="D633" s="66" t="s">
        <v>3512</v>
      </c>
      <c r="E633" s="64" t="s">
        <v>3513</v>
      </c>
      <c r="F633" s="0" t="s">
        <v>703</v>
      </c>
      <c r="G633" s="0" t="s">
        <v>3514</v>
      </c>
      <c r="H633" s="0" t="s">
        <v>3515</v>
      </c>
      <c r="I633" s="0" t="s">
        <v>3516</v>
      </c>
      <c r="J633" s="0" t="str">
        <f aca="false">IF(H633="Present",H633&amp;"_"&amp;I633,H633)</f>
        <v>Absent</v>
      </c>
    </row>
    <row r="634" customFormat="false" ht="14.25" hidden="false" customHeight="false" outlineLevel="0" collapsed="false">
      <c r="A634" s="0" t="s">
        <v>174</v>
      </c>
      <c r="B634" s="64" t="n">
        <f aca="false">VLOOKUP(A634,SampleData!A$1:E$220,4,FALSE())</f>
        <v>55.99988</v>
      </c>
      <c r="C634" s="64" t="n">
        <f aca="false">VLOOKUP(A634,SampleData!A$1:E$220,5,FALSE())</f>
        <v>12.531896</v>
      </c>
      <c r="D634" s="66" t="s">
        <v>3517</v>
      </c>
      <c r="E634" s="64" t="s">
        <v>636</v>
      </c>
      <c r="F634" s="0" t="s">
        <v>709</v>
      </c>
      <c r="G634" s="0" t="s">
        <v>735</v>
      </c>
      <c r="H634" s="0" t="s">
        <v>3533</v>
      </c>
      <c r="I634" s="0" t="s">
        <v>3535</v>
      </c>
      <c r="J634" s="0" t="str">
        <f aca="false">IF(H634="Present",H634&amp;"_"&amp;I634,H634)</f>
        <v>Present_Ct&lt;41</v>
      </c>
    </row>
    <row r="635" customFormat="false" ht="14.25" hidden="false" customHeight="false" outlineLevel="0" collapsed="false">
      <c r="A635" s="0" t="s">
        <v>174</v>
      </c>
      <c r="B635" s="64" t="n">
        <f aca="false">VLOOKUP(A635,SampleData!A$1:E$220,4,FALSE())</f>
        <v>55.99988</v>
      </c>
      <c r="C635" s="64" t="n">
        <f aca="false">VLOOKUP(A635,SampleData!A$1:E$220,5,FALSE())</f>
        <v>12.531896</v>
      </c>
      <c r="D635" s="66" t="s">
        <v>3518</v>
      </c>
      <c r="E635" s="0" t="s">
        <v>710</v>
      </c>
      <c r="F635" s="0" t="s">
        <v>710</v>
      </c>
      <c r="G635" s="0" t="s">
        <v>735</v>
      </c>
      <c r="H635" s="0" t="s">
        <v>3515</v>
      </c>
      <c r="I635" s="0" t="s">
        <v>3516</v>
      </c>
      <c r="J635" s="0" t="str">
        <f aca="false">IF(H635="Present",H635&amp;"_"&amp;I635,H635)</f>
        <v>Absent</v>
      </c>
    </row>
    <row r="636" customFormat="false" ht="14.25" hidden="false" customHeight="false" outlineLevel="0" collapsed="false">
      <c r="A636" s="0" t="s">
        <v>174</v>
      </c>
      <c r="B636" s="64" t="n">
        <f aca="false">VLOOKUP(A636,SampleData!A$1:E$220,4,FALSE())</f>
        <v>55.99988</v>
      </c>
      <c r="C636" s="64" t="n">
        <f aca="false">VLOOKUP(A636,SampleData!A$1:E$220,5,FALSE())</f>
        <v>12.531896</v>
      </c>
      <c r="D636" s="66" t="s">
        <v>3519</v>
      </c>
      <c r="E636" s="64" t="s">
        <v>3520</v>
      </c>
      <c r="F636" s="0" t="s">
        <v>697</v>
      </c>
      <c r="G636" s="0" t="s">
        <v>735</v>
      </c>
      <c r="H636" s="0" t="s">
        <v>3515</v>
      </c>
      <c r="I636" s="0" t="s">
        <v>3516</v>
      </c>
      <c r="J636" s="0" t="str">
        <f aca="false">IF(H636="Present",H636&amp;"_"&amp;I636,H636)</f>
        <v>Absent</v>
      </c>
    </row>
    <row r="637" customFormat="false" ht="14.25" hidden="false" customHeight="false" outlineLevel="0" collapsed="false">
      <c r="A637" s="0" t="s">
        <v>174</v>
      </c>
      <c r="B637" s="64" t="n">
        <f aca="false">VLOOKUP(A637,SampleData!A$1:E$220,4,FALSE())</f>
        <v>55.99988</v>
      </c>
      <c r="C637" s="64" t="n">
        <f aca="false">VLOOKUP(A637,SampleData!A$1:E$220,5,FALSE())</f>
        <v>12.531896</v>
      </c>
      <c r="D637" s="66" t="s">
        <v>3521</v>
      </c>
      <c r="E637" s="64" t="s">
        <v>208</v>
      </c>
      <c r="F637" s="0" t="s">
        <v>704</v>
      </c>
      <c r="G637" s="0" t="s">
        <v>735</v>
      </c>
      <c r="H637" s="0" t="s">
        <v>3515</v>
      </c>
      <c r="I637" s="0" t="s">
        <v>3516</v>
      </c>
      <c r="J637" s="0" t="str">
        <f aca="false">IF(H637="Present",H637&amp;"_"&amp;I637,H637)</f>
        <v>Absent</v>
      </c>
    </row>
    <row r="638" customFormat="false" ht="14.25" hidden="false" customHeight="false" outlineLevel="0" collapsed="false">
      <c r="A638" s="0" t="s">
        <v>174</v>
      </c>
      <c r="B638" s="64" t="n">
        <f aca="false">VLOOKUP(A638,SampleData!A$1:E$220,4,FALSE())</f>
        <v>55.99988</v>
      </c>
      <c r="C638" s="64" t="n">
        <f aca="false">VLOOKUP(A638,SampleData!A$1:E$220,5,FALSE())</f>
        <v>12.531896</v>
      </c>
      <c r="D638" s="66" t="s">
        <v>3524</v>
      </c>
      <c r="E638" s="64" t="s">
        <v>3525</v>
      </c>
      <c r="F638" s="0" t="s">
        <v>699</v>
      </c>
      <c r="G638" s="0" t="s">
        <v>735</v>
      </c>
      <c r="H638" s="0" t="s">
        <v>3515</v>
      </c>
      <c r="I638" s="0" t="s">
        <v>3516</v>
      </c>
      <c r="J638" s="0" t="str">
        <f aca="false">IF(H638="Present",H638&amp;"_"&amp;I638,H638)</f>
        <v>Absent</v>
      </c>
    </row>
    <row r="639" customFormat="false" ht="14.25" hidden="false" customHeight="false" outlineLevel="0" collapsed="false">
      <c r="A639" s="0" t="s">
        <v>174</v>
      </c>
      <c r="B639" s="64" t="n">
        <f aca="false">VLOOKUP(A639,SampleData!A$1:E$220,4,FALSE())</f>
        <v>55.99988</v>
      </c>
      <c r="C639" s="64" t="n">
        <f aca="false">VLOOKUP(A639,SampleData!A$1:E$220,5,FALSE())</f>
        <v>12.531896</v>
      </c>
      <c r="D639" s="66" t="s">
        <v>3526</v>
      </c>
      <c r="E639" s="0" t="s">
        <v>385</v>
      </c>
      <c r="F639" s="0" t="s">
        <v>385</v>
      </c>
      <c r="G639" s="0" t="s">
        <v>3514</v>
      </c>
      <c r="H639" s="0" t="s">
        <v>3515</v>
      </c>
      <c r="I639" s="0" t="s">
        <v>3516</v>
      </c>
      <c r="J639" s="0" t="str">
        <f aca="false">IF(H639="Present",H639&amp;"_"&amp;I639,H639)</f>
        <v>Absent</v>
      </c>
    </row>
    <row r="640" customFormat="false" ht="14.25" hidden="false" customHeight="false" outlineLevel="0" collapsed="false">
      <c r="A640" s="0" t="s">
        <v>174</v>
      </c>
      <c r="B640" s="64" t="n">
        <f aca="false">VLOOKUP(A640,SampleData!A$1:E$220,4,FALSE())</f>
        <v>55.99988</v>
      </c>
      <c r="C640" s="64" t="n">
        <f aca="false">VLOOKUP(A640,SampleData!A$1:E$220,5,FALSE())</f>
        <v>12.531896</v>
      </c>
      <c r="D640" s="66" t="s">
        <v>3527</v>
      </c>
      <c r="E640" s="64" t="s">
        <v>74</v>
      </c>
      <c r="F640" s="0" t="s">
        <v>701</v>
      </c>
      <c r="G640" s="0" t="s">
        <v>3514</v>
      </c>
      <c r="H640" s="0" t="s">
        <v>3515</v>
      </c>
      <c r="I640" s="0" t="s">
        <v>3516</v>
      </c>
      <c r="J640" s="0" t="str">
        <f aca="false">IF(H640="Present",H640&amp;"_"&amp;I640,H640)</f>
        <v>Absent</v>
      </c>
    </row>
    <row r="641" customFormat="false" ht="14.25" hidden="false" customHeight="false" outlineLevel="0" collapsed="false">
      <c r="A641" s="0" t="s">
        <v>174</v>
      </c>
      <c r="B641" s="64" t="n">
        <f aca="false">VLOOKUP(A641,SampleData!A$1:E$220,4,FALSE())</f>
        <v>55.99988</v>
      </c>
      <c r="C641" s="64" t="n">
        <f aca="false">VLOOKUP(A641,SampleData!A$1:E$220,5,FALSE())</f>
        <v>12.531896</v>
      </c>
      <c r="D641" s="66" t="s">
        <v>3530</v>
      </c>
      <c r="E641" s="64" t="s">
        <v>3531</v>
      </c>
      <c r="F641" s="0" t="s">
        <v>700</v>
      </c>
      <c r="G641" s="0" t="s">
        <v>3514</v>
      </c>
      <c r="H641" s="0" t="s">
        <v>3515</v>
      </c>
      <c r="I641" s="0" t="s">
        <v>3516</v>
      </c>
      <c r="J641" s="0" t="str">
        <f aca="false">IF(H641="Present",H641&amp;"_"&amp;I641,H641)</f>
        <v>Absent</v>
      </c>
    </row>
    <row r="642" customFormat="false" ht="14.25" hidden="false" customHeight="false" outlineLevel="0" collapsed="false">
      <c r="A642" s="0" t="s">
        <v>174</v>
      </c>
      <c r="B642" s="64" t="n">
        <f aca="false">VLOOKUP(A642,SampleData!A$1:E$220,4,FALSE())</f>
        <v>55.99988</v>
      </c>
      <c r="C642" s="64" t="n">
        <f aca="false">VLOOKUP(A642,SampleData!A$1:E$220,5,FALSE())</f>
        <v>12.531896</v>
      </c>
      <c r="D642" s="66" t="s">
        <v>3538</v>
      </c>
      <c r="E642" s="64" t="s">
        <v>3539</v>
      </c>
      <c r="F642" s="0" t="s">
        <v>706</v>
      </c>
      <c r="G642" s="0" t="s">
        <v>3514</v>
      </c>
      <c r="H642" s="0" t="s">
        <v>3515</v>
      </c>
      <c r="I642" s="0" t="s">
        <v>3516</v>
      </c>
      <c r="J642" s="0" t="str">
        <f aca="false">IF(H642="Present",H642&amp;"_"&amp;I642,H642)</f>
        <v>Absent</v>
      </c>
    </row>
    <row r="643" customFormat="false" ht="14.25" hidden="false" customHeight="false" outlineLevel="0" collapsed="false">
      <c r="A643" s="0" t="s">
        <v>180</v>
      </c>
      <c r="B643" s="64" t="n">
        <f aca="false">VLOOKUP(A643,SampleData!A$1:E$220,4,FALSE())</f>
        <v>55.923682</v>
      </c>
      <c r="C643" s="64" t="n">
        <f aca="false">VLOOKUP(A643,SampleData!A$1:E$220,5,FALSE())</f>
        <v>12.313641</v>
      </c>
      <c r="D643" s="66" t="s">
        <v>3512</v>
      </c>
      <c r="E643" s="64" t="s">
        <v>3513</v>
      </c>
      <c r="F643" s="0" t="s">
        <v>703</v>
      </c>
      <c r="G643" s="0" t="s">
        <v>735</v>
      </c>
      <c r="H643" s="0" t="s">
        <v>3515</v>
      </c>
      <c r="I643" s="0" t="s">
        <v>3516</v>
      </c>
      <c r="J643" s="0" t="str">
        <f aca="false">IF(H643="Present",H643&amp;"_"&amp;I643,H643)</f>
        <v>Absent</v>
      </c>
    </row>
    <row r="644" customFormat="false" ht="14.25" hidden="false" customHeight="false" outlineLevel="0" collapsed="false">
      <c r="A644" s="0" t="s">
        <v>180</v>
      </c>
      <c r="B644" s="64" t="n">
        <f aca="false">VLOOKUP(A644,SampleData!A$1:E$220,4,FALSE())</f>
        <v>55.923682</v>
      </c>
      <c r="C644" s="64" t="n">
        <f aca="false">VLOOKUP(A644,SampleData!A$1:E$220,5,FALSE())</f>
        <v>12.313641</v>
      </c>
      <c r="D644" s="66" t="s">
        <v>3517</v>
      </c>
      <c r="E644" s="64" t="s">
        <v>636</v>
      </c>
      <c r="F644" s="0" t="s">
        <v>709</v>
      </c>
      <c r="G644" s="0" t="s">
        <v>3514</v>
      </c>
      <c r="H644" s="0" t="s">
        <v>3515</v>
      </c>
      <c r="I644" s="0" t="s">
        <v>3516</v>
      </c>
      <c r="J644" s="0" t="str">
        <f aca="false">IF(H644="Present",H644&amp;"_"&amp;I644,H644)</f>
        <v>Absent</v>
      </c>
    </row>
    <row r="645" customFormat="false" ht="14.25" hidden="false" customHeight="false" outlineLevel="0" collapsed="false">
      <c r="A645" s="0" t="s">
        <v>180</v>
      </c>
      <c r="B645" s="64" t="n">
        <f aca="false">VLOOKUP(A645,SampleData!A$1:E$220,4,FALSE())</f>
        <v>55.923682</v>
      </c>
      <c r="C645" s="64" t="n">
        <f aca="false">VLOOKUP(A645,SampleData!A$1:E$220,5,FALSE())</f>
        <v>12.313641</v>
      </c>
      <c r="D645" s="66" t="s">
        <v>3518</v>
      </c>
      <c r="E645" s="0" t="s">
        <v>710</v>
      </c>
      <c r="F645" s="0" t="s">
        <v>710</v>
      </c>
      <c r="G645" s="0" t="s">
        <v>735</v>
      </c>
      <c r="H645" s="0" t="s">
        <v>3515</v>
      </c>
      <c r="I645" s="0" t="s">
        <v>3516</v>
      </c>
      <c r="J645" s="0" t="str">
        <f aca="false">IF(H645="Present",H645&amp;"_"&amp;I645,H645)</f>
        <v>Absent</v>
      </c>
    </row>
    <row r="646" customFormat="false" ht="14.25" hidden="false" customHeight="false" outlineLevel="0" collapsed="false">
      <c r="A646" s="0" t="s">
        <v>180</v>
      </c>
      <c r="B646" s="64" t="n">
        <f aca="false">VLOOKUP(A646,SampleData!A$1:E$220,4,FALSE())</f>
        <v>55.923682</v>
      </c>
      <c r="C646" s="64" t="n">
        <f aca="false">VLOOKUP(A646,SampleData!A$1:E$220,5,FALSE())</f>
        <v>12.313641</v>
      </c>
      <c r="D646" s="66" t="s">
        <v>3519</v>
      </c>
      <c r="E646" s="64" t="s">
        <v>3520</v>
      </c>
      <c r="F646" s="0" t="s">
        <v>697</v>
      </c>
      <c r="G646" s="0" t="s">
        <v>735</v>
      </c>
      <c r="H646" s="0" t="s">
        <v>3515</v>
      </c>
      <c r="I646" s="0" t="s">
        <v>3516</v>
      </c>
      <c r="J646" s="0" t="str">
        <f aca="false">IF(H646="Present",H646&amp;"_"&amp;I646,H646)</f>
        <v>Absent</v>
      </c>
    </row>
    <row r="647" customFormat="false" ht="14.25" hidden="false" customHeight="false" outlineLevel="0" collapsed="false">
      <c r="A647" s="0" t="s">
        <v>180</v>
      </c>
      <c r="B647" s="64" t="n">
        <f aca="false">VLOOKUP(A647,SampleData!A$1:E$220,4,FALSE())</f>
        <v>55.923682</v>
      </c>
      <c r="C647" s="64" t="n">
        <f aca="false">VLOOKUP(A647,SampleData!A$1:E$220,5,FALSE())</f>
        <v>12.313641</v>
      </c>
      <c r="D647" s="66" t="s">
        <v>3521</v>
      </c>
      <c r="E647" s="64" t="s">
        <v>208</v>
      </c>
      <c r="F647" s="0" t="s">
        <v>704</v>
      </c>
      <c r="G647" s="0" t="s">
        <v>735</v>
      </c>
      <c r="H647" s="0" t="s">
        <v>3515</v>
      </c>
      <c r="I647" s="0" t="s">
        <v>3516</v>
      </c>
      <c r="J647" s="0" t="str">
        <f aca="false">IF(H647="Present",H647&amp;"_"&amp;I647,H647)</f>
        <v>Absent</v>
      </c>
    </row>
    <row r="648" customFormat="false" ht="14.25" hidden="false" customHeight="false" outlineLevel="0" collapsed="false">
      <c r="A648" s="0" t="s">
        <v>180</v>
      </c>
      <c r="B648" s="64" t="n">
        <f aca="false">VLOOKUP(A648,SampleData!A$1:E$220,4,FALSE())</f>
        <v>55.923682</v>
      </c>
      <c r="C648" s="64" t="n">
        <f aca="false">VLOOKUP(A648,SampleData!A$1:E$220,5,FALSE())</f>
        <v>12.313641</v>
      </c>
      <c r="D648" s="66" t="s">
        <v>3522</v>
      </c>
      <c r="E648" s="64" t="s">
        <v>3523</v>
      </c>
      <c r="F648" s="0" t="s">
        <v>708</v>
      </c>
      <c r="G648" s="0" t="s">
        <v>735</v>
      </c>
      <c r="H648" s="0" t="s">
        <v>3515</v>
      </c>
      <c r="I648" s="0" t="s">
        <v>3516</v>
      </c>
      <c r="J648" s="0" t="str">
        <f aca="false">IF(H648="Present",H648&amp;"_"&amp;I648,H648)</f>
        <v>Absent</v>
      </c>
    </row>
    <row r="649" customFormat="false" ht="14.25" hidden="false" customHeight="false" outlineLevel="0" collapsed="false">
      <c r="A649" s="0" t="s">
        <v>180</v>
      </c>
      <c r="B649" s="64" t="n">
        <f aca="false">VLOOKUP(A649,SampleData!A$1:E$220,4,FALSE())</f>
        <v>55.923682</v>
      </c>
      <c r="C649" s="64" t="n">
        <f aca="false">VLOOKUP(A649,SampleData!A$1:E$220,5,FALSE())</f>
        <v>12.313641</v>
      </c>
      <c r="D649" s="66" t="s">
        <v>3522</v>
      </c>
      <c r="E649" s="64" t="s">
        <v>3523</v>
      </c>
      <c r="F649" s="0" t="s">
        <v>708</v>
      </c>
      <c r="G649" s="0" t="s">
        <v>735</v>
      </c>
      <c r="H649" s="0" t="s">
        <v>3515</v>
      </c>
      <c r="I649" s="0" t="s">
        <v>3516</v>
      </c>
      <c r="J649" s="0" t="str">
        <f aca="false">IF(H649="Present",H649&amp;"_"&amp;I649,H649)</f>
        <v>Absent</v>
      </c>
    </row>
    <row r="650" customFormat="false" ht="14.25" hidden="false" customHeight="false" outlineLevel="0" collapsed="false">
      <c r="A650" s="0" t="s">
        <v>180</v>
      </c>
      <c r="B650" s="64" t="n">
        <f aca="false">VLOOKUP(A650,SampleData!A$1:E$220,4,FALSE())</f>
        <v>55.923682</v>
      </c>
      <c r="C650" s="64" t="n">
        <f aca="false">VLOOKUP(A650,SampleData!A$1:E$220,5,FALSE())</f>
        <v>12.313641</v>
      </c>
      <c r="D650" s="66" t="s">
        <v>3524</v>
      </c>
      <c r="E650" s="64" t="s">
        <v>3525</v>
      </c>
      <c r="F650" s="0" t="s">
        <v>699</v>
      </c>
      <c r="G650" s="0" t="s">
        <v>735</v>
      </c>
      <c r="H650" s="0" t="s">
        <v>3515</v>
      </c>
      <c r="I650" s="0" t="s">
        <v>3516</v>
      </c>
      <c r="J650" s="0" t="str">
        <f aca="false">IF(H650="Present",H650&amp;"_"&amp;I650,H650)</f>
        <v>Absent</v>
      </c>
    </row>
    <row r="651" customFormat="false" ht="14.25" hidden="false" customHeight="false" outlineLevel="0" collapsed="false">
      <c r="A651" s="0" t="s">
        <v>180</v>
      </c>
      <c r="B651" s="64" t="n">
        <f aca="false">VLOOKUP(A651,SampleData!A$1:E$220,4,FALSE())</f>
        <v>55.923682</v>
      </c>
      <c r="C651" s="64" t="n">
        <f aca="false">VLOOKUP(A651,SampleData!A$1:E$220,5,FALSE())</f>
        <v>12.313641</v>
      </c>
      <c r="D651" s="66" t="s">
        <v>229</v>
      </c>
      <c r="E651" s="0" t="s">
        <v>199</v>
      </c>
      <c r="F651" s="0" t="s">
        <v>199</v>
      </c>
      <c r="G651" s="0" t="s">
        <v>735</v>
      </c>
      <c r="H651" s="0" t="s">
        <v>3533</v>
      </c>
      <c r="I651" s="0" t="s">
        <v>3535</v>
      </c>
      <c r="J651" s="0" t="str">
        <f aca="false">IF(H651="Present",H651&amp;"_"&amp;I651,H651)</f>
        <v>Present_Ct&lt;41</v>
      </c>
    </row>
    <row r="652" customFormat="false" ht="14.25" hidden="false" customHeight="false" outlineLevel="0" collapsed="false">
      <c r="A652" s="0" t="s">
        <v>180</v>
      </c>
      <c r="B652" s="64" t="n">
        <f aca="false">VLOOKUP(A652,SampleData!A$1:E$220,4,FALSE())</f>
        <v>55.923682</v>
      </c>
      <c r="C652" s="64" t="n">
        <f aca="false">VLOOKUP(A652,SampleData!A$1:E$220,5,FALSE())</f>
        <v>12.313641</v>
      </c>
      <c r="D652" s="66" t="s">
        <v>229</v>
      </c>
      <c r="E652" s="0" t="s">
        <v>199</v>
      </c>
      <c r="F652" s="0" t="s">
        <v>199</v>
      </c>
      <c r="G652" s="0" t="s">
        <v>735</v>
      </c>
      <c r="H652" s="0" t="s">
        <v>3533</v>
      </c>
      <c r="I652" s="0" t="s">
        <v>3535</v>
      </c>
      <c r="J652" s="0" t="str">
        <f aca="false">IF(H652="Present",H652&amp;"_"&amp;I652,H652)</f>
        <v>Present_Ct&lt;41</v>
      </c>
    </row>
    <row r="653" customFormat="false" ht="14.25" hidden="false" customHeight="false" outlineLevel="0" collapsed="false">
      <c r="A653" s="0" t="s">
        <v>180</v>
      </c>
      <c r="B653" s="64" t="n">
        <f aca="false">VLOOKUP(A653,SampleData!A$1:E$220,4,FALSE())</f>
        <v>55.923682</v>
      </c>
      <c r="C653" s="64" t="n">
        <f aca="false">VLOOKUP(A653,SampleData!A$1:E$220,5,FALSE())</f>
        <v>12.313641</v>
      </c>
      <c r="D653" s="66" t="s">
        <v>3526</v>
      </c>
      <c r="E653" s="0" t="s">
        <v>385</v>
      </c>
      <c r="F653" s="0" t="s">
        <v>385</v>
      </c>
      <c r="G653" s="0" t="s">
        <v>735</v>
      </c>
      <c r="H653" s="0" t="s">
        <v>3515</v>
      </c>
      <c r="I653" s="0" t="s">
        <v>3516</v>
      </c>
      <c r="J653" s="0" t="str">
        <f aca="false">IF(H653="Present",H653&amp;"_"&amp;I653,H653)</f>
        <v>Absent</v>
      </c>
    </row>
    <row r="654" customFormat="false" ht="14.25" hidden="false" customHeight="false" outlineLevel="0" collapsed="false">
      <c r="A654" s="0" t="s">
        <v>180</v>
      </c>
      <c r="B654" s="64" t="n">
        <f aca="false">VLOOKUP(A654,SampleData!A$1:E$220,4,FALSE())</f>
        <v>55.923682</v>
      </c>
      <c r="C654" s="64" t="n">
        <f aca="false">VLOOKUP(A654,SampleData!A$1:E$220,5,FALSE())</f>
        <v>12.313641</v>
      </c>
      <c r="D654" s="66" t="s">
        <v>3527</v>
      </c>
      <c r="E654" s="64" t="s">
        <v>74</v>
      </c>
      <c r="F654" s="0" t="s">
        <v>701</v>
      </c>
      <c r="G654" s="0" t="s">
        <v>735</v>
      </c>
      <c r="H654" s="0" t="s">
        <v>3515</v>
      </c>
      <c r="I654" s="0" t="s">
        <v>3516</v>
      </c>
      <c r="J654" s="0" t="str">
        <f aca="false">IF(H654="Present",H654&amp;"_"&amp;I654,H654)</f>
        <v>Absent</v>
      </c>
    </row>
    <row r="655" customFormat="false" ht="14.25" hidden="false" customHeight="false" outlineLevel="0" collapsed="false">
      <c r="A655" s="0" t="s">
        <v>180</v>
      </c>
      <c r="B655" s="64" t="n">
        <f aca="false">VLOOKUP(A655,SampleData!A$1:E$220,4,FALSE())</f>
        <v>55.923682</v>
      </c>
      <c r="C655" s="64" t="n">
        <f aca="false">VLOOKUP(A655,SampleData!A$1:E$220,5,FALSE())</f>
        <v>12.313641</v>
      </c>
      <c r="D655" s="66" t="s">
        <v>3528</v>
      </c>
      <c r="E655" s="64" t="s">
        <v>177</v>
      </c>
      <c r="F655" s="0" t="s">
        <v>3529</v>
      </c>
      <c r="G655" s="0" t="s">
        <v>3514</v>
      </c>
      <c r="H655" s="0" t="s">
        <v>3515</v>
      </c>
      <c r="I655" s="0" t="s">
        <v>3516</v>
      </c>
      <c r="J655" s="0" t="str">
        <f aca="false">IF(H655="Present",H655&amp;"_"&amp;I655,H655)</f>
        <v>Absent</v>
      </c>
    </row>
    <row r="656" customFormat="false" ht="14.25" hidden="false" customHeight="false" outlineLevel="0" collapsed="false">
      <c r="A656" s="0" t="s">
        <v>180</v>
      </c>
      <c r="B656" s="64" t="n">
        <f aca="false">VLOOKUP(A656,SampleData!A$1:E$220,4,FALSE())</f>
        <v>55.923682</v>
      </c>
      <c r="C656" s="64" t="n">
        <f aca="false">VLOOKUP(A656,SampleData!A$1:E$220,5,FALSE())</f>
        <v>12.313641</v>
      </c>
      <c r="D656" s="66" t="s">
        <v>3528</v>
      </c>
      <c r="E656" s="64" t="s">
        <v>177</v>
      </c>
      <c r="F656" s="0" t="s">
        <v>3529</v>
      </c>
      <c r="G656" s="0" t="s">
        <v>735</v>
      </c>
      <c r="H656" s="0" t="s">
        <v>3515</v>
      </c>
      <c r="I656" s="0" t="s">
        <v>3516</v>
      </c>
      <c r="J656" s="0" t="str">
        <f aca="false">IF(H656="Present",H656&amp;"_"&amp;I656,H656)</f>
        <v>Absent</v>
      </c>
    </row>
    <row r="657" customFormat="false" ht="14.25" hidden="false" customHeight="false" outlineLevel="0" collapsed="false">
      <c r="A657" s="0" t="s">
        <v>180</v>
      </c>
      <c r="B657" s="64" t="n">
        <f aca="false">VLOOKUP(A657,SampleData!A$1:E$220,4,FALSE())</f>
        <v>55.923682</v>
      </c>
      <c r="C657" s="64" t="n">
        <f aca="false">VLOOKUP(A657,SampleData!A$1:E$220,5,FALSE())</f>
        <v>12.313641</v>
      </c>
      <c r="D657" s="66" t="s">
        <v>3530</v>
      </c>
      <c r="E657" s="64" t="s">
        <v>3531</v>
      </c>
      <c r="F657" s="0" t="s">
        <v>700</v>
      </c>
      <c r="G657" s="0" t="s">
        <v>735</v>
      </c>
      <c r="H657" s="0" t="s">
        <v>3515</v>
      </c>
      <c r="I657" s="0" t="s">
        <v>3516</v>
      </c>
      <c r="J657" s="0" t="str">
        <f aca="false">IF(H657="Present",H657&amp;"_"&amp;I657,H657)</f>
        <v>Absent</v>
      </c>
    </row>
    <row r="658" customFormat="false" ht="14.25" hidden="false" customHeight="false" outlineLevel="0" collapsed="false">
      <c r="A658" s="0" t="s">
        <v>180</v>
      </c>
      <c r="B658" s="64" t="n">
        <f aca="false">VLOOKUP(A658,SampleData!A$1:E$220,4,FALSE())</f>
        <v>55.923682</v>
      </c>
      <c r="C658" s="64" t="n">
        <f aca="false">VLOOKUP(A658,SampleData!A$1:E$220,5,FALSE())</f>
        <v>12.313641</v>
      </c>
      <c r="D658" s="66" t="s">
        <v>3532</v>
      </c>
      <c r="E658" s="64" t="s">
        <v>353</v>
      </c>
      <c r="F658" s="0" t="s">
        <v>696</v>
      </c>
      <c r="G658" s="0" t="s">
        <v>735</v>
      </c>
      <c r="H658" s="0" t="s">
        <v>3515</v>
      </c>
      <c r="I658" s="0" t="s">
        <v>3516</v>
      </c>
      <c r="J658" s="0" t="str">
        <f aca="false">IF(H658="Present",H658&amp;"_"&amp;I658,H658)</f>
        <v>Absent</v>
      </c>
    </row>
    <row r="659" customFormat="false" ht="14.25" hidden="false" customHeight="false" outlineLevel="0" collapsed="false">
      <c r="A659" s="0" t="s">
        <v>180</v>
      </c>
      <c r="B659" s="64" t="n">
        <f aca="false">VLOOKUP(A659,SampleData!A$1:E$220,4,FALSE())</f>
        <v>55.923682</v>
      </c>
      <c r="C659" s="64" t="n">
        <f aca="false">VLOOKUP(A659,SampleData!A$1:E$220,5,FALSE())</f>
        <v>12.313641</v>
      </c>
      <c r="D659" s="66" t="s">
        <v>3532</v>
      </c>
      <c r="E659" s="64" t="s">
        <v>353</v>
      </c>
      <c r="F659" s="0" t="s">
        <v>696</v>
      </c>
      <c r="G659" s="0" t="s">
        <v>735</v>
      </c>
      <c r="H659" s="0" t="s">
        <v>3515</v>
      </c>
      <c r="I659" s="0" t="s">
        <v>3516</v>
      </c>
      <c r="J659" s="0" t="str">
        <f aca="false">IF(H659="Present",H659&amp;"_"&amp;I659,H659)</f>
        <v>Absent</v>
      </c>
    </row>
    <row r="660" customFormat="false" ht="14.25" hidden="false" customHeight="false" outlineLevel="0" collapsed="false">
      <c r="A660" s="0" t="s">
        <v>180</v>
      </c>
      <c r="B660" s="64" t="n">
        <f aca="false">VLOOKUP(A660,SampleData!A$1:E$220,4,FALSE())</f>
        <v>55.923682</v>
      </c>
      <c r="C660" s="64" t="n">
        <f aca="false">VLOOKUP(A660,SampleData!A$1:E$220,5,FALSE())</f>
        <v>12.313641</v>
      </c>
      <c r="D660" s="66" t="s">
        <v>3534</v>
      </c>
      <c r="E660" s="64" t="s">
        <v>62</v>
      </c>
      <c r="F660" s="0" t="s">
        <v>702</v>
      </c>
      <c r="G660" s="0" t="s">
        <v>735</v>
      </c>
      <c r="H660" s="0" t="s">
        <v>3533</v>
      </c>
      <c r="I660" s="0" t="s">
        <v>3535</v>
      </c>
      <c r="J660" s="0" t="str">
        <f aca="false">IF(H660="Present",H660&amp;"_"&amp;I660,H660)</f>
        <v>Present_Ct&lt;41</v>
      </c>
    </row>
    <row r="661" customFormat="false" ht="14.25" hidden="false" customHeight="false" outlineLevel="0" collapsed="false">
      <c r="A661" s="0" t="s">
        <v>180</v>
      </c>
      <c r="B661" s="64" t="n">
        <f aca="false">VLOOKUP(A661,SampleData!A$1:E$220,4,FALSE())</f>
        <v>55.923682</v>
      </c>
      <c r="C661" s="64" t="n">
        <f aca="false">VLOOKUP(A661,SampleData!A$1:E$220,5,FALSE())</f>
        <v>12.313641</v>
      </c>
      <c r="D661" s="66" t="s">
        <v>3534</v>
      </c>
      <c r="E661" s="64" t="s">
        <v>62</v>
      </c>
      <c r="F661" s="0" t="s">
        <v>702</v>
      </c>
      <c r="G661" s="0" t="s">
        <v>3514</v>
      </c>
      <c r="H661" s="0" t="s">
        <v>3533</v>
      </c>
      <c r="I661" s="0" t="s">
        <v>3535</v>
      </c>
      <c r="J661" s="0" t="str">
        <f aca="false">IF(H661="Present",H661&amp;"_"&amp;I661,H661)</f>
        <v>Present_Ct&lt;41</v>
      </c>
    </row>
    <row r="662" customFormat="false" ht="14.25" hidden="false" customHeight="false" outlineLevel="0" collapsed="false">
      <c r="A662" s="0" t="s">
        <v>180</v>
      </c>
      <c r="B662" s="64" t="n">
        <f aca="false">VLOOKUP(A662,SampleData!A$1:E$220,4,FALSE())</f>
        <v>55.923682</v>
      </c>
      <c r="C662" s="64" t="n">
        <f aca="false">VLOOKUP(A662,SampleData!A$1:E$220,5,FALSE())</f>
        <v>12.313641</v>
      </c>
      <c r="D662" s="66" t="s">
        <v>3536</v>
      </c>
      <c r="E662" s="0" t="s">
        <v>705</v>
      </c>
      <c r="F662" s="0" t="s">
        <v>705</v>
      </c>
      <c r="G662" s="0" t="s">
        <v>3514</v>
      </c>
      <c r="H662" s="0" t="s">
        <v>3533</v>
      </c>
      <c r="I662" s="0" t="s">
        <v>3535</v>
      </c>
      <c r="J662" s="0" t="str">
        <f aca="false">IF(H662="Present",H662&amp;"_"&amp;I662,H662)</f>
        <v>Present_Ct&lt;41</v>
      </c>
    </row>
    <row r="663" customFormat="false" ht="14.25" hidden="false" customHeight="false" outlineLevel="0" collapsed="false">
      <c r="A663" s="0" t="s">
        <v>180</v>
      </c>
      <c r="B663" s="64" t="n">
        <f aca="false">VLOOKUP(A663,SampleData!A$1:E$220,4,FALSE())</f>
        <v>55.923682</v>
      </c>
      <c r="C663" s="64" t="n">
        <f aca="false">VLOOKUP(A663,SampleData!A$1:E$220,5,FALSE())</f>
        <v>12.313641</v>
      </c>
      <c r="D663" s="66" t="s">
        <v>3536</v>
      </c>
      <c r="E663" s="0" t="s">
        <v>705</v>
      </c>
      <c r="F663" s="0" t="s">
        <v>705</v>
      </c>
      <c r="G663" s="0" t="s">
        <v>3514</v>
      </c>
      <c r="H663" s="0" t="s">
        <v>3533</v>
      </c>
      <c r="I663" s="0" t="s">
        <v>3535</v>
      </c>
      <c r="J663" s="0" t="str">
        <f aca="false">IF(H663="Present",H663&amp;"_"&amp;I663,H663)</f>
        <v>Present_Ct&lt;41</v>
      </c>
    </row>
    <row r="664" customFormat="false" ht="14.25" hidden="false" customHeight="false" outlineLevel="0" collapsed="false">
      <c r="A664" s="0" t="s">
        <v>180</v>
      </c>
      <c r="B664" s="64" t="n">
        <f aca="false">VLOOKUP(A664,SampleData!A$1:E$220,4,FALSE())</f>
        <v>55.923682</v>
      </c>
      <c r="C664" s="64" t="n">
        <f aca="false">VLOOKUP(A664,SampleData!A$1:E$220,5,FALSE())</f>
        <v>12.313641</v>
      </c>
      <c r="D664" s="66" t="s">
        <v>3537</v>
      </c>
      <c r="E664" s="0" t="s">
        <v>698</v>
      </c>
      <c r="F664" s="0" t="s">
        <v>698</v>
      </c>
      <c r="G664" s="0" t="s">
        <v>3514</v>
      </c>
      <c r="H664" s="0" t="s">
        <v>3533</v>
      </c>
      <c r="I664" s="0" t="s">
        <v>3535</v>
      </c>
      <c r="J664" s="0" t="str">
        <f aca="false">IF(H664="Present",H664&amp;"_"&amp;I664,H664)</f>
        <v>Present_Ct&lt;41</v>
      </c>
    </row>
    <row r="665" customFormat="false" ht="14.25" hidden="false" customHeight="false" outlineLevel="0" collapsed="false">
      <c r="A665" s="0" t="s">
        <v>180</v>
      </c>
      <c r="B665" s="64" t="n">
        <f aca="false">VLOOKUP(A665,SampleData!A$1:E$220,4,FALSE())</f>
        <v>55.923682</v>
      </c>
      <c r="C665" s="64" t="n">
        <f aca="false">VLOOKUP(A665,SampleData!A$1:E$220,5,FALSE())</f>
        <v>12.313641</v>
      </c>
      <c r="D665" s="66" t="s">
        <v>3537</v>
      </c>
      <c r="E665" s="0" t="s">
        <v>698</v>
      </c>
      <c r="F665" s="0" t="s">
        <v>698</v>
      </c>
      <c r="G665" s="0" t="s">
        <v>3514</v>
      </c>
      <c r="H665" s="0" t="s">
        <v>3533</v>
      </c>
      <c r="I665" s="0" t="s">
        <v>3516</v>
      </c>
      <c r="J665" s="0" t="str">
        <f aca="false">IF(H665="Present",H665&amp;"_"&amp;I665,H665)</f>
        <v>Present_Ct&gt;41</v>
      </c>
    </row>
    <row r="666" customFormat="false" ht="14.25" hidden="false" customHeight="false" outlineLevel="0" collapsed="false">
      <c r="A666" s="0" t="s">
        <v>180</v>
      </c>
      <c r="B666" s="64" t="n">
        <f aca="false">VLOOKUP(A666,SampleData!A$1:E$220,4,FALSE())</f>
        <v>55.923682</v>
      </c>
      <c r="C666" s="64" t="n">
        <f aca="false">VLOOKUP(A666,SampleData!A$1:E$220,5,FALSE())</f>
        <v>12.313641</v>
      </c>
      <c r="D666" s="66" t="s">
        <v>3538</v>
      </c>
      <c r="E666" s="64" t="s">
        <v>3539</v>
      </c>
      <c r="F666" s="0" t="s">
        <v>706</v>
      </c>
      <c r="G666" s="0" t="s">
        <v>3514</v>
      </c>
      <c r="H666" s="0" t="s">
        <v>3515</v>
      </c>
      <c r="I666" s="0" t="s">
        <v>3516</v>
      </c>
      <c r="J666" s="0" t="str">
        <f aca="false">IF(H666="Present",H666&amp;"_"&amp;I666,H666)</f>
        <v>Absent</v>
      </c>
    </row>
    <row r="667" customFormat="false" ht="14.25" hidden="false" customHeight="false" outlineLevel="0" collapsed="false">
      <c r="A667" s="0" t="s">
        <v>180</v>
      </c>
      <c r="B667" s="64" t="n">
        <f aca="false">VLOOKUP(A667,SampleData!A$1:E$220,4,FALSE())</f>
        <v>55.923682</v>
      </c>
      <c r="C667" s="64" t="n">
        <f aca="false">VLOOKUP(A667,SampleData!A$1:E$220,5,FALSE())</f>
        <v>12.313641</v>
      </c>
      <c r="D667" s="66" t="s">
        <v>3512</v>
      </c>
      <c r="E667" s="64" t="s">
        <v>3513</v>
      </c>
      <c r="F667" s="0" t="s">
        <v>703</v>
      </c>
      <c r="G667" s="0" t="s">
        <v>735</v>
      </c>
      <c r="H667" s="0" t="s">
        <v>3515</v>
      </c>
      <c r="I667" s="0" t="s">
        <v>3516</v>
      </c>
      <c r="J667" s="0" t="str">
        <f aca="false">IF(H667="Present",H667&amp;"_"&amp;I667,H667)</f>
        <v>Absent</v>
      </c>
    </row>
    <row r="668" customFormat="false" ht="14.25" hidden="false" customHeight="false" outlineLevel="0" collapsed="false">
      <c r="A668" s="0" t="s">
        <v>180</v>
      </c>
      <c r="B668" s="64" t="n">
        <f aca="false">VLOOKUP(A668,SampleData!A$1:E$220,4,FALSE())</f>
        <v>55.923682</v>
      </c>
      <c r="C668" s="64" t="n">
        <f aca="false">VLOOKUP(A668,SampleData!A$1:E$220,5,FALSE())</f>
        <v>12.313641</v>
      </c>
      <c r="D668" s="66" t="s">
        <v>3517</v>
      </c>
      <c r="E668" s="64" t="s">
        <v>636</v>
      </c>
      <c r="F668" s="0" t="s">
        <v>709</v>
      </c>
      <c r="G668" s="0" t="s">
        <v>3514</v>
      </c>
      <c r="H668" s="0" t="s">
        <v>3515</v>
      </c>
      <c r="I668" s="0" t="s">
        <v>3516</v>
      </c>
      <c r="J668" s="0" t="str">
        <f aca="false">IF(H668="Present",H668&amp;"_"&amp;I668,H668)</f>
        <v>Absent</v>
      </c>
    </row>
    <row r="669" customFormat="false" ht="14.25" hidden="false" customHeight="false" outlineLevel="0" collapsed="false">
      <c r="A669" s="0" t="s">
        <v>180</v>
      </c>
      <c r="B669" s="64" t="n">
        <f aca="false">VLOOKUP(A669,SampleData!A$1:E$220,4,FALSE())</f>
        <v>55.923682</v>
      </c>
      <c r="C669" s="64" t="n">
        <f aca="false">VLOOKUP(A669,SampleData!A$1:E$220,5,FALSE())</f>
        <v>12.313641</v>
      </c>
      <c r="D669" s="66" t="s">
        <v>3518</v>
      </c>
      <c r="E669" s="0" t="s">
        <v>710</v>
      </c>
      <c r="F669" s="0" t="s">
        <v>710</v>
      </c>
      <c r="G669" s="0" t="s">
        <v>735</v>
      </c>
      <c r="H669" s="0" t="s">
        <v>3515</v>
      </c>
      <c r="I669" s="0" t="s">
        <v>3516</v>
      </c>
      <c r="J669" s="0" t="str">
        <f aca="false">IF(H669="Present",H669&amp;"_"&amp;I669,H669)</f>
        <v>Absent</v>
      </c>
    </row>
    <row r="670" customFormat="false" ht="14.25" hidden="false" customHeight="false" outlineLevel="0" collapsed="false">
      <c r="A670" s="0" t="s">
        <v>180</v>
      </c>
      <c r="B670" s="64" t="n">
        <f aca="false">VLOOKUP(A670,SampleData!A$1:E$220,4,FALSE())</f>
        <v>55.923682</v>
      </c>
      <c r="C670" s="64" t="n">
        <f aca="false">VLOOKUP(A670,SampleData!A$1:E$220,5,FALSE())</f>
        <v>12.313641</v>
      </c>
      <c r="D670" s="66" t="s">
        <v>3519</v>
      </c>
      <c r="E670" s="64" t="s">
        <v>3520</v>
      </c>
      <c r="F670" s="0" t="s">
        <v>697</v>
      </c>
      <c r="G670" s="0" t="s">
        <v>3514</v>
      </c>
      <c r="H670" s="0" t="s">
        <v>3515</v>
      </c>
      <c r="I670" s="0" t="s">
        <v>3516</v>
      </c>
      <c r="J670" s="0" t="str">
        <f aca="false">IF(H670="Present",H670&amp;"_"&amp;I670,H670)</f>
        <v>Absent</v>
      </c>
    </row>
    <row r="671" customFormat="false" ht="14.25" hidden="false" customHeight="false" outlineLevel="0" collapsed="false">
      <c r="A671" s="0" t="s">
        <v>180</v>
      </c>
      <c r="B671" s="64" t="n">
        <f aca="false">VLOOKUP(A671,SampleData!A$1:E$220,4,FALSE())</f>
        <v>55.923682</v>
      </c>
      <c r="C671" s="64" t="n">
        <f aca="false">VLOOKUP(A671,SampleData!A$1:E$220,5,FALSE())</f>
        <v>12.313641</v>
      </c>
      <c r="D671" s="66" t="s">
        <v>3521</v>
      </c>
      <c r="E671" s="64" t="s">
        <v>208</v>
      </c>
      <c r="F671" s="0" t="s">
        <v>704</v>
      </c>
      <c r="G671" s="0" t="s">
        <v>735</v>
      </c>
      <c r="H671" s="0" t="s">
        <v>3515</v>
      </c>
      <c r="I671" s="0" t="s">
        <v>3516</v>
      </c>
      <c r="J671" s="0" t="str">
        <f aca="false">IF(H671="Present",H671&amp;"_"&amp;I671,H671)</f>
        <v>Absent</v>
      </c>
    </row>
    <row r="672" customFormat="false" ht="14.25" hidden="false" customHeight="false" outlineLevel="0" collapsed="false">
      <c r="A672" s="0" t="s">
        <v>180</v>
      </c>
      <c r="B672" s="64" t="n">
        <f aca="false">VLOOKUP(A672,SampleData!A$1:E$220,4,FALSE())</f>
        <v>55.923682</v>
      </c>
      <c r="C672" s="64" t="n">
        <f aca="false">VLOOKUP(A672,SampleData!A$1:E$220,5,FALSE())</f>
        <v>12.313641</v>
      </c>
      <c r="D672" s="66" t="s">
        <v>3524</v>
      </c>
      <c r="E672" s="64" t="s">
        <v>3525</v>
      </c>
      <c r="F672" s="0" t="s">
        <v>699</v>
      </c>
      <c r="G672" s="0" t="s">
        <v>735</v>
      </c>
      <c r="H672" s="0" t="s">
        <v>3515</v>
      </c>
      <c r="I672" s="0" t="s">
        <v>3516</v>
      </c>
      <c r="J672" s="0" t="str">
        <f aca="false">IF(H672="Present",H672&amp;"_"&amp;I672,H672)</f>
        <v>Absent</v>
      </c>
    </row>
    <row r="673" customFormat="false" ht="14.25" hidden="false" customHeight="false" outlineLevel="0" collapsed="false">
      <c r="A673" s="0" t="s">
        <v>180</v>
      </c>
      <c r="B673" s="64" t="n">
        <f aca="false">VLOOKUP(A673,SampleData!A$1:E$220,4,FALSE())</f>
        <v>55.923682</v>
      </c>
      <c r="C673" s="64" t="n">
        <f aca="false">VLOOKUP(A673,SampleData!A$1:E$220,5,FALSE())</f>
        <v>12.313641</v>
      </c>
      <c r="D673" s="66" t="s">
        <v>3526</v>
      </c>
      <c r="E673" s="0" t="s">
        <v>385</v>
      </c>
      <c r="F673" s="0" t="s">
        <v>385</v>
      </c>
      <c r="G673" s="0" t="s">
        <v>735</v>
      </c>
      <c r="H673" s="0" t="s">
        <v>3515</v>
      </c>
      <c r="I673" s="0" t="s">
        <v>3516</v>
      </c>
      <c r="J673" s="0" t="str">
        <f aca="false">IF(H673="Present",H673&amp;"_"&amp;I673,H673)</f>
        <v>Absent</v>
      </c>
    </row>
    <row r="674" customFormat="false" ht="14.25" hidden="false" customHeight="false" outlineLevel="0" collapsed="false">
      <c r="A674" s="0" t="s">
        <v>180</v>
      </c>
      <c r="B674" s="64" t="n">
        <f aca="false">VLOOKUP(A674,SampleData!A$1:E$220,4,FALSE())</f>
        <v>55.923682</v>
      </c>
      <c r="C674" s="64" t="n">
        <f aca="false">VLOOKUP(A674,SampleData!A$1:E$220,5,FALSE())</f>
        <v>12.313641</v>
      </c>
      <c r="D674" s="66" t="s">
        <v>3527</v>
      </c>
      <c r="E674" s="64" t="s">
        <v>74</v>
      </c>
      <c r="F674" s="0" t="s">
        <v>701</v>
      </c>
      <c r="G674" s="0" t="s">
        <v>735</v>
      </c>
      <c r="H674" s="0" t="s">
        <v>3515</v>
      </c>
      <c r="I674" s="0" t="s">
        <v>3516</v>
      </c>
      <c r="J674" s="0" t="str">
        <f aca="false">IF(H674="Present",H674&amp;"_"&amp;I674,H674)</f>
        <v>Absent</v>
      </c>
    </row>
    <row r="675" customFormat="false" ht="14.25" hidden="false" customHeight="false" outlineLevel="0" collapsed="false">
      <c r="A675" s="0" t="s">
        <v>180</v>
      </c>
      <c r="B675" s="64" t="n">
        <f aca="false">VLOOKUP(A675,SampleData!A$1:E$220,4,FALSE())</f>
        <v>55.923682</v>
      </c>
      <c r="C675" s="64" t="n">
        <f aca="false">VLOOKUP(A675,SampleData!A$1:E$220,5,FALSE())</f>
        <v>12.313641</v>
      </c>
      <c r="D675" s="66" t="s">
        <v>3530</v>
      </c>
      <c r="E675" s="64" t="s">
        <v>3531</v>
      </c>
      <c r="F675" s="0" t="s">
        <v>700</v>
      </c>
      <c r="G675" s="0" t="s">
        <v>735</v>
      </c>
      <c r="H675" s="0" t="s">
        <v>3515</v>
      </c>
      <c r="I675" s="0" t="s">
        <v>3516</v>
      </c>
      <c r="J675" s="0" t="str">
        <f aca="false">IF(H675="Present",H675&amp;"_"&amp;I675,H675)</f>
        <v>Absent</v>
      </c>
    </row>
    <row r="676" customFormat="false" ht="14.25" hidden="false" customHeight="false" outlineLevel="0" collapsed="false">
      <c r="A676" s="0" t="s">
        <v>180</v>
      </c>
      <c r="B676" s="64" t="n">
        <f aca="false">VLOOKUP(A676,SampleData!A$1:E$220,4,FALSE())</f>
        <v>55.923682</v>
      </c>
      <c r="C676" s="64" t="n">
        <f aca="false">VLOOKUP(A676,SampleData!A$1:E$220,5,FALSE())</f>
        <v>12.313641</v>
      </c>
      <c r="D676" s="66" t="s">
        <v>3538</v>
      </c>
      <c r="E676" s="64" t="s">
        <v>3539</v>
      </c>
      <c r="F676" s="0" t="s">
        <v>706</v>
      </c>
      <c r="G676" s="0" t="s">
        <v>3514</v>
      </c>
      <c r="H676" s="0" t="s">
        <v>3515</v>
      </c>
      <c r="I676" s="0" t="s">
        <v>3516</v>
      </c>
      <c r="J676" s="0" t="str">
        <f aca="false">IF(H676="Present",H676&amp;"_"&amp;I676,H676)</f>
        <v>Absent</v>
      </c>
    </row>
    <row r="677" customFormat="false" ht="14.25" hidden="false" customHeight="false" outlineLevel="0" collapsed="false">
      <c r="A677" s="0" t="s">
        <v>185</v>
      </c>
      <c r="B677" s="64" t="n">
        <f aca="false">VLOOKUP(A677,SampleData!A$1:E$220,4,FALSE())</f>
        <v>55.992065</v>
      </c>
      <c r="C677" s="64" t="n">
        <f aca="false">VLOOKUP(A677,SampleData!A$1:E$220,5,FALSE())</f>
        <v>11.968922</v>
      </c>
      <c r="D677" s="66" t="s">
        <v>3512</v>
      </c>
      <c r="E677" s="64" t="s">
        <v>3513</v>
      </c>
      <c r="F677" s="0" t="s">
        <v>703</v>
      </c>
      <c r="G677" s="0" t="s">
        <v>735</v>
      </c>
      <c r="H677" s="0" t="s">
        <v>3515</v>
      </c>
      <c r="I677" s="0" t="s">
        <v>3516</v>
      </c>
      <c r="J677" s="0" t="str">
        <f aca="false">IF(H677="Present",H677&amp;"_"&amp;I677,H677)</f>
        <v>Absent</v>
      </c>
    </row>
    <row r="678" customFormat="false" ht="14.25" hidden="false" customHeight="false" outlineLevel="0" collapsed="false">
      <c r="A678" s="0" t="s">
        <v>185</v>
      </c>
      <c r="B678" s="64" t="n">
        <f aca="false">VLOOKUP(A678,SampleData!A$1:E$220,4,FALSE())</f>
        <v>55.992065</v>
      </c>
      <c r="C678" s="64" t="n">
        <f aca="false">VLOOKUP(A678,SampleData!A$1:E$220,5,FALSE())</f>
        <v>11.968922</v>
      </c>
      <c r="D678" s="66" t="s">
        <v>3517</v>
      </c>
      <c r="E678" s="64" t="s">
        <v>636</v>
      </c>
      <c r="F678" s="0" t="s">
        <v>709</v>
      </c>
      <c r="G678" s="0" t="s">
        <v>3514</v>
      </c>
      <c r="H678" s="0" t="s">
        <v>3515</v>
      </c>
      <c r="I678" s="0" t="s">
        <v>3516</v>
      </c>
      <c r="J678" s="0" t="str">
        <f aca="false">IF(H678="Present",H678&amp;"_"&amp;I678,H678)</f>
        <v>Absent</v>
      </c>
    </row>
    <row r="679" customFormat="false" ht="14.25" hidden="false" customHeight="false" outlineLevel="0" collapsed="false">
      <c r="A679" s="0" t="s">
        <v>185</v>
      </c>
      <c r="B679" s="64" t="n">
        <f aca="false">VLOOKUP(A679,SampleData!A$1:E$220,4,FALSE())</f>
        <v>55.992065</v>
      </c>
      <c r="C679" s="64" t="n">
        <f aca="false">VLOOKUP(A679,SampleData!A$1:E$220,5,FALSE())</f>
        <v>11.968922</v>
      </c>
      <c r="D679" s="66" t="s">
        <v>3518</v>
      </c>
      <c r="E679" s="0" t="s">
        <v>710</v>
      </c>
      <c r="F679" s="0" t="s">
        <v>710</v>
      </c>
      <c r="G679" s="0" t="s">
        <v>735</v>
      </c>
      <c r="H679" s="0" t="s">
        <v>3515</v>
      </c>
      <c r="I679" s="0" t="s">
        <v>3516</v>
      </c>
      <c r="J679" s="0" t="str">
        <f aca="false">IF(H679="Present",H679&amp;"_"&amp;I679,H679)</f>
        <v>Absent</v>
      </c>
    </row>
    <row r="680" customFormat="false" ht="14.25" hidden="false" customHeight="false" outlineLevel="0" collapsed="false">
      <c r="A680" s="0" t="s">
        <v>185</v>
      </c>
      <c r="B680" s="64" t="n">
        <f aca="false">VLOOKUP(A680,SampleData!A$1:E$220,4,FALSE())</f>
        <v>55.992065</v>
      </c>
      <c r="C680" s="64" t="n">
        <f aca="false">VLOOKUP(A680,SampleData!A$1:E$220,5,FALSE())</f>
        <v>11.968922</v>
      </c>
      <c r="D680" s="66" t="s">
        <v>3519</v>
      </c>
      <c r="E680" s="64" t="s">
        <v>3520</v>
      </c>
      <c r="F680" s="0" t="s">
        <v>697</v>
      </c>
      <c r="G680" s="0" t="s">
        <v>735</v>
      </c>
      <c r="H680" s="0" t="s">
        <v>3515</v>
      </c>
      <c r="I680" s="0" t="s">
        <v>3516</v>
      </c>
      <c r="J680" s="0" t="str">
        <f aca="false">IF(H680="Present",H680&amp;"_"&amp;I680,H680)</f>
        <v>Absent</v>
      </c>
    </row>
    <row r="681" customFormat="false" ht="14.25" hidden="false" customHeight="false" outlineLevel="0" collapsed="false">
      <c r="A681" s="0" t="s">
        <v>185</v>
      </c>
      <c r="B681" s="64" t="n">
        <f aca="false">VLOOKUP(A681,SampleData!A$1:E$220,4,FALSE())</f>
        <v>55.992065</v>
      </c>
      <c r="C681" s="64" t="n">
        <f aca="false">VLOOKUP(A681,SampleData!A$1:E$220,5,FALSE())</f>
        <v>11.968922</v>
      </c>
      <c r="D681" s="66" t="s">
        <v>3521</v>
      </c>
      <c r="E681" s="64" t="s">
        <v>208</v>
      </c>
      <c r="F681" s="0" t="s">
        <v>704</v>
      </c>
      <c r="G681" s="0" t="s">
        <v>735</v>
      </c>
      <c r="H681" s="0" t="s">
        <v>3515</v>
      </c>
      <c r="I681" s="0" t="s">
        <v>3516</v>
      </c>
      <c r="J681" s="0" t="str">
        <f aca="false">IF(H681="Present",H681&amp;"_"&amp;I681,H681)</f>
        <v>Absent</v>
      </c>
    </row>
    <row r="682" customFormat="false" ht="14.25" hidden="false" customHeight="false" outlineLevel="0" collapsed="false">
      <c r="A682" s="0" t="s">
        <v>185</v>
      </c>
      <c r="B682" s="64" t="n">
        <f aca="false">VLOOKUP(A682,SampleData!A$1:E$220,4,FALSE())</f>
        <v>55.992065</v>
      </c>
      <c r="C682" s="64" t="n">
        <f aca="false">VLOOKUP(A682,SampleData!A$1:E$220,5,FALSE())</f>
        <v>11.968922</v>
      </c>
      <c r="D682" s="66" t="s">
        <v>3522</v>
      </c>
      <c r="E682" s="64" t="s">
        <v>3523</v>
      </c>
      <c r="F682" s="0" t="s">
        <v>708</v>
      </c>
      <c r="G682" s="0" t="s">
        <v>3514</v>
      </c>
      <c r="H682" s="0" t="s">
        <v>3515</v>
      </c>
      <c r="I682" s="0" t="s">
        <v>3516</v>
      </c>
      <c r="J682" s="0" t="str">
        <f aca="false">IF(H682="Present",H682&amp;"_"&amp;I682,H682)</f>
        <v>Absent</v>
      </c>
    </row>
    <row r="683" customFormat="false" ht="14.25" hidden="false" customHeight="false" outlineLevel="0" collapsed="false">
      <c r="A683" s="0" t="s">
        <v>185</v>
      </c>
      <c r="B683" s="64" t="n">
        <f aca="false">VLOOKUP(A683,SampleData!A$1:E$220,4,FALSE())</f>
        <v>55.992065</v>
      </c>
      <c r="C683" s="64" t="n">
        <f aca="false">VLOOKUP(A683,SampleData!A$1:E$220,5,FALSE())</f>
        <v>11.968922</v>
      </c>
      <c r="D683" s="66" t="s">
        <v>3522</v>
      </c>
      <c r="E683" s="64" t="s">
        <v>3523</v>
      </c>
      <c r="F683" s="0" t="s">
        <v>708</v>
      </c>
      <c r="G683" s="0" t="s">
        <v>735</v>
      </c>
      <c r="H683" s="0" t="s">
        <v>3515</v>
      </c>
      <c r="I683" s="0" t="s">
        <v>3516</v>
      </c>
      <c r="J683" s="0" t="str">
        <f aca="false">IF(H683="Present",H683&amp;"_"&amp;I683,H683)</f>
        <v>Absent</v>
      </c>
    </row>
    <row r="684" customFormat="false" ht="14.25" hidden="false" customHeight="false" outlineLevel="0" collapsed="false">
      <c r="A684" s="0" t="s">
        <v>185</v>
      </c>
      <c r="B684" s="64" t="n">
        <f aca="false">VLOOKUP(A684,SampleData!A$1:E$220,4,FALSE())</f>
        <v>55.992065</v>
      </c>
      <c r="C684" s="64" t="n">
        <f aca="false">VLOOKUP(A684,SampleData!A$1:E$220,5,FALSE())</f>
        <v>11.968922</v>
      </c>
      <c r="D684" s="66" t="s">
        <v>3524</v>
      </c>
      <c r="E684" s="64" t="s">
        <v>3525</v>
      </c>
      <c r="F684" s="0" t="s">
        <v>699</v>
      </c>
      <c r="G684" s="0" t="s">
        <v>735</v>
      </c>
      <c r="H684" s="0" t="s">
        <v>3515</v>
      </c>
      <c r="I684" s="0" t="s">
        <v>3516</v>
      </c>
      <c r="J684" s="0" t="str">
        <f aca="false">IF(H684="Present",H684&amp;"_"&amp;I684,H684)</f>
        <v>Absent</v>
      </c>
    </row>
    <row r="685" customFormat="false" ht="14.25" hidden="false" customHeight="false" outlineLevel="0" collapsed="false">
      <c r="A685" s="0" t="s">
        <v>185</v>
      </c>
      <c r="B685" s="64" t="n">
        <f aca="false">VLOOKUP(A685,SampleData!A$1:E$220,4,FALSE())</f>
        <v>55.992065</v>
      </c>
      <c r="C685" s="64" t="n">
        <f aca="false">VLOOKUP(A685,SampleData!A$1:E$220,5,FALSE())</f>
        <v>11.968922</v>
      </c>
      <c r="D685" s="66" t="s">
        <v>229</v>
      </c>
      <c r="E685" s="0" t="s">
        <v>199</v>
      </c>
      <c r="F685" s="0" t="s">
        <v>199</v>
      </c>
      <c r="G685" s="0" t="s">
        <v>735</v>
      </c>
      <c r="H685" s="0" t="s">
        <v>3515</v>
      </c>
      <c r="I685" s="0" t="s">
        <v>3516</v>
      </c>
      <c r="J685" s="0" t="str">
        <f aca="false">IF(H685="Present",H685&amp;"_"&amp;I685,H685)</f>
        <v>Absent</v>
      </c>
    </row>
    <row r="686" customFormat="false" ht="14.25" hidden="false" customHeight="false" outlineLevel="0" collapsed="false">
      <c r="A686" s="0" t="s">
        <v>185</v>
      </c>
      <c r="B686" s="64" t="n">
        <f aca="false">VLOOKUP(A686,SampleData!A$1:E$220,4,FALSE())</f>
        <v>55.992065</v>
      </c>
      <c r="C686" s="64" t="n">
        <f aca="false">VLOOKUP(A686,SampleData!A$1:E$220,5,FALSE())</f>
        <v>11.968922</v>
      </c>
      <c r="D686" s="66" t="s">
        <v>229</v>
      </c>
      <c r="E686" s="0" t="s">
        <v>199</v>
      </c>
      <c r="F686" s="0" t="s">
        <v>199</v>
      </c>
      <c r="G686" s="0" t="s">
        <v>3514</v>
      </c>
      <c r="H686" s="0" t="s">
        <v>3515</v>
      </c>
      <c r="I686" s="0" t="s">
        <v>3516</v>
      </c>
      <c r="J686" s="0" t="str">
        <f aca="false">IF(H686="Present",H686&amp;"_"&amp;I686,H686)</f>
        <v>Absent</v>
      </c>
    </row>
    <row r="687" customFormat="false" ht="14.25" hidden="false" customHeight="false" outlineLevel="0" collapsed="false">
      <c r="A687" s="0" t="s">
        <v>185</v>
      </c>
      <c r="B687" s="64" t="n">
        <f aca="false">VLOOKUP(A687,SampleData!A$1:E$220,4,FALSE())</f>
        <v>55.992065</v>
      </c>
      <c r="C687" s="64" t="n">
        <f aca="false">VLOOKUP(A687,SampleData!A$1:E$220,5,FALSE())</f>
        <v>11.968922</v>
      </c>
      <c r="D687" s="66" t="s">
        <v>3526</v>
      </c>
      <c r="E687" s="0" t="s">
        <v>385</v>
      </c>
      <c r="F687" s="0" t="s">
        <v>385</v>
      </c>
      <c r="G687" s="0" t="s">
        <v>735</v>
      </c>
      <c r="H687" s="0" t="s">
        <v>3515</v>
      </c>
      <c r="I687" s="0" t="s">
        <v>3516</v>
      </c>
      <c r="J687" s="0" t="str">
        <f aca="false">IF(H687="Present",H687&amp;"_"&amp;I687,H687)</f>
        <v>Absent</v>
      </c>
    </row>
    <row r="688" customFormat="false" ht="14.25" hidden="false" customHeight="false" outlineLevel="0" collapsed="false">
      <c r="A688" s="0" t="s">
        <v>185</v>
      </c>
      <c r="B688" s="64" t="n">
        <f aca="false">VLOOKUP(A688,SampleData!A$1:E$220,4,FALSE())</f>
        <v>55.992065</v>
      </c>
      <c r="C688" s="64" t="n">
        <f aca="false">VLOOKUP(A688,SampleData!A$1:E$220,5,FALSE())</f>
        <v>11.968922</v>
      </c>
      <c r="D688" s="66" t="s">
        <v>3527</v>
      </c>
      <c r="E688" s="64" t="s">
        <v>74</v>
      </c>
      <c r="F688" s="0" t="s">
        <v>701</v>
      </c>
      <c r="G688" s="0" t="s">
        <v>3514</v>
      </c>
      <c r="H688" s="0" t="s">
        <v>3515</v>
      </c>
      <c r="I688" s="0" t="s">
        <v>3516</v>
      </c>
      <c r="J688" s="0" t="str">
        <f aca="false">IF(H688="Present",H688&amp;"_"&amp;I688,H688)</f>
        <v>Absent</v>
      </c>
    </row>
    <row r="689" customFormat="false" ht="14.25" hidden="false" customHeight="false" outlineLevel="0" collapsed="false">
      <c r="A689" s="0" t="s">
        <v>185</v>
      </c>
      <c r="B689" s="64" t="n">
        <f aca="false">VLOOKUP(A689,SampleData!A$1:E$220,4,FALSE())</f>
        <v>55.992065</v>
      </c>
      <c r="C689" s="64" t="n">
        <f aca="false">VLOOKUP(A689,SampleData!A$1:E$220,5,FALSE())</f>
        <v>11.968922</v>
      </c>
      <c r="D689" s="66" t="s">
        <v>3528</v>
      </c>
      <c r="E689" s="64" t="s">
        <v>177</v>
      </c>
      <c r="F689" s="0" t="s">
        <v>3529</v>
      </c>
      <c r="G689" s="0" t="s">
        <v>735</v>
      </c>
      <c r="H689" s="0" t="s">
        <v>3515</v>
      </c>
      <c r="I689" s="0" t="s">
        <v>3516</v>
      </c>
      <c r="J689" s="0" t="str">
        <f aca="false">IF(H689="Present",H689&amp;"_"&amp;I689,H689)</f>
        <v>Absent</v>
      </c>
    </row>
    <row r="690" customFormat="false" ht="14.25" hidden="false" customHeight="false" outlineLevel="0" collapsed="false">
      <c r="A690" s="0" t="s">
        <v>185</v>
      </c>
      <c r="B690" s="64" t="n">
        <f aca="false">VLOOKUP(A690,SampleData!A$1:E$220,4,FALSE())</f>
        <v>55.992065</v>
      </c>
      <c r="C690" s="64" t="n">
        <f aca="false">VLOOKUP(A690,SampleData!A$1:E$220,5,FALSE())</f>
        <v>11.968922</v>
      </c>
      <c r="D690" s="66" t="s">
        <v>3528</v>
      </c>
      <c r="E690" s="64" t="s">
        <v>177</v>
      </c>
      <c r="F690" s="0" t="s">
        <v>3529</v>
      </c>
      <c r="G690" s="0" t="s">
        <v>735</v>
      </c>
      <c r="H690" s="0" t="s">
        <v>3515</v>
      </c>
      <c r="I690" s="0" t="s">
        <v>3516</v>
      </c>
      <c r="J690" s="0" t="str">
        <f aca="false">IF(H690="Present",H690&amp;"_"&amp;I690,H690)</f>
        <v>Absent</v>
      </c>
    </row>
    <row r="691" customFormat="false" ht="14.25" hidden="false" customHeight="false" outlineLevel="0" collapsed="false">
      <c r="A691" s="0" t="s">
        <v>185</v>
      </c>
      <c r="B691" s="64" t="n">
        <f aca="false">VLOOKUP(A691,SampleData!A$1:E$220,4,FALSE())</f>
        <v>55.992065</v>
      </c>
      <c r="C691" s="64" t="n">
        <f aca="false">VLOOKUP(A691,SampleData!A$1:E$220,5,FALSE())</f>
        <v>11.968922</v>
      </c>
      <c r="D691" s="66" t="s">
        <v>3530</v>
      </c>
      <c r="E691" s="64" t="s">
        <v>3531</v>
      </c>
      <c r="F691" s="0" t="s">
        <v>700</v>
      </c>
      <c r="G691" s="0" t="s">
        <v>735</v>
      </c>
      <c r="H691" s="0" t="s">
        <v>3515</v>
      </c>
      <c r="I691" s="0" t="s">
        <v>3516</v>
      </c>
      <c r="J691" s="0" t="str">
        <f aca="false">IF(H691="Present",H691&amp;"_"&amp;I691,H691)</f>
        <v>Absent</v>
      </c>
    </row>
    <row r="692" customFormat="false" ht="14.25" hidden="false" customHeight="false" outlineLevel="0" collapsed="false">
      <c r="A692" s="0" t="s">
        <v>185</v>
      </c>
      <c r="B692" s="64" t="n">
        <f aca="false">VLOOKUP(A692,SampleData!A$1:E$220,4,FALSE())</f>
        <v>55.992065</v>
      </c>
      <c r="C692" s="64" t="n">
        <f aca="false">VLOOKUP(A692,SampleData!A$1:E$220,5,FALSE())</f>
        <v>11.968922</v>
      </c>
      <c r="D692" s="66" t="s">
        <v>3532</v>
      </c>
      <c r="E692" s="64" t="s">
        <v>353</v>
      </c>
      <c r="F692" s="0" t="s">
        <v>696</v>
      </c>
      <c r="G692" s="0" t="s">
        <v>3514</v>
      </c>
      <c r="H692" s="0" t="s">
        <v>3515</v>
      </c>
      <c r="I692" s="0" t="s">
        <v>3516</v>
      </c>
      <c r="J692" s="0" t="str">
        <f aca="false">IF(H692="Present",H692&amp;"_"&amp;I692,H692)</f>
        <v>Absent</v>
      </c>
    </row>
    <row r="693" customFormat="false" ht="14.25" hidden="false" customHeight="false" outlineLevel="0" collapsed="false">
      <c r="A693" s="0" t="s">
        <v>185</v>
      </c>
      <c r="B693" s="64" t="n">
        <f aca="false">VLOOKUP(A693,SampleData!A$1:E$220,4,FALSE())</f>
        <v>55.992065</v>
      </c>
      <c r="C693" s="64" t="n">
        <f aca="false">VLOOKUP(A693,SampleData!A$1:E$220,5,FALSE())</f>
        <v>11.968922</v>
      </c>
      <c r="D693" s="66" t="s">
        <v>3532</v>
      </c>
      <c r="E693" s="64" t="s">
        <v>353</v>
      </c>
      <c r="F693" s="0" t="s">
        <v>696</v>
      </c>
      <c r="G693" s="0" t="s">
        <v>3514</v>
      </c>
      <c r="H693" s="0" t="s">
        <v>3515</v>
      </c>
      <c r="I693" s="0" t="s">
        <v>3516</v>
      </c>
      <c r="J693" s="0" t="str">
        <f aca="false">IF(H693="Present",H693&amp;"_"&amp;I693,H693)</f>
        <v>Absent</v>
      </c>
    </row>
    <row r="694" customFormat="false" ht="14.25" hidden="false" customHeight="false" outlineLevel="0" collapsed="false">
      <c r="A694" s="0" t="s">
        <v>185</v>
      </c>
      <c r="B694" s="64" t="n">
        <f aca="false">VLOOKUP(A694,SampleData!A$1:E$220,4,FALSE())</f>
        <v>55.992065</v>
      </c>
      <c r="C694" s="64" t="n">
        <f aca="false">VLOOKUP(A694,SampleData!A$1:E$220,5,FALSE())</f>
        <v>11.968922</v>
      </c>
      <c r="D694" s="66" t="s">
        <v>3534</v>
      </c>
      <c r="E694" s="64" t="s">
        <v>62</v>
      </c>
      <c r="F694" s="0" t="s">
        <v>702</v>
      </c>
      <c r="G694" s="0" t="s">
        <v>735</v>
      </c>
      <c r="H694" s="0" t="s">
        <v>3533</v>
      </c>
      <c r="I694" s="0" t="s">
        <v>3535</v>
      </c>
      <c r="J694" s="0" t="str">
        <f aca="false">IF(H694="Present",H694&amp;"_"&amp;I694,H694)</f>
        <v>Present_Ct&lt;41</v>
      </c>
    </row>
    <row r="695" customFormat="false" ht="14.25" hidden="false" customHeight="false" outlineLevel="0" collapsed="false">
      <c r="A695" s="0" t="s">
        <v>185</v>
      </c>
      <c r="B695" s="64" t="n">
        <f aca="false">VLOOKUP(A695,SampleData!A$1:E$220,4,FALSE())</f>
        <v>55.992065</v>
      </c>
      <c r="C695" s="64" t="n">
        <f aca="false">VLOOKUP(A695,SampleData!A$1:E$220,5,FALSE())</f>
        <v>11.968922</v>
      </c>
      <c r="D695" s="66" t="s">
        <v>3534</v>
      </c>
      <c r="E695" s="64" t="s">
        <v>62</v>
      </c>
      <c r="F695" s="0" t="s">
        <v>702</v>
      </c>
      <c r="G695" s="0" t="s">
        <v>3514</v>
      </c>
      <c r="H695" s="0" t="s">
        <v>3533</v>
      </c>
      <c r="I695" s="0" t="s">
        <v>3535</v>
      </c>
      <c r="J695" s="0" t="str">
        <f aca="false">IF(H695="Present",H695&amp;"_"&amp;I695,H695)</f>
        <v>Present_Ct&lt;41</v>
      </c>
    </row>
    <row r="696" customFormat="false" ht="14.25" hidden="false" customHeight="false" outlineLevel="0" collapsed="false">
      <c r="A696" s="0" t="s">
        <v>185</v>
      </c>
      <c r="B696" s="64" t="n">
        <f aca="false">VLOOKUP(A696,SampleData!A$1:E$220,4,FALSE())</f>
        <v>55.992065</v>
      </c>
      <c r="C696" s="64" t="n">
        <f aca="false">VLOOKUP(A696,SampleData!A$1:E$220,5,FALSE())</f>
        <v>11.968922</v>
      </c>
      <c r="D696" s="66" t="s">
        <v>3536</v>
      </c>
      <c r="E696" s="0" t="s">
        <v>705</v>
      </c>
      <c r="F696" s="0" t="s">
        <v>705</v>
      </c>
      <c r="G696" s="0" t="s">
        <v>3514</v>
      </c>
      <c r="H696" s="0" t="s">
        <v>3533</v>
      </c>
      <c r="I696" s="0" t="s">
        <v>3535</v>
      </c>
      <c r="J696" s="0" t="str">
        <f aca="false">IF(H696="Present",H696&amp;"_"&amp;I696,H696)</f>
        <v>Present_Ct&lt;41</v>
      </c>
    </row>
    <row r="697" customFormat="false" ht="14.25" hidden="false" customHeight="false" outlineLevel="0" collapsed="false">
      <c r="A697" s="0" t="s">
        <v>185</v>
      </c>
      <c r="B697" s="64" t="n">
        <f aca="false">VLOOKUP(A697,SampleData!A$1:E$220,4,FALSE())</f>
        <v>55.992065</v>
      </c>
      <c r="C697" s="64" t="n">
        <f aca="false">VLOOKUP(A697,SampleData!A$1:E$220,5,FALSE())</f>
        <v>11.968922</v>
      </c>
      <c r="D697" s="66" t="s">
        <v>3536</v>
      </c>
      <c r="E697" s="0" t="s">
        <v>705</v>
      </c>
      <c r="F697" s="0" t="s">
        <v>705</v>
      </c>
      <c r="G697" s="0" t="s">
        <v>3514</v>
      </c>
      <c r="H697" s="0" t="s">
        <v>3533</v>
      </c>
      <c r="I697" s="0" t="s">
        <v>3535</v>
      </c>
      <c r="J697" s="0" t="str">
        <f aca="false">IF(H697="Present",H697&amp;"_"&amp;I697,H697)</f>
        <v>Present_Ct&lt;41</v>
      </c>
    </row>
    <row r="698" customFormat="false" ht="14.25" hidden="false" customHeight="false" outlineLevel="0" collapsed="false">
      <c r="A698" s="0" t="s">
        <v>185</v>
      </c>
      <c r="B698" s="64" t="n">
        <f aca="false">VLOOKUP(A698,SampleData!A$1:E$220,4,FALSE())</f>
        <v>55.992065</v>
      </c>
      <c r="C698" s="64" t="n">
        <f aca="false">VLOOKUP(A698,SampleData!A$1:E$220,5,FALSE())</f>
        <v>11.968922</v>
      </c>
      <c r="D698" s="66" t="s">
        <v>3537</v>
      </c>
      <c r="E698" s="0" t="s">
        <v>698</v>
      </c>
      <c r="F698" s="0" t="s">
        <v>698</v>
      </c>
      <c r="G698" s="0" t="s">
        <v>3514</v>
      </c>
      <c r="H698" s="0" t="s">
        <v>3515</v>
      </c>
      <c r="I698" s="0" t="s">
        <v>3516</v>
      </c>
      <c r="J698" s="0" t="str">
        <f aca="false">IF(H698="Present",H698&amp;"_"&amp;I698,H698)</f>
        <v>Absent</v>
      </c>
    </row>
    <row r="699" customFormat="false" ht="14.25" hidden="false" customHeight="false" outlineLevel="0" collapsed="false">
      <c r="A699" s="0" t="s">
        <v>185</v>
      </c>
      <c r="B699" s="64" t="n">
        <f aca="false">VLOOKUP(A699,SampleData!A$1:E$220,4,FALSE())</f>
        <v>55.992065</v>
      </c>
      <c r="C699" s="64" t="n">
        <f aca="false">VLOOKUP(A699,SampleData!A$1:E$220,5,FALSE())</f>
        <v>11.968922</v>
      </c>
      <c r="D699" s="66" t="s">
        <v>3538</v>
      </c>
      <c r="E699" s="64" t="s">
        <v>3539</v>
      </c>
      <c r="F699" s="0" t="s">
        <v>706</v>
      </c>
      <c r="G699" s="0" t="s">
        <v>3514</v>
      </c>
      <c r="H699" s="0" t="s">
        <v>3533</v>
      </c>
      <c r="I699" s="0" t="s">
        <v>3535</v>
      </c>
      <c r="J699" s="0" t="str">
        <f aca="false">IF(H699="Present",H699&amp;"_"&amp;I699,H699)</f>
        <v>Present_Ct&lt;41</v>
      </c>
    </row>
    <row r="700" customFormat="false" ht="14.25" hidden="false" customHeight="false" outlineLevel="0" collapsed="false">
      <c r="A700" s="0" t="s">
        <v>185</v>
      </c>
      <c r="B700" s="64" t="n">
        <f aca="false">VLOOKUP(A700,SampleData!A$1:E$220,4,FALSE())</f>
        <v>55.992065</v>
      </c>
      <c r="C700" s="64" t="n">
        <f aca="false">VLOOKUP(A700,SampleData!A$1:E$220,5,FALSE())</f>
        <v>11.968922</v>
      </c>
      <c r="D700" s="66" t="s">
        <v>3537</v>
      </c>
      <c r="E700" s="0" t="s">
        <v>698</v>
      </c>
      <c r="F700" s="0" t="s">
        <v>698</v>
      </c>
      <c r="G700" s="0" t="s">
        <v>3514</v>
      </c>
      <c r="H700" s="0" t="s">
        <v>3515</v>
      </c>
      <c r="I700" s="0" t="s">
        <v>3516</v>
      </c>
      <c r="J700" s="0" t="str">
        <f aca="false">IF(H700="Present",H700&amp;"_"&amp;I700,H700)</f>
        <v>Absent</v>
      </c>
    </row>
    <row r="701" customFormat="false" ht="14.25" hidden="false" customHeight="false" outlineLevel="0" collapsed="false">
      <c r="A701" s="0" t="s">
        <v>185</v>
      </c>
      <c r="B701" s="64" t="n">
        <f aca="false">VLOOKUP(A701,SampleData!A$1:E$220,4,FALSE())</f>
        <v>55.992065</v>
      </c>
      <c r="C701" s="64" t="n">
        <f aca="false">VLOOKUP(A701,SampleData!A$1:E$220,5,FALSE())</f>
        <v>11.968922</v>
      </c>
      <c r="D701" s="66" t="s">
        <v>3512</v>
      </c>
      <c r="E701" s="64" t="s">
        <v>3513</v>
      </c>
      <c r="F701" s="0" t="s">
        <v>703</v>
      </c>
      <c r="G701" s="0" t="s">
        <v>735</v>
      </c>
      <c r="H701" s="0" t="s">
        <v>3515</v>
      </c>
      <c r="I701" s="0" t="s">
        <v>3516</v>
      </c>
      <c r="J701" s="0" t="str">
        <f aca="false">IF(H701="Present",H701&amp;"_"&amp;I701,H701)</f>
        <v>Absent</v>
      </c>
    </row>
    <row r="702" customFormat="false" ht="14.25" hidden="false" customHeight="false" outlineLevel="0" collapsed="false">
      <c r="A702" s="0" t="s">
        <v>185</v>
      </c>
      <c r="B702" s="64" t="n">
        <f aca="false">VLOOKUP(A702,SampleData!A$1:E$220,4,FALSE())</f>
        <v>55.992065</v>
      </c>
      <c r="C702" s="64" t="n">
        <f aca="false">VLOOKUP(A702,SampleData!A$1:E$220,5,FALSE())</f>
        <v>11.968922</v>
      </c>
      <c r="D702" s="66" t="s">
        <v>3517</v>
      </c>
      <c r="E702" s="64" t="s">
        <v>636</v>
      </c>
      <c r="F702" s="0" t="s">
        <v>709</v>
      </c>
      <c r="G702" s="0" t="s">
        <v>735</v>
      </c>
      <c r="H702" s="0" t="s">
        <v>3515</v>
      </c>
      <c r="I702" s="0" t="s">
        <v>3516</v>
      </c>
      <c r="J702" s="0" t="str">
        <f aca="false">IF(H702="Present",H702&amp;"_"&amp;I702,H702)</f>
        <v>Absent</v>
      </c>
    </row>
    <row r="703" customFormat="false" ht="14.25" hidden="false" customHeight="false" outlineLevel="0" collapsed="false">
      <c r="A703" s="0" t="s">
        <v>185</v>
      </c>
      <c r="B703" s="64" t="n">
        <f aca="false">VLOOKUP(A703,SampleData!A$1:E$220,4,FALSE())</f>
        <v>55.992065</v>
      </c>
      <c r="C703" s="64" t="n">
        <f aca="false">VLOOKUP(A703,SampleData!A$1:E$220,5,FALSE())</f>
        <v>11.968922</v>
      </c>
      <c r="D703" s="66" t="s">
        <v>3518</v>
      </c>
      <c r="E703" s="0" t="s">
        <v>710</v>
      </c>
      <c r="F703" s="0" t="s">
        <v>710</v>
      </c>
      <c r="G703" s="0" t="s">
        <v>735</v>
      </c>
      <c r="H703" s="0" t="s">
        <v>3515</v>
      </c>
      <c r="I703" s="0" t="s">
        <v>3516</v>
      </c>
      <c r="J703" s="0" t="str">
        <f aca="false">IF(H703="Present",H703&amp;"_"&amp;I703,H703)</f>
        <v>Absent</v>
      </c>
    </row>
    <row r="704" customFormat="false" ht="14.25" hidden="false" customHeight="false" outlineLevel="0" collapsed="false">
      <c r="A704" s="0" t="s">
        <v>185</v>
      </c>
      <c r="B704" s="64" t="n">
        <f aca="false">VLOOKUP(A704,SampleData!A$1:E$220,4,FALSE())</f>
        <v>55.992065</v>
      </c>
      <c r="C704" s="64" t="n">
        <f aca="false">VLOOKUP(A704,SampleData!A$1:E$220,5,FALSE())</f>
        <v>11.968922</v>
      </c>
      <c r="D704" s="66" t="s">
        <v>3519</v>
      </c>
      <c r="E704" s="64" t="s">
        <v>3520</v>
      </c>
      <c r="F704" s="0" t="s">
        <v>697</v>
      </c>
      <c r="G704" s="0" t="s">
        <v>735</v>
      </c>
      <c r="H704" s="0" t="s">
        <v>3515</v>
      </c>
      <c r="I704" s="0" t="s">
        <v>3516</v>
      </c>
      <c r="J704" s="0" t="str">
        <f aca="false">IF(H704="Present",H704&amp;"_"&amp;I704,H704)</f>
        <v>Absent</v>
      </c>
    </row>
    <row r="705" customFormat="false" ht="14.25" hidden="false" customHeight="false" outlineLevel="0" collapsed="false">
      <c r="A705" s="0" t="s">
        <v>185</v>
      </c>
      <c r="B705" s="64" t="n">
        <f aca="false">VLOOKUP(A705,SampleData!A$1:E$220,4,FALSE())</f>
        <v>55.992065</v>
      </c>
      <c r="C705" s="64" t="n">
        <f aca="false">VLOOKUP(A705,SampleData!A$1:E$220,5,FALSE())</f>
        <v>11.968922</v>
      </c>
      <c r="D705" s="66" t="s">
        <v>3521</v>
      </c>
      <c r="E705" s="64" t="s">
        <v>208</v>
      </c>
      <c r="F705" s="0" t="s">
        <v>704</v>
      </c>
      <c r="G705" s="0" t="s">
        <v>735</v>
      </c>
      <c r="H705" s="0" t="s">
        <v>3515</v>
      </c>
      <c r="I705" s="0" t="s">
        <v>3516</v>
      </c>
      <c r="J705" s="0" t="str">
        <f aca="false">IF(H705="Present",H705&amp;"_"&amp;I705,H705)</f>
        <v>Absent</v>
      </c>
    </row>
    <row r="706" customFormat="false" ht="14.25" hidden="false" customHeight="false" outlineLevel="0" collapsed="false">
      <c r="A706" s="0" t="s">
        <v>185</v>
      </c>
      <c r="B706" s="64" t="n">
        <f aca="false">VLOOKUP(A706,SampleData!A$1:E$220,4,FALSE())</f>
        <v>55.992065</v>
      </c>
      <c r="C706" s="64" t="n">
        <f aca="false">VLOOKUP(A706,SampleData!A$1:E$220,5,FALSE())</f>
        <v>11.968922</v>
      </c>
      <c r="D706" s="66" t="s">
        <v>3524</v>
      </c>
      <c r="E706" s="64" t="s">
        <v>3525</v>
      </c>
      <c r="F706" s="0" t="s">
        <v>699</v>
      </c>
      <c r="G706" s="0" t="s">
        <v>735</v>
      </c>
      <c r="H706" s="0" t="s">
        <v>3515</v>
      </c>
      <c r="I706" s="0" t="s">
        <v>3516</v>
      </c>
      <c r="J706" s="0" t="str">
        <f aca="false">IF(H706="Present",H706&amp;"_"&amp;I706,H706)</f>
        <v>Absent</v>
      </c>
    </row>
    <row r="707" customFormat="false" ht="14.25" hidden="false" customHeight="false" outlineLevel="0" collapsed="false">
      <c r="A707" s="0" t="s">
        <v>185</v>
      </c>
      <c r="B707" s="64" t="n">
        <f aca="false">VLOOKUP(A707,SampleData!A$1:E$220,4,FALSE())</f>
        <v>55.992065</v>
      </c>
      <c r="C707" s="64" t="n">
        <f aca="false">VLOOKUP(A707,SampleData!A$1:E$220,5,FALSE())</f>
        <v>11.968922</v>
      </c>
      <c r="D707" s="66" t="s">
        <v>3526</v>
      </c>
      <c r="E707" s="0" t="s">
        <v>385</v>
      </c>
      <c r="F707" s="0" t="s">
        <v>385</v>
      </c>
      <c r="G707" s="0" t="s">
        <v>3514</v>
      </c>
      <c r="H707" s="0" t="s">
        <v>3515</v>
      </c>
      <c r="I707" s="0" t="s">
        <v>3516</v>
      </c>
      <c r="J707" s="0" t="str">
        <f aca="false">IF(H707="Present",H707&amp;"_"&amp;I707,H707)</f>
        <v>Absent</v>
      </c>
    </row>
    <row r="708" customFormat="false" ht="14.25" hidden="false" customHeight="false" outlineLevel="0" collapsed="false">
      <c r="A708" s="0" t="s">
        <v>185</v>
      </c>
      <c r="B708" s="64" t="n">
        <f aca="false">VLOOKUP(A708,SampleData!A$1:E$220,4,FALSE())</f>
        <v>55.992065</v>
      </c>
      <c r="C708" s="64" t="n">
        <f aca="false">VLOOKUP(A708,SampleData!A$1:E$220,5,FALSE())</f>
        <v>11.968922</v>
      </c>
      <c r="D708" s="66" t="s">
        <v>3527</v>
      </c>
      <c r="E708" s="64" t="s">
        <v>74</v>
      </c>
      <c r="F708" s="0" t="s">
        <v>701</v>
      </c>
      <c r="G708" s="0" t="s">
        <v>3514</v>
      </c>
      <c r="H708" s="0" t="s">
        <v>3515</v>
      </c>
      <c r="I708" s="0" t="s">
        <v>3516</v>
      </c>
      <c r="J708" s="0" t="str">
        <f aca="false">IF(H708="Present",H708&amp;"_"&amp;I708,H708)</f>
        <v>Absent</v>
      </c>
    </row>
    <row r="709" customFormat="false" ht="14.25" hidden="false" customHeight="false" outlineLevel="0" collapsed="false">
      <c r="A709" s="0" t="s">
        <v>185</v>
      </c>
      <c r="B709" s="64" t="n">
        <f aca="false">VLOOKUP(A709,SampleData!A$1:E$220,4,FALSE())</f>
        <v>55.992065</v>
      </c>
      <c r="C709" s="64" t="n">
        <f aca="false">VLOOKUP(A709,SampleData!A$1:E$220,5,FALSE())</f>
        <v>11.968922</v>
      </c>
      <c r="D709" s="66" t="s">
        <v>3530</v>
      </c>
      <c r="E709" s="64" t="s">
        <v>3531</v>
      </c>
      <c r="F709" s="0" t="s">
        <v>700</v>
      </c>
      <c r="G709" s="0" t="s">
        <v>735</v>
      </c>
      <c r="H709" s="0" t="s">
        <v>3515</v>
      </c>
      <c r="I709" s="0" t="s">
        <v>3516</v>
      </c>
      <c r="J709" s="0" t="str">
        <f aca="false">IF(H709="Present",H709&amp;"_"&amp;I709,H709)</f>
        <v>Absent</v>
      </c>
    </row>
    <row r="710" customFormat="false" ht="14.25" hidden="false" customHeight="false" outlineLevel="0" collapsed="false">
      <c r="A710" s="0" t="s">
        <v>185</v>
      </c>
      <c r="B710" s="64" t="n">
        <f aca="false">VLOOKUP(A710,SampleData!A$1:E$220,4,FALSE())</f>
        <v>55.992065</v>
      </c>
      <c r="C710" s="64" t="n">
        <f aca="false">VLOOKUP(A710,SampleData!A$1:E$220,5,FALSE())</f>
        <v>11.968922</v>
      </c>
      <c r="D710" s="66" t="s">
        <v>3538</v>
      </c>
      <c r="E710" s="64" t="s">
        <v>3539</v>
      </c>
      <c r="F710" s="0" t="s">
        <v>706</v>
      </c>
      <c r="G710" s="0" t="s">
        <v>3514</v>
      </c>
      <c r="H710" s="0" t="s">
        <v>3515</v>
      </c>
      <c r="I710" s="0" t="s">
        <v>3516</v>
      </c>
      <c r="J710" s="0" t="str">
        <f aca="false">IF(H710="Present",H710&amp;"_"&amp;I710,H710)</f>
        <v>Absent</v>
      </c>
    </row>
    <row r="711" customFormat="false" ht="14.25" hidden="false" customHeight="false" outlineLevel="0" collapsed="false">
      <c r="A711" s="0" t="s">
        <v>193</v>
      </c>
      <c r="B711" s="64" t="n">
        <f aca="false">VLOOKUP(A711,SampleData!A$1:E$220,4,FALSE())</f>
        <v>55.6507</v>
      </c>
      <c r="C711" s="64" t="n">
        <f aca="false">VLOOKUP(A711,SampleData!A$1:E$220,5,FALSE())</f>
        <v>12.585</v>
      </c>
      <c r="D711" s="66" t="s">
        <v>3512</v>
      </c>
      <c r="E711" s="64" t="s">
        <v>3513</v>
      </c>
      <c r="F711" s="0" t="s">
        <v>703</v>
      </c>
      <c r="G711" s="0" t="s">
        <v>735</v>
      </c>
      <c r="H711" s="0" t="s">
        <v>3515</v>
      </c>
      <c r="I711" s="0" t="s">
        <v>3516</v>
      </c>
      <c r="J711" s="0" t="str">
        <f aca="false">IF(H711="Present",H711&amp;"_"&amp;I711,H711)</f>
        <v>Absent</v>
      </c>
    </row>
    <row r="712" customFormat="false" ht="14.25" hidden="false" customHeight="false" outlineLevel="0" collapsed="false">
      <c r="A712" s="0" t="s">
        <v>193</v>
      </c>
      <c r="B712" s="64" t="n">
        <f aca="false">VLOOKUP(A712,SampleData!A$1:E$220,4,FALSE())</f>
        <v>55.6507</v>
      </c>
      <c r="C712" s="64" t="n">
        <f aca="false">VLOOKUP(A712,SampleData!A$1:E$220,5,FALSE())</f>
        <v>12.585</v>
      </c>
      <c r="D712" s="66" t="s">
        <v>3517</v>
      </c>
      <c r="E712" s="64" t="s">
        <v>636</v>
      </c>
      <c r="F712" s="0" t="s">
        <v>709</v>
      </c>
      <c r="G712" s="0" t="s">
        <v>3514</v>
      </c>
      <c r="H712" s="0" t="s">
        <v>3533</v>
      </c>
      <c r="I712" s="0" t="s">
        <v>3535</v>
      </c>
      <c r="J712" s="0" t="str">
        <f aca="false">IF(H712="Present",H712&amp;"_"&amp;I712,H712)</f>
        <v>Present_Ct&lt;41</v>
      </c>
    </row>
    <row r="713" customFormat="false" ht="14.25" hidden="false" customHeight="false" outlineLevel="0" collapsed="false">
      <c r="A713" s="0" t="s">
        <v>193</v>
      </c>
      <c r="B713" s="64" t="n">
        <f aca="false">VLOOKUP(A713,SampleData!A$1:E$220,4,FALSE())</f>
        <v>55.6507</v>
      </c>
      <c r="C713" s="64" t="n">
        <f aca="false">VLOOKUP(A713,SampleData!A$1:E$220,5,FALSE())</f>
        <v>12.585</v>
      </c>
      <c r="D713" s="66" t="s">
        <v>3518</v>
      </c>
      <c r="E713" s="0" t="s">
        <v>710</v>
      </c>
      <c r="F713" s="0" t="s">
        <v>710</v>
      </c>
      <c r="G713" s="0" t="s">
        <v>735</v>
      </c>
      <c r="H713" s="0" t="s">
        <v>3515</v>
      </c>
      <c r="I713" s="0" t="s">
        <v>3516</v>
      </c>
      <c r="J713" s="0" t="str">
        <f aca="false">IF(H713="Present",H713&amp;"_"&amp;I713,H713)</f>
        <v>Absent</v>
      </c>
    </row>
    <row r="714" customFormat="false" ht="14.25" hidden="false" customHeight="false" outlineLevel="0" collapsed="false">
      <c r="A714" s="0" t="s">
        <v>193</v>
      </c>
      <c r="B714" s="64" t="n">
        <f aca="false">VLOOKUP(A714,SampleData!A$1:E$220,4,FALSE())</f>
        <v>55.6507</v>
      </c>
      <c r="C714" s="64" t="n">
        <f aca="false">VLOOKUP(A714,SampleData!A$1:E$220,5,FALSE())</f>
        <v>12.585</v>
      </c>
      <c r="D714" s="66" t="s">
        <v>3519</v>
      </c>
      <c r="E714" s="64" t="s">
        <v>3520</v>
      </c>
      <c r="F714" s="0" t="s">
        <v>697</v>
      </c>
      <c r="G714" s="0" t="s">
        <v>735</v>
      </c>
      <c r="H714" s="0" t="s">
        <v>3515</v>
      </c>
      <c r="I714" s="0" t="s">
        <v>3516</v>
      </c>
      <c r="J714" s="0" t="str">
        <f aca="false">IF(H714="Present",H714&amp;"_"&amp;I714,H714)</f>
        <v>Absent</v>
      </c>
    </row>
    <row r="715" customFormat="false" ht="14.25" hidden="false" customHeight="false" outlineLevel="0" collapsed="false">
      <c r="A715" s="0" t="s">
        <v>193</v>
      </c>
      <c r="B715" s="64" t="n">
        <f aca="false">VLOOKUP(A715,SampleData!A$1:E$220,4,FALSE())</f>
        <v>55.6507</v>
      </c>
      <c r="C715" s="64" t="n">
        <f aca="false">VLOOKUP(A715,SampleData!A$1:E$220,5,FALSE())</f>
        <v>12.585</v>
      </c>
      <c r="D715" s="66" t="s">
        <v>3521</v>
      </c>
      <c r="E715" s="64" t="s">
        <v>208</v>
      </c>
      <c r="F715" s="0" t="s">
        <v>704</v>
      </c>
      <c r="G715" s="0" t="s">
        <v>735</v>
      </c>
      <c r="H715" s="0" t="s">
        <v>3515</v>
      </c>
      <c r="I715" s="0" t="s">
        <v>3516</v>
      </c>
      <c r="J715" s="0" t="str">
        <f aca="false">IF(H715="Present",H715&amp;"_"&amp;I715,H715)</f>
        <v>Absent</v>
      </c>
    </row>
    <row r="716" customFormat="false" ht="14.25" hidden="false" customHeight="false" outlineLevel="0" collapsed="false">
      <c r="A716" s="0" t="s">
        <v>193</v>
      </c>
      <c r="B716" s="64" t="n">
        <f aca="false">VLOOKUP(A716,SampleData!A$1:E$220,4,FALSE())</f>
        <v>55.6507</v>
      </c>
      <c r="C716" s="64" t="n">
        <f aca="false">VLOOKUP(A716,SampleData!A$1:E$220,5,FALSE())</f>
        <v>12.585</v>
      </c>
      <c r="D716" s="66" t="s">
        <v>3522</v>
      </c>
      <c r="E716" s="64" t="s">
        <v>3523</v>
      </c>
      <c r="F716" s="0" t="s">
        <v>708</v>
      </c>
      <c r="G716" s="0" t="s">
        <v>735</v>
      </c>
      <c r="H716" s="0" t="s">
        <v>3515</v>
      </c>
      <c r="I716" s="0" t="s">
        <v>3516</v>
      </c>
      <c r="J716" s="0" t="str">
        <f aca="false">IF(H716="Present",H716&amp;"_"&amp;I716,H716)</f>
        <v>Absent</v>
      </c>
    </row>
    <row r="717" customFormat="false" ht="14.25" hidden="false" customHeight="false" outlineLevel="0" collapsed="false">
      <c r="A717" s="0" t="s">
        <v>193</v>
      </c>
      <c r="B717" s="64" t="n">
        <f aca="false">VLOOKUP(A717,SampleData!A$1:E$220,4,FALSE())</f>
        <v>55.6507</v>
      </c>
      <c r="C717" s="64" t="n">
        <f aca="false">VLOOKUP(A717,SampleData!A$1:E$220,5,FALSE())</f>
        <v>12.585</v>
      </c>
      <c r="D717" s="66" t="s">
        <v>3522</v>
      </c>
      <c r="E717" s="64" t="s">
        <v>3523</v>
      </c>
      <c r="F717" s="0" t="s">
        <v>708</v>
      </c>
      <c r="G717" s="0" t="s">
        <v>735</v>
      </c>
      <c r="H717" s="0" t="s">
        <v>3515</v>
      </c>
      <c r="I717" s="0" t="s">
        <v>3516</v>
      </c>
      <c r="J717" s="0" t="str">
        <f aca="false">IF(H717="Present",H717&amp;"_"&amp;I717,H717)</f>
        <v>Absent</v>
      </c>
    </row>
    <row r="718" customFormat="false" ht="14.25" hidden="false" customHeight="false" outlineLevel="0" collapsed="false">
      <c r="A718" s="0" t="s">
        <v>193</v>
      </c>
      <c r="B718" s="64" t="n">
        <f aca="false">VLOOKUP(A718,SampleData!A$1:E$220,4,FALSE())</f>
        <v>55.6507</v>
      </c>
      <c r="C718" s="64" t="n">
        <f aca="false">VLOOKUP(A718,SampleData!A$1:E$220,5,FALSE())</f>
        <v>12.585</v>
      </c>
      <c r="D718" s="66" t="s">
        <v>3524</v>
      </c>
      <c r="E718" s="64" t="s">
        <v>3525</v>
      </c>
      <c r="F718" s="0" t="s">
        <v>699</v>
      </c>
      <c r="G718" s="0" t="s">
        <v>3514</v>
      </c>
      <c r="H718" s="0" t="s">
        <v>3515</v>
      </c>
      <c r="I718" s="0" t="s">
        <v>3516</v>
      </c>
      <c r="J718" s="0" t="str">
        <f aca="false">IF(H718="Present",H718&amp;"_"&amp;I718,H718)</f>
        <v>Absent</v>
      </c>
    </row>
    <row r="719" customFormat="false" ht="14.25" hidden="false" customHeight="false" outlineLevel="0" collapsed="false">
      <c r="A719" s="0" t="s">
        <v>193</v>
      </c>
      <c r="B719" s="64" t="n">
        <f aca="false">VLOOKUP(A719,SampleData!A$1:E$220,4,FALSE())</f>
        <v>55.6507</v>
      </c>
      <c r="C719" s="64" t="n">
        <f aca="false">VLOOKUP(A719,SampleData!A$1:E$220,5,FALSE())</f>
        <v>12.585</v>
      </c>
      <c r="D719" s="66" t="s">
        <v>229</v>
      </c>
      <c r="E719" s="0" t="s">
        <v>199</v>
      </c>
      <c r="F719" s="0" t="s">
        <v>199</v>
      </c>
      <c r="G719" s="0" t="s">
        <v>735</v>
      </c>
      <c r="H719" s="0" t="s">
        <v>3533</v>
      </c>
      <c r="I719" s="0" t="s">
        <v>3535</v>
      </c>
      <c r="J719" s="0" t="str">
        <f aca="false">IF(H719="Present",H719&amp;"_"&amp;I719,H719)</f>
        <v>Present_Ct&lt;41</v>
      </c>
    </row>
    <row r="720" customFormat="false" ht="14.25" hidden="false" customHeight="false" outlineLevel="0" collapsed="false">
      <c r="A720" s="0" t="s">
        <v>193</v>
      </c>
      <c r="B720" s="64" t="n">
        <f aca="false">VLOOKUP(A720,SampleData!A$1:E$220,4,FALSE())</f>
        <v>55.6507</v>
      </c>
      <c r="C720" s="64" t="n">
        <f aca="false">VLOOKUP(A720,SampleData!A$1:E$220,5,FALSE())</f>
        <v>12.585</v>
      </c>
      <c r="D720" s="66" t="s">
        <v>229</v>
      </c>
      <c r="E720" s="0" t="s">
        <v>199</v>
      </c>
      <c r="F720" s="0" t="s">
        <v>199</v>
      </c>
      <c r="G720" s="0" t="s">
        <v>735</v>
      </c>
      <c r="H720" s="0" t="s">
        <v>3533</v>
      </c>
      <c r="I720" s="0" t="s">
        <v>3535</v>
      </c>
      <c r="J720" s="0" t="str">
        <f aca="false">IF(H720="Present",H720&amp;"_"&amp;I720,H720)</f>
        <v>Present_Ct&lt;41</v>
      </c>
    </row>
    <row r="721" customFormat="false" ht="14.25" hidden="false" customHeight="false" outlineLevel="0" collapsed="false">
      <c r="A721" s="0" t="s">
        <v>193</v>
      </c>
      <c r="B721" s="64" t="n">
        <f aca="false">VLOOKUP(A721,SampleData!A$1:E$220,4,FALSE())</f>
        <v>55.6507</v>
      </c>
      <c r="C721" s="64" t="n">
        <f aca="false">VLOOKUP(A721,SampleData!A$1:E$220,5,FALSE())</f>
        <v>12.585</v>
      </c>
      <c r="D721" s="66" t="s">
        <v>3526</v>
      </c>
      <c r="E721" s="0" t="s">
        <v>385</v>
      </c>
      <c r="F721" s="0" t="s">
        <v>385</v>
      </c>
      <c r="G721" s="0" t="s">
        <v>735</v>
      </c>
      <c r="H721" s="0" t="s">
        <v>3515</v>
      </c>
      <c r="I721" s="0" t="s">
        <v>3516</v>
      </c>
      <c r="J721" s="0" t="str">
        <f aca="false">IF(H721="Present",H721&amp;"_"&amp;I721,H721)</f>
        <v>Absent</v>
      </c>
    </row>
    <row r="722" customFormat="false" ht="14.25" hidden="false" customHeight="false" outlineLevel="0" collapsed="false">
      <c r="A722" s="0" t="s">
        <v>193</v>
      </c>
      <c r="B722" s="64" t="n">
        <f aca="false">VLOOKUP(A722,SampleData!A$1:E$220,4,FALSE())</f>
        <v>55.6507</v>
      </c>
      <c r="C722" s="64" t="n">
        <f aca="false">VLOOKUP(A722,SampleData!A$1:E$220,5,FALSE())</f>
        <v>12.585</v>
      </c>
      <c r="D722" s="66" t="s">
        <v>3527</v>
      </c>
      <c r="E722" s="64" t="s">
        <v>74</v>
      </c>
      <c r="F722" s="0" t="s">
        <v>701</v>
      </c>
      <c r="G722" s="0" t="s">
        <v>735</v>
      </c>
      <c r="H722" s="0" t="s">
        <v>3515</v>
      </c>
      <c r="I722" s="0" t="s">
        <v>3516</v>
      </c>
      <c r="J722" s="0" t="str">
        <f aca="false">IF(H722="Present",H722&amp;"_"&amp;I722,H722)</f>
        <v>Absent</v>
      </c>
    </row>
    <row r="723" customFormat="false" ht="14.25" hidden="false" customHeight="false" outlineLevel="0" collapsed="false">
      <c r="A723" s="0" t="s">
        <v>193</v>
      </c>
      <c r="B723" s="64" t="n">
        <f aca="false">VLOOKUP(A723,SampleData!A$1:E$220,4,FALSE())</f>
        <v>55.6507</v>
      </c>
      <c r="C723" s="64" t="n">
        <f aca="false">VLOOKUP(A723,SampleData!A$1:E$220,5,FALSE())</f>
        <v>12.585</v>
      </c>
      <c r="D723" s="66" t="s">
        <v>3528</v>
      </c>
      <c r="E723" s="64" t="s">
        <v>177</v>
      </c>
      <c r="F723" s="0" t="s">
        <v>3529</v>
      </c>
      <c r="G723" s="0" t="s">
        <v>735</v>
      </c>
      <c r="H723" s="0" t="s">
        <v>3533</v>
      </c>
      <c r="I723" s="0" t="s">
        <v>3535</v>
      </c>
      <c r="J723" s="0" t="str">
        <f aca="false">IF(H723="Present",H723&amp;"_"&amp;I723,H723)</f>
        <v>Present_Ct&lt;41</v>
      </c>
    </row>
    <row r="724" customFormat="false" ht="14.25" hidden="false" customHeight="false" outlineLevel="0" collapsed="false">
      <c r="A724" s="0" t="s">
        <v>193</v>
      </c>
      <c r="B724" s="64" t="n">
        <f aca="false">VLOOKUP(A724,SampleData!A$1:E$220,4,FALSE())</f>
        <v>55.6507</v>
      </c>
      <c r="C724" s="64" t="n">
        <f aca="false">VLOOKUP(A724,SampleData!A$1:E$220,5,FALSE())</f>
        <v>12.585</v>
      </c>
      <c r="D724" s="66" t="s">
        <v>3528</v>
      </c>
      <c r="E724" s="64" t="s">
        <v>177</v>
      </c>
      <c r="F724" s="0" t="s">
        <v>3529</v>
      </c>
      <c r="G724" s="0" t="s">
        <v>735</v>
      </c>
      <c r="H724" s="0" t="s">
        <v>3533</v>
      </c>
      <c r="I724" s="0" t="s">
        <v>3535</v>
      </c>
      <c r="J724" s="0" t="str">
        <f aca="false">IF(H724="Present",H724&amp;"_"&amp;I724,H724)</f>
        <v>Present_Ct&lt;41</v>
      </c>
    </row>
    <row r="725" customFormat="false" ht="14.25" hidden="false" customHeight="false" outlineLevel="0" collapsed="false">
      <c r="A725" s="0" t="s">
        <v>193</v>
      </c>
      <c r="B725" s="64" t="n">
        <f aca="false">VLOOKUP(A725,SampleData!A$1:E$220,4,FALSE())</f>
        <v>55.6507</v>
      </c>
      <c r="C725" s="64" t="n">
        <f aca="false">VLOOKUP(A725,SampleData!A$1:E$220,5,FALSE())</f>
        <v>12.585</v>
      </c>
      <c r="D725" s="66" t="s">
        <v>3530</v>
      </c>
      <c r="E725" s="64" t="s">
        <v>3531</v>
      </c>
      <c r="F725" s="0" t="s">
        <v>700</v>
      </c>
      <c r="G725" s="0" t="s">
        <v>3514</v>
      </c>
      <c r="H725" s="0" t="s">
        <v>3533</v>
      </c>
      <c r="I725" s="0" t="s">
        <v>3535</v>
      </c>
      <c r="J725" s="0" t="str">
        <f aca="false">IF(H725="Present",H725&amp;"_"&amp;I725,H725)</f>
        <v>Present_Ct&lt;41</v>
      </c>
    </row>
    <row r="726" customFormat="false" ht="14.25" hidden="false" customHeight="false" outlineLevel="0" collapsed="false">
      <c r="A726" s="0" t="s">
        <v>193</v>
      </c>
      <c r="B726" s="64" t="n">
        <f aca="false">VLOOKUP(A726,SampleData!A$1:E$220,4,FALSE())</f>
        <v>55.6507</v>
      </c>
      <c r="C726" s="64" t="n">
        <f aca="false">VLOOKUP(A726,SampleData!A$1:E$220,5,FALSE())</f>
        <v>12.585</v>
      </c>
      <c r="D726" s="66" t="s">
        <v>3530</v>
      </c>
      <c r="E726" s="64" t="s">
        <v>3531</v>
      </c>
      <c r="F726" s="0" t="s">
        <v>700</v>
      </c>
      <c r="G726" s="0" t="s">
        <v>735</v>
      </c>
      <c r="H726" s="0" t="s">
        <v>3533</v>
      </c>
      <c r="I726" s="0" t="s">
        <v>3535</v>
      </c>
      <c r="J726" s="0" t="str">
        <f aca="false">IF(H726="Present",H726&amp;"_"&amp;I726,H726)</f>
        <v>Present_Ct&lt;41</v>
      </c>
    </row>
    <row r="727" customFormat="false" ht="14.25" hidden="false" customHeight="false" outlineLevel="0" collapsed="false">
      <c r="A727" s="0" t="s">
        <v>193</v>
      </c>
      <c r="B727" s="64" t="n">
        <f aca="false">VLOOKUP(A727,SampleData!A$1:E$220,4,FALSE())</f>
        <v>55.6507</v>
      </c>
      <c r="C727" s="64" t="n">
        <f aca="false">VLOOKUP(A727,SampleData!A$1:E$220,5,FALSE())</f>
        <v>12.585</v>
      </c>
      <c r="D727" s="66" t="s">
        <v>3532</v>
      </c>
      <c r="E727" s="64" t="s">
        <v>353</v>
      </c>
      <c r="F727" s="0" t="s">
        <v>696</v>
      </c>
      <c r="G727" s="0" t="s">
        <v>735</v>
      </c>
      <c r="H727" s="0" t="s">
        <v>3533</v>
      </c>
      <c r="I727" s="0" t="s">
        <v>3535</v>
      </c>
      <c r="J727" s="0" t="str">
        <f aca="false">IF(H727="Present",H727&amp;"_"&amp;I727,H727)</f>
        <v>Present_Ct&lt;41</v>
      </c>
    </row>
    <row r="728" customFormat="false" ht="14.25" hidden="false" customHeight="false" outlineLevel="0" collapsed="false">
      <c r="A728" s="0" t="s">
        <v>193</v>
      </c>
      <c r="B728" s="64" t="n">
        <f aca="false">VLOOKUP(A728,SampleData!A$1:E$220,4,FALSE())</f>
        <v>55.6507</v>
      </c>
      <c r="C728" s="64" t="n">
        <f aca="false">VLOOKUP(A728,SampleData!A$1:E$220,5,FALSE())</f>
        <v>12.585</v>
      </c>
      <c r="D728" s="66" t="s">
        <v>3532</v>
      </c>
      <c r="E728" s="64" t="s">
        <v>353</v>
      </c>
      <c r="F728" s="0" t="s">
        <v>696</v>
      </c>
      <c r="G728" s="0" t="s">
        <v>735</v>
      </c>
      <c r="H728" s="0" t="s">
        <v>3533</v>
      </c>
      <c r="I728" s="0" t="s">
        <v>3535</v>
      </c>
      <c r="J728" s="0" t="str">
        <f aca="false">IF(H728="Present",H728&amp;"_"&amp;I728,H728)</f>
        <v>Present_Ct&lt;41</v>
      </c>
    </row>
    <row r="729" customFormat="false" ht="14.25" hidden="false" customHeight="false" outlineLevel="0" collapsed="false">
      <c r="A729" s="0" t="s">
        <v>193</v>
      </c>
      <c r="B729" s="64" t="n">
        <f aca="false">VLOOKUP(A729,SampleData!A$1:E$220,4,FALSE())</f>
        <v>55.6507</v>
      </c>
      <c r="C729" s="64" t="n">
        <f aca="false">VLOOKUP(A729,SampleData!A$1:E$220,5,FALSE())</f>
        <v>12.585</v>
      </c>
      <c r="D729" s="66" t="s">
        <v>3534</v>
      </c>
      <c r="E729" s="64" t="s">
        <v>62</v>
      </c>
      <c r="F729" s="0" t="s">
        <v>702</v>
      </c>
      <c r="G729" s="0" t="s">
        <v>735</v>
      </c>
      <c r="H729" s="0" t="s">
        <v>3533</v>
      </c>
      <c r="I729" s="0" t="s">
        <v>3535</v>
      </c>
      <c r="J729" s="0" t="str">
        <f aca="false">IF(H729="Present",H729&amp;"_"&amp;I729,H729)</f>
        <v>Present_Ct&lt;41</v>
      </c>
    </row>
    <row r="730" customFormat="false" ht="14.25" hidden="false" customHeight="false" outlineLevel="0" collapsed="false">
      <c r="A730" s="0" t="s">
        <v>193</v>
      </c>
      <c r="B730" s="64" t="n">
        <f aca="false">VLOOKUP(A730,SampleData!A$1:E$220,4,FALSE())</f>
        <v>55.6507</v>
      </c>
      <c r="C730" s="64" t="n">
        <f aca="false">VLOOKUP(A730,SampleData!A$1:E$220,5,FALSE())</f>
        <v>12.585</v>
      </c>
      <c r="D730" s="66" t="s">
        <v>3534</v>
      </c>
      <c r="E730" s="64" t="s">
        <v>62</v>
      </c>
      <c r="F730" s="0" t="s">
        <v>702</v>
      </c>
      <c r="G730" s="0" t="s">
        <v>735</v>
      </c>
      <c r="H730" s="0" t="s">
        <v>3515</v>
      </c>
      <c r="I730" s="0" t="s">
        <v>3516</v>
      </c>
      <c r="J730" s="0" t="str">
        <f aca="false">IF(H730="Present",H730&amp;"_"&amp;I730,H730)</f>
        <v>Absent</v>
      </c>
    </row>
    <row r="731" customFormat="false" ht="14.25" hidden="false" customHeight="false" outlineLevel="0" collapsed="false">
      <c r="A731" s="0" t="s">
        <v>193</v>
      </c>
      <c r="B731" s="64" t="n">
        <f aca="false">VLOOKUP(A731,SampleData!A$1:E$220,4,FALSE())</f>
        <v>55.6507</v>
      </c>
      <c r="C731" s="64" t="n">
        <f aca="false">VLOOKUP(A731,SampleData!A$1:E$220,5,FALSE())</f>
        <v>12.585</v>
      </c>
      <c r="D731" s="66" t="s">
        <v>3536</v>
      </c>
      <c r="E731" s="0" t="s">
        <v>705</v>
      </c>
      <c r="F731" s="0" t="s">
        <v>705</v>
      </c>
      <c r="G731" s="0" t="s">
        <v>3514</v>
      </c>
      <c r="H731" s="0" t="s">
        <v>3515</v>
      </c>
      <c r="I731" s="0" t="s">
        <v>3516</v>
      </c>
      <c r="J731" s="0" t="str">
        <f aca="false">IF(H731="Present",H731&amp;"_"&amp;I731,H731)</f>
        <v>Absent</v>
      </c>
    </row>
    <row r="732" customFormat="false" ht="14.25" hidden="false" customHeight="false" outlineLevel="0" collapsed="false">
      <c r="A732" s="0" t="s">
        <v>193</v>
      </c>
      <c r="B732" s="64" t="n">
        <f aca="false">VLOOKUP(A732,SampleData!A$1:E$220,4,FALSE())</f>
        <v>55.6507</v>
      </c>
      <c r="C732" s="64" t="n">
        <f aca="false">VLOOKUP(A732,SampleData!A$1:E$220,5,FALSE())</f>
        <v>12.585</v>
      </c>
      <c r="D732" s="66" t="s">
        <v>3536</v>
      </c>
      <c r="E732" s="0" t="s">
        <v>705</v>
      </c>
      <c r="F732" s="0" t="s">
        <v>705</v>
      </c>
      <c r="G732" s="0" t="s">
        <v>735</v>
      </c>
      <c r="H732" s="0" t="s">
        <v>3515</v>
      </c>
      <c r="I732" s="0" t="s">
        <v>3516</v>
      </c>
      <c r="J732" s="0" t="str">
        <f aca="false">IF(H732="Present",H732&amp;"_"&amp;I732,H732)</f>
        <v>Absent</v>
      </c>
    </row>
    <row r="733" customFormat="false" ht="14.25" hidden="false" customHeight="false" outlineLevel="0" collapsed="false">
      <c r="A733" s="0" t="s">
        <v>193</v>
      </c>
      <c r="B733" s="64" t="n">
        <f aca="false">VLOOKUP(A733,SampleData!A$1:E$220,4,FALSE())</f>
        <v>55.6507</v>
      </c>
      <c r="C733" s="64" t="n">
        <f aca="false">VLOOKUP(A733,SampleData!A$1:E$220,5,FALSE())</f>
        <v>12.585</v>
      </c>
      <c r="D733" s="66" t="s">
        <v>3537</v>
      </c>
      <c r="E733" s="0" t="s">
        <v>698</v>
      </c>
      <c r="F733" s="0" t="s">
        <v>698</v>
      </c>
      <c r="G733" s="0" t="s">
        <v>735</v>
      </c>
      <c r="H733" s="0" t="s">
        <v>3515</v>
      </c>
      <c r="I733" s="0" t="s">
        <v>3516</v>
      </c>
      <c r="J733" s="0" t="str">
        <f aca="false">IF(H733="Present",H733&amp;"_"&amp;I733,H733)</f>
        <v>Absent</v>
      </c>
    </row>
    <row r="734" customFormat="false" ht="14.25" hidden="false" customHeight="false" outlineLevel="0" collapsed="false">
      <c r="A734" s="0" t="s">
        <v>193</v>
      </c>
      <c r="B734" s="64" t="n">
        <f aca="false">VLOOKUP(A734,SampleData!A$1:E$220,4,FALSE())</f>
        <v>55.6507</v>
      </c>
      <c r="C734" s="64" t="n">
        <f aca="false">VLOOKUP(A734,SampleData!A$1:E$220,5,FALSE())</f>
        <v>12.585</v>
      </c>
      <c r="D734" s="66" t="s">
        <v>3537</v>
      </c>
      <c r="E734" s="0" t="s">
        <v>698</v>
      </c>
      <c r="F734" s="0" t="s">
        <v>698</v>
      </c>
      <c r="G734" s="0" t="s">
        <v>3514</v>
      </c>
      <c r="H734" s="0" t="s">
        <v>3515</v>
      </c>
      <c r="I734" s="0" t="s">
        <v>3516</v>
      </c>
      <c r="J734" s="0" t="str">
        <f aca="false">IF(H734="Present",H734&amp;"_"&amp;I734,H734)</f>
        <v>Absent</v>
      </c>
    </row>
    <row r="735" customFormat="false" ht="14.25" hidden="false" customHeight="false" outlineLevel="0" collapsed="false">
      <c r="A735" s="0" t="s">
        <v>193</v>
      </c>
      <c r="B735" s="64" t="n">
        <f aca="false">VLOOKUP(A735,SampleData!A$1:E$220,4,FALSE())</f>
        <v>55.6507</v>
      </c>
      <c r="C735" s="64" t="n">
        <f aca="false">VLOOKUP(A735,SampleData!A$1:E$220,5,FALSE())</f>
        <v>12.585</v>
      </c>
      <c r="D735" s="66" t="s">
        <v>3512</v>
      </c>
      <c r="E735" s="64" t="s">
        <v>3513</v>
      </c>
      <c r="F735" s="0" t="s">
        <v>703</v>
      </c>
      <c r="G735" s="0" t="s">
        <v>3514</v>
      </c>
      <c r="H735" s="0" t="s">
        <v>3515</v>
      </c>
      <c r="I735" s="0" t="s">
        <v>3516</v>
      </c>
      <c r="J735" s="0" t="str">
        <f aca="false">IF(H735="Present",H735&amp;"_"&amp;I735,H735)</f>
        <v>Absent</v>
      </c>
    </row>
    <row r="736" customFormat="false" ht="14.25" hidden="false" customHeight="false" outlineLevel="0" collapsed="false">
      <c r="A736" s="0" t="s">
        <v>193</v>
      </c>
      <c r="B736" s="64" t="n">
        <f aca="false">VLOOKUP(A736,SampleData!A$1:E$220,4,FALSE())</f>
        <v>55.6507</v>
      </c>
      <c r="C736" s="64" t="n">
        <f aca="false">VLOOKUP(A736,SampleData!A$1:E$220,5,FALSE())</f>
        <v>12.585</v>
      </c>
      <c r="D736" s="66" t="s">
        <v>3517</v>
      </c>
      <c r="E736" s="64" t="s">
        <v>636</v>
      </c>
      <c r="F736" s="0" t="s">
        <v>709</v>
      </c>
      <c r="G736" s="0" t="s">
        <v>735</v>
      </c>
      <c r="H736" s="0" t="s">
        <v>3533</v>
      </c>
      <c r="I736" s="0" t="s">
        <v>3535</v>
      </c>
      <c r="J736" s="0" t="str">
        <f aca="false">IF(H736="Present",H736&amp;"_"&amp;I736,H736)</f>
        <v>Present_Ct&lt;41</v>
      </c>
    </row>
    <row r="737" customFormat="false" ht="14.25" hidden="false" customHeight="false" outlineLevel="0" collapsed="false">
      <c r="A737" s="0" t="s">
        <v>193</v>
      </c>
      <c r="B737" s="64" t="n">
        <f aca="false">VLOOKUP(A737,SampleData!A$1:E$220,4,FALSE())</f>
        <v>55.6507</v>
      </c>
      <c r="C737" s="64" t="n">
        <f aca="false">VLOOKUP(A737,SampleData!A$1:E$220,5,FALSE())</f>
        <v>12.585</v>
      </c>
      <c r="D737" s="66" t="s">
        <v>3518</v>
      </c>
      <c r="E737" s="0" t="s">
        <v>710</v>
      </c>
      <c r="F737" s="0" t="s">
        <v>710</v>
      </c>
      <c r="G737" s="0" t="s">
        <v>735</v>
      </c>
      <c r="H737" s="0" t="s">
        <v>3515</v>
      </c>
      <c r="I737" s="0" t="s">
        <v>3516</v>
      </c>
      <c r="J737" s="0" t="str">
        <f aca="false">IF(H737="Present",H737&amp;"_"&amp;I737,H737)</f>
        <v>Absent</v>
      </c>
    </row>
    <row r="738" customFormat="false" ht="14.25" hidden="false" customHeight="false" outlineLevel="0" collapsed="false">
      <c r="A738" s="0" t="s">
        <v>193</v>
      </c>
      <c r="B738" s="64" t="n">
        <f aca="false">VLOOKUP(A738,SampleData!A$1:E$220,4,FALSE())</f>
        <v>55.6507</v>
      </c>
      <c r="C738" s="64" t="n">
        <f aca="false">VLOOKUP(A738,SampleData!A$1:E$220,5,FALSE())</f>
        <v>12.585</v>
      </c>
      <c r="D738" s="66" t="s">
        <v>3519</v>
      </c>
      <c r="E738" s="64" t="s">
        <v>3520</v>
      </c>
      <c r="F738" s="0" t="s">
        <v>697</v>
      </c>
      <c r="G738" s="0" t="s">
        <v>735</v>
      </c>
      <c r="H738" s="0" t="s">
        <v>3515</v>
      </c>
      <c r="I738" s="0" t="s">
        <v>3516</v>
      </c>
      <c r="J738" s="0" t="str">
        <f aca="false">IF(H738="Present",H738&amp;"_"&amp;I738,H738)</f>
        <v>Absent</v>
      </c>
    </row>
    <row r="739" customFormat="false" ht="14.25" hidden="false" customHeight="false" outlineLevel="0" collapsed="false">
      <c r="A739" s="0" t="s">
        <v>193</v>
      </c>
      <c r="B739" s="64" t="n">
        <f aca="false">VLOOKUP(A739,SampleData!A$1:E$220,4,FALSE())</f>
        <v>55.6507</v>
      </c>
      <c r="C739" s="64" t="n">
        <f aca="false">VLOOKUP(A739,SampleData!A$1:E$220,5,FALSE())</f>
        <v>12.585</v>
      </c>
      <c r="D739" s="66" t="s">
        <v>3521</v>
      </c>
      <c r="E739" s="64" t="s">
        <v>208</v>
      </c>
      <c r="F739" s="0" t="s">
        <v>704</v>
      </c>
      <c r="G739" s="0" t="s">
        <v>735</v>
      </c>
      <c r="H739" s="0" t="s">
        <v>3515</v>
      </c>
      <c r="I739" s="0" t="s">
        <v>3516</v>
      </c>
      <c r="J739" s="0" t="str">
        <f aca="false">IF(H739="Present",H739&amp;"_"&amp;I739,H739)</f>
        <v>Absent</v>
      </c>
    </row>
    <row r="740" customFormat="false" ht="14.25" hidden="false" customHeight="false" outlineLevel="0" collapsed="false">
      <c r="A740" s="0" t="s">
        <v>193</v>
      </c>
      <c r="B740" s="64" t="n">
        <f aca="false">VLOOKUP(A740,SampleData!A$1:E$220,4,FALSE())</f>
        <v>55.6507</v>
      </c>
      <c r="C740" s="64" t="n">
        <f aca="false">VLOOKUP(A740,SampleData!A$1:E$220,5,FALSE())</f>
        <v>12.585</v>
      </c>
      <c r="D740" s="66" t="s">
        <v>3524</v>
      </c>
      <c r="E740" s="64" t="s">
        <v>3525</v>
      </c>
      <c r="F740" s="0" t="s">
        <v>699</v>
      </c>
      <c r="G740" s="0" t="s">
        <v>735</v>
      </c>
      <c r="H740" s="0" t="s">
        <v>3515</v>
      </c>
      <c r="I740" s="0" t="s">
        <v>3516</v>
      </c>
      <c r="J740" s="0" t="str">
        <f aca="false">IF(H740="Present",H740&amp;"_"&amp;I740,H740)</f>
        <v>Absent</v>
      </c>
    </row>
    <row r="741" customFormat="false" ht="14.25" hidden="false" customHeight="false" outlineLevel="0" collapsed="false">
      <c r="A741" s="0" t="s">
        <v>193</v>
      </c>
      <c r="B741" s="64" t="n">
        <f aca="false">VLOOKUP(A741,SampleData!A$1:E$220,4,FALSE())</f>
        <v>55.6507</v>
      </c>
      <c r="C741" s="64" t="n">
        <f aca="false">VLOOKUP(A741,SampleData!A$1:E$220,5,FALSE())</f>
        <v>12.585</v>
      </c>
      <c r="D741" s="66" t="s">
        <v>3526</v>
      </c>
      <c r="E741" s="0" t="s">
        <v>385</v>
      </c>
      <c r="F741" s="0" t="s">
        <v>385</v>
      </c>
      <c r="G741" s="0" t="s">
        <v>3514</v>
      </c>
      <c r="H741" s="0" t="s">
        <v>3515</v>
      </c>
      <c r="I741" s="0" t="s">
        <v>3516</v>
      </c>
      <c r="J741" s="0" t="str">
        <f aca="false">IF(H741="Present",H741&amp;"_"&amp;I741,H741)</f>
        <v>Absent</v>
      </c>
    </row>
    <row r="742" customFormat="false" ht="14.25" hidden="false" customHeight="false" outlineLevel="0" collapsed="false">
      <c r="A742" s="0" t="s">
        <v>193</v>
      </c>
      <c r="B742" s="64" t="n">
        <f aca="false">VLOOKUP(A742,SampleData!A$1:E$220,4,FALSE())</f>
        <v>55.6507</v>
      </c>
      <c r="C742" s="64" t="n">
        <f aca="false">VLOOKUP(A742,SampleData!A$1:E$220,5,FALSE())</f>
        <v>12.585</v>
      </c>
      <c r="D742" s="66" t="s">
        <v>3527</v>
      </c>
      <c r="E742" s="64" t="s">
        <v>74</v>
      </c>
      <c r="F742" s="0" t="s">
        <v>701</v>
      </c>
      <c r="G742" s="0" t="s">
        <v>735</v>
      </c>
      <c r="H742" s="0" t="s">
        <v>3515</v>
      </c>
      <c r="I742" s="0" t="s">
        <v>3516</v>
      </c>
      <c r="J742" s="0" t="str">
        <f aca="false">IF(H742="Present",H742&amp;"_"&amp;I742,H742)</f>
        <v>Absent</v>
      </c>
    </row>
    <row r="743" customFormat="false" ht="14.25" hidden="false" customHeight="false" outlineLevel="0" collapsed="false">
      <c r="A743" s="0" t="s">
        <v>193</v>
      </c>
      <c r="B743" s="64" t="n">
        <f aca="false">VLOOKUP(A743,SampleData!A$1:E$220,4,FALSE())</f>
        <v>55.6507</v>
      </c>
      <c r="C743" s="64" t="n">
        <f aca="false">VLOOKUP(A743,SampleData!A$1:E$220,5,FALSE())</f>
        <v>12.585</v>
      </c>
      <c r="D743" s="66" t="s">
        <v>3530</v>
      </c>
      <c r="E743" s="64" t="s">
        <v>3531</v>
      </c>
      <c r="F743" s="0" t="s">
        <v>700</v>
      </c>
      <c r="G743" s="0" t="s">
        <v>3514</v>
      </c>
      <c r="H743" s="0" t="s">
        <v>3533</v>
      </c>
      <c r="I743" s="0" t="s">
        <v>3535</v>
      </c>
      <c r="J743" s="0" t="str">
        <f aca="false">IF(H743="Present",H743&amp;"_"&amp;I743,H743)</f>
        <v>Present_Ct&lt;41</v>
      </c>
    </row>
    <row r="744" customFormat="false" ht="14.25" hidden="false" customHeight="false" outlineLevel="0" collapsed="false">
      <c r="A744" s="0" t="s">
        <v>193</v>
      </c>
      <c r="B744" s="64" t="n">
        <f aca="false">VLOOKUP(A744,SampleData!A$1:E$220,4,FALSE())</f>
        <v>55.6507</v>
      </c>
      <c r="C744" s="64" t="n">
        <f aca="false">VLOOKUP(A744,SampleData!A$1:E$220,5,FALSE())</f>
        <v>12.585</v>
      </c>
      <c r="D744" s="66" t="s">
        <v>3538</v>
      </c>
      <c r="E744" s="64" t="s">
        <v>3539</v>
      </c>
      <c r="F744" s="0" t="s">
        <v>706</v>
      </c>
      <c r="G744" s="0" t="s">
        <v>3514</v>
      </c>
      <c r="H744" s="0" t="s">
        <v>3515</v>
      </c>
      <c r="I744" s="0" t="s">
        <v>3516</v>
      </c>
      <c r="J744" s="0" t="str">
        <f aca="false">IF(H744="Present",H744&amp;"_"&amp;I744,H744)</f>
        <v>Absent</v>
      </c>
    </row>
    <row r="745" customFormat="false" ht="14.25" hidden="false" customHeight="false" outlineLevel="0" collapsed="false">
      <c r="A745" s="0" t="s">
        <v>202</v>
      </c>
      <c r="B745" s="64" t="n">
        <f aca="false">VLOOKUP(A745,SampleData!A$1:E$220,4,FALSE())</f>
        <v>55.74</v>
      </c>
      <c r="C745" s="64" t="n">
        <f aca="false">VLOOKUP(A745,SampleData!A$1:E$220,5,FALSE())</f>
        <v>12.38</v>
      </c>
      <c r="D745" s="66" t="s">
        <v>3512</v>
      </c>
      <c r="E745" s="64" t="s">
        <v>3513</v>
      </c>
      <c r="F745" s="0" t="s">
        <v>703</v>
      </c>
      <c r="G745" s="0" t="s">
        <v>735</v>
      </c>
      <c r="H745" s="0" t="s">
        <v>3515</v>
      </c>
      <c r="I745" s="0" t="s">
        <v>3516</v>
      </c>
      <c r="J745" s="0" t="str">
        <f aca="false">IF(H745="Present",H745&amp;"_"&amp;I745,H745)</f>
        <v>Absent</v>
      </c>
    </row>
    <row r="746" customFormat="false" ht="14.25" hidden="false" customHeight="false" outlineLevel="0" collapsed="false">
      <c r="A746" s="0" t="s">
        <v>202</v>
      </c>
      <c r="B746" s="64" t="n">
        <f aca="false">VLOOKUP(A746,SampleData!A$1:E$220,4,FALSE())</f>
        <v>55.74</v>
      </c>
      <c r="C746" s="64" t="n">
        <f aca="false">VLOOKUP(A746,SampleData!A$1:E$220,5,FALSE())</f>
        <v>12.38</v>
      </c>
      <c r="D746" s="66" t="s">
        <v>3517</v>
      </c>
      <c r="E746" s="64" t="s">
        <v>636</v>
      </c>
      <c r="F746" s="0" t="s">
        <v>709</v>
      </c>
      <c r="G746" s="0" t="s">
        <v>735</v>
      </c>
      <c r="H746" s="0" t="s">
        <v>3515</v>
      </c>
      <c r="I746" s="0" t="s">
        <v>3516</v>
      </c>
      <c r="J746" s="0" t="str">
        <f aca="false">IF(H746="Present",H746&amp;"_"&amp;I746,H746)</f>
        <v>Absent</v>
      </c>
    </row>
    <row r="747" customFormat="false" ht="14.25" hidden="false" customHeight="false" outlineLevel="0" collapsed="false">
      <c r="A747" s="0" t="s">
        <v>202</v>
      </c>
      <c r="B747" s="64" t="n">
        <f aca="false">VLOOKUP(A747,SampleData!A$1:E$220,4,FALSE())</f>
        <v>55.74</v>
      </c>
      <c r="C747" s="64" t="n">
        <f aca="false">VLOOKUP(A747,SampleData!A$1:E$220,5,FALSE())</f>
        <v>12.38</v>
      </c>
      <c r="D747" s="66" t="s">
        <v>3518</v>
      </c>
      <c r="E747" s="0" t="s">
        <v>710</v>
      </c>
      <c r="F747" s="0" t="s">
        <v>710</v>
      </c>
      <c r="G747" s="0" t="s">
        <v>735</v>
      </c>
      <c r="H747" s="0" t="s">
        <v>3515</v>
      </c>
      <c r="I747" s="0" t="s">
        <v>3516</v>
      </c>
      <c r="J747" s="0" t="str">
        <f aca="false">IF(H747="Present",H747&amp;"_"&amp;I747,H747)</f>
        <v>Absent</v>
      </c>
    </row>
    <row r="748" customFormat="false" ht="14.25" hidden="false" customHeight="false" outlineLevel="0" collapsed="false">
      <c r="A748" s="0" t="s">
        <v>202</v>
      </c>
      <c r="B748" s="64" t="n">
        <f aca="false">VLOOKUP(A748,SampleData!A$1:E$220,4,FALSE())</f>
        <v>55.74</v>
      </c>
      <c r="C748" s="64" t="n">
        <f aca="false">VLOOKUP(A748,SampleData!A$1:E$220,5,FALSE())</f>
        <v>12.38</v>
      </c>
      <c r="D748" s="66" t="s">
        <v>3519</v>
      </c>
      <c r="E748" s="64" t="s">
        <v>3520</v>
      </c>
      <c r="F748" s="0" t="s">
        <v>697</v>
      </c>
      <c r="G748" s="0" t="s">
        <v>3514</v>
      </c>
      <c r="H748" s="0" t="s">
        <v>3515</v>
      </c>
      <c r="I748" s="0" t="s">
        <v>3516</v>
      </c>
      <c r="J748" s="0" t="str">
        <f aca="false">IF(H748="Present",H748&amp;"_"&amp;I748,H748)</f>
        <v>Absent</v>
      </c>
    </row>
    <row r="749" customFormat="false" ht="14.25" hidden="false" customHeight="false" outlineLevel="0" collapsed="false">
      <c r="A749" s="0" t="s">
        <v>202</v>
      </c>
      <c r="B749" s="64" t="n">
        <f aca="false">VLOOKUP(A749,SampleData!A$1:E$220,4,FALSE())</f>
        <v>55.74</v>
      </c>
      <c r="C749" s="64" t="n">
        <f aca="false">VLOOKUP(A749,SampleData!A$1:E$220,5,FALSE())</f>
        <v>12.38</v>
      </c>
      <c r="D749" s="66" t="s">
        <v>3521</v>
      </c>
      <c r="E749" s="64" t="s">
        <v>208</v>
      </c>
      <c r="F749" s="0" t="s">
        <v>704</v>
      </c>
      <c r="G749" s="0" t="s">
        <v>735</v>
      </c>
      <c r="H749" s="0" t="s">
        <v>3515</v>
      </c>
      <c r="I749" s="0" t="s">
        <v>3516</v>
      </c>
      <c r="J749" s="0" t="str">
        <f aca="false">IF(H749="Present",H749&amp;"_"&amp;I749,H749)</f>
        <v>Absent</v>
      </c>
    </row>
    <row r="750" customFormat="false" ht="14.25" hidden="false" customHeight="false" outlineLevel="0" collapsed="false">
      <c r="A750" s="0" t="s">
        <v>202</v>
      </c>
      <c r="B750" s="64" t="n">
        <f aca="false">VLOOKUP(A750,SampleData!A$1:E$220,4,FALSE())</f>
        <v>55.74</v>
      </c>
      <c r="C750" s="64" t="n">
        <f aca="false">VLOOKUP(A750,SampleData!A$1:E$220,5,FALSE())</f>
        <v>12.38</v>
      </c>
      <c r="D750" s="66" t="s">
        <v>3522</v>
      </c>
      <c r="E750" s="64" t="s">
        <v>3523</v>
      </c>
      <c r="F750" s="0" t="s">
        <v>708</v>
      </c>
      <c r="G750" s="0" t="s">
        <v>735</v>
      </c>
      <c r="H750" s="0" t="s">
        <v>3515</v>
      </c>
      <c r="I750" s="0" t="s">
        <v>3516</v>
      </c>
      <c r="J750" s="0" t="str">
        <f aca="false">IF(H750="Present",H750&amp;"_"&amp;I750,H750)</f>
        <v>Absent</v>
      </c>
    </row>
    <row r="751" customFormat="false" ht="14.25" hidden="false" customHeight="false" outlineLevel="0" collapsed="false">
      <c r="A751" s="0" t="s">
        <v>202</v>
      </c>
      <c r="B751" s="64" t="n">
        <f aca="false">VLOOKUP(A751,SampleData!A$1:E$220,4,FALSE())</f>
        <v>55.74</v>
      </c>
      <c r="C751" s="64" t="n">
        <f aca="false">VLOOKUP(A751,SampleData!A$1:E$220,5,FALSE())</f>
        <v>12.38</v>
      </c>
      <c r="D751" s="66" t="s">
        <v>3522</v>
      </c>
      <c r="E751" s="64" t="s">
        <v>3523</v>
      </c>
      <c r="F751" s="0" t="s">
        <v>708</v>
      </c>
      <c r="G751" s="0" t="s">
        <v>735</v>
      </c>
      <c r="H751" s="0" t="s">
        <v>3515</v>
      </c>
      <c r="I751" s="0" t="s">
        <v>3516</v>
      </c>
      <c r="J751" s="0" t="str">
        <f aca="false">IF(H751="Present",H751&amp;"_"&amp;I751,H751)</f>
        <v>Absent</v>
      </c>
    </row>
    <row r="752" customFormat="false" ht="14.25" hidden="false" customHeight="false" outlineLevel="0" collapsed="false">
      <c r="A752" s="0" t="s">
        <v>202</v>
      </c>
      <c r="B752" s="64" t="n">
        <f aca="false">VLOOKUP(A752,SampleData!A$1:E$220,4,FALSE())</f>
        <v>55.74</v>
      </c>
      <c r="C752" s="64" t="n">
        <f aca="false">VLOOKUP(A752,SampleData!A$1:E$220,5,FALSE())</f>
        <v>12.38</v>
      </c>
      <c r="D752" s="66" t="s">
        <v>3524</v>
      </c>
      <c r="E752" s="64" t="s">
        <v>3525</v>
      </c>
      <c r="F752" s="0" t="s">
        <v>699</v>
      </c>
      <c r="G752" s="0" t="s">
        <v>3514</v>
      </c>
      <c r="H752" s="0" t="s">
        <v>3515</v>
      </c>
      <c r="I752" s="0" t="s">
        <v>3516</v>
      </c>
      <c r="J752" s="0" t="str">
        <f aca="false">IF(H752="Present",H752&amp;"_"&amp;I752,H752)</f>
        <v>Absent</v>
      </c>
    </row>
    <row r="753" customFormat="false" ht="14.25" hidden="false" customHeight="false" outlineLevel="0" collapsed="false">
      <c r="A753" s="0" t="s">
        <v>202</v>
      </c>
      <c r="B753" s="64" t="n">
        <f aca="false">VLOOKUP(A753,SampleData!A$1:E$220,4,FALSE())</f>
        <v>55.74</v>
      </c>
      <c r="C753" s="64" t="n">
        <f aca="false">VLOOKUP(A753,SampleData!A$1:E$220,5,FALSE())</f>
        <v>12.38</v>
      </c>
      <c r="D753" s="66" t="s">
        <v>229</v>
      </c>
      <c r="E753" s="0" t="s">
        <v>199</v>
      </c>
      <c r="F753" s="0" t="s">
        <v>199</v>
      </c>
      <c r="G753" s="0" t="s">
        <v>735</v>
      </c>
      <c r="H753" s="0" t="s">
        <v>3533</v>
      </c>
      <c r="I753" s="0" t="s">
        <v>3535</v>
      </c>
      <c r="J753" s="0" t="str">
        <f aca="false">IF(H753="Present",H753&amp;"_"&amp;I753,H753)</f>
        <v>Present_Ct&lt;41</v>
      </c>
    </row>
    <row r="754" customFormat="false" ht="14.25" hidden="false" customHeight="false" outlineLevel="0" collapsed="false">
      <c r="A754" s="0" t="s">
        <v>202</v>
      </c>
      <c r="B754" s="64" t="n">
        <f aca="false">VLOOKUP(A754,SampleData!A$1:E$220,4,FALSE())</f>
        <v>55.74</v>
      </c>
      <c r="C754" s="64" t="n">
        <f aca="false">VLOOKUP(A754,SampleData!A$1:E$220,5,FALSE())</f>
        <v>12.38</v>
      </c>
      <c r="D754" s="66" t="s">
        <v>229</v>
      </c>
      <c r="E754" s="0" t="s">
        <v>199</v>
      </c>
      <c r="F754" s="0" t="s">
        <v>199</v>
      </c>
      <c r="G754" s="0" t="s">
        <v>735</v>
      </c>
      <c r="H754" s="0" t="s">
        <v>3533</v>
      </c>
      <c r="I754" s="0" t="s">
        <v>3535</v>
      </c>
      <c r="J754" s="0" t="str">
        <f aca="false">IF(H754="Present",H754&amp;"_"&amp;I754,H754)</f>
        <v>Present_Ct&lt;41</v>
      </c>
    </row>
    <row r="755" customFormat="false" ht="14.25" hidden="false" customHeight="false" outlineLevel="0" collapsed="false">
      <c r="A755" s="0" t="s">
        <v>202</v>
      </c>
      <c r="B755" s="64" t="n">
        <f aca="false">VLOOKUP(A755,SampleData!A$1:E$220,4,FALSE())</f>
        <v>55.74</v>
      </c>
      <c r="C755" s="64" t="n">
        <f aca="false">VLOOKUP(A755,SampleData!A$1:E$220,5,FALSE())</f>
        <v>12.38</v>
      </c>
      <c r="D755" s="66" t="s">
        <v>3526</v>
      </c>
      <c r="E755" s="0" t="s">
        <v>385</v>
      </c>
      <c r="F755" s="0" t="s">
        <v>385</v>
      </c>
      <c r="G755" s="0" t="s">
        <v>735</v>
      </c>
      <c r="H755" s="0" t="s">
        <v>3515</v>
      </c>
      <c r="I755" s="0" t="s">
        <v>3516</v>
      </c>
      <c r="J755" s="0" t="str">
        <f aca="false">IF(H755="Present",H755&amp;"_"&amp;I755,H755)</f>
        <v>Absent</v>
      </c>
    </row>
    <row r="756" customFormat="false" ht="14.25" hidden="false" customHeight="false" outlineLevel="0" collapsed="false">
      <c r="A756" s="0" t="s">
        <v>202</v>
      </c>
      <c r="B756" s="64" t="n">
        <f aca="false">VLOOKUP(A756,SampleData!A$1:E$220,4,FALSE())</f>
        <v>55.74</v>
      </c>
      <c r="C756" s="64" t="n">
        <f aca="false">VLOOKUP(A756,SampleData!A$1:E$220,5,FALSE())</f>
        <v>12.38</v>
      </c>
      <c r="D756" s="66" t="s">
        <v>3527</v>
      </c>
      <c r="E756" s="64" t="s">
        <v>74</v>
      </c>
      <c r="F756" s="0" t="s">
        <v>701</v>
      </c>
      <c r="G756" s="0" t="s">
        <v>3514</v>
      </c>
      <c r="H756" s="0" t="s">
        <v>3515</v>
      </c>
      <c r="I756" s="0" t="s">
        <v>3516</v>
      </c>
      <c r="J756" s="0" t="str">
        <f aca="false">IF(H756="Present",H756&amp;"_"&amp;I756,H756)</f>
        <v>Absent</v>
      </c>
    </row>
    <row r="757" customFormat="false" ht="14.25" hidden="false" customHeight="false" outlineLevel="0" collapsed="false">
      <c r="A757" s="0" t="s">
        <v>202</v>
      </c>
      <c r="B757" s="64" t="n">
        <f aca="false">VLOOKUP(A757,SampleData!A$1:E$220,4,FALSE())</f>
        <v>55.74</v>
      </c>
      <c r="C757" s="64" t="n">
        <f aca="false">VLOOKUP(A757,SampleData!A$1:E$220,5,FALSE())</f>
        <v>12.38</v>
      </c>
      <c r="D757" s="66" t="s">
        <v>3528</v>
      </c>
      <c r="E757" s="64" t="s">
        <v>177</v>
      </c>
      <c r="F757" s="0" t="s">
        <v>3529</v>
      </c>
      <c r="G757" s="0" t="s">
        <v>3514</v>
      </c>
      <c r="H757" s="0" t="s">
        <v>3533</v>
      </c>
      <c r="I757" s="0" t="s">
        <v>3535</v>
      </c>
      <c r="J757" s="0" t="str">
        <f aca="false">IF(H757="Present",H757&amp;"_"&amp;I757,H757)</f>
        <v>Present_Ct&lt;41</v>
      </c>
    </row>
    <row r="758" customFormat="false" ht="14.25" hidden="false" customHeight="false" outlineLevel="0" collapsed="false">
      <c r="A758" s="0" t="s">
        <v>202</v>
      </c>
      <c r="B758" s="64" t="n">
        <f aca="false">VLOOKUP(A758,SampleData!A$1:E$220,4,FALSE())</f>
        <v>55.74</v>
      </c>
      <c r="C758" s="64" t="n">
        <f aca="false">VLOOKUP(A758,SampleData!A$1:E$220,5,FALSE())</f>
        <v>12.38</v>
      </c>
      <c r="D758" s="66" t="s">
        <v>3528</v>
      </c>
      <c r="E758" s="64" t="s">
        <v>177</v>
      </c>
      <c r="F758" s="0" t="s">
        <v>3529</v>
      </c>
      <c r="G758" s="0" t="s">
        <v>3514</v>
      </c>
      <c r="H758" s="0" t="s">
        <v>3533</v>
      </c>
      <c r="I758" s="0" t="s">
        <v>3535</v>
      </c>
      <c r="J758" s="0" t="str">
        <f aca="false">IF(H758="Present",H758&amp;"_"&amp;I758,H758)</f>
        <v>Present_Ct&lt;41</v>
      </c>
    </row>
    <row r="759" customFormat="false" ht="14.25" hidden="false" customHeight="false" outlineLevel="0" collapsed="false">
      <c r="A759" s="0" t="s">
        <v>202</v>
      </c>
      <c r="B759" s="64" t="n">
        <f aca="false">VLOOKUP(A759,SampleData!A$1:E$220,4,FALSE())</f>
        <v>55.74</v>
      </c>
      <c r="C759" s="64" t="n">
        <f aca="false">VLOOKUP(A759,SampleData!A$1:E$220,5,FALSE())</f>
        <v>12.38</v>
      </c>
      <c r="D759" s="66" t="s">
        <v>3530</v>
      </c>
      <c r="E759" s="64" t="s">
        <v>3531</v>
      </c>
      <c r="F759" s="0" t="s">
        <v>700</v>
      </c>
      <c r="G759" s="0" t="s">
        <v>3514</v>
      </c>
      <c r="H759" s="0" t="s">
        <v>3533</v>
      </c>
      <c r="I759" s="0" t="s">
        <v>3535</v>
      </c>
      <c r="J759" s="0" t="str">
        <f aca="false">IF(H759="Present",H759&amp;"_"&amp;I759,H759)</f>
        <v>Present_Ct&lt;41</v>
      </c>
    </row>
    <row r="760" customFormat="false" ht="14.25" hidden="false" customHeight="false" outlineLevel="0" collapsed="false">
      <c r="A760" s="0" t="s">
        <v>202</v>
      </c>
      <c r="B760" s="64" t="n">
        <f aca="false">VLOOKUP(A760,SampleData!A$1:E$220,4,FALSE())</f>
        <v>55.74</v>
      </c>
      <c r="C760" s="64" t="n">
        <f aca="false">VLOOKUP(A760,SampleData!A$1:E$220,5,FALSE())</f>
        <v>12.38</v>
      </c>
      <c r="D760" s="66" t="s">
        <v>3532</v>
      </c>
      <c r="E760" s="64" t="s">
        <v>353</v>
      </c>
      <c r="F760" s="0" t="s">
        <v>696</v>
      </c>
      <c r="G760" s="0" t="s">
        <v>3514</v>
      </c>
      <c r="H760" s="0" t="s">
        <v>3515</v>
      </c>
      <c r="I760" s="0" t="s">
        <v>3516</v>
      </c>
      <c r="J760" s="0" t="str">
        <f aca="false">IF(H760="Present",H760&amp;"_"&amp;I760,H760)</f>
        <v>Absent</v>
      </c>
    </row>
    <row r="761" customFormat="false" ht="14.25" hidden="false" customHeight="false" outlineLevel="0" collapsed="false">
      <c r="A761" s="0" t="s">
        <v>202</v>
      </c>
      <c r="B761" s="64" t="n">
        <f aca="false">VLOOKUP(A761,SampleData!A$1:E$220,4,FALSE())</f>
        <v>55.74</v>
      </c>
      <c r="C761" s="64" t="n">
        <f aca="false">VLOOKUP(A761,SampleData!A$1:E$220,5,FALSE())</f>
        <v>12.38</v>
      </c>
      <c r="D761" s="66" t="s">
        <v>3532</v>
      </c>
      <c r="E761" s="64" t="s">
        <v>353</v>
      </c>
      <c r="F761" s="0" t="s">
        <v>696</v>
      </c>
      <c r="G761" s="0" t="s">
        <v>735</v>
      </c>
      <c r="H761" s="0" t="s">
        <v>3533</v>
      </c>
      <c r="I761" s="0" t="s">
        <v>3516</v>
      </c>
      <c r="J761" s="0" t="str">
        <f aca="false">IF(H761="Present",H761&amp;"_"&amp;I761,H761)</f>
        <v>Present_Ct&gt;41</v>
      </c>
    </row>
    <row r="762" customFormat="false" ht="14.25" hidden="false" customHeight="false" outlineLevel="0" collapsed="false">
      <c r="A762" s="0" t="s">
        <v>202</v>
      </c>
      <c r="B762" s="64" t="n">
        <f aca="false">VLOOKUP(A762,SampleData!A$1:E$220,4,FALSE())</f>
        <v>55.74</v>
      </c>
      <c r="C762" s="64" t="n">
        <f aca="false">VLOOKUP(A762,SampleData!A$1:E$220,5,FALSE())</f>
        <v>12.38</v>
      </c>
      <c r="D762" s="66" t="s">
        <v>3534</v>
      </c>
      <c r="E762" s="64" t="s">
        <v>62</v>
      </c>
      <c r="F762" s="0" t="s">
        <v>702</v>
      </c>
      <c r="G762" s="0" t="s">
        <v>735</v>
      </c>
      <c r="H762" s="0" t="s">
        <v>3533</v>
      </c>
      <c r="I762" s="0" t="s">
        <v>3535</v>
      </c>
      <c r="J762" s="0" t="str">
        <f aca="false">IF(H762="Present",H762&amp;"_"&amp;I762,H762)</f>
        <v>Present_Ct&lt;41</v>
      </c>
    </row>
    <row r="763" customFormat="false" ht="14.25" hidden="false" customHeight="false" outlineLevel="0" collapsed="false">
      <c r="A763" s="0" t="s">
        <v>202</v>
      </c>
      <c r="B763" s="64" t="n">
        <f aca="false">VLOOKUP(A763,SampleData!A$1:E$220,4,FALSE())</f>
        <v>55.74</v>
      </c>
      <c r="C763" s="64" t="n">
        <f aca="false">VLOOKUP(A763,SampleData!A$1:E$220,5,FALSE())</f>
        <v>12.38</v>
      </c>
      <c r="D763" s="66" t="s">
        <v>3534</v>
      </c>
      <c r="E763" s="64" t="s">
        <v>62</v>
      </c>
      <c r="F763" s="0" t="s">
        <v>702</v>
      </c>
      <c r="G763" s="0" t="s">
        <v>735</v>
      </c>
      <c r="H763" s="0" t="s">
        <v>3533</v>
      </c>
      <c r="I763" s="0" t="s">
        <v>3535</v>
      </c>
      <c r="J763" s="0" t="str">
        <f aca="false">IF(H763="Present",H763&amp;"_"&amp;I763,H763)</f>
        <v>Present_Ct&lt;41</v>
      </c>
    </row>
    <row r="764" customFormat="false" ht="14.25" hidden="false" customHeight="false" outlineLevel="0" collapsed="false">
      <c r="A764" s="0" t="s">
        <v>202</v>
      </c>
      <c r="B764" s="64" t="n">
        <f aca="false">VLOOKUP(A764,SampleData!A$1:E$220,4,FALSE())</f>
        <v>55.74</v>
      </c>
      <c r="C764" s="64" t="n">
        <f aca="false">VLOOKUP(A764,SampleData!A$1:E$220,5,FALSE())</f>
        <v>12.38</v>
      </c>
      <c r="D764" s="66" t="s">
        <v>3536</v>
      </c>
      <c r="E764" s="0" t="s">
        <v>705</v>
      </c>
      <c r="F764" s="0" t="s">
        <v>705</v>
      </c>
      <c r="G764" s="0" t="s">
        <v>735</v>
      </c>
      <c r="H764" s="0" t="s">
        <v>3515</v>
      </c>
      <c r="I764" s="0" t="s">
        <v>3516</v>
      </c>
      <c r="J764" s="0" t="str">
        <f aca="false">IF(H764="Present",H764&amp;"_"&amp;I764,H764)</f>
        <v>Absent</v>
      </c>
    </row>
    <row r="765" customFormat="false" ht="14.25" hidden="false" customHeight="false" outlineLevel="0" collapsed="false">
      <c r="A765" s="0" t="s">
        <v>202</v>
      </c>
      <c r="B765" s="64" t="n">
        <f aca="false">VLOOKUP(A765,SampleData!A$1:E$220,4,FALSE())</f>
        <v>55.74</v>
      </c>
      <c r="C765" s="64" t="n">
        <f aca="false">VLOOKUP(A765,SampleData!A$1:E$220,5,FALSE())</f>
        <v>12.38</v>
      </c>
      <c r="D765" s="66" t="s">
        <v>3536</v>
      </c>
      <c r="E765" s="0" t="s">
        <v>705</v>
      </c>
      <c r="F765" s="0" t="s">
        <v>705</v>
      </c>
      <c r="G765" s="0" t="s">
        <v>735</v>
      </c>
      <c r="H765" s="0" t="s">
        <v>3515</v>
      </c>
      <c r="I765" s="0" t="s">
        <v>3516</v>
      </c>
      <c r="J765" s="0" t="str">
        <f aca="false">IF(H765="Present",H765&amp;"_"&amp;I765,H765)</f>
        <v>Absent</v>
      </c>
    </row>
    <row r="766" customFormat="false" ht="14.25" hidden="false" customHeight="false" outlineLevel="0" collapsed="false">
      <c r="A766" s="0" t="s">
        <v>202</v>
      </c>
      <c r="B766" s="64" t="n">
        <f aca="false">VLOOKUP(A766,SampleData!A$1:E$220,4,FALSE())</f>
        <v>55.74</v>
      </c>
      <c r="C766" s="64" t="n">
        <f aca="false">VLOOKUP(A766,SampleData!A$1:E$220,5,FALSE())</f>
        <v>12.38</v>
      </c>
      <c r="D766" s="66" t="s">
        <v>3537</v>
      </c>
      <c r="E766" s="0" t="s">
        <v>698</v>
      </c>
      <c r="F766" s="0" t="s">
        <v>698</v>
      </c>
      <c r="G766" s="0" t="s">
        <v>735</v>
      </c>
      <c r="H766" s="0" t="s">
        <v>3533</v>
      </c>
      <c r="I766" s="0" t="s">
        <v>3535</v>
      </c>
      <c r="J766" s="0" t="str">
        <f aca="false">IF(H766="Present",H766&amp;"_"&amp;I766,H766)</f>
        <v>Present_Ct&lt;41</v>
      </c>
    </row>
    <row r="767" customFormat="false" ht="14.25" hidden="false" customHeight="false" outlineLevel="0" collapsed="false">
      <c r="A767" s="0" t="s">
        <v>202</v>
      </c>
      <c r="B767" s="64" t="n">
        <f aca="false">VLOOKUP(A767,SampleData!A$1:E$220,4,FALSE())</f>
        <v>55.74</v>
      </c>
      <c r="C767" s="64" t="n">
        <f aca="false">VLOOKUP(A767,SampleData!A$1:E$220,5,FALSE())</f>
        <v>12.38</v>
      </c>
      <c r="D767" s="66" t="s">
        <v>3537</v>
      </c>
      <c r="E767" s="0" t="s">
        <v>698</v>
      </c>
      <c r="F767" s="0" t="s">
        <v>698</v>
      </c>
      <c r="G767" s="0" t="s">
        <v>735</v>
      </c>
      <c r="H767" s="0" t="s">
        <v>3533</v>
      </c>
      <c r="I767" s="0" t="s">
        <v>3535</v>
      </c>
      <c r="J767" s="0" t="str">
        <f aca="false">IF(H767="Present",H767&amp;"_"&amp;I767,H767)</f>
        <v>Present_Ct&lt;41</v>
      </c>
    </row>
    <row r="768" customFormat="false" ht="14.25" hidden="false" customHeight="false" outlineLevel="0" collapsed="false">
      <c r="A768" s="0" t="s">
        <v>202</v>
      </c>
      <c r="B768" s="64" t="n">
        <f aca="false">VLOOKUP(A768,SampleData!A$1:E$220,4,FALSE())</f>
        <v>55.74</v>
      </c>
      <c r="C768" s="64" t="n">
        <f aca="false">VLOOKUP(A768,SampleData!A$1:E$220,5,FALSE())</f>
        <v>12.38</v>
      </c>
      <c r="D768" s="66" t="s">
        <v>3538</v>
      </c>
      <c r="E768" s="64" t="s">
        <v>3539</v>
      </c>
      <c r="F768" s="0" t="s">
        <v>706</v>
      </c>
      <c r="G768" s="0" t="s">
        <v>3514</v>
      </c>
      <c r="H768" s="0" t="s">
        <v>3515</v>
      </c>
      <c r="I768" s="0" t="s">
        <v>3516</v>
      </c>
      <c r="J768" s="0" t="str">
        <f aca="false">IF(H768="Present",H768&amp;"_"&amp;I768,H768)</f>
        <v>Absent</v>
      </c>
    </row>
    <row r="769" customFormat="false" ht="14.25" hidden="false" customHeight="false" outlineLevel="0" collapsed="false">
      <c r="A769" s="0" t="s">
        <v>202</v>
      </c>
      <c r="B769" s="64" t="n">
        <f aca="false">VLOOKUP(A769,SampleData!A$1:E$220,4,FALSE())</f>
        <v>55.74</v>
      </c>
      <c r="C769" s="64" t="n">
        <f aca="false">VLOOKUP(A769,SampleData!A$1:E$220,5,FALSE())</f>
        <v>12.38</v>
      </c>
      <c r="D769" s="66" t="s">
        <v>3512</v>
      </c>
      <c r="E769" s="64" t="s">
        <v>3513</v>
      </c>
      <c r="F769" s="0" t="s">
        <v>703</v>
      </c>
      <c r="G769" s="0" t="s">
        <v>735</v>
      </c>
      <c r="H769" s="0" t="s">
        <v>3515</v>
      </c>
      <c r="I769" s="0" t="s">
        <v>3516</v>
      </c>
      <c r="J769" s="0" t="str">
        <f aca="false">IF(H769="Present",H769&amp;"_"&amp;I769,H769)</f>
        <v>Absent</v>
      </c>
    </row>
    <row r="770" customFormat="false" ht="14.25" hidden="false" customHeight="false" outlineLevel="0" collapsed="false">
      <c r="A770" s="0" t="s">
        <v>202</v>
      </c>
      <c r="B770" s="64" t="n">
        <f aca="false">VLOOKUP(A770,SampleData!A$1:E$220,4,FALSE())</f>
        <v>55.74</v>
      </c>
      <c r="C770" s="64" t="n">
        <f aca="false">VLOOKUP(A770,SampleData!A$1:E$220,5,FALSE())</f>
        <v>12.38</v>
      </c>
      <c r="D770" s="66" t="s">
        <v>3517</v>
      </c>
      <c r="E770" s="64" t="s">
        <v>636</v>
      </c>
      <c r="F770" s="0" t="s">
        <v>709</v>
      </c>
      <c r="G770" s="0" t="s">
        <v>735</v>
      </c>
      <c r="H770" s="0" t="s">
        <v>3515</v>
      </c>
      <c r="I770" s="0" t="s">
        <v>3516</v>
      </c>
      <c r="J770" s="0" t="str">
        <f aca="false">IF(H770="Present",H770&amp;"_"&amp;I770,H770)</f>
        <v>Absent</v>
      </c>
    </row>
    <row r="771" customFormat="false" ht="14.25" hidden="false" customHeight="false" outlineLevel="0" collapsed="false">
      <c r="A771" s="0" t="s">
        <v>202</v>
      </c>
      <c r="B771" s="64" t="n">
        <f aca="false">VLOOKUP(A771,SampleData!A$1:E$220,4,FALSE())</f>
        <v>55.74</v>
      </c>
      <c r="C771" s="64" t="n">
        <f aca="false">VLOOKUP(A771,SampleData!A$1:E$220,5,FALSE())</f>
        <v>12.38</v>
      </c>
      <c r="D771" s="66" t="s">
        <v>3518</v>
      </c>
      <c r="E771" s="0" t="s">
        <v>710</v>
      </c>
      <c r="F771" s="0" t="s">
        <v>710</v>
      </c>
      <c r="G771" s="0" t="s">
        <v>735</v>
      </c>
      <c r="H771" s="0" t="s">
        <v>3515</v>
      </c>
      <c r="I771" s="0" t="s">
        <v>3516</v>
      </c>
      <c r="J771" s="0" t="str">
        <f aca="false">IF(H771="Present",H771&amp;"_"&amp;I771,H771)</f>
        <v>Absent</v>
      </c>
    </row>
    <row r="772" customFormat="false" ht="14.25" hidden="false" customHeight="false" outlineLevel="0" collapsed="false">
      <c r="A772" s="0" t="s">
        <v>202</v>
      </c>
      <c r="B772" s="64" t="n">
        <f aca="false">VLOOKUP(A772,SampleData!A$1:E$220,4,FALSE())</f>
        <v>55.74</v>
      </c>
      <c r="C772" s="64" t="n">
        <f aca="false">VLOOKUP(A772,SampleData!A$1:E$220,5,FALSE())</f>
        <v>12.38</v>
      </c>
      <c r="D772" s="66" t="s">
        <v>3519</v>
      </c>
      <c r="E772" s="64" t="s">
        <v>3520</v>
      </c>
      <c r="F772" s="0" t="s">
        <v>697</v>
      </c>
      <c r="G772" s="0" t="s">
        <v>735</v>
      </c>
      <c r="H772" s="0" t="s">
        <v>3515</v>
      </c>
      <c r="I772" s="0" t="s">
        <v>3516</v>
      </c>
      <c r="J772" s="0" t="str">
        <f aca="false">IF(H772="Present",H772&amp;"_"&amp;I772,H772)</f>
        <v>Absent</v>
      </c>
    </row>
    <row r="773" customFormat="false" ht="14.25" hidden="false" customHeight="false" outlineLevel="0" collapsed="false">
      <c r="A773" s="0" t="s">
        <v>202</v>
      </c>
      <c r="B773" s="64" t="n">
        <f aca="false">VLOOKUP(A773,SampleData!A$1:E$220,4,FALSE())</f>
        <v>55.74</v>
      </c>
      <c r="C773" s="64" t="n">
        <f aca="false">VLOOKUP(A773,SampleData!A$1:E$220,5,FALSE())</f>
        <v>12.38</v>
      </c>
      <c r="D773" s="66" t="s">
        <v>3521</v>
      </c>
      <c r="E773" s="64" t="s">
        <v>208</v>
      </c>
      <c r="F773" s="0" t="s">
        <v>704</v>
      </c>
      <c r="G773" s="0" t="s">
        <v>735</v>
      </c>
      <c r="H773" s="0" t="s">
        <v>3515</v>
      </c>
      <c r="I773" s="0" t="s">
        <v>3516</v>
      </c>
      <c r="J773" s="0" t="str">
        <f aca="false">IF(H773="Present",H773&amp;"_"&amp;I773,H773)</f>
        <v>Absent</v>
      </c>
    </row>
    <row r="774" customFormat="false" ht="14.25" hidden="false" customHeight="false" outlineLevel="0" collapsed="false">
      <c r="A774" s="0" t="s">
        <v>202</v>
      </c>
      <c r="B774" s="64" t="n">
        <f aca="false">VLOOKUP(A774,SampleData!A$1:E$220,4,FALSE())</f>
        <v>55.74</v>
      </c>
      <c r="C774" s="64" t="n">
        <f aca="false">VLOOKUP(A774,SampleData!A$1:E$220,5,FALSE())</f>
        <v>12.38</v>
      </c>
      <c r="D774" s="66" t="s">
        <v>3524</v>
      </c>
      <c r="E774" s="64" t="s">
        <v>3525</v>
      </c>
      <c r="F774" s="0" t="s">
        <v>699</v>
      </c>
      <c r="G774" s="0" t="s">
        <v>3514</v>
      </c>
      <c r="H774" s="0" t="s">
        <v>3515</v>
      </c>
      <c r="I774" s="0" t="s">
        <v>3516</v>
      </c>
      <c r="J774" s="0" t="str">
        <f aca="false">IF(H774="Present",H774&amp;"_"&amp;I774,H774)</f>
        <v>Absent</v>
      </c>
    </row>
    <row r="775" customFormat="false" ht="14.25" hidden="false" customHeight="false" outlineLevel="0" collapsed="false">
      <c r="A775" s="0" t="s">
        <v>202</v>
      </c>
      <c r="B775" s="64" t="n">
        <f aca="false">VLOOKUP(A775,SampleData!A$1:E$220,4,FALSE())</f>
        <v>55.74</v>
      </c>
      <c r="C775" s="64" t="n">
        <f aca="false">VLOOKUP(A775,SampleData!A$1:E$220,5,FALSE())</f>
        <v>12.38</v>
      </c>
      <c r="D775" s="66" t="s">
        <v>3526</v>
      </c>
      <c r="E775" s="0" t="s">
        <v>385</v>
      </c>
      <c r="F775" s="0" t="s">
        <v>385</v>
      </c>
      <c r="G775" s="0" t="s">
        <v>735</v>
      </c>
      <c r="H775" s="0" t="s">
        <v>3515</v>
      </c>
      <c r="I775" s="0" t="s">
        <v>3516</v>
      </c>
      <c r="J775" s="0" t="str">
        <f aca="false">IF(H775="Present",H775&amp;"_"&amp;I775,H775)</f>
        <v>Absent</v>
      </c>
    </row>
    <row r="776" customFormat="false" ht="14.25" hidden="false" customHeight="false" outlineLevel="0" collapsed="false">
      <c r="A776" s="0" t="s">
        <v>202</v>
      </c>
      <c r="B776" s="64" t="n">
        <f aca="false">VLOOKUP(A776,SampleData!A$1:E$220,4,FALSE())</f>
        <v>55.74</v>
      </c>
      <c r="C776" s="64" t="n">
        <f aca="false">VLOOKUP(A776,SampleData!A$1:E$220,5,FALSE())</f>
        <v>12.38</v>
      </c>
      <c r="D776" s="66" t="s">
        <v>3527</v>
      </c>
      <c r="E776" s="64" t="s">
        <v>74</v>
      </c>
      <c r="F776" s="0" t="s">
        <v>701</v>
      </c>
      <c r="G776" s="0" t="s">
        <v>735</v>
      </c>
      <c r="H776" s="0" t="s">
        <v>3515</v>
      </c>
      <c r="I776" s="0" t="s">
        <v>3516</v>
      </c>
      <c r="J776" s="0" t="str">
        <f aca="false">IF(H776="Present",H776&amp;"_"&amp;I776,H776)</f>
        <v>Absent</v>
      </c>
    </row>
    <row r="777" customFormat="false" ht="14.25" hidden="false" customHeight="false" outlineLevel="0" collapsed="false">
      <c r="A777" s="0" t="s">
        <v>202</v>
      </c>
      <c r="B777" s="64" t="n">
        <f aca="false">VLOOKUP(A777,SampleData!A$1:E$220,4,FALSE())</f>
        <v>55.74</v>
      </c>
      <c r="C777" s="64" t="n">
        <f aca="false">VLOOKUP(A777,SampleData!A$1:E$220,5,FALSE())</f>
        <v>12.38</v>
      </c>
      <c r="D777" s="66" t="s">
        <v>3530</v>
      </c>
      <c r="E777" s="64" t="s">
        <v>3531</v>
      </c>
      <c r="F777" s="0" t="s">
        <v>700</v>
      </c>
      <c r="G777" s="0" t="s">
        <v>3514</v>
      </c>
      <c r="H777" s="0" t="s">
        <v>3515</v>
      </c>
      <c r="I777" s="0" t="s">
        <v>3516</v>
      </c>
      <c r="J777" s="0" t="str">
        <f aca="false">IF(H777="Present",H777&amp;"_"&amp;I777,H777)</f>
        <v>Absent</v>
      </c>
    </row>
    <row r="778" customFormat="false" ht="14.25" hidden="false" customHeight="false" outlineLevel="0" collapsed="false">
      <c r="A778" s="0" t="s">
        <v>202</v>
      </c>
      <c r="B778" s="64" t="n">
        <f aca="false">VLOOKUP(A778,SampleData!A$1:E$220,4,FALSE())</f>
        <v>55.74</v>
      </c>
      <c r="C778" s="64" t="n">
        <f aca="false">VLOOKUP(A778,SampleData!A$1:E$220,5,FALSE())</f>
        <v>12.38</v>
      </c>
      <c r="D778" s="66" t="s">
        <v>3538</v>
      </c>
      <c r="E778" s="64" t="s">
        <v>3539</v>
      </c>
      <c r="F778" s="0" t="s">
        <v>706</v>
      </c>
      <c r="G778" s="0" t="s">
        <v>3514</v>
      </c>
      <c r="H778" s="0" t="s">
        <v>3515</v>
      </c>
      <c r="I778" s="0" t="s">
        <v>3516</v>
      </c>
      <c r="J778" s="0" t="str">
        <f aca="false">IF(H778="Present",H778&amp;"_"&amp;I778,H778)</f>
        <v>Absent</v>
      </c>
    </row>
    <row r="779" customFormat="false" ht="14.25" hidden="false" customHeight="false" outlineLevel="0" collapsed="false">
      <c r="A779" s="0" t="s">
        <v>211</v>
      </c>
      <c r="B779" s="64" t="n">
        <f aca="false">VLOOKUP(A779,SampleData!A$1:E$220,4,FALSE())</f>
        <v>55.9606</v>
      </c>
      <c r="C779" s="64" t="n">
        <f aca="false">VLOOKUP(A779,SampleData!A$1:E$220,5,FALSE())</f>
        <v>12.0287</v>
      </c>
      <c r="D779" s="66" t="s">
        <v>3512</v>
      </c>
      <c r="E779" s="64" t="s">
        <v>3513</v>
      </c>
      <c r="F779" s="0" t="s">
        <v>703</v>
      </c>
      <c r="G779" s="0" t="s">
        <v>3514</v>
      </c>
      <c r="H779" s="0" t="s">
        <v>3515</v>
      </c>
      <c r="I779" s="0" t="s">
        <v>3516</v>
      </c>
      <c r="J779" s="0" t="str">
        <f aca="false">IF(H779="Present",H779&amp;"_"&amp;I779,H779)</f>
        <v>Absent</v>
      </c>
    </row>
    <row r="780" customFormat="false" ht="14.25" hidden="false" customHeight="false" outlineLevel="0" collapsed="false">
      <c r="A780" s="0" t="s">
        <v>211</v>
      </c>
      <c r="B780" s="64" t="n">
        <f aca="false">VLOOKUP(A780,SampleData!A$1:E$220,4,FALSE())</f>
        <v>55.9606</v>
      </c>
      <c r="C780" s="64" t="n">
        <f aca="false">VLOOKUP(A780,SampleData!A$1:E$220,5,FALSE())</f>
        <v>12.0287</v>
      </c>
      <c r="D780" s="66" t="s">
        <v>3517</v>
      </c>
      <c r="E780" s="64" t="s">
        <v>636</v>
      </c>
      <c r="F780" s="0" t="s">
        <v>709</v>
      </c>
      <c r="G780" s="0" t="s">
        <v>735</v>
      </c>
      <c r="H780" s="0" t="s">
        <v>3515</v>
      </c>
      <c r="I780" s="0" t="s">
        <v>3516</v>
      </c>
      <c r="J780" s="0" t="str">
        <f aca="false">IF(H780="Present",H780&amp;"_"&amp;I780,H780)</f>
        <v>Absent</v>
      </c>
    </row>
    <row r="781" customFormat="false" ht="14.25" hidden="false" customHeight="false" outlineLevel="0" collapsed="false">
      <c r="A781" s="0" t="s">
        <v>211</v>
      </c>
      <c r="B781" s="64" t="n">
        <f aca="false">VLOOKUP(A781,SampleData!A$1:E$220,4,FALSE())</f>
        <v>55.9606</v>
      </c>
      <c r="C781" s="64" t="n">
        <f aca="false">VLOOKUP(A781,SampleData!A$1:E$220,5,FALSE())</f>
        <v>12.0287</v>
      </c>
      <c r="D781" s="66" t="s">
        <v>3518</v>
      </c>
      <c r="E781" s="0" t="s">
        <v>710</v>
      </c>
      <c r="F781" s="0" t="s">
        <v>710</v>
      </c>
      <c r="G781" s="0" t="s">
        <v>3514</v>
      </c>
      <c r="H781" s="0" t="s">
        <v>3533</v>
      </c>
      <c r="I781" s="0" t="s">
        <v>3535</v>
      </c>
      <c r="J781" s="0" t="str">
        <f aca="false">IF(H781="Present",H781&amp;"_"&amp;I781,H781)</f>
        <v>Present_Ct&lt;41</v>
      </c>
    </row>
    <row r="782" customFormat="false" ht="14.25" hidden="false" customHeight="false" outlineLevel="0" collapsed="false">
      <c r="A782" s="0" t="s">
        <v>211</v>
      </c>
      <c r="B782" s="64" t="n">
        <f aca="false">VLOOKUP(A782,SampleData!A$1:E$220,4,FALSE())</f>
        <v>55.9606</v>
      </c>
      <c r="C782" s="64" t="n">
        <f aca="false">VLOOKUP(A782,SampleData!A$1:E$220,5,FALSE())</f>
        <v>12.0287</v>
      </c>
      <c r="D782" s="66" t="s">
        <v>3519</v>
      </c>
      <c r="E782" s="64" t="s">
        <v>3520</v>
      </c>
      <c r="F782" s="0" t="s">
        <v>697</v>
      </c>
      <c r="G782" s="0" t="s">
        <v>735</v>
      </c>
      <c r="H782" s="0" t="s">
        <v>3515</v>
      </c>
      <c r="I782" s="0" t="s">
        <v>3516</v>
      </c>
      <c r="J782" s="0" t="str">
        <f aca="false">IF(H782="Present",H782&amp;"_"&amp;I782,H782)</f>
        <v>Absent</v>
      </c>
    </row>
    <row r="783" customFormat="false" ht="14.25" hidden="false" customHeight="false" outlineLevel="0" collapsed="false">
      <c r="A783" s="0" t="s">
        <v>211</v>
      </c>
      <c r="B783" s="64" t="n">
        <f aca="false">VLOOKUP(A783,SampleData!A$1:E$220,4,FALSE())</f>
        <v>55.9606</v>
      </c>
      <c r="C783" s="64" t="n">
        <f aca="false">VLOOKUP(A783,SampleData!A$1:E$220,5,FALSE())</f>
        <v>12.0287</v>
      </c>
      <c r="D783" s="66" t="s">
        <v>3521</v>
      </c>
      <c r="E783" s="64" t="s">
        <v>208</v>
      </c>
      <c r="F783" s="0" t="s">
        <v>704</v>
      </c>
      <c r="G783" s="0" t="s">
        <v>735</v>
      </c>
      <c r="H783" s="0" t="s">
        <v>3515</v>
      </c>
      <c r="I783" s="0" t="s">
        <v>3516</v>
      </c>
      <c r="J783" s="0" t="str">
        <f aca="false">IF(H783="Present",H783&amp;"_"&amp;I783,H783)</f>
        <v>Absent</v>
      </c>
    </row>
    <row r="784" customFormat="false" ht="14.25" hidden="false" customHeight="false" outlineLevel="0" collapsed="false">
      <c r="A784" s="0" t="s">
        <v>211</v>
      </c>
      <c r="B784" s="64" t="n">
        <f aca="false">VLOOKUP(A784,SampleData!A$1:E$220,4,FALSE())</f>
        <v>55.9606</v>
      </c>
      <c r="C784" s="64" t="n">
        <f aca="false">VLOOKUP(A784,SampleData!A$1:E$220,5,FALSE())</f>
        <v>12.0287</v>
      </c>
      <c r="D784" s="66" t="s">
        <v>3522</v>
      </c>
      <c r="E784" s="64" t="s">
        <v>3523</v>
      </c>
      <c r="F784" s="0" t="s">
        <v>708</v>
      </c>
      <c r="G784" s="0" t="s">
        <v>735</v>
      </c>
      <c r="H784" s="0" t="s">
        <v>3515</v>
      </c>
      <c r="I784" s="0" t="s">
        <v>3516</v>
      </c>
      <c r="J784" s="0" t="str">
        <f aca="false">IF(H784="Present",H784&amp;"_"&amp;I784,H784)</f>
        <v>Absent</v>
      </c>
    </row>
    <row r="785" customFormat="false" ht="14.25" hidden="false" customHeight="false" outlineLevel="0" collapsed="false">
      <c r="A785" s="0" t="s">
        <v>211</v>
      </c>
      <c r="B785" s="64" t="n">
        <f aca="false">VLOOKUP(A785,SampleData!A$1:E$220,4,FALSE())</f>
        <v>55.9606</v>
      </c>
      <c r="C785" s="64" t="n">
        <f aca="false">VLOOKUP(A785,SampleData!A$1:E$220,5,FALSE())</f>
        <v>12.0287</v>
      </c>
      <c r="D785" s="66" t="s">
        <v>3522</v>
      </c>
      <c r="E785" s="64" t="s">
        <v>3523</v>
      </c>
      <c r="F785" s="0" t="s">
        <v>708</v>
      </c>
      <c r="G785" s="0" t="s">
        <v>735</v>
      </c>
      <c r="H785" s="0" t="s">
        <v>3515</v>
      </c>
      <c r="I785" s="0" t="s">
        <v>3516</v>
      </c>
      <c r="J785" s="0" t="str">
        <f aca="false">IF(H785="Present",H785&amp;"_"&amp;I785,H785)</f>
        <v>Absent</v>
      </c>
    </row>
    <row r="786" customFormat="false" ht="14.25" hidden="false" customHeight="false" outlineLevel="0" collapsed="false">
      <c r="A786" s="0" t="s">
        <v>211</v>
      </c>
      <c r="B786" s="64" t="n">
        <f aca="false">VLOOKUP(A786,SampleData!A$1:E$220,4,FALSE())</f>
        <v>55.9606</v>
      </c>
      <c r="C786" s="64" t="n">
        <f aca="false">VLOOKUP(A786,SampleData!A$1:E$220,5,FALSE())</f>
        <v>12.0287</v>
      </c>
      <c r="D786" s="66" t="s">
        <v>3524</v>
      </c>
      <c r="E786" s="64" t="s">
        <v>3525</v>
      </c>
      <c r="F786" s="0" t="s">
        <v>699</v>
      </c>
      <c r="G786" s="0" t="s">
        <v>3514</v>
      </c>
      <c r="H786" s="0" t="s">
        <v>3533</v>
      </c>
      <c r="I786" s="0" t="s">
        <v>3535</v>
      </c>
      <c r="J786" s="0" t="str">
        <f aca="false">IF(H786="Present",H786&amp;"_"&amp;I786,H786)</f>
        <v>Present_Ct&lt;41</v>
      </c>
    </row>
    <row r="787" customFormat="false" ht="14.25" hidden="false" customHeight="false" outlineLevel="0" collapsed="false">
      <c r="A787" s="0" t="s">
        <v>211</v>
      </c>
      <c r="B787" s="64" t="n">
        <f aca="false">VLOOKUP(A787,SampleData!A$1:E$220,4,FALSE())</f>
        <v>55.9606</v>
      </c>
      <c r="C787" s="64" t="n">
        <f aca="false">VLOOKUP(A787,SampleData!A$1:E$220,5,FALSE())</f>
        <v>12.0287</v>
      </c>
      <c r="D787" s="66" t="s">
        <v>229</v>
      </c>
      <c r="E787" s="0" t="s">
        <v>199</v>
      </c>
      <c r="F787" s="0" t="s">
        <v>199</v>
      </c>
      <c r="G787" s="0" t="s">
        <v>3514</v>
      </c>
      <c r="H787" s="0" t="s">
        <v>3533</v>
      </c>
      <c r="I787" s="0" t="s">
        <v>3535</v>
      </c>
      <c r="J787" s="0" t="str">
        <f aca="false">IF(H787="Present",H787&amp;"_"&amp;I787,H787)</f>
        <v>Present_Ct&lt;41</v>
      </c>
    </row>
    <row r="788" customFormat="false" ht="14.25" hidden="false" customHeight="false" outlineLevel="0" collapsed="false">
      <c r="A788" s="0" t="s">
        <v>211</v>
      </c>
      <c r="B788" s="64" t="n">
        <f aca="false">VLOOKUP(A788,SampleData!A$1:E$220,4,FALSE())</f>
        <v>55.9606</v>
      </c>
      <c r="C788" s="64" t="n">
        <f aca="false">VLOOKUP(A788,SampleData!A$1:E$220,5,FALSE())</f>
        <v>12.0287</v>
      </c>
      <c r="D788" s="66" t="s">
        <v>229</v>
      </c>
      <c r="E788" s="0" t="s">
        <v>199</v>
      </c>
      <c r="F788" s="0" t="s">
        <v>199</v>
      </c>
      <c r="G788" s="0" t="s">
        <v>3514</v>
      </c>
      <c r="H788" s="0" t="s">
        <v>3515</v>
      </c>
      <c r="I788" s="0" t="s">
        <v>3516</v>
      </c>
      <c r="J788" s="0" t="str">
        <f aca="false">IF(H788="Present",H788&amp;"_"&amp;I788,H788)</f>
        <v>Absent</v>
      </c>
    </row>
    <row r="789" customFormat="false" ht="14.25" hidden="false" customHeight="false" outlineLevel="0" collapsed="false">
      <c r="A789" s="0" t="s">
        <v>211</v>
      </c>
      <c r="B789" s="64" t="n">
        <f aca="false">VLOOKUP(A789,SampleData!A$1:E$220,4,FALSE())</f>
        <v>55.9606</v>
      </c>
      <c r="C789" s="64" t="n">
        <f aca="false">VLOOKUP(A789,SampleData!A$1:E$220,5,FALSE())</f>
        <v>12.0287</v>
      </c>
      <c r="D789" s="66" t="s">
        <v>3526</v>
      </c>
      <c r="E789" s="0" t="s">
        <v>385</v>
      </c>
      <c r="F789" s="0" t="s">
        <v>385</v>
      </c>
      <c r="G789" s="0" t="s">
        <v>3514</v>
      </c>
      <c r="H789" s="0" t="s">
        <v>3515</v>
      </c>
      <c r="I789" s="0" t="s">
        <v>3516</v>
      </c>
      <c r="J789" s="0" t="str">
        <f aca="false">IF(H789="Present",H789&amp;"_"&amp;I789,H789)</f>
        <v>Absent</v>
      </c>
    </row>
    <row r="790" customFormat="false" ht="14.25" hidden="false" customHeight="false" outlineLevel="0" collapsed="false">
      <c r="A790" s="0" t="s">
        <v>211</v>
      </c>
      <c r="B790" s="64" t="n">
        <f aca="false">VLOOKUP(A790,SampleData!A$1:E$220,4,FALSE())</f>
        <v>55.9606</v>
      </c>
      <c r="C790" s="64" t="n">
        <f aca="false">VLOOKUP(A790,SampleData!A$1:E$220,5,FALSE())</f>
        <v>12.0287</v>
      </c>
      <c r="D790" s="66" t="s">
        <v>3527</v>
      </c>
      <c r="E790" s="64" t="s">
        <v>74</v>
      </c>
      <c r="F790" s="0" t="s">
        <v>701</v>
      </c>
      <c r="G790" s="0" t="s">
        <v>735</v>
      </c>
      <c r="H790" s="0" t="s">
        <v>3515</v>
      </c>
      <c r="I790" s="0" t="s">
        <v>3516</v>
      </c>
      <c r="J790" s="0" t="str">
        <f aca="false">IF(H790="Present",H790&amp;"_"&amp;I790,H790)</f>
        <v>Absent</v>
      </c>
    </row>
    <row r="791" customFormat="false" ht="14.25" hidden="false" customHeight="false" outlineLevel="0" collapsed="false">
      <c r="A791" s="0" t="s">
        <v>211</v>
      </c>
      <c r="B791" s="64" t="n">
        <f aca="false">VLOOKUP(A791,SampleData!A$1:E$220,4,FALSE())</f>
        <v>55.9606</v>
      </c>
      <c r="C791" s="64" t="n">
        <f aca="false">VLOOKUP(A791,SampleData!A$1:E$220,5,FALSE())</f>
        <v>12.0287</v>
      </c>
      <c r="D791" s="66" t="s">
        <v>3528</v>
      </c>
      <c r="E791" s="64" t="s">
        <v>177</v>
      </c>
      <c r="F791" s="0" t="s">
        <v>3529</v>
      </c>
      <c r="G791" s="0" t="s">
        <v>735</v>
      </c>
      <c r="H791" s="0" t="s">
        <v>3533</v>
      </c>
      <c r="I791" s="0" t="s">
        <v>3516</v>
      </c>
      <c r="J791" s="0" t="str">
        <f aca="false">IF(H791="Present",H791&amp;"_"&amp;I791,H791)</f>
        <v>Present_Ct&gt;41</v>
      </c>
    </row>
    <row r="792" customFormat="false" ht="14.25" hidden="false" customHeight="false" outlineLevel="0" collapsed="false">
      <c r="A792" s="0" t="s">
        <v>211</v>
      </c>
      <c r="B792" s="64" t="n">
        <f aca="false">VLOOKUP(A792,SampleData!A$1:E$220,4,FALSE())</f>
        <v>55.9606</v>
      </c>
      <c r="C792" s="64" t="n">
        <f aca="false">VLOOKUP(A792,SampleData!A$1:E$220,5,FALSE())</f>
        <v>12.0287</v>
      </c>
      <c r="D792" s="66" t="s">
        <v>3528</v>
      </c>
      <c r="E792" s="64" t="s">
        <v>177</v>
      </c>
      <c r="F792" s="0" t="s">
        <v>3529</v>
      </c>
      <c r="G792" s="0" t="s">
        <v>3514</v>
      </c>
      <c r="H792" s="0" t="s">
        <v>3515</v>
      </c>
      <c r="I792" s="0" t="s">
        <v>3516</v>
      </c>
      <c r="J792" s="0" t="str">
        <f aca="false">IF(H792="Present",H792&amp;"_"&amp;I792,H792)</f>
        <v>Absent</v>
      </c>
    </row>
    <row r="793" customFormat="false" ht="14.25" hidden="false" customHeight="false" outlineLevel="0" collapsed="false">
      <c r="A793" s="0" t="s">
        <v>211</v>
      </c>
      <c r="B793" s="64" t="n">
        <f aca="false">VLOOKUP(A793,SampleData!A$1:E$220,4,FALSE())</f>
        <v>55.9606</v>
      </c>
      <c r="C793" s="64" t="n">
        <f aca="false">VLOOKUP(A793,SampleData!A$1:E$220,5,FALSE())</f>
        <v>12.0287</v>
      </c>
      <c r="D793" s="66" t="s">
        <v>3530</v>
      </c>
      <c r="E793" s="64" t="s">
        <v>3531</v>
      </c>
      <c r="F793" s="0" t="s">
        <v>700</v>
      </c>
      <c r="G793" s="0" t="s">
        <v>3514</v>
      </c>
      <c r="H793" s="0" t="s">
        <v>3515</v>
      </c>
      <c r="I793" s="0" t="s">
        <v>3516</v>
      </c>
      <c r="J793" s="0" t="str">
        <f aca="false">IF(H793="Present",H793&amp;"_"&amp;I793,H793)</f>
        <v>Absent</v>
      </c>
    </row>
    <row r="794" customFormat="false" ht="14.25" hidden="false" customHeight="false" outlineLevel="0" collapsed="false">
      <c r="A794" s="0" t="s">
        <v>211</v>
      </c>
      <c r="B794" s="64" t="n">
        <f aca="false">VLOOKUP(A794,SampleData!A$1:E$220,4,FALSE())</f>
        <v>55.9606</v>
      </c>
      <c r="C794" s="64" t="n">
        <f aca="false">VLOOKUP(A794,SampleData!A$1:E$220,5,FALSE())</f>
        <v>12.0287</v>
      </c>
      <c r="D794" s="66" t="s">
        <v>3532</v>
      </c>
      <c r="E794" s="64" t="s">
        <v>353</v>
      </c>
      <c r="F794" s="0" t="s">
        <v>696</v>
      </c>
      <c r="G794" s="0" t="s">
        <v>3514</v>
      </c>
      <c r="H794" s="0" t="s">
        <v>3515</v>
      </c>
      <c r="I794" s="0" t="s">
        <v>3516</v>
      </c>
      <c r="J794" s="0" t="str">
        <f aca="false">IF(H794="Present",H794&amp;"_"&amp;I794,H794)</f>
        <v>Absent</v>
      </c>
    </row>
    <row r="795" customFormat="false" ht="14.25" hidden="false" customHeight="false" outlineLevel="0" collapsed="false">
      <c r="A795" s="0" t="s">
        <v>211</v>
      </c>
      <c r="B795" s="64" t="n">
        <f aca="false">VLOOKUP(A795,SampleData!A$1:E$220,4,FALSE())</f>
        <v>55.9606</v>
      </c>
      <c r="C795" s="64" t="n">
        <f aca="false">VLOOKUP(A795,SampleData!A$1:E$220,5,FALSE())</f>
        <v>12.0287</v>
      </c>
      <c r="D795" s="66" t="s">
        <v>3532</v>
      </c>
      <c r="E795" s="64" t="s">
        <v>353</v>
      </c>
      <c r="F795" s="0" t="s">
        <v>696</v>
      </c>
      <c r="G795" s="0" t="s">
        <v>735</v>
      </c>
      <c r="H795" s="0" t="s">
        <v>3515</v>
      </c>
      <c r="I795" s="0" t="s">
        <v>3516</v>
      </c>
      <c r="J795" s="0" t="str">
        <f aca="false">IF(H795="Present",H795&amp;"_"&amp;I795,H795)</f>
        <v>Absent</v>
      </c>
    </row>
    <row r="796" customFormat="false" ht="14.25" hidden="false" customHeight="false" outlineLevel="0" collapsed="false">
      <c r="A796" s="0" t="s">
        <v>211</v>
      </c>
      <c r="B796" s="64" t="n">
        <f aca="false">VLOOKUP(A796,SampleData!A$1:E$220,4,FALSE())</f>
        <v>55.9606</v>
      </c>
      <c r="C796" s="64" t="n">
        <f aca="false">VLOOKUP(A796,SampleData!A$1:E$220,5,FALSE())</f>
        <v>12.0287</v>
      </c>
      <c r="D796" s="66" t="s">
        <v>3534</v>
      </c>
      <c r="E796" s="64" t="s">
        <v>62</v>
      </c>
      <c r="F796" s="0" t="s">
        <v>702</v>
      </c>
      <c r="G796" s="0" t="s">
        <v>735</v>
      </c>
      <c r="H796" s="0" t="s">
        <v>3515</v>
      </c>
      <c r="I796" s="0" t="s">
        <v>3516</v>
      </c>
      <c r="J796" s="0" t="str">
        <f aca="false">IF(H796="Present",H796&amp;"_"&amp;I796,H796)</f>
        <v>Absent</v>
      </c>
    </row>
    <row r="797" customFormat="false" ht="14.25" hidden="false" customHeight="false" outlineLevel="0" collapsed="false">
      <c r="A797" s="0" t="s">
        <v>211</v>
      </c>
      <c r="B797" s="64" t="n">
        <f aca="false">VLOOKUP(A797,SampleData!A$1:E$220,4,FALSE())</f>
        <v>55.9606</v>
      </c>
      <c r="C797" s="64" t="n">
        <f aca="false">VLOOKUP(A797,SampleData!A$1:E$220,5,FALSE())</f>
        <v>12.0287</v>
      </c>
      <c r="D797" s="66" t="s">
        <v>3534</v>
      </c>
      <c r="E797" s="64" t="s">
        <v>62</v>
      </c>
      <c r="F797" s="0" t="s">
        <v>702</v>
      </c>
      <c r="G797" s="0" t="s">
        <v>735</v>
      </c>
      <c r="H797" s="0" t="s">
        <v>3515</v>
      </c>
      <c r="I797" s="0" t="s">
        <v>3516</v>
      </c>
      <c r="J797" s="0" t="str">
        <f aca="false">IF(H797="Present",H797&amp;"_"&amp;I797,H797)</f>
        <v>Absent</v>
      </c>
    </row>
    <row r="798" customFormat="false" ht="14.25" hidden="false" customHeight="false" outlineLevel="0" collapsed="false">
      <c r="A798" s="0" t="s">
        <v>211</v>
      </c>
      <c r="B798" s="64" t="n">
        <f aca="false">VLOOKUP(A798,SampleData!A$1:E$220,4,FALSE())</f>
        <v>55.9606</v>
      </c>
      <c r="C798" s="64" t="n">
        <f aca="false">VLOOKUP(A798,SampleData!A$1:E$220,5,FALSE())</f>
        <v>12.0287</v>
      </c>
      <c r="D798" s="66" t="s">
        <v>3536</v>
      </c>
      <c r="E798" s="0" t="s">
        <v>705</v>
      </c>
      <c r="F798" s="0" t="s">
        <v>705</v>
      </c>
      <c r="G798" s="0" t="s">
        <v>735</v>
      </c>
      <c r="H798" s="0" t="s">
        <v>3533</v>
      </c>
      <c r="I798" s="0" t="s">
        <v>3535</v>
      </c>
      <c r="J798" s="0" t="str">
        <f aca="false">IF(H798="Present",H798&amp;"_"&amp;I798,H798)</f>
        <v>Present_Ct&lt;41</v>
      </c>
    </row>
    <row r="799" customFormat="false" ht="14.25" hidden="false" customHeight="false" outlineLevel="0" collapsed="false">
      <c r="A799" s="0" t="s">
        <v>211</v>
      </c>
      <c r="B799" s="64" t="n">
        <f aca="false">VLOOKUP(A799,SampleData!A$1:E$220,4,FALSE())</f>
        <v>55.9606</v>
      </c>
      <c r="C799" s="64" t="n">
        <f aca="false">VLOOKUP(A799,SampleData!A$1:E$220,5,FALSE())</f>
        <v>12.0287</v>
      </c>
      <c r="D799" s="66" t="s">
        <v>3536</v>
      </c>
      <c r="E799" s="0" t="s">
        <v>705</v>
      </c>
      <c r="F799" s="0" t="s">
        <v>705</v>
      </c>
      <c r="G799" s="0" t="s">
        <v>3514</v>
      </c>
      <c r="H799" s="0" t="s">
        <v>3515</v>
      </c>
      <c r="I799" s="0" t="s">
        <v>3516</v>
      </c>
      <c r="J799" s="0" t="str">
        <f aca="false">IF(H799="Present",H799&amp;"_"&amp;I799,H799)</f>
        <v>Absent</v>
      </c>
    </row>
    <row r="800" customFormat="false" ht="14.25" hidden="false" customHeight="false" outlineLevel="0" collapsed="false">
      <c r="A800" s="0" t="s">
        <v>211</v>
      </c>
      <c r="B800" s="64" t="n">
        <f aca="false">VLOOKUP(A800,SampleData!A$1:E$220,4,FALSE())</f>
        <v>55.9606</v>
      </c>
      <c r="C800" s="64" t="n">
        <f aca="false">VLOOKUP(A800,SampleData!A$1:E$220,5,FALSE())</f>
        <v>12.0287</v>
      </c>
      <c r="D800" s="66" t="s">
        <v>3537</v>
      </c>
      <c r="E800" s="0" t="s">
        <v>698</v>
      </c>
      <c r="F800" s="0" t="s">
        <v>698</v>
      </c>
      <c r="G800" s="0" t="s">
        <v>3514</v>
      </c>
      <c r="H800" s="0" t="s">
        <v>3533</v>
      </c>
      <c r="I800" s="0" t="s">
        <v>3535</v>
      </c>
      <c r="J800" s="0" t="str">
        <f aca="false">IF(H800="Present",H800&amp;"_"&amp;I800,H800)</f>
        <v>Present_Ct&lt;41</v>
      </c>
    </row>
    <row r="801" customFormat="false" ht="14.25" hidden="false" customHeight="false" outlineLevel="0" collapsed="false">
      <c r="A801" s="0" t="s">
        <v>211</v>
      </c>
      <c r="B801" s="64" t="n">
        <f aca="false">VLOOKUP(A801,SampleData!A$1:E$220,4,FALSE())</f>
        <v>55.9606</v>
      </c>
      <c r="C801" s="64" t="n">
        <f aca="false">VLOOKUP(A801,SampleData!A$1:E$220,5,FALSE())</f>
        <v>12.0287</v>
      </c>
      <c r="D801" s="66" t="s">
        <v>3537</v>
      </c>
      <c r="E801" s="0" t="s">
        <v>698</v>
      </c>
      <c r="F801" s="0" t="s">
        <v>698</v>
      </c>
      <c r="G801" s="0" t="s">
        <v>735</v>
      </c>
      <c r="H801" s="0" t="s">
        <v>3533</v>
      </c>
      <c r="I801" s="0" t="s">
        <v>3535</v>
      </c>
      <c r="J801" s="0" t="str">
        <f aca="false">IF(H801="Present",H801&amp;"_"&amp;I801,H801)</f>
        <v>Present_Ct&lt;41</v>
      </c>
    </row>
    <row r="802" customFormat="false" ht="14.25" hidden="false" customHeight="false" outlineLevel="0" collapsed="false">
      <c r="A802" s="0" t="s">
        <v>211</v>
      </c>
      <c r="B802" s="64" t="n">
        <f aca="false">VLOOKUP(A802,SampleData!A$1:E$220,4,FALSE())</f>
        <v>55.9606</v>
      </c>
      <c r="C802" s="64" t="n">
        <f aca="false">VLOOKUP(A802,SampleData!A$1:E$220,5,FALSE())</f>
        <v>12.0287</v>
      </c>
      <c r="D802" s="66" t="s">
        <v>3538</v>
      </c>
      <c r="E802" s="64" t="s">
        <v>3539</v>
      </c>
      <c r="F802" s="0" t="s">
        <v>706</v>
      </c>
      <c r="G802" s="0" t="s">
        <v>3514</v>
      </c>
      <c r="H802" s="0" t="s">
        <v>3515</v>
      </c>
      <c r="I802" s="0" t="s">
        <v>3516</v>
      </c>
      <c r="J802" s="0" t="str">
        <f aca="false">IF(H802="Present",H802&amp;"_"&amp;I802,H802)</f>
        <v>Absent</v>
      </c>
    </row>
    <row r="803" customFormat="false" ht="14.25" hidden="false" customHeight="false" outlineLevel="0" collapsed="false">
      <c r="A803" s="0" t="s">
        <v>211</v>
      </c>
      <c r="B803" s="64" t="n">
        <f aca="false">VLOOKUP(A803,SampleData!A$1:E$220,4,FALSE())</f>
        <v>55.9606</v>
      </c>
      <c r="C803" s="64" t="n">
        <f aca="false">VLOOKUP(A803,SampleData!A$1:E$220,5,FALSE())</f>
        <v>12.0287</v>
      </c>
      <c r="D803" s="66" t="s">
        <v>3512</v>
      </c>
      <c r="E803" s="64" t="s">
        <v>3513</v>
      </c>
      <c r="F803" s="0" t="s">
        <v>703</v>
      </c>
      <c r="G803" s="0" t="s">
        <v>3514</v>
      </c>
      <c r="H803" s="0" t="s">
        <v>3515</v>
      </c>
      <c r="I803" s="0" t="s">
        <v>3516</v>
      </c>
      <c r="J803" s="0" t="str">
        <f aca="false">IF(H803="Present",H803&amp;"_"&amp;I803,H803)</f>
        <v>Absent</v>
      </c>
    </row>
    <row r="804" customFormat="false" ht="14.25" hidden="false" customHeight="false" outlineLevel="0" collapsed="false">
      <c r="A804" s="0" t="s">
        <v>211</v>
      </c>
      <c r="B804" s="64" t="n">
        <f aca="false">VLOOKUP(A804,SampleData!A$1:E$220,4,FALSE())</f>
        <v>55.9606</v>
      </c>
      <c r="C804" s="64" t="n">
        <f aca="false">VLOOKUP(A804,SampleData!A$1:E$220,5,FALSE())</f>
        <v>12.0287</v>
      </c>
      <c r="D804" s="66" t="s">
        <v>3517</v>
      </c>
      <c r="E804" s="64" t="s">
        <v>636</v>
      </c>
      <c r="F804" s="0" t="s">
        <v>709</v>
      </c>
      <c r="G804" s="0" t="s">
        <v>735</v>
      </c>
      <c r="H804" s="0" t="s">
        <v>3533</v>
      </c>
      <c r="I804" s="0" t="s">
        <v>3535</v>
      </c>
      <c r="J804" s="0" t="str">
        <f aca="false">IF(H804="Present",H804&amp;"_"&amp;I804,H804)</f>
        <v>Present_Ct&lt;41</v>
      </c>
    </row>
    <row r="805" customFormat="false" ht="14.25" hidden="false" customHeight="false" outlineLevel="0" collapsed="false">
      <c r="A805" s="0" t="s">
        <v>211</v>
      </c>
      <c r="B805" s="64" t="n">
        <f aca="false">VLOOKUP(A805,SampleData!A$1:E$220,4,FALSE())</f>
        <v>55.9606</v>
      </c>
      <c r="C805" s="64" t="n">
        <f aca="false">VLOOKUP(A805,SampleData!A$1:E$220,5,FALSE())</f>
        <v>12.0287</v>
      </c>
      <c r="D805" s="66" t="s">
        <v>3518</v>
      </c>
      <c r="E805" s="0" t="s">
        <v>710</v>
      </c>
      <c r="F805" s="0" t="s">
        <v>710</v>
      </c>
      <c r="G805" s="0" t="s">
        <v>735</v>
      </c>
      <c r="H805" s="0" t="s">
        <v>3515</v>
      </c>
      <c r="I805" s="0" t="s">
        <v>3516</v>
      </c>
      <c r="J805" s="0" t="str">
        <f aca="false">IF(H805="Present",H805&amp;"_"&amp;I805,H805)</f>
        <v>Absent</v>
      </c>
    </row>
    <row r="806" customFormat="false" ht="14.25" hidden="false" customHeight="false" outlineLevel="0" collapsed="false">
      <c r="A806" s="0" t="s">
        <v>211</v>
      </c>
      <c r="B806" s="64" t="n">
        <f aca="false">VLOOKUP(A806,SampleData!A$1:E$220,4,FALSE())</f>
        <v>55.9606</v>
      </c>
      <c r="C806" s="64" t="n">
        <f aca="false">VLOOKUP(A806,SampleData!A$1:E$220,5,FALSE())</f>
        <v>12.0287</v>
      </c>
      <c r="D806" s="66" t="s">
        <v>3519</v>
      </c>
      <c r="E806" s="64" t="s">
        <v>3520</v>
      </c>
      <c r="F806" s="0" t="s">
        <v>697</v>
      </c>
      <c r="G806" s="0" t="s">
        <v>3514</v>
      </c>
      <c r="H806" s="0" t="s">
        <v>3515</v>
      </c>
      <c r="I806" s="0" t="s">
        <v>3516</v>
      </c>
      <c r="J806" s="0" t="str">
        <f aca="false">IF(H806="Present",H806&amp;"_"&amp;I806,H806)</f>
        <v>Absent</v>
      </c>
    </row>
    <row r="807" customFormat="false" ht="14.25" hidden="false" customHeight="false" outlineLevel="0" collapsed="false">
      <c r="A807" s="0" t="s">
        <v>211</v>
      </c>
      <c r="B807" s="64" t="n">
        <f aca="false">VLOOKUP(A807,SampleData!A$1:E$220,4,FALSE())</f>
        <v>55.9606</v>
      </c>
      <c r="C807" s="64" t="n">
        <f aca="false">VLOOKUP(A807,SampleData!A$1:E$220,5,FALSE())</f>
        <v>12.0287</v>
      </c>
      <c r="D807" s="66" t="s">
        <v>3521</v>
      </c>
      <c r="E807" s="64" t="s">
        <v>208</v>
      </c>
      <c r="F807" s="0" t="s">
        <v>704</v>
      </c>
      <c r="G807" s="0" t="s">
        <v>735</v>
      </c>
      <c r="H807" s="0" t="s">
        <v>3515</v>
      </c>
      <c r="I807" s="0" t="s">
        <v>3516</v>
      </c>
      <c r="J807" s="0" t="str">
        <f aca="false">IF(H807="Present",H807&amp;"_"&amp;I807,H807)</f>
        <v>Absent</v>
      </c>
    </row>
    <row r="808" customFormat="false" ht="14.25" hidden="false" customHeight="false" outlineLevel="0" collapsed="false">
      <c r="A808" s="0" t="s">
        <v>211</v>
      </c>
      <c r="B808" s="64" t="n">
        <f aca="false">VLOOKUP(A808,SampleData!A$1:E$220,4,FALSE())</f>
        <v>55.9606</v>
      </c>
      <c r="C808" s="64" t="n">
        <f aca="false">VLOOKUP(A808,SampleData!A$1:E$220,5,FALSE())</f>
        <v>12.0287</v>
      </c>
      <c r="D808" s="66" t="s">
        <v>3524</v>
      </c>
      <c r="E808" s="64" t="s">
        <v>3525</v>
      </c>
      <c r="F808" s="0" t="s">
        <v>699</v>
      </c>
      <c r="G808" s="0" t="s">
        <v>735</v>
      </c>
      <c r="H808" s="0" t="s">
        <v>3515</v>
      </c>
      <c r="I808" s="0" t="s">
        <v>3516</v>
      </c>
      <c r="J808" s="0" t="str">
        <f aca="false">IF(H808="Present",H808&amp;"_"&amp;I808,H808)</f>
        <v>Absent</v>
      </c>
    </row>
    <row r="809" customFormat="false" ht="14.25" hidden="false" customHeight="false" outlineLevel="0" collapsed="false">
      <c r="A809" s="0" t="s">
        <v>211</v>
      </c>
      <c r="B809" s="64" t="n">
        <f aca="false">VLOOKUP(A809,SampleData!A$1:E$220,4,FALSE())</f>
        <v>55.9606</v>
      </c>
      <c r="C809" s="64" t="n">
        <f aca="false">VLOOKUP(A809,SampleData!A$1:E$220,5,FALSE())</f>
        <v>12.0287</v>
      </c>
      <c r="D809" s="66" t="s">
        <v>3526</v>
      </c>
      <c r="E809" s="0" t="s">
        <v>385</v>
      </c>
      <c r="F809" s="0" t="s">
        <v>385</v>
      </c>
      <c r="G809" s="0" t="s">
        <v>3514</v>
      </c>
      <c r="H809" s="0" t="s">
        <v>3515</v>
      </c>
      <c r="I809" s="0" t="s">
        <v>3516</v>
      </c>
      <c r="J809" s="0" t="str">
        <f aca="false">IF(H809="Present",H809&amp;"_"&amp;I809,H809)</f>
        <v>Absent</v>
      </c>
    </row>
    <row r="810" customFormat="false" ht="14.25" hidden="false" customHeight="false" outlineLevel="0" collapsed="false">
      <c r="A810" s="0" t="s">
        <v>211</v>
      </c>
      <c r="B810" s="64" t="n">
        <f aca="false">VLOOKUP(A810,SampleData!A$1:E$220,4,FALSE())</f>
        <v>55.9606</v>
      </c>
      <c r="C810" s="64" t="n">
        <f aca="false">VLOOKUP(A810,SampleData!A$1:E$220,5,FALSE())</f>
        <v>12.0287</v>
      </c>
      <c r="D810" s="66" t="s">
        <v>3527</v>
      </c>
      <c r="E810" s="64" t="s">
        <v>74</v>
      </c>
      <c r="F810" s="0" t="s">
        <v>701</v>
      </c>
      <c r="G810" s="0" t="s">
        <v>3514</v>
      </c>
      <c r="H810" s="0" t="s">
        <v>3515</v>
      </c>
      <c r="I810" s="0" t="s">
        <v>3516</v>
      </c>
      <c r="J810" s="0" t="str">
        <f aca="false">IF(H810="Present",H810&amp;"_"&amp;I810,H810)</f>
        <v>Absent</v>
      </c>
    </row>
    <row r="811" customFormat="false" ht="14.25" hidden="false" customHeight="false" outlineLevel="0" collapsed="false">
      <c r="A811" s="0" t="s">
        <v>211</v>
      </c>
      <c r="B811" s="64" t="n">
        <f aca="false">VLOOKUP(A811,SampleData!A$1:E$220,4,FALSE())</f>
        <v>55.9606</v>
      </c>
      <c r="C811" s="64" t="n">
        <f aca="false">VLOOKUP(A811,SampleData!A$1:E$220,5,FALSE())</f>
        <v>12.0287</v>
      </c>
      <c r="D811" s="66" t="s">
        <v>3530</v>
      </c>
      <c r="E811" s="64" t="s">
        <v>3531</v>
      </c>
      <c r="F811" s="0" t="s">
        <v>700</v>
      </c>
      <c r="G811" s="0" t="s">
        <v>3514</v>
      </c>
      <c r="H811" s="0" t="s">
        <v>3515</v>
      </c>
      <c r="I811" s="0" t="s">
        <v>3516</v>
      </c>
      <c r="J811" s="0" t="str">
        <f aca="false">IF(H811="Present",H811&amp;"_"&amp;I811,H811)</f>
        <v>Absent</v>
      </c>
    </row>
    <row r="812" customFormat="false" ht="14.25" hidden="false" customHeight="false" outlineLevel="0" collapsed="false">
      <c r="A812" s="0" t="s">
        <v>211</v>
      </c>
      <c r="B812" s="64" t="n">
        <f aca="false">VLOOKUP(A812,SampleData!A$1:E$220,4,FALSE())</f>
        <v>55.9606</v>
      </c>
      <c r="C812" s="64" t="n">
        <f aca="false">VLOOKUP(A812,SampleData!A$1:E$220,5,FALSE())</f>
        <v>12.0287</v>
      </c>
      <c r="D812" s="66" t="s">
        <v>3538</v>
      </c>
      <c r="E812" s="64" t="s">
        <v>3539</v>
      </c>
      <c r="F812" s="0" t="s">
        <v>706</v>
      </c>
      <c r="G812" s="0" t="s">
        <v>3514</v>
      </c>
      <c r="H812" s="0" t="s">
        <v>3515</v>
      </c>
      <c r="I812" s="0" t="s">
        <v>3516</v>
      </c>
      <c r="J812" s="0" t="str">
        <f aca="false">IF(H812="Present",H812&amp;"_"&amp;I812,H812)</f>
        <v>Absent</v>
      </c>
    </row>
    <row r="813" customFormat="false" ht="14.25" hidden="false" customHeight="false" outlineLevel="0" collapsed="false">
      <c r="A813" s="0" t="s">
        <v>217</v>
      </c>
      <c r="B813" s="64" t="n">
        <f aca="false">VLOOKUP(A813,SampleData!A$1:E$220,4,FALSE())</f>
        <v>55.747819</v>
      </c>
      <c r="C813" s="64" t="n">
        <f aca="false">VLOOKUP(A813,SampleData!A$1:E$220,5,FALSE())</f>
        <v>12.535143</v>
      </c>
      <c r="D813" s="66" t="s">
        <v>3512</v>
      </c>
      <c r="E813" s="64" t="s">
        <v>3513</v>
      </c>
      <c r="F813" s="0" t="s">
        <v>703</v>
      </c>
      <c r="G813" s="0" t="s">
        <v>3514</v>
      </c>
      <c r="H813" s="0" t="s">
        <v>3533</v>
      </c>
      <c r="I813" s="0" t="s">
        <v>3535</v>
      </c>
      <c r="J813" s="0" t="str">
        <f aca="false">IF(H813="Present",H813&amp;"_"&amp;I813,H813)</f>
        <v>Present_Ct&lt;41</v>
      </c>
    </row>
    <row r="814" customFormat="false" ht="14.25" hidden="false" customHeight="false" outlineLevel="0" collapsed="false">
      <c r="A814" s="0" t="s">
        <v>217</v>
      </c>
      <c r="B814" s="64" t="n">
        <f aca="false">VLOOKUP(A814,SampleData!A$1:E$220,4,FALSE())</f>
        <v>55.747819</v>
      </c>
      <c r="C814" s="64" t="n">
        <f aca="false">VLOOKUP(A814,SampleData!A$1:E$220,5,FALSE())</f>
        <v>12.535143</v>
      </c>
      <c r="D814" s="66" t="s">
        <v>3517</v>
      </c>
      <c r="E814" s="64" t="s">
        <v>636</v>
      </c>
      <c r="F814" s="0" t="s">
        <v>709</v>
      </c>
      <c r="G814" s="0" t="s">
        <v>735</v>
      </c>
      <c r="H814" s="0" t="s">
        <v>3515</v>
      </c>
      <c r="I814" s="0" t="s">
        <v>3516</v>
      </c>
      <c r="J814" s="0" t="str">
        <f aca="false">IF(H814="Present",H814&amp;"_"&amp;I814,H814)</f>
        <v>Absent</v>
      </c>
    </row>
    <row r="815" customFormat="false" ht="14.25" hidden="false" customHeight="false" outlineLevel="0" collapsed="false">
      <c r="A815" s="0" t="s">
        <v>217</v>
      </c>
      <c r="B815" s="64" t="n">
        <f aca="false">VLOOKUP(A815,SampleData!A$1:E$220,4,FALSE())</f>
        <v>55.747819</v>
      </c>
      <c r="C815" s="64" t="n">
        <f aca="false">VLOOKUP(A815,SampleData!A$1:E$220,5,FALSE())</f>
        <v>12.535143</v>
      </c>
      <c r="D815" s="66" t="s">
        <v>3518</v>
      </c>
      <c r="E815" s="0" t="s">
        <v>710</v>
      </c>
      <c r="F815" s="0" t="s">
        <v>710</v>
      </c>
      <c r="G815" s="0" t="s">
        <v>735</v>
      </c>
      <c r="H815" s="0" t="s">
        <v>3515</v>
      </c>
      <c r="I815" s="0" t="s">
        <v>3516</v>
      </c>
      <c r="J815" s="0" t="str">
        <f aca="false">IF(H815="Present",H815&amp;"_"&amp;I815,H815)</f>
        <v>Absent</v>
      </c>
    </row>
    <row r="816" customFormat="false" ht="14.25" hidden="false" customHeight="false" outlineLevel="0" collapsed="false">
      <c r="A816" s="0" t="s">
        <v>217</v>
      </c>
      <c r="B816" s="64" t="n">
        <f aca="false">VLOOKUP(A816,SampleData!A$1:E$220,4,FALSE())</f>
        <v>55.747819</v>
      </c>
      <c r="C816" s="64" t="n">
        <f aca="false">VLOOKUP(A816,SampleData!A$1:E$220,5,FALSE())</f>
        <v>12.535143</v>
      </c>
      <c r="D816" s="66" t="s">
        <v>3519</v>
      </c>
      <c r="E816" s="64" t="s">
        <v>3520</v>
      </c>
      <c r="F816" s="0" t="s">
        <v>697</v>
      </c>
      <c r="G816" s="0" t="s">
        <v>3514</v>
      </c>
      <c r="H816" s="0" t="s">
        <v>3515</v>
      </c>
      <c r="I816" s="0" t="s">
        <v>3516</v>
      </c>
      <c r="J816" s="0" t="str">
        <f aca="false">IF(H816="Present",H816&amp;"_"&amp;I816,H816)</f>
        <v>Absent</v>
      </c>
    </row>
    <row r="817" customFormat="false" ht="14.25" hidden="false" customHeight="false" outlineLevel="0" collapsed="false">
      <c r="A817" s="0" t="s">
        <v>217</v>
      </c>
      <c r="B817" s="64" t="n">
        <f aca="false">VLOOKUP(A817,SampleData!A$1:E$220,4,FALSE())</f>
        <v>55.747819</v>
      </c>
      <c r="C817" s="64" t="n">
        <f aca="false">VLOOKUP(A817,SampleData!A$1:E$220,5,FALSE())</f>
        <v>12.535143</v>
      </c>
      <c r="D817" s="66" t="s">
        <v>3521</v>
      </c>
      <c r="E817" s="64" t="s">
        <v>208</v>
      </c>
      <c r="F817" s="0" t="s">
        <v>704</v>
      </c>
      <c r="G817" s="0" t="s">
        <v>735</v>
      </c>
      <c r="H817" s="0" t="s">
        <v>3515</v>
      </c>
      <c r="I817" s="0" t="s">
        <v>3516</v>
      </c>
      <c r="J817" s="0" t="str">
        <f aca="false">IF(H817="Present",H817&amp;"_"&amp;I817,H817)</f>
        <v>Absent</v>
      </c>
    </row>
    <row r="818" customFormat="false" ht="14.25" hidden="false" customHeight="false" outlineLevel="0" collapsed="false">
      <c r="A818" s="0" t="s">
        <v>217</v>
      </c>
      <c r="B818" s="64" t="n">
        <f aca="false">VLOOKUP(A818,SampleData!A$1:E$220,4,FALSE())</f>
        <v>55.747819</v>
      </c>
      <c r="C818" s="64" t="n">
        <f aca="false">VLOOKUP(A818,SampleData!A$1:E$220,5,FALSE())</f>
        <v>12.535143</v>
      </c>
      <c r="D818" s="66" t="s">
        <v>3524</v>
      </c>
      <c r="E818" s="64" t="s">
        <v>3525</v>
      </c>
      <c r="F818" s="0" t="s">
        <v>699</v>
      </c>
      <c r="G818" s="0" t="s">
        <v>3514</v>
      </c>
      <c r="H818" s="0" t="s">
        <v>3515</v>
      </c>
      <c r="I818" s="0" t="s">
        <v>3516</v>
      </c>
      <c r="J818" s="0" t="str">
        <f aca="false">IF(H818="Present",H818&amp;"_"&amp;I818,H818)</f>
        <v>Absent</v>
      </c>
    </row>
    <row r="819" customFormat="false" ht="14.25" hidden="false" customHeight="false" outlineLevel="0" collapsed="false">
      <c r="A819" s="0" t="s">
        <v>217</v>
      </c>
      <c r="B819" s="64" t="n">
        <f aca="false">VLOOKUP(A819,SampleData!A$1:E$220,4,FALSE())</f>
        <v>55.747819</v>
      </c>
      <c r="C819" s="64" t="n">
        <f aca="false">VLOOKUP(A819,SampleData!A$1:E$220,5,FALSE())</f>
        <v>12.535143</v>
      </c>
      <c r="D819" s="66" t="s">
        <v>3526</v>
      </c>
      <c r="E819" s="0" t="s">
        <v>385</v>
      </c>
      <c r="F819" s="0" t="s">
        <v>385</v>
      </c>
      <c r="G819" s="0" t="s">
        <v>3514</v>
      </c>
      <c r="H819" s="0" t="s">
        <v>3515</v>
      </c>
      <c r="I819" s="0" t="s">
        <v>3516</v>
      </c>
      <c r="J819" s="0" t="str">
        <f aca="false">IF(H819="Present",H819&amp;"_"&amp;I819,H819)</f>
        <v>Absent</v>
      </c>
    </row>
    <row r="820" customFormat="false" ht="14.25" hidden="false" customHeight="false" outlineLevel="0" collapsed="false">
      <c r="A820" s="0" t="s">
        <v>217</v>
      </c>
      <c r="B820" s="64" t="n">
        <f aca="false">VLOOKUP(A820,SampleData!A$1:E$220,4,FALSE())</f>
        <v>55.747819</v>
      </c>
      <c r="C820" s="64" t="n">
        <f aca="false">VLOOKUP(A820,SampleData!A$1:E$220,5,FALSE())</f>
        <v>12.535143</v>
      </c>
      <c r="D820" s="66" t="s">
        <v>3527</v>
      </c>
      <c r="E820" s="64" t="s">
        <v>74</v>
      </c>
      <c r="F820" s="0" t="s">
        <v>701</v>
      </c>
      <c r="G820" s="0" t="s">
        <v>735</v>
      </c>
      <c r="H820" s="0" t="s">
        <v>3515</v>
      </c>
      <c r="I820" s="0" t="s">
        <v>3516</v>
      </c>
      <c r="J820" s="0" t="str">
        <f aca="false">IF(H820="Present",H820&amp;"_"&amp;I820,H820)</f>
        <v>Absent</v>
      </c>
    </row>
    <row r="821" customFormat="false" ht="14.25" hidden="false" customHeight="false" outlineLevel="0" collapsed="false">
      <c r="A821" s="0" t="s">
        <v>217</v>
      </c>
      <c r="B821" s="64" t="n">
        <f aca="false">VLOOKUP(A821,SampleData!A$1:E$220,4,FALSE())</f>
        <v>55.747819</v>
      </c>
      <c r="C821" s="64" t="n">
        <f aca="false">VLOOKUP(A821,SampleData!A$1:E$220,5,FALSE())</f>
        <v>12.535143</v>
      </c>
      <c r="D821" s="66" t="s">
        <v>3530</v>
      </c>
      <c r="E821" s="64" t="s">
        <v>3531</v>
      </c>
      <c r="F821" s="0" t="s">
        <v>700</v>
      </c>
      <c r="G821" s="0" t="s">
        <v>3514</v>
      </c>
      <c r="H821" s="0" t="s">
        <v>3515</v>
      </c>
      <c r="I821" s="0" t="s">
        <v>3516</v>
      </c>
      <c r="J821" s="0" t="str">
        <f aca="false">IF(H821="Present",H821&amp;"_"&amp;I821,H821)</f>
        <v>Absent</v>
      </c>
    </row>
    <row r="822" customFormat="false" ht="14.25" hidden="false" customHeight="false" outlineLevel="0" collapsed="false">
      <c r="A822" s="0" t="s">
        <v>217</v>
      </c>
      <c r="B822" s="64" t="n">
        <f aca="false">VLOOKUP(A822,SampleData!A$1:E$220,4,FALSE())</f>
        <v>55.747819</v>
      </c>
      <c r="C822" s="64" t="n">
        <f aca="false">VLOOKUP(A822,SampleData!A$1:E$220,5,FALSE())</f>
        <v>12.535143</v>
      </c>
      <c r="D822" s="66" t="s">
        <v>3538</v>
      </c>
      <c r="E822" s="64" t="s">
        <v>3539</v>
      </c>
      <c r="F822" s="0" t="s">
        <v>706</v>
      </c>
      <c r="G822" s="0" t="s">
        <v>3514</v>
      </c>
      <c r="H822" s="0" t="s">
        <v>3515</v>
      </c>
      <c r="I822" s="0" t="s">
        <v>3516</v>
      </c>
      <c r="J822" s="0" t="str">
        <f aca="false">IF(H822="Present",H822&amp;"_"&amp;I822,H822)</f>
        <v>Absent</v>
      </c>
    </row>
    <row r="823" customFormat="false" ht="14.25" hidden="false" customHeight="false" outlineLevel="0" collapsed="false">
      <c r="A823" s="0" t="s">
        <v>222</v>
      </c>
      <c r="B823" s="64" t="n">
        <f aca="false">VLOOKUP(A823,SampleData!A$1:E$220,4,FALSE())</f>
        <v>55.747819</v>
      </c>
      <c r="C823" s="64" t="n">
        <f aca="false">VLOOKUP(A823,SampleData!A$1:E$220,5,FALSE())</f>
        <v>12.535143</v>
      </c>
      <c r="D823" s="66" t="s">
        <v>3512</v>
      </c>
      <c r="E823" s="64" t="s">
        <v>3513</v>
      </c>
      <c r="F823" s="0" t="s">
        <v>703</v>
      </c>
      <c r="G823" s="0" t="s">
        <v>3514</v>
      </c>
      <c r="H823" s="0" t="s">
        <v>3515</v>
      </c>
      <c r="I823" s="0" t="s">
        <v>3516</v>
      </c>
      <c r="J823" s="0" t="str">
        <f aca="false">IF(H823="Present",H823&amp;"_"&amp;I823,H823)</f>
        <v>Absent</v>
      </c>
    </row>
    <row r="824" customFormat="false" ht="14.25" hidden="false" customHeight="false" outlineLevel="0" collapsed="false">
      <c r="A824" s="0" t="s">
        <v>222</v>
      </c>
      <c r="B824" s="64" t="n">
        <f aca="false">VLOOKUP(A824,SampleData!A$1:E$220,4,FALSE())</f>
        <v>55.747819</v>
      </c>
      <c r="C824" s="64" t="n">
        <f aca="false">VLOOKUP(A824,SampleData!A$1:E$220,5,FALSE())</f>
        <v>12.535143</v>
      </c>
      <c r="D824" s="66" t="s">
        <v>3517</v>
      </c>
      <c r="E824" s="64" t="s">
        <v>636</v>
      </c>
      <c r="F824" s="0" t="s">
        <v>709</v>
      </c>
      <c r="G824" s="0" t="s">
        <v>3514</v>
      </c>
      <c r="H824" s="0" t="s">
        <v>3515</v>
      </c>
      <c r="I824" s="0" t="s">
        <v>3516</v>
      </c>
      <c r="J824" s="0" t="str">
        <f aca="false">IF(H824="Present",H824&amp;"_"&amp;I824,H824)</f>
        <v>Absent</v>
      </c>
    </row>
    <row r="825" customFormat="false" ht="14.25" hidden="false" customHeight="false" outlineLevel="0" collapsed="false">
      <c r="A825" s="0" t="s">
        <v>222</v>
      </c>
      <c r="B825" s="64" t="n">
        <f aca="false">VLOOKUP(A825,SampleData!A$1:E$220,4,FALSE())</f>
        <v>55.747819</v>
      </c>
      <c r="C825" s="64" t="n">
        <f aca="false">VLOOKUP(A825,SampleData!A$1:E$220,5,FALSE())</f>
        <v>12.535143</v>
      </c>
      <c r="D825" s="66" t="s">
        <v>3518</v>
      </c>
      <c r="E825" s="0" t="s">
        <v>710</v>
      </c>
      <c r="F825" s="0" t="s">
        <v>710</v>
      </c>
      <c r="G825" s="0" t="s">
        <v>735</v>
      </c>
      <c r="H825" s="0" t="s">
        <v>3515</v>
      </c>
      <c r="I825" s="0" t="s">
        <v>3516</v>
      </c>
      <c r="J825" s="0" t="str">
        <f aca="false">IF(H825="Present",H825&amp;"_"&amp;I825,H825)</f>
        <v>Absent</v>
      </c>
    </row>
    <row r="826" customFormat="false" ht="14.25" hidden="false" customHeight="false" outlineLevel="0" collapsed="false">
      <c r="A826" s="0" t="s">
        <v>222</v>
      </c>
      <c r="B826" s="64" t="n">
        <f aca="false">VLOOKUP(A826,SampleData!A$1:E$220,4,FALSE())</f>
        <v>55.747819</v>
      </c>
      <c r="C826" s="64" t="n">
        <f aca="false">VLOOKUP(A826,SampleData!A$1:E$220,5,FALSE())</f>
        <v>12.535143</v>
      </c>
      <c r="D826" s="66" t="s">
        <v>3519</v>
      </c>
      <c r="E826" s="64" t="s">
        <v>3520</v>
      </c>
      <c r="F826" s="0" t="s">
        <v>697</v>
      </c>
      <c r="G826" s="0" t="s">
        <v>3514</v>
      </c>
      <c r="H826" s="0" t="s">
        <v>3515</v>
      </c>
      <c r="I826" s="0" t="s">
        <v>3516</v>
      </c>
      <c r="J826" s="0" t="str">
        <f aca="false">IF(H826="Present",H826&amp;"_"&amp;I826,H826)</f>
        <v>Absent</v>
      </c>
    </row>
    <row r="827" customFormat="false" ht="14.25" hidden="false" customHeight="false" outlineLevel="0" collapsed="false">
      <c r="A827" s="0" t="s">
        <v>222</v>
      </c>
      <c r="B827" s="64" t="n">
        <f aca="false">VLOOKUP(A827,SampleData!A$1:E$220,4,FALSE())</f>
        <v>55.747819</v>
      </c>
      <c r="C827" s="64" t="n">
        <f aca="false">VLOOKUP(A827,SampleData!A$1:E$220,5,FALSE())</f>
        <v>12.535143</v>
      </c>
      <c r="D827" s="66" t="s">
        <v>3521</v>
      </c>
      <c r="E827" s="64" t="s">
        <v>208</v>
      </c>
      <c r="F827" s="0" t="s">
        <v>704</v>
      </c>
      <c r="G827" s="0" t="s">
        <v>3514</v>
      </c>
      <c r="H827" s="0" t="s">
        <v>3515</v>
      </c>
      <c r="I827" s="0" t="s">
        <v>3516</v>
      </c>
      <c r="J827" s="0" t="str">
        <f aca="false">IF(H827="Present",H827&amp;"_"&amp;I827,H827)</f>
        <v>Absent</v>
      </c>
    </row>
    <row r="828" customFormat="false" ht="14.25" hidden="false" customHeight="false" outlineLevel="0" collapsed="false">
      <c r="A828" s="0" t="s">
        <v>222</v>
      </c>
      <c r="B828" s="64" t="n">
        <f aca="false">VLOOKUP(A828,SampleData!A$1:E$220,4,FALSE())</f>
        <v>55.747819</v>
      </c>
      <c r="C828" s="64" t="n">
        <f aca="false">VLOOKUP(A828,SampleData!A$1:E$220,5,FALSE())</f>
        <v>12.535143</v>
      </c>
      <c r="D828" s="66" t="s">
        <v>3522</v>
      </c>
      <c r="E828" s="64" t="s">
        <v>3523</v>
      </c>
      <c r="F828" s="0" t="s">
        <v>708</v>
      </c>
      <c r="G828" s="0" t="s">
        <v>3514</v>
      </c>
      <c r="H828" s="0" t="s">
        <v>3515</v>
      </c>
      <c r="I828" s="0" t="s">
        <v>3516</v>
      </c>
      <c r="J828" s="0" t="str">
        <f aca="false">IF(H828="Present",H828&amp;"_"&amp;I828,H828)</f>
        <v>Absent</v>
      </c>
    </row>
    <row r="829" customFormat="false" ht="14.25" hidden="false" customHeight="false" outlineLevel="0" collapsed="false">
      <c r="A829" s="0" t="s">
        <v>222</v>
      </c>
      <c r="B829" s="64" t="n">
        <f aca="false">VLOOKUP(A829,SampleData!A$1:E$220,4,FALSE())</f>
        <v>55.747819</v>
      </c>
      <c r="C829" s="64" t="n">
        <f aca="false">VLOOKUP(A829,SampleData!A$1:E$220,5,FALSE())</f>
        <v>12.535143</v>
      </c>
      <c r="D829" s="66" t="s">
        <v>3522</v>
      </c>
      <c r="E829" s="64" t="s">
        <v>3523</v>
      </c>
      <c r="F829" s="0" t="s">
        <v>708</v>
      </c>
      <c r="G829" s="0" t="s">
        <v>735</v>
      </c>
      <c r="H829" s="0" t="s">
        <v>3515</v>
      </c>
      <c r="I829" s="0" t="s">
        <v>3516</v>
      </c>
      <c r="J829" s="0" t="str">
        <f aca="false">IF(H829="Present",H829&amp;"_"&amp;I829,H829)</f>
        <v>Absent</v>
      </c>
    </row>
    <row r="830" customFormat="false" ht="14.25" hidden="false" customHeight="false" outlineLevel="0" collapsed="false">
      <c r="A830" s="0" t="s">
        <v>222</v>
      </c>
      <c r="B830" s="64" t="n">
        <f aca="false">VLOOKUP(A830,SampleData!A$1:E$220,4,FALSE())</f>
        <v>55.747819</v>
      </c>
      <c r="C830" s="64" t="n">
        <f aca="false">VLOOKUP(A830,SampleData!A$1:E$220,5,FALSE())</f>
        <v>12.535143</v>
      </c>
      <c r="D830" s="66" t="s">
        <v>3524</v>
      </c>
      <c r="E830" s="64" t="s">
        <v>3525</v>
      </c>
      <c r="F830" s="0" t="s">
        <v>699</v>
      </c>
      <c r="G830" s="0" t="s">
        <v>735</v>
      </c>
      <c r="H830" s="0" t="s">
        <v>3515</v>
      </c>
      <c r="I830" s="0" t="s">
        <v>3516</v>
      </c>
      <c r="J830" s="0" t="str">
        <f aca="false">IF(H830="Present",H830&amp;"_"&amp;I830,H830)</f>
        <v>Absent</v>
      </c>
    </row>
    <row r="831" customFormat="false" ht="14.25" hidden="false" customHeight="false" outlineLevel="0" collapsed="false">
      <c r="A831" s="0" t="s">
        <v>222</v>
      </c>
      <c r="B831" s="64" t="n">
        <f aca="false">VLOOKUP(A831,SampleData!A$1:E$220,4,FALSE())</f>
        <v>55.747819</v>
      </c>
      <c r="C831" s="64" t="n">
        <f aca="false">VLOOKUP(A831,SampleData!A$1:E$220,5,FALSE())</f>
        <v>12.535143</v>
      </c>
      <c r="D831" s="66" t="s">
        <v>229</v>
      </c>
      <c r="E831" s="0" t="s">
        <v>199</v>
      </c>
      <c r="F831" s="0" t="s">
        <v>199</v>
      </c>
      <c r="G831" s="0" t="s">
        <v>3514</v>
      </c>
      <c r="H831" s="0" t="s">
        <v>3515</v>
      </c>
      <c r="I831" s="0" t="s">
        <v>3516</v>
      </c>
      <c r="J831" s="0" t="str">
        <f aca="false">IF(H831="Present",H831&amp;"_"&amp;I831,H831)</f>
        <v>Absent</v>
      </c>
    </row>
    <row r="832" customFormat="false" ht="14.25" hidden="false" customHeight="false" outlineLevel="0" collapsed="false">
      <c r="A832" s="0" t="s">
        <v>222</v>
      </c>
      <c r="B832" s="64" t="n">
        <f aca="false">VLOOKUP(A832,SampleData!A$1:E$220,4,FALSE())</f>
        <v>55.747819</v>
      </c>
      <c r="C832" s="64" t="n">
        <f aca="false">VLOOKUP(A832,SampleData!A$1:E$220,5,FALSE())</f>
        <v>12.535143</v>
      </c>
      <c r="D832" s="66" t="s">
        <v>229</v>
      </c>
      <c r="E832" s="0" t="s">
        <v>199</v>
      </c>
      <c r="F832" s="0" t="s">
        <v>199</v>
      </c>
      <c r="G832" s="0" t="s">
        <v>3514</v>
      </c>
      <c r="H832" s="0" t="s">
        <v>3515</v>
      </c>
      <c r="I832" s="0" t="s">
        <v>3516</v>
      </c>
      <c r="J832" s="0" t="str">
        <f aca="false">IF(H832="Present",H832&amp;"_"&amp;I832,H832)</f>
        <v>Absent</v>
      </c>
    </row>
    <row r="833" customFormat="false" ht="14.25" hidden="false" customHeight="false" outlineLevel="0" collapsed="false">
      <c r="A833" s="0" t="s">
        <v>222</v>
      </c>
      <c r="B833" s="64" t="n">
        <f aca="false">VLOOKUP(A833,SampleData!A$1:E$220,4,FALSE())</f>
        <v>55.747819</v>
      </c>
      <c r="C833" s="64" t="n">
        <f aca="false">VLOOKUP(A833,SampleData!A$1:E$220,5,FALSE())</f>
        <v>12.535143</v>
      </c>
      <c r="D833" s="66" t="s">
        <v>3526</v>
      </c>
      <c r="E833" s="0" t="s">
        <v>385</v>
      </c>
      <c r="F833" s="0" t="s">
        <v>385</v>
      </c>
      <c r="G833" s="0" t="s">
        <v>3514</v>
      </c>
      <c r="H833" s="0" t="s">
        <v>3515</v>
      </c>
      <c r="I833" s="0" t="s">
        <v>3516</v>
      </c>
      <c r="J833" s="0" t="str">
        <f aca="false">IF(H833="Present",H833&amp;"_"&amp;I833,H833)</f>
        <v>Absent</v>
      </c>
    </row>
    <row r="834" customFormat="false" ht="14.25" hidden="false" customHeight="false" outlineLevel="0" collapsed="false">
      <c r="A834" s="0" t="s">
        <v>222</v>
      </c>
      <c r="B834" s="64" t="n">
        <f aca="false">VLOOKUP(A834,SampleData!A$1:E$220,4,FALSE())</f>
        <v>55.747819</v>
      </c>
      <c r="C834" s="64" t="n">
        <f aca="false">VLOOKUP(A834,SampleData!A$1:E$220,5,FALSE())</f>
        <v>12.535143</v>
      </c>
      <c r="D834" s="66" t="s">
        <v>3527</v>
      </c>
      <c r="E834" s="64" t="s">
        <v>74</v>
      </c>
      <c r="F834" s="0" t="s">
        <v>701</v>
      </c>
      <c r="G834" s="0" t="s">
        <v>3514</v>
      </c>
      <c r="H834" s="0" t="s">
        <v>3515</v>
      </c>
      <c r="I834" s="0" t="s">
        <v>3516</v>
      </c>
      <c r="J834" s="0" t="str">
        <f aca="false">IF(H834="Present",H834&amp;"_"&amp;I834,H834)</f>
        <v>Absent</v>
      </c>
    </row>
    <row r="835" customFormat="false" ht="14.25" hidden="false" customHeight="false" outlineLevel="0" collapsed="false">
      <c r="A835" s="0" t="s">
        <v>222</v>
      </c>
      <c r="B835" s="64" t="n">
        <f aca="false">VLOOKUP(A835,SampleData!A$1:E$220,4,FALSE())</f>
        <v>55.747819</v>
      </c>
      <c r="C835" s="64" t="n">
        <f aca="false">VLOOKUP(A835,SampleData!A$1:E$220,5,FALSE())</f>
        <v>12.535143</v>
      </c>
      <c r="D835" s="66" t="s">
        <v>3528</v>
      </c>
      <c r="E835" s="64" t="s">
        <v>177</v>
      </c>
      <c r="F835" s="0" t="s">
        <v>3529</v>
      </c>
      <c r="G835" s="0" t="s">
        <v>3514</v>
      </c>
      <c r="H835" s="0" t="s">
        <v>3515</v>
      </c>
      <c r="I835" s="0" t="s">
        <v>3516</v>
      </c>
      <c r="J835" s="0" t="str">
        <f aca="false">IF(H835="Present",H835&amp;"_"&amp;I835,H835)</f>
        <v>Absent</v>
      </c>
    </row>
    <row r="836" customFormat="false" ht="14.25" hidden="false" customHeight="false" outlineLevel="0" collapsed="false">
      <c r="A836" s="0" t="s">
        <v>222</v>
      </c>
      <c r="B836" s="64" t="n">
        <f aca="false">VLOOKUP(A836,SampleData!A$1:E$220,4,FALSE())</f>
        <v>55.747819</v>
      </c>
      <c r="C836" s="64" t="n">
        <f aca="false">VLOOKUP(A836,SampleData!A$1:E$220,5,FALSE())</f>
        <v>12.535143</v>
      </c>
      <c r="D836" s="66" t="s">
        <v>3528</v>
      </c>
      <c r="E836" s="64" t="s">
        <v>177</v>
      </c>
      <c r="F836" s="0" t="s">
        <v>3529</v>
      </c>
      <c r="G836" s="0" t="s">
        <v>3514</v>
      </c>
      <c r="H836" s="0" t="s">
        <v>3515</v>
      </c>
      <c r="I836" s="0" t="s">
        <v>3516</v>
      </c>
      <c r="J836" s="0" t="str">
        <f aca="false">IF(H836="Present",H836&amp;"_"&amp;I836,H836)</f>
        <v>Absent</v>
      </c>
    </row>
    <row r="837" customFormat="false" ht="14.25" hidden="false" customHeight="false" outlineLevel="0" collapsed="false">
      <c r="A837" s="0" t="s">
        <v>222</v>
      </c>
      <c r="B837" s="64" t="n">
        <f aca="false">VLOOKUP(A837,SampleData!A$1:E$220,4,FALSE())</f>
        <v>55.747819</v>
      </c>
      <c r="C837" s="64" t="n">
        <f aca="false">VLOOKUP(A837,SampleData!A$1:E$220,5,FALSE())</f>
        <v>12.535143</v>
      </c>
      <c r="D837" s="66" t="s">
        <v>3530</v>
      </c>
      <c r="E837" s="64" t="s">
        <v>3531</v>
      </c>
      <c r="F837" s="0" t="s">
        <v>700</v>
      </c>
      <c r="G837" s="0" t="s">
        <v>3514</v>
      </c>
      <c r="H837" s="0" t="s">
        <v>3515</v>
      </c>
      <c r="I837" s="0" t="s">
        <v>3516</v>
      </c>
      <c r="J837" s="0" t="str">
        <f aca="false">IF(H837="Present",H837&amp;"_"&amp;I837,H837)</f>
        <v>Absent</v>
      </c>
    </row>
    <row r="838" customFormat="false" ht="14.25" hidden="false" customHeight="false" outlineLevel="0" collapsed="false">
      <c r="A838" s="0" t="s">
        <v>222</v>
      </c>
      <c r="B838" s="64" t="n">
        <f aca="false">VLOOKUP(A838,SampleData!A$1:E$220,4,FALSE())</f>
        <v>55.747819</v>
      </c>
      <c r="C838" s="64" t="n">
        <f aca="false">VLOOKUP(A838,SampleData!A$1:E$220,5,FALSE())</f>
        <v>12.535143</v>
      </c>
      <c r="D838" s="66" t="s">
        <v>3532</v>
      </c>
      <c r="E838" s="64" t="s">
        <v>353</v>
      </c>
      <c r="F838" s="0" t="s">
        <v>696</v>
      </c>
      <c r="G838" s="0" t="s">
        <v>735</v>
      </c>
      <c r="H838" s="0" t="s">
        <v>3515</v>
      </c>
      <c r="I838" s="0" t="s">
        <v>3516</v>
      </c>
      <c r="J838" s="0" t="str">
        <f aca="false">IF(H838="Present",H838&amp;"_"&amp;I838,H838)</f>
        <v>Absent</v>
      </c>
    </row>
    <row r="839" customFormat="false" ht="14.25" hidden="false" customHeight="false" outlineLevel="0" collapsed="false">
      <c r="A839" s="0" t="s">
        <v>222</v>
      </c>
      <c r="B839" s="64" t="n">
        <f aca="false">VLOOKUP(A839,SampleData!A$1:E$220,4,FALSE())</f>
        <v>55.747819</v>
      </c>
      <c r="C839" s="64" t="n">
        <f aca="false">VLOOKUP(A839,SampleData!A$1:E$220,5,FALSE())</f>
        <v>12.535143</v>
      </c>
      <c r="D839" s="66" t="s">
        <v>3532</v>
      </c>
      <c r="E839" s="64" t="s">
        <v>353</v>
      </c>
      <c r="F839" s="0" t="s">
        <v>696</v>
      </c>
      <c r="G839" s="0" t="s">
        <v>3514</v>
      </c>
      <c r="H839" s="0" t="s">
        <v>3515</v>
      </c>
      <c r="I839" s="0" t="s">
        <v>3516</v>
      </c>
      <c r="J839" s="0" t="str">
        <f aca="false">IF(H839="Present",H839&amp;"_"&amp;I839,H839)</f>
        <v>Absent</v>
      </c>
    </row>
    <row r="840" customFormat="false" ht="14.25" hidden="false" customHeight="false" outlineLevel="0" collapsed="false">
      <c r="A840" s="0" t="s">
        <v>222</v>
      </c>
      <c r="B840" s="64" t="n">
        <f aca="false">VLOOKUP(A840,SampleData!A$1:E$220,4,FALSE())</f>
        <v>55.747819</v>
      </c>
      <c r="C840" s="64" t="n">
        <f aca="false">VLOOKUP(A840,SampleData!A$1:E$220,5,FALSE())</f>
        <v>12.535143</v>
      </c>
      <c r="D840" s="66" t="s">
        <v>3534</v>
      </c>
      <c r="E840" s="64" t="s">
        <v>62</v>
      </c>
      <c r="F840" s="0" t="s">
        <v>702</v>
      </c>
      <c r="G840" s="0" t="s">
        <v>735</v>
      </c>
      <c r="H840" s="0" t="s">
        <v>3515</v>
      </c>
      <c r="I840" s="0" t="s">
        <v>3516</v>
      </c>
      <c r="J840" s="0" t="str">
        <f aca="false">IF(H840="Present",H840&amp;"_"&amp;I840,H840)</f>
        <v>Absent</v>
      </c>
    </row>
    <row r="841" customFormat="false" ht="14.25" hidden="false" customHeight="false" outlineLevel="0" collapsed="false">
      <c r="A841" s="0" t="s">
        <v>222</v>
      </c>
      <c r="B841" s="64" t="n">
        <f aca="false">VLOOKUP(A841,SampleData!A$1:E$220,4,FALSE())</f>
        <v>55.747819</v>
      </c>
      <c r="C841" s="64" t="n">
        <f aca="false">VLOOKUP(A841,SampleData!A$1:E$220,5,FALSE())</f>
        <v>12.535143</v>
      </c>
      <c r="D841" s="66" t="s">
        <v>3534</v>
      </c>
      <c r="E841" s="64" t="s">
        <v>62</v>
      </c>
      <c r="F841" s="0" t="s">
        <v>702</v>
      </c>
      <c r="G841" s="0" t="s">
        <v>3514</v>
      </c>
      <c r="H841" s="0" t="s">
        <v>3533</v>
      </c>
      <c r="I841" s="0" t="s">
        <v>3535</v>
      </c>
      <c r="J841" s="0" t="str">
        <f aca="false">IF(H841="Present",H841&amp;"_"&amp;I841,H841)</f>
        <v>Present_Ct&lt;41</v>
      </c>
    </row>
    <row r="842" customFormat="false" ht="14.25" hidden="false" customHeight="false" outlineLevel="0" collapsed="false">
      <c r="A842" s="0" t="s">
        <v>222</v>
      </c>
      <c r="B842" s="64" t="n">
        <f aca="false">VLOOKUP(A842,SampleData!A$1:E$220,4,FALSE())</f>
        <v>55.747819</v>
      </c>
      <c r="C842" s="64" t="n">
        <f aca="false">VLOOKUP(A842,SampleData!A$1:E$220,5,FALSE())</f>
        <v>12.535143</v>
      </c>
      <c r="D842" s="66" t="s">
        <v>3536</v>
      </c>
      <c r="E842" s="0" t="s">
        <v>705</v>
      </c>
      <c r="F842" s="0" t="s">
        <v>705</v>
      </c>
      <c r="G842" s="0" t="s">
        <v>3514</v>
      </c>
      <c r="H842" s="0" t="s">
        <v>3515</v>
      </c>
      <c r="I842" s="0" t="s">
        <v>3516</v>
      </c>
      <c r="J842" s="0" t="str">
        <f aca="false">IF(H842="Present",H842&amp;"_"&amp;I842,H842)</f>
        <v>Absent</v>
      </c>
    </row>
    <row r="843" customFormat="false" ht="14.25" hidden="false" customHeight="false" outlineLevel="0" collapsed="false">
      <c r="A843" s="0" t="s">
        <v>222</v>
      </c>
      <c r="B843" s="64" t="n">
        <f aca="false">VLOOKUP(A843,SampleData!A$1:E$220,4,FALSE())</f>
        <v>55.747819</v>
      </c>
      <c r="C843" s="64" t="n">
        <f aca="false">VLOOKUP(A843,SampleData!A$1:E$220,5,FALSE())</f>
        <v>12.535143</v>
      </c>
      <c r="D843" s="66" t="s">
        <v>3536</v>
      </c>
      <c r="E843" s="0" t="s">
        <v>705</v>
      </c>
      <c r="F843" s="0" t="s">
        <v>705</v>
      </c>
      <c r="G843" s="0" t="s">
        <v>3514</v>
      </c>
      <c r="H843" s="0" t="s">
        <v>3515</v>
      </c>
      <c r="I843" s="0" t="s">
        <v>3516</v>
      </c>
      <c r="J843" s="0" t="str">
        <f aca="false">IF(H843="Present",H843&amp;"_"&amp;I843,H843)</f>
        <v>Absent</v>
      </c>
    </row>
    <row r="844" customFormat="false" ht="14.25" hidden="false" customHeight="false" outlineLevel="0" collapsed="false">
      <c r="A844" s="0" t="s">
        <v>222</v>
      </c>
      <c r="B844" s="64" t="n">
        <f aca="false">VLOOKUP(A844,SampleData!A$1:E$220,4,FALSE())</f>
        <v>55.747819</v>
      </c>
      <c r="C844" s="64" t="n">
        <f aca="false">VLOOKUP(A844,SampleData!A$1:E$220,5,FALSE())</f>
        <v>12.535143</v>
      </c>
      <c r="D844" s="66" t="s">
        <v>3537</v>
      </c>
      <c r="E844" s="0" t="s">
        <v>698</v>
      </c>
      <c r="F844" s="0" t="s">
        <v>698</v>
      </c>
      <c r="G844" s="0" t="s">
        <v>3514</v>
      </c>
      <c r="H844" s="0" t="s">
        <v>3515</v>
      </c>
      <c r="I844" s="0" t="s">
        <v>3516</v>
      </c>
      <c r="J844" s="0" t="str">
        <f aca="false">IF(H844="Present",H844&amp;"_"&amp;I844,H844)</f>
        <v>Absent</v>
      </c>
    </row>
    <row r="845" customFormat="false" ht="14.25" hidden="false" customHeight="false" outlineLevel="0" collapsed="false">
      <c r="A845" s="0" t="s">
        <v>222</v>
      </c>
      <c r="B845" s="64" t="n">
        <f aca="false">VLOOKUP(A845,SampleData!A$1:E$220,4,FALSE())</f>
        <v>55.747819</v>
      </c>
      <c r="C845" s="64" t="n">
        <f aca="false">VLOOKUP(A845,SampleData!A$1:E$220,5,FALSE())</f>
        <v>12.535143</v>
      </c>
      <c r="D845" s="66" t="s">
        <v>3538</v>
      </c>
      <c r="E845" s="64" t="s">
        <v>3539</v>
      </c>
      <c r="F845" s="0" t="s">
        <v>706</v>
      </c>
      <c r="G845" s="0" t="s">
        <v>3514</v>
      </c>
      <c r="H845" s="0" t="s">
        <v>3515</v>
      </c>
      <c r="I845" s="0" t="s">
        <v>3516</v>
      </c>
      <c r="J845" s="0" t="str">
        <f aca="false">IF(H845="Present",H845&amp;"_"&amp;I845,H845)</f>
        <v>Absent</v>
      </c>
    </row>
    <row r="846" customFormat="false" ht="14.25" hidden="false" customHeight="false" outlineLevel="0" collapsed="false">
      <c r="A846" s="0" t="s">
        <v>222</v>
      </c>
      <c r="B846" s="64" t="n">
        <f aca="false">VLOOKUP(A846,SampleData!A$1:E$220,4,FALSE())</f>
        <v>55.747819</v>
      </c>
      <c r="C846" s="64" t="n">
        <f aca="false">VLOOKUP(A846,SampleData!A$1:E$220,5,FALSE())</f>
        <v>12.535143</v>
      </c>
      <c r="D846" s="66" t="s">
        <v>3537</v>
      </c>
      <c r="E846" s="0" t="s">
        <v>698</v>
      </c>
      <c r="F846" s="0" t="s">
        <v>698</v>
      </c>
      <c r="G846" s="0" t="s">
        <v>735</v>
      </c>
      <c r="H846" s="0" t="s">
        <v>3533</v>
      </c>
      <c r="I846" s="0" t="s">
        <v>3516</v>
      </c>
      <c r="J846" s="0" t="str">
        <f aca="false">IF(H846="Present",H846&amp;"_"&amp;I846,H846)</f>
        <v>Present_Ct&gt;41</v>
      </c>
    </row>
    <row r="847" customFormat="false" ht="14.25" hidden="false" customHeight="false" outlineLevel="0" collapsed="false">
      <c r="A847" s="0" t="s">
        <v>226</v>
      </c>
      <c r="B847" s="64" t="n">
        <f aca="false">VLOOKUP(A847,SampleData!A$1:E$220,4,FALSE())</f>
        <v>55.9675</v>
      </c>
      <c r="C847" s="64" t="n">
        <f aca="false">VLOOKUP(A847,SampleData!A$1:E$220,5,FALSE())</f>
        <v>11.871638</v>
      </c>
      <c r="D847" s="66" t="s">
        <v>3512</v>
      </c>
      <c r="E847" s="64" t="s">
        <v>3513</v>
      </c>
      <c r="F847" s="0" t="s">
        <v>703</v>
      </c>
      <c r="G847" s="0" t="s">
        <v>735</v>
      </c>
      <c r="H847" s="0" t="s">
        <v>3515</v>
      </c>
      <c r="I847" s="0" t="s">
        <v>3516</v>
      </c>
      <c r="J847" s="0" t="str">
        <f aca="false">IF(H847="Present",H847&amp;"_"&amp;I847,H847)</f>
        <v>Absent</v>
      </c>
    </row>
    <row r="848" customFormat="false" ht="14.25" hidden="false" customHeight="false" outlineLevel="0" collapsed="false">
      <c r="A848" s="0" t="s">
        <v>226</v>
      </c>
      <c r="B848" s="64" t="n">
        <f aca="false">VLOOKUP(A848,SampleData!A$1:E$220,4,FALSE())</f>
        <v>55.9675</v>
      </c>
      <c r="C848" s="64" t="n">
        <f aca="false">VLOOKUP(A848,SampleData!A$1:E$220,5,FALSE())</f>
        <v>11.871638</v>
      </c>
      <c r="D848" s="66" t="s">
        <v>3517</v>
      </c>
      <c r="E848" s="64" t="s">
        <v>636</v>
      </c>
      <c r="F848" s="0" t="s">
        <v>709</v>
      </c>
      <c r="G848" s="0" t="s">
        <v>735</v>
      </c>
      <c r="H848" s="0" t="s">
        <v>3515</v>
      </c>
      <c r="I848" s="0" t="s">
        <v>3516</v>
      </c>
      <c r="J848" s="0" t="str">
        <f aca="false">IF(H848="Present",H848&amp;"_"&amp;I848,H848)</f>
        <v>Absent</v>
      </c>
    </row>
    <row r="849" customFormat="false" ht="14.25" hidden="false" customHeight="false" outlineLevel="0" collapsed="false">
      <c r="A849" s="0" t="s">
        <v>226</v>
      </c>
      <c r="B849" s="64" t="n">
        <f aca="false">VLOOKUP(A849,SampleData!A$1:E$220,4,FALSE())</f>
        <v>55.9675</v>
      </c>
      <c r="C849" s="64" t="n">
        <f aca="false">VLOOKUP(A849,SampleData!A$1:E$220,5,FALSE())</f>
        <v>11.871638</v>
      </c>
      <c r="D849" s="66" t="s">
        <v>3518</v>
      </c>
      <c r="E849" s="0" t="s">
        <v>710</v>
      </c>
      <c r="F849" s="0" t="s">
        <v>710</v>
      </c>
      <c r="G849" s="0" t="s">
        <v>735</v>
      </c>
      <c r="H849" s="0" t="s">
        <v>3515</v>
      </c>
      <c r="I849" s="0" t="s">
        <v>3516</v>
      </c>
      <c r="J849" s="0" t="str">
        <f aca="false">IF(H849="Present",H849&amp;"_"&amp;I849,H849)</f>
        <v>Absent</v>
      </c>
    </row>
    <row r="850" customFormat="false" ht="14.25" hidden="false" customHeight="false" outlineLevel="0" collapsed="false">
      <c r="A850" s="0" t="s">
        <v>226</v>
      </c>
      <c r="B850" s="64" t="n">
        <f aca="false">VLOOKUP(A850,SampleData!A$1:E$220,4,FALSE())</f>
        <v>55.9675</v>
      </c>
      <c r="C850" s="64" t="n">
        <f aca="false">VLOOKUP(A850,SampleData!A$1:E$220,5,FALSE())</f>
        <v>11.871638</v>
      </c>
      <c r="D850" s="66" t="s">
        <v>3519</v>
      </c>
      <c r="E850" s="64" t="s">
        <v>3520</v>
      </c>
      <c r="F850" s="0" t="s">
        <v>697</v>
      </c>
      <c r="G850" s="0" t="s">
        <v>735</v>
      </c>
      <c r="H850" s="0" t="s">
        <v>3515</v>
      </c>
      <c r="I850" s="0" t="s">
        <v>3516</v>
      </c>
      <c r="J850" s="0" t="str">
        <f aca="false">IF(H850="Present",H850&amp;"_"&amp;I850,H850)</f>
        <v>Absent</v>
      </c>
    </row>
    <row r="851" customFormat="false" ht="14.25" hidden="false" customHeight="false" outlineLevel="0" collapsed="false">
      <c r="A851" s="0" t="s">
        <v>226</v>
      </c>
      <c r="B851" s="64" t="n">
        <f aca="false">VLOOKUP(A851,SampleData!A$1:E$220,4,FALSE())</f>
        <v>55.9675</v>
      </c>
      <c r="C851" s="64" t="n">
        <f aca="false">VLOOKUP(A851,SampleData!A$1:E$220,5,FALSE())</f>
        <v>11.871638</v>
      </c>
      <c r="D851" s="66" t="s">
        <v>3521</v>
      </c>
      <c r="E851" s="64" t="s">
        <v>208</v>
      </c>
      <c r="F851" s="0" t="s">
        <v>704</v>
      </c>
      <c r="G851" s="0" t="s">
        <v>735</v>
      </c>
      <c r="H851" s="0" t="s">
        <v>3515</v>
      </c>
      <c r="I851" s="0" t="s">
        <v>3516</v>
      </c>
      <c r="J851" s="0" t="str">
        <f aca="false">IF(H851="Present",H851&amp;"_"&amp;I851,H851)</f>
        <v>Absent</v>
      </c>
    </row>
    <row r="852" customFormat="false" ht="14.25" hidden="false" customHeight="false" outlineLevel="0" collapsed="false">
      <c r="A852" s="0" t="s">
        <v>226</v>
      </c>
      <c r="B852" s="64" t="n">
        <f aca="false">VLOOKUP(A852,SampleData!A$1:E$220,4,FALSE())</f>
        <v>55.9675</v>
      </c>
      <c r="C852" s="64" t="n">
        <f aca="false">VLOOKUP(A852,SampleData!A$1:E$220,5,FALSE())</f>
        <v>11.871638</v>
      </c>
      <c r="D852" s="66" t="s">
        <v>3522</v>
      </c>
      <c r="E852" s="64" t="s">
        <v>3523</v>
      </c>
      <c r="F852" s="0" t="s">
        <v>708</v>
      </c>
      <c r="G852" s="0" t="s">
        <v>735</v>
      </c>
      <c r="H852" s="0" t="s">
        <v>3515</v>
      </c>
      <c r="I852" s="0" t="s">
        <v>3516</v>
      </c>
      <c r="J852" s="0" t="str">
        <f aca="false">IF(H852="Present",H852&amp;"_"&amp;I852,H852)</f>
        <v>Absent</v>
      </c>
    </row>
    <row r="853" customFormat="false" ht="14.25" hidden="false" customHeight="false" outlineLevel="0" collapsed="false">
      <c r="A853" s="0" t="s">
        <v>226</v>
      </c>
      <c r="B853" s="64" t="n">
        <f aca="false">VLOOKUP(A853,SampleData!A$1:E$220,4,FALSE())</f>
        <v>55.9675</v>
      </c>
      <c r="C853" s="64" t="n">
        <f aca="false">VLOOKUP(A853,SampleData!A$1:E$220,5,FALSE())</f>
        <v>11.871638</v>
      </c>
      <c r="D853" s="66" t="s">
        <v>3522</v>
      </c>
      <c r="E853" s="64" t="s">
        <v>3523</v>
      </c>
      <c r="F853" s="0" t="s">
        <v>708</v>
      </c>
      <c r="G853" s="0" t="s">
        <v>735</v>
      </c>
      <c r="H853" s="0" t="s">
        <v>3515</v>
      </c>
      <c r="I853" s="0" t="s">
        <v>3516</v>
      </c>
      <c r="J853" s="0" t="str">
        <f aca="false">IF(H853="Present",H853&amp;"_"&amp;I853,H853)</f>
        <v>Absent</v>
      </c>
    </row>
    <row r="854" customFormat="false" ht="14.25" hidden="false" customHeight="false" outlineLevel="0" collapsed="false">
      <c r="A854" s="0" t="s">
        <v>226</v>
      </c>
      <c r="B854" s="64" t="n">
        <f aca="false">VLOOKUP(A854,SampleData!A$1:E$220,4,FALSE())</f>
        <v>55.9675</v>
      </c>
      <c r="C854" s="64" t="n">
        <f aca="false">VLOOKUP(A854,SampleData!A$1:E$220,5,FALSE())</f>
        <v>11.871638</v>
      </c>
      <c r="D854" s="66" t="s">
        <v>3524</v>
      </c>
      <c r="E854" s="64" t="s">
        <v>3525</v>
      </c>
      <c r="F854" s="0" t="s">
        <v>699</v>
      </c>
      <c r="G854" s="0" t="s">
        <v>735</v>
      </c>
      <c r="H854" s="0" t="s">
        <v>3515</v>
      </c>
      <c r="I854" s="0" t="s">
        <v>3516</v>
      </c>
      <c r="J854" s="0" t="str">
        <f aca="false">IF(H854="Present",H854&amp;"_"&amp;I854,H854)</f>
        <v>Absent</v>
      </c>
    </row>
    <row r="855" customFormat="false" ht="14.25" hidden="false" customHeight="false" outlineLevel="0" collapsed="false">
      <c r="A855" s="0" t="s">
        <v>226</v>
      </c>
      <c r="B855" s="64" t="n">
        <f aca="false">VLOOKUP(A855,SampleData!A$1:E$220,4,FALSE())</f>
        <v>55.9675</v>
      </c>
      <c r="C855" s="64" t="n">
        <f aca="false">VLOOKUP(A855,SampleData!A$1:E$220,5,FALSE())</f>
        <v>11.871638</v>
      </c>
      <c r="D855" s="66" t="s">
        <v>229</v>
      </c>
      <c r="E855" s="0" t="s">
        <v>199</v>
      </c>
      <c r="F855" s="0" t="s">
        <v>199</v>
      </c>
      <c r="G855" s="0" t="s">
        <v>735</v>
      </c>
      <c r="H855" s="0" t="s">
        <v>3533</v>
      </c>
      <c r="I855" s="0" t="s">
        <v>3535</v>
      </c>
      <c r="J855" s="0" t="str">
        <f aca="false">IF(H855="Present",H855&amp;"_"&amp;I855,H855)</f>
        <v>Present_Ct&lt;41</v>
      </c>
    </row>
    <row r="856" customFormat="false" ht="14.25" hidden="false" customHeight="false" outlineLevel="0" collapsed="false">
      <c r="A856" s="0" t="s">
        <v>226</v>
      </c>
      <c r="B856" s="64" t="n">
        <f aca="false">VLOOKUP(A856,SampleData!A$1:E$220,4,FALSE())</f>
        <v>55.9675</v>
      </c>
      <c r="C856" s="64" t="n">
        <f aca="false">VLOOKUP(A856,SampleData!A$1:E$220,5,FALSE())</f>
        <v>11.871638</v>
      </c>
      <c r="D856" s="66" t="s">
        <v>229</v>
      </c>
      <c r="E856" s="0" t="s">
        <v>199</v>
      </c>
      <c r="F856" s="0" t="s">
        <v>199</v>
      </c>
      <c r="G856" s="0" t="s">
        <v>3514</v>
      </c>
      <c r="H856" s="0" t="s">
        <v>3515</v>
      </c>
      <c r="I856" s="0" t="s">
        <v>3516</v>
      </c>
      <c r="J856" s="0" t="str">
        <f aca="false">IF(H856="Present",H856&amp;"_"&amp;I856,H856)</f>
        <v>Absent</v>
      </c>
    </row>
    <row r="857" customFormat="false" ht="14.25" hidden="false" customHeight="false" outlineLevel="0" collapsed="false">
      <c r="A857" s="0" t="s">
        <v>226</v>
      </c>
      <c r="B857" s="64" t="n">
        <f aca="false">VLOOKUP(A857,SampleData!A$1:E$220,4,FALSE())</f>
        <v>55.9675</v>
      </c>
      <c r="C857" s="64" t="n">
        <f aca="false">VLOOKUP(A857,SampleData!A$1:E$220,5,FALSE())</f>
        <v>11.871638</v>
      </c>
      <c r="D857" s="66" t="s">
        <v>3526</v>
      </c>
      <c r="E857" s="0" t="s">
        <v>385</v>
      </c>
      <c r="F857" s="0" t="s">
        <v>385</v>
      </c>
      <c r="G857" s="0" t="s">
        <v>735</v>
      </c>
      <c r="H857" s="0" t="s">
        <v>3515</v>
      </c>
      <c r="I857" s="0" t="s">
        <v>3516</v>
      </c>
      <c r="J857" s="0" t="str">
        <f aca="false">IF(H857="Present",H857&amp;"_"&amp;I857,H857)</f>
        <v>Absent</v>
      </c>
    </row>
    <row r="858" customFormat="false" ht="14.25" hidden="false" customHeight="false" outlineLevel="0" collapsed="false">
      <c r="A858" s="0" t="s">
        <v>226</v>
      </c>
      <c r="B858" s="64" t="n">
        <f aca="false">VLOOKUP(A858,SampleData!A$1:E$220,4,FALSE())</f>
        <v>55.9675</v>
      </c>
      <c r="C858" s="64" t="n">
        <f aca="false">VLOOKUP(A858,SampleData!A$1:E$220,5,FALSE())</f>
        <v>11.871638</v>
      </c>
      <c r="D858" s="66" t="s">
        <v>3527</v>
      </c>
      <c r="E858" s="64" t="s">
        <v>74</v>
      </c>
      <c r="F858" s="0" t="s">
        <v>701</v>
      </c>
      <c r="G858" s="0" t="s">
        <v>3514</v>
      </c>
      <c r="H858" s="0" t="s">
        <v>3515</v>
      </c>
      <c r="I858" s="0" t="s">
        <v>3516</v>
      </c>
      <c r="J858" s="0" t="str">
        <f aca="false">IF(H858="Present",H858&amp;"_"&amp;I858,H858)</f>
        <v>Absent</v>
      </c>
    </row>
    <row r="859" customFormat="false" ht="14.25" hidden="false" customHeight="false" outlineLevel="0" collapsed="false">
      <c r="A859" s="0" t="s">
        <v>226</v>
      </c>
      <c r="B859" s="64" t="n">
        <f aca="false">VLOOKUP(A859,SampleData!A$1:E$220,4,FALSE())</f>
        <v>55.9675</v>
      </c>
      <c r="C859" s="64" t="n">
        <f aca="false">VLOOKUP(A859,SampleData!A$1:E$220,5,FALSE())</f>
        <v>11.871638</v>
      </c>
      <c r="D859" s="66" t="s">
        <v>3528</v>
      </c>
      <c r="E859" s="64" t="s">
        <v>177</v>
      </c>
      <c r="F859" s="0" t="s">
        <v>3529</v>
      </c>
      <c r="G859" s="0" t="s">
        <v>3514</v>
      </c>
      <c r="H859" s="0" t="s">
        <v>3515</v>
      </c>
      <c r="I859" s="0" t="s">
        <v>3516</v>
      </c>
      <c r="J859" s="0" t="str">
        <f aca="false">IF(H859="Present",H859&amp;"_"&amp;I859,H859)</f>
        <v>Absent</v>
      </c>
    </row>
    <row r="860" customFormat="false" ht="14.25" hidden="false" customHeight="false" outlineLevel="0" collapsed="false">
      <c r="A860" s="0" t="s">
        <v>226</v>
      </c>
      <c r="B860" s="64" t="n">
        <f aca="false">VLOOKUP(A860,SampleData!A$1:E$220,4,FALSE())</f>
        <v>55.9675</v>
      </c>
      <c r="C860" s="64" t="n">
        <f aca="false">VLOOKUP(A860,SampleData!A$1:E$220,5,FALSE())</f>
        <v>11.871638</v>
      </c>
      <c r="D860" s="66" t="s">
        <v>3528</v>
      </c>
      <c r="E860" s="64" t="s">
        <v>177</v>
      </c>
      <c r="F860" s="0" t="s">
        <v>3529</v>
      </c>
      <c r="G860" s="0" t="s">
        <v>735</v>
      </c>
      <c r="H860" s="0" t="s">
        <v>3515</v>
      </c>
      <c r="I860" s="0" t="s">
        <v>3516</v>
      </c>
      <c r="J860" s="0" t="str">
        <f aca="false">IF(H860="Present",H860&amp;"_"&amp;I860,H860)</f>
        <v>Absent</v>
      </c>
    </row>
    <row r="861" customFormat="false" ht="14.25" hidden="false" customHeight="false" outlineLevel="0" collapsed="false">
      <c r="A861" s="0" t="s">
        <v>226</v>
      </c>
      <c r="B861" s="64" t="n">
        <f aca="false">VLOOKUP(A861,SampleData!A$1:E$220,4,FALSE())</f>
        <v>55.9675</v>
      </c>
      <c r="C861" s="64" t="n">
        <f aca="false">VLOOKUP(A861,SampleData!A$1:E$220,5,FALSE())</f>
        <v>11.871638</v>
      </c>
      <c r="D861" s="66" t="s">
        <v>3530</v>
      </c>
      <c r="E861" s="64" t="s">
        <v>3531</v>
      </c>
      <c r="F861" s="0" t="s">
        <v>700</v>
      </c>
      <c r="G861" s="0" t="s">
        <v>735</v>
      </c>
      <c r="H861" s="0" t="s">
        <v>3515</v>
      </c>
      <c r="I861" s="0" t="s">
        <v>3516</v>
      </c>
      <c r="J861" s="0" t="str">
        <f aca="false">IF(H861="Present",H861&amp;"_"&amp;I861,H861)</f>
        <v>Absent</v>
      </c>
    </row>
    <row r="862" customFormat="false" ht="14.25" hidden="false" customHeight="false" outlineLevel="0" collapsed="false">
      <c r="A862" s="0" t="s">
        <v>226</v>
      </c>
      <c r="B862" s="64" t="n">
        <f aca="false">VLOOKUP(A862,SampleData!A$1:E$220,4,FALSE())</f>
        <v>55.9675</v>
      </c>
      <c r="C862" s="64" t="n">
        <f aca="false">VLOOKUP(A862,SampleData!A$1:E$220,5,FALSE())</f>
        <v>11.871638</v>
      </c>
      <c r="D862" s="66" t="s">
        <v>3532</v>
      </c>
      <c r="E862" s="64" t="s">
        <v>353</v>
      </c>
      <c r="F862" s="0" t="s">
        <v>696</v>
      </c>
      <c r="G862" s="0" t="s">
        <v>735</v>
      </c>
      <c r="H862" s="0" t="s">
        <v>3533</v>
      </c>
      <c r="I862" s="0" t="s">
        <v>3535</v>
      </c>
      <c r="J862" s="0" t="str">
        <f aca="false">IF(H862="Present",H862&amp;"_"&amp;I862,H862)</f>
        <v>Present_Ct&lt;41</v>
      </c>
    </row>
    <row r="863" customFormat="false" ht="14.25" hidden="false" customHeight="false" outlineLevel="0" collapsed="false">
      <c r="A863" s="0" t="s">
        <v>226</v>
      </c>
      <c r="B863" s="64" t="n">
        <f aca="false">VLOOKUP(A863,SampleData!A$1:E$220,4,FALSE())</f>
        <v>55.9675</v>
      </c>
      <c r="C863" s="64" t="n">
        <f aca="false">VLOOKUP(A863,SampleData!A$1:E$220,5,FALSE())</f>
        <v>11.871638</v>
      </c>
      <c r="D863" s="66" t="s">
        <v>3532</v>
      </c>
      <c r="E863" s="64" t="s">
        <v>353</v>
      </c>
      <c r="F863" s="0" t="s">
        <v>696</v>
      </c>
      <c r="G863" s="0" t="s">
        <v>3514</v>
      </c>
      <c r="H863" s="0" t="s">
        <v>3533</v>
      </c>
      <c r="I863" s="0" t="s">
        <v>3535</v>
      </c>
      <c r="J863" s="0" t="str">
        <f aca="false">IF(H863="Present",H863&amp;"_"&amp;I863,H863)</f>
        <v>Present_Ct&lt;41</v>
      </c>
    </row>
    <row r="864" customFormat="false" ht="14.25" hidden="false" customHeight="false" outlineLevel="0" collapsed="false">
      <c r="A864" s="0" t="s">
        <v>226</v>
      </c>
      <c r="B864" s="64" t="n">
        <f aca="false">VLOOKUP(A864,SampleData!A$1:E$220,4,FALSE())</f>
        <v>55.9675</v>
      </c>
      <c r="C864" s="64" t="n">
        <f aca="false">VLOOKUP(A864,SampleData!A$1:E$220,5,FALSE())</f>
        <v>11.871638</v>
      </c>
      <c r="D864" s="66" t="s">
        <v>3534</v>
      </c>
      <c r="E864" s="64" t="s">
        <v>62</v>
      </c>
      <c r="F864" s="0" t="s">
        <v>702</v>
      </c>
      <c r="G864" s="0" t="s">
        <v>3514</v>
      </c>
      <c r="H864" s="0" t="s">
        <v>3515</v>
      </c>
      <c r="I864" s="0" t="s">
        <v>3516</v>
      </c>
      <c r="J864" s="0" t="str">
        <f aca="false">IF(H864="Present",H864&amp;"_"&amp;I864,H864)</f>
        <v>Absent</v>
      </c>
    </row>
    <row r="865" customFormat="false" ht="14.25" hidden="false" customHeight="false" outlineLevel="0" collapsed="false">
      <c r="A865" s="0" t="s">
        <v>226</v>
      </c>
      <c r="B865" s="64" t="n">
        <f aca="false">VLOOKUP(A865,SampleData!A$1:E$220,4,FALSE())</f>
        <v>55.9675</v>
      </c>
      <c r="C865" s="64" t="n">
        <f aca="false">VLOOKUP(A865,SampleData!A$1:E$220,5,FALSE())</f>
        <v>11.871638</v>
      </c>
      <c r="D865" s="66" t="s">
        <v>3534</v>
      </c>
      <c r="E865" s="64" t="s">
        <v>62</v>
      </c>
      <c r="F865" s="0" t="s">
        <v>702</v>
      </c>
      <c r="G865" s="0" t="s">
        <v>735</v>
      </c>
      <c r="H865" s="0" t="s">
        <v>3515</v>
      </c>
      <c r="I865" s="0" t="s">
        <v>3516</v>
      </c>
      <c r="J865" s="0" t="str">
        <f aca="false">IF(H865="Present",H865&amp;"_"&amp;I865,H865)</f>
        <v>Absent</v>
      </c>
    </row>
    <row r="866" customFormat="false" ht="14.25" hidden="false" customHeight="false" outlineLevel="0" collapsed="false">
      <c r="A866" s="0" t="s">
        <v>226</v>
      </c>
      <c r="B866" s="64" t="n">
        <f aca="false">VLOOKUP(A866,SampleData!A$1:E$220,4,FALSE())</f>
        <v>55.9675</v>
      </c>
      <c r="C866" s="64" t="n">
        <f aca="false">VLOOKUP(A866,SampleData!A$1:E$220,5,FALSE())</f>
        <v>11.871638</v>
      </c>
      <c r="D866" s="66" t="s">
        <v>3536</v>
      </c>
      <c r="E866" s="0" t="s">
        <v>705</v>
      </c>
      <c r="F866" s="0" t="s">
        <v>705</v>
      </c>
      <c r="G866" s="0" t="s">
        <v>735</v>
      </c>
      <c r="H866" s="0" t="s">
        <v>3533</v>
      </c>
      <c r="I866" s="0" t="s">
        <v>3516</v>
      </c>
      <c r="J866" s="0" t="str">
        <f aca="false">IF(H866="Present",H866&amp;"_"&amp;I866,H866)</f>
        <v>Present_Ct&gt;41</v>
      </c>
    </row>
    <row r="867" customFormat="false" ht="14.25" hidden="false" customHeight="false" outlineLevel="0" collapsed="false">
      <c r="A867" s="0" t="s">
        <v>226</v>
      </c>
      <c r="B867" s="64" t="n">
        <f aca="false">VLOOKUP(A867,SampleData!A$1:E$220,4,FALSE())</f>
        <v>55.9675</v>
      </c>
      <c r="C867" s="64" t="n">
        <f aca="false">VLOOKUP(A867,SampleData!A$1:E$220,5,FALSE())</f>
        <v>11.871638</v>
      </c>
      <c r="D867" s="66" t="s">
        <v>3536</v>
      </c>
      <c r="E867" s="0" t="s">
        <v>705</v>
      </c>
      <c r="F867" s="0" t="s">
        <v>705</v>
      </c>
      <c r="G867" s="0" t="s">
        <v>735</v>
      </c>
      <c r="H867" s="0" t="s">
        <v>3533</v>
      </c>
      <c r="I867" s="0" t="s">
        <v>3516</v>
      </c>
      <c r="J867" s="0" t="str">
        <f aca="false">IF(H867="Present",H867&amp;"_"&amp;I867,H867)</f>
        <v>Present_Ct&gt;41</v>
      </c>
    </row>
    <row r="868" customFormat="false" ht="14.25" hidden="false" customHeight="false" outlineLevel="0" collapsed="false">
      <c r="A868" s="0" t="s">
        <v>226</v>
      </c>
      <c r="B868" s="64" t="n">
        <f aca="false">VLOOKUP(A868,SampleData!A$1:E$220,4,FALSE())</f>
        <v>55.9675</v>
      </c>
      <c r="C868" s="64" t="n">
        <f aca="false">VLOOKUP(A868,SampleData!A$1:E$220,5,FALSE())</f>
        <v>11.871638</v>
      </c>
      <c r="D868" s="66" t="s">
        <v>3537</v>
      </c>
      <c r="E868" s="0" t="s">
        <v>698</v>
      </c>
      <c r="F868" s="0" t="s">
        <v>698</v>
      </c>
      <c r="G868" s="0" t="s">
        <v>735</v>
      </c>
      <c r="H868" s="0" t="s">
        <v>3533</v>
      </c>
      <c r="I868" s="0" t="s">
        <v>3516</v>
      </c>
      <c r="J868" s="0" t="str">
        <f aca="false">IF(H868="Present",H868&amp;"_"&amp;I868,H868)</f>
        <v>Present_Ct&gt;41</v>
      </c>
    </row>
    <row r="869" customFormat="false" ht="14.25" hidden="false" customHeight="false" outlineLevel="0" collapsed="false">
      <c r="A869" s="0" t="s">
        <v>226</v>
      </c>
      <c r="B869" s="64" t="n">
        <f aca="false">VLOOKUP(A869,SampleData!A$1:E$220,4,FALSE())</f>
        <v>55.9675</v>
      </c>
      <c r="C869" s="64" t="n">
        <f aca="false">VLOOKUP(A869,SampleData!A$1:E$220,5,FALSE())</f>
        <v>11.871638</v>
      </c>
      <c r="D869" s="66" t="s">
        <v>3538</v>
      </c>
      <c r="E869" s="64" t="s">
        <v>3539</v>
      </c>
      <c r="F869" s="0" t="s">
        <v>706</v>
      </c>
      <c r="G869" s="0" t="s">
        <v>3514</v>
      </c>
      <c r="H869" s="0" t="s">
        <v>3515</v>
      </c>
      <c r="I869" s="0" t="s">
        <v>3516</v>
      </c>
      <c r="J869" s="0" t="str">
        <f aca="false">IF(H869="Present",H869&amp;"_"&amp;I869,H869)</f>
        <v>Absent</v>
      </c>
    </row>
    <row r="870" customFormat="false" ht="14.25" hidden="false" customHeight="false" outlineLevel="0" collapsed="false">
      <c r="A870" s="0" t="s">
        <v>226</v>
      </c>
      <c r="B870" s="64" t="n">
        <f aca="false">VLOOKUP(A870,SampleData!A$1:E$220,4,FALSE())</f>
        <v>55.9675</v>
      </c>
      <c r="C870" s="64" t="n">
        <f aca="false">VLOOKUP(A870,SampleData!A$1:E$220,5,FALSE())</f>
        <v>11.871638</v>
      </c>
      <c r="D870" s="66" t="s">
        <v>3537</v>
      </c>
      <c r="E870" s="0" t="s">
        <v>698</v>
      </c>
      <c r="F870" s="0" t="s">
        <v>698</v>
      </c>
      <c r="G870" s="0" t="s">
        <v>735</v>
      </c>
      <c r="H870" s="0" t="s">
        <v>3533</v>
      </c>
      <c r="I870" s="0" t="s">
        <v>3535</v>
      </c>
      <c r="J870" s="0" t="str">
        <f aca="false">IF(H870="Present",H870&amp;"_"&amp;I870,H870)</f>
        <v>Present_Ct&lt;41</v>
      </c>
    </row>
    <row r="871" customFormat="false" ht="14.25" hidden="false" customHeight="false" outlineLevel="0" collapsed="false">
      <c r="A871" s="0" t="s">
        <v>231</v>
      </c>
      <c r="B871" s="64" t="n">
        <f aca="false">VLOOKUP(A871,SampleData!A$1:E$220,4,FALSE())</f>
        <v>55.904997</v>
      </c>
      <c r="C871" s="64" t="n">
        <f aca="false">VLOOKUP(A871,SampleData!A$1:E$220,5,FALSE())</f>
        <v>8.536297</v>
      </c>
      <c r="D871" s="66" t="s">
        <v>3512</v>
      </c>
      <c r="E871" s="64" t="s">
        <v>3513</v>
      </c>
      <c r="F871" s="0" t="s">
        <v>703</v>
      </c>
      <c r="G871" s="0" t="s">
        <v>735</v>
      </c>
      <c r="H871" s="0" t="s">
        <v>3515</v>
      </c>
      <c r="I871" s="0" t="s">
        <v>3516</v>
      </c>
      <c r="J871" s="0" t="str">
        <f aca="false">IF(H871="Present",H871&amp;"_"&amp;I871,H871)</f>
        <v>Absent</v>
      </c>
    </row>
    <row r="872" customFormat="false" ht="14.25" hidden="false" customHeight="false" outlineLevel="0" collapsed="false">
      <c r="A872" s="0" t="s">
        <v>231</v>
      </c>
      <c r="B872" s="64" t="n">
        <f aca="false">VLOOKUP(A872,SampleData!A$1:E$220,4,FALSE())</f>
        <v>55.904997</v>
      </c>
      <c r="C872" s="64" t="n">
        <f aca="false">VLOOKUP(A872,SampleData!A$1:E$220,5,FALSE())</f>
        <v>8.536297</v>
      </c>
      <c r="D872" s="66" t="s">
        <v>3512</v>
      </c>
      <c r="E872" s="64" t="s">
        <v>3513</v>
      </c>
      <c r="F872" s="0" t="s">
        <v>703</v>
      </c>
      <c r="G872" s="0" t="s">
        <v>735</v>
      </c>
      <c r="H872" s="0" t="s">
        <v>3515</v>
      </c>
      <c r="I872" s="0" t="s">
        <v>3516</v>
      </c>
      <c r="J872" s="0" t="str">
        <f aca="false">IF(H872="Present",H872&amp;"_"&amp;I872,H872)</f>
        <v>Absent</v>
      </c>
    </row>
    <row r="873" customFormat="false" ht="14.25" hidden="false" customHeight="false" outlineLevel="0" collapsed="false">
      <c r="A873" s="0" t="s">
        <v>231</v>
      </c>
      <c r="B873" s="64" t="n">
        <f aca="false">VLOOKUP(A873,SampleData!A$1:E$220,4,FALSE())</f>
        <v>55.904997</v>
      </c>
      <c r="C873" s="64" t="n">
        <f aca="false">VLOOKUP(A873,SampleData!A$1:E$220,5,FALSE())</f>
        <v>8.536297</v>
      </c>
      <c r="D873" s="66" t="s">
        <v>3517</v>
      </c>
      <c r="E873" s="64" t="s">
        <v>636</v>
      </c>
      <c r="F873" s="0" t="s">
        <v>709</v>
      </c>
      <c r="G873" s="0" t="s">
        <v>735</v>
      </c>
      <c r="H873" s="0" t="s">
        <v>3515</v>
      </c>
      <c r="I873" s="0" t="s">
        <v>3516</v>
      </c>
      <c r="J873" s="0" t="str">
        <f aca="false">IF(H873="Present",H873&amp;"_"&amp;I873,H873)</f>
        <v>Absent</v>
      </c>
    </row>
    <row r="874" customFormat="false" ht="14.25" hidden="false" customHeight="false" outlineLevel="0" collapsed="false">
      <c r="A874" s="0" t="s">
        <v>231</v>
      </c>
      <c r="B874" s="64" t="n">
        <f aca="false">VLOOKUP(A874,SampleData!A$1:E$220,4,FALSE())</f>
        <v>55.904997</v>
      </c>
      <c r="C874" s="64" t="n">
        <f aca="false">VLOOKUP(A874,SampleData!A$1:E$220,5,FALSE())</f>
        <v>8.536297</v>
      </c>
      <c r="D874" s="66" t="s">
        <v>3518</v>
      </c>
      <c r="E874" s="0" t="s">
        <v>710</v>
      </c>
      <c r="F874" s="0" t="s">
        <v>710</v>
      </c>
      <c r="G874" s="0" t="s">
        <v>735</v>
      </c>
      <c r="H874" s="0" t="s">
        <v>3515</v>
      </c>
      <c r="I874" s="0" t="s">
        <v>3516</v>
      </c>
      <c r="J874" s="0" t="str">
        <f aca="false">IF(H874="Present",H874&amp;"_"&amp;I874,H874)</f>
        <v>Absent</v>
      </c>
    </row>
    <row r="875" customFormat="false" ht="14.25" hidden="false" customHeight="false" outlineLevel="0" collapsed="false">
      <c r="A875" s="0" t="s">
        <v>231</v>
      </c>
      <c r="B875" s="64" t="n">
        <f aca="false">VLOOKUP(A875,SampleData!A$1:E$220,4,FALSE())</f>
        <v>55.904997</v>
      </c>
      <c r="C875" s="64" t="n">
        <f aca="false">VLOOKUP(A875,SampleData!A$1:E$220,5,FALSE())</f>
        <v>8.536297</v>
      </c>
      <c r="D875" s="66" t="s">
        <v>3518</v>
      </c>
      <c r="E875" s="0" t="s">
        <v>710</v>
      </c>
      <c r="F875" s="0" t="s">
        <v>710</v>
      </c>
      <c r="G875" s="0" t="s">
        <v>3514</v>
      </c>
      <c r="H875" s="0" t="s">
        <v>3515</v>
      </c>
      <c r="I875" s="0" t="s">
        <v>3516</v>
      </c>
      <c r="J875" s="0" t="str">
        <f aca="false">IF(H875="Present",H875&amp;"_"&amp;I875,H875)</f>
        <v>Absent</v>
      </c>
    </row>
    <row r="876" customFormat="false" ht="14.25" hidden="false" customHeight="false" outlineLevel="0" collapsed="false">
      <c r="A876" s="0" t="s">
        <v>231</v>
      </c>
      <c r="B876" s="64" t="n">
        <f aca="false">VLOOKUP(A876,SampleData!A$1:E$220,4,FALSE())</f>
        <v>55.904997</v>
      </c>
      <c r="C876" s="64" t="n">
        <f aca="false">VLOOKUP(A876,SampleData!A$1:E$220,5,FALSE())</f>
        <v>8.536297</v>
      </c>
      <c r="D876" s="66" t="s">
        <v>3519</v>
      </c>
      <c r="E876" s="64" t="s">
        <v>3520</v>
      </c>
      <c r="F876" s="0" t="s">
        <v>697</v>
      </c>
      <c r="G876" s="0" t="s">
        <v>3514</v>
      </c>
      <c r="H876" s="0" t="s">
        <v>3515</v>
      </c>
      <c r="I876" s="0" t="s">
        <v>3516</v>
      </c>
      <c r="J876" s="0" t="str">
        <f aca="false">IF(H876="Present",H876&amp;"_"&amp;I876,H876)</f>
        <v>Absent</v>
      </c>
    </row>
    <row r="877" customFormat="false" ht="14.25" hidden="false" customHeight="false" outlineLevel="0" collapsed="false">
      <c r="A877" s="0" t="s">
        <v>231</v>
      </c>
      <c r="B877" s="64" t="n">
        <f aca="false">VLOOKUP(A877,SampleData!A$1:E$220,4,FALSE())</f>
        <v>55.904997</v>
      </c>
      <c r="C877" s="64" t="n">
        <f aca="false">VLOOKUP(A877,SampleData!A$1:E$220,5,FALSE())</f>
        <v>8.536297</v>
      </c>
      <c r="D877" s="66" t="s">
        <v>3521</v>
      </c>
      <c r="E877" s="64" t="s">
        <v>208</v>
      </c>
      <c r="F877" s="0" t="s">
        <v>704</v>
      </c>
      <c r="G877" s="0" t="s">
        <v>3514</v>
      </c>
      <c r="H877" s="0" t="s">
        <v>3515</v>
      </c>
      <c r="I877" s="0" t="s">
        <v>3516</v>
      </c>
      <c r="J877" s="0" t="str">
        <f aca="false">IF(H877="Present",H877&amp;"_"&amp;I877,H877)</f>
        <v>Absent</v>
      </c>
    </row>
    <row r="878" customFormat="false" ht="14.25" hidden="false" customHeight="false" outlineLevel="0" collapsed="false">
      <c r="A878" s="0" t="s">
        <v>231</v>
      </c>
      <c r="B878" s="64" t="n">
        <f aca="false">VLOOKUP(A878,SampleData!A$1:E$220,4,FALSE())</f>
        <v>55.904997</v>
      </c>
      <c r="C878" s="64" t="n">
        <f aca="false">VLOOKUP(A878,SampleData!A$1:E$220,5,FALSE())</f>
        <v>8.536297</v>
      </c>
      <c r="D878" s="66" t="s">
        <v>3521</v>
      </c>
      <c r="E878" s="64" t="s">
        <v>208</v>
      </c>
      <c r="F878" s="0" t="s">
        <v>704</v>
      </c>
      <c r="G878" s="0" t="s">
        <v>735</v>
      </c>
      <c r="H878" s="0" t="s">
        <v>3515</v>
      </c>
      <c r="I878" s="0" t="s">
        <v>3516</v>
      </c>
      <c r="J878" s="0" t="str">
        <f aca="false">IF(H878="Present",H878&amp;"_"&amp;I878,H878)</f>
        <v>Absent</v>
      </c>
    </row>
    <row r="879" customFormat="false" ht="14.25" hidden="false" customHeight="false" outlineLevel="0" collapsed="false">
      <c r="A879" s="0" t="s">
        <v>231</v>
      </c>
      <c r="B879" s="64" t="n">
        <f aca="false">VLOOKUP(A879,SampleData!A$1:E$220,4,FALSE())</f>
        <v>55.904997</v>
      </c>
      <c r="C879" s="64" t="n">
        <f aca="false">VLOOKUP(A879,SampleData!A$1:E$220,5,FALSE())</f>
        <v>8.536297</v>
      </c>
      <c r="D879" s="66" t="s">
        <v>3522</v>
      </c>
      <c r="E879" s="64" t="s">
        <v>3523</v>
      </c>
      <c r="F879" s="0" t="s">
        <v>708</v>
      </c>
      <c r="G879" s="0" t="s">
        <v>735</v>
      </c>
      <c r="H879" s="0" t="s">
        <v>3515</v>
      </c>
      <c r="I879" s="0" t="s">
        <v>3516</v>
      </c>
      <c r="J879" s="0" t="str">
        <f aca="false">IF(H879="Present",H879&amp;"_"&amp;I879,H879)</f>
        <v>Absent</v>
      </c>
    </row>
    <row r="880" customFormat="false" ht="14.25" hidden="false" customHeight="false" outlineLevel="0" collapsed="false">
      <c r="A880" s="0" t="s">
        <v>231</v>
      </c>
      <c r="B880" s="64" t="n">
        <f aca="false">VLOOKUP(A880,SampleData!A$1:E$220,4,FALSE())</f>
        <v>55.904997</v>
      </c>
      <c r="C880" s="64" t="n">
        <f aca="false">VLOOKUP(A880,SampleData!A$1:E$220,5,FALSE())</f>
        <v>8.536297</v>
      </c>
      <c r="D880" s="66" t="s">
        <v>3524</v>
      </c>
      <c r="E880" s="64" t="s">
        <v>3525</v>
      </c>
      <c r="F880" s="0" t="s">
        <v>699</v>
      </c>
      <c r="G880" s="0" t="s">
        <v>3514</v>
      </c>
      <c r="H880" s="0" t="s">
        <v>3515</v>
      </c>
      <c r="I880" s="0" t="s">
        <v>3516</v>
      </c>
      <c r="J880" s="0" t="str">
        <f aca="false">IF(H880="Present",H880&amp;"_"&amp;I880,H880)</f>
        <v>Absent</v>
      </c>
    </row>
    <row r="881" customFormat="false" ht="14.25" hidden="false" customHeight="false" outlineLevel="0" collapsed="false">
      <c r="A881" s="0" t="s">
        <v>231</v>
      </c>
      <c r="B881" s="64" t="n">
        <f aca="false">VLOOKUP(A881,SampleData!A$1:E$220,4,FALSE())</f>
        <v>55.904997</v>
      </c>
      <c r="C881" s="64" t="n">
        <f aca="false">VLOOKUP(A881,SampleData!A$1:E$220,5,FALSE())</f>
        <v>8.536297</v>
      </c>
      <c r="D881" s="66" t="s">
        <v>3524</v>
      </c>
      <c r="E881" s="64" t="s">
        <v>3525</v>
      </c>
      <c r="F881" s="0" t="s">
        <v>699</v>
      </c>
      <c r="G881" s="0" t="s">
        <v>3514</v>
      </c>
      <c r="H881" s="0" t="s">
        <v>3515</v>
      </c>
      <c r="I881" s="0" t="s">
        <v>3516</v>
      </c>
      <c r="J881" s="0" t="str">
        <f aca="false">IF(H881="Present",H881&amp;"_"&amp;I881,H881)</f>
        <v>Absent</v>
      </c>
    </row>
    <row r="882" customFormat="false" ht="14.25" hidden="false" customHeight="false" outlineLevel="0" collapsed="false">
      <c r="A882" s="0" t="s">
        <v>231</v>
      </c>
      <c r="B882" s="64" t="n">
        <f aca="false">VLOOKUP(A882,SampleData!A$1:E$220,4,FALSE())</f>
        <v>55.904997</v>
      </c>
      <c r="C882" s="64" t="n">
        <f aca="false">VLOOKUP(A882,SampleData!A$1:E$220,5,FALSE())</f>
        <v>8.536297</v>
      </c>
      <c r="D882" s="66" t="s">
        <v>229</v>
      </c>
      <c r="E882" s="0" t="s">
        <v>199</v>
      </c>
      <c r="F882" s="0" t="s">
        <v>199</v>
      </c>
      <c r="G882" s="0" t="s">
        <v>735</v>
      </c>
      <c r="H882" s="0" t="s">
        <v>3515</v>
      </c>
      <c r="I882" s="0" t="s">
        <v>3516</v>
      </c>
      <c r="J882" s="0" t="str">
        <f aca="false">IF(H882="Present",H882&amp;"_"&amp;I882,H882)</f>
        <v>Absent</v>
      </c>
    </row>
    <row r="883" customFormat="false" ht="14.25" hidden="false" customHeight="false" outlineLevel="0" collapsed="false">
      <c r="A883" s="0" t="s">
        <v>231</v>
      </c>
      <c r="B883" s="64" t="n">
        <f aca="false">VLOOKUP(A883,SampleData!A$1:E$220,4,FALSE())</f>
        <v>55.904997</v>
      </c>
      <c r="C883" s="64" t="n">
        <f aca="false">VLOOKUP(A883,SampleData!A$1:E$220,5,FALSE())</f>
        <v>8.536297</v>
      </c>
      <c r="D883" s="66" t="s">
        <v>3526</v>
      </c>
      <c r="E883" s="0" t="s">
        <v>385</v>
      </c>
      <c r="F883" s="0" t="s">
        <v>385</v>
      </c>
      <c r="G883" s="0" t="s">
        <v>735</v>
      </c>
      <c r="H883" s="0" t="s">
        <v>3515</v>
      </c>
      <c r="I883" s="0" t="s">
        <v>3516</v>
      </c>
      <c r="J883" s="0" t="str">
        <f aca="false">IF(H883="Present",H883&amp;"_"&amp;I883,H883)</f>
        <v>Absent</v>
      </c>
    </row>
    <row r="884" customFormat="false" ht="14.25" hidden="false" customHeight="false" outlineLevel="0" collapsed="false">
      <c r="A884" s="0" t="s">
        <v>231</v>
      </c>
      <c r="B884" s="64" t="n">
        <f aca="false">VLOOKUP(A884,SampleData!A$1:E$220,4,FALSE())</f>
        <v>55.904997</v>
      </c>
      <c r="C884" s="64" t="n">
        <f aca="false">VLOOKUP(A884,SampleData!A$1:E$220,5,FALSE())</f>
        <v>8.536297</v>
      </c>
      <c r="D884" s="66" t="s">
        <v>3526</v>
      </c>
      <c r="E884" s="0" t="s">
        <v>385</v>
      </c>
      <c r="F884" s="0" t="s">
        <v>385</v>
      </c>
      <c r="G884" s="0" t="s">
        <v>3514</v>
      </c>
      <c r="H884" s="0" t="s">
        <v>3515</v>
      </c>
      <c r="I884" s="0" t="s">
        <v>3516</v>
      </c>
      <c r="J884" s="0" t="str">
        <f aca="false">IF(H884="Present",H884&amp;"_"&amp;I884,H884)</f>
        <v>Absent</v>
      </c>
    </row>
    <row r="885" customFormat="false" ht="14.25" hidden="false" customHeight="false" outlineLevel="0" collapsed="false">
      <c r="A885" s="0" t="s">
        <v>231</v>
      </c>
      <c r="B885" s="64" t="n">
        <f aca="false">VLOOKUP(A885,SampleData!A$1:E$220,4,FALSE())</f>
        <v>55.904997</v>
      </c>
      <c r="C885" s="64" t="n">
        <f aca="false">VLOOKUP(A885,SampleData!A$1:E$220,5,FALSE())</f>
        <v>8.536297</v>
      </c>
      <c r="D885" s="66" t="s">
        <v>3527</v>
      </c>
      <c r="E885" s="64" t="s">
        <v>74</v>
      </c>
      <c r="F885" s="0" t="s">
        <v>701</v>
      </c>
      <c r="G885" s="0" t="s">
        <v>3514</v>
      </c>
      <c r="H885" s="0" t="s">
        <v>3515</v>
      </c>
      <c r="I885" s="0" t="s">
        <v>3516</v>
      </c>
      <c r="J885" s="0" t="str">
        <f aca="false">IF(H885="Present",H885&amp;"_"&amp;I885,H885)</f>
        <v>Absent</v>
      </c>
    </row>
    <row r="886" customFormat="false" ht="14.25" hidden="false" customHeight="false" outlineLevel="0" collapsed="false">
      <c r="A886" s="0" t="s">
        <v>231</v>
      </c>
      <c r="B886" s="64" t="n">
        <f aca="false">VLOOKUP(A886,SampleData!A$1:E$220,4,FALSE())</f>
        <v>55.904997</v>
      </c>
      <c r="C886" s="64" t="n">
        <f aca="false">VLOOKUP(A886,SampleData!A$1:E$220,5,FALSE())</f>
        <v>8.536297</v>
      </c>
      <c r="D886" s="66" t="s">
        <v>3528</v>
      </c>
      <c r="E886" s="64" t="s">
        <v>177</v>
      </c>
      <c r="F886" s="0" t="s">
        <v>3529</v>
      </c>
      <c r="G886" s="0" t="s">
        <v>735</v>
      </c>
      <c r="H886" s="0" t="s">
        <v>3533</v>
      </c>
      <c r="I886" s="0" t="s">
        <v>3535</v>
      </c>
      <c r="J886" s="0" t="str">
        <f aca="false">IF(H886="Present",H886&amp;"_"&amp;I886,H886)</f>
        <v>Present_Ct&lt;41</v>
      </c>
    </row>
    <row r="887" customFormat="false" ht="14.25" hidden="false" customHeight="false" outlineLevel="0" collapsed="false">
      <c r="A887" s="0" t="s">
        <v>231</v>
      </c>
      <c r="B887" s="64" t="n">
        <f aca="false">VLOOKUP(A887,SampleData!A$1:E$220,4,FALSE())</f>
        <v>55.904997</v>
      </c>
      <c r="C887" s="64" t="n">
        <f aca="false">VLOOKUP(A887,SampleData!A$1:E$220,5,FALSE())</f>
        <v>8.536297</v>
      </c>
      <c r="D887" s="66" t="s">
        <v>3528</v>
      </c>
      <c r="E887" s="64" t="s">
        <v>177</v>
      </c>
      <c r="F887" s="0" t="s">
        <v>3529</v>
      </c>
      <c r="G887" s="0" t="s">
        <v>735</v>
      </c>
      <c r="H887" s="0" t="s">
        <v>3533</v>
      </c>
      <c r="I887" s="0" t="s">
        <v>3535</v>
      </c>
      <c r="J887" s="0" t="str">
        <f aca="false">IF(H887="Present",H887&amp;"_"&amp;I887,H887)</f>
        <v>Present_Ct&lt;41</v>
      </c>
    </row>
    <row r="888" customFormat="false" ht="14.25" hidden="false" customHeight="false" outlineLevel="0" collapsed="false">
      <c r="A888" s="0" t="s">
        <v>231</v>
      </c>
      <c r="B888" s="64" t="n">
        <f aca="false">VLOOKUP(A888,SampleData!A$1:E$220,4,FALSE())</f>
        <v>55.904997</v>
      </c>
      <c r="C888" s="64" t="n">
        <f aca="false">VLOOKUP(A888,SampleData!A$1:E$220,5,FALSE())</f>
        <v>8.536297</v>
      </c>
      <c r="D888" s="66" t="s">
        <v>3530</v>
      </c>
      <c r="E888" s="64" t="s">
        <v>3531</v>
      </c>
      <c r="F888" s="0" t="s">
        <v>700</v>
      </c>
      <c r="G888" s="0" t="s">
        <v>735</v>
      </c>
      <c r="H888" s="0" t="s">
        <v>3515</v>
      </c>
      <c r="I888" s="0" t="s">
        <v>3516</v>
      </c>
      <c r="J888" s="0" t="str">
        <f aca="false">IF(H888="Present",H888&amp;"_"&amp;I888,H888)</f>
        <v>Absent</v>
      </c>
    </row>
    <row r="889" customFormat="false" ht="14.25" hidden="false" customHeight="false" outlineLevel="0" collapsed="false">
      <c r="A889" s="0" t="s">
        <v>231</v>
      </c>
      <c r="B889" s="64" t="n">
        <f aca="false">VLOOKUP(A889,SampleData!A$1:E$220,4,FALSE())</f>
        <v>55.904997</v>
      </c>
      <c r="C889" s="64" t="n">
        <f aca="false">VLOOKUP(A889,SampleData!A$1:E$220,5,FALSE())</f>
        <v>8.536297</v>
      </c>
      <c r="D889" s="66" t="s">
        <v>3532</v>
      </c>
      <c r="E889" s="64" t="s">
        <v>353</v>
      </c>
      <c r="F889" s="0" t="s">
        <v>696</v>
      </c>
      <c r="G889" s="0" t="s">
        <v>3514</v>
      </c>
      <c r="H889" s="0" t="s">
        <v>3515</v>
      </c>
      <c r="I889" s="0" t="s">
        <v>3516</v>
      </c>
      <c r="J889" s="0" t="str">
        <f aca="false">IF(H889="Present",H889&amp;"_"&amp;I889,H889)</f>
        <v>Absent</v>
      </c>
    </row>
    <row r="890" customFormat="false" ht="14.25" hidden="false" customHeight="false" outlineLevel="0" collapsed="false">
      <c r="A890" s="0" t="s">
        <v>231</v>
      </c>
      <c r="B890" s="64" t="n">
        <f aca="false">VLOOKUP(A890,SampleData!A$1:E$220,4,FALSE())</f>
        <v>55.904997</v>
      </c>
      <c r="C890" s="64" t="n">
        <f aca="false">VLOOKUP(A890,SampleData!A$1:E$220,5,FALSE())</f>
        <v>8.536297</v>
      </c>
      <c r="D890" s="66" t="s">
        <v>3532</v>
      </c>
      <c r="E890" s="64" t="s">
        <v>353</v>
      </c>
      <c r="F890" s="0" t="s">
        <v>696</v>
      </c>
      <c r="G890" s="0" t="s">
        <v>3514</v>
      </c>
      <c r="H890" s="0" t="s">
        <v>3515</v>
      </c>
      <c r="I890" s="0" t="s">
        <v>3516</v>
      </c>
      <c r="J890" s="0" t="str">
        <f aca="false">IF(H890="Present",H890&amp;"_"&amp;I890,H890)</f>
        <v>Absent</v>
      </c>
    </row>
    <row r="891" customFormat="false" ht="14.25" hidden="false" customHeight="false" outlineLevel="0" collapsed="false">
      <c r="A891" s="0" t="s">
        <v>231</v>
      </c>
      <c r="B891" s="64" t="n">
        <f aca="false">VLOOKUP(A891,SampleData!A$1:E$220,4,FALSE())</f>
        <v>55.904997</v>
      </c>
      <c r="C891" s="64" t="n">
        <f aca="false">VLOOKUP(A891,SampleData!A$1:E$220,5,FALSE())</f>
        <v>8.536297</v>
      </c>
      <c r="D891" s="66" t="s">
        <v>3534</v>
      </c>
      <c r="E891" s="64" t="s">
        <v>62</v>
      </c>
      <c r="F891" s="0" t="s">
        <v>702</v>
      </c>
      <c r="G891" s="0" t="s">
        <v>735</v>
      </c>
      <c r="H891" s="0" t="s">
        <v>3533</v>
      </c>
      <c r="I891" s="0" t="s">
        <v>3535</v>
      </c>
      <c r="J891" s="0" t="str">
        <f aca="false">IF(H891="Present",H891&amp;"_"&amp;I891,H891)</f>
        <v>Present_Ct&lt;41</v>
      </c>
    </row>
    <row r="892" customFormat="false" ht="14.25" hidden="false" customHeight="false" outlineLevel="0" collapsed="false">
      <c r="A892" s="0" t="s">
        <v>231</v>
      </c>
      <c r="B892" s="64" t="n">
        <f aca="false">VLOOKUP(A892,SampleData!A$1:E$220,4,FALSE())</f>
        <v>55.904997</v>
      </c>
      <c r="C892" s="64" t="n">
        <f aca="false">VLOOKUP(A892,SampleData!A$1:E$220,5,FALSE())</f>
        <v>8.536297</v>
      </c>
      <c r="D892" s="66" t="s">
        <v>3536</v>
      </c>
      <c r="E892" s="0" t="s">
        <v>705</v>
      </c>
      <c r="F892" s="0" t="s">
        <v>705</v>
      </c>
      <c r="G892" s="0" t="s">
        <v>735</v>
      </c>
      <c r="H892" s="0" t="s">
        <v>3515</v>
      </c>
      <c r="I892" s="0" t="s">
        <v>3516</v>
      </c>
      <c r="J892" s="0" t="str">
        <f aca="false">IF(H892="Present",H892&amp;"_"&amp;I892,H892)</f>
        <v>Absent</v>
      </c>
    </row>
    <row r="893" customFormat="false" ht="14.25" hidden="false" customHeight="false" outlineLevel="0" collapsed="false">
      <c r="A893" s="0" t="s">
        <v>231</v>
      </c>
      <c r="B893" s="64" t="n">
        <f aca="false">VLOOKUP(A893,SampleData!A$1:E$220,4,FALSE())</f>
        <v>55.904997</v>
      </c>
      <c r="C893" s="64" t="n">
        <f aca="false">VLOOKUP(A893,SampleData!A$1:E$220,5,FALSE())</f>
        <v>8.536297</v>
      </c>
      <c r="D893" s="66" t="s">
        <v>3537</v>
      </c>
      <c r="E893" s="0" t="s">
        <v>698</v>
      </c>
      <c r="F893" s="0" t="s">
        <v>698</v>
      </c>
      <c r="G893" s="0" t="s">
        <v>735</v>
      </c>
      <c r="H893" s="0" t="s">
        <v>3515</v>
      </c>
      <c r="I893" s="0" t="s">
        <v>3516</v>
      </c>
      <c r="J893" s="0" t="str">
        <f aca="false">IF(H893="Present",H893&amp;"_"&amp;I893,H893)</f>
        <v>Absent</v>
      </c>
    </row>
    <row r="894" customFormat="false" ht="14.25" hidden="false" customHeight="false" outlineLevel="0" collapsed="false">
      <c r="A894" s="0" t="s">
        <v>231</v>
      </c>
      <c r="B894" s="64" t="n">
        <f aca="false">VLOOKUP(A894,SampleData!A$1:E$220,4,FALSE())</f>
        <v>55.904997</v>
      </c>
      <c r="C894" s="64" t="n">
        <f aca="false">VLOOKUP(A894,SampleData!A$1:E$220,5,FALSE())</f>
        <v>8.536297</v>
      </c>
      <c r="D894" s="66" t="s">
        <v>3538</v>
      </c>
      <c r="E894" s="64" t="s">
        <v>3539</v>
      </c>
      <c r="F894" s="0" t="s">
        <v>706</v>
      </c>
      <c r="G894" s="0" t="s">
        <v>735</v>
      </c>
      <c r="H894" s="0" t="s">
        <v>3515</v>
      </c>
      <c r="I894" s="0" t="s">
        <v>3516</v>
      </c>
      <c r="J894" s="0" t="str">
        <f aca="false">IF(H894="Present",H894&amp;"_"&amp;I894,H894)</f>
        <v>Absent</v>
      </c>
    </row>
    <row r="895" customFormat="false" ht="14.25" hidden="false" customHeight="false" outlineLevel="0" collapsed="false">
      <c r="A895" s="0" t="s">
        <v>231</v>
      </c>
      <c r="B895" s="64" t="n">
        <f aca="false">VLOOKUP(A895,SampleData!A$1:E$220,4,FALSE())</f>
        <v>55.904997</v>
      </c>
      <c r="C895" s="64" t="n">
        <f aca="false">VLOOKUP(A895,SampleData!A$1:E$220,5,FALSE())</f>
        <v>8.536297</v>
      </c>
      <c r="D895" s="66" t="s">
        <v>3512</v>
      </c>
      <c r="E895" s="64" t="s">
        <v>3513</v>
      </c>
      <c r="F895" s="0" t="s">
        <v>703</v>
      </c>
      <c r="G895" s="0" t="s">
        <v>735</v>
      </c>
      <c r="H895" s="0" t="s">
        <v>3515</v>
      </c>
      <c r="I895" s="0" t="s">
        <v>3516</v>
      </c>
      <c r="J895" s="0" t="str">
        <f aca="false">IF(H895="Present",H895&amp;"_"&amp;I895,H895)</f>
        <v>Absent</v>
      </c>
    </row>
    <row r="896" customFormat="false" ht="14.25" hidden="false" customHeight="false" outlineLevel="0" collapsed="false">
      <c r="A896" s="0" t="s">
        <v>231</v>
      </c>
      <c r="B896" s="64" t="n">
        <f aca="false">VLOOKUP(A896,SampleData!A$1:E$220,4,FALSE())</f>
        <v>55.904997</v>
      </c>
      <c r="C896" s="64" t="n">
        <f aca="false">VLOOKUP(A896,SampleData!A$1:E$220,5,FALSE())</f>
        <v>8.536297</v>
      </c>
      <c r="D896" s="66" t="s">
        <v>3517</v>
      </c>
      <c r="E896" s="64" t="s">
        <v>636</v>
      </c>
      <c r="F896" s="0" t="s">
        <v>709</v>
      </c>
      <c r="G896" s="0" t="s">
        <v>3514</v>
      </c>
      <c r="H896" s="0" t="s">
        <v>3515</v>
      </c>
      <c r="I896" s="0" t="s">
        <v>3516</v>
      </c>
      <c r="J896" s="0" t="str">
        <f aca="false">IF(H896="Present",H896&amp;"_"&amp;I896,H896)</f>
        <v>Absent</v>
      </c>
    </row>
    <row r="897" customFormat="false" ht="14.25" hidden="false" customHeight="false" outlineLevel="0" collapsed="false">
      <c r="A897" s="0" t="s">
        <v>231</v>
      </c>
      <c r="B897" s="64" t="n">
        <f aca="false">VLOOKUP(A897,SampleData!A$1:E$220,4,FALSE())</f>
        <v>55.904997</v>
      </c>
      <c r="C897" s="64" t="n">
        <f aca="false">VLOOKUP(A897,SampleData!A$1:E$220,5,FALSE())</f>
        <v>8.536297</v>
      </c>
      <c r="D897" s="66" t="s">
        <v>3517</v>
      </c>
      <c r="E897" s="64" t="s">
        <v>636</v>
      </c>
      <c r="F897" s="0" t="s">
        <v>709</v>
      </c>
      <c r="G897" s="0" t="s">
        <v>735</v>
      </c>
      <c r="H897" s="0" t="s">
        <v>3515</v>
      </c>
      <c r="I897" s="0" t="s">
        <v>3516</v>
      </c>
      <c r="J897" s="0" t="str">
        <f aca="false">IF(H897="Present",H897&amp;"_"&amp;I897,H897)</f>
        <v>Absent</v>
      </c>
    </row>
    <row r="898" customFormat="false" ht="14.25" hidden="false" customHeight="false" outlineLevel="0" collapsed="false">
      <c r="A898" s="0" t="s">
        <v>231</v>
      </c>
      <c r="B898" s="64" t="n">
        <f aca="false">VLOOKUP(A898,SampleData!A$1:E$220,4,FALSE())</f>
        <v>55.904997</v>
      </c>
      <c r="C898" s="64" t="n">
        <f aca="false">VLOOKUP(A898,SampleData!A$1:E$220,5,FALSE())</f>
        <v>8.536297</v>
      </c>
      <c r="D898" s="66" t="s">
        <v>3518</v>
      </c>
      <c r="E898" s="0" t="s">
        <v>710</v>
      </c>
      <c r="F898" s="0" t="s">
        <v>710</v>
      </c>
      <c r="G898" s="0" t="s">
        <v>735</v>
      </c>
      <c r="H898" s="0" t="s">
        <v>3515</v>
      </c>
      <c r="I898" s="0" t="s">
        <v>3516</v>
      </c>
      <c r="J898" s="0" t="str">
        <f aca="false">IF(H898="Present",H898&amp;"_"&amp;I898,H898)</f>
        <v>Absent</v>
      </c>
    </row>
    <row r="899" customFormat="false" ht="14.25" hidden="false" customHeight="false" outlineLevel="0" collapsed="false">
      <c r="A899" s="0" t="s">
        <v>231</v>
      </c>
      <c r="B899" s="64" t="n">
        <f aca="false">VLOOKUP(A899,SampleData!A$1:E$220,4,FALSE())</f>
        <v>55.904997</v>
      </c>
      <c r="C899" s="64" t="n">
        <f aca="false">VLOOKUP(A899,SampleData!A$1:E$220,5,FALSE())</f>
        <v>8.536297</v>
      </c>
      <c r="D899" s="66" t="s">
        <v>3519</v>
      </c>
      <c r="E899" s="64" t="s">
        <v>3520</v>
      </c>
      <c r="F899" s="0" t="s">
        <v>697</v>
      </c>
      <c r="G899" s="0" t="s">
        <v>3514</v>
      </c>
      <c r="H899" s="0" t="s">
        <v>3515</v>
      </c>
      <c r="I899" s="0" t="s">
        <v>3516</v>
      </c>
      <c r="J899" s="0" t="str">
        <f aca="false">IF(H899="Present",H899&amp;"_"&amp;I899,H899)</f>
        <v>Absent</v>
      </c>
    </row>
    <row r="900" customFormat="false" ht="14.25" hidden="false" customHeight="false" outlineLevel="0" collapsed="false">
      <c r="A900" s="0" t="s">
        <v>231</v>
      </c>
      <c r="B900" s="64" t="n">
        <f aca="false">VLOOKUP(A900,SampleData!A$1:E$220,4,FALSE())</f>
        <v>55.904997</v>
      </c>
      <c r="C900" s="64" t="n">
        <f aca="false">VLOOKUP(A900,SampleData!A$1:E$220,5,FALSE())</f>
        <v>8.536297</v>
      </c>
      <c r="D900" s="66" t="s">
        <v>3519</v>
      </c>
      <c r="E900" s="64" t="s">
        <v>3520</v>
      </c>
      <c r="F900" s="0" t="s">
        <v>697</v>
      </c>
      <c r="G900" s="0" t="s">
        <v>3514</v>
      </c>
      <c r="H900" s="0" t="s">
        <v>3515</v>
      </c>
      <c r="I900" s="0" t="s">
        <v>3516</v>
      </c>
      <c r="J900" s="0" t="str">
        <f aca="false">IF(H900="Present",H900&amp;"_"&amp;I900,H900)</f>
        <v>Absent</v>
      </c>
    </row>
    <row r="901" customFormat="false" ht="14.25" hidden="false" customHeight="false" outlineLevel="0" collapsed="false">
      <c r="A901" s="0" t="s">
        <v>231</v>
      </c>
      <c r="B901" s="64" t="n">
        <f aca="false">VLOOKUP(A901,SampleData!A$1:E$220,4,FALSE())</f>
        <v>55.904997</v>
      </c>
      <c r="C901" s="64" t="n">
        <f aca="false">VLOOKUP(A901,SampleData!A$1:E$220,5,FALSE())</f>
        <v>8.536297</v>
      </c>
      <c r="D901" s="66" t="s">
        <v>3521</v>
      </c>
      <c r="E901" s="64" t="s">
        <v>208</v>
      </c>
      <c r="F901" s="0" t="s">
        <v>704</v>
      </c>
      <c r="G901" s="0" t="s">
        <v>3514</v>
      </c>
      <c r="H901" s="0" t="s">
        <v>3515</v>
      </c>
      <c r="I901" s="0" t="s">
        <v>3516</v>
      </c>
      <c r="J901" s="0" t="str">
        <f aca="false">IF(H901="Present",H901&amp;"_"&amp;I901,H901)</f>
        <v>Absent</v>
      </c>
    </row>
    <row r="902" customFormat="false" ht="14.25" hidden="false" customHeight="false" outlineLevel="0" collapsed="false">
      <c r="A902" s="0" t="s">
        <v>231</v>
      </c>
      <c r="B902" s="64" t="n">
        <f aca="false">VLOOKUP(A902,SampleData!A$1:E$220,4,FALSE())</f>
        <v>55.904997</v>
      </c>
      <c r="C902" s="64" t="n">
        <f aca="false">VLOOKUP(A902,SampleData!A$1:E$220,5,FALSE())</f>
        <v>8.536297</v>
      </c>
      <c r="D902" s="66" t="s">
        <v>3522</v>
      </c>
      <c r="E902" s="64" t="s">
        <v>3523</v>
      </c>
      <c r="F902" s="0" t="s">
        <v>708</v>
      </c>
      <c r="G902" s="0" t="s">
        <v>735</v>
      </c>
      <c r="H902" s="0" t="s">
        <v>3515</v>
      </c>
      <c r="I902" s="0" t="s">
        <v>3516</v>
      </c>
      <c r="J902" s="0" t="str">
        <f aca="false">IF(H902="Present",H902&amp;"_"&amp;I902,H902)</f>
        <v>Absent</v>
      </c>
    </row>
    <row r="903" customFormat="false" ht="14.25" hidden="false" customHeight="false" outlineLevel="0" collapsed="false">
      <c r="A903" s="0" t="s">
        <v>231</v>
      </c>
      <c r="B903" s="64" t="n">
        <f aca="false">VLOOKUP(A903,SampleData!A$1:E$220,4,FALSE())</f>
        <v>55.904997</v>
      </c>
      <c r="C903" s="64" t="n">
        <f aca="false">VLOOKUP(A903,SampleData!A$1:E$220,5,FALSE())</f>
        <v>8.536297</v>
      </c>
      <c r="D903" s="66" t="s">
        <v>3522</v>
      </c>
      <c r="E903" s="64" t="s">
        <v>3523</v>
      </c>
      <c r="F903" s="0" t="s">
        <v>708</v>
      </c>
      <c r="G903" s="0" t="s">
        <v>735</v>
      </c>
      <c r="H903" s="0" t="s">
        <v>3515</v>
      </c>
      <c r="I903" s="0" t="s">
        <v>3516</v>
      </c>
      <c r="J903" s="0" t="str">
        <f aca="false">IF(H903="Present",H903&amp;"_"&amp;I903,H903)</f>
        <v>Absent</v>
      </c>
    </row>
    <row r="904" customFormat="false" ht="14.25" hidden="false" customHeight="false" outlineLevel="0" collapsed="false">
      <c r="A904" s="0" t="s">
        <v>231</v>
      </c>
      <c r="B904" s="64" t="n">
        <f aca="false">VLOOKUP(A904,SampleData!A$1:E$220,4,FALSE())</f>
        <v>55.904997</v>
      </c>
      <c r="C904" s="64" t="n">
        <f aca="false">VLOOKUP(A904,SampleData!A$1:E$220,5,FALSE())</f>
        <v>8.536297</v>
      </c>
      <c r="D904" s="66" t="s">
        <v>3524</v>
      </c>
      <c r="E904" s="64" t="s">
        <v>3525</v>
      </c>
      <c r="F904" s="0" t="s">
        <v>699</v>
      </c>
      <c r="G904" s="0" t="s">
        <v>3514</v>
      </c>
      <c r="H904" s="0" t="s">
        <v>3515</v>
      </c>
      <c r="I904" s="0" t="s">
        <v>3516</v>
      </c>
      <c r="J904" s="0" t="str">
        <f aca="false">IF(H904="Present",H904&amp;"_"&amp;I904,H904)</f>
        <v>Absent</v>
      </c>
    </row>
    <row r="905" customFormat="false" ht="14.25" hidden="false" customHeight="false" outlineLevel="0" collapsed="false">
      <c r="A905" s="0" t="s">
        <v>231</v>
      </c>
      <c r="B905" s="64" t="n">
        <f aca="false">VLOOKUP(A905,SampleData!A$1:E$220,4,FALSE())</f>
        <v>55.904997</v>
      </c>
      <c r="C905" s="64" t="n">
        <f aca="false">VLOOKUP(A905,SampleData!A$1:E$220,5,FALSE())</f>
        <v>8.536297</v>
      </c>
      <c r="D905" s="66" t="s">
        <v>229</v>
      </c>
      <c r="E905" s="0" t="s">
        <v>199</v>
      </c>
      <c r="F905" s="0" t="s">
        <v>199</v>
      </c>
      <c r="G905" s="0" t="s">
        <v>735</v>
      </c>
      <c r="H905" s="0" t="s">
        <v>3533</v>
      </c>
      <c r="I905" s="0" t="s">
        <v>3535</v>
      </c>
      <c r="J905" s="0" t="str">
        <f aca="false">IF(H905="Present",H905&amp;"_"&amp;I905,H905)</f>
        <v>Present_Ct&lt;41</v>
      </c>
    </row>
    <row r="906" customFormat="false" ht="14.25" hidden="false" customHeight="false" outlineLevel="0" collapsed="false">
      <c r="A906" s="0" t="s">
        <v>231</v>
      </c>
      <c r="B906" s="64" t="n">
        <f aca="false">VLOOKUP(A906,SampleData!A$1:E$220,4,FALSE())</f>
        <v>55.904997</v>
      </c>
      <c r="C906" s="64" t="n">
        <f aca="false">VLOOKUP(A906,SampleData!A$1:E$220,5,FALSE())</f>
        <v>8.536297</v>
      </c>
      <c r="D906" s="66" t="s">
        <v>229</v>
      </c>
      <c r="E906" s="0" t="s">
        <v>199</v>
      </c>
      <c r="F906" s="0" t="s">
        <v>199</v>
      </c>
      <c r="G906" s="0" t="s">
        <v>735</v>
      </c>
      <c r="H906" s="0" t="s">
        <v>3515</v>
      </c>
      <c r="I906" s="0" t="s">
        <v>3516</v>
      </c>
      <c r="J906" s="0" t="str">
        <f aca="false">IF(H906="Present",H906&amp;"_"&amp;I906,H906)</f>
        <v>Absent</v>
      </c>
    </row>
    <row r="907" customFormat="false" ht="14.25" hidden="false" customHeight="false" outlineLevel="0" collapsed="false">
      <c r="A907" s="0" t="s">
        <v>231</v>
      </c>
      <c r="B907" s="64" t="n">
        <f aca="false">VLOOKUP(A907,SampleData!A$1:E$220,4,FALSE())</f>
        <v>55.904997</v>
      </c>
      <c r="C907" s="64" t="n">
        <f aca="false">VLOOKUP(A907,SampleData!A$1:E$220,5,FALSE())</f>
        <v>8.536297</v>
      </c>
      <c r="D907" s="66" t="s">
        <v>3526</v>
      </c>
      <c r="E907" s="0" t="s">
        <v>385</v>
      </c>
      <c r="F907" s="0" t="s">
        <v>385</v>
      </c>
      <c r="G907" s="0" t="s">
        <v>735</v>
      </c>
      <c r="H907" s="0" t="s">
        <v>3515</v>
      </c>
      <c r="I907" s="0" t="s">
        <v>3516</v>
      </c>
      <c r="J907" s="0" t="str">
        <f aca="false">IF(H907="Present",H907&amp;"_"&amp;I907,H907)</f>
        <v>Absent</v>
      </c>
    </row>
    <row r="908" customFormat="false" ht="14.25" hidden="false" customHeight="false" outlineLevel="0" collapsed="false">
      <c r="A908" s="0" t="s">
        <v>231</v>
      </c>
      <c r="B908" s="64" t="n">
        <f aca="false">VLOOKUP(A908,SampleData!A$1:E$220,4,FALSE())</f>
        <v>55.904997</v>
      </c>
      <c r="C908" s="64" t="n">
        <f aca="false">VLOOKUP(A908,SampleData!A$1:E$220,5,FALSE())</f>
        <v>8.536297</v>
      </c>
      <c r="D908" s="66" t="s">
        <v>3527</v>
      </c>
      <c r="E908" s="64" t="s">
        <v>74</v>
      </c>
      <c r="F908" s="0" t="s">
        <v>701</v>
      </c>
      <c r="G908" s="0" t="s">
        <v>735</v>
      </c>
      <c r="H908" s="0" t="s">
        <v>3515</v>
      </c>
      <c r="I908" s="0" t="s">
        <v>3516</v>
      </c>
      <c r="J908" s="0" t="str">
        <f aca="false">IF(H908="Present",H908&amp;"_"&amp;I908,H908)</f>
        <v>Absent</v>
      </c>
    </row>
    <row r="909" customFormat="false" ht="14.25" hidden="false" customHeight="false" outlineLevel="0" collapsed="false">
      <c r="A909" s="0" t="s">
        <v>231</v>
      </c>
      <c r="B909" s="64" t="n">
        <f aca="false">VLOOKUP(A909,SampleData!A$1:E$220,4,FALSE())</f>
        <v>55.904997</v>
      </c>
      <c r="C909" s="64" t="n">
        <f aca="false">VLOOKUP(A909,SampleData!A$1:E$220,5,FALSE())</f>
        <v>8.536297</v>
      </c>
      <c r="D909" s="66" t="s">
        <v>3527</v>
      </c>
      <c r="E909" s="64" t="s">
        <v>74</v>
      </c>
      <c r="F909" s="0" t="s">
        <v>701</v>
      </c>
      <c r="G909" s="0" t="s">
        <v>3514</v>
      </c>
      <c r="H909" s="0" t="s">
        <v>3515</v>
      </c>
      <c r="I909" s="0" t="s">
        <v>3516</v>
      </c>
      <c r="J909" s="0" t="str">
        <f aca="false">IF(H909="Present",H909&amp;"_"&amp;I909,H909)</f>
        <v>Absent</v>
      </c>
    </row>
    <row r="910" customFormat="false" ht="14.25" hidden="false" customHeight="false" outlineLevel="0" collapsed="false">
      <c r="A910" s="0" t="s">
        <v>231</v>
      </c>
      <c r="B910" s="64" t="n">
        <f aca="false">VLOOKUP(A910,SampleData!A$1:E$220,4,FALSE())</f>
        <v>55.904997</v>
      </c>
      <c r="C910" s="64" t="n">
        <f aca="false">VLOOKUP(A910,SampleData!A$1:E$220,5,FALSE())</f>
        <v>8.536297</v>
      </c>
      <c r="D910" s="66" t="s">
        <v>3528</v>
      </c>
      <c r="E910" s="64" t="s">
        <v>177</v>
      </c>
      <c r="F910" s="0" t="s">
        <v>707</v>
      </c>
      <c r="G910" s="0" t="s">
        <v>3514</v>
      </c>
      <c r="H910" s="0" t="s">
        <v>3533</v>
      </c>
      <c r="I910" s="0" t="s">
        <v>3535</v>
      </c>
      <c r="J910" s="0" t="str">
        <f aca="false">IF(H910="Present",H910&amp;"_"&amp;I910,H910)</f>
        <v>Present_Ct&lt;41</v>
      </c>
    </row>
    <row r="911" customFormat="false" ht="14.25" hidden="false" customHeight="false" outlineLevel="0" collapsed="false">
      <c r="A911" s="0" t="s">
        <v>231</v>
      </c>
      <c r="B911" s="64" t="n">
        <f aca="false">VLOOKUP(A911,SampleData!A$1:E$220,4,FALSE())</f>
        <v>55.904997</v>
      </c>
      <c r="C911" s="64" t="n">
        <f aca="false">VLOOKUP(A911,SampleData!A$1:E$220,5,FALSE())</f>
        <v>8.536297</v>
      </c>
      <c r="D911" s="66" t="s">
        <v>3530</v>
      </c>
      <c r="E911" s="64" t="s">
        <v>3531</v>
      </c>
      <c r="F911" s="0" t="s">
        <v>700</v>
      </c>
      <c r="G911" s="0" t="s">
        <v>735</v>
      </c>
      <c r="H911" s="0" t="s">
        <v>3515</v>
      </c>
      <c r="I911" s="0" t="s">
        <v>3516</v>
      </c>
      <c r="J911" s="0" t="str">
        <f aca="false">IF(H911="Present",H911&amp;"_"&amp;I911,H911)</f>
        <v>Absent</v>
      </c>
    </row>
    <row r="912" customFormat="false" ht="14.25" hidden="false" customHeight="false" outlineLevel="0" collapsed="false">
      <c r="A912" s="0" t="s">
        <v>231</v>
      </c>
      <c r="B912" s="64" t="n">
        <f aca="false">VLOOKUP(A912,SampleData!A$1:E$220,4,FALSE())</f>
        <v>55.904997</v>
      </c>
      <c r="C912" s="64" t="n">
        <f aca="false">VLOOKUP(A912,SampleData!A$1:E$220,5,FALSE())</f>
        <v>8.536297</v>
      </c>
      <c r="D912" s="66" t="s">
        <v>3530</v>
      </c>
      <c r="E912" s="64" t="s">
        <v>3531</v>
      </c>
      <c r="F912" s="0" t="s">
        <v>700</v>
      </c>
      <c r="G912" s="0" t="s">
        <v>735</v>
      </c>
      <c r="H912" s="0" t="s">
        <v>3515</v>
      </c>
      <c r="I912" s="0" t="s">
        <v>3516</v>
      </c>
      <c r="J912" s="0" t="str">
        <f aca="false">IF(H912="Present",H912&amp;"_"&amp;I912,H912)</f>
        <v>Absent</v>
      </c>
    </row>
    <row r="913" customFormat="false" ht="14.25" hidden="false" customHeight="false" outlineLevel="0" collapsed="false">
      <c r="A913" s="0" t="s">
        <v>231</v>
      </c>
      <c r="B913" s="64" t="n">
        <f aca="false">VLOOKUP(A913,SampleData!A$1:E$220,4,FALSE())</f>
        <v>55.904997</v>
      </c>
      <c r="C913" s="64" t="n">
        <f aca="false">VLOOKUP(A913,SampleData!A$1:E$220,5,FALSE())</f>
        <v>8.536297</v>
      </c>
      <c r="D913" s="66" t="s">
        <v>3532</v>
      </c>
      <c r="E913" s="64" t="s">
        <v>353</v>
      </c>
      <c r="F913" s="0" t="s">
        <v>696</v>
      </c>
      <c r="G913" s="0" t="s">
        <v>735</v>
      </c>
      <c r="H913" s="0" t="s">
        <v>3533</v>
      </c>
      <c r="I913" s="0" t="s">
        <v>3535</v>
      </c>
      <c r="J913" s="0" t="str">
        <f aca="false">IF(H913="Present",H913&amp;"_"&amp;I913,H913)</f>
        <v>Present_Ct&lt;41</v>
      </c>
    </row>
    <row r="914" customFormat="false" ht="14.25" hidden="false" customHeight="false" outlineLevel="0" collapsed="false">
      <c r="A914" s="0" t="s">
        <v>231</v>
      </c>
      <c r="B914" s="64" t="n">
        <f aca="false">VLOOKUP(A914,SampleData!A$1:E$220,4,FALSE())</f>
        <v>55.904997</v>
      </c>
      <c r="C914" s="64" t="n">
        <f aca="false">VLOOKUP(A914,SampleData!A$1:E$220,5,FALSE())</f>
        <v>8.536297</v>
      </c>
      <c r="D914" s="66" t="s">
        <v>3534</v>
      </c>
      <c r="E914" s="64" t="s">
        <v>62</v>
      </c>
      <c r="F914" s="0" t="s">
        <v>702</v>
      </c>
      <c r="G914" s="0" t="s">
        <v>3514</v>
      </c>
      <c r="H914" s="0" t="s">
        <v>3533</v>
      </c>
      <c r="I914" s="0" t="s">
        <v>3535</v>
      </c>
      <c r="J914" s="0" t="str">
        <f aca="false">IF(H914="Present",H914&amp;"_"&amp;I914,H914)</f>
        <v>Present_Ct&lt;41</v>
      </c>
    </row>
    <row r="915" customFormat="false" ht="14.25" hidden="false" customHeight="false" outlineLevel="0" collapsed="false">
      <c r="A915" s="0" t="s">
        <v>231</v>
      </c>
      <c r="B915" s="64" t="n">
        <f aca="false">VLOOKUP(A915,SampleData!A$1:E$220,4,FALSE())</f>
        <v>55.904997</v>
      </c>
      <c r="C915" s="64" t="n">
        <f aca="false">VLOOKUP(A915,SampleData!A$1:E$220,5,FALSE())</f>
        <v>8.536297</v>
      </c>
      <c r="D915" s="66" t="s">
        <v>3534</v>
      </c>
      <c r="E915" s="64" t="s">
        <v>62</v>
      </c>
      <c r="F915" s="0" t="s">
        <v>702</v>
      </c>
      <c r="G915" s="0" t="s">
        <v>3514</v>
      </c>
      <c r="H915" s="0" t="s">
        <v>3533</v>
      </c>
      <c r="I915" s="0" t="s">
        <v>3535</v>
      </c>
      <c r="J915" s="0" t="str">
        <f aca="false">IF(H915="Present",H915&amp;"_"&amp;I915,H915)</f>
        <v>Present_Ct&lt;41</v>
      </c>
    </row>
    <row r="916" customFormat="false" ht="14.25" hidden="false" customHeight="false" outlineLevel="0" collapsed="false">
      <c r="A916" s="0" t="s">
        <v>231</v>
      </c>
      <c r="B916" s="64" t="n">
        <f aca="false">VLOOKUP(A916,SampleData!A$1:E$220,4,FALSE())</f>
        <v>55.904997</v>
      </c>
      <c r="C916" s="64" t="n">
        <f aca="false">VLOOKUP(A916,SampleData!A$1:E$220,5,FALSE())</f>
        <v>8.536297</v>
      </c>
      <c r="D916" s="66" t="s">
        <v>3536</v>
      </c>
      <c r="E916" s="0" t="s">
        <v>705</v>
      </c>
      <c r="F916" s="0" t="s">
        <v>705</v>
      </c>
      <c r="G916" s="0" t="s">
        <v>3514</v>
      </c>
      <c r="H916" s="0" t="s">
        <v>3533</v>
      </c>
      <c r="I916" s="0" t="s">
        <v>3535</v>
      </c>
      <c r="J916" s="0" t="str">
        <f aca="false">IF(H916="Present",H916&amp;"_"&amp;I916,H916)</f>
        <v>Present_Ct&lt;41</v>
      </c>
    </row>
    <row r="917" customFormat="false" ht="14.25" hidden="false" customHeight="false" outlineLevel="0" collapsed="false">
      <c r="A917" s="0" t="s">
        <v>231</v>
      </c>
      <c r="B917" s="64" t="n">
        <f aca="false">VLOOKUP(A917,SampleData!A$1:E$220,4,FALSE())</f>
        <v>55.904997</v>
      </c>
      <c r="C917" s="64" t="n">
        <f aca="false">VLOOKUP(A917,SampleData!A$1:E$220,5,FALSE())</f>
        <v>8.536297</v>
      </c>
      <c r="D917" s="66" t="s">
        <v>3537</v>
      </c>
      <c r="E917" s="0" t="s">
        <v>698</v>
      </c>
      <c r="F917" s="0" t="s">
        <v>698</v>
      </c>
      <c r="G917" s="0" t="s">
        <v>3514</v>
      </c>
      <c r="H917" s="0" t="s">
        <v>3515</v>
      </c>
      <c r="I917" s="0" t="s">
        <v>3516</v>
      </c>
      <c r="J917" s="0" t="str">
        <f aca="false">IF(H917="Present",H917&amp;"_"&amp;I917,H917)</f>
        <v>Absent</v>
      </c>
    </row>
    <row r="918" customFormat="false" ht="14.25" hidden="false" customHeight="false" outlineLevel="0" collapsed="false">
      <c r="A918" s="0" t="s">
        <v>231</v>
      </c>
      <c r="B918" s="64" t="n">
        <f aca="false">VLOOKUP(A918,SampleData!A$1:E$220,4,FALSE())</f>
        <v>55.904997</v>
      </c>
      <c r="C918" s="64" t="n">
        <f aca="false">VLOOKUP(A918,SampleData!A$1:E$220,5,FALSE())</f>
        <v>8.536297</v>
      </c>
      <c r="D918" s="66" t="s">
        <v>3538</v>
      </c>
      <c r="E918" s="64" t="s">
        <v>3539</v>
      </c>
      <c r="F918" s="0" t="s">
        <v>706</v>
      </c>
      <c r="G918" s="0" t="s">
        <v>3514</v>
      </c>
      <c r="H918" s="0" t="s">
        <v>3533</v>
      </c>
      <c r="I918" s="0" t="s">
        <v>3535</v>
      </c>
      <c r="J918" s="0" t="str">
        <f aca="false">IF(H918="Present",H918&amp;"_"&amp;I918,H918)</f>
        <v>Present_Ct&lt;41</v>
      </c>
    </row>
    <row r="919" customFormat="false" ht="14.25" hidden="false" customHeight="false" outlineLevel="0" collapsed="false">
      <c r="A919" s="0" t="s">
        <v>238</v>
      </c>
      <c r="B919" s="64" t="n">
        <f aca="false">VLOOKUP(A919,SampleData!A$1:E$220,4,FALSE())</f>
        <v>55.786405</v>
      </c>
      <c r="C919" s="64" t="n">
        <f aca="false">VLOOKUP(A919,SampleData!A$1:E$220,5,FALSE())</f>
        <v>12.444982</v>
      </c>
      <c r="D919" s="66" t="s">
        <v>3512</v>
      </c>
      <c r="E919" s="64" t="s">
        <v>3513</v>
      </c>
      <c r="F919" s="0" t="s">
        <v>703</v>
      </c>
      <c r="G919" s="0" t="s">
        <v>735</v>
      </c>
      <c r="H919" s="0" t="s">
        <v>3515</v>
      </c>
      <c r="I919" s="0" t="s">
        <v>3516</v>
      </c>
      <c r="J919" s="0" t="str">
        <f aca="false">IF(H919="Present",H919&amp;"_"&amp;I919,H919)</f>
        <v>Absent</v>
      </c>
    </row>
    <row r="920" customFormat="false" ht="14.25" hidden="false" customHeight="false" outlineLevel="0" collapsed="false">
      <c r="A920" s="0" t="s">
        <v>238</v>
      </c>
      <c r="B920" s="64" t="n">
        <f aca="false">VLOOKUP(A920,SampleData!A$1:E$220,4,FALSE())</f>
        <v>55.786405</v>
      </c>
      <c r="C920" s="64" t="n">
        <f aca="false">VLOOKUP(A920,SampleData!A$1:E$220,5,FALSE())</f>
        <v>12.444982</v>
      </c>
      <c r="D920" s="66" t="s">
        <v>3517</v>
      </c>
      <c r="E920" s="64" t="s">
        <v>636</v>
      </c>
      <c r="F920" s="0" t="s">
        <v>709</v>
      </c>
      <c r="G920" s="0" t="s">
        <v>3514</v>
      </c>
      <c r="H920" s="0" t="s">
        <v>3515</v>
      </c>
      <c r="I920" s="0" t="s">
        <v>3516</v>
      </c>
      <c r="J920" s="0" t="str">
        <f aca="false">IF(H920="Present",H920&amp;"_"&amp;I920,H920)</f>
        <v>Absent</v>
      </c>
    </row>
    <row r="921" customFormat="false" ht="14.25" hidden="false" customHeight="false" outlineLevel="0" collapsed="false">
      <c r="A921" s="0" t="s">
        <v>238</v>
      </c>
      <c r="B921" s="64" t="n">
        <f aca="false">VLOOKUP(A921,SampleData!A$1:E$220,4,FALSE())</f>
        <v>55.786405</v>
      </c>
      <c r="C921" s="64" t="n">
        <f aca="false">VLOOKUP(A921,SampleData!A$1:E$220,5,FALSE())</f>
        <v>12.444982</v>
      </c>
      <c r="D921" s="66" t="s">
        <v>3518</v>
      </c>
      <c r="E921" s="0" t="s">
        <v>710</v>
      </c>
      <c r="F921" s="0" t="s">
        <v>710</v>
      </c>
      <c r="G921" s="0" t="s">
        <v>735</v>
      </c>
      <c r="H921" s="0" t="s">
        <v>3515</v>
      </c>
      <c r="I921" s="0" t="s">
        <v>3516</v>
      </c>
      <c r="J921" s="0" t="str">
        <f aca="false">IF(H921="Present",H921&amp;"_"&amp;I921,H921)</f>
        <v>Absent</v>
      </c>
    </row>
    <row r="922" customFormat="false" ht="14.25" hidden="false" customHeight="false" outlineLevel="0" collapsed="false">
      <c r="A922" s="0" t="s">
        <v>238</v>
      </c>
      <c r="B922" s="64" t="n">
        <f aca="false">VLOOKUP(A922,SampleData!A$1:E$220,4,FALSE())</f>
        <v>55.786405</v>
      </c>
      <c r="C922" s="64" t="n">
        <f aca="false">VLOOKUP(A922,SampleData!A$1:E$220,5,FALSE())</f>
        <v>12.444982</v>
      </c>
      <c r="D922" s="66" t="s">
        <v>3519</v>
      </c>
      <c r="E922" s="64" t="s">
        <v>3520</v>
      </c>
      <c r="F922" s="0" t="s">
        <v>697</v>
      </c>
      <c r="G922" s="0" t="s">
        <v>735</v>
      </c>
      <c r="H922" s="0" t="s">
        <v>3515</v>
      </c>
      <c r="I922" s="0" t="s">
        <v>3516</v>
      </c>
      <c r="J922" s="0" t="str">
        <f aca="false">IF(H922="Present",H922&amp;"_"&amp;I922,H922)</f>
        <v>Absent</v>
      </c>
    </row>
    <row r="923" customFormat="false" ht="14.25" hidden="false" customHeight="false" outlineLevel="0" collapsed="false">
      <c r="A923" s="0" t="s">
        <v>238</v>
      </c>
      <c r="B923" s="64" t="n">
        <f aca="false">VLOOKUP(A923,SampleData!A$1:E$220,4,FALSE())</f>
        <v>55.786405</v>
      </c>
      <c r="C923" s="64" t="n">
        <f aca="false">VLOOKUP(A923,SampleData!A$1:E$220,5,FALSE())</f>
        <v>12.444982</v>
      </c>
      <c r="D923" s="66" t="s">
        <v>3521</v>
      </c>
      <c r="E923" s="64" t="s">
        <v>208</v>
      </c>
      <c r="F923" s="0" t="s">
        <v>704</v>
      </c>
      <c r="G923" s="0" t="s">
        <v>735</v>
      </c>
      <c r="H923" s="0" t="s">
        <v>3515</v>
      </c>
      <c r="I923" s="0" t="s">
        <v>3516</v>
      </c>
      <c r="J923" s="0" t="str">
        <f aca="false">IF(H923="Present",H923&amp;"_"&amp;I923,H923)</f>
        <v>Absent</v>
      </c>
    </row>
    <row r="924" customFormat="false" ht="14.25" hidden="false" customHeight="false" outlineLevel="0" collapsed="false">
      <c r="A924" s="0" t="s">
        <v>238</v>
      </c>
      <c r="B924" s="64" t="n">
        <f aca="false">VLOOKUP(A924,SampleData!A$1:E$220,4,FALSE())</f>
        <v>55.786405</v>
      </c>
      <c r="C924" s="64" t="n">
        <f aca="false">VLOOKUP(A924,SampleData!A$1:E$220,5,FALSE())</f>
        <v>12.444982</v>
      </c>
      <c r="D924" s="66" t="s">
        <v>3522</v>
      </c>
      <c r="E924" s="64" t="s">
        <v>3523</v>
      </c>
      <c r="F924" s="0" t="s">
        <v>708</v>
      </c>
      <c r="G924" s="0" t="s">
        <v>3514</v>
      </c>
      <c r="H924" s="0" t="s">
        <v>3515</v>
      </c>
      <c r="I924" s="0" t="s">
        <v>3516</v>
      </c>
      <c r="J924" s="0" t="str">
        <f aca="false">IF(H924="Present",H924&amp;"_"&amp;I924,H924)</f>
        <v>Absent</v>
      </c>
    </row>
    <row r="925" customFormat="false" ht="14.25" hidden="false" customHeight="false" outlineLevel="0" collapsed="false">
      <c r="A925" s="0" t="s">
        <v>238</v>
      </c>
      <c r="B925" s="64" t="n">
        <f aca="false">VLOOKUP(A925,SampleData!A$1:E$220,4,FALSE())</f>
        <v>55.786405</v>
      </c>
      <c r="C925" s="64" t="n">
        <f aca="false">VLOOKUP(A925,SampleData!A$1:E$220,5,FALSE())</f>
        <v>12.444982</v>
      </c>
      <c r="D925" s="66" t="s">
        <v>3522</v>
      </c>
      <c r="E925" s="64" t="s">
        <v>3523</v>
      </c>
      <c r="F925" s="0" t="s">
        <v>708</v>
      </c>
      <c r="G925" s="0" t="s">
        <v>735</v>
      </c>
      <c r="H925" s="0" t="s">
        <v>3515</v>
      </c>
      <c r="I925" s="0" t="s">
        <v>3516</v>
      </c>
      <c r="J925" s="0" t="str">
        <f aca="false">IF(H925="Present",H925&amp;"_"&amp;I925,H925)</f>
        <v>Absent</v>
      </c>
    </row>
    <row r="926" customFormat="false" ht="14.25" hidden="false" customHeight="false" outlineLevel="0" collapsed="false">
      <c r="A926" s="0" t="s">
        <v>238</v>
      </c>
      <c r="B926" s="64" t="n">
        <f aca="false">VLOOKUP(A926,SampleData!A$1:E$220,4,FALSE())</f>
        <v>55.786405</v>
      </c>
      <c r="C926" s="64" t="n">
        <f aca="false">VLOOKUP(A926,SampleData!A$1:E$220,5,FALSE())</f>
        <v>12.444982</v>
      </c>
      <c r="D926" s="66" t="s">
        <v>3524</v>
      </c>
      <c r="E926" s="64" t="s">
        <v>3525</v>
      </c>
      <c r="F926" s="0" t="s">
        <v>699</v>
      </c>
      <c r="G926" s="0" t="s">
        <v>735</v>
      </c>
      <c r="H926" s="0" t="s">
        <v>3515</v>
      </c>
      <c r="I926" s="0" t="s">
        <v>3516</v>
      </c>
      <c r="J926" s="0" t="str">
        <f aca="false">IF(H926="Present",H926&amp;"_"&amp;I926,H926)</f>
        <v>Absent</v>
      </c>
    </row>
    <row r="927" customFormat="false" ht="14.25" hidden="false" customHeight="false" outlineLevel="0" collapsed="false">
      <c r="A927" s="0" t="s">
        <v>238</v>
      </c>
      <c r="B927" s="64" t="n">
        <f aca="false">VLOOKUP(A927,SampleData!A$1:E$220,4,FALSE())</f>
        <v>55.786405</v>
      </c>
      <c r="C927" s="64" t="n">
        <f aca="false">VLOOKUP(A927,SampleData!A$1:E$220,5,FALSE())</f>
        <v>12.444982</v>
      </c>
      <c r="D927" s="66" t="s">
        <v>229</v>
      </c>
      <c r="E927" s="0" t="s">
        <v>199</v>
      </c>
      <c r="F927" s="0" t="s">
        <v>199</v>
      </c>
      <c r="G927" s="0" t="s">
        <v>735</v>
      </c>
      <c r="H927" s="0" t="s">
        <v>3515</v>
      </c>
      <c r="I927" s="0" t="s">
        <v>3516</v>
      </c>
      <c r="J927" s="0" t="str">
        <f aca="false">IF(H927="Present",H927&amp;"_"&amp;I927,H927)</f>
        <v>Absent</v>
      </c>
    </row>
    <row r="928" customFormat="false" ht="14.25" hidden="false" customHeight="false" outlineLevel="0" collapsed="false">
      <c r="A928" s="0" t="s">
        <v>238</v>
      </c>
      <c r="B928" s="64" t="n">
        <f aca="false">VLOOKUP(A928,SampleData!A$1:E$220,4,FALSE())</f>
        <v>55.786405</v>
      </c>
      <c r="C928" s="64" t="n">
        <f aca="false">VLOOKUP(A928,SampleData!A$1:E$220,5,FALSE())</f>
        <v>12.444982</v>
      </c>
      <c r="D928" s="66" t="s">
        <v>229</v>
      </c>
      <c r="E928" s="0" t="s">
        <v>199</v>
      </c>
      <c r="F928" s="0" t="s">
        <v>199</v>
      </c>
      <c r="G928" s="0" t="s">
        <v>735</v>
      </c>
      <c r="H928" s="0" t="s">
        <v>3515</v>
      </c>
      <c r="I928" s="0" t="s">
        <v>3516</v>
      </c>
      <c r="J928" s="0" t="str">
        <f aca="false">IF(H928="Present",H928&amp;"_"&amp;I928,H928)</f>
        <v>Absent</v>
      </c>
    </row>
    <row r="929" customFormat="false" ht="14.25" hidden="false" customHeight="false" outlineLevel="0" collapsed="false">
      <c r="A929" s="0" t="s">
        <v>238</v>
      </c>
      <c r="B929" s="64" t="n">
        <f aca="false">VLOOKUP(A929,SampleData!A$1:E$220,4,FALSE())</f>
        <v>55.786405</v>
      </c>
      <c r="C929" s="64" t="n">
        <f aca="false">VLOOKUP(A929,SampleData!A$1:E$220,5,FALSE())</f>
        <v>12.444982</v>
      </c>
      <c r="D929" s="66" t="s">
        <v>3526</v>
      </c>
      <c r="E929" s="0" t="s">
        <v>385</v>
      </c>
      <c r="F929" s="0" t="s">
        <v>385</v>
      </c>
      <c r="G929" s="0" t="s">
        <v>3514</v>
      </c>
      <c r="H929" s="0" t="s">
        <v>3515</v>
      </c>
      <c r="I929" s="0" t="s">
        <v>3516</v>
      </c>
      <c r="J929" s="0" t="str">
        <f aca="false">IF(H929="Present",H929&amp;"_"&amp;I929,H929)</f>
        <v>Absent</v>
      </c>
    </row>
    <row r="930" customFormat="false" ht="14.25" hidden="false" customHeight="false" outlineLevel="0" collapsed="false">
      <c r="A930" s="0" t="s">
        <v>238</v>
      </c>
      <c r="B930" s="64" t="n">
        <f aca="false">VLOOKUP(A930,SampleData!A$1:E$220,4,FALSE())</f>
        <v>55.786405</v>
      </c>
      <c r="C930" s="64" t="n">
        <f aca="false">VLOOKUP(A930,SampleData!A$1:E$220,5,FALSE())</f>
        <v>12.444982</v>
      </c>
      <c r="D930" s="66" t="s">
        <v>3527</v>
      </c>
      <c r="E930" s="64" t="s">
        <v>74</v>
      </c>
      <c r="F930" s="0" t="s">
        <v>701</v>
      </c>
      <c r="G930" s="0" t="s">
        <v>735</v>
      </c>
      <c r="H930" s="0" t="s">
        <v>3515</v>
      </c>
      <c r="I930" s="0" t="s">
        <v>3516</v>
      </c>
      <c r="J930" s="0" t="str">
        <f aca="false">IF(H930="Present",H930&amp;"_"&amp;I930,H930)</f>
        <v>Absent</v>
      </c>
    </row>
    <row r="931" customFormat="false" ht="14.25" hidden="false" customHeight="false" outlineLevel="0" collapsed="false">
      <c r="A931" s="0" t="s">
        <v>238</v>
      </c>
      <c r="B931" s="64" t="n">
        <f aca="false">VLOOKUP(A931,SampleData!A$1:E$220,4,FALSE())</f>
        <v>55.786405</v>
      </c>
      <c r="C931" s="64" t="n">
        <f aca="false">VLOOKUP(A931,SampleData!A$1:E$220,5,FALSE())</f>
        <v>12.444982</v>
      </c>
      <c r="D931" s="66" t="s">
        <v>3528</v>
      </c>
      <c r="E931" s="64" t="s">
        <v>177</v>
      </c>
      <c r="F931" s="0" t="s">
        <v>3529</v>
      </c>
      <c r="G931" s="0" t="s">
        <v>735</v>
      </c>
      <c r="H931" s="0" t="s">
        <v>3515</v>
      </c>
      <c r="I931" s="0" t="s">
        <v>3516</v>
      </c>
      <c r="J931" s="0" t="str">
        <f aca="false">IF(H931="Present",H931&amp;"_"&amp;I931,H931)</f>
        <v>Absent</v>
      </c>
    </row>
    <row r="932" customFormat="false" ht="14.25" hidden="false" customHeight="false" outlineLevel="0" collapsed="false">
      <c r="A932" s="0" t="s">
        <v>238</v>
      </c>
      <c r="B932" s="64" t="n">
        <f aca="false">VLOOKUP(A932,SampleData!A$1:E$220,4,FALSE())</f>
        <v>55.786405</v>
      </c>
      <c r="C932" s="64" t="n">
        <f aca="false">VLOOKUP(A932,SampleData!A$1:E$220,5,FALSE())</f>
        <v>12.444982</v>
      </c>
      <c r="D932" s="66" t="s">
        <v>3528</v>
      </c>
      <c r="E932" s="64" t="s">
        <v>177</v>
      </c>
      <c r="F932" s="0" t="s">
        <v>3529</v>
      </c>
      <c r="G932" s="0" t="s">
        <v>735</v>
      </c>
      <c r="H932" s="0" t="s">
        <v>3515</v>
      </c>
      <c r="I932" s="0" t="s">
        <v>3516</v>
      </c>
      <c r="J932" s="0" t="str">
        <f aca="false">IF(H932="Present",H932&amp;"_"&amp;I932,H932)</f>
        <v>Absent</v>
      </c>
    </row>
    <row r="933" customFormat="false" ht="14.25" hidden="false" customHeight="false" outlineLevel="0" collapsed="false">
      <c r="A933" s="0" t="s">
        <v>238</v>
      </c>
      <c r="B933" s="64" t="n">
        <f aca="false">VLOOKUP(A933,SampleData!A$1:E$220,4,FALSE())</f>
        <v>55.786405</v>
      </c>
      <c r="C933" s="64" t="n">
        <f aca="false">VLOOKUP(A933,SampleData!A$1:E$220,5,FALSE())</f>
        <v>12.444982</v>
      </c>
      <c r="D933" s="66" t="s">
        <v>3530</v>
      </c>
      <c r="E933" s="64" t="s">
        <v>3531</v>
      </c>
      <c r="F933" s="0" t="s">
        <v>700</v>
      </c>
      <c r="G933" s="0" t="s">
        <v>735</v>
      </c>
      <c r="H933" s="0" t="s">
        <v>3515</v>
      </c>
      <c r="I933" s="0" t="s">
        <v>3516</v>
      </c>
      <c r="J933" s="0" t="str">
        <f aca="false">IF(H933="Present",H933&amp;"_"&amp;I933,H933)</f>
        <v>Absent</v>
      </c>
    </row>
    <row r="934" customFormat="false" ht="14.25" hidden="false" customHeight="false" outlineLevel="0" collapsed="false">
      <c r="A934" s="0" t="s">
        <v>238</v>
      </c>
      <c r="B934" s="64" t="n">
        <f aca="false">VLOOKUP(A934,SampleData!A$1:E$220,4,FALSE())</f>
        <v>55.786405</v>
      </c>
      <c r="C934" s="64" t="n">
        <f aca="false">VLOOKUP(A934,SampleData!A$1:E$220,5,FALSE())</f>
        <v>12.444982</v>
      </c>
      <c r="D934" s="66" t="s">
        <v>3532</v>
      </c>
      <c r="E934" s="64" t="s">
        <v>353</v>
      </c>
      <c r="F934" s="0" t="s">
        <v>696</v>
      </c>
      <c r="G934" s="0" t="s">
        <v>3514</v>
      </c>
      <c r="H934" s="0" t="s">
        <v>3515</v>
      </c>
      <c r="I934" s="0" t="s">
        <v>3516</v>
      </c>
      <c r="J934" s="0" t="str">
        <f aca="false">IF(H934="Present",H934&amp;"_"&amp;I934,H934)</f>
        <v>Absent</v>
      </c>
    </row>
    <row r="935" customFormat="false" ht="14.25" hidden="false" customHeight="false" outlineLevel="0" collapsed="false">
      <c r="A935" s="0" t="s">
        <v>238</v>
      </c>
      <c r="B935" s="64" t="n">
        <f aca="false">VLOOKUP(A935,SampleData!A$1:E$220,4,FALSE())</f>
        <v>55.786405</v>
      </c>
      <c r="C935" s="64" t="n">
        <f aca="false">VLOOKUP(A935,SampleData!A$1:E$220,5,FALSE())</f>
        <v>12.444982</v>
      </c>
      <c r="D935" s="66" t="s">
        <v>3532</v>
      </c>
      <c r="E935" s="64" t="s">
        <v>353</v>
      </c>
      <c r="F935" s="0" t="s">
        <v>696</v>
      </c>
      <c r="G935" s="0" t="s">
        <v>735</v>
      </c>
      <c r="H935" s="0" t="s">
        <v>3515</v>
      </c>
      <c r="I935" s="0" t="s">
        <v>3516</v>
      </c>
      <c r="J935" s="0" t="str">
        <f aca="false">IF(H935="Present",H935&amp;"_"&amp;I935,H935)</f>
        <v>Absent</v>
      </c>
    </row>
    <row r="936" customFormat="false" ht="14.25" hidden="false" customHeight="false" outlineLevel="0" collapsed="false">
      <c r="A936" s="0" t="s">
        <v>238</v>
      </c>
      <c r="B936" s="64" t="n">
        <f aca="false">VLOOKUP(A936,SampleData!A$1:E$220,4,FALSE())</f>
        <v>55.786405</v>
      </c>
      <c r="C936" s="64" t="n">
        <f aca="false">VLOOKUP(A936,SampleData!A$1:E$220,5,FALSE())</f>
        <v>12.444982</v>
      </c>
      <c r="D936" s="66" t="s">
        <v>3534</v>
      </c>
      <c r="E936" s="64" t="s">
        <v>62</v>
      </c>
      <c r="F936" s="0" t="s">
        <v>702</v>
      </c>
      <c r="G936" s="0" t="s">
        <v>735</v>
      </c>
      <c r="H936" s="0" t="s">
        <v>3515</v>
      </c>
      <c r="I936" s="0" t="s">
        <v>3516</v>
      </c>
      <c r="J936" s="0" t="str">
        <f aca="false">IF(H936="Present",H936&amp;"_"&amp;I936,H936)</f>
        <v>Absent</v>
      </c>
    </row>
    <row r="937" customFormat="false" ht="14.25" hidden="false" customHeight="false" outlineLevel="0" collapsed="false">
      <c r="A937" s="0" t="s">
        <v>238</v>
      </c>
      <c r="B937" s="64" t="n">
        <f aca="false">VLOOKUP(A937,SampleData!A$1:E$220,4,FALSE())</f>
        <v>55.786405</v>
      </c>
      <c r="C937" s="64" t="n">
        <f aca="false">VLOOKUP(A937,SampleData!A$1:E$220,5,FALSE())</f>
        <v>12.444982</v>
      </c>
      <c r="D937" s="66" t="s">
        <v>3534</v>
      </c>
      <c r="E937" s="64" t="s">
        <v>62</v>
      </c>
      <c r="F937" s="0" t="s">
        <v>702</v>
      </c>
      <c r="G937" s="0" t="s">
        <v>3514</v>
      </c>
      <c r="H937" s="0" t="s">
        <v>3533</v>
      </c>
      <c r="I937" s="0" t="s">
        <v>3535</v>
      </c>
      <c r="J937" s="0" t="str">
        <f aca="false">IF(H937="Present",H937&amp;"_"&amp;I937,H937)</f>
        <v>Present_Ct&lt;41</v>
      </c>
    </row>
    <row r="938" customFormat="false" ht="14.25" hidden="false" customHeight="false" outlineLevel="0" collapsed="false">
      <c r="A938" s="0" t="s">
        <v>238</v>
      </c>
      <c r="B938" s="64" t="n">
        <f aca="false">VLOOKUP(A938,SampleData!A$1:E$220,4,FALSE())</f>
        <v>55.786405</v>
      </c>
      <c r="C938" s="64" t="n">
        <f aca="false">VLOOKUP(A938,SampleData!A$1:E$220,5,FALSE())</f>
        <v>12.444982</v>
      </c>
      <c r="D938" s="66" t="s">
        <v>3536</v>
      </c>
      <c r="E938" s="0" t="s">
        <v>705</v>
      </c>
      <c r="F938" s="0" t="s">
        <v>705</v>
      </c>
      <c r="G938" s="0" t="s">
        <v>3514</v>
      </c>
      <c r="H938" s="0" t="s">
        <v>3533</v>
      </c>
      <c r="I938" s="0" t="s">
        <v>3535</v>
      </c>
      <c r="J938" s="0" t="str">
        <f aca="false">IF(H938="Present",H938&amp;"_"&amp;I938,H938)</f>
        <v>Present_Ct&lt;41</v>
      </c>
    </row>
    <row r="939" customFormat="false" ht="14.25" hidden="false" customHeight="false" outlineLevel="0" collapsed="false">
      <c r="A939" s="0" t="s">
        <v>238</v>
      </c>
      <c r="B939" s="64" t="n">
        <f aca="false">VLOOKUP(A939,SampleData!A$1:E$220,4,FALSE())</f>
        <v>55.786405</v>
      </c>
      <c r="C939" s="64" t="n">
        <f aca="false">VLOOKUP(A939,SampleData!A$1:E$220,5,FALSE())</f>
        <v>12.444982</v>
      </c>
      <c r="D939" s="66" t="s">
        <v>3536</v>
      </c>
      <c r="E939" s="0" t="s">
        <v>705</v>
      </c>
      <c r="F939" s="0" t="s">
        <v>705</v>
      </c>
      <c r="G939" s="0" t="s">
        <v>3514</v>
      </c>
      <c r="H939" s="0" t="s">
        <v>3533</v>
      </c>
      <c r="I939" s="0" t="s">
        <v>3535</v>
      </c>
      <c r="J939" s="0" t="str">
        <f aca="false">IF(H939="Present",H939&amp;"_"&amp;I939,H939)</f>
        <v>Present_Ct&lt;41</v>
      </c>
    </row>
    <row r="940" customFormat="false" ht="14.25" hidden="false" customHeight="false" outlineLevel="0" collapsed="false">
      <c r="A940" s="0" t="s">
        <v>238</v>
      </c>
      <c r="B940" s="64" t="n">
        <f aca="false">VLOOKUP(A940,SampleData!A$1:E$220,4,FALSE())</f>
        <v>55.786405</v>
      </c>
      <c r="C940" s="64" t="n">
        <f aca="false">VLOOKUP(A940,SampleData!A$1:E$220,5,FALSE())</f>
        <v>12.444982</v>
      </c>
      <c r="D940" s="66" t="s">
        <v>3537</v>
      </c>
      <c r="E940" s="0" t="s">
        <v>698</v>
      </c>
      <c r="F940" s="0" t="s">
        <v>698</v>
      </c>
      <c r="G940" s="0" t="s">
        <v>3514</v>
      </c>
      <c r="H940" s="0" t="s">
        <v>3515</v>
      </c>
      <c r="I940" s="0" t="s">
        <v>3516</v>
      </c>
      <c r="J940" s="0" t="str">
        <f aca="false">IF(H940="Present",H940&amp;"_"&amp;I940,H940)</f>
        <v>Absent</v>
      </c>
    </row>
    <row r="941" customFormat="false" ht="14.25" hidden="false" customHeight="false" outlineLevel="0" collapsed="false">
      <c r="A941" s="0" t="s">
        <v>238</v>
      </c>
      <c r="B941" s="64" t="n">
        <f aca="false">VLOOKUP(A941,SampleData!A$1:E$220,4,FALSE())</f>
        <v>55.786405</v>
      </c>
      <c r="C941" s="64" t="n">
        <f aca="false">VLOOKUP(A941,SampleData!A$1:E$220,5,FALSE())</f>
        <v>12.444982</v>
      </c>
      <c r="D941" s="66" t="s">
        <v>3537</v>
      </c>
      <c r="E941" s="0" t="s">
        <v>698</v>
      </c>
      <c r="F941" s="0" t="s">
        <v>698</v>
      </c>
      <c r="G941" s="0" t="s">
        <v>3514</v>
      </c>
      <c r="H941" s="0" t="s">
        <v>3515</v>
      </c>
      <c r="I941" s="0" t="s">
        <v>3516</v>
      </c>
      <c r="J941" s="0" t="str">
        <f aca="false">IF(H941="Present",H941&amp;"_"&amp;I941,H941)</f>
        <v>Absent</v>
      </c>
    </row>
    <row r="942" customFormat="false" ht="14.25" hidden="false" customHeight="false" outlineLevel="0" collapsed="false">
      <c r="A942" s="0" t="s">
        <v>238</v>
      </c>
      <c r="B942" s="64" t="n">
        <f aca="false">VLOOKUP(A942,SampleData!A$1:E$220,4,FALSE())</f>
        <v>55.786405</v>
      </c>
      <c r="C942" s="64" t="n">
        <f aca="false">VLOOKUP(A942,SampleData!A$1:E$220,5,FALSE())</f>
        <v>12.444982</v>
      </c>
      <c r="D942" s="66" t="s">
        <v>3538</v>
      </c>
      <c r="E942" s="64" t="s">
        <v>3539</v>
      </c>
      <c r="F942" s="0" t="s">
        <v>706</v>
      </c>
      <c r="G942" s="0" t="s">
        <v>3514</v>
      </c>
      <c r="H942" s="0" t="s">
        <v>3515</v>
      </c>
      <c r="I942" s="0" t="s">
        <v>3516</v>
      </c>
      <c r="J942" s="0" t="str">
        <f aca="false">IF(H942="Present",H942&amp;"_"&amp;I942,H942)</f>
        <v>Absent</v>
      </c>
    </row>
    <row r="943" customFormat="false" ht="14.25" hidden="false" customHeight="false" outlineLevel="0" collapsed="false">
      <c r="A943" s="0" t="s">
        <v>238</v>
      </c>
      <c r="B943" s="64" t="n">
        <f aca="false">VLOOKUP(A943,SampleData!A$1:E$220,4,FALSE())</f>
        <v>55.786405</v>
      </c>
      <c r="C943" s="64" t="n">
        <f aca="false">VLOOKUP(A943,SampleData!A$1:E$220,5,FALSE())</f>
        <v>12.444982</v>
      </c>
      <c r="D943" s="66" t="s">
        <v>3512</v>
      </c>
      <c r="E943" s="64" t="s">
        <v>3513</v>
      </c>
      <c r="F943" s="0" t="s">
        <v>703</v>
      </c>
      <c r="G943" s="0" t="s">
        <v>735</v>
      </c>
      <c r="H943" s="0" t="s">
        <v>3515</v>
      </c>
      <c r="I943" s="0" t="s">
        <v>3516</v>
      </c>
      <c r="J943" s="0" t="str">
        <f aca="false">IF(H943="Present",H943&amp;"_"&amp;I943,H943)</f>
        <v>Absent</v>
      </c>
    </row>
    <row r="944" customFormat="false" ht="14.25" hidden="false" customHeight="false" outlineLevel="0" collapsed="false">
      <c r="A944" s="0" t="s">
        <v>238</v>
      </c>
      <c r="B944" s="64" t="n">
        <f aca="false">VLOOKUP(A944,SampleData!A$1:E$220,4,FALSE())</f>
        <v>55.786405</v>
      </c>
      <c r="C944" s="64" t="n">
        <f aca="false">VLOOKUP(A944,SampleData!A$1:E$220,5,FALSE())</f>
        <v>12.444982</v>
      </c>
      <c r="D944" s="66" t="s">
        <v>3517</v>
      </c>
      <c r="E944" s="64" t="s">
        <v>636</v>
      </c>
      <c r="F944" s="0" t="s">
        <v>709</v>
      </c>
      <c r="G944" s="0" t="s">
        <v>3514</v>
      </c>
      <c r="H944" s="0" t="s">
        <v>3515</v>
      </c>
      <c r="I944" s="0" t="s">
        <v>3516</v>
      </c>
      <c r="J944" s="0" t="str">
        <f aca="false">IF(H944="Present",H944&amp;"_"&amp;I944,H944)</f>
        <v>Absent</v>
      </c>
    </row>
    <row r="945" customFormat="false" ht="14.25" hidden="false" customHeight="false" outlineLevel="0" collapsed="false">
      <c r="A945" s="0" t="s">
        <v>238</v>
      </c>
      <c r="B945" s="64" t="n">
        <f aca="false">VLOOKUP(A945,SampleData!A$1:E$220,4,FALSE())</f>
        <v>55.786405</v>
      </c>
      <c r="C945" s="64" t="n">
        <f aca="false">VLOOKUP(A945,SampleData!A$1:E$220,5,FALSE())</f>
        <v>12.444982</v>
      </c>
      <c r="D945" s="66" t="s">
        <v>3518</v>
      </c>
      <c r="E945" s="0" t="s">
        <v>710</v>
      </c>
      <c r="F945" s="0" t="s">
        <v>710</v>
      </c>
      <c r="G945" s="0" t="s">
        <v>3514</v>
      </c>
      <c r="H945" s="0" t="s">
        <v>3515</v>
      </c>
      <c r="I945" s="0" t="s">
        <v>3516</v>
      </c>
      <c r="J945" s="0" t="str">
        <f aca="false">IF(H945="Present",H945&amp;"_"&amp;I945,H945)</f>
        <v>Absent</v>
      </c>
    </row>
    <row r="946" customFormat="false" ht="14.25" hidden="false" customHeight="false" outlineLevel="0" collapsed="false">
      <c r="A946" s="0" t="s">
        <v>238</v>
      </c>
      <c r="B946" s="64" t="n">
        <f aca="false">VLOOKUP(A946,SampleData!A$1:E$220,4,FALSE())</f>
        <v>55.786405</v>
      </c>
      <c r="C946" s="64" t="n">
        <f aca="false">VLOOKUP(A946,SampleData!A$1:E$220,5,FALSE())</f>
        <v>12.444982</v>
      </c>
      <c r="D946" s="66" t="s">
        <v>3519</v>
      </c>
      <c r="E946" s="64" t="s">
        <v>3520</v>
      </c>
      <c r="F946" s="0" t="s">
        <v>697</v>
      </c>
      <c r="G946" s="0" t="s">
        <v>735</v>
      </c>
      <c r="H946" s="0" t="s">
        <v>3515</v>
      </c>
      <c r="I946" s="0" t="s">
        <v>3516</v>
      </c>
      <c r="J946" s="0" t="str">
        <f aca="false">IF(H946="Present",H946&amp;"_"&amp;I946,H946)</f>
        <v>Absent</v>
      </c>
    </row>
    <row r="947" customFormat="false" ht="14.25" hidden="false" customHeight="false" outlineLevel="0" collapsed="false">
      <c r="A947" s="0" t="s">
        <v>238</v>
      </c>
      <c r="B947" s="64" t="n">
        <f aca="false">VLOOKUP(A947,SampleData!A$1:E$220,4,FALSE())</f>
        <v>55.786405</v>
      </c>
      <c r="C947" s="64" t="n">
        <f aca="false">VLOOKUP(A947,SampleData!A$1:E$220,5,FALSE())</f>
        <v>12.444982</v>
      </c>
      <c r="D947" s="66" t="s">
        <v>3521</v>
      </c>
      <c r="E947" s="64" t="s">
        <v>208</v>
      </c>
      <c r="F947" s="0" t="s">
        <v>704</v>
      </c>
      <c r="G947" s="0" t="s">
        <v>735</v>
      </c>
      <c r="H947" s="0" t="s">
        <v>3515</v>
      </c>
      <c r="I947" s="0" t="s">
        <v>3516</v>
      </c>
      <c r="J947" s="0" t="str">
        <f aca="false">IF(H947="Present",H947&amp;"_"&amp;I947,H947)</f>
        <v>Absent</v>
      </c>
    </row>
    <row r="948" customFormat="false" ht="14.25" hidden="false" customHeight="false" outlineLevel="0" collapsed="false">
      <c r="A948" s="0" t="s">
        <v>238</v>
      </c>
      <c r="B948" s="64" t="n">
        <f aca="false">VLOOKUP(A948,SampleData!A$1:E$220,4,FALSE())</f>
        <v>55.786405</v>
      </c>
      <c r="C948" s="64" t="n">
        <f aca="false">VLOOKUP(A948,SampleData!A$1:E$220,5,FALSE())</f>
        <v>12.444982</v>
      </c>
      <c r="D948" s="66" t="s">
        <v>3524</v>
      </c>
      <c r="E948" s="64" t="s">
        <v>3525</v>
      </c>
      <c r="F948" s="0" t="s">
        <v>699</v>
      </c>
      <c r="G948" s="0" t="s">
        <v>735</v>
      </c>
      <c r="H948" s="0" t="s">
        <v>3515</v>
      </c>
      <c r="I948" s="0" t="s">
        <v>3516</v>
      </c>
      <c r="J948" s="0" t="str">
        <f aca="false">IF(H948="Present",H948&amp;"_"&amp;I948,H948)</f>
        <v>Absent</v>
      </c>
    </row>
    <row r="949" customFormat="false" ht="14.25" hidden="false" customHeight="false" outlineLevel="0" collapsed="false">
      <c r="A949" s="0" t="s">
        <v>238</v>
      </c>
      <c r="B949" s="64" t="n">
        <f aca="false">VLOOKUP(A949,SampleData!A$1:E$220,4,FALSE())</f>
        <v>55.786405</v>
      </c>
      <c r="C949" s="64" t="n">
        <f aca="false">VLOOKUP(A949,SampleData!A$1:E$220,5,FALSE())</f>
        <v>12.444982</v>
      </c>
      <c r="D949" s="66" t="s">
        <v>3526</v>
      </c>
      <c r="E949" s="0" t="s">
        <v>385</v>
      </c>
      <c r="F949" s="0" t="s">
        <v>385</v>
      </c>
      <c r="G949" s="0" t="s">
        <v>735</v>
      </c>
      <c r="H949" s="0" t="s">
        <v>3515</v>
      </c>
      <c r="I949" s="0" t="s">
        <v>3516</v>
      </c>
      <c r="J949" s="0" t="str">
        <f aca="false">IF(H949="Present",H949&amp;"_"&amp;I949,H949)</f>
        <v>Absent</v>
      </c>
    </row>
    <row r="950" customFormat="false" ht="14.25" hidden="false" customHeight="false" outlineLevel="0" collapsed="false">
      <c r="A950" s="0" t="s">
        <v>238</v>
      </c>
      <c r="B950" s="64" t="n">
        <f aca="false">VLOOKUP(A950,SampleData!A$1:E$220,4,FALSE())</f>
        <v>55.786405</v>
      </c>
      <c r="C950" s="64" t="n">
        <f aca="false">VLOOKUP(A950,SampleData!A$1:E$220,5,FALSE())</f>
        <v>12.444982</v>
      </c>
      <c r="D950" s="66" t="s">
        <v>3530</v>
      </c>
      <c r="E950" s="64" t="s">
        <v>3531</v>
      </c>
      <c r="F950" s="0" t="s">
        <v>700</v>
      </c>
      <c r="G950" s="0" t="s">
        <v>735</v>
      </c>
      <c r="H950" s="0" t="s">
        <v>3515</v>
      </c>
      <c r="I950" s="0" t="s">
        <v>3516</v>
      </c>
      <c r="J950" s="0" t="str">
        <f aca="false">IF(H950="Present",H950&amp;"_"&amp;I950,H950)</f>
        <v>Absent</v>
      </c>
    </row>
    <row r="951" customFormat="false" ht="14.25" hidden="false" customHeight="false" outlineLevel="0" collapsed="false">
      <c r="A951" s="0" t="s">
        <v>238</v>
      </c>
      <c r="B951" s="64" t="n">
        <f aca="false">VLOOKUP(A951,SampleData!A$1:E$220,4,FALSE())</f>
        <v>55.786405</v>
      </c>
      <c r="C951" s="64" t="n">
        <f aca="false">VLOOKUP(A951,SampleData!A$1:E$220,5,FALSE())</f>
        <v>12.444982</v>
      </c>
      <c r="D951" s="66" t="s">
        <v>3538</v>
      </c>
      <c r="E951" s="64" t="s">
        <v>3539</v>
      </c>
      <c r="F951" s="0" t="s">
        <v>706</v>
      </c>
      <c r="G951" s="0" t="s">
        <v>3514</v>
      </c>
      <c r="H951" s="0" t="s">
        <v>3515</v>
      </c>
      <c r="I951" s="0" t="s">
        <v>3516</v>
      </c>
      <c r="J951" s="0" t="str">
        <f aca="false">IF(H951="Present",H951&amp;"_"&amp;I951,H951)</f>
        <v>Absent</v>
      </c>
    </row>
    <row r="952" customFormat="false" ht="14.25" hidden="false" customHeight="false" outlineLevel="0" collapsed="false">
      <c r="A952" s="0" t="s">
        <v>243</v>
      </c>
      <c r="B952" s="64" t="n">
        <f aca="false">VLOOKUP(A952,SampleData!A$1:E$220,4,FALSE())</f>
        <v>56.0233946</v>
      </c>
      <c r="C952" s="64" t="n">
        <f aca="false">VLOOKUP(A952,SampleData!A$1:E$220,5,FALSE())</f>
        <v>9.946757</v>
      </c>
      <c r="D952" s="66" t="s">
        <v>3512</v>
      </c>
      <c r="E952" s="64" t="s">
        <v>3513</v>
      </c>
      <c r="F952" s="0" t="s">
        <v>703</v>
      </c>
      <c r="G952" s="0" t="s">
        <v>735</v>
      </c>
      <c r="H952" s="0" t="s">
        <v>3515</v>
      </c>
      <c r="I952" s="0" t="s">
        <v>3516</v>
      </c>
      <c r="J952" s="0" t="str">
        <f aca="false">IF(H952="Present",H952&amp;"_"&amp;I952,H952)</f>
        <v>Absent</v>
      </c>
    </row>
    <row r="953" customFormat="false" ht="14.25" hidden="false" customHeight="false" outlineLevel="0" collapsed="false">
      <c r="A953" s="0" t="s">
        <v>243</v>
      </c>
      <c r="B953" s="64" t="n">
        <f aca="false">VLOOKUP(A953,SampleData!A$1:E$220,4,FALSE())</f>
        <v>56.0233946</v>
      </c>
      <c r="C953" s="64" t="n">
        <f aca="false">VLOOKUP(A953,SampleData!A$1:E$220,5,FALSE())</f>
        <v>9.946757</v>
      </c>
      <c r="D953" s="66" t="s">
        <v>3517</v>
      </c>
      <c r="E953" s="64" t="s">
        <v>636</v>
      </c>
      <c r="F953" s="0" t="s">
        <v>709</v>
      </c>
      <c r="G953" s="0" t="s">
        <v>735</v>
      </c>
      <c r="H953" s="0" t="s">
        <v>3515</v>
      </c>
      <c r="I953" s="0" t="s">
        <v>3516</v>
      </c>
      <c r="J953" s="0" t="str">
        <f aca="false">IF(H953="Present",H953&amp;"_"&amp;I953,H953)</f>
        <v>Absent</v>
      </c>
    </row>
    <row r="954" customFormat="false" ht="14.25" hidden="false" customHeight="false" outlineLevel="0" collapsed="false">
      <c r="A954" s="0" t="s">
        <v>243</v>
      </c>
      <c r="B954" s="64" t="n">
        <f aca="false">VLOOKUP(A954,SampleData!A$1:E$220,4,FALSE())</f>
        <v>56.0233946</v>
      </c>
      <c r="C954" s="64" t="n">
        <f aca="false">VLOOKUP(A954,SampleData!A$1:E$220,5,FALSE())</f>
        <v>9.946757</v>
      </c>
      <c r="D954" s="66" t="s">
        <v>3518</v>
      </c>
      <c r="E954" s="0" t="s">
        <v>710</v>
      </c>
      <c r="F954" s="0" t="s">
        <v>710</v>
      </c>
      <c r="G954" s="0" t="s">
        <v>735</v>
      </c>
      <c r="H954" s="0" t="s">
        <v>3515</v>
      </c>
      <c r="I954" s="0" t="s">
        <v>3516</v>
      </c>
      <c r="J954" s="0" t="str">
        <f aca="false">IF(H954="Present",H954&amp;"_"&amp;I954,H954)</f>
        <v>Absent</v>
      </c>
    </row>
    <row r="955" customFormat="false" ht="14.25" hidden="false" customHeight="false" outlineLevel="0" collapsed="false">
      <c r="A955" s="0" t="s">
        <v>243</v>
      </c>
      <c r="B955" s="64" t="n">
        <f aca="false">VLOOKUP(A955,SampleData!A$1:E$220,4,FALSE())</f>
        <v>56.0233946</v>
      </c>
      <c r="C955" s="64" t="n">
        <f aca="false">VLOOKUP(A955,SampleData!A$1:E$220,5,FALSE())</f>
        <v>9.946757</v>
      </c>
      <c r="D955" s="66" t="s">
        <v>3519</v>
      </c>
      <c r="E955" s="64" t="s">
        <v>3520</v>
      </c>
      <c r="F955" s="0" t="s">
        <v>697</v>
      </c>
      <c r="G955" s="0" t="s">
        <v>735</v>
      </c>
      <c r="H955" s="0" t="s">
        <v>3515</v>
      </c>
      <c r="I955" s="0" t="s">
        <v>3516</v>
      </c>
      <c r="J955" s="0" t="str">
        <f aca="false">IF(H955="Present",H955&amp;"_"&amp;I955,H955)</f>
        <v>Absent</v>
      </c>
    </row>
    <row r="956" customFormat="false" ht="14.25" hidden="false" customHeight="false" outlineLevel="0" collapsed="false">
      <c r="A956" s="0" t="s">
        <v>243</v>
      </c>
      <c r="B956" s="64" t="n">
        <f aca="false">VLOOKUP(A956,SampleData!A$1:E$220,4,FALSE())</f>
        <v>56.0233946</v>
      </c>
      <c r="C956" s="64" t="n">
        <f aca="false">VLOOKUP(A956,SampleData!A$1:E$220,5,FALSE())</f>
        <v>9.946757</v>
      </c>
      <c r="D956" s="66" t="s">
        <v>3521</v>
      </c>
      <c r="E956" s="64" t="s">
        <v>208</v>
      </c>
      <c r="F956" s="0" t="s">
        <v>704</v>
      </c>
      <c r="G956" s="0" t="s">
        <v>3514</v>
      </c>
      <c r="H956" s="0" t="s">
        <v>3515</v>
      </c>
      <c r="I956" s="0" t="s">
        <v>3516</v>
      </c>
      <c r="J956" s="0" t="str">
        <f aca="false">IF(H956="Present",H956&amp;"_"&amp;I956,H956)</f>
        <v>Absent</v>
      </c>
    </row>
    <row r="957" customFormat="false" ht="14.25" hidden="false" customHeight="false" outlineLevel="0" collapsed="false">
      <c r="A957" s="0" t="s">
        <v>243</v>
      </c>
      <c r="B957" s="64" t="n">
        <f aca="false">VLOOKUP(A957,SampleData!A$1:E$220,4,FALSE())</f>
        <v>56.0233946</v>
      </c>
      <c r="C957" s="64" t="n">
        <f aca="false">VLOOKUP(A957,SampleData!A$1:E$220,5,FALSE())</f>
        <v>9.946757</v>
      </c>
      <c r="D957" s="66" t="s">
        <v>3522</v>
      </c>
      <c r="E957" s="64" t="s">
        <v>3523</v>
      </c>
      <c r="F957" s="0" t="s">
        <v>708</v>
      </c>
      <c r="G957" s="0" t="s">
        <v>735</v>
      </c>
      <c r="H957" s="0" t="s">
        <v>3515</v>
      </c>
      <c r="I957" s="0" t="s">
        <v>3516</v>
      </c>
      <c r="J957" s="0" t="str">
        <f aca="false">IF(H957="Present",H957&amp;"_"&amp;I957,H957)</f>
        <v>Absent</v>
      </c>
    </row>
    <row r="958" customFormat="false" ht="14.25" hidden="false" customHeight="false" outlineLevel="0" collapsed="false">
      <c r="A958" s="0" t="s">
        <v>243</v>
      </c>
      <c r="B958" s="64" t="n">
        <f aca="false">VLOOKUP(A958,SampleData!A$1:E$220,4,FALSE())</f>
        <v>56.0233946</v>
      </c>
      <c r="C958" s="64" t="n">
        <f aca="false">VLOOKUP(A958,SampleData!A$1:E$220,5,FALSE())</f>
        <v>9.946757</v>
      </c>
      <c r="D958" s="66" t="s">
        <v>3522</v>
      </c>
      <c r="E958" s="64" t="s">
        <v>3523</v>
      </c>
      <c r="F958" s="0" t="s">
        <v>708</v>
      </c>
      <c r="G958" s="0" t="s">
        <v>735</v>
      </c>
      <c r="H958" s="0" t="s">
        <v>3515</v>
      </c>
      <c r="I958" s="0" t="s">
        <v>3516</v>
      </c>
      <c r="J958" s="0" t="str">
        <f aca="false">IF(H958="Present",H958&amp;"_"&amp;I958,H958)</f>
        <v>Absent</v>
      </c>
    </row>
    <row r="959" customFormat="false" ht="14.25" hidden="false" customHeight="false" outlineLevel="0" collapsed="false">
      <c r="A959" s="0" t="s">
        <v>243</v>
      </c>
      <c r="B959" s="64" t="n">
        <f aca="false">VLOOKUP(A959,SampleData!A$1:E$220,4,FALSE())</f>
        <v>56.0233946</v>
      </c>
      <c r="C959" s="64" t="n">
        <f aca="false">VLOOKUP(A959,SampleData!A$1:E$220,5,FALSE())</f>
        <v>9.946757</v>
      </c>
      <c r="D959" s="66" t="s">
        <v>3524</v>
      </c>
      <c r="E959" s="64" t="s">
        <v>3525</v>
      </c>
      <c r="F959" s="0" t="s">
        <v>699</v>
      </c>
      <c r="G959" s="0" t="s">
        <v>3514</v>
      </c>
      <c r="H959" s="0" t="s">
        <v>3515</v>
      </c>
      <c r="I959" s="0" t="s">
        <v>3516</v>
      </c>
      <c r="J959" s="0" t="str">
        <f aca="false">IF(H959="Present",H959&amp;"_"&amp;I959,H959)</f>
        <v>Absent</v>
      </c>
    </row>
    <row r="960" customFormat="false" ht="14.25" hidden="false" customHeight="false" outlineLevel="0" collapsed="false">
      <c r="A960" s="0" t="s">
        <v>243</v>
      </c>
      <c r="B960" s="64" t="n">
        <f aca="false">VLOOKUP(A960,SampleData!A$1:E$220,4,FALSE())</f>
        <v>56.0233946</v>
      </c>
      <c r="C960" s="64" t="n">
        <f aca="false">VLOOKUP(A960,SampleData!A$1:E$220,5,FALSE())</f>
        <v>9.946757</v>
      </c>
      <c r="D960" s="66" t="s">
        <v>229</v>
      </c>
      <c r="E960" s="0" t="s">
        <v>199</v>
      </c>
      <c r="F960" s="0" t="s">
        <v>199</v>
      </c>
      <c r="G960" s="0" t="s">
        <v>3514</v>
      </c>
      <c r="H960" s="0" t="s">
        <v>3515</v>
      </c>
      <c r="I960" s="0" t="s">
        <v>3516</v>
      </c>
      <c r="J960" s="0" t="str">
        <f aca="false">IF(H960="Present",H960&amp;"_"&amp;I960,H960)</f>
        <v>Absent</v>
      </c>
    </row>
    <row r="961" customFormat="false" ht="14.25" hidden="false" customHeight="false" outlineLevel="0" collapsed="false">
      <c r="A961" s="0" t="s">
        <v>243</v>
      </c>
      <c r="B961" s="64" t="n">
        <f aca="false">VLOOKUP(A961,SampleData!A$1:E$220,4,FALSE())</f>
        <v>56.0233946</v>
      </c>
      <c r="C961" s="64" t="n">
        <f aca="false">VLOOKUP(A961,SampleData!A$1:E$220,5,FALSE())</f>
        <v>9.946757</v>
      </c>
      <c r="D961" s="66" t="s">
        <v>229</v>
      </c>
      <c r="E961" s="0" t="s">
        <v>199</v>
      </c>
      <c r="F961" s="0" t="s">
        <v>199</v>
      </c>
      <c r="G961" s="0" t="s">
        <v>3514</v>
      </c>
      <c r="H961" s="0" t="s">
        <v>3515</v>
      </c>
      <c r="I961" s="0" t="s">
        <v>3516</v>
      </c>
      <c r="J961" s="0" t="str">
        <f aca="false">IF(H961="Present",H961&amp;"_"&amp;I961,H961)</f>
        <v>Absent</v>
      </c>
    </row>
    <row r="962" customFormat="false" ht="14.25" hidden="false" customHeight="false" outlineLevel="0" collapsed="false">
      <c r="A962" s="0" t="s">
        <v>243</v>
      </c>
      <c r="B962" s="64" t="n">
        <f aca="false">VLOOKUP(A962,SampleData!A$1:E$220,4,FALSE())</f>
        <v>56.0233946</v>
      </c>
      <c r="C962" s="64" t="n">
        <f aca="false">VLOOKUP(A962,SampleData!A$1:E$220,5,FALSE())</f>
        <v>9.946757</v>
      </c>
      <c r="D962" s="66" t="s">
        <v>3526</v>
      </c>
      <c r="E962" s="0" t="s">
        <v>385</v>
      </c>
      <c r="F962" s="0" t="s">
        <v>385</v>
      </c>
      <c r="G962" s="0" t="s">
        <v>735</v>
      </c>
      <c r="H962" s="0" t="s">
        <v>3515</v>
      </c>
      <c r="I962" s="0" t="s">
        <v>3516</v>
      </c>
      <c r="J962" s="0" t="str">
        <f aca="false">IF(H962="Present",H962&amp;"_"&amp;I962,H962)</f>
        <v>Absent</v>
      </c>
    </row>
    <row r="963" customFormat="false" ht="14.25" hidden="false" customHeight="false" outlineLevel="0" collapsed="false">
      <c r="A963" s="0" t="s">
        <v>243</v>
      </c>
      <c r="B963" s="64" t="n">
        <f aca="false">VLOOKUP(A963,SampleData!A$1:E$220,4,FALSE())</f>
        <v>56.0233946</v>
      </c>
      <c r="C963" s="64" t="n">
        <f aca="false">VLOOKUP(A963,SampleData!A$1:E$220,5,FALSE())</f>
        <v>9.946757</v>
      </c>
      <c r="D963" s="66" t="s">
        <v>3527</v>
      </c>
      <c r="E963" s="64" t="s">
        <v>74</v>
      </c>
      <c r="F963" s="0" t="s">
        <v>701</v>
      </c>
      <c r="G963" s="0" t="s">
        <v>735</v>
      </c>
      <c r="H963" s="0" t="s">
        <v>3515</v>
      </c>
      <c r="I963" s="0" t="s">
        <v>3516</v>
      </c>
      <c r="J963" s="0" t="str">
        <f aca="false">IF(H963="Present",H963&amp;"_"&amp;I963,H963)</f>
        <v>Absent</v>
      </c>
    </row>
    <row r="964" customFormat="false" ht="14.25" hidden="false" customHeight="false" outlineLevel="0" collapsed="false">
      <c r="A964" s="0" t="s">
        <v>243</v>
      </c>
      <c r="B964" s="64" t="n">
        <f aca="false">VLOOKUP(A964,SampleData!A$1:E$220,4,FALSE())</f>
        <v>56.0233946</v>
      </c>
      <c r="C964" s="64" t="n">
        <f aca="false">VLOOKUP(A964,SampleData!A$1:E$220,5,FALSE())</f>
        <v>9.946757</v>
      </c>
      <c r="D964" s="66" t="s">
        <v>3528</v>
      </c>
      <c r="E964" s="64" t="s">
        <v>177</v>
      </c>
      <c r="F964" s="0" t="s">
        <v>3529</v>
      </c>
      <c r="G964" s="0" t="s">
        <v>3514</v>
      </c>
      <c r="H964" s="0" t="s">
        <v>3515</v>
      </c>
      <c r="I964" s="0" t="s">
        <v>3516</v>
      </c>
      <c r="J964" s="0" t="str">
        <f aca="false">IF(H964="Present",H964&amp;"_"&amp;I964,H964)</f>
        <v>Absent</v>
      </c>
    </row>
    <row r="965" customFormat="false" ht="14.25" hidden="false" customHeight="false" outlineLevel="0" collapsed="false">
      <c r="A965" s="0" t="s">
        <v>243</v>
      </c>
      <c r="B965" s="64" t="n">
        <f aca="false">VLOOKUP(A965,SampleData!A$1:E$220,4,FALSE())</f>
        <v>56.0233946</v>
      </c>
      <c r="C965" s="64" t="n">
        <f aca="false">VLOOKUP(A965,SampleData!A$1:E$220,5,FALSE())</f>
        <v>9.946757</v>
      </c>
      <c r="D965" s="66" t="s">
        <v>3528</v>
      </c>
      <c r="E965" s="64" t="s">
        <v>177</v>
      </c>
      <c r="F965" s="0" t="s">
        <v>3529</v>
      </c>
      <c r="G965" s="0" t="s">
        <v>3514</v>
      </c>
      <c r="H965" s="0" t="s">
        <v>3515</v>
      </c>
      <c r="I965" s="0" t="s">
        <v>3516</v>
      </c>
      <c r="J965" s="0" t="str">
        <f aca="false">IF(H965="Present",H965&amp;"_"&amp;I965,H965)</f>
        <v>Absent</v>
      </c>
    </row>
    <row r="966" customFormat="false" ht="14.25" hidden="false" customHeight="false" outlineLevel="0" collapsed="false">
      <c r="A966" s="0" t="s">
        <v>243</v>
      </c>
      <c r="B966" s="64" t="n">
        <f aca="false">VLOOKUP(A966,SampleData!A$1:E$220,4,FALSE())</f>
        <v>56.0233946</v>
      </c>
      <c r="C966" s="64" t="n">
        <f aca="false">VLOOKUP(A966,SampleData!A$1:E$220,5,FALSE())</f>
        <v>9.946757</v>
      </c>
      <c r="D966" s="66" t="s">
        <v>3530</v>
      </c>
      <c r="E966" s="64" t="s">
        <v>3531</v>
      </c>
      <c r="F966" s="0" t="s">
        <v>700</v>
      </c>
      <c r="G966" s="0" t="s">
        <v>3514</v>
      </c>
      <c r="H966" s="0" t="s">
        <v>3515</v>
      </c>
      <c r="I966" s="0" t="s">
        <v>3516</v>
      </c>
      <c r="J966" s="0" t="str">
        <f aca="false">IF(H966="Present",H966&amp;"_"&amp;I966,H966)</f>
        <v>Absent</v>
      </c>
    </row>
    <row r="967" customFormat="false" ht="14.25" hidden="false" customHeight="false" outlineLevel="0" collapsed="false">
      <c r="A967" s="0" t="s">
        <v>243</v>
      </c>
      <c r="B967" s="64" t="n">
        <f aca="false">VLOOKUP(A967,SampleData!A$1:E$220,4,FALSE())</f>
        <v>56.0233946</v>
      </c>
      <c r="C967" s="64" t="n">
        <f aca="false">VLOOKUP(A967,SampleData!A$1:E$220,5,FALSE())</f>
        <v>9.946757</v>
      </c>
      <c r="D967" s="66" t="s">
        <v>3532</v>
      </c>
      <c r="E967" s="64" t="s">
        <v>353</v>
      </c>
      <c r="F967" s="0" t="s">
        <v>696</v>
      </c>
      <c r="G967" s="0" t="s">
        <v>3514</v>
      </c>
      <c r="H967" s="0" t="s">
        <v>3515</v>
      </c>
      <c r="I967" s="0" t="s">
        <v>3516</v>
      </c>
      <c r="J967" s="0" t="str">
        <f aca="false">IF(H967="Present",H967&amp;"_"&amp;I967,H967)</f>
        <v>Absent</v>
      </c>
    </row>
    <row r="968" customFormat="false" ht="14.25" hidden="false" customHeight="false" outlineLevel="0" collapsed="false">
      <c r="A968" s="0" t="s">
        <v>243</v>
      </c>
      <c r="B968" s="64" t="n">
        <f aca="false">VLOOKUP(A968,SampleData!A$1:E$220,4,FALSE())</f>
        <v>56.0233946</v>
      </c>
      <c r="C968" s="64" t="n">
        <f aca="false">VLOOKUP(A968,SampleData!A$1:E$220,5,FALSE())</f>
        <v>9.946757</v>
      </c>
      <c r="D968" s="66" t="s">
        <v>3532</v>
      </c>
      <c r="E968" s="64" t="s">
        <v>353</v>
      </c>
      <c r="F968" s="0" t="s">
        <v>696</v>
      </c>
      <c r="G968" s="0" t="s">
        <v>735</v>
      </c>
      <c r="H968" s="0" t="s">
        <v>3515</v>
      </c>
      <c r="I968" s="0" t="s">
        <v>3516</v>
      </c>
      <c r="J968" s="0" t="str">
        <f aca="false">IF(H968="Present",H968&amp;"_"&amp;I968,H968)</f>
        <v>Absent</v>
      </c>
    </row>
    <row r="969" customFormat="false" ht="14.25" hidden="false" customHeight="false" outlineLevel="0" collapsed="false">
      <c r="A969" s="0" t="s">
        <v>243</v>
      </c>
      <c r="B969" s="64" t="n">
        <f aca="false">VLOOKUP(A969,SampleData!A$1:E$220,4,FALSE())</f>
        <v>56.0233946</v>
      </c>
      <c r="C969" s="64" t="n">
        <f aca="false">VLOOKUP(A969,SampleData!A$1:E$220,5,FALSE())</f>
        <v>9.946757</v>
      </c>
      <c r="D969" s="66" t="s">
        <v>3534</v>
      </c>
      <c r="E969" s="64" t="s">
        <v>62</v>
      </c>
      <c r="F969" s="0" t="s">
        <v>702</v>
      </c>
      <c r="G969" s="0" t="s">
        <v>735</v>
      </c>
      <c r="H969" s="0" t="s">
        <v>3515</v>
      </c>
      <c r="I969" s="0" t="s">
        <v>3516</v>
      </c>
      <c r="J969" s="0" t="str">
        <f aca="false">IF(H969="Present",H969&amp;"_"&amp;I969,H969)</f>
        <v>Absent</v>
      </c>
    </row>
    <row r="970" customFormat="false" ht="14.25" hidden="false" customHeight="false" outlineLevel="0" collapsed="false">
      <c r="A970" s="0" t="s">
        <v>243</v>
      </c>
      <c r="B970" s="64" t="n">
        <f aca="false">VLOOKUP(A970,SampleData!A$1:E$220,4,FALSE())</f>
        <v>56.0233946</v>
      </c>
      <c r="C970" s="64" t="n">
        <f aca="false">VLOOKUP(A970,SampleData!A$1:E$220,5,FALSE())</f>
        <v>9.946757</v>
      </c>
      <c r="D970" s="66" t="s">
        <v>3534</v>
      </c>
      <c r="E970" s="64" t="s">
        <v>62</v>
      </c>
      <c r="F970" s="0" t="s">
        <v>702</v>
      </c>
      <c r="G970" s="0" t="s">
        <v>735</v>
      </c>
      <c r="H970" s="0" t="s">
        <v>3515</v>
      </c>
      <c r="I970" s="0" t="s">
        <v>3516</v>
      </c>
      <c r="J970" s="0" t="str">
        <f aca="false">IF(H970="Present",H970&amp;"_"&amp;I970,H970)</f>
        <v>Absent</v>
      </c>
    </row>
    <row r="971" customFormat="false" ht="14.25" hidden="false" customHeight="false" outlineLevel="0" collapsed="false">
      <c r="A971" s="0" t="s">
        <v>243</v>
      </c>
      <c r="B971" s="64" t="n">
        <f aca="false">VLOOKUP(A971,SampleData!A$1:E$220,4,FALSE())</f>
        <v>56.0233946</v>
      </c>
      <c r="C971" s="64" t="n">
        <f aca="false">VLOOKUP(A971,SampleData!A$1:E$220,5,FALSE())</f>
        <v>9.946757</v>
      </c>
      <c r="D971" s="66" t="s">
        <v>3536</v>
      </c>
      <c r="E971" s="0" t="s">
        <v>705</v>
      </c>
      <c r="F971" s="0" t="s">
        <v>705</v>
      </c>
      <c r="G971" s="0" t="s">
        <v>735</v>
      </c>
      <c r="H971" s="0" t="s">
        <v>3533</v>
      </c>
      <c r="I971" s="0" t="s">
        <v>3535</v>
      </c>
      <c r="J971" s="0" t="str">
        <f aca="false">IF(H971="Present",H971&amp;"_"&amp;I971,H971)</f>
        <v>Present_Ct&lt;41</v>
      </c>
    </row>
    <row r="972" customFormat="false" ht="14.25" hidden="false" customHeight="false" outlineLevel="0" collapsed="false">
      <c r="A972" s="0" t="s">
        <v>243</v>
      </c>
      <c r="B972" s="64" t="n">
        <f aca="false">VLOOKUP(A972,SampleData!A$1:E$220,4,FALSE())</f>
        <v>56.0233946</v>
      </c>
      <c r="C972" s="64" t="n">
        <f aca="false">VLOOKUP(A972,SampleData!A$1:E$220,5,FALSE())</f>
        <v>9.946757</v>
      </c>
      <c r="D972" s="66" t="s">
        <v>3536</v>
      </c>
      <c r="E972" s="0" t="s">
        <v>705</v>
      </c>
      <c r="F972" s="0" t="s">
        <v>705</v>
      </c>
      <c r="G972" s="0" t="s">
        <v>735</v>
      </c>
      <c r="H972" s="0" t="s">
        <v>3533</v>
      </c>
      <c r="I972" s="0" t="s">
        <v>3535</v>
      </c>
      <c r="J972" s="0" t="str">
        <f aca="false">IF(H972="Present",H972&amp;"_"&amp;I972,H972)</f>
        <v>Present_Ct&lt;41</v>
      </c>
    </row>
    <row r="973" customFormat="false" ht="14.25" hidden="false" customHeight="false" outlineLevel="0" collapsed="false">
      <c r="A973" s="0" t="s">
        <v>243</v>
      </c>
      <c r="B973" s="64" t="n">
        <f aca="false">VLOOKUP(A973,SampleData!A$1:E$220,4,FALSE())</f>
        <v>56.0233946</v>
      </c>
      <c r="C973" s="64" t="n">
        <f aca="false">VLOOKUP(A973,SampleData!A$1:E$220,5,FALSE())</f>
        <v>9.946757</v>
      </c>
      <c r="D973" s="66" t="s">
        <v>3537</v>
      </c>
      <c r="E973" s="0" t="s">
        <v>698</v>
      </c>
      <c r="F973" s="0" t="s">
        <v>698</v>
      </c>
      <c r="G973" s="0" t="s">
        <v>3514</v>
      </c>
      <c r="H973" s="0" t="s">
        <v>3515</v>
      </c>
      <c r="I973" s="0" t="s">
        <v>3516</v>
      </c>
      <c r="J973" s="0" t="str">
        <f aca="false">IF(H973="Present",H973&amp;"_"&amp;I973,H973)</f>
        <v>Absent</v>
      </c>
    </row>
    <row r="974" customFormat="false" ht="14.25" hidden="false" customHeight="false" outlineLevel="0" collapsed="false">
      <c r="A974" s="0" t="s">
        <v>243</v>
      </c>
      <c r="B974" s="64" t="n">
        <f aca="false">VLOOKUP(A974,SampleData!A$1:E$220,4,FALSE())</f>
        <v>56.0233946</v>
      </c>
      <c r="C974" s="64" t="n">
        <f aca="false">VLOOKUP(A974,SampleData!A$1:E$220,5,FALSE())</f>
        <v>9.946757</v>
      </c>
      <c r="D974" s="66" t="s">
        <v>3537</v>
      </c>
      <c r="E974" s="0" t="s">
        <v>698</v>
      </c>
      <c r="F974" s="0" t="s">
        <v>698</v>
      </c>
      <c r="G974" s="0" t="s">
        <v>735</v>
      </c>
      <c r="H974" s="0" t="s">
        <v>3515</v>
      </c>
      <c r="I974" s="0" t="s">
        <v>3516</v>
      </c>
      <c r="J974" s="0" t="str">
        <f aca="false">IF(H974="Present",H974&amp;"_"&amp;I974,H974)</f>
        <v>Absent</v>
      </c>
    </row>
    <row r="975" customFormat="false" ht="14.25" hidden="false" customHeight="false" outlineLevel="0" collapsed="false">
      <c r="A975" s="0" t="s">
        <v>243</v>
      </c>
      <c r="B975" s="64" t="n">
        <f aca="false">VLOOKUP(A975,SampleData!A$1:E$220,4,FALSE())</f>
        <v>56.0233946</v>
      </c>
      <c r="C975" s="64" t="n">
        <f aca="false">VLOOKUP(A975,SampleData!A$1:E$220,5,FALSE())</f>
        <v>9.946757</v>
      </c>
      <c r="D975" s="66" t="s">
        <v>3538</v>
      </c>
      <c r="E975" s="64" t="s">
        <v>3539</v>
      </c>
      <c r="F975" s="0" t="s">
        <v>706</v>
      </c>
      <c r="G975" s="0" t="s">
        <v>735</v>
      </c>
      <c r="H975" s="0" t="s">
        <v>3515</v>
      </c>
      <c r="I975" s="0" t="s">
        <v>3516</v>
      </c>
      <c r="J975" s="0" t="str">
        <f aca="false">IF(H975="Present",H975&amp;"_"&amp;I975,H975)</f>
        <v>Absent</v>
      </c>
    </row>
    <row r="976" customFormat="false" ht="14.25" hidden="false" customHeight="false" outlineLevel="0" collapsed="false">
      <c r="A976" s="0" t="s">
        <v>243</v>
      </c>
      <c r="B976" s="64" t="n">
        <f aca="false">VLOOKUP(A976,SampleData!A$1:E$220,4,FALSE())</f>
        <v>56.0233946</v>
      </c>
      <c r="C976" s="64" t="n">
        <f aca="false">VLOOKUP(A976,SampleData!A$1:E$220,5,FALSE())</f>
        <v>9.946757</v>
      </c>
      <c r="D976" s="66" t="s">
        <v>3512</v>
      </c>
      <c r="E976" s="64" t="s">
        <v>3513</v>
      </c>
      <c r="F976" s="0" t="s">
        <v>703</v>
      </c>
      <c r="G976" s="0" t="s">
        <v>735</v>
      </c>
      <c r="H976" s="0" t="s">
        <v>3515</v>
      </c>
      <c r="I976" s="0" t="s">
        <v>3516</v>
      </c>
      <c r="J976" s="0" t="str">
        <f aca="false">IF(H976="Present",H976&amp;"_"&amp;I976,H976)</f>
        <v>Absent</v>
      </c>
    </row>
    <row r="977" customFormat="false" ht="14.25" hidden="false" customHeight="false" outlineLevel="0" collapsed="false">
      <c r="A977" s="0" t="s">
        <v>243</v>
      </c>
      <c r="B977" s="64" t="n">
        <f aca="false">VLOOKUP(A977,SampleData!A$1:E$220,4,FALSE())</f>
        <v>56.0233946</v>
      </c>
      <c r="C977" s="64" t="n">
        <f aca="false">VLOOKUP(A977,SampleData!A$1:E$220,5,FALSE())</f>
        <v>9.946757</v>
      </c>
      <c r="D977" s="66" t="s">
        <v>3517</v>
      </c>
      <c r="E977" s="64" t="s">
        <v>636</v>
      </c>
      <c r="F977" s="0" t="s">
        <v>709</v>
      </c>
      <c r="G977" s="0" t="s">
        <v>735</v>
      </c>
      <c r="H977" s="0" t="s">
        <v>3515</v>
      </c>
      <c r="I977" s="0" t="s">
        <v>3516</v>
      </c>
      <c r="J977" s="0" t="str">
        <f aca="false">IF(H977="Present",H977&amp;"_"&amp;I977,H977)</f>
        <v>Absent</v>
      </c>
    </row>
    <row r="978" customFormat="false" ht="14.25" hidden="false" customHeight="false" outlineLevel="0" collapsed="false">
      <c r="A978" s="0" t="s">
        <v>243</v>
      </c>
      <c r="B978" s="64" t="n">
        <f aca="false">VLOOKUP(A978,SampleData!A$1:E$220,4,FALSE())</f>
        <v>56.0233946</v>
      </c>
      <c r="C978" s="64" t="n">
        <f aca="false">VLOOKUP(A978,SampleData!A$1:E$220,5,FALSE())</f>
        <v>9.946757</v>
      </c>
      <c r="D978" s="66" t="s">
        <v>3518</v>
      </c>
      <c r="E978" s="0" t="s">
        <v>710</v>
      </c>
      <c r="F978" s="0" t="s">
        <v>710</v>
      </c>
      <c r="G978" s="0" t="s">
        <v>735</v>
      </c>
      <c r="H978" s="0" t="s">
        <v>3515</v>
      </c>
      <c r="I978" s="0" t="s">
        <v>3516</v>
      </c>
      <c r="J978" s="0" t="str">
        <f aca="false">IF(H978="Present",H978&amp;"_"&amp;I978,H978)</f>
        <v>Absent</v>
      </c>
    </row>
    <row r="979" customFormat="false" ht="14.25" hidden="false" customHeight="false" outlineLevel="0" collapsed="false">
      <c r="A979" s="0" t="s">
        <v>243</v>
      </c>
      <c r="B979" s="64" t="n">
        <f aca="false">VLOOKUP(A979,SampleData!A$1:E$220,4,FALSE())</f>
        <v>56.0233946</v>
      </c>
      <c r="C979" s="64" t="n">
        <f aca="false">VLOOKUP(A979,SampleData!A$1:E$220,5,FALSE())</f>
        <v>9.946757</v>
      </c>
      <c r="D979" s="66" t="s">
        <v>3519</v>
      </c>
      <c r="E979" s="64" t="s">
        <v>3520</v>
      </c>
      <c r="F979" s="0" t="s">
        <v>697</v>
      </c>
      <c r="G979" s="0" t="s">
        <v>735</v>
      </c>
      <c r="H979" s="0" t="s">
        <v>3515</v>
      </c>
      <c r="I979" s="0" t="s">
        <v>3516</v>
      </c>
      <c r="J979" s="0" t="str">
        <f aca="false">IF(H979="Present",H979&amp;"_"&amp;I979,H979)</f>
        <v>Absent</v>
      </c>
    </row>
    <row r="980" customFormat="false" ht="14.25" hidden="false" customHeight="false" outlineLevel="0" collapsed="false">
      <c r="A980" s="0" t="s">
        <v>243</v>
      </c>
      <c r="B980" s="64" t="n">
        <f aca="false">VLOOKUP(A980,SampleData!A$1:E$220,4,FALSE())</f>
        <v>56.0233946</v>
      </c>
      <c r="C980" s="64" t="n">
        <f aca="false">VLOOKUP(A980,SampleData!A$1:E$220,5,FALSE())</f>
        <v>9.946757</v>
      </c>
      <c r="D980" s="66" t="s">
        <v>3521</v>
      </c>
      <c r="E980" s="64" t="s">
        <v>208</v>
      </c>
      <c r="F980" s="0" t="s">
        <v>704</v>
      </c>
      <c r="G980" s="0" t="s">
        <v>735</v>
      </c>
      <c r="H980" s="0" t="s">
        <v>3515</v>
      </c>
      <c r="I980" s="0" t="s">
        <v>3516</v>
      </c>
      <c r="J980" s="0" t="str">
        <f aca="false">IF(H980="Present",H980&amp;"_"&amp;I980,H980)</f>
        <v>Absent</v>
      </c>
    </row>
    <row r="981" customFormat="false" ht="14.25" hidden="false" customHeight="false" outlineLevel="0" collapsed="false">
      <c r="A981" s="0" t="s">
        <v>243</v>
      </c>
      <c r="B981" s="64" t="n">
        <f aca="false">VLOOKUP(A981,SampleData!A$1:E$220,4,FALSE())</f>
        <v>56.0233946</v>
      </c>
      <c r="C981" s="64" t="n">
        <f aca="false">VLOOKUP(A981,SampleData!A$1:E$220,5,FALSE())</f>
        <v>9.946757</v>
      </c>
      <c r="D981" s="66" t="s">
        <v>3524</v>
      </c>
      <c r="E981" s="64" t="s">
        <v>3525</v>
      </c>
      <c r="F981" s="0" t="s">
        <v>699</v>
      </c>
      <c r="G981" s="0" t="s">
        <v>3514</v>
      </c>
      <c r="H981" s="0" t="s">
        <v>3515</v>
      </c>
      <c r="I981" s="0" t="s">
        <v>3516</v>
      </c>
      <c r="J981" s="0" t="str">
        <f aca="false">IF(H981="Present",H981&amp;"_"&amp;I981,H981)</f>
        <v>Absent</v>
      </c>
    </row>
    <row r="982" customFormat="false" ht="14.25" hidden="false" customHeight="false" outlineLevel="0" collapsed="false">
      <c r="A982" s="0" t="s">
        <v>243</v>
      </c>
      <c r="B982" s="64" t="n">
        <f aca="false">VLOOKUP(A982,SampleData!A$1:E$220,4,FALSE())</f>
        <v>56.0233946</v>
      </c>
      <c r="C982" s="64" t="n">
        <f aca="false">VLOOKUP(A982,SampleData!A$1:E$220,5,FALSE())</f>
        <v>9.946757</v>
      </c>
      <c r="D982" s="66" t="s">
        <v>3526</v>
      </c>
      <c r="E982" s="0" t="s">
        <v>385</v>
      </c>
      <c r="F982" s="0" t="s">
        <v>385</v>
      </c>
      <c r="G982" s="0" t="s">
        <v>735</v>
      </c>
      <c r="H982" s="0" t="s">
        <v>3515</v>
      </c>
      <c r="I982" s="0" t="s">
        <v>3516</v>
      </c>
      <c r="J982" s="0" t="str">
        <f aca="false">IF(H982="Present",H982&amp;"_"&amp;I982,H982)</f>
        <v>Absent</v>
      </c>
    </row>
    <row r="983" customFormat="false" ht="14.25" hidden="false" customHeight="false" outlineLevel="0" collapsed="false">
      <c r="A983" s="0" t="s">
        <v>243</v>
      </c>
      <c r="B983" s="64" t="n">
        <f aca="false">VLOOKUP(A983,SampleData!A$1:E$220,4,FALSE())</f>
        <v>56.0233946</v>
      </c>
      <c r="C983" s="64" t="n">
        <f aca="false">VLOOKUP(A983,SampleData!A$1:E$220,5,FALSE())</f>
        <v>9.946757</v>
      </c>
      <c r="D983" s="66" t="s">
        <v>3527</v>
      </c>
      <c r="E983" s="64" t="s">
        <v>74</v>
      </c>
      <c r="F983" s="0" t="s">
        <v>701</v>
      </c>
      <c r="G983" s="0" t="s">
        <v>3514</v>
      </c>
      <c r="H983" s="0" t="s">
        <v>3515</v>
      </c>
      <c r="I983" s="0" t="s">
        <v>3516</v>
      </c>
      <c r="J983" s="0" t="str">
        <f aca="false">IF(H983="Present",H983&amp;"_"&amp;I983,H983)</f>
        <v>Absent</v>
      </c>
    </row>
    <row r="984" customFormat="false" ht="14.25" hidden="false" customHeight="false" outlineLevel="0" collapsed="false">
      <c r="A984" s="0" t="s">
        <v>243</v>
      </c>
      <c r="B984" s="64" t="n">
        <f aca="false">VLOOKUP(A984,SampleData!A$1:E$220,4,FALSE())</f>
        <v>56.0233946</v>
      </c>
      <c r="C984" s="64" t="n">
        <f aca="false">VLOOKUP(A984,SampleData!A$1:E$220,5,FALSE())</f>
        <v>9.946757</v>
      </c>
      <c r="D984" s="66" t="s">
        <v>3530</v>
      </c>
      <c r="E984" s="64" t="s">
        <v>3531</v>
      </c>
      <c r="F984" s="0" t="s">
        <v>700</v>
      </c>
      <c r="G984" s="0" t="s">
        <v>735</v>
      </c>
      <c r="H984" s="0" t="s">
        <v>3515</v>
      </c>
      <c r="I984" s="0" t="s">
        <v>3516</v>
      </c>
      <c r="J984" s="0" t="str">
        <f aca="false">IF(H984="Present",H984&amp;"_"&amp;I984,H984)</f>
        <v>Absent</v>
      </c>
    </row>
    <row r="985" customFormat="false" ht="14.25" hidden="false" customHeight="false" outlineLevel="0" collapsed="false">
      <c r="A985" s="0" t="s">
        <v>243</v>
      </c>
      <c r="B985" s="64" t="n">
        <f aca="false">VLOOKUP(A985,SampleData!A$1:E$220,4,FALSE())</f>
        <v>56.0233946</v>
      </c>
      <c r="C985" s="64" t="n">
        <f aca="false">VLOOKUP(A985,SampleData!A$1:E$220,5,FALSE())</f>
        <v>9.946757</v>
      </c>
      <c r="D985" s="66" t="s">
        <v>3538</v>
      </c>
      <c r="E985" s="64" t="s">
        <v>3539</v>
      </c>
      <c r="F985" s="0" t="s">
        <v>706</v>
      </c>
      <c r="G985" s="0" t="s">
        <v>735</v>
      </c>
      <c r="H985" s="0" t="s">
        <v>3515</v>
      </c>
      <c r="I985" s="0" t="s">
        <v>3516</v>
      </c>
      <c r="J985" s="0" t="str">
        <f aca="false">IF(H985="Present",H985&amp;"_"&amp;I985,H985)</f>
        <v>Absent</v>
      </c>
    </row>
    <row r="986" customFormat="false" ht="14.25" hidden="false" customHeight="false" outlineLevel="0" collapsed="false">
      <c r="A986" s="0" t="s">
        <v>251</v>
      </c>
      <c r="B986" s="64" t="n">
        <f aca="false">VLOOKUP(A986,SampleData!A$1:E$220,4,FALSE())</f>
        <v>55.481096</v>
      </c>
      <c r="C986" s="64" t="n">
        <f aca="false">VLOOKUP(A986,SampleData!A$1:E$220,5,FALSE())</f>
        <v>12.16509</v>
      </c>
      <c r="D986" s="66" t="s">
        <v>3512</v>
      </c>
      <c r="E986" s="64" t="s">
        <v>3513</v>
      </c>
      <c r="F986" s="0" t="s">
        <v>703</v>
      </c>
      <c r="G986" s="0" t="s">
        <v>735</v>
      </c>
      <c r="H986" s="0" t="s">
        <v>3515</v>
      </c>
      <c r="I986" s="0" t="s">
        <v>3516</v>
      </c>
      <c r="J986" s="0" t="str">
        <f aca="false">IF(H986="Present",H986&amp;"_"&amp;I986,H986)</f>
        <v>Absent</v>
      </c>
    </row>
    <row r="987" customFormat="false" ht="14.25" hidden="false" customHeight="false" outlineLevel="0" collapsed="false">
      <c r="A987" s="0" t="s">
        <v>251</v>
      </c>
      <c r="B987" s="64" t="n">
        <f aca="false">VLOOKUP(A987,SampleData!A$1:E$220,4,FALSE())</f>
        <v>55.481096</v>
      </c>
      <c r="C987" s="64" t="n">
        <f aca="false">VLOOKUP(A987,SampleData!A$1:E$220,5,FALSE())</f>
        <v>12.16509</v>
      </c>
      <c r="D987" s="66" t="s">
        <v>3517</v>
      </c>
      <c r="E987" s="64" t="s">
        <v>636</v>
      </c>
      <c r="F987" s="0" t="s">
        <v>709</v>
      </c>
      <c r="G987" s="0" t="s">
        <v>735</v>
      </c>
      <c r="H987" s="0" t="s">
        <v>3515</v>
      </c>
      <c r="I987" s="0" t="s">
        <v>3516</v>
      </c>
      <c r="J987" s="0" t="str">
        <f aca="false">IF(H987="Present",H987&amp;"_"&amp;I987,H987)</f>
        <v>Absent</v>
      </c>
    </row>
    <row r="988" customFormat="false" ht="14.25" hidden="false" customHeight="false" outlineLevel="0" collapsed="false">
      <c r="A988" s="0" t="s">
        <v>251</v>
      </c>
      <c r="B988" s="64" t="n">
        <f aca="false">VLOOKUP(A988,SampleData!A$1:E$220,4,FALSE())</f>
        <v>55.481096</v>
      </c>
      <c r="C988" s="64" t="n">
        <f aca="false">VLOOKUP(A988,SampleData!A$1:E$220,5,FALSE())</f>
        <v>12.16509</v>
      </c>
      <c r="D988" s="66" t="s">
        <v>3518</v>
      </c>
      <c r="E988" s="0" t="s">
        <v>710</v>
      </c>
      <c r="F988" s="0" t="s">
        <v>710</v>
      </c>
      <c r="G988" s="0" t="s">
        <v>735</v>
      </c>
      <c r="H988" s="0" t="s">
        <v>3515</v>
      </c>
      <c r="I988" s="0" t="s">
        <v>3516</v>
      </c>
      <c r="J988" s="0" t="str">
        <f aca="false">IF(H988="Present",H988&amp;"_"&amp;I988,H988)</f>
        <v>Absent</v>
      </c>
    </row>
    <row r="989" customFormat="false" ht="14.25" hidden="false" customHeight="false" outlineLevel="0" collapsed="false">
      <c r="A989" s="0" t="s">
        <v>251</v>
      </c>
      <c r="B989" s="64" t="n">
        <f aca="false">VLOOKUP(A989,SampleData!A$1:E$220,4,FALSE())</f>
        <v>55.481096</v>
      </c>
      <c r="C989" s="64" t="n">
        <f aca="false">VLOOKUP(A989,SampleData!A$1:E$220,5,FALSE())</f>
        <v>12.16509</v>
      </c>
      <c r="D989" s="66" t="s">
        <v>3519</v>
      </c>
      <c r="E989" s="64" t="s">
        <v>3520</v>
      </c>
      <c r="F989" s="0" t="s">
        <v>697</v>
      </c>
      <c r="G989" s="0" t="s">
        <v>735</v>
      </c>
      <c r="H989" s="0" t="s">
        <v>3515</v>
      </c>
      <c r="I989" s="0" t="s">
        <v>3516</v>
      </c>
      <c r="J989" s="0" t="str">
        <f aca="false">IF(H989="Present",H989&amp;"_"&amp;I989,H989)</f>
        <v>Absent</v>
      </c>
    </row>
    <row r="990" customFormat="false" ht="14.25" hidden="false" customHeight="false" outlineLevel="0" collapsed="false">
      <c r="A990" s="0" t="s">
        <v>251</v>
      </c>
      <c r="B990" s="64" t="n">
        <f aca="false">VLOOKUP(A990,SampleData!A$1:E$220,4,FALSE())</f>
        <v>55.481096</v>
      </c>
      <c r="C990" s="64" t="n">
        <f aca="false">VLOOKUP(A990,SampleData!A$1:E$220,5,FALSE())</f>
        <v>12.16509</v>
      </c>
      <c r="D990" s="66" t="s">
        <v>3521</v>
      </c>
      <c r="E990" s="64" t="s">
        <v>208</v>
      </c>
      <c r="F990" s="0" t="s">
        <v>704</v>
      </c>
      <c r="G990" s="0" t="s">
        <v>735</v>
      </c>
      <c r="H990" s="0" t="s">
        <v>3515</v>
      </c>
      <c r="I990" s="0" t="s">
        <v>3516</v>
      </c>
      <c r="J990" s="0" t="str">
        <f aca="false">IF(H990="Present",H990&amp;"_"&amp;I990,H990)</f>
        <v>Absent</v>
      </c>
    </row>
    <row r="991" customFormat="false" ht="14.25" hidden="false" customHeight="false" outlineLevel="0" collapsed="false">
      <c r="A991" s="0" t="s">
        <v>251</v>
      </c>
      <c r="B991" s="64" t="n">
        <f aca="false">VLOOKUP(A991,SampleData!A$1:E$220,4,FALSE())</f>
        <v>55.481096</v>
      </c>
      <c r="C991" s="64" t="n">
        <f aca="false">VLOOKUP(A991,SampleData!A$1:E$220,5,FALSE())</f>
        <v>12.16509</v>
      </c>
      <c r="D991" s="66" t="s">
        <v>3522</v>
      </c>
      <c r="E991" s="64" t="s">
        <v>3523</v>
      </c>
      <c r="F991" s="0" t="s">
        <v>708</v>
      </c>
      <c r="G991" s="0" t="s">
        <v>735</v>
      </c>
      <c r="H991" s="0" t="s">
        <v>3515</v>
      </c>
      <c r="I991" s="0" t="s">
        <v>3516</v>
      </c>
      <c r="J991" s="0" t="str">
        <f aca="false">IF(H991="Present",H991&amp;"_"&amp;I991,H991)</f>
        <v>Absent</v>
      </c>
    </row>
    <row r="992" customFormat="false" ht="14.25" hidden="false" customHeight="false" outlineLevel="0" collapsed="false">
      <c r="A992" s="0" t="s">
        <v>251</v>
      </c>
      <c r="B992" s="64" t="n">
        <f aca="false">VLOOKUP(A992,SampleData!A$1:E$220,4,FALSE())</f>
        <v>55.481096</v>
      </c>
      <c r="C992" s="64" t="n">
        <f aca="false">VLOOKUP(A992,SampleData!A$1:E$220,5,FALSE())</f>
        <v>12.16509</v>
      </c>
      <c r="D992" s="66" t="s">
        <v>3522</v>
      </c>
      <c r="E992" s="64" t="s">
        <v>3523</v>
      </c>
      <c r="F992" s="0" t="s">
        <v>708</v>
      </c>
      <c r="G992" s="0" t="s">
        <v>735</v>
      </c>
      <c r="H992" s="0" t="s">
        <v>3515</v>
      </c>
      <c r="I992" s="0" t="s">
        <v>3516</v>
      </c>
      <c r="J992" s="0" t="str">
        <f aca="false">IF(H992="Present",H992&amp;"_"&amp;I992,H992)</f>
        <v>Absent</v>
      </c>
    </row>
    <row r="993" customFormat="false" ht="14.25" hidden="false" customHeight="false" outlineLevel="0" collapsed="false">
      <c r="A993" s="0" t="s">
        <v>251</v>
      </c>
      <c r="B993" s="64" t="n">
        <f aca="false">VLOOKUP(A993,SampleData!A$1:E$220,4,FALSE())</f>
        <v>55.481096</v>
      </c>
      <c r="C993" s="64" t="n">
        <f aca="false">VLOOKUP(A993,SampleData!A$1:E$220,5,FALSE())</f>
        <v>12.16509</v>
      </c>
      <c r="D993" s="66" t="s">
        <v>3524</v>
      </c>
      <c r="E993" s="64" t="s">
        <v>3525</v>
      </c>
      <c r="F993" s="0" t="s">
        <v>699</v>
      </c>
      <c r="G993" s="0" t="s">
        <v>735</v>
      </c>
      <c r="H993" s="0" t="s">
        <v>3515</v>
      </c>
      <c r="I993" s="0" t="s">
        <v>3516</v>
      </c>
      <c r="J993" s="0" t="str">
        <f aca="false">IF(H993="Present",H993&amp;"_"&amp;I993,H993)</f>
        <v>Absent</v>
      </c>
    </row>
    <row r="994" customFormat="false" ht="14.25" hidden="false" customHeight="false" outlineLevel="0" collapsed="false">
      <c r="A994" s="0" t="s">
        <v>251</v>
      </c>
      <c r="B994" s="64" t="n">
        <f aca="false">VLOOKUP(A994,SampleData!A$1:E$220,4,FALSE())</f>
        <v>55.481096</v>
      </c>
      <c r="C994" s="64" t="n">
        <f aca="false">VLOOKUP(A994,SampleData!A$1:E$220,5,FALSE())</f>
        <v>12.16509</v>
      </c>
      <c r="D994" s="66" t="s">
        <v>229</v>
      </c>
      <c r="E994" s="0" t="s">
        <v>199</v>
      </c>
      <c r="F994" s="0" t="s">
        <v>199</v>
      </c>
      <c r="G994" s="0" t="s">
        <v>3514</v>
      </c>
      <c r="H994" s="0" t="s">
        <v>3515</v>
      </c>
      <c r="I994" s="0" t="s">
        <v>3516</v>
      </c>
      <c r="J994" s="0" t="str">
        <f aca="false">IF(H994="Present",H994&amp;"_"&amp;I994,H994)</f>
        <v>Absent</v>
      </c>
    </row>
    <row r="995" customFormat="false" ht="14.25" hidden="false" customHeight="false" outlineLevel="0" collapsed="false">
      <c r="A995" s="0" t="s">
        <v>251</v>
      </c>
      <c r="B995" s="64" t="n">
        <f aca="false">VLOOKUP(A995,SampleData!A$1:E$220,4,FALSE())</f>
        <v>55.481096</v>
      </c>
      <c r="C995" s="64" t="n">
        <f aca="false">VLOOKUP(A995,SampleData!A$1:E$220,5,FALSE())</f>
        <v>12.16509</v>
      </c>
      <c r="D995" s="66" t="s">
        <v>229</v>
      </c>
      <c r="E995" s="0" t="s">
        <v>199</v>
      </c>
      <c r="F995" s="0" t="s">
        <v>199</v>
      </c>
      <c r="G995" s="0" t="s">
        <v>3514</v>
      </c>
      <c r="H995" s="0" t="s">
        <v>3515</v>
      </c>
      <c r="I995" s="0" t="s">
        <v>3516</v>
      </c>
      <c r="J995" s="0" t="str">
        <f aca="false">IF(H995="Present",H995&amp;"_"&amp;I995,H995)</f>
        <v>Absent</v>
      </c>
    </row>
    <row r="996" customFormat="false" ht="14.25" hidden="false" customHeight="false" outlineLevel="0" collapsed="false">
      <c r="A996" s="0" t="s">
        <v>251</v>
      </c>
      <c r="B996" s="64" t="n">
        <f aca="false">VLOOKUP(A996,SampleData!A$1:E$220,4,FALSE())</f>
        <v>55.481096</v>
      </c>
      <c r="C996" s="64" t="n">
        <f aca="false">VLOOKUP(A996,SampleData!A$1:E$220,5,FALSE())</f>
        <v>12.16509</v>
      </c>
      <c r="D996" s="66" t="s">
        <v>3526</v>
      </c>
      <c r="E996" s="0" t="s">
        <v>385</v>
      </c>
      <c r="F996" s="0" t="s">
        <v>385</v>
      </c>
      <c r="G996" s="0" t="s">
        <v>3514</v>
      </c>
      <c r="H996" s="0" t="s">
        <v>3515</v>
      </c>
      <c r="I996" s="0" t="s">
        <v>3516</v>
      </c>
      <c r="J996" s="0" t="str">
        <f aca="false">IF(H996="Present",H996&amp;"_"&amp;I996,H996)</f>
        <v>Absent</v>
      </c>
    </row>
    <row r="997" customFormat="false" ht="14.25" hidden="false" customHeight="false" outlineLevel="0" collapsed="false">
      <c r="A997" s="0" t="s">
        <v>251</v>
      </c>
      <c r="B997" s="64" t="n">
        <f aca="false">VLOOKUP(A997,SampleData!A$1:E$220,4,FALSE())</f>
        <v>55.481096</v>
      </c>
      <c r="C997" s="64" t="n">
        <f aca="false">VLOOKUP(A997,SampleData!A$1:E$220,5,FALSE())</f>
        <v>12.16509</v>
      </c>
      <c r="D997" s="66" t="s">
        <v>3527</v>
      </c>
      <c r="E997" s="64" t="s">
        <v>74</v>
      </c>
      <c r="F997" s="0" t="s">
        <v>701</v>
      </c>
      <c r="G997" s="0" t="s">
        <v>735</v>
      </c>
      <c r="H997" s="0" t="s">
        <v>3515</v>
      </c>
      <c r="I997" s="0" t="s">
        <v>3516</v>
      </c>
      <c r="J997" s="0" t="str">
        <f aca="false">IF(H997="Present",H997&amp;"_"&amp;I997,H997)</f>
        <v>Absent</v>
      </c>
    </row>
    <row r="998" customFormat="false" ht="14.25" hidden="false" customHeight="false" outlineLevel="0" collapsed="false">
      <c r="A998" s="0" t="s">
        <v>251</v>
      </c>
      <c r="B998" s="64" t="n">
        <f aca="false">VLOOKUP(A998,SampleData!A$1:E$220,4,FALSE())</f>
        <v>55.481096</v>
      </c>
      <c r="C998" s="64" t="n">
        <f aca="false">VLOOKUP(A998,SampleData!A$1:E$220,5,FALSE())</f>
        <v>12.16509</v>
      </c>
      <c r="D998" s="66" t="s">
        <v>3528</v>
      </c>
      <c r="E998" s="64" t="s">
        <v>177</v>
      </c>
      <c r="F998" s="0" t="s">
        <v>3529</v>
      </c>
      <c r="G998" s="0" t="s">
        <v>735</v>
      </c>
      <c r="H998" s="0" t="s">
        <v>3515</v>
      </c>
      <c r="I998" s="0" t="s">
        <v>3516</v>
      </c>
      <c r="J998" s="0" t="str">
        <f aca="false">IF(H998="Present",H998&amp;"_"&amp;I998,H998)</f>
        <v>Absent</v>
      </c>
    </row>
    <row r="999" customFormat="false" ht="14.25" hidden="false" customHeight="false" outlineLevel="0" collapsed="false">
      <c r="A999" s="0" t="s">
        <v>251</v>
      </c>
      <c r="B999" s="64" t="n">
        <f aca="false">VLOOKUP(A999,SampleData!A$1:E$220,4,FALSE())</f>
        <v>55.481096</v>
      </c>
      <c r="C999" s="64" t="n">
        <f aca="false">VLOOKUP(A999,SampleData!A$1:E$220,5,FALSE())</f>
        <v>12.16509</v>
      </c>
      <c r="D999" s="66" t="s">
        <v>3528</v>
      </c>
      <c r="E999" s="64" t="s">
        <v>177</v>
      </c>
      <c r="F999" s="0" t="s">
        <v>3529</v>
      </c>
      <c r="G999" s="0" t="s">
        <v>735</v>
      </c>
      <c r="H999" s="0" t="s">
        <v>3515</v>
      </c>
      <c r="I999" s="0" t="s">
        <v>3516</v>
      </c>
      <c r="J999" s="0" t="str">
        <f aca="false">IF(H999="Present",H999&amp;"_"&amp;I999,H999)</f>
        <v>Absent</v>
      </c>
    </row>
    <row r="1000" customFormat="false" ht="14.25" hidden="false" customHeight="false" outlineLevel="0" collapsed="false">
      <c r="A1000" s="0" t="s">
        <v>251</v>
      </c>
      <c r="B1000" s="64" t="n">
        <f aca="false">VLOOKUP(A1000,SampleData!A$1:E$220,4,FALSE())</f>
        <v>55.481096</v>
      </c>
      <c r="C1000" s="64" t="n">
        <f aca="false">VLOOKUP(A1000,SampleData!A$1:E$220,5,FALSE())</f>
        <v>12.16509</v>
      </c>
      <c r="D1000" s="66" t="s">
        <v>3530</v>
      </c>
      <c r="E1000" s="64" t="s">
        <v>3531</v>
      </c>
      <c r="F1000" s="0" t="s">
        <v>700</v>
      </c>
      <c r="G1000" s="0" t="s">
        <v>3514</v>
      </c>
      <c r="H1000" s="0" t="s">
        <v>3515</v>
      </c>
      <c r="I1000" s="0" t="s">
        <v>3516</v>
      </c>
      <c r="J1000" s="0" t="str">
        <f aca="false">IF(H1000="Present",H1000&amp;"_"&amp;I1000,H1000)</f>
        <v>Absent</v>
      </c>
    </row>
    <row r="1001" customFormat="false" ht="14.25" hidden="false" customHeight="false" outlineLevel="0" collapsed="false">
      <c r="A1001" s="0" t="s">
        <v>251</v>
      </c>
      <c r="B1001" s="64" t="n">
        <f aca="false">VLOOKUP(A1001,SampleData!A$1:E$220,4,FALSE())</f>
        <v>55.481096</v>
      </c>
      <c r="C1001" s="64" t="n">
        <f aca="false">VLOOKUP(A1001,SampleData!A$1:E$220,5,FALSE())</f>
        <v>12.16509</v>
      </c>
      <c r="D1001" s="66" t="s">
        <v>3532</v>
      </c>
      <c r="E1001" s="64" t="s">
        <v>353</v>
      </c>
      <c r="F1001" s="0" t="s">
        <v>696</v>
      </c>
      <c r="G1001" s="0" t="s">
        <v>3514</v>
      </c>
      <c r="H1001" s="0" t="s">
        <v>3515</v>
      </c>
      <c r="I1001" s="0" t="s">
        <v>3516</v>
      </c>
      <c r="J1001" s="0" t="str">
        <f aca="false">IF(H1001="Present",H1001&amp;"_"&amp;I1001,H1001)</f>
        <v>Absent</v>
      </c>
    </row>
    <row r="1002" customFormat="false" ht="14.25" hidden="false" customHeight="false" outlineLevel="0" collapsed="false">
      <c r="A1002" s="0" t="s">
        <v>251</v>
      </c>
      <c r="B1002" s="64" t="n">
        <f aca="false">VLOOKUP(A1002,SampleData!A$1:E$220,4,FALSE())</f>
        <v>55.481096</v>
      </c>
      <c r="C1002" s="64" t="n">
        <f aca="false">VLOOKUP(A1002,SampleData!A$1:E$220,5,FALSE())</f>
        <v>12.16509</v>
      </c>
      <c r="D1002" s="66" t="s">
        <v>3532</v>
      </c>
      <c r="E1002" s="64" t="s">
        <v>353</v>
      </c>
      <c r="F1002" s="0" t="s">
        <v>696</v>
      </c>
      <c r="G1002" s="0" t="s">
        <v>3514</v>
      </c>
      <c r="H1002" s="0" t="s">
        <v>3515</v>
      </c>
      <c r="I1002" s="0" t="s">
        <v>3516</v>
      </c>
      <c r="J1002" s="0" t="str">
        <f aca="false">IF(H1002="Present",H1002&amp;"_"&amp;I1002,H1002)</f>
        <v>Absent</v>
      </c>
    </row>
    <row r="1003" customFormat="false" ht="14.25" hidden="false" customHeight="false" outlineLevel="0" collapsed="false">
      <c r="A1003" s="0" t="s">
        <v>251</v>
      </c>
      <c r="B1003" s="64" t="n">
        <f aca="false">VLOOKUP(A1003,SampleData!A$1:E$220,4,FALSE())</f>
        <v>55.481096</v>
      </c>
      <c r="C1003" s="64" t="n">
        <f aca="false">VLOOKUP(A1003,SampleData!A$1:E$220,5,FALSE())</f>
        <v>12.16509</v>
      </c>
      <c r="D1003" s="66" t="s">
        <v>3534</v>
      </c>
      <c r="E1003" s="64" t="s">
        <v>62</v>
      </c>
      <c r="F1003" s="0" t="s">
        <v>702</v>
      </c>
      <c r="G1003" s="0" t="s">
        <v>735</v>
      </c>
      <c r="H1003" s="0" t="s">
        <v>3515</v>
      </c>
      <c r="I1003" s="0" t="s">
        <v>3516</v>
      </c>
      <c r="J1003" s="0" t="str">
        <f aca="false">IF(H1003="Present",H1003&amp;"_"&amp;I1003,H1003)</f>
        <v>Absent</v>
      </c>
    </row>
    <row r="1004" customFormat="false" ht="14.25" hidden="false" customHeight="false" outlineLevel="0" collapsed="false">
      <c r="A1004" s="0" t="s">
        <v>251</v>
      </c>
      <c r="B1004" s="64" t="n">
        <f aca="false">VLOOKUP(A1004,SampleData!A$1:E$220,4,FALSE())</f>
        <v>55.481096</v>
      </c>
      <c r="C1004" s="64" t="n">
        <f aca="false">VLOOKUP(A1004,SampleData!A$1:E$220,5,FALSE())</f>
        <v>12.16509</v>
      </c>
      <c r="D1004" s="66" t="s">
        <v>3534</v>
      </c>
      <c r="E1004" s="64" t="s">
        <v>62</v>
      </c>
      <c r="F1004" s="0" t="s">
        <v>702</v>
      </c>
      <c r="G1004" s="0" t="s">
        <v>735</v>
      </c>
      <c r="H1004" s="0" t="s">
        <v>3515</v>
      </c>
      <c r="I1004" s="0" t="s">
        <v>3516</v>
      </c>
      <c r="J1004" s="0" t="str">
        <f aca="false">IF(H1004="Present",H1004&amp;"_"&amp;I1004,H1004)</f>
        <v>Absent</v>
      </c>
    </row>
    <row r="1005" customFormat="false" ht="14.25" hidden="false" customHeight="false" outlineLevel="0" collapsed="false">
      <c r="A1005" s="0" t="s">
        <v>251</v>
      </c>
      <c r="B1005" s="64" t="n">
        <f aca="false">VLOOKUP(A1005,SampleData!A$1:E$220,4,FALSE())</f>
        <v>55.481096</v>
      </c>
      <c r="C1005" s="64" t="n">
        <f aca="false">VLOOKUP(A1005,SampleData!A$1:E$220,5,FALSE())</f>
        <v>12.16509</v>
      </c>
      <c r="D1005" s="66" t="s">
        <v>3536</v>
      </c>
      <c r="E1005" s="0" t="s">
        <v>705</v>
      </c>
      <c r="F1005" s="0" t="s">
        <v>705</v>
      </c>
      <c r="G1005" s="0" t="s">
        <v>735</v>
      </c>
      <c r="H1005" s="0" t="s">
        <v>3533</v>
      </c>
      <c r="I1005" s="0" t="s">
        <v>3535</v>
      </c>
      <c r="J1005" s="0" t="str">
        <f aca="false">IF(H1005="Present",H1005&amp;"_"&amp;I1005,H1005)</f>
        <v>Present_Ct&lt;41</v>
      </c>
    </row>
    <row r="1006" customFormat="false" ht="14.25" hidden="false" customHeight="false" outlineLevel="0" collapsed="false">
      <c r="A1006" s="0" t="s">
        <v>251</v>
      </c>
      <c r="B1006" s="64" t="n">
        <f aca="false">VLOOKUP(A1006,SampleData!A$1:E$220,4,FALSE())</f>
        <v>55.481096</v>
      </c>
      <c r="C1006" s="64" t="n">
        <f aca="false">VLOOKUP(A1006,SampleData!A$1:E$220,5,FALSE())</f>
        <v>12.16509</v>
      </c>
      <c r="D1006" s="66" t="s">
        <v>3536</v>
      </c>
      <c r="E1006" s="0" t="s">
        <v>705</v>
      </c>
      <c r="F1006" s="0" t="s">
        <v>705</v>
      </c>
      <c r="G1006" s="0" t="s">
        <v>735</v>
      </c>
      <c r="H1006" s="0" t="s">
        <v>3533</v>
      </c>
      <c r="I1006" s="0" t="s">
        <v>3535</v>
      </c>
      <c r="J1006" s="0" t="str">
        <f aca="false">IF(H1006="Present",H1006&amp;"_"&amp;I1006,H1006)</f>
        <v>Present_Ct&lt;41</v>
      </c>
    </row>
    <row r="1007" customFormat="false" ht="14.25" hidden="false" customHeight="false" outlineLevel="0" collapsed="false">
      <c r="A1007" s="0" t="s">
        <v>251</v>
      </c>
      <c r="B1007" s="64" t="n">
        <f aca="false">VLOOKUP(A1007,SampleData!A$1:E$220,4,FALSE())</f>
        <v>55.481096</v>
      </c>
      <c r="C1007" s="64" t="n">
        <f aca="false">VLOOKUP(A1007,SampleData!A$1:E$220,5,FALSE())</f>
        <v>12.16509</v>
      </c>
      <c r="D1007" s="66" t="s">
        <v>3537</v>
      </c>
      <c r="E1007" s="0" t="s">
        <v>698</v>
      </c>
      <c r="F1007" s="0" t="s">
        <v>698</v>
      </c>
      <c r="G1007" s="0" t="s">
        <v>735</v>
      </c>
      <c r="H1007" s="0" t="s">
        <v>3533</v>
      </c>
      <c r="I1007" s="0" t="s">
        <v>3535</v>
      </c>
      <c r="J1007" s="0" t="str">
        <f aca="false">IF(H1007="Present",H1007&amp;"_"&amp;I1007,H1007)</f>
        <v>Present_Ct&lt;41</v>
      </c>
    </row>
    <row r="1008" customFormat="false" ht="14.25" hidden="false" customHeight="false" outlineLevel="0" collapsed="false">
      <c r="A1008" s="0" t="s">
        <v>251</v>
      </c>
      <c r="B1008" s="64" t="n">
        <f aca="false">VLOOKUP(A1008,SampleData!A$1:E$220,4,FALSE())</f>
        <v>55.481096</v>
      </c>
      <c r="C1008" s="64" t="n">
        <f aca="false">VLOOKUP(A1008,SampleData!A$1:E$220,5,FALSE())</f>
        <v>12.16509</v>
      </c>
      <c r="D1008" s="66" t="s">
        <v>3537</v>
      </c>
      <c r="E1008" s="0" t="s">
        <v>698</v>
      </c>
      <c r="F1008" s="0" t="s">
        <v>698</v>
      </c>
      <c r="G1008" s="0" t="s">
        <v>735</v>
      </c>
      <c r="H1008" s="0" t="s">
        <v>3515</v>
      </c>
      <c r="I1008" s="0" t="s">
        <v>3516</v>
      </c>
      <c r="J1008" s="0" t="str">
        <f aca="false">IF(H1008="Present",H1008&amp;"_"&amp;I1008,H1008)</f>
        <v>Absent</v>
      </c>
    </row>
    <row r="1009" customFormat="false" ht="14.25" hidden="false" customHeight="false" outlineLevel="0" collapsed="false">
      <c r="A1009" s="0" t="s">
        <v>251</v>
      </c>
      <c r="B1009" s="64" t="n">
        <f aca="false">VLOOKUP(A1009,SampleData!A$1:E$220,4,FALSE())</f>
        <v>55.481096</v>
      </c>
      <c r="C1009" s="64" t="n">
        <f aca="false">VLOOKUP(A1009,SampleData!A$1:E$220,5,FALSE())</f>
        <v>12.16509</v>
      </c>
      <c r="D1009" s="66" t="s">
        <v>3538</v>
      </c>
      <c r="E1009" s="64" t="s">
        <v>3539</v>
      </c>
      <c r="F1009" s="0" t="s">
        <v>706</v>
      </c>
      <c r="G1009" s="0" t="s">
        <v>3514</v>
      </c>
      <c r="H1009" s="0" t="s">
        <v>3515</v>
      </c>
      <c r="I1009" s="0" t="s">
        <v>3516</v>
      </c>
      <c r="J1009" s="0" t="str">
        <f aca="false">IF(H1009="Present",H1009&amp;"_"&amp;I1009,H1009)</f>
        <v>Absent</v>
      </c>
    </row>
    <row r="1010" customFormat="false" ht="14.25" hidden="false" customHeight="false" outlineLevel="0" collapsed="false">
      <c r="A1010" s="0" t="s">
        <v>251</v>
      </c>
      <c r="B1010" s="64" t="n">
        <f aca="false">VLOOKUP(A1010,SampleData!A$1:E$220,4,FALSE())</f>
        <v>55.481096</v>
      </c>
      <c r="C1010" s="64" t="n">
        <f aca="false">VLOOKUP(A1010,SampleData!A$1:E$220,5,FALSE())</f>
        <v>12.16509</v>
      </c>
      <c r="D1010" s="66" t="s">
        <v>3512</v>
      </c>
      <c r="E1010" s="64" t="s">
        <v>3513</v>
      </c>
      <c r="F1010" s="0" t="s">
        <v>703</v>
      </c>
      <c r="G1010" s="0" t="s">
        <v>735</v>
      </c>
      <c r="H1010" s="0" t="s">
        <v>3515</v>
      </c>
      <c r="I1010" s="0" t="s">
        <v>3516</v>
      </c>
      <c r="J1010" s="0" t="str">
        <f aca="false">IF(H1010="Present",H1010&amp;"_"&amp;I1010,H1010)</f>
        <v>Absent</v>
      </c>
    </row>
    <row r="1011" customFormat="false" ht="14.25" hidden="false" customHeight="false" outlineLevel="0" collapsed="false">
      <c r="A1011" s="0" t="s">
        <v>251</v>
      </c>
      <c r="B1011" s="64" t="n">
        <f aca="false">VLOOKUP(A1011,SampleData!A$1:E$220,4,FALSE())</f>
        <v>55.481096</v>
      </c>
      <c r="C1011" s="64" t="n">
        <f aca="false">VLOOKUP(A1011,SampleData!A$1:E$220,5,FALSE())</f>
        <v>12.16509</v>
      </c>
      <c r="D1011" s="66" t="s">
        <v>3517</v>
      </c>
      <c r="E1011" s="64" t="s">
        <v>636</v>
      </c>
      <c r="F1011" s="0" t="s">
        <v>709</v>
      </c>
      <c r="G1011" s="0" t="s">
        <v>735</v>
      </c>
      <c r="H1011" s="0" t="s">
        <v>3515</v>
      </c>
      <c r="I1011" s="0" t="s">
        <v>3516</v>
      </c>
      <c r="J1011" s="0" t="str">
        <f aca="false">IF(H1011="Present",H1011&amp;"_"&amp;I1011,H1011)</f>
        <v>Absent</v>
      </c>
    </row>
    <row r="1012" customFormat="false" ht="14.25" hidden="false" customHeight="false" outlineLevel="0" collapsed="false">
      <c r="A1012" s="0" t="s">
        <v>251</v>
      </c>
      <c r="B1012" s="64" t="n">
        <f aca="false">VLOOKUP(A1012,SampleData!A$1:E$220,4,FALSE())</f>
        <v>55.481096</v>
      </c>
      <c r="C1012" s="64" t="n">
        <f aca="false">VLOOKUP(A1012,SampleData!A$1:E$220,5,FALSE())</f>
        <v>12.16509</v>
      </c>
      <c r="D1012" s="66" t="s">
        <v>3518</v>
      </c>
      <c r="E1012" s="0" t="s">
        <v>710</v>
      </c>
      <c r="F1012" s="0" t="s">
        <v>710</v>
      </c>
      <c r="G1012" s="0" t="s">
        <v>3514</v>
      </c>
      <c r="H1012" s="0" t="s">
        <v>3515</v>
      </c>
      <c r="I1012" s="0" t="s">
        <v>3516</v>
      </c>
      <c r="J1012" s="0" t="str">
        <f aca="false">IF(H1012="Present",H1012&amp;"_"&amp;I1012,H1012)</f>
        <v>Absent</v>
      </c>
    </row>
    <row r="1013" customFormat="false" ht="14.25" hidden="false" customHeight="false" outlineLevel="0" collapsed="false">
      <c r="A1013" s="0" t="s">
        <v>251</v>
      </c>
      <c r="B1013" s="64" t="n">
        <f aca="false">VLOOKUP(A1013,SampleData!A$1:E$220,4,FALSE())</f>
        <v>55.481096</v>
      </c>
      <c r="C1013" s="64" t="n">
        <f aca="false">VLOOKUP(A1013,SampleData!A$1:E$220,5,FALSE())</f>
        <v>12.16509</v>
      </c>
      <c r="D1013" s="66" t="s">
        <v>3519</v>
      </c>
      <c r="E1013" s="64" t="s">
        <v>3520</v>
      </c>
      <c r="F1013" s="0" t="s">
        <v>697</v>
      </c>
      <c r="G1013" s="0" t="s">
        <v>3514</v>
      </c>
      <c r="H1013" s="0" t="s">
        <v>3515</v>
      </c>
      <c r="I1013" s="0" t="s">
        <v>3516</v>
      </c>
      <c r="J1013" s="0" t="str">
        <f aca="false">IF(H1013="Present",H1013&amp;"_"&amp;I1013,H1013)</f>
        <v>Absent</v>
      </c>
    </row>
    <row r="1014" customFormat="false" ht="14.25" hidden="false" customHeight="false" outlineLevel="0" collapsed="false">
      <c r="A1014" s="0" t="s">
        <v>251</v>
      </c>
      <c r="B1014" s="64" t="n">
        <f aca="false">VLOOKUP(A1014,SampleData!A$1:E$220,4,FALSE())</f>
        <v>55.481096</v>
      </c>
      <c r="C1014" s="64" t="n">
        <f aca="false">VLOOKUP(A1014,SampleData!A$1:E$220,5,FALSE())</f>
        <v>12.16509</v>
      </c>
      <c r="D1014" s="66" t="s">
        <v>3521</v>
      </c>
      <c r="E1014" s="64" t="s">
        <v>208</v>
      </c>
      <c r="F1014" s="0" t="s">
        <v>704</v>
      </c>
      <c r="G1014" s="0" t="s">
        <v>735</v>
      </c>
      <c r="H1014" s="0" t="s">
        <v>3515</v>
      </c>
      <c r="I1014" s="0" t="s">
        <v>3516</v>
      </c>
      <c r="J1014" s="0" t="str">
        <f aca="false">IF(H1014="Present",H1014&amp;"_"&amp;I1014,H1014)</f>
        <v>Absent</v>
      </c>
    </row>
    <row r="1015" customFormat="false" ht="14.25" hidden="false" customHeight="false" outlineLevel="0" collapsed="false">
      <c r="A1015" s="0" t="s">
        <v>251</v>
      </c>
      <c r="B1015" s="64" t="n">
        <f aca="false">VLOOKUP(A1015,SampleData!A$1:E$220,4,FALSE())</f>
        <v>55.481096</v>
      </c>
      <c r="C1015" s="64" t="n">
        <f aca="false">VLOOKUP(A1015,SampleData!A$1:E$220,5,FALSE())</f>
        <v>12.16509</v>
      </c>
      <c r="D1015" s="66" t="s">
        <v>3524</v>
      </c>
      <c r="E1015" s="64" t="s">
        <v>3525</v>
      </c>
      <c r="F1015" s="0" t="s">
        <v>699</v>
      </c>
      <c r="G1015" s="0" t="s">
        <v>735</v>
      </c>
      <c r="H1015" s="0" t="s">
        <v>3515</v>
      </c>
      <c r="I1015" s="0" t="s">
        <v>3516</v>
      </c>
      <c r="J1015" s="0" t="str">
        <f aca="false">IF(H1015="Present",H1015&amp;"_"&amp;I1015,H1015)</f>
        <v>Absent</v>
      </c>
    </row>
    <row r="1016" customFormat="false" ht="14.25" hidden="false" customHeight="false" outlineLevel="0" collapsed="false">
      <c r="A1016" s="0" t="s">
        <v>251</v>
      </c>
      <c r="B1016" s="64" t="n">
        <f aca="false">VLOOKUP(A1016,SampleData!A$1:E$220,4,FALSE())</f>
        <v>55.481096</v>
      </c>
      <c r="C1016" s="64" t="n">
        <f aca="false">VLOOKUP(A1016,SampleData!A$1:E$220,5,FALSE())</f>
        <v>12.16509</v>
      </c>
      <c r="D1016" s="66" t="s">
        <v>3526</v>
      </c>
      <c r="E1016" s="0" t="s">
        <v>385</v>
      </c>
      <c r="F1016" s="0" t="s">
        <v>385</v>
      </c>
      <c r="G1016" s="0" t="s">
        <v>3514</v>
      </c>
      <c r="H1016" s="0" t="s">
        <v>3515</v>
      </c>
      <c r="I1016" s="0" t="s">
        <v>3516</v>
      </c>
      <c r="J1016" s="0" t="str">
        <f aca="false">IF(H1016="Present",H1016&amp;"_"&amp;I1016,H1016)</f>
        <v>Absent</v>
      </c>
    </row>
    <row r="1017" customFormat="false" ht="14.25" hidden="false" customHeight="false" outlineLevel="0" collapsed="false">
      <c r="A1017" s="0" t="s">
        <v>251</v>
      </c>
      <c r="B1017" s="64" t="n">
        <f aca="false">VLOOKUP(A1017,SampleData!A$1:E$220,4,FALSE())</f>
        <v>55.481096</v>
      </c>
      <c r="C1017" s="64" t="n">
        <f aca="false">VLOOKUP(A1017,SampleData!A$1:E$220,5,FALSE())</f>
        <v>12.16509</v>
      </c>
      <c r="D1017" s="66" t="s">
        <v>3527</v>
      </c>
      <c r="E1017" s="64" t="s">
        <v>74</v>
      </c>
      <c r="F1017" s="0" t="s">
        <v>701</v>
      </c>
      <c r="G1017" s="0" t="s">
        <v>735</v>
      </c>
      <c r="H1017" s="0" t="s">
        <v>3515</v>
      </c>
      <c r="I1017" s="0" t="s">
        <v>3516</v>
      </c>
      <c r="J1017" s="0" t="str">
        <f aca="false">IF(H1017="Present",H1017&amp;"_"&amp;I1017,H1017)</f>
        <v>Absent</v>
      </c>
    </row>
    <row r="1018" customFormat="false" ht="14.25" hidden="false" customHeight="false" outlineLevel="0" collapsed="false">
      <c r="A1018" s="0" t="s">
        <v>251</v>
      </c>
      <c r="B1018" s="64" t="n">
        <f aca="false">VLOOKUP(A1018,SampleData!A$1:E$220,4,FALSE())</f>
        <v>55.481096</v>
      </c>
      <c r="C1018" s="64" t="n">
        <f aca="false">VLOOKUP(A1018,SampleData!A$1:E$220,5,FALSE())</f>
        <v>12.16509</v>
      </c>
      <c r="D1018" s="66" t="s">
        <v>3530</v>
      </c>
      <c r="E1018" s="64" t="s">
        <v>3531</v>
      </c>
      <c r="F1018" s="0" t="s">
        <v>700</v>
      </c>
      <c r="G1018" s="0" t="s">
        <v>3514</v>
      </c>
      <c r="H1018" s="0" t="s">
        <v>3515</v>
      </c>
      <c r="I1018" s="0" t="s">
        <v>3516</v>
      </c>
      <c r="J1018" s="0" t="str">
        <f aca="false">IF(H1018="Present",H1018&amp;"_"&amp;I1018,H1018)</f>
        <v>Absent</v>
      </c>
    </row>
    <row r="1019" customFormat="false" ht="14.25" hidden="false" customHeight="false" outlineLevel="0" collapsed="false">
      <c r="A1019" s="0" t="s">
        <v>251</v>
      </c>
      <c r="B1019" s="64" t="n">
        <f aca="false">VLOOKUP(A1019,SampleData!A$1:E$220,4,FALSE())</f>
        <v>55.481096</v>
      </c>
      <c r="C1019" s="64" t="n">
        <f aca="false">VLOOKUP(A1019,SampleData!A$1:E$220,5,FALSE())</f>
        <v>12.16509</v>
      </c>
      <c r="D1019" s="66" t="s">
        <v>3538</v>
      </c>
      <c r="E1019" s="64" t="s">
        <v>3539</v>
      </c>
      <c r="F1019" s="0" t="s">
        <v>706</v>
      </c>
      <c r="G1019" s="0" t="s">
        <v>3514</v>
      </c>
      <c r="H1019" s="0" t="s">
        <v>3515</v>
      </c>
      <c r="I1019" s="0" t="s">
        <v>3516</v>
      </c>
      <c r="J1019" s="0" t="str">
        <f aca="false">IF(H1019="Present",H1019&amp;"_"&amp;I1019,H1019)</f>
        <v>Absent</v>
      </c>
    </row>
    <row r="1020" customFormat="false" ht="14.25" hidden="false" customHeight="false" outlineLevel="0" collapsed="false">
      <c r="A1020" s="0" t="s">
        <v>259</v>
      </c>
      <c r="B1020" s="64" t="n">
        <f aca="false">VLOOKUP(A1020,SampleData!A$1:E$220,4,FALSE())</f>
        <v>55.897023</v>
      </c>
      <c r="C1020" s="64" t="n">
        <f aca="false">VLOOKUP(A1020,SampleData!A$1:E$220,5,FALSE())</f>
        <v>12.476593</v>
      </c>
      <c r="D1020" s="66" t="s">
        <v>3512</v>
      </c>
      <c r="E1020" s="64" t="s">
        <v>3513</v>
      </c>
      <c r="F1020" s="0" t="s">
        <v>703</v>
      </c>
      <c r="G1020" s="0" t="s">
        <v>3514</v>
      </c>
      <c r="H1020" s="0" t="s">
        <v>3515</v>
      </c>
      <c r="I1020" s="0" t="s">
        <v>3516</v>
      </c>
      <c r="J1020" s="0" t="str">
        <f aca="false">IF(H1020="Present",H1020&amp;"_"&amp;I1020,H1020)</f>
        <v>Absent</v>
      </c>
    </row>
    <row r="1021" customFormat="false" ht="14.25" hidden="false" customHeight="false" outlineLevel="0" collapsed="false">
      <c r="A1021" s="0" t="s">
        <v>259</v>
      </c>
      <c r="B1021" s="64" t="n">
        <f aca="false">VLOOKUP(A1021,SampleData!A$1:E$220,4,FALSE())</f>
        <v>55.897023</v>
      </c>
      <c r="C1021" s="64" t="n">
        <f aca="false">VLOOKUP(A1021,SampleData!A$1:E$220,5,FALSE())</f>
        <v>12.476593</v>
      </c>
      <c r="D1021" s="66" t="s">
        <v>3517</v>
      </c>
      <c r="E1021" s="64" t="s">
        <v>636</v>
      </c>
      <c r="F1021" s="0" t="s">
        <v>709</v>
      </c>
      <c r="G1021" s="0" t="s">
        <v>735</v>
      </c>
      <c r="H1021" s="0" t="s">
        <v>3515</v>
      </c>
      <c r="I1021" s="0" t="s">
        <v>3516</v>
      </c>
      <c r="J1021" s="0" t="str">
        <f aca="false">IF(H1021="Present",H1021&amp;"_"&amp;I1021,H1021)</f>
        <v>Absent</v>
      </c>
    </row>
    <row r="1022" customFormat="false" ht="14.25" hidden="false" customHeight="false" outlineLevel="0" collapsed="false">
      <c r="A1022" s="0" t="s">
        <v>259</v>
      </c>
      <c r="B1022" s="64" t="n">
        <f aca="false">VLOOKUP(A1022,SampleData!A$1:E$220,4,FALSE())</f>
        <v>55.897023</v>
      </c>
      <c r="C1022" s="64" t="n">
        <f aca="false">VLOOKUP(A1022,SampleData!A$1:E$220,5,FALSE())</f>
        <v>12.476593</v>
      </c>
      <c r="D1022" s="66" t="s">
        <v>3518</v>
      </c>
      <c r="E1022" s="0" t="s">
        <v>710</v>
      </c>
      <c r="F1022" s="0" t="s">
        <v>710</v>
      </c>
      <c r="G1022" s="0" t="s">
        <v>3514</v>
      </c>
      <c r="H1022" s="0" t="s">
        <v>3515</v>
      </c>
      <c r="I1022" s="0" t="s">
        <v>3516</v>
      </c>
      <c r="J1022" s="0" t="str">
        <f aca="false">IF(H1022="Present",H1022&amp;"_"&amp;I1022,H1022)</f>
        <v>Absent</v>
      </c>
    </row>
    <row r="1023" customFormat="false" ht="14.25" hidden="false" customHeight="false" outlineLevel="0" collapsed="false">
      <c r="A1023" s="0" t="s">
        <v>259</v>
      </c>
      <c r="B1023" s="64" t="n">
        <f aca="false">VLOOKUP(A1023,SampleData!A$1:E$220,4,FALSE())</f>
        <v>55.897023</v>
      </c>
      <c r="C1023" s="64" t="n">
        <f aca="false">VLOOKUP(A1023,SampleData!A$1:E$220,5,FALSE())</f>
        <v>12.476593</v>
      </c>
      <c r="D1023" s="66" t="s">
        <v>3519</v>
      </c>
      <c r="E1023" s="64" t="s">
        <v>3520</v>
      </c>
      <c r="F1023" s="0" t="s">
        <v>697</v>
      </c>
      <c r="G1023" s="0" t="s">
        <v>735</v>
      </c>
      <c r="H1023" s="0" t="s">
        <v>3515</v>
      </c>
      <c r="I1023" s="0" t="s">
        <v>3516</v>
      </c>
      <c r="J1023" s="0" t="str">
        <f aca="false">IF(H1023="Present",H1023&amp;"_"&amp;I1023,H1023)</f>
        <v>Absent</v>
      </c>
    </row>
    <row r="1024" customFormat="false" ht="14.25" hidden="false" customHeight="false" outlineLevel="0" collapsed="false">
      <c r="A1024" s="0" t="s">
        <v>259</v>
      </c>
      <c r="B1024" s="64" t="n">
        <f aca="false">VLOOKUP(A1024,SampleData!A$1:E$220,4,FALSE())</f>
        <v>55.897023</v>
      </c>
      <c r="C1024" s="64" t="n">
        <f aca="false">VLOOKUP(A1024,SampleData!A$1:E$220,5,FALSE())</f>
        <v>12.476593</v>
      </c>
      <c r="D1024" s="66" t="s">
        <v>3521</v>
      </c>
      <c r="E1024" s="64" t="s">
        <v>208</v>
      </c>
      <c r="F1024" s="0" t="s">
        <v>704</v>
      </c>
      <c r="G1024" s="0" t="s">
        <v>735</v>
      </c>
      <c r="H1024" s="0" t="s">
        <v>3515</v>
      </c>
      <c r="I1024" s="0" t="s">
        <v>3516</v>
      </c>
      <c r="J1024" s="0" t="str">
        <f aca="false">IF(H1024="Present",H1024&amp;"_"&amp;I1024,H1024)</f>
        <v>Absent</v>
      </c>
    </row>
    <row r="1025" customFormat="false" ht="14.25" hidden="false" customHeight="false" outlineLevel="0" collapsed="false">
      <c r="A1025" s="0" t="s">
        <v>259</v>
      </c>
      <c r="B1025" s="64" t="n">
        <f aca="false">VLOOKUP(A1025,SampleData!A$1:E$220,4,FALSE())</f>
        <v>55.897023</v>
      </c>
      <c r="C1025" s="64" t="n">
        <f aca="false">VLOOKUP(A1025,SampleData!A$1:E$220,5,FALSE())</f>
        <v>12.476593</v>
      </c>
      <c r="D1025" s="66" t="s">
        <v>3522</v>
      </c>
      <c r="E1025" s="64" t="s">
        <v>3523</v>
      </c>
      <c r="F1025" s="0" t="s">
        <v>708</v>
      </c>
      <c r="G1025" s="0" t="s">
        <v>3514</v>
      </c>
      <c r="H1025" s="0" t="s">
        <v>3515</v>
      </c>
      <c r="I1025" s="0" t="s">
        <v>3516</v>
      </c>
      <c r="J1025" s="0" t="str">
        <f aca="false">IF(H1025="Present",H1025&amp;"_"&amp;I1025,H1025)</f>
        <v>Absent</v>
      </c>
    </row>
    <row r="1026" customFormat="false" ht="14.25" hidden="false" customHeight="false" outlineLevel="0" collapsed="false">
      <c r="A1026" s="0" t="s">
        <v>259</v>
      </c>
      <c r="B1026" s="64" t="n">
        <f aca="false">VLOOKUP(A1026,SampleData!A$1:E$220,4,FALSE())</f>
        <v>55.897023</v>
      </c>
      <c r="C1026" s="64" t="n">
        <f aca="false">VLOOKUP(A1026,SampleData!A$1:E$220,5,FALSE())</f>
        <v>12.476593</v>
      </c>
      <c r="D1026" s="66" t="s">
        <v>3522</v>
      </c>
      <c r="E1026" s="64" t="s">
        <v>3523</v>
      </c>
      <c r="F1026" s="0" t="s">
        <v>708</v>
      </c>
      <c r="G1026" s="0" t="s">
        <v>3514</v>
      </c>
      <c r="H1026" s="0" t="s">
        <v>3515</v>
      </c>
      <c r="I1026" s="0" t="s">
        <v>3516</v>
      </c>
      <c r="J1026" s="0" t="str">
        <f aca="false">IF(H1026="Present",H1026&amp;"_"&amp;I1026,H1026)</f>
        <v>Absent</v>
      </c>
    </row>
    <row r="1027" customFormat="false" ht="14.25" hidden="false" customHeight="false" outlineLevel="0" collapsed="false">
      <c r="A1027" s="0" t="s">
        <v>259</v>
      </c>
      <c r="B1027" s="64" t="n">
        <f aca="false">VLOOKUP(A1027,SampleData!A$1:E$220,4,FALSE())</f>
        <v>55.897023</v>
      </c>
      <c r="C1027" s="64" t="n">
        <f aca="false">VLOOKUP(A1027,SampleData!A$1:E$220,5,FALSE())</f>
        <v>12.476593</v>
      </c>
      <c r="D1027" s="66" t="s">
        <v>3524</v>
      </c>
      <c r="E1027" s="64" t="s">
        <v>3525</v>
      </c>
      <c r="F1027" s="0" t="s">
        <v>699</v>
      </c>
      <c r="G1027" s="0" t="s">
        <v>735</v>
      </c>
      <c r="H1027" s="0" t="s">
        <v>3515</v>
      </c>
      <c r="I1027" s="0" t="s">
        <v>3516</v>
      </c>
      <c r="J1027" s="0" t="str">
        <f aca="false">IF(H1027="Present",H1027&amp;"_"&amp;I1027,H1027)</f>
        <v>Absent</v>
      </c>
    </row>
    <row r="1028" customFormat="false" ht="14.25" hidden="false" customHeight="false" outlineLevel="0" collapsed="false">
      <c r="A1028" s="0" t="s">
        <v>259</v>
      </c>
      <c r="B1028" s="64" t="n">
        <f aca="false">VLOOKUP(A1028,SampleData!A$1:E$220,4,FALSE())</f>
        <v>55.897023</v>
      </c>
      <c r="C1028" s="64" t="n">
        <f aca="false">VLOOKUP(A1028,SampleData!A$1:E$220,5,FALSE())</f>
        <v>12.476593</v>
      </c>
      <c r="D1028" s="66" t="s">
        <v>229</v>
      </c>
      <c r="E1028" s="0" t="s">
        <v>199</v>
      </c>
      <c r="F1028" s="0" t="s">
        <v>199</v>
      </c>
      <c r="G1028" s="0" t="s">
        <v>3514</v>
      </c>
      <c r="H1028" s="0" t="s">
        <v>3533</v>
      </c>
      <c r="I1028" s="0" t="s">
        <v>3535</v>
      </c>
      <c r="J1028" s="0" t="str">
        <f aca="false">IF(H1028="Present",H1028&amp;"_"&amp;I1028,H1028)</f>
        <v>Present_Ct&lt;41</v>
      </c>
    </row>
    <row r="1029" customFormat="false" ht="14.25" hidden="false" customHeight="false" outlineLevel="0" collapsed="false">
      <c r="A1029" s="0" t="s">
        <v>259</v>
      </c>
      <c r="B1029" s="64" t="n">
        <f aca="false">VLOOKUP(A1029,SampleData!A$1:E$220,4,FALSE())</f>
        <v>55.897023</v>
      </c>
      <c r="C1029" s="64" t="n">
        <f aca="false">VLOOKUP(A1029,SampleData!A$1:E$220,5,FALSE())</f>
        <v>12.476593</v>
      </c>
      <c r="D1029" s="66" t="s">
        <v>229</v>
      </c>
      <c r="E1029" s="0" t="s">
        <v>199</v>
      </c>
      <c r="F1029" s="0" t="s">
        <v>199</v>
      </c>
      <c r="G1029" s="0" t="s">
        <v>3514</v>
      </c>
      <c r="H1029" s="0" t="s">
        <v>3533</v>
      </c>
      <c r="I1029" s="0" t="s">
        <v>3535</v>
      </c>
      <c r="J1029" s="0" t="str">
        <f aca="false">IF(H1029="Present",H1029&amp;"_"&amp;I1029,H1029)</f>
        <v>Present_Ct&lt;41</v>
      </c>
    </row>
    <row r="1030" customFormat="false" ht="14.25" hidden="false" customHeight="false" outlineLevel="0" collapsed="false">
      <c r="A1030" s="0" t="s">
        <v>259</v>
      </c>
      <c r="B1030" s="64" t="n">
        <f aca="false">VLOOKUP(A1030,SampleData!A$1:E$220,4,FALSE())</f>
        <v>55.897023</v>
      </c>
      <c r="C1030" s="64" t="n">
        <f aca="false">VLOOKUP(A1030,SampleData!A$1:E$220,5,FALSE())</f>
        <v>12.476593</v>
      </c>
      <c r="D1030" s="66" t="s">
        <v>3526</v>
      </c>
      <c r="E1030" s="0" t="s">
        <v>385</v>
      </c>
      <c r="F1030" s="0" t="s">
        <v>385</v>
      </c>
      <c r="G1030" s="0" t="s">
        <v>3514</v>
      </c>
      <c r="H1030" s="0" t="s">
        <v>3515</v>
      </c>
      <c r="I1030" s="0" t="s">
        <v>3516</v>
      </c>
      <c r="J1030" s="0" t="str">
        <f aca="false">IF(H1030="Present",H1030&amp;"_"&amp;I1030,H1030)</f>
        <v>Absent</v>
      </c>
    </row>
    <row r="1031" customFormat="false" ht="14.25" hidden="false" customHeight="false" outlineLevel="0" collapsed="false">
      <c r="A1031" s="0" t="s">
        <v>259</v>
      </c>
      <c r="B1031" s="64" t="n">
        <f aca="false">VLOOKUP(A1031,SampleData!A$1:E$220,4,FALSE())</f>
        <v>55.897023</v>
      </c>
      <c r="C1031" s="64" t="n">
        <f aca="false">VLOOKUP(A1031,SampleData!A$1:E$220,5,FALSE())</f>
        <v>12.476593</v>
      </c>
      <c r="D1031" s="66" t="s">
        <v>3527</v>
      </c>
      <c r="E1031" s="64" t="s">
        <v>74</v>
      </c>
      <c r="F1031" s="0" t="s">
        <v>701</v>
      </c>
      <c r="G1031" s="0" t="s">
        <v>735</v>
      </c>
      <c r="H1031" s="0" t="s">
        <v>3515</v>
      </c>
      <c r="I1031" s="0" t="s">
        <v>3516</v>
      </c>
      <c r="J1031" s="0" t="str">
        <f aca="false">IF(H1031="Present",H1031&amp;"_"&amp;I1031,H1031)</f>
        <v>Absent</v>
      </c>
    </row>
    <row r="1032" customFormat="false" ht="14.25" hidden="false" customHeight="false" outlineLevel="0" collapsed="false">
      <c r="A1032" s="0" t="s">
        <v>259</v>
      </c>
      <c r="B1032" s="64" t="n">
        <f aca="false">VLOOKUP(A1032,SampleData!A$1:E$220,4,FALSE())</f>
        <v>55.897023</v>
      </c>
      <c r="C1032" s="64" t="n">
        <f aca="false">VLOOKUP(A1032,SampleData!A$1:E$220,5,FALSE())</f>
        <v>12.476593</v>
      </c>
      <c r="D1032" s="66" t="s">
        <v>3528</v>
      </c>
      <c r="E1032" s="64" t="s">
        <v>177</v>
      </c>
      <c r="F1032" s="0" t="s">
        <v>3529</v>
      </c>
      <c r="G1032" s="0" t="s">
        <v>3514</v>
      </c>
      <c r="H1032" s="0" t="s">
        <v>3515</v>
      </c>
      <c r="I1032" s="0" t="s">
        <v>3516</v>
      </c>
      <c r="J1032" s="0" t="str">
        <f aca="false">IF(H1032="Present",H1032&amp;"_"&amp;I1032,H1032)</f>
        <v>Absent</v>
      </c>
    </row>
    <row r="1033" customFormat="false" ht="14.25" hidden="false" customHeight="false" outlineLevel="0" collapsed="false">
      <c r="A1033" s="0" t="s">
        <v>259</v>
      </c>
      <c r="B1033" s="64" t="n">
        <f aca="false">VLOOKUP(A1033,SampleData!A$1:E$220,4,FALSE())</f>
        <v>55.897023</v>
      </c>
      <c r="C1033" s="64" t="n">
        <f aca="false">VLOOKUP(A1033,SampleData!A$1:E$220,5,FALSE())</f>
        <v>12.476593</v>
      </c>
      <c r="D1033" s="66" t="s">
        <v>3528</v>
      </c>
      <c r="E1033" s="64" t="s">
        <v>177</v>
      </c>
      <c r="F1033" s="0" t="s">
        <v>3529</v>
      </c>
      <c r="G1033" s="0" t="s">
        <v>3514</v>
      </c>
      <c r="H1033" s="0" t="s">
        <v>3515</v>
      </c>
      <c r="I1033" s="0" t="s">
        <v>3516</v>
      </c>
      <c r="J1033" s="0" t="str">
        <f aca="false">IF(H1033="Present",H1033&amp;"_"&amp;I1033,H1033)</f>
        <v>Absent</v>
      </c>
    </row>
    <row r="1034" customFormat="false" ht="14.25" hidden="false" customHeight="false" outlineLevel="0" collapsed="false">
      <c r="A1034" s="0" t="s">
        <v>259</v>
      </c>
      <c r="B1034" s="64" t="n">
        <f aca="false">VLOOKUP(A1034,SampleData!A$1:E$220,4,FALSE())</f>
        <v>55.897023</v>
      </c>
      <c r="C1034" s="64" t="n">
        <f aca="false">VLOOKUP(A1034,SampleData!A$1:E$220,5,FALSE())</f>
        <v>12.476593</v>
      </c>
      <c r="D1034" s="66" t="s">
        <v>3530</v>
      </c>
      <c r="E1034" s="64" t="s">
        <v>3531</v>
      </c>
      <c r="F1034" s="0" t="s">
        <v>700</v>
      </c>
      <c r="G1034" s="0" t="s">
        <v>3514</v>
      </c>
      <c r="H1034" s="0" t="s">
        <v>3515</v>
      </c>
      <c r="I1034" s="0" t="s">
        <v>3516</v>
      </c>
      <c r="J1034" s="0" t="str">
        <f aca="false">IF(H1034="Present",H1034&amp;"_"&amp;I1034,H1034)</f>
        <v>Absent</v>
      </c>
    </row>
    <row r="1035" customFormat="false" ht="14.25" hidden="false" customHeight="false" outlineLevel="0" collapsed="false">
      <c r="A1035" s="0" t="s">
        <v>259</v>
      </c>
      <c r="B1035" s="64" t="n">
        <f aca="false">VLOOKUP(A1035,SampleData!A$1:E$220,4,FALSE())</f>
        <v>55.897023</v>
      </c>
      <c r="C1035" s="64" t="n">
        <f aca="false">VLOOKUP(A1035,SampleData!A$1:E$220,5,FALSE())</f>
        <v>12.476593</v>
      </c>
      <c r="D1035" s="66" t="s">
        <v>3532</v>
      </c>
      <c r="E1035" s="64" t="s">
        <v>353</v>
      </c>
      <c r="F1035" s="0" t="s">
        <v>696</v>
      </c>
      <c r="G1035" s="0" t="s">
        <v>735</v>
      </c>
      <c r="H1035" s="0" t="s">
        <v>3533</v>
      </c>
      <c r="I1035" s="0" t="s">
        <v>3535</v>
      </c>
      <c r="J1035" s="0" t="str">
        <f aca="false">IF(H1035="Present",H1035&amp;"_"&amp;I1035,H1035)</f>
        <v>Present_Ct&lt;41</v>
      </c>
    </row>
    <row r="1036" customFormat="false" ht="14.25" hidden="false" customHeight="false" outlineLevel="0" collapsed="false">
      <c r="A1036" s="0" t="s">
        <v>259</v>
      </c>
      <c r="B1036" s="64" t="n">
        <f aca="false">VLOOKUP(A1036,SampleData!A$1:E$220,4,FALSE())</f>
        <v>55.897023</v>
      </c>
      <c r="C1036" s="64" t="n">
        <f aca="false">VLOOKUP(A1036,SampleData!A$1:E$220,5,FALSE())</f>
        <v>12.476593</v>
      </c>
      <c r="D1036" s="66" t="s">
        <v>3532</v>
      </c>
      <c r="E1036" s="64" t="s">
        <v>353</v>
      </c>
      <c r="F1036" s="0" t="s">
        <v>696</v>
      </c>
      <c r="G1036" s="0" t="s">
        <v>735</v>
      </c>
      <c r="H1036" s="0" t="s">
        <v>3533</v>
      </c>
      <c r="I1036" s="0" t="s">
        <v>3516</v>
      </c>
      <c r="J1036" s="0" t="str">
        <f aca="false">IF(H1036="Present",H1036&amp;"_"&amp;I1036,H1036)</f>
        <v>Present_Ct&gt;41</v>
      </c>
    </row>
    <row r="1037" customFormat="false" ht="14.25" hidden="false" customHeight="false" outlineLevel="0" collapsed="false">
      <c r="A1037" s="0" t="s">
        <v>259</v>
      </c>
      <c r="B1037" s="64" t="n">
        <f aca="false">VLOOKUP(A1037,SampleData!A$1:E$220,4,FALSE())</f>
        <v>55.897023</v>
      </c>
      <c r="C1037" s="64" t="n">
        <f aca="false">VLOOKUP(A1037,SampleData!A$1:E$220,5,FALSE())</f>
        <v>12.476593</v>
      </c>
      <c r="D1037" s="66" t="s">
        <v>3534</v>
      </c>
      <c r="E1037" s="64" t="s">
        <v>62</v>
      </c>
      <c r="F1037" s="0" t="s">
        <v>702</v>
      </c>
      <c r="G1037" s="0" t="s">
        <v>735</v>
      </c>
      <c r="H1037" s="0" t="s">
        <v>3515</v>
      </c>
      <c r="I1037" s="0" t="s">
        <v>3516</v>
      </c>
      <c r="J1037" s="0" t="str">
        <f aca="false">IF(H1037="Present",H1037&amp;"_"&amp;I1037,H1037)</f>
        <v>Absent</v>
      </c>
    </row>
    <row r="1038" customFormat="false" ht="14.25" hidden="false" customHeight="false" outlineLevel="0" collapsed="false">
      <c r="A1038" s="0" t="s">
        <v>259</v>
      </c>
      <c r="B1038" s="64" t="n">
        <f aca="false">VLOOKUP(A1038,SampleData!A$1:E$220,4,FALSE())</f>
        <v>55.897023</v>
      </c>
      <c r="C1038" s="64" t="n">
        <f aca="false">VLOOKUP(A1038,SampleData!A$1:E$220,5,FALSE())</f>
        <v>12.476593</v>
      </c>
      <c r="D1038" s="66" t="s">
        <v>3534</v>
      </c>
      <c r="E1038" s="64" t="s">
        <v>62</v>
      </c>
      <c r="F1038" s="0" t="s">
        <v>702</v>
      </c>
      <c r="G1038" s="0" t="s">
        <v>735</v>
      </c>
      <c r="H1038" s="0" t="s">
        <v>3515</v>
      </c>
      <c r="I1038" s="0" t="s">
        <v>3516</v>
      </c>
      <c r="J1038" s="0" t="str">
        <f aca="false">IF(H1038="Present",H1038&amp;"_"&amp;I1038,H1038)</f>
        <v>Absent</v>
      </c>
    </row>
    <row r="1039" customFormat="false" ht="14.25" hidden="false" customHeight="false" outlineLevel="0" collapsed="false">
      <c r="A1039" s="0" t="s">
        <v>259</v>
      </c>
      <c r="B1039" s="64" t="n">
        <f aca="false">VLOOKUP(A1039,SampleData!A$1:E$220,4,FALSE())</f>
        <v>55.897023</v>
      </c>
      <c r="C1039" s="64" t="n">
        <f aca="false">VLOOKUP(A1039,SampleData!A$1:E$220,5,FALSE())</f>
        <v>12.476593</v>
      </c>
      <c r="D1039" s="66" t="s">
        <v>3536</v>
      </c>
      <c r="E1039" s="0" t="s">
        <v>705</v>
      </c>
      <c r="F1039" s="0" t="s">
        <v>705</v>
      </c>
      <c r="G1039" s="0" t="s">
        <v>735</v>
      </c>
      <c r="H1039" s="0" t="s">
        <v>3533</v>
      </c>
      <c r="I1039" s="0" t="s">
        <v>3535</v>
      </c>
      <c r="J1039" s="0" t="str">
        <f aca="false">IF(H1039="Present",H1039&amp;"_"&amp;I1039,H1039)</f>
        <v>Present_Ct&lt;41</v>
      </c>
    </row>
    <row r="1040" customFormat="false" ht="14.25" hidden="false" customHeight="false" outlineLevel="0" collapsed="false">
      <c r="A1040" s="0" t="s">
        <v>259</v>
      </c>
      <c r="B1040" s="64" t="n">
        <f aca="false">VLOOKUP(A1040,SampleData!A$1:E$220,4,FALSE())</f>
        <v>55.897023</v>
      </c>
      <c r="C1040" s="64" t="n">
        <f aca="false">VLOOKUP(A1040,SampleData!A$1:E$220,5,FALSE())</f>
        <v>12.476593</v>
      </c>
      <c r="D1040" s="66" t="s">
        <v>3536</v>
      </c>
      <c r="E1040" s="0" t="s">
        <v>705</v>
      </c>
      <c r="F1040" s="0" t="s">
        <v>705</v>
      </c>
      <c r="G1040" s="0" t="s">
        <v>735</v>
      </c>
      <c r="H1040" s="0" t="s">
        <v>3533</v>
      </c>
      <c r="I1040" s="0" t="s">
        <v>3535</v>
      </c>
      <c r="J1040" s="0" t="str">
        <f aca="false">IF(H1040="Present",H1040&amp;"_"&amp;I1040,H1040)</f>
        <v>Present_Ct&lt;41</v>
      </c>
    </row>
    <row r="1041" customFormat="false" ht="14.25" hidden="false" customHeight="false" outlineLevel="0" collapsed="false">
      <c r="A1041" s="0" t="s">
        <v>259</v>
      </c>
      <c r="B1041" s="64" t="n">
        <f aca="false">VLOOKUP(A1041,SampleData!A$1:E$220,4,FALSE())</f>
        <v>55.897023</v>
      </c>
      <c r="C1041" s="64" t="n">
        <f aca="false">VLOOKUP(A1041,SampleData!A$1:E$220,5,FALSE())</f>
        <v>12.476593</v>
      </c>
      <c r="D1041" s="66" t="s">
        <v>3537</v>
      </c>
      <c r="E1041" s="0" t="s">
        <v>698</v>
      </c>
      <c r="F1041" s="0" t="s">
        <v>698</v>
      </c>
      <c r="G1041" s="0" t="s">
        <v>3514</v>
      </c>
      <c r="H1041" s="0" t="s">
        <v>3515</v>
      </c>
      <c r="I1041" s="0" t="s">
        <v>3516</v>
      </c>
      <c r="J1041" s="0" t="str">
        <f aca="false">IF(H1041="Present",H1041&amp;"_"&amp;I1041,H1041)</f>
        <v>Absent</v>
      </c>
    </row>
    <row r="1042" customFormat="false" ht="14.25" hidden="false" customHeight="false" outlineLevel="0" collapsed="false">
      <c r="A1042" s="0" t="s">
        <v>259</v>
      </c>
      <c r="B1042" s="64" t="n">
        <f aca="false">VLOOKUP(A1042,SampleData!A$1:E$220,4,FALSE())</f>
        <v>55.897023</v>
      </c>
      <c r="C1042" s="64" t="n">
        <f aca="false">VLOOKUP(A1042,SampleData!A$1:E$220,5,FALSE())</f>
        <v>12.476593</v>
      </c>
      <c r="D1042" s="66" t="s">
        <v>3537</v>
      </c>
      <c r="E1042" s="0" t="s">
        <v>698</v>
      </c>
      <c r="F1042" s="0" t="s">
        <v>698</v>
      </c>
      <c r="G1042" s="0" t="s">
        <v>3514</v>
      </c>
      <c r="H1042" s="0" t="s">
        <v>3515</v>
      </c>
      <c r="I1042" s="0" t="s">
        <v>3516</v>
      </c>
      <c r="J1042" s="0" t="str">
        <f aca="false">IF(H1042="Present",H1042&amp;"_"&amp;I1042,H1042)</f>
        <v>Absent</v>
      </c>
    </row>
    <row r="1043" customFormat="false" ht="14.25" hidden="false" customHeight="false" outlineLevel="0" collapsed="false">
      <c r="A1043" s="0" t="s">
        <v>259</v>
      </c>
      <c r="B1043" s="64" t="n">
        <f aca="false">VLOOKUP(A1043,SampleData!A$1:E$220,4,FALSE())</f>
        <v>55.897023</v>
      </c>
      <c r="C1043" s="64" t="n">
        <f aca="false">VLOOKUP(A1043,SampleData!A$1:E$220,5,FALSE())</f>
        <v>12.476593</v>
      </c>
      <c r="D1043" s="66" t="s">
        <v>3538</v>
      </c>
      <c r="E1043" s="64" t="s">
        <v>3539</v>
      </c>
      <c r="F1043" s="0" t="s">
        <v>706</v>
      </c>
      <c r="G1043" s="0" t="s">
        <v>3514</v>
      </c>
      <c r="H1043" s="0" t="s">
        <v>3515</v>
      </c>
      <c r="I1043" s="0" t="s">
        <v>3516</v>
      </c>
      <c r="J1043" s="0" t="str">
        <f aca="false">IF(H1043="Present",H1043&amp;"_"&amp;I1043,H1043)</f>
        <v>Absent</v>
      </c>
    </row>
    <row r="1044" customFormat="false" ht="14.25" hidden="false" customHeight="false" outlineLevel="0" collapsed="false">
      <c r="A1044" s="0" t="s">
        <v>259</v>
      </c>
      <c r="B1044" s="64" t="n">
        <f aca="false">VLOOKUP(A1044,SampleData!A$1:E$220,4,FALSE())</f>
        <v>55.897023</v>
      </c>
      <c r="C1044" s="64" t="n">
        <f aca="false">VLOOKUP(A1044,SampleData!A$1:E$220,5,FALSE())</f>
        <v>12.476593</v>
      </c>
      <c r="D1044" s="66" t="s">
        <v>3512</v>
      </c>
      <c r="E1044" s="64" t="s">
        <v>3513</v>
      </c>
      <c r="F1044" s="0" t="s">
        <v>703</v>
      </c>
      <c r="G1044" s="0" t="s">
        <v>735</v>
      </c>
      <c r="H1044" s="0" t="s">
        <v>3515</v>
      </c>
      <c r="I1044" s="0" t="s">
        <v>3516</v>
      </c>
      <c r="J1044" s="0" t="str">
        <f aca="false">IF(H1044="Present",H1044&amp;"_"&amp;I1044,H1044)</f>
        <v>Absent</v>
      </c>
    </row>
    <row r="1045" customFormat="false" ht="14.25" hidden="false" customHeight="false" outlineLevel="0" collapsed="false">
      <c r="A1045" s="0" t="s">
        <v>259</v>
      </c>
      <c r="B1045" s="64" t="n">
        <f aca="false">VLOOKUP(A1045,SampleData!A$1:E$220,4,FALSE())</f>
        <v>55.897023</v>
      </c>
      <c r="C1045" s="64" t="n">
        <f aca="false">VLOOKUP(A1045,SampleData!A$1:E$220,5,FALSE())</f>
        <v>12.476593</v>
      </c>
      <c r="D1045" s="66" t="s">
        <v>3517</v>
      </c>
      <c r="E1045" s="64" t="s">
        <v>636</v>
      </c>
      <c r="F1045" s="0" t="s">
        <v>709</v>
      </c>
      <c r="G1045" s="0" t="s">
        <v>735</v>
      </c>
      <c r="H1045" s="0" t="s">
        <v>3515</v>
      </c>
      <c r="I1045" s="0" t="s">
        <v>3516</v>
      </c>
      <c r="J1045" s="0" t="str">
        <f aca="false">IF(H1045="Present",H1045&amp;"_"&amp;I1045,H1045)</f>
        <v>Absent</v>
      </c>
    </row>
    <row r="1046" customFormat="false" ht="14.25" hidden="false" customHeight="false" outlineLevel="0" collapsed="false">
      <c r="A1046" s="0" t="s">
        <v>259</v>
      </c>
      <c r="B1046" s="64" t="n">
        <f aca="false">VLOOKUP(A1046,SampleData!A$1:E$220,4,FALSE())</f>
        <v>55.897023</v>
      </c>
      <c r="C1046" s="64" t="n">
        <f aca="false">VLOOKUP(A1046,SampleData!A$1:E$220,5,FALSE())</f>
        <v>12.476593</v>
      </c>
      <c r="D1046" s="66" t="s">
        <v>3518</v>
      </c>
      <c r="E1046" s="0" t="s">
        <v>710</v>
      </c>
      <c r="F1046" s="0" t="s">
        <v>710</v>
      </c>
      <c r="G1046" s="0" t="s">
        <v>3514</v>
      </c>
      <c r="H1046" s="0" t="s">
        <v>3515</v>
      </c>
      <c r="I1046" s="0" t="s">
        <v>3516</v>
      </c>
      <c r="J1046" s="0" t="str">
        <f aca="false">IF(H1046="Present",H1046&amp;"_"&amp;I1046,H1046)</f>
        <v>Absent</v>
      </c>
    </row>
    <row r="1047" customFormat="false" ht="14.25" hidden="false" customHeight="false" outlineLevel="0" collapsed="false">
      <c r="A1047" s="0" t="s">
        <v>259</v>
      </c>
      <c r="B1047" s="64" t="n">
        <f aca="false">VLOOKUP(A1047,SampleData!A$1:E$220,4,FALSE())</f>
        <v>55.897023</v>
      </c>
      <c r="C1047" s="64" t="n">
        <f aca="false">VLOOKUP(A1047,SampleData!A$1:E$220,5,FALSE())</f>
        <v>12.476593</v>
      </c>
      <c r="D1047" s="66" t="s">
        <v>3519</v>
      </c>
      <c r="E1047" s="64" t="s">
        <v>3520</v>
      </c>
      <c r="F1047" s="0" t="s">
        <v>697</v>
      </c>
      <c r="G1047" s="0" t="s">
        <v>735</v>
      </c>
      <c r="H1047" s="0" t="s">
        <v>3515</v>
      </c>
      <c r="I1047" s="0" t="s">
        <v>3516</v>
      </c>
      <c r="J1047" s="0" t="str">
        <f aca="false">IF(H1047="Present",H1047&amp;"_"&amp;I1047,H1047)</f>
        <v>Absent</v>
      </c>
    </row>
    <row r="1048" customFormat="false" ht="14.25" hidden="false" customHeight="false" outlineLevel="0" collapsed="false">
      <c r="A1048" s="0" t="s">
        <v>259</v>
      </c>
      <c r="B1048" s="64" t="n">
        <f aca="false">VLOOKUP(A1048,SampleData!A$1:E$220,4,FALSE())</f>
        <v>55.897023</v>
      </c>
      <c r="C1048" s="64" t="n">
        <f aca="false">VLOOKUP(A1048,SampleData!A$1:E$220,5,FALSE())</f>
        <v>12.476593</v>
      </c>
      <c r="D1048" s="66" t="s">
        <v>3521</v>
      </c>
      <c r="E1048" s="64" t="s">
        <v>208</v>
      </c>
      <c r="F1048" s="0" t="s">
        <v>704</v>
      </c>
      <c r="G1048" s="0" t="s">
        <v>735</v>
      </c>
      <c r="H1048" s="0" t="s">
        <v>3515</v>
      </c>
      <c r="I1048" s="0" t="s">
        <v>3516</v>
      </c>
      <c r="J1048" s="0" t="str">
        <f aca="false">IF(H1048="Present",H1048&amp;"_"&amp;I1048,H1048)</f>
        <v>Absent</v>
      </c>
    </row>
    <row r="1049" customFormat="false" ht="14.25" hidden="false" customHeight="false" outlineLevel="0" collapsed="false">
      <c r="A1049" s="0" t="s">
        <v>259</v>
      </c>
      <c r="B1049" s="64" t="n">
        <f aca="false">VLOOKUP(A1049,SampleData!A$1:E$220,4,FALSE())</f>
        <v>55.897023</v>
      </c>
      <c r="C1049" s="64" t="n">
        <f aca="false">VLOOKUP(A1049,SampleData!A$1:E$220,5,FALSE())</f>
        <v>12.476593</v>
      </c>
      <c r="D1049" s="66" t="s">
        <v>3524</v>
      </c>
      <c r="E1049" s="64" t="s">
        <v>3525</v>
      </c>
      <c r="F1049" s="0" t="s">
        <v>699</v>
      </c>
      <c r="G1049" s="0" t="s">
        <v>735</v>
      </c>
      <c r="H1049" s="0" t="s">
        <v>3515</v>
      </c>
      <c r="I1049" s="0" t="s">
        <v>3516</v>
      </c>
      <c r="J1049" s="0" t="str">
        <f aca="false">IF(H1049="Present",H1049&amp;"_"&amp;I1049,H1049)</f>
        <v>Absent</v>
      </c>
    </row>
    <row r="1050" customFormat="false" ht="14.25" hidden="false" customHeight="false" outlineLevel="0" collapsed="false">
      <c r="A1050" s="0" t="s">
        <v>259</v>
      </c>
      <c r="B1050" s="64" t="n">
        <f aca="false">VLOOKUP(A1050,SampleData!A$1:E$220,4,FALSE())</f>
        <v>55.897023</v>
      </c>
      <c r="C1050" s="64" t="n">
        <f aca="false">VLOOKUP(A1050,SampleData!A$1:E$220,5,FALSE())</f>
        <v>12.476593</v>
      </c>
      <c r="D1050" s="66" t="s">
        <v>3526</v>
      </c>
      <c r="E1050" s="0" t="s">
        <v>385</v>
      </c>
      <c r="F1050" s="0" t="s">
        <v>385</v>
      </c>
      <c r="G1050" s="0" t="s">
        <v>3514</v>
      </c>
      <c r="H1050" s="0" t="s">
        <v>3515</v>
      </c>
      <c r="I1050" s="0" t="s">
        <v>3516</v>
      </c>
      <c r="J1050" s="0" t="str">
        <f aca="false">IF(H1050="Present",H1050&amp;"_"&amp;I1050,H1050)</f>
        <v>Absent</v>
      </c>
    </row>
    <row r="1051" customFormat="false" ht="14.25" hidden="false" customHeight="false" outlineLevel="0" collapsed="false">
      <c r="A1051" s="0" t="s">
        <v>259</v>
      </c>
      <c r="B1051" s="64" t="n">
        <f aca="false">VLOOKUP(A1051,SampleData!A$1:E$220,4,FALSE())</f>
        <v>55.897023</v>
      </c>
      <c r="C1051" s="64" t="n">
        <f aca="false">VLOOKUP(A1051,SampleData!A$1:E$220,5,FALSE())</f>
        <v>12.476593</v>
      </c>
      <c r="D1051" s="66" t="s">
        <v>3527</v>
      </c>
      <c r="E1051" s="64" t="s">
        <v>74</v>
      </c>
      <c r="F1051" s="0" t="s">
        <v>701</v>
      </c>
      <c r="G1051" s="0" t="s">
        <v>735</v>
      </c>
      <c r="H1051" s="0" t="s">
        <v>3515</v>
      </c>
      <c r="I1051" s="0" t="s">
        <v>3516</v>
      </c>
      <c r="J1051" s="0" t="str">
        <f aca="false">IF(H1051="Present",H1051&amp;"_"&amp;I1051,H1051)</f>
        <v>Absent</v>
      </c>
    </row>
    <row r="1052" customFormat="false" ht="14.25" hidden="false" customHeight="false" outlineLevel="0" collapsed="false">
      <c r="A1052" s="0" t="s">
        <v>259</v>
      </c>
      <c r="B1052" s="64" t="n">
        <f aca="false">VLOOKUP(A1052,SampleData!A$1:E$220,4,FALSE())</f>
        <v>55.897023</v>
      </c>
      <c r="C1052" s="64" t="n">
        <f aca="false">VLOOKUP(A1052,SampleData!A$1:E$220,5,FALSE())</f>
        <v>12.476593</v>
      </c>
      <c r="D1052" s="66" t="s">
        <v>3530</v>
      </c>
      <c r="E1052" s="64" t="s">
        <v>3531</v>
      </c>
      <c r="F1052" s="0" t="s">
        <v>700</v>
      </c>
      <c r="G1052" s="0" t="s">
        <v>3514</v>
      </c>
      <c r="H1052" s="0" t="s">
        <v>3515</v>
      </c>
      <c r="I1052" s="0" t="s">
        <v>3516</v>
      </c>
      <c r="J1052" s="0" t="str">
        <f aca="false">IF(H1052="Present",H1052&amp;"_"&amp;I1052,H1052)</f>
        <v>Absent</v>
      </c>
    </row>
    <row r="1053" customFormat="false" ht="14.25" hidden="false" customHeight="false" outlineLevel="0" collapsed="false">
      <c r="A1053" s="0" t="s">
        <v>259</v>
      </c>
      <c r="B1053" s="64" t="n">
        <f aca="false">VLOOKUP(A1053,SampleData!A$1:E$220,4,FALSE())</f>
        <v>55.897023</v>
      </c>
      <c r="C1053" s="64" t="n">
        <f aca="false">VLOOKUP(A1053,SampleData!A$1:E$220,5,FALSE())</f>
        <v>12.476593</v>
      </c>
      <c r="D1053" s="66" t="s">
        <v>3538</v>
      </c>
      <c r="E1053" s="64" t="s">
        <v>3539</v>
      </c>
      <c r="F1053" s="0" t="s">
        <v>706</v>
      </c>
      <c r="G1053" s="0" t="s">
        <v>3514</v>
      </c>
      <c r="H1053" s="0" t="s">
        <v>3515</v>
      </c>
      <c r="I1053" s="0" t="s">
        <v>3516</v>
      </c>
      <c r="J1053" s="0" t="str">
        <f aca="false">IF(H1053="Present",H1053&amp;"_"&amp;I1053,H1053)</f>
        <v>Absent</v>
      </c>
    </row>
    <row r="1054" customFormat="false" ht="14.25" hidden="false" customHeight="false" outlineLevel="0" collapsed="false">
      <c r="A1054" s="0" t="s">
        <v>266</v>
      </c>
      <c r="B1054" s="64" t="n">
        <f aca="false">VLOOKUP(A1054,SampleData!A$1:E$220,4,FALSE())</f>
        <v>55.7583333</v>
      </c>
      <c r="C1054" s="64" t="n">
        <f aca="false">VLOOKUP(A1054,SampleData!A$1:E$220,5,FALSE())</f>
        <v>8.90138888</v>
      </c>
      <c r="D1054" s="66" t="s">
        <v>3512</v>
      </c>
      <c r="E1054" s="64" t="s">
        <v>3513</v>
      </c>
      <c r="F1054" s="0" t="s">
        <v>703</v>
      </c>
      <c r="G1054" s="0" t="s">
        <v>735</v>
      </c>
      <c r="H1054" s="0" t="s">
        <v>3515</v>
      </c>
      <c r="I1054" s="0" t="s">
        <v>3516</v>
      </c>
      <c r="J1054" s="0" t="str">
        <f aca="false">IF(H1054="Present",H1054&amp;"_"&amp;I1054,H1054)</f>
        <v>Absent</v>
      </c>
    </row>
    <row r="1055" customFormat="false" ht="14.25" hidden="false" customHeight="false" outlineLevel="0" collapsed="false">
      <c r="A1055" s="0" t="s">
        <v>266</v>
      </c>
      <c r="B1055" s="64" t="n">
        <f aca="false">VLOOKUP(A1055,SampleData!A$1:E$220,4,FALSE())</f>
        <v>55.7583333</v>
      </c>
      <c r="C1055" s="64" t="n">
        <f aca="false">VLOOKUP(A1055,SampleData!A$1:E$220,5,FALSE())</f>
        <v>8.90138888</v>
      </c>
      <c r="D1055" s="66" t="s">
        <v>3517</v>
      </c>
      <c r="E1055" s="64" t="s">
        <v>636</v>
      </c>
      <c r="F1055" s="0" t="s">
        <v>709</v>
      </c>
      <c r="G1055" s="0" t="s">
        <v>735</v>
      </c>
      <c r="H1055" s="0" t="s">
        <v>3515</v>
      </c>
      <c r="I1055" s="0" t="s">
        <v>3516</v>
      </c>
      <c r="J1055" s="0" t="str">
        <f aca="false">IF(H1055="Present",H1055&amp;"_"&amp;I1055,H1055)</f>
        <v>Absent</v>
      </c>
    </row>
    <row r="1056" customFormat="false" ht="14.25" hidden="false" customHeight="false" outlineLevel="0" collapsed="false">
      <c r="A1056" s="0" t="s">
        <v>266</v>
      </c>
      <c r="B1056" s="64" t="n">
        <f aca="false">VLOOKUP(A1056,SampleData!A$1:E$220,4,FALSE())</f>
        <v>55.7583333</v>
      </c>
      <c r="C1056" s="64" t="n">
        <f aca="false">VLOOKUP(A1056,SampleData!A$1:E$220,5,FALSE())</f>
        <v>8.90138888</v>
      </c>
      <c r="D1056" s="66" t="s">
        <v>3518</v>
      </c>
      <c r="E1056" s="0" t="s">
        <v>710</v>
      </c>
      <c r="F1056" s="0" t="s">
        <v>710</v>
      </c>
      <c r="G1056" s="0" t="s">
        <v>735</v>
      </c>
      <c r="H1056" s="0" t="s">
        <v>3515</v>
      </c>
      <c r="I1056" s="0" t="s">
        <v>3516</v>
      </c>
      <c r="J1056" s="0" t="str">
        <f aca="false">IF(H1056="Present",H1056&amp;"_"&amp;I1056,H1056)</f>
        <v>Absent</v>
      </c>
    </row>
    <row r="1057" customFormat="false" ht="14.25" hidden="false" customHeight="false" outlineLevel="0" collapsed="false">
      <c r="A1057" s="0" t="s">
        <v>266</v>
      </c>
      <c r="B1057" s="64" t="n">
        <f aca="false">VLOOKUP(A1057,SampleData!A$1:E$220,4,FALSE())</f>
        <v>55.7583333</v>
      </c>
      <c r="C1057" s="64" t="n">
        <f aca="false">VLOOKUP(A1057,SampleData!A$1:E$220,5,FALSE())</f>
        <v>8.90138888</v>
      </c>
      <c r="D1057" s="66" t="s">
        <v>3519</v>
      </c>
      <c r="E1057" s="64" t="s">
        <v>3520</v>
      </c>
      <c r="F1057" s="0" t="s">
        <v>697</v>
      </c>
      <c r="G1057" s="0" t="s">
        <v>735</v>
      </c>
      <c r="H1057" s="0" t="s">
        <v>3515</v>
      </c>
      <c r="I1057" s="0" t="s">
        <v>3516</v>
      </c>
      <c r="J1057" s="0" t="str">
        <f aca="false">IF(H1057="Present",H1057&amp;"_"&amp;I1057,H1057)</f>
        <v>Absent</v>
      </c>
    </row>
    <row r="1058" customFormat="false" ht="14.25" hidden="false" customHeight="false" outlineLevel="0" collapsed="false">
      <c r="A1058" s="0" t="s">
        <v>266</v>
      </c>
      <c r="B1058" s="64" t="n">
        <f aca="false">VLOOKUP(A1058,SampleData!A$1:E$220,4,FALSE())</f>
        <v>55.7583333</v>
      </c>
      <c r="C1058" s="64" t="n">
        <f aca="false">VLOOKUP(A1058,SampleData!A$1:E$220,5,FALSE())</f>
        <v>8.90138888</v>
      </c>
      <c r="D1058" s="66" t="s">
        <v>3521</v>
      </c>
      <c r="E1058" s="64" t="s">
        <v>208</v>
      </c>
      <c r="F1058" s="0" t="s">
        <v>704</v>
      </c>
      <c r="G1058" s="0" t="s">
        <v>3514</v>
      </c>
      <c r="H1058" s="0" t="s">
        <v>3515</v>
      </c>
      <c r="I1058" s="0" t="s">
        <v>3516</v>
      </c>
      <c r="J1058" s="0" t="str">
        <f aca="false">IF(H1058="Present",H1058&amp;"_"&amp;I1058,H1058)</f>
        <v>Absent</v>
      </c>
    </row>
    <row r="1059" customFormat="false" ht="14.25" hidden="false" customHeight="false" outlineLevel="0" collapsed="false">
      <c r="A1059" s="0" t="s">
        <v>266</v>
      </c>
      <c r="B1059" s="64" t="n">
        <f aca="false">VLOOKUP(A1059,SampleData!A$1:E$220,4,FALSE())</f>
        <v>55.7583333</v>
      </c>
      <c r="C1059" s="64" t="n">
        <f aca="false">VLOOKUP(A1059,SampleData!A$1:E$220,5,FALSE())</f>
        <v>8.90138888</v>
      </c>
      <c r="D1059" s="66" t="s">
        <v>3522</v>
      </c>
      <c r="E1059" s="64" t="s">
        <v>3523</v>
      </c>
      <c r="F1059" s="0" t="s">
        <v>708</v>
      </c>
      <c r="G1059" s="0" t="s">
        <v>735</v>
      </c>
      <c r="H1059" s="0" t="s">
        <v>3515</v>
      </c>
      <c r="I1059" s="0" t="s">
        <v>3516</v>
      </c>
      <c r="J1059" s="0" t="str">
        <f aca="false">IF(H1059="Present",H1059&amp;"_"&amp;I1059,H1059)</f>
        <v>Absent</v>
      </c>
    </row>
    <row r="1060" customFormat="false" ht="14.25" hidden="false" customHeight="false" outlineLevel="0" collapsed="false">
      <c r="A1060" s="0" t="s">
        <v>266</v>
      </c>
      <c r="B1060" s="64" t="n">
        <f aca="false">VLOOKUP(A1060,SampleData!A$1:E$220,4,FALSE())</f>
        <v>55.7583333</v>
      </c>
      <c r="C1060" s="64" t="n">
        <f aca="false">VLOOKUP(A1060,SampleData!A$1:E$220,5,FALSE())</f>
        <v>8.90138888</v>
      </c>
      <c r="D1060" s="66" t="s">
        <v>3522</v>
      </c>
      <c r="E1060" s="64" t="s">
        <v>3523</v>
      </c>
      <c r="F1060" s="0" t="s">
        <v>708</v>
      </c>
      <c r="G1060" s="0" t="s">
        <v>3514</v>
      </c>
      <c r="H1060" s="0" t="s">
        <v>3515</v>
      </c>
      <c r="I1060" s="0" t="s">
        <v>3516</v>
      </c>
      <c r="J1060" s="0" t="str">
        <f aca="false">IF(H1060="Present",H1060&amp;"_"&amp;I1060,H1060)</f>
        <v>Absent</v>
      </c>
    </row>
    <row r="1061" customFormat="false" ht="14.25" hidden="false" customHeight="false" outlineLevel="0" collapsed="false">
      <c r="A1061" s="0" t="s">
        <v>266</v>
      </c>
      <c r="B1061" s="64" t="n">
        <f aca="false">VLOOKUP(A1061,SampleData!A$1:E$220,4,FALSE())</f>
        <v>55.7583333</v>
      </c>
      <c r="C1061" s="64" t="n">
        <f aca="false">VLOOKUP(A1061,SampleData!A$1:E$220,5,FALSE())</f>
        <v>8.90138888</v>
      </c>
      <c r="D1061" s="66" t="s">
        <v>3524</v>
      </c>
      <c r="E1061" s="64" t="s">
        <v>3525</v>
      </c>
      <c r="F1061" s="0" t="s">
        <v>699</v>
      </c>
      <c r="G1061" s="0" t="s">
        <v>3514</v>
      </c>
      <c r="H1061" s="0" t="s">
        <v>3515</v>
      </c>
      <c r="I1061" s="0" t="s">
        <v>3516</v>
      </c>
      <c r="J1061" s="0" t="str">
        <f aca="false">IF(H1061="Present",H1061&amp;"_"&amp;I1061,H1061)</f>
        <v>Absent</v>
      </c>
    </row>
    <row r="1062" customFormat="false" ht="14.25" hidden="false" customHeight="false" outlineLevel="0" collapsed="false">
      <c r="A1062" s="0" t="s">
        <v>266</v>
      </c>
      <c r="B1062" s="64" t="n">
        <f aca="false">VLOOKUP(A1062,SampleData!A$1:E$220,4,FALSE())</f>
        <v>55.7583333</v>
      </c>
      <c r="C1062" s="64" t="n">
        <f aca="false">VLOOKUP(A1062,SampleData!A$1:E$220,5,FALSE())</f>
        <v>8.90138888</v>
      </c>
      <c r="D1062" s="66" t="s">
        <v>229</v>
      </c>
      <c r="E1062" s="0" t="s">
        <v>199</v>
      </c>
      <c r="F1062" s="0" t="s">
        <v>199</v>
      </c>
      <c r="G1062" s="0" t="s">
        <v>3514</v>
      </c>
      <c r="H1062" s="0" t="s">
        <v>3515</v>
      </c>
      <c r="I1062" s="0" t="s">
        <v>3516</v>
      </c>
      <c r="J1062" s="0" t="str">
        <f aca="false">IF(H1062="Present",H1062&amp;"_"&amp;I1062,H1062)</f>
        <v>Absent</v>
      </c>
    </row>
    <row r="1063" customFormat="false" ht="14.25" hidden="false" customHeight="false" outlineLevel="0" collapsed="false">
      <c r="A1063" s="0" t="s">
        <v>266</v>
      </c>
      <c r="B1063" s="64" t="n">
        <f aca="false">VLOOKUP(A1063,SampleData!A$1:E$220,4,FALSE())</f>
        <v>55.7583333</v>
      </c>
      <c r="C1063" s="64" t="n">
        <f aca="false">VLOOKUP(A1063,SampleData!A$1:E$220,5,FALSE())</f>
        <v>8.90138888</v>
      </c>
      <c r="D1063" s="66" t="s">
        <v>229</v>
      </c>
      <c r="E1063" s="0" t="s">
        <v>199</v>
      </c>
      <c r="F1063" s="0" t="s">
        <v>199</v>
      </c>
      <c r="G1063" s="0" t="s">
        <v>3514</v>
      </c>
      <c r="H1063" s="0" t="s">
        <v>3515</v>
      </c>
      <c r="I1063" s="0" t="s">
        <v>3516</v>
      </c>
      <c r="J1063" s="0" t="str">
        <f aca="false">IF(H1063="Present",H1063&amp;"_"&amp;I1063,H1063)</f>
        <v>Absent</v>
      </c>
    </row>
    <row r="1064" customFormat="false" ht="14.25" hidden="false" customHeight="false" outlineLevel="0" collapsed="false">
      <c r="A1064" s="0" t="s">
        <v>266</v>
      </c>
      <c r="B1064" s="64" t="n">
        <f aca="false">VLOOKUP(A1064,SampleData!A$1:E$220,4,FALSE())</f>
        <v>55.7583333</v>
      </c>
      <c r="C1064" s="64" t="n">
        <f aca="false">VLOOKUP(A1064,SampleData!A$1:E$220,5,FALSE())</f>
        <v>8.90138888</v>
      </c>
      <c r="D1064" s="66" t="s">
        <v>3526</v>
      </c>
      <c r="E1064" s="0" t="s">
        <v>385</v>
      </c>
      <c r="F1064" s="0" t="s">
        <v>385</v>
      </c>
      <c r="G1064" s="0" t="s">
        <v>735</v>
      </c>
      <c r="H1064" s="0" t="s">
        <v>3515</v>
      </c>
      <c r="I1064" s="0" t="s">
        <v>3516</v>
      </c>
      <c r="J1064" s="0" t="str">
        <f aca="false">IF(H1064="Present",H1064&amp;"_"&amp;I1064,H1064)</f>
        <v>Absent</v>
      </c>
    </row>
    <row r="1065" customFormat="false" ht="14.25" hidden="false" customHeight="false" outlineLevel="0" collapsed="false">
      <c r="A1065" s="0" t="s">
        <v>266</v>
      </c>
      <c r="B1065" s="64" t="n">
        <f aca="false">VLOOKUP(A1065,SampleData!A$1:E$220,4,FALSE())</f>
        <v>55.7583333</v>
      </c>
      <c r="C1065" s="64" t="n">
        <f aca="false">VLOOKUP(A1065,SampleData!A$1:E$220,5,FALSE())</f>
        <v>8.90138888</v>
      </c>
      <c r="D1065" s="66" t="s">
        <v>3527</v>
      </c>
      <c r="E1065" s="64" t="s">
        <v>74</v>
      </c>
      <c r="F1065" s="0" t="s">
        <v>701</v>
      </c>
      <c r="G1065" s="0" t="s">
        <v>735</v>
      </c>
      <c r="H1065" s="0" t="s">
        <v>3515</v>
      </c>
      <c r="I1065" s="0" t="s">
        <v>3516</v>
      </c>
      <c r="J1065" s="0" t="str">
        <f aca="false">IF(H1065="Present",H1065&amp;"_"&amp;I1065,H1065)</f>
        <v>Absent</v>
      </c>
    </row>
    <row r="1066" customFormat="false" ht="14.25" hidden="false" customHeight="false" outlineLevel="0" collapsed="false">
      <c r="A1066" s="0" t="s">
        <v>266</v>
      </c>
      <c r="B1066" s="64" t="n">
        <f aca="false">VLOOKUP(A1066,SampleData!A$1:E$220,4,FALSE())</f>
        <v>55.7583333</v>
      </c>
      <c r="C1066" s="64" t="n">
        <f aca="false">VLOOKUP(A1066,SampleData!A$1:E$220,5,FALSE())</f>
        <v>8.90138888</v>
      </c>
      <c r="D1066" s="66" t="s">
        <v>3528</v>
      </c>
      <c r="E1066" s="64" t="s">
        <v>177</v>
      </c>
      <c r="F1066" s="0" t="s">
        <v>3529</v>
      </c>
      <c r="G1066" s="0" t="s">
        <v>3514</v>
      </c>
      <c r="H1066" s="0" t="s">
        <v>3515</v>
      </c>
      <c r="I1066" s="0" t="s">
        <v>3516</v>
      </c>
      <c r="J1066" s="0" t="str">
        <f aca="false">IF(H1066="Present",H1066&amp;"_"&amp;I1066,H1066)</f>
        <v>Absent</v>
      </c>
    </row>
    <row r="1067" customFormat="false" ht="14.25" hidden="false" customHeight="false" outlineLevel="0" collapsed="false">
      <c r="A1067" s="0" t="s">
        <v>266</v>
      </c>
      <c r="B1067" s="64" t="n">
        <f aca="false">VLOOKUP(A1067,SampleData!A$1:E$220,4,FALSE())</f>
        <v>55.7583333</v>
      </c>
      <c r="C1067" s="64" t="n">
        <f aca="false">VLOOKUP(A1067,SampleData!A$1:E$220,5,FALSE())</f>
        <v>8.90138888</v>
      </c>
      <c r="D1067" s="66" t="s">
        <v>3528</v>
      </c>
      <c r="E1067" s="64" t="s">
        <v>177</v>
      </c>
      <c r="F1067" s="0" t="s">
        <v>3529</v>
      </c>
      <c r="G1067" s="0" t="s">
        <v>3514</v>
      </c>
      <c r="H1067" s="0" t="s">
        <v>3515</v>
      </c>
      <c r="I1067" s="0" t="s">
        <v>3516</v>
      </c>
      <c r="J1067" s="0" t="str">
        <f aca="false">IF(H1067="Present",H1067&amp;"_"&amp;I1067,H1067)</f>
        <v>Absent</v>
      </c>
    </row>
    <row r="1068" customFormat="false" ht="14.25" hidden="false" customHeight="false" outlineLevel="0" collapsed="false">
      <c r="A1068" s="0" t="s">
        <v>266</v>
      </c>
      <c r="B1068" s="64" t="n">
        <f aca="false">VLOOKUP(A1068,SampleData!A$1:E$220,4,FALSE())</f>
        <v>55.7583333</v>
      </c>
      <c r="C1068" s="64" t="n">
        <f aca="false">VLOOKUP(A1068,SampleData!A$1:E$220,5,FALSE())</f>
        <v>8.90138888</v>
      </c>
      <c r="D1068" s="66" t="s">
        <v>3530</v>
      </c>
      <c r="E1068" s="64" t="s">
        <v>3531</v>
      </c>
      <c r="F1068" s="0" t="s">
        <v>700</v>
      </c>
      <c r="G1068" s="0" t="s">
        <v>735</v>
      </c>
      <c r="H1068" s="0" t="s">
        <v>3515</v>
      </c>
      <c r="I1068" s="0" t="s">
        <v>3516</v>
      </c>
      <c r="J1068" s="0" t="str">
        <f aca="false">IF(H1068="Present",H1068&amp;"_"&amp;I1068,H1068)</f>
        <v>Absent</v>
      </c>
    </row>
    <row r="1069" customFormat="false" ht="14.25" hidden="false" customHeight="false" outlineLevel="0" collapsed="false">
      <c r="A1069" s="0" t="s">
        <v>266</v>
      </c>
      <c r="B1069" s="64" t="n">
        <f aca="false">VLOOKUP(A1069,SampleData!A$1:E$220,4,FALSE())</f>
        <v>55.7583333</v>
      </c>
      <c r="C1069" s="64" t="n">
        <f aca="false">VLOOKUP(A1069,SampleData!A$1:E$220,5,FALSE())</f>
        <v>8.90138888</v>
      </c>
      <c r="D1069" s="66" t="s">
        <v>3532</v>
      </c>
      <c r="E1069" s="64" t="s">
        <v>353</v>
      </c>
      <c r="F1069" s="0" t="s">
        <v>696</v>
      </c>
      <c r="G1069" s="0" t="s">
        <v>3514</v>
      </c>
      <c r="H1069" s="0" t="s">
        <v>3533</v>
      </c>
      <c r="I1069" s="0" t="s">
        <v>3516</v>
      </c>
      <c r="J1069" s="0" t="str">
        <f aca="false">IF(H1069="Present",H1069&amp;"_"&amp;I1069,H1069)</f>
        <v>Present_Ct&gt;41</v>
      </c>
    </row>
    <row r="1070" customFormat="false" ht="14.25" hidden="false" customHeight="false" outlineLevel="0" collapsed="false">
      <c r="A1070" s="0" t="s">
        <v>266</v>
      </c>
      <c r="B1070" s="64" t="n">
        <f aca="false">VLOOKUP(A1070,SampleData!A$1:E$220,4,FALSE())</f>
        <v>55.7583333</v>
      </c>
      <c r="C1070" s="64" t="n">
        <f aca="false">VLOOKUP(A1070,SampleData!A$1:E$220,5,FALSE())</f>
        <v>8.90138888</v>
      </c>
      <c r="D1070" s="66" t="s">
        <v>3532</v>
      </c>
      <c r="E1070" s="64" t="s">
        <v>353</v>
      </c>
      <c r="F1070" s="0" t="s">
        <v>696</v>
      </c>
      <c r="G1070" s="0" t="s">
        <v>735</v>
      </c>
      <c r="H1070" s="0" t="s">
        <v>3515</v>
      </c>
      <c r="I1070" s="0" t="s">
        <v>3516</v>
      </c>
      <c r="J1070" s="0" t="str">
        <f aca="false">IF(H1070="Present",H1070&amp;"_"&amp;I1070,H1070)</f>
        <v>Absent</v>
      </c>
    </row>
    <row r="1071" customFormat="false" ht="14.25" hidden="false" customHeight="false" outlineLevel="0" collapsed="false">
      <c r="A1071" s="0" t="s">
        <v>266</v>
      </c>
      <c r="B1071" s="64" t="n">
        <f aca="false">VLOOKUP(A1071,SampleData!A$1:E$220,4,FALSE())</f>
        <v>55.7583333</v>
      </c>
      <c r="C1071" s="64" t="n">
        <f aca="false">VLOOKUP(A1071,SampleData!A$1:E$220,5,FALSE())</f>
        <v>8.90138888</v>
      </c>
      <c r="D1071" s="66" t="s">
        <v>3534</v>
      </c>
      <c r="E1071" s="64" t="s">
        <v>62</v>
      </c>
      <c r="F1071" s="0" t="s">
        <v>702</v>
      </c>
      <c r="G1071" s="0" t="s">
        <v>735</v>
      </c>
      <c r="H1071" s="0" t="s">
        <v>3515</v>
      </c>
      <c r="I1071" s="0" t="s">
        <v>3516</v>
      </c>
      <c r="J1071" s="0" t="str">
        <f aca="false">IF(H1071="Present",H1071&amp;"_"&amp;I1071,H1071)</f>
        <v>Absent</v>
      </c>
    </row>
    <row r="1072" customFormat="false" ht="14.25" hidden="false" customHeight="false" outlineLevel="0" collapsed="false">
      <c r="A1072" s="0" t="s">
        <v>266</v>
      </c>
      <c r="B1072" s="64" t="n">
        <f aca="false">VLOOKUP(A1072,SampleData!A$1:E$220,4,FALSE())</f>
        <v>55.7583333</v>
      </c>
      <c r="C1072" s="64" t="n">
        <f aca="false">VLOOKUP(A1072,SampleData!A$1:E$220,5,FALSE())</f>
        <v>8.90138888</v>
      </c>
      <c r="D1072" s="66" t="s">
        <v>3534</v>
      </c>
      <c r="E1072" s="64" t="s">
        <v>62</v>
      </c>
      <c r="F1072" s="0" t="s">
        <v>702</v>
      </c>
      <c r="G1072" s="0" t="s">
        <v>735</v>
      </c>
      <c r="H1072" s="0" t="s">
        <v>3515</v>
      </c>
      <c r="I1072" s="0" t="s">
        <v>3516</v>
      </c>
      <c r="J1072" s="0" t="str">
        <f aca="false">IF(H1072="Present",H1072&amp;"_"&amp;I1072,H1072)</f>
        <v>Absent</v>
      </c>
    </row>
    <row r="1073" customFormat="false" ht="14.25" hidden="false" customHeight="false" outlineLevel="0" collapsed="false">
      <c r="A1073" s="0" t="s">
        <v>266</v>
      </c>
      <c r="B1073" s="64" t="n">
        <f aca="false">VLOOKUP(A1073,SampleData!A$1:E$220,4,FALSE())</f>
        <v>55.7583333</v>
      </c>
      <c r="C1073" s="64" t="n">
        <f aca="false">VLOOKUP(A1073,SampleData!A$1:E$220,5,FALSE())</f>
        <v>8.90138888</v>
      </c>
      <c r="D1073" s="66" t="s">
        <v>3536</v>
      </c>
      <c r="E1073" s="0" t="s">
        <v>705</v>
      </c>
      <c r="F1073" s="0" t="s">
        <v>705</v>
      </c>
      <c r="G1073" s="0" t="s">
        <v>735</v>
      </c>
      <c r="H1073" s="0" t="s">
        <v>3533</v>
      </c>
      <c r="I1073" s="0" t="s">
        <v>3535</v>
      </c>
      <c r="J1073" s="0" t="str">
        <f aca="false">IF(H1073="Present",H1073&amp;"_"&amp;I1073,H1073)</f>
        <v>Present_Ct&lt;41</v>
      </c>
    </row>
    <row r="1074" customFormat="false" ht="14.25" hidden="false" customHeight="false" outlineLevel="0" collapsed="false">
      <c r="A1074" s="0" t="s">
        <v>266</v>
      </c>
      <c r="B1074" s="64" t="n">
        <f aca="false">VLOOKUP(A1074,SampleData!A$1:E$220,4,FALSE())</f>
        <v>55.7583333</v>
      </c>
      <c r="C1074" s="64" t="n">
        <f aca="false">VLOOKUP(A1074,SampleData!A$1:E$220,5,FALSE())</f>
        <v>8.90138888</v>
      </c>
      <c r="D1074" s="66" t="s">
        <v>3536</v>
      </c>
      <c r="E1074" s="0" t="s">
        <v>705</v>
      </c>
      <c r="F1074" s="0" t="s">
        <v>705</v>
      </c>
      <c r="G1074" s="0" t="s">
        <v>735</v>
      </c>
      <c r="H1074" s="0" t="s">
        <v>3533</v>
      </c>
      <c r="I1074" s="0" t="s">
        <v>3535</v>
      </c>
      <c r="J1074" s="0" t="str">
        <f aca="false">IF(H1074="Present",H1074&amp;"_"&amp;I1074,H1074)</f>
        <v>Present_Ct&lt;41</v>
      </c>
    </row>
    <row r="1075" customFormat="false" ht="14.25" hidden="false" customHeight="false" outlineLevel="0" collapsed="false">
      <c r="A1075" s="0" t="s">
        <v>266</v>
      </c>
      <c r="B1075" s="64" t="n">
        <f aca="false">VLOOKUP(A1075,SampleData!A$1:E$220,4,FALSE())</f>
        <v>55.7583333</v>
      </c>
      <c r="C1075" s="64" t="n">
        <f aca="false">VLOOKUP(A1075,SampleData!A$1:E$220,5,FALSE())</f>
        <v>8.90138888</v>
      </c>
      <c r="D1075" s="66" t="s">
        <v>3537</v>
      </c>
      <c r="E1075" s="0" t="s">
        <v>698</v>
      </c>
      <c r="F1075" s="0" t="s">
        <v>698</v>
      </c>
      <c r="G1075" s="0" t="s">
        <v>735</v>
      </c>
      <c r="H1075" s="0" t="s">
        <v>3515</v>
      </c>
      <c r="I1075" s="0" t="s">
        <v>3516</v>
      </c>
      <c r="J1075" s="0" t="str">
        <f aca="false">IF(H1075="Present",H1075&amp;"_"&amp;I1075,H1075)</f>
        <v>Absent</v>
      </c>
    </row>
    <row r="1076" customFormat="false" ht="14.25" hidden="false" customHeight="false" outlineLevel="0" collapsed="false">
      <c r="A1076" s="0" t="s">
        <v>266</v>
      </c>
      <c r="B1076" s="64" t="n">
        <f aca="false">VLOOKUP(A1076,SampleData!A$1:E$220,4,FALSE())</f>
        <v>55.7583333</v>
      </c>
      <c r="C1076" s="64" t="n">
        <f aca="false">VLOOKUP(A1076,SampleData!A$1:E$220,5,FALSE())</f>
        <v>8.90138888</v>
      </c>
      <c r="D1076" s="66" t="s">
        <v>3537</v>
      </c>
      <c r="E1076" s="0" t="s">
        <v>698</v>
      </c>
      <c r="F1076" s="0" t="s">
        <v>698</v>
      </c>
      <c r="G1076" s="0" t="s">
        <v>3514</v>
      </c>
      <c r="H1076" s="0" t="s">
        <v>3515</v>
      </c>
      <c r="I1076" s="0" t="s">
        <v>3516</v>
      </c>
      <c r="J1076" s="0" t="str">
        <f aca="false">IF(H1076="Present",H1076&amp;"_"&amp;I1076,H1076)</f>
        <v>Absent</v>
      </c>
    </row>
    <row r="1077" customFormat="false" ht="14.25" hidden="false" customHeight="false" outlineLevel="0" collapsed="false">
      <c r="A1077" s="0" t="s">
        <v>266</v>
      </c>
      <c r="B1077" s="64" t="n">
        <f aca="false">VLOOKUP(A1077,SampleData!A$1:E$220,4,FALSE())</f>
        <v>55.7583333</v>
      </c>
      <c r="C1077" s="64" t="n">
        <f aca="false">VLOOKUP(A1077,SampleData!A$1:E$220,5,FALSE())</f>
        <v>8.90138888</v>
      </c>
      <c r="D1077" s="66" t="s">
        <v>3538</v>
      </c>
      <c r="E1077" s="64" t="s">
        <v>3539</v>
      </c>
      <c r="F1077" s="0" t="s">
        <v>706</v>
      </c>
      <c r="G1077" s="0" t="s">
        <v>735</v>
      </c>
      <c r="H1077" s="0" t="s">
        <v>3515</v>
      </c>
      <c r="I1077" s="0" t="s">
        <v>3516</v>
      </c>
      <c r="J1077" s="0" t="str">
        <f aca="false">IF(H1077="Present",H1077&amp;"_"&amp;I1077,H1077)</f>
        <v>Absent</v>
      </c>
    </row>
    <row r="1078" customFormat="false" ht="14.25" hidden="false" customHeight="false" outlineLevel="0" collapsed="false">
      <c r="A1078" s="0" t="s">
        <v>266</v>
      </c>
      <c r="B1078" s="64" t="n">
        <f aca="false">VLOOKUP(A1078,SampleData!A$1:E$220,4,FALSE())</f>
        <v>55.7583333</v>
      </c>
      <c r="C1078" s="64" t="n">
        <f aca="false">VLOOKUP(A1078,SampleData!A$1:E$220,5,FALSE())</f>
        <v>8.90138888</v>
      </c>
      <c r="D1078" s="66" t="s">
        <v>3512</v>
      </c>
      <c r="E1078" s="64" t="s">
        <v>3513</v>
      </c>
      <c r="F1078" s="0" t="s">
        <v>703</v>
      </c>
      <c r="G1078" s="0" t="s">
        <v>3514</v>
      </c>
      <c r="H1078" s="0" t="s">
        <v>3515</v>
      </c>
      <c r="I1078" s="0" t="s">
        <v>3516</v>
      </c>
      <c r="J1078" s="0" t="str">
        <f aca="false">IF(H1078="Present",H1078&amp;"_"&amp;I1078,H1078)</f>
        <v>Absent</v>
      </c>
    </row>
    <row r="1079" customFormat="false" ht="14.25" hidden="false" customHeight="false" outlineLevel="0" collapsed="false">
      <c r="A1079" s="0" t="s">
        <v>266</v>
      </c>
      <c r="B1079" s="64" t="n">
        <f aca="false">VLOOKUP(A1079,SampleData!A$1:E$220,4,FALSE())</f>
        <v>55.7583333</v>
      </c>
      <c r="C1079" s="64" t="n">
        <f aca="false">VLOOKUP(A1079,SampleData!A$1:E$220,5,FALSE())</f>
        <v>8.90138888</v>
      </c>
      <c r="D1079" s="66" t="s">
        <v>3517</v>
      </c>
      <c r="E1079" s="64" t="s">
        <v>636</v>
      </c>
      <c r="F1079" s="0" t="s">
        <v>709</v>
      </c>
      <c r="G1079" s="0" t="s">
        <v>735</v>
      </c>
      <c r="H1079" s="0" t="s">
        <v>3515</v>
      </c>
      <c r="I1079" s="0" t="s">
        <v>3516</v>
      </c>
      <c r="J1079" s="0" t="str">
        <f aca="false">IF(H1079="Present",H1079&amp;"_"&amp;I1079,H1079)</f>
        <v>Absent</v>
      </c>
    </row>
    <row r="1080" customFormat="false" ht="14.25" hidden="false" customHeight="false" outlineLevel="0" collapsed="false">
      <c r="A1080" s="0" t="s">
        <v>266</v>
      </c>
      <c r="B1080" s="64" t="n">
        <f aca="false">VLOOKUP(A1080,SampleData!A$1:E$220,4,FALSE())</f>
        <v>55.7583333</v>
      </c>
      <c r="C1080" s="64" t="n">
        <f aca="false">VLOOKUP(A1080,SampleData!A$1:E$220,5,FALSE())</f>
        <v>8.90138888</v>
      </c>
      <c r="D1080" s="66" t="s">
        <v>3518</v>
      </c>
      <c r="E1080" s="0" t="s">
        <v>710</v>
      </c>
      <c r="F1080" s="0" t="s">
        <v>710</v>
      </c>
      <c r="G1080" s="0" t="s">
        <v>3514</v>
      </c>
      <c r="H1080" s="0" t="s">
        <v>3515</v>
      </c>
      <c r="I1080" s="0" t="s">
        <v>3516</v>
      </c>
      <c r="J1080" s="0" t="str">
        <f aca="false">IF(H1080="Present",H1080&amp;"_"&amp;I1080,H1080)</f>
        <v>Absent</v>
      </c>
    </row>
    <row r="1081" customFormat="false" ht="14.25" hidden="false" customHeight="false" outlineLevel="0" collapsed="false">
      <c r="A1081" s="0" t="s">
        <v>266</v>
      </c>
      <c r="B1081" s="64" t="n">
        <f aca="false">VLOOKUP(A1081,SampleData!A$1:E$220,4,FALSE())</f>
        <v>55.7583333</v>
      </c>
      <c r="C1081" s="64" t="n">
        <f aca="false">VLOOKUP(A1081,SampleData!A$1:E$220,5,FALSE())</f>
        <v>8.90138888</v>
      </c>
      <c r="D1081" s="66" t="s">
        <v>3519</v>
      </c>
      <c r="E1081" s="64" t="s">
        <v>3520</v>
      </c>
      <c r="F1081" s="0" t="s">
        <v>697</v>
      </c>
      <c r="G1081" s="0" t="s">
        <v>3514</v>
      </c>
      <c r="H1081" s="0" t="s">
        <v>3515</v>
      </c>
      <c r="I1081" s="0" t="s">
        <v>3516</v>
      </c>
      <c r="J1081" s="0" t="str">
        <f aca="false">IF(H1081="Present",H1081&amp;"_"&amp;I1081,H1081)</f>
        <v>Absent</v>
      </c>
    </row>
    <row r="1082" customFormat="false" ht="14.25" hidden="false" customHeight="false" outlineLevel="0" collapsed="false">
      <c r="A1082" s="0" t="s">
        <v>266</v>
      </c>
      <c r="B1082" s="64" t="n">
        <f aca="false">VLOOKUP(A1082,SampleData!A$1:E$220,4,FALSE())</f>
        <v>55.7583333</v>
      </c>
      <c r="C1082" s="64" t="n">
        <f aca="false">VLOOKUP(A1082,SampleData!A$1:E$220,5,FALSE())</f>
        <v>8.90138888</v>
      </c>
      <c r="D1082" s="66" t="s">
        <v>3521</v>
      </c>
      <c r="E1082" s="64" t="s">
        <v>208</v>
      </c>
      <c r="F1082" s="0" t="s">
        <v>704</v>
      </c>
      <c r="G1082" s="0" t="s">
        <v>735</v>
      </c>
      <c r="H1082" s="0" t="s">
        <v>3515</v>
      </c>
      <c r="I1082" s="0" t="s">
        <v>3516</v>
      </c>
      <c r="J1082" s="0" t="str">
        <f aca="false">IF(H1082="Present",H1082&amp;"_"&amp;I1082,H1082)</f>
        <v>Absent</v>
      </c>
    </row>
    <row r="1083" customFormat="false" ht="14.25" hidden="false" customHeight="false" outlineLevel="0" collapsed="false">
      <c r="A1083" s="0" t="s">
        <v>266</v>
      </c>
      <c r="B1083" s="64" t="n">
        <f aca="false">VLOOKUP(A1083,SampleData!A$1:E$220,4,FALSE())</f>
        <v>55.7583333</v>
      </c>
      <c r="C1083" s="64" t="n">
        <f aca="false">VLOOKUP(A1083,SampleData!A$1:E$220,5,FALSE())</f>
        <v>8.90138888</v>
      </c>
      <c r="D1083" s="66" t="s">
        <v>3524</v>
      </c>
      <c r="E1083" s="64" t="s">
        <v>3525</v>
      </c>
      <c r="F1083" s="0" t="s">
        <v>699</v>
      </c>
      <c r="G1083" s="0" t="s">
        <v>3514</v>
      </c>
      <c r="H1083" s="0" t="s">
        <v>3515</v>
      </c>
      <c r="I1083" s="0" t="s">
        <v>3516</v>
      </c>
      <c r="J1083" s="0" t="str">
        <f aca="false">IF(H1083="Present",H1083&amp;"_"&amp;I1083,H1083)</f>
        <v>Absent</v>
      </c>
    </row>
    <row r="1084" customFormat="false" ht="14.25" hidden="false" customHeight="false" outlineLevel="0" collapsed="false">
      <c r="A1084" s="0" t="s">
        <v>266</v>
      </c>
      <c r="B1084" s="64" t="n">
        <f aca="false">VLOOKUP(A1084,SampleData!A$1:E$220,4,FALSE())</f>
        <v>55.7583333</v>
      </c>
      <c r="C1084" s="64" t="n">
        <f aca="false">VLOOKUP(A1084,SampleData!A$1:E$220,5,FALSE())</f>
        <v>8.90138888</v>
      </c>
      <c r="D1084" s="66" t="s">
        <v>3526</v>
      </c>
      <c r="E1084" s="0" t="s">
        <v>385</v>
      </c>
      <c r="F1084" s="0" t="s">
        <v>385</v>
      </c>
      <c r="G1084" s="0" t="s">
        <v>3514</v>
      </c>
      <c r="H1084" s="0" t="s">
        <v>3515</v>
      </c>
      <c r="I1084" s="0" t="s">
        <v>3516</v>
      </c>
      <c r="J1084" s="0" t="str">
        <f aca="false">IF(H1084="Present",H1084&amp;"_"&amp;I1084,H1084)</f>
        <v>Absent</v>
      </c>
    </row>
    <row r="1085" customFormat="false" ht="14.25" hidden="false" customHeight="false" outlineLevel="0" collapsed="false">
      <c r="A1085" s="0" t="s">
        <v>266</v>
      </c>
      <c r="B1085" s="64" t="n">
        <f aca="false">VLOOKUP(A1085,SampleData!A$1:E$220,4,FALSE())</f>
        <v>55.7583333</v>
      </c>
      <c r="C1085" s="64" t="n">
        <f aca="false">VLOOKUP(A1085,SampleData!A$1:E$220,5,FALSE())</f>
        <v>8.90138888</v>
      </c>
      <c r="D1085" s="66" t="s">
        <v>3527</v>
      </c>
      <c r="E1085" s="64" t="s">
        <v>74</v>
      </c>
      <c r="F1085" s="0" t="s">
        <v>701</v>
      </c>
      <c r="G1085" s="0" t="s">
        <v>735</v>
      </c>
      <c r="H1085" s="0" t="s">
        <v>3515</v>
      </c>
      <c r="I1085" s="0" t="s">
        <v>3516</v>
      </c>
      <c r="J1085" s="0" t="str">
        <f aca="false">IF(H1085="Present",H1085&amp;"_"&amp;I1085,H1085)</f>
        <v>Absent</v>
      </c>
    </row>
    <row r="1086" customFormat="false" ht="14.25" hidden="false" customHeight="false" outlineLevel="0" collapsed="false">
      <c r="A1086" s="0" t="s">
        <v>266</v>
      </c>
      <c r="B1086" s="64" t="n">
        <f aca="false">VLOOKUP(A1086,SampleData!A$1:E$220,4,FALSE())</f>
        <v>55.7583333</v>
      </c>
      <c r="C1086" s="64" t="n">
        <f aca="false">VLOOKUP(A1086,SampleData!A$1:E$220,5,FALSE())</f>
        <v>8.90138888</v>
      </c>
      <c r="D1086" s="66" t="s">
        <v>3530</v>
      </c>
      <c r="E1086" s="64" t="s">
        <v>3531</v>
      </c>
      <c r="F1086" s="0" t="s">
        <v>700</v>
      </c>
      <c r="G1086" s="0" t="s">
        <v>735</v>
      </c>
      <c r="H1086" s="0" t="s">
        <v>3515</v>
      </c>
      <c r="I1086" s="0" t="s">
        <v>3516</v>
      </c>
      <c r="J1086" s="0" t="str">
        <f aca="false">IF(H1086="Present",H1086&amp;"_"&amp;I1086,H1086)</f>
        <v>Absent</v>
      </c>
    </row>
    <row r="1087" customFormat="false" ht="14.25" hidden="false" customHeight="false" outlineLevel="0" collapsed="false">
      <c r="A1087" s="0" t="s">
        <v>266</v>
      </c>
      <c r="B1087" s="64" t="n">
        <f aca="false">VLOOKUP(A1087,SampleData!A$1:E$220,4,FALSE())</f>
        <v>55.7583333</v>
      </c>
      <c r="C1087" s="64" t="n">
        <f aca="false">VLOOKUP(A1087,SampleData!A$1:E$220,5,FALSE())</f>
        <v>8.90138888</v>
      </c>
      <c r="D1087" s="66" t="s">
        <v>3538</v>
      </c>
      <c r="E1087" s="64" t="s">
        <v>3539</v>
      </c>
      <c r="F1087" s="0" t="s">
        <v>706</v>
      </c>
      <c r="G1087" s="0" t="s">
        <v>735</v>
      </c>
      <c r="H1087" s="0" t="s">
        <v>3515</v>
      </c>
      <c r="I1087" s="0" t="s">
        <v>3516</v>
      </c>
      <c r="J1087" s="0" t="str">
        <f aca="false">IF(H1087="Present",H1087&amp;"_"&amp;I1087,H1087)</f>
        <v>Absent</v>
      </c>
    </row>
    <row r="1088" customFormat="false" ht="14.25" hidden="false" customHeight="false" outlineLevel="0" collapsed="false">
      <c r="A1088" s="0" t="s">
        <v>272</v>
      </c>
      <c r="B1088" s="64" t="n">
        <f aca="false">VLOOKUP(A1088,SampleData!A$1:E$220,4,FALSE())</f>
        <v>56.291349</v>
      </c>
      <c r="C1088" s="64" t="n">
        <f aca="false">VLOOKUP(A1088,SampleData!A$1:E$220,5,FALSE())</f>
        <v>10.473298</v>
      </c>
      <c r="D1088" s="66" t="s">
        <v>3512</v>
      </c>
      <c r="E1088" s="64" t="s">
        <v>3513</v>
      </c>
      <c r="F1088" s="0" t="s">
        <v>703</v>
      </c>
      <c r="G1088" s="0" t="s">
        <v>735</v>
      </c>
      <c r="H1088" s="0" t="s">
        <v>3515</v>
      </c>
      <c r="I1088" s="0" t="s">
        <v>3516</v>
      </c>
      <c r="J1088" s="0" t="str">
        <f aca="false">IF(H1088="Present",H1088&amp;"_"&amp;I1088,H1088)</f>
        <v>Absent</v>
      </c>
    </row>
    <row r="1089" customFormat="false" ht="14.25" hidden="false" customHeight="false" outlineLevel="0" collapsed="false">
      <c r="A1089" s="0" t="s">
        <v>272</v>
      </c>
      <c r="B1089" s="64" t="n">
        <f aca="false">VLOOKUP(A1089,SampleData!A$1:E$220,4,FALSE())</f>
        <v>56.291349</v>
      </c>
      <c r="C1089" s="64" t="n">
        <f aca="false">VLOOKUP(A1089,SampleData!A$1:E$220,5,FALSE())</f>
        <v>10.473298</v>
      </c>
      <c r="D1089" s="66" t="s">
        <v>3517</v>
      </c>
      <c r="E1089" s="64" t="s">
        <v>636</v>
      </c>
      <c r="F1089" s="0" t="s">
        <v>709</v>
      </c>
      <c r="G1089" s="0" t="s">
        <v>735</v>
      </c>
      <c r="H1089" s="0" t="s">
        <v>3533</v>
      </c>
      <c r="I1089" s="0" t="s">
        <v>3535</v>
      </c>
      <c r="J1089" s="0" t="str">
        <f aca="false">IF(H1089="Present",H1089&amp;"_"&amp;I1089,H1089)</f>
        <v>Present_Ct&lt;41</v>
      </c>
    </row>
    <row r="1090" customFormat="false" ht="14.25" hidden="false" customHeight="false" outlineLevel="0" collapsed="false">
      <c r="A1090" s="0" t="s">
        <v>272</v>
      </c>
      <c r="B1090" s="64" t="n">
        <f aca="false">VLOOKUP(A1090,SampleData!A$1:E$220,4,FALSE())</f>
        <v>56.291349</v>
      </c>
      <c r="C1090" s="64" t="n">
        <f aca="false">VLOOKUP(A1090,SampleData!A$1:E$220,5,FALSE())</f>
        <v>10.473298</v>
      </c>
      <c r="D1090" s="66" t="s">
        <v>3518</v>
      </c>
      <c r="E1090" s="0" t="s">
        <v>710</v>
      </c>
      <c r="F1090" s="0" t="s">
        <v>710</v>
      </c>
      <c r="G1090" s="0" t="s">
        <v>735</v>
      </c>
      <c r="H1090" s="0" t="s">
        <v>3515</v>
      </c>
      <c r="I1090" s="0" t="s">
        <v>3516</v>
      </c>
      <c r="J1090" s="0" t="str">
        <f aca="false">IF(H1090="Present",H1090&amp;"_"&amp;I1090,H1090)</f>
        <v>Absent</v>
      </c>
    </row>
    <row r="1091" customFormat="false" ht="14.25" hidden="false" customHeight="false" outlineLevel="0" collapsed="false">
      <c r="A1091" s="0" t="s">
        <v>272</v>
      </c>
      <c r="B1091" s="64" t="n">
        <f aca="false">VLOOKUP(A1091,SampleData!A$1:E$220,4,FALSE())</f>
        <v>56.291349</v>
      </c>
      <c r="C1091" s="64" t="n">
        <f aca="false">VLOOKUP(A1091,SampleData!A$1:E$220,5,FALSE())</f>
        <v>10.473298</v>
      </c>
      <c r="D1091" s="66" t="s">
        <v>3519</v>
      </c>
      <c r="E1091" s="64" t="s">
        <v>3520</v>
      </c>
      <c r="F1091" s="0" t="s">
        <v>697</v>
      </c>
      <c r="G1091" s="0" t="s">
        <v>735</v>
      </c>
      <c r="H1091" s="0" t="s">
        <v>3515</v>
      </c>
      <c r="I1091" s="0" t="s">
        <v>3516</v>
      </c>
      <c r="J1091" s="0" t="str">
        <f aca="false">IF(H1091="Present",H1091&amp;"_"&amp;I1091,H1091)</f>
        <v>Absent</v>
      </c>
    </row>
    <row r="1092" customFormat="false" ht="14.25" hidden="false" customHeight="false" outlineLevel="0" collapsed="false">
      <c r="A1092" s="0" t="s">
        <v>272</v>
      </c>
      <c r="B1092" s="64" t="n">
        <f aca="false">VLOOKUP(A1092,SampleData!A$1:E$220,4,FALSE())</f>
        <v>56.291349</v>
      </c>
      <c r="C1092" s="64" t="n">
        <f aca="false">VLOOKUP(A1092,SampleData!A$1:E$220,5,FALSE())</f>
        <v>10.473298</v>
      </c>
      <c r="D1092" s="66" t="s">
        <v>3521</v>
      </c>
      <c r="E1092" s="64" t="s">
        <v>208</v>
      </c>
      <c r="F1092" s="0" t="s">
        <v>704</v>
      </c>
      <c r="G1092" s="0" t="s">
        <v>735</v>
      </c>
      <c r="H1092" s="0" t="s">
        <v>3515</v>
      </c>
      <c r="I1092" s="0" t="s">
        <v>3516</v>
      </c>
      <c r="J1092" s="0" t="str">
        <f aca="false">IF(H1092="Present",H1092&amp;"_"&amp;I1092,H1092)</f>
        <v>Absent</v>
      </c>
    </row>
    <row r="1093" customFormat="false" ht="14.25" hidden="false" customHeight="false" outlineLevel="0" collapsed="false">
      <c r="A1093" s="0" t="s">
        <v>272</v>
      </c>
      <c r="B1093" s="64" t="n">
        <f aca="false">VLOOKUP(A1093,SampleData!A$1:E$220,4,FALSE())</f>
        <v>56.291349</v>
      </c>
      <c r="C1093" s="64" t="n">
        <f aca="false">VLOOKUP(A1093,SampleData!A$1:E$220,5,FALSE())</f>
        <v>10.473298</v>
      </c>
      <c r="D1093" s="66" t="s">
        <v>3522</v>
      </c>
      <c r="E1093" s="64" t="s">
        <v>3523</v>
      </c>
      <c r="F1093" s="0" t="s">
        <v>708</v>
      </c>
      <c r="G1093" s="0" t="s">
        <v>735</v>
      </c>
      <c r="H1093" s="0" t="s">
        <v>3515</v>
      </c>
      <c r="I1093" s="0" t="s">
        <v>3516</v>
      </c>
      <c r="J1093" s="0" t="str">
        <f aca="false">IF(H1093="Present",H1093&amp;"_"&amp;I1093,H1093)</f>
        <v>Absent</v>
      </c>
    </row>
    <row r="1094" customFormat="false" ht="14.25" hidden="false" customHeight="false" outlineLevel="0" collapsed="false">
      <c r="A1094" s="0" t="s">
        <v>272</v>
      </c>
      <c r="B1094" s="64" t="n">
        <f aca="false">VLOOKUP(A1094,SampleData!A$1:E$220,4,FALSE())</f>
        <v>56.291349</v>
      </c>
      <c r="C1094" s="64" t="n">
        <f aca="false">VLOOKUP(A1094,SampleData!A$1:E$220,5,FALSE())</f>
        <v>10.473298</v>
      </c>
      <c r="D1094" s="66" t="s">
        <v>3522</v>
      </c>
      <c r="E1094" s="64" t="s">
        <v>3523</v>
      </c>
      <c r="F1094" s="0" t="s">
        <v>708</v>
      </c>
      <c r="G1094" s="0" t="s">
        <v>735</v>
      </c>
      <c r="H1094" s="0" t="s">
        <v>3515</v>
      </c>
      <c r="I1094" s="0" t="s">
        <v>3516</v>
      </c>
      <c r="J1094" s="0" t="str">
        <f aca="false">IF(H1094="Present",H1094&amp;"_"&amp;I1094,H1094)</f>
        <v>Absent</v>
      </c>
    </row>
    <row r="1095" customFormat="false" ht="14.25" hidden="false" customHeight="false" outlineLevel="0" collapsed="false">
      <c r="A1095" s="0" t="s">
        <v>272</v>
      </c>
      <c r="B1095" s="64" t="n">
        <f aca="false">VLOOKUP(A1095,SampleData!A$1:E$220,4,FALSE())</f>
        <v>56.291349</v>
      </c>
      <c r="C1095" s="64" t="n">
        <f aca="false">VLOOKUP(A1095,SampleData!A$1:E$220,5,FALSE())</f>
        <v>10.473298</v>
      </c>
      <c r="D1095" s="66" t="s">
        <v>3524</v>
      </c>
      <c r="E1095" s="64" t="s">
        <v>3525</v>
      </c>
      <c r="F1095" s="0" t="s">
        <v>699</v>
      </c>
      <c r="G1095" s="0" t="s">
        <v>3514</v>
      </c>
      <c r="H1095" s="0" t="s">
        <v>3515</v>
      </c>
      <c r="I1095" s="0" t="s">
        <v>3516</v>
      </c>
      <c r="J1095" s="0" t="str">
        <f aca="false">IF(H1095="Present",H1095&amp;"_"&amp;I1095,H1095)</f>
        <v>Absent</v>
      </c>
    </row>
    <row r="1096" customFormat="false" ht="14.25" hidden="false" customHeight="false" outlineLevel="0" collapsed="false">
      <c r="A1096" s="0" t="s">
        <v>272</v>
      </c>
      <c r="B1096" s="64" t="n">
        <f aca="false">VLOOKUP(A1096,SampleData!A$1:E$220,4,FALSE())</f>
        <v>56.291349</v>
      </c>
      <c r="C1096" s="64" t="n">
        <f aca="false">VLOOKUP(A1096,SampleData!A$1:E$220,5,FALSE())</f>
        <v>10.473298</v>
      </c>
      <c r="D1096" s="66" t="s">
        <v>229</v>
      </c>
      <c r="E1096" s="0" t="s">
        <v>199</v>
      </c>
      <c r="F1096" s="0" t="s">
        <v>199</v>
      </c>
      <c r="G1096" s="0" t="s">
        <v>735</v>
      </c>
      <c r="H1096" s="0" t="s">
        <v>3533</v>
      </c>
      <c r="I1096" s="0" t="s">
        <v>3535</v>
      </c>
      <c r="J1096" s="0" t="str">
        <f aca="false">IF(H1096="Present",H1096&amp;"_"&amp;I1096,H1096)</f>
        <v>Present_Ct&lt;41</v>
      </c>
    </row>
    <row r="1097" customFormat="false" ht="14.25" hidden="false" customHeight="false" outlineLevel="0" collapsed="false">
      <c r="A1097" s="0" t="s">
        <v>272</v>
      </c>
      <c r="B1097" s="64" t="n">
        <f aca="false">VLOOKUP(A1097,SampleData!A$1:E$220,4,FALSE())</f>
        <v>56.291349</v>
      </c>
      <c r="C1097" s="64" t="n">
        <f aca="false">VLOOKUP(A1097,SampleData!A$1:E$220,5,FALSE())</f>
        <v>10.473298</v>
      </c>
      <c r="D1097" s="66" t="s">
        <v>229</v>
      </c>
      <c r="E1097" s="0" t="s">
        <v>199</v>
      </c>
      <c r="F1097" s="0" t="s">
        <v>199</v>
      </c>
      <c r="G1097" s="0" t="s">
        <v>735</v>
      </c>
      <c r="H1097" s="0" t="s">
        <v>3533</v>
      </c>
      <c r="I1097" s="0" t="s">
        <v>3535</v>
      </c>
      <c r="J1097" s="0" t="str">
        <f aca="false">IF(H1097="Present",H1097&amp;"_"&amp;I1097,H1097)</f>
        <v>Present_Ct&lt;41</v>
      </c>
    </row>
    <row r="1098" customFormat="false" ht="14.25" hidden="false" customHeight="false" outlineLevel="0" collapsed="false">
      <c r="A1098" s="0" t="s">
        <v>272</v>
      </c>
      <c r="B1098" s="64" t="n">
        <f aca="false">VLOOKUP(A1098,SampleData!A$1:E$220,4,FALSE())</f>
        <v>56.291349</v>
      </c>
      <c r="C1098" s="64" t="n">
        <f aca="false">VLOOKUP(A1098,SampleData!A$1:E$220,5,FALSE())</f>
        <v>10.473298</v>
      </c>
      <c r="D1098" s="66" t="s">
        <v>3526</v>
      </c>
      <c r="E1098" s="0" t="s">
        <v>385</v>
      </c>
      <c r="F1098" s="0" t="s">
        <v>385</v>
      </c>
      <c r="G1098" s="0" t="s">
        <v>735</v>
      </c>
      <c r="H1098" s="0" t="s">
        <v>3515</v>
      </c>
      <c r="I1098" s="0" t="s">
        <v>3516</v>
      </c>
      <c r="J1098" s="0" t="str">
        <f aca="false">IF(H1098="Present",H1098&amp;"_"&amp;I1098,H1098)</f>
        <v>Absent</v>
      </c>
    </row>
    <row r="1099" customFormat="false" ht="14.25" hidden="false" customHeight="false" outlineLevel="0" collapsed="false">
      <c r="A1099" s="0" t="s">
        <v>272</v>
      </c>
      <c r="B1099" s="64" t="n">
        <f aca="false">VLOOKUP(A1099,SampleData!A$1:E$220,4,FALSE())</f>
        <v>56.291349</v>
      </c>
      <c r="C1099" s="64" t="n">
        <f aca="false">VLOOKUP(A1099,SampleData!A$1:E$220,5,FALSE())</f>
        <v>10.473298</v>
      </c>
      <c r="D1099" s="66" t="s">
        <v>3527</v>
      </c>
      <c r="E1099" s="64" t="s">
        <v>74</v>
      </c>
      <c r="F1099" s="0" t="s">
        <v>701</v>
      </c>
      <c r="G1099" s="0" t="s">
        <v>735</v>
      </c>
      <c r="H1099" s="0" t="s">
        <v>3515</v>
      </c>
      <c r="I1099" s="0" t="s">
        <v>3516</v>
      </c>
      <c r="J1099" s="0" t="str">
        <f aca="false">IF(H1099="Present",H1099&amp;"_"&amp;I1099,H1099)</f>
        <v>Absent</v>
      </c>
    </row>
    <row r="1100" customFormat="false" ht="14.25" hidden="false" customHeight="false" outlineLevel="0" collapsed="false">
      <c r="A1100" s="0" t="s">
        <v>272</v>
      </c>
      <c r="B1100" s="64" t="n">
        <f aca="false">VLOOKUP(A1100,SampleData!A$1:E$220,4,FALSE())</f>
        <v>56.291349</v>
      </c>
      <c r="C1100" s="64" t="n">
        <f aca="false">VLOOKUP(A1100,SampleData!A$1:E$220,5,FALSE())</f>
        <v>10.473298</v>
      </c>
      <c r="D1100" s="66" t="s">
        <v>3528</v>
      </c>
      <c r="E1100" s="64" t="s">
        <v>177</v>
      </c>
      <c r="F1100" s="0" t="s">
        <v>3529</v>
      </c>
      <c r="G1100" s="0" t="s">
        <v>3514</v>
      </c>
      <c r="H1100" s="0" t="s">
        <v>3515</v>
      </c>
      <c r="I1100" s="0" t="s">
        <v>3516</v>
      </c>
      <c r="J1100" s="0" t="str">
        <f aca="false">IF(H1100="Present",H1100&amp;"_"&amp;I1100,H1100)</f>
        <v>Absent</v>
      </c>
    </row>
    <row r="1101" customFormat="false" ht="14.25" hidden="false" customHeight="false" outlineLevel="0" collapsed="false">
      <c r="A1101" s="0" t="s">
        <v>272</v>
      </c>
      <c r="B1101" s="64" t="n">
        <f aca="false">VLOOKUP(A1101,SampleData!A$1:E$220,4,FALSE())</f>
        <v>56.291349</v>
      </c>
      <c r="C1101" s="64" t="n">
        <f aca="false">VLOOKUP(A1101,SampleData!A$1:E$220,5,FALSE())</f>
        <v>10.473298</v>
      </c>
      <c r="D1101" s="66" t="s">
        <v>3528</v>
      </c>
      <c r="E1101" s="64" t="s">
        <v>177</v>
      </c>
      <c r="F1101" s="0" t="s">
        <v>3529</v>
      </c>
      <c r="G1101" s="0" t="s">
        <v>735</v>
      </c>
      <c r="H1101" s="0" t="s">
        <v>3515</v>
      </c>
      <c r="I1101" s="0" t="s">
        <v>3516</v>
      </c>
      <c r="J1101" s="0" t="str">
        <f aca="false">IF(H1101="Present",H1101&amp;"_"&amp;I1101,H1101)</f>
        <v>Absent</v>
      </c>
    </row>
    <row r="1102" customFormat="false" ht="14.25" hidden="false" customHeight="false" outlineLevel="0" collapsed="false">
      <c r="A1102" s="0" t="s">
        <v>272</v>
      </c>
      <c r="B1102" s="64" t="n">
        <f aca="false">VLOOKUP(A1102,SampleData!A$1:E$220,4,FALSE())</f>
        <v>56.291349</v>
      </c>
      <c r="C1102" s="64" t="n">
        <f aca="false">VLOOKUP(A1102,SampleData!A$1:E$220,5,FALSE())</f>
        <v>10.473298</v>
      </c>
      <c r="D1102" s="66" t="s">
        <v>3530</v>
      </c>
      <c r="E1102" s="64" t="s">
        <v>3531</v>
      </c>
      <c r="F1102" s="0" t="s">
        <v>700</v>
      </c>
      <c r="G1102" s="0" t="s">
        <v>735</v>
      </c>
      <c r="H1102" s="0" t="s">
        <v>3515</v>
      </c>
      <c r="I1102" s="0" t="s">
        <v>3516</v>
      </c>
      <c r="J1102" s="0" t="str">
        <f aca="false">IF(H1102="Present",H1102&amp;"_"&amp;I1102,H1102)</f>
        <v>Absent</v>
      </c>
    </row>
    <row r="1103" customFormat="false" ht="14.25" hidden="false" customHeight="false" outlineLevel="0" collapsed="false">
      <c r="A1103" s="0" t="s">
        <v>272</v>
      </c>
      <c r="B1103" s="64" t="n">
        <f aca="false">VLOOKUP(A1103,SampleData!A$1:E$220,4,FALSE())</f>
        <v>56.291349</v>
      </c>
      <c r="C1103" s="64" t="n">
        <f aca="false">VLOOKUP(A1103,SampleData!A$1:E$220,5,FALSE())</f>
        <v>10.473298</v>
      </c>
      <c r="D1103" s="66" t="s">
        <v>3532</v>
      </c>
      <c r="E1103" s="64" t="s">
        <v>353</v>
      </c>
      <c r="F1103" s="0" t="s">
        <v>696</v>
      </c>
      <c r="G1103" s="0" t="s">
        <v>735</v>
      </c>
      <c r="H1103" s="0" t="s">
        <v>3515</v>
      </c>
      <c r="I1103" s="0" t="s">
        <v>3516</v>
      </c>
      <c r="J1103" s="0" t="str">
        <f aca="false">IF(H1103="Present",H1103&amp;"_"&amp;I1103,H1103)</f>
        <v>Absent</v>
      </c>
    </row>
    <row r="1104" customFormat="false" ht="14.25" hidden="false" customHeight="false" outlineLevel="0" collapsed="false">
      <c r="A1104" s="0" t="s">
        <v>272</v>
      </c>
      <c r="B1104" s="64" t="n">
        <f aca="false">VLOOKUP(A1104,SampleData!A$1:E$220,4,FALSE())</f>
        <v>56.291349</v>
      </c>
      <c r="C1104" s="64" t="n">
        <f aca="false">VLOOKUP(A1104,SampleData!A$1:E$220,5,FALSE())</f>
        <v>10.473298</v>
      </c>
      <c r="D1104" s="66" t="s">
        <v>3532</v>
      </c>
      <c r="E1104" s="64" t="s">
        <v>353</v>
      </c>
      <c r="F1104" s="0" t="s">
        <v>696</v>
      </c>
      <c r="G1104" s="0" t="s">
        <v>735</v>
      </c>
      <c r="H1104" s="0" t="s">
        <v>3515</v>
      </c>
      <c r="I1104" s="0" t="s">
        <v>3516</v>
      </c>
      <c r="J1104" s="0" t="str">
        <f aca="false">IF(H1104="Present",H1104&amp;"_"&amp;I1104,H1104)</f>
        <v>Absent</v>
      </c>
    </row>
    <row r="1105" customFormat="false" ht="14.25" hidden="false" customHeight="false" outlineLevel="0" collapsed="false">
      <c r="A1105" s="0" t="s">
        <v>272</v>
      </c>
      <c r="B1105" s="64" t="n">
        <f aca="false">VLOOKUP(A1105,SampleData!A$1:E$220,4,FALSE())</f>
        <v>56.291349</v>
      </c>
      <c r="C1105" s="64" t="n">
        <f aca="false">VLOOKUP(A1105,SampleData!A$1:E$220,5,FALSE())</f>
        <v>10.473298</v>
      </c>
      <c r="D1105" s="66" t="s">
        <v>3534</v>
      </c>
      <c r="E1105" s="64" t="s">
        <v>62</v>
      </c>
      <c r="F1105" s="0" t="s">
        <v>702</v>
      </c>
      <c r="G1105" s="0" t="s">
        <v>735</v>
      </c>
      <c r="H1105" s="0" t="s">
        <v>3533</v>
      </c>
      <c r="I1105" s="0" t="s">
        <v>3535</v>
      </c>
      <c r="J1105" s="0" t="str">
        <f aca="false">IF(H1105="Present",H1105&amp;"_"&amp;I1105,H1105)</f>
        <v>Present_Ct&lt;41</v>
      </c>
    </row>
    <row r="1106" customFormat="false" ht="14.25" hidden="false" customHeight="false" outlineLevel="0" collapsed="false">
      <c r="A1106" s="0" t="s">
        <v>272</v>
      </c>
      <c r="B1106" s="64" t="n">
        <f aca="false">VLOOKUP(A1106,SampleData!A$1:E$220,4,FALSE())</f>
        <v>56.291349</v>
      </c>
      <c r="C1106" s="64" t="n">
        <f aca="false">VLOOKUP(A1106,SampleData!A$1:E$220,5,FALSE())</f>
        <v>10.473298</v>
      </c>
      <c r="D1106" s="66" t="s">
        <v>3534</v>
      </c>
      <c r="E1106" s="64" t="s">
        <v>62</v>
      </c>
      <c r="F1106" s="0" t="s">
        <v>702</v>
      </c>
      <c r="G1106" s="0" t="s">
        <v>3514</v>
      </c>
      <c r="H1106" s="0" t="s">
        <v>3533</v>
      </c>
      <c r="I1106" s="0" t="s">
        <v>3535</v>
      </c>
      <c r="J1106" s="0" t="str">
        <f aca="false">IF(H1106="Present",H1106&amp;"_"&amp;I1106,H1106)</f>
        <v>Present_Ct&lt;41</v>
      </c>
    </row>
    <row r="1107" customFormat="false" ht="14.25" hidden="false" customHeight="false" outlineLevel="0" collapsed="false">
      <c r="A1107" s="0" t="s">
        <v>272</v>
      </c>
      <c r="B1107" s="64" t="n">
        <f aca="false">VLOOKUP(A1107,SampleData!A$1:E$220,4,FALSE())</f>
        <v>56.291349</v>
      </c>
      <c r="C1107" s="64" t="n">
        <f aca="false">VLOOKUP(A1107,SampleData!A$1:E$220,5,FALSE())</f>
        <v>10.473298</v>
      </c>
      <c r="D1107" s="66" t="s">
        <v>3536</v>
      </c>
      <c r="E1107" s="0" t="s">
        <v>705</v>
      </c>
      <c r="F1107" s="0" t="s">
        <v>705</v>
      </c>
      <c r="G1107" s="0" t="s">
        <v>3514</v>
      </c>
      <c r="H1107" s="0" t="s">
        <v>3515</v>
      </c>
      <c r="I1107" s="0" t="s">
        <v>3516</v>
      </c>
      <c r="J1107" s="0" t="str">
        <f aca="false">IF(H1107="Present",H1107&amp;"_"&amp;I1107,H1107)</f>
        <v>Absent</v>
      </c>
    </row>
    <row r="1108" customFormat="false" ht="14.25" hidden="false" customHeight="false" outlineLevel="0" collapsed="false">
      <c r="A1108" s="0" t="s">
        <v>272</v>
      </c>
      <c r="B1108" s="64" t="n">
        <f aca="false">VLOOKUP(A1108,SampleData!A$1:E$220,4,FALSE())</f>
        <v>56.291349</v>
      </c>
      <c r="C1108" s="64" t="n">
        <f aca="false">VLOOKUP(A1108,SampleData!A$1:E$220,5,FALSE())</f>
        <v>10.473298</v>
      </c>
      <c r="D1108" s="66" t="s">
        <v>3536</v>
      </c>
      <c r="E1108" s="0" t="s">
        <v>705</v>
      </c>
      <c r="F1108" s="0" t="s">
        <v>705</v>
      </c>
      <c r="G1108" s="0" t="s">
        <v>3514</v>
      </c>
      <c r="H1108" s="0" t="s">
        <v>3533</v>
      </c>
      <c r="I1108" s="0" t="s">
        <v>3535</v>
      </c>
      <c r="J1108" s="0" t="str">
        <f aca="false">IF(H1108="Present",H1108&amp;"_"&amp;I1108,H1108)</f>
        <v>Present_Ct&lt;41</v>
      </c>
    </row>
    <row r="1109" customFormat="false" ht="14.25" hidden="false" customHeight="false" outlineLevel="0" collapsed="false">
      <c r="A1109" s="0" t="s">
        <v>272</v>
      </c>
      <c r="B1109" s="64" t="n">
        <f aca="false">VLOOKUP(A1109,SampleData!A$1:E$220,4,FALSE())</f>
        <v>56.291349</v>
      </c>
      <c r="C1109" s="64" t="n">
        <f aca="false">VLOOKUP(A1109,SampleData!A$1:E$220,5,FALSE())</f>
        <v>10.473298</v>
      </c>
      <c r="D1109" s="66" t="s">
        <v>3537</v>
      </c>
      <c r="E1109" s="0" t="s">
        <v>698</v>
      </c>
      <c r="F1109" s="0" t="s">
        <v>698</v>
      </c>
      <c r="G1109" s="0" t="s">
        <v>3514</v>
      </c>
      <c r="H1109" s="0" t="s">
        <v>3533</v>
      </c>
      <c r="I1109" s="0" t="s">
        <v>3535</v>
      </c>
      <c r="J1109" s="0" t="str">
        <f aca="false">IF(H1109="Present",H1109&amp;"_"&amp;I1109,H1109)</f>
        <v>Present_Ct&lt;41</v>
      </c>
    </row>
    <row r="1110" customFormat="false" ht="14.25" hidden="false" customHeight="false" outlineLevel="0" collapsed="false">
      <c r="A1110" s="0" t="s">
        <v>272</v>
      </c>
      <c r="B1110" s="64" t="n">
        <f aca="false">VLOOKUP(A1110,SampleData!A$1:E$220,4,FALSE())</f>
        <v>56.291349</v>
      </c>
      <c r="C1110" s="64" t="n">
        <f aca="false">VLOOKUP(A1110,SampleData!A$1:E$220,5,FALSE())</f>
        <v>10.473298</v>
      </c>
      <c r="D1110" s="66" t="s">
        <v>3537</v>
      </c>
      <c r="E1110" s="0" t="s">
        <v>698</v>
      </c>
      <c r="F1110" s="0" t="s">
        <v>698</v>
      </c>
      <c r="G1110" s="0" t="s">
        <v>3514</v>
      </c>
      <c r="H1110" s="0" t="s">
        <v>3515</v>
      </c>
      <c r="I1110" s="0" t="s">
        <v>3516</v>
      </c>
      <c r="J1110" s="0" t="str">
        <f aca="false">IF(H1110="Present",H1110&amp;"_"&amp;I1110,H1110)</f>
        <v>Absent</v>
      </c>
    </row>
    <row r="1111" customFormat="false" ht="14.25" hidden="false" customHeight="false" outlineLevel="0" collapsed="false">
      <c r="A1111" s="0" t="s">
        <v>272</v>
      </c>
      <c r="B1111" s="64" t="n">
        <f aca="false">VLOOKUP(A1111,SampleData!A$1:E$220,4,FALSE())</f>
        <v>56.291349</v>
      </c>
      <c r="C1111" s="64" t="n">
        <f aca="false">VLOOKUP(A1111,SampleData!A$1:E$220,5,FALSE())</f>
        <v>10.473298</v>
      </c>
      <c r="D1111" s="66" t="s">
        <v>3538</v>
      </c>
      <c r="E1111" s="64" t="s">
        <v>3539</v>
      </c>
      <c r="F1111" s="0" t="s">
        <v>706</v>
      </c>
      <c r="G1111" s="0" t="s">
        <v>3514</v>
      </c>
      <c r="H1111" s="0" t="s">
        <v>3533</v>
      </c>
      <c r="I1111" s="0" t="s">
        <v>3535</v>
      </c>
      <c r="J1111" s="0" t="str">
        <f aca="false">IF(H1111="Present",H1111&amp;"_"&amp;I1111,H1111)</f>
        <v>Present_Ct&lt;41</v>
      </c>
    </row>
    <row r="1112" customFormat="false" ht="14.25" hidden="false" customHeight="false" outlineLevel="0" collapsed="false">
      <c r="A1112" s="0" t="s">
        <v>280</v>
      </c>
      <c r="B1112" s="64" t="n">
        <f aca="false">VLOOKUP(A1112,SampleData!A$1:E$220,4,FALSE())</f>
        <v>55.210907</v>
      </c>
      <c r="C1112" s="64" t="n">
        <f aca="false">VLOOKUP(A1112,SampleData!A$1:E$220,5,FALSE())</f>
        <v>11.769689</v>
      </c>
      <c r="D1112" s="66" t="s">
        <v>3512</v>
      </c>
      <c r="E1112" s="64" t="s">
        <v>3513</v>
      </c>
      <c r="F1112" s="0" t="s">
        <v>703</v>
      </c>
      <c r="G1112" s="0" t="s">
        <v>735</v>
      </c>
      <c r="H1112" s="0" t="s">
        <v>3515</v>
      </c>
      <c r="I1112" s="0" t="s">
        <v>3516</v>
      </c>
      <c r="J1112" s="0" t="str">
        <f aca="false">IF(H1112="Present",H1112&amp;"_"&amp;I1112,H1112)</f>
        <v>Absent</v>
      </c>
    </row>
    <row r="1113" customFormat="false" ht="14.25" hidden="false" customHeight="false" outlineLevel="0" collapsed="false">
      <c r="A1113" s="0" t="s">
        <v>280</v>
      </c>
      <c r="B1113" s="64" t="n">
        <f aca="false">VLOOKUP(A1113,SampleData!A$1:E$220,4,FALSE())</f>
        <v>55.210907</v>
      </c>
      <c r="C1113" s="64" t="n">
        <f aca="false">VLOOKUP(A1113,SampleData!A$1:E$220,5,FALSE())</f>
        <v>11.769689</v>
      </c>
      <c r="D1113" s="66" t="s">
        <v>3517</v>
      </c>
      <c r="E1113" s="64" t="s">
        <v>636</v>
      </c>
      <c r="F1113" s="0" t="s">
        <v>709</v>
      </c>
      <c r="G1113" s="0" t="s">
        <v>735</v>
      </c>
      <c r="H1113" s="0" t="s">
        <v>3515</v>
      </c>
      <c r="I1113" s="0" t="s">
        <v>3516</v>
      </c>
      <c r="J1113" s="0" t="str">
        <f aca="false">IF(H1113="Present",H1113&amp;"_"&amp;I1113,H1113)</f>
        <v>Absent</v>
      </c>
    </row>
    <row r="1114" customFormat="false" ht="14.25" hidden="false" customHeight="false" outlineLevel="0" collapsed="false">
      <c r="A1114" s="0" t="s">
        <v>280</v>
      </c>
      <c r="B1114" s="64" t="n">
        <f aca="false">VLOOKUP(A1114,SampleData!A$1:E$220,4,FALSE())</f>
        <v>55.210907</v>
      </c>
      <c r="C1114" s="64" t="n">
        <f aca="false">VLOOKUP(A1114,SampleData!A$1:E$220,5,FALSE())</f>
        <v>11.769689</v>
      </c>
      <c r="D1114" s="66" t="s">
        <v>3518</v>
      </c>
      <c r="E1114" s="0" t="s">
        <v>710</v>
      </c>
      <c r="F1114" s="0" t="s">
        <v>710</v>
      </c>
      <c r="G1114" s="0" t="s">
        <v>735</v>
      </c>
      <c r="H1114" s="0" t="s">
        <v>3515</v>
      </c>
      <c r="I1114" s="0" t="s">
        <v>3516</v>
      </c>
      <c r="J1114" s="0" t="str">
        <f aca="false">IF(H1114="Present",H1114&amp;"_"&amp;I1114,H1114)</f>
        <v>Absent</v>
      </c>
    </row>
    <row r="1115" customFormat="false" ht="14.25" hidden="false" customHeight="false" outlineLevel="0" collapsed="false">
      <c r="A1115" s="0" t="s">
        <v>280</v>
      </c>
      <c r="B1115" s="64" t="n">
        <f aca="false">VLOOKUP(A1115,SampleData!A$1:E$220,4,FALSE())</f>
        <v>55.210907</v>
      </c>
      <c r="C1115" s="64" t="n">
        <f aca="false">VLOOKUP(A1115,SampleData!A$1:E$220,5,FALSE())</f>
        <v>11.769689</v>
      </c>
      <c r="D1115" s="66" t="s">
        <v>3519</v>
      </c>
      <c r="E1115" s="64" t="s">
        <v>3520</v>
      </c>
      <c r="F1115" s="0" t="s">
        <v>697</v>
      </c>
      <c r="G1115" s="0" t="s">
        <v>3514</v>
      </c>
      <c r="H1115" s="0" t="s">
        <v>3515</v>
      </c>
      <c r="I1115" s="0" t="s">
        <v>3516</v>
      </c>
      <c r="J1115" s="0" t="str">
        <f aca="false">IF(H1115="Present",H1115&amp;"_"&amp;I1115,H1115)</f>
        <v>Absent</v>
      </c>
    </row>
    <row r="1116" customFormat="false" ht="14.25" hidden="false" customHeight="false" outlineLevel="0" collapsed="false">
      <c r="A1116" s="0" t="s">
        <v>280</v>
      </c>
      <c r="B1116" s="64" t="n">
        <f aca="false">VLOOKUP(A1116,SampleData!A$1:E$220,4,FALSE())</f>
        <v>55.210907</v>
      </c>
      <c r="C1116" s="64" t="n">
        <f aca="false">VLOOKUP(A1116,SampleData!A$1:E$220,5,FALSE())</f>
        <v>11.769689</v>
      </c>
      <c r="D1116" s="66" t="s">
        <v>3521</v>
      </c>
      <c r="E1116" s="64" t="s">
        <v>208</v>
      </c>
      <c r="F1116" s="0" t="s">
        <v>704</v>
      </c>
      <c r="G1116" s="0" t="s">
        <v>735</v>
      </c>
      <c r="H1116" s="0" t="s">
        <v>3515</v>
      </c>
      <c r="I1116" s="0" t="s">
        <v>3516</v>
      </c>
      <c r="J1116" s="0" t="str">
        <f aca="false">IF(H1116="Present",H1116&amp;"_"&amp;I1116,H1116)</f>
        <v>Absent</v>
      </c>
    </row>
    <row r="1117" customFormat="false" ht="14.25" hidden="false" customHeight="false" outlineLevel="0" collapsed="false">
      <c r="A1117" s="0" t="s">
        <v>280</v>
      </c>
      <c r="B1117" s="64" t="n">
        <f aca="false">VLOOKUP(A1117,SampleData!A$1:E$220,4,FALSE())</f>
        <v>55.210907</v>
      </c>
      <c r="C1117" s="64" t="n">
        <f aca="false">VLOOKUP(A1117,SampleData!A$1:E$220,5,FALSE())</f>
        <v>11.769689</v>
      </c>
      <c r="D1117" s="66" t="s">
        <v>3522</v>
      </c>
      <c r="E1117" s="64" t="s">
        <v>3523</v>
      </c>
      <c r="F1117" s="0" t="s">
        <v>708</v>
      </c>
      <c r="G1117" s="0" t="s">
        <v>735</v>
      </c>
      <c r="H1117" s="0" t="s">
        <v>3515</v>
      </c>
      <c r="I1117" s="0" t="s">
        <v>3516</v>
      </c>
      <c r="J1117" s="0" t="str">
        <f aca="false">IF(H1117="Present",H1117&amp;"_"&amp;I1117,H1117)</f>
        <v>Absent</v>
      </c>
    </row>
    <row r="1118" customFormat="false" ht="14.25" hidden="false" customHeight="false" outlineLevel="0" collapsed="false">
      <c r="A1118" s="0" t="s">
        <v>280</v>
      </c>
      <c r="B1118" s="64" t="n">
        <f aca="false">VLOOKUP(A1118,SampleData!A$1:E$220,4,FALSE())</f>
        <v>55.210907</v>
      </c>
      <c r="C1118" s="64" t="n">
        <f aca="false">VLOOKUP(A1118,SampleData!A$1:E$220,5,FALSE())</f>
        <v>11.769689</v>
      </c>
      <c r="D1118" s="66" t="s">
        <v>3522</v>
      </c>
      <c r="E1118" s="64" t="s">
        <v>3523</v>
      </c>
      <c r="F1118" s="0" t="s">
        <v>708</v>
      </c>
      <c r="G1118" s="0" t="s">
        <v>735</v>
      </c>
      <c r="H1118" s="0" t="s">
        <v>3515</v>
      </c>
      <c r="I1118" s="0" t="s">
        <v>3516</v>
      </c>
      <c r="J1118" s="0" t="str">
        <f aca="false">IF(H1118="Present",H1118&amp;"_"&amp;I1118,H1118)</f>
        <v>Absent</v>
      </c>
    </row>
    <row r="1119" customFormat="false" ht="14.25" hidden="false" customHeight="false" outlineLevel="0" collapsed="false">
      <c r="A1119" s="0" t="s">
        <v>280</v>
      </c>
      <c r="B1119" s="64" t="n">
        <f aca="false">VLOOKUP(A1119,SampleData!A$1:E$220,4,FALSE())</f>
        <v>55.210907</v>
      </c>
      <c r="C1119" s="64" t="n">
        <f aca="false">VLOOKUP(A1119,SampleData!A$1:E$220,5,FALSE())</f>
        <v>11.769689</v>
      </c>
      <c r="D1119" s="66" t="s">
        <v>3524</v>
      </c>
      <c r="E1119" s="64" t="s">
        <v>3525</v>
      </c>
      <c r="F1119" s="0" t="s">
        <v>699</v>
      </c>
      <c r="G1119" s="0" t="s">
        <v>3514</v>
      </c>
      <c r="H1119" s="0" t="s">
        <v>3515</v>
      </c>
      <c r="I1119" s="0" t="s">
        <v>3516</v>
      </c>
      <c r="J1119" s="0" t="str">
        <f aca="false">IF(H1119="Present",H1119&amp;"_"&amp;I1119,H1119)</f>
        <v>Absent</v>
      </c>
    </row>
    <row r="1120" customFormat="false" ht="14.25" hidden="false" customHeight="false" outlineLevel="0" collapsed="false">
      <c r="A1120" s="0" t="s">
        <v>280</v>
      </c>
      <c r="B1120" s="64" t="n">
        <f aca="false">VLOOKUP(A1120,SampleData!A$1:E$220,4,FALSE())</f>
        <v>55.210907</v>
      </c>
      <c r="C1120" s="64" t="n">
        <f aca="false">VLOOKUP(A1120,SampleData!A$1:E$220,5,FALSE())</f>
        <v>11.769689</v>
      </c>
      <c r="D1120" s="66" t="s">
        <v>229</v>
      </c>
      <c r="E1120" s="0" t="s">
        <v>199</v>
      </c>
      <c r="F1120" s="0" t="s">
        <v>199</v>
      </c>
      <c r="G1120" s="0" t="s">
        <v>3514</v>
      </c>
      <c r="H1120" s="0" t="s">
        <v>3515</v>
      </c>
      <c r="I1120" s="0" t="s">
        <v>3516</v>
      </c>
      <c r="J1120" s="0" t="str">
        <f aca="false">IF(H1120="Present",H1120&amp;"_"&amp;I1120,H1120)</f>
        <v>Absent</v>
      </c>
    </row>
    <row r="1121" customFormat="false" ht="14.25" hidden="false" customHeight="false" outlineLevel="0" collapsed="false">
      <c r="A1121" s="0" t="s">
        <v>280</v>
      </c>
      <c r="B1121" s="64" t="n">
        <f aca="false">VLOOKUP(A1121,SampleData!A$1:E$220,4,FALSE())</f>
        <v>55.210907</v>
      </c>
      <c r="C1121" s="64" t="n">
        <f aca="false">VLOOKUP(A1121,SampleData!A$1:E$220,5,FALSE())</f>
        <v>11.769689</v>
      </c>
      <c r="D1121" s="66" t="s">
        <v>229</v>
      </c>
      <c r="E1121" s="0" t="s">
        <v>199</v>
      </c>
      <c r="F1121" s="0" t="s">
        <v>199</v>
      </c>
      <c r="G1121" s="0" t="s">
        <v>3514</v>
      </c>
      <c r="H1121" s="0" t="s">
        <v>3515</v>
      </c>
      <c r="I1121" s="0" t="s">
        <v>3516</v>
      </c>
      <c r="J1121" s="0" t="str">
        <f aca="false">IF(H1121="Present",H1121&amp;"_"&amp;I1121,H1121)</f>
        <v>Absent</v>
      </c>
    </row>
    <row r="1122" customFormat="false" ht="14.25" hidden="false" customHeight="false" outlineLevel="0" collapsed="false">
      <c r="A1122" s="0" t="s">
        <v>280</v>
      </c>
      <c r="B1122" s="64" t="n">
        <f aca="false">VLOOKUP(A1122,SampleData!A$1:E$220,4,FALSE())</f>
        <v>55.210907</v>
      </c>
      <c r="C1122" s="64" t="n">
        <f aca="false">VLOOKUP(A1122,SampleData!A$1:E$220,5,FALSE())</f>
        <v>11.769689</v>
      </c>
      <c r="D1122" s="66" t="s">
        <v>3526</v>
      </c>
      <c r="E1122" s="0" t="s">
        <v>385</v>
      </c>
      <c r="F1122" s="0" t="s">
        <v>385</v>
      </c>
      <c r="G1122" s="0" t="s">
        <v>3514</v>
      </c>
      <c r="H1122" s="0" t="s">
        <v>3515</v>
      </c>
      <c r="I1122" s="0" t="s">
        <v>3516</v>
      </c>
      <c r="J1122" s="0" t="str">
        <f aca="false">IF(H1122="Present",H1122&amp;"_"&amp;I1122,H1122)</f>
        <v>Absent</v>
      </c>
    </row>
    <row r="1123" customFormat="false" ht="14.25" hidden="false" customHeight="false" outlineLevel="0" collapsed="false">
      <c r="A1123" s="0" t="s">
        <v>280</v>
      </c>
      <c r="B1123" s="64" t="n">
        <f aca="false">VLOOKUP(A1123,SampleData!A$1:E$220,4,FALSE())</f>
        <v>55.210907</v>
      </c>
      <c r="C1123" s="64" t="n">
        <f aca="false">VLOOKUP(A1123,SampleData!A$1:E$220,5,FALSE())</f>
        <v>11.769689</v>
      </c>
      <c r="D1123" s="66" t="s">
        <v>3527</v>
      </c>
      <c r="E1123" s="64" t="s">
        <v>74</v>
      </c>
      <c r="F1123" s="0" t="s">
        <v>701</v>
      </c>
      <c r="G1123" s="0" t="s">
        <v>735</v>
      </c>
      <c r="H1123" s="0" t="s">
        <v>3515</v>
      </c>
      <c r="I1123" s="0" t="s">
        <v>3516</v>
      </c>
      <c r="J1123" s="0" t="str">
        <f aca="false">IF(H1123="Present",H1123&amp;"_"&amp;I1123,H1123)</f>
        <v>Absent</v>
      </c>
    </row>
    <row r="1124" customFormat="false" ht="14.25" hidden="false" customHeight="false" outlineLevel="0" collapsed="false">
      <c r="A1124" s="0" t="s">
        <v>280</v>
      </c>
      <c r="B1124" s="64" t="n">
        <f aca="false">VLOOKUP(A1124,SampleData!A$1:E$220,4,FALSE())</f>
        <v>55.210907</v>
      </c>
      <c r="C1124" s="64" t="n">
        <f aca="false">VLOOKUP(A1124,SampleData!A$1:E$220,5,FALSE())</f>
        <v>11.769689</v>
      </c>
      <c r="D1124" s="66" t="s">
        <v>3528</v>
      </c>
      <c r="E1124" s="64" t="s">
        <v>177</v>
      </c>
      <c r="F1124" s="0" t="s">
        <v>3529</v>
      </c>
      <c r="G1124" s="0" t="s">
        <v>3514</v>
      </c>
      <c r="H1124" s="0" t="s">
        <v>3515</v>
      </c>
      <c r="I1124" s="0" t="s">
        <v>3516</v>
      </c>
      <c r="J1124" s="0" t="str">
        <f aca="false">IF(H1124="Present",H1124&amp;"_"&amp;I1124,H1124)</f>
        <v>Absent</v>
      </c>
    </row>
    <row r="1125" customFormat="false" ht="14.25" hidden="false" customHeight="false" outlineLevel="0" collapsed="false">
      <c r="A1125" s="0" t="s">
        <v>280</v>
      </c>
      <c r="B1125" s="64" t="n">
        <f aca="false">VLOOKUP(A1125,SampleData!A$1:E$220,4,FALSE())</f>
        <v>55.210907</v>
      </c>
      <c r="C1125" s="64" t="n">
        <f aca="false">VLOOKUP(A1125,SampleData!A$1:E$220,5,FALSE())</f>
        <v>11.769689</v>
      </c>
      <c r="D1125" s="66" t="s">
        <v>3528</v>
      </c>
      <c r="E1125" s="64" t="s">
        <v>177</v>
      </c>
      <c r="F1125" s="0" t="s">
        <v>3529</v>
      </c>
      <c r="G1125" s="0" t="s">
        <v>3514</v>
      </c>
      <c r="H1125" s="0" t="s">
        <v>3515</v>
      </c>
      <c r="I1125" s="0" t="s">
        <v>3516</v>
      </c>
      <c r="J1125" s="0" t="str">
        <f aca="false">IF(H1125="Present",H1125&amp;"_"&amp;I1125,H1125)</f>
        <v>Absent</v>
      </c>
    </row>
    <row r="1126" customFormat="false" ht="14.25" hidden="false" customHeight="false" outlineLevel="0" collapsed="false">
      <c r="A1126" s="0" t="s">
        <v>280</v>
      </c>
      <c r="B1126" s="64" t="n">
        <f aca="false">VLOOKUP(A1126,SampleData!A$1:E$220,4,FALSE())</f>
        <v>55.210907</v>
      </c>
      <c r="C1126" s="64" t="n">
        <f aca="false">VLOOKUP(A1126,SampleData!A$1:E$220,5,FALSE())</f>
        <v>11.769689</v>
      </c>
      <c r="D1126" s="66" t="s">
        <v>3530</v>
      </c>
      <c r="E1126" s="64" t="s">
        <v>3531</v>
      </c>
      <c r="F1126" s="0" t="s">
        <v>700</v>
      </c>
      <c r="G1126" s="0" t="s">
        <v>3514</v>
      </c>
      <c r="H1126" s="0" t="s">
        <v>3533</v>
      </c>
      <c r="I1126" s="0" t="s">
        <v>3535</v>
      </c>
      <c r="J1126" s="0" t="str">
        <f aca="false">IF(H1126="Present",H1126&amp;"_"&amp;I1126,H1126)</f>
        <v>Present_Ct&lt;41</v>
      </c>
    </row>
    <row r="1127" customFormat="false" ht="14.25" hidden="false" customHeight="false" outlineLevel="0" collapsed="false">
      <c r="A1127" s="0" t="s">
        <v>280</v>
      </c>
      <c r="B1127" s="64" t="n">
        <f aca="false">VLOOKUP(A1127,SampleData!A$1:E$220,4,FALSE())</f>
        <v>55.210907</v>
      </c>
      <c r="C1127" s="64" t="n">
        <f aca="false">VLOOKUP(A1127,SampleData!A$1:E$220,5,FALSE())</f>
        <v>11.769689</v>
      </c>
      <c r="D1127" s="66" t="s">
        <v>3532</v>
      </c>
      <c r="E1127" s="64" t="s">
        <v>353</v>
      </c>
      <c r="F1127" s="0" t="s">
        <v>696</v>
      </c>
      <c r="G1127" s="0" t="s">
        <v>3514</v>
      </c>
      <c r="H1127" s="0" t="s">
        <v>3515</v>
      </c>
      <c r="I1127" s="0" t="s">
        <v>3516</v>
      </c>
      <c r="J1127" s="0" t="str">
        <f aca="false">IF(H1127="Present",H1127&amp;"_"&amp;I1127,H1127)</f>
        <v>Absent</v>
      </c>
    </row>
    <row r="1128" customFormat="false" ht="14.25" hidden="false" customHeight="false" outlineLevel="0" collapsed="false">
      <c r="A1128" s="0" t="s">
        <v>280</v>
      </c>
      <c r="B1128" s="64" t="n">
        <f aca="false">VLOOKUP(A1128,SampleData!A$1:E$220,4,FALSE())</f>
        <v>55.210907</v>
      </c>
      <c r="C1128" s="64" t="n">
        <f aca="false">VLOOKUP(A1128,SampleData!A$1:E$220,5,FALSE())</f>
        <v>11.769689</v>
      </c>
      <c r="D1128" s="66" t="s">
        <v>3532</v>
      </c>
      <c r="E1128" s="64" t="s">
        <v>353</v>
      </c>
      <c r="F1128" s="0" t="s">
        <v>696</v>
      </c>
      <c r="G1128" s="0" t="s">
        <v>3514</v>
      </c>
      <c r="H1128" s="0" t="s">
        <v>3515</v>
      </c>
      <c r="I1128" s="0" t="s">
        <v>3516</v>
      </c>
      <c r="J1128" s="0" t="str">
        <f aca="false">IF(H1128="Present",H1128&amp;"_"&amp;I1128,H1128)</f>
        <v>Absent</v>
      </c>
    </row>
    <row r="1129" customFormat="false" ht="14.25" hidden="false" customHeight="false" outlineLevel="0" collapsed="false">
      <c r="A1129" s="0" t="s">
        <v>280</v>
      </c>
      <c r="B1129" s="64" t="n">
        <f aca="false">VLOOKUP(A1129,SampleData!A$1:E$220,4,FALSE())</f>
        <v>55.210907</v>
      </c>
      <c r="C1129" s="64" t="n">
        <f aca="false">VLOOKUP(A1129,SampleData!A$1:E$220,5,FALSE())</f>
        <v>11.769689</v>
      </c>
      <c r="D1129" s="66" t="s">
        <v>3534</v>
      </c>
      <c r="E1129" s="64" t="s">
        <v>62</v>
      </c>
      <c r="F1129" s="0" t="s">
        <v>702</v>
      </c>
      <c r="G1129" s="0" t="s">
        <v>3514</v>
      </c>
      <c r="H1129" s="0" t="s">
        <v>3533</v>
      </c>
      <c r="I1129" s="0" t="s">
        <v>3535</v>
      </c>
      <c r="J1129" s="0" t="str">
        <f aca="false">IF(H1129="Present",H1129&amp;"_"&amp;I1129,H1129)</f>
        <v>Present_Ct&lt;41</v>
      </c>
    </row>
    <row r="1130" customFormat="false" ht="14.25" hidden="false" customHeight="false" outlineLevel="0" collapsed="false">
      <c r="A1130" s="0" t="s">
        <v>280</v>
      </c>
      <c r="B1130" s="64" t="n">
        <f aca="false">VLOOKUP(A1130,SampleData!A$1:E$220,4,FALSE())</f>
        <v>55.210907</v>
      </c>
      <c r="C1130" s="64" t="n">
        <f aca="false">VLOOKUP(A1130,SampleData!A$1:E$220,5,FALSE())</f>
        <v>11.769689</v>
      </c>
      <c r="D1130" s="66" t="s">
        <v>3534</v>
      </c>
      <c r="E1130" s="64" t="s">
        <v>62</v>
      </c>
      <c r="F1130" s="0" t="s">
        <v>702</v>
      </c>
      <c r="G1130" s="0" t="s">
        <v>735</v>
      </c>
      <c r="H1130" s="0" t="s">
        <v>3533</v>
      </c>
      <c r="I1130" s="0" t="s">
        <v>3535</v>
      </c>
      <c r="J1130" s="0" t="str">
        <f aca="false">IF(H1130="Present",H1130&amp;"_"&amp;I1130,H1130)</f>
        <v>Present_Ct&lt;41</v>
      </c>
    </row>
    <row r="1131" customFormat="false" ht="14.25" hidden="false" customHeight="false" outlineLevel="0" collapsed="false">
      <c r="A1131" s="0" t="s">
        <v>280</v>
      </c>
      <c r="B1131" s="64" t="n">
        <f aca="false">VLOOKUP(A1131,SampleData!A$1:E$220,4,FALSE())</f>
        <v>55.210907</v>
      </c>
      <c r="C1131" s="64" t="n">
        <f aca="false">VLOOKUP(A1131,SampleData!A$1:E$220,5,FALSE())</f>
        <v>11.769689</v>
      </c>
      <c r="D1131" s="66" t="s">
        <v>3536</v>
      </c>
      <c r="E1131" s="0" t="s">
        <v>705</v>
      </c>
      <c r="F1131" s="0" t="s">
        <v>705</v>
      </c>
      <c r="G1131" s="0" t="s">
        <v>735</v>
      </c>
      <c r="H1131" s="0" t="s">
        <v>3515</v>
      </c>
      <c r="I1131" s="0" t="s">
        <v>3516</v>
      </c>
      <c r="J1131" s="0" t="str">
        <f aca="false">IF(H1131="Present",H1131&amp;"_"&amp;I1131,H1131)</f>
        <v>Absent</v>
      </c>
    </row>
    <row r="1132" customFormat="false" ht="14.25" hidden="false" customHeight="false" outlineLevel="0" collapsed="false">
      <c r="A1132" s="0" t="s">
        <v>280</v>
      </c>
      <c r="B1132" s="64" t="n">
        <f aca="false">VLOOKUP(A1132,SampleData!A$1:E$220,4,FALSE())</f>
        <v>55.210907</v>
      </c>
      <c r="C1132" s="64" t="n">
        <f aca="false">VLOOKUP(A1132,SampleData!A$1:E$220,5,FALSE())</f>
        <v>11.769689</v>
      </c>
      <c r="D1132" s="66" t="s">
        <v>3536</v>
      </c>
      <c r="E1132" s="0" t="s">
        <v>705</v>
      </c>
      <c r="F1132" s="0" t="s">
        <v>705</v>
      </c>
      <c r="G1132" s="0" t="s">
        <v>3514</v>
      </c>
      <c r="H1132" s="0" t="s">
        <v>3515</v>
      </c>
      <c r="I1132" s="0" t="s">
        <v>3516</v>
      </c>
      <c r="J1132" s="0" t="str">
        <f aca="false">IF(H1132="Present",H1132&amp;"_"&amp;I1132,H1132)</f>
        <v>Absent</v>
      </c>
    </row>
    <row r="1133" customFormat="false" ht="14.25" hidden="false" customHeight="false" outlineLevel="0" collapsed="false">
      <c r="A1133" s="0" t="s">
        <v>280</v>
      </c>
      <c r="B1133" s="64" t="n">
        <f aca="false">VLOOKUP(A1133,SampleData!A$1:E$220,4,FALSE())</f>
        <v>55.210907</v>
      </c>
      <c r="C1133" s="64" t="n">
        <f aca="false">VLOOKUP(A1133,SampleData!A$1:E$220,5,FALSE())</f>
        <v>11.769689</v>
      </c>
      <c r="D1133" s="66" t="s">
        <v>3537</v>
      </c>
      <c r="E1133" s="0" t="s">
        <v>698</v>
      </c>
      <c r="F1133" s="0" t="s">
        <v>698</v>
      </c>
      <c r="G1133" s="0" t="s">
        <v>735</v>
      </c>
      <c r="H1133" s="0" t="s">
        <v>3533</v>
      </c>
      <c r="I1133" s="0" t="s">
        <v>3535</v>
      </c>
      <c r="J1133" s="0" t="str">
        <f aca="false">IF(H1133="Present",H1133&amp;"_"&amp;I1133,H1133)</f>
        <v>Present_Ct&lt;41</v>
      </c>
    </row>
    <row r="1134" customFormat="false" ht="14.25" hidden="false" customHeight="false" outlineLevel="0" collapsed="false">
      <c r="A1134" s="0" t="s">
        <v>280</v>
      </c>
      <c r="B1134" s="64" t="n">
        <f aca="false">VLOOKUP(A1134,SampleData!A$1:E$220,4,FALSE())</f>
        <v>55.210907</v>
      </c>
      <c r="C1134" s="64" t="n">
        <f aca="false">VLOOKUP(A1134,SampleData!A$1:E$220,5,FALSE())</f>
        <v>11.769689</v>
      </c>
      <c r="D1134" s="66" t="s">
        <v>3537</v>
      </c>
      <c r="E1134" s="0" t="s">
        <v>698</v>
      </c>
      <c r="F1134" s="0" t="s">
        <v>698</v>
      </c>
      <c r="G1134" s="0" t="s">
        <v>735</v>
      </c>
      <c r="H1134" s="0" t="s">
        <v>3533</v>
      </c>
      <c r="I1134" s="0" t="s">
        <v>3535</v>
      </c>
      <c r="J1134" s="0" t="str">
        <f aca="false">IF(H1134="Present",H1134&amp;"_"&amp;I1134,H1134)</f>
        <v>Present_Ct&lt;41</v>
      </c>
    </row>
    <row r="1135" customFormat="false" ht="14.25" hidden="false" customHeight="false" outlineLevel="0" collapsed="false">
      <c r="A1135" s="0" t="s">
        <v>280</v>
      </c>
      <c r="B1135" s="64" t="n">
        <f aca="false">VLOOKUP(A1135,SampleData!A$1:E$220,4,FALSE())</f>
        <v>55.210907</v>
      </c>
      <c r="C1135" s="64" t="n">
        <f aca="false">VLOOKUP(A1135,SampleData!A$1:E$220,5,FALSE())</f>
        <v>11.769689</v>
      </c>
      <c r="D1135" s="66" t="s">
        <v>3538</v>
      </c>
      <c r="E1135" s="64" t="s">
        <v>3539</v>
      </c>
      <c r="F1135" s="0" t="s">
        <v>706</v>
      </c>
      <c r="G1135" s="0" t="s">
        <v>3514</v>
      </c>
      <c r="H1135" s="0" t="s">
        <v>3515</v>
      </c>
      <c r="I1135" s="0" t="s">
        <v>3516</v>
      </c>
      <c r="J1135" s="0" t="str">
        <f aca="false">IF(H1135="Present",H1135&amp;"_"&amp;I1135,H1135)</f>
        <v>Absent</v>
      </c>
    </row>
    <row r="1136" customFormat="false" ht="14.25" hidden="false" customHeight="false" outlineLevel="0" collapsed="false">
      <c r="A1136" s="0" t="s">
        <v>280</v>
      </c>
      <c r="B1136" s="64" t="n">
        <f aca="false">VLOOKUP(A1136,SampleData!A$1:E$220,4,FALSE())</f>
        <v>55.210907</v>
      </c>
      <c r="C1136" s="64" t="n">
        <f aca="false">VLOOKUP(A1136,SampleData!A$1:E$220,5,FALSE())</f>
        <v>11.769689</v>
      </c>
      <c r="D1136" s="66" t="s">
        <v>3512</v>
      </c>
      <c r="E1136" s="64" t="s">
        <v>3513</v>
      </c>
      <c r="F1136" s="0" t="s">
        <v>703</v>
      </c>
      <c r="G1136" s="0" t="s">
        <v>3514</v>
      </c>
      <c r="H1136" s="0" t="s">
        <v>3515</v>
      </c>
      <c r="I1136" s="0" t="s">
        <v>3516</v>
      </c>
      <c r="J1136" s="0" t="str">
        <f aca="false">IF(H1136="Present",H1136&amp;"_"&amp;I1136,H1136)</f>
        <v>Absent</v>
      </c>
    </row>
    <row r="1137" customFormat="false" ht="14.25" hidden="false" customHeight="false" outlineLevel="0" collapsed="false">
      <c r="A1137" s="0" t="s">
        <v>280</v>
      </c>
      <c r="B1137" s="64" t="n">
        <f aca="false">VLOOKUP(A1137,SampleData!A$1:E$220,4,FALSE())</f>
        <v>55.210907</v>
      </c>
      <c r="C1137" s="64" t="n">
        <f aca="false">VLOOKUP(A1137,SampleData!A$1:E$220,5,FALSE())</f>
        <v>11.769689</v>
      </c>
      <c r="D1137" s="66" t="s">
        <v>3517</v>
      </c>
      <c r="E1137" s="64" t="s">
        <v>636</v>
      </c>
      <c r="F1137" s="0" t="s">
        <v>709</v>
      </c>
      <c r="G1137" s="0" t="s">
        <v>3514</v>
      </c>
      <c r="H1137" s="0" t="s">
        <v>3515</v>
      </c>
      <c r="I1137" s="0" t="s">
        <v>3516</v>
      </c>
      <c r="J1137" s="0" t="str">
        <f aca="false">IF(H1137="Present",H1137&amp;"_"&amp;I1137,H1137)</f>
        <v>Absent</v>
      </c>
    </row>
    <row r="1138" customFormat="false" ht="14.25" hidden="false" customHeight="false" outlineLevel="0" collapsed="false">
      <c r="A1138" s="0" t="s">
        <v>280</v>
      </c>
      <c r="B1138" s="64" t="n">
        <f aca="false">VLOOKUP(A1138,SampleData!A$1:E$220,4,FALSE())</f>
        <v>55.210907</v>
      </c>
      <c r="C1138" s="64" t="n">
        <f aca="false">VLOOKUP(A1138,SampleData!A$1:E$220,5,FALSE())</f>
        <v>11.769689</v>
      </c>
      <c r="D1138" s="66" t="s">
        <v>3518</v>
      </c>
      <c r="E1138" s="0" t="s">
        <v>710</v>
      </c>
      <c r="F1138" s="0" t="s">
        <v>710</v>
      </c>
      <c r="G1138" s="0" t="s">
        <v>735</v>
      </c>
      <c r="H1138" s="0" t="s">
        <v>3515</v>
      </c>
      <c r="I1138" s="0" t="s">
        <v>3516</v>
      </c>
      <c r="J1138" s="0" t="str">
        <f aca="false">IF(H1138="Present",H1138&amp;"_"&amp;I1138,H1138)</f>
        <v>Absent</v>
      </c>
    </row>
    <row r="1139" customFormat="false" ht="14.25" hidden="false" customHeight="false" outlineLevel="0" collapsed="false">
      <c r="A1139" s="0" t="s">
        <v>280</v>
      </c>
      <c r="B1139" s="64" t="n">
        <f aca="false">VLOOKUP(A1139,SampleData!A$1:E$220,4,FALSE())</f>
        <v>55.210907</v>
      </c>
      <c r="C1139" s="64" t="n">
        <f aca="false">VLOOKUP(A1139,SampleData!A$1:E$220,5,FALSE())</f>
        <v>11.769689</v>
      </c>
      <c r="D1139" s="66" t="s">
        <v>3519</v>
      </c>
      <c r="E1139" s="64" t="s">
        <v>3520</v>
      </c>
      <c r="F1139" s="0" t="s">
        <v>697</v>
      </c>
      <c r="G1139" s="0" t="s">
        <v>735</v>
      </c>
      <c r="H1139" s="0" t="s">
        <v>3515</v>
      </c>
      <c r="I1139" s="0" t="s">
        <v>3516</v>
      </c>
      <c r="J1139" s="0" t="str">
        <f aca="false">IF(H1139="Present",H1139&amp;"_"&amp;I1139,H1139)</f>
        <v>Absent</v>
      </c>
    </row>
    <row r="1140" customFormat="false" ht="14.25" hidden="false" customHeight="false" outlineLevel="0" collapsed="false">
      <c r="A1140" s="0" t="s">
        <v>280</v>
      </c>
      <c r="B1140" s="64" t="n">
        <f aca="false">VLOOKUP(A1140,SampleData!A$1:E$220,4,FALSE())</f>
        <v>55.210907</v>
      </c>
      <c r="C1140" s="64" t="n">
        <f aca="false">VLOOKUP(A1140,SampleData!A$1:E$220,5,FALSE())</f>
        <v>11.769689</v>
      </c>
      <c r="D1140" s="66" t="s">
        <v>3521</v>
      </c>
      <c r="E1140" s="64" t="s">
        <v>208</v>
      </c>
      <c r="F1140" s="0" t="s">
        <v>704</v>
      </c>
      <c r="G1140" s="0" t="s">
        <v>735</v>
      </c>
      <c r="H1140" s="0" t="s">
        <v>3515</v>
      </c>
      <c r="I1140" s="0" t="s">
        <v>3516</v>
      </c>
      <c r="J1140" s="0" t="str">
        <f aca="false">IF(H1140="Present",H1140&amp;"_"&amp;I1140,H1140)</f>
        <v>Absent</v>
      </c>
    </row>
    <row r="1141" customFormat="false" ht="14.25" hidden="false" customHeight="false" outlineLevel="0" collapsed="false">
      <c r="A1141" s="0" t="s">
        <v>280</v>
      </c>
      <c r="B1141" s="64" t="n">
        <f aca="false">VLOOKUP(A1141,SampleData!A$1:E$220,4,FALSE())</f>
        <v>55.210907</v>
      </c>
      <c r="C1141" s="64" t="n">
        <f aca="false">VLOOKUP(A1141,SampleData!A$1:E$220,5,FALSE())</f>
        <v>11.769689</v>
      </c>
      <c r="D1141" s="66" t="s">
        <v>3524</v>
      </c>
      <c r="E1141" s="64" t="s">
        <v>3525</v>
      </c>
      <c r="F1141" s="0" t="s">
        <v>699</v>
      </c>
      <c r="G1141" s="0" t="s">
        <v>3514</v>
      </c>
      <c r="H1141" s="0" t="s">
        <v>3515</v>
      </c>
      <c r="I1141" s="0" t="s">
        <v>3516</v>
      </c>
      <c r="J1141" s="0" t="str">
        <f aca="false">IF(H1141="Present",H1141&amp;"_"&amp;I1141,H1141)</f>
        <v>Absent</v>
      </c>
    </row>
    <row r="1142" customFormat="false" ht="14.25" hidden="false" customHeight="false" outlineLevel="0" collapsed="false">
      <c r="A1142" s="0" t="s">
        <v>280</v>
      </c>
      <c r="B1142" s="64" t="n">
        <f aca="false">VLOOKUP(A1142,SampleData!A$1:E$220,4,FALSE())</f>
        <v>55.210907</v>
      </c>
      <c r="C1142" s="64" t="n">
        <f aca="false">VLOOKUP(A1142,SampleData!A$1:E$220,5,FALSE())</f>
        <v>11.769689</v>
      </c>
      <c r="D1142" s="66" t="s">
        <v>3526</v>
      </c>
      <c r="E1142" s="0" t="s">
        <v>385</v>
      </c>
      <c r="F1142" s="0" t="s">
        <v>385</v>
      </c>
      <c r="G1142" s="0" t="s">
        <v>3514</v>
      </c>
      <c r="H1142" s="0" t="s">
        <v>3515</v>
      </c>
      <c r="I1142" s="0" t="s">
        <v>3516</v>
      </c>
      <c r="J1142" s="0" t="str">
        <f aca="false">IF(H1142="Present",H1142&amp;"_"&amp;I1142,H1142)</f>
        <v>Absent</v>
      </c>
    </row>
    <row r="1143" customFormat="false" ht="14.25" hidden="false" customHeight="false" outlineLevel="0" collapsed="false">
      <c r="A1143" s="0" t="s">
        <v>280</v>
      </c>
      <c r="B1143" s="64" t="n">
        <f aca="false">VLOOKUP(A1143,SampleData!A$1:E$220,4,FALSE())</f>
        <v>55.210907</v>
      </c>
      <c r="C1143" s="64" t="n">
        <f aca="false">VLOOKUP(A1143,SampleData!A$1:E$220,5,FALSE())</f>
        <v>11.769689</v>
      </c>
      <c r="D1143" s="66" t="s">
        <v>3527</v>
      </c>
      <c r="E1143" s="64" t="s">
        <v>74</v>
      </c>
      <c r="F1143" s="0" t="s">
        <v>701</v>
      </c>
      <c r="G1143" s="0" t="s">
        <v>735</v>
      </c>
      <c r="H1143" s="0" t="s">
        <v>3515</v>
      </c>
      <c r="I1143" s="0" t="s">
        <v>3516</v>
      </c>
      <c r="J1143" s="0" t="str">
        <f aca="false">IF(H1143="Present",H1143&amp;"_"&amp;I1143,H1143)</f>
        <v>Absent</v>
      </c>
    </row>
    <row r="1144" customFormat="false" ht="14.25" hidden="false" customHeight="false" outlineLevel="0" collapsed="false">
      <c r="A1144" s="0" t="s">
        <v>280</v>
      </c>
      <c r="B1144" s="64" t="n">
        <f aca="false">VLOOKUP(A1144,SampleData!A$1:E$220,4,FALSE())</f>
        <v>55.210907</v>
      </c>
      <c r="C1144" s="64" t="n">
        <f aca="false">VLOOKUP(A1144,SampleData!A$1:E$220,5,FALSE())</f>
        <v>11.769689</v>
      </c>
      <c r="D1144" s="66" t="s">
        <v>3530</v>
      </c>
      <c r="E1144" s="64" t="s">
        <v>3531</v>
      </c>
      <c r="F1144" s="0" t="s">
        <v>700</v>
      </c>
      <c r="G1144" s="0" t="s">
        <v>3514</v>
      </c>
      <c r="H1144" s="0" t="s">
        <v>3515</v>
      </c>
      <c r="I1144" s="0" t="s">
        <v>3516</v>
      </c>
      <c r="J1144" s="0" t="str">
        <f aca="false">IF(H1144="Present",H1144&amp;"_"&amp;I1144,H1144)</f>
        <v>Absent</v>
      </c>
    </row>
    <row r="1145" customFormat="false" ht="14.25" hidden="false" customHeight="false" outlineLevel="0" collapsed="false">
      <c r="A1145" s="0" t="s">
        <v>280</v>
      </c>
      <c r="B1145" s="64" t="n">
        <f aca="false">VLOOKUP(A1145,SampleData!A$1:E$220,4,FALSE())</f>
        <v>55.210907</v>
      </c>
      <c r="C1145" s="64" t="n">
        <f aca="false">VLOOKUP(A1145,SampleData!A$1:E$220,5,FALSE())</f>
        <v>11.769689</v>
      </c>
      <c r="D1145" s="66" t="s">
        <v>3538</v>
      </c>
      <c r="E1145" s="64" t="s">
        <v>3539</v>
      </c>
      <c r="F1145" s="0" t="s">
        <v>706</v>
      </c>
      <c r="G1145" s="0" t="s">
        <v>3514</v>
      </c>
      <c r="H1145" s="0" t="s">
        <v>3515</v>
      </c>
      <c r="I1145" s="0" t="s">
        <v>3516</v>
      </c>
      <c r="J1145" s="0" t="str">
        <f aca="false">IF(H1145="Present",H1145&amp;"_"&amp;I1145,H1145)</f>
        <v>Absent</v>
      </c>
    </row>
    <row r="1146" customFormat="false" ht="14.25" hidden="false" customHeight="false" outlineLevel="0" collapsed="false">
      <c r="A1146" s="0" t="s">
        <v>289</v>
      </c>
      <c r="B1146" s="64" t="n">
        <f aca="false">VLOOKUP(A1146,SampleData!A$1:E$220,4,FALSE())</f>
        <v>56.396457</v>
      </c>
      <c r="C1146" s="64" t="n">
        <f aca="false">VLOOKUP(A1146,SampleData!A$1:E$220,5,FALSE())</f>
        <v>10.891185</v>
      </c>
      <c r="D1146" s="66" t="s">
        <v>3512</v>
      </c>
      <c r="E1146" s="64" t="s">
        <v>3513</v>
      </c>
      <c r="F1146" s="0" t="s">
        <v>703</v>
      </c>
      <c r="G1146" s="0" t="s">
        <v>3514</v>
      </c>
      <c r="H1146" s="0" t="s">
        <v>3515</v>
      </c>
      <c r="I1146" s="0" t="s">
        <v>3516</v>
      </c>
      <c r="J1146" s="0" t="str">
        <f aca="false">IF(H1146="Present",H1146&amp;"_"&amp;I1146,H1146)</f>
        <v>Absent</v>
      </c>
    </row>
    <row r="1147" customFormat="false" ht="14.25" hidden="false" customHeight="false" outlineLevel="0" collapsed="false">
      <c r="A1147" s="0" t="s">
        <v>289</v>
      </c>
      <c r="B1147" s="64" t="n">
        <f aca="false">VLOOKUP(A1147,SampleData!A$1:E$220,4,FALSE())</f>
        <v>56.396457</v>
      </c>
      <c r="C1147" s="64" t="n">
        <f aca="false">VLOOKUP(A1147,SampleData!A$1:E$220,5,FALSE())</f>
        <v>10.891185</v>
      </c>
      <c r="D1147" s="66" t="s">
        <v>3517</v>
      </c>
      <c r="E1147" s="64" t="s">
        <v>636</v>
      </c>
      <c r="F1147" s="0" t="s">
        <v>709</v>
      </c>
      <c r="G1147" s="0" t="s">
        <v>735</v>
      </c>
      <c r="H1147" s="0" t="s">
        <v>3533</v>
      </c>
      <c r="I1147" s="0" t="s">
        <v>3535</v>
      </c>
      <c r="J1147" s="0" t="str">
        <f aca="false">IF(H1147="Present",H1147&amp;"_"&amp;I1147,H1147)</f>
        <v>Present_Ct&lt;41</v>
      </c>
    </row>
    <row r="1148" customFormat="false" ht="14.25" hidden="false" customHeight="false" outlineLevel="0" collapsed="false">
      <c r="A1148" s="0" t="s">
        <v>289</v>
      </c>
      <c r="B1148" s="64" t="n">
        <f aca="false">VLOOKUP(A1148,SampleData!A$1:E$220,4,FALSE())</f>
        <v>56.396457</v>
      </c>
      <c r="C1148" s="64" t="n">
        <f aca="false">VLOOKUP(A1148,SampleData!A$1:E$220,5,FALSE())</f>
        <v>10.891185</v>
      </c>
      <c r="D1148" s="66" t="s">
        <v>3518</v>
      </c>
      <c r="E1148" s="0" t="s">
        <v>710</v>
      </c>
      <c r="F1148" s="0" t="s">
        <v>710</v>
      </c>
      <c r="G1148" s="0" t="s">
        <v>735</v>
      </c>
      <c r="H1148" s="0" t="s">
        <v>3515</v>
      </c>
      <c r="I1148" s="0" t="s">
        <v>3516</v>
      </c>
      <c r="J1148" s="0" t="str">
        <f aca="false">IF(H1148="Present",H1148&amp;"_"&amp;I1148,H1148)</f>
        <v>Absent</v>
      </c>
    </row>
    <row r="1149" customFormat="false" ht="14.25" hidden="false" customHeight="false" outlineLevel="0" collapsed="false">
      <c r="A1149" s="0" t="s">
        <v>289</v>
      </c>
      <c r="B1149" s="64" t="n">
        <f aca="false">VLOOKUP(A1149,SampleData!A$1:E$220,4,FALSE())</f>
        <v>56.396457</v>
      </c>
      <c r="C1149" s="64" t="n">
        <f aca="false">VLOOKUP(A1149,SampleData!A$1:E$220,5,FALSE())</f>
        <v>10.891185</v>
      </c>
      <c r="D1149" s="66" t="s">
        <v>3519</v>
      </c>
      <c r="E1149" s="64" t="s">
        <v>3520</v>
      </c>
      <c r="F1149" s="0" t="s">
        <v>697</v>
      </c>
      <c r="G1149" s="0" t="s">
        <v>735</v>
      </c>
      <c r="H1149" s="0" t="s">
        <v>3515</v>
      </c>
      <c r="I1149" s="0" t="s">
        <v>3516</v>
      </c>
      <c r="J1149" s="0" t="str">
        <f aca="false">IF(H1149="Present",H1149&amp;"_"&amp;I1149,H1149)</f>
        <v>Absent</v>
      </c>
    </row>
    <row r="1150" customFormat="false" ht="14.25" hidden="false" customHeight="false" outlineLevel="0" collapsed="false">
      <c r="A1150" s="0" t="s">
        <v>289</v>
      </c>
      <c r="B1150" s="64" t="n">
        <f aca="false">VLOOKUP(A1150,SampleData!A$1:E$220,4,FALSE())</f>
        <v>56.396457</v>
      </c>
      <c r="C1150" s="64" t="n">
        <f aca="false">VLOOKUP(A1150,SampleData!A$1:E$220,5,FALSE())</f>
        <v>10.891185</v>
      </c>
      <c r="D1150" s="66" t="s">
        <v>3521</v>
      </c>
      <c r="E1150" s="64" t="s">
        <v>208</v>
      </c>
      <c r="F1150" s="0" t="s">
        <v>704</v>
      </c>
      <c r="G1150" s="0" t="s">
        <v>735</v>
      </c>
      <c r="H1150" s="0" t="s">
        <v>3515</v>
      </c>
      <c r="I1150" s="0" t="s">
        <v>3516</v>
      </c>
      <c r="J1150" s="0" t="str">
        <f aca="false">IF(H1150="Present",H1150&amp;"_"&amp;I1150,H1150)</f>
        <v>Absent</v>
      </c>
    </row>
    <row r="1151" customFormat="false" ht="14.25" hidden="false" customHeight="false" outlineLevel="0" collapsed="false">
      <c r="A1151" s="0" t="s">
        <v>289</v>
      </c>
      <c r="B1151" s="64" t="n">
        <f aca="false">VLOOKUP(A1151,SampleData!A$1:E$220,4,FALSE())</f>
        <v>56.396457</v>
      </c>
      <c r="C1151" s="64" t="n">
        <f aca="false">VLOOKUP(A1151,SampleData!A$1:E$220,5,FALSE())</f>
        <v>10.891185</v>
      </c>
      <c r="D1151" s="66" t="s">
        <v>3522</v>
      </c>
      <c r="E1151" s="64" t="s">
        <v>3523</v>
      </c>
      <c r="F1151" s="0" t="s">
        <v>708</v>
      </c>
      <c r="G1151" s="0" t="s">
        <v>735</v>
      </c>
      <c r="H1151" s="0" t="s">
        <v>3515</v>
      </c>
      <c r="I1151" s="0" t="s">
        <v>3516</v>
      </c>
      <c r="J1151" s="0" t="str">
        <f aca="false">IF(H1151="Present",H1151&amp;"_"&amp;I1151,H1151)</f>
        <v>Absent</v>
      </c>
    </row>
    <row r="1152" customFormat="false" ht="14.25" hidden="false" customHeight="false" outlineLevel="0" collapsed="false">
      <c r="A1152" s="0" t="s">
        <v>289</v>
      </c>
      <c r="B1152" s="64" t="n">
        <f aca="false">VLOOKUP(A1152,SampleData!A$1:E$220,4,FALSE())</f>
        <v>56.396457</v>
      </c>
      <c r="C1152" s="64" t="n">
        <f aca="false">VLOOKUP(A1152,SampleData!A$1:E$220,5,FALSE())</f>
        <v>10.891185</v>
      </c>
      <c r="D1152" s="66" t="s">
        <v>3522</v>
      </c>
      <c r="E1152" s="64" t="s">
        <v>3523</v>
      </c>
      <c r="F1152" s="0" t="s">
        <v>708</v>
      </c>
      <c r="G1152" s="0" t="s">
        <v>735</v>
      </c>
      <c r="H1152" s="0" t="s">
        <v>3515</v>
      </c>
      <c r="I1152" s="0" t="s">
        <v>3516</v>
      </c>
      <c r="J1152" s="0" t="str">
        <f aca="false">IF(H1152="Present",H1152&amp;"_"&amp;I1152,H1152)</f>
        <v>Absent</v>
      </c>
    </row>
    <row r="1153" customFormat="false" ht="14.25" hidden="false" customHeight="false" outlineLevel="0" collapsed="false">
      <c r="A1153" s="0" t="s">
        <v>289</v>
      </c>
      <c r="B1153" s="64" t="n">
        <f aca="false">VLOOKUP(A1153,SampleData!A$1:E$220,4,FALSE())</f>
        <v>56.396457</v>
      </c>
      <c r="C1153" s="64" t="n">
        <f aca="false">VLOOKUP(A1153,SampleData!A$1:E$220,5,FALSE())</f>
        <v>10.891185</v>
      </c>
      <c r="D1153" s="66" t="s">
        <v>3524</v>
      </c>
      <c r="E1153" s="64" t="s">
        <v>3525</v>
      </c>
      <c r="F1153" s="0" t="s">
        <v>699</v>
      </c>
      <c r="G1153" s="0" t="s">
        <v>735</v>
      </c>
      <c r="H1153" s="0" t="s">
        <v>3515</v>
      </c>
      <c r="I1153" s="0" t="s">
        <v>3516</v>
      </c>
      <c r="J1153" s="0" t="str">
        <f aca="false">IF(H1153="Present",H1153&amp;"_"&amp;I1153,H1153)</f>
        <v>Absent</v>
      </c>
    </row>
    <row r="1154" customFormat="false" ht="14.25" hidden="false" customHeight="false" outlineLevel="0" collapsed="false">
      <c r="A1154" s="0" t="s">
        <v>289</v>
      </c>
      <c r="B1154" s="64" t="n">
        <f aca="false">VLOOKUP(A1154,SampleData!A$1:E$220,4,FALSE())</f>
        <v>56.396457</v>
      </c>
      <c r="C1154" s="64" t="n">
        <f aca="false">VLOOKUP(A1154,SampleData!A$1:E$220,5,FALSE())</f>
        <v>10.891185</v>
      </c>
      <c r="D1154" s="66" t="s">
        <v>229</v>
      </c>
      <c r="E1154" s="0" t="s">
        <v>199</v>
      </c>
      <c r="F1154" s="0" t="s">
        <v>199</v>
      </c>
      <c r="G1154" s="0" t="s">
        <v>3514</v>
      </c>
      <c r="H1154" s="0" t="s">
        <v>3515</v>
      </c>
      <c r="I1154" s="0" t="s">
        <v>3516</v>
      </c>
      <c r="J1154" s="0" t="str">
        <f aca="false">IF(H1154="Present",H1154&amp;"_"&amp;I1154,H1154)</f>
        <v>Absent</v>
      </c>
    </row>
    <row r="1155" customFormat="false" ht="14.25" hidden="false" customHeight="false" outlineLevel="0" collapsed="false">
      <c r="A1155" s="0" t="s">
        <v>289</v>
      </c>
      <c r="B1155" s="64" t="n">
        <f aca="false">VLOOKUP(A1155,SampleData!A$1:E$220,4,FALSE())</f>
        <v>56.396457</v>
      </c>
      <c r="C1155" s="64" t="n">
        <f aca="false">VLOOKUP(A1155,SampleData!A$1:E$220,5,FALSE())</f>
        <v>10.891185</v>
      </c>
      <c r="D1155" s="66" t="s">
        <v>229</v>
      </c>
      <c r="E1155" s="0" t="s">
        <v>199</v>
      </c>
      <c r="F1155" s="0" t="s">
        <v>199</v>
      </c>
      <c r="G1155" s="0" t="s">
        <v>3514</v>
      </c>
      <c r="H1155" s="0" t="s">
        <v>3533</v>
      </c>
      <c r="I1155" s="0" t="s">
        <v>3535</v>
      </c>
      <c r="J1155" s="0" t="str">
        <f aca="false">IF(H1155="Present",H1155&amp;"_"&amp;I1155,H1155)</f>
        <v>Present_Ct&lt;41</v>
      </c>
    </row>
    <row r="1156" customFormat="false" ht="14.25" hidden="false" customHeight="false" outlineLevel="0" collapsed="false">
      <c r="A1156" s="0" t="s">
        <v>289</v>
      </c>
      <c r="B1156" s="64" t="n">
        <f aca="false">VLOOKUP(A1156,SampleData!A$1:E$220,4,FALSE())</f>
        <v>56.396457</v>
      </c>
      <c r="C1156" s="64" t="n">
        <f aca="false">VLOOKUP(A1156,SampleData!A$1:E$220,5,FALSE())</f>
        <v>10.891185</v>
      </c>
      <c r="D1156" s="66" t="s">
        <v>3526</v>
      </c>
      <c r="E1156" s="0" t="s">
        <v>385</v>
      </c>
      <c r="F1156" s="0" t="s">
        <v>385</v>
      </c>
      <c r="G1156" s="0" t="s">
        <v>3514</v>
      </c>
      <c r="H1156" s="0" t="s">
        <v>3515</v>
      </c>
      <c r="I1156" s="0" t="s">
        <v>3516</v>
      </c>
      <c r="J1156" s="0" t="str">
        <f aca="false">IF(H1156="Present",H1156&amp;"_"&amp;I1156,H1156)</f>
        <v>Absent</v>
      </c>
    </row>
    <row r="1157" customFormat="false" ht="14.25" hidden="false" customHeight="false" outlineLevel="0" collapsed="false">
      <c r="A1157" s="0" t="s">
        <v>289</v>
      </c>
      <c r="B1157" s="64" t="n">
        <f aca="false">VLOOKUP(A1157,SampleData!A$1:E$220,4,FALSE())</f>
        <v>56.396457</v>
      </c>
      <c r="C1157" s="64" t="n">
        <f aca="false">VLOOKUP(A1157,SampleData!A$1:E$220,5,FALSE())</f>
        <v>10.891185</v>
      </c>
      <c r="D1157" s="66" t="s">
        <v>3527</v>
      </c>
      <c r="E1157" s="64" t="s">
        <v>74</v>
      </c>
      <c r="F1157" s="0" t="s">
        <v>701</v>
      </c>
      <c r="G1157" s="0" t="s">
        <v>3514</v>
      </c>
      <c r="H1157" s="0" t="s">
        <v>3515</v>
      </c>
      <c r="I1157" s="0" t="s">
        <v>3516</v>
      </c>
      <c r="J1157" s="0" t="str">
        <f aca="false">IF(H1157="Present",H1157&amp;"_"&amp;I1157,H1157)</f>
        <v>Absent</v>
      </c>
    </row>
    <row r="1158" customFormat="false" ht="14.25" hidden="false" customHeight="false" outlineLevel="0" collapsed="false">
      <c r="A1158" s="0" t="s">
        <v>289</v>
      </c>
      <c r="B1158" s="64" t="n">
        <f aca="false">VLOOKUP(A1158,SampleData!A$1:E$220,4,FALSE())</f>
        <v>56.396457</v>
      </c>
      <c r="C1158" s="64" t="n">
        <f aca="false">VLOOKUP(A1158,SampleData!A$1:E$220,5,FALSE())</f>
        <v>10.891185</v>
      </c>
      <c r="D1158" s="66" t="s">
        <v>3528</v>
      </c>
      <c r="E1158" s="64" t="s">
        <v>177</v>
      </c>
      <c r="F1158" s="0" t="s">
        <v>3529</v>
      </c>
      <c r="G1158" s="0" t="s">
        <v>735</v>
      </c>
      <c r="H1158" s="0" t="s">
        <v>3515</v>
      </c>
      <c r="I1158" s="0" t="s">
        <v>3516</v>
      </c>
      <c r="J1158" s="0" t="str">
        <f aca="false">IF(H1158="Present",H1158&amp;"_"&amp;I1158,H1158)</f>
        <v>Absent</v>
      </c>
    </row>
    <row r="1159" customFormat="false" ht="14.25" hidden="false" customHeight="false" outlineLevel="0" collapsed="false">
      <c r="A1159" s="0" t="s">
        <v>289</v>
      </c>
      <c r="B1159" s="64" t="n">
        <f aca="false">VLOOKUP(A1159,SampleData!A$1:E$220,4,FALSE())</f>
        <v>56.396457</v>
      </c>
      <c r="C1159" s="64" t="n">
        <f aca="false">VLOOKUP(A1159,SampleData!A$1:E$220,5,FALSE())</f>
        <v>10.891185</v>
      </c>
      <c r="D1159" s="66" t="s">
        <v>3528</v>
      </c>
      <c r="E1159" s="64" t="s">
        <v>177</v>
      </c>
      <c r="F1159" s="0" t="s">
        <v>3529</v>
      </c>
      <c r="G1159" s="0" t="s">
        <v>3514</v>
      </c>
      <c r="H1159" s="0" t="s">
        <v>3515</v>
      </c>
      <c r="I1159" s="0" t="s">
        <v>3516</v>
      </c>
      <c r="J1159" s="0" t="str">
        <f aca="false">IF(H1159="Present",H1159&amp;"_"&amp;I1159,H1159)</f>
        <v>Absent</v>
      </c>
    </row>
    <row r="1160" customFormat="false" ht="14.25" hidden="false" customHeight="false" outlineLevel="0" collapsed="false">
      <c r="A1160" s="0" t="s">
        <v>289</v>
      </c>
      <c r="B1160" s="64" t="n">
        <f aca="false">VLOOKUP(A1160,SampleData!A$1:E$220,4,FALSE())</f>
        <v>56.396457</v>
      </c>
      <c r="C1160" s="64" t="n">
        <f aca="false">VLOOKUP(A1160,SampleData!A$1:E$220,5,FALSE())</f>
        <v>10.891185</v>
      </c>
      <c r="D1160" s="66" t="s">
        <v>3530</v>
      </c>
      <c r="E1160" s="64" t="s">
        <v>3531</v>
      </c>
      <c r="F1160" s="0" t="s">
        <v>700</v>
      </c>
      <c r="G1160" s="0" t="s">
        <v>3514</v>
      </c>
      <c r="H1160" s="0" t="s">
        <v>3515</v>
      </c>
      <c r="I1160" s="0" t="s">
        <v>3516</v>
      </c>
      <c r="J1160" s="0" t="str">
        <f aca="false">IF(H1160="Present",H1160&amp;"_"&amp;I1160,H1160)</f>
        <v>Absent</v>
      </c>
    </row>
    <row r="1161" customFormat="false" ht="14.25" hidden="false" customHeight="false" outlineLevel="0" collapsed="false">
      <c r="A1161" s="0" t="s">
        <v>289</v>
      </c>
      <c r="B1161" s="64" t="n">
        <f aca="false">VLOOKUP(A1161,SampleData!A$1:E$220,4,FALSE())</f>
        <v>56.396457</v>
      </c>
      <c r="C1161" s="64" t="n">
        <f aca="false">VLOOKUP(A1161,SampleData!A$1:E$220,5,FALSE())</f>
        <v>10.891185</v>
      </c>
      <c r="D1161" s="66" t="s">
        <v>3532</v>
      </c>
      <c r="E1161" s="64" t="s">
        <v>353</v>
      </c>
      <c r="F1161" s="0" t="s">
        <v>696</v>
      </c>
      <c r="G1161" s="0" t="s">
        <v>3514</v>
      </c>
      <c r="H1161" s="0" t="s">
        <v>3515</v>
      </c>
      <c r="I1161" s="0" t="s">
        <v>3516</v>
      </c>
      <c r="J1161" s="0" t="str">
        <f aca="false">IF(H1161="Present",H1161&amp;"_"&amp;I1161,H1161)</f>
        <v>Absent</v>
      </c>
    </row>
    <row r="1162" customFormat="false" ht="14.25" hidden="false" customHeight="false" outlineLevel="0" collapsed="false">
      <c r="A1162" s="0" t="s">
        <v>289</v>
      </c>
      <c r="B1162" s="64" t="n">
        <f aca="false">VLOOKUP(A1162,SampleData!A$1:E$220,4,FALSE())</f>
        <v>56.396457</v>
      </c>
      <c r="C1162" s="64" t="n">
        <f aca="false">VLOOKUP(A1162,SampleData!A$1:E$220,5,FALSE())</f>
        <v>10.891185</v>
      </c>
      <c r="D1162" s="66" t="s">
        <v>3532</v>
      </c>
      <c r="E1162" s="64" t="s">
        <v>353</v>
      </c>
      <c r="F1162" s="0" t="s">
        <v>696</v>
      </c>
      <c r="G1162" s="0" t="s">
        <v>3514</v>
      </c>
      <c r="H1162" s="0" t="s">
        <v>3533</v>
      </c>
      <c r="I1162" s="0" t="s">
        <v>3535</v>
      </c>
      <c r="J1162" s="0" t="str">
        <f aca="false">IF(H1162="Present",H1162&amp;"_"&amp;I1162,H1162)</f>
        <v>Present_Ct&lt;41</v>
      </c>
    </row>
    <row r="1163" customFormat="false" ht="14.25" hidden="false" customHeight="false" outlineLevel="0" collapsed="false">
      <c r="A1163" s="0" t="s">
        <v>289</v>
      </c>
      <c r="B1163" s="64" t="n">
        <f aca="false">VLOOKUP(A1163,SampleData!A$1:E$220,4,FALSE())</f>
        <v>56.396457</v>
      </c>
      <c r="C1163" s="64" t="n">
        <f aca="false">VLOOKUP(A1163,SampleData!A$1:E$220,5,FALSE())</f>
        <v>10.891185</v>
      </c>
      <c r="D1163" s="66" t="s">
        <v>3534</v>
      </c>
      <c r="E1163" s="64" t="s">
        <v>62</v>
      </c>
      <c r="F1163" s="0" t="s">
        <v>702</v>
      </c>
      <c r="G1163" s="0" t="s">
        <v>735</v>
      </c>
      <c r="H1163" s="0" t="s">
        <v>3533</v>
      </c>
      <c r="I1163" s="0" t="s">
        <v>3535</v>
      </c>
      <c r="J1163" s="0" t="str">
        <f aca="false">IF(H1163="Present",H1163&amp;"_"&amp;I1163,H1163)</f>
        <v>Present_Ct&lt;41</v>
      </c>
    </row>
    <row r="1164" customFormat="false" ht="14.25" hidden="false" customHeight="false" outlineLevel="0" collapsed="false">
      <c r="A1164" s="0" t="s">
        <v>289</v>
      </c>
      <c r="B1164" s="64" t="n">
        <f aca="false">VLOOKUP(A1164,SampleData!A$1:E$220,4,FALSE())</f>
        <v>56.396457</v>
      </c>
      <c r="C1164" s="64" t="n">
        <f aca="false">VLOOKUP(A1164,SampleData!A$1:E$220,5,FALSE())</f>
        <v>10.891185</v>
      </c>
      <c r="D1164" s="66" t="s">
        <v>3534</v>
      </c>
      <c r="E1164" s="64" t="s">
        <v>62</v>
      </c>
      <c r="F1164" s="0" t="s">
        <v>702</v>
      </c>
      <c r="G1164" s="0" t="s">
        <v>3514</v>
      </c>
      <c r="H1164" s="0" t="s">
        <v>3515</v>
      </c>
      <c r="I1164" s="0" t="s">
        <v>3516</v>
      </c>
      <c r="J1164" s="0" t="str">
        <f aca="false">IF(H1164="Present",H1164&amp;"_"&amp;I1164,H1164)</f>
        <v>Absent</v>
      </c>
    </row>
    <row r="1165" customFormat="false" ht="14.25" hidden="false" customHeight="false" outlineLevel="0" collapsed="false">
      <c r="A1165" s="0" t="s">
        <v>289</v>
      </c>
      <c r="B1165" s="64" t="n">
        <f aca="false">VLOOKUP(A1165,SampleData!A$1:E$220,4,FALSE())</f>
        <v>56.396457</v>
      </c>
      <c r="C1165" s="64" t="n">
        <f aca="false">VLOOKUP(A1165,SampleData!A$1:E$220,5,FALSE())</f>
        <v>10.891185</v>
      </c>
      <c r="D1165" s="66" t="s">
        <v>3536</v>
      </c>
      <c r="E1165" s="0" t="s">
        <v>705</v>
      </c>
      <c r="F1165" s="0" t="s">
        <v>705</v>
      </c>
      <c r="G1165" s="0" t="s">
        <v>3514</v>
      </c>
      <c r="H1165" s="0" t="s">
        <v>3515</v>
      </c>
      <c r="I1165" s="0" t="s">
        <v>3516</v>
      </c>
      <c r="J1165" s="0" t="str">
        <f aca="false">IF(H1165="Present",H1165&amp;"_"&amp;I1165,H1165)</f>
        <v>Absent</v>
      </c>
    </row>
    <row r="1166" customFormat="false" ht="14.25" hidden="false" customHeight="false" outlineLevel="0" collapsed="false">
      <c r="A1166" s="0" t="s">
        <v>289</v>
      </c>
      <c r="B1166" s="64" t="n">
        <f aca="false">VLOOKUP(A1166,SampleData!A$1:E$220,4,FALSE())</f>
        <v>56.396457</v>
      </c>
      <c r="C1166" s="64" t="n">
        <f aca="false">VLOOKUP(A1166,SampleData!A$1:E$220,5,FALSE())</f>
        <v>10.891185</v>
      </c>
      <c r="D1166" s="66" t="s">
        <v>3536</v>
      </c>
      <c r="E1166" s="0" t="s">
        <v>705</v>
      </c>
      <c r="F1166" s="0" t="s">
        <v>705</v>
      </c>
      <c r="G1166" s="0" t="s">
        <v>3514</v>
      </c>
      <c r="H1166" s="0" t="s">
        <v>3515</v>
      </c>
      <c r="I1166" s="0" t="s">
        <v>3516</v>
      </c>
      <c r="J1166" s="0" t="str">
        <f aca="false">IF(H1166="Present",H1166&amp;"_"&amp;I1166,H1166)</f>
        <v>Absent</v>
      </c>
    </row>
    <row r="1167" customFormat="false" ht="14.25" hidden="false" customHeight="false" outlineLevel="0" collapsed="false">
      <c r="A1167" s="0" t="s">
        <v>289</v>
      </c>
      <c r="B1167" s="64" t="n">
        <f aca="false">VLOOKUP(A1167,SampleData!A$1:E$220,4,FALSE())</f>
        <v>56.396457</v>
      </c>
      <c r="C1167" s="64" t="n">
        <f aca="false">VLOOKUP(A1167,SampleData!A$1:E$220,5,FALSE())</f>
        <v>10.891185</v>
      </c>
      <c r="D1167" s="66" t="s">
        <v>3537</v>
      </c>
      <c r="E1167" s="0" t="s">
        <v>698</v>
      </c>
      <c r="F1167" s="0" t="s">
        <v>698</v>
      </c>
      <c r="G1167" s="0" t="s">
        <v>735</v>
      </c>
      <c r="H1167" s="0" t="s">
        <v>3515</v>
      </c>
      <c r="I1167" s="0" t="s">
        <v>3516</v>
      </c>
      <c r="J1167" s="0" t="str">
        <f aca="false">IF(H1167="Present",H1167&amp;"_"&amp;I1167,H1167)</f>
        <v>Absent</v>
      </c>
    </row>
    <row r="1168" customFormat="false" ht="14.25" hidden="false" customHeight="false" outlineLevel="0" collapsed="false">
      <c r="A1168" s="0" t="s">
        <v>289</v>
      </c>
      <c r="B1168" s="64" t="n">
        <f aca="false">VLOOKUP(A1168,SampleData!A$1:E$220,4,FALSE())</f>
        <v>56.396457</v>
      </c>
      <c r="C1168" s="64" t="n">
        <f aca="false">VLOOKUP(A1168,SampleData!A$1:E$220,5,FALSE())</f>
        <v>10.891185</v>
      </c>
      <c r="D1168" s="66" t="s">
        <v>3537</v>
      </c>
      <c r="E1168" s="0" t="s">
        <v>698</v>
      </c>
      <c r="F1168" s="0" t="s">
        <v>698</v>
      </c>
      <c r="G1168" s="0" t="s">
        <v>735</v>
      </c>
      <c r="H1168" s="0" t="s">
        <v>3515</v>
      </c>
      <c r="I1168" s="0" t="s">
        <v>3516</v>
      </c>
      <c r="J1168" s="0" t="str">
        <f aca="false">IF(H1168="Present",H1168&amp;"_"&amp;I1168,H1168)</f>
        <v>Absent</v>
      </c>
    </row>
    <row r="1169" customFormat="false" ht="14.25" hidden="false" customHeight="false" outlineLevel="0" collapsed="false">
      <c r="A1169" s="0" t="s">
        <v>289</v>
      </c>
      <c r="B1169" s="64" t="n">
        <f aca="false">VLOOKUP(A1169,SampleData!A$1:E$220,4,FALSE())</f>
        <v>56.396457</v>
      </c>
      <c r="C1169" s="64" t="n">
        <f aca="false">VLOOKUP(A1169,SampleData!A$1:E$220,5,FALSE())</f>
        <v>10.891185</v>
      </c>
      <c r="D1169" s="66" t="s">
        <v>3538</v>
      </c>
      <c r="E1169" s="64" t="s">
        <v>3539</v>
      </c>
      <c r="F1169" s="0" t="s">
        <v>706</v>
      </c>
      <c r="G1169" s="0" t="s">
        <v>3514</v>
      </c>
      <c r="H1169" s="0" t="s">
        <v>3515</v>
      </c>
      <c r="I1169" s="0" t="s">
        <v>3516</v>
      </c>
      <c r="J1169" s="0" t="str">
        <f aca="false">IF(H1169="Present",H1169&amp;"_"&amp;I1169,H1169)</f>
        <v>Absent</v>
      </c>
    </row>
    <row r="1170" customFormat="false" ht="14.25" hidden="false" customHeight="false" outlineLevel="0" collapsed="false">
      <c r="A1170" s="0" t="s">
        <v>289</v>
      </c>
      <c r="B1170" s="64" t="n">
        <f aca="false">VLOOKUP(A1170,SampleData!A$1:E$220,4,FALSE())</f>
        <v>56.396457</v>
      </c>
      <c r="C1170" s="64" t="n">
        <f aca="false">VLOOKUP(A1170,SampleData!A$1:E$220,5,FALSE())</f>
        <v>10.891185</v>
      </c>
      <c r="D1170" s="66" t="s">
        <v>3512</v>
      </c>
      <c r="E1170" s="64" t="s">
        <v>3513</v>
      </c>
      <c r="F1170" s="0" t="s">
        <v>703</v>
      </c>
      <c r="G1170" s="0" t="s">
        <v>735</v>
      </c>
      <c r="H1170" s="0" t="s">
        <v>3515</v>
      </c>
      <c r="I1170" s="0" t="s">
        <v>3516</v>
      </c>
      <c r="J1170" s="0" t="str">
        <f aca="false">IF(H1170="Present",H1170&amp;"_"&amp;I1170,H1170)</f>
        <v>Absent</v>
      </c>
    </row>
    <row r="1171" customFormat="false" ht="14.25" hidden="false" customHeight="false" outlineLevel="0" collapsed="false">
      <c r="A1171" s="0" t="s">
        <v>289</v>
      </c>
      <c r="B1171" s="64" t="n">
        <f aca="false">VLOOKUP(A1171,SampleData!A$1:E$220,4,FALSE())</f>
        <v>56.396457</v>
      </c>
      <c r="C1171" s="64" t="n">
        <f aca="false">VLOOKUP(A1171,SampleData!A$1:E$220,5,FALSE())</f>
        <v>10.891185</v>
      </c>
      <c r="D1171" s="66" t="s">
        <v>3517</v>
      </c>
      <c r="E1171" s="64" t="s">
        <v>636</v>
      </c>
      <c r="F1171" s="0" t="s">
        <v>709</v>
      </c>
      <c r="G1171" s="0" t="s">
        <v>3514</v>
      </c>
      <c r="H1171" s="0" t="s">
        <v>3533</v>
      </c>
      <c r="I1171" s="0" t="s">
        <v>3535</v>
      </c>
      <c r="J1171" s="0" t="str">
        <f aca="false">IF(H1171="Present",H1171&amp;"_"&amp;I1171,H1171)</f>
        <v>Present_Ct&lt;41</v>
      </c>
    </row>
    <row r="1172" customFormat="false" ht="14.25" hidden="false" customHeight="false" outlineLevel="0" collapsed="false">
      <c r="A1172" s="0" t="s">
        <v>289</v>
      </c>
      <c r="B1172" s="64" t="n">
        <f aca="false">VLOOKUP(A1172,SampleData!A$1:E$220,4,FALSE())</f>
        <v>56.396457</v>
      </c>
      <c r="C1172" s="64" t="n">
        <f aca="false">VLOOKUP(A1172,SampleData!A$1:E$220,5,FALSE())</f>
        <v>10.891185</v>
      </c>
      <c r="D1172" s="66" t="s">
        <v>3518</v>
      </c>
      <c r="E1172" s="0" t="s">
        <v>710</v>
      </c>
      <c r="F1172" s="0" t="s">
        <v>710</v>
      </c>
      <c r="G1172" s="0" t="s">
        <v>3514</v>
      </c>
      <c r="H1172" s="0" t="s">
        <v>3515</v>
      </c>
      <c r="I1172" s="0" t="s">
        <v>3516</v>
      </c>
      <c r="J1172" s="0" t="str">
        <f aca="false">IF(H1172="Present",H1172&amp;"_"&amp;I1172,H1172)</f>
        <v>Absent</v>
      </c>
    </row>
    <row r="1173" customFormat="false" ht="14.25" hidden="false" customHeight="false" outlineLevel="0" collapsed="false">
      <c r="A1173" s="0" t="s">
        <v>289</v>
      </c>
      <c r="B1173" s="64" t="n">
        <f aca="false">VLOOKUP(A1173,SampleData!A$1:E$220,4,FALSE())</f>
        <v>56.396457</v>
      </c>
      <c r="C1173" s="64" t="n">
        <f aca="false">VLOOKUP(A1173,SampleData!A$1:E$220,5,FALSE())</f>
        <v>10.891185</v>
      </c>
      <c r="D1173" s="66" t="s">
        <v>3519</v>
      </c>
      <c r="E1173" s="64" t="s">
        <v>3520</v>
      </c>
      <c r="F1173" s="0" t="s">
        <v>697</v>
      </c>
      <c r="G1173" s="0" t="s">
        <v>735</v>
      </c>
      <c r="H1173" s="0" t="s">
        <v>3515</v>
      </c>
      <c r="I1173" s="0" t="s">
        <v>3516</v>
      </c>
      <c r="J1173" s="0" t="str">
        <f aca="false">IF(H1173="Present",H1173&amp;"_"&amp;I1173,H1173)</f>
        <v>Absent</v>
      </c>
    </row>
    <row r="1174" customFormat="false" ht="14.25" hidden="false" customHeight="false" outlineLevel="0" collapsed="false">
      <c r="A1174" s="0" t="s">
        <v>289</v>
      </c>
      <c r="B1174" s="64" t="n">
        <f aca="false">VLOOKUP(A1174,SampleData!A$1:E$220,4,FALSE())</f>
        <v>56.396457</v>
      </c>
      <c r="C1174" s="64" t="n">
        <f aca="false">VLOOKUP(A1174,SampleData!A$1:E$220,5,FALSE())</f>
        <v>10.891185</v>
      </c>
      <c r="D1174" s="66" t="s">
        <v>3521</v>
      </c>
      <c r="E1174" s="64" t="s">
        <v>208</v>
      </c>
      <c r="F1174" s="0" t="s">
        <v>704</v>
      </c>
      <c r="G1174" s="0" t="s">
        <v>735</v>
      </c>
      <c r="H1174" s="0" t="s">
        <v>3515</v>
      </c>
      <c r="I1174" s="0" t="s">
        <v>3516</v>
      </c>
      <c r="J1174" s="0" t="str">
        <f aca="false">IF(H1174="Present",H1174&amp;"_"&amp;I1174,H1174)</f>
        <v>Absent</v>
      </c>
    </row>
    <row r="1175" customFormat="false" ht="14.25" hidden="false" customHeight="false" outlineLevel="0" collapsed="false">
      <c r="A1175" s="0" t="s">
        <v>289</v>
      </c>
      <c r="B1175" s="64" t="n">
        <f aca="false">VLOOKUP(A1175,SampleData!A$1:E$220,4,FALSE())</f>
        <v>56.396457</v>
      </c>
      <c r="C1175" s="64" t="n">
        <f aca="false">VLOOKUP(A1175,SampleData!A$1:E$220,5,FALSE())</f>
        <v>10.891185</v>
      </c>
      <c r="D1175" s="66" t="s">
        <v>3524</v>
      </c>
      <c r="E1175" s="64" t="s">
        <v>3525</v>
      </c>
      <c r="F1175" s="0" t="s">
        <v>699</v>
      </c>
      <c r="G1175" s="0" t="s">
        <v>735</v>
      </c>
      <c r="H1175" s="0" t="s">
        <v>3515</v>
      </c>
      <c r="I1175" s="0" t="s">
        <v>3516</v>
      </c>
      <c r="J1175" s="0" t="str">
        <f aca="false">IF(H1175="Present",H1175&amp;"_"&amp;I1175,H1175)</f>
        <v>Absent</v>
      </c>
    </row>
    <row r="1176" customFormat="false" ht="14.25" hidden="false" customHeight="false" outlineLevel="0" collapsed="false">
      <c r="A1176" s="0" t="s">
        <v>289</v>
      </c>
      <c r="B1176" s="64" t="n">
        <f aca="false">VLOOKUP(A1176,SampleData!A$1:E$220,4,FALSE())</f>
        <v>56.396457</v>
      </c>
      <c r="C1176" s="64" t="n">
        <f aca="false">VLOOKUP(A1176,SampleData!A$1:E$220,5,FALSE())</f>
        <v>10.891185</v>
      </c>
      <c r="D1176" s="66" t="s">
        <v>3526</v>
      </c>
      <c r="E1176" s="0" t="s">
        <v>385</v>
      </c>
      <c r="F1176" s="0" t="s">
        <v>385</v>
      </c>
      <c r="G1176" s="0" t="s">
        <v>3514</v>
      </c>
      <c r="H1176" s="0" t="s">
        <v>3515</v>
      </c>
      <c r="I1176" s="0" t="s">
        <v>3516</v>
      </c>
      <c r="J1176" s="0" t="str">
        <f aca="false">IF(H1176="Present",H1176&amp;"_"&amp;I1176,H1176)</f>
        <v>Absent</v>
      </c>
    </row>
    <row r="1177" customFormat="false" ht="14.25" hidden="false" customHeight="false" outlineLevel="0" collapsed="false">
      <c r="A1177" s="0" t="s">
        <v>289</v>
      </c>
      <c r="B1177" s="64" t="n">
        <f aca="false">VLOOKUP(A1177,SampleData!A$1:E$220,4,FALSE())</f>
        <v>56.396457</v>
      </c>
      <c r="C1177" s="64" t="n">
        <f aca="false">VLOOKUP(A1177,SampleData!A$1:E$220,5,FALSE())</f>
        <v>10.891185</v>
      </c>
      <c r="D1177" s="66" t="s">
        <v>3527</v>
      </c>
      <c r="E1177" s="64" t="s">
        <v>74</v>
      </c>
      <c r="F1177" s="0" t="s">
        <v>701</v>
      </c>
      <c r="G1177" s="0" t="s">
        <v>735</v>
      </c>
      <c r="H1177" s="0" t="s">
        <v>3515</v>
      </c>
      <c r="I1177" s="0" t="s">
        <v>3516</v>
      </c>
      <c r="J1177" s="0" t="str">
        <f aca="false">IF(H1177="Present",H1177&amp;"_"&amp;I1177,H1177)</f>
        <v>Absent</v>
      </c>
    </row>
    <row r="1178" customFormat="false" ht="14.25" hidden="false" customHeight="false" outlineLevel="0" collapsed="false">
      <c r="A1178" s="0" t="s">
        <v>289</v>
      </c>
      <c r="B1178" s="64" t="n">
        <f aca="false">VLOOKUP(A1178,SampleData!A$1:E$220,4,FALSE())</f>
        <v>56.396457</v>
      </c>
      <c r="C1178" s="64" t="n">
        <f aca="false">VLOOKUP(A1178,SampleData!A$1:E$220,5,FALSE())</f>
        <v>10.891185</v>
      </c>
      <c r="D1178" s="66" t="s">
        <v>3530</v>
      </c>
      <c r="E1178" s="64" t="s">
        <v>3531</v>
      </c>
      <c r="F1178" s="0" t="s">
        <v>700</v>
      </c>
      <c r="G1178" s="0" t="s">
        <v>3514</v>
      </c>
      <c r="H1178" s="0" t="s">
        <v>3515</v>
      </c>
      <c r="I1178" s="0" t="s">
        <v>3516</v>
      </c>
      <c r="J1178" s="0" t="str">
        <f aca="false">IF(H1178="Present",H1178&amp;"_"&amp;I1178,H1178)</f>
        <v>Absent</v>
      </c>
    </row>
    <row r="1179" customFormat="false" ht="14.25" hidden="false" customHeight="false" outlineLevel="0" collapsed="false">
      <c r="A1179" s="0" t="s">
        <v>289</v>
      </c>
      <c r="B1179" s="64" t="n">
        <f aca="false">VLOOKUP(A1179,SampleData!A$1:E$220,4,FALSE())</f>
        <v>56.396457</v>
      </c>
      <c r="C1179" s="64" t="n">
        <f aca="false">VLOOKUP(A1179,SampleData!A$1:E$220,5,FALSE())</f>
        <v>10.891185</v>
      </c>
      <c r="D1179" s="66" t="s">
        <v>3538</v>
      </c>
      <c r="E1179" s="64" t="s">
        <v>3539</v>
      </c>
      <c r="F1179" s="0" t="s">
        <v>706</v>
      </c>
      <c r="G1179" s="0" t="s">
        <v>3514</v>
      </c>
      <c r="H1179" s="0" t="s">
        <v>3515</v>
      </c>
      <c r="I1179" s="0" t="s">
        <v>3516</v>
      </c>
      <c r="J1179" s="0" t="str">
        <f aca="false">IF(H1179="Present",H1179&amp;"_"&amp;I1179,H1179)</f>
        <v>Absent</v>
      </c>
    </row>
    <row r="1180" customFormat="false" ht="14.25" hidden="false" customHeight="false" outlineLevel="0" collapsed="false">
      <c r="A1180" s="0" t="s">
        <v>294</v>
      </c>
      <c r="B1180" s="64" t="n">
        <f aca="false">VLOOKUP(A1180,SampleData!A$1:E$220,4,FALSE())</f>
        <v>55.9988592260303</v>
      </c>
      <c r="C1180" s="64" t="n">
        <f aca="false">VLOOKUP(A1180,SampleData!A$1:E$220,5,FALSE())</f>
        <v>12.564848995848</v>
      </c>
      <c r="D1180" s="66" t="s">
        <v>3512</v>
      </c>
      <c r="E1180" s="64" t="s">
        <v>3513</v>
      </c>
      <c r="F1180" s="0" t="s">
        <v>703</v>
      </c>
      <c r="G1180" s="0" t="s">
        <v>735</v>
      </c>
      <c r="H1180" s="0" t="s">
        <v>3515</v>
      </c>
      <c r="I1180" s="0" t="s">
        <v>3516</v>
      </c>
      <c r="J1180" s="0" t="str">
        <f aca="false">IF(H1180="Present",H1180&amp;"_"&amp;I1180,H1180)</f>
        <v>Absent</v>
      </c>
    </row>
    <row r="1181" customFormat="false" ht="14.25" hidden="false" customHeight="false" outlineLevel="0" collapsed="false">
      <c r="A1181" s="0" t="s">
        <v>294</v>
      </c>
      <c r="B1181" s="64" t="n">
        <f aca="false">VLOOKUP(A1181,SampleData!A$1:E$220,4,FALSE())</f>
        <v>55.9988592260303</v>
      </c>
      <c r="C1181" s="64" t="n">
        <f aca="false">VLOOKUP(A1181,SampleData!A$1:E$220,5,FALSE())</f>
        <v>12.564848995848</v>
      </c>
      <c r="D1181" s="66" t="s">
        <v>3517</v>
      </c>
      <c r="E1181" s="64" t="s">
        <v>636</v>
      </c>
      <c r="F1181" s="0" t="s">
        <v>709</v>
      </c>
      <c r="G1181" s="0" t="s">
        <v>735</v>
      </c>
      <c r="H1181" s="0" t="s">
        <v>3515</v>
      </c>
      <c r="I1181" s="0" t="s">
        <v>3516</v>
      </c>
      <c r="J1181" s="0" t="str">
        <f aca="false">IF(H1181="Present",H1181&amp;"_"&amp;I1181,H1181)</f>
        <v>Absent</v>
      </c>
    </row>
    <row r="1182" customFormat="false" ht="14.25" hidden="false" customHeight="false" outlineLevel="0" collapsed="false">
      <c r="A1182" s="0" t="s">
        <v>294</v>
      </c>
      <c r="B1182" s="64" t="n">
        <f aca="false">VLOOKUP(A1182,SampleData!A$1:E$220,4,FALSE())</f>
        <v>55.9988592260303</v>
      </c>
      <c r="C1182" s="64" t="n">
        <f aca="false">VLOOKUP(A1182,SampleData!A$1:E$220,5,FALSE())</f>
        <v>12.564848995848</v>
      </c>
      <c r="D1182" s="66" t="s">
        <v>3518</v>
      </c>
      <c r="E1182" s="0" t="s">
        <v>710</v>
      </c>
      <c r="F1182" s="0" t="s">
        <v>710</v>
      </c>
      <c r="G1182" s="0" t="s">
        <v>735</v>
      </c>
      <c r="H1182" s="0" t="s">
        <v>3515</v>
      </c>
      <c r="I1182" s="0" t="s">
        <v>3516</v>
      </c>
      <c r="J1182" s="0" t="str">
        <f aca="false">IF(H1182="Present",H1182&amp;"_"&amp;I1182,H1182)</f>
        <v>Absent</v>
      </c>
    </row>
    <row r="1183" customFormat="false" ht="14.25" hidden="false" customHeight="false" outlineLevel="0" collapsed="false">
      <c r="A1183" s="0" t="s">
        <v>294</v>
      </c>
      <c r="B1183" s="64" t="n">
        <f aca="false">VLOOKUP(A1183,SampleData!A$1:E$220,4,FALSE())</f>
        <v>55.9988592260303</v>
      </c>
      <c r="C1183" s="64" t="n">
        <f aca="false">VLOOKUP(A1183,SampleData!A$1:E$220,5,FALSE())</f>
        <v>12.564848995848</v>
      </c>
      <c r="D1183" s="66" t="s">
        <v>3519</v>
      </c>
      <c r="E1183" s="64" t="s">
        <v>3520</v>
      </c>
      <c r="F1183" s="0" t="s">
        <v>697</v>
      </c>
      <c r="G1183" s="0" t="s">
        <v>735</v>
      </c>
      <c r="H1183" s="0" t="s">
        <v>3515</v>
      </c>
      <c r="I1183" s="0" t="s">
        <v>3516</v>
      </c>
      <c r="J1183" s="0" t="str">
        <f aca="false">IF(H1183="Present",H1183&amp;"_"&amp;I1183,H1183)</f>
        <v>Absent</v>
      </c>
    </row>
    <row r="1184" customFormat="false" ht="14.25" hidden="false" customHeight="false" outlineLevel="0" collapsed="false">
      <c r="A1184" s="0" t="s">
        <v>294</v>
      </c>
      <c r="B1184" s="64" t="n">
        <f aca="false">VLOOKUP(A1184,SampleData!A$1:E$220,4,FALSE())</f>
        <v>55.9988592260303</v>
      </c>
      <c r="C1184" s="64" t="n">
        <f aca="false">VLOOKUP(A1184,SampleData!A$1:E$220,5,FALSE())</f>
        <v>12.564848995848</v>
      </c>
      <c r="D1184" s="66" t="s">
        <v>3521</v>
      </c>
      <c r="E1184" s="64" t="s">
        <v>208</v>
      </c>
      <c r="F1184" s="0" t="s">
        <v>704</v>
      </c>
      <c r="G1184" s="0" t="s">
        <v>735</v>
      </c>
      <c r="H1184" s="0" t="s">
        <v>3515</v>
      </c>
      <c r="I1184" s="0" t="s">
        <v>3516</v>
      </c>
      <c r="J1184" s="0" t="str">
        <f aca="false">IF(H1184="Present",H1184&amp;"_"&amp;I1184,H1184)</f>
        <v>Absent</v>
      </c>
    </row>
    <row r="1185" customFormat="false" ht="14.25" hidden="false" customHeight="false" outlineLevel="0" collapsed="false">
      <c r="A1185" s="0" t="s">
        <v>294</v>
      </c>
      <c r="B1185" s="64" t="n">
        <f aca="false">VLOOKUP(A1185,SampleData!A$1:E$220,4,FALSE())</f>
        <v>55.9988592260303</v>
      </c>
      <c r="C1185" s="64" t="n">
        <f aca="false">VLOOKUP(A1185,SampleData!A$1:E$220,5,FALSE())</f>
        <v>12.564848995848</v>
      </c>
      <c r="D1185" s="66" t="s">
        <v>3522</v>
      </c>
      <c r="E1185" s="64" t="s">
        <v>3523</v>
      </c>
      <c r="F1185" s="0" t="s">
        <v>708</v>
      </c>
      <c r="G1185" s="0" t="s">
        <v>3514</v>
      </c>
      <c r="H1185" s="0" t="s">
        <v>3533</v>
      </c>
      <c r="I1185" s="0" t="s">
        <v>3535</v>
      </c>
      <c r="J1185" s="0" t="str">
        <f aca="false">IF(H1185="Present",H1185&amp;"_"&amp;I1185,H1185)</f>
        <v>Present_Ct&lt;41</v>
      </c>
    </row>
    <row r="1186" customFormat="false" ht="14.25" hidden="false" customHeight="false" outlineLevel="0" collapsed="false">
      <c r="A1186" s="0" t="s">
        <v>294</v>
      </c>
      <c r="B1186" s="64" t="n">
        <f aca="false">VLOOKUP(A1186,SampleData!A$1:E$220,4,FALSE())</f>
        <v>55.9988592260303</v>
      </c>
      <c r="C1186" s="64" t="n">
        <f aca="false">VLOOKUP(A1186,SampleData!A$1:E$220,5,FALSE())</f>
        <v>12.564848995848</v>
      </c>
      <c r="D1186" s="66" t="s">
        <v>3522</v>
      </c>
      <c r="E1186" s="64" t="s">
        <v>3523</v>
      </c>
      <c r="F1186" s="0" t="s">
        <v>708</v>
      </c>
      <c r="G1186" s="0" t="s">
        <v>3514</v>
      </c>
      <c r="H1186" s="0" t="s">
        <v>3515</v>
      </c>
      <c r="I1186" s="0" t="s">
        <v>3516</v>
      </c>
      <c r="J1186" s="0" t="str">
        <f aca="false">IF(H1186="Present",H1186&amp;"_"&amp;I1186,H1186)</f>
        <v>Absent</v>
      </c>
    </row>
    <row r="1187" customFormat="false" ht="14.25" hidden="false" customHeight="false" outlineLevel="0" collapsed="false">
      <c r="A1187" s="0" t="s">
        <v>294</v>
      </c>
      <c r="B1187" s="64" t="n">
        <f aca="false">VLOOKUP(A1187,SampleData!A$1:E$220,4,FALSE())</f>
        <v>55.9988592260303</v>
      </c>
      <c r="C1187" s="64" t="n">
        <f aca="false">VLOOKUP(A1187,SampleData!A$1:E$220,5,FALSE())</f>
        <v>12.564848995848</v>
      </c>
      <c r="D1187" s="66" t="s">
        <v>3524</v>
      </c>
      <c r="E1187" s="64" t="s">
        <v>3525</v>
      </c>
      <c r="F1187" s="0" t="s">
        <v>699</v>
      </c>
      <c r="G1187" s="0" t="s">
        <v>735</v>
      </c>
      <c r="H1187" s="0" t="s">
        <v>3515</v>
      </c>
      <c r="I1187" s="0" t="s">
        <v>3516</v>
      </c>
      <c r="J1187" s="0" t="str">
        <f aca="false">IF(H1187="Present",H1187&amp;"_"&amp;I1187,H1187)</f>
        <v>Absent</v>
      </c>
    </row>
    <row r="1188" customFormat="false" ht="14.25" hidden="false" customHeight="false" outlineLevel="0" collapsed="false">
      <c r="A1188" s="0" t="s">
        <v>294</v>
      </c>
      <c r="B1188" s="64" t="n">
        <f aca="false">VLOOKUP(A1188,SampleData!A$1:E$220,4,FALSE())</f>
        <v>55.9988592260303</v>
      </c>
      <c r="C1188" s="64" t="n">
        <f aca="false">VLOOKUP(A1188,SampleData!A$1:E$220,5,FALSE())</f>
        <v>12.564848995848</v>
      </c>
      <c r="D1188" s="66" t="s">
        <v>229</v>
      </c>
      <c r="E1188" s="0" t="s">
        <v>199</v>
      </c>
      <c r="F1188" s="0" t="s">
        <v>199</v>
      </c>
      <c r="G1188" s="0" t="s">
        <v>3514</v>
      </c>
      <c r="H1188" s="0" t="s">
        <v>3515</v>
      </c>
      <c r="I1188" s="0" t="s">
        <v>3516</v>
      </c>
      <c r="J1188" s="0" t="str">
        <f aca="false">IF(H1188="Present",H1188&amp;"_"&amp;I1188,H1188)</f>
        <v>Absent</v>
      </c>
    </row>
    <row r="1189" customFormat="false" ht="14.25" hidden="false" customHeight="false" outlineLevel="0" collapsed="false">
      <c r="A1189" s="0" t="s">
        <v>294</v>
      </c>
      <c r="B1189" s="64" t="n">
        <f aca="false">VLOOKUP(A1189,SampleData!A$1:E$220,4,FALSE())</f>
        <v>55.9988592260303</v>
      </c>
      <c r="C1189" s="64" t="n">
        <f aca="false">VLOOKUP(A1189,SampleData!A$1:E$220,5,FALSE())</f>
        <v>12.564848995848</v>
      </c>
      <c r="D1189" s="66" t="s">
        <v>229</v>
      </c>
      <c r="E1189" s="0" t="s">
        <v>199</v>
      </c>
      <c r="F1189" s="0" t="s">
        <v>199</v>
      </c>
      <c r="G1189" s="0" t="s">
        <v>3514</v>
      </c>
      <c r="H1189" s="0" t="s">
        <v>3533</v>
      </c>
      <c r="I1189" s="0" t="s">
        <v>3535</v>
      </c>
      <c r="J1189" s="0" t="str">
        <f aca="false">IF(H1189="Present",H1189&amp;"_"&amp;I1189,H1189)</f>
        <v>Present_Ct&lt;41</v>
      </c>
    </row>
    <row r="1190" customFormat="false" ht="14.25" hidden="false" customHeight="false" outlineLevel="0" collapsed="false">
      <c r="A1190" s="0" t="s">
        <v>294</v>
      </c>
      <c r="B1190" s="64" t="n">
        <f aca="false">VLOOKUP(A1190,SampleData!A$1:E$220,4,FALSE())</f>
        <v>55.9988592260303</v>
      </c>
      <c r="C1190" s="64" t="n">
        <f aca="false">VLOOKUP(A1190,SampleData!A$1:E$220,5,FALSE())</f>
        <v>12.564848995848</v>
      </c>
      <c r="D1190" s="66" t="s">
        <v>3526</v>
      </c>
      <c r="E1190" s="0" t="s">
        <v>385</v>
      </c>
      <c r="F1190" s="0" t="s">
        <v>385</v>
      </c>
      <c r="G1190" s="0" t="s">
        <v>3514</v>
      </c>
      <c r="H1190" s="0" t="s">
        <v>3515</v>
      </c>
      <c r="I1190" s="0" t="s">
        <v>3516</v>
      </c>
      <c r="J1190" s="0" t="str">
        <f aca="false">IF(H1190="Present",H1190&amp;"_"&amp;I1190,H1190)</f>
        <v>Absent</v>
      </c>
    </row>
    <row r="1191" customFormat="false" ht="14.25" hidden="false" customHeight="false" outlineLevel="0" collapsed="false">
      <c r="A1191" s="0" t="s">
        <v>294</v>
      </c>
      <c r="B1191" s="64" t="n">
        <f aca="false">VLOOKUP(A1191,SampleData!A$1:E$220,4,FALSE())</f>
        <v>55.9988592260303</v>
      </c>
      <c r="C1191" s="64" t="n">
        <f aca="false">VLOOKUP(A1191,SampleData!A$1:E$220,5,FALSE())</f>
        <v>12.564848995848</v>
      </c>
      <c r="D1191" s="66" t="s">
        <v>3527</v>
      </c>
      <c r="E1191" s="64" t="s">
        <v>74</v>
      </c>
      <c r="F1191" s="0" t="s">
        <v>701</v>
      </c>
      <c r="G1191" s="0" t="s">
        <v>3514</v>
      </c>
      <c r="H1191" s="0" t="s">
        <v>3515</v>
      </c>
      <c r="I1191" s="0" t="s">
        <v>3516</v>
      </c>
      <c r="J1191" s="0" t="str">
        <f aca="false">IF(H1191="Present",H1191&amp;"_"&amp;I1191,H1191)</f>
        <v>Absent</v>
      </c>
    </row>
    <row r="1192" customFormat="false" ht="14.25" hidden="false" customHeight="false" outlineLevel="0" collapsed="false">
      <c r="A1192" s="0" t="s">
        <v>294</v>
      </c>
      <c r="B1192" s="64" t="n">
        <f aca="false">VLOOKUP(A1192,SampleData!A$1:E$220,4,FALSE())</f>
        <v>55.9988592260303</v>
      </c>
      <c r="C1192" s="64" t="n">
        <f aca="false">VLOOKUP(A1192,SampleData!A$1:E$220,5,FALSE())</f>
        <v>12.564848995848</v>
      </c>
      <c r="D1192" s="66" t="s">
        <v>3528</v>
      </c>
      <c r="E1192" s="64" t="s">
        <v>177</v>
      </c>
      <c r="F1192" s="0" t="s">
        <v>3529</v>
      </c>
      <c r="G1192" s="0" t="s">
        <v>735</v>
      </c>
      <c r="H1192" s="0" t="s">
        <v>3515</v>
      </c>
      <c r="I1192" s="0" t="s">
        <v>3516</v>
      </c>
      <c r="J1192" s="0" t="str">
        <f aca="false">IF(H1192="Present",H1192&amp;"_"&amp;I1192,H1192)</f>
        <v>Absent</v>
      </c>
    </row>
    <row r="1193" customFormat="false" ht="14.25" hidden="false" customHeight="false" outlineLevel="0" collapsed="false">
      <c r="A1193" s="0" t="s">
        <v>294</v>
      </c>
      <c r="B1193" s="64" t="n">
        <f aca="false">VLOOKUP(A1193,SampleData!A$1:E$220,4,FALSE())</f>
        <v>55.9988592260303</v>
      </c>
      <c r="C1193" s="64" t="n">
        <f aca="false">VLOOKUP(A1193,SampleData!A$1:E$220,5,FALSE())</f>
        <v>12.564848995848</v>
      </c>
      <c r="D1193" s="66" t="s">
        <v>3528</v>
      </c>
      <c r="E1193" s="64" t="s">
        <v>177</v>
      </c>
      <c r="F1193" s="0" t="s">
        <v>3529</v>
      </c>
      <c r="G1193" s="0" t="s">
        <v>735</v>
      </c>
      <c r="H1193" s="0" t="s">
        <v>3515</v>
      </c>
      <c r="I1193" s="0" t="s">
        <v>3516</v>
      </c>
      <c r="J1193" s="0" t="str">
        <f aca="false">IF(H1193="Present",H1193&amp;"_"&amp;I1193,H1193)</f>
        <v>Absent</v>
      </c>
    </row>
    <row r="1194" customFormat="false" ht="14.25" hidden="false" customHeight="false" outlineLevel="0" collapsed="false">
      <c r="A1194" s="0" t="s">
        <v>294</v>
      </c>
      <c r="B1194" s="64" t="n">
        <f aca="false">VLOOKUP(A1194,SampleData!A$1:E$220,4,FALSE())</f>
        <v>55.9988592260303</v>
      </c>
      <c r="C1194" s="64" t="n">
        <f aca="false">VLOOKUP(A1194,SampleData!A$1:E$220,5,FALSE())</f>
        <v>12.564848995848</v>
      </c>
      <c r="D1194" s="66" t="s">
        <v>3530</v>
      </c>
      <c r="E1194" s="64" t="s">
        <v>3531</v>
      </c>
      <c r="F1194" s="0" t="s">
        <v>700</v>
      </c>
      <c r="G1194" s="0" t="s">
        <v>3514</v>
      </c>
      <c r="H1194" s="0" t="s">
        <v>3515</v>
      </c>
      <c r="I1194" s="0" t="s">
        <v>3516</v>
      </c>
      <c r="J1194" s="0" t="str">
        <f aca="false">IF(H1194="Present",H1194&amp;"_"&amp;I1194,H1194)</f>
        <v>Absent</v>
      </c>
    </row>
    <row r="1195" customFormat="false" ht="14.25" hidden="false" customHeight="false" outlineLevel="0" collapsed="false">
      <c r="A1195" s="0" t="s">
        <v>294</v>
      </c>
      <c r="B1195" s="64" t="n">
        <f aca="false">VLOOKUP(A1195,SampleData!A$1:E$220,4,FALSE())</f>
        <v>55.9988592260303</v>
      </c>
      <c r="C1195" s="64" t="n">
        <f aca="false">VLOOKUP(A1195,SampleData!A$1:E$220,5,FALSE())</f>
        <v>12.564848995848</v>
      </c>
      <c r="D1195" s="66" t="s">
        <v>3532</v>
      </c>
      <c r="E1195" s="64" t="s">
        <v>353</v>
      </c>
      <c r="F1195" s="0" t="s">
        <v>696</v>
      </c>
      <c r="G1195" s="0" t="s">
        <v>735</v>
      </c>
      <c r="H1195" s="0" t="s">
        <v>3533</v>
      </c>
      <c r="I1195" s="0" t="s">
        <v>3535</v>
      </c>
      <c r="J1195" s="0" t="str">
        <f aca="false">IF(H1195="Present",H1195&amp;"_"&amp;I1195,H1195)</f>
        <v>Present_Ct&lt;41</v>
      </c>
    </row>
    <row r="1196" customFormat="false" ht="14.25" hidden="false" customHeight="false" outlineLevel="0" collapsed="false">
      <c r="A1196" s="0" t="s">
        <v>294</v>
      </c>
      <c r="B1196" s="64" t="n">
        <f aca="false">VLOOKUP(A1196,SampleData!A$1:E$220,4,FALSE())</f>
        <v>55.9988592260303</v>
      </c>
      <c r="C1196" s="64" t="n">
        <f aca="false">VLOOKUP(A1196,SampleData!A$1:E$220,5,FALSE())</f>
        <v>12.564848995848</v>
      </c>
      <c r="D1196" s="66" t="s">
        <v>3532</v>
      </c>
      <c r="E1196" s="64" t="s">
        <v>353</v>
      </c>
      <c r="F1196" s="0" t="s">
        <v>696</v>
      </c>
      <c r="G1196" s="0" t="s">
        <v>735</v>
      </c>
      <c r="H1196" s="0" t="s">
        <v>3533</v>
      </c>
      <c r="I1196" s="0" t="s">
        <v>3535</v>
      </c>
      <c r="J1196" s="0" t="str">
        <f aca="false">IF(H1196="Present",H1196&amp;"_"&amp;I1196,H1196)</f>
        <v>Present_Ct&lt;41</v>
      </c>
    </row>
    <row r="1197" customFormat="false" ht="14.25" hidden="false" customHeight="false" outlineLevel="0" collapsed="false">
      <c r="A1197" s="0" t="s">
        <v>294</v>
      </c>
      <c r="B1197" s="64" t="n">
        <f aca="false">VLOOKUP(A1197,SampleData!A$1:E$220,4,FALSE())</f>
        <v>55.9988592260303</v>
      </c>
      <c r="C1197" s="64" t="n">
        <f aca="false">VLOOKUP(A1197,SampleData!A$1:E$220,5,FALSE())</f>
        <v>12.564848995848</v>
      </c>
      <c r="D1197" s="66" t="s">
        <v>3534</v>
      </c>
      <c r="E1197" s="64" t="s">
        <v>62</v>
      </c>
      <c r="F1197" s="0" t="s">
        <v>702</v>
      </c>
      <c r="G1197" s="0" t="s">
        <v>735</v>
      </c>
      <c r="H1197" s="0" t="s">
        <v>3533</v>
      </c>
      <c r="I1197" s="0" t="s">
        <v>3535</v>
      </c>
      <c r="J1197" s="0" t="str">
        <f aca="false">IF(H1197="Present",H1197&amp;"_"&amp;I1197,H1197)</f>
        <v>Present_Ct&lt;41</v>
      </c>
    </row>
    <row r="1198" customFormat="false" ht="14.25" hidden="false" customHeight="false" outlineLevel="0" collapsed="false">
      <c r="A1198" s="0" t="s">
        <v>294</v>
      </c>
      <c r="B1198" s="64" t="n">
        <f aca="false">VLOOKUP(A1198,SampleData!A$1:E$220,4,FALSE())</f>
        <v>55.9988592260303</v>
      </c>
      <c r="C1198" s="64" t="n">
        <f aca="false">VLOOKUP(A1198,SampleData!A$1:E$220,5,FALSE())</f>
        <v>12.564848995848</v>
      </c>
      <c r="D1198" s="66" t="s">
        <v>3534</v>
      </c>
      <c r="E1198" s="64" t="s">
        <v>62</v>
      </c>
      <c r="F1198" s="0" t="s">
        <v>702</v>
      </c>
      <c r="G1198" s="0" t="s">
        <v>735</v>
      </c>
      <c r="H1198" s="0" t="s">
        <v>3533</v>
      </c>
      <c r="I1198" s="0" t="s">
        <v>3535</v>
      </c>
      <c r="J1198" s="0" t="str">
        <f aca="false">IF(H1198="Present",H1198&amp;"_"&amp;I1198,H1198)</f>
        <v>Present_Ct&lt;41</v>
      </c>
    </row>
    <row r="1199" customFormat="false" ht="14.25" hidden="false" customHeight="false" outlineLevel="0" collapsed="false">
      <c r="A1199" s="0" t="s">
        <v>294</v>
      </c>
      <c r="B1199" s="64" t="n">
        <f aca="false">VLOOKUP(A1199,SampleData!A$1:E$220,4,FALSE())</f>
        <v>55.9988592260303</v>
      </c>
      <c r="C1199" s="64" t="n">
        <f aca="false">VLOOKUP(A1199,SampleData!A$1:E$220,5,FALSE())</f>
        <v>12.564848995848</v>
      </c>
      <c r="D1199" s="66" t="s">
        <v>3536</v>
      </c>
      <c r="E1199" s="0" t="s">
        <v>705</v>
      </c>
      <c r="F1199" s="0" t="s">
        <v>705</v>
      </c>
      <c r="G1199" s="0" t="s">
        <v>735</v>
      </c>
      <c r="H1199" s="0" t="s">
        <v>3515</v>
      </c>
      <c r="I1199" s="0" t="s">
        <v>3516</v>
      </c>
      <c r="J1199" s="0" t="str">
        <f aca="false">IF(H1199="Present",H1199&amp;"_"&amp;I1199,H1199)</f>
        <v>Absent</v>
      </c>
    </row>
    <row r="1200" customFormat="false" ht="14.25" hidden="false" customHeight="false" outlineLevel="0" collapsed="false">
      <c r="A1200" s="0" t="s">
        <v>294</v>
      </c>
      <c r="B1200" s="64" t="n">
        <f aca="false">VLOOKUP(A1200,SampleData!A$1:E$220,4,FALSE())</f>
        <v>55.9988592260303</v>
      </c>
      <c r="C1200" s="64" t="n">
        <f aca="false">VLOOKUP(A1200,SampleData!A$1:E$220,5,FALSE())</f>
        <v>12.564848995848</v>
      </c>
      <c r="D1200" s="66" t="s">
        <v>3536</v>
      </c>
      <c r="E1200" s="0" t="s">
        <v>705</v>
      </c>
      <c r="F1200" s="0" t="s">
        <v>705</v>
      </c>
      <c r="G1200" s="0" t="s">
        <v>3514</v>
      </c>
      <c r="H1200" s="0" t="s">
        <v>3515</v>
      </c>
      <c r="I1200" s="0" t="s">
        <v>3516</v>
      </c>
      <c r="J1200" s="0" t="str">
        <f aca="false">IF(H1200="Present",H1200&amp;"_"&amp;I1200,H1200)</f>
        <v>Absent</v>
      </c>
    </row>
    <row r="1201" customFormat="false" ht="14.25" hidden="false" customHeight="false" outlineLevel="0" collapsed="false">
      <c r="A1201" s="0" t="s">
        <v>294</v>
      </c>
      <c r="B1201" s="64" t="n">
        <f aca="false">VLOOKUP(A1201,SampleData!A$1:E$220,4,FALSE())</f>
        <v>55.9988592260303</v>
      </c>
      <c r="C1201" s="64" t="n">
        <f aca="false">VLOOKUP(A1201,SampleData!A$1:E$220,5,FALSE())</f>
        <v>12.564848995848</v>
      </c>
      <c r="D1201" s="66" t="s">
        <v>3537</v>
      </c>
      <c r="E1201" s="0" t="s">
        <v>698</v>
      </c>
      <c r="F1201" s="0" t="s">
        <v>698</v>
      </c>
      <c r="G1201" s="0" t="s">
        <v>735</v>
      </c>
      <c r="H1201" s="0" t="s">
        <v>3515</v>
      </c>
      <c r="I1201" s="0" t="s">
        <v>3516</v>
      </c>
      <c r="J1201" s="0" t="str">
        <f aca="false">IF(H1201="Present",H1201&amp;"_"&amp;I1201,H1201)</f>
        <v>Absent</v>
      </c>
    </row>
    <row r="1202" customFormat="false" ht="14.25" hidden="false" customHeight="false" outlineLevel="0" collapsed="false">
      <c r="A1202" s="0" t="s">
        <v>294</v>
      </c>
      <c r="B1202" s="64" t="n">
        <f aca="false">VLOOKUP(A1202,SampleData!A$1:E$220,4,FALSE())</f>
        <v>55.9988592260303</v>
      </c>
      <c r="C1202" s="64" t="n">
        <f aca="false">VLOOKUP(A1202,SampleData!A$1:E$220,5,FALSE())</f>
        <v>12.564848995848</v>
      </c>
      <c r="D1202" s="66" t="s">
        <v>3537</v>
      </c>
      <c r="E1202" s="0" t="s">
        <v>698</v>
      </c>
      <c r="F1202" s="0" t="s">
        <v>698</v>
      </c>
      <c r="G1202" s="0" t="s">
        <v>735</v>
      </c>
      <c r="H1202" s="0" t="s">
        <v>3515</v>
      </c>
      <c r="I1202" s="0" t="s">
        <v>3516</v>
      </c>
      <c r="J1202" s="0" t="str">
        <f aca="false">IF(H1202="Present",H1202&amp;"_"&amp;I1202,H1202)</f>
        <v>Absent</v>
      </c>
    </row>
    <row r="1203" customFormat="false" ht="14.25" hidden="false" customHeight="false" outlineLevel="0" collapsed="false">
      <c r="A1203" s="0" t="s">
        <v>294</v>
      </c>
      <c r="B1203" s="64" t="n">
        <f aca="false">VLOOKUP(A1203,SampleData!A$1:E$220,4,FALSE())</f>
        <v>55.9988592260303</v>
      </c>
      <c r="C1203" s="64" t="n">
        <f aca="false">VLOOKUP(A1203,SampleData!A$1:E$220,5,FALSE())</f>
        <v>12.564848995848</v>
      </c>
      <c r="D1203" s="66" t="s">
        <v>3538</v>
      </c>
      <c r="E1203" s="64" t="s">
        <v>3539</v>
      </c>
      <c r="F1203" s="0" t="s">
        <v>706</v>
      </c>
      <c r="G1203" s="0" t="s">
        <v>3514</v>
      </c>
      <c r="H1203" s="0" t="s">
        <v>3515</v>
      </c>
      <c r="I1203" s="0" t="s">
        <v>3516</v>
      </c>
      <c r="J1203" s="0" t="str">
        <f aca="false">IF(H1203="Present",H1203&amp;"_"&amp;I1203,H1203)</f>
        <v>Absent</v>
      </c>
    </row>
    <row r="1204" customFormat="false" ht="14.25" hidden="false" customHeight="false" outlineLevel="0" collapsed="false">
      <c r="A1204" s="0" t="s">
        <v>294</v>
      </c>
      <c r="B1204" s="64" t="n">
        <f aca="false">VLOOKUP(A1204,SampleData!A$1:E$220,4,FALSE())</f>
        <v>55.9988592260303</v>
      </c>
      <c r="C1204" s="64" t="n">
        <f aca="false">VLOOKUP(A1204,SampleData!A$1:E$220,5,FALSE())</f>
        <v>12.564848995848</v>
      </c>
      <c r="D1204" s="66" t="s">
        <v>3512</v>
      </c>
      <c r="E1204" s="64" t="s">
        <v>3513</v>
      </c>
      <c r="F1204" s="0" t="s">
        <v>703</v>
      </c>
      <c r="G1204" s="0" t="s">
        <v>735</v>
      </c>
      <c r="H1204" s="0" t="s">
        <v>3515</v>
      </c>
      <c r="I1204" s="0" t="s">
        <v>3516</v>
      </c>
      <c r="J1204" s="0" t="str">
        <f aca="false">IF(H1204="Present",H1204&amp;"_"&amp;I1204,H1204)</f>
        <v>Absent</v>
      </c>
    </row>
    <row r="1205" customFormat="false" ht="14.25" hidden="false" customHeight="false" outlineLevel="0" collapsed="false">
      <c r="A1205" s="0" t="s">
        <v>294</v>
      </c>
      <c r="B1205" s="64" t="n">
        <f aca="false">VLOOKUP(A1205,SampleData!A$1:E$220,4,FALSE())</f>
        <v>55.9988592260303</v>
      </c>
      <c r="C1205" s="64" t="n">
        <f aca="false">VLOOKUP(A1205,SampleData!A$1:E$220,5,FALSE())</f>
        <v>12.564848995848</v>
      </c>
      <c r="D1205" s="66" t="s">
        <v>3517</v>
      </c>
      <c r="E1205" s="64" t="s">
        <v>636</v>
      </c>
      <c r="F1205" s="0" t="s">
        <v>709</v>
      </c>
      <c r="G1205" s="0" t="s">
        <v>735</v>
      </c>
      <c r="H1205" s="0" t="s">
        <v>3515</v>
      </c>
      <c r="I1205" s="0" t="s">
        <v>3516</v>
      </c>
      <c r="J1205" s="0" t="str">
        <f aca="false">IF(H1205="Present",H1205&amp;"_"&amp;I1205,H1205)</f>
        <v>Absent</v>
      </c>
    </row>
    <row r="1206" customFormat="false" ht="14.25" hidden="false" customHeight="false" outlineLevel="0" collapsed="false">
      <c r="A1206" s="0" t="s">
        <v>294</v>
      </c>
      <c r="B1206" s="64" t="n">
        <f aca="false">VLOOKUP(A1206,SampleData!A$1:E$220,4,FALSE())</f>
        <v>55.9988592260303</v>
      </c>
      <c r="C1206" s="64" t="n">
        <f aca="false">VLOOKUP(A1206,SampleData!A$1:E$220,5,FALSE())</f>
        <v>12.564848995848</v>
      </c>
      <c r="D1206" s="66" t="s">
        <v>3518</v>
      </c>
      <c r="E1206" s="0" t="s">
        <v>710</v>
      </c>
      <c r="F1206" s="0" t="s">
        <v>710</v>
      </c>
      <c r="G1206" s="0" t="s">
        <v>735</v>
      </c>
      <c r="H1206" s="0" t="s">
        <v>3515</v>
      </c>
      <c r="I1206" s="0" t="s">
        <v>3516</v>
      </c>
      <c r="J1206" s="0" t="str">
        <f aca="false">IF(H1206="Present",H1206&amp;"_"&amp;I1206,H1206)</f>
        <v>Absent</v>
      </c>
    </row>
    <row r="1207" customFormat="false" ht="14.25" hidden="false" customHeight="false" outlineLevel="0" collapsed="false">
      <c r="A1207" s="0" t="s">
        <v>294</v>
      </c>
      <c r="B1207" s="64" t="n">
        <f aca="false">VLOOKUP(A1207,SampleData!A$1:E$220,4,FALSE())</f>
        <v>55.9988592260303</v>
      </c>
      <c r="C1207" s="64" t="n">
        <f aca="false">VLOOKUP(A1207,SampleData!A$1:E$220,5,FALSE())</f>
        <v>12.564848995848</v>
      </c>
      <c r="D1207" s="66" t="s">
        <v>3519</v>
      </c>
      <c r="E1207" s="64" t="s">
        <v>3520</v>
      </c>
      <c r="F1207" s="0" t="s">
        <v>697</v>
      </c>
      <c r="G1207" s="0" t="s">
        <v>735</v>
      </c>
      <c r="H1207" s="0" t="s">
        <v>3515</v>
      </c>
      <c r="I1207" s="0" t="s">
        <v>3516</v>
      </c>
      <c r="J1207" s="0" t="str">
        <f aca="false">IF(H1207="Present",H1207&amp;"_"&amp;I1207,H1207)</f>
        <v>Absent</v>
      </c>
    </row>
    <row r="1208" customFormat="false" ht="14.25" hidden="false" customHeight="false" outlineLevel="0" collapsed="false">
      <c r="A1208" s="0" t="s">
        <v>294</v>
      </c>
      <c r="B1208" s="64" t="n">
        <f aca="false">VLOOKUP(A1208,SampleData!A$1:E$220,4,FALSE())</f>
        <v>55.9988592260303</v>
      </c>
      <c r="C1208" s="64" t="n">
        <f aca="false">VLOOKUP(A1208,SampleData!A$1:E$220,5,FALSE())</f>
        <v>12.564848995848</v>
      </c>
      <c r="D1208" s="66" t="s">
        <v>3521</v>
      </c>
      <c r="E1208" s="64" t="s">
        <v>208</v>
      </c>
      <c r="F1208" s="0" t="s">
        <v>704</v>
      </c>
      <c r="G1208" s="0" t="s">
        <v>735</v>
      </c>
      <c r="H1208" s="0" t="s">
        <v>3515</v>
      </c>
      <c r="I1208" s="0" t="s">
        <v>3516</v>
      </c>
      <c r="J1208" s="0" t="str">
        <f aca="false">IF(H1208="Present",H1208&amp;"_"&amp;I1208,H1208)</f>
        <v>Absent</v>
      </c>
    </row>
    <row r="1209" customFormat="false" ht="14.25" hidden="false" customHeight="false" outlineLevel="0" collapsed="false">
      <c r="A1209" s="0" t="s">
        <v>294</v>
      </c>
      <c r="B1209" s="64" t="n">
        <f aca="false">VLOOKUP(A1209,SampleData!A$1:E$220,4,FALSE())</f>
        <v>55.9988592260303</v>
      </c>
      <c r="C1209" s="64" t="n">
        <f aca="false">VLOOKUP(A1209,SampleData!A$1:E$220,5,FALSE())</f>
        <v>12.564848995848</v>
      </c>
      <c r="D1209" s="66" t="s">
        <v>3524</v>
      </c>
      <c r="E1209" s="64" t="s">
        <v>3525</v>
      </c>
      <c r="F1209" s="0" t="s">
        <v>699</v>
      </c>
      <c r="G1209" s="0" t="s">
        <v>735</v>
      </c>
      <c r="H1209" s="0" t="s">
        <v>3515</v>
      </c>
      <c r="I1209" s="0" t="s">
        <v>3516</v>
      </c>
      <c r="J1209" s="0" t="str">
        <f aca="false">IF(H1209="Present",H1209&amp;"_"&amp;I1209,H1209)</f>
        <v>Absent</v>
      </c>
    </row>
    <row r="1210" customFormat="false" ht="14.25" hidden="false" customHeight="false" outlineLevel="0" collapsed="false">
      <c r="A1210" s="0" t="s">
        <v>294</v>
      </c>
      <c r="B1210" s="64" t="n">
        <f aca="false">VLOOKUP(A1210,SampleData!A$1:E$220,4,FALSE())</f>
        <v>55.9988592260303</v>
      </c>
      <c r="C1210" s="64" t="n">
        <f aca="false">VLOOKUP(A1210,SampleData!A$1:E$220,5,FALSE())</f>
        <v>12.564848995848</v>
      </c>
      <c r="D1210" s="66" t="s">
        <v>3526</v>
      </c>
      <c r="E1210" s="0" t="s">
        <v>385</v>
      </c>
      <c r="F1210" s="0" t="s">
        <v>385</v>
      </c>
      <c r="G1210" s="0" t="s">
        <v>3514</v>
      </c>
      <c r="H1210" s="0" t="s">
        <v>3515</v>
      </c>
      <c r="I1210" s="0" t="s">
        <v>3516</v>
      </c>
      <c r="J1210" s="0" t="str">
        <f aca="false">IF(H1210="Present",H1210&amp;"_"&amp;I1210,H1210)</f>
        <v>Absent</v>
      </c>
    </row>
    <row r="1211" customFormat="false" ht="14.25" hidden="false" customHeight="false" outlineLevel="0" collapsed="false">
      <c r="A1211" s="0" t="s">
        <v>294</v>
      </c>
      <c r="B1211" s="64" t="n">
        <f aca="false">VLOOKUP(A1211,SampleData!A$1:E$220,4,FALSE())</f>
        <v>55.9988592260303</v>
      </c>
      <c r="C1211" s="64" t="n">
        <f aca="false">VLOOKUP(A1211,SampleData!A$1:E$220,5,FALSE())</f>
        <v>12.564848995848</v>
      </c>
      <c r="D1211" s="66" t="s">
        <v>3527</v>
      </c>
      <c r="E1211" s="64" t="s">
        <v>74</v>
      </c>
      <c r="F1211" s="0" t="s">
        <v>701</v>
      </c>
      <c r="G1211" s="0" t="s">
        <v>735</v>
      </c>
      <c r="H1211" s="0" t="s">
        <v>3515</v>
      </c>
      <c r="I1211" s="0" t="s">
        <v>3516</v>
      </c>
      <c r="J1211" s="0" t="str">
        <f aca="false">IF(H1211="Present",H1211&amp;"_"&amp;I1211,H1211)</f>
        <v>Absent</v>
      </c>
    </row>
    <row r="1212" customFormat="false" ht="14.25" hidden="false" customHeight="false" outlineLevel="0" collapsed="false">
      <c r="A1212" s="0" t="s">
        <v>294</v>
      </c>
      <c r="B1212" s="64" t="n">
        <f aca="false">VLOOKUP(A1212,SampleData!A$1:E$220,4,FALSE())</f>
        <v>55.9988592260303</v>
      </c>
      <c r="C1212" s="64" t="n">
        <f aca="false">VLOOKUP(A1212,SampleData!A$1:E$220,5,FALSE())</f>
        <v>12.564848995848</v>
      </c>
      <c r="D1212" s="66" t="s">
        <v>3530</v>
      </c>
      <c r="E1212" s="64" t="s">
        <v>3531</v>
      </c>
      <c r="F1212" s="0" t="s">
        <v>700</v>
      </c>
      <c r="G1212" s="0" t="s">
        <v>3514</v>
      </c>
      <c r="H1212" s="0" t="s">
        <v>3515</v>
      </c>
      <c r="I1212" s="0" t="s">
        <v>3516</v>
      </c>
      <c r="J1212" s="0" t="str">
        <f aca="false">IF(H1212="Present",H1212&amp;"_"&amp;I1212,H1212)</f>
        <v>Absent</v>
      </c>
    </row>
    <row r="1213" customFormat="false" ht="14.25" hidden="false" customHeight="false" outlineLevel="0" collapsed="false">
      <c r="A1213" s="0" t="s">
        <v>294</v>
      </c>
      <c r="B1213" s="64" t="n">
        <f aca="false">VLOOKUP(A1213,SampleData!A$1:E$220,4,FALSE())</f>
        <v>55.9988592260303</v>
      </c>
      <c r="C1213" s="64" t="n">
        <f aca="false">VLOOKUP(A1213,SampleData!A$1:E$220,5,FALSE())</f>
        <v>12.564848995848</v>
      </c>
      <c r="D1213" s="66" t="s">
        <v>3538</v>
      </c>
      <c r="E1213" s="64" t="s">
        <v>3539</v>
      </c>
      <c r="F1213" s="0" t="s">
        <v>706</v>
      </c>
      <c r="G1213" s="0" t="s">
        <v>3514</v>
      </c>
      <c r="H1213" s="0" t="s">
        <v>3515</v>
      </c>
      <c r="I1213" s="0" t="s">
        <v>3516</v>
      </c>
      <c r="J1213" s="0" t="str">
        <f aca="false">IF(H1213="Present",H1213&amp;"_"&amp;I1213,H1213)</f>
        <v>Absent</v>
      </c>
    </row>
    <row r="1214" customFormat="false" ht="14.25" hidden="false" customHeight="false" outlineLevel="0" collapsed="false">
      <c r="A1214" s="0" t="s">
        <v>303</v>
      </c>
      <c r="B1214" s="64" t="n">
        <f aca="false">VLOOKUP(A1214,SampleData!A$1:E$220,4,FALSE())</f>
        <v>56.15</v>
      </c>
      <c r="C1214" s="64" t="n">
        <f aca="false">VLOOKUP(A1214,SampleData!A$1:E$220,5,FALSE())</f>
        <v>8.97</v>
      </c>
      <c r="D1214" s="66" t="s">
        <v>3512</v>
      </c>
      <c r="E1214" s="64" t="s">
        <v>3513</v>
      </c>
      <c r="F1214" s="0" t="s">
        <v>703</v>
      </c>
      <c r="G1214" s="0" t="s">
        <v>735</v>
      </c>
      <c r="H1214" s="0" t="s">
        <v>3515</v>
      </c>
      <c r="I1214" s="0" t="s">
        <v>3516</v>
      </c>
      <c r="J1214" s="0" t="str">
        <f aca="false">IF(H1214="Present",H1214&amp;"_"&amp;I1214,H1214)</f>
        <v>Absent</v>
      </c>
    </row>
    <row r="1215" customFormat="false" ht="14.25" hidden="false" customHeight="false" outlineLevel="0" collapsed="false">
      <c r="A1215" s="0" t="s">
        <v>303</v>
      </c>
      <c r="B1215" s="64" t="n">
        <f aca="false">VLOOKUP(A1215,SampleData!A$1:E$220,4,FALSE())</f>
        <v>56.15</v>
      </c>
      <c r="C1215" s="64" t="n">
        <f aca="false">VLOOKUP(A1215,SampleData!A$1:E$220,5,FALSE())</f>
        <v>8.97</v>
      </c>
      <c r="D1215" s="66" t="s">
        <v>3517</v>
      </c>
      <c r="E1215" s="64" t="s">
        <v>636</v>
      </c>
      <c r="F1215" s="0" t="s">
        <v>709</v>
      </c>
      <c r="G1215" s="0" t="s">
        <v>735</v>
      </c>
      <c r="H1215" s="0" t="s">
        <v>3533</v>
      </c>
      <c r="I1215" s="0" t="s">
        <v>3535</v>
      </c>
      <c r="J1215" s="0" t="str">
        <f aca="false">IF(H1215="Present",H1215&amp;"_"&amp;I1215,H1215)</f>
        <v>Present_Ct&lt;41</v>
      </c>
    </row>
    <row r="1216" customFormat="false" ht="14.25" hidden="false" customHeight="false" outlineLevel="0" collapsed="false">
      <c r="A1216" s="0" t="s">
        <v>303</v>
      </c>
      <c r="B1216" s="64" t="n">
        <f aca="false">VLOOKUP(A1216,SampleData!A$1:E$220,4,FALSE())</f>
        <v>56.15</v>
      </c>
      <c r="C1216" s="64" t="n">
        <f aca="false">VLOOKUP(A1216,SampleData!A$1:E$220,5,FALSE())</f>
        <v>8.97</v>
      </c>
      <c r="D1216" s="66" t="s">
        <v>3518</v>
      </c>
      <c r="E1216" s="0" t="s">
        <v>710</v>
      </c>
      <c r="F1216" s="0" t="s">
        <v>710</v>
      </c>
      <c r="G1216" s="0" t="s">
        <v>735</v>
      </c>
      <c r="H1216" s="0" t="s">
        <v>3515</v>
      </c>
      <c r="I1216" s="0" t="s">
        <v>3516</v>
      </c>
      <c r="J1216" s="0" t="str">
        <f aca="false">IF(H1216="Present",H1216&amp;"_"&amp;I1216,H1216)</f>
        <v>Absent</v>
      </c>
    </row>
    <row r="1217" customFormat="false" ht="14.25" hidden="false" customHeight="false" outlineLevel="0" collapsed="false">
      <c r="A1217" s="0" t="s">
        <v>303</v>
      </c>
      <c r="B1217" s="64" t="n">
        <f aca="false">VLOOKUP(A1217,SampleData!A$1:E$220,4,FALSE())</f>
        <v>56.15</v>
      </c>
      <c r="C1217" s="64" t="n">
        <f aca="false">VLOOKUP(A1217,SampleData!A$1:E$220,5,FALSE())</f>
        <v>8.97</v>
      </c>
      <c r="D1217" s="66" t="s">
        <v>3519</v>
      </c>
      <c r="E1217" s="64" t="s">
        <v>3520</v>
      </c>
      <c r="F1217" s="0" t="s">
        <v>697</v>
      </c>
      <c r="G1217" s="0" t="s">
        <v>735</v>
      </c>
      <c r="H1217" s="0" t="s">
        <v>3515</v>
      </c>
      <c r="I1217" s="0" t="s">
        <v>3516</v>
      </c>
      <c r="J1217" s="0" t="str">
        <f aca="false">IF(H1217="Present",H1217&amp;"_"&amp;I1217,H1217)</f>
        <v>Absent</v>
      </c>
    </row>
    <row r="1218" customFormat="false" ht="14.25" hidden="false" customHeight="false" outlineLevel="0" collapsed="false">
      <c r="A1218" s="0" t="s">
        <v>303</v>
      </c>
      <c r="B1218" s="64" t="n">
        <f aca="false">VLOOKUP(A1218,SampleData!A$1:E$220,4,FALSE())</f>
        <v>56.15</v>
      </c>
      <c r="C1218" s="64" t="n">
        <f aca="false">VLOOKUP(A1218,SampleData!A$1:E$220,5,FALSE())</f>
        <v>8.97</v>
      </c>
      <c r="D1218" s="66" t="s">
        <v>3521</v>
      </c>
      <c r="E1218" s="64" t="s">
        <v>208</v>
      </c>
      <c r="F1218" s="0" t="s">
        <v>704</v>
      </c>
      <c r="G1218" s="0" t="s">
        <v>735</v>
      </c>
      <c r="H1218" s="0" t="s">
        <v>3515</v>
      </c>
      <c r="I1218" s="0" t="s">
        <v>3516</v>
      </c>
      <c r="J1218" s="0" t="str">
        <f aca="false">IF(H1218="Present",H1218&amp;"_"&amp;I1218,H1218)</f>
        <v>Absent</v>
      </c>
    </row>
    <row r="1219" customFormat="false" ht="14.25" hidden="false" customHeight="false" outlineLevel="0" collapsed="false">
      <c r="A1219" s="0" t="s">
        <v>303</v>
      </c>
      <c r="B1219" s="64" t="n">
        <f aca="false">VLOOKUP(A1219,SampleData!A$1:E$220,4,FALSE())</f>
        <v>56.15</v>
      </c>
      <c r="C1219" s="64" t="n">
        <f aca="false">VLOOKUP(A1219,SampleData!A$1:E$220,5,FALSE())</f>
        <v>8.97</v>
      </c>
      <c r="D1219" s="66" t="s">
        <v>3522</v>
      </c>
      <c r="E1219" s="64" t="s">
        <v>3523</v>
      </c>
      <c r="F1219" s="0" t="s">
        <v>708</v>
      </c>
      <c r="G1219" s="0" t="s">
        <v>735</v>
      </c>
      <c r="H1219" s="0" t="s">
        <v>3515</v>
      </c>
      <c r="I1219" s="0" t="s">
        <v>3516</v>
      </c>
      <c r="J1219" s="0" t="str">
        <f aca="false">IF(H1219="Present",H1219&amp;"_"&amp;I1219,H1219)</f>
        <v>Absent</v>
      </c>
    </row>
    <row r="1220" customFormat="false" ht="14.25" hidden="false" customHeight="false" outlineLevel="0" collapsed="false">
      <c r="A1220" s="0" t="s">
        <v>303</v>
      </c>
      <c r="B1220" s="64" t="n">
        <f aca="false">VLOOKUP(A1220,SampleData!A$1:E$220,4,FALSE())</f>
        <v>56.15</v>
      </c>
      <c r="C1220" s="64" t="n">
        <f aca="false">VLOOKUP(A1220,SampleData!A$1:E$220,5,FALSE())</f>
        <v>8.97</v>
      </c>
      <c r="D1220" s="66" t="s">
        <v>3522</v>
      </c>
      <c r="E1220" s="64" t="s">
        <v>3523</v>
      </c>
      <c r="F1220" s="0" t="s">
        <v>708</v>
      </c>
      <c r="G1220" s="0" t="s">
        <v>735</v>
      </c>
      <c r="H1220" s="0" t="s">
        <v>3515</v>
      </c>
      <c r="I1220" s="0" t="s">
        <v>3516</v>
      </c>
      <c r="J1220" s="0" t="str">
        <f aca="false">IF(H1220="Present",H1220&amp;"_"&amp;I1220,H1220)</f>
        <v>Absent</v>
      </c>
    </row>
    <row r="1221" customFormat="false" ht="14.25" hidden="false" customHeight="false" outlineLevel="0" collapsed="false">
      <c r="A1221" s="0" t="s">
        <v>303</v>
      </c>
      <c r="B1221" s="64" t="n">
        <f aca="false">VLOOKUP(A1221,SampleData!A$1:E$220,4,FALSE())</f>
        <v>56.15</v>
      </c>
      <c r="C1221" s="64" t="n">
        <f aca="false">VLOOKUP(A1221,SampleData!A$1:E$220,5,FALSE())</f>
        <v>8.97</v>
      </c>
      <c r="D1221" s="66" t="s">
        <v>3524</v>
      </c>
      <c r="E1221" s="64" t="s">
        <v>3525</v>
      </c>
      <c r="F1221" s="0" t="s">
        <v>699</v>
      </c>
      <c r="G1221" s="0" t="s">
        <v>3514</v>
      </c>
      <c r="H1221" s="0" t="s">
        <v>3515</v>
      </c>
      <c r="I1221" s="0" t="s">
        <v>3516</v>
      </c>
      <c r="J1221" s="0" t="str">
        <f aca="false">IF(H1221="Present",H1221&amp;"_"&amp;I1221,H1221)</f>
        <v>Absent</v>
      </c>
    </row>
    <row r="1222" customFormat="false" ht="14.25" hidden="false" customHeight="false" outlineLevel="0" collapsed="false">
      <c r="A1222" s="0" t="s">
        <v>303</v>
      </c>
      <c r="B1222" s="64" t="n">
        <f aca="false">VLOOKUP(A1222,SampleData!A$1:E$220,4,FALSE())</f>
        <v>56.15</v>
      </c>
      <c r="C1222" s="64" t="n">
        <f aca="false">VLOOKUP(A1222,SampleData!A$1:E$220,5,FALSE())</f>
        <v>8.97</v>
      </c>
      <c r="D1222" s="66" t="s">
        <v>229</v>
      </c>
      <c r="E1222" s="0" t="s">
        <v>199</v>
      </c>
      <c r="F1222" s="0" t="s">
        <v>199</v>
      </c>
      <c r="G1222" s="0" t="s">
        <v>3514</v>
      </c>
      <c r="H1222" s="0" t="s">
        <v>3515</v>
      </c>
      <c r="I1222" s="0" t="s">
        <v>3516</v>
      </c>
      <c r="J1222" s="0" t="str">
        <f aca="false">IF(H1222="Present",H1222&amp;"_"&amp;I1222,H1222)</f>
        <v>Absent</v>
      </c>
    </row>
    <row r="1223" customFormat="false" ht="14.25" hidden="false" customHeight="false" outlineLevel="0" collapsed="false">
      <c r="A1223" s="0" t="s">
        <v>303</v>
      </c>
      <c r="B1223" s="64" t="n">
        <f aca="false">VLOOKUP(A1223,SampleData!A$1:E$220,4,FALSE())</f>
        <v>56.15</v>
      </c>
      <c r="C1223" s="64" t="n">
        <f aca="false">VLOOKUP(A1223,SampleData!A$1:E$220,5,FALSE())</f>
        <v>8.97</v>
      </c>
      <c r="D1223" s="66" t="s">
        <v>229</v>
      </c>
      <c r="E1223" s="0" t="s">
        <v>199</v>
      </c>
      <c r="F1223" s="0" t="s">
        <v>199</v>
      </c>
      <c r="G1223" s="0" t="s">
        <v>3514</v>
      </c>
      <c r="H1223" s="0" t="s">
        <v>3515</v>
      </c>
      <c r="I1223" s="0" t="s">
        <v>3516</v>
      </c>
      <c r="J1223" s="0" t="str">
        <f aca="false">IF(H1223="Present",H1223&amp;"_"&amp;I1223,H1223)</f>
        <v>Absent</v>
      </c>
    </row>
    <row r="1224" customFormat="false" ht="14.25" hidden="false" customHeight="false" outlineLevel="0" collapsed="false">
      <c r="A1224" s="0" t="s">
        <v>303</v>
      </c>
      <c r="B1224" s="64" t="n">
        <f aca="false">VLOOKUP(A1224,SampleData!A$1:E$220,4,FALSE())</f>
        <v>56.15</v>
      </c>
      <c r="C1224" s="64" t="n">
        <f aca="false">VLOOKUP(A1224,SampleData!A$1:E$220,5,FALSE())</f>
        <v>8.97</v>
      </c>
      <c r="D1224" s="66" t="s">
        <v>3526</v>
      </c>
      <c r="E1224" s="0" t="s">
        <v>385</v>
      </c>
      <c r="F1224" s="0" t="s">
        <v>385</v>
      </c>
      <c r="G1224" s="0" t="s">
        <v>735</v>
      </c>
      <c r="H1224" s="0" t="s">
        <v>3515</v>
      </c>
      <c r="I1224" s="0" t="s">
        <v>3516</v>
      </c>
      <c r="J1224" s="0" t="str">
        <f aca="false">IF(H1224="Present",H1224&amp;"_"&amp;I1224,H1224)</f>
        <v>Absent</v>
      </c>
    </row>
    <row r="1225" customFormat="false" ht="14.25" hidden="false" customHeight="false" outlineLevel="0" collapsed="false">
      <c r="A1225" s="0" t="s">
        <v>303</v>
      </c>
      <c r="B1225" s="64" t="n">
        <f aca="false">VLOOKUP(A1225,SampleData!A$1:E$220,4,FALSE())</f>
        <v>56.15</v>
      </c>
      <c r="C1225" s="64" t="n">
        <f aca="false">VLOOKUP(A1225,SampleData!A$1:E$220,5,FALSE())</f>
        <v>8.97</v>
      </c>
      <c r="D1225" s="66" t="s">
        <v>3527</v>
      </c>
      <c r="E1225" s="64" t="s">
        <v>74</v>
      </c>
      <c r="F1225" s="0" t="s">
        <v>701</v>
      </c>
      <c r="G1225" s="0" t="s">
        <v>3514</v>
      </c>
      <c r="H1225" s="0" t="s">
        <v>3515</v>
      </c>
      <c r="I1225" s="0" t="s">
        <v>3516</v>
      </c>
      <c r="J1225" s="0" t="str">
        <f aca="false">IF(H1225="Present",H1225&amp;"_"&amp;I1225,H1225)</f>
        <v>Absent</v>
      </c>
    </row>
    <row r="1226" customFormat="false" ht="14.25" hidden="false" customHeight="false" outlineLevel="0" collapsed="false">
      <c r="A1226" s="0" t="s">
        <v>303</v>
      </c>
      <c r="B1226" s="64" t="n">
        <f aca="false">VLOOKUP(A1226,SampleData!A$1:E$220,4,FALSE())</f>
        <v>56.15</v>
      </c>
      <c r="C1226" s="64" t="n">
        <f aca="false">VLOOKUP(A1226,SampleData!A$1:E$220,5,FALSE())</f>
        <v>8.97</v>
      </c>
      <c r="D1226" s="66" t="s">
        <v>3528</v>
      </c>
      <c r="E1226" s="64" t="s">
        <v>177</v>
      </c>
      <c r="F1226" s="0" t="s">
        <v>3529</v>
      </c>
      <c r="G1226" s="0" t="s">
        <v>3514</v>
      </c>
      <c r="H1226" s="0" t="s">
        <v>3515</v>
      </c>
      <c r="I1226" s="0" t="s">
        <v>3516</v>
      </c>
      <c r="J1226" s="0" t="str">
        <f aca="false">IF(H1226="Present",H1226&amp;"_"&amp;I1226,H1226)</f>
        <v>Absent</v>
      </c>
    </row>
    <row r="1227" customFormat="false" ht="14.25" hidden="false" customHeight="false" outlineLevel="0" collapsed="false">
      <c r="A1227" s="0" t="s">
        <v>303</v>
      </c>
      <c r="B1227" s="64" t="n">
        <f aca="false">VLOOKUP(A1227,SampleData!A$1:E$220,4,FALSE())</f>
        <v>56.15</v>
      </c>
      <c r="C1227" s="64" t="n">
        <f aca="false">VLOOKUP(A1227,SampleData!A$1:E$220,5,FALSE())</f>
        <v>8.97</v>
      </c>
      <c r="D1227" s="66" t="s">
        <v>3528</v>
      </c>
      <c r="E1227" s="64" t="s">
        <v>177</v>
      </c>
      <c r="F1227" s="0" t="s">
        <v>3529</v>
      </c>
      <c r="G1227" s="0" t="s">
        <v>3514</v>
      </c>
      <c r="H1227" s="0" t="s">
        <v>3515</v>
      </c>
      <c r="I1227" s="0" t="s">
        <v>3516</v>
      </c>
      <c r="J1227" s="0" t="str">
        <f aca="false">IF(H1227="Present",H1227&amp;"_"&amp;I1227,H1227)</f>
        <v>Absent</v>
      </c>
    </row>
    <row r="1228" customFormat="false" ht="14.25" hidden="false" customHeight="false" outlineLevel="0" collapsed="false">
      <c r="A1228" s="0" t="s">
        <v>303</v>
      </c>
      <c r="B1228" s="64" t="n">
        <f aca="false">VLOOKUP(A1228,SampleData!A$1:E$220,4,FALSE())</f>
        <v>56.15</v>
      </c>
      <c r="C1228" s="64" t="n">
        <f aca="false">VLOOKUP(A1228,SampleData!A$1:E$220,5,FALSE())</f>
        <v>8.97</v>
      </c>
      <c r="D1228" s="66" t="s">
        <v>3530</v>
      </c>
      <c r="E1228" s="64" t="s">
        <v>3531</v>
      </c>
      <c r="F1228" s="0" t="s">
        <v>700</v>
      </c>
      <c r="G1228" s="0" t="s">
        <v>735</v>
      </c>
      <c r="H1228" s="0" t="s">
        <v>3515</v>
      </c>
      <c r="I1228" s="0" t="s">
        <v>3516</v>
      </c>
      <c r="J1228" s="0" t="str">
        <f aca="false">IF(H1228="Present",H1228&amp;"_"&amp;I1228,H1228)</f>
        <v>Absent</v>
      </c>
    </row>
    <row r="1229" customFormat="false" ht="14.25" hidden="false" customHeight="false" outlineLevel="0" collapsed="false">
      <c r="A1229" s="0" t="s">
        <v>303</v>
      </c>
      <c r="B1229" s="64" t="n">
        <f aca="false">VLOOKUP(A1229,SampleData!A$1:E$220,4,FALSE())</f>
        <v>56.15</v>
      </c>
      <c r="C1229" s="64" t="n">
        <f aca="false">VLOOKUP(A1229,SampleData!A$1:E$220,5,FALSE())</f>
        <v>8.97</v>
      </c>
      <c r="D1229" s="66" t="s">
        <v>3532</v>
      </c>
      <c r="E1229" s="64" t="s">
        <v>353</v>
      </c>
      <c r="F1229" s="0" t="s">
        <v>696</v>
      </c>
      <c r="G1229" s="0" t="s">
        <v>3514</v>
      </c>
      <c r="H1229" s="0" t="s">
        <v>3515</v>
      </c>
      <c r="I1229" s="0" t="s">
        <v>3516</v>
      </c>
      <c r="J1229" s="0" t="str">
        <f aca="false">IF(H1229="Present",H1229&amp;"_"&amp;I1229,H1229)</f>
        <v>Absent</v>
      </c>
    </row>
    <row r="1230" customFormat="false" ht="14.25" hidden="false" customHeight="false" outlineLevel="0" collapsed="false">
      <c r="A1230" s="0" t="s">
        <v>303</v>
      </c>
      <c r="B1230" s="64" t="n">
        <f aca="false">VLOOKUP(A1230,SampleData!A$1:E$220,4,FALSE())</f>
        <v>56.15</v>
      </c>
      <c r="C1230" s="64" t="n">
        <f aca="false">VLOOKUP(A1230,SampleData!A$1:E$220,5,FALSE())</f>
        <v>8.97</v>
      </c>
      <c r="D1230" s="66" t="s">
        <v>3532</v>
      </c>
      <c r="E1230" s="64" t="s">
        <v>353</v>
      </c>
      <c r="F1230" s="0" t="s">
        <v>696</v>
      </c>
      <c r="G1230" s="0" t="s">
        <v>735</v>
      </c>
      <c r="H1230" s="0" t="s">
        <v>3515</v>
      </c>
      <c r="I1230" s="0" t="s">
        <v>3516</v>
      </c>
      <c r="J1230" s="0" t="str">
        <f aca="false">IF(H1230="Present",H1230&amp;"_"&amp;I1230,H1230)</f>
        <v>Absent</v>
      </c>
    </row>
    <row r="1231" customFormat="false" ht="14.25" hidden="false" customHeight="false" outlineLevel="0" collapsed="false">
      <c r="A1231" s="0" t="s">
        <v>303</v>
      </c>
      <c r="B1231" s="64" t="n">
        <f aca="false">VLOOKUP(A1231,SampleData!A$1:E$220,4,FALSE())</f>
        <v>56.15</v>
      </c>
      <c r="C1231" s="64" t="n">
        <f aca="false">VLOOKUP(A1231,SampleData!A$1:E$220,5,FALSE())</f>
        <v>8.97</v>
      </c>
      <c r="D1231" s="66" t="s">
        <v>3534</v>
      </c>
      <c r="E1231" s="64" t="s">
        <v>62</v>
      </c>
      <c r="F1231" s="0" t="s">
        <v>702</v>
      </c>
      <c r="G1231" s="0" t="s">
        <v>735</v>
      </c>
      <c r="H1231" s="0" t="s">
        <v>3515</v>
      </c>
      <c r="I1231" s="0" t="s">
        <v>3516</v>
      </c>
      <c r="J1231" s="0" t="str">
        <f aca="false">IF(H1231="Present",H1231&amp;"_"&amp;I1231,H1231)</f>
        <v>Absent</v>
      </c>
    </row>
    <row r="1232" customFormat="false" ht="14.25" hidden="false" customHeight="false" outlineLevel="0" collapsed="false">
      <c r="A1232" s="0" t="s">
        <v>303</v>
      </c>
      <c r="B1232" s="64" t="n">
        <f aca="false">VLOOKUP(A1232,SampleData!A$1:E$220,4,FALSE())</f>
        <v>56.15</v>
      </c>
      <c r="C1232" s="64" t="n">
        <f aca="false">VLOOKUP(A1232,SampleData!A$1:E$220,5,FALSE())</f>
        <v>8.97</v>
      </c>
      <c r="D1232" s="66" t="s">
        <v>3534</v>
      </c>
      <c r="E1232" s="64" t="s">
        <v>62</v>
      </c>
      <c r="F1232" s="0" t="s">
        <v>702</v>
      </c>
      <c r="G1232" s="0" t="s">
        <v>735</v>
      </c>
      <c r="H1232" s="0" t="s">
        <v>3515</v>
      </c>
      <c r="I1232" s="0" t="s">
        <v>3516</v>
      </c>
      <c r="J1232" s="0" t="str">
        <f aca="false">IF(H1232="Present",H1232&amp;"_"&amp;I1232,H1232)</f>
        <v>Absent</v>
      </c>
    </row>
    <row r="1233" customFormat="false" ht="14.25" hidden="false" customHeight="false" outlineLevel="0" collapsed="false">
      <c r="A1233" s="0" t="s">
        <v>303</v>
      </c>
      <c r="B1233" s="64" t="n">
        <f aca="false">VLOOKUP(A1233,SampleData!A$1:E$220,4,FALSE())</f>
        <v>56.15</v>
      </c>
      <c r="C1233" s="64" t="n">
        <f aca="false">VLOOKUP(A1233,SampleData!A$1:E$220,5,FALSE())</f>
        <v>8.97</v>
      </c>
      <c r="D1233" s="66" t="s">
        <v>3536</v>
      </c>
      <c r="E1233" s="0" t="s">
        <v>705</v>
      </c>
      <c r="F1233" s="0" t="s">
        <v>705</v>
      </c>
      <c r="G1233" s="0" t="s">
        <v>735</v>
      </c>
      <c r="H1233" s="0" t="s">
        <v>3515</v>
      </c>
      <c r="I1233" s="0" t="s">
        <v>3516</v>
      </c>
      <c r="J1233" s="0" t="str">
        <f aca="false">IF(H1233="Present",H1233&amp;"_"&amp;I1233,H1233)</f>
        <v>Absent</v>
      </c>
    </row>
    <row r="1234" customFormat="false" ht="14.25" hidden="false" customHeight="false" outlineLevel="0" collapsed="false">
      <c r="A1234" s="0" t="s">
        <v>303</v>
      </c>
      <c r="B1234" s="64" t="n">
        <f aca="false">VLOOKUP(A1234,SampleData!A$1:E$220,4,FALSE())</f>
        <v>56.15</v>
      </c>
      <c r="C1234" s="64" t="n">
        <f aca="false">VLOOKUP(A1234,SampleData!A$1:E$220,5,FALSE())</f>
        <v>8.97</v>
      </c>
      <c r="D1234" s="66" t="s">
        <v>3536</v>
      </c>
      <c r="E1234" s="0" t="s">
        <v>705</v>
      </c>
      <c r="F1234" s="0" t="s">
        <v>705</v>
      </c>
      <c r="G1234" s="0" t="s">
        <v>3514</v>
      </c>
      <c r="H1234" s="0" t="s">
        <v>3515</v>
      </c>
      <c r="I1234" s="0" t="s">
        <v>3516</v>
      </c>
      <c r="J1234" s="0" t="str">
        <f aca="false">IF(H1234="Present",H1234&amp;"_"&amp;I1234,H1234)</f>
        <v>Absent</v>
      </c>
    </row>
    <row r="1235" customFormat="false" ht="14.25" hidden="false" customHeight="false" outlineLevel="0" collapsed="false">
      <c r="A1235" s="0" t="s">
        <v>303</v>
      </c>
      <c r="B1235" s="64" t="n">
        <f aca="false">VLOOKUP(A1235,SampleData!A$1:E$220,4,FALSE())</f>
        <v>56.15</v>
      </c>
      <c r="C1235" s="64" t="n">
        <f aca="false">VLOOKUP(A1235,SampleData!A$1:E$220,5,FALSE())</f>
        <v>8.97</v>
      </c>
      <c r="D1235" s="66" t="s">
        <v>3537</v>
      </c>
      <c r="E1235" s="0" t="s">
        <v>698</v>
      </c>
      <c r="F1235" s="0" t="s">
        <v>698</v>
      </c>
      <c r="G1235" s="0" t="s">
        <v>735</v>
      </c>
      <c r="H1235" s="0" t="s">
        <v>3515</v>
      </c>
      <c r="I1235" s="0" t="s">
        <v>3516</v>
      </c>
      <c r="J1235" s="0" t="str">
        <f aca="false">IF(H1235="Present",H1235&amp;"_"&amp;I1235,H1235)</f>
        <v>Absent</v>
      </c>
    </row>
    <row r="1236" customFormat="false" ht="14.25" hidden="false" customHeight="false" outlineLevel="0" collapsed="false">
      <c r="A1236" s="0" t="s">
        <v>303</v>
      </c>
      <c r="B1236" s="64" t="n">
        <f aca="false">VLOOKUP(A1236,SampleData!A$1:E$220,4,FALSE())</f>
        <v>56.15</v>
      </c>
      <c r="C1236" s="64" t="n">
        <f aca="false">VLOOKUP(A1236,SampleData!A$1:E$220,5,FALSE())</f>
        <v>8.97</v>
      </c>
      <c r="D1236" s="66" t="s">
        <v>3537</v>
      </c>
      <c r="E1236" s="0" t="s">
        <v>698</v>
      </c>
      <c r="F1236" s="0" t="s">
        <v>698</v>
      </c>
      <c r="G1236" s="0" t="s">
        <v>3514</v>
      </c>
      <c r="H1236" s="0" t="s">
        <v>3515</v>
      </c>
      <c r="I1236" s="0" t="s">
        <v>3516</v>
      </c>
      <c r="J1236" s="0" t="str">
        <f aca="false">IF(H1236="Present",H1236&amp;"_"&amp;I1236,H1236)</f>
        <v>Absent</v>
      </c>
    </row>
    <row r="1237" customFormat="false" ht="14.25" hidden="false" customHeight="false" outlineLevel="0" collapsed="false">
      <c r="A1237" s="0" t="s">
        <v>303</v>
      </c>
      <c r="B1237" s="64" t="n">
        <f aca="false">VLOOKUP(A1237,SampleData!A$1:E$220,4,FALSE())</f>
        <v>56.15</v>
      </c>
      <c r="C1237" s="64" t="n">
        <f aca="false">VLOOKUP(A1237,SampleData!A$1:E$220,5,FALSE())</f>
        <v>8.97</v>
      </c>
      <c r="D1237" s="66" t="s">
        <v>3538</v>
      </c>
      <c r="E1237" s="64" t="s">
        <v>3539</v>
      </c>
      <c r="F1237" s="0" t="s">
        <v>706</v>
      </c>
      <c r="G1237" s="0" t="s">
        <v>735</v>
      </c>
      <c r="H1237" s="0" t="s">
        <v>3515</v>
      </c>
      <c r="I1237" s="0" t="s">
        <v>3516</v>
      </c>
      <c r="J1237" s="0" t="str">
        <f aca="false">IF(H1237="Present",H1237&amp;"_"&amp;I1237,H1237)</f>
        <v>Absent</v>
      </c>
    </row>
    <row r="1238" customFormat="false" ht="14.25" hidden="false" customHeight="false" outlineLevel="0" collapsed="false">
      <c r="A1238" s="0" t="s">
        <v>303</v>
      </c>
      <c r="B1238" s="64" t="n">
        <f aca="false">VLOOKUP(A1238,SampleData!A$1:E$220,4,FALSE())</f>
        <v>56.15</v>
      </c>
      <c r="C1238" s="64" t="n">
        <f aca="false">VLOOKUP(A1238,SampleData!A$1:E$220,5,FALSE())</f>
        <v>8.97</v>
      </c>
      <c r="D1238" s="66" t="s">
        <v>3512</v>
      </c>
      <c r="E1238" s="64" t="s">
        <v>3513</v>
      </c>
      <c r="F1238" s="0" t="s">
        <v>703</v>
      </c>
      <c r="G1238" s="0" t="s">
        <v>735</v>
      </c>
      <c r="H1238" s="0" t="s">
        <v>3515</v>
      </c>
      <c r="I1238" s="0" t="s">
        <v>3516</v>
      </c>
      <c r="J1238" s="0" t="str">
        <f aca="false">IF(H1238="Present",H1238&amp;"_"&amp;I1238,H1238)</f>
        <v>Absent</v>
      </c>
    </row>
    <row r="1239" customFormat="false" ht="14.25" hidden="false" customHeight="false" outlineLevel="0" collapsed="false">
      <c r="A1239" s="0" t="s">
        <v>303</v>
      </c>
      <c r="B1239" s="64" t="n">
        <f aca="false">VLOOKUP(A1239,SampleData!A$1:E$220,4,FALSE())</f>
        <v>56.15</v>
      </c>
      <c r="C1239" s="64" t="n">
        <f aca="false">VLOOKUP(A1239,SampleData!A$1:E$220,5,FALSE())</f>
        <v>8.97</v>
      </c>
      <c r="D1239" s="66" t="s">
        <v>3517</v>
      </c>
      <c r="E1239" s="64" t="s">
        <v>636</v>
      </c>
      <c r="F1239" s="0" t="s">
        <v>709</v>
      </c>
      <c r="G1239" s="0" t="s">
        <v>735</v>
      </c>
      <c r="H1239" s="0" t="s">
        <v>3515</v>
      </c>
      <c r="I1239" s="0" t="s">
        <v>3516</v>
      </c>
      <c r="J1239" s="0" t="str">
        <f aca="false">IF(H1239="Present",H1239&amp;"_"&amp;I1239,H1239)</f>
        <v>Absent</v>
      </c>
    </row>
    <row r="1240" customFormat="false" ht="14.25" hidden="false" customHeight="false" outlineLevel="0" collapsed="false">
      <c r="A1240" s="0" t="s">
        <v>303</v>
      </c>
      <c r="B1240" s="64" t="n">
        <f aca="false">VLOOKUP(A1240,SampleData!A$1:E$220,4,FALSE())</f>
        <v>56.15</v>
      </c>
      <c r="C1240" s="64" t="n">
        <f aca="false">VLOOKUP(A1240,SampleData!A$1:E$220,5,FALSE())</f>
        <v>8.97</v>
      </c>
      <c r="D1240" s="66" t="s">
        <v>3518</v>
      </c>
      <c r="E1240" s="0" t="s">
        <v>710</v>
      </c>
      <c r="F1240" s="0" t="s">
        <v>710</v>
      </c>
      <c r="G1240" s="0" t="s">
        <v>735</v>
      </c>
      <c r="H1240" s="0" t="s">
        <v>3515</v>
      </c>
      <c r="I1240" s="0" t="s">
        <v>3516</v>
      </c>
      <c r="J1240" s="0" t="str">
        <f aca="false">IF(H1240="Present",H1240&amp;"_"&amp;I1240,H1240)</f>
        <v>Absent</v>
      </c>
    </row>
    <row r="1241" customFormat="false" ht="14.25" hidden="false" customHeight="false" outlineLevel="0" collapsed="false">
      <c r="A1241" s="0" t="s">
        <v>303</v>
      </c>
      <c r="B1241" s="64" t="n">
        <f aca="false">VLOOKUP(A1241,SampleData!A$1:E$220,4,FALSE())</f>
        <v>56.15</v>
      </c>
      <c r="C1241" s="64" t="n">
        <f aca="false">VLOOKUP(A1241,SampleData!A$1:E$220,5,FALSE())</f>
        <v>8.97</v>
      </c>
      <c r="D1241" s="66" t="s">
        <v>3519</v>
      </c>
      <c r="E1241" s="64" t="s">
        <v>3520</v>
      </c>
      <c r="F1241" s="0" t="s">
        <v>697</v>
      </c>
      <c r="G1241" s="0" t="s">
        <v>735</v>
      </c>
      <c r="H1241" s="0" t="s">
        <v>3515</v>
      </c>
      <c r="I1241" s="0" t="s">
        <v>3516</v>
      </c>
      <c r="J1241" s="0" t="str">
        <f aca="false">IF(H1241="Present",H1241&amp;"_"&amp;I1241,H1241)</f>
        <v>Absent</v>
      </c>
    </row>
    <row r="1242" customFormat="false" ht="14.25" hidden="false" customHeight="false" outlineLevel="0" collapsed="false">
      <c r="A1242" s="0" t="s">
        <v>303</v>
      </c>
      <c r="B1242" s="64" t="n">
        <f aca="false">VLOOKUP(A1242,SampleData!A$1:E$220,4,FALSE())</f>
        <v>56.15</v>
      </c>
      <c r="C1242" s="64" t="n">
        <f aca="false">VLOOKUP(A1242,SampleData!A$1:E$220,5,FALSE())</f>
        <v>8.97</v>
      </c>
      <c r="D1242" s="66" t="s">
        <v>3521</v>
      </c>
      <c r="E1242" s="64" t="s">
        <v>208</v>
      </c>
      <c r="F1242" s="0" t="s">
        <v>704</v>
      </c>
      <c r="G1242" s="0" t="s">
        <v>735</v>
      </c>
      <c r="H1242" s="0" t="s">
        <v>3515</v>
      </c>
      <c r="I1242" s="0" t="s">
        <v>3516</v>
      </c>
      <c r="J1242" s="0" t="str">
        <f aca="false">IF(H1242="Present",H1242&amp;"_"&amp;I1242,H1242)</f>
        <v>Absent</v>
      </c>
    </row>
    <row r="1243" customFormat="false" ht="14.25" hidden="false" customHeight="false" outlineLevel="0" collapsed="false">
      <c r="A1243" s="0" t="s">
        <v>303</v>
      </c>
      <c r="B1243" s="64" t="n">
        <f aca="false">VLOOKUP(A1243,SampleData!A$1:E$220,4,FALSE())</f>
        <v>56.15</v>
      </c>
      <c r="C1243" s="64" t="n">
        <f aca="false">VLOOKUP(A1243,SampleData!A$1:E$220,5,FALSE())</f>
        <v>8.97</v>
      </c>
      <c r="D1243" s="66" t="s">
        <v>3524</v>
      </c>
      <c r="E1243" s="64" t="s">
        <v>3525</v>
      </c>
      <c r="F1243" s="0" t="s">
        <v>699</v>
      </c>
      <c r="G1243" s="0" t="s">
        <v>3514</v>
      </c>
      <c r="H1243" s="0" t="s">
        <v>3515</v>
      </c>
      <c r="I1243" s="0" t="s">
        <v>3516</v>
      </c>
      <c r="J1243" s="0" t="str">
        <f aca="false">IF(H1243="Present",H1243&amp;"_"&amp;I1243,H1243)</f>
        <v>Absent</v>
      </c>
    </row>
    <row r="1244" customFormat="false" ht="14.25" hidden="false" customHeight="false" outlineLevel="0" collapsed="false">
      <c r="A1244" s="0" t="s">
        <v>303</v>
      </c>
      <c r="B1244" s="64" t="n">
        <f aca="false">VLOOKUP(A1244,SampleData!A$1:E$220,4,FALSE())</f>
        <v>56.15</v>
      </c>
      <c r="C1244" s="64" t="n">
        <f aca="false">VLOOKUP(A1244,SampleData!A$1:E$220,5,FALSE())</f>
        <v>8.97</v>
      </c>
      <c r="D1244" s="66" t="s">
        <v>3526</v>
      </c>
      <c r="E1244" s="0" t="s">
        <v>385</v>
      </c>
      <c r="F1244" s="0" t="s">
        <v>385</v>
      </c>
      <c r="G1244" s="0" t="s">
        <v>735</v>
      </c>
      <c r="H1244" s="0" t="s">
        <v>3515</v>
      </c>
      <c r="I1244" s="0" t="s">
        <v>3516</v>
      </c>
      <c r="J1244" s="0" t="str">
        <f aca="false">IF(H1244="Present",H1244&amp;"_"&amp;I1244,H1244)</f>
        <v>Absent</v>
      </c>
    </row>
    <row r="1245" customFormat="false" ht="14.25" hidden="false" customHeight="false" outlineLevel="0" collapsed="false">
      <c r="A1245" s="0" t="s">
        <v>303</v>
      </c>
      <c r="B1245" s="64" t="n">
        <f aca="false">VLOOKUP(A1245,SampleData!A$1:E$220,4,FALSE())</f>
        <v>56.15</v>
      </c>
      <c r="C1245" s="64" t="n">
        <f aca="false">VLOOKUP(A1245,SampleData!A$1:E$220,5,FALSE())</f>
        <v>8.97</v>
      </c>
      <c r="D1245" s="66" t="s">
        <v>3527</v>
      </c>
      <c r="E1245" s="64" t="s">
        <v>74</v>
      </c>
      <c r="F1245" s="0" t="s">
        <v>701</v>
      </c>
      <c r="G1245" s="0" t="s">
        <v>735</v>
      </c>
      <c r="H1245" s="0" t="s">
        <v>3515</v>
      </c>
      <c r="I1245" s="0" t="s">
        <v>3516</v>
      </c>
      <c r="J1245" s="0" t="str">
        <f aca="false">IF(H1245="Present",H1245&amp;"_"&amp;I1245,H1245)</f>
        <v>Absent</v>
      </c>
    </row>
    <row r="1246" customFormat="false" ht="14.25" hidden="false" customHeight="false" outlineLevel="0" collapsed="false">
      <c r="A1246" s="0" t="s">
        <v>303</v>
      </c>
      <c r="B1246" s="64" t="n">
        <f aca="false">VLOOKUP(A1246,SampleData!A$1:E$220,4,FALSE())</f>
        <v>56.15</v>
      </c>
      <c r="C1246" s="64" t="n">
        <f aca="false">VLOOKUP(A1246,SampleData!A$1:E$220,5,FALSE())</f>
        <v>8.97</v>
      </c>
      <c r="D1246" s="66" t="s">
        <v>3530</v>
      </c>
      <c r="E1246" s="64" t="s">
        <v>3531</v>
      </c>
      <c r="F1246" s="0" t="s">
        <v>700</v>
      </c>
      <c r="G1246" s="0" t="s">
        <v>3514</v>
      </c>
      <c r="H1246" s="0" t="s">
        <v>3515</v>
      </c>
      <c r="I1246" s="0" t="s">
        <v>3516</v>
      </c>
      <c r="J1246" s="0" t="str">
        <f aca="false">IF(H1246="Present",H1246&amp;"_"&amp;I1246,H1246)</f>
        <v>Absent</v>
      </c>
    </row>
    <row r="1247" customFormat="false" ht="14.25" hidden="false" customHeight="false" outlineLevel="0" collapsed="false">
      <c r="A1247" s="0" t="s">
        <v>303</v>
      </c>
      <c r="B1247" s="64" t="n">
        <f aca="false">VLOOKUP(A1247,SampleData!A$1:E$220,4,FALSE())</f>
        <v>56.15</v>
      </c>
      <c r="C1247" s="64" t="n">
        <f aca="false">VLOOKUP(A1247,SampleData!A$1:E$220,5,FALSE())</f>
        <v>8.97</v>
      </c>
      <c r="D1247" s="66" t="s">
        <v>3538</v>
      </c>
      <c r="E1247" s="64" t="s">
        <v>3539</v>
      </c>
      <c r="F1247" s="0" t="s">
        <v>706</v>
      </c>
      <c r="G1247" s="0" t="s">
        <v>735</v>
      </c>
      <c r="H1247" s="0" t="s">
        <v>3515</v>
      </c>
      <c r="I1247" s="0" t="s">
        <v>3516</v>
      </c>
      <c r="J1247" s="0" t="str">
        <f aca="false">IF(H1247="Present",H1247&amp;"_"&amp;I1247,H1247)</f>
        <v>Absent</v>
      </c>
    </row>
    <row r="1248" customFormat="false" ht="14.25" hidden="false" customHeight="false" outlineLevel="0" collapsed="false">
      <c r="A1248" s="0" t="s">
        <v>313</v>
      </c>
      <c r="B1248" s="64" t="n">
        <f aca="false">VLOOKUP(A1248,SampleData!A$1:E$220,4,FALSE())</f>
        <v>55.736728</v>
      </c>
      <c r="C1248" s="64" t="n">
        <f aca="false">VLOOKUP(A1248,SampleData!A$1:E$220,5,FALSE())</f>
        <v>12.383023</v>
      </c>
      <c r="D1248" s="66" t="s">
        <v>3512</v>
      </c>
      <c r="E1248" s="64" t="s">
        <v>3513</v>
      </c>
      <c r="F1248" s="0" t="s">
        <v>703</v>
      </c>
      <c r="G1248" s="0" t="s">
        <v>735</v>
      </c>
      <c r="H1248" s="0" t="s">
        <v>3515</v>
      </c>
      <c r="I1248" s="0" t="s">
        <v>3516</v>
      </c>
      <c r="J1248" s="0" t="str">
        <f aca="false">IF(H1248="Present",H1248&amp;"_"&amp;I1248,H1248)</f>
        <v>Absent</v>
      </c>
    </row>
    <row r="1249" customFormat="false" ht="14.25" hidden="false" customHeight="false" outlineLevel="0" collapsed="false">
      <c r="A1249" s="0" t="s">
        <v>313</v>
      </c>
      <c r="B1249" s="64" t="n">
        <f aca="false">VLOOKUP(A1249,SampleData!A$1:E$220,4,FALSE())</f>
        <v>55.736728</v>
      </c>
      <c r="C1249" s="64" t="n">
        <f aca="false">VLOOKUP(A1249,SampleData!A$1:E$220,5,FALSE())</f>
        <v>12.383023</v>
      </c>
      <c r="D1249" s="66" t="s">
        <v>3517</v>
      </c>
      <c r="E1249" s="64" t="s">
        <v>636</v>
      </c>
      <c r="F1249" s="0" t="s">
        <v>709</v>
      </c>
      <c r="G1249" s="0" t="s">
        <v>735</v>
      </c>
      <c r="H1249" s="0" t="s">
        <v>3515</v>
      </c>
      <c r="I1249" s="0" t="s">
        <v>3516</v>
      </c>
      <c r="J1249" s="0" t="str">
        <f aca="false">IF(H1249="Present",H1249&amp;"_"&amp;I1249,H1249)</f>
        <v>Absent</v>
      </c>
    </row>
    <row r="1250" customFormat="false" ht="14.25" hidden="false" customHeight="false" outlineLevel="0" collapsed="false">
      <c r="A1250" s="0" t="s">
        <v>313</v>
      </c>
      <c r="B1250" s="64" t="n">
        <f aca="false">VLOOKUP(A1250,SampleData!A$1:E$220,4,FALSE())</f>
        <v>55.736728</v>
      </c>
      <c r="C1250" s="64" t="n">
        <f aca="false">VLOOKUP(A1250,SampleData!A$1:E$220,5,FALSE())</f>
        <v>12.383023</v>
      </c>
      <c r="D1250" s="66" t="s">
        <v>3518</v>
      </c>
      <c r="E1250" s="0" t="s">
        <v>710</v>
      </c>
      <c r="F1250" s="0" t="s">
        <v>710</v>
      </c>
      <c r="G1250" s="0" t="s">
        <v>735</v>
      </c>
      <c r="H1250" s="0" t="s">
        <v>3515</v>
      </c>
      <c r="I1250" s="0" t="s">
        <v>3516</v>
      </c>
      <c r="J1250" s="0" t="str">
        <f aca="false">IF(H1250="Present",H1250&amp;"_"&amp;I1250,H1250)</f>
        <v>Absent</v>
      </c>
    </row>
    <row r="1251" customFormat="false" ht="14.25" hidden="false" customHeight="false" outlineLevel="0" collapsed="false">
      <c r="A1251" s="0" t="s">
        <v>313</v>
      </c>
      <c r="B1251" s="64" t="n">
        <f aca="false">VLOOKUP(A1251,SampleData!A$1:E$220,4,FALSE())</f>
        <v>55.736728</v>
      </c>
      <c r="C1251" s="64" t="n">
        <f aca="false">VLOOKUP(A1251,SampleData!A$1:E$220,5,FALSE())</f>
        <v>12.383023</v>
      </c>
      <c r="D1251" s="66" t="s">
        <v>3519</v>
      </c>
      <c r="E1251" s="64" t="s">
        <v>3520</v>
      </c>
      <c r="F1251" s="0" t="s">
        <v>697</v>
      </c>
      <c r="G1251" s="0" t="s">
        <v>3514</v>
      </c>
      <c r="H1251" s="0" t="s">
        <v>3515</v>
      </c>
      <c r="I1251" s="0" t="s">
        <v>3516</v>
      </c>
      <c r="J1251" s="0" t="str">
        <f aca="false">IF(H1251="Present",H1251&amp;"_"&amp;I1251,H1251)</f>
        <v>Absent</v>
      </c>
    </row>
    <row r="1252" customFormat="false" ht="14.25" hidden="false" customHeight="false" outlineLevel="0" collapsed="false">
      <c r="A1252" s="0" t="s">
        <v>313</v>
      </c>
      <c r="B1252" s="64" t="n">
        <f aca="false">VLOOKUP(A1252,SampleData!A$1:E$220,4,FALSE())</f>
        <v>55.736728</v>
      </c>
      <c r="C1252" s="64" t="n">
        <f aca="false">VLOOKUP(A1252,SampleData!A$1:E$220,5,FALSE())</f>
        <v>12.383023</v>
      </c>
      <c r="D1252" s="66" t="s">
        <v>3521</v>
      </c>
      <c r="E1252" s="64" t="s">
        <v>208</v>
      </c>
      <c r="F1252" s="0" t="s">
        <v>704</v>
      </c>
      <c r="G1252" s="0" t="s">
        <v>735</v>
      </c>
      <c r="H1252" s="0" t="s">
        <v>3515</v>
      </c>
      <c r="I1252" s="0" t="s">
        <v>3516</v>
      </c>
      <c r="J1252" s="0" t="str">
        <f aca="false">IF(H1252="Present",H1252&amp;"_"&amp;I1252,H1252)</f>
        <v>Absent</v>
      </c>
    </row>
    <row r="1253" customFormat="false" ht="14.25" hidden="false" customHeight="false" outlineLevel="0" collapsed="false">
      <c r="A1253" s="0" t="s">
        <v>313</v>
      </c>
      <c r="B1253" s="64" t="n">
        <f aca="false">VLOOKUP(A1253,SampleData!A$1:E$220,4,FALSE())</f>
        <v>55.736728</v>
      </c>
      <c r="C1253" s="64" t="n">
        <f aca="false">VLOOKUP(A1253,SampleData!A$1:E$220,5,FALSE())</f>
        <v>12.383023</v>
      </c>
      <c r="D1253" s="66" t="s">
        <v>3522</v>
      </c>
      <c r="E1253" s="64" t="s">
        <v>3523</v>
      </c>
      <c r="F1253" s="0" t="s">
        <v>708</v>
      </c>
      <c r="G1253" s="0" t="s">
        <v>735</v>
      </c>
      <c r="H1253" s="0" t="s">
        <v>3515</v>
      </c>
      <c r="I1253" s="0" t="s">
        <v>3516</v>
      </c>
      <c r="J1253" s="0" t="str">
        <f aca="false">IF(H1253="Present",H1253&amp;"_"&amp;I1253,H1253)</f>
        <v>Absent</v>
      </c>
    </row>
    <row r="1254" customFormat="false" ht="14.25" hidden="false" customHeight="false" outlineLevel="0" collapsed="false">
      <c r="A1254" s="0" t="s">
        <v>313</v>
      </c>
      <c r="B1254" s="64" t="n">
        <f aca="false">VLOOKUP(A1254,SampleData!A$1:E$220,4,FALSE())</f>
        <v>55.736728</v>
      </c>
      <c r="C1254" s="64" t="n">
        <f aca="false">VLOOKUP(A1254,SampleData!A$1:E$220,5,FALSE())</f>
        <v>12.383023</v>
      </c>
      <c r="D1254" s="66" t="s">
        <v>3522</v>
      </c>
      <c r="E1254" s="64" t="s">
        <v>3523</v>
      </c>
      <c r="F1254" s="0" t="s">
        <v>708</v>
      </c>
      <c r="G1254" s="0" t="s">
        <v>735</v>
      </c>
      <c r="H1254" s="0" t="s">
        <v>3515</v>
      </c>
      <c r="I1254" s="0" t="s">
        <v>3516</v>
      </c>
      <c r="J1254" s="0" t="str">
        <f aca="false">IF(H1254="Present",H1254&amp;"_"&amp;I1254,H1254)</f>
        <v>Absent</v>
      </c>
    </row>
    <row r="1255" customFormat="false" ht="14.25" hidden="false" customHeight="false" outlineLevel="0" collapsed="false">
      <c r="A1255" s="0" t="s">
        <v>313</v>
      </c>
      <c r="B1255" s="64" t="n">
        <f aca="false">VLOOKUP(A1255,SampleData!A$1:E$220,4,FALSE())</f>
        <v>55.736728</v>
      </c>
      <c r="C1255" s="64" t="n">
        <f aca="false">VLOOKUP(A1255,SampleData!A$1:E$220,5,FALSE())</f>
        <v>12.383023</v>
      </c>
      <c r="D1255" s="66" t="s">
        <v>3524</v>
      </c>
      <c r="E1255" s="64" t="s">
        <v>3525</v>
      </c>
      <c r="F1255" s="0" t="s">
        <v>699</v>
      </c>
      <c r="G1255" s="0" t="s">
        <v>3514</v>
      </c>
      <c r="H1255" s="0" t="s">
        <v>3515</v>
      </c>
      <c r="I1255" s="0" t="s">
        <v>3516</v>
      </c>
      <c r="J1255" s="0" t="str">
        <f aca="false">IF(H1255="Present",H1255&amp;"_"&amp;I1255,H1255)</f>
        <v>Absent</v>
      </c>
    </row>
    <row r="1256" customFormat="false" ht="14.25" hidden="false" customHeight="false" outlineLevel="0" collapsed="false">
      <c r="A1256" s="0" t="s">
        <v>313</v>
      </c>
      <c r="B1256" s="64" t="n">
        <f aca="false">VLOOKUP(A1256,SampleData!A$1:E$220,4,FALSE())</f>
        <v>55.736728</v>
      </c>
      <c r="C1256" s="64" t="n">
        <f aca="false">VLOOKUP(A1256,SampleData!A$1:E$220,5,FALSE())</f>
        <v>12.383023</v>
      </c>
      <c r="D1256" s="66" t="s">
        <v>229</v>
      </c>
      <c r="E1256" s="0" t="s">
        <v>199</v>
      </c>
      <c r="F1256" s="0" t="s">
        <v>199</v>
      </c>
      <c r="G1256" s="0" t="s">
        <v>735</v>
      </c>
      <c r="H1256" s="0" t="s">
        <v>3533</v>
      </c>
      <c r="I1256" s="0" t="s">
        <v>3535</v>
      </c>
      <c r="J1256" s="0" t="str">
        <f aca="false">IF(H1256="Present",H1256&amp;"_"&amp;I1256,H1256)</f>
        <v>Present_Ct&lt;41</v>
      </c>
    </row>
    <row r="1257" customFormat="false" ht="14.25" hidden="false" customHeight="false" outlineLevel="0" collapsed="false">
      <c r="A1257" s="0" t="s">
        <v>313</v>
      </c>
      <c r="B1257" s="64" t="n">
        <f aca="false">VLOOKUP(A1257,SampleData!A$1:E$220,4,FALSE())</f>
        <v>55.736728</v>
      </c>
      <c r="C1257" s="64" t="n">
        <f aca="false">VLOOKUP(A1257,SampleData!A$1:E$220,5,FALSE())</f>
        <v>12.383023</v>
      </c>
      <c r="D1257" s="66" t="s">
        <v>229</v>
      </c>
      <c r="E1257" s="0" t="s">
        <v>199</v>
      </c>
      <c r="F1257" s="0" t="s">
        <v>199</v>
      </c>
      <c r="G1257" s="0" t="s">
        <v>735</v>
      </c>
      <c r="H1257" s="0" t="s">
        <v>3533</v>
      </c>
      <c r="I1257" s="0" t="s">
        <v>3535</v>
      </c>
      <c r="J1257" s="0" t="str">
        <f aca="false">IF(H1257="Present",H1257&amp;"_"&amp;I1257,H1257)</f>
        <v>Present_Ct&lt;41</v>
      </c>
    </row>
    <row r="1258" customFormat="false" ht="14.25" hidden="false" customHeight="false" outlineLevel="0" collapsed="false">
      <c r="A1258" s="0" t="s">
        <v>313</v>
      </c>
      <c r="B1258" s="64" t="n">
        <f aca="false">VLOOKUP(A1258,SampleData!A$1:E$220,4,FALSE())</f>
        <v>55.736728</v>
      </c>
      <c r="C1258" s="64" t="n">
        <f aca="false">VLOOKUP(A1258,SampleData!A$1:E$220,5,FALSE())</f>
        <v>12.383023</v>
      </c>
      <c r="D1258" s="66" t="s">
        <v>3526</v>
      </c>
      <c r="E1258" s="0" t="s">
        <v>385</v>
      </c>
      <c r="F1258" s="0" t="s">
        <v>385</v>
      </c>
      <c r="G1258" s="0" t="s">
        <v>3514</v>
      </c>
      <c r="H1258" s="0" t="s">
        <v>3515</v>
      </c>
      <c r="I1258" s="0" t="s">
        <v>3516</v>
      </c>
      <c r="J1258" s="0" t="str">
        <f aca="false">IF(H1258="Present",H1258&amp;"_"&amp;I1258,H1258)</f>
        <v>Absent</v>
      </c>
    </row>
    <row r="1259" customFormat="false" ht="14.25" hidden="false" customHeight="false" outlineLevel="0" collapsed="false">
      <c r="A1259" s="0" t="s">
        <v>313</v>
      </c>
      <c r="B1259" s="64" t="n">
        <f aca="false">VLOOKUP(A1259,SampleData!A$1:E$220,4,FALSE())</f>
        <v>55.736728</v>
      </c>
      <c r="C1259" s="64" t="n">
        <f aca="false">VLOOKUP(A1259,SampleData!A$1:E$220,5,FALSE())</f>
        <v>12.383023</v>
      </c>
      <c r="D1259" s="66" t="s">
        <v>3527</v>
      </c>
      <c r="E1259" s="64" t="s">
        <v>74</v>
      </c>
      <c r="F1259" s="0" t="s">
        <v>701</v>
      </c>
      <c r="G1259" s="0" t="s">
        <v>735</v>
      </c>
      <c r="H1259" s="0" t="s">
        <v>3515</v>
      </c>
      <c r="I1259" s="0" t="s">
        <v>3516</v>
      </c>
      <c r="J1259" s="0" t="str">
        <f aca="false">IF(H1259="Present",H1259&amp;"_"&amp;I1259,H1259)</f>
        <v>Absent</v>
      </c>
    </row>
    <row r="1260" customFormat="false" ht="14.25" hidden="false" customHeight="false" outlineLevel="0" collapsed="false">
      <c r="A1260" s="0" t="s">
        <v>313</v>
      </c>
      <c r="B1260" s="64" t="n">
        <f aca="false">VLOOKUP(A1260,SampleData!A$1:E$220,4,FALSE())</f>
        <v>55.736728</v>
      </c>
      <c r="C1260" s="64" t="n">
        <f aca="false">VLOOKUP(A1260,SampleData!A$1:E$220,5,FALSE())</f>
        <v>12.383023</v>
      </c>
      <c r="D1260" s="66" t="s">
        <v>3528</v>
      </c>
      <c r="E1260" s="64" t="s">
        <v>177</v>
      </c>
      <c r="F1260" s="0" t="s">
        <v>3529</v>
      </c>
      <c r="G1260" s="0" t="s">
        <v>3514</v>
      </c>
      <c r="H1260" s="0" t="s">
        <v>3515</v>
      </c>
      <c r="I1260" s="0" t="s">
        <v>3516</v>
      </c>
      <c r="J1260" s="0" t="str">
        <f aca="false">IF(H1260="Present",H1260&amp;"_"&amp;I1260,H1260)</f>
        <v>Absent</v>
      </c>
    </row>
    <row r="1261" customFormat="false" ht="14.25" hidden="false" customHeight="false" outlineLevel="0" collapsed="false">
      <c r="A1261" s="0" t="s">
        <v>313</v>
      </c>
      <c r="B1261" s="64" t="n">
        <f aca="false">VLOOKUP(A1261,SampleData!A$1:E$220,4,FALSE())</f>
        <v>55.736728</v>
      </c>
      <c r="C1261" s="64" t="n">
        <f aca="false">VLOOKUP(A1261,SampleData!A$1:E$220,5,FALSE())</f>
        <v>12.383023</v>
      </c>
      <c r="D1261" s="66" t="s">
        <v>3528</v>
      </c>
      <c r="E1261" s="64" t="s">
        <v>177</v>
      </c>
      <c r="F1261" s="0" t="s">
        <v>3529</v>
      </c>
      <c r="G1261" s="0" t="s">
        <v>3514</v>
      </c>
      <c r="H1261" s="0" t="s">
        <v>3515</v>
      </c>
      <c r="I1261" s="0" t="s">
        <v>3516</v>
      </c>
      <c r="J1261" s="0" t="str">
        <f aca="false">IF(H1261="Present",H1261&amp;"_"&amp;I1261,H1261)</f>
        <v>Absent</v>
      </c>
    </row>
    <row r="1262" customFormat="false" ht="14.25" hidden="false" customHeight="false" outlineLevel="0" collapsed="false">
      <c r="A1262" s="0" t="s">
        <v>313</v>
      </c>
      <c r="B1262" s="64" t="n">
        <f aca="false">VLOOKUP(A1262,SampleData!A$1:E$220,4,FALSE())</f>
        <v>55.736728</v>
      </c>
      <c r="C1262" s="64" t="n">
        <f aca="false">VLOOKUP(A1262,SampleData!A$1:E$220,5,FALSE())</f>
        <v>12.383023</v>
      </c>
      <c r="D1262" s="66" t="s">
        <v>3530</v>
      </c>
      <c r="E1262" s="64" t="s">
        <v>3531</v>
      </c>
      <c r="F1262" s="0" t="s">
        <v>700</v>
      </c>
      <c r="G1262" s="0" t="s">
        <v>3514</v>
      </c>
      <c r="H1262" s="0" t="s">
        <v>3515</v>
      </c>
      <c r="I1262" s="0" t="s">
        <v>3516</v>
      </c>
      <c r="J1262" s="0" t="str">
        <f aca="false">IF(H1262="Present",H1262&amp;"_"&amp;I1262,H1262)</f>
        <v>Absent</v>
      </c>
    </row>
    <row r="1263" customFormat="false" ht="14.25" hidden="false" customHeight="false" outlineLevel="0" collapsed="false">
      <c r="A1263" s="0" t="s">
        <v>313</v>
      </c>
      <c r="B1263" s="64" t="n">
        <f aca="false">VLOOKUP(A1263,SampleData!A$1:E$220,4,FALSE())</f>
        <v>55.736728</v>
      </c>
      <c r="C1263" s="64" t="n">
        <f aca="false">VLOOKUP(A1263,SampleData!A$1:E$220,5,FALSE())</f>
        <v>12.383023</v>
      </c>
      <c r="D1263" s="66" t="s">
        <v>3532</v>
      </c>
      <c r="E1263" s="64" t="s">
        <v>353</v>
      </c>
      <c r="F1263" s="0" t="s">
        <v>696</v>
      </c>
      <c r="G1263" s="0" t="s">
        <v>735</v>
      </c>
      <c r="H1263" s="0" t="s">
        <v>3515</v>
      </c>
      <c r="I1263" s="0" t="s">
        <v>3516</v>
      </c>
      <c r="J1263" s="0" t="str">
        <f aca="false">IF(H1263="Present",H1263&amp;"_"&amp;I1263,H1263)</f>
        <v>Absent</v>
      </c>
    </row>
    <row r="1264" customFormat="false" ht="14.25" hidden="false" customHeight="false" outlineLevel="0" collapsed="false">
      <c r="A1264" s="0" t="s">
        <v>313</v>
      </c>
      <c r="B1264" s="64" t="n">
        <f aca="false">VLOOKUP(A1264,SampleData!A$1:E$220,4,FALSE())</f>
        <v>55.736728</v>
      </c>
      <c r="C1264" s="64" t="n">
        <f aca="false">VLOOKUP(A1264,SampleData!A$1:E$220,5,FALSE())</f>
        <v>12.383023</v>
      </c>
      <c r="D1264" s="66" t="s">
        <v>3532</v>
      </c>
      <c r="E1264" s="64" t="s">
        <v>353</v>
      </c>
      <c r="F1264" s="0" t="s">
        <v>696</v>
      </c>
      <c r="G1264" s="0" t="s">
        <v>735</v>
      </c>
      <c r="H1264" s="0" t="s">
        <v>3533</v>
      </c>
      <c r="I1264" s="0" t="s">
        <v>3516</v>
      </c>
      <c r="J1264" s="0" t="str">
        <f aca="false">IF(H1264="Present",H1264&amp;"_"&amp;I1264,H1264)</f>
        <v>Present_Ct&gt;41</v>
      </c>
    </row>
    <row r="1265" customFormat="false" ht="14.25" hidden="false" customHeight="false" outlineLevel="0" collapsed="false">
      <c r="A1265" s="0" t="s">
        <v>313</v>
      </c>
      <c r="B1265" s="64" t="n">
        <f aca="false">VLOOKUP(A1265,SampleData!A$1:E$220,4,FALSE())</f>
        <v>55.736728</v>
      </c>
      <c r="C1265" s="64" t="n">
        <f aca="false">VLOOKUP(A1265,SampleData!A$1:E$220,5,FALSE())</f>
        <v>12.383023</v>
      </c>
      <c r="D1265" s="66" t="s">
        <v>3534</v>
      </c>
      <c r="E1265" s="64" t="s">
        <v>62</v>
      </c>
      <c r="F1265" s="0" t="s">
        <v>702</v>
      </c>
      <c r="G1265" s="0" t="s">
        <v>735</v>
      </c>
      <c r="H1265" s="0" t="s">
        <v>3533</v>
      </c>
      <c r="I1265" s="0" t="s">
        <v>3535</v>
      </c>
      <c r="J1265" s="0" t="str">
        <f aca="false">IF(H1265="Present",H1265&amp;"_"&amp;I1265,H1265)</f>
        <v>Present_Ct&lt;41</v>
      </c>
    </row>
    <row r="1266" customFormat="false" ht="14.25" hidden="false" customHeight="false" outlineLevel="0" collapsed="false">
      <c r="A1266" s="0" t="s">
        <v>313</v>
      </c>
      <c r="B1266" s="64" t="n">
        <f aca="false">VLOOKUP(A1266,SampleData!A$1:E$220,4,FALSE())</f>
        <v>55.736728</v>
      </c>
      <c r="C1266" s="64" t="n">
        <f aca="false">VLOOKUP(A1266,SampleData!A$1:E$220,5,FALSE())</f>
        <v>12.383023</v>
      </c>
      <c r="D1266" s="66" t="s">
        <v>3534</v>
      </c>
      <c r="E1266" s="64" t="s">
        <v>62</v>
      </c>
      <c r="F1266" s="0" t="s">
        <v>702</v>
      </c>
      <c r="G1266" s="0" t="s">
        <v>735</v>
      </c>
      <c r="H1266" s="0" t="s">
        <v>3533</v>
      </c>
      <c r="I1266" s="0" t="s">
        <v>3535</v>
      </c>
      <c r="J1266" s="0" t="str">
        <f aca="false">IF(H1266="Present",H1266&amp;"_"&amp;I1266,H1266)</f>
        <v>Present_Ct&lt;41</v>
      </c>
    </row>
    <row r="1267" customFormat="false" ht="14.25" hidden="false" customHeight="false" outlineLevel="0" collapsed="false">
      <c r="A1267" s="0" t="s">
        <v>313</v>
      </c>
      <c r="B1267" s="64" t="n">
        <f aca="false">VLOOKUP(A1267,SampleData!A$1:E$220,4,FALSE())</f>
        <v>55.736728</v>
      </c>
      <c r="C1267" s="64" t="n">
        <f aca="false">VLOOKUP(A1267,SampleData!A$1:E$220,5,FALSE())</f>
        <v>12.383023</v>
      </c>
      <c r="D1267" s="66" t="s">
        <v>3536</v>
      </c>
      <c r="E1267" s="0" t="s">
        <v>705</v>
      </c>
      <c r="F1267" s="0" t="s">
        <v>705</v>
      </c>
      <c r="G1267" s="0" t="s">
        <v>3514</v>
      </c>
      <c r="H1267" s="0" t="s">
        <v>3533</v>
      </c>
      <c r="I1267" s="0" t="s">
        <v>3535</v>
      </c>
      <c r="J1267" s="0" t="str">
        <f aca="false">IF(H1267="Present",H1267&amp;"_"&amp;I1267,H1267)</f>
        <v>Present_Ct&lt;41</v>
      </c>
    </row>
    <row r="1268" customFormat="false" ht="14.25" hidden="false" customHeight="false" outlineLevel="0" collapsed="false">
      <c r="A1268" s="0" t="s">
        <v>313</v>
      </c>
      <c r="B1268" s="64" t="n">
        <f aca="false">VLOOKUP(A1268,SampleData!A$1:E$220,4,FALSE())</f>
        <v>55.736728</v>
      </c>
      <c r="C1268" s="64" t="n">
        <f aca="false">VLOOKUP(A1268,SampleData!A$1:E$220,5,FALSE())</f>
        <v>12.383023</v>
      </c>
      <c r="D1268" s="66" t="s">
        <v>3536</v>
      </c>
      <c r="E1268" s="0" t="s">
        <v>705</v>
      </c>
      <c r="F1268" s="0" t="s">
        <v>705</v>
      </c>
      <c r="G1268" s="0" t="s">
        <v>3514</v>
      </c>
      <c r="H1268" s="0" t="s">
        <v>3515</v>
      </c>
      <c r="I1268" s="0" t="s">
        <v>3516</v>
      </c>
      <c r="J1268" s="0" t="str">
        <f aca="false">IF(H1268="Present",H1268&amp;"_"&amp;I1268,H1268)</f>
        <v>Absent</v>
      </c>
    </row>
    <row r="1269" customFormat="false" ht="14.25" hidden="false" customHeight="false" outlineLevel="0" collapsed="false">
      <c r="A1269" s="0" t="s">
        <v>313</v>
      </c>
      <c r="B1269" s="64" t="n">
        <f aca="false">VLOOKUP(A1269,SampleData!A$1:E$220,4,FALSE())</f>
        <v>55.736728</v>
      </c>
      <c r="C1269" s="64" t="n">
        <f aca="false">VLOOKUP(A1269,SampleData!A$1:E$220,5,FALSE())</f>
        <v>12.383023</v>
      </c>
      <c r="D1269" s="66" t="s">
        <v>3537</v>
      </c>
      <c r="E1269" s="0" t="s">
        <v>698</v>
      </c>
      <c r="F1269" s="0" t="s">
        <v>698</v>
      </c>
      <c r="G1269" s="0" t="s">
        <v>3514</v>
      </c>
      <c r="H1269" s="0" t="s">
        <v>3515</v>
      </c>
      <c r="I1269" s="0" t="s">
        <v>3516</v>
      </c>
      <c r="J1269" s="0" t="str">
        <f aca="false">IF(H1269="Present",H1269&amp;"_"&amp;I1269,H1269)</f>
        <v>Absent</v>
      </c>
    </row>
    <row r="1270" customFormat="false" ht="14.25" hidden="false" customHeight="false" outlineLevel="0" collapsed="false">
      <c r="A1270" s="0" t="s">
        <v>313</v>
      </c>
      <c r="B1270" s="64" t="n">
        <f aca="false">VLOOKUP(A1270,SampleData!A$1:E$220,4,FALSE())</f>
        <v>55.736728</v>
      </c>
      <c r="C1270" s="64" t="n">
        <f aca="false">VLOOKUP(A1270,SampleData!A$1:E$220,5,FALSE())</f>
        <v>12.383023</v>
      </c>
      <c r="D1270" s="66" t="s">
        <v>3538</v>
      </c>
      <c r="E1270" s="64" t="s">
        <v>3539</v>
      </c>
      <c r="F1270" s="0" t="s">
        <v>706</v>
      </c>
      <c r="G1270" s="0" t="s">
        <v>3514</v>
      </c>
      <c r="H1270" s="0" t="s">
        <v>3533</v>
      </c>
      <c r="I1270" s="0" t="s">
        <v>3535</v>
      </c>
      <c r="J1270" s="0" t="str">
        <f aca="false">IF(H1270="Present",H1270&amp;"_"&amp;I1270,H1270)</f>
        <v>Present_Ct&lt;41</v>
      </c>
    </row>
    <row r="1271" customFormat="false" ht="14.25" hidden="false" customHeight="false" outlineLevel="0" collapsed="false">
      <c r="A1271" s="0" t="s">
        <v>313</v>
      </c>
      <c r="B1271" s="64" t="n">
        <f aca="false">VLOOKUP(A1271,SampleData!A$1:E$220,4,FALSE())</f>
        <v>55.736728</v>
      </c>
      <c r="C1271" s="64" t="n">
        <f aca="false">VLOOKUP(A1271,SampleData!A$1:E$220,5,FALSE())</f>
        <v>12.383023</v>
      </c>
      <c r="D1271" s="66" t="s">
        <v>3537</v>
      </c>
      <c r="E1271" s="0" t="s">
        <v>698</v>
      </c>
      <c r="F1271" s="0" t="s">
        <v>698</v>
      </c>
      <c r="G1271" s="0" t="s">
        <v>3514</v>
      </c>
      <c r="H1271" s="0" t="s">
        <v>3515</v>
      </c>
      <c r="I1271" s="0" t="s">
        <v>3516</v>
      </c>
      <c r="J1271" s="0" t="str">
        <f aca="false">IF(H1271="Present",H1271&amp;"_"&amp;I1271,H1271)</f>
        <v>Absent</v>
      </c>
    </row>
    <row r="1272" customFormat="false" ht="14.25" hidden="false" customHeight="false" outlineLevel="0" collapsed="false">
      <c r="A1272" s="0" t="s">
        <v>315</v>
      </c>
      <c r="B1272" s="64" t="n">
        <f aca="false">VLOOKUP(A1272,SampleData!A$1:E$220,4,FALSE())</f>
        <v>55.738084</v>
      </c>
      <c r="C1272" s="64" t="n">
        <f aca="false">VLOOKUP(A1272,SampleData!A$1:E$220,5,FALSE())</f>
        <v>12.381062</v>
      </c>
      <c r="D1272" s="66" t="s">
        <v>3512</v>
      </c>
      <c r="E1272" s="64" t="s">
        <v>3513</v>
      </c>
      <c r="F1272" s="0" t="s">
        <v>703</v>
      </c>
      <c r="G1272" s="0" t="s">
        <v>3514</v>
      </c>
      <c r="H1272" s="0" t="s">
        <v>3515</v>
      </c>
      <c r="I1272" s="0" t="s">
        <v>3516</v>
      </c>
      <c r="J1272" s="0" t="str">
        <f aca="false">IF(H1272="Present",H1272&amp;"_"&amp;I1272,H1272)</f>
        <v>Absent</v>
      </c>
    </row>
    <row r="1273" customFormat="false" ht="14.25" hidden="false" customHeight="false" outlineLevel="0" collapsed="false">
      <c r="A1273" s="0" t="s">
        <v>315</v>
      </c>
      <c r="B1273" s="64" t="n">
        <f aca="false">VLOOKUP(A1273,SampleData!A$1:E$220,4,FALSE())</f>
        <v>55.738084</v>
      </c>
      <c r="C1273" s="64" t="n">
        <f aca="false">VLOOKUP(A1273,SampleData!A$1:E$220,5,FALSE())</f>
        <v>12.381062</v>
      </c>
      <c r="D1273" s="66" t="s">
        <v>3517</v>
      </c>
      <c r="E1273" s="64" t="s">
        <v>636</v>
      </c>
      <c r="F1273" s="0" t="s">
        <v>709</v>
      </c>
      <c r="G1273" s="0" t="s">
        <v>735</v>
      </c>
      <c r="H1273" s="0" t="s">
        <v>3515</v>
      </c>
      <c r="I1273" s="0" t="s">
        <v>3516</v>
      </c>
      <c r="J1273" s="0" t="str">
        <f aca="false">IF(H1273="Present",H1273&amp;"_"&amp;I1273,H1273)</f>
        <v>Absent</v>
      </c>
    </row>
    <row r="1274" customFormat="false" ht="14.25" hidden="false" customHeight="false" outlineLevel="0" collapsed="false">
      <c r="A1274" s="0" t="s">
        <v>315</v>
      </c>
      <c r="B1274" s="64" t="n">
        <f aca="false">VLOOKUP(A1274,SampleData!A$1:E$220,4,FALSE())</f>
        <v>55.738084</v>
      </c>
      <c r="C1274" s="64" t="n">
        <f aca="false">VLOOKUP(A1274,SampleData!A$1:E$220,5,FALSE())</f>
        <v>12.381062</v>
      </c>
      <c r="D1274" s="66" t="s">
        <v>3518</v>
      </c>
      <c r="E1274" s="0" t="s">
        <v>710</v>
      </c>
      <c r="F1274" s="0" t="s">
        <v>710</v>
      </c>
      <c r="G1274" s="0" t="s">
        <v>3514</v>
      </c>
      <c r="H1274" s="0" t="s">
        <v>3515</v>
      </c>
      <c r="I1274" s="0" t="s">
        <v>3516</v>
      </c>
      <c r="J1274" s="0" t="str">
        <f aca="false">IF(H1274="Present",H1274&amp;"_"&amp;I1274,H1274)</f>
        <v>Absent</v>
      </c>
    </row>
    <row r="1275" customFormat="false" ht="14.25" hidden="false" customHeight="false" outlineLevel="0" collapsed="false">
      <c r="A1275" s="0" t="s">
        <v>315</v>
      </c>
      <c r="B1275" s="64" t="n">
        <f aca="false">VLOOKUP(A1275,SampleData!A$1:E$220,4,FALSE())</f>
        <v>55.738084</v>
      </c>
      <c r="C1275" s="64" t="n">
        <f aca="false">VLOOKUP(A1275,SampleData!A$1:E$220,5,FALSE())</f>
        <v>12.381062</v>
      </c>
      <c r="D1275" s="66" t="s">
        <v>3519</v>
      </c>
      <c r="E1275" s="64" t="s">
        <v>3520</v>
      </c>
      <c r="F1275" s="0" t="s">
        <v>697</v>
      </c>
      <c r="G1275" s="0" t="s">
        <v>3514</v>
      </c>
      <c r="H1275" s="0" t="s">
        <v>3515</v>
      </c>
      <c r="I1275" s="0" t="s">
        <v>3516</v>
      </c>
      <c r="J1275" s="0" t="str">
        <f aca="false">IF(H1275="Present",H1275&amp;"_"&amp;I1275,H1275)</f>
        <v>Absent</v>
      </c>
    </row>
    <row r="1276" customFormat="false" ht="14.25" hidden="false" customHeight="false" outlineLevel="0" collapsed="false">
      <c r="A1276" s="0" t="s">
        <v>315</v>
      </c>
      <c r="B1276" s="64" t="n">
        <f aca="false">VLOOKUP(A1276,SampleData!A$1:E$220,4,FALSE())</f>
        <v>55.738084</v>
      </c>
      <c r="C1276" s="64" t="n">
        <f aca="false">VLOOKUP(A1276,SampleData!A$1:E$220,5,FALSE())</f>
        <v>12.381062</v>
      </c>
      <c r="D1276" s="66" t="s">
        <v>3521</v>
      </c>
      <c r="E1276" s="64" t="s">
        <v>208</v>
      </c>
      <c r="F1276" s="0" t="s">
        <v>704</v>
      </c>
      <c r="G1276" s="0" t="s">
        <v>735</v>
      </c>
      <c r="H1276" s="0" t="s">
        <v>3515</v>
      </c>
      <c r="I1276" s="0" t="s">
        <v>3516</v>
      </c>
      <c r="J1276" s="0" t="str">
        <f aca="false">IF(H1276="Present",H1276&amp;"_"&amp;I1276,H1276)</f>
        <v>Absent</v>
      </c>
    </row>
    <row r="1277" customFormat="false" ht="14.25" hidden="false" customHeight="false" outlineLevel="0" collapsed="false">
      <c r="A1277" s="0" t="s">
        <v>315</v>
      </c>
      <c r="B1277" s="64" t="n">
        <f aca="false">VLOOKUP(A1277,SampleData!A$1:E$220,4,FALSE())</f>
        <v>55.738084</v>
      </c>
      <c r="C1277" s="64" t="n">
        <f aca="false">VLOOKUP(A1277,SampleData!A$1:E$220,5,FALSE())</f>
        <v>12.381062</v>
      </c>
      <c r="D1277" s="66" t="s">
        <v>3522</v>
      </c>
      <c r="E1277" s="64" t="s">
        <v>3523</v>
      </c>
      <c r="F1277" s="0" t="s">
        <v>708</v>
      </c>
      <c r="G1277" s="0" t="s">
        <v>735</v>
      </c>
      <c r="H1277" s="0" t="s">
        <v>3515</v>
      </c>
      <c r="I1277" s="0" t="s">
        <v>3516</v>
      </c>
      <c r="J1277" s="0" t="str">
        <f aca="false">IF(H1277="Present",H1277&amp;"_"&amp;I1277,H1277)</f>
        <v>Absent</v>
      </c>
    </row>
    <row r="1278" customFormat="false" ht="14.25" hidden="false" customHeight="false" outlineLevel="0" collapsed="false">
      <c r="A1278" s="0" t="s">
        <v>315</v>
      </c>
      <c r="B1278" s="64" t="n">
        <f aca="false">VLOOKUP(A1278,SampleData!A$1:E$220,4,FALSE())</f>
        <v>55.738084</v>
      </c>
      <c r="C1278" s="64" t="n">
        <f aca="false">VLOOKUP(A1278,SampleData!A$1:E$220,5,FALSE())</f>
        <v>12.381062</v>
      </c>
      <c r="D1278" s="66" t="s">
        <v>3522</v>
      </c>
      <c r="E1278" s="64" t="s">
        <v>3523</v>
      </c>
      <c r="F1278" s="0" t="s">
        <v>708</v>
      </c>
      <c r="G1278" s="0" t="s">
        <v>735</v>
      </c>
      <c r="H1278" s="0" t="s">
        <v>3515</v>
      </c>
      <c r="I1278" s="0" t="s">
        <v>3516</v>
      </c>
      <c r="J1278" s="0" t="str">
        <f aca="false">IF(H1278="Present",H1278&amp;"_"&amp;I1278,H1278)</f>
        <v>Absent</v>
      </c>
    </row>
    <row r="1279" customFormat="false" ht="14.25" hidden="false" customHeight="false" outlineLevel="0" collapsed="false">
      <c r="A1279" s="0" t="s">
        <v>315</v>
      </c>
      <c r="B1279" s="64" t="n">
        <f aca="false">VLOOKUP(A1279,SampleData!A$1:E$220,4,FALSE())</f>
        <v>55.738084</v>
      </c>
      <c r="C1279" s="64" t="n">
        <f aca="false">VLOOKUP(A1279,SampleData!A$1:E$220,5,FALSE())</f>
        <v>12.381062</v>
      </c>
      <c r="D1279" s="66" t="s">
        <v>3524</v>
      </c>
      <c r="E1279" s="64" t="s">
        <v>3525</v>
      </c>
      <c r="F1279" s="0" t="s">
        <v>699</v>
      </c>
      <c r="G1279" s="0" t="s">
        <v>735</v>
      </c>
      <c r="H1279" s="0" t="s">
        <v>3515</v>
      </c>
      <c r="I1279" s="0" t="s">
        <v>3516</v>
      </c>
      <c r="J1279" s="0" t="str">
        <f aca="false">IF(H1279="Present",H1279&amp;"_"&amp;I1279,H1279)</f>
        <v>Absent</v>
      </c>
    </row>
    <row r="1280" customFormat="false" ht="14.25" hidden="false" customHeight="false" outlineLevel="0" collapsed="false">
      <c r="A1280" s="0" t="s">
        <v>315</v>
      </c>
      <c r="B1280" s="64" t="n">
        <f aca="false">VLOOKUP(A1280,SampleData!A$1:E$220,4,FALSE())</f>
        <v>55.738084</v>
      </c>
      <c r="C1280" s="64" t="n">
        <f aca="false">VLOOKUP(A1280,SampleData!A$1:E$220,5,FALSE())</f>
        <v>12.381062</v>
      </c>
      <c r="D1280" s="66" t="s">
        <v>229</v>
      </c>
      <c r="E1280" s="0" t="s">
        <v>199</v>
      </c>
      <c r="F1280" s="0" t="s">
        <v>199</v>
      </c>
      <c r="G1280" s="0" t="s">
        <v>735</v>
      </c>
      <c r="H1280" s="0" t="s">
        <v>3515</v>
      </c>
      <c r="I1280" s="0" t="s">
        <v>3516</v>
      </c>
      <c r="J1280" s="0" t="str">
        <f aca="false">IF(H1280="Present",H1280&amp;"_"&amp;I1280,H1280)</f>
        <v>Absent</v>
      </c>
    </row>
    <row r="1281" customFormat="false" ht="14.25" hidden="false" customHeight="false" outlineLevel="0" collapsed="false">
      <c r="A1281" s="0" t="s">
        <v>315</v>
      </c>
      <c r="B1281" s="64" t="n">
        <f aca="false">VLOOKUP(A1281,SampleData!A$1:E$220,4,FALSE())</f>
        <v>55.738084</v>
      </c>
      <c r="C1281" s="64" t="n">
        <f aca="false">VLOOKUP(A1281,SampleData!A$1:E$220,5,FALSE())</f>
        <v>12.381062</v>
      </c>
      <c r="D1281" s="66" t="s">
        <v>229</v>
      </c>
      <c r="E1281" s="0" t="s">
        <v>199</v>
      </c>
      <c r="F1281" s="0" t="s">
        <v>199</v>
      </c>
      <c r="G1281" s="0" t="s">
        <v>735</v>
      </c>
      <c r="H1281" s="0" t="s">
        <v>3515</v>
      </c>
      <c r="I1281" s="0" t="s">
        <v>3516</v>
      </c>
      <c r="J1281" s="0" t="str">
        <f aca="false">IF(H1281="Present",H1281&amp;"_"&amp;I1281,H1281)</f>
        <v>Absent</v>
      </c>
    </row>
    <row r="1282" customFormat="false" ht="14.25" hidden="false" customHeight="false" outlineLevel="0" collapsed="false">
      <c r="A1282" s="0" t="s">
        <v>315</v>
      </c>
      <c r="B1282" s="64" t="n">
        <f aca="false">VLOOKUP(A1282,SampleData!A$1:E$220,4,FALSE())</f>
        <v>55.738084</v>
      </c>
      <c r="C1282" s="64" t="n">
        <f aca="false">VLOOKUP(A1282,SampleData!A$1:E$220,5,FALSE())</f>
        <v>12.381062</v>
      </c>
      <c r="D1282" s="66" t="s">
        <v>3526</v>
      </c>
      <c r="E1282" s="0" t="s">
        <v>385</v>
      </c>
      <c r="F1282" s="0" t="s">
        <v>385</v>
      </c>
      <c r="G1282" s="0" t="s">
        <v>3514</v>
      </c>
      <c r="H1282" s="0" t="s">
        <v>3515</v>
      </c>
      <c r="I1282" s="0" t="s">
        <v>3516</v>
      </c>
      <c r="J1282" s="0" t="str">
        <f aca="false">IF(H1282="Present",H1282&amp;"_"&amp;I1282,H1282)</f>
        <v>Absent</v>
      </c>
    </row>
    <row r="1283" customFormat="false" ht="14.25" hidden="false" customHeight="false" outlineLevel="0" collapsed="false">
      <c r="A1283" s="0" t="s">
        <v>315</v>
      </c>
      <c r="B1283" s="64" t="n">
        <f aca="false">VLOOKUP(A1283,SampleData!A$1:E$220,4,FALSE())</f>
        <v>55.738084</v>
      </c>
      <c r="C1283" s="64" t="n">
        <f aca="false">VLOOKUP(A1283,SampleData!A$1:E$220,5,FALSE())</f>
        <v>12.381062</v>
      </c>
      <c r="D1283" s="66" t="s">
        <v>3527</v>
      </c>
      <c r="E1283" s="64" t="s">
        <v>74</v>
      </c>
      <c r="F1283" s="0" t="s">
        <v>701</v>
      </c>
      <c r="G1283" s="0" t="s">
        <v>735</v>
      </c>
      <c r="H1283" s="0" t="s">
        <v>3515</v>
      </c>
      <c r="I1283" s="0" t="s">
        <v>3516</v>
      </c>
      <c r="J1283" s="0" t="str">
        <f aca="false">IF(H1283="Present",H1283&amp;"_"&amp;I1283,H1283)</f>
        <v>Absent</v>
      </c>
    </row>
    <row r="1284" customFormat="false" ht="14.25" hidden="false" customHeight="false" outlineLevel="0" collapsed="false">
      <c r="A1284" s="0" t="s">
        <v>315</v>
      </c>
      <c r="B1284" s="64" t="n">
        <f aca="false">VLOOKUP(A1284,SampleData!A$1:E$220,4,FALSE())</f>
        <v>55.738084</v>
      </c>
      <c r="C1284" s="64" t="n">
        <f aca="false">VLOOKUP(A1284,SampleData!A$1:E$220,5,FALSE())</f>
        <v>12.381062</v>
      </c>
      <c r="D1284" s="66" t="s">
        <v>3528</v>
      </c>
      <c r="E1284" s="64" t="s">
        <v>177</v>
      </c>
      <c r="F1284" s="0" t="s">
        <v>3529</v>
      </c>
      <c r="G1284" s="0" t="s">
        <v>3514</v>
      </c>
      <c r="H1284" s="0" t="s">
        <v>3515</v>
      </c>
      <c r="I1284" s="0" t="s">
        <v>3516</v>
      </c>
      <c r="J1284" s="0" t="str">
        <f aca="false">IF(H1284="Present",H1284&amp;"_"&amp;I1284,H1284)</f>
        <v>Absent</v>
      </c>
    </row>
    <row r="1285" customFormat="false" ht="14.25" hidden="false" customHeight="false" outlineLevel="0" collapsed="false">
      <c r="A1285" s="0" t="s">
        <v>315</v>
      </c>
      <c r="B1285" s="64" t="n">
        <f aca="false">VLOOKUP(A1285,SampleData!A$1:E$220,4,FALSE())</f>
        <v>55.738084</v>
      </c>
      <c r="C1285" s="64" t="n">
        <f aca="false">VLOOKUP(A1285,SampleData!A$1:E$220,5,FALSE())</f>
        <v>12.381062</v>
      </c>
      <c r="D1285" s="66" t="s">
        <v>3528</v>
      </c>
      <c r="E1285" s="64" t="s">
        <v>177</v>
      </c>
      <c r="F1285" s="0" t="s">
        <v>3529</v>
      </c>
      <c r="G1285" s="0" t="s">
        <v>3514</v>
      </c>
      <c r="H1285" s="0" t="s">
        <v>3515</v>
      </c>
      <c r="I1285" s="0" t="s">
        <v>3516</v>
      </c>
      <c r="J1285" s="0" t="str">
        <f aca="false">IF(H1285="Present",H1285&amp;"_"&amp;I1285,H1285)</f>
        <v>Absent</v>
      </c>
    </row>
    <row r="1286" customFormat="false" ht="14.25" hidden="false" customHeight="false" outlineLevel="0" collapsed="false">
      <c r="A1286" s="0" t="s">
        <v>315</v>
      </c>
      <c r="B1286" s="64" t="n">
        <f aca="false">VLOOKUP(A1286,SampleData!A$1:E$220,4,FALSE())</f>
        <v>55.738084</v>
      </c>
      <c r="C1286" s="64" t="n">
        <f aca="false">VLOOKUP(A1286,SampleData!A$1:E$220,5,FALSE())</f>
        <v>12.381062</v>
      </c>
      <c r="D1286" s="66" t="s">
        <v>3530</v>
      </c>
      <c r="E1286" s="64" t="s">
        <v>3531</v>
      </c>
      <c r="F1286" s="0" t="s">
        <v>700</v>
      </c>
      <c r="G1286" s="0" t="s">
        <v>735</v>
      </c>
      <c r="H1286" s="0" t="s">
        <v>3533</v>
      </c>
      <c r="I1286" s="0" t="s">
        <v>3516</v>
      </c>
      <c r="J1286" s="0" t="str">
        <f aca="false">IF(H1286="Present",H1286&amp;"_"&amp;I1286,H1286)</f>
        <v>Present_Ct&gt;41</v>
      </c>
    </row>
    <row r="1287" customFormat="false" ht="14.25" hidden="false" customHeight="false" outlineLevel="0" collapsed="false">
      <c r="A1287" s="0" t="s">
        <v>315</v>
      </c>
      <c r="B1287" s="64" t="n">
        <f aca="false">VLOOKUP(A1287,SampleData!A$1:E$220,4,FALSE())</f>
        <v>55.738084</v>
      </c>
      <c r="C1287" s="64" t="n">
        <f aca="false">VLOOKUP(A1287,SampleData!A$1:E$220,5,FALSE())</f>
        <v>12.381062</v>
      </c>
      <c r="D1287" s="66" t="s">
        <v>3532</v>
      </c>
      <c r="E1287" s="64" t="s">
        <v>353</v>
      </c>
      <c r="F1287" s="0" t="s">
        <v>696</v>
      </c>
      <c r="G1287" s="0" t="s">
        <v>3514</v>
      </c>
      <c r="H1287" s="0" t="s">
        <v>3515</v>
      </c>
      <c r="I1287" s="0" t="s">
        <v>3516</v>
      </c>
      <c r="J1287" s="0" t="str">
        <f aca="false">IF(H1287="Present",H1287&amp;"_"&amp;I1287,H1287)</f>
        <v>Absent</v>
      </c>
    </row>
    <row r="1288" customFormat="false" ht="14.25" hidden="false" customHeight="false" outlineLevel="0" collapsed="false">
      <c r="A1288" s="0" t="s">
        <v>315</v>
      </c>
      <c r="B1288" s="64" t="n">
        <f aca="false">VLOOKUP(A1288,SampleData!A$1:E$220,4,FALSE())</f>
        <v>55.738084</v>
      </c>
      <c r="C1288" s="64" t="n">
        <f aca="false">VLOOKUP(A1288,SampleData!A$1:E$220,5,FALSE())</f>
        <v>12.381062</v>
      </c>
      <c r="D1288" s="66" t="s">
        <v>3532</v>
      </c>
      <c r="E1288" s="64" t="s">
        <v>353</v>
      </c>
      <c r="F1288" s="0" t="s">
        <v>696</v>
      </c>
      <c r="G1288" s="0" t="s">
        <v>735</v>
      </c>
      <c r="H1288" s="0" t="s">
        <v>3515</v>
      </c>
      <c r="I1288" s="0" t="s">
        <v>3516</v>
      </c>
      <c r="J1288" s="0" t="str">
        <f aca="false">IF(H1288="Present",H1288&amp;"_"&amp;I1288,H1288)</f>
        <v>Absent</v>
      </c>
    </row>
    <row r="1289" customFormat="false" ht="14.25" hidden="false" customHeight="false" outlineLevel="0" collapsed="false">
      <c r="A1289" s="0" t="s">
        <v>315</v>
      </c>
      <c r="B1289" s="64" t="n">
        <f aca="false">VLOOKUP(A1289,SampleData!A$1:E$220,4,FALSE())</f>
        <v>55.738084</v>
      </c>
      <c r="C1289" s="64" t="n">
        <f aca="false">VLOOKUP(A1289,SampleData!A$1:E$220,5,FALSE())</f>
        <v>12.381062</v>
      </c>
      <c r="D1289" s="66" t="s">
        <v>3534</v>
      </c>
      <c r="E1289" s="64" t="s">
        <v>62</v>
      </c>
      <c r="F1289" s="0" t="s">
        <v>702</v>
      </c>
      <c r="G1289" s="0" t="s">
        <v>735</v>
      </c>
      <c r="H1289" s="0" t="s">
        <v>3533</v>
      </c>
      <c r="I1289" s="0" t="s">
        <v>3516</v>
      </c>
      <c r="J1289" s="0" t="str">
        <f aca="false">IF(H1289="Present",H1289&amp;"_"&amp;I1289,H1289)</f>
        <v>Present_Ct&gt;41</v>
      </c>
    </row>
    <row r="1290" customFormat="false" ht="14.25" hidden="false" customHeight="false" outlineLevel="0" collapsed="false">
      <c r="A1290" s="0" t="s">
        <v>315</v>
      </c>
      <c r="B1290" s="64" t="n">
        <f aca="false">VLOOKUP(A1290,SampleData!A$1:E$220,4,FALSE())</f>
        <v>55.738084</v>
      </c>
      <c r="C1290" s="64" t="n">
        <f aca="false">VLOOKUP(A1290,SampleData!A$1:E$220,5,FALSE())</f>
        <v>12.381062</v>
      </c>
      <c r="D1290" s="66" t="s">
        <v>3534</v>
      </c>
      <c r="E1290" s="64" t="s">
        <v>62</v>
      </c>
      <c r="F1290" s="0" t="s">
        <v>702</v>
      </c>
      <c r="G1290" s="0" t="s">
        <v>735</v>
      </c>
      <c r="H1290" s="0" t="s">
        <v>3515</v>
      </c>
      <c r="I1290" s="0" t="s">
        <v>3516</v>
      </c>
      <c r="J1290" s="0" t="str">
        <f aca="false">IF(H1290="Present",H1290&amp;"_"&amp;I1290,H1290)</f>
        <v>Absent</v>
      </c>
    </row>
    <row r="1291" customFormat="false" ht="14.25" hidden="false" customHeight="false" outlineLevel="0" collapsed="false">
      <c r="A1291" s="0" t="s">
        <v>315</v>
      </c>
      <c r="B1291" s="64" t="n">
        <f aca="false">VLOOKUP(A1291,SampleData!A$1:E$220,4,FALSE())</f>
        <v>55.738084</v>
      </c>
      <c r="C1291" s="64" t="n">
        <f aca="false">VLOOKUP(A1291,SampleData!A$1:E$220,5,FALSE())</f>
        <v>12.381062</v>
      </c>
      <c r="D1291" s="66" t="s">
        <v>3536</v>
      </c>
      <c r="E1291" s="0" t="s">
        <v>705</v>
      </c>
      <c r="F1291" s="0" t="s">
        <v>705</v>
      </c>
      <c r="G1291" s="0" t="s">
        <v>3514</v>
      </c>
      <c r="H1291" s="0" t="s">
        <v>3515</v>
      </c>
      <c r="I1291" s="0" t="s">
        <v>3516</v>
      </c>
      <c r="J1291" s="0" t="str">
        <f aca="false">IF(H1291="Present",H1291&amp;"_"&amp;I1291,H1291)</f>
        <v>Absent</v>
      </c>
    </row>
    <row r="1292" customFormat="false" ht="14.25" hidden="false" customHeight="false" outlineLevel="0" collapsed="false">
      <c r="A1292" s="0" t="s">
        <v>315</v>
      </c>
      <c r="B1292" s="64" t="n">
        <f aca="false">VLOOKUP(A1292,SampleData!A$1:E$220,4,FALSE())</f>
        <v>55.738084</v>
      </c>
      <c r="C1292" s="64" t="n">
        <f aca="false">VLOOKUP(A1292,SampleData!A$1:E$220,5,FALSE())</f>
        <v>12.381062</v>
      </c>
      <c r="D1292" s="66" t="s">
        <v>3536</v>
      </c>
      <c r="E1292" s="0" t="s">
        <v>705</v>
      </c>
      <c r="F1292" s="0" t="s">
        <v>705</v>
      </c>
      <c r="G1292" s="0" t="s">
        <v>3514</v>
      </c>
      <c r="H1292" s="0" t="s">
        <v>3515</v>
      </c>
      <c r="I1292" s="0" t="s">
        <v>3516</v>
      </c>
      <c r="J1292" s="0" t="str">
        <f aca="false">IF(H1292="Present",H1292&amp;"_"&amp;I1292,H1292)</f>
        <v>Absent</v>
      </c>
    </row>
    <row r="1293" customFormat="false" ht="14.25" hidden="false" customHeight="false" outlineLevel="0" collapsed="false">
      <c r="A1293" s="0" t="s">
        <v>315</v>
      </c>
      <c r="B1293" s="64" t="n">
        <f aca="false">VLOOKUP(A1293,SampleData!A$1:E$220,4,FALSE())</f>
        <v>55.738084</v>
      </c>
      <c r="C1293" s="64" t="n">
        <f aca="false">VLOOKUP(A1293,SampleData!A$1:E$220,5,FALSE())</f>
        <v>12.381062</v>
      </c>
      <c r="D1293" s="66" t="s">
        <v>3537</v>
      </c>
      <c r="E1293" s="0" t="s">
        <v>698</v>
      </c>
      <c r="F1293" s="0" t="s">
        <v>698</v>
      </c>
      <c r="G1293" s="0" t="s">
        <v>3514</v>
      </c>
      <c r="H1293" s="0" t="s">
        <v>3515</v>
      </c>
      <c r="I1293" s="0" t="s">
        <v>3516</v>
      </c>
      <c r="J1293" s="0" t="str">
        <f aca="false">IF(H1293="Present",H1293&amp;"_"&amp;I1293,H1293)</f>
        <v>Absent</v>
      </c>
    </row>
    <row r="1294" customFormat="false" ht="14.25" hidden="false" customHeight="false" outlineLevel="0" collapsed="false">
      <c r="A1294" s="0" t="s">
        <v>315</v>
      </c>
      <c r="B1294" s="64" t="n">
        <f aca="false">VLOOKUP(A1294,SampleData!A$1:E$220,4,FALSE())</f>
        <v>55.738084</v>
      </c>
      <c r="C1294" s="64" t="n">
        <f aca="false">VLOOKUP(A1294,SampleData!A$1:E$220,5,FALSE())</f>
        <v>12.381062</v>
      </c>
      <c r="D1294" s="66" t="s">
        <v>3538</v>
      </c>
      <c r="E1294" s="64" t="s">
        <v>3539</v>
      </c>
      <c r="F1294" s="0" t="s">
        <v>706</v>
      </c>
      <c r="G1294" s="0" t="s">
        <v>3514</v>
      </c>
      <c r="H1294" s="0" t="s">
        <v>3533</v>
      </c>
      <c r="I1294" s="0" t="s">
        <v>3516</v>
      </c>
      <c r="J1294" s="0" t="str">
        <f aca="false">IF(H1294="Present",H1294&amp;"_"&amp;I1294,H1294)</f>
        <v>Present_Ct&gt;41</v>
      </c>
    </row>
    <row r="1295" customFormat="false" ht="14.25" hidden="false" customHeight="false" outlineLevel="0" collapsed="false">
      <c r="A1295" s="0" t="s">
        <v>315</v>
      </c>
      <c r="B1295" s="64" t="n">
        <f aca="false">VLOOKUP(A1295,SampleData!A$1:E$220,4,FALSE())</f>
        <v>55.738084</v>
      </c>
      <c r="C1295" s="64" t="n">
        <f aca="false">VLOOKUP(A1295,SampleData!A$1:E$220,5,FALSE())</f>
        <v>12.381062</v>
      </c>
      <c r="D1295" s="66" t="s">
        <v>3537</v>
      </c>
      <c r="E1295" s="0" t="s">
        <v>698</v>
      </c>
      <c r="F1295" s="0" t="s">
        <v>698</v>
      </c>
      <c r="G1295" s="0" t="s">
        <v>735</v>
      </c>
      <c r="H1295" s="0" t="s">
        <v>3533</v>
      </c>
      <c r="I1295" s="0" t="s">
        <v>3535</v>
      </c>
      <c r="J1295" s="0" t="str">
        <f aca="false">IF(H1295="Present",H1295&amp;"_"&amp;I1295,H1295)</f>
        <v>Present_Ct&lt;41</v>
      </c>
    </row>
    <row r="1296" customFormat="false" ht="14.25" hidden="false" customHeight="false" outlineLevel="0" collapsed="false">
      <c r="A1296" s="0" t="s">
        <v>321</v>
      </c>
      <c r="B1296" s="64" t="n">
        <f aca="false">VLOOKUP(A1296,SampleData!A$1:E$220,4,FALSE())</f>
        <v>57.45</v>
      </c>
      <c r="C1296" s="64" t="n">
        <f aca="false">VLOOKUP(A1296,SampleData!A$1:E$220,5,FALSE())</f>
        <v>9.98638</v>
      </c>
      <c r="D1296" s="66" t="s">
        <v>3512</v>
      </c>
      <c r="E1296" s="64" t="s">
        <v>3513</v>
      </c>
      <c r="F1296" s="0" t="s">
        <v>703</v>
      </c>
      <c r="G1296" s="0" t="s">
        <v>735</v>
      </c>
      <c r="H1296" s="0" t="s">
        <v>3515</v>
      </c>
      <c r="I1296" s="0" t="s">
        <v>3516</v>
      </c>
      <c r="J1296" s="0" t="str">
        <f aca="false">IF(H1296="Present",H1296&amp;"_"&amp;I1296,H1296)</f>
        <v>Absent</v>
      </c>
    </row>
    <row r="1297" customFormat="false" ht="14.25" hidden="false" customHeight="false" outlineLevel="0" collapsed="false">
      <c r="A1297" s="0" t="s">
        <v>321</v>
      </c>
      <c r="B1297" s="64" t="n">
        <f aca="false">VLOOKUP(A1297,SampleData!A$1:E$220,4,FALSE())</f>
        <v>57.45</v>
      </c>
      <c r="C1297" s="64" t="n">
        <f aca="false">VLOOKUP(A1297,SampleData!A$1:E$220,5,FALSE())</f>
        <v>9.98638</v>
      </c>
      <c r="D1297" s="66" t="s">
        <v>3517</v>
      </c>
      <c r="E1297" s="64" t="s">
        <v>636</v>
      </c>
      <c r="F1297" s="0" t="s">
        <v>709</v>
      </c>
      <c r="G1297" s="0" t="s">
        <v>735</v>
      </c>
      <c r="H1297" s="0" t="s">
        <v>3515</v>
      </c>
      <c r="I1297" s="0" t="s">
        <v>3516</v>
      </c>
      <c r="J1297" s="0" t="str">
        <f aca="false">IF(H1297="Present",H1297&amp;"_"&amp;I1297,H1297)</f>
        <v>Absent</v>
      </c>
    </row>
    <row r="1298" customFormat="false" ht="14.25" hidden="false" customHeight="false" outlineLevel="0" collapsed="false">
      <c r="A1298" s="0" t="s">
        <v>321</v>
      </c>
      <c r="B1298" s="64" t="n">
        <f aca="false">VLOOKUP(A1298,SampleData!A$1:E$220,4,FALSE())</f>
        <v>57.45</v>
      </c>
      <c r="C1298" s="64" t="n">
        <f aca="false">VLOOKUP(A1298,SampleData!A$1:E$220,5,FALSE())</f>
        <v>9.98638</v>
      </c>
      <c r="D1298" s="66" t="s">
        <v>3518</v>
      </c>
      <c r="E1298" s="0" t="s">
        <v>710</v>
      </c>
      <c r="F1298" s="0" t="s">
        <v>710</v>
      </c>
      <c r="G1298" s="0" t="s">
        <v>735</v>
      </c>
      <c r="H1298" s="0" t="s">
        <v>3515</v>
      </c>
      <c r="I1298" s="0" t="s">
        <v>3516</v>
      </c>
      <c r="J1298" s="0" t="str">
        <f aca="false">IF(H1298="Present",H1298&amp;"_"&amp;I1298,H1298)</f>
        <v>Absent</v>
      </c>
    </row>
    <row r="1299" customFormat="false" ht="14.25" hidden="false" customHeight="false" outlineLevel="0" collapsed="false">
      <c r="A1299" s="0" t="s">
        <v>321</v>
      </c>
      <c r="B1299" s="64" t="n">
        <f aca="false">VLOOKUP(A1299,SampleData!A$1:E$220,4,FALSE())</f>
        <v>57.45</v>
      </c>
      <c r="C1299" s="64" t="n">
        <f aca="false">VLOOKUP(A1299,SampleData!A$1:E$220,5,FALSE())</f>
        <v>9.98638</v>
      </c>
      <c r="D1299" s="66" t="s">
        <v>3519</v>
      </c>
      <c r="E1299" s="64" t="s">
        <v>3520</v>
      </c>
      <c r="F1299" s="0" t="s">
        <v>697</v>
      </c>
      <c r="G1299" s="0" t="s">
        <v>735</v>
      </c>
      <c r="H1299" s="0" t="s">
        <v>3515</v>
      </c>
      <c r="I1299" s="0" t="s">
        <v>3516</v>
      </c>
      <c r="J1299" s="0" t="str">
        <f aca="false">IF(H1299="Present",H1299&amp;"_"&amp;I1299,H1299)</f>
        <v>Absent</v>
      </c>
    </row>
    <row r="1300" customFormat="false" ht="14.25" hidden="false" customHeight="false" outlineLevel="0" collapsed="false">
      <c r="A1300" s="0" t="s">
        <v>321</v>
      </c>
      <c r="B1300" s="64" t="n">
        <f aca="false">VLOOKUP(A1300,SampleData!A$1:E$220,4,FALSE())</f>
        <v>57.45</v>
      </c>
      <c r="C1300" s="64" t="n">
        <f aca="false">VLOOKUP(A1300,SampleData!A$1:E$220,5,FALSE())</f>
        <v>9.98638</v>
      </c>
      <c r="D1300" s="66" t="s">
        <v>3521</v>
      </c>
      <c r="E1300" s="64" t="s">
        <v>208</v>
      </c>
      <c r="F1300" s="0" t="s">
        <v>704</v>
      </c>
      <c r="G1300" s="0" t="s">
        <v>735</v>
      </c>
      <c r="H1300" s="0" t="s">
        <v>3515</v>
      </c>
      <c r="I1300" s="0" t="s">
        <v>3516</v>
      </c>
      <c r="J1300" s="0" t="str">
        <f aca="false">IF(H1300="Present",H1300&amp;"_"&amp;I1300,H1300)</f>
        <v>Absent</v>
      </c>
    </row>
    <row r="1301" customFormat="false" ht="14.25" hidden="false" customHeight="false" outlineLevel="0" collapsed="false">
      <c r="A1301" s="0" t="s">
        <v>321</v>
      </c>
      <c r="B1301" s="64" t="n">
        <f aca="false">VLOOKUP(A1301,SampleData!A$1:E$220,4,FALSE())</f>
        <v>57.45</v>
      </c>
      <c r="C1301" s="64" t="n">
        <f aca="false">VLOOKUP(A1301,SampleData!A$1:E$220,5,FALSE())</f>
        <v>9.98638</v>
      </c>
      <c r="D1301" s="66" t="s">
        <v>3522</v>
      </c>
      <c r="E1301" s="64" t="s">
        <v>3523</v>
      </c>
      <c r="F1301" s="0" t="s">
        <v>708</v>
      </c>
      <c r="G1301" s="0" t="s">
        <v>735</v>
      </c>
      <c r="H1301" s="0" t="s">
        <v>3515</v>
      </c>
      <c r="I1301" s="0" t="s">
        <v>3516</v>
      </c>
      <c r="J1301" s="0" t="str">
        <f aca="false">IF(H1301="Present",H1301&amp;"_"&amp;I1301,H1301)</f>
        <v>Absent</v>
      </c>
    </row>
    <row r="1302" customFormat="false" ht="14.25" hidden="false" customHeight="false" outlineLevel="0" collapsed="false">
      <c r="A1302" s="0" t="s">
        <v>321</v>
      </c>
      <c r="B1302" s="64" t="n">
        <f aca="false">VLOOKUP(A1302,SampleData!A$1:E$220,4,FALSE())</f>
        <v>57.45</v>
      </c>
      <c r="C1302" s="64" t="n">
        <f aca="false">VLOOKUP(A1302,SampleData!A$1:E$220,5,FALSE())</f>
        <v>9.98638</v>
      </c>
      <c r="D1302" s="66" t="s">
        <v>3522</v>
      </c>
      <c r="E1302" s="64" t="s">
        <v>3523</v>
      </c>
      <c r="F1302" s="0" t="s">
        <v>708</v>
      </c>
      <c r="G1302" s="0" t="s">
        <v>735</v>
      </c>
      <c r="H1302" s="0" t="s">
        <v>3515</v>
      </c>
      <c r="I1302" s="0" t="s">
        <v>3516</v>
      </c>
      <c r="J1302" s="0" t="str">
        <f aca="false">IF(H1302="Present",H1302&amp;"_"&amp;I1302,H1302)</f>
        <v>Absent</v>
      </c>
    </row>
    <row r="1303" customFormat="false" ht="14.25" hidden="false" customHeight="false" outlineLevel="0" collapsed="false">
      <c r="A1303" s="0" t="s">
        <v>321</v>
      </c>
      <c r="B1303" s="64" t="n">
        <f aca="false">VLOOKUP(A1303,SampleData!A$1:E$220,4,FALSE())</f>
        <v>57.45</v>
      </c>
      <c r="C1303" s="64" t="n">
        <f aca="false">VLOOKUP(A1303,SampleData!A$1:E$220,5,FALSE())</f>
        <v>9.98638</v>
      </c>
      <c r="D1303" s="66" t="s">
        <v>3524</v>
      </c>
      <c r="E1303" s="64" t="s">
        <v>3525</v>
      </c>
      <c r="F1303" s="0" t="s">
        <v>699</v>
      </c>
      <c r="G1303" s="0" t="s">
        <v>3514</v>
      </c>
      <c r="H1303" s="0" t="s">
        <v>3515</v>
      </c>
      <c r="I1303" s="0" t="s">
        <v>3516</v>
      </c>
      <c r="J1303" s="0" t="str">
        <f aca="false">IF(H1303="Present",H1303&amp;"_"&amp;I1303,H1303)</f>
        <v>Absent</v>
      </c>
    </row>
    <row r="1304" customFormat="false" ht="14.25" hidden="false" customHeight="false" outlineLevel="0" collapsed="false">
      <c r="A1304" s="0" t="s">
        <v>321</v>
      </c>
      <c r="B1304" s="64" t="n">
        <f aca="false">VLOOKUP(A1304,SampleData!A$1:E$220,4,FALSE())</f>
        <v>57.45</v>
      </c>
      <c r="C1304" s="64" t="n">
        <f aca="false">VLOOKUP(A1304,SampleData!A$1:E$220,5,FALSE())</f>
        <v>9.98638</v>
      </c>
      <c r="D1304" s="66" t="s">
        <v>229</v>
      </c>
      <c r="E1304" s="0" t="s">
        <v>199</v>
      </c>
      <c r="F1304" s="0" t="s">
        <v>199</v>
      </c>
      <c r="G1304" s="0" t="s">
        <v>3514</v>
      </c>
      <c r="H1304" s="0" t="s">
        <v>3533</v>
      </c>
      <c r="I1304" s="0" t="s">
        <v>3535</v>
      </c>
      <c r="J1304" s="0" t="str">
        <f aca="false">IF(H1304="Present",H1304&amp;"_"&amp;I1304,H1304)</f>
        <v>Present_Ct&lt;41</v>
      </c>
    </row>
    <row r="1305" customFormat="false" ht="14.25" hidden="false" customHeight="false" outlineLevel="0" collapsed="false">
      <c r="A1305" s="0" t="s">
        <v>321</v>
      </c>
      <c r="B1305" s="64" t="n">
        <f aca="false">VLOOKUP(A1305,SampleData!A$1:E$220,4,FALSE())</f>
        <v>57.45</v>
      </c>
      <c r="C1305" s="64" t="n">
        <f aca="false">VLOOKUP(A1305,SampleData!A$1:E$220,5,FALSE())</f>
        <v>9.98638</v>
      </c>
      <c r="D1305" s="66" t="s">
        <v>229</v>
      </c>
      <c r="E1305" s="0" t="s">
        <v>199</v>
      </c>
      <c r="F1305" s="0" t="s">
        <v>199</v>
      </c>
      <c r="G1305" s="0" t="s">
        <v>3514</v>
      </c>
      <c r="H1305" s="0" t="s">
        <v>3533</v>
      </c>
      <c r="I1305" s="0" t="s">
        <v>3535</v>
      </c>
      <c r="J1305" s="0" t="str">
        <f aca="false">IF(H1305="Present",H1305&amp;"_"&amp;I1305,H1305)</f>
        <v>Present_Ct&lt;41</v>
      </c>
    </row>
    <row r="1306" customFormat="false" ht="14.25" hidden="false" customHeight="false" outlineLevel="0" collapsed="false">
      <c r="A1306" s="0" t="s">
        <v>321</v>
      </c>
      <c r="B1306" s="64" t="n">
        <f aca="false">VLOOKUP(A1306,SampleData!A$1:E$220,4,FALSE())</f>
        <v>57.45</v>
      </c>
      <c r="C1306" s="64" t="n">
        <f aca="false">VLOOKUP(A1306,SampleData!A$1:E$220,5,FALSE())</f>
        <v>9.98638</v>
      </c>
      <c r="D1306" s="66" t="s">
        <v>3526</v>
      </c>
      <c r="E1306" s="0" t="s">
        <v>385</v>
      </c>
      <c r="F1306" s="0" t="s">
        <v>385</v>
      </c>
      <c r="G1306" s="0" t="s">
        <v>735</v>
      </c>
      <c r="H1306" s="0" t="s">
        <v>3515</v>
      </c>
      <c r="I1306" s="0" t="s">
        <v>3516</v>
      </c>
      <c r="J1306" s="0" t="str">
        <f aca="false">IF(H1306="Present",H1306&amp;"_"&amp;I1306,H1306)</f>
        <v>Absent</v>
      </c>
    </row>
    <row r="1307" customFormat="false" ht="14.25" hidden="false" customHeight="false" outlineLevel="0" collapsed="false">
      <c r="A1307" s="0" t="s">
        <v>321</v>
      </c>
      <c r="B1307" s="64" t="n">
        <f aca="false">VLOOKUP(A1307,SampleData!A$1:E$220,4,FALSE())</f>
        <v>57.45</v>
      </c>
      <c r="C1307" s="64" t="n">
        <f aca="false">VLOOKUP(A1307,SampleData!A$1:E$220,5,FALSE())</f>
        <v>9.98638</v>
      </c>
      <c r="D1307" s="66" t="s">
        <v>3527</v>
      </c>
      <c r="E1307" s="64" t="s">
        <v>74</v>
      </c>
      <c r="F1307" s="0" t="s">
        <v>701</v>
      </c>
      <c r="G1307" s="0" t="s">
        <v>3514</v>
      </c>
      <c r="H1307" s="0" t="s">
        <v>3515</v>
      </c>
      <c r="I1307" s="0" t="s">
        <v>3516</v>
      </c>
      <c r="J1307" s="0" t="str">
        <f aca="false">IF(H1307="Present",H1307&amp;"_"&amp;I1307,H1307)</f>
        <v>Absent</v>
      </c>
    </row>
    <row r="1308" customFormat="false" ht="14.25" hidden="false" customHeight="false" outlineLevel="0" collapsed="false">
      <c r="A1308" s="0" t="s">
        <v>321</v>
      </c>
      <c r="B1308" s="64" t="n">
        <f aca="false">VLOOKUP(A1308,SampleData!A$1:E$220,4,FALSE())</f>
        <v>57.45</v>
      </c>
      <c r="C1308" s="64" t="n">
        <f aca="false">VLOOKUP(A1308,SampleData!A$1:E$220,5,FALSE())</f>
        <v>9.98638</v>
      </c>
      <c r="D1308" s="66" t="s">
        <v>3528</v>
      </c>
      <c r="E1308" s="64" t="s">
        <v>177</v>
      </c>
      <c r="F1308" s="0" t="s">
        <v>3529</v>
      </c>
      <c r="G1308" s="0" t="s">
        <v>3514</v>
      </c>
      <c r="H1308" s="0" t="s">
        <v>3515</v>
      </c>
      <c r="I1308" s="0" t="s">
        <v>3516</v>
      </c>
      <c r="J1308" s="0" t="str">
        <f aca="false">IF(H1308="Present",H1308&amp;"_"&amp;I1308,H1308)</f>
        <v>Absent</v>
      </c>
    </row>
    <row r="1309" customFormat="false" ht="14.25" hidden="false" customHeight="false" outlineLevel="0" collapsed="false">
      <c r="A1309" s="0" t="s">
        <v>321</v>
      </c>
      <c r="B1309" s="64" t="n">
        <f aca="false">VLOOKUP(A1309,SampleData!A$1:E$220,4,FALSE())</f>
        <v>57.45</v>
      </c>
      <c r="C1309" s="64" t="n">
        <f aca="false">VLOOKUP(A1309,SampleData!A$1:E$220,5,FALSE())</f>
        <v>9.98638</v>
      </c>
      <c r="D1309" s="66" t="s">
        <v>3528</v>
      </c>
      <c r="E1309" s="64" t="s">
        <v>177</v>
      </c>
      <c r="F1309" s="0" t="s">
        <v>3529</v>
      </c>
      <c r="G1309" s="0" t="s">
        <v>3514</v>
      </c>
      <c r="H1309" s="0" t="s">
        <v>3515</v>
      </c>
      <c r="I1309" s="0" t="s">
        <v>3516</v>
      </c>
      <c r="J1309" s="0" t="str">
        <f aca="false">IF(H1309="Present",H1309&amp;"_"&amp;I1309,H1309)</f>
        <v>Absent</v>
      </c>
    </row>
    <row r="1310" customFormat="false" ht="14.25" hidden="false" customHeight="false" outlineLevel="0" collapsed="false">
      <c r="A1310" s="0" t="s">
        <v>321</v>
      </c>
      <c r="B1310" s="64" t="n">
        <f aca="false">VLOOKUP(A1310,SampleData!A$1:E$220,4,FALSE())</f>
        <v>57.45</v>
      </c>
      <c r="C1310" s="64" t="n">
        <f aca="false">VLOOKUP(A1310,SampleData!A$1:E$220,5,FALSE())</f>
        <v>9.98638</v>
      </c>
      <c r="D1310" s="66" t="s">
        <v>3530</v>
      </c>
      <c r="E1310" s="64" t="s">
        <v>3531</v>
      </c>
      <c r="F1310" s="0" t="s">
        <v>700</v>
      </c>
      <c r="G1310" s="0" t="s">
        <v>3514</v>
      </c>
      <c r="H1310" s="0" t="s">
        <v>3515</v>
      </c>
      <c r="I1310" s="0" t="s">
        <v>3516</v>
      </c>
      <c r="J1310" s="0" t="str">
        <f aca="false">IF(H1310="Present",H1310&amp;"_"&amp;I1310,H1310)</f>
        <v>Absent</v>
      </c>
    </row>
    <row r="1311" customFormat="false" ht="14.25" hidden="false" customHeight="false" outlineLevel="0" collapsed="false">
      <c r="A1311" s="0" t="s">
        <v>321</v>
      </c>
      <c r="B1311" s="64" t="n">
        <f aca="false">VLOOKUP(A1311,SampleData!A$1:E$220,4,FALSE())</f>
        <v>57.45</v>
      </c>
      <c r="C1311" s="64" t="n">
        <f aca="false">VLOOKUP(A1311,SampleData!A$1:E$220,5,FALSE())</f>
        <v>9.98638</v>
      </c>
      <c r="D1311" s="66" t="s">
        <v>3532</v>
      </c>
      <c r="E1311" s="64" t="s">
        <v>353</v>
      </c>
      <c r="F1311" s="0" t="s">
        <v>696</v>
      </c>
      <c r="G1311" s="0" t="s">
        <v>3514</v>
      </c>
      <c r="H1311" s="0" t="s">
        <v>3515</v>
      </c>
      <c r="I1311" s="0" t="s">
        <v>3516</v>
      </c>
      <c r="J1311" s="0" t="str">
        <f aca="false">IF(H1311="Present",H1311&amp;"_"&amp;I1311,H1311)</f>
        <v>Absent</v>
      </c>
    </row>
    <row r="1312" customFormat="false" ht="14.25" hidden="false" customHeight="false" outlineLevel="0" collapsed="false">
      <c r="A1312" s="0" t="s">
        <v>321</v>
      </c>
      <c r="B1312" s="64" t="n">
        <f aca="false">VLOOKUP(A1312,SampleData!A$1:E$220,4,FALSE())</f>
        <v>57.45</v>
      </c>
      <c r="C1312" s="64" t="n">
        <f aca="false">VLOOKUP(A1312,SampleData!A$1:E$220,5,FALSE())</f>
        <v>9.98638</v>
      </c>
      <c r="D1312" s="66" t="s">
        <v>3532</v>
      </c>
      <c r="E1312" s="64" t="s">
        <v>353</v>
      </c>
      <c r="F1312" s="0" t="s">
        <v>696</v>
      </c>
      <c r="G1312" s="0" t="s">
        <v>3514</v>
      </c>
      <c r="H1312" s="0" t="s">
        <v>3515</v>
      </c>
      <c r="I1312" s="0" t="s">
        <v>3516</v>
      </c>
      <c r="J1312" s="0" t="str">
        <f aca="false">IF(H1312="Present",H1312&amp;"_"&amp;I1312,H1312)</f>
        <v>Absent</v>
      </c>
    </row>
    <row r="1313" customFormat="false" ht="14.25" hidden="false" customHeight="false" outlineLevel="0" collapsed="false">
      <c r="A1313" s="0" t="s">
        <v>321</v>
      </c>
      <c r="B1313" s="64" t="n">
        <f aca="false">VLOOKUP(A1313,SampleData!A$1:E$220,4,FALSE())</f>
        <v>57.45</v>
      </c>
      <c r="C1313" s="64" t="n">
        <f aca="false">VLOOKUP(A1313,SampleData!A$1:E$220,5,FALSE())</f>
        <v>9.98638</v>
      </c>
      <c r="D1313" s="66" t="s">
        <v>3534</v>
      </c>
      <c r="E1313" s="64" t="s">
        <v>62</v>
      </c>
      <c r="F1313" s="0" t="s">
        <v>702</v>
      </c>
      <c r="G1313" s="0" t="s">
        <v>3514</v>
      </c>
      <c r="H1313" s="0" t="s">
        <v>3533</v>
      </c>
      <c r="I1313" s="0" t="s">
        <v>3535</v>
      </c>
      <c r="J1313" s="0" t="str">
        <f aca="false">IF(H1313="Present",H1313&amp;"_"&amp;I1313,H1313)</f>
        <v>Present_Ct&lt;41</v>
      </c>
    </row>
    <row r="1314" customFormat="false" ht="14.25" hidden="false" customHeight="false" outlineLevel="0" collapsed="false">
      <c r="A1314" s="0" t="s">
        <v>321</v>
      </c>
      <c r="B1314" s="64" t="n">
        <f aca="false">VLOOKUP(A1314,SampleData!A$1:E$220,4,FALSE())</f>
        <v>57.45</v>
      </c>
      <c r="C1314" s="64" t="n">
        <f aca="false">VLOOKUP(A1314,SampleData!A$1:E$220,5,FALSE())</f>
        <v>9.98638</v>
      </c>
      <c r="D1314" s="66" t="s">
        <v>3534</v>
      </c>
      <c r="E1314" s="64" t="s">
        <v>62</v>
      </c>
      <c r="F1314" s="0" t="s">
        <v>702</v>
      </c>
      <c r="G1314" s="0" t="s">
        <v>735</v>
      </c>
      <c r="H1314" s="0" t="s">
        <v>3533</v>
      </c>
      <c r="I1314" s="0" t="s">
        <v>3535</v>
      </c>
      <c r="J1314" s="0" t="str">
        <f aca="false">IF(H1314="Present",H1314&amp;"_"&amp;I1314,H1314)</f>
        <v>Present_Ct&lt;41</v>
      </c>
    </row>
    <row r="1315" customFormat="false" ht="14.25" hidden="false" customHeight="false" outlineLevel="0" collapsed="false">
      <c r="A1315" s="0" t="s">
        <v>321</v>
      </c>
      <c r="B1315" s="64" t="n">
        <f aca="false">VLOOKUP(A1315,SampleData!A$1:E$220,4,FALSE())</f>
        <v>57.45</v>
      </c>
      <c r="C1315" s="64" t="n">
        <f aca="false">VLOOKUP(A1315,SampleData!A$1:E$220,5,FALSE())</f>
        <v>9.98638</v>
      </c>
      <c r="D1315" s="66" t="s">
        <v>3536</v>
      </c>
      <c r="E1315" s="0" t="s">
        <v>705</v>
      </c>
      <c r="F1315" s="0" t="s">
        <v>705</v>
      </c>
      <c r="G1315" s="0" t="s">
        <v>3514</v>
      </c>
      <c r="H1315" s="0" t="s">
        <v>3515</v>
      </c>
      <c r="I1315" s="0" t="s">
        <v>3516</v>
      </c>
      <c r="J1315" s="0" t="str">
        <f aca="false">IF(H1315="Present",H1315&amp;"_"&amp;I1315,H1315)</f>
        <v>Absent</v>
      </c>
    </row>
    <row r="1316" customFormat="false" ht="14.25" hidden="false" customHeight="false" outlineLevel="0" collapsed="false">
      <c r="A1316" s="0" t="s">
        <v>321</v>
      </c>
      <c r="B1316" s="64" t="n">
        <f aca="false">VLOOKUP(A1316,SampleData!A$1:E$220,4,FALSE())</f>
        <v>57.45</v>
      </c>
      <c r="C1316" s="64" t="n">
        <f aca="false">VLOOKUP(A1316,SampleData!A$1:E$220,5,FALSE())</f>
        <v>9.98638</v>
      </c>
      <c r="D1316" s="66" t="s">
        <v>3536</v>
      </c>
      <c r="E1316" s="0" t="s">
        <v>705</v>
      </c>
      <c r="F1316" s="0" t="s">
        <v>705</v>
      </c>
      <c r="G1316" s="0" t="s">
        <v>3514</v>
      </c>
      <c r="H1316" s="0" t="s">
        <v>3515</v>
      </c>
      <c r="I1316" s="0" t="s">
        <v>3516</v>
      </c>
      <c r="J1316" s="0" t="str">
        <f aca="false">IF(H1316="Present",H1316&amp;"_"&amp;I1316,H1316)</f>
        <v>Absent</v>
      </c>
    </row>
    <row r="1317" customFormat="false" ht="14.25" hidden="false" customHeight="false" outlineLevel="0" collapsed="false">
      <c r="A1317" s="0" t="s">
        <v>321</v>
      </c>
      <c r="B1317" s="64" t="n">
        <f aca="false">VLOOKUP(A1317,SampleData!A$1:E$220,4,FALSE())</f>
        <v>57.45</v>
      </c>
      <c r="C1317" s="64" t="n">
        <f aca="false">VLOOKUP(A1317,SampleData!A$1:E$220,5,FALSE())</f>
        <v>9.98638</v>
      </c>
      <c r="D1317" s="66" t="s">
        <v>3537</v>
      </c>
      <c r="E1317" s="0" t="s">
        <v>698</v>
      </c>
      <c r="F1317" s="0" t="s">
        <v>698</v>
      </c>
      <c r="G1317" s="0" t="s">
        <v>735</v>
      </c>
      <c r="H1317" s="0" t="s">
        <v>3533</v>
      </c>
      <c r="I1317" s="0" t="s">
        <v>3535</v>
      </c>
      <c r="J1317" s="0" t="str">
        <f aca="false">IF(H1317="Present",H1317&amp;"_"&amp;I1317,H1317)</f>
        <v>Present_Ct&lt;41</v>
      </c>
    </row>
    <row r="1318" customFormat="false" ht="14.25" hidden="false" customHeight="false" outlineLevel="0" collapsed="false">
      <c r="A1318" s="0" t="s">
        <v>321</v>
      </c>
      <c r="B1318" s="64" t="n">
        <f aca="false">VLOOKUP(A1318,SampleData!A$1:E$220,4,FALSE())</f>
        <v>57.45</v>
      </c>
      <c r="C1318" s="64" t="n">
        <f aca="false">VLOOKUP(A1318,SampleData!A$1:E$220,5,FALSE())</f>
        <v>9.98638</v>
      </c>
      <c r="D1318" s="66" t="s">
        <v>3537</v>
      </c>
      <c r="E1318" s="0" t="s">
        <v>698</v>
      </c>
      <c r="F1318" s="0" t="s">
        <v>698</v>
      </c>
      <c r="G1318" s="0" t="s">
        <v>735</v>
      </c>
      <c r="H1318" s="0" t="s">
        <v>3533</v>
      </c>
      <c r="I1318" s="0" t="s">
        <v>3535</v>
      </c>
      <c r="J1318" s="0" t="str">
        <f aca="false">IF(H1318="Present",H1318&amp;"_"&amp;I1318,H1318)</f>
        <v>Present_Ct&lt;41</v>
      </c>
    </row>
    <row r="1319" customFormat="false" ht="14.25" hidden="false" customHeight="false" outlineLevel="0" collapsed="false">
      <c r="A1319" s="0" t="s">
        <v>321</v>
      </c>
      <c r="B1319" s="64" t="n">
        <f aca="false">VLOOKUP(A1319,SampleData!A$1:E$220,4,FALSE())</f>
        <v>57.45</v>
      </c>
      <c r="C1319" s="64" t="n">
        <f aca="false">VLOOKUP(A1319,SampleData!A$1:E$220,5,FALSE())</f>
        <v>9.98638</v>
      </c>
      <c r="D1319" s="66" t="s">
        <v>3538</v>
      </c>
      <c r="E1319" s="64" t="s">
        <v>3539</v>
      </c>
      <c r="F1319" s="0" t="s">
        <v>706</v>
      </c>
      <c r="G1319" s="0" t="s">
        <v>3514</v>
      </c>
      <c r="H1319" s="0" t="s">
        <v>3515</v>
      </c>
      <c r="I1319" s="0" t="s">
        <v>3516</v>
      </c>
      <c r="J1319" s="0" t="str">
        <f aca="false">IF(H1319="Present",H1319&amp;"_"&amp;I1319,H1319)</f>
        <v>Absent</v>
      </c>
    </row>
    <row r="1320" customFormat="false" ht="14.25" hidden="false" customHeight="false" outlineLevel="0" collapsed="false">
      <c r="A1320" s="0" t="s">
        <v>321</v>
      </c>
      <c r="B1320" s="64" t="n">
        <f aca="false">VLOOKUP(A1320,SampleData!A$1:E$220,4,FALSE())</f>
        <v>57.45</v>
      </c>
      <c r="C1320" s="64" t="n">
        <f aca="false">VLOOKUP(A1320,SampleData!A$1:E$220,5,FALSE())</f>
        <v>9.98638</v>
      </c>
      <c r="D1320" s="66" t="s">
        <v>3512</v>
      </c>
      <c r="E1320" s="64" t="s">
        <v>3513</v>
      </c>
      <c r="F1320" s="0" t="s">
        <v>703</v>
      </c>
      <c r="G1320" s="0" t="s">
        <v>735</v>
      </c>
      <c r="H1320" s="0" t="s">
        <v>3515</v>
      </c>
      <c r="I1320" s="0" t="s">
        <v>3516</v>
      </c>
      <c r="J1320" s="0" t="str">
        <f aca="false">IF(H1320="Present",H1320&amp;"_"&amp;I1320,H1320)</f>
        <v>Absent</v>
      </c>
    </row>
    <row r="1321" customFormat="false" ht="14.25" hidden="false" customHeight="false" outlineLevel="0" collapsed="false">
      <c r="A1321" s="0" t="s">
        <v>321</v>
      </c>
      <c r="B1321" s="64" t="n">
        <f aca="false">VLOOKUP(A1321,SampleData!A$1:E$220,4,FALSE())</f>
        <v>57.45</v>
      </c>
      <c r="C1321" s="64" t="n">
        <f aca="false">VLOOKUP(A1321,SampleData!A$1:E$220,5,FALSE())</f>
        <v>9.98638</v>
      </c>
      <c r="D1321" s="66" t="s">
        <v>3517</v>
      </c>
      <c r="E1321" s="64" t="s">
        <v>636</v>
      </c>
      <c r="F1321" s="0" t="s">
        <v>709</v>
      </c>
      <c r="G1321" s="0" t="s">
        <v>735</v>
      </c>
      <c r="H1321" s="0" t="s">
        <v>3515</v>
      </c>
      <c r="I1321" s="0" t="s">
        <v>3516</v>
      </c>
      <c r="J1321" s="0" t="str">
        <f aca="false">IF(H1321="Present",H1321&amp;"_"&amp;I1321,H1321)</f>
        <v>Absent</v>
      </c>
    </row>
    <row r="1322" customFormat="false" ht="14.25" hidden="false" customHeight="false" outlineLevel="0" collapsed="false">
      <c r="A1322" s="0" t="s">
        <v>321</v>
      </c>
      <c r="B1322" s="64" t="n">
        <f aca="false">VLOOKUP(A1322,SampleData!A$1:E$220,4,FALSE())</f>
        <v>57.45</v>
      </c>
      <c r="C1322" s="64" t="n">
        <f aca="false">VLOOKUP(A1322,SampleData!A$1:E$220,5,FALSE())</f>
        <v>9.98638</v>
      </c>
      <c r="D1322" s="66" t="s">
        <v>3518</v>
      </c>
      <c r="E1322" s="0" t="s">
        <v>710</v>
      </c>
      <c r="F1322" s="0" t="s">
        <v>710</v>
      </c>
      <c r="G1322" s="0" t="s">
        <v>735</v>
      </c>
      <c r="H1322" s="0" t="s">
        <v>3515</v>
      </c>
      <c r="I1322" s="0" t="s">
        <v>3516</v>
      </c>
      <c r="J1322" s="0" t="str">
        <f aca="false">IF(H1322="Present",H1322&amp;"_"&amp;I1322,H1322)</f>
        <v>Absent</v>
      </c>
    </row>
    <row r="1323" customFormat="false" ht="14.25" hidden="false" customHeight="false" outlineLevel="0" collapsed="false">
      <c r="A1323" s="0" t="s">
        <v>321</v>
      </c>
      <c r="B1323" s="64" t="n">
        <f aca="false">VLOOKUP(A1323,SampleData!A$1:E$220,4,FALSE())</f>
        <v>57.45</v>
      </c>
      <c r="C1323" s="64" t="n">
        <f aca="false">VLOOKUP(A1323,SampleData!A$1:E$220,5,FALSE())</f>
        <v>9.98638</v>
      </c>
      <c r="D1323" s="66" t="s">
        <v>3519</v>
      </c>
      <c r="E1323" s="64" t="s">
        <v>3520</v>
      </c>
      <c r="F1323" s="0" t="s">
        <v>697</v>
      </c>
      <c r="G1323" s="0" t="s">
        <v>735</v>
      </c>
      <c r="H1323" s="0" t="s">
        <v>3515</v>
      </c>
      <c r="I1323" s="0" t="s">
        <v>3516</v>
      </c>
      <c r="J1323" s="0" t="str">
        <f aca="false">IF(H1323="Present",H1323&amp;"_"&amp;I1323,H1323)</f>
        <v>Absent</v>
      </c>
    </row>
    <row r="1324" customFormat="false" ht="14.25" hidden="false" customHeight="false" outlineLevel="0" collapsed="false">
      <c r="A1324" s="0" t="s">
        <v>321</v>
      </c>
      <c r="B1324" s="64" t="n">
        <f aca="false">VLOOKUP(A1324,SampleData!A$1:E$220,4,FALSE())</f>
        <v>57.45</v>
      </c>
      <c r="C1324" s="64" t="n">
        <f aca="false">VLOOKUP(A1324,SampleData!A$1:E$220,5,FALSE())</f>
        <v>9.98638</v>
      </c>
      <c r="D1324" s="66" t="s">
        <v>3521</v>
      </c>
      <c r="E1324" s="64" t="s">
        <v>208</v>
      </c>
      <c r="F1324" s="0" t="s">
        <v>704</v>
      </c>
      <c r="G1324" s="0" t="s">
        <v>3514</v>
      </c>
      <c r="H1324" s="0" t="s">
        <v>3515</v>
      </c>
      <c r="I1324" s="0" t="s">
        <v>3516</v>
      </c>
      <c r="J1324" s="0" t="str">
        <f aca="false">IF(H1324="Present",H1324&amp;"_"&amp;I1324,H1324)</f>
        <v>Absent</v>
      </c>
    </row>
    <row r="1325" customFormat="false" ht="14.25" hidden="false" customHeight="false" outlineLevel="0" collapsed="false">
      <c r="A1325" s="0" t="s">
        <v>321</v>
      </c>
      <c r="B1325" s="64" t="n">
        <f aca="false">VLOOKUP(A1325,SampleData!A$1:E$220,4,FALSE())</f>
        <v>57.45</v>
      </c>
      <c r="C1325" s="64" t="n">
        <f aca="false">VLOOKUP(A1325,SampleData!A$1:E$220,5,FALSE())</f>
        <v>9.98638</v>
      </c>
      <c r="D1325" s="66" t="s">
        <v>3524</v>
      </c>
      <c r="E1325" s="64" t="s">
        <v>3525</v>
      </c>
      <c r="F1325" s="0" t="s">
        <v>699</v>
      </c>
      <c r="G1325" s="0" t="s">
        <v>3514</v>
      </c>
      <c r="H1325" s="0" t="s">
        <v>3515</v>
      </c>
      <c r="I1325" s="0" t="s">
        <v>3516</v>
      </c>
      <c r="J1325" s="0" t="str">
        <f aca="false">IF(H1325="Present",H1325&amp;"_"&amp;I1325,H1325)</f>
        <v>Absent</v>
      </c>
    </row>
    <row r="1326" customFormat="false" ht="14.25" hidden="false" customHeight="false" outlineLevel="0" collapsed="false">
      <c r="A1326" s="0" t="s">
        <v>321</v>
      </c>
      <c r="B1326" s="64" t="n">
        <f aca="false">VLOOKUP(A1326,SampleData!A$1:E$220,4,FALSE())</f>
        <v>57.45</v>
      </c>
      <c r="C1326" s="64" t="n">
        <f aca="false">VLOOKUP(A1326,SampleData!A$1:E$220,5,FALSE())</f>
        <v>9.98638</v>
      </c>
      <c r="D1326" s="66" t="s">
        <v>3526</v>
      </c>
      <c r="E1326" s="0" t="s">
        <v>385</v>
      </c>
      <c r="F1326" s="0" t="s">
        <v>385</v>
      </c>
      <c r="G1326" s="0" t="s">
        <v>3514</v>
      </c>
      <c r="H1326" s="0" t="s">
        <v>3515</v>
      </c>
      <c r="I1326" s="0" t="s">
        <v>3516</v>
      </c>
      <c r="J1326" s="0" t="str">
        <f aca="false">IF(H1326="Present",H1326&amp;"_"&amp;I1326,H1326)</f>
        <v>Absent</v>
      </c>
    </row>
    <row r="1327" customFormat="false" ht="14.25" hidden="false" customHeight="false" outlineLevel="0" collapsed="false">
      <c r="A1327" s="0" t="s">
        <v>321</v>
      </c>
      <c r="B1327" s="64" t="n">
        <f aca="false">VLOOKUP(A1327,SampleData!A$1:E$220,4,FALSE())</f>
        <v>57.45</v>
      </c>
      <c r="C1327" s="64" t="n">
        <f aca="false">VLOOKUP(A1327,SampleData!A$1:E$220,5,FALSE())</f>
        <v>9.98638</v>
      </c>
      <c r="D1327" s="66" t="s">
        <v>3527</v>
      </c>
      <c r="E1327" s="64" t="s">
        <v>74</v>
      </c>
      <c r="F1327" s="0" t="s">
        <v>701</v>
      </c>
      <c r="G1327" s="0" t="s">
        <v>3514</v>
      </c>
      <c r="H1327" s="0" t="s">
        <v>3515</v>
      </c>
      <c r="I1327" s="0" t="s">
        <v>3516</v>
      </c>
      <c r="J1327" s="0" t="str">
        <f aca="false">IF(H1327="Present",H1327&amp;"_"&amp;I1327,H1327)</f>
        <v>Absent</v>
      </c>
    </row>
    <row r="1328" customFormat="false" ht="14.25" hidden="false" customHeight="false" outlineLevel="0" collapsed="false">
      <c r="A1328" s="0" t="s">
        <v>321</v>
      </c>
      <c r="B1328" s="64" t="n">
        <f aca="false">VLOOKUP(A1328,SampleData!A$1:E$220,4,FALSE())</f>
        <v>57.45</v>
      </c>
      <c r="C1328" s="64" t="n">
        <f aca="false">VLOOKUP(A1328,SampleData!A$1:E$220,5,FALSE())</f>
        <v>9.98638</v>
      </c>
      <c r="D1328" s="66" t="s">
        <v>3530</v>
      </c>
      <c r="E1328" s="64" t="s">
        <v>3531</v>
      </c>
      <c r="F1328" s="0" t="s">
        <v>700</v>
      </c>
      <c r="G1328" s="0" t="s">
        <v>3514</v>
      </c>
      <c r="H1328" s="0" t="s">
        <v>3515</v>
      </c>
      <c r="I1328" s="0" t="s">
        <v>3516</v>
      </c>
      <c r="J1328" s="0" t="str">
        <f aca="false">IF(H1328="Present",H1328&amp;"_"&amp;I1328,H1328)</f>
        <v>Absent</v>
      </c>
    </row>
    <row r="1329" customFormat="false" ht="14.25" hidden="false" customHeight="false" outlineLevel="0" collapsed="false">
      <c r="A1329" s="0" t="s">
        <v>321</v>
      </c>
      <c r="B1329" s="64" t="n">
        <f aca="false">VLOOKUP(A1329,SampleData!A$1:E$220,4,FALSE())</f>
        <v>57.45</v>
      </c>
      <c r="C1329" s="64" t="n">
        <f aca="false">VLOOKUP(A1329,SampleData!A$1:E$220,5,FALSE())</f>
        <v>9.98638</v>
      </c>
      <c r="D1329" s="66" t="s">
        <v>3538</v>
      </c>
      <c r="E1329" s="64" t="s">
        <v>3539</v>
      </c>
      <c r="F1329" s="0" t="s">
        <v>706</v>
      </c>
      <c r="G1329" s="0" t="s">
        <v>3514</v>
      </c>
      <c r="H1329" s="0" t="s">
        <v>3515</v>
      </c>
      <c r="I1329" s="0" t="s">
        <v>3516</v>
      </c>
      <c r="J1329" s="0" t="str">
        <f aca="false">IF(H1329="Present",H1329&amp;"_"&amp;I1329,H1329)</f>
        <v>Absent</v>
      </c>
    </row>
    <row r="1330" customFormat="false" ht="14.25" hidden="false" customHeight="false" outlineLevel="0" collapsed="false">
      <c r="A1330" s="0" t="s">
        <v>327</v>
      </c>
      <c r="B1330" s="64" t="n">
        <f aca="false">VLOOKUP(A1330,SampleData!A$1:E$220,4,FALSE())</f>
        <v>55.717394</v>
      </c>
      <c r="C1330" s="64" t="n">
        <f aca="false">VLOOKUP(A1330,SampleData!A$1:E$220,5,FALSE())</f>
        <v>12.506443</v>
      </c>
      <c r="D1330" s="66" t="s">
        <v>3512</v>
      </c>
      <c r="E1330" s="64" t="s">
        <v>3513</v>
      </c>
      <c r="F1330" s="0" t="s">
        <v>703</v>
      </c>
      <c r="G1330" s="0" t="s">
        <v>3514</v>
      </c>
      <c r="H1330" s="0" t="s">
        <v>3515</v>
      </c>
      <c r="I1330" s="0" t="s">
        <v>3516</v>
      </c>
      <c r="J1330" s="0" t="str">
        <f aca="false">IF(H1330="Present",H1330&amp;"_"&amp;I1330,H1330)</f>
        <v>Absent</v>
      </c>
    </row>
    <row r="1331" customFormat="false" ht="14.25" hidden="false" customHeight="false" outlineLevel="0" collapsed="false">
      <c r="A1331" s="0" t="s">
        <v>327</v>
      </c>
      <c r="B1331" s="64" t="n">
        <f aca="false">VLOOKUP(A1331,SampleData!A$1:E$220,4,FALSE())</f>
        <v>55.717394</v>
      </c>
      <c r="C1331" s="64" t="n">
        <f aca="false">VLOOKUP(A1331,SampleData!A$1:E$220,5,FALSE())</f>
        <v>12.506443</v>
      </c>
      <c r="D1331" s="66" t="s">
        <v>3517</v>
      </c>
      <c r="E1331" s="64" t="s">
        <v>636</v>
      </c>
      <c r="F1331" s="0" t="s">
        <v>709</v>
      </c>
      <c r="G1331" s="0" t="s">
        <v>3514</v>
      </c>
      <c r="H1331" s="0" t="s">
        <v>3515</v>
      </c>
      <c r="I1331" s="0" t="s">
        <v>3516</v>
      </c>
      <c r="J1331" s="0" t="str">
        <f aca="false">IF(H1331="Present",H1331&amp;"_"&amp;I1331,H1331)</f>
        <v>Absent</v>
      </c>
    </row>
    <row r="1332" customFormat="false" ht="14.25" hidden="false" customHeight="false" outlineLevel="0" collapsed="false">
      <c r="A1332" s="0" t="s">
        <v>327</v>
      </c>
      <c r="B1332" s="64" t="n">
        <f aca="false">VLOOKUP(A1332,SampleData!A$1:E$220,4,FALSE())</f>
        <v>55.717394</v>
      </c>
      <c r="C1332" s="64" t="n">
        <f aca="false">VLOOKUP(A1332,SampleData!A$1:E$220,5,FALSE())</f>
        <v>12.506443</v>
      </c>
      <c r="D1332" s="66" t="s">
        <v>3518</v>
      </c>
      <c r="E1332" s="0" t="s">
        <v>710</v>
      </c>
      <c r="F1332" s="0" t="s">
        <v>710</v>
      </c>
      <c r="G1332" s="0" t="s">
        <v>735</v>
      </c>
      <c r="H1332" s="0" t="s">
        <v>3515</v>
      </c>
      <c r="I1332" s="0" t="s">
        <v>3516</v>
      </c>
      <c r="J1332" s="0" t="str">
        <f aca="false">IF(H1332="Present",H1332&amp;"_"&amp;I1332,H1332)</f>
        <v>Absent</v>
      </c>
    </row>
    <row r="1333" customFormat="false" ht="14.25" hidden="false" customHeight="false" outlineLevel="0" collapsed="false">
      <c r="A1333" s="0" t="s">
        <v>327</v>
      </c>
      <c r="B1333" s="64" t="n">
        <f aca="false">VLOOKUP(A1333,SampleData!A$1:E$220,4,FALSE())</f>
        <v>55.717394</v>
      </c>
      <c r="C1333" s="64" t="n">
        <f aca="false">VLOOKUP(A1333,SampleData!A$1:E$220,5,FALSE())</f>
        <v>12.506443</v>
      </c>
      <c r="D1333" s="66" t="s">
        <v>3519</v>
      </c>
      <c r="E1333" s="64" t="s">
        <v>3520</v>
      </c>
      <c r="F1333" s="0" t="s">
        <v>697</v>
      </c>
      <c r="G1333" s="0" t="s">
        <v>735</v>
      </c>
      <c r="H1333" s="0" t="s">
        <v>3515</v>
      </c>
      <c r="I1333" s="0" t="s">
        <v>3516</v>
      </c>
      <c r="J1333" s="0" t="str">
        <f aca="false">IF(H1333="Present",H1333&amp;"_"&amp;I1333,H1333)</f>
        <v>Absent</v>
      </c>
    </row>
    <row r="1334" customFormat="false" ht="14.25" hidden="false" customHeight="false" outlineLevel="0" collapsed="false">
      <c r="A1334" s="0" t="s">
        <v>327</v>
      </c>
      <c r="B1334" s="64" t="n">
        <f aca="false">VLOOKUP(A1334,SampleData!A$1:E$220,4,FALSE())</f>
        <v>55.717394</v>
      </c>
      <c r="C1334" s="64" t="n">
        <f aca="false">VLOOKUP(A1334,SampleData!A$1:E$220,5,FALSE())</f>
        <v>12.506443</v>
      </c>
      <c r="D1334" s="66" t="s">
        <v>3521</v>
      </c>
      <c r="E1334" s="64" t="s">
        <v>208</v>
      </c>
      <c r="F1334" s="0" t="s">
        <v>704</v>
      </c>
      <c r="G1334" s="0" t="s">
        <v>735</v>
      </c>
      <c r="H1334" s="0" t="s">
        <v>3515</v>
      </c>
      <c r="I1334" s="0" t="s">
        <v>3516</v>
      </c>
      <c r="J1334" s="0" t="str">
        <f aca="false">IF(H1334="Present",H1334&amp;"_"&amp;I1334,H1334)</f>
        <v>Absent</v>
      </c>
    </row>
    <row r="1335" customFormat="false" ht="14.25" hidden="false" customHeight="false" outlineLevel="0" collapsed="false">
      <c r="A1335" s="0" t="s">
        <v>327</v>
      </c>
      <c r="B1335" s="64" t="n">
        <f aca="false">VLOOKUP(A1335,SampleData!A$1:E$220,4,FALSE())</f>
        <v>55.717394</v>
      </c>
      <c r="C1335" s="64" t="n">
        <f aca="false">VLOOKUP(A1335,SampleData!A$1:E$220,5,FALSE())</f>
        <v>12.506443</v>
      </c>
      <c r="D1335" s="66" t="s">
        <v>3522</v>
      </c>
      <c r="E1335" s="64" t="s">
        <v>3523</v>
      </c>
      <c r="F1335" s="0" t="s">
        <v>708</v>
      </c>
      <c r="G1335" s="0" t="s">
        <v>735</v>
      </c>
      <c r="H1335" s="0" t="s">
        <v>3515</v>
      </c>
      <c r="I1335" s="0" t="s">
        <v>3516</v>
      </c>
      <c r="J1335" s="0" t="str">
        <f aca="false">IF(H1335="Present",H1335&amp;"_"&amp;I1335,H1335)</f>
        <v>Absent</v>
      </c>
    </row>
    <row r="1336" customFormat="false" ht="14.25" hidden="false" customHeight="false" outlineLevel="0" collapsed="false">
      <c r="A1336" s="0" t="s">
        <v>327</v>
      </c>
      <c r="B1336" s="64" t="n">
        <f aca="false">VLOOKUP(A1336,SampleData!A$1:E$220,4,FALSE())</f>
        <v>55.717394</v>
      </c>
      <c r="C1336" s="64" t="n">
        <f aca="false">VLOOKUP(A1336,SampleData!A$1:E$220,5,FALSE())</f>
        <v>12.506443</v>
      </c>
      <c r="D1336" s="66" t="s">
        <v>3522</v>
      </c>
      <c r="E1336" s="64" t="s">
        <v>3523</v>
      </c>
      <c r="F1336" s="0" t="s">
        <v>708</v>
      </c>
      <c r="G1336" s="0" t="s">
        <v>735</v>
      </c>
      <c r="H1336" s="0" t="s">
        <v>3515</v>
      </c>
      <c r="I1336" s="0" t="s">
        <v>3516</v>
      </c>
      <c r="J1336" s="0" t="str">
        <f aca="false">IF(H1336="Present",H1336&amp;"_"&amp;I1336,H1336)</f>
        <v>Absent</v>
      </c>
    </row>
    <row r="1337" customFormat="false" ht="14.25" hidden="false" customHeight="false" outlineLevel="0" collapsed="false">
      <c r="A1337" s="0" t="s">
        <v>327</v>
      </c>
      <c r="B1337" s="64" t="n">
        <f aca="false">VLOOKUP(A1337,SampleData!A$1:E$220,4,FALSE())</f>
        <v>55.717394</v>
      </c>
      <c r="C1337" s="64" t="n">
        <f aca="false">VLOOKUP(A1337,SampleData!A$1:E$220,5,FALSE())</f>
        <v>12.506443</v>
      </c>
      <c r="D1337" s="66" t="s">
        <v>3524</v>
      </c>
      <c r="E1337" s="64" t="s">
        <v>3525</v>
      </c>
      <c r="F1337" s="0" t="s">
        <v>699</v>
      </c>
      <c r="G1337" s="0" t="s">
        <v>3514</v>
      </c>
      <c r="H1337" s="0" t="s">
        <v>3515</v>
      </c>
      <c r="I1337" s="0" t="s">
        <v>3516</v>
      </c>
      <c r="J1337" s="0" t="str">
        <f aca="false">IF(H1337="Present",H1337&amp;"_"&amp;I1337,H1337)</f>
        <v>Absent</v>
      </c>
    </row>
    <row r="1338" customFormat="false" ht="14.25" hidden="false" customHeight="false" outlineLevel="0" collapsed="false">
      <c r="A1338" s="0" t="s">
        <v>327</v>
      </c>
      <c r="B1338" s="64" t="n">
        <f aca="false">VLOOKUP(A1338,SampleData!A$1:E$220,4,FALSE())</f>
        <v>55.717394</v>
      </c>
      <c r="C1338" s="64" t="n">
        <f aca="false">VLOOKUP(A1338,SampleData!A$1:E$220,5,FALSE())</f>
        <v>12.506443</v>
      </c>
      <c r="D1338" s="66" t="s">
        <v>229</v>
      </c>
      <c r="E1338" s="0" t="s">
        <v>199</v>
      </c>
      <c r="F1338" s="0" t="s">
        <v>199</v>
      </c>
      <c r="G1338" s="0" t="s">
        <v>735</v>
      </c>
      <c r="H1338" s="0" t="s">
        <v>3515</v>
      </c>
      <c r="I1338" s="0" t="s">
        <v>3516</v>
      </c>
      <c r="J1338" s="0" t="str">
        <f aca="false">IF(H1338="Present",H1338&amp;"_"&amp;I1338,H1338)</f>
        <v>Absent</v>
      </c>
    </row>
    <row r="1339" customFormat="false" ht="14.25" hidden="false" customHeight="false" outlineLevel="0" collapsed="false">
      <c r="A1339" s="0" t="s">
        <v>327</v>
      </c>
      <c r="B1339" s="64" t="n">
        <f aca="false">VLOOKUP(A1339,SampleData!A$1:E$220,4,FALSE())</f>
        <v>55.717394</v>
      </c>
      <c r="C1339" s="64" t="n">
        <f aca="false">VLOOKUP(A1339,SampleData!A$1:E$220,5,FALSE())</f>
        <v>12.506443</v>
      </c>
      <c r="D1339" s="66" t="s">
        <v>229</v>
      </c>
      <c r="E1339" s="0" t="s">
        <v>199</v>
      </c>
      <c r="F1339" s="0" t="s">
        <v>199</v>
      </c>
      <c r="G1339" s="0" t="s">
        <v>735</v>
      </c>
      <c r="H1339" s="0" t="s">
        <v>3533</v>
      </c>
      <c r="I1339" s="0" t="s">
        <v>3535</v>
      </c>
      <c r="J1339" s="0" t="str">
        <f aca="false">IF(H1339="Present",H1339&amp;"_"&amp;I1339,H1339)</f>
        <v>Present_Ct&lt;41</v>
      </c>
    </row>
    <row r="1340" customFormat="false" ht="14.25" hidden="false" customHeight="false" outlineLevel="0" collapsed="false">
      <c r="A1340" s="0" t="s">
        <v>327</v>
      </c>
      <c r="B1340" s="64" t="n">
        <f aca="false">VLOOKUP(A1340,SampleData!A$1:E$220,4,FALSE())</f>
        <v>55.717394</v>
      </c>
      <c r="C1340" s="64" t="n">
        <f aca="false">VLOOKUP(A1340,SampleData!A$1:E$220,5,FALSE())</f>
        <v>12.506443</v>
      </c>
      <c r="D1340" s="66" t="s">
        <v>3526</v>
      </c>
      <c r="E1340" s="0" t="s">
        <v>385</v>
      </c>
      <c r="F1340" s="0" t="s">
        <v>385</v>
      </c>
      <c r="G1340" s="0" t="s">
        <v>735</v>
      </c>
      <c r="H1340" s="0" t="s">
        <v>3515</v>
      </c>
      <c r="I1340" s="0" t="s">
        <v>3516</v>
      </c>
      <c r="J1340" s="0" t="str">
        <f aca="false">IF(H1340="Present",H1340&amp;"_"&amp;I1340,H1340)</f>
        <v>Absent</v>
      </c>
    </row>
    <row r="1341" customFormat="false" ht="14.25" hidden="false" customHeight="false" outlineLevel="0" collapsed="false">
      <c r="A1341" s="0" t="s">
        <v>327</v>
      </c>
      <c r="B1341" s="64" t="n">
        <f aca="false">VLOOKUP(A1341,SampleData!A$1:E$220,4,FALSE())</f>
        <v>55.717394</v>
      </c>
      <c r="C1341" s="64" t="n">
        <f aca="false">VLOOKUP(A1341,SampleData!A$1:E$220,5,FALSE())</f>
        <v>12.506443</v>
      </c>
      <c r="D1341" s="66" t="s">
        <v>3527</v>
      </c>
      <c r="E1341" s="64" t="s">
        <v>74</v>
      </c>
      <c r="F1341" s="0" t="s">
        <v>701</v>
      </c>
      <c r="G1341" s="0" t="s">
        <v>735</v>
      </c>
      <c r="H1341" s="0" t="s">
        <v>3515</v>
      </c>
      <c r="I1341" s="0" t="s">
        <v>3516</v>
      </c>
      <c r="J1341" s="0" t="str">
        <f aca="false">IF(H1341="Present",H1341&amp;"_"&amp;I1341,H1341)</f>
        <v>Absent</v>
      </c>
    </row>
    <row r="1342" customFormat="false" ht="14.25" hidden="false" customHeight="false" outlineLevel="0" collapsed="false">
      <c r="A1342" s="0" t="s">
        <v>327</v>
      </c>
      <c r="B1342" s="64" t="n">
        <f aca="false">VLOOKUP(A1342,SampleData!A$1:E$220,4,FALSE())</f>
        <v>55.717394</v>
      </c>
      <c r="C1342" s="64" t="n">
        <f aca="false">VLOOKUP(A1342,SampleData!A$1:E$220,5,FALSE())</f>
        <v>12.506443</v>
      </c>
      <c r="D1342" s="66" t="s">
        <v>3528</v>
      </c>
      <c r="E1342" s="64" t="s">
        <v>177</v>
      </c>
      <c r="F1342" s="0" t="s">
        <v>3529</v>
      </c>
      <c r="G1342" s="0" t="s">
        <v>3514</v>
      </c>
      <c r="H1342" s="0" t="s">
        <v>3515</v>
      </c>
      <c r="I1342" s="0" t="s">
        <v>3516</v>
      </c>
      <c r="J1342" s="0" t="str">
        <f aca="false">IF(H1342="Present",H1342&amp;"_"&amp;I1342,H1342)</f>
        <v>Absent</v>
      </c>
    </row>
    <row r="1343" customFormat="false" ht="14.25" hidden="false" customHeight="false" outlineLevel="0" collapsed="false">
      <c r="A1343" s="0" t="s">
        <v>327</v>
      </c>
      <c r="B1343" s="64" t="n">
        <f aca="false">VLOOKUP(A1343,SampleData!A$1:E$220,4,FALSE())</f>
        <v>55.717394</v>
      </c>
      <c r="C1343" s="64" t="n">
        <f aca="false">VLOOKUP(A1343,SampleData!A$1:E$220,5,FALSE())</f>
        <v>12.506443</v>
      </c>
      <c r="D1343" s="66" t="s">
        <v>3528</v>
      </c>
      <c r="E1343" s="64" t="s">
        <v>177</v>
      </c>
      <c r="F1343" s="0" t="s">
        <v>3529</v>
      </c>
      <c r="G1343" s="0" t="s">
        <v>735</v>
      </c>
      <c r="H1343" s="0" t="s">
        <v>3515</v>
      </c>
      <c r="I1343" s="0" t="s">
        <v>3516</v>
      </c>
      <c r="J1343" s="0" t="str">
        <f aca="false">IF(H1343="Present",H1343&amp;"_"&amp;I1343,H1343)</f>
        <v>Absent</v>
      </c>
    </row>
    <row r="1344" customFormat="false" ht="14.25" hidden="false" customHeight="false" outlineLevel="0" collapsed="false">
      <c r="A1344" s="0" t="s">
        <v>327</v>
      </c>
      <c r="B1344" s="64" t="n">
        <f aca="false">VLOOKUP(A1344,SampleData!A$1:E$220,4,FALSE())</f>
        <v>55.717394</v>
      </c>
      <c r="C1344" s="64" t="n">
        <f aca="false">VLOOKUP(A1344,SampleData!A$1:E$220,5,FALSE())</f>
        <v>12.506443</v>
      </c>
      <c r="D1344" s="66" t="s">
        <v>3530</v>
      </c>
      <c r="E1344" s="64" t="s">
        <v>3531</v>
      </c>
      <c r="F1344" s="0" t="s">
        <v>700</v>
      </c>
      <c r="G1344" s="0" t="s">
        <v>3514</v>
      </c>
      <c r="H1344" s="0" t="s">
        <v>3515</v>
      </c>
      <c r="I1344" s="0" t="s">
        <v>3516</v>
      </c>
      <c r="J1344" s="0" t="str">
        <f aca="false">IF(H1344="Present",H1344&amp;"_"&amp;I1344,H1344)</f>
        <v>Absent</v>
      </c>
    </row>
    <row r="1345" customFormat="false" ht="14.25" hidden="false" customHeight="false" outlineLevel="0" collapsed="false">
      <c r="A1345" s="0" t="s">
        <v>327</v>
      </c>
      <c r="B1345" s="64" t="n">
        <f aca="false">VLOOKUP(A1345,SampleData!A$1:E$220,4,FALSE())</f>
        <v>55.717394</v>
      </c>
      <c r="C1345" s="64" t="n">
        <f aca="false">VLOOKUP(A1345,SampleData!A$1:E$220,5,FALSE())</f>
        <v>12.506443</v>
      </c>
      <c r="D1345" s="66" t="s">
        <v>3530</v>
      </c>
      <c r="E1345" s="64" t="s">
        <v>3531</v>
      </c>
      <c r="F1345" s="0" t="s">
        <v>700</v>
      </c>
      <c r="G1345" s="0" t="s">
        <v>735</v>
      </c>
      <c r="H1345" s="0" t="s">
        <v>3515</v>
      </c>
      <c r="I1345" s="0" t="s">
        <v>3516</v>
      </c>
      <c r="J1345" s="0" t="str">
        <f aca="false">IF(H1345="Present",H1345&amp;"_"&amp;I1345,H1345)</f>
        <v>Absent</v>
      </c>
    </row>
    <row r="1346" customFormat="false" ht="14.25" hidden="false" customHeight="false" outlineLevel="0" collapsed="false">
      <c r="A1346" s="0" t="s">
        <v>327</v>
      </c>
      <c r="B1346" s="64" t="n">
        <f aca="false">VLOOKUP(A1346,SampleData!A$1:E$220,4,FALSE())</f>
        <v>55.717394</v>
      </c>
      <c r="C1346" s="64" t="n">
        <f aca="false">VLOOKUP(A1346,SampleData!A$1:E$220,5,FALSE())</f>
        <v>12.506443</v>
      </c>
      <c r="D1346" s="66" t="s">
        <v>3532</v>
      </c>
      <c r="E1346" s="64" t="s">
        <v>353</v>
      </c>
      <c r="F1346" s="0" t="s">
        <v>696</v>
      </c>
      <c r="G1346" s="0" t="s">
        <v>735</v>
      </c>
      <c r="H1346" s="0" t="s">
        <v>3515</v>
      </c>
      <c r="I1346" s="0" t="s">
        <v>3516</v>
      </c>
      <c r="J1346" s="0" t="str">
        <f aca="false">IF(H1346="Present",H1346&amp;"_"&amp;I1346,H1346)</f>
        <v>Absent</v>
      </c>
    </row>
    <row r="1347" customFormat="false" ht="14.25" hidden="false" customHeight="false" outlineLevel="0" collapsed="false">
      <c r="A1347" s="0" t="s">
        <v>327</v>
      </c>
      <c r="B1347" s="64" t="n">
        <f aca="false">VLOOKUP(A1347,SampleData!A$1:E$220,4,FALSE())</f>
        <v>55.717394</v>
      </c>
      <c r="C1347" s="64" t="n">
        <f aca="false">VLOOKUP(A1347,SampleData!A$1:E$220,5,FALSE())</f>
        <v>12.506443</v>
      </c>
      <c r="D1347" s="66" t="s">
        <v>3532</v>
      </c>
      <c r="E1347" s="64" t="s">
        <v>353</v>
      </c>
      <c r="F1347" s="0" t="s">
        <v>696</v>
      </c>
      <c r="G1347" s="0" t="s">
        <v>3514</v>
      </c>
      <c r="H1347" s="0" t="s">
        <v>3515</v>
      </c>
      <c r="I1347" s="0" t="s">
        <v>3516</v>
      </c>
      <c r="J1347" s="0" t="str">
        <f aca="false">IF(H1347="Present",H1347&amp;"_"&amp;I1347,H1347)</f>
        <v>Absent</v>
      </c>
    </row>
    <row r="1348" customFormat="false" ht="14.25" hidden="false" customHeight="false" outlineLevel="0" collapsed="false">
      <c r="A1348" s="0" t="s">
        <v>327</v>
      </c>
      <c r="B1348" s="64" t="n">
        <f aca="false">VLOOKUP(A1348,SampleData!A$1:E$220,4,FALSE())</f>
        <v>55.717394</v>
      </c>
      <c r="C1348" s="64" t="n">
        <f aca="false">VLOOKUP(A1348,SampleData!A$1:E$220,5,FALSE())</f>
        <v>12.506443</v>
      </c>
      <c r="D1348" s="66" t="s">
        <v>3534</v>
      </c>
      <c r="E1348" s="64" t="s">
        <v>62</v>
      </c>
      <c r="F1348" s="0" t="s">
        <v>702</v>
      </c>
      <c r="G1348" s="0" t="s">
        <v>735</v>
      </c>
      <c r="H1348" s="0" t="s">
        <v>3515</v>
      </c>
      <c r="I1348" s="0" t="s">
        <v>3516</v>
      </c>
      <c r="J1348" s="0" t="str">
        <f aca="false">IF(H1348="Present",H1348&amp;"_"&amp;I1348,H1348)</f>
        <v>Absent</v>
      </c>
    </row>
    <row r="1349" customFormat="false" ht="14.25" hidden="false" customHeight="false" outlineLevel="0" collapsed="false">
      <c r="A1349" s="0" t="s">
        <v>327</v>
      </c>
      <c r="B1349" s="64" t="n">
        <f aca="false">VLOOKUP(A1349,SampleData!A$1:E$220,4,FALSE())</f>
        <v>55.717394</v>
      </c>
      <c r="C1349" s="64" t="n">
        <f aca="false">VLOOKUP(A1349,SampleData!A$1:E$220,5,FALSE())</f>
        <v>12.506443</v>
      </c>
      <c r="D1349" s="66" t="s">
        <v>3534</v>
      </c>
      <c r="E1349" s="64" t="s">
        <v>62</v>
      </c>
      <c r="F1349" s="0" t="s">
        <v>702</v>
      </c>
      <c r="G1349" s="0" t="s">
        <v>735</v>
      </c>
      <c r="H1349" s="0" t="s">
        <v>3533</v>
      </c>
      <c r="I1349" s="0" t="s">
        <v>3535</v>
      </c>
      <c r="J1349" s="0" t="str">
        <f aca="false">IF(H1349="Present",H1349&amp;"_"&amp;I1349,H1349)</f>
        <v>Present_Ct&lt;41</v>
      </c>
    </row>
    <row r="1350" customFormat="false" ht="14.25" hidden="false" customHeight="false" outlineLevel="0" collapsed="false">
      <c r="A1350" s="0" t="s">
        <v>327</v>
      </c>
      <c r="B1350" s="64" t="n">
        <f aca="false">VLOOKUP(A1350,SampleData!A$1:E$220,4,FALSE())</f>
        <v>55.717394</v>
      </c>
      <c r="C1350" s="64" t="n">
        <f aca="false">VLOOKUP(A1350,SampleData!A$1:E$220,5,FALSE())</f>
        <v>12.506443</v>
      </c>
      <c r="D1350" s="66" t="s">
        <v>3536</v>
      </c>
      <c r="E1350" s="0" t="s">
        <v>705</v>
      </c>
      <c r="F1350" s="0" t="s">
        <v>705</v>
      </c>
      <c r="G1350" s="0" t="s">
        <v>735</v>
      </c>
      <c r="H1350" s="0" t="s">
        <v>3533</v>
      </c>
      <c r="I1350" s="0" t="s">
        <v>3535</v>
      </c>
      <c r="J1350" s="0" t="str">
        <f aca="false">IF(H1350="Present",H1350&amp;"_"&amp;I1350,H1350)</f>
        <v>Present_Ct&lt;41</v>
      </c>
    </row>
    <row r="1351" customFormat="false" ht="14.25" hidden="false" customHeight="false" outlineLevel="0" collapsed="false">
      <c r="A1351" s="0" t="s">
        <v>327</v>
      </c>
      <c r="B1351" s="64" t="n">
        <f aca="false">VLOOKUP(A1351,SampleData!A$1:E$220,4,FALSE())</f>
        <v>55.717394</v>
      </c>
      <c r="C1351" s="64" t="n">
        <f aca="false">VLOOKUP(A1351,SampleData!A$1:E$220,5,FALSE())</f>
        <v>12.506443</v>
      </c>
      <c r="D1351" s="66" t="s">
        <v>3536</v>
      </c>
      <c r="E1351" s="0" t="s">
        <v>705</v>
      </c>
      <c r="F1351" s="0" t="s">
        <v>705</v>
      </c>
      <c r="G1351" s="0" t="s">
        <v>3514</v>
      </c>
      <c r="H1351" s="0" t="s">
        <v>3533</v>
      </c>
      <c r="I1351" s="0" t="s">
        <v>3535</v>
      </c>
      <c r="J1351" s="0" t="str">
        <f aca="false">IF(H1351="Present",H1351&amp;"_"&amp;I1351,H1351)</f>
        <v>Present_Ct&lt;41</v>
      </c>
    </row>
    <row r="1352" customFormat="false" ht="14.25" hidden="false" customHeight="false" outlineLevel="0" collapsed="false">
      <c r="A1352" s="0" t="s">
        <v>327</v>
      </c>
      <c r="B1352" s="64" t="n">
        <f aca="false">VLOOKUP(A1352,SampleData!A$1:E$220,4,FALSE())</f>
        <v>55.717394</v>
      </c>
      <c r="C1352" s="64" t="n">
        <f aca="false">VLOOKUP(A1352,SampleData!A$1:E$220,5,FALSE())</f>
        <v>12.506443</v>
      </c>
      <c r="D1352" s="66" t="s">
        <v>3537</v>
      </c>
      <c r="E1352" s="0" t="s">
        <v>698</v>
      </c>
      <c r="F1352" s="0" t="s">
        <v>698</v>
      </c>
      <c r="G1352" s="0" t="s">
        <v>735</v>
      </c>
      <c r="H1352" s="0" t="s">
        <v>3533</v>
      </c>
      <c r="I1352" s="0" t="s">
        <v>3535</v>
      </c>
      <c r="J1352" s="0" t="str">
        <f aca="false">IF(H1352="Present",H1352&amp;"_"&amp;I1352,H1352)</f>
        <v>Present_Ct&lt;41</v>
      </c>
    </row>
    <row r="1353" customFormat="false" ht="14.25" hidden="false" customHeight="false" outlineLevel="0" collapsed="false">
      <c r="A1353" s="0" t="s">
        <v>327</v>
      </c>
      <c r="B1353" s="64" t="n">
        <f aca="false">VLOOKUP(A1353,SampleData!A$1:E$220,4,FALSE())</f>
        <v>55.717394</v>
      </c>
      <c r="C1353" s="64" t="n">
        <f aca="false">VLOOKUP(A1353,SampleData!A$1:E$220,5,FALSE())</f>
        <v>12.506443</v>
      </c>
      <c r="D1353" s="66" t="s">
        <v>3537</v>
      </c>
      <c r="E1353" s="0" t="s">
        <v>698</v>
      </c>
      <c r="F1353" s="0" t="s">
        <v>698</v>
      </c>
      <c r="G1353" s="0" t="s">
        <v>3514</v>
      </c>
      <c r="H1353" s="0" t="s">
        <v>3515</v>
      </c>
      <c r="I1353" s="0" t="s">
        <v>3516</v>
      </c>
      <c r="J1353" s="0" t="str">
        <f aca="false">IF(H1353="Present",H1353&amp;"_"&amp;I1353,H1353)</f>
        <v>Absent</v>
      </c>
    </row>
    <row r="1354" customFormat="false" ht="14.25" hidden="false" customHeight="false" outlineLevel="0" collapsed="false">
      <c r="A1354" s="0" t="s">
        <v>327</v>
      </c>
      <c r="B1354" s="64" t="n">
        <f aca="false">VLOOKUP(A1354,SampleData!A$1:E$220,4,FALSE())</f>
        <v>55.717394</v>
      </c>
      <c r="C1354" s="64" t="n">
        <f aca="false">VLOOKUP(A1354,SampleData!A$1:E$220,5,FALSE())</f>
        <v>12.506443</v>
      </c>
      <c r="D1354" s="66" t="s">
        <v>3512</v>
      </c>
      <c r="E1354" s="64" t="s">
        <v>3513</v>
      </c>
      <c r="F1354" s="0" t="s">
        <v>703</v>
      </c>
      <c r="G1354" s="0" t="s">
        <v>735</v>
      </c>
      <c r="H1354" s="0" t="s">
        <v>3515</v>
      </c>
      <c r="I1354" s="0" t="s">
        <v>3516</v>
      </c>
      <c r="J1354" s="0" t="str">
        <f aca="false">IF(H1354="Present",H1354&amp;"_"&amp;I1354,H1354)</f>
        <v>Absent</v>
      </c>
    </row>
    <row r="1355" customFormat="false" ht="14.25" hidden="false" customHeight="false" outlineLevel="0" collapsed="false">
      <c r="A1355" s="0" t="s">
        <v>327</v>
      </c>
      <c r="B1355" s="64" t="n">
        <f aca="false">VLOOKUP(A1355,SampleData!A$1:E$220,4,FALSE())</f>
        <v>55.717394</v>
      </c>
      <c r="C1355" s="64" t="n">
        <f aca="false">VLOOKUP(A1355,SampleData!A$1:E$220,5,FALSE())</f>
        <v>12.506443</v>
      </c>
      <c r="D1355" s="66" t="s">
        <v>3517</v>
      </c>
      <c r="E1355" s="64" t="s">
        <v>636</v>
      </c>
      <c r="F1355" s="0" t="s">
        <v>709</v>
      </c>
      <c r="G1355" s="0" t="s">
        <v>3514</v>
      </c>
      <c r="H1355" s="0" t="s">
        <v>3515</v>
      </c>
      <c r="I1355" s="0" t="s">
        <v>3516</v>
      </c>
      <c r="J1355" s="0" t="str">
        <f aca="false">IF(H1355="Present",H1355&amp;"_"&amp;I1355,H1355)</f>
        <v>Absent</v>
      </c>
    </row>
    <row r="1356" customFormat="false" ht="14.25" hidden="false" customHeight="false" outlineLevel="0" collapsed="false">
      <c r="A1356" s="0" t="s">
        <v>327</v>
      </c>
      <c r="B1356" s="64" t="n">
        <f aca="false">VLOOKUP(A1356,SampleData!A$1:E$220,4,FALSE())</f>
        <v>55.717394</v>
      </c>
      <c r="C1356" s="64" t="n">
        <f aca="false">VLOOKUP(A1356,SampleData!A$1:E$220,5,FALSE())</f>
        <v>12.506443</v>
      </c>
      <c r="D1356" s="66" t="s">
        <v>3518</v>
      </c>
      <c r="E1356" s="0" t="s">
        <v>710</v>
      </c>
      <c r="F1356" s="0" t="s">
        <v>710</v>
      </c>
      <c r="G1356" s="0" t="s">
        <v>3514</v>
      </c>
      <c r="H1356" s="0" t="s">
        <v>3515</v>
      </c>
      <c r="I1356" s="0" t="s">
        <v>3516</v>
      </c>
      <c r="J1356" s="0" t="str">
        <f aca="false">IF(H1356="Present",H1356&amp;"_"&amp;I1356,H1356)</f>
        <v>Absent</v>
      </c>
    </row>
    <row r="1357" customFormat="false" ht="14.25" hidden="false" customHeight="false" outlineLevel="0" collapsed="false">
      <c r="A1357" s="0" t="s">
        <v>327</v>
      </c>
      <c r="B1357" s="64" t="n">
        <f aca="false">VLOOKUP(A1357,SampleData!A$1:E$220,4,FALSE())</f>
        <v>55.717394</v>
      </c>
      <c r="C1357" s="64" t="n">
        <f aca="false">VLOOKUP(A1357,SampleData!A$1:E$220,5,FALSE())</f>
        <v>12.506443</v>
      </c>
      <c r="D1357" s="66" t="s">
        <v>3519</v>
      </c>
      <c r="E1357" s="64" t="s">
        <v>3520</v>
      </c>
      <c r="F1357" s="0" t="s">
        <v>697</v>
      </c>
      <c r="G1357" s="0" t="s">
        <v>735</v>
      </c>
      <c r="H1357" s="0" t="s">
        <v>3515</v>
      </c>
      <c r="I1357" s="0" t="s">
        <v>3516</v>
      </c>
      <c r="J1357" s="0" t="str">
        <f aca="false">IF(H1357="Present",H1357&amp;"_"&amp;I1357,H1357)</f>
        <v>Absent</v>
      </c>
    </row>
    <row r="1358" customFormat="false" ht="14.25" hidden="false" customHeight="false" outlineLevel="0" collapsed="false">
      <c r="A1358" s="0" t="s">
        <v>327</v>
      </c>
      <c r="B1358" s="64" t="n">
        <f aca="false">VLOOKUP(A1358,SampleData!A$1:E$220,4,FALSE())</f>
        <v>55.717394</v>
      </c>
      <c r="C1358" s="64" t="n">
        <f aca="false">VLOOKUP(A1358,SampleData!A$1:E$220,5,FALSE())</f>
        <v>12.506443</v>
      </c>
      <c r="D1358" s="66" t="s">
        <v>3521</v>
      </c>
      <c r="E1358" s="64" t="s">
        <v>208</v>
      </c>
      <c r="F1358" s="0" t="s">
        <v>704</v>
      </c>
      <c r="G1358" s="0" t="s">
        <v>735</v>
      </c>
      <c r="H1358" s="0" t="s">
        <v>3515</v>
      </c>
      <c r="I1358" s="0" t="s">
        <v>3516</v>
      </c>
      <c r="J1358" s="0" t="str">
        <f aca="false">IF(H1358="Present",H1358&amp;"_"&amp;I1358,H1358)</f>
        <v>Absent</v>
      </c>
    </row>
    <row r="1359" customFormat="false" ht="14.25" hidden="false" customHeight="false" outlineLevel="0" collapsed="false">
      <c r="A1359" s="0" t="s">
        <v>327</v>
      </c>
      <c r="B1359" s="64" t="n">
        <f aca="false">VLOOKUP(A1359,SampleData!A$1:E$220,4,FALSE())</f>
        <v>55.717394</v>
      </c>
      <c r="C1359" s="64" t="n">
        <f aca="false">VLOOKUP(A1359,SampleData!A$1:E$220,5,FALSE())</f>
        <v>12.506443</v>
      </c>
      <c r="D1359" s="66" t="s">
        <v>3524</v>
      </c>
      <c r="E1359" s="64" t="s">
        <v>3525</v>
      </c>
      <c r="F1359" s="0" t="s">
        <v>699</v>
      </c>
      <c r="G1359" s="0" t="s">
        <v>3514</v>
      </c>
      <c r="H1359" s="0" t="s">
        <v>3515</v>
      </c>
      <c r="I1359" s="0" t="s">
        <v>3516</v>
      </c>
      <c r="J1359" s="0" t="str">
        <f aca="false">IF(H1359="Present",H1359&amp;"_"&amp;I1359,H1359)</f>
        <v>Absent</v>
      </c>
    </row>
    <row r="1360" customFormat="false" ht="14.25" hidden="false" customHeight="false" outlineLevel="0" collapsed="false">
      <c r="A1360" s="0" t="s">
        <v>327</v>
      </c>
      <c r="B1360" s="64" t="n">
        <f aca="false">VLOOKUP(A1360,SampleData!A$1:E$220,4,FALSE())</f>
        <v>55.717394</v>
      </c>
      <c r="C1360" s="64" t="n">
        <f aca="false">VLOOKUP(A1360,SampleData!A$1:E$220,5,FALSE())</f>
        <v>12.506443</v>
      </c>
      <c r="D1360" s="66" t="s">
        <v>3526</v>
      </c>
      <c r="E1360" s="0" t="s">
        <v>385</v>
      </c>
      <c r="F1360" s="0" t="s">
        <v>385</v>
      </c>
      <c r="G1360" s="0" t="s">
        <v>735</v>
      </c>
      <c r="H1360" s="0" t="s">
        <v>3515</v>
      </c>
      <c r="I1360" s="0" t="s">
        <v>3516</v>
      </c>
      <c r="J1360" s="0" t="str">
        <f aca="false">IF(H1360="Present",H1360&amp;"_"&amp;I1360,H1360)</f>
        <v>Absent</v>
      </c>
    </row>
    <row r="1361" customFormat="false" ht="14.25" hidden="false" customHeight="false" outlineLevel="0" collapsed="false">
      <c r="A1361" s="0" t="s">
        <v>327</v>
      </c>
      <c r="B1361" s="64" t="n">
        <f aca="false">VLOOKUP(A1361,SampleData!A$1:E$220,4,FALSE())</f>
        <v>55.717394</v>
      </c>
      <c r="C1361" s="64" t="n">
        <f aca="false">VLOOKUP(A1361,SampleData!A$1:E$220,5,FALSE())</f>
        <v>12.506443</v>
      </c>
      <c r="D1361" s="66" t="s">
        <v>3527</v>
      </c>
      <c r="E1361" s="64" t="s">
        <v>74</v>
      </c>
      <c r="F1361" s="0" t="s">
        <v>701</v>
      </c>
      <c r="G1361" s="0" t="s">
        <v>735</v>
      </c>
      <c r="H1361" s="0" t="s">
        <v>3515</v>
      </c>
      <c r="I1361" s="0" t="s">
        <v>3516</v>
      </c>
      <c r="J1361" s="0" t="str">
        <f aca="false">IF(H1361="Present",H1361&amp;"_"&amp;I1361,H1361)</f>
        <v>Absent</v>
      </c>
    </row>
    <row r="1362" customFormat="false" ht="14.25" hidden="false" customHeight="false" outlineLevel="0" collapsed="false">
      <c r="A1362" s="0" t="s">
        <v>334</v>
      </c>
      <c r="B1362" s="64" t="n">
        <f aca="false">VLOOKUP(A1362,SampleData!A$1:E$220,4,FALSE())</f>
        <v>55.738056</v>
      </c>
      <c r="C1362" s="64" t="n">
        <f aca="false">VLOOKUP(A1362,SampleData!A$1:E$220,5,FALSE())</f>
        <v>12.381347</v>
      </c>
      <c r="D1362" s="66" t="s">
        <v>3512</v>
      </c>
      <c r="E1362" s="64" t="s">
        <v>3513</v>
      </c>
      <c r="F1362" s="0" t="s">
        <v>703</v>
      </c>
      <c r="G1362" s="0" t="s">
        <v>735</v>
      </c>
      <c r="H1362" s="0" t="s">
        <v>3515</v>
      </c>
      <c r="I1362" s="0" t="s">
        <v>3516</v>
      </c>
      <c r="J1362" s="0" t="str">
        <f aca="false">IF(H1362="Present",H1362&amp;"_"&amp;I1362,H1362)</f>
        <v>Absent</v>
      </c>
    </row>
    <row r="1363" customFormat="false" ht="14.25" hidden="false" customHeight="false" outlineLevel="0" collapsed="false">
      <c r="A1363" s="0" t="s">
        <v>334</v>
      </c>
      <c r="B1363" s="64" t="n">
        <f aca="false">VLOOKUP(A1363,SampleData!A$1:E$220,4,FALSE())</f>
        <v>55.738056</v>
      </c>
      <c r="C1363" s="64" t="n">
        <f aca="false">VLOOKUP(A1363,SampleData!A$1:E$220,5,FALSE())</f>
        <v>12.381347</v>
      </c>
      <c r="D1363" s="66" t="s">
        <v>3517</v>
      </c>
      <c r="E1363" s="64" t="s">
        <v>636</v>
      </c>
      <c r="F1363" s="0" t="s">
        <v>709</v>
      </c>
      <c r="G1363" s="0" t="s">
        <v>735</v>
      </c>
      <c r="H1363" s="0" t="s">
        <v>3515</v>
      </c>
      <c r="I1363" s="0" t="s">
        <v>3516</v>
      </c>
      <c r="J1363" s="0" t="str">
        <f aca="false">IF(H1363="Present",H1363&amp;"_"&amp;I1363,H1363)</f>
        <v>Absent</v>
      </c>
    </row>
    <row r="1364" customFormat="false" ht="14.25" hidden="false" customHeight="false" outlineLevel="0" collapsed="false">
      <c r="A1364" s="0" t="s">
        <v>334</v>
      </c>
      <c r="B1364" s="64" t="n">
        <f aca="false">VLOOKUP(A1364,SampleData!A$1:E$220,4,FALSE())</f>
        <v>55.738056</v>
      </c>
      <c r="C1364" s="64" t="n">
        <f aca="false">VLOOKUP(A1364,SampleData!A$1:E$220,5,FALSE())</f>
        <v>12.381347</v>
      </c>
      <c r="D1364" s="66" t="s">
        <v>3518</v>
      </c>
      <c r="E1364" s="0" t="s">
        <v>710</v>
      </c>
      <c r="F1364" s="0" t="s">
        <v>710</v>
      </c>
      <c r="G1364" s="0" t="s">
        <v>735</v>
      </c>
      <c r="H1364" s="0" t="s">
        <v>3515</v>
      </c>
      <c r="I1364" s="0" t="s">
        <v>3516</v>
      </c>
      <c r="J1364" s="0" t="str">
        <f aca="false">IF(H1364="Present",H1364&amp;"_"&amp;I1364,H1364)</f>
        <v>Absent</v>
      </c>
    </row>
    <row r="1365" customFormat="false" ht="14.25" hidden="false" customHeight="false" outlineLevel="0" collapsed="false">
      <c r="A1365" s="0" t="s">
        <v>334</v>
      </c>
      <c r="B1365" s="64" t="n">
        <f aca="false">VLOOKUP(A1365,SampleData!A$1:E$220,4,FALSE())</f>
        <v>55.738056</v>
      </c>
      <c r="C1365" s="64" t="n">
        <f aca="false">VLOOKUP(A1365,SampleData!A$1:E$220,5,FALSE())</f>
        <v>12.381347</v>
      </c>
      <c r="D1365" s="66" t="s">
        <v>3519</v>
      </c>
      <c r="E1365" s="64" t="s">
        <v>3520</v>
      </c>
      <c r="F1365" s="0" t="s">
        <v>697</v>
      </c>
      <c r="G1365" s="0" t="s">
        <v>735</v>
      </c>
      <c r="H1365" s="0" t="s">
        <v>3515</v>
      </c>
      <c r="I1365" s="0" t="s">
        <v>3516</v>
      </c>
      <c r="J1365" s="0" t="str">
        <f aca="false">IF(H1365="Present",H1365&amp;"_"&amp;I1365,H1365)</f>
        <v>Absent</v>
      </c>
    </row>
    <row r="1366" customFormat="false" ht="14.25" hidden="false" customHeight="false" outlineLevel="0" collapsed="false">
      <c r="A1366" s="0" t="s">
        <v>334</v>
      </c>
      <c r="B1366" s="64" t="n">
        <f aca="false">VLOOKUP(A1366,SampleData!A$1:E$220,4,FALSE())</f>
        <v>55.738056</v>
      </c>
      <c r="C1366" s="64" t="n">
        <f aca="false">VLOOKUP(A1366,SampleData!A$1:E$220,5,FALSE())</f>
        <v>12.381347</v>
      </c>
      <c r="D1366" s="66" t="s">
        <v>3521</v>
      </c>
      <c r="E1366" s="64" t="s">
        <v>208</v>
      </c>
      <c r="F1366" s="0" t="s">
        <v>704</v>
      </c>
      <c r="G1366" s="0" t="s">
        <v>735</v>
      </c>
      <c r="H1366" s="0" t="s">
        <v>3515</v>
      </c>
      <c r="I1366" s="0" t="s">
        <v>3516</v>
      </c>
      <c r="J1366" s="0" t="str">
        <f aca="false">IF(H1366="Present",H1366&amp;"_"&amp;I1366,H1366)</f>
        <v>Absent</v>
      </c>
    </row>
    <row r="1367" customFormat="false" ht="14.25" hidden="false" customHeight="false" outlineLevel="0" collapsed="false">
      <c r="A1367" s="0" t="s">
        <v>334</v>
      </c>
      <c r="B1367" s="64" t="n">
        <f aca="false">VLOOKUP(A1367,SampleData!A$1:E$220,4,FALSE())</f>
        <v>55.738056</v>
      </c>
      <c r="C1367" s="64" t="n">
        <f aca="false">VLOOKUP(A1367,SampleData!A$1:E$220,5,FALSE())</f>
        <v>12.381347</v>
      </c>
      <c r="D1367" s="66" t="s">
        <v>3522</v>
      </c>
      <c r="E1367" s="64" t="s">
        <v>3523</v>
      </c>
      <c r="F1367" s="0" t="s">
        <v>708</v>
      </c>
      <c r="G1367" s="0" t="s">
        <v>735</v>
      </c>
      <c r="H1367" s="0" t="s">
        <v>3515</v>
      </c>
      <c r="I1367" s="0" t="s">
        <v>3516</v>
      </c>
      <c r="J1367" s="0" t="str">
        <f aca="false">IF(H1367="Present",H1367&amp;"_"&amp;I1367,H1367)</f>
        <v>Absent</v>
      </c>
    </row>
    <row r="1368" customFormat="false" ht="14.25" hidden="false" customHeight="false" outlineLevel="0" collapsed="false">
      <c r="A1368" s="0" t="s">
        <v>334</v>
      </c>
      <c r="B1368" s="64" t="n">
        <f aca="false">VLOOKUP(A1368,SampleData!A$1:E$220,4,FALSE())</f>
        <v>55.738056</v>
      </c>
      <c r="C1368" s="64" t="n">
        <f aca="false">VLOOKUP(A1368,SampleData!A$1:E$220,5,FALSE())</f>
        <v>12.381347</v>
      </c>
      <c r="D1368" s="66" t="s">
        <v>3522</v>
      </c>
      <c r="E1368" s="64" t="s">
        <v>3523</v>
      </c>
      <c r="F1368" s="0" t="s">
        <v>708</v>
      </c>
      <c r="G1368" s="0" t="s">
        <v>735</v>
      </c>
      <c r="H1368" s="0" t="s">
        <v>3515</v>
      </c>
      <c r="I1368" s="0" t="s">
        <v>3516</v>
      </c>
      <c r="J1368" s="0" t="str">
        <f aca="false">IF(H1368="Present",H1368&amp;"_"&amp;I1368,H1368)</f>
        <v>Absent</v>
      </c>
    </row>
    <row r="1369" customFormat="false" ht="14.25" hidden="false" customHeight="false" outlineLevel="0" collapsed="false">
      <c r="A1369" s="0" t="s">
        <v>334</v>
      </c>
      <c r="B1369" s="64" t="n">
        <f aca="false">VLOOKUP(A1369,SampleData!A$1:E$220,4,FALSE())</f>
        <v>55.738056</v>
      </c>
      <c r="C1369" s="64" t="n">
        <f aca="false">VLOOKUP(A1369,SampleData!A$1:E$220,5,FALSE())</f>
        <v>12.381347</v>
      </c>
      <c r="D1369" s="66" t="s">
        <v>3524</v>
      </c>
      <c r="E1369" s="64" t="s">
        <v>3525</v>
      </c>
      <c r="F1369" s="0" t="s">
        <v>699</v>
      </c>
      <c r="G1369" s="0" t="s">
        <v>735</v>
      </c>
      <c r="H1369" s="0" t="s">
        <v>3515</v>
      </c>
      <c r="I1369" s="0" t="s">
        <v>3516</v>
      </c>
      <c r="J1369" s="0" t="str">
        <f aca="false">IF(H1369="Present",H1369&amp;"_"&amp;I1369,H1369)</f>
        <v>Absent</v>
      </c>
    </row>
    <row r="1370" customFormat="false" ht="14.25" hidden="false" customHeight="false" outlineLevel="0" collapsed="false">
      <c r="A1370" s="0" t="s">
        <v>334</v>
      </c>
      <c r="B1370" s="64" t="n">
        <f aca="false">VLOOKUP(A1370,SampleData!A$1:E$220,4,FALSE())</f>
        <v>55.738056</v>
      </c>
      <c r="C1370" s="64" t="n">
        <f aca="false">VLOOKUP(A1370,SampleData!A$1:E$220,5,FALSE())</f>
        <v>12.381347</v>
      </c>
      <c r="D1370" s="66" t="s">
        <v>229</v>
      </c>
      <c r="E1370" s="0" t="s">
        <v>199</v>
      </c>
      <c r="F1370" s="0" t="s">
        <v>199</v>
      </c>
      <c r="G1370" s="0" t="s">
        <v>735</v>
      </c>
      <c r="H1370" s="0" t="s">
        <v>3515</v>
      </c>
      <c r="I1370" s="0" t="s">
        <v>3516</v>
      </c>
      <c r="J1370" s="0" t="str">
        <f aca="false">IF(H1370="Present",H1370&amp;"_"&amp;I1370,H1370)</f>
        <v>Absent</v>
      </c>
    </row>
    <row r="1371" customFormat="false" ht="14.25" hidden="false" customHeight="false" outlineLevel="0" collapsed="false">
      <c r="A1371" s="0" t="s">
        <v>334</v>
      </c>
      <c r="B1371" s="64" t="n">
        <f aca="false">VLOOKUP(A1371,SampleData!A$1:E$220,4,FALSE())</f>
        <v>55.738056</v>
      </c>
      <c r="C1371" s="64" t="n">
        <f aca="false">VLOOKUP(A1371,SampleData!A$1:E$220,5,FALSE())</f>
        <v>12.381347</v>
      </c>
      <c r="D1371" s="66" t="s">
        <v>229</v>
      </c>
      <c r="E1371" s="0" t="s">
        <v>199</v>
      </c>
      <c r="F1371" s="0" t="s">
        <v>199</v>
      </c>
      <c r="G1371" s="0" t="s">
        <v>3514</v>
      </c>
      <c r="H1371" s="0" t="s">
        <v>3515</v>
      </c>
      <c r="I1371" s="0" t="s">
        <v>3516</v>
      </c>
      <c r="J1371" s="0" t="str">
        <f aca="false">IF(H1371="Present",H1371&amp;"_"&amp;I1371,H1371)</f>
        <v>Absent</v>
      </c>
    </row>
    <row r="1372" customFormat="false" ht="14.25" hidden="false" customHeight="false" outlineLevel="0" collapsed="false">
      <c r="A1372" s="0" t="s">
        <v>334</v>
      </c>
      <c r="B1372" s="64" t="n">
        <f aca="false">VLOOKUP(A1372,SampleData!A$1:E$220,4,FALSE())</f>
        <v>55.738056</v>
      </c>
      <c r="C1372" s="64" t="n">
        <f aca="false">VLOOKUP(A1372,SampleData!A$1:E$220,5,FALSE())</f>
        <v>12.381347</v>
      </c>
      <c r="D1372" s="66" t="s">
        <v>3526</v>
      </c>
      <c r="E1372" s="0" t="s">
        <v>385</v>
      </c>
      <c r="F1372" s="0" t="s">
        <v>385</v>
      </c>
      <c r="G1372" s="0" t="s">
        <v>735</v>
      </c>
      <c r="H1372" s="0" t="s">
        <v>3515</v>
      </c>
      <c r="I1372" s="0" t="s">
        <v>3516</v>
      </c>
      <c r="J1372" s="0" t="str">
        <f aca="false">IF(H1372="Present",H1372&amp;"_"&amp;I1372,H1372)</f>
        <v>Absent</v>
      </c>
    </row>
    <row r="1373" customFormat="false" ht="14.25" hidden="false" customHeight="false" outlineLevel="0" collapsed="false">
      <c r="A1373" s="0" t="s">
        <v>334</v>
      </c>
      <c r="B1373" s="64" t="n">
        <f aca="false">VLOOKUP(A1373,SampleData!A$1:E$220,4,FALSE())</f>
        <v>55.738056</v>
      </c>
      <c r="C1373" s="64" t="n">
        <f aca="false">VLOOKUP(A1373,SampleData!A$1:E$220,5,FALSE())</f>
        <v>12.381347</v>
      </c>
      <c r="D1373" s="66" t="s">
        <v>3527</v>
      </c>
      <c r="E1373" s="64" t="s">
        <v>74</v>
      </c>
      <c r="F1373" s="0" t="s">
        <v>701</v>
      </c>
      <c r="G1373" s="0" t="s">
        <v>3514</v>
      </c>
      <c r="H1373" s="0" t="s">
        <v>3515</v>
      </c>
      <c r="I1373" s="0" t="s">
        <v>3516</v>
      </c>
      <c r="J1373" s="0" t="str">
        <f aca="false">IF(H1373="Present",H1373&amp;"_"&amp;I1373,H1373)</f>
        <v>Absent</v>
      </c>
    </row>
    <row r="1374" customFormat="false" ht="14.25" hidden="false" customHeight="false" outlineLevel="0" collapsed="false">
      <c r="A1374" s="0" t="s">
        <v>334</v>
      </c>
      <c r="B1374" s="64" t="n">
        <f aca="false">VLOOKUP(A1374,SampleData!A$1:E$220,4,FALSE())</f>
        <v>55.738056</v>
      </c>
      <c r="C1374" s="64" t="n">
        <f aca="false">VLOOKUP(A1374,SampleData!A$1:E$220,5,FALSE())</f>
        <v>12.381347</v>
      </c>
      <c r="D1374" s="66" t="s">
        <v>3528</v>
      </c>
      <c r="E1374" s="64" t="s">
        <v>177</v>
      </c>
      <c r="F1374" s="0" t="s">
        <v>3529</v>
      </c>
      <c r="G1374" s="0" t="s">
        <v>3514</v>
      </c>
      <c r="H1374" s="0" t="s">
        <v>3515</v>
      </c>
      <c r="I1374" s="0" t="s">
        <v>3516</v>
      </c>
      <c r="J1374" s="0" t="str">
        <f aca="false">IF(H1374="Present",H1374&amp;"_"&amp;I1374,H1374)</f>
        <v>Absent</v>
      </c>
    </row>
    <row r="1375" customFormat="false" ht="14.25" hidden="false" customHeight="false" outlineLevel="0" collapsed="false">
      <c r="A1375" s="0" t="s">
        <v>334</v>
      </c>
      <c r="B1375" s="64" t="n">
        <f aca="false">VLOOKUP(A1375,SampleData!A$1:E$220,4,FALSE())</f>
        <v>55.738056</v>
      </c>
      <c r="C1375" s="64" t="n">
        <f aca="false">VLOOKUP(A1375,SampleData!A$1:E$220,5,FALSE())</f>
        <v>12.381347</v>
      </c>
      <c r="D1375" s="66" t="s">
        <v>3528</v>
      </c>
      <c r="E1375" s="64" t="s">
        <v>177</v>
      </c>
      <c r="F1375" s="0" t="s">
        <v>3529</v>
      </c>
      <c r="G1375" s="0" t="s">
        <v>735</v>
      </c>
      <c r="H1375" s="0" t="s">
        <v>3515</v>
      </c>
      <c r="I1375" s="0" t="s">
        <v>3516</v>
      </c>
      <c r="J1375" s="0" t="str">
        <f aca="false">IF(H1375="Present",H1375&amp;"_"&amp;I1375,H1375)</f>
        <v>Absent</v>
      </c>
    </row>
    <row r="1376" customFormat="false" ht="14.25" hidden="false" customHeight="false" outlineLevel="0" collapsed="false">
      <c r="A1376" s="0" t="s">
        <v>334</v>
      </c>
      <c r="B1376" s="64" t="n">
        <f aca="false">VLOOKUP(A1376,SampleData!A$1:E$220,4,FALSE())</f>
        <v>55.738056</v>
      </c>
      <c r="C1376" s="64" t="n">
        <f aca="false">VLOOKUP(A1376,SampleData!A$1:E$220,5,FALSE())</f>
        <v>12.381347</v>
      </c>
      <c r="D1376" s="66" t="s">
        <v>3530</v>
      </c>
      <c r="E1376" s="64" t="s">
        <v>3531</v>
      </c>
      <c r="F1376" s="0" t="s">
        <v>700</v>
      </c>
      <c r="G1376" s="0" t="s">
        <v>3514</v>
      </c>
      <c r="H1376" s="0" t="s">
        <v>3533</v>
      </c>
      <c r="I1376" s="0" t="s">
        <v>3535</v>
      </c>
      <c r="J1376" s="0" t="str">
        <f aca="false">IF(H1376="Present",H1376&amp;"_"&amp;I1376,H1376)</f>
        <v>Present_Ct&lt;41</v>
      </c>
    </row>
    <row r="1377" customFormat="false" ht="14.25" hidden="false" customHeight="false" outlineLevel="0" collapsed="false">
      <c r="A1377" s="0" t="s">
        <v>334</v>
      </c>
      <c r="B1377" s="64" t="n">
        <f aca="false">VLOOKUP(A1377,SampleData!A$1:E$220,4,FALSE())</f>
        <v>55.738056</v>
      </c>
      <c r="C1377" s="64" t="n">
        <f aca="false">VLOOKUP(A1377,SampleData!A$1:E$220,5,FALSE())</f>
        <v>12.381347</v>
      </c>
      <c r="D1377" s="66" t="s">
        <v>3532</v>
      </c>
      <c r="E1377" s="64" t="s">
        <v>353</v>
      </c>
      <c r="F1377" s="0" t="s">
        <v>696</v>
      </c>
      <c r="G1377" s="0" t="s">
        <v>735</v>
      </c>
      <c r="H1377" s="0" t="s">
        <v>3533</v>
      </c>
      <c r="I1377" s="0" t="s">
        <v>3535</v>
      </c>
      <c r="J1377" s="0" t="str">
        <f aca="false">IF(H1377="Present",H1377&amp;"_"&amp;I1377,H1377)</f>
        <v>Present_Ct&lt;41</v>
      </c>
    </row>
    <row r="1378" customFormat="false" ht="14.25" hidden="false" customHeight="false" outlineLevel="0" collapsed="false">
      <c r="A1378" s="0" t="s">
        <v>334</v>
      </c>
      <c r="B1378" s="64" t="n">
        <f aca="false">VLOOKUP(A1378,SampleData!A$1:E$220,4,FALSE())</f>
        <v>55.738056</v>
      </c>
      <c r="C1378" s="64" t="n">
        <f aca="false">VLOOKUP(A1378,SampleData!A$1:E$220,5,FALSE())</f>
        <v>12.381347</v>
      </c>
      <c r="D1378" s="66" t="s">
        <v>3532</v>
      </c>
      <c r="E1378" s="64" t="s">
        <v>353</v>
      </c>
      <c r="F1378" s="0" t="s">
        <v>696</v>
      </c>
      <c r="G1378" s="0" t="s">
        <v>3514</v>
      </c>
      <c r="H1378" s="0" t="s">
        <v>3515</v>
      </c>
      <c r="I1378" s="0" t="s">
        <v>3516</v>
      </c>
      <c r="J1378" s="0" t="str">
        <f aca="false">IF(H1378="Present",H1378&amp;"_"&amp;I1378,H1378)</f>
        <v>Absent</v>
      </c>
    </row>
    <row r="1379" customFormat="false" ht="14.25" hidden="false" customHeight="false" outlineLevel="0" collapsed="false">
      <c r="A1379" s="0" t="s">
        <v>334</v>
      </c>
      <c r="B1379" s="64" t="n">
        <f aca="false">VLOOKUP(A1379,SampleData!A$1:E$220,4,FALSE())</f>
        <v>55.738056</v>
      </c>
      <c r="C1379" s="64" t="n">
        <f aca="false">VLOOKUP(A1379,SampleData!A$1:E$220,5,FALSE())</f>
        <v>12.381347</v>
      </c>
      <c r="D1379" s="66" t="s">
        <v>3534</v>
      </c>
      <c r="E1379" s="64" t="s">
        <v>62</v>
      </c>
      <c r="F1379" s="0" t="s">
        <v>702</v>
      </c>
      <c r="G1379" s="0" t="s">
        <v>3514</v>
      </c>
      <c r="H1379" s="0" t="s">
        <v>3515</v>
      </c>
      <c r="I1379" s="0" t="s">
        <v>3516</v>
      </c>
      <c r="J1379" s="0" t="str">
        <f aca="false">IF(H1379="Present",H1379&amp;"_"&amp;I1379,H1379)</f>
        <v>Absent</v>
      </c>
    </row>
    <row r="1380" customFormat="false" ht="14.25" hidden="false" customHeight="false" outlineLevel="0" collapsed="false">
      <c r="A1380" s="0" t="s">
        <v>334</v>
      </c>
      <c r="B1380" s="64" t="n">
        <f aca="false">VLOOKUP(A1380,SampleData!A$1:E$220,4,FALSE())</f>
        <v>55.738056</v>
      </c>
      <c r="C1380" s="64" t="n">
        <f aca="false">VLOOKUP(A1380,SampleData!A$1:E$220,5,FALSE())</f>
        <v>12.381347</v>
      </c>
      <c r="D1380" s="66" t="s">
        <v>3534</v>
      </c>
      <c r="E1380" s="64" t="s">
        <v>62</v>
      </c>
      <c r="F1380" s="0" t="s">
        <v>702</v>
      </c>
      <c r="G1380" s="0" t="s">
        <v>735</v>
      </c>
      <c r="H1380" s="0" t="s">
        <v>3533</v>
      </c>
      <c r="I1380" s="0" t="s">
        <v>3535</v>
      </c>
      <c r="J1380" s="0" t="str">
        <f aca="false">IF(H1380="Present",H1380&amp;"_"&amp;I1380,H1380)</f>
        <v>Present_Ct&lt;41</v>
      </c>
    </row>
    <row r="1381" customFormat="false" ht="14.25" hidden="false" customHeight="false" outlineLevel="0" collapsed="false">
      <c r="A1381" s="0" t="s">
        <v>334</v>
      </c>
      <c r="B1381" s="64" t="n">
        <f aca="false">VLOOKUP(A1381,SampleData!A$1:E$220,4,FALSE())</f>
        <v>55.738056</v>
      </c>
      <c r="C1381" s="64" t="n">
        <f aca="false">VLOOKUP(A1381,SampleData!A$1:E$220,5,FALSE())</f>
        <v>12.381347</v>
      </c>
      <c r="D1381" s="66" t="s">
        <v>3536</v>
      </c>
      <c r="E1381" s="0" t="s">
        <v>705</v>
      </c>
      <c r="F1381" s="0" t="s">
        <v>705</v>
      </c>
      <c r="G1381" s="0" t="s">
        <v>3514</v>
      </c>
      <c r="H1381" s="0" t="s">
        <v>3515</v>
      </c>
      <c r="I1381" s="0" t="s">
        <v>3516</v>
      </c>
      <c r="J1381" s="0" t="str">
        <f aca="false">IF(H1381="Present",H1381&amp;"_"&amp;I1381,H1381)</f>
        <v>Absent</v>
      </c>
    </row>
    <row r="1382" customFormat="false" ht="14.25" hidden="false" customHeight="false" outlineLevel="0" collapsed="false">
      <c r="A1382" s="0" t="s">
        <v>334</v>
      </c>
      <c r="B1382" s="64" t="n">
        <f aca="false">VLOOKUP(A1382,SampleData!A$1:E$220,4,FALSE())</f>
        <v>55.738056</v>
      </c>
      <c r="C1382" s="64" t="n">
        <f aca="false">VLOOKUP(A1382,SampleData!A$1:E$220,5,FALSE())</f>
        <v>12.381347</v>
      </c>
      <c r="D1382" s="66" t="s">
        <v>3536</v>
      </c>
      <c r="E1382" s="0" t="s">
        <v>705</v>
      </c>
      <c r="F1382" s="0" t="s">
        <v>705</v>
      </c>
      <c r="G1382" s="0" t="s">
        <v>3514</v>
      </c>
      <c r="H1382" s="0" t="s">
        <v>3533</v>
      </c>
      <c r="I1382" s="0" t="s">
        <v>3535</v>
      </c>
      <c r="J1382" s="0" t="str">
        <f aca="false">IF(H1382="Present",H1382&amp;"_"&amp;I1382,H1382)</f>
        <v>Present_Ct&lt;41</v>
      </c>
    </row>
    <row r="1383" customFormat="false" ht="14.25" hidden="false" customHeight="false" outlineLevel="0" collapsed="false">
      <c r="A1383" s="0" t="s">
        <v>334</v>
      </c>
      <c r="B1383" s="64" t="n">
        <f aca="false">VLOOKUP(A1383,SampleData!A$1:E$220,4,FALSE())</f>
        <v>55.738056</v>
      </c>
      <c r="C1383" s="64" t="n">
        <f aca="false">VLOOKUP(A1383,SampleData!A$1:E$220,5,FALSE())</f>
        <v>12.381347</v>
      </c>
      <c r="D1383" s="66" t="s">
        <v>3537</v>
      </c>
      <c r="E1383" s="0" t="s">
        <v>698</v>
      </c>
      <c r="F1383" s="0" t="s">
        <v>698</v>
      </c>
      <c r="G1383" s="0" t="s">
        <v>3514</v>
      </c>
      <c r="H1383" s="0" t="s">
        <v>3515</v>
      </c>
      <c r="I1383" s="0" t="s">
        <v>3516</v>
      </c>
      <c r="J1383" s="0" t="str">
        <f aca="false">IF(H1383="Present",H1383&amp;"_"&amp;I1383,H1383)</f>
        <v>Absent</v>
      </c>
    </row>
    <row r="1384" customFormat="false" ht="14.25" hidden="false" customHeight="false" outlineLevel="0" collapsed="false">
      <c r="A1384" s="0" t="s">
        <v>334</v>
      </c>
      <c r="B1384" s="64" t="n">
        <f aca="false">VLOOKUP(A1384,SampleData!A$1:E$220,4,FALSE())</f>
        <v>55.738056</v>
      </c>
      <c r="C1384" s="64" t="n">
        <f aca="false">VLOOKUP(A1384,SampleData!A$1:E$220,5,FALSE())</f>
        <v>12.381347</v>
      </c>
      <c r="D1384" s="66" t="s">
        <v>3538</v>
      </c>
      <c r="E1384" s="64" t="s">
        <v>3539</v>
      </c>
      <c r="F1384" s="0" t="s">
        <v>706</v>
      </c>
      <c r="G1384" s="0" t="s">
        <v>3514</v>
      </c>
      <c r="H1384" s="0" t="s">
        <v>3515</v>
      </c>
      <c r="I1384" s="0" t="s">
        <v>3516</v>
      </c>
      <c r="J1384" s="0" t="str">
        <f aca="false">IF(H1384="Present",H1384&amp;"_"&amp;I1384,H1384)</f>
        <v>Absent</v>
      </c>
    </row>
    <row r="1385" customFormat="false" ht="14.25" hidden="false" customHeight="false" outlineLevel="0" collapsed="false">
      <c r="A1385" s="0" t="s">
        <v>334</v>
      </c>
      <c r="B1385" s="64" t="n">
        <f aca="false">VLOOKUP(A1385,SampleData!A$1:E$220,4,FALSE())</f>
        <v>55.738056</v>
      </c>
      <c r="C1385" s="64" t="n">
        <f aca="false">VLOOKUP(A1385,SampleData!A$1:E$220,5,FALSE())</f>
        <v>12.381347</v>
      </c>
      <c r="D1385" s="66" t="s">
        <v>3537</v>
      </c>
      <c r="E1385" s="0" t="s">
        <v>698</v>
      </c>
      <c r="F1385" s="0" t="s">
        <v>698</v>
      </c>
      <c r="G1385" s="0" t="s">
        <v>3514</v>
      </c>
      <c r="H1385" s="0" t="s">
        <v>3515</v>
      </c>
      <c r="I1385" s="0" t="s">
        <v>3516</v>
      </c>
      <c r="J1385" s="0" t="str">
        <f aca="false">IF(H1385="Present",H1385&amp;"_"&amp;I1385,H1385)</f>
        <v>Absent</v>
      </c>
    </row>
    <row r="1386" customFormat="false" ht="14.25" hidden="false" customHeight="false" outlineLevel="0" collapsed="false">
      <c r="A1386" s="0" t="s">
        <v>334</v>
      </c>
      <c r="B1386" s="64" t="n">
        <f aca="false">VLOOKUP(A1386,SampleData!A$1:E$220,4,FALSE())</f>
        <v>55.738056</v>
      </c>
      <c r="C1386" s="64" t="n">
        <f aca="false">VLOOKUP(A1386,SampleData!A$1:E$220,5,FALSE())</f>
        <v>12.381347</v>
      </c>
      <c r="D1386" s="66" t="s">
        <v>3512</v>
      </c>
      <c r="E1386" s="64" t="s">
        <v>3513</v>
      </c>
      <c r="F1386" s="0" t="s">
        <v>703</v>
      </c>
      <c r="G1386" s="0" t="s">
        <v>3514</v>
      </c>
      <c r="H1386" s="0" t="s">
        <v>3515</v>
      </c>
      <c r="I1386" s="0" t="s">
        <v>3516</v>
      </c>
      <c r="J1386" s="0" t="str">
        <f aca="false">IF(H1386="Present",H1386&amp;"_"&amp;I1386,H1386)</f>
        <v>Absent</v>
      </c>
    </row>
    <row r="1387" customFormat="false" ht="14.25" hidden="false" customHeight="false" outlineLevel="0" collapsed="false">
      <c r="A1387" s="0" t="s">
        <v>334</v>
      </c>
      <c r="B1387" s="64" t="n">
        <f aca="false">VLOOKUP(A1387,SampleData!A$1:E$220,4,FALSE())</f>
        <v>55.738056</v>
      </c>
      <c r="C1387" s="64" t="n">
        <f aca="false">VLOOKUP(A1387,SampleData!A$1:E$220,5,FALSE())</f>
        <v>12.381347</v>
      </c>
      <c r="D1387" s="66" t="s">
        <v>3517</v>
      </c>
      <c r="E1387" s="64" t="s">
        <v>636</v>
      </c>
      <c r="F1387" s="0" t="s">
        <v>709</v>
      </c>
      <c r="G1387" s="0" t="s">
        <v>735</v>
      </c>
      <c r="H1387" s="0" t="s">
        <v>3515</v>
      </c>
      <c r="I1387" s="0" t="s">
        <v>3516</v>
      </c>
      <c r="J1387" s="0" t="str">
        <f aca="false">IF(H1387="Present",H1387&amp;"_"&amp;I1387,H1387)</f>
        <v>Absent</v>
      </c>
    </row>
    <row r="1388" customFormat="false" ht="14.25" hidden="false" customHeight="false" outlineLevel="0" collapsed="false">
      <c r="A1388" s="0" t="s">
        <v>334</v>
      </c>
      <c r="B1388" s="64" t="n">
        <f aca="false">VLOOKUP(A1388,SampleData!A$1:E$220,4,FALSE())</f>
        <v>55.738056</v>
      </c>
      <c r="C1388" s="64" t="n">
        <f aca="false">VLOOKUP(A1388,SampleData!A$1:E$220,5,FALSE())</f>
        <v>12.381347</v>
      </c>
      <c r="D1388" s="66" t="s">
        <v>3518</v>
      </c>
      <c r="E1388" s="0" t="s">
        <v>710</v>
      </c>
      <c r="F1388" s="0" t="s">
        <v>710</v>
      </c>
      <c r="G1388" s="0" t="s">
        <v>735</v>
      </c>
      <c r="H1388" s="0" t="s">
        <v>3515</v>
      </c>
      <c r="I1388" s="0" t="s">
        <v>3516</v>
      </c>
      <c r="J1388" s="0" t="str">
        <f aca="false">IF(H1388="Present",H1388&amp;"_"&amp;I1388,H1388)</f>
        <v>Absent</v>
      </c>
    </row>
    <row r="1389" customFormat="false" ht="14.25" hidden="false" customHeight="false" outlineLevel="0" collapsed="false">
      <c r="A1389" s="0" t="s">
        <v>334</v>
      </c>
      <c r="B1389" s="64" t="n">
        <f aca="false">VLOOKUP(A1389,SampleData!A$1:E$220,4,FALSE())</f>
        <v>55.738056</v>
      </c>
      <c r="C1389" s="64" t="n">
        <f aca="false">VLOOKUP(A1389,SampleData!A$1:E$220,5,FALSE())</f>
        <v>12.381347</v>
      </c>
      <c r="D1389" s="66" t="s">
        <v>3519</v>
      </c>
      <c r="E1389" s="64" t="s">
        <v>3520</v>
      </c>
      <c r="F1389" s="0" t="s">
        <v>697</v>
      </c>
      <c r="G1389" s="0" t="s">
        <v>735</v>
      </c>
      <c r="H1389" s="0" t="s">
        <v>3515</v>
      </c>
      <c r="I1389" s="0" t="s">
        <v>3516</v>
      </c>
      <c r="J1389" s="0" t="str">
        <f aca="false">IF(H1389="Present",H1389&amp;"_"&amp;I1389,H1389)</f>
        <v>Absent</v>
      </c>
    </row>
    <row r="1390" customFormat="false" ht="14.25" hidden="false" customHeight="false" outlineLevel="0" collapsed="false">
      <c r="A1390" s="0" t="s">
        <v>334</v>
      </c>
      <c r="B1390" s="64" t="n">
        <f aca="false">VLOOKUP(A1390,SampleData!A$1:E$220,4,FALSE())</f>
        <v>55.738056</v>
      </c>
      <c r="C1390" s="64" t="n">
        <f aca="false">VLOOKUP(A1390,SampleData!A$1:E$220,5,FALSE())</f>
        <v>12.381347</v>
      </c>
      <c r="D1390" s="66" t="s">
        <v>3521</v>
      </c>
      <c r="E1390" s="64" t="s">
        <v>208</v>
      </c>
      <c r="F1390" s="0" t="s">
        <v>704</v>
      </c>
      <c r="G1390" s="0" t="s">
        <v>735</v>
      </c>
      <c r="H1390" s="0" t="s">
        <v>3515</v>
      </c>
      <c r="I1390" s="0" t="s">
        <v>3516</v>
      </c>
      <c r="J1390" s="0" t="str">
        <f aca="false">IF(H1390="Present",H1390&amp;"_"&amp;I1390,H1390)</f>
        <v>Absent</v>
      </c>
    </row>
    <row r="1391" customFormat="false" ht="14.25" hidden="false" customHeight="false" outlineLevel="0" collapsed="false">
      <c r="A1391" s="0" t="s">
        <v>334</v>
      </c>
      <c r="B1391" s="64" t="n">
        <f aca="false">VLOOKUP(A1391,SampleData!A$1:E$220,4,FALSE())</f>
        <v>55.738056</v>
      </c>
      <c r="C1391" s="64" t="n">
        <f aca="false">VLOOKUP(A1391,SampleData!A$1:E$220,5,FALSE())</f>
        <v>12.381347</v>
      </c>
      <c r="D1391" s="66" t="s">
        <v>3524</v>
      </c>
      <c r="E1391" s="64" t="s">
        <v>3525</v>
      </c>
      <c r="F1391" s="0" t="s">
        <v>699</v>
      </c>
      <c r="G1391" s="0" t="s">
        <v>735</v>
      </c>
      <c r="H1391" s="0" t="s">
        <v>3515</v>
      </c>
      <c r="I1391" s="0" t="s">
        <v>3516</v>
      </c>
      <c r="J1391" s="0" t="str">
        <f aca="false">IF(H1391="Present",H1391&amp;"_"&amp;I1391,H1391)</f>
        <v>Absent</v>
      </c>
    </row>
    <row r="1392" customFormat="false" ht="14.25" hidden="false" customHeight="false" outlineLevel="0" collapsed="false">
      <c r="A1392" s="0" t="s">
        <v>334</v>
      </c>
      <c r="B1392" s="64" t="n">
        <f aca="false">VLOOKUP(A1392,SampleData!A$1:E$220,4,FALSE())</f>
        <v>55.738056</v>
      </c>
      <c r="C1392" s="64" t="n">
        <f aca="false">VLOOKUP(A1392,SampleData!A$1:E$220,5,FALSE())</f>
        <v>12.381347</v>
      </c>
      <c r="D1392" s="66" t="s">
        <v>3526</v>
      </c>
      <c r="E1392" s="0" t="s">
        <v>385</v>
      </c>
      <c r="F1392" s="0" t="s">
        <v>385</v>
      </c>
      <c r="G1392" s="0" t="s">
        <v>735</v>
      </c>
      <c r="H1392" s="0" t="s">
        <v>3515</v>
      </c>
      <c r="I1392" s="0" t="s">
        <v>3516</v>
      </c>
      <c r="J1392" s="0" t="str">
        <f aca="false">IF(H1392="Present",H1392&amp;"_"&amp;I1392,H1392)</f>
        <v>Absent</v>
      </c>
    </row>
    <row r="1393" customFormat="false" ht="14.25" hidden="false" customHeight="false" outlineLevel="0" collapsed="false">
      <c r="A1393" s="0" t="s">
        <v>334</v>
      </c>
      <c r="B1393" s="64" t="n">
        <f aca="false">VLOOKUP(A1393,SampleData!A$1:E$220,4,FALSE())</f>
        <v>55.738056</v>
      </c>
      <c r="C1393" s="64" t="n">
        <f aca="false">VLOOKUP(A1393,SampleData!A$1:E$220,5,FALSE())</f>
        <v>12.381347</v>
      </c>
      <c r="D1393" s="66" t="s">
        <v>3527</v>
      </c>
      <c r="E1393" s="64" t="s">
        <v>74</v>
      </c>
      <c r="F1393" s="0" t="s">
        <v>701</v>
      </c>
      <c r="G1393" s="0" t="s">
        <v>3514</v>
      </c>
      <c r="H1393" s="0" t="s">
        <v>3515</v>
      </c>
      <c r="I1393" s="0" t="s">
        <v>3516</v>
      </c>
      <c r="J1393" s="0" t="str">
        <f aca="false">IF(H1393="Present",H1393&amp;"_"&amp;I1393,H1393)</f>
        <v>Absent</v>
      </c>
    </row>
    <row r="1394" customFormat="false" ht="14.25" hidden="false" customHeight="false" outlineLevel="0" collapsed="false">
      <c r="A1394" s="0" t="s">
        <v>334</v>
      </c>
      <c r="B1394" s="64" t="n">
        <f aca="false">VLOOKUP(A1394,SampleData!A$1:E$220,4,FALSE())</f>
        <v>55.738056</v>
      </c>
      <c r="C1394" s="64" t="n">
        <f aca="false">VLOOKUP(A1394,SampleData!A$1:E$220,5,FALSE())</f>
        <v>12.381347</v>
      </c>
      <c r="D1394" s="66" t="s">
        <v>3530</v>
      </c>
      <c r="E1394" s="64" t="s">
        <v>3531</v>
      </c>
      <c r="F1394" s="0" t="s">
        <v>700</v>
      </c>
      <c r="G1394" s="0" t="s">
        <v>735</v>
      </c>
      <c r="H1394" s="0" t="s">
        <v>3533</v>
      </c>
      <c r="I1394" s="0" t="s">
        <v>3535</v>
      </c>
      <c r="J1394" s="0" t="str">
        <f aca="false">IF(H1394="Present",H1394&amp;"_"&amp;I1394,H1394)</f>
        <v>Present_Ct&lt;41</v>
      </c>
    </row>
    <row r="1395" customFormat="false" ht="14.25" hidden="false" customHeight="false" outlineLevel="0" collapsed="false">
      <c r="A1395" s="0" t="s">
        <v>334</v>
      </c>
      <c r="B1395" s="64" t="n">
        <f aca="false">VLOOKUP(A1395,SampleData!A$1:E$220,4,FALSE())</f>
        <v>55.738056</v>
      </c>
      <c r="C1395" s="64" t="n">
        <f aca="false">VLOOKUP(A1395,SampleData!A$1:E$220,5,FALSE())</f>
        <v>12.381347</v>
      </c>
      <c r="D1395" s="66" t="s">
        <v>3538</v>
      </c>
      <c r="E1395" s="64" t="s">
        <v>3539</v>
      </c>
      <c r="F1395" s="0" t="s">
        <v>706</v>
      </c>
      <c r="G1395" s="0" t="s">
        <v>3514</v>
      </c>
      <c r="H1395" s="0" t="s">
        <v>3515</v>
      </c>
      <c r="I1395" s="0" t="s">
        <v>3516</v>
      </c>
      <c r="J1395" s="0" t="str">
        <f aca="false">IF(H1395="Present",H1395&amp;"_"&amp;I1395,H1395)</f>
        <v>Absent</v>
      </c>
    </row>
    <row r="1396" customFormat="false" ht="14.25" hidden="false" customHeight="false" outlineLevel="0" collapsed="false">
      <c r="A1396" s="0" t="s">
        <v>334</v>
      </c>
      <c r="B1396" s="64" t="n">
        <f aca="false">VLOOKUP(A1396,SampleData!A$1:E$220,4,FALSE())</f>
        <v>55.738056</v>
      </c>
      <c r="C1396" s="64" t="n">
        <f aca="false">VLOOKUP(A1396,SampleData!A$1:E$220,5,FALSE())</f>
        <v>12.381347</v>
      </c>
      <c r="D1396" s="66" t="s">
        <v>3512</v>
      </c>
      <c r="E1396" s="64" t="s">
        <v>3513</v>
      </c>
      <c r="F1396" s="0" t="s">
        <v>703</v>
      </c>
      <c r="G1396" s="0" t="s">
        <v>3514</v>
      </c>
      <c r="H1396" s="0" t="s">
        <v>3515</v>
      </c>
      <c r="I1396" s="0" t="s">
        <v>3516</v>
      </c>
      <c r="J1396" s="0" t="str">
        <f aca="false">IF(H1396="Present",H1396&amp;"_"&amp;I1396,H1396)</f>
        <v>Absent</v>
      </c>
    </row>
    <row r="1397" customFormat="false" ht="14.25" hidden="false" customHeight="false" outlineLevel="0" collapsed="false">
      <c r="A1397" s="0" t="s">
        <v>334</v>
      </c>
      <c r="B1397" s="64" t="n">
        <f aca="false">VLOOKUP(A1397,SampleData!A$1:E$220,4,FALSE())</f>
        <v>55.738056</v>
      </c>
      <c r="C1397" s="64" t="n">
        <f aca="false">VLOOKUP(A1397,SampleData!A$1:E$220,5,FALSE())</f>
        <v>12.381347</v>
      </c>
      <c r="D1397" s="66" t="s">
        <v>3517</v>
      </c>
      <c r="E1397" s="64" t="s">
        <v>636</v>
      </c>
      <c r="F1397" s="0" t="s">
        <v>709</v>
      </c>
      <c r="G1397" s="0" t="s">
        <v>735</v>
      </c>
      <c r="H1397" s="0" t="s">
        <v>3515</v>
      </c>
      <c r="I1397" s="0" t="s">
        <v>3516</v>
      </c>
      <c r="J1397" s="0" t="str">
        <f aca="false">IF(H1397="Present",H1397&amp;"_"&amp;I1397,H1397)</f>
        <v>Absent</v>
      </c>
    </row>
    <row r="1398" customFormat="false" ht="14.25" hidden="false" customHeight="false" outlineLevel="0" collapsed="false">
      <c r="A1398" s="0" t="s">
        <v>334</v>
      </c>
      <c r="B1398" s="64" t="n">
        <f aca="false">VLOOKUP(A1398,SampleData!A$1:E$220,4,FALSE())</f>
        <v>55.738056</v>
      </c>
      <c r="C1398" s="64" t="n">
        <f aca="false">VLOOKUP(A1398,SampleData!A$1:E$220,5,FALSE())</f>
        <v>12.381347</v>
      </c>
      <c r="D1398" s="66" t="s">
        <v>3518</v>
      </c>
      <c r="E1398" s="0" t="s">
        <v>710</v>
      </c>
      <c r="F1398" s="0" t="s">
        <v>710</v>
      </c>
      <c r="G1398" s="0" t="s">
        <v>735</v>
      </c>
      <c r="H1398" s="0" t="s">
        <v>3515</v>
      </c>
      <c r="I1398" s="0" t="s">
        <v>3516</v>
      </c>
      <c r="J1398" s="0" t="str">
        <f aca="false">IF(H1398="Present",H1398&amp;"_"&amp;I1398,H1398)</f>
        <v>Absent</v>
      </c>
    </row>
    <row r="1399" customFormat="false" ht="14.25" hidden="false" customHeight="false" outlineLevel="0" collapsed="false">
      <c r="A1399" s="0" t="s">
        <v>334</v>
      </c>
      <c r="B1399" s="64" t="n">
        <f aca="false">VLOOKUP(A1399,SampleData!A$1:E$220,4,FALSE())</f>
        <v>55.738056</v>
      </c>
      <c r="C1399" s="64" t="n">
        <f aca="false">VLOOKUP(A1399,SampleData!A$1:E$220,5,FALSE())</f>
        <v>12.381347</v>
      </c>
      <c r="D1399" s="66" t="s">
        <v>3519</v>
      </c>
      <c r="E1399" s="64" t="s">
        <v>3520</v>
      </c>
      <c r="F1399" s="0" t="s">
        <v>697</v>
      </c>
      <c r="G1399" s="0" t="s">
        <v>735</v>
      </c>
      <c r="H1399" s="0" t="s">
        <v>3515</v>
      </c>
      <c r="I1399" s="0" t="s">
        <v>3516</v>
      </c>
      <c r="J1399" s="0" t="str">
        <f aca="false">IF(H1399="Present",H1399&amp;"_"&amp;I1399,H1399)</f>
        <v>Absent</v>
      </c>
    </row>
    <row r="1400" customFormat="false" ht="14.25" hidden="false" customHeight="false" outlineLevel="0" collapsed="false">
      <c r="A1400" s="0" t="s">
        <v>334</v>
      </c>
      <c r="B1400" s="64" t="n">
        <f aca="false">VLOOKUP(A1400,SampleData!A$1:E$220,4,FALSE())</f>
        <v>55.738056</v>
      </c>
      <c r="C1400" s="64" t="n">
        <f aca="false">VLOOKUP(A1400,SampleData!A$1:E$220,5,FALSE())</f>
        <v>12.381347</v>
      </c>
      <c r="D1400" s="66" t="s">
        <v>3521</v>
      </c>
      <c r="E1400" s="64" t="s">
        <v>208</v>
      </c>
      <c r="F1400" s="0" t="s">
        <v>704</v>
      </c>
      <c r="G1400" s="0" t="s">
        <v>735</v>
      </c>
      <c r="H1400" s="0" t="s">
        <v>3515</v>
      </c>
      <c r="I1400" s="0" t="s">
        <v>3516</v>
      </c>
      <c r="J1400" s="0" t="str">
        <f aca="false">IF(H1400="Present",H1400&amp;"_"&amp;I1400,H1400)</f>
        <v>Absent</v>
      </c>
    </row>
    <row r="1401" customFormat="false" ht="14.25" hidden="false" customHeight="false" outlineLevel="0" collapsed="false">
      <c r="A1401" s="0" t="s">
        <v>334</v>
      </c>
      <c r="B1401" s="64" t="n">
        <f aca="false">VLOOKUP(A1401,SampleData!A$1:E$220,4,FALSE())</f>
        <v>55.738056</v>
      </c>
      <c r="C1401" s="64" t="n">
        <f aca="false">VLOOKUP(A1401,SampleData!A$1:E$220,5,FALSE())</f>
        <v>12.381347</v>
      </c>
      <c r="D1401" s="66" t="s">
        <v>3524</v>
      </c>
      <c r="E1401" s="64" t="s">
        <v>3525</v>
      </c>
      <c r="F1401" s="0" t="s">
        <v>699</v>
      </c>
      <c r="G1401" s="0" t="s">
        <v>735</v>
      </c>
      <c r="H1401" s="0" t="s">
        <v>3515</v>
      </c>
      <c r="I1401" s="0" t="s">
        <v>3516</v>
      </c>
      <c r="J1401" s="0" t="str">
        <f aca="false">IF(H1401="Present",H1401&amp;"_"&amp;I1401,H1401)</f>
        <v>Absent</v>
      </c>
    </row>
    <row r="1402" customFormat="false" ht="14.25" hidden="false" customHeight="false" outlineLevel="0" collapsed="false">
      <c r="A1402" s="0" t="s">
        <v>334</v>
      </c>
      <c r="B1402" s="64" t="n">
        <f aca="false">VLOOKUP(A1402,SampleData!A$1:E$220,4,FALSE())</f>
        <v>55.738056</v>
      </c>
      <c r="C1402" s="64" t="n">
        <f aca="false">VLOOKUP(A1402,SampleData!A$1:E$220,5,FALSE())</f>
        <v>12.381347</v>
      </c>
      <c r="D1402" s="66" t="s">
        <v>3526</v>
      </c>
      <c r="E1402" s="0" t="s">
        <v>385</v>
      </c>
      <c r="F1402" s="0" t="s">
        <v>385</v>
      </c>
      <c r="G1402" s="0" t="s">
        <v>735</v>
      </c>
      <c r="H1402" s="0" t="s">
        <v>3515</v>
      </c>
      <c r="I1402" s="0" t="s">
        <v>3516</v>
      </c>
      <c r="J1402" s="0" t="str">
        <f aca="false">IF(H1402="Present",H1402&amp;"_"&amp;I1402,H1402)</f>
        <v>Absent</v>
      </c>
    </row>
    <row r="1403" customFormat="false" ht="14.25" hidden="false" customHeight="false" outlineLevel="0" collapsed="false">
      <c r="A1403" s="0" t="s">
        <v>334</v>
      </c>
      <c r="B1403" s="64" t="n">
        <f aca="false">VLOOKUP(A1403,SampleData!A$1:E$220,4,FALSE())</f>
        <v>55.738056</v>
      </c>
      <c r="C1403" s="64" t="n">
        <f aca="false">VLOOKUP(A1403,SampleData!A$1:E$220,5,FALSE())</f>
        <v>12.381347</v>
      </c>
      <c r="D1403" s="66" t="s">
        <v>3527</v>
      </c>
      <c r="E1403" s="64" t="s">
        <v>74</v>
      </c>
      <c r="F1403" s="0" t="s">
        <v>701</v>
      </c>
      <c r="G1403" s="0" t="s">
        <v>3514</v>
      </c>
      <c r="H1403" s="0" t="s">
        <v>3515</v>
      </c>
      <c r="I1403" s="0" t="s">
        <v>3516</v>
      </c>
      <c r="J1403" s="0" t="str">
        <f aca="false">IF(H1403="Present",H1403&amp;"_"&amp;I1403,H1403)</f>
        <v>Absent</v>
      </c>
    </row>
    <row r="1404" customFormat="false" ht="14.25" hidden="false" customHeight="false" outlineLevel="0" collapsed="false">
      <c r="A1404" s="0" t="s">
        <v>334</v>
      </c>
      <c r="B1404" s="64" t="n">
        <f aca="false">VLOOKUP(A1404,SampleData!A$1:E$220,4,FALSE())</f>
        <v>55.738056</v>
      </c>
      <c r="C1404" s="64" t="n">
        <f aca="false">VLOOKUP(A1404,SampleData!A$1:E$220,5,FALSE())</f>
        <v>12.381347</v>
      </c>
      <c r="D1404" s="66" t="s">
        <v>3530</v>
      </c>
      <c r="E1404" s="64" t="s">
        <v>3531</v>
      </c>
      <c r="F1404" s="0" t="s">
        <v>700</v>
      </c>
      <c r="G1404" s="0" t="s">
        <v>3514</v>
      </c>
      <c r="H1404" s="0" t="s">
        <v>3515</v>
      </c>
      <c r="I1404" s="0" t="s">
        <v>3516</v>
      </c>
      <c r="J1404" s="0" t="str">
        <f aca="false">IF(H1404="Present",H1404&amp;"_"&amp;I1404,H1404)</f>
        <v>Absent</v>
      </c>
    </row>
    <row r="1405" customFormat="false" ht="14.25" hidden="false" customHeight="false" outlineLevel="0" collapsed="false">
      <c r="A1405" s="0" t="s">
        <v>334</v>
      </c>
      <c r="B1405" s="64" t="n">
        <f aca="false">VLOOKUP(A1405,SampleData!A$1:E$220,4,FALSE())</f>
        <v>55.738056</v>
      </c>
      <c r="C1405" s="64" t="n">
        <f aca="false">VLOOKUP(A1405,SampleData!A$1:E$220,5,FALSE())</f>
        <v>12.381347</v>
      </c>
      <c r="D1405" s="66" t="s">
        <v>3538</v>
      </c>
      <c r="E1405" s="64" t="s">
        <v>3539</v>
      </c>
      <c r="F1405" s="0" t="s">
        <v>706</v>
      </c>
      <c r="G1405" s="0" t="s">
        <v>3514</v>
      </c>
      <c r="H1405" s="0" t="s">
        <v>3515</v>
      </c>
      <c r="I1405" s="0" t="s">
        <v>3516</v>
      </c>
      <c r="J1405" s="0" t="str">
        <f aca="false">IF(H1405="Present",H1405&amp;"_"&amp;I1405,H1405)</f>
        <v>Absent</v>
      </c>
    </row>
    <row r="1406" customFormat="false" ht="14.25" hidden="false" customHeight="false" outlineLevel="0" collapsed="false">
      <c r="A1406" s="0" t="s">
        <v>336</v>
      </c>
      <c r="B1406" s="64" t="n">
        <f aca="false">VLOOKUP(A1406,SampleData!A$1:E$220,4,FALSE())</f>
        <v>55.030879</v>
      </c>
      <c r="C1406" s="64" t="n">
        <f aca="false">VLOOKUP(A1406,SampleData!A$1:E$220,5,FALSE())</f>
        <v>8.833501</v>
      </c>
      <c r="D1406" s="66" t="s">
        <v>3512</v>
      </c>
      <c r="E1406" s="64" t="s">
        <v>3513</v>
      </c>
      <c r="F1406" s="0" t="s">
        <v>703</v>
      </c>
      <c r="G1406" s="0" t="s">
        <v>735</v>
      </c>
      <c r="H1406" s="0" t="s">
        <v>3515</v>
      </c>
      <c r="I1406" s="0" t="s">
        <v>3516</v>
      </c>
      <c r="J1406" s="0" t="str">
        <f aca="false">IF(H1406="Present",H1406&amp;"_"&amp;I1406,H1406)</f>
        <v>Absent</v>
      </c>
    </row>
    <row r="1407" customFormat="false" ht="14.25" hidden="false" customHeight="false" outlineLevel="0" collapsed="false">
      <c r="A1407" s="0" t="s">
        <v>336</v>
      </c>
      <c r="B1407" s="64" t="n">
        <f aca="false">VLOOKUP(A1407,SampleData!A$1:E$220,4,FALSE())</f>
        <v>55.030879</v>
      </c>
      <c r="C1407" s="64" t="n">
        <f aca="false">VLOOKUP(A1407,SampleData!A$1:E$220,5,FALSE())</f>
        <v>8.833501</v>
      </c>
      <c r="D1407" s="66" t="s">
        <v>3517</v>
      </c>
      <c r="E1407" s="64" t="s">
        <v>636</v>
      </c>
      <c r="F1407" s="0" t="s">
        <v>709</v>
      </c>
      <c r="G1407" s="0" t="s">
        <v>735</v>
      </c>
      <c r="H1407" s="0" t="s">
        <v>3515</v>
      </c>
      <c r="I1407" s="0" t="s">
        <v>3516</v>
      </c>
      <c r="J1407" s="0" t="str">
        <f aca="false">IF(H1407="Present",H1407&amp;"_"&amp;I1407,H1407)</f>
        <v>Absent</v>
      </c>
    </row>
    <row r="1408" customFormat="false" ht="14.25" hidden="false" customHeight="false" outlineLevel="0" collapsed="false">
      <c r="A1408" s="0" t="s">
        <v>336</v>
      </c>
      <c r="B1408" s="64" t="n">
        <f aca="false">VLOOKUP(A1408,SampleData!A$1:E$220,4,FALSE())</f>
        <v>55.030879</v>
      </c>
      <c r="C1408" s="64" t="n">
        <f aca="false">VLOOKUP(A1408,SampleData!A$1:E$220,5,FALSE())</f>
        <v>8.833501</v>
      </c>
      <c r="D1408" s="66" t="s">
        <v>3518</v>
      </c>
      <c r="E1408" s="0" t="s">
        <v>710</v>
      </c>
      <c r="F1408" s="0" t="s">
        <v>710</v>
      </c>
      <c r="G1408" s="0" t="s">
        <v>735</v>
      </c>
      <c r="H1408" s="0" t="s">
        <v>3515</v>
      </c>
      <c r="I1408" s="0" t="s">
        <v>3516</v>
      </c>
      <c r="J1408" s="0" t="str">
        <f aca="false">IF(H1408="Present",H1408&amp;"_"&amp;I1408,H1408)</f>
        <v>Absent</v>
      </c>
    </row>
    <row r="1409" customFormat="false" ht="14.25" hidden="false" customHeight="false" outlineLevel="0" collapsed="false">
      <c r="A1409" s="0" t="s">
        <v>336</v>
      </c>
      <c r="B1409" s="64" t="n">
        <f aca="false">VLOOKUP(A1409,SampleData!A$1:E$220,4,FALSE())</f>
        <v>55.030879</v>
      </c>
      <c r="C1409" s="64" t="n">
        <f aca="false">VLOOKUP(A1409,SampleData!A$1:E$220,5,FALSE())</f>
        <v>8.833501</v>
      </c>
      <c r="D1409" s="66" t="s">
        <v>3519</v>
      </c>
      <c r="E1409" s="64" t="s">
        <v>3520</v>
      </c>
      <c r="F1409" s="0" t="s">
        <v>697</v>
      </c>
      <c r="G1409" s="0" t="s">
        <v>735</v>
      </c>
      <c r="H1409" s="0" t="s">
        <v>3515</v>
      </c>
      <c r="I1409" s="0" t="s">
        <v>3516</v>
      </c>
      <c r="J1409" s="0" t="str">
        <f aca="false">IF(H1409="Present",H1409&amp;"_"&amp;I1409,H1409)</f>
        <v>Absent</v>
      </c>
    </row>
    <row r="1410" customFormat="false" ht="14.25" hidden="false" customHeight="false" outlineLevel="0" collapsed="false">
      <c r="A1410" s="0" t="s">
        <v>336</v>
      </c>
      <c r="B1410" s="64" t="n">
        <f aca="false">VLOOKUP(A1410,SampleData!A$1:E$220,4,FALSE())</f>
        <v>55.030879</v>
      </c>
      <c r="C1410" s="64" t="n">
        <f aca="false">VLOOKUP(A1410,SampleData!A$1:E$220,5,FALSE())</f>
        <v>8.833501</v>
      </c>
      <c r="D1410" s="66" t="s">
        <v>3521</v>
      </c>
      <c r="E1410" s="64" t="s">
        <v>208</v>
      </c>
      <c r="F1410" s="0" t="s">
        <v>704</v>
      </c>
      <c r="G1410" s="0" t="s">
        <v>735</v>
      </c>
      <c r="H1410" s="0" t="s">
        <v>3515</v>
      </c>
      <c r="I1410" s="0" t="s">
        <v>3516</v>
      </c>
      <c r="J1410" s="0" t="str">
        <f aca="false">IF(H1410="Present",H1410&amp;"_"&amp;I1410,H1410)</f>
        <v>Absent</v>
      </c>
    </row>
    <row r="1411" customFormat="false" ht="14.25" hidden="false" customHeight="false" outlineLevel="0" collapsed="false">
      <c r="A1411" s="0" t="s">
        <v>336</v>
      </c>
      <c r="B1411" s="64" t="n">
        <f aca="false">VLOOKUP(A1411,SampleData!A$1:E$220,4,FALSE())</f>
        <v>55.030879</v>
      </c>
      <c r="C1411" s="64" t="n">
        <f aca="false">VLOOKUP(A1411,SampleData!A$1:E$220,5,FALSE())</f>
        <v>8.833501</v>
      </c>
      <c r="D1411" s="66" t="s">
        <v>3522</v>
      </c>
      <c r="E1411" s="64" t="s">
        <v>3523</v>
      </c>
      <c r="F1411" s="0" t="s">
        <v>708</v>
      </c>
      <c r="G1411" s="0" t="s">
        <v>735</v>
      </c>
      <c r="H1411" s="0" t="s">
        <v>3515</v>
      </c>
      <c r="I1411" s="0" t="s">
        <v>3516</v>
      </c>
      <c r="J1411" s="0" t="str">
        <f aca="false">IF(H1411="Present",H1411&amp;"_"&amp;I1411,H1411)</f>
        <v>Absent</v>
      </c>
    </row>
    <row r="1412" customFormat="false" ht="14.25" hidden="false" customHeight="false" outlineLevel="0" collapsed="false">
      <c r="A1412" s="0" t="s">
        <v>336</v>
      </c>
      <c r="B1412" s="64" t="n">
        <f aca="false">VLOOKUP(A1412,SampleData!A$1:E$220,4,FALSE())</f>
        <v>55.030879</v>
      </c>
      <c r="C1412" s="64" t="n">
        <f aca="false">VLOOKUP(A1412,SampleData!A$1:E$220,5,FALSE())</f>
        <v>8.833501</v>
      </c>
      <c r="D1412" s="66" t="s">
        <v>3522</v>
      </c>
      <c r="E1412" s="64" t="s">
        <v>3523</v>
      </c>
      <c r="F1412" s="0" t="s">
        <v>708</v>
      </c>
      <c r="G1412" s="0" t="s">
        <v>735</v>
      </c>
      <c r="H1412" s="0" t="s">
        <v>3515</v>
      </c>
      <c r="I1412" s="0" t="s">
        <v>3516</v>
      </c>
      <c r="J1412" s="0" t="str">
        <f aca="false">IF(H1412="Present",H1412&amp;"_"&amp;I1412,H1412)</f>
        <v>Absent</v>
      </c>
    </row>
    <row r="1413" customFormat="false" ht="14.25" hidden="false" customHeight="false" outlineLevel="0" collapsed="false">
      <c r="A1413" s="0" t="s">
        <v>336</v>
      </c>
      <c r="B1413" s="64" t="n">
        <f aca="false">VLOOKUP(A1413,SampleData!A$1:E$220,4,FALSE())</f>
        <v>55.030879</v>
      </c>
      <c r="C1413" s="64" t="n">
        <f aca="false">VLOOKUP(A1413,SampleData!A$1:E$220,5,FALSE())</f>
        <v>8.833501</v>
      </c>
      <c r="D1413" s="66" t="s">
        <v>3524</v>
      </c>
      <c r="E1413" s="64" t="s">
        <v>3525</v>
      </c>
      <c r="F1413" s="0" t="s">
        <v>699</v>
      </c>
      <c r="G1413" s="0" t="s">
        <v>3514</v>
      </c>
      <c r="H1413" s="0" t="s">
        <v>3515</v>
      </c>
      <c r="I1413" s="0" t="s">
        <v>3516</v>
      </c>
      <c r="J1413" s="0" t="str">
        <f aca="false">IF(H1413="Present",H1413&amp;"_"&amp;I1413,H1413)</f>
        <v>Absent</v>
      </c>
    </row>
    <row r="1414" customFormat="false" ht="14.25" hidden="false" customHeight="false" outlineLevel="0" collapsed="false">
      <c r="A1414" s="0" t="s">
        <v>336</v>
      </c>
      <c r="B1414" s="64" t="n">
        <f aca="false">VLOOKUP(A1414,SampleData!A$1:E$220,4,FALSE())</f>
        <v>55.030879</v>
      </c>
      <c r="C1414" s="64" t="n">
        <f aca="false">VLOOKUP(A1414,SampleData!A$1:E$220,5,FALSE())</f>
        <v>8.833501</v>
      </c>
      <c r="D1414" s="66" t="s">
        <v>229</v>
      </c>
      <c r="E1414" s="0" t="s">
        <v>199</v>
      </c>
      <c r="F1414" s="0" t="s">
        <v>199</v>
      </c>
      <c r="G1414" s="0" t="s">
        <v>3514</v>
      </c>
      <c r="H1414" s="0" t="s">
        <v>3515</v>
      </c>
      <c r="I1414" s="0" t="s">
        <v>3516</v>
      </c>
      <c r="J1414" s="0" t="str">
        <f aca="false">IF(H1414="Present",H1414&amp;"_"&amp;I1414,H1414)</f>
        <v>Absent</v>
      </c>
    </row>
    <row r="1415" customFormat="false" ht="14.25" hidden="false" customHeight="false" outlineLevel="0" collapsed="false">
      <c r="A1415" s="0" t="s">
        <v>336</v>
      </c>
      <c r="B1415" s="64" t="n">
        <f aca="false">VLOOKUP(A1415,SampleData!A$1:E$220,4,FALSE())</f>
        <v>55.030879</v>
      </c>
      <c r="C1415" s="64" t="n">
        <f aca="false">VLOOKUP(A1415,SampleData!A$1:E$220,5,FALSE())</f>
        <v>8.833501</v>
      </c>
      <c r="D1415" s="66" t="s">
        <v>3526</v>
      </c>
      <c r="E1415" s="0" t="s">
        <v>385</v>
      </c>
      <c r="F1415" s="0" t="s">
        <v>385</v>
      </c>
      <c r="G1415" s="0" t="s">
        <v>735</v>
      </c>
      <c r="H1415" s="0" t="s">
        <v>3515</v>
      </c>
      <c r="I1415" s="0" t="s">
        <v>3516</v>
      </c>
      <c r="J1415" s="0" t="str">
        <f aca="false">IF(H1415="Present",H1415&amp;"_"&amp;I1415,H1415)</f>
        <v>Absent</v>
      </c>
    </row>
    <row r="1416" customFormat="false" ht="14.25" hidden="false" customHeight="false" outlineLevel="0" collapsed="false">
      <c r="A1416" s="0" t="s">
        <v>336</v>
      </c>
      <c r="B1416" s="64" t="n">
        <f aca="false">VLOOKUP(A1416,SampleData!A$1:E$220,4,FALSE())</f>
        <v>55.030879</v>
      </c>
      <c r="C1416" s="64" t="n">
        <f aca="false">VLOOKUP(A1416,SampleData!A$1:E$220,5,FALSE())</f>
        <v>8.833501</v>
      </c>
      <c r="D1416" s="66" t="s">
        <v>3527</v>
      </c>
      <c r="E1416" s="64" t="s">
        <v>74</v>
      </c>
      <c r="F1416" s="0" t="s">
        <v>701</v>
      </c>
      <c r="G1416" s="0" t="s">
        <v>735</v>
      </c>
      <c r="H1416" s="0" t="s">
        <v>3515</v>
      </c>
      <c r="I1416" s="0" t="s">
        <v>3516</v>
      </c>
      <c r="J1416" s="0" t="str">
        <f aca="false">IF(H1416="Present",H1416&amp;"_"&amp;I1416,H1416)</f>
        <v>Absent</v>
      </c>
    </row>
    <row r="1417" customFormat="false" ht="14.25" hidden="false" customHeight="false" outlineLevel="0" collapsed="false">
      <c r="A1417" s="0" t="s">
        <v>336</v>
      </c>
      <c r="B1417" s="64" t="n">
        <f aca="false">VLOOKUP(A1417,SampleData!A$1:E$220,4,FALSE())</f>
        <v>55.030879</v>
      </c>
      <c r="C1417" s="64" t="n">
        <f aca="false">VLOOKUP(A1417,SampleData!A$1:E$220,5,FALSE())</f>
        <v>8.833501</v>
      </c>
      <c r="D1417" s="66" t="s">
        <v>3528</v>
      </c>
      <c r="E1417" s="64" t="s">
        <v>177</v>
      </c>
      <c r="F1417" s="0" t="s">
        <v>3529</v>
      </c>
      <c r="G1417" s="0" t="s">
        <v>3514</v>
      </c>
      <c r="H1417" s="0" t="s">
        <v>3515</v>
      </c>
      <c r="I1417" s="0" t="s">
        <v>3516</v>
      </c>
      <c r="J1417" s="0" t="str">
        <f aca="false">IF(H1417="Present",H1417&amp;"_"&amp;I1417,H1417)</f>
        <v>Absent</v>
      </c>
    </row>
    <row r="1418" customFormat="false" ht="14.25" hidden="false" customHeight="false" outlineLevel="0" collapsed="false">
      <c r="A1418" s="0" t="s">
        <v>336</v>
      </c>
      <c r="B1418" s="64" t="n">
        <f aca="false">VLOOKUP(A1418,SampleData!A$1:E$220,4,FALSE())</f>
        <v>55.030879</v>
      </c>
      <c r="C1418" s="64" t="n">
        <f aca="false">VLOOKUP(A1418,SampleData!A$1:E$220,5,FALSE())</f>
        <v>8.833501</v>
      </c>
      <c r="D1418" s="66" t="s">
        <v>3530</v>
      </c>
      <c r="E1418" s="64" t="s">
        <v>3531</v>
      </c>
      <c r="F1418" s="0" t="s">
        <v>700</v>
      </c>
      <c r="G1418" s="0" t="s">
        <v>3514</v>
      </c>
      <c r="H1418" s="0" t="s">
        <v>3515</v>
      </c>
      <c r="I1418" s="0" t="s">
        <v>3516</v>
      </c>
      <c r="J1418" s="0" t="str">
        <f aca="false">IF(H1418="Present",H1418&amp;"_"&amp;I1418,H1418)</f>
        <v>Absent</v>
      </c>
    </row>
    <row r="1419" customFormat="false" ht="14.25" hidden="false" customHeight="false" outlineLevel="0" collapsed="false">
      <c r="A1419" s="0" t="s">
        <v>336</v>
      </c>
      <c r="B1419" s="64" t="n">
        <f aca="false">VLOOKUP(A1419,SampleData!A$1:E$220,4,FALSE())</f>
        <v>55.030879</v>
      </c>
      <c r="C1419" s="64" t="n">
        <f aca="false">VLOOKUP(A1419,SampleData!A$1:E$220,5,FALSE())</f>
        <v>8.833501</v>
      </c>
      <c r="D1419" s="66" t="s">
        <v>3530</v>
      </c>
      <c r="E1419" s="64" t="s">
        <v>3531</v>
      </c>
      <c r="F1419" s="0" t="s">
        <v>700</v>
      </c>
      <c r="G1419" s="0" t="s">
        <v>735</v>
      </c>
      <c r="H1419" s="0" t="s">
        <v>3515</v>
      </c>
      <c r="I1419" s="0" t="s">
        <v>3516</v>
      </c>
      <c r="J1419" s="0" t="str">
        <f aca="false">IF(H1419="Present",H1419&amp;"_"&amp;I1419,H1419)</f>
        <v>Absent</v>
      </c>
    </row>
    <row r="1420" customFormat="false" ht="14.25" hidden="false" customHeight="false" outlineLevel="0" collapsed="false">
      <c r="A1420" s="0" t="s">
        <v>336</v>
      </c>
      <c r="B1420" s="64" t="n">
        <f aca="false">VLOOKUP(A1420,SampleData!A$1:E$220,4,FALSE())</f>
        <v>55.030879</v>
      </c>
      <c r="C1420" s="64" t="n">
        <f aca="false">VLOOKUP(A1420,SampleData!A$1:E$220,5,FALSE())</f>
        <v>8.833501</v>
      </c>
      <c r="D1420" s="66" t="s">
        <v>3532</v>
      </c>
      <c r="E1420" s="64" t="s">
        <v>353</v>
      </c>
      <c r="F1420" s="0" t="s">
        <v>696</v>
      </c>
      <c r="G1420" s="0" t="s">
        <v>735</v>
      </c>
      <c r="H1420" s="0" t="s">
        <v>3515</v>
      </c>
      <c r="I1420" s="0" t="s">
        <v>3516</v>
      </c>
      <c r="J1420" s="0" t="str">
        <f aca="false">IF(H1420="Present",H1420&amp;"_"&amp;I1420,H1420)</f>
        <v>Absent</v>
      </c>
    </row>
    <row r="1421" customFormat="false" ht="14.25" hidden="false" customHeight="false" outlineLevel="0" collapsed="false">
      <c r="A1421" s="0" t="s">
        <v>336</v>
      </c>
      <c r="B1421" s="64" t="n">
        <f aca="false">VLOOKUP(A1421,SampleData!A$1:E$220,4,FALSE())</f>
        <v>55.030879</v>
      </c>
      <c r="C1421" s="64" t="n">
        <f aca="false">VLOOKUP(A1421,SampleData!A$1:E$220,5,FALSE())</f>
        <v>8.833501</v>
      </c>
      <c r="D1421" s="66" t="s">
        <v>3532</v>
      </c>
      <c r="E1421" s="64" t="s">
        <v>353</v>
      </c>
      <c r="F1421" s="0" t="s">
        <v>696</v>
      </c>
      <c r="G1421" s="0" t="s">
        <v>3514</v>
      </c>
      <c r="H1421" s="0" t="s">
        <v>3515</v>
      </c>
      <c r="I1421" s="0" t="s">
        <v>3516</v>
      </c>
      <c r="J1421" s="0" t="str">
        <f aca="false">IF(H1421="Present",H1421&amp;"_"&amp;I1421,H1421)</f>
        <v>Absent</v>
      </c>
    </row>
    <row r="1422" customFormat="false" ht="14.25" hidden="false" customHeight="false" outlineLevel="0" collapsed="false">
      <c r="A1422" s="0" t="s">
        <v>336</v>
      </c>
      <c r="B1422" s="64" t="n">
        <f aca="false">VLOOKUP(A1422,SampleData!A$1:E$220,4,FALSE())</f>
        <v>55.030879</v>
      </c>
      <c r="C1422" s="64" t="n">
        <f aca="false">VLOOKUP(A1422,SampleData!A$1:E$220,5,FALSE())</f>
        <v>8.833501</v>
      </c>
      <c r="D1422" s="66" t="s">
        <v>3534</v>
      </c>
      <c r="E1422" s="64" t="s">
        <v>62</v>
      </c>
      <c r="F1422" s="0" t="s">
        <v>702</v>
      </c>
      <c r="G1422" s="0" t="s">
        <v>735</v>
      </c>
      <c r="H1422" s="0" t="s">
        <v>3515</v>
      </c>
      <c r="I1422" s="0" t="s">
        <v>3516</v>
      </c>
      <c r="J1422" s="0" t="str">
        <f aca="false">IF(H1422="Present",H1422&amp;"_"&amp;I1422,H1422)</f>
        <v>Absent</v>
      </c>
    </row>
    <row r="1423" customFormat="false" ht="14.25" hidden="false" customHeight="false" outlineLevel="0" collapsed="false">
      <c r="A1423" s="0" t="s">
        <v>336</v>
      </c>
      <c r="B1423" s="64" t="n">
        <f aca="false">VLOOKUP(A1423,SampleData!A$1:E$220,4,FALSE())</f>
        <v>55.030879</v>
      </c>
      <c r="C1423" s="64" t="n">
        <f aca="false">VLOOKUP(A1423,SampleData!A$1:E$220,5,FALSE())</f>
        <v>8.833501</v>
      </c>
      <c r="D1423" s="66" t="s">
        <v>3534</v>
      </c>
      <c r="E1423" s="64" t="s">
        <v>62</v>
      </c>
      <c r="F1423" s="0" t="s">
        <v>702</v>
      </c>
      <c r="G1423" s="0" t="s">
        <v>735</v>
      </c>
      <c r="H1423" s="0" t="s">
        <v>3515</v>
      </c>
      <c r="I1423" s="0" t="s">
        <v>3516</v>
      </c>
      <c r="J1423" s="0" t="str">
        <f aca="false">IF(H1423="Present",H1423&amp;"_"&amp;I1423,H1423)</f>
        <v>Absent</v>
      </c>
    </row>
    <row r="1424" customFormat="false" ht="14.25" hidden="false" customHeight="false" outlineLevel="0" collapsed="false">
      <c r="A1424" s="0" t="s">
        <v>336</v>
      </c>
      <c r="B1424" s="64" t="n">
        <f aca="false">VLOOKUP(A1424,SampleData!A$1:E$220,4,FALSE())</f>
        <v>55.030879</v>
      </c>
      <c r="C1424" s="64" t="n">
        <f aca="false">VLOOKUP(A1424,SampleData!A$1:E$220,5,FALSE())</f>
        <v>8.833501</v>
      </c>
      <c r="D1424" s="66" t="s">
        <v>3536</v>
      </c>
      <c r="E1424" s="0" t="s">
        <v>705</v>
      </c>
      <c r="F1424" s="0" t="s">
        <v>705</v>
      </c>
      <c r="G1424" s="0" t="s">
        <v>3514</v>
      </c>
      <c r="H1424" s="0" t="s">
        <v>3515</v>
      </c>
      <c r="I1424" s="0" t="s">
        <v>3516</v>
      </c>
      <c r="J1424" s="0" t="str">
        <f aca="false">IF(H1424="Present",H1424&amp;"_"&amp;I1424,H1424)</f>
        <v>Absent</v>
      </c>
    </row>
    <row r="1425" customFormat="false" ht="14.25" hidden="false" customHeight="false" outlineLevel="0" collapsed="false">
      <c r="A1425" s="0" t="s">
        <v>336</v>
      </c>
      <c r="B1425" s="64" t="n">
        <f aca="false">VLOOKUP(A1425,SampleData!A$1:E$220,4,FALSE())</f>
        <v>55.030879</v>
      </c>
      <c r="C1425" s="64" t="n">
        <f aca="false">VLOOKUP(A1425,SampleData!A$1:E$220,5,FALSE())</f>
        <v>8.833501</v>
      </c>
      <c r="D1425" s="66" t="s">
        <v>3536</v>
      </c>
      <c r="E1425" s="0" t="s">
        <v>705</v>
      </c>
      <c r="F1425" s="0" t="s">
        <v>705</v>
      </c>
      <c r="G1425" s="0" t="s">
        <v>735</v>
      </c>
      <c r="H1425" s="0" t="s">
        <v>3515</v>
      </c>
      <c r="I1425" s="0" t="s">
        <v>3516</v>
      </c>
      <c r="J1425" s="0" t="str">
        <f aca="false">IF(H1425="Present",H1425&amp;"_"&amp;I1425,H1425)</f>
        <v>Absent</v>
      </c>
    </row>
    <row r="1426" customFormat="false" ht="14.25" hidden="false" customHeight="false" outlineLevel="0" collapsed="false">
      <c r="A1426" s="0" t="s">
        <v>336</v>
      </c>
      <c r="B1426" s="64" t="n">
        <f aca="false">VLOOKUP(A1426,SampleData!A$1:E$220,4,FALSE())</f>
        <v>55.030879</v>
      </c>
      <c r="C1426" s="64" t="n">
        <f aca="false">VLOOKUP(A1426,SampleData!A$1:E$220,5,FALSE())</f>
        <v>8.833501</v>
      </c>
      <c r="D1426" s="66" t="s">
        <v>3537</v>
      </c>
      <c r="E1426" s="0" t="s">
        <v>698</v>
      </c>
      <c r="F1426" s="0" t="s">
        <v>698</v>
      </c>
      <c r="G1426" s="0" t="s">
        <v>735</v>
      </c>
      <c r="H1426" s="0" t="s">
        <v>3533</v>
      </c>
      <c r="I1426" s="0" t="s">
        <v>3535</v>
      </c>
      <c r="J1426" s="0" t="str">
        <f aca="false">IF(H1426="Present",H1426&amp;"_"&amp;I1426,H1426)</f>
        <v>Present_Ct&lt;41</v>
      </c>
    </row>
    <row r="1427" customFormat="false" ht="14.25" hidden="false" customHeight="false" outlineLevel="0" collapsed="false">
      <c r="A1427" s="0" t="s">
        <v>336</v>
      </c>
      <c r="B1427" s="64" t="n">
        <f aca="false">VLOOKUP(A1427,SampleData!A$1:E$220,4,FALSE())</f>
        <v>55.030879</v>
      </c>
      <c r="C1427" s="64" t="n">
        <f aca="false">VLOOKUP(A1427,SampleData!A$1:E$220,5,FALSE())</f>
        <v>8.833501</v>
      </c>
      <c r="D1427" s="66" t="s">
        <v>3537</v>
      </c>
      <c r="E1427" s="0" t="s">
        <v>698</v>
      </c>
      <c r="F1427" s="0" t="s">
        <v>698</v>
      </c>
      <c r="G1427" s="0" t="s">
        <v>735</v>
      </c>
      <c r="H1427" s="0" t="s">
        <v>3533</v>
      </c>
      <c r="I1427" s="0" t="s">
        <v>3535</v>
      </c>
      <c r="J1427" s="0" t="str">
        <f aca="false">IF(H1427="Present",H1427&amp;"_"&amp;I1427,H1427)</f>
        <v>Present_Ct&lt;41</v>
      </c>
    </row>
    <row r="1428" customFormat="false" ht="14.25" hidden="false" customHeight="false" outlineLevel="0" collapsed="false">
      <c r="A1428" s="0" t="s">
        <v>336</v>
      </c>
      <c r="B1428" s="64" t="n">
        <f aca="false">VLOOKUP(A1428,SampleData!A$1:E$220,4,FALSE())</f>
        <v>55.030879</v>
      </c>
      <c r="C1428" s="64" t="n">
        <f aca="false">VLOOKUP(A1428,SampleData!A$1:E$220,5,FALSE())</f>
        <v>8.833501</v>
      </c>
      <c r="D1428" s="66" t="s">
        <v>3512</v>
      </c>
      <c r="E1428" s="64" t="s">
        <v>3513</v>
      </c>
      <c r="F1428" s="0" t="s">
        <v>703</v>
      </c>
      <c r="G1428" s="0" t="s">
        <v>735</v>
      </c>
      <c r="H1428" s="0" t="s">
        <v>3515</v>
      </c>
      <c r="I1428" s="0" t="s">
        <v>3516</v>
      </c>
      <c r="J1428" s="0" t="str">
        <f aca="false">IF(H1428="Present",H1428&amp;"_"&amp;I1428,H1428)</f>
        <v>Absent</v>
      </c>
    </row>
    <row r="1429" customFormat="false" ht="14.25" hidden="false" customHeight="false" outlineLevel="0" collapsed="false">
      <c r="A1429" s="0" t="s">
        <v>336</v>
      </c>
      <c r="B1429" s="64" t="n">
        <f aca="false">VLOOKUP(A1429,SampleData!A$1:E$220,4,FALSE())</f>
        <v>55.030879</v>
      </c>
      <c r="C1429" s="64" t="n">
        <f aca="false">VLOOKUP(A1429,SampleData!A$1:E$220,5,FALSE())</f>
        <v>8.833501</v>
      </c>
      <c r="D1429" s="66" t="s">
        <v>3517</v>
      </c>
      <c r="E1429" s="64" t="s">
        <v>636</v>
      </c>
      <c r="F1429" s="0" t="s">
        <v>709</v>
      </c>
      <c r="G1429" s="0" t="s">
        <v>3514</v>
      </c>
      <c r="H1429" s="0" t="s">
        <v>3515</v>
      </c>
      <c r="I1429" s="0" t="s">
        <v>3516</v>
      </c>
      <c r="J1429" s="0" t="str">
        <f aca="false">IF(H1429="Present",H1429&amp;"_"&amp;I1429,H1429)</f>
        <v>Absent</v>
      </c>
    </row>
    <row r="1430" customFormat="false" ht="14.25" hidden="false" customHeight="false" outlineLevel="0" collapsed="false">
      <c r="A1430" s="0" t="s">
        <v>336</v>
      </c>
      <c r="B1430" s="64" t="n">
        <f aca="false">VLOOKUP(A1430,SampleData!A$1:E$220,4,FALSE())</f>
        <v>55.030879</v>
      </c>
      <c r="C1430" s="64" t="n">
        <f aca="false">VLOOKUP(A1430,SampleData!A$1:E$220,5,FALSE())</f>
        <v>8.833501</v>
      </c>
      <c r="D1430" s="66" t="s">
        <v>3518</v>
      </c>
      <c r="E1430" s="0" t="s">
        <v>710</v>
      </c>
      <c r="F1430" s="0" t="s">
        <v>710</v>
      </c>
      <c r="G1430" s="0" t="s">
        <v>735</v>
      </c>
      <c r="H1430" s="0" t="s">
        <v>3515</v>
      </c>
      <c r="I1430" s="0" t="s">
        <v>3516</v>
      </c>
      <c r="J1430" s="0" t="str">
        <f aca="false">IF(H1430="Present",H1430&amp;"_"&amp;I1430,H1430)</f>
        <v>Absent</v>
      </c>
    </row>
    <row r="1431" customFormat="false" ht="14.25" hidden="false" customHeight="false" outlineLevel="0" collapsed="false">
      <c r="A1431" s="0" t="s">
        <v>336</v>
      </c>
      <c r="B1431" s="64" t="n">
        <f aca="false">VLOOKUP(A1431,SampleData!A$1:E$220,4,FALSE())</f>
        <v>55.030879</v>
      </c>
      <c r="C1431" s="64" t="n">
        <f aca="false">VLOOKUP(A1431,SampleData!A$1:E$220,5,FALSE())</f>
        <v>8.833501</v>
      </c>
      <c r="D1431" s="66" t="s">
        <v>3519</v>
      </c>
      <c r="E1431" s="64" t="s">
        <v>3520</v>
      </c>
      <c r="F1431" s="0" t="s">
        <v>697</v>
      </c>
      <c r="G1431" s="0" t="s">
        <v>735</v>
      </c>
      <c r="H1431" s="0" t="s">
        <v>3515</v>
      </c>
      <c r="I1431" s="0" t="s">
        <v>3516</v>
      </c>
      <c r="J1431" s="0" t="str">
        <f aca="false">IF(H1431="Present",H1431&amp;"_"&amp;I1431,H1431)</f>
        <v>Absent</v>
      </c>
    </row>
    <row r="1432" customFormat="false" ht="14.25" hidden="false" customHeight="false" outlineLevel="0" collapsed="false">
      <c r="A1432" s="0" t="s">
        <v>336</v>
      </c>
      <c r="B1432" s="64" t="n">
        <f aca="false">VLOOKUP(A1432,SampleData!A$1:E$220,4,FALSE())</f>
        <v>55.030879</v>
      </c>
      <c r="C1432" s="64" t="n">
        <f aca="false">VLOOKUP(A1432,SampleData!A$1:E$220,5,FALSE())</f>
        <v>8.833501</v>
      </c>
      <c r="D1432" s="66" t="s">
        <v>3521</v>
      </c>
      <c r="E1432" s="64" t="s">
        <v>208</v>
      </c>
      <c r="F1432" s="0" t="s">
        <v>704</v>
      </c>
      <c r="G1432" s="0" t="s">
        <v>735</v>
      </c>
      <c r="H1432" s="0" t="s">
        <v>3515</v>
      </c>
      <c r="I1432" s="0" t="s">
        <v>3516</v>
      </c>
      <c r="J1432" s="0" t="str">
        <f aca="false">IF(H1432="Present",H1432&amp;"_"&amp;I1432,H1432)</f>
        <v>Absent</v>
      </c>
    </row>
    <row r="1433" customFormat="false" ht="14.25" hidden="false" customHeight="false" outlineLevel="0" collapsed="false">
      <c r="A1433" s="0" t="s">
        <v>336</v>
      </c>
      <c r="B1433" s="64" t="n">
        <f aca="false">VLOOKUP(A1433,SampleData!A$1:E$220,4,FALSE())</f>
        <v>55.030879</v>
      </c>
      <c r="C1433" s="64" t="n">
        <f aca="false">VLOOKUP(A1433,SampleData!A$1:E$220,5,FALSE())</f>
        <v>8.833501</v>
      </c>
      <c r="D1433" s="66" t="s">
        <v>3526</v>
      </c>
      <c r="E1433" s="0" t="s">
        <v>385</v>
      </c>
      <c r="F1433" s="0" t="s">
        <v>385</v>
      </c>
      <c r="G1433" s="0" t="s">
        <v>735</v>
      </c>
      <c r="H1433" s="0" t="s">
        <v>3515</v>
      </c>
      <c r="I1433" s="0" t="s">
        <v>3516</v>
      </c>
      <c r="J1433" s="0" t="str">
        <f aca="false">IF(H1433="Present",H1433&amp;"_"&amp;I1433,H1433)</f>
        <v>Absent</v>
      </c>
    </row>
    <row r="1434" customFormat="false" ht="14.25" hidden="false" customHeight="false" outlineLevel="0" collapsed="false">
      <c r="A1434" s="0" t="s">
        <v>336</v>
      </c>
      <c r="B1434" s="64" t="n">
        <f aca="false">VLOOKUP(A1434,SampleData!A$1:E$220,4,FALSE())</f>
        <v>55.030879</v>
      </c>
      <c r="C1434" s="64" t="n">
        <f aca="false">VLOOKUP(A1434,SampleData!A$1:E$220,5,FALSE())</f>
        <v>8.833501</v>
      </c>
      <c r="D1434" s="66" t="s">
        <v>3527</v>
      </c>
      <c r="E1434" s="64" t="s">
        <v>74</v>
      </c>
      <c r="F1434" s="0" t="s">
        <v>701</v>
      </c>
      <c r="G1434" s="0" t="s">
        <v>735</v>
      </c>
      <c r="H1434" s="0" t="s">
        <v>3515</v>
      </c>
      <c r="I1434" s="0" t="s">
        <v>3516</v>
      </c>
      <c r="J1434" s="0" t="str">
        <f aca="false">IF(H1434="Present",H1434&amp;"_"&amp;I1434,H1434)</f>
        <v>Absent</v>
      </c>
    </row>
    <row r="1435" customFormat="false" ht="14.25" hidden="false" customHeight="false" outlineLevel="0" collapsed="false">
      <c r="A1435" s="0" t="s">
        <v>342</v>
      </c>
      <c r="B1435" s="64" t="n">
        <f aca="false">VLOOKUP(A1435,SampleData!A$1:E$220,4,FALSE())</f>
        <v>55.529089</v>
      </c>
      <c r="C1435" s="64" t="n">
        <f aca="false">VLOOKUP(A1435,SampleData!A$1:E$220,5,FALSE())</f>
        <v>8.779618</v>
      </c>
      <c r="D1435" s="66" t="s">
        <v>3512</v>
      </c>
      <c r="E1435" s="64" t="s">
        <v>3513</v>
      </c>
      <c r="F1435" s="0" t="s">
        <v>703</v>
      </c>
      <c r="G1435" s="0" t="s">
        <v>3514</v>
      </c>
      <c r="H1435" s="0" t="s">
        <v>3515</v>
      </c>
      <c r="I1435" s="0" t="s">
        <v>3516</v>
      </c>
      <c r="J1435" s="0" t="str">
        <f aca="false">IF(H1435="Present",H1435&amp;"_"&amp;I1435,H1435)</f>
        <v>Absent</v>
      </c>
    </row>
    <row r="1436" customFormat="false" ht="14.25" hidden="false" customHeight="false" outlineLevel="0" collapsed="false">
      <c r="A1436" s="0" t="s">
        <v>342</v>
      </c>
      <c r="B1436" s="64" t="n">
        <f aca="false">VLOOKUP(A1436,SampleData!A$1:E$220,4,FALSE())</f>
        <v>55.529089</v>
      </c>
      <c r="C1436" s="64" t="n">
        <f aca="false">VLOOKUP(A1436,SampleData!A$1:E$220,5,FALSE())</f>
        <v>8.779618</v>
      </c>
      <c r="D1436" s="66" t="s">
        <v>3517</v>
      </c>
      <c r="E1436" s="64" t="s">
        <v>636</v>
      </c>
      <c r="F1436" s="0" t="s">
        <v>709</v>
      </c>
      <c r="G1436" s="0" t="s">
        <v>735</v>
      </c>
      <c r="H1436" s="0" t="s">
        <v>3515</v>
      </c>
      <c r="I1436" s="0" t="s">
        <v>3516</v>
      </c>
      <c r="J1436" s="0" t="str">
        <f aca="false">IF(H1436="Present",H1436&amp;"_"&amp;I1436,H1436)</f>
        <v>Absent</v>
      </c>
    </row>
    <row r="1437" customFormat="false" ht="14.25" hidden="false" customHeight="false" outlineLevel="0" collapsed="false">
      <c r="A1437" s="0" t="s">
        <v>342</v>
      </c>
      <c r="B1437" s="64" t="n">
        <f aca="false">VLOOKUP(A1437,SampleData!A$1:E$220,4,FALSE())</f>
        <v>55.529089</v>
      </c>
      <c r="C1437" s="64" t="n">
        <f aca="false">VLOOKUP(A1437,SampleData!A$1:E$220,5,FALSE())</f>
        <v>8.779618</v>
      </c>
      <c r="D1437" s="66" t="s">
        <v>3518</v>
      </c>
      <c r="E1437" s="0" t="s">
        <v>710</v>
      </c>
      <c r="F1437" s="0" t="s">
        <v>710</v>
      </c>
      <c r="G1437" s="0" t="s">
        <v>735</v>
      </c>
      <c r="H1437" s="0" t="s">
        <v>3515</v>
      </c>
      <c r="I1437" s="0" t="s">
        <v>3516</v>
      </c>
      <c r="J1437" s="0" t="str">
        <f aca="false">IF(H1437="Present",H1437&amp;"_"&amp;I1437,H1437)</f>
        <v>Absent</v>
      </c>
    </row>
    <row r="1438" customFormat="false" ht="14.25" hidden="false" customHeight="false" outlineLevel="0" collapsed="false">
      <c r="A1438" s="0" t="s">
        <v>342</v>
      </c>
      <c r="B1438" s="64" t="n">
        <f aca="false">VLOOKUP(A1438,SampleData!A$1:E$220,4,FALSE())</f>
        <v>55.529089</v>
      </c>
      <c r="C1438" s="64" t="n">
        <f aca="false">VLOOKUP(A1438,SampleData!A$1:E$220,5,FALSE())</f>
        <v>8.779618</v>
      </c>
      <c r="D1438" s="66" t="s">
        <v>3519</v>
      </c>
      <c r="E1438" s="64" t="s">
        <v>3520</v>
      </c>
      <c r="F1438" s="0" t="s">
        <v>697</v>
      </c>
      <c r="G1438" s="0" t="s">
        <v>3514</v>
      </c>
      <c r="H1438" s="0" t="s">
        <v>3515</v>
      </c>
      <c r="I1438" s="0" t="s">
        <v>3516</v>
      </c>
      <c r="J1438" s="0" t="str">
        <f aca="false">IF(H1438="Present",H1438&amp;"_"&amp;I1438,H1438)</f>
        <v>Absent</v>
      </c>
    </row>
    <row r="1439" customFormat="false" ht="14.25" hidden="false" customHeight="false" outlineLevel="0" collapsed="false">
      <c r="A1439" s="0" t="s">
        <v>342</v>
      </c>
      <c r="B1439" s="64" t="n">
        <f aca="false">VLOOKUP(A1439,SampleData!A$1:E$220,4,FALSE())</f>
        <v>55.529089</v>
      </c>
      <c r="C1439" s="64" t="n">
        <f aca="false">VLOOKUP(A1439,SampleData!A$1:E$220,5,FALSE())</f>
        <v>8.779618</v>
      </c>
      <c r="D1439" s="66" t="s">
        <v>3521</v>
      </c>
      <c r="E1439" s="64" t="s">
        <v>208</v>
      </c>
      <c r="F1439" s="0" t="s">
        <v>704</v>
      </c>
      <c r="G1439" s="0" t="s">
        <v>3514</v>
      </c>
      <c r="H1439" s="0" t="s">
        <v>3515</v>
      </c>
      <c r="I1439" s="0" t="s">
        <v>3516</v>
      </c>
      <c r="J1439" s="0" t="str">
        <f aca="false">IF(H1439="Present",H1439&amp;"_"&amp;I1439,H1439)</f>
        <v>Absent</v>
      </c>
    </row>
    <row r="1440" customFormat="false" ht="14.25" hidden="false" customHeight="false" outlineLevel="0" collapsed="false">
      <c r="A1440" s="0" t="s">
        <v>342</v>
      </c>
      <c r="B1440" s="64" t="n">
        <f aca="false">VLOOKUP(A1440,SampleData!A$1:E$220,4,FALSE())</f>
        <v>55.529089</v>
      </c>
      <c r="C1440" s="64" t="n">
        <f aca="false">VLOOKUP(A1440,SampleData!A$1:E$220,5,FALSE())</f>
        <v>8.779618</v>
      </c>
      <c r="D1440" s="66" t="s">
        <v>3522</v>
      </c>
      <c r="E1440" s="64" t="s">
        <v>3523</v>
      </c>
      <c r="F1440" s="0" t="s">
        <v>708</v>
      </c>
      <c r="G1440" s="0" t="s">
        <v>735</v>
      </c>
      <c r="H1440" s="0" t="s">
        <v>3515</v>
      </c>
      <c r="I1440" s="0" t="s">
        <v>3516</v>
      </c>
      <c r="J1440" s="0" t="str">
        <f aca="false">IF(H1440="Present",H1440&amp;"_"&amp;I1440,H1440)</f>
        <v>Absent</v>
      </c>
    </row>
    <row r="1441" customFormat="false" ht="14.25" hidden="false" customHeight="false" outlineLevel="0" collapsed="false">
      <c r="A1441" s="0" t="s">
        <v>342</v>
      </c>
      <c r="B1441" s="64" t="n">
        <f aca="false">VLOOKUP(A1441,SampleData!A$1:E$220,4,FALSE())</f>
        <v>55.529089</v>
      </c>
      <c r="C1441" s="64" t="n">
        <f aca="false">VLOOKUP(A1441,SampleData!A$1:E$220,5,FALSE())</f>
        <v>8.779618</v>
      </c>
      <c r="D1441" s="66" t="s">
        <v>3522</v>
      </c>
      <c r="E1441" s="64" t="s">
        <v>3523</v>
      </c>
      <c r="F1441" s="0" t="s">
        <v>708</v>
      </c>
      <c r="G1441" s="0" t="s">
        <v>735</v>
      </c>
      <c r="H1441" s="0" t="s">
        <v>3515</v>
      </c>
      <c r="I1441" s="0" t="s">
        <v>3516</v>
      </c>
      <c r="J1441" s="0" t="str">
        <f aca="false">IF(H1441="Present",H1441&amp;"_"&amp;I1441,H1441)</f>
        <v>Absent</v>
      </c>
    </row>
    <row r="1442" customFormat="false" ht="14.25" hidden="false" customHeight="false" outlineLevel="0" collapsed="false">
      <c r="A1442" s="0" t="s">
        <v>342</v>
      </c>
      <c r="B1442" s="64" t="n">
        <f aca="false">VLOOKUP(A1442,SampleData!A$1:E$220,4,FALSE())</f>
        <v>55.529089</v>
      </c>
      <c r="C1442" s="64" t="n">
        <f aca="false">VLOOKUP(A1442,SampleData!A$1:E$220,5,FALSE())</f>
        <v>8.779618</v>
      </c>
      <c r="D1442" s="66" t="s">
        <v>3526</v>
      </c>
      <c r="E1442" s="0" t="s">
        <v>385</v>
      </c>
      <c r="F1442" s="0" t="s">
        <v>385</v>
      </c>
      <c r="G1442" s="0" t="s">
        <v>735</v>
      </c>
      <c r="H1442" s="0" t="s">
        <v>3515</v>
      </c>
      <c r="I1442" s="0" t="s">
        <v>3516</v>
      </c>
      <c r="J1442" s="0" t="str">
        <f aca="false">IF(H1442="Present",H1442&amp;"_"&amp;I1442,H1442)</f>
        <v>Absent</v>
      </c>
    </row>
    <row r="1443" customFormat="false" ht="14.25" hidden="false" customHeight="false" outlineLevel="0" collapsed="false">
      <c r="A1443" s="0" t="s">
        <v>342</v>
      </c>
      <c r="B1443" s="64" t="n">
        <f aca="false">VLOOKUP(A1443,SampleData!A$1:E$220,4,FALSE())</f>
        <v>55.529089</v>
      </c>
      <c r="C1443" s="64" t="n">
        <f aca="false">VLOOKUP(A1443,SampleData!A$1:E$220,5,FALSE())</f>
        <v>8.779618</v>
      </c>
      <c r="D1443" s="66" t="s">
        <v>3527</v>
      </c>
      <c r="E1443" s="64" t="s">
        <v>74</v>
      </c>
      <c r="F1443" s="0" t="s">
        <v>701</v>
      </c>
      <c r="G1443" s="0" t="s">
        <v>735</v>
      </c>
      <c r="H1443" s="0" t="s">
        <v>3515</v>
      </c>
      <c r="I1443" s="0" t="s">
        <v>3516</v>
      </c>
      <c r="J1443" s="0" t="str">
        <f aca="false">IF(H1443="Present",H1443&amp;"_"&amp;I1443,H1443)</f>
        <v>Absent</v>
      </c>
    </row>
    <row r="1444" customFormat="false" ht="14.25" hidden="false" customHeight="false" outlineLevel="0" collapsed="false">
      <c r="A1444" s="0" t="s">
        <v>342</v>
      </c>
      <c r="B1444" s="64" t="n">
        <f aca="false">VLOOKUP(A1444,SampleData!A$1:E$220,4,FALSE())</f>
        <v>55.529089</v>
      </c>
      <c r="C1444" s="64" t="n">
        <f aca="false">VLOOKUP(A1444,SampleData!A$1:E$220,5,FALSE())</f>
        <v>8.779618</v>
      </c>
      <c r="D1444" s="66" t="s">
        <v>3530</v>
      </c>
      <c r="E1444" s="64" t="s">
        <v>3531</v>
      </c>
      <c r="F1444" s="0" t="s">
        <v>700</v>
      </c>
      <c r="G1444" s="0" t="s">
        <v>3514</v>
      </c>
      <c r="H1444" s="0" t="s">
        <v>3515</v>
      </c>
      <c r="I1444" s="0" t="s">
        <v>3516</v>
      </c>
      <c r="J1444" s="0" t="str">
        <f aca="false">IF(H1444="Present",H1444&amp;"_"&amp;I1444,H1444)</f>
        <v>Absent</v>
      </c>
    </row>
    <row r="1445" customFormat="false" ht="14.25" hidden="false" customHeight="false" outlineLevel="0" collapsed="false">
      <c r="A1445" s="0" t="s">
        <v>342</v>
      </c>
      <c r="B1445" s="64" t="n">
        <f aca="false">VLOOKUP(A1445,SampleData!A$1:E$220,4,FALSE())</f>
        <v>55.529089</v>
      </c>
      <c r="C1445" s="64" t="n">
        <f aca="false">VLOOKUP(A1445,SampleData!A$1:E$220,5,FALSE())</f>
        <v>8.779618</v>
      </c>
      <c r="D1445" s="66" t="s">
        <v>3532</v>
      </c>
      <c r="E1445" s="64" t="s">
        <v>353</v>
      </c>
      <c r="F1445" s="0" t="s">
        <v>696</v>
      </c>
      <c r="G1445" s="0" t="s">
        <v>3514</v>
      </c>
      <c r="H1445" s="0" t="s">
        <v>3533</v>
      </c>
      <c r="I1445" s="0" t="s">
        <v>3535</v>
      </c>
      <c r="J1445" s="0" t="str">
        <f aca="false">IF(H1445="Present",H1445&amp;"_"&amp;I1445,H1445)</f>
        <v>Present_Ct&lt;41</v>
      </c>
    </row>
    <row r="1446" customFormat="false" ht="14.25" hidden="false" customHeight="false" outlineLevel="0" collapsed="false">
      <c r="A1446" s="0" t="s">
        <v>342</v>
      </c>
      <c r="B1446" s="64" t="n">
        <f aca="false">VLOOKUP(A1446,SampleData!A$1:E$220,4,FALSE())</f>
        <v>55.529089</v>
      </c>
      <c r="C1446" s="64" t="n">
        <f aca="false">VLOOKUP(A1446,SampleData!A$1:E$220,5,FALSE())</f>
        <v>8.779618</v>
      </c>
      <c r="D1446" s="66" t="s">
        <v>3532</v>
      </c>
      <c r="E1446" s="64" t="s">
        <v>353</v>
      </c>
      <c r="F1446" s="0" t="s">
        <v>696</v>
      </c>
      <c r="G1446" s="0" t="s">
        <v>3514</v>
      </c>
      <c r="H1446" s="0" t="s">
        <v>3515</v>
      </c>
      <c r="I1446" s="0" t="s">
        <v>3516</v>
      </c>
      <c r="J1446" s="0" t="str">
        <f aca="false">IF(H1446="Present",H1446&amp;"_"&amp;I1446,H1446)</f>
        <v>Absent</v>
      </c>
    </row>
    <row r="1447" customFormat="false" ht="14.25" hidden="false" customHeight="false" outlineLevel="0" collapsed="false">
      <c r="A1447" s="0" t="s">
        <v>342</v>
      </c>
      <c r="B1447" s="64" t="n">
        <f aca="false">VLOOKUP(A1447,SampleData!A$1:E$220,4,FALSE())</f>
        <v>55.529089</v>
      </c>
      <c r="C1447" s="64" t="n">
        <f aca="false">VLOOKUP(A1447,SampleData!A$1:E$220,5,FALSE())</f>
        <v>8.779618</v>
      </c>
      <c r="D1447" s="66" t="s">
        <v>3534</v>
      </c>
      <c r="E1447" s="64" t="s">
        <v>62</v>
      </c>
      <c r="F1447" s="0" t="s">
        <v>702</v>
      </c>
      <c r="G1447" s="0" t="s">
        <v>735</v>
      </c>
      <c r="H1447" s="0" t="s">
        <v>3515</v>
      </c>
      <c r="I1447" s="0" t="s">
        <v>3516</v>
      </c>
      <c r="J1447" s="0" t="str">
        <f aca="false">IF(H1447="Present",H1447&amp;"_"&amp;I1447,H1447)</f>
        <v>Absent</v>
      </c>
    </row>
    <row r="1448" customFormat="false" ht="14.25" hidden="false" customHeight="false" outlineLevel="0" collapsed="false">
      <c r="A1448" s="0" t="s">
        <v>342</v>
      </c>
      <c r="B1448" s="64" t="n">
        <f aca="false">VLOOKUP(A1448,SampleData!A$1:E$220,4,FALSE())</f>
        <v>55.529089</v>
      </c>
      <c r="C1448" s="64" t="n">
        <f aca="false">VLOOKUP(A1448,SampleData!A$1:E$220,5,FALSE())</f>
        <v>8.779618</v>
      </c>
      <c r="D1448" s="66" t="s">
        <v>3534</v>
      </c>
      <c r="E1448" s="64" t="s">
        <v>62</v>
      </c>
      <c r="F1448" s="0" t="s">
        <v>702</v>
      </c>
      <c r="G1448" s="0" t="s">
        <v>735</v>
      </c>
      <c r="H1448" s="0" t="s">
        <v>3515</v>
      </c>
      <c r="I1448" s="0" t="s">
        <v>3516</v>
      </c>
      <c r="J1448" s="0" t="str">
        <f aca="false">IF(H1448="Present",H1448&amp;"_"&amp;I1448,H1448)</f>
        <v>Absent</v>
      </c>
    </row>
    <row r="1449" customFormat="false" ht="14.25" hidden="false" customHeight="false" outlineLevel="0" collapsed="false">
      <c r="A1449" s="0" t="s">
        <v>342</v>
      </c>
      <c r="B1449" s="64" t="n">
        <f aca="false">VLOOKUP(A1449,SampleData!A$1:E$220,4,FALSE())</f>
        <v>55.529089</v>
      </c>
      <c r="C1449" s="64" t="n">
        <f aca="false">VLOOKUP(A1449,SampleData!A$1:E$220,5,FALSE())</f>
        <v>8.779618</v>
      </c>
      <c r="D1449" s="66" t="s">
        <v>3536</v>
      </c>
      <c r="E1449" s="0" t="s">
        <v>705</v>
      </c>
      <c r="F1449" s="0" t="s">
        <v>705</v>
      </c>
      <c r="G1449" s="0" t="s">
        <v>3514</v>
      </c>
      <c r="H1449" s="0" t="s">
        <v>3515</v>
      </c>
      <c r="I1449" s="0" t="s">
        <v>3516</v>
      </c>
      <c r="J1449" s="0" t="str">
        <f aca="false">IF(H1449="Present",H1449&amp;"_"&amp;I1449,H1449)</f>
        <v>Absent</v>
      </c>
    </row>
    <row r="1450" customFormat="false" ht="14.25" hidden="false" customHeight="false" outlineLevel="0" collapsed="false">
      <c r="A1450" s="0" t="s">
        <v>342</v>
      </c>
      <c r="B1450" s="64" t="n">
        <f aca="false">VLOOKUP(A1450,SampleData!A$1:E$220,4,FALSE())</f>
        <v>55.529089</v>
      </c>
      <c r="C1450" s="64" t="n">
        <f aca="false">VLOOKUP(A1450,SampleData!A$1:E$220,5,FALSE())</f>
        <v>8.779618</v>
      </c>
      <c r="D1450" s="66" t="s">
        <v>3536</v>
      </c>
      <c r="E1450" s="0" t="s">
        <v>705</v>
      </c>
      <c r="F1450" s="0" t="s">
        <v>705</v>
      </c>
      <c r="G1450" s="0" t="s">
        <v>3514</v>
      </c>
      <c r="H1450" s="0" t="s">
        <v>3515</v>
      </c>
      <c r="I1450" s="0" t="s">
        <v>3516</v>
      </c>
      <c r="J1450" s="0" t="str">
        <f aca="false">IF(H1450="Present",H1450&amp;"_"&amp;I1450,H1450)</f>
        <v>Absent</v>
      </c>
    </row>
    <row r="1451" customFormat="false" ht="14.25" hidden="false" customHeight="false" outlineLevel="0" collapsed="false">
      <c r="A1451" s="0" t="s">
        <v>342</v>
      </c>
      <c r="B1451" s="64" t="n">
        <f aca="false">VLOOKUP(A1451,SampleData!A$1:E$220,4,FALSE())</f>
        <v>55.529089</v>
      </c>
      <c r="C1451" s="64" t="n">
        <f aca="false">VLOOKUP(A1451,SampleData!A$1:E$220,5,FALSE())</f>
        <v>8.779618</v>
      </c>
      <c r="D1451" s="66" t="s">
        <v>3537</v>
      </c>
      <c r="E1451" s="0" t="s">
        <v>698</v>
      </c>
      <c r="F1451" s="0" t="s">
        <v>698</v>
      </c>
      <c r="G1451" s="0" t="s">
        <v>735</v>
      </c>
      <c r="H1451" s="0" t="s">
        <v>3515</v>
      </c>
      <c r="I1451" s="0" t="s">
        <v>3516</v>
      </c>
      <c r="J1451" s="0" t="str">
        <f aca="false">IF(H1451="Present",H1451&amp;"_"&amp;I1451,H1451)</f>
        <v>Absent</v>
      </c>
    </row>
    <row r="1452" customFormat="false" ht="14.25" hidden="false" customHeight="false" outlineLevel="0" collapsed="false">
      <c r="A1452" s="0" t="s">
        <v>342</v>
      </c>
      <c r="B1452" s="64" t="n">
        <f aca="false">VLOOKUP(A1452,SampleData!A$1:E$220,4,FALSE())</f>
        <v>55.529089</v>
      </c>
      <c r="C1452" s="64" t="n">
        <f aca="false">VLOOKUP(A1452,SampleData!A$1:E$220,5,FALSE())</f>
        <v>8.779618</v>
      </c>
      <c r="D1452" s="66" t="s">
        <v>3537</v>
      </c>
      <c r="E1452" s="0" t="s">
        <v>698</v>
      </c>
      <c r="F1452" s="0" t="s">
        <v>698</v>
      </c>
      <c r="G1452" s="0" t="s">
        <v>735</v>
      </c>
      <c r="H1452" s="0" t="s">
        <v>3515</v>
      </c>
      <c r="I1452" s="0" t="s">
        <v>3516</v>
      </c>
      <c r="J1452" s="0" t="str">
        <f aca="false">IF(H1452="Present",H1452&amp;"_"&amp;I1452,H1452)</f>
        <v>Absent</v>
      </c>
    </row>
    <row r="1453" customFormat="false" ht="14.25" hidden="false" customHeight="false" outlineLevel="0" collapsed="false">
      <c r="A1453" s="0" t="s">
        <v>342</v>
      </c>
      <c r="B1453" s="64" t="n">
        <f aca="false">VLOOKUP(A1453,SampleData!A$1:E$220,4,FALSE())</f>
        <v>55.529089</v>
      </c>
      <c r="C1453" s="64" t="n">
        <f aca="false">VLOOKUP(A1453,SampleData!A$1:E$220,5,FALSE())</f>
        <v>8.779618</v>
      </c>
      <c r="D1453" s="66" t="s">
        <v>3538</v>
      </c>
      <c r="E1453" s="64" t="s">
        <v>3539</v>
      </c>
      <c r="F1453" s="0" t="s">
        <v>706</v>
      </c>
      <c r="G1453" s="0" t="s">
        <v>3514</v>
      </c>
      <c r="H1453" s="0" t="s">
        <v>3515</v>
      </c>
      <c r="I1453" s="0" t="s">
        <v>3516</v>
      </c>
      <c r="J1453" s="0" t="str">
        <f aca="false">IF(H1453="Present",H1453&amp;"_"&amp;I1453,H1453)</f>
        <v>Absent</v>
      </c>
    </row>
    <row r="1454" customFormat="false" ht="14.25" hidden="false" customHeight="false" outlineLevel="0" collapsed="false">
      <c r="A1454" s="0" t="s">
        <v>342</v>
      </c>
      <c r="B1454" s="64" t="n">
        <f aca="false">VLOOKUP(A1454,SampleData!A$1:E$220,4,FALSE())</f>
        <v>55.529089</v>
      </c>
      <c r="C1454" s="64" t="n">
        <f aca="false">VLOOKUP(A1454,SampleData!A$1:E$220,5,FALSE())</f>
        <v>8.779618</v>
      </c>
      <c r="D1454" s="66" t="s">
        <v>3512</v>
      </c>
      <c r="E1454" s="64" t="s">
        <v>3513</v>
      </c>
      <c r="F1454" s="0" t="s">
        <v>703</v>
      </c>
      <c r="G1454" s="0" t="s">
        <v>735</v>
      </c>
      <c r="H1454" s="0" t="s">
        <v>3515</v>
      </c>
      <c r="I1454" s="0" t="s">
        <v>3516</v>
      </c>
      <c r="J1454" s="0" t="str">
        <f aca="false">IF(H1454="Present",H1454&amp;"_"&amp;I1454,H1454)</f>
        <v>Absent</v>
      </c>
    </row>
    <row r="1455" customFormat="false" ht="14.25" hidden="false" customHeight="false" outlineLevel="0" collapsed="false">
      <c r="A1455" s="0" t="s">
        <v>342</v>
      </c>
      <c r="B1455" s="64" t="n">
        <f aca="false">VLOOKUP(A1455,SampleData!A$1:E$220,4,FALSE())</f>
        <v>55.529089</v>
      </c>
      <c r="C1455" s="64" t="n">
        <f aca="false">VLOOKUP(A1455,SampleData!A$1:E$220,5,FALSE())</f>
        <v>8.779618</v>
      </c>
      <c r="D1455" s="66" t="s">
        <v>3517</v>
      </c>
      <c r="E1455" s="64" t="s">
        <v>636</v>
      </c>
      <c r="F1455" s="0" t="s">
        <v>709</v>
      </c>
      <c r="G1455" s="0" t="s">
        <v>3514</v>
      </c>
      <c r="H1455" s="0" t="s">
        <v>3515</v>
      </c>
      <c r="I1455" s="0" t="s">
        <v>3516</v>
      </c>
      <c r="J1455" s="0" t="str">
        <f aca="false">IF(H1455="Present",H1455&amp;"_"&amp;I1455,H1455)</f>
        <v>Absent</v>
      </c>
    </row>
    <row r="1456" customFormat="false" ht="14.25" hidden="false" customHeight="false" outlineLevel="0" collapsed="false">
      <c r="A1456" s="0" t="s">
        <v>342</v>
      </c>
      <c r="B1456" s="64" t="n">
        <f aca="false">VLOOKUP(A1456,SampleData!A$1:E$220,4,FALSE())</f>
        <v>55.529089</v>
      </c>
      <c r="C1456" s="64" t="n">
        <f aca="false">VLOOKUP(A1456,SampleData!A$1:E$220,5,FALSE())</f>
        <v>8.779618</v>
      </c>
      <c r="D1456" s="66" t="s">
        <v>3518</v>
      </c>
      <c r="E1456" s="0" t="s">
        <v>710</v>
      </c>
      <c r="F1456" s="0" t="s">
        <v>710</v>
      </c>
      <c r="G1456" s="0" t="s">
        <v>735</v>
      </c>
      <c r="H1456" s="0" t="s">
        <v>3515</v>
      </c>
      <c r="I1456" s="0" t="s">
        <v>3516</v>
      </c>
      <c r="J1456" s="0" t="str">
        <f aca="false">IF(H1456="Present",H1456&amp;"_"&amp;I1456,H1456)</f>
        <v>Absent</v>
      </c>
    </row>
    <row r="1457" customFormat="false" ht="14.25" hidden="false" customHeight="false" outlineLevel="0" collapsed="false">
      <c r="A1457" s="0" t="s">
        <v>342</v>
      </c>
      <c r="B1457" s="64" t="n">
        <f aca="false">VLOOKUP(A1457,SampleData!A$1:E$220,4,FALSE())</f>
        <v>55.529089</v>
      </c>
      <c r="C1457" s="64" t="n">
        <f aca="false">VLOOKUP(A1457,SampleData!A$1:E$220,5,FALSE())</f>
        <v>8.779618</v>
      </c>
      <c r="D1457" s="66" t="s">
        <v>3519</v>
      </c>
      <c r="E1457" s="64" t="s">
        <v>3520</v>
      </c>
      <c r="F1457" s="0" t="s">
        <v>697</v>
      </c>
      <c r="G1457" s="0" t="s">
        <v>735</v>
      </c>
      <c r="H1457" s="0" t="s">
        <v>3515</v>
      </c>
      <c r="I1457" s="0" t="s">
        <v>3516</v>
      </c>
      <c r="J1457" s="0" t="str">
        <f aca="false">IF(H1457="Present",H1457&amp;"_"&amp;I1457,H1457)</f>
        <v>Absent</v>
      </c>
    </row>
    <row r="1458" customFormat="false" ht="14.25" hidden="false" customHeight="false" outlineLevel="0" collapsed="false">
      <c r="A1458" s="64" t="s">
        <v>342</v>
      </c>
      <c r="B1458" s="64" t="n">
        <f aca="false">VLOOKUP(A1458,SampleData!A$1:E$220,4,FALSE())</f>
        <v>55.529089</v>
      </c>
      <c r="C1458" s="64" t="n">
        <f aca="false">VLOOKUP(A1458,SampleData!A$1:E$220,5,FALSE())</f>
        <v>8.779618</v>
      </c>
      <c r="D1458" s="66" t="s">
        <v>3521</v>
      </c>
      <c r="E1458" s="64" t="s">
        <v>208</v>
      </c>
      <c r="F1458" s="0" t="s">
        <v>704</v>
      </c>
      <c r="G1458" s="0" t="s">
        <v>3514</v>
      </c>
      <c r="H1458" s="0" t="s">
        <v>3515</v>
      </c>
      <c r="I1458" s="0" t="s">
        <v>3516</v>
      </c>
      <c r="J1458" s="0" t="str">
        <f aca="false">IF(H1458="Present",H1458&amp;"_"&amp;I1458,H1458)</f>
        <v>Absent</v>
      </c>
    </row>
    <row r="1459" customFormat="false" ht="14.25" hidden="false" customHeight="false" outlineLevel="0" collapsed="false">
      <c r="A1459" s="64" t="s">
        <v>342</v>
      </c>
      <c r="B1459" s="64" t="n">
        <f aca="false">VLOOKUP(A1459,SampleData!A$1:E$220,4,FALSE())</f>
        <v>55.529089</v>
      </c>
      <c r="C1459" s="64" t="n">
        <f aca="false">VLOOKUP(A1459,SampleData!A$1:E$220,5,FALSE())</f>
        <v>8.779618</v>
      </c>
      <c r="D1459" s="66" t="s">
        <v>3526</v>
      </c>
      <c r="E1459" s="0" t="s">
        <v>385</v>
      </c>
      <c r="F1459" s="0" t="s">
        <v>385</v>
      </c>
      <c r="G1459" s="0" t="s">
        <v>3514</v>
      </c>
      <c r="H1459" s="0" t="s">
        <v>3515</v>
      </c>
      <c r="I1459" s="0" t="s">
        <v>3516</v>
      </c>
      <c r="J1459" s="0" t="str">
        <f aca="false">IF(H1459="Present",H1459&amp;"_"&amp;I1459,H1459)</f>
        <v>Absent</v>
      </c>
    </row>
    <row r="1460" customFormat="false" ht="14.25" hidden="false" customHeight="false" outlineLevel="0" collapsed="false">
      <c r="A1460" s="64" t="s">
        <v>342</v>
      </c>
      <c r="B1460" s="64" t="n">
        <f aca="false">VLOOKUP(A1460,SampleData!A$1:E$220,4,FALSE())</f>
        <v>55.529089</v>
      </c>
      <c r="C1460" s="64" t="n">
        <f aca="false">VLOOKUP(A1460,SampleData!A$1:E$220,5,FALSE())</f>
        <v>8.779618</v>
      </c>
      <c r="D1460" s="66" t="s">
        <v>3527</v>
      </c>
      <c r="E1460" s="64" t="s">
        <v>74</v>
      </c>
      <c r="F1460" s="0" t="s">
        <v>701</v>
      </c>
      <c r="G1460" s="0" t="s">
        <v>735</v>
      </c>
      <c r="H1460" s="0" t="s">
        <v>3515</v>
      </c>
      <c r="I1460" s="0" t="s">
        <v>3516</v>
      </c>
      <c r="J1460" s="0" t="str">
        <f aca="false">IF(H1460="Present",H1460&amp;"_"&amp;I1460,H1460)</f>
        <v>Absent</v>
      </c>
    </row>
    <row r="1461" customFormat="false" ht="14.25" hidden="false" customHeight="false" outlineLevel="0" collapsed="false">
      <c r="A1461" s="0" t="s">
        <v>342</v>
      </c>
      <c r="B1461" s="64" t="n">
        <f aca="false">VLOOKUP(A1461,SampleData!A$1:E$220,4,FALSE())</f>
        <v>55.529089</v>
      </c>
      <c r="C1461" s="64" t="n">
        <f aca="false">VLOOKUP(A1461,SampleData!A$1:E$220,5,FALSE())</f>
        <v>8.779618</v>
      </c>
      <c r="D1461" s="66" t="s">
        <v>3530</v>
      </c>
      <c r="E1461" s="64" t="s">
        <v>3531</v>
      </c>
      <c r="F1461" s="0" t="s">
        <v>700</v>
      </c>
      <c r="G1461" s="0" t="s">
        <v>735</v>
      </c>
      <c r="H1461" s="0" t="s">
        <v>3515</v>
      </c>
      <c r="I1461" s="0" t="s">
        <v>3516</v>
      </c>
      <c r="J1461" s="0" t="str">
        <f aca="false">IF(H1461="Present",H1461&amp;"_"&amp;I1461,H1461)</f>
        <v>Absent</v>
      </c>
    </row>
    <row r="1462" customFormat="false" ht="14.25" hidden="false" customHeight="false" outlineLevel="0" collapsed="false">
      <c r="A1462" s="0" t="s">
        <v>342</v>
      </c>
      <c r="B1462" s="64" t="n">
        <f aca="false">VLOOKUP(A1462,SampleData!A$1:E$220,4,FALSE())</f>
        <v>55.529089</v>
      </c>
      <c r="C1462" s="64" t="n">
        <f aca="false">VLOOKUP(A1462,SampleData!A$1:E$220,5,FALSE())</f>
        <v>8.779618</v>
      </c>
      <c r="D1462" s="66" t="s">
        <v>3538</v>
      </c>
      <c r="E1462" s="64" t="s">
        <v>3539</v>
      </c>
      <c r="F1462" s="0" t="s">
        <v>706</v>
      </c>
      <c r="G1462" s="0" t="s">
        <v>735</v>
      </c>
      <c r="H1462" s="0" t="s">
        <v>3515</v>
      </c>
      <c r="I1462" s="0" t="s">
        <v>3516</v>
      </c>
      <c r="J1462" s="0" t="str">
        <f aca="false">IF(H1462="Present",H1462&amp;"_"&amp;I1462,H1462)</f>
        <v>Absent</v>
      </c>
    </row>
    <row r="1463" customFormat="false" ht="14.25" hidden="false" customHeight="false" outlineLevel="0" collapsed="false">
      <c r="A1463" s="0" t="s">
        <v>354</v>
      </c>
      <c r="B1463" s="64" t="n">
        <f aca="false">VLOOKUP(A1463,SampleData!A$1:E$220,4,FALSE())</f>
        <v>55.815547</v>
      </c>
      <c r="C1463" s="64" t="n">
        <f aca="false">VLOOKUP(A1463,SampleData!A$1:E$220,5,FALSE())</f>
        <v>12.404692</v>
      </c>
      <c r="D1463" s="66" t="s">
        <v>3512</v>
      </c>
      <c r="E1463" s="64" t="s">
        <v>3513</v>
      </c>
      <c r="F1463" s="0" t="s">
        <v>703</v>
      </c>
      <c r="G1463" s="0" t="s">
        <v>735</v>
      </c>
      <c r="H1463" s="0" t="s">
        <v>3515</v>
      </c>
      <c r="I1463" s="0" t="s">
        <v>3516</v>
      </c>
      <c r="J1463" s="0" t="str">
        <f aca="false">IF(H1463="Present",H1463&amp;"_"&amp;I1463,H1463)</f>
        <v>Absent</v>
      </c>
    </row>
    <row r="1464" customFormat="false" ht="14.25" hidden="false" customHeight="false" outlineLevel="0" collapsed="false">
      <c r="A1464" s="0" t="s">
        <v>354</v>
      </c>
      <c r="B1464" s="64" t="n">
        <f aca="false">VLOOKUP(A1464,SampleData!A$1:E$220,4,FALSE())</f>
        <v>55.815547</v>
      </c>
      <c r="C1464" s="64" t="n">
        <f aca="false">VLOOKUP(A1464,SampleData!A$1:E$220,5,FALSE())</f>
        <v>12.404692</v>
      </c>
      <c r="D1464" s="66" t="s">
        <v>3517</v>
      </c>
      <c r="E1464" s="64" t="s">
        <v>636</v>
      </c>
      <c r="F1464" s="0" t="s">
        <v>709</v>
      </c>
      <c r="G1464" s="0" t="s">
        <v>735</v>
      </c>
      <c r="H1464" s="0" t="s">
        <v>3533</v>
      </c>
      <c r="I1464" s="0" t="s">
        <v>3535</v>
      </c>
      <c r="J1464" s="0" t="str">
        <f aca="false">IF(H1464="Present",H1464&amp;"_"&amp;I1464,H1464)</f>
        <v>Present_Ct&lt;41</v>
      </c>
    </row>
    <row r="1465" customFormat="false" ht="14.25" hidden="false" customHeight="false" outlineLevel="0" collapsed="false">
      <c r="A1465" s="0" t="s">
        <v>354</v>
      </c>
      <c r="B1465" s="64" t="n">
        <f aca="false">VLOOKUP(A1465,SampleData!A$1:E$220,4,FALSE())</f>
        <v>55.815547</v>
      </c>
      <c r="C1465" s="64" t="n">
        <f aca="false">VLOOKUP(A1465,SampleData!A$1:E$220,5,FALSE())</f>
        <v>12.404692</v>
      </c>
      <c r="D1465" s="66" t="s">
        <v>3518</v>
      </c>
      <c r="E1465" s="0" t="s">
        <v>710</v>
      </c>
      <c r="F1465" s="0" t="s">
        <v>710</v>
      </c>
      <c r="G1465" s="0" t="s">
        <v>735</v>
      </c>
      <c r="H1465" s="0" t="s">
        <v>3515</v>
      </c>
      <c r="I1465" s="0" t="s">
        <v>3516</v>
      </c>
      <c r="J1465" s="0" t="str">
        <f aca="false">IF(H1465="Present",H1465&amp;"_"&amp;I1465,H1465)</f>
        <v>Absent</v>
      </c>
    </row>
    <row r="1466" customFormat="false" ht="14.25" hidden="false" customHeight="false" outlineLevel="0" collapsed="false">
      <c r="A1466" s="0" t="s">
        <v>354</v>
      </c>
      <c r="B1466" s="64" t="n">
        <f aca="false">VLOOKUP(A1466,SampleData!A$1:E$220,4,FALSE())</f>
        <v>55.815547</v>
      </c>
      <c r="C1466" s="64" t="n">
        <f aca="false">VLOOKUP(A1466,SampleData!A$1:E$220,5,FALSE())</f>
        <v>12.404692</v>
      </c>
      <c r="D1466" s="66" t="s">
        <v>3519</v>
      </c>
      <c r="E1466" s="64" t="s">
        <v>3520</v>
      </c>
      <c r="F1466" s="0" t="s">
        <v>697</v>
      </c>
      <c r="G1466" s="0" t="s">
        <v>735</v>
      </c>
      <c r="H1466" s="0" t="s">
        <v>3515</v>
      </c>
      <c r="I1466" s="0" t="s">
        <v>3516</v>
      </c>
      <c r="J1466" s="0" t="str">
        <f aca="false">IF(H1466="Present",H1466&amp;"_"&amp;I1466,H1466)</f>
        <v>Absent</v>
      </c>
    </row>
    <row r="1467" customFormat="false" ht="14.25" hidden="false" customHeight="false" outlineLevel="0" collapsed="false">
      <c r="A1467" s="0" t="s">
        <v>354</v>
      </c>
      <c r="B1467" s="64" t="n">
        <f aca="false">VLOOKUP(A1467,SampleData!A$1:E$220,4,FALSE())</f>
        <v>55.815547</v>
      </c>
      <c r="C1467" s="64" t="n">
        <f aca="false">VLOOKUP(A1467,SampleData!A$1:E$220,5,FALSE())</f>
        <v>12.404692</v>
      </c>
      <c r="D1467" s="66" t="s">
        <v>3521</v>
      </c>
      <c r="E1467" s="64" t="s">
        <v>208</v>
      </c>
      <c r="F1467" s="0" t="s">
        <v>704</v>
      </c>
      <c r="G1467" s="0" t="s">
        <v>735</v>
      </c>
      <c r="H1467" s="0" t="s">
        <v>3515</v>
      </c>
      <c r="I1467" s="0" t="s">
        <v>3516</v>
      </c>
      <c r="J1467" s="0" t="str">
        <f aca="false">IF(H1467="Present",H1467&amp;"_"&amp;I1467,H1467)</f>
        <v>Absent</v>
      </c>
    </row>
    <row r="1468" customFormat="false" ht="14.25" hidden="false" customHeight="false" outlineLevel="0" collapsed="false">
      <c r="A1468" s="0" t="s">
        <v>354</v>
      </c>
      <c r="B1468" s="64" t="n">
        <f aca="false">VLOOKUP(A1468,SampleData!A$1:E$220,4,FALSE())</f>
        <v>55.815547</v>
      </c>
      <c r="C1468" s="64" t="n">
        <f aca="false">VLOOKUP(A1468,SampleData!A$1:E$220,5,FALSE())</f>
        <v>12.404692</v>
      </c>
      <c r="D1468" s="66" t="s">
        <v>3522</v>
      </c>
      <c r="E1468" s="64" t="s">
        <v>3523</v>
      </c>
      <c r="F1468" s="0" t="s">
        <v>708</v>
      </c>
      <c r="G1468" s="0" t="s">
        <v>735</v>
      </c>
      <c r="H1468" s="0" t="s">
        <v>3515</v>
      </c>
      <c r="I1468" s="0" t="s">
        <v>3516</v>
      </c>
      <c r="J1468" s="0" t="str">
        <f aca="false">IF(H1468="Present",H1468&amp;"_"&amp;I1468,H1468)</f>
        <v>Absent</v>
      </c>
    </row>
    <row r="1469" customFormat="false" ht="14.25" hidden="false" customHeight="false" outlineLevel="0" collapsed="false">
      <c r="A1469" s="0" t="s">
        <v>354</v>
      </c>
      <c r="B1469" s="64" t="n">
        <f aca="false">VLOOKUP(A1469,SampleData!A$1:E$220,4,FALSE())</f>
        <v>55.815547</v>
      </c>
      <c r="C1469" s="64" t="n">
        <f aca="false">VLOOKUP(A1469,SampleData!A$1:E$220,5,FALSE())</f>
        <v>12.404692</v>
      </c>
      <c r="D1469" s="66" t="s">
        <v>3522</v>
      </c>
      <c r="E1469" s="64" t="s">
        <v>3523</v>
      </c>
      <c r="F1469" s="0" t="s">
        <v>708</v>
      </c>
      <c r="G1469" s="0" t="s">
        <v>735</v>
      </c>
      <c r="H1469" s="0" t="s">
        <v>3515</v>
      </c>
      <c r="I1469" s="0" t="s">
        <v>3516</v>
      </c>
      <c r="J1469" s="0" t="str">
        <f aca="false">IF(H1469="Present",H1469&amp;"_"&amp;I1469,H1469)</f>
        <v>Absent</v>
      </c>
    </row>
    <row r="1470" customFormat="false" ht="14.25" hidden="false" customHeight="false" outlineLevel="0" collapsed="false">
      <c r="A1470" s="0" t="s">
        <v>354</v>
      </c>
      <c r="B1470" s="64" t="n">
        <f aca="false">VLOOKUP(A1470,SampleData!A$1:E$220,4,FALSE())</f>
        <v>55.815547</v>
      </c>
      <c r="C1470" s="64" t="n">
        <f aca="false">VLOOKUP(A1470,SampleData!A$1:E$220,5,FALSE())</f>
        <v>12.404692</v>
      </c>
      <c r="D1470" s="66" t="s">
        <v>3524</v>
      </c>
      <c r="E1470" s="64" t="s">
        <v>3525</v>
      </c>
      <c r="F1470" s="0" t="s">
        <v>699</v>
      </c>
      <c r="G1470" s="0" t="s">
        <v>735</v>
      </c>
      <c r="H1470" s="0" t="s">
        <v>3515</v>
      </c>
      <c r="I1470" s="0" t="s">
        <v>3516</v>
      </c>
      <c r="J1470" s="0" t="str">
        <f aca="false">IF(H1470="Present",H1470&amp;"_"&amp;I1470,H1470)</f>
        <v>Absent</v>
      </c>
    </row>
    <row r="1471" customFormat="false" ht="14.25" hidden="false" customHeight="false" outlineLevel="0" collapsed="false">
      <c r="A1471" s="0" t="s">
        <v>354</v>
      </c>
      <c r="B1471" s="64" t="n">
        <f aca="false">VLOOKUP(A1471,SampleData!A$1:E$220,4,FALSE())</f>
        <v>55.815547</v>
      </c>
      <c r="C1471" s="64" t="n">
        <f aca="false">VLOOKUP(A1471,SampleData!A$1:E$220,5,FALSE())</f>
        <v>12.404692</v>
      </c>
      <c r="D1471" s="66" t="s">
        <v>229</v>
      </c>
      <c r="E1471" s="0" t="s">
        <v>199</v>
      </c>
      <c r="F1471" s="0" t="s">
        <v>199</v>
      </c>
      <c r="G1471" s="0" t="s">
        <v>735</v>
      </c>
      <c r="H1471" s="0" t="s">
        <v>3515</v>
      </c>
      <c r="I1471" s="0" t="s">
        <v>3516</v>
      </c>
      <c r="J1471" s="0" t="str">
        <f aca="false">IF(H1471="Present",H1471&amp;"_"&amp;I1471,H1471)</f>
        <v>Absent</v>
      </c>
    </row>
    <row r="1472" customFormat="false" ht="14.25" hidden="false" customHeight="false" outlineLevel="0" collapsed="false">
      <c r="A1472" s="0" t="s">
        <v>354</v>
      </c>
      <c r="B1472" s="64" t="n">
        <f aca="false">VLOOKUP(A1472,SampleData!A$1:E$220,4,FALSE())</f>
        <v>55.815547</v>
      </c>
      <c r="C1472" s="64" t="n">
        <f aca="false">VLOOKUP(A1472,SampleData!A$1:E$220,5,FALSE())</f>
        <v>12.404692</v>
      </c>
      <c r="D1472" s="66" t="s">
        <v>229</v>
      </c>
      <c r="E1472" s="0" t="s">
        <v>199</v>
      </c>
      <c r="F1472" s="0" t="s">
        <v>199</v>
      </c>
      <c r="G1472" s="0" t="s">
        <v>735</v>
      </c>
      <c r="H1472" s="0" t="s">
        <v>3515</v>
      </c>
      <c r="I1472" s="0" t="s">
        <v>3516</v>
      </c>
      <c r="J1472" s="0" t="str">
        <f aca="false">IF(H1472="Present",H1472&amp;"_"&amp;I1472,H1472)</f>
        <v>Absent</v>
      </c>
    </row>
    <row r="1473" customFormat="false" ht="14.25" hidden="false" customHeight="false" outlineLevel="0" collapsed="false">
      <c r="A1473" s="0" t="s">
        <v>354</v>
      </c>
      <c r="B1473" s="64" t="n">
        <f aca="false">VLOOKUP(A1473,SampleData!A$1:E$220,4,FALSE())</f>
        <v>55.815547</v>
      </c>
      <c r="C1473" s="64" t="n">
        <f aca="false">VLOOKUP(A1473,SampleData!A$1:E$220,5,FALSE())</f>
        <v>12.404692</v>
      </c>
      <c r="D1473" s="66" t="s">
        <v>3526</v>
      </c>
      <c r="E1473" s="0" t="s">
        <v>385</v>
      </c>
      <c r="F1473" s="0" t="s">
        <v>385</v>
      </c>
      <c r="G1473" s="0" t="s">
        <v>3514</v>
      </c>
      <c r="H1473" s="0" t="s">
        <v>3515</v>
      </c>
      <c r="I1473" s="0" t="s">
        <v>3516</v>
      </c>
      <c r="J1473" s="0" t="str">
        <f aca="false">IF(H1473="Present",H1473&amp;"_"&amp;I1473,H1473)</f>
        <v>Absent</v>
      </c>
    </row>
    <row r="1474" customFormat="false" ht="14.25" hidden="false" customHeight="false" outlineLevel="0" collapsed="false">
      <c r="A1474" s="0" t="s">
        <v>354</v>
      </c>
      <c r="B1474" s="64" t="n">
        <f aca="false">VLOOKUP(A1474,SampleData!A$1:E$220,4,FALSE())</f>
        <v>55.815547</v>
      </c>
      <c r="C1474" s="64" t="n">
        <f aca="false">VLOOKUP(A1474,SampleData!A$1:E$220,5,FALSE())</f>
        <v>12.404692</v>
      </c>
      <c r="D1474" s="66" t="s">
        <v>3527</v>
      </c>
      <c r="E1474" s="64" t="s">
        <v>74</v>
      </c>
      <c r="F1474" s="0" t="s">
        <v>701</v>
      </c>
      <c r="G1474" s="0" t="s">
        <v>735</v>
      </c>
      <c r="H1474" s="0" t="s">
        <v>3515</v>
      </c>
      <c r="I1474" s="0" t="s">
        <v>3516</v>
      </c>
      <c r="J1474" s="0" t="str">
        <f aca="false">IF(H1474="Present",H1474&amp;"_"&amp;I1474,H1474)</f>
        <v>Absent</v>
      </c>
    </row>
    <row r="1475" customFormat="false" ht="14.25" hidden="false" customHeight="false" outlineLevel="0" collapsed="false">
      <c r="A1475" s="0" t="s">
        <v>354</v>
      </c>
      <c r="B1475" s="64" t="n">
        <f aca="false">VLOOKUP(A1475,SampleData!A$1:E$220,4,FALSE())</f>
        <v>55.815547</v>
      </c>
      <c r="C1475" s="64" t="n">
        <f aca="false">VLOOKUP(A1475,SampleData!A$1:E$220,5,FALSE())</f>
        <v>12.404692</v>
      </c>
      <c r="D1475" s="66" t="s">
        <v>3528</v>
      </c>
      <c r="E1475" s="64" t="s">
        <v>177</v>
      </c>
      <c r="F1475" s="0" t="s">
        <v>3529</v>
      </c>
      <c r="G1475" s="0" t="s">
        <v>735</v>
      </c>
      <c r="H1475" s="0" t="s">
        <v>3515</v>
      </c>
      <c r="I1475" s="0" t="s">
        <v>3516</v>
      </c>
      <c r="J1475" s="0" t="str">
        <f aca="false">IF(H1475="Present",H1475&amp;"_"&amp;I1475,H1475)</f>
        <v>Absent</v>
      </c>
    </row>
    <row r="1476" customFormat="false" ht="14.25" hidden="false" customHeight="false" outlineLevel="0" collapsed="false">
      <c r="A1476" s="0" t="s">
        <v>354</v>
      </c>
      <c r="B1476" s="64" t="n">
        <f aca="false">VLOOKUP(A1476,SampleData!A$1:E$220,4,FALSE())</f>
        <v>55.815547</v>
      </c>
      <c r="C1476" s="64" t="n">
        <f aca="false">VLOOKUP(A1476,SampleData!A$1:E$220,5,FALSE())</f>
        <v>12.404692</v>
      </c>
      <c r="D1476" s="66" t="s">
        <v>3528</v>
      </c>
      <c r="E1476" s="64" t="s">
        <v>177</v>
      </c>
      <c r="F1476" s="0" t="s">
        <v>3529</v>
      </c>
      <c r="G1476" s="0" t="s">
        <v>735</v>
      </c>
      <c r="H1476" s="0" t="s">
        <v>3515</v>
      </c>
      <c r="I1476" s="0" t="s">
        <v>3516</v>
      </c>
      <c r="J1476" s="0" t="str">
        <f aca="false">IF(H1476="Present",H1476&amp;"_"&amp;I1476,H1476)</f>
        <v>Absent</v>
      </c>
    </row>
    <row r="1477" customFormat="false" ht="14.25" hidden="false" customHeight="false" outlineLevel="0" collapsed="false">
      <c r="A1477" s="0" t="s">
        <v>354</v>
      </c>
      <c r="B1477" s="64" t="n">
        <f aca="false">VLOOKUP(A1477,SampleData!A$1:E$220,4,FALSE())</f>
        <v>55.815547</v>
      </c>
      <c r="C1477" s="64" t="n">
        <f aca="false">VLOOKUP(A1477,SampleData!A$1:E$220,5,FALSE())</f>
        <v>12.404692</v>
      </c>
      <c r="D1477" s="66" t="s">
        <v>3530</v>
      </c>
      <c r="E1477" s="64" t="s">
        <v>3531</v>
      </c>
      <c r="F1477" s="0" t="s">
        <v>700</v>
      </c>
      <c r="G1477" s="0" t="s">
        <v>3514</v>
      </c>
      <c r="H1477" s="0" t="s">
        <v>3533</v>
      </c>
      <c r="I1477" s="0" t="s">
        <v>3535</v>
      </c>
      <c r="J1477" s="0" t="str">
        <f aca="false">IF(H1477="Present",H1477&amp;"_"&amp;I1477,H1477)</f>
        <v>Present_Ct&lt;41</v>
      </c>
    </row>
    <row r="1478" customFormat="false" ht="14.25" hidden="false" customHeight="false" outlineLevel="0" collapsed="false">
      <c r="A1478" s="0" t="s">
        <v>354</v>
      </c>
      <c r="B1478" s="64" t="n">
        <f aca="false">VLOOKUP(A1478,SampleData!A$1:E$220,4,FALSE())</f>
        <v>55.815547</v>
      </c>
      <c r="C1478" s="64" t="n">
        <f aca="false">VLOOKUP(A1478,SampleData!A$1:E$220,5,FALSE())</f>
        <v>12.404692</v>
      </c>
      <c r="D1478" s="66" t="s">
        <v>3532</v>
      </c>
      <c r="E1478" s="64" t="s">
        <v>353</v>
      </c>
      <c r="F1478" s="0" t="s">
        <v>696</v>
      </c>
      <c r="G1478" s="0" t="s">
        <v>3514</v>
      </c>
      <c r="H1478" s="0" t="s">
        <v>3515</v>
      </c>
      <c r="I1478" s="0" t="s">
        <v>3516</v>
      </c>
      <c r="J1478" s="0" t="str">
        <f aca="false">IF(H1478="Present",H1478&amp;"_"&amp;I1478,H1478)</f>
        <v>Absent</v>
      </c>
    </row>
    <row r="1479" customFormat="false" ht="14.25" hidden="false" customHeight="false" outlineLevel="0" collapsed="false">
      <c r="A1479" s="0" t="s">
        <v>354</v>
      </c>
      <c r="B1479" s="64" t="n">
        <f aca="false">VLOOKUP(A1479,SampleData!A$1:E$220,4,FALSE())</f>
        <v>55.815547</v>
      </c>
      <c r="C1479" s="64" t="n">
        <f aca="false">VLOOKUP(A1479,SampleData!A$1:E$220,5,FALSE())</f>
        <v>12.404692</v>
      </c>
      <c r="D1479" s="66" t="s">
        <v>3532</v>
      </c>
      <c r="E1479" s="64" t="s">
        <v>353</v>
      </c>
      <c r="F1479" s="0" t="s">
        <v>696</v>
      </c>
      <c r="G1479" s="0" t="s">
        <v>3514</v>
      </c>
      <c r="H1479" s="0" t="s">
        <v>3515</v>
      </c>
      <c r="I1479" s="0" t="s">
        <v>3516</v>
      </c>
      <c r="J1479" s="0" t="str">
        <f aca="false">IF(H1479="Present",H1479&amp;"_"&amp;I1479,H1479)</f>
        <v>Absent</v>
      </c>
    </row>
    <row r="1480" customFormat="false" ht="14.25" hidden="false" customHeight="false" outlineLevel="0" collapsed="false">
      <c r="A1480" s="0" t="s">
        <v>354</v>
      </c>
      <c r="B1480" s="64" t="n">
        <f aca="false">VLOOKUP(A1480,SampleData!A$1:E$220,4,FALSE())</f>
        <v>55.815547</v>
      </c>
      <c r="C1480" s="64" t="n">
        <f aca="false">VLOOKUP(A1480,SampleData!A$1:E$220,5,FALSE())</f>
        <v>12.404692</v>
      </c>
      <c r="D1480" s="66" t="s">
        <v>3534</v>
      </c>
      <c r="E1480" s="64" t="s">
        <v>62</v>
      </c>
      <c r="F1480" s="0" t="s">
        <v>702</v>
      </c>
      <c r="G1480" s="0" t="s">
        <v>735</v>
      </c>
      <c r="H1480" s="0" t="s">
        <v>3533</v>
      </c>
      <c r="I1480" s="0" t="s">
        <v>3535</v>
      </c>
      <c r="J1480" s="0" t="str">
        <f aca="false">IF(H1480="Present",H1480&amp;"_"&amp;I1480,H1480)</f>
        <v>Present_Ct&lt;41</v>
      </c>
    </row>
    <row r="1481" customFormat="false" ht="14.25" hidden="false" customHeight="false" outlineLevel="0" collapsed="false">
      <c r="A1481" s="0" t="s">
        <v>354</v>
      </c>
      <c r="B1481" s="64" t="n">
        <f aca="false">VLOOKUP(A1481,SampleData!A$1:E$220,4,FALSE())</f>
        <v>55.815547</v>
      </c>
      <c r="C1481" s="64" t="n">
        <f aca="false">VLOOKUP(A1481,SampleData!A$1:E$220,5,FALSE())</f>
        <v>12.404692</v>
      </c>
      <c r="D1481" s="66" t="s">
        <v>3534</v>
      </c>
      <c r="E1481" s="64" t="s">
        <v>62</v>
      </c>
      <c r="F1481" s="0" t="s">
        <v>702</v>
      </c>
      <c r="G1481" s="0" t="s">
        <v>735</v>
      </c>
      <c r="H1481" s="0" t="s">
        <v>3533</v>
      </c>
      <c r="I1481" s="0" t="s">
        <v>3535</v>
      </c>
      <c r="J1481" s="0" t="str">
        <f aca="false">IF(H1481="Present",H1481&amp;"_"&amp;I1481,H1481)</f>
        <v>Present_Ct&lt;41</v>
      </c>
    </row>
    <row r="1482" customFormat="false" ht="14.25" hidden="false" customHeight="false" outlineLevel="0" collapsed="false">
      <c r="A1482" s="0" t="s">
        <v>354</v>
      </c>
      <c r="B1482" s="64" t="n">
        <f aca="false">VLOOKUP(A1482,SampleData!A$1:E$220,4,FALSE())</f>
        <v>55.815547</v>
      </c>
      <c r="C1482" s="64" t="n">
        <f aca="false">VLOOKUP(A1482,SampleData!A$1:E$220,5,FALSE())</f>
        <v>12.404692</v>
      </c>
      <c r="D1482" s="66" t="s">
        <v>3536</v>
      </c>
      <c r="E1482" s="0" t="s">
        <v>705</v>
      </c>
      <c r="F1482" s="0" t="s">
        <v>705</v>
      </c>
      <c r="G1482" s="0" t="s">
        <v>3514</v>
      </c>
      <c r="H1482" s="0" t="s">
        <v>3515</v>
      </c>
      <c r="I1482" s="0" t="s">
        <v>3516</v>
      </c>
      <c r="J1482" s="0" t="str">
        <f aca="false">IF(H1482="Present",H1482&amp;"_"&amp;I1482,H1482)</f>
        <v>Absent</v>
      </c>
    </row>
    <row r="1483" customFormat="false" ht="14.25" hidden="false" customHeight="false" outlineLevel="0" collapsed="false">
      <c r="A1483" s="0" t="s">
        <v>354</v>
      </c>
      <c r="B1483" s="64" t="n">
        <f aca="false">VLOOKUP(A1483,SampleData!A$1:E$220,4,FALSE())</f>
        <v>55.815547</v>
      </c>
      <c r="C1483" s="64" t="n">
        <f aca="false">VLOOKUP(A1483,SampleData!A$1:E$220,5,FALSE())</f>
        <v>12.404692</v>
      </c>
      <c r="D1483" s="66" t="s">
        <v>3536</v>
      </c>
      <c r="E1483" s="0" t="s">
        <v>705</v>
      </c>
      <c r="F1483" s="0" t="s">
        <v>705</v>
      </c>
      <c r="G1483" s="0" t="s">
        <v>735</v>
      </c>
      <c r="H1483" s="0" t="s">
        <v>3515</v>
      </c>
      <c r="I1483" s="0" t="s">
        <v>3516</v>
      </c>
      <c r="J1483" s="0" t="str">
        <f aca="false">IF(H1483="Present",H1483&amp;"_"&amp;I1483,H1483)</f>
        <v>Absent</v>
      </c>
    </row>
    <row r="1484" customFormat="false" ht="14.25" hidden="false" customHeight="false" outlineLevel="0" collapsed="false">
      <c r="A1484" s="0" t="s">
        <v>354</v>
      </c>
      <c r="B1484" s="64" t="n">
        <f aca="false">VLOOKUP(A1484,SampleData!A$1:E$220,4,FALSE())</f>
        <v>55.815547</v>
      </c>
      <c r="C1484" s="64" t="n">
        <f aca="false">VLOOKUP(A1484,SampleData!A$1:E$220,5,FALSE())</f>
        <v>12.404692</v>
      </c>
      <c r="D1484" s="66" t="s">
        <v>3537</v>
      </c>
      <c r="E1484" s="0" t="s">
        <v>698</v>
      </c>
      <c r="F1484" s="0" t="s">
        <v>698</v>
      </c>
      <c r="G1484" s="0" t="s">
        <v>3514</v>
      </c>
      <c r="H1484" s="0" t="s">
        <v>3533</v>
      </c>
      <c r="I1484" s="0" t="s">
        <v>3535</v>
      </c>
      <c r="J1484" s="0" t="str">
        <f aca="false">IF(H1484="Present",H1484&amp;"_"&amp;I1484,H1484)</f>
        <v>Present_Ct&lt;41</v>
      </c>
    </row>
    <row r="1485" customFormat="false" ht="14.25" hidden="false" customHeight="false" outlineLevel="0" collapsed="false">
      <c r="A1485" s="0" t="s">
        <v>354</v>
      </c>
      <c r="B1485" s="64" t="n">
        <f aca="false">VLOOKUP(A1485,SampleData!A$1:E$220,4,FALSE())</f>
        <v>55.815547</v>
      </c>
      <c r="C1485" s="64" t="n">
        <f aca="false">VLOOKUP(A1485,SampleData!A$1:E$220,5,FALSE())</f>
        <v>12.404692</v>
      </c>
      <c r="D1485" s="66" t="s">
        <v>3537</v>
      </c>
      <c r="E1485" s="0" t="s">
        <v>698</v>
      </c>
      <c r="F1485" s="0" t="s">
        <v>698</v>
      </c>
      <c r="G1485" s="0" t="s">
        <v>735</v>
      </c>
      <c r="H1485" s="0" t="s">
        <v>3533</v>
      </c>
      <c r="I1485" s="0" t="s">
        <v>3535</v>
      </c>
      <c r="J1485" s="0" t="str">
        <f aca="false">IF(H1485="Present",H1485&amp;"_"&amp;I1485,H1485)</f>
        <v>Present_Ct&lt;41</v>
      </c>
    </row>
    <row r="1486" customFormat="false" ht="14.25" hidden="false" customHeight="false" outlineLevel="0" collapsed="false">
      <c r="A1486" s="0" t="s">
        <v>354</v>
      </c>
      <c r="B1486" s="64" t="n">
        <f aca="false">VLOOKUP(A1486,SampleData!A$1:E$220,4,FALSE())</f>
        <v>55.815547</v>
      </c>
      <c r="C1486" s="64" t="n">
        <f aca="false">VLOOKUP(A1486,SampleData!A$1:E$220,5,FALSE())</f>
        <v>12.404692</v>
      </c>
      <c r="D1486" s="66" t="s">
        <v>3538</v>
      </c>
      <c r="E1486" s="64" t="s">
        <v>3539</v>
      </c>
      <c r="F1486" s="0" t="s">
        <v>706</v>
      </c>
      <c r="G1486" s="0" t="s">
        <v>3514</v>
      </c>
      <c r="H1486" s="0" t="s">
        <v>3515</v>
      </c>
      <c r="I1486" s="0" t="s">
        <v>3516</v>
      </c>
      <c r="J1486" s="0" t="str">
        <f aca="false">IF(H1486="Present",H1486&amp;"_"&amp;I1486,H1486)</f>
        <v>Absent</v>
      </c>
    </row>
    <row r="1487" customFormat="false" ht="14.25" hidden="false" customHeight="false" outlineLevel="0" collapsed="false">
      <c r="A1487" s="0" t="s">
        <v>354</v>
      </c>
      <c r="B1487" s="64" t="n">
        <f aca="false">VLOOKUP(A1487,SampleData!A$1:E$220,4,FALSE())</f>
        <v>55.815547</v>
      </c>
      <c r="C1487" s="64" t="n">
        <f aca="false">VLOOKUP(A1487,SampleData!A$1:E$220,5,FALSE())</f>
        <v>12.404692</v>
      </c>
      <c r="D1487" s="66" t="s">
        <v>3512</v>
      </c>
      <c r="E1487" s="64" t="s">
        <v>3513</v>
      </c>
      <c r="F1487" s="0" t="s">
        <v>703</v>
      </c>
      <c r="G1487" s="0" t="s">
        <v>735</v>
      </c>
      <c r="H1487" s="0" t="s">
        <v>3515</v>
      </c>
      <c r="I1487" s="0" t="s">
        <v>3516</v>
      </c>
      <c r="J1487" s="0" t="str">
        <f aca="false">IF(H1487="Present",H1487&amp;"_"&amp;I1487,H1487)</f>
        <v>Absent</v>
      </c>
    </row>
    <row r="1488" customFormat="false" ht="14.25" hidden="false" customHeight="false" outlineLevel="0" collapsed="false">
      <c r="A1488" s="0" t="s">
        <v>354</v>
      </c>
      <c r="B1488" s="64" t="n">
        <f aca="false">VLOOKUP(A1488,SampleData!A$1:E$220,4,FALSE())</f>
        <v>55.815547</v>
      </c>
      <c r="C1488" s="64" t="n">
        <f aca="false">VLOOKUP(A1488,SampleData!A$1:E$220,5,FALSE())</f>
        <v>12.404692</v>
      </c>
      <c r="D1488" s="66" t="s">
        <v>3517</v>
      </c>
      <c r="E1488" s="64" t="s">
        <v>636</v>
      </c>
      <c r="F1488" s="0" t="s">
        <v>709</v>
      </c>
      <c r="G1488" s="0" t="s">
        <v>3514</v>
      </c>
      <c r="H1488" s="0" t="s">
        <v>3533</v>
      </c>
      <c r="I1488" s="0" t="s">
        <v>3535</v>
      </c>
      <c r="J1488" s="0" t="str">
        <f aca="false">IF(H1488="Present",H1488&amp;"_"&amp;I1488,H1488)</f>
        <v>Present_Ct&lt;41</v>
      </c>
    </row>
    <row r="1489" customFormat="false" ht="14.25" hidden="false" customHeight="false" outlineLevel="0" collapsed="false">
      <c r="A1489" s="0" t="s">
        <v>354</v>
      </c>
      <c r="B1489" s="64" t="n">
        <f aca="false">VLOOKUP(A1489,SampleData!A$1:E$220,4,FALSE())</f>
        <v>55.815547</v>
      </c>
      <c r="C1489" s="64" t="n">
        <f aca="false">VLOOKUP(A1489,SampleData!A$1:E$220,5,FALSE())</f>
        <v>12.404692</v>
      </c>
      <c r="D1489" s="66" t="s">
        <v>3518</v>
      </c>
      <c r="E1489" s="0" t="s">
        <v>710</v>
      </c>
      <c r="F1489" s="0" t="s">
        <v>710</v>
      </c>
      <c r="G1489" s="0" t="s">
        <v>735</v>
      </c>
      <c r="H1489" s="0" t="s">
        <v>3515</v>
      </c>
      <c r="I1489" s="0" t="s">
        <v>3516</v>
      </c>
      <c r="J1489" s="0" t="str">
        <f aca="false">IF(H1489="Present",H1489&amp;"_"&amp;I1489,H1489)</f>
        <v>Absent</v>
      </c>
    </row>
    <row r="1490" customFormat="false" ht="14.25" hidden="false" customHeight="false" outlineLevel="0" collapsed="false">
      <c r="A1490" s="0" t="s">
        <v>354</v>
      </c>
      <c r="B1490" s="64" t="n">
        <f aca="false">VLOOKUP(A1490,SampleData!A$1:E$220,4,FALSE())</f>
        <v>55.815547</v>
      </c>
      <c r="C1490" s="64" t="n">
        <f aca="false">VLOOKUP(A1490,SampleData!A$1:E$220,5,FALSE())</f>
        <v>12.404692</v>
      </c>
      <c r="D1490" s="66" t="s">
        <v>3519</v>
      </c>
      <c r="E1490" s="64" t="s">
        <v>3520</v>
      </c>
      <c r="F1490" s="0" t="s">
        <v>697</v>
      </c>
      <c r="G1490" s="0" t="s">
        <v>735</v>
      </c>
      <c r="H1490" s="0" t="s">
        <v>3515</v>
      </c>
      <c r="I1490" s="0" t="s">
        <v>3516</v>
      </c>
      <c r="J1490" s="0" t="str">
        <f aca="false">IF(H1490="Present",H1490&amp;"_"&amp;I1490,H1490)</f>
        <v>Absent</v>
      </c>
    </row>
    <row r="1491" customFormat="false" ht="14.25" hidden="false" customHeight="false" outlineLevel="0" collapsed="false">
      <c r="A1491" s="0" t="s">
        <v>354</v>
      </c>
      <c r="B1491" s="64" t="n">
        <f aca="false">VLOOKUP(A1491,SampleData!A$1:E$220,4,FALSE())</f>
        <v>55.815547</v>
      </c>
      <c r="C1491" s="64" t="n">
        <f aca="false">VLOOKUP(A1491,SampleData!A$1:E$220,5,FALSE())</f>
        <v>12.404692</v>
      </c>
      <c r="D1491" s="66" t="s">
        <v>3521</v>
      </c>
      <c r="E1491" s="64" t="s">
        <v>208</v>
      </c>
      <c r="F1491" s="0" t="s">
        <v>704</v>
      </c>
      <c r="G1491" s="0" t="s">
        <v>735</v>
      </c>
      <c r="H1491" s="0" t="s">
        <v>3515</v>
      </c>
      <c r="I1491" s="0" t="s">
        <v>3516</v>
      </c>
      <c r="J1491" s="0" t="str">
        <f aca="false">IF(H1491="Present",H1491&amp;"_"&amp;I1491,H1491)</f>
        <v>Absent</v>
      </c>
    </row>
    <row r="1492" customFormat="false" ht="14.25" hidden="false" customHeight="false" outlineLevel="0" collapsed="false">
      <c r="A1492" s="0" t="s">
        <v>354</v>
      </c>
      <c r="B1492" s="64" t="n">
        <f aca="false">VLOOKUP(A1492,SampleData!A$1:E$220,4,FALSE())</f>
        <v>55.815547</v>
      </c>
      <c r="C1492" s="64" t="n">
        <f aca="false">VLOOKUP(A1492,SampleData!A$1:E$220,5,FALSE())</f>
        <v>12.404692</v>
      </c>
      <c r="D1492" s="66" t="s">
        <v>3524</v>
      </c>
      <c r="E1492" s="64" t="s">
        <v>3525</v>
      </c>
      <c r="F1492" s="0" t="s">
        <v>699</v>
      </c>
      <c r="G1492" s="0" t="s">
        <v>735</v>
      </c>
      <c r="H1492" s="0" t="s">
        <v>3515</v>
      </c>
      <c r="I1492" s="0" t="s">
        <v>3516</v>
      </c>
      <c r="J1492" s="0" t="str">
        <f aca="false">IF(H1492="Present",H1492&amp;"_"&amp;I1492,H1492)</f>
        <v>Absent</v>
      </c>
    </row>
    <row r="1493" customFormat="false" ht="14.25" hidden="false" customHeight="false" outlineLevel="0" collapsed="false">
      <c r="A1493" s="0" t="s">
        <v>354</v>
      </c>
      <c r="B1493" s="64" t="n">
        <f aca="false">VLOOKUP(A1493,SampleData!A$1:E$220,4,FALSE())</f>
        <v>55.815547</v>
      </c>
      <c r="C1493" s="64" t="n">
        <f aca="false">VLOOKUP(A1493,SampleData!A$1:E$220,5,FALSE())</f>
        <v>12.404692</v>
      </c>
      <c r="D1493" s="66" t="s">
        <v>3526</v>
      </c>
      <c r="E1493" s="0" t="s">
        <v>385</v>
      </c>
      <c r="F1493" s="0" t="s">
        <v>385</v>
      </c>
      <c r="G1493" s="0" t="s">
        <v>3514</v>
      </c>
      <c r="H1493" s="0" t="s">
        <v>3515</v>
      </c>
      <c r="I1493" s="0" t="s">
        <v>3516</v>
      </c>
      <c r="J1493" s="0" t="str">
        <f aca="false">IF(H1493="Present",H1493&amp;"_"&amp;I1493,H1493)</f>
        <v>Absent</v>
      </c>
    </row>
    <row r="1494" customFormat="false" ht="14.25" hidden="false" customHeight="false" outlineLevel="0" collapsed="false">
      <c r="A1494" s="0" t="s">
        <v>354</v>
      </c>
      <c r="B1494" s="64" t="n">
        <f aca="false">VLOOKUP(A1494,SampleData!A$1:E$220,4,FALSE())</f>
        <v>55.815547</v>
      </c>
      <c r="C1494" s="64" t="n">
        <f aca="false">VLOOKUP(A1494,SampleData!A$1:E$220,5,FALSE())</f>
        <v>12.404692</v>
      </c>
      <c r="D1494" s="66" t="s">
        <v>3527</v>
      </c>
      <c r="E1494" s="64" t="s">
        <v>74</v>
      </c>
      <c r="F1494" s="0" t="s">
        <v>701</v>
      </c>
      <c r="G1494" s="0" t="s">
        <v>3514</v>
      </c>
      <c r="H1494" s="0" t="s">
        <v>3515</v>
      </c>
      <c r="I1494" s="0" t="s">
        <v>3516</v>
      </c>
      <c r="J1494" s="0" t="str">
        <f aca="false">IF(H1494="Present",H1494&amp;"_"&amp;I1494,H1494)</f>
        <v>Absent</v>
      </c>
    </row>
    <row r="1495" customFormat="false" ht="14.25" hidden="false" customHeight="false" outlineLevel="0" collapsed="false">
      <c r="A1495" s="0" t="s">
        <v>354</v>
      </c>
      <c r="B1495" s="64" t="n">
        <f aca="false">VLOOKUP(A1495,SampleData!A$1:E$220,4,FALSE())</f>
        <v>55.815547</v>
      </c>
      <c r="C1495" s="64" t="n">
        <f aca="false">VLOOKUP(A1495,SampleData!A$1:E$220,5,FALSE())</f>
        <v>12.404692</v>
      </c>
      <c r="D1495" s="66" t="s">
        <v>3530</v>
      </c>
      <c r="E1495" s="64" t="s">
        <v>3531</v>
      </c>
      <c r="F1495" s="0" t="s">
        <v>700</v>
      </c>
      <c r="G1495" s="0" t="s">
        <v>3514</v>
      </c>
      <c r="H1495" s="0" t="s">
        <v>3533</v>
      </c>
      <c r="I1495" s="0" t="s">
        <v>3535</v>
      </c>
      <c r="J1495" s="0" t="str">
        <f aca="false">IF(H1495="Present",H1495&amp;"_"&amp;I1495,H1495)</f>
        <v>Present_Ct&lt;41</v>
      </c>
    </row>
    <row r="1496" customFormat="false" ht="14.25" hidden="false" customHeight="false" outlineLevel="0" collapsed="false">
      <c r="A1496" s="0" t="s">
        <v>354</v>
      </c>
      <c r="B1496" s="64" t="n">
        <f aca="false">VLOOKUP(A1496,SampleData!A$1:E$220,4,FALSE())</f>
        <v>55.815547</v>
      </c>
      <c r="C1496" s="64" t="n">
        <f aca="false">VLOOKUP(A1496,SampleData!A$1:E$220,5,FALSE())</f>
        <v>12.404692</v>
      </c>
      <c r="D1496" s="66" t="s">
        <v>3538</v>
      </c>
      <c r="E1496" s="64" t="s">
        <v>3539</v>
      </c>
      <c r="F1496" s="0" t="s">
        <v>706</v>
      </c>
      <c r="G1496" s="0" t="s">
        <v>3514</v>
      </c>
      <c r="H1496" s="0" t="s">
        <v>3515</v>
      </c>
      <c r="I1496" s="0" t="s">
        <v>3516</v>
      </c>
      <c r="J1496" s="0" t="str">
        <f aca="false">IF(H1496="Present",H1496&amp;"_"&amp;I1496,H1496)</f>
        <v>Absent</v>
      </c>
    </row>
    <row r="1497" customFormat="false" ht="14.25" hidden="false" customHeight="false" outlineLevel="0" collapsed="false">
      <c r="A1497" s="0" t="s">
        <v>357</v>
      </c>
      <c r="B1497" s="64" t="n">
        <f aca="false">VLOOKUP(A1497,SampleData!A$1:E$220,4,FALSE())</f>
        <v>55.82554</v>
      </c>
      <c r="C1497" s="64" t="n">
        <f aca="false">VLOOKUP(A1497,SampleData!A$1:E$220,5,FALSE())</f>
        <v>12.354039</v>
      </c>
      <c r="D1497" s="66" t="s">
        <v>3512</v>
      </c>
      <c r="E1497" s="64" t="s">
        <v>3513</v>
      </c>
      <c r="F1497" s="0" t="s">
        <v>703</v>
      </c>
      <c r="G1497" s="0" t="s">
        <v>3514</v>
      </c>
      <c r="H1497" s="0" t="s">
        <v>3515</v>
      </c>
      <c r="I1497" s="0" t="s">
        <v>3516</v>
      </c>
      <c r="J1497" s="0" t="str">
        <f aca="false">IF(H1497="Present",H1497&amp;"_"&amp;I1497,H1497)</f>
        <v>Absent</v>
      </c>
    </row>
    <row r="1498" customFormat="false" ht="14.25" hidden="false" customHeight="false" outlineLevel="0" collapsed="false">
      <c r="A1498" s="0" t="s">
        <v>357</v>
      </c>
      <c r="B1498" s="64" t="n">
        <f aca="false">VLOOKUP(A1498,SampleData!A$1:E$220,4,FALSE())</f>
        <v>55.82554</v>
      </c>
      <c r="C1498" s="64" t="n">
        <f aca="false">VLOOKUP(A1498,SampleData!A$1:E$220,5,FALSE())</f>
        <v>12.354039</v>
      </c>
      <c r="D1498" s="66" t="s">
        <v>3517</v>
      </c>
      <c r="E1498" s="64" t="s">
        <v>636</v>
      </c>
      <c r="F1498" s="0" t="s">
        <v>709</v>
      </c>
      <c r="G1498" s="0" t="s">
        <v>735</v>
      </c>
      <c r="H1498" s="0" t="s">
        <v>3533</v>
      </c>
      <c r="I1498" s="0" t="s">
        <v>3535</v>
      </c>
      <c r="J1498" s="0" t="str">
        <f aca="false">IF(H1498="Present",H1498&amp;"_"&amp;I1498,H1498)</f>
        <v>Present_Ct&lt;41</v>
      </c>
    </row>
    <row r="1499" customFormat="false" ht="14.25" hidden="false" customHeight="false" outlineLevel="0" collapsed="false">
      <c r="A1499" s="0" t="s">
        <v>357</v>
      </c>
      <c r="B1499" s="64" t="n">
        <f aca="false">VLOOKUP(A1499,SampleData!A$1:E$220,4,FALSE())</f>
        <v>55.82554</v>
      </c>
      <c r="C1499" s="64" t="n">
        <f aca="false">VLOOKUP(A1499,SampleData!A$1:E$220,5,FALSE())</f>
        <v>12.354039</v>
      </c>
      <c r="D1499" s="66" t="s">
        <v>3518</v>
      </c>
      <c r="E1499" s="0" t="s">
        <v>710</v>
      </c>
      <c r="F1499" s="0" t="s">
        <v>710</v>
      </c>
      <c r="G1499" s="0" t="s">
        <v>735</v>
      </c>
      <c r="H1499" s="0" t="s">
        <v>3515</v>
      </c>
      <c r="I1499" s="0" t="s">
        <v>3516</v>
      </c>
      <c r="J1499" s="0" t="str">
        <f aca="false">IF(H1499="Present",H1499&amp;"_"&amp;I1499,H1499)</f>
        <v>Absent</v>
      </c>
    </row>
    <row r="1500" customFormat="false" ht="14.25" hidden="false" customHeight="false" outlineLevel="0" collapsed="false">
      <c r="A1500" s="0" t="s">
        <v>357</v>
      </c>
      <c r="B1500" s="64" t="n">
        <f aca="false">VLOOKUP(A1500,SampleData!A$1:E$220,4,FALSE())</f>
        <v>55.82554</v>
      </c>
      <c r="C1500" s="64" t="n">
        <f aca="false">VLOOKUP(A1500,SampleData!A$1:E$220,5,FALSE())</f>
        <v>12.354039</v>
      </c>
      <c r="D1500" s="66" t="s">
        <v>3519</v>
      </c>
      <c r="E1500" s="64" t="s">
        <v>3520</v>
      </c>
      <c r="F1500" s="0" t="s">
        <v>697</v>
      </c>
      <c r="G1500" s="0" t="s">
        <v>735</v>
      </c>
      <c r="H1500" s="0" t="s">
        <v>3515</v>
      </c>
      <c r="I1500" s="0" t="s">
        <v>3516</v>
      </c>
      <c r="J1500" s="0" t="str">
        <f aca="false">IF(H1500="Present",H1500&amp;"_"&amp;I1500,H1500)</f>
        <v>Absent</v>
      </c>
    </row>
    <row r="1501" customFormat="false" ht="14.25" hidden="false" customHeight="false" outlineLevel="0" collapsed="false">
      <c r="A1501" s="0" t="s">
        <v>357</v>
      </c>
      <c r="B1501" s="64" t="n">
        <f aca="false">VLOOKUP(A1501,SampleData!A$1:E$220,4,FALSE())</f>
        <v>55.82554</v>
      </c>
      <c r="C1501" s="64" t="n">
        <f aca="false">VLOOKUP(A1501,SampleData!A$1:E$220,5,FALSE())</f>
        <v>12.354039</v>
      </c>
      <c r="D1501" s="66" t="s">
        <v>3521</v>
      </c>
      <c r="E1501" s="64" t="s">
        <v>208</v>
      </c>
      <c r="F1501" s="0" t="s">
        <v>704</v>
      </c>
      <c r="G1501" s="0" t="s">
        <v>3514</v>
      </c>
      <c r="H1501" s="0" t="s">
        <v>3533</v>
      </c>
      <c r="I1501" s="0" t="s">
        <v>3535</v>
      </c>
      <c r="J1501" s="0" t="str">
        <f aca="false">IF(H1501="Present",H1501&amp;"_"&amp;I1501,H1501)</f>
        <v>Present_Ct&lt;41</v>
      </c>
    </row>
    <row r="1502" customFormat="false" ht="14.25" hidden="false" customHeight="false" outlineLevel="0" collapsed="false">
      <c r="A1502" s="0" t="s">
        <v>357</v>
      </c>
      <c r="B1502" s="64" t="n">
        <f aca="false">VLOOKUP(A1502,SampleData!A$1:E$220,4,FALSE())</f>
        <v>55.82554</v>
      </c>
      <c r="C1502" s="64" t="n">
        <f aca="false">VLOOKUP(A1502,SampleData!A$1:E$220,5,FALSE())</f>
        <v>12.354039</v>
      </c>
      <c r="D1502" s="66" t="s">
        <v>3522</v>
      </c>
      <c r="E1502" s="64" t="s">
        <v>3523</v>
      </c>
      <c r="F1502" s="0" t="s">
        <v>708</v>
      </c>
      <c r="G1502" s="0" t="s">
        <v>735</v>
      </c>
      <c r="H1502" s="0" t="s">
        <v>3515</v>
      </c>
      <c r="I1502" s="0" t="s">
        <v>3516</v>
      </c>
      <c r="J1502" s="0" t="str">
        <f aca="false">IF(H1502="Present",H1502&amp;"_"&amp;I1502,H1502)</f>
        <v>Absent</v>
      </c>
    </row>
    <row r="1503" customFormat="false" ht="14.25" hidden="false" customHeight="false" outlineLevel="0" collapsed="false">
      <c r="A1503" s="0" t="s">
        <v>357</v>
      </c>
      <c r="B1503" s="64" t="n">
        <f aca="false">VLOOKUP(A1503,SampleData!A$1:E$220,4,FALSE())</f>
        <v>55.82554</v>
      </c>
      <c r="C1503" s="64" t="n">
        <f aca="false">VLOOKUP(A1503,SampleData!A$1:E$220,5,FALSE())</f>
        <v>12.354039</v>
      </c>
      <c r="D1503" s="66" t="s">
        <v>3522</v>
      </c>
      <c r="E1503" s="64" t="s">
        <v>3523</v>
      </c>
      <c r="F1503" s="0" t="s">
        <v>708</v>
      </c>
      <c r="G1503" s="0" t="s">
        <v>735</v>
      </c>
      <c r="H1503" s="0" t="s">
        <v>3515</v>
      </c>
      <c r="I1503" s="0" t="s">
        <v>3516</v>
      </c>
      <c r="J1503" s="0" t="str">
        <f aca="false">IF(H1503="Present",H1503&amp;"_"&amp;I1503,H1503)</f>
        <v>Absent</v>
      </c>
    </row>
    <row r="1504" customFormat="false" ht="14.25" hidden="false" customHeight="false" outlineLevel="0" collapsed="false">
      <c r="A1504" s="0" t="s">
        <v>357</v>
      </c>
      <c r="B1504" s="64" t="n">
        <f aca="false">VLOOKUP(A1504,SampleData!A$1:E$220,4,FALSE())</f>
        <v>55.82554</v>
      </c>
      <c r="C1504" s="64" t="n">
        <f aca="false">VLOOKUP(A1504,SampleData!A$1:E$220,5,FALSE())</f>
        <v>12.354039</v>
      </c>
      <c r="D1504" s="66" t="s">
        <v>3524</v>
      </c>
      <c r="E1504" s="64" t="s">
        <v>3525</v>
      </c>
      <c r="F1504" s="0" t="s">
        <v>699</v>
      </c>
      <c r="G1504" s="0" t="s">
        <v>3514</v>
      </c>
      <c r="H1504" s="0" t="s">
        <v>3515</v>
      </c>
      <c r="I1504" s="0" t="s">
        <v>3516</v>
      </c>
      <c r="J1504" s="0" t="str">
        <f aca="false">IF(H1504="Present",H1504&amp;"_"&amp;I1504,H1504)</f>
        <v>Absent</v>
      </c>
    </row>
    <row r="1505" customFormat="false" ht="14.25" hidden="false" customHeight="false" outlineLevel="0" collapsed="false">
      <c r="A1505" s="0" t="s">
        <v>357</v>
      </c>
      <c r="B1505" s="64" t="n">
        <f aca="false">VLOOKUP(A1505,SampleData!A$1:E$220,4,FALSE())</f>
        <v>55.82554</v>
      </c>
      <c r="C1505" s="64" t="n">
        <f aca="false">VLOOKUP(A1505,SampleData!A$1:E$220,5,FALSE())</f>
        <v>12.354039</v>
      </c>
      <c r="D1505" s="66" t="s">
        <v>229</v>
      </c>
      <c r="E1505" s="0" t="s">
        <v>199</v>
      </c>
      <c r="F1505" s="0" t="s">
        <v>199</v>
      </c>
      <c r="G1505" s="0" t="s">
        <v>3514</v>
      </c>
      <c r="H1505" s="0" t="s">
        <v>3515</v>
      </c>
      <c r="I1505" s="0" t="s">
        <v>3516</v>
      </c>
      <c r="J1505" s="0" t="str">
        <f aca="false">IF(H1505="Present",H1505&amp;"_"&amp;I1505,H1505)</f>
        <v>Absent</v>
      </c>
    </row>
    <row r="1506" customFormat="false" ht="14.25" hidden="false" customHeight="false" outlineLevel="0" collapsed="false">
      <c r="A1506" s="0" t="s">
        <v>357</v>
      </c>
      <c r="B1506" s="64" t="n">
        <f aca="false">VLOOKUP(A1506,SampleData!A$1:E$220,4,FALSE())</f>
        <v>55.82554</v>
      </c>
      <c r="C1506" s="64" t="n">
        <f aca="false">VLOOKUP(A1506,SampleData!A$1:E$220,5,FALSE())</f>
        <v>12.354039</v>
      </c>
      <c r="D1506" s="66" t="s">
        <v>229</v>
      </c>
      <c r="E1506" s="0" t="s">
        <v>199</v>
      </c>
      <c r="F1506" s="0" t="s">
        <v>199</v>
      </c>
      <c r="G1506" s="0" t="s">
        <v>3514</v>
      </c>
      <c r="H1506" s="0" t="s">
        <v>3515</v>
      </c>
      <c r="I1506" s="0" t="s">
        <v>3516</v>
      </c>
      <c r="J1506" s="0" t="str">
        <f aca="false">IF(H1506="Present",H1506&amp;"_"&amp;I1506,H1506)</f>
        <v>Absent</v>
      </c>
    </row>
    <row r="1507" customFormat="false" ht="14.25" hidden="false" customHeight="false" outlineLevel="0" collapsed="false">
      <c r="A1507" s="0" t="s">
        <v>357</v>
      </c>
      <c r="B1507" s="64" t="n">
        <f aca="false">VLOOKUP(A1507,SampleData!A$1:E$220,4,FALSE())</f>
        <v>55.82554</v>
      </c>
      <c r="C1507" s="64" t="n">
        <f aca="false">VLOOKUP(A1507,SampleData!A$1:E$220,5,FALSE())</f>
        <v>12.354039</v>
      </c>
      <c r="D1507" s="66" t="s">
        <v>3526</v>
      </c>
      <c r="E1507" s="0" t="s">
        <v>385</v>
      </c>
      <c r="F1507" s="0" t="s">
        <v>385</v>
      </c>
      <c r="G1507" s="0" t="s">
        <v>735</v>
      </c>
      <c r="H1507" s="0" t="s">
        <v>3515</v>
      </c>
      <c r="I1507" s="0" t="s">
        <v>3516</v>
      </c>
      <c r="J1507" s="0" t="str">
        <f aca="false">IF(H1507="Present",H1507&amp;"_"&amp;I1507,H1507)</f>
        <v>Absent</v>
      </c>
    </row>
    <row r="1508" customFormat="false" ht="14.25" hidden="false" customHeight="false" outlineLevel="0" collapsed="false">
      <c r="A1508" s="0" t="s">
        <v>357</v>
      </c>
      <c r="B1508" s="64" t="n">
        <f aca="false">VLOOKUP(A1508,SampleData!A$1:E$220,4,FALSE())</f>
        <v>55.82554</v>
      </c>
      <c r="C1508" s="64" t="n">
        <f aca="false">VLOOKUP(A1508,SampleData!A$1:E$220,5,FALSE())</f>
        <v>12.354039</v>
      </c>
      <c r="D1508" s="66" t="s">
        <v>3527</v>
      </c>
      <c r="E1508" s="64" t="s">
        <v>74</v>
      </c>
      <c r="F1508" s="0" t="s">
        <v>701</v>
      </c>
      <c r="G1508" s="0" t="s">
        <v>735</v>
      </c>
      <c r="H1508" s="0" t="s">
        <v>3515</v>
      </c>
      <c r="I1508" s="0" t="s">
        <v>3516</v>
      </c>
      <c r="J1508" s="0" t="str">
        <f aca="false">IF(H1508="Present",H1508&amp;"_"&amp;I1508,H1508)</f>
        <v>Absent</v>
      </c>
    </row>
    <row r="1509" customFormat="false" ht="14.25" hidden="false" customHeight="false" outlineLevel="0" collapsed="false">
      <c r="A1509" s="0" t="s">
        <v>357</v>
      </c>
      <c r="B1509" s="64" t="n">
        <f aca="false">VLOOKUP(A1509,SampleData!A$1:E$220,4,FALSE())</f>
        <v>55.82554</v>
      </c>
      <c r="C1509" s="64" t="n">
        <f aca="false">VLOOKUP(A1509,SampleData!A$1:E$220,5,FALSE())</f>
        <v>12.354039</v>
      </c>
      <c r="D1509" s="66" t="s">
        <v>3528</v>
      </c>
      <c r="E1509" s="64" t="s">
        <v>177</v>
      </c>
      <c r="F1509" s="0" t="s">
        <v>3529</v>
      </c>
      <c r="G1509" s="0" t="s">
        <v>3514</v>
      </c>
      <c r="H1509" s="0" t="s">
        <v>3515</v>
      </c>
      <c r="I1509" s="0" t="s">
        <v>3516</v>
      </c>
      <c r="J1509" s="0" t="str">
        <f aca="false">IF(H1509="Present",H1509&amp;"_"&amp;I1509,H1509)</f>
        <v>Absent</v>
      </c>
    </row>
    <row r="1510" customFormat="false" ht="14.25" hidden="false" customHeight="false" outlineLevel="0" collapsed="false">
      <c r="A1510" s="0" t="s">
        <v>357</v>
      </c>
      <c r="B1510" s="64" t="n">
        <f aca="false">VLOOKUP(A1510,SampleData!A$1:E$220,4,FALSE())</f>
        <v>55.82554</v>
      </c>
      <c r="C1510" s="64" t="n">
        <f aca="false">VLOOKUP(A1510,SampleData!A$1:E$220,5,FALSE())</f>
        <v>12.354039</v>
      </c>
      <c r="D1510" s="66" t="s">
        <v>3528</v>
      </c>
      <c r="E1510" s="64" t="s">
        <v>177</v>
      </c>
      <c r="F1510" s="0" t="s">
        <v>3529</v>
      </c>
      <c r="G1510" s="0" t="s">
        <v>3514</v>
      </c>
      <c r="H1510" s="0" t="s">
        <v>3515</v>
      </c>
      <c r="I1510" s="0" t="s">
        <v>3516</v>
      </c>
      <c r="J1510" s="0" t="str">
        <f aca="false">IF(H1510="Present",H1510&amp;"_"&amp;I1510,H1510)</f>
        <v>Absent</v>
      </c>
    </row>
    <row r="1511" customFormat="false" ht="14.25" hidden="false" customHeight="false" outlineLevel="0" collapsed="false">
      <c r="A1511" s="0" t="s">
        <v>357</v>
      </c>
      <c r="B1511" s="64" t="n">
        <f aca="false">VLOOKUP(A1511,SampleData!A$1:E$220,4,FALSE())</f>
        <v>55.82554</v>
      </c>
      <c r="C1511" s="64" t="n">
        <f aca="false">VLOOKUP(A1511,SampleData!A$1:E$220,5,FALSE())</f>
        <v>12.354039</v>
      </c>
      <c r="D1511" s="66" t="s">
        <v>3530</v>
      </c>
      <c r="E1511" s="64" t="s">
        <v>3531</v>
      </c>
      <c r="F1511" s="0" t="s">
        <v>700</v>
      </c>
      <c r="G1511" s="0" t="s">
        <v>3514</v>
      </c>
      <c r="H1511" s="0" t="s">
        <v>3533</v>
      </c>
      <c r="I1511" s="0" t="s">
        <v>3535</v>
      </c>
      <c r="J1511" s="0" t="str">
        <f aca="false">IF(H1511="Present",H1511&amp;"_"&amp;I1511,H1511)</f>
        <v>Present_Ct&lt;41</v>
      </c>
    </row>
    <row r="1512" customFormat="false" ht="14.25" hidden="false" customHeight="false" outlineLevel="0" collapsed="false">
      <c r="A1512" s="0" t="s">
        <v>357</v>
      </c>
      <c r="B1512" s="64" t="n">
        <f aca="false">VLOOKUP(A1512,SampleData!A$1:E$220,4,FALSE())</f>
        <v>55.82554</v>
      </c>
      <c r="C1512" s="64" t="n">
        <f aca="false">VLOOKUP(A1512,SampleData!A$1:E$220,5,FALSE())</f>
        <v>12.354039</v>
      </c>
      <c r="D1512" s="66" t="s">
        <v>3530</v>
      </c>
      <c r="E1512" s="64" t="s">
        <v>3531</v>
      </c>
      <c r="F1512" s="0" t="s">
        <v>700</v>
      </c>
      <c r="G1512" s="0" t="s">
        <v>3514</v>
      </c>
      <c r="H1512" s="0" t="s">
        <v>3533</v>
      </c>
      <c r="I1512" s="0" t="s">
        <v>3535</v>
      </c>
      <c r="J1512" s="0" t="str">
        <f aca="false">IF(H1512="Present",H1512&amp;"_"&amp;I1512,H1512)</f>
        <v>Present_Ct&lt;41</v>
      </c>
    </row>
    <row r="1513" customFormat="false" ht="14.25" hidden="false" customHeight="false" outlineLevel="0" collapsed="false">
      <c r="A1513" s="0" t="s">
        <v>357</v>
      </c>
      <c r="B1513" s="64" t="n">
        <f aca="false">VLOOKUP(A1513,SampleData!A$1:E$220,4,FALSE())</f>
        <v>55.82554</v>
      </c>
      <c r="C1513" s="64" t="n">
        <f aca="false">VLOOKUP(A1513,SampleData!A$1:E$220,5,FALSE())</f>
        <v>12.354039</v>
      </c>
      <c r="D1513" s="66" t="s">
        <v>3532</v>
      </c>
      <c r="E1513" s="64" t="s">
        <v>353</v>
      </c>
      <c r="F1513" s="0" t="s">
        <v>696</v>
      </c>
      <c r="G1513" s="0" t="s">
        <v>735</v>
      </c>
      <c r="H1513" s="0" t="s">
        <v>3515</v>
      </c>
      <c r="I1513" s="0" t="s">
        <v>3516</v>
      </c>
      <c r="J1513" s="0" t="str">
        <f aca="false">IF(H1513="Present",H1513&amp;"_"&amp;I1513,H1513)</f>
        <v>Absent</v>
      </c>
    </row>
    <row r="1514" customFormat="false" ht="14.25" hidden="false" customHeight="false" outlineLevel="0" collapsed="false">
      <c r="A1514" s="0" t="s">
        <v>357</v>
      </c>
      <c r="B1514" s="64" t="n">
        <f aca="false">VLOOKUP(A1514,SampleData!A$1:E$220,4,FALSE())</f>
        <v>55.82554</v>
      </c>
      <c r="C1514" s="64" t="n">
        <f aca="false">VLOOKUP(A1514,SampleData!A$1:E$220,5,FALSE())</f>
        <v>12.354039</v>
      </c>
      <c r="D1514" s="66" t="s">
        <v>3532</v>
      </c>
      <c r="E1514" s="64" t="s">
        <v>353</v>
      </c>
      <c r="F1514" s="0" t="s">
        <v>696</v>
      </c>
      <c r="G1514" s="0" t="s">
        <v>735</v>
      </c>
      <c r="H1514" s="0" t="s">
        <v>3515</v>
      </c>
      <c r="I1514" s="0" t="s">
        <v>3516</v>
      </c>
      <c r="J1514" s="0" t="str">
        <f aca="false">IF(H1514="Present",H1514&amp;"_"&amp;I1514,H1514)</f>
        <v>Absent</v>
      </c>
    </row>
    <row r="1515" customFormat="false" ht="14.25" hidden="false" customHeight="false" outlineLevel="0" collapsed="false">
      <c r="A1515" s="0" t="s">
        <v>357</v>
      </c>
      <c r="B1515" s="64" t="n">
        <f aca="false">VLOOKUP(A1515,SampleData!A$1:E$220,4,FALSE())</f>
        <v>55.82554</v>
      </c>
      <c r="C1515" s="64" t="n">
        <f aca="false">VLOOKUP(A1515,SampleData!A$1:E$220,5,FALSE())</f>
        <v>12.354039</v>
      </c>
      <c r="D1515" s="66" t="s">
        <v>3534</v>
      </c>
      <c r="E1515" s="64" t="s">
        <v>62</v>
      </c>
      <c r="F1515" s="0" t="s">
        <v>702</v>
      </c>
      <c r="G1515" s="0" t="s">
        <v>735</v>
      </c>
      <c r="H1515" s="0" t="s">
        <v>3533</v>
      </c>
      <c r="I1515" s="0" t="s">
        <v>3535</v>
      </c>
      <c r="J1515" s="0" t="str">
        <f aca="false">IF(H1515="Present",H1515&amp;"_"&amp;I1515,H1515)</f>
        <v>Present_Ct&lt;41</v>
      </c>
    </row>
    <row r="1516" customFormat="false" ht="14.25" hidden="false" customHeight="false" outlineLevel="0" collapsed="false">
      <c r="A1516" s="0" t="s">
        <v>357</v>
      </c>
      <c r="B1516" s="64" t="n">
        <f aca="false">VLOOKUP(A1516,SampleData!A$1:E$220,4,FALSE())</f>
        <v>55.82554</v>
      </c>
      <c r="C1516" s="64" t="n">
        <f aca="false">VLOOKUP(A1516,SampleData!A$1:E$220,5,FALSE())</f>
        <v>12.354039</v>
      </c>
      <c r="D1516" s="66" t="s">
        <v>3534</v>
      </c>
      <c r="E1516" s="64" t="s">
        <v>62</v>
      </c>
      <c r="F1516" s="0" t="s">
        <v>702</v>
      </c>
      <c r="G1516" s="0" t="s">
        <v>3514</v>
      </c>
      <c r="H1516" s="0" t="s">
        <v>3515</v>
      </c>
      <c r="I1516" s="0" t="s">
        <v>3516</v>
      </c>
      <c r="J1516" s="0" t="str">
        <f aca="false">IF(H1516="Present",H1516&amp;"_"&amp;I1516,H1516)</f>
        <v>Absent</v>
      </c>
    </row>
    <row r="1517" customFormat="false" ht="14.25" hidden="false" customHeight="false" outlineLevel="0" collapsed="false">
      <c r="A1517" s="0" t="s">
        <v>357</v>
      </c>
      <c r="B1517" s="64" t="n">
        <f aca="false">VLOOKUP(A1517,SampleData!A$1:E$220,4,FALSE())</f>
        <v>55.82554</v>
      </c>
      <c r="C1517" s="64" t="n">
        <f aca="false">VLOOKUP(A1517,SampleData!A$1:E$220,5,FALSE())</f>
        <v>12.354039</v>
      </c>
      <c r="D1517" s="66" t="s">
        <v>3536</v>
      </c>
      <c r="E1517" s="0" t="s">
        <v>705</v>
      </c>
      <c r="F1517" s="0" t="s">
        <v>705</v>
      </c>
      <c r="G1517" s="0" t="s">
        <v>735</v>
      </c>
      <c r="H1517" s="0" t="s">
        <v>3533</v>
      </c>
      <c r="I1517" s="0" t="s">
        <v>3535</v>
      </c>
      <c r="J1517" s="0" t="str">
        <f aca="false">IF(H1517="Present",H1517&amp;"_"&amp;I1517,H1517)</f>
        <v>Present_Ct&lt;41</v>
      </c>
    </row>
    <row r="1518" customFormat="false" ht="14.25" hidden="false" customHeight="false" outlineLevel="0" collapsed="false">
      <c r="A1518" s="0" t="s">
        <v>357</v>
      </c>
      <c r="B1518" s="64" t="n">
        <f aca="false">VLOOKUP(A1518,SampleData!A$1:E$220,4,FALSE())</f>
        <v>55.82554</v>
      </c>
      <c r="C1518" s="64" t="n">
        <f aca="false">VLOOKUP(A1518,SampleData!A$1:E$220,5,FALSE())</f>
        <v>12.354039</v>
      </c>
      <c r="D1518" s="66" t="s">
        <v>3536</v>
      </c>
      <c r="E1518" s="0" t="s">
        <v>705</v>
      </c>
      <c r="F1518" s="0" t="s">
        <v>705</v>
      </c>
      <c r="G1518" s="0" t="s">
        <v>735</v>
      </c>
      <c r="H1518" s="0" t="s">
        <v>3515</v>
      </c>
      <c r="I1518" s="0" t="s">
        <v>3516</v>
      </c>
      <c r="J1518" s="0" t="str">
        <f aca="false">IF(H1518="Present",H1518&amp;"_"&amp;I1518,H1518)</f>
        <v>Absent</v>
      </c>
    </row>
    <row r="1519" customFormat="false" ht="14.25" hidden="false" customHeight="false" outlineLevel="0" collapsed="false">
      <c r="A1519" s="0" t="s">
        <v>357</v>
      </c>
      <c r="B1519" s="64" t="n">
        <f aca="false">VLOOKUP(A1519,SampleData!A$1:E$220,4,FALSE())</f>
        <v>55.82554</v>
      </c>
      <c r="C1519" s="64" t="n">
        <f aca="false">VLOOKUP(A1519,SampleData!A$1:E$220,5,FALSE())</f>
        <v>12.354039</v>
      </c>
      <c r="D1519" s="66" t="s">
        <v>3537</v>
      </c>
      <c r="E1519" s="0" t="s">
        <v>698</v>
      </c>
      <c r="F1519" s="0" t="s">
        <v>698</v>
      </c>
      <c r="G1519" s="0" t="s">
        <v>735</v>
      </c>
      <c r="H1519" s="0" t="s">
        <v>3515</v>
      </c>
      <c r="I1519" s="0" t="s">
        <v>3516</v>
      </c>
      <c r="J1519" s="0" t="str">
        <f aca="false">IF(H1519="Present",H1519&amp;"_"&amp;I1519,H1519)</f>
        <v>Absent</v>
      </c>
    </row>
    <row r="1520" customFormat="false" ht="14.25" hidden="false" customHeight="false" outlineLevel="0" collapsed="false">
      <c r="A1520" s="0" t="s">
        <v>357</v>
      </c>
      <c r="B1520" s="64" t="n">
        <f aca="false">VLOOKUP(A1520,SampleData!A$1:E$220,4,FALSE())</f>
        <v>55.82554</v>
      </c>
      <c r="C1520" s="64" t="n">
        <f aca="false">VLOOKUP(A1520,SampleData!A$1:E$220,5,FALSE())</f>
        <v>12.354039</v>
      </c>
      <c r="D1520" s="66" t="s">
        <v>3537</v>
      </c>
      <c r="E1520" s="0" t="s">
        <v>698</v>
      </c>
      <c r="F1520" s="0" t="s">
        <v>698</v>
      </c>
      <c r="G1520" s="0" t="s">
        <v>735</v>
      </c>
      <c r="H1520" s="0" t="s">
        <v>3515</v>
      </c>
      <c r="I1520" s="0" t="s">
        <v>3516</v>
      </c>
      <c r="J1520" s="0" t="str">
        <f aca="false">IF(H1520="Present",H1520&amp;"_"&amp;I1520,H1520)</f>
        <v>Absent</v>
      </c>
    </row>
    <row r="1521" customFormat="false" ht="14.25" hidden="false" customHeight="false" outlineLevel="0" collapsed="false">
      <c r="A1521" s="0" t="s">
        <v>357</v>
      </c>
      <c r="B1521" s="64" t="n">
        <f aca="false">VLOOKUP(A1521,SampleData!A$1:E$220,4,FALSE())</f>
        <v>55.82554</v>
      </c>
      <c r="C1521" s="64" t="n">
        <f aca="false">VLOOKUP(A1521,SampleData!A$1:E$220,5,FALSE())</f>
        <v>12.354039</v>
      </c>
      <c r="D1521" s="66" t="s">
        <v>3512</v>
      </c>
      <c r="E1521" s="64" t="s">
        <v>3513</v>
      </c>
      <c r="F1521" s="0" t="s">
        <v>703</v>
      </c>
      <c r="G1521" s="0" t="s">
        <v>735</v>
      </c>
      <c r="H1521" s="0" t="s">
        <v>3515</v>
      </c>
      <c r="I1521" s="0" t="s">
        <v>3516</v>
      </c>
      <c r="J1521" s="0" t="str">
        <f aca="false">IF(H1521="Present",H1521&amp;"_"&amp;I1521,H1521)</f>
        <v>Absent</v>
      </c>
    </row>
    <row r="1522" customFormat="false" ht="14.25" hidden="false" customHeight="false" outlineLevel="0" collapsed="false">
      <c r="A1522" s="0" t="s">
        <v>357</v>
      </c>
      <c r="B1522" s="64" t="n">
        <f aca="false">VLOOKUP(A1522,SampleData!A$1:E$220,4,FALSE())</f>
        <v>55.82554</v>
      </c>
      <c r="C1522" s="64" t="n">
        <f aca="false">VLOOKUP(A1522,SampleData!A$1:E$220,5,FALSE())</f>
        <v>12.354039</v>
      </c>
      <c r="D1522" s="66" t="s">
        <v>3517</v>
      </c>
      <c r="E1522" s="64" t="s">
        <v>636</v>
      </c>
      <c r="F1522" s="0" t="s">
        <v>709</v>
      </c>
      <c r="G1522" s="0" t="s">
        <v>735</v>
      </c>
      <c r="H1522" s="0" t="s">
        <v>3533</v>
      </c>
      <c r="I1522" s="0" t="s">
        <v>3535</v>
      </c>
      <c r="J1522" s="0" t="str">
        <f aca="false">IF(H1522="Present",H1522&amp;"_"&amp;I1522,H1522)</f>
        <v>Present_Ct&lt;41</v>
      </c>
    </row>
    <row r="1523" customFormat="false" ht="14.25" hidden="false" customHeight="false" outlineLevel="0" collapsed="false">
      <c r="A1523" s="0" t="s">
        <v>357</v>
      </c>
      <c r="B1523" s="64" t="n">
        <f aca="false">VLOOKUP(A1523,SampleData!A$1:E$220,4,FALSE())</f>
        <v>55.82554</v>
      </c>
      <c r="C1523" s="64" t="n">
        <f aca="false">VLOOKUP(A1523,SampleData!A$1:E$220,5,FALSE())</f>
        <v>12.354039</v>
      </c>
      <c r="D1523" s="66" t="s">
        <v>3518</v>
      </c>
      <c r="E1523" s="0" t="s">
        <v>710</v>
      </c>
      <c r="F1523" s="0" t="s">
        <v>710</v>
      </c>
      <c r="G1523" s="0" t="s">
        <v>735</v>
      </c>
      <c r="H1523" s="0" t="s">
        <v>3515</v>
      </c>
      <c r="I1523" s="0" t="s">
        <v>3516</v>
      </c>
      <c r="J1523" s="0" t="str">
        <f aca="false">IF(H1523="Present",H1523&amp;"_"&amp;I1523,H1523)</f>
        <v>Absent</v>
      </c>
    </row>
    <row r="1524" customFormat="false" ht="14.25" hidden="false" customHeight="false" outlineLevel="0" collapsed="false">
      <c r="A1524" s="0" t="s">
        <v>357</v>
      </c>
      <c r="B1524" s="64" t="n">
        <f aca="false">VLOOKUP(A1524,SampleData!A$1:E$220,4,FALSE())</f>
        <v>55.82554</v>
      </c>
      <c r="C1524" s="64" t="n">
        <f aca="false">VLOOKUP(A1524,SampleData!A$1:E$220,5,FALSE())</f>
        <v>12.354039</v>
      </c>
      <c r="D1524" s="66" t="s">
        <v>3519</v>
      </c>
      <c r="E1524" s="64" t="s">
        <v>3520</v>
      </c>
      <c r="F1524" s="0" t="s">
        <v>697</v>
      </c>
      <c r="G1524" s="0" t="s">
        <v>735</v>
      </c>
      <c r="H1524" s="0" t="s">
        <v>3515</v>
      </c>
      <c r="I1524" s="0" t="s">
        <v>3516</v>
      </c>
      <c r="J1524" s="0" t="str">
        <f aca="false">IF(H1524="Present",H1524&amp;"_"&amp;I1524,H1524)</f>
        <v>Absent</v>
      </c>
    </row>
    <row r="1525" customFormat="false" ht="14.25" hidden="false" customHeight="false" outlineLevel="0" collapsed="false">
      <c r="A1525" s="0" t="s">
        <v>357</v>
      </c>
      <c r="B1525" s="64" t="n">
        <f aca="false">VLOOKUP(A1525,SampleData!A$1:E$220,4,FALSE())</f>
        <v>55.82554</v>
      </c>
      <c r="C1525" s="64" t="n">
        <f aca="false">VLOOKUP(A1525,SampleData!A$1:E$220,5,FALSE())</f>
        <v>12.354039</v>
      </c>
      <c r="D1525" s="66" t="s">
        <v>3521</v>
      </c>
      <c r="E1525" s="64" t="s">
        <v>208</v>
      </c>
      <c r="F1525" s="0" t="s">
        <v>704</v>
      </c>
      <c r="G1525" s="0" t="s">
        <v>735</v>
      </c>
      <c r="H1525" s="0" t="s">
        <v>3515</v>
      </c>
      <c r="I1525" s="0" t="s">
        <v>3516</v>
      </c>
      <c r="J1525" s="0" t="str">
        <f aca="false">IF(H1525="Present",H1525&amp;"_"&amp;I1525,H1525)</f>
        <v>Absent</v>
      </c>
    </row>
    <row r="1526" customFormat="false" ht="14.25" hidden="false" customHeight="false" outlineLevel="0" collapsed="false">
      <c r="A1526" s="0" t="s">
        <v>357</v>
      </c>
      <c r="B1526" s="64" t="n">
        <f aca="false">VLOOKUP(A1526,SampleData!A$1:E$220,4,FALSE())</f>
        <v>55.82554</v>
      </c>
      <c r="C1526" s="64" t="n">
        <f aca="false">VLOOKUP(A1526,SampleData!A$1:E$220,5,FALSE())</f>
        <v>12.354039</v>
      </c>
      <c r="D1526" s="66" t="s">
        <v>3524</v>
      </c>
      <c r="E1526" s="64" t="s">
        <v>3525</v>
      </c>
      <c r="F1526" s="0" t="s">
        <v>699</v>
      </c>
      <c r="G1526" s="0" t="s">
        <v>3514</v>
      </c>
      <c r="H1526" s="0" t="s">
        <v>3515</v>
      </c>
      <c r="I1526" s="0" t="s">
        <v>3516</v>
      </c>
      <c r="J1526" s="0" t="str">
        <f aca="false">IF(H1526="Present",H1526&amp;"_"&amp;I1526,H1526)</f>
        <v>Absent</v>
      </c>
    </row>
    <row r="1527" customFormat="false" ht="14.25" hidden="false" customHeight="false" outlineLevel="0" collapsed="false">
      <c r="A1527" s="0" t="s">
        <v>357</v>
      </c>
      <c r="B1527" s="64" t="n">
        <f aca="false">VLOOKUP(A1527,SampleData!A$1:E$220,4,FALSE())</f>
        <v>55.82554</v>
      </c>
      <c r="C1527" s="64" t="n">
        <f aca="false">VLOOKUP(A1527,SampleData!A$1:E$220,5,FALSE())</f>
        <v>12.354039</v>
      </c>
      <c r="D1527" s="66" t="s">
        <v>3526</v>
      </c>
      <c r="E1527" s="0" t="s">
        <v>385</v>
      </c>
      <c r="F1527" s="0" t="s">
        <v>385</v>
      </c>
      <c r="G1527" s="0" t="s">
        <v>735</v>
      </c>
      <c r="H1527" s="0" t="s">
        <v>3515</v>
      </c>
      <c r="I1527" s="0" t="s">
        <v>3516</v>
      </c>
      <c r="J1527" s="0" t="str">
        <f aca="false">IF(H1527="Present",H1527&amp;"_"&amp;I1527,H1527)</f>
        <v>Absent</v>
      </c>
    </row>
    <row r="1528" customFormat="false" ht="14.25" hidden="false" customHeight="false" outlineLevel="0" collapsed="false">
      <c r="A1528" s="0" t="s">
        <v>357</v>
      </c>
      <c r="B1528" s="64" t="n">
        <f aca="false">VLOOKUP(A1528,SampleData!A$1:E$220,4,FALSE())</f>
        <v>55.82554</v>
      </c>
      <c r="C1528" s="64" t="n">
        <f aca="false">VLOOKUP(A1528,SampleData!A$1:E$220,5,FALSE())</f>
        <v>12.354039</v>
      </c>
      <c r="D1528" s="66" t="s">
        <v>3527</v>
      </c>
      <c r="E1528" s="64" t="s">
        <v>74</v>
      </c>
      <c r="F1528" s="0" t="s">
        <v>701</v>
      </c>
      <c r="G1528" s="0" t="s">
        <v>735</v>
      </c>
      <c r="H1528" s="0" t="s">
        <v>3515</v>
      </c>
      <c r="I1528" s="0" t="s">
        <v>3516</v>
      </c>
      <c r="J1528" s="0" t="str">
        <f aca="false">IF(H1528="Present",H1528&amp;"_"&amp;I1528,H1528)</f>
        <v>Absent</v>
      </c>
    </row>
    <row r="1529" customFormat="false" ht="14.25" hidden="false" customHeight="false" outlineLevel="0" collapsed="false">
      <c r="A1529" s="0" t="s">
        <v>367</v>
      </c>
      <c r="B1529" s="64" t="n">
        <f aca="false">VLOOKUP(A1529,SampleData!A$1:E$220,4,FALSE())</f>
        <v>54.9226</v>
      </c>
      <c r="C1529" s="64" t="n">
        <f aca="false">VLOOKUP(A1529,SampleData!A$1:E$220,5,FALSE())</f>
        <v>10.2681</v>
      </c>
      <c r="D1529" s="66" t="s">
        <v>3512</v>
      </c>
      <c r="E1529" s="64" t="s">
        <v>3513</v>
      </c>
      <c r="F1529" s="0" t="s">
        <v>703</v>
      </c>
      <c r="G1529" s="0" t="s">
        <v>735</v>
      </c>
      <c r="H1529" s="0" t="s">
        <v>3515</v>
      </c>
      <c r="I1529" s="0" t="s">
        <v>3516</v>
      </c>
      <c r="J1529" s="0" t="str">
        <f aca="false">IF(H1529="Present",H1529&amp;"_"&amp;I1529,H1529)</f>
        <v>Absent</v>
      </c>
    </row>
    <row r="1530" customFormat="false" ht="14.25" hidden="false" customHeight="false" outlineLevel="0" collapsed="false">
      <c r="A1530" s="0" t="s">
        <v>367</v>
      </c>
      <c r="B1530" s="64" t="n">
        <f aca="false">VLOOKUP(A1530,SampleData!A$1:E$220,4,FALSE())</f>
        <v>54.9226</v>
      </c>
      <c r="C1530" s="64" t="n">
        <f aca="false">VLOOKUP(A1530,SampleData!A$1:E$220,5,FALSE())</f>
        <v>10.2681</v>
      </c>
      <c r="D1530" s="66" t="s">
        <v>3517</v>
      </c>
      <c r="E1530" s="64" t="s">
        <v>636</v>
      </c>
      <c r="F1530" s="0" t="s">
        <v>709</v>
      </c>
      <c r="G1530" s="0" t="s">
        <v>3514</v>
      </c>
      <c r="H1530" s="0" t="s">
        <v>3515</v>
      </c>
      <c r="I1530" s="0" t="s">
        <v>3516</v>
      </c>
      <c r="J1530" s="0" t="str">
        <f aca="false">IF(H1530="Present",H1530&amp;"_"&amp;I1530,H1530)</f>
        <v>Absent</v>
      </c>
    </row>
    <row r="1531" customFormat="false" ht="14.25" hidden="false" customHeight="false" outlineLevel="0" collapsed="false">
      <c r="A1531" s="0" t="s">
        <v>367</v>
      </c>
      <c r="B1531" s="64" t="n">
        <f aca="false">VLOOKUP(A1531,SampleData!A$1:E$220,4,FALSE())</f>
        <v>54.9226</v>
      </c>
      <c r="C1531" s="64" t="n">
        <f aca="false">VLOOKUP(A1531,SampleData!A$1:E$220,5,FALSE())</f>
        <v>10.2681</v>
      </c>
      <c r="D1531" s="66" t="s">
        <v>3518</v>
      </c>
      <c r="E1531" s="0" t="s">
        <v>710</v>
      </c>
      <c r="F1531" s="0" t="s">
        <v>710</v>
      </c>
      <c r="G1531" s="0" t="s">
        <v>735</v>
      </c>
      <c r="H1531" s="0" t="s">
        <v>3515</v>
      </c>
      <c r="I1531" s="0" t="s">
        <v>3516</v>
      </c>
      <c r="J1531" s="0" t="str">
        <f aca="false">IF(H1531="Present",H1531&amp;"_"&amp;I1531,H1531)</f>
        <v>Absent</v>
      </c>
    </row>
    <row r="1532" customFormat="false" ht="14.25" hidden="false" customHeight="false" outlineLevel="0" collapsed="false">
      <c r="A1532" s="0" t="s">
        <v>367</v>
      </c>
      <c r="B1532" s="64" t="n">
        <f aca="false">VLOOKUP(A1532,SampleData!A$1:E$220,4,FALSE())</f>
        <v>54.9226</v>
      </c>
      <c r="C1532" s="64" t="n">
        <f aca="false">VLOOKUP(A1532,SampleData!A$1:E$220,5,FALSE())</f>
        <v>10.2681</v>
      </c>
      <c r="D1532" s="66" t="s">
        <v>3519</v>
      </c>
      <c r="E1532" s="64" t="s">
        <v>3520</v>
      </c>
      <c r="F1532" s="0" t="s">
        <v>697</v>
      </c>
      <c r="G1532" s="0" t="s">
        <v>735</v>
      </c>
      <c r="H1532" s="0" t="s">
        <v>3515</v>
      </c>
      <c r="I1532" s="0" t="s">
        <v>3516</v>
      </c>
      <c r="J1532" s="0" t="str">
        <f aca="false">IF(H1532="Present",H1532&amp;"_"&amp;I1532,H1532)</f>
        <v>Absent</v>
      </c>
    </row>
    <row r="1533" customFormat="false" ht="14.25" hidden="false" customHeight="false" outlineLevel="0" collapsed="false">
      <c r="A1533" s="0" t="s">
        <v>367</v>
      </c>
      <c r="B1533" s="64" t="n">
        <f aca="false">VLOOKUP(A1533,SampleData!A$1:E$220,4,FALSE())</f>
        <v>54.9226</v>
      </c>
      <c r="C1533" s="64" t="n">
        <f aca="false">VLOOKUP(A1533,SampleData!A$1:E$220,5,FALSE())</f>
        <v>10.2681</v>
      </c>
      <c r="D1533" s="66" t="s">
        <v>3521</v>
      </c>
      <c r="E1533" s="64" t="s">
        <v>208</v>
      </c>
      <c r="F1533" s="0" t="s">
        <v>704</v>
      </c>
      <c r="G1533" s="0" t="s">
        <v>735</v>
      </c>
      <c r="H1533" s="0" t="s">
        <v>3515</v>
      </c>
      <c r="I1533" s="0" t="s">
        <v>3516</v>
      </c>
      <c r="J1533" s="0" t="str">
        <f aca="false">IF(H1533="Present",H1533&amp;"_"&amp;I1533,H1533)</f>
        <v>Absent</v>
      </c>
    </row>
    <row r="1534" customFormat="false" ht="14.25" hidden="false" customHeight="false" outlineLevel="0" collapsed="false">
      <c r="A1534" s="0" t="s">
        <v>367</v>
      </c>
      <c r="B1534" s="64" t="n">
        <f aca="false">VLOOKUP(A1534,SampleData!A$1:E$220,4,FALSE())</f>
        <v>54.9226</v>
      </c>
      <c r="C1534" s="64" t="n">
        <f aca="false">VLOOKUP(A1534,SampleData!A$1:E$220,5,FALSE())</f>
        <v>10.2681</v>
      </c>
      <c r="D1534" s="66" t="s">
        <v>3522</v>
      </c>
      <c r="E1534" s="64" t="s">
        <v>3523</v>
      </c>
      <c r="F1534" s="0" t="s">
        <v>708</v>
      </c>
      <c r="G1534" s="0" t="s">
        <v>735</v>
      </c>
      <c r="H1534" s="0" t="s">
        <v>3515</v>
      </c>
      <c r="I1534" s="0" t="s">
        <v>3516</v>
      </c>
      <c r="J1534" s="0" t="str">
        <f aca="false">IF(H1534="Present",H1534&amp;"_"&amp;I1534,H1534)</f>
        <v>Absent</v>
      </c>
    </row>
    <row r="1535" customFormat="false" ht="14.25" hidden="false" customHeight="false" outlineLevel="0" collapsed="false">
      <c r="A1535" s="0" t="s">
        <v>367</v>
      </c>
      <c r="B1535" s="64" t="n">
        <f aca="false">VLOOKUP(A1535,SampleData!A$1:E$220,4,FALSE())</f>
        <v>54.9226</v>
      </c>
      <c r="C1535" s="64" t="n">
        <f aca="false">VLOOKUP(A1535,SampleData!A$1:E$220,5,FALSE())</f>
        <v>10.2681</v>
      </c>
      <c r="D1535" s="66" t="s">
        <v>3522</v>
      </c>
      <c r="E1535" s="64" t="s">
        <v>3523</v>
      </c>
      <c r="F1535" s="0" t="s">
        <v>708</v>
      </c>
      <c r="G1535" s="0" t="s">
        <v>735</v>
      </c>
      <c r="H1535" s="0" t="s">
        <v>3515</v>
      </c>
      <c r="I1535" s="0" t="s">
        <v>3516</v>
      </c>
      <c r="J1535" s="0" t="str">
        <f aca="false">IF(H1535="Present",H1535&amp;"_"&amp;I1535,H1535)</f>
        <v>Absent</v>
      </c>
    </row>
    <row r="1536" customFormat="false" ht="14.25" hidden="false" customHeight="false" outlineLevel="0" collapsed="false">
      <c r="A1536" s="0" t="s">
        <v>367</v>
      </c>
      <c r="B1536" s="64" t="n">
        <f aca="false">VLOOKUP(A1536,SampleData!A$1:E$220,4,FALSE())</f>
        <v>54.9226</v>
      </c>
      <c r="C1536" s="64" t="n">
        <f aca="false">VLOOKUP(A1536,SampleData!A$1:E$220,5,FALSE())</f>
        <v>10.2681</v>
      </c>
      <c r="D1536" s="66" t="s">
        <v>3524</v>
      </c>
      <c r="E1536" s="64" t="s">
        <v>3525</v>
      </c>
      <c r="F1536" s="0" t="s">
        <v>699</v>
      </c>
      <c r="G1536" s="0" t="s">
        <v>3514</v>
      </c>
      <c r="H1536" s="0" t="s">
        <v>3515</v>
      </c>
      <c r="I1536" s="0" t="s">
        <v>3516</v>
      </c>
      <c r="J1536" s="0" t="str">
        <f aca="false">IF(H1536="Present",H1536&amp;"_"&amp;I1536,H1536)</f>
        <v>Absent</v>
      </c>
    </row>
    <row r="1537" customFormat="false" ht="14.25" hidden="false" customHeight="false" outlineLevel="0" collapsed="false">
      <c r="A1537" s="0" t="s">
        <v>367</v>
      </c>
      <c r="B1537" s="64" t="n">
        <f aca="false">VLOOKUP(A1537,SampleData!A$1:E$220,4,FALSE())</f>
        <v>54.9226</v>
      </c>
      <c r="C1537" s="64" t="n">
        <f aca="false">VLOOKUP(A1537,SampleData!A$1:E$220,5,FALSE())</f>
        <v>10.2681</v>
      </c>
      <c r="D1537" s="66" t="s">
        <v>229</v>
      </c>
      <c r="E1537" s="0" t="s">
        <v>199</v>
      </c>
      <c r="F1537" s="0" t="s">
        <v>199</v>
      </c>
      <c r="G1537" s="0" t="s">
        <v>3514</v>
      </c>
      <c r="H1537" s="0" t="s">
        <v>3515</v>
      </c>
      <c r="I1537" s="0" t="s">
        <v>3516</v>
      </c>
      <c r="J1537" s="0" t="str">
        <f aca="false">IF(H1537="Present",H1537&amp;"_"&amp;I1537,H1537)</f>
        <v>Absent</v>
      </c>
    </row>
    <row r="1538" customFormat="false" ht="14.25" hidden="false" customHeight="false" outlineLevel="0" collapsed="false">
      <c r="A1538" s="0" t="s">
        <v>367</v>
      </c>
      <c r="B1538" s="64" t="n">
        <f aca="false">VLOOKUP(A1538,SampleData!A$1:E$220,4,FALSE())</f>
        <v>54.9226</v>
      </c>
      <c r="C1538" s="64" t="n">
        <f aca="false">VLOOKUP(A1538,SampleData!A$1:E$220,5,FALSE())</f>
        <v>10.2681</v>
      </c>
      <c r="D1538" s="66" t="s">
        <v>229</v>
      </c>
      <c r="E1538" s="0" t="s">
        <v>199</v>
      </c>
      <c r="F1538" s="0" t="s">
        <v>199</v>
      </c>
      <c r="G1538" s="0" t="s">
        <v>3514</v>
      </c>
      <c r="H1538" s="0" t="s">
        <v>3515</v>
      </c>
      <c r="I1538" s="0" t="s">
        <v>3516</v>
      </c>
      <c r="J1538" s="0" t="str">
        <f aca="false">IF(H1538="Present",H1538&amp;"_"&amp;I1538,H1538)</f>
        <v>Absent</v>
      </c>
    </row>
    <row r="1539" customFormat="false" ht="14.25" hidden="false" customHeight="false" outlineLevel="0" collapsed="false">
      <c r="A1539" s="0" t="s">
        <v>367</v>
      </c>
      <c r="B1539" s="64" t="n">
        <f aca="false">VLOOKUP(A1539,SampleData!A$1:E$220,4,FALSE())</f>
        <v>54.9226</v>
      </c>
      <c r="C1539" s="64" t="n">
        <f aca="false">VLOOKUP(A1539,SampleData!A$1:E$220,5,FALSE())</f>
        <v>10.2681</v>
      </c>
      <c r="D1539" s="66" t="s">
        <v>3526</v>
      </c>
      <c r="E1539" s="0" t="s">
        <v>385</v>
      </c>
      <c r="F1539" s="0" t="s">
        <v>385</v>
      </c>
      <c r="G1539" s="0" t="s">
        <v>3514</v>
      </c>
      <c r="H1539" s="0" t="s">
        <v>3515</v>
      </c>
      <c r="I1539" s="0" t="s">
        <v>3516</v>
      </c>
      <c r="J1539" s="0" t="str">
        <f aca="false">IF(H1539="Present",H1539&amp;"_"&amp;I1539,H1539)</f>
        <v>Absent</v>
      </c>
    </row>
    <row r="1540" customFormat="false" ht="14.25" hidden="false" customHeight="false" outlineLevel="0" collapsed="false">
      <c r="A1540" s="0" t="s">
        <v>367</v>
      </c>
      <c r="B1540" s="64" t="n">
        <f aca="false">VLOOKUP(A1540,SampleData!A$1:E$220,4,FALSE())</f>
        <v>54.9226</v>
      </c>
      <c r="C1540" s="64" t="n">
        <f aca="false">VLOOKUP(A1540,SampleData!A$1:E$220,5,FALSE())</f>
        <v>10.2681</v>
      </c>
      <c r="D1540" s="66" t="s">
        <v>3527</v>
      </c>
      <c r="E1540" s="64" t="s">
        <v>74</v>
      </c>
      <c r="F1540" s="0" t="s">
        <v>701</v>
      </c>
      <c r="G1540" s="0" t="s">
        <v>3514</v>
      </c>
      <c r="H1540" s="0" t="s">
        <v>3515</v>
      </c>
      <c r="I1540" s="0" t="s">
        <v>3516</v>
      </c>
      <c r="J1540" s="0" t="str">
        <f aca="false">IF(H1540="Present",H1540&amp;"_"&amp;I1540,H1540)</f>
        <v>Absent</v>
      </c>
    </row>
    <row r="1541" customFormat="false" ht="14.25" hidden="false" customHeight="false" outlineLevel="0" collapsed="false">
      <c r="A1541" s="0" t="s">
        <v>367</v>
      </c>
      <c r="B1541" s="64" t="n">
        <f aca="false">VLOOKUP(A1541,SampleData!A$1:E$220,4,FALSE())</f>
        <v>54.9226</v>
      </c>
      <c r="C1541" s="64" t="n">
        <f aca="false">VLOOKUP(A1541,SampleData!A$1:E$220,5,FALSE())</f>
        <v>10.2681</v>
      </c>
      <c r="D1541" s="66" t="s">
        <v>3528</v>
      </c>
      <c r="E1541" s="64" t="s">
        <v>177</v>
      </c>
      <c r="F1541" s="0" t="s">
        <v>3529</v>
      </c>
      <c r="G1541" s="0" t="s">
        <v>3514</v>
      </c>
      <c r="H1541" s="0" t="s">
        <v>3515</v>
      </c>
      <c r="I1541" s="0" t="s">
        <v>3516</v>
      </c>
      <c r="J1541" s="0" t="str">
        <f aca="false">IF(H1541="Present",H1541&amp;"_"&amp;I1541,H1541)</f>
        <v>Absent</v>
      </c>
    </row>
    <row r="1542" customFormat="false" ht="14.25" hidden="false" customHeight="false" outlineLevel="0" collapsed="false">
      <c r="A1542" s="0" t="s">
        <v>367</v>
      </c>
      <c r="B1542" s="64" t="n">
        <f aca="false">VLOOKUP(A1542,SampleData!A$1:E$220,4,FALSE())</f>
        <v>54.9226</v>
      </c>
      <c r="C1542" s="64" t="n">
        <f aca="false">VLOOKUP(A1542,SampleData!A$1:E$220,5,FALSE())</f>
        <v>10.2681</v>
      </c>
      <c r="D1542" s="66" t="s">
        <v>3528</v>
      </c>
      <c r="E1542" s="64" t="s">
        <v>177</v>
      </c>
      <c r="F1542" s="0" t="s">
        <v>3529</v>
      </c>
      <c r="G1542" s="0" t="s">
        <v>3514</v>
      </c>
      <c r="H1542" s="0" t="s">
        <v>3515</v>
      </c>
      <c r="I1542" s="0" t="s">
        <v>3516</v>
      </c>
      <c r="J1542" s="0" t="str">
        <f aca="false">IF(H1542="Present",H1542&amp;"_"&amp;I1542,H1542)</f>
        <v>Absent</v>
      </c>
    </row>
    <row r="1543" customFormat="false" ht="14.25" hidden="false" customHeight="false" outlineLevel="0" collapsed="false">
      <c r="A1543" s="0" t="s">
        <v>367</v>
      </c>
      <c r="B1543" s="64" t="n">
        <f aca="false">VLOOKUP(A1543,SampleData!A$1:E$220,4,FALSE())</f>
        <v>54.9226</v>
      </c>
      <c r="C1543" s="64" t="n">
        <f aca="false">VLOOKUP(A1543,SampleData!A$1:E$220,5,FALSE())</f>
        <v>10.2681</v>
      </c>
      <c r="D1543" s="66" t="s">
        <v>3530</v>
      </c>
      <c r="E1543" s="64" t="s">
        <v>3531</v>
      </c>
      <c r="F1543" s="0" t="s">
        <v>700</v>
      </c>
      <c r="G1543" s="0" t="s">
        <v>3514</v>
      </c>
      <c r="H1543" s="0" t="s">
        <v>3533</v>
      </c>
      <c r="I1543" s="0" t="s">
        <v>3535</v>
      </c>
      <c r="J1543" s="0" t="str">
        <f aca="false">IF(H1543="Present",H1543&amp;"_"&amp;I1543,H1543)</f>
        <v>Present_Ct&lt;41</v>
      </c>
    </row>
    <row r="1544" customFormat="false" ht="14.25" hidden="false" customHeight="false" outlineLevel="0" collapsed="false">
      <c r="A1544" s="0" t="s">
        <v>367</v>
      </c>
      <c r="B1544" s="64" t="n">
        <f aca="false">VLOOKUP(A1544,SampleData!A$1:E$220,4,FALSE())</f>
        <v>54.9226</v>
      </c>
      <c r="C1544" s="64" t="n">
        <f aca="false">VLOOKUP(A1544,SampleData!A$1:E$220,5,FALSE())</f>
        <v>10.2681</v>
      </c>
      <c r="D1544" s="66" t="s">
        <v>3532</v>
      </c>
      <c r="E1544" s="64" t="s">
        <v>353</v>
      </c>
      <c r="F1544" s="0" t="s">
        <v>696</v>
      </c>
      <c r="G1544" s="0" t="s">
        <v>3514</v>
      </c>
      <c r="H1544" s="0" t="s">
        <v>3515</v>
      </c>
      <c r="I1544" s="0" t="s">
        <v>3516</v>
      </c>
      <c r="J1544" s="0" t="str">
        <f aca="false">IF(H1544="Present",H1544&amp;"_"&amp;I1544,H1544)</f>
        <v>Absent</v>
      </c>
    </row>
    <row r="1545" customFormat="false" ht="14.25" hidden="false" customHeight="false" outlineLevel="0" collapsed="false">
      <c r="A1545" s="0" t="s">
        <v>367</v>
      </c>
      <c r="B1545" s="64" t="n">
        <f aca="false">VLOOKUP(A1545,SampleData!A$1:E$220,4,FALSE())</f>
        <v>54.9226</v>
      </c>
      <c r="C1545" s="64" t="n">
        <f aca="false">VLOOKUP(A1545,SampleData!A$1:E$220,5,FALSE())</f>
        <v>10.2681</v>
      </c>
      <c r="D1545" s="66" t="s">
        <v>3532</v>
      </c>
      <c r="E1545" s="64" t="s">
        <v>353</v>
      </c>
      <c r="F1545" s="0" t="s">
        <v>696</v>
      </c>
      <c r="G1545" s="0" t="s">
        <v>3514</v>
      </c>
      <c r="H1545" s="0" t="s">
        <v>3515</v>
      </c>
      <c r="I1545" s="0" t="s">
        <v>3516</v>
      </c>
      <c r="J1545" s="0" t="str">
        <f aca="false">IF(H1545="Present",H1545&amp;"_"&amp;I1545,H1545)</f>
        <v>Absent</v>
      </c>
    </row>
    <row r="1546" customFormat="false" ht="14.25" hidden="false" customHeight="false" outlineLevel="0" collapsed="false">
      <c r="A1546" s="0" t="s">
        <v>367</v>
      </c>
      <c r="B1546" s="64" t="n">
        <f aca="false">VLOOKUP(A1546,SampleData!A$1:E$220,4,FALSE())</f>
        <v>54.9226</v>
      </c>
      <c r="C1546" s="64" t="n">
        <f aca="false">VLOOKUP(A1546,SampleData!A$1:E$220,5,FALSE())</f>
        <v>10.2681</v>
      </c>
      <c r="D1546" s="66" t="s">
        <v>3534</v>
      </c>
      <c r="E1546" s="64" t="s">
        <v>62</v>
      </c>
      <c r="F1546" s="0" t="s">
        <v>702</v>
      </c>
      <c r="G1546" s="0" t="s">
        <v>3514</v>
      </c>
      <c r="H1546" s="0" t="s">
        <v>3533</v>
      </c>
      <c r="I1546" s="0" t="s">
        <v>3535</v>
      </c>
      <c r="J1546" s="0" t="str">
        <f aca="false">IF(H1546="Present",H1546&amp;"_"&amp;I1546,H1546)</f>
        <v>Present_Ct&lt;41</v>
      </c>
    </row>
    <row r="1547" customFormat="false" ht="14.25" hidden="false" customHeight="false" outlineLevel="0" collapsed="false">
      <c r="A1547" s="0" t="s">
        <v>367</v>
      </c>
      <c r="B1547" s="64" t="n">
        <f aca="false">VLOOKUP(A1547,SampleData!A$1:E$220,4,FALSE())</f>
        <v>54.9226</v>
      </c>
      <c r="C1547" s="64" t="n">
        <f aca="false">VLOOKUP(A1547,SampleData!A$1:E$220,5,FALSE())</f>
        <v>10.2681</v>
      </c>
      <c r="D1547" s="66" t="s">
        <v>3534</v>
      </c>
      <c r="E1547" s="64" t="s">
        <v>62</v>
      </c>
      <c r="F1547" s="0" t="s">
        <v>702</v>
      </c>
      <c r="G1547" s="0" t="s">
        <v>3514</v>
      </c>
      <c r="H1547" s="0" t="s">
        <v>3533</v>
      </c>
      <c r="I1547" s="0" t="s">
        <v>3535</v>
      </c>
      <c r="J1547" s="0" t="str">
        <f aca="false">IF(H1547="Present",H1547&amp;"_"&amp;I1547,H1547)</f>
        <v>Present_Ct&lt;41</v>
      </c>
    </row>
    <row r="1548" customFormat="false" ht="14.25" hidden="false" customHeight="false" outlineLevel="0" collapsed="false">
      <c r="A1548" s="0" t="s">
        <v>367</v>
      </c>
      <c r="B1548" s="64" t="n">
        <f aca="false">VLOOKUP(A1548,SampleData!A$1:E$220,4,FALSE())</f>
        <v>54.9226</v>
      </c>
      <c r="C1548" s="64" t="n">
        <f aca="false">VLOOKUP(A1548,SampleData!A$1:E$220,5,FALSE())</f>
        <v>10.2681</v>
      </c>
      <c r="D1548" s="66" t="s">
        <v>3536</v>
      </c>
      <c r="E1548" s="0" t="s">
        <v>705</v>
      </c>
      <c r="F1548" s="0" t="s">
        <v>705</v>
      </c>
      <c r="G1548" s="0" t="s">
        <v>3514</v>
      </c>
      <c r="H1548" s="0" t="s">
        <v>3515</v>
      </c>
      <c r="I1548" s="0" t="s">
        <v>3516</v>
      </c>
      <c r="J1548" s="0" t="str">
        <f aca="false">IF(H1548="Present",H1548&amp;"_"&amp;I1548,H1548)</f>
        <v>Absent</v>
      </c>
    </row>
    <row r="1549" customFormat="false" ht="14.25" hidden="false" customHeight="false" outlineLevel="0" collapsed="false">
      <c r="A1549" s="0" t="s">
        <v>367</v>
      </c>
      <c r="B1549" s="64" t="n">
        <f aca="false">VLOOKUP(A1549,SampleData!A$1:E$220,4,FALSE())</f>
        <v>54.9226</v>
      </c>
      <c r="C1549" s="64" t="n">
        <f aca="false">VLOOKUP(A1549,SampleData!A$1:E$220,5,FALSE())</f>
        <v>10.2681</v>
      </c>
      <c r="D1549" s="66" t="s">
        <v>3536</v>
      </c>
      <c r="E1549" s="0" t="s">
        <v>705</v>
      </c>
      <c r="F1549" s="0" t="s">
        <v>705</v>
      </c>
      <c r="G1549" s="0" t="s">
        <v>735</v>
      </c>
      <c r="H1549" s="0" t="s">
        <v>3515</v>
      </c>
      <c r="I1549" s="0" t="s">
        <v>3516</v>
      </c>
      <c r="J1549" s="0" t="str">
        <f aca="false">IF(H1549="Present",H1549&amp;"_"&amp;I1549,H1549)</f>
        <v>Absent</v>
      </c>
    </row>
    <row r="1550" customFormat="false" ht="14.25" hidden="false" customHeight="false" outlineLevel="0" collapsed="false">
      <c r="A1550" s="0" t="s">
        <v>367</v>
      </c>
      <c r="B1550" s="64" t="n">
        <f aca="false">VLOOKUP(A1550,SampleData!A$1:E$220,4,FALSE())</f>
        <v>54.9226</v>
      </c>
      <c r="C1550" s="64" t="n">
        <f aca="false">VLOOKUP(A1550,SampleData!A$1:E$220,5,FALSE())</f>
        <v>10.2681</v>
      </c>
      <c r="D1550" s="66" t="s">
        <v>3537</v>
      </c>
      <c r="E1550" s="0" t="s">
        <v>698</v>
      </c>
      <c r="F1550" s="0" t="s">
        <v>698</v>
      </c>
      <c r="G1550" s="0" t="s">
        <v>735</v>
      </c>
      <c r="H1550" s="0" t="s">
        <v>3515</v>
      </c>
      <c r="I1550" s="0" t="s">
        <v>3516</v>
      </c>
      <c r="J1550" s="0" t="str">
        <f aca="false">IF(H1550="Present",H1550&amp;"_"&amp;I1550,H1550)</f>
        <v>Absent</v>
      </c>
    </row>
    <row r="1551" customFormat="false" ht="14.25" hidden="false" customHeight="false" outlineLevel="0" collapsed="false">
      <c r="A1551" s="0" t="s">
        <v>367</v>
      </c>
      <c r="B1551" s="64" t="n">
        <f aca="false">VLOOKUP(A1551,SampleData!A$1:E$220,4,FALSE())</f>
        <v>54.9226</v>
      </c>
      <c r="C1551" s="64" t="n">
        <f aca="false">VLOOKUP(A1551,SampleData!A$1:E$220,5,FALSE())</f>
        <v>10.2681</v>
      </c>
      <c r="D1551" s="66" t="s">
        <v>3537</v>
      </c>
      <c r="E1551" s="0" t="s">
        <v>698</v>
      </c>
      <c r="F1551" s="0" t="s">
        <v>698</v>
      </c>
      <c r="G1551" s="0" t="s">
        <v>735</v>
      </c>
      <c r="H1551" s="0" t="s">
        <v>3515</v>
      </c>
      <c r="I1551" s="0" t="s">
        <v>3516</v>
      </c>
      <c r="J1551" s="0" t="str">
        <f aca="false">IF(H1551="Present",H1551&amp;"_"&amp;I1551,H1551)</f>
        <v>Absent</v>
      </c>
    </row>
    <row r="1552" customFormat="false" ht="14.25" hidden="false" customHeight="false" outlineLevel="0" collapsed="false">
      <c r="A1552" s="0" t="s">
        <v>367</v>
      </c>
      <c r="B1552" s="64" t="n">
        <f aca="false">VLOOKUP(A1552,SampleData!A$1:E$220,4,FALSE())</f>
        <v>54.9226</v>
      </c>
      <c r="C1552" s="64" t="n">
        <f aca="false">VLOOKUP(A1552,SampleData!A$1:E$220,5,FALSE())</f>
        <v>10.2681</v>
      </c>
      <c r="D1552" s="66" t="s">
        <v>3538</v>
      </c>
      <c r="E1552" s="64" t="s">
        <v>3539</v>
      </c>
      <c r="F1552" s="0" t="s">
        <v>706</v>
      </c>
      <c r="G1552" s="0" t="s">
        <v>3514</v>
      </c>
      <c r="H1552" s="0" t="s">
        <v>3515</v>
      </c>
      <c r="I1552" s="0" t="s">
        <v>3516</v>
      </c>
      <c r="J1552" s="0" t="str">
        <f aca="false">IF(H1552="Present",H1552&amp;"_"&amp;I1552,H1552)</f>
        <v>Absent</v>
      </c>
    </row>
    <row r="1553" customFormat="false" ht="14.25" hidden="false" customHeight="false" outlineLevel="0" collapsed="false">
      <c r="A1553" s="0" t="s">
        <v>367</v>
      </c>
      <c r="B1553" s="64" t="n">
        <f aca="false">VLOOKUP(A1553,SampleData!A$1:E$220,4,FALSE())</f>
        <v>54.9226</v>
      </c>
      <c r="C1553" s="64" t="n">
        <f aca="false">VLOOKUP(A1553,SampleData!A$1:E$220,5,FALSE())</f>
        <v>10.2681</v>
      </c>
      <c r="D1553" s="66" t="s">
        <v>3512</v>
      </c>
      <c r="E1553" s="64" t="s">
        <v>3513</v>
      </c>
      <c r="F1553" s="0" t="s">
        <v>703</v>
      </c>
      <c r="G1553" s="0" t="s">
        <v>3514</v>
      </c>
      <c r="H1553" s="0" t="s">
        <v>3515</v>
      </c>
      <c r="I1553" s="0" t="s">
        <v>3516</v>
      </c>
      <c r="J1553" s="0" t="str">
        <f aca="false">IF(H1553="Present",H1553&amp;"_"&amp;I1553,H1553)</f>
        <v>Absent</v>
      </c>
    </row>
    <row r="1554" customFormat="false" ht="14.25" hidden="false" customHeight="false" outlineLevel="0" collapsed="false">
      <c r="A1554" s="0" t="s">
        <v>367</v>
      </c>
      <c r="B1554" s="64" t="n">
        <f aca="false">VLOOKUP(A1554,SampleData!A$1:E$220,4,FALSE())</f>
        <v>54.9226</v>
      </c>
      <c r="C1554" s="64" t="n">
        <f aca="false">VLOOKUP(A1554,SampleData!A$1:E$220,5,FALSE())</f>
        <v>10.2681</v>
      </c>
      <c r="D1554" s="66" t="s">
        <v>3517</v>
      </c>
      <c r="E1554" s="64" t="s">
        <v>636</v>
      </c>
      <c r="F1554" s="0" t="s">
        <v>709</v>
      </c>
      <c r="G1554" s="0" t="s">
        <v>3514</v>
      </c>
      <c r="H1554" s="0" t="s">
        <v>3533</v>
      </c>
      <c r="I1554" s="0" t="s">
        <v>3535</v>
      </c>
      <c r="J1554" s="0" t="str">
        <f aca="false">IF(H1554="Present",H1554&amp;"_"&amp;I1554,H1554)</f>
        <v>Present_Ct&lt;41</v>
      </c>
    </row>
    <row r="1555" customFormat="false" ht="14.25" hidden="false" customHeight="false" outlineLevel="0" collapsed="false">
      <c r="A1555" s="0" t="s">
        <v>367</v>
      </c>
      <c r="B1555" s="64" t="n">
        <f aca="false">VLOOKUP(A1555,SampleData!A$1:E$220,4,FALSE())</f>
        <v>54.9226</v>
      </c>
      <c r="C1555" s="64" t="n">
        <f aca="false">VLOOKUP(A1555,SampleData!A$1:E$220,5,FALSE())</f>
        <v>10.2681</v>
      </c>
      <c r="D1555" s="66" t="s">
        <v>3518</v>
      </c>
      <c r="E1555" s="0" t="s">
        <v>710</v>
      </c>
      <c r="F1555" s="0" t="s">
        <v>710</v>
      </c>
      <c r="G1555" s="0" t="s">
        <v>3514</v>
      </c>
      <c r="H1555" s="0" t="s">
        <v>3515</v>
      </c>
      <c r="I1555" s="0" t="s">
        <v>3516</v>
      </c>
      <c r="J1555" s="0" t="str">
        <f aca="false">IF(H1555="Present",H1555&amp;"_"&amp;I1555,H1555)</f>
        <v>Absent</v>
      </c>
    </row>
    <row r="1556" customFormat="false" ht="14.25" hidden="false" customHeight="false" outlineLevel="0" collapsed="false">
      <c r="A1556" s="0" t="s">
        <v>367</v>
      </c>
      <c r="B1556" s="64" t="n">
        <f aca="false">VLOOKUP(A1556,SampleData!A$1:E$220,4,FALSE())</f>
        <v>54.9226</v>
      </c>
      <c r="C1556" s="64" t="n">
        <f aca="false">VLOOKUP(A1556,SampleData!A$1:E$220,5,FALSE())</f>
        <v>10.2681</v>
      </c>
      <c r="D1556" s="66" t="s">
        <v>3519</v>
      </c>
      <c r="E1556" s="64" t="s">
        <v>3520</v>
      </c>
      <c r="F1556" s="0" t="s">
        <v>697</v>
      </c>
      <c r="G1556" s="0" t="s">
        <v>735</v>
      </c>
      <c r="H1556" s="0" t="s">
        <v>3515</v>
      </c>
      <c r="I1556" s="0" t="s">
        <v>3516</v>
      </c>
      <c r="J1556" s="0" t="str">
        <f aca="false">IF(H1556="Present",H1556&amp;"_"&amp;I1556,H1556)</f>
        <v>Absent</v>
      </c>
    </row>
    <row r="1557" customFormat="false" ht="14.25" hidden="false" customHeight="false" outlineLevel="0" collapsed="false">
      <c r="A1557" s="0" t="s">
        <v>367</v>
      </c>
      <c r="B1557" s="64" t="n">
        <f aca="false">VLOOKUP(A1557,SampleData!A$1:E$220,4,FALSE())</f>
        <v>54.9226</v>
      </c>
      <c r="C1557" s="64" t="n">
        <f aca="false">VLOOKUP(A1557,SampleData!A$1:E$220,5,FALSE())</f>
        <v>10.2681</v>
      </c>
      <c r="D1557" s="66" t="s">
        <v>3521</v>
      </c>
      <c r="E1557" s="64" t="s">
        <v>208</v>
      </c>
      <c r="F1557" s="0" t="s">
        <v>704</v>
      </c>
      <c r="G1557" s="0" t="s">
        <v>3514</v>
      </c>
      <c r="H1557" s="0" t="s">
        <v>3515</v>
      </c>
      <c r="I1557" s="0" t="s">
        <v>3516</v>
      </c>
      <c r="J1557" s="0" t="str">
        <f aca="false">IF(H1557="Present",H1557&amp;"_"&amp;I1557,H1557)</f>
        <v>Absent</v>
      </c>
    </row>
    <row r="1558" customFormat="false" ht="14.25" hidden="false" customHeight="false" outlineLevel="0" collapsed="false">
      <c r="A1558" s="0" t="s">
        <v>367</v>
      </c>
      <c r="B1558" s="64" t="n">
        <f aca="false">VLOOKUP(A1558,SampleData!A$1:E$220,4,FALSE())</f>
        <v>54.9226</v>
      </c>
      <c r="C1558" s="64" t="n">
        <f aca="false">VLOOKUP(A1558,SampleData!A$1:E$220,5,FALSE())</f>
        <v>10.2681</v>
      </c>
      <c r="D1558" s="66" t="s">
        <v>3524</v>
      </c>
      <c r="E1558" s="64" t="s">
        <v>3525</v>
      </c>
      <c r="F1558" s="0" t="s">
        <v>699</v>
      </c>
      <c r="G1558" s="0" t="s">
        <v>3514</v>
      </c>
      <c r="H1558" s="0" t="s">
        <v>3515</v>
      </c>
      <c r="I1558" s="0" t="s">
        <v>3516</v>
      </c>
      <c r="J1558" s="0" t="str">
        <f aca="false">IF(H1558="Present",H1558&amp;"_"&amp;I1558,H1558)</f>
        <v>Absent</v>
      </c>
    </row>
    <row r="1559" customFormat="false" ht="14.25" hidden="false" customHeight="false" outlineLevel="0" collapsed="false">
      <c r="A1559" s="0" t="s">
        <v>367</v>
      </c>
      <c r="B1559" s="64" t="n">
        <f aca="false">VLOOKUP(A1559,SampleData!A$1:E$220,4,FALSE())</f>
        <v>54.9226</v>
      </c>
      <c r="C1559" s="64" t="n">
        <f aca="false">VLOOKUP(A1559,SampleData!A$1:E$220,5,FALSE())</f>
        <v>10.2681</v>
      </c>
      <c r="D1559" s="66" t="s">
        <v>3526</v>
      </c>
      <c r="E1559" s="0" t="s">
        <v>385</v>
      </c>
      <c r="F1559" s="0" t="s">
        <v>385</v>
      </c>
      <c r="G1559" s="0" t="s">
        <v>3514</v>
      </c>
      <c r="H1559" s="0" t="s">
        <v>3515</v>
      </c>
      <c r="I1559" s="0" t="s">
        <v>3516</v>
      </c>
      <c r="J1559" s="0" t="str">
        <f aca="false">IF(H1559="Present",H1559&amp;"_"&amp;I1559,H1559)</f>
        <v>Absent</v>
      </c>
    </row>
    <row r="1560" customFormat="false" ht="14.25" hidden="false" customHeight="false" outlineLevel="0" collapsed="false">
      <c r="A1560" s="0" t="s">
        <v>367</v>
      </c>
      <c r="B1560" s="64" t="n">
        <f aca="false">VLOOKUP(A1560,SampleData!A$1:E$220,4,FALSE())</f>
        <v>54.9226</v>
      </c>
      <c r="C1560" s="64" t="n">
        <f aca="false">VLOOKUP(A1560,SampleData!A$1:E$220,5,FALSE())</f>
        <v>10.2681</v>
      </c>
      <c r="D1560" s="66" t="s">
        <v>3527</v>
      </c>
      <c r="E1560" s="64" t="s">
        <v>74</v>
      </c>
      <c r="F1560" s="0" t="s">
        <v>701</v>
      </c>
      <c r="G1560" s="0" t="s">
        <v>3514</v>
      </c>
      <c r="H1560" s="0" t="s">
        <v>3533</v>
      </c>
      <c r="I1560" s="0" t="s">
        <v>3516</v>
      </c>
      <c r="J1560" s="0" t="str">
        <f aca="false">IF(H1560="Present",H1560&amp;"_"&amp;I1560,H1560)</f>
        <v>Present_Ct&gt;41</v>
      </c>
    </row>
    <row r="1561" customFormat="false" ht="14.25" hidden="false" customHeight="false" outlineLevel="0" collapsed="false">
      <c r="A1561" s="0" t="s">
        <v>367</v>
      </c>
      <c r="B1561" s="64" t="n">
        <f aca="false">VLOOKUP(A1561,SampleData!A$1:E$220,4,FALSE())</f>
        <v>54.9226</v>
      </c>
      <c r="C1561" s="64" t="n">
        <f aca="false">VLOOKUP(A1561,SampleData!A$1:E$220,5,FALSE())</f>
        <v>10.2681</v>
      </c>
      <c r="D1561" s="66" t="s">
        <v>3530</v>
      </c>
      <c r="E1561" s="64" t="s">
        <v>3531</v>
      </c>
      <c r="F1561" s="0" t="s">
        <v>700</v>
      </c>
      <c r="G1561" s="0" t="s">
        <v>3514</v>
      </c>
      <c r="H1561" s="0" t="s">
        <v>3515</v>
      </c>
      <c r="I1561" s="0" t="s">
        <v>3516</v>
      </c>
      <c r="J1561" s="0" t="str">
        <f aca="false">IF(H1561="Present",H1561&amp;"_"&amp;I1561,H1561)</f>
        <v>Absent</v>
      </c>
    </row>
    <row r="1562" customFormat="false" ht="14.25" hidden="false" customHeight="false" outlineLevel="0" collapsed="false">
      <c r="A1562" s="0" t="s">
        <v>367</v>
      </c>
      <c r="B1562" s="64" t="n">
        <f aca="false">VLOOKUP(A1562,SampleData!A$1:E$220,4,FALSE())</f>
        <v>54.9226</v>
      </c>
      <c r="C1562" s="64" t="n">
        <f aca="false">VLOOKUP(A1562,SampleData!A$1:E$220,5,FALSE())</f>
        <v>10.2681</v>
      </c>
      <c r="D1562" s="66" t="s">
        <v>3538</v>
      </c>
      <c r="E1562" s="64" t="s">
        <v>3539</v>
      </c>
      <c r="F1562" s="0" t="s">
        <v>706</v>
      </c>
      <c r="G1562" s="0" t="s">
        <v>3514</v>
      </c>
      <c r="H1562" s="0" t="s">
        <v>3515</v>
      </c>
      <c r="I1562" s="0" t="s">
        <v>3516</v>
      </c>
      <c r="J1562" s="0" t="str">
        <f aca="false">IF(H1562="Present",H1562&amp;"_"&amp;I1562,H1562)</f>
        <v>Absent</v>
      </c>
    </row>
    <row r="1563" customFormat="false" ht="14.25" hidden="false" customHeight="false" outlineLevel="0" collapsed="false">
      <c r="A1563" s="0" t="s">
        <v>374</v>
      </c>
      <c r="B1563" s="64" t="n">
        <f aca="false">VLOOKUP(A1563,SampleData!A$1:E$220,4,FALSE())</f>
        <v>54.9239</v>
      </c>
      <c r="C1563" s="64" t="n">
        <f aca="false">VLOOKUP(A1563,SampleData!A$1:E$220,5,FALSE())</f>
        <v>10.2658</v>
      </c>
      <c r="D1563" s="66" t="s">
        <v>3512</v>
      </c>
      <c r="E1563" s="64" t="s">
        <v>3513</v>
      </c>
      <c r="F1563" s="0" t="s">
        <v>703</v>
      </c>
      <c r="G1563" s="0" t="s">
        <v>735</v>
      </c>
      <c r="H1563" s="0" t="s">
        <v>3515</v>
      </c>
      <c r="I1563" s="0" t="s">
        <v>3516</v>
      </c>
      <c r="J1563" s="0" t="str">
        <f aca="false">IF(H1563="Present",H1563&amp;"_"&amp;I1563,H1563)</f>
        <v>Absent</v>
      </c>
    </row>
    <row r="1564" customFormat="false" ht="14.25" hidden="false" customHeight="false" outlineLevel="0" collapsed="false">
      <c r="A1564" s="0" t="s">
        <v>374</v>
      </c>
      <c r="B1564" s="64" t="n">
        <f aca="false">VLOOKUP(A1564,SampleData!A$1:E$220,4,FALSE())</f>
        <v>54.9239</v>
      </c>
      <c r="C1564" s="64" t="n">
        <f aca="false">VLOOKUP(A1564,SampleData!A$1:E$220,5,FALSE())</f>
        <v>10.2658</v>
      </c>
      <c r="D1564" s="66" t="s">
        <v>3517</v>
      </c>
      <c r="E1564" s="64" t="s">
        <v>636</v>
      </c>
      <c r="F1564" s="0" t="s">
        <v>709</v>
      </c>
      <c r="G1564" s="0" t="s">
        <v>735</v>
      </c>
      <c r="H1564" s="0" t="s">
        <v>3515</v>
      </c>
      <c r="I1564" s="0" t="s">
        <v>3516</v>
      </c>
      <c r="J1564" s="0" t="str">
        <f aca="false">IF(H1564="Present",H1564&amp;"_"&amp;I1564,H1564)</f>
        <v>Absent</v>
      </c>
    </row>
    <row r="1565" customFormat="false" ht="14.25" hidden="false" customHeight="false" outlineLevel="0" collapsed="false">
      <c r="A1565" s="0" t="s">
        <v>374</v>
      </c>
      <c r="B1565" s="64" t="n">
        <f aca="false">VLOOKUP(A1565,SampleData!A$1:E$220,4,FALSE())</f>
        <v>54.9239</v>
      </c>
      <c r="C1565" s="64" t="n">
        <f aca="false">VLOOKUP(A1565,SampleData!A$1:E$220,5,FALSE())</f>
        <v>10.2658</v>
      </c>
      <c r="D1565" s="66" t="s">
        <v>3518</v>
      </c>
      <c r="E1565" s="0" t="s">
        <v>710</v>
      </c>
      <c r="F1565" s="0" t="s">
        <v>710</v>
      </c>
      <c r="G1565" s="0" t="s">
        <v>3514</v>
      </c>
      <c r="H1565" s="0" t="s">
        <v>3515</v>
      </c>
      <c r="I1565" s="0" t="s">
        <v>3516</v>
      </c>
      <c r="J1565" s="0" t="str">
        <f aca="false">IF(H1565="Present",H1565&amp;"_"&amp;I1565,H1565)</f>
        <v>Absent</v>
      </c>
    </row>
    <row r="1566" customFormat="false" ht="14.25" hidden="false" customHeight="false" outlineLevel="0" collapsed="false">
      <c r="A1566" s="0" t="s">
        <v>374</v>
      </c>
      <c r="B1566" s="64" t="n">
        <f aca="false">VLOOKUP(A1566,SampleData!A$1:E$220,4,FALSE())</f>
        <v>54.9239</v>
      </c>
      <c r="C1566" s="64" t="n">
        <f aca="false">VLOOKUP(A1566,SampleData!A$1:E$220,5,FALSE())</f>
        <v>10.2658</v>
      </c>
      <c r="D1566" s="66" t="s">
        <v>3519</v>
      </c>
      <c r="E1566" s="64" t="s">
        <v>3520</v>
      </c>
      <c r="F1566" s="0" t="s">
        <v>697</v>
      </c>
      <c r="G1566" s="0" t="s">
        <v>3514</v>
      </c>
      <c r="H1566" s="0" t="s">
        <v>3515</v>
      </c>
      <c r="I1566" s="0" t="s">
        <v>3516</v>
      </c>
      <c r="J1566" s="0" t="str">
        <f aca="false">IF(H1566="Present",H1566&amp;"_"&amp;I1566,H1566)</f>
        <v>Absent</v>
      </c>
    </row>
    <row r="1567" customFormat="false" ht="14.25" hidden="false" customHeight="false" outlineLevel="0" collapsed="false">
      <c r="A1567" s="0" t="s">
        <v>374</v>
      </c>
      <c r="B1567" s="64" t="n">
        <f aca="false">VLOOKUP(A1567,SampleData!A$1:E$220,4,FALSE())</f>
        <v>54.9239</v>
      </c>
      <c r="C1567" s="64" t="n">
        <f aca="false">VLOOKUP(A1567,SampleData!A$1:E$220,5,FALSE())</f>
        <v>10.2658</v>
      </c>
      <c r="D1567" s="66" t="s">
        <v>3521</v>
      </c>
      <c r="E1567" s="64" t="s">
        <v>208</v>
      </c>
      <c r="F1567" s="0" t="s">
        <v>704</v>
      </c>
      <c r="G1567" s="0" t="s">
        <v>735</v>
      </c>
      <c r="H1567" s="0" t="s">
        <v>3515</v>
      </c>
      <c r="I1567" s="0" t="s">
        <v>3516</v>
      </c>
      <c r="J1567" s="0" t="str">
        <f aca="false">IF(H1567="Present",H1567&amp;"_"&amp;I1567,H1567)</f>
        <v>Absent</v>
      </c>
    </row>
    <row r="1568" customFormat="false" ht="14.25" hidden="false" customHeight="false" outlineLevel="0" collapsed="false">
      <c r="A1568" s="0" t="s">
        <v>374</v>
      </c>
      <c r="B1568" s="64" t="n">
        <f aca="false">VLOOKUP(A1568,SampleData!A$1:E$220,4,FALSE())</f>
        <v>54.9239</v>
      </c>
      <c r="C1568" s="64" t="n">
        <f aca="false">VLOOKUP(A1568,SampleData!A$1:E$220,5,FALSE())</f>
        <v>10.2658</v>
      </c>
      <c r="D1568" s="66" t="s">
        <v>3522</v>
      </c>
      <c r="E1568" s="64" t="s">
        <v>3523</v>
      </c>
      <c r="F1568" s="0" t="s">
        <v>708</v>
      </c>
      <c r="G1568" s="0" t="s">
        <v>735</v>
      </c>
      <c r="H1568" s="0" t="s">
        <v>3515</v>
      </c>
      <c r="I1568" s="0" t="s">
        <v>3516</v>
      </c>
      <c r="J1568" s="0" t="str">
        <f aca="false">IF(H1568="Present",H1568&amp;"_"&amp;I1568,H1568)</f>
        <v>Absent</v>
      </c>
    </row>
    <row r="1569" customFormat="false" ht="14.25" hidden="false" customHeight="false" outlineLevel="0" collapsed="false">
      <c r="A1569" s="0" t="s">
        <v>374</v>
      </c>
      <c r="B1569" s="64" t="n">
        <f aca="false">VLOOKUP(A1569,SampleData!A$1:E$220,4,FALSE())</f>
        <v>54.9239</v>
      </c>
      <c r="C1569" s="64" t="n">
        <f aca="false">VLOOKUP(A1569,SampleData!A$1:E$220,5,FALSE())</f>
        <v>10.2658</v>
      </c>
      <c r="D1569" s="66" t="s">
        <v>3522</v>
      </c>
      <c r="E1569" s="64" t="s">
        <v>3523</v>
      </c>
      <c r="F1569" s="0" t="s">
        <v>708</v>
      </c>
      <c r="G1569" s="0" t="s">
        <v>3514</v>
      </c>
      <c r="H1569" s="0" t="s">
        <v>3515</v>
      </c>
      <c r="I1569" s="0" t="s">
        <v>3516</v>
      </c>
      <c r="J1569" s="0" t="str">
        <f aca="false">IF(H1569="Present",H1569&amp;"_"&amp;I1569,H1569)</f>
        <v>Absent</v>
      </c>
    </row>
    <row r="1570" customFormat="false" ht="14.25" hidden="false" customHeight="false" outlineLevel="0" collapsed="false">
      <c r="A1570" s="0" t="s">
        <v>374</v>
      </c>
      <c r="B1570" s="64" t="n">
        <f aca="false">VLOOKUP(A1570,SampleData!A$1:E$220,4,FALSE())</f>
        <v>54.9239</v>
      </c>
      <c r="C1570" s="64" t="n">
        <f aca="false">VLOOKUP(A1570,SampleData!A$1:E$220,5,FALSE())</f>
        <v>10.2658</v>
      </c>
      <c r="D1570" s="66" t="s">
        <v>3524</v>
      </c>
      <c r="E1570" s="64" t="s">
        <v>3525</v>
      </c>
      <c r="F1570" s="0" t="s">
        <v>699</v>
      </c>
      <c r="G1570" s="0" t="s">
        <v>735</v>
      </c>
      <c r="H1570" s="0" t="s">
        <v>3515</v>
      </c>
      <c r="I1570" s="0" t="s">
        <v>3516</v>
      </c>
      <c r="J1570" s="0" t="str">
        <f aca="false">IF(H1570="Present",H1570&amp;"_"&amp;I1570,H1570)</f>
        <v>Absent</v>
      </c>
    </row>
    <row r="1571" customFormat="false" ht="14.25" hidden="false" customHeight="false" outlineLevel="0" collapsed="false">
      <c r="A1571" s="0" t="s">
        <v>374</v>
      </c>
      <c r="B1571" s="64" t="n">
        <f aca="false">VLOOKUP(A1571,SampleData!A$1:E$220,4,FALSE())</f>
        <v>54.9239</v>
      </c>
      <c r="C1571" s="64" t="n">
        <f aca="false">VLOOKUP(A1571,SampleData!A$1:E$220,5,FALSE())</f>
        <v>10.2658</v>
      </c>
      <c r="D1571" s="66" t="s">
        <v>229</v>
      </c>
      <c r="E1571" s="0" t="s">
        <v>199</v>
      </c>
      <c r="F1571" s="0" t="s">
        <v>199</v>
      </c>
      <c r="G1571" s="0" t="s">
        <v>3514</v>
      </c>
      <c r="H1571" s="0" t="s">
        <v>3515</v>
      </c>
      <c r="I1571" s="0" t="s">
        <v>3516</v>
      </c>
      <c r="J1571" s="0" t="str">
        <f aca="false">IF(H1571="Present",H1571&amp;"_"&amp;I1571,H1571)</f>
        <v>Absent</v>
      </c>
    </row>
    <row r="1572" customFormat="false" ht="14.25" hidden="false" customHeight="false" outlineLevel="0" collapsed="false">
      <c r="A1572" s="0" t="s">
        <v>374</v>
      </c>
      <c r="B1572" s="64" t="n">
        <f aca="false">VLOOKUP(A1572,SampleData!A$1:E$220,4,FALSE())</f>
        <v>54.9239</v>
      </c>
      <c r="C1572" s="64" t="n">
        <f aca="false">VLOOKUP(A1572,SampleData!A$1:E$220,5,FALSE())</f>
        <v>10.2658</v>
      </c>
      <c r="D1572" s="66" t="s">
        <v>229</v>
      </c>
      <c r="E1572" s="0" t="s">
        <v>199</v>
      </c>
      <c r="F1572" s="0" t="s">
        <v>199</v>
      </c>
      <c r="G1572" s="0" t="s">
        <v>3514</v>
      </c>
      <c r="H1572" s="0" t="s">
        <v>3515</v>
      </c>
      <c r="I1572" s="0" t="s">
        <v>3516</v>
      </c>
      <c r="J1572" s="0" t="str">
        <f aca="false">IF(H1572="Present",H1572&amp;"_"&amp;I1572,H1572)</f>
        <v>Absent</v>
      </c>
    </row>
    <row r="1573" customFormat="false" ht="14.25" hidden="false" customHeight="false" outlineLevel="0" collapsed="false">
      <c r="A1573" s="0" t="s">
        <v>374</v>
      </c>
      <c r="B1573" s="64" t="n">
        <f aca="false">VLOOKUP(A1573,SampleData!A$1:E$220,4,FALSE())</f>
        <v>54.9239</v>
      </c>
      <c r="C1573" s="64" t="n">
        <f aca="false">VLOOKUP(A1573,SampleData!A$1:E$220,5,FALSE())</f>
        <v>10.2658</v>
      </c>
      <c r="D1573" s="66" t="s">
        <v>3526</v>
      </c>
      <c r="E1573" s="0" t="s">
        <v>385</v>
      </c>
      <c r="F1573" s="0" t="s">
        <v>385</v>
      </c>
      <c r="G1573" s="0" t="s">
        <v>3514</v>
      </c>
      <c r="H1573" s="0" t="s">
        <v>3515</v>
      </c>
      <c r="I1573" s="0" t="s">
        <v>3516</v>
      </c>
      <c r="J1573" s="0" t="str">
        <f aca="false">IF(H1573="Present",H1573&amp;"_"&amp;I1573,H1573)</f>
        <v>Absent</v>
      </c>
    </row>
    <row r="1574" customFormat="false" ht="14.25" hidden="false" customHeight="false" outlineLevel="0" collapsed="false">
      <c r="A1574" s="0" t="s">
        <v>374</v>
      </c>
      <c r="B1574" s="64" t="n">
        <f aca="false">VLOOKUP(A1574,SampleData!A$1:E$220,4,FALSE())</f>
        <v>54.9239</v>
      </c>
      <c r="C1574" s="64" t="n">
        <f aca="false">VLOOKUP(A1574,SampleData!A$1:E$220,5,FALSE())</f>
        <v>10.2658</v>
      </c>
      <c r="D1574" s="66" t="s">
        <v>3527</v>
      </c>
      <c r="E1574" s="64" t="s">
        <v>74</v>
      </c>
      <c r="F1574" s="0" t="s">
        <v>701</v>
      </c>
      <c r="G1574" s="0" t="s">
        <v>735</v>
      </c>
      <c r="H1574" s="0" t="s">
        <v>3515</v>
      </c>
      <c r="I1574" s="0" t="s">
        <v>3516</v>
      </c>
      <c r="J1574" s="0" t="str">
        <f aca="false">IF(H1574="Present",H1574&amp;"_"&amp;I1574,H1574)</f>
        <v>Absent</v>
      </c>
    </row>
    <row r="1575" customFormat="false" ht="14.25" hidden="false" customHeight="false" outlineLevel="0" collapsed="false">
      <c r="A1575" s="0" t="s">
        <v>374</v>
      </c>
      <c r="B1575" s="64" t="n">
        <f aca="false">VLOOKUP(A1575,SampleData!A$1:E$220,4,FALSE())</f>
        <v>54.9239</v>
      </c>
      <c r="C1575" s="64" t="n">
        <f aca="false">VLOOKUP(A1575,SampleData!A$1:E$220,5,FALSE())</f>
        <v>10.2658</v>
      </c>
      <c r="D1575" s="66" t="s">
        <v>3528</v>
      </c>
      <c r="E1575" s="64" t="s">
        <v>177</v>
      </c>
      <c r="F1575" s="0" t="s">
        <v>3529</v>
      </c>
      <c r="G1575" s="0" t="s">
        <v>735</v>
      </c>
      <c r="H1575" s="0" t="s">
        <v>3515</v>
      </c>
      <c r="I1575" s="0" t="s">
        <v>3516</v>
      </c>
      <c r="J1575" s="0" t="str">
        <f aca="false">IF(H1575="Present",H1575&amp;"_"&amp;I1575,H1575)</f>
        <v>Absent</v>
      </c>
    </row>
    <row r="1576" customFormat="false" ht="14.25" hidden="false" customHeight="false" outlineLevel="0" collapsed="false">
      <c r="A1576" s="0" t="s">
        <v>374</v>
      </c>
      <c r="B1576" s="64" t="n">
        <f aca="false">VLOOKUP(A1576,SampleData!A$1:E$220,4,FALSE())</f>
        <v>54.9239</v>
      </c>
      <c r="C1576" s="64" t="n">
        <f aca="false">VLOOKUP(A1576,SampleData!A$1:E$220,5,FALSE())</f>
        <v>10.2658</v>
      </c>
      <c r="D1576" s="66" t="s">
        <v>3528</v>
      </c>
      <c r="E1576" s="64" t="s">
        <v>177</v>
      </c>
      <c r="F1576" s="0" t="s">
        <v>3529</v>
      </c>
      <c r="G1576" s="0" t="s">
        <v>735</v>
      </c>
      <c r="H1576" s="0" t="s">
        <v>3515</v>
      </c>
      <c r="I1576" s="0" t="s">
        <v>3516</v>
      </c>
      <c r="J1576" s="0" t="str">
        <f aca="false">IF(H1576="Present",H1576&amp;"_"&amp;I1576,H1576)</f>
        <v>Absent</v>
      </c>
    </row>
    <row r="1577" customFormat="false" ht="14.25" hidden="false" customHeight="false" outlineLevel="0" collapsed="false">
      <c r="A1577" s="0" t="s">
        <v>374</v>
      </c>
      <c r="B1577" s="64" t="n">
        <f aca="false">VLOOKUP(A1577,SampleData!A$1:E$220,4,FALSE())</f>
        <v>54.9239</v>
      </c>
      <c r="C1577" s="64" t="n">
        <f aca="false">VLOOKUP(A1577,SampleData!A$1:E$220,5,FALSE())</f>
        <v>10.2658</v>
      </c>
      <c r="D1577" s="66" t="s">
        <v>3530</v>
      </c>
      <c r="E1577" s="64" t="s">
        <v>3531</v>
      </c>
      <c r="F1577" s="0" t="s">
        <v>700</v>
      </c>
      <c r="G1577" s="0" t="s">
        <v>3514</v>
      </c>
      <c r="H1577" s="0" t="s">
        <v>3515</v>
      </c>
      <c r="I1577" s="0" t="s">
        <v>3516</v>
      </c>
      <c r="J1577" s="0" t="str">
        <f aca="false">IF(H1577="Present",H1577&amp;"_"&amp;I1577,H1577)</f>
        <v>Absent</v>
      </c>
    </row>
    <row r="1578" customFormat="false" ht="14.25" hidden="false" customHeight="false" outlineLevel="0" collapsed="false">
      <c r="A1578" s="0" t="s">
        <v>374</v>
      </c>
      <c r="B1578" s="64" t="n">
        <f aca="false">VLOOKUP(A1578,SampleData!A$1:E$220,4,FALSE())</f>
        <v>54.9239</v>
      </c>
      <c r="C1578" s="64" t="n">
        <f aca="false">VLOOKUP(A1578,SampleData!A$1:E$220,5,FALSE())</f>
        <v>10.2658</v>
      </c>
      <c r="D1578" s="66" t="s">
        <v>3532</v>
      </c>
      <c r="E1578" s="64" t="s">
        <v>353</v>
      </c>
      <c r="F1578" s="0" t="s">
        <v>696</v>
      </c>
      <c r="G1578" s="0" t="s">
        <v>735</v>
      </c>
      <c r="H1578" s="0" t="s">
        <v>3515</v>
      </c>
      <c r="I1578" s="0" t="s">
        <v>3516</v>
      </c>
      <c r="J1578" s="0" t="str">
        <f aca="false">IF(H1578="Present",H1578&amp;"_"&amp;I1578,H1578)</f>
        <v>Absent</v>
      </c>
    </row>
    <row r="1579" customFormat="false" ht="14.25" hidden="false" customHeight="false" outlineLevel="0" collapsed="false">
      <c r="A1579" s="0" t="s">
        <v>374</v>
      </c>
      <c r="B1579" s="64" t="n">
        <f aca="false">VLOOKUP(A1579,SampleData!A$1:E$220,4,FALSE())</f>
        <v>54.9239</v>
      </c>
      <c r="C1579" s="64" t="n">
        <f aca="false">VLOOKUP(A1579,SampleData!A$1:E$220,5,FALSE())</f>
        <v>10.2658</v>
      </c>
      <c r="D1579" s="66" t="s">
        <v>3532</v>
      </c>
      <c r="E1579" s="64" t="s">
        <v>353</v>
      </c>
      <c r="F1579" s="0" t="s">
        <v>696</v>
      </c>
      <c r="G1579" s="0" t="s">
        <v>735</v>
      </c>
      <c r="H1579" s="0" t="s">
        <v>3515</v>
      </c>
      <c r="I1579" s="0" t="s">
        <v>3516</v>
      </c>
      <c r="J1579" s="0" t="str">
        <f aca="false">IF(H1579="Present",H1579&amp;"_"&amp;I1579,H1579)</f>
        <v>Absent</v>
      </c>
    </row>
    <row r="1580" customFormat="false" ht="14.25" hidden="false" customHeight="false" outlineLevel="0" collapsed="false">
      <c r="A1580" s="0" t="s">
        <v>374</v>
      </c>
      <c r="B1580" s="64" t="n">
        <f aca="false">VLOOKUP(A1580,SampleData!A$1:E$220,4,FALSE())</f>
        <v>54.9239</v>
      </c>
      <c r="C1580" s="64" t="n">
        <f aca="false">VLOOKUP(A1580,SampleData!A$1:E$220,5,FALSE())</f>
        <v>10.2658</v>
      </c>
      <c r="D1580" s="66" t="s">
        <v>3534</v>
      </c>
      <c r="E1580" s="64" t="s">
        <v>62</v>
      </c>
      <c r="F1580" s="0" t="s">
        <v>702</v>
      </c>
      <c r="G1580" s="0" t="s">
        <v>735</v>
      </c>
      <c r="H1580" s="0" t="s">
        <v>3533</v>
      </c>
      <c r="I1580" s="0" t="s">
        <v>3535</v>
      </c>
      <c r="J1580" s="0" t="str">
        <f aca="false">IF(H1580="Present",H1580&amp;"_"&amp;I1580,H1580)</f>
        <v>Present_Ct&lt;41</v>
      </c>
    </row>
    <row r="1581" customFormat="false" ht="14.25" hidden="false" customHeight="false" outlineLevel="0" collapsed="false">
      <c r="A1581" s="0" t="s">
        <v>374</v>
      </c>
      <c r="B1581" s="64" t="n">
        <f aca="false">VLOOKUP(A1581,SampleData!A$1:E$220,4,FALSE())</f>
        <v>54.9239</v>
      </c>
      <c r="C1581" s="64" t="n">
        <f aca="false">VLOOKUP(A1581,SampleData!A$1:E$220,5,FALSE())</f>
        <v>10.2658</v>
      </c>
      <c r="D1581" s="66" t="s">
        <v>3534</v>
      </c>
      <c r="E1581" s="64" t="s">
        <v>62</v>
      </c>
      <c r="F1581" s="0" t="s">
        <v>702</v>
      </c>
      <c r="G1581" s="0" t="s">
        <v>735</v>
      </c>
      <c r="H1581" s="0" t="s">
        <v>3533</v>
      </c>
      <c r="I1581" s="0" t="s">
        <v>3535</v>
      </c>
      <c r="J1581" s="0" t="str">
        <f aca="false">IF(H1581="Present",H1581&amp;"_"&amp;I1581,H1581)</f>
        <v>Present_Ct&lt;41</v>
      </c>
    </row>
    <row r="1582" customFormat="false" ht="14.25" hidden="false" customHeight="false" outlineLevel="0" collapsed="false">
      <c r="A1582" s="0" t="s">
        <v>374</v>
      </c>
      <c r="B1582" s="64" t="n">
        <f aca="false">VLOOKUP(A1582,SampleData!A$1:E$220,4,FALSE())</f>
        <v>54.9239</v>
      </c>
      <c r="C1582" s="64" t="n">
        <f aca="false">VLOOKUP(A1582,SampleData!A$1:E$220,5,FALSE())</f>
        <v>10.2658</v>
      </c>
      <c r="D1582" s="66" t="s">
        <v>3536</v>
      </c>
      <c r="E1582" s="0" t="s">
        <v>705</v>
      </c>
      <c r="F1582" s="0" t="s">
        <v>705</v>
      </c>
      <c r="G1582" s="0" t="s">
        <v>735</v>
      </c>
      <c r="H1582" s="0" t="s">
        <v>3515</v>
      </c>
      <c r="I1582" s="0" t="s">
        <v>3516</v>
      </c>
      <c r="J1582" s="0" t="str">
        <f aca="false">IF(H1582="Present",H1582&amp;"_"&amp;I1582,H1582)</f>
        <v>Absent</v>
      </c>
    </row>
    <row r="1583" customFormat="false" ht="14.25" hidden="false" customHeight="false" outlineLevel="0" collapsed="false">
      <c r="A1583" s="0" t="s">
        <v>374</v>
      </c>
      <c r="B1583" s="64" t="n">
        <f aca="false">VLOOKUP(A1583,SampleData!A$1:E$220,4,FALSE())</f>
        <v>54.9239</v>
      </c>
      <c r="C1583" s="64" t="n">
        <f aca="false">VLOOKUP(A1583,SampleData!A$1:E$220,5,FALSE())</f>
        <v>10.2658</v>
      </c>
      <c r="D1583" s="66" t="s">
        <v>3536</v>
      </c>
      <c r="E1583" s="0" t="s">
        <v>705</v>
      </c>
      <c r="F1583" s="0" t="s">
        <v>705</v>
      </c>
      <c r="G1583" s="0" t="s">
        <v>735</v>
      </c>
      <c r="H1583" s="0" t="s">
        <v>3515</v>
      </c>
      <c r="I1583" s="0" t="s">
        <v>3516</v>
      </c>
      <c r="J1583" s="0" t="str">
        <f aca="false">IF(H1583="Present",H1583&amp;"_"&amp;I1583,H1583)</f>
        <v>Absent</v>
      </c>
    </row>
    <row r="1584" customFormat="false" ht="14.25" hidden="false" customHeight="false" outlineLevel="0" collapsed="false">
      <c r="A1584" s="0" t="s">
        <v>374</v>
      </c>
      <c r="B1584" s="64" t="n">
        <f aca="false">VLOOKUP(A1584,SampleData!A$1:E$220,4,FALSE())</f>
        <v>54.9239</v>
      </c>
      <c r="C1584" s="64" t="n">
        <f aca="false">VLOOKUP(A1584,SampleData!A$1:E$220,5,FALSE())</f>
        <v>10.2658</v>
      </c>
      <c r="D1584" s="66" t="s">
        <v>3537</v>
      </c>
      <c r="E1584" s="0" t="s">
        <v>698</v>
      </c>
      <c r="F1584" s="0" t="s">
        <v>698</v>
      </c>
      <c r="G1584" s="0" t="s">
        <v>735</v>
      </c>
      <c r="H1584" s="0" t="s">
        <v>3515</v>
      </c>
      <c r="I1584" s="0" t="s">
        <v>3516</v>
      </c>
      <c r="J1584" s="0" t="str">
        <f aca="false">IF(H1584="Present",H1584&amp;"_"&amp;I1584,H1584)</f>
        <v>Absent</v>
      </c>
    </row>
    <row r="1585" customFormat="false" ht="14.25" hidden="false" customHeight="false" outlineLevel="0" collapsed="false">
      <c r="A1585" s="0" t="s">
        <v>374</v>
      </c>
      <c r="B1585" s="64" t="n">
        <f aca="false">VLOOKUP(A1585,SampleData!A$1:E$220,4,FALSE())</f>
        <v>54.9239</v>
      </c>
      <c r="C1585" s="64" t="n">
        <f aca="false">VLOOKUP(A1585,SampleData!A$1:E$220,5,FALSE())</f>
        <v>10.2658</v>
      </c>
      <c r="D1585" s="66" t="s">
        <v>3537</v>
      </c>
      <c r="E1585" s="0" t="s">
        <v>698</v>
      </c>
      <c r="F1585" s="0" t="s">
        <v>698</v>
      </c>
      <c r="G1585" s="0" t="s">
        <v>735</v>
      </c>
      <c r="H1585" s="0" t="s">
        <v>3515</v>
      </c>
      <c r="I1585" s="0" t="s">
        <v>3516</v>
      </c>
      <c r="J1585" s="0" t="str">
        <f aca="false">IF(H1585="Present",H1585&amp;"_"&amp;I1585,H1585)</f>
        <v>Absent</v>
      </c>
    </row>
    <row r="1586" customFormat="false" ht="14.25" hidden="false" customHeight="false" outlineLevel="0" collapsed="false">
      <c r="A1586" s="0" t="s">
        <v>374</v>
      </c>
      <c r="B1586" s="64" t="n">
        <f aca="false">VLOOKUP(A1586,SampleData!A$1:E$220,4,FALSE())</f>
        <v>54.9239</v>
      </c>
      <c r="C1586" s="64" t="n">
        <f aca="false">VLOOKUP(A1586,SampleData!A$1:E$220,5,FALSE())</f>
        <v>10.2658</v>
      </c>
      <c r="D1586" s="66" t="s">
        <v>3538</v>
      </c>
      <c r="E1586" s="64" t="s">
        <v>3539</v>
      </c>
      <c r="F1586" s="0" t="s">
        <v>706</v>
      </c>
      <c r="G1586" s="0" t="s">
        <v>3514</v>
      </c>
      <c r="H1586" s="0" t="s">
        <v>3515</v>
      </c>
      <c r="I1586" s="0" t="s">
        <v>3516</v>
      </c>
      <c r="J1586" s="0" t="str">
        <f aca="false">IF(H1586="Present",H1586&amp;"_"&amp;I1586,H1586)</f>
        <v>Absent</v>
      </c>
    </row>
    <row r="1587" customFormat="false" ht="14.25" hidden="false" customHeight="false" outlineLevel="0" collapsed="false">
      <c r="A1587" s="0" t="s">
        <v>374</v>
      </c>
      <c r="B1587" s="64" t="n">
        <f aca="false">VLOOKUP(A1587,SampleData!A$1:E$220,4,FALSE())</f>
        <v>54.9239</v>
      </c>
      <c r="C1587" s="64" t="n">
        <f aca="false">VLOOKUP(A1587,SampleData!A$1:E$220,5,FALSE())</f>
        <v>10.2658</v>
      </c>
      <c r="D1587" s="66" t="s">
        <v>3512</v>
      </c>
      <c r="E1587" s="64" t="s">
        <v>3513</v>
      </c>
      <c r="F1587" s="0" t="s">
        <v>703</v>
      </c>
      <c r="G1587" s="0" t="s">
        <v>3514</v>
      </c>
      <c r="H1587" s="0" t="s">
        <v>3515</v>
      </c>
      <c r="I1587" s="0" t="s">
        <v>3516</v>
      </c>
      <c r="J1587" s="0" t="str">
        <f aca="false">IF(H1587="Present",H1587&amp;"_"&amp;I1587,H1587)</f>
        <v>Absent</v>
      </c>
    </row>
    <row r="1588" customFormat="false" ht="14.25" hidden="false" customHeight="false" outlineLevel="0" collapsed="false">
      <c r="A1588" s="0" t="s">
        <v>374</v>
      </c>
      <c r="B1588" s="64" t="n">
        <f aca="false">VLOOKUP(A1588,SampleData!A$1:E$220,4,FALSE())</f>
        <v>54.9239</v>
      </c>
      <c r="C1588" s="64" t="n">
        <f aca="false">VLOOKUP(A1588,SampleData!A$1:E$220,5,FALSE())</f>
        <v>10.2658</v>
      </c>
      <c r="D1588" s="66" t="s">
        <v>3517</v>
      </c>
      <c r="E1588" s="64" t="s">
        <v>636</v>
      </c>
      <c r="F1588" s="0" t="s">
        <v>709</v>
      </c>
      <c r="G1588" s="0" t="s">
        <v>735</v>
      </c>
      <c r="H1588" s="0" t="s">
        <v>3515</v>
      </c>
      <c r="I1588" s="0" t="s">
        <v>3516</v>
      </c>
      <c r="J1588" s="0" t="str">
        <f aca="false">IF(H1588="Present",H1588&amp;"_"&amp;I1588,H1588)</f>
        <v>Absent</v>
      </c>
    </row>
    <row r="1589" customFormat="false" ht="14.25" hidden="false" customHeight="false" outlineLevel="0" collapsed="false">
      <c r="A1589" s="0" t="s">
        <v>374</v>
      </c>
      <c r="B1589" s="64" t="n">
        <f aca="false">VLOOKUP(A1589,SampleData!A$1:E$220,4,FALSE())</f>
        <v>54.9239</v>
      </c>
      <c r="C1589" s="64" t="n">
        <f aca="false">VLOOKUP(A1589,SampleData!A$1:E$220,5,FALSE())</f>
        <v>10.2658</v>
      </c>
      <c r="D1589" s="66" t="s">
        <v>3518</v>
      </c>
      <c r="E1589" s="0" t="s">
        <v>710</v>
      </c>
      <c r="F1589" s="0" t="s">
        <v>710</v>
      </c>
      <c r="G1589" s="0" t="s">
        <v>735</v>
      </c>
      <c r="H1589" s="0" t="s">
        <v>3515</v>
      </c>
      <c r="I1589" s="0" t="s">
        <v>3516</v>
      </c>
      <c r="J1589" s="0" t="str">
        <f aca="false">IF(H1589="Present",H1589&amp;"_"&amp;I1589,H1589)</f>
        <v>Absent</v>
      </c>
    </row>
    <row r="1590" customFormat="false" ht="14.25" hidden="false" customHeight="false" outlineLevel="0" collapsed="false">
      <c r="A1590" s="0" t="s">
        <v>374</v>
      </c>
      <c r="B1590" s="64" t="n">
        <f aca="false">VLOOKUP(A1590,SampleData!A$1:E$220,4,FALSE())</f>
        <v>54.9239</v>
      </c>
      <c r="C1590" s="64" t="n">
        <f aca="false">VLOOKUP(A1590,SampleData!A$1:E$220,5,FALSE())</f>
        <v>10.2658</v>
      </c>
      <c r="D1590" s="66" t="s">
        <v>3519</v>
      </c>
      <c r="E1590" s="64" t="s">
        <v>3520</v>
      </c>
      <c r="F1590" s="0" t="s">
        <v>697</v>
      </c>
      <c r="G1590" s="0" t="s">
        <v>735</v>
      </c>
      <c r="H1590" s="0" t="s">
        <v>3515</v>
      </c>
      <c r="I1590" s="0" t="s">
        <v>3516</v>
      </c>
      <c r="J1590" s="0" t="str">
        <f aca="false">IF(H1590="Present",H1590&amp;"_"&amp;I1590,H1590)</f>
        <v>Absent</v>
      </c>
    </row>
    <row r="1591" customFormat="false" ht="14.25" hidden="false" customHeight="false" outlineLevel="0" collapsed="false">
      <c r="A1591" s="0" t="s">
        <v>374</v>
      </c>
      <c r="B1591" s="64" t="n">
        <f aca="false">VLOOKUP(A1591,SampleData!A$1:E$220,4,FALSE())</f>
        <v>54.9239</v>
      </c>
      <c r="C1591" s="64" t="n">
        <f aca="false">VLOOKUP(A1591,SampleData!A$1:E$220,5,FALSE())</f>
        <v>10.2658</v>
      </c>
      <c r="D1591" s="66" t="s">
        <v>3521</v>
      </c>
      <c r="E1591" s="64" t="s">
        <v>208</v>
      </c>
      <c r="F1591" s="0" t="s">
        <v>704</v>
      </c>
      <c r="G1591" s="0" t="s">
        <v>3514</v>
      </c>
      <c r="H1591" s="0" t="s">
        <v>3515</v>
      </c>
      <c r="I1591" s="0" t="s">
        <v>3516</v>
      </c>
      <c r="J1591" s="0" t="str">
        <f aca="false">IF(H1591="Present",H1591&amp;"_"&amp;I1591,H1591)</f>
        <v>Absent</v>
      </c>
    </row>
    <row r="1592" customFormat="false" ht="14.25" hidden="false" customHeight="false" outlineLevel="0" collapsed="false">
      <c r="A1592" s="0" t="s">
        <v>374</v>
      </c>
      <c r="B1592" s="64" t="n">
        <f aca="false">VLOOKUP(A1592,SampleData!A$1:E$220,4,FALSE())</f>
        <v>54.9239</v>
      </c>
      <c r="C1592" s="64" t="n">
        <f aca="false">VLOOKUP(A1592,SampleData!A$1:E$220,5,FALSE())</f>
        <v>10.2658</v>
      </c>
      <c r="D1592" s="66" t="s">
        <v>3524</v>
      </c>
      <c r="E1592" s="64" t="s">
        <v>3525</v>
      </c>
      <c r="F1592" s="0" t="s">
        <v>699</v>
      </c>
      <c r="G1592" s="0" t="s">
        <v>735</v>
      </c>
      <c r="H1592" s="0" t="s">
        <v>3515</v>
      </c>
      <c r="I1592" s="0" t="s">
        <v>3516</v>
      </c>
      <c r="J1592" s="0" t="str">
        <f aca="false">IF(H1592="Present",H1592&amp;"_"&amp;I1592,H1592)</f>
        <v>Absent</v>
      </c>
    </row>
    <row r="1593" customFormat="false" ht="14.25" hidden="false" customHeight="false" outlineLevel="0" collapsed="false">
      <c r="A1593" s="0" t="s">
        <v>374</v>
      </c>
      <c r="B1593" s="64" t="n">
        <f aca="false">VLOOKUP(A1593,SampleData!A$1:E$220,4,FALSE())</f>
        <v>54.9239</v>
      </c>
      <c r="C1593" s="64" t="n">
        <f aca="false">VLOOKUP(A1593,SampleData!A$1:E$220,5,FALSE())</f>
        <v>10.2658</v>
      </c>
      <c r="D1593" s="66" t="s">
        <v>3526</v>
      </c>
      <c r="E1593" s="0" t="s">
        <v>385</v>
      </c>
      <c r="F1593" s="0" t="s">
        <v>385</v>
      </c>
      <c r="G1593" s="0" t="s">
        <v>3514</v>
      </c>
      <c r="H1593" s="0" t="s">
        <v>3515</v>
      </c>
      <c r="I1593" s="0" t="s">
        <v>3516</v>
      </c>
      <c r="J1593" s="0" t="str">
        <f aca="false">IF(H1593="Present",H1593&amp;"_"&amp;I1593,H1593)</f>
        <v>Absent</v>
      </c>
    </row>
    <row r="1594" customFormat="false" ht="14.25" hidden="false" customHeight="false" outlineLevel="0" collapsed="false">
      <c r="A1594" s="0" t="s">
        <v>374</v>
      </c>
      <c r="B1594" s="64" t="n">
        <f aca="false">VLOOKUP(A1594,SampleData!A$1:E$220,4,FALSE())</f>
        <v>54.9239</v>
      </c>
      <c r="C1594" s="64" t="n">
        <f aca="false">VLOOKUP(A1594,SampleData!A$1:E$220,5,FALSE())</f>
        <v>10.2658</v>
      </c>
      <c r="D1594" s="66" t="s">
        <v>3527</v>
      </c>
      <c r="E1594" s="64" t="s">
        <v>74</v>
      </c>
      <c r="F1594" s="0" t="s">
        <v>701</v>
      </c>
      <c r="G1594" s="0" t="s">
        <v>3514</v>
      </c>
      <c r="H1594" s="0" t="s">
        <v>3515</v>
      </c>
      <c r="I1594" s="0" t="s">
        <v>3516</v>
      </c>
      <c r="J1594" s="0" t="str">
        <f aca="false">IF(H1594="Present",H1594&amp;"_"&amp;I1594,H1594)</f>
        <v>Absent</v>
      </c>
    </row>
    <row r="1595" customFormat="false" ht="14.25" hidden="false" customHeight="false" outlineLevel="0" collapsed="false">
      <c r="A1595" s="0" t="s">
        <v>374</v>
      </c>
      <c r="B1595" s="64" t="n">
        <f aca="false">VLOOKUP(A1595,SampleData!A$1:E$220,4,FALSE())</f>
        <v>54.9239</v>
      </c>
      <c r="C1595" s="64" t="n">
        <f aca="false">VLOOKUP(A1595,SampleData!A$1:E$220,5,FALSE())</f>
        <v>10.2658</v>
      </c>
      <c r="D1595" s="66" t="s">
        <v>3530</v>
      </c>
      <c r="E1595" s="64" t="s">
        <v>3531</v>
      </c>
      <c r="F1595" s="0" t="s">
        <v>700</v>
      </c>
      <c r="G1595" s="0" t="s">
        <v>3514</v>
      </c>
      <c r="H1595" s="0" t="s">
        <v>3515</v>
      </c>
      <c r="I1595" s="0" t="s">
        <v>3516</v>
      </c>
      <c r="J1595" s="0" t="str">
        <f aca="false">IF(H1595="Present",H1595&amp;"_"&amp;I1595,H1595)</f>
        <v>Absent</v>
      </c>
    </row>
    <row r="1596" customFormat="false" ht="14.25" hidden="false" customHeight="false" outlineLevel="0" collapsed="false">
      <c r="A1596" s="0" t="s">
        <v>374</v>
      </c>
      <c r="B1596" s="64" t="n">
        <f aca="false">VLOOKUP(A1596,SampleData!A$1:E$220,4,FALSE())</f>
        <v>54.9239</v>
      </c>
      <c r="C1596" s="64" t="n">
        <f aca="false">VLOOKUP(A1596,SampleData!A$1:E$220,5,FALSE())</f>
        <v>10.2658</v>
      </c>
      <c r="D1596" s="66" t="s">
        <v>3538</v>
      </c>
      <c r="E1596" s="64" t="s">
        <v>3539</v>
      </c>
      <c r="F1596" s="0" t="s">
        <v>706</v>
      </c>
      <c r="G1596" s="0" t="s">
        <v>3514</v>
      </c>
      <c r="H1596" s="0" t="s">
        <v>3515</v>
      </c>
      <c r="I1596" s="0" t="s">
        <v>3516</v>
      </c>
      <c r="J1596" s="0" t="str">
        <f aca="false">IF(H1596="Present",H1596&amp;"_"&amp;I1596,H1596)</f>
        <v>Absent</v>
      </c>
    </row>
    <row r="1597" customFormat="false" ht="14.25" hidden="false" customHeight="false" outlineLevel="0" collapsed="false">
      <c r="A1597" s="0" t="s">
        <v>381</v>
      </c>
      <c r="B1597" s="64" t="n">
        <f aca="false">VLOOKUP(A1597,SampleData!A$1:E$220,4,FALSE())</f>
        <v>55.8327778</v>
      </c>
      <c r="C1597" s="64" t="n">
        <f aca="false">VLOOKUP(A1597,SampleData!A$1:E$220,5,FALSE())</f>
        <v>12.08944444</v>
      </c>
      <c r="D1597" s="66" t="s">
        <v>3512</v>
      </c>
      <c r="E1597" s="64" t="s">
        <v>3513</v>
      </c>
      <c r="F1597" s="0" t="s">
        <v>703</v>
      </c>
      <c r="G1597" s="0" t="s">
        <v>735</v>
      </c>
      <c r="H1597" s="0" t="s">
        <v>3515</v>
      </c>
      <c r="I1597" s="0" t="s">
        <v>3516</v>
      </c>
      <c r="J1597" s="0" t="str">
        <f aca="false">IF(H1597="Present",H1597&amp;"_"&amp;I1597,H1597)</f>
        <v>Absent</v>
      </c>
    </row>
    <row r="1598" customFormat="false" ht="14.25" hidden="false" customHeight="false" outlineLevel="0" collapsed="false">
      <c r="A1598" s="0" t="s">
        <v>381</v>
      </c>
      <c r="B1598" s="64" t="n">
        <f aca="false">VLOOKUP(A1598,SampleData!A$1:E$220,4,FALSE())</f>
        <v>55.8327778</v>
      </c>
      <c r="C1598" s="64" t="n">
        <f aca="false">VLOOKUP(A1598,SampleData!A$1:E$220,5,FALSE())</f>
        <v>12.08944444</v>
      </c>
      <c r="D1598" s="66" t="s">
        <v>3517</v>
      </c>
      <c r="E1598" s="64" t="s">
        <v>636</v>
      </c>
      <c r="F1598" s="0" t="s">
        <v>709</v>
      </c>
      <c r="G1598" s="0" t="s">
        <v>735</v>
      </c>
      <c r="H1598" s="0" t="s">
        <v>3515</v>
      </c>
      <c r="I1598" s="0" t="s">
        <v>3516</v>
      </c>
      <c r="J1598" s="0" t="str">
        <f aca="false">IF(H1598="Present",H1598&amp;"_"&amp;I1598,H1598)</f>
        <v>Absent</v>
      </c>
    </row>
    <row r="1599" customFormat="false" ht="14.25" hidden="false" customHeight="false" outlineLevel="0" collapsed="false">
      <c r="A1599" s="0" t="s">
        <v>381</v>
      </c>
      <c r="B1599" s="64" t="n">
        <f aca="false">VLOOKUP(A1599,SampleData!A$1:E$220,4,FALSE())</f>
        <v>55.8327778</v>
      </c>
      <c r="C1599" s="64" t="n">
        <f aca="false">VLOOKUP(A1599,SampleData!A$1:E$220,5,FALSE())</f>
        <v>12.08944444</v>
      </c>
      <c r="D1599" s="66" t="s">
        <v>3518</v>
      </c>
      <c r="E1599" s="0" t="s">
        <v>710</v>
      </c>
      <c r="F1599" s="0" t="s">
        <v>710</v>
      </c>
      <c r="G1599" s="0" t="s">
        <v>3514</v>
      </c>
      <c r="H1599" s="0" t="s">
        <v>3515</v>
      </c>
      <c r="I1599" s="0" t="s">
        <v>3516</v>
      </c>
      <c r="J1599" s="0" t="str">
        <f aca="false">IF(H1599="Present",H1599&amp;"_"&amp;I1599,H1599)</f>
        <v>Absent</v>
      </c>
    </row>
    <row r="1600" customFormat="false" ht="14.25" hidden="false" customHeight="false" outlineLevel="0" collapsed="false">
      <c r="A1600" s="0" t="s">
        <v>381</v>
      </c>
      <c r="B1600" s="64" t="n">
        <f aca="false">VLOOKUP(A1600,SampleData!A$1:E$220,4,FALSE())</f>
        <v>55.8327778</v>
      </c>
      <c r="C1600" s="64" t="n">
        <f aca="false">VLOOKUP(A1600,SampleData!A$1:E$220,5,FALSE())</f>
        <v>12.08944444</v>
      </c>
      <c r="D1600" s="66" t="s">
        <v>3519</v>
      </c>
      <c r="E1600" s="64" t="s">
        <v>3520</v>
      </c>
      <c r="F1600" s="0" t="s">
        <v>697</v>
      </c>
      <c r="G1600" s="0" t="s">
        <v>735</v>
      </c>
      <c r="H1600" s="0" t="s">
        <v>3515</v>
      </c>
      <c r="I1600" s="0" t="s">
        <v>3516</v>
      </c>
      <c r="J1600" s="0" t="str">
        <f aca="false">IF(H1600="Present",H1600&amp;"_"&amp;I1600,H1600)</f>
        <v>Absent</v>
      </c>
    </row>
    <row r="1601" customFormat="false" ht="14.25" hidden="false" customHeight="false" outlineLevel="0" collapsed="false">
      <c r="A1601" s="0" t="s">
        <v>381</v>
      </c>
      <c r="B1601" s="64" t="n">
        <f aca="false">VLOOKUP(A1601,SampleData!A$1:E$220,4,FALSE())</f>
        <v>55.8327778</v>
      </c>
      <c r="C1601" s="64" t="n">
        <f aca="false">VLOOKUP(A1601,SampleData!A$1:E$220,5,FALSE())</f>
        <v>12.08944444</v>
      </c>
      <c r="D1601" s="66" t="s">
        <v>3521</v>
      </c>
      <c r="E1601" s="64" t="s">
        <v>208</v>
      </c>
      <c r="F1601" s="0" t="s">
        <v>704</v>
      </c>
      <c r="G1601" s="0" t="s">
        <v>3514</v>
      </c>
      <c r="H1601" s="0" t="s">
        <v>3515</v>
      </c>
      <c r="I1601" s="0" t="s">
        <v>3516</v>
      </c>
      <c r="J1601" s="0" t="str">
        <f aca="false">IF(H1601="Present",H1601&amp;"_"&amp;I1601,H1601)</f>
        <v>Absent</v>
      </c>
    </row>
    <row r="1602" customFormat="false" ht="14.25" hidden="false" customHeight="false" outlineLevel="0" collapsed="false">
      <c r="A1602" s="0" t="s">
        <v>381</v>
      </c>
      <c r="B1602" s="64" t="n">
        <f aca="false">VLOOKUP(A1602,SampleData!A$1:E$220,4,FALSE())</f>
        <v>55.8327778</v>
      </c>
      <c r="C1602" s="64" t="n">
        <f aca="false">VLOOKUP(A1602,SampleData!A$1:E$220,5,FALSE())</f>
        <v>12.08944444</v>
      </c>
      <c r="D1602" s="66" t="s">
        <v>3522</v>
      </c>
      <c r="E1602" s="64" t="s">
        <v>3523</v>
      </c>
      <c r="F1602" s="0" t="s">
        <v>708</v>
      </c>
      <c r="G1602" s="0" t="s">
        <v>735</v>
      </c>
      <c r="H1602" s="0" t="s">
        <v>3515</v>
      </c>
      <c r="I1602" s="0" t="s">
        <v>3516</v>
      </c>
      <c r="J1602" s="0" t="str">
        <f aca="false">IF(H1602="Present",H1602&amp;"_"&amp;I1602,H1602)</f>
        <v>Absent</v>
      </c>
    </row>
    <row r="1603" customFormat="false" ht="14.25" hidden="false" customHeight="false" outlineLevel="0" collapsed="false">
      <c r="A1603" s="0" t="s">
        <v>381</v>
      </c>
      <c r="B1603" s="64" t="n">
        <f aca="false">VLOOKUP(A1603,SampleData!A$1:E$220,4,FALSE())</f>
        <v>55.8327778</v>
      </c>
      <c r="C1603" s="64" t="n">
        <f aca="false">VLOOKUP(A1603,SampleData!A$1:E$220,5,FALSE())</f>
        <v>12.08944444</v>
      </c>
      <c r="D1603" s="66" t="s">
        <v>3522</v>
      </c>
      <c r="E1603" s="64" t="s">
        <v>3523</v>
      </c>
      <c r="F1603" s="0" t="s">
        <v>708</v>
      </c>
      <c r="G1603" s="0" t="s">
        <v>735</v>
      </c>
      <c r="H1603" s="0" t="s">
        <v>3515</v>
      </c>
      <c r="I1603" s="0" t="s">
        <v>3516</v>
      </c>
      <c r="J1603" s="0" t="str">
        <f aca="false">IF(H1603="Present",H1603&amp;"_"&amp;I1603,H1603)</f>
        <v>Absent</v>
      </c>
    </row>
    <row r="1604" customFormat="false" ht="14.25" hidden="false" customHeight="false" outlineLevel="0" collapsed="false">
      <c r="A1604" s="0" t="s">
        <v>381</v>
      </c>
      <c r="B1604" s="64" t="n">
        <f aca="false">VLOOKUP(A1604,SampleData!A$1:E$220,4,FALSE())</f>
        <v>55.8327778</v>
      </c>
      <c r="C1604" s="64" t="n">
        <f aca="false">VLOOKUP(A1604,SampleData!A$1:E$220,5,FALSE())</f>
        <v>12.08944444</v>
      </c>
      <c r="D1604" s="66" t="s">
        <v>3524</v>
      </c>
      <c r="E1604" s="64" t="s">
        <v>3525</v>
      </c>
      <c r="F1604" s="0" t="s">
        <v>699</v>
      </c>
      <c r="G1604" s="0" t="s">
        <v>3514</v>
      </c>
      <c r="H1604" s="0" t="s">
        <v>3515</v>
      </c>
      <c r="I1604" s="0" t="s">
        <v>3516</v>
      </c>
      <c r="J1604" s="0" t="str">
        <f aca="false">IF(H1604="Present",H1604&amp;"_"&amp;I1604,H1604)</f>
        <v>Absent</v>
      </c>
    </row>
    <row r="1605" customFormat="false" ht="14.25" hidden="false" customHeight="false" outlineLevel="0" collapsed="false">
      <c r="A1605" s="0" t="s">
        <v>381</v>
      </c>
      <c r="B1605" s="64" t="n">
        <f aca="false">VLOOKUP(A1605,SampleData!A$1:E$220,4,FALSE())</f>
        <v>55.8327778</v>
      </c>
      <c r="C1605" s="64" t="n">
        <f aca="false">VLOOKUP(A1605,SampleData!A$1:E$220,5,FALSE())</f>
        <v>12.08944444</v>
      </c>
      <c r="D1605" s="66" t="s">
        <v>229</v>
      </c>
      <c r="E1605" s="0" t="s">
        <v>199</v>
      </c>
      <c r="F1605" s="0" t="s">
        <v>199</v>
      </c>
      <c r="G1605" s="0" t="s">
        <v>735</v>
      </c>
      <c r="H1605" s="0" t="s">
        <v>3533</v>
      </c>
      <c r="I1605" s="0" t="s">
        <v>3535</v>
      </c>
      <c r="J1605" s="0" t="str">
        <f aca="false">IF(H1605="Present",H1605&amp;"_"&amp;I1605,H1605)</f>
        <v>Present_Ct&lt;41</v>
      </c>
    </row>
    <row r="1606" customFormat="false" ht="14.25" hidden="false" customHeight="false" outlineLevel="0" collapsed="false">
      <c r="A1606" s="0" t="s">
        <v>381</v>
      </c>
      <c r="B1606" s="64" t="n">
        <f aca="false">VLOOKUP(A1606,SampleData!A$1:E$220,4,FALSE())</f>
        <v>55.8327778</v>
      </c>
      <c r="C1606" s="64" t="n">
        <f aca="false">VLOOKUP(A1606,SampleData!A$1:E$220,5,FALSE())</f>
        <v>12.08944444</v>
      </c>
      <c r="D1606" s="66" t="s">
        <v>229</v>
      </c>
      <c r="E1606" s="0" t="s">
        <v>199</v>
      </c>
      <c r="F1606" s="0" t="s">
        <v>199</v>
      </c>
      <c r="G1606" s="0" t="s">
        <v>3514</v>
      </c>
      <c r="H1606" s="0" t="s">
        <v>3515</v>
      </c>
      <c r="I1606" s="0" t="s">
        <v>3516</v>
      </c>
      <c r="J1606" s="0" t="str">
        <f aca="false">IF(H1606="Present",H1606&amp;"_"&amp;I1606,H1606)</f>
        <v>Absent</v>
      </c>
    </row>
    <row r="1607" customFormat="false" ht="14.25" hidden="false" customHeight="false" outlineLevel="0" collapsed="false">
      <c r="A1607" s="0" t="s">
        <v>381</v>
      </c>
      <c r="B1607" s="64" t="n">
        <f aca="false">VLOOKUP(A1607,SampleData!A$1:E$220,4,FALSE())</f>
        <v>55.8327778</v>
      </c>
      <c r="C1607" s="64" t="n">
        <f aca="false">VLOOKUP(A1607,SampleData!A$1:E$220,5,FALSE())</f>
        <v>12.08944444</v>
      </c>
      <c r="D1607" s="66" t="s">
        <v>3526</v>
      </c>
      <c r="E1607" s="0" t="s">
        <v>385</v>
      </c>
      <c r="F1607" s="0" t="s">
        <v>385</v>
      </c>
      <c r="G1607" s="0" t="s">
        <v>3514</v>
      </c>
      <c r="H1607" s="0" t="s">
        <v>3515</v>
      </c>
      <c r="I1607" s="0" t="s">
        <v>3516</v>
      </c>
      <c r="J1607" s="0" t="str">
        <f aca="false">IF(H1607="Present",H1607&amp;"_"&amp;I1607,H1607)</f>
        <v>Absent</v>
      </c>
    </row>
    <row r="1608" customFormat="false" ht="14.25" hidden="false" customHeight="false" outlineLevel="0" collapsed="false">
      <c r="A1608" s="0" t="s">
        <v>381</v>
      </c>
      <c r="B1608" s="64" t="n">
        <f aca="false">VLOOKUP(A1608,SampleData!A$1:E$220,4,FALSE())</f>
        <v>55.8327778</v>
      </c>
      <c r="C1608" s="64" t="n">
        <f aca="false">VLOOKUP(A1608,SampleData!A$1:E$220,5,FALSE())</f>
        <v>12.08944444</v>
      </c>
      <c r="D1608" s="66" t="s">
        <v>3527</v>
      </c>
      <c r="E1608" s="64" t="s">
        <v>74</v>
      </c>
      <c r="F1608" s="0" t="s">
        <v>701</v>
      </c>
      <c r="G1608" s="0" t="s">
        <v>3514</v>
      </c>
      <c r="H1608" s="0" t="s">
        <v>3515</v>
      </c>
      <c r="I1608" s="0" t="s">
        <v>3516</v>
      </c>
      <c r="J1608" s="0" t="str">
        <f aca="false">IF(H1608="Present",H1608&amp;"_"&amp;I1608,H1608)</f>
        <v>Absent</v>
      </c>
    </row>
    <row r="1609" customFormat="false" ht="14.25" hidden="false" customHeight="false" outlineLevel="0" collapsed="false">
      <c r="A1609" s="0" t="s">
        <v>381</v>
      </c>
      <c r="B1609" s="64" t="n">
        <f aca="false">VLOOKUP(A1609,SampleData!A$1:E$220,4,FALSE())</f>
        <v>55.8327778</v>
      </c>
      <c r="C1609" s="64" t="n">
        <f aca="false">VLOOKUP(A1609,SampleData!A$1:E$220,5,FALSE())</f>
        <v>12.08944444</v>
      </c>
      <c r="D1609" s="66" t="s">
        <v>3528</v>
      </c>
      <c r="E1609" s="64" t="s">
        <v>177</v>
      </c>
      <c r="F1609" s="0" t="s">
        <v>3529</v>
      </c>
      <c r="G1609" s="0" t="s">
        <v>3514</v>
      </c>
      <c r="H1609" s="0" t="s">
        <v>3515</v>
      </c>
      <c r="I1609" s="0" t="s">
        <v>3516</v>
      </c>
      <c r="J1609" s="0" t="str">
        <f aca="false">IF(H1609="Present",H1609&amp;"_"&amp;I1609,H1609)</f>
        <v>Absent</v>
      </c>
    </row>
    <row r="1610" customFormat="false" ht="14.25" hidden="false" customHeight="false" outlineLevel="0" collapsed="false">
      <c r="A1610" s="0" t="s">
        <v>381</v>
      </c>
      <c r="B1610" s="64" t="n">
        <f aca="false">VLOOKUP(A1610,SampleData!A$1:E$220,4,FALSE())</f>
        <v>55.8327778</v>
      </c>
      <c r="C1610" s="64" t="n">
        <f aca="false">VLOOKUP(A1610,SampleData!A$1:E$220,5,FALSE())</f>
        <v>12.08944444</v>
      </c>
      <c r="D1610" s="66" t="s">
        <v>3528</v>
      </c>
      <c r="E1610" s="64" t="s">
        <v>177</v>
      </c>
      <c r="F1610" s="0" t="s">
        <v>3529</v>
      </c>
      <c r="G1610" s="0" t="s">
        <v>3514</v>
      </c>
      <c r="H1610" s="0" t="s">
        <v>3515</v>
      </c>
      <c r="I1610" s="0" t="s">
        <v>3516</v>
      </c>
      <c r="J1610" s="0" t="str">
        <f aca="false">IF(H1610="Present",H1610&amp;"_"&amp;I1610,H1610)</f>
        <v>Absent</v>
      </c>
    </row>
    <row r="1611" customFormat="false" ht="14.25" hidden="false" customHeight="false" outlineLevel="0" collapsed="false">
      <c r="A1611" s="0" t="s">
        <v>381</v>
      </c>
      <c r="B1611" s="64" t="n">
        <f aca="false">VLOOKUP(A1611,SampleData!A$1:E$220,4,FALSE())</f>
        <v>55.8327778</v>
      </c>
      <c r="C1611" s="64" t="n">
        <f aca="false">VLOOKUP(A1611,SampleData!A$1:E$220,5,FALSE())</f>
        <v>12.08944444</v>
      </c>
      <c r="D1611" s="66" t="s">
        <v>3530</v>
      </c>
      <c r="E1611" s="64" t="s">
        <v>3531</v>
      </c>
      <c r="F1611" s="0" t="s">
        <v>700</v>
      </c>
      <c r="G1611" s="0" t="s">
        <v>3514</v>
      </c>
      <c r="H1611" s="0" t="s">
        <v>3515</v>
      </c>
      <c r="I1611" s="0" t="s">
        <v>3516</v>
      </c>
      <c r="J1611" s="0" t="str">
        <f aca="false">IF(H1611="Present",H1611&amp;"_"&amp;I1611,H1611)</f>
        <v>Absent</v>
      </c>
    </row>
    <row r="1612" customFormat="false" ht="14.25" hidden="false" customHeight="false" outlineLevel="0" collapsed="false">
      <c r="A1612" s="0" t="s">
        <v>381</v>
      </c>
      <c r="B1612" s="64" t="n">
        <f aca="false">VLOOKUP(A1612,SampleData!A$1:E$220,4,FALSE())</f>
        <v>55.8327778</v>
      </c>
      <c r="C1612" s="64" t="n">
        <f aca="false">VLOOKUP(A1612,SampleData!A$1:E$220,5,FALSE())</f>
        <v>12.08944444</v>
      </c>
      <c r="D1612" s="66" t="s">
        <v>3532</v>
      </c>
      <c r="E1612" s="64" t="s">
        <v>353</v>
      </c>
      <c r="F1612" s="0" t="s">
        <v>696</v>
      </c>
      <c r="G1612" s="0" t="s">
        <v>3514</v>
      </c>
      <c r="H1612" s="0" t="s">
        <v>3515</v>
      </c>
      <c r="I1612" s="0" t="s">
        <v>3516</v>
      </c>
      <c r="J1612" s="0" t="str">
        <f aca="false">IF(H1612="Present",H1612&amp;"_"&amp;I1612,H1612)</f>
        <v>Absent</v>
      </c>
    </row>
    <row r="1613" customFormat="false" ht="14.25" hidden="false" customHeight="false" outlineLevel="0" collapsed="false">
      <c r="A1613" s="0" t="s">
        <v>381</v>
      </c>
      <c r="B1613" s="64" t="n">
        <f aca="false">VLOOKUP(A1613,SampleData!A$1:E$220,4,FALSE())</f>
        <v>55.8327778</v>
      </c>
      <c r="C1613" s="64" t="n">
        <f aca="false">VLOOKUP(A1613,SampleData!A$1:E$220,5,FALSE())</f>
        <v>12.08944444</v>
      </c>
      <c r="D1613" s="66" t="s">
        <v>3532</v>
      </c>
      <c r="E1613" s="64" t="s">
        <v>353</v>
      </c>
      <c r="F1613" s="0" t="s">
        <v>696</v>
      </c>
      <c r="G1613" s="0" t="s">
        <v>735</v>
      </c>
      <c r="H1613" s="0" t="s">
        <v>3515</v>
      </c>
      <c r="I1613" s="0" t="s">
        <v>3516</v>
      </c>
      <c r="J1613" s="0" t="str">
        <f aca="false">IF(H1613="Present",H1613&amp;"_"&amp;I1613,H1613)</f>
        <v>Absent</v>
      </c>
    </row>
    <row r="1614" customFormat="false" ht="14.25" hidden="false" customHeight="false" outlineLevel="0" collapsed="false">
      <c r="A1614" s="0" t="s">
        <v>381</v>
      </c>
      <c r="B1614" s="64" t="n">
        <f aca="false">VLOOKUP(A1614,SampleData!A$1:E$220,4,FALSE())</f>
        <v>55.8327778</v>
      </c>
      <c r="C1614" s="64" t="n">
        <f aca="false">VLOOKUP(A1614,SampleData!A$1:E$220,5,FALSE())</f>
        <v>12.08944444</v>
      </c>
      <c r="D1614" s="66" t="s">
        <v>3534</v>
      </c>
      <c r="E1614" s="64" t="s">
        <v>62</v>
      </c>
      <c r="F1614" s="0" t="s">
        <v>702</v>
      </c>
      <c r="G1614" s="0" t="s">
        <v>3514</v>
      </c>
      <c r="H1614" s="0" t="s">
        <v>3515</v>
      </c>
      <c r="I1614" s="0" t="s">
        <v>3516</v>
      </c>
      <c r="J1614" s="0" t="str">
        <f aca="false">IF(H1614="Present",H1614&amp;"_"&amp;I1614,H1614)</f>
        <v>Absent</v>
      </c>
    </row>
    <row r="1615" customFormat="false" ht="14.25" hidden="false" customHeight="false" outlineLevel="0" collapsed="false">
      <c r="A1615" s="0" t="s">
        <v>381</v>
      </c>
      <c r="B1615" s="64" t="n">
        <f aca="false">VLOOKUP(A1615,SampleData!A$1:E$220,4,FALSE())</f>
        <v>55.8327778</v>
      </c>
      <c r="C1615" s="64" t="n">
        <f aca="false">VLOOKUP(A1615,SampleData!A$1:E$220,5,FALSE())</f>
        <v>12.08944444</v>
      </c>
      <c r="D1615" s="66" t="s">
        <v>3534</v>
      </c>
      <c r="E1615" s="64" t="s">
        <v>62</v>
      </c>
      <c r="F1615" s="0" t="s">
        <v>702</v>
      </c>
      <c r="G1615" s="0" t="s">
        <v>3514</v>
      </c>
      <c r="H1615" s="0" t="s">
        <v>3515</v>
      </c>
      <c r="I1615" s="0" t="s">
        <v>3516</v>
      </c>
      <c r="J1615" s="0" t="str">
        <f aca="false">IF(H1615="Present",H1615&amp;"_"&amp;I1615,H1615)</f>
        <v>Absent</v>
      </c>
    </row>
    <row r="1616" customFormat="false" ht="14.25" hidden="false" customHeight="false" outlineLevel="0" collapsed="false">
      <c r="A1616" s="0" t="s">
        <v>381</v>
      </c>
      <c r="B1616" s="64" t="n">
        <f aca="false">VLOOKUP(A1616,SampleData!A$1:E$220,4,FALSE())</f>
        <v>55.8327778</v>
      </c>
      <c r="C1616" s="64" t="n">
        <f aca="false">VLOOKUP(A1616,SampleData!A$1:E$220,5,FALSE())</f>
        <v>12.08944444</v>
      </c>
      <c r="D1616" s="66" t="s">
        <v>3536</v>
      </c>
      <c r="E1616" s="0" t="s">
        <v>705</v>
      </c>
      <c r="F1616" s="0" t="s">
        <v>705</v>
      </c>
      <c r="G1616" s="0" t="s">
        <v>3514</v>
      </c>
      <c r="H1616" s="0" t="s">
        <v>3533</v>
      </c>
      <c r="I1616" s="0" t="s">
        <v>3535</v>
      </c>
      <c r="J1616" s="0" t="str">
        <f aca="false">IF(H1616="Present",H1616&amp;"_"&amp;I1616,H1616)</f>
        <v>Present_Ct&lt;41</v>
      </c>
    </row>
    <row r="1617" customFormat="false" ht="14.25" hidden="false" customHeight="false" outlineLevel="0" collapsed="false">
      <c r="A1617" s="0" t="s">
        <v>381</v>
      </c>
      <c r="B1617" s="64" t="n">
        <f aca="false">VLOOKUP(A1617,SampleData!A$1:E$220,4,FALSE())</f>
        <v>55.8327778</v>
      </c>
      <c r="C1617" s="64" t="n">
        <f aca="false">VLOOKUP(A1617,SampleData!A$1:E$220,5,FALSE())</f>
        <v>12.08944444</v>
      </c>
      <c r="D1617" s="66" t="s">
        <v>3536</v>
      </c>
      <c r="E1617" s="0" t="s">
        <v>705</v>
      </c>
      <c r="F1617" s="0" t="s">
        <v>705</v>
      </c>
      <c r="G1617" s="0" t="s">
        <v>3514</v>
      </c>
      <c r="H1617" s="0" t="s">
        <v>3515</v>
      </c>
      <c r="I1617" s="0" t="s">
        <v>3516</v>
      </c>
      <c r="J1617" s="0" t="str">
        <f aca="false">IF(H1617="Present",H1617&amp;"_"&amp;I1617,H1617)</f>
        <v>Absent</v>
      </c>
    </row>
    <row r="1618" customFormat="false" ht="14.25" hidden="false" customHeight="false" outlineLevel="0" collapsed="false">
      <c r="A1618" s="0" t="s">
        <v>381</v>
      </c>
      <c r="B1618" s="64" t="n">
        <f aca="false">VLOOKUP(A1618,SampleData!A$1:E$220,4,FALSE())</f>
        <v>55.8327778</v>
      </c>
      <c r="C1618" s="64" t="n">
        <f aca="false">VLOOKUP(A1618,SampleData!A$1:E$220,5,FALSE())</f>
        <v>12.08944444</v>
      </c>
      <c r="D1618" s="66" t="s">
        <v>3537</v>
      </c>
      <c r="E1618" s="0" t="s">
        <v>698</v>
      </c>
      <c r="F1618" s="0" t="s">
        <v>698</v>
      </c>
      <c r="G1618" s="0" t="s">
        <v>3514</v>
      </c>
      <c r="H1618" s="0" t="s">
        <v>3515</v>
      </c>
      <c r="I1618" s="0" t="s">
        <v>3516</v>
      </c>
      <c r="J1618" s="0" t="str">
        <f aca="false">IF(H1618="Present",H1618&amp;"_"&amp;I1618,H1618)</f>
        <v>Absent</v>
      </c>
    </row>
    <row r="1619" customFormat="false" ht="14.25" hidden="false" customHeight="false" outlineLevel="0" collapsed="false">
      <c r="A1619" s="0" t="s">
        <v>381</v>
      </c>
      <c r="B1619" s="64" t="n">
        <f aca="false">VLOOKUP(A1619,SampleData!A$1:E$220,4,FALSE())</f>
        <v>55.8327778</v>
      </c>
      <c r="C1619" s="64" t="n">
        <f aca="false">VLOOKUP(A1619,SampleData!A$1:E$220,5,FALSE())</f>
        <v>12.08944444</v>
      </c>
      <c r="D1619" s="66" t="s">
        <v>3537</v>
      </c>
      <c r="E1619" s="0" t="s">
        <v>698</v>
      </c>
      <c r="F1619" s="0" t="s">
        <v>698</v>
      </c>
      <c r="G1619" s="0" t="s">
        <v>735</v>
      </c>
      <c r="H1619" s="0" t="s">
        <v>3533</v>
      </c>
      <c r="I1619" s="0" t="s">
        <v>3535</v>
      </c>
      <c r="J1619" s="0" t="str">
        <f aca="false">IF(H1619="Present",H1619&amp;"_"&amp;I1619,H1619)</f>
        <v>Present_Ct&lt;41</v>
      </c>
    </row>
    <row r="1620" customFormat="false" ht="14.25" hidden="false" customHeight="false" outlineLevel="0" collapsed="false">
      <c r="A1620" s="0" t="s">
        <v>381</v>
      </c>
      <c r="B1620" s="64" t="n">
        <f aca="false">VLOOKUP(A1620,SampleData!A$1:E$220,4,FALSE())</f>
        <v>55.8327778</v>
      </c>
      <c r="C1620" s="64" t="n">
        <f aca="false">VLOOKUP(A1620,SampleData!A$1:E$220,5,FALSE())</f>
        <v>12.08944444</v>
      </c>
      <c r="D1620" s="66" t="s">
        <v>3538</v>
      </c>
      <c r="E1620" s="64" t="s">
        <v>3539</v>
      </c>
      <c r="F1620" s="0" t="s">
        <v>706</v>
      </c>
      <c r="G1620" s="0" t="s">
        <v>3514</v>
      </c>
      <c r="H1620" s="0" t="s">
        <v>3515</v>
      </c>
      <c r="I1620" s="0" t="s">
        <v>3516</v>
      </c>
      <c r="J1620" s="0" t="str">
        <f aca="false">IF(H1620="Present",H1620&amp;"_"&amp;I1620,H1620)</f>
        <v>Absent</v>
      </c>
    </row>
    <row r="1621" customFormat="false" ht="14.25" hidden="false" customHeight="false" outlineLevel="0" collapsed="false">
      <c r="A1621" s="0" t="s">
        <v>381</v>
      </c>
      <c r="B1621" s="64" t="n">
        <f aca="false">VLOOKUP(A1621,SampleData!A$1:E$220,4,FALSE())</f>
        <v>55.8327778</v>
      </c>
      <c r="C1621" s="64" t="n">
        <f aca="false">VLOOKUP(A1621,SampleData!A$1:E$220,5,FALSE())</f>
        <v>12.08944444</v>
      </c>
      <c r="D1621" s="66" t="s">
        <v>3512</v>
      </c>
      <c r="E1621" s="64" t="s">
        <v>3513</v>
      </c>
      <c r="F1621" s="0" t="s">
        <v>703</v>
      </c>
      <c r="G1621" s="0" t="s">
        <v>735</v>
      </c>
      <c r="H1621" s="0" t="s">
        <v>3515</v>
      </c>
      <c r="I1621" s="0" t="s">
        <v>3516</v>
      </c>
      <c r="J1621" s="0" t="str">
        <f aca="false">IF(H1621="Present",H1621&amp;"_"&amp;I1621,H1621)</f>
        <v>Absent</v>
      </c>
    </row>
    <row r="1622" customFormat="false" ht="14.25" hidden="false" customHeight="false" outlineLevel="0" collapsed="false">
      <c r="A1622" s="0" t="s">
        <v>381</v>
      </c>
      <c r="B1622" s="64" t="n">
        <f aca="false">VLOOKUP(A1622,SampleData!A$1:E$220,4,FALSE())</f>
        <v>55.8327778</v>
      </c>
      <c r="C1622" s="64" t="n">
        <f aca="false">VLOOKUP(A1622,SampleData!A$1:E$220,5,FALSE())</f>
        <v>12.08944444</v>
      </c>
      <c r="D1622" s="66" t="s">
        <v>3517</v>
      </c>
      <c r="E1622" s="64" t="s">
        <v>636</v>
      </c>
      <c r="F1622" s="0" t="s">
        <v>709</v>
      </c>
      <c r="G1622" s="0" t="s">
        <v>735</v>
      </c>
      <c r="H1622" s="0" t="s">
        <v>3515</v>
      </c>
      <c r="I1622" s="0" t="s">
        <v>3516</v>
      </c>
      <c r="J1622" s="0" t="str">
        <f aca="false">IF(H1622="Present",H1622&amp;"_"&amp;I1622,H1622)</f>
        <v>Absent</v>
      </c>
    </row>
    <row r="1623" customFormat="false" ht="14.25" hidden="false" customHeight="false" outlineLevel="0" collapsed="false">
      <c r="A1623" s="0" t="s">
        <v>381</v>
      </c>
      <c r="B1623" s="64" t="n">
        <f aca="false">VLOOKUP(A1623,SampleData!A$1:E$220,4,FALSE())</f>
        <v>55.8327778</v>
      </c>
      <c r="C1623" s="64" t="n">
        <f aca="false">VLOOKUP(A1623,SampleData!A$1:E$220,5,FALSE())</f>
        <v>12.08944444</v>
      </c>
      <c r="D1623" s="66" t="s">
        <v>3518</v>
      </c>
      <c r="E1623" s="0" t="s">
        <v>710</v>
      </c>
      <c r="F1623" s="0" t="s">
        <v>710</v>
      </c>
      <c r="G1623" s="0" t="s">
        <v>3514</v>
      </c>
      <c r="H1623" s="0" t="s">
        <v>3515</v>
      </c>
      <c r="I1623" s="0" t="s">
        <v>3516</v>
      </c>
      <c r="J1623" s="0" t="str">
        <f aca="false">IF(H1623="Present",H1623&amp;"_"&amp;I1623,H1623)</f>
        <v>Absent</v>
      </c>
    </row>
    <row r="1624" customFormat="false" ht="14.25" hidden="false" customHeight="false" outlineLevel="0" collapsed="false">
      <c r="A1624" s="0" t="s">
        <v>381</v>
      </c>
      <c r="B1624" s="64" t="n">
        <f aca="false">VLOOKUP(A1624,SampleData!A$1:E$220,4,FALSE())</f>
        <v>55.8327778</v>
      </c>
      <c r="C1624" s="64" t="n">
        <f aca="false">VLOOKUP(A1624,SampleData!A$1:E$220,5,FALSE())</f>
        <v>12.08944444</v>
      </c>
      <c r="D1624" s="66" t="s">
        <v>3519</v>
      </c>
      <c r="E1624" s="64" t="s">
        <v>3520</v>
      </c>
      <c r="F1624" s="0" t="s">
        <v>697</v>
      </c>
      <c r="G1624" s="0" t="s">
        <v>735</v>
      </c>
      <c r="H1624" s="0" t="s">
        <v>3515</v>
      </c>
      <c r="I1624" s="0" t="s">
        <v>3516</v>
      </c>
      <c r="J1624" s="0" t="str">
        <f aca="false">IF(H1624="Present",H1624&amp;"_"&amp;I1624,H1624)</f>
        <v>Absent</v>
      </c>
    </row>
    <row r="1625" customFormat="false" ht="14.25" hidden="false" customHeight="false" outlineLevel="0" collapsed="false">
      <c r="A1625" s="0" t="s">
        <v>381</v>
      </c>
      <c r="B1625" s="64" t="n">
        <f aca="false">VLOOKUP(A1625,SampleData!A$1:E$220,4,FALSE())</f>
        <v>55.8327778</v>
      </c>
      <c r="C1625" s="64" t="n">
        <f aca="false">VLOOKUP(A1625,SampleData!A$1:E$220,5,FALSE())</f>
        <v>12.08944444</v>
      </c>
      <c r="D1625" s="66" t="s">
        <v>3521</v>
      </c>
      <c r="E1625" s="64" t="s">
        <v>208</v>
      </c>
      <c r="F1625" s="0" t="s">
        <v>704</v>
      </c>
      <c r="G1625" s="0" t="s">
        <v>3514</v>
      </c>
      <c r="H1625" s="0" t="s">
        <v>3515</v>
      </c>
      <c r="I1625" s="0" t="s">
        <v>3516</v>
      </c>
      <c r="J1625" s="0" t="str">
        <f aca="false">IF(H1625="Present",H1625&amp;"_"&amp;I1625,H1625)</f>
        <v>Absent</v>
      </c>
    </row>
    <row r="1626" customFormat="false" ht="14.25" hidden="false" customHeight="false" outlineLevel="0" collapsed="false">
      <c r="A1626" s="0" t="s">
        <v>381</v>
      </c>
      <c r="B1626" s="64" t="n">
        <f aca="false">VLOOKUP(A1626,SampleData!A$1:E$220,4,FALSE())</f>
        <v>55.8327778</v>
      </c>
      <c r="C1626" s="64" t="n">
        <f aca="false">VLOOKUP(A1626,SampleData!A$1:E$220,5,FALSE())</f>
        <v>12.08944444</v>
      </c>
      <c r="D1626" s="66" t="s">
        <v>3522</v>
      </c>
      <c r="E1626" s="64" t="s">
        <v>3523</v>
      </c>
      <c r="F1626" s="0" t="s">
        <v>708</v>
      </c>
      <c r="G1626" s="0" t="s">
        <v>735</v>
      </c>
      <c r="H1626" s="0" t="s">
        <v>3515</v>
      </c>
      <c r="I1626" s="0" t="s">
        <v>3516</v>
      </c>
      <c r="J1626" s="0" t="str">
        <f aca="false">IF(H1626="Present",H1626&amp;"_"&amp;I1626,H1626)</f>
        <v>Absent</v>
      </c>
    </row>
    <row r="1627" customFormat="false" ht="14.25" hidden="false" customHeight="false" outlineLevel="0" collapsed="false">
      <c r="A1627" s="0" t="s">
        <v>381</v>
      </c>
      <c r="B1627" s="64" t="n">
        <f aca="false">VLOOKUP(A1627,SampleData!A$1:E$220,4,FALSE())</f>
        <v>55.8327778</v>
      </c>
      <c r="C1627" s="64" t="n">
        <f aca="false">VLOOKUP(A1627,SampleData!A$1:E$220,5,FALSE())</f>
        <v>12.08944444</v>
      </c>
      <c r="D1627" s="66" t="s">
        <v>3522</v>
      </c>
      <c r="E1627" s="64" t="s">
        <v>3523</v>
      </c>
      <c r="F1627" s="0" t="s">
        <v>708</v>
      </c>
      <c r="G1627" s="0" t="s">
        <v>735</v>
      </c>
      <c r="H1627" s="0" t="s">
        <v>3515</v>
      </c>
      <c r="I1627" s="0" t="s">
        <v>3516</v>
      </c>
      <c r="J1627" s="0" t="str">
        <f aca="false">IF(H1627="Present",H1627&amp;"_"&amp;I1627,H1627)</f>
        <v>Absent</v>
      </c>
    </row>
    <row r="1628" customFormat="false" ht="14.25" hidden="false" customHeight="false" outlineLevel="0" collapsed="false">
      <c r="A1628" s="0" t="s">
        <v>381</v>
      </c>
      <c r="B1628" s="64" t="n">
        <f aca="false">VLOOKUP(A1628,SampleData!A$1:E$220,4,FALSE())</f>
        <v>55.8327778</v>
      </c>
      <c r="C1628" s="64" t="n">
        <f aca="false">VLOOKUP(A1628,SampleData!A$1:E$220,5,FALSE())</f>
        <v>12.08944444</v>
      </c>
      <c r="D1628" s="66" t="s">
        <v>3524</v>
      </c>
      <c r="E1628" s="64" t="s">
        <v>3525</v>
      </c>
      <c r="F1628" s="0" t="s">
        <v>699</v>
      </c>
      <c r="G1628" s="0" t="s">
        <v>3514</v>
      </c>
      <c r="H1628" s="0" t="s">
        <v>3515</v>
      </c>
      <c r="I1628" s="0" t="s">
        <v>3516</v>
      </c>
      <c r="J1628" s="0" t="str">
        <f aca="false">IF(H1628="Present",H1628&amp;"_"&amp;I1628,H1628)</f>
        <v>Absent</v>
      </c>
    </row>
    <row r="1629" customFormat="false" ht="14.25" hidden="false" customHeight="false" outlineLevel="0" collapsed="false">
      <c r="A1629" s="0" t="s">
        <v>381</v>
      </c>
      <c r="B1629" s="64" t="n">
        <f aca="false">VLOOKUP(A1629,SampleData!A$1:E$220,4,FALSE())</f>
        <v>55.8327778</v>
      </c>
      <c r="C1629" s="64" t="n">
        <f aca="false">VLOOKUP(A1629,SampleData!A$1:E$220,5,FALSE())</f>
        <v>12.08944444</v>
      </c>
      <c r="D1629" s="66" t="s">
        <v>229</v>
      </c>
      <c r="E1629" s="0" t="s">
        <v>199</v>
      </c>
      <c r="F1629" s="0" t="s">
        <v>199</v>
      </c>
      <c r="G1629" s="0" t="s">
        <v>735</v>
      </c>
      <c r="H1629" s="0" t="s">
        <v>3533</v>
      </c>
      <c r="I1629" s="0" t="s">
        <v>3535</v>
      </c>
      <c r="J1629" s="0" t="str">
        <f aca="false">IF(H1629="Present",H1629&amp;"_"&amp;I1629,H1629)</f>
        <v>Present_Ct&lt;41</v>
      </c>
    </row>
    <row r="1630" customFormat="false" ht="14.25" hidden="false" customHeight="false" outlineLevel="0" collapsed="false">
      <c r="A1630" s="0" t="s">
        <v>381</v>
      </c>
      <c r="B1630" s="64" t="n">
        <f aca="false">VLOOKUP(A1630,SampleData!A$1:E$220,4,FALSE())</f>
        <v>55.8327778</v>
      </c>
      <c r="C1630" s="64" t="n">
        <f aca="false">VLOOKUP(A1630,SampleData!A$1:E$220,5,FALSE())</f>
        <v>12.08944444</v>
      </c>
      <c r="D1630" s="66" t="s">
        <v>229</v>
      </c>
      <c r="E1630" s="0" t="s">
        <v>199</v>
      </c>
      <c r="F1630" s="0" t="s">
        <v>199</v>
      </c>
      <c r="G1630" s="0" t="s">
        <v>3514</v>
      </c>
      <c r="H1630" s="0" t="s">
        <v>3515</v>
      </c>
      <c r="I1630" s="0" t="s">
        <v>3516</v>
      </c>
      <c r="J1630" s="0" t="str">
        <f aca="false">IF(H1630="Present",H1630&amp;"_"&amp;I1630,H1630)</f>
        <v>Absent</v>
      </c>
    </row>
    <row r="1631" customFormat="false" ht="14.25" hidden="false" customHeight="false" outlineLevel="0" collapsed="false">
      <c r="A1631" s="0" t="s">
        <v>381</v>
      </c>
      <c r="B1631" s="64" t="n">
        <f aca="false">VLOOKUP(A1631,SampleData!A$1:E$220,4,FALSE())</f>
        <v>55.8327778</v>
      </c>
      <c r="C1631" s="64" t="n">
        <f aca="false">VLOOKUP(A1631,SampleData!A$1:E$220,5,FALSE())</f>
        <v>12.08944444</v>
      </c>
      <c r="D1631" s="66" t="s">
        <v>3526</v>
      </c>
      <c r="E1631" s="0" t="s">
        <v>385</v>
      </c>
      <c r="F1631" s="0" t="s">
        <v>385</v>
      </c>
      <c r="G1631" s="0" t="s">
        <v>3514</v>
      </c>
      <c r="H1631" s="0" t="s">
        <v>3515</v>
      </c>
      <c r="I1631" s="0" t="s">
        <v>3516</v>
      </c>
      <c r="J1631" s="0" t="str">
        <f aca="false">IF(H1631="Present",H1631&amp;"_"&amp;I1631,H1631)</f>
        <v>Absent</v>
      </c>
    </row>
    <row r="1632" customFormat="false" ht="14.25" hidden="false" customHeight="false" outlineLevel="0" collapsed="false">
      <c r="A1632" s="0" t="s">
        <v>381</v>
      </c>
      <c r="B1632" s="64" t="n">
        <f aca="false">VLOOKUP(A1632,SampleData!A$1:E$220,4,FALSE())</f>
        <v>55.8327778</v>
      </c>
      <c r="C1632" s="64" t="n">
        <f aca="false">VLOOKUP(A1632,SampleData!A$1:E$220,5,FALSE())</f>
        <v>12.08944444</v>
      </c>
      <c r="D1632" s="66" t="s">
        <v>3527</v>
      </c>
      <c r="E1632" s="64" t="s">
        <v>74</v>
      </c>
      <c r="F1632" s="0" t="s">
        <v>701</v>
      </c>
      <c r="G1632" s="0" t="s">
        <v>3514</v>
      </c>
      <c r="H1632" s="0" t="s">
        <v>3515</v>
      </c>
      <c r="I1632" s="0" t="s">
        <v>3516</v>
      </c>
      <c r="J1632" s="0" t="str">
        <f aca="false">IF(H1632="Present",H1632&amp;"_"&amp;I1632,H1632)</f>
        <v>Absent</v>
      </c>
    </row>
    <row r="1633" customFormat="false" ht="14.25" hidden="false" customHeight="false" outlineLevel="0" collapsed="false">
      <c r="A1633" s="0" t="s">
        <v>381</v>
      </c>
      <c r="B1633" s="64" t="n">
        <f aca="false">VLOOKUP(A1633,SampleData!A$1:E$220,4,FALSE())</f>
        <v>55.8327778</v>
      </c>
      <c r="C1633" s="64" t="n">
        <f aca="false">VLOOKUP(A1633,SampleData!A$1:E$220,5,FALSE())</f>
        <v>12.08944444</v>
      </c>
      <c r="D1633" s="66" t="s">
        <v>3528</v>
      </c>
      <c r="E1633" s="64" t="s">
        <v>177</v>
      </c>
      <c r="F1633" s="0" t="s">
        <v>3529</v>
      </c>
      <c r="G1633" s="0" t="s">
        <v>3514</v>
      </c>
      <c r="H1633" s="0" t="s">
        <v>3515</v>
      </c>
      <c r="I1633" s="0" t="s">
        <v>3516</v>
      </c>
      <c r="J1633" s="0" t="str">
        <f aca="false">IF(H1633="Present",H1633&amp;"_"&amp;I1633,H1633)</f>
        <v>Absent</v>
      </c>
    </row>
    <row r="1634" customFormat="false" ht="14.25" hidden="false" customHeight="false" outlineLevel="0" collapsed="false">
      <c r="A1634" s="0" t="s">
        <v>381</v>
      </c>
      <c r="B1634" s="64" t="n">
        <f aca="false">VLOOKUP(A1634,SampleData!A$1:E$220,4,FALSE())</f>
        <v>55.8327778</v>
      </c>
      <c r="C1634" s="64" t="n">
        <f aca="false">VLOOKUP(A1634,SampleData!A$1:E$220,5,FALSE())</f>
        <v>12.08944444</v>
      </c>
      <c r="D1634" s="66" t="s">
        <v>3528</v>
      </c>
      <c r="E1634" s="64" t="s">
        <v>177</v>
      </c>
      <c r="F1634" s="0" t="s">
        <v>3529</v>
      </c>
      <c r="G1634" s="0" t="s">
        <v>3514</v>
      </c>
      <c r="H1634" s="0" t="s">
        <v>3515</v>
      </c>
      <c r="I1634" s="0" t="s">
        <v>3516</v>
      </c>
      <c r="J1634" s="0" t="str">
        <f aca="false">IF(H1634="Present",H1634&amp;"_"&amp;I1634,H1634)</f>
        <v>Absent</v>
      </c>
    </row>
    <row r="1635" customFormat="false" ht="14.25" hidden="false" customHeight="false" outlineLevel="0" collapsed="false">
      <c r="A1635" s="0" t="s">
        <v>381</v>
      </c>
      <c r="B1635" s="64" t="n">
        <f aca="false">VLOOKUP(A1635,SampleData!A$1:E$220,4,FALSE())</f>
        <v>55.8327778</v>
      </c>
      <c r="C1635" s="64" t="n">
        <f aca="false">VLOOKUP(A1635,SampleData!A$1:E$220,5,FALSE())</f>
        <v>12.08944444</v>
      </c>
      <c r="D1635" s="66" t="s">
        <v>3530</v>
      </c>
      <c r="E1635" s="64" t="s">
        <v>3531</v>
      </c>
      <c r="F1635" s="0" t="s">
        <v>700</v>
      </c>
      <c r="G1635" s="0" t="s">
        <v>3514</v>
      </c>
      <c r="H1635" s="0" t="s">
        <v>3515</v>
      </c>
      <c r="I1635" s="0" t="s">
        <v>3516</v>
      </c>
      <c r="J1635" s="0" t="str">
        <f aca="false">IF(H1635="Present",H1635&amp;"_"&amp;I1635,H1635)</f>
        <v>Absent</v>
      </c>
    </row>
    <row r="1636" customFormat="false" ht="14.25" hidden="false" customHeight="false" outlineLevel="0" collapsed="false">
      <c r="A1636" s="0" t="s">
        <v>381</v>
      </c>
      <c r="B1636" s="64" t="n">
        <f aca="false">VLOOKUP(A1636,SampleData!A$1:E$220,4,FALSE())</f>
        <v>55.8327778</v>
      </c>
      <c r="C1636" s="64" t="n">
        <f aca="false">VLOOKUP(A1636,SampleData!A$1:E$220,5,FALSE())</f>
        <v>12.08944444</v>
      </c>
      <c r="D1636" s="66" t="s">
        <v>3532</v>
      </c>
      <c r="E1636" s="64" t="s">
        <v>353</v>
      </c>
      <c r="F1636" s="0" t="s">
        <v>696</v>
      </c>
      <c r="G1636" s="0" t="s">
        <v>3514</v>
      </c>
      <c r="H1636" s="0" t="s">
        <v>3515</v>
      </c>
      <c r="I1636" s="0" t="s">
        <v>3516</v>
      </c>
      <c r="J1636" s="0" t="str">
        <f aca="false">IF(H1636="Present",H1636&amp;"_"&amp;I1636,H1636)</f>
        <v>Absent</v>
      </c>
    </row>
    <row r="1637" customFormat="false" ht="14.25" hidden="false" customHeight="false" outlineLevel="0" collapsed="false">
      <c r="A1637" s="0" t="s">
        <v>381</v>
      </c>
      <c r="B1637" s="64" t="n">
        <f aca="false">VLOOKUP(A1637,SampleData!A$1:E$220,4,FALSE())</f>
        <v>55.8327778</v>
      </c>
      <c r="C1637" s="64" t="n">
        <f aca="false">VLOOKUP(A1637,SampleData!A$1:E$220,5,FALSE())</f>
        <v>12.08944444</v>
      </c>
      <c r="D1637" s="66" t="s">
        <v>3532</v>
      </c>
      <c r="E1637" s="64" t="s">
        <v>353</v>
      </c>
      <c r="F1637" s="0" t="s">
        <v>696</v>
      </c>
      <c r="G1637" s="0" t="s">
        <v>735</v>
      </c>
      <c r="H1637" s="0" t="s">
        <v>3515</v>
      </c>
      <c r="I1637" s="0" t="s">
        <v>3516</v>
      </c>
      <c r="J1637" s="0" t="str">
        <f aca="false">IF(H1637="Present",H1637&amp;"_"&amp;I1637,H1637)</f>
        <v>Absent</v>
      </c>
    </row>
    <row r="1638" customFormat="false" ht="14.25" hidden="false" customHeight="false" outlineLevel="0" collapsed="false">
      <c r="A1638" s="0" t="s">
        <v>381</v>
      </c>
      <c r="B1638" s="64" t="n">
        <f aca="false">VLOOKUP(A1638,SampleData!A$1:E$220,4,FALSE())</f>
        <v>55.8327778</v>
      </c>
      <c r="C1638" s="64" t="n">
        <f aca="false">VLOOKUP(A1638,SampleData!A$1:E$220,5,FALSE())</f>
        <v>12.08944444</v>
      </c>
      <c r="D1638" s="66" t="s">
        <v>3534</v>
      </c>
      <c r="E1638" s="64" t="s">
        <v>62</v>
      </c>
      <c r="F1638" s="0" t="s">
        <v>702</v>
      </c>
      <c r="G1638" s="0" t="s">
        <v>3514</v>
      </c>
      <c r="H1638" s="0" t="s">
        <v>3515</v>
      </c>
      <c r="I1638" s="0" t="s">
        <v>3516</v>
      </c>
      <c r="J1638" s="0" t="str">
        <f aca="false">IF(H1638="Present",H1638&amp;"_"&amp;I1638,H1638)</f>
        <v>Absent</v>
      </c>
    </row>
    <row r="1639" customFormat="false" ht="14.25" hidden="false" customHeight="false" outlineLevel="0" collapsed="false">
      <c r="A1639" s="0" t="s">
        <v>381</v>
      </c>
      <c r="B1639" s="64" t="n">
        <f aca="false">VLOOKUP(A1639,SampleData!A$1:E$220,4,FALSE())</f>
        <v>55.8327778</v>
      </c>
      <c r="C1639" s="64" t="n">
        <f aca="false">VLOOKUP(A1639,SampleData!A$1:E$220,5,FALSE())</f>
        <v>12.08944444</v>
      </c>
      <c r="D1639" s="66" t="s">
        <v>3534</v>
      </c>
      <c r="E1639" s="64" t="s">
        <v>62</v>
      </c>
      <c r="F1639" s="0" t="s">
        <v>702</v>
      </c>
      <c r="G1639" s="0" t="s">
        <v>3514</v>
      </c>
      <c r="H1639" s="0" t="s">
        <v>3515</v>
      </c>
      <c r="I1639" s="0" t="s">
        <v>3516</v>
      </c>
      <c r="J1639" s="0" t="str">
        <f aca="false">IF(H1639="Present",H1639&amp;"_"&amp;I1639,H1639)</f>
        <v>Absent</v>
      </c>
    </row>
    <row r="1640" customFormat="false" ht="14.25" hidden="false" customHeight="false" outlineLevel="0" collapsed="false">
      <c r="A1640" s="0" t="s">
        <v>381</v>
      </c>
      <c r="B1640" s="64" t="n">
        <f aca="false">VLOOKUP(A1640,SampleData!A$1:E$220,4,FALSE())</f>
        <v>55.8327778</v>
      </c>
      <c r="C1640" s="64" t="n">
        <f aca="false">VLOOKUP(A1640,SampleData!A$1:E$220,5,FALSE())</f>
        <v>12.08944444</v>
      </c>
      <c r="D1640" s="66" t="s">
        <v>3536</v>
      </c>
      <c r="E1640" s="0" t="s">
        <v>705</v>
      </c>
      <c r="F1640" s="0" t="s">
        <v>705</v>
      </c>
      <c r="G1640" s="0" t="s">
        <v>3514</v>
      </c>
      <c r="H1640" s="0" t="s">
        <v>3533</v>
      </c>
      <c r="I1640" s="0" t="s">
        <v>3535</v>
      </c>
      <c r="J1640" s="0" t="str">
        <f aca="false">IF(H1640="Present",H1640&amp;"_"&amp;I1640,H1640)</f>
        <v>Present_Ct&lt;41</v>
      </c>
    </row>
    <row r="1641" customFormat="false" ht="14.25" hidden="false" customHeight="false" outlineLevel="0" collapsed="false">
      <c r="A1641" s="0" t="s">
        <v>381</v>
      </c>
      <c r="B1641" s="64" t="n">
        <f aca="false">VLOOKUP(A1641,SampleData!A$1:E$220,4,FALSE())</f>
        <v>55.8327778</v>
      </c>
      <c r="C1641" s="64" t="n">
        <f aca="false">VLOOKUP(A1641,SampleData!A$1:E$220,5,FALSE())</f>
        <v>12.08944444</v>
      </c>
      <c r="D1641" s="66" t="s">
        <v>3536</v>
      </c>
      <c r="E1641" s="0" t="s">
        <v>705</v>
      </c>
      <c r="F1641" s="0" t="s">
        <v>705</v>
      </c>
      <c r="G1641" s="0" t="s">
        <v>3514</v>
      </c>
      <c r="H1641" s="0" t="s">
        <v>3515</v>
      </c>
      <c r="I1641" s="0" t="s">
        <v>3516</v>
      </c>
      <c r="J1641" s="0" t="str">
        <f aca="false">IF(H1641="Present",H1641&amp;"_"&amp;I1641,H1641)</f>
        <v>Absent</v>
      </c>
    </row>
    <row r="1642" customFormat="false" ht="14.25" hidden="false" customHeight="false" outlineLevel="0" collapsed="false">
      <c r="A1642" s="0" t="s">
        <v>381</v>
      </c>
      <c r="B1642" s="64" t="n">
        <f aca="false">VLOOKUP(A1642,SampleData!A$1:E$220,4,FALSE())</f>
        <v>55.8327778</v>
      </c>
      <c r="C1642" s="64" t="n">
        <f aca="false">VLOOKUP(A1642,SampleData!A$1:E$220,5,FALSE())</f>
        <v>12.08944444</v>
      </c>
      <c r="D1642" s="66" t="s">
        <v>3537</v>
      </c>
      <c r="E1642" s="0" t="s">
        <v>698</v>
      </c>
      <c r="F1642" s="0" t="s">
        <v>698</v>
      </c>
      <c r="G1642" s="0" t="s">
        <v>3514</v>
      </c>
      <c r="H1642" s="0" t="s">
        <v>3515</v>
      </c>
      <c r="I1642" s="0" t="s">
        <v>3516</v>
      </c>
      <c r="J1642" s="0" t="str">
        <f aca="false">IF(H1642="Present",H1642&amp;"_"&amp;I1642,H1642)</f>
        <v>Absent</v>
      </c>
    </row>
    <row r="1643" customFormat="false" ht="14.25" hidden="false" customHeight="false" outlineLevel="0" collapsed="false">
      <c r="A1643" s="0" t="s">
        <v>381</v>
      </c>
      <c r="B1643" s="64" t="n">
        <f aca="false">VLOOKUP(A1643,SampleData!A$1:E$220,4,FALSE())</f>
        <v>55.8327778</v>
      </c>
      <c r="C1643" s="64" t="n">
        <f aca="false">VLOOKUP(A1643,SampleData!A$1:E$220,5,FALSE())</f>
        <v>12.08944444</v>
      </c>
      <c r="D1643" s="66" t="s">
        <v>3537</v>
      </c>
      <c r="E1643" s="0" t="s">
        <v>698</v>
      </c>
      <c r="F1643" s="0" t="s">
        <v>698</v>
      </c>
      <c r="G1643" s="0" t="s">
        <v>735</v>
      </c>
      <c r="H1643" s="0" t="s">
        <v>3533</v>
      </c>
      <c r="I1643" s="0" t="s">
        <v>3535</v>
      </c>
      <c r="J1643" s="0" t="str">
        <f aca="false">IF(H1643="Present",H1643&amp;"_"&amp;I1643,H1643)</f>
        <v>Present_Ct&lt;41</v>
      </c>
    </row>
    <row r="1644" customFormat="false" ht="14.25" hidden="false" customHeight="false" outlineLevel="0" collapsed="false">
      <c r="A1644" s="0" t="s">
        <v>381</v>
      </c>
      <c r="B1644" s="64" t="n">
        <f aca="false">VLOOKUP(A1644,SampleData!A$1:E$220,4,FALSE())</f>
        <v>55.8327778</v>
      </c>
      <c r="C1644" s="64" t="n">
        <f aca="false">VLOOKUP(A1644,SampleData!A$1:E$220,5,FALSE())</f>
        <v>12.08944444</v>
      </c>
      <c r="D1644" s="66" t="s">
        <v>3538</v>
      </c>
      <c r="E1644" s="64" t="s">
        <v>3539</v>
      </c>
      <c r="F1644" s="0" t="s">
        <v>706</v>
      </c>
      <c r="G1644" s="0" t="s">
        <v>3514</v>
      </c>
      <c r="H1644" s="0" t="s">
        <v>3515</v>
      </c>
      <c r="I1644" s="0" t="s">
        <v>3516</v>
      </c>
      <c r="J1644" s="0" t="str">
        <f aca="false">IF(H1644="Present",H1644&amp;"_"&amp;I1644,H1644)</f>
        <v>Absent</v>
      </c>
    </row>
    <row r="1645" customFormat="false" ht="14.25" hidden="false" customHeight="false" outlineLevel="0" collapsed="false">
      <c r="A1645" s="0" t="s">
        <v>381</v>
      </c>
      <c r="B1645" s="64" t="n">
        <f aca="false">VLOOKUP(A1645,SampleData!A$1:E$220,4,FALSE())</f>
        <v>55.8327778</v>
      </c>
      <c r="C1645" s="64" t="n">
        <f aca="false">VLOOKUP(A1645,SampleData!A$1:E$220,5,FALSE())</f>
        <v>12.08944444</v>
      </c>
      <c r="D1645" s="66" t="s">
        <v>3512</v>
      </c>
      <c r="E1645" s="64" t="s">
        <v>3513</v>
      </c>
      <c r="F1645" s="0" t="s">
        <v>703</v>
      </c>
      <c r="G1645" s="0" t="s">
        <v>3514</v>
      </c>
      <c r="H1645" s="0" t="s">
        <v>3515</v>
      </c>
      <c r="I1645" s="0" t="s">
        <v>3516</v>
      </c>
      <c r="J1645" s="0" t="str">
        <f aca="false">IF(H1645="Present",H1645&amp;"_"&amp;I1645,H1645)</f>
        <v>Absent</v>
      </c>
    </row>
    <row r="1646" customFormat="false" ht="14.25" hidden="false" customHeight="false" outlineLevel="0" collapsed="false">
      <c r="A1646" s="0" t="s">
        <v>381</v>
      </c>
      <c r="B1646" s="64" t="n">
        <f aca="false">VLOOKUP(A1646,SampleData!A$1:E$220,4,FALSE())</f>
        <v>55.8327778</v>
      </c>
      <c r="C1646" s="64" t="n">
        <f aca="false">VLOOKUP(A1646,SampleData!A$1:E$220,5,FALSE())</f>
        <v>12.08944444</v>
      </c>
      <c r="D1646" s="66" t="s">
        <v>3517</v>
      </c>
      <c r="E1646" s="64" t="s">
        <v>636</v>
      </c>
      <c r="F1646" s="0" t="s">
        <v>709</v>
      </c>
      <c r="G1646" s="0" t="s">
        <v>3514</v>
      </c>
      <c r="H1646" s="0" t="s">
        <v>3515</v>
      </c>
      <c r="I1646" s="0" t="s">
        <v>3516</v>
      </c>
      <c r="J1646" s="0" t="str">
        <f aca="false">IF(H1646="Present",H1646&amp;"_"&amp;I1646,H1646)</f>
        <v>Absent</v>
      </c>
    </row>
    <row r="1647" customFormat="false" ht="14.25" hidden="false" customHeight="false" outlineLevel="0" collapsed="false">
      <c r="A1647" s="0" t="s">
        <v>381</v>
      </c>
      <c r="B1647" s="64" t="n">
        <f aca="false">VLOOKUP(A1647,SampleData!A$1:E$220,4,FALSE())</f>
        <v>55.8327778</v>
      </c>
      <c r="C1647" s="64" t="n">
        <f aca="false">VLOOKUP(A1647,SampleData!A$1:E$220,5,FALSE())</f>
        <v>12.08944444</v>
      </c>
      <c r="D1647" s="66" t="s">
        <v>3518</v>
      </c>
      <c r="E1647" s="0" t="s">
        <v>710</v>
      </c>
      <c r="F1647" s="0" t="s">
        <v>710</v>
      </c>
      <c r="G1647" s="0" t="s">
        <v>735</v>
      </c>
      <c r="H1647" s="0" t="s">
        <v>3515</v>
      </c>
      <c r="I1647" s="0" t="s">
        <v>3516</v>
      </c>
      <c r="J1647" s="0" t="str">
        <f aca="false">IF(H1647="Present",H1647&amp;"_"&amp;I1647,H1647)</f>
        <v>Absent</v>
      </c>
    </row>
    <row r="1648" customFormat="false" ht="14.25" hidden="false" customHeight="false" outlineLevel="0" collapsed="false">
      <c r="A1648" s="0" t="s">
        <v>381</v>
      </c>
      <c r="B1648" s="64" t="n">
        <f aca="false">VLOOKUP(A1648,SampleData!A$1:E$220,4,FALSE())</f>
        <v>55.8327778</v>
      </c>
      <c r="C1648" s="64" t="n">
        <f aca="false">VLOOKUP(A1648,SampleData!A$1:E$220,5,FALSE())</f>
        <v>12.08944444</v>
      </c>
      <c r="D1648" s="66" t="s">
        <v>3519</v>
      </c>
      <c r="E1648" s="64" t="s">
        <v>3520</v>
      </c>
      <c r="F1648" s="0" t="s">
        <v>697</v>
      </c>
      <c r="G1648" s="0" t="s">
        <v>735</v>
      </c>
      <c r="H1648" s="0" t="s">
        <v>3515</v>
      </c>
      <c r="I1648" s="0" t="s">
        <v>3516</v>
      </c>
      <c r="J1648" s="0" t="str">
        <f aca="false">IF(H1648="Present",H1648&amp;"_"&amp;I1648,H1648)</f>
        <v>Absent</v>
      </c>
    </row>
    <row r="1649" customFormat="false" ht="14.25" hidden="false" customHeight="false" outlineLevel="0" collapsed="false">
      <c r="A1649" s="0" t="s">
        <v>381</v>
      </c>
      <c r="B1649" s="64" t="n">
        <f aca="false">VLOOKUP(A1649,SampleData!A$1:E$220,4,FALSE())</f>
        <v>55.8327778</v>
      </c>
      <c r="C1649" s="64" t="n">
        <f aca="false">VLOOKUP(A1649,SampleData!A$1:E$220,5,FALSE())</f>
        <v>12.08944444</v>
      </c>
      <c r="D1649" s="66" t="s">
        <v>3521</v>
      </c>
      <c r="E1649" s="64" t="s">
        <v>208</v>
      </c>
      <c r="F1649" s="0" t="s">
        <v>704</v>
      </c>
      <c r="G1649" s="0" t="s">
        <v>735</v>
      </c>
      <c r="H1649" s="0" t="s">
        <v>3515</v>
      </c>
      <c r="I1649" s="0" t="s">
        <v>3516</v>
      </c>
      <c r="J1649" s="0" t="str">
        <f aca="false">IF(H1649="Present",H1649&amp;"_"&amp;I1649,H1649)</f>
        <v>Absent</v>
      </c>
    </row>
    <row r="1650" customFormat="false" ht="14.25" hidden="false" customHeight="false" outlineLevel="0" collapsed="false">
      <c r="A1650" s="0" t="s">
        <v>381</v>
      </c>
      <c r="B1650" s="64" t="n">
        <f aca="false">VLOOKUP(A1650,SampleData!A$1:E$220,4,FALSE())</f>
        <v>55.8327778</v>
      </c>
      <c r="C1650" s="64" t="n">
        <f aca="false">VLOOKUP(A1650,SampleData!A$1:E$220,5,FALSE())</f>
        <v>12.08944444</v>
      </c>
      <c r="D1650" s="66" t="s">
        <v>3524</v>
      </c>
      <c r="E1650" s="64" t="s">
        <v>3525</v>
      </c>
      <c r="F1650" s="0" t="s">
        <v>699</v>
      </c>
      <c r="G1650" s="0" t="s">
        <v>735</v>
      </c>
      <c r="H1650" s="0" t="s">
        <v>3515</v>
      </c>
      <c r="I1650" s="0" t="s">
        <v>3516</v>
      </c>
      <c r="J1650" s="0" t="str">
        <f aca="false">IF(H1650="Present",H1650&amp;"_"&amp;I1650,H1650)</f>
        <v>Absent</v>
      </c>
    </row>
    <row r="1651" customFormat="false" ht="14.25" hidden="false" customHeight="false" outlineLevel="0" collapsed="false">
      <c r="A1651" s="0" t="s">
        <v>381</v>
      </c>
      <c r="B1651" s="64" t="n">
        <f aca="false">VLOOKUP(A1651,SampleData!A$1:E$220,4,FALSE())</f>
        <v>55.8327778</v>
      </c>
      <c r="C1651" s="64" t="n">
        <f aca="false">VLOOKUP(A1651,SampleData!A$1:E$220,5,FALSE())</f>
        <v>12.08944444</v>
      </c>
      <c r="D1651" s="66" t="s">
        <v>3526</v>
      </c>
      <c r="E1651" s="0" t="s">
        <v>385</v>
      </c>
      <c r="F1651" s="0" t="s">
        <v>385</v>
      </c>
      <c r="G1651" s="0" t="s">
        <v>3514</v>
      </c>
      <c r="H1651" s="0" t="s">
        <v>3515</v>
      </c>
      <c r="I1651" s="0" t="s">
        <v>3516</v>
      </c>
      <c r="J1651" s="0" t="str">
        <f aca="false">IF(H1651="Present",H1651&amp;"_"&amp;I1651,H1651)</f>
        <v>Absent</v>
      </c>
    </row>
    <row r="1652" customFormat="false" ht="14.25" hidden="false" customHeight="false" outlineLevel="0" collapsed="false">
      <c r="A1652" s="0" t="s">
        <v>381</v>
      </c>
      <c r="B1652" s="64" t="n">
        <f aca="false">VLOOKUP(A1652,SampleData!A$1:E$220,4,FALSE())</f>
        <v>55.8327778</v>
      </c>
      <c r="C1652" s="64" t="n">
        <f aca="false">VLOOKUP(A1652,SampleData!A$1:E$220,5,FALSE())</f>
        <v>12.08944444</v>
      </c>
      <c r="D1652" s="66" t="s">
        <v>3527</v>
      </c>
      <c r="E1652" s="64" t="s">
        <v>74</v>
      </c>
      <c r="F1652" s="0" t="s">
        <v>701</v>
      </c>
      <c r="G1652" s="0" t="s">
        <v>3514</v>
      </c>
      <c r="H1652" s="0" t="s">
        <v>3515</v>
      </c>
      <c r="I1652" s="0" t="s">
        <v>3516</v>
      </c>
      <c r="J1652" s="0" t="str">
        <f aca="false">IF(H1652="Present",H1652&amp;"_"&amp;I1652,H1652)</f>
        <v>Absent</v>
      </c>
    </row>
    <row r="1653" customFormat="false" ht="14.25" hidden="false" customHeight="false" outlineLevel="0" collapsed="false">
      <c r="A1653" s="0" t="s">
        <v>381</v>
      </c>
      <c r="B1653" s="64" t="n">
        <f aca="false">VLOOKUP(A1653,SampleData!A$1:E$220,4,FALSE())</f>
        <v>55.8327778</v>
      </c>
      <c r="C1653" s="64" t="n">
        <f aca="false">VLOOKUP(A1653,SampleData!A$1:E$220,5,FALSE())</f>
        <v>12.08944444</v>
      </c>
      <c r="D1653" s="66" t="s">
        <v>3530</v>
      </c>
      <c r="E1653" s="64" t="s">
        <v>3531</v>
      </c>
      <c r="F1653" s="0" t="s">
        <v>700</v>
      </c>
      <c r="G1653" s="0" t="s">
        <v>3514</v>
      </c>
      <c r="H1653" s="0" t="s">
        <v>3515</v>
      </c>
      <c r="I1653" s="0" t="s">
        <v>3516</v>
      </c>
      <c r="J1653" s="0" t="str">
        <f aca="false">IF(H1653="Present",H1653&amp;"_"&amp;I1653,H1653)</f>
        <v>Absent</v>
      </c>
    </row>
    <row r="1654" customFormat="false" ht="14.25" hidden="false" customHeight="false" outlineLevel="0" collapsed="false">
      <c r="A1654" s="0" t="s">
        <v>381</v>
      </c>
      <c r="B1654" s="64" t="n">
        <f aca="false">VLOOKUP(A1654,SampleData!A$1:E$220,4,FALSE())</f>
        <v>55.8327778</v>
      </c>
      <c r="C1654" s="64" t="n">
        <f aca="false">VLOOKUP(A1654,SampleData!A$1:E$220,5,FALSE())</f>
        <v>12.08944444</v>
      </c>
      <c r="D1654" s="66" t="s">
        <v>3538</v>
      </c>
      <c r="E1654" s="64" t="s">
        <v>3539</v>
      </c>
      <c r="F1654" s="0" t="s">
        <v>706</v>
      </c>
      <c r="G1654" s="0" t="s">
        <v>3514</v>
      </c>
      <c r="H1654" s="0" t="s">
        <v>3515</v>
      </c>
      <c r="I1654" s="0" t="s">
        <v>3516</v>
      </c>
      <c r="J1654" s="0" t="str">
        <f aca="false">IF(H1654="Present",H1654&amp;"_"&amp;I1654,H1654)</f>
        <v>Absent</v>
      </c>
    </row>
    <row r="1655" customFormat="false" ht="14.25" hidden="false" customHeight="false" outlineLevel="0" collapsed="false">
      <c r="A1655" s="0" t="s">
        <v>381</v>
      </c>
      <c r="B1655" s="64" t="n">
        <f aca="false">VLOOKUP(A1655,SampleData!A$1:E$220,4,FALSE())</f>
        <v>55.8327778</v>
      </c>
      <c r="C1655" s="64" t="n">
        <f aca="false">VLOOKUP(A1655,SampleData!A$1:E$220,5,FALSE())</f>
        <v>12.08944444</v>
      </c>
      <c r="D1655" s="66" t="s">
        <v>3512</v>
      </c>
      <c r="E1655" s="64" t="s">
        <v>3513</v>
      </c>
      <c r="F1655" s="0" t="s">
        <v>703</v>
      </c>
      <c r="G1655" s="0" t="s">
        <v>3514</v>
      </c>
      <c r="H1655" s="0" t="s">
        <v>3515</v>
      </c>
      <c r="I1655" s="0" t="s">
        <v>3516</v>
      </c>
      <c r="J1655" s="0" t="str">
        <f aca="false">IF(H1655="Present",H1655&amp;"_"&amp;I1655,H1655)</f>
        <v>Absent</v>
      </c>
    </row>
    <row r="1656" customFormat="false" ht="14.25" hidden="false" customHeight="false" outlineLevel="0" collapsed="false">
      <c r="A1656" s="0" t="s">
        <v>381</v>
      </c>
      <c r="B1656" s="64" t="n">
        <f aca="false">VLOOKUP(A1656,SampleData!A$1:E$220,4,FALSE())</f>
        <v>55.8327778</v>
      </c>
      <c r="C1656" s="64" t="n">
        <f aca="false">VLOOKUP(A1656,SampleData!A$1:E$220,5,FALSE())</f>
        <v>12.08944444</v>
      </c>
      <c r="D1656" s="66" t="s">
        <v>3517</v>
      </c>
      <c r="E1656" s="64" t="s">
        <v>636</v>
      </c>
      <c r="F1656" s="0" t="s">
        <v>709</v>
      </c>
      <c r="G1656" s="0" t="s">
        <v>3514</v>
      </c>
      <c r="H1656" s="0" t="s">
        <v>3533</v>
      </c>
      <c r="I1656" s="0" t="s">
        <v>3535</v>
      </c>
      <c r="J1656" s="0" t="str">
        <f aca="false">IF(H1656="Present",H1656&amp;"_"&amp;I1656,H1656)</f>
        <v>Present_Ct&lt;41</v>
      </c>
    </row>
    <row r="1657" customFormat="false" ht="14.25" hidden="false" customHeight="false" outlineLevel="0" collapsed="false">
      <c r="A1657" s="0" t="s">
        <v>381</v>
      </c>
      <c r="B1657" s="64" t="n">
        <f aca="false">VLOOKUP(A1657,SampleData!A$1:E$220,4,FALSE())</f>
        <v>55.8327778</v>
      </c>
      <c r="C1657" s="64" t="n">
        <f aca="false">VLOOKUP(A1657,SampleData!A$1:E$220,5,FALSE())</f>
        <v>12.08944444</v>
      </c>
      <c r="D1657" s="66" t="s">
        <v>3518</v>
      </c>
      <c r="E1657" s="0" t="s">
        <v>710</v>
      </c>
      <c r="F1657" s="0" t="s">
        <v>710</v>
      </c>
      <c r="G1657" s="0" t="s">
        <v>735</v>
      </c>
      <c r="H1657" s="0" t="s">
        <v>3515</v>
      </c>
      <c r="I1657" s="0" t="s">
        <v>3516</v>
      </c>
      <c r="J1657" s="0" t="str">
        <f aca="false">IF(H1657="Present",H1657&amp;"_"&amp;I1657,H1657)</f>
        <v>Absent</v>
      </c>
    </row>
    <row r="1658" customFormat="false" ht="14.25" hidden="false" customHeight="false" outlineLevel="0" collapsed="false">
      <c r="A1658" s="0" t="s">
        <v>381</v>
      </c>
      <c r="B1658" s="64" t="n">
        <f aca="false">VLOOKUP(A1658,SampleData!A$1:E$220,4,FALSE())</f>
        <v>55.8327778</v>
      </c>
      <c r="C1658" s="64" t="n">
        <f aca="false">VLOOKUP(A1658,SampleData!A$1:E$220,5,FALSE())</f>
        <v>12.08944444</v>
      </c>
      <c r="D1658" s="66" t="s">
        <v>3519</v>
      </c>
      <c r="E1658" s="64" t="s">
        <v>3520</v>
      </c>
      <c r="F1658" s="0" t="s">
        <v>697</v>
      </c>
      <c r="G1658" s="0" t="s">
        <v>735</v>
      </c>
      <c r="H1658" s="0" t="s">
        <v>3515</v>
      </c>
      <c r="I1658" s="0" t="s">
        <v>3516</v>
      </c>
      <c r="J1658" s="0" t="str">
        <f aca="false">IF(H1658="Present",H1658&amp;"_"&amp;I1658,H1658)</f>
        <v>Absent</v>
      </c>
    </row>
    <row r="1659" customFormat="false" ht="14.25" hidden="false" customHeight="false" outlineLevel="0" collapsed="false">
      <c r="A1659" s="0" t="s">
        <v>381</v>
      </c>
      <c r="B1659" s="64" t="n">
        <f aca="false">VLOOKUP(A1659,SampleData!A$1:E$220,4,FALSE())</f>
        <v>55.8327778</v>
      </c>
      <c r="C1659" s="64" t="n">
        <f aca="false">VLOOKUP(A1659,SampleData!A$1:E$220,5,FALSE())</f>
        <v>12.08944444</v>
      </c>
      <c r="D1659" s="66" t="s">
        <v>3521</v>
      </c>
      <c r="E1659" s="64" t="s">
        <v>208</v>
      </c>
      <c r="F1659" s="0" t="s">
        <v>704</v>
      </c>
      <c r="G1659" s="0" t="s">
        <v>735</v>
      </c>
      <c r="H1659" s="0" t="s">
        <v>3515</v>
      </c>
      <c r="I1659" s="0" t="s">
        <v>3516</v>
      </c>
      <c r="J1659" s="0" t="str">
        <f aca="false">IF(H1659="Present",H1659&amp;"_"&amp;I1659,H1659)</f>
        <v>Absent</v>
      </c>
    </row>
    <row r="1660" customFormat="false" ht="14.25" hidden="false" customHeight="false" outlineLevel="0" collapsed="false">
      <c r="A1660" s="0" t="s">
        <v>381</v>
      </c>
      <c r="B1660" s="64" t="n">
        <f aca="false">VLOOKUP(A1660,SampleData!A$1:E$220,4,FALSE())</f>
        <v>55.8327778</v>
      </c>
      <c r="C1660" s="64" t="n">
        <f aca="false">VLOOKUP(A1660,SampleData!A$1:E$220,5,FALSE())</f>
        <v>12.08944444</v>
      </c>
      <c r="D1660" s="66" t="s">
        <v>3524</v>
      </c>
      <c r="E1660" s="64" t="s">
        <v>3525</v>
      </c>
      <c r="F1660" s="0" t="s">
        <v>699</v>
      </c>
      <c r="G1660" s="0" t="s">
        <v>735</v>
      </c>
      <c r="H1660" s="0" t="s">
        <v>3515</v>
      </c>
      <c r="I1660" s="0" t="s">
        <v>3516</v>
      </c>
      <c r="J1660" s="0" t="str">
        <f aca="false">IF(H1660="Present",H1660&amp;"_"&amp;I1660,H1660)</f>
        <v>Absent</v>
      </c>
    </row>
    <row r="1661" customFormat="false" ht="14.25" hidden="false" customHeight="false" outlineLevel="0" collapsed="false">
      <c r="A1661" s="0" t="s">
        <v>381</v>
      </c>
      <c r="B1661" s="64" t="n">
        <f aca="false">VLOOKUP(A1661,SampleData!A$1:E$220,4,FALSE())</f>
        <v>55.8327778</v>
      </c>
      <c r="C1661" s="64" t="n">
        <f aca="false">VLOOKUP(A1661,SampleData!A$1:E$220,5,FALSE())</f>
        <v>12.08944444</v>
      </c>
      <c r="D1661" s="66" t="s">
        <v>3526</v>
      </c>
      <c r="E1661" s="0" t="s">
        <v>385</v>
      </c>
      <c r="F1661" s="0" t="s">
        <v>385</v>
      </c>
      <c r="G1661" s="0" t="s">
        <v>3514</v>
      </c>
      <c r="H1661" s="0" t="s">
        <v>3515</v>
      </c>
      <c r="I1661" s="0" t="s">
        <v>3516</v>
      </c>
      <c r="J1661" s="0" t="str">
        <f aca="false">IF(H1661="Present",H1661&amp;"_"&amp;I1661,H1661)</f>
        <v>Absent</v>
      </c>
    </row>
    <row r="1662" customFormat="false" ht="14.25" hidden="false" customHeight="false" outlineLevel="0" collapsed="false">
      <c r="A1662" s="0" t="s">
        <v>381</v>
      </c>
      <c r="B1662" s="64" t="n">
        <f aca="false">VLOOKUP(A1662,SampleData!A$1:E$220,4,FALSE())</f>
        <v>55.8327778</v>
      </c>
      <c r="C1662" s="64" t="n">
        <f aca="false">VLOOKUP(A1662,SampleData!A$1:E$220,5,FALSE())</f>
        <v>12.08944444</v>
      </c>
      <c r="D1662" s="66" t="s">
        <v>3527</v>
      </c>
      <c r="E1662" s="64" t="s">
        <v>74</v>
      </c>
      <c r="F1662" s="0" t="s">
        <v>701</v>
      </c>
      <c r="G1662" s="0" t="s">
        <v>3514</v>
      </c>
      <c r="H1662" s="0" t="s">
        <v>3515</v>
      </c>
      <c r="I1662" s="0" t="s">
        <v>3516</v>
      </c>
      <c r="J1662" s="0" t="str">
        <f aca="false">IF(H1662="Present",H1662&amp;"_"&amp;I1662,H1662)</f>
        <v>Absent</v>
      </c>
    </row>
    <row r="1663" customFormat="false" ht="14.25" hidden="false" customHeight="false" outlineLevel="0" collapsed="false">
      <c r="A1663" s="0" t="s">
        <v>390</v>
      </c>
      <c r="B1663" s="64" t="n">
        <f aca="false">VLOOKUP(A1663,SampleData!A$1:E$220,4,FALSE())</f>
        <v>55.71026</v>
      </c>
      <c r="C1663" s="64" t="n">
        <f aca="false">VLOOKUP(A1663,SampleData!A$1:E$220,5,FALSE())</f>
        <v>9.50709</v>
      </c>
      <c r="D1663" s="66" t="s">
        <v>3512</v>
      </c>
      <c r="E1663" s="64" t="s">
        <v>3513</v>
      </c>
      <c r="F1663" s="0" t="s">
        <v>703</v>
      </c>
      <c r="G1663" s="0" t="s">
        <v>735</v>
      </c>
      <c r="H1663" s="0" t="s">
        <v>3515</v>
      </c>
      <c r="I1663" s="0" t="s">
        <v>3516</v>
      </c>
      <c r="J1663" s="0" t="str">
        <f aca="false">IF(H1663="Present",H1663&amp;"_"&amp;I1663,H1663)</f>
        <v>Absent</v>
      </c>
    </row>
    <row r="1664" customFormat="false" ht="14.25" hidden="false" customHeight="false" outlineLevel="0" collapsed="false">
      <c r="A1664" s="0" t="s">
        <v>390</v>
      </c>
      <c r="B1664" s="64" t="n">
        <f aca="false">VLOOKUP(A1664,SampleData!A$1:E$220,4,FALSE())</f>
        <v>55.71026</v>
      </c>
      <c r="C1664" s="64" t="n">
        <f aca="false">VLOOKUP(A1664,SampleData!A$1:E$220,5,FALSE())</f>
        <v>9.50709</v>
      </c>
      <c r="D1664" s="66" t="s">
        <v>3517</v>
      </c>
      <c r="E1664" s="64" t="s">
        <v>636</v>
      </c>
      <c r="F1664" s="0" t="s">
        <v>709</v>
      </c>
      <c r="G1664" s="0" t="s">
        <v>735</v>
      </c>
      <c r="H1664" s="0" t="s">
        <v>3515</v>
      </c>
      <c r="I1664" s="0" t="s">
        <v>3516</v>
      </c>
      <c r="J1664" s="0" t="str">
        <f aca="false">IF(H1664="Present",H1664&amp;"_"&amp;I1664,H1664)</f>
        <v>Absent</v>
      </c>
    </row>
    <row r="1665" customFormat="false" ht="14.25" hidden="false" customHeight="false" outlineLevel="0" collapsed="false">
      <c r="A1665" s="0" t="s">
        <v>390</v>
      </c>
      <c r="B1665" s="64" t="n">
        <f aca="false">VLOOKUP(A1665,SampleData!A$1:E$220,4,FALSE())</f>
        <v>55.71026</v>
      </c>
      <c r="C1665" s="64" t="n">
        <f aca="false">VLOOKUP(A1665,SampleData!A$1:E$220,5,FALSE())</f>
        <v>9.50709</v>
      </c>
      <c r="D1665" s="66" t="s">
        <v>3518</v>
      </c>
      <c r="E1665" s="0" t="s">
        <v>710</v>
      </c>
      <c r="F1665" s="0" t="s">
        <v>710</v>
      </c>
      <c r="G1665" s="0" t="s">
        <v>735</v>
      </c>
      <c r="H1665" s="0" t="s">
        <v>3515</v>
      </c>
      <c r="I1665" s="0" t="s">
        <v>3516</v>
      </c>
      <c r="J1665" s="0" t="str">
        <f aca="false">IF(H1665="Present",H1665&amp;"_"&amp;I1665,H1665)</f>
        <v>Absent</v>
      </c>
    </row>
    <row r="1666" customFormat="false" ht="14.25" hidden="false" customHeight="false" outlineLevel="0" collapsed="false">
      <c r="A1666" s="0" t="s">
        <v>390</v>
      </c>
      <c r="B1666" s="64" t="n">
        <f aca="false">VLOOKUP(A1666,SampleData!A$1:E$220,4,FALSE())</f>
        <v>55.71026</v>
      </c>
      <c r="C1666" s="64" t="n">
        <f aca="false">VLOOKUP(A1666,SampleData!A$1:E$220,5,FALSE())</f>
        <v>9.50709</v>
      </c>
      <c r="D1666" s="66" t="s">
        <v>3519</v>
      </c>
      <c r="E1666" s="64" t="s">
        <v>3520</v>
      </c>
      <c r="F1666" s="0" t="s">
        <v>697</v>
      </c>
      <c r="G1666" s="0" t="s">
        <v>735</v>
      </c>
      <c r="H1666" s="0" t="s">
        <v>3515</v>
      </c>
      <c r="I1666" s="0" t="s">
        <v>3516</v>
      </c>
      <c r="J1666" s="0" t="str">
        <f aca="false">IF(H1666="Present",H1666&amp;"_"&amp;I1666,H1666)</f>
        <v>Absent</v>
      </c>
    </row>
    <row r="1667" customFormat="false" ht="14.25" hidden="false" customHeight="false" outlineLevel="0" collapsed="false">
      <c r="A1667" s="0" t="s">
        <v>390</v>
      </c>
      <c r="B1667" s="64" t="n">
        <f aca="false">VLOOKUP(A1667,SampleData!A$1:E$220,4,FALSE())</f>
        <v>55.71026</v>
      </c>
      <c r="C1667" s="64" t="n">
        <f aca="false">VLOOKUP(A1667,SampleData!A$1:E$220,5,FALSE())</f>
        <v>9.50709</v>
      </c>
      <c r="D1667" s="66" t="s">
        <v>3521</v>
      </c>
      <c r="E1667" s="64" t="s">
        <v>208</v>
      </c>
      <c r="F1667" s="0" t="s">
        <v>704</v>
      </c>
      <c r="G1667" s="0" t="s">
        <v>735</v>
      </c>
      <c r="H1667" s="0" t="s">
        <v>3515</v>
      </c>
      <c r="I1667" s="0" t="s">
        <v>3516</v>
      </c>
      <c r="J1667" s="0" t="str">
        <f aca="false">IF(H1667="Present",H1667&amp;"_"&amp;I1667,H1667)</f>
        <v>Absent</v>
      </c>
    </row>
    <row r="1668" customFormat="false" ht="14.25" hidden="false" customHeight="false" outlineLevel="0" collapsed="false">
      <c r="A1668" s="0" t="s">
        <v>390</v>
      </c>
      <c r="B1668" s="64" t="n">
        <f aca="false">VLOOKUP(A1668,SampleData!A$1:E$220,4,FALSE())</f>
        <v>55.71026</v>
      </c>
      <c r="C1668" s="64" t="n">
        <f aca="false">VLOOKUP(A1668,SampleData!A$1:E$220,5,FALSE())</f>
        <v>9.50709</v>
      </c>
      <c r="D1668" s="66" t="s">
        <v>3522</v>
      </c>
      <c r="E1668" s="64" t="s">
        <v>3523</v>
      </c>
      <c r="F1668" s="0" t="s">
        <v>708</v>
      </c>
      <c r="G1668" s="0" t="s">
        <v>735</v>
      </c>
      <c r="H1668" s="0" t="s">
        <v>3515</v>
      </c>
      <c r="I1668" s="0" t="s">
        <v>3516</v>
      </c>
      <c r="J1668" s="0" t="str">
        <f aca="false">IF(H1668="Present",H1668&amp;"_"&amp;I1668,H1668)</f>
        <v>Absent</v>
      </c>
    </row>
    <row r="1669" customFormat="false" ht="14.25" hidden="false" customHeight="false" outlineLevel="0" collapsed="false">
      <c r="A1669" s="0" t="s">
        <v>390</v>
      </c>
      <c r="B1669" s="64" t="n">
        <f aca="false">VLOOKUP(A1669,SampleData!A$1:E$220,4,FALSE())</f>
        <v>55.71026</v>
      </c>
      <c r="C1669" s="64" t="n">
        <f aca="false">VLOOKUP(A1669,SampleData!A$1:E$220,5,FALSE())</f>
        <v>9.50709</v>
      </c>
      <c r="D1669" s="66" t="s">
        <v>3522</v>
      </c>
      <c r="E1669" s="64" t="s">
        <v>3523</v>
      </c>
      <c r="F1669" s="0" t="s">
        <v>708</v>
      </c>
      <c r="G1669" s="0" t="s">
        <v>735</v>
      </c>
      <c r="H1669" s="0" t="s">
        <v>3515</v>
      </c>
      <c r="I1669" s="0" t="s">
        <v>3516</v>
      </c>
      <c r="J1669" s="0" t="str">
        <f aca="false">IF(H1669="Present",H1669&amp;"_"&amp;I1669,H1669)</f>
        <v>Absent</v>
      </c>
    </row>
    <row r="1670" customFormat="false" ht="14.25" hidden="false" customHeight="false" outlineLevel="0" collapsed="false">
      <c r="A1670" s="0" t="s">
        <v>390</v>
      </c>
      <c r="B1670" s="64" t="n">
        <f aca="false">VLOOKUP(A1670,SampleData!A$1:E$220,4,FALSE())</f>
        <v>55.71026</v>
      </c>
      <c r="C1670" s="64" t="n">
        <f aca="false">VLOOKUP(A1670,SampleData!A$1:E$220,5,FALSE())</f>
        <v>9.50709</v>
      </c>
      <c r="D1670" s="66" t="s">
        <v>3524</v>
      </c>
      <c r="E1670" s="64" t="s">
        <v>3525</v>
      </c>
      <c r="F1670" s="0" t="s">
        <v>699</v>
      </c>
      <c r="G1670" s="0" t="s">
        <v>3514</v>
      </c>
      <c r="H1670" s="0" t="s">
        <v>3515</v>
      </c>
      <c r="I1670" s="0" t="s">
        <v>3516</v>
      </c>
      <c r="J1670" s="0" t="str">
        <f aca="false">IF(H1670="Present",H1670&amp;"_"&amp;I1670,H1670)</f>
        <v>Absent</v>
      </c>
    </row>
    <row r="1671" customFormat="false" ht="14.25" hidden="false" customHeight="false" outlineLevel="0" collapsed="false">
      <c r="A1671" s="0" t="s">
        <v>390</v>
      </c>
      <c r="B1671" s="64" t="n">
        <f aca="false">VLOOKUP(A1671,SampleData!A$1:E$220,4,FALSE())</f>
        <v>55.71026</v>
      </c>
      <c r="C1671" s="64" t="n">
        <f aca="false">VLOOKUP(A1671,SampleData!A$1:E$220,5,FALSE())</f>
        <v>9.50709</v>
      </c>
      <c r="D1671" s="66" t="s">
        <v>229</v>
      </c>
      <c r="E1671" s="0" t="s">
        <v>199</v>
      </c>
      <c r="F1671" s="0" t="s">
        <v>199</v>
      </c>
      <c r="G1671" s="0" t="s">
        <v>735</v>
      </c>
      <c r="H1671" s="0" t="s">
        <v>3533</v>
      </c>
      <c r="I1671" s="0" t="s">
        <v>3535</v>
      </c>
      <c r="J1671" s="0" t="str">
        <f aca="false">IF(H1671="Present",H1671&amp;"_"&amp;I1671,H1671)</f>
        <v>Present_Ct&lt;41</v>
      </c>
    </row>
    <row r="1672" customFormat="false" ht="14.25" hidden="false" customHeight="false" outlineLevel="0" collapsed="false">
      <c r="A1672" s="0" t="s">
        <v>390</v>
      </c>
      <c r="B1672" s="64" t="n">
        <f aca="false">VLOOKUP(A1672,SampleData!A$1:E$220,4,FALSE())</f>
        <v>55.71026</v>
      </c>
      <c r="C1672" s="64" t="n">
        <f aca="false">VLOOKUP(A1672,SampleData!A$1:E$220,5,FALSE())</f>
        <v>9.50709</v>
      </c>
      <c r="D1672" s="66" t="s">
        <v>229</v>
      </c>
      <c r="E1672" s="0" t="s">
        <v>199</v>
      </c>
      <c r="F1672" s="0" t="s">
        <v>199</v>
      </c>
      <c r="G1672" s="0" t="s">
        <v>735</v>
      </c>
      <c r="H1672" s="0" t="s">
        <v>3533</v>
      </c>
      <c r="I1672" s="0" t="s">
        <v>3535</v>
      </c>
      <c r="J1672" s="0" t="str">
        <f aca="false">IF(H1672="Present",H1672&amp;"_"&amp;I1672,H1672)</f>
        <v>Present_Ct&lt;41</v>
      </c>
    </row>
    <row r="1673" customFormat="false" ht="14.25" hidden="false" customHeight="false" outlineLevel="0" collapsed="false">
      <c r="A1673" s="0" t="s">
        <v>390</v>
      </c>
      <c r="B1673" s="64" t="n">
        <f aca="false">VLOOKUP(A1673,SampleData!A$1:E$220,4,FALSE())</f>
        <v>55.71026</v>
      </c>
      <c r="C1673" s="64" t="n">
        <f aca="false">VLOOKUP(A1673,SampleData!A$1:E$220,5,FALSE())</f>
        <v>9.50709</v>
      </c>
      <c r="D1673" s="66" t="s">
        <v>3526</v>
      </c>
      <c r="E1673" s="0" t="s">
        <v>385</v>
      </c>
      <c r="F1673" s="0" t="s">
        <v>385</v>
      </c>
      <c r="G1673" s="0" t="s">
        <v>735</v>
      </c>
      <c r="H1673" s="0" t="s">
        <v>3515</v>
      </c>
      <c r="I1673" s="0" t="s">
        <v>3516</v>
      </c>
      <c r="J1673" s="0" t="str">
        <f aca="false">IF(H1673="Present",H1673&amp;"_"&amp;I1673,H1673)</f>
        <v>Absent</v>
      </c>
    </row>
    <row r="1674" customFormat="false" ht="14.25" hidden="false" customHeight="false" outlineLevel="0" collapsed="false">
      <c r="A1674" s="0" t="s">
        <v>390</v>
      </c>
      <c r="B1674" s="64" t="n">
        <f aca="false">VLOOKUP(A1674,SampleData!A$1:E$220,4,FALSE())</f>
        <v>55.71026</v>
      </c>
      <c r="C1674" s="64" t="n">
        <f aca="false">VLOOKUP(A1674,SampleData!A$1:E$220,5,FALSE())</f>
        <v>9.50709</v>
      </c>
      <c r="D1674" s="66" t="s">
        <v>3527</v>
      </c>
      <c r="E1674" s="64" t="s">
        <v>74</v>
      </c>
      <c r="F1674" s="0" t="s">
        <v>701</v>
      </c>
      <c r="G1674" s="0" t="s">
        <v>3514</v>
      </c>
      <c r="H1674" s="0" t="s">
        <v>3515</v>
      </c>
      <c r="I1674" s="0" t="s">
        <v>3516</v>
      </c>
      <c r="J1674" s="0" t="str">
        <f aca="false">IF(H1674="Present",H1674&amp;"_"&amp;I1674,H1674)</f>
        <v>Absent</v>
      </c>
    </row>
    <row r="1675" customFormat="false" ht="14.25" hidden="false" customHeight="false" outlineLevel="0" collapsed="false">
      <c r="A1675" s="0" t="s">
        <v>390</v>
      </c>
      <c r="B1675" s="64" t="n">
        <f aca="false">VLOOKUP(A1675,SampleData!A$1:E$220,4,FALSE())</f>
        <v>55.71026</v>
      </c>
      <c r="C1675" s="64" t="n">
        <f aca="false">VLOOKUP(A1675,SampleData!A$1:E$220,5,FALSE())</f>
        <v>9.50709</v>
      </c>
      <c r="D1675" s="66" t="s">
        <v>3528</v>
      </c>
      <c r="E1675" s="64" t="s">
        <v>177</v>
      </c>
      <c r="F1675" s="0" t="s">
        <v>3529</v>
      </c>
      <c r="G1675" s="0" t="s">
        <v>3514</v>
      </c>
      <c r="H1675" s="0" t="s">
        <v>3515</v>
      </c>
      <c r="I1675" s="0" t="s">
        <v>3516</v>
      </c>
      <c r="J1675" s="0" t="str">
        <f aca="false">IF(H1675="Present",H1675&amp;"_"&amp;I1675,H1675)</f>
        <v>Absent</v>
      </c>
    </row>
    <row r="1676" customFormat="false" ht="14.25" hidden="false" customHeight="false" outlineLevel="0" collapsed="false">
      <c r="A1676" s="0" t="s">
        <v>390</v>
      </c>
      <c r="B1676" s="64" t="n">
        <f aca="false">VLOOKUP(A1676,SampleData!A$1:E$220,4,FALSE())</f>
        <v>55.71026</v>
      </c>
      <c r="C1676" s="64" t="n">
        <f aca="false">VLOOKUP(A1676,SampleData!A$1:E$220,5,FALSE())</f>
        <v>9.50709</v>
      </c>
      <c r="D1676" s="66" t="s">
        <v>3528</v>
      </c>
      <c r="E1676" s="64" t="s">
        <v>177</v>
      </c>
      <c r="F1676" s="0" t="s">
        <v>3529</v>
      </c>
      <c r="G1676" s="0" t="s">
        <v>3514</v>
      </c>
      <c r="H1676" s="0" t="s">
        <v>3515</v>
      </c>
      <c r="I1676" s="0" t="s">
        <v>3516</v>
      </c>
      <c r="J1676" s="0" t="str">
        <f aca="false">IF(H1676="Present",H1676&amp;"_"&amp;I1676,H1676)</f>
        <v>Absent</v>
      </c>
    </row>
    <row r="1677" customFormat="false" ht="14.25" hidden="false" customHeight="false" outlineLevel="0" collapsed="false">
      <c r="A1677" s="0" t="s">
        <v>390</v>
      </c>
      <c r="B1677" s="64" t="n">
        <f aca="false">VLOOKUP(A1677,SampleData!A$1:E$220,4,FALSE())</f>
        <v>55.71026</v>
      </c>
      <c r="C1677" s="64" t="n">
        <f aca="false">VLOOKUP(A1677,SampleData!A$1:E$220,5,FALSE())</f>
        <v>9.50709</v>
      </c>
      <c r="D1677" s="66" t="s">
        <v>3530</v>
      </c>
      <c r="E1677" s="64" t="s">
        <v>3531</v>
      </c>
      <c r="F1677" s="0" t="s">
        <v>700</v>
      </c>
      <c r="G1677" s="0" t="s">
        <v>3514</v>
      </c>
      <c r="H1677" s="0" t="s">
        <v>3515</v>
      </c>
      <c r="I1677" s="0" t="s">
        <v>3516</v>
      </c>
      <c r="J1677" s="0" t="str">
        <f aca="false">IF(H1677="Present",H1677&amp;"_"&amp;I1677,H1677)</f>
        <v>Absent</v>
      </c>
    </row>
    <row r="1678" customFormat="false" ht="14.25" hidden="false" customHeight="false" outlineLevel="0" collapsed="false">
      <c r="A1678" s="0" t="s">
        <v>390</v>
      </c>
      <c r="B1678" s="64" t="n">
        <f aca="false">VLOOKUP(A1678,SampleData!A$1:E$220,4,FALSE())</f>
        <v>55.71026</v>
      </c>
      <c r="C1678" s="64" t="n">
        <f aca="false">VLOOKUP(A1678,SampleData!A$1:E$220,5,FALSE())</f>
        <v>9.50709</v>
      </c>
      <c r="D1678" s="66" t="s">
        <v>3532</v>
      </c>
      <c r="E1678" s="64" t="s">
        <v>353</v>
      </c>
      <c r="F1678" s="0" t="s">
        <v>696</v>
      </c>
      <c r="G1678" s="0" t="s">
        <v>3514</v>
      </c>
      <c r="H1678" s="0" t="s">
        <v>3515</v>
      </c>
      <c r="I1678" s="0" t="s">
        <v>3516</v>
      </c>
      <c r="J1678" s="0" t="str">
        <f aca="false">IF(H1678="Present",H1678&amp;"_"&amp;I1678,H1678)</f>
        <v>Absent</v>
      </c>
    </row>
    <row r="1679" customFormat="false" ht="14.25" hidden="false" customHeight="false" outlineLevel="0" collapsed="false">
      <c r="A1679" s="0" t="s">
        <v>390</v>
      </c>
      <c r="B1679" s="64" t="n">
        <f aca="false">VLOOKUP(A1679,SampleData!A$1:E$220,4,FALSE())</f>
        <v>55.71026</v>
      </c>
      <c r="C1679" s="64" t="n">
        <f aca="false">VLOOKUP(A1679,SampleData!A$1:E$220,5,FALSE())</f>
        <v>9.50709</v>
      </c>
      <c r="D1679" s="66" t="s">
        <v>3532</v>
      </c>
      <c r="E1679" s="64" t="s">
        <v>353</v>
      </c>
      <c r="F1679" s="0" t="s">
        <v>696</v>
      </c>
      <c r="G1679" s="0" t="s">
        <v>735</v>
      </c>
      <c r="H1679" s="0" t="s">
        <v>3515</v>
      </c>
      <c r="I1679" s="0" t="s">
        <v>3516</v>
      </c>
      <c r="J1679" s="0" t="str">
        <f aca="false">IF(H1679="Present",H1679&amp;"_"&amp;I1679,H1679)</f>
        <v>Absent</v>
      </c>
    </row>
    <row r="1680" customFormat="false" ht="14.25" hidden="false" customHeight="false" outlineLevel="0" collapsed="false">
      <c r="A1680" s="0" t="s">
        <v>390</v>
      </c>
      <c r="B1680" s="64" t="n">
        <f aca="false">VLOOKUP(A1680,SampleData!A$1:E$220,4,FALSE())</f>
        <v>55.71026</v>
      </c>
      <c r="C1680" s="64" t="n">
        <f aca="false">VLOOKUP(A1680,SampleData!A$1:E$220,5,FALSE())</f>
        <v>9.50709</v>
      </c>
      <c r="D1680" s="66" t="s">
        <v>3534</v>
      </c>
      <c r="E1680" s="64" t="s">
        <v>62</v>
      </c>
      <c r="F1680" s="0" t="s">
        <v>702</v>
      </c>
      <c r="G1680" s="0" t="s">
        <v>735</v>
      </c>
      <c r="H1680" s="0" t="s">
        <v>3515</v>
      </c>
      <c r="I1680" s="0" t="s">
        <v>3516</v>
      </c>
      <c r="J1680" s="0" t="str">
        <f aca="false">IF(H1680="Present",H1680&amp;"_"&amp;I1680,H1680)</f>
        <v>Absent</v>
      </c>
    </row>
    <row r="1681" customFormat="false" ht="14.25" hidden="false" customHeight="false" outlineLevel="0" collapsed="false">
      <c r="A1681" s="0" t="s">
        <v>390</v>
      </c>
      <c r="B1681" s="64" t="n">
        <f aca="false">VLOOKUP(A1681,SampleData!A$1:E$220,4,FALSE())</f>
        <v>55.71026</v>
      </c>
      <c r="C1681" s="64" t="n">
        <f aca="false">VLOOKUP(A1681,SampleData!A$1:E$220,5,FALSE())</f>
        <v>9.50709</v>
      </c>
      <c r="D1681" s="66" t="s">
        <v>3534</v>
      </c>
      <c r="E1681" s="64" t="s">
        <v>62</v>
      </c>
      <c r="F1681" s="0" t="s">
        <v>702</v>
      </c>
      <c r="G1681" s="0" t="s">
        <v>3514</v>
      </c>
      <c r="H1681" s="0" t="s">
        <v>3515</v>
      </c>
      <c r="I1681" s="0" t="s">
        <v>3516</v>
      </c>
      <c r="J1681" s="0" t="str">
        <f aca="false">IF(H1681="Present",H1681&amp;"_"&amp;I1681,H1681)</f>
        <v>Absent</v>
      </c>
    </row>
    <row r="1682" customFormat="false" ht="14.25" hidden="false" customHeight="false" outlineLevel="0" collapsed="false">
      <c r="A1682" s="0" t="s">
        <v>390</v>
      </c>
      <c r="B1682" s="64" t="n">
        <f aca="false">VLOOKUP(A1682,SampleData!A$1:E$220,4,FALSE())</f>
        <v>55.71026</v>
      </c>
      <c r="C1682" s="64" t="n">
        <f aca="false">VLOOKUP(A1682,SampleData!A$1:E$220,5,FALSE())</f>
        <v>9.50709</v>
      </c>
      <c r="D1682" s="66" t="s">
        <v>3536</v>
      </c>
      <c r="E1682" s="0" t="s">
        <v>705</v>
      </c>
      <c r="F1682" s="0" t="s">
        <v>705</v>
      </c>
      <c r="G1682" s="0" t="s">
        <v>735</v>
      </c>
      <c r="H1682" s="0" t="s">
        <v>3533</v>
      </c>
      <c r="I1682" s="0" t="s">
        <v>3535</v>
      </c>
      <c r="J1682" s="0" t="str">
        <f aca="false">IF(H1682="Present",H1682&amp;"_"&amp;I1682,H1682)</f>
        <v>Present_Ct&lt;41</v>
      </c>
    </row>
    <row r="1683" customFormat="false" ht="14.25" hidden="false" customHeight="false" outlineLevel="0" collapsed="false">
      <c r="A1683" s="0" t="s">
        <v>390</v>
      </c>
      <c r="B1683" s="64" t="n">
        <f aca="false">VLOOKUP(A1683,SampleData!A$1:E$220,4,FALSE())</f>
        <v>55.71026</v>
      </c>
      <c r="C1683" s="64" t="n">
        <f aca="false">VLOOKUP(A1683,SampleData!A$1:E$220,5,FALSE())</f>
        <v>9.50709</v>
      </c>
      <c r="D1683" s="66" t="s">
        <v>3536</v>
      </c>
      <c r="E1683" s="0" t="s">
        <v>705</v>
      </c>
      <c r="F1683" s="0" t="s">
        <v>705</v>
      </c>
      <c r="G1683" s="0" t="s">
        <v>735</v>
      </c>
      <c r="H1683" s="0" t="s">
        <v>3515</v>
      </c>
      <c r="I1683" s="0" t="s">
        <v>3516</v>
      </c>
      <c r="J1683" s="0" t="str">
        <f aca="false">IF(H1683="Present",H1683&amp;"_"&amp;I1683,H1683)</f>
        <v>Absent</v>
      </c>
    </row>
    <row r="1684" customFormat="false" ht="14.25" hidden="false" customHeight="false" outlineLevel="0" collapsed="false">
      <c r="A1684" s="0" t="s">
        <v>390</v>
      </c>
      <c r="B1684" s="64" t="n">
        <f aca="false">VLOOKUP(A1684,SampleData!A$1:E$220,4,FALSE())</f>
        <v>55.71026</v>
      </c>
      <c r="C1684" s="64" t="n">
        <f aca="false">VLOOKUP(A1684,SampleData!A$1:E$220,5,FALSE())</f>
        <v>9.50709</v>
      </c>
      <c r="D1684" s="66" t="s">
        <v>3537</v>
      </c>
      <c r="E1684" s="0" t="s">
        <v>698</v>
      </c>
      <c r="F1684" s="0" t="s">
        <v>698</v>
      </c>
      <c r="G1684" s="0" t="s">
        <v>735</v>
      </c>
      <c r="H1684" s="0" t="s">
        <v>3515</v>
      </c>
      <c r="I1684" s="0" t="s">
        <v>3516</v>
      </c>
      <c r="J1684" s="0" t="str">
        <f aca="false">IF(H1684="Present",H1684&amp;"_"&amp;I1684,H1684)</f>
        <v>Absent</v>
      </c>
    </row>
    <row r="1685" customFormat="false" ht="14.25" hidden="false" customHeight="false" outlineLevel="0" collapsed="false">
      <c r="A1685" s="0" t="s">
        <v>390</v>
      </c>
      <c r="B1685" s="64" t="n">
        <f aca="false">VLOOKUP(A1685,SampleData!A$1:E$220,4,FALSE())</f>
        <v>55.71026</v>
      </c>
      <c r="C1685" s="64" t="n">
        <f aca="false">VLOOKUP(A1685,SampleData!A$1:E$220,5,FALSE())</f>
        <v>9.50709</v>
      </c>
      <c r="D1685" s="66" t="s">
        <v>3537</v>
      </c>
      <c r="E1685" s="0" t="s">
        <v>698</v>
      </c>
      <c r="F1685" s="0" t="s">
        <v>698</v>
      </c>
      <c r="G1685" s="0" t="s">
        <v>735</v>
      </c>
      <c r="H1685" s="0" t="s">
        <v>3533</v>
      </c>
      <c r="I1685" s="0" t="s">
        <v>3535</v>
      </c>
      <c r="J1685" s="0" t="str">
        <f aca="false">IF(H1685="Present",H1685&amp;"_"&amp;I1685,H1685)</f>
        <v>Present_Ct&lt;41</v>
      </c>
    </row>
    <row r="1686" customFormat="false" ht="14.25" hidden="false" customHeight="false" outlineLevel="0" collapsed="false">
      <c r="A1686" s="0" t="s">
        <v>390</v>
      </c>
      <c r="B1686" s="64" t="n">
        <f aca="false">VLOOKUP(A1686,SampleData!A$1:E$220,4,FALSE())</f>
        <v>55.71026</v>
      </c>
      <c r="C1686" s="64" t="n">
        <f aca="false">VLOOKUP(A1686,SampleData!A$1:E$220,5,FALSE())</f>
        <v>9.50709</v>
      </c>
      <c r="D1686" s="66" t="s">
        <v>3538</v>
      </c>
      <c r="E1686" s="64" t="s">
        <v>3539</v>
      </c>
      <c r="F1686" s="0" t="s">
        <v>706</v>
      </c>
      <c r="G1686" s="0" t="s">
        <v>3514</v>
      </c>
      <c r="H1686" s="0" t="s">
        <v>3515</v>
      </c>
      <c r="I1686" s="0" t="s">
        <v>3516</v>
      </c>
      <c r="J1686" s="0" t="str">
        <f aca="false">IF(H1686="Present",H1686&amp;"_"&amp;I1686,H1686)</f>
        <v>Absent</v>
      </c>
    </row>
    <row r="1687" customFormat="false" ht="14.25" hidden="false" customHeight="false" outlineLevel="0" collapsed="false">
      <c r="A1687" s="0" t="s">
        <v>390</v>
      </c>
      <c r="B1687" s="64" t="n">
        <f aca="false">VLOOKUP(A1687,SampleData!A$1:E$220,4,FALSE())</f>
        <v>55.71026</v>
      </c>
      <c r="C1687" s="64" t="n">
        <f aca="false">VLOOKUP(A1687,SampleData!A$1:E$220,5,FALSE())</f>
        <v>9.50709</v>
      </c>
      <c r="D1687" s="66" t="s">
        <v>3512</v>
      </c>
      <c r="E1687" s="64" t="s">
        <v>3513</v>
      </c>
      <c r="F1687" s="0" t="s">
        <v>703</v>
      </c>
      <c r="G1687" s="0" t="s">
        <v>3514</v>
      </c>
      <c r="H1687" s="0" t="s">
        <v>3515</v>
      </c>
      <c r="I1687" s="0" t="s">
        <v>3516</v>
      </c>
      <c r="J1687" s="0" t="str">
        <f aca="false">IF(H1687="Present",H1687&amp;"_"&amp;I1687,H1687)</f>
        <v>Absent</v>
      </c>
    </row>
    <row r="1688" customFormat="false" ht="14.25" hidden="false" customHeight="false" outlineLevel="0" collapsed="false">
      <c r="A1688" s="0" t="s">
        <v>390</v>
      </c>
      <c r="B1688" s="64" t="n">
        <f aca="false">VLOOKUP(A1688,SampleData!A$1:E$220,4,FALSE())</f>
        <v>55.71026</v>
      </c>
      <c r="C1688" s="64" t="n">
        <f aca="false">VLOOKUP(A1688,SampleData!A$1:E$220,5,FALSE())</f>
        <v>9.50709</v>
      </c>
      <c r="D1688" s="66" t="s">
        <v>3517</v>
      </c>
      <c r="E1688" s="64" t="s">
        <v>636</v>
      </c>
      <c r="F1688" s="0" t="s">
        <v>709</v>
      </c>
      <c r="G1688" s="0" t="s">
        <v>735</v>
      </c>
      <c r="H1688" s="0" t="s">
        <v>3515</v>
      </c>
      <c r="I1688" s="0" t="s">
        <v>3516</v>
      </c>
      <c r="J1688" s="0" t="str">
        <f aca="false">IF(H1688="Present",H1688&amp;"_"&amp;I1688,H1688)</f>
        <v>Absent</v>
      </c>
    </row>
    <row r="1689" customFormat="false" ht="14.25" hidden="false" customHeight="false" outlineLevel="0" collapsed="false">
      <c r="A1689" s="0" t="s">
        <v>390</v>
      </c>
      <c r="B1689" s="64" t="n">
        <f aca="false">VLOOKUP(A1689,SampleData!A$1:E$220,4,FALSE())</f>
        <v>55.71026</v>
      </c>
      <c r="C1689" s="64" t="n">
        <f aca="false">VLOOKUP(A1689,SampleData!A$1:E$220,5,FALSE())</f>
        <v>9.50709</v>
      </c>
      <c r="D1689" s="66" t="s">
        <v>3518</v>
      </c>
      <c r="E1689" s="0" t="s">
        <v>710</v>
      </c>
      <c r="F1689" s="0" t="s">
        <v>710</v>
      </c>
      <c r="G1689" s="0" t="s">
        <v>3514</v>
      </c>
      <c r="H1689" s="0" t="s">
        <v>3515</v>
      </c>
      <c r="I1689" s="0" t="s">
        <v>3516</v>
      </c>
      <c r="J1689" s="0" t="str">
        <f aca="false">IF(H1689="Present",H1689&amp;"_"&amp;I1689,H1689)</f>
        <v>Absent</v>
      </c>
    </row>
    <row r="1690" customFormat="false" ht="14.25" hidden="false" customHeight="false" outlineLevel="0" collapsed="false">
      <c r="A1690" s="0" t="s">
        <v>390</v>
      </c>
      <c r="B1690" s="64" t="n">
        <f aca="false">VLOOKUP(A1690,SampleData!A$1:E$220,4,FALSE())</f>
        <v>55.71026</v>
      </c>
      <c r="C1690" s="64" t="n">
        <f aca="false">VLOOKUP(A1690,SampleData!A$1:E$220,5,FALSE())</f>
        <v>9.50709</v>
      </c>
      <c r="D1690" s="66" t="s">
        <v>3519</v>
      </c>
      <c r="E1690" s="64" t="s">
        <v>3520</v>
      </c>
      <c r="F1690" s="0" t="s">
        <v>697</v>
      </c>
      <c r="G1690" s="0" t="s">
        <v>735</v>
      </c>
      <c r="H1690" s="0" t="s">
        <v>3515</v>
      </c>
      <c r="I1690" s="0" t="s">
        <v>3516</v>
      </c>
      <c r="J1690" s="0" t="str">
        <f aca="false">IF(H1690="Present",H1690&amp;"_"&amp;I1690,H1690)</f>
        <v>Absent</v>
      </c>
    </row>
    <row r="1691" customFormat="false" ht="14.25" hidden="false" customHeight="false" outlineLevel="0" collapsed="false">
      <c r="A1691" s="0" t="s">
        <v>390</v>
      </c>
      <c r="B1691" s="64" t="n">
        <f aca="false">VLOOKUP(A1691,SampleData!A$1:E$220,4,FALSE())</f>
        <v>55.71026</v>
      </c>
      <c r="C1691" s="64" t="n">
        <f aca="false">VLOOKUP(A1691,SampleData!A$1:E$220,5,FALSE())</f>
        <v>9.50709</v>
      </c>
      <c r="D1691" s="66" t="s">
        <v>3521</v>
      </c>
      <c r="E1691" s="64" t="s">
        <v>208</v>
      </c>
      <c r="F1691" s="0" t="s">
        <v>704</v>
      </c>
      <c r="G1691" s="0" t="s">
        <v>735</v>
      </c>
      <c r="H1691" s="0" t="s">
        <v>3515</v>
      </c>
      <c r="I1691" s="0" t="s">
        <v>3516</v>
      </c>
      <c r="J1691" s="0" t="str">
        <f aca="false">IF(H1691="Present",H1691&amp;"_"&amp;I1691,H1691)</f>
        <v>Absent</v>
      </c>
    </row>
    <row r="1692" customFormat="false" ht="14.25" hidden="false" customHeight="false" outlineLevel="0" collapsed="false">
      <c r="A1692" s="0" t="s">
        <v>390</v>
      </c>
      <c r="B1692" s="64" t="n">
        <f aca="false">VLOOKUP(A1692,SampleData!A$1:E$220,4,FALSE())</f>
        <v>55.71026</v>
      </c>
      <c r="C1692" s="64" t="n">
        <f aca="false">VLOOKUP(A1692,SampleData!A$1:E$220,5,FALSE())</f>
        <v>9.50709</v>
      </c>
      <c r="D1692" s="66" t="s">
        <v>3524</v>
      </c>
      <c r="E1692" s="64" t="s">
        <v>3525</v>
      </c>
      <c r="F1692" s="0" t="s">
        <v>699</v>
      </c>
      <c r="G1692" s="0" t="s">
        <v>3514</v>
      </c>
      <c r="H1692" s="0" t="s">
        <v>3515</v>
      </c>
      <c r="I1692" s="0" t="s">
        <v>3516</v>
      </c>
      <c r="J1692" s="0" t="str">
        <f aca="false">IF(H1692="Present",H1692&amp;"_"&amp;I1692,H1692)</f>
        <v>Absent</v>
      </c>
    </row>
    <row r="1693" customFormat="false" ht="14.25" hidden="false" customHeight="false" outlineLevel="0" collapsed="false">
      <c r="A1693" s="0" t="s">
        <v>390</v>
      </c>
      <c r="B1693" s="64" t="n">
        <f aca="false">VLOOKUP(A1693,SampleData!A$1:E$220,4,FALSE())</f>
        <v>55.71026</v>
      </c>
      <c r="C1693" s="64" t="n">
        <f aca="false">VLOOKUP(A1693,SampleData!A$1:E$220,5,FALSE())</f>
        <v>9.50709</v>
      </c>
      <c r="D1693" s="66" t="s">
        <v>3526</v>
      </c>
      <c r="E1693" s="0" t="s">
        <v>385</v>
      </c>
      <c r="F1693" s="0" t="s">
        <v>385</v>
      </c>
      <c r="G1693" s="0" t="s">
        <v>735</v>
      </c>
      <c r="H1693" s="0" t="s">
        <v>3515</v>
      </c>
      <c r="I1693" s="0" t="s">
        <v>3516</v>
      </c>
      <c r="J1693" s="0" t="str">
        <f aca="false">IF(H1693="Present",H1693&amp;"_"&amp;I1693,H1693)</f>
        <v>Absent</v>
      </c>
    </row>
    <row r="1694" customFormat="false" ht="14.25" hidden="false" customHeight="false" outlineLevel="0" collapsed="false">
      <c r="A1694" s="0" t="s">
        <v>390</v>
      </c>
      <c r="B1694" s="64" t="n">
        <f aca="false">VLOOKUP(A1694,SampleData!A$1:E$220,4,FALSE())</f>
        <v>55.71026</v>
      </c>
      <c r="C1694" s="64" t="n">
        <f aca="false">VLOOKUP(A1694,SampleData!A$1:E$220,5,FALSE())</f>
        <v>9.50709</v>
      </c>
      <c r="D1694" s="66" t="s">
        <v>3527</v>
      </c>
      <c r="E1694" s="64" t="s">
        <v>74</v>
      </c>
      <c r="F1694" s="0" t="s">
        <v>701</v>
      </c>
      <c r="G1694" s="0" t="s">
        <v>735</v>
      </c>
      <c r="H1694" s="0" t="s">
        <v>3515</v>
      </c>
      <c r="I1694" s="0" t="s">
        <v>3516</v>
      </c>
      <c r="J1694" s="0" t="str">
        <f aca="false">IF(H1694="Present",H1694&amp;"_"&amp;I1694,H1694)</f>
        <v>Absent</v>
      </c>
    </row>
    <row r="1695" customFormat="false" ht="14.25" hidden="false" customHeight="false" outlineLevel="0" collapsed="false">
      <c r="A1695" s="0" t="s">
        <v>390</v>
      </c>
      <c r="B1695" s="64" t="n">
        <f aca="false">VLOOKUP(A1695,SampleData!A$1:E$220,4,FALSE())</f>
        <v>55.71026</v>
      </c>
      <c r="C1695" s="64" t="n">
        <f aca="false">VLOOKUP(A1695,SampleData!A$1:E$220,5,FALSE())</f>
        <v>9.50709</v>
      </c>
      <c r="D1695" s="66" t="s">
        <v>3530</v>
      </c>
      <c r="E1695" s="64" t="s">
        <v>3531</v>
      </c>
      <c r="F1695" s="0" t="s">
        <v>700</v>
      </c>
      <c r="G1695" s="0" t="s">
        <v>3514</v>
      </c>
      <c r="H1695" s="0" t="s">
        <v>3515</v>
      </c>
      <c r="I1695" s="0" t="s">
        <v>3516</v>
      </c>
      <c r="J1695" s="0" t="str">
        <f aca="false">IF(H1695="Present",H1695&amp;"_"&amp;I1695,H1695)</f>
        <v>Absent</v>
      </c>
    </row>
    <row r="1696" customFormat="false" ht="14.25" hidden="false" customHeight="false" outlineLevel="0" collapsed="false">
      <c r="A1696" s="0" t="s">
        <v>390</v>
      </c>
      <c r="B1696" s="64" t="n">
        <f aca="false">VLOOKUP(A1696,SampleData!A$1:E$220,4,FALSE())</f>
        <v>55.71026</v>
      </c>
      <c r="C1696" s="64" t="n">
        <f aca="false">VLOOKUP(A1696,SampleData!A$1:E$220,5,FALSE())</f>
        <v>9.50709</v>
      </c>
      <c r="D1696" s="66" t="s">
        <v>3538</v>
      </c>
      <c r="E1696" s="64" t="s">
        <v>3539</v>
      </c>
      <c r="F1696" s="0" t="s">
        <v>706</v>
      </c>
      <c r="G1696" s="0" t="s">
        <v>3514</v>
      </c>
      <c r="H1696" s="0" t="s">
        <v>3515</v>
      </c>
      <c r="I1696" s="0" t="s">
        <v>3516</v>
      </c>
      <c r="J1696" s="0" t="str">
        <f aca="false">IF(H1696="Present",H1696&amp;"_"&amp;I1696,H1696)</f>
        <v>Absent</v>
      </c>
    </row>
    <row r="1697" customFormat="false" ht="14.25" hidden="false" customHeight="false" outlineLevel="0" collapsed="false">
      <c r="A1697" s="0" t="s">
        <v>396</v>
      </c>
      <c r="B1697" s="64" t="n">
        <f aca="false">VLOOKUP(A1697,SampleData!A$1:E$220,4,FALSE())</f>
        <v>55.948596</v>
      </c>
      <c r="C1697" s="64" t="n">
        <f aca="false">VLOOKUP(A1697,SampleData!A$1:E$220,5,FALSE())</f>
        <v>12.280072</v>
      </c>
      <c r="D1697" s="66" t="s">
        <v>3512</v>
      </c>
      <c r="E1697" s="64" t="s">
        <v>3513</v>
      </c>
      <c r="F1697" s="0" t="s">
        <v>703</v>
      </c>
      <c r="G1697" s="0" t="s">
        <v>735</v>
      </c>
      <c r="H1697" s="0" t="s">
        <v>3515</v>
      </c>
      <c r="I1697" s="0" t="s">
        <v>3516</v>
      </c>
      <c r="J1697" s="0" t="str">
        <f aca="false">IF(H1697="Present",H1697&amp;"_"&amp;I1697,H1697)</f>
        <v>Absent</v>
      </c>
    </row>
    <row r="1698" customFormat="false" ht="14.25" hidden="false" customHeight="false" outlineLevel="0" collapsed="false">
      <c r="A1698" s="0" t="s">
        <v>396</v>
      </c>
      <c r="B1698" s="64" t="n">
        <f aca="false">VLOOKUP(A1698,SampleData!A$1:E$220,4,FALSE())</f>
        <v>55.948596</v>
      </c>
      <c r="C1698" s="64" t="n">
        <f aca="false">VLOOKUP(A1698,SampleData!A$1:E$220,5,FALSE())</f>
        <v>12.280072</v>
      </c>
      <c r="D1698" s="66" t="s">
        <v>3517</v>
      </c>
      <c r="E1698" s="64" t="s">
        <v>636</v>
      </c>
      <c r="F1698" s="0" t="s">
        <v>709</v>
      </c>
      <c r="G1698" s="0" t="s">
        <v>735</v>
      </c>
      <c r="H1698" s="0" t="s">
        <v>3515</v>
      </c>
      <c r="I1698" s="0" t="s">
        <v>3516</v>
      </c>
      <c r="J1698" s="0" t="str">
        <f aca="false">IF(H1698="Present",H1698&amp;"_"&amp;I1698,H1698)</f>
        <v>Absent</v>
      </c>
    </row>
    <row r="1699" customFormat="false" ht="14.25" hidden="false" customHeight="false" outlineLevel="0" collapsed="false">
      <c r="A1699" s="0" t="s">
        <v>396</v>
      </c>
      <c r="B1699" s="64" t="n">
        <f aca="false">VLOOKUP(A1699,SampleData!A$1:E$220,4,FALSE())</f>
        <v>55.948596</v>
      </c>
      <c r="C1699" s="64" t="n">
        <f aca="false">VLOOKUP(A1699,SampleData!A$1:E$220,5,FALSE())</f>
        <v>12.280072</v>
      </c>
      <c r="D1699" s="66" t="s">
        <v>3518</v>
      </c>
      <c r="E1699" s="0" t="s">
        <v>710</v>
      </c>
      <c r="F1699" s="0" t="s">
        <v>710</v>
      </c>
      <c r="G1699" s="0" t="s">
        <v>735</v>
      </c>
      <c r="H1699" s="0" t="s">
        <v>3515</v>
      </c>
      <c r="I1699" s="0" t="s">
        <v>3516</v>
      </c>
      <c r="J1699" s="0" t="str">
        <f aca="false">IF(H1699="Present",H1699&amp;"_"&amp;I1699,H1699)</f>
        <v>Absent</v>
      </c>
    </row>
    <row r="1700" customFormat="false" ht="14.25" hidden="false" customHeight="false" outlineLevel="0" collapsed="false">
      <c r="A1700" s="0" t="s">
        <v>396</v>
      </c>
      <c r="B1700" s="64" t="n">
        <f aca="false">VLOOKUP(A1700,SampleData!A$1:E$220,4,FALSE())</f>
        <v>55.948596</v>
      </c>
      <c r="C1700" s="64" t="n">
        <f aca="false">VLOOKUP(A1700,SampleData!A$1:E$220,5,FALSE())</f>
        <v>12.280072</v>
      </c>
      <c r="D1700" s="66" t="s">
        <v>3519</v>
      </c>
      <c r="E1700" s="64" t="s">
        <v>3520</v>
      </c>
      <c r="F1700" s="0" t="s">
        <v>697</v>
      </c>
      <c r="G1700" s="0" t="s">
        <v>735</v>
      </c>
      <c r="H1700" s="0" t="s">
        <v>3515</v>
      </c>
      <c r="I1700" s="0" t="s">
        <v>3516</v>
      </c>
      <c r="J1700" s="0" t="str">
        <f aca="false">IF(H1700="Present",H1700&amp;"_"&amp;I1700,H1700)</f>
        <v>Absent</v>
      </c>
    </row>
    <row r="1701" customFormat="false" ht="14.25" hidden="false" customHeight="false" outlineLevel="0" collapsed="false">
      <c r="A1701" s="0" t="s">
        <v>396</v>
      </c>
      <c r="B1701" s="64" t="n">
        <f aca="false">VLOOKUP(A1701,SampleData!A$1:E$220,4,FALSE())</f>
        <v>55.948596</v>
      </c>
      <c r="C1701" s="64" t="n">
        <f aca="false">VLOOKUP(A1701,SampleData!A$1:E$220,5,FALSE())</f>
        <v>12.280072</v>
      </c>
      <c r="D1701" s="66" t="s">
        <v>3521</v>
      </c>
      <c r="E1701" s="64" t="s">
        <v>208</v>
      </c>
      <c r="F1701" s="0" t="s">
        <v>704</v>
      </c>
      <c r="G1701" s="0" t="s">
        <v>3514</v>
      </c>
      <c r="H1701" s="0" t="s">
        <v>3515</v>
      </c>
      <c r="I1701" s="0" t="s">
        <v>3516</v>
      </c>
      <c r="J1701" s="0" t="str">
        <f aca="false">IF(H1701="Present",H1701&amp;"_"&amp;I1701,H1701)</f>
        <v>Absent</v>
      </c>
    </row>
    <row r="1702" customFormat="false" ht="14.25" hidden="false" customHeight="false" outlineLevel="0" collapsed="false">
      <c r="A1702" s="0" t="s">
        <v>396</v>
      </c>
      <c r="B1702" s="64" t="n">
        <f aca="false">VLOOKUP(A1702,SampleData!A$1:E$220,4,FALSE())</f>
        <v>55.948596</v>
      </c>
      <c r="C1702" s="64" t="n">
        <f aca="false">VLOOKUP(A1702,SampleData!A$1:E$220,5,FALSE())</f>
        <v>12.280072</v>
      </c>
      <c r="D1702" s="66" t="s">
        <v>3522</v>
      </c>
      <c r="E1702" s="64" t="s">
        <v>3523</v>
      </c>
      <c r="F1702" s="0" t="s">
        <v>708</v>
      </c>
      <c r="G1702" s="0" t="s">
        <v>735</v>
      </c>
      <c r="H1702" s="0" t="s">
        <v>3515</v>
      </c>
      <c r="I1702" s="0" t="s">
        <v>3516</v>
      </c>
      <c r="J1702" s="0" t="str">
        <f aca="false">IF(H1702="Present",H1702&amp;"_"&amp;I1702,H1702)</f>
        <v>Absent</v>
      </c>
    </row>
    <row r="1703" customFormat="false" ht="14.25" hidden="false" customHeight="false" outlineLevel="0" collapsed="false">
      <c r="A1703" s="0" t="s">
        <v>396</v>
      </c>
      <c r="B1703" s="64" t="n">
        <f aca="false">VLOOKUP(A1703,SampleData!A$1:E$220,4,FALSE())</f>
        <v>55.948596</v>
      </c>
      <c r="C1703" s="64" t="n">
        <f aca="false">VLOOKUP(A1703,SampleData!A$1:E$220,5,FALSE())</f>
        <v>12.280072</v>
      </c>
      <c r="D1703" s="66" t="s">
        <v>3522</v>
      </c>
      <c r="E1703" s="64" t="s">
        <v>3523</v>
      </c>
      <c r="F1703" s="0" t="s">
        <v>708</v>
      </c>
      <c r="G1703" s="0" t="s">
        <v>735</v>
      </c>
      <c r="H1703" s="0" t="s">
        <v>3515</v>
      </c>
      <c r="I1703" s="0" t="s">
        <v>3516</v>
      </c>
      <c r="J1703" s="0" t="str">
        <f aca="false">IF(H1703="Present",H1703&amp;"_"&amp;I1703,H1703)</f>
        <v>Absent</v>
      </c>
    </row>
    <row r="1704" customFormat="false" ht="14.25" hidden="false" customHeight="false" outlineLevel="0" collapsed="false">
      <c r="A1704" s="0" t="s">
        <v>396</v>
      </c>
      <c r="B1704" s="64" t="n">
        <f aca="false">VLOOKUP(A1704,SampleData!A$1:E$220,4,FALSE())</f>
        <v>55.948596</v>
      </c>
      <c r="C1704" s="64" t="n">
        <f aca="false">VLOOKUP(A1704,SampleData!A$1:E$220,5,FALSE())</f>
        <v>12.280072</v>
      </c>
      <c r="D1704" s="66" t="s">
        <v>3524</v>
      </c>
      <c r="E1704" s="64" t="s">
        <v>3525</v>
      </c>
      <c r="F1704" s="0" t="s">
        <v>699</v>
      </c>
      <c r="G1704" s="0" t="s">
        <v>3514</v>
      </c>
      <c r="H1704" s="0" t="s">
        <v>3515</v>
      </c>
      <c r="I1704" s="0" t="s">
        <v>3516</v>
      </c>
      <c r="J1704" s="0" t="str">
        <f aca="false">IF(H1704="Present",H1704&amp;"_"&amp;I1704,H1704)</f>
        <v>Absent</v>
      </c>
    </row>
    <row r="1705" customFormat="false" ht="14.25" hidden="false" customHeight="false" outlineLevel="0" collapsed="false">
      <c r="A1705" s="0" t="s">
        <v>396</v>
      </c>
      <c r="B1705" s="64" t="n">
        <f aca="false">VLOOKUP(A1705,SampleData!A$1:E$220,4,FALSE())</f>
        <v>55.948596</v>
      </c>
      <c r="C1705" s="64" t="n">
        <f aca="false">VLOOKUP(A1705,SampleData!A$1:E$220,5,FALSE())</f>
        <v>12.280072</v>
      </c>
      <c r="D1705" s="66" t="s">
        <v>229</v>
      </c>
      <c r="E1705" s="0" t="s">
        <v>199</v>
      </c>
      <c r="F1705" s="0" t="s">
        <v>199</v>
      </c>
      <c r="G1705" s="0" t="s">
        <v>735</v>
      </c>
      <c r="H1705" s="0" t="s">
        <v>3533</v>
      </c>
      <c r="I1705" s="0" t="s">
        <v>3535</v>
      </c>
      <c r="J1705" s="0" t="str">
        <f aca="false">IF(H1705="Present",H1705&amp;"_"&amp;I1705,H1705)</f>
        <v>Present_Ct&lt;41</v>
      </c>
    </row>
    <row r="1706" customFormat="false" ht="14.25" hidden="false" customHeight="false" outlineLevel="0" collapsed="false">
      <c r="A1706" s="0" t="s">
        <v>396</v>
      </c>
      <c r="B1706" s="64" t="n">
        <f aca="false">VLOOKUP(A1706,SampleData!A$1:E$220,4,FALSE())</f>
        <v>55.948596</v>
      </c>
      <c r="C1706" s="64" t="n">
        <f aca="false">VLOOKUP(A1706,SampleData!A$1:E$220,5,FALSE())</f>
        <v>12.280072</v>
      </c>
      <c r="D1706" s="66" t="s">
        <v>229</v>
      </c>
      <c r="E1706" s="0" t="s">
        <v>199</v>
      </c>
      <c r="F1706" s="0" t="s">
        <v>199</v>
      </c>
      <c r="G1706" s="0" t="s">
        <v>735</v>
      </c>
      <c r="H1706" s="0" t="s">
        <v>3533</v>
      </c>
      <c r="I1706" s="0" t="s">
        <v>3535</v>
      </c>
      <c r="J1706" s="0" t="str">
        <f aca="false">IF(H1706="Present",H1706&amp;"_"&amp;I1706,H1706)</f>
        <v>Present_Ct&lt;41</v>
      </c>
    </row>
    <row r="1707" customFormat="false" ht="14.25" hidden="false" customHeight="false" outlineLevel="0" collapsed="false">
      <c r="A1707" s="0" t="s">
        <v>396</v>
      </c>
      <c r="B1707" s="64" t="n">
        <f aca="false">VLOOKUP(A1707,SampleData!A$1:E$220,4,FALSE())</f>
        <v>55.948596</v>
      </c>
      <c r="C1707" s="64" t="n">
        <f aca="false">VLOOKUP(A1707,SampleData!A$1:E$220,5,FALSE())</f>
        <v>12.280072</v>
      </c>
      <c r="D1707" s="66" t="s">
        <v>3526</v>
      </c>
      <c r="E1707" s="0" t="s">
        <v>385</v>
      </c>
      <c r="F1707" s="0" t="s">
        <v>385</v>
      </c>
      <c r="G1707" s="0" t="s">
        <v>735</v>
      </c>
      <c r="H1707" s="0" t="s">
        <v>3515</v>
      </c>
      <c r="I1707" s="0" t="s">
        <v>3516</v>
      </c>
      <c r="J1707" s="0" t="str">
        <f aca="false">IF(H1707="Present",H1707&amp;"_"&amp;I1707,H1707)</f>
        <v>Absent</v>
      </c>
    </row>
    <row r="1708" customFormat="false" ht="14.25" hidden="false" customHeight="false" outlineLevel="0" collapsed="false">
      <c r="A1708" s="0" t="s">
        <v>396</v>
      </c>
      <c r="B1708" s="64" t="n">
        <f aca="false">VLOOKUP(A1708,SampleData!A$1:E$220,4,FALSE())</f>
        <v>55.948596</v>
      </c>
      <c r="C1708" s="64" t="n">
        <f aca="false">VLOOKUP(A1708,SampleData!A$1:E$220,5,FALSE())</f>
        <v>12.280072</v>
      </c>
      <c r="D1708" s="66" t="s">
        <v>3527</v>
      </c>
      <c r="E1708" s="64" t="s">
        <v>74</v>
      </c>
      <c r="F1708" s="0" t="s">
        <v>701</v>
      </c>
      <c r="G1708" s="0" t="s">
        <v>3514</v>
      </c>
      <c r="H1708" s="0" t="s">
        <v>3515</v>
      </c>
      <c r="I1708" s="0" t="s">
        <v>3516</v>
      </c>
      <c r="J1708" s="0" t="str">
        <f aca="false">IF(H1708="Present",H1708&amp;"_"&amp;I1708,H1708)</f>
        <v>Absent</v>
      </c>
    </row>
    <row r="1709" customFormat="false" ht="14.25" hidden="false" customHeight="false" outlineLevel="0" collapsed="false">
      <c r="A1709" s="0" t="s">
        <v>396</v>
      </c>
      <c r="B1709" s="64" t="n">
        <f aca="false">VLOOKUP(A1709,SampleData!A$1:E$220,4,FALSE())</f>
        <v>55.948596</v>
      </c>
      <c r="C1709" s="64" t="n">
        <f aca="false">VLOOKUP(A1709,SampleData!A$1:E$220,5,FALSE())</f>
        <v>12.280072</v>
      </c>
      <c r="D1709" s="66" t="s">
        <v>3528</v>
      </c>
      <c r="E1709" s="64" t="s">
        <v>177</v>
      </c>
      <c r="F1709" s="0" t="s">
        <v>3529</v>
      </c>
      <c r="G1709" s="0" t="s">
        <v>3514</v>
      </c>
      <c r="H1709" s="0" t="s">
        <v>3515</v>
      </c>
      <c r="I1709" s="0" t="s">
        <v>3516</v>
      </c>
      <c r="J1709" s="0" t="str">
        <f aca="false">IF(H1709="Present",H1709&amp;"_"&amp;I1709,H1709)</f>
        <v>Absent</v>
      </c>
    </row>
    <row r="1710" customFormat="false" ht="14.25" hidden="false" customHeight="false" outlineLevel="0" collapsed="false">
      <c r="A1710" s="0" t="s">
        <v>396</v>
      </c>
      <c r="B1710" s="64" t="n">
        <f aca="false">VLOOKUP(A1710,SampleData!A$1:E$220,4,FALSE())</f>
        <v>55.948596</v>
      </c>
      <c r="C1710" s="64" t="n">
        <f aca="false">VLOOKUP(A1710,SampleData!A$1:E$220,5,FALSE())</f>
        <v>12.280072</v>
      </c>
      <c r="D1710" s="66" t="s">
        <v>3528</v>
      </c>
      <c r="E1710" s="64" t="s">
        <v>177</v>
      </c>
      <c r="F1710" s="0" t="s">
        <v>3529</v>
      </c>
      <c r="G1710" s="0" t="s">
        <v>3514</v>
      </c>
      <c r="H1710" s="0" t="s">
        <v>3515</v>
      </c>
      <c r="I1710" s="0" t="s">
        <v>3516</v>
      </c>
      <c r="J1710" s="0" t="str">
        <f aca="false">IF(H1710="Present",H1710&amp;"_"&amp;I1710,H1710)</f>
        <v>Absent</v>
      </c>
    </row>
    <row r="1711" customFormat="false" ht="14.25" hidden="false" customHeight="false" outlineLevel="0" collapsed="false">
      <c r="A1711" s="0" t="s">
        <v>396</v>
      </c>
      <c r="B1711" s="64" t="n">
        <f aca="false">VLOOKUP(A1711,SampleData!A$1:E$220,4,FALSE())</f>
        <v>55.948596</v>
      </c>
      <c r="C1711" s="64" t="n">
        <f aca="false">VLOOKUP(A1711,SampleData!A$1:E$220,5,FALSE())</f>
        <v>12.280072</v>
      </c>
      <c r="D1711" s="66" t="s">
        <v>3530</v>
      </c>
      <c r="E1711" s="64" t="s">
        <v>3531</v>
      </c>
      <c r="F1711" s="0" t="s">
        <v>700</v>
      </c>
      <c r="G1711" s="0" t="s">
        <v>3514</v>
      </c>
      <c r="H1711" s="0" t="s">
        <v>3515</v>
      </c>
      <c r="I1711" s="0" t="s">
        <v>3516</v>
      </c>
      <c r="J1711" s="0" t="str">
        <f aca="false">IF(H1711="Present",H1711&amp;"_"&amp;I1711,H1711)</f>
        <v>Absent</v>
      </c>
    </row>
    <row r="1712" customFormat="false" ht="14.25" hidden="false" customHeight="false" outlineLevel="0" collapsed="false">
      <c r="A1712" s="0" t="s">
        <v>396</v>
      </c>
      <c r="B1712" s="64" t="n">
        <f aca="false">VLOOKUP(A1712,SampleData!A$1:E$220,4,FALSE())</f>
        <v>55.948596</v>
      </c>
      <c r="C1712" s="64" t="n">
        <f aca="false">VLOOKUP(A1712,SampleData!A$1:E$220,5,FALSE())</f>
        <v>12.280072</v>
      </c>
      <c r="D1712" s="66" t="s">
        <v>3532</v>
      </c>
      <c r="E1712" s="64" t="s">
        <v>353</v>
      </c>
      <c r="F1712" s="0" t="s">
        <v>696</v>
      </c>
      <c r="G1712" s="0" t="s">
        <v>735</v>
      </c>
      <c r="H1712" s="0" t="s">
        <v>3533</v>
      </c>
      <c r="I1712" s="0" t="s">
        <v>3516</v>
      </c>
      <c r="J1712" s="0" t="str">
        <f aca="false">IF(H1712="Present",H1712&amp;"_"&amp;I1712,H1712)</f>
        <v>Present_Ct&gt;41</v>
      </c>
    </row>
    <row r="1713" customFormat="false" ht="14.25" hidden="false" customHeight="false" outlineLevel="0" collapsed="false">
      <c r="A1713" s="0" t="s">
        <v>396</v>
      </c>
      <c r="B1713" s="64" t="n">
        <f aca="false">VLOOKUP(A1713,SampleData!A$1:E$220,4,FALSE())</f>
        <v>55.948596</v>
      </c>
      <c r="C1713" s="64" t="n">
        <f aca="false">VLOOKUP(A1713,SampleData!A$1:E$220,5,FALSE())</f>
        <v>12.280072</v>
      </c>
      <c r="D1713" s="66" t="s">
        <v>3532</v>
      </c>
      <c r="E1713" s="64" t="s">
        <v>353</v>
      </c>
      <c r="F1713" s="0" t="s">
        <v>696</v>
      </c>
      <c r="G1713" s="0" t="s">
        <v>3514</v>
      </c>
      <c r="H1713" s="0" t="s">
        <v>3515</v>
      </c>
      <c r="I1713" s="0" t="s">
        <v>3516</v>
      </c>
      <c r="J1713" s="0" t="str">
        <f aca="false">IF(H1713="Present",H1713&amp;"_"&amp;I1713,H1713)</f>
        <v>Absent</v>
      </c>
    </row>
    <row r="1714" customFormat="false" ht="14.25" hidden="false" customHeight="false" outlineLevel="0" collapsed="false">
      <c r="A1714" s="0" t="s">
        <v>396</v>
      </c>
      <c r="B1714" s="64" t="n">
        <f aca="false">VLOOKUP(A1714,SampleData!A$1:E$220,4,FALSE())</f>
        <v>55.948596</v>
      </c>
      <c r="C1714" s="64" t="n">
        <f aca="false">VLOOKUP(A1714,SampleData!A$1:E$220,5,FALSE())</f>
        <v>12.280072</v>
      </c>
      <c r="D1714" s="66" t="s">
        <v>3534</v>
      </c>
      <c r="E1714" s="64" t="s">
        <v>62</v>
      </c>
      <c r="F1714" s="0" t="s">
        <v>702</v>
      </c>
      <c r="G1714" s="0" t="s">
        <v>3514</v>
      </c>
      <c r="H1714" s="0" t="s">
        <v>3533</v>
      </c>
      <c r="I1714" s="0" t="s">
        <v>3535</v>
      </c>
      <c r="J1714" s="0" t="str">
        <f aca="false">IF(H1714="Present",H1714&amp;"_"&amp;I1714,H1714)</f>
        <v>Present_Ct&lt;41</v>
      </c>
    </row>
    <row r="1715" customFormat="false" ht="14.25" hidden="false" customHeight="false" outlineLevel="0" collapsed="false">
      <c r="A1715" s="0" t="s">
        <v>396</v>
      </c>
      <c r="B1715" s="64" t="n">
        <f aca="false">VLOOKUP(A1715,SampleData!A$1:E$220,4,FALSE())</f>
        <v>55.948596</v>
      </c>
      <c r="C1715" s="64" t="n">
        <f aca="false">VLOOKUP(A1715,SampleData!A$1:E$220,5,FALSE())</f>
        <v>12.280072</v>
      </c>
      <c r="D1715" s="66" t="s">
        <v>3534</v>
      </c>
      <c r="E1715" s="64" t="s">
        <v>62</v>
      </c>
      <c r="F1715" s="0" t="s">
        <v>702</v>
      </c>
      <c r="G1715" s="0" t="s">
        <v>735</v>
      </c>
      <c r="H1715" s="0" t="s">
        <v>3515</v>
      </c>
      <c r="I1715" s="0" t="s">
        <v>3516</v>
      </c>
      <c r="J1715" s="0" t="str">
        <f aca="false">IF(H1715="Present",H1715&amp;"_"&amp;I1715,H1715)</f>
        <v>Absent</v>
      </c>
    </row>
    <row r="1716" customFormat="false" ht="14.25" hidden="false" customHeight="false" outlineLevel="0" collapsed="false">
      <c r="A1716" s="0" t="s">
        <v>396</v>
      </c>
      <c r="B1716" s="64" t="n">
        <f aca="false">VLOOKUP(A1716,SampleData!A$1:E$220,4,FALSE())</f>
        <v>55.948596</v>
      </c>
      <c r="C1716" s="64" t="n">
        <f aca="false">VLOOKUP(A1716,SampleData!A$1:E$220,5,FALSE())</f>
        <v>12.280072</v>
      </c>
      <c r="D1716" s="66" t="s">
        <v>3536</v>
      </c>
      <c r="E1716" s="0" t="s">
        <v>705</v>
      </c>
      <c r="F1716" s="0" t="s">
        <v>705</v>
      </c>
      <c r="G1716" s="0" t="s">
        <v>735</v>
      </c>
      <c r="H1716" s="0" t="s">
        <v>3515</v>
      </c>
      <c r="I1716" s="0" t="s">
        <v>3516</v>
      </c>
      <c r="J1716" s="0" t="str">
        <f aca="false">IF(H1716="Present",H1716&amp;"_"&amp;I1716,H1716)</f>
        <v>Absent</v>
      </c>
    </row>
    <row r="1717" customFormat="false" ht="14.25" hidden="false" customHeight="false" outlineLevel="0" collapsed="false">
      <c r="A1717" s="0" t="s">
        <v>396</v>
      </c>
      <c r="B1717" s="64" t="n">
        <f aca="false">VLOOKUP(A1717,SampleData!A$1:E$220,4,FALSE())</f>
        <v>55.948596</v>
      </c>
      <c r="C1717" s="64" t="n">
        <f aca="false">VLOOKUP(A1717,SampleData!A$1:E$220,5,FALSE())</f>
        <v>12.280072</v>
      </c>
      <c r="D1717" s="66" t="s">
        <v>3536</v>
      </c>
      <c r="E1717" s="0" t="s">
        <v>705</v>
      </c>
      <c r="F1717" s="0" t="s">
        <v>705</v>
      </c>
      <c r="G1717" s="0" t="s">
        <v>3514</v>
      </c>
      <c r="H1717" s="0" t="s">
        <v>3515</v>
      </c>
      <c r="I1717" s="0" t="s">
        <v>3516</v>
      </c>
      <c r="J1717" s="0" t="str">
        <f aca="false">IF(H1717="Present",H1717&amp;"_"&amp;I1717,H1717)</f>
        <v>Absent</v>
      </c>
    </row>
    <row r="1718" customFormat="false" ht="14.25" hidden="false" customHeight="false" outlineLevel="0" collapsed="false">
      <c r="A1718" s="0" t="s">
        <v>396</v>
      </c>
      <c r="B1718" s="64" t="n">
        <f aca="false">VLOOKUP(A1718,SampleData!A$1:E$220,4,FALSE())</f>
        <v>55.948596</v>
      </c>
      <c r="C1718" s="64" t="n">
        <f aca="false">VLOOKUP(A1718,SampleData!A$1:E$220,5,FALSE())</f>
        <v>12.280072</v>
      </c>
      <c r="D1718" s="66" t="s">
        <v>3537</v>
      </c>
      <c r="E1718" s="0" t="s">
        <v>698</v>
      </c>
      <c r="F1718" s="0" t="s">
        <v>698</v>
      </c>
      <c r="G1718" s="0" t="s">
        <v>735</v>
      </c>
      <c r="H1718" s="0" t="s">
        <v>3533</v>
      </c>
      <c r="I1718" s="0" t="s">
        <v>3516</v>
      </c>
      <c r="J1718" s="0" t="str">
        <f aca="false">IF(H1718="Present",H1718&amp;"_"&amp;I1718,H1718)</f>
        <v>Present_Ct&gt;41</v>
      </c>
    </row>
    <row r="1719" customFormat="false" ht="14.25" hidden="false" customHeight="false" outlineLevel="0" collapsed="false">
      <c r="A1719" s="0" t="s">
        <v>396</v>
      </c>
      <c r="B1719" s="64" t="n">
        <f aca="false">VLOOKUP(A1719,SampleData!A$1:E$220,4,FALSE())</f>
        <v>55.948596</v>
      </c>
      <c r="C1719" s="64" t="n">
        <f aca="false">VLOOKUP(A1719,SampleData!A$1:E$220,5,FALSE())</f>
        <v>12.280072</v>
      </c>
      <c r="D1719" s="66" t="s">
        <v>3537</v>
      </c>
      <c r="E1719" s="0" t="s">
        <v>698</v>
      </c>
      <c r="F1719" s="0" t="s">
        <v>698</v>
      </c>
      <c r="G1719" s="0" t="s">
        <v>3514</v>
      </c>
      <c r="H1719" s="0" t="s">
        <v>3533</v>
      </c>
      <c r="I1719" s="0" t="s">
        <v>3535</v>
      </c>
      <c r="J1719" s="0" t="str">
        <f aca="false">IF(H1719="Present",H1719&amp;"_"&amp;I1719,H1719)</f>
        <v>Present_Ct&lt;41</v>
      </c>
    </row>
    <row r="1720" customFormat="false" ht="14.25" hidden="false" customHeight="false" outlineLevel="0" collapsed="false">
      <c r="A1720" s="0" t="s">
        <v>396</v>
      </c>
      <c r="B1720" s="64" t="n">
        <f aca="false">VLOOKUP(A1720,SampleData!A$1:E$220,4,FALSE())</f>
        <v>55.948596</v>
      </c>
      <c r="C1720" s="64" t="n">
        <f aca="false">VLOOKUP(A1720,SampleData!A$1:E$220,5,FALSE())</f>
        <v>12.280072</v>
      </c>
      <c r="D1720" s="66" t="s">
        <v>3538</v>
      </c>
      <c r="E1720" s="64" t="s">
        <v>3539</v>
      </c>
      <c r="F1720" s="0" t="s">
        <v>706</v>
      </c>
      <c r="G1720" s="0" t="s">
        <v>735</v>
      </c>
      <c r="H1720" s="0" t="s">
        <v>3515</v>
      </c>
      <c r="I1720" s="0" t="s">
        <v>3516</v>
      </c>
      <c r="J1720" s="0" t="str">
        <f aca="false">IF(H1720="Present",H1720&amp;"_"&amp;I1720,H1720)</f>
        <v>Absent</v>
      </c>
    </row>
    <row r="1721" customFormat="false" ht="14.25" hidden="false" customHeight="false" outlineLevel="0" collapsed="false">
      <c r="A1721" s="0" t="s">
        <v>396</v>
      </c>
      <c r="B1721" s="64" t="n">
        <f aca="false">VLOOKUP(A1721,SampleData!A$1:E$220,4,FALSE())</f>
        <v>55.948596</v>
      </c>
      <c r="C1721" s="64" t="n">
        <f aca="false">VLOOKUP(A1721,SampleData!A$1:E$220,5,FALSE())</f>
        <v>12.280072</v>
      </c>
      <c r="D1721" s="66" t="s">
        <v>3512</v>
      </c>
      <c r="E1721" s="64" t="s">
        <v>3513</v>
      </c>
      <c r="F1721" s="0" t="s">
        <v>703</v>
      </c>
      <c r="G1721" s="0" t="s">
        <v>3514</v>
      </c>
      <c r="H1721" s="0" t="s">
        <v>3515</v>
      </c>
      <c r="I1721" s="0" t="s">
        <v>3516</v>
      </c>
      <c r="J1721" s="0" t="str">
        <f aca="false">IF(H1721="Present",H1721&amp;"_"&amp;I1721,H1721)</f>
        <v>Absent</v>
      </c>
    </row>
    <row r="1722" customFormat="false" ht="14.25" hidden="false" customHeight="false" outlineLevel="0" collapsed="false">
      <c r="A1722" s="0" t="s">
        <v>396</v>
      </c>
      <c r="B1722" s="64" t="n">
        <f aca="false">VLOOKUP(A1722,SampleData!A$1:E$220,4,FALSE())</f>
        <v>55.948596</v>
      </c>
      <c r="C1722" s="64" t="n">
        <f aca="false">VLOOKUP(A1722,SampleData!A$1:E$220,5,FALSE())</f>
        <v>12.280072</v>
      </c>
      <c r="D1722" s="66" t="s">
        <v>3517</v>
      </c>
      <c r="E1722" s="64" t="s">
        <v>636</v>
      </c>
      <c r="F1722" s="0" t="s">
        <v>709</v>
      </c>
      <c r="G1722" s="0" t="s">
        <v>735</v>
      </c>
      <c r="H1722" s="0" t="s">
        <v>3515</v>
      </c>
      <c r="I1722" s="0" t="s">
        <v>3516</v>
      </c>
      <c r="J1722" s="0" t="str">
        <f aca="false">IF(H1722="Present",H1722&amp;"_"&amp;I1722,H1722)</f>
        <v>Absent</v>
      </c>
    </row>
    <row r="1723" customFormat="false" ht="14.25" hidden="false" customHeight="false" outlineLevel="0" collapsed="false">
      <c r="A1723" s="0" t="s">
        <v>396</v>
      </c>
      <c r="B1723" s="64" t="n">
        <f aca="false">VLOOKUP(A1723,SampleData!A$1:E$220,4,FALSE())</f>
        <v>55.948596</v>
      </c>
      <c r="C1723" s="64" t="n">
        <f aca="false">VLOOKUP(A1723,SampleData!A$1:E$220,5,FALSE())</f>
        <v>12.280072</v>
      </c>
      <c r="D1723" s="66" t="s">
        <v>3519</v>
      </c>
      <c r="E1723" s="64" t="s">
        <v>3520</v>
      </c>
      <c r="F1723" s="0" t="s">
        <v>697</v>
      </c>
      <c r="G1723" s="0" t="s">
        <v>735</v>
      </c>
      <c r="H1723" s="0" t="s">
        <v>3515</v>
      </c>
      <c r="I1723" s="0" t="s">
        <v>3516</v>
      </c>
      <c r="J1723" s="0" t="str">
        <f aca="false">IF(H1723="Present",H1723&amp;"_"&amp;I1723,H1723)</f>
        <v>Absent</v>
      </c>
    </row>
    <row r="1724" customFormat="false" ht="14.25" hidden="false" customHeight="false" outlineLevel="0" collapsed="false">
      <c r="A1724" s="0" t="s">
        <v>396</v>
      </c>
      <c r="B1724" s="64" t="n">
        <f aca="false">VLOOKUP(A1724,SampleData!A$1:E$220,4,FALSE())</f>
        <v>55.948596</v>
      </c>
      <c r="C1724" s="64" t="n">
        <f aca="false">VLOOKUP(A1724,SampleData!A$1:E$220,5,FALSE())</f>
        <v>12.280072</v>
      </c>
      <c r="D1724" s="66" t="s">
        <v>3521</v>
      </c>
      <c r="E1724" s="64" t="s">
        <v>208</v>
      </c>
      <c r="F1724" s="0" t="s">
        <v>704</v>
      </c>
      <c r="G1724" s="0" t="s">
        <v>3514</v>
      </c>
      <c r="H1724" s="0" t="s">
        <v>3515</v>
      </c>
      <c r="I1724" s="0" t="s">
        <v>3516</v>
      </c>
      <c r="J1724" s="0" t="str">
        <f aca="false">IF(H1724="Present",H1724&amp;"_"&amp;I1724,H1724)</f>
        <v>Absent</v>
      </c>
    </row>
    <row r="1725" customFormat="false" ht="14.25" hidden="false" customHeight="false" outlineLevel="0" collapsed="false">
      <c r="A1725" s="0" t="s">
        <v>396</v>
      </c>
      <c r="B1725" s="64" t="n">
        <f aca="false">VLOOKUP(A1725,SampleData!A$1:E$220,4,FALSE())</f>
        <v>55.948596</v>
      </c>
      <c r="C1725" s="64" t="n">
        <f aca="false">VLOOKUP(A1725,SampleData!A$1:E$220,5,FALSE())</f>
        <v>12.280072</v>
      </c>
      <c r="D1725" s="66" t="s">
        <v>3524</v>
      </c>
      <c r="E1725" s="64" t="s">
        <v>3525</v>
      </c>
      <c r="F1725" s="0" t="s">
        <v>699</v>
      </c>
      <c r="G1725" s="0" t="s">
        <v>3514</v>
      </c>
      <c r="H1725" s="0" t="s">
        <v>3515</v>
      </c>
      <c r="I1725" s="0" t="s">
        <v>3516</v>
      </c>
      <c r="J1725" s="0" t="str">
        <f aca="false">IF(H1725="Present",H1725&amp;"_"&amp;I1725,H1725)</f>
        <v>Absent</v>
      </c>
    </row>
    <row r="1726" customFormat="false" ht="14.25" hidden="false" customHeight="false" outlineLevel="0" collapsed="false">
      <c r="A1726" s="0" t="s">
        <v>396</v>
      </c>
      <c r="B1726" s="64" t="n">
        <f aca="false">VLOOKUP(A1726,SampleData!A$1:E$220,4,FALSE())</f>
        <v>55.948596</v>
      </c>
      <c r="C1726" s="64" t="n">
        <f aca="false">VLOOKUP(A1726,SampleData!A$1:E$220,5,FALSE())</f>
        <v>12.280072</v>
      </c>
      <c r="D1726" s="66" t="s">
        <v>3526</v>
      </c>
      <c r="E1726" s="0" t="s">
        <v>385</v>
      </c>
      <c r="F1726" s="0" t="s">
        <v>385</v>
      </c>
      <c r="G1726" s="0" t="s">
        <v>735</v>
      </c>
      <c r="H1726" s="0" t="s">
        <v>3515</v>
      </c>
      <c r="I1726" s="0" t="s">
        <v>3516</v>
      </c>
      <c r="J1726" s="0" t="str">
        <f aca="false">IF(H1726="Present",H1726&amp;"_"&amp;I1726,H1726)</f>
        <v>Absent</v>
      </c>
    </row>
    <row r="1727" customFormat="false" ht="14.25" hidden="false" customHeight="false" outlineLevel="0" collapsed="false">
      <c r="A1727" s="0" t="s">
        <v>396</v>
      </c>
      <c r="B1727" s="64" t="n">
        <f aca="false">VLOOKUP(A1727,SampleData!A$1:E$220,4,FALSE())</f>
        <v>55.948596</v>
      </c>
      <c r="C1727" s="64" t="n">
        <f aca="false">VLOOKUP(A1727,SampleData!A$1:E$220,5,FALSE())</f>
        <v>12.280072</v>
      </c>
      <c r="D1727" s="66" t="s">
        <v>3527</v>
      </c>
      <c r="E1727" s="64" t="s">
        <v>74</v>
      </c>
      <c r="F1727" s="0" t="s">
        <v>701</v>
      </c>
      <c r="G1727" s="0" t="s">
        <v>735</v>
      </c>
      <c r="H1727" s="0" t="s">
        <v>3515</v>
      </c>
      <c r="I1727" s="0" t="s">
        <v>3516</v>
      </c>
      <c r="J1727" s="0" t="str">
        <f aca="false">IF(H1727="Present",H1727&amp;"_"&amp;I1727,H1727)</f>
        <v>Absent</v>
      </c>
    </row>
    <row r="1728" customFormat="false" ht="14.25" hidden="false" customHeight="false" outlineLevel="0" collapsed="false">
      <c r="A1728" s="0" t="s">
        <v>396</v>
      </c>
      <c r="B1728" s="64" t="n">
        <f aca="false">VLOOKUP(A1728,SampleData!A$1:E$220,4,FALSE())</f>
        <v>55.948596</v>
      </c>
      <c r="C1728" s="64" t="n">
        <f aca="false">VLOOKUP(A1728,SampleData!A$1:E$220,5,FALSE())</f>
        <v>12.280072</v>
      </c>
      <c r="D1728" s="66" t="s">
        <v>3530</v>
      </c>
      <c r="E1728" s="64" t="s">
        <v>3531</v>
      </c>
      <c r="F1728" s="0" t="s">
        <v>700</v>
      </c>
      <c r="G1728" s="0" t="s">
        <v>3514</v>
      </c>
      <c r="H1728" s="0" t="s">
        <v>3515</v>
      </c>
      <c r="I1728" s="0" t="s">
        <v>3516</v>
      </c>
      <c r="J1728" s="0" t="str">
        <f aca="false">IF(H1728="Present",H1728&amp;"_"&amp;I1728,H1728)</f>
        <v>Absent</v>
      </c>
    </row>
    <row r="1729" customFormat="false" ht="14.25" hidden="false" customHeight="false" outlineLevel="0" collapsed="false">
      <c r="A1729" s="0" t="s">
        <v>396</v>
      </c>
      <c r="B1729" s="64" t="n">
        <f aca="false">VLOOKUP(A1729,SampleData!A$1:E$220,4,FALSE())</f>
        <v>55.948596</v>
      </c>
      <c r="C1729" s="64" t="n">
        <f aca="false">VLOOKUP(A1729,SampleData!A$1:E$220,5,FALSE())</f>
        <v>12.280072</v>
      </c>
      <c r="D1729" s="66" t="s">
        <v>3538</v>
      </c>
      <c r="E1729" s="64" t="s">
        <v>3539</v>
      </c>
      <c r="F1729" s="0" t="s">
        <v>706</v>
      </c>
      <c r="G1729" s="0" t="s">
        <v>735</v>
      </c>
      <c r="H1729" s="0" t="s">
        <v>3515</v>
      </c>
      <c r="I1729" s="0" t="s">
        <v>3516</v>
      </c>
      <c r="J1729" s="0" t="str">
        <f aca="false">IF(H1729="Present",H1729&amp;"_"&amp;I1729,H1729)</f>
        <v>Absent</v>
      </c>
    </row>
    <row r="1730" customFormat="false" ht="14.25" hidden="false" customHeight="false" outlineLevel="0" collapsed="false">
      <c r="A1730" s="0" t="s">
        <v>413</v>
      </c>
      <c r="B1730" s="64" t="n">
        <f aca="false">VLOOKUP(A1730,SampleData!A$1:E$220,4,FALSE())</f>
        <v>55.00989</v>
      </c>
      <c r="C1730" s="64" t="n">
        <f aca="false">VLOOKUP(A1730,SampleData!A$1:E$220,5,FALSE())</f>
        <v>11.96633</v>
      </c>
      <c r="D1730" s="66" t="s">
        <v>3512</v>
      </c>
      <c r="E1730" s="64" t="s">
        <v>3513</v>
      </c>
      <c r="F1730" s="0" t="s">
        <v>703</v>
      </c>
      <c r="G1730" s="0" t="s">
        <v>735</v>
      </c>
      <c r="H1730" s="0" t="s">
        <v>3533</v>
      </c>
      <c r="I1730" s="0" t="s">
        <v>3516</v>
      </c>
      <c r="J1730" s="0" t="str">
        <f aca="false">IF(H1730="Present",H1730&amp;"_"&amp;I1730,H1730)</f>
        <v>Present_Ct&gt;41</v>
      </c>
    </row>
    <row r="1731" customFormat="false" ht="14.25" hidden="false" customHeight="false" outlineLevel="0" collapsed="false">
      <c r="A1731" s="0" t="s">
        <v>413</v>
      </c>
      <c r="B1731" s="64" t="n">
        <f aca="false">VLOOKUP(A1731,SampleData!A$1:E$220,4,FALSE())</f>
        <v>55.00989</v>
      </c>
      <c r="C1731" s="64" t="n">
        <f aca="false">VLOOKUP(A1731,SampleData!A$1:E$220,5,FALSE())</f>
        <v>11.96633</v>
      </c>
      <c r="D1731" s="66" t="s">
        <v>3517</v>
      </c>
      <c r="E1731" s="64" t="s">
        <v>636</v>
      </c>
      <c r="F1731" s="0" t="s">
        <v>709</v>
      </c>
      <c r="G1731" s="0" t="s">
        <v>3514</v>
      </c>
      <c r="H1731" s="0" t="s">
        <v>3515</v>
      </c>
      <c r="I1731" s="0" t="s">
        <v>3516</v>
      </c>
      <c r="J1731" s="0" t="str">
        <f aca="false">IF(H1731="Present",H1731&amp;"_"&amp;I1731,H1731)</f>
        <v>Absent</v>
      </c>
    </row>
    <row r="1732" customFormat="false" ht="14.25" hidden="false" customHeight="false" outlineLevel="0" collapsed="false">
      <c r="A1732" s="0" t="s">
        <v>413</v>
      </c>
      <c r="B1732" s="64" t="n">
        <f aca="false">VLOOKUP(A1732,SampleData!A$1:E$220,4,FALSE())</f>
        <v>55.00989</v>
      </c>
      <c r="C1732" s="64" t="n">
        <f aca="false">VLOOKUP(A1732,SampleData!A$1:E$220,5,FALSE())</f>
        <v>11.96633</v>
      </c>
      <c r="D1732" s="66" t="s">
        <v>3518</v>
      </c>
      <c r="E1732" s="0" t="s">
        <v>710</v>
      </c>
      <c r="F1732" s="0" t="s">
        <v>710</v>
      </c>
      <c r="G1732" s="0" t="s">
        <v>735</v>
      </c>
      <c r="H1732" s="0" t="s">
        <v>3515</v>
      </c>
      <c r="I1732" s="0" t="s">
        <v>3516</v>
      </c>
      <c r="J1732" s="0" t="str">
        <f aca="false">IF(H1732="Present",H1732&amp;"_"&amp;I1732,H1732)</f>
        <v>Absent</v>
      </c>
    </row>
    <row r="1733" customFormat="false" ht="14.25" hidden="false" customHeight="false" outlineLevel="0" collapsed="false">
      <c r="A1733" s="0" t="s">
        <v>413</v>
      </c>
      <c r="B1733" s="64" t="n">
        <f aca="false">VLOOKUP(A1733,SampleData!A$1:E$220,4,FALSE())</f>
        <v>55.00989</v>
      </c>
      <c r="C1733" s="64" t="n">
        <f aca="false">VLOOKUP(A1733,SampleData!A$1:E$220,5,FALSE())</f>
        <v>11.96633</v>
      </c>
      <c r="D1733" s="66" t="s">
        <v>3519</v>
      </c>
      <c r="E1733" s="64" t="s">
        <v>3520</v>
      </c>
      <c r="F1733" s="0" t="s">
        <v>697</v>
      </c>
      <c r="G1733" s="0" t="s">
        <v>735</v>
      </c>
      <c r="H1733" s="0" t="s">
        <v>3515</v>
      </c>
      <c r="I1733" s="0" t="s">
        <v>3516</v>
      </c>
      <c r="J1733" s="0" t="str">
        <f aca="false">IF(H1733="Present",H1733&amp;"_"&amp;I1733,H1733)</f>
        <v>Absent</v>
      </c>
    </row>
    <row r="1734" customFormat="false" ht="14.25" hidden="false" customHeight="false" outlineLevel="0" collapsed="false">
      <c r="A1734" s="0" t="s">
        <v>413</v>
      </c>
      <c r="B1734" s="64" t="n">
        <f aca="false">VLOOKUP(A1734,SampleData!A$1:E$220,4,FALSE())</f>
        <v>55.00989</v>
      </c>
      <c r="C1734" s="64" t="n">
        <f aca="false">VLOOKUP(A1734,SampleData!A$1:E$220,5,FALSE())</f>
        <v>11.96633</v>
      </c>
      <c r="D1734" s="66" t="s">
        <v>3521</v>
      </c>
      <c r="E1734" s="64" t="s">
        <v>208</v>
      </c>
      <c r="F1734" s="0" t="s">
        <v>704</v>
      </c>
      <c r="G1734" s="0" t="s">
        <v>735</v>
      </c>
      <c r="H1734" s="0" t="s">
        <v>3515</v>
      </c>
      <c r="I1734" s="0" t="s">
        <v>3516</v>
      </c>
      <c r="J1734" s="0" t="str">
        <f aca="false">IF(H1734="Present",H1734&amp;"_"&amp;I1734,H1734)</f>
        <v>Absent</v>
      </c>
    </row>
    <row r="1735" customFormat="false" ht="14.25" hidden="false" customHeight="false" outlineLevel="0" collapsed="false">
      <c r="A1735" s="0" t="s">
        <v>413</v>
      </c>
      <c r="B1735" s="64" t="n">
        <f aca="false">VLOOKUP(A1735,SampleData!A$1:E$220,4,FALSE())</f>
        <v>55.00989</v>
      </c>
      <c r="C1735" s="64" t="n">
        <f aca="false">VLOOKUP(A1735,SampleData!A$1:E$220,5,FALSE())</f>
        <v>11.96633</v>
      </c>
      <c r="D1735" s="66" t="s">
        <v>3522</v>
      </c>
      <c r="E1735" s="64" t="s">
        <v>3523</v>
      </c>
      <c r="F1735" s="0" t="s">
        <v>708</v>
      </c>
      <c r="G1735" s="0" t="s">
        <v>735</v>
      </c>
      <c r="H1735" s="0" t="s">
        <v>3515</v>
      </c>
      <c r="I1735" s="0" t="s">
        <v>3516</v>
      </c>
      <c r="J1735" s="0" t="str">
        <f aca="false">IF(H1735="Present",H1735&amp;"_"&amp;I1735,H1735)</f>
        <v>Absent</v>
      </c>
    </row>
    <row r="1736" customFormat="false" ht="14.25" hidden="false" customHeight="false" outlineLevel="0" collapsed="false">
      <c r="A1736" s="0" t="s">
        <v>413</v>
      </c>
      <c r="B1736" s="64" t="n">
        <f aca="false">VLOOKUP(A1736,SampleData!A$1:E$220,4,FALSE())</f>
        <v>55.00989</v>
      </c>
      <c r="C1736" s="64" t="n">
        <f aca="false">VLOOKUP(A1736,SampleData!A$1:E$220,5,FALSE())</f>
        <v>11.96633</v>
      </c>
      <c r="D1736" s="66" t="s">
        <v>3522</v>
      </c>
      <c r="E1736" s="64" t="s">
        <v>3523</v>
      </c>
      <c r="F1736" s="0" t="s">
        <v>708</v>
      </c>
      <c r="G1736" s="0" t="s">
        <v>3514</v>
      </c>
      <c r="H1736" s="0" t="s">
        <v>3515</v>
      </c>
      <c r="I1736" s="0" t="s">
        <v>3516</v>
      </c>
      <c r="J1736" s="0" t="str">
        <f aca="false">IF(H1736="Present",H1736&amp;"_"&amp;I1736,H1736)</f>
        <v>Absent</v>
      </c>
    </row>
    <row r="1737" customFormat="false" ht="14.25" hidden="false" customHeight="false" outlineLevel="0" collapsed="false">
      <c r="A1737" s="0" t="s">
        <v>413</v>
      </c>
      <c r="B1737" s="64" t="n">
        <f aca="false">VLOOKUP(A1737,SampleData!A$1:E$220,4,FALSE())</f>
        <v>55.00989</v>
      </c>
      <c r="C1737" s="64" t="n">
        <f aca="false">VLOOKUP(A1737,SampleData!A$1:E$220,5,FALSE())</f>
        <v>11.96633</v>
      </c>
      <c r="D1737" s="66" t="s">
        <v>3524</v>
      </c>
      <c r="E1737" s="64" t="s">
        <v>3525</v>
      </c>
      <c r="F1737" s="0" t="s">
        <v>699</v>
      </c>
      <c r="G1737" s="0" t="s">
        <v>3514</v>
      </c>
      <c r="H1737" s="0" t="s">
        <v>3515</v>
      </c>
      <c r="I1737" s="0" t="s">
        <v>3516</v>
      </c>
      <c r="J1737" s="0" t="str">
        <f aca="false">IF(H1737="Present",H1737&amp;"_"&amp;I1737,H1737)</f>
        <v>Absent</v>
      </c>
    </row>
    <row r="1738" customFormat="false" ht="14.25" hidden="false" customHeight="false" outlineLevel="0" collapsed="false">
      <c r="A1738" s="0" t="s">
        <v>413</v>
      </c>
      <c r="B1738" s="64" t="n">
        <f aca="false">VLOOKUP(A1738,SampleData!A$1:E$220,4,FALSE())</f>
        <v>55.00989</v>
      </c>
      <c r="C1738" s="64" t="n">
        <f aca="false">VLOOKUP(A1738,SampleData!A$1:E$220,5,FALSE())</f>
        <v>11.96633</v>
      </c>
      <c r="D1738" s="66" t="s">
        <v>229</v>
      </c>
      <c r="E1738" s="0" t="s">
        <v>199</v>
      </c>
      <c r="F1738" s="0" t="s">
        <v>199</v>
      </c>
      <c r="G1738" s="0" t="s">
        <v>3514</v>
      </c>
      <c r="H1738" s="0" t="s">
        <v>3515</v>
      </c>
      <c r="I1738" s="0" t="s">
        <v>3516</v>
      </c>
      <c r="J1738" s="0" t="str">
        <f aca="false">IF(H1738="Present",H1738&amp;"_"&amp;I1738,H1738)</f>
        <v>Absent</v>
      </c>
    </row>
    <row r="1739" customFormat="false" ht="14.25" hidden="false" customHeight="false" outlineLevel="0" collapsed="false">
      <c r="A1739" s="0" t="s">
        <v>413</v>
      </c>
      <c r="B1739" s="64" t="n">
        <f aca="false">VLOOKUP(A1739,SampleData!A$1:E$220,4,FALSE())</f>
        <v>55.00989</v>
      </c>
      <c r="C1739" s="64" t="n">
        <f aca="false">VLOOKUP(A1739,SampleData!A$1:E$220,5,FALSE())</f>
        <v>11.96633</v>
      </c>
      <c r="D1739" s="66" t="s">
        <v>229</v>
      </c>
      <c r="E1739" s="0" t="s">
        <v>199</v>
      </c>
      <c r="F1739" s="0" t="s">
        <v>199</v>
      </c>
      <c r="G1739" s="0" t="s">
        <v>3514</v>
      </c>
      <c r="H1739" s="0" t="s">
        <v>3515</v>
      </c>
      <c r="I1739" s="0" t="s">
        <v>3516</v>
      </c>
      <c r="J1739" s="0" t="str">
        <f aca="false">IF(H1739="Present",H1739&amp;"_"&amp;I1739,H1739)</f>
        <v>Absent</v>
      </c>
    </row>
    <row r="1740" customFormat="false" ht="14.25" hidden="false" customHeight="false" outlineLevel="0" collapsed="false">
      <c r="A1740" s="0" t="s">
        <v>413</v>
      </c>
      <c r="B1740" s="64" t="n">
        <f aca="false">VLOOKUP(A1740,SampleData!A$1:E$220,4,FALSE())</f>
        <v>55.00989</v>
      </c>
      <c r="C1740" s="64" t="n">
        <f aca="false">VLOOKUP(A1740,SampleData!A$1:E$220,5,FALSE())</f>
        <v>11.96633</v>
      </c>
      <c r="D1740" s="66" t="s">
        <v>3526</v>
      </c>
      <c r="E1740" s="0" t="s">
        <v>385</v>
      </c>
      <c r="F1740" s="0" t="s">
        <v>385</v>
      </c>
      <c r="G1740" s="0" t="s">
        <v>3514</v>
      </c>
      <c r="H1740" s="0" t="s">
        <v>3515</v>
      </c>
      <c r="I1740" s="0" t="s">
        <v>3516</v>
      </c>
      <c r="J1740" s="0" t="str">
        <f aca="false">IF(H1740="Present",H1740&amp;"_"&amp;I1740,H1740)</f>
        <v>Absent</v>
      </c>
    </row>
    <row r="1741" customFormat="false" ht="14.25" hidden="false" customHeight="false" outlineLevel="0" collapsed="false">
      <c r="A1741" s="0" t="s">
        <v>413</v>
      </c>
      <c r="B1741" s="64" t="n">
        <f aca="false">VLOOKUP(A1741,SampleData!A$1:E$220,4,FALSE())</f>
        <v>55.00989</v>
      </c>
      <c r="C1741" s="64" t="n">
        <f aca="false">VLOOKUP(A1741,SampleData!A$1:E$220,5,FALSE())</f>
        <v>11.96633</v>
      </c>
      <c r="D1741" s="66" t="s">
        <v>3527</v>
      </c>
      <c r="E1741" s="64" t="s">
        <v>74</v>
      </c>
      <c r="F1741" s="0" t="s">
        <v>701</v>
      </c>
      <c r="G1741" s="0" t="s">
        <v>3514</v>
      </c>
      <c r="H1741" s="0" t="s">
        <v>3515</v>
      </c>
      <c r="I1741" s="0" t="s">
        <v>3516</v>
      </c>
      <c r="J1741" s="0" t="str">
        <f aca="false">IF(H1741="Present",H1741&amp;"_"&amp;I1741,H1741)</f>
        <v>Absent</v>
      </c>
    </row>
    <row r="1742" customFormat="false" ht="14.25" hidden="false" customHeight="false" outlineLevel="0" collapsed="false">
      <c r="A1742" s="0" t="s">
        <v>413</v>
      </c>
      <c r="B1742" s="64" t="n">
        <f aca="false">VLOOKUP(A1742,SampleData!A$1:E$220,4,FALSE())</f>
        <v>55.00989</v>
      </c>
      <c r="C1742" s="64" t="n">
        <f aca="false">VLOOKUP(A1742,SampleData!A$1:E$220,5,FALSE())</f>
        <v>11.96633</v>
      </c>
      <c r="D1742" s="66" t="s">
        <v>3528</v>
      </c>
      <c r="E1742" s="64" t="s">
        <v>177</v>
      </c>
      <c r="F1742" s="0" t="s">
        <v>3529</v>
      </c>
      <c r="G1742" s="0" t="s">
        <v>3514</v>
      </c>
      <c r="H1742" s="0" t="s">
        <v>3515</v>
      </c>
      <c r="I1742" s="0" t="s">
        <v>3516</v>
      </c>
      <c r="J1742" s="0" t="str">
        <f aca="false">IF(H1742="Present",H1742&amp;"_"&amp;I1742,H1742)</f>
        <v>Absent</v>
      </c>
    </row>
    <row r="1743" customFormat="false" ht="14.25" hidden="false" customHeight="false" outlineLevel="0" collapsed="false">
      <c r="A1743" s="0" t="s">
        <v>413</v>
      </c>
      <c r="B1743" s="64" t="n">
        <f aca="false">VLOOKUP(A1743,SampleData!A$1:E$220,4,FALSE())</f>
        <v>55.00989</v>
      </c>
      <c r="C1743" s="64" t="n">
        <f aca="false">VLOOKUP(A1743,SampleData!A$1:E$220,5,FALSE())</f>
        <v>11.96633</v>
      </c>
      <c r="D1743" s="66" t="s">
        <v>3528</v>
      </c>
      <c r="E1743" s="64" t="s">
        <v>177</v>
      </c>
      <c r="F1743" s="0" t="s">
        <v>3529</v>
      </c>
      <c r="G1743" s="0" t="s">
        <v>3514</v>
      </c>
      <c r="H1743" s="0" t="s">
        <v>3515</v>
      </c>
      <c r="I1743" s="0" t="s">
        <v>3516</v>
      </c>
      <c r="J1743" s="0" t="str">
        <f aca="false">IF(H1743="Present",H1743&amp;"_"&amp;I1743,H1743)</f>
        <v>Absent</v>
      </c>
    </row>
    <row r="1744" customFormat="false" ht="14.25" hidden="false" customHeight="false" outlineLevel="0" collapsed="false">
      <c r="A1744" s="0" t="s">
        <v>413</v>
      </c>
      <c r="B1744" s="64" t="n">
        <f aca="false">VLOOKUP(A1744,SampleData!A$1:E$220,4,FALSE())</f>
        <v>55.00989</v>
      </c>
      <c r="C1744" s="64" t="n">
        <f aca="false">VLOOKUP(A1744,SampleData!A$1:E$220,5,FALSE())</f>
        <v>11.96633</v>
      </c>
      <c r="D1744" s="66" t="s">
        <v>3530</v>
      </c>
      <c r="E1744" s="64" t="s">
        <v>3531</v>
      </c>
      <c r="F1744" s="0" t="s">
        <v>700</v>
      </c>
      <c r="G1744" s="0" t="s">
        <v>3514</v>
      </c>
      <c r="H1744" s="0" t="s">
        <v>3515</v>
      </c>
      <c r="I1744" s="0" t="s">
        <v>3516</v>
      </c>
      <c r="J1744" s="0" t="str">
        <f aca="false">IF(H1744="Present",H1744&amp;"_"&amp;I1744,H1744)</f>
        <v>Absent</v>
      </c>
    </row>
    <row r="1745" customFormat="false" ht="14.25" hidden="false" customHeight="false" outlineLevel="0" collapsed="false">
      <c r="A1745" s="0" t="s">
        <v>413</v>
      </c>
      <c r="B1745" s="64" t="n">
        <f aca="false">VLOOKUP(A1745,SampleData!A$1:E$220,4,FALSE())</f>
        <v>55.00989</v>
      </c>
      <c r="C1745" s="64" t="n">
        <f aca="false">VLOOKUP(A1745,SampleData!A$1:E$220,5,FALSE())</f>
        <v>11.96633</v>
      </c>
      <c r="D1745" s="66" t="s">
        <v>3530</v>
      </c>
      <c r="E1745" s="64" t="s">
        <v>3531</v>
      </c>
      <c r="F1745" s="0" t="s">
        <v>700</v>
      </c>
      <c r="G1745" s="0" t="s">
        <v>3514</v>
      </c>
      <c r="H1745" s="0" t="s">
        <v>3515</v>
      </c>
      <c r="I1745" s="0" t="s">
        <v>3516</v>
      </c>
      <c r="J1745" s="0" t="str">
        <f aca="false">IF(H1745="Present",H1745&amp;"_"&amp;I1745,H1745)</f>
        <v>Absent</v>
      </c>
    </row>
    <row r="1746" customFormat="false" ht="14.25" hidden="false" customHeight="false" outlineLevel="0" collapsed="false">
      <c r="A1746" s="0" t="s">
        <v>413</v>
      </c>
      <c r="B1746" s="64" t="n">
        <f aca="false">VLOOKUP(A1746,SampleData!A$1:E$220,4,FALSE())</f>
        <v>55.00989</v>
      </c>
      <c r="C1746" s="64" t="n">
        <f aca="false">VLOOKUP(A1746,SampleData!A$1:E$220,5,FALSE())</f>
        <v>11.96633</v>
      </c>
      <c r="D1746" s="66" t="s">
        <v>3532</v>
      </c>
      <c r="E1746" s="64" t="s">
        <v>353</v>
      </c>
      <c r="F1746" s="0" t="s">
        <v>696</v>
      </c>
      <c r="G1746" s="0" t="s">
        <v>3514</v>
      </c>
      <c r="H1746" s="0" t="s">
        <v>3515</v>
      </c>
      <c r="I1746" s="0" t="s">
        <v>3516</v>
      </c>
      <c r="J1746" s="0" t="str">
        <f aca="false">IF(H1746="Present",H1746&amp;"_"&amp;I1746,H1746)</f>
        <v>Absent</v>
      </c>
    </row>
    <row r="1747" customFormat="false" ht="14.25" hidden="false" customHeight="false" outlineLevel="0" collapsed="false">
      <c r="A1747" s="0" t="s">
        <v>413</v>
      </c>
      <c r="B1747" s="64" t="n">
        <f aca="false">VLOOKUP(A1747,SampleData!A$1:E$220,4,FALSE())</f>
        <v>55.00989</v>
      </c>
      <c r="C1747" s="64" t="n">
        <f aca="false">VLOOKUP(A1747,SampleData!A$1:E$220,5,FALSE())</f>
        <v>11.96633</v>
      </c>
      <c r="D1747" s="66" t="s">
        <v>3532</v>
      </c>
      <c r="E1747" s="64" t="s">
        <v>353</v>
      </c>
      <c r="F1747" s="0" t="s">
        <v>696</v>
      </c>
      <c r="G1747" s="0" t="s">
        <v>735</v>
      </c>
      <c r="H1747" s="0" t="s">
        <v>3515</v>
      </c>
      <c r="I1747" s="0" t="s">
        <v>3516</v>
      </c>
      <c r="J1747" s="0" t="str">
        <f aca="false">IF(H1747="Present",H1747&amp;"_"&amp;I1747,H1747)</f>
        <v>Absent</v>
      </c>
    </row>
    <row r="1748" customFormat="false" ht="14.25" hidden="false" customHeight="false" outlineLevel="0" collapsed="false">
      <c r="A1748" s="0" t="s">
        <v>413</v>
      </c>
      <c r="B1748" s="64" t="n">
        <f aca="false">VLOOKUP(A1748,SampleData!A$1:E$220,4,FALSE())</f>
        <v>55.00989</v>
      </c>
      <c r="C1748" s="64" t="n">
        <f aca="false">VLOOKUP(A1748,SampleData!A$1:E$220,5,FALSE())</f>
        <v>11.96633</v>
      </c>
      <c r="D1748" s="66" t="s">
        <v>3534</v>
      </c>
      <c r="E1748" s="64" t="s">
        <v>62</v>
      </c>
      <c r="F1748" s="0" t="s">
        <v>702</v>
      </c>
      <c r="G1748" s="0" t="s">
        <v>735</v>
      </c>
      <c r="H1748" s="0" t="s">
        <v>3515</v>
      </c>
      <c r="I1748" s="0" t="s">
        <v>3516</v>
      </c>
      <c r="J1748" s="0" t="str">
        <f aca="false">IF(H1748="Present",H1748&amp;"_"&amp;I1748,H1748)</f>
        <v>Absent</v>
      </c>
    </row>
    <row r="1749" customFormat="false" ht="14.25" hidden="false" customHeight="false" outlineLevel="0" collapsed="false">
      <c r="A1749" s="0" t="s">
        <v>413</v>
      </c>
      <c r="B1749" s="64" t="n">
        <f aca="false">VLOOKUP(A1749,SampleData!A$1:E$220,4,FALSE())</f>
        <v>55.00989</v>
      </c>
      <c r="C1749" s="64" t="n">
        <f aca="false">VLOOKUP(A1749,SampleData!A$1:E$220,5,FALSE())</f>
        <v>11.96633</v>
      </c>
      <c r="D1749" s="66" t="s">
        <v>3534</v>
      </c>
      <c r="E1749" s="64" t="s">
        <v>62</v>
      </c>
      <c r="F1749" s="0" t="s">
        <v>702</v>
      </c>
      <c r="G1749" s="0" t="s">
        <v>735</v>
      </c>
      <c r="H1749" s="0" t="s">
        <v>3515</v>
      </c>
      <c r="I1749" s="0" t="s">
        <v>3516</v>
      </c>
      <c r="J1749" s="0" t="str">
        <f aca="false">IF(H1749="Present",H1749&amp;"_"&amp;I1749,H1749)</f>
        <v>Absent</v>
      </c>
    </row>
    <row r="1750" customFormat="false" ht="14.25" hidden="false" customHeight="false" outlineLevel="0" collapsed="false">
      <c r="A1750" s="0" t="s">
        <v>413</v>
      </c>
      <c r="B1750" s="64" t="n">
        <f aca="false">VLOOKUP(A1750,SampleData!A$1:E$220,4,FALSE())</f>
        <v>55.00989</v>
      </c>
      <c r="C1750" s="64" t="n">
        <f aca="false">VLOOKUP(A1750,SampleData!A$1:E$220,5,FALSE())</f>
        <v>11.96633</v>
      </c>
      <c r="D1750" s="66" t="s">
        <v>3536</v>
      </c>
      <c r="E1750" s="0" t="s">
        <v>705</v>
      </c>
      <c r="F1750" s="0" t="s">
        <v>705</v>
      </c>
      <c r="G1750" s="0" t="s">
        <v>3514</v>
      </c>
      <c r="H1750" s="0" t="s">
        <v>3515</v>
      </c>
      <c r="I1750" s="0" t="s">
        <v>3516</v>
      </c>
      <c r="J1750" s="0" t="str">
        <f aca="false">IF(H1750="Present",H1750&amp;"_"&amp;I1750,H1750)</f>
        <v>Absent</v>
      </c>
    </row>
    <row r="1751" customFormat="false" ht="14.25" hidden="false" customHeight="false" outlineLevel="0" collapsed="false">
      <c r="A1751" s="0" t="s">
        <v>413</v>
      </c>
      <c r="B1751" s="64" t="n">
        <f aca="false">VLOOKUP(A1751,SampleData!A$1:E$220,4,FALSE())</f>
        <v>55.00989</v>
      </c>
      <c r="C1751" s="64" t="n">
        <f aca="false">VLOOKUP(A1751,SampleData!A$1:E$220,5,FALSE())</f>
        <v>11.96633</v>
      </c>
      <c r="D1751" s="66" t="s">
        <v>3536</v>
      </c>
      <c r="E1751" s="0" t="s">
        <v>705</v>
      </c>
      <c r="F1751" s="0" t="s">
        <v>705</v>
      </c>
      <c r="G1751" s="0" t="s">
        <v>735</v>
      </c>
      <c r="H1751" s="0" t="s">
        <v>3533</v>
      </c>
      <c r="I1751" s="0" t="s">
        <v>3535</v>
      </c>
      <c r="J1751" s="0" t="str">
        <f aca="false">IF(H1751="Present",H1751&amp;"_"&amp;I1751,H1751)</f>
        <v>Present_Ct&lt;41</v>
      </c>
    </row>
    <row r="1752" customFormat="false" ht="14.25" hidden="false" customHeight="false" outlineLevel="0" collapsed="false">
      <c r="A1752" s="0" t="s">
        <v>413</v>
      </c>
      <c r="B1752" s="64" t="n">
        <f aca="false">VLOOKUP(A1752,SampleData!A$1:E$220,4,FALSE())</f>
        <v>55.00989</v>
      </c>
      <c r="C1752" s="64" t="n">
        <f aca="false">VLOOKUP(A1752,SampleData!A$1:E$220,5,FALSE())</f>
        <v>11.96633</v>
      </c>
      <c r="D1752" s="66" t="s">
        <v>3537</v>
      </c>
      <c r="E1752" s="0" t="s">
        <v>698</v>
      </c>
      <c r="F1752" s="0" t="s">
        <v>698</v>
      </c>
      <c r="G1752" s="0" t="s">
        <v>735</v>
      </c>
      <c r="H1752" s="0" t="s">
        <v>3533</v>
      </c>
      <c r="I1752" s="0" t="s">
        <v>3535</v>
      </c>
      <c r="J1752" s="0" t="str">
        <f aca="false">IF(H1752="Present",H1752&amp;"_"&amp;I1752,H1752)</f>
        <v>Present_Ct&lt;41</v>
      </c>
    </row>
    <row r="1753" customFormat="false" ht="14.25" hidden="false" customHeight="false" outlineLevel="0" collapsed="false">
      <c r="A1753" s="0" t="s">
        <v>413</v>
      </c>
      <c r="B1753" s="64" t="n">
        <f aca="false">VLOOKUP(A1753,SampleData!A$1:E$220,4,FALSE())</f>
        <v>55.00989</v>
      </c>
      <c r="C1753" s="64" t="n">
        <f aca="false">VLOOKUP(A1753,SampleData!A$1:E$220,5,FALSE())</f>
        <v>11.96633</v>
      </c>
      <c r="D1753" s="66" t="s">
        <v>3537</v>
      </c>
      <c r="E1753" s="0" t="s">
        <v>698</v>
      </c>
      <c r="F1753" s="0" t="s">
        <v>698</v>
      </c>
      <c r="G1753" s="0" t="s">
        <v>735</v>
      </c>
      <c r="H1753" s="0" t="s">
        <v>3533</v>
      </c>
      <c r="I1753" s="0" t="s">
        <v>3535</v>
      </c>
      <c r="J1753" s="0" t="str">
        <f aca="false">IF(H1753="Present",H1753&amp;"_"&amp;I1753,H1753)</f>
        <v>Present_Ct&lt;41</v>
      </c>
    </row>
    <row r="1754" customFormat="false" ht="14.25" hidden="false" customHeight="false" outlineLevel="0" collapsed="false">
      <c r="A1754" s="0" t="s">
        <v>413</v>
      </c>
      <c r="B1754" s="64" t="n">
        <f aca="false">VLOOKUP(A1754,SampleData!A$1:E$220,4,FALSE())</f>
        <v>55.00989</v>
      </c>
      <c r="C1754" s="64" t="n">
        <f aca="false">VLOOKUP(A1754,SampleData!A$1:E$220,5,FALSE())</f>
        <v>11.96633</v>
      </c>
      <c r="D1754" s="66" t="s">
        <v>3512</v>
      </c>
      <c r="E1754" s="64" t="s">
        <v>3513</v>
      </c>
      <c r="F1754" s="0" t="s">
        <v>703</v>
      </c>
      <c r="G1754" s="0" t="s">
        <v>735</v>
      </c>
      <c r="H1754" s="0" t="s">
        <v>3515</v>
      </c>
      <c r="I1754" s="0" t="s">
        <v>3516</v>
      </c>
      <c r="J1754" s="0" t="str">
        <f aca="false">IF(H1754="Present",H1754&amp;"_"&amp;I1754,H1754)</f>
        <v>Absent</v>
      </c>
    </row>
    <row r="1755" customFormat="false" ht="14.25" hidden="false" customHeight="false" outlineLevel="0" collapsed="false">
      <c r="A1755" s="0" t="s">
        <v>413</v>
      </c>
      <c r="B1755" s="64" t="n">
        <f aca="false">VLOOKUP(A1755,SampleData!A$1:E$220,4,FALSE())</f>
        <v>55.00989</v>
      </c>
      <c r="C1755" s="64" t="n">
        <f aca="false">VLOOKUP(A1755,SampleData!A$1:E$220,5,FALSE())</f>
        <v>11.96633</v>
      </c>
      <c r="D1755" s="66" t="s">
        <v>3517</v>
      </c>
      <c r="E1755" s="64" t="s">
        <v>636</v>
      </c>
      <c r="F1755" s="0" t="s">
        <v>709</v>
      </c>
      <c r="G1755" s="0" t="s">
        <v>735</v>
      </c>
      <c r="H1755" s="0" t="s">
        <v>3515</v>
      </c>
      <c r="I1755" s="0" t="s">
        <v>3516</v>
      </c>
      <c r="J1755" s="0" t="str">
        <f aca="false">IF(H1755="Present",H1755&amp;"_"&amp;I1755,H1755)</f>
        <v>Absent</v>
      </c>
    </row>
    <row r="1756" customFormat="false" ht="14.25" hidden="false" customHeight="false" outlineLevel="0" collapsed="false">
      <c r="A1756" s="0" t="s">
        <v>413</v>
      </c>
      <c r="B1756" s="64" t="n">
        <f aca="false">VLOOKUP(A1756,SampleData!A$1:E$220,4,FALSE())</f>
        <v>55.00989</v>
      </c>
      <c r="C1756" s="64" t="n">
        <f aca="false">VLOOKUP(A1756,SampleData!A$1:E$220,5,FALSE())</f>
        <v>11.96633</v>
      </c>
      <c r="D1756" s="66" t="s">
        <v>3518</v>
      </c>
      <c r="E1756" s="0" t="s">
        <v>710</v>
      </c>
      <c r="F1756" s="0" t="s">
        <v>710</v>
      </c>
      <c r="G1756" s="0" t="s">
        <v>735</v>
      </c>
      <c r="H1756" s="0" t="s">
        <v>3515</v>
      </c>
      <c r="I1756" s="0" t="s">
        <v>3516</v>
      </c>
      <c r="J1756" s="0" t="str">
        <f aca="false">IF(H1756="Present",H1756&amp;"_"&amp;I1756,H1756)</f>
        <v>Absent</v>
      </c>
    </row>
    <row r="1757" customFormat="false" ht="14.25" hidden="false" customHeight="false" outlineLevel="0" collapsed="false">
      <c r="A1757" s="0" t="s">
        <v>413</v>
      </c>
      <c r="B1757" s="64" t="n">
        <f aca="false">VLOOKUP(A1757,SampleData!A$1:E$220,4,FALSE())</f>
        <v>55.00989</v>
      </c>
      <c r="C1757" s="64" t="n">
        <f aca="false">VLOOKUP(A1757,SampleData!A$1:E$220,5,FALSE())</f>
        <v>11.96633</v>
      </c>
      <c r="D1757" s="66" t="s">
        <v>3519</v>
      </c>
      <c r="E1757" s="64" t="s">
        <v>3520</v>
      </c>
      <c r="F1757" s="0" t="s">
        <v>697</v>
      </c>
      <c r="G1757" s="0" t="s">
        <v>735</v>
      </c>
      <c r="H1757" s="0" t="s">
        <v>3515</v>
      </c>
      <c r="I1757" s="0" t="s">
        <v>3516</v>
      </c>
      <c r="J1757" s="0" t="str">
        <f aca="false">IF(H1757="Present",H1757&amp;"_"&amp;I1757,H1757)</f>
        <v>Absent</v>
      </c>
    </row>
    <row r="1758" customFormat="false" ht="14.25" hidden="false" customHeight="false" outlineLevel="0" collapsed="false">
      <c r="A1758" s="0" t="s">
        <v>413</v>
      </c>
      <c r="B1758" s="64" t="n">
        <f aca="false">VLOOKUP(A1758,SampleData!A$1:E$220,4,FALSE())</f>
        <v>55.00989</v>
      </c>
      <c r="C1758" s="64" t="n">
        <f aca="false">VLOOKUP(A1758,SampleData!A$1:E$220,5,FALSE())</f>
        <v>11.96633</v>
      </c>
      <c r="D1758" s="66" t="s">
        <v>3521</v>
      </c>
      <c r="E1758" s="64" t="s">
        <v>208</v>
      </c>
      <c r="F1758" s="0" t="s">
        <v>704</v>
      </c>
      <c r="G1758" s="0" t="s">
        <v>735</v>
      </c>
      <c r="H1758" s="0" t="s">
        <v>3515</v>
      </c>
      <c r="I1758" s="0" t="s">
        <v>3516</v>
      </c>
      <c r="J1758" s="0" t="str">
        <f aca="false">IF(H1758="Present",H1758&amp;"_"&amp;I1758,H1758)</f>
        <v>Absent</v>
      </c>
    </row>
    <row r="1759" customFormat="false" ht="14.25" hidden="false" customHeight="false" outlineLevel="0" collapsed="false">
      <c r="A1759" s="0" t="s">
        <v>413</v>
      </c>
      <c r="B1759" s="64" t="n">
        <f aca="false">VLOOKUP(A1759,SampleData!A$1:E$220,4,FALSE())</f>
        <v>55.00989</v>
      </c>
      <c r="C1759" s="64" t="n">
        <f aca="false">VLOOKUP(A1759,SampleData!A$1:E$220,5,FALSE())</f>
        <v>11.96633</v>
      </c>
      <c r="D1759" s="66" t="s">
        <v>3526</v>
      </c>
      <c r="E1759" s="0" t="s">
        <v>385</v>
      </c>
      <c r="F1759" s="0" t="s">
        <v>385</v>
      </c>
      <c r="G1759" s="0" t="s">
        <v>735</v>
      </c>
      <c r="H1759" s="0" t="s">
        <v>3515</v>
      </c>
      <c r="I1759" s="0" t="s">
        <v>3516</v>
      </c>
      <c r="J1759" s="0" t="str">
        <f aca="false">IF(H1759="Present",H1759&amp;"_"&amp;I1759,H1759)</f>
        <v>Absent</v>
      </c>
    </row>
    <row r="1760" customFormat="false" ht="14.25" hidden="false" customHeight="false" outlineLevel="0" collapsed="false">
      <c r="A1760" s="0" t="s">
        <v>413</v>
      </c>
      <c r="B1760" s="64" t="n">
        <f aca="false">VLOOKUP(A1760,SampleData!A$1:E$220,4,FALSE())</f>
        <v>55.00989</v>
      </c>
      <c r="C1760" s="64" t="n">
        <f aca="false">VLOOKUP(A1760,SampleData!A$1:E$220,5,FALSE())</f>
        <v>11.96633</v>
      </c>
      <c r="D1760" s="66" t="s">
        <v>3527</v>
      </c>
      <c r="E1760" s="64" t="s">
        <v>74</v>
      </c>
      <c r="F1760" s="0" t="s">
        <v>701</v>
      </c>
      <c r="G1760" s="0" t="s">
        <v>735</v>
      </c>
      <c r="H1760" s="0" t="s">
        <v>3515</v>
      </c>
      <c r="I1760" s="0" t="s">
        <v>3516</v>
      </c>
      <c r="J1760" s="0" t="str">
        <f aca="false">IF(H1760="Present",H1760&amp;"_"&amp;I1760,H1760)</f>
        <v>Absent</v>
      </c>
    </row>
    <row r="1761" customFormat="false" ht="14.25" hidden="false" customHeight="false" outlineLevel="0" collapsed="false">
      <c r="A1761" s="0" t="s">
        <v>421</v>
      </c>
      <c r="B1761" s="64" t="n">
        <f aca="false">VLOOKUP(A1761,SampleData!A$1:E$220,4,FALSE())</f>
        <v>55.5541687</v>
      </c>
      <c r="C1761" s="64" t="n">
        <f aca="false">VLOOKUP(A1761,SampleData!A$1:E$220,5,FALSE())</f>
        <v>11.5383697</v>
      </c>
      <c r="D1761" s="66" t="s">
        <v>3512</v>
      </c>
      <c r="E1761" s="64" t="s">
        <v>3513</v>
      </c>
      <c r="F1761" s="0" t="s">
        <v>703</v>
      </c>
      <c r="G1761" s="0" t="s">
        <v>735</v>
      </c>
      <c r="H1761" s="0" t="s">
        <v>3515</v>
      </c>
      <c r="I1761" s="0" t="s">
        <v>3516</v>
      </c>
      <c r="J1761" s="0" t="str">
        <f aca="false">IF(H1761="Present",H1761&amp;"_"&amp;I1761,H1761)</f>
        <v>Absent</v>
      </c>
    </row>
    <row r="1762" customFormat="false" ht="14.25" hidden="false" customHeight="false" outlineLevel="0" collapsed="false">
      <c r="A1762" s="0" t="s">
        <v>421</v>
      </c>
      <c r="B1762" s="64" t="n">
        <f aca="false">VLOOKUP(A1762,SampleData!A$1:E$220,4,FALSE())</f>
        <v>55.5541687</v>
      </c>
      <c r="C1762" s="64" t="n">
        <f aca="false">VLOOKUP(A1762,SampleData!A$1:E$220,5,FALSE())</f>
        <v>11.5383697</v>
      </c>
      <c r="D1762" s="66" t="s">
        <v>3517</v>
      </c>
      <c r="E1762" s="64" t="s">
        <v>636</v>
      </c>
      <c r="F1762" s="0" t="s">
        <v>709</v>
      </c>
      <c r="G1762" s="0" t="s">
        <v>735</v>
      </c>
      <c r="H1762" s="0" t="s">
        <v>3515</v>
      </c>
      <c r="I1762" s="0" t="s">
        <v>3516</v>
      </c>
      <c r="J1762" s="0" t="str">
        <f aca="false">IF(H1762="Present",H1762&amp;"_"&amp;I1762,H1762)</f>
        <v>Absent</v>
      </c>
    </row>
    <row r="1763" customFormat="false" ht="14.25" hidden="false" customHeight="false" outlineLevel="0" collapsed="false">
      <c r="A1763" s="0" t="s">
        <v>421</v>
      </c>
      <c r="B1763" s="64" t="n">
        <f aca="false">VLOOKUP(A1763,SampleData!A$1:E$220,4,FALSE())</f>
        <v>55.5541687</v>
      </c>
      <c r="C1763" s="64" t="n">
        <f aca="false">VLOOKUP(A1763,SampleData!A$1:E$220,5,FALSE())</f>
        <v>11.5383697</v>
      </c>
      <c r="D1763" s="66" t="s">
        <v>3518</v>
      </c>
      <c r="E1763" s="0" t="s">
        <v>710</v>
      </c>
      <c r="F1763" s="0" t="s">
        <v>710</v>
      </c>
      <c r="G1763" s="0" t="s">
        <v>3514</v>
      </c>
      <c r="H1763" s="0" t="s">
        <v>3515</v>
      </c>
      <c r="I1763" s="0" t="s">
        <v>3516</v>
      </c>
      <c r="J1763" s="0" t="str">
        <f aca="false">IF(H1763="Present",H1763&amp;"_"&amp;I1763,H1763)</f>
        <v>Absent</v>
      </c>
    </row>
    <row r="1764" customFormat="false" ht="14.25" hidden="false" customHeight="false" outlineLevel="0" collapsed="false">
      <c r="A1764" s="0" t="s">
        <v>421</v>
      </c>
      <c r="B1764" s="64" t="n">
        <f aca="false">VLOOKUP(A1764,SampleData!A$1:E$220,4,FALSE())</f>
        <v>55.5541687</v>
      </c>
      <c r="C1764" s="64" t="n">
        <f aca="false">VLOOKUP(A1764,SampleData!A$1:E$220,5,FALSE())</f>
        <v>11.5383697</v>
      </c>
      <c r="D1764" s="66" t="s">
        <v>3519</v>
      </c>
      <c r="E1764" s="64" t="s">
        <v>3520</v>
      </c>
      <c r="F1764" s="0" t="s">
        <v>697</v>
      </c>
      <c r="G1764" s="0" t="s">
        <v>735</v>
      </c>
      <c r="H1764" s="0" t="s">
        <v>3515</v>
      </c>
      <c r="I1764" s="0" t="s">
        <v>3516</v>
      </c>
      <c r="J1764" s="0" t="str">
        <f aca="false">IF(H1764="Present",H1764&amp;"_"&amp;I1764,H1764)</f>
        <v>Absent</v>
      </c>
    </row>
    <row r="1765" customFormat="false" ht="14.25" hidden="false" customHeight="false" outlineLevel="0" collapsed="false">
      <c r="A1765" s="0" t="s">
        <v>421</v>
      </c>
      <c r="B1765" s="64" t="n">
        <f aca="false">VLOOKUP(A1765,SampleData!A$1:E$220,4,FALSE())</f>
        <v>55.5541687</v>
      </c>
      <c r="C1765" s="64" t="n">
        <f aca="false">VLOOKUP(A1765,SampleData!A$1:E$220,5,FALSE())</f>
        <v>11.5383697</v>
      </c>
      <c r="D1765" s="66" t="s">
        <v>3521</v>
      </c>
      <c r="E1765" s="64" t="s">
        <v>208</v>
      </c>
      <c r="F1765" s="0" t="s">
        <v>704</v>
      </c>
      <c r="G1765" s="0" t="s">
        <v>735</v>
      </c>
      <c r="H1765" s="0" t="s">
        <v>3515</v>
      </c>
      <c r="I1765" s="0" t="s">
        <v>3516</v>
      </c>
      <c r="J1765" s="0" t="str">
        <f aca="false">IF(H1765="Present",H1765&amp;"_"&amp;I1765,H1765)</f>
        <v>Absent</v>
      </c>
    </row>
    <row r="1766" customFormat="false" ht="14.25" hidden="false" customHeight="false" outlineLevel="0" collapsed="false">
      <c r="A1766" s="0" t="s">
        <v>421</v>
      </c>
      <c r="B1766" s="64" t="n">
        <f aca="false">VLOOKUP(A1766,SampleData!A$1:E$220,4,FALSE())</f>
        <v>55.5541687</v>
      </c>
      <c r="C1766" s="64" t="n">
        <f aca="false">VLOOKUP(A1766,SampleData!A$1:E$220,5,FALSE())</f>
        <v>11.5383697</v>
      </c>
      <c r="D1766" s="66" t="s">
        <v>3522</v>
      </c>
      <c r="E1766" s="64" t="s">
        <v>3523</v>
      </c>
      <c r="F1766" s="0" t="s">
        <v>708</v>
      </c>
      <c r="G1766" s="0" t="s">
        <v>735</v>
      </c>
      <c r="H1766" s="0" t="s">
        <v>3515</v>
      </c>
      <c r="I1766" s="0" t="s">
        <v>3516</v>
      </c>
      <c r="J1766" s="0" t="str">
        <f aca="false">IF(H1766="Present",H1766&amp;"_"&amp;I1766,H1766)</f>
        <v>Absent</v>
      </c>
    </row>
    <row r="1767" customFormat="false" ht="14.25" hidden="false" customHeight="false" outlineLevel="0" collapsed="false">
      <c r="A1767" s="0" t="s">
        <v>421</v>
      </c>
      <c r="B1767" s="64" t="n">
        <f aca="false">VLOOKUP(A1767,SampleData!A$1:E$220,4,FALSE())</f>
        <v>55.5541687</v>
      </c>
      <c r="C1767" s="64" t="n">
        <f aca="false">VLOOKUP(A1767,SampleData!A$1:E$220,5,FALSE())</f>
        <v>11.5383697</v>
      </c>
      <c r="D1767" s="66" t="s">
        <v>3522</v>
      </c>
      <c r="E1767" s="64" t="s">
        <v>3523</v>
      </c>
      <c r="F1767" s="0" t="s">
        <v>708</v>
      </c>
      <c r="G1767" s="0" t="s">
        <v>735</v>
      </c>
      <c r="H1767" s="0" t="s">
        <v>3515</v>
      </c>
      <c r="I1767" s="0" t="s">
        <v>3516</v>
      </c>
      <c r="J1767" s="0" t="str">
        <f aca="false">IF(H1767="Present",H1767&amp;"_"&amp;I1767,H1767)</f>
        <v>Absent</v>
      </c>
    </row>
    <row r="1768" customFormat="false" ht="14.25" hidden="false" customHeight="false" outlineLevel="0" collapsed="false">
      <c r="A1768" s="0" t="s">
        <v>421</v>
      </c>
      <c r="B1768" s="64" t="n">
        <f aca="false">VLOOKUP(A1768,SampleData!A$1:E$220,4,FALSE())</f>
        <v>55.5541687</v>
      </c>
      <c r="C1768" s="64" t="n">
        <f aca="false">VLOOKUP(A1768,SampleData!A$1:E$220,5,FALSE())</f>
        <v>11.5383697</v>
      </c>
      <c r="D1768" s="66" t="s">
        <v>3524</v>
      </c>
      <c r="E1768" s="64" t="s">
        <v>3525</v>
      </c>
      <c r="F1768" s="0" t="s">
        <v>699</v>
      </c>
      <c r="G1768" s="0" t="s">
        <v>3514</v>
      </c>
      <c r="H1768" s="0" t="s">
        <v>3515</v>
      </c>
      <c r="I1768" s="0" t="s">
        <v>3516</v>
      </c>
      <c r="J1768" s="0" t="str">
        <f aca="false">IF(H1768="Present",H1768&amp;"_"&amp;I1768,H1768)</f>
        <v>Absent</v>
      </c>
    </row>
    <row r="1769" customFormat="false" ht="14.25" hidden="false" customHeight="false" outlineLevel="0" collapsed="false">
      <c r="A1769" s="0" t="s">
        <v>421</v>
      </c>
      <c r="B1769" s="64" t="n">
        <f aca="false">VLOOKUP(A1769,SampleData!A$1:E$220,4,FALSE())</f>
        <v>55.5541687</v>
      </c>
      <c r="C1769" s="64" t="n">
        <f aca="false">VLOOKUP(A1769,SampleData!A$1:E$220,5,FALSE())</f>
        <v>11.5383697</v>
      </c>
      <c r="D1769" s="66" t="s">
        <v>229</v>
      </c>
      <c r="E1769" s="0" t="s">
        <v>199</v>
      </c>
      <c r="F1769" s="0" t="s">
        <v>199</v>
      </c>
      <c r="G1769" s="0" t="s">
        <v>3514</v>
      </c>
      <c r="H1769" s="0" t="s">
        <v>3515</v>
      </c>
      <c r="I1769" s="0" t="s">
        <v>3516</v>
      </c>
      <c r="J1769" s="0" t="str">
        <f aca="false">IF(H1769="Present",H1769&amp;"_"&amp;I1769,H1769)</f>
        <v>Absent</v>
      </c>
    </row>
    <row r="1770" customFormat="false" ht="14.25" hidden="false" customHeight="false" outlineLevel="0" collapsed="false">
      <c r="A1770" s="0" t="s">
        <v>421</v>
      </c>
      <c r="B1770" s="64" t="n">
        <f aca="false">VLOOKUP(A1770,SampleData!A$1:E$220,4,FALSE())</f>
        <v>55.5541687</v>
      </c>
      <c r="C1770" s="64" t="n">
        <f aca="false">VLOOKUP(A1770,SampleData!A$1:E$220,5,FALSE())</f>
        <v>11.5383697</v>
      </c>
      <c r="D1770" s="66" t="s">
        <v>229</v>
      </c>
      <c r="E1770" s="0" t="s">
        <v>199</v>
      </c>
      <c r="F1770" s="0" t="s">
        <v>199</v>
      </c>
      <c r="G1770" s="0" t="s">
        <v>3514</v>
      </c>
      <c r="H1770" s="0" t="s">
        <v>3515</v>
      </c>
      <c r="I1770" s="0" t="s">
        <v>3516</v>
      </c>
      <c r="J1770" s="0" t="str">
        <f aca="false">IF(H1770="Present",H1770&amp;"_"&amp;I1770,H1770)</f>
        <v>Absent</v>
      </c>
    </row>
    <row r="1771" customFormat="false" ht="14.25" hidden="false" customHeight="false" outlineLevel="0" collapsed="false">
      <c r="A1771" s="0" t="s">
        <v>421</v>
      </c>
      <c r="B1771" s="64" t="n">
        <f aca="false">VLOOKUP(A1771,SampleData!A$1:E$220,4,FALSE())</f>
        <v>55.5541687</v>
      </c>
      <c r="C1771" s="64" t="n">
        <f aca="false">VLOOKUP(A1771,SampleData!A$1:E$220,5,FALSE())</f>
        <v>11.5383697</v>
      </c>
      <c r="D1771" s="66" t="s">
        <v>3526</v>
      </c>
      <c r="E1771" s="0" t="s">
        <v>385</v>
      </c>
      <c r="F1771" s="0" t="s">
        <v>385</v>
      </c>
      <c r="G1771" s="0" t="s">
        <v>735</v>
      </c>
      <c r="H1771" s="0" t="s">
        <v>3515</v>
      </c>
      <c r="I1771" s="0" t="s">
        <v>3516</v>
      </c>
      <c r="J1771" s="0" t="str">
        <f aca="false">IF(H1771="Present",H1771&amp;"_"&amp;I1771,H1771)</f>
        <v>Absent</v>
      </c>
    </row>
    <row r="1772" customFormat="false" ht="14.25" hidden="false" customHeight="false" outlineLevel="0" collapsed="false">
      <c r="A1772" s="0" t="s">
        <v>421</v>
      </c>
      <c r="B1772" s="64" t="n">
        <f aca="false">VLOOKUP(A1772,SampleData!A$1:E$220,4,FALSE())</f>
        <v>55.5541687</v>
      </c>
      <c r="C1772" s="64" t="n">
        <f aca="false">VLOOKUP(A1772,SampleData!A$1:E$220,5,FALSE())</f>
        <v>11.5383697</v>
      </c>
      <c r="D1772" s="66" t="s">
        <v>3527</v>
      </c>
      <c r="E1772" s="64" t="s">
        <v>74</v>
      </c>
      <c r="F1772" s="0" t="s">
        <v>701</v>
      </c>
      <c r="G1772" s="0" t="s">
        <v>3514</v>
      </c>
      <c r="H1772" s="0" t="s">
        <v>3515</v>
      </c>
      <c r="I1772" s="0" t="s">
        <v>3516</v>
      </c>
      <c r="J1772" s="0" t="str">
        <f aca="false">IF(H1772="Present",H1772&amp;"_"&amp;I1772,H1772)</f>
        <v>Absent</v>
      </c>
    </row>
    <row r="1773" customFormat="false" ht="14.25" hidden="false" customHeight="false" outlineLevel="0" collapsed="false">
      <c r="A1773" s="0" t="s">
        <v>421</v>
      </c>
      <c r="B1773" s="64" t="n">
        <f aca="false">VLOOKUP(A1773,SampleData!A$1:E$220,4,FALSE())</f>
        <v>55.5541687</v>
      </c>
      <c r="C1773" s="64" t="n">
        <f aca="false">VLOOKUP(A1773,SampleData!A$1:E$220,5,FALSE())</f>
        <v>11.5383697</v>
      </c>
      <c r="D1773" s="66" t="s">
        <v>3528</v>
      </c>
      <c r="E1773" s="64" t="s">
        <v>177</v>
      </c>
      <c r="F1773" s="0" t="s">
        <v>3529</v>
      </c>
      <c r="G1773" s="0" t="s">
        <v>3514</v>
      </c>
      <c r="H1773" s="0" t="s">
        <v>3515</v>
      </c>
      <c r="I1773" s="0" t="s">
        <v>3516</v>
      </c>
      <c r="J1773" s="0" t="str">
        <f aca="false">IF(H1773="Present",H1773&amp;"_"&amp;I1773,H1773)</f>
        <v>Absent</v>
      </c>
    </row>
    <row r="1774" customFormat="false" ht="14.25" hidden="false" customHeight="false" outlineLevel="0" collapsed="false">
      <c r="A1774" s="0" t="s">
        <v>421</v>
      </c>
      <c r="B1774" s="64" t="n">
        <f aca="false">VLOOKUP(A1774,SampleData!A$1:E$220,4,FALSE())</f>
        <v>55.5541687</v>
      </c>
      <c r="C1774" s="64" t="n">
        <f aca="false">VLOOKUP(A1774,SampleData!A$1:E$220,5,FALSE())</f>
        <v>11.5383697</v>
      </c>
      <c r="D1774" s="66" t="s">
        <v>3528</v>
      </c>
      <c r="E1774" s="64" t="s">
        <v>177</v>
      </c>
      <c r="F1774" s="0" t="s">
        <v>3529</v>
      </c>
      <c r="G1774" s="0" t="s">
        <v>3514</v>
      </c>
      <c r="H1774" s="0" t="s">
        <v>3515</v>
      </c>
      <c r="I1774" s="0" t="s">
        <v>3516</v>
      </c>
      <c r="J1774" s="0" t="str">
        <f aca="false">IF(H1774="Present",H1774&amp;"_"&amp;I1774,H1774)</f>
        <v>Absent</v>
      </c>
    </row>
    <row r="1775" customFormat="false" ht="14.25" hidden="false" customHeight="false" outlineLevel="0" collapsed="false">
      <c r="A1775" s="0" t="s">
        <v>421</v>
      </c>
      <c r="B1775" s="64" t="n">
        <f aca="false">VLOOKUP(A1775,SampleData!A$1:E$220,4,FALSE())</f>
        <v>55.5541687</v>
      </c>
      <c r="C1775" s="64" t="n">
        <f aca="false">VLOOKUP(A1775,SampleData!A$1:E$220,5,FALSE())</f>
        <v>11.5383697</v>
      </c>
      <c r="D1775" s="66" t="s">
        <v>3530</v>
      </c>
      <c r="E1775" s="64" t="s">
        <v>3531</v>
      </c>
      <c r="F1775" s="0" t="s">
        <v>700</v>
      </c>
      <c r="G1775" s="0" t="s">
        <v>3514</v>
      </c>
      <c r="H1775" s="0" t="s">
        <v>3515</v>
      </c>
      <c r="I1775" s="0" t="s">
        <v>3516</v>
      </c>
      <c r="J1775" s="0" t="str">
        <f aca="false">IF(H1775="Present",H1775&amp;"_"&amp;I1775,H1775)</f>
        <v>Absent</v>
      </c>
    </row>
    <row r="1776" customFormat="false" ht="14.25" hidden="false" customHeight="false" outlineLevel="0" collapsed="false">
      <c r="A1776" s="0" t="s">
        <v>421</v>
      </c>
      <c r="B1776" s="64" t="n">
        <f aca="false">VLOOKUP(A1776,SampleData!A$1:E$220,4,FALSE())</f>
        <v>55.5541687</v>
      </c>
      <c r="C1776" s="64" t="n">
        <f aca="false">VLOOKUP(A1776,SampleData!A$1:E$220,5,FALSE())</f>
        <v>11.5383697</v>
      </c>
      <c r="D1776" s="66" t="s">
        <v>3532</v>
      </c>
      <c r="E1776" s="64" t="s">
        <v>353</v>
      </c>
      <c r="F1776" s="0" t="s">
        <v>696</v>
      </c>
      <c r="G1776" s="0" t="s">
        <v>735</v>
      </c>
      <c r="H1776" s="0" t="s">
        <v>3515</v>
      </c>
      <c r="I1776" s="0" t="s">
        <v>3516</v>
      </c>
      <c r="J1776" s="0" t="str">
        <f aca="false">IF(H1776="Present",H1776&amp;"_"&amp;I1776,H1776)</f>
        <v>Absent</v>
      </c>
    </row>
    <row r="1777" customFormat="false" ht="14.25" hidden="false" customHeight="false" outlineLevel="0" collapsed="false">
      <c r="A1777" s="0" t="s">
        <v>421</v>
      </c>
      <c r="B1777" s="64" t="n">
        <f aca="false">VLOOKUP(A1777,SampleData!A$1:E$220,4,FALSE())</f>
        <v>55.5541687</v>
      </c>
      <c r="C1777" s="64" t="n">
        <f aca="false">VLOOKUP(A1777,SampleData!A$1:E$220,5,FALSE())</f>
        <v>11.5383697</v>
      </c>
      <c r="D1777" s="66" t="s">
        <v>3532</v>
      </c>
      <c r="E1777" s="64" t="s">
        <v>353</v>
      </c>
      <c r="F1777" s="0" t="s">
        <v>696</v>
      </c>
      <c r="G1777" s="0" t="s">
        <v>3514</v>
      </c>
      <c r="H1777" s="0" t="s">
        <v>3515</v>
      </c>
      <c r="I1777" s="0" t="s">
        <v>3516</v>
      </c>
      <c r="J1777" s="0" t="str">
        <f aca="false">IF(H1777="Present",H1777&amp;"_"&amp;I1777,H1777)</f>
        <v>Absent</v>
      </c>
    </row>
    <row r="1778" customFormat="false" ht="14.25" hidden="false" customHeight="false" outlineLevel="0" collapsed="false">
      <c r="A1778" s="0" t="s">
        <v>421</v>
      </c>
      <c r="B1778" s="64" t="n">
        <f aca="false">VLOOKUP(A1778,SampleData!A$1:E$220,4,FALSE())</f>
        <v>55.5541687</v>
      </c>
      <c r="C1778" s="64" t="n">
        <f aca="false">VLOOKUP(A1778,SampleData!A$1:E$220,5,FALSE())</f>
        <v>11.5383697</v>
      </c>
      <c r="D1778" s="66" t="s">
        <v>3534</v>
      </c>
      <c r="E1778" s="64" t="s">
        <v>62</v>
      </c>
      <c r="F1778" s="0" t="s">
        <v>702</v>
      </c>
      <c r="G1778" s="0" t="s">
        <v>735</v>
      </c>
      <c r="H1778" s="0" t="s">
        <v>3515</v>
      </c>
      <c r="I1778" s="0" t="s">
        <v>3516</v>
      </c>
      <c r="J1778" s="0" t="str">
        <f aca="false">IF(H1778="Present",H1778&amp;"_"&amp;I1778,H1778)</f>
        <v>Absent</v>
      </c>
    </row>
    <row r="1779" customFormat="false" ht="14.25" hidden="false" customHeight="false" outlineLevel="0" collapsed="false">
      <c r="A1779" s="0" t="s">
        <v>421</v>
      </c>
      <c r="B1779" s="64" t="n">
        <f aca="false">VLOOKUP(A1779,SampleData!A$1:E$220,4,FALSE())</f>
        <v>55.5541687</v>
      </c>
      <c r="C1779" s="64" t="n">
        <f aca="false">VLOOKUP(A1779,SampleData!A$1:E$220,5,FALSE())</f>
        <v>11.5383697</v>
      </c>
      <c r="D1779" s="66" t="s">
        <v>3534</v>
      </c>
      <c r="E1779" s="64" t="s">
        <v>62</v>
      </c>
      <c r="F1779" s="0" t="s">
        <v>702</v>
      </c>
      <c r="G1779" s="0" t="s">
        <v>735</v>
      </c>
      <c r="H1779" s="0" t="s">
        <v>3515</v>
      </c>
      <c r="I1779" s="0" t="s">
        <v>3516</v>
      </c>
      <c r="J1779" s="0" t="str">
        <f aca="false">IF(H1779="Present",H1779&amp;"_"&amp;I1779,H1779)</f>
        <v>Absent</v>
      </c>
    </row>
    <row r="1780" customFormat="false" ht="14.25" hidden="false" customHeight="false" outlineLevel="0" collapsed="false">
      <c r="A1780" s="0" t="s">
        <v>421</v>
      </c>
      <c r="B1780" s="64" t="n">
        <f aca="false">VLOOKUP(A1780,SampleData!A$1:E$220,4,FALSE())</f>
        <v>55.5541687</v>
      </c>
      <c r="C1780" s="64" t="n">
        <f aca="false">VLOOKUP(A1780,SampleData!A$1:E$220,5,FALSE())</f>
        <v>11.5383697</v>
      </c>
      <c r="D1780" s="66" t="s">
        <v>3536</v>
      </c>
      <c r="E1780" s="0" t="s">
        <v>705</v>
      </c>
      <c r="F1780" s="0" t="s">
        <v>705</v>
      </c>
      <c r="G1780" s="0" t="s">
        <v>3514</v>
      </c>
      <c r="H1780" s="0" t="s">
        <v>3515</v>
      </c>
      <c r="I1780" s="0" t="s">
        <v>3516</v>
      </c>
      <c r="J1780" s="0" t="str">
        <f aca="false">IF(H1780="Present",H1780&amp;"_"&amp;I1780,H1780)</f>
        <v>Absent</v>
      </c>
    </row>
    <row r="1781" customFormat="false" ht="14.25" hidden="false" customHeight="false" outlineLevel="0" collapsed="false">
      <c r="A1781" s="0" t="s">
        <v>421</v>
      </c>
      <c r="B1781" s="64" t="n">
        <f aca="false">VLOOKUP(A1781,SampleData!A$1:E$220,4,FALSE())</f>
        <v>55.5541687</v>
      </c>
      <c r="C1781" s="64" t="n">
        <f aca="false">VLOOKUP(A1781,SampleData!A$1:E$220,5,FALSE())</f>
        <v>11.5383697</v>
      </c>
      <c r="D1781" s="66" t="s">
        <v>3536</v>
      </c>
      <c r="E1781" s="0" t="s">
        <v>705</v>
      </c>
      <c r="F1781" s="0" t="s">
        <v>705</v>
      </c>
      <c r="G1781" s="0" t="s">
        <v>735</v>
      </c>
      <c r="H1781" s="0" t="s">
        <v>3533</v>
      </c>
      <c r="I1781" s="0" t="s">
        <v>3535</v>
      </c>
      <c r="J1781" s="0" t="str">
        <f aca="false">IF(H1781="Present",H1781&amp;"_"&amp;I1781,H1781)</f>
        <v>Present_Ct&lt;41</v>
      </c>
    </row>
    <row r="1782" customFormat="false" ht="14.25" hidden="false" customHeight="false" outlineLevel="0" collapsed="false">
      <c r="A1782" s="0" t="s">
        <v>421</v>
      </c>
      <c r="B1782" s="64" t="n">
        <f aca="false">VLOOKUP(A1782,SampleData!A$1:E$220,4,FALSE())</f>
        <v>55.5541687</v>
      </c>
      <c r="C1782" s="64" t="n">
        <f aca="false">VLOOKUP(A1782,SampleData!A$1:E$220,5,FALSE())</f>
        <v>11.5383697</v>
      </c>
      <c r="D1782" s="66" t="s">
        <v>3537</v>
      </c>
      <c r="E1782" s="0" t="s">
        <v>698</v>
      </c>
      <c r="F1782" s="0" t="s">
        <v>698</v>
      </c>
      <c r="G1782" s="0" t="s">
        <v>735</v>
      </c>
      <c r="H1782" s="0" t="s">
        <v>3515</v>
      </c>
      <c r="I1782" s="0" t="s">
        <v>3516</v>
      </c>
      <c r="J1782" s="0" t="str">
        <f aca="false">IF(H1782="Present",H1782&amp;"_"&amp;I1782,H1782)</f>
        <v>Absent</v>
      </c>
    </row>
    <row r="1783" customFormat="false" ht="14.25" hidden="false" customHeight="false" outlineLevel="0" collapsed="false">
      <c r="A1783" s="0" t="s">
        <v>421</v>
      </c>
      <c r="B1783" s="64" t="n">
        <f aca="false">VLOOKUP(A1783,SampleData!A$1:E$220,4,FALSE())</f>
        <v>55.5541687</v>
      </c>
      <c r="C1783" s="64" t="n">
        <f aca="false">VLOOKUP(A1783,SampleData!A$1:E$220,5,FALSE())</f>
        <v>11.5383697</v>
      </c>
      <c r="D1783" s="66" t="s">
        <v>3537</v>
      </c>
      <c r="E1783" s="0" t="s">
        <v>698</v>
      </c>
      <c r="F1783" s="0" t="s">
        <v>698</v>
      </c>
      <c r="G1783" s="0" t="s">
        <v>735</v>
      </c>
      <c r="H1783" s="0" t="s">
        <v>3533</v>
      </c>
      <c r="I1783" s="0" t="s">
        <v>3535</v>
      </c>
      <c r="J1783" s="0" t="str">
        <f aca="false">IF(H1783="Present",H1783&amp;"_"&amp;I1783,H1783)</f>
        <v>Present_Ct&lt;41</v>
      </c>
    </row>
    <row r="1784" customFormat="false" ht="14.25" hidden="false" customHeight="false" outlineLevel="0" collapsed="false">
      <c r="A1784" s="0" t="s">
        <v>421</v>
      </c>
      <c r="B1784" s="64" t="n">
        <f aca="false">VLOOKUP(A1784,SampleData!A$1:E$220,4,FALSE())</f>
        <v>55.5541687</v>
      </c>
      <c r="C1784" s="64" t="n">
        <f aca="false">VLOOKUP(A1784,SampleData!A$1:E$220,5,FALSE())</f>
        <v>11.5383697</v>
      </c>
      <c r="D1784" s="66" t="s">
        <v>3538</v>
      </c>
      <c r="E1784" s="64" t="s">
        <v>3539</v>
      </c>
      <c r="F1784" s="0" t="s">
        <v>706</v>
      </c>
      <c r="G1784" s="0" t="s">
        <v>3514</v>
      </c>
      <c r="H1784" s="0" t="s">
        <v>3515</v>
      </c>
      <c r="I1784" s="0" t="s">
        <v>3516</v>
      </c>
      <c r="J1784" s="0" t="str">
        <f aca="false">IF(H1784="Present",H1784&amp;"_"&amp;I1784,H1784)</f>
        <v>Absent</v>
      </c>
    </row>
    <row r="1785" customFormat="false" ht="14.25" hidden="false" customHeight="false" outlineLevel="0" collapsed="false">
      <c r="A1785" s="0" t="s">
        <v>421</v>
      </c>
      <c r="B1785" s="64" t="n">
        <f aca="false">VLOOKUP(A1785,SampleData!A$1:E$220,4,FALSE())</f>
        <v>55.5541687</v>
      </c>
      <c r="C1785" s="64" t="n">
        <f aca="false">VLOOKUP(A1785,SampleData!A$1:E$220,5,FALSE())</f>
        <v>11.5383697</v>
      </c>
      <c r="D1785" s="66" t="s">
        <v>3512</v>
      </c>
      <c r="E1785" s="64" t="s">
        <v>3513</v>
      </c>
      <c r="F1785" s="0" t="s">
        <v>703</v>
      </c>
      <c r="G1785" s="0" t="s">
        <v>735</v>
      </c>
      <c r="H1785" s="0" t="s">
        <v>3515</v>
      </c>
      <c r="I1785" s="0" t="s">
        <v>3516</v>
      </c>
      <c r="J1785" s="0" t="str">
        <f aca="false">IF(H1785="Present",H1785&amp;"_"&amp;I1785,H1785)</f>
        <v>Absent</v>
      </c>
    </row>
    <row r="1786" customFormat="false" ht="14.25" hidden="false" customHeight="false" outlineLevel="0" collapsed="false">
      <c r="A1786" s="0" t="s">
        <v>421</v>
      </c>
      <c r="B1786" s="64" t="n">
        <f aca="false">VLOOKUP(A1786,SampleData!A$1:E$220,4,FALSE())</f>
        <v>55.5541687</v>
      </c>
      <c r="C1786" s="64" t="n">
        <f aca="false">VLOOKUP(A1786,SampleData!A$1:E$220,5,FALSE())</f>
        <v>11.5383697</v>
      </c>
      <c r="D1786" s="66" t="s">
        <v>3517</v>
      </c>
      <c r="E1786" s="64" t="s">
        <v>636</v>
      </c>
      <c r="F1786" s="0" t="s">
        <v>709</v>
      </c>
      <c r="G1786" s="0" t="s">
        <v>735</v>
      </c>
      <c r="H1786" s="0" t="s">
        <v>3515</v>
      </c>
      <c r="I1786" s="0" t="s">
        <v>3516</v>
      </c>
      <c r="J1786" s="0" t="str">
        <f aca="false">IF(H1786="Present",H1786&amp;"_"&amp;I1786,H1786)</f>
        <v>Absent</v>
      </c>
    </row>
    <row r="1787" customFormat="false" ht="14.25" hidden="false" customHeight="false" outlineLevel="0" collapsed="false">
      <c r="A1787" s="0" t="s">
        <v>421</v>
      </c>
      <c r="B1787" s="64" t="n">
        <f aca="false">VLOOKUP(A1787,SampleData!A$1:E$220,4,FALSE())</f>
        <v>55.5541687</v>
      </c>
      <c r="C1787" s="64" t="n">
        <f aca="false">VLOOKUP(A1787,SampleData!A$1:E$220,5,FALSE())</f>
        <v>11.5383697</v>
      </c>
      <c r="D1787" s="66" t="s">
        <v>3518</v>
      </c>
      <c r="E1787" s="0" t="s">
        <v>710</v>
      </c>
      <c r="F1787" s="0" t="s">
        <v>710</v>
      </c>
      <c r="G1787" s="0" t="s">
        <v>3514</v>
      </c>
      <c r="H1787" s="0" t="s">
        <v>3515</v>
      </c>
      <c r="I1787" s="0" t="s">
        <v>3516</v>
      </c>
      <c r="J1787" s="0" t="str">
        <f aca="false">IF(H1787="Present",H1787&amp;"_"&amp;I1787,H1787)</f>
        <v>Absent</v>
      </c>
    </row>
    <row r="1788" customFormat="false" ht="14.25" hidden="false" customHeight="false" outlineLevel="0" collapsed="false">
      <c r="A1788" s="0" t="s">
        <v>421</v>
      </c>
      <c r="B1788" s="64" t="n">
        <f aca="false">VLOOKUP(A1788,SampleData!A$1:E$220,4,FALSE())</f>
        <v>55.5541687</v>
      </c>
      <c r="C1788" s="64" t="n">
        <f aca="false">VLOOKUP(A1788,SampleData!A$1:E$220,5,FALSE())</f>
        <v>11.5383697</v>
      </c>
      <c r="D1788" s="66" t="s">
        <v>3519</v>
      </c>
      <c r="E1788" s="64" t="s">
        <v>3520</v>
      </c>
      <c r="F1788" s="0" t="s">
        <v>697</v>
      </c>
      <c r="G1788" s="0" t="s">
        <v>735</v>
      </c>
      <c r="H1788" s="0" t="s">
        <v>3515</v>
      </c>
      <c r="I1788" s="0" t="s">
        <v>3516</v>
      </c>
      <c r="J1788" s="0" t="str">
        <f aca="false">IF(H1788="Present",H1788&amp;"_"&amp;I1788,H1788)</f>
        <v>Absent</v>
      </c>
    </row>
    <row r="1789" customFormat="false" ht="14.25" hidden="false" customHeight="false" outlineLevel="0" collapsed="false">
      <c r="A1789" s="0" t="s">
        <v>421</v>
      </c>
      <c r="B1789" s="64" t="n">
        <f aca="false">VLOOKUP(A1789,SampleData!A$1:E$220,4,FALSE())</f>
        <v>55.5541687</v>
      </c>
      <c r="C1789" s="64" t="n">
        <f aca="false">VLOOKUP(A1789,SampleData!A$1:E$220,5,FALSE())</f>
        <v>11.5383697</v>
      </c>
      <c r="D1789" s="66" t="s">
        <v>3521</v>
      </c>
      <c r="E1789" s="64" t="s">
        <v>208</v>
      </c>
      <c r="F1789" s="0" t="s">
        <v>704</v>
      </c>
      <c r="G1789" s="0" t="s">
        <v>735</v>
      </c>
      <c r="H1789" s="0" t="s">
        <v>3515</v>
      </c>
      <c r="I1789" s="0" t="s">
        <v>3516</v>
      </c>
      <c r="J1789" s="0" t="str">
        <f aca="false">IF(H1789="Present",H1789&amp;"_"&amp;I1789,H1789)</f>
        <v>Absent</v>
      </c>
    </row>
    <row r="1790" customFormat="false" ht="14.25" hidden="false" customHeight="false" outlineLevel="0" collapsed="false">
      <c r="A1790" s="0" t="s">
        <v>421</v>
      </c>
      <c r="B1790" s="64" t="n">
        <f aca="false">VLOOKUP(A1790,SampleData!A$1:E$220,4,FALSE())</f>
        <v>55.5541687</v>
      </c>
      <c r="C1790" s="64" t="n">
        <f aca="false">VLOOKUP(A1790,SampleData!A$1:E$220,5,FALSE())</f>
        <v>11.5383697</v>
      </c>
      <c r="D1790" s="66" t="s">
        <v>3522</v>
      </c>
      <c r="E1790" s="64" t="s">
        <v>3523</v>
      </c>
      <c r="F1790" s="0" t="s">
        <v>708</v>
      </c>
      <c r="G1790" s="0" t="s">
        <v>735</v>
      </c>
      <c r="H1790" s="0" t="s">
        <v>3515</v>
      </c>
      <c r="I1790" s="0" t="s">
        <v>3516</v>
      </c>
      <c r="J1790" s="0" t="str">
        <f aca="false">IF(H1790="Present",H1790&amp;"_"&amp;I1790,H1790)</f>
        <v>Absent</v>
      </c>
    </row>
    <row r="1791" customFormat="false" ht="14.25" hidden="false" customHeight="false" outlineLevel="0" collapsed="false">
      <c r="A1791" s="0" t="s">
        <v>421</v>
      </c>
      <c r="B1791" s="64" t="n">
        <f aca="false">VLOOKUP(A1791,SampleData!A$1:E$220,4,FALSE())</f>
        <v>55.5541687</v>
      </c>
      <c r="C1791" s="64" t="n">
        <f aca="false">VLOOKUP(A1791,SampleData!A$1:E$220,5,FALSE())</f>
        <v>11.5383697</v>
      </c>
      <c r="D1791" s="66" t="s">
        <v>3522</v>
      </c>
      <c r="E1791" s="64" t="s">
        <v>3523</v>
      </c>
      <c r="F1791" s="0" t="s">
        <v>708</v>
      </c>
      <c r="G1791" s="0" t="s">
        <v>735</v>
      </c>
      <c r="H1791" s="0" t="s">
        <v>3515</v>
      </c>
      <c r="I1791" s="0" t="s">
        <v>3516</v>
      </c>
      <c r="J1791" s="0" t="str">
        <f aca="false">IF(H1791="Present",H1791&amp;"_"&amp;I1791,H1791)</f>
        <v>Absent</v>
      </c>
    </row>
    <row r="1792" customFormat="false" ht="14.25" hidden="false" customHeight="false" outlineLevel="0" collapsed="false">
      <c r="A1792" s="0" t="s">
        <v>421</v>
      </c>
      <c r="B1792" s="64" t="n">
        <f aca="false">VLOOKUP(A1792,SampleData!A$1:E$220,4,FALSE())</f>
        <v>55.5541687</v>
      </c>
      <c r="C1792" s="64" t="n">
        <f aca="false">VLOOKUP(A1792,SampleData!A$1:E$220,5,FALSE())</f>
        <v>11.5383697</v>
      </c>
      <c r="D1792" s="66" t="s">
        <v>3524</v>
      </c>
      <c r="E1792" s="64" t="s">
        <v>3525</v>
      </c>
      <c r="F1792" s="0" t="s">
        <v>699</v>
      </c>
      <c r="G1792" s="0" t="s">
        <v>3514</v>
      </c>
      <c r="H1792" s="0" t="s">
        <v>3515</v>
      </c>
      <c r="I1792" s="0" t="s">
        <v>3516</v>
      </c>
      <c r="J1792" s="0" t="str">
        <f aca="false">IF(H1792="Present",H1792&amp;"_"&amp;I1792,H1792)</f>
        <v>Absent</v>
      </c>
    </row>
    <row r="1793" customFormat="false" ht="14.25" hidden="false" customHeight="false" outlineLevel="0" collapsed="false">
      <c r="A1793" s="0" t="s">
        <v>421</v>
      </c>
      <c r="B1793" s="64" t="n">
        <f aca="false">VLOOKUP(A1793,SampleData!A$1:E$220,4,FALSE())</f>
        <v>55.5541687</v>
      </c>
      <c r="C1793" s="64" t="n">
        <f aca="false">VLOOKUP(A1793,SampleData!A$1:E$220,5,FALSE())</f>
        <v>11.5383697</v>
      </c>
      <c r="D1793" s="66" t="s">
        <v>229</v>
      </c>
      <c r="E1793" s="0" t="s">
        <v>199</v>
      </c>
      <c r="F1793" s="0" t="s">
        <v>199</v>
      </c>
      <c r="G1793" s="0" t="s">
        <v>3514</v>
      </c>
      <c r="H1793" s="0" t="s">
        <v>3515</v>
      </c>
      <c r="I1793" s="0" t="s">
        <v>3516</v>
      </c>
      <c r="J1793" s="0" t="str">
        <f aca="false">IF(H1793="Present",H1793&amp;"_"&amp;I1793,H1793)</f>
        <v>Absent</v>
      </c>
    </row>
    <row r="1794" customFormat="false" ht="14.25" hidden="false" customHeight="false" outlineLevel="0" collapsed="false">
      <c r="A1794" s="0" t="s">
        <v>421</v>
      </c>
      <c r="B1794" s="64" t="n">
        <f aca="false">VLOOKUP(A1794,SampleData!A$1:E$220,4,FALSE())</f>
        <v>55.5541687</v>
      </c>
      <c r="C1794" s="64" t="n">
        <f aca="false">VLOOKUP(A1794,SampleData!A$1:E$220,5,FALSE())</f>
        <v>11.5383697</v>
      </c>
      <c r="D1794" s="66" t="s">
        <v>229</v>
      </c>
      <c r="E1794" s="0" t="s">
        <v>199</v>
      </c>
      <c r="F1794" s="0" t="s">
        <v>199</v>
      </c>
      <c r="G1794" s="0" t="s">
        <v>3514</v>
      </c>
      <c r="H1794" s="0" t="s">
        <v>3515</v>
      </c>
      <c r="I1794" s="0" t="s">
        <v>3516</v>
      </c>
      <c r="J1794" s="0" t="str">
        <f aca="false">IF(H1794="Present",H1794&amp;"_"&amp;I1794,H1794)</f>
        <v>Absent</v>
      </c>
    </row>
    <row r="1795" customFormat="false" ht="14.25" hidden="false" customHeight="false" outlineLevel="0" collapsed="false">
      <c r="A1795" s="0" t="s">
        <v>421</v>
      </c>
      <c r="B1795" s="64" t="n">
        <f aca="false">VLOOKUP(A1795,SampleData!A$1:E$220,4,FALSE())</f>
        <v>55.5541687</v>
      </c>
      <c r="C1795" s="64" t="n">
        <f aca="false">VLOOKUP(A1795,SampleData!A$1:E$220,5,FALSE())</f>
        <v>11.5383697</v>
      </c>
      <c r="D1795" s="66" t="s">
        <v>3526</v>
      </c>
      <c r="E1795" s="0" t="s">
        <v>385</v>
      </c>
      <c r="F1795" s="0" t="s">
        <v>385</v>
      </c>
      <c r="G1795" s="0" t="s">
        <v>735</v>
      </c>
      <c r="H1795" s="0" t="s">
        <v>3515</v>
      </c>
      <c r="I1795" s="0" t="s">
        <v>3516</v>
      </c>
      <c r="J1795" s="0" t="str">
        <f aca="false">IF(H1795="Present",H1795&amp;"_"&amp;I1795,H1795)</f>
        <v>Absent</v>
      </c>
    </row>
    <row r="1796" customFormat="false" ht="14.25" hidden="false" customHeight="false" outlineLevel="0" collapsed="false">
      <c r="A1796" s="0" t="s">
        <v>421</v>
      </c>
      <c r="B1796" s="64" t="n">
        <f aca="false">VLOOKUP(A1796,SampleData!A$1:E$220,4,FALSE())</f>
        <v>55.5541687</v>
      </c>
      <c r="C1796" s="64" t="n">
        <f aca="false">VLOOKUP(A1796,SampleData!A$1:E$220,5,FALSE())</f>
        <v>11.5383697</v>
      </c>
      <c r="D1796" s="66" t="s">
        <v>3527</v>
      </c>
      <c r="E1796" s="64" t="s">
        <v>74</v>
      </c>
      <c r="F1796" s="0" t="s">
        <v>701</v>
      </c>
      <c r="G1796" s="0" t="s">
        <v>3514</v>
      </c>
      <c r="H1796" s="0" t="s">
        <v>3515</v>
      </c>
      <c r="I1796" s="0" t="s">
        <v>3516</v>
      </c>
      <c r="J1796" s="0" t="str">
        <f aca="false">IF(H1796="Present",H1796&amp;"_"&amp;I1796,H1796)</f>
        <v>Absent</v>
      </c>
    </row>
    <row r="1797" customFormat="false" ht="14.25" hidden="false" customHeight="false" outlineLevel="0" collapsed="false">
      <c r="A1797" s="0" t="s">
        <v>421</v>
      </c>
      <c r="B1797" s="64" t="n">
        <f aca="false">VLOOKUP(A1797,SampleData!A$1:E$220,4,FALSE())</f>
        <v>55.5541687</v>
      </c>
      <c r="C1797" s="64" t="n">
        <f aca="false">VLOOKUP(A1797,SampleData!A$1:E$220,5,FALSE())</f>
        <v>11.5383697</v>
      </c>
      <c r="D1797" s="66" t="s">
        <v>3528</v>
      </c>
      <c r="E1797" s="64" t="s">
        <v>177</v>
      </c>
      <c r="F1797" s="0" t="s">
        <v>3529</v>
      </c>
      <c r="G1797" s="0" t="s">
        <v>3514</v>
      </c>
      <c r="H1797" s="0" t="s">
        <v>3515</v>
      </c>
      <c r="I1797" s="0" t="s">
        <v>3516</v>
      </c>
      <c r="J1797" s="0" t="str">
        <f aca="false">IF(H1797="Present",H1797&amp;"_"&amp;I1797,H1797)</f>
        <v>Absent</v>
      </c>
    </row>
    <row r="1798" customFormat="false" ht="14.25" hidden="false" customHeight="false" outlineLevel="0" collapsed="false">
      <c r="A1798" s="0" t="s">
        <v>421</v>
      </c>
      <c r="B1798" s="64" t="n">
        <f aca="false">VLOOKUP(A1798,SampleData!A$1:E$220,4,FALSE())</f>
        <v>55.5541687</v>
      </c>
      <c r="C1798" s="64" t="n">
        <f aca="false">VLOOKUP(A1798,SampleData!A$1:E$220,5,FALSE())</f>
        <v>11.5383697</v>
      </c>
      <c r="D1798" s="66" t="s">
        <v>3528</v>
      </c>
      <c r="E1798" s="64" t="s">
        <v>177</v>
      </c>
      <c r="F1798" s="0" t="s">
        <v>3529</v>
      </c>
      <c r="G1798" s="0" t="s">
        <v>3514</v>
      </c>
      <c r="H1798" s="0" t="s">
        <v>3515</v>
      </c>
      <c r="I1798" s="0" t="s">
        <v>3516</v>
      </c>
      <c r="J1798" s="0" t="str">
        <f aca="false">IF(H1798="Present",H1798&amp;"_"&amp;I1798,H1798)</f>
        <v>Absent</v>
      </c>
    </row>
    <row r="1799" customFormat="false" ht="14.25" hidden="false" customHeight="false" outlineLevel="0" collapsed="false">
      <c r="A1799" s="0" t="s">
        <v>421</v>
      </c>
      <c r="B1799" s="64" t="n">
        <f aca="false">VLOOKUP(A1799,SampleData!A$1:E$220,4,FALSE())</f>
        <v>55.5541687</v>
      </c>
      <c r="C1799" s="64" t="n">
        <f aca="false">VLOOKUP(A1799,SampleData!A$1:E$220,5,FALSE())</f>
        <v>11.5383697</v>
      </c>
      <c r="D1799" s="66" t="s">
        <v>3530</v>
      </c>
      <c r="E1799" s="64" t="s">
        <v>3531</v>
      </c>
      <c r="F1799" s="0" t="s">
        <v>700</v>
      </c>
      <c r="G1799" s="0" t="s">
        <v>3514</v>
      </c>
      <c r="H1799" s="0" t="s">
        <v>3515</v>
      </c>
      <c r="I1799" s="0" t="s">
        <v>3516</v>
      </c>
      <c r="J1799" s="0" t="str">
        <f aca="false">IF(H1799="Present",H1799&amp;"_"&amp;I1799,H1799)</f>
        <v>Absent</v>
      </c>
    </row>
    <row r="1800" customFormat="false" ht="14.25" hidden="false" customHeight="false" outlineLevel="0" collapsed="false">
      <c r="A1800" s="0" t="s">
        <v>421</v>
      </c>
      <c r="B1800" s="64" t="n">
        <f aca="false">VLOOKUP(A1800,SampleData!A$1:E$220,4,FALSE())</f>
        <v>55.5541687</v>
      </c>
      <c r="C1800" s="64" t="n">
        <f aca="false">VLOOKUP(A1800,SampleData!A$1:E$220,5,FALSE())</f>
        <v>11.5383697</v>
      </c>
      <c r="D1800" s="66" t="s">
        <v>3532</v>
      </c>
      <c r="E1800" s="64" t="s">
        <v>353</v>
      </c>
      <c r="F1800" s="0" t="s">
        <v>696</v>
      </c>
      <c r="G1800" s="0" t="s">
        <v>735</v>
      </c>
      <c r="H1800" s="0" t="s">
        <v>3515</v>
      </c>
      <c r="I1800" s="0" t="s">
        <v>3516</v>
      </c>
      <c r="J1800" s="0" t="str">
        <f aca="false">IF(H1800="Present",H1800&amp;"_"&amp;I1800,H1800)</f>
        <v>Absent</v>
      </c>
    </row>
    <row r="1801" customFormat="false" ht="14.25" hidden="false" customHeight="false" outlineLevel="0" collapsed="false">
      <c r="A1801" s="0" t="s">
        <v>421</v>
      </c>
      <c r="B1801" s="64" t="n">
        <f aca="false">VLOOKUP(A1801,SampleData!A$1:E$220,4,FALSE())</f>
        <v>55.5541687</v>
      </c>
      <c r="C1801" s="64" t="n">
        <f aca="false">VLOOKUP(A1801,SampleData!A$1:E$220,5,FALSE())</f>
        <v>11.5383697</v>
      </c>
      <c r="D1801" s="66" t="s">
        <v>3532</v>
      </c>
      <c r="E1801" s="64" t="s">
        <v>353</v>
      </c>
      <c r="F1801" s="0" t="s">
        <v>696</v>
      </c>
      <c r="G1801" s="0" t="s">
        <v>3514</v>
      </c>
      <c r="H1801" s="0" t="s">
        <v>3515</v>
      </c>
      <c r="I1801" s="0" t="s">
        <v>3516</v>
      </c>
      <c r="J1801" s="0" t="str">
        <f aca="false">IF(H1801="Present",H1801&amp;"_"&amp;I1801,H1801)</f>
        <v>Absent</v>
      </c>
    </row>
    <row r="1802" customFormat="false" ht="14.25" hidden="false" customHeight="false" outlineLevel="0" collapsed="false">
      <c r="A1802" s="0" t="s">
        <v>421</v>
      </c>
      <c r="B1802" s="64" t="n">
        <f aca="false">VLOOKUP(A1802,SampleData!A$1:E$220,4,FALSE())</f>
        <v>55.5541687</v>
      </c>
      <c r="C1802" s="64" t="n">
        <f aca="false">VLOOKUP(A1802,SampleData!A$1:E$220,5,FALSE())</f>
        <v>11.5383697</v>
      </c>
      <c r="D1802" s="66" t="s">
        <v>3534</v>
      </c>
      <c r="E1802" s="64" t="s">
        <v>62</v>
      </c>
      <c r="F1802" s="0" t="s">
        <v>702</v>
      </c>
      <c r="G1802" s="0" t="s">
        <v>735</v>
      </c>
      <c r="H1802" s="0" t="s">
        <v>3515</v>
      </c>
      <c r="I1802" s="0" t="s">
        <v>3516</v>
      </c>
      <c r="J1802" s="0" t="str">
        <f aca="false">IF(H1802="Present",H1802&amp;"_"&amp;I1802,H1802)</f>
        <v>Absent</v>
      </c>
    </row>
    <row r="1803" customFormat="false" ht="14.25" hidden="false" customHeight="false" outlineLevel="0" collapsed="false">
      <c r="A1803" s="0" t="s">
        <v>421</v>
      </c>
      <c r="B1803" s="64" t="n">
        <f aca="false">VLOOKUP(A1803,SampleData!A$1:E$220,4,FALSE())</f>
        <v>55.5541687</v>
      </c>
      <c r="C1803" s="64" t="n">
        <f aca="false">VLOOKUP(A1803,SampleData!A$1:E$220,5,FALSE())</f>
        <v>11.5383697</v>
      </c>
      <c r="D1803" s="66" t="s">
        <v>3534</v>
      </c>
      <c r="E1803" s="64" t="s">
        <v>62</v>
      </c>
      <c r="F1803" s="0" t="s">
        <v>702</v>
      </c>
      <c r="G1803" s="0" t="s">
        <v>735</v>
      </c>
      <c r="H1803" s="0" t="s">
        <v>3515</v>
      </c>
      <c r="I1803" s="0" t="s">
        <v>3516</v>
      </c>
      <c r="J1803" s="0" t="str">
        <f aca="false">IF(H1803="Present",H1803&amp;"_"&amp;I1803,H1803)</f>
        <v>Absent</v>
      </c>
    </row>
    <row r="1804" customFormat="false" ht="14.25" hidden="false" customHeight="false" outlineLevel="0" collapsed="false">
      <c r="A1804" s="0" t="s">
        <v>421</v>
      </c>
      <c r="B1804" s="64" t="n">
        <f aca="false">VLOOKUP(A1804,SampleData!A$1:E$220,4,FALSE())</f>
        <v>55.5541687</v>
      </c>
      <c r="C1804" s="64" t="n">
        <f aca="false">VLOOKUP(A1804,SampleData!A$1:E$220,5,FALSE())</f>
        <v>11.5383697</v>
      </c>
      <c r="D1804" s="66" t="s">
        <v>3536</v>
      </c>
      <c r="E1804" s="0" t="s">
        <v>705</v>
      </c>
      <c r="F1804" s="0" t="s">
        <v>705</v>
      </c>
      <c r="G1804" s="0" t="s">
        <v>3514</v>
      </c>
      <c r="H1804" s="0" t="s">
        <v>3515</v>
      </c>
      <c r="I1804" s="0" t="s">
        <v>3516</v>
      </c>
      <c r="J1804" s="0" t="str">
        <f aca="false">IF(H1804="Present",H1804&amp;"_"&amp;I1804,H1804)</f>
        <v>Absent</v>
      </c>
    </row>
    <row r="1805" customFormat="false" ht="14.25" hidden="false" customHeight="false" outlineLevel="0" collapsed="false">
      <c r="A1805" s="0" t="s">
        <v>421</v>
      </c>
      <c r="B1805" s="64" t="n">
        <f aca="false">VLOOKUP(A1805,SampleData!A$1:E$220,4,FALSE())</f>
        <v>55.5541687</v>
      </c>
      <c r="C1805" s="64" t="n">
        <f aca="false">VLOOKUP(A1805,SampleData!A$1:E$220,5,FALSE())</f>
        <v>11.5383697</v>
      </c>
      <c r="D1805" s="66" t="s">
        <v>3536</v>
      </c>
      <c r="E1805" s="0" t="s">
        <v>705</v>
      </c>
      <c r="F1805" s="0" t="s">
        <v>705</v>
      </c>
      <c r="G1805" s="0" t="s">
        <v>735</v>
      </c>
      <c r="H1805" s="0" t="s">
        <v>3533</v>
      </c>
      <c r="I1805" s="0" t="s">
        <v>3535</v>
      </c>
      <c r="J1805" s="0" t="str">
        <f aca="false">IF(H1805="Present",H1805&amp;"_"&amp;I1805,H1805)</f>
        <v>Present_Ct&lt;41</v>
      </c>
    </row>
    <row r="1806" customFormat="false" ht="14.25" hidden="false" customHeight="false" outlineLevel="0" collapsed="false">
      <c r="A1806" s="0" t="s">
        <v>421</v>
      </c>
      <c r="B1806" s="64" t="n">
        <f aca="false">VLOOKUP(A1806,SampleData!A$1:E$220,4,FALSE())</f>
        <v>55.5541687</v>
      </c>
      <c r="C1806" s="64" t="n">
        <f aca="false">VLOOKUP(A1806,SampleData!A$1:E$220,5,FALSE())</f>
        <v>11.5383697</v>
      </c>
      <c r="D1806" s="66" t="s">
        <v>3537</v>
      </c>
      <c r="E1806" s="0" t="s">
        <v>698</v>
      </c>
      <c r="F1806" s="0" t="s">
        <v>698</v>
      </c>
      <c r="G1806" s="0" t="s">
        <v>735</v>
      </c>
      <c r="H1806" s="0" t="s">
        <v>3515</v>
      </c>
      <c r="I1806" s="0" t="s">
        <v>3516</v>
      </c>
      <c r="J1806" s="0" t="str">
        <f aca="false">IF(H1806="Present",H1806&amp;"_"&amp;I1806,H1806)</f>
        <v>Absent</v>
      </c>
    </row>
    <row r="1807" customFormat="false" ht="14.25" hidden="false" customHeight="false" outlineLevel="0" collapsed="false">
      <c r="A1807" s="0" t="s">
        <v>421</v>
      </c>
      <c r="B1807" s="64" t="n">
        <f aca="false">VLOOKUP(A1807,SampleData!A$1:E$220,4,FALSE())</f>
        <v>55.5541687</v>
      </c>
      <c r="C1807" s="64" t="n">
        <f aca="false">VLOOKUP(A1807,SampleData!A$1:E$220,5,FALSE())</f>
        <v>11.5383697</v>
      </c>
      <c r="D1807" s="66" t="s">
        <v>3537</v>
      </c>
      <c r="E1807" s="0" t="s">
        <v>698</v>
      </c>
      <c r="F1807" s="0" t="s">
        <v>698</v>
      </c>
      <c r="G1807" s="0" t="s">
        <v>735</v>
      </c>
      <c r="H1807" s="0" t="s">
        <v>3533</v>
      </c>
      <c r="I1807" s="0" t="s">
        <v>3535</v>
      </c>
      <c r="J1807" s="0" t="str">
        <f aca="false">IF(H1807="Present",H1807&amp;"_"&amp;I1807,H1807)</f>
        <v>Present_Ct&lt;41</v>
      </c>
    </row>
    <row r="1808" customFormat="false" ht="14.25" hidden="false" customHeight="false" outlineLevel="0" collapsed="false">
      <c r="A1808" s="0" t="s">
        <v>421</v>
      </c>
      <c r="B1808" s="64" t="n">
        <f aca="false">VLOOKUP(A1808,SampleData!A$1:E$220,4,FALSE())</f>
        <v>55.5541687</v>
      </c>
      <c r="C1808" s="64" t="n">
        <f aca="false">VLOOKUP(A1808,SampleData!A$1:E$220,5,FALSE())</f>
        <v>11.5383697</v>
      </c>
      <c r="D1808" s="66" t="s">
        <v>3538</v>
      </c>
      <c r="E1808" s="64" t="s">
        <v>3539</v>
      </c>
      <c r="F1808" s="0" t="s">
        <v>706</v>
      </c>
      <c r="G1808" s="0" t="s">
        <v>3514</v>
      </c>
      <c r="H1808" s="0" t="s">
        <v>3515</v>
      </c>
      <c r="I1808" s="0" t="s">
        <v>3516</v>
      </c>
      <c r="J1808" s="0" t="str">
        <f aca="false">IF(H1808="Present",H1808&amp;"_"&amp;I1808,H1808)</f>
        <v>Absent</v>
      </c>
    </row>
    <row r="1809" customFormat="false" ht="14.25" hidden="false" customHeight="false" outlineLevel="0" collapsed="false">
      <c r="A1809" s="0" t="s">
        <v>431</v>
      </c>
      <c r="B1809" s="64" t="n">
        <f aca="false">VLOOKUP(A1809,SampleData!A$1:E$220,4,FALSE())</f>
        <v>55.3803914</v>
      </c>
      <c r="C1809" s="64" t="n">
        <f aca="false">VLOOKUP(A1809,SampleData!A$1:E$220,5,FALSE())</f>
        <v>11.5681016</v>
      </c>
      <c r="D1809" s="66" t="s">
        <v>3512</v>
      </c>
      <c r="E1809" s="64" t="s">
        <v>3513</v>
      </c>
      <c r="F1809" s="0" t="s">
        <v>703</v>
      </c>
      <c r="G1809" s="0" t="s">
        <v>735</v>
      </c>
      <c r="H1809" s="0" t="s">
        <v>3515</v>
      </c>
      <c r="I1809" s="0" t="s">
        <v>3516</v>
      </c>
      <c r="J1809" s="0" t="str">
        <f aca="false">IF(H1809="Present",H1809&amp;"_"&amp;I1809,H1809)</f>
        <v>Absent</v>
      </c>
    </row>
    <row r="1810" customFormat="false" ht="14.25" hidden="false" customHeight="false" outlineLevel="0" collapsed="false">
      <c r="A1810" s="0" t="s">
        <v>431</v>
      </c>
      <c r="B1810" s="64" t="n">
        <f aca="false">VLOOKUP(A1810,SampleData!A$1:E$220,4,FALSE())</f>
        <v>55.3803914</v>
      </c>
      <c r="C1810" s="64" t="n">
        <f aca="false">VLOOKUP(A1810,SampleData!A$1:E$220,5,FALSE())</f>
        <v>11.5681016</v>
      </c>
      <c r="D1810" s="66" t="s">
        <v>3517</v>
      </c>
      <c r="E1810" s="64" t="s">
        <v>636</v>
      </c>
      <c r="F1810" s="0" t="s">
        <v>709</v>
      </c>
      <c r="G1810" s="0" t="s">
        <v>735</v>
      </c>
      <c r="H1810" s="0" t="s">
        <v>3515</v>
      </c>
      <c r="I1810" s="0" t="s">
        <v>3516</v>
      </c>
      <c r="J1810" s="0" t="str">
        <f aca="false">IF(H1810="Present",H1810&amp;"_"&amp;I1810,H1810)</f>
        <v>Absent</v>
      </c>
    </row>
    <row r="1811" customFormat="false" ht="14.25" hidden="false" customHeight="false" outlineLevel="0" collapsed="false">
      <c r="A1811" s="0" t="s">
        <v>431</v>
      </c>
      <c r="B1811" s="64" t="n">
        <f aca="false">VLOOKUP(A1811,SampleData!A$1:E$220,4,FALSE())</f>
        <v>55.3803914</v>
      </c>
      <c r="C1811" s="64" t="n">
        <f aca="false">VLOOKUP(A1811,SampleData!A$1:E$220,5,FALSE())</f>
        <v>11.5681016</v>
      </c>
      <c r="D1811" s="66" t="s">
        <v>3518</v>
      </c>
      <c r="E1811" s="0" t="s">
        <v>710</v>
      </c>
      <c r="F1811" s="0" t="s">
        <v>710</v>
      </c>
      <c r="G1811" s="0" t="s">
        <v>3514</v>
      </c>
      <c r="H1811" s="0" t="s">
        <v>3533</v>
      </c>
      <c r="I1811" s="0" t="s">
        <v>3535</v>
      </c>
      <c r="J1811" s="0" t="str">
        <f aca="false">IF(H1811="Present",H1811&amp;"_"&amp;I1811,H1811)</f>
        <v>Present_Ct&lt;41</v>
      </c>
    </row>
    <row r="1812" customFormat="false" ht="14.25" hidden="false" customHeight="false" outlineLevel="0" collapsed="false">
      <c r="A1812" s="0" t="s">
        <v>431</v>
      </c>
      <c r="B1812" s="64" t="n">
        <f aca="false">VLOOKUP(A1812,SampleData!A$1:E$220,4,FALSE())</f>
        <v>55.3803914</v>
      </c>
      <c r="C1812" s="64" t="n">
        <f aca="false">VLOOKUP(A1812,SampleData!A$1:E$220,5,FALSE())</f>
        <v>11.5681016</v>
      </c>
      <c r="D1812" s="66" t="s">
        <v>3519</v>
      </c>
      <c r="E1812" s="64" t="s">
        <v>3520</v>
      </c>
      <c r="F1812" s="0" t="s">
        <v>697</v>
      </c>
      <c r="G1812" s="0" t="s">
        <v>735</v>
      </c>
      <c r="H1812" s="0" t="s">
        <v>3515</v>
      </c>
      <c r="I1812" s="0" t="s">
        <v>3516</v>
      </c>
      <c r="J1812" s="0" t="str">
        <f aca="false">IF(H1812="Present",H1812&amp;"_"&amp;I1812,H1812)</f>
        <v>Absent</v>
      </c>
    </row>
    <row r="1813" customFormat="false" ht="14.25" hidden="false" customHeight="false" outlineLevel="0" collapsed="false">
      <c r="A1813" s="0" t="s">
        <v>431</v>
      </c>
      <c r="B1813" s="64" t="n">
        <f aca="false">VLOOKUP(A1813,SampleData!A$1:E$220,4,FALSE())</f>
        <v>55.3803914</v>
      </c>
      <c r="C1813" s="64" t="n">
        <f aca="false">VLOOKUP(A1813,SampleData!A$1:E$220,5,FALSE())</f>
        <v>11.5681016</v>
      </c>
      <c r="D1813" s="66" t="s">
        <v>3521</v>
      </c>
      <c r="E1813" s="64" t="s">
        <v>208</v>
      </c>
      <c r="F1813" s="0" t="s">
        <v>704</v>
      </c>
      <c r="G1813" s="0" t="s">
        <v>735</v>
      </c>
      <c r="H1813" s="0" t="s">
        <v>3515</v>
      </c>
      <c r="I1813" s="0" t="s">
        <v>3516</v>
      </c>
      <c r="J1813" s="0" t="str">
        <f aca="false">IF(H1813="Present",H1813&amp;"_"&amp;I1813,H1813)</f>
        <v>Absent</v>
      </c>
    </row>
    <row r="1814" customFormat="false" ht="14.25" hidden="false" customHeight="false" outlineLevel="0" collapsed="false">
      <c r="A1814" s="0" t="s">
        <v>431</v>
      </c>
      <c r="B1814" s="64" t="n">
        <f aca="false">VLOOKUP(A1814,SampleData!A$1:E$220,4,FALSE())</f>
        <v>55.3803914</v>
      </c>
      <c r="C1814" s="64" t="n">
        <f aca="false">VLOOKUP(A1814,SampleData!A$1:E$220,5,FALSE())</f>
        <v>11.5681016</v>
      </c>
      <c r="D1814" s="66" t="s">
        <v>3522</v>
      </c>
      <c r="E1814" s="64" t="s">
        <v>3523</v>
      </c>
      <c r="F1814" s="0" t="s">
        <v>708</v>
      </c>
      <c r="G1814" s="0" t="s">
        <v>3514</v>
      </c>
      <c r="H1814" s="0" t="s">
        <v>3515</v>
      </c>
      <c r="I1814" s="0" t="s">
        <v>3516</v>
      </c>
      <c r="J1814" s="0" t="str">
        <f aca="false">IF(H1814="Present",H1814&amp;"_"&amp;I1814,H1814)</f>
        <v>Absent</v>
      </c>
    </row>
    <row r="1815" customFormat="false" ht="14.25" hidden="false" customHeight="false" outlineLevel="0" collapsed="false">
      <c r="A1815" s="0" t="s">
        <v>431</v>
      </c>
      <c r="B1815" s="64" t="n">
        <f aca="false">VLOOKUP(A1815,SampleData!A$1:E$220,4,FALSE())</f>
        <v>55.3803914</v>
      </c>
      <c r="C1815" s="64" t="n">
        <f aca="false">VLOOKUP(A1815,SampleData!A$1:E$220,5,FALSE())</f>
        <v>11.5681016</v>
      </c>
      <c r="D1815" s="66" t="s">
        <v>3522</v>
      </c>
      <c r="E1815" s="64" t="s">
        <v>3523</v>
      </c>
      <c r="F1815" s="0" t="s">
        <v>708</v>
      </c>
      <c r="G1815" s="0" t="s">
        <v>735</v>
      </c>
      <c r="H1815" s="0" t="s">
        <v>3515</v>
      </c>
      <c r="I1815" s="0" t="s">
        <v>3516</v>
      </c>
      <c r="J1815" s="0" t="str">
        <f aca="false">IF(H1815="Present",H1815&amp;"_"&amp;I1815,H1815)</f>
        <v>Absent</v>
      </c>
    </row>
    <row r="1816" customFormat="false" ht="14.25" hidden="false" customHeight="false" outlineLevel="0" collapsed="false">
      <c r="A1816" s="0" t="s">
        <v>431</v>
      </c>
      <c r="B1816" s="64" t="n">
        <f aca="false">VLOOKUP(A1816,SampleData!A$1:E$220,4,FALSE())</f>
        <v>55.3803914</v>
      </c>
      <c r="C1816" s="64" t="n">
        <f aca="false">VLOOKUP(A1816,SampleData!A$1:E$220,5,FALSE())</f>
        <v>11.5681016</v>
      </c>
      <c r="D1816" s="66" t="s">
        <v>3526</v>
      </c>
      <c r="E1816" s="0" t="s">
        <v>385</v>
      </c>
      <c r="F1816" s="0" t="s">
        <v>385</v>
      </c>
      <c r="G1816" s="0" t="s">
        <v>735</v>
      </c>
      <c r="H1816" s="0" t="s">
        <v>3515</v>
      </c>
      <c r="I1816" s="0" t="s">
        <v>3516</v>
      </c>
      <c r="J1816" s="0" t="str">
        <f aca="false">IF(H1816="Present",H1816&amp;"_"&amp;I1816,H1816)</f>
        <v>Absent</v>
      </c>
    </row>
    <row r="1817" customFormat="false" ht="14.25" hidden="false" customHeight="false" outlineLevel="0" collapsed="false">
      <c r="A1817" s="0" t="s">
        <v>431</v>
      </c>
      <c r="B1817" s="64" t="n">
        <f aca="false">VLOOKUP(A1817,SampleData!A$1:E$220,4,FALSE())</f>
        <v>55.3803914</v>
      </c>
      <c r="C1817" s="64" t="n">
        <f aca="false">VLOOKUP(A1817,SampleData!A$1:E$220,5,FALSE())</f>
        <v>11.5681016</v>
      </c>
      <c r="D1817" s="66" t="s">
        <v>3527</v>
      </c>
      <c r="E1817" s="64" t="s">
        <v>74</v>
      </c>
      <c r="F1817" s="0" t="s">
        <v>701</v>
      </c>
      <c r="G1817" s="0" t="s">
        <v>735</v>
      </c>
      <c r="H1817" s="0" t="s">
        <v>3515</v>
      </c>
      <c r="I1817" s="0" t="s">
        <v>3516</v>
      </c>
      <c r="J1817" s="0" t="str">
        <f aca="false">IF(H1817="Present",H1817&amp;"_"&amp;I1817,H1817)</f>
        <v>Absent</v>
      </c>
    </row>
    <row r="1818" customFormat="false" ht="14.25" hidden="false" customHeight="false" outlineLevel="0" collapsed="false">
      <c r="A1818" s="0" t="s">
        <v>431</v>
      </c>
      <c r="B1818" s="64" t="n">
        <f aca="false">VLOOKUP(A1818,SampleData!A$1:E$220,4,FALSE())</f>
        <v>55.3803914</v>
      </c>
      <c r="C1818" s="64" t="n">
        <f aca="false">VLOOKUP(A1818,SampleData!A$1:E$220,5,FALSE())</f>
        <v>11.5681016</v>
      </c>
      <c r="D1818" s="66" t="s">
        <v>3532</v>
      </c>
      <c r="E1818" s="64" t="s">
        <v>353</v>
      </c>
      <c r="F1818" s="0" t="s">
        <v>696</v>
      </c>
      <c r="G1818" s="0" t="s">
        <v>735</v>
      </c>
      <c r="H1818" s="0" t="s">
        <v>3515</v>
      </c>
      <c r="I1818" s="0" t="s">
        <v>3516</v>
      </c>
      <c r="J1818" s="0" t="str">
        <f aca="false">IF(H1818="Present",H1818&amp;"_"&amp;I1818,H1818)</f>
        <v>Absent</v>
      </c>
    </row>
    <row r="1819" customFormat="false" ht="14.25" hidden="false" customHeight="false" outlineLevel="0" collapsed="false">
      <c r="A1819" s="0" t="s">
        <v>431</v>
      </c>
      <c r="B1819" s="64" t="n">
        <f aca="false">VLOOKUP(A1819,SampleData!A$1:E$220,4,FALSE())</f>
        <v>55.3803914</v>
      </c>
      <c r="C1819" s="64" t="n">
        <f aca="false">VLOOKUP(A1819,SampleData!A$1:E$220,5,FALSE())</f>
        <v>11.5681016</v>
      </c>
      <c r="D1819" s="66" t="s">
        <v>3532</v>
      </c>
      <c r="E1819" s="64" t="s">
        <v>353</v>
      </c>
      <c r="F1819" s="0" t="s">
        <v>696</v>
      </c>
      <c r="G1819" s="0" t="s">
        <v>735</v>
      </c>
      <c r="H1819" s="0" t="s">
        <v>3515</v>
      </c>
      <c r="I1819" s="0" t="s">
        <v>3516</v>
      </c>
      <c r="J1819" s="0" t="str">
        <f aca="false">IF(H1819="Present",H1819&amp;"_"&amp;I1819,H1819)</f>
        <v>Absent</v>
      </c>
    </row>
    <row r="1820" customFormat="false" ht="14.25" hidden="false" customHeight="false" outlineLevel="0" collapsed="false">
      <c r="A1820" s="0" t="s">
        <v>431</v>
      </c>
      <c r="B1820" s="64" t="n">
        <f aca="false">VLOOKUP(A1820,SampleData!A$1:E$220,4,FALSE())</f>
        <v>55.3803914</v>
      </c>
      <c r="C1820" s="64" t="n">
        <f aca="false">VLOOKUP(A1820,SampleData!A$1:E$220,5,FALSE())</f>
        <v>11.5681016</v>
      </c>
      <c r="D1820" s="66" t="s">
        <v>3534</v>
      </c>
      <c r="E1820" s="64" t="s">
        <v>62</v>
      </c>
      <c r="F1820" s="0" t="s">
        <v>702</v>
      </c>
      <c r="G1820" s="0" t="s">
        <v>735</v>
      </c>
      <c r="H1820" s="0" t="s">
        <v>3533</v>
      </c>
      <c r="I1820" s="0" t="s">
        <v>3535</v>
      </c>
      <c r="J1820" s="0" t="str">
        <f aca="false">IF(H1820="Present",H1820&amp;"_"&amp;I1820,H1820)</f>
        <v>Present_Ct&lt;41</v>
      </c>
    </row>
    <row r="1821" customFormat="false" ht="14.25" hidden="false" customHeight="false" outlineLevel="0" collapsed="false">
      <c r="A1821" s="0" t="s">
        <v>431</v>
      </c>
      <c r="B1821" s="64" t="n">
        <f aca="false">VLOOKUP(A1821,SampleData!A$1:E$220,4,FALSE())</f>
        <v>55.3803914</v>
      </c>
      <c r="C1821" s="64" t="n">
        <f aca="false">VLOOKUP(A1821,SampleData!A$1:E$220,5,FALSE())</f>
        <v>11.5681016</v>
      </c>
      <c r="D1821" s="66" t="s">
        <v>3534</v>
      </c>
      <c r="E1821" s="64" t="s">
        <v>62</v>
      </c>
      <c r="F1821" s="0" t="s">
        <v>702</v>
      </c>
      <c r="G1821" s="0" t="s">
        <v>735</v>
      </c>
      <c r="H1821" s="0" t="s">
        <v>3533</v>
      </c>
      <c r="I1821" s="0" t="s">
        <v>3535</v>
      </c>
      <c r="J1821" s="0" t="str">
        <f aca="false">IF(H1821="Present",H1821&amp;"_"&amp;I1821,H1821)</f>
        <v>Present_Ct&lt;41</v>
      </c>
    </row>
    <row r="1822" customFormat="false" ht="14.25" hidden="false" customHeight="false" outlineLevel="0" collapsed="false">
      <c r="A1822" s="0" t="s">
        <v>431</v>
      </c>
      <c r="B1822" s="64" t="n">
        <f aca="false">VLOOKUP(A1822,SampleData!A$1:E$220,4,FALSE())</f>
        <v>55.3803914</v>
      </c>
      <c r="C1822" s="64" t="n">
        <f aca="false">VLOOKUP(A1822,SampleData!A$1:E$220,5,FALSE())</f>
        <v>11.5681016</v>
      </c>
      <c r="D1822" s="66" t="s">
        <v>3536</v>
      </c>
      <c r="E1822" s="0" t="s">
        <v>705</v>
      </c>
      <c r="F1822" s="0" t="s">
        <v>705</v>
      </c>
      <c r="G1822" s="0" t="s">
        <v>3514</v>
      </c>
      <c r="H1822" s="0" t="s">
        <v>3533</v>
      </c>
      <c r="I1822" s="0" t="s">
        <v>3535</v>
      </c>
      <c r="J1822" s="0" t="str">
        <f aca="false">IF(H1822="Present",H1822&amp;"_"&amp;I1822,H1822)</f>
        <v>Present_Ct&lt;41</v>
      </c>
    </row>
    <row r="1823" customFormat="false" ht="14.25" hidden="false" customHeight="false" outlineLevel="0" collapsed="false">
      <c r="A1823" s="0" t="s">
        <v>431</v>
      </c>
      <c r="B1823" s="64" t="n">
        <f aca="false">VLOOKUP(A1823,SampleData!A$1:E$220,4,FALSE())</f>
        <v>55.3803914</v>
      </c>
      <c r="C1823" s="64" t="n">
        <f aca="false">VLOOKUP(A1823,SampleData!A$1:E$220,5,FALSE())</f>
        <v>11.5681016</v>
      </c>
      <c r="D1823" s="66" t="s">
        <v>3536</v>
      </c>
      <c r="E1823" s="0" t="s">
        <v>705</v>
      </c>
      <c r="F1823" s="0" t="s">
        <v>705</v>
      </c>
      <c r="G1823" s="0" t="s">
        <v>3514</v>
      </c>
      <c r="H1823" s="0" t="s">
        <v>3533</v>
      </c>
      <c r="I1823" s="0" t="s">
        <v>3535</v>
      </c>
      <c r="J1823" s="0" t="str">
        <f aca="false">IF(H1823="Present",H1823&amp;"_"&amp;I1823,H1823)</f>
        <v>Present_Ct&lt;41</v>
      </c>
    </row>
    <row r="1824" customFormat="false" ht="14.25" hidden="false" customHeight="false" outlineLevel="0" collapsed="false">
      <c r="A1824" s="0" t="s">
        <v>431</v>
      </c>
      <c r="B1824" s="64" t="n">
        <f aca="false">VLOOKUP(A1824,SampleData!A$1:E$220,4,FALSE())</f>
        <v>55.3803914</v>
      </c>
      <c r="C1824" s="64" t="n">
        <f aca="false">VLOOKUP(A1824,SampleData!A$1:E$220,5,FALSE())</f>
        <v>11.5681016</v>
      </c>
      <c r="D1824" s="66" t="s">
        <v>3537</v>
      </c>
      <c r="E1824" s="0" t="s">
        <v>698</v>
      </c>
      <c r="F1824" s="0" t="s">
        <v>698</v>
      </c>
      <c r="G1824" s="0" t="s">
        <v>735</v>
      </c>
      <c r="H1824" s="0" t="s">
        <v>3515</v>
      </c>
      <c r="I1824" s="0" t="s">
        <v>3516</v>
      </c>
      <c r="J1824" s="0" t="str">
        <f aca="false">IF(H1824="Present",H1824&amp;"_"&amp;I1824,H1824)</f>
        <v>Absent</v>
      </c>
    </row>
    <row r="1825" customFormat="false" ht="14.25" hidden="false" customHeight="false" outlineLevel="0" collapsed="false">
      <c r="A1825" s="0" t="s">
        <v>431</v>
      </c>
      <c r="B1825" s="64" t="n">
        <f aca="false">VLOOKUP(A1825,SampleData!A$1:E$220,4,FALSE())</f>
        <v>55.3803914</v>
      </c>
      <c r="C1825" s="64" t="n">
        <f aca="false">VLOOKUP(A1825,SampleData!A$1:E$220,5,FALSE())</f>
        <v>11.5681016</v>
      </c>
      <c r="D1825" s="66" t="s">
        <v>3537</v>
      </c>
      <c r="E1825" s="0" t="s">
        <v>698</v>
      </c>
      <c r="F1825" s="0" t="s">
        <v>698</v>
      </c>
      <c r="G1825" s="0" t="s">
        <v>3514</v>
      </c>
      <c r="H1825" s="0" t="s">
        <v>3515</v>
      </c>
      <c r="I1825" s="0" t="s">
        <v>3516</v>
      </c>
      <c r="J1825" s="0" t="str">
        <f aca="false">IF(H1825="Present",H1825&amp;"_"&amp;I1825,H1825)</f>
        <v>Absent</v>
      </c>
    </row>
    <row r="1826" customFormat="false" ht="14.25" hidden="false" customHeight="false" outlineLevel="0" collapsed="false">
      <c r="A1826" s="0" t="s">
        <v>431</v>
      </c>
      <c r="B1826" s="64" t="n">
        <f aca="false">VLOOKUP(A1826,SampleData!A$1:E$220,4,FALSE())</f>
        <v>55.3803914</v>
      </c>
      <c r="C1826" s="64" t="n">
        <f aca="false">VLOOKUP(A1826,SampleData!A$1:E$220,5,FALSE())</f>
        <v>11.5681016</v>
      </c>
      <c r="D1826" s="66" t="s">
        <v>3538</v>
      </c>
      <c r="E1826" s="64" t="s">
        <v>3539</v>
      </c>
      <c r="F1826" s="0" t="s">
        <v>706</v>
      </c>
      <c r="G1826" s="0" t="s">
        <v>3514</v>
      </c>
      <c r="H1826" s="0" t="s">
        <v>3515</v>
      </c>
      <c r="I1826" s="0" t="s">
        <v>3516</v>
      </c>
      <c r="J1826" s="0" t="str">
        <f aca="false">IF(H1826="Present",H1826&amp;"_"&amp;I1826,H1826)</f>
        <v>Absent</v>
      </c>
    </row>
    <row r="1827" customFormat="false" ht="14.25" hidden="false" customHeight="false" outlineLevel="0" collapsed="false">
      <c r="A1827" s="0" t="s">
        <v>431</v>
      </c>
      <c r="B1827" s="64" t="n">
        <f aca="false">VLOOKUP(A1827,SampleData!A$1:E$220,4,FALSE())</f>
        <v>55.3803914</v>
      </c>
      <c r="C1827" s="64" t="n">
        <f aca="false">VLOOKUP(A1827,SampleData!A$1:E$220,5,FALSE())</f>
        <v>11.5681016</v>
      </c>
      <c r="D1827" s="66" t="s">
        <v>3512</v>
      </c>
      <c r="E1827" s="64" t="s">
        <v>3513</v>
      </c>
      <c r="F1827" s="0" t="s">
        <v>703</v>
      </c>
      <c r="G1827" s="0" t="s">
        <v>735</v>
      </c>
      <c r="H1827" s="0" t="s">
        <v>3515</v>
      </c>
      <c r="I1827" s="0" t="s">
        <v>3516</v>
      </c>
      <c r="J1827" s="0" t="str">
        <f aca="false">IF(H1827="Present",H1827&amp;"_"&amp;I1827,H1827)</f>
        <v>Absent</v>
      </c>
    </row>
    <row r="1828" customFormat="false" ht="14.25" hidden="false" customHeight="false" outlineLevel="0" collapsed="false">
      <c r="A1828" s="0" t="s">
        <v>431</v>
      </c>
      <c r="B1828" s="64" t="n">
        <f aca="false">VLOOKUP(A1828,SampleData!A$1:E$220,4,FALSE())</f>
        <v>55.3803914</v>
      </c>
      <c r="C1828" s="64" t="n">
        <f aca="false">VLOOKUP(A1828,SampleData!A$1:E$220,5,FALSE())</f>
        <v>11.5681016</v>
      </c>
      <c r="D1828" s="66" t="s">
        <v>3517</v>
      </c>
      <c r="E1828" s="64" t="s">
        <v>636</v>
      </c>
      <c r="F1828" s="0" t="s">
        <v>709</v>
      </c>
      <c r="G1828" s="0" t="s">
        <v>735</v>
      </c>
      <c r="H1828" s="0" t="s">
        <v>3515</v>
      </c>
      <c r="I1828" s="0" t="s">
        <v>3516</v>
      </c>
      <c r="J1828" s="0" t="str">
        <f aca="false">IF(H1828="Present",H1828&amp;"_"&amp;I1828,H1828)</f>
        <v>Absent</v>
      </c>
    </row>
    <row r="1829" customFormat="false" ht="14.25" hidden="false" customHeight="false" outlineLevel="0" collapsed="false">
      <c r="A1829" s="0" t="s">
        <v>431</v>
      </c>
      <c r="B1829" s="64" t="n">
        <f aca="false">VLOOKUP(A1829,SampleData!A$1:E$220,4,FALSE())</f>
        <v>55.3803914</v>
      </c>
      <c r="C1829" s="64" t="n">
        <f aca="false">VLOOKUP(A1829,SampleData!A$1:E$220,5,FALSE())</f>
        <v>11.5681016</v>
      </c>
      <c r="D1829" s="66" t="s">
        <v>3518</v>
      </c>
      <c r="E1829" s="0" t="s">
        <v>710</v>
      </c>
      <c r="F1829" s="0" t="s">
        <v>710</v>
      </c>
      <c r="G1829" s="0" t="s">
        <v>735</v>
      </c>
      <c r="H1829" s="0" t="s">
        <v>3515</v>
      </c>
      <c r="I1829" s="0" t="s">
        <v>3516</v>
      </c>
      <c r="J1829" s="0" t="str">
        <f aca="false">IF(H1829="Present",H1829&amp;"_"&amp;I1829,H1829)</f>
        <v>Absent</v>
      </c>
    </row>
    <row r="1830" customFormat="false" ht="14.25" hidden="false" customHeight="false" outlineLevel="0" collapsed="false">
      <c r="A1830" s="0" t="s">
        <v>431</v>
      </c>
      <c r="B1830" s="64" t="n">
        <f aca="false">VLOOKUP(A1830,SampleData!A$1:E$220,4,FALSE())</f>
        <v>55.3803914</v>
      </c>
      <c r="C1830" s="64" t="n">
        <f aca="false">VLOOKUP(A1830,SampleData!A$1:E$220,5,FALSE())</f>
        <v>11.5681016</v>
      </c>
      <c r="D1830" s="66" t="s">
        <v>3519</v>
      </c>
      <c r="E1830" s="64" t="s">
        <v>3520</v>
      </c>
      <c r="F1830" s="0" t="s">
        <v>697</v>
      </c>
      <c r="G1830" s="0" t="s">
        <v>735</v>
      </c>
      <c r="H1830" s="0" t="s">
        <v>3515</v>
      </c>
      <c r="I1830" s="0" t="s">
        <v>3516</v>
      </c>
      <c r="J1830" s="0" t="str">
        <f aca="false">IF(H1830="Present",H1830&amp;"_"&amp;I1830,H1830)</f>
        <v>Absent</v>
      </c>
    </row>
    <row r="1831" customFormat="false" ht="14.25" hidden="false" customHeight="false" outlineLevel="0" collapsed="false">
      <c r="A1831" s="0" t="s">
        <v>431</v>
      </c>
      <c r="B1831" s="64" t="n">
        <f aca="false">VLOOKUP(A1831,SampleData!A$1:E$220,4,FALSE())</f>
        <v>55.3803914</v>
      </c>
      <c r="C1831" s="64" t="n">
        <f aca="false">VLOOKUP(A1831,SampleData!A$1:E$220,5,FALSE())</f>
        <v>11.5681016</v>
      </c>
      <c r="D1831" s="66" t="s">
        <v>3521</v>
      </c>
      <c r="E1831" s="64" t="s">
        <v>208</v>
      </c>
      <c r="F1831" s="0" t="s">
        <v>704</v>
      </c>
      <c r="G1831" s="0" t="s">
        <v>735</v>
      </c>
      <c r="H1831" s="0" t="s">
        <v>3515</v>
      </c>
      <c r="I1831" s="0" t="s">
        <v>3516</v>
      </c>
      <c r="J1831" s="0" t="str">
        <f aca="false">IF(H1831="Present",H1831&amp;"_"&amp;I1831,H1831)</f>
        <v>Absent</v>
      </c>
    </row>
    <row r="1832" customFormat="false" ht="14.25" hidden="false" customHeight="false" outlineLevel="0" collapsed="false">
      <c r="A1832" s="0" t="s">
        <v>431</v>
      </c>
      <c r="B1832" s="64" t="n">
        <f aca="false">VLOOKUP(A1832,SampleData!A$1:E$220,4,FALSE())</f>
        <v>55.3803914</v>
      </c>
      <c r="C1832" s="64" t="n">
        <f aca="false">VLOOKUP(A1832,SampleData!A$1:E$220,5,FALSE())</f>
        <v>11.5681016</v>
      </c>
      <c r="D1832" s="66" t="s">
        <v>3526</v>
      </c>
      <c r="E1832" s="0" t="s">
        <v>385</v>
      </c>
      <c r="F1832" s="0" t="s">
        <v>385</v>
      </c>
      <c r="G1832" s="0" t="s">
        <v>3514</v>
      </c>
      <c r="H1832" s="0" t="s">
        <v>3515</v>
      </c>
      <c r="I1832" s="0" t="s">
        <v>3516</v>
      </c>
      <c r="J1832" s="0" t="str">
        <f aca="false">IF(H1832="Present",H1832&amp;"_"&amp;I1832,H1832)</f>
        <v>Absent</v>
      </c>
    </row>
    <row r="1833" customFormat="false" ht="14.25" hidden="false" customHeight="false" outlineLevel="0" collapsed="false">
      <c r="A1833" s="0" t="s">
        <v>431</v>
      </c>
      <c r="B1833" s="64" t="n">
        <f aca="false">VLOOKUP(A1833,SampleData!A$1:E$220,4,FALSE())</f>
        <v>55.3803914</v>
      </c>
      <c r="C1833" s="64" t="n">
        <f aca="false">VLOOKUP(A1833,SampleData!A$1:E$220,5,FALSE())</f>
        <v>11.5681016</v>
      </c>
      <c r="D1833" s="66" t="s">
        <v>3527</v>
      </c>
      <c r="E1833" s="64" t="s">
        <v>74</v>
      </c>
      <c r="F1833" s="0" t="s">
        <v>701</v>
      </c>
      <c r="G1833" s="0" t="s">
        <v>3514</v>
      </c>
      <c r="H1833" s="0" t="s">
        <v>3515</v>
      </c>
      <c r="I1833" s="0" t="s">
        <v>3516</v>
      </c>
      <c r="J1833" s="0" t="str">
        <f aca="false">IF(H1833="Present",H1833&amp;"_"&amp;I1833,H1833)</f>
        <v>Absent</v>
      </c>
    </row>
    <row r="1834" customFormat="false" ht="14.25" hidden="false" customHeight="false" outlineLevel="0" collapsed="false">
      <c r="A1834" s="0" t="s">
        <v>431</v>
      </c>
      <c r="B1834" s="64" t="n">
        <f aca="false">VLOOKUP(A1834,SampleData!A$1:E$220,4,FALSE())</f>
        <v>55.3803914</v>
      </c>
      <c r="C1834" s="64" t="n">
        <f aca="false">VLOOKUP(A1834,SampleData!A$1:E$220,5,FALSE())</f>
        <v>11.5681016</v>
      </c>
      <c r="D1834" s="66" t="s">
        <v>3530</v>
      </c>
      <c r="E1834" s="64" t="s">
        <v>3531</v>
      </c>
      <c r="F1834" s="0" t="s">
        <v>700</v>
      </c>
      <c r="G1834" s="0" t="s">
        <v>735</v>
      </c>
      <c r="H1834" s="0" t="s">
        <v>3533</v>
      </c>
      <c r="I1834" s="0" t="s">
        <v>3535</v>
      </c>
      <c r="J1834" s="0" t="str">
        <f aca="false">IF(H1834="Present",H1834&amp;"_"&amp;I1834,H1834)</f>
        <v>Present_Ct&lt;41</v>
      </c>
    </row>
    <row r="1835" customFormat="false" ht="14.25" hidden="false" customHeight="false" outlineLevel="0" collapsed="false">
      <c r="A1835" s="0" t="s">
        <v>431</v>
      </c>
      <c r="B1835" s="64" t="n">
        <f aca="false">VLOOKUP(A1835,SampleData!A$1:E$220,4,FALSE())</f>
        <v>55.3803914</v>
      </c>
      <c r="C1835" s="64" t="n">
        <f aca="false">VLOOKUP(A1835,SampleData!A$1:E$220,5,FALSE())</f>
        <v>11.5681016</v>
      </c>
      <c r="D1835" s="66" t="s">
        <v>3538</v>
      </c>
      <c r="E1835" s="64" t="s">
        <v>3539</v>
      </c>
      <c r="F1835" s="0" t="s">
        <v>706</v>
      </c>
      <c r="G1835" s="0" t="s">
        <v>3514</v>
      </c>
      <c r="H1835" s="0" t="s">
        <v>3515</v>
      </c>
      <c r="I1835" s="0" t="s">
        <v>3516</v>
      </c>
      <c r="J1835" s="0" t="str">
        <f aca="false">IF(H1835="Present",H1835&amp;"_"&amp;I1835,H1835)</f>
        <v>Absent</v>
      </c>
    </row>
    <row r="1836" customFormat="false" ht="14.25" hidden="false" customHeight="false" outlineLevel="0" collapsed="false">
      <c r="A1836" s="0" t="s">
        <v>440</v>
      </c>
      <c r="B1836" s="64" t="n">
        <f aca="false">VLOOKUP(A1836,SampleData!A$1:E$220,4,FALSE())</f>
        <v>55.67702</v>
      </c>
      <c r="C1836" s="64" t="n">
        <f aca="false">VLOOKUP(A1836,SampleData!A$1:E$220,5,FALSE())</f>
        <v>12.476133</v>
      </c>
      <c r="D1836" s="66" t="s">
        <v>3512</v>
      </c>
      <c r="E1836" s="64" t="s">
        <v>3513</v>
      </c>
      <c r="F1836" s="0" t="s">
        <v>703</v>
      </c>
      <c r="G1836" s="0" t="s">
        <v>735</v>
      </c>
      <c r="H1836" s="0" t="s">
        <v>3515</v>
      </c>
      <c r="I1836" s="0" t="s">
        <v>3516</v>
      </c>
      <c r="J1836" s="0" t="str">
        <f aca="false">IF(H1836="Present",H1836&amp;"_"&amp;I1836,H1836)</f>
        <v>Absent</v>
      </c>
    </row>
    <row r="1837" customFormat="false" ht="14.25" hidden="false" customHeight="false" outlineLevel="0" collapsed="false">
      <c r="A1837" s="0" t="s">
        <v>440</v>
      </c>
      <c r="B1837" s="64" t="n">
        <f aca="false">VLOOKUP(A1837,SampleData!A$1:E$220,4,FALSE())</f>
        <v>55.67702</v>
      </c>
      <c r="C1837" s="64" t="n">
        <f aca="false">VLOOKUP(A1837,SampleData!A$1:E$220,5,FALSE())</f>
        <v>12.476133</v>
      </c>
      <c r="D1837" s="66" t="s">
        <v>3517</v>
      </c>
      <c r="E1837" s="64" t="s">
        <v>636</v>
      </c>
      <c r="F1837" s="0" t="s">
        <v>709</v>
      </c>
      <c r="G1837" s="0" t="s">
        <v>3514</v>
      </c>
      <c r="H1837" s="0" t="s">
        <v>3515</v>
      </c>
      <c r="I1837" s="0" t="s">
        <v>3516</v>
      </c>
      <c r="J1837" s="0" t="str">
        <f aca="false">IF(H1837="Present",H1837&amp;"_"&amp;I1837,H1837)</f>
        <v>Absent</v>
      </c>
    </row>
    <row r="1838" customFormat="false" ht="14.25" hidden="false" customHeight="false" outlineLevel="0" collapsed="false">
      <c r="A1838" s="0" t="s">
        <v>440</v>
      </c>
      <c r="B1838" s="64" t="n">
        <f aca="false">VLOOKUP(A1838,SampleData!A$1:E$220,4,FALSE())</f>
        <v>55.67702</v>
      </c>
      <c r="C1838" s="64" t="n">
        <f aca="false">VLOOKUP(A1838,SampleData!A$1:E$220,5,FALSE())</f>
        <v>12.476133</v>
      </c>
      <c r="D1838" s="66" t="s">
        <v>3518</v>
      </c>
      <c r="E1838" s="0" t="s">
        <v>710</v>
      </c>
      <c r="F1838" s="0" t="s">
        <v>710</v>
      </c>
      <c r="G1838" s="0" t="s">
        <v>735</v>
      </c>
      <c r="H1838" s="0" t="s">
        <v>3515</v>
      </c>
      <c r="I1838" s="0" t="s">
        <v>3516</v>
      </c>
      <c r="J1838" s="0" t="str">
        <f aca="false">IF(H1838="Present",H1838&amp;"_"&amp;I1838,H1838)</f>
        <v>Absent</v>
      </c>
    </row>
    <row r="1839" customFormat="false" ht="14.25" hidden="false" customHeight="false" outlineLevel="0" collapsed="false">
      <c r="A1839" s="0" t="s">
        <v>440</v>
      </c>
      <c r="B1839" s="64" t="n">
        <f aca="false">VLOOKUP(A1839,SampleData!A$1:E$220,4,FALSE())</f>
        <v>55.67702</v>
      </c>
      <c r="C1839" s="64" t="n">
        <f aca="false">VLOOKUP(A1839,SampleData!A$1:E$220,5,FALSE())</f>
        <v>12.476133</v>
      </c>
      <c r="D1839" s="66" t="s">
        <v>3519</v>
      </c>
      <c r="E1839" s="64" t="s">
        <v>3520</v>
      </c>
      <c r="F1839" s="0" t="s">
        <v>697</v>
      </c>
      <c r="G1839" s="0" t="s">
        <v>735</v>
      </c>
      <c r="H1839" s="0" t="s">
        <v>3515</v>
      </c>
      <c r="I1839" s="0" t="s">
        <v>3516</v>
      </c>
      <c r="J1839" s="0" t="str">
        <f aca="false">IF(H1839="Present",H1839&amp;"_"&amp;I1839,H1839)</f>
        <v>Absent</v>
      </c>
    </row>
    <row r="1840" customFormat="false" ht="14.25" hidden="false" customHeight="false" outlineLevel="0" collapsed="false">
      <c r="A1840" s="0" t="s">
        <v>440</v>
      </c>
      <c r="B1840" s="64" t="n">
        <f aca="false">VLOOKUP(A1840,SampleData!A$1:E$220,4,FALSE())</f>
        <v>55.67702</v>
      </c>
      <c r="C1840" s="64" t="n">
        <f aca="false">VLOOKUP(A1840,SampleData!A$1:E$220,5,FALSE())</f>
        <v>12.476133</v>
      </c>
      <c r="D1840" s="66" t="s">
        <v>3521</v>
      </c>
      <c r="E1840" s="64" t="s">
        <v>208</v>
      </c>
      <c r="F1840" s="0" t="s">
        <v>704</v>
      </c>
      <c r="G1840" s="0" t="s">
        <v>735</v>
      </c>
      <c r="H1840" s="0" t="s">
        <v>3515</v>
      </c>
      <c r="I1840" s="0" t="s">
        <v>3516</v>
      </c>
      <c r="J1840" s="0" t="str">
        <f aca="false">IF(H1840="Present",H1840&amp;"_"&amp;I1840,H1840)</f>
        <v>Absent</v>
      </c>
    </row>
    <row r="1841" customFormat="false" ht="14.25" hidden="false" customHeight="false" outlineLevel="0" collapsed="false">
      <c r="A1841" s="0" t="s">
        <v>440</v>
      </c>
      <c r="B1841" s="64" t="n">
        <f aca="false">VLOOKUP(A1841,SampleData!A$1:E$220,4,FALSE())</f>
        <v>55.67702</v>
      </c>
      <c r="C1841" s="64" t="n">
        <f aca="false">VLOOKUP(A1841,SampleData!A$1:E$220,5,FALSE())</f>
        <v>12.476133</v>
      </c>
      <c r="D1841" s="66" t="s">
        <v>3522</v>
      </c>
      <c r="E1841" s="64" t="s">
        <v>3523</v>
      </c>
      <c r="F1841" s="0" t="s">
        <v>708</v>
      </c>
      <c r="G1841" s="0" t="s">
        <v>735</v>
      </c>
      <c r="H1841" s="0" t="s">
        <v>3515</v>
      </c>
      <c r="I1841" s="0" t="s">
        <v>3516</v>
      </c>
      <c r="J1841" s="0" t="str">
        <f aca="false">IF(H1841="Present",H1841&amp;"_"&amp;I1841,H1841)</f>
        <v>Absent</v>
      </c>
    </row>
    <row r="1842" customFormat="false" ht="14.25" hidden="false" customHeight="false" outlineLevel="0" collapsed="false">
      <c r="A1842" s="0" t="s">
        <v>440</v>
      </c>
      <c r="B1842" s="64" t="n">
        <f aca="false">VLOOKUP(A1842,SampleData!A$1:E$220,4,FALSE())</f>
        <v>55.67702</v>
      </c>
      <c r="C1842" s="64" t="n">
        <f aca="false">VLOOKUP(A1842,SampleData!A$1:E$220,5,FALSE())</f>
        <v>12.476133</v>
      </c>
      <c r="D1842" s="66" t="s">
        <v>3522</v>
      </c>
      <c r="E1842" s="64" t="s">
        <v>3523</v>
      </c>
      <c r="F1842" s="0" t="s">
        <v>708</v>
      </c>
      <c r="G1842" s="0" t="s">
        <v>735</v>
      </c>
      <c r="H1842" s="0" t="s">
        <v>3515</v>
      </c>
      <c r="I1842" s="0" t="s">
        <v>3516</v>
      </c>
      <c r="J1842" s="0" t="str">
        <f aca="false">IF(H1842="Present",H1842&amp;"_"&amp;I1842,H1842)</f>
        <v>Absent</v>
      </c>
    </row>
    <row r="1843" customFormat="false" ht="14.25" hidden="false" customHeight="false" outlineLevel="0" collapsed="false">
      <c r="A1843" s="0" t="s">
        <v>440</v>
      </c>
      <c r="B1843" s="64" t="n">
        <f aca="false">VLOOKUP(A1843,SampleData!A$1:E$220,4,FALSE())</f>
        <v>55.67702</v>
      </c>
      <c r="C1843" s="64" t="n">
        <f aca="false">VLOOKUP(A1843,SampleData!A$1:E$220,5,FALSE())</f>
        <v>12.476133</v>
      </c>
      <c r="D1843" s="66" t="s">
        <v>3524</v>
      </c>
      <c r="E1843" s="64" t="s">
        <v>3525</v>
      </c>
      <c r="F1843" s="0" t="s">
        <v>699</v>
      </c>
      <c r="G1843" s="0" t="s">
        <v>735</v>
      </c>
      <c r="H1843" s="0" t="s">
        <v>3515</v>
      </c>
      <c r="I1843" s="0" t="s">
        <v>3516</v>
      </c>
      <c r="J1843" s="0" t="str">
        <f aca="false">IF(H1843="Present",H1843&amp;"_"&amp;I1843,H1843)</f>
        <v>Absent</v>
      </c>
    </row>
    <row r="1844" customFormat="false" ht="14.25" hidden="false" customHeight="false" outlineLevel="0" collapsed="false">
      <c r="A1844" s="0" t="s">
        <v>440</v>
      </c>
      <c r="B1844" s="64" t="n">
        <f aca="false">VLOOKUP(A1844,SampleData!A$1:E$220,4,FALSE())</f>
        <v>55.67702</v>
      </c>
      <c r="C1844" s="64" t="n">
        <f aca="false">VLOOKUP(A1844,SampleData!A$1:E$220,5,FALSE())</f>
        <v>12.476133</v>
      </c>
      <c r="D1844" s="66" t="s">
        <v>229</v>
      </c>
      <c r="E1844" s="0" t="s">
        <v>199</v>
      </c>
      <c r="F1844" s="0" t="s">
        <v>199</v>
      </c>
      <c r="G1844" s="0" t="s">
        <v>735</v>
      </c>
      <c r="H1844" s="0" t="s">
        <v>3515</v>
      </c>
      <c r="I1844" s="0" t="s">
        <v>3516</v>
      </c>
      <c r="J1844" s="0" t="str">
        <f aca="false">IF(H1844="Present",H1844&amp;"_"&amp;I1844,H1844)</f>
        <v>Absent</v>
      </c>
    </row>
    <row r="1845" customFormat="false" ht="14.25" hidden="false" customHeight="false" outlineLevel="0" collapsed="false">
      <c r="A1845" s="0" t="s">
        <v>440</v>
      </c>
      <c r="B1845" s="64" t="n">
        <f aca="false">VLOOKUP(A1845,SampleData!A$1:E$220,4,FALSE())</f>
        <v>55.67702</v>
      </c>
      <c r="C1845" s="64" t="n">
        <f aca="false">VLOOKUP(A1845,SampleData!A$1:E$220,5,FALSE())</f>
        <v>12.476133</v>
      </c>
      <c r="D1845" s="66" t="s">
        <v>229</v>
      </c>
      <c r="E1845" s="0" t="s">
        <v>199</v>
      </c>
      <c r="F1845" s="0" t="s">
        <v>199</v>
      </c>
      <c r="G1845" s="0" t="s">
        <v>735</v>
      </c>
      <c r="H1845" s="0" t="s">
        <v>3515</v>
      </c>
      <c r="I1845" s="0" t="s">
        <v>3516</v>
      </c>
      <c r="J1845" s="0" t="str">
        <f aca="false">IF(H1845="Present",H1845&amp;"_"&amp;I1845,H1845)</f>
        <v>Absent</v>
      </c>
    </row>
    <row r="1846" customFormat="false" ht="14.25" hidden="false" customHeight="false" outlineLevel="0" collapsed="false">
      <c r="A1846" s="0" t="s">
        <v>440</v>
      </c>
      <c r="B1846" s="64" t="n">
        <f aca="false">VLOOKUP(A1846,SampleData!A$1:E$220,4,FALSE())</f>
        <v>55.67702</v>
      </c>
      <c r="C1846" s="64" t="n">
        <f aca="false">VLOOKUP(A1846,SampleData!A$1:E$220,5,FALSE())</f>
        <v>12.476133</v>
      </c>
      <c r="D1846" s="66" t="s">
        <v>3526</v>
      </c>
      <c r="E1846" s="0" t="s">
        <v>385</v>
      </c>
      <c r="F1846" s="0" t="s">
        <v>385</v>
      </c>
      <c r="G1846" s="0" t="s">
        <v>735</v>
      </c>
      <c r="H1846" s="0" t="s">
        <v>3515</v>
      </c>
      <c r="I1846" s="0" t="s">
        <v>3516</v>
      </c>
      <c r="J1846" s="0" t="str">
        <f aca="false">IF(H1846="Present",H1846&amp;"_"&amp;I1846,H1846)</f>
        <v>Absent</v>
      </c>
    </row>
    <row r="1847" customFormat="false" ht="14.25" hidden="false" customHeight="false" outlineLevel="0" collapsed="false">
      <c r="A1847" s="0" t="s">
        <v>440</v>
      </c>
      <c r="B1847" s="64" t="n">
        <f aca="false">VLOOKUP(A1847,SampleData!A$1:E$220,4,FALSE())</f>
        <v>55.67702</v>
      </c>
      <c r="C1847" s="64" t="n">
        <f aca="false">VLOOKUP(A1847,SampleData!A$1:E$220,5,FALSE())</f>
        <v>12.476133</v>
      </c>
      <c r="D1847" s="66" t="s">
        <v>3527</v>
      </c>
      <c r="E1847" s="64" t="s">
        <v>74</v>
      </c>
      <c r="F1847" s="0" t="s">
        <v>701</v>
      </c>
      <c r="G1847" s="0" t="s">
        <v>735</v>
      </c>
      <c r="H1847" s="0" t="s">
        <v>3515</v>
      </c>
      <c r="I1847" s="0" t="s">
        <v>3516</v>
      </c>
      <c r="J1847" s="0" t="str">
        <f aca="false">IF(H1847="Present",H1847&amp;"_"&amp;I1847,H1847)</f>
        <v>Absent</v>
      </c>
    </row>
    <row r="1848" customFormat="false" ht="14.25" hidden="false" customHeight="false" outlineLevel="0" collapsed="false">
      <c r="A1848" s="0" t="s">
        <v>440</v>
      </c>
      <c r="B1848" s="64" t="n">
        <f aca="false">VLOOKUP(A1848,SampleData!A$1:E$220,4,FALSE())</f>
        <v>55.67702</v>
      </c>
      <c r="C1848" s="64" t="n">
        <f aca="false">VLOOKUP(A1848,SampleData!A$1:E$220,5,FALSE())</f>
        <v>12.476133</v>
      </c>
      <c r="D1848" s="66" t="s">
        <v>3528</v>
      </c>
      <c r="E1848" s="64" t="s">
        <v>177</v>
      </c>
      <c r="F1848" s="0" t="s">
        <v>3529</v>
      </c>
      <c r="G1848" s="0" t="s">
        <v>735</v>
      </c>
      <c r="H1848" s="0" t="s">
        <v>3515</v>
      </c>
      <c r="I1848" s="0" t="s">
        <v>3516</v>
      </c>
      <c r="J1848" s="0" t="str">
        <f aca="false">IF(H1848="Present",H1848&amp;"_"&amp;I1848,H1848)</f>
        <v>Absent</v>
      </c>
    </row>
    <row r="1849" customFormat="false" ht="14.25" hidden="false" customHeight="false" outlineLevel="0" collapsed="false">
      <c r="A1849" s="0" t="s">
        <v>440</v>
      </c>
      <c r="B1849" s="64" t="n">
        <f aca="false">VLOOKUP(A1849,SampleData!A$1:E$220,4,FALSE())</f>
        <v>55.67702</v>
      </c>
      <c r="C1849" s="64" t="n">
        <f aca="false">VLOOKUP(A1849,SampleData!A$1:E$220,5,FALSE())</f>
        <v>12.476133</v>
      </c>
      <c r="D1849" s="66" t="s">
        <v>3528</v>
      </c>
      <c r="E1849" s="64" t="s">
        <v>177</v>
      </c>
      <c r="F1849" s="0" t="s">
        <v>3529</v>
      </c>
      <c r="G1849" s="0" t="s">
        <v>735</v>
      </c>
      <c r="H1849" s="0" t="s">
        <v>3515</v>
      </c>
      <c r="I1849" s="0" t="s">
        <v>3516</v>
      </c>
      <c r="J1849" s="0" t="str">
        <f aca="false">IF(H1849="Present",H1849&amp;"_"&amp;I1849,H1849)</f>
        <v>Absent</v>
      </c>
    </row>
    <row r="1850" customFormat="false" ht="14.25" hidden="false" customHeight="false" outlineLevel="0" collapsed="false">
      <c r="A1850" s="0" t="s">
        <v>440</v>
      </c>
      <c r="B1850" s="64" t="n">
        <f aca="false">VLOOKUP(A1850,SampleData!A$1:E$220,4,FALSE())</f>
        <v>55.67702</v>
      </c>
      <c r="C1850" s="64" t="n">
        <f aca="false">VLOOKUP(A1850,SampleData!A$1:E$220,5,FALSE())</f>
        <v>12.476133</v>
      </c>
      <c r="D1850" s="66" t="s">
        <v>3530</v>
      </c>
      <c r="E1850" s="64" t="s">
        <v>3531</v>
      </c>
      <c r="F1850" s="0" t="s">
        <v>700</v>
      </c>
      <c r="G1850" s="0" t="s">
        <v>3514</v>
      </c>
      <c r="H1850" s="0" t="s">
        <v>3515</v>
      </c>
      <c r="I1850" s="0" t="s">
        <v>3516</v>
      </c>
      <c r="J1850" s="0" t="str">
        <f aca="false">IF(H1850="Present",H1850&amp;"_"&amp;I1850,H1850)</f>
        <v>Absent</v>
      </c>
    </row>
    <row r="1851" customFormat="false" ht="14.25" hidden="false" customHeight="false" outlineLevel="0" collapsed="false">
      <c r="A1851" s="0" t="s">
        <v>440</v>
      </c>
      <c r="B1851" s="64" t="n">
        <f aca="false">VLOOKUP(A1851,SampleData!A$1:E$220,4,FALSE())</f>
        <v>55.67702</v>
      </c>
      <c r="C1851" s="64" t="n">
        <f aca="false">VLOOKUP(A1851,SampleData!A$1:E$220,5,FALSE())</f>
        <v>12.476133</v>
      </c>
      <c r="D1851" s="66" t="s">
        <v>3530</v>
      </c>
      <c r="E1851" s="64" t="s">
        <v>3531</v>
      </c>
      <c r="F1851" s="0" t="s">
        <v>700</v>
      </c>
      <c r="G1851" s="0" t="s">
        <v>735</v>
      </c>
      <c r="H1851" s="0" t="s">
        <v>3515</v>
      </c>
      <c r="I1851" s="0" t="s">
        <v>3516</v>
      </c>
      <c r="J1851" s="0" t="str">
        <f aca="false">IF(H1851="Present",H1851&amp;"_"&amp;I1851,H1851)</f>
        <v>Absent</v>
      </c>
    </row>
    <row r="1852" customFormat="false" ht="14.25" hidden="false" customHeight="false" outlineLevel="0" collapsed="false">
      <c r="A1852" s="0" t="s">
        <v>440</v>
      </c>
      <c r="B1852" s="64" t="n">
        <f aca="false">VLOOKUP(A1852,SampleData!A$1:E$220,4,FALSE())</f>
        <v>55.67702</v>
      </c>
      <c r="C1852" s="64" t="n">
        <f aca="false">VLOOKUP(A1852,SampleData!A$1:E$220,5,FALSE())</f>
        <v>12.476133</v>
      </c>
      <c r="D1852" s="66" t="s">
        <v>3532</v>
      </c>
      <c r="E1852" s="64" t="s">
        <v>353</v>
      </c>
      <c r="F1852" s="0" t="s">
        <v>696</v>
      </c>
      <c r="G1852" s="0" t="s">
        <v>735</v>
      </c>
      <c r="H1852" s="0" t="s">
        <v>3515</v>
      </c>
      <c r="I1852" s="0" t="s">
        <v>3516</v>
      </c>
      <c r="J1852" s="0" t="str">
        <f aca="false">IF(H1852="Present",H1852&amp;"_"&amp;I1852,H1852)</f>
        <v>Absent</v>
      </c>
    </row>
    <row r="1853" customFormat="false" ht="14.25" hidden="false" customHeight="false" outlineLevel="0" collapsed="false">
      <c r="A1853" s="0" t="s">
        <v>440</v>
      </c>
      <c r="B1853" s="64" t="n">
        <f aca="false">VLOOKUP(A1853,SampleData!A$1:E$220,4,FALSE())</f>
        <v>55.67702</v>
      </c>
      <c r="C1853" s="64" t="n">
        <f aca="false">VLOOKUP(A1853,SampleData!A$1:E$220,5,FALSE())</f>
        <v>12.476133</v>
      </c>
      <c r="D1853" s="66" t="s">
        <v>3532</v>
      </c>
      <c r="E1853" s="64" t="s">
        <v>353</v>
      </c>
      <c r="F1853" s="0" t="s">
        <v>696</v>
      </c>
      <c r="G1853" s="0" t="s">
        <v>735</v>
      </c>
      <c r="H1853" s="0" t="s">
        <v>3515</v>
      </c>
      <c r="I1853" s="0" t="s">
        <v>3516</v>
      </c>
      <c r="J1853" s="0" t="str">
        <f aca="false">IF(H1853="Present",H1853&amp;"_"&amp;I1853,H1853)</f>
        <v>Absent</v>
      </c>
    </row>
    <row r="1854" customFormat="false" ht="14.25" hidden="false" customHeight="false" outlineLevel="0" collapsed="false">
      <c r="A1854" s="0" t="s">
        <v>440</v>
      </c>
      <c r="B1854" s="64" t="n">
        <f aca="false">VLOOKUP(A1854,SampleData!A$1:E$220,4,FALSE())</f>
        <v>55.67702</v>
      </c>
      <c r="C1854" s="64" t="n">
        <f aca="false">VLOOKUP(A1854,SampleData!A$1:E$220,5,FALSE())</f>
        <v>12.476133</v>
      </c>
      <c r="D1854" s="66" t="s">
        <v>3534</v>
      </c>
      <c r="E1854" s="64" t="s">
        <v>62</v>
      </c>
      <c r="F1854" s="0" t="s">
        <v>702</v>
      </c>
      <c r="G1854" s="0" t="s">
        <v>3514</v>
      </c>
      <c r="H1854" s="0" t="s">
        <v>3533</v>
      </c>
      <c r="I1854" s="0" t="s">
        <v>3516</v>
      </c>
      <c r="J1854" s="0" t="str">
        <f aca="false">IF(H1854="Present",H1854&amp;"_"&amp;I1854,H1854)</f>
        <v>Present_Ct&gt;41</v>
      </c>
    </row>
    <row r="1855" customFormat="false" ht="14.25" hidden="false" customHeight="false" outlineLevel="0" collapsed="false">
      <c r="A1855" s="0" t="s">
        <v>440</v>
      </c>
      <c r="B1855" s="64" t="n">
        <f aca="false">VLOOKUP(A1855,SampleData!A$1:E$220,4,FALSE())</f>
        <v>55.67702</v>
      </c>
      <c r="C1855" s="64" t="n">
        <f aca="false">VLOOKUP(A1855,SampleData!A$1:E$220,5,FALSE())</f>
        <v>12.476133</v>
      </c>
      <c r="D1855" s="66" t="s">
        <v>3534</v>
      </c>
      <c r="E1855" s="64" t="s">
        <v>62</v>
      </c>
      <c r="F1855" s="0" t="s">
        <v>702</v>
      </c>
      <c r="G1855" s="0" t="s">
        <v>3514</v>
      </c>
      <c r="H1855" s="0" t="s">
        <v>3515</v>
      </c>
      <c r="I1855" s="0" t="s">
        <v>3516</v>
      </c>
      <c r="J1855" s="0" t="str">
        <f aca="false">IF(H1855="Present",H1855&amp;"_"&amp;I1855,H1855)</f>
        <v>Absent</v>
      </c>
    </row>
    <row r="1856" customFormat="false" ht="14.25" hidden="false" customHeight="false" outlineLevel="0" collapsed="false">
      <c r="A1856" s="0" t="s">
        <v>440</v>
      </c>
      <c r="B1856" s="64" t="n">
        <f aca="false">VLOOKUP(A1856,SampleData!A$1:E$220,4,FALSE())</f>
        <v>55.67702</v>
      </c>
      <c r="C1856" s="64" t="n">
        <f aca="false">VLOOKUP(A1856,SampleData!A$1:E$220,5,FALSE())</f>
        <v>12.476133</v>
      </c>
      <c r="D1856" s="66" t="s">
        <v>3536</v>
      </c>
      <c r="E1856" s="0" t="s">
        <v>705</v>
      </c>
      <c r="F1856" s="0" t="s">
        <v>705</v>
      </c>
      <c r="G1856" s="0" t="s">
        <v>735</v>
      </c>
      <c r="H1856" s="0" t="s">
        <v>3515</v>
      </c>
      <c r="I1856" s="0" t="s">
        <v>3516</v>
      </c>
      <c r="J1856" s="0" t="str">
        <f aca="false">IF(H1856="Present",H1856&amp;"_"&amp;I1856,H1856)</f>
        <v>Absent</v>
      </c>
    </row>
    <row r="1857" customFormat="false" ht="14.25" hidden="false" customHeight="false" outlineLevel="0" collapsed="false">
      <c r="A1857" s="0" t="s">
        <v>440</v>
      </c>
      <c r="B1857" s="64" t="n">
        <f aca="false">VLOOKUP(A1857,SampleData!A$1:E$220,4,FALSE())</f>
        <v>55.67702</v>
      </c>
      <c r="C1857" s="64" t="n">
        <f aca="false">VLOOKUP(A1857,SampleData!A$1:E$220,5,FALSE())</f>
        <v>12.476133</v>
      </c>
      <c r="D1857" s="66" t="s">
        <v>3536</v>
      </c>
      <c r="E1857" s="0" t="s">
        <v>705</v>
      </c>
      <c r="F1857" s="0" t="s">
        <v>705</v>
      </c>
      <c r="G1857" s="0" t="s">
        <v>735</v>
      </c>
      <c r="H1857" s="0" t="s">
        <v>3515</v>
      </c>
      <c r="I1857" s="0" t="s">
        <v>3516</v>
      </c>
      <c r="J1857" s="0" t="str">
        <f aca="false">IF(H1857="Present",H1857&amp;"_"&amp;I1857,H1857)</f>
        <v>Absent</v>
      </c>
    </row>
    <row r="1858" customFormat="false" ht="14.25" hidden="false" customHeight="false" outlineLevel="0" collapsed="false">
      <c r="A1858" s="0" t="s">
        <v>440</v>
      </c>
      <c r="B1858" s="64" t="n">
        <f aca="false">VLOOKUP(A1858,SampleData!A$1:E$220,4,FALSE())</f>
        <v>55.67702</v>
      </c>
      <c r="C1858" s="64" t="n">
        <f aca="false">VLOOKUP(A1858,SampleData!A$1:E$220,5,FALSE())</f>
        <v>12.476133</v>
      </c>
      <c r="D1858" s="66" t="s">
        <v>3537</v>
      </c>
      <c r="E1858" s="0" t="s">
        <v>698</v>
      </c>
      <c r="F1858" s="0" t="s">
        <v>698</v>
      </c>
      <c r="G1858" s="0" t="s">
        <v>735</v>
      </c>
      <c r="H1858" s="0" t="s">
        <v>3515</v>
      </c>
      <c r="I1858" s="0" t="s">
        <v>3516</v>
      </c>
      <c r="J1858" s="0" t="str">
        <f aca="false">IF(H1858="Present",H1858&amp;"_"&amp;I1858,H1858)</f>
        <v>Absent</v>
      </c>
    </row>
    <row r="1859" customFormat="false" ht="14.25" hidden="false" customHeight="false" outlineLevel="0" collapsed="false">
      <c r="A1859" s="0" t="s">
        <v>440</v>
      </c>
      <c r="B1859" s="64" t="n">
        <f aca="false">VLOOKUP(A1859,SampleData!A$1:E$220,4,FALSE())</f>
        <v>55.67702</v>
      </c>
      <c r="C1859" s="64" t="n">
        <f aca="false">VLOOKUP(A1859,SampleData!A$1:E$220,5,FALSE())</f>
        <v>12.476133</v>
      </c>
      <c r="D1859" s="66" t="s">
        <v>3537</v>
      </c>
      <c r="E1859" s="0" t="s">
        <v>698</v>
      </c>
      <c r="F1859" s="0" t="s">
        <v>698</v>
      </c>
      <c r="G1859" s="0" t="s">
        <v>735</v>
      </c>
      <c r="H1859" s="0" t="s">
        <v>3515</v>
      </c>
      <c r="I1859" s="0" t="s">
        <v>3516</v>
      </c>
      <c r="J1859" s="0" t="str">
        <f aca="false">IF(H1859="Present",H1859&amp;"_"&amp;I1859,H1859)</f>
        <v>Absent</v>
      </c>
    </row>
    <row r="1860" customFormat="false" ht="14.25" hidden="false" customHeight="false" outlineLevel="0" collapsed="false">
      <c r="A1860" s="0" t="s">
        <v>440</v>
      </c>
      <c r="B1860" s="64" t="n">
        <f aca="false">VLOOKUP(A1860,SampleData!A$1:E$220,4,FALSE())</f>
        <v>55.67702</v>
      </c>
      <c r="C1860" s="64" t="n">
        <f aca="false">VLOOKUP(A1860,SampleData!A$1:E$220,5,FALSE())</f>
        <v>12.476133</v>
      </c>
      <c r="D1860" s="66" t="s">
        <v>3512</v>
      </c>
      <c r="E1860" s="64" t="s">
        <v>3513</v>
      </c>
      <c r="F1860" s="0" t="s">
        <v>703</v>
      </c>
      <c r="G1860" s="0" t="s">
        <v>3514</v>
      </c>
      <c r="H1860" s="0" t="s">
        <v>3533</v>
      </c>
      <c r="I1860" s="0" t="s">
        <v>3516</v>
      </c>
      <c r="J1860" s="0" t="str">
        <f aca="false">IF(H1860="Present",H1860&amp;"_"&amp;I1860,H1860)</f>
        <v>Present_Ct&gt;41</v>
      </c>
    </row>
    <row r="1861" customFormat="false" ht="14.25" hidden="false" customHeight="false" outlineLevel="0" collapsed="false">
      <c r="A1861" s="0" t="s">
        <v>440</v>
      </c>
      <c r="B1861" s="64" t="n">
        <f aca="false">VLOOKUP(A1861,SampleData!A$1:E$220,4,FALSE())</f>
        <v>55.67702</v>
      </c>
      <c r="C1861" s="64" t="n">
        <f aca="false">VLOOKUP(A1861,SampleData!A$1:E$220,5,FALSE())</f>
        <v>12.476133</v>
      </c>
      <c r="D1861" s="66" t="s">
        <v>3517</v>
      </c>
      <c r="E1861" s="64" t="s">
        <v>636</v>
      </c>
      <c r="F1861" s="0" t="s">
        <v>709</v>
      </c>
      <c r="G1861" s="0" t="s">
        <v>3514</v>
      </c>
      <c r="H1861" s="0" t="s">
        <v>3515</v>
      </c>
      <c r="I1861" s="0" t="s">
        <v>3516</v>
      </c>
      <c r="J1861" s="0" t="str">
        <f aca="false">IF(H1861="Present",H1861&amp;"_"&amp;I1861,H1861)</f>
        <v>Absent</v>
      </c>
    </row>
    <row r="1862" customFormat="false" ht="14.25" hidden="false" customHeight="false" outlineLevel="0" collapsed="false">
      <c r="A1862" s="0" t="s">
        <v>440</v>
      </c>
      <c r="B1862" s="64" t="n">
        <f aca="false">VLOOKUP(A1862,SampleData!A$1:E$220,4,FALSE())</f>
        <v>55.67702</v>
      </c>
      <c r="C1862" s="64" t="n">
        <f aca="false">VLOOKUP(A1862,SampleData!A$1:E$220,5,FALSE())</f>
        <v>12.476133</v>
      </c>
      <c r="D1862" s="66" t="s">
        <v>3518</v>
      </c>
      <c r="E1862" s="0" t="s">
        <v>710</v>
      </c>
      <c r="F1862" s="0" t="s">
        <v>710</v>
      </c>
      <c r="G1862" s="0" t="s">
        <v>735</v>
      </c>
      <c r="H1862" s="0" t="s">
        <v>3515</v>
      </c>
      <c r="I1862" s="0" t="s">
        <v>3516</v>
      </c>
      <c r="J1862" s="0" t="str">
        <f aca="false">IF(H1862="Present",H1862&amp;"_"&amp;I1862,H1862)</f>
        <v>Absent</v>
      </c>
    </row>
    <row r="1863" customFormat="false" ht="14.25" hidden="false" customHeight="false" outlineLevel="0" collapsed="false">
      <c r="A1863" s="0" t="s">
        <v>440</v>
      </c>
      <c r="B1863" s="64" t="n">
        <f aca="false">VLOOKUP(A1863,SampleData!A$1:E$220,4,FALSE())</f>
        <v>55.67702</v>
      </c>
      <c r="C1863" s="64" t="n">
        <f aca="false">VLOOKUP(A1863,SampleData!A$1:E$220,5,FALSE())</f>
        <v>12.476133</v>
      </c>
      <c r="D1863" s="66" t="s">
        <v>3519</v>
      </c>
      <c r="E1863" s="64" t="s">
        <v>3520</v>
      </c>
      <c r="F1863" s="0" t="s">
        <v>697</v>
      </c>
      <c r="G1863" s="0" t="s">
        <v>735</v>
      </c>
      <c r="H1863" s="0" t="s">
        <v>3515</v>
      </c>
      <c r="I1863" s="0" t="s">
        <v>3516</v>
      </c>
      <c r="J1863" s="0" t="str">
        <f aca="false">IF(H1863="Present",H1863&amp;"_"&amp;I1863,H1863)</f>
        <v>Absent</v>
      </c>
    </row>
    <row r="1864" customFormat="false" ht="14.25" hidden="false" customHeight="false" outlineLevel="0" collapsed="false">
      <c r="A1864" s="0" t="s">
        <v>440</v>
      </c>
      <c r="B1864" s="64" t="n">
        <f aca="false">VLOOKUP(A1864,SampleData!A$1:E$220,4,FALSE())</f>
        <v>55.67702</v>
      </c>
      <c r="C1864" s="64" t="n">
        <f aca="false">VLOOKUP(A1864,SampleData!A$1:E$220,5,FALSE())</f>
        <v>12.476133</v>
      </c>
      <c r="D1864" s="66" t="s">
        <v>3521</v>
      </c>
      <c r="E1864" s="64" t="s">
        <v>208</v>
      </c>
      <c r="F1864" s="0" t="s">
        <v>704</v>
      </c>
      <c r="G1864" s="0" t="s">
        <v>3514</v>
      </c>
      <c r="H1864" s="0" t="s">
        <v>3515</v>
      </c>
      <c r="I1864" s="0" t="s">
        <v>3516</v>
      </c>
      <c r="J1864" s="0" t="str">
        <f aca="false">IF(H1864="Present",H1864&amp;"_"&amp;I1864,H1864)</f>
        <v>Absent</v>
      </c>
    </row>
    <row r="1865" customFormat="false" ht="14.25" hidden="false" customHeight="false" outlineLevel="0" collapsed="false">
      <c r="A1865" s="0" t="s">
        <v>440</v>
      </c>
      <c r="B1865" s="64" t="n">
        <f aca="false">VLOOKUP(A1865,SampleData!A$1:E$220,4,FALSE())</f>
        <v>55.67702</v>
      </c>
      <c r="C1865" s="64" t="n">
        <f aca="false">VLOOKUP(A1865,SampleData!A$1:E$220,5,FALSE())</f>
        <v>12.476133</v>
      </c>
      <c r="D1865" s="66" t="s">
        <v>3524</v>
      </c>
      <c r="E1865" s="64" t="s">
        <v>3525</v>
      </c>
      <c r="F1865" s="0" t="s">
        <v>699</v>
      </c>
      <c r="G1865" s="0" t="s">
        <v>735</v>
      </c>
      <c r="H1865" s="0" t="s">
        <v>3515</v>
      </c>
      <c r="I1865" s="0" t="s">
        <v>3516</v>
      </c>
      <c r="J1865" s="0" t="str">
        <f aca="false">IF(H1865="Present",H1865&amp;"_"&amp;I1865,H1865)</f>
        <v>Absent</v>
      </c>
    </row>
    <row r="1866" customFormat="false" ht="14.25" hidden="false" customHeight="false" outlineLevel="0" collapsed="false">
      <c r="A1866" s="0" t="s">
        <v>440</v>
      </c>
      <c r="B1866" s="64" t="n">
        <f aca="false">VLOOKUP(A1866,SampleData!A$1:E$220,4,FALSE())</f>
        <v>55.67702</v>
      </c>
      <c r="C1866" s="64" t="n">
        <f aca="false">VLOOKUP(A1866,SampleData!A$1:E$220,5,FALSE())</f>
        <v>12.476133</v>
      </c>
      <c r="D1866" s="66" t="s">
        <v>3526</v>
      </c>
      <c r="E1866" s="0" t="s">
        <v>385</v>
      </c>
      <c r="F1866" s="0" t="s">
        <v>385</v>
      </c>
      <c r="G1866" s="0" t="s">
        <v>735</v>
      </c>
      <c r="H1866" s="0" t="s">
        <v>3515</v>
      </c>
      <c r="I1866" s="0" t="s">
        <v>3516</v>
      </c>
      <c r="J1866" s="0" t="str">
        <f aca="false">IF(H1866="Present",H1866&amp;"_"&amp;I1866,H1866)</f>
        <v>Absent</v>
      </c>
    </row>
    <row r="1867" customFormat="false" ht="14.25" hidden="false" customHeight="false" outlineLevel="0" collapsed="false">
      <c r="A1867" s="0" t="s">
        <v>440</v>
      </c>
      <c r="B1867" s="64" t="n">
        <f aca="false">VLOOKUP(A1867,SampleData!A$1:E$220,4,FALSE())</f>
        <v>55.67702</v>
      </c>
      <c r="C1867" s="64" t="n">
        <f aca="false">VLOOKUP(A1867,SampleData!A$1:E$220,5,FALSE())</f>
        <v>12.476133</v>
      </c>
      <c r="D1867" s="66" t="s">
        <v>3527</v>
      </c>
      <c r="E1867" s="64" t="s">
        <v>74</v>
      </c>
      <c r="F1867" s="0" t="s">
        <v>701</v>
      </c>
      <c r="G1867" s="0" t="s">
        <v>735</v>
      </c>
      <c r="H1867" s="0" t="s">
        <v>3515</v>
      </c>
      <c r="I1867" s="0" t="s">
        <v>3516</v>
      </c>
      <c r="J1867" s="0" t="str">
        <f aca="false">IF(H1867="Present",H1867&amp;"_"&amp;I1867,H1867)</f>
        <v>Absent</v>
      </c>
    </row>
    <row r="1868" customFormat="false" ht="14.25" hidden="false" customHeight="false" outlineLevel="0" collapsed="false">
      <c r="A1868" s="0" t="s">
        <v>447</v>
      </c>
      <c r="B1868" s="64" t="n">
        <f aca="false">VLOOKUP(A1868,SampleData!A$1:E$220,4,FALSE())</f>
        <v>0</v>
      </c>
      <c r="C1868" s="64" t="n">
        <f aca="false">VLOOKUP(A1868,SampleData!A$1:E$220,5,FALSE())</f>
        <v>0</v>
      </c>
      <c r="D1868" s="66" t="s">
        <v>3512</v>
      </c>
      <c r="E1868" s="64" t="s">
        <v>3513</v>
      </c>
      <c r="F1868" s="0" t="s">
        <v>703</v>
      </c>
      <c r="G1868" s="0" t="s">
        <v>735</v>
      </c>
      <c r="H1868" s="0" t="s">
        <v>3515</v>
      </c>
      <c r="I1868" s="0" t="s">
        <v>3516</v>
      </c>
      <c r="J1868" s="0" t="str">
        <f aca="false">IF(H1868="Present",H1868&amp;"_"&amp;I1868,H1868)</f>
        <v>Absent</v>
      </c>
    </row>
    <row r="1869" customFormat="false" ht="14.25" hidden="false" customHeight="false" outlineLevel="0" collapsed="false">
      <c r="A1869" s="0" t="s">
        <v>447</v>
      </c>
      <c r="B1869" s="64" t="n">
        <f aca="false">VLOOKUP(A1869,SampleData!A$1:E$220,4,FALSE())</f>
        <v>0</v>
      </c>
      <c r="C1869" s="64" t="n">
        <f aca="false">VLOOKUP(A1869,SampleData!A$1:E$220,5,FALSE())</f>
        <v>0</v>
      </c>
      <c r="D1869" s="66" t="s">
        <v>3517</v>
      </c>
      <c r="E1869" s="64" t="s">
        <v>636</v>
      </c>
      <c r="F1869" s="0" t="s">
        <v>709</v>
      </c>
      <c r="G1869" s="0" t="s">
        <v>3514</v>
      </c>
      <c r="H1869" s="0" t="s">
        <v>3515</v>
      </c>
      <c r="I1869" s="0" t="s">
        <v>3516</v>
      </c>
      <c r="J1869" s="0" t="str">
        <f aca="false">IF(H1869="Present",H1869&amp;"_"&amp;I1869,H1869)</f>
        <v>Absent</v>
      </c>
    </row>
    <row r="1870" customFormat="false" ht="14.25" hidden="false" customHeight="false" outlineLevel="0" collapsed="false">
      <c r="A1870" s="0" t="s">
        <v>447</v>
      </c>
      <c r="B1870" s="64" t="n">
        <f aca="false">VLOOKUP(A1870,SampleData!A$1:E$220,4,FALSE())</f>
        <v>0</v>
      </c>
      <c r="C1870" s="64" t="n">
        <f aca="false">VLOOKUP(A1870,SampleData!A$1:E$220,5,FALSE())</f>
        <v>0</v>
      </c>
      <c r="D1870" s="66" t="s">
        <v>3518</v>
      </c>
      <c r="E1870" s="0" t="s">
        <v>710</v>
      </c>
      <c r="F1870" s="0" t="s">
        <v>710</v>
      </c>
      <c r="G1870" s="0" t="s">
        <v>735</v>
      </c>
      <c r="H1870" s="0" t="s">
        <v>3515</v>
      </c>
      <c r="I1870" s="0" t="s">
        <v>3516</v>
      </c>
      <c r="J1870" s="0" t="str">
        <f aca="false">IF(H1870="Present",H1870&amp;"_"&amp;I1870,H1870)</f>
        <v>Absent</v>
      </c>
    </row>
    <row r="1871" customFormat="false" ht="14.25" hidden="false" customHeight="false" outlineLevel="0" collapsed="false">
      <c r="A1871" s="0" t="s">
        <v>447</v>
      </c>
      <c r="B1871" s="64" t="n">
        <f aca="false">VLOOKUP(A1871,SampleData!A$1:E$220,4,FALSE())</f>
        <v>0</v>
      </c>
      <c r="C1871" s="64" t="n">
        <f aca="false">VLOOKUP(A1871,SampleData!A$1:E$220,5,FALSE())</f>
        <v>0</v>
      </c>
      <c r="D1871" s="66" t="s">
        <v>3519</v>
      </c>
      <c r="E1871" s="64" t="s">
        <v>3520</v>
      </c>
      <c r="F1871" s="0" t="s">
        <v>697</v>
      </c>
      <c r="G1871" s="0" t="s">
        <v>3514</v>
      </c>
      <c r="H1871" s="0" t="s">
        <v>3515</v>
      </c>
      <c r="I1871" s="0" t="s">
        <v>3516</v>
      </c>
      <c r="J1871" s="0" t="str">
        <f aca="false">IF(H1871="Present",H1871&amp;"_"&amp;I1871,H1871)</f>
        <v>Absent</v>
      </c>
    </row>
    <row r="1872" customFormat="false" ht="14.25" hidden="false" customHeight="false" outlineLevel="0" collapsed="false">
      <c r="A1872" s="0" t="s">
        <v>447</v>
      </c>
      <c r="B1872" s="64" t="n">
        <f aca="false">VLOOKUP(A1872,SampleData!A$1:E$220,4,FALSE())</f>
        <v>0</v>
      </c>
      <c r="C1872" s="64" t="n">
        <f aca="false">VLOOKUP(A1872,SampleData!A$1:E$220,5,FALSE())</f>
        <v>0</v>
      </c>
      <c r="D1872" s="66" t="s">
        <v>3521</v>
      </c>
      <c r="E1872" s="64" t="s">
        <v>208</v>
      </c>
      <c r="F1872" s="0" t="s">
        <v>704</v>
      </c>
      <c r="G1872" s="0" t="s">
        <v>735</v>
      </c>
      <c r="H1872" s="0" t="s">
        <v>3515</v>
      </c>
      <c r="I1872" s="0" t="s">
        <v>3516</v>
      </c>
      <c r="J1872" s="0" t="str">
        <f aca="false">IF(H1872="Present",H1872&amp;"_"&amp;I1872,H1872)</f>
        <v>Absent</v>
      </c>
    </row>
    <row r="1873" customFormat="false" ht="14.25" hidden="false" customHeight="false" outlineLevel="0" collapsed="false">
      <c r="A1873" s="0" t="s">
        <v>447</v>
      </c>
      <c r="B1873" s="64" t="n">
        <f aca="false">VLOOKUP(A1873,SampleData!A$1:E$220,4,FALSE())</f>
        <v>0</v>
      </c>
      <c r="C1873" s="64" t="n">
        <f aca="false">VLOOKUP(A1873,SampleData!A$1:E$220,5,FALSE())</f>
        <v>0</v>
      </c>
      <c r="D1873" s="66" t="s">
        <v>3522</v>
      </c>
      <c r="E1873" s="64" t="s">
        <v>3523</v>
      </c>
      <c r="F1873" s="0" t="s">
        <v>708</v>
      </c>
      <c r="G1873" s="0" t="s">
        <v>735</v>
      </c>
      <c r="H1873" s="0" t="s">
        <v>3515</v>
      </c>
      <c r="I1873" s="0" t="s">
        <v>3516</v>
      </c>
      <c r="J1873" s="0" t="str">
        <f aca="false">IF(H1873="Present",H1873&amp;"_"&amp;I1873,H1873)</f>
        <v>Absent</v>
      </c>
    </row>
    <row r="1874" customFormat="false" ht="14.25" hidden="false" customHeight="false" outlineLevel="0" collapsed="false">
      <c r="A1874" s="0" t="s">
        <v>447</v>
      </c>
      <c r="B1874" s="64" t="n">
        <f aca="false">VLOOKUP(A1874,SampleData!A$1:E$220,4,FALSE())</f>
        <v>0</v>
      </c>
      <c r="C1874" s="64" t="n">
        <f aca="false">VLOOKUP(A1874,SampleData!A$1:E$220,5,FALSE())</f>
        <v>0</v>
      </c>
      <c r="D1874" s="66" t="s">
        <v>3524</v>
      </c>
      <c r="E1874" s="64" t="s">
        <v>3525</v>
      </c>
      <c r="F1874" s="0" t="s">
        <v>699</v>
      </c>
      <c r="G1874" s="0" t="s">
        <v>735</v>
      </c>
      <c r="H1874" s="0" t="s">
        <v>3515</v>
      </c>
      <c r="I1874" s="0" t="s">
        <v>3516</v>
      </c>
      <c r="J1874" s="0" t="str">
        <f aca="false">IF(H1874="Present",H1874&amp;"_"&amp;I1874,H1874)</f>
        <v>Absent</v>
      </c>
    </row>
    <row r="1875" customFormat="false" ht="14.25" hidden="false" customHeight="false" outlineLevel="0" collapsed="false">
      <c r="A1875" s="0" t="s">
        <v>447</v>
      </c>
      <c r="B1875" s="64" t="n">
        <f aca="false">VLOOKUP(A1875,SampleData!A$1:E$220,4,FALSE())</f>
        <v>0</v>
      </c>
      <c r="C1875" s="64" t="n">
        <f aca="false">VLOOKUP(A1875,SampleData!A$1:E$220,5,FALSE())</f>
        <v>0</v>
      </c>
      <c r="D1875" s="66" t="s">
        <v>229</v>
      </c>
      <c r="E1875" s="0" t="s">
        <v>199</v>
      </c>
      <c r="F1875" s="0" t="s">
        <v>199</v>
      </c>
      <c r="G1875" s="0" t="s">
        <v>735</v>
      </c>
      <c r="H1875" s="0" t="s">
        <v>3515</v>
      </c>
      <c r="I1875" s="0" t="s">
        <v>3516</v>
      </c>
      <c r="J1875" s="0" t="str">
        <f aca="false">IF(H1875="Present",H1875&amp;"_"&amp;I1875,H1875)</f>
        <v>Absent</v>
      </c>
    </row>
    <row r="1876" customFormat="false" ht="14.25" hidden="false" customHeight="false" outlineLevel="0" collapsed="false">
      <c r="A1876" s="0" t="s">
        <v>447</v>
      </c>
      <c r="B1876" s="64" t="n">
        <f aca="false">VLOOKUP(A1876,SampleData!A$1:E$220,4,FALSE())</f>
        <v>0</v>
      </c>
      <c r="C1876" s="64" t="n">
        <f aca="false">VLOOKUP(A1876,SampleData!A$1:E$220,5,FALSE())</f>
        <v>0</v>
      </c>
      <c r="D1876" s="66" t="s">
        <v>3526</v>
      </c>
      <c r="E1876" s="0" t="s">
        <v>385</v>
      </c>
      <c r="F1876" s="0" t="s">
        <v>385</v>
      </c>
      <c r="G1876" s="0" t="s">
        <v>735</v>
      </c>
      <c r="H1876" s="0" t="s">
        <v>3515</v>
      </c>
      <c r="I1876" s="0" t="s">
        <v>3516</v>
      </c>
      <c r="J1876" s="0" t="str">
        <f aca="false">IF(H1876="Present",H1876&amp;"_"&amp;I1876,H1876)</f>
        <v>Absent</v>
      </c>
    </row>
    <row r="1877" customFormat="false" ht="14.25" hidden="false" customHeight="false" outlineLevel="0" collapsed="false">
      <c r="A1877" s="0" t="s">
        <v>447</v>
      </c>
      <c r="B1877" s="64" t="n">
        <f aca="false">VLOOKUP(A1877,SampleData!A$1:E$220,4,FALSE())</f>
        <v>0</v>
      </c>
      <c r="C1877" s="64" t="n">
        <f aca="false">VLOOKUP(A1877,SampleData!A$1:E$220,5,FALSE())</f>
        <v>0</v>
      </c>
      <c r="D1877" s="66" t="s">
        <v>3527</v>
      </c>
      <c r="E1877" s="64" t="s">
        <v>74</v>
      </c>
      <c r="F1877" s="0" t="s">
        <v>701</v>
      </c>
      <c r="G1877" s="0" t="s">
        <v>735</v>
      </c>
      <c r="H1877" s="0" t="s">
        <v>3515</v>
      </c>
      <c r="I1877" s="0" t="s">
        <v>3516</v>
      </c>
      <c r="J1877" s="0" t="str">
        <f aca="false">IF(H1877="Present",H1877&amp;"_"&amp;I1877,H1877)</f>
        <v>Absent</v>
      </c>
    </row>
    <row r="1878" customFormat="false" ht="14.25" hidden="false" customHeight="false" outlineLevel="0" collapsed="false">
      <c r="A1878" s="0" t="s">
        <v>447</v>
      </c>
      <c r="B1878" s="64" t="n">
        <f aca="false">VLOOKUP(A1878,SampleData!A$1:E$220,4,FALSE())</f>
        <v>0</v>
      </c>
      <c r="C1878" s="64" t="n">
        <f aca="false">VLOOKUP(A1878,SampleData!A$1:E$220,5,FALSE())</f>
        <v>0</v>
      </c>
      <c r="D1878" s="66" t="s">
        <v>3528</v>
      </c>
      <c r="E1878" s="64" t="s">
        <v>177</v>
      </c>
      <c r="F1878" s="0" t="s">
        <v>707</v>
      </c>
      <c r="G1878" s="0" t="s">
        <v>735</v>
      </c>
      <c r="H1878" s="0" t="s">
        <v>3515</v>
      </c>
      <c r="I1878" s="0" t="s">
        <v>3516</v>
      </c>
      <c r="J1878" s="0" t="str">
        <f aca="false">IF(H1878="Present",H1878&amp;"_"&amp;I1878,H1878)</f>
        <v>Absent</v>
      </c>
    </row>
    <row r="1879" customFormat="false" ht="14.25" hidden="false" customHeight="false" outlineLevel="0" collapsed="false">
      <c r="A1879" s="0" t="s">
        <v>447</v>
      </c>
      <c r="B1879" s="64" t="n">
        <f aca="false">VLOOKUP(A1879,SampleData!A$1:E$220,4,FALSE())</f>
        <v>0</v>
      </c>
      <c r="C1879" s="64" t="n">
        <f aca="false">VLOOKUP(A1879,SampleData!A$1:E$220,5,FALSE())</f>
        <v>0</v>
      </c>
      <c r="D1879" s="66" t="s">
        <v>3530</v>
      </c>
      <c r="E1879" s="64" t="s">
        <v>3531</v>
      </c>
      <c r="F1879" s="0" t="s">
        <v>700</v>
      </c>
      <c r="G1879" s="0" t="s">
        <v>735</v>
      </c>
      <c r="H1879" s="0" t="s">
        <v>3515</v>
      </c>
      <c r="I1879" s="0" t="s">
        <v>3516</v>
      </c>
      <c r="J1879" s="0" t="str">
        <f aca="false">IF(H1879="Present",H1879&amp;"_"&amp;I1879,H1879)</f>
        <v>Absent</v>
      </c>
    </row>
    <row r="1880" customFormat="false" ht="14.25" hidden="false" customHeight="false" outlineLevel="0" collapsed="false">
      <c r="A1880" s="0" t="s">
        <v>447</v>
      </c>
      <c r="B1880" s="64" t="n">
        <f aca="false">VLOOKUP(A1880,SampleData!A$1:E$220,4,FALSE())</f>
        <v>0</v>
      </c>
      <c r="C1880" s="64" t="n">
        <f aca="false">VLOOKUP(A1880,SampleData!A$1:E$220,5,FALSE())</f>
        <v>0</v>
      </c>
      <c r="D1880" s="66" t="s">
        <v>3532</v>
      </c>
      <c r="E1880" s="64" t="s">
        <v>353</v>
      </c>
      <c r="F1880" s="0" t="s">
        <v>696</v>
      </c>
      <c r="G1880" s="0" t="s">
        <v>735</v>
      </c>
      <c r="H1880" s="0" t="s">
        <v>3515</v>
      </c>
      <c r="I1880" s="0" t="s">
        <v>3516</v>
      </c>
      <c r="J1880" s="0" t="str">
        <f aca="false">IF(H1880="Present",H1880&amp;"_"&amp;I1880,H1880)</f>
        <v>Absent</v>
      </c>
    </row>
    <row r="1881" customFormat="false" ht="14.25" hidden="false" customHeight="false" outlineLevel="0" collapsed="false">
      <c r="A1881" s="0" t="s">
        <v>447</v>
      </c>
      <c r="B1881" s="64" t="n">
        <f aca="false">VLOOKUP(A1881,SampleData!A$1:E$220,4,FALSE())</f>
        <v>0</v>
      </c>
      <c r="C1881" s="64" t="n">
        <f aca="false">VLOOKUP(A1881,SampleData!A$1:E$220,5,FALSE())</f>
        <v>0</v>
      </c>
      <c r="D1881" s="66" t="s">
        <v>3534</v>
      </c>
      <c r="E1881" s="64" t="s">
        <v>62</v>
      </c>
      <c r="F1881" s="0" t="s">
        <v>702</v>
      </c>
      <c r="G1881" s="0" t="s">
        <v>3514</v>
      </c>
      <c r="H1881" s="0" t="s">
        <v>3515</v>
      </c>
      <c r="I1881" s="0" t="s">
        <v>3516</v>
      </c>
      <c r="J1881" s="0" t="str">
        <f aca="false">IF(H1881="Present",H1881&amp;"_"&amp;I1881,H1881)</f>
        <v>Absent</v>
      </c>
    </row>
    <row r="1882" customFormat="false" ht="14.25" hidden="false" customHeight="false" outlineLevel="0" collapsed="false">
      <c r="A1882" s="0" t="s">
        <v>447</v>
      </c>
      <c r="B1882" s="64" t="n">
        <f aca="false">VLOOKUP(A1882,SampleData!A$1:E$220,4,FALSE())</f>
        <v>0</v>
      </c>
      <c r="C1882" s="64" t="n">
        <f aca="false">VLOOKUP(A1882,SampleData!A$1:E$220,5,FALSE())</f>
        <v>0</v>
      </c>
      <c r="D1882" s="66" t="s">
        <v>3537</v>
      </c>
      <c r="E1882" s="0" t="s">
        <v>698</v>
      </c>
      <c r="F1882" s="0" t="s">
        <v>698</v>
      </c>
      <c r="G1882" s="0" t="s">
        <v>735</v>
      </c>
      <c r="H1882" s="0" t="s">
        <v>3533</v>
      </c>
      <c r="I1882" s="0" t="s">
        <v>3535</v>
      </c>
      <c r="J1882" s="0" t="str">
        <f aca="false">IF(H1882="Present",H1882&amp;"_"&amp;I1882,H1882)</f>
        <v>Present_Ct&lt;41</v>
      </c>
    </row>
    <row r="1883" customFormat="false" ht="14.25" hidden="false" customHeight="false" outlineLevel="0" collapsed="false">
      <c r="A1883" s="0" t="s">
        <v>447</v>
      </c>
      <c r="B1883" s="64" t="n">
        <f aca="false">VLOOKUP(A1883,SampleData!A$1:E$220,4,FALSE())</f>
        <v>0</v>
      </c>
      <c r="C1883" s="64" t="n">
        <f aca="false">VLOOKUP(A1883,SampleData!A$1:E$220,5,FALSE())</f>
        <v>0</v>
      </c>
      <c r="D1883" s="66" t="s">
        <v>3536</v>
      </c>
      <c r="E1883" s="0" t="s">
        <v>705</v>
      </c>
      <c r="F1883" s="0" t="s">
        <v>705</v>
      </c>
      <c r="G1883" s="0" t="s">
        <v>735</v>
      </c>
      <c r="H1883" s="0" t="s">
        <v>3533</v>
      </c>
      <c r="I1883" s="0" t="s">
        <v>3535</v>
      </c>
      <c r="J1883" s="0" t="str">
        <f aca="false">IF(H1883="Present",H1883&amp;"_"&amp;I1883,H1883)</f>
        <v>Present_Ct&lt;41</v>
      </c>
    </row>
    <row r="1884" customFormat="false" ht="14.25" hidden="false" customHeight="false" outlineLevel="0" collapsed="false">
      <c r="A1884" s="0" t="s">
        <v>447</v>
      </c>
      <c r="B1884" s="64" t="n">
        <f aca="false">VLOOKUP(A1884,SampleData!A$1:E$220,4,FALSE())</f>
        <v>0</v>
      </c>
      <c r="C1884" s="64" t="n">
        <f aca="false">VLOOKUP(A1884,SampleData!A$1:E$220,5,FALSE())</f>
        <v>0</v>
      </c>
      <c r="D1884" s="66" t="s">
        <v>3512</v>
      </c>
      <c r="E1884" s="64" t="s">
        <v>3513</v>
      </c>
      <c r="F1884" s="0" t="s">
        <v>703</v>
      </c>
      <c r="G1884" s="0" t="s">
        <v>735</v>
      </c>
      <c r="H1884" s="0" t="s">
        <v>3515</v>
      </c>
      <c r="I1884" s="0" t="s">
        <v>3516</v>
      </c>
      <c r="J1884" s="0" t="str">
        <f aca="false">IF(H1884="Present",H1884&amp;"_"&amp;I1884,H1884)</f>
        <v>Absent</v>
      </c>
    </row>
    <row r="1885" customFormat="false" ht="14.25" hidden="false" customHeight="false" outlineLevel="0" collapsed="false">
      <c r="A1885" s="0" t="s">
        <v>447</v>
      </c>
      <c r="B1885" s="64" t="n">
        <f aca="false">VLOOKUP(A1885,SampleData!A$1:E$220,4,FALSE())</f>
        <v>0</v>
      </c>
      <c r="C1885" s="64" t="n">
        <f aca="false">VLOOKUP(A1885,SampleData!A$1:E$220,5,FALSE())</f>
        <v>0</v>
      </c>
      <c r="D1885" s="66" t="s">
        <v>3517</v>
      </c>
      <c r="E1885" s="64" t="s">
        <v>636</v>
      </c>
      <c r="F1885" s="0" t="s">
        <v>709</v>
      </c>
      <c r="G1885" s="0" t="s">
        <v>3514</v>
      </c>
      <c r="H1885" s="0" t="s">
        <v>3515</v>
      </c>
      <c r="I1885" s="0" t="s">
        <v>3516</v>
      </c>
      <c r="J1885" s="0" t="str">
        <f aca="false">IF(H1885="Present",H1885&amp;"_"&amp;I1885,H1885)</f>
        <v>Absent</v>
      </c>
    </row>
    <row r="1886" customFormat="false" ht="14.25" hidden="false" customHeight="false" outlineLevel="0" collapsed="false">
      <c r="A1886" s="0" t="s">
        <v>447</v>
      </c>
      <c r="B1886" s="64" t="n">
        <f aca="false">VLOOKUP(A1886,SampleData!A$1:E$220,4,FALSE())</f>
        <v>0</v>
      </c>
      <c r="C1886" s="64" t="n">
        <f aca="false">VLOOKUP(A1886,SampleData!A$1:E$220,5,FALSE())</f>
        <v>0</v>
      </c>
      <c r="D1886" s="66" t="s">
        <v>3518</v>
      </c>
      <c r="E1886" s="0" t="s">
        <v>710</v>
      </c>
      <c r="F1886" s="0" t="s">
        <v>710</v>
      </c>
      <c r="G1886" s="0" t="s">
        <v>3514</v>
      </c>
      <c r="H1886" s="0" t="s">
        <v>3533</v>
      </c>
      <c r="I1886" s="0" t="s">
        <v>3535</v>
      </c>
      <c r="J1886" s="0" t="str">
        <f aca="false">IF(H1886="Present",H1886&amp;"_"&amp;I1886,H1886)</f>
        <v>Present_Ct&lt;41</v>
      </c>
    </row>
    <row r="1887" customFormat="false" ht="14.25" hidden="false" customHeight="false" outlineLevel="0" collapsed="false">
      <c r="A1887" s="0" t="s">
        <v>447</v>
      </c>
      <c r="B1887" s="64" t="n">
        <f aca="false">VLOOKUP(A1887,SampleData!A$1:E$220,4,FALSE())</f>
        <v>0</v>
      </c>
      <c r="C1887" s="64" t="n">
        <f aca="false">VLOOKUP(A1887,SampleData!A$1:E$220,5,FALSE())</f>
        <v>0</v>
      </c>
      <c r="D1887" s="66" t="s">
        <v>3519</v>
      </c>
      <c r="E1887" s="64" t="s">
        <v>3520</v>
      </c>
      <c r="F1887" s="0" t="s">
        <v>697</v>
      </c>
      <c r="G1887" s="0" t="s">
        <v>735</v>
      </c>
      <c r="H1887" s="0" t="s">
        <v>3515</v>
      </c>
      <c r="I1887" s="0" t="s">
        <v>3516</v>
      </c>
      <c r="J1887" s="0" t="str">
        <f aca="false">IF(H1887="Present",H1887&amp;"_"&amp;I1887,H1887)</f>
        <v>Absent</v>
      </c>
    </row>
    <row r="1888" customFormat="false" ht="14.25" hidden="false" customHeight="false" outlineLevel="0" collapsed="false">
      <c r="A1888" s="0" t="s">
        <v>447</v>
      </c>
      <c r="B1888" s="64" t="n">
        <f aca="false">VLOOKUP(A1888,SampleData!A$1:E$220,4,FALSE())</f>
        <v>0</v>
      </c>
      <c r="C1888" s="64" t="n">
        <f aca="false">VLOOKUP(A1888,SampleData!A$1:E$220,5,FALSE())</f>
        <v>0</v>
      </c>
      <c r="D1888" s="66" t="s">
        <v>3521</v>
      </c>
      <c r="E1888" s="64" t="s">
        <v>208</v>
      </c>
      <c r="F1888" s="0" t="s">
        <v>704</v>
      </c>
      <c r="G1888" s="0" t="s">
        <v>735</v>
      </c>
      <c r="H1888" s="0" t="s">
        <v>3515</v>
      </c>
      <c r="I1888" s="0" t="s">
        <v>3516</v>
      </c>
      <c r="J1888" s="0" t="str">
        <f aca="false">IF(H1888="Present",H1888&amp;"_"&amp;I1888,H1888)</f>
        <v>Absent</v>
      </c>
    </row>
    <row r="1889" customFormat="false" ht="14.25" hidden="false" customHeight="false" outlineLevel="0" collapsed="false">
      <c r="A1889" s="0" t="s">
        <v>447</v>
      </c>
      <c r="B1889" s="64" t="n">
        <f aca="false">VLOOKUP(A1889,SampleData!A$1:E$220,4,FALSE())</f>
        <v>0</v>
      </c>
      <c r="C1889" s="64" t="n">
        <f aca="false">VLOOKUP(A1889,SampleData!A$1:E$220,5,FALSE())</f>
        <v>0</v>
      </c>
      <c r="D1889" s="66" t="s">
        <v>3522</v>
      </c>
      <c r="E1889" s="64" t="s">
        <v>3523</v>
      </c>
      <c r="F1889" s="0" t="s">
        <v>708</v>
      </c>
      <c r="G1889" s="0" t="s">
        <v>735</v>
      </c>
      <c r="H1889" s="0" t="s">
        <v>3515</v>
      </c>
      <c r="I1889" s="0" t="s">
        <v>3516</v>
      </c>
      <c r="J1889" s="0" t="str">
        <f aca="false">IF(H1889="Present",H1889&amp;"_"&amp;I1889,H1889)</f>
        <v>Absent</v>
      </c>
    </row>
    <row r="1890" customFormat="false" ht="14.25" hidden="false" customHeight="false" outlineLevel="0" collapsed="false">
      <c r="A1890" s="0" t="s">
        <v>447</v>
      </c>
      <c r="B1890" s="64" t="n">
        <f aca="false">VLOOKUP(A1890,SampleData!A$1:E$220,4,FALSE())</f>
        <v>0</v>
      </c>
      <c r="C1890" s="64" t="n">
        <f aca="false">VLOOKUP(A1890,SampleData!A$1:E$220,5,FALSE())</f>
        <v>0</v>
      </c>
      <c r="D1890" s="66" t="s">
        <v>3524</v>
      </c>
      <c r="E1890" s="64" t="s">
        <v>3525</v>
      </c>
      <c r="F1890" s="0" t="s">
        <v>699</v>
      </c>
      <c r="G1890" s="0" t="s">
        <v>735</v>
      </c>
      <c r="H1890" s="0" t="s">
        <v>3515</v>
      </c>
      <c r="I1890" s="0" t="s">
        <v>3516</v>
      </c>
      <c r="J1890" s="0" t="str">
        <f aca="false">IF(H1890="Present",H1890&amp;"_"&amp;I1890,H1890)</f>
        <v>Absent</v>
      </c>
    </row>
    <row r="1891" customFormat="false" ht="14.25" hidden="false" customHeight="false" outlineLevel="0" collapsed="false">
      <c r="A1891" s="0" t="s">
        <v>447</v>
      </c>
      <c r="B1891" s="64" t="n">
        <f aca="false">VLOOKUP(A1891,SampleData!A$1:E$220,4,FALSE())</f>
        <v>0</v>
      </c>
      <c r="C1891" s="64" t="n">
        <f aca="false">VLOOKUP(A1891,SampleData!A$1:E$220,5,FALSE())</f>
        <v>0</v>
      </c>
      <c r="D1891" s="66" t="s">
        <v>229</v>
      </c>
      <c r="E1891" s="0" t="s">
        <v>199</v>
      </c>
      <c r="F1891" s="0" t="s">
        <v>199</v>
      </c>
      <c r="G1891" s="0" t="s">
        <v>735</v>
      </c>
      <c r="H1891" s="0" t="s">
        <v>3515</v>
      </c>
      <c r="I1891" s="0" t="s">
        <v>3516</v>
      </c>
      <c r="J1891" s="0" t="str">
        <f aca="false">IF(H1891="Present",H1891&amp;"_"&amp;I1891,H1891)</f>
        <v>Absent</v>
      </c>
    </row>
    <row r="1892" customFormat="false" ht="14.25" hidden="false" customHeight="false" outlineLevel="0" collapsed="false">
      <c r="A1892" s="0" t="s">
        <v>447</v>
      </c>
      <c r="B1892" s="64" t="n">
        <f aca="false">VLOOKUP(A1892,SampleData!A$1:E$220,4,FALSE())</f>
        <v>0</v>
      </c>
      <c r="C1892" s="64" t="n">
        <f aca="false">VLOOKUP(A1892,SampleData!A$1:E$220,5,FALSE())</f>
        <v>0</v>
      </c>
      <c r="D1892" s="66" t="s">
        <v>3526</v>
      </c>
      <c r="E1892" s="0" t="s">
        <v>385</v>
      </c>
      <c r="F1892" s="0" t="s">
        <v>385</v>
      </c>
      <c r="G1892" s="0" t="s">
        <v>3514</v>
      </c>
      <c r="H1892" s="0" t="s">
        <v>3515</v>
      </c>
      <c r="I1892" s="0" t="s">
        <v>3516</v>
      </c>
      <c r="J1892" s="0" t="str">
        <f aca="false">IF(H1892="Present",H1892&amp;"_"&amp;I1892,H1892)</f>
        <v>Absent</v>
      </c>
    </row>
    <row r="1893" customFormat="false" ht="14.25" hidden="false" customHeight="false" outlineLevel="0" collapsed="false">
      <c r="A1893" s="0" t="s">
        <v>447</v>
      </c>
      <c r="B1893" s="64" t="n">
        <f aca="false">VLOOKUP(A1893,SampleData!A$1:E$220,4,FALSE())</f>
        <v>0</v>
      </c>
      <c r="C1893" s="64" t="n">
        <f aca="false">VLOOKUP(A1893,SampleData!A$1:E$220,5,FALSE())</f>
        <v>0</v>
      </c>
      <c r="D1893" s="66" t="s">
        <v>3527</v>
      </c>
      <c r="E1893" s="64" t="s">
        <v>74</v>
      </c>
      <c r="F1893" s="0" t="s">
        <v>701</v>
      </c>
      <c r="G1893" s="0" t="s">
        <v>735</v>
      </c>
      <c r="H1893" s="0" t="s">
        <v>3515</v>
      </c>
      <c r="I1893" s="0" t="s">
        <v>3516</v>
      </c>
      <c r="J1893" s="0" t="str">
        <f aca="false">IF(H1893="Present",H1893&amp;"_"&amp;I1893,H1893)</f>
        <v>Absent</v>
      </c>
    </row>
    <row r="1894" customFormat="false" ht="14.25" hidden="false" customHeight="false" outlineLevel="0" collapsed="false">
      <c r="A1894" s="0" t="s">
        <v>447</v>
      </c>
      <c r="B1894" s="64" t="n">
        <f aca="false">VLOOKUP(A1894,SampleData!A$1:E$220,4,FALSE())</f>
        <v>0</v>
      </c>
      <c r="C1894" s="64" t="n">
        <f aca="false">VLOOKUP(A1894,SampleData!A$1:E$220,5,FALSE())</f>
        <v>0</v>
      </c>
      <c r="D1894" s="66" t="s">
        <v>3528</v>
      </c>
      <c r="E1894" s="64" t="s">
        <v>177</v>
      </c>
      <c r="F1894" s="0" t="s">
        <v>707</v>
      </c>
      <c r="G1894" s="0" t="s">
        <v>735</v>
      </c>
      <c r="H1894" s="0" t="s">
        <v>3515</v>
      </c>
      <c r="I1894" s="0" t="s">
        <v>3516</v>
      </c>
      <c r="J1894" s="0" t="str">
        <f aca="false">IF(H1894="Present",H1894&amp;"_"&amp;I1894,H1894)</f>
        <v>Absent</v>
      </c>
    </row>
    <row r="1895" customFormat="false" ht="14.25" hidden="false" customHeight="false" outlineLevel="0" collapsed="false">
      <c r="A1895" s="0" t="s">
        <v>447</v>
      </c>
      <c r="B1895" s="64" t="n">
        <f aca="false">VLOOKUP(A1895,SampleData!A$1:E$220,4,FALSE())</f>
        <v>0</v>
      </c>
      <c r="C1895" s="64" t="n">
        <f aca="false">VLOOKUP(A1895,SampleData!A$1:E$220,5,FALSE())</f>
        <v>0</v>
      </c>
      <c r="D1895" s="66" t="s">
        <v>3530</v>
      </c>
      <c r="E1895" s="64" t="s">
        <v>3531</v>
      </c>
      <c r="F1895" s="0" t="s">
        <v>700</v>
      </c>
      <c r="G1895" s="0" t="s">
        <v>735</v>
      </c>
      <c r="H1895" s="0" t="s">
        <v>3515</v>
      </c>
      <c r="I1895" s="0" t="s">
        <v>3516</v>
      </c>
      <c r="J1895" s="0" t="str">
        <f aca="false">IF(H1895="Present",H1895&amp;"_"&amp;I1895,H1895)</f>
        <v>Absent</v>
      </c>
    </row>
    <row r="1896" customFormat="false" ht="14.25" hidden="false" customHeight="false" outlineLevel="0" collapsed="false">
      <c r="A1896" s="0" t="s">
        <v>447</v>
      </c>
      <c r="B1896" s="64" t="n">
        <f aca="false">VLOOKUP(A1896,SampleData!A$1:E$220,4,FALSE())</f>
        <v>0</v>
      </c>
      <c r="C1896" s="64" t="n">
        <f aca="false">VLOOKUP(A1896,SampleData!A$1:E$220,5,FALSE())</f>
        <v>0</v>
      </c>
      <c r="D1896" s="66" t="s">
        <v>3532</v>
      </c>
      <c r="E1896" s="64" t="s">
        <v>353</v>
      </c>
      <c r="F1896" s="0" t="s">
        <v>696</v>
      </c>
      <c r="G1896" s="0" t="s">
        <v>735</v>
      </c>
      <c r="H1896" s="0" t="s">
        <v>3515</v>
      </c>
      <c r="I1896" s="0" t="s">
        <v>3516</v>
      </c>
      <c r="J1896" s="0" t="str">
        <f aca="false">IF(H1896="Present",H1896&amp;"_"&amp;I1896,H1896)</f>
        <v>Absent</v>
      </c>
    </row>
    <row r="1897" customFormat="false" ht="14.25" hidden="false" customHeight="false" outlineLevel="0" collapsed="false">
      <c r="A1897" s="0" t="s">
        <v>447</v>
      </c>
      <c r="B1897" s="64" t="n">
        <f aca="false">VLOOKUP(A1897,SampleData!A$1:E$220,4,FALSE())</f>
        <v>0</v>
      </c>
      <c r="C1897" s="64" t="n">
        <f aca="false">VLOOKUP(A1897,SampleData!A$1:E$220,5,FALSE())</f>
        <v>0</v>
      </c>
      <c r="D1897" s="66" t="s">
        <v>3534</v>
      </c>
      <c r="E1897" s="64" t="s">
        <v>62</v>
      </c>
      <c r="F1897" s="0" t="s">
        <v>702</v>
      </c>
      <c r="G1897" s="0" t="s">
        <v>735</v>
      </c>
      <c r="H1897" s="0" t="s">
        <v>3533</v>
      </c>
      <c r="I1897" s="0" t="s">
        <v>3516</v>
      </c>
      <c r="J1897" s="0" t="str">
        <f aca="false">IF(H1897="Present",H1897&amp;"_"&amp;I1897,H1897)</f>
        <v>Present_Ct&gt;41</v>
      </c>
    </row>
    <row r="1898" customFormat="false" ht="14.25" hidden="false" customHeight="false" outlineLevel="0" collapsed="false">
      <c r="A1898" s="0" t="s">
        <v>447</v>
      </c>
      <c r="B1898" s="64" t="n">
        <f aca="false">VLOOKUP(A1898,SampleData!A$1:E$220,4,FALSE())</f>
        <v>0</v>
      </c>
      <c r="C1898" s="64" t="n">
        <f aca="false">VLOOKUP(A1898,SampleData!A$1:E$220,5,FALSE())</f>
        <v>0</v>
      </c>
      <c r="D1898" s="66" t="s">
        <v>3537</v>
      </c>
      <c r="E1898" s="0" t="s">
        <v>698</v>
      </c>
      <c r="F1898" s="0" t="s">
        <v>698</v>
      </c>
      <c r="G1898" s="0" t="s">
        <v>3514</v>
      </c>
      <c r="H1898" s="0" t="s">
        <v>3533</v>
      </c>
      <c r="I1898" s="0" t="s">
        <v>3535</v>
      </c>
      <c r="J1898" s="0" t="str">
        <f aca="false">IF(H1898="Present",H1898&amp;"_"&amp;I1898,H1898)</f>
        <v>Present_Ct&lt;41</v>
      </c>
    </row>
    <row r="1899" customFormat="false" ht="14.25" hidden="false" customHeight="false" outlineLevel="0" collapsed="false">
      <c r="A1899" s="0" t="s">
        <v>447</v>
      </c>
      <c r="B1899" s="64" t="n">
        <f aca="false">VLOOKUP(A1899,SampleData!A$1:E$220,4,FALSE())</f>
        <v>0</v>
      </c>
      <c r="C1899" s="64" t="n">
        <f aca="false">VLOOKUP(A1899,SampleData!A$1:E$220,5,FALSE())</f>
        <v>0</v>
      </c>
      <c r="D1899" s="66" t="s">
        <v>3536</v>
      </c>
      <c r="E1899" s="0" t="s">
        <v>705</v>
      </c>
      <c r="F1899" s="0" t="s">
        <v>705</v>
      </c>
      <c r="G1899" s="0" t="s">
        <v>735</v>
      </c>
      <c r="H1899" s="0" t="s">
        <v>3533</v>
      </c>
      <c r="I1899" s="0" t="s">
        <v>3535</v>
      </c>
      <c r="J1899" s="0" t="str">
        <f aca="false">IF(H1899="Present",H1899&amp;"_"&amp;I1899,H1899)</f>
        <v>Present_Ct&lt;41</v>
      </c>
    </row>
    <row r="1900" customFormat="false" ht="14.25" hidden="false" customHeight="false" outlineLevel="0" collapsed="false">
      <c r="A1900" s="0" t="s">
        <v>470</v>
      </c>
      <c r="B1900" s="64" t="n">
        <f aca="false">VLOOKUP(A1900,SampleData!A$1:E$220,4,FALSE())</f>
        <v>55.67916</v>
      </c>
      <c r="C1900" s="64" t="n">
        <f aca="false">VLOOKUP(A1900,SampleData!A$1:E$220,5,FALSE())</f>
        <v>12.477318</v>
      </c>
      <c r="D1900" s="66" t="s">
        <v>3512</v>
      </c>
      <c r="E1900" s="64" t="s">
        <v>3513</v>
      </c>
      <c r="F1900" s="0" t="s">
        <v>703</v>
      </c>
      <c r="G1900" s="0" t="s">
        <v>3514</v>
      </c>
      <c r="H1900" s="0" t="s">
        <v>3515</v>
      </c>
      <c r="I1900" s="0" t="s">
        <v>3516</v>
      </c>
      <c r="J1900" s="0" t="str">
        <f aca="false">IF(H1900="Present",H1900&amp;"_"&amp;I1900,H1900)</f>
        <v>Absent</v>
      </c>
    </row>
    <row r="1901" customFormat="false" ht="14.25" hidden="false" customHeight="false" outlineLevel="0" collapsed="false">
      <c r="A1901" s="0" t="s">
        <v>470</v>
      </c>
      <c r="B1901" s="64" t="n">
        <f aca="false">VLOOKUP(A1901,SampleData!A$1:E$220,4,FALSE())</f>
        <v>55.67916</v>
      </c>
      <c r="C1901" s="64" t="n">
        <f aca="false">VLOOKUP(A1901,SampleData!A$1:E$220,5,FALSE())</f>
        <v>12.477318</v>
      </c>
      <c r="D1901" s="66" t="s">
        <v>3517</v>
      </c>
      <c r="E1901" s="64" t="s">
        <v>636</v>
      </c>
      <c r="F1901" s="0" t="s">
        <v>709</v>
      </c>
      <c r="G1901" s="0" t="s">
        <v>735</v>
      </c>
      <c r="H1901" s="0" t="s">
        <v>3515</v>
      </c>
      <c r="I1901" s="0" t="s">
        <v>3516</v>
      </c>
      <c r="J1901" s="0" t="str">
        <f aca="false">IF(H1901="Present",H1901&amp;"_"&amp;I1901,H1901)</f>
        <v>Absent</v>
      </c>
    </row>
    <row r="1902" customFormat="false" ht="14.25" hidden="false" customHeight="false" outlineLevel="0" collapsed="false">
      <c r="A1902" s="0" t="s">
        <v>470</v>
      </c>
      <c r="B1902" s="64" t="n">
        <f aca="false">VLOOKUP(A1902,SampleData!A$1:E$220,4,FALSE())</f>
        <v>55.67916</v>
      </c>
      <c r="C1902" s="64" t="n">
        <f aca="false">VLOOKUP(A1902,SampleData!A$1:E$220,5,FALSE())</f>
        <v>12.477318</v>
      </c>
      <c r="D1902" s="66" t="s">
        <v>3518</v>
      </c>
      <c r="E1902" s="0" t="s">
        <v>710</v>
      </c>
      <c r="F1902" s="0" t="s">
        <v>710</v>
      </c>
      <c r="G1902" s="0" t="s">
        <v>3514</v>
      </c>
      <c r="H1902" s="0" t="s">
        <v>3515</v>
      </c>
      <c r="I1902" s="0" t="s">
        <v>3516</v>
      </c>
      <c r="J1902" s="0" t="str">
        <f aca="false">IF(H1902="Present",H1902&amp;"_"&amp;I1902,H1902)</f>
        <v>Absent</v>
      </c>
    </row>
    <row r="1903" customFormat="false" ht="14.25" hidden="false" customHeight="false" outlineLevel="0" collapsed="false">
      <c r="A1903" s="0" t="s">
        <v>470</v>
      </c>
      <c r="B1903" s="64" t="n">
        <f aca="false">VLOOKUP(A1903,SampleData!A$1:E$220,4,FALSE())</f>
        <v>55.67916</v>
      </c>
      <c r="C1903" s="64" t="n">
        <f aca="false">VLOOKUP(A1903,SampleData!A$1:E$220,5,FALSE())</f>
        <v>12.477318</v>
      </c>
      <c r="D1903" s="66" t="s">
        <v>3519</v>
      </c>
      <c r="E1903" s="64" t="s">
        <v>3520</v>
      </c>
      <c r="F1903" s="0" t="s">
        <v>697</v>
      </c>
      <c r="G1903" s="0" t="s">
        <v>735</v>
      </c>
      <c r="H1903" s="0" t="s">
        <v>3515</v>
      </c>
      <c r="I1903" s="0" t="s">
        <v>3516</v>
      </c>
      <c r="J1903" s="0" t="str">
        <f aca="false">IF(H1903="Present",H1903&amp;"_"&amp;I1903,H1903)</f>
        <v>Absent</v>
      </c>
    </row>
    <row r="1904" customFormat="false" ht="14.25" hidden="false" customHeight="false" outlineLevel="0" collapsed="false">
      <c r="A1904" s="0" t="s">
        <v>470</v>
      </c>
      <c r="B1904" s="64" t="n">
        <f aca="false">VLOOKUP(A1904,SampleData!A$1:E$220,4,FALSE())</f>
        <v>55.67916</v>
      </c>
      <c r="C1904" s="64" t="n">
        <f aca="false">VLOOKUP(A1904,SampleData!A$1:E$220,5,FALSE())</f>
        <v>12.477318</v>
      </c>
      <c r="D1904" s="66" t="s">
        <v>3521</v>
      </c>
      <c r="E1904" s="64" t="s">
        <v>208</v>
      </c>
      <c r="F1904" s="0" t="s">
        <v>704</v>
      </c>
      <c r="G1904" s="0" t="s">
        <v>735</v>
      </c>
      <c r="H1904" s="0" t="s">
        <v>3515</v>
      </c>
      <c r="I1904" s="0" t="s">
        <v>3516</v>
      </c>
      <c r="J1904" s="0" t="str">
        <f aca="false">IF(H1904="Present",H1904&amp;"_"&amp;I1904,H1904)</f>
        <v>Absent</v>
      </c>
    </row>
    <row r="1905" customFormat="false" ht="14.25" hidden="false" customHeight="false" outlineLevel="0" collapsed="false">
      <c r="A1905" s="0" t="s">
        <v>470</v>
      </c>
      <c r="B1905" s="64" t="n">
        <f aca="false">VLOOKUP(A1905,SampleData!A$1:E$220,4,FALSE())</f>
        <v>55.67916</v>
      </c>
      <c r="C1905" s="64" t="n">
        <f aca="false">VLOOKUP(A1905,SampleData!A$1:E$220,5,FALSE())</f>
        <v>12.477318</v>
      </c>
      <c r="D1905" s="66" t="s">
        <v>3522</v>
      </c>
      <c r="E1905" s="64" t="s">
        <v>3523</v>
      </c>
      <c r="F1905" s="0" t="s">
        <v>708</v>
      </c>
      <c r="G1905" s="0" t="s">
        <v>735</v>
      </c>
      <c r="H1905" s="0" t="s">
        <v>3515</v>
      </c>
      <c r="I1905" s="0" t="s">
        <v>3516</v>
      </c>
      <c r="J1905" s="0" t="str">
        <f aca="false">IF(H1905="Present",H1905&amp;"_"&amp;I1905,H1905)</f>
        <v>Absent</v>
      </c>
    </row>
    <row r="1906" customFormat="false" ht="14.25" hidden="false" customHeight="false" outlineLevel="0" collapsed="false">
      <c r="A1906" s="0" t="s">
        <v>470</v>
      </c>
      <c r="B1906" s="64" t="n">
        <f aca="false">VLOOKUP(A1906,SampleData!A$1:E$220,4,FALSE())</f>
        <v>55.67916</v>
      </c>
      <c r="C1906" s="64" t="n">
        <f aca="false">VLOOKUP(A1906,SampleData!A$1:E$220,5,FALSE())</f>
        <v>12.477318</v>
      </c>
      <c r="D1906" s="66" t="s">
        <v>3522</v>
      </c>
      <c r="E1906" s="64" t="s">
        <v>3523</v>
      </c>
      <c r="F1906" s="0" t="s">
        <v>708</v>
      </c>
      <c r="G1906" s="0" t="s">
        <v>735</v>
      </c>
      <c r="H1906" s="0" t="s">
        <v>3515</v>
      </c>
      <c r="I1906" s="0" t="s">
        <v>3516</v>
      </c>
      <c r="J1906" s="0" t="str">
        <f aca="false">IF(H1906="Present",H1906&amp;"_"&amp;I1906,H1906)</f>
        <v>Absent</v>
      </c>
    </row>
    <row r="1907" customFormat="false" ht="14.25" hidden="false" customHeight="false" outlineLevel="0" collapsed="false">
      <c r="A1907" s="0" t="s">
        <v>470</v>
      </c>
      <c r="B1907" s="64" t="n">
        <f aca="false">VLOOKUP(A1907,SampleData!A$1:E$220,4,FALSE())</f>
        <v>55.67916</v>
      </c>
      <c r="C1907" s="64" t="n">
        <f aca="false">VLOOKUP(A1907,SampleData!A$1:E$220,5,FALSE())</f>
        <v>12.477318</v>
      </c>
      <c r="D1907" s="66" t="s">
        <v>3524</v>
      </c>
      <c r="E1907" s="64" t="s">
        <v>3525</v>
      </c>
      <c r="F1907" s="0" t="s">
        <v>699</v>
      </c>
      <c r="G1907" s="0" t="s">
        <v>3514</v>
      </c>
      <c r="H1907" s="0" t="s">
        <v>3515</v>
      </c>
      <c r="I1907" s="0" t="s">
        <v>3516</v>
      </c>
      <c r="J1907" s="0" t="str">
        <f aca="false">IF(H1907="Present",H1907&amp;"_"&amp;I1907,H1907)</f>
        <v>Absent</v>
      </c>
    </row>
    <row r="1908" customFormat="false" ht="14.25" hidden="false" customHeight="false" outlineLevel="0" collapsed="false">
      <c r="A1908" s="0" t="s">
        <v>470</v>
      </c>
      <c r="B1908" s="64" t="n">
        <f aca="false">VLOOKUP(A1908,SampleData!A$1:E$220,4,FALSE())</f>
        <v>55.67916</v>
      </c>
      <c r="C1908" s="64" t="n">
        <f aca="false">VLOOKUP(A1908,SampleData!A$1:E$220,5,FALSE())</f>
        <v>12.477318</v>
      </c>
      <c r="D1908" s="66" t="s">
        <v>229</v>
      </c>
      <c r="E1908" s="0" t="s">
        <v>199</v>
      </c>
      <c r="F1908" s="0" t="s">
        <v>199</v>
      </c>
      <c r="G1908" s="0" t="s">
        <v>3514</v>
      </c>
      <c r="H1908" s="0" t="s">
        <v>3515</v>
      </c>
      <c r="I1908" s="0" t="s">
        <v>3516</v>
      </c>
      <c r="J1908" s="0" t="str">
        <f aca="false">IF(H1908="Present",H1908&amp;"_"&amp;I1908,H1908)</f>
        <v>Absent</v>
      </c>
    </row>
    <row r="1909" customFormat="false" ht="14.25" hidden="false" customHeight="false" outlineLevel="0" collapsed="false">
      <c r="A1909" s="0" t="s">
        <v>470</v>
      </c>
      <c r="B1909" s="64" t="n">
        <f aca="false">VLOOKUP(A1909,SampleData!A$1:E$220,4,FALSE())</f>
        <v>55.67916</v>
      </c>
      <c r="C1909" s="64" t="n">
        <f aca="false">VLOOKUP(A1909,SampleData!A$1:E$220,5,FALSE())</f>
        <v>12.477318</v>
      </c>
      <c r="D1909" s="66" t="s">
        <v>229</v>
      </c>
      <c r="E1909" s="0" t="s">
        <v>199</v>
      </c>
      <c r="F1909" s="0" t="s">
        <v>199</v>
      </c>
      <c r="G1909" s="0" t="s">
        <v>735</v>
      </c>
      <c r="H1909" s="0" t="s">
        <v>3515</v>
      </c>
      <c r="I1909" s="0" t="s">
        <v>3516</v>
      </c>
      <c r="J1909" s="0" t="str">
        <f aca="false">IF(H1909="Present",H1909&amp;"_"&amp;I1909,H1909)</f>
        <v>Absent</v>
      </c>
    </row>
    <row r="1910" customFormat="false" ht="14.25" hidden="false" customHeight="false" outlineLevel="0" collapsed="false">
      <c r="A1910" s="0" t="s">
        <v>470</v>
      </c>
      <c r="B1910" s="64" t="n">
        <f aca="false">VLOOKUP(A1910,SampleData!A$1:E$220,4,FALSE())</f>
        <v>55.67916</v>
      </c>
      <c r="C1910" s="64" t="n">
        <f aca="false">VLOOKUP(A1910,SampleData!A$1:E$220,5,FALSE())</f>
        <v>12.477318</v>
      </c>
      <c r="D1910" s="66" t="s">
        <v>3526</v>
      </c>
      <c r="E1910" s="0" t="s">
        <v>385</v>
      </c>
      <c r="F1910" s="0" t="s">
        <v>385</v>
      </c>
      <c r="G1910" s="0" t="s">
        <v>3514</v>
      </c>
      <c r="H1910" s="0" t="s">
        <v>3515</v>
      </c>
      <c r="I1910" s="0" t="s">
        <v>3516</v>
      </c>
      <c r="J1910" s="0" t="str">
        <f aca="false">IF(H1910="Present",H1910&amp;"_"&amp;I1910,H1910)</f>
        <v>Absent</v>
      </c>
    </row>
    <row r="1911" customFormat="false" ht="14.25" hidden="false" customHeight="false" outlineLevel="0" collapsed="false">
      <c r="A1911" s="0" t="s">
        <v>470</v>
      </c>
      <c r="B1911" s="64" t="n">
        <f aca="false">VLOOKUP(A1911,SampleData!A$1:E$220,4,FALSE())</f>
        <v>55.67916</v>
      </c>
      <c r="C1911" s="64" t="n">
        <f aca="false">VLOOKUP(A1911,SampleData!A$1:E$220,5,FALSE())</f>
        <v>12.477318</v>
      </c>
      <c r="D1911" s="66" t="s">
        <v>3527</v>
      </c>
      <c r="E1911" s="64" t="s">
        <v>74</v>
      </c>
      <c r="F1911" s="0" t="s">
        <v>701</v>
      </c>
      <c r="G1911" s="0" t="s">
        <v>735</v>
      </c>
      <c r="H1911" s="0" t="s">
        <v>3515</v>
      </c>
      <c r="I1911" s="0" t="s">
        <v>3516</v>
      </c>
      <c r="J1911" s="0" t="str">
        <f aca="false">IF(H1911="Present",H1911&amp;"_"&amp;I1911,H1911)</f>
        <v>Absent</v>
      </c>
    </row>
    <row r="1912" customFormat="false" ht="14.25" hidden="false" customHeight="false" outlineLevel="0" collapsed="false">
      <c r="A1912" s="0" t="s">
        <v>470</v>
      </c>
      <c r="B1912" s="64" t="n">
        <f aca="false">VLOOKUP(A1912,SampleData!A$1:E$220,4,FALSE())</f>
        <v>55.67916</v>
      </c>
      <c r="C1912" s="64" t="n">
        <f aca="false">VLOOKUP(A1912,SampleData!A$1:E$220,5,FALSE())</f>
        <v>12.477318</v>
      </c>
      <c r="D1912" s="66" t="s">
        <v>3528</v>
      </c>
      <c r="E1912" s="64" t="s">
        <v>177</v>
      </c>
      <c r="F1912" s="0" t="s">
        <v>3529</v>
      </c>
      <c r="G1912" s="0" t="s">
        <v>735</v>
      </c>
      <c r="H1912" s="0" t="s">
        <v>3533</v>
      </c>
      <c r="I1912" s="0" t="s">
        <v>3535</v>
      </c>
      <c r="J1912" s="0" t="str">
        <f aca="false">IF(H1912="Present",H1912&amp;"_"&amp;I1912,H1912)</f>
        <v>Present_Ct&lt;41</v>
      </c>
    </row>
    <row r="1913" customFormat="false" ht="14.25" hidden="false" customHeight="false" outlineLevel="0" collapsed="false">
      <c r="A1913" s="0" t="s">
        <v>470</v>
      </c>
      <c r="B1913" s="64" t="n">
        <f aca="false">VLOOKUP(A1913,SampleData!A$1:E$220,4,FALSE())</f>
        <v>55.67916</v>
      </c>
      <c r="C1913" s="64" t="n">
        <f aca="false">VLOOKUP(A1913,SampleData!A$1:E$220,5,FALSE())</f>
        <v>12.477318</v>
      </c>
      <c r="D1913" s="66" t="s">
        <v>3528</v>
      </c>
      <c r="E1913" s="64" t="s">
        <v>177</v>
      </c>
      <c r="F1913" s="0" t="s">
        <v>3529</v>
      </c>
      <c r="G1913" s="0" t="s">
        <v>3514</v>
      </c>
      <c r="H1913" s="0" t="s">
        <v>3533</v>
      </c>
      <c r="I1913" s="0" t="s">
        <v>3535</v>
      </c>
      <c r="J1913" s="0" t="str">
        <f aca="false">IF(H1913="Present",H1913&amp;"_"&amp;I1913,H1913)</f>
        <v>Present_Ct&lt;41</v>
      </c>
    </row>
    <row r="1914" customFormat="false" ht="14.25" hidden="false" customHeight="false" outlineLevel="0" collapsed="false">
      <c r="A1914" s="0" t="s">
        <v>470</v>
      </c>
      <c r="B1914" s="64" t="n">
        <f aca="false">VLOOKUP(A1914,SampleData!A$1:E$220,4,FALSE())</f>
        <v>55.67916</v>
      </c>
      <c r="C1914" s="64" t="n">
        <f aca="false">VLOOKUP(A1914,SampleData!A$1:E$220,5,FALSE())</f>
        <v>12.477318</v>
      </c>
      <c r="D1914" s="66" t="s">
        <v>3530</v>
      </c>
      <c r="E1914" s="64" t="s">
        <v>3531</v>
      </c>
      <c r="F1914" s="0" t="s">
        <v>700</v>
      </c>
      <c r="G1914" s="0" t="s">
        <v>3514</v>
      </c>
      <c r="H1914" s="0" t="s">
        <v>3515</v>
      </c>
      <c r="I1914" s="0" t="s">
        <v>3516</v>
      </c>
      <c r="J1914" s="0" t="str">
        <f aca="false">IF(H1914="Present",H1914&amp;"_"&amp;I1914,H1914)</f>
        <v>Absent</v>
      </c>
    </row>
    <row r="1915" customFormat="false" ht="14.25" hidden="false" customHeight="false" outlineLevel="0" collapsed="false">
      <c r="A1915" s="0" t="s">
        <v>470</v>
      </c>
      <c r="B1915" s="64" t="n">
        <f aca="false">VLOOKUP(A1915,SampleData!A$1:E$220,4,FALSE())</f>
        <v>55.67916</v>
      </c>
      <c r="C1915" s="64" t="n">
        <f aca="false">VLOOKUP(A1915,SampleData!A$1:E$220,5,FALSE())</f>
        <v>12.477318</v>
      </c>
      <c r="D1915" s="66" t="s">
        <v>3532</v>
      </c>
      <c r="E1915" s="64" t="s">
        <v>353</v>
      </c>
      <c r="F1915" s="0" t="s">
        <v>696</v>
      </c>
      <c r="G1915" s="0" t="s">
        <v>735</v>
      </c>
      <c r="H1915" s="0" t="s">
        <v>3533</v>
      </c>
      <c r="I1915" s="0" t="s">
        <v>3535</v>
      </c>
      <c r="J1915" s="0" t="str">
        <f aca="false">IF(H1915="Present",H1915&amp;"_"&amp;I1915,H1915)</f>
        <v>Present_Ct&lt;41</v>
      </c>
    </row>
    <row r="1916" customFormat="false" ht="14.25" hidden="false" customHeight="false" outlineLevel="0" collapsed="false">
      <c r="A1916" s="0" t="s">
        <v>470</v>
      </c>
      <c r="B1916" s="64" t="n">
        <f aca="false">VLOOKUP(A1916,SampleData!A$1:E$220,4,FALSE())</f>
        <v>55.67916</v>
      </c>
      <c r="C1916" s="64" t="n">
        <f aca="false">VLOOKUP(A1916,SampleData!A$1:E$220,5,FALSE())</f>
        <v>12.477318</v>
      </c>
      <c r="D1916" s="66" t="s">
        <v>3532</v>
      </c>
      <c r="E1916" s="64" t="s">
        <v>353</v>
      </c>
      <c r="F1916" s="0" t="s">
        <v>696</v>
      </c>
      <c r="G1916" s="0" t="s">
        <v>735</v>
      </c>
      <c r="H1916" s="0" t="s">
        <v>3533</v>
      </c>
      <c r="I1916" s="0" t="s">
        <v>3535</v>
      </c>
      <c r="J1916" s="0" t="str">
        <f aca="false">IF(H1916="Present",H1916&amp;"_"&amp;I1916,H1916)</f>
        <v>Present_Ct&lt;41</v>
      </c>
    </row>
    <row r="1917" customFormat="false" ht="14.25" hidden="false" customHeight="false" outlineLevel="0" collapsed="false">
      <c r="A1917" s="0" t="s">
        <v>470</v>
      </c>
      <c r="B1917" s="64" t="n">
        <f aca="false">VLOOKUP(A1917,SampleData!A$1:E$220,4,FALSE())</f>
        <v>55.67916</v>
      </c>
      <c r="C1917" s="64" t="n">
        <f aca="false">VLOOKUP(A1917,SampleData!A$1:E$220,5,FALSE())</f>
        <v>12.477318</v>
      </c>
      <c r="D1917" s="66" t="s">
        <v>3534</v>
      </c>
      <c r="E1917" s="64" t="s">
        <v>62</v>
      </c>
      <c r="F1917" s="0" t="s">
        <v>702</v>
      </c>
      <c r="G1917" s="0" t="s">
        <v>735</v>
      </c>
      <c r="H1917" s="0" t="s">
        <v>3533</v>
      </c>
      <c r="I1917" s="0" t="s">
        <v>3535</v>
      </c>
      <c r="J1917" s="0" t="str">
        <f aca="false">IF(H1917="Present",H1917&amp;"_"&amp;I1917,H1917)</f>
        <v>Present_Ct&lt;41</v>
      </c>
    </row>
    <row r="1918" customFormat="false" ht="14.25" hidden="false" customHeight="false" outlineLevel="0" collapsed="false">
      <c r="A1918" s="0" t="s">
        <v>470</v>
      </c>
      <c r="B1918" s="64" t="n">
        <f aca="false">VLOOKUP(A1918,SampleData!A$1:E$220,4,FALSE())</f>
        <v>55.67916</v>
      </c>
      <c r="C1918" s="64" t="n">
        <f aca="false">VLOOKUP(A1918,SampleData!A$1:E$220,5,FALSE())</f>
        <v>12.477318</v>
      </c>
      <c r="D1918" s="66" t="s">
        <v>3534</v>
      </c>
      <c r="E1918" s="64" t="s">
        <v>62</v>
      </c>
      <c r="F1918" s="0" t="s">
        <v>702</v>
      </c>
      <c r="G1918" s="0" t="s">
        <v>735</v>
      </c>
      <c r="H1918" s="0" t="s">
        <v>3533</v>
      </c>
      <c r="I1918" s="0" t="s">
        <v>3535</v>
      </c>
      <c r="J1918" s="0" t="str">
        <f aca="false">IF(H1918="Present",H1918&amp;"_"&amp;I1918,H1918)</f>
        <v>Present_Ct&lt;41</v>
      </c>
    </row>
    <row r="1919" customFormat="false" ht="14.25" hidden="false" customHeight="false" outlineLevel="0" collapsed="false">
      <c r="A1919" s="0" t="s">
        <v>470</v>
      </c>
      <c r="B1919" s="64" t="n">
        <f aca="false">VLOOKUP(A1919,SampleData!A$1:E$220,4,FALSE())</f>
        <v>55.67916</v>
      </c>
      <c r="C1919" s="64" t="n">
        <f aca="false">VLOOKUP(A1919,SampleData!A$1:E$220,5,FALSE())</f>
        <v>12.477318</v>
      </c>
      <c r="D1919" s="66" t="s">
        <v>3536</v>
      </c>
      <c r="E1919" s="0" t="s">
        <v>705</v>
      </c>
      <c r="F1919" s="0" t="s">
        <v>705</v>
      </c>
      <c r="G1919" s="0" t="s">
        <v>735</v>
      </c>
      <c r="H1919" s="0" t="s">
        <v>3515</v>
      </c>
      <c r="I1919" s="0" t="s">
        <v>3516</v>
      </c>
      <c r="J1919" s="0" t="str">
        <f aca="false">IF(H1919="Present",H1919&amp;"_"&amp;I1919,H1919)</f>
        <v>Absent</v>
      </c>
    </row>
    <row r="1920" customFormat="false" ht="14.25" hidden="false" customHeight="false" outlineLevel="0" collapsed="false">
      <c r="A1920" s="0" t="s">
        <v>470</v>
      </c>
      <c r="B1920" s="64" t="n">
        <f aca="false">VLOOKUP(A1920,SampleData!A$1:E$220,4,FALSE())</f>
        <v>55.67916</v>
      </c>
      <c r="C1920" s="64" t="n">
        <f aca="false">VLOOKUP(A1920,SampleData!A$1:E$220,5,FALSE())</f>
        <v>12.477318</v>
      </c>
      <c r="D1920" s="66" t="s">
        <v>3537</v>
      </c>
      <c r="E1920" s="0" t="s">
        <v>698</v>
      </c>
      <c r="F1920" s="0" t="s">
        <v>698</v>
      </c>
      <c r="G1920" s="0" t="s">
        <v>735</v>
      </c>
      <c r="H1920" s="0" t="s">
        <v>3515</v>
      </c>
      <c r="I1920" s="0" t="s">
        <v>3516</v>
      </c>
      <c r="J1920" s="0" t="str">
        <f aca="false">IF(H1920="Present",H1920&amp;"_"&amp;I1920,H1920)</f>
        <v>Absent</v>
      </c>
    </row>
    <row r="1921" customFormat="false" ht="14.25" hidden="false" customHeight="false" outlineLevel="0" collapsed="false">
      <c r="A1921" s="0" t="s">
        <v>470</v>
      </c>
      <c r="B1921" s="64" t="n">
        <f aca="false">VLOOKUP(A1921,SampleData!A$1:E$220,4,FALSE())</f>
        <v>55.67916</v>
      </c>
      <c r="C1921" s="64" t="n">
        <f aca="false">VLOOKUP(A1921,SampleData!A$1:E$220,5,FALSE())</f>
        <v>12.477318</v>
      </c>
      <c r="D1921" s="66" t="s">
        <v>3537</v>
      </c>
      <c r="E1921" s="0" t="s">
        <v>698</v>
      </c>
      <c r="F1921" s="0" t="s">
        <v>698</v>
      </c>
      <c r="G1921" s="0" t="s">
        <v>3514</v>
      </c>
      <c r="H1921" s="0" t="s">
        <v>3515</v>
      </c>
      <c r="I1921" s="0" t="s">
        <v>3516</v>
      </c>
      <c r="J1921" s="0" t="str">
        <f aca="false">IF(H1921="Present",H1921&amp;"_"&amp;I1921,H1921)</f>
        <v>Absent</v>
      </c>
    </row>
    <row r="1922" customFormat="false" ht="14.25" hidden="false" customHeight="false" outlineLevel="0" collapsed="false">
      <c r="A1922" s="0" t="s">
        <v>470</v>
      </c>
      <c r="B1922" s="64" t="n">
        <f aca="false">VLOOKUP(A1922,SampleData!A$1:E$220,4,FALSE())</f>
        <v>55.67916</v>
      </c>
      <c r="C1922" s="64" t="n">
        <f aca="false">VLOOKUP(A1922,SampleData!A$1:E$220,5,FALSE())</f>
        <v>12.477318</v>
      </c>
      <c r="D1922" s="66" t="s">
        <v>3538</v>
      </c>
      <c r="E1922" s="64" t="s">
        <v>3539</v>
      </c>
      <c r="F1922" s="0" t="s">
        <v>706</v>
      </c>
      <c r="G1922" s="0" t="s">
        <v>735</v>
      </c>
      <c r="H1922" s="0" t="s">
        <v>3515</v>
      </c>
      <c r="I1922" s="0" t="s">
        <v>3516</v>
      </c>
      <c r="J1922" s="0" t="str">
        <f aca="false">IF(H1922="Present",H1922&amp;"_"&amp;I1922,H1922)</f>
        <v>Absent</v>
      </c>
    </row>
    <row r="1923" customFormat="false" ht="14.25" hidden="false" customHeight="false" outlineLevel="0" collapsed="false">
      <c r="A1923" s="0" t="s">
        <v>470</v>
      </c>
      <c r="B1923" s="64" t="n">
        <f aca="false">VLOOKUP(A1923,SampleData!A$1:E$220,4,FALSE())</f>
        <v>55.67916</v>
      </c>
      <c r="C1923" s="64" t="n">
        <f aca="false">VLOOKUP(A1923,SampleData!A$1:E$220,5,FALSE())</f>
        <v>12.477318</v>
      </c>
      <c r="D1923" s="66" t="s">
        <v>3512</v>
      </c>
      <c r="E1923" s="64" t="s">
        <v>3513</v>
      </c>
      <c r="F1923" s="0" t="s">
        <v>703</v>
      </c>
      <c r="G1923" s="0" t="s">
        <v>735</v>
      </c>
      <c r="H1923" s="0" t="s">
        <v>3515</v>
      </c>
      <c r="I1923" s="0" t="s">
        <v>3516</v>
      </c>
      <c r="J1923" s="0" t="str">
        <f aca="false">IF(H1923="Present",H1923&amp;"_"&amp;I1923,H1923)</f>
        <v>Absent</v>
      </c>
    </row>
    <row r="1924" customFormat="false" ht="14.25" hidden="false" customHeight="false" outlineLevel="0" collapsed="false">
      <c r="A1924" s="0" t="s">
        <v>470</v>
      </c>
      <c r="B1924" s="64" t="n">
        <f aca="false">VLOOKUP(A1924,SampleData!A$1:E$220,4,FALSE())</f>
        <v>55.67916</v>
      </c>
      <c r="C1924" s="64" t="n">
        <f aca="false">VLOOKUP(A1924,SampleData!A$1:E$220,5,FALSE())</f>
        <v>12.477318</v>
      </c>
      <c r="D1924" s="66" t="s">
        <v>3517</v>
      </c>
      <c r="E1924" s="64" t="s">
        <v>636</v>
      </c>
      <c r="F1924" s="0" t="s">
        <v>709</v>
      </c>
      <c r="G1924" s="0" t="s">
        <v>3514</v>
      </c>
      <c r="H1924" s="0" t="s">
        <v>3515</v>
      </c>
      <c r="I1924" s="0" t="s">
        <v>3516</v>
      </c>
      <c r="J1924" s="0" t="str">
        <f aca="false">IF(H1924="Present",H1924&amp;"_"&amp;I1924,H1924)</f>
        <v>Absent</v>
      </c>
    </row>
    <row r="1925" customFormat="false" ht="14.25" hidden="false" customHeight="false" outlineLevel="0" collapsed="false">
      <c r="A1925" s="0" t="s">
        <v>470</v>
      </c>
      <c r="B1925" s="64" t="n">
        <f aca="false">VLOOKUP(A1925,SampleData!A$1:E$220,4,FALSE())</f>
        <v>55.67916</v>
      </c>
      <c r="C1925" s="64" t="n">
        <f aca="false">VLOOKUP(A1925,SampleData!A$1:E$220,5,FALSE())</f>
        <v>12.477318</v>
      </c>
      <c r="D1925" s="66" t="s">
        <v>3518</v>
      </c>
      <c r="E1925" s="0" t="s">
        <v>710</v>
      </c>
      <c r="F1925" s="0" t="s">
        <v>710</v>
      </c>
      <c r="G1925" s="0" t="s">
        <v>735</v>
      </c>
      <c r="H1925" s="0" t="s">
        <v>3515</v>
      </c>
      <c r="I1925" s="0" t="s">
        <v>3516</v>
      </c>
      <c r="J1925" s="0" t="str">
        <f aca="false">IF(H1925="Present",H1925&amp;"_"&amp;I1925,H1925)</f>
        <v>Absent</v>
      </c>
    </row>
    <row r="1926" customFormat="false" ht="14.25" hidden="false" customHeight="false" outlineLevel="0" collapsed="false">
      <c r="A1926" s="0" t="s">
        <v>470</v>
      </c>
      <c r="B1926" s="64" t="n">
        <f aca="false">VLOOKUP(A1926,SampleData!A$1:E$220,4,FALSE())</f>
        <v>55.67916</v>
      </c>
      <c r="C1926" s="64" t="n">
        <f aca="false">VLOOKUP(A1926,SampleData!A$1:E$220,5,FALSE())</f>
        <v>12.477318</v>
      </c>
      <c r="D1926" s="66" t="s">
        <v>3519</v>
      </c>
      <c r="E1926" s="64" t="s">
        <v>3520</v>
      </c>
      <c r="F1926" s="0" t="s">
        <v>697</v>
      </c>
      <c r="G1926" s="0" t="s">
        <v>735</v>
      </c>
      <c r="H1926" s="0" t="s">
        <v>3515</v>
      </c>
      <c r="I1926" s="0" t="s">
        <v>3516</v>
      </c>
      <c r="J1926" s="0" t="str">
        <f aca="false">IF(H1926="Present",H1926&amp;"_"&amp;I1926,H1926)</f>
        <v>Absent</v>
      </c>
    </row>
    <row r="1927" customFormat="false" ht="14.25" hidden="false" customHeight="false" outlineLevel="0" collapsed="false">
      <c r="A1927" s="0" t="s">
        <v>470</v>
      </c>
      <c r="B1927" s="64" t="n">
        <f aca="false">VLOOKUP(A1927,SampleData!A$1:E$220,4,FALSE())</f>
        <v>55.67916</v>
      </c>
      <c r="C1927" s="64" t="n">
        <f aca="false">VLOOKUP(A1927,SampleData!A$1:E$220,5,FALSE())</f>
        <v>12.477318</v>
      </c>
      <c r="D1927" s="66" t="s">
        <v>3521</v>
      </c>
      <c r="E1927" s="64" t="s">
        <v>208</v>
      </c>
      <c r="F1927" s="0" t="s">
        <v>704</v>
      </c>
      <c r="G1927" s="0" t="s">
        <v>735</v>
      </c>
      <c r="H1927" s="0" t="s">
        <v>3515</v>
      </c>
      <c r="I1927" s="0" t="s">
        <v>3516</v>
      </c>
      <c r="J1927" s="0" t="str">
        <f aca="false">IF(H1927="Present",H1927&amp;"_"&amp;I1927,H1927)</f>
        <v>Absent</v>
      </c>
    </row>
    <row r="1928" customFormat="false" ht="14.25" hidden="false" customHeight="false" outlineLevel="0" collapsed="false">
      <c r="A1928" s="0" t="s">
        <v>470</v>
      </c>
      <c r="B1928" s="64" t="n">
        <f aca="false">VLOOKUP(A1928,SampleData!A$1:E$220,4,FALSE())</f>
        <v>55.67916</v>
      </c>
      <c r="C1928" s="64" t="n">
        <f aca="false">VLOOKUP(A1928,SampleData!A$1:E$220,5,FALSE())</f>
        <v>12.477318</v>
      </c>
      <c r="D1928" s="66" t="s">
        <v>3524</v>
      </c>
      <c r="E1928" s="64" t="s">
        <v>3525</v>
      </c>
      <c r="F1928" s="0" t="s">
        <v>699</v>
      </c>
      <c r="G1928" s="0" t="s">
        <v>3514</v>
      </c>
      <c r="H1928" s="0" t="s">
        <v>3515</v>
      </c>
      <c r="I1928" s="0" t="s">
        <v>3516</v>
      </c>
      <c r="J1928" s="0" t="str">
        <f aca="false">IF(H1928="Present",H1928&amp;"_"&amp;I1928,H1928)</f>
        <v>Absent</v>
      </c>
    </row>
    <row r="1929" customFormat="false" ht="14.25" hidden="false" customHeight="false" outlineLevel="0" collapsed="false">
      <c r="A1929" s="0" t="s">
        <v>470</v>
      </c>
      <c r="B1929" s="64" t="n">
        <f aca="false">VLOOKUP(A1929,SampleData!A$1:E$220,4,FALSE())</f>
        <v>55.67916</v>
      </c>
      <c r="C1929" s="64" t="n">
        <f aca="false">VLOOKUP(A1929,SampleData!A$1:E$220,5,FALSE())</f>
        <v>12.477318</v>
      </c>
      <c r="D1929" s="66" t="s">
        <v>3526</v>
      </c>
      <c r="E1929" s="0" t="s">
        <v>385</v>
      </c>
      <c r="F1929" s="0" t="s">
        <v>385</v>
      </c>
      <c r="G1929" s="0" t="s">
        <v>3514</v>
      </c>
      <c r="H1929" s="0" t="s">
        <v>3515</v>
      </c>
      <c r="I1929" s="0" t="s">
        <v>3516</v>
      </c>
      <c r="J1929" s="0" t="str">
        <f aca="false">IF(H1929="Present",H1929&amp;"_"&amp;I1929,H1929)</f>
        <v>Absent</v>
      </c>
    </row>
    <row r="1930" customFormat="false" ht="14.25" hidden="false" customHeight="false" outlineLevel="0" collapsed="false">
      <c r="A1930" s="0" t="s">
        <v>470</v>
      </c>
      <c r="B1930" s="64" t="n">
        <f aca="false">VLOOKUP(A1930,SampleData!A$1:E$220,4,FALSE())</f>
        <v>55.67916</v>
      </c>
      <c r="C1930" s="64" t="n">
        <f aca="false">VLOOKUP(A1930,SampleData!A$1:E$220,5,FALSE())</f>
        <v>12.477318</v>
      </c>
      <c r="D1930" s="66" t="s">
        <v>3527</v>
      </c>
      <c r="E1930" s="64" t="s">
        <v>74</v>
      </c>
      <c r="F1930" s="0" t="s">
        <v>701</v>
      </c>
      <c r="G1930" s="0" t="s">
        <v>735</v>
      </c>
      <c r="H1930" s="0" t="s">
        <v>3515</v>
      </c>
      <c r="I1930" s="0" t="s">
        <v>3516</v>
      </c>
      <c r="J1930" s="0" t="str">
        <f aca="false">IF(H1930="Present",H1930&amp;"_"&amp;I1930,H1930)</f>
        <v>Absent</v>
      </c>
    </row>
    <row r="1931" customFormat="false" ht="14.25" hidden="false" customHeight="false" outlineLevel="0" collapsed="false">
      <c r="A1931" s="0" t="s">
        <v>470</v>
      </c>
      <c r="B1931" s="64" t="n">
        <f aca="false">VLOOKUP(A1931,SampleData!A$1:E$220,4,FALSE())</f>
        <v>55.67916</v>
      </c>
      <c r="C1931" s="64" t="n">
        <f aca="false">VLOOKUP(A1931,SampleData!A$1:E$220,5,FALSE())</f>
        <v>12.477318</v>
      </c>
      <c r="D1931" s="66" t="s">
        <v>3530</v>
      </c>
      <c r="E1931" s="64" t="s">
        <v>3531</v>
      </c>
      <c r="F1931" s="0" t="s">
        <v>700</v>
      </c>
      <c r="G1931" s="0" t="s">
        <v>3514</v>
      </c>
      <c r="H1931" s="0" t="s">
        <v>3515</v>
      </c>
      <c r="I1931" s="0" t="s">
        <v>3516</v>
      </c>
      <c r="J1931" s="0" t="str">
        <f aca="false">IF(H1931="Present",H1931&amp;"_"&amp;I1931,H1931)</f>
        <v>Absent</v>
      </c>
    </row>
    <row r="1932" customFormat="false" ht="14.25" hidden="false" customHeight="false" outlineLevel="0" collapsed="false">
      <c r="A1932" s="0" t="s">
        <v>470</v>
      </c>
      <c r="B1932" s="64" t="n">
        <f aca="false">VLOOKUP(A1932,SampleData!A$1:E$220,4,FALSE())</f>
        <v>55.67916</v>
      </c>
      <c r="C1932" s="64" t="n">
        <f aca="false">VLOOKUP(A1932,SampleData!A$1:E$220,5,FALSE())</f>
        <v>12.477318</v>
      </c>
      <c r="D1932" s="66" t="s">
        <v>3538</v>
      </c>
      <c r="E1932" s="64" t="s">
        <v>3539</v>
      </c>
      <c r="F1932" s="0" t="s">
        <v>706</v>
      </c>
      <c r="G1932" s="0" t="s">
        <v>735</v>
      </c>
      <c r="H1932" s="0" t="s">
        <v>3515</v>
      </c>
      <c r="I1932" s="0" t="s">
        <v>3516</v>
      </c>
      <c r="J1932" s="0" t="str">
        <f aca="false">IF(H1932="Present",H1932&amp;"_"&amp;I1932,H1932)</f>
        <v>Absent</v>
      </c>
    </row>
    <row r="1933" customFormat="false" ht="14.25" hidden="false" customHeight="false" outlineLevel="0" collapsed="false">
      <c r="A1933" s="0" t="s">
        <v>477</v>
      </c>
      <c r="B1933" s="64" t="n">
        <f aca="false">VLOOKUP(A1933,SampleData!A$1:E$220,4,FALSE())</f>
        <v>56.54158</v>
      </c>
      <c r="C1933" s="64" t="n">
        <f aca="false">VLOOKUP(A1933,SampleData!A$1:E$220,5,FALSE())</f>
        <v>8.302653</v>
      </c>
      <c r="D1933" s="66" t="s">
        <v>3512</v>
      </c>
      <c r="E1933" s="64" t="s">
        <v>3513</v>
      </c>
      <c r="F1933" s="0" t="s">
        <v>703</v>
      </c>
      <c r="G1933" s="0" t="s">
        <v>735</v>
      </c>
      <c r="H1933" s="0" t="s">
        <v>3515</v>
      </c>
      <c r="I1933" s="0" t="s">
        <v>3516</v>
      </c>
      <c r="J1933" s="0" t="str">
        <f aca="false">IF(H1933="Present",H1933&amp;"_"&amp;I1933,H1933)</f>
        <v>Absent</v>
      </c>
    </row>
    <row r="1934" customFormat="false" ht="14.25" hidden="false" customHeight="false" outlineLevel="0" collapsed="false">
      <c r="A1934" s="0" t="s">
        <v>477</v>
      </c>
      <c r="B1934" s="64" t="n">
        <f aca="false">VLOOKUP(A1934,SampleData!A$1:E$220,4,FALSE())</f>
        <v>56.54158</v>
      </c>
      <c r="C1934" s="64" t="n">
        <f aca="false">VLOOKUP(A1934,SampleData!A$1:E$220,5,FALSE())</f>
        <v>8.302653</v>
      </c>
      <c r="D1934" s="66" t="s">
        <v>3517</v>
      </c>
      <c r="E1934" s="64" t="s">
        <v>636</v>
      </c>
      <c r="F1934" s="0" t="s">
        <v>709</v>
      </c>
      <c r="G1934" s="0" t="s">
        <v>735</v>
      </c>
      <c r="H1934" s="0" t="s">
        <v>3515</v>
      </c>
      <c r="I1934" s="0" t="s">
        <v>3516</v>
      </c>
      <c r="J1934" s="0" t="str">
        <f aca="false">IF(H1934="Present",H1934&amp;"_"&amp;I1934,H1934)</f>
        <v>Absent</v>
      </c>
    </row>
    <row r="1935" customFormat="false" ht="14.25" hidden="false" customHeight="false" outlineLevel="0" collapsed="false">
      <c r="A1935" s="0" t="s">
        <v>477</v>
      </c>
      <c r="B1935" s="64" t="n">
        <f aca="false">VLOOKUP(A1935,SampleData!A$1:E$220,4,FALSE())</f>
        <v>56.54158</v>
      </c>
      <c r="C1935" s="64" t="n">
        <f aca="false">VLOOKUP(A1935,SampleData!A$1:E$220,5,FALSE())</f>
        <v>8.302653</v>
      </c>
      <c r="D1935" s="66" t="s">
        <v>3518</v>
      </c>
      <c r="E1935" s="0" t="s">
        <v>710</v>
      </c>
      <c r="F1935" s="0" t="s">
        <v>710</v>
      </c>
      <c r="G1935" s="0" t="s">
        <v>3514</v>
      </c>
      <c r="H1935" s="0" t="s">
        <v>3515</v>
      </c>
      <c r="I1935" s="0" t="s">
        <v>3516</v>
      </c>
      <c r="J1935" s="0" t="str">
        <f aca="false">IF(H1935="Present",H1935&amp;"_"&amp;I1935,H1935)</f>
        <v>Absent</v>
      </c>
    </row>
    <row r="1936" customFormat="false" ht="14.25" hidden="false" customHeight="false" outlineLevel="0" collapsed="false">
      <c r="A1936" s="0" t="s">
        <v>477</v>
      </c>
      <c r="B1936" s="64" t="n">
        <f aca="false">VLOOKUP(A1936,SampleData!A$1:E$220,4,FALSE())</f>
        <v>56.54158</v>
      </c>
      <c r="C1936" s="64" t="n">
        <f aca="false">VLOOKUP(A1936,SampleData!A$1:E$220,5,FALSE())</f>
        <v>8.302653</v>
      </c>
      <c r="D1936" s="66" t="s">
        <v>3519</v>
      </c>
      <c r="E1936" s="64" t="s">
        <v>3520</v>
      </c>
      <c r="F1936" s="0" t="s">
        <v>697</v>
      </c>
      <c r="G1936" s="0" t="s">
        <v>735</v>
      </c>
      <c r="H1936" s="0" t="s">
        <v>3515</v>
      </c>
      <c r="I1936" s="0" t="s">
        <v>3516</v>
      </c>
      <c r="J1936" s="0" t="str">
        <f aca="false">IF(H1936="Present",H1936&amp;"_"&amp;I1936,H1936)</f>
        <v>Absent</v>
      </c>
    </row>
    <row r="1937" customFormat="false" ht="14.25" hidden="false" customHeight="false" outlineLevel="0" collapsed="false">
      <c r="A1937" s="0" t="s">
        <v>477</v>
      </c>
      <c r="B1937" s="64" t="n">
        <f aca="false">VLOOKUP(A1937,SampleData!A$1:E$220,4,FALSE())</f>
        <v>56.54158</v>
      </c>
      <c r="C1937" s="64" t="n">
        <f aca="false">VLOOKUP(A1937,SampleData!A$1:E$220,5,FALSE())</f>
        <v>8.302653</v>
      </c>
      <c r="D1937" s="66" t="s">
        <v>3521</v>
      </c>
      <c r="E1937" s="64" t="s">
        <v>208</v>
      </c>
      <c r="F1937" s="0" t="s">
        <v>704</v>
      </c>
      <c r="G1937" s="0" t="s">
        <v>3514</v>
      </c>
      <c r="H1937" s="0" t="s">
        <v>3515</v>
      </c>
      <c r="I1937" s="0" t="s">
        <v>3516</v>
      </c>
      <c r="J1937" s="0" t="str">
        <f aca="false">IF(H1937="Present",H1937&amp;"_"&amp;I1937,H1937)</f>
        <v>Absent</v>
      </c>
    </row>
    <row r="1938" customFormat="false" ht="14.25" hidden="false" customHeight="false" outlineLevel="0" collapsed="false">
      <c r="A1938" s="0" t="s">
        <v>477</v>
      </c>
      <c r="B1938" s="64" t="n">
        <f aca="false">VLOOKUP(A1938,SampleData!A$1:E$220,4,FALSE())</f>
        <v>56.54158</v>
      </c>
      <c r="C1938" s="64" t="n">
        <f aca="false">VLOOKUP(A1938,SampleData!A$1:E$220,5,FALSE())</f>
        <v>8.302653</v>
      </c>
      <c r="D1938" s="66" t="s">
        <v>3524</v>
      </c>
      <c r="E1938" s="64" t="s">
        <v>3525</v>
      </c>
      <c r="F1938" s="0" t="s">
        <v>699</v>
      </c>
      <c r="G1938" s="0" t="s">
        <v>735</v>
      </c>
      <c r="H1938" s="0" t="s">
        <v>3515</v>
      </c>
      <c r="I1938" s="0" t="s">
        <v>3516</v>
      </c>
      <c r="J1938" s="0" t="str">
        <f aca="false">IF(H1938="Present",H1938&amp;"_"&amp;I1938,H1938)</f>
        <v>Absent</v>
      </c>
    </row>
    <row r="1939" customFormat="false" ht="14.25" hidden="false" customHeight="false" outlineLevel="0" collapsed="false">
      <c r="A1939" s="0" t="s">
        <v>477</v>
      </c>
      <c r="B1939" s="64" t="n">
        <f aca="false">VLOOKUP(A1939,SampleData!A$1:E$220,4,FALSE())</f>
        <v>56.54158</v>
      </c>
      <c r="C1939" s="64" t="n">
        <f aca="false">VLOOKUP(A1939,SampleData!A$1:E$220,5,FALSE())</f>
        <v>8.302653</v>
      </c>
      <c r="D1939" s="66" t="s">
        <v>3526</v>
      </c>
      <c r="E1939" s="0" t="s">
        <v>385</v>
      </c>
      <c r="F1939" s="0" t="s">
        <v>385</v>
      </c>
      <c r="G1939" s="0" t="s">
        <v>3514</v>
      </c>
      <c r="H1939" s="0" t="s">
        <v>3515</v>
      </c>
      <c r="I1939" s="0" t="s">
        <v>3516</v>
      </c>
      <c r="J1939" s="0" t="str">
        <f aca="false">IF(H1939="Present",H1939&amp;"_"&amp;I1939,H1939)</f>
        <v>Absent</v>
      </c>
    </row>
    <row r="1940" customFormat="false" ht="14.25" hidden="false" customHeight="false" outlineLevel="0" collapsed="false">
      <c r="A1940" s="0" t="s">
        <v>477</v>
      </c>
      <c r="B1940" s="64" t="n">
        <f aca="false">VLOOKUP(A1940,SampleData!A$1:E$220,4,FALSE())</f>
        <v>56.54158</v>
      </c>
      <c r="C1940" s="64" t="n">
        <f aca="false">VLOOKUP(A1940,SampleData!A$1:E$220,5,FALSE())</f>
        <v>8.302653</v>
      </c>
      <c r="D1940" s="66" t="s">
        <v>3527</v>
      </c>
      <c r="E1940" s="64" t="s">
        <v>74</v>
      </c>
      <c r="F1940" s="0" t="s">
        <v>701</v>
      </c>
      <c r="G1940" s="0" t="s">
        <v>3514</v>
      </c>
      <c r="H1940" s="0" t="s">
        <v>3515</v>
      </c>
      <c r="I1940" s="0" t="s">
        <v>3516</v>
      </c>
      <c r="J1940" s="0" t="str">
        <f aca="false">IF(H1940="Present",H1940&amp;"_"&amp;I1940,H1940)</f>
        <v>Absent</v>
      </c>
    </row>
    <row r="1941" customFormat="false" ht="14.25" hidden="false" customHeight="false" outlineLevel="0" collapsed="false">
      <c r="A1941" s="0" t="s">
        <v>477</v>
      </c>
      <c r="B1941" s="64" t="n">
        <f aca="false">VLOOKUP(A1941,SampleData!A$1:E$220,4,FALSE())</f>
        <v>56.54158</v>
      </c>
      <c r="C1941" s="64" t="n">
        <f aca="false">VLOOKUP(A1941,SampleData!A$1:E$220,5,FALSE())</f>
        <v>8.302653</v>
      </c>
      <c r="D1941" s="66" t="s">
        <v>3530</v>
      </c>
      <c r="E1941" s="64" t="s">
        <v>3531</v>
      </c>
      <c r="F1941" s="0" t="s">
        <v>700</v>
      </c>
      <c r="G1941" s="0" t="s">
        <v>3514</v>
      </c>
      <c r="H1941" s="0" t="s">
        <v>3515</v>
      </c>
      <c r="I1941" s="0" t="s">
        <v>3516</v>
      </c>
      <c r="J1941" s="0" t="str">
        <f aca="false">IF(H1941="Present",H1941&amp;"_"&amp;I1941,H1941)</f>
        <v>Absent</v>
      </c>
    </row>
    <row r="1942" customFormat="false" ht="14.25" hidden="false" customHeight="false" outlineLevel="0" collapsed="false">
      <c r="A1942" s="0" t="s">
        <v>477</v>
      </c>
      <c r="B1942" s="64" t="n">
        <f aca="false">VLOOKUP(A1942,SampleData!A$1:E$220,4,FALSE())</f>
        <v>56.54158</v>
      </c>
      <c r="C1942" s="64" t="n">
        <f aca="false">VLOOKUP(A1942,SampleData!A$1:E$220,5,FALSE())</f>
        <v>8.302653</v>
      </c>
      <c r="D1942" s="66" t="s">
        <v>3538</v>
      </c>
      <c r="E1942" s="64" t="s">
        <v>3539</v>
      </c>
      <c r="F1942" s="0" t="s">
        <v>706</v>
      </c>
      <c r="G1942" s="0" t="s">
        <v>3514</v>
      </c>
      <c r="H1942" s="0" t="s">
        <v>3515</v>
      </c>
      <c r="I1942" s="0" t="s">
        <v>3516</v>
      </c>
      <c r="J1942" s="0" t="str">
        <f aca="false">IF(H1942="Present",H1942&amp;"_"&amp;I1942,H1942)</f>
        <v>Absent</v>
      </c>
    </row>
    <row r="1943" customFormat="false" ht="14.25" hidden="false" customHeight="false" outlineLevel="0" collapsed="false">
      <c r="A1943" s="0" t="s">
        <v>477</v>
      </c>
      <c r="B1943" s="64" t="n">
        <f aca="false">VLOOKUP(A1943,SampleData!A$1:E$220,4,FALSE())</f>
        <v>56.54158</v>
      </c>
      <c r="C1943" s="64" t="n">
        <f aca="false">VLOOKUP(A1943,SampleData!A$1:E$220,5,FALSE())</f>
        <v>8.302653</v>
      </c>
      <c r="D1943" s="66" t="s">
        <v>3512</v>
      </c>
      <c r="E1943" s="64" t="s">
        <v>3513</v>
      </c>
      <c r="F1943" s="0" t="s">
        <v>703</v>
      </c>
      <c r="G1943" s="0" t="s">
        <v>735</v>
      </c>
      <c r="H1943" s="0" t="s">
        <v>3533</v>
      </c>
      <c r="I1943" s="0" t="s">
        <v>3535</v>
      </c>
      <c r="J1943" s="0" t="str">
        <f aca="false">IF(H1943="Present",H1943&amp;"_"&amp;I1943,H1943)</f>
        <v>Present_Ct&lt;41</v>
      </c>
    </row>
    <row r="1944" customFormat="false" ht="14.25" hidden="false" customHeight="false" outlineLevel="0" collapsed="false">
      <c r="A1944" s="0" t="s">
        <v>477</v>
      </c>
      <c r="B1944" s="64" t="n">
        <f aca="false">VLOOKUP(A1944,SampleData!A$1:E$220,4,FALSE())</f>
        <v>56.54158</v>
      </c>
      <c r="C1944" s="64" t="n">
        <f aca="false">VLOOKUP(A1944,SampleData!A$1:E$220,5,FALSE())</f>
        <v>8.302653</v>
      </c>
      <c r="D1944" s="66" t="s">
        <v>3517</v>
      </c>
      <c r="E1944" s="64" t="s">
        <v>636</v>
      </c>
      <c r="F1944" s="0" t="s">
        <v>709</v>
      </c>
      <c r="G1944" s="0" t="s">
        <v>735</v>
      </c>
      <c r="H1944" s="0" t="s">
        <v>3515</v>
      </c>
      <c r="I1944" s="0" t="s">
        <v>3516</v>
      </c>
      <c r="J1944" s="0" t="str">
        <f aca="false">IF(H1944="Present",H1944&amp;"_"&amp;I1944,H1944)</f>
        <v>Absent</v>
      </c>
    </row>
    <row r="1945" customFormat="false" ht="14.25" hidden="false" customHeight="false" outlineLevel="0" collapsed="false">
      <c r="A1945" s="0" t="s">
        <v>477</v>
      </c>
      <c r="B1945" s="64" t="n">
        <f aca="false">VLOOKUP(A1945,SampleData!A$1:E$220,4,FALSE())</f>
        <v>56.54158</v>
      </c>
      <c r="C1945" s="64" t="n">
        <f aca="false">VLOOKUP(A1945,SampleData!A$1:E$220,5,FALSE())</f>
        <v>8.302653</v>
      </c>
      <c r="D1945" s="66" t="s">
        <v>3518</v>
      </c>
      <c r="E1945" s="0" t="s">
        <v>710</v>
      </c>
      <c r="F1945" s="0" t="s">
        <v>710</v>
      </c>
      <c r="G1945" s="0" t="s">
        <v>735</v>
      </c>
      <c r="H1945" s="0" t="s">
        <v>3515</v>
      </c>
      <c r="I1945" s="0" t="s">
        <v>3516</v>
      </c>
      <c r="J1945" s="0" t="str">
        <f aca="false">IF(H1945="Present",H1945&amp;"_"&amp;I1945,H1945)</f>
        <v>Absent</v>
      </c>
    </row>
    <row r="1946" customFormat="false" ht="14.25" hidden="false" customHeight="false" outlineLevel="0" collapsed="false">
      <c r="A1946" s="0" t="s">
        <v>477</v>
      </c>
      <c r="B1946" s="64" t="n">
        <f aca="false">VLOOKUP(A1946,SampleData!A$1:E$220,4,FALSE())</f>
        <v>56.54158</v>
      </c>
      <c r="C1946" s="64" t="n">
        <f aca="false">VLOOKUP(A1946,SampleData!A$1:E$220,5,FALSE())</f>
        <v>8.302653</v>
      </c>
      <c r="D1946" s="66" t="s">
        <v>3519</v>
      </c>
      <c r="E1946" s="64" t="s">
        <v>3520</v>
      </c>
      <c r="F1946" s="0" t="s">
        <v>697</v>
      </c>
      <c r="G1946" s="0" t="s">
        <v>3514</v>
      </c>
      <c r="H1946" s="0" t="s">
        <v>3515</v>
      </c>
      <c r="I1946" s="0" t="s">
        <v>3516</v>
      </c>
      <c r="J1946" s="0" t="str">
        <f aca="false">IF(H1946="Present",H1946&amp;"_"&amp;I1946,H1946)</f>
        <v>Absent</v>
      </c>
    </row>
    <row r="1947" customFormat="false" ht="14.25" hidden="false" customHeight="false" outlineLevel="0" collapsed="false">
      <c r="A1947" s="0" t="s">
        <v>477</v>
      </c>
      <c r="B1947" s="64" t="n">
        <f aca="false">VLOOKUP(A1947,SampleData!A$1:E$220,4,FALSE())</f>
        <v>56.54158</v>
      </c>
      <c r="C1947" s="64" t="n">
        <f aca="false">VLOOKUP(A1947,SampleData!A$1:E$220,5,FALSE())</f>
        <v>8.302653</v>
      </c>
      <c r="D1947" s="66" t="s">
        <v>3521</v>
      </c>
      <c r="E1947" s="64" t="s">
        <v>208</v>
      </c>
      <c r="F1947" s="0" t="s">
        <v>704</v>
      </c>
      <c r="G1947" s="0" t="s">
        <v>735</v>
      </c>
      <c r="H1947" s="0" t="s">
        <v>3515</v>
      </c>
      <c r="I1947" s="0" t="s">
        <v>3516</v>
      </c>
      <c r="J1947" s="0" t="str">
        <f aca="false">IF(H1947="Present",H1947&amp;"_"&amp;I1947,H1947)</f>
        <v>Absent</v>
      </c>
    </row>
    <row r="1948" customFormat="false" ht="14.25" hidden="false" customHeight="false" outlineLevel="0" collapsed="false">
      <c r="A1948" s="0" t="s">
        <v>477</v>
      </c>
      <c r="B1948" s="64" t="n">
        <f aca="false">VLOOKUP(A1948,SampleData!A$1:E$220,4,FALSE())</f>
        <v>56.54158</v>
      </c>
      <c r="C1948" s="64" t="n">
        <f aca="false">VLOOKUP(A1948,SampleData!A$1:E$220,5,FALSE())</f>
        <v>8.302653</v>
      </c>
      <c r="D1948" s="66" t="s">
        <v>3522</v>
      </c>
      <c r="E1948" s="64" t="s">
        <v>3523</v>
      </c>
      <c r="F1948" s="0" t="s">
        <v>708</v>
      </c>
      <c r="G1948" s="0" t="s">
        <v>735</v>
      </c>
      <c r="H1948" s="0" t="s">
        <v>3515</v>
      </c>
      <c r="I1948" s="0" t="s">
        <v>3516</v>
      </c>
      <c r="J1948" s="0" t="str">
        <f aca="false">IF(H1948="Present",H1948&amp;"_"&amp;I1948,H1948)</f>
        <v>Absent</v>
      </c>
    </row>
    <row r="1949" customFormat="false" ht="14.25" hidden="false" customHeight="false" outlineLevel="0" collapsed="false">
      <c r="A1949" s="0" t="s">
        <v>477</v>
      </c>
      <c r="B1949" s="64" t="n">
        <f aca="false">VLOOKUP(A1949,SampleData!A$1:E$220,4,FALSE())</f>
        <v>56.54158</v>
      </c>
      <c r="C1949" s="64" t="n">
        <f aca="false">VLOOKUP(A1949,SampleData!A$1:E$220,5,FALSE())</f>
        <v>8.302653</v>
      </c>
      <c r="D1949" s="66" t="s">
        <v>3522</v>
      </c>
      <c r="E1949" s="64" t="s">
        <v>3523</v>
      </c>
      <c r="F1949" s="0" t="s">
        <v>708</v>
      </c>
      <c r="G1949" s="0" t="s">
        <v>735</v>
      </c>
      <c r="H1949" s="0" t="s">
        <v>3515</v>
      </c>
      <c r="I1949" s="0" t="s">
        <v>3516</v>
      </c>
      <c r="J1949" s="0" t="str">
        <f aca="false">IF(H1949="Present",H1949&amp;"_"&amp;I1949,H1949)</f>
        <v>Absent</v>
      </c>
    </row>
    <row r="1950" customFormat="false" ht="14.25" hidden="false" customHeight="false" outlineLevel="0" collapsed="false">
      <c r="A1950" s="0" t="s">
        <v>477</v>
      </c>
      <c r="B1950" s="64" t="n">
        <f aca="false">VLOOKUP(A1950,SampleData!A$1:E$220,4,FALSE())</f>
        <v>56.54158</v>
      </c>
      <c r="C1950" s="64" t="n">
        <f aca="false">VLOOKUP(A1950,SampleData!A$1:E$220,5,FALSE())</f>
        <v>8.302653</v>
      </c>
      <c r="D1950" s="66" t="s">
        <v>3524</v>
      </c>
      <c r="E1950" s="64" t="s">
        <v>3525</v>
      </c>
      <c r="F1950" s="0" t="s">
        <v>699</v>
      </c>
      <c r="G1950" s="0" t="s">
        <v>735</v>
      </c>
      <c r="H1950" s="0" t="s">
        <v>3515</v>
      </c>
      <c r="I1950" s="0" t="s">
        <v>3516</v>
      </c>
      <c r="J1950" s="0" t="str">
        <f aca="false">IF(H1950="Present",H1950&amp;"_"&amp;I1950,H1950)</f>
        <v>Absent</v>
      </c>
    </row>
    <row r="1951" customFormat="false" ht="14.25" hidden="false" customHeight="false" outlineLevel="0" collapsed="false">
      <c r="A1951" s="0" t="s">
        <v>477</v>
      </c>
      <c r="B1951" s="64" t="n">
        <f aca="false">VLOOKUP(A1951,SampleData!A$1:E$220,4,FALSE())</f>
        <v>56.54158</v>
      </c>
      <c r="C1951" s="64" t="n">
        <f aca="false">VLOOKUP(A1951,SampleData!A$1:E$220,5,FALSE())</f>
        <v>8.302653</v>
      </c>
      <c r="D1951" s="66" t="s">
        <v>229</v>
      </c>
      <c r="E1951" s="0" t="s">
        <v>199</v>
      </c>
      <c r="F1951" s="0" t="s">
        <v>199</v>
      </c>
      <c r="G1951" s="0" t="s">
        <v>735</v>
      </c>
      <c r="H1951" s="0" t="s">
        <v>3515</v>
      </c>
      <c r="I1951" s="0" t="s">
        <v>3516</v>
      </c>
      <c r="J1951" s="0" t="str">
        <f aca="false">IF(H1951="Present",H1951&amp;"_"&amp;I1951,H1951)</f>
        <v>Absent</v>
      </c>
    </row>
    <row r="1952" customFormat="false" ht="14.25" hidden="false" customHeight="false" outlineLevel="0" collapsed="false">
      <c r="A1952" s="0" t="s">
        <v>477</v>
      </c>
      <c r="B1952" s="64" t="n">
        <f aca="false">VLOOKUP(A1952,SampleData!A$1:E$220,4,FALSE())</f>
        <v>56.54158</v>
      </c>
      <c r="C1952" s="64" t="n">
        <f aca="false">VLOOKUP(A1952,SampleData!A$1:E$220,5,FALSE())</f>
        <v>8.302653</v>
      </c>
      <c r="D1952" s="66" t="s">
        <v>229</v>
      </c>
      <c r="E1952" s="0" t="s">
        <v>199</v>
      </c>
      <c r="F1952" s="0" t="s">
        <v>199</v>
      </c>
      <c r="G1952" s="0" t="s">
        <v>735</v>
      </c>
      <c r="H1952" s="0" t="s">
        <v>3515</v>
      </c>
      <c r="I1952" s="0" t="s">
        <v>3516</v>
      </c>
      <c r="J1952" s="0" t="str">
        <f aca="false">IF(H1952="Present",H1952&amp;"_"&amp;I1952,H1952)</f>
        <v>Absent</v>
      </c>
    </row>
    <row r="1953" customFormat="false" ht="14.25" hidden="false" customHeight="false" outlineLevel="0" collapsed="false">
      <c r="A1953" s="0" t="s">
        <v>477</v>
      </c>
      <c r="B1953" s="64" t="n">
        <f aca="false">VLOOKUP(A1953,SampleData!A$1:E$220,4,FALSE())</f>
        <v>56.54158</v>
      </c>
      <c r="C1953" s="64" t="n">
        <f aca="false">VLOOKUP(A1953,SampleData!A$1:E$220,5,FALSE())</f>
        <v>8.302653</v>
      </c>
      <c r="D1953" s="66" t="s">
        <v>3526</v>
      </c>
      <c r="E1953" s="0" t="s">
        <v>385</v>
      </c>
      <c r="F1953" s="0" t="s">
        <v>385</v>
      </c>
      <c r="G1953" s="0" t="s">
        <v>735</v>
      </c>
      <c r="H1953" s="0" t="s">
        <v>3515</v>
      </c>
      <c r="I1953" s="0" t="s">
        <v>3516</v>
      </c>
      <c r="J1953" s="0" t="str">
        <f aca="false">IF(H1953="Present",H1953&amp;"_"&amp;I1953,H1953)</f>
        <v>Absent</v>
      </c>
    </row>
    <row r="1954" customFormat="false" ht="14.25" hidden="false" customHeight="false" outlineLevel="0" collapsed="false">
      <c r="A1954" s="0" t="s">
        <v>477</v>
      </c>
      <c r="B1954" s="64" t="n">
        <f aca="false">VLOOKUP(A1954,SampleData!A$1:E$220,4,FALSE())</f>
        <v>56.54158</v>
      </c>
      <c r="C1954" s="64" t="n">
        <f aca="false">VLOOKUP(A1954,SampleData!A$1:E$220,5,FALSE())</f>
        <v>8.302653</v>
      </c>
      <c r="D1954" s="66" t="s">
        <v>3527</v>
      </c>
      <c r="E1954" s="64" t="s">
        <v>74</v>
      </c>
      <c r="F1954" s="0" t="s">
        <v>701</v>
      </c>
      <c r="G1954" s="0" t="s">
        <v>735</v>
      </c>
      <c r="H1954" s="0" t="s">
        <v>3515</v>
      </c>
      <c r="I1954" s="0" t="s">
        <v>3516</v>
      </c>
      <c r="J1954" s="0" t="str">
        <f aca="false">IF(H1954="Present",H1954&amp;"_"&amp;I1954,H1954)</f>
        <v>Absent</v>
      </c>
    </row>
    <row r="1955" customFormat="false" ht="14.25" hidden="false" customHeight="false" outlineLevel="0" collapsed="false">
      <c r="A1955" s="0" t="s">
        <v>477</v>
      </c>
      <c r="B1955" s="64" t="n">
        <f aca="false">VLOOKUP(A1955,SampleData!A$1:E$220,4,FALSE())</f>
        <v>56.54158</v>
      </c>
      <c r="C1955" s="64" t="n">
        <f aca="false">VLOOKUP(A1955,SampleData!A$1:E$220,5,FALSE())</f>
        <v>8.302653</v>
      </c>
      <c r="D1955" s="66" t="s">
        <v>3528</v>
      </c>
      <c r="E1955" s="64" t="s">
        <v>177</v>
      </c>
      <c r="F1955" s="0" t="s">
        <v>3529</v>
      </c>
      <c r="G1955" s="0" t="s">
        <v>3514</v>
      </c>
      <c r="H1955" s="0" t="s">
        <v>3533</v>
      </c>
      <c r="I1955" s="0" t="s">
        <v>3516</v>
      </c>
      <c r="J1955" s="0" t="str">
        <f aca="false">IF(H1955="Present",H1955&amp;"_"&amp;I1955,H1955)</f>
        <v>Present_Ct&gt;41</v>
      </c>
    </row>
    <row r="1956" customFormat="false" ht="14.25" hidden="false" customHeight="false" outlineLevel="0" collapsed="false">
      <c r="A1956" s="0" t="s">
        <v>477</v>
      </c>
      <c r="B1956" s="64" t="n">
        <f aca="false">VLOOKUP(A1956,SampleData!A$1:E$220,4,FALSE())</f>
        <v>56.54158</v>
      </c>
      <c r="C1956" s="64" t="n">
        <f aca="false">VLOOKUP(A1956,SampleData!A$1:E$220,5,FALSE())</f>
        <v>8.302653</v>
      </c>
      <c r="D1956" s="66" t="s">
        <v>3528</v>
      </c>
      <c r="E1956" s="64" t="s">
        <v>177</v>
      </c>
      <c r="F1956" s="0" t="s">
        <v>3529</v>
      </c>
      <c r="G1956" s="0" t="s">
        <v>3514</v>
      </c>
      <c r="H1956" s="0" t="s">
        <v>3515</v>
      </c>
      <c r="I1956" s="0" t="s">
        <v>3516</v>
      </c>
      <c r="J1956" s="0" t="str">
        <f aca="false">IF(H1956="Present",H1956&amp;"_"&amp;I1956,H1956)</f>
        <v>Absent</v>
      </c>
    </row>
    <row r="1957" customFormat="false" ht="14.25" hidden="false" customHeight="false" outlineLevel="0" collapsed="false">
      <c r="A1957" s="0" t="s">
        <v>477</v>
      </c>
      <c r="B1957" s="64" t="n">
        <f aca="false">VLOOKUP(A1957,SampleData!A$1:E$220,4,FALSE())</f>
        <v>56.54158</v>
      </c>
      <c r="C1957" s="64" t="n">
        <f aca="false">VLOOKUP(A1957,SampleData!A$1:E$220,5,FALSE())</f>
        <v>8.302653</v>
      </c>
      <c r="D1957" s="66" t="s">
        <v>3530</v>
      </c>
      <c r="E1957" s="64" t="s">
        <v>3531</v>
      </c>
      <c r="F1957" s="0" t="s">
        <v>700</v>
      </c>
      <c r="G1957" s="0" t="s">
        <v>3514</v>
      </c>
      <c r="H1957" s="0" t="s">
        <v>3515</v>
      </c>
      <c r="I1957" s="0" t="s">
        <v>3516</v>
      </c>
      <c r="J1957" s="0" t="str">
        <f aca="false">IF(H1957="Present",H1957&amp;"_"&amp;I1957,H1957)</f>
        <v>Absent</v>
      </c>
    </row>
    <row r="1958" customFormat="false" ht="14.25" hidden="false" customHeight="false" outlineLevel="0" collapsed="false">
      <c r="A1958" s="0" t="s">
        <v>477</v>
      </c>
      <c r="B1958" s="64" t="n">
        <f aca="false">VLOOKUP(A1958,SampleData!A$1:E$220,4,FALSE())</f>
        <v>56.54158</v>
      </c>
      <c r="C1958" s="64" t="n">
        <f aca="false">VLOOKUP(A1958,SampleData!A$1:E$220,5,FALSE())</f>
        <v>8.302653</v>
      </c>
      <c r="D1958" s="66" t="s">
        <v>3532</v>
      </c>
      <c r="E1958" s="64" t="s">
        <v>353</v>
      </c>
      <c r="F1958" s="0" t="s">
        <v>696</v>
      </c>
      <c r="G1958" s="0" t="s">
        <v>735</v>
      </c>
      <c r="H1958" s="0" t="s">
        <v>3533</v>
      </c>
      <c r="I1958" s="0" t="s">
        <v>3516</v>
      </c>
      <c r="J1958" s="0" t="str">
        <f aca="false">IF(H1958="Present",H1958&amp;"_"&amp;I1958,H1958)</f>
        <v>Present_Ct&gt;41</v>
      </c>
    </row>
    <row r="1959" customFormat="false" ht="14.25" hidden="false" customHeight="false" outlineLevel="0" collapsed="false">
      <c r="A1959" s="0" t="s">
        <v>477</v>
      </c>
      <c r="B1959" s="64" t="n">
        <f aca="false">VLOOKUP(A1959,SampleData!A$1:E$220,4,FALSE())</f>
        <v>56.54158</v>
      </c>
      <c r="C1959" s="64" t="n">
        <f aca="false">VLOOKUP(A1959,SampleData!A$1:E$220,5,FALSE())</f>
        <v>8.302653</v>
      </c>
      <c r="D1959" s="66" t="s">
        <v>3532</v>
      </c>
      <c r="E1959" s="64" t="s">
        <v>353</v>
      </c>
      <c r="F1959" s="0" t="s">
        <v>696</v>
      </c>
      <c r="G1959" s="0" t="s">
        <v>735</v>
      </c>
      <c r="H1959" s="0" t="s">
        <v>3533</v>
      </c>
      <c r="I1959" s="0" t="s">
        <v>3516</v>
      </c>
      <c r="J1959" s="0" t="str">
        <f aca="false">IF(H1959="Present",H1959&amp;"_"&amp;I1959,H1959)</f>
        <v>Present_Ct&gt;41</v>
      </c>
    </row>
    <row r="1960" customFormat="false" ht="14.25" hidden="false" customHeight="false" outlineLevel="0" collapsed="false">
      <c r="A1960" s="0" t="s">
        <v>477</v>
      </c>
      <c r="B1960" s="64" t="n">
        <f aca="false">VLOOKUP(A1960,SampleData!A$1:E$220,4,FALSE())</f>
        <v>56.54158</v>
      </c>
      <c r="C1960" s="64" t="n">
        <f aca="false">VLOOKUP(A1960,SampleData!A$1:E$220,5,FALSE())</f>
        <v>8.302653</v>
      </c>
      <c r="D1960" s="66" t="s">
        <v>3534</v>
      </c>
      <c r="E1960" s="64" t="s">
        <v>62</v>
      </c>
      <c r="F1960" s="0" t="s">
        <v>702</v>
      </c>
      <c r="G1960" s="0" t="s">
        <v>735</v>
      </c>
      <c r="H1960" s="0" t="s">
        <v>3533</v>
      </c>
      <c r="I1960" s="0" t="s">
        <v>3535</v>
      </c>
      <c r="J1960" s="0" t="str">
        <f aca="false">IF(H1960="Present",H1960&amp;"_"&amp;I1960,H1960)</f>
        <v>Present_Ct&lt;41</v>
      </c>
    </row>
    <row r="1961" customFormat="false" ht="14.25" hidden="false" customHeight="false" outlineLevel="0" collapsed="false">
      <c r="A1961" s="0" t="s">
        <v>477</v>
      </c>
      <c r="B1961" s="64" t="n">
        <f aca="false">VLOOKUP(A1961,SampleData!A$1:E$220,4,FALSE())</f>
        <v>56.54158</v>
      </c>
      <c r="C1961" s="64" t="n">
        <f aca="false">VLOOKUP(A1961,SampleData!A$1:E$220,5,FALSE())</f>
        <v>8.302653</v>
      </c>
      <c r="D1961" s="66" t="s">
        <v>3534</v>
      </c>
      <c r="E1961" s="64" t="s">
        <v>62</v>
      </c>
      <c r="F1961" s="0" t="s">
        <v>702</v>
      </c>
      <c r="G1961" s="0" t="s">
        <v>735</v>
      </c>
      <c r="H1961" s="0" t="s">
        <v>3533</v>
      </c>
      <c r="I1961" s="0" t="s">
        <v>3535</v>
      </c>
      <c r="J1961" s="0" t="str">
        <f aca="false">IF(H1961="Present",H1961&amp;"_"&amp;I1961,H1961)</f>
        <v>Present_Ct&lt;41</v>
      </c>
    </row>
    <row r="1962" customFormat="false" ht="14.25" hidden="false" customHeight="false" outlineLevel="0" collapsed="false">
      <c r="A1962" s="0" t="s">
        <v>477</v>
      </c>
      <c r="B1962" s="64" t="n">
        <f aca="false">VLOOKUP(A1962,SampleData!A$1:E$220,4,FALSE())</f>
        <v>56.54158</v>
      </c>
      <c r="C1962" s="64" t="n">
        <f aca="false">VLOOKUP(A1962,SampleData!A$1:E$220,5,FALSE())</f>
        <v>8.302653</v>
      </c>
      <c r="D1962" s="66" t="s">
        <v>3536</v>
      </c>
      <c r="E1962" s="0" t="s">
        <v>705</v>
      </c>
      <c r="F1962" s="0" t="s">
        <v>705</v>
      </c>
      <c r="G1962" s="0" t="s">
        <v>735</v>
      </c>
      <c r="H1962" s="0" t="s">
        <v>3515</v>
      </c>
      <c r="I1962" s="0" t="s">
        <v>3516</v>
      </c>
      <c r="J1962" s="0" t="str">
        <f aca="false">IF(H1962="Present",H1962&amp;"_"&amp;I1962,H1962)</f>
        <v>Absent</v>
      </c>
    </row>
    <row r="1963" customFormat="false" ht="14.25" hidden="false" customHeight="false" outlineLevel="0" collapsed="false">
      <c r="A1963" s="0" t="s">
        <v>477</v>
      </c>
      <c r="B1963" s="64" t="n">
        <f aca="false">VLOOKUP(A1963,SampleData!A$1:E$220,4,FALSE())</f>
        <v>56.54158</v>
      </c>
      <c r="C1963" s="64" t="n">
        <f aca="false">VLOOKUP(A1963,SampleData!A$1:E$220,5,FALSE())</f>
        <v>8.302653</v>
      </c>
      <c r="D1963" s="66" t="s">
        <v>3536</v>
      </c>
      <c r="E1963" s="0" t="s">
        <v>705</v>
      </c>
      <c r="F1963" s="0" t="s">
        <v>705</v>
      </c>
      <c r="G1963" s="0" t="s">
        <v>735</v>
      </c>
      <c r="H1963" s="0" t="s">
        <v>3515</v>
      </c>
      <c r="I1963" s="0" t="s">
        <v>3516</v>
      </c>
      <c r="J1963" s="0" t="str">
        <f aca="false">IF(H1963="Present",H1963&amp;"_"&amp;I1963,H1963)</f>
        <v>Absent</v>
      </c>
    </row>
    <row r="1964" customFormat="false" ht="14.25" hidden="false" customHeight="false" outlineLevel="0" collapsed="false">
      <c r="A1964" s="0" t="s">
        <v>477</v>
      </c>
      <c r="B1964" s="64" t="n">
        <f aca="false">VLOOKUP(A1964,SampleData!A$1:E$220,4,FALSE())</f>
        <v>56.54158</v>
      </c>
      <c r="C1964" s="64" t="n">
        <f aca="false">VLOOKUP(A1964,SampleData!A$1:E$220,5,FALSE())</f>
        <v>8.302653</v>
      </c>
      <c r="D1964" s="66" t="s">
        <v>3537</v>
      </c>
      <c r="E1964" s="0" t="s">
        <v>698</v>
      </c>
      <c r="F1964" s="0" t="s">
        <v>698</v>
      </c>
      <c r="G1964" s="0" t="s">
        <v>735</v>
      </c>
      <c r="H1964" s="0" t="s">
        <v>3515</v>
      </c>
      <c r="I1964" s="0" t="s">
        <v>3516</v>
      </c>
      <c r="J1964" s="0" t="str">
        <f aca="false">IF(H1964="Present",H1964&amp;"_"&amp;I1964,H1964)</f>
        <v>Absent</v>
      </c>
    </row>
    <row r="1965" customFormat="false" ht="14.25" hidden="false" customHeight="false" outlineLevel="0" collapsed="false">
      <c r="A1965" s="0" t="s">
        <v>477</v>
      </c>
      <c r="B1965" s="64" t="n">
        <f aca="false">VLOOKUP(A1965,SampleData!A$1:E$220,4,FALSE())</f>
        <v>56.54158</v>
      </c>
      <c r="C1965" s="64" t="n">
        <f aca="false">VLOOKUP(A1965,SampleData!A$1:E$220,5,FALSE())</f>
        <v>8.302653</v>
      </c>
      <c r="D1965" s="66" t="s">
        <v>3537</v>
      </c>
      <c r="E1965" s="0" t="s">
        <v>698</v>
      </c>
      <c r="F1965" s="0" t="s">
        <v>698</v>
      </c>
      <c r="G1965" s="0" t="s">
        <v>3514</v>
      </c>
      <c r="H1965" s="0" t="s">
        <v>3515</v>
      </c>
      <c r="I1965" s="0" t="s">
        <v>3516</v>
      </c>
      <c r="J1965" s="0" t="str">
        <f aca="false">IF(H1965="Present",H1965&amp;"_"&amp;I1965,H1965)</f>
        <v>Absent</v>
      </c>
    </row>
    <row r="1966" customFormat="false" ht="14.25" hidden="false" customHeight="false" outlineLevel="0" collapsed="false">
      <c r="A1966" s="0" t="s">
        <v>477</v>
      </c>
      <c r="B1966" s="64" t="n">
        <f aca="false">VLOOKUP(A1966,SampleData!A$1:E$220,4,FALSE())</f>
        <v>56.54158</v>
      </c>
      <c r="C1966" s="64" t="n">
        <f aca="false">VLOOKUP(A1966,SampleData!A$1:E$220,5,FALSE())</f>
        <v>8.302653</v>
      </c>
      <c r="D1966" s="66" t="s">
        <v>3538</v>
      </c>
      <c r="E1966" s="64" t="s">
        <v>3539</v>
      </c>
      <c r="F1966" s="0" t="s">
        <v>706</v>
      </c>
      <c r="G1966" s="0" t="s">
        <v>3514</v>
      </c>
      <c r="H1966" s="0" t="s">
        <v>3515</v>
      </c>
      <c r="I1966" s="0" t="s">
        <v>3516</v>
      </c>
      <c r="J1966" s="0" t="str">
        <f aca="false">IF(H1966="Present",H1966&amp;"_"&amp;I1966,H1966)</f>
        <v>Absent</v>
      </c>
    </row>
    <row r="1967" customFormat="false" ht="14.25" hidden="false" customHeight="false" outlineLevel="0" collapsed="false">
      <c r="A1967" s="0" t="s">
        <v>477</v>
      </c>
      <c r="B1967" s="64" t="n">
        <f aca="false">VLOOKUP(A1967,SampleData!A$1:E$220,4,FALSE())</f>
        <v>56.54158</v>
      </c>
      <c r="C1967" s="64" t="n">
        <f aca="false">VLOOKUP(A1967,SampleData!A$1:E$220,5,FALSE())</f>
        <v>8.302653</v>
      </c>
      <c r="D1967" s="66" t="s">
        <v>3512</v>
      </c>
      <c r="E1967" s="64" t="s">
        <v>3513</v>
      </c>
      <c r="F1967" s="0" t="s">
        <v>703</v>
      </c>
      <c r="G1967" s="0" t="s">
        <v>735</v>
      </c>
      <c r="H1967" s="0" t="s">
        <v>3533</v>
      </c>
      <c r="I1967" s="0" t="s">
        <v>3516</v>
      </c>
      <c r="J1967" s="0" t="str">
        <f aca="false">IF(H1967="Present",H1967&amp;"_"&amp;I1967,H1967)</f>
        <v>Present_Ct&gt;41</v>
      </c>
    </row>
    <row r="1968" customFormat="false" ht="14.25" hidden="false" customHeight="false" outlineLevel="0" collapsed="false">
      <c r="A1968" s="0" t="s">
        <v>477</v>
      </c>
      <c r="B1968" s="64" t="n">
        <f aca="false">VLOOKUP(A1968,SampleData!A$1:E$220,4,FALSE())</f>
        <v>56.54158</v>
      </c>
      <c r="C1968" s="64" t="n">
        <f aca="false">VLOOKUP(A1968,SampleData!A$1:E$220,5,FALSE())</f>
        <v>8.302653</v>
      </c>
      <c r="D1968" s="66" t="s">
        <v>3517</v>
      </c>
      <c r="E1968" s="64" t="s">
        <v>636</v>
      </c>
      <c r="F1968" s="0" t="s">
        <v>709</v>
      </c>
      <c r="G1968" s="0" t="s">
        <v>735</v>
      </c>
      <c r="H1968" s="0" t="s">
        <v>3515</v>
      </c>
      <c r="I1968" s="0" t="s">
        <v>3516</v>
      </c>
      <c r="J1968" s="0" t="str">
        <f aca="false">IF(H1968="Present",H1968&amp;"_"&amp;I1968,H1968)</f>
        <v>Absent</v>
      </c>
    </row>
    <row r="1969" customFormat="false" ht="14.25" hidden="false" customHeight="false" outlineLevel="0" collapsed="false">
      <c r="A1969" s="0" t="s">
        <v>477</v>
      </c>
      <c r="B1969" s="64" t="n">
        <f aca="false">VLOOKUP(A1969,SampleData!A$1:E$220,4,FALSE())</f>
        <v>56.54158</v>
      </c>
      <c r="C1969" s="64" t="n">
        <f aca="false">VLOOKUP(A1969,SampleData!A$1:E$220,5,FALSE())</f>
        <v>8.302653</v>
      </c>
      <c r="D1969" s="66" t="s">
        <v>3518</v>
      </c>
      <c r="E1969" s="0" t="s">
        <v>710</v>
      </c>
      <c r="F1969" s="0" t="s">
        <v>710</v>
      </c>
      <c r="G1969" s="0" t="s">
        <v>735</v>
      </c>
      <c r="H1969" s="0" t="s">
        <v>3515</v>
      </c>
      <c r="I1969" s="0" t="s">
        <v>3516</v>
      </c>
      <c r="J1969" s="0" t="str">
        <f aca="false">IF(H1969="Present",H1969&amp;"_"&amp;I1969,H1969)</f>
        <v>Absent</v>
      </c>
    </row>
    <row r="1970" customFormat="false" ht="14.25" hidden="false" customHeight="false" outlineLevel="0" collapsed="false">
      <c r="A1970" s="0" t="s">
        <v>477</v>
      </c>
      <c r="B1970" s="64" t="n">
        <f aca="false">VLOOKUP(A1970,SampleData!A$1:E$220,4,FALSE())</f>
        <v>56.54158</v>
      </c>
      <c r="C1970" s="64" t="n">
        <f aca="false">VLOOKUP(A1970,SampleData!A$1:E$220,5,FALSE())</f>
        <v>8.302653</v>
      </c>
      <c r="D1970" s="66" t="s">
        <v>3519</v>
      </c>
      <c r="E1970" s="64" t="s">
        <v>3520</v>
      </c>
      <c r="F1970" s="0" t="s">
        <v>697</v>
      </c>
      <c r="G1970" s="0" t="s">
        <v>3514</v>
      </c>
      <c r="H1970" s="0" t="s">
        <v>3515</v>
      </c>
      <c r="I1970" s="0" t="s">
        <v>3516</v>
      </c>
      <c r="J1970" s="0" t="str">
        <f aca="false">IF(H1970="Present",H1970&amp;"_"&amp;I1970,H1970)</f>
        <v>Absent</v>
      </c>
    </row>
    <row r="1971" customFormat="false" ht="14.25" hidden="false" customHeight="false" outlineLevel="0" collapsed="false">
      <c r="A1971" s="0" t="s">
        <v>477</v>
      </c>
      <c r="B1971" s="64" t="n">
        <f aca="false">VLOOKUP(A1971,SampleData!A$1:E$220,4,FALSE())</f>
        <v>56.54158</v>
      </c>
      <c r="C1971" s="64" t="n">
        <f aca="false">VLOOKUP(A1971,SampleData!A$1:E$220,5,FALSE())</f>
        <v>8.302653</v>
      </c>
      <c r="D1971" s="66" t="s">
        <v>3521</v>
      </c>
      <c r="E1971" s="64" t="s">
        <v>208</v>
      </c>
      <c r="F1971" s="0" t="s">
        <v>704</v>
      </c>
      <c r="G1971" s="0" t="s">
        <v>3514</v>
      </c>
      <c r="H1971" s="0" t="s">
        <v>3515</v>
      </c>
      <c r="I1971" s="0" t="s">
        <v>3516</v>
      </c>
      <c r="J1971" s="0" t="str">
        <f aca="false">IF(H1971="Present",H1971&amp;"_"&amp;I1971,H1971)</f>
        <v>Absent</v>
      </c>
    </row>
    <row r="1972" customFormat="false" ht="14.25" hidden="false" customHeight="false" outlineLevel="0" collapsed="false">
      <c r="A1972" s="0" t="s">
        <v>477</v>
      </c>
      <c r="B1972" s="64" t="n">
        <f aca="false">VLOOKUP(A1972,SampleData!A$1:E$220,4,FALSE())</f>
        <v>56.54158</v>
      </c>
      <c r="C1972" s="64" t="n">
        <f aca="false">VLOOKUP(A1972,SampleData!A$1:E$220,5,FALSE())</f>
        <v>8.302653</v>
      </c>
      <c r="D1972" s="66" t="s">
        <v>3524</v>
      </c>
      <c r="E1972" s="64" t="s">
        <v>3525</v>
      </c>
      <c r="F1972" s="0" t="s">
        <v>699</v>
      </c>
      <c r="G1972" s="0" t="s">
        <v>735</v>
      </c>
      <c r="H1972" s="0" t="s">
        <v>3515</v>
      </c>
      <c r="I1972" s="0" t="s">
        <v>3516</v>
      </c>
      <c r="J1972" s="0" t="str">
        <f aca="false">IF(H1972="Present",H1972&amp;"_"&amp;I1972,H1972)</f>
        <v>Absent</v>
      </c>
    </row>
    <row r="1973" customFormat="false" ht="14.25" hidden="false" customHeight="false" outlineLevel="0" collapsed="false">
      <c r="A1973" s="0" t="s">
        <v>477</v>
      </c>
      <c r="B1973" s="64" t="n">
        <f aca="false">VLOOKUP(A1973,SampleData!A$1:E$220,4,FALSE())</f>
        <v>56.54158</v>
      </c>
      <c r="C1973" s="64" t="n">
        <f aca="false">VLOOKUP(A1973,SampleData!A$1:E$220,5,FALSE())</f>
        <v>8.302653</v>
      </c>
      <c r="D1973" s="66" t="s">
        <v>3526</v>
      </c>
      <c r="E1973" s="0" t="s">
        <v>385</v>
      </c>
      <c r="F1973" s="0" t="s">
        <v>385</v>
      </c>
      <c r="G1973" s="0" t="s">
        <v>735</v>
      </c>
      <c r="H1973" s="0" t="s">
        <v>3515</v>
      </c>
      <c r="I1973" s="0" t="s">
        <v>3516</v>
      </c>
      <c r="J1973" s="0" t="str">
        <f aca="false">IF(H1973="Present",H1973&amp;"_"&amp;I1973,H1973)</f>
        <v>Absent</v>
      </c>
    </row>
    <row r="1974" customFormat="false" ht="14.25" hidden="false" customHeight="false" outlineLevel="0" collapsed="false">
      <c r="A1974" s="0" t="s">
        <v>477</v>
      </c>
      <c r="B1974" s="64" t="n">
        <f aca="false">VLOOKUP(A1974,SampleData!A$1:E$220,4,FALSE())</f>
        <v>56.54158</v>
      </c>
      <c r="C1974" s="64" t="n">
        <f aca="false">VLOOKUP(A1974,SampleData!A$1:E$220,5,FALSE())</f>
        <v>8.302653</v>
      </c>
      <c r="D1974" s="66" t="s">
        <v>3527</v>
      </c>
      <c r="E1974" s="64" t="s">
        <v>74</v>
      </c>
      <c r="F1974" s="0" t="s">
        <v>701</v>
      </c>
      <c r="G1974" s="0" t="s">
        <v>3514</v>
      </c>
      <c r="H1974" s="0" t="s">
        <v>3515</v>
      </c>
      <c r="I1974" s="0" t="s">
        <v>3516</v>
      </c>
      <c r="J1974" s="0" t="str">
        <f aca="false">IF(H1974="Present",H1974&amp;"_"&amp;I1974,H1974)</f>
        <v>Absent</v>
      </c>
    </row>
    <row r="1975" customFormat="false" ht="14.25" hidden="false" customHeight="false" outlineLevel="0" collapsed="false">
      <c r="A1975" s="0" t="s">
        <v>477</v>
      </c>
      <c r="B1975" s="64" t="n">
        <f aca="false">VLOOKUP(A1975,SampleData!A$1:E$220,4,FALSE())</f>
        <v>56.54158</v>
      </c>
      <c r="C1975" s="64" t="n">
        <f aca="false">VLOOKUP(A1975,SampleData!A$1:E$220,5,FALSE())</f>
        <v>8.302653</v>
      </c>
      <c r="D1975" s="66" t="s">
        <v>3530</v>
      </c>
      <c r="E1975" s="64" t="s">
        <v>3531</v>
      </c>
      <c r="F1975" s="0" t="s">
        <v>700</v>
      </c>
      <c r="G1975" s="0" t="s">
        <v>3514</v>
      </c>
      <c r="H1975" s="0" t="s">
        <v>3515</v>
      </c>
      <c r="I1975" s="0" t="s">
        <v>3516</v>
      </c>
      <c r="J1975" s="0" t="str">
        <f aca="false">IF(H1975="Present",H1975&amp;"_"&amp;I1975,H1975)</f>
        <v>Absent</v>
      </c>
    </row>
    <row r="1976" customFormat="false" ht="14.25" hidden="false" customHeight="false" outlineLevel="0" collapsed="false">
      <c r="A1976" s="0" t="s">
        <v>477</v>
      </c>
      <c r="B1976" s="64" t="n">
        <f aca="false">VLOOKUP(A1976,SampleData!A$1:E$220,4,FALSE())</f>
        <v>56.54158</v>
      </c>
      <c r="C1976" s="64" t="n">
        <f aca="false">VLOOKUP(A1976,SampleData!A$1:E$220,5,FALSE())</f>
        <v>8.302653</v>
      </c>
      <c r="D1976" s="66" t="s">
        <v>3538</v>
      </c>
      <c r="E1976" s="64" t="s">
        <v>3539</v>
      </c>
      <c r="F1976" s="0" t="s">
        <v>706</v>
      </c>
      <c r="G1976" s="0" t="s">
        <v>3514</v>
      </c>
      <c r="H1976" s="0" t="s">
        <v>3515</v>
      </c>
      <c r="I1976" s="0" t="s">
        <v>3516</v>
      </c>
      <c r="J1976" s="0" t="str">
        <f aca="false">IF(H1976="Present",H1976&amp;"_"&amp;I1976,H1976)</f>
        <v>Absent</v>
      </c>
    </row>
    <row r="1977" customFormat="false" ht="14.25" hidden="false" customHeight="false" outlineLevel="0" collapsed="false">
      <c r="A1977" s="0" t="s">
        <v>484</v>
      </c>
      <c r="B1977" s="64" t="n">
        <f aca="false">VLOOKUP(A1977,SampleData!A$1:E$220,4,FALSE())</f>
        <v>55.291331</v>
      </c>
      <c r="C1977" s="64" t="n">
        <f aca="false">VLOOKUP(A1977,SampleData!A$1:E$220,5,FALSE())</f>
        <v>11.809837</v>
      </c>
      <c r="D1977" s="66" t="s">
        <v>3512</v>
      </c>
      <c r="E1977" s="64" t="s">
        <v>3513</v>
      </c>
      <c r="F1977" s="0" t="s">
        <v>703</v>
      </c>
      <c r="G1977" s="0" t="s">
        <v>735</v>
      </c>
      <c r="H1977" s="0" t="s">
        <v>3515</v>
      </c>
      <c r="I1977" s="0" t="s">
        <v>3516</v>
      </c>
      <c r="J1977" s="0" t="str">
        <f aca="false">IF(H1977="Present",H1977&amp;"_"&amp;I1977,H1977)</f>
        <v>Absent</v>
      </c>
    </row>
    <row r="1978" customFormat="false" ht="14.25" hidden="false" customHeight="false" outlineLevel="0" collapsed="false">
      <c r="A1978" s="0" t="s">
        <v>484</v>
      </c>
      <c r="B1978" s="64" t="n">
        <f aca="false">VLOOKUP(A1978,SampleData!A$1:E$220,4,FALSE())</f>
        <v>55.291331</v>
      </c>
      <c r="C1978" s="64" t="n">
        <f aca="false">VLOOKUP(A1978,SampleData!A$1:E$220,5,FALSE())</f>
        <v>11.809837</v>
      </c>
      <c r="D1978" s="66" t="s">
        <v>3517</v>
      </c>
      <c r="E1978" s="64" t="s">
        <v>636</v>
      </c>
      <c r="F1978" s="0" t="s">
        <v>709</v>
      </c>
      <c r="G1978" s="0" t="s">
        <v>735</v>
      </c>
      <c r="H1978" s="0" t="s">
        <v>3515</v>
      </c>
      <c r="I1978" s="0" t="s">
        <v>3516</v>
      </c>
      <c r="J1978" s="0" t="str">
        <f aca="false">IF(H1978="Present",H1978&amp;"_"&amp;I1978,H1978)</f>
        <v>Absent</v>
      </c>
    </row>
    <row r="1979" customFormat="false" ht="14.25" hidden="false" customHeight="false" outlineLevel="0" collapsed="false">
      <c r="A1979" s="0" t="s">
        <v>484</v>
      </c>
      <c r="B1979" s="64" t="n">
        <f aca="false">VLOOKUP(A1979,SampleData!A$1:E$220,4,FALSE())</f>
        <v>55.291331</v>
      </c>
      <c r="C1979" s="64" t="n">
        <f aca="false">VLOOKUP(A1979,SampleData!A$1:E$220,5,FALSE())</f>
        <v>11.809837</v>
      </c>
      <c r="D1979" s="66" t="s">
        <v>3518</v>
      </c>
      <c r="E1979" s="0" t="s">
        <v>710</v>
      </c>
      <c r="F1979" s="0" t="s">
        <v>710</v>
      </c>
      <c r="G1979" s="0" t="s">
        <v>3514</v>
      </c>
      <c r="H1979" s="0" t="s">
        <v>3515</v>
      </c>
      <c r="I1979" s="0" t="s">
        <v>3516</v>
      </c>
      <c r="J1979" s="0" t="str">
        <f aca="false">IF(H1979="Present",H1979&amp;"_"&amp;I1979,H1979)</f>
        <v>Absent</v>
      </c>
    </row>
    <row r="1980" customFormat="false" ht="14.25" hidden="false" customHeight="false" outlineLevel="0" collapsed="false">
      <c r="A1980" s="0" t="s">
        <v>484</v>
      </c>
      <c r="B1980" s="64" t="n">
        <f aca="false">VLOOKUP(A1980,SampleData!A$1:E$220,4,FALSE())</f>
        <v>55.291331</v>
      </c>
      <c r="C1980" s="64" t="n">
        <f aca="false">VLOOKUP(A1980,SampleData!A$1:E$220,5,FALSE())</f>
        <v>11.809837</v>
      </c>
      <c r="D1980" s="66" t="s">
        <v>3519</v>
      </c>
      <c r="E1980" s="64" t="s">
        <v>3520</v>
      </c>
      <c r="F1980" s="0" t="s">
        <v>697</v>
      </c>
      <c r="G1980" s="0" t="s">
        <v>735</v>
      </c>
      <c r="H1980" s="0" t="s">
        <v>3515</v>
      </c>
      <c r="I1980" s="0" t="s">
        <v>3516</v>
      </c>
      <c r="J1980" s="0" t="str">
        <f aca="false">IF(H1980="Present",H1980&amp;"_"&amp;I1980,H1980)</f>
        <v>Absent</v>
      </c>
    </row>
    <row r="1981" customFormat="false" ht="14.25" hidden="false" customHeight="false" outlineLevel="0" collapsed="false">
      <c r="A1981" s="0" t="s">
        <v>484</v>
      </c>
      <c r="B1981" s="64" t="n">
        <f aca="false">VLOOKUP(A1981,SampleData!A$1:E$220,4,FALSE())</f>
        <v>55.291331</v>
      </c>
      <c r="C1981" s="64" t="n">
        <f aca="false">VLOOKUP(A1981,SampleData!A$1:E$220,5,FALSE())</f>
        <v>11.809837</v>
      </c>
      <c r="D1981" s="66" t="s">
        <v>3521</v>
      </c>
      <c r="E1981" s="64" t="s">
        <v>208</v>
      </c>
      <c r="F1981" s="0" t="s">
        <v>704</v>
      </c>
      <c r="G1981" s="0" t="s">
        <v>735</v>
      </c>
      <c r="H1981" s="0" t="s">
        <v>3515</v>
      </c>
      <c r="I1981" s="0" t="s">
        <v>3516</v>
      </c>
      <c r="J1981" s="0" t="str">
        <f aca="false">IF(H1981="Present",H1981&amp;"_"&amp;I1981,H1981)</f>
        <v>Absent</v>
      </c>
    </row>
    <row r="1982" customFormat="false" ht="14.25" hidden="false" customHeight="false" outlineLevel="0" collapsed="false">
      <c r="A1982" s="0" t="s">
        <v>484</v>
      </c>
      <c r="B1982" s="64" t="n">
        <f aca="false">VLOOKUP(A1982,SampleData!A$1:E$220,4,FALSE())</f>
        <v>55.291331</v>
      </c>
      <c r="C1982" s="64" t="n">
        <f aca="false">VLOOKUP(A1982,SampleData!A$1:E$220,5,FALSE())</f>
        <v>11.809837</v>
      </c>
      <c r="D1982" s="66" t="s">
        <v>3522</v>
      </c>
      <c r="E1982" s="64" t="s">
        <v>3523</v>
      </c>
      <c r="F1982" s="0" t="s">
        <v>708</v>
      </c>
      <c r="G1982" s="0" t="s">
        <v>735</v>
      </c>
      <c r="H1982" s="0" t="s">
        <v>3515</v>
      </c>
      <c r="I1982" s="0" t="s">
        <v>3516</v>
      </c>
      <c r="J1982" s="0" t="str">
        <f aca="false">IF(H1982="Present",H1982&amp;"_"&amp;I1982,H1982)</f>
        <v>Absent</v>
      </c>
    </row>
    <row r="1983" customFormat="false" ht="14.25" hidden="false" customHeight="false" outlineLevel="0" collapsed="false">
      <c r="A1983" s="0" t="s">
        <v>484</v>
      </c>
      <c r="B1983" s="64" t="n">
        <f aca="false">VLOOKUP(A1983,SampleData!A$1:E$220,4,FALSE())</f>
        <v>55.291331</v>
      </c>
      <c r="C1983" s="64" t="n">
        <f aca="false">VLOOKUP(A1983,SampleData!A$1:E$220,5,FALSE())</f>
        <v>11.809837</v>
      </c>
      <c r="D1983" s="66" t="s">
        <v>3522</v>
      </c>
      <c r="E1983" s="64" t="s">
        <v>3523</v>
      </c>
      <c r="F1983" s="0" t="s">
        <v>708</v>
      </c>
      <c r="G1983" s="0" t="s">
        <v>735</v>
      </c>
      <c r="H1983" s="0" t="s">
        <v>3515</v>
      </c>
      <c r="I1983" s="0" t="s">
        <v>3516</v>
      </c>
      <c r="J1983" s="0" t="str">
        <f aca="false">IF(H1983="Present",H1983&amp;"_"&amp;I1983,H1983)</f>
        <v>Absent</v>
      </c>
    </row>
    <row r="1984" customFormat="false" ht="14.25" hidden="false" customHeight="false" outlineLevel="0" collapsed="false">
      <c r="A1984" s="0" t="s">
        <v>484</v>
      </c>
      <c r="B1984" s="64" t="n">
        <f aca="false">VLOOKUP(A1984,SampleData!A$1:E$220,4,FALSE())</f>
        <v>55.291331</v>
      </c>
      <c r="C1984" s="64" t="n">
        <f aca="false">VLOOKUP(A1984,SampleData!A$1:E$220,5,FALSE())</f>
        <v>11.809837</v>
      </c>
      <c r="D1984" s="66" t="s">
        <v>3524</v>
      </c>
      <c r="E1984" s="64" t="s">
        <v>3525</v>
      </c>
      <c r="F1984" s="0" t="s">
        <v>699</v>
      </c>
      <c r="G1984" s="0" t="s">
        <v>3514</v>
      </c>
      <c r="H1984" s="0" t="s">
        <v>3515</v>
      </c>
      <c r="I1984" s="0" t="s">
        <v>3516</v>
      </c>
      <c r="J1984" s="0" t="str">
        <f aca="false">IF(H1984="Present",H1984&amp;"_"&amp;I1984,H1984)</f>
        <v>Absent</v>
      </c>
    </row>
    <row r="1985" customFormat="false" ht="14.25" hidden="false" customHeight="false" outlineLevel="0" collapsed="false">
      <c r="A1985" s="0" t="s">
        <v>484</v>
      </c>
      <c r="B1985" s="64" t="n">
        <f aca="false">VLOOKUP(A1985,SampleData!A$1:E$220,4,FALSE())</f>
        <v>55.291331</v>
      </c>
      <c r="C1985" s="64" t="n">
        <f aca="false">VLOOKUP(A1985,SampleData!A$1:E$220,5,FALSE())</f>
        <v>11.809837</v>
      </c>
      <c r="D1985" s="66" t="s">
        <v>229</v>
      </c>
      <c r="E1985" s="0" t="s">
        <v>199</v>
      </c>
      <c r="F1985" s="0" t="s">
        <v>199</v>
      </c>
      <c r="G1985" s="0" t="s">
        <v>3514</v>
      </c>
      <c r="H1985" s="0" t="s">
        <v>3515</v>
      </c>
      <c r="I1985" s="0" t="s">
        <v>3516</v>
      </c>
      <c r="J1985" s="0" t="str">
        <f aca="false">IF(H1985="Present",H1985&amp;"_"&amp;I1985,H1985)</f>
        <v>Absent</v>
      </c>
    </row>
    <row r="1986" customFormat="false" ht="14.25" hidden="false" customHeight="false" outlineLevel="0" collapsed="false">
      <c r="A1986" s="0" t="s">
        <v>484</v>
      </c>
      <c r="B1986" s="64" t="n">
        <f aca="false">VLOOKUP(A1986,SampleData!A$1:E$220,4,FALSE())</f>
        <v>55.291331</v>
      </c>
      <c r="C1986" s="64" t="n">
        <f aca="false">VLOOKUP(A1986,SampleData!A$1:E$220,5,FALSE())</f>
        <v>11.809837</v>
      </c>
      <c r="D1986" s="66" t="s">
        <v>229</v>
      </c>
      <c r="E1986" s="0" t="s">
        <v>199</v>
      </c>
      <c r="F1986" s="0" t="s">
        <v>199</v>
      </c>
      <c r="G1986" s="0" t="s">
        <v>735</v>
      </c>
      <c r="H1986" s="0" t="s">
        <v>3515</v>
      </c>
      <c r="I1986" s="0" t="s">
        <v>3516</v>
      </c>
      <c r="J1986" s="0" t="str">
        <f aca="false">IF(H1986="Present",H1986&amp;"_"&amp;I1986,H1986)</f>
        <v>Absent</v>
      </c>
    </row>
    <row r="1987" customFormat="false" ht="14.25" hidden="false" customHeight="false" outlineLevel="0" collapsed="false">
      <c r="A1987" s="0" t="s">
        <v>484</v>
      </c>
      <c r="B1987" s="64" t="n">
        <f aca="false">VLOOKUP(A1987,SampleData!A$1:E$220,4,FALSE())</f>
        <v>55.291331</v>
      </c>
      <c r="C1987" s="64" t="n">
        <f aca="false">VLOOKUP(A1987,SampleData!A$1:E$220,5,FALSE())</f>
        <v>11.809837</v>
      </c>
      <c r="D1987" s="66" t="s">
        <v>3526</v>
      </c>
      <c r="E1987" s="0" t="s">
        <v>385</v>
      </c>
      <c r="F1987" s="0" t="s">
        <v>385</v>
      </c>
      <c r="G1987" s="0" t="s">
        <v>735</v>
      </c>
      <c r="H1987" s="0" t="s">
        <v>3515</v>
      </c>
      <c r="I1987" s="0" t="s">
        <v>3516</v>
      </c>
      <c r="J1987" s="0" t="str">
        <f aca="false">IF(H1987="Present",H1987&amp;"_"&amp;I1987,H1987)</f>
        <v>Absent</v>
      </c>
    </row>
    <row r="1988" customFormat="false" ht="14.25" hidden="false" customHeight="false" outlineLevel="0" collapsed="false">
      <c r="A1988" s="0" t="s">
        <v>484</v>
      </c>
      <c r="B1988" s="64" t="n">
        <f aca="false">VLOOKUP(A1988,SampleData!A$1:E$220,4,FALSE())</f>
        <v>55.291331</v>
      </c>
      <c r="C1988" s="64" t="n">
        <f aca="false">VLOOKUP(A1988,SampleData!A$1:E$220,5,FALSE())</f>
        <v>11.809837</v>
      </c>
      <c r="D1988" s="66" t="s">
        <v>3527</v>
      </c>
      <c r="E1988" s="64" t="s">
        <v>74</v>
      </c>
      <c r="F1988" s="0" t="s">
        <v>701</v>
      </c>
      <c r="G1988" s="0" t="s">
        <v>735</v>
      </c>
      <c r="H1988" s="0" t="s">
        <v>3515</v>
      </c>
      <c r="I1988" s="0" t="s">
        <v>3516</v>
      </c>
      <c r="J1988" s="0" t="str">
        <f aca="false">IF(H1988="Present",H1988&amp;"_"&amp;I1988,H1988)</f>
        <v>Absent</v>
      </c>
    </row>
    <row r="1989" customFormat="false" ht="14.25" hidden="false" customHeight="false" outlineLevel="0" collapsed="false">
      <c r="A1989" s="0" t="s">
        <v>484</v>
      </c>
      <c r="B1989" s="64" t="n">
        <f aca="false">VLOOKUP(A1989,SampleData!A$1:E$220,4,FALSE())</f>
        <v>55.291331</v>
      </c>
      <c r="C1989" s="64" t="n">
        <f aca="false">VLOOKUP(A1989,SampleData!A$1:E$220,5,FALSE())</f>
        <v>11.809837</v>
      </c>
      <c r="D1989" s="66" t="s">
        <v>3528</v>
      </c>
      <c r="E1989" s="64" t="s">
        <v>177</v>
      </c>
      <c r="F1989" s="0" t="s">
        <v>3529</v>
      </c>
      <c r="G1989" s="0" t="s">
        <v>735</v>
      </c>
      <c r="H1989" s="0" t="s">
        <v>3515</v>
      </c>
      <c r="I1989" s="0" t="s">
        <v>3516</v>
      </c>
      <c r="J1989" s="0" t="str">
        <f aca="false">IF(H1989="Present",H1989&amp;"_"&amp;I1989,H1989)</f>
        <v>Absent</v>
      </c>
    </row>
    <row r="1990" customFormat="false" ht="14.25" hidden="false" customHeight="false" outlineLevel="0" collapsed="false">
      <c r="A1990" s="0" t="s">
        <v>484</v>
      </c>
      <c r="B1990" s="64" t="n">
        <f aca="false">VLOOKUP(A1990,SampleData!A$1:E$220,4,FALSE())</f>
        <v>55.291331</v>
      </c>
      <c r="C1990" s="64" t="n">
        <f aca="false">VLOOKUP(A1990,SampleData!A$1:E$220,5,FALSE())</f>
        <v>11.809837</v>
      </c>
      <c r="D1990" s="66" t="s">
        <v>3528</v>
      </c>
      <c r="E1990" s="64" t="s">
        <v>177</v>
      </c>
      <c r="F1990" s="0" t="s">
        <v>3529</v>
      </c>
      <c r="G1990" s="0" t="s">
        <v>3514</v>
      </c>
      <c r="H1990" s="0" t="s">
        <v>3515</v>
      </c>
      <c r="I1990" s="0" t="s">
        <v>3516</v>
      </c>
      <c r="J1990" s="0" t="str">
        <f aca="false">IF(H1990="Present",H1990&amp;"_"&amp;I1990,H1990)</f>
        <v>Absent</v>
      </c>
    </row>
    <row r="1991" customFormat="false" ht="14.25" hidden="false" customHeight="false" outlineLevel="0" collapsed="false">
      <c r="A1991" s="0" t="s">
        <v>484</v>
      </c>
      <c r="B1991" s="64" t="n">
        <f aca="false">VLOOKUP(A1991,SampleData!A$1:E$220,4,FALSE())</f>
        <v>55.291331</v>
      </c>
      <c r="C1991" s="64" t="n">
        <f aca="false">VLOOKUP(A1991,SampleData!A$1:E$220,5,FALSE())</f>
        <v>11.809837</v>
      </c>
      <c r="D1991" s="66" t="s">
        <v>3530</v>
      </c>
      <c r="E1991" s="64" t="s">
        <v>3531</v>
      </c>
      <c r="F1991" s="0" t="s">
        <v>700</v>
      </c>
      <c r="G1991" s="0" t="s">
        <v>3514</v>
      </c>
      <c r="H1991" s="0" t="s">
        <v>3515</v>
      </c>
      <c r="I1991" s="0" t="s">
        <v>3516</v>
      </c>
      <c r="J1991" s="0" t="str">
        <f aca="false">IF(H1991="Present",H1991&amp;"_"&amp;I1991,H1991)</f>
        <v>Absent</v>
      </c>
    </row>
    <row r="1992" customFormat="false" ht="14.25" hidden="false" customHeight="false" outlineLevel="0" collapsed="false">
      <c r="A1992" s="0" t="s">
        <v>484</v>
      </c>
      <c r="B1992" s="64" t="n">
        <f aca="false">VLOOKUP(A1992,SampleData!A$1:E$220,4,FALSE())</f>
        <v>55.291331</v>
      </c>
      <c r="C1992" s="64" t="n">
        <f aca="false">VLOOKUP(A1992,SampleData!A$1:E$220,5,FALSE())</f>
        <v>11.809837</v>
      </c>
      <c r="D1992" s="66" t="s">
        <v>3532</v>
      </c>
      <c r="E1992" s="64" t="s">
        <v>353</v>
      </c>
      <c r="F1992" s="0" t="s">
        <v>696</v>
      </c>
      <c r="G1992" s="0" t="s">
        <v>735</v>
      </c>
      <c r="H1992" s="0" t="s">
        <v>3533</v>
      </c>
      <c r="I1992" s="0" t="s">
        <v>3516</v>
      </c>
      <c r="J1992" s="0" t="str">
        <f aca="false">IF(H1992="Present",H1992&amp;"_"&amp;I1992,H1992)</f>
        <v>Present_Ct&gt;41</v>
      </c>
    </row>
    <row r="1993" customFormat="false" ht="14.25" hidden="false" customHeight="false" outlineLevel="0" collapsed="false">
      <c r="A1993" s="0" t="s">
        <v>484</v>
      </c>
      <c r="B1993" s="64" t="n">
        <f aca="false">VLOOKUP(A1993,SampleData!A$1:E$220,4,FALSE())</f>
        <v>55.291331</v>
      </c>
      <c r="C1993" s="64" t="n">
        <f aca="false">VLOOKUP(A1993,SampleData!A$1:E$220,5,FALSE())</f>
        <v>11.809837</v>
      </c>
      <c r="D1993" s="66" t="s">
        <v>3532</v>
      </c>
      <c r="E1993" s="64" t="s">
        <v>353</v>
      </c>
      <c r="F1993" s="0" t="s">
        <v>696</v>
      </c>
      <c r="G1993" s="0" t="s">
        <v>3514</v>
      </c>
      <c r="H1993" s="0" t="s">
        <v>3533</v>
      </c>
      <c r="I1993" s="0" t="s">
        <v>3535</v>
      </c>
      <c r="J1993" s="0" t="str">
        <f aca="false">IF(H1993="Present",H1993&amp;"_"&amp;I1993,H1993)</f>
        <v>Present_Ct&lt;41</v>
      </c>
    </row>
    <row r="1994" customFormat="false" ht="14.25" hidden="false" customHeight="false" outlineLevel="0" collapsed="false">
      <c r="A1994" s="0" t="s">
        <v>484</v>
      </c>
      <c r="B1994" s="64" t="n">
        <f aca="false">VLOOKUP(A1994,SampleData!A$1:E$220,4,FALSE())</f>
        <v>55.291331</v>
      </c>
      <c r="C1994" s="64" t="n">
        <f aca="false">VLOOKUP(A1994,SampleData!A$1:E$220,5,FALSE())</f>
        <v>11.809837</v>
      </c>
      <c r="D1994" s="66" t="s">
        <v>3534</v>
      </c>
      <c r="E1994" s="64" t="s">
        <v>62</v>
      </c>
      <c r="F1994" s="0" t="s">
        <v>702</v>
      </c>
      <c r="G1994" s="0" t="s">
        <v>3514</v>
      </c>
      <c r="H1994" s="0" t="s">
        <v>3515</v>
      </c>
      <c r="I1994" s="0" t="s">
        <v>3516</v>
      </c>
      <c r="J1994" s="0" t="str">
        <f aca="false">IF(H1994="Present",H1994&amp;"_"&amp;I1994,H1994)</f>
        <v>Absent</v>
      </c>
    </row>
    <row r="1995" customFormat="false" ht="14.25" hidden="false" customHeight="false" outlineLevel="0" collapsed="false">
      <c r="A1995" s="0" t="s">
        <v>484</v>
      </c>
      <c r="B1995" s="64" t="n">
        <f aca="false">VLOOKUP(A1995,SampleData!A$1:E$220,4,FALSE())</f>
        <v>55.291331</v>
      </c>
      <c r="C1995" s="64" t="n">
        <f aca="false">VLOOKUP(A1995,SampleData!A$1:E$220,5,FALSE())</f>
        <v>11.809837</v>
      </c>
      <c r="D1995" s="66" t="s">
        <v>3534</v>
      </c>
      <c r="E1995" s="64" t="s">
        <v>62</v>
      </c>
      <c r="F1995" s="0" t="s">
        <v>702</v>
      </c>
      <c r="G1995" s="0" t="s">
        <v>735</v>
      </c>
      <c r="H1995" s="0" t="s">
        <v>3515</v>
      </c>
      <c r="I1995" s="0" t="s">
        <v>3516</v>
      </c>
      <c r="J1995" s="0" t="str">
        <f aca="false">IF(H1995="Present",H1995&amp;"_"&amp;I1995,H1995)</f>
        <v>Absent</v>
      </c>
    </row>
    <row r="1996" customFormat="false" ht="14.25" hidden="false" customHeight="false" outlineLevel="0" collapsed="false">
      <c r="A1996" s="0" t="s">
        <v>484</v>
      </c>
      <c r="B1996" s="64" t="n">
        <f aca="false">VLOOKUP(A1996,SampleData!A$1:E$220,4,FALSE())</f>
        <v>55.291331</v>
      </c>
      <c r="C1996" s="64" t="n">
        <f aca="false">VLOOKUP(A1996,SampleData!A$1:E$220,5,FALSE())</f>
        <v>11.809837</v>
      </c>
      <c r="D1996" s="66" t="s">
        <v>3536</v>
      </c>
      <c r="E1996" s="0" t="s">
        <v>705</v>
      </c>
      <c r="F1996" s="0" t="s">
        <v>705</v>
      </c>
      <c r="G1996" s="0" t="s">
        <v>735</v>
      </c>
      <c r="H1996" s="0" t="s">
        <v>3515</v>
      </c>
      <c r="I1996" s="0" t="s">
        <v>3516</v>
      </c>
      <c r="J1996" s="0" t="str">
        <f aca="false">IF(H1996="Present",H1996&amp;"_"&amp;I1996,H1996)</f>
        <v>Absent</v>
      </c>
    </row>
    <row r="1997" customFormat="false" ht="14.25" hidden="false" customHeight="false" outlineLevel="0" collapsed="false">
      <c r="A1997" s="0" t="s">
        <v>484</v>
      </c>
      <c r="B1997" s="64" t="n">
        <f aca="false">VLOOKUP(A1997,SampleData!A$1:E$220,4,FALSE())</f>
        <v>55.291331</v>
      </c>
      <c r="C1997" s="64" t="n">
        <f aca="false">VLOOKUP(A1997,SampleData!A$1:E$220,5,FALSE())</f>
        <v>11.809837</v>
      </c>
      <c r="D1997" s="66" t="s">
        <v>3536</v>
      </c>
      <c r="E1997" s="0" t="s">
        <v>705</v>
      </c>
      <c r="F1997" s="0" t="s">
        <v>705</v>
      </c>
      <c r="G1997" s="0" t="s">
        <v>735</v>
      </c>
      <c r="H1997" s="0" t="s">
        <v>3515</v>
      </c>
      <c r="I1997" s="0" t="s">
        <v>3516</v>
      </c>
      <c r="J1997" s="0" t="str">
        <f aca="false">IF(H1997="Present",H1997&amp;"_"&amp;I1997,H1997)</f>
        <v>Absent</v>
      </c>
    </row>
    <row r="1998" customFormat="false" ht="14.25" hidden="false" customHeight="false" outlineLevel="0" collapsed="false">
      <c r="A1998" s="0" t="s">
        <v>484</v>
      </c>
      <c r="B1998" s="64" t="n">
        <f aca="false">VLOOKUP(A1998,SampleData!A$1:E$220,4,FALSE())</f>
        <v>55.291331</v>
      </c>
      <c r="C1998" s="64" t="n">
        <f aca="false">VLOOKUP(A1998,SampleData!A$1:E$220,5,FALSE())</f>
        <v>11.809837</v>
      </c>
      <c r="D1998" s="66" t="s">
        <v>3537</v>
      </c>
      <c r="E1998" s="0" t="s">
        <v>698</v>
      </c>
      <c r="F1998" s="0" t="s">
        <v>698</v>
      </c>
      <c r="G1998" s="0" t="s">
        <v>735</v>
      </c>
      <c r="H1998" s="0" t="s">
        <v>3515</v>
      </c>
      <c r="I1998" s="0" t="s">
        <v>3516</v>
      </c>
      <c r="J1998" s="0" t="str">
        <f aca="false">IF(H1998="Present",H1998&amp;"_"&amp;I1998,H1998)</f>
        <v>Absent</v>
      </c>
    </row>
    <row r="1999" customFormat="false" ht="14.25" hidden="false" customHeight="false" outlineLevel="0" collapsed="false">
      <c r="A1999" s="0" t="s">
        <v>484</v>
      </c>
      <c r="B1999" s="64" t="n">
        <f aca="false">VLOOKUP(A1999,SampleData!A$1:E$220,4,FALSE())</f>
        <v>55.291331</v>
      </c>
      <c r="C1999" s="64" t="n">
        <f aca="false">VLOOKUP(A1999,SampleData!A$1:E$220,5,FALSE())</f>
        <v>11.809837</v>
      </c>
      <c r="D1999" s="66" t="s">
        <v>3537</v>
      </c>
      <c r="E1999" s="0" t="s">
        <v>698</v>
      </c>
      <c r="F1999" s="0" t="s">
        <v>698</v>
      </c>
      <c r="G1999" s="0" t="s">
        <v>735</v>
      </c>
      <c r="H1999" s="0" t="s">
        <v>3515</v>
      </c>
      <c r="I1999" s="0" t="s">
        <v>3516</v>
      </c>
      <c r="J1999" s="0" t="str">
        <f aca="false">IF(H1999="Present",H1999&amp;"_"&amp;I1999,H1999)</f>
        <v>Absent</v>
      </c>
    </row>
    <row r="2000" customFormat="false" ht="14.25" hidden="false" customHeight="false" outlineLevel="0" collapsed="false">
      <c r="A2000" s="0" t="s">
        <v>484</v>
      </c>
      <c r="B2000" s="64" t="n">
        <f aca="false">VLOOKUP(A2000,SampleData!A$1:E$220,4,FALSE())</f>
        <v>55.291331</v>
      </c>
      <c r="C2000" s="64" t="n">
        <f aca="false">VLOOKUP(A2000,SampleData!A$1:E$220,5,FALSE())</f>
        <v>11.809837</v>
      </c>
      <c r="D2000" s="66" t="s">
        <v>3538</v>
      </c>
      <c r="E2000" s="64" t="s">
        <v>3539</v>
      </c>
      <c r="F2000" s="0" t="s">
        <v>706</v>
      </c>
      <c r="G2000" s="0" t="s">
        <v>3514</v>
      </c>
      <c r="H2000" s="0" t="s">
        <v>3515</v>
      </c>
      <c r="I2000" s="0" t="s">
        <v>3516</v>
      </c>
      <c r="J2000" s="0" t="str">
        <f aca="false">IF(H2000="Present",H2000&amp;"_"&amp;I2000,H2000)</f>
        <v>Absent</v>
      </c>
    </row>
    <row r="2001" customFormat="false" ht="14.25" hidden="false" customHeight="false" outlineLevel="0" collapsed="false">
      <c r="A2001" s="0" t="s">
        <v>484</v>
      </c>
      <c r="B2001" s="64" t="n">
        <f aca="false">VLOOKUP(A2001,SampleData!A$1:E$220,4,FALSE())</f>
        <v>55.291331</v>
      </c>
      <c r="C2001" s="64" t="n">
        <f aca="false">VLOOKUP(A2001,SampleData!A$1:E$220,5,FALSE())</f>
        <v>11.809837</v>
      </c>
      <c r="D2001" s="66" t="s">
        <v>3512</v>
      </c>
      <c r="E2001" s="64" t="s">
        <v>3513</v>
      </c>
      <c r="F2001" s="0" t="s">
        <v>703</v>
      </c>
      <c r="G2001" s="0" t="s">
        <v>735</v>
      </c>
      <c r="H2001" s="0" t="s">
        <v>3515</v>
      </c>
      <c r="I2001" s="0" t="s">
        <v>3516</v>
      </c>
      <c r="J2001" s="0" t="str">
        <f aca="false">IF(H2001="Present",H2001&amp;"_"&amp;I2001,H2001)</f>
        <v>Absent</v>
      </c>
    </row>
    <row r="2002" customFormat="false" ht="14.25" hidden="false" customHeight="false" outlineLevel="0" collapsed="false">
      <c r="A2002" s="0" t="s">
        <v>484</v>
      </c>
      <c r="B2002" s="64" t="n">
        <f aca="false">VLOOKUP(A2002,SampleData!A$1:E$220,4,FALSE())</f>
        <v>55.291331</v>
      </c>
      <c r="C2002" s="64" t="n">
        <f aca="false">VLOOKUP(A2002,SampleData!A$1:E$220,5,FALSE())</f>
        <v>11.809837</v>
      </c>
      <c r="D2002" s="66" t="s">
        <v>3517</v>
      </c>
      <c r="E2002" s="64" t="s">
        <v>636</v>
      </c>
      <c r="F2002" s="0" t="s">
        <v>709</v>
      </c>
      <c r="G2002" s="0" t="s">
        <v>735</v>
      </c>
      <c r="H2002" s="0" t="s">
        <v>3515</v>
      </c>
      <c r="I2002" s="0" t="s">
        <v>3516</v>
      </c>
      <c r="J2002" s="0" t="str">
        <f aca="false">IF(H2002="Present",H2002&amp;"_"&amp;I2002,H2002)</f>
        <v>Absent</v>
      </c>
    </row>
    <row r="2003" customFormat="false" ht="14.25" hidden="false" customHeight="false" outlineLevel="0" collapsed="false">
      <c r="A2003" s="0" t="s">
        <v>484</v>
      </c>
      <c r="B2003" s="64" t="n">
        <f aca="false">VLOOKUP(A2003,SampleData!A$1:E$220,4,FALSE())</f>
        <v>55.291331</v>
      </c>
      <c r="C2003" s="64" t="n">
        <f aca="false">VLOOKUP(A2003,SampleData!A$1:E$220,5,FALSE())</f>
        <v>11.809837</v>
      </c>
      <c r="D2003" s="66" t="s">
        <v>3518</v>
      </c>
      <c r="E2003" s="0" t="s">
        <v>710</v>
      </c>
      <c r="F2003" s="0" t="s">
        <v>710</v>
      </c>
      <c r="G2003" s="0" t="s">
        <v>3514</v>
      </c>
      <c r="H2003" s="0" t="s">
        <v>3515</v>
      </c>
      <c r="I2003" s="0" t="s">
        <v>3516</v>
      </c>
      <c r="J2003" s="0" t="str">
        <f aca="false">IF(H2003="Present",H2003&amp;"_"&amp;I2003,H2003)</f>
        <v>Absent</v>
      </c>
    </row>
    <row r="2004" customFormat="false" ht="14.25" hidden="false" customHeight="false" outlineLevel="0" collapsed="false">
      <c r="A2004" s="0" t="s">
        <v>484</v>
      </c>
      <c r="B2004" s="64" t="n">
        <f aca="false">VLOOKUP(A2004,SampleData!A$1:E$220,4,FALSE())</f>
        <v>55.291331</v>
      </c>
      <c r="C2004" s="64" t="n">
        <f aca="false">VLOOKUP(A2004,SampleData!A$1:E$220,5,FALSE())</f>
        <v>11.809837</v>
      </c>
      <c r="D2004" s="66" t="s">
        <v>3519</v>
      </c>
      <c r="E2004" s="64" t="s">
        <v>3520</v>
      </c>
      <c r="F2004" s="0" t="s">
        <v>697</v>
      </c>
      <c r="G2004" s="0" t="s">
        <v>735</v>
      </c>
      <c r="H2004" s="0" t="s">
        <v>3515</v>
      </c>
      <c r="I2004" s="0" t="s">
        <v>3516</v>
      </c>
      <c r="J2004" s="0" t="str">
        <f aca="false">IF(H2004="Present",H2004&amp;"_"&amp;I2004,H2004)</f>
        <v>Absent</v>
      </c>
    </row>
    <row r="2005" customFormat="false" ht="14.25" hidden="false" customHeight="false" outlineLevel="0" collapsed="false">
      <c r="A2005" s="0" t="s">
        <v>484</v>
      </c>
      <c r="B2005" s="64" t="n">
        <f aca="false">VLOOKUP(A2005,SampleData!A$1:E$220,4,FALSE())</f>
        <v>55.291331</v>
      </c>
      <c r="C2005" s="64" t="n">
        <f aca="false">VLOOKUP(A2005,SampleData!A$1:E$220,5,FALSE())</f>
        <v>11.809837</v>
      </c>
      <c r="D2005" s="66" t="s">
        <v>3521</v>
      </c>
      <c r="E2005" s="64" t="s">
        <v>208</v>
      </c>
      <c r="F2005" s="0" t="s">
        <v>704</v>
      </c>
      <c r="G2005" s="0" t="s">
        <v>735</v>
      </c>
      <c r="H2005" s="0" t="s">
        <v>3515</v>
      </c>
      <c r="I2005" s="0" t="s">
        <v>3516</v>
      </c>
      <c r="J2005" s="0" t="str">
        <f aca="false">IF(H2005="Present",H2005&amp;"_"&amp;I2005,H2005)</f>
        <v>Absent</v>
      </c>
    </row>
    <row r="2006" customFormat="false" ht="14.25" hidden="false" customHeight="false" outlineLevel="0" collapsed="false">
      <c r="A2006" s="0" t="s">
        <v>484</v>
      </c>
      <c r="B2006" s="64" t="n">
        <f aca="false">VLOOKUP(A2006,SampleData!A$1:E$220,4,FALSE())</f>
        <v>55.291331</v>
      </c>
      <c r="C2006" s="64" t="n">
        <f aca="false">VLOOKUP(A2006,SampleData!A$1:E$220,5,FALSE())</f>
        <v>11.809837</v>
      </c>
      <c r="D2006" s="66" t="s">
        <v>3524</v>
      </c>
      <c r="E2006" s="64" t="s">
        <v>3525</v>
      </c>
      <c r="F2006" s="0" t="s">
        <v>699</v>
      </c>
      <c r="G2006" s="0" t="s">
        <v>3514</v>
      </c>
      <c r="H2006" s="0" t="s">
        <v>3515</v>
      </c>
      <c r="I2006" s="0" t="s">
        <v>3516</v>
      </c>
      <c r="J2006" s="0" t="str">
        <f aca="false">IF(H2006="Present",H2006&amp;"_"&amp;I2006,H2006)</f>
        <v>Absent</v>
      </c>
    </row>
    <row r="2007" customFormat="false" ht="14.25" hidden="false" customHeight="false" outlineLevel="0" collapsed="false">
      <c r="A2007" s="0" t="s">
        <v>484</v>
      </c>
      <c r="B2007" s="64" t="n">
        <f aca="false">VLOOKUP(A2007,SampleData!A$1:E$220,4,FALSE())</f>
        <v>55.291331</v>
      </c>
      <c r="C2007" s="64" t="n">
        <f aca="false">VLOOKUP(A2007,SampleData!A$1:E$220,5,FALSE())</f>
        <v>11.809837</v>
      </c>
      <c r="D2007" s="66" t="s">
        <v>3526</v>
      </c>
      <c r="E2007" s="0" t="s">
        <v>385</v>
      </c>
      <c r="F2007" s="0" t="s">
        <v>385</v>
      </c>
      <c r="G2007" s="0" t="s">
        <v>735</v>
      </c>
      <c r="H2007" s="0" t="s">
        <v>3515</v>
      </c>
      <c r="I2007" s="0" t="s">
        <v>3516</v>
      </c>
      <c r="J2007" s="0" t="str">
        <f aca="false">IF(H2007="Present",H2007&amp;"_"&amp;I2007,H2007)</f>
        <v>Absent</v>
      </c>
    </row>
    <row r="2008" customFormat="false" ht="14.25" hidden="false" customHeight="false" outlineLevel="0" collapsed="false">
      <c r="A2008" s="0" t="s">
        <v>484</v>
      </c>
      <c r="B2008" s="64" t="n">
        <f aca="false">VLOOKUP(A2008,SampleData!A$1:E$220,4,FALSE())</f>
        <v>55.291331</v>
      </c>
      <c r="C2008" s="64" t="n">
        <f aca="false">VLOOKUP(A2008,SampleData!A$1:E$220,5,FALSE())</f>
        <v>11.809837</v>
      </c>
      <c r="D2008" s="66" t="s">
        <v>3527</v>
      </c>
      <c r="E2008" s="64" t="s">
        <v>74</v>
      </c>
      <c r="F2008" s="0" t="s">
        <v>701</v>
      </c>
      <c r="G2008" s="0" t="s">
        <v>735</v>
      </c>
      <c r="H2008" s="0" t="s">
        <v>3515</v>
      </c>
      <c r="I2008" s="0" t="s">
        <v>3516</v>
      </c>
      <c r="J2008" s="0" t="str">
        <f aca="false">IF(H2008="Present",H2008&amp;"_"&amp;I2008,H2008)</f>
        <v>Absent</v>
      </c>
    </row>
    <row r="2009" customFormat="false" ht="14.25" hidden="false" customHeight="false" outlineLevel="0" collapsed="false">
      <c r="A2009" s="0" t="s">
        <v>484</v>
      </c>
      <c r="B2009" s="64" t="n">
        <f aca="false">VLOOKUP(A2009,SampleData!A$1:E$220,4,FALSE())</f>
        <v>55.291331</v>
      </c>
      <c r="C2009" s="64" t="n">
        <f aca="false">VLOOKUP(A2009,SampleData!A$1:E$220,5,FALSE())</f>
        <v>11.809837</v>
      </c>
      <c r="D2009" s="66" t="s">
        <v>3530</v>
      </c>
      <c r="E2009" s="64" t="s">
        <v>3531</v>
      </c>
      <c r="F2009" s="0" t="s">
        <v>700</v>
      </c>
      <c r="G2009" s="0" t="s">
        <v>3514</v>
      </c>
      <c r="H2009" s="0" t="s">
        <v>3515</v>
      </c>
      <c r="I2009" s="0" t="s">
        <v>3516</v>
      </c>
      <c r="J2009" s="0" t="str">
        <f aca="false">IF(H2009="Present",H2009&amp;"_"&amp;I2009,H2009)</f>
        <v>Absent</v>
      </c>
    </row>
    <row r="2010" customFormat="false" ht="14.25" hidden="false" customHeight="false" outlineLevel="0" collapsed="false">
      <c r="A2010" s="0" t="s">
        <v>484</v>
      </c>
      <c r="B2010" s="64" t="n">
        <f aca="false">VLOOKUP(A2010,SampleData!A$1:E$220,4,FALSE())</f>
        <v>55.291331</v>
      </c>
      <c r="C2010" s="64" t="n">
        <f aca="false">VLOOKUP(A2010,SampleData!A$1:E$220,5,FALSE())</f>
        <v>11.809837</v>
      </c>
      <c r="D2010" s="66" t="s">
        <v>3538</v>
      </c>
      <c r="E2010" s="64" t="s">
        <v>3539</v>
      </c>
      <c r="F2010" s="0" t="s">
        <v>706</v>
      </c>
      <c r="G2010" s="0" t="s">
        <v>3514</v>
      </c>
      <c r="H2010" s="0" t="s">
        <v>3515</v>
      </c>
      <c r="I2010" s="0" t="s">
        <v>3516</v>
      </c>
      <c r="J2010" s="0" t="str">
        <f aca="false">IF(H2010="Present",H2010&amp;"_"&amp;I2010,H2010)</f>
        <v>Absent</v>
      </c>
    </row>
    <row r="2011" customFormat="false" ht="14.25" hidden="false" customHeight="false" outlineLevel="0" collapsed="false">
      <c r="A2011" s="0" t="s">
        <v>490</v>
      </c>
      <c r="B2011" s="64" t="n">
        <f aca="false">VLOOKUP(A2011,SampleData!A$1:E$220,4,FALSE())</f>
        <v>57.537455</v>
      </c>
      <c r="C2011" s="64" t="n">
        <f aca="false">VLOOKUP(A2011,SampleData!A$1:E$220,5,FALSE())</f>
        <v>9.899299</v>
      </c>
      <c r="D2011" s="66" t="s">
        <v>3512</v>
      </c>
      <c r="E2011" s="64" t="s">
        <v>3513</v>
      </c>
      <c r="F2011" s="0" t="s">
        <v>703</v>
      </c>
      <c r="G2011" s="0" t="s">
        <v>735</v>
      </c>
      <c r="H2011" s="0" t="s">
        <v>3515</v>
      </c>
      <c r="I2011" s="0" t="s">
        <v>3516</v>
      </c>
      <c r="J2011" s="0" t="str">
        <f aca="false">IF(H2011="Present",H2011&amp;"_"&amp;I2011,H2011)</f>
        <v>Absent</v>
      </c>
    </row>
    <row r="2012" customFormat="false" ht="14.25" hidden="false" customHeight="false" outlineLevel="0" collapsed="false">
      <c r="A2012" s="0" t="s">
        <v>490</v>
      </c>
      <c r="B2012" s="64" t="n">
        <f aca="false">VLOOKUP(A2012,SampleData!A$1:E$220,4,FALSE())</f>
        <v>57.537455</v>
      </c>
      <c r="C2012" s="64" t="n">
        <f aca="false">VLOOKUP(A2012,SampleData!A$1:E$220,5,FALSE())</f>
        <v>9.899299</v>
      </c>
      <c r="D2012" s="66" t="s">
        <v>3517</v>
      </c>
      <c r="E2012" s="64" t="s">
        <v>636</v>
      </c>
      <c r="F2012" s="0" t="s">
        <v>709</v>
      </c>
      <c r="G2012" s="0" t="s">
        <v>3514</v>
      </c>
      <c r="H2012" s="0" t="s">
        <v>3515</v>
      </c>
      <c r="I2012" s="0" t="s">
        <v>3516</v>
      </c>
      <c r="J2012" s="0" t="str">
        <f aca="false">IF(H2012="Present",H2012&amp;"_"&amp;I2012,H2012)</f>
        <v>Absent</v>
      </c>
    </row>
    <row r="2013" customFormat="false" ht="14.25" hidden="false" customHeight="false" outlineLevel="0" collapsed="false">
      <c r="A2013" s="0" t="s">
        <v>490</v>
      </c>
      <c r="B2013" s="64" t="n">
        <f aca="false">VLOOKUP(A2013,SampleData!A$1:E$220,4,FALSE())</f>
        <v>57.537455</v>
      </c>
      <c r="C2013" s="64" t="n">
        <f aca="false">VLOOKUP(A2013,SampleData!A$1:E$220,5,FALSE())</f>
        <v>9.899299</v>
      </c>
      <c r="D2013" s="66" t="s">
        <v>3518</v>
      </c>
      <c r="E2013" s="0" t="s">
        <v>710</v>
      </c>
      <c r="F2013" s="0" t="s">
        <v>710</v>
      </c>
      <c r="G2013" s="0" t="s">
        <v>735</v>
      </c>
      <c r="H2013" s="0" t="s">
        <v>3515</v>
      </c>
      <c r="I2013" s="0" t="s">
        <v>3516</v>
      </c>
      <c r="J2013" s="0" t="str">
        <f aca="false">IF(H2013="Present",H2013&amp;"_"&amp;I2013,H2013)</f>
        <v>Absent</v>
      </c>
    </row>
    <row r="2014" customFormat="false" ht="14.25" hidden="false" customHeight="false" outlineLevel="0" collapsed="false">
      <c r="A2014" s="0" t="s">
        <v>490</v>
      </c>
      <c r="B2014" s="64" t="n">
        <f aca="false">VLOOKUP(A2014,SampleData!A$1:E$220,4,FALSE())</f>
        <v>57.537455</v>
      </c>
      <c r="C2014" s="64" t="n">
        <f aca="false">VLOOKUP(A2014,SampleData!A$1:E$220,5,FALSE())</f>
        <v>9.899299</v>
      </c>
      <c r="D2014" s="66" t="s">
        <v>3519</v>
      </c>
      <c r="E2014" s="64" t="s">
        <v>3520</v>
      </c>
      <c r="F2014" s="0" t="s">
        <v>697</v>
      </c>
      <c r="G2014" s="0" t="s">
        <v>735</v>
      </c>
      <c r="H2014" s="0" t="s">
        <v>3515</v>
      </c>
      <c r="I2014" s="0" t="s">
        <v>3516</v>
      </c>
      <c r="J2014" s="0" t="str">
        <f aca="false">IF(H2014="Present",H2014&amp;"_"&amp;I2014,H2014)</f>
        <v>Absent</v>
      </c>
    </row>
    <row r="2015" customFormat="false" ht="14.25" hidden="false" customHeight="false" outlineLevel="0" collapsed="false">
      <c r="A2015" s="0" t="s">
        <v>490</v>
      </c>
      <c r="B2015" s="64" t="n">
        <f aca="false">VLOOKUP(A2015,SampleData!A$1:E$220,4,FALSE())</f>
        <v>57.537455</v>
      </c>
      <c r="C2015" s="64" t="n">
        <f aca="false">VLOOKUP(A2015,SampleData!A$1:E$220,5,FALSE())</f>
        <v>9.899299</v>
      </c>
      <c r="D2015" s="66" t="s">
        <v>3521</v>
      </c>
      <c r="E2015" s="64" t="s">
        <v>208</v>
      </c>
      <c r="F2015" s="0" t="s">
        <v>704</v>
      </c>
      <c r="G2015" s="0" t="s">
        <v>735</v>
      </c>
      <c r="H2015" s="0" t="s">
        <v>3515</v>
      </c>
      <c r="I2015" s="0" t="s">
        <v>3516</v>
      </c>
      <c r="J2015" s="0" t="str">
        <f aca="false">IF(H2015="Present",H2015&amp;"_"&amp;I2015,H2015)</f>
        <v>Absent</v>
      </c>
    </row>
    <row r="2016" customFormat="false" ht="14.25" hidden="false" customHeight="false" outlineLevel="0" collapsed="false">
      <c r="A2016" s="0" t="s">
        <v>490</v>
      </c>
      <c r="B2016" s="64" t="n">
        <f aca="false">VLOOKUP(A2016,SampleData!A$1:E$220,4,FALSE())</f>
        <v>57.537455</v>
      </c>
      <c r="C2016" s="64" t="n">
        <f aca="false">VLOOKUP(A2016,SampleData!A$1:E$220,5,FALSE())</f>
        <v>9.899299</v>
      </c>
      <c r="D2016" s="66" t="s">
        <v>3522</v>
      </c>
      <c r="E2016" s="64" t="s">
        <v>3523</v>
      </c>
      <c r="F2016" s="0" t="s">
        <v>708</v>
      </c>
      <c r="G2016" s="0" t="s">
        <v>735</v>
      </c>
      <c r="H2016" s="0" t="s">
        <v>3515</v>
      </c>
      <c r="I2016" s="0" t="s">
        <v>3516</v>
      </c>
      <c r="J2016" s="0" t="str">
        <f aca="false">IF(H2016="Present",H2016&amp;"_"&amp;I2016,H2016)</f>
        <v>Absent</v>
      </c>
    </row>
    <row r="2017" customFormat="false" ht="14.25" hidden="false" customHeight="false" outlineLevel="0" collapsed="false">
      <c r="A2017" s="0" t="s">
        <v>490</v>
      </c>
      <c r="B2017" s="64" t="n">
        <f aca="false">VLOOKUP(A2017,SampleData!A$1:E$220,4,FALSE())</f>
        <v>57.537455</v>
      </c>
      <c r="C2017" s="64" t="n">
        <f aca="false">VLOOKUP(A2017,SampleData!A$1:E$220,5,FALSE())</f>
        <v>9.899299</v>
      </c>
      <c r="D2017" s="66" t="s">
        <v>3522</v>
      </c>
      <c r="E2017" s="64" t="s">
        <v>3523</v>
      </c>
      <c r="F2017" s="0" t="s">
        <v>708</v>
      </c>
      <c r="G2017" s="0" t="s">
        <v>735</v>
      </c>
      <c r="H2017" s="0" t="s">
        <v>3515</v>
      </c>
      <c r="I2017" s="0" t="s">
        <v>3516</v>
      </c>
      <c r="J2017" s="0" t="str">
        <f aca="false">IF(H2017="Present",H2017&amp;"_"&amp;I2017,H2017)</f>
        <v>Absent</v>
      </c>
    </row>
    <row r="2018" customFormat="false" ht="14.25" hidden="false" customHeight="false" outlineLevel="0" collapsed="false">
      <c r="A2018" s="0" t="s">
        <v>490</v>
      </c>
      <c r="B2018" s="64" t="n">
        <f aca="false">VLOOKUP(A2018,SampleData!A$1:E$220,4,FALSE())</f>
        <v>57.537455</v>
      </c>
      <c r="C2018" s="64" t="n">
        <f aca="false">VLOOKUP(A2018,SampleData!A$1:E$220,5,FALSE())</f>
        <v>9.899299</v>
      </c>
      <c r="D2018" s="66" t="s">
        <v>3524</v>
      </c>
      <c r="E2018" s="64" t="s">
        <v>3525</v>
      </c>
      <c r="F2018" s="0" t="s">
        <v>699</v>
      </c>
      <c r="G2018" s="0" t="s">
        <v>735</v>
      </c>
      <c r="H2018" s="0" t="s">
        <v>3515</v>
      </c>
      <c r="I2018" s="0" t="s">
        <v>3516</v>
      </c>
      <c r="J2018" s="0" t="str">
        <f aca="false">IF(H2018="Present",H2018&amp;"_"&amp;I2018,H2018)</f>
        <v>Absent</v>
      </c>
    </row>
    <row r="2019" customFormat="false" ht="14.25" hidden="false" customHeight="false" outlineLevel="0" collapsed="false">
      <c r="A2019" s="0" t="s">
        <v>490</v>
      </c>
      <c r="B2019" s="64" t="n">
        <f aca="false">VLOOKUP(A2019,SampleData!A$1:E$220,4,FALSE())</f>
        <v>57.537455</v>
      </c>
      <c r="C2019" s="64" t="n">
        <f aca="false">VLOOKUP(A2019,SampleData!A$1:E$220,5,FALSE())</f>
        <v>9.899299</v>
      </c>
      <c r="D2019" s="66" t="s">
        <v>229</v>
      </c>
      <c r="E2019" s="0" t="s">
        <v>199</v>
      </c>
      <c r="F2019" s="0" t="s">
        <v>199</v>
      </c>
      <c r="G2019" s="0" t="s">
        <v>735</v>
      </c>
      <c r="H2019" s="0" t="s">
        <v>3533</v>
      </c>
      <c r="I2019" s="0" t="s">
        <v>3535</v>
      </c>
      <c r="J2019" s="0" t="str">
        <f aca="false">IF(H2019="Present",H2019&amp;"_"&amp;I2019,H2019)</f>
        <v>Present_Ct&lt;41</v>
      </c>
    </row>
    <row r="2020" customFormat="false" ht="14.25" hidden="false" customHeight="false" outlineLevel="0" collapsed="false">
      <c r="A2020" s="0" t="s">
        <v>490</v>
      </c>
      <c r="B2020" s="64" t="n">
        <f aca="false">VLOOKUP(A2020,SampleData!A$1:E$220,4,FALSE())</f>
        <v>57.537455</v>
      </c>
      <c r="C2020" s="64" t="n">
        <f aca="false">VLOOKUP(A2020,SampleData!A$1:E$220,5,FALSE())</f>
        <v>9.899299</v>
      </c>
      <c r="D2020" s="66" t="s">
        <v>229</v>
      </c>
      <c r="E2020" s="0" t="s">
        <v>199</v>
      </c>
      <c r="F2020" s="0" t="s">
        <v>199</v>
      </c>
      <c r="G2020" s="0" t="s">
        <v>735</v>
      </c>
      <c r="H2020" s="0" t="s">
        <v>3533</v>
      </c>
      <c r="I2020" s="0" t="s">
        <v>3535</v>
      </c>
      <c r="J2020" s="0" t="str">
        <f aca="false">IF(H2020="Present",H2020&amp;"_"&amp;I2020,H2020)</f>
        <v>Present_Ct&lt;41</v>
      </c>
    </row>
    <row r="2021" customFormat="false" ht="14.25" hidden="false" customHeight="false" outlineLevel="0" collapsed="false">
      <c r="A2021" s="0" t="s">
        <v>490</v>
      </c>
      <c r="B2021" s="64" t="n">
        <f aca="false">VLOOKUP(A2021,SampleData!A$1:E$220,4,FALSE())</f>
        <v>57.537455</v>
      </c>
      <c r="C2021" s="64" t="n">
        <f aca="false">VLOOKUP(A2021,SampleData!A$1:E$220,5,FALSE())</f>
        <v>9.899299</v>
      </c>
      <c r="D2021" s="66" t="s">
        <v>3526</v>
      </c>
      <c r="E2021" s="0" t="s">
        <v>385</v>
      </c>
      <c r="F2021" s="0" t="s">
        <v>385</v>
      </c>
      <c r="G2021" s="0" t="s">
        <v>735</v>
      </c>
      <c r="H2021" s="0" t="s">
        <v>3515</v>
      </c>
      <c r="I2021" s="0" t="s">
        <v>3516</v>
      </c>
      <c r="J2021" s="0" t="str">
        <f aca="false">IF(H2021="Present",H2021&amp;"_"&amp;I2021,H2021)</f>
        <v>Absent</v>
      </c>
    </row>
    <row r="2022" customFormat="false" ht="14.25" hidden="false" customHeight="false" outlineLevel="0" collapsed="false">
      <c r="A2022" s="0" t="s">
        <v>490</v>
      </c>
      <c r="B2022" s="64" t="n">
        <f aca="false">VLOOKUP(A2022,SampleData!A$1:E$220,4,FALSE())</f>
        <v>57.537455</v>
      </c>
      <c r="C2022" s="64" t="n">
        <f aca="false">VLOOKUP(A2022,SampleData!A$1:E$220,5,FALSE())</f>
        <v>9.899299</v>
      </c>
      <c r="D2022" s="66" t="s">
        <v>3527</v>
      </c>
      <c r="E2022" s="64" t="s">
        <v>74</v>
      </c>
      <c r="F2022" s="0" t="s">
        <v>701</v>
      </c>
      <c r="G2022" s="0" t="s">
        <v>735</v>
      </c>
      <c r="H2022" s="0" t="s">
        <v>3515</v>
      </c>
      <c r="I2022" s="0" t="s">
        <v>3516</v>
      </c>
      <c r="J2022" s="0" t="str">
        <f aca="false">IF(H2022="Present",H2022&amp;"_"&amp;I2022,H2022)</f>
        <v>Absent</v>
      </c>
    </row>
    <row r="2023" customFormat="false" ht="14.25" hidden="false" customHeight="false" outlineLevel="0" collapsed="false">
      <c r="A2023" s="0" t="s">
        <v>490</v>
      </c>
      <c r="B2023" s="64" t="n">
        <f aca="false">VLOOKUP(A2023,SampleData!A$1:E$220,4,FALSE())</f>
        <v>57.537455</v>
      </c>
      <c r="C2023" s="64" t="n">
        <f aca="false">VLOOKUP(A2023,SampleData!A$1:E$220,5,FALSE())</f>
        <v>9.899299</v>
      </c>
      <c r="D2023" s="66" t="s">
        <v>3528</v>
      </c>
      <c r="E2023" s="64" t="s">
        <v>177</v>
      </c>
      <c r="F2023" s="0" t="s">
        <v>3529</v>
      </c>
      <c r="G2023" s="0" t="s">
        <v>735</v>
      </c>
      <c r="H2023" s="0" t="s">
        <v>3515</v>
      </c>
      <c r="I2023" s="0" t="s">
        <v>3516</v>
      </c>
      <c r="J2023" s="0" t="str">
        <f aca="false">IF(H2023="Present",H2023&amp;"_"&amp;I2023,H2023)</f>
        <v>Absent</v>
      </c>
    </row>
    <row r="2024" customFormat="false" ht="14.25" hidden="false" customHeight="false" outlineLevel="0" collapsed="false">
      <c r="A2024" s="0" t="s">
        <v>490</v>
      </c>
      <c r="B2024" s="64" t="n">
        <f aca="false">VLOOKUP(A2024,SampleData!A$1:E$220,4,FALSE())</f>
        <v>57.537455</v>
      </c>
      <c r="C2024" s="64" t="n">
        <f aca="false">VLOOKUP(A2024,SampleData!A$1:E$220,5,FALSE())</f>
        <v>9.899299</v>
      </c>
      <c r="D2024" s="66" t="s">
        <v>3528</v>
      </c>
      <c r="E2024" s="64" t="s">
        <v>177</v>
      </c>
      <c r="F2024" s="0" t="s">
        <v>3529</v>
      </c>
      <c r="G2024" s="0" t="s">
        <v>735</v>
      </c>
      <c r="H2024" s="0" t="s">
        <v>3533</v>
      </c>
      <c r="I2024" s="0" t="s">
        <v>3535</v>
      </c>
      <c r="J2024" s="0" t="str">
        <f aca="false">IF(H2024="Present",H2024&amp;"_"&amp;I2024,H2024)</f>
        <v>Present_Ct&lt;41</v>
      </c>
    </row>
    <row r="2025" customFormat="false" ht="14.25" hidden="false" customHeight="false" outlineLevel="0" collapsed="false">
      <c r="A2025" s="0" t="s">
        <v>490</v>
      </c>
      <c r="B2025" s="64" t="n">
        <f aca="false">VLOOKUP(A2025,SampleData!A$1:E$220,4,FALSE())</f>
        <v>57.537455</v>
      </c>
      <c r="C2025" s="64" t="n">
        <f aca="false">VLOOKUP(A2025,SampleData!A$1:E$220,5,FALSE())</f>
        <v>9.899299</v>
      </c>
      <c r="D2025" s="66" t="s">
        <v>3530</v>
      </c>
      <c r="E2025" s="64" t="s">
        <v>3531</v>
      </c>
      <c r="F2025" s="0" t="s">
        <v>700</v>
      </c>
      <c r="G2025" s="0" t="s">
        <v>3514</v>
      </c>
      <c r="H2025" s="0" t="s">
        <v>3515</v>
      </c>
      <c r="I2025" s="0" t="s">
        <v>3516</v>
      </c>
      <c r="J2025" s="0" t="str">
        <f aca="false">IF(H2025="Present",H2025&amp;"_"&amp;I2025,H2025)</f>
        <v>Absent</v>
      </c>
    </row>
    <row r="2026" customFormat="false" ht="14.25" hidden="false" customHeight="false" outlineLevel="0" collapsed="false">
      <c r="A2026" s="0" t="s">
        <v>490</v>
      </c>
      <c r="B2026" s="64" t="n">
        <f aca="false">VLOOKUP(A2026,SampleData!A$1:E$220,4,FALSE())</f>
        <v>57.537455</v>
      </c>
      <c r="C2026" s="64" t="n">
        <f aca="false">VLOOKUP(A2026,SampleData!A$1:E$220,5,FALSE())</f>
        <v>9.899299</v>
      </c>
      <c r="D2026" s="66" t="s">
        <v>3532</v>
      </c>
      <c r="E2026" s="64" t="s">
        <v>353</v>
      </c>
      <c r="F2026" s="0" t="s">
        <v>696</v>
      </c>
      <c r="G2026" s="0" t="s">
        <v>735</v>
      </c>
      <c r="H2026" s="0" t="s">
        <v>3533</v>
      </c>
      <c r="I2026" s="0" t="s">
        <v>3535</v>
      </c>
      <c r="J2026" s="0" t="str">
        <f aca="false">IF(H2026="Present",H2026&amp;"_"&amp;I2026,H2026)</f>
        <v>Present_Ct&lt;41</v>
      </c>
    </row>
    <row r="2027" customFormat="false" ht="14.25" hidden="false" customHeight="false" outlineLevel="0" collapsed="false">
      <c r="A2027" s="0" t="s">
        <v>490</v>
      </c>
      <c r="B2027" s="64" t="n">
        <f aca="false">VLOOKUP(A2027,SampleData!A$1:E$220,4,FALSE())</f>
        <v>57.537455</v>
      </c>
      <c r="C2027" s="64" t="n">
        <f aca="false">VLOOKUP(A2027,SampleData!A$1:E$220,5,FALSE())</f>
        <v>9.899299</v>
      </c>
      <c r="D2027" s="66" t="s">
        <v>3532</v>
      </c>
      <c r="E2027" s="64" t="s">
        <v>353</v>
      </c>
      <c r="F2027" s="0" t="s">
        <v>696</v>
      </c>
      <c r="G2027" s="0" t="s">
        <v>735</v>
      </c>
      <c r="H2027" s="0" t="s">
        <v>3533</v>
      </c>
      <c r="I2027" s="0" t="s">
        <v>3516</v>
      </c>
      <c r="J2027" s="0" t="str">
        <f aca="false">IF(H2027="Present",H2027&amp;"_"&amp;I2027,H2027)</f>
        <v>Present_Ct&gt;41</v>
      </c>
    </row>
    <row r="2028" customFormat="false" ht="14.25" hidden="false" customHeight="false" outlineLevel="0" collapsed="false">
      <c r="A2028" s="0" t="s">
        <v>490</v>
      </c>
      <c r="B2028" s="64" t="n">
        <f aca="false">VLOOKUP(A2028,SampleData!A$1:E$220,4,FALSE())</f>
        <v>57.537455</v>
      </c>
      <c r="C2028" s="64" t="n">
        <f aca="false">VLOOKUP(A2028,SampleData!A$1:E$220,5,FALSE())</f>
        <v>9.899299</v>
      </c>
      <c r="D2028" s="66" t="s">
        <v>3534</v>
      </c>
      <c r="E2028" s="64" t="s">
        <v>62</v>
      </c>
      <c r="F2028" s="0" t="s">
        <v>702</v>
      </c>
      <c r="G2028" s="0" t="s">
        <v>735</v>
      </c>
      <c r="H2028" s="0" t="s">
        <v>3515</v>
      </c>
      <c r="I2028" s="0" t="s">
        <v>3516</v>
      </c>
      <c r="J2028" s="0" t="str">
        <f aca="false">IF(H2028="Present",H2028&amp;"_"&amp;I2028,H2028)</f>
        <v>Absent</v>
      </c>
    </row>
    <row r="2029" customFormat="false" ht="14.25" hidden="false" customHeight="false" outlineLevel="0" collapsed="false">
      <c r="A2029" s="0" t="s">
        <v>490</v>
      </c>
      <c r="B2029" s="64" t="n">
        <f aca="false">VLOOKUP(A2029,SampleData!A$1:E$220,4,FALSE())</f>
        <v>57.537455</v>
      </c>
      <c r="C2029" s="64" t="n">
        <f aca="false">VLOOKUP(A2029,SampleData!A$1:E$220,5,FALSE())</f>
        <v>9.899299</v>
      </c>
      <c r="D2029" s="66" t="s">
        <v>3534</v>
      </c>
      <c r="E2029" s="64" t="s">
        <v>62</v>
      </c>
      <c r="F2029" s="0" t="s">
        <v>702</v>
      </c>
      <c r="G2029" s="0" t="s">
        <v>3514</v>
      </c>
      <c r="H2029" s="0" t="s">
        <v>3515</v>
      </c>
      <c r="I2029" s="0" t="s">
        <v>3516</v>
      </c>
      <c r="J2029" s="0" t="str">
        <f aca="false">IF(H2029="Present",H2029&amp;"_"&amp;I2029,H2029)</f>
        <v>Absent</v>
      </c>
    </row>
    <row r="2030" customFormat="false" ht="14.25" hidden="false" customHeight="false" outlineLevel="0" collapsed="false">
      <c r="A2030" s="0" t="s">
        <v>490</v>
      </c>
      <c r="B2030" s="64" t="n">
        <f aca="false">VLOOKUP(A2030,SampleData!A$1:E$220,4,FALSE())</f>
        <v>57.537455</v>
      </c>
      <c r="C2030" s="64" t="n">
        <f aca="false">VLOOKUP(A2030,SampleData!A$1:E$220,5,FALSE())</f>
        <v>9.899299</v>
      </c>
      <c r="D2030" s="66" t="s">
        <v>3536</v>
      </c>
      <c r="E2030" s="0" t="s">
        <v>705</v>
      </c>
      <c r="F2030" s="0" t="s">
        <v>705</v>
      </c>
      <c r="G2030" s="0" t="s">
        <v>735</v>
      </c>
      <c r="H2030" s="0" t="s">
        <v>3533</v>
      </c>
      <c r="I2030" s="0" t="s">
        <v>3535</v>
      </c>
      <c r="J2030" s="0" t="str">
        <f aca="false">IF(H2030="Present",H2030&amp;"_"&amp;I2030,H2030)</f>
        <v>Present_Ct&lt;41</v>
      </c>
    </row>
    <row r="2031" customFormat="false" ht="14.25" hidden="false" customHeight="false" outlineLevel="0" collapsed="false">
      <c r="A2031" s="0" t="s">
        <v>490</v>
      </c>
      <c r="B2031" s="64" t="n">
        <f aca="false">VLOOKUP(A2031,SampleData!A$1:E$220,4,FALSE())</f>
        <v>57.537455</v>
      </c>
      <c r="C2031" s="64" t="n">
        <f aca="false">VLOOKUP(A2031,SampleData!A$1:E$220,5,FALSE())</f>
        <v>9.899299</v>
      </c>
      <c r="D2031" s="66" t="s">
        <v>3536</v>
      </c>
      <c r="E2031" s="0" t="s">
        <v>705</v>
      </c>
      <c r="F2031" s="0" t="s">
        <v>705</v>
      </c>
      <c r="G2031" s="0" t="s">
        <v>735</v>
      </c>
      <c r="H2031" s="0" t="s">
        <v>3533</v>
      </c>
      <c r="I2031" s="0" t="s">
        <v>3535</v>
      </c>
      <c r="J2031" s="0" t="str">
        <f aca="false">IF(H2031="Present",H2031&amp;"_"&amp;I2031,H2031)</f>
        <v>Present_Ct&lt;41</v>
      </c>
    </row>
    <row r="2032" customFormat="false" ht="14.25" hidden="false" customHeight="false" outlineLevel="0" collapsed="false">
      <c r="A2032" s="0" t="s">
        <v>490</v>
      </c>
      <c r="B2032" s="64" t="n">
        <f aca="false">VLOOKUP(A2032,SampleData!A$1:E$220,4,FALSE())</f>
        <v>57.537455</v>
      </c>
      <c r="C2032" s="64" t="n">
        <f aca="false">VLOOKUP(A2032,SampleData!A$1:E$220,5,FALSE())</f>
        <v>9.899299</v>
      </c>
      <c r="D2032" s="66" t="s">
        <v>3537</v>
      </c>
      <c r="E2032" s="0" t="s">
        <v>698</v>
      </c>
      <c r="F2032" s="0" t="s">
        <v>698</v>
      </c>
      <c r="G2032" s="0" t="s">
        <v>735</v>
      </c>
      <c r="H2032" s="0" t="s">
        <v>3515</v>
      </c>
      <c r="I2032" s="0" t="s">
        <v>3516</v>
      </c>
      <c r="J2032" s="0" t="str">
        <f aca="false">IF(H2032="Present",H2032&amp;"_"&amp;I2032,H2032)</f>
        <v>Absent</v>
      </c>
    </row>
    <row r="2033" customFormat="false" ht="14.25" hidden="false" customHeight="false" outlineLevel="0" collapsed="false">
      <c r="A2033" s="0" t="s">
        <v>490</v>
      </c>
      <c r="B2033" s="64" t="n">
        <f aca="false">VLOOKUP(A2033,SampleData!A$1:E$220,4,FALSE())</f>
        <v>57.537455</v>
      </c>
      <c r="C2033" s="64" t="n">
        <f aca="false">VLOOKUP(A2033,SampleData!A$1:E$220,5,FALSE())</f>
        <v>9.899299</v>
      </c>
      <c r="D2033" s="66" t="s">
        <v>3537</v>
      </c>
      <c r="E2033" s="0" t="s">
        <v>698</v>
      </c>
      <c r="F2033" s="0" t="s">
        <v>698</v>
      </c>
      <c r="G2033" s="0" t="s">
        <v>735</v>
      </c>
      <c r="H2033" s="0" t="s">
        <v>3515</v>
      </c>
      <c r="I2033" s="0" t="s">
        <v>3516</v>
      </c>
      <c r="J2033" s="0" t="str">
        <f aca="false">IF(H2033="Present",H2033&amp;"_"&amp;I2033,H2033)</f>
        <v>Absent</v>
      </c>
    </row>
    <row r="2034" customFormat="false" ht="14.25" hidden="false" customHeight="false" outlineLevel="0" collapsed="false">
      <c r="A2034" s="0" t="s">
        <v>490</v>
      </c>
      <c r="B2034" s="64" t="n">
        <f aca="false">VLOOKUP(A2034,SampleData!A$1:E$220,4,FALSE())</f>
        <v>57.537455</v>
      </c>
      <c r="C2034" s="64" t="n">
        <f aca="false">VLOOKUP(A2034,SampleData!A$1:E$220,5,FALSE())</f>
        <v>9.899299</v>
      </c>
      <c r="D2034" s="66" t="s">
        <v>3538</v>
      </c>
      <c r="E2034" s="64" t="s">
        <v>3539</v>
      </c>
      <c r="F2034" s="0" t="s">
        <v>706</v>
      </c>
      <c r="G2034" s="0" t="s">
        <v>735</v>
      </c>
      <c r="H2034" s="0" t="s">
        <v>3515</v>
      </c>
      <c r="I2034" s="0" t="s">
        <v>3516</v>
      </c>
      <c r="J2034" s="0" t="str">
        <f aca="false">IF(H2034="Present",H2034&amp;"_"&amp;I2034,H2034)</f>
        <v>Absent</v>
      </c>
    </row>
    <row r="2035" customFormat="false" ht="14.25" hidden="false" customHeight="false" outlineLevel="0" collapsed="false">
      <c r="A2035" s="0" t="s">
        <v>490</v>
      </c>
      <c r="B2035" s="64" t="n">
        <f aca="false">VLOOKUP(A2035,SampleData!A$1:E$220,4,FALSE())</f>
        <v>57.537455</v>
      </c>
      <c r="C2035" s="64" t="n">
        <f aca="false">VLOOKUP(A2035,SampleData!A$1:E$220,5,FALSE())</f>
        <v>9.899299</v>
      </c>
      <c r="D2035" s="66" t="s">
        <v>3512</v>
      </c>
      <c r="E2035" s="64" t="s">
        <v>3513</v>
      </c>
      <c r="F2035" s="0" t="s">
        <v>703</v>
      </c>
      <c r="G2035" s="0" t="s">
        <v>3514</v>
      </c>
      <c r="H2035" s="0" t="s">
        <v>3515</v>
      </c>
      <c r="I2035" s="0" t="s">
        <v>3516</v>
      </c>
      <c r="J2035" s="0" t="str">
        <f aca="false">IF(H2035="Present",H2035&amp;"_"&amp;I2035,H2035)</f>
        <v>Absent</v>
      </c>
    </row>
    <row r="2036" customFormat="false" ht="14.25" hidden="false" customHeight="false" outlineLevel="0" collapsed="false">
      <c r="A2036" s="0" t="s">
        <v>490</v>
      </c>
      <c r="B2036" s="64" t="n">
        <f aca="false">VLOOKUP(A2036,SampleData!A$1:E$220,4,FALSE())</f>
        <v>57.537455</v>
      </c>
      <c r="C2036" s="64" t="n">
        <f aca="false">VLOOKUP(A2036,SampleData!A$1:E$220,5,FALSE())</f>
        <v>9.899299</v>
      </c>
      <c r="D2036" s="66" t="s">
        <v>3517</v>
      </c>
      <c r="E2036" s="64" t="s">
        <v>636</v>
      </c>
      <c r="F2036" s="0" t="s">
        <v>709</v>
      </c>
      <c r="G2036" s="0" t="s">
        <v>735</v>
      </c>
      <c r="H2036" s="0" t="s">
        <v>3533</v>
      </c>
      <c r="I2036" s="0" t="s">
        <v>3535</v>
      </c>
      <c r="J2036" s="0" t="str">
        <f aca="false">IF(H2036="Present",H2036&amp;"_"&amp;I2036,H2036)</f>
        <v>Present_Ct&lt;41</v>
      </c>
    </row>
    <row r="2037" customFormat="false" ht="14.25" hidden="false" customHeight="false" outlineLevel="0" collapsed="false">
      <c r="A2037" s="0" t="s">
        <v>490</v>
      </c>
      <c r="B2037" s="64" t="n">
        <f aca="false">VLOOKUP(A2037,SampleData!A$1:E$220,4,FALSE())</f>
        <v>57.537455</v>
      </c>
      <c r="C2037" s="64" t="n">
        <f aca="false">VLOOKUP(A2037,SampleData!A$1:E$220,5,FALSE())</f>
        <v>9.899299</v>
      </c>
      <c r="D2037" s="66" t="s">
        <v>3518</v>
      </c>
      <c r="E2037" s="0" t="s">
        <v>710</v>
      </c>
      <c r="F2037" s="0" t="s">
        <v>710</v>
      </c>
      <c r="G2037" s="0" t="s">
        <v>735</v>
      </c>
      <c r="H2037" s="0" t="s">
        <v>3515</v>
      </c>
      <c r="I2037" s="0" t="s">
        <v>3516</v>
      </c>
      <c r="J2037" s="0" t="str">
        <f aca="false">IF(H2037="Present",H2037&amp;"_"&amp;I2037,H2037)</f>
        <v>Absent</v>
      </c>
    </row>
    <row r="2038" customFormat="false" ht="14.25" hidden="false" customHeight="false" outlineLevel="0" collapsed="false">
      <c r="A2038" s="0" t="s">
        <v>490</v>
      </c>
      <c r="B2038" s="64" t="n">
        <f aca="false">VLOOKUP(A2038,SampleData!A$1:E$220,4,FALSE())</f>
        <v>57.537455</v>
      </c>
      <c r="C2038" s="64" t="n">
        <f aca="false">VLOOKUP(A2038,SampleData!A$1:E$220,5,FALSE())</f>
        <v>9.899299</v>
      </c>
      <c r="D2038" s="66" t="s">
        <v>3519</v>
      </c>
      <c r="E2038" s="64" t="s">
        <v>3520</v>
      </c>
      <c r="F2038" s="0" t="s">
        <v>697</v>
      </c>
      <c r="G2038" s="0" t="s">
        <v>735</v>
      </c>
      <c r="H2038" s="0" t="s">
        <v>3515</v>
      </c>
      <c r="I2038" s="0" t="s">
        <v>3516</v>
      </c>
      <c r="J2038" s="0" t="str">
        <f aca="false">IF(H2038="Present",H2038&amp;"_"&amp;I2038,H2038)</f>
        <v>Absent</v>
      </c>
    </row>
    <row r="2039" customFormat="false" ht="14.25" hidden="false" customHeight="false" outlineLevel="0" collapsed="false">
      <c r="A2039" s="0" t="s">
        <v>490</v>
      </c>
      <c r="B2039" s="64" t="n">
        <f aca="false">VLOOKUP(A2039,SampleData!A$1:E$220,4,FALSE())</f>
        <v>57.537455</v>
      </c>
      <c r="C2039" s="64" t="n">
        <f aca="false">VLOOKUP(A2039,SampleData!A$1:E$220,5,FALSE())</f>
        <v>9.899299</v>
      </c>
      <c r="D2039" s="66" t="s">
        <v>3521</v>
      </c>
      <c r="E2039" s="64" t="s">
        <v>208</v>
      </c>
      <c r="F2039" s="0" t="s">
        <v>704</v>
      </c>
      <c r="G2039" s="0" t="s">
        <v>735</v>
      </c>
      <c r="H2039" s="0" t="s">
        <v>3515</v>
      </c>
      <c r="I2039" s="0" t="s">
        <v>3516</v>
      </c>
      <c r="J2039" s="0" t="str">
        <f aca="false">IF(H2039="Present",H2039&amp;"_"&amp;I2039,H2039)</f>
        <v>Absent</v>
      </c>
    </row>
    <row r="2040" customFormat="false" ht="14.25" hidden="false" customHeight="false" outlineLevel="0" collapsed="false">
      <c r="A2040" s="0" t="s">
        <v>490</v>
      </c>
      <c r="B2040" s="64" t="n">
        <f aca="false">VLOOKUP(A2040,SampleData!A$1:E$220,4,FALSE())</f>
        <v>57.537455</v>
      </c>
      <c r="C2040" s="64" t="n">
        <f aca="false">VLOOKUP(A2040,SampleData!A$1:E$220,5,FALSE())</f>
        <v>9.899299</v>
      </c>
      <c r="D2040" s="66" t="s">
        <v>3524</v>
      </c>
      <c r="E2040" s="64" t="s">
        <v>3525</v>
      </c>
      <c r="F2040" s="0" t="s">
        <v>699</v>
      </c>
      <c r="G2040" s="0" t="s">
        <v>735</v>
      </c>
      <c r="H2040" s="0" t="s">
        <v>3515</v>
      </c>
      <c r="I2040" s="0" t="s">
        <v>3516</v>
      </c>
      <c r="J2040" s="0" t="str">
        <f aca="false">IF(H2040="Present",H2040&amp;"_"&amp;I2040,H2040)</f>
        <v>Absent</v>
      </c>
    </row>
    <row r="2041" customFormat="false" ht="14.25" hidden="false" customHeight="false" outlineLevel="0" collapsed="false">
      <c r="A2041" s="0" t="s">
        <v>490</v>
      </c>
      <c r="B2041" s="64" t="n">
        <f aca="false">VLOOKUP(A2041,SampleData!A$1:E$220,4,FALSE())</f>
        <v>57.537455</v>
      </c>
      <c r="C2041" s="64" t="n">
        <f aca="false">VLOOKUP(A2041,SampleData!A$1:E$220,5,FALSE())</f>
        <v>9.899299</v>
      </c>
      <c r="D2041" s="66" t="s">
        <v>3526</v>
      </c>
      <c r="E2041" s="0" t="s">
        <v>385</v>
      </c>
      <c r="F2041" s="0" t="s">
        <v>385</v>
      </c>
      <c r="G2041" s="0" t="s">
        <v>735</v>
      </c>
      <c r="H2041" s="0" t="s">
        <v>3515</v>
      </c>
      <c r="I2041" s="0" t="s">
        <v>3516</v>
      </c>
      <c r="J2041" s="0" t="str">
        <f aca="false">IF(H2041="Present",H2041&amp;"_"&amp;I2041,H2041)</f>
        <v>Absent</v>
      </c>
    </row>
    <row r="2042" customFormat="false" ht="14.25" hidden="false" customHeight="false" outlineLevel="0" collapsed="false">
      <c r="A2042" s="0" t="s">
        <v>490</v>
      </c>
      <c r="B2042" s="64" t="n">
        <f aca="false">VLOOKUP(A2042,SampleData!A$1:E$220,4,FALSE())</f>
        <v>57.537455</v>
      </c>
      <c r="C2042" s="64" t="n">
        <f aca="false">VLOOKUP(A2042,SampleData!A$1:E$220,5,FALSE())</f>
        <v>9.899299</v>
      </c>
      <c r="D2042" s="66" t="s">
        <v>3527</v>
      </c>
      <c r="E2042" s="64" t="s">
        <v>74</v>
      </c>
      <c r="F2042" s="0" t="s">
        <v>701</v>
      </c>
      <c r="G2042" s="0" t="s">
        <v>735</v>
      </c>
      <c r="H2042" s="0" t="s">
        <v>3515</v>
      </c>
      <c r="I2042" s="0" t="s">
        <v>3516</v>
      </c>
      <c r="J2042" s="0" t="str">
        <f aca="false">IF(H2042="Present",H2042&amp;"_"&amp;I2042,H2042)</f>
        <v>Absent</v>
      </c>
    </row>
    <row r="2043" customFormat="false" ht="14.25" hidden="false" customHeight="false" outlineLevel="0" collapsed="false">
      <c r="A2043" s="0" t="s">
        <v>490</v>
      </c>
      <c r="B2043" s="64" t="n">
        <f aca="false">VLOOKUP(A2043,SampleData!A$1:E$220,4,FALSE())</f>
        <v>57.537455</v>
      </c>
      <c r="C2043" s="64" t="n">
        <f aca="false">VLOOKUP(A2043,SampleData!A$1:E$220,5,FALSE())</f>
        <v>9.899299</v>
      </c>
      <c r="D2043" s="66" t="s">
        <v>3530</v>
      </c>
      <c r="E2043" s="64" t="s">
        <v>3531</v>
      </c>
      <c r="F2043" s="0" t="s">
        <v>700</v>
      </c>
      <c r="G2043" s="0" t="s">
        <v>735</v>
      </c>
      <c r="H2043" s="0" t="s">
        <v>3515</v>
      </c>
      <c r="I2043" s="0" t="s">
        <v>3516</v>
      </c>
      <c r="J2043" s="0" t="str">
        <f aca="false">IF(H2043="Present",H2043&amp;"_"&amp;I2043,H2043)</f>
        <v>Absent</v>
      </c>
    </row>
    <row r="2044" customFormat="false" ht="14.25" hidden="false" customHeight="false" outlineLevel="0" collapsed="false">
      <c r="A2044" s="0" t="s">
        <v>490</v>
      </c>
      <c r="B2044" s="64" t="n">
        <f aca="false">VLOOKUP(A2044,SampleData!A$1:E$220,4,FALSE())</f>
        <v>57.537455</v>
      </c>
      <c r="C2044" s="64" t="n">
        <f aca="false">VLOOKUP(A2044,SampleData!A$1:E$220,5,FALSE())</f>
        <v>9.899299</v>
      </c>
      <c r="D2044" s="66" t="s">
        <v>3538</v>
      </c>
      <c r="E2044" s="64" t="s">
        <v>3539</v>
      </c>
      <c r="F2044" s="0" t="s">
        <v>706</v>
      </c>
      <c r="G2044" s="0" t="s">
        <v>3514</v>
      </c>
      <c r="H2044" s="0" t="s">
        <v>3515</v>
      </c>
      <c r="I2044" s="0" t="s">
        <v>3516</v>
      </c>
      <c r="J2044" s="0" t="str">
        <f aca="false">IF(H2044="Present",H2044&amp;"_"&amp;I2044,H2044)</f>
        <v>Absent</v>
      </c>
    </row>
    <row r="2045" customFormat="false" ht="14.25" hidden="false" customHeight="false" outlineLevel="0" collapsed="false">
      <c r="A2045" s="0" t="s">
        <v>497</v>
      </c>
      <c r="B2045" s="64" t="n">
        <f aca="false">VLOOKUP(A2045,SampleData!A$1:E$220,4,FALSE())</f>
        <v>56.539969</v>
      </c>
      <c r="C2045" s="64" t="n">
        <f aca="false">VLOOKUP(A2045,SampleData!A$1:E$220,5,FALSE())</f>
        <v>8.303745</v>
      </c>
      <c r="D2045" s="66" t="s">
        <v>3512</v>
      </c>
      <c r="E2045" s="64" t="s">
        <v>3513</v>
      </c>
      <c r="F2045" s="0" t="s">
        <v>703</v>
      </c>
      <c r="G2045" s="0" t="s">
        <v>735</v>
      </c>
      <c r="H2045" s="0" t="s">
        <v>3515</v>
      </c>
      <c r="I2045" s="0" t="s">
        <v>3516</v>
      </c>
      <c r="J2045" s="0" t="str">
        <f aca="false">IF(H2045="Present",H2045&amp;"_"&amp;I2045,H2045)</f>
        <v>Absent</v>
      </c>
    </row>
    <row r="2046" customFormat="false" ht="14.25" hidden="false" customHeight="false" outlineLevel="0" collapsed="false">
      <c r="A2046" s="0" t="s">
        <v>497</v>
      </c>
      <c r="B2046" s="64" t="n">
        <f aca="false">VLOOKUP(A2046,SampleData!A$1:E$220,4,FALSE())</f>
        <v>56.539969</v>
      </c>
      <c r="C2046" s="64" t="n">
        <f aca="false">VLOOKUP(A2046,SampleData!A$1:E$220,5,FALSE())</f>
        <v>8.303745</v>
      </c>
      <c r="D2046" s="66" t="s">
        <v>3517</v>
      </c>
      <c r="E2046" s="64" t="s">
        <v>636</v>
      </c>
      <c r="F2046" s="0" t="s">
        <v>709</v>
      </c>
      <c r="G2046" s="0" t="s">
        <v>735</v>
      </c>
      <c r="H2046" s="0" t="s">
        <v>3515</v>
      </c>
      <c r="I2046" s="0" t="s">
        <v>3516</v>
      </c>
      <c r="J2046" s="0" t="str">
        <f aca="false">IF(H2046="Present",H2046&amp;"_"&amp;I2046,H2046)</f>
        <v>Absent</v>
      </c>
    </row>
    <row r="2047" customFormat="false" ht="14.25" hidden="false" customHeight="false" outlineLevel="0" collapsed="false">
      <c r="A2047" s="0" t="s">
        <v>497</v>
      </c>
      <c r="B2047" s="64" t="n">
        <f aca="false">VLOOKUP(A2047,SampleData!A$1:E$220,4,FALSE())</f>
        <v>56.539969</v>
      </c>
      <c r="C2047" s="64" t="n">
        <f aca="false">VLOOKUP(A2047,SampleData!A$1:E$220,5,FALSE())</f>
        <v>8.303745</v>
      </c>
      <c r="D2047" s="66" t="s">
        <v>3518</v>
      </c>
      <c r="E2047" s="0" t="s">
        <v>710</v>
      </c>
      <c r="F2047" s="0" t="s">
        <v>710</v>
      </c>
      <c r="G2047" s="0" t="s">
        <v>735</v>
      </c>
      <c r="H2047" s="0" t="s">
        <v>3515</v>
      </c>
      <c r="I2047" s="0" t="s">
        <v>3516</v>
      </c>
      <c r="J2047" s="0" t="str">
        <f aca="false">IF(H2047="Present",H2047&amp;"_"&amp;I2047,H2047)</f>
        <v>Absent</v>
      </c>
    </row>
    <row r="2048" customFormat="false" ht="14.25" hidden="false" customHeight="false" outlineLevel="0" collapsed="false">
      <c r="A2048" s="0" t="s">
        <v>497</v>
      </c>
      <c r="B2048" s="64" t="n">
        <f aca="false">VLOOKUP(A2048,SampleData!A$1:E$220,4,FALSE())</f>
        <v>56.539969</v>
      </c>
      <c r="C2048" s="64" t="n">
        <f aca="false">VLOOKUP(A2048,SampleData!A$1:E$220,5,FALSE())</f>
        <v>8.303745</v>
      </c>
      <c r="D2048" s="66" t="s">
        <v>3519</v>
      </c>
      <c r="E2048" s="64" t="s">
        <v>3520</v>
      </c>
      <c r="F2048" s="0" t="s">
        <v>697</v>
      </c>
      <c r="G2048" s="0" t="s">
        <v>735</v>
      </c>
      <c r="H2048" s="0" t="s">
        <v>3515</v>
      </c>
      <c r="I2048" s="0" t="s">
        <v>3516</v>
      </c>
      <c r="J2048" s="0" t="str">
        <f aca="false">IF(H2048="Present",H2048&amp;"_"&amp;I2048,H2048)</f>
        <v>Absent</v>
      </c>
    </row>
    <row r="2049" customFormat="false" ht="14.25" hidden="false" customHeight="false" outlineLevel="0" collapsed="false">
      <c r="A2049" s="0" t="s">
        <v>497</v>
      </c>
      <c r="B2049" s="64" t="n">
        <f aca="false">VLOOKUP(A2049,SampleData!A$1:E$220,4,FALSE())</f>
        <v>56.539969</v>
      </c>
      <c r="C2049" s="64" t="n">
        <f aca="false">VLOOKUP(A2049,SampleData!A$1:E$220,5,FALSE())</f>
        <v>8.303745</v>
      </c>
      <c r="D2049" s="66" t="s">
        <v>3521</v>
      </c>
      <c r="E2049" s="64" t="s">
        <v>208</v>
      </c>
      <c r="F2049" s="0" t="s">
        <v>704</v>
      </c>
      <c r="G2049" s="0" t="s">
        <v>3514</v>
      </c>
      <c r="H2049" s="0" t="s">
        <v>3515</v>
      </c>
      <c r="I2049" s="0" t="s">
        <v>3516</v>
      </c>
      <c r="J2049" s="0" t="str">
        <f aca="false">IF(H2049="Present",H2049&amp;"_"&amp;I2049,H2049)</f>
        <v>Absent</v>
      </c>
    </row>
    <row r="2050" customFormat="false" ht="14.25" hidden="false" customHeight="false" outlineLevel="0" collapsed="false">
      <c r="A2050" s="0" t="s">
        <v>497</v>
      </c>
      <c r="B2050" s="64" t="n">
        <f aca="false">VLOOKUP(A2050,SampleData!A$1:E$220,4,FALSE())</f>
        <v>56.539969</v>
      </c>
      <c r="C2050" s="64" t="n">
        <f aca="false">VLOOKUP(A2050,SampleData!A$1:E$220,5,FALSE())</f>
        <v>8.303745</v>
      </c>
      <c r="D2050" s="66" t="s">
        <v>3522</v>
      </c>
      <c r="E2050" s="64" t="s">
        <v>3523</v>
      </c>
      <c r="F2050" s="0" t="s">
        <v>708</v>
      </c>
      <c r="G2050" s="0" t="s">
        <v>3514</v>
      </c>
      <c r="H2050" s="0" t="s">
        <v>3515</v>
      </c>
      <c r="I2050" s="0" t="s">
        <v>3516</v>
      </c>
      <c r="J2050" s="0" t="str">
        <f aca="false">IF(H2050="Present",H2050&amp;"_"&amp;I2050,H2050)</f>
        <v>Absent</v>
      </c>
    </row>
    <row r="2051" customFormat="false" ht="14.25" hidden="false" customHeight="false" outlineLevel="0" collapsed="false">
      <c r="A2051" s="0" t="s">
        <v>497</v>
      </c>
      <c r="B2051" s="64" t="n">
        <f aca="false">VLOOKUP(A2051,SampleData!A$1:E$220,4,FALSE())</f>
        <v>56.539969</v>
      </c>
      <c r="C2051" s="64" t="n">
        <f aca="false">VLOOKUP(A2051,SampleData!A$1:E$220,5,FALSE())</f>
        <v>8.303745</v>
      </c>
      <c r="D2051" s="66" t="s">
        <v>3522</v>
      </c>
      <c r="E2051" s="64" t="s">
        <v>3523</v>
      </c>
      <c r="F2051" s="0" t="s">
        <v>708</v>
      </c>
      <c r="G2051" s="0" t="s">
        <v>735</v>
      </c>
      <c r="H2051" s="0" t="s">
        <v>3515</v>
      </c>
      <c r="I2051" s="0" t="s">
        <v>3516</v>
      </c>
      <c r="J2051" s="0" t="str">
        <f aca="false">IF(H2051="Present",H2051&amp;"_"&amp;I2051,H2051)</f>
        <v>Absent</v>
      </c>
    </row>
    <row r="2052" customFormat="false" ht="14.25" hidden="false" customHeight="false" outlineLevel="0" collapsed="false">
      <c r="A2052" s="0" t="s">
        <v>497</v>
      </c>
      <c r="B2052" s="64" t="n">
        <f aca="false">VLOOKUP(A2052,SampleData!A$1:E$220,4,FALSE())</f>
        <v>56.539969</v>
      </c>
      <c r="C2052" s="64" t="n">
        <f aca="false">VLOOKUP(A2052,SampleData!A$1:E$220,5,FALSE())</f>
        <v>8.303745</v>
      </c>
      <c r="D2052" s="66" t="s">
        <v>3524</v>
      </c>
      <c r="E2052" s="64" t="s">
        <v>3525</v>
      </c>
      <c r="F2052" s="0" t="s">
        <v>699</v>
      </c>
      <c r="G2052" s="0" t="s">
        <v>735</v>
      </c>
      <c r="H2052" s="0" t="s">
        <v>3515</v>
      </c>
      <c r="I2052" s="0" t="s">
        <v>3516</v>
      </c>
      <c r="J2052" s="0" t="str">
        <f aca="false">IF(H2052="Present",H2052&amp;"_"&amp;I2052,H2052)</f>
        <v>Absent</v>
      </c>
    </row>
    <row r="2053" customFormat="false" ht="14.25" hidden="false" customHeight="false" outlineLevel="0" collapsed="false">
      <c r="A2053" s="0" t="s">
        <v>497</v>
      </c>
      <c r="B2053" s="64" t="n">
        <f aca="false">VLOOKUP(A2053,SampleData!A$1:E$220,4,FALSE())</f>
        <v>56.539969</v>
      </c>
      <c r="C2053" s="64" t="n">
        <f aca="false">VLOOKUP(A2053,SampleData!A$1:E$220,5,FALSE())</f>
        <v>8.303745</v>
      </c>
      <c r="D2053" s="66" t="s">
        <v>229</v>
      </c>
      <c r="E2053" s="0" t="s">
        <v>199</v>
      </c>
      <c r="F2053" s="0" t="s">
        <v>199</v>
      </c>
      <c r="G2053" s="0" t="s">
        <v>735</v>
      </c>
      <c r="H2053" s="0" t="s">
        <v>3533</v>
      </c>
      <c r="I2053" s="0" t="s">
        <v>3535</v>
      </c>
      <c r="J2053" s="0" t="str">
        <f aca="false">IF(H2053="Present",H2053&amp;"_"&amp;I2053,H2053)</f>
        <v>Present_Ct&lt;41</v>
      </c>
    </row>
    <row r="2054" customFormat="false" ht="14.25" hidden="false" customHeight="false" outlineLevel="0" collapsed="false">
      <c r="A2054" s="0" t="s">
        <v>497</v>
      </c>
      <c r="B2054" s="64" t="n">
        <f aca="false">VLOOKUP(A2054,SampleData!A$1:E$220,4,FALSE())</f>
        <v>56.539969</v>
      </c>
      <c r="C2054" s="64" t="n">
        <f aca="false">VLOOKUP(A2054,SampleData!A$1:E$220,5,FALSE())</f>
        <v>8.303745</v>
      </c>
      <c r="D2054" s="66" t="s">
        <v>229</v>
      </c>
      <c r="E2054" s="0" t="s">
        <v>199</v>
      </c>
      <c r="F2054" s="0" t="s">
        <v>199</v>
      </c>
      <c r="G2054" s="0" t="s">
        <v>735</v>
      </c>
      <c r="H2054" s="0" t="s">
        <v>3515</v>
      </c>
      <c r="I2054" s="0" t="s">
        <v>3516</v>
      </c>
      <c r="J2054" s="0" t="str">
        <f aca="false">IF(H2054="Present",H2054&amp;"_"&amp;I2054,H2054)</f>
        <v>Absent</v>
      </c>
    </row>
    <row r="2055" customFormat="false" ht="14.25" hidden="false" customHeight="false" outlineLevel="0" collapsed="false">
      <c r="A2055" s="0" t="s">
        <v>497</v>
      </c>
      <c r="B2055" s="64" t="n">
        <f aca="false">VLOOKUP(A2055,SampleData!A$1:E$220,4,FALSE())</f>
        <v>56.539969</v>
      </c>
      <c r="C2055" s="64" t="n">
        <f aca="false">VLOOKUP(A2055,SampleData!A$1:E$220,5,FALSE())</f>
        <v>8.303745</v>
      </c>
      <c r="D2055" s="66" t="s">
        <v>3526</v>
      </c>
      <c r="E2055" s="0" t="s">
        <v>385</v>
      </c>
      <c r="F2055" s="0" t="s">
        <v>385</v>
      </c>
      <c r="G2055" s="0" t="s">
        <v>735</v>
      </c>
      <c r="H2055" s="0" t="s">
        <v>3515</v>
      </c>
      <c r="I2055" s="0" t="s">
        <v>3516</v>
      </c>
      <c r="J2055" s="0" t="str">
        <f aca="false">IF(H2055="Present",H2055&amp;"_"&amp;I2055,H2055)</f>
        <v>Absent</v>
      </c>
    </row>
    <row r="2056" customFormat="false" ht="14.25" hidden="false" customHeight="false" outlineLevel="0" collapsed="false">
      <c r="A2056" s="0" t="s">
        <v>497</v>
      </c>
      <c r="B2056" s="64" t="n">
        <f aca="false">VLOOKUP(A2056,SampleData!A$1:E$220,4,FALSE())</f>
        <v>56.539969</v>
      </c>
      <c r="C2056" s="64" t="n">
        <f aca="false">VLOOKUP(A2056,SampleData!A$1:E$220,5,FALSE())</f>
        <v>8.303745</v>
      </c>
      <c r="D2056" s="66" t="s">
        <v>3527</v>
      </c>
      <c r="E2056" s="64" t="s">
        <v>74</v>
      </c>
      <c r="F2056" s="0" t="s">
        <v>701</v>
      </c>
      <c r="G2056" s="0" t="s">
        <v>735</v>
      </c>
      <c r="H2056" s="0" t="s">
        <v>3515</v>
      </c>
      <c r="I2056" s="0" t="s">
        <v>3516</v>
      </c>
      <c r="J2056" s="0" t="str">
        <f aca="false">IF(H2056="Present",H2056&amp;"_"&amp;I2056,H2056)</f>
        <v>Absent</v>
      </c>
    </row>
    <row r="2057" customFormat="false" ht="14.25" hidden="false" customHeight="false" outlineLevel="0" collapsed="false">
      <c r="A2057" s="0" t="s">
        <v>497</v>
      </c>
      <c r="B2057" s="64" t="n">
        <f aca="false">VLOOKUP(A2057,SampleData!A$1:E$220,4,FALSE())</f>
        <v>56.539969</v>
      </c>
      <c r="C2057" s="64" t="n">
        <f aca="false">VLOOKUP(A2057,SampleData!A$1:E$220,5,FALSE())</f>
        <v>8.303745</v>
      </c>
      <c r="D2057" s="66" t="s">
        <v>3528</v>
      </c>
      <c r="E2057" s="64" t="s">
        <v>177</v>
      </c>
      <c r="F2057" s="0" t="s">
        <v>3529</v>
      </c>
      <c r="G2057" s="0" t="s">
        <v>735</v>
      </c>
      <c r="H2057" s="0" t="s">
        <v>3533</v>
      </c>
      <c r="I2057" s="0" t="s">
        <v>3535</v>
      </c>
      <c r="J2057" s="0" t="str">
        <f aca="false">IF(H2057="Present",H2057&amp;"_"&amp;I2057,H2057)</f>
        <v>Present_Ct&lt;41</v>
      </c>
    </row>
    <row r="2058" customFormat="false" ht="14.25" hidden="false" customHeight="false" outlineLevel="0" collapsed="false">
      <c r="A2058" s="0" t="s">
        <v>497</v>
      </c>
      <c r="B2058" s="64" t="n">
        <f aca="false">VLOOKUP(A2058,SampleData!A$1:E$220,4,FALSE())</f>
        <v>56.539969</v>
      </c>
      <c r="C2058" s="64" t="n">
        <f aca="false">VLOOKUP(A2058,SampleData!A$1:E$220,5,FALSE())</f>
        <v>8.303745</v>
      </c>
      <c r="D2058" s="66" t="s">
        <v>3528</v>
      </c>
      <c r="E2058" s="64" t="s">
        <v>177</v>
      </c>
      <c r="F2058" s="0" t="s">
        <v>3529</v>
      </c>
      <c r="G2058" s="0" t="s">
        <v>735</v>
      </c>
      <c r="H2058" s="0" t="s">
        <v>3515</v>
      </c>
      <c r="I2058" s="0" t="s">
        <v>3516</v>
      </c>
      <c r="J2058" s="0" t="str">
        <f aca="false">IF(H2058="Present",H2058&amp;"_"&amp;I2058,H2058)</f>
        <v>Absent</v>
      </c>
    </row>
    <row r="2059" customFormat="false" ht="14.25" hidden="false" customHeight="false" outlineLevel="0" collapsed="false">
      <c r="A2059" s="0" t="s">
        <v>497</v>
      </c>
      <c r="B2059" s="64" t="n">
        <f aca="false">VLOOKUP(A2059,SampleData!A$1:E$220,4,FALSE())</f>
        <v>56.539969</v>
      </c>
      <c r="C2059" s="64" t="n">
        <f aca="false">VLOOKUP(A2059,SampleData!A$1:E$220,5,FALSE())</f>
        <v>8.303745</v>
      </c>
      <c r="D2059" s="66" t="s">
        <v>3530</v>
      </c>
      <c r="E2059" s="64" t="s">
        <v>3531</v>
      </c>
      <c r="F2059" s="0" t="s">
        <v>700</v>
      </c>
      <c r="G2059" s="0" t="s">
        <v>3514</v>
      </c>
      <c r="H2059" s="0" t="s">
        <v>3515</v>
      </c>
      <c r="I2059" s="0" t="s">
        <v>3516</v>
      </c>
      <c r="J2059" s="0" t="str">
        <f aca="false">IF(H2059="Present",H2059&amp;"_"&amp;I2059,H2059)</f>
        <v>Absent</v>
      </c>
    </row>
    <row r="2060" customFormat="false" ht="14.25" hidden="false" customHeight="false" outlineLevel="0" collapsed="false">
      <c r="A2060" s="0" t="s">
        <v>497</v>
      </c>
      <c r="B2060" s="64" t="n">
        <f aca="false">VLOOKUP(A2060,SampleData!A$1:E$220,4,FALSE())</f>
        <v>56.539969</v>
      </c>
      <c r="C2060" s="64" t="n">
        <f aca="false">VLOOKUP(A2060,SampleData!A$1:E$220,5,FALSE())</f>
        <v>8.303745</v>
      </c>
      <c r="D2060" s="66" t="s">
        <v>3532</v>
      </c>
      <c r="E2060" s="64" t="s">
        <v>353</v>
      </c>
      <c r="F2060" s="0" t="s">
        <v>696</v>
      </c>
      <c r="G2060" s="0" t="s">
        <v>735</v>
      </c>
      <c r="H2060" s="0" t="s">
        <v>3515</v>
      </c>
      <c r="I2060" s="0" t="s">
        <v>3516</v>
      </c>
      <c r="J2060" s="0" t="str">
        <f aca="false">IF(H2060="Present",H2060&amp;"_"&amp;I2060,H2060)</f>
        <v>Absent</v>
      </c>
    </row>
    <row r="2061" customFormat="false" ht="14.25" hidden="false" customHeight="false" outlineLevel="0" collapsed="false">
      <c r="A2061" s="0" t="s">
        <v>497</v>
      </c>
      <c r="B2061" s="64" t="n">
        <f aca="false">VLOOKUP(A2061,SampleData!A$1:E$220,4,FALSE())</f>
        <v>56.539969</v>
      </c>
      <c r="C2061" s="64" t="n">
        <f aca="false">VLOOKUP(A2061,SampleData!A$1:E$220,5,FALSE())</f>
        <v>8.303745</v>
      </c>
      <c r="D2061" s="66" t="s">
        <v>3532</v>
      </c>
      <c r="E2061" s="64" t="s">
        <v>353</v>
      </c>
      <c r="F2061" s="0" t="s">
        <v>696</v>
      </c>
      <c r="G2061" s="0" t="s">
        <v>735</v>
      </c>
      <c r="H2061" s="0" t="s">
        <v>3515</v>
      </c>
      <c r="I2061" s="0" t="s">
        <v>3516</v>
      </c>
      <c r="J2061" s="0" t="str">
        <f aca="false">IF(H2061="Present",H2061&amp;"_"&amp;I2061,H2061)</f>
        <v>Absent</v>
      </c>
    </row>
    <row r="2062" customFormat="false" ht="14.25" hidden="false" customHeight="false" outlineLevel="0" collapsed="false">
      <c r="A2062" s="0" t="s">
        <v>497</v>
      </c>
      <c r="B2062" s="64" t="n">
        <f aca="false">VLOOKUP(A2062,SampleData!A$1:E$220,4,FALSE())</f>
        <v>56.539969</v>
      </c>
      <c r="C2062" s="64" t="n">
        <f aca="false">VLOOKUP(A2062,SampleData!A$1:E$220,5,FALSE())</f>
        <v>8.303745</v>
      </c>
      <c r="D2062" s="66" t="s">
        <v>3534</v>
      </c>
      <c r="E2062" s="64" t="s">
        <v>62</v>
      </c>
      <c r="F2062" s="0" t="s">
        <v>702</v>
      </c>
      <c r="G2062" s="0" t="s">
        <v>3514</v>
      </c>
      <c r="H2062" s="0" t="s">
        <v>3533</v>
      </c>
      <c r="I2062" s="0" t="s">
        <v>3535</v>
      </c>
      <c r="J2062" s="0" t="str">
        <f aca="false">IF(H2062="Present",H2062&amp;"_"&amp;I2062,H2062)</f>
        <v>Present_Ct&lt;41</v>
      </c>
    </row>
    <row r="2063" customFormat="false" ht="14.25" hidden="false" customHeight="false" outlineLevel="0" collapsed="false">
      <c r="A2063" s="0" t="s">
        <v>497</v>
      </c>
      <c r="B2063" s="64" t="n">
        <f aca="false">VLOOKUP(A2063,SampleData!A$1:E$220,4,FALSE())</f>
        <v>56.539969</v>
      </c>
      <c r="C2063" s="64" t="n">
        <f aca="false">VLOOKUP(A2063,SampleData!A$1:E$220,5,FALSE())</f>
        <v>8.303745</v>
      </c>
      <c r="D2063" s="66" t="s">
        <v>3534</v>
      </c>
      <c r="E2063" s="64" t="s">
        <v>62</v>
      </c>
      <c r="F2063" s="0" t="s">
        <v>702</v>
      </c>
      <c r="G2063" s="0" t="s">
        <v>735</v>
      </c>
      <c r="H2063" s="0" t="s">
        <v>3533</v>
      </c>
      <c r="I2063" s="0" t="s">
        <v>3535</v>
      </c>
      <c r="J2063" s="0" t="str">
        <f aca="false">IF(H2063="Present",H2063&amp;"_"&amp;I2063,H2063)</f>
        <v>Present_Ct&lt;41</v>
      </c>
    </row>
    <row r="2064" customFormat="false" ht="14.25" hidden="false" customHeight="false" outlineLevel="0" collapsed="false">
      <c r="A2064" s="0" t="s">
        <v>497</v>
      </c>
      <c r="B2064" s="64" t="n">
        <f aca="false">VLOOKUP(A2064,SampleData!A$1:E$220,4,FALSE())</f>
        <v>56.539969</v>
      </c>
      <c r="C2064" s="64" t="n">
        <f aca="false">VLOOKUP(A2064,SampleData!A$1:E$220,5,FALSE())</f>
        <v>8.303745</v>
      </c>
      <c r="D2064" s="66" t="s">
        <v>3536</v>
      </c>
      <c r="E2064" s="0" t="s">
        <v>705</v>
      </c>
      <c r="F2064" s="0" t="s">
        <v>705</v>
      </c>
      <c r="G2064" s="0" t="s">
        <v>735</v>
      </c>
      <c r="H2064" s="0" t="s">
        <v>3533</v>
      </c>
      <c r="I2064" s="0" t="s">
        <v>3535</v>
      </c>
      <c r="J2064" s="0" t="str">
        <f aca="false">IF(H2064="Present",H2064&amp;"_"&amp;I2064,H2064)</f>
        <v>Present_Ct&lt;41</v>
      </c>
    </row>
    <row r="2065" customFormat="false" ht="14.25" hidden="false" customHeight="false" outlineLevel="0" collapsed="false">
      <c r="A2065" s="0" t="s">
        <v>497</v>
      </c>
      <c r="B2065" s="64" t="n">
        <f aca="false">VLOOKUP(A2065,SampleData!A$1:E$220,4,FALSE())</f>
        <v>56.539969</v>
      </c>
      <c r="C2065" s="64" t="n">
        <f aca="false">VLOOKUP(A2065,SampleData!A$1:E$220,5,FALSE())</f>
        <v>8.303745</v>
      </c>
      <c r="D2065" s="66" t="s">
        <v>3536</v>
      </c>
      <c r="E2065" s="0" t="s">
        <v>705</v>
      </c>
      <c r="F2065" s="0" t="s">
        <v>705</v>
      </c>
      <c r="G2065" s="0" t="s">
        <v>735</v>
      </c>
      <c r="H2065" s="0" t="s">
        <v>3533</v>
      </c>
      <c r="I2065" s="0" t="s">
        <v>3535</v>
      </c>
      <c r="J2065" s="0" t="str">
        <f aca="false">IF(H2065="Present",H2065&amp;"_"&amp;I2065,H2065)</f>
        <v>Present_Ct&lt;41</v>
      </c>
    </row>
    <row r="2066" customFormat="false" ht="14.25" hidden="false" customHeight="false" outlineLevel="0" collapsed="false">
      <c r="A2066" s="0" t="s">
        <v>497</v>
      </c>
      <c r="B2066" s="64" t="n">
        <f aca="false">VLOOKUP(A2066,SampleData!A$1:E$220,4,FALSE())</f>
        <v>56.539969</v>
      </c>
      <c r="C2066" s="64" t="n">
        <f aca="false">VLOOKUP(A2066,SampleData!A$1:E$220,5,FALSE())</f>
        <v>8.303745</v>
      </c>
      <c r="D2066" s="66" t="s">
        <v>3537</v>
      </c>
      <c r="E2066" s="0" t="s">
        <v>698</v>
      </c>
      <c r="F2066" s="0" t="s">
        <v>698</v>
      </c>
      <c r="G2066" s="0" t="s">
        <v>735</v>
      </c>
      <c r="H2066" s="0" t="s">
        <v>3515</v>
      </c>
      <c r="I2066" s="0" t="s">
        <v>3516</v>
      </c>
      <c r="J2066" s="0" t="str">
        <f aca="false">IF(H2066="Present",H2066&amp;"_"&amp;I2066,H2066)</f>
        <v>Absent</v>
      </c>
    </row>
    <row r="2067" customFormat="false" ht="14.25" hidden="false" customHeight="false" outlineLevel="0" collapsed="false">
      <c r="A2067" s="0" t="s">
        <v>497</v>
      </c>
      <c r="B2067" s="64" t="n">
        <f aca="false">VLOOKUP(A2067,SampleData!A$1:E$220,4,FALSE())</f>
        <v>56.539969</v>
      </c>
      <c r="C2067" s="64" t="n">
        <f aca="false">VLOOKUP(A2067,SampleData!A$1:E$220,5,FALSE())</f>
        <v>8.303745</v>
      </c>
      <c r="D2067" s="66" t="s">
        <v>3537</v>
      </c>
      <c r="E2067" s="0" t="s">
        <v>698</v>
      </c>
      <c r="F2067" s="0" t="s">
        <v>698</v>
      </c>
      <c r="G2067" s="0" t="s">
        <v>735</v>
      </c>
      <c r="H2067" s="0" t="s">
        <v>3515</v>
      </c>
      <c r="I2067" s="0" t="s">
        <v>3516</v>
      </c>
      <c r="J2067" s="0" t="str">
        <f aca="false">IF(H2067="Present",H2067&amp;"_"&amp;I2067,H2067)</f>
        <v>Absent</v>
      </c>
    </row>
    <row r="2068" customFormat="false" ht="14.25" hidden="false" customHeight="false" outlineLevel="0" collapsed="false">
      <c r="A2068" s="0" t="s">
        <v>497</v>
      </c>
      <c r="B2068" s="64" t="n">
        <f aca="false">VLOOKUP(A2068,SampleData!A$1:E$220,4,FALSE())</f>
        <v>56.539969</v>
      </c>
      <c r="C2068" s="64" t="n">
        <f aca="false">VLOOKUP(A2068,SampleData!A$1:E$220,5,FALSE())</f>
        <v>8.303745</v>
      </c>
      <c r="D2068" s="66" t="s">
        <v>3538</v>
      </c>
      <c r="E2068" s="64" t="s">
        <v>3539</v>
      </c>
      <c r="F2068" s="0" t="s">
        <v>706</v>
      </c>
      <c r="G2068" s="0" t="s">
        <v>735</v>
      </c>
      <c r="H2068" s="0" t="s">
        <v>3515</v>
      </c>
      <c r="I2068" s="0" t="s">
        <v>3516</v>
      </c>
      <c r="J2068" s="0" t="str">
        <f aca="false">IF(H2068="Present",H2068&amp;"_"&amp;I2068,H2068)</f>
        <v>Absent</v>
      </c>
    </row>
    <row r="2069" customFormat="false" ht="14.25" hidden="false" customHeight="false" outlineLevel="0" collapsed="false">
      <c r="A2069" s="0" t="s">
        <v>497</v>
      </c>
      <c r="B2069" s="64" t="n">
        <f aca="false">VLOOKUP(A2069,SampleData!A$1:E$220,4,FALSE())</f>
        <v>56.539969</v>
      </c>
      <c r="C2069" s="64" t="n">
        <f aca="false">VLOOKUP(A2069,SampleData!A$1:E$220,5,FALSE())</f>
        <v>8.303745</v>
      </c>
      <c r="D2069" s="66" t="s">
        <v>3512</v>
      </c>
      <c r="E2069" s="64" t="s">
        <v>3513</v>
      </c>
      <c r="F2069" s="0" t="s">
        <v>703</v>
      </c>
      <c r="G2069" s="0" t="s">
        <v>735</v>
      </c>
      <c r="H2069" s="0" t="s">
        <v>3515</v>
      </c>
      <c r="I2069" s="0" t="s">
        <v>3516</v>
      </c>
      <c r="J2069" s="0" t="str">
        <f aca="false">IF(H2069="Present",H2069&amp;"_"&amp;I2069,H2069)</f>
        <v>Absent</v>
      </c>
    </row>
    <row r="2070" customFormat="false" ht="14.25" hidden="false" customHeight="false" outlineLevel="0" collapsed="false">
      <c r="A2070" s="0" t="s">
        <v>497</v>
      </c>
      <c r="B2070" s="64" t="n">
        <f aca="false">VLOOKUP(A2070,SampleData!A$1:E$220,4,FALSE())</f>
        <v>56.539969</v>
      </c>
      <c r="C2070" s="64" t="n">
        <f aca="false">VLOOKUP(A2070,SampleData!A$1:E$220,5,FALSE())</f>
        <v>8.303745</v>
      </c>
      <c r="D2070" s="66" t="s">
        <v>3517</v>
      </c>
      <c r="E2070" s="64" t="s">
        <v>636</v>
      </c>
      <c r="F2070" s="0" t="s">
        <v>709</v>
      </c>
      <c r="G2070" s="0" t="s">
        <v>735</v>
      </c>
      <c r="H2070" s="0" t="s">
        <v>3515</v>
      </c>
      <c r="I2070" s="0" t="s">
        <v>3516</v>
      </c>
      <c r="J2070" s="0" t="str">
        <f aca="false">IF(H2070="Present",H2070&amp;"_"&amp;I2070,H2070)</f>
        <v>Absent</v>
      </c>
    </row>
    <row r="2071" customFormat="false" ht="14.25" hidden="false" customHeight="false" outlineLevel="0" collapsed="false">
      <c r="A2071" s="0" t="s">
        <v>497</v>
      </c>
      <c r="B2071" s="64" t="n">
        <f aca="false">VLOOKUP(A2071,SampleData!A$1:E$220,4,FALSE())</f>
        <v>56.539969</v>
      </c>
      <c r="C2071" s="64" t="n">
        <f aca="false">VLOOKUP(A2071,SampleData!A$1:E$220,5,FALSE())</f>
        <v>8.303745</v>
      </c>
      <c r="D2071" s="66" t="s">
        <v>3518</v>
      </c>
      <c r="E2071" s="0" t="s">
        <v>710</v>
      </c>
      <c r="F2071" s="0" t="s">
        <v>710</v>
      </c>
      <c r="G2071" s="0" t="s">
        <v>3514</v>
      </c>
      <c r="H2071" s="0" t="s">
        <v>3515</v>
      </c>
      <c r="I2071" s="0" t="s">
        <v>3516</v>
      </c>
      <c r="J2071" s="0" t="str">
        <f aca="false">IF(H2071="Present",H2071&amp;"_"&amp;I2071,H2071)</f>
        <v>Absent</v>
      </c>
    </row>
    <row r="2072" customFormat="false" ht="14.25" hidden="false" customHeight="false" outlineLevel="0" collapsed="false">
      <c r="A2072" s="0" t="s">
        <v>497</v>
      </c>
      <c r="B2072" s="64" t="n">
        <f aca="false">VLOOKUP(A2072,SampleData!A$1:E$220,4,FALSE())</f>
        <v>56.539969</v>
      </c>
      <c r="C2072" s="64" t="n">
        <f aca="false">VLOOKUP(A2072,SampleData!A$1:E$220,5,FALSE())</f>
        <v>8.303745</v>
      </c>
      <c r="D2072" s="66" t="s">
        <v>3519</v>
      </c>
      <c r="E2072" s="64" t="s">
        <v>3520</v>
      </c>
      <c r="F2072" s="0" t="s">
        <v>697</v>
      </c>
      <c r="G2072" s="0" t="s">
        <v>735</v>
      </c>
      <c r="H2072" s="0" t="s">
        <v>3515</v>
      </c>
      <c r="I2072" s="0" t="s">
        <v>3516</v>
      </c>
      <c r="J2072" s="0" t="str">
        <f aca="false">IF(H2072="Present",H2072&amp;"_"&amp;I2072,H2072)</f>
        <v>Absent</v>
      </c>
    </row>
    <row r="2073" customFormat="false" ht="14.25" hidden="false" customHeight="false" outlineLevel="0" collapsed="false">
      <c r="A2073" s="0" t="s">
        <v>497</v>
      </c>
      <c r="B2073" s="64" t="n">
        <f aca="false">VLOOKUP(A2073,SampleData!A$1:E$220,4,FALSE())</f>
        <v>56.539969</v>
      </c>
      <c r="C2073" s="64" t="n">
        <f aca="false">VLOOKUP(A2073,SampleData!A$1:E$220,5,FALSE())</f>
        <v>8.303745</v>
      </c>
      <c r="D2073" s="66" t="s">
        <v>3521</v>
      </c>
      <c r="E2073" s="64" t="s">
        <v>208</v>
      </c>
      <c r="F2073" s="0" t="s">
        <v>704</v>
      </c>
      <c r="G2073" s="0" t="s">
        <v>735</v>
      </c>
      <c r="H2073" s="0" t="s">
        <v>3515</v>
      </c>
      <c r="I2073" s="0" t="s">
        <v>3516</v>
      </c>
      <c r="J2073" s="0" t="str">
        <f aca="false">IF(H2073="Present",H2073&amp;"_"&amp;I2073,H2073)</f>
        <v>Absent</v>
      </c>
    </row>
    <row r="2074" customFormat="false" ht="14.25" hidden="false" customHeight="false" outlineLevel="0" collapsed="false">
      <c r="A2074" s="0" t="s">
        <v>497</v>
      </c>
      <c r="B2074" s="64" t="n">
        <f aca="false">VLOOKUP(A2074,SampleData!A$1:E$220,4,FALSE())</f>
        <v>56.539969</v>
      </c>
      <c r="C2074" s="64" t="n">
        <f aca="false">VLOOKUP(A2074,SampleData!A$1:E$220,5,FALSE())</f>
        <v>8.303745</v>
      </c>
      <c r="D2074" s="66" t="s">
        <v>3524</v>
      </c>
      <c r="E2074" s="64" t="s">
        <v>3525</v>
      </c>
      <c r="F2074" s="0" t="s">
        <v>699</v>
      </c>
      <c r="G2074" s="0" t="s">
        <v>735</v>
      </c>
      <c r="H2074" s="0" t="s">
        <v>3515</v>
      </c>
      <c r="I2074" s="0" t="s">
        <v>3516</v>
      </c>
      <c r="J2074" s="0" t="str">
        <f aca="false">IF(H2074="Present",H2074&amp;"_"&amp;I2074,H2074)</f>
        <v>Absent</v>
      </c>
    </row>
    <row r="2075" customFormat="false" ht="14.25" hidden="false" customHeight="false" outlineLevel="0" collapsed="false">
      <c r="A2075" s="0" t="s">
        <v>497</v>
      </c>
      <c r="B2075" s="64" t="n">
        <f aca="false">VLOOKUP(A2075,SampleData!A$1:E$220,4,FALSE())</f>
        <v>56.539969</v>
      </c>
      <c r="C2075" s="64" t="n">
        <f aca="false">VLOOKUP(A2075,SampleData!A$1:E$220,5,FALSE())</f>
        <v>8.303745</v>
      </c>
      <c r="D2075" s="66" t="s">
        <v>3526</v>
      </c>
      <c r="E2075" s="0" t="s">
        <v>385</v>
      </c>
      <c r="F2075" s="0" t="s">
        <v>385</v>
      </c>
      <c r="G2075" s="0" t="s">
        <v>735</v>
      </c>
      <c r="H2075" s="0" t="s">
        <v>3515</v>
      </c>
      <c r="I2075" s="0" t="s">
        <v>3516</v>
      </c>
      <c r="J2075" s="0" t="str">
        <f aca="false">IF(H2075="Present",H2075&amp;"_"&amp;I2075,H2075)</f>
        <v>Absent</v>
      </c>
    </row>
    <row r="2076" customFormat="false" ht="14.25" hidden="false" customHeight="false" outlineLevel="0" collapsed="false">
      <c r="A2076" s="0" t="s">
        <v>497</v>
      </c>
      <c r="B2076" s="64" t="n">
        <f aca="false">VLOOKUP(A2076,SampleData!A$1:E$220,4,FALSE())</f>
        <v>56.539969</v>
      </c>
      <c r="C2076" s="64" t="n">
        <f aca="false">VLOOKUP(A2076,SampleData!A$1:E$220,5,FALSE())</f>
        <v>8.303745</v>
      </c>
      <c r="D2076" s="66" t="s">
        <v>3527</v>
      </c>
      <c r="E2076" s="64" t="s">
        <v>74</v>
      </c>
      <c r="F2076" s="0" t="s">
        <v>701</v>
      </c>
      <c r="G2076" s="0" t="s">
        <v>735</v>
      </c>
      <c r="H2076" s="0" t="s">
        <v>3515</v>
      </c>
      <c r="I2076" s="0" t="s">
        <v>3516</v>
      </c>
      <c r="J2076" s="0" t="str">
        <f aca="false">IF(H2076="Present",H2076&amp;"_"&amp;I2076,H2076)</f>
        <v>Absent</v>
      </c>
    </row>
    <row r="2077" customFormat="false" ht="14.25" hidden="false" customHeight="false" outlineLevel="0" collapsed="false">
      <c r="A2077" s="0" t="s">
        <v>497</v>
      </c>
      <c r="B2077" s="64" t="n">
        <f aca="false">VLOOKUP(A2077,SampleData!A$1:E$220,4,FALSE())</f>
        <v>56.539969</v>
      </c>
      <c r="C2077" s="64" t="n">
        <f aca="false">VLOOKUP(A2077,SampleData!A$1:E$220,5,FALSE())</f>
        <v>8.303745</v>
      </c>
      <c r="D2077" s="66" t="s">
        <v>3530</v>
      </c>
      <c r="E2077" s="64" t="s">
        <v>3531</v>
      </c>
      <c r="F2077" s="0" t="s">
        <v>700</v>
      </c>
      <c r="G2077" s="0" t="s">
        <v>3514</v>
      </c>
      <c r="H2077" s="0" t="s">
        <v>3515</v>
      </c>
      <c r="I2077" s="0" t="s">
        <v>3516</v>
      </c>
      <c r="J2077" s="0" t="str">
        <f aca="false">IF(H2077="Present",H2077&amp;"_"&amp;I2077,H2077)</f>
        <v>Absent</v>
      </c>
    </row>
    <row r="2078" customFormat="false" ht="14.25" hidden="false" customHeight="false" outlineLevel="0" collapsed="false">
      <c r="A2078" s="0" t="s">
        <v>497</v>
      </c>
      <c r="B2078" s="64" t="n">
        <f aca="false">VLOOKUP(A2078,SampleData!A$1:E$220,4,FALSE())</f>
        <v>56.539969</v>
      </c>
      <c r="C2078" s="64" t="n">
        <f aca="false">VLOOKUP(A2078,SampleData!A$1:E$220,5,FALSE())</f>
        <v>8.303745</v>
      </c>
      <c r="D2078" s="66" t="s">
        <v>3538</v>
      </c>
      <c r="E2078" s="64" t="s">
        <v>3539</v>
      </c>
      <c r="F2078" s="0" t="s">
        <v>706</v>
      </c>
      <c r="G2078" s="0" t="s">
        <v>735</v>
      </c>
      <c r="H2078" s="0" t="s">
        <v>3515</v>
      </c>
      <c r="I2078" s="0" t="s">
        <v>3516</v>
      </c>
      <c r="J2078" s="0" t="str">
        <f aca="false">IF(H2078="Present",H2078&amp;"_"&amp;I2078,H2078)</f>
        <v>Absent</v>
      </c>
    </row>
    <row r="2079" customFormat="false" ht="14.25" hidden="false" customHeight="false" outlineLevel="0" collapsed="false">
      <c r="A2079" s="0" t="s">
        <v>502</v>
      </c>
      <c r="B2079" s="64" t="n">
        <f aca="false">VLOOKUP(A2079,SampleData!A$1:E$220,4,FALSE())</f>
        <v>56.414653</v>
      </c>
      <c r="C2079" s="64" t="n">
        <f aca="false">VLOOKUP(A2079,SampleData!A$1:E$220,5,FALSE())</f>
        <v>10.856494</v>
      </c>
      <c r="D2079" s="66" t="s">
        <v>3512</v>
      </c>
      <c r="E2079" s="64" t="s">
        <v>3513</v>
      </c>
      <c r="F2079" s="0" t="s">
        <v>703</v>
      </c>
      <c r="G2079" s="0" t="s">
        <v>735</v>
      </c>
      <c r="H2079" s="0" t="s">
        <v>3515</v>
      </c>
      <c r="I2079" s="0" t="s">
        <v>3516</v>
      </c>
      <c r="J2079" s="0" t="str">
        <f aca="false">IF(H2079="Present",H2079&amp;"_"&amp;I2079,H2079)</f>
        <v>Absent</v>
      </c>
    </row>
    <row r="2080" customFormat="false" ht="14.25" hidden="false" customHeight="false" outlineLevel="0" collapsed="false">
      <c r="A2080" s="0" t="s">
        <v>502</v>
      </c>
      <c r="B2080" s="64" t="n">
        <f aca="false">VLOOKUP(A2080,SampleData!A$1:E$220,4,FALSE())</f>
        <v>56.414653</v>
      </c>
      <c r="C2080" s="64" t="n">
        <f aca="false">VLOOKUP(A2080,SampleData!A$1:E$220,5,FALSE())</f>
        <v>10.856494</v>
      </c>
      <c r="D2080" s="66" t="s">
        <v>3517</v>
      </c>
      <c r="E2080" s="64" t="s">
        <v>636</v>
      </c>
      <c r="F2080" s="0" t="s">
        <v>709</v>
      </c>
      <c r="G2080" s="0" t="s">
        <v>735</v>
      </c>
      <c r="H2080" s="0" t="s">
        <v>3515</v>
      </c>
      <c r="I2080" s="0" t="s">
        <v>3516</v>
      </c>
      <c r="J2080" s="0" t="str">
        <f aca="false">IF(H2080="Present",H2080&amp;"_"&amp;I2080,H2080)</f>
        <v>Absent</v>
      </c>
    </row>
    <row r="2081" customFormat="false" ht="14.25" hidden="false" customHeight="false" outlineLevel="0" collapsed="false">
      <c r="A2081" s="0" t="s">
        <v>502</v>
      </c>
      <c r="B2081" s="64" t="n">
        <f aca="false">VLOOKUP(A2081,SampleData!A$1:E$220,4,FALSE())</f>
        <v>56.414653</v>
      </c>
      <c r="C2081" s="64" t="n">
        <f aca="false">VLOOKUP(A2081,SampleData!A$1:E$220,5,FALSE())</f>
        <v>10.856494</v>
      </c>
      <c r="D2081" s="66" t="s">
        <v>3518</v>
      </c>
      <c r="E2081" s="0" t="s">
        <v>710</v>
      </c>
      <c r="F2081" s="0" t="s">
        <v>710</v>
      </c>
      <c r="G2081" s="0" t="s">
        <v>735</v>
      </c>
      <c r="H2081" s="0" t="s">
        <v>3515</v>
      </c>
      <c r="I2081" s="0" t="s">
        <v>3516</v>
      </c>
      <c r="J2081" s="0" t="str">
        <f aca="false">IF(H2081="Present",H2081&amp;"_"&amp;I2081,H2081)</f>
        <v>Absent</v>
      </c>
    </row>
    <row r="2082" customFormat="false" ht="14.25" hidden="false" customHeight="false" outlineLevel="0" collapsed="false">
      <c r="A2082" s="0" t="s">
        <v>502</v>
      </c>
      <c r="B2082" s="64" t="n">
        <f aca="false">VLOOKUP(A2082,SampleData!A$1:E$220,4,FALSE())</f>
        <v>56.414653</v>
      </c>
      <c r="C2082" s="64" t="n">
        <f aca="false">VLOOKUP(A2082,SampleData!A$1:E$220,5,FALSE())</f>
        <v>10.856494</v>
      </c>
      <c r="D2082" s="66" t="s">
        <v>3519</v>
      </c>
      <c r="E2082" s="64" t="s">
        <v>3520</v>
      </c>
      <c r="F2082" s="0" t="s">
        <v>697</v>
      </c>
      <c r="G2082" s="0" t="s">
        <v>735</v>
      </c>
      <c r="H2082" s="0" t="s">
        <v>3515</v>
      </c>
      <c r="I2082" s="0" t="s">
        <v>3516</v>
      </c>
      <c r="J2082" s="0" t="str">
        <f aca="false">IF(H2082="Present",H2082&amp;"_"&amp;I2082,H2082)</f>
        <v>Absent</v>
      </c>
    </row>
    <row r="2083" customFormat="false" ht="14.25" hidden="false" customHeight="false" outlineLevel="0" collapsed="false">
      <c r="A2083" s="0" t="s">
        <v>502</v>
      </c>
      <c r="B2083" s="64" t="n">
        <f aca="false">VLOOKUP(A2083,SampleData!A$1:E$220,4,FALSE())</f>
        <v>56.414653</v>
      </c>
      <c r="C2083" s="64" t="n">
        <f aca="false">VLOOKUP(A2083,SampleData!A$1:E$220,5,FALSE())</f>
        <v>10.856494</v>
      </c>
      <c r="D2083" s="66" t="s">
        <v>3521</v>
      </c>
      <c r="E2083" s="64" t="s">
        <v>208</v>
      </c>
      <c r="F2083" s="0" t="s">
        <v>704</v>
      </c>
      <c r="G2083" s="0" t="s">
        <v>735</v>
      </c>
      <c r="H2083" s="0" t="s">
        <v>3515</v>
      </c>
      <c r="I2083" s="0" t="s">
        <v>3516</v>
      </c>
      <c r="J2083" s="0" t="str">
        <f aca="false">IF(H2083="Present",H2083&amp;"_"&amp;I2083,H2083)</f>
        <v>Absent</v>
      </c>
    </row>
    <row r="2084" customFormat="false" ht="14.25" hidden="false" customHeight="false" outlineLevel="0" collapsed="false">
      <c r="A2084" s="0" t="s">
        <v>502</v>
      </c>
      <c r="B2084" s="64" t="n">
        <f aca="false">VLOOKUP(A2084,SampleData!A$1:E$220,4,FALSE())</f>
        <v>56.414653</v>
      </c>
      <c r="C2084" s="64" t="n">
        <f aca="false">VLOOKUP(A2084,SampleData!A$1:E$220,5,FALSE())</f>
        <v>10.856494</v>
      </c>
      <c r="D2084" s="66" t="s">
        <v>3522</v>
      </c>
      <c r="E2084" s="64" t="s">
        <v>3523</v>
      </c>
      <c r="F2084" s="0" t="s">
        <v>708</v>
      </c>
      <c r="G2084" s="0" t="s">
        <v>735</v>
      </c>
      <c r="H2084" s="0" t="s">
        <v>3515</v>
      </c>
      <c r="I2084" s="0" t="s">
        <v>3516</v>
      </c>
      <c r="J2084" s="0" t="str">
        <f aca="false">IF(H2084="Present",H2084&amp;"_"&amp;I2084,H2084)</f>
        <v>Absent</v>
      </c>
    </row>
    <row r="2085" customFormat="false" ht="14.25" hidden="false" customHeight="false" outlineLevel="0" collapsed="false">
      <c r="A2085" s="0" t="s">
        <v>502</v>
      </c>
      <c r="B2085" s="64" t="n">
        <f aca="false">VLOOKUP(A2085,SampleData!A$1:E$220,4,FALSE())</f>
        <v>56.414653</v>
      </c>
      <c r="C2085" s="64" t="n">
        <f aca="false">VLOOKUP(A2085,SampleData!A$1:E$220,5,FALSE())</f>
        <v>10.856494</v>
      </c>
      <c r="D2085" s="66" t="s">
        <v>3522</v>
      </c>
      <c r="E2085" s="64" t="s">
        <v>3523</v>
      </c>
      <c r="F2085" s="0" t="s">
        <v>708</v>
      </c>
      <c r="G2085" s="0" t="s">
        <v>735</v>
      </c>
      <c r="H2085" s="0" t="s">
        <v>3515</v>
      </c>
      <c r="I2085" s="0" t="s">
        <v>3516</v>
      </c>
      <c r="J2085" s="0" t="str">
        <f aca="false">IF(H2085="Present",H2085&amp;"_"&amp;I2085,H2085)</f>
        <v>Absent</v>
      </c>
    </row>
    <row r="2086" customFormat="false" ht="14.25" hidden="false" customHeight="false" outlineLevel="0" collapsed="false">
      <c r="A2086" s="0" t="s">
        <v>502</v>
      </c>
      <c r="B2086" s="64" t="n">
        <f aca="false">VLOOKUP(A2086,SampleData!A$1:E$220,4,FALSE())</f>
        <v>56.414653</v>
      </c>
      <c r="C2086" s="64" t="n">
        <f aca="false">VLOOKUP(A2086,SampleData!A$1:E$220,5,FALSE())</f>
        <v>10.856494</v>
      </c>
      <c r="D2086" s="66" t="s">
        <v>3524</v>
      </c>
      <c r="E2086" s="64" t="s">
        <v>3525</v>
      </c>
      <c r="F2086" s="0" t="s">
        <v>699</v>
      </c>
      <c r="G2086" s="0" t="s">
        <v>735</v>
      </c>
      <c r="H2086" s="0" t="s">
        <v>3515</v>
      </c>
      <c r="I2086" s="0" t="s">
        <v>3516</v>
      </c>
      <c r="J2086" s="0" t="str">
        <f aca="false">IF(H2086="Present",H2086&amp;"_"&amp;I2086,H2086)</f>
        <v>Absent</v>
      </c>
    </row>
    <row r="2087" customFormat="false" ht="14.25" hidden="false" customHeight="false" outlineLevel="0" collapsed="false">
      <c r="A2087" s="0" t="s">
        <v>502</v>
      </c>
      <c r="B2087" s="64" t="n">
        <f aca="false">VLOOKUP(A2087,SampleData!A$1:E$220,4,FALSE())</f>
        <v>56.414653</v>
      </c>
      <c r="C2087" s="64" t="n">
        <f aca="false">VLOOKUP(A2087,SampleData!A$1:E$220,5,FALSE())</f>
        <v>10.856494</v>
      </c>
      <c r="D2087" s="66" t="s">
        <v>229</v>
      </c>
      <c r="E2087" s="0" t="s">
        <v>199</v>
      </c>
      <c r="F2087" s="0" t="s">
        <v>199</v>
      </c>
      <c r="G2087" s="0" t="s">
        <v>735</v>
      </c>
      <c r="H2087" s="0" t="s">
        <v>3533</v>
      </c>
      <c r="I2087" s="0" t="s">
        <v>3535</v>
      </c>
      <c r="J2087" s="0" t="str">
        <f aca="false">IF(H2087="Present",H2087&amp;"_"&amp;I2087,H2087)</f>
        <v>Present_Ct&lt;41</v>
      </c>
    </row>
    <row r="2088" customFormat="false" ht="14.25" hidden="false" customHeight="false" outlineLevel="0" collapsed="false">
      <c r="A2088" s="0" t="s">
        <v>502</v>
      </c>
      <c r="B2088" s="64" t="n">
        <f aca="false">VLOOKUP(A2088,SampleData!A$1:E$220,4,FALSE())</f>
        <v>56.414653</v>
      </c>
      <c r="C2088" s="64" t="n">
        <f aca="false">VLOOKUP(A2088,SampleData!A$1:E$220,5,FALSE())</f>
        <v>10.856494</v>
      </c>
      <c r="D2088" s="66" t="s">
        <v>229</v>
      </c>
      <c r="E2088" s="0" t="s">
        <v>199</v>
      </c>
      <c r="F2088" s="0" t="s">
        <v>199</v>
      </c>
      <c r="G2088" s="0" t="s">
        <v>735</v>
      </c>
      <c r="H2088" s="0" t="s">
        <v>3533</v>
      </c>
      <c r="I2088" s="0" t="s">
        <v>3535</v>
      </c>
      <c r="J2088" s="0" t="str">
        <f aca="false">IF(H2088="Present",H2088&amp;"_"&amp;I2088,H2088)</f>
        <v>Present_Ct&lt;41</v>
      </c>
    </row>
    <row r="2089" customFormat="false" ht="14.25" hidden="false" customHeight="false" outlineLevel="0" collapsed="false">
      <c r="A2089" s="0" t="s">
        <v>502</v>
      </c>
      <c r="B2089" s="64" t="n">
        <f aca="false">VLOOKUP(A2089,SampleData!A$1:E$220,4,FALSE())</f>
        <v>56.414653</v>
      </c>
      <c r="C2089" s="64" t="n">
        <f aca="false">VLOOKUP(A2089,SampleData!A$1:E$220,5,FALSE())</f>
        <v>10.856494</v>
      </c>
      <c r="D2089" s="66" t="s">
        <v>3526</v>
      </c>
      <c r="E2089" s="0" t="s">
        <v>385</v>
      </c>
      <c r="F2089" s="0" t="s">
        <v>385</v>
      </c>
      <c r="G2089" s="0" t="s">
        <v>3514</v>
      </c>
      <c r="H2089" s="0" t="s">
        <v>3515</v>
      </c>
      <c r="I2089" s="0" t="s">
        <v>3516</v>
      </c>
      <c r="J2089" s="0" t="str">
        <f aca="false">IF(H2089="Present",H2089&amp;"_"&amp;I2089,H2089)</f>
        <v>Absent</v>
      </c>
    </row>
    <row r="2090" customFormat="false" ht="14.25" hidden="false" customHeight="false" outlineLevel="0" collapsed="false">
      <c r="A2090" s="0" t="s">
        <v>502</v>
      </c>
      <c r="B2090" s="64" t="n">
        <f aca="false">VLOOKUP(A2090,SampleData!A$1:E$220,4,FALSE())</f>
        <v>56.414653</v>
      </c>
      <c r="C2090" s="64" t="n">
        <f aca="false">VLOOKUP(A2090,SampleData!A$1:E$220,5,FALSE())</f>
        <v>10.856494</v>
      </c>
      <c r="D2090" s="66" t="s">
        <v>3527</v>
      </c>
      <c r="E2090" s="64" t="s">
        <v>74</v>
      </c>
      <c r="F2090" s="0" t="s">
        <v>701</v>
      </c>
      <c r="G2090" s="0" t="s">
        <v>3514</v>
      </c>
      <c r="H2090" s="0" t="s">
        <v>3515</v>
      </c>
      <c r="I2090" s="0" t="s">
        <v>3516</v>
      </c>
      <c r="J2090" s="0" t="str">
        <f aca="false">IF(H2090="Present",H2090&amp;"_"&amp;I2090,H2090)</f>
        <v>Absent</v>
      </c>
    </row>
    <row r="2091" customFormat="false" ht="14.25" hidden="false" customHeight="false" outlineLevel="0" collapsed="false">
      <c r="A2091" s="0" t="s">
        <v>502</v>
      </c>
      <c r="B2091" s="64" t="n">
        <f aca="false">VLOOKUP(A2091,SampleData!A$1:E$220,4,FALSE())</f>
        <v>56.414653</v>
      </c>
      <c r="C2091" s="64" t="n">
        <f aca="false">VLOOKUP(A2091,SampleData!A$1:E$220,5,FALSE())</f>
        <v>10.856494</v>
      </c>
      <c r="D2091" s="66" t="s">
        <v>3528</v>
      </c>
      <c r="E2091" s="64" t="s">
        <v>177</v>
      </c>
      <c r="F2091" s="0" t="s">
        <v>3529</v>
      </c>
      <c r="G2091" s="0" t="s">
        <v>3514</v>
      </c>
      <c r="H2091" s="0" t="s">
        <v>3533</v>
      </c>
      <c r="I2091" s="0" t="s">
        <v>3516</v>
      </c>
      <c r="J2091" s="0" t="str">
        <f aca="false">IF(H2091="Present",H2091&amp;"_"&amp;I2091,H2091)</f>
        <v>Present_Ct&gt;41</v>
      </c>
    </row>
    <row r="2092" customFormat="false" ht="14.25" hidden="false" customHeight="false" outlineLevel="0" collapsed="false">
      <c r="A2092" s="0" t="s">
        <v>502</v>
      </c>
      <c r="B2092" s="64" t="n">
        <f aca="false">VLOOKUP(A2092,SampleData!A$1:E$220,4,FALSE())</f>
        <v>56.414653</v>
      </c>
      <c r="C2092" s="64" t="n">
        <f aca="false">VLOOKUP(A2092,SampleData!A$1:E$220,5,FALSE())</f>
        <v>10.856494</v>
      </c>
      <c r="D2092" s="66" t="s">
        <v>3528</v>
      </c>
      <c r="E2092" s="64" t="s">
        <v>177</v>
      </c>
      <c r="F2092" s="0" t="s">
        <v>3529</v>
      </c>
      <c r="G2092" s="0" t="s">
        <v>735</v>
      </c>
      <c r="H2092" s="0" t="s">
        <v>3515</v>
      </c>
      <c r="I2092" s="0" t="s">
        <v>3516</v>
      </c>
      <c r="J2092" s="0" t="str">
        <f aca="false">IF(H2092="Present",H2092&amp;"_"&amp;I2092,H2092)</f>
        <v>Absent</v>
      </c>
    </row>
    <row r="2093" customFormat="false" ht="14.25" hidden="false" customHeight="false" outlineLevel="0" collapsed="false">
      <c r="A2093" s="0" t="s">
        <v>502</v>
      </c>
      <c r="B2093" s="64" t="n">
        <f aca="false">VLOOKUP(A2093,SampleData!A$1:E$220,4,FALSE())</f>
        <v>56.414653</v>
      </c>
      <c r="C2093" s="64" t="n">
        <f aca="false">VLOOKUP(A2093,SampleData!A$1:E$220,5,FALSE())</f>
        <v>10.856494</v>
      </c>
      <c r="D2093" s="66" t="s">
        <v>3530</v>
      </c>
      <c r="E2093" s="64" t="s">
        <v>3531</v>
      </c>
      <c r="F2093" s="0" t="s">
        <v>700</v>
      </c>
      <c r="G2093" s="0" t="s">
        <v>735</v>
      </c>
      <c r="H2093" s="0" t="s">
        <v>3515</v>
      </c>
      <c r="I2093" s="0" t="s">
        <v>3516</v>
      </c>
      <c r="J2093" s="0" t="str">
        <f aca="false">IF(H2093="Present",H2093&amp;"_"&amp;I2093,H2093)</f>
        <v>Absent</v>
      </c>
    </row>
    <row r="2094" customFormat="false" ht="14.25" hidden="false" customHeight="false" outlineLevel="0" collapsed="false">
      <c r="A2094" s="0" t="s">
        <v>502</v>
      </c>
      <c r="B2094" s="64" t="n">
        <f aca="false">VLOOKUP(A2094,SampleData!A$1:E$220,4,FALSE())</f>
        <v>56.414653</v>
      </c>
      <c r="C2094" s="64" t="n">
        <f aca="false">VLOOKUP(A2094,SampleData!A$1:E$220,5,FALSE())</f>
        <v>10.856494</v>
      </c>
      <c r="D2094" s="66" t="s">
        <v>3532</v>
      </c>
      <c r="E2094" s="64" t="s">
        <v>353</v>
      </c>
      <c r="F2094" s="0" t="s">
        <v>696</v>
      </c>
      <c r="G2094" s="0" t="s">
        <v>3514</v>
      </c>
      <c r="H2094" s="0" t="s">
        <v>3515</v>
      </c>
      <c r="I2094" s="0" t="s">
        <v>3516</v>
      </c>
      <c r="J2094" s="0" t="str">
        <f aca="false">IF(H2094="Present",H2094&amp;"_"&amp;I2094,H2094)</f>
        <v>Absent</v>
      </c>
    </row>
    <row r="2095" customFormat="false" ht="14.25" hidden="false" customHeight="false" outlineLevel="0" collapsed="false">
      <c r="A2095" s="0" t="s">
        <v>502</v>
      </c>
      <c r="B2095" s="64" t="n">
        <f aca="false">VLOOKUP(A2095,SampleData!A$1:E$220,4,FALSE())</f>
        <v>56.414653</v>
      </c>
      <c r="C2095" s="64" t="n">
        <f aca="false">VLOOKUP(A2095,SampleData!A$1:E$220,5,FALSE())</f>
        <v>10.856494</v>
      </c>
      <c r="D2095" s="66" t="s">
        <v>3532</v>
      </c>
      <c r="E2095" s="64" t="s">
        <v>353</v>
      </c>
      <c r="F2095" s="0" t="s">
        <v>696</v>
      </c>
      <c r="G2095" s="0" t="s">
        <v>3514</v>
      </c>
      <c r="H2095" s="0" t="s">
        <v>3515</v>
      </c>
      <c r="I2095" s="0" t="s">
        <v>3516</v>
      </c>
      <c r="J2095" s="0" t="str">
        <f aca="false">IF(H2095="Present",H2095&amp;"_"&amp;I2095,H2095)</f>
        <v>Absent</v>
      </c>
    </row>
    <row r="2096" customFormat="false" ht="14.25" hidden="false" customHeight="false" outlineLevel="0" collapsed="false">
      <c r="A2096" s="0" t="s">
        <v>502</v>
      </c>
      <c r="B2096" s="64" t="n">
        <f aca="false">VLOOKUP(A2096,SampleData!A$1:E$220,4,FALSE())</f>
        <v>56.414653</v>
      </c>
      <c r="C2096" s="64" t="n">
        <f aca="false">VLOOKUP(A2096,SampleData!A$1:E$220,5,FALSE())</f>
        <v>10.856494</v>
      </c>
      <c r="D2096" s="66" t="s">
        <v>3534</v>
      </c>
      <c r="E2096" s="64" t="s">
        <v>62</v>
      </c>
      <c r="F2096" s="0" t="s">
        <v>702</v>
      </c>
      <c r="G2096" s="0" t="s">
        <v>3514</v>
      </c>
      <c r="H2096" s="0" t="s">
        <v>3515</v>
      </c>
      <c r="I2096" s="0" t="s">
        <v>3516</v>
      </c>
      <c r="J2096" s="0" t="str">
        <f aca="false">IF(H2096="Present",H2096&amp;"_"&amp;I2096,H2096)</f>
        <v>Absent</v>
      </c>
    </row>
    <row r="2097" customFormat="false" ht="14.25" hidden="false" customHeight="false" outlineLevel="0" collapsed="false">
      <c r="A2097" s="0" t="s">
        <v>502</v>
      </c>
      <c r="B2097" s="64" t="n">
        <f aca="false">VLOOKUP(A2097,SampleData!A$1:E$220,4,FALSE())</f>
        <v>56.414653</v>
      </c>
      <c r="C2097" s="64" t="n">
        <f aca="false">VLOOKUP(A2097,SampleData!A$1:E$220,5,FALSE())</f>
        <v>10.856494</v>
      </c>
      <c r="D2097" s="66" t="s">
        <v>3534</v>
      </c>
      <c r="E2097" s="64" t="s">
        <v>62</v>
      </c>
      <c r="F2097" s="0" t="s">
        <v>702</v>
      </c>
      <c r="G2097" s="0" t="s">
        <v>3514</v>
      </c>
      <c r="H2097" s="0" t="s">
        <v>3515</v>
      </c>
      <c r="I2097" s="0" t="s">
        <v>3516</v>
      </c>
      <c r="J2097" s="0" t="str">
        <f aca="false">IF(H2097="Present",H2097&amp;"_"&amp;I2097,H2097)</f>
        <v>Absent</v>
      </c>
    </row>
    <row r="2098" customFormat="false" ht="14.25" hidden="false" customHeight="false" outlineLevel="0" collapsed="false">
      <c r="A2098" s="0" t="s">
        <v>502</v>
      </c>
      <c r="B2098" s="64" t="n">
        <f aca="false">VLOOKUP(A2098,SampleData!A$1:E$220,4,FALSE())</f>
        <v>56.414653</v>
      </c>
      <c r="C2098" s="64" t="n">
        <f aca="false">VLOOKUP(A2098,SampleData!A$1:E$220,5,FALSE())</f>
        <v>10.856494</v>
      </c>
      <c r="D2098" s="66" t="s">
        <v>3536</v>
      </c>
      <c r="E2098" s="0" t="s">
        <v>705</v>
      </c>
      <c r="F2098" s="0" t="s">
        <v>705</v>
      </c>
      <c r="G2098" s="0" t="s">
        <v>3514</v>
      </c>
      <c r="H2098" s="0" t="s">
        <v>3515</v>
      </c>
      <c r="I2098" s="0" t="s">
        <v>3516</v>
      </c>
      <c r="J2098" s="0" t="str">
        <f aca="false">IF(H2098="Present",H2098&amp;"_"&amp;I2098,H2098)</f>
        <v>Absent</v>
      </c>
    </row>
    <row r="2099" customFormat="false" ht="14.25" hidden="false" customHeight="false" outlineLevel="0" collapsed="false">
      <c r="A2099" s="0" t="s">
        <v>502</v>
      </c>
      <c r="B2099" s="64" t="n">
        <f aca="false">VLOOKUP(A2099,SampleData!A$1:E$220,4,FALSE())</f>
        <v>56.414653</v>
      </c>
      <c r="C2099" s="64" t="n">
        <f aca="false">VLOOKUP(A2099,SampleData!A$1:E$220,5,FALSE())</f>
        <v>10.856494</v>
      </c>
      <c r="D2099" s="66" t="s">
        <v>3536</v>
      </c>
      <c r="E2099" s="0" t="s">
        <v>705</v>
      </c>
      <c r="F2099" s="0" t="s">
        <v>705</v>
      </c>
      <c r="G2099" s="0" t="s">
        <v>735</v>
      </c>
      <c r="H2099" s="0" t="s">
        <v>3515</v>
      </c>
      <c r="I2099" s="0" t="s">
        <v>3516</v>
      </c>
      <c r="J2099" s="0" t="str">
        <f aca="false">IF(H2099="Present",H2099&amp;"_"&amp;I2099,H2099)</f>
        <v>Absent</v>
      </c>
    </row>
    <row r="2100" customFormat="false" ht="14.25" hidden="false" customHeight="false" outlineLevel="0" collapsed="false">
      <c r="A2100" s="0" t="s">
        <v>502</v>
      </c>
      <c r="B2100" s="64" t="n">
        <f aca="false">VLOOKUP(A2100,SampleData!A$1:E$220,4,FALSE())</f>
        <v>56.414653</v>
      </c>
      <c r="C2100" s="64" t="n">
        <f aca="false">VLOOKUP(A2100,SampleData!A$1:E$220,5,FALSE())</f>
        <v>10.856494</v>
      </c>
      <c r="D2100" s="66" t="s">
        <v>3537</v>
      </c>
      <c r="E2100" s="0" t="s">
        <v>698</v>
      </c>
      <c r="F2100" s="0" t="s">
        <v>698</v>
      </c>
      <c r="G2100" s="0" t="s">
        <v>3514</v>
      </c>
      <c r="H2100" s="0" t="s">
        <v>3515</v>
      </c>
      <c r="I2100" s="0" t="s">
        <v>3516</v>
      </c>
      <c r="J2100" s="0" t="str">
        <f aca="false">IF(H2100="Present",H2100&amp;"_"&amp;I2100,H2100)</f>
        <v>Absent</v>
      </c>
    </row>
    <row r="2101" customFormat="false" ht="14.25" hidden="false" customHeight="false" outlineLevel="0" collapsed="false">
      <c r="A2101" s="0" t="s">
        <v>502</v>
      </c>
      <c r="B2101" s="64" t="n">
        <f aca="false">VLOOKUP(A2101,SampleData!A$1:E$220,4,FALSE())</f>
        <v>56.414653</v>
      </c>
      <c r="C2101" s="64" t="n">
        <f aca="false">VLOOKUP(A2101,SampleData!A$1:E$220,5,FALSE())</f>
        <v>10.856494</v>
      </c>
      <c r="D2101" s="66" t="s">
        <v>3537</v>
      </c>
      <c r="E2101" s="0" t="s">
        <v>698</v>
      </c>
      <c r="F2101" s="0" t="s">
        <v>698</v>
      </c>
      <c r="G2101" s="0" t="s">
        <v>3514</v>
      </c>
      <c r="H2101" s="0" t="s">
        <v>3515</v>
      </c>
      <c r="I2101" s="0" t="s">
        <v>3516</v>
      </c>
      <c r="J2101" s="0" t="str">
        <f aca="false">IF(H2101="Present",H2101&amp;"_"&amp;I2101,H2101)</f>
        <v>Absent</v>
      </c>
    </row>
    <row r="2102" customFormat="false" ht="14.25" hidden="false" customHeight="false" outlineLevel="0" collapsed="false">
      <c r="A2102" s="0" t="s">
        <v>502</v>
      </c>
      <c r="B2102" s="64" t="n">
        <f aca="false">VLOOKUP(A2102,SampleData!A$1:E$220,4,FALSE())</f>
        <v>56.414653</v>
      </c>
      <c r="C2102" s="64" t="n">
        <f aca="false">VLOOKUP(A2102,SampleData!A$1:E$220,5,FALSE())</f>
        <v>10.856494</v>
      </c>
      <c r="D2102" s="66" t="s">
        <v>3538</v>
      </c>
      <c r="E2102" s="64" t="s">
        <v>3539</v>
      </c>
      <c r="F2102" s="0" t="s">
        <v>706</v>
      </c>
      <c r="G2102" s="0" t="s">
        <v>735</v>
      </c>
      <c r="H2102" s="0" t="s">
        <v>3515</v>
      </c>
      <c r="I2102" s="0" t="s">
        <v>3516</v>
      </c>
      <c r="J2102" s="0" t="str">
        <f aca="false">IF(H2102="Present",H2102&amp;"_"&amp;I2102,H2102)</f>
        <v>Absent</v>
      </c>
    </row>
    <row r="2103" customFormat="false" ht="14.25" hidden="false" customHeight="false" outlineLevel="0" collapsed="false">
      <c r="A2103" s="0" t="s">
        <v>506</v>
      </c>
      <c r="B2103" s="64" t="n">
        <f aca="false">VLOOKUP(A2103,SampleData!A$1:E$220,4,FALSE())</f>
        <v>55.1019963234694</v>
      </c>
      <c r="C2103" s="64" t="n">
        <f aca="false">VLOOKUP(A2103,SampleData!A$1:E$220,5,FALSE())</f>
        <v>14.7296919692847</v>
      </c>
      <c r="D2103" s="66" t="s">
        <v>3512</v>
      </c>
      <c r="E2103" s="64" t="s">
        <v>3513</v>
      </c>
      <c r="F2103" s="0" t="s">
        <v>703</v>
      </c>
      <c r="G2103" s="0" t="s">
        <v>735</v>
      </c>
      <c r="H2103" s="0" t="s">
        <v>3515</v>
      </c>
      <c r="I2103" s="0" t="s">
        <v>3516</v>
      </c>
      <c r="J2103" s="0" t="str">
        <f aca="false">IF(H2103="Present",H2103&amp;"_"&amp;I2103,H2103)</f>
        <v>Absent</v>
      </c>
    </row>
    <row r="2104" customFormat="false" ht="14.25" hidden="false" customHeight="false" outlineLevel="0" collapsed="false">
      <c r="A2104" s="0" t="s">
        <v>506</v>
      </c>
      <c r="B2104" s="64" t="n">
        <f aca="false">VLOOKUP(A2104,SampleData!A$1:E$220,4,FALSE())</f>
        <v>55.1019963234694</v>
      </c>
      <c r="C2104" s="64" t="n">
        <f aca="false">VLOOKUP(A2104,SampleData!A$1:E$220,5,FALSE())</f>
        <v>14.7296919692847</v>
      </c>
      <c r="D2104" s="66" t="s">
        <v>3517</v>
      </c>
      <c r="E2104" s="64" t="s">
        <v>636</v>
      </c>
      <c r="F2104" s="0" t="s">
        <v>709</v>
      </c>
      <c r="G2104" s="0" t="s">
        <v>735</v>
      </c>
      <c r="H2104" s="0" t="s">
        <v>3515</v>
      </c>
      <c r="I2104" s="0" t="s">
        <v>3516</v>
      </c>
      <c r="J2104" s="0" t="str">
        <f aca="false">IF(H2104="Present",H2104&amp;"_"&amp;I2104,H2104)</f>
        <v>Absent</v>
      </c>
    </row>
    <row r="2105" customFormat="false" ht="14.25" hidden="false" customHeight="false" outlineLevel="0" collapsed="false">
      <c r="A2105" s="0" t="s">
        <v>506</v>
      </c>
      <c r="B2105" s="64" t="n">
        <f aca="false">VLOOKUP(A2105,SampleData!A$1:E$220,4,FALSE())</f>
        <v>55.1019963234694</v>
      </c>
      <c r="C2105" s="64" t="n">
        <f aca="false">VLOOKUP(A2105,SampleData!A$1:E$220,5,FALSE())</f>
        <v>14.7296919692847</v>
      </c>
      <c r="D2105" s="66" t="s">
        <v>3518</v>
      </c>
      <c r="E2105" s="0" t="s">
        <v>710</v>
      </c>
      <c r="F2105" s="0" t="s">
        <v>710</v>
      </c>
      <c r="G2105" s="0" t="s">
        <v>735</v>
      </c>
      <c r="H2105" s="0" t="s">
        <v>3515</v>
      </c>
      <c r="I2105" s="0" t="s">
        <v>3516</v>
      </c>
      <c r="J2105" s="0" t="str">
        <f aca="false">IF(H2105="Present",H2105&amp;"_"&amp;I2105,H2105)</f>
        <v>Absent</v>
      </c>
    </row>
    <row r="2106" customFormat="false" ht="14.25" hidden="false" customHeight="false" outlineLevel="0" collapsed="false">
      <c r="A2106" s="0" t="s">
        <v>506</v>
      </c>
      <c r="B2106" s="64" t="n">
        <f aca="false">VLOOKUP(A2106,SampleData!A$1:E$220,4,FALSE())</f>
        <v>55.1019963234694</v>
      </c>
      <c r="C2106" s="64" t="n">
        <f aca="false">VLOOKUP(A2106,SampleData!A$1:E$220,5,FALSE())</f>
        <v>14.7296919692847</v>
      </c>
      <c r="D2106" s="66" t="s">
        <v>3519</v>
      </c>
      <c r="E2106" s="64" t="s">
        <v>3520</v>
      </c>
      <c r="F2106" s="0" t="s">
        <v>697</v>
      </c>
      <c r="G2106" s="0" t="s">
        <v>3514</v>
      </c>
      <c r="H2106" s="0" t="s">
        <v>3515</v>
      </c>
      <c r="I2106" s="0" t="s">
        <v>3516</v>
      </c>
      <c r="J2106" s="0" t="str">
        <f aca="false">IF(H2106="Present",H2106&amp;"_"&amp;I2106,H2106)</f>
        <v>Absent</v>
      </c>
    </row>
    <row r="2107" customFormat="false" ht="14.25" hidden="false" customHeight="false" outlineLevel="0" collapsed="false">
      <c r="A2107" s="0" t="s">
        <v>506</v>
      </c>
      <c r="B2107" s="64" t="n">
        <f aca="false">VLOOKUP(A2107,SampleData!A$1:E$220,4,FALSE())</f>
        <v>55.1019963234694</v>
      </c>
      <c r="C2107" s="64" t="n">
        <f aca="false">VLOOKUP(A2107,SampleData!A$1:E$220,5,FALSE())</f>
        <v>14.7296919692847</v>
      </c>
      <c r="D2107" s="66" t="s">
        <v>3521</v>
      </c>
      <c r="E2107" s="64" t="s">
        <v>208</v>
      </c>
      <c r="F2107" s="0" t="s">
        <v>704</v>
      </c>
      <c r="G2107" s="0" t="s">
        <v>735</v>
      </c>
      <c r="H2107" s="0" t="s">
        <v>3515</v>
      </c>
      <c r="I2107" s="0" t="s">
        <v>3516</v>
      </c>
      <c r="J2107" s="0" t="str">
        <f aca="false">IF(H2107="Present",H2107&amp;"_"&amp;I2107,H2107)</f>
        <v>Absent</v>
      </c>
    </row>
    <row r="2108" customFormat="false" ht="14.25" hidden="false" customHeight="false" outlineLevel="0" collapsed="false">
      <c r="A2108" s="0" t="s">
        <v>506</v>
      </c>
      <c r="B2108" s="64" t="n">
        <f aca="false">VLOOKUP(A2108,SampleData!A$1:E$220,4,FALSE())</f>
        <v>55.1019963234694</v>
      </c>
      <c r="C2108" s="64" t="n">
        <f aca="false">VLOOKUP(A2108,SampleData!A$1:E$220,5,FALSE())</f>
        <v>14.7296919692847</v>
      </c>
      <c r="D2108" s="66" t="s">
        <v>3522</v>
      </c>
      <c r="E2108" s="64" t="s">
        <v>3523</v>
      </c>
      <c r="F2108" s="0" t="s">
        <v>708</v>
      </c>
      <c r="G2108" s="0" t="s">
        <v>735</v>
      </c>
      <c r="H2108" s="0" t="s">
        <v>3515</v>
      </c>
      <c r="I2108" s="0" t="s">
        <v>3516</v>
      </c>
      <c r="J2108" s="0" t="str">
        <f aca="false">IF(H2108="Present",H2108&amp;"_"&amp;I2108,H2108)</f>
        <v>Absent</v>
      </c>
    </row>
    <row r="2109" customFormat="false" ht="14.25" hidden="false" customHeight="false" outlineLevel="0" collapsed="false">
      <c r="A2109" s="0" t="s">
        <v>506</v>
      </c>
      <c r="B2109" s="64" t="n">
        <f aca="false">VLOOKUP(A2109,SampleData!A$1:E$220,4,FALSE())</f>
        <v>55.1019963234694</v>
      </c>
      <c r="C2109" s="64" t="n">
        <f aca="false">VLOOKUP(A2109,SampleData!A$1:E$220,5,FALSE())</f>
        <v>14.7296919692847</v>
      </c>
      <c r="D2109" s="66" t="s">
        <v>3522</v>
      </c>
      <c r="E2109" s="64" t="s">
        <v>3523</v>
      </c>
      <c r="F2109" s="0" t="s">
        <v>708</v>
      </c>
      <c r="G2109" s="0" t="s">
        <v>3514</v>
      </c>
      <c r="H2109" s="0" t="s">
        <v>3515</v>
      </c>
      <c r="I2109" s="0" t="s">
        <v>3516</v>
      </c>
      <c r="J2109" s="0" t="str">
        <f aca="false">IF(H2109="Present",H2109&amp;"_"&amp;I2109,H2109)</f>
        <v>Absent</v>
      </c>
    </row>
    <row r="2110" customFormat="false" ht="14.25" hidden="false" customHeight="false" outlineLevel="0" collapsed="false">
      <c r="A2110" s="0" t="s">
        <v>506</v>
      </c>
      <c r="B2110" s="64" t="n">
        <f aca="false">VLOOKUP(A2110,SampleData!A$1:E$220,4,FALSE())</f>
        <v>55.1019963234694</v>
      </c>
      <c r="C2110" s="64" t="n">
        <f aca="false">VLOOKUP(A2110,SampleData!A$1:E$220,5,FALSE())</f>
        <v>14.7296919692847</v>
      </c>
      <c r="D2110" s="66" t="s">
        <v>3524</v>
      </c>
      <c r="E2110" s="64" t="s">
        <v>3525</v>
      </c>
      <c r="F2110" s="0" t="s">
        <v>699</v>
      </c>
      <c r="G2110" s="0" t="s">
        <v>735</v>
      </c>
      <c r="H2110" s="0" t="s">
        <v>3515</v>
      </c>
      <c r="I2110" s="0" t="s">
        <v>3516</v>
      </c>
      <c r="J2110" s="0" t="str">
        <f aca="false">IF(H2110="Present",H2110&amp;"_"&amp;I2110,H2110)</f>
        <v>Absent</v>
      </c>
    </row>
    <row r="2111" customFormat="false" ht="14.25" hidden="false" customHeight="false" outlineLevel="0" collapsed="false">
      <c r="A2111" s="0" t="s">
        <v>506</v>
      </c>
      <c r="B2111" s="64" t="n">
        <f aca="false">VLOOKUP(A2111,SampleData!A$1:E$220,4,FALSE())</f>
        <v>55.1019963234694</v>
      </c>
      <c r="C2111" s="64" t="n">
        <f aca="false">VLOOKUP(A2111,SampleData!A$1:E$220,5,FALSE())</f>
        <v>14.7296919692847</v>
      </c>
      <c r="D2111" s="66" t="s">
        <v>229</v>
      </c>
      <c r="E2111" s="0" t="s">
        <v>199</v>
      </c>
      <c r="F2111" s="0" t="s">
        <v>199</v>
      </c>
      <c r="G2111" s="0" t="s">
        <v>735</v>
      </c>
      <c r="H2111" s="0" t="s">
        <v>3515</v>
      </c>
      <c r="I2111" s="0" t="s">
        <v>3516</v>
      </c>
      <c r="J2111" s="0" t="str">
        <f aca="false">IF(H2111="Present",H2111&amp;"_"&amp;I2111,H2111)</f>
        <v>Absent</v>
      </c>
    </row>
    <row r="2112" customFormat="false" ht="14.25" hidden="false" customHeight="false" outlineLevel="0" collapsed="false">
      <c r="A2112" s="0" t="s">
        <v>506</v>
      </c>
      <c r="B2112" s="64" t="n">
        <f aca="false">VLOOKUP(A2112,SampleData!A$1:E$220,4,FALSE())</f>
        <v>55.1019963234694</v>
      </c>
      <c r="C2112" s="64" t="n">
        <f aca="false">VLOOKUP(A2112,SampleData!A$1:E$220,5,FALSE())</f>
        <v>14.7296919692847</v>
      </c>
      <c r="D2112" s="66" t="s">
        <v>229</v>
      </c>
      <c r="E2112" s="0" t="s">
        <v>199</v>
      </c>
      <c r="F2112" s="0" t="s">
        <v>199</v>
      </c>
      <c r="G2112" s="0" t="s">
        <v>735</v>
      </c>
      <c r="H2112" s="0" t="s">
        <v>3515</v>
      </c>
      <c r="I2112" s="0" t="s">
        <v>3516</v>
      </c>
      <c r="J2112" s="0" t="str">
        <f aca="false">IF(H2112="Present",H2112&amp;"_"&amp;I2112,H2112)</f>
        <v>Absent</v>
      </c>
    </row>
    <row r="2113" customFormat="false" ht="14.25" hidden="false" customHeight="false" outlineLevel="0" collapsed="false">
      <c r="A2113" s="0" t="s">
        <v>506</v>
      </c>
      <c r="B2113" s="64" t="n">
        <f aca="false">VLOOKUP(A2113,SampleData!A$1:E$220,4,FALSE())</f>
        <v>55.1019963234694</v>
      </c>
      <c r="C2113" s="64" t="n">
        <f aca="false">VLOOKUP(A2113,SampleData!A$1:E$220,5,FALSE())</f>
        <v>14.7296919692847</v>
      </c>
      <c r="D2113" s="66" t="s">
        <v>3526</v>
      </c>
      <c r="E2113" s="0" t="s">
        <v>385</v>
      </c>
      <c r="F2113" s="0" t="s">
        <v>385</v>
      </c>
      <c r="G2113" s="0" t="s">
        <v>3514</v>
      </c>
      <c r="H2113" s="0" t="s">
        <v>3515</v>
      </c>
      <c r="I2113" s="0" t="s">
        <v>3516</v>
      </c>
      <c r="J2113" s="0" t="str">
        <f aca="false">IF(H2113="Present",H2113&amp;"_"&amp;I2113,H2113)</f>
        <v>Absent</v>
      </c>
    </row>
    <row r="2114" customFormat="false" ht="14.25" hidden="false" customHeight="false" outlineLevel="0" collapsed="false">
      <c r="A2114" s="0" t="s">
        <v>506</v>
      </c>
      <c r="B2114" s="64" t="n">
        <f aca="false">VLOOKUP(A2114,SampleData!A$1:E$220,4,FALSE())</f>
        <v>55.1019963234694</v>
      </c>
      <c r="C2114" s="64" t="n">
        <f aca="false">VLOOKUP(A2114,SampleData!A$1:E$220,5,FALSE())</f>
        <v>14.7296919692847</v>
      </c>
      <c r="D2114" s="66" t="s">
        <v>3527</v>
      </c>
      <c r="E2114" s="64" t="s">
        <v>74</v>
      </c>
      <c r="F2114" s="0" t="s">
        <v>701</v>
      </c>
      <c r="G2114" s="0" t="s">
        <v>3514</v>
      </c>
      <c r="H2114" s="0" t="s">
        <v>3515</v>
      </c>
      <c r="I2114" s="0" t="s">
        <v>3516</v>
      </c>
      <c r="J2114" s="0" t="str">
        <f aca="false">IF(H2114="Present",H2114&amp;"_"&amp;I2114,H2114)</f>
        <v>Absent</v>
      </c>
    </row>
    <row r="2115" customFormat="false" ht="14.25" hidden="false" customHeight="false" outlineLevel="0" collapsed="false">
      <c r="A2115" s="0" t="s">
        <v>506</v>
      </c>
      <c r="B2115" s="64" t="n">
        <f aca="false">VLOOKUP(A2115,SampleData!A$1:E$220,4,FALSE())</f>
        <v>55.1019963234694</v>
      </c>
      <c r="C2115" s="64" t="n">
        <f aca="false">VLOOKUP(A2115,SampleData!A$1:E$220,5,FALSE())</f>
        <v>14.7296919692847</v>
      </c>
      <c r="D2115" s="66" t="s">
        <v>3528</v>
      </c>
      <c r="E2115" s="64" t="s">
        <v>177</v>
      </c>
      <c r="F2115" s="0" t="s">
        <v>3529</v>
      </c>
      <c r="G2115" s="0" t="s">
        <v>735</v>
      </c>
      <c r="H2115" s="0" t="s">
        <v>3515</v>
      </c>
      <c r="I2115" s="0" t="s">
        <v>3516</v>
      </c>
      <c r="J2115" s="0" t="str">
        <f aca="false">IF(H2115="Present",H2115&amp;"_"&amp;I2115,H2115)</f>
        <v>Absent</v>
      </c>
    </row>
    <row r="2116" customFormat="false" ht="14.25" hidden="false" customHeight="false" outlineLevel="0" collapsed="false">
      <c r="A2116" s="0" t="s">
        <v>506</v>
      </c>
      <c r="B2116" s="64" t="n">
        <f aca="false">VLOOKUP(A2116,SampleData!A$1:E$220,4,FALSE())</f>
        <v>55.1019963234694</v>
      </c>
      <c r="C2116" s="64" t="n">
        <f aca="false">VLOOKUP(A2116,SampleData!A$1:E$220,5,FALSE())</f>
        <v>14.7296919692847</v>
      </c>
      <c r="D2116" s="66" t="s">
        <v>3528</v>
      </c>
      <c r="E2116" s="64" t="s">
        <v>177</v>
      </c>
      <c r="F2116" s="0" t="s">
        <v>3529</v>
      </c>
      <c r="G2116" s="0" t="s">
        <v>735</v>
      </c>
      <c r="H2116" s="0" t="s">
        <v>3515</v>
      </c>
      <c r="I2116" s="0" t="s">
        <v>3516</v>
      </c>
      <c r="J2116" s="0" t="str">
        <f aca="false">IF(H2116="Present",H2116&amp;"_"&amp;I2116,H2116)</f>
        <v>Absent</v>
      </c>
    </row>
    <row r="2117" customFormat="false" ht="14.25" hidden="false" customHeight="false" outlineLevel="0" collapsed="false">
      <c r="A2117" s="0" t="s">
        <v>506</v>
      </c>
      <c r="B2117" s="64" t="n">
        <f aca="false">VLOOKUP(A2117,SampleData!A$1:E$220,4,FALSE())</f>
        <v>55.1019963234694</v>
      </c>
      <c r="C2117" s="64" t="n">
        <f aca="false">VLOOKUP(A2117,SampleData!A$1:E$220,5,FALSE())</f>
        <v>14.7296919692847</v>
      </c>
      <c r="D2117" s="66" t="s">
        <v>3530</v>
      </c>
      <c r="E2117" s="64" t="s">
        <v>3531</v>
      </c>
      <c r="F2117" s="0" t="s">
        <v>700</v>
      </c>
      <c r="G2117" s="0" t="s">
        <v>735</v>
      </c>
      <c r="H2117" s="0" t="s">
        <v>3515</v>
      </c>
      <c r="I2117" s="0" t="s">
        <v>3516</v>
      </c>
      <c r="J2117" s="0" t="str">
        <f aca="false">IF(H2117="Present",H2117&amp;"_"&amp;I2117,H2117)</f>
        <v>Absent</v>
      </c>
    </row>
    <row r="2118" customFormat="false" ht="14.25" hidden="false" customHeight="false" outlineLevel="0" collapsed="false">
      <c r="A2118" s="0" t="s">
        <v>506</v>
      </c>
      <c r="B2118" s="64" t="n">
        <f aca="false">VLOOKUP(A2118,SampleData!A$1:E$220,4,FALSE())</f>
        <v>55.1019963234694</v>
      </c>
      <c r="C2118" s="64" t="n">
        <f aca="false">VLOOKUP(A2118,SampleData!A$1:E$220,5,FALSE())</f>
        <v>14.7296919692847</v>
      </c>
      <c r="D2118" s="66" t="s">
        <v>3532</v>
      </c>
      <c r="E2118" s="64" t="s">
        <v>353</v>
      </c>
      <c r="F2118" s="0" t="s">
        <v>696</v>
      </c>
      <c r="G2118" s="0" t="s">
        <v>3514</v>
      </c>
      <c r="H2118" s="0" t="s">
        <v>3515</v>
      </c>
      <c r="I2118" s="0" t="s">
        <v>3516</v>
      </c>
      <c r="J2118" s="0" t="str">
        <f aca="false">IF(H2118="Present",H2118&amp;"_"&amp;I2118,H2118)</f>
        <v>Absent</v>
      </c>
    </row>
    <row r="2119" customFormat="false" ht="14.25" hidden="false" customHeight="false" outlineLevel="0" collapsed="false">
      <c r="A2119" s="0" t="s">
        <v>506</v>
      </c>
      <c r="B2119" s="64" t="n">
        <f aca="false">VLOOKUP(A2119,SampleData!A$1:E$220,4,FALSE())</f>
        <v>55.1019963234694</v>
      </c>
      <c r="C2119" s="64" t="n">
        <f aca="false">VLOOKUP(A2119,SampleData!A$1:E$220,5,FALSE())</f>
        <v>14.7296919692847</v>
      </c>
      <c r="D2119" s="66" t="s">
        <v>3532</v>
      </c>
      <c r="E2119" s="64" t="s">
        <v>353</v>
      </c>
      <c r="F2119" s="0" t="s">
        <v>696</v>
      </c>
      <c r="G2119" s="0" t="s">
        <v>3514</v>
      </c>
      <c r="H2119" s="0" t="s">
        <v>3515</v>
      </c>
      <c r="I2119" s="0" t="s">
        <v>3516</v>
      </c>
      <c r="J2119" s="0" t="str">
        <f aca="false">IF(H2119="Present",H2119&amp;"_"&amp;I2119,H2119)</f>
        <v>Absent</v>
      </c>
    </row>
    <row r="2120" customFormat="false" ht="14.25" hidden="false" customHeight="false" outlineLevel="0" collapsed="false">
      <c r="A2120" s="0" t="s">
        <v>506</v>
      </c>
      <c r="B2120" s="64" t="n">
        <f aca="false">VLOOKUP(A2120,SampleData!A$1:E$220,4,FALSE())</f>
        <v>55.1019963234694</v>
      </c>
      <c r="C2120" s="64" t="n">
        <f aca="false">VLOOKUP(A2120,SampleData!A$1:E$220,5,FALSE())</f>
        <v>14.7296919692847</v>
      </c>
      <c r="D2120" s="66" t="s">
        <v>3534</v>
      </c>
      <c r="E2120" s="64" t="s">
        <v>62</v>
      </c>
      <c r="F2120" s="0" t="s">
        <v>702</v>
      </c>
      <c r="G2120" s="0" t="s">
        <v>735</v>
      </c>
      <c r="H2120" s="0" t="s">
        <v>3515</v>
      </c>
      <c r="I2120" s="0" t="s">
        <v>3516</v>
      </c>
      <c r="J2120" s="0" t="str">
        <f aca="false">IF(H2120="Present",H2120&amp;"_"&amp;I2120,H2120)</f>
        <v>Absent</v>
      </c>
    </row>
    <row r="2121" customFormat="false" ht="14.25" hidden="false" customHeight="false" outlineLevel="0" collapsed="false">
      <c r="A2121" s="0" t="s">
        <v>506</v>
      </c>
      <c r="B2121" s="64" t="n">
        <f aca="false">VLOOKUP(A2121,SampleData!A$1:E$220,4,FALSE())</f>
        <v>55.1019963234694</v>
      </c>
      <c r="C2121" s="64" t="n">
        <f aca="false">VLOOKUP(A2121,SampleData!A$1:E$220,5,FALSE())</f>
        <v>14.7296919692847</v>
      </c>
      <c r="D2121" s="66" t="s">
        <v>3534</v>
      </c>
      <c r="E2121" s="64" t="s">
        <v>62</v>
      </c>
      <c r="F2121" s="0" t="s">
        <v>702</v>
      </c>
      <c r="G2121" s="0" t="s">
        <v>735</v>
      </c>
      <c r="H2121" s="0" t="s">
        <v>3515</v>
      </c>
      <c r="I2121" s="0" t="s">
        <v>3516</v>
      </c>
      <c r="J2121" s="0" t="str">
        <f aca="false">IF(H2121="Present",H2121&amp;"_"&amp;I2121,H2121)</f>
        <v>Absent</v>
      </c>
    </row>
    <row r="2122" customFormat="false" ht="14.25" hidden="false" customHeight="false" outlineLevel="0" collapsed="false">
      <c r="A2122" s="0" t="s">
        <v>506</v>
      </c>
      <c r="B2122" s="64" t="n">
        <f aca="false">VLOOKUP(A2122,SampleData!A$1:E$220,4,FALSE())</f>
        <v>55.1019963234694</v>
      </c>
      <c r="C2122" s="64" t="n">
        <f aca="false">VLOOKUP(A2122,SampleData!A$1:E$220,5,FALSE())</f>
        <v>14.7296919692847</v>
      </c>
      <c r="D2122" s="66" t="s">
        <v>3536</v>
      </c>
      <c r="E2122" s="0" t="s">
        <v>705</v>
      </c>
      <c r="F2122" s="0" t="s">
        <v>705</v>
      </c>
      <c r="G2122" s="0" t="s">
        <v>735</v>
      </c>
      <c r="H2122" s="0" t="s">
        <v>3533</v>
      </c>
      <c r="I2122" s="0" t="s">
        <v>3535</v>
      </c>
      <c r="J2122" s="0" t="str">
        <f aca="false">IF(H2122="Present",H2122&amp;"_"&amp;I2122,H2122)</f>
        <v>Present_Ct&lt;41</v>
      </c>
    </row>
    <row r="2123" customFormat="false" ht="14.25" hidden="false" customHeight="false" outlineLevel="0" collapsed="false">
      <c r="A2123" s="0" t="s">
        <v>506</v>
      </c>
      <c r="B2123" s="64" t="n">
        <f aca="false">VLOOKUP(A2123,SampleData!A$1:E$220,4,FALSE())</f>
        <v>55.1019963234694</v>
      </c>
      <c r="C2123" s="64" t="n">
        <f aca="false">VLOOKUP(A2123,SampleData!A$1:E$220,5,FALSE())</f>
        <v>14.7296919692847</v>
      </c>
      <c r="D2123" s="66" t="s">
        <v>3536</v>
      </c>
      <c r="E2123" s="0" t="s">
        <v>705</v>
      </c>
      <c r="F2123" s="0" t="s">
        <v>705</v>
      </c>
      <c r="G2123" s="0" t="s">
        <v>735</v>
      </c>
      <c r="H2123" s="0" t="s">
        <v>3533</v>
      </c>
      <c r="I2123" s="0" t="s">
        <v>3535</v>
      </c>
      <c r="J2123" s="0" t="str">
        <f aca="false">IF(H2123="Present",H2123&amp;"_"&amp;I2123,H2123)</f>
        <v>Present_Ct&lt;41</v>
      </c>
    </row>
    <row r="2124" customFormat="false" ht="14.25" hidden="false" customHeight="false" outlineLevel="0" collapsed="false">
      <c r="A2124" s="0" t="s">
        <v>506</v>
      </c>
      <c r="B2124" s="64" t="n">
        <f aca="false">VLOOKUP(A2124,SampleData!A$1:E$220,4,FALSE())</f>
        <v>55.1019963234694</v>
      </c>
      <c r="C2124" s="64" t="n">
        <f aca="false">VLOOKUP(A2124,SampleData!A$1:E$220,5,FALSE())</f>
        <v>14.7296919692847</v>
      </c>
      <c r="D2124" s="66" t="s">
        <v>3537</v>
      </c>
      <c r="E2124" s="0" t="s">
        <v>698</v>
      </c>
      <c r="F2124" s="0" t="s">
        <v>698</v>
      </c>
      <c r="G2124" s="0" t="s">
        <v>735</v>
      </c>
      <c r="H2124" s="0" t="s">
        <v>3515</v>
      </c>
      <c r="I2124" s="0" t="s">
        <v>3516</v>
      </c>
      <c r="J2124" s="0" t="str">
        <f aca="false">IF(H2124="Present",H2124&amp;"_"&amp;I2124,H2124)</f>
        <v>Absent</v>
      </c>
    </row>
    <row r="2125" customFormat="false" ht="14.25" hidden="false" customHeight="false" outlineLevel="0" collapsed="false">
      <c r="A2125" s="0" t="s">
        <v>506</v>
      </c>
      <c r="B2125" s="64" t="n">
        <f aca="false">VLOOKUP(A2125,SampleData!A$1:E$220,4,FALSE())</f>
        <v>55.1019963234694</v>
      </c>
      <c r="C2125" s="64" t="n">
        <f aca="false">VLOOKUP(A2125,SampleData!A$1:E$220,5,FALSE())</f>
        <v>14.7296919692847</v>
      </c>
      <c r="D2125" s="66" t="s">
        <v>3537</v>
      </c>
      <c r="E2125" s="0" t="s">
        <v>698</v>
      </c>
      <c r="F2125" s="0" t="s">
        <v>698</v>
      </c>
      <c r="G2125" s="0" t="s">
        <v>735</v>
      </c>
      <c r="H2125" s="0" t="s">
        <v>3515</v>
      </c>
      <c r="I2125" s="0" t="s">
        <v>3516</v>
      </c>
      <c r="J2125" s="0" t="str">
        <f aca="false">IF(H2125="Present",H2125&amp;"_"&amp;I2125,H2125)</f>
        <v>Absent</v>
      </c>
    </row>
    <row r="2126" customFormat="false" ht="14.25" hidden="false" customHeight="false" outlineLevel="0" collapsed="false">
      <c r="A2126" s="0" t="s">
        <v>506</v>
      </c>
      <c r="B2126" s="64" t="n">
        <f aca="false">VLOOKUP(A2126,SampleData!A$1:E$220,4,FALSE())</f>
        <v>55.1019963234694</v>
      </c>
      <c r="C2126" s="64" t="n">
        <f aca="false">VLOOKUP(A2126,SampleData!A$1:E$220,5,FALSE())</f>
        <v>14.7296919692847</v>
      </c>
      <c r="D2126" s="66" t="s">
        <v>3538</v>
      </c>
      <c r="E2126" s="64" t="s">
        <v>3539</v>
      </c>
      <c r="F2126" s="0" t="s">
        <v>706</v>
      </c>
      <c r="G2126" s="0" t="s">
        <v>3514</v>
      </c>
      <c r="H2126" s="0" t="s">
        <v>3515</v>
      </c>
      <c r="I2126" s="0" t="s">
        <v>3516</v>
      </c>
      <c r="J2126" s="0" t="str">
        <f aca="false">IF(H2126="Present",H2126&amp;"_"&amp;I2126,H2126)</f>
        <v>Absent</v>
      </c>
    </row>
    <row r="2127" customFormat="false" ht="14.25" hidden="false" customHeight="false" outlineLevel="0" collapsed="false">
      <c r="A2127" s="0" t="s">
        <v>511</v>
      </c>
      <c r="B2127" s="64" t="n">
        <f aca="false">VLOOKUP(A2127,SampleData!A$1:E$220,4,FALSE())</f>
        <v>56.795409</v>
      </c>
      <c r="C2127" s="64" t="n">
        <f aca="false">VLOOKUP(A2127,SampleData!A$1:E$220,5,FALSE())</f>
        <v>9.527786</v>
      </c>
      <c r="D2127" s="66" t="s">
        <v>3512</v>
      </c>
      <c r="E2127" s="64" t="s">
        <v>3513</v>
      </c>
      <c r="F2127" s="0" t="s">
        <v>703</v>
      </c>
      <c r="G2127" s="0" t="s">
        <v>3514</v>
      </c>
      <c r="H2127" s="0" t="s">
        <v>3515</v>
      </c>
      <c r="I2127" s="0" t="s">
        <v>3516</v>
      </c>
      <c r="J2127" s="0" t="str">
        <f aca="false">IF(H2127="Present",H2127&amp;"_"&amp;I2127,H2127)</f>
        <v>Absent</v>
      </c>
    </row>
    <row r="2128" customFormat="false" ht="14.25" hidden="false" customHeight="false" outlineLevel="0" collapsed="false">
      <c r="A2128" s="0" t="s">
        <v>511</v>
      </c>
      <c r="B2128" s="64" t="n">
        <f aca="false">VLOOKUP(A2128,SampleData!A$1:E$220,4,FALSE())</f>
        <v>56.795409</v>
      </c>
      <c r="C2128" s="64" t="n">
        <f aca="false">VLOOKUP(A2128,SampleData!A$1:E$220,5,FALSE())</f>
        <v>9.527786</v>
      </c>
      <c r="D2128" s="66" t="s">
        <v>3517</v>
      </c>
      <c r="E2128" s="64" t="s">
        <v>636</v>
      </c>
      <c r="F2128" s="0" t="s">
        <v>709</v>
      </c>
      <c r="G2128" s="0" t="s">
        <v>3514</v>
      </c>
      <c r="H2128" s="0" t="s">
        <v>3515</v>
      </c>
      <c r="I2128" s="0" t="s">
        <v>3516</v>
      </c>
      <c r="J2128" s="0" t="str">
        <f aca="false">IF(H2128="Present",H2128&amp;"_"&amp;I2128,H2128)</f>
        <v>Absent</v>
      </c>
    </row>
    <row r="2129" customFormat="false" ht="14.25" hidden="false" customHeight="false" outlineLevel="0" collapsed="false">
      <c r="A2129" s="0" t="s">
        <v>511</v>
      </c>
      <c r="B2129" s="64" t="n">
        <f aca="false">VLOOKUP(A2129,SampleData!A$1:E$220,4,FALSE())</f>
        <v>56.795409</v>
      </c>
      <c r="C2129" s="64" t="n">
        <f aca="false">VLOOKUP(A2129,SampleData!A$1:E$220,5,FALSE())</f>
        <v>9.527786</v>
      </c>
      <c r="D2129" s="66" t="s">
        <v>3518</v>
      </c>
      <c r="E2129" s="0" t="s">
        <v>710</v>
      </c>
      <c r="F2129" s="0" t="s">
        <v>710</v>
      </c>
      <c r="G2129" s="0" t="s">
        <v>735</v>
      </c>
      <c r="H2129" s="0" t="s">
        <v>3515</v>
      </c>
      <c r="I2129" s="0" t="s">
        <v>3516</v>
      </c>
      <c r="J2129" s="0" t="str">
        <f aca="false">IF(H2129="Present",H2129&amp;"_"&amp;I2129,H2129)</f>
        <v>Absent</v>
      </c>
    </row>
    <row r="2130" customFormat="false" ht="14.25" hidden="false" customHeight="false" outlineLevel="0" collapsed="false">
      <c r="A2130" s="0" t="s">
        <v>511</v>
      </c>
      <c r="B2130" s="64" t="n">
        <f aca="false">VLOOKUP(A2130,SampleData!A$1:E$220,4,FALSE())</f>
        <v>56.795409</v>
      </c>
      <c r="C2130" s="64" t="n">
        <f aca="false">VLOOKUP(A2130,SampleData!A$1:E$220,5,FALSE())</f>
        <v>9.527786</v>
      </c>
      <c r="D2130" s="66" t="s">
        <v>3519</v>
      </c>
      <c r="E2130" s="64" t="s">
        <v>3520</v>
      </c>
      <c r="F2130" s="0" t="s">
        <v>697</v>
      </c>
      <c r="G2130" s="0" t="s">
        <v>3514</v>
      </c>
      <c r="H2130" s="0" t="s">
        <v>3515</v>
      </c>
      <c r="I2130" s="0" t="s">
        <v>3516</v>
      </c>
      <c r="J2130" s="0" t="str">
        <f aca="false">IF(H2130="Present",H2130&amp;"_"&amp;I2130,H2130)</f>
        <v>Absent</v>
      </c>
    </row>
    <row r="2131" customFormat="false" ht="14.25" hidden="false" customHeight="false" outlineLevel="0" collapsed="false">
      <c r="A2131" s="0" t="s">
        <v>511</v>
      </c>
      <c r="B2131" s="64" t="n">
        <f aca="false">VLOOKUP(A2131,SampleData!A$1:E$220,4,FALSE())</f>
        <v>56.795409</v>
      </c>
      <c r="C2131" s="64" t="n">
        <f aca="false">VLOOKUP(A2131,SampleData!A$1:E$220,5,FALSE())</f>
        <v>9.527786</v>
      </c>
      <c r="D2131" s="66" t="s">
        <v>3521</v>
      </c>
      <c r="E2131" s="64" t="s">
        <v>208</v>
      </c>
      <c r="F2131" s="0" t="s">
        <v>704</v>
      </c>
      <c r="G2131" s="0" t="s">
        <v>735</v>
      </c>
      <c r="H2131" s="0" t="s">
        <v>3515</v>
      </c>
      <c r="I2131" s="0" t="s">
        <v>3516</v>
      </c>
      <c r="J2131" s="0" t="str">
        <f aca="false">IF(H2131="Present",H2131&amp;"_"&amp;I2131,H2131)</f>
        <v>Absent</v>
      </c>
    </row>
    <row r="2132" customFormat="false" ht="14.25" hidden="false" customHeight="false" outlineLevel="0" collapsed="false">
      <c r="A2132" s="0" t="s">
        <v>511</v>
      </c>
      <c r="B2132" s="64" t="n">
        <f aca="false">VLOOKUP(A2132,SampleData!A$1:E$220,4,FALSE())</f>
        <v>56.795409</v>
      </c>
      <c r="C2132" s="64" t="n">
        <f aca="false">VLOOKUP(A2132,SampleData!A$1:E$220,5,FALSE())</f>
        <v>9.527786</v>
      </c>
      <c r="D2132" s="66" t="s">
        <v>3522</v>
      </c>
      <c r="E2132" s="64" t="s">
        <v>3523</v>
      </c>
      <c r="F2132" s="0" t="s">
        <v>708</v>
      </c>
      <c r="G2132" s="0" t="s">
        <v>735</v>
      </c>
      <c r="H2132" s="0" t="s">
        <v>3515</v>
      </c>
      <c r="I2132" s="0" t="s">
        <v>3516</v>
      </c>
      <c r="J2132" s="0" t="str">
        <f aca="false">IF(H2132="Present",H2132&amp;"_"&amp;I2132,H2132)</f>
        <v>Absent</v>
      </c>
    </row>
    <row r="2133" customFormat="false" ht="14.25" hidden="false" customHeight="false" outlineLevel="0" collapsed="false">
      <c r="A2133" s="0" t="s">
        <v>511</v>
      </c>
      <c r="B2133" s="64" t="n">
        <f aca="false">VLOOKUP(A2133,SampleData!A$1:E$220,4,FALSE())</f>
        <v>56.795409</v>
      </c>
      <c r="C2133" s="64" t="n">
        <f aca="false">VLOOKUP(A2133,SampleData!A$1:E$220,5,FALSE())</f>
        <v>9.527786</v>
      </c>
      <c r="D2133" s="66" t="s">
        <v>3522</v>
      </c>
      <c r="E2133" s="64" t="s">
        <v>3523</v>
      </c>
      <c r="F2133" s="0" t="s">
        <v>708</v>
      </c>
      <c r="G2133" s="0" t="s">
        <v>735</v>
      </c>
      <c r="H2133" s="0" t="s">
        <v>3533</v>
      </c>
      <c r="I2133" s="0" t="s">
        <v>3535</v>
      </c>
      <c r="J2133" s="0" t="str">
        <f aca="false">IF(H2133="Present",H2133&amp;"_"&amp;I2133,H2133)</f>
        <v>Present_Ct&lt;41</v>
      </c>
    </row>
    <row r="2134" customFormat="false" ht="14.25" hidden="false" customHeight="false" outlineLevel="0" collapsed="false">
      <c r="A2134" s="0" t="s">
        <v>511</v>
      </c>
      <c r="B2134" s="64" t="n">
        <f aca="false">VLOOKUP(A2134,SampleData!A$1:E$220,4,FALSE())</f>
        <v>56.795409</v>
      </c>
      <c r="C2134" s="64" t="n">
        <f aca="false">VLOOKUP(A2134,SampleData!A$1:E$220,5,FALSE())</f>
        <v>9.527786</v>
      </c>
      <c r="D2134" s="66" t="s">
        <v>3524</v>
      </c>
      <c r="E2134" s="64" t="s">
        <v>3525</v>
      </c>
      <c r="F2134" s="0" t="s">
        <v>699</v>
      </c>
      <c r="G2134" s="0" t="s">
        <v>735</v>
      </c>
      <c r="H2134" s="0" t="s">
        <v>3515</v>
      </c>
      <c r="I2134" s="0" t="s">
        <v>3516</v>
      </c>
      <c r="J2134" s="0" t="str">
        <f aca="false">IF(H2134="Present",H2134&amp;"_"&amp;I2134,H2134)</f>
        <v>Absent</v>
      </c>
    </row>
    <row r="2135" customFormat="false" ht="14.25" hidden="false" customHeight="false" outlineLevel="0" collapsed="false">
      <c r="A2135" s="0" t="s">
        <v>511</v>
      </c>
      <c r="B2135" s="64" t="n">
        <f aca="false">VLOOKUP(A2135,SampleData!A$1:E$220,4,FALSE())</f>
        <v>56.795409</v>
      </c>
      <c r="C2135" s="64" t="n">
        <f aca="false">VLOOKUP(A2135,SampleData!A$1:E$220,5,FALSE())</f>
        <v>9.527786</v>
      </c>
      <c r="D2135" s="66" t="s">
        <v>229</v>
      </c>
      <c r="E2135" s="0" t="s">
        <v>199</v>
      </c>
      <c r="F2135" s="0" t="s">
        <v>199</v>
      </c>
      <c r="G2135" s="0" t="s">
        <v>735</v>
      </c>
      <c r="H2135" s="0" t="s">
        <v>3533</v>
      </c>
      <c r="I2135" s="0" t="s">
        <v>3535</v>
      </c>
      <c r="J2135" s="0" t="str">
        <f aca="false">IF(H2135="Present",H2135&amp;"_"&amp;I2135,H2135)</f>
        <v>Present_Ct&lt;41</v>
      </c>
    </row>
    <row r="2136" customFormat="false" ht="14.25" hidden="false" customHeight="false" outlineLevel="0" collapsed="false">
      <c r="A2136" s="0" t="s">
        <v>511</v>
      </c>
      <c r="B2136" s="64" t="n">
        <f aca="false">VLOOKUP(A2136,SampleData!A$1:E$220,4,FALSE())</f>
        <v>56.795409</v>
      </c>
      <c r="C2136" s="64" t="n">
        <f aca="false">VLOOKUP(A2136,SampleData!A$1:E$220,5,FALSE())</f>
        <v>9.527786</v>
      </c>
      <c r="D2136" s="66" t="s">
        <v>229</v>
      </c>
      <c r="E2136" s="0" t="s">
        <v>199</v>
      </c>
      <c r="F2136" s="0" t="s">
        <v>199</v>
      </c>
      <c r="G2136" s="0" t="s">
        <v>735</v>
      </c>
      <c r="H2136" s="0" t="s">
        <v>3533</v>
      </c>
      <c r="I2136" s="0" t="s">
        <v>3535</v>
      </c>
      <c r="J2136" s="0" t="str">
        <f aca="false">IF(H2136="Present",H2136&amp;"_"&amp;I2136,H2136)</f>
        <v>Present_Ct&lt;41</v>
      </c>
    </row>
    <row r="2137" customFormat="false" ht="14.25" hidden="false" customHeight="false" outlineLevel="0" collapsed="false">
      <c r="A2137" s="0" t="s">
        <v>511</v>
      </c>
      <c r="B2137" s="64" t="n">
        <f aca="false">VLOOKUP(A2137,SampleData!A$1:E$220,4,FALSE())</f>
        <v>56.795409</v>
      </c>
      <c r="C2137" s="64" t="n">
        <f aca="false">VLOOKUP(A2137,SampleData!A$1:E$220,5,FALSE())</f>
        <v>9.527786</v>
      </c>
      <c r="D2137" s="66" t="s">
        <v>3526</v>
      </c>
      <c r="E2137" s="0" t="s">
        <v>385</v>
      </c>
      <c r="F2137" s="0" t="s">
        <v>385</v>
      </c>
      <c r="G2137" s="0" t="s">
        <v>3514</v>
      </c>
      <c r="H2137" s="0" t="s">
        <v>3515</v>
      </c>
      <c r="I2137" s="0" t="s">
        <v>3516</v>
      </c>
      <c r="J2137" s="0" t="str">
        <f aca="false">IF(H2137="Present",H2137&amp;"_"&amp;I2137,H2137)</f>
        <v>Absent</v>
      </c>
    </row>
    <row r="2138" customFormat="false" ht="14.25" hidden="false" customHeight="false" outlineLevel="0" collapsed="false">
      <c r="A2138" s="0" t="s">
        <v>511</v>
      </c>
      <c r="B2138" s="64" t="n">
        <f aca="false">VLOOKUP(A2138,SampleData!A$1:E$220,4,FALSE())</f>
        <v>56.795409</v>
      </c>
      <c r="C2138" s="64" t="n">
        <f aca="false">VLOOKUP(A2138,SampleData!A$1:E$220,5,FALSE())</f>
        <v>9.527786</v>
      </c>
      <c r="D2138" s="66" t="s">
        <v>3527</v>
      </c>
      <c r="E2138" s="64" t="s">
        <v>74</v>
      </c>
      <c r="F2138" s="0" t="s">
        <v>701</v>
      </c>
      <c r="G2138" s="0" t="s">
        <v>3514</v>
      </c>
      <c r="H2138" s="0" t="s">
        <v>3515</v>
      </c>
      <c r="I2138" s="0" t="s">
        <v>3516</v>
      </c>
      <c r="J2138" s="0" t="str">
        <f aca="false">IF(H2138="Present",H2138&amp;"_"&amp;I2138,H2138)</f>
        <v>Absent</v>
      </c>
    </row>
    <row r="2139" customFormat="false" ht="14.25" hidden="false" customHeight="false" outlineLevel="0" collapsed="false">
      <c r="A2139" s="0" t="s">
        <v>511</v>
      </c>
      <c r="B2139" s="64" t="n">
        <f aca="false">VLOOKUP(A2139,SampleData!A$1:E$220,4,FALSE())</f>
        <v>56.795409</v>
      </c>
      <c r="C2139" s="64" t="n">
        <f aca="false">VLOOKUP(A2139,SampleData!A$1:E$220,5,FALSE())</f>
        <v>9.527786</v>
      </c>
      <c r="D2139" s="66" t="s">
        <v>3528</v>
      </c>
      <c r="E2139" s="64" t="s">
        <v>177</v>
      </c>
      <c r="F2139" s="0" t="s">
        <v>3529</v>
      </c>
      <c r="G2139" s="0" t="s">
        <v>3514</v>
      </c>
      <c r="H2139" s="0" t="s">
        <v>3533</v>
      </c>
      <c r="I2139" s="0" t="s">
        <v>3535</v>
      </c>
      <c r="J2139" s="0" t="str">
        <f aca="false">IF(H2139="Present",H2139&amp;"_"&amp;I2139,H2139)</f>
        <v>Present_Ct&lt;41</v>
      </c>
    </row>
    <row r="2140" customFormat="false" ht="14.25" hidden="false" customHeight="false" outlineLevel="0" collapsed="false">
      <c r="A2140" s="0" t="s">
        <v>511</v>
      </c>
      <c r="B2140" s="64" t="n">
        <f aca="false">VLOOKUP(A2140,SampleData!A$1:E$220,4,FALSE())</f>
        <v>56.795409</v>
      </c>
      <c r="C2140" s="64" t="n">
        <f aca="false">VLOOKUP(A2140,SampleData!A$1:E$220,5,FALSE())</f>
        <v>9.527786</v>
      </c>
      <c r="D2140" s="66" t="s">
        <v>3528</v>
      </c>
      <c r="E2140" s="64" t="s">
        <v>177</v>
      </c>
      <c r="F2140" s="0" t="s">
        <v>3529</v>
      </c>
      <c r="G2140" s="0" t="s">
        <v>3514</v>
      </c>
      <c r="H2140" s="0" t="s">
        <v>3515</v>
      </c>
      <c r="I2140" s="0" t="s">
        <v>3516</v>
      </c>
      <c r="J2140" s="0" t="str">
        <f aca="false">IF(H2140="Present",H2140&amp;"_"&amp;I2140,H2140)</f>
        <v>Absent</v>
      </c>
    </row>
    <row r="2141" customFormat="false" ht="14.25" hidden="false" customHeight="false" outlineLevel="0" collapsed="false">
      <c r="A2141" s="0" t="s">
        <v>511</v>
      </c>
      <c r="B2141" s="64" t="n">
        <f aca="false">VLOOKUP(A2141,SampleData!A$1:E$220,4,FALSE())</f>
        <v>56.795409</v>
      </c>
      <c r="C2141" s="64" t="n">
        <f aca="false">VLOOKUP(A2141,SampleData!A$1:E$220,5,FALSE())</f>
        <v>9.527786</v>
      </c>
      <c r="D2141" s="66" t="s">
        <v>3530</v>
      </c>
      <c r="E2141" s="64" t="s">
        <v>3531</v>
      </c>
      <c r="F2141" s="0" t="s">
        <v>700</v>
      </c>
      <c r="G2141" s="0" t="s">
        <v>3514</v>
      </c>
      <c r="H2141" s="0" t="s">
        <v>3515</v>
      </c>
      <c r="I2141" s="0" t="s">
        <v>3516</v>
      </c>
      <c r="J2141" s="0" t="str">
        <f aca="false">IF(H2141="Present",H2141&amp;"_"&amp;I2141,H2141)</f>
        <v>Absent</v>
      </c>
    </row>
    <row r="2142" customFormat="false" ht="14.25" hidden="false" customHeight="false" outlineLevel="0" collapsed="false">
      <c r="A2142" s="0" t="s">
        <v>511</v>
      </c>
      <c r="B2142" s="64" t="n">
        <f aca="false">VLOOKUP(A2142,SampleData!A$1:E$220,4,FALSE())</f>
        <v>56.795409</v>
      </c>
      <c r="C2142" s="64" t="n">
        <f aca="false">VLOOKUP(A2142,SampleData!A$1:E$220,5,FALSE())</f>
        <v>9.527786</v>
      </c>
      <c r="D2142" s="66" t="s">
        <v>3532</v>
      </c>
      <c r="E2142" s="64" t="s">
        <v>353</v>
      </c>
      <c r="F2142" s="0" t="s">
        <v>696</v>
      </c>
      <c r="G2142" s="0" t="s">
        <v>3514</v>
      </c>
      <c r="H2142" s="0" t="s">
        <v>3515</v>
      </c>
      <c r="I2142" s="0" t="s">
        <v>3516</v>
      </c>
      <c r="J2142" s="0" t="str">
        <f aca="false">IF(H2142="Present",H2142&amp;"_"&amp;I2142,H2142)</f>
        <v>Absent</v>
      </c>
    </row>
    <row r="2143" customFormat="false" ht="14.25" hidden="false" customHeight="false" outlineLevel="0" collapsed="false">
      <c r="A2143" s="0" t="s">
        <v>511</v>
      </c>
      <c r="B2143" s="64" t="n">
        <f aca="false">VLOOKUP(A2143,SampleData!A$1:E$220,4,FALSE())</f>
        <v>56.795409</v>
      </c>
      <c r="C2143" s="64" t="n">
        <f aca="false">VLOOKUP(A2143,SampleData!A$1:E$220,5,FALSE())</f>
        <v>9.527786</v>
      </c>
      <c r="D2143" s="66" t="s">
        <v>3532</v>
      </c>
      <c r="E2143" s="64" t="s">
        <v>353</v>
      </c>
      <c r="F2143" s="0" t="s">
        <v>696</v>
      </c>
      <c r="G2143" s="0" t="s">
        <v>3514</v>
      </c>
      <c r="H2143" s="0" t="s">
        <v>3515</v>
      </c>
      <c r="I2143" s="0" t="s">
        <v>3516</v>
      </c>
      <c r="J2143" s="0" t="str">
        <f aca="false">IF(H2143="Present",H2143&amp;"_"&amp;I2143,H2143)</f>
        <v>Absent</v>
      </c>
    </row>
    <row r="2144" customFormat="false" ht="14.25" hidden="false" customHeight="false" outlineLevel="0" collapsed="false">
      <c r="A2144" s="0" t="s">
        <v>511</v>
      </c>
      <c r="B2144" s="64" t="n">
        <f aca="false">VLOOKUP(A2144,SampleData!A$1:E$220,4,FALSE())</f>
        <v>56.795409</v>
      </c>
      <c r="C2144" s="64" t="n">
        <f aca="false">VLOOKUP(A2144,SampleData!A$1:E$220,5,FALSE())</f>
        <v>9.527786</v>
      </c>
      <c r="D2144" s="66" t="s">
        <v>3534</v>
      </c>
      <c r="E2144" s="64" t="s">
        <v>62</v>
      </c>
      <c r="F2144" s="0" t="s">
        <v>702</v>
      </c>
      <c r="G2144" s="0" t="s">
        <v>3514</v>
      </c>
      <c r="H2144" s="0" t="s">
        <v>3515</v>
      </c>
      <c r="I2144" s="0" t="s">
        <v>3516</v>
      </c>
      <c r="J2144" s="0" t="str">
        <f aca="false">IF(H2144="Present",H2144&amp;"_"&amp;I2144,H2144)</f>
        <v>Absent</v>
      </c>
    </row>
    <row r="2145" customFormat="false" ht="14.25" hidden="false" customHeight="false" outlineLevel="0" collapsed="false">
      <c r="A2145" s="0" t="s">
        <v>511</v>
      </c>
      <c r="B2145" s="64" t="n">
        <f aca="false">VLOOKUP(A2145,SampleData!A$1:E$220,4,FALSE())</f>
        <v>56.795409</v>
      </c>
      <c r="C2145" s="64" t="n">
        <f aca="false">VLOOKUP(A2145,SampleData!A$1:E$220,5,FALSE())</f>
        <v>9.527786</v>
      </c>
      <c r="D2145" s="66" t="s">
        <v>3534</v>
      </c>
      <c r="E2145" s="64" t="s">
        <v>62</v>
      </c>
      <c r="F2145" s="0" t="s">
        <v>702</v>
      </c>
      <c r="G2145" s="0" t="s">
        <v>3514</v>
      </c>
      <c r="H2145" s="0" t="s">
        <v>3515</v>
      </c>
      <c r="I2145" s="0" t="s">
        <v>3516</v>
      </c>
      <c r="J2145" s="0" t="str">
        <f aca="false">IF(H2145="Present",H2145&amp;"_"&amp;I2145,H2145)</f>
        <v>Absent</v>
      </c>
    </row>
    <row r="2146" customFormat="false" ht="14.25" hidden="false" customHeight="false" outlineLevel="0" collapsed="false">
      <c r="A2146" s="0" t="s">
        <v>511</v>
      </c>
      <c r="B2146" s="64" t="n">
        <f aca="false">VLOOKUP(A2146,SampleData!A$1:E$220,4,FALSE())</f>
        <v>56.795409</v>
      </c>
      <c r="C2146" s="64" t="n">
        <f aca="false">VLOOKUP(A2146,SampleData!A$1:E$220,5,FALSE())</f>
        <v>9.527786</v>
      </c>
      <c r="D2146" s="66" t="s">
        <v>3536</v>
      </c>
      <c r="E2146" s="0" t="s">
        <v>705</v>
      </c>
      <c r="F2146" s="0" t="s">
        <v>705</v>
      </c>
      <c r="G2146" s="0" t="s">
        <v>735</v>
      </c>
      <c r="H2146" s="0" t="s">
        <v>3533</v>
      </c>
      <c r="I2146" s="0" t="s">
        <v>3535</v>
      </c>
      <c r="J2146" s="0" t="str">
        <f aca="false">IF(H2146="Present",H2146&amp;"_"&amp;I2146,H2146)</f>
        <v>Present_Ct&lt;41</v>
      </c>
    </row>
    <row r="2147" customFormat="false" ht="14.25" hidden="false" customHeight="false" outlineLevel="0" collapsed="false">
      <c r="A2147" s="0" t="s">
        <v>511</v>
      </c>
      <c r="B2147" s="64" t="n">
        <f aca="false">VLOOKUP(A2147,SampleData!A$1:E$220,4,FALSE())</f>
        <v>56.795409</v>
      </c>
      <c r="C2147" s="64" t="n">
        <f aca="false">VLOOKUP(A2147,SampleData!A$1:E$220,5,FALSE())</f>
        <v>9.527786</v>
      </c>
      <c r="D2147" s="66" t="s">
        <v>3536</v>
      </c>
      <c r="E2147" s="0" t="s">
        <v>705</v>
      </c>
      <c r="F2147" s="0" t="s">
        <v>705</v>
      </c>
      <c r="G2147" s="0" t="s">
        <v>735</v>
      </c>
      <c r="H2147" s="0" t="s">
        <v>3533</v>
      </c>
      <c r="I2147" s="0" t="s">
        <v>3535</v>
      </c>
      <c r="J2147" s="0" t="str">
        <f aca="false">IF(H2147="Present",H2147&amp;"_"&amp;I2147,H2147)</f>
        <v>Present_Ct&lt;41</v>
      </c>
    </row>
    <row r="2148" customFormat="false" ht="14.25" hidden="false" customHeight="false" outlineLevel="0" collapsed="false">
      <c r="A2148" s="0" t="s">
        <v>511</v>
      </c>
      <c r="B2148" s="64" t="n">
        <f aca="false">VLOOKUP(A2148,SampleData!A$1:E$220,4,FALSE())</f>
        <v>56.795409</v>
      </c>
      <c r="C2148" s="64" t="n">
        <f aca="false">VLOOKUP(A2148,SampleData!A$1:E$220,5,FALSE())</f>
        <v>9.527786</v>
      </c>
      <c r="D2148" s="66" t="s">
        <v>3537</v>
      </c>
      <c r="E2148" s="0" t="s">
        <v>698</v>
      </c>
      <c r="F2148" s="0" t="s">
        <v>698</v>
      </c>
      <c r="G2148" s="0" t="s">
        <v>3514</v>
      </c>
      <c r="H2148" s="0" t="s">
        <v>3515</v>
      </c>
      <c r="I2148" s="0" t="s">
        <v>3516</v>
      </c>
      <c r="J2148" s="0" t="str">
        <f aca="false">IF(H2148="Present",H2148&amp;"_"&amp;I2148,H2148)</f>
        <v>Absent</v>
      </c>
    </row>
    <row r="2149" customFormat="false" ht="14.25" hidden="false" customHeight="false" outlineLevel="0" collapsed="false">
      <c r="A2149" s="0" t="s">
        <v>511</v>
      </c>
      <c r="B2149" s="64" t="n">
        <f aca="false">VLOOKUP(A2149,SampleData!A$1:E$220,4,FALSE())</f>
        <v>56.795409</v>
      </c>
      <c r="C2149" s="64" t="n">
        <f aca="false">VLOOKUP(A2149,SampleData!A$1:E$220,5,FALSE())</f>
        <v>9.527786</v>
      </c>
      <c r="D2149" s="66" t="s">
        <v>3537</v>
      </c>
      <c r="E2149" s="0" t="s">
        <v>698</v>
      </c>
      <c r="F2149" s="0" t="s">
        <v>698</v>
      </c>
      <c r="G2149" s="0" t="s">
        <v>3514</v>
      </c>
      <c r="H2149" s="0" t="s">
        <v>3515</v>
      </c>
      <c r="I2149" s="0" t="s">
        <v>3516</v>
      </c>
      <c r="J2149" s="0" t="str">
        <f aca="false">IF(H2149="Present",H2149&amp;"_"&amp;I2149,H2149)</f>
        <v>Absent</v>
      </c>
    </row>
    <row r="2150" customFormat="false" ht="14.25" hidden="false" customHeight="false" outlineLevel="0" collapsed="false">
      <c r="A2150" s="0" t="s">
        <v>511</v>
      </c>
      <c r="B2150" s="64" t="n">
        <f aca="false">VLOOKUP(A2150,SampleData!A$1:E$220,4,FALSE())</f>
        <v>56.795409</v>
      </c>
      <c r="C2150" s="64" t="n">
        <f aca="false">VLOOKUP(A2150,SampleData!A$1:E$220,5,FALSE())</f>
        <v>9.527786</v>
      </c>
      <c r="D2150" s="66" t="s">
        <v>3538</v>
      </c>
      <c r="E2150" s="64" t="s">
        <v>3539</v>
      </c>
      <c r="F2150" s="0" t="s">
        <v>706</v>
      </c>
      <c r="G2150" s="0" t="s">
        <v>3514</v>
      </c>
      <c r="H2150" s="0" t="s">
        <v>3515</v>
      </c>
      <c r="I2150" s="0" t="s">
        <v>3516</v>
      </c>
      <c r="J2150" s="0" t="str">
        <f aca="false">IF(H2150="Present",H2150&amp;"_"&amp;I2150,H2150)</f>
        <v>Absent</v>
      </c>
    </row>
    <row r="2151" customFormat="false" ht="14.25" hidden="false" customHeight="false" outlineLevel="0" collapsed="false">
      <c r="A2151" s="0" t="s">
        <v>518</v>
      </c>
      <c r="B2151" s="64" t="n">
        <f aca="false">VLOOKUP(A2151,SampleData!A$1:E$220,4,FALSE())</f>
        <v>56.88063</v>
      </c>
      <c r="C2151" s="64" t="n">
        <f aca="false">VLOOKUP(A2151,SampleData!A$1:E$220,5,FALSE())</f>
        <v>9.609253</v>
      </c>
      <c r="D2151" s="66" t="s">
        <v>3512</v>
      </c>
      <c r="E2151" s="64" t="s">
        <v>3513</v>
      </c>
      <c r="F2151" s="0" t="s">
        <v>703</v>
      </c>
      <c r="G2151" s="0" t="s">
        <v>735</v>
      </c>
      <c r="H2151" s="0" t="s">
        <v>3515</v>
      </c>
      <c r="I2151" s="0" t="s">
        <v>3516</v>
      </c>
      <c r="J2151" s="0" t="str">
        <f aca="false">IF(H2151="Present",H2151&amp;"_"&amp;I2151,H2151)</f>
        <v>Absent</v>
      </c>
    </row>
    <row r="2152" customFormat="false" ht="14.25" hidden="false" customHeight="false" outlineLevel="0" collapsed="false">
      <c r="A2152" s="0" t="s">
        <v>518</v>
      </c>
      <c r="B2152" s="64" t="n">
        <f aca="false">VLOOKUP(A2152,SampleData!A$1:E$220,4,FALSE())</f>
        <v>56.88063</v>
      </c>
      <c r="C2152" s="64" t="n">
        <f aca="false">VLOOKUP(A2152,SampleData!A$1:E$220,5,FALSE())</f>
        <v>9.609253</v>
      </c>
      <c r="D2152" s="66" t="s">
        <v>3517</v>
      </c>
      <c r="E2152" s="64" t="s">
        <v>636</v>
      </c>
      <c r="F2152" s="0" t="s">
        <v>709</v>
      </c>
      <c r="G2152" s="0" t="s">
        <v>3514</v>
      </c>
      <c r="H2152" s="0" t="s">
        <v>3515</v>
      </c>
      <c r="I2152" s="0" t="s">
        <v>3516</v>
      </c>
      <c r="J2152" s="0" t="str">
        <f aca="false">IF(H2152="Present",H2152&amp;"_"&amp;I2152,H2152)</f>
        <v>Absent</v>
      </c>
    </row>
    <row r="2153" customFormat="false" ht="14.25" hidden="false" customHeight="false" outlineLevel="0" collapsed="false">
      <c r="A2153" s="0" t="s">
        <v>518</v>
      </c>
      <c r="B2153" s="64" t="n">
        <f aca="false">VLOOKUP(A2153,SampleData!A$1:E$220,4,FALSE())</f>
        <v>56.88063</v>
      </c>
      <c r="C2153" s="64" t="n">
        <f aca="false">VLOOKUP(A2153,SampleData!A$1:E$220,5,FALSE())</f>
        <v>9.609253</v>
      </c>
      <c r="D2153" s="66" t="s">
        <v>3518</v>
      </c>
      <c r="E2153" s="0" t="s">
        <v>710</v>
      </c>
      <c r="F2153" s="0" t="s">
        <v>710</v>
      </c>
      <c r="G2153" s="0" t="s">
        <v>735</v>
      </c>
      <c r="H2153" s="0" t="s">
        <v>3515</v>
      </c>
      <c r="I2153" s="0" t="s">
        <v>3516</v>
      </c>
      <c r="J2153" s="0" t="str">
        <f aca="false">IF(H2153="Present",H2153&amp;"_"&amp;I2153,H2153)</f>
        <v>Absent</v>
      </c>
    </row>
    <row r="2154" customFormat="false" ht="14.25" hidden="false" customHeight="false" outlineLevel="0" collapsed="false">
      <c r="A2154" s="0" t="s">
        <v>518</v>
      </c>
      <c r="B2154" s="64" t="n">
        <f aca="false">VLOOKUP(A2154,SampleData!A$1:E$220,4,FALSE())</f>
        <v>56.88063</v>
      </c>
      <c r="C2154" s="64" t="n">
        <f aca="false">VLOOKUP(A2154,SampleData!A$1:E$220,5,FALSE())</f>
        <v>9.609253</v>
      </c>
      <c r="D2154" s="66" t="s">
        <v>3519</v>
      </c>
      <c r="E2154" s="64" t="s">
        <v>3520</v>
      </c>
      <c r="F2154" s="0" t="s">
        <v>697</v>
      </c>
      <c r="G2154" s="0" t="s">
        <v>3514</v>
      </c>
      <c r="H2154" s="0" t="s">
        <v>3515</v>
      </c>
      <c r="I2154" s="0" t="s">
        <v>3516</v>
      </c>
      <c r="J2154" s="0" t="str">
        <f aca="false">IF(H2154="Present",H2154&amp;"_"&amp;I2154,H2154)</f>
        <v>Absent</v>
      </c>
    </row>
    <row r="2155" customFormat="false" ht="14.25" hidden="false" customHeight="false" outlineLevel="0" collapsed="false">
      <c r="A2155" s="0" t="s">
        <v>518</v>
      </c>
      <c r="B2155" s="64" t="n">
        <f aca="false">VLOOKUP(A2155,SampleData!A$1:E$220,4,FALSE())</f>
        <v>56.88063</v>
      </c>
      <c r="C2155" s="64" t="n">
        <f aca="false">VLOOKUP(A2155,SampleData!A$1:E$220,5,FALSE())</f>
        <v>9.609253</v>
      </c>
      <c r="D2155" s="66" t="s">
        <v>3521</v>
      </c>
      <c r="E2155" s="64" t="s">
        <v>208</v>
      </c>
      <c r="F2155" s="0" t="s">
        <v>704</v>
      </c>
      <c r="G2155" s="0" t="s">
        <v>3514</v>
      </c>
      <c r="H2155" s="0" t="s">
        <v>3533</v>
      </c>
      <c r="I2155" s="0" t="s">
        <v>3535</v>
      </c>
      <c r="J2155" s="0" t="str">
        <f aca="false">IF(H2155="Present",H2155&amp;"_"&amp;I2155,H2155)</f>
        <v>Present_Ct&lt;41</v>
      </c>
    </row>
    <row r="2156" customFormat="false" ht="14.25" hidden="false" customHeight="false" outlineLevel="0" collapsed="false">
      <c r="A2156" s="0" t="s">
        <v>518</v>
      </c>
      <c r="B2156" s="64" t="n">
        <f aca="false">VLOOKUP(A2156,SampleData!A$1:E$220,4,FALSE())</f>
        <v>56.88063</v>
      </c>
      <c r="C2156" s="64" t="n">
        <f aca="false">VLOOKUP(A2156,SampleData!A$1:E$220,5,FALSE())</f>
        <v>9.609253</v>
      </c>
      <c r="D2156" s="66" t="s">
        <v>3522</v>
      </c>
      <c r="E2156" s="64" t="s">
        <v>3523</v>
      </c>
      <c r="F2156" s="0" t="s">
        <v>708</v>
      </c>
      <c r="G2156" s="0" t="s">
        <v>735</v>
      </c>
      <c r="H2156" s="0" t="s">
        <v>3515</v>
      </c>
      <c r="I2156" s="0" t="s">
        <v>3516</v>
      </c>
      <c r="J2156" s="0" t="str">
        <f aca="false">IF(H2156="Present",H2156&amp;"_"&amp;I2156,H2156)</f>
        <v>Absent</v>
      </c>
    </row>
    <row r="2157" customFormat="false" ht="14.25" hidden="false" customHeight="false" outlineLevel="0" collapsed="false">
      <c r="A2157" s="0" t="s">
        <v>518</v>
      </c>
      <c r="B2157" s="64" t="n">
        <f aca="false">VLOOKUP(A2157,SampleData!A$1:E$220,4,FALSE())</f>
        <v>56.88063</v>
      </c>
      <c r="C2157" s="64" t="n">
        <f aca="false">VLOOKUP(A2157,SampleData!A$1:E$220,5,FALSE())</f>
        <v>9.609253</v>
      </c>
      <c r="D2157" s="66" t="s">
        <v>3522</v>
      </c>
      <c r="E2157" s="64" t="s">
        <v>3523</v>
      </c>
      <c r="F2157" s="0" t="s">
        <v>708</v>
      </c>
      <c r="G2157" s="0" t="s">
        <v>735</v>
      </c>
      <c r="H2157" s="0" t="s">
        <v>3515</v>
      </c>
      <c r="I2157" s="0" t="s">
        <v>3516</v>
      </c>
      <c r="J2157" s="0" t="str">
        <f aca="false">IF(H2157="Present",H2157&amp;"_"&amp;I2157,H2157)</f>
        <v>Absent</v>
      </c>
    </row>
    <row r="2158" customFormat="false" ht="14.25" hidden="false" customHeight="false" outlineLevel="0" collapsed="false">
      <c r="A2158" s="0" t="s">
        <v>518</v>
      </c>
      <c r="B2158" s="64" t="n">
        <f aca="false">VLOOKUP(A2158,SampleData!A$1:E$220,4,FALSE())</f>
        <v>56.88063</v>
      </c>
      <c r="C2158" s="64" t="n">
        <f aca="false">VLOOKUP(A2158,SampleData!A$1:E$220,5,FALSE())</f>
        <v>9.609253</v>
      </c>
      <c r="D2158" s="66" t="s">
        <v>3524</v>
      </c>
      <c r="E2158" s="64" t="s">
        <v>3525</v>
      </c>
      <c r="F2158" s="0" t="s">
        <v>699</v>
      </c>
      <c r="G2158" s="0" t="s">
        <v>3514</v>
      </c>
      <c r="H2158" s="0" t="s">
        <v>3515</v>
      </c>
      <c r="I2158" s="0" t="s">
        <v>3516</v>
      </c>
      <c r="J2158" s="0" t="str">
        <f aca="false">IF(H2158="Present",H2158&amp;"_"&amp;I2158,H2158)</f>
        <v>Absent</v>
      </c>
    </row>
    <row r="2159" customFormat="false" ht="14.25" hidden="false" customHeight="false" outlineLevel="0" collapsed="false">
      <c r="A2159" s="0" t="s">
        <v>518</v>
      </c>
      <c r="B2159" s="64" t="n">
        <f aca="false">VLOOKUP(A2159,SampleData!A$1:E$220,4,FALSE())</f>
        <v>56.88063</v>
      </c>
      <c r="C2159" s="64" t="n">
        <f aca="false">VLOOKUP(A2159,SampleData!A$1:E$220,5,FALSE())</f>
        <v>9.609253</v>
      </c>
      <c r="D2159" s="66" t="s">
        <v>229</v>
      </c>
      <c r="E2159" s="0" t="s">
        <v>199</v>
      </c>
      <c r="F2159" s="0" t="s">
        <v>199</v>
      </c>
      <c r="G2159" s="0" t="s">
        <v>735</v>
      </c>
      <c r="H2159" s="0" t="s">
        <v>3533</v>
      </c>
      <c r="I2159" s="0" t="s">
        <v>3535</v>
      </c>
      <c r="J2159" s="0" t="str">
        <f aca="false">IF(H2159="Present",H2159&amp;"_"&amp;I2159,H2159)</f>
        <v>Present_Ct&lt;41</v>
      </c>
    </row>
    <row r="2160" customFormat="false" ht="14.25" hidden="false" customHeight="false" outlineLevel="0" collapsed="false">
      <c r="A2160" s="0" t="s">
        <v>518</v>
      </c>
      <c r="B2160" s="64" t="n">
        <f aca="false">VLOOKUP(A2160,SampleData!A$1:E$220,4,FALSE())</f>
        <v>56.88063</v>
      </c>
      <c r="C2160" s="64" t="n">
        <f aca="false">VLOOKUP(A2160,SampleData!A$1:E$220,5,FALSE())</f>
        <v>9.609253</v>
      </c>
      <c r="D2160" s="66" t="s">
        <v>229</v>
      </c>
      <c r="E2160" s="0" t="s">
        <v>199</v>
      </c>
      <c r="F2160" s="0" t="s">
        <v>199</v>
      </c>
      <c r="G2160" s="0" t="s">
        <v>3514</v>
      </c>
      <c r="H2160" s="0" t="s">
        <v>3533</v>
      </c>
      <c r="I2160" s="0" t="s">
        <v>3535</v>
      </c>
      <c r="J2160" s="0" t="str">
        <f aca="false">IF(H2160="Present",H2160&amp;"_"&amp;I2160,H2160)</f>
        <v>Present_Ct&lt;41</v>
      </c>
    </row>
    <row r="2161" customFormat="false" ht="14.25" hidden="false" customHeight="false" outlineLevel="0" collapsed="false">
      <c r="A2161" s="0" t="s">
        <v>518</v>
      </c>
      <c r="B2161" s="64" t="n">
        <f aca="false">VLOOKUP(A2161,SampleData!A$1:E$220,4,FALSE())</f>
        <v>56.88063</v>
      </c>
      <c r="C2161" s="64" t="n">
        <f aca="false">VLOOKUP(A2161,SampleData!A$1:E$220,5,FALSE())</f>
        <v>9.609253</v>
      </c>
      <c r="D2161" s="66" t="s">
        <v>3526</v>
      </c>
      <c r="E2161" s="0" t="s">
        <v>385</v>
      </c>
      <c r="F2161" s="0" t="s">
        <v>385</v>
      </c>
      <c r="G2161" s="0" t="s">
        <v>3514</v>
      </c>
      <c r="H2161" s="0" t="s">
        <v>3515</v>
      </c>
      <c r="I2161" s="0" t="s">
        <v>3516</v>
      </c>
      <c r="J2161" s="0" t="str">
        <f aca="false">IF(H2161="Present",H2161&amp;"_"&amp;I2161,H2161)</f>
        <v>Absent</v>
      </c>
    </row>
    <row r="2162" customFormat="false" ht="14.25" hidden="false" customHeight="false" outlineLevel="0" collapsed="false">
      <c r="A2162" s="0" t="s">
        <v>518</v>
      </c>
      <c r="B2162" s="64" t="n">
        <f aca="false">VLOOKUP(A2162,SampleData!A$1:E$220,4,FALSE())</f>
        <v>56.88063</v>
      </c>
      <c r="C2162" s="64" t="n">
        <f aca="false">VLOOKUP(A2162,SampleData!A$1:E$220,5,FALSE())</f>
        <v>9.609253</v>
      </c>
      <c r="D2162" s="66" t="s">
        <v>3527</v>
      </c>
      <c r="E2162" s="64" t="s">
        <v>74</v>
      </c>
      <c r="F2162" s="0" t="s">
        <v>701</v>
      </c>
      <c r="G2162" s="0" t="s">
        <v>735</v>
      </c>
      <c r="H2162" s="0" t="s">
        <v>3515</v>
      </c>
      <c r="I2162" s="0" t="s">
        <v>3516</v>
      </c>
      <c r="J2162" s="0" t="str">
        <f aca="false">IF(H2162="Present",H2162&amp;"_"&amp;I2162,H2162)</f>
        <v>Absent</v>
      </c>
    </row>
    <row r="2163" customFormat="false" ht="14.25" hidden="false" customHeight="false" outlineLevel="0" collapsed="false">
      <c r="A2163" s="0" t="s">
        <v>518</v>
      </c>
      <c r="B2163" s="64" t="n">
        <f aca="false">VLOOKUP(A2163,SampleData!A$1:E$220,4,FALSE())</f>
        <v>56.88063</v>
      </c>
      <c r="C2163" s="64" t="n">
        <f aca="false">VLOOKUP(A2163,SampleData!A$1:E$220,5,FALSE())</f>
        <v>9.609253</v>
      </c>
      <c r="D2163" s="66" t="s">
        <v>3528</v>
      </c>
      <c r="E2163" s="64" t="s">
        <v>177</v>
      </c>
      <c r="F2163" s="0" t="s">
        <v>3529</v>
      </c>
      <c r="G2163" s="0" t="s">
        <v>3514</v>
      </c>
      <c r="H2163" s="0" t="s">
        <v>3515</v>
      </c>
      <c r="I2163" s="0" t="s">
        <v>3516</v>
      </c>
      <c r="J2163" s="0" t="str">
        <f aca="false">IF(H2163="Present",H2163&amp;"_"&amp;I2163,H2163)</f>
        <v>Absent</v>
      </c>
    </row>
    <row r="2164" customFormat="false" ht="14.25" hidden="false" customHeight="false" outlineLevel="0" collapsed="false">
      <c r="A2164" s="0" t="s">
        <v>518</v>
      </c>
      <c r="B2164" s="64" t="n">
        <f aca="false">VLOOKUP(A2164,SampleData!A$1:E$220,4,FALSE())</f>
        <v>56.88063</v>
      </c>
      <c r="C2164" s="64" t="n">
        <f aca="false">VLOOKUP(A2164,SampleData!A$1:E$220,5,FALSE())</f>
        <v>9.609253</v>
      </c>
      <c r="D2164" s="66" t="s">
        <v>3528</v>
      </c>
      <c r="E2164" s="64" t="s">
        <v>177</v>
      </c>
      <c r="F2164" s="0" t="s">
        <v>3529</v>
      </c>
      <c r="G2164" s="0" t="s">
        <v>3514</v>
      </c>
      <c r="H2164" s="0" t="s">
        <v>3515</v>
      </c>
      <c r="I2164" s="0" t="s">
        <v>3516</v>
      </c>
      <c r="J2164" s="0" t="str">
        <f aca="false">IF(H2164="Present",H2164&amp;"_"&amp;I2164,H2164)</f>
        <v>Absent</v>
      </c>
    </row>
    <row r="2165" customFormat="false" ht="14.25" hidden="false" customHeight="false" outlineLevel="0" collapsed="false">
      <c r="A2165" s="0" t="s">
        <v>518</v>
      </c>
      <c r="B2165" s="64" t="n">
        <f aca="false">VLOOKUP(A2165,SampleData!A$1:E$220,4,FALSE())</f>
        <v>56.88063</v>
      </c>
      <c r="C2165" s="64" t="n">
        <f aca="false">VLOOKUP(A2165,SampleData!A$1:E$220,5,FALSE())</f>
        <v>9.609253</v>
      </c>
      <c r="D2165" s="66" t="s">
        <v>3530</v>
      </c>
      <c r="E2165" s="64" t="s">
        <v>3531</v>
      </c>
      <c r="F2165" s="0" t="s">
        <v>700</v>
      </c>
      <c r="G2165" s="0" t="s">
        <v>3514</v>
      </c>
      <c r="H2165" s="0" t="s">
        <v>3515</v>
      </c>
      <c r="I2165" s="0" t="s">
        <v>3516</v>
      </c>
      <c r="J2165" s="0" t="str">
        <f aca="false">IF(H2165="Present",H2165&amp;"_"&amp;I2165,H2165)</f>
        <v>Absent</v>
      </c>
    </row>
    <row r="2166" customFormat="false" ht="14.25" hidden="false" customHeight="false" outlineLevel="0" collapsed="false">
      <c r="A2166" s="0" t="s">
        <v>518</v>
      </c>
      <c r="B2166" s="64" t="n">
        <f aca="false">VLOOKUP(A2166,SampleData!A$1:E$220,4,FALSE())</f>
        <v>56.88063</v>
      </c>
      <c r="C2166" s="64" t="n">
        <f aca="false">VLOOKUP(A2166,SampleData!A$1:E$220,5,FALSE())</f>
        <v>9.609253</v>
      </c>
      <c r="D2166" s="66" t="s">
        <v>3532</v>
      </c>
      <c r="E2166" s="64" t="s">
        <v>353</v>
      </c>
      <c r="F2166" s="0" t="s">
        <v>696</v>
      </c>
      <c r="G2166" s="0" t="s">
        <v>735</v>
      </c>
      <c r="H2166" s="0" t="s">
        <v>3533</v>
      </c>
      <c r="I2166" s="0" t="s">
        <v>3535</v>
      </c>
      <c r="J2166" s="0" t="str">
        <f aca="false">IF(H2166="Present",H2166&amp;"_"&amp;I2166,H2166)</f>
        <v>Present_Ct&lt;41</v>
      </c>
    </row>
    <row r="2167" customFormat="false" ht="14.25" hidden="false" customHeight="false" outlineLevel="0" collapsed="false">
      <c r="A2167" s="0" t="s">
        <v>518</v>
      </c>
      <c r="B2167" s="64" t="n">
        <f aca="false">VLOOKUP(A2167,SampleData!A$1:E$220,4,FALSE())</f>
        <v>56.88063</v>
      </c>
      <c r="C2167" s="64" t="n">
        <f aca="false">VLOOKUP(A2167,SampleData!A$1:E$220,5,FALSE())</f>
        <v>9.609253</v>
      </c>
      <c r="D2167" s="66" t="s">
        <v>3532</v>
      </c>
      <c r="E2167" s="64" t="s">
        <v>353</v>
      </c>
      <c r="F2167" s="0" t="s">
        <v>696</v>
      </c>
      <c r="G2167" s="0" t="s">
        <v>735</v>
      </c>
      <c r="H2167" s="0" t="s">
        <v>3533</v>
      </c>
      <c r="I2167" s="0" t="s">
        <v>3535</v>
      </c>
      <c r="J2167" s="0" t="str">
        <f aca="false">IF(H2167="Present",H2167&amp;"_"&amp;I2167,H2167)</f>
        <v>Present_Ct&lt;41</v>
      </c>
    </row>
    <row r="2168" customFormat="false" ht="14.25" hidden="false" customHeight="false" outlineLevel="0" collapsed="false">
      <c r="A2168" s="0" t="s">
        <v>518</v>
      </c>
      <c r="B2168" s="64" t="n">
        <f aca="false">VLOOKUP(A2168,SampleData!A$1:E$220,4,FALSE())</f>
        <v>56.88063</v>
      </c>
      <c r="C2168" s="64" t="n">
        <f aca="false">VLOOKUP(A2168,SampleData!A$1:E$220,5,FALSE())</f>
        <v>9.609253</v>
      </c>
      <c r="D2168" s="66" t="s">
        <v>3534</v>
      </c>
      <c r="E2168" s="64" t="s">
        <v>62</v>
      </c>
      <c r="F2168" s="0" t="s">
        <v>702</v>
      </c>
      <c r="G2168" s="0" t="s">
        <v>735</v>
      </c>
      <c r="H2168" s="0" t="s">
        <v>3515</v>
      </c>
      <c r="I2168" s="0" t="s">
        <v>3516</v>
      </c>
      <c r="J2168" s="0" t="str">
        <f aca="false">IF(H2168="Present",H2168&amp;"_"&amp;I2168,H2168)</f>
        <v>Absent</v>
      </c>
    </row>
    <row r="2169" customFormat="false" ht="14.25" hidden="false" customHeight="false" outlineLevel="0" collapsed="false">
      <c r="A2169" s="0" t="s">
        <v>518</v>
      </c>
      <c r="B2169" s="64" t="n">
        <f aca="false">VLOOKUP(A2169,SampleData!A$1:E$220,4,FALSE())</f>
        <v>56.88063</v>
      </c>
      <c r="C2169" s="64" t="n">
        <f aca="false">VLOOKUP(A2169,SampleData!A$1:E$220,5,FALSE())</f>
        <v>9.609253</v>
      </c>
      <c r="D2169" s="66" t="s">
        <v>3534</v>
      </c>
      <c r="E2169" s="64" t="s">
        <v>62</v>
      </c>
      <c r="F2169" s="0" t="s">
        <v>702</v>
      </c>
      <c r="G2169" s="0" t="s">
        <v>3514</v>
      </c>
      <c r="H2169" s="0" t="s">
        <v>3515</v>
      </c>
      <c r="I2169" s="0" t="s">
        <v>3516</v>
      </c>
      <c r="J2169" s="0" t="str">
        <f aca="false">IF(H2169="Present",H2169&amp;"_"&amp;I2169,H2169)</f>
        <v>Absent</v>
      </c>
    </row>
    <row r="2170" customFormat="false" ht="14.25" hidden="false" customHeight="false" outlineLevel="0" collapsed="false">
      <c r="A2170" s="0" t="s">
        <v>518</v>
      </c>
      <c r="B2170" s="64" t="n">
        <f aca="false">VLOOKUP(A2170,SampleData!A$1:E$220,4,FALSE())</f>
        <v>56.88063</v>
      </c>
      <c r="C2170" s="64" t="n">
        <f aca="false">VLOOKUP(A2170,SampleData!A$1:E$220,5,FALSE())</f>
        <v>9.609253</v>
      </c>
      <c r="D2170" s="66" t="s">
        <v>3536</v>
      </c>
      <c r="E2170" s="0" t="s">
        <v>705</v>
      </c>
      <c r="F2170" s="0" t="s">
        <v>705</v>
      </c>
      <c r="G2170" s="0" t="s">
        <v>3514</v>
      </c>
      <c r="H2170" s="0" t="s">
        <v>3533</v>
      </c>
      <c r="I2170" s="0" t="s">
        <v>3535</v>
      </c>
      <c r="J2170" s="0" t="str">
        <f aca="false">IF(H2170="Present",H2170&amp;"_"&amp;I2170,H2170)</f>
        <v>Present_Ct&lt;41</v>
      </c>
    </row>
    <row r="2171" customFormat="false" ht="14.25" hidden="false" customHeight="false" outlineLevel="0" collapsed="false">
      <c r="A2171" s="0" t="s">
        <v>518</v>
      </c>
      <c r="B2171" s="64" t="n">
        <f aca="false">VLOOKUP(A2171,SampleData!A$1:E$220,4,FALSE())</f>
        <v>56.88063</v>
      </c>
      <c r="C2171" s="64" t="n">
        <f aca="false">VLOOKUP(A2171,SampleData!A$1:E$220,5,FALSE())</f>
        <v>9.609253</v>
      </c>
      <c r="D2171" s="66" t="s">
        <v>3536</v>
      </c>
      <c r="E2171" s="0" t="s">
        <v>705</v>
      </c>
      <c r="F2171" s="0" t="s">
        <v>705</v>
      </c>
      <c r="G2171" s="0" t="s">
        <v>3514</v>
      </c>
      <c r="H2171" s="0" t="s">
        <v>3533</v>
      </c>
      <c r="I2171" s="0" t="s">
        <v>3535</v>
      </c>
      <c r="J2171" s="0" t="str">
        <f aca="false">IF(H2171="Present",H2171&amp;"_"&amp;I2171,H2171)</f>
        <v>Present_Ct&lt;41</v>
      </c>
    </row>
    <row r="2172" customFormat="false" ht="14.25" hidden="false" customHeight="false" outlineLevel="0" collapsed="false">
      <c r="A2172" s="0" t="s">
        <v>518</v>
      </c>
      <c r="B2172" s="64" t="n">
        <f aca="false">VLOOKUP(A2172,SampleData!A$1:E$220,4,FALSE())</f>
        <v>56.88063</v>
      </c>
      <c r="C2172" s="64" t="n">
        <f aca="false">VLOOKUP(A2172,SampleData!A$1:E$220,5,FALSE())</f>
        <v>9.609253</v>
      </c>
      <c r="D2172" s="66" t="s">
        <v>3537</v>
      </c>
      <c r="E2172" s="0" t="s">
        <v>698</v>
      </c>
      <c r="F2172" s="0" t="s">
        <v>698</v>
      </c>
      <c r="G2172" s="0" t="s">
        <v>735</v>
      </c>
      <c r="H2172" s="0" t="s">
        <v>3533</v>
      </c>
      <c r="I2172" s="0" t="s">
        <v>3535</v>
      </c>
      <c r="J2172" s="0" t="str">
        <f aca="false">IF(H2172="Present",H2172&amp;"_"&amp;I2172,H2172)</f>
        <v>Present_Ct&lt;41</v>
      </c>
    </row>
    <row r="2173" customFormat="false" ht="14.25" hidden="false" customHeight="false" outlineLevel="0" collapsed="false">
      <c r="A2173" s="0" t="s">
        <v>518</v>
      </c>
      <c r="B2173" s="64" t="n">
        <f aca="false">VLOOKUP(A2173,SampleData!A$1:E$220,4,FALSE())</f>
        <v>56.88063</v>
      </c>
      <c r="C2173" s="64" t="n">
        <f aca="false">VLOOKUP(A2173,SampleData!A$1:E$220,5,FALSE())</f>
        <v>9.609253</v>
      </c>
      <c r="D2173" s="66" t="s">
        <v>3537</v>
      </c>
      <c r="E2173" s="0" t="s">
        <v>698</v>
      </c>
      <c r="F2173" s="0" t="s">
        <v>698</v>
      </c>
      <c r="G2173" s="0" t="s">
        <v>735</v>
      </c>
      <c r="H2173" s="0" t="s">
        <v>3533</v>
      </c>
      <c r="I2173" s="0" t="s">
        <v>3535</v>
      </c>
      <c r="J2173" s="0" t="str">
        <f aca="false">IF(H2173="Present",H2173&amp;"_"&amp;I2173,H2173)</f>
        <v>Present_Ct&lt;41</v>
      </c>
    </row>
    <row r="2174" customFormat="false" ht="14.25" hidden="false" customHeight="false" outlineLevel="0" collapsed="false">
      <c r="A2174" s="0" t="s">
        <v>518</v>
      </c>
      <c r="B2174" s="64" t="n">
        <f aca="false">VLOOKUP(A2174,SampleData!A$1:E$220,4,FALSE())</f>
        <v>56.88063</v>
      </c>
      <c r="C2174" s="64" t="n">
        <f aca="false">VLOOKUP(A2174,SampleData!A$1:E$220,5,FALSE())</f>
        <v>9.609253</v>
      </c>
      <c r="D2174" s="66" t="s">
        <v>3538</v>
      </c>
      <c r="E2174" s="64" t="s">
        <v>3539</v>
      </c>
      <c r="F2174" s="0" t="s">
        <v>706</v>
      </c>
      <c r="G2174" s="0" t="s">
        <v>3514</v>
      </c>
      <c r="H2174" s="0" t="s">
        <v>3515</v>
      </c>
      <c r="I2174" s="0" t="s">
        <v>3516</v>
      </c>
      <c r="J2174" s="0" t="str">
        <f aca="false">IF(H2174="Present",H2174&amp;"_"&amp;I2174,H2174)</f>
        <v>Absent</v>
      </c>
    </row>
    <row r="2175" customFormat="false" ht="14.25" hidden="false" customHeight="false" outlineLevel="0" collapsed="false">
      <c r="A2175" s="0" t="s">
        <v>518</v>
      </c>
      <c r="B2175" s="64" t="n">
        <f aca="false">VLOOKUP(A2175,SampleData!A$1:E$220,4,FALSE())</f>
        <v>56.88063</v>
      </c>
      <c r="C2175" s="64" t="n">
        <f aca="false">VLOOKUP(A2175,SampleData!A$1:E$220,5,FALSE())</f>
        <v>9.609253</v>
      </c>
      <c r="D2175" s="66" t="s">
        <v>3512</v>
      </c>
      <c r="E2175" s="64" t="s">
        <v>3513</v>
      </c>
      <c r="F2175" s="0" t="s">
        <v>703</v>
      </c>
      <c r="G2175" s="0" t="s">
        <v>3514</v>
      </c>
      <c r="H2175" s="0" t="s">
        <v>3515</v>
      </c>
      <c r="I2175" s="0" t="s">
        <v>3516</v>
      </c>
      <c r="J2175" s="0" t="str">
        <f aca="false">IF(H2175="Present",H2175&amp;"_"&amp;I2175,H2175)</f>
        <v>Absent</v>
      </c>
    </row>
    <row r="2176" customFormat="false" ht="14.25" hidden="false" customHeight="false" outlineLevel="0" collapsed="false">
      <c r="A2176" s="0" t="s">
        <v>518</v>
      </c>
      <c r="B2176" s="64" t="n">
        <f aca="false">VLOOKUP(A2176,SampleData!A$1:E$220,4,FALSE())</f>
        <v>56.88063</v>
      </c>
      <c r="C2176" s="64" t="n">
        <f aca="false">VLOOKUP(A2176,SampleData!A$1:E$220,5,FALSE())</f>
        <v>9.609253</v>
      </c>
      <c r="D2176" s="66" t="s">
        <v>3517</v>
      </c>
      <c r="E2176" s="64" t="s">
        <v>636</v>
      </c>
      <c r="F2176" s="0" t="s">
        <v>709</v>
      </c>
      <c r="G2176" s="0" t="s">
        <v>735</v>
      </c>
      <c r="H2176" s="0" t="s">
        <v>3515</v>
      </c>
      <c r="I2176" s="0" t="s">
        <v>3516</v>
      </c>
      <c r="J2176" s="0" t="str">
        <f aca="false">IF(H2176="Present",H2176&amp;"_"&amp;I2176,H2176)</f>
        <v>Absent</v>
      </c>
    </row>
    <row r="2177" customFormat="false" ht="14.25" hidden="false" customHeight="false" outlineLevel="0" collapsed="false">
      <c r="A2177" s="0" t="s">
        <v>518</v>
      </c>
      <c r="B2177" s="64" t="n">
        <f aca="false">VLOOKUP(A2177,SampleData!A$1:E$220,4,FALSE())</f>
        <v>56.88063</v>
      </c>
      <c r="C2177" s="64" t="n">
        <f aca="false">VLOOKUP(A2177,SampleData!A$1:E$220,5,FALSE())</f>
        <v>9.609253</v>
      </c>
      <c r="D2177" s="66" t="s">
        <v>3518</v>
      </c>
      <c r="E2177" s="0" t="s">
        <v>710</v>
      </c>
      <c r="F2177" s="0" t="s">
        <v>710</v>
      </c>
      <c r="G2177" s="0" t="s">
        <v>3514</v>
      </c>
      <c r="H2177" s="0" t="s">
        <v>3515</v>
      </c>
      <c r="I2177" s="0" t="s">
        <v>3516</v>
      </c>
      <c r="J2177" s="0" t="str">
        <f aca="false">IF(H2177="Present",H2177&amp;"_"&amp;I2177,H2177)</f>
        <v>Absent</v>
      </c>
    </row>
    <row r="2178" customFormat="false" ht="14.25" hidden="false" customHeight="false" outlineLevel="0" collapsed="false">
      <c r="A2178" s="0" t="s">
        <v>518</v>
      </c>
      <c r="B2178" s="64" t="n">
        <f aca="false">VLOOKUP(A2178,SampleData!A$1:E$220,4,FALSE())</f>
        <v>56.88063</v>
      </c>
      <c r="C2178" s="64" t="n">
        <f aca="false">VLOOKUP(A2178,SampleData!A$1:E$220,5,FALSE())</f>
        <v>9.609253</v>
      </c>
      <c r="D2178" s="66" t="s">
        <v>3519</v>
      </c>
      <c r="E2178" s="64" t="s">
        <v>3520</v>
      </c>
      <c r="F2178" s="0" t="s">
        <v>697</v>
      </c>
      <c r="G2178" s="0" t="s">
        <v>3514</v>
      </c>
      <c r="H2178" s="0" t="s">
        <v>3515</v>
      </c>
      <c r="I2178" s="0" t="s">
        <v>3516</v>
      </c>
      <c r="J2178" s="0" t="str">
        <f aca="false">IF(H2178="Present",H2178&amp;"_"&amp;I2178,H2178)</f>
        <v>Absent</v>
      </c>
    </row>
    <row r="2179" customFormat="false" ht="14.25" hidden="false" customHeight="false" outlineLevel="0" collapsed="false">
      <c r="A2179" s="0" t="s">
        <v>518</v>
      </c>
      <c r="B2179" s="64" t="n">
        <f aca="false">VLOOKUP(A2179,SampleData!A$1:E$220,4,FALSE())</f>
        <v>56.88063</v>
      </c>
      <c r="C2179" s="64" t="n">
        <f aca="false">VLOOKUP(A2179,SampleData!A$1:E$220,5,FALSE())</f>
        <v>9.609253</v>
      </c>
      <c r="D2179" s="66" t="s">
        <v>3521</v>
      </c>
      <c r="E2179" s="64" t="s">
        <v>208</v>
      </c>
      <c r="F2179" s="0" t="s">
        <v>704</v>
      </c>
      <c r="G2179" s="0" t="s">
        <v>735</v>
      </c>
      <c r="H2179" s="0" t="s">
        <v>3515</v>
      </c>
      <c r="I2179" s="0" t="s">
        <v>3516</v>
      </c>
      <c r="J2179" s="0" t="str">
        <f aca="false">IF(H2179="Present",H2179&amp;"_"&amp;I2179,H2179)</f>
        <v>Absent</v>
      </c>
    </row>
    <row r="2180" customFormat="false" ht="14.25" hidden="false" customHeight="false" outlineLevel="0" collapsed="false">
      <c r="A2180" s="0" t="s">
        <v>518</v>
      </c>
      <c r="B2180" s="64" t="n">
        <f aca="false">VLOOKUP(A2180,SampleData!A$1:E$220,4,FALSE())</f>
        <v>56.88063</v>
      </c>
      <c r="C2180" s="64" t="n">
        <f aca="false">VLOOKUP(A2180,SampleData!A$1:E$220,5,FALSE())</f>
        <v>9.609253</v>
      </c>
      <c r="D2180" s="66" t="s">
        <v>3524</v>
      </c>
      <c r="E2180" s="64" t="s">
        <v>3525</v>
      </c>
      <c r="F2180" s="0" t="s">
        <v>699</v>
      </c>
      <c r="G2180" s="0" t="s">
        <v>3514</v>
      </c>
      <c r="H2180" s="0" t="s">
        <v>3515</v>
      </c>
      <c r="I2180" s="0" t="s">
        <v>3516</v>
      </c>
      <c r="J2180" s="0" t="str">
        <f aca="false">IF(H2180="Present",H2180&amp;"_"&amp;I2180,H2180)</f>
        <v>Absent</v>
      </c>
    </row>
    <row r="2181" customFormat="false" ht="14.25" hidden="false" customHeight="false" outlineLevel="0" collapsed="false">
      <c r="A2181" s="0" t="s">
        <v>518</v>
      </c>
      <c r="B2181" s="64" t="n">
        <f aca="false">VLOOKUP(A2181,SampleData!A$1:E$220,4,FALSE())</f>
        <v>56.88063</v>
      </c>
      <c r="C2181" s="64" t="n">
        <f aca="false">VLOOKUP(A2181,SampleData!A$1:E$220,5,FALSE())</f>
        <v>9.609253</v>
      </c>
      <c r="D2181" s="66" t="s">
        <v>3526</v>
      </c>
      <c r="E2181" s="0" t="s">
        <v>385</v>
      </c>
      <c r="F2181" s="0" t="s">
        <v>385</v>
      </c>
      <c r="G2181" s="0" t="s">
        <v>3514</v>
      </c>
      <c r="H2181" s="0" t="s">
        <v>3515</v>
      </c>
      <c r="I2181" s="0" t="s">
        <v>3516</v>
      </c>
      <c r="J2181" s="0" t="str">
        <f aca="false">IF(H2181="Present",H2181&amp;"_"&amp;I2181,H2181)</f>
        <v>Absent</v>
      </c>
    </row>
    <row r="2182" customFormat="false" ht="14.25" hidden="false" customHeight="false" outlineLevel="0" collapsed="false">
      <c r="A2182" s="0" t="s">
        <v>518</v>
      </c>
      <c r="B2182" s="64" t="n">
        <f aca="false">VLOOKUP(A2182,SampleData!A$1:E$220,4,FALSE())</f>
        <v>56.88063</v>
      </c>
      <c r="C2182" s="64" t="n">
        <f aca="false">VLOOKUP(A2182,SampleData!A$1:E$220,5,FALSE())</f>
        <v>9.609253</v>
      </c>
      <c r="D2182" s="66" t="s">
        <v>3527</v>
      </c>
      <c r="E2182" s="64" t="s">
        <v>74</v>
      </c>
      <c r="F2182" s="0" t="s">
        <v>701</v>
      </c>
      <c r="G2182" s="0" t="s">
        <v>3514</v>
      </c>
      <c r="H2182" s="0" t="s">
        <v>3515</v>
      </c>
      <c r="I2182" s="0" t="s">
        <v>3516</v>
      </c>
      <c r="J2182" s="0" t="str">
        <f aca="false">IF(H2182="Present",H2182&amp;"_"&amp;I2182,H2182)</f>
        <v>Absent</v>
      </c>
    </row>
    <row r="2183" customFormat="false" ht="14.25" hidden="false" customHeight="false" outlineLevel="0" collapsed="false">
      <c r="A2183" s="0" t="s">
        <v>518</v>
      </c>
      <c r="B2183" s="64" t="n">
        <f aca="false">VLOOKUP(A2183,SampleData!A$1:E$220,4,FALSE())</f>
        <v>56.88063</v>
      </c>
      <c r="C2183" s="64" t="n">
        <f aca="false">VLOOKUP(A2183,SampleData!A$1:E$220,5,FALSE())</f>
        <v>9.609253</v>
      </c>
      <c r="D2183" s="66" t="s">
        <v>3530</v>
      </c>
      <c r="E2183" s="64" t="s">
        <v>3531</v>
      </c>
      <c r="F2183" s="0" t="s">
        <v>700</v>
      </c>
      <c r="G2183" s="0" t="s">
        <v>3514</v>
      </c>
      <c r="H2183" s="0" t="s">
        <v>3515</v>
      </c>
      <c r="I2183" s="0" t="s">
        <v>3516</v>
      </c>
      <c r="J2183" s="0" t="str">
        <f aca="false">IF(H2183="Present",H2183&amp;"_"&amp;I2183,H2183)</f>
        <v>Absent</v>
      </c>
    </row>
    <row r="2184" customFormat="false" ht="14.25" hidden="false" customHeight="false" outlineLevel="0" collapsed="false">
      <c r="A2184" s="0" t="s">
        <v>518</v>
      </c>
      <c r="B2184" s="64" t="n">
        <f aca="false">VLOOKUP(A2184,SampleData!A$1:E$220,4,FALSE())</f>
        <v>56.88063</v>
      </c>
      <c r="C2184" s="64" t="n">
        <f aca="false">VLOOKUP(A2184,SampleData!A$1:E$220,5,FALSE())</f>
        <v>9.609253</v>
      </c>
      <c r="D2184" s="66" t="s">
        <v>3538</v>
      </c>
      <c r="E2184" s="64" t="s">
        <v>3539</v>
      </c>
      <c r="F2184" s="0" t="s">
        <v>706</v>
      </c>
      <c r="G2184" s="0" t="s">
        <v>735</v>
      </c>
      <c r="H2184" s="0" t="s">
        <v>3515</v>
      </c>
      <c r="I2184" s="0" t="s">
        <v>3516</v>
      </c>
      <c r="J2184" s="0" t="str">
        <f aca="false">IF(H2184="Present",H2184&amp;"_"&amp;I2184,H2184)</f>
        <v>Absent</v>
      </c>
    </row>
    <row r="2185" customFormat="false" ht="14.25" hidden="false" customHeight="false" outlineLevel="0" collapsed="false">
      <c r="A2185" s="0" t="s">
        <v>524</v>
      </c>
      <c r="B2185" s="64" t="n">
        <f aca="false">VLOOKUP(A2185,SampleData!A$1:E$220,4,FALSE())</f>
        <v>55.768425</v>
      </c>
      <c r="C2185" s="64" t="n">
        <f aca="false">VLOOKUP(A2185,SampleData!A$1:E$220,5,FALSE())</f>
        <v>8.922321</v>
      </c>
      <c r="D2185" s="66" t="s">
        <v>3512</v>
      </c>
      <c r="E2185" s="64" t="s">
        <v>3513</v>
      </c>
      <c r="F2185" s="0" t="s">
        <v>703</v>
      </c>
      <c r="G2185" s="0" t="s">
        <v>3514</v>
      </c>
      <c r="H2185" s="0" t="s">
        <v>3515</v>
      </c>
      <c r="I2185" s="0" t="s">
        <v>3516</v>
      </c>
      <c r="J2185" s="0" t="str">
        <f aca="false">IF(H2185="Present",H2185&amp;"_"&amp;I2185,H2185)</f>
        <v>Absent</v>
      </c>
    </row>
    <row r="2186" customFormat="false" ht="14.25" hidden="false" customHeight="false" outlineLevel="0" collapsed="false">
      <c r="A2186" s="0" t="s">
        <v>524</v>
      </c>
      <c r="B2186" s="64" t="n">
        <f aca="false">VLOOKUP(A2186,SampleData!A$1:E$220,4,FALSE())</f>
        <v>55.768425</v>
      </c>
      <c r="C2186" s="64" t="n">
        <f aca="false">VLOOKUP(A2186,SampleData!A$1:E$220,5,FALSE())</f>
        <v>8.922321</v>
      </c>
      <c r="D2186" s="66" t="s">
        <v>3517</v>
      </c>
      <c r="E2186" s="64" t="s">
        <v>636</v>
      </c>
      <c r="F2186" s="0" t="s">
        <v>709</v>
      </c>
      <c r="G2186" s="0" t="s">
        <v>735</v>
      </c>
      <c r="H2186" s="0" t="s">
        <v>3515</v>
      </c>
      <c r="I2186" s="0" t="s">
        <v>3516</v>
      </c>
      <c r="J2186" s="0" t="str">
        <f aca="false">IF(H2186="Present",H2186&amp;"_"&amp;I2186,H2186)</f>
        <v>Absent</v>
      </c>
    </row>
    <row r="2187" customFormat="false" ht="14.25" hidden="false" customHeight="false" outlineLevel="0" collapsed="false">
      <c r="A2187" s="0" t="s">
        <v>524</v>
      </c>
      <c r="B2187" s="64" t="n">
        <f aca="false">VLOOKUP(A2187,SampleData!A$1:E$220,4,FALSE())</f>
        <v>55.768425</v>
      </c>
      <c r="C2187" s="64" t="n">
        <f aca="false">VLOOKUP(A2187,SampleData!A$1:E$220,5,FALSE())</f>
        <v>8.922321</v>
      </c>
      <c r="D2187" s="66" t="s">
        <v>3518</v>
      </c>
      <c r="E2187" s="0" t="s">
        <v>710</v>
      </c>
      <c r="F2187" s="0" t="s">
        <v>710</v>
      </c>
      <c r="G2187" s="0" t="s">
        <v>735</v>
      </c>
      <c r="H2187" s="0" t="s">
        <v>3515</v>
      </c>
      <c r="I2187" s="0" t="s">
        <v>3516</v>
      </c>
      <c r="J2187" s="0" t="str">
        <f aca="false">IF(H2187="Present",H2187&amp;"_"&amp;I2187,H2187)</f>
        <v>Absent</v>
      </c>
    </row>
    <row r="2188" customFormat="false" ht="14.25" hidden="false" customHeight="false" outlineLevel="0" collapsed="false">
      <c r="A2188" s="0" t="s">
        <v>524</v>
      </c>
      <c r="B2188" s="64" t="n">
        <f aca="false">VLOOKUP(A2188,SampleData!A$1:E$220,4,FALSE())</f>
        <v>55.768425</v>
      </c>
      <c r="C2188" s="64" t="n">
        <f aca="false">VLOOKUP(A2188,SampleData!A$1:E$220,5,FALSE())</f>
        <v>8.922321</v>
      </c>
      <c r="D2188" s="66" t="s">
        <v>3519</v>
      </c>
      <c r="E2188" s="64" t="s">
        <v>3520</v>
      </c>
      <c r="F2188" s="0" t="s">
        <v>697</v>
      </c>
      <c r="G2188" s="0" t="s">
        <v>735</v>
      </c>
      <c r="H2188" s="0" t="s">
        <v>3515</v>
      </c>
      <c r="I2188" s="0" t="s">
        <v>3516</v>
      </c>
      <c r="J2188" s="0" t="str">
        <f aca="false">IF(H2188="Present",H2188&amp;"_"&amp;I2188,H2188)</f>
        <v>Absent</v>
      </c>
    </row>
    <row r="2189" customFormat="false" ht="14.25" hidden="false" customHeight="false" outlineLevel="0" collapsed="false">
      <c r="A2189" s="0" t="s">
        <v>524</v>
      </c>
      <c r="B2189" s="64" t="n">
        <f aca="false">VLOOKUP(A2189,SampleData!A$1:E$220,4,FALSE())</f>
        <v>55.768425</v>
      </c>
      <c r="C2189" s="64" t="n">
        <f aca="false">VLOOKUP(A2189,SampleData!A$1:E$220,5,FALSE())</f>
        <v>8.922321</v>
      </c>
      <c r="D2189" s="66" t="s">
        <v>3521</v>
      </c>
      <c r="E2189" s="64" t="s">
        <v>208</v>
      </c>
      <c r="F2189" s="0" t="s">
        <v>704</v>
      </c>
      <c r="G2189" s="0" t="s">
        <v>735</v>
      </c>
      <c r="H2189" s="0" t="s">
        <v>3515</v>
      </c>
      <c r="I2189" s="0" t="s">
        <v>3516</v>
      </c>
      <c r="J2189" s="0" t="str">
        <f aca="false">IF(H2189="Present",H2189&amp;"_"&amp;I2189,H2189)</f>
        <v>Absent</v>
      </c>
    </row>
    <row r="2190" customFormat="false" ht="14.25" hidden="false" customHeight="false" outlineLevel="0" collapsed="false">
      <c r="A2190" s="0" t="s">
        <v>524</v>
      </c>
      <c r="B2190" s="64" t="n">
        <f aca="false">VLOOKUP(A2190,SampleData!A$1:E$220,4,FALSE())</f>
        <v>55.768425</v>
      </c>
      <c r="C2190" s="64" t="n">
        <f aca="false">VLOOKUP(A2190,SampleData!A$1:E$220,5,FALSE())</f>
        <v>8.922321</v>
      </c>
      <c r="D2190" s="66" t="s">
        <v>3522</v>
      </c>
      <c r="E2190" s="64" t="s">
        <v>3523</v>
      </c>
      <c r="F2190" s="0" t="s">
        <v>708</v>
      </c>
      <c r="G2190" s="0" t="s">
        <v>735</v>
      </c>
      <c r="H2190" s="0" t="s">
        <v>3515</v>
      </c>
      <c r="I2190" s="0" t="s">
        <v>3516</v>
      </c>
      <c r="J2190" s="0" t="str">
        <f aca="false">IF(H2190="Present",H2190&amp;"_"&amp;I2190,H2190)</f>
        <v>Absent</v>
      </c>
    </row>
    <row r="2191" customFormat="false" ht="14.25" hidden="false" customHeight="false" outlineLevel="0" collapsed="false">
      <c r="A2191" s="0" t="s">
        <v>524</v>
      </c>
      <c r="B2191" s="64" t="n">
        <f aca="false">VLOOKUP(A2191,SampleData!A$1:E$220,4,FALSE())</f>
        <v>55.768425</v>
      </c>
      <c r="C2191" s="64" t="n">
        <f aca="false">VLOOKUP(A2191,SampleData!A$1:E$220,5,FALSE())</f>
        <v>8.922321</v>
      </c>
      <c r="D2191" s="66" t="s">
        <v>3522</v>
      </c>
      <c r="E2191" s="64" t="s">
        <v>3523</v>
      </c>
      <c r="F2191" s="0" t="s">
        <v>708</v>
      </c>
      <c r="G2191" s="0" t="s">
        <v>735</v>
      </c>
      <c r="H2191" s="0" t="s">
        <v>3515</v>
      </c>
      <c r="I2191" s="0" t="s">
        <v>3516</v>
      </c>
      <c r="J2191" s="0" t="str">
        <f aca="false">IF(H2191="Present",H2191&amp;"_"&amp;I2191,H2191)</f>
        <v>Absent</v>
      </c>
    </row>
    <row r="2192" customFormat="false" ht="14.25" hidden="false" customHeight="false" outlineLevel="0" collapsed="false">
      <c r="A2192" s="0" t="s">
        <v>524</v>
      </c>
      <c r="B2192" s="64" t="n">
        <f aca="false">VLOOKUP(A2192,SampleData!A$1:E$220,4,FALSE())</f>
        <v>55.768425</v>
      </c>
      <c r="C2192" s="64" t="n">
        <f aca="false">VLOOKUP(A2192,SampleData!A$1:E$220,5,FALSE())</f>
        <v>8.922321</v>
      </c>
      <c r="D2192" s="66" t="s">
        <v>3524</v>
      </c>
      <c r="E2192" s="64" t="s">
        <v>3525</v>
      </c>
      <c r="F2192" s="0" t="s">
        <v>699</v>
      </c>
      <c r="G2192" s="0" t="s">
        <v>3514</v>
      </c>
      <c r="H2192" s="0" t="s">
        <v>3515</v>
      </c>
      <c r="I2192" s="0" t="s">
        <v>3516</v>
      </c>
      <c r="J2192" s="0" t="str">
        <f aca="false">IF(H2192="Present",H2192&amp;"_"&amp;I2192,H2192)</f>
        <v>Absent</v>
      </c>
    </row>
    <row r="2193" customFormat="false" ht="14.25" hidden="false" customHeight="false" outlineLevel="0" collapsed="false">
      <c r="A2193" s="0" t="s">
        <v>524</v>
      </c>
      <c r="B2193" s="64" t="n">
        <f aca="false">VLOOKUP(A2193,SampleData!A$1:E$220,4,FALSE())</f>
        <v>55.768425</v>
      </c>
      <c r="C2193" s="64" t="n">
        <f aca="false">VLOOKUP(A2193,SampleData!A$1:E$220,5,FALSE())</f>
        <v>8.922321</v>
      </c>
      <c r="D2193" s="66" t="s">
        <v>229</v>
      </c>
      <c r="E2193" s="0" t="s">
        <v>199</v>
      </c>
      <c r="F2193" s="0" t="s">
        <v>199</v>
      </c>
      <c r="G2193" s="0" t="s">
        <v>735</v>
      </c>
      <c r="H2193" s="0" t="s">
        <v>3533</v>
      </c>
      <c r="I2193" s="0" t="s">
        <v>3535</v>
      </c>
      <c r="J2193" s="0" t="str">
        <f aca="false">IF(H2193="Present",H2193&amp;"_"&amp;I2193,H2193)</f>
        <v>Present_Ct&lt;41</v>
      </c>
    </row>
    <row r="2194" customFormat="false" ht="14.25" hidden="false" customHeight="false" outlineLevel="0" collapsed="false">
      <c r="A2194" s="0" t="s">
        <v>524</v>
      </c>
      <c r="B2194" s="64" t="n">
        <f aca="false">VLOOKUP(A2194,SampleData!A$1:E$220,4,FALSE())</f>
        <v>55.768425</v>
      </c>
      <c r="C2194" s="64" t="n">
        <f aca="false">VLOOKUP(A2194,SampleData!A$1:E$220,5,FALSE())</f>
        <v>8.922321</v>
      </c>
      <c r="D2194" s="66" t="s">
        <v>229</v>
      </c>
      <c r="E2194" s="0" t="s">
        <v>199</v>
      </c>
      <c r="F2194" s="0" t="s">
        <v>199</v>
      </c>
      <c r="G2194" s="0" t="s">
        <v>3514</v>
      </c>
      <c r="H2194" s="0" t="s">
        <v>3533</v>
      </c>
      <c r="I2194" s="0" t="s">
        <v>3535</v>
      </c>
      <c r="J2194" s="0" t="str">
        <f aca="false">IF(H2194="Present",H2194&amp;"_"&amp;I2194,H2194)</f>
        <v>Present_Ct&lt;41</v>
      </c>
    </row>
    <row r="2195" customFormat="false" ht="14.25" hidden="false" customHeight="false" outlineLevel="0" collapsed="false">
      <c r="A2195" s="0" t="s">
        <v>524</v>
      </c>
      <c r="B2195" s="64" t="n">
        <f aca="false">VLOOKUP(A2195,SampleData!A$1:E$220,4,FALSE())</f>
        <v>55.768425</v>
      </c>
      <c r="C2195" s="64" t="n">
        <f aca="false">VLOOKUP(A2195,SampleData!A$1:E$220,5,FALSE())</f>
        <v>8.922321</v>
      </c>
      <c r="D2195" s="66" t="s">
        <v>3526</v>
      </c>
      <c r="E2195" s="0" t="s">
        <v>385</v>
      </c>
      <c r="F2195" s="0" t="s">
        <v>385</v>
      </c>
      <c r="G2195" s="0" t="s">
        <v>735</v>
      </c>
      <c r="H2195" s="0" t="s">
        <v>3515</v>
      </c>
      <c r="I2195" s="0" t="s">
        <v>3516</v>
      </c>
      <c r="J2195" s="0" t="str">
        <f aca="false">IF(H2195="Present",H2195&amp;"_"&amp;I2195,H2195)</f>
        <v>Absent</v>
      </c>
    </row>
    <row r="2196" customFormat="false" ht="14.25" hidden="false" customHeight="false" outlineLevel="0" collapsed="false">
      <c r="A2196" s="0" t="s">
        <v>524</v>
      </c>
      <c r="B2196" s="64" t="n">
        <f aca="false">VLOOKUP(A2196,SampleData!A$1:E$220,4,FALSE())</f>
        <v>55.768425</v>
      </c>
      <c r="C2196" s="64" t="n">
        <f aca="false">VLOOKUP(A2196,SampleData!A$1:E$220,5,FALSE())</f>
        <v>8.922321</v>
      </c>
      <c r="D2196" s="66" t="s">
        <v>3527</v>
      </c>
      <c r="E2196" s="64" t="s">
        <v>74</v>
      </c>
      <c r="F2196" s="0" t="s">
        <v>701</v>
      </c>
      <c r="G2196" s="0" t="s">
        <v>735</v>
      </c>
      <c r="H2196" s="0" t="s">
        <v>3515</v>
      </c>
      <c r="I2196" s="0" t="s">
        <v>3516</v>
      </c>
      <c r="J2196" s="0" t="str">
        <f aca="false">IF(H2196="Present",H2196&amp;"_"&amp;I2196,H2196)</f>
        <v>Absent</v>
      </c>
    </row>
    <row r="2197" customFormat="false" ht="14.25" hidden="false" customHeight="false" outlineLevel="0" collapsed="false">
      <c r="A2197" s="0" t="s">
        <v>524</v>
      </c>
      <c r="B2197" s="64" t="n">
        <f aca="false">VLOOKUP(A2197,SampleData!A$1:E$220,4,FALSE())</f>
        <v>55.768425</v>
      </c>
      <c r="C2197" s="64" t="n">
        <f aca="false">VLOOKUP(A2197,SampleData!A$1:E$220,5,FALSE())</f>
        <v>8.922321</v>
      </c>
      <c r="D2197" s="66" t="s">
        <v>3528</v>
      </c>
      <c r="E2197" s="64" t="s">
        <v>177</v>
      </c>
      <c r="F2197" s="0" t="s">
        <v>3529</v>
      </c>
      <c r="G2197" s="0" t="s">
        <v>735</v>
      </c>
      <c r="H2197" s="0" t="s">
        <v>3533</v>
      </c>
      <c r="I2197" s="0" t="s">
        <v>3516</v>
      </c>
      <c r="J2197" s="0" t="str">
        <f aca="false">IF(H2197="Present",H2197&amp;"_"&amp;I2197,H2197)</f>
        <v>Present_Ct&gt;41</v>
      </c>
    </row>
    <row r="2198" customFormat="false" ht="14.25" hidden="false" customHeight="false" outlineLevel="0" collapsed="false">
      <c r="A2198" s="0" t="s">
        <v>524</v>
      </c>
      <c r="B2198" s="64" t="n">
        <f aca="false">VLOOKUP(A2198,SampleData!A$1:E$220,4,FALSE())</f>
        <v>55.768425</v>
      </c>
      <c r="C2198" s="64" t="n">
        <f aca="false">VLOOKUP(A2198,SampleData!A$1:E$220,5,FALSE())</f>
        <v>8.922321</v>
      </c>
      <c r="D2198" s="66" t="s">
        <v>3528</v>
      </c>
      <c r="E2198" s="64" t="s">
        <v>177</v>
      </c>
      <c r="F2198" s="0" t="s">
        <v>3529</v>
      </c>
      <c r="G2198" s="0" t="s">
        <v>735</v>
      </c>
      <c r="H2198" s="0" t="s">
        <v>3515</v>
      </c>
      <c r="I2198" s="0" t="s">
        <v>3516</v>
      </c>
      <c r="J2198" s="0" t="str">
        <f aca="false">IF(H2198="Present",H2198&amp;"_"&amp;I2198,H2198)</f>
        <v>Absent</v>
      </c>
    </row>
    <row r="2199" customFormat="false" ht="14.25" hidden="false" customHeight="false" outlineLevel="0" collapsed="false">
      <c r="A2199" s="0" t="s">
        <v>524</v>
      </c>
      <c r="B2199" s="64" t="n">
        <f aca="false">VLOOKUP(A2199,SampleData!A$1:E$220,4,FALSE())</f>
        <v>55.768425</v>
      </c>
      <c r="C2199" s="64" t="n">
        <f aca="false">VLOOKUP(A2199,SampleData!A$1:E$220,5,FALSE())</f>
        <v>8.922321</v>
      </c>
      <c r="D2199" s="66" t="s">
        <v>3530</v>
      </c>
      <c r="E2199" s="64" t="s">
        <v>3531</v>
      </c>
      <c r="F2199" s="0" t="s">
        <v>700</v>
      </c>
      <c r="G2199" s="0" t="s">
        <v>3514</v>
      </c>
      <c r="H2199" s="0" t="s">
        <v>3515</v>
      </c>
      <c r="I2199" s="0" t="s">
        <v>3516</v>
      </c>
      <c r="J2199" s="0" t="str">
        <f aca="false">IF(H2199="Present",H2199&amp;"_"&amp;I2199,H2199)</f>
        <v>Absent</v>
      </c>
    </row>
    <row r="2200" customFormat="false" ht="14.25" hidden="false" customHeight="false" outlineLevel="0" collapsed="false">
      <c r="A2200" s="0" t="s">
        <v>524</v>
      </c>
      <c r="B2200" s="64" t="n">
        <f aca="false">VLOOKUP(A2200,SampleData!A$1:E$220,4,FALSE())</f>
        <v>55.768425</v>
      </c>
      <c r="C2200" s="64" t="n">
        <f aca="false">VLOOKUP(A2200,SampleData!A$1:E$220,5,FALSE())</f>
        <v>8.922321</v>
      </c>
      <c r="D2200" s="66" t="s">
        <v>3532</v>
      </c>
      <c r="E2200" s="64" t="s">
        <v>353</v>
      </c>
      <c r="F2200" s="0" t="s">
        <v>696</v>
      </c>
      <c r="G2200" s="0" t="s">
        <v>3514</v>
      </c>
      <c r="H2200" s="0" t="s">
        <v>3533</v>
      </c>
      <c r="I2200" s="0" t="s">
        <v>3535</v>
      </c>
      <c r="J2200" s="0" t="str">
        <f aca="false">IF(H2200="Present",H2200&amp;"_"&amp;I2200,H2200)</f>
        <v>Present_Ct&lt;41</v>
      </c>
    </row>
    <row r="2201" customFormat="false" ht="14.25" hidden="false" customHeight="false" outlineLevel="0" collapsed="false">
      <c r="A2201" s="0" t="s">
        <v>524</v>
      </c>
      <c r="B2201" s="64" t="n">
        <f aca="false">VLOOKUP(A2201,SampleData!A$1:E$220,4,FALSE())</f>
        <v>55.768425</v>
      </c>
      <c r="C2201" s="64" t="n">
        <f aca="false">VLOOKUP(A2201,SampleData!A$1:E$220,5,FALSE())</f>
        <v>8.922321</v>
      </c>
      <c r="D2201" s="66" t="s">
        <v>3532</v>
      </c>
      <c r="E2201" s="64" t="s">
        <v>353</v>
      </c>
      <c r="F2201" s="0" t="s">
        <v>696</v>
      </c>
      <c r="G2201" s="0" t="s">
        <v>3514</v>
      </c>
      <c r="H2201" s="0" t="s">
        <v>3515</v>
      </c>
      <c r="I2201" s="0" t="s">
        <v>3516</v>
      </c>
      <c r="J2201" s="0" t="str">
        <f aca="false">IF(H2201="Present",H2201&amp;"_"&amp;I2201,H2201)</f>
        <v>Absent</v>
      </c>
    </row>
    <row r="2202" customFormat="false" ht="14.25" hidden="false" customHeight="false" outlineLevel="0" collapsed="false">
      <c r="A2202" s="0" t="s">
        <v>524</v>
      </c>
      <c r="B2202" s="64" t="n">
        <f aca="false">VLOOKUP(A2202,SampleData!A$1:E$220,4,FALSE())</f>
        <v>55.768425</v>
      </c>
      <c r="C2202" s="64" t="n">
        <f aca="false">VLOOKUP(A2202,SampleData!A$1:E$220,5,FALSE())</f>
        <v>8.922321</v>
      </c>
      <c r="D2202" s="66" t="s">
        <v>3534</v>
      </c>
      <c r="E2202" s="64" t="s">
        <v>62</v>
      </c>
      <c r="F2202" s="0" t="s">
        <v>702</v>
      </c>
      <c r="G2202" s="0" t="s">
        <v>735</v>
      </c>
      <c r="H2202" s="0" t="s">
        <v>3515</v>
      </c>
      <c r="I2202" s="0" t="s">
        <v>3516</v>
      </c>
      <c r="J2202" s="0" t="str">
        <f aca="false">IF(H2202="Present",H2202&amp;"_"&amp;I2202,H2202)</f>
        <v>Absent</v>
      </c>
    </row>
    <row r="2203" customFormat="false" ht="14.25" hidden="false" customHeight="false" outlineLevel="0" collapsed="false">
      <c r="A2203" s="0" t="s">
        <v>524</v>
      </c>
      <c r="B2203" s="64" t="n">
        <f aca="false">VLOOKUP(A2203,SampleData!A$1:E$220,4,FALSE())</f>
        <v>55.768425</v>
      </c>
      <c r="C2203" s="64" t="n">
        <f aca="false">VLOOKUP(A2203,SampleData!A$1:E$220,5,FALSE())</f>
        <v>8.922321</v>
      </c>
      <c r="D2203" s="66" t="s">
        <v>3534</v>
      </c>
      <c r="E2203" s="64" t="s">
        <v>62</v>
      </c>
      <c r="F2203" s="0" t="s">
        <v>702</v>
      </c>
      <c r="G2203" s="0" t="s">
        <v>735</v>
      </c>
      <c r="H2203" s="0" t="s">
        <v>3515</v>
      </c>
      <c r="I2203" s="0" t="s">
        <v>3516</v>
      </c>
      <c r="J2203" s="0" t="str">
        <f aca="false">IF(H2203="Present",H2203&amp;"_"&amp;I2203,H2203)</f>
        <v>Absent</v>
      </c>
    </row>
    <row r="2204" customFormat="false" ht="14.25" hidden="false" customHeight="false" outlineLevel="0" collapsed="false">
      <c r="A2204" s="0" t="s">
        <v>524</v>
      </c>
      <c r="B2204" s="64" t="n">
        <f aca="false">VLOOKUP(A2204,SampleData!A$1:E$220,4,FALSE())</f>
        <v>55.768425</v>
      </c>
      <c r="C2204" s="64" t="n">
        <f aca="false">VLOOKUP(A2204,SampleData!A$1:E$220,5,FALSE())</f>
        <v>8.922321</v>
      </c>
      <c r="D2204" s="66" t="s">
        <v>3536</v>
      </c>
      <c r="E2204" s="0" t="s">
        <v>705</v>
      </c>
      <c r="F2204" s="0" t="s">
        <v>705</v>
      </c>
      <c r="G2204" s="0" t="s">
        <v>3514</v>
      </c>
      <c r="H2204" s="0" t="s">
        <v>3515</v>
      </c>
      <c r="I2204" s="0" t="s">
        <v>3516</v>
      </c>
      <c r="J2204" s="0" t="str">
        <f aca="false">IF(H2204="Present",H2204&amp;"_"&amp;I2204,H2204)</f>
        <v>Absent</v>
      </c>
    </row>
    <row r="2205" customFormat="false" ht="14.25" hidden="false" customHeight="false" outlineLevel="0" collapsed="false">
      <c r="A2205" s="0" t="s">
        <v>524</v>
      </c>
      <c r="B2205" s="64" t="n">
        <f aca="false">VLOOKUP(A2205,SampleData!A$1:E$220,4,FALSE())</f>
        <v>55.768425</v>
      </c>
      <c r="C2205" s="64" t="n">
        <f aca="false">VLOOKUP(A2205,SampleData!A$1:E$220,5,FALSE())</f>
        <v>8.922321</v>
      </c>
      <c r="D2205" s="66" t="s">
        <v>3536</v>
      </c>
      <c r="E2205" s="0" t="s">
        <v>705</v>
      </c>
      <c r="F2205" s="0" t="s">
        <v>705</v>
      </c>
      <c r="G2205" s="0" t="s">
        <v>735</v>
      </c>
      <c r="H2205" s="0" t="s">
        <v>3533</v>
      </c>
      <c r="I2205" s="0" t="s">
        <v>3535</v>
      </c>
      <c r="J2205" s="0" t="str">
        <f aca="false">IF(H2205="Present",H2205&amp;"_"&amp;I2205,H2205)</f>
        <v>Present_Ct&lt;41</v>
      </c>
    </row>
    <row r="2206" customFormat="false" ht="14.25" hidden="false" customHeight="false" outlineLevel="0" collapsed="false">
      <c r="A2206" s="0" t="s">
        <v>524</v>
      </c>
      <c r="B2206" s="64" t="n">
        <f aca="false">VLOOKUP(A2206,SampleData!A$1:E$220,4,FALSE())</f>
        <v>55.768425</v>
      </c>
      <c r="C2206" s="64" t="n">
        <f aca="false">VLOOKUP(A2206,SampleData!A$1:E$220,5,FALSE())</f>
        <v>8.922321</v>
      </c>
      <c r="D2206" s="66" t="s">
        <v>3537</v>
      </c>
      <c r="E2206" s="0" t="s">
        <v>698</v>
      </c>
      <c r="F2206" s="0" t="s">
        <v>698</v>
      </c>
      <c r="G2206" s="0" t="s">
        <v>735</v>
      </c>
      <c r="H2206" s="0" t="s">
        <v>3515</v>
      </c>
      <c r="I2206" s="0" t="s">
        <v>3516</v>
      </c>
      <c r="J2206" s="0" t="str">
        <f aca="false">IF(H2206="Present",H2206&amp;"_"&amp;I2206,H2206)</f>
        <v>Absent</v>
      </c>
    </row>
    <row r="2207" customFormat="false" ht="14.25" hidden="false" customHeight="false" outlineLevel="0" collapsed="false">
      <c r="A2207" s="0" t="s">
        <v>524</v>
      </c>
      <c r="B2207" s="64" t="n">
        <f aca="false">VLOOKUP(A2207,SampleData!A$1:E$220,4,FALSE())</f>
        <v>55.768425</v>
      </c>
      <c r="C2207" s="64" t="n">
        <f aca="false">VLOOKUP(A2207,SampleData!A$1:E$220,5,FALSE())</f>
        <v>8.922321</v>
      </c>
      <c r="D2207" s="66" t="s">
        <v>3537</v>
      </c>
      <c r="E2207" s="0" t="s">
        <v>698</v>
      </c>
      <c r="F2207" s="0" t="s">
        <v>698</v>
      </c>
      <c r="G2207" s="0" t="s">
        <v>735</v>
      </c>
      <c r="H2207" s="0" t="s">
        <v>3515</v>
      </c>
      <c r="I2207" s="0" t="s">
        <v>3516</v>
      </c>
      <c r="J2207" s="0" t="str">
        <f aca="false">IF(H2207="Present",H2207&amp;"_"&amp;I2207,H2207)</f>
        <v>Absent</v>
      </c>
    </row>
    <row r="2208" customFormat="false" ht="14.25" hidden="false" customHeight="false" outlineLevel="0" collapsed="false">
      <c r="A2208" s="0" t="s">
        <v>524</v>
      </c>
      <c r="B2208" s="64" t="n">
        <f aca="false">VLOOKUP(A2208,SampleData!A$1:E$220,4,FALSE())</f>
        <v>55.768425</v>
      </c>
      <c r="C2208" s="64" t="n">
        <f aca="false">VLOOKUP(A2208,SampleData!A$1:E$220,5,FALSE())</f>
        <v>8.922321</v>
      </c>
      <c r="D2208" s="66" t="s">
        <v>3538</v>
      </c>
      <c r="E2208" s="64" t="s">
        <v>3539</v>
      </c>
      <c r="F2208" s="0" t="s">
        <v>706</v>
      </c>
      <c r="G2208" s="0" t="s">
        <v>735</v>
      </c>
      <c r="H2208" s="0" t="s">
        <v>3515</v>
      </c>
      <c r="I2208" s="0" t="s">
        <v>3516</v>
      </c>
      <c r="J2208" s="0" t="str">
        <f aca="false">IF(H2208="Present",H2208&amp;"_"&amp;I2208,H2208)</f>
        <v>Absent</v>
      </c>
    </row>
    <row r="2209" customFormat="false" ht="14.25" hidden="false" customHeight="false" outlineLevel="0" collapsed="false">
      <c r="A2209" s="0" t="s">
        <v>524</v>
      </c>
      <c r="B2209" s="64" t="n">
        <f aca="false">VLOOKUP(A2209,SampleData!A$1:E$220,4,FALSE())</f>
        <v>55.768425</v>
      </c>
      <c r="C2209" s="64" t="n">
        <f aca="false">VLOOKUP(A2209,SampleData!A$1:E$220,5,FALSE())</f>
        <v>8.922321</v>
      </c>
      <c r="D2209" s="66" t="s">
        <v>3512</v>
      </c>
      <c r="E2209" s="64" t="s">
        <v>3513</v>
      </c>
      <c r="F2209" s="0" t="s">
        <v>703</v>
      </c>
      <c r="G2209" s="0" t="s">
        <v>3514</v>
      </c>
      <c r="H2209" s="0" t="s">
        <v>3515</v>
      </c>
      <c r="I2209" s="0" t="s">
        <v>3516</v>
      </c>
      <c r="J2209" s="0" t="str">
        <f aca="false">IF(H2209="Present",H2209&amp;"_"&amp;I2209,H2209)</f>
        <v>Absent</v>
      </c>
    </row>
    <row r="2210" customFormat="false" ht="14.25" hidden="false" customHeight="false" outlineLevel="0" collapsed="false">
      <c r="A2210" s="0" t="s">
        <v>524</v>
      </c>
      <c r="B2210" s="64" t="n">
        <f aca="false">VLOOKUP(A2210,SampleData!A$1:E$220,4,FALSE())</f>
        <v>55.768425</v>
      </c>
      <c r="C2210" s="64" t="n">
        <f aca="false">VLOOKUP(A2210,SampleData!A$1:E$220,5,FALSE())</f>
        <v>8.922321</v>
      </c>
      <c r="D2210" s="66" t="s">
        <v>3517</v>
      </c>
      <c r="E2210" s="64" t="s">
        <v>636</v>
      </c>
      <c r="F2210" s="0" t="s">
        <v>709</v>
      </c>
      <c r="G2210" s="0" t="s">
        <v>735</v>
      </c>
      <c r="H2210" s="0" t="s">
        <v>3515</v>
      </c>
      <c r="I2210" s="0" t="s">
        <v>3516</v>
      </c>
      <c r="J2210" s="0" t="str">
        <f aca="false">IF(H2210="Present",H2210&amp;"_"&amp;I2210,H2210)</f>
        <v>Absent</v>
      </c>
    </row>
    <row r="2211" customFormat="false" ht="14.25" hidden="false" customHeight="false" outlineLevel="0" collapsed="false">
      <c r="A2211" s="0" t="s">
        <v>524</v>
      </c>
      <c r="B2211" s="64" t="n">
        <f aca="false">VLOOKUP(A2211,SampleData!A$1:E$220,4,FALSE())</f>
        <v>55.768425</v>
      </c>
      <c r="C2211" s="64" t="n">
        <f aca="false">VLOOKUP(A2211,SampleData!A$1:E$220,5,FALSE())</f>
        <v>8.922321</v>
      </c>
      <c r="D2211" s="66" t="s">
        <v>3518</v>
      </c>
      <c r="E2211" s="0" t="s">
        <v>710</v>
      </c>
      <c r="F2211" s="0" t="s">
        <v>710</v>
      </c>
      <c r="G2211" s="0" t="s">
        <v>735</v>
      </c>
      <c r="H2211" s="0" t="s">
        <v>3515</v>
      </c>
      <c r="I2211" s="0" t="s">
        <v>3516</v>
      </c>
      <c r="J2211" s="0" t="str">
        <f aca="false">IF(H2211="Present",H2211&amp;"_"&amp;I2211,H2211)</f>
        <v>Absent</v>
      </c>
    </row>
    <row r="2212" customFormat="false" ht="14.25" hidden="false" customHeight="false" outlineLevel="0" collapsed="false">
      <c r="A2212" s="0" t="s">
        <v>524</v>
      </c>
      <c r="B2212" s="64" t="n">
        <f aca="false">VLOOKUP(A2212,SampleData!A$1:E$220,4,FALSE())</f>
        <v>55.768425</v>
      </c>
      <c r="C2212" s="64" t="n">
        <f aca="false">VLOOKUP(A2212,SampleData!A$1:E$220,5,FALSE())</f>
        <v>8.922321</v>
      </c>
      <c r="D2212" s="66" t="s">
        <v>3519</v>
      </c>
      <c r="E2212" s="64" t="s">
        <v>3520</v>
      </c>
      <c r="F2212" s="0" t="s">
        <v>697</v>
      </c>
      <c r="G2212" s="0" t="s">
        <v>3514</v>
      </c>
      <c r="H2212" s="0" t="s">
        <v>3515</v>
      </c>
      <c r="I2212" s="0" t="s">
        <v>3516</v>
      </c>
      <c r="J2212" s="0" t="str">
        <f aca="false">IF(H2212="Present",H2212&amp;"_"&amp;I2212,H2212)</f>
        <v>Absent</v>
      </c>
    </row>
    <row r="2213" customFormat="false" ht="14.25" hidden="false" customHeight="false" outlineLevel="0" collapsed="false">
      <c r="A2213" s="0" t="s">
        <v>524</v>
      </c>
      <c r="B2213" s="64" t="n">
        <f aca="false">VLOOKUP(A2213,SampleData!A$1:E$220,4,FALSE())</f>
        <v>55.768425</v>
      </c>
      <c r="C2213" s="64" t="n">
        <f aca="false">VLOOKUP(A2213,SampleData!A$1:E$220,5,FALSE())</f>
        <v>8.922321</v>
      </c>
      <c r="D2213" s="66" t="s">
        <v>3521</v>
      </c>
      <c r="E2213" s="64" t="s">
        <v>208</v>
      </c>
      <c r="F2213" s="0" t="s">
        <v>704</v>
      </c>
      <c r="G2213" s="0" t="s">
        <v>3514</v>
      </c>
      <c r="H2213" s="0" t="s">
        <v>3515</v>
      </c>
      <c r="I2213" s="0" t="s">
        <v>3516</v>
      </c>
      <c r="J2213" s="0" t="str">
        <f aca="false">IF(H2213="Present",H2213&amp;"_"&amp;I2213,H2213)</f>
        <v>Absent</v>
      </c>
    </row>
    <row r="2214" customFormat="false" ht="14.25" hidden="false" customHeight="false" outlineLevel="0" collapsed="false">
      <c r="A2214" s="0" t="s">
        <v>524</v>
      </c>
      <c r="B2214" s="64" t="n">
        <f aca="false">VLOOKUP(A2214,SampleData!A$1:E$220,4,FALSE())</f>
        <v>55.768425</v>
      </c>
      <c r="C2214" s="64" t="n">
        <f aca="false">VLOOKUP(A2214,SampleData!A$1:E$220,5,FALSE())</f>
        <v>8.922321</v>
      </c>
      <c r="D2214" s="66" t="s">
        <v>3524</v>
      </c>
      <c r="E2214" s="64" t="s">
        <v>3525</v>
      </c>
      <c r="F2214" s="0" t="s">
        <v>699</v>
      </c>
      <c r="G2214" s="0" t="s">
        <v>3514</v>
      </c>
      <c r="H2214" s="0" t="s">
        <v>3515</v>
      </c>
      <c r="I2214" s="0" t="s">
        <v>3516</v>
      </c>
      <c r="J2214" s="0" t="str">
        <f aca="false">IF(H2214="Present",H2214&amp;"_"&amp;I2214,H2214)</f>
        <v>Absent</v>
      </c>
    </row>
    <row r="2215" customFormat="false" ht="14.25" hidden="false" customHeight="false" outlineLevel="0" collapsed="false">
      <c r="A2215" s="0" t="s">
        <v>524</v>
      </c>
      <c r="B2215" s="64" t="n">
        <f aca="false">VLOOKUP(A2215,SampleData!A$1:E$220,4,FALSE())</f>
        <v>55.768425</v>
      </c>
      <c r="C2215" s="64" t="n">
        <f aca="false">VLOOKUP(A2215,SampleData!A$1:E$220,5,FALSE())</f>
        <v>8.922321</v>
      </c>
      <c r="D2215" s="66" t="s">
        <v>3526</v>
      </c>
      <c r="E2215" s="0" t="s">
        <v>385</v>
      </c>
      <c r="F2215" s="0" t="s">
        <v>385</v>
      </c>
      <c r="G2215" s="0" t="s">
        <v>3514</v>
      </c>
      <c r="H2215" s="0" t="s">
        <v>3515</v>
      </c>
      <c r="I2215" s="0" t="s">
        <v>3516</v>
      </c>
      <c r="J2215" s="0" t="str">
        <f aca="false">IF(H2215="Present",H2215&amp;"_"&amp;I2215,H2215)</f>
        <v>Absent</v>
      </c>
    </row>
    <row r="2216" customFormat="false" ht="14.25" hidden="false" customHeight="false" outlineLevel="0" collapsed="false">
      <c r="A2216" s="0" t="s">
        <v>524</v>
      </c>
      <c r="B2216" s="64" t="n">
        <f aca="false">VLOOKUP(A2216,SampleData!A$1:E$220,4,FALSE())</f>
        <v>55.768425</v>
      </c>
      <c r="C2216" s="64" t="n">
        <f aca="false">VLOOKUP(A2216,SampleData!A$1:E$220,5,FALSE())</f>
        <v>8.922321</v>
      </c>
      <c r="D2216" s="66" t="s">
        <v>3527</v>
      </c>
      <c r="E2216" s="64" t="s">
        <v>74</v>
      </c>
      <c r="F2216" s="0" t="s">
        <v>701</v>
      </c>
      <c r="G2216" s="0" t="s">
        <v>735</v>
      </c>
      <c r="H2216" s="0" t="s">
        <v>3515</v>
      </c>
      <c r="I2216" s="0" t="s">
        <v>3516</v>
      </c>
      <c r="J2216" s="0" t="str">
        <f aca="false">IF(H2216="Present",H2216&amp;"_"&amp;I2216,H2216)</f>
        <v>Absent</v>
      </c>
    </row>
    <row r="2217" customFormat="false" ht="14.25" hidden="false" customHeight="false" outlineLevel="0" collapsed="false">
      <c r="A2217" s="0" t="s">
        <v>524</v>
      </c>
      <c r="B2217" s="64" t="n">
        <f aca="false">VLOOKUP(A2217,SampleData!A$1:E$220,4,FALSE())</f>
        <v>55.768425</v>
      </c>
      <c r="C2217" s="64" t="n">
        <f aca="false">VLOOKUP(A2217,SampleData!A$1:E$220,5,FALSE())</f>
        <v>8.922321</v>
      </c>
      <c r="D2217" s="66" t="s">
        <v>3530</v>
      </c>
      <c r="E2217" s="64" t="s">
        <v>3531</v>
      </c>
      <c r="F2217" s="0" t="s">
        <v>700</v>
      </c>
      <c r="G2217" s="0" t="s">
        <v>3514</v>
      </c>
      <c r="H2217" s="0" t="s">
        <v>3515</v>
      </c>
      <c r="I2217" s="0" t="s">
        <v>3516</v>
      </c>
      <c r="J2217" s="0" t="str">
        <f aca="false">IF(H2217="Present",H2217&amp;"_"&amp;I2217,H2217)</f>
        <v>Absent</v>
      </c>
    </row>
    <row r="2218" customFormat="false" ht="14.25" hidden="false" customHeight="false" outlineLevel="0" collapsed="false">
      <c r="A2218" s="0" t="s">
        <v>524</v>
      </c>
      <c r="B2218" s="64" t="n">
        <f aca="false">VLOOKUP(A2218,SampleData!A$1:E$220,4,FALSE())</f>
        <v>55.768425</v>
      </c>
      <c r="C2218" s="64" t="n">
        <f aca="false">VLOOKUP(A2218,SampleData!A$1:E$220,5,FALSE())</f>
        <v>8.922321</v>
      </c>
      <c r="D2218" s="66" t="s">
        <v>3538</v>
      </c>
      <c r="E2218" s="64" t="s">
        <v>3539</v>
      </c>
      <c r="F2218" s="0" t="s">
        <v>706</v>
      </c>
      <c r="G2218" s="0" t="s">
        <v>735</v>
      </c>
      <c r="H2218" s="0" t="s">
        <v>3515</v>
      </c>
      <c r="I2218" s="0" t="s">
        <v>3516</v>
      </c>
      <c r="J2218" s="0" t="str">
        <f aca="false">IF(H2218="Present",H2218&amp;"_"&amp;I2218,H2218)</f>
        <v>Absent</v>
      </c>
    </row>
    <row r="2219" customFormat="false" ht="14.25" hidden="false" customHeight="false" outlineLevel="0" collapsed="false">
      <c r="A2219" s="0" t="s">
        <v>532</v>
      </c>
      <c r="B2219" s="64" t="n">
        <f aca="false">VLOOKUP(A2219,SampleData!A$1:E$220,4,FALSE())</f>
        <v>56.424585</v>
      </c>
      <c r="C2219" s="64" t="n">
        <f aca="false">VLOOKUP(A2219,SampleData!A$1:E$220,5,FALSE())</f>
        <v>10.077818</v>
      </c>
      <c r="D2219" s="66" t="s">
        <v>3512</v>
      </c>
      <c r="E2219" s="64" t="s">
        <v>3513</v>
      </c>
      <c r="F2219" s="0" t="s">
        <v>703</v>
      </c>
      <c r="G2219" s="0" t="s">
        <v>735</v>
      </c>
      <c r="H2219" s="0" t="s">
        <v>3533</v>
      </c>
      <c r="I2219" s="0" t="s">
        <v>3535</v>
      </c>
      <c r="J2219" s="0" t="str">
        <f aca="false">IF(H2219="Present",H2219&amp;"_"&amp;I2219,H2219)</f>
        <v>Present_Ct&lt;41</v>
      </c>
    </row>
    <row r="2220" customFormat="false" ht="14.25" hidden="false" customHeight="false" outlineLevel="0" collapsed="false">
      <c r="A2220" s="0" t="s">
        <v>532</v>
      </c>
      <c r="B2220" s="64" t="n">
        <f aca="false">VLOOKUP(A2220,SampleData!A$1:E$220,4,FALSE())</f>
        <v>56.424585</v>
      </c>
      <c r="C2220" s="64" t="n">
        <f aca="false">VLOOKUP(A2220,SampleData!A$1:E$220,5,FALSE())</f>
        <v>10.077818</v>
      </c>
      <c r="D2220" s="66" t="s">
        <v>3517</v>
      </c>
      <c r="E2220" s="64" t="s">
        <v>636</v>
      </c>
      <c r="F2220" s="0" t="s">
        <v>709</v>
      </c>
      <c r="G2220" s="0" t="s">
        <v>735</v>
      </c>
      <c r="H2220" s="0" t="s">
        <v>3515</v>
      </c>
      <c r="I2220" s="0" t="s">
        <v>3516</v>
      </c>
      <c r="J2220" s="0" t="str">
        <f aca="false">IF(H2220="Present",H2220&amp;"_"&amp;I2220,H2220)</f>
        <v>Absent</v>
      </c>
    </row>
    <row r="2221" customFormat="false" ht="14.25" hidden="false" customHeight="false" outlineLevel="0" collapsed="false">
      <c r="A2221" s="0" t="s">
        <v>532</v>
      </c>
      <c r="B2221" s="64" t="n">
        <f aca="false">VLOOKUP(A2221,SampleData!A$1:E$220,4,FALSE())</f>
        <v>56.424585</v>
      </c>
      <c r="C2221" s="64" t="n">
        <f aca="false">VLOOKUP(A2221,SampleData!A$1:E$220,5,FALSE())</f>
        <v>10.077818</v>
      </c>
      <c r="D2221" s="66" t="s">
        <v>3518</v>
      </c>
      <c r="E2221" s="0" t="s">
        <v>710</v>
      </c>
      <c r="F2221" s="0" t="s">
        <v>710</v>
      </c>
      <c r="G2221" s="0" t="s">
        <v>735</v>
      </c>
      <c r="H2221" s="0" t="s">
        <v>3515</v>
      </c>
      <c r="I2221" s="0" t="s">
        <v>3516</v>
      </c>
      <c r="J2221" s="0" t="str">
        <f aca="false">IF(H2221="Present",H2221&amp;"_"&amp;I2221,H2221)</f>
        <v>Absent</v>
      </c>
    </row>
    <row r="2222" customFormat="false" ht="14.25" hidden="false" customHeight="false" outlineLevel="0" collapsed="false">
      <c r="A2222" s="0" t="s">
        <v>532</v>
      </c>
      <c r="B2222" s="64" t="n">
        <f aca="false">VLOOKUP(A2222,SampleData!A$1:E$220,4,FALSE())</f>
        <v>56.424585</v>
      </c>
      <c r="C2222" s="64" t="n">
        <f aca="false">VLOOKUP(A2222,SampleData!A$1:E$220,5,FALSE())</f>
        <v>10.077818</v>
      </c>
      <c r="D2222" s="66" t="s">
        <v>3519</v>
      </c>
      <c r="E2222" s="64" t="s">
        <v>3520</v>
      </c>
      <c r="F2222" s="0" t="s">
        <v>697</v>
      </c>
      <c r="G2222" s="0" t="s">
        <v>735</v>
      </c>
      <c r="H2222" s="0" t="s">
        <v>3515</v>
      </c>
      <c r="I2222" s="0" t="s">
        <v>3516</v>
      </c>
      <c r="J2222" s="0" t="str">
        <f aca="false">IF(H2222="Present",H2222&amp;"_"&amp;I2222,H2222)</f>
        <v>Absent</v>
      </c>
    </row>
    <row r="2223" customFormat="false" ht="14.25" hidden="false" customHeight="false" outlineLevel="0" collapsed="false">
      <c r="A2223" s="0" t="s">
        <v>532</v>
      </c>
      <c r="B2223" s="64" t="n">
        <f aca="false">VLOOKUP(A2223,SampleData!A$1:E$220,4,FALSE())</f>
        <v>56.424585</v>
      </c>
      <c r="C2223" s="64" t="n">
        <f aca="false">VLOOKUP(A2223,SampleData!A$1:E$220,5,FALSE())</f>
        <v>10.077818</v>
      </c>
      <c r="D2223" s="66" t="s">
        <v>3521</v>
      </c>
      <c r="E2223" s="64" t="s">
        <v>208</v>
      </c>
      <c r="F2223" s="0" t="s">
        <v>704</v>
      </c>
      <c r="G2223" s="0" t="s">
        <v>735</v>
      </c>
      <c r="H2223" s="0" t="s">
        <v>3515</v>
      </c>
      <c r="I2223" s="0" t="s">
        <v>3516</v>
      </c>
      <c r="J2223" s="0" t="str">
        <f aca="false">IF(H2223="Present",H2223&amp;"_"&amp;I2223,H2223)</f>
        <v>Absent</v>
      </c>
    </row>
    <row r="2224" customFormat="false" ht="14.25" hidden="false" customHeight="false" outlineLevel="0" collapsed="false">
      <c r="A2224" s="0" t="s">
        <v>532</v>
      </c>
      <c r="B2224" s="64" t="n">
        <f aca="false">VLOOKUP(A2224,SampleData!A$1:E$220,4,FALSE())</f>
        <v>56.424585</v>
      </c>
      <c r="C2224" s="64" t="n">
        <f aca="false">VLOOKUP(A2224,SampleData!A$1:E$220,5,FALSE())</f>
        <v>10.077818</v>
      </c>
      <c r="D2224" s="66" t="s">
        <v>3522</v>
      </c>
      <c r="E2224" s="64" t="s">
        <v>3523</v>
      </c>
      <c r="F2224" s="0" t="s">
        <v>708</v>
      </c>
      <c r="G2224" s="0" t="s">
        <v>735</v>
      </c>
      <c r="H2224" s="0" t="s">
        <v>3515</v>
      </c>
      <c r="I2224" s="0" t="s">
        <v>3516</v>
      </c>
      <c r="J2224" s="0" t="str">
        <f aca="false">IF(H2224="Present",H2224&amp;"_"&amp;I2224,H2224)</f>
        <v>Absent</v>
      </c>
    </row>
    <row r="2225" customFormat="false" ht="14.25" hidden="false" customHeight="false" outlineLevel="0" collapsed="false">
      <c r="A2225" s="0" t="s">
        <v>532</v>
      </c>
      <c r="B2225" s="64" t="n">
        <f aca="false">VLOOKUP(A2225,SampleData!A$1:E$220,4,FALSE())</f>
        <v>56.424585</v>
      </c>
      <c r="C2225" s="64" t="n">
        <f aca="false">VLOOKUP(A2225,SampleData!A$1:E$220,5,FALSE())</f>
        <v>10.077818</v>
      </c>
      <c r="D2225" s="66" t="s">
        <v>3522</v>
      </c>
      <c r="E2225" s="64" t="s">
        <v>3523</v>
      </c>
      <c r="F2225" s="0" t="s">
        <v>708</v>
      </c>
      <c r="G2225" s="0" t="s">
        <v>735</v>
      </c>
      <c r="H2225" s="0" t="s">
        <v>3515</v>
      </c>
      <c r="I2225" s="0" t="s">
        <v>3516</v>
      </c>
      <c r="J2225" s="0" t="str">
        <f aca="false">IF(H2225="Present",H2225&amp;"_"&amp;I2225,H2225)</f>
        <v>Absent</v>
      </c>
    </row>
    <row r="2226" customFormat="false" ht="14.25" hidden="false" customHeight="false" outlineLevel="0" collapsed="false">
      <c r="A2226" s="0" t="s">
        <v>532</v>
      </c>
      <c r="B2226" s="64" t="n">
        <f aca="false">VLOOKUP(A2226,SampleData!A$1:E$220,4,FALSE())</f>
        <v>56.424585</v>
      </c>
      <c r="C2226" s="64" t="n">
        <f aca="false">VLOOKUP(A2226,SampleData!A$1:E$220,5,FALSE())</f>
        <v>10.077818</v>
      </c>
      <c r="D2226" s="66" t="s">
        <v>3524</v>
      </c>
      <c r="E2226" s="64" t="s">
        <v>3525</v>
      </c>
      <c r="F2226" s="0" t="s">
        <v>699</v>
      </c>
      <c r="G2226" s="0" t="s">
        <v>3514</v>
      </c>
      <c r="H2226" s="0" t="s">
        <v>3515</v>
      </c>
      <c r="I2226" s="0" t="s">
        <v>3516</v>
      </c>
      <c r="J2226" s="0" t="str">
        <f aca="false">IF(H2226="Present",H2226&amp;"_"&amp;I2226,H2226)</f>
        <v>Absent</v>
      </c>
    </row>
    <row r="2227" customFormat="false" ht="14.25" hidden="false" customHeight="false" outlineLevel="0" collapsed="false">
      <c r="A2227" s="0" t="s">
        <v>532</v>
      </c>
      <c r="B2227" s="64" t="n">
        <f aca="false">VLOOKUP(A2227,SampleData!A$1:E$220,4,FALSE())</f>
        <v>56.424585</v>
      </c>
      <c r="C2227" s="64" t="n">
        <f aca="false">VLOOKUP(A2227,SampleData!A$1:E$220,5,FALSE())</f>
        <v>10.077818</v>
      </c>
      <c r="D2227" s="66" t="s">
        <v>229</v>
      </c>
      <c r="E2227" s="0" t="s">
        <v>199</v>
      </c>
      <c r="F2227" s="0" t="s">
        <v>199</v>
      </c>
      <c r="G2227" s="0" t="s">
        <v>3514</v>
      </c>
      <c r="H2227" s="0" t="s">
        <v>3515</v>
      </c>
      <c r="I2227" s="0" t="s">
        <v>3516</v>
      </c>
      <c r="J2227" s="0" t="str">
        <f aca="false">IF(H2227="Present",H2227&amp;"_"&amp;I2227,H2227)</f>
        <v>Absent</v>
      </c>
    </row>
    <row r="2228" customFormat="false" ht="14.25" hidden="false" customHeight="false" outlineLevel="0" collapsed="false">
      <c r="A2228" s="0" t="s">
        <v>532</v>
      </c>
      <c r="B2228" s="64" t="n">
        <f aca="false">VLOOKUP(A2228,SampleData!A$1:E$220,4,FALSE())</f>
        <v>56.424585</v>
      </c>
      <c r="C2228" s="64" t="n">
        <f aca="false">VLOOKUP(A2228,SampleData!A$1:E$220,5,FALSE())</f>
        <v>10.077818</v>
      </c>
      <c r="D2228" s="66" t="s">
        <v>229</v>
      </c>
      <c r="E2228" s="0" t="s">
        <v>199</v>
      </c>
      <c r="F2228" s="0" t="s">
        <v>199</v>
      </c>
      <c r="G2228" s="0" t="s">
        <v>735</v>
      </c>
      <c r="H2228" s="0" t="s">
        <v>3533</v>
      </c>
      <c r="I2228" s="0" t="s">
        <v>3535</v>
      </c>
      <c r="J2228" s="0" t="str">
        <f aca="false">IF(H2228="Present",H2228&amp;"_"&amp;I2228,H2228)</f>
        <v>Present_Ct&lt;41</v>
      </c>
    </row>
    <row r="2229" customFormat="false" ht="14.25" hidden="false" customHeight="false" outlineLevel="0" collapsed="false">
      <c r="A2229" s="0" t="s">
        <v>532</v>
      </c>
      <c r="B2229" s="64" t="n">
        <f aca="false">VLOOKUP(A2229,SampleData!A$1:E$220,4,FALSE())</f>
        <v>56.424585</v>
      </c>
      <c r="C2229" s="64" t="n">
        <f aca="false">VLOOKUP(A2229,SampleData!A$1:E$220,5,FALSE())</f>
        <v>10.077818</v>
      </c>
      <c r="D2229" s="66" t="s">
        <v>3526</v>
      </c>
      <c r="E2229" s="0" t="s">
        <v>385</v>
      </c>
      <c r="F2229" s="0" t="s">
        <v>385</v>
      </c>
      <c r="G2229" s="0" t="s">
        <v>735</v>
      </c>
      <c r="H2229" s="0" t="s">
        <v>3515</v>
      </c>
      <c r="I2229" s="0" t="s">
        <v>3516</v>
      </c>
      <c r="J2229" s="0" t="str">
        <f aca="false">IF(H2229="Present",H2229&amp;"_"&amp;I2229,H2229)</f>
        <v>Absent</v>
      </c>
    </row>
    <row r="2230" customFormat="false" ht="14.25" hidden="false" customHeight="false" outlineLevel="0" collapsed="false">
      <c r="A2230" s="0" t="s">
        <v>532</v>
      </c>
      <c r="B2230" s="64" t="n">
        <f aca="false">VLOOKUP(A2230,SampleData!A$1:E$220,4,FALSE())</f>
        <v>56.424585</v>
      </c>
      <c r="C2230" s="64" t="n">
        <f aca="false">VLOOKUP(A2230,SampleData!A$1:E$220,5,FALSE())</f>
        <v>10.077818</v>
      </c>
      <c r="D2230" s="66" t="s">
        <v>3527</v>
      </c>
      <c r="E2230" s="64" t="s">
        <v>74</v>
      </c>
      <c r="F2230" s="0" t="s">
        <v>701</v>
      </c>
      <c r="G2230" s="0" t="s">
        <v>735</v>
      </c>
      <c r="H2230" s="0" t="s">
        <v>3515</v>
      </c>
      <c r="I2230" s="0" t="s">
        <v>3516</v>
      </c>
      <c r="J2230" s="0" t="str">
        <f aca="false">IF(H2230="Present",H2230&amp;"_"&amp;I2230,H2230)</f>
        <v>Absent</v>
      </c>
    </row>
    <row r="2231" customFormat="false" ht="14.25" hidden="false" customHeight="false" outlineLevel="0" collapsed="false">
      <c r="A2231" s="0" t="s">
        <v>532</v>
      </c>
      <c r="B2231" s="64" t="n">
        <f aca="false">VLOOKUP(A2231,SampleData!A$1:E$220,4,FALSE())</f>
        <v>56.424585</v>
      </c>
      <c r="C2231" s="64" t="n">
        <f aca="false">VLOOKUP(A2231,SampleData!A$1:E$220,5,FALSE())</f>
        <v>10.077818</v>
      </c>
      <c r="D2231" s="66" t="s">
        <v>3528</v>
      </c>
      <c r="E2231" s="64" t="s">
        <v>177</v>
      </c>
      <c r="F2231" s="0" t="s">
        <v>3529</v>
      </c>
      <c r="G2231" s="0" t="s">
        <v>735</v>
      </c>
      <c r="H2231" s="0" t="s">
        <v>3533</v>
      </c>
      <c r="I2231" s="0" t="s">
        <v>3535</v>
      </c>
      <c r="J2231" s="0" t="str">
        <f aca="false">IF(H2231="Present",H2231&amp;"_"&amp;I2231,H2231)</f>
        <v>Present_Ct&lt;41</v>
      </c>
    </row>
    <row r="2232" customFormat="false" ht="14.25" hidden="false" customHeight="false" outlineLevel="0" collapsed="false">
      <c r="A2232" s="0" t="s">
        <v>532</v>
      </c>
      <c r="B2232" s="64" t="n">
        <f aca="false">VLOOKUP(A2232,SampleData!A$1:E$220,4,FALSE())</f>
        <v>56.424585</v>
      </c>
      <c r="C2232" s="64" t="n">
        <f aca="false">VLOOKUP(A2232,SampleData!A$1:E$220,5,FALSE())</f>
        <v>10.077818</v>
      </c>
      <c r="D2232" s="66" t="s">
        <v>3528</v>
      </c>
      <c r="E2232" s="64" t="s">
        <v>177</v>
      </c>
      <c r="F2232" s="0" t="s">
        <v>3529</v>
      </c>
      <c r="G2232" s="0" t="s">
        <v>735</v>
      </c>
      <c r="H2232" s="0" t="s">
        <v>3533</v>
      </c>
      <c r="I2232" s="0" t="s">
        <v>3535</v>
      </c>
      <c r="J2232" s="0" t="str">
        <f aca="false">IF(H2232="Present",H2232&amp;"_"&amp;I2232,H2232)</f>
        <v>Present_Ct&lt;41</v>
      </c>
    </row>
    <row r="2233" customFormat="false" ht="14.25" hidden="false" customHeight="false" outlineLevel="0" collapsed="false">
      <c r="A2233" s="0" t="s">
        <v>532</v>
      </c>
      <c r="B2233" s="64" t="n">
        <f aca="false">VLOOKUP(A2233,SampleData!A$1:E$220,4,FALSE())</f>
        <v>56.424585</v>
      </c>
      <c r="C2233" s="64" t="n">
        <f aca="false">VLOOKUP(A2233,SampleData!A$1:E$220,5,FALSE())</f>
        <v>10.077818</v>
      </c>
      <c r="D2233" s="66" t="s">
        <v>3530</v>
      </c>
      <c r="E2233" s="64" t="s">
        <v>3531</v>
      </c>
      <c r="F2233" s="0" t="s">
        <v>700</v>
      </c>
      <c r="G2233" s="0" t="s">
        <v>3514</v>
      </c>
      <c r="H2233" s="0" t="s">
        <v>3515</v>
      </c>
      <c r="I2233" s="0" t="s">
        <v>3516</v>
      </c>
      <c r="J2233" s="0" t="str">
        <f aca="false">IF(H2233="Present",H2233&amp;"_"&amp;I2233,H2233)</f>
        <v>Absent</v>
      </c>
    </row>
    <row r="2234" customFormat="false" ht="14.25" hidden="false" customHeight="false" outlineLevel="0" collapsed="false">
      <c r="A2234" s="0" t="s">
        <v>532</v>
      </c>
      <c r="B2234" s="64" t="n">
        <f aca="false">VLOOKUP(A2234,SampleData!A$1:E$220,4,FALSE())</f>
        <v>56.424585</v>
      </c>
      <c r="C2234" s="64" t="n">
        <f aca="false">VLOOKUP(A2234,SampleData!A$1:E$220,5,FALSE())</f>
        <v>10.077818</v>
      </c>
      <c r="D2234" s="66" t="s">
        <v>3532</v>
      </c>
      <c r="E2234" s="64" t="s">
        <v>353</v>
      </c>
      <c r="F2234" s="0" t="s">
        <v>696</v>
      </c>
      <c r="G2234" s="0" t="s">
        <v>3514</v>
      </c>
      <c r="H2234" s="0" t="s">
        <v>3533</v>
      </c>
      <c r="I2234" s="0" t="s">
        <v>3535</v>
      </c>
      <c r="J2234" s="0" t="str">
        <f aca="false">IF(H2234="Present",H2234&amp;"_"&amp;I2234,H2234)</f>
        <v>Present_Ct&lt;41</v>
      </c>
    </row>
    <row r="2235" customFormat="false" ht="14.25" hidden="false" customHeight="false" outlineLevel="0" collapsed="false">
      <c r="A2235" s="0" t="s">
        <v>532</v>
      </c>
      <c r="B2235" s="64" t="n">
        <f aca="false">VLOOKUP(A2235,SampleData!A$1:E$220,4,FALSE())</f>
        <v>56.424585</v>
      </c>
      <c r="C2235" s="64" t="n">
        <f aca="false">VLOOKUP(A2235,SampleData!A$1:E$220,5,FALSE())</f>
        <v>10.077818</v>
      </c>
      <c r="D2235" s="66" t="s">
        <v>3532</v>
      </c>
      <c r="E2235" s="64" t="s">
        <v>353</v>
      </c>
      <c r="F2235" s="0" t="s">
        <v>696</v>
      </c>
      <c r="G2235" s="0" t="s">
        <v>735</v>
      </c>
      <c r="H2235" s="0" t="s">
        <v>3533</v>
      </c>
      <c r="I2235" s="0" t="s">
        <v>3535</v>
      </c>
      <c r="J2235" s="0" t="str">
        <f aca="false">IF(H2235="Present",H2235&amp;"_"&amp;I2235,H2235)</f>
        <v>Present_Ct&lt;41</v>
      </c>
    </row>
    <row r="2236" customFormat="false" ht="14.25" hidden="false" customHeight="false" outlineLevel="0" collapsed="false">
      <c r="A2236" s="0" t="s">
        <v>532</v>
      </c>
      <c r="B2236" s="64" t="n">
        <f aca="false">VLOOKUP(A2236,SampleData!A$1:E$220,4,FALSE())</f>
        <v>56.424585</v>
      </c>
      <c r="C2236" s="64" t="n">
        <f aca="false">VLOOKUP(A2236,SampleData!A$1:E$220,5,FALSE())</f>
        <v>10.077818</v>
      </c>
      <c r="D2236" s="66" t="s">
        <v>3534</v>
      </c>
      <c r="E2236" s="64" t="s">
        <v>62</v>
      </c>
      <c r="F2236" s="0" t="s">
        <v>702</v>
      </c>
      <c r="G2236" s="0" t="s">
        <v>735</v>
      </c>
      <c r="H2236" s="0" t="s">
        <v>3515</v>
      </c>
      <c r="I2236" s="0" t="s">
        <v>3516</v>
      </c>
      <c r="J2236" s="0" t="str">
        <f aca="false">IF(H2236="Present",H2236&amp;"_"&amp;I2236,H2236)</f>
        <v>Absent</v>
      </c>
    </row>
    <row r="2237" customFormat="false" ht="14.25" hidden="false" customHeight="false" outlineLevel="0" collapsed="false">
      <c r="A2237" s="0" t="s">
        <v>532</v>
      </c>
      <c r="B2237" s="64" t="n">
        <f aca="false">VLOOKUP(A2237,SampleData!A$1:E$220,4,FALSE())</f>
        <v>56.424585</v>
      </c>
      <c r="C2237" s="64" t="n">
        <f aca="false">VLOOKUP(A2237,SampleData!A$1:E$220,5,FALSE())</f>
        <v>10.077818</v>
      </c>
      <c r="D2237" s="66" t="s">
        <v>3534</v>
      </c>
      <c r="E2237" s="64" t="s">
        <v>62</v>
      </c>
      <c r="F2237" s="0" t="s">
        <v>702</v>
      </c>
      <c r="G2237" s="0" t="s">
        <v>735</v>
      </c>
      <c r="H2237" s="0" t="s">
        <v>3515</v>
      </c>
      <c r="I2237" s="0" t="s">
        <v>3516</v>
      </c>
      <c r="J2237" s="0" t="str">
        <f aca="false">IF(H2237="Present",H2237&amp;"_"&amp;I2237,H2237)</f>
        <v>Absent</v>
      </c>
    </row>
    <row r="2238" customFormat="false" ht="14.25" hidden="false" customHeight="false" outlineLevel="0" collapsed="false">
      <c r="A2238" s="0" t="s">
        <v>532</v>
      </c>
      <c r="B2238" s="64" t="n">
        <f aca="false">VLOOKUP(A2238,SampleData!A$1:E$220,4,FALSE())</f>
        <v>56.424585</v>
      </c>
      <c r="C2238" s="64" t="n">
        <f aca="false">VLOOKUP(A2238,SampleData!A$1:E$220,5,FALSE())</f>
        <v>10.077818</v>
      </c>
      <c r="D2238" s="66" t="s">
        <v>3536</v>
      </c>
      <c r="E2238" s="0" t="s">
        <v>705</v>
      </c>
      <c r="F2238" s="0" t="s">
        <v>705</v>
      </c>
      <c r="G2238" s="0" t="s">
        <v>3514</v>
      </c>
      <c r="H2238" s="0" t="s">
        <v>3515</v>
      </c>
      <c r="I2238" s="0" t="s">
        <v>3516</v>
      </c>
      <c r="J2238" s="0" t="str">
        <f aca="false">IF(H2238="Present",H2238&amp;"_"&amp;I2238,H2238)</f>
        <v>Absent</v>
      </c>
    </row>
    <row r="2239" customFormat="false" ht="14.25" hidden="false" customHeight="false" outlineLevel="0" collapsed="false">
      <c r="A2239" s="0" t="s">
        <v>532</v>
      </c>
      <c r="B2239" s="64" t="n">
        <f aca="false">VLOOKUP(A2239,SampleData!A$1:E$220,4,FALSE())</f>
        <v>56.424585</v>
      </c>
      <c r="C2239" s="64" t="n">
        <f aca="false">VLOOKUP(A2239,SampleData!A$1:E$220,5,FALSE())</f>
        <v>10.077818</v>
      </c>
      <c r="D2239" s="66" t="s">
        <v>3536</v>
      </c>
      <c r="E2239" s="0" t="s">
        <v>705</v>
      </c>
      <c r="F2239" s="0" t="s">
        <v>705</v>
      </c>
      <c r="G2239" s="0" t="s">
        <v>3514</v>
      </c>
      <c r="H2239" s="0" t="s">
        <v>3515</v>
      </c>
      <c r="I2239" s="0" t="s">
        <v>3516</v>
      </c>
      <c r="J2239" s="0" t="str">
        <f aca="false">IF(H2239="Present",H2239&amp;"_"&amp;I2239,H2239)</f>
        <v>Absent</v>
      </c>
    </row>
    <row r="2240" customFormat="false" ht="14.25" hidden="false" customHeight="false" outlineLevel="0" collapsed="false">
      <c r="A2240" s="0" t="s">
        <v>532</v>
      </c>
      <c r="B2240" s="64" t="n">
        <f aca="false">VLOOKUP(A2240,SampleData!A$1:E$220,4,FALSE())</f>
        <v>56.424585</v>
      </c>
      <c r="C2240" s="64" t="n">
        <f aca="false">VLOOKUP(A2240,SampleData!A$1:E$220,5,FALSE())</f>
        <v>10.077818</v>
      </c>
      <c r="D2240" s="66" t="s">
        <v>3537</v>
      </c>
      <c r="E2240" s="0" t="s">
        <v>698</v>
      </c>
      <c r="F2240" s="0" t="s">
        <v>698</v>
      </c>
      <c r="G2240" s="0" t="s">
        <v>735</v>
      </c>
      <c r="H2240" s="0" t="s">
        <v>3515</v>
      </c>
      <c r="I2240" s="0" t="s">
        <v>3516</v>
      </c>
      <c r="J2240" s="0" t="str">
        <f aca="false">IF(H2240="Present",H2240&amp;"_"&amp;I2240,H2240)</f>
        <v>Absent</v>
      </c>
    </row>
    <row r="2241" customFormat="false" ht="14.25" hidden="false" customHeight="false" outlineLevel="0" collapsed="false">
      <c r="A2241" s="0" t="s">
        <v>532</v>
      </c>
      <c r="B2241" s="64" t="n">
        <f aca="false">VLOOKUP(A2241,SampleData!A$1:E$220,4,FALSE())</f>
        <v>56.424585</v>
      </c>
      <c r="C2241" s="64" t="n">
        <f aca="false">VLOOKUP(A2241,SampleData!A$1:E$220,5,FALSE())</f>
        <v>10.077818</v>
      </c>
      <c r="D2241" s="66" t="s">
        <v>3537</v>
      </c>
      <c r="E2241" s="0" t="s">
        <v>698</v>
      </c>
      <c r="F2241" s="0" t="s">
        <v>698</v>
      </c>
      <c r="G2241" s="0" t="s">
        <v>735</v>
      </c>
      <c r="H2241" s="0" t="s">
        <v>3515</v>
      </c>
      <c r="I2241" s="0" t="s">
        <v>3516</v>
      </c>
      <c r="J2241" s="0" t="str">
        <f aca="false">IF(H2241="Present",H2241&amp;"_"&amp;I2241,H2241)</f>
        <v>Absent</v>
      </c>
    </row>
    <row r="2242" customFormat="false" ht="14.25" hidden="false" customHeight="false" outlineLevel="0" collapsed="false">
      <c r="A2242" s="0" t="s">
        <v>532</v>
      </c>
      <c r="B2242" s="64" t="n">
        <f aca="false">VLOOKUP(A2242,SampleData!A$1:E$220,4,FALSE())</f>
        <v>56.424585</v>
      </c>
      <c r="C2242" s="64" t="n">
        <f aca="false">VLOOKUP(A2242,SampleData!A$1:E$220,5,FALSE())</f>
        <v>10.077818</v>
      </c>
      <c r="D2242" s="66" t="s">
        <v>3538</v>
      </c>
      <c r="E2242" s="64" t="s">
        <v>3539</v>
      </c>
      <c r="F2242" s="0" t="s">
        <v>706</v>
      </c>
      <c r="G2242" s="0" t="s">
        <v>735</v>
      </c>
      <c r="H2242" s="0" t="s">
        <v>3515</v>
      </c>
      <c r="I2242" s="0" t="s">
        <v>3516</v>
      </c>
      <c r="J2242" s="0" t="str">
        <f aca="false">IF(H2242="Present",H2242&amp;"_"&amp;I2242,H2242)</f>
        <v>Absent</v>
      </c>
    </row>
    <row r="2243" customFormat="false" ht="14.25" hidden="false" customHeight="false" outlineLevel="0" collapsed="false">
      <c r="A2243" s="0" t="s">
        <v>532</v>
      </c>
      <c r="B2243" s="64" t="n">
        <f aca="false">VLOOKUP(A2243,SampleData!A$1:E$220,4,FALSE())</f>
        <v>56.424585</v>
      </c>
      <c r="C2243" s="64" t="n">
        <f aca="false">VLOOKUP(A2243,SampleData!A$1:E$220,5,FALSE())</f>
        <v>10.077818</v>
      </c>
      <c r="D2243" s="66" t="s">
        <v>3512</v>
      </c>
      <c r="E2243" s="64" t="s">
        <v>3513</v>
      </c>
      <c r="F2243" s="0" t="s">
        <v>703</v>
      </c>
      <c r="G2243" s="0" t="s">
        <v>735</v>
      </c>
      <c r="H2243" s="0" t="s">
        <v>3515</v>
      </c>
      <c r="I2243" s="0" t="s">
        <v>3516</v>
      </c>
      <c r="J2243" s="0" t="str">
        <f aca="false">IF(H2243="Present",H2243&amp;"_"&amp;I2243,H2243)</f>
        <v>Absent</v>
      </c>
    </row>
    <row r="2244" customFormat="false" ht="14.25" hidden="false" customHeight="false" outlineLevel="0" collapsed="false">
      <c r="A2244" s="0" t="s">
        <v>532</v>
      </c>
      <c r="B2244" s="64" t="n">
        <f aca="false">VLOOKUP(A2244,SampleData!A$1:E$220,4,FALSE())</f>
        <v>56.424585</v>
      </c>
      <c r="C2244" s="64" t="n">
        <f aca="false">VLOOKUP(A2244,SampleData!A$1:E$220,5,FALSE())</f>
        <v>10.077818</v>
      </c>
      <c r="D2244" s="66" t="s">
        <v>3517</v>
      </c>
      <c r="E2244" s="64" t="s">
        <v>636</v>
      </c>
      <c r="F2244" s="0" t="s">
        <v>709</v>
      </c>
      <c r="G2244" s="0" t="s">
        <v>3514</v>
      </c>
      <c r="H2244" s="0" t="s">
        <v>3515</v>
      </c>
      <c r="I2244" s="0" t="s">
        <v>3516</v>
      </c>
      <c r="J2244" s="0" t="str">
        <f aca="false">IF(H2244="Present",H2244&amp;"_"&amp;I2244,H2244)</f>
        <v>Absent</v>
      </c>
    </row>
    <row r="2245" customFormat="false" ht="14.25" hidden="false" customHeight="false" outlineLevel="0" collapsed="false">
      <c r="A2245" s="0" t="s">
        <v>532</v>
      </c>
      <c r="B2245" s="64" t="n">
        <f aca="false">VLOOKUP(A2245,SampleData!A$1:E$220,4,FALSE())</f>
        <v>56.424585</v>
      </c>
      <c r="C2245" s="64" t="n">
        <f aca="false">VLOOKUP(A2245,SampleData!A$1:E$220,5,FALSE())</f>
        <v>10.077818</v>
      </c>
      <c r="D2245" s="66" t="s">
        <v>3518</v>
      </c>
      <c r="E2245" s="0" t="s">
        <v>710</v>
      </c>
      <c r="F2245" s="0" t="s">
        <v>710</v>
      </c>
      <c r="G2245" s="0" t="s">
        <v>735</v>
      </c>
      <c r="H2245" s="0" t="s">
        <v>3515</v>
      </c>
      <c r="I2245" s="0" t="s">
        <v>3516</v>
      </c>
      <c r="J2245" s="0" t="str">
        <f aca="false">IF(H2245="Present",H2245&amp;"_"&amp;I2245,H2245)</f>
        <v>Absent</v>
      </c>
    </row>
    <row r="2246" customFormat="false" ht="14.25" hidden="false" customHeight="false" outlineLevel="0" collapsed="false">
      <c r="A2246" s="0" t="s">
        <v>532</v>
      </c>
      <c r="B2246" s="64" t="n">
        <f aca="false">VLOOKUP(A2246,SampleData!A$1:E$220,4,FALSE())</f>
        <v>56.424585</v>
      </c>
      <c r="C2246" s="64" t="n">
        <f aca="false">VLOOKUP(A2246,SampleData!A$1:E$220,5,FALSE())</f>
        <v>10.077818</v>
      </c>
      <c r="D2246" s="66" t="s">
        <v>3519</v>
      </c>
      <c r="E2246" s="64" t="s">
        <v>3520</v>
      </c>
      <c r="F2246" s="0" t="s">
        <v>697</v>
      </c>
      <c r="G2246" s="0" t="s">
        <v>3514</v>
      </c>
      <c r="H2246" s="0" t="s">
        <v>3515</v>
      </c>
      <c r="I2246" s="0" t="s">
        <v>3516</v>
      </c>
      <c r="J2246" s="0" t="str">
        <f aca="false">IF(H2246="Present",H2246&amp;"_"&amp;I2246,H2246)</f>
        <v>Absent</v>
      </c>
    </row>
    <row r="2247" customFormat="false" ht="14.25" hidden="false" customHeight="false" outlineLevel="0" collapsed="false">
      <c r="A2247" s="0" t="s">
        <v>532</v>
      </c>
      <c r="B2247" s="64" t="n">
        <f aca="false">VLOOKUP(A2247,SampleData!A$1:E$220,4,FALSE())</f>
        <v>56.424585</v>
      </c>
      <c r="C2247" s="64" t="n">
        <f aca="false">VLOOKUP(A2247,SampleData!A$1:E$220,5,FALSE())</f>
        <v>10.077818</v>
      </c>
      <c r="D2247" s="66" t="s">
        <v>3521</v>
      </c>
      <c r="E2247" s="64" t="s">
        <v>208</v>
      </c>
      <c r="F2247" s="0" t="s">
        <v>704</v>
      </c>
      <c r="G2247" s="0" t="s">
        <v>735</v>
      </c>
      <c r="H2247" s="0" t="s">
        <v>3515</v>
      </c>
      <c r="I2247" s="0" t="s">
        <v>3516</v>
      </c>
      <c r="J2247" s="0" t="str">
        <f aca="false">IF(H2247="Present",H2247&amp;"_"&amp;I2247,H2247)</f>
        <v>Absent</v>
      </c>
    </row>
    <row r="2248" customFormat="false" ht="14.25" hidden="false" customHeight="false" outlineLevel="0" collapsed="false">
      <c r="A2248" s="0" t="s">
        <v>532</v>
      </c>
      <c r="B2248" s="64" t="n">
        <f aca="false">VLOOKUP(A2248,SampleData!A$1:E$220,4,FALSE())</f>
        <v>56.424585</v>
      </c>
      <c r="C2248" s="64" t="n">
        <f aca="false">VLOOKUP(A2248,SampleData!A$1:E$220,5,FALSE())</f>
        <v>10.077818</v>
      </c>
      <c r="D2248" s="66" t="s">
        <v>3524</v>
      </c>
      <c r="E2248" s="64" t="s">
        <v>3525</v>
      </c>
      <c r="F2248" s="0" t="s">
        <v>699</v>
      </c>
      <c r="G2248" s="0" t="s">
        <v>3514</v>
      </c>
      <c r="H2248" s="0" t="s">
        <v>3515</v>
      </c>
      <c r="I2248" s="0" t="s">
        <v>3516</v>
      </c>
      <c r="J2248" s="0" t="str">
        <f aca="false">IF(H2248="Present",H2248&amp;"_"&amp;I2248,H2248)</f>
        <v>Absent</v>
      </c>
    </row>
    <row r="2249" customFormat="false" ht="14.25" hidden="false" customHeight="false" outlineLevel="0" collapsed="false">
      <c r="A2249" s="0" t="s">
        <v>532</v>
      </c>
      <c r="B2249" s="64" t="n">
        <f aca="false">VLOOKUP(A2249,SampleData!A$1:E$220,4,FALSE())</f>
        <v>56.424585</v>
      </c>
      <c r="C2249" s="64" t="n">
        <f aca="false">VLOOKUP(A2249,SampleData!A$1:E$220,5,FALSE())</f>
        <v>10.077818</v>
      </c>
      <c r="D2249" s="66" t="s">
        <v>3526</v>
      </c>
      <c r="E2249" s="0" t="s">
        <v>385</v>
      </c>
      <c r="F2249" s="0" t="s">
        <v>385</v>
      </c>
      <c r="G2249" s="0" t="s">
        <v>735</v>
      </c>
      <c r="H2249" s="0" t="s">
        <v>3515</v>
      </c>
      <c r="I2249" s="0" t="s">
        <v>3516</v>
      </c>
      <c r="J2249" s="0" t="str">
        <f aca="false">IF(H2249="Present",H2249&amp;"_"&amp;I2249,H2249)</f>
        <v>Absent</v>
      </c>
    </row>
    <row r="2250" customFormat="false" ht="14.25" hidden="false" customHeight="false" outlineLevel="0" collapsed="false">
      <c r="A2250" s="0" t="s">
        <v>532</v>
      </c>
      <c r="B2250" s="64" t="n">
        <f aca="false">VLOOKUP(A2250,SampleData!A$1:E$220,4,FALSE())</f>
        <v>56.424585</v>
      </c>
      <c r="C2250" s="64" t="n">
        <f aca="false">VLOOKUP(A2250,SampleData!A$1:E$220,5,FALSE())</f>
        <v>10.077818</v>
      </c>
      <c r="D2250" s="66" t="s">
        <v>3527</v>
      </c>
      <c r="E2250" s="64" t="s">
        <v>74</v>
      </c>
      <c r="F2250" s="0" t="s">
        <v>701</v>
      </c>
      <c r="G2250" s="0" t="s">
        <v>735</v>
      </c>
      <c r="H2250" s="0" t="s">
        <v>3515</v>
      </c>
      <c r="I2250" s="0" t="s">
        <v>3516</v>
      </c>
      <c r="J2250" s="0" t="str">
        <f aca="false">IF(H2250="Present",H2250&amp;"_"&amp;I2250,H2250)</f>
        <v>Absent</v>
      </c>
    </row>
    <row r="2251" customFormat="false" ht="14.25" hidden="false" customHeight="false" outlineLevel="0" collapsed="false">
      <c r="A2251" s="0" t="s">
        <v>532</v>
      </c>
      <c r="B2251" s="64" t="n">
        <f aca="false">VLOOKUP(A2251,SampleData!A$1:E$220,4,FALSE())</f>
        <v>56.424585</v>
      </c>
      <c r="C2251" s="64" t="n">
        <f aca="false">VLOOKUP(A2251,SampleData!A$1:E$220,5,FALSE())</f>
        <v>10.077818</v>
      </c>
      <c r="D2251" s="66" t="s">
        <v>3530</v>
      </c>
      <c r="E2251" s="64" t="s">
        <v>3531</v>
      </c>
      <c r="F2251" s="0" t="s">
        <v>700</v>
      </c>
      <c r="G2251" s="0" t="s">
        <v>3514</v>
      </c>
      <c r="H2251" s="0" t="s">
        <v>3515</v>
      </c>
      <c r="I2251" s="0" t="s">
        <v>3516</v>
      </c>
      <c r="J2251" s="0" t="str">
        <f aca="false">IF(H2251="Present",H2251&amp;"_"&amp;I2251,H2251)</f>
        <v>Absent</v>
      </c>
    </row>
    <row r="2252" customFormat="false" ht="14.25" hidden="false" customHeight="false" outlineLevel="0" collapsed="false">
      <c r="A2252" s="0" t="s">
        <v>532</v>
      </c>
      <c r="B2252" s="64" t="n">
        <f aca="false">VLOOKUP(A2252,SampleData!A$1:E$220,4,FALSE())</f>
        <v>56.424585</v>
      </c>
      <c r="C2252" s="64" t="n">
        <f aca="false">VLOOKUP(A2252,SampleData!A$1:E$220,5,FALSE())</f>
        <v>10.077818</v>
      </c>
      <c r="D2252" s="66" t="s">
        <v>3538</v>
      </c>
      <c r="E2252" s="64" t="s">
        <v>3539</v>
      </c>
      <c r="F2252" s="0" t="s">
        <v>706</v>
      </c>
      <c r="G2252" s="0" t="s">
        <v>3514</v>
      </c>
      <c r="H2252" s="0" t="s">
        <v>3515</v>
      </c>
      <c r="I2252" s="0" t="s">
        <v>3516</v>
      </c>
      <c r="J2252" s="0" t="str">
        <f aca="false">IF(H2252="Present",H2252&amp;"_"&amp;I2252,H2252)</f>
        <v>Absent</v>
      </c>
    </row>
    <row r="2253" customFormat="false" ht="14.25" hidden="false" customHeight="false" outlineLevel="0" collapsed="false">
      <c r="A2253" s="0" t="s">
        <v>3540</v>
      </c>
      <c r="B2253" s="64" t="n">
        <f aca="false">VLOOKUP(A2253,SampleData!A$1:E$220,4,FALSE())</f>
        <v>56.464396</v>
      </c>
      <c r="C2253" s="64" t="n">
        <f aca="false">VLOOKUP(A2253,SampleData!A$1:E$220,5,FALSE())</f>
        <v>9.438</v>
      </c>
      <c r="D2253" s="66" t="s">
        <v>3512</v>
      </c>
      <c r="E2253" s="64" t="s">
        <v>3513</v>
      </c>
      <c r="F2253" s="0" t="s">
        <v>703</v>
      </c>
      <c r="G2253" s="0" t="s">
        <v>735</v>
      </c>
      <c r="H2253" s="0" t="s">
        <v>3515</v>
      </c>
      <c r="I2253" s="0" t="s">
        <v>3516</v>
      </c>
      <c r="J2253" s="0" t="str">
        <f aca="false">IF(H2253="Present",H2253&amp;"_"&amp;I2253,H2253)</f>
        <v>Absent</v>
      </c>
    </row>
    <row r="2254" customFormat="false" ht="14.25" hidden="false" customHeight="false" outlineLevel="0" collapsed="false">
      <c r="A2254" s="0" t="s">
        <v>3540</v>
      </c>
      <c r="B2254" s="64" t="n">
        <f aca="false">VLOOKUP(A2254,SampleData!A$1:E$220,4,FALSE())</f>
        <v>56.464396</v>
      </c>
      <c r="C2254" s="64" t="n">
        <f aca="false">VLOOKUP(A2254,SampleData!A$1:E$220,5,FALSE())</f>
        <v>9.438</v>
      </c>
      <c r="D2254" s="66" t="s">
        <v>3517</v>
      </c>
      <c r="E2254" s="64" t="s">
        <v>636</v>
      </c>
      <c r="F2254" s="0" t="s">
        <v>709</v>
      </c>
      <c r="G2254" s="0" t="s">
        <v>735</v>
      </c>
      <c r="H2254" s="0" t="s">
        <v>3515</v>
      </c>
      <c r="I2254" s="0" t="s">
        <v>3516</v>
      </c>
      <c r="J2254" s="0" t="str">
        <f aca="false">IF(H2254="Present",H2254&amp;"_"&amp;I2254,H2254)</f>
        <v>Absent</v>
      </c>
    </row>
    <row r="2255" customFormat="false" ht="14.25" hidden="false" customHeight="false" outlineLevel="0" collapsed="false">
      <c r="A2255" s="0" t="s">
        <v>3540</v>
      </c>
      <c r="B2255" s="64" t="n">
        <f aca="false">VLOOKUP(A2255,SampleData!A$1:E$220,4,FALSE())</f>
        <v>56.464396</v>
      </c>
      <c r="C2255" s="64" t="n">
        <f aca="false">VLOOKUP(A2255,SampleData!A$1:E$220,5,FALSE())</f>
        <v>9.438</v>
      </c>
      <c r="D2255" s="66" t="s">
        <v>3518</v>
      </c>
      <c r="E2255" s="0" t="s">
        <v>710</v>
      </c>
      <c r="F2255" s="0" t="s">
        <v>710</v>
      </c>
      <c r="G2255" s="0" t="s">
        <v>735</v>
      </c>
      <c r="H2255" s="0" t="s">
        <v>3515</v>
      </c>
      <c r="I2255" s="0" t="s">
        <v>3516</v>
      </c>
      <c r="J2255" s="0" t="str">
        <f aca="false">IF(H2255="Present",H2255&amp;"_"&amp;I2255,H2255)</f>
        <v>Absent</v>
      </c>
    </row>
    <row r="2256" customFormat="false" ht="14.25" hidden="false" customHeight="false" outlineLevel="0" collapsed="false">
      <c r="A2256" s="0" t="s">
        <v>3540</v>
      </c>
      <c r="B2256" s="64" t="n">
        <f aca="false">VLOOKUP(A2256,SampleData!A$1:E$220,4,FALSE())</f>
        <v>56.464396</v>
      </c>
      <c r="C2256" s="64" t="n">
        <f aca="false">VLOOKUP(A2256,SampleData!A$1:E$220,5,FALSE())</f>
        <v>9.438</v>
      </c>
      <c r="D2256" s="66" t="s">
        <v>3519</v>
      </c>
      <c r="E2256" s="64" t="s">
        <v>3520</v>
      </c>
      <c r="F2256" s="0" t="s">
        <v>697</v>
      </c>
      <c r="G2256" s="0" t="s">
        <v>3514</v>
      </c>
      <c r="H2256" s="0" t="s">
        <v>3515</v>
      </c>
      <c r="I2256" s="0" t="s">
        <v>3516</v>
      </c>
      <c r="J2256" s="0" t="str">
        <f aca="false">IF(H2256="Present",H2256&amp;"_"&amp;I2256,H2256)</f>
        <v>Absent</v>
      </c>
    </row>
    <row r="2257" customFormat="false" ht="14.25" hidden="false" customHeight="false" outlineLevel="0" collapsed="false">
      <c r="A2257" s="0" t="s">
        <v>3540</v>
      </c>
      <c r="B2257" s="64" t="n">
        <f aca="false">VLOOKUP(A2257,SampleData!A$1:E$220,4,FALSE())</f>
        <v>56.464396</v>
      </c>
      <c r="C2257" s="64" t="n">
        <f aca="false">VLOOKUP(A2257,SampleData!A$1:E$220,5,FALSE())</f>
        <v>9.438</v>
      </c>
      <c r="D2257" s="66" t="s">
        <v>3521</v>
      </c>
      <c r="E2257" s="64" t="s">
        <v>208</v>
      </c>
      <c r="F2257" s="0" t="s">
        <v>704</v>
      </c>
      <c r="G2257" s="0" t="s">
        <v>735</v>
      </c>
      <c r="H2257" s="0" t="s">
        <v>3515</v>
      </c>
      <c r="I2257" s="0" t="s">
        <v>3516</v>
      </c>
      <c r="J2257" s="0" t="str">
        <f aca="false">IF(H2257="Present",H2257&amp;"_"&amp;I2257,H2257)</f>
        <v>Absent</v>
      </c>
    </row>
    <row r="2258" customFormat="false" ht="14.25" hidden="false" customHeight="false" outlineLevel="0" collapsed="false">
      <c r="A2258" s="0" t="s">
        <v>3540</v>
      </c>
      <c r="B2258" s="64" t="n">
        <f aca="false">VLOOKUP(A2258,SampleData!A$1:E$220,4,FALSE())</f>
        <v>56.464396</v>
      </c>
      <c r="C2258" s="64" t="n">
        <f aca="false">VLOOKUP(A2258,SampleData!A$1:E$220,5,FALSE())</f>
        <v>9.438</v>
      </c>
      <c r="D2258" s="66" t="s">
        <v>3522</v>
      </c>
      <c r="E2258" s="64" t="s">
        <v>3523</v>
      </c>
      <c r="F2258" s="0" t="s">
        <v>708</v>
      </c>
      <c r="G2258" s="0" t="s">
        <v>735</v>
      </c>
      <c r="H2258" s="0" t="s">
        <v>3515</v>
      </c>
      <c r="I2258" s="0" t="s">
        <v>3516</v>
      </c>
      <c r="J2258" s="0" t="str">
        <f aca="false">IF(H2258="Present",H2258&amp;"_"&amp;I2258,H2258)</f>
        <v>Absent</v>
      </c>
    </row>
    <row r="2259" customFormat="false" ht="14.25" hidden="false" customHeight="false" outlineLevel="0" collapsed="false">
      <c r="A2259" s="0" t="s">
        <v>3540</v>
      </c>
      <c r="B2259" s="64" t="n">
        <f aca="false">VLOOKUP(A2259,SampleData!A$1:E$220,4,FALSE())</f>
        <v>56.464396</v>
      </c>
      <c r="C2259" s="64" t="n">
        <f aca="false">VLOOKUP(A2259,SampleData!A$1:E$220,5,FALSE())</f>
        <v>9.438</v>
      </c>
      <c r="D2259" s="66" t="s">
        <v>3522</v>
      </c>
      <c r="E2259" s="64" t="s">
        <v>3523</v>
      </c>
      <c r="F2259" s="0" t="s">
        <v>708</v>
      </c>
      <c r="G2259" s="0" t="s">
        <v>735</v>
      </c>
      <c r="H2259" s="0" t="s">
        <v>3515</v>
      </c>
      <c r="I2259" s="0" t="s">
        <v>3516</v>
      </c>
      <c r="J2259" s="0" t="str">
        <f aca="false">IF(H2259="Present",H2259&amp;"_"&amp;I2259,H2259)</f>
        <v>Absent</v>
      </c>
    </row>
    <row r="2260" customFormat="false" ht="14.25" hidden="false" customHeight="false" outlineLevel="0" collapsed="false">
      <c r="A2260" s="0" t="s">
        <v>3540</v>
      </c>
      <c r="B2260" s="64" t="n">
        <f aca="false">VLOOKUP(A2260,SampleData!A$1:E$220,4,FALSE())</f>
        <v>56.464396</v>
      </c>
      <c r="C2260" s="64" t="n">
        <f aca="false">VLOOKUP(A2260,SampleData!A$1:E$220,5,FALSE())</f>
        <v>9.438</v>
      </c>
      <c r="D2260" s="66" t="s">
        <v>3524</v>
      </c>
      <c r="E2260" s="64" t="s">
        <v>3525</v>
      </c>
      <c r="F2260" s="0" t="s">
        <v>699</v>
      </c>
      <c r="G2260" s="0" t="s">
        <v>735</v>
      </c>
      <c r="H2260" s="0" t="s">
        <v>3515</v>
      </c>
      <c r="I2260" s="0" t="s">
        <v>3516</v>
      </c>
      <c r="J2260" s="0" t="str">
        <f aca="false">IF(H2260="Present",H2260&amp;"_"&amp;I2260,H2260)</f>
        <v>Absent</v>
      </c>
    </row>
    <row r="2261" customFormat="false" ht="14.25" hidden="false" customHeight="false" outlineLevel="0" collapsed="false">
      <c r="A2261" s="0" t="s">
        <v>3540</v>
      </c>
      <c r="B2261" s="64" t="n">
        <f aca="false">VLOOKUP(A2261,SampleData!A$1:E$220,4,FALSE())</f>
        <v>56.464396</v>
      </c>
      <c r="C2261" s="64" t="n">
        <f aca="false">VLOOKUP(A2261,SampleData!A$1:E$220,5,FALSE())</f>
        <v>9.438</v>
      </c>
      <c r="D2261" s="66" t="s">
        <v>229</v>
      </c>
      <c r="E2261" s="0" t="s">
        <v>199</v>
      </c>
      <c r="F2261" s="0" t="s">
        <v>199</v>
      </c>
      <c r="G2261" s="0" t="s">
        <v>735</v>
      </c>
      <c r="H2261" s="0" t="s">
        <v>3515</v>
      </c>
      <c r="I2261" s="0" t="s">
        <v>3516</v>
      </c>
      <c r="J2261" s="0" t="str">
        <f aca="false">IF(H2261="Present",H2261&amp;"_"&amp;I2261,H2261)</f>
        <v>Absent</v>
      </c>
    </row>
    <row r="2262" customFormat="false" ht="14.25" hidden="false" customHeight="false" outlineLevel="0" collapsed="false">
      <c r="A2262" s="0" t="s">
        <v>3540</v>
      </c>
      <c r="B2262" s="64" t="n">
        <f aca="false">VLOOKUP(A2262,SampleData!A$1:E$220,4,FALSE())</f>
        <v>56.464396</v>
      </c>
      <c r="C2262" s="64" t="n">
        <f aca="false">VLOOKUP(A2262,SampleData!A$1:E$220,5,FALSE())</f>
        <v>9.438</v>
      </c>
      <c r="D2262" s="66" t="s">
        <v>229</v>
      </c>
      <c r="E2262" s="0" t="s">
        <v>199</v>
      </c>
      <c r="F2262" s="0" t="s">
        <v>199</v>
      </c>
      <c r="G2262" s="0" t="s">
        <v>735</v>
      </c>
      <c r="H2262" s="0" t="s">
        <v>3533</v>
      </c>
      <c r="I2262" s="0" t="s">
        <v>3535</v>
      </c>
      <c r="J2262" s="0" t="str">
        <f aca="false">IF(H2262="Present",H2262&amp;"_"&amp;I2262,H2262)</f>
        <v>Present_Ct&lt;41</v>
      </c>
    </row>
    <row r="2263" customFormat="false" ht="14.25" hidden="false" customHeight="false" outlineLevel="0" collapsed="false">
      <c r="A2263" s="0" t="s">
        <v>3540</v>
      </c>
      <c r="B2263" s="64" t="n">
        <f aca="false">VLOOKUP(A2263,SampleData!A$1:E$220,4,FALSE())</f>
        <v>56.464396</v>
      </c>
      <c r="C2263" s="64" t="n">
        <f aca="false">VLOOKUP(A2263,SampleData!A$1:E$220,5,FALSE())</f>
        <v>9.438</v>
      </c>
      <c r="D2263" s="66" t="s">
        <v>3526</v>
      </c>
      <c r="E2263" s="0" t="s">
        <v>385</v>
      </c>
      <c r="F2263" s="0" t="s">
        <v>385</v>
      </c>
      <c r="G2263" s="0" t="s">
        <v>735</v>
      </c>
      <c r="H2263" s="0" t="s">
        <v>3515</v>
      </c>
      <c r="I2263" s="0" t="s">
        <v>3516</v>
      </c>
      <c r="J2263" s="0" t="str">
        <f aca="false">IF(H2263="Present",H2263&amp;"_"&amp;I2263,H2263)</f>
        <v>Absent</v>
      </c>
    </row>
    <row r="2264" customFormat="false" ht="14.25" hidden="false" customHeight="false" outlineLevel="0" collapsed="false">
      <c r="A2264" s="0" t="s">
        <v>3540</v>
      </c>
      <c r="B2264" s="64" t="n">
        <f aca="false">VLOOKUP(A2264,SampleData!A$1:E$220,4,FALSE())</f>
        <v>56.464396</v>
      </c>
      <c r="C2264" s="64" t="n">
        <f aca="false">VLOOKUP(A2264,SampleData!A$1:E$220,5,FALSE())</f>
        <v>9.438</v>
      </c>
      <c r="D2264" s="66" t="s">
        <v>3527</v>
      </c>
      <c r="E2264" s="64" t="s">
        <v>74</v>
      </c>
      <c r="F2264" s="0" t="s">
        <v>701</v>
      </c>
      <c r="G2264" s="0" t="s">
        <v>735</v>
      </c>
      <c r="H2264" s="0" t="s">
        <v>3515</v>
      </c>
      <c r="I2264" s="0" t="s">
        <v>3516</v>
      </c>
      <c r="J2264" s="0" t="str">
        <f aca="false">IF(H2264="Present",H2264&amp;"_"&amp;I2264,H2264)</f>
        <v>Absent</v>
      </c>
    </row>
    <row r="2265" customFormat="false" ht="14.25" hidden="false" customHeight="false" outlineLevel="0" collapsed="false">
      <c r="A2265" s="0" t="s">
        <v>3540</v>
      </c>
      <c r="B2265" s="64" t="n">
        <f aca="false">VLOOKUP(A2265,SampleData!A$1:E$220,4,FALSE())</f>
        <v>56.464396</v>
      </c>
      <c r="C2265" s="64" t="n">
        <f aca="false">VLOOKUP(A2265,SampleData!A$1:E$220,5,FALSE())</f>
        <v>9.438</v>
      </c>
      <c r="D2265" s="66" t="s">
        <v>3528</v>
      </c>
      <c r="E2265" s="64" t="s">
        <v>177</v>
      </c>
      <c r="F2265" s="0" t="s">
        <v>3529</v>
      </c>
      <c r="G2265" s="0" t="s">
        <v>735</v>
      </c>
      <c r="H2265" s="0" t="s">
        <v>3515</v>
      </c>
      <c r="I2265" s="0" t="s">
        <v>3516</v>
      </c>
      <c r="J2265" s="0" t="str">
        <f aca="false">IF(H2265="Present",H2265&amp;"_"&amp;I2265,H2265)</f>
        <v>Absent</v>
      </c>
    </row>
    <row r="2266" customFormat="false" ht="14.25" hidden="false" customHeight="false" outlineLevel="0" collapsed="false">
      <c r="A2266" s="0" t="s">
        <v>3540</v>
      </c>
      <c r="B2266" s="64" t="n">
        <f aca="false">VLOOKUP(A2266,SampleData!A$1:E$220,4,FALSE())</f>
        <v>56.464396</v>
      </c>
      <c r="C2266" s="64" t="n">
        <f aca="false">VLOOKUP(A2266,SampleData!A$1:E$220,5,FALSE())</f>
        <v>9.438</v>
      </c>
      <c r="D2266" s="66" t="s">
        <v>3528</v>
      </c>
      <c r="E2266" s="64" t="s">
        <v>177</v>
      </c>
      <c r="F2266" s="0" t="s">
        <v>3529</v>
      </c>
      <c r="G2266" s="0" t="s">
        <v>735</v>
      </c>
      <c r="H2266" s="0" t="s">
        <v>3515</v>
      </c>
      <c r="I2266" s="0" t="s">
        <v>3516</v>
      </c>
      <c r="J2266" s="0" t="str">
        <f aca="false">IF(H2266="Present",H2266&amp;"_"&amp;I2266,H2266)</f>
        <v>Absent</v>
      </c>
    </row>
    <row r="2267" customFormat="false" ht="14.25" hidden="false" customHeight="false" outlineLevel="0" collapsed="false">
      <c r="A2267" s="0" t="s">
        <v>3540</v>
      </c>
      <c r="B2267" s="64" t="n">
        <f aca="false">VLOOKUP(A2267,SampleData!A$1:E$220,4,FALSE())</f>
        <v>56.464396</v>
      </c>
      <c r="C2267" s="64" t="n">
        <f aca="false">VLOOKUP(A2267,SampleData!A$1:E$220,5,FALSE())</f>
        <v>9.438</v>
      </c>
      <c r="D2267" s="66" t="s">
        <v>3530</v>
      </c>
      <c r="E2267" s="64" t="s">
        <v>3531</v>
      </c>
      <c r="F2267" s="0" t="s">
        <v>700</v>
      </c>
      <c r="G2267" s="0" t="s">
        <v>3514</v>
      </c>
      <c r="H2267" s="0" t="s">
        <v>3515</v>
      </c>
      <c r="I2267" s="0" t="s">
        <v>3516</v>
      </c>
      <c r="J2267" s="0" t="str">
        <f aca="false">IF(H2267="Present",H2267&amp;"_"&amp;I2267,H2267)</f>
        <v>Absent</v>
      </c>
    </row>
    <row r="2268" customFormat="false" ht="14.25" hidden="false" customHeight="false" outlineLevel="0" collapsed="false">
      <c r="A2268" s="0" t="s">
        <v>3540</v>
      </c>
      <c r="B2268" s="64" t="n">
        <f aca="false">VLOOKUP(A2268,SampleData!A$1:E$220,4,FALSE())</f>
        <v>56.464396</v>
      </c>
      <c r="C2268" s="64" t="n">
        <f aca="false">VLOOKUP(A2268,SampleData!A$1:E$220,5,FALSE())</f>
        <v>9.438</v>
      </c>
      <c r="D2268" s="66" t="s">
        <v>3532</v>
      </c>
      <c r="E2268" s="64" t="s">
        <v>353</v>
      </c>
      <c r="F2268" s="0" t="s">
        <v>696</v>
      </c>
      <c r="G2268" s="0" t="s">
        <v>735</v>
      </c>
      <c r="H2268" s="0" t="s">
        <v>3533</v>
      </c>
      <c r="I2268" s="0" t="s">
        <v>3535</v>
      </c>
      <c r="J2268" s="0" t="str">
        <f aca="false">IF(H2268="Present",H2268&amp;"_"&amp;I2268,H2268)</f>
        <v>Present_Ct&lt;41</v>
      </c>
    </row>
    <row r="2269" customFormat="false" ht="14.25" hidden="false" customHeight="false" outlineLevel="0" collapsed="false">
      <c r="A2269" s="0" t="s">
        <v>3540</v>
      </c>
      <c r="B2269" s="64" t="n">
        <f aca="false">VLOOKUP(A2269,SampleData!A$1:E$220,4,FALSE())</f>
        <v>56.464396</v>
      </c>
      <c r="C2269" s="64" t="n">
        <f aca="false">VLOOKUP(A2269,SampleData!A$1:E$220,5,FALSE())</f>
        <v>9.438</v>
      </c>
      <c r="D2269" s="66" t="s">
        <v>3532</v>
      </c>
      <c r="E2269" s="64" t="s">
        <v>353</v>
      </c>
      <c r="F2269" s="0" t="s">
        <v>696</v>
      </c>
      <c r="G2269" s="0" t="s">
        <v>3514</v>
      </c>
      <c r="H2269" s="0" t="s">
        <v>3533</v>
      </c>
      <c r="I2269" s="0" t="s">
        <v>3535</v>
      </c>
      <c r="J2269" s="0" t="str">
        <f aca="false">IF(H2269="Present",H2269&amp;"_"&amp;I2269,H2269)</f>
        <v>Present_Ct&lt;41</v>
      </c>
    </row>
    <row r="2270" customFormat="false" ht="14.25" hidden="false" customHeight="false" outlineLevel="0" collapsed="false">
      <c r="A2270" s="0" t="s">
        <v>3540</v>
      </c>
      <c r="B2270" s="64" t="n">
        <f aca="false">VLOOKUP(A2270,SampleData!A$1:E$220,4,FALSE())</f>
        <v>56.464396</v>
      </c>
      <c r="C2270" s="64" t="n">
        <f aca="false">VLOOKUP(A2270,SampleData!A$1:E$220,5,FALSE())</f>
        <v>9.438</v>
      </c>
      <c r="D2270" s="66" t="s">
        <v>3534</v>
      </c>
      <c r="E2270" s="64" t="s">
        <v>62</v>
      </c>
      <c r="F2270" s="0" t="s">
        <v>702</v>
      </c>
      <c r="G2270" s="0" t="s">
        <v>735</v>
      </c>
      <c r="H2270" s="0" t="s">
        <v>3533</v>
      </c>
      <c r="I2270" s="0" t="s">
        <v>3535</v>
      </c>
      <c r="J2270" s="0" t="str">
        <f aca="false">IF(H2270="Present",H2270&amp;"_"&amp;I2270,H2270)</f>
        <v>Present_Ct&lt;41</v>
      </c>
    </row>
    <row r="2271" customFormat="false" ht="14.25" hidden="false" customHeight="false" outlineLevel="0" collapsed="false">
      <c r="A2271" s="0" t="s">
        <v>3540</v>
      </c>
      <c r="B2271" s="64" t="n">
        <f aca="false">VLOOKUP(A2271,SampleData!A$1:E$220,4,FALSE())</f>
        <v>56.464396</v>
      </c>
      <c r="C2271" s="64" t="n">
        <f aca="false">VLOOKUP(A2271,SampleData!A$1:E$220,5,FALSE())</f>
        <v>9.438</v>
      </c>
      <c r="D2271" s="66" t="s">
        <v>3534</v>
      </c>
      <c r="E2271" s="64" t="s">
        <v>62</v>
      </c>
      <c r="F2271" s="0" t="s">
        <v>702</v>
      </c>
      <c r="G2271" s="0" t="s">
        <v>735</v>
      </c>
      <c r="H2271" s="0" t="s">
        <v>3533</v>
      </c>
      <c r="I2271" s="0" t="s">
        <v>3535</v>
      </c>
      <c r="J2271" s="0" t="str">
        <f aca="false">IF(H2271="Present",H2271&amp;"_"&amp;I2271,H2271)</f>
        <v>Present_Ct&lt;41</v>
      </c>
    </row>
    <row r="2272" customFormat="false" ht="14.25" hidden="false" customHeight="false" outlineLevel="0" collapsed="false">
      <c r="A2272" s="0" t="s">
        <v>3540</v>
      </c>
      <c r="B2272" s="64" t="n">
        <f aca="false">VLOOKUP(A2272,SampleData!A$1:E$220,4,FALSE())</f>
        <v>56.464396</v>
      </c>
      <c r="C2272" s="64" t="n">
        <f aca="false">VLOOKUP(A2272,SampleData!A$1:E$220,5,FALSE())</f>
        <v>9.438</v>
      </c>
      <c r="D2272" s="66" t="s">
        <v>3536</v>
      </c>
      <c r="E2272" s="0" t="s">
        <v>705</v>
      </c>
      <c r="F2272" s="0" t="s">
        <v>705</v>
      </c>
      <c r="G2272" s="0" t="s">
        <v>735</v>
      </c>
      <c r="H2272" s="0" t="s">
        <v>3515</v>
      </c>
      <c r="I2272" s="0" t="s">
        <v>3516</v>
      </c>
      <c r="J2272" s="0" t="str">
        <f aca="false">IF(H2272="Present",H2272&amp;"_"&amp;I2272,H2272)</f>
        <v>Absent</v>
      </c>
    </row>
    <row r="2273" customFormat="false" ht="14.25" hidden="false" customHeight="false" outlineLevel="0" collapsed="false">
      <c r="A2273" s="0" t="s">
        <v>3540</v>
      </c>
      <c r="B2273" s="64" t="n">
        <f aca="false">VLOOKUP(A2273,SampleData!A$1:E$220,4,FALSE())</f>
        <v>56.464396</v>
      </c>
      <c r="C2273" s="64" t="n">
        <f aca="false">VLOOKUP(A2273,SampleData!A$1:E$220,5,FALSE())</f>
        <v>9.438</v>
      </c>
      <c r="D2273" s="66" t="s">
        <v>3536</v>
      </c>
      <c r="E2273" s="0" t="s">
        <v>705</v>
      </c>
      <c r="F2273" s="0" t="s">
        <v>705</v>
      </c>
      <c r="G2273" s="0" t="s">
        <v>735</v>
      </c>
      <c r="H2273" s="0" t="s">
        <v>3515</v>
      </c>
      <c r="I2273" s="0" t="s">
        <v>3516</v>
      </c>
      <c r="J2273" s="0" t="str">
        <f aca="false">IF(H2273="Present",H2273&amp;"_"&amp;I2273,H2273)</f>
        <v>Absent</v>
      </c>
    </row>
    <row r="2274" customFormat="false" ht="14.25" hidden="false" customHeight="false" outlineLevel="0" collapsed="false">
      <c r="A2274" s="0" t="s">
        <v>3540</v>
      </c>
      <c r="B2274" s="64" t="n">
        <f aca="false">VLOOKUP(A2274,SampleData!A$1:E$220,4,FALSE())</f>
        <v>56.464396</v>
      </c>
      <c r="C2274" s="64" t="n">
        <f aca="false">VLOOKUP(A2274,SampleData!A$1:E$220,5,FALSE())</f>
        <v>9.438</v>
      </c>
      <c r="D2274" s="66" t="s">
        <v>3537</v>
      </c>
      <c r="E2274" s="0" t="s">
        <v>698</v>
      </c>
      <c r="F2274" s="0" t="s">
        <v>698</v>
      </c>
      <c r="G2274" s="0" t="s">
        <v>735</v>
      </c>
      <c r="H2274" s="0" t="s">
        <v>3515</v>
      </c>
      <c r="I2274" s="0" t="s">
        <v>3516</v>
      </c>
      <c r="J2274" s="0" t="str">
        <f aca="false">IF(H2274="Present",H2274&amp;"_"&amp;I2274,H2274)</f>
        <v>Absent</v>
      </c>
    </row>
    <row r="2275" customFormat="false" ht="14.25" hidden="false" customHeight="false" outlineLevel="0" collapsed="false">
      <c r="A2275" s="0" t="s">
        <v>3540</v>
      </c>
      <c r="B2275" s="64" t="n">
        <f aca="false">VLOOKUP(A2275,SampleData!A$1:E$220,4,FALSE())</f>
        <v>56.464396</v>
      </c>
      <c r="C2275" s="64" t="n">
        <f aca="false">VLOOKUP(A2275,SampleData!A$1:E$220,5,FALSE())</f>
        <v>9.438</v>
      </c>
      <c r="D2275" s="66" t="s">
        <v>3537</v>
      </c>
      <c r="E2275" s="0" t="s">
        <v>698</v>
      </c>
      <c r="F2275" s="0" t="s">
        <v>698</v>
      </c>
      <c r="G2275" s="0" t="s">
        <v>735</v>
      </c>
      <c r="H2275" s="0" t="s">
        <v>3515</v>
      </c>
      <c r="I2275" s="0" t="s">
        <v>3516</v>
      </c>
      <c r="J2275" s="0" t="str">
        <f aca="false">IF(H2275="Present",H2275&amp;"_"&amp;I2275,H2275)</f>
        <v>Absent</v>
      </c>
    </row>
    <row r="2276" customFormat="false" ht="14.25" hidden="false" customHeight="false" outlineLevel="0" collapsed="false">
      <c r="A2276" s="0" t="s">
        <v>3540</v>
      </c>
      <c r="B2276" s="64" t="n">
        <f aca="false">VLOOKUP(A2276,SampleData!A$1:E$220,4,FALSE())</f>
        <v>56.464396</v>
      </c>
      <c r="C2276" s="64" t="n">
        <f aca="false">VLOOKUP(A2276,SampleData!A$1:E$220,5,FALSE())</f>
        <v>9.438</v>
      </c>
      <c r="D2276" s="66" t="s">
        <v>3538</v>
      </c>
      <c r="E2276" s="64" t="s">
        <v>3539</v>
      </c>
      <c r="F2276" s="0" t="s">
        <v>706</v>
      </c>
      <c r="G2276" s="0" t="s">
        <v>3514</v>
      </c>
      <c r="H2276" s="0" t="s">
        <v>3515</v>
      </c>
      <c r="I2276" s="0" t="s">
        <v>3516</v>
      </c>
      <c r="J2276" s="0" t="str">
        <f aca="false">IF(H2276="Present",H2276&amp;"_"&amp;I2276,H2276)</f>
        <v>Absent</v>
      </c>
    </row>
    <row r="2277" customFormat="false" ht="14.25" hidden="false" customHeight="false" outlineLevel="0" collapsed="false">
      <c r="A2277" s="0" t="s">
        <v>3540</v>
      </c>
      <c r="B2277" s="64" t="n">
        <f aca="false">VLOOKUP(A2277,SampleData!A$1:E$220,4,FALSE())</f>
        <v>56.464396</v>
      </c>
      <c r="C2277" s="64" t="n">
        <f aca="false">VLOOKUP(A2277,SampleData!A$1:E$220,5,FALSE())</f>
        <v>9.438</v>
      </c>
      <c r="D2277" s="66" t="s">
        <v>3512</v>
      </c>
      <c r="E2277" s="64" t="s">
        <v>3513</v>
      </c>
      <c r="F2277" s="0" t="s">
        <v>703</v>
      </c>
      <c r="G2277" s="0" t="s">
        <v>735</v>
      </c>
      <c r="H2277" s="0" t="s">
        <v>3515</v>
      </c>
      <c r="I2277" s="0" t="s">
        <v>3516</v>
      </c>
      <c r="J2277" s="0" t="str">
        <f aca="false">IF(H2277="Present",H2277&amp;"_"&amp;I2277,H2277)</f>
        <v>Absent</v>
      </c>
    </row>
    <row r="2278" customFormat="false" ht="14.25" hidden="false" customHeight="false" outlineLevel="0" collapsed="false">
      <c r="A2278" s="0" t="s">
        <v>3540</v>
      </c>
      <c r="B2278" s="64" t="n">
        <f aca="false">VLOOKUP(A2278,SampleData!A$1:E$220,4,FALSE())</f>
        <v>56.464396</v>
      </c>
      <c r="C2278" s="64" t="n">
        <f aca="false">VLOOKUP(A2278,SampleData!A$1:E$220,5,FALSE())</f>
        <v>9.438</v>
      </c>
      <c r="D2278" s="66" t="s">
        <v>3517</v>
      </c>
      <c r="E2278" s="64" t="s">
        <v>636</v>
      </c>
      <c r="F2278" s="0" t="s">
        <v>709</v>
      </c>
      <c r="G2278" s="0" t="s">
        <v>735</v>
      </c>
      <c r="H2278" s="0" t="s">
        <v>3515</v>
      </c>
      <c r="I2278" s="0" t="s">
        <v>3516</v>
      </c>
      <c r="J2278" s="0" t="str">
        <f aca="false">IF(H2278="Present",H2278&amp;"_"&amp;I2278,H2278)</f>
        <v>Absent</v>
      </c>
    </row>
    <row r="2279" customFormat="false" ht="14.25" hidden="false" customHeight="false" outlineLevel="0" collapsed="false">
      <c r="A2279" s="0" t="s">
        <v>3540</v>
      </c>
      <c r="B2279" s="64" t="n">
        <f aca="false">VLOOKUP(A2279,SampleData!A$1:E$220,4,FALSE())</f>
        <v>56.464396</v>
      </c>
      <c r="C2279" s="64" t="n">
        <f aca="false">VLOOKUP(A2279,SampleData!A$1:E$220,5,FALSE())</f>
        <v>9.438</v>
      </c>
      <c r="D2279" s="66" t="s">
        <v>3518</v>
      </c>
      <c r="E2279" s="0" t="s">
        <v>710</v>
      </c>
      <c r="F2279" s="0" t="s">
        <v>710</v>
      </c>
      <c r="G2279" s="0" t="s">
        <v>735</v>
      </c>
      <c r="H2279" s="0" t="s">
        <v>3515</v>
      </c>
      <c r="I2279" s="0" t="s">
        <v>3516</v>
      </c>
      <c r="J2279" s="0" t="str">
        <f aca="false">IF(H2279="Present",H2279&amp;"_"&amp;I2279,H2279)</f>
        <v>Absent</v>
      </c>
    </row>
    <row r="2280" customFormat="false" ht="14.25" hidden="false" customHeight="false" outlineLevel="0" collapsed="false">
      <c r="A2280" s="0" t="s">
        <v>3540</v>
      </c>
      <c r="B2280" s="64" t="n">
        <f aca="false">VLOOKUP(A2280,SampleData!A$1:E$220,4,FALSE())</f>
        <v>56.464396</v>
      </c>
      <c r="C2280" s="64" t="n">
        <f aca="false">VLOOKUP(A2280,SampleData!A$1:E$220,5,FALSE())</f>
        <v>9.438</v>
      </c>
      <c r="D2280" s="66" t="s">
        <v>3519</v>
      </c>
      <c r="E2280" s="64" t="s">
        <v>3520</v>
      </c>
      <c r="F2280" s="0" t="s">
        <v>697</v>
      </c>
      <c r="G2280" s="0" t="s">
        <v>735</v>
      </c>
      <c r="H2280" s="0" t="s">
        <v>3515</v>
      </c>
      <c r="I2280" s="0" t="s">
        <v>3516</v>
      </c>
      <c r="J2280" s="0" t="str">
        <f aca="false">IF(H2280="Present",H2280&amp;"_"&amp;I2280,H2280)</f>
        <v>Absent</v>
      </c>
    </row>
    <row r="2281" customFormat="false" ht="14.25" hidden="false" customHeight="false" outlineLevel="0" collapsed="false">
      <c r="A2281" s="0" t="s">
        <v>3540</v>
      </c>
      <c r="B2281" s="64" t="n">
        <f aca="false">VLOOKUP(A2281,SampleData!A$1:E$220,4,FALSE())</f>
        <v>56.464396</v>
      </c>
      <c r="C2281" s="64" t="n">
        <f aca="false">VLOOKUP(A2281,SampleData!A$1:E$220,5,FALSE())</f>
        <v>9.438</v>
      </c>
      <c r="D2281" s="66" t="s">
        <v>3521</v>
      </c>
      <c r="E2281" s="64" t="s">
        <v>208</v>
      </c>
      <c r="F2281" s="0" t="s">
        <v>704</v>
      </c>
      <c r="G2281" s="0" t="s">
        <v>735</v>
      </c>
      <c r="H2281" s="0" t="s">
        <v>3515</v>
      </c>
      <c r="I2281" s="0" t="s">
        <v>3516</v>
      </c>
      <c r="J2281" s="0" t="str">
        <f aca="false">IF(H2281="Present",H2281&amp;"_"&amp;I2281,H2281)</f>
        <v>Absent</v>
      </c>
    </row>
    <row r="2282" customFormat="false" ht="14.25" hidden="false" customHeight="false" outlineLevel="0" collapsed="false">
      <c r="A2282" s="0" t="s">
        <v>3540</v>
      </c>
      <c r="B2282" s="64" t="n">
        <f aca="false">VLOOKUP(A2282,SampleData!A$1:E$220,4,FALSE())</f>
        <v>56.464396</v>
      </c>
      <c r="C2282" s="64" t="n">
        <f aca="false">VLOOKUP(A2282,SampleData!A$1:E$220,5,FALSE())</f>
        <v>9.438</v>
      </c>
      <c r="D2282" s="66" t="s">
        <v>3524</v>
      </c>
      <c r="E2282" s="64" t="s">
        <v>3525</v>
      </c>
      <c r="F2282" s="0" t="s">
        <v>699</v>
      </c>
      <c r="G2282" s="0" t="s">
        <v>735</v>
      </c>
      <c r="H2282" s="0" t="s">
        <v>3515</v>
      </c>
      <c r="I2282" s="0" t="s">
        <v>3516</v>
      </c>
      <c r="J2282" s="0" t="str">
        <f aca="false">IF(H2282="Present",H2282&amp;"_"&amp;I2282,H2282)</f>
        <v>Absent</v>
      </c>
    </row>
    <row r="2283" customFormat="false" ht="14.25" hidden="false" customHeight="false" outlineLevel="0" collapsed="false">
      <c r="A2283" s="0" t="s">
        <v>3540</v>
      </c>
      <c r="B2283" s="64" t="n">
        <f aca="false">VLOOKUP(A2283,SampleData!A$1:E$220,4,FALSE())</f>
        <v>56.464396</v>
      </c>
      <c r="C2283" s="64" t="n">
        <f aca="false">VLOOKUP(A2283,SampleData!A$1:E$220,5,FALSE())</f>
        <v>9.438</v>
      </c>
      <c r="D2283" s="66" t="s">
        <v>3526</v>
      </c>
      <c r="E2283" s="0" t="s">
        <v>385</v>
      </c>
      <c r="F2283" s="0" t="s">
        <v>385</v>
      </c>
      <c r="G2283" s="0" t="s">
        <v>735</v>
      </c>
      <c r="H2283" s="0" t="s">
        <v>3515</v>
      </c>
      <c r="I2283" s="0" t="s">
        <v>3516</v>
      </c>
      <c r="J2283" s="0" t="str">
        <f aca="false">IF(H2283="Present",H2283&amp;"_"&amp;I2283,H2283)</f>
        <v>Absent</v>
      </c>
    </row>
    <row r="2284" customFormat="false" ht="14.25" hidden="false" customHeight="false" outlineLevel="0" collapsed="false">
      <c r="A2284" s="0" t="s">
        <v>3540</v>
      </c>
      <c r="B2284" s="64" t="n">
        <f aca="false">VLOOKUP(A2284,SampleData!A$1:E$220,4,FALSE())</f>
        <v>56.464396</v>
      </c>
      <c r="C2284" s="64" t="n">
        <f aca="false">VLOOKUP(A2284,SampleData!A$1:E$220,5,FALSE())</f>
        <v>9.438</v>
      </c>
      <c r="D2284" s="66" t="s">
        <v>3527</v>
      </c>
      <c r="E2284" s="64" t="s">
        <v>74</v>
      </c>
      <c r="F2284" s="0" t="s">
        <v>701</v>
      </c>
      <c r="G2284" s="0" t="s">
        <v>3514</v>
      </c>
      <c r="H2284" s="0" t="s">
        <v>3533</v>
      </c>
      <c r="I2284" s="0" t="s">
        <v>3535</v>
      </c>
      <c r="J2284" s="0" t="str">
        <f aca="false">IF(H2284="Present",H2284&amp;"_"&amp;I2284,H2284)</f>
        <v>Present_Ct&lt;41</v>
      </c>
    </row>
    <row r="2285" customFormat="false" ht="14.25" hidden="false" customHeight="false" outlineLevel="0" collapsed="false">
      <c r="A2285" s="0" t="s">
        <v>3540</v>
      </c>
      <c r="B2285" s="64" t="n">
        <f aca="false">VLOOKUP(A2285,SampleData!A$1:E$220,4,FALSE())</f>
        <v>56.464396</v>
      </c>
      <c r="C2285" s="64" t="n">
        <f aca="false">VLOOKUP(A2285,SampleData!A$1:E$220,5,FALSE())</f>
        <v>9.438</v>
      </c>
      <c r="D2285" s="66" t="s">
        <v>3530</v>
      </c>
      <c r="E2285" s="64" t="s">
        <v>3531</v>
      </c>
      <c r="F2285" s="0" t="s">
        <v>700</v>
      </c>
      <c r="G2285" s="0" t="s">
        <v>3514</v>
      </c>
      <c r="H2285" s="0" t="s">
        <v>3515</v>
      </c>
      <c r="I2285" s="0" t="s">
        <v>3516</v>
      </c>
      <c r="J2285" s="0" t="str">
        <f aca="false">IF(H2285="Present",H2285&amp;"_"&amp;I2285,H2285)</f>
        <v>Absent</v>
      </c>
    </row>
    <row r="2286" customFormat="false" ht="14.25" hidden="false" customHeight="false" outlineLevel="0" collapsed="false">
      <c r="A2286" s="0" t="s">
        <v>3540</v>
      </c>
      <c r="B2286" s="64" t="n">
        <f aca="false">VLOOKUP(A2286,SampleData!A$1:E$220,4,FALSE())</f>
        <v>56.464396</v>
      </c>
      <c r="C2286" s="64" t="n">
        <f aca="false">VLOOKUP(A2286,SampleData!A$1:E$220,5,FALSE())</f>
        <v>9.438</v>
      </c>
      <c r="D2286" s="66" t="s">
        <v>3538</v>
      </c>
      <c r="E2286" s="64" t="s">
        <v>3539</v>
      </c>
      <c r="F2286" s="0" t="s">
        <v>706</v>
      </c>
      <c r="G2286" s="0" t="s">
        <v>735</v>
      </c>
      <c r="H2286" s="0" t="s">
        <v>3515</v>
      </c>
      <c r="I2286" s="0" t="s">
        <v>3516</v>
      </c>
      <c r="J2286" s="0" t="str">
        <f aca="false">IF(H2286="Present",H2286&amp;"_"&amp;I2286,H2286)</f>
        <v>Absent</v>
      </c>
    </row>
    <row r="2287" customFormat="false" ht="14.25" hidden="false" customHeight="false" outlineLevel="0" collapsed="false">
      <c r="A2287" s="0" t="s">
        <v>3541</v>
      </c>
      <c r="B2287" s="64" t="n">
        <f aca="false">VLOOKUP(A2287,SampleData!A$1:E$220,4,FALSE())</f>
        <v>55.710538</v>
      </c>
      <c r="C2287" s="64" t="n">
        <f aca="false">VLOOKUP(A2287,SampleData!A$1:E$220,5,FALSE())</f>
        <v>11.682714</v>
      </c>
      <c r="D2287" s="66" t="s">
        <v>3512</v>
      </c>
      <c r="E2287" s="64" t="s">
        <v>3513</v>
      </c>
      <c r="F2287" s="0" t="s">
        <v>703</v>
      </c>
      <c r="G2287" s="0" t="s">
        <v>735</v>
      </c>
      <c r="H2287" s="0" t="s">
        <v>3515</v>
      </c>
      <c r="I2287" s="0" t="s">
        <v>3516</v>
      </c>
      <c r="J2287" s="0" t="str">
        <f aca="false">IF(H2287="Present",H2287&amp;"_"&amp;I2287,H2287)</f>
        <v>Absent</v>
      </c>
    </row>
    <row r="2288" customFormat="false" ht="14.25" hidden="false" customHeight="false" outlineLevel="0" collapsed="false">
      <c r="A2288" s="0" t="s">
        <v>3541</v>
      </c>
      <c r="B2288" s="64" t="n">
        <f aca="false">VLOOKUP(A2288,SampleData!A$1:E$220,4,FALSE())</f>
        <v>55.710538</v>
      </c>
      <c r="C2288" s="64" t="n">
        <f aca="false">VLOOKUP(A2288,SampleData!A$1:E$220,5,FALSE())</f>
        <v>11.682714</v>
      </c>
      <c r="D2288" s="66" t="s">
        <v>3517</v>
      </c>
      <c r="E2288" s="64" t="s">
        <v>636</v>
      </c>
      <c r="F2288" s="0" t="s">
        <v>709</v>
      </c>
      <c r="G2288" s="0" t="s">
        <v>735</v>
      </c>
      <c r="H2288" s="0" t="s">
        <v>3515</v>
      </c>
      <c r="I2288" s="0" t="s">
        <v>3516</v>
      </c>
      <c r="J2288" s="0" t="str">
        <f aca="false">IF(H2288="Present",H2288&amp;"_"&amp;I2288,H2288)</f>
        <v>Absent</v>
      </c>
    </row>
    <row r="2289" customFormat="false" ht="14.25" hidden="false" customHeight="false" outlineLevel="0" collapsed="false">
      <c r="A2289" s="0" t="s">
        <v>3541</v>
      </c>
      <c r="B2289" s="64" t="n">
        <f aca="false">VLOOKUP(A2289,SampleData!A$1:E$220,4,FALSE())</f>
        <v>55.710538</v>
      </c>
      <c r="C2289" s="64" t="n">
        <f aca="false">VLOOKUP(A2289,SampleData!A$1:E$220,5,FALSE())</f>
        <v>11.682714</v>
      </c>
      <c r="D2289" s="66" t="s">
        <v>3518</v>
      </c>
      <c r="E2289" s="0" t="s">
        <v>710</v>
      </c>
      <c r="F2289" s="0" t="s">
        <v>710</v>
      </c>
      <c r="G2289" s="0" t="s">
        <v>735</v>
      </c>
      <c r="H2289" s="0" t="s">
        <v>3515</v>
      </c>
      <c r="I2289" s="0" t="s">
        <v>3516</v>
      </c>
      <c r="J2289" s="0" t="str">
        <f aca="false">IF(H2289="Present",H2289&amp;"_"&amp;I2289,H2289)</f>
        <v>Absent</v>
      </c>
    </row>
    <row r="2290" customFormat="false" ht="14.25" hidden="false" customHeight="false" outlineLevel="0" collapsed="false">
      <c r="A2290" s="0" t="s">
        <v>3541</v>
      </c>
      <c r="B2290" s="64" t="n">
        <f aca="false">VLOOKUP(A2290,SampleData!A$1:E$220,4,FALSE())</f>
        <v>55.710538</v>
      </c>
      <c r="C2290" s="64" t="n">
        <f aca="false">VLOOKUP(A2290,SampleData!A$1:E$220,5,FALSE())</f>
        <v>11.682714</v>
      </c>
      <c r="D2290" s="66" t="s">
        <v>3519</v>
      </c>
      <c r="E2290" s="64" t="s">
        <v>3520</v>
      </c>
      <c r="F2290" s="0" t="s">
        <v>697</v>
      </c>
      <c r="G2290" s="0" t="s">
        <v>3514</v>
      </c>
      <c r="H2290" s="0" t="s">
        <v>3515</v>
      </c>
      <c r="I2290" s="0" t="s">
        <v>3516</v>
      </c>
      <c r="J2290" s="0" t="str">
        <f aca="false">IF(H2290="Present",H2290&amp;"_"&amp;I2290,H2290)</f>
        <v>Absent</v>
      </c>
    </row>
    <row r="2291" customFormat="false" ht="14.25" hidden="false" customHeight="false" outlineLevel="0" collapsed="false">
      <c r="A2291" s="0" t="s">
        <v>3541</v>
      </c>
      <c r="B2291" s="64" t="n">
        <f aca="false">VLOOKUP(A2291,SampleData!A$1:E$220,4,FALSE())</f>
        <v>55.710538</v>
      </c>
      <c r="C2291" s="64" t="n">
        <f aca="false">VLOOKUP(A2291,SampleData!A$1:E$220,5,FALSE())</f>
        <v>11.682714</v>
      </c>
      <c r="D2291" s="66" t="s">
        <v>3521</v>
      </c>
      <c r="E2291" s="64" t="s">
        <v>208</v>
      </c>
      <c r="F2291" s="0" t="s">
        <v>704</v>
      </c>
      <c r="G2291" s="0" t="s">
        <v>735</v>
      </c>
      <c r="H2291" s="0" t="s">
        <v>3515</v>
      </c>
      <c r="I2291" s="0" t="s">
        <v>3516</v>
      </c>
      <c r="J2291" s="0" t="str">
        <f aca="false">IF(H2291="Present",H2291&amp;"_"&amp;I2291,H2291)</f>
        <v>Absent</v>
      </c>
    </row>
    <row r="2292" customFormat="false" ht="14.25" hidden="false" customHeight="false" outlineLevel="0" collapsed="false">
      <c r="A2292" s="0" t="s">
        <v>3541</v>
      </c>
      <c r="B2292" s="64" t="n">
        <f aca="false">VLOOKUP(A2292,SampleData!A$1:E$220,4,FALSE())</f>
        <v>55.710538</v>
      </c>
      <c r="C2292" s="64" t="n">
        <f aca="false">VLOOKUP(A2292,SampleData!A$1:E$220,5,FALSE())</f>
        <v>11.682714</v>
      </c>
      <c r="D2292" s="66" t="s">
        <v>3522</v>
      </c>
      <c r="E2292" s="64" t="s">
        <v>3523</v>
      </c>
      <c r="F2292" s="0" t="s">
        <v>708</v>
      </c>
      <c r="G2292" s="0" t="s">
        <v>735</v>
      </c>
      <c r="H2292" s="0" t="s">
        <v>3515</v>
      </c>
      <c r="I2292" s="0" t="s">
        <v>3516</v>
      </c>
      <c r="J2292" s="0" t="str">
        <f aca="false">IF(H2292="Present",H2292&amp;"_"&amp;I2292,H2292)</f>
        <v>Absent</v>
      </c>
    </row>
    <row r="2293" customFormat="false" ht="14.25" hidden="false" customHeight="false" outlineLevel="0" collapsed="false">
      <c r="A2293" s="0" t="s">
        <v>3541</v>
      </c>
      <c r="B2293" s="64" t="n">
        <f aca="false">VLOOKUP(A2293,SampleData!A$1:E$220,4,FALSE())</f>
        <v>55.710538</v>
      </c>
      <c r="C2293" s="64" t="n">
        <f aca="false">VLOOKUP(A2293,SampleData!A$1:E$220,5,FALSE())</f>
        <v>11.682714</v>
      </c>
      <c r="D2293" s="66" t="s">
        <v>3522</v>
      </c>
      <c r="E2293" s="64" t="s">
        <v>3523</v>
      </c>
      <c r="F2293" s="0" t="s">
        <v>708</v>
      </c>
      <c r="G2293" s="0" t="s">
        <v>735</v>
      </c>
      <c r="H2293" s="0" t="s">
        <v>3515</v>
      </c>
      <c r="I2293" s="0" t="s">
        <v>3516</v>
      </c>
      <c r="J2293" s="0" t="str">
        <f aca="false">IF(H2293="Present",H2293&amp;"_"&amp;I2293,H2293)</f>
        <v>Absent</v>
      </c>
    </row>
    <row r="2294" customFormat="false" ht="14.25" hidden="false" customHeight="false" outlineLevel="0" collapsed="false">
      <c r="A2294" s="0" t="s">
        <v>3541</v>
      </c>
      <c r="B2294" s="64" t="n">
        <f aca="false">VLOOKUP(A2294,SampleData!A$1:E$220,4,FALSE())</f>
        <v>55.710538</v>
      </c>
      <c r="C2294" s="64" t="n">
        <f aca="false">VLOOKUP(A2294,SampleData!A$1:E$220,5,FALSE())</f>
        <v>11.682714</v>
      </c>
      <c r="D2294" s="66" t="s">
        <v>3524</v>
      </c>
      <c r="E2294" s="64" t="s">
        <v>3525</v>
      </c>
      <c r="F2294" s="0" t="s">
        <v>699</v>
      </c>
      <c r="G2294" s="0" t="s">
        <v>3514</v>
      </c>
      <c r="H2294" s="0" t="s">
        <v>3515</v>
      </c>
      <c r="I2294" s="0" t="s">
        <v>3516</v>
      </c>
      <c r="J2294" s="0" t="str">
        <f aca="false">IF(H2294="Present",H2294&amp;"_"&amp;I2294,H2294)</f>
        <v>Absent</v>
      </c>
    </row>
    <row r="2295" customFormat="false" ht="14.25" hidden="false" customHeight="false" outlineLevel="0" collapsed="false">
      <c r="A2295" s="0" t="s">
        <v>3541</v>
      </c>
      <c r="B2295" s="64" t="n">
        <f aca="false">VLOOKUP(A2295,SampleData!A$1:E$220,4,FALSE())</f>
        <v>55.710538</v>
      </c>
      <c r="C2295" s="64" t="n">
        <f aca="false">VLOOKUP(A2295,SampleData!A$1:E$220,5,FALSE())</f>
        <v>11.682714</v>
      </c>
      <c r="D2295" s="66" t="s">
        <v>229</v>
      </c>
      <c r="E2295" s="0" t="s">
        <v>199</v>
      </c>
      <c r="F2295" s="0" t="s">
        <v>199</v>
      </c>
      <c r="G2295" s="0" t="s">
        <v>735</v>
      </c>
      <c r="H2295" s="0" t="s">
        <v>3533</v>
      </c>
      <c r="I2295" s="0" t="s">
        <v>3535</v>
      </c>
      <c r="J2295" s="0" t="str">
        <f aca="false">IF(H2295="Present",H2295&amp;"_"&amp;I2295,H2295)</f>
        <v>Present_Ct&lt;41</v>
      </c>
    </row>
    <row r="2296" customFormat="false" ht="14.25" hidden="false" customHeight="false" outlineLevel="0" collapsed="false">
      <c r="A2296" s="0" t="s">
        <v>3541</v>
      </c>
      <c r="B2296" s="64" t="n">
        <f aca="false">VLOOKUP(A2296,SampleData!A$1:E$220,4,FALSE())</f>
        <v>55.710538</v>
      </c>
      <c r="C2296" s="64" t="n">
        <f aca="false">VLOOKUP(A2296,SampleData!A$1:E$220,5,FALSE())</f>
        <v>11.682714</v>
      </c>
      <c r="D2296" s="66" t="s">
        <v>229</v>
      </c>
      <c r="E2296" s="0" t="s">
        <v>199</v>
      </c>
      <c r="F2296" s="0" t="s">
        <v>199</v>
      </c>
      <c r="G2296" s="0" t="s">
        <v>735</v>
      </c>
      <c r="H2296" s="0" t="s">
        <v>3533</v>
      </c>
      <c r="I2296" s="0" t="s">
        <v>3535</v>
      </c>
      <c r="J2296" s="0" t="str">
        <f aca="false">IF(H2296="Present",H2296&amp;"_"&amp;I2296,H2296)</f>
        <v>Present_Ct&lt;41</v>
      </c>
    </row>
    <row r="2297" customFormat="false" ht="14.25" hidden="false" customHeight="false" outlineLevel="0" collapsed="false">
      <c r="A2297" s="0" t="s">
        <v>3541</v>
      </c>
      <c r="B2297" s="64" t="n">
        <f aca="false">VLOOKUP(A2297,SampleData!A$1:E$220,4,FALSE())</f>
        <v>55.710538</v>
      </c>
      <c r="C2297" s="64" t="n">
        <f aca="false">VLOOKUP(A2297,SampleData!A$1:E$220,5,FALSE())</f>
        <v>11.682714</v>
      </c>
      <c r="D2297" s="66" t="s">
        <v>3526</v>
      </c>
      <c r="E2297" s="0" t="s">
        <v>385</v>
      </c>
      <c r="F2297" s="0" t="s">
        <v>385</v>
      </c>
      <c r="G2297" s="0" t="s">
        <v>735</v>
      </c>
      <c r="H2297" s="0" t="s">
        <v>3515</v>
      </c>
      <c r="I2297" s="0" t="s">
        <v>3516</v>
      </c>
      <c r="J2297" s="0" t="str">
        <f aca="false">IF(H2297="Present",H2297&amp;"_"&amp;I2297,H2297)</f>
        <v>Absent</v>
      </c>
    </row>
    <row r="2298" customFormat="false" ht="14.25" hidden="false" customHeight="false" outlineLevel="0" collapsed="false">
      <c r="A2298" s="0" t="s">
        <v>3541</v>
      </c>
      <c r="B2298" s="64" t="n">
        <f aca="false">VLOOKUP(A2298,SampleData!A$1:E$220,4,FALSE())</f>
        <v>55.710538</v>
      </c>
      <c r="C2298" s="64" t="n">
        <f aca="false">VLOOKUP(A2298,SampleData!A$1:E$220,5,FALSE())</f>
        <v>11.682714</v>
      </c>
      <c r="D2298" s="66" t="s">
        <v>3527</v>
      </c>
      <c r="E2298" s="64" t="s">
        <v>74</v>
      </c>
      <c r="F2298" s="0" t="s">
        <v>701</v>
      </c>
      <c r="G2298" s="0" t="s">
        <v>735</v>
      </c>
      <c r="H2298" s="0" t="s">
        <v>3515</v>
      </c>
      <c r="I2298" s="0" t="s">
        <v>3516</v>
      </c>
      <c r="J2298" s="0" t="str">
        <f aca="false">IF(H2298="Present",H2298&amp;"_"&amp;I2298,H2298)</f>
        <v>Absent</v>
      </c>
    </row>
    <row r="2299" customFormat="false" ht="14.25" hidden="false" customHeight="false" outlineLevel="0" collapsed="false">
      <c r="A2299" s="0" t="s">
        <v>3541</v>
      </c>
      <c r="B2299" s="64" t="n">
        <f aca="false">VLOOKUP(A2299,SampleData!A$1:E$220,4,FALSE())</f>
        <v>55.710538</v>
      </c>
      <c r="C2299" s="64" t="n">
        <f aca="false">VLOOKUP(A2299,SampleData!A$1:E$220,5,FALSE())</f>
        <v>11.682714</v>
      </c>
      <c r="D2299" s="66" t="s">
        <v>3528</v>
      </c>
      <c r="E2299" s="64" t="s">
        <v>177</v>
      </c>
      <c r="F2299" s="0" t="s">
        <v>3529</v>
      </c>
      <c r="G2299" s="0" t="s">
        <v>735</v>
      </c>
      <c r="H2299" s="0" t="s">
        <v>3515</v>
      </c>
      <c r="I2299" s="0" t="s">
        <v>3516</v>
      </c>
      <c r="J2299" s="0" t="str">
        <f aca="false">IF(H2299="Present",H2299&amp;"_"&amp;I2299,H2299)</f>
        <v>Absent</v>
      </c>
    </row>
    <row r="2300" customFormat="false" ht="14.25" hidden="false" customHeight="false" outlineLevel="0" collapsed="false">
      <c r="A2300" s="0" t="s">
        <v>3541</v>
      </c>
      <c r="B2300" s="64" t="n">
        <f aca="false">VLOOKUP(A2300,SampleData!A$1:E$220,4,FALSE())</f>
        <v>55.710538</v>
      </c>
      <c r="C2300" s="64" t="n">
        <f aca="false">VLOOKUP(A2300,SampleData!A$1:E$220,5,FALSE())</f>
        <v>11.682714</v>
      </c>
      <c r="D2300" s="66" t="s">
        <v>3528</v>
      </c>
      <c r="E2300" s="64" t="s">
        <v>177</v>
      </c>
      <c r="F2300" s="0" t="s">
        <v>3529</v>
      </c>
      <c r="G2300" s="0" t="s">
        <v>3514</v>
      </c>
      <c r="H2300" s="0" t="s">
        <v>3515</v>
      </c>
      <c r="I2300" s="0" t="s">
        <v>3516</v>
      </c>
      <c r="J2300" s="0" t="str">
        <f aca="false">IF(H2300="Present",H2300&amp;"_"&amp;I2300,H2300)</f>
        <v>Absent</v>
      </c>
    </row>
    <row r="2301" customFormat="false" ht="14.25" hidden="false" customHeight="false" outlineLevel="0" collapsed="false">
      <c r="A2301" s="0" t="s">
        <v>3541</v>
      </c>
      <c r="B2301" s="64" t="n">
        <f aca="false">VLOOKUP(A2301,SampleData!A$1:E$220,4,FALSE())</f>
        <v>55.710538</v>
      </c>
      <c r="C2301" s="64" t="n">
        <f aca="false">VLOOKUP(A2301,SampleData!A$1:E$220,5,FALSE())</f>
        <v>11.682714</v>
      </c>
      <c r="D2301" s="66" t="s">
        <v>3530</v>
      </c>
      <c r="E2301" s="64" t="s">
        <v>3531</v>
      </c>
      <c r="F2301" s="0" t="s">
        <v>700</v>
      </c>
      <c r="G2301" s="0" t="s">
        <v>3514</v>
      </c>
      <c r="H2301" s="0" t="s">
        <v>3515</v>
      </c>
      <c r="I2301" s="0" t="s">
        <v>3516</v>
      </c>
      <c r="J2301" s="0" t="str">
        <f aca="false">IF(H2301="Present",H2301&amp;"_"&amp;I2301,H2301)</f>
        <v>Absent</v>
      </c>
    </row>
    <row r="2302" customFormat="false" ht="14.25" hidden="false" customHeight="false" outlineLevel="0" collapsed="false">
      <c r="A2302" s="0" t="s">
        <v>3541</v>
      </c>
      <c r="B2302" s="64" t="n">
        <f aca="false">VLOOKUP(A2302,SampleData!A$1:E$220,4,FALSE())</f>
        <v>55.710538</v>
      </c>
      <c r="C2302" s="64" t="n">
        <f aca="false">VLOOKUP(A2302,SampleData!A$1:E$220,5,FALSE())</f>
        <v>11.682714</v>
      </c>
      <c r="D2302" s="66" t="s">
        <v>3532</v>
      </c>
      <c r="E2302" s="64" t="s">
        <v>353</v>
      </c>
      <c r="F2302" s="0" t="s">
        <v>696</v>
      </c>
      <c r="G2302" s="0" t="s">
        <v>735</v>
      </c>
      <c r="H2302" s="0" t="s">
        <v>3515</v>
      </c>
      <c r="I2302" s="0" t="s">
        <v>3516</v>
      </c>
      <c r="J2302" s="0" t="str">
        <f aca="false">IF(H2302="Present",H2302&amp;"_"&amp;I2302,H2302)</f>
        <v>Absent</v>
      </c>
    </row>
    <row r="2303" customFormat="false" ht="14.25" hidden="false" customHeight="false" outlineLevel="0" collapsed="false">
      <c r="A2303" s="0" t="s">
        <v>3541</v>
      </c>
      <c r="B2303" s="64" t="n">
        <f aca="false">VLOOKUP(A2303,SampleData!A$1:E$220,4,FALSE())</f>
        <v>55.710538</v>
      </c>
      <c r="C2303" s="64" t="n">
        <f aca="false">VLOOKUP(A2303,SampleData!A$1:E$220,5,FALSE())</f>
        <v>11.682714</v>
      </c>
      <c r="D2303" s="66" t="s">
        <v>3532</v>
      </c>
      <c r="E2303" s="64" t="s">
        <v>353</v>
      </c>
      <c r="F2303" s="0" t="s">
        <v>696</v>
      </c>
      <c r="G2303" s="0" t="s">
        <v>3514</v>
      </c>
      <c r="H2303" s="0" t="s">
        <v>3533</v>
      </c>
      <c r="I2303" s="0" t="s">
        <v>3535</v>
      </c>
      <c r="J2303" s="0" t="str">
        <f aca="false">IF(H2303="Present",H2303&amp;"_"&amp;I2303,H2303)</f>
        <v>Present_Ct&lt;41</v>
      </c>
    </row>
    <row r="2304" customFormat="false" ht="14.25" hidden="false" customHeight="false" outlineLevel="0" collapsed="false">
      <c r="A2304" s="0" t="s">
        <v>3541</v>
      </c>
      <c r="B2304" s="64" t="n">
        <f aca="false">VLOOKUP(A2304,SampleData!A$1:E$220,4,FALSE())</f>
        <v>55.710538</v>
      </c>
      <c r="C2304" s="64" t="n">
        <f aca="false">VLOOKUP(A2304,SampleData!A$1:E$220,5,FALSE())</f>
        <v>11.682714</v>
      </c>
      <c r="D2304" s="66" t="s">
        <v>3534</v>
      </c>
      <c r="E2304" s="64" t="s">
        <v>62</v>
      </c>
      <c r="F2304" s="0" t="s">
        <v>702</v>
      </c>
      <c r="G2304" s="0" t="s">
        <v>3514</v>
      </c>
      <c r="H2304" s="0" t="s">
        <v>3533</v>
      </c>
      <c r="I2304" s="0" t="s">
        <v>3535</v>
      </c>
      <c r="J2304" s="0" t="str">
        <f aca="false">IF(H2304="Present",H2304&amp;"_"&amp;I2304,H2304)</f>
        <v>Present_Ct&lt;41</v>
      </c>
    </row>
    <row r="2305" customFormat="false" ht="14.25" hidden="false" customHeight="false" outlineLevel="0" collapsed="false">
      <c r="A2305" s="0" t="s">
        <v>3541</v>
      </c>
      <c r="B2305" s="64" t="n">
        <f aca="false">VLOOKUP(A2305,SampleData!A$1:E$220,4,FALSE())</f>
        <v>55.710538</v>
      </c>
      <c r="C2305" s="64" t="n">
        <f aca="false">VLOOKUP(A2305,SampleData!A$1:E$220,5,FALSE())</f>
        <v>11.682714</v>
      </c>
      <c r="D2305" s="66" t="s">
        <v>3534</v>
      </c>
      <c r="E2305" s="64" t="s">
        <v>62</v>
      </c>
      <c r="F2305" s="0" t="s">
        <v>702</v>
      </c>
      <c r="G2305" s="0" t="s">
        <v>3514</v>
      </c>
      <c r="H2305" s="0" t="s">
        <v>3533</v>
      </c>
      <c r="I2305" s="0" t="s">
        <v>3535</v>
      </c>
      <c r="J2305" s="0" t="str">
        <f aca="false">IF(H2305="Present",H2305&amp;"_"&amp;I2305,H2305)</f>
        <v>Present_Ct&lt;41</v>
      </c>
    </row>
    <row r="2306" customFormat="false" ht="14.25" hidden="false" customHeight="false" outlineLevel="0" collapsed="false">
      <c r="A2306" s="0" t="s">
        <v>3541</v>
      </c>
      <c r="B2306" s="64" t="n">
        <f aca="false">VLOOKUP(A2306,SampleData!A$1:E$220,4,FALSE())</f>
        <v>55.710538</v>
      </c>
      <c r="C2306" s="64" t="n">
        <f aca="false">VLOOKUP(A2306,SampleData!A$1:E$220,5,FALSE())</f>
        <v>11.682714</v>
      </c>
      <c r="D2306" s="66" t="s">
        <v>3536</v>
      </c>
      <c r="E2306" s="0" t="s">
        <v>705</v>
      </c>
      <c r="F2306" s="0" t="s">
        <v>705</v>
      </c>
      <c r="G2306" s="0" t="s">
        <v>3514</v>
      </c>
      <c r="H2306" s="0" t="s">
        <v>3515</v>
      </c>
      <c r="I2306" s="0" t="s">
        <v>3516</v>
      </c>
      <c r="J2306" s="0" t="str">
        <f aca="false">IF(H2306="Present",H2306&amp;"_"&amp;I2306,H2306)</f>
        <v>Absent</v>
      </c>
    </row>
    <row r="2307" customFormat="false" ht="14.25" hidden="false" customHeight="false" outlineLevel="0" collapsed="false">
      <c r="A2307" s="0" t="s">
        <v>3541</v>
      </c>
      <c r="B2307" s="64" t="n">
        <f aca="false">VLOOKUP(A2307,SampleData!A$1:E$220,4,FALSE())</f>
        <v>55.710538</v>
      </c>
      <c r="C2307" s="64" t="n">
        <f aca="false">VLOOKUP(A2307,SampleData!A$1:E$220,5,FALSE())</f>
        <v>11.682714</v>
      </c>
      <c r="D2307" s="66" t="s">
        <v>3536</v>
      </c>
      <c r="E2307" s="0" t="s">
        <v>705</v>
      </c>
      <c r="F2307" s="0" t="s">
        <v>705</v>
      </c>
      <c r="G2307" s="0" t="s">
        <v>735</v>
      </c>
      <c r="H2307" s="0" t="s">
        <v>3515</v>
      </c>
      <c r="I2307" s="0" t="s">
        <v>3516</v>
      </c>
      <c r="J2307" s="0" t="str">
        <f aca="false">IF(H2307="Present",H2307&amp;"_"&amp;I2307,H2307)</f>
        <v>Absent</v>
      </c>
    </row>
    <row r="2308" customFormat="false" ht="14.25" hidden="false" customHeight="false" outlineLevel="0" collapsed="false">
      <c r="A2308" s="0" t="s">
        <v>3541</v>
      </c>
      <c r="B2308" s="64" t="n">
        <f aca="false">VLOOKUP(A2308,SampleData!A$1:E$220,4,FALSE())</f>
        <v>55.710538</v>
      </c>
      <c r="C2308" s="64" t="n">
        <f aca="false">VLOOKUP(A2308,SampleData!A$1:E$220,5,FALSE())</f>
        <v>11.682714</v>
      </c>
      <c r="D2308" s="66" t="s">
        <v>3537</v>
      </c>
      <c r="E2308" s="0" t="s">
        <v>698</v>
      </c>
      <c r="F2308" s="0" t="s">
        <v>698</v>
      </c>
      <c r="G2308" s="0" t="s">
        <v>3514</v>
      </c>
      <c r="H2308" s="0" t="s">
        <v>3515</v>
      </c>
      <c r="I2308" s="0" t="s">
        <v>3516</v>
      </c>
      <c r="J2308" s="0" t="str">
        <f aca="false">IF(H2308="Present",H2308&amp;"_"&amp;I2308,H2308)</f>
        <v>Absent</v>
      </c>
    </row>
    <row r="2309" customFormat="false" ht="14.25" hidden="false" customHeight="false" outlineLevel="0" collapsed="false">
      <c r="A2309" s="0" t="s">
        <v>3541</v>
      </c>
      <c r="B2309" s="64" t="n">
        <f aca="false">VLOOKUP(A2309,SampleData!A$1:E$220,4,FALSE())</f>
        <v>55.710538</v>
      </c>
      <c r="C2309" s="64" t="n">
        <f aca="false">VLOOKUP(A2309,SampleData!A$1:E$220,5,FALSE())</f>
        <v>11.682714</v>
      </c>
      <c r="D2309" s="66" t="s">
        <v>3537</v>
      </c>
      <c r="E2309" s="0" t="s">
        <v>698</v>
      </c>
      <c r="F2309" s="0" t="s">
        <v>698</v>
      </c>
      <c r="G2309" s="0" t="s">
        <v>735</v>
      </c>
      <c r="H2309" s="0" t="s">
        <v>3533</v>
      </c>
      <c r="I2309" s="0" t="s">
        <v>3535</v>
      </c>
      <c r="J2309" s="0" t="str">
        <f aca="false">IF(H2309="Present",H2309&amp;"_"&amp;I2309,H2309)</f>
        <v>Present_Ct&lt;41</v>
      </c>
    </row>
    <row r="2310" customFormat="false" ht="14.25" hidden="false" customHeight="false" outlineLevel="0" collapsed="false">
      <c r="A2310" s="0" t="s">
        <v>3541</v>
      </c>
      <c r="B2310" s="64" t="n">
        <f aca="false">VLOOKUP(A2310,SampleData!A$1:E$220,4,FALSE())</f>
        <v>55.710538</v>
      </c>
      <c r="C2310" s="64" t="n">
        <f aca="false">VLOOKUP(A2310,SampleData!A$1:E$220,5,FALSE())</f>
        <v>11.682714</v>
      </c>
      <c r="D2310" s="66" t="s">
        <v>3538</v>
      </c>
      <c r="E2310" s="64" t="s">
        <v>3539</v>
      </c>
      <c r="F2310" s="0" t="s">
        <v>706</v>
      </c>
      <c r="G2310" s="0" t="s">
        <v>3514</v>
      </c>
      <c r="H2310" s="0" t="s">
        <v>3515</v>
      </c>
      <c r="I2310" s="0" t="s">
        <v>3516</v>
      </c>
      <c r="J2310" s="0" t="str">
        <f aca="false">IF(H2310="Present",H2310&amp;"_"&amp;I2310,H2310)</f>
        <v>Absent</v>
      </c>
    </row>
    <row r="2311" customFormat="false" ht="14.25" hidden="false" customHeight="false" outlineLevel="0" collapsed="false">
      <c r="A2311" s="0" t="s">
        <v>3541</v>
      </c>
      <c r="B2311" s="64" t="n">
        <f aca="false">VLOOKUP(A2311,SampleData!A$1:E$220,4,FALSE())</f>
        <v>55.710538</v>
      </c>
      <c r="C2311" s="64" t="n">
        <f aca="false">VLOOKUP(A2311,SampleData!A$1:E$220,5,FALSE())</f>
        <v>11.682714</v>
      </c>
      <c r="D2311" s="66" t="s">
        <v>3512</v>
      </c>
      <c r="E2311" s="64" t="s">
        <v>3513</v>
      </c>
      <c r="F2311" s="0" t="s">
        <v>703</v>
      </c>
      <c r="G2311" s="0" t="s">
        <v>3514</v>
      </c>
      <c r="H2311" s="0" t="s">
        <v>3515</v>
      </c>
      <c r="I2311" s="0" t="s">
        <v>3516</v>
      </c>
      <c r="J2311" s="0" t="str">
        <f aca="false">IF(H2311="Present",H2311&amp;"_"&amp;I2311,H2311)</f>
        <v>Absent</v>
      </c>
    </row>
    <row r="2312" customFormat="false" ht="14.25" hidden="false" customHeight="false" outlineLevel="0" collapsed="false">
      <c r="A2312" s="0" t="s">
        <v>3541</v>
      </c>
      <c r="B2312" s="64" t="n">
        <f aca="false">VLOOKUP(A2312,SampleData!A$1:E$220,4,FALSE())</f>
        <v>55.710538</v>
      </c>
      <c r="C2312" s="64" t="n">
        <f aca="false">VLOOKUP(A2312,SampleData!A$1:E$220,5,FALSE())</f>
        <v>11.682714</v>
      </c>
      <c r="D2312" s="66" t="s">
        <v>3517</v>
      </c>
      <c r="E2312" s="64" t="s">
        <v>636</v>
      </c>
      <c r="F2312" s="0" t="s">
        <v>709</v>
      </c>
      <c r="G2312" s="0" t="s">
        <v>735</v>
      </c>
      <c r="H2312" s="0" t="s">
        <v>3515</v>
      </c>
      <c r="I2312" s="0" t="s">
        <v>3516</v>
      </c>
      <c r="J2312" s="0" t="str">
        <f aca="false">IF(H2312="Present",H2312&amp;"_"&amp;I2312,H2312)</f>
        <v>Absent</v>
      </c>
    </row>
    <row r="2313" customFormat="false" ht="14.25" hidden="false" customHeight="false" outlineLevel="0" collapsed="false">
      <c r="A2313" s="0" t="s">
        <v>3541</v>
      </c>
      <c r="B2313" s="64" t="n">
        <f aca="false">VLOOKUP(A2313,SampleData!A$1:E$220,4,FALSE())</f>
        <v>55.710538</v>
      </c>
      <c r="C2313" s="64" t="n">
        <f aca="false">VLOOKUP(A2313,SampleData!A$1:E$220,5,FALSE())</f>
        <v>11.682714</v>
      </c>
      <c r="D2313" s="66" t="s">
        <v>3518</v>
      </c>
      <c r="E2313" s="0" t="s">
        <v>710</v>
      </c>
      <c r="F2313" s="0" t="s">
        <v>710</v>
      </c>
      <c r="G2313" s="0" t="s">
        <v>3514</v>
      </c>
      <c r="H2313" s="0" t="s">
        <v>3515</v>
      </c>
      <c r="I2313" s="0" t="s">
        <v>3516</v>
      </c>
      <c r="J2313" s="0" t="str">
        <f aca="false">IF(H2313="Present",H2313&amp;"_"&amp;I2313,H2313)</f>
        <v>Absent</v>
      </c>
    </row>
    <row r="2314" customFormat="false" ht="14.25" hidden="false" customHeight="false" outlineLevel="0" collapsed="false">
      <c r="A2314" s="0" t="s">
        <v>3541</v>
      </c>
      <c r="B2314" s="64" t="n">
        <f aca="false">VLOOKUP(A2314,SampleData!A$1:E$220,4,FALSE())</f>
        <v>55.710538</v>
      </c>
      <c r="C2314" s="64" t="n">
        <f aca="false">VLOOKUP(A2314,SampleData!A$1:E$220,5,FALSE())</f>
        <v>11.682714</v>
      </c>
      <c r="D2314" s="66" t="s">
        <v>3519</v>
      </c>
      <c r="E2314" s="64" t="s">
        <v>3520</v>
      </c>
      <c r="F2314" s="0" t="s">
        <v>697</v>
      </c>
      <c r="G2314" s="0" t="s">
        <v>3514</v>
      </c>
      <c r="H2314" s="0" t="s">
        <v>3515</v>
      </c>
      <c r="I2314" s="0" t="s">
        <v>3516</v>
      </c>
      <c r="J2314" s="0" t="str">
        <f aca="false">IF(H2314="Present",H2314&amp;"_"&amp;I2314,H2314)</f>
        <v>Absent</v>
      </c>
    </row>
    <row r="2315" customFormat="false" ht="14.25" hidden="false" customHeight="false" outlineLevel="0" collapsed="false">
      <c r="A2315" s="0" t="s">
        <v>3541</v>
      </c>
      <c r="B2315" s="64" t="n">
        <f aca="false">VLOOKUP(A2315,SampleData!A$1:E$220,4,FALSE())</f>
        <v>55.710538</v>
      </c>
      <c r="C2315" s="64" t="n">
        <f aca="false">VLOOKUP(A2315,SampleData!A$1:E$220,5,FALSE())</f>
        <v>11.682714</v>
      </c>
      <c r="D2315" s="66" t="s">
        <v>3521</v>
      </c>
      <c r="E2315" s="64" t="s">
        <v>208</v>
      </c>
      <c r="F2315" s="0" t="s">
        <v>704</v>
      </c>
      <c r="G2315" s="0" t="s">
        <v>735</v>
      </c>
      <c r="H2315" s="0" t="s">
        <v>3515</v>
      </c>
      <c r="I2315" s="0" t="s">
        <v>3516</v>
      </c>
      <c r="J2315" s="0" t="str">
        <f aca="false">IF(H2315="Present",H2315&amp;"_"&amp;I2315,H2315)</f>
        <v>Absent</v>
      </c>
    </row>
    <row r="2316" customFormat="false" ht="14.25" hidden="false" customHeight="false" outlineLevel="0" collapsed="false">
      <c r="A2316" s="0" t="s">
        <v>3541</v>
      </c>
      <c r="B2316" s="64" t="n">
        <f aca="false">VLOOKUP(A2316,SampleData!A$1:E$220,4,FALSE())</f>
        <v>55.710538</v>
      </c>
      <c r="C2316" s="64" t="n">
        <f aca="false">VLOOKUP(A2316,SampleData!A$1:E$220,5,FALSE())</f>
        <v>11.682714</v>
      </c>
      <c r="D2316" s="66" t="s">
        <v>3524</v>
      </c>
      <c r="E2316" s="64" t="s">
        <v>3525</v>
      </c>
      <c r="F2316" s="0" t="s">
        <v>699</v>
      </c>
      <c r="G2316" s="0" t="s">
        <v>735</v>
      </c>
      <c r="H2316" s="0" t="s">
        <v>3515</v>
      </c>
      <c r="I2316" s="0" t="s">
        <v>3516</v>
      </c>
      <c r="J2316" s="0" t="str">
        <f aca="false">IF(H2316="Present",H2316&amp;"_"&amp;I2316,H2316)</f>
        <v>Absent</v>
      </c>
    </row>
    <row r="2317" customFormat="false" ht="14.25" hidden="false" customHeight="false" outlineLevel="0" collapsed="false">
      <c r="A2317" s="0" t="s">
        <v>3541</v>
      </c>
      <c r="B2317" s="64" t="n">
        <f aca="false">VLOOKUP(A2317,SampleData!A$1:E$220,4,FALSE())</f>
        <v>55.710538</v>
      </c>
      <c r="C2317" s="64" t="n">
        <f aca="false">VLOOKUP(A2317,SampleData!A$1:E$220,5,FALSE())</f>
        <v>11.682714</v>
      </c>
      <c r="D2317" s="66" t="s">
        <v>3526</v>
      </c>
      <c r="E2317" s="0" t="s">
        <v>385</v>
      </c>
      <c r="F2317" s="0" t="s">
        <v>385</v>
      </c>
      <c r="G2317" s="0" t="s">
        <v>735</v>
      </c>
      <c r="H2317" s="0" t="s">
        <v>3515</v>
      </c>
      <c r="I2317" s="0" t="s">
        <v>3516</v>
      </c>
      <c r="J2317" s="0" t="str">
        <f aca="false">IF(H2317="Present",H2317&amp;"_"&amp;I2317,H2317)</f>
        <v>Absent</v>
      </c>
    </row>
    <row r="2318" customFormat="false" ht="14.25" hidden="false" customHeight="false" outlineLevel="0" collapsed="false">
      <c r="A2318" s="0" t="s">
        <v>3541</v>
      </c>
      <c r="B2318" s="64" t="n">
        <f aca="false">VLOOKUP(A2318,SampleData!A$1:E$220,4,FALSE())</f>
        <v>55.710538</v>
      </c>
      <c r="C2318" s="64" t="n">
        <f aca="false">VLOOKUP(A2318,SampleData!A$1:E$220,5,FALSE())</f>
        <v>11.682714</v>
      </c>
      <c r="D2318" s="66" t="s">
        <v>3527</v>
      </c>
      <c r="E2318" s="64" t="s">
        <v>74</v>
      </c>
      <c r="F2318" s="0" t="s">
        <v>701</v>
      </c>
      <c r="G2318" s="0" t="s">
        <v>735</v>
      </c>
      <c r="H2318" s="0" t="s">
        <v>3515</v>
      </c>
      <c r="I2318" s="0" t="s">
        <v>3516</v>
      </c>
      <c r="J2318" s="0" t="str">
        <f aca="false">IF(H2318="Present",H2318&amp;"_"&amp;I2318,H2318)</f>
        <v>Absent</v>
      </c>
    </row>
    <row r="2319" customFormat="false" ht="14.25" hidden="false" customHeight="false" outlineLevel="0" collapsed="false">
      <c r="A2319" s="0" t="s">
        <v>3541</v>
      </c>
      <c r="B2319" s="64" t="n">
        <f aca="false">VLOOKUP(A2319,SampleData!A$1:E$220,4,FALSE())</f>
        <v>55.710538</v>
      </c>
      <c r="C2319" s="64" t="n">
        <f aca="false">VLOOKUP(A2319,SampleData!A$1:E$220,5,FALSE())</f>
        <v>11.682714</v>
      </c>
      <c r="D2319" s="66" t="s">
        <v>3530</v>
      </c>
      <c r="E2319" s="64" t="s">
        <v>3531</v>
      </c>
      <c r="F2319" s="0" t="s">
        <v>700</v>
      </c>
      <c r="G2319" s="0" t="s">
        <v>3514</v>
      </c>
      <c r="H2319" s="0" t="s">
        <v>3515</v>
      </c>
      <c r="I2319" s="0" t="s">
        <v>3516</v>
      </c>
      <c r="J2319" s="0" t="str">
        <f aca="false">IF(H2319="Present",H2319&amp;"_"&amp;I2319,H2319)</f>
        <v>Absent</v>
      </c>
    </row>
    <row r="2320" customFormat="false" ht="14.25" hidden="false" customHeight="false" outlineLevel="0" collapsed="false">
      <c r="A2320" s="0" t="s">
        <v>3541</v>
      </c>
      <c r="B2320" s="64" t="n">
        <f aca="false">VLOOKUP(A2320,SampleData!A$1:E$220,4,FALSE())</f>
        <v>55.710538</v>
      </c>
      <c r="C2320" s="64" t="n">
        <f aca="false">VLOOKUP(A2320,SampleData!A$1:E$220,5,FALSE())</f>
        <v>11.682714</v>
      </c>
      <c r="D2320" s="66" t="s">
        <v>3538</v>
      </c>
      <c r="E2320" s="64" t="s">
        <v>3539</v>
      </c>
      <c r="F2320" s="0" t="s">
        <v>706</v>
      </c>
      <c r="G2320" s="0" t="s">
        <v>735</v>
      </c>
      <c r="H2320" s="0" t="s">
        <v>3515</v>
      </c>
      <c r="I2320" s="0" t="s">
        <v>3516</v>
      </c>
      <c r="J2320" s="0" t="str">
        <f aca="false">IF(H2320="Present",H2320&amp;"_"&amp;I2320,H2320)</f>
        <v>Absent</v>
      </c>
    </row>
    <row r="2321" customFormat="false" ht="14.25" hidden="false" customHeight="false" outlineLevel="0" collapsed="false">
      <c r="A2321" s="0" t="s">
        <v>553</v>
      </c>
      <c r="B2321" s="64" t="n">
        <f aca="false">VLOOKUP(A2321,SampleData!A$1:E$220,4,FALSE())</f>
        <v>55.92355</v>
      </c>
      <c r="C2321" s="64" t="n">
        <f aca="false">VLOOKUP(A2321,SampleData!A$1:E$220,5,FALSE())</f>
        <v>12.314189</v>
      </c>
      <c r="D2321" s="66" t="s">
        <v>3512</v>
      </c>
      <c r="E2321" s="64" t="s">
        <v>3513</v>
      </c>
      <c r="F2321" s="0" t="s">
        <v>703</v>
      </c>
      <c r="G2321" s="0" t="s">
        <v>3514</v>
      </c>
      <c r="H2321" s="0" t="s">
        <v>3515</v>
      </c>
      <c r="I2321" s="0" t="s">
        <v>3516</v>
      </c>
      <c r="J2321" s="0" t="str">
        <f aca="false">IF(H2321="Present",H2321&amp;"_"&amp;I2321,H2321)</f>
        <v>Absent</v>
      </c>
    </row>
    <row r="2322" customFormat="false" ht="14.25" hidden="false" customHeight="false" outlineLevel="0" collapsed="false">
      <c r="A2322" s="0" t="s">
        <v>553</v>
      </c>
      <c r="B2322" s="64" t="n">
        <f aca="false">VLOOKUP(A2322,SampleData!A$1:E$220,4,FALSE())</f>
        <v>55.92355</v>
      </c>
      <c r="C2322" s="64" t="n">
        <f aca="false">VLOOKUP(A2322,SampleData!A$1:E$220,5,FALSE())</f>
        <v>12.314189</v>
      </c>
      <c r="D2322" s="66" t="s">
        <v>3517</v>
      </c>
      <c r="E2322" s="64" t="s">
        <v>636</v>
      </c>
      <c r="F2322" s="0" t="s">
        <v>709</v>
      </c>
      <c r="G2322" s="0" t="s">
        <v>735</v>
      </c>
      <c r="H2322" s="0" t="s">
        <v>3533</v>
      </c>
      <c r="I2322" s="0" t="s">
        <v>3516</v>
      </c>
      <c r="J2322" s="0" t="str">
        <f aca="false">IF(H2322="Present",H2322&amp;"_"&amp;I2322,H2322)</f>
        <v>Present_Ct&gt;41</v>
      </c>
    </row>
    <row r="2323" customFormat="false" ht="14.25" hidden="false" customHeight="false" outlineLevel="0" collapsed="false">
      <c r="A2323" s="0" t="s">
        <v>553</v>
      </c>
      <c r="B2323" s="64" t="n">
        <f aca="false">VLOOKUP(A2323,SampleData!A$1:E$220,4,FALSE())</f>
        <v>55.92355</v>
      </c>
      <c r="C2323" s="64" t="n">
        <f aca="false">VLOOKUP(A2323,SampleData!A$1:E$220,5,FALSE())</f>
        <v>12.314189</v>
      </c>
      <c r="D2323" s="66" t="s">
        <v>3518</v>
      </c>
      <c r="E2323" s="0" t="s">
        <v>710</v>
      </c>
      <c r="F2323" s="0" t="s">
        <v>710</v>
      </c>
      <c r="G2323" s="0" t="s">
        <v>735</v>
      </c>
      <c r="H2323" s="0" t="s">
        <v>3515</v>
      </c>
      <c r="I2323" s="0" t="s">
        <v>3516</v>
      </c>
      <c r="J2323" s="0" t="str">
        <f aca="false">IF(H2323="Present",H2323&amp;"_"&amp;I2323,H2323)</f>
        <v>Absent</v>
      </c>
    </row>
    <row r="2324" customFormat="false" ht="14.25" hidden="false" customHeight="false" outlineLevel="0" collapsed="false">
      <c r="A2324" s="0" t="s">
        <v>553</v>
      </c>
      <c r="B2324" s="64" t="n">
        <f aca="false">VLOOKUP(A2324,SampleData!A$1:E$220,4,FALSE())</f>
        <v>55.92355</v>
      </c>
      <c r="C2324" s="64" t="n">
        <f aca="false">VLOOKUP(A2324,SampleData!A$1:E$220,5,FALSE())</f>
        <v>12.314189</v>
      </c>
      <c r="D2324" s="66" t="s">
        <v>3519</v>
      </c>
      <c r="E2324" s="64" t="s">
        <v>3520</v>
      </c>
      <c r="F2324" s="0" t="s">
        <v>697</v>
      </c>
      <c r="G2324" s="0" t="s">
        <v>735</v>
      </c>
      <c r="H2324" s="0" t="s">
        <v>3515</v>
      </c>
      <c r="I2324" s="0" t="s">
        <v>3516</v>
      </c>
      <c r="J2324" s="0" t="str">
        <f aca="false">IF(H2324="Present",H2324&amp;"_"&amp;I2324,H2324)</f>
        <v>Absent</v>
      </c>
    </row>
    <row r="2325" customFormat="false" ht="14.25" hidden="false" customHeight="false" outlineLevel="0" collapsed="false">
      <c r="A2325" s="0" t="s">
        <v>553</v>
      </c>
      <c r="B2325" s="64" t="n">
        <f aca="false">VLOOKUP(A2325,SampleData!A$1:E$220,4,FALSE())</f>
        <v>55.92355</v>
      </c>
      <c r="C2325" s="64" t="n">
        <f aca="false">VLOOKUP(A2325,SampleData!A$1:E$220,5,FALSE())</f>
        <v>12.314189</v>
      </c>
      <c r="D2325" s="66" t="s">
        <v>3521</v>
      </c>
      <c r="E2325" s="64" t="s">
        <v>208</v>
      </c>
      <c r="F2325" s="0" t="s">
        <v>704</v>
      </c>
      <c r="G2325" s="0" t="s">
        <v>735</v>
      </c>
      <c r="H2325" s="0" t="s">
        <v>3515</v>
      </c>
      <c r="I2325" s="0" t="s">
        <v>3516</v>
      </c>
      <c r="J2325" s="0" t="str">
        <f aca="false">IF(H2325="Present",H2325&amp;"_"&amp;I2325,H2325)</f>
        <v>Absent</v>
      </c>
    </row>
    <row r="2326" customFormat="false" ht="14.25" hidden="false" customHeight="false" outlineLevel="0" collapsed="false">
      <c r="A2326" s="0" t="s">
        <v>553</v>
      </c>
      <c r="B2326" s="64" t="n">
        <f aca="false">VLOOKUP(A2326,SampleData!A$1:E$220,4,FALSE())</f>
        <v>55.92355</v>
      </c>
      <c r="C2326" s="64" t="n">
        <f aca="false">VLOOKUP(A2326,SampleData!A$1:E$220,5,FALSE())</f>
        <v>12.314189</v>
      </c>
      <c r="D2326" s="66" t="s">
        <v>3522</v>
      </c>
      <c r="E2326" s="64" t="s">
        <v>3523</v>
      </c>
      <c r="F2326" s="0" t="s">
        <v>708</v>
      </c>
      <c r="G2326" s="0" t="s">
        <v>735</v>
      </c>
      <c r="H2326" s="0" t="s">
        <v>3515</v>
      </c>
      <c r="I2326" s="0" t="s">
        <v>3516</v>
      </c>
      <c r="J2326" s="0" t="str">
        <f aca="false">IF(H2326="Present",H2326&amp;"_"&amp;I2326,H2326)</f>
        <v>Absent</v>
      </c>
    </row>
    <row r="2327" customFormat="false" ht="14.25" hidden="false" customHeight="false" outlineLevel="0" collapsed="false">
      <c r="A2327" s="0" t="s">
        <v>553</v>
      </c>
      <c r="B2327" s="64" t="n">
        <f aca="false">VLOOKUP(A2327,SampleData!A$1:E$220,4,FALSE())</f>
        <v>55.92355</v>
      </c>
      <c r="C2327" s="64" t="n">
        <f aca="false">VLOOKUP(A2327,SampleData!A$1:E$220,5,FALSE())</f>
        <v>12.314189</v>
      </c>
      <c r="D2327" s="66" t="s">
        <v>3522</v>
      </c>
      <c r="E2327" s="64" t="s">
        <v>3523</v>
      </c>
      <c r="F2327" s="0" t="s">
        <v>708</v>
      </c>
      <c r="G2327" s="0" t="s">
        <v>735</v>
      </c>
      <c r="H2327" s="0" t="s">
        <v>3515</v>
      </c>
      <c r="I2327" s="0" t="s">
        <v>3516</v>
      </c>
      <c r="J2327" s="0" t="str">
        <f aca="false">IF(H2327="Present",H2327&amp;"_"&amp;I2327,H2327)</f>
        <v>Absent</v>
      </c>
    </row>
    <row r="2328" customFormat="false" ht="14.25" hidden="false" customHeight="false" outlineLevel="0" collapsed="false">
      <c r="A2328" s="0" t="s">
        <v>553</v>
      </c>
      <c r="B2328" s="64" t="n">
        <f aca="false">VLOOKUP(A2328,SampleData!A$1:E$220,4,FALSE())</f>
        <v>55.92355</v>
      </c>
      <c r="C2328" s="64" t="n">
        <f aca="false">VLOOKUP(A2328,SampleData!A$1:E$220,5,FALSE())</f>
        <v>12.314189</v>
      </c>
      <c r="D2328" s="66" t="s">
        <v>3524</v>
      </c>
      <c r="E2328" s="64" t="s">
        <v>3525</v>
      </c>
      <c r="F2328" s="0" t="s">
        <v>699</v>
      </c>
      <c r="G2328" s="0" t="s">
        <v>735</v>
      </c>
      <c r="H2328" s="0" t="s">
        <v>3515</v>
      </c>
      <c r="I2328" s="0" t="s">
        <v>3516</v>
      </c>
      <c r="J2328" s="0" t="str">
        <f aca="false">IF(H2328="Present",H2328&amp;"_"&amp;I2328,H2328)</f>
        <v>Absent</v>
      </c>
    </row>
    <row r="2329" customFormat="false" ht="14.25" hidden="false" customHeight="false" outlineLevel="0" collapsed="false">
      <c r="A2329" s="0" t="s">
        <v>553</v>
      </c>
      <c r="B2329" s="64" t="n">
        <f aca="false">VLOOKUP(A2329,SampleData!A$1:E$220,4,FALSE())</f>
        <v>55.92355</v>
      </c>
      <c r="C2329" s="64" t="n">
        <f aca="false">VLOOKUP(A2329,SampleData!A$1:E$220,5,FALSE())</f>
        <v>12.314189</v>
      </c>
      <c r="D2329" s="66" t="s">
        <v>229</v>
      </c>
      <c r="E2329" s="0" t="s">
        <v>199</v>
      </c>
      <c r="F2329" s="0" t="s">
        <v>199</v>
      </c>
      <c r="G2329" s="0" t="s">
        <v>735</v>
      </c>
      <c r="H2329" s="0" t="s">
        <v>3533</v>
      </c>
      <c r="I2329" s="0" t="s">
        <v>3535</v>
      </c>
      <c r="J2329" s="0" t="str">
        <f aca="false">IF(H2329="Present",H2329&amp;"_"&amp;I2329,H2329)</f>
        <v>Present_Ct&lt;41</v>
      </c>
    </row>
    <row r="2330" customFormat="false" ht="14.25" hidden="false" customHeight="false" outlineLevel="0" collapsed="false">
      <c r="A2330" s="0" t="s">
        <v>553</v>
      </c>
      <c r="B2330" s="64" t="n">
        <f aca="false">VLOOKUP(A2330,SampleData!A$1:E$220,4,FALSE())</f>
        <v>55.92355</v>
      </c>
      <c r="C2330" s="64" t="n">
        <f aca="false">VLOOKUP(A2330,SampleData!A$1:E$220,5,FALSE())</f>
        <v>12.314189</v>
      </c>
      <c r="D2330" s="66" t="s">
        <v>229</v>
      </c>
      <c r="E2330" s="0" t="s">
        <v>199</v>
      </c>
      <c r="F2330" s="0" t="s">
        <v>199</v>
      </c>
      <c r="G2330" s="0" t="s">
        <v>735</v>
      </c>
      <c r="H2330" s="0" t="s">
        <v>3515</v>
      </c>
      <c r="I2330" s="0" t="s">
        <v>3516</v>
      </c>
      <c r="J2330" s="0" t="str">
        <f aca="false">IF(H2330="Present",H2330&amp;"_"&amp;I2330,H2330)</f>
        <v>Absent</v>
      </c>
    </row>
    <row r="2331" customFormat="false" ht="14.25" hidden="false" customHeight="false" outlineLevel="0" collapsed="false">
      <c r="A2331" s="0" t="s">
        <v>553</v>
      </c>
      <c r="B2331" s="64" t="n">
        <f aca="false">VLOOKUP(A2331,SampleData!A$1:E$220,4,FALSE())</f>
        <v>55.92355</v>
      </c>
      <c r="C2331" s="64" t="n">
        <f aca="false">VLOOKUP(A2331,SampleData!A$1:E$220,5,FALSE())</f>
        <v>12.314189</v>
      </c>
      <c r="D2331" s="66" t="s">
        <v>3526</v>
      </c>
      <c r="E2331" s="0" t="s">
        <v>385</v>
      </c>
      <c r="F2331" s="0" t="s">
        <v>385</v>
      </c>
      <c r="G2331" s="0" t="s">
        <v>735</v>
      </c>
      <c r="H2331" s="0" t="s">
        <v>3515</v>
      </c>
      <c r="I2331" s="0" t="s">
        <v>3516</v>
      </c>
      <c r="J2331" s="0" t="str">
        <f aca="false">IF(H2331="Present",H2331&amp;"_"&amp;I2331,H2331)</f>
        <v>Absent</v>
      </c>
    </row>
    <row r="2332" customFormat="false" ht="14.25" hidden="false" customHeight="false" outlineLevel="0" collapsed="false">
      <c r="A2332" s="0" t="s">
        <v>553</v>
      </c>
      <c r="B2332" s="64" t="n">
        <f aca="false">VLOOKUP(A2332,SampleData!A$1:E$220,4,FALSE())</f>
        <v>55.92355</v>
      </c>
      <c r="C2332" s="64" t="n">
        <f aca="false">VLOOKUP(A2332,SampleData!A$1:E$220,5,FALSE())</f>
        <v>12.314189</v>
      </c>
      <c r="D2332" s="66" t="s">
        <v>3527</v>
      </c>
      <c r="E2332" s="64" t="s">
        <v>74</v>
      </c>
      <c r="F2332" s="0" t="s">
        <v>701</v>
      </c>
      <c r="G2332" s="0" t="s">
        <v>735</v>
      </c>
      <c r="H2332" s="0" t="s">
        <v>3515</v>
      </c>
      <c r="I2332" s="0" t="s">
        <v>3516</v>
      </c>
      <c r="J2332" s="0" t="str">
        <f aca="false">IF(H2332="Present",H2332&amp;"_"&amp;I2332,H2332)</f>
        <v>Absent</v>
      </c>
    </row>
    <row r="2333" customFormat="false" ht="14.25" hidden="false" customHeight="false" outlineLevel="0" collapsed="false">
      <c r="A2333" s="0" t="s">
        <v>553</v>
      </c>
      <c r="B2333" s="64" t="n">
        <f aca="false">VLOOKUP(A2333,SampleData!A$1:E$220,4,FALSE())</f>
        <v>55.92355</v>
      </c>
      <c r="C2333" s="64" t="n">
        <f aca="false">VLOOKUP(A2333,SampleData!A$1:E$220,5,FALSE())</f>
        <v>12.314189</v>
      </c>
      <c r="D2333" s="66" t="s">
        <v>3528</v>
      </c>
      <c r="E2333" s="64" t="s">
        <v>177</v>
      </c>
      <c r="F2333" s="0" t="s">
        <v>3529</v>
      </c>
      <c r="G2333" s="0" t="s">
        <v>3514</v>
      </c>
      <c r="H2333" s="0" t="s">
        <v>3515</v>
      </c>
      <c r="I2333" s="0" t="s">
        <v>3516</v>
      </c>
      <c r="J2333" s="0" t="str">
        <f aca="false">IF(H2333="Present",H2333&amp;"_"&amp;I2333,H2333)</f>
        <v>Absent</v>
      </c>
    </row>
    <row r="2334" customFormat="false" ht="14.25" hidden="false" customHeight="false" outlineLevel="0" collapsed="false">
      <c r="A2334" s="0" t="s">
        <v>553</v>
      </c>
      <c r="B2334" s="64" t="n">
        <f aca="false">VLOOKUP(A2334,SampleData!A$1:E$220,4,FALSE())</f>
        <v>55.92355</v>
      </c>
      <c r="C2334" s="64" t="n">
        <f aca="false">VLOOKUP(A2334,SampleData!A$1:E$220,5,FALSE())</f>
        <v>12.314189</v>
      </c>
      <c r="D2334" s="66" t="s">
        <v>3528</v>
      </c>
      <c r="E2334" s="64" t="s">
        <v>177</v>
      </c>
      <c r="F2334" s="0" t="s">
        <v>3529</v>
      </c>
      <c r="G2334" s="0" t="s">
        <v>735</v>
      </c>
      <c r="H2334" s="0" t="s">
        <v>3515</v>
      </c>
      <c r="I2334" s="0" t="s">
        <v>3516</v>
      </c>
      <c r="J2334" s="0" t="str">
        <f aca="false">IF(H2334="Present",H2334&amp;"_"&amp;I2334,H2334)</f>
        <v>Absent</v>
      </c>
    </row>
    <row r="2335" customFormat="false" ht="14.25" hidden="false" customHeight="false" outlineLevel="0" collapsed="false">
      <c r="A2335" s="0" t="s">
        <v>553</v>
      </c>
      <c r="B2335" s="64" t="n">
        <f aca="false">VLOOKUP(A2335,SampleData!A$1:E$220,4,FALSE())</f>
        <v>55.92355</v>
      </c>
      <c r="C2335" s="64" t="n">
        <f aca="false">VLOOKUP(A2335,SampleData!A$1:E$220,5,FALSE())</f>
        <v>12.314189</v>
      </c>
      <c r="D2335" s="66" t="s">
        <v>3530</v>
      </c>
      <c r="E2335" s="64" t="s">
        <v>3531</v>
      </c>
      <c r="F2335" s="0" t="s">
        <v>700</v>
      </c>
      <c r="G2335" s="0" t="s">
        <v>3514</v>
      </c>
      <c r="H2335" s="0" t="s">
        <v>3515</v>
      </c>
      <c r="I2335" s="0" t="s">
        <v>3516</v>
      </c>
      <c r="J2335" s="0" t="str">
        <f aca="false">IF(H2335="Present",H2335&amp;"_"&amp;I2335,H2335)</f>
        <v>Absent</v>
      </c>
    </row>
    <row r="2336" customFormat="false" ht="14.25" hidden="false" customHeight="false" outlineLevel="0" collapsed="false">
      <c r="A2336" s="0" t="s">
        <v>553</v>
      </c>
      <c r="B2336" s="64" t="n">
        <f aca="false">VLOOKUP(A2336,SampleData!A$1:E$220,4,FALSE())</f>
        <v>55.92355</v>
      </c>
      <c r="C2336" s="64" t="n">
        <f aca="false">VLOOKUP(A2336,SampleData!A$1:E$220,5,FALSE())</f>
        <v>12.314189</v>
      </c>
      <c r="D2336" s="66" t="s">
        <v>3532</v>
      </c>
      <c r="E2336" s="64" t="s">
        <v>353</v>
      </c>
      <c r="F2336" s="0" t="s">
        <v>696</v>
      </c>
      <c r="G2336" s="0" t="s">
        <v>3514</v>
      </c>
      <c r="H2336" s="0" t="s">
        <v>3515</v>
      </c>
      <c r="I2336" s="0" t="s">
        <v>3516</v>
      </c>
      <c r="J2336" s="0" t="str">
        <f aca="false">IF(H2336="Present",H2336&amp;"_"&amp;I2336,H2336)</f>
        <v>Absent</v>
      </c>
    </row>
    <row r="2337" customFormat="false" ht="14.25" hidden="false" customHeight="false" outlineLevel="0" collapsed="false">
      <c r="A2337" s="0" t="s">
        <v>553</v>
      </c>
      <c r="B2337" s="64" t="n">
        <f aca="false">VLOOKUP(A2337,SampleData!A$1:E$220,4,FALSE())</f>
        <v>55.92355</v>
      </c>
      <c r="C2337" s="64" t="n">
        <f aca="false">VLOOKUP(A2337,SampleData!A$1:E$220,5,FALSE())</f>
        <v>12.314189</v>
      </c>
      <c r="D2337" s="66" t="s">
        <v>3532</v>
      </c>
      <c r="E2337" s="64" t="s">
        <v>353</v>
      </c>
      <c r="F2337" s="0" t="s">
        <v>696</v>
      </c>
      <c r="G2337" s="0" t="s">
        <v>735</v>
      </c>
      <c r="H2337" s="0" t="s">
        <v>3515</v>
      </c>
      <c r="I2337" s="0" t="s">
        <v>3516</v>
      </c>
      <c r="J2337" s="0" t="str">
        <f aca="false">IF(H2337="Present",H2337&amp;"_"&amp;I2337,H2337)</f>
        <v>Absent</v>
      </c>
    </row>
    <row r="2338" customFormat="false" ht="14.25" hidden="false" customHeight="false" outlineLevel="0" collapsed="false">
      <c r="A2338" s="0" t="s">
        <v>553</v>
      </c>
      <c r="B2338" s="64" t="n">
        <f aca="false">VLOOKUP(A2338,SampleData!A$1:E$220,4,FALSE())</f>
        <v>55.92355</v>
      </c>
      <c r="C2338" s="64" t="n">
        <f aca="false">VLOOKUP(A2338,SampleData!A$1:E$220,5,FALSE())</f>
        <v>12.314189</v>
      </c>
      <c r="D2338" s="66" t="s">
        <v>3534</v>
      </c>
      <c r="E2338" s="64" t="s">
        <v>62</v>
      </c>
      <c r="F2338" s="0" t="s">
        <v>702</v>
      </c>
      <c r="G2338" s="0" t="s">
        <v>3514</v>
      </c>
      <c r="H2338" s="0" t="s">
        <v>3515</v>
      </c>
      <c r="I2338" s="0" t="s">
        <v>3516</v>
      </c>
      <c r="J2338" s="0" t="str">
        <f aca="false">IF(H2338="Present",H2338&amp;"_"&amp;I2338,H2338)</f>
        <v>Absent</v>
      </c>
    </row>
    <row r="2339" customFormat="false" ht="14.25" hidden="false" customHeight="false" outlineLevel="0" collapsed="false">
      <c r="A2339" s="0" t="s">
        <v>553</v>
      </c>
      <c r="B2339" s="64" t="n">
        <f aca="false">VLOOKUP(A2339,SampleData!A$1:E$220,4,FALSE())</f>
        <v>55.92355</v>
      </c>
      <c r="C2339" s="64" t="n">
        <f aca="false">VLOOKUP(A2339,SampleData!A$1:E$220,5,FALSE())</f>
        <v>12.314189</v>
      </c>
      <c r="D2339" s="66" t="s">
        <v>3534</v>
      </c>
      <c r="E2339" s="64" t="s">
        <v>62</v>
      </c>
      <c r="F2339" s="0" t="s">
        <v>702</v>
      </c>
      <c r="G2339" s="0" t="s">
        <v>3514</v>
      </c>
      <c r="H2339" s="0" t="s">
        <v>3515</v>
      </c>
      <c r="I2339" s="0" t="s">
        <v>3516</v>
      </c>
      <c r="J2339" s="0" t="str">
        <f aca="false">IF(H2339="Present",H2339&amp;"_"&amp;I2339,H2339)</f>
        <v>Absent</v>
      </c>
    </row>
    <row r="2340" customFormat="false" ht="14.25" hidden="false" customHeight="false" outlineLevel="0" collapsed="false">
      <c r="A2340" s="0" t="s">
        <v>553</v>
      </c>
      <c r="B2340" s="64" t="n">
        <f aca="false">VLOOKUP(A2340,SampleData!A$1:E$220,4,FALSE())</f>
        <v>55.92355</v>
      </c>
      <c r="C2340" s="64" t="n">
        <f aca="false">VLOOKUP(A2340,SampleData!A$1:E$220,5,FALSE())</f>
        <v>12.314189</v>
      </c>
      <c r="D2340" s="66" t="s">
        <v>3536</v>
      </c>
      <c r="E2340" s="0" t="s">
        <v>705</v>
      </c>
      <c r="F2340" s="0" t="s">
        <v>705</v>
      </c>
      <c r="G2340" s="0" t="s">
        <v>735</v>
      </c>
      <c r="H2340" s="0" t="s">
        <v>3533</v>
      </c>
      <c r="I2340" s="0" t="s">
        <v>3535</v>
      </c>
      <c r="J2340" s="0" t="str">
        <f aca="false">IF(H2340="Present",H2340&amp;"_"&amp;I2340,H2340)</f>
        <v>Present_Ct&lt;41</v>
      </c>
    </row>
    <row r="2341" customFormat="false" ht="14.25" hidden="false" customHeight="false" outlineLevel="0" collapsed="false">
      <c r="A2341" s="0" t="s">
        <v>553</v>
      </c>
      <c r="B2341" s="64" t="n">
        <f aca="false">VLOOKUP(A2341,SampleData!A$1:E$220,4,FALSE())</f>
        <v>55.92355</v>
      </c>
      <c r="C2341" s="64" t="n">
        <f aca="false">VLOOKUP(A2341,SampleData!A$1:E$220,5,FALSE())</f>
        <v>12.314189</v>
      </c>
      <c r="D2341" s="66" t="s">
        <v>3536</v>
      </c>
      <c r="E2341" s="0" t="s">
        <v>705</v>
      </c>
      <c r="F2341" s="0" t="s">
        <v>705</v>
      </c>
      <c r="G2341" s="0" t="s">
        <v>735</v>
      </c>
      <c r="H2341" s="0" t="s">
        <v>3533</v>
      </c>
      <c r="I2341" s="0" t="s">
        <v>3535</v>
      </c>
      <c r="J2341" s="0" t="str">
        <f aca="false">IF(H2341="Present",H2341&amp;"_"&amp;I2341,H2341)</f>
        <v>Present_Ct&lt;41</v>
      </c>
    </row>
    <row r="2342" customFormat="false" ht="14.25" hidden="false" customHeight="false" outlineLevel="0" collapsed="false">
      <c r="A2342" s="0" t="s">
        <v>553</v>
      </c>
      <c r="B2342" s="64" t="n">
        <f aca="false">VLOOKUP(A2342,SampleData!A$1:E$220,4,FALSE())</f>
        <v>55.92355</v>
      </c>
      <c r="C2342" s="64" t="n">
        <f aca="false">VLOOKUP(A2342,SampleData!A$1:E$220,5,FALSE())</f>
        <v>12.314189</v>
      </c>
      <c r="D2342" s="66" t="s">
        <v>3537</v>
      </c>
      <c r="E2342" s="0" t="s">
        <v>698</v>
      </c>
      <c r="F2342" s="0" t="s">
        <v>698</v>
      </c>
      <c r="G2342" s="0" t="s">
        <v>735</v>
      </c>
      <c r="H2342" s="0" t="s">
        <v>3533</v>
      </c>
      <c r="I2342" s="0" t="s">
        <v>3516</v>
      </c>
      <c r="J2342" s="0" t="str">
        <f aca="false">IF(H2342="Present",H2342&amp;"_"&amp;I2342,H2342)</f>
        <v>Present_Ct&gt;41</v>
      </c>
    </row>
    <row r="2343" customFormat="false" ht="14.25" hidden="false" customHeight="false" outlineLevel="0" collapsed="false">
      <c r="A2343" s="0" t="s">
        <v>553</v>
      </c>
      <c r="B2343" s="64" t="n">
        <f aca="false">VLOOKUP(A2343,SampleData!A$1:E$220,4,FALSE())</f>
        <v>55.92355</v>
      </c>
      <c r="C2343" s="64" t="n">
        <f aca="false">VLOOKUP(A2343,SampleData!A$1:E$220,5,FALSE())</f>
        <v>12.314189</v>
      </c>
      <c r="D2343" s="66" t="s">
        <v>3537</v>
      </c>
      <c r="E2343" s="0" t="s">
        <v>698</v>
      </c>
      <c r="F2343" s="0" t="s">
        <v>698</v>
      </c>
      <c r="G2343" s="0" t="s">
        <v>3514</v>
      </c>
      <c r="H2343" s="0" t="s">
        <v>3515</v>
      </c>
      <c r="I2343" s="0" t="s">
        <v>3516</v>
      </c>
      <c r="J2343" s="0" t="str">
        <f aca="false">IF(H2343="Present",H2343&amp;"_"&amp;I2343,H2343)</f>
        <v>Absent</v>
      </c>
    </row>
    <row r="2344" customFormat="false" ht="14.25" hidden="false" customHeight="false" outlineLevel="0" collapsed="false">
      <c r="A2344" s="0" t="s">
        <v>553</v>
      </c>
      <c r="B2344" s="64" t="n">
        <f aca="false">VLOOKUP(A2344,SampleData!A$1:E$220,4,FALSE())</f>
        <v>55.92355</v>
      </c>
      <c r="C2344" s="64" t="n">
        <f aca="false">VLOOKUP(A2344,SampleData!A$1:E$220,5,FALSE())</f>
        <v>12.314189</v>
      </c>
      <c r="D2344" s="66" t="s">
        <v>3538</v>
      </c>
      <c r="E2344" s="64" t="s">
        <v>3539</v>
      </c>
      <c r="F2344" s="0" t="s">
        <v>706</v>
      </c>
      <c r="G2344" s="0" t="s">
        <v>3514</v>
      </c>
      <c r="H2344" s="0" t="s">
        <v>3515</v>
      </c>
      <c r="I2344" s="0" t="s">
        <v>3516</v>
      </c>
      <c r="J2344" s="0" t="str">
        <f aca="false">IF(H2344="Present",H2344&amp;"_"&amp;I2344,H2344)</f>
        <v>Absent</v>
      </c>
    </row>
    <row r="2345" customFormat="false" ht="14.25" hidden="false" customHeight="false" outlineLevel="0" collapsed="false">
      <c r="A2345" s="0" t="s">
        <v>553</v>
      </c>
      <c r="B2345" s="64" t="n">
        <f aca="false">VLOOKUP(A2345,SampleData!A$1:E$220,4,FALSE())</f>
        <v>55.92355</v>
      </c>
      <c r="C2345" s="64" t="n">
        <f aca="false">VLOOKUP(A2345,SampleData!A$1:E$220,5,FALSE())</f>
        <v>12.314189</v>
      </c>
      <c r="D2345" s="66" t="s">
        <v>3512</v>
      </c>
      <c r="E2345" s="64" t="s">
        <v>3513</v>
      </c>
      <c r="F2345" s="0" t="s">
        <v>703</v>
      </c>
      <c r="G2345" s="0" t="s">
        <v>735</v>
      </c>
      <c r="H2345" s="0" t="s">
        <v>3515</v>
      </c>
      <c r="I2345" s="0" t="s">
        <v>3516</v>
      </c>
      <c r="J2345" s="0" t="str">
        <f aca="false">IF(H2345="Present",H2345&amp;"_"&amp;I2345,H2345)</f>
        <v>Absent</v>
      </c>
    </row>
    <row r="2346" customFormat="false" ht="14.25" hidden="false" customHeight="false" outlineLevel="0" collapsed="false">
      <c r="A2346" s="0" t="s">
        <v>553</v>
      </c>
      <c r="B2346" s="64" t="n">
        <f aca="false">VLOOKUP(A2346,SampleData!A$1:E$220,4,FALSE())</f>
        <v>55.92355</v>
      </c>
      <c r="C2346" s="64" t="n">
        <f aca="false">VLOOKUP(A2346,SampleData!A$1:E$220,5,FALSE())</f>
        <v>12.314189</v>
      </c>
      <c r="D2346" s="66" t="s">
        <v>3517</v>
      </c>
      <c r="E2346" s="64" t="s">
        <v>636</v>
      </c>
      <c r="F2346" s="0" t="s">
        <v>709</v>
      </c>
      <c r="G2346" s="0" t="s">
        <v>735</v>
      </c>
      <c r="H2346" s="0" t="s">
        <v>3515</v>
      </c>
      <c r="I2346" s="0" t="s">
        <v>3516</v>
      </c>
      <c r="J2346" s="0" t="str">
        <f aca="false">IF(H2346="Present",H2346&amp;"_"&amp;I2346,H2346)</f>
        <v>Absent</v>
      </c>
    </row>
    <row r="2347" customFormat="false" ht="14.25" hidden="false" customHeight="false" outlineLevel="0" collapsed="false">
      <c r="A2347" s="0" t="s">
        <v>553</v>
      </c>
      <c r="B2347" s="64" t="n">
        <f aca="false">VLOOKUP(A2347,SampleData!A$1:E$220,4,FALSE())</f>
        <v>55.92355</v>
      </c>
      <c r="C2347" s="64" t="n">
        <f aca="false">VLOOKUP(A2347,SampleData!A$1:E$220,5,FALSE())</f>
        <v>12.314189</v>
      </c>
      <c r="D2347" s="66" t="s">
        <v>3518</v>
      </c>
      <c r="E2347" s="0" t="s">
        <v>710</v>
      </c>
      <c r="F2347" s="0" t="s">
        <v>710</v>
      </c>
      <c r="G2347" s="0" t="s">
        <v>735</v>
      </c>
      <c r="H2347" s="0" t="s">
        <v>3515</v>
      </c>
      <c r="I2347" s="0" t="s">
        <v>3516</v>
      </c>
      <c r="J2347" s="0" t="str">
        <f aca="false">IF(H2347="Present",H2347&amp;"_"&amp;I2347,H2347)</f>
        <v>Absent</v>
      </c>
    </row>
    <row r="2348" customFormat="false" ht="14.25" hidden="false" customHeight="false" outlineLevel="0" collapsed="false">
      <c r="A2348" s="0" t="s">
        <v>553</v>
      </c>
      <c r="B2348" s="64" t="n">
        <f aca="false">VLOOKUP(A2348,SampleData!A$1:E$220,4,FALSE())</f>
        <v>55.92355</v>
      </c>
      <c r="C2348" s="64" t="n">
        <f aca="false">VLOOKUP(A2348,SampleData!A$1:E$220,5,FALSE())</f>
        <v>12.314189</v>
      </c>
      <c r="D2348" s="66" t="s">
        <v>3519</v>
      </c>
      <c r="E2348" s="64" t="s">
        <v>3520</v>
      </c>
      <c r="F2348" s="0" t="s">
        <v>697</v>
      </c>
      <c r="G2348" s="0" t="s">
        <v>735</v>
      </c>
      <c r="H2348" s="0" t="s">
        <v>3515</v>
      </c>
      <c r="I2348" s="0" t="s">
        <v>3516</v>
      </c>
      <c r="J2348" s="0" t="str">
        <f aca="false">IF(H2348="Present",H2348&amp;"_"&amp;I2348,H2348)</f>
        <v>Absent</v>
      </c>
    </row>
    <row r="2349" customFormat="false" ht="14.25" hidden="false" customHeight="false" outlineLevel="0" collapsed="false">
      <c r="A2349" s="0" t="s">
        <v>553</v>
      </c>
      <c r="B2349" s="64" t="n">
        <f aca="false">VLOOKUP(A2349,SampleData!A$1:E$220,4,FALSE())</f>
        <v>55.92355</v>
      </c>
      <c r="C2349" s="64" t="n">
        <f aca="false">VLOOKUP(A2349,SampleData!A$1:E$220,5,FALSE())</f>
        <v>12.314189</v>
      </c>
      <c r="D2349" s="66" t="s">
        <v>3521</v>
      </c>
      <c r="E2349" s="64" t="s">
        <v>208</v>
      </c>
      <c r="F2349" s="0" t="s">
        <v>704</v>
      </c>
      <c r="G2349" s="0" t="s">
        <v>735</v>
      </c>
      <c r="H2349" s="0" t="s">
        <v>3515</v>
      </c>
      <c r="I2349" s="0" t="s">
        <v>3516</v>
      </c>
      <c r="J2349" s="0" t="str">
        <f aca="false">IF(H2349="Present",H2349&amp;"_"&amp;I2349,H2349)</f>
        <v>Absent</v>
      </c>
    </row>
    <row r="2350" customFormat="false" ht="14.25" hidden="false" customHeight="false" outlineLevel="0" collapsed="false">
      <c r="A2350" s="0" t="s">
        <v>553</v>
      </c>
      <c r="B2350" s="64" t="n">
        <f aca="false">VLOOKUP(A2350,SampleData!A$1:E$220,4,FALSE())</f>
        <v>55.92355</v>
      </c>
      <c r="C2350" s="64" t="n">
        <f aca="false">VLOOKUP(A2350,SampleData!A$1:E$220,5,FALSE())</f>
        <v>12.314189</v>
      </c>
      <c r="D2350" s="66" t="s">
        <v>3524</v>
      </c>
      <c r="E2350" s="64" t="s">
        <v>3525</v>
      </c>
      <c r="F2350" s="0" t="s">
        <v>699</v>
      </c>
      <c r="G2350" s="0" t="s">
        <v>735</v>
      </c>
      <c r="H2350" s="0" t="s">
        <v>3515</v>
      </c>
      <c r="I2350" s="0" t="s">
        <v>3516</v>
      </c>
      <c r="J2350" s="0" t="str">
        <f aca="false">IF(H2350="Present",H2350&amp;"_"&amp;I2350,H2350)</f>
        <v>Absent</v>
      </c>
    </row>
    <row r="2351" customFormat="false" ht="14.25" hidden="false" customHeight="false" outlineLevel="0" collapsed="false">
      <c r="A2351" s="0" t="s">
        <v>553</v>
      </c>
      <c r="B2351" s="64" t="n">
        <f aca="false">VLOOKUP(A2351,SampleData!A$1:E$220,4,FALSE())</f>
        <v>55.92355</v>
      </c>
      <c r="C2351" s="64" t="n">
        <f aca="false">VLOOKUP(A2351,SampleData!A$1:E$220,5,FALSE())</f>
        <v>12.314189</v>
      </c>
      <c r="D2351" s="66" t="s">
        <v>3526</v>
      </c>
      <c r="E2351" s="0" t="s">
        <v>385</v>
      </c>
      <c r="F2351" s="0" t="s">
        <v>385</v>
      </c>
      <c r="G2351" s="0" t="s">
        <v>735</v>
      </c>
      <c r="H2351" s="0" t="s">
        <v>3515</v>
      </c>
      <c r="I2351" s="0" t="s">
        <v>3516</v>
      </c>
      <c r="J2351" s="0" t="str">
        <f aca="false">IF(H2351="Present",H2351&amp;"_"&amp;I2351,H2351)</f>
        <v>Absent</v>
      </c>
    </row>
    <row r="2352" customFormat="false" ht="14.25" hidden="false" customHeight="false" outlineLevel="0" collapsed="false">
      <c r="A2352" s="0" t="s">
        <v>553</v>
      </c>
      <c r="B2352" s="64" t="n">
        <f aca="false">VLOOKUP(A2352,SampleData!A$1:E$220,4,FALSE())</f>
        <v>55.92355</v>
      </c>
      <c r="C2352" s="64" t="n">
        <f aca="false">VLOOKUP(A2352,SampleData!A$1:E$220,5,FALSE())</f>
        <v>12.314189</v>
      </c>
      <c r="D2352" s="66" t="s">
        <v>3527</v>
      </c>
      <c r="E2352" s="64" t="s">
        <v>74</v>
      </c>
      <c r="F2352" s="0" t="s">
        <v>701</v>
      </c>
      <c r="G2352" s="0" t="s">
        <v>3514</v>
      </c>
      <c r="H2352" s="0" t="s">
        <v>3515</v>
      </c>
      <c r="I2352" s="0" t="s">
        <v>3516</v>
      </c>
      <c r="J2352" s="0" t="str">
        <f aca="false">IF(H2352="Present",H2352&amp;"_"&amp;I2352,H2352)</f>
        <v>Absent</v>
      </c>
    </row>
    <row r="2353" customFormat="false" ht="14.25" hidden="false" customHeight="false" outlineLevel="0" collapsed="false">
      <c r="A2353" s="0" t="s">
        <v>553</v>
      </c>
      <c r="B2353" s="64" t="n">
        <f aca="false">VLOOKUP(A2353,SampleData!A$1:E$220,4,FALSE())</f>
        <v>55.92355</v>
      </c>
      <c r="C2353" s="64" t="n">
        <f aca="false">VLOOKUP(A2353,SampleData!A$1:E$220,5,FALSE())</f>
        <v>12.314189</v>
      </c>
      <c r="D2353" s="66" t="s">
        <v>3530</v>
      </c>
      <c r="E2353" s="64" t="s">
        <v>3531</v>
      </c>
      <c r="F2353" s="0" t="s">
        <v>700</v>
      </c>
      <c r="G2353" s="0" t="s">
        <v>735</v>
      </c>
      <c r="H2353" s="0" t="s">
        <v>3515</v>
      </c>
      <c r="I2353" s="0" t="s">
        <v>3516</v>
      </c>
      <c r="J2353" s="0" t="str">
        <f aca="false">IF(H2353="Present",H2353&amp;"_"&amp;I2353,H2353)</f>
        <v>Absent</v>
      </c>
    </row>
    <row r="2354" customFormat="false" ht="14.25" hidden="false" customHeight="false" outlineLevel="0" collapsed="false">
      <c r="A2354" s="0" t="s">
        <v>553</v>
      </c>
      <c r="B2354" s="64" t="n">
        <f aca="false">VLOOKUP(A2354,SampleData!A$1:E$220,4,FALSE())</f>
        <v>55.92355</v>
      </c>
      <c r="C2354" s="64" t="n">
        <f aca="false">VLOOKUP(A2354,SampleData!A$1:E$220,5,FALSE())</f>
        <v>12.314189</v>
      </c>
      <c r="D2354" s="66" t="s">
        <v>3538</v>
      </c>
      <c r="E2354" s="64" t="s">
        <v>3539</v>
      </c>
      <c r="F2354" s="0" t="s">
        <v>706</v>
      </c>
      <c r="G2354" s="0" t="s">
        <v>735</v>
      </c>
      <c r="H2354" s="0" t="s">
        <v>3515</v>
      </c>
      <c r="I2354" s="0" t="s">
        <v>3516</v>
      </c>
      <c r="J2354" s="0" t="str">
        <f aca="false">IF(H2354="Present",H2354&amp;"_"&amp;I2354,H2354)</f>
        <v>Absent</v>
      </c>
    </row>
    <row r="2355" customFormat="false" ht="14.25" hidden="false" customHeight="false" outlineLevel="0" collapsed="false">
      <c r="A2355" s="0" t="s">
        <v>3542</v>
      </c>
      <c r="B2355" s="64" t="n">
        <f aca="false">VLOOKUP(A2355,SampleData!A$1:E$220,4,FALSE())</f>
        <v>55.673937</v>
      </c>
      <c r="C2355" s="64" t="n">
        <f aca="false">VLOOKUP(A2355,SampleData!A$1:E$220,5,FALSE())</f>
        <v>12.525034</v>
      </c>
      <c r="D2355" s="66" t="s">
        <v>3512</v>
      </c>
      <c r="E2355" s="64" t="s">
        <v>3513</v>
      </c>
      <c r="F2355" s="0" t="s">
        <v>703</v>
      </c>
      <c r="G2355" s="0" t="s">
        <v>735</v>
      </c>
      <c r="H2355" s="0" t="s">
        <v>3515</v>
      </c>
      <c r="I2355" s="0" t="s">
        <v>3516</v>
      </c>
      <c r="J2355" s="0" t="str">
        <f aca="false">IF(H2355="Present",H2355&amp;"_"&amp;I2355,H2355)</f>
        <v>Absent</v>
      </c>
    </row>
    <row r="2356" customFormat="false" ht="14.25" hidden="false" customHeight="false" outlineLevel="0" collapsed="false">
      <c r="A2356" s="0" t="s">
        <v>3542</v>
      </c>
      <c r="B2356" s="64" t="n">
        <f aca="false">VLOOKUP(A2356,SampleData!A$1:E$220,4,FALSE())</f>
        <v>55.673937</v>
      </c>
      <c r="C2356" s="64" t="n">
        <f aca="false">VLOOKUP(A2356,SampleData!A$1:E$220,5,FALSE())</f>
        <v>12.525034</v>
      </c>
      <c r="D2356" s="66" t="s">
        <v>3517</v>
      </c>
      <c r="E2356" s="64" t="s">
        <v>636</v>
      </c>
      <c r="F2356" s="0" t="s">
        <v>709</v>
      </c>
      <c r="G2356" s="0" t="s">
        <v>735</v>
      </c>
      <c r="H2356" s="0" t="s">
        <v>3515</v>
      </c>
      <c r="I2356" s="0" t="s">
        <v>3516</v>
      </c>
      <c r="J2356" s="0" t="str">
        <f aca="false">IF(H2356="Present",H2356&amp;"_"&amp;I2356,H2356)</f>
        <v>Absent</v>
      </c>
    </row>
    <row r="2357" customFormat="false" ht="14.25" hidden="false" customHeight="false" outlineLevel="0" collapsed="false">
      <c r="A2357" s="0" t="s">
        <v>3542</v>
      </c>
      <c r="B2357" s="64" t="n">
        <f aca="false">VLOOKUP(A2357,SampleData!A$1:E$220,4,FALSE())</f>
        <v>55.673937</v>
      </c>
      <c r="C2357" s="64" t="n">
        <f aca="false">VLOOKUP(A2357,SampleData!A$1:E$220,5,FALSE())</f>
        <v>12.525034</v>
      </c>
      <c r="D2357" s="66" t="s">
        <v>3518</v>
      </c>
      <c r="E2357" s="0" t="s">
        <v>710</v>
      </c>
      <c r="F2357" s="0" t="s">
        <v>710</v>
      </c>
      <c r="G2357" s="0" t="s">
        <v>735</v>
      </c>
      <c r="H2357" s="0" t="s">
        <v>3515</v>
      </c>
      <c r="I2357" s="0" t="s">
        <v>3516</v>
      </c>
      <c r="J2357" s="0" t="str">
        <f aca="false">IF(H2357="Present",H2357&amp;"_"&amp;I2357,H2357)</f>
        <v>Absent</v>
      </c>
    </row>
    <row r="2358" customFormat="false" ht="14.25" hidden="false" customHeight="false" outlineLevel="0" collapsed="false">
      <c r="A2358" s="0" t="s">
        <v>3542</v>
      </c>
      <c r="B2358" s="64" t="n">
        <f aca="false">VLOOKUP(A2358,SampleData!A$1:E$220,4,FALSE())</f>
        <v>55.673937</v>
      </c>
      <c r="C2358" s="64" t="n">
        <f aca="false">VLOOKUP(A2358,SampleData!A$1:E$220,5,FALSE())</f>
        <v>12.525034</v>
      </c>
      <c r="D2358" s="66" t="s">
        <v>3519</v>
      </c>
      <c r="E2358" s="64" t="s">
        <v>3520</v>
      </c>
      <c r="F2358" s="0" t="s">
        <v>697</v>
      </c>
      <c r="G2358" s="0" t="s">
        <v>735</v>
      </c>
      <c r="H2358" s="0" t="s">
        <v>3515</v>
      </c>
      <c r="I2358" s="0" t="s">
        <v>3516</v>
      </c>
      <c r="J2358" s="0" t="str">
        <f aca="false">IF(H2358="Present",H2358&amp;"_"&amp;I2358,H2358)</f>
        <v>Absent</v>
      </c>
    </row>
    <row r="2359" customFormat="false" ht="14.25" hidden="false" customHeight="false" outlineLevel="0" collapsed="false">
      <c r="A2359" s="0" t="s">
        <v>3542</v>
      </c>
      <c r="B2359" s="64" t="n">
        <f aca="false">VLOOKUP(A2359,SampleData!A$1:E$220,4,FALSE())</f>
        <v>55.673937</v>
      </c>
      <c r="C2359" s="64" t="n">
        <f aca="false">VLOOKUP(A2359,SampleData!A$1:E$220,5,FALSE())</f>
        <v>12.525034</v>
      </c>
      <c r="D2359" s="66" t="s">
        <v>3521</v>
      </c>
      <c r="E2359" s="64" t="s">
        <v>208</v>
      </c>
      <c r="F2359" s="0" t="s">
        <v>704</v>
      </c>
      <c r="G2359" s="0" t="s">
        <v>735</v>
      </c>
      <c r="H2359" s="0" t="s">
        <v>3515</v>
      </c>
      <c r="I2359" s="0" t="s">
        <v>3516</v>
      </c>
      <c r="J2359" s="0" t="str">
        <f aca="false">IF(H2359="Present",H2359&amp;"_"&amp;I2359,H2359)</f>
        <v>Absent</v>
      </c>
    </row>
    <row r="2360" customFormat="false" ht="14.25" hidden="false" customHeight="false" outlineLevel="0" collapsed="false">
      <c r="A2360" s="0" t="s">
        <v>3542</v>
      </c>
      <c r="B2360" s="64" t="n">
        <f aca="false">VLOOKUP(A2360,SampleData!A$1:E$220,4,FALSE())</f>
        <v>55.673937</v>
      </c>
      <c r="C2360" s="64" t="n">
        <f aca="false">VLOOKUP(A2360,SampleData!A$1:E$220,5,FALSE())</f>
        <v>12.525034</v>
      </c>
      <c r="D2360" s="66" t="s">
        <v>3522</v>
      </c>
      <c r="E2360" s="64" t="s">
        <v>3523</v>
      </c>
      <c r="F2360" s="0" t="s">
        <v>708</v>
      </c>
      <c r="G2360" s="0" t="s">
        <v>735</v>
      </c>
      <c r="H2360" s="0" t="s">
        <v>3515</v>
      </c>
      <c r="I2360" s="0" t="s">
        <v>3516</v>
      </c>
      <c r="J2360" s="0" t="str">
        <f aca="false">IF(H2360="Present",H2360&amp;"_"&amp;I2360,H2360)</f>
        <v>Absent</v>
      </c>
    </row>
    <row r="2361" customFormat="false" ht="14.25" hidden="false" customHeight="false" outlineLevel="0" collapsed="false">
      <c r="A2361" s="0" t="s">
        <v>3542</v>
      </c>
      <c r="B2361" s="64" t="n">
        <f aca="false">VLOOKUP(A2361,SampleData!A$1:E$220,4,FALSE())</f>
        <v>55.673937</v>
      </c>
      <c r="C2361" s="64" t="n">
        <f aca="false">VLOOKUP(A2361,SampleData!A$1:E$220,5,FALSE())</f>
        <v>12.525034</v>
      </c>
      <c r="D2361" s="66" t="s">
        <v>3522</v>
      </c>
      <c r="E2361" s="64" t="s">
        <v>3523</v>
      </c>
      <c r="F2361" s="0" t="s">
        <v>708</v>
      </c>
      <c r="G2361" s="0" t="s">
        <v>735</v>
      </c>
      <c r="H2361" s="0" t="s">
        <v>3515</v>
      </c>
      <c r="I2361" s="0" t="s">
        <v>3516</v>
      </c>
      <c r="J2361" s="0" t="str">
        <f aca="false">IF(H2361="Present",H2361&amp;"_"&amp;I2361,H2361)</f>
        <v>Absent</v>
      </c>
    </row>
    <row r="2362" customFormat="false" ht="14.25" hidden="false" customHeight="false" outlineLevel="0" collapsed="false">
      <c r="A2362" s="0" t="s">
        <v>3542</v>
      </c>
      <c r="B2362" s="64" t="n">
        <f aca="false">VLOOKUP(A2362,SampleData!A$1:E$220,4,FALSE())</f>
        <v>55.673937</v>
      </c>
      <c r="C2362" s="64" t="n">
        <f aca="false">VLOOKUP(A2362,SampleData!A$1:E$220,5,FALSE())</f>
        <v>12.525034</v>
      </c>
      <c r="D2362" s="66" t="s">
        <v>3524</v>
      </c>
      <c r="E2362" s="64" t="s">
        <v>3525</v>
      </c>
      <c r="F2362" s="0" t="s">
        <v>699</v>
      </c>
      <c r="G2362" s="0" t="s">
        <v>735</v>
      </c>
      <c r="H2362" s="0" t="s">
        <v>3515</v>
      </c>
      <c r="I2362" s="0" t="s">
        <v>3516</v>
      </c>
      <c r="J2362" s="0" t="str">
        <f aca="false">IF(H2362="Present",H2362&amp;"_"&amp;I2362,H2362)</f>
        <v>Absent</v>
      </c>
    </row>
    <row r="2363" customFormat="false" ht="14.25" hidden="false" customHeight="false" outlineLevel="0" collapsed="false">
      <c r="A2363" s="0" t="s">
        <v>3542</v>
      </c>
      <c r="B2363" s="64" t="n">
        <f aca="false">VLOOKUP(A2363,SampleData!A$1:E$220,4,FALSE())</f>
        <v>55.673937</v>
      </c>
      <c r="C2363" s="64" t="n">
        <f aca="false">VLOOKUP(A2363,SampleData!A$1:E$220,5,FALSE())</f>
        <v>12.525034</v>
      </c>
      <c r="D2363" s="66" t="s">
        <v>229</v>
      </c>
      <c r="E2363" s="0" t="s">
        <v>199</v>
      </c>
      <c r="F2363" s="0" t="s">
        <v>199</v>
      </c>
      <c r="G2363" s="0" t="s">
        <v>735</v>
      </c>
      <c r="H2363" s="0" t="s">
        <v>3515</v>
      </c>
      <c r="I2363" s="0" t="s">
        <v>3516</v>
      </c>
      <c r="J2363" s="0" t="str">
        <f aca="false">IF(H2363="Present",H2363&amp;"_"&amp;I2363,H2363)</f>
        <v>Absent</v>
      </c>
    </row>
    <row r="2364" customFormat="false" ht="14.25" hidden="false" customHeight="false" outlineLevel="0" collapsed="false">
      <c r="A2364" s="0" t="s">
        <v>3542</v>
      </c>
      <c r="B2364" s="64" t="n">
        <f aca="false">VLOOKUP(A2364,SampleData!A$1:E$220,4,FALSE())</f>
        <v>55.673937</v>
      </c>
      <c r="C2364" s="64" t="n">
        <f aca="false">VLOOKUP(A2364,SampleData!A$1:E$220,5,FALSE())</f>
        <v>12.525034</v>
      </c>
      <c r="D2364" s="66" t="s">
        <v>229</v>
      </c>
      <c r="E2364" s="0" t="s">
        <v>199</v>
      </c>
      <c r="F2364" s="0" t="s">
        <v>199</v>
      </c>
      <c r="G2364" s="0" t="s">
        <v>735</v>
      </c>
      <c r="H2364" s="0" t="s">
        <v>3515</v>
      </c>
      <c r="I2364" s="0" t="s">
        <v>3516</v>
      </c>
      <c r="J2364" s="0" t="str">
        <f aca="false">IF(H2364="Present",H2364&amp;"_"&amp;I2364,H2364)</f>
        <v>Absent</v>
      </c>
    </row>
    <row r="2365" customFormat="false" ht="14.25" hidden="false" customHeight="false" outlineLevel="0" collapsed="false">
      <c r="A2365" s="0" t="s">
        <v>3542</v>
      </c>
      <c r="B2365" s="64" t="n">
        <f aca="false">VLOOKUP(A2365,SampleData!A$1:E$220,4,FALSE())</f>
        <v>55.673937</v>
      </c>
      <c r="C2365" s="64" t="n">
        <f aca="false">VLOOKUP(A2365,SampleData!A$1:E$220,5,FALSE())</f>
        <v>12.525034</v>
      </c>
      <c r="D2365" s="66" t="s">
        <v>3526</v>
      </c>
      <c r="E2365" s="0" t="s">
        <v>385</v>
      </c>
      <c r="F2365" s="0" t="s">
        <v>385</v>
      </c>
      <c r="G2365" s="0" t="s">
        <v>735</v>
      </c>
      <c r="H2365" s="0" t="s">
        <v>3515</v>
      </c>
      <c r="I2365" s="0" t="s">
        <v>3516</v>
      </c>
      <c r="J2365" s="0" t="str">
        <f aca="false">IF(H2365="Present",H2365&amp;"_"&amp;I2365,H2365)</f>
        <v>Absent</v>
      </c>
    </row>
    <row r="2366" customFormat="false" ht="14.25" hidden="false" customHeight="false" outlineLevel="0" collapsed="false">
      <c r="A2366" s="0" t="s">
        <v>3542</v>
      </c>
      <c r="B2366" s="64" t="n">
        <f aca="false">VLOOKUP(A2366,SampleData!A$1:E$220,4,FALSE())</f>
        <v>55.673937</v>
      </c>
      <c r="C2366" s="64" t="n">
        <f aca="false">VLOOKUP(A2366,SampleData!A$1:E$220,5,FALSE())</f>
        <v>12.525034</v>
      </c>
      <c r="D2366" s="66" t="s">
        <v>3527</v>
      </c>
      <c r="E2366" s="64" t="s">
        <v>74</v>
      </c>
      <c r="F2366" s="0" t="s">
        <v>701</v>
      </c>
      <c r="G2366" s="0" t="s">
        <v>735</v>
      </c>
      <c r="H2366" s="0" t="s">
        <v>3515</v>
      </c>
      <c r="I2366" s="0" t="s">
        <v>3516</v>
      </c>
      <c r="J2366" s="0" t="str">
        <f aca="false">IF(H2366="Present",H2366&amp;"_"&amp;I2366,H2366)</f>
        <v>Absent</v>
      </c>
    </row>
    <row r="2367" customFormat="false" ht="14.25" hidden="false" customHeight="false" outlineLevel="0" collapsed="false">
      <c r="A2367" s="0" t="s">
        <v>3542</v>
      </c>
      <c r="B2367" s="64" t="n">
        <f aca="false">VLOOKUP(A2367,SampleData!A$1:E$220,4,FALSE())</f>
        <v>55.673937</v>
      </c>
      <c r="C2367" s="64" t="n">
        <f aca="false">VLOOKUP(A2367,SampleData!A$1:E$220,5,FALSE())</f>
        <v>12.525034</v>
      </c>
      <c r="D2367" s="66" t="s">
        <v>3528</v>
      </c>
      <c r="E2367" s="64" t="s">
        <v>177</v>
      </c>
      <c r="F2367" s="0" t="s">
        <v>3529</v>
      </c>
      <c r="G2367" s="0" t="s">
        <v>735</v>
      </c>
      <c r="H2367" s="0" t="s">
        <v>3515</v>
      </c>
      <c r="I2367" s="0" t="s">
        <v>3516</v>
      </c>
      <c r="J2367" s="0" t="str">
        <f aca="false">IF(H2367="Present",H2367&amp;"_"&amp;I2367,H2367)</f>
        <v>Absent</v>
      </c>
    </row>
    <row r="2368" customFormat="false" ht="14.25" hidden="false" customHeight="false" outlineLevel="0" collapsed="false">
      <c r="A2368" s="0" t="s">
        <v>3542</v>
      </c>
      <c r="B2368" s="64" t="n">
        <f aca="false">VLOOKUP(A2368,SampleData!A$1:E$220,4,FALSE())</f>
        <v>55.673937</v>
      </c>
      <c r="C2368" s="64" t="n">
        <f aca="false">VLOOKUP(A2368,SampleData!A$1:E$220,5,FALSE())</f>
        <v>12.525034</v>
      </c>
      <c r="D2368" s="66" t="s">
        <v>3528</v>
      </c>
      <c r="E2368" s="64" t="s">
        <v>177</v>
      </c>
      <c r="F2368" s="0" t="s">
        <v>3529</v>
      </c>
      <c r="G2368" s="0" t="s">
        <v>735</v>
      </c>
      <c r="H2368" s="0" t="s">
        <v>3515</v>
      </c>
      <c r="I2368" s="0" t="s">
        <v>3516</v>
      </c>
      <c r="J2368" s="0" t="str">
        <f aca="false">IF(H2368="Present",H2368&amp;"_"&amp;I2368,H2368)</f>
        <v>Absent</v>
      </c>
    </row>
    <row r="2369" customFormat="false" ht="14.25" hidden="false" customHeight="false" outlineLevel="0" collapsed="false">
      <c r="A2369" s="0" t="s">
        <v>3542</v>
      </c>
      <c r="B2369" s="64" t="n">
        <f aca="false">VLOOKUP(A2369,SampleData!A$1:E$220,4,FALSE())</f>
        <v>55.673937</v>
      </c>
      <c r="C2369" s="64" t="n">
        <f aca="false">VLOOKUP(A2369,SampleData!A$1:E$220,5,FALSE())</f>
        <v>12.525034</v>
      </c>
      <c r="D2369" s="66" t="s">
        <v>3530</v>
      </c>
      <c r="E2369" s="64" t="s">
        <v>3531</v>
      </c>
      <c r="F2369" s="0" t="s">
        <v>700</v>
      </c>
      <c r="G2369" s="0" t="s">
        <v>3514</v>
      </c>
      <c r="H2369" s="0" t="s">
        <v>3515</v>
      </c>
      <c r="I2369" s="0" t="s">
        <v>3516</v>
      </c>
      <c r="J2369" s="0" t="str">
        <f aca="false">IF(H2369="Present",H2369&amp;"_"&amp;I2369,H2369)</f>
        <v>Absent</v>
      </c>
    </row>
    <row r="2370" customFormat="false" ht="14.25" hidden="false" customHeight="false" outlineLevel="0" collapsed="false">
      <c r="A2370" s="0" t="s">
        <v>3542</v>
      </c>
      <c r="B2370" s="64" t="n">
        <f aca="false">VLOOKUP(A2370,SampleData!A$1:E$220,4,FALSE())</f>
        <v>55.673937</v>
      </c>
      <c r="C2370" s="64" t="n">
        <f aca="false">VLOOKUP(A2370,SampleData!A$1:E$220,5,FALSE())</f>
        <v>12.525034</v>
      </c>
      <c r="D2370" s="66" t="s">
        <v>3532</v>
      </c>
      <c r="E2370" s="64" t="s">
        <v>353</v>
      </c>
      <c r="F2370" s="0" t="s">
        <v>696</v>
      </c>
      <c r="G2370" s="0" t="s">
        <v>3514</v>
      </c>
      <c r="H2370" s="0" t="s">
        <v>3515</v>
      </c>
      <c r="I2370" s="0" t="s">
        <v>3516</v>
      </c>
      <c r="J2370" s="0" t="str">
        <f aca="false">IF(H2370="Present",H2370&amp;"_"&amp;I2370,H2370)</f>
        <v>Absent</v>
      </c>
    </row>
    <row r="2371" customFormat="false" ht="14.25" hidden="false" customHeight="false" outlineLevel="0" collapsed="false">
      <c r="A2371" s="0" t="s">
        <v>3542</v>
      </c>
      <c r="B2371" s="64" t="n">
        <f aca="false">VLOOKUP(A2371,SampleData!A$1:E$220,4,FALSE())</f>
        <v>55.673937</v>
      </c>
      <c r="C2371" s="64" t="n">
        <f aca="false">VLOOKUP(A2371,SampleData!A$1:E$220,5,FALSE())</f>
        <v>12.525034</v>
      </c>
      <c r="D2371" s="66" t="s">
        <v>3532</v>
      </c>
      <c r="E2371" s="64" t="s">
        <v>353</v>
      </c>
      <c r="F2371" s="0" t="s">
        <v>696</v>
      </c>
      <c r="G2371" s="0" t="s">
        <v>735</v>
      </c>
      <c r="H2371" s="0" t="s">
        <v>3515</v>
      </c>
      <c r="I2371" s="0" t="s">
        <v>3516</v>
      </c>
      <c r="J2371" s="0" t="str">
        <f aca="false">IF(H2371="Present",H2371&amp;"_"&amp;I2371,H2371)</f>
        <v>Absent</v>
      </c>
    </row>
    <row r="2372" customFormat="false" ht="14.25" hidden="false" customHeight="false" outlineLevel="0" collapsed="false">
      <c r="A2372" s="0" t="s">
        <v>3542</v>
      </c>
      <c r="B2372" s="64" t="n">
        <f aca="false">VLOOKUP(A2372,SampleData!A$1:E$220,4,FALSE())</f>
        <v>55.673937</v>
      </c>
      <c r="C2372" s="64" t="n">
        <f aca="false">VLOOKUP(A2372,SampleData!A$1:E$220,5,FALSE())</f>
        <v>12.525034</v>
      </c>
      <c r="D2372" s="66" t="s">
        <v>3534</v>
      </c>
      <c r="E2372" s="64" t="s">
        <v>62</v>
      </c>
      <c r="F2372" s="0" t="s">
        <v>702</v>
      </c>
      <c r="G2372" s="0" t="s">
        <v>3514</v>
      </c>
      <c r="H2372" s="0" t="s">
        <v>3515</v>
      </c>
      <c r="I2372" s="0" t="s">
        <v>3516</v>
      </c>
      <c r="J2372" s="0" t="str">
        <f aca="false">IF(H2372="Present",H2372&amp;"_"&amp;I2372,H2372)</f>
        <v>Absent</v>
      </c>
    </row>
    <row r="2373" customFormat="false" ht="14.25" hidden="false" customHeight="false" outlineLevel="0" collapsed="false">
      <c r="A2373" s="0" t="s">
        <v>3542</v>
      </c>
      <c r="B2373" s="64" t="n">
        <f aca="false">VLOOKUP(A2373,SampleData!A$1:E$220,4,FALSE())</f>
        <v>55.673937</v>
      </c>
      <c r="C2373" s="64" t="n">
        <f aca="false">VLOOKUP(A2373,SampleData!A$1:E$220,5,FALSE())</f>
        <v>12.525034</v>
      </c>
      <c r="D2373" s="66" t="s">
        <v>3534</v>
      </c>
      <c r="E2373" s="64" t="s">
        <v>62</v>
      </c>
      <c r="F2373" s="0" t="s">
        <v>702</v>
      </c>
      <c r="G2373" s="0" t="s">
        <v>735</v>
      </c>
      <c r="H2373" s="0" t="s">
        <v>3515</v>
      </c>
      <c r="I2373" s="0" t="s">
        <v>3516</v>
      </c>
      <c r="J2373" s="0" t="str">
        <f aca="false">IF(H2373="Present",H2373&amp;"_"&amp;I2373,H2373)</f>
        <v>Absent</v>
      </c>
    </row>
    <row r="2374" customFormat="false" ht="14.25" hidden="false" customHeight="false" outlineLevel="0" collapsed="false">
      <c r="A2374" s="0" t="s">
        <v>3542</v>
      </c>
      <c r="B2374" s="64" t="n">
        <f aca="false">VLOOKUP(A2374,SampleData!A$1:E$220,4,FALSE())</f>
        <v>55.673937</v>
      </c>
      <c r="C2374" s="64" t="n">
        <f aca="false">VLOOKUP(A2374,SampleData!A$1:E$220,5,FALSE())</f>
        <v>12.525034</v>
      </c>
      <c r="D2374" s="66" t="s">
        <v>3536</v>
      </c>
      <c r="E2374" s="0" t="s">
        <v>705</v>
      </c>
      <c r="F2374" s="0" t="s">
        <v>705</v>
      </c>
      <c r="G2374" s="0" t="s">
        <v>735</v>
      </c>
      <c r="H2374" s="0" t="s">
        <v>3533</v>
      </c>
      <c r="I2374" s="0" t="s">
        <v>3535</v>
      </c>
      <c r="J2374" s="0" t="str">
        <f aca="false">IF(H2374="Present",H2374&amp;"_"&amp;I2374,H2374)</f>
        <v>Present_Ct&lt;41</v>
      </c>
    </row>
    <row r="2375" customFormat="false" ht="14.25" hidden="false" customHeight="false" outlineLevel="0" collapsed="false">
      <c r="A2375" s="0" t="s">
        <v>3542</v>
      </c>
      <c r="B2375" s="64" t="n">
        <f aca="false">VLOOKUP(A2375,SampleData!A$1:E$220,4,FALSE())</f>
        <v>55.673937</v>
      </c>
      <c r="C2375" s="64" t="n">
        <f aca="false">VLOOKUP(A2375,SampleData!A$1:E$220,5,FALSE())</f>
        <v>12.525034</v>
      </c>
      <c r="D2375" s="66" t="s">
        <v>3536</v>
      </c>
      <c r="E2375" s="0" t="s">
        <v>705</v>
      </c>
      <c r="F2375" s="0" t="s">
        <v>705</v>
      </c>
      <c r="G2375" s="0" t="s">
        <v>735</v>
      </c>
      <c r="H2375" s="0" t="s">
        <v>3533</v>
      </c>
      <c r="I2375" s="0" t="s">
        <v>3535</v>
      </c>
      <c r="J2375" s="0" t="str">
        <f aca="false">IF(H2375="Present",H2375&amp;"_"&amp;I2375,H2375)</f>
        <v>Present_Ct&lt;41</v>
      </c>
    </row>
    <row r="2376" customFormat="false" ht="14.25" hidden="false" customHeight="false" outlineLevel="0" collapsed="false">
      <c r="A2376" s="0" t="s">
        <v>3542</v>
      </c>
      <c r="B2376" s="64" t="n">
        <f aca="false">VLOOKUP(A2376,SampleData!A$1:E$220,4,FALSE())</f>
        <v>55.673937</v>
      </c>
      <c r="C2376" s="64" t="n">
        <f aca="false">VLOOKUP(A2376,SampleData!A$1:E$220,5,FALSE())</f>
        <v>12.525034</v>
      </c>
      <c r="D2376" s="66" t="s">
        <v>3537</v>
      </c>
      <c r="E2376" s="0" t="s">
        <v>698</v>
      </c>
      <c r="F2376" s="0" t="s">
        <v>698</v>
      </c>
      <c r="G2376" s="0" t="s">
        <v>3514</v>
      </c>
      <c r="H2376" s="0" t="s">
        <v>3515</v>
      </c>
      <c r="I2376" s="0" t="s">
        <v>3516</v>
      </c>
      <c r="J2376" s="0" t="str">
        <f aca="false">IF(H2376="Present",H2376&amp;"_"&amp;I2376,H2376)</f>
        <v>Absent</v>
      </c>
    </row>
    <row r="2377" customFormat="false" ht="14.25" hidden="false" customHeight="false" outlineLevel="0" collapsed="false">
      <c r="A2377" s="0" t="s">
        <v>3542</v>
      </c>
      <c r="B2377" s="64" t="n">
        <f aca="false">VLOOKUP(A2377,SampleData!A$1:E$220,4,FALSE())</f>
        <v>55.673937</v>
      </c>
      <c r="C2377" s="64" t="n">
        <f aca="false">VLOOKUP(A2377,SampleData!A$1:E$220,5,FALSE())</f>
        <v>12.525034</v>
      </c>
      <c r="D2377" s="66" t="s">
        <v>3537</v>
      </c>
      <c r="E2377" s="0" t="s">
        <v>698</v>
      </c>
      <c r="F2377" s="0" t="s">
        <v>698</v>
      </c>
      <c r="G2377" s="0" t="s">
        <v>3514</v>
      </c>
      <c r="H2377" s="0" t="s">
        <v>3515</v>
      </c>
      <c r="I2377" s="0" t="s">
        <v>3516</v>
      </c>
      <c r="J2377" s="0" t="str">
        <f aca="false">IF(H2377="Present",H2377&amp;"_"&amp;I2377,H2377)</f>
        <v>Absent</v>
      </c>
    </row>
    <row r="2378" customFormat="false" ht="14.25" hidden="false" customHeight="false" outlineLevel="0" collapsed="false">
      <c r="A2378" s="0" t="s">
        <v>3542</v>
      </c>
      <c r="B2378" s="64" t="n">
        <f aca="false">VLOOKUP(A2378,SampleData!A$1:E$220,4,FALSE())</f>
        <v>55.673937</v>
      </c>
      <c r="C2378" s="64" t="n">
        <f aca="false">VLOOKUP(A2378,SampleData!A$1:E$220,5,FALSE())</f>
        <v>12.525034</v>
      </c>
      <c r="D2378" s="66" t="s">
        <v>3538</v>
      </c>
      <c r="E2378" s="64" t="s">
        <v>3539</v>
      </c>
      <c r="F2378" s="0" t="s">
        <v>706</v>
      </c>
      <c r="G2378" s="0" t="s">
        <v>3514</v>
      </c>
      <c r="H2378" s="0" t="s">
        <v>3515</v>
      </c>
      <c r="I2378" s="0" t="s">
        <v>3516</v>
      </c>
      <c r="J2378" s="0" t="str">
        <f aca="false">IF(H2378="Present",H2378&amp;"_"&amp;I2378,H2378)</f>
        <v>Absent</v>
      </c>
    </row>
    <row r="2379" customFormat="false" ht="14.25" hidden="false" customHeight="false" outlineLevel="0" collapsed="false">
      <c r="A2379" s="0" t="s">
        <v>3542</v>
      </c>
      <c r="B2379" s="64" t="n">
        <f aca="false">VLOOKUP(A2379,SampleData!A$1:E$220,4,FALSE())</f>
        <v>55.673937</v>
      </c>
      <c r="C2379" s="64" t="n">
        <f aca="false">VLOOKUP(A2379,SampleData!A$1:E$220,5,FALSE())</f>
        <v>12.525034</v>
      </c>
      <c r="D2379" s="66" t="s">
        <v>3512</v>
      </c>
      <c r="E2379" s="64" t="s">
        <v>3513</v>
      </c>
      <c r="F2379" s="0" t="s">
        <v>703</v>
      </c>
      <c r="G2379" s="0" t="s">
        <v>3514</v>
      </c>
      <c r="H2379" s="0" t="s">
        <v>3515</v>
      </c>
      <c r="I2379" s="0" t="s">
        <v>3516</v>
      </c>
      <c r="J2379" s="0" t="str">
        <f aca="false">IF(H2379="Present",H2379&amp;"_"&amp;I2379,H2379)</f>
        <v>Absent</v>
      </c>
    </row>
    <row r="2380" customFormat="false" ht="14.25" hidden="false" customHeight="false" outlineLevel="0" collapsed="false">
      <c r="A2380" s="0" t="s">
        <v>3542</v>
      </c>
      <c r="B2380" s="64" t="n">
        <f aca="false">VLOOKUP(A2380,SampleData!A$1:E$220,4,FALSE())</f>
        <v>55.673937</v>
      </c>
      <c r="C2380" s="64" t="n">
        <f aca="false">VLOOKUP(A2380,SampleData!A$1:E$220,5,FALSE())</f>
        <v>12.525034</v>
      </c>
      <c r="D2380" s="66" t="s">
        <v>3517</v>
      </c>
      <c r="E2380" s="64" t="s">
        <v>636</v>
      </c>
      <c r="F2380" s="0" t="s">
        <v>709</v>
      </c>
      <c r="G2380" s="0" t="s">
        <v>735</v>
      </c>
      <c r="H2380" s="0" t="s">
        <v>3515</v>
      </c>
      <c r="I2380" s="0" t="s">
        <v>3516</v>
      </c>
      <c r="J2380" s="0" t="str">
        <f aca="false">IF(H2380="Present",H2380&amp;"_"&amp;I2380,H2380)</f>
        <v>Absent</v>
      </c>
    </row>
    <row r="2381" customFormat="false" ht="14.25" hidden="false" customHeight="false" outlineLevel="0" collapsed="false">
      <c r="A2381" s="0" t="s">
        <v>3542</v>
      </c>
      <c r="B2381" s="64" t="n">
        <f aca="false">VLOOKUP(A2381,SampleData!A$1:E$220,4,FALSE())</f>
        <v>55.673937</v>
      </c>
      <c r="C2381" s="64" t="n">
        <f aca="false">VLOOKUP(A2381,SampleData!A$1:E$220,5,FALSE())</f>
        <v>12.525034</v>
      </c>
      <c r="D2381" s="66" t="s">
        <v>3518</v>
      </c>
      <c r="E2381" s="0" t="s">
        <v>710</v>
      </c>
      <c r="F2381" s="0" t="s">
        <v>710</v>
      </c>
      <c r="G2381" s="0" t="s">
        <v>3514</v>
      </c>
      <c r="H2381" s="0" t="s">
        <v>3515</v>
      </c>
      <c r="I2381" s="0" t="s">
        <v>3516</v>
      </c>
      <c r="J2381" s="0" t="str">
        <f aca="false">IF(H2381="Present",H2381&amp;"_"&amp;I2381,H2381)</f>
        <v>Absent</v>
      </c>
    </row>
    <row r="2382" customFormat="false" ht="14.25" hidden="false" customHeight="false" outlineLevel="0" collapsed="false">
      <c r="A2382" s="0" t="s">
        <v>3542</v>
      </c>
      <c r="B2382" s="64" t="n">
        <f aca="false">VLOOKUP(A2382,SampleData!A$1:E$220,4,FALSE())</f>
        <v>55.673937</v>
      </c>
      <c r="C2382" s="64" t="n">
        <f aca="false">VLOOKUP(A2382,SampleData!A$1:E$220,5,FALSE())</f>
        <v>12.525034</v>
      </c>
      <c r="D2382" s="66" t="s">
        <v>3519</v>
      </c>
      <c r="E2382" s="64" t="s">
        <v>3520</v>
      </c>
      <c r="F2382" s="0" t="s">
        <v>697</v>
      </c>
      <c r="G2382" s="0" t="s">
        <v>3514</v>
      </c>
      <c r="H2382" s="0" t="s">
        <v>3515</v>
      </c>
      <c r="I2382" s="0" t="s">
        <v>3516</v>
      </c>
      <c r="J2382" s="0" t="str">
        <f aca="false">IF(H2382="Present",H2382&amp;"_"&amp;I2382,H2382)</f>
        <v>Absent</v>
      </c>
    </row>
    <row r="2383" customFormat="false" ht="14.25" hidden="false" customHeight="false" outlineLevel="0" collapsed="false">
      <c r="A2383" s="0" t="s">
        <v>3542</v>
      </c>
      <c r="B2383" s="64" t="n">
        <f aca="false">VLOOKUP(A2383,SampleData!A$1:E$220,4,FALSE())</f>
        <v>55.673937</v>
      </c>
      <c r="C2383" s="64" t="n">
        <f aca="false">VLOOKUP(A2383,SampleData!A$1:E$220,5,FALSE())</f>
        <v>12.525034</v>
      </c>
      <c r="D2383" s="66" t="s">
        <v>3521</v>
      </c>
      <c r="E2383" s="64" t="s">
        <v>208</v>
      </c>
      <c r="F2383" s="0" t="s">
        <v>704</v>
      </c>
      <c r="G2383" s="0" t="s">
        <v>3514</v>
      </c>
      <c r="H2383" s="0" t="s">
        <v>3515</v>
      </c>
      <c r="I2383" s="0" t="s">
        <v>3516</v>
      </c>
      <c r="J2383" s="0" t="str">
        <f aca="false">IF(H2383="Present",H2383&amp;"_"&amp;I2383,H2383)</f>
        <v>Absent</v>
      </c>
    </row>
    <row r="2384" customFormat="false" ht="14.25" hidden="false" customHeight="false" outlineLevel="0" collapsed="false">
      <c r="A2384" s="0" t="s">
        <v>3542</v>
      </c>
      <c r="B2384" s="64" t="n">
        <f aca="false">VLOOKUP(A2384,SampleData!A$1:E$220,4,FALSE())</f>
        <v>55.673937</v>
      </c>
      <c r="C2384" s="64" t="n">
        <f aca="false">VLOOKUP(A2384,SampleData!A$1:E$220,5,FALSE())</f>
        <v>12.525034</v>
      </c>
      <c r="D2384" s="66" t="s">
        <v>3524</v>
      </c>
      <c r="E2384" s="64" t="s">
        <v>3525</v>
      </c>
      <c r="F2384" s="0" t="s">
        <v>699</v>
      </c>
      <c r="G2384" s="0" t="s">
        <v>735</v>
      </c>
      <c r="H2384" s="0" t="s">
        <v>3515</v>
      </c>
      <c r="I2384" s="0" t="s">
        <v>3516</v>
      </c>
      <c r="J2384" s="0" t="str">
        <f aca="false">IF(H2384="Present",H2384&amp;"_"&amp;I2384,H2384)</f>
        <v>Absent</v>
      </c>
    </row>
    <row r="2385" customFormat="false" ht="14.25" hidden="false" customHeight="false" outlineLevel="0" collapsed="false">
      <c r="A2385" s="0" t="s">
        <v>3542</v>
      </c>
      <c r="B2385" s="64" t="n">
        <f aca="false">VLOOKUP(A2385,SampleData!A$1:E$220,4,FALSE())</f>
        <v>55.673937</v>
      </c>
      <c r="C2385" s="64" t="n">
        <f aca="false">VLOOKUP(A2385,SampleData!A$1:E$220,5,FALSE())</f>
        <v>12.525034</v>
      </c>
      <c r="D2385" s="66" t="s">
        <v>3526</v>
      </c>
      <c r="E2385" s="0" t="s">
        <v>385</v>
      </c>
      <c r="F2385" s="0" t="s">
        <v>385</v>
      </c>
      <c r="G2385" s="0" t="s">
        <v>735</v>
      </c>
      <c r="H2385" s="0" t="s">
        <v>3515</v>
      </c>
      <c r="I2385" s="0" t="s">
        <v>3516</v>
      </c>
      <c r="J2385" s="0" t="str">
        <f aca="false">IF(H2385="Present",H2385&amp;"_"&amp;I2385,H2385)</f>
        <v>Absent</v>
      </c>
    </row>
    <row r="2386" customFormat="false" ht="14.25" hidden="false" customHeight="false" outlineLevel="0" collapsed="false">
      <c r="A2386" s="0" t="s">
        <v>3542</v>
      </c>
      <c r="B2386" s="64" t="n">
        <f aca="false">VLOOKUP(A2386,SampleData!A$1:E$220,4,FALSE())</f>
        <v>55.673937</v>
      </c>
      <c r="C2386" s="64" t="n">
        <f aca="false">VLOOKUP(A2386,SampleData!A$1:E$220,5,FALSE())</f>
        <v>12.525034</v>
      </c>
      <c r="D2386" s="66" t="s">
        <v>3527</v>
      </c>
      <c r="E2386" s="64" t="s">
        <v>74</v>
      </c>
      <c r="F2386" s="0" t="s">
        <v>701</v>
      </c>
      <c r="G2386" s="0" t="s">
        <v>735</v>
      </c>
      <c r="H2386" s="0" t="s">
        <v>3515</v>
      </c>
      <c r="I2386" s="0" t="s">
        <v>3516</v>
      </c>
      <c r="J2386" s="0" t="str">
        <f aca="false">IF(H2386="Present",H2386&amp;"_"&amp;I2386,H2386)</f>
        <v>Absent</v>
      </c>
    </row>
    <row r="2387" customFormat="false" ht="14.25" hidden="false" customHeight="false" outlineLevel="0" collapsed="false">
      <c r="A2387" s="0" t="s">
        <v>3542</v>
      </c>
      <c r="B2387" s="64" t="n">
        <f aca="false">VLOOKUP(A2387,SampleData!A$1:E$220,4,FALSE())</f>
        <v>55.673937</v>
      </c>
      <c r="C2387" s="64" t="n">
        <f aca="false">VLOOKUP(A2387,SampleData!A$1:E$220,5,FALSE())</f>
        <v>12.525034</v>
      </c>
      <c r="D2387" s="66" t="s">
        <v>3530</v>
      </c>
      <c r="E2387" s="64" t="s">
        <v>3531</v>
      </c>
      <c r="F2387" s="0" t="s">
        <v>700</v>
      </c>
      <c r="G2387" s="0" t="s">
        <v>3514</v>
      </c>
      <c r="H2387" s="0" t="s">
        <v>3515</v>
      </c>
      <c r="I2387" s="0" t="s">
        <v>3516</v>
      </c>
      <c r="J2387" s="0" t="str">
        <f aca="false">IF(H2387="Present",H2387&amp;"_"&amp;I2387,H2387)</f>
        <v>Absent</v>
      </c>
    </row>
    <row r="2388" customFormat="false" ht="14.25" hidden="false" customHeight="false" outlineLevel="0" collapsed="false">
      <c r="A2388" s="0" t="s">
        <v>3542</v>
      </c>
      <c r="B2388" s="64" t="n">
        <f aca="false">VLOOKUP(A2388,SampleData!A$1:E$220,4,FALSE())</f>
        <v>55.673937</v>
      </c>
      <c r="C2388" s="64" t="n">
        <f aca="false">VLOOKUP(A2388,SampleData!A$1:E$220,5,FALSE())</f>
        <v>12.525034</v>
      </c>
      <c r="D2388" s="66" t="s">
        <v>3538</v>
      </c>
      <c r="E2388" s="64" t="s">
        <v>3539</v>
      </c>
      <c r="F2388" s="0" t="s">
        <v>706</v>
      </c>
      <c r="G2388" s="0" t="s">
        <v>3514</v>
      </c>
      <c r="H2388" s="0" t="s">
        <v>3515</v>
      </c>
      <c r="I2388" s="0" t="s">
        <v>3516</v>
      </c>
      <c r="J2388" s="0" t="str">
        <f aca="false">IF(H2388="Present",H2388&amp;"_"&amp;I2388,H2388)</f>
        <v>Absent</v>
      </c>
    </row>
    <row r="2389" customFormat="false" ht="14.25" hidden="false" customHeight="false" outlineLevel="0" collapsed="false">
      <c r="A2389" s="0" t="s">
        <v>3543</v>
      </c>
      <c r="B2389" s="64" t="n">
        <f aca="false">VLOOKUP(A2389,SampleData!A$1:E$220,4,FALSE())</f>
        <v>55.67376</v>
      </c>
      <c r="C2389" s="64" t="n">
        <f aca="false">VLOOKUP(A2389,SampleData!A$1:E$220,5,FALSE())</f>
        <v>12.525392</v>
      </c>
      <c r="D2389" s="66" t="s">
        <v>3512</v>
      </c>
      <c r="E2389" s="64" t="s">
        <v>3513</v>
      </c>
      <c r="F2389" s="0" t="s">
        <v>703</v>
      </c>
      <c r="G2389" s="0" t="s">
        <v>735</v>
      </c>
      <c r="H2389" s="0" t="s">
        <v>3515</v>
      </c>
      <c r="I2389" s="0" t="s">
        <v>3516</v>
      </c>
      <c r="J2389" s="0" t="str">
        <f aca="false">IF(H2389="Present",H2389&amp;"_"&amp;I2389,H2389)</f>
        <v>Absent</v>
      </c>
    </row>
    <row r="2390" customFormat="false" ht="14.25" hidden="false" customHeight="false" outlineLevel="0" collapsed="false">
      <c r="A2390" s="0" t="s">
        <v>3543</v>
      </c>
      <c r="B2390" s="64" t="n">
        <f aca="false">VLOOKUP(A2390,SampleData!A$1:E$220,4,FALSE())</f>
        <v>55.67376</v>
      </c>
      <c r="C2390" s="64" t="n">
        <f aca="false">VLOOKUP(A2390,SampleData!A$1:E$220,5,FALSE())</f>
        <v>12.525392</v>
      </c>
      <c r="D2390" s="66" t="s">
        <v>3517</v>
      </c>
      <c r="E2390" s="64" t="s">
        <v>636</v>
      </c>
      <c r="F2390" s="0" t="s">
        <v>709</v>
      </c>
      <c r="G2390" s="0" t="s">
        <v>735</v>
      </c>
      <c r="H2390" s="0" t="s">
        <v>3515</v>
      </c>
      <c r="I2390" s="0" t="s">
        <v>3516</v>
      </c>
      <c r="J2390" s="0" t="str">
        <f aca="false">IF(H2390="Present",H2390&amp;"_"&amp;I2390,H2390)</f>
        <v>Absent</v>
      </c>
    </row>
    <row r="2391" customFormat="false" ht="14.25" hidden="false" customHeight="false" outlineLevel="0" collapsed="false">
      <c r="A2391" s="0" t="s">
        <v>3543</v>
      </c>
      <c r="B2391" s="64" t="n">
        <f aca="false">VLOOKUP(A2391,SampleData!A$1:E$220,4,FALSE())</f>
        <v>55.67376</v>
      </c>
      <c r="C2391" s="64" t="n">
        <f aca="false">VLOOKUP(A2391,SampleData!A$1:E$220,5,FALSE())</f>
        <v>12.525392</v>
      </c>
      <c r="D2391" s="66" t="s">
        <v>3518</v>
      </c>
      <c r="E2391" s="0" t="s">
        <v>710</v>
      </c>
      <c r="F2391" s="0" t="s">
        <v>710</v>
      </c>
      <c r="G2391" s="0" t="s">
        <v>735</v>
      </c>
      <c r="H2391" s="0" t="s">
        <v>3515</v>
      </c>
      <c r="I2391" s="0" t="s">
        <v>3516</v>
      </c>
      <c r="J2391" s="0" t="str">
        <f aca="false">IF(H2391="Present",H2391&amp;"_"&amp;I2391,H2391)</f>
        <v>Absent</v>
      </c>
    </row>
    <row r="2392" customFormat="false" ht="14.25" hidden="false" customHeight="false" outlineLevel="0" collapsed="false">
      <c r="A2392" s="0" t="s">
        <v>3543</v>
      </c>
      <c r="B2392" s="64" t="n">
        <f aca="false">VLOOKUP(A2392,SampleData!A$1:E$220,4,FALSE())</f>
        <v>55.67376</v>
      </c>
      <c r="C2392" s="64" t="n">
        <f aca="false">VLOOKUP(A2392,SampleData!A$1:E$220,5,FALSE())</f>
        <v>12.525392</v>
      </c>
      <c r="D2392" s="66" t="s">
        <v>3519</v>
      </c>
      <c r="E2392" s="64" t="s">
        <v>3520</v>
      </c>
      <c r="F2392" s="0" t="s">
        <v>697</v>
      </c>
      <c r="G2392" s="0" t="s">
        <v>3514</v>
      </c>
      <c r="H2392" s="0" t="s">
        <v>3515</v>
      </c>
      <c r="I2392" s="0" t="s">
        <v>3516</v>
      </c>
      <c r="J2392" s="0" t="str">
        <f aca="false">IF(H2392="Present",H2392&amp;"_"&amp;I2392,H2392)</f>
        <v>Absent</v>
      </c>
    </row>
    <row r="2393" customFormat="false" ht="14.25" hidden="false" customHeight="false" outlineLevel="0" collapsed="false">
      <c r="A2393" s="0" t="s">
        <v>3543</v>
      </c>
      <c r="B2393" s="64" t="n">
        <f aca="false">VLOOKUP(A2393,SampleData!A$1:E$220,4,FALSE())</f>
        <v>55.67376</v>
      </c>
      <c r="C2393" s="64" t="n">
        <f aca="false">VLOOKUP(A2393,SampleData!A$1:E$220,5,FALSE())</f>
        <v>12.525392</v>
      </c>
      <c r="D2393" s="66" t="s">
        <v>3521</v>
      </c>
      <c r="E2393" s="64" t="s">
        <v>208</v>
      </c>
      <c r="F2393" s="0" t="s">
        <v>704</v>
      </c>
      <c r="G2393" s="0" t="s">
        <v>735</v>
      </c>
      <c r="H2393" s="0" t="s">
        <v>3515</v>
      </c>
      <c r="I2393" s="0" t="s">
        <v>3516</v>
      </c>
      <c r="J2393" s="0" t="str">
        <f aca="false">IF(H2393="Present",H2393&amp;"_"&amp;I2393,H2393)</f>
        <v>Absent</v>
      </c>
    </row>
    <row r="2394" customFormat="false" ht="14.25" hidden="false" customHeight="false" outlineLevel="0" collapsed="false">
      <c r="A2394" s="0" t="s">
        <v>3543</v>
      </c>
      <c r="B2394" s="64" t="n">
        <f aca="false">VLOOKUP(A2394,SampleData!A$1:E$220,4,FALSE())</f>
        <v>55.67376</v>
      </c>
      <c r="C2394" s="64" t="n">
        <f aca="false">VLOOKUP(A2394,SampleData!A$1:E$220,5,FALSE())</f>
        <v>12.525392</v>
      </c>
      <c r="D2394" s="66" t="s">
        <v>3524</v>
      </c>
      <c r="E2394" s="64" t="s">
        <v>3525</v>
      </c>
      <c r="F2394" s="0" t="s">
        <v>699</v>
      </c>
      <c r="G2394" s="0" t="s">
        <v>3514</v>
      </c>
      <c r="H2394" s="0" t="s">
        <v>3515</v>
      </c>
      <c r="I2394" s="0" t="s">
        <v>3516</v>
      </c>
      <c r="J2394" s="0" t="str">
        <f aca="false">IF(H2394="Present",H2394&amp;"_"&amp;I2394,H2394)</f>
        <v>Absent</v>
      </c>
    </row>
    <row r="2395" customFormat="false" ht="14.25" hidden="false" customHeight="false" outlineLevel="0" collapsed="false">
      <c r="A2395" s="0" t="s">
        <v>3543</v>
      </c>
      <c r="B2395" s="64" t="n">
        <f aca="false">VLOOKUP(A2395,SampleData!A$1:E$220,4,FALSE())</f>
        <v>55.67376</v>
      </c>
      <c r="C2395" s="64" t="n">
        <f aca="false">VLOOKUP(A2395,SampleData!A$1:E$220,5,FALSE())</f>
        <v>12.525392</v>
      </c>
      <c r="D2395" s="66" t="s">
        <v>3526</v>
      </c>
      <c r="E2395" s="0" t="s">
        <v>385</v>
      </c>
      <c r="F2395" s="0" t="s">
        <v>385</v>
      </c>
      <c r="G2395" s="0" t="s">
        <v>735</v>
      </c>
      <c r="H2395" s="0" t="s">
        <v>3515</v>
      </c>
      <c r="I2395" s="0" t="s">
        <v>3516</v>
      </c>
      <c r="J2395" s="0" t="str">
        <f aca="false">IF(H2395="Present",H2395&amp;"_"&amp;I2395,H2395)</f>
        <v>Absent</v>
      </c>
    </row>
    <row r="2396" customFormat="false" ht="14.25" hidden="false" customHeight="false" outlineLevel="0" collapsed="false">
      <c r="A2396" s="0" t="s">
        <v>3543</v>
      </c>
      <c r="B2396" s="64" t="n">
        <f aca="false">VLOOKUP(A2396,SampleData!A$1:E$220,4,FALSE())</f>
        <v>55.67376</v>
      </c>
      <c r="C2396" s="64" t="n">
        <f aca="false">VLOOKUP(A2396,SampleData!A$1:E$220,5,FALSE())</f>
        <v>12.525392</v>
      </c>
      <c r="D2396" s="66" t="s">
        <v>3527</v>
      </c>
      <c r="E2396" s="64" t="s">
        <v>74</v>
      </c>
      <c r="F2396" s="0" t="s">
        <v>701</v>
      </c>
      <c r="G2396" s="0" t="s">
        <v>735</v>
      </c>
      <c r="H2396" s="0" t="s">
        <v>3515</v>
      </c>
      <c r="I2396" s="0" t="s">
        <v>3516</v>
      </c>
      <c r="J2396" s="0" t="str">
        <f aca="false">IF(H2396="Present",H2396&amp;"_"&amp;I2396,H2396)</f>
        <v>Absent</v>
      </c>
    </row>
    <row r="2397" customFormat="false" ht="14.25" hidden="false" customHeight="false" outlineLevel="0" collapsed="false">
      <c r="A2397" s="0" t="s">
        <v>3543</v>
      </c>
      <c r="B2397" s="64" t="n">
        <f aca="false">VLOOKUP(A2397,SampleData!A$1:E$220,4,FALSE())</f>
        <v>55.67376</v>
      </c>
      <c r="C2397" s="64" t="n">
        <f aca="false">VLOOKUP(A2397,SampleData!A$1:E$220,5,FALSE())</f>
        <v>12.525392</v>
      </c>
      <c r="D2397" s="66" t="s">
        <v>3530</v>
      </c>
      <c r="E2397" s="64" t="s">
        <v>3531</v>
      </c>
      <c r="F2397" s="0" t="s">
        <v>700</v>
      </c>
      <c r="G2397" s="0" t="s">
        <v>3514</v>
      </c>
      <c r="H2397" s="0" t="s">
        <v>3515</v>
      </c>
      <c r="I2397" s="0" t="s">
        <v>3516</v>
      </c>
      <c r="J2397" s="0" t="str">
        <f aca="false">IF(H2397="Present",H2397&amp;"_"&amp;I2397,H2397)</f>
        <v>Absent</v>
      </c>
    </row>
    <row r="2398" customFormat="false" ht="14.25" hidden="false" customHeight="false" outlineLevel="0" collapsed="false">
      <c r="A2398" s="0" t="s">
        <v>3543</v>
      </c>
      <c r="B2398" s="64" t="n">
        <f aca="false">VLOOKUP(A2398,SampleData!A$1:E$220,4,FALSE())</f>
        <v>55.67376</v>
      </c>
      <c r="C2398" s="64" t="n">
        <f aca="false">VLOOKUP(A2398,SampleData!A$1:E$220,5,FALSE())</f>
        <v>12.525392</v>
      </c>
      <c r="D2398" s="66" t="s">
        <v>3538</v>
      </c>
      <c r="E2398" s="64" t="s">
        <v>3539</v>
      </c>
      <c r="F2398" s="0" t="s">
        <v>706</v>
      </c>
      <c r="G2398" s="0" t="s">
        <v>3514</v>
      </c>
      <c r="H2398" s="0" t="s">
        <v>3515</v>
      </c>
      <c r="I2398" s="0" t="s">
        <v>3516</v>
      </c>
      <c r="J2398" s="0" t="str">
        <f aca="false">IF(H2398="Present",H2398&amp;"_"&amp;I2398,H2398)</f>
        <v>Absent</v>
      </c>
    </row>
    <row r="2399" customFormat="false" ht="14.25" hidden="false" customHeight="false" outlineLevel="0" collapsed="false">
      <c r="A2399" s="0" t="s">
        <v>3543</v>
      </c>
      <c r="B2399" s="64" t="n">
        <f aca="false">VLOOKUP(A2399,SampleData!A$1:E$220,4,FALSE())</f>
        <v>55.67376</v>
      </c>
      <c r="C2399" s="64" t="n">
        <f aca="false">VLOOKUP(A2399,SampleData!A$1:E$220,5,FALSE())</f>
        <v>12.525392</v>
      </c>
      <c r="D2399" s="66" t="s">
        <v>3512</v>
      </c>
      <c r="E2399" s="64" t="s">
        <v>3513</v>
      </c>
      <c r="F2399" s="0" t="s">
        <v>703</v>
      </c>
      <c r="G2399" s="0" t="s">
        <v>735</v>
      </c>
      <c r="H2399" s="0" t="s">
        <v>3533</v>
      </c>
      <c r="I2399" s="0" t="s">
        <v>3535</v>
      </c>
      <c r="J2399" s="0" t="str">
        <f aca="false">IF(H2399="Present",H2399&amp;"_"&amp;I2399,H2399)</f>
        <v>Present_Ct&lt;41</v>
      </c>
    </row>
    <row r="2400" customFormat="false" ht="14.25" hidden="false" customHeight="false" outlineLevel="0" collapsed="false">
      <c r="A2400" s="0" t="s">
        <v>3543</v>
      </c>
      <c r="B2400" s="64" t="n">
        <f aca="false">VLOOKUP(A2400,SampleData!A$1:E$220,4,FALSE())</f>
        <v>55.67376</v>
      </c>
      <c r="C2400" s="64" t="n">
        <f aca="false">VLOOKUP(A2400,SampleData!A$1:E$220,5,FALSE())</f>
        <v>12.525392</v>
      </c>
      <c r="D2400" s="66" t="s">
        <v>3517</v>
      </c>
      <c r="E2400" s="64" t="s">
        <v>636</v>
      </c>
      <c r="F2400" s="0" t="s">
        <v>709</v>
      </c>
      <c r="G2400" s="0" t="s">
        <v>735</v>
      </c>
      <c r="H2400" s="0" t="s">
        <v>3515</v>
      </c>
      <c r="I2400" s="0" t="s">
        <v>3516</v>
      </c>
      <c r="J2400" s="0" t="str">
        <f aca="false">IF(H2400="Present",H2400&amp;"_"&amp;I2400,H2400)</f>
        <v>Absent</v>
      </c>
    </row>
    <row r="2401" customFormat="false" ht="14.25" hidden="false" customHeight="false" outlineLevel="0" collapsed="false">
      <c r="A2401" s="0" t="s">
        <v>3543</v>
      </c>
      <c r="B2401" s="64" t="n">
        <f aca="false">VLOOKUP(A2401,SampleData!A$1:E$220,4,FALSE())</f>
        <v>55.67376</v>
      </c>
      <c r="C2401" s="64" t="n">
        <f aca="false">VLOOKUP(A2401,SampleData!A$1:E$220,5,FALSE())</f>
        <v>12.525392</v>
      </c>
      <c r="D2401" s="66" t="s">
        <v>3518</v>
      </c>
      <c r="E2401" s="0" t="s">
        <v>710</v>
      </c>
      <c r="F2401" s="0" t="s">
        <v>710</v>
      </c>
      <c r="G2401" s="0" t="s">
        <v>735</v>
      </c>
      <c r="H2401" s="0" t="s">
        <v>3515</v>
      </c>
      <c r="I2401" s="0" t="s">
        <v>3516</v>
      </c>
      <c r="J2401" s="0" t="str">
        <f aca="false">IF(H2401="Present",H2401&amp;"_"&amp;I2401,H2401)</f>
        <v>Absent</v>
      </c>
    </row>
    <row r="2402" customFormat="false" ht="14.25" hidden="false" customHeight="false" outlineLevel="0" collapsed="false">
      <c r="A2402" s="0" t="s">
        <v>3543</v>
      </c>
      <c r="B2402" s="64" t="n">
        <f aca="false">VLOOKUP(A2402,SampleData!A$1:E$220,4,FALSE())</f>
        <v>55.67376</v>
      </c>
      <c r="C2402" s="64" t="n">
        <f aca="false">VLOOKUP(A2402,SampleData!A$1:E$220,5,FALSE())</f>
        <v>12.525392</v>
      </c>
      <c r="D2402" s="66" t="s">
        <v>3519</v>
      </c>
      <c r="E2402" s="64" t="s">
        <v>3520</v>
      </c>
      <c r="F2402" s="0" t="s">
        <v>697</v>
      </c>
      <c r="G2402" s="0" t="s">
        <v>3514</v>
      </c>
      <c r="H2402" s="0" t="s">
        <v>3515</v>
      </c>
      <c r="I2402" s="0" t="s">
        <v>3516</v>
      </c>
      <c r="J2402" s="0" t="str">
        <f aca="false">IF(H2402="Present",H2402&amp;"_"&amp;I2402,H2402)</f>
        <v>Absent</v>
      </c>
    </row>
    <row r="2403" customFormat="false" ht="14.25" hidden="false" customHeight="false" outlineLevel="0" collapsed="false">
      <c r="A2403" s="0" t="s">
        <v>3543</v>
      </c>
      <c r="B2403" s="64" t="n">
        <f aca="false">VLOOKUP(A2403,SampleData!A$1:E$220,4,FALSE())</f>
        <v>55.67376</v>
      </c>
      <c r="C2403" s="64" t="n">
        <f aca="false">VLOOKUP(A2403,SampleData!A$1:E$220,5,FALSE())</f>
        <v>12.525392</v>
      </c>
      <c r="D2403" s="66" t="s">
        <v>3521</v>
      </c>
      <c r="E2403" s="64" t="s">
        <v>208</v>
      </c>
      <c r="F2403" s="0" t="s">
        <v>704</v>
      </c>
      <c r="G2403" s="0" t="s">
        <v>735</v>
      </c>
      <c r="H2403" s="0" t="s">
        <v>3515</v>
      </c>
      <c r="I2403" s="0" t="s">
        <v>3516</v>
      </c>
      <c r="J2403" s="0" t="str">
        <f aca="false">IF(H2403="Present",H2403&amp;"_"&amp;I2403,H2403)</f>
        <v>Absent</v>
      </c>
    </row>
    <row r="2404" customFormat="false" ht="14.25" hidden="false" customHeight="false" outlineLevel="0" collapsed="false">
      <c r="A2404" s="0" t="s">
        <v>3543</v>
      </c>
      <c r="B2404" s="64" t="n">
        <f aca="false">VLOOKUP(A2404,SampleData!A$1:E$220,4,FALSE())</f>
        <v>55.67376</v>
      </c>
      <c r="C2404" s="64" t="n">
        <f aca="false">VLOOKUP(A2404,SampleData!A$1:E$220,5,FALSE())</f>
        <v>12.525392</v>
      </c>
      <c r="D2404" s="66" t="s">
        <v>3522</v>
      </c>
      <c r="E2404" s="64" t="s">
        <v>3523</v>
      </c>
      <c r="F2404" s="0" t="s">
        <v>708</v>
      </c>
      <c r="G2404" s="0" t="s">
        <v>735</v>
      </c>
      <c r="H2404" s="0" t="s">
        <v>3515</v>
      </c>
      <c r="I2404" s="0" t="s">
        <v>3516</v>
      </c>
      <c r="J2404" s="0" t="str">
        <f aca="false">IF(H2404="Present",H2404&amp;"_"&amp;I2404,H2404)</f>
        <v>Absent</v>
      </c>
    </row>
    <row r="2405" customFormat="false" ht="14.25" hidden="false" customHeight="false" outlineLevel="0" collapsed="false">
      <c r="A2405" s="0" t="s">
        <v>3543</v>
      </c>
      <c r="B2405" s="64" t="n">
        <f aca="false">VLOOKUP(A2405,SampleData!A$1:E$220,4,FALSE())</f>
        <v>55.67376</v>
      </c>
      <c r="C2405" s="64" t="n">
        <f aca="false">VLOOKUP(A2405,SampleData!A$1:E$220,5,FALSE())</f>
        <v>12.525392</v>
      </c>
      <c r="D2405" s="66" t="s">
        <v>3522</v>
      </c>
      <c r="E2405" s="64" t="s">
        <v>3523</v>
      </c>
      <c r="F2405" s="0" t="s">
        <v>708</v>
      </c>
      <c r="G2405" s="0" t="s">
        <v>735</v>
      </c>
      <c r="H2405" s="0" t="s">
        <v>3515</v>
      </c>
      <c r="I2405" s="0" t="s">
        <v>3516</v>
      </c>
      <c r="J2405" s="0" t="str">
        <f aca="false">IF(H2405="Present",H2405&amp;"_"&amp;I2405,H2405)</f>
        <v>Absent</v>
      </c>
    </row>
    <row r="2406" customFormat="false" ht="14.25" hidden="false" customHeight="false" outlineLevel="0" collapsed="false">
      <c r="A2406" s="0" t="s">
        <v>3543</v>
      </c>
      <c r="B2406" s="64" t="n">
        <f aca="false">VLOOKUP(A2406,SampleData!A$1:E$220,4,FALSE())</f>
        <v>55.67376</v>
      </c>
      <c r="C2406" s="64" t="n">
        <f aca="false">VLOOKUP(A2406,SampleData!A$1:E$220,5,FALSE())</f>
        <v>12.525392</v>
      </c>
      <c r="D2406" s="66" t="s">
        <v>3524</v>
      </c>
      <c r="E2406" s="64" t="s">
        <v>3525</v>
      </c>
      <c r="F2406" s="0" t="s">
        <v>699</v>
      </c>
      <c r="G2406" s="0" t="s">
        <v>735</v>
      </c>
      <c r="H2406" s="0" t="s">
        <v>3515</v>
      </c>
      <c r="I2406" s="0" t="s">
        <v>3516</v>
      </c>
      <c r="J2406" s="0" t="str">
        <f aca="false">IF(H2406="Present",H2406&amp;"_"&amp;I2406,H2406)</f>
        <v>Absent</v>
      </c>
    </row>
    <row r="2407" customFormat="false" ht="14.25" hidden="false" customHeight="false" outlineLevel="0" collapsed="false">
      <c r="A2407" s="0" t="s">
        <v>3543</v>
      </c>
      <c r="B2407" s="64" t="n">
        <f aca="false">VLOOKUP(A2407,SampleData!A$1:E$220,4,FALSE())</f>
        <v>55.67376</v>
      </c>
      <c r="C2407" s="64" t="n">
        <f aca="false">VLOOKUP(A2407,SampleData!A$1:E$220,5,FALSE())</f>
        <v>12.525392</v>
      </c>
      <c r="D2407" s="66" t="s">
        <v>229</v>
      </c>
      <c r="E2407" s="0" t="s">
        <v>199</v>
      </c>
      <c r="F2407" s="0" t="s">
        <v>199</v>
      </c>
      <c r="G2407" s="0" t="s">
        <v>735</v>
      </c>
      <c r="H2407" s="0" t="s">
        <v>3515</v>
      </c>
      <c r="I2407" s="0" t="s">
        <v>3516</v>
      </c>
      <c r="J2407" s="0" t="str">
        <f aca="false">IF(H2407="Present",H2407&amp;"_"&amp;I2407,H2407)</f>
        <v>Absent</v>
      </c>
    </row>
    <row r="2408" customFormat="false" ht="14.25" hidden="false" customHeight="false" outlineLevel="0" collapsed="false">
      <c r="A2408" s="0" t="s">
        <v>3543</v>
      </c>
      <c r="B2408" s="64" t="n">
        <f aca="false">VLOOKUP(A2408,SampleData!A$1:E$220,4,FALSE())</f>
        <v>55.67376</v>
      </c>
      <c r="C2408" s="64" t="n">
        <f aca="false">VLOOKUP(A2408,SampleData!A$1:E$220,5,FALSE())</f>
        <v>12.525392</v>
      </c>
      <c r="D2408" s="66" t="s">
        <v>229</v>
      </c>
      <c r="E2408" s="0" t="s">
        <v>199</v>
      </c>
      <c r="F2408" s="0" t="s">
        <v>199</v>
      </c>
      <c r="G2408" s="0" t="s">
        <v>3514</v>
      </c>
      <c r="H2408" s="0" t="s">
        <v>3515</v>
      </c>
      <c r="I2408" s="0" t="s">
        <v>3516</v>
      </c>
      <c r="J2408" s="0" t="str">
        <f aca="false">IF(H2408="Present",H2408&amp;"_"&amp;I2408,H2408)</f>
        <v>Absent</v>
      </c>
    </row>
    <row r="2409" customFormat="false" ht="14.25" hidden="false" customHeight="false" outlineLevel="0" collapsed="false">
      <c r="A2409" s="0" t="s">
        <v>3543</v>
      </c>
      <c r="B2409" s="64" t="n">
        <f aca="false">VLOOKUP(A2409,SampleData!A$1:E$220,4,FALSE())</f>
        <v>55.67376</v>
      </c>
      <c r="C2409" s="64" t="n">
        <f aca="false">VLOOKUP(A2409,SampleData!A$1:E$220,5,FALSE())</f>
        <v>12.525392</v>
      </c>
      <c r="D2409" s="66" t="s">
        <v>3526</v>
      </c>
      <c r="E2409" s="0" t="s">
        <v>385</v>
      </c>
      <c r="F2409" s="0" t="s">
        <v>385</v>
      </c>
      <c r="G2409" s="0" t="s">
        <v>3514</v>
      </c>
      <c r="H2409" s="0" t="s">
        <v>3515</v>
      </c>
      <c r="I2409" s="0" t="s">
        <v>3516</v>
      </c>
      <c r="J2409" s="0" t="str">
        <f aca="false">IF(H2409="Present",H2409&amp;"_"&amp;I2409,H2409)</f>
        <v>Absent</v>
      </c>
    </row>
    <row r="2410" customFormat="false" ht="14.25" hidden="false" customHeight="false" outlineLevel="0" collapsed="false">
      <c r="A2410" s="0" t="s">
        <v>3543</v>
      </c>
      <c r="B2410" s="64" t="n">
        <f aca="false">VLOOKUP(A2410,SampleData!A$1:E$220,4,FALSE())</f>
        <v>55.67376</v>
      </c>
      <c r="C2410" s="64" t="n">
        <f aca="false">VLOOKUP(A2410,SampleData!A$1:E$220,5,FALSE())</f>
        <v>12.525392</v>
      </c>
      <c r="D2410" s="66" t="s">
        <v>3527</v>
      </c>
      <c r="E2410" s="64" t="s">
        <v>74</v>
      </c>
      <c r="F2410" s="0" t="s">
        <v>701</v>
      </c>
      <c r="G2410" s="0" t="s">
        <v>735</v>
      </c>
      <c r="H2410" s="0" t="s">
        <v>3515</v>
      </c>
      <c r="I2410" s="0" t="s">
        <v>3516</v>
      </c>
      <c r="J2410" s="0" t="str">
        <f aca="false">IF(H2410="Present",H2410&amp;"_"&amp;I2410,H2410)</f>
        <v>Absent</v>
      </c>
    </row>
    <row r="2411" customFormat="false" ht="14.25" hidden="false" customHeight="false" outlineLevel="0" collapsed="false">
      <c r="A2411" s="0" t="s">
        <v>3543</v>
      </c>
      <c r="B2411" s="64" t="n">
        <f aca="false">VLOOKUP(A2411,SampleData!A$1:E$220,4,FALSE())</f>
        <v>55.67376</v>
      </c>
      <c r="C2411" s="64" t="n">
        <f aca="false">VLOOKUP(A2411,SampleData!A$1:E$220,5,FALSE())</f>
        <v>12.525392</v>
      </c>
      <c r="D2411" s="66" t="s">
        <v>3528</v>
      </c>
      <c r="E2411" s="64" t="s">
        <v>177</v>
      </c>
      <c r="F2411" s="0" t="s">
        <v>3529</v>
      </c>
      <c r="G2411" s="0" t="s">
        <v>735</v>
      </c>
      <c r="H2411" s="0" t="s">
        <v>3515</v>
      </c>
      <c r="I2411" s="0" t="s">
        <v>3516</v>
      </c>
      <c r="J2411" s="0" t="str">
        <f aca="false">IF(H2411="Present",H2411&amp;"_"&amp;I2411,H2411)</f>
        <v>Absent</v>
      </c>
    </row>
    <row r="2412" customFormat="false" ht="14.25" hidden="false" customHeight="false" outlineLevel="0" collapsed="false">
      <c r="A2412" s="0" t="s">
        <v>3543</v>
      </c>
      <c r="B2412" s="64" t="n">
        <f aca="false">VLOOKUP(A2412,SampleData!A$1:E$220,4,FALSE())</f>
        <v>55.67376</v>
      </c>
      <c r="C2412" s="64" t="n">
        <f aca="false">VLOOKUP(A2412,SampleData!A$1:E$220,5,FALSE())</f>
        <v>12.525392</v>
      </c>
      <c r="D2412" s="66" t="s">
        <v>3528</v>
      </c>
      <c r="E2412" s="64" t="s">
        <v>177</v>
      </c>
      <c r="F2412" s="0" t="s">
        <v>3529</v>
      </c>
      <c r="G2412" s="0" t="s">
        <v>3514</v>
      </c>
      <c r="H2412" s="0" t="s">
        <v>3515</v>
      </c>
      <c r="I2412" s="0" t="s">
        <v>3516</v>
      </c>
      <c r="J2412" s="0" t="str">
        <f aca="false">IF(H2412="Present",H2412&amp;"_"&amp;I2412,H2412)</f>
        <v>Absent</v>
      </c>
    </row>
    <row r="2413" customFormat="false" ht="14.25" hidden="false" customHeight="false" outlineLevel="0" collapsed="false">
      <c r="A2413" s="0" t="s">
        <v>3543</v>
      </c>
      <c r="B2413" s="64" t="n">
        <f aca="false">VLOOKUP(A2413,SampleData!A$1:E$220,4,FALSE())</f>
        <v>55.67376</v>
      </c>
      <c r="C2413" s="64" t="n">
        <f aca="false">VLOOKUP(A2413,SampleData!A$1:E$220,5,FALSE())</f>
        <v>12.525392</v>
      </c>
      <c r="D2413" s="66" t="s">
        <v>3530</v>
      </c>
      <c r="E2413" s="64" t="s">
        <v>3531</v>
      </c>
      <c r="F2413" s="0" t="s">
        <v>700</v>
      </c>
      <c r="G2413" s="0" t="s">
        <v>3514</v>
      </c>
      <c r="H2413" s="0" t="s">
        <v>3515</v>
      </c>
      <c r="I2413" s="0" t="s">
        <v>3516</v>
      </c>
      <c r="J2413" s="0" t="str">
        <f aca="false">IF(H2413="Present",H2413&amp;"_"&amp;I2413,H2413)</f>
        <v>Absent</v>
      </c>
    </row>
    <row r="2414" customFormat="false" ht="14.25" hidden="false" customHeight="false" outlineLevel="0" collapsed="false">
      <c r="A2414" s="0" t="s">
        <v>3543</v>
      </c>
      <c r="B2414" s="64" t="n">
        <f aca="false">VLOOKUP(A2414,SampleData!A$1:E$220,4,FALSE())</f>
        <v>55.67376</v>
      </c>
      <c r="C2414" s="64" t="n">
        <f aca="false">VLOOKUP(A2414,SampleData!A$1:E$220,5,FALSE())</f>
        <v>12.525392</v>
      </c>
      <c r="D2414" s="66" t="s">
        <v>3532</v>
      </c>
      <c r="E2414" s="64" t="s">
        <v>353</v>
      </c>
      <c r="F2414" s="0" t="s">
        <v>696</v>
      </c>
      <c r="G2414" s="0" t="s">
        <v>735</v>
      </c>
      <c r="H2414" s="0" t="s">
        <v>3515</v>
      </c>
      <c r="I2414" s="0" t="s">
        <v>3516</v>
      </c>
      <c r="J2414" s="0" t="str">
        <f aca="false">IF(H2414="Present",H2414&amp;"_"&amp;I2414,H2414)</f>
        <v>Absent</v>
      </c>
    </row>
    <row r="2415" customFormat="false" ht="14.25" hidden="false" customHeight="false" outlineLevel="0" collapsed="false">
      <c r="A2415" s="0" t="s">
        <v>3543</v>
      </c>
      <c r="B2415" s="64" t="n">
        <f aca="false">VLOOKUP(A2415,SampleData!A$1:E$220,4,FALSE())</f>
        <v>55.67376</v>
      </c>
      <c r="C2415" s="64" t="n">
        <f aca="false">VLOOKUP(A2415,SampleData!A$1:E$220,5,FALSE())</f>
        <v>12.525392</v>
      </c>
      <c r="D2415" s="66" t="s">
        <v>3532</v>
      </c>
      <c r="E2415" s="64" t="s">
        <v>353</v>
      </c>
      <c r="F2415" s="0" t="s">
        <v>696</v>
      </c>
      <c r="G2415" s="0" t="s">
        <v>735</v>
      </c>
      <c r="H2415" s="0" t="s">
        <v>3515</v>
      </c>
      <c r="I2415" s="0" t="s">
        <v>3516</v>
      </c>
      <c r="J2415" s="0" t="str">
        <f aca="false">IF(H2415="Present",H2415&amp;"_"&amp;I2415,H2415)</f>
        <v>Absent</v>
      </c>
    </row>
    <row r="2416" customFormat="false" ht="14.25" hidden="false" customHeight="false" outlineLevel="0" collapsed="false">
      <c r="A2416" s="0" t="s">
        <v>3543</v>
      </c>
      <c r="B2416" s="64" t="n">
        <f aca="false">VLOOKUP(A2416,SampleData!A$1:E$220,4,FALSE())</f>
        <v>55.67376</v>
      </c>
      <c r="C2416" s="64" t="n">
        <f aca="false">VLOOKUP(A2416,SampleData!A$1:E$220,5,FALSE())</f>
        <v>12.525392</v>
      </c>
      <c r="D2416" s="66" t="s">
        <v>3534</v>
      </c>
      <c r="E2416" s="64" t="s">
        <v>62</v>
      </c>
      <c r="F2416" s="0" t="s">
        <v>702</v>
      </c>
      <c r="G2416" s="0" t="s">
        <v>3514</v>
      </c>
      <c r="H2416" s="0" t="s">
        <v>3515</v>
      </c>
      <c r="I2416" s="0" t="s">
        <v>3516</v>
      </c>
      <c r="J2416" s="0" t="str">
        <f aca="false">IF(H2416="Present",H2416&amp;"_"&amp;I2416,H2416)</f>
        <v>Absent</v>
      </c>
    </row>
    <row r="2417" customFormat="false" ht="14.25" hidden="false" customHeight="false" outlineLevel="0" collapsed="false">
      <c r="A2417" s="0" t="s">
        <v>3543</v>
      </c>
      <c r="B2417" s="64" t="n">
        <f aca="false">VLOOKUP(A2417,SampleData!A$1:E$220,4,FALSE())</f>
        <v>55.67376</v>
      </c>
      <c r="C2417" s="64" t="n">
        <f aca="false">VLOOKUP(A2417,SampleData!A$1:E$220,5,FALSE())</f>
        <v>12.525392</v>
      </c>
      <c r="D2417" s="66" t="s">
        <v>3534</v>
      </c>
      <c r="E2417" s="64" t="s">
        <v>62</v>
      </c>
      <c r="F2417" s="0" t="s">
        <v>702</v>
      </c>
      <c r="G2417" s="0" t="s">
        <v>3514</v>
      </c>
      <c r="H2417" s="0" t="s">
        <v>3515</v>
      </c>
      <c r="I2417" s="0" t="s">
        <v>3516</v>
      </c>
      <c r="J2417" s="0" t="str">
        <f aca="false">IF(H2417="Present",H2417&amp;"_"&amp;I2417,H2417)</f>
        <v>Absent</v>
      </c>
    </row>
    <row r="2418" customFormat="false" ht="14.25" hidden="false" customHeight="false" outlineLevel="0" collapsed="false">
      <c r="A2418" s="0" t="s">
        <v>3543</v>
      </c>
      <c r="B2418" s="64" t="n">
        <f aca="false">VLOOKUP(A2418,SampleData!A$1:E$220,4,FALSE())</f>
        <v>55.67376</v>
      </c>
      <c r="C2418" s="64" t="n">
        <f aca="false">VLOOKUP(A2418,SampleData!A$1:E$220,5,FALSE())</f>
        <v>12.525392</v>
      </c>
      <c r="D2418" s="66" t="s">
        <v>3536</v>
      </c>
      <c r="E2418" s="0" t="s">
        <v>705</v>
      </c>
      <c r="F2418" s="0" t="s">
        <v>705</v>
      </c>
      <c r="G2418" s="0" t="s">
        <v>735</v>
      </c>
      <c r="H2418" s="0" t="s">
        <v>3533</v>
      </c>
      <c r="I2418" s="0" t="s">
        <v>3535</v>
      </c>
      <c r="J2418" s="0" t="str">
        <f aca="false">IF(H2418="Present",H2418&amp;"_"&amp;I2418,H2418)</f>
        <v>Present_Ct&lt;41</v>
      </c>
    </row>
    <row r="2419" customFormat="false" ht="14.25" hidden="false" customHeight="false" outlineLevel="0" collapsed="false">
      <c r="A2419" s="0" t="s">
        <v>3543</v>
      </c>
      <c r="B2419" s="64" t="n">
        <f aca="false">VLOOKUP(A2419,SampleData!A$1:E$220,4,FALSE())</f>
        <v>55.67376</v>
      </c>
      <c r="C2419" s="64" t="n">
        <f aca="false">VLOOKUP(A2419,SampleData!A$1:E$220,5,FALSE())</f>
        <v>12.525392</v>
      </c>
      <c r="D2419" s="66" t="s">
        <v>3536</v>
      </c>
      <c r="E2419" s="0" t="s">
        <v>705</v>
      </c>
      <c r="F2419" s="0" t="s">
        <v>705</v>
      </c>
      <c r="G2419" s="0" t="s">
        <v>735</v>
      </c>
      <c r="H2419" s="0" t="s">
        <v>3533</v>
      </c>
      <c r="I2419" s="0" t="s">
        <v>3535</v>
      </c>
      <c r="J2419" s="0" t="str">
        <f aca="false">IF(H2419="Present",H2419&amp;"_"&amp;I2419,H2419)</f>
        <v>Present_Ct&lt;41</v>
      </c>
    </row>
    <row r="2420" customFormat="false" ht="14.25" hidden="false" customHeight="false" outlineLevel="0" collapsed="false">
      <c r="A2420" s="0" t="s">
        <v>3543</v>
      </c>
      <c r="B2420" s="64" t="n">
        <f aca="false">VLOOKUP(A2420,SampleData!A$1:E$220,4,FALSE())</f>
        <v>55.67376</v>
      </c>
      <c r="C2420" s="64" t="n">
        <f aca="false">VLOOKUP(A2420,SampleData!A$1:E$220,5,FALSE())</f>
        <v>12.525392</v>
      </c>
      <c r="D2420" s="66" t="s">
        <v>3537</v>
      </c>
      <c r="E2420" s="0" t="s">
        <v>698</v>
      </c>
      <c r="F2420" s="0" t="s">
        <v>698</v>
      </c>
      <c r="G2420" s="0" t="s">
        <v>3514</v>
      </c>
      <c r="H2420" s="0" t="s">
        <v>3533</v>
      </c>
      <c r="I2420" s="0" t="s">
        <v>3535</v>
      </c>
      <c r="J2420" s="0" t="str">
        <f aca="false">IF(H2420="Present",H2420&amp;"_"&amp;I2420,H2420)</f>
        <v>Present_Ct&lt;41</v>
      </c>
    </row>
    <row r="2421" customFormat="false" ht="14.25" hidden="false" customHeight="false" outlineLevel="0" collapsed="false">
      <c r="A2421" s="0" t="s">
        <v>3543</v>
      </c>
      <c r="B2421" s="64" t="n">
        <f aca="false">VLOOKUP(A2421,SampleData!A$1:E$220,4,FALSE())</f>
        <v>55.67376</v>
      </c>
      <c r="C2421" s="64" t="n">
        <f aca="false">VLOOKUP(A2421,SampleData!A$1:E$220,5,FALSE())</f>
        <v>12.525392</v>
      </c>
      <c r="D2421" s="66" t="s">
        <v>3537</v>
      </c>
      <c r="E2421" s="0" t="s">
        <v>698</v>
      </c>
      <c r="F2421" s="0" t="s">
        <v>698</v>
      </c>
      <c r="G2421" s="0" t="s">
        <v>3514</v>
      </c>
      <c r="H2421" s="0" t="s">
        <v>3533</v>
      </c>
      <c r="I2421" s="0" t="s">
        <v>3535</v>
      </c>
      <c r="J2421" s="0" t="str">
        <f aca="false">IF(H2421="Present",H2421&amp;"_"&amp;I2421,H2421)</f>
        <v>Present_Ct&lt;41</v>
      </c>
    </row>
    <row r="2422" customFormat="false" ht="14.25" hidden="false" customHeight="false" outlineLevel="0" collapsed="false">
      <c r="A2422" s="0" t="s">
        <v>3543</v>
      </c>
      <c r="B2422" s="64" t="n">
        <f aca="false">VLOOKUP(A2422,SampleData!A$1:E$220,4,FALSE())</f>
        <v>55.67376</v>
      </c>
      <c r="C2422" s="64" t="n">
        <f aca="false">VLOOKUP(A2422,SampleData!A$1:E$220,5,FALSE())</f>
        <v>12.525392</v>
      </c>
      <c r="D2422" s="66" t="s">
        <v>3538</v>
      </c>
      <c r="E2422" s="64" t="s">
        <v>3539</v>
      </c>
      <c r="F2422" s="0" t="s">
        <v>706</v>
      </c>
      <c r="G2422" s="0" t="s">
        <v>735</v>
      </c>
      <c r="H2422" s="0" t="s">
        <v>3515</v>
      </c>
      <c r="I2422" s="0" t="s">
        <v>3516</v>
      </c>
      <c r="J2422" s="0" t="str">
        <f aca="false">IF(H2422="Present",H2422&amp;"_"&amp;I2422,H2422)</f>
        <v>Absent</v>
      </c>
    </row>
    <row r="2423" customFormat="false" ht="14.25" hidden="false" customHeight="false" outlineLevel="0" collapsed="false">
      <c r="A2423" s="0" t="s">
        <v>567</v>
      </c>
      <c r="B2423" s="64" t="n">
        <f aca="false">VLOOKUP(A2423,SampleData!A$1:E$220,4,FALSE())</f>
        <v>56.1617</v>
      </c>
      <c r="C2423" s="64" t="n">
        <f aca="false">VLOOKUP(A2423,SampleData!A$1:E$220,5,FALSE())</f>
        <v>9.461</v>
      </c>
      <c r="D2423" s="66" t="s">
        <v>3512</v>
      </c>
      <c r="E2423" s="64" t="s">
        <v>3513</v>
      </c>
      <c r="F2423" s="0" t="s">
        <v>703</v>
      </c>
      <c r="G2423" s="0" t="s">
        <v>735</v>
      </c>
      <c r="H2423" s="0" t="s">
        <v>3515</v>
      </c>
      <c r="I2423" s="0" t="s">
        <v>3516</v>
      </c>
      <c r="J2423" s="0" t="str">
        <f aca="false">IF(H2423="Present",H2423&amp;"_"&amp;I2423,H2423)</f>
        <v>Absent</v>
      </c>
    </row>
    <row r="2424" customFormat="false" ht="14.25" hidden="false" customHeight="false" outlineLevel="0" collapsed="false">
      <c r="A2424" s="0" t="s">
        <v>567</v>
      </c>
      <c r="B2424" s="64" t="n">
        <f aca="false">VLOOKUP(A2424,SampleData!A$1:E$220,4,FALSE())</f>
        <v>56.1617</v>
      </c>
      <c r="C2424" s="64" t="n">
        <f aca="false">VLOOKUP(A2424,SampleData!A$1:E$220,5,FALSE())</f>
        <v>9.461</v>
      </c>
      <c r="D2424" s="66" t="s">
        <v>3517</v>
      </c>
      <c r="E2424" s="64" t="s">
        <v>636</v>
      </c>
      <c r="F2424" s="0" t="s">
        <v>709</v>
      </c>
      <c r="G2424" s="0" t="s">
        <v>735</v>
      </c>
      <c r="H2424" s="0" t="s">
        <v>3533</v>
      </c>
      <c r="I2424" s="0" t="s">
        <v>3535</v>
      </c>
      <c r="J2424" s="0" t="str">
        <f aca="false">IF(H2424="Present",H2424&amp;"_"&amp;I2424,H2424)</f>
        <v>Present_Ct&lt;41</v>
      </c>
    </row>
    <row r="2425" customFormat="false" ht="14.25" hidden="false" customHeight="false" outlineLevel="0" collapsed="false">
      <c r="A2425" s="0" t="s">
        <v>567</v>
      </c>
      <c r="B2425" s="64" t="n">
        <f aca="false">VLOOKUP(A2425,SampleData!A$1:E$220,4,FALSE())</f>
        <v>56.1617</v>
      </c>
      <c r="C2425" s="64" t="n">
        <f aca="false">VLOOKUP(A2425,SampleData!A$1:E$220,5,FALSE())</f>
        <v>9.461</v>
      </c>
      <c r="D2425" s="66" t="s">
        <v>3518</v>
      </c>
      <c r="E2425" s="0" t="s">
        <v>710</v>
      </c>
      <c r="F2425" s="0" t="s">
        <v>710</v>
      </c>
      <c r="G2425" s="0" t="s">
        <v>735</v>
      </c>
      <c r="H2425" s="0" t="s">
        <v>3515</v>
      </c>
      <c r="I2425" s="0" t="s">
        <v>3516</v>
      </c>
      <c r="J2425" s="0" t="str">
        <f aca="false">IF(H2425="Present",H2425&amp;"_"&amp;I2425,H2425)</f>
        <v>Absent</v>
      </c>
    </row>
    <row r="2426" customFormat="false" ht="14.25" hidden="false" customHeight="false" outlineLevel="0" collapsed="false">
      <c r="A2426" s="0" t="s">
        <v>567</v>
      </c>
      <c r="B2426" s="64" t="n">
        <f aca="false">VLOOKUP(A2426,SampleData!A$1:E$220,4,FALSE())</f>
        <v>56.1617</v>
      </c>
      <c r="C2426" s="64" t="n">
        <f aca="false">VLOOKUP(A2426,SampleData!A$1:E$220,5,FALSE())</f>
        <v>9.461</v>
      </c>
      <c r="D2426" s="66" t="s">
        <v>3519</v>
      </c>
      <c r="E2426" s="64" t="s">
        <v>3520</v>
      </c>
      <c r="F2426" s="0" t="s">
        <v>697</v>
      </c>
      <c r="G2426" s="0" t="s">
        <v>735</v>
      </c>
      <c r="H2426" s="0" t="s">
        <v>3515</v>
      </c>
      <c r="I2426" s="0" t="s">
        <v>3516</v>
      </c>
      <c r="J2426" s="0" t="str">
        <f aca="false">IF(H2426="Present",H2426&amp;"_"&amp;I2426,H2426)</f>
        <v>Absent</v>
      </c>
    </row>
    <row r="2427" customFormat="false" ht="14.25" hidden="false" customHeight="false" outlineLevel="0" collapsed="false">
      <c r="A2427" s="0" t="s">
        <v>567</v>
      </c>
      <c r="B2427" s="64" t="n">
        <f aca="false">VLOOKUP(A2427,SampleData!A$1:E$220,4,FALSE())</f>
        <v>56.1617</v>
      </c>
      <c r="C2427" s="64" t="n">
        <f aca="false">VLOOKUP(A2427,SampleData!A$1:E$220,5,FALSE())</f>
        <v>9.461</v>
      </c>
      <c r="D2427" s="66" t="s">
        <v>3521</v>
      </c>
      <c r="E2427" s="64" t="s">
        <v>208</v>
      </c>
      <c r="F2427" s="0" t="s">
        <v>704</v>
      </c>
      <c r="G2427" s="0" t="s">
        <v>735</v>
      </c>
      <c r="H2427" s="0" t="s">
        <v>3515</v>
      </c>
      <c r="I2427" s="0" t="s">
        <v>3516</v>
      </c>
      <c r="J2427" s="0" t="str">
        <f aca="false">IF(H2427="Present",H2427&amp;"_"&amp;I2427,H2427)</f>
        <v>Absent</v>
      </c>
    </row>
    <row r="2428" customFormat="false" ht="14.25" hidden="false" customHeight="false" outlineLevel="0" collapsed="false">
      <c r="A2428" s="0" t="s">
        <v>567</v>
      </c>
      <c r="B2428" s="64" t="n">
        <f aca="false">VLOOKUP(A2428,SampleData!A$1:E$220,4,FALSE())</f>
        <v>56.1617</v>
      </c>
      <c r="C2428" s="64" t="n">
        <f aca="false">VLOOKUP(A2428,SampleData!A$1:E$220,5,FALSE())</f>
        <v>9.461</v>
      </c>
      <c r="D2428" s="66" t="s">
        <v>3522</v>
      </c>
      <c r="E2428" s="64" t="s">
        <v>3523</v>
      </c>
      <c r="F2428" s="0" t="s">
        <v>708</v>
      </c>
      <c r="G2428" s="0" t="s">
        <v>3514</v>
      </c>
      <c r="H2428" s="0" t="s">
        <v>3515</v>
      </c>
      <c r="I2428" s="0" t="s">
        <v>3516</v>
      </c>
      <c r="J2428" s="0" t="str">
        <f aca="false">IF(H2428="Present",H2428&amp;"_"&amp;I2428,H2428)</f>
        <v>Absent</v>
      </c>
    </row>
    <row r="2429" customFormat="false" ht="14.25" hidden="false" customHeight="false" outlineLevel="0" collapsed="false">
      <c r="A2429" s="0" t="s">
        <v>567</v>
      </c>
      <c r="B2429" s="64" t="n">
        <f aca="false">VLOOKUP(A2429,SampleData!A$1:E$220,4,FALSE())</f>
        <v>56.1617</v>
      </c>
      <c r="C2429" s="64" t="n">
        <f aca="false">VLOOKUP(A2429,SampleData!A$1:E$220,5,FALSE())</f>
        <v>9.461</v>
      </c>
      <c r="D2429" s="66" t="s">
        <v>3522</v>
      </c>
      <c r="E2429" s="64" t="s">
        <v>3523</v>
      </c>
      <c r="F2429" s="0" t="s">
        <v>708</v>
      </c>
      <c r="G2429" s="0" t="s">
        <v>3514</v>
      </c>
      <c r="H2429" s="0" t="s">
        <v>3515</v>
      </c>
      <c r="I2429" s="0" t="s">
        <v>3516</v>
      </c>
      <c r="J2429" s="0" t="str">
        <f aca="false">IF(H2429="Present",H2429&amp;"_"&amp;I2429,H2429)</f>
        <v>Absent</v>
      </c>
    </row>
    <row r="2430" customFormat="false" ht="14.25" hidden="false" customHeight="false" outlineLevel="0" collapsed="false">
      <c r="A2430" s="0" t="s">
        <v>567</v>
      </c>
      <c r="B2430" s="64" t="n">
        <f aca="false">VLOOKUP(A2430,SampleData!A$1:E$220,4,FALSE())</f>
        <v>56.1617</v>
      </c>
      <c r="C2430" s="64" t="n">
        <f aca="false">VLOOKUP(A2430,SampleData!A$1:E$220,5,FALSE())</f>
        <v>9.461</v>
      </c>
      <c r="D2430" s="66" t="s">
        <v>3524</v>
      </c>
      <c r="E2430" s="64" t="s">
        <v>3525</v>
      </c>
      <c r="F2430" s="0" t="s">
        <v>699</v>
      </c>
      <c r="G2430" s="0" t="s">
        <v>3514</v>
      </c>
      <c r="H2430" s="0" t="s">
        <v>3515</v>
      </c>
      <c r="I2430" s="0" t="s">
        <v>3516</v>
      </c>
      <c r="J2430" s="0" t="str">
        <f aca="false">IF(H2430="Present",H2430&amp;"_"&amp;I2430,H2430)</f>
        <v>Absent</v>
      </c>
    </row>
    <row r="2431" customFormat="false" ht="14.25" hidden="false" customHeight="false" outlineLevel="0" collapsed="false">
      <c r="A2431" s="0" t="s">
        <v>567</v>
      </c>
      <c r="B2431" s="64" t="n">
        <f aca="false">VLOOKUP(A2431,SampleData!A$1:E$220,4,FALSE())</f>
        <v>56.1617</v>
      </c>
      <c r="C2431" s="64" t="n">
        <f aca="false">VLOOKUP(A2431,SampleData!A$1:E$220,5,FALSE())</f>
        <v>9.461</v>
      </c>
      <c r="D2431" s="66" t="s">
        <v>229</v>
      </c>
      <c r="E2431" s="0" t="s">
        <v>199</v>
      </c>
      <c r="F2431" s="0" t="s">
        <v>199</v>
      </c>
      <c r="G2431" s="0" t="s">
        <v>735</v>
      </c>
      <c r="H2431" s="0" t="s">
        <v>3515</v>
      </c>
      <c r="I2431" s="0" t="s">
        <v>3516</v>
      </c>
      <c r="J2431" s="0" t="str">
        <f aca="false">IF(H2431="Present",H2431&amp;"_"&amp;I2431,H2431)</f>
        <v>Absent</v>
      </c>
    </row>
    <row r="2432" customFormat="false" ht="14.25" hidden="false" customHeight="false" outlineLevel="0" collapsed="false">
      <c r="A2432" s="0" t="s">
        <v>567</v>
      </c>
      <c r="B2432" s="64" t="n">
        <f aca="false">VLOOKUP(A2432,SampleData!A$1:E$220,4,FALSE())</f>
        <v>56.1617</v>
      </c>
      <c r="C2432" s="64" t="n">
        <f aca="false">VLOOKUP(A2432,SampleData!A$1:E$220,5,FALSE())</f>
        <v>9.461</v>
      </c>
      <c r="D2432" s="66" t="s">
        <v>229</v>
      </c>
      <c r="E2432" s="0" t="s">
        <v>199</v>
      </c>
      <c r="F2432" s="0" t="s">
        <v>199</v>
      </c>
      <c r="G2432" s="0" t="s">
        <v>735</v>
      </c>
      <c r="H2432" s="0" t="s">
        <v>3515</v>
      </c>
      <c r="I2432" s="0" t="s">
        <v>3516</v>
      </c>
      <c r="J2432" s="0" t="str">
        <f aca="false">IF(H2432="Present",H2432&amp;"_"&amp;I2432,H2432)</f>
        <v>Absent</v>
      </c>
    </row>
    <row r="2433" customFormat="false" ht="14.25" hidden="false" customHeight="false" outlineLevel="0" collapsed="false">
      <c r="A2433" s="0" t="s">
        <v>567</v>
      </c>
      <c r="B2433" s="64" t="n">
        <f aca="false">VLOOKUP(A2433,SampleData!A$1:E$220,4,FALSE())</f>
        <v>56.1617</v>
      </c>
      <c r="C2433" s="64" t="n">
        <f aca="false">VLOOKUP(A2433,SampleData!A$1:E$220,5,FALSE())</f>
        <v>9.461</v>
      </c>
      <c r="D2433" s="66" t="s">
        <v>3526</v>
      </c>
      <c r="E2433" s="0" t="s">
        <v>385</v>
      </c>
      <c r="F2433" s="0" t="s">
        <v>385</v>
      </c>
      <c r="G2433" s="0" t="s">
        <v>735</v>
      </c>
      <c r="H2433" s="0" t="s">
        <v>3515</v>
      </c>
      <c r="I2433" s="0" t="s">
        <v>3516</v>
      </c>
      <c r="J2433" s="0" t="str">
        <f aca="false">IF(H2433="Present",H2433&amp;"_"&amp;I2433,H2433)</f>
        <v>Absent</v>
      </c>
    </row>
    <row r="2434" customFormat="false" ht="14.25" hidden="false" customHeight="false" outlineLevel="0" collapsed="false">
      <c r="A2434" s="0" t="s">
        <v>567</v>
      </c>
      <c r="B2434" s="64" t="n">
        <f aca="false">VLOOKUP(A2434,SampleData!A$1:E$220,4,FALSE())</f>
        <v>56.1617</v>
      </c>
      <c r="C2434" s="64" t="n">
        <f aca="false">VLOOKUP(A2434,SampleData!A$1:E$220,5,FALSE())</f>
        <v>9.461</v>
      </c>
      <c r="D2434" s="66" t="s">
        <v>3527</v>
      </c>
      <c r="E2434" s="64" t="s">
        <v>74</v>
      </c>
      <c r="F2434" s="0" t="s">
        <v>701</v>
      </c>
      <c r="G2434" s="0" t="s">
        <v>735</v>
      </c>
      <c r="H2434" s="0" t="s">
        <v>3515</v>
      </c>
      <c r="I2434" s="0" t="s">
        <v>3516</v>
      </c>
      <c r="J2434" s="0" t="str">
        <f aca="false">IF(H2434="Present",H2434&amp;"_"&amp;I2434,H2434)</f>
        <v>Absent</v>
      </c>
    </row>
    <row r="2435" customFormat="false" ht="14.25" hidden="false" customHeight="false" outlineLevel="0" collapsed="false">
      <c r="A2435" s="0" t="s">
        <v>567</v>
      </c>
      <c r="B2435" s="64" t="n">
        <f aca="false">VLOOKUP(A2435,SampleData!A$1:E$220,4,FALSE())</f>
        <v>56.1617</v>
      </c>
      <c r="C2435" s="64" t="n">
        <f aca="false">VLOOKUP(A2435,SampleData!A$1:E$220,5,FALSE())</f>
        <v>9.461</v>
      </c>
      <c r="D2435" s="66" t="s">
        <v>3528</v>
      </c>
      <c r="E2435" s="64" t="s">
        <v>177</v>
      </c>
      <c r="F2435" s="0" t="s">
        <v>3529</v>
      </c>
      <c r="G2435" s="0" t="s">
        <v>735</v>
      </c>
      <c r="H2435" s="0" t="s">
        <v>3533</v>
      </c>
      <c r="I2435" s="0" t="s">
        <v>3516</v>
      </c>
      <c r="J2435" s="0" t="str">
        <f aca="false">IF(H2435="Present",H2435&amp;"_"&amp;I2435,H2435)</f>
        <v>Present_Ct&gt;41</v>
      </c>
    </row>
    <row r="2436" customFormat="false" ht="14.25" hidden="false" customHeight="false" outlineLevel="0" collapsed="false">
      <c r="A2436" s="0" t="s">
        <v>567</v>
      </c>
      <c r="B2436" s="64" t="n">
        <f aca="false">VLOOKUP(A2436,SampleData!A$1:E$220,4,FALSE())</f>
        <v>56.1617</v>
      </c>
      <c r="C2436" s="64" t="n">
        <f aca="false">VLOOKUP(A2436,SampleData!A$1:E$220,5,FALSE())</f>
        <v>9.461</v>
      </c>
      <c r="D2436" s="66" t="s">
        <v>3528</v>
      </c>
      <c r="E2436" s="64" t="s">
        <v>177</v>
      </c>
      <c r="F2436" s="0" t="s">
        <v>3529</v>
      </c>
      <c r="G2436" s="0" t="s">
        <v>735</v>
      </c>
      <c r="H2436" s="0" t="s">
        <v>3533</v>
      </c>
      <c r="I2436" s="0" t="s">
        <v>3516</v>
      </c>
      <c r="J2436" s="0" t="str">
        <f aca="false">IF(H2436="Present",H2436&amp;"_"&amp;I2436,H2436)</f>
        <v>Present_Ct&gt;41</v>
      </c>
    </row>
    <row r="2437" customFormat="false" ht="14.25" hidden="false" customHeight="false" outlineLevel="0" collapsed="false">
      <c r="A2437" s="0" t="s">
        <v>567</v>
      </c>
      <c r="B2437" s="64" t="n">
        <f aca="false">VLOOKUP(A2437,SampleData!A$1:E$220,4,FALSE())</f>
        <v>56.1617</v>
      </c>
      <c r="C2437" s="64" t="n">
        <f aca="false">VLOOKUP(A2437,SampleData!A$1:E$220,5,FALSE())</f>
        <v>9.461</v>
      </c>
      <c r="D2437" s="66" t="s">
        <v>3530</v>
      </c>
      <c r="E2437" s="64" t="s">
        <v>3531</v>
      </c>
      <c r="F2437" s="0" t="s">
        <v>700</v>
      </c>
      <c r="G2437" s="0" t="s">
        <v>3514</v>
      </c>
      <c r="H2437" s="0" t="s">
        <v>3515</v>
      </c>
      <c r="I2437" s="0" t="s">
        <v>3516</v>
      </c>
      <c r="J2437" s="0" t="str">
        <f aca="false">IF(H2437="Present",H2437&amp;"_"&amp;I2437,H2437)</f>
        <v>Absent</v>
      </c>
    </row>
    <row r="2438" customFormat="false" ht="14.25" hidden="false" customHeight="false" outlineLevel="0" collapsed="false">
      <c r="A2438" s="0" t="s">
        <v>567</v>
      </c>
      <c r="B2438" s="64" t="n">
        <f aca="false">VLOOKUP(A2438,SampleData!A$1:E$220,4,FALSE())</f>
        <v>56.1617</v>
      </c>
      <c r="C2438" s="64" t="n">
        <f aca="false">VLOOKUP(A2438,SampleData!A$1:E$220,5,FALSE())</f>
        <v>9.461</v>
      </c>
      <c r="D2438" s="66" t="s">
        <v>3532</v>
      </c>
      <c r="E2438" s="64" t="s">
        <v>353</v>
      </c>
      <c r="F2438" s="0" t="s">
        <v>696</v>
      </c>
      <c r="G2438" s="0" t="s">
        <v>735</v>
      </c>
      <c r="H2438" s="0" t="s">
        <v>3533</v>
      </c>
      <c r="I2438" s="0" t="s">
        <v>3535</v>
      </c>
      <c r="J2438" s="0" t="str">
        <f aca="false">IF(H2438="Present",H2438&amp;"_"&amp;I2438,H2438)</f>
        <v>Present_Ct&lt;41</v>
      </c>
    </row>
    <row r="2439" customFormat="false" ht="14.25" hidden="false" customHeight="false" outlineLevel="0" collapsed="false">
      <c r="A2439" s="0" t="s">
        <v>567</v>
      </c>
      <c r="B2439" s="64" t="n">
        <f aca="false">VLOOKUP(A2439,SampleData!A$1:E$220,4,FALSE())</f>
        <v>56.1617</v>
      </c>
      <c r="C2439" s="64" t="n">
        <f aca="false">VLOOKUP(A2439,SampleData!A$1:E$220,5,FALSE())</f>
        <v>9.461</v>
      </c>
      <c r="D2439" s="66" t="s">
        <v>3532</v>
      </c>
      <c r="E2439" s="64" t="s">
        <v>353</v>
      </c>
      <c r="F2439" s="0" t="s">
        <v>696</v>
      </c>
      <c r="G2439" s="0" t="s">
        <v>735</v>
      </c>
      <c r="H2439" s="0" t="s">
        <v>3533</v>
      </c>
      <c r="I2439" s="0" t="s">
        <v>3535</v>
      </c>
      <c r="J2439" s="0" t="str">
        <f aca="false">IF(H2439="Present",H2439&amp;"_"&amp;I2439,H2439)</f>
        <v>Present_Ct&lt;41</v>
      </c>
    </row>
    <row r="2440" customFormat="false" ht="14.25" hidden="false" customHeight="false" outlineLevel="0" collapsed="false">
      <c r="A2440" s="0" t="s">
        <v>567</v>
      </c>
      <c r="B2440" s="64" t="n">
        <f aca="false">VLOOKUP(A2440,SampleData!A$1:E$220,4,FALSE())</f>
        <v>56.1617</v>
      </c>
      <c r="C2440" s="64" t="n">
        <f aca="false">VLOOKUP(A2440,SampleData!A$1:E$220,5,FALSE())</f>
        <v>9.461</v>
      </c>
      <c r="D2440" s="66" t="s">
        <v>3534</v>
      </c>
      <c r="E2440" s="64" t="s">
        <v>62</v>
      </c>
      <c r="F2440" s="0" t="s">
        <v>702</v>
      </c>
      <c r="G2440" s="0" t="s">
        <v>3514</v>
      </c>
      <c r="H2440" s="0" t="s">
        <v>3515</v>
      </c>
      <c r="I2440" s="0" t="s">
        <v>3516</v>
      </c>
      <c r="J2440" s="0" t="str">
        <f aca="false">IF(H2440="Present",H2440&amp;"_"&amp;I2440,H2440)</f>
        <v>Absent</v>
      </c>
    </row>
    <row r="2441" customFormat="false" ht="14.25" hidden="false" customHeight="false" outlineLevel="0" collapsed="false">
      <c r="A2441" s="0" t="s">
        <v>567</v>
      </c>
      <c r="B2441" s="64" t="n">
        <f aca="false">VLOOKUP(A2441,SampleData!A$1:E$220,4,FALSE())</f>
        <v>56.1617</v>
      </c>
      <c r="C2441" s="64" t="n">
        <f aca="false">VLOOKUP(A2441,SampleData!A$1:E$220,5,FALSE())</f>
        <v>9.461</v>
      </c>
      <c r="D2441" s="66" t="s">
        <v>3534</v>
      </c>
      <c r="E2441" s="64" t="s">
        <v>62</v>
      </c>
      <c r="F2441" s="0" t="s">
        <v>702</v>
      </c>
      <c r="G2441" s="0" t="s">
        <v>735</v>
      </c>
      <c r="H2441" s="0" t="s">
        <v>3533</v>
      </c>
      <c r="I2441" s="0" t="s">
        <v>3535</v>
      </c>
      <c r="J2441" s="0" t="str">
        <f aca="false">IF(H2441="Present",H2441&amp;"_"&amp;I2441,H2441)</f>
        <v>Present_Ct&lt;41</v>
      </c>
    </row>
    <row r="2442" customFormat="false" ht="14.25" hidden="false" customHeight="false" outlineLevel="0" collapsed="false">
      <c r="A2442" s="0" t="s">
        <v>567</v>
      </c>
      <c r="B2442" s="64" t="n">
        <f aca="false">VLOOKUP(A2442,SampleData!A$1:E$220,4,FALSE())</f>
        <v>56.1617</v>
      </c>
      <c r="C2442" s="64" t="n">
        <f aca="false">VLOOKUP(A2442,SampleData!A$1:E$220,5,FALSE())</f>
        <v>9.461</v>
      </c>
      <c r="D2442" s="66" t="s">
        <v>3536</v>
      </c>
      <c r="E2442" s="0" t="s">
        <v>705</v>
      </c>
      <c r="F2442" s="0" t="s">
        <v>705</v>
      </c>
      <c r="G2442" s="0" t="s">
        <v>3514</v>
      </c>
      <c r="H2442" s="0" t="s">
        <v>3515</v>
      </c>
      <c r="I2442" s="0" t="s">
        <v>3516</v>
      </c>
      <c r="J2442" s="0" t="str">
        <f aca="false">IF(H2442="Present",H2442&amp;"_"&amp;I2442,H2442)</f>
        <v>Absent</v>
      </c>
    </row>
    <row r="2443" customFormat="false" ht="14.25" hidden="false" customHeight="false" outlineLevel="0" collapsed="false">
      <c r="A2443" s="0" t="s">
        <v>567</v>
      </c>
      <c r="B2443" s="64" t="n">
        <f aca="false">VLOOKUP(A2443,SampleData!A$1:E$220,4,FALSE())</f>
        <v>56.1617</v>
      </c>
      <c r="C2443" s="64" t="n">
        <f aca="false">VLOOKUP(A2443,SampleData!A$1:E$220,5,FALSE())</f>
        <v>9.461</v>
      </c>
      <c r="D2443" s="66" t="s">
        <v>3536</v>
      </c>
      <c r="E2443" s="0" t="s">
        <v>705</v>
      </c>
      <c r="F2443" s="0" t="s">
        <v>705</v>
      </c>
      <c r="G2443" s="0" t="s">
        <v>735</v>
      </c>
      <c r="H2443" s="0" t="s">
        <v>3515</v>
      </c>
      <c r="I2443" s="0" t="s">
        <v>3516</v>
      </c>
      <c r="J2443" s="0" t="str">
        <f aca="false">IF(H2443="Present",H2443&amp;"_"&amp;I2443,H2443)</f>
        <v>Absent</v>
      </c>
    </row>
    <row r="2444" customFormat="false" ht="14.25" hidden="false" customHeight="false" outlineLevel="0" collapsed="false">
      <c r="A2444" s="0" t="s">
        <v>567</v>
      </c>
      <c r="B2444" s="64" t="n">
        <f aca="false">VLOOKUP(A2444,SampleData!A$1:E$220,4,FALSE())</f>
        <v>56.1617</v>
      </c>
      <c r="C2444" s="64" t="n">
        <f aca="false">VLOOKUP(A2444,SampleData!A$1:E$220,5,FALSE())</f>
        <v>9.461</v>
      </c>
      <c r="D2444" s="66" t="s">
        <v>3537</v>
      </c>
      <c r="E2444" s="0" t="s">
        <v>698</v>
      </c>
      <c r="F2444" s="0" t="s">
        <v>698</v>
      </c>
      <c r="G2444" s="0" t="s">
        <v>735</v>
      </c>
      <c r="H2444" s="0" t="s">
        <v>3515</v>
      </c>
      <c r="I2444" s="0" t="s">
        <v>3516</v>
      </c>
      <c r="J2444" s="0" t="str">
        <f aca="false">IF(H2444="Present",H2444&amp;"_"&amp;I2444,H2444)</f>
        <v>Absent</v>
      </c>
    </row>
    <row r="2445" customFormat="false" ht="14.25" hidden="false" customHeight="false" outlineLevel="0" collapsed="false">
      <c r="A2445" s="0" t="s">
        <v>567</v>
      </c>
      <c r="B2445" s="64" t="n">
        <f aca="false">VLOOKUP(A2445,SampleData!A$1:E$220,4,FALSE())</f>
        <v>56.1617</v>
      </c>
      <c r="C2445" s="64" t="n">
        <f aca="false">VLOOKUP(A2445,SampleData!A$1:E$220,5,FALSE())</f>
        <v>9.461</v>
      </c>
      <c r="D2445" s="66" t="s">
        <v>3537</v>
      </c>
      <c r="E2445" s="0" t="s">
        <v>698</v>
      </c>
      <c r="F2445" s="0" t="s">
        <v>698</v>
      </c>
      <c r="G2445" s="0" t="s">
        <v>735</v>
      </c>
      <c r="H2445" s="0" t="s">
        <v>3515</v>
      </c>
      <c r="I2445" s="0" t="s">
        <v>3516</v>
      </c>
      <c r="J2445" s="0" t="str">
        <f aca="false">IF(H2445="Present",H2445&amp;"_"&amp;I2445,H2445)</f>
        <v>Absent</v>
      </c>
    </row>
    <row r="2446" customFormat="false" ht="14.25" hidden="false" customHeight="false" outlineLevel="0" collapsed="false">
      <c r="A2446" s="0" t="s">
        <v>567</v>
      </c>
      <c r="B2446" s="64" t="n">
        <f aca="false">VLOOKUP(A2446,SampleData!A$1:E$220,4,FALSE())</f>
        <v>56.1617</v>
      </c>
      <c r="C2446" s="64" t="n">
        <f aca="false">VLOOKUP(A2446,SampleData!A$1:E$220,5,FALSE())</f>
        <v>9.461</v>
      </c>
      <c r="D2446" s="66" t="s">
        <v>3538</v>
      </c>
      <c r="E2446" s="64" t="s">
        <v>3539</v>
      </c>
      <c r="F2446" s="0" t="s">
        <v>706</v>
      </c>
      <c r="G2446" s="0" t="s">
        <v>735</v>
      </c>
      <c r="H2446" s="0" t="s">
        <v>3515</v>
      </c>
      <c r="I2446" s="0" t="s">
        <v>3516</v>
      </c>
      <c r="J2446" s="0" t="str">
        <f aca="false">IF(H2446="Present",H2446&amp;"_"&amp;I2446,H2446)</f>
        <v>Absent</v>
      </c>
    </row>
    <row r="2447" customFormat="false" ht="14.25" hidden="false" customHeight="false" outlineLevel="0" collapsed="false">
      <c r="A2447" s="0" t="s">
        <v>567</v>
      </c>
      <c r="B2447" s="64" t="n">
        <f aca="false">VLOOKUP(A2447,SampleData!A$1:E$220,4,FALSE())</f>
        <v>56.1617</v>
      </c>
      <c r="C2447" s="64" t="n">
        <f aca="false">VLOOKUP(A2447,SampleData!A$1:E$220,5,FALSE())</f>
        <v>9.461</v>
      </c>
      <c r="D2447" s="66" t="s">
        <v>3512</v>
      </c>
      <c r="E2447" s="64" t="s">
        <v>3513</v>
      </c>
      <c r="F2447" s="0" t="s">
        <v>703</v>
      </c>
      <c r="G2447" s="0" t="s">
        <v>735</v>
      </c>
      <c r="H2447" s="0" t="s">
        <v>3515</v>
      </c>
      <c r="I2447" s="0" t="s">
        <v>3516</v>
      </c>
      <c r="J2447" s="0" t="str">
        <f aca="false">IF(H2447="Present",H2447&amp;"_"&amp;I2447,H2447)</f>
        <v>Absent</v>
      </c>
    </row>
    <row r="2448" customFormat="false" ht="14.25" hidden="false" customHeight="false" outlineLevel="0" collapsed="false">
      <c r="A2448" s="0" t="s">
        <v>567</v>
      </c>
      <c r="B2448" s="64" t="n">
        <f aca="false">VLOOKUP(A2448,SampleData!A$1:E$220,4,FALSE())</f>
        <v>56.1617</v>
      </c>
      <c r="C2448" s="64" t="n">
        <f aca="false">VLOOKUP(A2448,SampleData!A$1:E$220,5,FALSE())</f>
        <v>9.461</v>
      </c>
      <c r="D2448" s="66" t="s">
        <v>3517</v>
      </c>
      <c r="E2448" s="64" t="s">
        <v>636</v>
      </c>
      <c r="F2448" s="0" t="s">
        <v>709</v>
      </c>
      <c r="G2448" s="0" t="s">
        <v>3514</v>
      </c>
      <c r="H2448" s="0" t="s">
        <v>3515</v>
      </c>
      <c r="I2448" s="0" t="s">
        <v>3516</v>
      </c>
      <c r="J2448" s="0" t="str">
        <f aca="false">IF(H2448="Present",H2448&amp;"_"&amp;I2448,H2448)</f>
        <v>Absent</v>
      </c>
    </row>
    <row r="2449" customFormat="false" ht="14.25" hidden="false" customHeight="false" outlineLevel="0" collapsed="false">
      <c r="A2449" s="0" t="s">
        <v>567</v>
      </c>
      <c r="B2449" s="64" t="n">
        <f aca="false">VLOOKUP(A2449,SampleData!A$1:E$220,4,FALSE())</f>
        <v>56.1617</v>
      </c>
      <c r="C2449" s="64" t="n">
        <f aca="false">VLOOKUP(A2449,SampleData!A$1:E$220,5,FALSE())</f>
        <v>9.461</v>
      </c>
      <c r="D2449" s="66" t="s">
        <v>3518</v>
      </c>
      <c r="E2449" s="0" t="s">
        <v>710</v>
      </c>
      <c r="F2449" s="0" t="s">
        <v>710</v>
      </c>
      <c r="G2449" s="0" t="s">
        <v>735</v>
      </c>
      <c r="H2449" s="0" t="s">
        <v>3515</v>
      </c>
      <c r="I2449" s="0" t="s">
        <v>3516</v>
      </c>
      <c r="J2449" s="0" t="str">
        <f aca="false">IF(H2449="Present",H2449&amp;"_"&amp;I2449,H2449)</f>
        <v>Absent</v>
      </c>
    </row>
    <row r="2450" customFormat="false" ht="14.25" hidden="false" customHeight="false" outlineLevel="0" collapsed="false">
      <c r="A2450" s="0" t="s">
        <v>567</v>
      </c>
      <c r="B2450" s="64" t="n">
        <f aca="false">VLOOKUP(A2450,SampleData!A$1:E$220,4,FALSE())</f>
        <v>56.1617</v>
      </c>
      <c r="C2450" s="64" t="n">
        <f aca="false">VLOOKUP(A2450,SampleData!A$1:E$220,5,FALSE())</f>
        <v>9.461</v>
      </c>
      <c r="D2450" s="66" t="s">
        <v>3519</v>
      </c>
      <c r="E2450" s="64" t="s">
        <v>3520</v>
      </c>
      <c r="F2450" s="0" t="s">
        <v>697</v>
      </c>
      <c r="G2450" s="0" t="s">
        <v>735</v>
      </c>
      <c r="H2450" s="0" t="s">
        <v>3515</v>
      </c>
      <c r="I2450" s="0" t="s">
        <v>3516</v>
      </c>
      <c r="J2450" s="0" t="str">
        <f aca="false">IF(H2450="Present",H2450&amp;"_"&amp;I2450,H2450)</f>
        <v>Absent</v>
      </c>
    </row>
    <row r="2451" customFormat="false" ht="14.25" hidden="false" customHeight="false" outlineLevel="0" collapsed="false">
      <c r="A2451" s="0" t="s">
        <v>567</v>
      </c>
      <c r="B2451" s="64" t="n">
        <f aca="false">VLOOKUP(A2451,SampleData!A$1:E$220,4,FALSE())</f>
        <v>56.1617</v>
      </c>
      <c r="C2451" s="64" t="n">
        <f aca="false">VLOOKUP(A2451,SampleData!A$1:E$220,5,FALSE())</f>
        <v>9.461</v>
      </c>
      <c r="D2451" s="66" t="s">
        <v>3521</v>
      </c>
      <c r="E2451" s="64" t="s">
        <v>208</v>
      </c>
      <c r="F2451" s="0" t="s">
        <v>704</v>
      </c>
      <c r="G2451" s="0" t="s">
        <v>735</v>
      </c>
      <c r="H2451" s="0" t="s">
        <v>3515</v>
      </c>
      <c r="I2451" s="0" t="s">
        <v>3516</v>
      </c>
      <c r="J2451" s="0" t="str">
        <f aca="false">IF(H2451="Present",H2451&amp;"_"&amp;I2451,H2451)</f>
        <v>Absent</v>
      </c>
    </row>
    <row r="2452" customFormat="false" ht="14.25" hidden="false" customHeight="false" outlineLevel="0" collapsed="false">
      <c r="A2452" s="0" t="s">
        <v>567</v>
      </c>
      <c r="B2452" s="64" t="n">
        <f aca="false">VLOOKUP(A2452,SampleData!A$1:E$220,4,FALSE())</f>
        <v>56.1617</v>
      </c>
      <c r="C2452" s="64" t="n">
        <f aca="false">VLOOKUP(A2452,SampleData!A$1:E$220,5,FALSE())</f>
        <v>9.461</v>
      </c>
      <c r="D2452" s="66" t="s">
        <v>3524</v>
      </c>
      <c r="E2452" s="64" t="s">
        <v>3525</v>
      </c>
      <c r="F2452" s="0" t="s">
        <v>699</v>
      </c>
      <c r="G2452" s="0" t="s">
        <v>3514</v>
      </c>
      <c r="H2452" s="0" t="s">
        <v>3515</v>
      </c>
      <c r="I2452" s="0" t="s">
        <v>3516</v>
      </c>
      <c r="J2452" s="0" t="str">
        <f aca="false">IF(H2452="Present",H2452&amp;"_"&amp;I2452,H2452)</f>
        <v>Absent</v>
      </c>
    </row>
    <row r="2453" customFormat="false" ht="14.25" hidden="false" customHeight="false" outlineLevel="0" collapsed="false">
      <c r="A2453" s="0" t="s">
        <v>567</v>
      </c>
      <c r="B2453" s="64" t="n">
        <f aca="false">VLOOKUP(A2453,SampleData!A$1:E$220,4,FALSE())</f>
        <v>56.1617</v>
      </c>
      <c r="C2453" s="64" t="n">
        <f aca="false">VLOOKUP(A2453,SampleData!A$1:E$220,5,FALSE())</f>
        <v>9.461</v>
      </c>
      <c r="D2453" s="66" t="s">
        <v>3526</v>
      </c>
      <c r="E2453" s="0" t="s">
        <v>385</v>
      </c>
      <c r="F2453" s="0" t="s">
        <v>385</v>
      </c>
      <c r="G2453" s="0" t="s">
        <v>3514</v>
      </c>
      <c r="H2453" s="0" t="s">
        <v>3515</v>
      </c>
      <c r="I2453" s="0" t="s">
        <v>3516</v>
      </c>
      <c r="J2453" s="0" t="str">
        <f aca="false">IF(H2453="Present",H2453&amp;"_"&amp;I2453,H2453)</f>
        <v>Absent</v>
      </c>
    </row>
    <row r="2454" customFormat="false" ht="14.25" hidden="false" customHeight="false" outlineLevel="0" collapsed="false">
      <c r="A2454" s="0" t="s">
        <v>567</v>
      </c>
      <c r="B2454" s="64" t="n">
        <f aca="false">VLOOKUP(A2454,SampleData!A$1:E$220,4,FALSE())</f>
        <v>56.1617</v>
      </c>
      <c r="C2454" s="64" t="n">
        <f aca="false">VLOOKUP(A2454,SampleData!A$1:E$220,5,FALSE())</f>
        <v>9.461</v>
      </c>
      <c r="D2454" s="66" t="s">
        <v>3530</v>
      </c>
      <c r="E2454" s="64" t="s">
        <v>3531</v>
      </c>
      <c r="F2454" s="0" t="s">
        <v>700</v>
      </c>
      <c r="G2454" s="0" t="s">
        <v>3514</v>
      </c>
      <c r="H2454" s="0" t="s">
        <v>3515</v>
      </c>
      <c r="I2454" s="0" t="s">
        <v>3516</v>
      </c>
      <c r="J2454" s="0" t="str">
        <f aca="false">IF(H2454="Present",H2454&amp;"_"&amp;I2454,H2454)</f>
        <v>Absent</v>
      </c>
    </row>
    <row r="2455" customFormat="false" ht="14.25" hidden="false" customHeight="false" outlineLevel="0" collapsed="false">
      <c r="A2455" s="0" t="s">
        <v>567</v>
      </c>
      <c r="B2455" s="64" t="n">
        <f aca="false">VLOOKUP(A2455,SampleData!A$1:E$220,4,FALSE())</f>
        <v>56.1617</v>
      </c>
      <c r="C2455" s="64" t="n">
        <f aca="false">VLOOKUP(A2455,SampleData!A$1:E$220,5,FALSE())</f>
        <v>9.461</v>
      </c>
      <c r="D2455" s="66" t="s">
        <v>3538</v>
      </c>
      <c r="E2455" s="64" t="s">
        <v>3539</v>
      </c>
      <c r="F2455" s="0" t="s">
        <v>706</v>
      </c>
      <c r="G2455" s="0" t="s">
        <v>735</v>
      </c>
      <c r="H2455" s="0" t="s">
        <v>3515</v>
      </c>
      <c r="I2455" s="0" t="s">
        <v>3516</v>
      </c>
      <c r="J2455" s="0" t="str">
        <f aca="false">IF(H2455="Present",H2455&amp;"_"&amp;I2455,H2455)</f>
        <v>Absent</v>
      </c>
    </row>
    <row r="2456" customFormat="false" ht="14.25" hidden="false" customHeight="false" outlineLevel="0" collapsed="false">
      <c r="A2456" s="0" t="s">
        <v>574</v>
      </c>
      <c r="B2456" s="64" t="n">
        <f aca="false">VLOOKUP(A2456,SampleData!A$1:E$220,4,FALSE())</f>
        <v>57.168546</v>
      </c>
      <c r="C2456" s="64" t="n">
        <f aca="false">VLOOKUP(A2456,SampleData!A$1:E$220,5,FALSE())</f>
        <v>10.272052</v>
      </c>
      <c r="D2456" s="66" t="s">
        <v>3512</v>
      </c>
      <c r="E2456" s="64" t="s">
        <v>3513</v>
      </c>
      <c r="F2456" s="0" t="s">
        <v>703</v>
      </c>
      <c r="G2456" s="0" t="s">
        <v>3514</v>
      </c>
      <c r="H2456" s="0" t="s">
        <v>3515</v>
      </c>
      <c r="I2456" s="0" t="s">
        <v>3516</v>
      </c>
      <c r="J2456" s="0" t="str">
        <f aca="false">IF(H2456="Present",H2456&amp;"_"&amp;I2456,H2456)</f>
        <v>Absent</v>
      </c>
    </row>
    <row r="2457" customFormat="false" ht="14.25" hidden="false" customHeight="false" outlineLevel="0" collapsed="false">
      <c r="A2457" s="0" t="s">
        <v>574</v>
      </c>
      <c r="B2457" s="64" t="n">
        <f aca="false">VLOOKUP(A2457,SampleData!A$1:E$220,4,FALSE())</f>
        <v>57.168546</v>
      </c>
      <c r="C2457" s="64" t="n">
        <f aca="false">VLOOKUP(A2457,SampleData!A$1:E$220,5,FALSE())</f>
        <v>10.272052</v>
      </c>
      <c r="D2457" s="66" t="s">
        <v>3517</v>
      </c>
      <c r="E2457" s="64" t="s">
        <v>636</v>
      </c>
      <c r="F2457" s="0" t="s">
        <v>709</v>
      </c>
      <c r="G2457" s="0" t="s">
        <v>3514</v>
      </c>
      <c r="H2457" s="0" t="s">
        <v>3533</v>
      </c>
      <c r="I2457" s="0" t="s">
        <v>3535</v>
      </c>
      <c r="J2457" s="0" t="str">
        <f aca="false">IF(H2457="Present",H2457&amp;"_"&amp;I2457,H2457)</f>
        <v>Present_Ct&lt;41</v>
      </c>
    </row>
    <row r="2458" customFormat="false" ht="14.25" hidden="false" customHeight="false" outlineLevel="0" collapsed="false">
      <c r="A2458" s="0" t="s">
        <v>574</v>
      </c>
      <c r="B2458" s="64" t="n">
        <f aca="false">VLOOKUP(A2458,SampleData!A$1:E$220,4,FALSE())</f>
        <v>57.168546</v>
      </c>
      <c r="C2458" s="64" t="n">
        <f aca="false">VLOOKUP(A2458,SampleData!A$1:E$220,5,FALSE())</f>
        <v>10.272052</v>
      </c>
      <c r="D2458" s="66" t="s">
        <v>3518</v>
      </c>
      <c r="E2458" s="0" t="s">
        <v>710</v>
      </c>
      <c r="F2458" s="0" t="s">
        <v>710</v>
      </c>
      <c r="G2458" s="0" t="s">
        <v>735</v>
      </c>
      <c r="H2458" s="0" t="s">
        <v>3515</v>
      </c>
      <c r="I2458" s="0" t="s">
        <v>3516</v>
      </c>
      <c r="J2458" s="0" t="str">
        <f aca="false">IF(H2458="Present",H2458&amp;"_"&amp;I2458,H2458)</f>
        <v>Absent</v>
      </c>
    </row>
    <row r="2459" customFormat="false" ht="14.25" hidden="false" customHeight="false" outlineLevel="0" collapsed="false">
      <c r="A2459" s="0" t="s">
        <v>574</v>
      </c>
      <c r="B2459" s="64" t="n">
        <f aca="false">VLOOKUP(A2459,SampleData!A$1:E$220,4,FALSE())</f>
        <v>57.168546</v>
      </c>
      <c r="C2459" s="64" t="n">
        <f aca="false">VLOOKUP(A2459,SampleData!A$1:E$220,5,FALSE())</f>
        <v>10.272052</v>
      </c>
      <c r="D2459" s="66" t="s">
        <v>3519</v>
      </c>
      <c r="E2459" s="64" t="s">
        <v>3520</v>
      </c>
      <c r="F2459" s="0" t="s">
        <v>697</v>
      </c>
      <c r="G2459" s="0" t="s">
        <v>3514</v>
      </c>
      <c r="H2459" s="0" t="s">
        <v>3515</v>
      </c>
      <c r="I2459" s="0" t="s">
        <v>3516</v>
      </c>
      <c r="J2459" s="0" t="str">
        <f aca="false">IF(H2459="Present",H2459&amp;"_"&amp;I2459,H2459)</f>
        <v>Absent</v>
      </c>
    </row>
    <row r="2460" customFormat="false" ht="14.25" hidden="false" customHeight="false" outlineLevel="0" collapsed="false">
      <c r="A2460" s="0" t="s">
        <v>574</v>
      </c>
      <c r="B2460" s="64" t="n">
        <f aca="false">VLOOKUP(A2460,SampleData!A$1:E$220,4,FALSE())</f>
        <v>57.168546</v>
      </c>
      <c r="C2460" s="64" t="n">
        <f aca="false">VLOOKUP(A2460,SampleData!A$1:E$220,5,FALSE())</f>
        <v>10.272052</v>
      </c>
      <c r="D2460" s="66" t="s">
        <v>3521</v>
      </c>
      <c r="E2460" s="64" t="s">
        <v>208</v>
      </c>
      <c r="F2460" s="0" t="s">
        <v>704</v>
      </c>
      <c r="G2460" s="0" t="s">
        <v>735</v>
      </c>
      <c r="H2460" s="0" t="s">
        <v>3515</v>
      </c>
      <c r="I2460" s="0" t="s">
        <v>3516</v>
      </c>
      <c r="J2460" s="0" t="str">
        <f aca="false">IF(H2460="Present",H2460&amp;"_"&amp;I2460,H2460)</f>
        <v>Absent</v>
      </c>
    </row>
    <row r="2461" customFormat="false" ht="14.25" hidden="false" customHeight="false" outlineLevel="0" collapsed="false">
      <c r="A2461" s="0" t="s">
        <v>574</v>
      </c>
      <c r="B2461" s="64" t="n">
        <f aca="false">VLOOKUP(A2461,SampleData!A$1:E$220,4,FALSE())</f>
        <v>57.168546</v>
      </c>
      <c r="C2461" s="64" t="n">
        <f aca="false">VLOOKUP(A2461,SampleData!A$1:E$220,5,FALSE())</f>
        <v>10.272052</v>
      </c>
      <c r="D2461" s="66" t="s">
        <v>3522</v>
      </c>
      <c r="E2461" s="64" t="s">
        <v>3523</v>
      </c>
      <c r="F2461" s="0" t="s">
        <v>708</v>
      </c>
      <c r="G2461" s="0" t="s">
        <v>735</v>
      </c>
      <c r="H2461" s="0" t="s">
        <v>3515</v>
      </c>
      <c r="I2461" s="0" t="s">
        <v>3516</v>
      </c>
      <c r="J2461" s="0" t="str">
        <f aca="false">IF(H2461="Present",H2461&amp;"_"&amp;I2461,H2461)</f>
        <v>Absent</v>
      </c>
    </row>
    <row r="2462" customFormat="false" ht="14.25" hidden="false" customHeight="false" outlineLevel="0" collapsed="false">
      <c r="A2462" s="0" t="s">
        <v>574</v>
      </c>
      <c r="B2462" s="64" t="n">
        <f aca="false">VLOOKUP(A2462,SampleData!A$1:E$220,4,FALSE())</f>
        <v>57.168546</v>
      </c>
      <c r="C2462" s="64" t="n">
        <f aca="false">VLOOKUP(A2462,SampleData!A$1:E$220,5,FALSE())</f>
        <v>10.272052</v>
      </c>
      <c r="D2462" s="66" t="s">
        <v>3522</v>
      </c>
      <c r="E2462" s="64" t="s">
        <v>3523</v>
      </c>
      <c r="F2462" s="0" t="s">
        <v>708</v>
      </c>
      <c r="G2462" s="0" t="s">
        <v>735</v>
      </c>
      <c r="H2462" s="0" t="s">
        <v>3515</v>
      </c>
      <c r="I2462" s="0" t="s">
        <v>3516</v>
      </c>
      <c r="J2462" s="0" t="str">
        <f aca="false">IF(H2462="Present",H2462&amp;"_"&amp;I2462,H2462)</f>
        <v>Absent</v>
      </c>
    </row>
    <row r="2463" customFormat="false" ht="14.25" hidden="false" customHeight="false" outlineLevel="0" collapsed="false">
      <c r="A2463" s="0" t="s">
        <v>574</v>
      </c>
      <c r="B2463" s="64" t="n">
        <f aca="false">VLOOKUP(A2463,SampleData!A$1:E$220,4,FALSE())</f>
        <v>57.168546</v>
      </c>
      <c r="C2463" s="64" t="n">
        <f aca="false">VLOOKUP(A2463,SampleData!A$1:E$220,5,FALSE())</f>
        <v>10.272052</v>
      </c>
      <c r="D2463" s="66" t="s">
        <v>3524</v>
      </c>
      <c r="E2463" s="64" t="s">
        <v>3525</v>
      </c>
      <c r="F2463" s="0" t="s">
        <v>699</v>
      </c>
      <c r="G2463" s="0" t="s">
        <v>735</v>
      </c>
      <c r="H2463" s="0" t="s">
        <v>3515</v>
      </c>
      <c r="I2463" s="0" t="s">
        <v>3516</v>
      </c>
      <c r="J2463" s="0" t="str">
        <f aca="false">IF(H2463="Present",H2463&amp;"_"&amp;I2463,H2463)</f>
        <v>Absent</v>
      </c>
    </row>
    <row r="2464" customFormat="false" ht="14.25" hidden="false" customHeight="false" outlineLevel="0" collapsed="false">
      <c r="A2464" s="0" t="s">
        <v>574</v>
      </c>
      <c r="B2464" s="64" t="n">
        <f aca="false">VLOOKUP(A2464,SampleData!A$1:E$220,4,FALSE())</f>
        <v>57.168546</v>
      </c>
      <c r="C2464" s="64" t="n">
        <f aca="false">VLOOKUP(A2464,SampleData!A$1:E$220,5,FALSE())</f>
        <v>10.272052</v>
      </c>
      <c r="D2464" s="66" t="s">
        <v>229</v>
      </c>
      <c r="E2464" s="0" t="s">
        <v>199</v>
      </c>
      <c r="F2464" s="0" t="s">
        <v>199</v>
      </c>
      <c r="G2464" s="0" t="s">
        <v>735</v>
      </c>
      <c r="H2464" s="0" t="s">
        <v>3533</v>
      </c>
      <c r="I2464" s="0" t="s">
        <v>3535</v>
      </c>
      <c r="J2464" s="0" t="str">
        <f aca="false">IF(H2464="Present",H2464&amp;"_"&amp;I2464,H2464)</f>
        <v>Present_Ct&lt;41</v>
      </c>
    </row>
    <row r="2465" customFormat="false" ht="14.25" hidden="false" customHeight="false" outlineLevel="0" collapsed="false">
      <c r="A2465" s="0" t="s">
        <v>574</v>
      </c>
      <c r="B2465" s="64" t="n">
        <f aca="false">VLOOKUP(A2465,SampleData!A$1:E$220,4,FALSE())</f>
        <v>57.168546</v>
      </c>
      <c r="C2465" s="64" t="n">
        <f aca="false">VLOOKUP(A2465,SampleData!A$1:E$220,5,FALSE())</f>
        <v>10.272052</v>
      </c>
      <c r="D2465" s="66" t="s">
        <v>229</v>
      </c>
      <c r="E2465" s="0" t="s">
        <v>199</v>
      </c>
      <c r="F2465" s="0" t="s">
        <v>199</v>
      </c>
      <c r="G2465" s="0" t="s">
        <v>3514</v>
      </c>
      <c r="H2465" s="0" t="s">
        <v>3515</v>
      </c>
      <c r="I2465" s="0" t="s">
        <v>3516</v>
      </c>
      <c r="J2465" s="0" t="str">
        <f aca="false">IF(H2465="Present",H2465&amp;"_"&amp;I2465,H2465)</f>
        <v>Absent</v>
      </c>
    </row>
    <row r="2466" customFormat="false" ht="14.25" hidden="false" customHeight="false" outlineLevel="0" collapsed="false">
      <c r="A2466" s="0" t="s">
        <v>574</v>
      </c>
      <c r="B2466" s="64" t="n">
        <f aca="false">VLOOKUP(A2466,SampleData!A$1:E$220,4,FALSE())</f>
        <v>57.168546</v>
      </c>
      <c r="C2466" s="64" t="n">
        <f aca="false">VLOOKUP(A2466,SampleData!A$1:E$220,5,FALSE())</f>
        <v>10.272052</v>
      </c>
      <c r="D2466" s="66" t="s">
        <v>3526</v>
      </c>
      <c r="E2466" s="0" t="s">
        <v>385</v>
      </c>
      <c r="F2466" s="0" t="s">
        <v>385</v>
      </c>
      <c r="G2466" s="0" t="s">
        <v>735</v>
      </c>
      <c r="H2466" s="0" t="s">
        <v>3515</v>
      </c>
      <c r="I2466" s="0" t="s">
        <v>3516</v>
      </c>
      <c r="J2466" s="0" t="str">
        <f aca="false">IF(H2466="Present",H2466&amp;"_"&amp;I2466,H2466)</f>
        <v>Absent</v>
      </c>
    </row>
    <row r="2467" customFormat="false" ht="14.25" hidden="false" customHeight="false" outlineLevel="0" collapsed="false">
      <c r="A2467" s="0" t="s">
        <v>574</v>
      </c>
      <c r="B2467" s="64" t="n">
        <f aca="false">VLOOKUP(A2467,SampleData!A$1:E$220,4,FALSE())</f>
        <v>57.168546</v>
      </c>
      <c r="C2467" s="64" t="n">
        <f aca="false">VLOOKUP(A2467,SampleData!A$1:E$220,5,FALSE())</f>
        <v>10.272052</v>
      </c>
      <c r="D2467" s="66" t="s">
        <v>3527</v>
      </c>
      <c r="E2467" s="64" t="s">
        <v>74</v>
      </c>
      <c r="F2467" s="0" t="s">
        <v>701</v>
      </c>
      <c r="G2467" s="0" t="s">
        <v>735</v>
      </c>
      <c r="H2467" s="0" t="s">
        <v>3515</v>
      </c>
      <c r="I2467" s="0" t="s">
        <v>3516</v>
      </c>
      <c r="J2467" s="0" t="str">
        <f aca="false">IF(H2467="Present",H2467&amp;"_"&amp;I2467,H2467)</f>
        <v>Absent</v>
      </c>
    </row>
    <row r="2468" customFormat="false" ht="14.25" hidden="false" customHeight="false" outlineLevel="0" collapsed="false">
      <c r="A2468" s="0" t="s">
        <v>574</v>
      </c>
      <c r="B2468" s="64" t="n">
        <f aca="false">VLOOKUP(A2468,SampleData!A$1:E$220,4,FALSE())</f>
        <v>57.168546</v>
      </c>
      <c r="C2468" s="64" t="n">
        <f aca="false">VLOOKUP(A2468,SampleData!A$1:E$220,5,FALSE())</f>
        <v>10.272052</v>
      </c>
      <c r="D2468" s="66" t="s">
        <v>3528</v>
      </c>
      <c r="E2468" s="64" t="s">
        <v>177</v>
      </c>
      <c r="F2468" s="0" t="s">
        <v>3529</v>
      </c>
      <c r="G2468" s="0" t="s">
        <v>735</v>
      </c>
      <c r="H2468" s="0" t="s">
        <v>3515</v>
      </c>
      <c r="I2468" s="0" t="s">
        <v>3516</v>
      </c>
      <c r="J2468" s="0" t="str">
        <f aca="false">IF(H2468="Present",H2468&amp;"_"&amp;I2468,H2468)</f>
        <v>Absent</v>
      </c>
    </row>
    <row r="2469" customFormat="false" ht="14.25" hidden="false" customHeight="false" outlineLevel="0" collapsed="false">
      <c r="A2469" s="0" t="s">
        <v>574</v>
      </c>
      <c r="B2469" s="64" t="n">
        <f aca="false">VLOOKUP(A2469,SampleData!A$1:E$220,4,FALSE())</f>
        <v>57.168546</v>
      </c>
      <c r="C2469" s="64" t="n">
        <f aca="false">VLOOKUP(A2469,SampleData!A$1:E$220,5,FALSE())</f>
        <v>10.272052</v>
      </c>
      <c r="D2469" s="66" t="s">
        <v>3528</v>
      </c>
      <c r="E2469" s="64" t="s">
        <v>177</v>
      </c>
      <c r="F2469" s="0" t="s">
        <v>3529</v>
      </c>
      <c r="G2469" s="0" t="s">
        <v>735</v>
      </c>
      <c r="H2469" s="0" t="s">
        <v>3515</v>
      </c>
      <c r="I2469" s="0" t="s">
        <v>3516</v>
      </c>
      <c r="J2469" s="0" t="str">
        <f aca="false">IF(H2469="Present",H2469&amp;"_"&amp;I2469,H2469)</f>
        <v>Absent</v>
      </c>
    </row>
    <row r="2470" customFormat="false" ht="14.25" hidden="false" customHeight="false" outlineLevel="0" collapsed="false">
      <c r="A2470" s="0" t="s">
        <v>574</v>
      </c>
      <c r="B2470" s="64" t="n">
        <f aca="false">VLOOKUP(A2470,SampleData!A$1:E$220,4,FALSE())</f>
        <v>57.168546</v>
      </c>
      <c r="C2470" s="64" t="n">
        <f aca="false">VLOOKUP(A2470,SampleData!A$1:E$220,5,FALSE())</f>
        <v>10.272052</v>
      </c>
      <c r="D2470" s="66" t="s">
        <v>3530</v>
      </c>
      <c r="E2470" s="64" t="s">
        <v>3531</v>
      </c>
      <c r="F2470" s="0" t="s">
        <v>700</v>
      </c>
      <c r="G2470" s="0" t="s">
        <v>3514</v>
      </c>
      <c r="H2470" s="0" t="s">
        <v>3515</v>
      </c>
      <c r="I2470" s="0" t="s">
        <v>3516</v>
      </c>
      <c r="J2470" s="0" t="str">
        <f aca="false">IF(H2470="Present",H2470&amp;"_"&amp;I2470,H2470)</f>
        <v>Absent</v>
      </c>
    </row>
    <row r="2471" customFormat="false" ht="14.25" hidden="false" customHeight="false" outlineLevel="0" collapsed="false">
      <c r="A2471" s="0" t="s">
        <v>574</v>
      </c>
      <c r="B2471" s="64" t="n">
        <f aca="false">VLOOKUP(A2471,SampleData!A$1:E$220,4,FALSE())</f>
        <v>57.168546</v>
      </c>
      <c r="C2471" s="64" t="n">
        <f aca="false">VLOOKUP(A2471,SampleData!A$1:E$220,5,FALSE())</f>
        <v>10.272052</v>
      </c>
      <c r="D2471" s="66" t="s">
        <v>3532</v>
      </c>
      <c r="E2471" s="64" t="s">
        <v>353</v>
      </c>
      <c r="F2471" s="0" t="s">
        <v>696</v>
      </c>
      <c r="G2471" s="0" t="s">
        <v>3514</v>
      </c>
      <c r="H2471" s="0" t="s">
        <v>3515</v>
      </c>
      <c r="I2471" s="0" t="s">
        <v>3516</v>
      </c>
      <c r="J2471" s="0" t="str">
        <f aca="false">IF(H2471="Present",H2471&amp;"_"&amp;I2471,H2471)</f>
        <v>Absent</v>
      </c>
    </row>
    <row r="2472" customFormat="false" ht="14.25" hidden="false" customHeight="false" outlineLevel="0" collapsed="false">
      <c r="A2472" s="0" t="s">
        <v>574</v>
      </c>
      <c r="B2472" s="64" t="n">
        <f aca="false">VLOOKUP(A2472,SampleData!A$1:E$220,4,FALSE())</f>
        <v>57.168546</v>
      </c>
      <c r="C2472" s="64" t="n">
        <f aca="false">VLOOKUP(A2472,SampleData!A$1:E$220,5,FALSE())</f>
        <v>10.272052</v>
      </c>
      <c r="D2472" s="66" t="s">
        <v>3532</v>
      </c>
      <c r="E2472" s="64" t="s">
        <v>353</v>
      </c>
      <c r="F2472" s="0" t="s">
        <v>696</v>
      </c>
      <c r="G2472" s="0" t="s">
        <v>3514</v>
      </c>
      <c r="H2472" s="0" t="s">
        <v>3515</v>
      </c>
      <c r="I2472" s="0" t="s">
        <v>3516</v>
      </c>
      <c r="J2472" s="0" t="str">
        <f aca="false">IF(H2472="Present",H2472&amp;"_"&amp;I2472,H2472)</f>
        <v>Absent</v>
      </c>
    </row>
    <row r="2473" customFormat="false" ht="14.25" hidden="false" customHeight="false" outlineLevel="0" collapsed="false">
      <c r="A2473" s="0" t="s">
        <v>574</v>
      </c>
      <c r="B2473" s="64" t="n">
        <f aca="false">VLOOKUP(A2473,SampleData!A$1:E$220,4,FALSE())</f>
        <v>57.168546</v>
      </c>
      <c r="C2473" s="64" t="n">
        <f aca="false">VLOOKUP(A2473,SampleData!A$1:E$220,5,FALSE())</f>
        <v>10.272052</v>
      </c>
      <c r="D2473" s="66" t="s">
        <v>3534</v>
      </c>
      <c r="E2473" s="64" t="s">
        <v>62</v>
      </c>
      <c r="F2473" s="0" t="s">
        <v>702</v>
      </c>
      <c r="G2473" s="0" t="s">
        <v>3514</v>
      </c>
      <c r="H2473" s="0" t="s">
        <v>3515</v>
      </c>
      <c r="I2473" s="0" t="s">
        <v>3516</v>
      </c>
      <c r="J2473" s="0" t="str">
        <f aca="false">IF(H2473="Present",H2473&amp;"_"&amp;I2473,H2473)</f>
        <v>Absent</v>
      </c>
    </row>
    <row r="2474" customFormat="false" ht="14.25" hidden="false" customHeight="false" outlineLevel="0" collapsed="false">
      <c r="A2474" s="0" t="s">
        <v>574</v>
      </c>
      <c r="B2474" s="64" t="n">
        <f aca="false">VLOOKUP(A2474,SampleData!A$1:E$220,4,FALSE())</f>
        <v>57.168546</v>
      </c>
      <c r="C2474" s="64" t="n">
        <f aca="false">VLOOKUP(A2474,SampleData!A$1:E$220,5,FALSE())</f>
        <v>10.272052</v>
      </c>
      <c r="D2474" s="66" t="s">
        <v>3534</v>
      </c>
      <c r="E2474" s="64" t="s">
        <v>62</v>
      </c>
      <c r="F2474" s="0" t="s">
        <v>702</v>
      </c>
      <c r="G2474" s="0" t="s">
        <v>3514</v>
      </c>
      <c r="H2474" s="0" t="s">
        <v>3515</v>
      </c>
      <c r="I2474" s="0" t="s">
        <v>3516</v>
      </c>
      <c r="J2474" s="0" t="str">
        <f aca="false">IF(H2474="Present",H2474&amp;"_"&amp;I2474,H2474)</f>
        <v>Absent</v>
      </c>
    </row>
    <row r="2475" customFormat="false" ht="14.25" hidden="false" customHeight="false" outlineLevel="0" collapsed="false">
      <c r="A2475" s="0" t="s">
        <v>574</v>
      </c>
      <c r="B2475" s="64" t="n">
        <f aca="false">VLOOKUP(A2475,SampleData!A$1:E$220,4,FALSE())</f>
        <v>57.168546</v>
      </c>
      <c r="C2475" s="64" t="n">
        <f aca="false">VLOOKUP(A2475,SampleData!A$1:E$220,5,FALSE())</f>
        <v>10.272052</v>
      </c>
      <c r="D2475" s="66" t="s">
        <v>3536</v>
      </c>
      <c r="E2475" s="0" t="s">
        <v>705</v>
      </c>
      <c r="F2475" s="0" t="s">
        <v>705</v>
      </c>
      <c r="G2475" s="0" t="s">
        <v>3514</v>
      </c>
      <c r="H2475" s="0" t="s">
        <v>3515</v>
      </c>
      <c r="I2475" s="0" t="s">
        <v>3516</v>
      </c>
      <c r="J2475" s="0" t="str">
        <f aca="false">IF(H2475="Present",H2475&amp;"_"&amp;I2475,H2475)</f>
        <v>Absent</v>
      </c>
    </row>
    <row r="2476" customFormat="false" ht="14.25" hidden="false" customHeight="false" outlineLevel="0" collapsed="false">
      <c r="A2476" s="0" t="s">
        <v>574</v>
      </c>
      <c r="B2476" s="64" t="n">
        <f aca="false">VLOOKUP(A2476,SampleData!A$1:E$220,4,FALSE())</f>
        <v>57.168546</v>
      </c>
      <c r="C2476" s="64" t="n">
        <f aca="false">VLOOKUP(A2476,SampleData!A$1:E$220,5,FALSE())</f>
        <v>10.272052</v>
      </c>
      <c r="D2476" s="66" t="s">
        <v>3536</v>
      </c>
      <c r="E2476" s="0" t="s">
        <v>705</v>
      </c>
      <c r="F2476" s="0" t="s">
        <v>705</v>
      </c>
      <c r="G2476" s="0" t="s">
        <v>3514</v>
      </c>
      <c r="H2476" s="0" t="s">
        <v>3515</v>
      </c>
      <c r="I2476" s="0" t="s">
        <v>3516</v>
      </c>
      <c r="J2476" s="0" t="str">
        <f aca="false">IF(H2476="Present",H2476&amp;"_"&amp;I2476,H2476)</f>
        <v>Absent</v>
      </c>
    </row>
    <row r="2477" customFormat="false" ht="14.25" hidden="false" customHeight="false" outlineLevel="0" collapsed="false">
      <c r="A2477" s="0" t="s">
        <v>574</v>
      </c>
      <c r="B2477" s="64" t="n">
        <f aca="false">VLOOKUP(A2477,SampleData!A$1:E$220,4,FALSE())</f>
        <v>57.168546</v>
      </c>
      <c r="C2477" s="64" t="n">
        <f aca="false">VLOOKUP(A2477,SampleData!A$1:E$220,5,FALSE())</f>
        <v>10.272052</v>
      </c>
      <c r="D2477" s="66" t="s">
        <v>3537</v>
      </c>
      <c r="E2477" s="0" t="s">
        <v>698</v>
      </c>
      <c r="F2477" s="0" t="s">
        <v>698</v>
      </c>
      <c r="G2477" s="0" t="s">
        <v>735</v>
      </c>
      <c r="H2477" s="0" t="s">
        <v>3515</v>
      </c>
      <c r="I2477" s="0" t="s">
        <v>3516</v>
      </c>
      <c r="J2477" s="0" t="str">
        <f aca="false">IF(H2477="Present",H2477&amp;"_"&amp;I2477,H2477)</f>
        <v>Absent</v>
      </c>
    </row>
    <row r="2478" customFormat="false" ht="14.25" hidden="false" customHeight="false" outlineLevel="0" collapsed="false">
      <c r="A2478" s="0" t="s">
        <v>574</v>
      </c>
      <c r="B2478" s="64" t="n">
        <f aca="false">VLOOKUP(A2478,SampleData!A$1:E$220,4,FALSE())</f>
        <v>57.168546</v>
      </c>
      <c r="C2478" s="64" t="n">
        <f aca="false">VLOOKUP(A2478,SampleData!A$1:E$220,5,FALSE())</f>
        <v>10.272052</v>
      </c>
      <c r="D2478" s="66" t="s">
        <v>3537</v>
      </c>
      <c r="E2478" s="0" t="s">
        <v>698</v>
      </c>
      <c r="F2478" s="0" t="s">
        <v>698</v>
      </c>
      <c r="G2478" s="0" t="s">
        <v>735</v>
      </c>
      <c r="H2478" s="0" t="s">
        <v>3515</v>
      </c>
      <c r="I2478" s="0" t="s">
        <v>3516</v>
      </c>
      <c r="J2478" s="0" t="str">
        <f aca="false">IF(H2478="Present",H2478&amp;"_"&amp;I2478,H2478)</f>
        <v>Absent</v>
      </c>
    </row>
    <row r="2479" customFormat="false" ht="14.25" hidden="false" customHeight="false" outlineLevel="0" collapsed="false">
      <c r="A2479" s="0" t="s">
        <v>574</v>
      </c>
      <c r="B2479" s="64" t="n">
        <f aca="false">VLOOKUP(A2479,SampleData!A$1:E$220,4,FALSE())</f>
        <v>57.168546</v>
      </c>
      <c r="C2479" s="64" t="n">
        <f aca="false">VLOOKUP(A2479,SampleData!A$1:E$220,5,FALSE())</f>
        <v>10.272052</v>
      </c>
      <c r="D2479" s="66" t="s">
        <v>3538</v>
      </c>
      <c r="E2479" s="64" t="s">
        <v>3539</v>
      </c>
      <c r="F2479" s="0" t="s">
        <v>706</v>
      </c>
      <c r="G2479" s="0" t="s">
        <v>3514</v>
      </c>
      <c r="H2479" s="0" t="s">
        <v>3515</v>
      </c>
      <c r="I2479" s="0" t="s">
        <v>3516</v>
      </c>
      <c r="J2479" s="0" t="str">
        <f aca="false">IF(H2479="Present",H2479&amp;"_"&amp;I2479,H2479)</f>
        <v>Absent</v>
      </c>
    </row>
    <row r="2480" customFormat="false" ht="14.25" hidden="false" customHeight="false" outlineLevel="0" collapsed="false">
      <c r="A2480" s="0" t="s">
        <v>580</v>
      </c>
      <c r="B2480" s="64" t="n">
        <f aca="false">VLOOKUP(A2480,SampleData!A$1:E$220,4,FALSE())</f>
        <v>57.167865</v>
      </c>
      <c r="C2480" s="64" t="n">
        <f aca="false">VLOOKUP(A2480,SampleData!A$1:E$220,5,FALSE())</f>
        <v>10.269853</v>
      </c>
      <c r="D2480" s="66" t="s">
        <v>3512</v>
      </c>
      <c r="E2480" s="64" t="s">
        <v>3513</v>
      </c>
      <c r="F2480" s="0" t="s">
        <v>703</v>
      </c>
      <c r="G2480" s="0" t="s">
        <v>735</v>
      </c>
      <c r="H2480" s="0" t="s">
        <v>3533</v>
      </c>
      <c r="I2480" s="0" t="s">
        <v>3535</v>
      </c>
      <c r="J2480" s="0" t="str">
        <f aca="false">IF(H2480="Present",H2480&amp;"_"&amp;I2480,H2480)</f>
        <v>Present_Ct&lt;41</v>
      </c>
    </row>
    <row r="2481" customFormat="false" ht="14.25" hidden="false" customHeight="false" outlineLevel="0" collapsed="false">
      <c r="A2481" s="0" t="s">
        <v>580</v>
      </c>
      <c r="B2481" s="64" t="n">
        <f aca="false">VLOOKUP(A2481,SampleData!A$1:E$220,4,FALSE())</f>
        <v>57.167865</v>
      </c>
      <c r="C2481" s="64" t="n">
        <f aca="false">VLOOKUP(A2481,SampleData!A$1:E$220,5,FALSE())</f>
        <v>10.269853</v>
      </c>
      <c r="D2481" s="66" t="s">
        <v>3517</v>
      </c>
      <c r="E2481" s="64" t="s">
        <v>636</v>
      </c>
      <c r="F2481" s="0" t="s">
        <v>709</v>
      </c>
      <c r="G2481" s="0" t="s">
        <v>735</v>
      </c>
      <c r="H2481" s="0" t="s">
        <v>3533</v>
      </c>
      <c r="I2481" s="0" t="s">
        <v>3535</v>
      </c>
      <c r="J2481" s="0" t="str">
        <f aca="false">IF(H2481="Present",H2481&amp;"_"&amp;I2481,H2481)</f>
        <v>Present_Ct&lt;41</v>
      </c>
    </row>
    <row r="2482" customFormat="false" ht="14.25" hidden="false" customHeight="false" outlineLevel="0" collapsed="false">
      <c r="A2482" s="0" t="s">
        <v>580</v>
      </c>
      <c r="B2482" s="64" t="n">
        <f aca="false">VLOOKUP(A2482,SampleData!A$1:E$220,4,FALSE())</f>
        <v>57.167865</v>
      </c>
      <c r="C2482" s="64" t="n">
        <f aca="false">VLOOKUP(A2482,SampleData!A$1:E$220,5,FALSE())</f>
        <v>10.269853</v>
      </c>
      <c r="D2482" s="66" t="s">
        <v>3518</v>
      </c>
      <c r="E2482" s="0" t="s">
        <v>710</v>
      </c>
      <c r="F2482" s="0" t="s">
        <v>710</v>
      </c>
      <c r="G2482" s="0" t="s">
        <v>735</v>
      </c>
      <c r="H2482" s="0" t="s">
        <v>3515</v>
      </c>
      <c r="I2482" s="0" t="s">
        <v>3516</v>
      </c>
      <c r="J2482" s="0" t="str">
        <f aca="false">IF(H2482="Present",H2482&amp;"_"&amp;I2482,H2482)</f>
        <v>Absent</v>
      </c>
    </row>
    <row r="2483" customFormat="false" ht="14.25" hidden="false" customHeight="false" outlineLevel="0" collapsed="false">
      <c r="A2483" s="0" t="s">
        <v>580</v>
      </c>
      <c r="B2483" s="64" t="n">
        <f aca="false">VLOOKUP(A2483,SampleData!A$1:E$220,4,FALSE())</f>
        <v>57.167865</v>
      </c>
      <c r="C2483" s="64" t="n">
        <f aca="false">VLOOKUP(A2483,SampleData!A$1:E$220,5,FALSE())</f>
        <v>10.269853</v>
      </c>
      <c r="D2483" s="66" t="s">
        <v>3519</v>
      </c>
      <c r="E2483" s="64" t="s">
        <v>3520</v>
      </c>
      <c r="F2483" s="0" t="s">
        <v>697</v>
      </c>
      <c r="G2483" s="0" t="s">
        <v>735</v>
      </c>
      <c r="H2483" s="0" t="s">
        <v>3515</v>
      </c>
      <c r="I2483" s="0" t="s">
        <v>3516</v>
      </c>
      <c r="J2483" s="0" t="str">
        <f aca="false">IF(H2483="Present",H2483&amp;"_"&amp;I2483,H2483)</f>
        <v>Absent</v>
      </c>
    </row>
    <row r="2484" customFormat="false" ht="14.25" hidden="false" customHeight="false" outlineLevel="0" collapsed="false">
      <c r="A2484" s="0" t="s">
        <v>580</v>
      </c>
      <c r="B2484" s="64" t="n">
        <f aca="false">VLOOKUP(A2484,SampleData!A$1:E$220,4,FALSE())</f>
        <v>57.167865</v>
      </c>
      <c r="C2484" s="64" t="n">
        <f aca="false">VLOOKUP(A2484,SampleData!A$1:E$220,5,FALSE())</f>
        <v>10.269853</v>
      </c>
      <c r="D2484" s="66" t="s">
        <v>3521</v>
      </c>
      <c r="E2484" s="64" t="s">
        <v>208</v>
      </c>
      <c r="F2484" s="0" t="s">
        <v>704</v>
      </c>
      <c r="G2484" s="0" t="s">
        <v>3514</v>
      </c>
      <c r="H2484" s="0" t="s">
        <v>3515</v>
      </c>
      <c r="I2484" s="0" t="s">
        <v>3516</v>
      </c>
      <c r="J2484" s="0" t="str">
        <f aca="false">IF(H2484="Present",H2484&amp;"_"&amp;I2484,H2484)</f>
        <v>Absent</v>
      </c>
    </row>
    <row r="2485" customFormat="false" ht="14.25" hidden="false" customHeight="false" outlineLevel="0" collapsed="false">
      <c r="A2485" s="0" t="s">
        <v>580</v>
      </c>
      <c r="B2485" s="64" t="n">
        <f aca="false">VLOOKUP(A2485,SampleData!A$1:E$220,4,FALSE())</f>
        <v>57.167865</v>
      </c>
      <c r="C2485" s="64" t="n">
        <f aca="false">VLOOKUP(A2485,SampleData!A$1:E$220,5,FALSE())</f>
        <v>10.269853</v>
      </c>
      <c r="D2485" s="66" t="s">
        <v>3522</v>
      </c>
      <c r="E2485" s="64" t="s">
        <v>3523</v>
      </c>
      <c r="F2485" s="0" t="s">
        <v>708</v>
      </c>
      <c r="G2485" s="0" t="s">
        <v>735</v>
      </c>
      <c r="H2485" s="0" t="s">
        <v>3515</v>
      </c>
      <c r="I2485" s="0" t="s">
        <v>3516</v>
      </c>
      <c r="J2485" s="0" t="str">
        <f aca="false">IF(H2485="Present",H2485&amp;"_"&amp;I2485,H2485)</f>
        <v>Absent</v>
      </c>
    </row>
    <row r="2486" customFormat="false" ht="14.25" hidden="false" customHeight="false" outlineLevel="0" collapsed="false">
      <c r="A2486" s="0" t="s">
        <v>580</v>
      </c>
      <c r="B2486" s="64" t="n">
        <f aca="false">VLOOKUP(A2486,SampleData!A$1:E$220,4,FALSE())</f>
        <v>57.167865</v>
      </c>
      <c r="C2486" s="64" t="n">
        <f aca="false">VLOOKUP(A2486,SampleData!A$1:E$220,5,FALSE())</f>
        <v>10.269853</v>
      </c>
      <c r="D2486" s="66" t="s">
        <v>3524</v>
      </c>
      <c r="E2486" s="64" t="s">
        <v>3525</v>
      </c>
      <c r="F2486" s="0" t="s">
        <v>699</v>
      </c>
      <c r="G2486" s="0" t="s">
        <v>735</v>
      </c>
      <c r="H2486" s="0" t="s">
        <v>3515</v>
      </c>
      <c r="I2486" s="0" t="s">
        <v>3516</v>
      </c>
      <c r="J2486" s="0" t="str">
        <f aca="false">IF(H2486="Present",H2486&amp;"_"&amp;I2486,H2486)</f>
        <v>Absent</v>
      </c>
    </row>
    <row r="2487" customFormat="false" ht="14.25" hidden="false" customHeight="false" outlineLevel="0" collapsed="false">
      <c r="A2487" s="0" t="s">
        <v>580</v>
      </c>
      <c r="B2487" s="64" t="n">
        <f aca="false">VLOOKUP(A2487,SampleData!A$1:E$220,4,FALSE())</f>
        <v>57.167865</v>
      </c>
      <c r="C2487" s="64" t="n">
        <f aca="false">VLOOKUP(A2487,SampleData!A$1:E$220,5,FALSE())</f>
        <v>10.269853</v>
      </c>
      <c r="D2487" s="66" t="s">
        <v>229</v>
      </c>
      <c r="E2487" s="0" t="s">
        <v>199</v>
      </c>
      <c r="F2487" s="0" t="s">
        <v>199</v>
      </c>
      <c r="G2487" s="0" t="s">
        <v>3514</v>
      </c>
      <c r="H2487" s="0" t="s">
        <v>3515</v>
      </c>
      <c r="I2487" s="0" t="s">
        <v>3516</v>
      </c>
      <c r="J2487" s="0" t="str">
        <f aca="false">IF(H2487="Present",H2487&amp;"_"&amp;I2487,H2487)</f>
        <v>Absent</v>
      </c>
    </row>
    <row r="2488" customFormat="false" ht="14.25" hidden="false" customHeight="false" outlineLevel="0" collapsed="false">
      <c r="A2488" s="0" t="s">
        <v>580</v>
      </c>
      <c r="B2488" s="64" t="n">
        <f aca="false">VLOOKUP(A2488,SampleData!A$1:E$220,4,FALSE())</f>
        <v>57.167865</v>
      </c>
      <c r="C2488" s="64" t="n">
        <f aca="false">VLOOKUP(A2488,SampleData!A$1:E$220,5,FALSE())</f>
        <v>10.269853</v>
      </c>
      <c r="D2488" s="66" t="s">
        <v>3526</v>
      </c>
      <c r="E2488" s="0" t="s">
        <v>385</v>
      </c>
      <c r="F2488" s="0" t="s">
        <v>385</v>
      </c>
      <c r="G2488" s="0" t="s">
        <v>735</v>
      </c>
      <c r="H2488" s="0" t="s">
        <v>3515</v>
      </c>
      <c r="I2488" s="0" t="s">
        <v>3516</v>
      </c>
      <c r="J2488" s="0" t="str">
        <f aca="false">IF(H2488="Present",H2488&amp;"_"&amp;I2488,H2488)</f>
        <v>Absent</v>
      </c>
    </row>
    <row r="2489" customFormat="false" ht="14.25" hidden="false" customHeight="false" outlineLevel="0" collapsed="false">
      <c r="A2489" s="0" t="s">
        <v>580</v>
      </c>
      <c r="B2489" s="64" t="n">
        <f aca="false">VLOOKUP(A2489,SampleData!A$1:E$220,4,FALSE())</f>
        <v>57.167865</v>
      </c>
      <c r="C2489" s="64" t="n">
        <f aca="false">VLOOKUP(A2489,SampleData!A$1:E$220,5,FALSE())</f>
        <v>10.269853</v>
      </c>
      <c r="D2489" s="66" t="s">
        <v>3527</v>
      </c>
      <c r="E2489" s="64" t="s">
        <v>74</v>
      </c>
      <c r="F2489" s="0" t="s">
        <v>701</v>
      </c>
      <c r="G2489" s="0" t="s">
        <v>735</v>
      </c>
      <c r="H2489" s="0" t="s">
        <v>3515</v>
      </c>
      <c r="I2489" s="0" t="s">
        <v>3516</v>
      </c>
      <c r="J2489" s="0" t="str">
        <f aca="false">IF(H2489="Present",H2489&amp;"_"&amp;I2489,H2489)</f>
        <v>Absent</v>
      </c>
    </row>
    <row r="2490" customFormat="false" ht="14.25" hidden="false" customHeight="false" outlineLevel="0" collapsed="false">
      <c r="A2490" s="0" t="s">
        <v>580</v>
      </c>
      <c r="B2490" s="64" t="n">
        <f aca="false">VLOOKUP(A2490,SampleData!A$1:E$220,4,FALSE())</f>
        <v>57.167865</v>
      </c>
      <c r="C2490" s="64" t="n">
        <f aca="false">VLOOKUP(A2490,SampleData!A$1:E$220,5,FALSE())</f>
        <v>10.269853</v>
      </c>
      <c r="D2490" s="66" t="s">
        <v>3528</v>
      </c>
      <c r="E2490" s="64" t="s">
        <v>177</v>
      </c>
      <c r="F2490" s="0" t="s">
        <v>3529</v>
      </c>
      <c r="G2490" s="0" t="s">
        <v>735</v>
      </c>
      <c r="H2490" s="0" t="s">
        <v>3515</v>
      </c>
      <c r="I2490" s="0" t="s">
        <v>3516</v>
      </c>
      <c r="J2490" s="0" t="str">
        <f aca="false">IF(H2490="Present",H2490&amp;"_"&amp;I2490,H2490)</f>
        <v>Absent</v>
      </c>
    </row>
    <row r="2491" customFormat="false" ht="14.25" hidden="false" customHeight="false" outlineLevel="0" collapsed="false">
      <c r="A2491" s="0" t="s">
        <v>580</v>
      </c>
      <c r="B2491" s="64" t="n">
        <f aca="false">VLOOKUP(A2491,SampleData!A$1:E$220,4,FALSE())</f>
        <v>57.167865</v>
      </c>
      <c r="C2491" s="64" t="n">
        <f aca="false">VLOOKUP(A2491,SampleData!A$1:E$220,5,FALSE())</f>
        <v>10.269853</v>
      </c>
      <c r="D2491" s="66" t="s">
        <v>3530</v>
      </c>
      <c r="E2491" s="64" t="s">
        <v>3531</v>
      </c>
      <c r="F2491" s="0" t="s">
        <v>700</v>
      </c>
      <c r="G2491" s="0" t="s">
        <v>3514</v>
      </c>
      <c r="H2491" s="0" t="s">
        <v>3515</v>
      </c>
      <c r="I2491" s="0" t="s">
        <v>3516</v>
      </c>
      <c r="J2491" s="0" t="str">
        <f aca="false">IF(H2491="Present",H2491&amp;"_"&amp;I2491,H2491)</f>
        <v>Absent</v>
      </c>
    </row>
    <row r="2492" customFormat="false" ht="14.25" hidden="false" customHeight="false" outlineLevel="0" collapsed="false">
      <c r="A2492" s="0" t="s">
        <v>580</v>
      </c>
      <c r="B2492" s="64" t="n">
        <f aca="false">VLOOKUP(A2492,SampleData!A$1:E$220,4,FALSE())</f>
        <v>57.167865</v>
      </c>
      <c r="C2492" s="64" t="n">
        <f aca="false">VLOOKUP(A2492,SampleData!A$1:E$220,5,FALSE())</f>
        <v>10.269853</v>
      </c>
      <c r="D2492" s="66" t="s">
        <v>3532</v>
      </c>
      <c r="E2492" s="64" t="s">
        <v>353</v>
      </c>
      <c r="F2492" s="0" t="s">
        <v>696</v>
      </c>
      <c r="G2492" s="0" t="s">
        <v>735</v>
      </c>
      <c r="H2492" s="0" t="s">
        <v>3515</v>
      </c>
      <c r="I2492" s="0" t="s">
        <v>3516</v>
      </c>
      <c r="J2492" s="0" t="str">
        <f aca="false">IF(H2492="Present",H2492&amp;"_"&amp;I2492,H2492)</f>
        <v>Absent</v>
      </c>
    </row>
    <row r="2493" customFormat="false" ht="14.25" hidden="false" customHeight="false" outlineLevel="0" collapsed="false">
      <c r="A2493" s="0" t="s">
        <v>580</v>
      </c>
      <c r="B2493" s="64" t="n">
        <f aca="false">VLOOKUP(A2493,SampleData!A$1:E$220,4,FALSE())</f>
        <v>57.167865</v>
      </c>
      <c r="C2493" s="64" t="n">
        <f aca="false">VLOOKUP(A2493,SampleData!A$1:E$220,5,FALSE())</f>
        <v>10.269853</v>
      </c>
      <c r="D2493" s="66" t="s">
        <v>3534</v>
      </c>
      <c r="E2493" s="64" t="s">
        <v>62</v>
      </c>
      <c r="F2493" s="0" t="s">
        <v>702</v>
      </c>
      <c r="G2493" s="0" t="s">
        <v>3514</v>
      </c>
      <c r="H2493" s="0" t="s">
        <v>3533</v>
      </c>
      <c r="I2493" s="0" t="s">
        <v>3535</v>
      </c>
      <c r="J2493" s="0" t="str">
        <f aca="false">IF(H2493="Present",H2493&amp;"_"&amp;I2493,H2493)</f>
        <v>Present_Ct&lt;41</v>
      </c>
    </row>
    <row r="2494" customFormat="false" ht="14.25" hidden="false" customHeight="false" outlineLevel="0" collapsed="false">
      <c r="A2494" s="0" t="s">
        <v>580</v>
      </c>
      <c r="B2494" s="64" t="n">
        <f aca="false">VLOOKUP(A2494,SampleData!A$1:E$220,4,FALSE())</f>
        <v>57.167865</v>
      </c>
      <c r="C2494" s="64" t="n">
        <f aca="false">VLOOKUP(A2494,SampleData!A$1:E$220,5,FALSE())</f>
        <v>10.269853</v>
      </c>
      <c r="D2494" s="66" t="s">
        <v>3536</v>
      </c>
      <c r="E2494" s="0" t="s">
        <v>705</v>
      </c>
      <c r="F2494" s="0" t="s">
        <v>705</v>
      </c>
      <c r="G2494" s="0" t="s">
        <v>3514</v>
      </c>
      <c r="H2494" s="0" t="s">
        <v>3533</v>
      </c>
      <c r="I2494" s="0" t="s">
        <v>3535</v>
      </c>
      <c r="J2494" s="0" t="str">
        <f aca="false">IF(H2494="Present",H2494&amp;"_"&amp;I2494,H2494)</f>
        <v>Present_Ct&lt;41</v>
      </c>
    </row>
    <row r="2495" customFormat="false" ht="14.25" hidden="false" customHeight="false" outlineLevel="0" collapsed="false">
      <c r="A2495" s="0" t="s">
        <v>580</v>
      </c>
      <c r="B2495" s="64" t="n">
        <f aca="false">VLOOKUP(A2495,SampleData!A$1:E$220,4,FALSE())</f>
        <v>57.167865</v>
      </c>
      <c r="C2495" s="64" t="n">
        <f aca="false">VLOOKUP(A2495,SampleData!A$1:E$220,5,FALSE())</f>
        <v>10.269853</v>
      </c>
      <c r="D2495" s="66" t="s">
        <v>3537</v>
      </c>
      <c r="E2495" s="0" t="s">
        <v>698</v>
      </c>
      <c r="F2495" s="0" t="s">
        <v>698</v>
      </c>
      <c r="G2495" s="0" t="s">
        <v>3514</v>
      </c>
      <c r="H2495" s="0" t="s">
        <v>3515</v>
      </c>
      <c r="I2495" s="0" t="s">
        <v>3516</v>
      </c>
      <c r="J2495" s="0" t="str">
        <f aca="false">IF(H2495="Present",H2495&amp;"_"&amp;I2495,H2495)</f>
        <v>Absent</v>
      </c>
    </row>
    <row r="2496" customFormat="false" ht="14.25" hidden="false" customHeight="false" outlineLevel="0" collapsed="false">
      <c r="A2496" s="0" t="s">
        <v>580</v>
      </c>
      <c r="B2496" s="64" t="n">
        <f aca="false">VLOOKUP(A2496,SampleData!A$1:E$220,4,FALSE())</f>
        <v>57.167865</v>
      </c>
      <c r="C2496" s="64" t="n">
        <f aca="false">VLOOKUP(A2496,SampleData!A$1:E$220,5,FALSE())</f>
        <v>10.269853</v>
      </c>
      <c r="D2496" s="66" t="s">
        <v>3538</v>
      </c>
      <c r="E2496" s="64" t="s">
        <v>3539</v>
      </c>
      <c r="F2496" s="0" t="s">
        <v>706</v>
      </c>
      <c r="G2496" s="0" t="s">
        <v>735</v>
      </c>
      <c r="H2496" s="0" t="s">
        <v>3515</v>
      </c>
      <c r="I2496" s="0" t="s">
        <v>3516</v>
      </c>
      <c r="J2496" s="0" t="str">
        <f aca="false">IF(H2496="Present",H2496&amp;"_"&amp;I2496,H2496)</f>
        <v>Absent</v>
      </c>
    </row>
    <row r="2497" customFormat="false" ht="14.25" hidden="false" customHeight="false" outlineLevel="0" collapsed="false">
      <c r="A2497" s="0" t="s">
        <v>580</v>
      </c>
      <c r="B2497" s="64" t="n">
        <f aca="false">VLOOKUP(A2497,SampleData!A$1:E$220,4,FALSE())</f>
        <v>57.167865</v>
      </c>
      <c r="C2497" s="64" t="n">
        <f aca="false">VLOOKUP(A2497,SampleData!A$1:E$220,5,FALSE())</f>
        <v>10.269853</v>
      </c>
      <c r="D2497" s="66" t="s">
        <v>3512</v>
      </c>
      <c r="E2497" s="64" t="s">
        <v>3513</v>
      </c>
      <c r="F2497" s="0" t="s">
        <v>703</v>
      </c>
      <c r="G2497" s="0" t="s">
        <v>735</v>
      </c>
      <c r="H2497" s="0" t="s">
        <v>3515</v>
      </c>
      <c r="I2497" s="0" t="s">
        <v>3516</v>
      </c>
      <c r="J2497" s="0" t="str">
        <f aca="false">IF(H2497="Present",H2497&amp;"_"&amp;I2497,H2497)</f>
        <v>Absent</v>
      </c>
    </row>
    <row r="2498" customFormat="false" ht="14.25" hidden="false" customHeight="false" outlineLevel="0" collapsed="false">
      <c r="A2498" s="0" t="s">
        <v>580</v>
      </c>
      <c r="B2498" s="64" t="n">
        <f aca="false">VLOOKUP(A2498,SampleData!A$1:E$220,4,FALSE())</f>
        <v>57.167865</v>
      </c>
      <c r="C2498" s="64" t="n">
        <f aca="false">VLOOKUP(A2498,SampleData!A$1:E$220,5,FALSE())</f>
        <v>10.269853</v>
      </c>
      <c r="D2498" s="66" t="s">
        <v>3517</v>
      </c>
      <c r="E2498" s="64" t="s">
        <v>636</v>
      </c>
      <c r="F2498" s="0" t="s">
        <v>709</v>
      </c>
      <c r="G2498" s="0" t="s">
        <v>735</v>
      </c>
      <c r="H2498" s="0" t="s">
        <v>3515</v>
      </c>
      <c r="I2498" s="0" t="s">
        <v>3516</v>
      </c>
      <c r="J2498" s="0" t="str">
        <f aca="false">IF(H2498="Present",H2498&amp;"_"&amp;I2498,H2498)</f>
        <v>Absent</v>
      </c>
    </row>
    <row r="2499" customFormat="false" ht="14.25" hidden="false" customHeight="false" outlineLevel="0" collapsed="false">
      <c r="A2499" s="0" t="s">
        <v>580</v>
      </c>
      <c r="B2499" s="64" t="n">
        <f aca="false">VLOOKUP(A2499,SampleData!A$1:E$220,4,FALSE())</f>
        <v>57.167865</v>
      </c>
      <c r="C2499" s="64" t="n">
        <f aca="false">VLOOKUP(A2499,SampleData!A$1:E$220,5,FALSE())</f>
        <v>10.269853</v>
      </c>
      <c r="D2499" s="66" t="s">
        <v>3518</v>
      </c>
      <c r="E2499" s="0" t="s">
        <v>710</v>
      </c>
      <c r="F2499" s="0" t="s">
        <v>710</v>
      </c>
      <c r="G2499" s="0" t="s">
        <v>735</v>
      </c>
      <c r="H2499" s="0" t="s">
        <v>3515</v>
      </c>
      <c r="I2499" s="0" t="s">
        <v>3516</v>
      </c>
      <c r="J2499" s="0" t="str">
        <f aca="false">IF(H2499="Present",H2499&amp;"_"&amp;I2499,H2499)</f>
        <v>Absent</v>
      </c>
    </row>
    <row r="2500" customFormat="false" ht="14.25" hidden="false" customHeight="false" outlineLevel="0" collapsed="false">
      <c r="A2500" s="0" t="s">
        <v>580</v>
      </c>
      <c r="B2500" s="64" t="n">
        <f aca="false">VLOOKUP(A2500,SampleData!A$1:E$220,4,FALSE())</f>
        <v>57.167865</v>
      </c>
      <c r="C2500" s="64" t="n">
        <f aca="false">VLOOKUP(A2500,SampleData!A$1:E$220,5,FALSE())</f>
        <v>10.269853</v>
      </c>
      <c r="D2500" s="66" t="s">
        <v>3519</v>
      </c>
      <c r="E2500" s="64" t="s">
        <v>3520</v>
      </c>
      <c r="F2500" s="0" t="s">
        <v>697</v>
      </c>
      <c r="G2500" s="0" t="s">
        <v>735</v>
      </c>
      <c r="H2500" s="0" t="s">
        <v>3515</v>
      </c>
      <c r="I2500" s="0" t="s">
        <v>3516</v>
      </c>
      <c r="J2500" s="0" t="str">
        <f aca="false">IF(H2500="Present",H2500&amp;"_"&amp;I2500,H2500)</f>
        <v>Absent</v>
      </c>
    </row>
    <row r="2501" customFormat="false" ht="14.25" hidden="false" customHeight="false" outlineLevel="0" collapsed="false">
      <c r="A2501" s="0" t="s">
        <v>580</v>
      </c>
      <c r="B2501" s="64" t="n">
        <f aca="false">VLOOKUP(A2501,SampleData!A$1:E$220,4,FALSE())</f>
        <v>57.167865</v>
      </c>
      <c r="C2501" s="64" t="n">
        <f aca="false">VLOOKUP(A2501,SampleData!A$1:E$220,5,FALSE())</f>
        <v>10.269853</v>
      </c>
      <c r="D2501" s="66" t="s">
        <v>3521</v>
      </c>
      <c r="E2501" s="64" t="s">
        <v>208</v>
      </c>
      <c r="F2501" s="0" t="s">
        <v>704</v>
      </c>
      <c r="G2501" s="0" t="s">
        <v>3514</v>
      </c>
      <c r="H2501" s="0" t="s">
        <v>3515</v>
      </c>
      <c r="I2501" s="0" t="s">
        <v>3516</v>
      </c>
      <c r="J2501" s="0" t="str">
        <f aca="false">IF(H2501="Present",H2501&amp;"_"&amp;I2501,H2501)</f>
        <v>Absent</v>
      </c>
    </row>
    <row r="2502" customFormat="false" ht="14.25" hidden="false" customHeight="false" outlineLevel="0" collapsed="false">
      <c r="A2502" s="0" t="s">
        <v>580</v>
      </c>
      <c r="B2502" s="64" t="n">
        <f aca="false">VLOOKUP(A2502,SampleData!A$1:E$220,4,FALSE())</f>
        <v>57.167865</v>
      </c>
      <c r="C2502" s="64" t="n">
        <f aca="false">VLOOKUP(A2502,SampleData!A$1:E$220,5,FALSE())</f>
        <v>10.269853</v>
      </c>
      <c r="D2502" s="66" t="s">
        <v>3524</v>
      </c>
      <c r="E2502" s="64" t="s">
        <v>3525</v>
      </c>
      <c r="F2502" s="0" t="s">
        <v>699</v>
      </c>
      <c r="G2502" s="0" t="s">
        <v>735</v>
      </c>
      <c r="H2502" s="0" t="s">
        <v>3515</v>
      </c>
      <c r="I2502" s="0" t="s">
        <v>3516</v>
      </c>
      <c r="J2502" s="0" t="str">
        <f aca="false">IF(H2502="Present",H2502&amp;"_"&amp;I2502,H2502)</f>
        <v>Absent</v>
      </c>
    </row>
    <row r="2503" customFormat="false" ht="14.25" hidden="false" customHeight="false" outlineLevel="0" collapsed="false">
      <c r="A2503" s="0" t="s">
        <v>580</v>
      </c>
      <c r="B2503" s="64" t="n">
        <f aca="false">VLOOKUP(A2503,SampleData!A$1:E$220,4,FALSE())</f>
        <v>57.167865</v>
      </c>
      <c r="C2503" s="64" t="n">
        <f aca="false">VLOOKUP(A2503,SampleData!A$1:E$220,5,FALSE())</f>
        <v>10.269853</v>
      </c>
      <c r="D2503" s="66" t="s">
        <v>3526</v>
      </c>
      <c r="E2503" s="0" t="s">
        <v>385</v>
      </c>
      <c r="F2503" s="0" t="s">
        <v>385</v>
      </c>
      <c r="G2503" s="0" t="s">
        <v>3514</v>
      </c>
      <c r="H2503" s="0" t="s">
        <v>3515</v>
      </c>
      <c r="I2503" s="0" t="s">
        <v>3516</v>
      </c>
      <c r="J2503" s="0" t="str">
        <f aca="false">IF(H2503="Present",H2503&amp;"_"&amp;I2503,H2503)</f>
        <v>Absent</v>
      </c>
    </row>
    <row r="2504" customFormat="false" ht="14.25" hidden="false" customHeight="false" outlineLevel="0" collapsed="false">
      <c r="A2504" s="0" t="s">
        <v>580</v>
      </c>
      <c r="B2504" s="64" t="n">
        <f aca="false">VLOOKUP(A2504,SampleData!A$1:E$220,4,FALSE())</f>
        <v>57.167865</v>
      </c>
      <c r="C2504" s="64" t="n">
        <f aca="false">VLOOKUP(A2504,SampleData!A$1:E$220,5,FALSE())</f>
        <v>10.269853</v>
      </c>
      <c r="D2504" s="66" t="s">
        <v>3527</v>
      </c>
      <c r="E2504" s="64" t="s">
        <v>74</v>
      </c>
      <c r="F2504" s="0" t="s">
        <v>701</v>
      </c>
      <c r="G2504" s="0" t="s">
        <v>735</v>
      </c>
      <c r="H2504" s="0" t="s">
        <v>3515</v>
      </c>
      <c r="I2504" s="0" t="s">
        <v>3516</v>
      </c>
      <c r="J2504" s="0" t="str">
        <f aca="false">IF(H2504="Present",H2504&amp;"_"&amp;I2504,H2504)</f>
        <v>Absent</v>
      </c>
    </row>
    <row r="2505" customFormat="false" ht="14.25" hidden="false" customHeight="false" outlineLevel="0" collapsed="false">
      <c r="A2505" s="0" t="s">
        <v>580</v>
      </c>
      <c r="B2505" s="64" t="n">
        <f aca="false">VLOOKUP(A2505,SampleData!A$1:E$220,4,FALSE())</f>
        <v>57.167865</v>
      </c>
      <c r="C2505" s="64" t="n">
        <f aca="false">VLOOKUP(A2505,SampleData!A$1:E$220,5,FALSE())</f>
        <v>10.269853</v>
      </c>
      <c r="D2505" s="66" t="s">
        <v>3530</v>
      </c>
      <c r="E2505" s="64" t="s">
        <v>3531</v>
      </c>
      <c r="F2505" s="0" t="s">
        <v>700</v>
      </c>
      <c r="G2505" s="0" t="s">
        <v>3514</v>
      </c>
      <c r="H2505" s="0" t="s">
        <v>3515</v>
      </c>
      <c r="I2505" s="0" t="s">
        <v>3516</v>
      </c>
      <c r="J2505" s="0" t="str">
        <f aca="false">IF(H2505="Present",H2505&amp;"_"&amp;I2505,H2505)</f>
        <v>Absent</v>
      </c>
    </row>
    <row r="2506" customFormat="false" ht="14.25" hidden="false" customHeight="false" outlineLevel="0" collapsed="false">
      <c r="A2506" s="0" t="s">
        <v>580</v>
      </c>
      <c r="B2506" s="64" t="n">
        <f aca="false">VLOOKUP(A2506,SampleData!A$1:E$220,4,FALSE())</f>
        <v>57.167865</v>
      </c>
      <c r="C2506" s="64" t="n">
        <f aca="false">VLOOKUP(A2506,SampleData!A$1:E$220,5,FALSE())</f>
        <v>10.269853</v>
      </c>
      <c r="D2506" s="66" t="s">
        <v>3538</v>
      </c>
      <c r="E2506" s="64" t="s">
        <v>3539</v>
      </c>
      <c r="F2506" s="0" t="s">
        <v>706</v>
      </c>
      <c r="G2506" s="0" t="s">
        <v>735</v>
      </c>
      <c r="H2506" s="0" t="s">
        <v>3515</v>
      </c>
      <c r="I2506" s="0" t="s">
        <v>3516</v>
      </c>
      <c r="J2506" s="0" t="str">
        <f aca="false">IF(H2506="Present",H2506&amp;"_"&amp;I2506,H2506)</f>
        <v>Absent</v>
      </c>
    </row>
    <row r="2507" customFormat="false" ht="14.25" hidden="false" customHeight="false" outlineLevel="0" collapsed="false">
      <c r="A2507" s="0" t="s">
        <v>580</v>
      </c>
      <c r="B2507" s="64" t="n">
        <f aca="false">VLOOKUP(A2507,SampleData!A$1:E$220,4,FALSE())</f>
        <v>57.167865</v>
      </c>
      <c r="C2507" s="64" t="n">
        <f aca="false">VLOOKUP(A2507,SampleData!A$1:E$220,5,FALSE())</f>
        <v>10.269853</v>
      </c>
      <c r="D2507" s="66" t="s">
        <v>3522</v>
      </c>
      <c r="E2507" s="64" t="s">
        <v>3523</v>
      </c>
      <c r="F2507" s="0" t="s">
        <v>708</v>
      </c>
      <c r="G2507" s="0" t="s">
        <v>735</v>
      </c>
      <c r="H2507" s="0" t="s">
        <v>3515</v>
      </c>
      <c r="I2507" s="0" t="s">
        <v>3516</v>
      </c>
      <c r="J2507" s="0" t="str">
        <f aca="false">IF(H2507="Present",H2507&amp;"_"&amp;I2507,H2507)</f>
        <v>Absent</v>
      </c>
    </row>
    <row r="2508" customFormat="false" ht="14.25" hidden="false" customHeight="false" outlineLevel="0" collapsed="false">
      <c r="A2508" s="0" t="s">
        <v>580</v>
      </c>
      <c r="B2508" s="64" t="n">
        <f aca="false">VLOOKUP(A2508,SampleData!A$1:E$220,4,FALSE())</f>
        <v>57.167865</v>
      </c>
      <c r="C2508" s="64" t="n">
        <f aca="false">VLOOKUP(A2508,SampleData!A$1:E$220,5,FALSE())</f>
        <v>10.269853</v>
      </c>
      <c r="D2508" s="66" t="s">
        <v>229</v>
      </c>
      <c r="E2508" s="0" t="s">
        <v>199</v>
      </c>
      <c r="F2508" s="0" t="s">
        <v>199</v>
      </c>
      <c r="G2508" s="0" t="s">
        <v>735</v>
      </c>
      <c r="H2508" s="0" t="s">
        <v>3533</v>
      </c>
      <c r="I2508" s="0" t="s">
        <v>3535</v>
      </c>
      <c r="J2508" s="0" t="str">
        <f aca="false">IF(H2508="Present",H2508&amp;"_"&amp;I2508,H2508)</f>
        <v>Present_Ct&lt;41</v>
      </c>
    </row>
    <row r="2509" customFormat="false" ht="14.25" hidden="false" customHeight="false" outlineLevel="0" collapsed="false">
      <c r="A2509" s="0" t="s">
        <v>580</v>
      </c>
      <c r="B2509" s="64" t="n">
        <f aca="false">VLOOKUP(A2509,SampleData!A$1:E$220,4,FALSE())</f>
        <v>57.167865</v>
      </c>
      <c r="C2509" s="64" t="n">
        <f aca="false">VLOOKUP(A2509,SampleData!A$1:E$220,5,FALSE())</f>
        <v>10.269853</v>
      </c>
      <c r="D2509" s="66" t="s">
        <v>3528</v>
      </c>
      <c r="E2509" s="64" t="s">
        <v>177</v>
      </c>
      <c r="F2509" s="0" t="s">
        <v>707</v>
      </c>
      <c r="G2509" s="0" t="s">
        <v>735</v>
      </c>
      <c r="H2509" s="0" t="s">
        <v>3515</v>
      </c>
      <c r="I2509" s="0" t="s">
        <v>3516</v>
      </c>
      <c r="J2509" s="0" t="str">
        <f aca="false">IF(H2509="Present",H2509&amp;"_"&amp;I2509,H2509)</f>
        <v>Absent</v>
      </c>
    </row>
    <row r="2510" customFormat="false" ht="14.25" hidden="false" customHeight="false" outlineLevel="0" collapsed="false">
      <c r="A2510" s="0" t="s">
        <v>580</v>
      </c>
      <c r="B2510" s="64" t="n">
        <f aca="false">VLOOKUP(A2510,SampleData!A$1:E$220,4,FALSE())</f>
        <v>57.167865</v>
      </c>
      <c r="C2510" s="64" t="n">
        <f aca="false">VLOOKUP(A2510,SampleData!A$1:E$220,5,FALSE())</f>
        <v>10.269853</v>
      </c>
      <c r="D2510" s="66" t="s">
        <v>3532</v>
      </c>
      <c r="E2510" s="64" t="s">
        <v>353</v>
      </c>
      <c r="F2510" s="0" t="s">
        <v>696</v>
      </c>
      <c r="G2510" s="0" t="s">
        <v>735</v>
      </c>
      <c r="H2510" s="0" t="s">
        <v>3515</v>
      </c>
      <c r="I2510" s="0" t="s">
        <v>3516</v>
      </c>
      <c r="J2510" s="0" t="str">
        <f aca="false">IF(H2510="Present",H2510&amp;"_"&amp;I2510,H2510)</f>
        <v>Absent</v>
      </c>
    </row>
    <row r="2511" customFormat="false" ht="14.25" hidden="false" customHeight="false" outlineLevel="0" collapsed="false">
      <c r="A2511" s="0" t="s">
        <v>580</v>
      </c>
      <c r="B2511" s="64" t="n">
        <f aca="false">VLOOKUP(A2511,SampleData!A$1:E$220,4,FALSE())</f>
        <v>57.167865</v>
      </c>
      <c r="C2511" s="64" t="n">
        <f aca="false">VLOOKUP(A2511,SampleData!A$1:E$220,5,FALSE())</f>
        <v>10.269853</v>
      </c>
      <c r="D2511" s="66" t="s">
        <v>3534</v>
      </c>
      <c r="E2511" s="64" t="s">
        <v>62</v>
      </c>
      <c r="F2511" s="0" t="s">
        <v>702</v>
      </c>
      <c r="G2511" s="0" t="s">
        <v>3514</v>
      </c>
      <c r="H2511" s="0" t="s">
        <v>3533</v>
      </c>
      <c r="I2511" s="0" t="s">
        <v>3535</v>
      </c>
      <c r="J2511" s="0" t="str">
        <f aca="false">IF(H2511="Present",H2511&amp;"_"&amp;I2511,H2511)</f>
        <v>Present_Ct&lt;41</v>
      </c>
    </row>
    <row r="2512" customFormat="false" ht="14.25" hidden="false" customHeight="false" outlineLevel="0" collapsed="false">
      <c r="A2512" s="0" t="s">
        <v>580</v>
      </c>
      <c r="B2512" s="64" t="n">
        <f aca="false">VLOOKUP(A2512,SampleData!A$1:E$220,4,FALSE())</f>
        <v>57.167865</v>
      </c>
      <c r="C2512" s="64" t="n">
        <f aca="false">VLOOKUP(A2512,SampleData!A$1:E$220,5,FALSE())</f>
        <v>10.269853</v>
      </c>
      <c r="D2512" s="66" t="s">
        <v>3537</v>
      </c>
      <c r="E2512" s="0" t="s">
        <v>698</v>
      </c>
      <c r="F2512" s="0" t="s">
        <v>698</v>
      </c>
      <c r="G2512" s="0" t="s">
        <v>3514</v>
      </c>
      <c r="H2512" s="0" t="s">
        <v>3515</v>
      </c>
      <c r="I2512" s="0" t="s">
        <v>3516</v>
      </c>
      <c r="J2512" s="0" t="str">
        <f aca="false">IF(H2512="Present",H2512&amp;"_"&amp;I2512,H2512)</f>
        <v>Absent</v>
      </c>
    </row>
    <row r="2513" customFormat="false" ht="14.25" hidden="false" customHeight="false" outlineLevel="0" collapsed="false">
      <c r="A2513" s="0" t="s">
        <v>587</v>
      </c>
      <c r="B2513" s="64" t="n">
        <f aca="false">VLOOKUP(A2513,SampleData!A$1:E$220,4,FALSE())</f>
        <v>57.166254</v>
      </c>
      <c r="C2513" s="64" t="n">
        <f aca="false">VLOOKUP(A2513,SampleData!A$1:E$220,5,FALSE())</f>
        <v>10.271033</v>
      </c>
      <c r="D2513" s="66" t="s">
        <v>3512</v>
      </c>
      <c r="E2513" s="64" t="s">
        <v>3513</v>
      </c>
      <c r="F2513" s="0" t="s">
        <v>703</v>
      </c>
      <c r="G2513" s="0" t="s">
        <v>735</v>
      </c>
      <c r="H2513" s="0" t="s">
        <v>3533</v>
      </c>
      <c r="I2513" s="0" t="s">
        <v>3535</v>
      </c>
      <c r="J2513" s="0" t="str">
        <f aca="false">IF(H2513="Present",H2513&amp;"_"&amp;I2513,H2513)</f>
        <v>Present_Ct&lt;41</v>
      </c>
    </row>
    <row r="2514" customFormat="false" ht="14.25" hidden="false" customHeight="false" outlineLevel="0" collapsed="false">
      <c r="A2514" s="0" t="s">
        <v>587</v>
      </c>
      <c r="B2514" s="64" t="n">
        <f aca="false">VLOOKUP(A2514,SampleData!A$1:E$220,4,FALSE())</f>
        <v>57.166254</v>
      </c>
      <c r="C2514" s="64" t="n">
        <f aca="false">VLOOKUP(A2514,SampleData!A$1:E$220,5,FALSE())</f>
        <v>10.271033</v>
      </c>
      <c r="D2514" s="66" t="s">
        <v>3517</v>
      </c>
      <c r="E2514" s="64" t="s">
        <v>636</v>
      </c>
      <c r="F2514" s="0" t="s">
        <v>709</v>
      </c>
      <c r="G2514" s="0" t="s">
        <v>735</v>
      </c>
      <c r="H2514" s="0" t="s">
        <v>3515</v>
      </c>
      <c r="I2514" s="0" t="s">
        <v>3516</v>
      </c>
      <c r="J2514" s="0" t="str">
        <f aca="false">IF(H2514="Present",H2514&amp;"_"&amp;I2514,H2514)</f>
        <v>Absent</v>
      </c>
    </row>
    <row r="2515" customFormat="false" ht="14.25" hidden="false" customHeight="false" outlineLevel="0" collapsed="false">
      <c r="A2515" s="0" t="s">
        <v>587</v>
      </c>
      <c r="B2515" s="64" t="n">
        <f aca="false">VLOOKUP(A2515,SampleData!A$1:E$220,4,FALSE())</f>
        <v>57.166254</v>
      </c>
      <c r="C2515" s="64" t="n">
        <f aca="false">VLOOKUP(A2515,SampleData!A$1:E$220,5,FALSE())</f>
        <v>10.271033</v>
      </c>
      <c r="D2515" s="66" t="s">
        <v>3518</v>
      </c>
      <c r="E2515" s="0" t="s">
        <v>710</v>
      </c>
      <c r="F2515" s="0" t="s">
        <v>710</v>
      </c>
      <c r="G2515" s="0" t="s">
        <v>735</v>
      </c>
      <c r="H2515" s="0" t="s">
        <v>3515</v>
      </c>
      <c r="I2515" s="0" t="s">
        <v>3516</v>
      </c>
      <c r="J2515" s="0" t="str">
        <f aca="false">IF(H2515="Present",H2515&amp;"_"&amp;I2515,H2515)</f>
        <v>Absent</v>
      </c>
    </row>
    <row r="2516" customFormat="false" ht="14.25" hidden="false" customHeight="false" outlineLevel="0" collapsed="false">
      <c r="A2516" s="0" t="s">
        <v>587</v>
      </c>
      <c r="B2516" s="64" t="n">
        <f aca="false">VLOOKUP(A2516,SampleData!A$1:E$220,4,FALSE())</f>
        <v>57.166254</v>
      </c>
      <c r="C2516" s="64" t="n">
        <f aca="false">VLOOKUP(A2516,SampleData!A$1:E$220,5,FALSE())</f>
        <v>10.271033</v>
      </c>
      <c r="D2516" s="66" t="s">
        <v>3519</v>
      </c>
      <c r="E2516" s="64" t="s">
        <v>3520</v>
      </c>
      <c r="F2516" s="0" t="s">
        <v>697</v>
      </c>
      <c r="G2516" s="0" t="s">
        <v>735</v>
      </c>
      <c r="H2516" s="0" t="s">
        <v>3515</v>
      </c>
      <c r="I2516" s="0" t="s">
        <v>3516</v>
      </c>
      <c r="J2516" s="0" t="str">
        <f aca="false">IF(H2516="Present",H2516&amp;"_"&amp;I2516,H2516)</f>
        <v>Absent</v>
      </c>
    </row>
    <row r="2517" customFormat="false" ht="14.25" hidden="false" customHeight="false" outlineLevel="0" collapsed="false">
      <c r="A2517" s="0" t="s">
        <v>587</v>
      </c>
      <c r="B2517" s="64" t="n">
        <f aca="false">VLOOKUP(A2517,SampleData!A$1:E$220,4,FALSE())</f>
        <v>57.166254</v>
      </c>
      <c r="C2517" s="64" t="n">
        <f aca="false">VLOOKUP(A2517,SampleData!A$1:E$220,5,FALSE())</f>
        <v>10.271033</v>
      </c>
      <c r="D2517" s="66" t="s">
        <v>3521</v>
      </c>
      <c r="E2517" s="64" t="s">
        <v>208</v>
      </c>
      <c r="F2517" s="0" t="s">
        <v>704</v>
      </c>
      <c r="G2517" s="0" t="s">
        <v>735</v>
      </c>
      <c r="H2517" s="0" t="s">
        <v>3515</v>
      </c>
      <c r="I2517" s="0" t="s">
        <v>3516</v>
      </c>
      <c r="J2517" s="0" t="str">
        <f aca="false">IF(H2517="Present",H2517&amp;"_"&amp;I2517,H2517)</f>
        <v>Absent</v>
      </c>
    </row>
    <row r="2518" customFormat="false" ht="14.25" hidden="false" customHeight="false" outlineLevel="0" collapsed="false">
      <c r="A2518" s="0" t="s">
        <v>587</v>
      </c>
      <c r="B2518" s="64" t="n">
        <f aca="false">VLOOKUP(A2518,SampleData!A$1:E$220,4,FALSE())</f>
        <v>57.166254</v>
      </c>
      <c r="C2518" s="64" t="n">
        <f aca="false">VLOOKUP(A2518,SampleData!A$1:E$220,5,FALSE())</f>
        <v>10.271033</v>
      </c>
      <c r="D2518" s="66" t="s">
        <v>3522</v>
      </c>
      <c r="E2518" s="64" t="s">
        <v>3523</v>
      </c>
      <c r="F2518" s="0" t="s">
        <v>708</v>
      </c>
      <c r="G2518" s="0" t="s">
        <v>735</v>
      </c>
      <c r="H2518" s="0" t="s">
        <v>3515</v>
      </c>
      <c r="I2518" s="0" t="s">
        <v>3516</v>
      </c>
      <c r="J2518" s="0" t="str">
        <f aca="false">IF(H2518="Present",H2518&amp;"_"&amp;I2518,H2518)</f>
        <v>Absent</v>
      </c>
    </row>
    <row r="2519" customFormat="false" ht="14.25" hidden="false" customHeight="false" outlineLevel="0" collapsed="false">
      <c r="A2519" s="0" t="s">
        <v>587</v>
      </c>
      <c r="B2519" s="64" t="n">
        <f aca="false">VLOOKUP(A2519,SampleData!A$1:E$220,4,FALSE())</f>
        <v>57.166254</v>
      </c>
      <c r="C2519" s="64" t="n">
        <f aca="false">VLOOKUP(A2519,SampleData!A$1:E$220,5,FALSE())</f>
        <v>10.271033</v>
      </c>
      <c r="D2519" s="66" t="s">
        <v>3522</v>
      </c>
      <c r="E2519" s="64" t="s">
        <v>3523</v>
      </c>
      <c r="F2519" s="0" t="s">
        <v>708</v>
      </c>
      <c r="G2519" s="0" t="s">
        <v>3514</v>
      </c>
      <c r="H2519" s="0" t="s">
        <v>3515</v>
      </c>
      <c r="I2519" s="0" t="s">
        <v>3516</v>
      </c>
      <c r="J2519" s="0" t="str">
        <f aca="false">IF(H2519="Present",H2519&amp;"_"&amp;I2519,H2519)</f>
        <v>Absent</v>
      </c>
    </row>
    <row r="2520" customFormat="false" ht="14.25" hidden="false" customHeight="false" outlineLevel="0" collapsed="false">
      <c r="A2520" s="0" t="s">
        <v>587</v>
      </c>
      <c r="B2520" s="64" t="n">
        <f aca="false">VLOOKUP(A2520,SampleData!A$1:E$220,4,FALSE())</f>
        <v>57.166254</v>
      </c>
      <c r="C2520" s="64" t="n">
        <f aca="false">VLOOKUP(A2520,SampleData!A$1:E$220,5,FALSE())</f>
        <v>10.271033</v>
      </c>
      <c r="D2520" s="66" t="s">
        <v>3524</v>
      </c>
      <c r="E2520" s="64" t="s">
        <v>3525</v>
      </c>
      <c r="F2520" s="0" t="s">
        <v>699</v>
      </c>
      <c r="G2520" s="0" t="s">
        <v>3514</v>
      </c>
      <c r="H2520" s="0" t="s">
        <v>3515</v>
      </c>
      <c r="I2520" s="0" t="s">
        <v>3516</v>
      </c>
      <c r="J2520" s="0" t="str">
        <f aca="false">IF(H2520="Present",H2520&amp;"_"&amp;I2520,H2520)</f>
        <v>Absent</v>
      </c>
    </row>
    <row r="2521" customFormat="false" ht="14.25" hidden="false" customHeight="false" outlineLevel="0" collapsed="false">
      <c r="A2521" s="0" t="s">
        <v>587</v>
      </c>
      <c r="B2521" s="64" t="n">
        <f aca="false">VLOOKUP(A2521,SampleData!A$1:E$220,4,FALSE())</f>
        <v>57.166254</v>
      </c>
      <c r="C2521" s="64" t="n">
        <f aca="false">VLOOKUP(A2521,SampleData!A$1:E$220,5,FALSE())</f>
        <v>10.271033</v>
      </c>
      <c r="D2521" s="66" t="s">
        <v>229</v>
      </c>
      <c r="E2521" s="0" t="s">
        <v>199</v>
      </c>
      <c r="F2521" s="0" t="s">
        <v>199</v>
      </c>
      <c r="G2521" s="0" t="s">
        <v>3514</v>
      </c>
      <c r="H2521" s="0" t="s">
        <v>3515</v>
      </c>
      <c r="I2521" s="0" t="s">
        <v>3516</v>
      </c>
      <c r="J2521" s="0" t="str">
        <f aca="false">IF(H2521="Present",H2521&amp;"_"&amp;I2521,H2521)</f>
        <v>Absent</v>
      </c>
    </row>
    <row r="2522" customFormat="false" ht="14.25" hidden="false" customHeight="false" outlineLevel="0" collapsed="false">
      <c r="A2522" s="0" t="s">
        <v>587</v>
      </c>
      <c r="B2522" s="64" t="n">
        <f aca="false">VLOOKUP(A2522,SampleData!A$1:E$220,4,FALSE())</f>
        <v>57.166254</v>
      </c>
      <c r="C2522" s="64" t="n">
        <f aca="false">VLOOKUP(A2522,SampleData!A$1:E$220,5,FALSE())</f>
        <v>10.271033</v>
      </c>
      <c r="D2522" s="66" t="s">
        <v>229</v>
      </c>
      <c r="E2522" s="0" t="s">
        <v>199</v>
      </c>
      <c r="F2522" s="0" t="s">
        <v>199</v>
      </c>
      <c r="G2522" s="0" t="s">
        <v>735</v>
      </c>
      <c r="H2522" s="0" t="s">
        <v>3533</v>
      </c>
      <c r="I2522" s="0" t="s">
        <v>3535</v>
      </c>
      <c r="J2522" s="0" t="str">
        <f aca="false">IF(H2522="Present",H2522&amp;"_"&amp;I2522,H2522)</f>
        <v>Present_Ct&lt;41</v>
      </c>
    </row>
    <row r="2523" customFormat="false" ht="14.25" hidden="false" customHeight="false" outlineLevel="0" collapsed="false">
      <c r="A2523" s="0" t="s">
        <v>587</v>
      </c>
      <c r="B2523" s="64" t="n">
        <f aca="false">VLOOKUP(A2523,SampleData!A$1:E$220,4,FALSE())</f>
        <v>57.166254</v>
      </c>
      <c r="C2523" s="64" t="n">
        <f aca="false">VLOOKUP(A2523,SampleData!A$1:E$220,5,FALSE())</f>
        <v>10.271033</v>
      </c>
      <c r="D2523" s="66" t="s">
        <v>3526</v>
      </c>
      <c r="E2523" s="0" t="s">
        <v>385</v>
      </c>
      <c r="F2523" s="0" t="s">
        <v>385</v>
      </c>
      <c r="G2523" s="0" t="s">
        <v>3514</v>
      </c>
      <c r="H2523" s="0" t="s">
        <v>3515</v>
      </c>
      <c r="I2523" s="0" t="s">
        <v>3516</v>
      </c>
      <c r="J2523" s="0" t="str">
        <f aca="false">IF(H2523="Present",H2523&amp;"_"&amp;I2523,H2523)</f>
        <v>Absent</v>
      </c>
    </row>
    <row r="2524" customFormat="false" ht="14.25" hidden="false" customHeight="false" outlineLevel="0" collapsed="false">
      <c r="A2524" s="0" t="s">
        <v>587</v>
      </c>
      <c r="B2524" s="64" t="n">
        <f aca="false">VLOOKUP(A2524,SampleData!A$1:E$220,4,FALSE())</f>
        <v>57.166254</v>
      </c>
      <c r="C2524" s="64" t="n">
        <f aca="false">VLOOKUP(A2524,SampleData!A$1:E$220,5,FALSE())</f>
        <v>10.271033</v>
      </c>
      <c r="D2524" s="66" t="s">
        <v>3527</v>
      </c>
      <c r="E2524" s="64" t="s">
        <v>74</v>
      </c>
      <c r="F2524" s="0" t="s">
        <v>701</v>
      </c>
      <c r="G2524" s="0" t="s">
        <v>3514</v>
      </c>
      <c r="H2524" s="0" t="s">
        <v>3515</v>
      </c>
      <c r="I2524" s="0" t="s">
        <v>3516</v>
      </c>
      <c r="J2524" s="0" t="str">
        <f aca="false">IF(H2524="Present",H2524&amp;"_"&amp;I2524,H2524)</f>
        <v>Absent</v>
      </c>
    </row>
    <row r="2525" customFormat="false" ht="14.25" hidden="false" customHeight="false" outlineLevel="0" collapsed="false">
      <c r="A2525" s="0" t="s">
        <v>587</v>
      </c>
      <c r="B2525" s="64" t="n">
        <f aca="false">VLOOKUP(A2525,SampleData!A$1:E$220,4,FALSE())</f>
        <v>57.166254</v>
      </c>
      <c r="C2525" s="64" t="n">
        <f aca="false">VLOOKUP(A2525,SampleData!A$1:E$220,5,FALSE())</f>
        <v>10.271033</v>
      </c>
      <c r="D2525" s="66" t="s">
        <v>3528</v>
      </c>
      <c r="E2525" s="64" t="s">
        <v>177</v>
      </c>
      <c r="F2525" s="0" t="s">
        <v>3529</v>
      </c>
      <c r="G2525" s="0" t="s">
        <v>735</v>
      </c>
      <c r="H2525" s="0" t="s">
        <v>3533</v>
      </c>
      <c r="I2525" s="0" t="s">
        <v>3535</v>
      </c>
      <c r="J2525" s="0" t="str">
        <f aca="false">IF(H2525="Present",H2525&amp;"_"&amp;I2525,H2525)</f>
        <v>Present_Ct&lt;41</v>
      </c>
    </row>
    <row r="2526" customFormat="false" ht="14.25" hidden="false" customHeight="false" outlineLevel="0" collapsed="false">
      <c r="A2526" s="0" t="s">
        <v>587</v>
      </c>
      <c r="B2526" s="64" t="n">
        <f aca="false">VLOOKUP(A2526,SampleData!A$1:E$220,4,FALSE())</f>
        <v>57.166254</v>
      </c>
      <c r="C2526" s="64" t="n">
        <f aca="false">VLOOKUP(A2526,SampleData!A$1:E$220,5,FALSE())</f>
        <v>10.271033</v>
      </c>
      <c r="D2526" s="66" t="s">
        <v>3528</v>
      </c>
      <c r="E2526" s="64" t="s">
        <v>177</v>
      </c>
      <c r="F2526" s="0" t="s">
        <v>3529</v>
      </c>
      <c r="G2526" s="0" t="s">
        <v>735</v>
      </c>
      <c r="H2526" s="0" t="s">
        <v>3533</v>
      </c>
      <c r="I2526" s="0" t="s">
        <v>3516</v>
      </c>
      <c r="J2526" s="0" t="str">
        <f aca="false">IF(H2526="Present",H2526&amp;"_"&amp;I2526,H2526)</f>
        <v>Present_Ct&gt;41</v>
      </c>
    </row>
    <row r="2527" customFormat="false" ht="14.25" hidden="false" customHeight="false" outlineLevel="0" collapsed="false">
      <c r="A2527" s="0" t="s">
        <v>587</v>
      </c>
      <c r="B2527" s="64" t="n">
        <f aca="false">VLOOKUP(A2527,SampleData!A$1:E$220,4,FALSE())</f>
        <v>57.166254</v>
      </c>
      <c r="C2527" s="64" t="n">
        <f aca="false">VLOOKUP(A2527,SampleData!A$1:E$220,5,FALSE())</f>
        <v>10.271033</v>
      </c>
      <c r="D2527" s="66" t="s">
        <v>3530</v>
      </c>
      <c r="E2527" s="64" t="s">
        <v>3531</v>
      </c>
      <c r="F2527" s="0" t="s">
        <v>700</v>
      </c>
      <c r="G2527" s="0" t="s">
        <v>3514</v>
      </c>
      <c r="H2527" s="0" t="s">
        <v>3515</v>
      </c>
      <c r="I2527" s="0" t="s">
        <v>3516</v>
      </c>
      <c r="J2527" s="0" t="str">
        <f aca="false">IF(H2527="Present",H2527&amp;"_"&amp;I2527,H2527)</f>
        <v>Absent</v>
      </c>
    </row>
    <row r="2528" customFormat="false" ht="14.25" hidden="false" customHeight="false" outlineLevel="0" collapsed="false">
      <c r="A2528" s="0" t="s">
        <v>587</v>
      </c>
      <c r="B2528" s="64" t="n">
        <f aca="false">VLOOKUP(A2528,SampleData!A$1:E$220,4,FALSE())</f>
        <v>57.166254</v>
      </c>
      <c r="C2528" s="64" t="n">
        <f aca="false">VLOOKUP(A2528,SampleData!A$1:E$220,5,FALSE())</f>
        <v>10.271033</v>
      </c>
      <c r="D2528" s="66" t="s">
        <v>3532</v>
      </c>
      <c r="E2528" s="64" t="s">
        <v>353</v>
      </c>
      <c r="F2528" s="0" t="s">
        <v>696</v>
      </c>
      <c r="G2528" s="0" t="s">
        <v>735</v>
      </c>
      <c r="H2528" s="0" t="s">
        <v>3515</v>
      </c>
      <c r="I2528" s="0" t="s">
        <v>3516</v>
      </c>
      <c r="J2528" s="0" t="str">
        <f aca="false">IF(H2528="Present",H2528&amp;"_"&amp;I2528,H2528)</f>
        <v>Absent</v>
      </c>
    </row>
    <row r="2529" customFormat="false" ht="14.25" hidden="false" customHeight="false" outlineLevel="0" collapsed="false">
      <c r="A2529" s="0" t="s">
        <v>587</v>
      </c>
      <c r="B2529" s="64" t="n">
        <f aca="false">VLOOKUP(A2529,SampleData!A$1:E$220,4,FALSE())</f>
        <v>57.166254</v>
      </c>
      <c r="C2529" s="64" t="n">
        <f aca="false">VLOOKUP(A2529,SampleData!A$1:E$220,5,FALSE())</f>
        <v>10.271033</v>
      </c>
      <c r="D2529" s="66" t="s">
        <v>3532</v>
      </c>
      <c r="E2529" s="64" t="s">
        <v>353</v>
      </c>
      <c r="F2529" s="0" t="s">
        <v>696</v>
      </c>
      <c r="G2529" s="0" t="s">
        <v>735</v>
      </c>
      <c r="H2529" s="0" t="s">
        <v>3515</v>
      </c>
      <c r="I2529" s="0" t="s">
        <v>3516</v>
      </c>
      <c r="J2529" s="0" t="str">
        <f aca="false">IF(H2529="Present",H2529&amp;"_"&amp;I2529,H2529)</f>
        <v>Absent</v>
      </c>
    </row>
    <row r="2530" customFormat="false" ht="14.25" hidden="false" customHeight="false" outlineLevel="0" collapsed="false">
      <c r="A2530" s="0" t="s">
        <v>587</v>
      </c>
      <c r="B2530" s="64" t="n">
        <f aca="false">VLOOKUP(A2530,SampleData!A$1:E$220,4,FALSE())</f>
        <v>57.166254</v>
      </c>
      <c r="C2530" s="64" t="n">
        <f aca="false">VLOOKUP(A2530,SampleData!A$1:E$220,5,FALSE())</f>
        <v>10.271033</v>
      </c>
      <c r="D2530" s="66" t="s">
        <v>3534</v>
      </c>
      <c r="E2530" s="64" t="s">
        <v>62</v>
      </c>
      <c r="F2530" s="0" t="s">
        <v>702</v>
      </c>
      <c r="G2530" s="0" t="s">
        <v>3514</v>
      </c>
      <c r="H2530" s="0" t="s">
        <v>3533</v>
      </c>
      <c r="I2530" s="0" t="s">
        <v>3535</v>
      </c>
      <c r="J2530" s="0" t="str">
        <f aca="false">IF(H2530="Present",H2530&amp;"_"&amp;I2530,H2530)</f>
        <v>Present_Ct&lt;41</v>
      </c>
    </row>
    <row r="2531" customFormat="false" ht="14.25" hidden="false" customHeight="false" outlineLevel="0" collapsed="false">
      <c r="A2531" s="0" t="s">
        <v>587</v>
      </c>
      <c r="B2531" s="64" t="n">
        <f aca="false">VLOOKUP(A2531,SampleData!A$1:E$220,4,FALSE())</f>
        <v>57.166254</v>
      </c>
      <c r="C2531" s="64" t="n">
        <f aca="false">VLOOKUP(A2531,SampleData!A$1:E$220,5,FALSE())</f>
        <v>10.271033</v>
      </c>
      <c r="D2531" s="66" t="s">
        <v>3534</v>
      </c>
      <c r="E2531" s="64" t="s">
        <v>62</v>
      </c>
      <c r="F2531" s="0" t="s">
        <v>702</v>
      </c>
      <c r="G2531" s="0" t="s">
        <v>3514</v>
      </c>
      <c r="H2531" s="0" t="s">
        <v>3515</v>
      </c>
      <c r="I2531" s="0" t="s">
        <v>3516</v>
      </c>
      <c r="J2531" s="0" t="str">
        <f aca="false">IF(H2531="Present",H2531&amp;"_"&amp;I2531,H2531)</f>
        <v>Absent</v>
      </c>
    </row>
    <row r="2532" customFormat="false" ht="14.25" hidden="false" customHeight="false" outlineLevel="0" collapsed="false">
      <c r="A2532" s="0" t="s">
        <v>587</v>
      </c>
      <c r="B2532" s="64" t="n">
        <f aca="false">VLOOKUP(A2532,SampleData!A$1:E$220,4,FALSE())</f>
        <v>57.166254</v>
      </c>
      <c r="C2532" s="64" t="n">
        <f aca="false">VLOOKUP(A2532,SampleData!A$1:E$220,5,FALSE())</f>
        <v>10.271033</v>
      </c>
      <c r="D2532" s="66" t="s">
        <v>3536</v>
      </c>
      <c r="E2532" s="0" t="s">
        <v>705</v>
      </c>
      <c r="F2532" s="0" t="s">
        <v>705</v>
      </c>
      <c r="G2532" s="0" t="s">
        <v>3514</v>
      </c>
      <c r="H2532" s="0" t="s">
        <v>3515</v>
      </c>
      <c r="I2532" s="0" t="s">
        <v>3516</v>
      </c>
      <c r="J2532" s="0" t="str">
        <f aca="false">IF(H2532="Present",H2532&amp;"_"&amp;I2532,H2532)</f>
        <v>Absent</v>
      </c>
    </row>
    <row r="2533" customFormat="false" ht="14.25" hidden="false" customHeight="false" outlineLevel="0" collapsed="false">
      <c r="A2533" s="0" t="s">
        <v>587</v>
      </c>
      <c r="B2533" s="64" t="n">
        <f aca="false">VLOOKUP(A2533,SampleData!A$1:E$220,4,FALSE())</f>
        <v>57.166254</v>
      </c>
      <c r="C2533" s="64" t="n">
        <f aca="false">VLOOKUP(A2533,SampleData!A$1:E$220,5,FALSE())</f>
        <v>10.271033</v>
      </c>
      <c r="D2533" s="66" t="s">
        <v>3536</v>
      </c>
      <c r="E2533" s="0" t="s">
        <v>705</v>
      </c>
      <c r="F2533" s="0" t="s">
        <v>705</v>
      </c>
      <c r="G2533" s="0" t="s">
        <v>3514</v>
      </c>
      <c r="H2533" s="0" t="s">
        <v>3515</v>
      </c>
      <c r="I2533" s="0" t="s">
        <v>3516</v>
      </c>
      <c r="J2533" s="0" t="str">
        <f aca="false">IF(H2533="Present",H2533&amp;"_"&amp;I2533,H2533)</f>
        <v>Absent</v>
      </c>
    </row>
    <row r="2534" customFormat="false" ht="14.25" hidden="false" customHeight="false" outlineLevel="0" collapsed="false">
      <c r="A2534" s="0" t="s">
        <v>587</v>
      </c>
      <c r="B2534" s="64" t="n">
        <f aca="false">VLOOKUP(A2534,SampleData!A$1:E$220,4,FALSE())</f>
        <v>57.166254</v>
      </c>
      <c r="C2534" s="64" t="n">
        <f aca="false">VLOOKUP(A2534,SampleData!A$1:E$220,5,FALSE())</f>
        <v>10.271033</v>
      </c>
      <c r="D2534" s="66" t="s">
        <v>3537</v>
      </c>
      <c r="E2534" s="0" t="s">
        <v>698</v>
      </c>
      <c r="F2534" s="0" t="s">
        <v>698</v>
      </c>
      <c r="G2534" s="0" t="s">
        <v>735</v>
      </c>
      <c r="H2534" s="0" t="s">
        <v>3515</v>
      </c>
      <c r="I2534" s="0" t="s">
        <v>3516</v>
      </c>
      <c r="J2534" s="0" t="str">
        <f aca="false">IF(H2534="Present",H2534&amp;"_"&amp;I2534,H2534)</f>
        <v>Absent</v>
      </c>
    </row>
    <row r="2535" customFormat="false" ht="14.25" hidden="false" customHeight="false" outlineLevel="0" collapsed="false">
      <c r="A2535" s="0" t="s">
        <v>587</v>
      </c>
      <c r="B2535" s="64" t="n">
        <f aca="false">VLOOKUP(A2535,SampleData!A$1:E$220,4,FALSE())</f>
        <v>57.166254</v>
      </c>
      <c r="C2535" s="64" t="n">
        <f aca="false">VLOOKUP(A2535,SampleData!A$1:E$220,5,FALSE())</f>
        <v>10.271033</v>
      </c>
      <c r="D2535" s="66" t="s">
        <v>3537</v>
      </c>
      <c r="E2535" s="0" t="s">
        <v>698</v>
      </c>
      <c r="F2535" s="0" t="s">
        <v>698</v>
      </c>
      <c r="G2535" s="0" t="s">
        <v>3514</v>
      </c>
      <c r="H2535" s="0" t="s">
        <v>3515</v>
      </c>
      <c r="I2535" s="0" t="s">
        <v>3516</v>
      </c>
      <c r="J2535" s="0" t="str">
        <f aca="false">IF(H2535="Present",H2535&amp;"_"&amp;I2535,H2535)</f>
        <v>Absent</v>
      </c>
    </row>
    <row r="2536" customFormat="false" ht="14.25" hidden="false" customHeight="false" outlineLevel="0" collapsed="false">
      <c r="A2536" s="0" t="s">
        <v>587</v>
      </c>
      <c r="B2536" s="64" t="n">
        <f aca="false">VLOOKUP(A2536,SampleData!A$1:E$220,4,FALSE())</f>
        <v>57.166254</v>
      </c>
      <c r="C2536" s="64" t="n">
        <f aca="false">VLOOKUP(A2536,SampleData!A$1:E$220,5,FALSE())</f>
        <v>10.271033</v>
      </c>
      <c r="D2536" s="66" t="s">
        <v>3538</v>
      </c>
      <c r="E2536" s="64" t="s">
        <v>3539</v>
      </c>
      <c r="F2536" s="0" t="s">
        <v>706</v>
      </c>
      <c r="G2536" s="0" t="s">
        <v>3514</v>
      </c>
      <c r="H2536" s="0" t="s">
        <v>3515</v>
      </c>
      <c r="I2536" s="0" t="s">
        <v>3516</v>
      </c>
      <c r="J2536" s="0" t="str">
        <f aca="false">IF(H2536="Present",H2536&amp;"_"&amp;I2536,H2536)</f>
        <v>Absent</v>
      </c>
    </row>
    <row r="2537" customFormat="false" ht="14.25" hidden="false" customHeight="false" outlineLevel="0" collapsed="false">
      <c r="A2537" s="0" t="s">
        <v>587</v>
      </c>
      <c r="B2537" s="64" t="n">
        <f aca="false">VLOOKUP(A2537,SampleData!A$1:E$220,4,FALSE())</f>
        <v>57.166254</v>
      </c>
      <c r="C2537" s="64" t="n">
        <f aca="false">VLOOKUP(A2537,SampleData!A$1:E$220,5,FALSE())</f>
        <v>10.271033</v>
      </c>
      <c r="D2537" s="66" t="s">
        <v>3512</v>
      </c>
      <c r="E2537" s="64" t="s">
        <v>3513</v>
      </c>
      <c r="F2537" s="0" t="s">
        <v>703</v>
      </c>
      <c r="G2537" s="0" t="s">
        <v>3514</v>
      </c>
      <c r="H2537" s="0" t="s">
        <v>3515</v>
      </c>
      <c r="I2537" s="0" t="s">
        <v>3516</v>
      </c>
      <c r="J2537" s="0" t="str">
        <f aca="false">IF(H2537="Present",H2537&amp;"_"&amp;I2537,H2537)</f>
        <v>Absent</v>
      </c>
    </row>
    <row r="2538" customFormat="false" ht="14.25" hidden="false" customHeight="false" outlineLevel="0" collapsed="false">
      <c r="A2538" s="0" t="s">
        <v>587</v>
      </c>
      <c r="B2538" s="64" t="n">
        <f aca="false">VLOOKUP(A2538,SampleData!A$1:E$220,4,FALSE())</f>
        <v>57.166254</v>
      </c>
      <c r="C2538" s="64" t="n">
        <f aca="false">VLOOKUP(A2538,SampleData!A$1:E$220,5,FALSE())</f>
        <v>10.271033</v>
      </c>
      <c r="D2538" s="66" t="s">
        <v>3517</v>
      </c>
      <c r="E2538" s="64" t="s">
        <v>636</v>
      </c>
      <c r="F2538" s="0" t="s">
        <v>709</v>
      </c>
      <c r="G2538" s="0" t="s">
        <v>735</v>
      </c>
      <c r="H2538" s="0" t="s">
        <v>3515</v>
      </c>
      <c r="I2538" s="0" t="s">
        <v>3516</v>
      </c>
      <c r="J2538" s="0" t="str">
        <f aca="false">IF(H2538="Present",H2538&amp;"_"&amp;I2538,H2538)</f>
        <v>Absent</v>
      </c>
    </row>
    <row r="2539" customFormat="false" ht="14.25" hidden="false" customHeight="false" outlineLevel="0" collapsed="false">
      <c r="A2539" s="0" t="s">
        <v>587</v>
      </c>
      <c r="B2539" s="64" t="n">
        <f aca="false">VLOOKUP(A2539,SampleData!A$1:E$220,4,FALSE())</f>
        <v>57.166254</v>
      </c>
      <c r="C2539" s="64" t="n">
        <f aca="false">VLOOKUP(A2539,SampleData!A$1:E$220,5,FALSE())</f>
        <v>10.271033</v>
      </c>
      <c r="D2539" s="66" t="s">
        <v>3518</v>
      </c>
      <c r="E2539" s="0" t="s">
        <v>710</v>
      </c>
      <c r="F2539" s="0" t="s">
        <v>710</v>
      </c>
      <c r="G2539" s="0" t="s">
        <v>735</v>
      </c>
      <c r="H2539" s="0" t="s">
        <v>3515</v>
      </c>
      <c r="I2539" s="0" t="s">
        <v>3516</v>
      </c>
      <c r="J2539" s="0" t="str">
        <f aca="false">IF(H2539="Present",H2539&amp;"_"&amp;I2539,H2539)</f>
        <v>Absent</v>
      </c>
    </row>
    <row r="2540" customFormat="false" ht="14.25" hidden="false" customHeight="false" outlineLevel="0" collapsed="false">
      <c r="A2540" s="0" t="s">
        <v>587</v>
      </c>
      <c r="B2540" s="64" t="n">
        <f aca="false">VLOOKUP(A2540,SampleData!A$1:E$220,4,FALSE())</f>
        <v>57.166254</v>
      </c>
      <c r="C2540" s="64" t="n">
        <f aca="false">VLOOKUP(A2540,SampleData!A$1:E$220,5,FALSE())</f>
        <v>10.271033</v>
      </c>
      <c r="D2540" s="66" t="s">
        <v>3524</v>
      </c>
      <c r="E2540" s="64" t="s">
        <v>3525</v>
      </c>
      <c r="F2540" s="0" t="s">
        <v>699</v>
      </c>
      <c r="G2540" s="0" t="s">
        <v>3514</v>
      </c>
      <c r="H2540" s="0" t="s">
        <v>3515</v>
      </c>
      <c r="I2540" s="0" t="s">
        <v>3516</v>
      </c>
      <c r="J2540" s="0" t="str">
        <f aca="false">IF(H2540="Present",H2540&amp;"_"&amp;I2540,H2540)</f>
        <v>Absent</v>
      </c>
    </row>
    <row r="2541" customFormat="false" ht="14.25" hidden="false" customHeight="false" outlineLevel="0" collapsed="false">
      <c r="A2541" s="0" t="s">
        <v>587</v>
      </c>
      <c r="B2541" s="64" t="n">
        <f aca="false">VLOOKUP(A2541,SampleData!A$1:E$220,4,FALSE())</f>
        <v>57.166254</v>
      </c>
      <c r="C2541" s="64" t="n">
        <f aca="false">VLOOKUP(A2541,SampleData!A$1:E$220,5,FALSE())</f>
        <v>10.271033</v>
      </c>
      <c r="D2541" s="66" t="s">
        <v>3527</v>
      </c>
      <c r="E2541" s="64" t="s">
        <v>74</v>
      </c>
      <c r="F2541" s="0" t="s">
        <v>701</v>
      </c>
      <c r="G2541" s="0" t="s">
        <v>735</v>
      </c>
      <c r="H2541" s="0" t="s">
        <v>3515</v>
      </c>
      <c r="I2541" s="0" t="s">
        <v>3516</v>
      </c>
      <c r="J2541" s="0" t="str">
        <f aca="false">IF(H2541="Present",H2541&amp;"_"&amp;I2541,H2541)</f>
        <v>Absent</v>
      </c>
    </row>
    <row r="2542" customFormat="false" ht="14.25" hidden="false" customHeight="false" outlineLevel="0" collapsed="false">
      <c r="A2542" s="0" t="s">
        <v>587</v>
      </c>
      <c r="B2542" s="64" t="n">
        <f aca="false">VLOOKUP(A2542,SampleData!A$1:E$220,4,FALSE())</f>
        <v>57.166254</v>
      </c>
      <c r="C2542" s="64" t="n">
        <f aca="false">VLOOKUP(A2542,SampleData!A$1:E$220,5,FALSE())</f>
        <v>10.271033</v>
      </c>
      <c r="D2542" s="66" t="s">
        <v>3530</v>
      </c>
      <c r="E2542" s="64" t="s">
        <v>3531</v>
      </c>
      <c r="F2542" s="0" t="s">
        <v>700</v>
      </c>
      <c r="G2542" s="0" t="s">
        <v>3514</v>
      </c>
      <c r="H2542" s="0" t="s">
        <v>3515</v>
      </c>
      <c r="I2542" s="0" t="s">
        <v>3516</v>
      </c>
      <c r="J2542" s="0" t="str">
        <f aca="false">IF(H2542="Present",H2542&amp;"_"&amp;I2542,H2542)</f>
        <v>Absent</v>
      </c>
    </row>
    <row r="2543" customFormat="false" ht="14.25" hidden="false" customHeight="false" outlineLevel="0" collapsed="false">
      <c r="A2543" s="0" t="s">
        <v>587</v>
      </c>
      <c r="B2543" s="64" t="n">
        <f aca="false">VLOOKUP(A2543,SampleData!A$1:E$220,4,FALSE())</f>
        <v>57.166254</v>
      </c>
      <c r="C2543" s="64" t="n">
        <f aca="false">VLOOKUP(A2543,SampleData!A$1:E$220,5,FALSE())</f>
        <v>10.271033</v>
      </c>
      <c r="D2543" s="66" t="s">
        <v>3538</v>
      </c>
      <c r="E2543" s="64" t="s">
        <v>3539</v>
      </c>
      <c r="F2543" s="0" t="s">
        <v>706</v>
      </c>
      <c r="G2543" s="0" t="s">
        <v>3514</v>
      </c>
      <c r="H2543" s="0" t="s">
        <v>3515</v>
      </c>
      <c r="I2543" s="0" t="s">
        <v>3516</v>
      </c>
      <c r="J2543" s="0" t="str">
        <f aca="false">IF(H2543="Present",H2543&amp;"_"&amp;I2543,H2543)</f>
        <v>Absent</v>
      </c>
    </row>
    <row r="2544" customFormat="false" ht="14.25" hidden="false" customHeight="false" outlineLevel="0" collapsed="false">
      <c r="A2544" s="0" t="s">
        <v>590</v>
      </c>
      <c r="B2544" s="64" t="n">
        <f aca="false">VLOOKUP(A2544,SampleData!A$1:E$220,4,FALSE())</f>
        <v>57.160317</v>
      </c>
      <c r="C2544" s="64" t="n">
        <f aca="false">VLOOKUP(A2544,SampleData!A$1:E$220,5,FALSE())</f>
        <v>10.273259</v>
      </c>
      <c r="D2544" s="66" t="s">
        <v>3512</v>
      </c>
      <c r="E2544" s="64" t="s">
        <v>3513</v>
      </c>
      <c r="F2544" s="0" t="s">
        <v>703</v>
      </c>
      <c r="G2544" s="0" t="s">
        <v>3514</v>
      </c>
      <c r="H2544" s="0" t="s">
        <v>3533</v>
      </c>
      <c r="I2544" s="0" t="s">
        <v>3535</v>
      </c>
      <c r="J2544" s="0" t="str">
        <f aca="false">IF(H2544="Present",H2544&amp;"_"&amp;I2544,H2544)</f>
        <v>Present_Ct&lt;41</v>
      </c>
    </row>
    <row r="2545" customFormat="false" ht="14.25" hidden="false" customHeight="false" outlineLevel="0" collapsed="false">
      <c r="A2545" s="0" t="s">
        <v>590</v>
      </c>
      <c r="B2545" s="64" t="n">
        <f aca="false">VLOOKUP(A2545,SampleData!A$1:E$220,4,FALSE())</f>
        <v>57.160317</v>
      </c>
      <c r="C2545" s="64" t="n">
        <f aca="false">VLOOKUP(A2545,SampleData!A$1:E$220,5,FALSE())</f>
        <v>10.273259</v>
      </c>
      <c r="D2545" s="66" t="s">
        <v>3517</v>
      </c>
      <c r="E2545" s="64" t="s">
        <v>636</v>
      </c>
      <c r="F2545" s="0" t="s">
        <v>709</v>
      </c>
      <c r="G2545" s="0" t="s">
        <v>735</v>
      </c>
      <c r="H2545" s="0" t="s">
        <v>3515</v>
      </c>
      <c r="I2545" s="0" t="s">
        <v>3516</v>
      </c>
      <c r="J2545" s="0" t="str">
        <f aca="false">IF(H2545="Present",H2545&amp;"_"&amp;I2545,H2545)</f>
        <v>Absent</v>
      </c>
    </row>
    <row r="2546" customFormat="false" ht="14.25" hidden="false" customHeight="false" outlineLevel="0" collapsed="false">
      <c r="A2546" s="0" t="s">
        <v>590</v>
      </c>
      <c r="B2546" s="64" t="n">
        <f aca="false">VLOOKUP(A2546,SampleData!A$1:E$220,4,FALSE())</f>
        <v>57.160317</v>
      </c>
      <c r="C2546" s="64" t="n">
        <f aca="false">VLOOKUP(A2546,SampleData!A$1:E$220,5,FALSE())</f>
        <v>10.273259</v>
      </c>
      <c r="D2546" s="66" t="s">
        <v>3518</v>
      </c>
      <c r="E2546" s="0" t="s">
        <v>710</v>
      </c>
      <c r="F2546" s="0" t="s">
        <v>710</v>
      </c>
      <c r="G2546" s="0" t="s">
        <v>735</v>
      </c>
      <c r="H2546" s="0" t="s">
        <v>3515</v>
      </c>
      <c r="I2546" s="0" t="s">
        <v>3516</v>
      </c>
      <c r="J2546" s="0" t="str">
        <f aca="false">IF(H2546="Present",H2546&amp;"_"&amp;I2546,H2546)</f>
        <v>Absent</v>
      </c>
    </row>
    <row r="2547" customFormat="false" ht="14.25" hidden="false" customHeight="false" outlineLevel="0" collapsed="false">
      <c r="A2547" s="0" t="s">
        <v>590</v>
      </c>
      <c r="B2547" s="64" t="n">
        <f aca="false">VLOOKUP(A2547,SampleData!A$1:E$220,4,FALSE())</f>
        <v>57.160317</v>
      </c>
      <c r="C2547" s="64" t="n">
        <f aca="false">VLOOKUP(A2547,SampleData!A$1:E$220,5,FALSE())</f>
        <v>10.273259</v>
      </c>
      <c r="D2547" s="66" t="s">
        <v>3519</v>
      </c>
      <c r="E2547" s="64" t="s">
        <v>3520</v>
      </c>
      <c r="F2547" s="0" t="s">
        <v>697</v>
      </c>
      <c r="G2547" s="0" t="s">
        <v>3514</v>
      </c>
      <c r="H2547" s="0" t="s">
        <v>3515</v>
      </c>
      <c r="I2547" s="0" t="s">
        <v>3516</v>
      </c>
      <c r="J2547" s="0" t="str">
        <f aca="false">IF(H2547="Present",H2547&amp;"_"&amp;I2547,H2547)</f>
        <v>Absent</v>
      </c>
    </row>
    <row r="2548" customFormat="false" ht="14.25" hidden="false" customHeight="false" outlineLevel="0" collapsed="false">
      <c r="A2548" s="0" t="s">
        <v>590</v>
      </c>
      <c r="B2548" s="64" t="n">
        <f aca="false">VLOOKUP(A2548,SampleData!A$1:E$220,4,FALSE())</f>
        <v>57.160317</v>
      </c>
      <c r="C2548" s="64" t="n">
        <f aca="false">VLOOKUP(A2548,SampleData!A$1:E$220,5,FALSE())</f>
        <v>10.273259</v>
      </c>
      <c r="D2548" s="66" t="s">
        <v>3521</v>
      </c>
      <c r="E2548" s="64" t="s">
        <v>208</v>
      </c>
      <c r="F2548" s="0" t="s">
        <v>704</v>
      </c>
      <c r="G2548" s="0" t="s">
        <v>3514</v>
      </c>
      <c r="H2548" s="0" t="s">
        <v>3515</v>
      </c>
      <c r="I2548" s="0" t="s">
        <v>3516</v>
      </c>
      <c r="J2548" s="0" t="str">
        <f aca="false">IF(H2548="Present",H2548&amp;"_"&amp;I2548,H2548)</f>
        <v>Absent</v>
      </c>
    </row>
    <row r="2549" customFormat="false" ht="14.25" hidden="false" customHeight="false" outlineLevel="0" collapsed="false">
      <c r="A2549" s="0" t="s">
        <v>590</v>
      </c>
      <c r="B2549" s="64" t="n">
        <f aca="false">VLOOKUP(A2549,SampleData!A$1:E$220,4,FALSE())</f>
        <v>57.160317</v>
      </c>
      <c r="C2549" s="64" t="n">
        <f aca="false">VLOOKUP(A2549,SampleData!A$1:E$220,5,FALSE())</f>
        <v>10.273259</v>
      </c>
      <c r="D2549" s="66" t="s">
        <v>3522</v>
      </c>
      <c r="E2549" s="64" t="s">
        <v>3523</v>
      </c>
      <c r="F2549" s="0" t="s">
        <v>708</v>
      </c>
      <c r="G2549" s="0" t="s">
        <v>735</v>
      </c>
      <c r="H2549" s="0" t="s">
        <v>3515</v>
      </c>
      <c r="I2549" s="0" t="s">
        <v>3516</v>
      </c>
      <c r="J2549" s="0" t="str">
        <f aca="false">IF(H2549="Present",H2549&amp;"_"&amp;I2549,H2549)</f>
        <v>Absent</v>
      </c>
    </row>
    <row r="2550" customFormat="false" ht="14.25" hidden="false" customHeight="false" outlineLevel="0" collapsed="false">
      <c r="A2550" s="0" t="s">
        <v>590</v>
      </c>
      <c r="B2550" s="64" t="n">
        <f aca="false">VLOOKUP(A2550,SampleData!A$1:E$220,4,FALSE())</f>
        <v>57.160317</v>
      </c>
      <c r="C2550" s="64" t="n">
        <f aca="false">VLOOKUP(A2550,SampleData!A$1:E$220,5,FALSE())</f>
        <v>10.273259</v>
      </c>
      <c r="D2550" s="66" t="s">
        <v>3524</v>
      </c>
      <c r="E2550" s="64" t="s">
        <v>3525</v>
      </c>
      <c r="F2550" s="0" t="s">
        <v>699</v>
      </c>
      <c r="G2550" s="0" t="s">
        <v>3514</v>
      </c>
      <c r="H2550" s="0" t="s">
        <v>3533</v>
      </c>
      <c r="I2550" s="0" t="s">
        <v>3535</v>
      </c>
      <c r="J2550" s="0" t="str">
        <f aca="false">IF(H2550="Present",H2550&amp;"_"&amp;I2550,H2550)</f>
        <v>Present_Ct&lt;41</v>
      </c>
    </row>
    <row r="2551" customFormat="false" ht="14.25" hidden="false" customHeight="false" outlineLevel="0" collapsed="false">
      <c r="A2551" s="0" t="s">
        <v>590</v>
      </c>
      <c r="B2551" s="64" t="n">
        <f aca="false">VLOOKUP(A2551,SampleData!A$1:E$220,4,FALSE())</f>
        <v>57.160317</v>
      </c>
      <c r="C2551" s="64" t="n">
        <f aca="false">VLOOKUP(A2551,SampleData!A$1:E$220,5,FALSE())</f>
        <v>10.273259</v>
      </c>
      <c r="D2551" s="66" t="s">
        <v>229</v>
      </c>
      <c r="E2551" s="0" t="s">
        <v>199</v>
      </c>
      <c r="F2551" s="0" t="s">
        <v>199</v>
      </c>
      <c r="G2551" s="0" t="s">
        <v>3514</v>
      </c>
      <c r="H2551" s="0" t="s">
        <v>3533</v>
      </c>
      <c r="I2551" s="0" t="s">
        <v>3535</v>
      </c>
      <c r="J2551" s="0" t="str">
        <f aca="false">IF(H2551="Present",H2551&amp;"_"&amp;I2551,H2551)</f>
        <v>Present_Ct&lt;41</v>
      </c>
    </row>
    <row r="2552" customFormat="false" ht="14.25" hidden="false" customHeight="false" outlineLevel="0" collapsed="false">
      <c r="A2552" s="0" t="s">
        <v>590</v>
      </c>
      <c r="B2552" s="64" t="n">
        <f aca="false">VLOOKUP(A2552,SampleData!A$1:E$220,4,FALSE())</f>
        <v>57.160317</v>
      </c>
      <c r="C2552" s="64" t="n">
        <f aca="false">VLOOKUP(A2552,SampleData!A$1:E$220,5,FALSE())</f>
        <v>10.273259</v>
      </c>
      <c r="D2552" s="66" t="s">
        <v>3526</v>
      </c>
      <c r="E2552" s="0" t="s">
        <v>385</v>
      </c>
      <c r="F2552" s="0" t="s">
        <v>385</v>
      </c>
      <c r="G2552" s="0" t="s">
        <v>735</v>
      </c>
      <c r="H2552" s="0" t="s">
        <v>3515</v>
      </c>
      <c r="I2552" s="0" t="s">
        <v>3516</v>
      </c>
      <c r="J2552" s="0" t="str">
        <f aca="false">IF(H2552="Present",H2552&amp;"_"&amp;I2552,H2552)</f>
        <v>Absent</v>
      </c>
    </row>
    <row r="2553" customFormat="false" ht="14.25" hidden="false" customHeight="false" outlineLevel="0" collapsed="false">
      <c r="A2553" s="0" t="s">
        <v>590</v>
      </c>
      <c r="B2553" s="64" t="n">
        <f aca="false">VLOOKUP(A2553,SampleData!A$1:E$220,4,FALSE())</f>
        <v>57.160317</v>
      </c>
      <c r="C2553" s="64" t="n">
        <f aca="false">VLOOKUP(A2553,SampleData!A$1:E$220,5,FALSE())</f>
        <v>10.273259</v>
      </c>
      <c r="D2553" s="66" t="s">
        <v>3527</v>
      </c>
      <c r="E2553" s="64" t="s">
        <v>74</v>
      </c>
      <c r="F2553" s="0" t="s">
        <v>701</v>
      </c>
      <c r="G2553" s="0" t="s">
        <v>735</v>
      </c>
      <c r="H2553" s="0" t="s">
        <v>3515</v>
      </c>
      <c r="I2553" s="0" t="s">
        <v>3516</v>
      </c>
      <c r="J2553" s="0" t="str">
        <f aca="false">IF(H2553="Present",H2553&amp;"_"&amp;I2553,H2553)</f>
        <v>Absent</v>
      </c>
    </row>
    <row r="2554" customFormat="false" ht="14.25" hidden="false" customHeight="false" outlineLevel="0" collapsed="false">
      <c r="A2554" s="0" t="s">
        <v>590</v>
      </c>
      <c r="B2554" s="64" t="n">
        <f aca="false">VLOOKUP(A2554,SampleData!A$1:E$220,4,FALSE())</f>
        <v>57.160317</v>
      </c>
      <c r="C2554" s="64" t="n">
        <f aca="false">VLOOKUP(A2554,SampleData!A$1:E$220,5,FALSE())</f>
        <v>10.273259</v>
      </c>
      <c r="D2554" s="66" t="s">
        <v>3528</v>
      </c>
      <c r="E2554" s="64" t="s">
        <v>177</v>
      </c>
      <c r="F2554" s="0" t="s">
        <v>3529</v>
      </c>
      <c r="G2554" s="0" t="s">
        <v>3514</v>
      </c>
      <c r="H2554" s="0" t="s">
        <v>3515</v>
      </c>
      <c r="I2554" s="0" t="s">
        <v>3516</v>
      </c>
      <c r="J2554" s="0" t="str">
        <f aca="false">IF(H2554="Present",H2554&amp;"_"&amp;I2554,H2554)</f>
        <v>Absent</v>
      </c>
    </row>
    <row r="2555" customFormat="false" ht="14.25" hidden="false" customHeight="false" outlineLevel="0" collapsed="false">
      <c r="A2555" s="0" t="s">
        <v>590</v>
      </c>
      <c r="B2555" s="64" t="n">
        <f aca="false">VLOOKUP(A2555,SampleData!A$1:E$220,4,FALSE())</f>
        <v>57.160317</v>
      </c>
      <c r="C2555" s="64" t="n">
        <f aca="false">VLOOKUP(A2555,SampleData!A$1:E$220,5,FALSE())</f>
        <v>10.273259</v>
      </c>
      <c r="D2555" s="66" t="s">
        <v>3530</v>
      </c>
      <c r="E2555" s="64" t="s">
        <v>3531</v>
      </c>
      <c r="F2555" s="0" t="s">
        <v>700</v>
      </c>
      <c r="G2555" s="0" t="s">
        <v>3514</v>
      </c>
      <c r="H2555" s="0" t="s">
        <v>3515</v>
      </c>
      <c r="I2555" s="0" t="s">
        <v>3516</v>
      </c>
      <c r="J2555" s="0" t="str">
        <f aca="false">IF(H2555="Present",H2555&amp;"_"&amp;I2555,H2555)</f>
        <v>Absent</v>
      </c>
    </row>
    <row r="2556" customFormat="false" ht="14.25" hidden="false" customHeight="false" outlineLevel="0" collapsed="false">
      <c r="A2556" s="0" t="s">
        <v>590</v>
      </c>
      <c r="B2556" s="64" t="n">
        <f aca="false">VLOOKUP(A2556,SampleData!A$1:E$220,4,FALSE())</f>
        <v>57.160317</v>
      </c>
      <c r="C2556" s="64" t="n">
        <f aca="false">VLOOKUP(A2556,SampleData!A$1:E$220,5,FALSE())</f>
        <v>10.273259</v>
      </c>
      <c r="D2556" s="66" t="s">
        <v>3532</v>
      </c>
      <c r="E2556" s="64" t="s">
        <v>353</v>
      </c>
      <c r="F2556" s="0" t="s">
        <v>696</v>
      </c>
      <c r="G2556" s="0" t="s">
        <v>3514</v>
      </c>
      <c r="H2556" s="0" t="s">
        <v>3533</v>
      </c>
      <c r="I2556" s="0" t="s">
        <v>3535</v>
      </c>
      <c r="J2556" s="0" t="str">
        <f aca="false">IF(H2556="Present",H2556&amp;"_"&amp;I2556,H2556)</f>
        <v>Present_Ct&lt;41</v>
      </c>
    </row>
    <row r="2557" customFormat="false" ht="14.25" hidden="false" customHeight="false" outlineLevel="0" collapsed="false">
      <c r="A2557" s="0" t="s">
        <v>590</v>
      </c>
      <c r="B2557" s="64" t="n">
        <f aca="false">VLOOKUP(A2557,SampleData!A$1:E$220,4,FALSE())</f>
        <v>57.160317</v>
      </c>
      <c r="C2557" s="64" t="n">
        <f aca="false">VLOOKUP(A2557,SampleData!A$1:E$220,5,FALSE())</f>
        <v>10.273259</v>
      </c>
      <c r="D2557" s="66" t="s">
        <v>3534</v>
      </c>
      <c r="E2557" s="64" t="s">
        <v>62</v>
      </c>
      <c r="F2557" s="0" t="s">
        <v>702</v>
      </c>
      <c r="G2557" s="0" t="s">
        <v>3514</v>
      </c>
      <c r="H2557" s="0" t="s">
        <v>3515</v>
      </c>
      <c r="I2557" s="0" t="s">
        <v>3516</v>
      </c>
      <c r="J2557" s="0" t="str">
        <f aca="false">IF(H2557="Present",H2557&amp;"_"&amp;I2557,H2557)</f>
        <v>Absent</v>
      </c>
    </row>
    <row r="2558" customFormat="false" ht="14.25" hidden="false" customHeight="false" outlineLevel="0" collapsed="false">
      <c r="A2558" s="0" t="s">
        <v>590</v>
      </c>
      <c r="B2558" s="64" t="n">
        <f aca="false">VLOOKUP(A2558,SampleData!A$1:E$220,4,FALSE())</f>
        <v>57.160317</v>
      </c>
      <c r="C2558" s="64" t="n">
        <f aca="false">VLOOKUP(A2558,SampleData!A$1:E$220,5,FALSE())</f>
        <v>10.273259</v>
      </c>
      <c r="D2558" s="66" t="s">
        <v>3536</v>
      </c>
      <c r="E2558" s="0" t="s">
        <v>705</v>
      </c>
      <c r="F2558" s="0" t="s">
        <v>705</v>
      </c>
      <c r="G2558" s="0" t="s">
        <v>3514</v>
      </c>
      <c r="H2558" s="0" t="s">
        <v>3515</v>
      </c>
      <c r="I2558" s="0" t="s">
        <v>3516</v>
      </c>
      <c r="J2558" s="0" t="str">
        <f aca="false">IF(H2558="Present",H2558&amp;"_"&amp;I2558,H2558)</f>
        <v>Absent</v>
      </c>
    </row>
    <row r="2559" customFormat="false" ht="14.25" hidden="false" customHeight="false" outlineLevel="0" collapsed="false">
      <c r="A2559" s="0" t="s">
        <v>590</v>
      </c>
      <c r="B2559" s="64" t="n">
        <f aca="false">VLOOKUP(A2559,SampleData!A$1:E$220,4,FALSE())</f>
        <v>57.160317</v>
      </c>
      <c r="C2559" s="64" t="n">
        <f aca="false">VLOOKUP(A2559,SampleData!A$1:E$220,5,FALSE())</f>
        <v>10.273259</v>
      </c>
      <c r="D2559" s="66" t="s">
        <v>3537</v>
      </c>
      <c r="E2559" s="0" t="s">
        <v>698</v>
      </c>
      <c r="F2559" s="0" t="s">
        <v>698</v>
      </c>
      <c r="G2559" s="0" t="s">
        <v>735</v>
      </c>
      <c r="H2559" s="0" t="s">
        <v>3515</v>
      </c>
      <c r="I2559" s="0" t="s">
        <v>3516</v>
      </c>
      <c r="J2559" s="0" t="str">
        <f aca="false">IF(H2559="Present",H2559&amp;"_"&amp;I2559,H2559)</f>
        <v>Absent</v>
      </c>
    </row>
    <row r="2560" customFormat="false" ht="14.25" hidden="false" customHeight="false" outlineLevel="0" collapsed="false">
      <c r="A2560" s="0" t="s">
        <v>590</v>
      </c>
      <c r="B2560" s="64" t="n">
        <f aca="false">VLOOKUP(A2560,SampleData!A$1:E$220,4,FALSE())</f>
        <v>57.160317</v>
      </c>
      <c r="C2560" s="64" t="n">
        <f aca="false">VLOOKUP(A2560,SampleData!A$1:E$220,5,FALSE())</f>
        <v>10.273259</v>
      </c>
      <c r="D2560" s="66" t="s">
        <v>3538</v>
      </c>
      <c r="E2560" s="64" t="s">
        <v>3539</v>
      </c>
      <c r="F2560" s="0" t="s">
        <v>706</v>
      </c>
      <c r="G2560" s="0" t="s">
        <v>735</v>
      </c>
      <c r="H2560" s="0" t="s">
        <v>3515</v>
      </c>
      <c r="I2560" s="0" t="s">
        <v>3516</v>
      </c>
      <c r="J2560" s="0" t="str">
        <f aca="false">IF(H2560="Present",H2560&amp;"_"&amp;I2560,H2560)</f>
        <v>Absent</v>
      </c>
    </row>
    <row r="2561" customFormat="false" ht="14.25" hidden="false" customHeight="false" outlineLevel="0" collapsed="false">
      <c r="A2561" s="0" t="s">
        <v>590</v>
      </c>
      <c r="B2561" s="64" t="n">
        <f aca="false">VLOOKUP(A2561,SampleData!A$1:E$220,4,FALSE())</f>
        <v>57.160317</v>
      </c>
      <c r="C2561" s="64" t="n">
        <f aca="false">VLOOKUP(A2561,SampleData!A$1:E$220,5,FALSE())</f>
        <v>10.273259</v>
      </c>
      <c r="D2561" s="66" t="s">
        <v>3512</v>
      </c>
      <c r="E2561" s="64" t="s">
        <v>3513</v>
      </c>
      <c r="F2561" s="0" t="s">
        <v>703</v>
      </c>
      <c r="G2561" s="0" t="s">
        <v>3514</v>
      </c>
      <c r="H2561" s="0" t="s">
        <v>3533</v>
      </c>
      <c r="I2561" s="0" t="s">
        <v>3535</v>
      </c>
      <c r="J2561" s="0" t="str">
        <f aca="false">IF(H2561="Present",H2561&amp;"_"&amp;I2561,H2561)</f>
        <v>Present_Ct&lt;41</v>
      </c>
    </row>
    <row r="2562" customFormat="false" ht="14.25" hidden="false" customHeight="false" outlineLevel="0" collapsed="false">
      <c r="A2562" s="0" t="s">
        <v>590</v>
      </c>
      <c r="B2562" s="64" t="n">
        <f aca="false">VLOOKUP(A2562,SampleData!A$1:E$220,4,FALSE())</f>
        <v>57.160317</v>
      </c>
      <c r="C2562" s="64" t="n">
        <f aca="false">VLOOKUP(A2562,SampleData!A$1:E$220,5,FALSE())</f>
        <v>10.273259</v>
      </c>
      <c r="D2562" s="66" t="s">
        <v>3517</v>
      </c>
      <c r="E2562" s="64" t="s">
        <v>636</v>
      </c>
      <c r="F2562" s="0" t="s">
        <v>709</v>
      </c>
      <c r="G2562" s="0" t="s">
        <v>735</v>
      </c>
      <c r="H2562" s="0" t="s">
        <v>3515</v>
      </c>
      <c r="I2562" s="0" t="s">
        <v>3516</v>
      </c>
      <c r="J2562" s="0" t="str">
        <f aca="false">IF(H2562="Present",H2562&amp;"_"&amp;I2562,H2562)</f>
        <v>Absent</v>
      </c>
    </row>
    <row r="2563" customFormat="false" ht="14.25" hidden="false" customHeight="false" outlineLevel="0" collapsed="false">
      <c r="A2563" s="0" t="s">
        <v>590</v>
      </c>
      <c r="B2563" s="64" t="n">
        <f aca="false">VLOOKUP(A2563,SampleData!A$1:E$220,4,FALSE())</f>
        <v>57.160317</v>
      </c>
      <c r="C2563" s="64" t="n">
        <f aca="false">VLOOKUP(A2563,SampleData!A$1:E$220,5,FALSE())</f>
        <v>10.273259</v>
      </c>
      <c r="D2563" s="66" t="s">
        <v>3518</v>
      </c>
      <c r="E2563" s="0" t="s">
        <v>710</v>
      </c>
      <c r="F2563" s="0" t="s">
        <v>710</v>
      </c>
      <c r="G2563" s="0" t="s">
        <v>3514</v>
      </c>
      <c r="H2563" s="0" t="s">
        <v>3533</v>
      </c>
      <c r="I2563" s="0" t="s">
        <v>3535</v>
      </c>
      <c r="J2563" s="0" t="str">
        <f aca="false">IF(H2563="Present",H2563&amp;"_"&amp;I2563,H2563)</f>
        <v>Present_Ct&lt;41</v>
      </c>
    </row>
    <row r="2564" customFormat="false" ht="14.25" hidden="false" customHeight="false" outlineLevel="0" collapsed="false">
      <c r="A2564" s="0" t="s">
        <v>590</v>
      </c>
      <c r="B2564" s="64" t="n">
        <f aca="false">VLOOKUP(A2564,SampleData!A$1:E$220,4,FALSE())</f>
        <v>57.160317</v>
      </c>
      <c r="C2564" s="64" t="n">
        <f aca="false">VLOOKUP(A2564,SampleData!A$1:E$220,5,FALSE())</f>
        <v>10.273259</v>
      </c>
      <c r="D2564" s="66" t="s">
        <v>3519</v>
      </c>
      <c r="E2564" s="64" t="s">
        <v>3520</v>
      </c>
      <c r="F2564" s="0" t="s">
        <v>697</v>
      </c>
      <c r="G2564" s="0" t="s">
        <v>3514</v>
      </c>
      <c r="H2564" s="0" t="s">
        <v>3515</v>
      </c>
      <c r="I2564" s="0" t="s">
        <v>3516</v>
      </c>
      <c r="J2564" s="0" t="str">
        <f aca="false">IF(H2564="Present",H2564&amp;"_"&amp;I2564,H2564)</f>
        <v>Absent</v>
      </c>
    </row>
    <row r="2565" customFormat="false" ht="14.25" hidden="false" customHeight="false" outlineLevel="0" collapsed="false">
      <c r="A2565" s="0" t="s">
        <v>590</v>
      </c>
      <c r="B2565" s="64" t="n">
        <f aca="false">VLOOKUP(A2565,SampleData!A$1:E$220,4,FALSE())</f>
        <v>57.160317</v>
      </c>
      <c r="C2565" s="64" t="n">
        <f aca="false">VLOOKUP(A2565,SampleData!A$1:E$220,5,FALSE())</f>
        <v>10.273259</v>
      </c>
      <c r="D2565" s="66" t="s">
        <v>3521</v>
      </c>
      <c r="E2565" s="64" t="s">
        <v>208</v>
      </c>
      <c r="F2565" s="0" t="s">
        <v>704</v>
      </c>
      <c r="G2565" s="0" t="s">
        <v>735</v>
      </c>
      <c r="H2565" s="0" t="s">
        <v>3515</v>
      </c>
      <c r="I2565" s="0" t="s">
        <v>3516</v>
      </c>
      <c r="J2565" s="0" t="str">
        <f aca="false">IF(H2565="Present",H2565&amp;"_"&amp;I2565,H2565)</f>
        <v>Absent</v>
      </c>
    </row>
    <row r="2566" customFormat="false" ht="14.25" hidden="false" customHeight="false" outlineLevel="0" collapsed="false">
      <c r="A2566" s="0" t="s">
        <v>590</v>
      </c>
      <c r="B2566" s="64" t="n">
        <f aca="false">VLOOKUP(A2566,SampleData!A$1:E$220,4,FALSE())</f>
        <v>57.160317</v>
      </c>
      <c r="C2566" s="64" t="n">
        <f aca="false">VLOOKUP(A2566,SampleData!A$1:E$220,5,FALSE())</f>
        <v>10.273259</v>
      </c>
      <c r="D2566" s="66" t="s">
        <v>3524</v>
      </c>
      <c r="E2566" s="64" t="s">
        <v>3525</v>
      </c>
      <c r="F2566" s="0" t="s">
        <v>699</v>
      </c>
      <c r="G2566" s="0" t="s">
        <v>3514</v>
      </c>
      <c r="H2566" s="0" t="s">
        <v>3533</v>
      </c>
      <c r="I2566" s="0" t="s">
        <v>3535</v>
      </c>
      <c r="J2566" s="0" t="str">
        <f aca="false">IF(H2566="Present",H2566&amp;"_"&amp;I2566,H2566)</f>
        <v>Present_Ct&lt;41</v>
      </c>
    </row>
    <row r="2567" customFormat="false" ht="14.25" hidden="false" customHeight="false" outlineLevel="0" collapsed="false">
      <c r="A2567" s="0" t="s">
        <v>590</v>
      </c>
      <c r="B2567" s="64" t="n">
        <f aca="false">VLOOKUP(A2567,SampleData!A$1:E$220,4,FALSE())</f>
        <v>57.160317</v>
      </c>
      <c r="C2567" s="64" t="n">
        <f aca="false">VLOOKUP(A2567,SampleData!A$1:E$220,5,FALSE())</f>
        <v>10.273259</v>
      </c>
      <c r="D2567" s="66" t="s">
        <v>3526</v>
      </c>
      <c r="E2567" s="0" t="s">
        <v>385</v>
      </c>
      <c r="F2567" s="0" t="s">
        <v>385</v>
      </c>
      <c r="G2567" s="0" t="s">
        <v>735</v>
      </c>
      <c r="H2567" s="0" t="s">
        <v>3515</v>
      </c>
      <c r="I2567" s="0" t="s">
        <v>3516</v>
      </c>
      <c r="J2567" s="0" t="str">
        <f aca="false">IF(H2567="Present",H2567&amp;"_"&amp;I2567,H2567)</f>
        <v>Absent</v>
      </c>
    </row>
    <row r="2568" customFormat="false" ht="14.25" hidden="false" customHeight="false" outlineLevel="0" collapsed="false">
      <c r="A2568" s="0" t="s">
        <v>590</v>
      </c>
      <c r="B2568" s="64" t="n">
        <f aca="false">VLOOKUP(A2568,SampleData!A$1:E$220,4,FALSE())</f>
        <v>57.160317</v>
      </c>
      <c r="C2568" s="64" t="n">
        <f aca="false">VLOOKUP(A2568,SampleData!A$1:E$220,5,FALSE())</f>
        <v>10.273259</v>
      </c>
      <c r="D2568" s="66" t="s">
        <v>3527</v>
      </c>
      <c r="E2568" s="64" t="s">
        <v>74</v>
      </c>
      <c r="F2568" s="0" t="s">
        <v>701</v>
      </c>
      <c r="G2568" s="0" t="s">
        <v>3514</v>
      </c>
      <c r="H2568" s="0" t="s">
        <v>3515</v>
      </c>
      <c r="I2568" s="0" t="s">
        <v>3516</v>
      </c>
      <c r="J2568" s="0" t="str">
        <f aca="false">IF(H2568="Present",H2568&amp;"_"&amp;I2568,H2568)</f>
        <v>Absent</v>
      </c>
    </row>
    <row r="2569" customFormat="false" ht="14.25" hidden="false" customHeight="false" outlineLevel="0" collapsed="false">
      <c r="A2569" s="0" t="s">
        <v>590</v>
      </c>
      <c r="B2569" s="64" t="n">
        <f aca="false">VLOOKUP(A2569,SampleData!A$1:E$220,4,FALSE())</f>
        <v>57.160317</v>
      </c>
      <c r="C2569" s="64" t="n">
        <f aca="false">VLOOKUP(A2569,SampleData!A$1:E$220,5,FALSE())</f>
        <v>10.273259</v>
      </c>
      <c r="D2569" s="66" t="s">
        <v>3530</v>
      </c>
      <c r="E2569" s="64" t="s">
        <v>3531</v>
      </c>
      <c r="F2569" s="0" t="s">
        <v>700</v>
      </c>
      <c r="G2569" s="0" t="s">
        <v>735</v>
      </c>
      <c r="H2569" s="0" t="s">
        <v>3515</v>
      </c>
      <c r="I2569" s="0" t="s">
        <v>3516</v>
      </c>
      <c r="J2569" s="0" t="str">
        <f aca="false">IF(H2569="Present",H2569&amp;"_"&amp;I2569,H2569)</f>
        <v>Absent</v>
      </c>
    </row>
    <row r="2570" customFormat="false" ht="14.25" hidden="false" customHeight="false" outlineLevel="0" collapsed="false">
      <c r="A2570" s="0" t="s">
        <v>590</v>
      </c>
      <c r="B2570" s="64" t="n">
        <f aca="false">VLOOKUP(A2570,SampleData!A$1:E$220,4,FALSE())</f>
        <v>57.160317</v>
      </c>
      <c r="C2570" s="64" t="n">
        <f aca="false">VLOOKUP(A2570,SampleData!A$1:E$220,5,FALSE())</f>
        <v>10.273259</v>
      </c>
      <c r="D2570" s="66" t="s">
        <v>3538</v>
      </c>
      <c r="E2570" s="64" t="s">
        <v>3539</v>
      </c>
      <c r="F2570" s="0" t="s">
        <v>706</v>
      </c>
      <c r="G2570" s="0" t="s">
        <v>3514</v>
      </c>
      <c r="H2570" s="0" t="s">
        <v>3515</v>
      </c>
      <c r="I2570" s="0" t="s">
        <v>3516</v>
      </c>
      <c r="J2570" s="0" t="str">
        <f aca="false">IF(H2570="Present",H2570&amp;"_"&amp;I2570,H2570)</f>
        <v>Absent</v>
      </c>
    </row>
    <row r="2571" customFormat="false" ht="14.25" hidden="false" customHeight="false" outlineLevel="0" collapsed="false">
      <c r="A2571" s="0" t="s">
        <v>590</v>
      </c>
      <c r="B2571" s="64" t="n">
        <f aca="false">VLOOKUP(A2571,SampleData!A$1:E$220,4,FALSE())</f>
        <v>57.160317</v>
      </c>
      <c r="C2571" s="64" t="n">
        <f aca="false">VLOOKUP(A2571,SampleData!A$1:E$220,5,FALSE())</f>
        <v>10.273259</v>
      </c>
      <c r="D2571" s="66" t="s">
        <v>3522</v>
      </c>
      <c r="E2571" s="64" t="s">
        <v>3523</v>
      </c>
      <c r="F2571" s="0" t="s">
        <v>708</v>
      </c>
      <c r="G2571" s="0" t="s">
        <v>735</v>
      </c>
      <c r="H2571" s="0" t="s">
        <v>3515</v>
      </c>
      <c r="I2571" s="0" t="s">
        <v>3516</v>
      </c>
      <c r="J2571" s="0" t="str">
        <f aca="false">IF(H2571="Present",H2571&amp;"_"&amp;I2571,H2571)</f>
        <v>Absent</v>
      </c>
    </row>
    <row r="2572" customFormat="false" ht="14.25" hidden="false" customHeight="false" outlineLevel="0" collapsed="false">
      <c r="A2572" s="0" t="s">
        <v>590</v>
      </c>
      <c r="B2572" s="64" t="n">
        <f aca="false">VLOOKUP(A2572,SampleData!A$1:E$220,4,FALSE())</f>
        <v>57.160317</v>
      </c>
      <c r="C2572" s="64" t="n">
        <f aca="false">VLOOKUP(A2572,SampleData!A$1:E$220,5,FALSE())</f>
        <v>10.273259</v>
      </c>
      <c r="D2572" s="66" t="s">
        <v>229</v>
      </c>
      <c r="E2572" s="0" t="s">
        <v>199</v>
      </c>
      <c r="F2572" s="0" t="s">
        <v>199</v>
      </c>
      <c r="G2572" s="0" t="s">
        <v>3514</v>
      </c>
      <c r="H2572" s="0" t="s">
        <v>3533</v>
      </c>
      <c r="I2572" s="0" t="s">
        <v>3535</v>
      </c>
      <c r="J2572" s="0" t="str">
        <f aca="false">IF(H2572="Present",H2572&amp;"_"&amp;I2572,H2572)</f>
        <v>Present_Ct&lt;41</v>
      </c>
    </row>
    <row r="2573" customFormat="false" ht="14.25" hidden="false" customHeight="false" outlineLevel="0" collapsed="false">
      <c r="A2573" s="0" t="s">
        <v>590</v>
      </c>
      <c r="B2573" s="64" t="n">
        <f aca="false">VLOOKUP(A2573,SampleData!A$1:E$220,4,FALSE())</f>
        <v>57.160317</v>
      </c>
      <c r="C2573" s="64" t="n">
        <f aca="false">VLOOKUP(A2573,SampleData!A$1:E$220,5,FALSE())</f>
        <v>10.273259</v>
      </c>
      <c r="D2573" s="66" t="s">
        <v>3528</v>
      </c>
      <c r="E2573" s="64" t="s">
        <v>177</v>
      </c>
      <c r="F2573" s="0" t="s">
        <v>707</v>
      </c>
      <c r="G2573" s="0" t="s">
        <v>735</v>
      </c>
      <c r="H2573" s="0" t="s">
        <v>3515</v>
      </c>
      <c r="I2573" s="0" t="s">
        <v>3516</v>
      </c>
      <c r="J2573" s="0" t="str">
        <f aca="false">IF(H2573="Present",H2573&amp;"_"&amp;I2573,H2573)</f>
        <v>Absent</v>
      </c>
    </row>
    <row r="2574" customFormat="false" ht="14.25" hidden="false" customHeight="false" outlineLevel="0" collapsed="false">
      <c r="A2574" s="0" t="s">
        <v>590</v>
      </c>
      <c r="B2574" s="64" t="n">
        <f aca="false">VLOOKUP(A2574,SampleData!A$1:E$220,4,FALSE())</f>
        <v>57.160317</v>
      </c>
      <c r="C2574" s="64" t="n">
        <f aca="false">VLOOKUP(A2574,SampleData!A$1:E$220,5,FALSE())</f>
        <v>10.273259</v>
      </c>
      <c r="D2574" s="66" t="s">
        <v>3532</v>
      </c>
      <c r="E2574" s="64" t="s">
        <v>353</v>
      </c>
      <c r="F2574" s="0" t="s">
        <v>696</v>
      </c>
      <c r="G2574" s="0" t="s">
        <v>735</v>
      </c>
      <c r="H2574" s="0" t="s">
        <v>3533</v>
      </c>
      <c r="I2574" s="0" t="s">
        <v>3516</v>
      </c>
      <c r="J2574" s="0" t="str">
        <f aca="false">IF(H2574="Present",H2574&amp;"_"&amp;I2574,H2574)</f>
        <v>Present_Ct&gt;41</v>
      </c>
    </row>
    <row r="2575" customFormat="false" ht="14.25" hidden="false" customHeight="false" outlineLevel="0" collapsed="false">
      <c r="A2575" s="0" t="s">
        <v>590</v>
      </c>
      <c r="B2575" s="64" t="n">
        <f aca="false">VLOOKUP(A2575,SampleData!A$1:E$220,4,FALSE())</f>
        <v>57.160317</v>
      </c>
      <c r="C2575" s="64" t="n">
        <f aca="false">VLOOKUP(A2575,SampleData!A$1:E$220,5,FALSE())</f>
        <v>10.273259</v>
      </c>
      <c r="D2575" s="66" t="s">
        <v>3534</v>
      </c>
      <c r="E2575" s="64" t="s">
        <v>62</v>
      </c>
      <c r="F2575" s="0" t="s">
        <v>702</v>
      </c>
      <c r="G2575" s="0" t="s">
        <v>3514</v>
      </c>
      <c r="H2575" s="0" t="s">
        <v>3515</v>
      </c>
      <c r="I2575" s="0" t="s">
        <v>3516</v>
      </c>
      <c r="J2575" s="0" t="str">
        <f aca="false">IF(H2575="Present",H2575&amp;"_"&amp;I2575,H2575)</f>
        <v>Absent</v>
      </c>
    </row>
    <row r="2576" customFormat="false" ht="14.25" hidden="false" customHeight="false" outlineLevel="0" collapsed="false">
      <c r="A2576" s="0" t="s">
        <v>590</v>
      </c>
      <c r="B2576" s="64" t="n">
        <f aca="false">VLOOKUP(A2576,SampleData!A$1:E$220,4,FALSE())</f>
        <v>57.160317</v>
      </c>
      <c r="C2576" s="64" t="n">
        <f aca="false">VLOOKUP(A2576,SampleData!A$1:E$220,5,FALSE())</f>
        <v>10.273259</v>
      </c>
      <c r="D2576" s="66" t="s">
        <v>3536</v>
      </c>
      <c r="E2576" s="0" t="s">
        <v>705</v>
      </c>
      <c r="F2576" s="0" t="s">
        <v>705</v>
      </c>
      <c r="G2576" s="0" t="s">
        <v>735</v>
      </c>
      <c r="H2576" s="0" t="s">
        <v>3533</v>
      </c>
      <c r="I2576" s="0" t="s">
        <v>3535</v>
      </c>
      <c r="J2576" s="0" t="str">
        <f aca="false">IF(H2576="Present",H2576&amp;"_"&amp;I2576,H2576)</f>
        <v>Present_Ct&lt;41</v>
      </c>
    </row>
    <row r="2577" customFormat="false" ht="14.25" hidden="false" customHeight="false" outlineLevel="0" collapsed="false">
      <c r="A2577" s="0" t="s">
        <v>590</v>
      </c>
      <c r="B2577" s="64" t="n">
        <f aca="false">VLOOKUP(A2577,SampleData!A$1:E$220,4,FALSE())</f>
        <v>57.160317</v>
      </c>
      <c r="C2577" s="64" t="n">
        <f aca="false">VLOOKUP(A2577,SampleData!A$1:E$220,5,FALSE())</f>
        <v>10.273259</v>
      </c>
      <c r="D2577" s="66" t="s">
        <v>3537</v>
      </c>
      <c r="E2577" s="0" t="s">
        <v>698</v>
      </c>
      <c r="F2577" s="0" t="s">
        <v>698</v>
      </c>
      <c r="G2577" s="0" t="s">
        <v>735</v>
      </c>
      <c r="H2577" s="0" t="s">
        <v>3515</v>
      </c>
      <c r="I2577" s="0" t="s">
        <v>3516</v>
      </c>
      <c r="J2577" s="0" t="str">
        <f aca="false">IF(H2577="Present",H2577&amp;"_"&amp;I2577,H2577)</f>
        <v>Absent</v>
      </c>
    </row>
    <row r="2578" customFormat="false" ht="14.25" hidden="false" customHeight="false" outlineLevel="0" collapsed="false">
      <c r="A2578" s="0" t="s">
        <v>599</v>
      </c>
      <c r="B2578" s="64" t="n">
        <f aca="false">VLOOKUP(A2578,SampleData!A$1:E$220,4,FALSE())</f>
        <v>55.407038</v>
      </c>
      <c r="C2578" s="64" t="n">
        <f aca="false">VLOOKUP(A2578,SampleData!A$1:E$220,5,FALSE())</f>
        <v>10.429668</v>
      </c>
      <c r="D2578" s="66" t="s">
        <v>3512</v>
      </c>
      <c r="E2578" s="64" t="s">
        <v>3513</v>
      </c>
      <c r="F2578" s="0" t="s">
        <v>703</v>
      </c>
      <c r="G2578" s="0" t="s">
        <v>735</v>
      </c>
      <c r="H2578" s="0" t="s">
        <v>3515</v>
      </c>
      <c r="I2578" s="0" t="s">
        <v>3516</v>
      </c>
      <c r="J2578" s="0" t="str">
        <f aca="false">IF(H2578="Present",H2578&amp;"_"&amp;I2578,H2578)</f>
        <v>Absent</v>
      </c>
    </row>
    <row r="2579" customFormat="false" ht="14.25" hidden="false" customHeight="false" outlineLevel="0" collapsed="false">
      <c r="A2579" s="0" t="s">
        <v>599</v>
      </c>
      <c r="B2579" s="64" t="n">
        <f aca="false">VLOOKUP(A2579,SampleData!A$1:E$220,4,FALSE())</f>
        <v>55.407038</v>
      </c>
      <c r="C2579" s="64" t="n">
        <f aca="false">VLOOKUP(A2579,SampleData!A$1:E$220,5,FALSE())</f>
        <v>10.429668</v>
      </c>
      <c r="D2579" s="66" t="s">
        <v>3517</v>
      </c>
      <c r="E2579" s="64" t="s">
        <v>636</v>
      </c>
      <c r="F2579" s="0" t="s">
        <v>709</v>
      </c>
      <c r="G2579" s="0" t="s">
        <v>735</v>
      </c>
      <c r="H2579" s="0" t="s">
        <v>3515</v>
      </c>
      <c r="I2579" s="0" t="s">
        <v>3516</v>
      </c>
      <c r="J2579" s="0" t="str">
        <f aca="false">IF(H2579="Present",H2579&amp;"_"&amp;I2579,H2579)</f>
        <v>Absent</v>
      </c>
    </row>
    <row r="2580" customFormat="false" ht="14.25" hidden="false" customHeight="false" outlineLevel="0" collapsed="false">
      <c r="A2580" s="0" t="s">
        <v>599</v>
      </c>
      <c r="B2580" s="64" t="n">
        <f aca="false">VLOOKUP(A2580,SampleData!A$1:E$220,4,FALSE())</f>
        <v>55.407038</v>
      </c>
      <c r="C2580" s="64" t="n">
        <f aca="false">VLOOKUP(A2580,SampleData!A$1:E$220,5,FALSE())</f>
        <v>10.429668</v>
      </c>
      <c r="D2580" s="66" t="s">
        <v>3518</v>
      </c>
      <c r="E2580" s="0" t="s">
        <v>710</v>
      </c>
      <c r="F2580" s="0" t="s">
        <v>710</v>
      </c>
      <c r="G2580" s="0" t="s">
        <v>735</v>
      </c>
      <c r="H2580" s="0" t="s">
        <v>3515</v>
      </c>
      <c r="I2580" s="0" t="s">
        <v>3516</v>
      </c>
      <c r="J2580" s="0" t="str">
        <f aca="false">IF(H2580="Present",H2580&amp;"_"&amp;I2580,H2580)</f>
        <v>Absent</v>
      </c>
    </row>
    <row r="2581" customFormat="false" ht="14.25" hidden="false" customHeight="false" outlineLevel="0" collapsed="false">
      <c r="A2581" s="0" t="s">
        <v>599</v>
      </c>
      <c r="B2581" s="64" t="n">
        <f aca="false">VLOOKUP(A2581,SampleData!A$1:E$220,4,FALSE())</f>
        <v>55.407038</v>
      </c>
      <c r="C2581" s="64" t="n">
        <f aca="false">VLOOKUP(A2581,SampleData!A$1:E$220,5,FALSE())</f>
        <v>10.429668</v>
      </c>
      <c r="D2581" s="66" t="s">
        <v>3519</v>
      </c>
      <c r="E2581" s="64" t="s">
        <v>3520</v>
      </c>
      <c r="F2581" s="0" t="s">
        <v>697</v>
      </c>
      <c r="G2581" s="0" t="s">
        <v>735</v>
      </c>
      <c r="H2581" s="0" t="s">
        <v>3515</v>
      </c>
      <c r="I2581" s="0" t="s">
        <v>3516</v>
      </c>
      <c r="J2581" s="0" t="str">
        <f aca="false">IF(H2581="Present",H2581&amp;"_"&amp;I2581,H2581)</f>
        <v>Absent</v>
      </c>
    </row>
    <row r="2582" customFormat="false" ht="14.25" hidden="false" customHeight="false" outlineLevel="0" collapsed="false">
      <c r="A2582" s="0" t="s">
        <v>599</v>
      </c>
      <c r="B2582" s="64" t="n">
        <f aca="false">VLOOKUP(A2582,SampleData!A$1:E$220,4,FALSE())</f>
        <v>55.407038</v>
      </c>
      <c r="C2582" s="64" t="n">
        <f aca="false">VLOOKUP(A2582,SampleData!A$1:E$220,5,FALSE())</f>
        <v>10.429668</v>
      </c>
      <c r="D2582" s="66" t="s">
        <v>3521</v>
      </c>
      <c r="E2582" s="64" t="s">
        <v>208</v>
      </c>
      <c r="F2582" s="0" t="s">
        <v>704</v>
      </c>
      <c r="G2582" s="0" t="s">
        <v>3514</v>
      </c>
      <c r="H2582" s="0" t="s">
        <v>3515</v>
      </c>
      <c r="I2582" s="0" t="s">
        <v>3516</v>
      </c>
      <c r="J2582" s="0" t="str">
        <f aca="false">IF(H2582="Present",H2582&amp;"_"&amp;I2582,H2582)</f>
        <v>Absent</v>
      </c>
    </row>
    <row r="2583" customFormat="false" ht="14.25" hidden="false" customHeight="false" outlineLevel="0" collapsed="false">
      <c r="A2583" s="0" t="s">
        <v>599</v>
      </c>
      <c r="B2583" s="64" t="n">
        <f aca="false">VLOOKUP(A2583,SampleData!A$1:E$220,4,FALSE())</f>
        <v>55.407038</v>
      </c>
      <c r="C2583" s="64" t="n">
        <f aca="false">VLOOKUP(A2583,SampleData!A$1:E$220,5,FALSE())</f>
        <v>10.429668</v>
      </c>
      <c r="D2583" s="66" t="s">
        <v>3522</v>
      </c>
      <c r="E2583" s="64" t="s">
        <v>3523</v>
      </c>
      <c r="F2583" s="0" t="s">
        <v>708</v>
      </c>
      <c r="G2583" s="0" t="s">
        <v>3514</v>
      </c>
      <c r="H2583" s="0" t="s">
        <v>3515</v>
      </c>
      <c r="I2583" s="0" t="s">
        <v>3516</v>
      </c>
      <c r="J2583" s="0" t="str">
        <f aca="false">IF(H2583="Present",H2583&amp;"_"&amp;I2583,H2583)</f>
        <v>Absent</v>
      </c>
    </row>
    <row r="2584" customFormat="false" ht="14.25" hidden="false" customHeight="false" outlineLevel="0" collapsed="false">
      <c r="A2584" s="0" t="s">
        <v>599</v>
      </c>
      <c r="B2584" s="64" t="n">
        <f aca="false">VLOOKUP(A2584,SampleData!A$1:E$220,4,FALSE())</f>
        <v>55.407038</v>
      </c>
      <c r="C2584" s="64" t="n">
        <f aca="false">VLOOKUP(A2584,SampleData!A$1:E$220,5,FALSE())</f>
        <v>10.429668</v>
      </c>
      <c r="D2584" s="66" t="s">
        <v>3522</v>
      </c>
      <c r="E2584" s="64" t="s">
        <v>3523</v>
      </c>
      <c r="F2584" s="0" t="s">
        <v>708</v>
      </c>
      <c r="G2584" s="0" t="s">
        <v>735</v>
      </c>
      <c r="H2584" s="0" t="s">
        <v>3515</v>
      </c>
      <c r="I2584" s="0" t="s">
        <v>3516</v>
      </c>
      <c r="J2584" s="0" t="str">
        <f aca="false">IF(H2584="Present",H2584&amp;"_"&amp;I2584,H2584)</f>
        <v>Absent</v>
      </c>
    </row>
    <row r="2585" customFormat="false" ht="14.25" hidden="false" customHeight="false" outlineLevel="0" collapsed="false">
      <c r="A2585" s="0" t="s">
        <v>599</v>
      </c>
      <c r="B2585" s="64" t="n">
        <f aca="false">VLOOKUP(A2585,SampleData!A$1:E$220,4,FALSE())</f>
        <v>55.407038</v>
      </c>
      <c r="C2585" s="64" t="n">
        <f aca="false">VLOOKUP(A2585,SampleData!A$1:E$220,5,FALSE())</f>
        <v>10.429668</v>
      </c>
      <c r="D2585" s="66" t="s">
        <v>3524</v>
      </c>
      <c r="E2585" s="64" t="s">
        <v>3525</v>
      </c>
      <c r="F2585" s="0" t="s">
        <v>699</v>
      </c>
      <c r="G2585" s="0" t="s">
        <v>735</v>
      </c>
      <c r="H2585" s="0" t="s">
        <v>3515</v>
      </c>
      <c r="I2585" s="0" t="s">
        <v>3516</v>
      </c>
      <c r="J2585" s="0" t="str">
        <f aca="false">IF(H2585="Present",H2585&amp;"_"&amp;I2585,H2585)</f>
        <v>Absent</v>
      </c>
    </row>
    <row r="2586" customFormat="false" ht="14.25" hidden="false" customHeight="false" outlineLevel="0" collapsed="false">
      <c r="A2586" s="0" t="s">
        <v>599</v>
      </c>
      <c r="B2586" s="64" t="n">
        <f aca="false">VLOOKUP(A2586,SampleData!A$1:E$220,4,FALSE())</f>
        <v>55.407038</v>
      </c>
      <c r="C2586" s="64" t="n">
        <f aca="false">VLOOKUP(A2586,SampleData!A$1:E$220,5,FALSE())</f>
        <v>10.429668</v>
      </c>
      <c r="D2586" s="66" t="s">
        <v>229</v>
      </c>
      <c r="E2586" s="0" t="s">
        <v>199</v>
      </c>
      <c r="F2586" s="0" t="s">
        <v>199</v>
      </c>
      <c r="G2586" s="0" t="s">
        <v>735</v>
      </c>
      <c r="H2586" s="0" t="s">
        <v>3515</v>
      </c>
      <c r="I2586" s="0" t="s">
        <v>3516</v>
      </c>
      <c r="J2586" s="0" t="str">
        <f aca="false">IF(H2586="Present",H2586&amp;"_"&amp;I2586,H2586)</f>
        <v>Absent</v>
      </c>
    </row>
    <row r="2587" customFormat="false" ht="14.25" hidden="false" customHeight="false" outlineLevel="0" collapsed="false">
      <c r="A2587" s="0" t="s">
        <v>599</v>
      </c>
      <c r="B2587" s="64" t="n">
        <f aca="false">VLOOKUP(A2587,SampleData!A$1:E$220,4,FALSE())</f>
        <v>55.407038</v>
      </c>
      <c r="C2587" s="64" t="n">
        <f aca="false">VLOOKUP(A2587,SampleData!A$1:E$220,5,FALSE())</f>
        <v>10.429668</v>
      </c>
      <c r="D2587" s="66" t="s">
        <v>229</v>
      </c>
      <c r="E2587" s="0" t="s">
        <v>199</v>
      </c>
      <c r="F2587" s="0" t="s">
        <v>199</v>
      </c>
      <c r="G2587" s="0" t="s">
        <v>735</v>
      </c>
      <c r="H2587" s="0" t="s">
        <v>3533</v>
      </c>
      <c r="I2587" s="0" t="s">
        <v>3535</v>
      </c>
      <c r="J2587" s="0" t="str">
        <f aca="false">IF(H2587="Present",H2587&amp;"_"&amp;I2587,H2587)</f>
        <v>Present_Ct&lt;41</v>
      </c>
    </row>
    <row r="2588" customFormat="false" ht="14.25" hidden="false" customHeight="false" outlineLevel="0" collapsed="false">
      <c r="A2588" s="0" t="s">
        <v>599</v>
      </c>
      <c r="B2588" s="64" t="n">
        <f aca="false">VLOOKUP(A2588,SampleData!A$1:E$220,4,FALSE())</f>
        <v>55.407038</v>
      </c>
      <c r="C2588" s="64" t="n">
        <f aca="false">VLOOKUP(A2588,SampleData!A$1:E$220,5,FALSE())</f>
        <v>10.429668</v>
      </c>
      <c r="D2588" s="66" t="s">
        <v>3526</v>
      </c>
      <c r="E2588" s="0" t="s">
        <v>385</v>
      </c>
      <c r="F2588" s="0" t="s">
        <v>385</v>
      </c>
      <c r="G2588" s="0" t="s">
        <v>735</v>
      </c>
      <c r="H2588" s="0" t="s">
        <v>3515</v>
      </c>
      <c r="I2588" s="0" t="s">
        <v>3516</v>
      </c>
      <c r="J2588" s="0" t="str">
        <f aca="false">IF(H2588="Present",H2588&amp;"_"&amp;I2588,H2588)</f>
        <v>Absent</v>
      </c>
    </row>
    <row r="2589" customFormat="false" ht="14.25" hidden="false" customHeight="false" outlineLevel="0" collapsed="false">
      <c r="A2589" s="0" t="s">
        <v>599</v>
      </c>
      <c r="B2589" s="64" t="n">
        <f aca="false">VLOOKUP(A2589,SampleData!A$1:E$220,4,FALSE())</f>
        <v>55.407038</v>
      </c>
      <c r="C2589" s="64" t="n">
        <f aca="false">VLOOKUP(A2589,SampleData!A$1:E$220,5,FALSE())</f>
        <v>10.429668</v>
      </c>
      <c r="D2589" s="66" t="s">
        <v>3527</v>
      </c>
      <c r="E2589" s="64" t="s">
        <v>74</v>
      </c>
      <c r="F2589" s="0" t="s">
        <v>701</v>
      </c>
      <c r="G2589" s="0" t="s">
        <v>735</v>
      </c>
      <c r="H2589" s="0" t="s">
        <v>3515</v>
      </c>
      <c r="I2589" s="0" t="s">
        <v>3516</v>
      </c>
      <c r="J2589" s="0" t="str">
        <f aca="false">IF(H2589="Present",H2589&amp;"_"&amp;I2589,H2589)</f>
        <v>Absent</v>
      </c>
    </row>
    <row r="2590" customFormat="false" ht="14.25" hidden="false" customHeight="false" outlineLevel="0" collapsed="false">
      <c r="A2590" s="0" t="s">
        <v>599</v>
      </c>
      <c r="B2590" s="64" t="n">
        <f aca="false">VLOOKUP(A2590,SampleData!A$1:E$220,4,FALSE())</f>
        <v>55.407038</v>
      </c>
      <c r="C2590" s="64" t="n">
        <f aca="false">VLOOKUP(A2590,SampleData!A$1:E$220,5,FALSE())</f>
        <v>10.429668</v>
      </c>
      <c r="D2590" s="66" t="s">
        <v>3528</v>
      </c>
      <c r="E2590" s="64" t="s">
        <v>177</v>
      </c>
      <c r="F2590" s="0" t="s">
        <v>3529</v>
      </c>
      <c r="G2590" s="0" t="s">
        <v>735</v>
      </c>
      <c r="H2590" s="0" t="s">
        <v>3515</v>
      </c>
      <c r="I2590" s="0" t="s">
        <v>3516</v>
      </c>
      <c r="J2590" s="0" t="str">
        <f aca="false">IF(H2590="Present",H2590&amp;"_"&amp;I2590,H2590)</f>
        <v>Absent</v>
      </c>
    </row>
    <row r="2591" customFormat="false" ht="14.25" hidden="false" customHeight="false" outlineLevel="0" collapsed="false">
      <c r="A2591" s="0" t="s">
        <v>599</v>
      </c>
      <c r="B2591" s="64" t="n">
        <f aca="false">VLOOKUP(A2591,SampleData!A$1:E$220,4,FALSE())</f>
        <v>55.407038</v>
      </c>
      <c r="C2591" s="64" t="n">
        <f aca="false">VLOOKUP(A2591,SampleData!A$1:E$220,5,FALSE())</f>
        <v>10.429668</v>
      </c>
      <c r="D2591" s="66" t="s">
        <v>3528</v>
      </c>
      <c r="E2591" s="64" t="s">
        <v>177</v>
      </c>
      <c r="F2591" s="0" t="s">
        <v>3529</v>
      </c>
      <c r="G2591" s="0" t="s">
        <v>735</v>
      </c>
      <c r="H2591" s="0" t="s">
        <v>3533</v>
      </c>
      <c r="I2591" s="0" t="s">
        <v>3535</v>
      </c>
      <c r="J2591" s="0" t="str">
        <f aca="false">IF(H2591="Present",H2591&amp;"_"&amp;I2591,H2591)</f>
        <v>Present_Ct&lt;41</v>
      </c>
    </row>
    <row r="2592" customFormat="false" ht="14.25" hidden="false" customHeight="false" outlineLevel="0" collapsed="false">
      <c r="A2592" s="0" t="s">
        <v>599</v>
      </c>
      <c r="B2592" s="64" t="n">
        <f aca="false">VLOOKUP(A2592,SampleData!A$1:E$220,4,FALSE())</f>
        <v>55.407038</v>
      </c>
      <c r="C2592" s="64" t="n">
        <f aca="false">VLOOKUP(A2592,SampleData!A$1:E$220,5,FALSE())</f>
        <v>10.429668</v>
      </c>
      <c r="D2592" s="66" t="s">
        <v>3530</v>
      </c>
      <c r="E2592" s="64" t="s">
        <v>3531</v>
      </c>
      <c r="F2592" s="0" t="s">
        <v>700</v>
      </c>
      <c r="G2592" s="0" t="s">
        <v>3514</v>
      </c>
      <c r="H2592" s="0" t="s">
        <v>3515</v>
      </c>
      <c r="I2592" s="0" t="s">
        <v>3516</v>
      </c>
      <c r="J2592" s="0" t="str">
        <f aca="false">IF(H2592="Present",H2592&amp;"_"&amp;I2592,H2592)</f>
        <v>Absent</v>
      </c>
    </row>
    <row r="2593" customFormat="false" ht="14.25" hidden="false" customHeight="false" outlineLevel="0" collapsed="false">
      <c r="A2593" s="0" t="s">
        <v>599</v>
      </c>
      <c r="B2593" s="64" t="n">
        <f aca="false">VLOOKUP(A2593,SampleData!A$1:E$220,4,FALSE())</f>
        <v>55.407038</v>
      </c>
      <c r="C2593" s="64" t="n">
        <f aca="false">VLOOKUP(A2593,SampleData!A$1:E$220,5,FALSE())</f>
        <v>10.429668</v>
      </c>
      <c r="D2593" s="66" t="s">
        <v>3532</v>
      </c>
      <c r="E2593" s="64" t="s">
        <v>353</v>
      </c>
      <c r="F2593" s="0" t="s">
        <v>696</v>
      </c>
      <c r="G2593" s="0" t="s">
        <v>735</v>
      </c>
      <c r="H2593" s="0" t="s">
        <v>3515</v>
      </c>
      <c r="I2593" s="0" t="s">
        <v>3516</v>
      </c>
      <c r="J2593" s="0" t="str">
        <f aca="false">IF(H2593="Present",H2593&amp;"_"&amp;I2593,H2593)</f>
        <v>Absent</v>
      </c>
    </row>
    <row r="2594" customFormat="false" ht="14.25" hidden="false" customHeight="false" outlineLevel="0" collapsed="false">
      <c r="A2594" s="0" t="s">
        <v>599</v>
      </c>
      <c r="B2594" s="64" t="n">
        <f aca="false">VLOOKUP(A2594,SampleData!A$1:E$220,4,FALSE())</f>
        <v>55.407038</v>
      </c>
      <c r="C2594" s="64" t="n">
        <f aca="false">VLOOKUP(A2594,SampleData!A$1:E$220,5,FALSE())</f>
        <v>10.429668</v>
      </c>
      <c r="D2594" s="66" t="s">
        <v>3532</v>
      </c>
      <c r="E2594" s="64" t="s">
        <v>353</v>
      </c>
      <c r="F2594" s="0" t="s">
        <v>696</v>
      </c>
      <c r="G2594" s="0" t="s">
        <v>735</v>
      </c>
      <c r="H2594" s="0" t="s">
        <v>3515</v>
      </c>
      <c r="I2594" s="0" t="s">
        <v>3516</v>
      </c>
      <c r="J2594" s="0" t="str">
        <f aca="false">IF(H2594="Present",H2594&amp;"_"&amp;I2594,H2594)</f>
        <v>Absent</v>
      </c>
    </row>
    <row r="2595" customFormat="false" ht="14.25" hidden="false" customHeight="false" outlineLevel="0" collapsed="false">
      <c r="A2595" s="0" t="s">
        <v>599</v>
      </c>
      <c r="B2595" s="64" t="n">
        <f aca="false">VLOOKUP(A2595,SampleData!A$1:E$220,4,FALSE())</f>
        <v>55.407038</v>
      </c>
      <c r="C2595" s="64" t="n">
        <f aca="false">VLOOKUP(A2595,SampleData!A$1:E$220,5,FALSE())</f>
        <v>10.429668</v>
      </c>
      <c r="D2595" s="66" t="s">
        <v>3534</v>
      </c>
      <c r="E2595" s="64" t="s">
        <v>62</v>
      </c>
      <c r="F2595" s="0" t="s">
        <v>702</v>
      </c>
      <c r="G2595" s="0" t="s">
        <v>735</v>
      </c>
      <c r="H2595" s="0" t="s">
        <v>3515</v>
      </c>
      <c r="I2595" s="0" t="s">
        <v>3516</v>
      </c>
      <c r="J2595" s="0" t="str">
        <f aca="false">IF(H2595="Present",H2595&amp;"_"&amp;I2595,H2595)</f>
        <v>Absent</v>
      </c>
    </row>
    <row r="2596" customFormat="false" ht="14.25" hidden="false" customHeight="false" outlineLevel="0" collapsed="false">
      <c r="A2596" s="0" t="s">
        <v>599</v>
      </c>
      <c r="B2596" s="64" t="n">
        <f aca="false">VLOOKUP(A2596,SampleData!A$1:E$220,4,FALSE())</f>
        <v>55.407038</v>
      </c>
      <c r="C2596" s="64" t="n">
        <f aca="false">VLOOKUP(A2596,SampleData!A$1:E$220,5,FALSE())</f>
        <v>10.429668</v>
      </c>
      <c r="D2596" s="66" t="s">
        <v>3534</v>
      </c>
      <c r="E2596" s="64" t="s">
        <v>62</v>
      </c>
      <c r="F2596" s="0" t="s">
        <v>702</v>
      </c>
      <c r="G2596" s="0" t="s">
        <v>735</v>
      </c>
      <c r="H2596" s="0" t="s">
        <v>3515</v>
      </c>
      <c r="I2596" s="0" t="s">
        <v>3516</v>
      </c>
      <c r="J2596" s="0" t="str">
        <f aca="false">IF(H2596="Present",H2596&amp;"_"&amp;I2596,H2596)</f>
        <v>Absent</v>
      </c>
    </row>
    <row r="2597" customFormat="false" ht="14.25" hidden="false" customHeight="false" outlineLevel="0" collapsed="false">
      <c r="A2597" s="0" t="s">
        <v>599</v>
      </c>
      <c r="B2597" s="64" t="n">
        <f aca="false">VLOOKUP(A2597,SampleData!A$1:E$220,4,FALSE())</f>
        <v>55.407038</v>
      </c>
      <c r="C2597" s="64" t="n">
        <f aca="false">VLOOKUP(A2597,SampleData!A$1:E$220,5,FALSE())</f>
        <v>10.429668</v>
      </c>
      <c r="D2597" s="66" t="s">
        <v>3536</v>
      </c>
      <c r="E2597" s="0" t="s">
        <v>705</v>
      </c>
      <c r="F2597" s="0" t="s">
        <v>705</v>
      </c>
      <c r="G2597" s="0" t="s">
        <v>735</v>
      </c>
      <c r="H2597" s="0" t="s">
        <v>3533</v>
      </c>
      <c r="I2597" s="0" t="s">
        <v>3535</v>
      </c>
      <c r="J2597" s="0" t="str">
        <f aca="false">IF(H2597="Present",H2597&amp;"_"&amp;I2597,H2597)</f>
        <v>Present_Ct&lt;41</v>
      </c>
    </row>
    <row r="2598" customFormat="false" ht="14.25" hidden="false" customHeight="false" outlineLevel="0" collapsed="false">
      <c r="A2598" s="0" t="s">
        <v>599</v>
      </c>
      <c r="B2598" s="64" t="n">
        <f aca="false">VLOOKUP(A2598,SampleData!A$1:E$220,4,FALSE())</f>
        <v>55.407038</v>
      </c>
      <c r="C2598" s="64" t="n">
        <f aca="false">VLOOKUP(A2598,SampleData!A$1:E$220,5,FALSE())</f>
        <v>10.429668</v>
      </c>
      <c r="D2598" s="66" t="s">
        <v>3536</v>
      </c>
      <c r="E2598" s="0" t="s">
        <v>705</v>
      </c>
      <c r="F2598" s="0" t="s">
        <v>705</v>
      </c>
      <c r="G2598" s="0" t="s">
        <v>3514</v>
      </c>
      <c r="H2598" s="0" t="s">
        <v>3533</v>
      </c>
      <c r="I2598" s="0" t="s">
        <v>3535</v>
      </c>
      <c r="J2598" s="0" t="str">
        <f aca="false">IF(H2598="Present",H2598&amp;"_"&amp;I2598,H2598)</f>
        <v>Present_Ct&lt;41</v>
      </c>
    </row>
    <row r="2599" customFormat="false" ht="14.25" hidden="false" customHeight="false" outlineLevel="0" collapsed="false">
      <c r="A2599" s="0" t="s">
        <v>599</v>
      </c>
      <c r="B2599" s="64" t="n">
        <f aca="false">VLOOKUP(A2599,SampleData!A$1:E$220,4,FALSE())</f>
        <v>55.407038</v>
      </c>
      <c r="C2599" s="64" t="n">
        <f aca="false">VLOOKUP(A2599,SampleData!A$1:E$220,5,FALSE())</f>
        <v>10.429668</v>
      </c>
      <c r="D2599" s="66" t="s">
        <v>3537</v>
      </c>
      <c r="E2599" s="0" t="s">
        <v>698</v>
      </c>
      <c r="F2599" s="0" t="s">
        <v>698</v>
      </c>
      <c r="G2599" s="0" t="s">
        <v>735</v>
      </c>
      <c r="H2599" s="0" t="s">
        <v>3533</v>
      </c>
      <c r="I2599" s="0" t="s">
        <v>3535</v>
      </c>
      <c r="J2599" s="0" t="str">
        <f aca="false">IF(H2599="Present",H2599&amp;"_"&amp;I2599,H2599)</f>
        <v>Present_Ct&lt;41</v>
      </c>
    </row>
    <row r="2600" customFormat="false" ht="14.25" hidden="false" customHeight="false" outlineLevel="0" collapsed="false">
      <c r="A2600" s="0" t="s">
        <v>599</v>
      </c>
      <c r="B2600" s="64" t="n">
        <f aca="false">VLOOKUP(A2600,SampleData!A$1:E$220,4,FALSE())</f>
        <v>55.407038</v>
      </c>
      <c r="C2600" s="64" t="n">
        <f aca="false">VLOOKUP(A2600,SampleData!A$1:E$220,5,FALSE())</f>
        <v>10.429668</v>
      </c>
      <c r="D2600" s="66" t="s">
        <v>3537</v>
      </c>
      <c r="E2600" s="0" t="s">
        <v>698</v>
      </c>
      <c r="F2600" s="0" t="s">
        <v>698</v>
      </c>
      <c r="G2600" s="0" t="s">
        <v>735</v>
      </c>
      <c r="H2600" s="0" t="s">
        <v>3533</v>
      </c>
      <c r="I2600" s="0" t="s">
        <v>3535</v>
      </c>
      <c r="J2600" s="0" t="str">
        <f aca="false">IF(H2600="Present",H2600&amp;"_"&amp;I2600,H2600)</f>
        <v>Present_Ct&lt;41</v>
      </c>
    </row>
    <row r="2601" customFormat="false" ht="14.25" hidden="false" customHeight="false" outlineLevel="0" collapsed="false">
      <c r="A2601" s="0" t="s">
        <v>599</v>
      </c>
      <c r="B2601" s="64" t="n">
        <f aca="false">VLOOKUP(A2601,SampleData!A$1:E$220,4,FALSE())</f>
        <v>55.407038</v>
      </c>
      <c r="C2601" s="64" t="n">
        <f aca="false">VLOOKUP(A2601,SampleData!A$1:E$220,5,FALSE())</f>
        <v>10.429668</v>
      </c>
      <c r="D2601" s="66" t="s">
        <v>3538</v>
      </c>
      <c r="E2601" s="64" t="s">
        <v>3539</v>
      </c>
      <c r="F2601" s="0" t="s">
        <v>706</v>
      </c>
      <c r="G2601" s="0" t="s">
        <v>735</v>
      </c>
      <c r="H2601" s="0" t="s">
        <v>3515</v>
      </c>
      <c r="I2601" s="0" t="s">
        <v>3516</v>
      </c>
      <c r="J2601" s="0" t="str">
        <f aca="false">IF(H2601="Present",H2601&amp;"_"&amp;I2601,H2601)</f>
        <v>Absent</v>
      </c>
    </row>
    <row r="2602" customFormat="false" ht="14.25" hidden="false" customHeight="false" outlineLevel="0" collapsed="false">
      <c r="A2602" s="0" t="s">
        <v>599</v>
      </c>
      <c r="B2602" s="64" t="n">
        <f aca="false">VLOOKUP(A2602,SampleData!A$1:E$220,4,FALSE())</f>
        <v>55.407038</v>
      </c>
      <c r="C2602" s="64" t="n">
        <f aca="false">VLOOKUP(A2602,SampleData!A$1:E$220,5,FALSE())</f>
        <v>10.429668</v>
      </c>
      <c r="D2602" s="66" t="s">
        <v>3512</v>
      </c>
      <c r="E2602" s="64" t="s">
        <v>3513</v>
      </c>
      <c r="F2602" s="0" t="s">
        <v>703</v>
      </c>
      <c r="G2602" s="0" t="s">
        <v>735</v>
      </c>
      <c r="H2602" s="0" t="s">
        <v>3515</v>
      </c>
      <c r="I2602" s="0" t="s">
        <v>3516</v>
      </c>
      <c r="J2602" s="0" t="str">
        <f aca="false">IF(H2602="Present",H2602&amp;"_"&amp;I2602,H2602)</f>
        <v>Absent</v>
      </c>
    </row>
    <row r="2603" customFormat="false" ht="14.25" hidden="false" customHeight="false" outlineLevel="0" collapsed="false">
      <c r="A2603" s="0" t="s">
        <v>599</v>
      </c>
      <c r="B2603" s="64" t="n">
        <f aca="false">VLOOKUP(A2603,SampleData!A$1:E$220,4,FALSE())</f>
        <v>55.407038</v>
      </c>
      <c r="C2603" s="64" t="n">
        <f aca="false">VLOOKUP(A2603,SampleData!A$1:E$220,5,FALSE())</f>
        <v>10.429668</v>
      </c>
      <c r="D2603" s="66" t="s">
        <v>3517</v>
      </c>
      <c r="E2603" s="64" t="s">
        <v>636</v>
      </c>
      <c r="F2603" s="0" t="s">
        <v>709</v>
      </c>
      <c r="G2603" s="0" t="s">
        <v>3514</v>
      </c>
      <c r="H2603" s="0" t="s">
        <v>3515</v>
      </c>
      <c r="I2603" s="0" t="s">
        <v>3516</v>
      </c>
      <c r="J2603" s="0" t="str">
        <f aca="false">IF(H2603="Present",H2603&amp;"_"&amp;I2603,H2603)</f>
        <v>Absent</v>
      </c>
    </row>
    <row r="2604" customFormat="false" ht="14.25" hidden="false" customHeight="false" outlineLevel="0" collapsed="false">
      <c r="A2604" s="0" t="s">
        <v>599</v>
      </c>
      <c r="B2604" s="64" t="n">
        <f aca="false">VLOOKUP(A2604,SampleData!A$1:E$220,4,FALSE())</f>
        <v>55.407038</v>
      </c>
      <c r="C2604" s="64" t="n">
        <f aca="false">VLOOKUP(A2604,SampleData!A$1:E$220,5,FALSE())</f>
        <v>10.429668</v>
      </c>
      <c r="D2604" s="66" t="s">
        <v>3518</v>
      </c>
      <c r="E2604" s="0" t="s">
        <v>710</v>
      </c>
      <c r="F2604" s="0" t="s">
        <v>710</v>
      </c>
      <c r="G2604" s="0" t="s">
        <v>735</v>
      </c>
      <c r="H2604" s="0" t="s">
        <v>3515</v>
      </c>
      <c r="I2604" s="0" t="s">
        <v>3516</v>
      </c>
      <c r="J2604" s="0" t="str">
        <f aca="false">IF(H2604="Present",H2604&amp;"_"&amp;I2604,H2604)</f>
        <v>Absent</v>
      </c>
    </row>
    <row r="2605" customFormat="false" ht="14.25" hidden="false" customHeight="false" outlineLevel="0" collapsed="false">
      <c r="A2605" s="0" t="s">
        <v>599</v>
      </c>
      <c r="B2605" s="64" t="n">
        <f aca="false">VLOOKUP(A2605,SampleData!A$1:E$220,4,FALSE())</f>
        <v>55.407038</v>
      </c>
      <c r="C2605" s="64" t="n">
        <f aca="false">VLOOKUP(A2605,SampleData!A$1:E$220,5,FALSE())</f>
        <v>10.429668</v>
      </c>
      <c r="D2605" s="66" t="s">
        <v>3519</v>
      </c>
      <c r="E2605" s="64" t="s">
        <v>3520</v>
      </c>
      <c r="F2605" s="0" t="s">
        <v>697</v>
      </c>
      <c r="G2605" s="0" t="s">
        <v>735</v>
      </c>
      <c r="H2605" s="0" t="s">
        <v>3515</v>
      </c>
      <c r="I2605" s="0" t="s">
        <v>3516</v>
      </c>
      <c r="J2605" s="0" t="str">
        <f aca="false">IF(H2605="Present",H2605&amp;"_"&amp;I2605,H2605)</f>
        <v>Absent</v>
      </c>
    </row>
    <row r="2606" customFormat="false" ht="14.25" hidden="false" customHeight="false" outlineLevel="0" collapsed="false">
      <c r="A2606" s="0" t="s">
        <v>599</v>
      </c>
      <c r="B2606" s="64" t="n">
        <f aca="false">VLOOKUP(A2606,SampleData!A$1:E$220,4,FALSE())</f>
        <v>55.407038</v>
      </c>
      <c r="C2606" s="64" t="n">
        <f aca="false">VLOOKUP(A2606,SampleData!A$1:E$220,5,FALSE())</f>
        <v>10.429668</v>
      </c>
      <c r="D2606" s="66" t="s">
        <v>3521</v>
      </c>
      <c r="E2606" s="64" t="s">
        <v>208</v>
      </c>
      <c r="F2606" s="0" t="s">
        <v>704</v>
      </c>
      <c r="G2606" s="0" t="s">
        <v>735</v>
      </c>
      <c r="H2606" s="0" t="s">
        <v>3515</v>
      </c>
      <c r="I2606" s="0" t="s">
        <v>3516</v>
      </c>
      <c r="J2606" s="0" t="str">
        <f aca="false">IF(H2606="Present",H2606&amp;"_"&amp;I2606,H2606)</f>
        <v>Absent</v>
      </c>
    </row>
    <row r="2607" customFormat="false" ht="14.25" hidden="false" customHeight="false" outlineLevel="0" collapsed="false">
      <c r="A2607" s="0" t="s">
        <v>599</v>
      </c>
      <c r="B2607" s="64" t="n">
        <f aca="false">VLOOKUP(A2607,SampleData!A$1:E$220,4,FALSE())</f>
        <v>55.407038</v>
      </c>
      <c r="C2607" s="64" t="n">
        <f aca="false">VLOOKUP(A2607,SampleData!A$1:E$220,5,FALSE())</f>
        <v>10.429668</v>
      </c>
      <c r="D2607" s="66" t="s">
        <v>3524</v>
      </c>
      <c r="E2607" s="64" t="s">
        <v>3525</v>
      </c>
      <c r="F2607" s="0" t="s">
        <v>699</v>
      </c>
      <c r="G2607" s="0" t="s">
        <v>735</v>
      </c>
      <c r="H2607" s="0" t="s">
        <v>3515</v>
      </c>
      <c r="I2607" s="0" t="s">
        <v>3516</v>
      </c>
      <c r="J2607" s="0" t="str">
        <f aca="false">IF(H2607="Present",H2607&amp;"_"&amp;I2607,H2607)</f>
        <v>Absent</v>
      </c>
    </row>
    <row r="2608" customFormat="false" ht="14.25" hidden="false" customHeight="false" outlineLevel="0" collapsed="false">
      <c r="A2608" s="0" t="s">
        <v>599</v>
      </c>
      <c r="B2608" s="64" t="n">
        <f aca="false">VLOOKUP(A2608,SampleData!A$1:E$220,4,FALSE())</f>
        <v>55.407038</v>
      </c>
      <c r="C2608" s="64" t="n">
        <f aca="false">VLOOKUP(A2608,SampleData!A$1:E$220,5,FALSE())</f>
        <v>10.429668</v>
      </c>
      <c r="D2608" s="66" t="s">
        <v>3526</v>
      </c>
      <c r="E2608" s="0" t="s">
        <v>385</v>
      </c>
      <c r="F2608" s="0" t="s">
        <v>385</v>
      </c>
      <c r="G2608" s="0" t="s">
        <v>735</v>
      </c>
      <c r="H2608" s="0" t="s">
        <v>3515</v>
      </c>
      <c r="I2608" s="0" t="s">
        <v>3516</v>
      </c>
      <c r="J2608" s="0" t="str">
        <f aca="false">IF(H2608="Present",H2608&amp;"_"&amp;I2608,H2608)</f>
        <v>Absent</v>
      </c>
    </row>
    <row r="2609" customFormat="false" ht="14.25" hidden="false" customHeight="false" outlineLevel="0" collapsed="false">
      <c r="A2609" s="0" t="s">
        <v>599</v>
      </c>
      <c r="B2609" s="64" t="n">
        <f aca="false">VLOOKUP(A2609,SampleData!A$1:E$220,4,FALSE())</f>
        <v>55.407038</v>
      </c>
      <c r="C2609" s="64" t="n">
        <f aca="false">VLOOKUP(A2609,SampleData!A$1:E$220,5,FALSE())</f>
        <v>10.429668</v>
      </c>
      <c r="D2609" s="66" t="s">
        <v>3527</v>
      </c>
      <c r="E2609" s="64" t="s">
        <v>74</v>
      </c>
      <c r="F2609" s="0" t="s">
        <v>701</v>
      </c>
      <c r="G2609" s="0" t="s">
        <v>735</v>
      </c>
      <c r="H2609" s="0" t="s">
        <v>3515</v>
      </c>
      <c r="I2609" s="0" t="s">
        <v>3516</v>
      </c>
      <c r="J2609" s="0" t="str">
        <f aca="false">IF(H2609="Present",H2609&amp;"_"&amp;I2609,H2609)</f>
        <v>Absent</v>
      </c>
    </row>
    <row r="2610" customFormat="false" ht="14.25" hidden="false" customHeight="false" outlineLevel="0" collapsed="false">
      <c r="A2610" s="0" t="s">
        <v>599</v>
      </c>
      <c r="B2610" s="64" t="n">
        <f aca="false">VLOOKUP(A2610,SampleData!A$1:E$220,4,FALSE())</f>
        <v>55.407038</v>
      </c>
      <c r="C2610" s="64" t="n">
        <f aca="false">VLOOKUP(A2610,SampleData!A$1:E$220,5,FALSE())</f>
        <v>10.429668</v>
      </c>
      <c r="D2610" s="66" t="s">
        <v>3530</v>
      </c>
      <c r="E2610" s="64" t="s">
        <v>3531</v>
      </c>
      <c r="F2610" s="0" t="s">
        <v>700</v>
      </c>
      <c r="G2610" s="0" t="s">
        <v>3514</v>
      </c>
      <c r="H2610" s="0" t="s">
        <v>3515</v>
      </c>
      <c r="I2610" s="0" t="s">
        <v>3516</v>
      </c>
      <c r="J2610" s="0" t="str">
        <f aca="false">IF(H2610="Present",H2610&amp;"_"&amp;I2610,H2610)</f>
        <v>Absent</v>
      </c>
    </row>
    <row r="2611" customFormat="false" ht="14.25" hidden="false" customHeight="false" outlineLevel="0" collapsed="false">
      <c r="A2611" s="0" t="s">
        <v>599</v>
      </c>
      <c r="B2611" s="64" t="n">
        <f aca="false">VLOOKUP(A2611,SampleData!A$1:E$220,4,FALSE())</f>
        <v>55.407038</v>
      </c>
      <c r="C2611" s="64" t="n">
        <f aca="false">VLOOKUP(A2611,SampleData!A$1:E$220,5,FALSE())</f>
        <v>10.429668</v>
      </c>
      <c r="D2611" s="66" t="s">
        <v>3538</v>
      </c>
      <c r="E2611" s="64" t="s">
        <v>3539</v>
      </c>
      <c r="F2611" s="0" t="s">
        <v>706</v>
      </c>
      <c r="G2611" s="0" t="s">
        <v>735</v>
      </c>
      <c r="H2611" s="0" t="s">
        <v>3515</v>
      </c>
      <c r="I2611" s="0" t="s">
        <v>3516</v>
      </c>
      <c r="J2611" s="0" t="str">
        <f aca="false">IF(H2611="Present",H2611&amp;"_"&amp;I2611,H2611)</f>
        <v>Absent</v>
      </c>
    </row>
    <row r="2612" customFormat="false" ht="14.25" hidden="false" customHeight="false" outlineLevel="0" collapsed="false">
      <c r="A2612" s="0" t="s">
        <v>605</v>
      </c>
      <c r="B2612" s="64" t="n">
        <f aca="false">VLOOKUP(A2612,SampleData!A$1:E$220,4,FALSE())</f>
        <v>55.407</v>
      </c>
      <c r="C2612" s="64" t="n">
        <f aca="false">VLOOKUP(A2612,SampleData!A$1:E$220,5,FALSE())</f>
        <v>10.429</v>
      </c>
      <c r="D2612" s="66" t="s">
        <v>3512</v>
      </c>
      <c r="E2612" s="64" t="s">
        <v>3513</v>
      </c>
      <c r="F2612" s="0" t="s">
        <v>703</v>
      </c>
      <c r="G2612" s="0" t="s">
        <v>3514</v>
      </c>
      <c r="H2612" s="0" t="s">
        <v>3515</v>
      </c>
      <c r="I2612" s="0" t="s">
        <v>3516</v>
      </c>
      <c r="J2612" s="0" t="str">
        <f aca="false">IF(H2612="Present",H2612&amp;"_"&amp;I2612,H2612)</f>
        <v>Absent</v>
      </c>
    </row>
    <row r="2613" customFormat="false" ht="14.25" hidden="false" customHeight="false" outlineLevel="0" collapsed="false">
      <c r="A2613" s="0" t="s">
        <v>605</v>
      </c>
      <c r="B2613" s="64" t="n">
        <f aca="false">VLOOKUP(A2613,SampleData!A$1:E$220,4,FALSE())</f>
        <v>55.407</v>
      </c>
      <c r="C2613" s="64" t="n">
        <f aca="false">VLOOKUP(A2613,SampleData!A$1:E$220,5,FALSE())</f>
        <v>10.429</v>
      </c>
      <c r="D2613" s="66" t="s">
        <v>3517</v>
      </c>
      <c r="E2613" s="64" t="s">
        <v>636</v>
      </c>
      <c r="F2613" s="0" t="s">
        <v>709</v>
      </c>
      <c r="G2613" s="0" t="s">
        <v>735</v>
      </c>
      <c r="H2613" s="0" t="s">
        <v>3515</v>
      </c>
      <c r="I2613" s="0" t="s">
        <v>3516</v>
      </c>
      <c r="J2613" s="0" t="str">
        <f aca="false">IF(H2613="Present",H2613&amp;"_"&amp;I2613,H2613)</f>
        <v>Absent</v>
      </c>
    </row>
    <row r="2614" customFormat="false" ht="14.25" hidden="false" customHeight="false" outlineLevel="0" collapsed="false">
      <c r="A2614" s="0" t="s">
        <v>605</v>
      </c>
      <c r="B2614" s="64" t="n">
        <f aca="false">VLOOKUP(A2614,SampleData!A$1:E$220,4,FALSE())</f>
        <v>55.407</v>
      </c>
      <c r="C2614" s="64" t="n">
        <f aca="false">VLOOKUP(A2614,SampleData!A$1:E$220,5,FALSE())</f>
        <v>10.429</v>
      </c>
      <c r="D2614" s="66" t="s">
        <v>3518</v>
      </c>
      <c r="E2614" s="0" t="s">
        <v>710</v>
      </c>
      <c r="F2614" s="0" t="s">
        <v>710</v>
      </c>
      <c r="G2614" s="0" t="s">
        <v>735</v>
      </c>
      <c r="H2614" s="0" t="s">
        <v>3515</v>
      </c>
      <c r="I2614" s="0" t="s">
        <v>3516</v>
      </c>
      <c r="J2614" s="0" t="str">
        <f aca="false">IF(H2614="Present",H2614&amp;"_"&amp;I2614,H2614)</f>
        <v>Absent</v>
      </c>
    </row>
    <row r="2615" customFormat="false" ht="14.25" hidden="false" customHeight="false" outlineLevel="0" collapsed="false">
      <c r="A2615" s="0" t="s">
        <v>605</v>
      </c>
      <c r="B2615" s="64" t="n">
        <f aca="false">VLOOKUP(A2615,SampleData!A$1:E$220,4,FALSE())</f>
        <v>55.407</v>
      </c>
      <c r="C2615" s="64" t="n">
        <f aca="false">VLOOKUP(A2615,SampleData!A$1:E$220,5,FALSE())</f>
        <v>10.429</v>
      </c>
      <c r="D2615" s="66" t="s">
        <v>3519</v>
      </c>
      <c r="E2615" s="64" t="s">
        <v>3520</v>
      </c>
      <c r="F2615" s="0" t="s">
        <v>697</v>
      </c>
      <c r="G2615" s="0" t="s">
        <v>735</v>
      </c>
      <c r="H2615" s="0" t="s">
        <v>3515</v>
      </c>
      <c r="I2615" s="0" t="s">
        <v>3516</v>
      </c>
      <c r="J2615" s="0" t="str">
        <f aca="false">IF(H2615="Present",H2615&amp;"_"&amp;I2615,H2615)</f>
        <v>Absent</v>
      </c>
    </row>
    <row r="2616" customFormat="false" ht="14.25" hidden="false" customHeight="false" outlineLevel="0" collapsed="false">
      <c r="A2616" s="0" t="s">
        <v>605</v>
      </c>
      <c r="B2616" s="64" t="n">
        <f aca="false">VLOOKUP(A2616,SampleData!A$1:E$220,4,FALSE())</f>
        <v>55.407</v>
      </c>
      <c r="C2616" s="64" t="n">
        <f aca="false">VLOOKUP(A2616,SampleData!A$1:E$220,5,FALSE())</f>
        <v>10.429</v>
      </c>
      <c r="D2616" s="66" t="s">
        <v>3521</v>
      </c>
      <c r="E2616" s="64" t="s">
        <v>208</v>
      </c>
      <c r="F2616" s="0" t="s">
        <v>704</v>
      </c>
      <c r="G2616" s="0" t="s">
        <v>3514</v>
      </c>
      <c r="H2616" s="0" t="s">
        <v>3515</v>
      </c>
      <c r="I2616" s="0" t="s">
        <v>3516</v>
      </c>
      <c r="J2616" s="0" t="str">
        <f aca="false">IF(H2616="Present",H2616&amp;"_"&amp;I2616,H2616)</f>
        <v>Absent</v>
      </c>
    </row>
    <row r="2617" customFormat="false" ht="14.25" hidden="false" customHeight="false" outlineLevel="0" collapsed="false">
      <c r="A2617" s="0" t="s">
        <v>605</v>
      </c>
      <c r="B2617" s="64" t="n">
        <f aca="false">VLOOKUP(A2617,SampleData!A$1:E$220,4,FALSE())</f>
        <v>55.407</v>
      </c>
      <c r="C2617" s="64" t="n">
        <f aca="false">VLOOKUP(A2617,SampleData!A$1:E$220,5,FALSE())</f>
        <v>10.429</v>
      </c>
      <c r="D2617" s="66" t="s">
        <v>3522</v>
      </c>
      <c r="E2617" s="64" t="s">
        <v>3523</v>
      </c>
      <c r="F2617" s="0" t="s">
        <v>708</v>
      </c>
      <c r="G2617" s="0" t="s">
        <v>735</v>
      </c>
      <c r="H2617" s="0" t="s">
        <v>3515</v>
      </c>
      <c r="I2617" s="0" t="s">
        <v>3516</v>
      </c>
      <c r="J2617" s="0" t="str">
        <f aca="false">IF(H2617="Present",H2617&amp;"_"&amp;I2617,H2617)</f>
        <v>Absent</v>
      </c>
    </row>
    <row r="2618" customFormat="false" ht="14.25" hidden="false" customHeight="false" outlineLevel="0" collapsed="false">
      <c r="A2618" s="0" t="s">
        <v>605</v>
      </c>
      <c r="B2618" s="64" t="n">
        <f aca="false">VLOOKUP(A2618,SampleData!A$1:E$220,4,FALSE())</f>
        <v>55.407</v>
      </c>
      <c r="C2618" s="64" t="n">
        <f aca="false">VLOOKUP(A2618,SampleData!A$1:E$220,5,FALSE())</f>
        <v>10.429</v>
      </c>
      <c r="D2618" s="66" t="s">
        <v>3522</v>
      </c>
      <c r="E2618" s="64" t="s">
        <v>3523</v>
      </c>
      <c r="F2618" s="0" t="s">
        <v>708</v>
      </c>
      <c r="G2618" s="0" t="s">
        <v>735</v>
      </c>
      <c r="H2618" s="0" t="s">
        <v>3533</v>
      </c>
      <c r="I2618" s="0" t="s">
        <v>3535</v>
      </c>
      <c r="J2618" s="0" t="str">
        <f aca="false">IF(H2618="Present",H2618&amp;"_"&amp;I2618,H2618)</f>
        <v>Present_Ct&lt;41</v>
      </c>
    </row>
    <row r="2619" customFormat="false" ht="14.25" hidden="false" customHeight="false" outlineLevel="0" collapsed="false">
      <c r="A2619" s="0" t="s">
        <v>605</v>
      </c>
      <c r="B2619" s="64" t="n">
        <f aca="false">VLOOKUP(A2619,SampleData!A$1:E$220,4,FALSE())</f>
        <v>55.407</v>
      </c>
      <c r="C2619" s="64" t="n">
        <f aca="false">VLOOKUP(A2619,SampleData!A$1:E$220,5,FALSE())</f>
        <v>10.429</v>
      </c>
      <c r="D2619" s="66" t="s">
        <v>3524</v>
      </c>
      <c r="E2619" s="64" t="s">
        <v>3525</v>
      </c>
      <c r="F2619" s="0" t="s">
        <v>699</v>
      </c>
      <c r="G2619" s="0" t="s">
        <v>3514</v>
      </c>
      <c r="H2619" s="0" t="s">
        <v>3515</v>
      </c>
      <c r="I2619" s="0" t="s">
        <v>3516</v>
      </c>
      <c r="J2619" s="0" t="str">
        <f aca="false">IF(H2619="Present",H2619&amp;"_"&amp;I2619,H2619)</f>
        <v>Absent</v>
      </c>
    </row>
    <row r="2620" customFormat="false" ht="14.25" hidden="false" customHeight="false" outlineLevel="0" collapsed="false">
      <c r="A2620" s="0" t="s">
        <v>605</v>
      </c>
      <c r="B2620" s="64" t="n">
        <f aca="false">VLOOKUP(A2620,SampleData!A$1:E$220,4,FALSE())</f>
        <v>55.407</v>
      </c>
      <c r="C2620" s="64" t="n">
        <f aca="false">VLOOKUP(A2620,SampleData!A$1:E$220,5,FALSE())</f>
        <v>10.429</v>
      </c>
      <c r="D2620" s="66" t="s">
        <v>229</v>
      </c>
      <c r="E2620" s="0" t="s">
        <v>199</v>
      </c>
      <c r="F2620" s="0" t="s">
        <v>199</v>
      </c>
      <c r="G2620" s="0" t="s">
        <v>735</v>
      </c>
      <c r="H2620" s="0" t="s">
        <v>3533</v>
      </c>
      <c r="I2620" s="0" t="s">
        <v>3535</v>
      </c>
      <c r="J2620" s="0" t="str">
        <f aca="false">IF(H2620="Present",H2620&amp;"_"&amp;I2620,H2620)</f>
        <v>Present_Ct&lt;41</v>
      </c>
    </row>
    <row r="2621" customFormat="false" ht="14.25" hidden="false" customHeight="false" outlineLevel="0" collapsed="false">
      <c r="A2621" s="0" t="s">
        <v>605</v>
      </c>
      <c r="B2621" s="64" t="n">
        <f aca="false">VLOOKUP(A2621,SampleData!A$1:E$220,4,FALSE())</f>
        <v>55.407</v>
      </c>
      <c r="C2621" s="64" t="n">
        <f aca="false">VLOOKUP(A2621,SampleData!A$1:E$220,5,FALSE())</f>
        <v>10.429</v>
      </c>
      <c r="D2621" s="66" t="s">
        <v>229</v>
      </c>
      <c r="E2621" s="0" t="s">
        <v>199</v>
      </c>
      <c r="F2621" s="0" t="s">
        <v>199</v>
      </c>
      <c r="G2621" s="0" t="s">
        <v>735</v>
      </c>
      <c r="H2621" s="0" t="s">
        <v>3533</v>
      </c>
      <c r="I2621" s="0" t="s">
        <v>3535</v>
      </c>
      <c r="J2621" s="0" t="str">
        <f aca="false">IF(H2621="Present",H2621&amp;"_"&amp;I2621,H2621)</f>
        <v>Present_Ct&lt;41</v>
      </c>
    </row>
    <row r="2622" customFormat="false" ht="14.25" hidden="false" customHeight="false" outlineLevel="0" collapsed="false">
      <c r="A2622" s="0" t="s">
        <v>605</v>
      </c>
      <c r="B2622" s="64" t="n">
        <f aca="false">VLOOKUP(A2622,SampleData!A$1:E$220,4,FALSE())</f>
        <v>55.407</v>
      </c>
      <c r="C2622" s="64" t="n">
        <f aca="false">VLOOKUP(A2622,SampleData!A$1:E$220,5,FALSE())</f>
        <v>10.429</v>
      </c>
      <c r="D2622" s="66" t="s">
        <v>3526</v>
      </c>
      <c r="E2622" s="0" t="s">
        <v>385</v>
      </c>
      <c r="F2622" s="0" t="s">
        <v>385</v>
      </c>
      <c r="G2622" s="0" t="s">
        <v>3514</v>
      </c>
      <c r="H2622" s="0" t="s">
        <v>3515</v>
      </c>
      <c r="I2622" s="0" t="s">
        <v>3516</v>
      </c>
      <c r="J2622" s="0" t="str">
        <f aca="false">IF(H2622="Present",H2622&amp;"_"&amp;I2622,H2622)</f>
        <v>Absent</v>
      </c>
    </row>
    <row r="2623" customFormat="false" ht="14.25" hidden="false" customHeight="false" outlineLevel="0" collapsed="false">
      <c r="A2623" s="0" t="s">
        <v>605</v>
      </c>
      <c r="B2623" s="64" t="n">
        <f aca="false">VLOOKUP(A2623,SampleData!A$1:E$220,4,FALSE())</f>
        <v>55.407</v>
      </c>
      <c r="C2623" s="64" t="n">
        <f aca="false">VLOOKUP(A2623,SampleData!A$1:E$220,5,FALSE())</f>
        <v>10.429</v>
      </c>
      <c r="D2623" s="66" t="s">
        <v>3527</v>
      </c>
      <c r="E2623" s="64" t="s">
        <v>74</v>
      </c>
      <c r="F2623" s="0" t="s">
        <v>701</v>
      </c>
      <c r="G2623" s="0" t="s">
        <v>735</v>
      </c>
      <c r="H2623" s="0" t="s">
        <v>3515</v>
      </c>
      <c r="I2623" s="0" t="s">
        <v>3516</v>
      </c>
      <c r="J2623" s="0" t="str">
        <f aca="false">IF(H2623="Present",H2623&amp;"_"&amp;I2623,H2623)</f>
        <v>Absent</v>
      </c>
    </row>
    <row r="2624" customFormat="false" ht="14.25" hidden="false" customHeight="false" outlineLevel="0" collapsed="false">
      <c r="A2624" s="0" t="s">
        <v>605</v>
      </c>
      <c r="B2624" s="64" t="n">
        <f aca="false">VLOOKUP(A2624,SampleData!A$1:E$220,4,FALSE())</f>
        <v>55.407</v>
      </c>
      <c r="C2624" s="64" t="n">
        <f aca="false">VLOOKUP(A2624,SampleData!A$1:E$220,5,FALSE())</f>
        <v>10.429</v>
      </c>
      <c r="D2624" s="66" t="s">
        <v>3528</v>
      </c>
      <c r="E2624" s="64" t="s">
        <v>177</v>
      </c>
      <c r="F2624" s="0" t="s">
        <v>3529</v>
      </c>
      <c r="G2624" s="0" t="s">
        <v>3514</v>
      </c>
      <c r="H2624" s="0" t="s">
        <v>3533</v>
      </c>
      <c r="I2624" s="0" t="s">
        <v>3516</v>
      </c>
      <c r="J2624" s="0" t="str">
        <f aca="false">IF(H2624="Present",H2624&amp;"_"&amp;I2624,H2624)</f>
        <v>Present_Ct&gt;41</v>
      </c>
    </row>
    <row r="2625" customFormat="false" ht="14.25" hidden="false" customHeight="false" outlineLevel="0" collapsed="false">
      <c r="A2625" s="0" t="s">
        <v>605</v>
      </c>
      <c r="B2625" s="64" t="n">
        <f aca="false">VLOOKUP(A2625,SampleData!A$1:E$220,4,FALSE())</f>
        <v>55.407</v>
      </c>
      <c r="C2625" s="64" t="n">
        <f aca="false">VLOOKUP(A2625,SampleData!A$1:E$220,5,FALSE())</f>
        <v>10.429</v>
      </c>
      <c r="D2625" s="66" t="s">
        <v>3528</v>
      </c>
      <c r="E2625" s="64" t="s">
        <v>177</v>
      </c>
      <c r="F2625" s="0" t="s">
        <v>3529</v>
      </c>
      <c r="G2625" s="0" t="s">
        <v>735</v>
      </c>
      <c r="H2625" s="0" t="s">
        <v>3533</v>
      </c>
      <c r="I2625" s="0" t="s">
        <v>3535</v>
      </c>
      <c r="J2625" s="0" t="str">
        <f aca="false">IF(H2625="Present",H2625&amp;"_"&amp;I2625,H2625)</f>
        <v>Present_Ct&lt;41</v>
      </c>
    </row>
    <row r="2626" customFormat="false" ht="14.25" hidden="false" customHeight="false" outlineLevel="0" collapsed="false">
      <c r="A2626" s="0" t="s">
        <v>605</v>
      </c>
      <c r="B2626" s="64" t="n">
        <f aca="false">VLOOKUP(A2626,SampleData!A$1:E$220,4,FALSE())</f>
        <v>55.407</v>
      </c>
      <c r="C2626" s="64" t="n">
        <f aca="false">VLOOKUP(A2626,SampleData!A$1:E$220,5,FALSE())</f>
        <v>10.429</v>
      </c>
      <c r="D2626" s="66" t="s">
        <v>3530</v>
      </c>
      <c r="E2626" s="64" t="s">
        <v>3531</v>
      </c>
      <c r="F2626" s="0" t="s">
        <v>700</v>
      </c>
      <c r="G2626" s="0" t="s">
        <v>3514</v>
      </c>
      <c r="H2626" s="0" t="s">
        <v>3515</v>
      </c>
      <c r="I2626" s="0" t="s">
        <v>3516</v>
      </c>
      <c r="J2626" s="0" t="str">
        <f aca="false">IF(H2626="Present",H2626&amp;"_"&amp;I2626,H2626)</f>
        <v>Absent</v>
      </c>
    </row>
    <row r="2627" customFormat="false" ht="14.25" hidden="false" customHeight="false" outlineLevel="0" collapsed="false">
      <c r="A2627" s="0" t="s">
        <v>605</v>
      </c>
      <c r="B2627" s="64" t="n">
        <f aca="false">VLOOKUP(A2627,SampleData!A$1:E$220,4,FALSE())</f>
        <v>55.407</v>
      </c>
      <c r="C2627" s="64" t="n">
        <f aca="false">VLOOKUP(A2627,SampleData!A$1:E$220,5,FALSE())</f>
        <v>10.429</v>
      </c>
      <c r="D2627" s="66" t="s">
        <v>3532</v>
      </c>
      <c r="E2627" s="64" t="s">
        <v>353</v>
      </c>
      <c r="F2627" s="0" t="s">
        <v>696</v>
      </c>
      <c r="G2627" s="0" t="s">
        <v>3514</v>
      </c>
      <c r="H2627" s="0" t="s">
        <v>3533</v>
      </c>
      <c r="I2627" s="0" t="s">
        <v>3516</v>
      </c>
      <c r="J2627" s="0" t="str">
        <f aca="false">IF(H2627="Present",H2627&amp;"_"&amp;I2627,H2627)</f>
        <v>Present_Ct&gt;41</v>
      </c>
    </row>
    <row r="2628" customFormat="false" ht="14.25" hidden="false" customHeight="false" outlineLevel="0" collapsed="false">
      <c r="A2628" s="0" t="s">
        <v>605</v>
      </c>
      <c r="B2628" s="64" t="n">
        <f aca="false">VLOOKUP(A2628,SampleData!A$1:E$220,4,FALSE())</f>
        <v>55.407</v>
      </c>
      <c r="C2628" s="64" t="n">
        <f aca="false">VLOOKUP(A2628,SampleData!A$1:E$220,5,FALSE())</f>
        <v>10.429</v>
      </c>
      <c r="D2628" s="66" t="s">
        <v>3532</v>
      </c>
      <c r="E2628" s="64" t="s">
        <v>353</v>
      </c>
      <c r="F2628" s="0" t="s">
        <v>696</v>
      </c>
      <c r="G2628" s="0" t="s">
        <v>735</v>
      </c>
      <c r="H2628" s="0" t="s">
        <v>3533</v>
      </c>
      <c r="I2628" s="0" t="s">
        <v>3535</v>
      </c>
      <c r="J2628" s="0" t="str">
        <f aca="false">IF(H2628="Present",H2628&amp;"_"&amp;I2628,H2628)</f>
        <v>Present_Ct&lt;41</v>
      </c>
    </row>
    <row r="2629" customFormat="false" ht="14.25" hidden="false" customHeight="false" outlineLevel="0" collapsed="false">
      <c r="A2629" s="0" t="s">
        <v>605</v>
      </c>
      <c r="B2629" s="64" t="n">
        <f aca="false">VLOOKUP(A2629,SampleData!A$1:E$220,4,FALSE())</f>
        <v>55.407</v>
      </c>
      <c r="C2629" s="64" t="n">
        <f aca="false">VLOOKUP(A2629,SampleData!A$1:E$220,5,FALSE())</f>
        <v>10.429</v>
      </c>
      <c r="D2629" s="66" t="s">
        <v>3534</v>
      </c>
      <c r="E2629" s="64" t="s">
        <v>62</v>
      </c>
      <c r="F2629" s="0" t="s">
        <v>702</v>
      </c>
      <c r="G2629" s="0" t="s">
        <v>735</v>
      </c>
      <c r="H2629" s="0" t="s">
        <v>3515</v>
      </c>
      <c r="I2629" s="0" t="s">
        <v>3516</v>
      </c>
      <c r="J2629" s="0" t="str">
        <f aca="false">IF(H2629="Present",H2629&amp;"_"&amp;I2629,H2629)</f>
        <v>Absent</v>
      </c>
    </row>
    <row r="2630" customFormat="false" ht="14.25" hidden="false" customHeight="false" outlineLevel="0" collapsed="false">
      <c r="A2630" s="0" t="s">
        <v>605</v>
      </c>
      <c r="B2630" s="64" t="n">
        <f aca="false">VLOOKUP(A2630,SampleData!A$1:E$220,4,FALSE())</f>
        <v>55.407</v>
      </c>
      <c r="C2630" s="64" t="n">
        <f aca="false">VLOOKUP(A2630,SampleData!A$1:E$220,5,FALSE())</f>
        <v>10.429</v>
      </c>
      <c r="D2630" s="66" t="s">
        <v>3534</v>
      </c>
      <c r="E2630" s="64" t="s">
        <v>62</v>
      </c>
      <c r="F2630" s="0" t="s">
        <v>702</v>
      </c>
      <c r="G2630" s="0" t="s">
        <v>735</v>
      </c>
      <c r="H2630" s="0" t="s">
        <v>3515</v>
      </c>
      <c r="I2630" s="0" t="s">
        <v>3516</v>
      </c>
      <c r="J2630" s="0" t="str">
        <f aca="false">IF(H2630="Present",H2630&amp;"_"&amp;I2630,H2630)</f>
        <v>Absent</v>
      </c>
    </row>
    <row r="2631" customFormat="false" ht="14.25" hidden="false" customHeight="false" outlineLevel="0" collapsed="false">
      <c r="A2631" s="0" t="s">
        <v>605</v>
      </c>
      <c r="B2631" s="64" t="n">
        <f aca="false">VLOOKUP(A2631,SampleData!A$1:E$220,4,FALSE())</f>
        <v>55.407</v>
      </c>
      <c r="C2631" s="64" t="n">
        <f aca="false">VLOOKUP(A2631,SampleData!A$1:E$220,5,FALSE())</f>
        <v>10.429</v>
      </c>
      <c r="D2631" s="66" t="s">
        <v>3536</v>
      </c>
      <c r="E2631" s="0" t="s">
        <v>705</v>
      </c>
      <c r="F2631" s="0" t="s">
        <v>705</v>
      </c>
      <c r="G2631" s="0" t="s">
        <v>735</v>
      </c>
      <c r="H2631" s="0" t="s">
        <v>3533</v>
      </c>
      <c r="I2631" s="0" t="s">
        <v>3535</v>
      </c>
      <c r="J2631" s="0" t="str">
        <f aca="false">IF(H2631="Present",H2631&amp;"_"&amp;I2631,H2631)</f>
        <v>Present_Ct&lt;41</v>
      </c>
    </row>
    <row r="2632" customFormat="false" ht="14.25" hidden="false" customHeight="false" outlineLevel="0" collapsed="false">
      <c r="A2632" s="0" t="s">
        <v>605</v>
      </c>
      <c r="B2632" s="64" t="n">
        <f aca="false">VLOOKUP(A2632,SampleData!A$1:E$220,4,FALSE())</f>
        <v>55.407</v>
      </c>
      <c r="C2632" s="64" t="n">
        <f aca="false">VLOOKUP(A2632,SampleData!A$1:E$220,5,FALSE())</f>
        <v>10.429</v>
      </c>
      <c r="D2632" s="66" t="s">
        <v>3536</v>
      </c>
      <c r="E2632" s="0" t="s">
        <v>705</v>
      </c>
      <c r="F2632" s="0" t="s">
        <v>705</v>
      </c>
      <c r="G2632" s="0" t="s">
        <v>735</v>
      </c>
      <c r="H2632" s="0" t="s">
        <v>3533</v>
      </c>
      <c r="I2632" s="0" t="s">
        <v>3535</v>
      </c>
      <c r="J2632" s="0" t="str">
        <f aca="false">IF(H2632="Present",H2632&amp;"_"&amp;I2632,H2632)</f>
        <v>Present_Ct&lt;41</v>
      </c>
    </row>
    <row r="2633" customFormat="false" ht="14.25" hidden="false" customHeight="false" outlineLevel="0" collapsed="false">
      <c r="A2633" s="0" t="s">
        <v>605</v>
      </c>
      <c r="B2633" s="64" t="n">
        <f aca="false">VLOOKUP(A2633,SampleData!A$1:E$220,4,FALSE())</f>
        <v>55.407</v>
      </c>
      <c r="C2633" s="64" t="n">
        <f aca="false">VLOOKUP(A2633,SampleData!A$1:E$220,5,FALSE())</f>
        <v>10.429</v>
      </c>
      <c r="D2633" s="66" t="s">
        <v>3537</v>
      </c>
      <c r="E2633" s="0" t="s">
        <v>698</v>
      </c>
      <c r="F2633" s="0" t="s">
        <v>698</v>
      </c>
      <c r="G2633" s="0" t="s">
        <v>735</v>
      </c>
      <c r="H2633" s="0" t="s">
        <v>3533</v>
      </c>
      <c r="I2633" s="0" t="s">
        <v>3535</v>
      </c>
      <c r="J2633" s="0" t="str">
        <f aca="false">IF(H2633="Present",H2633&amp;"_"&amp;I2633,H2633)</f>
        <v>Present_Ct&lt;41</v>
      </c>
    </row>
    <row r="2634" customFormat="false" ht="14.25" hidden="false" customHeight="false" outlineLevel="0" collapsed="false">
      <c r="A2634" s="0" t="s">
        <v>605</v>
      </c>
      <c r="B2634" s="64" t="n">
        <f aca="false">VLOOKUP(A2634,SampleData!A$1:E$220,4,FALSE())</f>
        <v>55.407</v>
      </c>
      <c r="C2634" s="64" t="n">
        <f aca="false">VLOOKUP(A2634,SampleData!A$1:E$220,5,FALSE())</f>
        <v>10.429</v>
      </c>
      <c r="D2634" s="66" t="s">
        <v>3537</v>
      </c>
      <c r="E2634" s="0" t="s">
        <v>698</v>
      </c>
      <c r="F2634" s="0" t="s">
        <v>698</v>
      </c>
      <c r="G2634" s="0" t="s">
        <v>735</v>
      </c>
      <c r="H2634" s="0" t="s">
        <v>3533</v>
      </c>
      <c r="I2634" s="0" t="s">
        <v>3535</v>
      </c>
      <c r="J2634" s="0" t="str">
        <f aca="false">IF(H2634="Present",H2634&amp;"_"&amp;I2634,H2634)</f>
        <v>Present_Ct&lt;41</v>
      </c>
    </row>
    <row r="2635" customFormat="false" ht="14.25" hidden="false" customHeight="false" outlineLevel="0" collapsed="false">
      <c r="A2635" s="0" t="s">
        <v>605</v>
      </c>
      <c r="B2635" s="64" t="n">
        <f aca="false">VLOOKUP(A2635,SampleData!A$1:E$220,4,FALSE())</f>
        <v>55.407</v>
      </c>
      <c r="C2635" s="64" t="n">
        <f aca="false">VLOOKUP(A2635,SampleData!A$1:E$220,5,FALSE())</f>
        <v>10.429</v>
      </c>
      <c r="D2635" s="66" t="s">
        <v>3538</v>
      </c>
      <c r="E2635" s="64" t="s">
        <v>3539</v>
      </c>
      <c r="F2635" s="0" t="s">
        <v>706</v>
      </c>
      <c r="G2635" s="0" t="s">
        <v>3514</v>
      </c>
      <c r="H2635" s="0" t="s">
        <v>3515</v>
      </c>
      <c r="I2635" s="0" t="s">
        <v>3516</v>
      </c>
      <c r="J2635" s="0" t="str">
        <f aca="false">IF(H2635="Present",H2635&amp;"_"&amp;I2635,H2635)</f>
        <v>Absent</v>
      </c>
    </row>
    <row r="2636" customFormat="false" ht="14.25" hidden="false" customHeight="false" outlineLevel="0" collapsed="false">
      <c r="A2636" s="0" t="s">
        <v>605</v>
      </c>
      <c r="B2636" s="64" t="n">
        <f aca="false">VLOOKUP(A2636,SampleData!A$1:E$220,4,FALSE())</f>
        <v>55.407</v>
      </c>
      <c r="C2636" s="64" t="n">
        <f aca="false">VLOOKUP(A2636,SampleData!A$1:E$220,5,FALSE())</f>
        <v>10.429</v>
      </c>
      <c r="D2636" s="66" t="s">
        <v>3512</v>
      </c>
      <c r="E2636" s="64" t="s">
        <v>3513</v>
      </c>
      <c r="F2636" s="0" t="s">
        <v>703</v>
      </c>
      <c r="G2636" s="0" t="s">
        <v>735</v>
      </c>
      <c r="H2636" s="0" t="s">
        <v>3515</v>
      </c>
      <c r="I2636" s="0" t="s">
        <v>3516</v>
      </c>
      <c r="J2636" s="0" t="str">
        <f aca="false">IF(H2636="Present",H2636&amp;"_"&amp;I2636,H2636)</f>
        <v>Absent</v>
      </c>
    </row>
    <row r="2637" customFormat="false" ht="14.25" hidden="false" customHeight="false" outlineLevel="0" collapsed="false">
      <c r="A2637" s="0" t="s">
        <v>605</v>
      </c>
      <c r="B2637" s="64" t="n">
        <f aca="false">VLOOKUP(A2637,SampleData!A$1:E$220,4,FALSE())</f>
        <v>55.407</v>
      </c>
      <c r="C2637" s="64" t="n">
        <f aca="false">VLOOKUP(A2637,SampleData!A$1:E$220,5,FALSE())</f>
        <v>10.429</v>
      </c>
      <c r="D2637" s="66" t="s">
        <v>3517</v>
      </c>
      <c r="E2637" s="64" t="s">
        <v>636</v>
      </c>
      <c r="F2637" s="0" t="s">
        <v>709</v>
      </c>
      <c r="G2637" s="0" t="s">
        <v>735</v>
      </c>
      <c r="H2637" s="0" t="s">
        <v>3515</v>
      </c>
      <c r="I2637" s="0" t="s">
        <v>3516</v>
      </c>
      <c r="J2637" s="0" t="str">
        <f aca="false">IF(H2637="Present",H2637&amp;"_"&amp;I2637,H2637)</f>
        <v>Absent</v>
      </c>
    </row>
    <row r="2638" customFormat="false" ht="14.25" hidden="false" customHeight="false" outlineLevel="0" collapsed="false">
      <c r="A2638" s="0" t="s">
        <v>605</v>
      </c>
      <c r="B2638" s="64" t="n">
        <f aca="false">VLOOKUP(A2638,SampleData!A$1:E$220,4,FALSE())</f>
        <v>55.407</v>
      </c>
      <c r="C2638" s="64" t="n">
        <f aca="false">VLOOKUP(A2638,SampleData!A$1:E$220,5,FALSE())</f>
        <v>10.429</v>
      </c>
      <c r="D2638" s="66" t="s">
        <v>3518</v>
      </c>
      <c r="E2638" s="0" t="s">
        <v>710</v>
      </c>
      <c r="F2638" s="0" t="s">
        <v>710</v>
      </c>
      <c r="G2638" s="0" t="s">
        <v>735</v>
      </c>
      <c r="H2638" s="0" t="s">
        <v>3515</v>
      </c>
      <c r="I2638" s="0" t="s">
        <v>3516</v>
      </c>
      <c r="J2638" s="0" t="str">
        <f aca="false">IF(H2638="Present",H2638&amp;"_"&amp;I2638,H2638)</f>
        <v>Absent</v>
      </c>
    </row>
    <row r="2639" customFormat="false" ht="14.25" hidden="false" customHeight="false" outlineLevel="0" collapsed="false">
      <c r="A2639" s="0" t="s">
        <v>605</v>
      </c>
      <c r="B2639" s="64" t="n">
        <f aca="false">VLOOKUP(A2639,SampleData!A$1:E$220,4,FALSE())</f>
        <v>55.407</v>
      </c>
      <c r="C2639" s="64" t="n">
        <f aca="false">VLOOKUP(A2639,SampleData!A$1:E$220,5,FALSE())</f>
        <v>10.429</v>
      </c>
      <c r="D2639" s="66" t="s">
        <v>3519</v>
      </c>
      <c r="E2639" s="64" t="s">
        <v>3520</v>
      </c>
      <c r="F2639" s="0" t="s">
        <v>697</v>
      </c>
      <c r="G2639" s="0" t="s">
        <v>735</v>
      </c>
      <c r="H2639" s="0" t="s">
        <v>3515</v>
      </c>
      <c r="I2639" s="0" t="s">
        <v>3516</v>
      </c>
      <c r="J2639" s="0" t="str">
        <f aca="false">IF(H2639="Present",H2639&amp;"_"&amp;I2639,H2639)</f>
        <v>Absent</v>
      </c>
    </row>
    <row r="2640" customFormat="false" ht="14.25" hidden="false" customHeight="false" outlineLevel="0" collapsed="false">
      <c r="A2640" s="0" t="s">
        <v>605</v>
      </c>
      <c r="B2640" s="64" t="n">
        <f aca="false">VLOOKUP(A2640,SampleData!A$1:E$220,4,FALSE())</f>
        <v>55.407</v>
      </c>
      <c r="C2640" s="64" t="n">
        <f aca="false">VLOOKUP(A2640,SampleData!A$1:E$220,5,FALSE())</f>
        <v>10.429</v>
      </c>
      <c r="D2640" s="66" t="s">
        <v>3521</v>
      </c>
      <c r="E2640" s="64" t="s">
        <v>208</v>
      </c>
      <c r="F2640" s="0" t="s">
        <v>704</v>
      </c>
      <c r="G2640" s="0" t="s">
        <v>735</v>
      </c>
      <c r="H2640" s="0" t="s">
        <v>3515</v>
      </c>
      <c r="I2640" s="0" t="s">
        <v>3516</v>
      </c>
      <c r="J2640" s="0" t="str">
        <f aca="false">IF(H2640="Present",H2640&amp;"_"&amp;I2640,H2640)</f>
        <v>Absent</v>
      </c>
    </row>
    <row r="2641" customFormat="false" ht="14.25" hidden="false" customHeight="false" outlineLevel="0" collapsed="false">
      <c r="A2641" s="0" t="s">
        <v>605</v>
      </c>
      <c r="B2641" s="64" t="n">
        <f aca="false">VLOOKUP(A2641,SampleData!A$1:E$220,4,FALSE())</f>
        <v>55.407</v>
      </c>
      <c r="C2641" s="64" t="n">
        <f aca="false">VLOOKUP(A2641,SampleData!A$1:E$220,5,FALSE())</f>
        <v>10.429</v>
      </c>
      <c r="D2641" s="66" t="s">
        <v>3524</v>
      </c>
      <c r="E2641" s="64" t="s">
        <v>3525</v>
      </c>
      <c r="F2641" s="0" t="s">
        <v>699</v>
      </c>
      <c r="G2641" s="0" t="s">
        <v>735</v>
      </c>
      <c r="H2641" s="0" t="s">
        <v>3515</v>
      </c>
      <c r="I2641" s="0" t="s">
        <v>3516</v>
      </c>
      <c r="J2641" s="0" t="str">
        <f aca="false">IF(H2641="Present",H2641&amp;"_"&amp;I2641,H2641)</f>
        <v>Absent</v>
      </c>
    </row>
    <row r="2642" customFormat="false" ht="14.25" hidden="false" customHeight="false" outlineLevel="0" collapsed="false">
      <c r="A2642" s="0" t="s">
        <v>605</v>
      </c>
      <c r="B2642" s="64" t="n">
        <f aca="false">VLOOKUP(A2642,SampleData!A$1:E$220,4,FALSE())</f>
        <v>55.407</v>
      </c>
      <c r="C2642" s="64" t="n">
        <f aca="false">VLOOKUP(A2642,SampleData!A$1:E$220,5,FALSE())</f>
        <v>10.429</v>
      </c>
      <c r="D2642" s="66" t="s">
        <v>3526</v>
      </c>
      <c r="E2642" s="0" t="s">
        <v>385</v>
      </c>
      <c r="F2642" s="0" t="s">
        <v>385</v>
      </c>
      <c r="G2642" s="0" t="s">
        <v>735</v>
      </c>
      <c r="H2642" s="0" t="s">
        <v>3515</v>
      </c>
      <c r="I2642" s="0" t="s">
        <v>3516</v>
      </c>
      <c r="J2642" s="0" t="str">
        <f aca="false">IF(H2642="Present",H2642&amp;"_"&amp;I2642,H2642)</f>
        <v>Absent</v>
      </c>
    </row>
    <row r="2643" customFormat="false" ht="14.25" hidden="false" customHeight="false" outlineLevel="0" collapsed="false">
      <c r="A2643" s="0" t="s">
        <v>605</v>
      </c>
      <c r="B2643" s="64" t="n">
        <f aca="false">VLOOKUP(A2643,SampleData!A$1:E$220,4,FALSE())</f>
        <v>55.407</v>
      </c>
      <c r="C2643" s="64" t="n">
        <f aca="false">VLOOKUP(A2643,SampleData!A$1:E$220,5,FALSE())</f>
        <v>10.429</v>
      </c>
      <c r="D2643" s="66" t="s">
        <v>3527</v>
      </c>
      <c r="E2643" s="64" t="s">
        <v>74</v>
      </c>
      <c r="F2643" s="0" t="s">
        <v>701</v>
      </c>
      <c r="G2643" s="0" t="s">
        <v>3514</v>
      </c>
      <c r="H2643" s="0" t="s">
        <v>3515</v>
      </c>
      <c r="I2643" s="0" t="s">
        <v>3516</v>
      </c>
      <c r="J2643" s="0" t="str">
        <f aca="false">IF(H2643="Present",H2643&amp;"_"&amp;I2643,H2643)</f>
        <v>Absent</v>
      </c>
    </row>
    <row r="2644" customFormat="false" ht="14.25" hidden="false" customHeight="false" outlineLevel="0" collapsed="false">
      <c r="A2644" s="0" t="s">
        <v>605</v>
      </c>
      <c r="B2644" s="64" t="n">
        <f aca="false">VLOOKUP(A2644,SampleData!A$1:E$220,4,FALSE())</f>
        <v>55.407</v>
      </c>
      <c r="C2644" s="64" t="n">
        <f aca="false">VLOOKUP(A2644,SampleData!A$1:E$220,5,FALSE())</f>
        <v>10.429</v>
      </c>
      <c r="D2644" s="66" t="s">
        <v>3530</v>
      </c>
      <c r="E2644" s="64" t="s">
        <v>3531</v>
      </c>
      <c r="F2644" s="0" t="s">
        <v>700</v>
      </c>
      <c r="G2644" s="0" t="s">
        <v>3514</v>
      </c>
      <c r="H2644" s="0" t="s">
        <v>3515</v>
      </c>
      <c r="I2644" s="0" t="s">
        <v>3516</v>
      </c>
      <c r="J2644" s="0" t="str">
        <f aca="false">IF(H2644="Present",H2644&amp;"_"&amp;I2644,H2644)</f>
        <v>Absent</v>
      </c>
    </row>
    <row r="2645" customFormat="false" ht="14.25" hidden="false" customHeight="false" outlineLevel="0" collapsed="false">
      <c r="A2645" s="0" t="s">
        <v>605</v>
      </c>
      <c r="B2645" s="64" t="n">
        <f aca="false">VLOOKUP(A2645,SampleData!A$1:E$220,4,FALSE())</f>
        <v>55.407</v>
      </c>
      <c r="C2645" s="64" t="n">
        <f aca="false">VLOOKUP(A2645,SampleData!A$1:E$220,5,FALSE())</f>
        <v>10.429</v>
      </c>
      <c r="D2645" s="66" t="s">
        <v>3538</v>
      </c>
      <c r="E2645" s="64" t="s">
        <v>3539</v>
      </c>
      <c r="F2645" s="0" t="s">
        <v>706</v>
      </c>
      <c r="G2645" s="0" t="s">
        <v>735</v>
      </c>
      <c r="H2645" s="0" t="s">
        <v>3515</v>
      </c>
      <c r="I2645" s="0" t="s">
        <v>3516</v>
      </c>
      <c r="J2645" s="0" t="str">
        <f aca="false">IF(H2645="Present",H2645&amp;"_"&amp;I2645,H2645)</f>
        <v>Absent</v>
      </c>
    </row>
    <row r="2646" customFormat="false" ht="14.25" hidden="false" customHeight="false" outlineLevel="0" collapsed="false">
      <c r="A2646" s="0" t="s">
        <v>608</v>
      </c>
      <c r="B2646" s="64" t="n">
        <f aca="false">VLOOKUP(A2646,SampleData!A$1:E$220,4,FALSE())</f>
        <v>56.881344</v>
      </c>
      <c r="C2646" s="64" t="n">
        <f aca="false">VLOOKUP(A2646,SampleData!A$1:E$220,5,FALSE())</f>
        <v>9.449431</v>
      </c>
      <c r="D2646" s="66" t="s">
        <v>3512</v>
      </c>
      <c r="E2646" s="64" t="s">
        <v>3513</v>
      </c>
      <c r="F2646" s="0" t="s">
        <v>703</v>
      </c>
      <c r="G2646" s="0" t="s">
        <v>735</v>
      </c>
      <c r="H2646" s="0" t="s">
        <v>3515</v>
      </c>
      <c r="I2646" s="0" t="s">
        <v>3516</v>
      </c>
      <c r="J2646" s="0" t="str">
        <f aca="false">IF(H2646="Present",H2646&amp;"_"&amp;I2646,H2646)</f>
        <v>Absent</v>
      </c>
    </row>
    <row r="2647" customFormat="false" ht="14.25" hidden="false" customHeight="false" outlineLevel="0" collapsed="false">
      <c r="A2647" s="0" t="s">
        <v>608</v>
      </c>
      <c r="B2647" s="64" t="n">
        <f aca="false">VLOOKUP(A2647,SampleData!A$1:E$220,4,FALSE())</f>
        <v>56.881344</v>
      </c>
      <c r="C2647" s="64" t="n">
        <f aca="false">VLOOKUP(A2647,SampleData!A$1:E$220,5,FALSE())</f>
        <v>9.449431</v>
      </c>
      <c r="D2647" s="66" t="s">
        <v>3517</v>
      </c>
      <c r="E2647" s="64" t="s">
        <v>636</v>
      </c>
      <c r="F2647" s="0" t="s">
        <v>709</v>
      </c>
      <c r="G2647" s="0" t="s">
        <v>735</v>
      </c>
      <c r="H2647" s="0" t="s">
        <v>3515</v>
      </c>
      <c r="I2647" s="0" t="s">
        <v>3516</v>
      </c>
      <c r="J2647" s="0" t="str">
        <f aca="false">IF(H2647="Present",H2647&amp;"_"&amp;I2647,H2647)</f>
        <v>Absent</v>
      </c>
    </row>
    <row r="2648" customFormat="false" ht="14.25" hidden="false" customHeight="false" outlineLevel="0" collapsed="false">
      <c r="A2648" s="0" t="s">
        <v>608</v>
      </c>
      <c r="B2648" s="64" t="n">
        <f aca="false">VLOOKUP(A2648,SampleData!A$1:E$220,4,FALSE())</f>
        <v>56.881344</v>
      </c>
      <c r="C2648" s="64" t="n">
        <f aca="false">VLOOKUP(A2648,SampleData!A$1:E$220,5,FALSE())</f>
        <v>9.449431</v>
      </c>
      <c r="D2648" s="66" t="s">
        <v>3518</v>
      </c>
      <c r="E2648" s="0" t="s">
        <v>710</v>
      </c>
      <c r="F2648" s="0" t="s">
        <v>710</v>
      </c>
      <c r="G2648" s="0" t="s">
        <v>735</v>
      </c>
      <c r="H2648" s="0" t="s">
        <v>3515</v>
      </c>
      <c r="I2648" s="0" t="s">
        <v>3516</v>
      </c>
      <c r="J2648" s="0" t="str">
        <f aca="false">IF(H2648="Present",H2648&amp;"_"&amp;I2648,H2648)</f>
        <v>Absent</v>
      </c>
    </row>
    <row r="2649" customFormat="false" ht="14.25" hidden="false" customHeight="false" outlineLevel="0" collapsed="false">
      <c r="A2649" s="0" t="s">
        <v>608</v>
      </c>
      <c r="B2649" s="64" t="n">
        <f aca="false">VLOOKUP(A2649,SampleData!A$1:E$220,4,FALSE())</f>
        <v>56.881344</v>
      </c>
      <c r="C2649" s="64" t="n">
        <f aca="false">VLOOKUP(A2649,SampleData!A$1:E$220,5,FALSE())</f>
        <v>9.449431</v>
      </c>
      <c r="D2649" s="66" t="s">
        <v>3519</v>
      </c>
      <c r="E2649" s="64" t="s">
        <v>3520</v>
      </c>
      <c r="F2649" s="0" t="s">
        <v>697</v>
      </c>
      <c r="G2649" s="0" t="s">
        <v>735</v>
      </c>
      <c r="H2649" s="0" t="s">
        <v>3515</v>
      </c>
      <c r="I2649" s="0" t="s">
        <v>3516</v>
      </c>
      <c r="J2649" s="0" t="str">
        <f aca="false">IF(H2649="Present",H2649&amp;"_"&amp;I2649,H2649)</f>
        <v>Absent</v>
      </c>
    </row>
    <row r="2650" customFormat="false" ht="14.25" hidden="false" customHeight="false" outlineLevel="0" collapsed="false">
      <c r="A2650" s="0" t="s">
        <v>608</v>
      </c>
      <c r="B2650" s="64" t="n">
        <f aca="false">VLOOKUP(A2650,SampleData!A$1:E$220,4,FALSE())</f>
        <v>56.881344</v>
      </c>
      <c r="C2650" s="64" t="n">
        <f aca="false">VLOOKUP(A2650,SampleData!A$1:E$220,5,FALSE())</f>
        <v>9.449431</v>
      </c>
      <c r="D2650" s="66" t="s">
        <v>3521</v>
      </c>
      <c r="E2650" s="64" t="s">
        <v>208</v>
      </c>
      <c r="F2650" s="0" t="s">
        <v>704</v>
      </c>
      <c r="G2650" s="0" t="s">
        <v>735</v>
      </c>
      <c r="H2650" s="0" t="s">
        <v>3515</v>
      </c>
      <c r="I2650" s="0" t="s">
        <v>3516</v>
      </c>
      <c r="J2650" s="0" t="str">
        <f aca="false">IF(H2650="Present",H2650&amp;"_"&amp;I2650,H2650)</f>
        <v>Absent</v>
      </c>
    </row>
    <row r="2651" customFormat="false" ht="14.25" hidden="false" customHeight="false" outlineLevel="0" collapsed="false">
      <c r="A2651" s="0" t="s">
        <v>608</v>
      </c>
      <c r="B2651" s="64" t="n">
        <f aca="false">VLOOKUP(A2651,SampleData!A$1:E$220,4,FALSE())</f>
        <v>56.881344</v>
      </c>
      <c r="C2651" s="64" t="n">
        <f aca="false">VLOOKUP(A2651,SampleData!A$1:E$220,5,FALSE())</f>
        <v>9.449431</v>
      </c>
      <c r="D2651" s="66" t="s">
        <v>3522</v>
      </c>
      <c r="E2651" s="64" t="s">
        <v>3523</v>
      </c>
      <c r="F2651" s="0" t="s">
        <v>708</v>
      </c>
      <c r="G2651" s="0" t="s">
        <v>735</v>
      </c>
      <c r="H2651" s="0" t="s">
        <v>3515</v>
      </c>
      <c r="I2651" s="0" t="s">
        <v>3516</v>
      </c>
      <c r="J2651" s="0" t="str">
        <f aca="false">IF(H2651="Present",H2651&amp;"_"&amp;I2651,H2651)</f>
        <v>Absent</v>
      </c>
    </row>
    <row r="2652" customFormat="false" ht="14.25" hidden="false" customHeight="false" outlineLevel="0" collapsed="false">
      <c r="A2652" s="0" t="s">
        <v>608</v>
      </c>
      <c r="B2652" s="64" t="n">
        <f aca="false">VLOOKUP(A2652,SampleData!A$1:E$220,4,FALSE())</f>
        <v>56.881344</v>
      </c>
      <c r="C2652" s="64" t="n">
        <f aca="false">VLOOKUP(A2652,SampleData!A$1:E$220,5,FALSE())</f>
        <v>9.449431</v>
      </c>
      <c r="D2652" s="66" t="s">
        <v>3522</v>
      </c>
      <c r="E2652" s="64" t="s">
        <v>3523</v>
      </c>
      <c r="F2652" s="0" t="s">
        <v>708</v>
      </c>
      <c r="G2652" s="0" t="s">
        <v>735</v>
      </c>
      <c r="H2652" s="0" t="s">
        <v>3533</v>
      </c>
      <c r="I2652" s="0" t="s">
        <v>3535</v>
      </c>
      <c r="J2652" s="0" t="str">
        <f aca="false">IF(H2652="Present",H2652&amp;"_"&amp;I2652,H2652)</f>
        <v>Present_Ct&lt;41</v>
      </c>
    </row>
    <row r="2653" customFormat="false" ht="14.25" hidden="false" customHeight="false" outlineLevel="0" collapsed="false">
      <c r="A2653" s="0" t="s">
        <v>608</v>
      </c>
      <c r="B2653" s="64" t="n">
        <f aca="false">VLOOKUP(A2653,SampleData!A$1:E$220,4,FALSE())</f>
        <v>56.881344</v>
      </c>
      <c r="C2653" s="64" t="n">
        <f aca="false">VLOOKUP(A2653,SampleData!A$1:E$220,5,FALSE())</f>
        <v>9.449431</v>
      </c>
      <c r="D2653" s="66" t="s">
        <v>3524</v>
      </c>
      <c r="E2653" s="64" t="s">
        <v>3525</v>
      </c>
      <c r="F2653" s="0" t="s">
        <v>699</v>
      </c>
      <c r="G2653" s="0" t="s">
        <v>735</v>
      </c>
      <c r="H2653" s="0" t="s">
        <v>3515</v>
      </c>
      <c r="I2653" s="0" t="s">
        <v>3516</v>
      </c>
      <c r="J2653" s="0" t="str">
        <f aca="false">IF(H2653="Present",H2653&amp;"_"&amp;I2653,H2653)</f>
        <v>Absent</v>
      </c>
    </row>
    <row r="2654" customFormat="false" ht="14.25" hidden="false" customHeight="false" outlineLevel="0" collapsed="false">
      <c r="A2654" s="0" t="s">
        <v>608</v>
      </c>
      <c r="B2654" s="64" t="n">
        <f aca="false">VLOOKUP(A2654,SampleData!A$1:E$220,4,FALSE())</f>
        <v>56.881344</v>
      </c>
      <c r="C2654" s="64" t="n">
        <f aca="false">VLOOKUP(A2654,SampleData!A$1:E$220,5,FALSE())</f>
        <v>9.449431</v>
      </c>
      <c r="D2654" s="66" t="s">
        <v>229</v>
      </c>
      <c r="E2654" s="0" t="s">
        <v>199</v>
      </c>
      <c r="F2654" s="0" t="s">
        <v>199</v>
      </c>
      <c r="G2654" s="0" t="s">
        <v>3514</v>
      </c>
      <c r="H2654" s="0" t="s">
        <v>3515</v>
      </c>
      <c r="I2654" s="0" t="s">
        <v>3516</v>
      </c>
      <c r="J2654" s="0" t="str">
        <f aca="false">IF(H2654="Present",H2654&amp;"_"&amp;I2654,H2654)</f>
        <v>Absent</v>
      </c>
    </row>
    <row r="2655" customFormat="false" ht="14.25" hidden="false" customHeight="false" outlineLevel="0" collapsed="false">
      <c r="A2655" s="0" t="s">
        <v>608</v>
      </c>
      <c r="B2655" s="64" t="n">
        <f aca="false">VLOOKUP(A2655,SampleData!A$1:E$220,4,FALSE())</f>
        <v>56.881344</v>
      </c>
      <c r="C2655" s="64" t="n">
        <f aca="false">VLOOKUP(A2655,SampleData!A$1:E$220,5,FALSE())</f>
        <v>9.449431</v>
      </c>
      <c r="D2655" s="66" t="s">
        <v>229</v>
      </c>
      <c r="E2655" s="0" t="s">
        <v>199</v>
      </c>
      <c r="F2655" s="0" t="s">
        <v>199</v>
      </c>
      <c r="G2655" s="0" t="s">
        <v>735</v>
      </c>
      <c r="H2655" s="0" t="s">
        <v>3515</v>
      </c>
      <c r="I2655" s="0" t="s">
        <v>3516</v>
      </c>
      <c r="J2655" s="0" t="str">
        <f aca="false">IF(H2655="Present",H2655&amp;"_"&amp;I2655,H2655)</f>
        <v>Absent</v>
      </c>
    </row>
    <row r="2656" customFormat="false" ht="14.25" hidden="false" customHeight="false" outlineLevel="0" collapsed="false">
      <c r="A2656" s="0" t="s">
        <v>608</v>
      </c>
      <c r="B2656" s="64" t="n">
        <f aca="false">VLOOKUP(A2656,SampleData!A$1:E$220,4,FALSE())</f>
        <v>56.881344</v>
      </c>
      <c r="C2656" s="64" t="n">
        <f aca="false">VLOOKUP(A2656,SampleData!A$1:E$220,5,FALSE())</f>
        <v>9.449431</v>
      </c>
      <c r="D2656" s="66" t="s">
        <v>3526</v>
      </c>
      <c r="E2656" s="0" t="s">
        <v>385</v>
      </c>
      <c r="F2656" s="0" t="s">
        <v>385</v>
      </c>
      <c r="G2656" s="0" t="s">
        <v>3514</v>
      </c>
      <c r="H2656" s="0" t="s">
        <v>3515</v>
      </c>
      <c r="I2656" s="0" t="s">
        <v>3516</v>
      </c>
      <c r="J2656" s="0" t="str">
        <f aca="false">IF(H2656="Present",H2656&amp;"_"&amp;I2656,H2656)</f>
        <v>Absent</v>
      </c>
    </row>
    <row r="2657" customFormat="false" ht="14.25" hidden="false" customHeight="false" outlineLevel="0" collapsed="false">
      <c r="A2657" s="0" t="s">
        <v>608</v>
      </c>
      <c r="B2657" s="64" t="n">
        <f aca="false">VLOOKUP(A2657,SampleData!A$1:E$220,4,FALSE())</f>
        <v>56.881344</v>
      </c>
      <c r="C2657" s="64" t="n">
        <f aca="false">VLOOKUP(A2657,SampleData!A$1:E$220,5,FALSE())</f>
        <v>9.449431</v>
      </c>
      <c r="D2657" s="66" t="s">
        <v>3527</v>
      </c>
      <c r="E2657" s="64" t="s">
        <v>74</v>
      </c>
      <c r="F2657" s="0" t="s">
        <v>701</v>
      </c>
      <c r="G2657" s="0" t="s">
        <v>735</v>
      </c>
      <c r="H2657" s="0" t="s">
        <v>3515</v>
      </c>
      <c r="I2657" s="0" t="s">
        <v>3516</v>
      </c>
      <c r="J2657" s="0" t="str">
        <f aca="false">IF(H2657="Present",H2657&amp;"_"&amp;I2657,H2657)</f>
        <v>Absent</v>
      </c>
    </row>
    <row r="2658" customFormat="false" ht="14.25" hidden="false" customHeight="false" outlineLevel="0" collapsed="false">
      <c r="A2658" s="0" t="s">
        <v>608</v>
      </c>
      <c r="B2658" s="64" t="n">
        <f aca="false">VLOOKUP(A2658,SampleData!A$1:E$220,4,FALSE())</f>
        <v>56.881344</v>
      </c>
      <c r="C2658" s="64" t="n">
        <f aca="false">VLOOKUP(A2658,SampleData!A$1:E$220,5,FALSE())</f>
        <v>9.449431</v>
      </c>
      <c r="D2658" s="66" t="s">
        <v>3528</v>
      </c>
      <c r="E2658" s="64" t="s">
        <v>177</v>
      </c>
      <c r="F2658" s="0" t="s">
        <v>3529</v>
      </c>
      <c r="G2658" s="0" t="s">
        <v>3514</v>
      </c>
      <c r="H2658" s="0" t="s">
        <v>3533</v>
      </c>
      <c r="I2658" s="0" t="s">
        <v>3535</v>
      </c>
      <c r="J2658" s="0" t="str">
        <f aca="false">IF(H2658="Present",H2658&amp;"_"&amp;I2658,H2658)</f>
        <v>Present_Ct&lt;41</v>
      </c>
    </row>
    <row r="2659" customFormat="false" ht="14.25" hidden="false" customHeight="false" outlineLevel="0" collapsed="false">
      <c r="A2659" s="0" t="s">
        <v>608</v>
      </c>
      <c r="B2659" s="64" t="n">
        <f aca="false">VLOOKUP(A2659,SampleData!A$1:E$220,4,FALSE())</f>
        <v>56.881344</v>
      </c>
      <c r="C2659" s="64" t="n">
        <f aca="false">VLOOKUP(A2659,SampleData!A$1:E$220,5,FALSE())</f>
        <v>9.449431</v>
      </c>
      <c r="D2659" s="66" t="s">
        <v>3528</v>
      </c>
      <c r="E2659" s="64" t="s">
        <v>177</v>
      </c>
      <c r="F2659" s="0" t="s">
        <v>3529</v>
      </c>
      <c r="G2659" s="0" t="s">
        <v>735</v>
      </c>
      <c r="H2659" s="0" t="s">
        <v>3533</v>
      </c>
      <c r="I2659" s="0" t="s">
        <v>3535</v>
      </c>
      <c r="J2659" s="0" t="str">
        <f aca="false">IF(H2659="Present",H2659&amp;"_"&amp;I2659,H2659)</f>
        <v>Present_Ct&lt;41</v>
      </c>
    </row>
    <row r="2660" customFormat="false" ht="14.25" hidden="false" customHeight="false" outlineLevel="0" collapsed="false">
      <c r="A2660" s="0" t="s">
        <v>608</v>
      </c>
      <c r="B2660" s="64" t="n">
        <f aca="false">VLOOKUP(A2660,SampleData!A$1:E$220,4,FALSE())</f>
        <v>56.881344</v>
      </c>
      <c r="C2660" s="64" t="n">
        <f aca="false">VLOOKUP(A2660,SampleData!A$1:E$220,5,FALSE())</f>
        <v>9.449431</v>
      </c>
      <c r="D2660" s="66" t="s">
        <v>3530</v>
      </c>
      <c r="E2660" s="64" t="s">
        <v>3531</v>
      </c>
      <c r="F2660" s="0" t="s">
        <v>700</v>
      </c>
      <c r="G2660" s="0" t="s">
        <v>3514</v>
      </c>
      <c r="H2660" s="0" t="s">
        <v>3515</v>
      </c>
      <c r="I2660" s="0" t="s">
        <v>3516</v>
      </c>
      <c r="J2660" s="0" t="str">
        <f aca="false">IF(H2660="Present",H2660&amp;"_"&amp;I2660,H2660)</f>
        <v>Absent</v>
      </c>
    </row>
    <row r="2661" customFormat="false" ht="14.25" hidden="false" customHeight="false" outlineLevel="0" collapsed="false">
      <c r="A2661" s="0" t="s">
        <v>608</v>
      </c>
      <c r="B2661" s="64" t="n">
        <f aca="false">VLOOKUP(A2661,SampleData!A$1:E$220,4,FALSE())</f>
        <v>56.881344</v>
      </c>
      <c r="C2661" s="64" t="n">
        <f aca="false">VLOOKUP(A2661,SampleData!A$1:E$220,5,FALSE())</f>
        <v>9.449431</v>
      </c>
      <c r="D2661" s="66" t="s">
        <v>3532</v>
      </c>
      <c r="E2661" s="64" t="s">
        <v>353</v>
      </c>
      <c r="F2661" s="0" t="s">
        <v>696</v>
      </c>
      <c r="G2661" s="0" t="s">
        <v>735</v>
      </c>
      <c r="H2661" s="0" t="s">
        <v>3533</v>
      </c>
      <c r="I2661" s="0" t="s">
        <v>3535</v>
      </c>
      <c r="J2661" s="0" t="str">
        <f aca="false">IF(H2661="Present",H2661&amp;"_"&amp;I2661,H2661)</f>
        <v>Present_Ct&lt;41</v>
      </c>
    </row>
    <row r="2662" customFormat="false" ht="14.25" hidden="false" customHeight="false" outlineLevel="0" collapsed="false">
      <c r="A2662" s="0" t="s">
        <v>608</v>
      </c>
      <c r="B2662" s="64" t="n">
        <f aca="false">VLOOKUP(A2662,SampleData!A$1:E$220,4,FALSE())</f>
        <v>56.881344</v>
      </c>
      <c r="C2662" s="64" t="n">
        <f aca="false">VLOOKUP(A2662,SampleData!A$1:E$220,5,FALSE())</f>
        <v>9.449431</v>
      </c>
      <c r="D2662" s="66" t="s">
        <v>3532</v>
      </c>
      <c r="E2662" s="64" t="s">
        <v>353</v>
      </c>
      <c r="F2662" s="0" t="s">
        <v>696</v>
      </c>
      <c r="G2662" s="0" t="s">
        <v>735</v>
      </c>
      <c r="H2662" s="0" t="s">
        <v>3533</v>
      </c>
      <c r="I2662" s="0" t="s">
        <v>3535</v>
      </c>
      <c r="J2662" s="0" t="str">
        <f aca="false">IF(H2662="Present",H2662&amp;"_"&amp;I2662,H2662)</f>
        <v>Present_Ct&lt;41</v>
      </c>
    </row>
    <row r="2663" customFormat="false" ht="14.25" hidden="false" customHeight="false" outlineLevel="0" collapsed="false">
      <c r="A2663" s="0" t="s">
        <v>608</v>
      </c>
      <c r="B2663" s="64" t="n">
        <f aca="false">VLOOKUP(A2663,SampleData!A$1:E$220,4,FALSE())</f>
        <v>56.881344</v>
      </c>
      <c r="C2663" s="64" t="n">
        <f aca="false">VLOOKUP(A2663,SampleData!A$1:E$220,5,FALSE())</f>
        <v>9.449431</v>
      </c>
      <c r="D2663" s="66" t="s">
        <v>3534</v>
      </c>
      <c r="E2663" s="64" t="s">
        <v>62</v>
      </c>
      <c r="F2663" s="0" t="s">
        <v>702</v>
      </c>
      <c r="G2663" s="0" t="s">
        <v>3514</v>
      </c>
      <c r="H2663" s="0" t="s">
        <v>3533</v>
      </c>
      <c r="I2663" s="0" t="s">
        <v>3535</v>
      </c>
      <c r="J2663" s="0" t="str">
        <f aca="false">IF(H2663="Present",H2663&amp;"_"&amp;I2663,H2663)</f>
        <v>Present_Ct&lt;41</v>
      </c>
    </row>
    <row r="2664" customFormat="false" ht="14.25" hidden="false" customHeight="false" outlineLevel="0" collapsed="false">
      <c r="A2664" s="0" t="s">
        <v>608</v>
      </c>
      <c r="B2664" s="64" t="n">
        <f aca="false">VLOOKUP(A2664,SampleData!A$1:E$220,4,FALSE())</f>
        <v>56.881344</v>
      </c>
      <c r="C2664" s="64" t="n">
        <f aca="false">VLOOKUP(A2664,SampleData!A$1:E$220,5,FALSE())</f>
        <v>9.449431</v>
      </c>
      <c r="D2664" s="66" t="s">
        <v>3534</v>
      </c>
      <c r="E2664" s="64" t="s">
        <v>62</v>
      </c>
      <c r="F2664" s="0" t="s">
        <v>702</v>
      </c>
      <c r="G2664" s="0" t="s">
        <v>735</v>
      </c>
      <c r="H2664" s="0" t="s">
        <v>3533</v>
      </c>
      <c r="I2664" s="0" t="s">
        <v>3535</v>
      </c>
      <c r="J2664" s="0" t="str">
        <f aca="false">IF(H2664="Present",H2664&amp;"_"&amp;I2664,H2664)</f>
        <v>Present_Ct&lt;41</v>
      </c>
    </row>
    <row r="2665" customFormat="false" ht="14.25" hidden="false" customHeight="false" outlineLevel="0" collapsed="false">
      <c r="A2665" s="0" t="s">
        <v>608</v>
      </c>
      <c r="B2665" s="64" t="n">
        <f aca="false">VLOOKUP(A2665,SampleData!A$1:E$220,4,FALSE())</f>
        <v>56.881344</v>
      </c>
      <c r="C2665" s="64" t="n">
        <f aca="false">VLOOKUP(A2665,SampleData!A$1:E$220,5,FALSE())</f>
        <v>9.449431</v>
      </c>
      <c r="D2665" s="66" t="s">
        <v>3536</v>
      </c>
      <c r="E2665" s="0" t="s">
        <v>705</v>
      </c>
      <c r="F2665" s="0" t="s">
        <v>705</v>
      </c>
      <c r="G2665" s="0" t="s">
        <v>735</v>
      </c>
      <c r="H2665" s="0" t="s">
        <v>3533</v>
      </c>
      <c r="I2665" s="0" t="s">
        <v>3535</v>
      </c>
      <c r="J2665" s="0" t="str">
        <f aca="false">IF(H2665="Present",H2665&amp;"_"&amp;I2665,H2665)</f>
        <v>Present_Ct&lt;41</v>
      </c>
    </row>
    <row r="2666" customFormat="false" ht="14.25" hidden="false" customHeight="false" outlineLevel="0" collapsed="false">
      <c r="A2666" s="0" t="s">
        <v>608</v>
      </c>
      <c r="B2666" s="64" t="n">
        <f aca="false">VLOOKUP(A2666,SampleData!A$1:E$220,4,FALSE())</f>
        <v>56.881344</v>
      </c>
      <c r="C2666" s="64" t="n">
        <f aca="false">VLOOKUP(A2666,SampleData!A$1:E$220,5,FALSE())</f>
        <v>9.449431</v>
      </c>
      <c r="D2666" s="66" t="s">
        <v>3536</v>
      </c>
      <c r="E2666" s="0" t="s">
        <v>705</v>
      </c>
      <c r="F2666" s="0" t="s">
        <v>705</v>
      </c>
      <c r="G2666" s="0" t="s">
        <v>3514</v>
      </c>
      <c r="H2666" s="0" t="s">
        <v>3515</v>
      </c>
      <c r="I2666" s="0" t="s">
        <v>3516</v>
      </c>
      <c r="J2666" s="0" t="str">
        <f aca="false">IF(H2666="Present",H2666&amp;"_"&amp;I2666,H2666)</f>
        <v>Absent</v>
      </c>
    </row>
    <row r="2667" customFormat="false" ht="14.25" hidden="false" customHeight="false" outlineLevel="0" collapsed="false">
      <c r="A2667" s="0" t="s">
        <v>608</v>
      </c>
      <c r="B2667" s="64" t="n">
        <f aca="false">VLOOKUP(A2667,SampleData!A$1:E$220,4,FALSE())</f>
        <v>56.881344</v>
      </c>
      <c r="C2667" s="64" t="n">
        <f aca="false">VLOOKUP(A2667,SampleData!A$1:E$220,5,FALSE())</f>
        <v>9.449431</v>
      </c>
      <c r="D2667" s="66" t="s">
        <v>3537</v>
      </c>
      <c r="E2667" s="0" t="s">
        <v>698</v>
      </c>
      <c r="F2667" s="0" t="s">
        <v>698</v>
      </c>
      <c r="G2667" s="0" t="s">
        <v>735</v>
      </c>
      <c r="H2667" s="0" t="s">
        <v>3515</v>
      </c>
      <c r="I2667" s="0" t="s">
        <v>3516</v>
      </c>
      <c r="J2667" s="0" t="str">
        <f aca="false">IF(H2667="Present",H2667&amp;"_"&amp;I2667,H2667)</f>
        <v>Absent</v>
      </c>
    </row>
    <row r="2668" customFormat="false" ht="14.25" hidden="false" customHeight="false" outlineLevel="0" collapsed="false">
      <c r="A2668" s="0" t="s">
        <v>608</v>
      </c>
      <c r="B2668" s="64" t="n">
        <f aca="false">VLOOKUP(A2668,SampleData!A$1:E$220,4,FALSE())</f>
        <v>56.881344</v>
      </c>
      <c r="C2668" s="64" t="n">
        <f aca="false">VLOOKUP(A2668,SampleData!A$1:E$220,5,FALSE())</f>
        <v>9.449431</v>
      </c>
      <c r="D2668" s="66" t="s">
        <v>3537</v>
      </c>
      <c r="E2668" s="0" t="s">
        <v>698</v>
      </c>
      <c r="F2668" s="0" t="s">
        <v>698</v>
      </c>
      <c r="G2668" s="0" t="s">
        <v>735</v>
      </c>
      <c r="H2668" s="0" t="s">
        <v>3515</v>
      </c>
      <c r="I2668" s="0" t="s">
        <v>3516</v>
      </c>
      <c r="J2668" s="0" t="str">
        <f aca="false">IF(H2668="Present",H2668&amp;"_"&amp;I2668,H2668)</f>
        <v>Absent</v>
      </c>
    </row>
    <row r="2669" customFormat="false" ht="14.25" hidden="false" customHeight="false" outlineLevel="0" collapsed="false">
      <c r="A2669" s="0" t="s">
        <v>608</v>
      </c>
      <c r="B2669" s="64" t="n">
        <f aca="false">VLOOKUP(A2669,SampleData!A$1:E$220,4,FALSE())</f>
        <v>56.881344</v>
      </c>
      <c r="C2669" s="64" t="n">
        <f aca="false">VLOOKUP(A2669,SampleData!A$1:E$220,5,FALSE())</f>
        <v>9.449431</v>
      </c>
      <c r="D2669" s="66" t="s">
        <v>3538</v>
      </c>
      <c r="E2669" s="64" t="s">
        <v>3539</v>
      </c>
      <c r="F2669" s="0" t="s">
        <v>706</v>
      </c>
      <c r="G2669" s="0" t="s">
        <v>735</v>
      </c>
      <c r="H2669" s="0" t="s">
        <v>3515</v>
      </c>
      <c r="I2669" s="0" t="s">
        <v>3516</v>
      </c>
      <c r="J2669" s="0" t="str">
        <f aca="false">IF(H2669="Present",H2669&amp;"_"&amp;I2669,H2669)</f>
        <v>Absent</v>
      </c>
    </row>
    <row r="2670" customFormat="false" ht="14.25" hidden="false" customHeight="false" outlineLevel="0" collapsed="false">
      <c r="A2670" s="0" t="s">
        <v>608</v>
      </c>
      <c r="B2670" s="64" t="n">
        <f aca="false">VLOOKUP(A2670,SampleData!A$1:E$220,4,FALSE())</f>
        <v>56.881344</v>
      </c>
      <c r="C2670" s="64" t="n">
        <f aca="false">VLOOKUP(A2670,SampleData!A$1:E$220,5,FALSE())</f>
        <v>9.449431</v>
      </c>
      <c r="D2670" s="66" t="s">
        <v>3512</v>
      </c>
      <c r="E2670" s="64" t="s">
        <v>3513</v>
      </c>
      <c r="F2670" s="0" t="s">
        <v>703</v>
      </c>
      <c r="G2670" s="0" t="s">
        <v>735</v>
      </c>
      <c r="H2670" s="0" t="s">
        <v>3515</v>
      </c>
      <c r="I2670" s="0" t="s">
        <v>3516</v>
      </c>
      <c r="J2670" s="0" t="str">
        <f aca="false">IF(H2670="Present",H2670&amp;"_"&amp;I2670,H2670)</f>
        <v>Absent</v>
      </c>
    </row>
    <row r="2671" customFormat="false" ht="14.25" hidden="false" customHeight="false" outlineLevel="0" collapsed="false">
      <c r="A2671" s="0" t="s">
        <v>608</v>
      </c>
      <c r="B2671" s="64" t="n">
        <f aca="false">VLOOKUP(A2671,SampleData!A$1:E$220,4,FALSE())</f>
        <v>56.881344</v>
      </c>
      <c r="C2671" s="64" t="n">
        <f aca="false">VLOOKUP(A2671,SampleData!A$1:E$220,5,FALSE())</f>
        <v>9.449431</v>
      </c>
      <c r="D2671" s="66" t="s">
        <v>3517</v>
      </c>
      <c r="E2671" s="64" t="s">
        <v>636</v>
      </c>
      <c r="F2671" s="0" t="s">
        <v>709</v>
      </c>
      <c r="G2671" s="0" t="s">
        <v>735</v>
      </c>
      <c r="H2671" s="0" t="s">
        <v>3515</v>
      </c>
      <c r="I2671" s="0" t="s">
        <v>3516</v>
      </c>
      <c r="J2671" s="0" t="str">
        <f aca="false">IF(H2671="Present",H2671&amp;"_"&amp;I2671,H2671)</f>
        <v>Absent</v>
      </c>
    </row>
    <row r="2672" customFormat="false" ht="14.25" hidden="false" customHeight="false" outlineLevel="0" collapsed="false">
      <c r="A2672" s="0" t="s">
        <v>608</v>
      </c>
      <c r="B2672" s="64" t="n">
        <f aca="false">VLOOKUP(A2672,SampleData!A$1:E$220,4,FALSE())</f>
        <v>56.881344</v>
      </c>
      <c r="C2672" s="64" t="n">
        <f aca="false">VLOOKUP(A2672,SampleData!A$1:E$220,5,FALSE())</f>
        <v>9.449431</v>
      </c>
      <c r="D2672" s="66" t="s">
        <v>3518</v>
      </c>
      <c r="E2672" s="0" t="s">
        <v>710</v>
      </c>
      <c r="F2672" s="0" t="s">
        <v>710</v>
      </c>
      <c r="G2672" s="0" t="s">
        <v>735</v>
      </c>
      <c r="H2672" s="0" t="s">
        <v>3515</v>
      </c>
      <c r="I2672" s="0" t="s">
        <v>3516</v>
      </c>
      <c r="J2672" s="0" t="str">
        <f aca="false">IF(H2672="Present",H2672&amp;"_"&amp;I2672,H2672)</f>
        <v>Absent</v>
      </c>
    </row>
    <row r="2673" customFormat="false" ht="14.25" hidden="false" customHeight="false" outlineLevel="0" collapsed="false">
      <c r="A2673" s="0" t="s">
        <v>608</v>
      </c>
      <c r="B2673" s="64" t="n">
        <f aca="false">VLOOKUP(A2673,SampleData!A$1:E$220,4,FALSE())</f>
        <v>56.881344</v>
      </c>
      <c r="C2673" s="64" t="n">
        <f aca="false">VLOOKUP(A2673,SampleData!A$1:E$220,5,FALSE())</f>
        <v>9.449431</v>
      </c>
      <c r="D2673" s="66" t="s">
        <v>3519</v>
      </c>
      <c r="E2673" s="64" t="s">
        <v>3520</v>
      </c>
      <c r="F2673" s="0" t="s">
        <v>697</v>
      </c>
      <c r="G2673" s="0" t="s">
        <v>3514</v>
      </c>
      <c r="H2673" s="0" t="s">
        <v>3515</v>
      </c>
      <c r="I2673" s="0" t="s">
        <v>3516</v>
      </c>
      <c r="J2673" s="0" t="str">
        <f aca="false">IF(H2673="Present",H2673&amp;"_"&amp;I2673,H2673)</f>
        <v>Absent</v>
      </c>
    </row>
    <row r="2674" customFormat="false" ht="14.25" hidden="false" customHeight="false" outlineLevel="0" collapsed="false">
      <c r="A2674" s="0" t="s">
        <v>608</v>
      </c>
      <c r="B2674" s="64" t="n">
        <f aca="false">VLOOKUP(A2674,SampleData!A$1:E$220,4,FALSE())</f>
        <v>56.881344</v>
      </c>
      <c r="C2674" s="64" t="n">
        <f aca="false">VLOOKUP(A2674,SampleData!A$1:E$220,5,FALSE())</f>
        <v>9.449431</v>
      </c>
      <c r="D2674" s="66" t="s">
        <v>3521</v>
      </c>
      <c r="E2674" s="64" t="s">
        <v>208</v>
      </c>
      <c r="F2674" s="0" t="s">
        <v>704</v>
      </c>
      <c r="G2674" s="0" t="s">
        <v>735</v>
      </c>
      <c r="H2674" s="0" t="s">
        <v>3515</v>
      </c>
      <c r="I2674" s="0" t="s">
        <v>3516</v>
      </c>
      <c r="J2674" s="0" t="str">
        <f aca="false">IF(H2674="Present",H2674&amp;"_"&amp;I2674,H2674)</f>
        <v>Absent</v>
      </c>
    </row>
    <row r="2675" customFormat="false" ht="14.25" hidden="false" customHeight="false" outlineLevel="0" collapsed="false">
      <c r="A2675" s="0" t="s">
        <v>608</v>
      </c>
      <c r="B2675" s="64" t="n">
        <f aca="false">VLOOKUP(A2675,SampleData!A$1:E$220,4,FALSE())</f>
        <v>56.881344</v>
      </c>
      <c r="C2675" s="64" t="n">
        <f aca="false">VLOOKUP(A2675,SampleData!A$1:E$220,5,FALSE())</f>
        <v>9.449431</v>
      </c>
      <c r="D2675" s="66" t="s">
        <v>3524</v>
      </c>
      <c r="E2675" s="64" t="s">
        <v>3525</v>
      </c>
      <c r="F2675" s="0" t="s">
        <v>699</v>
      </c>
      <c r="G2675" s="0" t="s">
        <v>735</v>
      </c>
      <c r="H2675" s="0" t="s">
        <v>3515</v>
      </c>
      <c r="I2675" s="0" t="s">
        <v>3516</v>
      </c>
      <c r="J2675" s="0" t="str">
        <f aca="false">IF(H2675="Present",H2675&amp;"_"&amp;I2675,H2675)</f>
        <v>Absent</v>
      </c>
    </row>
    <row r="2676" customFormat="false" ht="14.25" hidden="false" customHeight="false" outlineLevel="0" collapsed="false">
      <c r="A2676" s="0" t="s">
        <v>608</v>
      </c>
      <c r="B2676" s="64" t="n">
        <f aca="false">VLOOKUP(A2676,SampleData!A$1:E$220,4,FALSE())</f>
        <v>56.881344</v>
      </c>
      <c r="C2676" s="64" t="n">
        <f aca="false">VLOOKUP(A2676,SampleData!A$1:E$220,5,FALSE())</f>
        <v>9.449431</v>
      </c>
      <c r="D2676" s="66" t="s">
        <v>3526</v>
      </c>
      <c r="E2676" s="0" t="s">
        <v>385</v>
      </c>
      <c r="F2676" s="0" t="s">
        <v>385</v>
      </c>
      <c r="G2676" s="0" t="s">
        <v>735</v>
      </c>
      <c r="H2676" s="0" t="s">
        <v>3515</v>
      </c>
      <c r="I2676" s="0" t="s">
        <v>3516</v>
      </c>
      <c r="J2676" s="0" t="str">
        <f aca="false">IF(H2676="Present",H2676&amp;"_"&amp;I2676,H2676)</f>
        <v>Absent</v>
      </c>
    </row>
    <row r="2677" customFormat="false" ht="14.25" hidden="false" customHeight="false" outlineLevel="0" collapsed="false">
      <c r="A2677" s="0" t="s">
        <v>608</v>
      </c>
      <c r="B2677" s="64" t="n">
        <f aca="false">VLOOKUP(A2677,SampleData!A$1:E$220,4,FALSE())</f>
        <v>56.881344</v>
      </c>
      <c r="C2677" s="64" t="n">
        <f aca="false">VLOOKUP(A2677,SampleData!A$1:E$220,5,FALSE())</f>
        <v>9.449431</v>
      </c>
      <c r="D2677" s="66" t="s">
        <v>3527</v>
      </c>
      <c r="E2677" s="64" t="s">
        <v>74</v>
      </c>
      <c r="F2677" s="0" t="s">
        <v>701</v>
      </c>
      <c r="G2677" s="0" t="s">
        <v>3514</v>
      </c>
      <c r="H2677" s="0" t="s">
        <v>3515</v>
      </c>
      <c r="I2677" s="0" t="s">
        <v>3516</v>
      </c>
      <c r="J2677" s="0" t="str">
        <f aca="false">IF(H2677="Present",H2677&amp;"_"&amp;I2677,H2677)</f>
        <v>Absent</v>
      </c>
    </row>
    <row r="2678" customFormat="false" ht="14.25" hidden="false" customHeight="false" outlineLevel="0" collapsed="false">
      <c r="A2678" s="0" t="s">
        <v>608</v>
      </c>
      <c r="B2678" s="64" t="n">
        <f aca="false">VLOOKUP(A2678,SampleData!A$1:E$220,4,FALSE())</f>
        <v>56.881344</v>
      </c>
      <c r="C2678" s="64" t="n">
        <f aca="false">VLOOKUP(A2678,SampleData!A$1:E$220,5,FALSE())</f>
        <v>9.449431</v>
      </c>
      <c r="D2678" s="66" t="s">
        <v>3530</v>
      </c>
      <c r="E2678" s="64" t="s">
        <v>3531</v>
      </c>
      <c r="F2678" s="0" t="s">
        <v>700</v>
      </c>
      <c r="G2678" s="0" t="s">
        <v>735</v>
      </c>
      <c r="H2678" s="0" t="s">
        <v>3515</v>
      </c>
      <c r="I2678" s="0" t="s">
        <v>3516</v>
      </c>
      <c r="J2678" s="0" t="str">
        <f aca="false">IF(H2678="Present",H2678&amp;"_"&amp;I2678,H2678)</f>
        <v>Absent</v>
      </c>
    </row>
    <row r="2679" customFormat="false" ht="14.25" hidden="false" customHeight="false" outlineLevel="0" collapsed="false">
      <c r="A2679" s="0" t="s">
        <v>608</v>
      </c>
      <c r="B2679" s="64" t="n">
        <f aca="false">VLOOKUP(A2679,SampleData!A$1:E$220,4,FALSE())</f>
        <v>56.881344</v>
      </c>
      <c r="C2679" s="64" t="n">
        <f aca="false">VLOOKUP(A2679,SampleData!A$1:E$220,5,FALSE())</f>
        <v>9.449431</v>
      </c>
      <c r="D2679" s="66" t="s">
        <v>3538</v>
      </c>
      <c r="E2679" s="64" t="s">
        <v>3539</v>
      </c>
      <c r="F2679" s="0" t="s">
        <v>706</v>
      </c>
      <c r="G2679" s="0" t="s">
        <v>735</v>
      </c>
      <c r="H2679" s="0" t="s">
        <v>3515</v>
      </c>
      <c r="I2679" s="0" t="s">
        <v>3516</v>
      </c>
      <c r="J2679" s="0" t="str">
        <f aca="false">IF(H2679="Present",H2679&amp;"_"&amp;I2679,H2679)</f>
        <v>Absent</v>
      </c>
    </row>
    <row r="2680" customFormat="false" ht="14.25" hidden="false" customHeight="false" outlineLevel="0" collapsed="false">
      <c r="A2680" s="0" t="s">
        <v>612</v>
      </c>
      <c r="B2680" s="64" t="n">
        <f aca="false">VLOOKUP(A2680,SampleData!A$1:E$220,4,FALSE())</f>
        <v>56.151558</v>
      </c>
      <c r="C2680" s="64" t="n">
        <f aca="false">VLOOKUP(A2680,SampleData!A$1:E$220,5,FALSE())</f>
        <v>8.973381</v>
      </c>
      <c r="D2680" s="66" t="s">
        <v>3512</v>
      </c>
      <c r="E2680" s="64" t="s">
        <v>3513</v>
      </c>
      <c r="F2680" s="0" t="s">
        <v>703</v>
      </c>
      <c r="G2680" s="0" t="s">
        <v>735</v>
      </c>
      <c r="H2680" s="0" t="s">
        <v>3515</v>
      </c>
      <c r="I2680" s="0" t="s">
        <v>3516</v>
      </c>
      <c r="J2680" s="0" t="str">
        <f aca="false">IF(H2680="Present",H2680&amp;"_"&amp;I2680,H2680)</f>
        <v>Absent</v>
      </c>
    </row>
    <row r="2681" customFormat="false" ht="14.25" hidden="false" customHeight="false" outlineLevel="0" collapsed="false">
      <c r="A2681" s="0" t="s">
        <v>612</v>
      </c>
      <c r="B2681" s="64" t="n">
        <f aca="false">VLOOKUP(A2681,SampleData!A$1:E$220,4,FALSE())</f>
        <v>56.151558</v>
      </c>
      <c r="C2681" s="64" t="n">
        <f aca="false">VLOOKUP(A2681,SampleData!A$1:E$220,5,FALSE())</f>
        <v>8.973381</v>
      </c>
      <c r="D2681" s="66" t="s">
        <v>3517</v>
      </c>
      <c r="E2681" s="64" t="s">
        <v>636</v>
      </c>
      <c r="F2681" s="0" t="s">
        <v>709</v>
      </c>
      <c r="G2681" s="0" t="s">
        <v>735</v>
      </c>
      <c r="H2681" s="0" t="s">
        <v>3515</v>
      </c>
      <c r="I2681" s="0" t="s">
        <v>3516</v>
      </c>
      <c r="J2681" s="0" t="str">
        <f aca="false">IF(H2681="Present",H2681&amp;"_"&amp;I2681,H2681)</f>
        <v>Absent</v>
      </c>
    </row>
    <row r="2682" customFormat="false" ht="14.25" hidden="false" customHeight="false" outlineLevel="0" collapsed="false">
      <c r="A2682" s="0" t="s">
        <v>612</v>
      </c>
      <c r="B2682" s="64" t="n">
        <f aca="false">VLOOKUP(A2682,SampleData!A$1:E$220,4,FALSE())</f>
        <v>56.151558</v>
      </c>
      <c r="C2682" s="64" t="n">
        <f aca="false">VLOOKUP(A2682,SampleData!A$1:E$220,5,FALSE())</f>
        <v>8.973381</v>
      </c>
      <c r="D2682" s="66" t="s">
        <v>3518</v>
      </c>
      <c r="E2682" s="0" t="s">
        <v>710</v>
      </c>
      <c r="F2682" s="0" t="s">
        <v>710</v>
      </c>
      <c r="G2682" s="0" t="s">
        <v>735</v>
      </c>
      <c r="H2682" s="0" t="s">
        <v>3515</v>
      </c>
      <c r="I2682" s="0" t="s">
        <v>3516</v>
      </c>
      <c r="J2682" s="0" t="str">
        <f aca="false">IF(H2682="Present",H2682&amp;"_"&amp;I2682,H2682)</f>
        <v>Absent</v>
      </c>
    </row>
    <row r="2683" customFormat="false" ht="14.25" hidden="false" customHeight="false" outlineLevel="0" collapsed="false">
      <c r="A2683" s="0" t="s">
        <v>612</v>
      </c>
      <c r="B2683" s="64" t="n">
        <f aca="false">VLOOKUP(A2683,SampleData!A$1:E$220,4,FALSE())</f>
        <v>56.151558</v>
      </c>
      <c r="C2683" s="64" t="n">
        <f aca="false">VLOOKUP(A2683,SampleData!A$1:E$220,5,FALSE())</f>
        <v>8.973381</v>
      </c>
      <c r="D2683" s="66" t="s">
        <v>3519</v>
      </c>
      <c r="E2683" s="64" t="s">
        <v>3520</v>
      </c>
      <c r="F2683" s="0" t="s">
        <v>697</v>
      </c>
      <c r="G2683" s="0" t="s">
        <v>735</v>
      </c>
      <c r="H2683" s="0" t="s">
        <v>3515</v>
      </c>
      <c r="I2683" s="0" t="s">
        <v>3516</v>
      </c>
      <c r="J2683" s="0" t="str">
        <f aca="false">IF(H2683="Present",H2683&amp;"_"&amp;I2683,H2683)</f>
        <v>Absent</v>
      </c>
    </row>
    <row r="2684" customFormat="false" ht="14.25" hidden="false" customHeight="false" outlineLevel="0" collapsed="false">
      <c r="A2684" s="0" t="s">
        <v>612</v>
      </c>
      <c r="B2684" s="64" t="n">
        <f aca="false">VLOOKUP(A2684,SampleData!A$1:E$220,4,FALSE())</f>
        <v>56.151558</v>
      </c>
      <c r="C2684" s="64" t="n">
        <f aca="false">VLOOKUP(A2684,SampleData!A$1:E$220,5,FALSE())</f>
        <v>8.973381</v>
      </c>
      <c r="D2684" s="66" t="s">
        <v>3521</v>
      </c>
      <c r="E2684" s="64" t="s">
        <v>208</v>
      </c>
      <c r="F2684" s="0" t="s">
        <v>704</v>
      </c>
      <c r="G2684" s="0" t="s">
        <v>3514</v>
      </c>
      <c r="H2684" s="0" t="s">
        <v>3515</v>
      </c>
      <c r="I2684" s="0" t="s">
        <v>3516</v>
      </c>
      <c r="J2684" s="0" t="str">
        <f aca="false">IF(H2684="Present",H2684&amp;"_"&amp;I2684,H2684)</f>
        <v>Absent</v>
      </c>
    </row>
    <row r="2685" customFormat="false" ht="14.25" hidden="false" customHeight="false" outlineLevel="0" collapsed="false">
      <c r="A2685" s="0" t="s">
        <v>612</v>
      </c>
      <c r="B2685" s="64" t="n">
        <f aca="false">VLOOKUP(A2685,SampleData!A$1:E$220,4,FALSE())</f>
        <v>56.151558</v>
      </c>
      <c r="C2685" s="64" t="n">
        <f aca="false">VLOOKUP(A2685,SampleData!A$1:E$220,5,FALSE())</f>
        <v>8.973381</v>
      </c>
      <c r="D2685" s="66" t="s">
        <v>3522</v>
      </c>
      <c r="E2685" s="64" t="s">
        <v>3523</v>
      </c>
      <c r="F2685" s="0" t="s">
        <v>708</v>
      </c>
      <c r="G2685" s="0" t="s">
        <v>3514</v>
      </c>
      <c r="H2685" s="0" t="s">
        <v>3515</v>
      </c>
      <c r="I2685" s="0" t="s">
        <v>3516</v>
      </c>
      <c r="J2685" s="0" t="str">
        <f aca="false">IF(H2685="Present",H2685&amp;"_"&amp;I2685,H2685)</f>
        <v>Absent</v>
      </c>
    </row>
    <row r="2686" customFormat="false" ht="14.25" hidden="false" customHeight="false" outlineLevel="0" collapsed="false">
      <c r="A2686" s="0" t="s">
        <v>612</v>
      </c>
      <c r="B2686" s="64" t="n">
        <f aca="false">VLOOKUP(A2686,SampleData!A$1:E$220,4,FALSE())</f>
        <v>56.151558</v>
      </c>
      <c r="C2686" s="64" t="n">
        <f aca="false">VLOOKUP(A2686,SampleData!A$1:E$220,5,FALSE())</f>
        <v>8.973381</v>
      </c>
      <c r="D2686" s="66" t="s">
        <v>3522</v>
      </c>
      <c r="E2686" s="64" t="s">
        <v>3523</v>
      </c>
      <c r="F2686" s="0" t="s">
        <v>708</v>
      </c>
      <c r="G2686" s="0" t="s">
        <v>3514</v>
      </c>
      <c r="H2686" s="0" t="s">
        <v>3515</v>
      </c>
      <c r="I2686" s="0" t="s">
        <v>3516</v>
      </c>
      <c r="J2686" s="0" t="str">
        <f aca="false">IF(H2686="Present",H2686&amp;"_"&amp;I2686,H2686)</f>
        <v>Absent</v>
      </c>
    </row>
    <row r="2687" customFormat="false" ht="14.25" hidden="false" customHeight="false" outlineLevel="0" collapsed="false">
      <c r="A2687" s="0" t="s">
        <v>612</v>
      </c>
      <c r="B2687" s="64" t="n">
        <f aca="false">VLOOKUP(A2687,SampleData!A$1:E$220,4,FALSE())</f>
        <v>56.151558</v>
      </c>
      <c r="C2687" s="64" t="n">
        <f aca="false">VLOOKUP(A2687,SampleData!A$1:E$220,5,FALSE())</f>
        <v>8.973381</v>
      </c>
      <c r="D2687" s="66" t="s">
        <v>3524</v>
      </c>
      <c r="E2687" s="64" t="s">
        <v>3525</v>
      </c>
      <c r="F2687" s="0" t="s">
        <v>699</v>
      </c>
      <c r="G2687" s="0" t="s">
        <v>735</v>
      </c>
      <c r="H2687" s="0" t="s">
        <v>3515</v>
      </c>
      <c r="I2687" s="0" t="s">
        <v>3516</v>
      </c>
      <c r="J2687" s="0" t="str">
        <f aca="false">IF(H2687="Present",H2687&amp;"_"&amp;I2687,H2687)</f>
        <v>Absent</v>
      </c>
    </row>
    <row r="2688" customFormat="false" ht="14.25" hidden="false" customHeight="false" outlineLevel="0" collapsed="false">
      <c r="A2688" s="0" t="s">
        <v>612</v>
      </c>
      <c r="B2688" s="64" t="n">
        <f aca="false">VLOOKUP(A2688,SampleData!A$1:E$220,4,FALSE())</f>
        <v>56.151558</v>
      </c>
      <c r="C2688" s="64" t="n">
        <f aca="false">VLOOKUP(A2688,SampleData!A$1:E$220,5,FALSE())</f>
        <v>8.973381</v>
      </c>
      <c r="D2688" s="66" t="s">
        <v>229</v>
      </c>
      <c r="E2688" s="0" t="s">
        <v>199</v>
      </c>
      <c r="F2688" s="0" t="s">
        <v>199</v>
      </c>
      <c r="G2688" s="0" t="s">
        <v>3514</v>
      </c>
      <c r="H2688" s="0" t="s">
        <v>3515</v>
      </c>
      <c r="I2688" s="0" t="s">
        <v>3516</v>
      </c>
      <c r="J2688" s="0" t="str">
        <f aca="false">IF(H2688="Present",H2688&amp;"_"&amp;I2688,H2688)</f>
        <v>Absent</v>
      </c>
    </row>
    <row r="2689" customFormat="false" ht="14.25" hidden="false" customHeight="false" outlineLevel="0" collapsed="false">
      <c r="A2689" s="0" t="s">
        <v>612</v>
      </c>
      <c r="B2689" s="64" t="n">
        <f aca="false">VLOOKUP(A2689,SampleData!A$1:E$220,4,FALSE())</f>
        <v>56.151558</v>
      </c>
      <c r="C2689" s="64" t="n">
        <f aca="false">VLOOKUP(A2689,SampleData!A$1:E$220,5,FALSE())</f>
        <v>8.973381</v>
      </c>
      <c r="D2689" s="66" t="s">
        <v>229</v>
      </c>
      <c r="E2689" s="0" t="s">
        <v>199</v>
      </c>
      <c r="F2689" s="0" t="s">
        <v>199</v>
      </c>
      <c r="G2689" s="0" t="s">
        <v>735</v>
      </c>
      <c r="H2689" s="0" t="s">
        <v>3533</v>
      </c>
      <c r="I2689" s="0" t="s">
        <v>3535</v>
      </c>
      <c r="J2689" s="0" t="str">
        <f aca="false">IF(H2689="Present",H2689&amp;"_"&amp;I2689,H2689)</f>
        <v>Present_Ct&lt;41</v>
      </c>
    </row>
    <row r="2690" customFormat="false" ht="14.25" hidden="false" customHeight="false" outlineLevel="0" collapsed="false">
      <c r="A2690" s="0" t="s">
        <v>612</v>
      </c>
      <c r="B2690" s="64" t="n">
        <f aca="false">VLOOKUP(A2690,SampleData!A$1:E$220,4,FALSE())</f>
        <v>56.151558</v>
      </c>
      <c r="C2690" s="64" t="n">
        <f aca="false">VLOOKUP(A2690,SampleData!A$1:E$220,5,FALSE())</f>
        <v>8.973381</v>
      </c>
      <c r="D2690" s="66" t="s">
        <v>3526</v>
      </c>
      <c r="E2690" s="0" t="s">
        <v>385</v>
      </c>
      <c r="F2690" s="0" t="s">
        <v>385</v>
      </c>
      <c r="G2690" s="0" t="s">
        <v>735</v>
      </c>
      <c r="H2690" s="0" t="s">
        <v>3515</v>
      </c>
      <c r="I2690" s="0" t="s">
        <v>3516</v>
      </c>
      <c r="J2690" s="0" t="str">
        <f aca="false">IF(H2690="Present",H2690&amp;"_"&amp;I2690,H2690)</f>
        <v>Absent</v>
      </c>
    </row>
    <row r="2691" customFormat="false" ht="14.25" hidden="false" customHeight="false" outlineLevel="0" collapsed="false">
      <c r="A2691" s="0" t="s">
        <v>612</v>
      </c>
      <c r="B2691" s="64" t="n">
        <f aca="false">VLOOKUP(A2691,SampleData!A$1:E$220,4,FALSE())</f>
        <v>56.151558</v>
      </c>
      <c r="C2691" s="64" t="n">
        <f aca="false">VLOOKUP(A2691,SampleData!A$1:E$220,5,FALSE())</f>
        <v>8.973381</v>
      </c>
      <c r="D2691" s="66" t="s">
        <v>3527</v>
      </c>
      <c r="E2691" s="64" t="s">
        <v>74</v>
      </c>
      <c r="F2691" s="0" t="s">
        <v>701</v>
      </c>
      <c r="G2691" s="0" t="s">
        <v>3514</v>
      </c>
      <c r="H2691" s="0" t="s">
        <v>3515</v>
      </c>
      <c r="I2691" s="0" t="s">
        <v>3516</v>
      </c>
      <c r="J2691" s="0" t="str">
        <f aca="false">IF(H2691="Present",H2691&amp;"_"&amp;I2691,H2691)</f>
        <v>Absent</v>
      </c>
    </row>
    <row r="2692" customFormat="false" ht="14.25" hidden="false" customHeight="false" outlineLevel="0" collapsed="false">
      <c r="A2692" s="0" t="s">
        <v>612</v>
      </c>
      <c r="B2692" s="64" t="n">
        <f aca="false">VLOOKUP(A2692,SampleData!A$1:E$220,4,FALSE())</f>
        <v>56.151558</v>
      </c>
      <c r="C2692" s="64" t="n">
        <f aca="false">VLOOKUP(A2692,SampleData!A$1:E$220,5,FALSE())</f>
        <v>8.973381</v>
      </c>
      <c r="D2692" s="66" t="s">
        <v>3528</v>
      </c>
      <c r="E2692" s="64" t="s">
        <v>177</v>
      </c>
      <c r="F2692" s="0" t="s">
        <v>3529</v>
      </c>
      <c r="G2692" s="0" t="s">
        <v>3514</v>
      </c>
      <c r="H2692" s="0" t="s">
        <v>3515</v>
      </c>
      <c r="I2692" s="0" t="s">
        <v>3516</v>
      </c>
      <c r="J2692" s="0" t="str">
        <f aca="false">IF(H2692="Present",H2692&amp;"_"&amp;I2692,H2692)</f>
        <v>Absent</v>
      </c>
    </row>
    <row r="2693" customFormat="false" ht="14.25" hidden="false" customHeight="false" outlineLevel="0" collapsed="false">
      <c r="A2693" s="0" t="s">
        <v>612</v>
      </c>
      <c r="B2693" s="64" t="n">
        <f aca="false">VLOOKUP(A2693,SampleData!A$1:E$220,4,FALSE())</f>
        <v>56.151558</v>
      </c>
      <c r="C2693" s="64" t="n">
        <f aca="false">VLOOKUP(A2693,SampleData!A$1:E$220,5,FALSE())</f>
        <v>8.973381</v>
      </c>
      <c r="D2693" s="66" t="s">
        <v>3528</v>
      </c>
      <c r="E2693" s="64" t="s">
        <v>177</v>
      </c>
      <c r="F2693" s="0" t="s">
        <v>3529</v>
      </c>
      <c r="G2693" s="0" t="s">
        <v>735</v>
      </c>
      <c r="H2693" s="0" t="s">
        <v>3515</v>
      </c>
      <c r="I2693" s="0" t="s">
        <v>3516</v>
      </c>
      <c r="J2693" s="0" t="str">
        <f aca="false">IF(H2693="Present",H2693&amp;"_"&amp;I2693,H2693)</f>
        <v>Absent</v>
      </c>
    </row>
    <row r="2694" customFormat="false" ht="14.25" hidden="false" customHeight="false" outlineLevel="0" collapsed="false">
      <c r="A2694" s="0" t="s">
        <v>612</v>
      </c>
      <c r="B2694" s="64" t="n">
        <f aca="false">VLOOKUP(A2694,SampleData!A$1:E$220,4,FALSE())</f>
        <v>56.151558</v>
      </c>
      <c r="C2694" s="64" t="n">
        <f aca="false">VLOOKUP(A2694,SampleData!A$1:E$220,5,FALSE())</f>
        <v>8.973381</v>
      </c>
      <c r="D2694" s="66" t="s">
        <v>3530</v>
      </c>
      <c r="E2694" s="64" t="s">
        <v>3531</v>
      </c>
      <c r="F2694" s="0" t="s">
        <v>700</v>
      </c>
      <c r="G2694" s="0" t="s">
        <v>3514</v>
      </c>
      <c r="H2694" s="0" t="s">
        <v>3515</v>
      </c>
      <c r="I2694" s="0" t="s">
        <v>3516</v>
      </c>
      <c r="J2694" s="0" t="str">
        <f aca="false">IF(H2694="Present",H2694&amp;"_"&amp;I2694,H2694)</f>
        <v>Absent</v>
      </c>
    </row>
    <row r="2695" customFormat="false" ht="14.25" hidden="false" customHeight="false" outlineLevel="0" collapsed="false">
      <c r="A2695" s="0" t="s">
        <v>612</v>
      </c>
      <c r="B2695" s="64" t="n">
        <f aca="false">VLOOKUP(A2695,SampleData!A$1:E$220,4,FALSE())</f>
        <v>56.151558</v>
      </c>
      <c r="C2695" s="64" t="n">
        <f aca="false">VLOOKUP(A2695,SampleData!A$1:E$220,5,FALSE())</f>
        <v>8.973381</v>
      </c>
      <c r="D2695" s="66" t="s">
        <v>3532</v>
      </c>
      <c r="E2695" s="64" t="s">
        <v>353</v>
      </c>
      <c r="F2695" s="0" t="s">
        <v>696</v>
      </c>
      <c r="G2695" s="0" t="s">
        <v>735</v>
      </c>
      <c r="H2695" s="0" t="s">
        <v>3515</v>
      </c>
      <c r="I2695" s="0" t="s">
        <v>3516</v>
      </c>
      <c r="J2695" s="0" t="str">
        <f aca="false">IF(H2695="Present",H2695&amp;"_"&amp;I2695,H2695)</f>
        <v>Absent</v>
      </c>
    </row>
    <row r="2696" customFormat="false" ht="14.25" hidden="false" customHeight="false" outlineLevel="0" collapsed="false">
      <c r="A2696" s="0" t="s">
        <v>612</v>
      </c>
      <c r="B2696" s="64" t="n">
        <f aca="false">VLOOKUP(A2696,SampleData!A$1:E$220,4,FALSE())</f>
        <v>56.151558</v>
      </c>
      <c r="C2696" s="64" t="n">
        <f aca="false">VLOOKUP(A2696,SampleData!A$1:E$220,5,FALSE())</f>
        <v>8.973381</v>
      </c>
      <c r="D2696" s="66" t="s">
        <v>3532</v>
      </c>
      <c r="E2696" s="64" t="s">
        <v>353</v>
      </c>
      <c r="F2696" s="0" t="s">
        <v>696</v>
      </c>
      <c r="G2696" s="0" t="s">
        <v>735</v>
      </c>
      <c r="H2696" s="0" t="s">
        <v>3515</v>
      </c>
      <c r="I2696" s="0" t="s">
        <v>3516</v>
      </c>
      <c r="J2696" s="0" t="str">
        <f aca="false">IF(H2696="Present",H2696&amp;"_"&amp;I2696,H2696)</f>
        <v>Absent</v>
      </c>
    </row>
    <row r="2697" customFormat="false" ht="14.25" hidden="false" customHeight="false" outlineLevel="0" collapsed="false">
      <c r="A2697" s="0" t="s">
        <v>612</v>
      </c>
      <c r="B2697" s="64" t="n">
        <f aca="false">VLOOKUP(A2697,SampleData!A$1:E$220,4,FALSE())</f>
        <v>56.151558</v>
      </c>
      <c r="C2697" s="64" t="n">
        <f aca="false">VLOOKUP(A2697,SampleData!A$1:E$220,5,FALSE())</f>
        <v>8.973381</v>
      </c>
      <c r="D2697" s="66" t="s">
        <v>3534</v>
      </c>
      <c r="E2697" s="64" t="s">
        <v>62</v>
      </c>
      <c r="F2697" s="0" t="s">
        <v>702</v>
      </c>
      <c r="G2697" s="0" t="s">
        <v>735</v>
      </c>
      <c r="H2697" s="0" t="s">
        <v>3515</v>
      </c>
      <c r="I2697" s="0" t="s">
        <v>3516</v>
      </c>
      <c r="J2697" s="0" t="str">
        <f aca="false">IF(H2697="Present",H2697&amp;"_"&amp;I2697,H2697)</f>
        <v>Absent</v>
      </c>
    </row>
    <row r="2698" customFormat="false" ht="14.25" hidden="false" customHeight="false" outlineLevel="0" collapsed="false">
      <c r="A2698" s="0" t="s">
        <v>612</v>
      </c>
      <c r="B2698" s="64" t="n">
        <f aca="false">VLOOKUP(A2698,SampleData!A$1:E$220,4,FALSE())</f>
        <v>56.151558</v>
      </c>
      <c r="C2698" s="64" t="n">
        <f aca="false">VLOOKUP(A2698,SampleData!A$1:E$220,5,FALSE())</f>
        <v>8.973381</v>
      </c>
      <c r="D2698" s="66" t="s">
        <v>3534</v>
      </c>
      <c r="E2698" s="64" t="s">
        <v>62</v>
      </c>
      <c r="F2698" s="0" t="s">
        <v>702</v>
      </c>
      <c r="G2698" s="0" t="s">
        <v>735</v>
      </c>
      <c r="H2698" s="0" t="s">
        <v>3515</v>
      </c>
      <c r="I2698" s="0" t="s">
        <v>3516</v>
      </c>
      <c r="J2698" s="0" t="str">
        <f aca="false">IF(H2698="Present",H2698&amp;"_"&amp;I2698,H2698)</f>
        <v>Absent</v>
      </c>
    </row>
    <row r="2699" customFormat="false" ht="14.25" hidden="false" customHeight="false" outlineLevel="0" collapsed="false">
      <c r="A2699" s="0" t="s">
        <v>612</v>
      </c>
      <c r="B2699" s="64" t="n">
        <f aca="false">VLOOKUP(A2699,SampleData!A$1:E$220,4,FALSE())</f>
        <v>56.151558</v>
      </c>
      <c r="C2699" s="64" t="n">
        <f aca="false">VLOOKUP(A2699,SampleData!A$1:E$220,5,FALSE())</f>
        <v>8.973381</v>
      </c>
      <c r="D2699" s="66" t="s">
        <v>3536</v>
      </c>
      <c r="E2699" s="0" t="s">
        <v>705</v>
      </c>
      <c r="F2699" s="0" t="s">
        <v>705</v>
      </c>
      <c r="G2699" s="0" t="s">
        <v>735</v>
      </c>
      <c r="H2699" s="0" t="s">
        <v>3515</v>
      </c>
      <c r="I2699" s="0" t="s">
        <v>3516</v>
      </c>
      <c r="J2699" s="0" t="str">
        <f aca="false">IF(H2699="Present",H2699&amp;"_"&amp;I2699,H2699)</f>
        <v>Absent</v>
      </c>
    </row>
    <row r="2700" customFormat="false" ht="14.25" hidden="false" customHeight="false" outlineLevel="0" collapsed="false">
      <c r="A2700" s="0" t="s">
        <v>612</v>
      </c>
      <c r="B2700" s="64" t="n">
        <f aca="false">VLOOKUP(A2700,SampleData!A$1:E$220,4,FALSE())</f>
        <v>56.151558</v>
      </c>
      <c r="C2700" s="64" t="n">
        <f aca="false">VLOOKUP(A2700,SampleData!A$1:E$220,5,FALSE())</f>
        <v>8.973381</v>
      </c>
      <c r="D2700" s="66" t="s">
        <v>3536</v>
      </c>
      <c r="E2700" s="0" t="s">
        <v>705</v>
      </c>
      <c r="F2700" s="0" t="s">
        <v>705</v>
      </c>
      <c r="G2700" s="0" t="s">
        <v>735</v>
      </c>
      <c r="H2700" s="0" t="s">
        <v>3533</v>
      </c>
      <c r="I2700" s="0" t="s">
        <v>3535</v>
      </c>
      <c r="J2700" s="0" t="str">
        <f aca="false">IF(H2700="Present",H2700&amp;"_"&amp;I2700,H2700)</f>
        <v>Present_Ct&lt;41</v>
      </c>
    </row>
    <row r="2701" customFormat="false" ht="14.25" hidden="false" customHeight="false" outlineLevel="0" collapsed="false">
      <c r="A2701" s="0" t="s">
        <v>612</v>
      </c>
      <c r="B2701" s="64" t="n">
        <f aca="false">VLOOKUP(A2701,SampleData!A$1:E$220,4,FALSE())</f>
        <v>56.151558</v>
      </c>
      <c r="C2701" s="64" t="n">
        <f aca="false">VLOOKUP(A2701,SampleData!A$1:E$220,5,FALSE())</f>
        <v>8.973381</v>
      </c>
      <c r="D2701" s="66" t="s">
        <v>3537</v>
      </c>
      <c r="E2701" s="0" t="s">
        <v>698</v>
      </c>
      <c r="F2701" s="0" t="s">
        <v>698</v>
      </c>
      <c r="G2701" s="0" t="s">
        <v>735</v>
      </c>
      <c r="H2701" s="0" t="s">
        <v>3515</v>
      </c>
      <c r="I2701" s="0" t="s">
        <v>3516</v>
      </c>
      <c r="J2701" s="0" t="str">
        <f aca="false">IF(H2701="Present",H2701&amp;"_"&amp;I2701,H2701)</f>
        <v>Absent</v>
      </c>
    </row>
    <row r="2702" customFormat="false" ht="14.25" hidden="false" customHeight="false" outlineLevel="0" collapsed="false">
      <c r="A2702" s="0" t="s">
        <v>612</v>
      </c>
      <c r="B2702" s="64" t="n">
        <f aca="false">VLOOKUP(A2702,SampleData!A$1:E$220,4,FALSE())</f>
        <v>56.151558</v>
      </c>
      <c r="C2702" s="64" t="n">
        <f aca="false">VLOOKUP(A2702,SampleData!A$1:E$220,5,FALSE())</f>
        <v>8.973381</v>
      </c>
      <c r="D2702" s="66" t="s">
        <v>3537</v>
      </c>
      <c r="E2702" s="0" t="s">
        <v>698</v>
      </c>
      <c r="F2702" s="0" t="s">
        <v>698</v>
      </c>
      <c r="G2702" s="0" t="s">
        <v>735</v>
      </c>
      <c r="H2702" s="0" t="s">
        <v>3515</v>
      </c>
      <c r="I2702" s="0" t="s">
        <v>3516</v>
      </c>
      <c r="J2702" s="0" t="str">
        <f aca="false">IF(H2702="Present",H2702&amp;"_"&amp;I2702,H2702)</f>
        <v>Absent</v>
      </c>
    </row>
    <row r="2703" customFormat="false" ht="14.25" hidden="false" customHeight="false" outlineLevel="0" collapsed="false">
      <c r="A2703" s="0" t="s">
        <v>612</v>
      </c>
      <c r="B2703" s="64" t="n">
        <f aca="false">VLOOKUP(A2703,SampleData!A$1:E$220,4,FALSE())</f>
        <v>56.151558</v>
      </c>
      <c r="C2703" s="64" t="n">
        <f aca="false">VLOOKUP(A2703,SampleData!A$1:E$220,5,FALSE())</f>
        <v>8.973381</v>
      </c>
      <c r="D2703" s="66" t="s">
        <v>3538</v>
      </c>
      <c r="E2703" s="64" t="s">
        <v>3539</v>
      </c>
      <c r="F2703" s="0" t="s">
        <v>706</v>
      </c>
      <c r="G2703" s="0" t="s">
        <v>735</v>
      </c>
      <c r="H2703" s="0" t="s">
        <v>3515</v>
      </c>
      <c r="I2703" s="0" t="s">
        <v>3516</v>
      </c>
      <c r="J2703" s="0" t="str">
        <f aca="false">IF(H2703="Present",H2703&amp;"_"&amp;I2703,H2703)</f>
        <v>Absent</v>
      </c>
    </row>
    <row r="2704" customFormat="false" ht="14.25" hidden="false" customHeight="false" outlineLevel="0" collapsed="false">
      <c r="A2704" s="0" t="s">
        <v>612</v>
      </c>
      <c r="B2704" s="64" t="n">
        <f aca="false">VLOOKUP(A2704,SampleData!A$1:E$220,4,FALSE())</f>
        <v>56.151558</v>
      </c>
      <c r="C2704" s="64" t="n">
        <f aca="false">VLOOKUP(A2704,SampleData!A$1:E$220,5,FALSE())</f>
        <v>8.973381</v>
      </c>
      <c r="D2704" s="66" t="s">
        <v>3512</v>
      </c>
      <c r="E2704" s="64" t="s">
        <v>3513</v>
      </c>
      <c r="F2704" s="0" t="s">
        <v>703</v>
      </c>
      <c r="G2704" s="0" t="s">
        <v>735</v>
      </c>
      <c r="H2704" s="0" t="s">
        <v>3533</v>
      </c>
      <c r="I2704" s="0" t="s">
        <v>3516</v>
      </c>
      <c r="J2704" s="0" t="str">
        <f aca="false">IF(H2704="Present",H2704&amp;"_"&amp;I2704,H2704)</f>
        <v>Present_Ct&gt;41</v>
      </c>
    </row>
    <row r="2705" customFormat="false" ht="14.25" hidden="false" customHeight="false" outlineLevel="0" collapsed="false">
      <c r="A2705" s="0" t="s">
        <v>612</v>
      </c>
      <c r="B2705" s="64" t="n">
        <f aca="false">VLOOKUP(A2705,SampleData!A$1:E$220,4,FALSE())</f>
        <v>56.151558</v>
      </c>
      <c r="C2705" s="64" t="n">
        <f aca="false">VLOOKUP(A2705,SampleData!A$1:E$220,5,FALSE())</f>
        <v>8.973381</v>
      </c>
      <c r="D2705" s="66" t="s">
        <v>3517</v>
      </c>
      <c r="E2705" s="64" t="s">
        <v>636</v>
      </c>
      <c r="F2705" s="0" t="s">
        <v>709</v>
      </c>
      <c r="G2705" s="0" t="s">
        <v>735</v>
      </c>
      <c r="H2705" s="0" t="s">
        <v>3515</v>
      </c>
      <c r="I2705" s="0" t="s">
        <v>3516</v>
      </c>
      <c r="J2705" s="0" t="str">
        <f aca="false">IF(H2705="Present",H2705&amp;"_"&amp;I2705,H2705)</f>
        <v>Absent</v>
      </c>
    </row>
    <row r="2706" customFormat="false" ht="14.25" hidden="false" customHeight="false" outlineLevel="0" collapsed="false">
      <c r="A2706" s="0" t="s">
        <v>612</v>
      </c>
      <c r="B2706" s="64" t="n">
        <f aca="false">VLOOKUP(A2706,SampleData!A$1:E$220,4,FALSE())</f>
        <v>56.151558</v>
      </c>
      <c r="C2706" s="64" t="n">
        <f aca="false">VLOOKUP(A2706,SampleData!A$1:E$220,5,FALSE())</f>
        <v>8.973381</v>
      </c>
      <c r="D2706" s="66" t="s">
        <v>3518</v>
      </c>
      <c r="E2706" s="0" t="s">
        <v>710</v>
      </c>
      <c r="F2706" s="0" t="s">
        <v>710</v>
      </c>
      <c r="G2706" s="0" t="s">
        <v>735</v>
      </c>
      <c r="H2706" s="0" t="s">
        <v>3515</v>
      </c>
      <c r="I2706" s="0" t="s">
        <v>3516</v>
      </c>
      <c r="J2706" s="0" t="str">
        <f aca="false">IF(H2706="Present",H2706&amp;"_"&amp;I2706,H2706)</f>
        <v>Absent</v>
      </c>
    </row>
    <row r="2707" customFormat="false" ht="14.25" hidden="false" customHeight="false" outlineLevel="0" collapsed="false">
      <c r="A2707" s="0" t="s">
        <v>612</v>
      </c>
      <c r="B2707" s="64" t="n">
        <f aca="false">VLOOKUP(A2707,SampleData!A$1:E$220,4,FALSE())</f>
        <v>56.151558</v>
      </c>
      <c r="C2707" s="64" t="n">
        <f aca="false">VLOOKUP(A2707,SampleData!A$1:E$220,5,FALSE())</f>
        <v>8.973381</v>
      </c>
      <c r="D2707" s="66" t="s">
        <v>3519</v>
      </c>
      <c r="E2707" s="64" t="s">
        <v>3520</v>
      </c>
      <c r="F2707" s="0" t="s">
        <v>697</v>
      </c>
      <c r="G2707" s="0" t="s">
        <v>735</v>
      </c>
      <c r="H2707" s="0" t="s">
        <v>3515</v>
      </c>
      <c r="I2707" s="0" t="s">
        <v>3516</v>
      </c>
      <c r="J2707" s="0" t="str">
        <f aca="false">IF(H2707="Present",H2707&amp;"_"&amp;I2707,H2707)</f>
        <v>Absent</v>
      </c>
    </row>
    <row r="2708" customFormat="false" ht="14.25" hidden="false" customHeight="false" outlineLevel="0" collapsed="false">
      <c r="A2708" s="0" t="s">
        <v>612</v>
      </c>
      <c r="B2708" s="64" t="n">
        <f aca="false">VLOOKUP(A2708,SampleData!A$1:E$220,4,FALSE())</f>
        <v>56.151558</v>
      </c>
      <c r="C2708" s="64" t="n">
        <f aca="false">VLOOKUP(A2708,SampleData!A$1:E$220,5,FALSE())</f>
        <v>8.973381</v>
      </c>
      <c r="D2708" s="66" t="s">
        <v>3521</v>
      </c>
      <c r="E2708" s="64" t="s">
        <v>208</v>
      </c>
      <c r="F2708" s="0" t="s">
        <v>704</v>
      </c>
      <c r="G2708" s="0" t="s">
        <v>735</v>
      </c>
      <c r="H2708" s="0" t="s">
        <v>3515</v>
      </c>
      <c r="I2708" s="0" t="s">
        <v>3516</v>
      </c>
      <c r="J2708" s="0" t="str">
        <f aca="false">IF(H2708="Present",H2708&amp;"_"&amp;I2708,H2708)</f>
        <v>Absent</v>
      </c>
    </row>
    <row r="2709" customFormat="false" ht="14.25" hidden="false" customHeight="false" outlineLevel="0" collapsed="false">
      <c r="A2709" s="0" t="s">
        <v>612</v>
      </c>
      <c r="B2709" s="64" t="n">
        <f aca="false">VLOOKUP(A2709,SampleData!A$1:E$220,4,FALSE())</f>
        <v>56.151558</v>
      </c>
      <c r="C2709" s="64" t="n">
        <f aca="false">VLOOKUP(A2709,SampleData!A$1:E$220,5,FALSE())</f>
        <v>8.973381</v>
      </c>
      <c r="D2709" s="66" t="s">
        <v>3524</v>
      </c>
      <c r="E2709" s="64" t="s">
        <v>3525</v>
      </c>
      <c r="F2709" s="0" t="s">
        <v>699</v>
      </c>
      <c r="G2709" s="0" t="s">
        <v>735</v>
      </c>
      <c r="H2709" s="0" t="s">
        <v>3515</v>
      </c>
      <c r="I2709" s="0" t="s">
        <v>3516</v>
      </c>
      <c r="J2709" s="0" t="str">
        <f aca="false">IF(H2709="Present",H2709&amp;"_"&amp;I2709,H2709)</f>
        <v>Absent</v>
      </c>
    </row>
    <row r="2710" customFormat="false" ht="14.25" hidden="false" customHeight="false" outlineLevel="0" collapsed="false">
      <c r="A2710" s="0" t="s">
        <v>612</v>
      </c>
      <c r="B2710" s="64" t="n">
        <f aca="false">VLOOKUP(A2710,SampleData!A$1:E$220,4,FALSE())</f>
        <v>56.151558</v>
      </c>
      <c r="C2710" s="64" t="n">
        <f aca="false">VLOOKUP(A2710,SampleData!A$1:E$220,5,FALSE())</f>
        <v>8.973381</v>
      </c>
      <c r="D2710" s="66" t="s">
        <v>3526</v>
      </c>
      <c r="E2710" s="0" t="s">
        <v>385</v>
      </c>
      <c r="F2710" s="0" t="s">
        <v>385</v>
      </c>
      <c r="G2710" s="0" t="s">
        <v>3514</v>
      </c>
      <c r="H2710" s="0" t="s">
        <v>3515</v>
      </c>
      <c r="I2710" s="0" t="s">
        <v>3516</v>
      </c>
      <c r="J2710" s="0" t="str">
        <f aca="false">IF(H2710="Present",H2710&amp;"_"&amp;I2710,H2710)</f>
        <v>Absent</v>
      </c>
    </row>
    <row r="2711" customFormat="false" ht="14.25" hidden="false" customHeight="false" outlineLevel="0" collapsed="false">
      <c r="A2711" s="0" t="s">
        <v>612</v>
      </c>
      <c r="B2711" s="64" t="n">
        <f aca="false">VLOOKUP(A2711,SampleData!A$1:E$220,4,FALSE())</f>
        <v>56.151558</v>
      </c>
      <c r="C2711" s="64" t="n">
        <f aca="false">VLOOKUP(A2711,SampleData!A$1:E$220,5,FALSE())</f>
        <v>8.973381</v>
      </c>
      <c r="D2711" s="66" t="s">
        <v>3527</v>
      </c>
      <c r="E2711" s="64" t="s">
        <v>74</v>
      </c>
      <c r="F2711" s="0" t="s">
        <v>701</v>
      </c>
      <c r="G2711" s="0" t="s">
        <v>735</v>
      </c>
      <c r="H2711" s="0" t="s">
        <v>3515</v>
      </c>
      <c r="I2711" s="0" t="s">
        <v>3516</v>
      </c>
      <c r="J2711" s="0" t="str">
        <f aca="false">IF(H2711="Present",H2711&amp;"_"&amp;I2711,H2711)</f>
        <v>Absent</v>
      </c>
    </row>
    <row r="2712" customFormat="false" ht="14.25" hidden="false" customHeight="false" outlineLevel="0" collapsed="false">
      <c r="A2712" s="0" t="s">
        <v>612</v>
      </c>
      <c r="B2712" s="64" t="n">
        <f aca="false">VLOOKUP(A2712,SampleData!A$1:E$220,4,FALSE())</f>
        <v>56.151558</v>
      </c>
      <c r="C2712" s="64" t="n">
        <f aca="false">VLOOKUP(A2712,SampleData!A$1:E$220,5,FALSE())</f>
        <v>8.973381</v>
      </c>
      <c r="D2712" s="66" t="s">
        <v>3530</v>
      </c>
      <c r="E2712" s="64" t="s">
        <v>3531</v>
      </c>
      <c r="F2712" s="0" t="s">
        <v>700</v>
      </c>
      <c r="G2712" s="0" t="s">
        <v>3514</v>
      </c>
      <c r="H2712" s="0" t="s">
        <v>3515</v>
      </c>
      <c r="I2712" s="0" t="s">
        <v>3516</v>
      </c>
      <c r="J2712" s="0" t="str">
        <f aca="false">IF(H2712="Present",H2712&amp;"_"&amp;I2712,H2712)</f>
        <v>Absent</v>
      </c>
    </row>
    <row r="2713" customFormat="false" ht="14.25" hidden="false" customHeight="false" outlineLevel="0" collapsed="false">
      <c r="A2713" s="0" t="s">
        <v>612</v>
      </c>
      <c r="B2713" s="64" t="n">
        <f aca="false">VLOOKUP(A2713,SampleData!A$1:E$220,4,FALSE())</f>
        <v>56.151558</v>
      </c>
      <c r="C2713" s="64" t="n">
        <f aca="false">VLOOKUP(A2713,SampleData!A$1:E$220,5,FALSE())</f>
        <v>8.973381</v>
      </c>
      <c r="D2713" s="66" t="s">
        <v>3538</v>
      </c>
      <c r="E2713" s="64" t="s">
        <v>3539</v>
      </c>
      <c r="F2713" s="0" t="s">
        <v>706</v>
      </c>
      <c r="G2713" s="0" t="s">
        <v>735</v>
      </c>
      <c r="H2713" s="0" t="s">
        <v>3515</v>
      </c>
      <c r="I2713" s="0" t="s">
        <v>3516</v>
      </c>
      <c r="J2713" s="0" t="str">
        <f aca="false">IF(H2713="Present",H2713&amp;"_"&amp;I2713,H2713)</f>
        <v>Absent</v>
      </c>
    </row>
    <row r="2714" customFormat="false" ht="14.25" hidden="false" customHeight="false" outlineLevel="0" collapsed="false">
      <c r="A2714" s="0" t="s">
        <v>619</v>
      </c>
      <c r="B2714" s="64" t="n">
        <f aca="false">VLOOKUP(A2714,SampleData!A$1:E$220,4,FALSE())</f>
        <v>55.904457</v>
      </c>
      <c r="C2714" s="64" t="n">
        <f aca="false">VLOOKUP(A2714,SampleData!A$1:E$220,5,FALSE())</f>
        <v>12.285153</v>
      </c>
      <c r="D2714" s="66" t="s">
        <v>3512</v>
      </c>
      <c r="E2714" s="64" t="s">
        <v>3513</v>
      </c>
      <c r="F2714" s="0" t="s">
        <v>703</v>
      </c>
      <c r="G2714" s="0" t="s">
        <v>735</v>
      </c>
      <c r="H2714" s="0" t="s">
        <v>3515</v>
      </c>
      <c r="I2714" s="0" t="s">
        <v>3516</v>
      </c>
      <c r="J2714" s="0" t="str">
        <f aca="false">IF(H2714="Present",H2714&amp;"_"&amp;I2714,H2714)</f>
        <v>Absent</v>
      </c>
    </row>
    <row r="2715" customFormat="false" ht="14.25" hidden="false" customHeight="false" outlineLevel="0" collapsed="false">
      <c r="A2715" s="0" t="s">
        <v>619</v>
      </c>
      <c r="B2715" s="64" t="n">
        <f aca="false">VLOOKUP(A2715,SampleData!A$1:E$220,4,FALSE())</f>
        <v>55.904457</v>
      </c>
      <c r="C2715" s="64" t="n">
        <f aca="false">VLOOKUP(A2715,SampleData!A$1:E$220,5,FALSE())</f>
        <v>12.285153</v>
      </c>
      <c r="D2715" s="66" t="s">
        <v>3517</v>
      </c>
      <c r="E2715" s="64" t="s">
        <v>636</v>
      </c>
      <c r="F2715" s="0" t="s">
        <v>709</v>
      </c>
      <c r="G2715" s="0" t="s">
        <v>735</v>
      </c>
      <c r="H2715" s="0" t="s">
        <v>3515</v>
      </c>
      <c r="I2715" s="0" t="s">
        <v>3516</v>
      </c>
      <c r="J2715" s="0" t="str">
        <f aca="false">IF(H2715="Present",H2715&amp;"_"&amp;I2715,H2715)</f>
        <v>Absent</v>
      </c>
    </row>
    <row r="2716" customFormat="false" ht="14.25" hidden="false" customHeight="false" outlineLevel="0" collapsed="false">
      <c r="A2716" s="0" t="s">
        <v>619</v>
      </c>
      <c r="B2716" s="64" t="n">
        <f aca="false">VLOOKUP(A2716,SampleData!A$1:E$220,4,FALSE())</f>
        <v>55.904457</v>
      </c>
      <c r="C2716" s="64" t="n">
        <f aca="false">VLOOKUP(A2716,SampleData!A$1:E$220,5,FALSE())</f>
        <v>12.285153</v>
      </c>
      <c r="D2716" s="66" t="s">
        <v>3518</v>
      </c>
      <c r="E2716" s="0" t="s">
        <v>710</v>
      </c>
      <c r="F2716" s="0" t="s">
        <v>710</v>
      </c>
      <c r="G2716" s="0" t="s">
        <v>735</v>
      </c>
      <c r="H2716" s="0" t="s">
        <v>3515</v>
      </c>
      <c r="I2716" s="0" t="s">
        <v>3516</v>
      </c>
      <c r="J2716" s="0" t="str">
        <f aca="false">IF(H2716="Present",H2716&amp;"_"&amp;I2716,H2716)</f>
        <v>Absent</v>
      </c>
    </row>
    <row r="2717" customFormat="false" ht="14.25" hidden="false" customHeight="false" outlineLevel="0" collapsed="false">
      <c r="A2717" s="0" t="s">
        <v>619</v>
      </c>
      <c r="B2717" s="64" t="n">
        <f aca="false">VLOOKUP(A2717,SampleData!A$1:E$220,4,FALSE())</f>
        <v>55.904457</v>
      </c>
      <c r="C2717" s="64" t="n">
        <f aca="false">VLOOKUP(A2717,SampleData!A$1:E$220,5,FALSE())</f>
        <v>12.285153</v>
      </c>
      <c r="D2717" s="66" t="s">
        <v>3519</v>
      </c>
      <c r="E2717" s="64" t="s">
        <v>3520</v>
      </c>
      <c r="F2717" s="0" t="s">
        <v>697</v>
      </c>
      <c r="G2717" s="0" t="s">
        <v>3514</v>
      </c>
      <c r="H2717" s="0" t="s">
        <v>3515</v>
      </c>
      <c r="I2717" s="0" t="s">
        <v>3516</v>
      </c>
      <c r="J2717" s="0" t="str">
        <f aca="false">IF(H2717="Present",H2717&amp;"_"&amp;I2717,H2717)</f>
        <v>Absent</v>
      </c>
    </row>
    <row r="2718" customFormat="false" ht="14.25" hidden="false" customHeight="false" outlineLevel="0" collapsed="false">
      <c r="A2718" s="0" t="s">
        <v>619</v>
      </c>
      <c r="B2718" s="64" t="n">
        <f aca="false">VLOOKUP(A2718,SampleData!A$1:E$220,4,FALSE())</f>
        <v>55.904457</v>
      </c>
      <c r="C2718" s="64" t="n">
        <f aca="false">VLOOKUP(A2718,SampleData!A$1:E$220,5,FALSE())</f>
        <v>12.285153</v>
      </c>
      <c r="D2718" s="66" t="s">
        <v>3521</v>
      </c>
      <c r="E2718" s="64" t="s">
        <v>208</v>
      </c>
      <c r="F2718" s="0" t="s">
        <v>704</v>
      </c>
      <c r="G2718" s="0" t="s">
        <v>735</v>
      </c>
      <c r="H2718" s="0" t="s">
        <v>3515</v>
      </c>
      <c r="I2718" s="0" t="s">
        <v>3516</v>
      </c>
      <c r="J2718" s="0" t="str">
        <f aca="false">IF(H2718="Present",H2718&amp;"_"&amp;I2718,H2718)</f>
        <v>Absent</v>
      </c>
    </row>
    <row r="2719" customFormat="false" ht="14.25" hidden="false" customHeight="false" outlineLevel="0" collapsed="false">
      <c r="A2719" s="0" t="s">
        <v>619</v>
      </c>
      <c r="B2719" s="64" t="n">
        <f aca="false">VLOOKUP(A2719,SampleData!A$1:E$220,4,FALSE())</f>
        <v>55.904457</v>
      </c>
      <c r="C2719" s="64" t="n">
        <f aca="false">VLOOKUP(A2719,SampleData!A$1:E$220,5,FALSE())</f>
        <v>12.285153</v>
      </c>
      <c r="D2719" s="66" t="s">
        <v>3522</v>
      </c>
      <c r="E2719" s="64" t="s">
        <v>3523</v>
      </c>
      <c r="F2719" s="0" t="s">
        <v>708</v>
      </c>
      <c r="G2719" s="0" t="s">
        <v>735</v>
      </c>
      <c r="H2719" s="0" t="s">
        <v>3515</v>
      </c>
      <c r="I2719" s="0" t="s">
        <v>3516</v>
      </c>
      <c r="J2719" s="0" t="str">
        <f aca="false">IF(H2719="Present",H2719&amp;"_"&amp;I2719,H2719)</f>
        <v>Absent</v>
      </c>
    </row>
    <row r="2720" customFormat="false" ht="14.25" hidden="false" customHeight="false" outlineLevel="0" collapsed="false">
      <c r="A2720" s="0" t="s">
        <v>619</v>
      </c>
      <c r="B2720" s="64" t="n">
        <f aca="false">VLOOKUP(A2720,SampleData!A$1:E$220,4,FALSE())</f>
        <v>55.904457</v>
      </c>
      <c r="C2720" s="64" t="n">
        <f aca="false">VLOOKUP(A2720,SampleData!A$1:E$220,5,FALSE())</f>
        <v>12.285153</v>
      </c>
      <c r="D2720" s="66" t="s">
        <v>3522</v>
      </c>
      <c r="E2720" s="64" t="s">
        <v>3523</v>
      </c>
      <c r="F2720" s="0" t="s">
        <v>708</v>
      </c>
      <c r="G2720" s="0" t="s">
        <v>3514</v>
      </c>
      <c r="H2720" s="0" t="s">
        <v>3515</v>
      </c>
      <c r="I2720" s="0" t="s">
        <v>3516</v>
      </c>
      <c r="J2720" s="0" t="str">
        <f aca="false">IF(H2720="Present",H2720&amp;"_"&amp;I2720,H2720)</f>
        <v>Absent</v>
      </c>
    </row>
    <row r="2721" customFormat="false" ht="14.25" hidden="false" customHeight="false" outlineLevel="0" collapsed="false">
      <c r="A2721" s="0" t="s">
        <v>619</v>
      </c>
      <c r="B2721" s="64" t="n">
        <f aca="false">VLOOKUP(A2721,SampleData!A$1:E$220,4,FALSE())</f>
        <v>55.904457</v>
      </c>
      <c r="C2721" s="64" t="n">
        <f aca="false">VLOOKUP(A2721,SampleData!A$1:E$220,5,FALSE())</f>
        <v>12.285153</v>
      </c>
      <c r="D2721" s="66" t="s">
        <v>3524</v>
      </c>
      <c r="E2721" s="64" t="s">
        <v>3525</v>
      </c>
      <c r="F2721" s="0" t="s">
        <v>699</v>
      </c>
      <c r="G2721" s="0" t="s">
        <v>3514</v>
      </c>
      <c r="H2721" s="0" t="s">
        <v>3515</v>
      </c>
      <c r="I2721" s="0" t="s">
        <v>3516</v>
      </c>
      <c r="J2721" s="0" t="str">
        <f aca="false">IF(H2721="Present",H2721&amp;"_"&amp;I2721,H2721)</f>
        <v>Absent</v>
      </c>
    </row>
    <row r="2722" customFormat="false" ht="14.25" hidden="false" customHeight="false" outlineLevel="0" collapsed="false">
      <c r="A2722" s="0" t="s">
        <v>619</v>
      </c>
      <c r="B2722" s="64" t="n">
        <f aca="false">VLOOKUP(A2722,SampleData!A$1:E$220,4,FALSE())</f>
        <v>55.904457</v>
      </c>
      <c r="C2722" s="64" t="n">
        <f aca="false">VLOOKUP(A2722,SampleData!A$1:E$220,5,FALSE())</f>
        <v>12.285153</v>
      </c>
      <c r="D2722" s="66" t="s">
        <v>229</v>
      </c>
      <c r="E2722" s="0" t="s">
        <v>199</v>
      </c>
      <c r="F2722" s="0" t="s">
        <v>199</v>
      </c>
      <c r="G2722" s="0" t="s">
        <v>735</v>
      </c>
      <c r="H2722" s="0" t="s">
        <v>3515</v>
      </c>
      <c r="I2722" s="0" t="s">
        <v>3516</v>
      </c>
      <c r="J2722" s="0" t="str">
        <f aca="false">IF(H2722="Present",H2722&amp;"_"&amp;I2722,H2722)</f>
        <v>Absent</v>
      </c>
    </row>
    <row r="2723" customFormat="false" ht="14.25" hidden="false" customHeight="false" outlineLevel="0" collapsed="false">
      <c r="A2723" s="0" t="s">
        <v>619</v>
      </c>
      <c r="B2723" s="64" t="n">
        <f aca="false">VLOOKUP(A2723,SampleData!A$1:E$220,4,FALSE())</f>
        <v>55.904457</v>
      </c>
      <c r="C2723" s="64" t="n">
        <f aca="false">VLOOKUP(A2723,SampleData!A$1:E$220,5,FALSE())</f>
        <v>12.285153</v>
      </c>
      <c r="D2723" s="66" t="s">
        <v>229</v>
      </c>
      <c r="E2723" s="0" t="s">
        <v>199</v>
      </c>
      <c r="F2723" s="0" t="s">
        <v>199</v>
      </c>
      <c r="G2723" s="0" t="s">
        <v>735</v>
      </c>
      <c r="H2723" s="0" t="s">
        <v>3515</v>
      </c>
      <c r="I2723" s="0" t="s">
        <v>3516</v>
      </c>
      <c r="J2723" s="0" t="str">
        <f aca="false">IF(H2723="Present",H2723&amp;"_"&amp;I2723,H2723)</f>
        <v>Absent</v>
      </c>
    </row>
    <row r="2724" customFormat="false" ht="14.25" hidden="false" customHeight="false" outlineLevel="0" collapsed="false">
      <c r="A2724" s="0" t="s">
        <v>619</v>
      </c>
      <c r="B2724" s="64" t="n">
        <f aca="false">VLOOKUP(A2724,SampleData!A$1:E$220,4,FALSE())</f>
        <v>55.904457</v>
      </c>
      <c r="C2724" s="64" t="n">
        <f aca="false">VLOOKUP(A2724,SampleData!A$1:E$220,5,FALSE())</f>
        <v>12.285153</v>
      </c>
      <c r="D2724" s="66" t="s">
        <v>3526</v>
      </c>
      <c r="E2724" s="0" t="s">
        <v>385</v>
      </c>
      <c r="F2724" s="0" t="s">
        <v>385</v>
      </c>
      <c r="G2724" s="0" t="s">
        <v>735</v>
      </c>
      <c r="H2724" s="0" t="s">
        <v>3515</v>
      </c>
      <c r="I2724" s="0" t="s">
        <v>3516</v>
      </c>
      <c r="J2724" s="0" t="str">
        <f aca="false">IF(H2724="Present",H2724&amp;"_"&amp;I2724,H2724)</f>
        <v>Absent</v>
      </c>
    </row>
    <row r="2725" customFormat="false" ht="14.25" hidden="false" customHeight="false" outlineLevel="0" collapsed="false">
      <c r="A2725" s="0" t="s">
        <v>619</v>
      </c>
      <c r="B2725" s="64" t="n">
        <f aca="false">VLOOKUP(A2725,SampleData!A$1:E$220,4,FALSE())</f>
        <v>55.904457</v>
      </c>
      <c r="C2725" s="64" t="n">
        <f aca="false">VLOOKUP(A2725,SampleData!A$1:E$220,5,FALSE())</f>
        <v>12.285153</v>
      </c>
      <c r="D2725" s="66" t="s">
        <v>3527</v>
      </c>
      <c r="E2725" s="64" t="s">
        <v>74</v>
      </c>
      <c r="F2725" s="0" t="s">
        <v>701</v>
      </c>
      <c r="G2725" s="0" t="s">
        <v>735</v>
      </c>
      <c r="H2725" s="0" t="s">
        <v>3515</v>
      </c>
      <c r="I2725" s="0" t="s">
        <v>3516</v>
      </c>
      <c r="J2725" s="0" t="str">
        <f aca="false">IF(H2725="Present",H2725&amp;"_"&amp;I2725,H2725)</f>
        <v>Absent</v>
      </c>
    </row>
    <row r="2726" customFormat="false" ht="14.25" hidden="false" customHeight="false" outlineLevel="0" collapsed="false">
      <c r="A2726" s="0" t="s">
        <v>619</v>
      </c>
      <c r="B2726" s="64" t="n">
        <f aca="false">VLOOKUP(A2726,SampleData!A$1:E$220,4,FALSE())</f>
        <v>55.904457</v>
      </c>
      <c r="C2726" s="64" t="n">
        <f aca="false">VLOOKUP(A2726,SampleData!A$1:E$220,5,FALSE())</f>
        <v>12.285153</v>
      </c>
      <c r="D2726" s="66" t="s">
        <v>3528</v>
      </c>
      <c r="E2726" s="64" t="s">
        <v>177</v>
      </c>
      <c r="F2726" s="0" t="s">
        <v>3529</v>
      </c>
      <c r="G2726" s="0" t="s">
        <v>735</v>
      </c>
      <c r="H2726" s="0" t="s">
        <v>3533</v>
      </c>
      <c r="I2726" s="0" t="s">
        <v>3535</v>
      </c>
      <c r="J2726" s="0" t="str">
        <f aca="false">IF(H2726="Present",H2726&amp;"_"&amp;I2726,H2726)</f>
        <v>Present_Ct&lt;41</v>
      </c>
    </row>
    <row r="2727" customFormat="false" ht="14.25" hidden="false" customHeight="false" outlineLevel="0" collapsed="false">
      <c r="A2727" s="0" t="s">
        <v>619</v>
      </c>
      <c r="B2727" s="64" t="n">
        <f aca="false">VLOOKUP(A2727,SampleData!A$1:E$220,4,FALSE())</f>
        <v>55.904457</v>
      </c>
      <c r="C2727" s="64" t="n">
        <f aca="false">VLOOKUP(A2727,SampleData!A$1:E$220,5,FALSE())</f>
        <v>12.285153</v>
      </c>
      <c r="D2727" s="66" t="s">
        <v>3528</v>
      </c>
      <c r="E2727" s="64" t="s">
        <v>177</v>
      </c>
      <c r="F2727" s="0" t="s">
        <v>3529</v>
      </c>
      <c r="G2727" s="0" t="s">
        <v>735</v>
      </c>
      <c r="H2727" s="0" t="s">
        <v>3533</v>
      </c>
      <c r="I2727" s="0" t="s">
        <v>3535</v>
      </c>
      <c r="J2727" s="0" t="str">
        <f aca="false">IF(H2727="Present",H2727&amp;"_"&amp;I2727,H2727)</f>
        <v>Present_Ct&lt;41</v>
      </c>
    </row>
    <row r="2728" customFormat="false" ht="14.25" hidden="false" customHeight="false" outlineLevel="0" collapsed="false">
      <c r="A2728" s="0" t="s">
        <v>619</v>
      </c>
      <c r="B2728" s="64" t="n">
        <f aca="false">VLOOKUP(A2728,SampleData!A$1:E$220,4,FALSE())</f>
        <v>55.904457</v>
      </c>
      <c r="C2728" s="64" t="n">
        <f aca="false">VLOOKUP(A2728,SampleData!A$1:E$220,5,FALSE())</f>
        <v>12.285153</v>
      </c>
      <c r="D2728" s="66" t="s">
        <v>3530</v>
      </c>
      <c r="E2728" s="64" t="s">
        <v>3531</v>
      </c>
      <c r="F2728" s="0" t="s">
        <v>700</v>
      </c>
      <c r="G2728" s="0" t="s">
        <v>3514</v>
      </c>
      <c r="H2728" s="0" t="s">
        <v>3515</v>
      </c>
      <c r="I2728" s="0" t="s">
        <v>3516</v>
      </c>
      <c r="J2728" s="0" t="str">
        <f aca="false">IF(H2728="Present",H2728&amp;"_"&amp;I2728,H2728)</f>
        <v>Absent</v>
      </c>
    </row>
    <row r="2729" customFormat="false" ht="14.25" hidden="false" customHeight="false" outlineLevel="0" collapsed="false">
      <c r="A2729" s="0" t="s">
        <v>619</v>
      </c>
      <c r="B2729" s="64" t="n">
        <f aca="false">VLOOKUP(A2729,SampleData!A$1:E$220,4,FALSE())</f>
        <v>55.904457</v>
      </c>
      <c r="C2729" s="64" t="n">
        <f aca="false">VLOOKUP(A2729,SampleData!A$1:E$220,5,FALSE())</f>
        <v>12.285153</v>
      </c>
      <c r="D2729" s="66" t="s">
        <v>3532</v>
      </c>
      <c r="E2729" s="64" t="s">
        <v>353</v>
      </c>
      <c r="F2729" s="0" t="s">
        <v>696</v>
      </c>
      <c r="G2729" s="0" t="s">
        <v>735</v>
      </c>
      <c r="H2729" s="0" t="s">
        <v>3515</v>
      </c>
      <c r="I2729" s="0" t="s">
        <v>3516</v>
      </c>
      <c r="J2729" s="0" t="str">
        <f aca="false">IF(H2729="Present",H2729&amp;"_"&amp;I2729,H2729)</f>
        <v>Absent</v>
      </c>
    </row>
    <row r="2730" customFormat="false" ht="14.25" hidden="false" customHeight="false" outlineLevel="0" collapsed="false">
      <c r="A2730" s="0" t="s">
        <v>619</v>
      </c>
      <c r="B2730" s="64" t="n">
        <f aca="false">VLOOKUP(A2730,SampleData!A$1:E$220,4,FALSE())</f>
        <v>55.904457</v>
      </c>
      <c r="C2730" s="64" t="n">
        <f aca="false">VLOOKUP(A2730,SampleData!A$1:E$220,5,FALSE())</f>
        <v>12.285153</v>
      </c>
      <c r="D2730" s="66" t="s">
        <v>3532</v>
      </c>
      <c r="E2730" s="64" t="s">
        <v>353</v>
      </c>
      <c r="F2730" s="0" t="s">
        <v>696</v>
      </c>
      <c r="G2730" s="0" t="s">
        <v>735</v>
      </c>
      <c r="H2730" s="0" t="s">
        <v>3515</v>
      </c>
      <c r="I2730" s="0" t="s">
        <v>3516</v>
      </c>
      <c r="J2730" s="0" t="str">
        <f aca="false">IF(H2730="Present",H2730&amp;"_"&amp;I2730,H2730)</f>
        <v>Absent</v>
      </c>
    </row>
    <row r="2731" customFormat="false" ht="14.25" hidden="false" customHeight="false" outlineLevel="0" collapsed="false">
      <c r="A2731" s="0" t="s">
        <v>619</v>
      </c>
      <c r="B2731" s="64" t="n">
        <f aca="false">VLOOKUP(A2731,SampleData!A$1:E$220,4,FALSE())</f>
        <v>55.904457</v>
      </c>
      <c r="C2731" s="64" t="n">
        <f aca="false">VLOOKUP(A2731,SampleData!A$1:E$220,5,FALSE())</f>
        <v>12.285153</v>
      </c>
      <c r="D2731" s="66" t="s">
        <v>3534</v>
      </c>
      <c r="E2731" s="64" t="s">
        <v>62</v>
      </c>
      <c r="F2731" s="0" t="s">
        <v>702</v>
      </c>
      <c r="G2731" s="0" t="s">
        <v>3514</v>
      </c>
      <c r="H2731" s="0" t="s">
        <v>3533</v>
      </c>
      <c r="I2731" s="0" t="s">
        <v>3535</v>
      </c>
      <c r="J2731" s="0" t="str">
        <f aca="false">IF(H2731="Present",H2731&amp;"_"&amp;I2731,H2731)</f>
        <v>Present_Ct&lt;41</v>
      </c>
    </row>
    <row r="2732" customFormat="false" ht="14.25" hidden="false" customHeight="false" outlineLevel="0" collapsed="false">
      <c r="A2732" s="0" t="s">
        <v>619</v>
      </c>
      <c r="B2732" s="64" t="n">
        <f aca="false">VLOOKUP(A2732,SampleData!A$1:E$220,4,FALSE())</f>
        <v>55.904457</v>
      </c>
      <c r="C2732" s="64" t="n">
        <f aca="false">VLOOKUP(A2732,SampleData!A$1:E$220,5,FALSE())</f>
        <v>12.285153</v>
      </c>
      <c r="D2732" s="66" t="s">
        <v>3534</v>
      </c>
      <c r="E2732" s="64" t="s">
        <v>62</v>
      </c>
      <c r="F2732" s="0" t="s">
        <v>702</v>
      </c>
      <c r="G2732" s="0" t="s">
        <v>735</v>
      </c>
      <c r="H2732" s="0" t="s">
        <v>3533</v>
      </c>
      <c r="I2732" s="0" t="s">
        <v>3535</v>
      </c>
      <c r="J2732" s="0" t="str">
        <f aca="false">IF(H2732="Present",H2732&amp;"_"&amp;I2732,H2732)</f>
        <v>Present_Ct&lt;41</v>
      </c>
    </row>
    <row r="2733" customFormat="false" ht="14.25" hidden="false" customHeight="false" outlineLevel="0" collapsed="false">
      <c r="A2733" s="0" t="s">
        <v>619</v>
      </c>
      <c r="B2733" s="64" t="n">
        <f aca="false">VLOOKUP(A2733,SampleData!A$1:E$220,4,FALSE())</f>
        <v>55.904457</v>
      </c>
      <c r="C2733" s="64" t="n">
        <f aca="false">VLOOKUP(A2733,SampleData!A$1:E$220,5,FALSE())</f>
        <v>12.285153</v>
      </c>
      <c r="D2733" s="66" t="s">
        <v>3536</v>
      </c>
      <c r="E2733" s="0" t="s">
        <v>705</v>
      </c>
      <c r="F2733" s="0" t="s">
        <v>705</v>
      </c>
      <c r="G2733" s="0" t="s">
        <v>3514</v>
      </c>
      <c r="H2733" s="0" t="s">
        <v>3515</v>
      </c>
      <c r="I2733" s="0" t="s">
        <v>3516</v>
      </c>
      <c r="J2733" s="0" t="str">
        <f aca="false">IF(H2733="Present",H2733&amp;"_"&amp;I2733,H2733)</f>
        <v>Absent</v>
      </c>
    </row>
    <row r="2734" customFormat="false" ht="14.25" hidden="false" customHeight="false" outlineLevel="0" collapsed="false">
      <c r="A2734" s="0" t="s">
        <v>619</v>
      </c>
      <c r="B2734" s="64" t="n">
        <f aca="false">VLOOKUP(A2734,SampleData!A$1:E$220,4,FALSE())</f>
        <v>55.904457</v>
      </c>
      <c r="C2734" s="64" t="n">
        <f aca="false">VLOOKUP(A2734,SampleData!A$1:E$220,5,FALSE())</f>
        <v>12.285153</v>
      </c>
      <c r="D2734" s="66" t="s">
        <v>3536</v>
      </c>
      <c r="E2734" s="0" t="s">
        <v>705</v>
      </c>
      <c r="F2734" s="0" t="s">
        <v>705</v>
      </c>
      <c r="G2734" s="0" t="s">
        <v>735</v>
      </c>
      <c r="H2734" s="0" t="s">
        <v>3533</v>
      </c>
      <c r="I2734" s="0" t="s">
        <v>3535</v>
      </c>
      <c r="J2734" s="0" t="str">
        <f aca="false">IF(H2734="Present",H2734&amp;"_"&amp;I2734,H2734)</f>
        <v>Present_Ct&lt;41</v>
      </c>
    </row>
    <row r="2735" customFormat="false" ht="14.25" hidden="false" customHeight="false" outlineLevel="0" collapsed="false">
      <c r="A2735" s="0" t="s">
        <v>619</v>
      </c>
      <c r="B2735" s="64" t="n">
        <f aca="false">VLOOKUP(A2735,SampleData!A$1:E$220,4,FALSE())</f>
        <v>55.904457</v>
      </c>
      <c r="C2735" s="64" t="n">
        <f aca="false">VLOOKUP(A2735,SampleData!A$1:E$220,5,FALSE())</f>
        <v>12.285153</v>
      </c>
      <c r="D2735" s="66" t="s">
        <v>3537</v>
      </c>
      <c r="E2735" s="0" t="s">
        <v>698</v>
      </c>
      <c r="F2735" s="0" t="s">
        <v>698</v>
      </c>
      <c r="G2735" s="0" t="s">
        <v>735</v>
      </c>
      <c r="H2735" s="0" t="s">
        <v>3515</v>
      </c>
      <c r="I2735" s="0" t="s">
        <v>3516</v>
      </c>
      <c r="J2735" s="0" t="str">
        <f aca="false">IF(H2735="Present",H2735&amp;"_"&amp;I2735,H2735)</f>
        <v>Absent</v>
      </c>
    </row>
    <row r="2736" customFormat="false" ht="14.25" hidden="false" customHeight="false" outlineLevel="0" collapsed="false">
      <c r="A2736" s="0" t="s">
        <v>619</v>
      </c>
      <c r="B2736" s="64" t="n">
        <f aca="false">VLOOKUP(A2736,SampleData!A$1:E$220,4,FALSE())</f>
        <v>55.904457</v>
      </c>
      <c r="C2736" s="64" t="n">
        <f aca="false">VLOOKUP(A2736,SampleData!A$1:E$220,5,FALSE())</f>
        <v>12.285153</v>
      </c>
      <c r="D2736" s="66" t="s">
        <v>3537</v>
      </c>
      <c r="E2736" s="0" t="s">
        <v>698</v>
      </c>
      <c r="F2736" s="0" t="s">
        <v>698</v>
      </c>
      <c r="G2736" s="0" t="s">
        <v>735</v>
      </c>
      <c r="H2736" s="0" t="s">
        <v>3515</v>
      </c>
      <c r="I2736" s="0" t="s">
        <v>3516</v>
      </c>
      <c r="J2736" s="0" t="str">
        <f aca="false">IF(H2736="Present",H2736&amp;"_"&amp;I2736,H2736)</f>
        <v>Absent</v>
      </c>
    </row>
    <row r="2737" customFormat="false" ht="14.25" hidden="false" customHeight="false" outlineLevel="0" collapsed="false">
      <c r="A2737" s="0" t="s">
        <v>619</v>
      </c>
      <c r="B2737" s="64" t="n">
        <f aca="false">VLOOKUP(A2737,SampleData!A$1:E$220,4,FALSE())</f>
        <v>55.904457</v>
      </c>
      <c r="C2737" s="64" t="n">
        <f aca="false">VLOOKUP(A2737,SampleData!A$1:E$220,5,FALSE())</f>
        <v>12.285153</v>
      </c>
      <c r="D2737" s="66" t="s">
        <v>3538</v>
      </c>
      <c r="E2737" s="64" t="s">
        <v>3539</v>
      </c>
      <c r="F2737" s="0" t="s">
        <v>706</v>
      </c>
      <c r="G2737" s="0" t="s">
        <v>735</v>
      </c>
      <c r="H2737" s="0" t="s">
        <v>3515</v>
      </c>
      <c r="I2737" s="0" t="s">
        <v>3516</v>
      </c>
      <c r="J2737" s="0" t="str">
        <f aca="false">IF(H2737="Present",H2737&amp;"_"&amp;I2737,H2737)</f>
        <v>Absent</v>
      </c>
    </row>
    <row r="2738" customFormat="false" ht="14.25" hidden="false" customHeight="false" outlineLevel="0" collapsed="false">
      <c r="A2738" s="0" t="s">
        <v>619</v>
      </c>
      <c r="B2738" s="64" t="n">
        <f aca="false">VLOOKUP(A2738,SampleData!A$1:E$220,4,FALSE())</f>
        <v>55.904457</v>
      </c>
      <c r="C2738" s="64" t="n">
        <f aca="false">VLOOKUP(A2738,SampleData!A$1:E$220,5,FALSE())</f>
        <v>12.285153</v>
      </c>
      <c r="D2738" s="66" t="s">
        <v>3512</v>
      </c>
      <c r="E2738" s="64" t="s">
        <v>3513</v>
      </c>
      <c r="F2738" s="0" t="s">
        <v>703</v>
      </c>
      <c r="G2738" s="0" t="s">
        <v>735</v>
      </c>
      <c r="H2738" s="0" t="s">
        <v>3515</v>
      </c>
      <c r="I2738" s="0" t="s">
        <v>3516</v>
      </c>
      <c r="J2738" s="0" t="str">
        <f aca="false">IF(H2738="Present",H2738&amp;"_"&amp;I2738,H2738)</f>
        <v>Absent</v>
      </c>
    </row>
    <row r="2739" customFormat="false" ht="14.25" hidden="false" customHeight="false" outlineLevel="0" collapsed="false">
      <c r="A2739" s="0" t="s">
        <v>619</v>
      </c>
      <c r="B2739" s="64" t="n">
        <f aca="false">VLOOKUP(A2739,SampleData!A$1:E$220,4,FALSE())</f>
        <v>55.904457</v>
      </c>
      <c r="C2739" s="64" t="n">
        <f aca="false">VLOOKUP(A2739,SampleData!A$1:E$220,5,FALSE())</f>
        <v>12.285153</v>
      </c>
      <c r="D2739" s="66" t="s">
        <v>3517</v>
      </c>
      <c r="E2739" s="64" t="s">
        <v>636</v>
      </c>
      <c r="F2739" s="0" t="s">
        <v>709</v>
      </c>
      <c r="G2739" s="0" t="s">
        <v>735</v>
      </c>
      <c r="H2739" s="0" t="s">
        <v>3515</v>
      </c>
      <c r="I2739" s="0" t="s">
        <v>3516</v>
      </c>
      <c r="J2739" s="0" t="str">
        <f aca="false">IF(H2739="Present",H2739&amp;"_"&amp;I2739,H2739)</f>
        <v>Absent</v>
      </c>
    </row>
    <row r="2740" customFormat="false" ht="14.25" hidden="false" customHeight="false" outlineLevel="0" collapsed="false">
      <c r="A2740" s="0" t="s">
        <v>619</v>
      </c>
      <c r="B2740" s="64" t="n">
        <f aca="false">VLOOKUP(A2740,SampleData!A$1:E$220,4,FALSE())</f>
        <v>55.904457</v>
      </c>
      <c r="C2740" s="64" t="n">
        <f aca="false">VLOOKUP(A2740,SampleData!A$1:E$220,5,FALSE())</f>
        <v>12.285153</v>
      </c>
      <c r="D2740" s="66" t="s">
        <v>3518</v>
      </c>
      <c r="E2740" s="0" t="s">
        <v>710</v>
      </c>
      <c r="F2740" s="0" t="s">
        <v>710</v>
      </c>
      <c r="G2740" s="0" t="s">
        <v>735</v>
      </c>
      <c r="H2740" s="0" t="s">
        <v>3515</v>
      </c>
      <c r="I2740" s="0" t="s">
        <v>3516</v>
      </c>
      <c r="J2740" s="0" t="str">
        <f aca="false">IF(H2740="Present",H2740&amp;"_"&amp;I2740,H2740)</f>
        <v>Absent</v>
      </c>
    </row>
    <row r="2741" customFormat="false" ht="14.25" hidden="false" customHeight="false" outlineLevel="0" collapsed="false">
      <c r="A2741" s="0" t="s">
        <v>619</v>
      </c>
      <c r="B2741" s="64" t="n">
        <f aca="false">VLOOKUP(A2741,SampleData!A$1:E$220,4,FALSE())</f>
        <v>55.904457</v>
      </c>
      <c r="C2741" s="64" t="n">
        <f aca="false">VLOOKUP(A2741,SampleData!A$1:E$220,5,FALSE())</f>
        <v>12.285153</v>
      </c>
      <c r="D2741" s="66" t="s">
        <v>3519</v>
      </c>
      <c r="E2741" s="64" t="s">
        <v>3520</v>
      </c>
      <c r="F2741" s="0" t="s">
        <v>697</v>
      </c>
      <c r="G2741" s="0" t="s">
        <v>735</v>
      </c>
      <c r="H2741" s="0" t="s">
        <v>3515</v>
      </c>
      <c r="I2741" s="0" t="s">
        <v>3516</v>
      </c>
      <c r="J2741" s="0" t="str">
        <f aca="false">IF(H2741="Present",H2741&amp;"_"&amp;I2741,H2741)</f>
        <v>Absent</v>
      </c>
    </row>
    <row r="2742" customFormat="false" ht="14.25" hidden="false" customHeight="false" outlineLevel="0" collapsed="false">
      <c r="A2742" s="0" t="s">
        <v>619</v>
      </c>
      <c r="B2742" s="64" t="n">
        <f aca="false">VLOOKUP(A2742,SampleData!A$1:E$220,4,FALSE())</f>
        <v>55.904457</v>
      </c>
      <c r="C2742" s="64" t="n">
        <f aca="false">VLOOKUP(A2742,SampleData!A$1:E$220,5,FALSE())</f>
        <v>12.285153</v>
      </c>
      <c r="D2742" s="66" t="s">
        <v>3521</v>
      </c>
      <c r="E2742" s="64" t="s">
        <v>208</v>
      </c>
      <c r="F2742" s="0" t="s">
        <v>704</v>
      </c>
      <c r="G2742" s="0" t="s">
        <v>3514</v>
      </c>
      <c r="H2742" s="0" t="s">
        <v>3515</v>
      </c>
      <c r="I2742" s="0" t="s">
        <v>3516</v>
      </c>
      <c r="J2742" s="0" t="str">
        <f aca="false">IF(H2742="Present",H2742&amp;"_"&amp;I2742,H2742)</f>
        <v>Absent</v>
      </c>
    </row>
    <row r="2743" customFormat="false" ht="14.25" hidden="false" customHeight="false" outlineLevel="0" collapsed="false">
      <c r="A2743" s="0" t="s">
        <v>619</v>
      </c>
      <c r="B2743" s="64" t="n">
        <f aca="false">VLOOKUP(A2743,SampleData!A$1:E$220,4,FALSE())</f>
        <v>55.904457</v>
      </c>
      <c r="C2743" s="64" t="n">
        <f aca="false">VLOOKUP(A2743,SampleData!A$1:E$220,5,FALSE())</f>
        <v>12.285153</v>
      </c>
      <c r="D2743" s="66" t="s">
        <v>3524</v>
      </c>
      <c r="E2743" s="64" t="s">
        <v>3525</v>
      </c>
      <c r="F2743" s="0" t="s">
        <v>699</v>
      </c>
      <c r="G2743" s="0" t="s">
        <v>3514</v>
      </c>
      <c r="H2743" s="0" t="s">
        <v>3515</v>
      </c>
      <c r="I2743" s="0" t="s">
        <v>3516</v>
      </c>
      <c r="J2743" s="0" t="str">
        <f aca="false">IF(H2743="Present",H2743&amp;"_"&amp;I2743,H2743)</f>
        <v>Absent</v>
      </c>
    </row>
    <row r="2744" customFormat="false" ht="14.25" hidden="false" customHeight="false" outlineLevel="0" collapsed="false">
      <c r="A2744" s="0" t="s">
        <v>619</v>
      </c>
      <c r="B2744" s="64" t="n">
        <f aca="false">VLOOKUP(A2744,SampleData!A$1:E$220,4,FALSE())</f>
        <v>55.904457</v>
      </c>
      <c r="C2744" s="64" t="n">
        <f aca="false">VLOOKUP(A2744,SampleData!A$1:E$220,5,FALSE())</f>
        <v>12.285153</v>
      </c>
      <c r="D2744" s="66" t="s">
        <v>3526</v>
      </c>
      <c r="E2744" s="0" t="s">
        <v>385</v>
      </c>
      <c r="F2744" s="0" t="s">
        <v>385</v>
      </c>
      <c r="G2744" s="0" t="s">
        <v>735</v>
      </c>
      <c r="H2744" s="0" t="s">
        <v>3515</v>
      </c>
      <c r="I2744" s="0" t="s">
        <v>3516</v>
      </c>
      <c r="J2744" s="0" t="str">
        <f aca="false">IF(H2744="Present",H2744&amp;"_"&amp;I2744,H2744)</f>
        <v>Absent</v>
      </c>
    </row>
    <row r="2745" customFormat="false" ht="14.25" hidden="false" customHeight="false" outlineLevel="0" collapsed="false">
      <c r="A2745" s="0" t="s">
        <v>619</v>
      </c>
      <c r="B2745" s="64" t="n">
        <f aca="false">VLOOKUP(A2745,SampleData!A$1:E$220,4,FALSE())</f>
        <v>55.904457</v>
      </c>
      <c r="C2745" s="64" t="n">
        <f aca="false">VLOOKUP(A2745,SampleData!A$1:E$220,5,FALSE())</f>
        <v>12.285153</v>
      </c>
      <c r="D2745" s="66" t="s">
        <v>3527</v>
      </c>
      <c r="E2745" s="64" t="s">
        <v>74</v>
      </c>
      <c r="F2745" s="0" t="s">
        <v>701</v>
      </c>
      <c r="G2745" s="0" t="s">
        <v>735</v>
      </c>
      <c r="H2745" s="0" t="s">
        <v>3515</v>
      </c>
      <c r="I2745" s="0" t="s">
        <v>3516</v>
      </c>
      <c r="J2745" s="0" t="str">
        <f aca="false">IF(H2745="Present",H2745&amp;"_"&amp;I2745,H2745)</f>
        <v>Absent</v>
      </c>
    </row>
    <row r="2746" customFormat="false" ht="14.25" hidden="false" customHeight="false" outlineLevel="0" collapsed="false">
      <c r="A2746" s="0" t="s">
        <v>619</v>
      </c>
      <c r="B2746" s="64" t="n">
        <f aca="false">VLOOKUP(A2746,SampleData!A$1:E$220,4,FALSE())</f>
        <v>55.904457</v>
      </c>
      <c r="C2746" s="64" t="n">
        <f aca="false">VLOOKUP(A2746,SampleData!A$1:E$220,5,FALSE())</f>
        <v>12.285153</v>
      </c>
      <c r="D2746" s="66" t="s">
        <v>3530</v>
      </c>
      <c r="E2746" s="64" t="s">
        <v>3531</v>
      </c>
      <c r="F2746" s="0" t="s">
        <v>700</v>
      </c>
      <c r="G2746" s="0" t="s">
        <v>3514</v>
      </c>
      <c r="H2746" s="0" t="s">
        <v>3515</v>
      </c>
      <c r="I2746" s="0" t="s">
        <v>3516</v>
      </c>
      <c r="J2746" s="0" t="str">
        <f aca="false">IF(H2746="Present",H2746&amp;"_"&amp;I2746,H2746)</f>
        <v>Absent</v>
      </c>
    </row>
    <row r="2747" customFormat="false" ht="14.25" hidden="false" customHeight="false" outlineLevel="0" collapsed="false">
      <c r="A2747" s="0" t="s">
        <v>619</v>
      </c>
      <c r="B2747" s="64" t="n">
        <f aca="false">VLOOKUP(A2747,SampleData!A$1:E$220,4,FALSE())</f>
        <v>55.904457</v>
      </c>
      <c r="C2747" s="64" t="n">
        <f aca="false">VLOOKUP(A2747,SampleData!A$1:E$220,5,FALSE())</f>
        <v>12.285153</v>
      </c>
      <c r="D2747" s="66" t="s">
        <v>3538</v>
      </c>
      <c r="E2747" s="64" t="s">
        <v>3539</v>
      </c>
      <c r="F2747" s="0" t="s">
        <v>706</v>
      </c>
      <c r="G2747" s="0" t="s">
        <v>735</v>
      </c>
      <c r="H2747" s="0" t="s">
        <v>3515</v>
      </c>
      <c r="I2747" s="0" t="s">
        <v>3516</v>
      </c>
      <c r="J2747" s="0" t="str">
        <f aca="false">IF(H2747="Present",H2747&amp;"_"&amp;I2747,H2747)</f>
        <v>Absent</v>
      </c>
    </row>
    <row r="2748" customFormat="false" ht="14.25" hidden="false" customHeight="false" outlineLevel="0" collapsed="false">
      <c r="A2748" s="0" t="s">
        <v>624</v>
      </c>
      <c r="B2748" s="64" t="n">
        <f aca="false">VLOOKUP(A2748,SampleData!A$1:E$220,4,FALSE())</f>
        <v>55.981189</v>
      </c>
      <c r="C2748" s="64" t="n">
        <f aca="false">VLOOKUP(A2748,SampleData!A$1:E$220,5,FALSE())</f>
        <v>12.284727</v>
      </c>
      <c r="D2748" s="66" t="s">
        <v>3512</v>
      </c>
      <c r="E2748" s="64" t="s">
        <v>3513</v>
      </c>
      <c r="F2748" s="0" t="s">
        <v>703</v>
      </c>
      <c r="G2748" s="0" t="s">
        <v>735</v>
      </c>
      <c r="H2748" s="0" t="s">
        <v>3515</v>
      </c>
      <c r="I2748" s="0" t="s">
        <v>3516</v>
      </c>
      <c r="J2748" s="0" t="str">
        <f aca="false">IF(H2748="Present",H2748&amp;"_"&amp;I2748,H2748)</f>
        <v>Absent</v>
      </c>
    </row>
    <row r="2749" customFormat="false" ht="14.25" hidden="false" customHeight="false" outlineLevel="0" collapsed="false">
      <c r="A2749" s="0" t="s">
        <v>624</v>
      </c>
      <c r="B2749" s="64" t="n">
        <f aca="false">VLOOKUP(A2749,SampleData!A$1:E$220,4,FALSE())</f>
        <v>55.981189</v>
      </c>
      <c r="C2749" s="64" t="n">
        <f aca="false">VLOOKUP(A2749,SampleData!A$1:E$220,5,FALSE())</f>
        <v>12.284727</v>
      </c>
      <c r="D2749" s="66" t="s">
        <v>3517</v>
      </c>
      <c r="E2749" s="64" t="s">
        <v>636</v>
      </c>
      <c r="F2749" s="0" t="s">
        <v>709</v>
      </c>
      <c r="G2749" s="0" t="s">
        <v>735</v>
      </c>
      <c r="H2749" s="0" t="s">
        <v>3515</v>
      </c>
      <c r="I2749" s="0" t="s">
        <v>3516</v>
      </c>
      <c r="J2749" s="0" t="str">
        <f aca="false">IF(H2749="Present",H2749&amp;"_"&amp;I2749,H2749)</f>
        <v>Absent</v>
      </c>
    </row>
    <row r="2750" customFormat="false" ht="14.25" hidden="false" customHeight="false" outlineLevel="0" collapsed="false">
      <c r="A2750" s="0" t="s">
        <v>624</v>
      </c>
      <c r="B2750" s="64" t="n">
        <f aca="false">VLOOKUP(A2750,SampleData!A$1:E$220,4,FALSE())</f>
        <v>55.981189</v>
      </c>
      <c r="C2750" s="64" t="n">
        <f aca="false">VLOOKUP(A2750,SampleData!A$1:E$220,5,FALSE())</f>
        <v>12.284727</v>
      </c>
      <c r="D2750" s="66" t="s">
        <v>3518</v>
      </c>
      <c r="E2750" s="0" t="s">
        <v>710</v>
      </c>
      <c r="F2750" s="0" t="s">
        <v>710</v>
      </c>
      <c r="G2750" s="0" t="s">
        <v>735</v>
      </c>
      <c r="H2750" s="0" t="s">
        <v>3515</v>
      </c>
      <c r="I2750" s="0" t="s">
        <v>3516</v>
      </c>
      <c r="J2750" s="0" t="str">
        <f aca="false">IF(H2750="Present",H2750&amp;"_"&amp;I2750,H2750)</f>
        <v>Absent</v>
      </c>
    </row>
    <row r="2751" customFormat="false" ht="14.25" hidden="false" customHeight="false" outlineLevel="0" collapsed="false">
      <c r="A2751" s="0" t="s">
        <v>624</v>
      </c>
      <c r="B2751" s="64" t="n">
        <f aca="false">VLOOKUP(A2751,SampleData!A$1:E$220,4,FALSE())</f>
        <v>55.981189</v>
      </c>
      <c r="C2751" s="64" t="n">
        <f aca="false">VLOOKUP(A2751,SampleData!A$1:E$220,5,FALSE())</f>
        <v>12.284727</v>
      </c>
      <c r="D2751" s="66" t="s">
        <v>3519</v>
      </c>
      <c r="E2751" s="64" t="s">
        <v>3520</v>
      </c>
      <c r="F2751" s="0" t="s">
        <v>697</v>
      </c>
      <c r="G2751" s="0" t="s">
        <v>3514</v>
      </c>
      <c r="H2751" s="0" t="s">
        <v>3515</v>
      </c>
      <c r="I2751" s="0" t="s">
        <v>3516</v>
      </c>
      <c r="J2751" s="0" t="str">
        <f aca="false">IF(H2751="Present",H2751&amp;"_"&amp;I2751,H2751)</f>
        <v>Absent</v>
      </c>
    </row>
    <row r="2752" customFormat="false" ht="14.25" hidden="false" customHeight="false" outlineLevel="0" collapsed="false">
      <c r="A2752" s="0" t="s">
        <v>624</v>
      </c>
      <c r="B2752" s="64" t="n">
        <f aca="false">VLOOKUP(A2752,SampleData!A$1:E$220,4,FALSE())</f>
        <v>55.981189</v>
      </c>
      <c r="C2752" s="64" t="n">
        <f aca="false">VLOOKUP(A2752,SampleData!A$1:E$220,5,FALSE())</f>
        <v>12.284727</v>
      </c>
      <c r="D2752" s="66" t="s">
        <v>3521</v>
      </c>
      <c r="E2752" s="64" t="s">
        <v>208</v>
      </c>
      <c r="F2752" s="0" t="s">
        <v>704</v>
      </c>
      <c r="G2752" s="0" t="s">
        <v>735</v>
      </c>
      <c r="H2752" s="0" t="s">
        <v>3515</v>
      </c>
      <c r="I2752" s="0" t="s">
        <v>3516</v>
      </c>
      <c r="J2752" s="0" t="str">
        <f aca="false">IF(H2752="Present",H2752&amp;"_"&amp;I2752,H2752)</f>
        <v>Absent</v>
      </c>
    </row>
    <row r="2753" customFormat="false" ht="14.25" hidden="false" customHeight="false" outlineLevel="0" collapsed="false">
      <c r="A2753" s="0" t="s">
        <v>624</v>
      </c>
      <c r="B2753" s="64" t="n">
        <f aca="false">VLOOKUP(A2753,SampleData!A$1:E$220,4,FALSE())</f>
        <v>55.981189</v>
      </c>
      <c r="C2753" s="64" t="n">
        <f aca="false">VLOOKUP(A2753,SampleData!A$1:E$220,5,FALSE())</f>
        <v>12.284727</v>
      </c>
      <c r="D2753" s="66" t="s">
        <v>3522</v>
      </c>
      <c r="E2753" s="64" t="s">
        <v>3523</v>
      </c>
      <c r="F2753" s="0" t="s">
        <v>708</v>
      </c>
      <c r="G2753" s="0" t="s">
        <v>735</v>
      </c>
      <c r="H2753" s="0" t="s">
        <v>3515</v>
      </c>
      <c r="I2753" s="0" t="s">
        <v>3516</v>
      </c>
      <c r="J2753" s="0" t="str">
        <f aca="false">IF(H2753="Present",H2753&amp;"_"&amp;I2753,H2753)</f>
        <v>Absent</v>
      </c>
    </row>
    <row r="2754" customFormat="false" ht="14.25" hidden="false" customHeight="false" outlineLevel="0" collapsed="false">
      <c r="A2754" s="0" t="s">
        <v>624</v>
      </c>
      <c r="B2754" s="64" t="n">
        <f aca="false">VLOOKUP(A2754,SampleData!A$1:E$220,4,FALSE())</f>
        <v>55.981189</v>
      </c>
      <c r="C2754" s="64" t="n">
        <f aca="false">VLOOKUP(A2754,SampleData!A$1:E$220,5,FALSE())</f>
        <v>12.284727</v>
      </c>
      <c r="D2754" s="66" t="s">
        <v>3522</v>
      </c>
      <c r="E2754" s="64" t="s">
        <v>3523</v>
      </c>
      <c r="F2754" s="0" t="s">
        <v>708</v>
      </c>
      <c r="G2754" s="0" t="s">
        <v>735</v>
      </c>
      <c r="H2754" s="0" t="s">
        <v>3515</v>
      </c>
      <c r="I2754" s="0" t="s">
        <v>3516</v>
      </c>
      <c r="J2754" s="0" t="str">
        <f aca="false">IF(H2754="Present",H2754&amp;"_"&amp;I2754,H2754)</f>
        <v>Absent</v>
      </c>
    </row>
    <row r="2755" customFormat="false" ht="14.25" hidden="false" customHeight="false" outlineLevel="0" collapsed="false">
      <c r="A2755" s="0" t="s">
        <v>624</v>
      </c>
      <c r="B2755" s="64" t="n">
        <f aca="false">VLOOKUP(A2755,SampleData!A$1:E$220,4,FALSE())</f>
        <v>55.981189</v>
      </c>
      <c r="C2755" s="64" t="n">
        <f aca="false">VLOOKUP(A2755,SampleData!A$1:E$220,5,FALSE())</f>
        <v>12.284727</v>
      </c>
      <c r="D2755" s="66" t="s">
        <v>3524</v>
      </c>
      <c r="E2755" s="64" t="s">
        <v>3525</v>
      </c>
      <c r="F2755" s="0" t="s">
        <v>699</v>
      </c>
      <c r="G2755" s="0" t="s">
        <v>735</v>
      </c>
      <c r="H2755" s="0" t="s">
        <v>3515</v>
      </c>
      <c r="I2755" s="0" t="s">
        <v>3516</v>
      </c>
      <c r="J2755" s="0" t="str">
        <f aca="false">IF(H2755="Present",H2755&amp;"_"&amp;I2755,H2755)</f>
        <v>Absent</v>
      </c>
    </row>
    <row r="2756" customFormat="false" ht="14.25" hidden="false" customHeight="false" outlineLevel="0" collapsed="false">
      <c r="A2756" s="0" t="s">
        <v>624</v>
      </c>
      <c r="B2756" s="64" t="n">
        <f aca="false">VLOOKUP(A2756,SampleData!A$1:E$220,4,FALSE())</f>
        <v>55.981189</v>
      </c>
      <c r="C2756" s="64" t="n">
        <f aca="false">VLOOKUP(A2756,SampleData!A$1:E$220,5,FALSE())</f>
        <v>12.284727</v>
      </c>
      <c r="D2756" s="66" t="s">
        <v>229</v>
      </c>
      <c r="E2756" s="0" t="s">
        <v>199</v>
      </c>
      <c r="F2756" s="0" t="s">
        <v>199</v>
      </c>
      <c r="G2756" s="0" t="s">
        <v>735</v>
      </c>
      <c r="H2756" s="0" t="s">
        <v>3515</v>
      </c>
      <c r="I2756" s="0" t="s">
        <v>3516</v>
      </c>
      <c r="J2756" s="0" t="str">
        <f aca="false">IF(H2756="Present",H2756&amp;"_"&amp;I2756,H2756)</f>
        <v>Absent</v>
      </c>
    </row>
    <row r="2757" customFormat="false" ht="14.25" hidden="false" customHeight="false" outlineLevel="0" collapsed="false">
      <c r="A2757" s="0" t="s">
        <v>624</v>
      </c>
      <c r="B2757" s="64" t="n">
        <f aca="false">VLOOKUP(A2757,SampleData!A$1:E$220,4,FALSE())</f>
        <v>55.981189</v>
      </c>
      <c r="C2757" s="64" t="n">
        <f aca="false">VLOOKUP(A2757,SampleData!A$1:E$220,5,FALSE())</f>
        <v>12.284727</v>
      </c>
      <c r="D2757" s="66" t="s">
        <v>229</v>
      </c>
      <c r="E2757" s="0" t="s">
        <v>199</v>
      </c>
      <c r="F2757" s="0" t="s">
        <v>199</v>
      </c>
      <c r="G2757" s="0" t="s">
        <v>3514</v>
      </c>
      <c r="H2757" s="0" t="s">
        <v>3515</v>
      </c>
      <c r="I2757" s="0" t="s">
        <v>3516</v>
      </c>
      <c r="J2757" s="0" t="str">
        <f aca="false">IF(H2757="Present",H2757&amp;"_"&amp;I2757,H2757)</f>
        <v>Absent</v>
      </c>
    </row>
    <row r="2758" customFormat="false" ht="14.25" hidden="false" customHeight="false" outlineLevel="0" collapsed="false">
      <c r="A2758" s="0" t="s">
        <v>624</v>
      </c>
      <c r="B2758" s="64" t="n">
        <f aca="false">VLOOKUP(A2758,SampleData!A$1:E$220,4,FALSE())</f>
        <v>55.981189</v>
      </c>
      <c r="C2758" s="64" t="n">
        <f aca="false">VLOOKUP(A2758,SampleData!A$1:E$220,5,FALSE())</f>
        <v>12.284727</v>
      </c>
      <c r="D2758" s="66" t="s">
        <v>3526</v>
      </c>
      <c r="E2758" s="0" t="s">
        <v>385</v>
      </c>
      <c r="F2758" s="0" t="s">
        <v>385</v>
      </c>
      <c r="G2758" s="0" t="s">
        <v>3514</v>
      </c>
      <c r="H2758" s="0" t="s">
        <v>3515</v>
      </c>
      <c r="I2758" s="0" t="s">
        <v>3516</v>
      </c>
      <c r="J2758" s="0" t="str">
        <f aca="false">IF(H2758="Present",H2758&amp;"_"&amp;I2758,H2758)</f>
        <v>Absent</v>
      </c>
    </row>
    <row r="2759" customFormat="false" ht="14.25" hidden="false" customHeight="false" outlineLevel="0" collapsed="false">
      <c r="A2759" s="0" t="s">
        <v>624</v>
      </c>
      <c r="B2759" s="64" t="n">
        <f aca="false">VLOOKUP(A2759,SampleData!A$1:E$220,4,FALSE())</f>
        <v>55.981189</v>
      </c>
      <c r="C2759" s="64" t="n">
        <f aca="false">VLOOKUP(A2759,SampleData!A$1:E$220,5,FALSE())</f>
        <v>12.284727</v>
      </c>
      <c r="D2759" s="66" t="s">
        <v>3527</v>
      </c>
      <c r="E2759" s="64" t="s">
        <v>74</v>
      </c>
      <c r="F2759" s="0" t="s">
        <v>701</v>
      </c>
      <c r="G2759" s="0" t="s">
        <v>3514</v>
      </c>
      <c r="H2759" s="0" t="s">
        <v>3515</v>
      </c>
      <c r="I2759" s="0" t="s">
        <v>3516</v>
      </c>
      <c r="J2759" s="0" t="str">
        <f aca="false">IF(H2759="Present",H2759&amp;"_"&amp;I2759,H2759)</f>
        <v>Absent</v>
      </c>
    </row>
    <row r="2760" customFormat="false" ht="14.25" hidden="false" customHeight="false" outlineLevel="0" collapsed="false">
      <c r="A2760" s="0" t="s">
        <v>624</v>
      </c>
      <c r="B2760" s="64" t="n">
        <f aca="false">VLOOKUP(A2760,SampleData!A$1:E$220,4,FALSE())</f>
        <v>55.981189</v>
      </c>
      <c r="C2760" s="64" t="n">
        <f aca="false">VLOOKUP(A2760,SampleData!A$1:E$220,5,FALSE())</f>
        <v>12.284727</v>
      </c>
      <c r="D2760" s="66" t="s">
        <v>3528</v>
      </c>
      <c r="E2760" s="64" t="s">
        <v>177</v>
      </c>
      <c r="F2760" s="0" t="s">
        <v>3529</v>
      </c>
      <c r="G2760" s="0" t="s">
        <v>735</v>
      </c>
      <c r="H2760" s="0" t="s">
        <v>3533</v>
      </c>
      <c r="I2760" s="0" t="s">
        <v>3535</v>
      </c>
      <c r="J2760" s="0" t="str">
        <f aca="false">IF(H2760="Present",H2760&amp;"_"&amp;I2760,H2760)</f>
        <v>Present_Ct&lt;41</v>
      </c>
    </row>
    <row r="2761" customFormat="false" ht="14.25" hidden="false" customHeight="false" outlineLevel="0" collapsed="false">
      <c r="A2761" s="0" t="s">
        <v>624</v>
      </c>
      <c r="B2761" s="64" t="n">
        <f aca="false">VLOOKUP(A2761,SampleData!A$1:E$220,4,FALSE())</f>
        <v>55.981189</v>
      </c>
      <c r="C2761" s="64" t="n">
        <f aca="false">VLOOKUP(A2761,SampleData!A$1:E$220,5,FALSE())</f>
        <v>12.284727</v>
      </c>
      <c r="D2761" s="66" t="s">
        <v>3528</v>
      </c>
      <c r="E2761" s="64" t="s">
        <v>177</v>
      </c>
      <c r="F2761" s="0" t="s">
        <v>3529</v>
      </c>
      <c r="G2761" s="0" t="s">
        <v>735</v>
      </c>
      <c r="H2761" s="0" t="s">
        <v>3533</v>
      </c>
      <c r="I2761" s="0" t="s">
        <v>3535</v>
      </c>
      <c r="J2761" s="0" t="str">
        <f aca="false">IF(H2761="Present",H2761&amp;"_"&amp;I2761,H2761)</f>
        <v>Present_Ct&lt;41</v>
      </c>
    </row>
    <row r="2762" customFormat="false" ht="14.25" hidden="false" customHeight="false" outlineLevel="0" collapsed="false">
      <c r="A2762" s="0" t="s">
        <v>624</v>
      </c>
      <c r="B2762" s="64" t="n">
        <f aca="false">VLOOKUP(A2762,SampleData!A$1:E$220,4,FALSE())</f>
        <v>55.981189</v>
      </c>
      <c r="C2762" s="64" t="n">
        <f aca="false">VLOOKUP(A2762,SampleData!A$1:E$220,5,FALSE())</f>
        <v>12.284727</v>
      </c>
      <c r="D2762" s="66" t="s">
        <v>3530</v>
      </c>
      <c r="E2762" s="64" t="s">
        <v>3531</v>
      </c>
      <c r="F2762" s="0" t="s">
        <v>700</v>
      </c>
      <c r="G2762" s="0" t="s">
        <v>3514</v>
      </c>
      <c r="H2762" s="0" t="s">
        <v>3533</v>
      </c>
      <c r="I2762" s="0" t="s">
        <v>3535</v>
      </c>
      <c r="J2762" s="0" t="str">
        <f aca="false">IF(H2762="Present",H2762&amp;"_"&amp;I2762,H2762)</f>
        <v>Present_Ct&lt;41</v>
      </c>
    </row>
    <row r="2763" customFormat="false" ht="14.25" hidden="false" customHeight="false" outlineLevel="0" collapsed="false">
      <c r="A2763" s="0" t="s">
        <v>624</v>
      </c>
      <c r="B2763" s="64" t="n">
        <f aca="false">VLOOKUP(A2763,SampleData!A$1:E$220,4,FALSE())</f>
        <v>55.981189</v>
      </c>
      <c r="C2763" s="64" t="n">
        <f aca="false">VLOOKUP(A2763,SampleData!A$1:E$220,5,FALSE())</f>
        <v>12.284727</v>
      </c>
      <c r="D2763" s="66" t="s">
        <v>3532</v>
      </c>
      <c r="E2763" s="64" t="s">
        <v>353</v>
      </c>
      <c r="F2763" s="0" t="s">
        <v>696</v>
      </c>
      <c r="G2763" s="0" t="s">
        <v>3514</v>
      </c>
      <c r="H2763" s="0" t="s">
        <v>3515</v>
      </c>
      <c r="I2763" s="0" t="s">
        <v>3516</v>
      </c>
      <c r="J2763" s="0" t="str">
        <f aca="false">IF(H2763="Present",H2763&amp;"_"&amp;I2763,H2763)</f>
        <v>Absent</v>
      </c>
    </row>
    <row r="2764" customFormat="false" ht="14.25" hidden="false" customHeight="false" outlineLevel="0" collapsed="false">
      <c r="A2764" s="0" t="s">
        <v>624</v>
      </c>
      <c r="B2764" s="64" t="n">
        <f aca="false">VLOOKUP(A2764,SampleData!A$1:E$220,4,FALSE())</f>
        <v>55.981189</v>
      </c>
      <c r="C2764" s="64" t="n">
        <f aca="false">VLOOKUP(A2764,SampleData!A$1:E$220,5,FALSE())</f>
        <v>12.284727</v>
      </c>
      <c r="D2764" s="66" t="s">
        <v>3532</v>
      </c>
      <c r="E2764" s="64" t="s">
        <v>353</v>
      </c>
      <c r="F2764" s="0" t="s">
        <v>696</v>
      </c>
      <c r="G2764" s="0" t="s">
        <v>3514</v>
      </c>
      <c r="H2764" s="0" t="s">
        <v>3515</v>
      </c>
      <c r="I2764" s="0" t="s">
        <v>3516</v>
      </c>
      <c r="J2764" s="0" t="str">
        <f aca="false">IF(H2764="Present",H2764&amp;"_"&amp;I2764,H2764)</f>
        <v>Absent</v>
      </c>
    </row>
    <row r="2765" customFormat="false" ht="14.25" hidden="false" customHeight="false" outlineLevel="0" collapsed="false">
      <c r="A2765" s="0" t="s">
        <v>631</v>
      </c>
      <c r="B2765" s="64" t="n">
        <f aca="false">VLOOKUP(A2765,SampleData!A$1:E$220,4,FALSE())</f>
        <v>56.796219</v>
      </c>
      <c r="C2765" s="64" t="n">
        <f aca="false">VLOOKUP(A2765,SampleData!A$1:E$220,5,FALSE())</f>
        <v>9.26164</v>
      </c>
      <c r="D2765" s="66" t="s">
        <v>3512</v>
      </c>
      <c r="E2765" s="64" t="s">
        <v>3513</v>
      </c>
      <c r="F2765" s="0" t="s">
        <v>703</v>
      </c>
      <c r="G2765" s="0" t="s">
        <v>735</v>
      </c>
      <c r="H2765" s="0" t="s">
        <v>3515</v>
      </c>
      <c r="I2765" s="0" t="s">
        <v>3516</v>
      </c>
      <c r="J2765" s="0" t="str">
        <f aca="false">IF(H2765="Present",H2765&amp;"_"&amp;I2765,H2765)</f>
        <v>Absent</v>
      </c>
    </row>
    <row r="2766" customFormat="false" ht="14.25" hidden="false" customHeight="false" outlineLevel="0" collapsed="false">
      <c r="A2766" s="0" t="s">
        <v>631</v>
      </c>
      <c r="B2766" s="64" t="n">
        <f aca="false">VLOOKUP(A2766,SampleData!A$1:E$220,4,FALSE())</f>
        <v>56.796219</v>
      </c>
      <c r="C2766" s="64" t="n">
        <f aca="false">VLOOKUP(A2766,SampleData!A$1:E$220,5,FALSE())</f>
        <v>9.26164</v>
      </c>
      <c r="D2766" s="66" t="s">
        <v>3517</v>
      </c>
      <c r="E2766" s="64" t="s">
        <v>636</v>
      </c>
      <c r="F2766" s="0" t="s">
        <v>709</v>
      </c>
      <c r="G2766" s="0" t="s">
        <v>3514</v>
      </c>
      <c r="H2766" s="0" t="s">
        <v>3515</v>
      </c>
      <c r="I2766" s="0" t="s">
        <v>3516</v>
      </c>
      <c r="J2766" s="0" t="str">
        <f aca="false">IF(H2766="Present",H2766&amp;"_"&amp;I2766,H2766)</f>
        <v>Absent</v>
      </c>
    </row>
    <row r="2767" customFormat="false" ht="14.25" hidden="false" customHeight="false" outlineLevel="0" collapsed="false">
      <c r="A2767" s="0" t="s">
        <v>631</v>
      </c>
      <c r="B2767" s="64" t="n">
        <f aca="false">VLOOKUP(A2767,SampleData!A$1:E$220,4,FALSE())</f>
        <v>56.796219</v>
      </c>
      <c r="C2767" s="64" t="n">
        <f aca="false">VLOOKUP(A2767,SampleData!A$1:E$220,5,FALSE())</f>
        <v>9.26164</v>
      </c>
      <c r="D2767" s="66" t="s">
        <v>3518</v>
      </c>
      <c r="E2767" s="0" t="s">
        <v>710</v>
      </c>
      <c r="F2767" s="0" t="s">
        <v>710</v>
      </c>
      <c r="G2767" s="0" t="s">
        <v>735</v>
      </c>
      <c r="H2767" s="0" t="s">
        <v>3515</v>
      </c>
      <c r="I2767" s="0" t="s">
        <v>3516</v>
      </c>
      <c r="J2767" s="0" t="str">
        <f aca="false">IF(H2767="Present",H2767&amp;"_"&amp;I2767,H2767)</f>
        <v>Absent</v>
      </c>
    </row>
    <row r="2768" customFormat="false" ht="14.25" hidden="false" customHeight="false" outlineLevel="0" collapsed="false">
      <c r="A2768" s="0" t="s">
        <v>631</v>
      </c>
      <c r="B2768" s="64" t="n">
        <f aca="false">VLOOKUP(A2768,SampleData!A$1:E$220,4,FALSE())</f>
        <v>56.796219</v>
      </c>
      <c r="C2768" s="64" t="n">
        <f aca="false">VLOOKUP(A2768,SampleData!A$1:E$220,5,FALSE())</f>
        <v>9.26164</v>
      </c>
      <c r="D2768" s="66" t="s">
        <v>3519</v>
      </c>
      <c r="E2768" s="64" t="s">
        <v>3520</v>
      </c>
      <c r="F2768" s="0" t="s">
        <v>697</v>
      </c>
      <c r="G2768" s="0" t="s">
        <v>735</v>
      </c>
      <c r="H2768" s="0" t="s">
        <v>3515</v>
      </c>
      <c r="I2768" s="0" t="s">
        <v>3516</v>
      </c>
      <c r="J2768" s="0" t="str">
        <f aca="false">IF(H2768="Present",H2768&amp;"_"&amp;I2768,H2768)</f>
        <v>Absent</v>
      </c>
    </row>
    <row r="2769" customFormat="false" ht="14.25" hidden="false" customHeight="false" outlineLevel="0" collapsed="false">
      <c r="A2769" s="0" t="s">
        <v>631</v>
      </c>
      <c r="B2769" s="64" t="n">
        <f aca="false">VLOOKUP(A2769,SampleData!A$1:E$220,4,FALSE())</f>
        <v>56.796219</v>
      </c>
      <c r="C2769" s="64" t="n">
        <f aca="false">VLOOKUP(A2769,SampleData!A$1:E$220,5,FALSE())</f>
        <v>9.26164</v>
      </c>
      <c r="D2769" s="66" t="s">
        <v>3521</v>
      </c>
      <c r="E2769" s="64" t="s">
        <v>208</v>
      </c>
      <c r="F2769" s="0" t="s">
        <v>704</v>
      </c>
      <c r="G2769" s="0" t="s">
        <v>3514</v>
      </c>
      <c r="H2769" s="0" t="s">
        <v>3515</v>
      </c>
      <c r="I2769" s="0" t="s">
        <v>3516</v>
      </c>
      <c r="J2769" s="0" t="str">
        <f aca="false">IF(H2769="Present",H2769&amp;"_"&amp;I2769,H2769)</f>
        <v>Absent</v>
      </c>
    </row>
    <row r="2770" customFormat="false" ht="14.25" hidden="false" customHeight="false" outlineLevel="0" collapsed="false">
      <c r="A2770" s="0" t="s">
        <v>631</v>
      </c>
      <c r="B2770" s="64" t="n">
        <f aca="false">VLOOKUP(A2770,SampleData!A$1:E$220,4,FALSE())</f>
        <v>56.796219</v>
      </c>
      <c r="C2770" s="64" t="n">
        <f aca="false">VLOOKUP(A2770,SampleData!A$1:E$220,5,FALSE())</f>
        <v>9.26164</v>
      </c>
      <c r="D2770" s="66" t="s">
        <v>3522</v>
      </c>
      <c r="E2770" s="64" t="s">
        <v>3523</v>
      </c>
      <c r="F2770" s="0" t="s">
        <v>708</v>
      </c>
      <c r="G2770" s="0" t="s">
        <v>735</v>
      </c>
      <c r="H2770" s="0" t="s">
        <v>3515</v>
      </c>
      <c r="I2770" s="0" t="s">
        <v>3516</v>
      </c>
      <c r="J2770" s="0" t="str">
        <f aca="false">IF(H2770="Present",H2770&amp;"_"&amp;I2770,H2770)</f>
        <v>Absent</v>
      </c>
    </row>
    <row r="2771" customFormat="false" ht="14.25" hidden="false" customHeight="false" outlineLevel="0" collapsed="false">
      <c r="A2771" s="0" t="s">
        <v>631</v>
      </c>
      <c r="B2771" s="64" t="n">
        <f aca="false">VLOOKUP(A2771,SampleData!A$1:E$220,4,FALSE())</f>
        <v>56.796219</v>
      </c>
      <c r="C2771" s="64" t="n">
        <f aca="false">VLOOKUP(A2771,SampleData!A$1:E$220,5,FALSE())</f>
        <v>9.26164</v>
      </c>
      <c r="D2771" s="66" t="s">
        <v>3522</v>
      </c>
      <c r="E2771" s="64" t="s">
        <v>3523</v>
      </c>
      <c r="F2771" s="0" t="s">
        <v>708</v>
      </c>
      <c r="G2771" s="0" t="s">
        <v>735</v>
      </c>
      <c r="H2771" s="0" t="s">
        <v>3515</v>
      </c>
      <c r="I2771" s="0" t="s">
        <v>3516</v>
      </c>
      <c r="J2771" s="0" t="str">
        <f aca="false">IF(H2771="Present",H2771&amp;"_"&amp;I2771,H2771)</f>
        <v>Absent</v>
      </c>
    </row>
    <row r="2772" customFormat="false" ht="14.25" hidden="false" customHeight="false" outlineLevel="0" collapsed="false">
      <c r="A2772" s="0" t="s">
        <v>631</v>
      </c>
      <c r="B2772" s="64" t="n">
        <f aca="false">VLOOKUP(A2772,SampleData!A$1:E$220,4,FALSE())</f>
        <v>56.796219</v>
      </c>
      <c r="C2772" s="64" t="n">
        <f aca="false">VLOOKUP(A2772,SampleData!A$1:E$220,5,FALSE())</f>
        <v>9.26164</v>
      </c>
      <c r="D2772" s="66" t="s">
        <v>3524</v>
      </c>
      <c r="E2772" s="64" t="s">
        <v>3525</v>
      </c>
      <c r="F2772" s="0" t="s">
        <v>699</v>
      </c>
      <c r="G2772" s="0" t="s">
        <v>3514</v>
      </c>
      <c r="H2772" s="0" t="s">
        <v>3515</v>
      </c>
      <c r="I2772" s="0" t="s">
        <v>3516</v>
      </c>
      <c r="J2772" s="0" t="str">
        <f aca="false">IF(H2772="Present",H2772&amp;"_"&amp;I2772,H2772)</f>
        <v>Absent</v>
      </c>
    </row>
    <row r="2773" customFormat="false" ht="14.25" hidden="false" customHeight="false" outlineLevel="0" collapsed="false">
      <c r="A2773" s="0" t="s">
        <v>631</v>
      </c>
      <c r="B2773" s="64" t="n">
        <f aca="false">VLOOKUP(A2773,SampleData!A$1:E$220,4,FALSE())</f>
        <v>56.796219</v>
      </c>
      <c r="C2773" s="64" t="n">
        <f aca="false">VLOOKUP(A2773,SampleData!A$1:E$220,5,FALSE())</f>
        <v>9.26164</v>
      </c>
      <c r="D2773" s="66" t="s">
        <v>229</v>
      </c>
      <c r="E2773" s="0" t="s">
        <v>199</v>
      </c>
      <c r="F2773" s="0" t="s">
        <v>199</v>
      </c>
      <c r="G2773" s="0" t="s">
        <v>735</v>
      </c>
      <c r="H2773" s="0" t="s">
        <v>3533</v>
      </c>
      <c r="I2773" s="0" t="s">
        <v>3535</v>
      </c>
      <c r="J2773" s="0" t="str">
        <f aca="false">IF(H2773="Present",H2773&amp;"_"&amp;I2773,H2773)</f>
        <v>Present_Ct&lt;41</v>
      </c>
    </row>
    <row r="2774" customFormat="false" ht="14.25" hidden="false" customHeight="false" outlineLevel="0" collapsed="false">
      <c r="A2774" s="0" t="s">
        <v>631</v>
      </c>
      <c r="B2774" s="64" t="n">
        <f aca="false">VLOOKUP(A2774,SampleData!A$1:E$220,4,FALSE())</f>
        <v>56.796219</v>
      </c>
      <c r="C2774" s="64" t="n">
        <f aca="false">VLOOKUP(A2774,SampleData!A$1:E$220,5,FALSE())</f>
        <v>9.26164</v>
      </c>
      <c r="D2774" s="66" t="s">
        <v>229</v>
      </c>
      <c r="E2774" s="0" t="s">
        <v>199</v>
      </c>
      <c r="F2774" s="0" t="s">
        <v>199</v>
      </c>
      <c r="G2774" s="0" t="s">
        <v>735</v>
      </c>
      <c r="H2774" s="0" t="s">
        <v>3515</v>
      </c>
      <c r="I2774" s="0" t="s">
        <v>3516</v>
      </c>
      <c r="J2774" s="0" t="str">
        <f aca="false">IF(H2774="Present",H2774&amp;"_"&amp;I2774,H2774)</f>
        <v>Absent</v>
      </c>
    </row>
    <row r="2775" customFormat="false" ht="14.25" hidden="false" customHeight="false" outlineLevel="0" collapsed="false">
      <c r="A2775" s="0" t="s">
        <v>631</v>
      </c>
      <c r="B2775" s="64" t="n">
        <f aca="false">VLOOKUP(A2775,SampleData!A$1:E$220,4,FALSE())</f>
        <v>56.796219</v>
      </c>
      <c r="C2775" s="64" t="n">
        <f aca="false">VLOOKUP(A2775,SampleData!A$1:E$220,5,FALSE())</f>
        <v>9.26164</v>
      </c>
      <c r="D2775" s="66" t="s">
        <v>3526</v>
      </c>
      <c r="E2775" s="0" t="s">
        <v>385</v>
      </c>
      <c r="F2775" s="0" t="s">
        <v>385</v>
      </c>
      <c r="G2775" s="0" t="s">
        <v>735</v>
      </c>
      <c r="H2775" s="0" t="s">
        <v>3515</v>
      </c>
      <c r="I2775" s="0" t="s">
        <v>3516</v>
      </c>
      <c r="J2775" s="0" t="str">
        <f aca="false">IF(H2775="Present",H2775&amp;"_"&amp;I2775,H2775)</f>
        <v>Absent</v>
      </c>
    </row>
    <row r="2776" customFormat="false" ht="14.25" hidden="false" customHeight="false" outlineLevel="0" collapsed="false">
      <c r="A2776" s="0" t="s">
        <v>631</v>
      </c>
      <c r="B2776" s="64" t="n">
        <f aca="false">VLOOKUP(A2776,SampleData!A$1:E$220,4,FALSE())</f>
        <v>56.796219</v>
      </c>
      <c r="C2776" s="64" t="n">
        <f aca="false">VLOOKUP(A2776,SampleData!A$1:E$220,5,FALSE())</f>
        <v>9.26164</v>
      </c>
      <c r="D2776" s="66" t="s">
        <v>3527</v>
      </c>
      <c r="E2776" s="64" t="s">
        <v>74</v>
      </c>
      <c r="F2776" s="0" t="s">
        <v>701</v>
      </c>
      <c r="G2776" s="0" t="s">
        <v>735</v>
      </c>
      <c r="H2776" s="0" t="s">
        <v>3515</v>
      </c>
      <c r="I2776" s="0" t="s">
        <v>3516</v>
      </c>
      <c r="J2776" s="0" t="str">
        <f aca="false">IF(H2776="Present",H2776&amp;"_"&amp;I2776,H2776)</f>
        <v>Absent</v>
      </c>
    </row>
    <row r="2777" customFormat="false" ht="14.25" hidden="false" customHeight="false" outlineLevel="0" collapsed="false">
      <c r="A2777" s="0" t="s">
        <v>631</v>
      </c>
      <c r="B2777" s="64" t="n">
        <f aca="false">VLOOKUP(A2777,SampleData!A$1:E$220,4,FALSE())</f>
        <v>56.796219</v>
      </c>
      <c r="C2777" s="64" t="n">
        <f aca="false">VLOOKUP(A2777,SampleData!A$1:E$220,5,FALSE())</f>
        <v>9.26164</v>
      </c>
      <c r="D2777" s="66" t="s">
        <v>3528</v>
      </c>
      <c r="E2777" s="64" t="s">
        <v>177</v>
      </c>
      <c r="F2777" s="0" t="s">
        <v>3529</v>
      </c>
      <c r="G2777" s="0" t="s">
        <v>735</v>
      </c>
      <c r="H2777" s="0" t="s">
        <v>3515</v>
      </c>
      <c r="I2777" s="0" t="s">
        <v>3516</v>
      </c>
      <c r="J2777" s="0" t="str">
        <f aca="false">IF(H2777="Present",H2777&amp;"_"&amp;I2777,H2777)</f>
        <v>Absent</v>
      </c>
    </row>
    <row r="2778" customFormat="false" ht="14.25" hidden="false" customHeight="false" outlineLevel="0" collapsed="false">
      <c r="A2778" s="0" t="s">
        <v>631</v>
      </c>
      <c r="B2778" s="64" t="n">
        <f aca="false">VLOOKUP(A2778,SampleData!A$1:E$220,4,FALSE())</f>
        <v>56.796219</v>
      </c>
      <c r="C2778" s="64" t="n">
        <f aca="false">VLOOKUP(A2778,SampleData!A$1:E$220,5,FALSE())</f>
        <v>9.26164</v>
      </c>
      <c r="D2778" s="66" t="s">
        <v>3528</v>
      </c>
      <c r="E2778" s="64" t="s">
        <v>177</v>
      </c>
      <c r="F2778" s="0" t="s">
        <v>3529</v>
      </c>
      <c r="G2778" s="0" t="s">
        <v>735</v>
      </c>
      <c r="H2778" s="0" t="s">
        <v>3533</v>
      </c>
      <c r="I2778" s="0" t="s">
        <v>3535</v>
      </c>
      <c r="J2778" s="0" t="str">
        <f aca="false">IF(H2778="Present",H2778&amp;"_"&amp;I2778,H2778)</f>
        <v>Present_Ct&lt;41</v>
      </c>
    </row>
    <row r="2779" customFormat="false" ht="14.25" hidden="false" customHeight="false" outlineLevel="0" collapsed="false">
      <c r="A2779" s="0" t="s">
        <v>631</v>
      </c>
      <c r="B2779" s="64" t="n">
        <f aca="false">VLOOKUP(A2779,SampleData!A$1:E$220,4,FALSE())</f>
        <v>56.796219</v>
      </c>
      <c r="C2779" s="64" t="n">
        <f aca="false">VLOOKUP(A2779,SampleData!A$1:E$220,5,FALSE())</f>
        <v>9.26164</v>
      </c>
      <c r="D2779" s="66" t="s">
        <v>3530</v>
      </c>
      <c r="E2779" s="64" t="s">
        <v>3531</v>
      </c>
      <c r="F2779" s="0" t="s">
        <v>700</v>
      </c>
      <c r="G2779" s="0" t="s">
        <v>3514</v>
      </c>
      <c r="H2779" s="0" t="s">
        <v>3515</v>
      </c>
      <c r="I2779" s="0" t="s">
        <v>3516</v>
      </c>
      <c r="J2779" s="0" t="str">
        <f aca="false">IF(H2779="Present",H2779&amp;"_"&amp;I2779,H2779)</f>
        <v>Absent</v>
      </c>
    </row>
    <row r="2780" customFormat="false" ht="14.25" hidden="false" customHeight="false" outlineLevel="0" collapsed="false">
      <c r="A2780" s="0" t="s">
        <v>631</v>
      </c>
      <c r="B2780" s="64" t="n">
        <f aca="false">VLOOKUP(A2780,SampleData!A$1:E$220,4,FALSE())</f>
        <v>56.796219</v>
      </c>
      <c r="C2780" s="64" t="n">
        <f aca="false">VLOOKUP(A2780,SampleData!A$1:E$220,5,FALSE())</f>
        <v>9.26164</v>
      </c>
      <c r="D2780" s="66" t="s">
        <v>3532</v>
      </c>
      <c r="E2780" s="64" t="s">
        <v>353</v>
      </c>
      <c r="F2780" s="0" t="s">
        <v>696</v>
      </c>
      <c r="G2780" s="0" t="s">
        <v>735</v>
      </c>
      <c r="H2780" s="0" t="s">
        <v>3515</v>
      </c>
      <c r="I2780" s="0" t="s">
        <v>3516</v>
      </c>
      <c r="J2780" s="0" t="str">
        <f aca="false">IF(H2780="Present",H2780&amp;"_"&amp;I2780,H2780)</f>
        <v>Absent</v>
      </c>
    </row>
    <row r="2781" customFormat="false" ht="14.25" hidden="false" customHeight="false" outlineLevel="0" collapsed="false">
      <c r="A2781" s="0" t="s">
        <v>631</v>
      </c>
      <c r="B2781" s="64" t="n">
        <f aca="false">VLOOKUP(A2781,SampleData!A$1:E$220,4,FALSE())</f>
        <v>56.796219</v>
      </c>
      <c r="C2781" s="64" t="n">
        <f aca="false">VLOOKUP(A2781,SampleData!A$1:E$220,5,FALSE())</f>
        <v>9.26164</v>
      </c>
      <c r="D2781" s="66" t="s">
        <v>3532</v>
      </c>
      <c r="E2781" s="64" t="s">
        <v>353</v>
      </c>
      <c r="F2781" s="0" t="s">
        <v>696</v>
      </c>
      <c r="G2781" s="0" t="s">
        <v>735</v>
      </c>
      <c r="H2781" s="0" t="s">
        <v>3515</v>
      </c>
      <c r="I2781" s="0" t="s">
        <v>3516</v>
      </c>
      <c r="J2781" s="0" t="str">
        <f aca="false">IF(H2781="Present",H2781&amp;"_"&amp;I2781,H2781)</f>
        <v>Absent</v>
      </c>
    </row>
    <row r="2782" customFormat="false" ht="14.25" hidden="false" customHeight="false" outlineLevel="0" collapsed="false">
      <c r="A2782" s="0" t="s">
        <v>631</v>
      </c>
      <c r="B2782" s="64" t="n">
        <f aca="false">VLOOKUP(A2782,SampleData!A$1:E$220,4,FALSE())</f>
        <v>56.796219</v>
      </c>
      <c r="C2782" s="64" t="n">
        <f aca="false">VLOOKUP(A2782,SampleData!A$1:E$220,5,FALSE())</f>
        <v>9.26164</v>
      </c>
      <c r="D2782" s="66" t="s">
        <v>3534</v>
      </c>
      <c r="E2782" s="64" t="s">
        <v>62</v>
      </c>
      <c r="F2782" s="0" t="s">
        <v>702</v>
      </c>
      <c r="G2782" s="0" t="s">
        <v>735</v>
      </c>
      <c r="H2782" s="0" t="s">
        <v>3515</v>
      </c>
      <c r="I2782" s="0" t="s">
        <v>3516</v>
      </c>
      <c r="J2782" s="0" t="str">
        <f aca="false">IF(H2782="Present",H2782&amp;"_"&amp;I2782,H2782)</f>
        <v>Absent</v>
      </c>
    </row>
    <row r="2783" customFormat="false" ht="14.25" hidden="false" customHeight="false" outlineLevel="0" collapsed="false">
      <c r="A2783" s="0" t="s">
        <v>631</v>
      </c>
      <c r="B2783" s="64" t="n">
        <f aca="false">VLOOKUP(A2783,SampleData!A$1:E$220,4,FALSE())</f>
        <v>56.796219</v>
      </c>
      <c r="C2783" s="64" t="n">
        <f aca="false">VLOOKUP(A2783,SampleData!A$1:E$220,5,FALSE())</f>
        <v>9.26164</v>
      </c>
      <c r="D2783" s="66" t="s">
        <v>3534</v>
      </c>
      <c r="E2783" s="64" t="s">
        <v>62</v>
      </c>
      <c r="F2783" s="0" t="s">
        <v>702</v>
      </c>
      <c r="G2783" s="0" t="s">
        <v>735</v>
      </c>
      <c r="H2783" s="0" t="s">
        <v>3515</v>
      </c>
      <c r="I2783" s="0" t="s">
        <v>3516</v>
      </c>
      <c r="J2783" s="0" t="str">
        <f aca="false">IF(H2783="Present",H2783&amp;"_"&amp;I2783,H2783)</f>
        <v>Absent</v>
      </c>
    </row>
    <row r="2784" customFormat="false" ht="14.25" hidden="false" customHeight="false" outlineLevel="0" collapsed="false">
      <c r="A2784" s="0" t="s">
        <v>631</v>
      </c>
      <c r="B2784" s="64" t="n">
        <f aca="false">VLOOKUP(A2784,SampleData!A$1:E$220,4,FALSE())</f>
        <v>56.796219</v>
      </c>
      <c r="C2784" s="64" t="n">
        <f aca="false">VLOOKUP(A2784,SampleData!A$1:E$220,5,FALSE())</f>
        <v>9.26164</v>
      </c>
      <c r="D2784" s="66" t="s">
        <v>3536</v>
      </c>
      <c r="E2784" s="0" t="s">
        <v>705</v>
      </c>
      <c r="F2784" s="0" t="s">
        <v>705</v>
      </c>
      <c r="G2784" s="0" t="s">
        <v>735</v>
      </c>
      <c r="H2784" s="0" t="s">
        <v>3533</v>
      </c>
      <c r="I2784" s="0" t="s">
        <v>3535</v>
      </c>
      <c r="J2784" s="0" t="str">
        <f aca="false">IF(H2784="Present",H2784&amp;"_"&amp;I2784,H2784)</f>
        <v>Present_Ct&lt;41</v>
      </c>
    </row>
    <row r="2785" customFormat="false" ht="14.25" hidden="false" customHeight="false" outlineLevel="0" collapsed="false">
      <c r="A2785" s="0" t="s">
        <v>631</v>
      </c>
      <c r="B2785" s="64" t="n">
        <f aca="false">VLOOKUP(A2785,SampleData!A$1:E$220,4,FALSE())</f>
        <v>56.796219</v>
      </c>
      <c r="C2785" s="64" t="n">
        <f aca="false">VLOOKUP(A2785,SampleData!A$1:E$220,5,FALSE())</f>
        <v>9.26164</v>
      </c>
      <c r="D2785" s="66" t="s">
        <v>3536</v>
      </c>
      <c r="E2785" s="0" t="s">
        <v>705</v>
      </c>
      <c r="F2785" s="0" t="s">
        <v>705</v>
      </c>
      <c r="G2785" s="0" t="s">
        <v>735</v>
      </c>
      <c r="H2785" s="0" t="s">
        <v>3533</v>
      </c>
      <c r="I2785" s="0" t="s">
        <v>3535</v>
      </c>
      <c r="J2785" s="0" t="str">
        <f aca="false">IF(H2785="Present",H2785&amp;"_"&amp;I2785,H2785)</f>
        <v>Present_Ct&lt;41</v>
      </c>
    </row>
    <row r="2786" customFormat="false" ht="14.25" hidden="false" customHeight="false" outlineLevel="0" collapsed="false">
      <c r="A2786" s="0" t="s">
        <v>631</v>
      </c>
      <c r="B2786" s="64" t="n">
        <f aca="false">VLOOKUP(A2786,SampleData!A$1:E$220,4,FALSE())</f>
        <v>56.796219</v>
      </c>
      <c r="C2786" s="64" t="n">
        <f aca="false">VLOOKUP(A2786,SampleData!A$1:E$220,5,FALSE())</f>
        <v>9.26164</v>
      </c>
      <c r="D2786" s="66" t="s">
        <v>3537</v>
      </c>
      <c r="E2786" s="0" t="s">
        <v>698</v>
      </c>
      <c r="F2786" s="0" t="s">
        <v>698</v>
      </c>
      <c r="G2786" s="0" t="s">
        <v>735</v>
      </c>
      <c r="H2786" s="0" t="s">
        <v>3515</v>
      </c>
      <c r="I2786" s="0" t="s">
        <v>3516</v>
      </c>
      <c r="J2786" s="0" t="str">
        <f aca="false">IF(H2786="Present",H2786&amp;"_"&amp;I2786,H2786)</f>
        <v>Absent</v>
      </c>
    </row>
    <row r="2787" customFormat="false" ht="14.25" hidden="false" customHeight="false" outlineLevel="0" collapsed="false">
      <c r="A2787" s="0" t="s">
        <v>631</v>
      </c>
      <c r="B2787" s="64" t="n">
        <f aca="false">VLOOKUP(A2787,SampleData!A$1:E$220,4,FALSE())</f>
        <v>56.796219</v>
      </c>
      <c r="C2787" s="64" t="n">
        <f aca="false">VLOOKUP(A2787,SampleData!A$1:E$220,5,FALSE())</f>
        <v>9.26164</v>
      </c>
      <c r="D2787" s="66" t="s">
        <v>3537</v>
      </c>
      <c r="E2787" s="0" t="s">
        <v>698</v>
      </c>
      <c r="F2787" s="0" t="s">
        <v>698</v>
      </c>
      <c r="G2787" s="0" t="s">
        <v>3514</v>
      </c>
      <c r="H2787" s="0" t="s">
        <v>3533</v>
      </c>
      <c r="I2787" s="0" t="s">
        <v>3535</v>
      </c>
      <c r="J2787" s="0" t="str">
        <f aca="false">IF(H2787="Present",H2787&amp;"_"&amp;I2787,H2787)</f>
        <v>Present_Ct&lt;41</v>
      </c>
    </row>
    <row r="2788" customFormat="false" ht="14.25" hidden="false" customHeight="false" outlineLevel="0" collapsed="false">
      <c r="A2788" s="0" t="s">
        <v>631</v>
      </c>
      <c r="B2788" s="64" t="n">
        <f aca="false">VLOOKUP(A2788,SampleData!A$1:E$220,4,FALSE())</f>
        <v>56.796219</v>
      </c>
      <c r="C2788" s="64" t="n">
        <f aca="false">VLOOKUP(A2788,SampleData!A$1:E$220,5,FALSE())</f>
        <v>9.26164</v>
      </c>
      <c r="D2788" s="66" t="s">
        <v>3538</v>
      </c>
      <c r="E2788" s="64" t="s">
        <v>3539</v>
      </c>
      <c r="F2788" s="0" t="s">
        <v>706</v>
      </c>
      <c r="G2788" s="0" t="s">
        <v>735</v>
      </c>
      <c r="H2788" s="0" t="s">
        <v>3515</v>
      </c>
      <c r="I2788" s="0" t="s">
        <v>3516</v>
      </c>
      <c r="J2788" s="0" t="str">
        <f aca="false">IF(H2788="Present",H2788&amp;"_"&amp;I2788,H2788)</f>
        <v>Absent</v>
      </c>
    </row>
    <row r="2789" customFormat="false" ht="14.25" hidden="false" customHeight="false" outlineLevel="0" collapsed="false">
      <c r="A2789" s="0" t="s">
        <v>631</v>
      </c>
      <c r="B2789" s="64" t="n">
        <f aca="false">VLOOKUP(A2789,SampleData!A$1:E$220,4,FALSE())</f>
        <v>56.796219</v>
      </c>
      <c r="C2789" s="64" t="n">
        <f aca="false">VLOOKUP(A2789,SampleData!A$1:E$220,5,FALSE())</f>
        <v>9.26164</v>
      </c>
      <c r="D2789" s="66" t="s">
        <v>3512</v>
      </c>
      <c r="E2789" s="64" t="s">
        <v>3513</v>
      </c>
      <c r="F2789" s="0" t="s">
        <v>703</v>
      </c>
      <c r="G2789" s="0" t="s">
        <v>3514</v>
      </c>
      <c r="H2789" s="0" t="s">
        <v>3515</v>
      </c>
      <c r="I2789" s="0" t="s">
        <v>3516</v>
      </c>
      <c r="J2789" s="0" t="str">
        <f aca="false">IF(H2789="Present",H2789&amp;"_"&amp;I2789,H2789)</f>
        <v>Absent</v>
      </c>
    </row>
    <row r="2790" customFormat="false" ht="14.25" hidden="false" customHeight="false" outlineLevel="0" collapsed="false">
      <c r="A2790" s="0" t="s">
        <v>631</v>
      </c>
      <c r="B2790" s="64" t="n">
        <f aca="false">VLOOKUP(A2790,SampleData!A$1:E$220,4,FALSE())</f>
        <v>56.796219</v>
      </c>
      <c r="C2790" s="64" t="n">
        <f aca="false">VLOOKUP(A2790,SampleData!A$1:E$220,5,FALSE())</f>
        <v>9.26164</v>
      </c>
      <c r="D2790" s="66" t="s">
        <v>3517</v>
      </c>
      <c r="E2790" s="64" t="s">
        <v>636</v>
      </c>
      <c r="F2790" s="0" t="s">
        <v>709</v>
      </c>
      <c r="G2790" s="0" t="s">
        <v>735</v>
      </c>
      <c r="H2790" s="0" t="s">
        <v>3515</v>
      </c>
      <c r="I2790" s="0" t="s">
        <v>3516</v>
      </c>
      <c r="J2790" s="0" t="str">
        <f aca="false">IF(H2790="Present",H2790&amp;"_"&amp;I2790,H2790)</f>
        <v>Absent</v>
      </c>
    </row>
    <row r="2791" customFormat="false" ht="14.25" hidden="false" customHeight="false" outlineLevel="0" collapsed="false">
      <c r="A2791" s="0" t="s">
        <v>631</v>
      </c>
      <c r="B2791" s="64" t="n">
        <f aca="false">VLOOKUP(A2791,SampleData!A$1:E$220,4,FALSE())</f>
        <v>56.796219</v>
      </c>
      <c r="C2791" s="64" t="n">
        <f aca="false">VLOOKUP(A2791,SampleData!A$1:E$220,5,FALSE())</f>
        <v>9.26164</v>
      </c>
      <c r="D2791" s="66" t="s">
        <v>3518</v>
      </c>
      <c r="E2791" s="0" t="s">
        <v>710</v>
      </c>
      <c r="F2791" s="0" t="s">
        <v>710</v>
      </c>
      <c r="G2791" s="0" t="s">
        <v>735</v>
      </c>
      <c r="H2791" s="0" t="s">
        <v>3515</v>
      </c>
      <c r="I2791" s="0" t="s">
        <v>3516</v>
      </c>
      <c r="J2791" s="0" t="str">
        <f aca="false">IF(H2791="Present",H2791&amp;"_"&amp;I2791,H2791)</f>
        <v>Absent</v>
      </c>
    </row>
    <row r="2792" customFormat="false" ht="14.25" hidden="false" customHeight="false" outlineLevel="0" collapsed="false">
      <c r="A2792" s="0" t="s">
        <v>631</v>
      </c>
      <c r="B2792" s="64" t="n">
        <f aca="false">VLOOKUP(A2792,SampleData!A$1:E$220,4,FALSE())</f>
        <v>56.796219</v>
      </c>
      <c r="C2792" s="64" t="n">
        <f aca="false">VLOOKUP(A2792,SampleData!A$1:E$220,5,FALSE())</f>
        <v>9.26164</v>
      </c>
      <c r="D2792" s="66" t="s">
        <v>3519</v>
      </c>
      <c r="E2792" s="64" t="s">
        <v>3520</v>
      </c>
      <c r="F2792" s="0" t="s">
        <v>697</v>
      </c>
      <c r="G2792" s="0" t="s">
        <v>735</v>
      </c>
      <c r="H2792" s="0" t="s">
        <v>3515</v>
      </c>
      <c r="I2792" s="0" t="s">
        <v>3516</v>
      </c>
      <c r="J2792" s="0" t="str">
        <f aca="false">IF(H2792="Present",H2792&amp;"_"&amp;I2792,H2792)</f>
        <v>Absent</v>
      </c>
    </row>
    <row r="2793" customFormat="false" ht="14.25" hidden="false" customHeight="false" outlineLevel="0" collapsed="false">
      <c r="A2793" s="0" t="s">
        <v>631</v>
      </c>
      <c r="B2793" s="64" t="n">
        <f aca="false">VLOOKUP(A2793,SampleData!A$1:E$220,4,FALSE())</f>
        <v>56.796219</v>
      </c>
      <c r="C2793" s="64" t="n">
        <f aca="false">VLOOKUP(A2793,SampleData!A$1:E$220,5,FALSE())</f>
        <v>9.26164</v>
      </c>
      <c r="D2793" s="66" t="s">
        <v>3521</v>
      </c>
      <c r="E2793" s="64" t="s">
        <v>208</v>
      </c>
      <c r="F2793" s="0" t="s">
        <v>704</v>
      </c>
      <c r="G2793" s="0" t="s">
        <v>735</v>
      </c>
      <c r="H2793" s="0" t="s">
        <v>3515</v>
      </c>
      <c r="I2793" s="0" t="s">
        <v>3516</v>
      </c>
      <c r="J2793" s="0" t="str">
        <f aca="false">IF(H2793="Present",H2793&amp;"_"&amp;I2793,H2793)</f>
        <v>Absent</v>
      </c>
    </row>
    <row r="2794" customFormat="false" ht="14.25" hidden="false" customHeight="false" outlineLevel="0" collapsed="false">
      <c r="A2794" s="0" t="s">
        <v>631</v>
      </c>
      <c r="B2794" s="64" t="n">
        <f aca="false">VLOOKUP(A2794,SampleData!A$1:E$220,4,FALSE())</f>
        <v>56.796219</v>
      </c>
      <c r="C2794" s="64" t="n">
        <f aca="false">VLOOKUP(A2794,SampleData!A$1:E$220,5,FALSE())</f>
        <v>9.26164</v>
      </c>
      <c r="D2794" s="66" t="s">
        <v>3524</v>
      </c>
      <c r="E2794" s="64" t="s">
        <v>3525</v>
      </c>
      <c r="F2794" s="0" t="s">
        <v>699</v>
      </c>
      <c r="G2794" s="0" t="s">
        <v>3514</v>
      </c>
      <c r="H2794" s="0" t="s">
        <v>3515</v>
      </c>
      <c r="I2794" s="0" t="s">
        <v>3516</v>
      </c>
      <c r="J2794" s="0" t="str">
        <f aca="false">IF(H2794="Present",H2794&amp;"_"&amp;I2794,H2794)</f>
        <v>Absent</v>
      </c>
    </row>
    <row r="2795" customFormat="false" ht="14.25" hidden="false" customHeight="false" outlineLevel="0" collapsed="false">
      <c r="A2795" s="0" t="s">
        <v>631</v>
      </c>
      <c r="B2795" s="64" t="n">
        <f aca="false">VLOOKUP(A2795,SampleData!A$1:E$220,4,FALSE())</f>
        <v>56.796219</v>
      </c>
      <c r="C2795" s="64" t="n">
        <f aca="false">VLOOKUP(A2795,SampleData!A$1:E$220,5,FALSE())</f>
        <v>9.26164</v>
      </c>
      <c r="D2795" s="66" t="s">
        <v>3526</v>
      </c>
      <c r="E2795" s="0" t="s">
        <v>385</v>
      </c>
      <c r="F2795" s="0" t="s">
        <v>385</v>
      </c>
      <c r="G2795" s="0" t="s">
        <v>735</v>
      </c>
      <c r="H2795" s="0" t="s">
        <v>3515</v>
      </c>
      <c r="I2795" s="0" t="s">
        <v>3516</v>
      </c>
      <c r="J2795" s="0" t="str">
        <f aca="false">IF(H2795="Present",H2795&amp;"_"&amp;I2795,H2795)</f>
        <v>Absent</v>
      </c>
    </row>
    <row r="2796" customFormat="false" ht="14.25" hidden="false" customHeight="false" outlineLevel="0" collapsed="false">
      <c r="A2796" s="0" t="s">
        <v>631</v>
      </c>
      <c r="B2796" s="64" t="n">
        <f aca="false">VLOOKUP(A2796,SampleData!A$1:E$220,4,FALSE())</f>
        <v>56.796219</v>
      </c>
      <c r="C2796" s="64" t="n">
        <f aca="false">VLOOKUP(A2796,SampleData!A$1:E$220,5,FALSE())</f>
        <v>9.26164</v>
      </c>
      <c r="D2796" s="66" t="s">
        <v>3527</v>
      </c>
      <c r="E2796" s="64" t="s">
        <v>74</v>
      </c>
      <c r="F2796" s="0" t="s">
        <v>701</v>
      </c>
      <c r="G2796" s="0" t="s">
        <v>735</v>
      </c>
      <c r="H2796" s="0" t="s">
        <v>3515</v>
      </c>
      <c r="I2796" s="0" t="s">
        <v>3516</v>
      </c>
      <c r="J2796" s="0" t="str">
        <f aca="false">IF(H2796="Present",H2796&amp;"_"&amp;I2796,H2796)</f>
        <v>Absent</v>
      </c>
    </row>
    <row r="2797" customFormat="false" ht="14.25" hidden="false" customHeight="false" outlineLevel="0" collapsed="false">
      <c r="A2797" s="0" t="s">
        <v>631</v>
      </c>
      <c r="B2797" s="64" t="n">
        <f aca="false">VLOOKUP(A2797,SampleData!A$1:E$220,4,FALSE())</f>
        <v>56.796219</v>
      </c>
      <c r="C2797" s="64" t="n">
        <f aca="false">VLOOKUP(A2797,SampleData!A$1:E$220,5,FALSE())</f>
        <v>9.26164</v>
      </c>
      <c r="D2797" s="66" t="s">
        <v>3530</v>
      </c>
      <c r="E2797" s="64" t="s">
        <v>3531</v>
      </c>
      <c r="F2797" s="0" t="s">
        <v>700</v>
      </c>
      <c r="G2797" s="0" t="s">
        <v>3514</v>
      </c>
      <c r="H2797" s="0" t="s">
        <v>3515</v>
      </c>
      <c r="I2797" s="0" t="s">
        <v>3516</v>
      </c>
      <c r="J2797" s="0" t="str">
        <f aca="false">IF(H2797="Present",H2797&amp;"_"&amp;I2797,H2797)</f>
        <v>Absent</v>
      </c>
    </row>
    <row r="2798" customFormat="false" ht="14.25" hidden="false" customHeight="false" outlineLevel="0" collapsed="false">
      <c r="A2798" s="0" t="s">
        <v>631</v>
      </c>
      <c r="B2798" s="64" t="n">
        <f aca="false">VLOOKUP(A2798,SampleData!A$1:E$220,4,FALSE())</f>
        <v>56.796219</v>
      </c>
      <c r="C2798" s="64" t="n">
        <f aca="false">VLOOKUP(A2798,SampleData!A$1:E$220,5,FALSE())</f>
        <v>9.26164</v>
      </c>
      <c r="D2798" s="66" t="s">
        <v>3538</v>
      </c>
      <c r="E2798" s="64" t="s">
        <v>3539</v>
      </c>
      <c r="F2798" s="0" t="s">
        <v>706</v>
      </c>
      <c r="G2798" s="0" t="s">
        <v>3514</v>
      </c>
      <c r="H2798" s="0" t="s">
        <v>3515</v>
      </c>
      <c r="I2798" s="0" t="s">
        <v>3516</v>
      </c>
      <c r="J2798" s="0" t="str">
        <f aca="false">IF(H2798="Present",H2798&amp;"_"&amp;I2798,H2798)</f>
        <v>Absent</v>
      </c>
    </row>
    <row r="2799" customFormat="false" ht="14.25" hidden="false" customHeight="false" outlineLevel="0" collapsed="false">
      <c r="A2799" s="0" t="s">
        <v>641</v>
      </c>
      <c r="B2799" s="64" t="n">
        <f aca="false">VLOOKUP(A2799,SampleData!A$1:E$220,4,FALSE())</f>
        <v>55.6152690354875</v>
      </c>
      <c r="C2799" s="64" t="n">
        <f aca="false">VLOOKUP(A2799,SampleData!A$1:E$220,5,FALSE())</f>
        <v>12.0571677586452</v>
      </c>
      <c r="D2799" s="66" t="s">
        <v>3512</v>
      </c>
      <c r="E2799" s="64" t="s">
        <v>3513</v>
      </c>
      <c r="F2799" s="0" t="s">
        <v>703</v>
      </c>
      <c r="G2799" s="0" t="s">
        <v>735</v>
      </c>
      <c r="H2799" s="0" t="s">
        <v>3533</v>
      </c>
      <c r="I2799" s="0" t="s">
        <v>3516</v>
      </c>
      <c r="J2799" s="0" t="str">
        <f aca="false">IF(H2799="Present",H2799&amp;"_"&amp;I2799,H2799)</f>
        <v>Present_Ct&gt;41</v>
      </c>
    </row>
    <row r="2800" customFormat="false" ht="14.25" hidden="false" customHeight="false" outlineLevel="0" collapsed="false">
      <c r="A2800" s="0" t="s">
        <v>641</v>
      </c>
      <c r="B2800" s="64" t="n">
        <f aca="false">VLOOKUP(A2800,SampleData!A$1:E$220,4,FALSE())</f>
        <v>55.6152690354875</v>
      </c>
      <c r="C2800" s="64" t="n">
        <f aca="false">VLOOKUP(A2800,SampleData!A$1:E$220,5,FALSE())</f>
        <v>12.0571677586452</v>
      </c>
      <c r="D2800" s="66" t="s">
        <v>3517</v>
      </c>
      <c r="E2800" s="64" t="s">
        <v>636</v>
      </c>
      <c r="F2800" s="0" t="s">
        <v>709</v>
      </c>
      <c r="G2800" s="0" t="s">
        <v>735</v>
      </c>
      <c r="H2800" s="0" t="s">
        <v>3515</v>
      </c>
      <c r="I2800" s="0" t="s">
        <v>3516</v>
      </c>
      <c r="J2800" s="0" t="str">
        <f aca="false">IF(H2800="Present",H2800&amp;"_"&amp;I2800,H2800)</f>
        <v>Absent</v>
      </c>
    </row>
    <row r="2801" customFormat="false" ht="14.25" hidden="false" customHeight="false" outlineLevel="0" collapsed="false">
      <c r="A2801" s="0" t="s">
        <v>641</v>
      </c>
      <c r="B2801" s="64" t="n">
        <f aca="false">VLOOKUP(A2801,SampleData!A$1:E$220,4,FALSE())</f>
        <v>55.6152690354875</v>
      </c>
      <c r="C2801" s="64" t="n">
        <f aca="false">VLOOKUP(A2801,SampleData!A$1:E$220,5,FALSE())</f>
        <v>12.0571677586452</v>
      </c>
      <c r="D2801" s="66" t="s">
        <v>3518</v>
      </c>
      <c r="E2801" s="0" t="s">
        <v>710</v>
      </c>
      <c r="F2801" s="0" t="s">
        <v>710</v>
      </c>
      <c r="G2801" s="0" t="s">
        <v>735</v>
      </c>
      <c r="H2801" s="0" t="s">
        <v>3515</v>
      </c>
      <c r="I2801" s="0" t="s">
        <v>3516</v>
      </c>
      <c r="J2801" s="0" t="str">
        <f aca="false">IF(H2801="Present",H2801&amp;"_"&amp;I2801,H2801)</f>
        <v>Absent</v>
      </c>
    </row>
    <row r="2802" customFormat="false" ht="14.25" hidden="false" customHeight="false" outlineLevel="0" collapsed="false">
      <c r="A2802" s="0" t="s">
        <v>641</v>
      </c>
      <c r="B2802" s="64" t="n">
        <f aca="false">VLOOKUP(A2802,SampleData!A$1:E$220,4,FALSE())</f>
        <v>55.6152690354875</v>
      </c>
      <c r="C2802" s="64" t="n">
        <f aca="false">VLOOKUP(A2802,SampleData!A$1:E$220,5,FALSE())</f>
        <v>12.0571677586452</v>
      </c>
      <c r="D2802" s="66" t="s">
        <v>3519</v>
      </c>
      <c r="E2802" s="64" t="s">
        <v>3520</v>
      </c>
      <c r="F2802" s="0" t="s">
        <v>697</v>
      </c>
      <c r="G2802" s="0" t="s">
        <v>735</v>
      </c>
      <c r="H2802" s="0" t="s">
        <v>3515</v>
      </c>
      <c r="I2802" s="0" t="s">
        <v>3516</v>
      </c>
      <c r="J2802" s="0" t="str">
        <f aca="false">IF(H2802="Present",H2802&amp;"_"&amp;I2802,H2802)</f>
        <v>Absent</v>
      </c>
    </row>
    <row r="2803" customFormat="false" ht="14.25" hidden="false" customHeight="false" outlineLevel="0" collapsed="false">
      <c r="A2803" s="0" t="s">
        <v>641</v>
      </c>
      <c r="B2803" s="64" t="n">
        <f aca="false">VLOOKUP(A2803,SampleData!A$1:E$220,4,FALSE())</f>
        <v>55.6152690354875</v>
      </c>
      <c r="C2803" s="64" t="n">
        <f aca="false">VLOOKUP(A2803,SampleData!A$1:E$220,5,FALSE())</f>
        <v>12.0571677586452</v>
      </c>
      <c r="D2803" s="66" t="s">
        <v>3521</v>
      </c>
      <c r="E2803" s="64" t="s">
        <v>208</v>
      </c>
      <c r="F2803" s="0" t="s">
        <v>704</v>
      </c>
      <c r="G2803" s="0" t="s">
        <v>735</v>
      </c>
      <c r="H2803" s="0" t="s">
        <v>3515</v>
      </c>
      <c r="I2803" s="0" t="s">
        <v>3516</v>
      </c>
      <c r="J2803" s="0" t="str">
        <f aca="false">IF(H2803="Present",H2803&amp;"_"&amp;I2803,H2803)</f>
        <v>Absent</v>
      </c>
    </row>
    <row r="2804" customFormat="false" ht="14.25" hidden="false" customHeight="false" outlineLevel="0" collapsed="false">
      <c r="A2804" s="0" t="s">
        <v>641</v>
      </c>
      <c r="B2804" s="64" t="n">
        <f aca="false">VLOOKUP(A2804,SampleData!A$1:E$220,4,FALSE())</f>
        <v>55.6152690354875</v>
      </c>
      <c r="C2804" s="64" t="n">
        <f aca="false">VLOOKUP(A2804,SampleData!A$1:E$220,5,FALSE())</f>
        <v>12.0571677586452</v>
      </c>
      <c r="D2804" s="66" t="s">
        <v>3522</v>
      </c>
      <c r="E2804" s="64" t="s">
        <v>3523</v>
      </c>
      <c r="F2804" s="0" t="s">
        <v>708</v>
      </c>
      <c r="G2804" s="0" t="s">
        <v>735</v>
      </c>
      <c r="H2804" s="0" t="s">
        <v>3515</v>
      </c>
      <c r="I2804" s="0" t="s">
        <v>3516</v>
      </c>
      <c r="J2804" s="0" t="str">
        <f aca="false">IF(H2804="Present",H2804&amp;"_"&amp;I2804,H2804)</f>
        <v>Absent</v>
      </c>
    </row>
    <row r="2805" customFormat="false" ht="14.25" hidden="false" customHeight="false" outlineLevel="0" collapsed="false">
      <c r="A2805" s="0" t="s">
        <v>641</v>
      </c>
      <c r="B2805" s="64" t="n">
        <f aca="false">VLOOKUP(A2805,SampleData!A$1:E$220,4,FALSE())</f>
        <v>55.6152690354875</v>
      </c>
      <c r="C2805" s="64" t="n">
        <f aca="false">VLOOKUP(A2805,SampleData!A$1:E$220,5,FALSE())</f>
        <v>12.0571677586452</v>
      </c>
      <c r="D2805" s="66" t="s">
        <v>3522</v>
      </c>
      <c r="E2805" s="64" t="s">
        <v>3523</v>
      </c>
      <c r="F2805" s="0" t="s">
        <v>708</v>
      </c>
      <c r="G2805" s="0" t="s">
        <v>735</v>
      </c>
      <c r="H2805" s="0" t="s">
        <v>3515</v>
      </c>
      <c r="I2805" s="0" t="s">
        <v>3516</v>
      </c>
      <c r="J2805" s="0" t="str">
        <f aca="false">IF(H2805="Present",H2805&amp;"_"&amp;I2805,H2805)</f>
        <v>Absent</v>
      </c>
    </row>
    <row r="2806" customFormat="false" ht="14.25" hidden="false" customHeight="false" outlineLevel="0" collapsed="false">
      <c r="A2806" s="0" t="s">
        <v>641</v>
      </c>
      <c r="B2806" s="64" t="n">
        <f aca="false">VLOOKUP(A2806,SampleData!A$1:E$220,4,FALSE())</f>
        <v>55.6152690354875</v>
      </c>
      <c r="C2806" s="64" t="n">
        <f aca="false">VLOOKUP(A2806,SampleData!A$1:E$220,5,FALSE())</f>
        <v>12.0571677586452</v>
      </c>
      <c r="D2806" s="66" t="s">
        <v>3524</v>
      </c>
      <c r="E2806" s="64" t="s">
        <v>3525</v>
      </c>
      <c r="F2806" s="0" t="s">
        <v>699</v>
      </c>
      <c r="G2806" s="0" t="s">
        <v>3514</v>
      </c>
      <c r="H2806" s="0" t="s">
        <v>3515</v>
      </c>
      <c r="I2806" s="0" t="s">
        <v>3516</v>
      </c>
      <c r="J2806" s="0" t="str">
        <f aca="false">IF(H2806="Present",H2806&amp;"_"&amp;I2806,H2806)</f>
        <v>Absent</v>
      </c>
    </row>
    <row r="2807" customFormat="false" ht="14.25" hidden="false" customHeight="false" outlineLevel="0" collapsed="false">
      <c r="A2807" s="0" t="s">
        <v>641</v>
      </c>
      <c r="B2807" s="64" t="n">
        <f aca="false">VLOOKUP(A2807,SampleData!A$1:E$220,4,FALSE())</f>
        <v>55.6152690354875</v>
      </c>
      <c r="C2807" s="64" t="n">
        <f aca="false">VLOOKUP(A2807,SampleData!A$1:E$220,5,FALSE())</f>
        <v>12.0571677586452</v>
      </c>
      <c r="D2807" s="66" t="s">
        <v>229</v>
      </c>
      <c r="E2807" s="0" t="s">
        <v>199</v>
      </c>
      <c r="F2807" s="0" t="s">
        <v>199</v>
      </c>
      <c r="G2807" s="0" t="s">
        <v>3514</v>
      </c>
      <c r="H2807" s="0" t="s">
        <v>3515</v>
      </c>
      <c r="I2807" s="0" t="s">
        <v>3516</v>
      </c>
      <c r="J2807" s="0" t="str">
        <f aca="false">IF(H2807="Present",H2807&amp;"_"&amp;I2807,H2807)</f>
        <v>Absent</v>
      </c>
    </row>
    <row r="2808" customFormat="false" ht="14.25" hidden="false" customHeight="false" outlineLevel="0" collapsed="false">
      <c r="A2808" s="0" t="s">
        <v>641</v>
      </c>
      <c r="B2808" s="64" t="n">
        <f aca="false">VLOOKUP(A2808,SampleData!A$1:E$220,4,FALSE())</f>
        <v>55.6152690354875</v>
      </c>
      <c r="C2808" s="64" t="n">
        <f aca="false">VLOOKUP(A2808,SampleData!A$1:E$220,5,FALSE())</f>
        <v>12.0571677586452</v>
      </c>
      <c r="D2808" s="66" t="s">
        <v>229</v>
      </c>
      <c r="E2808" s="0" t="s">
        <v>199</v>
      </c>
      <c r="F2808" s="0" t="s">
        <v>199</v>
      </c>
      <c r="G2808" s="0" t="s">
        <v>735</v>
      </c>
      <c r="H2808" s="0" t="s">
        <v>3515</v>
      </c>
      <c r="I2808" s="0" t="s">
        <v>3516</v>
      </c>
      <c r="J2808" s="0" t="str">
        <f aca="false">IF(H2808="Present",H2808&amp;"_"&amp;I2808,H2808)</f>
        <v>Absent</v>
      </c>
    </row>
    <row r="2809" customFormat="false" ht="14.25" hidden="false" customHeight="false" outlineLevel="0" collapsed="false">
      <c r="A2809" s="0" t="s">
        <v>641</v>
      </c>
      <c r="B2809" s="64" t="n">
        <f aca="false">VLOOKUP(A2809,SampleData!A$1:E$220,4,FALSE())</f>
        <v>55.6152690354875</v>
      </c>
      <c r="C2809" s="64" t="n">
        <f aca="false">VLOOKUP(A2809,SampleData!A$1:E$220,5,FALSE())</f>
        <v>12.0571677586452</v>
      </c>
      <c r="D2809" s="66" t="s">
        <v>3526</v>
      </c>
      <c r="E2809" s="0" t="s">
        <v>385</v>
      </c>
      <c r="F2809" s="0" t="s">
        <v>385</v>
      </c>
      <c r="G2809" s="0" t="s">
        <v>735</v>
      </c>
      <c r="H2809" s="0" t="s">
        <v>3515</v>
      </c>
      <c r="I2809" s="0" t="s">
        <v>3516</v>
      </c>
      <c r="J2809" s="0" t="str">
        <f aca="false">IF(H2809="Present",H2809&amp;"_"&amp;I2809,H2809)</f>
        <v>Absent</v>
      </c>
    </row>
    <row r="2810" customFormat="false" ht="14.25" hidden="false" customHeight="false" outlineLevel="0" collapsed="false">
      <c r="A2810" s="0" t="s">
        <v>641</v>
      </c>
      <c r="B2810" s="64" t="n">
        <f aca="false">VLOOKUP(A2810,SampleData!A$1:E$220,4,FALSE())</f>
        <v>55.6152690354875</v>
      </c>
      <c r="C2810" s="64" t="n">
        <f aca="false">VLOOKUP(A2810,SampleData!A$1:E$220,5,FALSE())</f>
        <v>12.0571677586452</v>
      </c>
      <c r="D2810" s="66" t="s">
        <v>3527</v>
      </c>
      <c r="E2810" s="64" t="s">
        <v>74</v>
      </c>
      <c r="F2810" s="0" t="s">
        <v>701</v>
      </c>
      <c r="G2810" s="0" t="s">
        <v>735</v>
      </c>
      <c r="H2810" s="0" t="s">
        <v>3515</v>
      </c>
      <c r="I2810" s="0" t="s">
        <v>3516</v>
      </c>
      <c r="J2810" s="0" t="str">
        <f aca="false">IF(H2810="Present",H2810&amp;"_"&amp;I2810,H2810)</f>
        <v>Absent</v>
      </c>
    </row>
    <row r="2811" customFormat="false" ht="14.25" hidden="false" customHeight="false" outlineLevel="0" collapsed="false">
      <c r="A2811" s="0" t="s">
        <v>641</v>
      </c>
      <c r="B2811" s="64" t="n">
        <f aca="false">VLOOKUP(A2811,SampleData!A$1:E$220,4,FALSE())</f>
        <v>55.6152690354875</v>
      </c>
      <c r="C2811" s="64" t="n">
        <f aca="false">VLOOKUP(A2811,SampleData!A$1:E$220,5,FALSE())</f>
        <v>12.0571677586452</v>
      </c>
      <c r="D2811" s="66" t="s">
        <v>3528</v>
      </c>
      <c r="E2811" s="64" t="s">
        <v>177</v>
      </c>
      <c r="F2811" s="0" t="s">
        <v>3529</v>
      </c>
      <c r="G2811" s="0" t="s">
        <v>3514</v>
      </c>
      <c r="H2811" s="0" t="s">
        <v>3515</v>
      </c>
      <c r="I2811" s="0" t="s">
        <v>3516</v>
      </c>
      <c r="J2811" s="0" t="str">
        <f aca="false">IF(H2811="Present",H2811&amp;"_"&amp;I2811,H2811)</f>
        <v>Absent</v>
      </c>
    </row>
    <row r="2812" customFormat="false" ht="14.25" hidden="false" customHeight="false" outlineLevel="0" collapsed="false">
      <c r="A2812" s="0" t="s">
        <v>641</v>
      </c>
      <c r="B2812" s="64" t="n">
        <f aca="false">VLOOKUP(A2812,SampleData!A$1:E$220,4,FALSE())</f>
        <v>55.6152690354875</v>
      </c>
      <c r="C2812" s="64" t="n">
        <f aca="false">VLOOKUP(A2812,SampleData!A$1:E$220,5,FALSE())</f>
        <v>12.0571677586452</v>
      </c>
      <c r="D2812" s="66" t="s">
        <v>3528</v>
      </c>
      <c r="E2812" s="64" t="s">
        <v>177</v>
      </c>
      <c r="F2812" s="0" t="s">
        <v>3529</v>
      </c>
      <c r="G2812" s="0" t="s">
        <v>3514</v>
      </c>
      <c r="H2812" s="0" t="s">
        <v>3533</v>
      </c>
      <c r="I2812" s="0" t="s">
        <v>3516</v>
      </c>
      <c r="J2812" s="0" t="str">
        <f aca="false">IF(H2812="Present",H2812&amp;"_"&amp;I2812,H2812)</f>
        <v>Present_Ct&gt;41</v>
      </c>
    </row>
    <row r="2813" customFormat="false" ht="14.25" hidden="false" customHeight="false" outlineLevel="0" collapsed="false">
      <c r="A2813" s="0" t="s">
        <v>641</v>
      </c>
      <c r="B2813" s="64" t="n">
        <f aca="false">VLOOKUP(A2813,SampleData!A$1:E$220,4,FALSE())</f>
        <v>55.6152690354875</v>
      </c>
      <c r="C2813" s="64" t="n">
        <f aca="false">VLOOKUP(A2813,SampleData!A$1:E$220,5,FALSE())</f>
        <v>12.0571677586452</v>
      </c>
      <c r="D2813" s="66" t="s">
        <v>3530</v>
      </c>
      <c r="E2813" s="64" t="s">
        <v>3531</v>
      </c>
      <c r="F2813" s="0" t="s">
        <v>700</v>
      </c>
      <c r="G2813" s="0" t="s">
        <v>3514</v>
      </c>
      <c r="H2813" s="0" t="s">
        <v>3515</v>
      </c>
      <c r="I2813" s="0" t="s">
        <v>3516</v>
      </c>
      <c r="J2813" s="0" t="str">
        <f aca="false">IF(H2813="Present",H2813&amp;"_"&amp;I2813,H2813)</f>
        <v>Absent</v>
      </c>
    </row>
    <row r="2814" customFormat="false" ht="14.25" hidden="false" customHeight="false" outlineLevel="0" collapsed="false">
      <c r="A2814" s="0" t="s">
        <v>641</v>
      </c>
      <c r="B2814" s="64" t="n">
        <f aca="false">VLOOKUP(A2814,SampleData!A$1:E$220,4,FALSE())</f>
        <v>55.6152690354875</v>
      </c>
      <c r="C2814" s="64" t="n">
        <f aca="false">VLOOKUP(A2814,SampleData!A$1:E$220,5,FALSE())</f>
        <v>12.0571677586452</v>
      </c>
      <c r="D2814" s="66" t="s">
        <v>3532</v>
      </c>
      <c r="E2814" s="64" t="s">
        <v>353</v>
      </c>
      <c r="F2814" s="0" t="s">
        <v>696</v>
      </c>
      <c r="G2814" s="0" t="s">
        <v>735</v>
      </c>
      <c r="H2814" s="0" t="s">
        <v>3515</v>
      </c>
      <c r="I2814" s="0" t="s">
        <v>3516</v>
      </c>
      <c r="J2814" s="0" t="str">
        <f aca="false">IF(H2814="Present",H2814&amp;"_"&amp;I2814,H2814)</f>
        <v>Absent</v>
      </c>
    </row>
    <row r="2815" customFormat="false" ht="14.25" hidden="false" customHeight="false" outlineLevel="0" collapsed="false">
      <c r="A2815" s="0" t="s">
        <v>641</v>
      </c>
      <c r="B2815" s="64" t="n">
        <f aca="false">VLOOKUP(A2815,SampleData!A$1:E$220,4,FALSE())</f>
        <v>55.6152690354875</v>
      </c>
      <c r="C2815" s="64" t="n">
        <f aca="false">VLOOKUP(A2815,SampleData!A$1:E$220,5,FALSE())</f>
        <v>12.0571677586452</v>
      </c>
      <c r="D2815" s="66" t="s">
        <v>3532</v>
      </c>
      <c r="E2815" s="64" t="s">
        <v>353</v>
      </c>
      <c r="F2815" s="0" t="s">
        <v>696</v>
      </c>
      <c r="G2815" s="0" t="s">
        <v>735</v>
      </c>
      <c r="H2815" s="0" t="s">
        <v>3515</v>
      </c>
      <c r="I2815" s="0" t="s">
        <v>3516</v>
      </c>
      <c r="J2815" s="0" t="str">
        <f aca="false">IF(H2815="Present",H2815&amp;"_"&amp;I2815,H2815)</f>
        <v>Absent</v>
      </c>
    </row>
    <row r="2816" customFormat="false" ht="14.25" hidden="false" customHeight="false" outlineLevel="0" collapsed="false">
      <c r="A2816" s="0" t="s">
        <v>641</v>
      </c>
      <c r="B2816" s="64" t="n">
        <f aca="false">VLOOKUP(A2816,SampleData!A$1:E$220,4,FALSE())</f>
        <v>55.6152690354875</v>
      </c>
      <c r="C2816" s="64" t="n">
        <f aca="false">VLOOKUP(A2816,SampleData!A$1:E$220,5,FALSE())</f>
        <v>12.0571677586452</v>
      </c>
      <c r="D2816" s="66" t="s">
        <v>3534</v>
      </c>
      <c r="E2816" s="64" t="s">
        <v>62</v>
      </c>
      <c r="F2816" s="0" t="s">
        <v>702</v>
      </c>
      <c r="G2816" s="0" t="s">
        <v>735</v>
      </c>
      <c r="H2816" s="0" t="s">
        <v>3533</v>
      </c>
      <c r="I2816" s="0" t="s">
        <v>3535</v>
      </c>
      <c r="J2816" s="0" t="str">
        <f aca="false">IF(H2816="Present",H2816&amp;"_"&amp;I2816,H2816)</f>
        <v>Present_Ct&lt;41</v>
      </c>
    </row>
    <row r="2817" customFormat="false" ht="14.25" hidden="false" customHeight="false" outlineLevel="0" collapsed="false">
      <c r="A2817" s="0" t="s">
        <v>641</v>
      </c>
      <c r="B2817" s="64" t="n">
        <f aca="false">VLOOKUP(A2817,SampleData!A$1:E$220,4,FALSE())</f>
        <v>55.6152690354875</v>
      </c>
      <c r="C2817" s="64" t="n">
        <f aca="false">VLOOKUP(A2817,SampleData!A$1:E$220,5,FALSE())</f>
        <v>12.0571677586452</v>
      </c>
      <c r="D2817" s="66" t="s">
        <v>3534</v>
      </c>
      <c r="E2817" s="64" t="s">
        <v>62</v>
      </c>
      <c r="F2817" s="0" t="s">
        <v>702</v>
      </c>
      <c r="G2817" s="0" t="s">
        <v>735</v>
      </c>
      <c r="H2817" s="0" t="s">
        <v>3533</v>
      </c>
      <c r="I2817" s="0" t="s">
        <v>3535</v>
      </c>
      <c r="J2817" s="0" t="str">
        <f aca="false">IF(H2817="Present",H2817&amp;"_"&amp;I2817,H2817)</f>
        <v>Present_Ct&lt;41</v>
      </c>
    </row>
    <row r="2818" customFormat="false" ht="14.25" hidden="false" customHeight="false" outlineLevel="0" collapsed="false">
      <c r="A2818" s="0" t="s">
        <v>641</v>
      </c>
      <c r="B2818" s="64" t="n">
        <f aca="false">VLOOKUP(A2818,SampleData!A$1:E$220,4,FALSE())</f>
        <v>55.6152690354875</v>
      </c>
      <c r="C2818" s="64" t="n">
        <f aca="false">VLOOKUP(A2818,SampleData!A$1:E$220,5,FALSE())</f>
        <v>12.0571677586452</v>
      </c>
      <c r="D2818" s="66" t="s">
        <v>3536</v>
      </c>
      <c r="E2818" s="0" t="s">
        <v>705</v>
      </c>
      <c r="F2818" s="0" t="s">
        <v>705</v>
      </c>
      <c r="G2818" s="0" t="s">
        <v>735</v>
      </c>
      <c r="H2818" s="0" t="s">
        <v>3533</v>
      </c>
      <c r="I2818" s="0" t="s">
        <v>3535</v>
      </c>
      <c r="J2818" s="0" t="str">
        <f aca="false">IF(H2818="Present",H2818&amp;"_"&amp;I2818,H2818)</f>
        <v>Present_Ct&lt;41</v>
      </c>
    </row>
    <row r="2819" customFormat="false" ht="14.25" hidden="false" customHeight="false" outlineLevel="0" collapsed="false">
      <c r="A2819" s="0" t="s">
        <v>641</v>
      </c>
      <c r="B2819" s="64" t="n">
        <f aca="false">VLOOKUP(A2819,SampleData!A$1:E$220,4,FALSE())</f>
        <v>55.6152690354875</v>
      </c>
      <c r="C2819" s="64" t="n">
        <f aca="false">VLOOKUP(A2819,SampleData!A$1:E$220,5,FALSE())</f>
        <v>12.0571677586452</v>
      </c>
      <c r="D2819" s="66" t="s">
        <v>3536</v>
      </c>
      <c r="E2819" s="0" t="s">
        <v>705</v>
      </c>
      <c r="F2819" s="0" t="s">
        <v>705</v>
      </c>
      <c r="G2819" s="0" t="s">
        <v>735</v>
      </c>
      <c r="H2819" s="0" t="s">
        <v>3533</v>
      </c>
      <c r="I2819" s="0" t="s">
        <v>3535</v>
      </c>
      <c r="J2819" s="0" t="str">
        <f aca="false">IF(H2819="Present",H2819&amp;"_"&amp;I2819,H2819)</f>
        <v>Present_Ct&lt;41</v>
      </c>
    </row>
    <row r="2820" customFormat="false" ht="14.25" hidden="false" customHeight="false" outlineLevel="0" collapsed="false">
      <c r="A2820" s="0" t="s">
        <v>641</v>
      </c>
      <c r="B2820" s="64" t="n">
        <f aca="false">VLOOKUP(A2820,SampleData!A$1:E$220,4,FALSE())</f>
        <v>55.6152690354875</v>
      </c>
      <c r="C2820" s="64" t="n">
        <f aca="false">VLOOKUP(A2820,SampleData!A$1:E$220,5,FALSE())</f>
        <v>12.0571677586452</v>
      </c>
      <c r="D2820" s="66" t="s">
        <v>3537</v>
      </c>
      <c r="E2820" s="0" t="s">
        <v>698</v>
      </c>
      <c r="F2820" s="0" t="s">
        <v>698</v>
      </c>
      <c r="G2820" s="0" t="s">
        <v>735</v>
      </c>
      <c r="H2820" s="0" t="s">
        <v>3515</v>
      </c>
      <c r="I2820" s="0" t="s">
        <v>3516</v>
      </c>
      <c r="J2820" s="0" t="str">
        <f aca="false">IF(H2820="Present",H2820&amp;"_"&amp;I2820,H2820)</f>
        <v>Absent</v>
      </c>
    </row>
    <row r="2821" customFormat="false" ht="14.25" hidden="false" customHeight="false" outlineLevel="0" collapsed="false">
      <c r="A2821" s="0" t="s">
        <v>641</v>
      </c>
      <c r="B2821" s="64" t="n">
        <f aca="false">VLOOKUP(A2821,SampleData!A$1:E$220,4,FALSE())</f>
        <v>55.6152690354875</v>
      </c>
      <c r="C2821" s="64" t="n">
        <f aca="false">VLOOKUP(A2821,SampleData!A$1:E$220,5,FALSE())</f>
        <v>12.0571677586452</v>
      </c>
      <c r="D2821" s="66" t="s">
        <v>3537</v>
      </c>
      <c r="E2821" s="0" t="s">
        <v>698</v>
      </c>
      <c r="F2821" s="0" t="s">
        <v>698</v>
      </c>
      <c r="G2821" s="0" t="s">
        <v>735</v>
      </c>
      <c r="H2821" s="0" t="s">
        <v>3515</v>
      </c>
      <c r="I2821" s="0" t="s">
        <v>3516</v>
      </c>
      <c r="J2821" s="0" t="str">
        <f aca="false">IF(H2821="Present",H2821&amp;"_"&amp;I2821,H2821)</f>
        <v>Absent</v>
      </c>
    </row>
    <row r="2822" customFormat="false" ht="14.25" hidden="false" customHeight="false" outlineLevel="0" collapsed="false">
      <c r="A2822" s="0" t="s">
        <v>641</v>
      </c>
      <c r="B2822" s="64" t="n">
        <f aca="false">VLOOKUP(A2822,SampleData!A$1:E$220,4,FALSE())</f>
        <v>55.6152690354875</v>
      </c>
      <c r="C2822" s="64" t="n">
        <f aca="false">VLOOKUP(A2822,SampleData!A$1:E$220,5,FALSE())</f>
        <v>12.0571677586452</v>
      </c>
      <c r="D2822" s="66" t="s">
        <v>3538</v>
      </c>
      <c r="E2822" s="64" t="s">
        <v>3539</v>
      </c>
      <c r="F2822" s="0" t="s">
        <v>706</v>
      </c>
      <c r="G2822" s="0" t="s">
        <v>735</v>
      </c>
      <c r="H2822" s="0" t="s">
        <v>3515</v>
      </c>
      <c r="I2822" s="0" t="s">
        <v>3516</v>
      </c>
      <c r="J2822" s="0" t="str">
        <f aca="false">IF(H2822="Present",H2822&amp;"_"&amp;I2822,H2822)</f>
        <v>Absent</v>
      </c>
    </row>
    <row r="2823" customFormat="false" ht="14.25" hidden="false" customHeight="false" outlineLevel="0" collapsed="false">
      <c r="A2823" s="0" t="s">
        <v>641</v>
      </c>
      <c r="B2823" s="64" t="n">
        <f aca="false">VLOOKUP(A2823,SampleData!A$1:E$220,4,FALSE())</f>
        <v>55.6152690354875</v>
      </c>
      <c r="C2823" s="64" t="n">
        <f aca="false">VLOOKUP(A2823,SampleData!A$1:E$220,5,FALSE())</f>
        <v>12.0571677586452</v>
      </c>
      <c r="D2823" s="66" t="s">
        <v>3512</v>
      </c>
      <c r="E2823" s="64" t="s">
        <v>3513</v>
      </c>
      <c r="F2823" s="0" t="s">
        <v>703</v>
      </c>
      <c r="G2823" s="0" t="s">
        <v>735</v>
      </c>
      <c r="H2823" s="0" t="s">
        <v>3515</v>
      </c>
      <c r="I2823" s="0" t="s">
        <v>3516</v>
      </c>
      <c r="J2823" s="0" t="str">
        <f aca="false">IF(H2823="Present",H2823&amp;"_"&amp;I2823,H2823)</f>
        <v>Absent</v>
      </c>
    </row>
    <row r="2824" customFormat="false" ht="14.25" hidden="false" customHeight="false" outlineLevel="0" collapsed="false">
      <c r="A2824" s="0" t="s">
        <v>641</v>
      </c>
      <c r="B2824" s="64" t="n">
        <f aca="false">VLOOKUP(A2824,SampleData!A$1:E$220,4,FALSE())</f>
        <v>55.6152690354875</v>
      </c>
      <c r="C2824" s="64" t="n">
        <f aca="false">VLOOKUP(A2824,SampleData!A$1:E$220,5,FALSE())</f>
        <v>12.0571677586452</v>
      </c>
      <c r="D2824" s="66" t="s">
        <v>3517</v>
      </c>
      <c r="E2824" s="64" t="s">
        <v>636</v>
      </c>
      <c r="F2824" s="0" t="s">
        <v>709</v>
      </c>
      <c r="G2824" s="0" t="s">
        <v>3514</v>
      </c>
      <c r="H2824" s="0" t="s">
        <v>3515</v>
      </c>
      <c r="I2824" s="0" t="s">
        <v>3516</v>
      </c>
      <c r="J2824" s="0" t="str">
        <f aca="false">IF(H2824="Present",H2824&amp;"_"&amp;I2824,H2824)</f>
        <v>Absent</v>
      </c>
    </row>
    <row r="2825" customFormat="false" ht="14.25" hidden="false" customHeight="false" outlineLevel="0" collapsed="false">
      <c r="A2825" s="0" t="s">
        <v>641</v>
      </c>
      <c r="B2825" s="64" t="n">
        <f aca="false">VLOOKUP(A2825,SampleData!A$1:E$220,4,FALSE())</f>
        <v>55.6152690354875</v>
      </c>
      <c r="C2825" s="64" t="n">
        <f aca="false">VLOOKUP(A2825,SampleData!A$1:E$220,5,FALSE())</f>
        <v>12.0571677586452</v>
      </c>
      <c r="D2825" s="66" t="s">
        <v>3518</v>
      </c>
      <c r="E2825" s="0" t="s">
        <v>710</v>
      </c>
      <c r="F2825" s="0" t="s">
        <v>710</v>
      </c>
      <c r="G2825" s="0" t="s">
        <v>3514</v>
      </c>
      <c r="H2825" s="0" t="s">
        <v>3515</v>
      </c>
      <c r="I2825" s="0" t="s">
        <v>3516</v>
      </c>
      <c r="J2825" s="0" t="str">
        <f aca="false">IF(H2825="Present",H2825&amp;"_"&amp;I2825,H2825)</f>
        <v>Absent</v>
      </c>
    </row>
    <row r="2826" customFormat="false" ht="14.25" hidden="false" customHeight="false" outlineLevel="0" collapsed="false">
      <c r="A2826" s="0" t="s">
        <v>641</v>
      </c>
      <c r="B2826" s="64" t="n">
        <f aca="false">VLOOKUP(A2826,SampleData!A$1:E$220,4,FALSE())</f>
        <v>55.6152690354875</v>
      </c>
      <c r="C2826" s="64" t="n">
        <f aca="false">VLOOKUP(A2826,SampleData!A$1:E$220,5,FALSE())</f>
        <v>12.0571677586452</v>
      </c>
      <c r="D2826" s="66" t="s">
        <v>3519</v>
      </c>
      <c r="E2826" s="64" t="s">
        <v>3520</v>
      </c>
      <c r="F2826" s="0" t="s">
        <v>697</v>
      </c>
      <c r="G2826" s="0" t="s">
        <v>735</v>
      </c>
      <c r="H2826" s="0" t="s">
        <v>3515</v>
      </c>
      <c r="I2826" s="0" t="s">
        <v>3516</v>
      </c>
      <c r="J2826" s="0" t="str">
        <f aca="false">IF(H2826="Present",H2826&amp;"_"&amp;I2826,H2826)</f>
        <v>Absent</v>
      </c>
    </row>
    <row r="2827" customFormat="false" ht="14.25" hidden="false" customHeight="false" outlineLevel="0" collapsed="false">
      <c r="A2827" s="0" t="s">
        <v>641</v>
      </c>
      <c r="B2827" s="64" t="n">
        <f aca="false">VLOOKUP(A2827,SampleData!A$1:E$220,4,FALSE())</f>
        <v>55.6152690354875</v>
      </c>
      <c r="C2827" s="64" t="n">
        <f aca="false">VLOOKUP(A2827,SampleData!A$1:E$220,5,FALSE())</f>
        <v>12.0571677586452</v>
      </c>
      <c r="D2827" s="66" t="s">
        <v>3521</v>
      </c>
      <c r="E2827" s="64" t="s">
        <v>208</v>
      </c>
      <c r="F2827" s="0" t="s">
        <v>704</v>
      </c>
      <c r="G2827" s="0" t="s">
        <v>735</v>
      </c>
      <c r="H2827" s="0" t="s">
        <v>3515</v>
      </c>
      <c r="I2827" s="0" t="s">
        <v>3516</v>
      </c>
      <c r="J2827" s="0" t="str">
        <f aca="false">IF(H2827="Present",H2827&amp;"_"&amp;I2827,H2827)</f>
        <v>Absent</v>
      </c>
    </row>
    <row r="2828" customFormat="false" ht="14.25" hidden="false" customHeight="false" outlineLevel="0" collapsed="false">
      <c r="A2828" s="0" t="s">
        <v>641</v>
      </c>
      <c r="B2828" s="64" t="n">
        <f aca="false">VLOOKUP(A2828,SampleData!A$1:E$220,4,FALSE())</f>
        <v>55.6152690354875</v>
      </c>
      <c r="C2828" s="64" t="n">
        <f aca="false">VLOOKUP(A2828,SampleData!A$1:E$220,5,FALSE())</f>
        <v>12.0571677586452</v>
      </c>
      <c r="D2828" s="66" t="s">
        <v>3524</v>
      </c>
      <c r="E2828" s="64" t="s">
        <v>3525</v>
      </c>
      <c r="F2828" s="0" t="s">
        <v>699</v>
      </c>
      <c r="G2828" s="0" t="s">
        <v>3514</v>
      </c>
      <c r="H2828" s="0" t="s">
        <v>3515</v>
      </c>
      <c r="I2828" s="0" t="s">
        <v>3516</v>
      </c>
      <c r="J2828" s="0" t="str">
        <f aca="false">IF(H2828="Present",H2828&amp;"_"&amp;I2828,H2828)</f>
        <v>Absent</v>
      </c>
    </row>
    <row r="2829" customFormat="false" ht="14.25" hidden="false" customHeight="false" outlineLevel="0" collapsed="false">
      <c r="A2829" s="0" t="s">
        <v>641</v>
      </c>
      <c r="B2829" s="64" t="n">
        <f aca="false">VLOOKUP(A2829,SampleData!A$1:E$220,4,FALSE())</f>
        <v>55.6152690354875</v>
      </c>
      <c r="C2829" s="64" t="n">
        <f aca="false">VLOOKUP(A2829,SampleData!A$1:E$220,5,FALSE())</f>
        <v>12.0571677586452</v>
      </c>
      <c r="D2829" s="66" t="s">
        <v>3526</v>
      </c>
      <c r="E2829" s="0" t="s">
        <v>385</v>
      </c>
      <c r="F2829" s="0" t="s">
        <v>385</v>
      </c>
      <c r="G2829" s="0" t="s">
        <v>735</v>
      </c>
      <c r="H2829" s="0" t="s">
        <v>3515</v>
      </c>
      <c r="I2829" s="0" t="s">
        <v>3516</v>
      </c>
      <c r="J2829" s="0" t="str">
        <f aca="false">IF(H2829="Present",H2829&amp;"_"&amp;I2829,H2829)</f>
        <v>Absent</v>
      </c>
    </row>
    <row r="2830" customFormat="false" ht="14.25" hidden="false" customHeight="false" outlineLevel="0" collapsed="false">
      <c r="A2830" s="0" t="s">
        <v>641</v>
      </c>
      <c r="B2830" s="64" t="n">
        <f aca="false">VLOOKUP(A2830,SampleData!A$1:E$220,4,FALSE())</f>
        <v>55.6152690354875</v>
      </c>
      <c r="C2830" s="64" t="n">
        <f aca="false">VLOOKUP(A2830,SampleData!A$1:E$220,5,FALSE())</f>
        <v>12.0571677586452</v>
      </c>
      <c r="D2830" s="66" t="s">
        <v>3527</v>
      </c>
      <c r="E2830" s="64" t="s">
        <v>74</v>
      </c>
      <c r="F2830" s="0" t="s">
        <v>701</v>
      </c>
      <c r="G2830" s="0" t="s">
        <v>735</v>
      </c>
      <c r="H2830" s="0" t="s">
        <v>3515</v>
      </c>
      <c r="I2830" s="0" t="s">
        <v>3516</v>
      </c>
      <c r="J2830" s="0" t="str">
        <f aca="false">IF(H2830="Present",H2830&amp;"_"&amp;I2830,H2830)</f>
        <v>Absent</v>
      </c>
    </row>
    <row r="2831" customFormat="false" ht="14.25" hidden="false" customHeight="false" outlineLevel="0" collapsed="false">
      <c r="A2831" s="0" t="s">
        <v>641</v>
      </c>
      <c r="B2831" s="64" t="n">
        <f aca="false">VLOOKUP(A2831,SampleData!A$1:E$220,4,FALSE())</f>
        <v>55.6152690354875</v>
      </c>
      <c r="C2831" s="64" t="n">
        <f aca="false">VLOOKUP(A2831,SampleData!A$1:E$220,5,FALSE())</f>
        <v>12.0571677586452</v>
      </c>
      <c r="D2831" s="66" t="s">
        <v>3530</v>
      </c>
      <c r="E2831" s="64" t="s">
        <v>3531</v>
      </c>
      <c r="F2831" s="0" t="s">
        <v>700</v>
      </c>
      <c r="G2831" s="0" t="s">
        <v>3514</v>
      </c>
      <c r="H2831" s="0" t="s">
        <v>3515</v>
      </c>
      <c r="I2831" s="0" t="s">
        <v>3516</v>
      </c>
      <c r="J2831" s="0" t="str">
        <f aca="false">IF(H2831="Present",H2831&amp;"_"&amp;I2831,H2831)</f>
        <v>Absent</v>
      </c>
    </row>
    <row r="2832" customFormat="false" ht="14.25" hidden="false" customHeight="false" outlineLevel="0" collapsed="false">
      <c r="A2832" s="0" t="s">
        <v>641</v>
      </c>
      <c r="B2832" s="64" t="n">
        <f aca="false">VLOOKUP(A2832,SampleData!A$1:E$220,4,FALSE())</f>
        <v>55.6152690354875</v>
      </c>
      <c r="C2832" s="64" t="n">
        <f aca="false">VLOOKUP(A2832,SampleData!A$1:E$220,5,FALSE())</f>
        <v>12.0571677586452</v>
      </c>
      <c r="D2832" s="66" t="s">
        <v>3538</v>
      </c>
      <c r="E2832" s="64" t="s">
        <v>3539</v>
      </c>
      <c r="F2832" s="0" t="s">
        <v>706</v>
      </c>
      <c r="G2832" s="0" t="s">
        <v>3514</v>
      </c>
      <c r="H2832" s="0" t="s">
        <v>3515</v>
      </c>
      <c r="I2832" s="0" t="s">
        <v>3516</v>
      </c>
      <c r="J2832" s="0" t="str">
        <f aca="false">IF(H2832="Present",H2832&amp;"_"&amp;I2832,H2832)</f>
        <v>Absent</v>
      </c>
    </row>
    <row r="2833" customFormat="false" ht="14.25" hidden="false" customHeight="false" outlineLevel="0" collapsed="false">
      <c r="A2833" s="0" t="s">
        <v>647</v>
      </c>
      <c r="B2833" s="64" t="n">
        <f aca="false">VLOOKUP(A2833,SampleData!A$1:E$220,4,FALSE())</f>
        <v>56.787804</v>
      </c>
      <c r="C2833" s="64" t="n">
        <f aca="false">VLOOKUP(A2833,SampleData!A$1:E$220,5,FALSE())</f>
        <v>9.2643372</v>
      </c>
      <c r="D2833" s="66" t="s">
        <v>3512</v>
      </c>
      <c r="E2833" s="64" t="s">
        <v>3513</v>
      </c>
      <c r="F2833" s="0" t="s">
        <v>703</v>
      </c>
      <c r="G2833" s="0" t="s">
        <v>3514</v>
      </c>
      <c r="H2833" s="0" t="s">
        <v>3515</v>
      </c>
      <c r="I2833" s="0" t="s">
        <v>3516</v>
      </c>
      <c r="J2833" s="0" t="str">
        <f aca="false">IF(H2833="Present",H2833&amp;"_"&amp;I2833,H2833)</f>
        <v>Absent</v>
      </c>
    </row>
    <row r="2834" customFormat="false" ht="14.25" hidden="false" customHeight="false" outlineLevel="0" collapsed="false">
      <c r="A2834" s="0" t="s">
        <v>647</v>
      </c>
      <c r="B2834" s="64" t="n">
        <f aca="false">VLOOKUP(A2834,SampleData!A$1:E$220,4,FALSE())</f>
        <v>56.787804</v>
      </c>
      <c r="C2834" s="64" t="n">
        <f aca="false">VLOOKUP(A2834,SampleData!A$1:E$220,5,FALSE())</f>
        <v>9.2643372</v>
      </c>
      <c r="D2834" s="66" t="s">
        <v>3518</v>
      </c>
      <c r="E2834" s="0" t="s">
        <v>710</v>
      </c>
      <c r="F2834" s="0" t="s">
        <v>710</v>
      </c>
      <c r="G2834" s="0" t="s">
        <v>3514</v>
      </c>
      <c r="H2834" s="0" t="s">
        <v>3515</v>
      </c>
      <c r="I2834" s="0" t="s">
        <v>3516</v>
      </c>
      <c r="J2834" s="0" t="str">
        <f aca="false">IF(H2834="Present",H2834&amp;"_"&amp;I2834,H2834)</f>
        <v>Absent</v>
      </c>
    </row>
    <row r="2835" customFormat="false" ht="14.25" hidden="false" customHeight="false" outlineLevel="0" collapsed="false">
      <c r="A2835" s="0" t="s">
        <v>647</v>
      </c>
      <c r="B2835" s="64" t="n">
        <f aca="false">VLOOKUP(A2835,SampleData!A$1:E$220,4,FALSE())</f>
        <v>56.787804</v>
      </c>
      <c r="C2835" s="64" t="n">
        <f aca="false">VLOOKUP(A2835,SampleData!A$1:E$220,5,FALSE())</f>
        <v>9.2643372</v>
      </c>
      <c r="D2835" s="66" t="s">
        <v>3521</v>
      </c>
      <c r="E2835" s="64" t="s">
        <v>208</v>
      </c>
      <c r="F2835" s="0" t="s">
        <v>704</v>
      </c>
      <c r="G2835" s="0" t="s">
        <v>3514</v>
      </c>
      <c r="H2835" s="0" t="s">
        <v>3515</v>
      </c>
      <c r="I2835" s="0" t="s">
        <v>3516</v>
      </c>
      <c r="J2835" s="0" t="str">
        <f aca="false">IF(H2835="Present",H2835&amp;"_"&amp;I2835,H2835)</f>
        <v>Absent</v>
      </c>
    </row>
    <row r="2836" customFormat="false" ht="14.25" hidden="false" customHeight="false" outlineLevel="0" collapsed="false">
      <c r="A2836" s="0" t="s">
        <v>647</v>
      </c>
      <c r="B2836" s="64" t="n">
        <f aca="false">VLOOKUP(A2836,SampleData!A$1:E$220,4,FALSE())</f>
        <v>56.787804</v>
      </c>
      <c r="C2836" s="64" t="n">
        <f aca="false">VLOOKUP(A2836,SampleData!A$1:E$220,5,FALSE())</f>
        <v>9.2643372</v>
      </c>
      <c r="D2836" s="66" t="s">
        <v>3522</v>
      </c>
      <c r="E2836" s="64" t="s">
        <v>3523</v>
      </c>
      <c r="F2836" s="0" t="s">
        <v>708</v>
      </c>
      <c r="G2836" s="0" t="s">
        <v>3514</v>
      </c>
      <c r="H2836" s="0" t="s">
        <v>3515</v>
      </c>
      <c r="I2836" s="0" t="s">
        <v>3516</v>
      </c>
      <c r="J2836" s="0" t="str">
        <f aca="false">IF(H2836="Present",H2836&amp;"_"&amp;I2836,H2836)</f>
        <v>Absent</v>
      </c>
    </row>
    <row r="2837" customFormat="false" ht="14.25" hidden="false" customHeight="false" outlineLevel="0" collapsed="false">
      <c r="A2837" s="0" t="s">
        <v>647</v>
      </c>
      <c r="B2837" s="64" t="n">
        <f aca="false">VLOOKUP(A2837,SampleData!A$1:E$220,4,FALSE())</f>
        <v>56.787804</v>
      </c>
      <c r="C2837" s="64" t="n">
        <f aca="false">VLOOKUP(A2837,SampleData!A$1:E$220,5,FALSE())</f>
        <v>9.2643372</v>
      </c>
      <c r="D2837" s="66" t="s">
        <v>229</v>
      </c>
      <c r="E2837" s="0" t="s">
        <v>199</v>
      </c>
      <c r="F2837" s="0" t="s">
        <v>199</v>
      </c>
      <c r="G2837" s="0" t="s">
        <v>3514</v>
      </c>
      <c r="H2837" s="0" t="s">
        <v>3515</v>
      </c>
      <c r="I2837" s="0" t="s">
        <v>3516</v>
      </c>
      <c r="J2837" s="0" t="str">
        <f aca="false">IF(H2837="Present",H2837&amp;"_"&amp;I2837,H2837)</f>
        <v>Absent</v>
      </c>
    </row>
    <row r="2838" customFormat="false" ht="14.25" hidden="false" customHeight="false" outlineLevel="0" collapsed="false">
      <c r="A2838" s="0" t="s">
        <v>647</v>
      </c>
      <c r="B2838" s="64" t="n">
        <f aca="false">VLOOKUP(A2838,SampleData!A$1:E$220,4,FALSE())</f>
        <v>56.787804</v>
      </c>
      <c r="C2838" s="64" t="n">
        <f aca="false">VLOOKUP(A2838,SampleData!A$1:E$220,5,FALSE())</f>
        <v>9.2643372</v>
      </c>
      <c r="D2838" s="66" t="s">
        <v>3526</v>
      </c>
      <c r="E2838" s="0" t="s">
        <v>385</v>
      </c>
      <c r="F2838" s="0" t="s">
        <v>385</v>
      </c>
      <c r="G2838" s="0" t="s">
        <v>3514</v>
      </c>
      <c r="H2838" s="0" t="s">
        <v>3515</v>
      </c>
      <c r="I2838" s="0" t="s">
        <v>3516</v>
      </c>
      <c r="J2838" s="0" t="str">
        <f aca="false">IF(H2838="Present",H2838&amp;"_"&amp;I2838,H2838)</f>
        <v>Absent</v>
      </c>
    </row>
    <row r="2839" customFormat="false" ht="14.25" hidden="false" customHeight="false" outlineLevel="0" collapsed="false">
      <c r="A2839" s="0" t="s">
        <v>647</v>
      </c>
      <c r="B2839" s="64" t="n">
        <f aca="false">VLOOKUP(A2839,SampleData!A$1:E$220,4,FALSE())</f>
        <v>56.787804</v>
      </c>
      <c r="C2839" s="64" t="n">
        <f aca="false">VLOOKUP(A2839,SampleData!A$1:E$220,5,FALSE())</f>
        <v>9.2643372</v>
      </c>
      <c r="D2839" s="66" t="s">
        <v>3528</v>
      </c>
      <c r="E2839" s="64" t="s">
        <v>177</v>
      </c>
      <c r="F2839" s="0" t="s">
        <v>3529</v>
      </c>
      <c r="G2839" s="0" t="s">
        <v>3514</v>
      </c>
      <c r="H2839" s="0" t="s">
        <v>3515</v>
      </c>
      <c r="I2839" s="0" t="s">
        <v>3516</v>
      </c>
      <c r="J2839" s="0" t="str">
        <f aca="false">IF(H2839="Present",H2839&amp;"_"&amp;I2839,H2839)</f>
        <v>Absent</v>
      </c>
    </row>
    <row r="2840" customFormat="false" ht="14.25" hidden="false" customHeight="false" outlineLevel="0" collapsed="false">
      <c r="A2840" s="0" t="s">
        <v>647</v>
      </c>
      <c r="B2840" s="64" t="n">
        <f aca="false">VLOOKUP(A2840,SampleData!A$1:E$220,4,FALSE())</f>
        <v>56.787804</v>
      </c>
      <c r="C2840" s="64" t="n">
        <f aca="false">VLOOKUP(A2840,SampleData!A$1:E$220,5,FALSE())</f>
        <v>9.2643372</v>
      </c>
      <c r="D2840" s="66" t="s">
        <v>3530</v>
      </c>
      <c r="E2840" s="64" t="s">
        <v>3531</v>
      </c>
      <c r="F2840" s="0" t="s">
        <v>700</v>
      </c>
      <c r="G2840" s="0" t="s">
        <v>3514</v>
      </c>
      <c r="H2840" s="0" t="s">
        <v>3515</v>
      </c>
      <c r="I2840" s="0" t="s">
        <v>3516</v>
      </c>
      <c r="J2840" s="0" t="str">
        <f aca="false">IF(H2840="Present",H2840&amp;"_"&amp;I2840,H2840)</f>
        <v>Absent</v>
      </c>
    </row>
    <row r="2841" customFormat="false" ht="14.25" hidden="false" customHeight="false" outlineLevel="0" collapsed="false">
      <c r="A2841" s="0" t="s">
        <v>647</v>
      </c>
      <c r="B2841" s="64" t="n">
        <f aca="false">VLOOKUP(A2841,SampleData!A$1:E$220,4,FALSE())</f>
        <v>56.787804</v>
      </c>
      <c r="C2841" s="64" t="n">
        <f aca="false">VLOOKUP(A2841,SampleData!A$1:E$220,5,FALSE())</f>
        <v>9.2643372</v>
      </c>
      <c r="D2841" s="66" t="s">
        <v>3532</v>
      </c>
      <c r="E2841" s="64" t="s">
        <v>353</v>
      </c>
      <c r="F2841" s="0" t="s">
        <v>696</v>
      </c>
      <c r="G2841" s="0" t="s">
        <v>3514</v>
      </c>
      <c r="H2841" s="0" t="s">
        <v>3515</v>
      </c>
      <c r="I2841" s="0" t="s">
        <v>3516</v>
      </c>
      <c r="J2841" s="0" t="str">
        <f aca="false">IF(H2841="Present",H2841&amp;"_"&amp;I2841,H2841)</f>
        <v>Absent</v>
      </c>
    </row>
    <row r="2842" customFormat="false" ht="14.25" hidden="false" customHeight="false" outlineLevel="0" collapsed="false">
      <c r="A2842" s="0" t="s">
        <v>647</v>
      </c>
      <c r="B2842" s="64" t="n">
        <f aca="false">VLOOKUP(A2842,SampleData!A$1:E$220,4,FALSE())</f>
        <v>56.787804</v>
      </c>
      <c r="C2842" s="64" t="n">
        <f aca="false">VLOOKUP(A2842,SampleData!A$1:E$220,5,FALSE())</f>
        <v>9.2643372</v>
      </c>
      <c r="D2842" s="66" t="s">
        <v>3534</v>
      </c>
      <c r="E2842" s="64" t="s">
        <v>62</v>
      </c>
      <c r="F2842" s="0" t="s">
        <v>702</v>
      </c>
      <c r="G2842" s="0" t="s">
        <v>3514</v>
      </c>
      <c r="H2842" s="0" t="s">
        <v>3515</v>
      </c>
      <c r="I2842" s="0" t="s">
        <v>3516</v>
      </c>
      <c r="J2842" s="0" t="str">
        <f aca="false">IF(H2842="Present",H2842&amp;"_"&amp;I2842,H2842)</f>
        <v>Absent</v>
      </c>
    </row>
    <row r="2843" customFormat="false" ht="14.25" hidden="false" customHeight="false" outlineLevel="0" collapsed="false">
      <c r="A2843" s="0" t="s">
        <v>647</v>
      </c>
      <c r="B2843" s="64" t="n">
        <f aca="false">VLOOKUP(A2843,SampleData!A$1:E$220,4,FALSE())</f>
        <v>56.787804</v>
      </c>
      <c r="C2843" s="64" t="n">
        <f aca="false">VLOOKUP(A2843,SampleData!A$1:E$220,5,FALSE())</f>
        <v>9.2643372</v>
      </c>
      <c r="D2843" s="66" t="s">
        <v>3536</v>
      </c>
      <c r="E2843" s="0" t="s">
        <v>705</v>
      </c>
      <c r="F2843" s="0" t="s">
        <v>705</v>
      </c>
      <c r="G2843" s="0" t="s">
        <v>3514</v>
      </c>
      <c r="H2843" s="0" t="s">
        <v>3515</v>
      </c>
      <c r="I2843" s="0" t="s">
        <v>3516</v>
      </c>
      <c r="J2843" s="0" t="str">
        <f aca="false">IF(H2843="Present",H2843&amp;"_"&amp;I2843,H2843)</f>
        <v>Absent</v>
      </c>
    </row>
    <row r="2844" customFormat="false" ht="14.25" hidden="false" customHeight="false" outlineLevel="0" collapsed="false">
      <c r="A2844" s="0" t="s">
        <v>647</v>
      </c>
      <c r="B2844" s="64" t="n">
        <f aca="false">VLOOKUP(A2844,SampleData!A$1:E$220,4,FALSE())</f>
        <v>56.787804</v>
      </c>
      <c r="C2844" s="64" t="n">
        <f aca="false">VLOOKUP(A2844,SampleData!A$1:E$220,5,FALSE())</f>
        <v>9.2643372</v>
      </c>
      <c r="D2844" s="66" t="s">
        <v>3537</v>
      </c>
      <c r="E2844" s="0" t="s">
        <v>698</v>
      </c>
      <c r="F2844" s="0" t="s">
        <v>698</v>
      </c>
      <c r="G2844" s="0" t="s">
        <v>3514</v>
      </c>
      <c r="H2844" s="0" t="s">
        <v>3515</v>
      </c>
      <c r="I2844" s="0" t="s">
        <v>3516</v>
      </c>
      <c r="J2844" s="0" t="str">
        <f aca="false">IF(H2844="Present",H2844&amp;"_"&amp;I2844,H2844)</f>
        <v>Absent</v>
      </c>
    </row>
    <row r="2845" customFormat="false" ht="14.25" hidden="false" customHeight="false" outlineLevel="0" collapsed="false">
      <c r="A2845" s="0" t="s">
        <v>647</v>
      </c>
      <c r="B2845" s="64" t="n">
        <f aca="false">VLOOKUP(A2845,SampleData!A$1:E$220,4,FALSE())</f>
        <v>56.787804</v>
      </c>
      <c r="C2845" s="64" t="n">
        <f aca="false">VLOOKUP(A2845,SampleData!A$1:E$220,5,FALSE())</f>
        <v>9.2643372</v>
      </c>
      <c r="D2845" s="66" t="s">
        <v>3512</v>
      </c>
      <c r="E2845" s="64" t="s">
        <v>3513</v>
      </c>
      <c r="F2845" s="0" t="s">
        <v>703</v>
      </c>
      <c r="G2845" s="0" t="s">
        <v>735</v>
      </c>
      <c r="H2845" s="0" t="s">
        <v>3515</v>
      </c>
      <c r="I2845" s="0" t="s">
        <v>3516</v>
      </c>
      <c r="J2845" s="0" t="str">
        <f aca="false">IF(H2845="Present",H2845&amp;"_"&amp;I2845,H2845)</f>
        <v>Absent</v>
      </c>
    </row>
    <row r="2846" customFormat="false" ht="14.25" hidden="false" customHeight="false" outlineLevel="0" collapsed="false">
      <c r="A2846" s="0" t="s">
        <v>647</v>
      </c>
      <c r="B2846" s="64" t="n">
        <f aca="false">VLOOKUP(A2846,SampleData!A$1:E$220,4,FALSE())</f>
        <v>56.787804</v>
      </c>
      <c r="C2846" s="64" t="n">
        <f aca="false">VLOOKUP(A2846,SampleData!A$1:E$220,5,FALSE())</f>
        <v>9.2643372</v>
      </c>
      <c r="D2846" s="66" t="s">
        <v>3517</v>
      </c>
      <c r="E2846" s="64" t="s">
        <v>636</v>
      </c>
      <c r="F2846" s="0" t="s">
        <v>709</v>
      </c>
      <c r="G2846" s="0" t="s">
        <v>735</v>
      </c>
      <c r="H2846" s="0" t="s">
        <v>3515</v>
      </c>
      <c r="I2846" s="0" t="s">
        <v>3516</v>
      </c>
      <c r="J2846" s="0" t="str">
        <f aca="false">IF(H2846="Present",H2846&amp;"_"&amp;I2846,H2846)</f>
        <v>Absent</v>
      </c>
    </row>
    <row r="2847" customFormat="false" ht="14.25" hidden="false" customHeight="false" outlineLevel="0" collapsed="false">
      <c r="A2847" s="0" t="s">
        <v>647</v>
      </c>
      <c r="B2847" s="64" t="n">
        <f aca="false">VLOOKUP(A2847,SampleData!A$1:E$220,4,FALSE())</f>
        <v>56.787804</v>
      </c>
      <c r="C2847" s="64" t="n">
        <f aca="false">VLOOKUP(A2847,SampleData!A$1:E$220,5,FALSE())</f>
        <v>9.2643372</v>
      </c>
      <c r="D2847" s="66" t="s">
        <v>3518</v>
      </c>
      <c r="E2847" s="0" t="s">
        <v>710</v>
      </c>
      <c r="F2847" s="0" t="s">
        <v>710</v>
      </c>
      <c r="G2847" s="0" t="s">
        <v>735</v>
      </c>
      <c r="H2847" s="0" t="s">
        <v>3515</v>
      </c>
      <c r="I2847" s="0" t="s">
        <v>3516</v>
      </c>
      <c r="J2847" s="0" t="str">
        <f aca="false">IF(H2847="Present",H2847&amp;"_"&amp;I2847,H2847)</f>
        <v>Absent</v>
      </c>
    </row>
    <row r="2848" customFormat="false" ht="14.25" hidden="false" customHeight="false" outlineLevel="0" collapsed="false">
      <c r="A2848" s="0" t="s">
        <v>647</v>
      </c>
      <c r="B2848" s="64" t="n">
        <f aca="false">VLOOKUP(A2848,SampleData!A$1:E$220,4,FALSE())</f>
        <v>56.787804</v>
      </c>
      <c r="C2848" s="64" t="n">
        <f aca="false">VLOOKUP(A2848,SampleData!A$1:E$220,5,FALSE())</f>
        <v>9.2643372</v>
      </c>
      <c r="D2848" s="66" t="s">
        <v>3519</v>
      </c>
      <c r="E2848" s="64" t="s">
        <v>3520</v>
      </c>
      <c r="F2848" s="0" t="s">
        <v>697</v>
      </c>
      <c r="G2848" s="0" t="s">
        <v>735</v>
      </c>
      <c r="H2848" s="0" t="s">
        <v>3515</v>
      </c>
      <c r="I2848" s="0" t="s">
        <v>3516</v>
      </c>
      <c r="J2848" s="0" t="str">
        <f aca="false">IF(H2848="Present",H2848&amp;"_"&amp;I2848,H2848)</f>
        <v>Absent</v>
      </c>
    </row>
    <row r="2849" customFormat="false" ht="14.25" hidden="false" customHeight="false" outlineLevel="0" collapsed="false">
      <c r="A2849" s="0" t="s">
        <v>647</v>
      </c>
      <c r="B2849" s="64" t="n">
        <f aca="false">VLOOKUP(A2849,SampleData!A$1:E$220,4,FALSE())</f>
        <v>56.787804</v>
      </c>
      <c r="C2849" s="64" t="n">
        <f aca="false">VLOOKUP(A2849,SampleData!A$1:E$220,5,FALSE())</f>
        <v>9.2643372</v>
      </c>
      <c r="D2849" s="66" t="s">
        <v>3521</v>
      </c>
      <c r="E2849" s="64" t="s">
        <v>208</v>
      </c>
      <c r="F2849" s="0" t="s">
        <v>704</v>
      </c>
      <c r="G2849" s="0" t="s">
        <v>3514</v>
      </c>
      <c r="H2849" s="0" t="s">
        <v>3515</v>
      </c>
      <c r="I2849" s="0" t="s">
        <v>3516</v>
      </c>
      <c r="J2849" s="0" t="str">
        <f aca="false">IF(H2849="Present",H2849&amp;"_"&amp;I2849,H2849)</f>
        <v>Absent</v>
      </c>
    </row>
    <row r="2850" customFormat="false" ht="14.25" hidden="false" customHeight="false" outlineLevel="0" collapsed="false">
      <c r="A2850" s="0" t="s">
        <v>647</v>
      </c>
      <c r="B2850" s="64" t="n">
        <f aca="false">VLOOKUP(A2850,SampleData!A$1:E$220,4,FALSE())</f>
        <v>56.787804</v>
      </c>
      <c r="C2850" s="64" t="n">
        <f aca="false">VLOOKUP(A2850,SampleData!A$1:E$220,5,FALSE())</f>
        <v>9.2643372</v>
      </c>
      <c r="D2850" s="66" t="s">
        <v>3524</v>
      </c>
      <c r="E2850" s="64" t="s">
        <v>3525</v>
      </c>
      <c r="F2850" s="0" t="s">
        <v>699</v>
      </c>
      <c r="G2850" s="0" t="s">
        <v>735</v>
      </c>
      <c r="H2850" s="0" t="s">
        <v>3515</v>
      </c>
      <c r="I2850" s="0" t="s">
        <v>3516</v>
      </c>
      <c r="J2850" s="0" t="str">
        <f aca="false">IF(H2850="Present",H2850&amp;"_"&amp;I2850,H2850)</f>
        <v>Absent</v>
      </c>
    </row>
    <row r="2851" customFormat="false" ht="14.25" hidden="false" customHeight="false" outlineLevel="0" collapsed="false">
      <c r="A2851" s="0" t="s">
        <v>647</v>
      </c>
      <c r="B2851" s="64" t="n">
        <f aca="false">VLOOKUP(A2851,SampleData!A$1:E$220,4,FALSE())</f>
        <v>56.787804</v>
      </c>
      <c r="C2851" s="64" t="n">
        <f aca="false">VLOOKUP(A2851,SampleData!A$1:E$220,5,FALSE())</f>
        <v>9.2643372</v>
      </c>
      <c r="D2851" s="66" t="s">
        <v>3526</v>
      </c>
      <c r="E2851" s="0" t="s">
        <v>385</v>
      </c>
      <c r="F2851" s="0" t="s">
        <v>385</v>
      </c>
      <c r="G2851" s="0" t="s">
        <v>735</v>
      </c>
      <c r="H2851" s="0" t="s">
        <v>3515</v>
      </c>
      <c r="I2851" s="0" t="s">
        <v>3516</v>
      </c>
      <c r="J2851" s="0" t="str">
        <f aca="false">IF(H2851="Present",H2851&amp;"_"&amp;I2851,H2851)</f>
        <v>Absent</v>
      </c>
    </row>
    <row r="2852" customFormat="false" ht="14.25" hidden="false" customHeight="false" outlineLevel="0" collapsed="false">
      <c r="A2852" s="0" t="s">
        <v>647</v>
      </c>
      <c r="B2852" s="64" t="n">
        <f aca="false">VLOOKUP(A2852,SampleData!A$1:E$220,4,FALSE())</f>
        <v>56.787804</v>
      </c>
      <c r="C2852" s="64" t="n">
        <f aca="false">VLOOKUP(A2852,SampleData!A$1:E$220,5,FALSE())</f>
        <v>9.2643372</v>
      </c>
      <c r="D2852" s="66" t="s">
        <v>3527</v>
      </c>
      <c r="E2852" s="64" t="s">
        <v>74</v>
      </c>
      <c r="F2852" s="0" t="s">
        <v>701</v>
      </c>
      <c r="G2852" s="0" t="s">
        <v>735</v>
      </c>
      <c r="H2852" s="0" t="s">
        <v>3515</v>
      </c>
      <c r="I2852" s="0" t="s">
        <v>3516</v>
      </c>
      <c r="J2852" s="0" t="str">
        <f aca="false">IF(H2852="Present",H2852&amp;"_"&amp;I2852,H2852)</f>
        <v>Absent</v>
      </c>
    </row>
    <row r="2853" customFormat="false" ht="14.25" hidden="false" customHeight="false" outlineLevel="0" collapsed="false">
      <c r="A2853" s="0" t="s">
        <v>647</v>
      </c>
      <c r="B2853" s="64" t="n">
        <f aca="false">VLOOKUP(A2853,SampleData!A$1:E$220,4,FALSE())</f>
        <v>56.787804</v>
      </c>
      <c r="C2853" s="64" t="n">
        <f aca="false">VLOOKUP(A2853,SampleData!A$1:E$220,5,FALSE())</f>
        <v>9.2643372</v>
      </c>
      <c r="D2853" s="66" t="s">
        <v>3530</v>
      </c>
      <c r="E2853" s="64" t="s">
        <v>3531</v>
      </c>
      <c r="F2853" s="0" t="s">
        <v>700</v>
      </c>
      <c r="G2853" s="0" t="s">
        <v>735</v>
      </c>
      <c r="H2853" s="0" t="s">
        <v>3515</v>
      </c>
      <c r="I2853" s="0" t="s">
        <v>3516</v>
      </c>
      <c r="J2853" s="0" t="str">
        <f aca="false">IF(H2853="Present",H2853&amp;"_"&amp;I2853,H2853)</f>
        <v>Absent</v>
      </c>
    </row>
    <row r="2854" customFormat="false" ht="14.25" hidden="false" customHeight="false" outlineLevel="0" collapsed="false">
      <c r="A2854" s="0" t="s">
        <v>647</v>
      </c>
      <c r="B2854" s="64" t="n">
        <f aca="false">VLOOKUP(A2854,SampleData!A$1:E$220,4,FALSE())</f>
        <v>56.787804</v>
      </c>
      <c r="C2854" s="64" t="n">
        <f aca="false">VLOOKUP(A2854,SampleData!A$1:E$220,5,FALSE())</f>
        <v>9.2643372</v>
      </c>
      <c r="D2854" s="66" t="s">
        <v>3538</v>
      </c>
      <c r="E2854" s="64" t="s">
        <v>3539</v>
      </c>
      <c r="F2854" s="0" t="s">
        <v>706</v>
      </c>
      <c r="G2854" s="0" t="s">
        <v>3514</v>
      </c>
      <c r="H2854" s="0" t="s">
        <v>3515</v>
      </c>
      <c r="I2854" s="0" t="s">
        <v>3516</v>
      </c>
      <c r="J2854" s="0" t="str">
        <f aca="false">IF(H2854="Present",H2854&amp;"_"&amp;I2854,H2854)</f>
        <v>Absent</v>
      </c>
    </row>
    <row r="2855" customFormat="false" ht="14.25" hidden="false" customHeight="false" outlineLevel="0" collapsed="false">
      <c r="A2855" s="0" t="s">
        <v>653</v>
      </c>
      <c r="B2855" s="64" t="n">
        <f aca="false">VLOOKUP(A2855,SampleData!A$1:E$220,4,FALSE())</f>
        <v>55.7051117961509</v>
      </c>
      <c r="C2855" s="64" t="n">
        <f aca="false">VLOOKUP(A2855,SampleData!A$1:E$220,5,FALSE())</f>
        <v>12.4746792018414</v>
      </c>
      <c r="D2855" s="66" t="s">
        <v>3512</v>
      </c>
      <c r="E2855" s="64" t="s">
        <v>3513</v>
      </c>
      <c r="F2855" s="0" t="s">
        <v>703</v>
      </c>
      <c r="G2855" s="0" t="s">
        <v>735</v>
      </c>
      <c r="H2855" s="0" t="s">
        <v>3515</v>
      </c>
      <c r="I2855" s="0" t="s">
        <v>3516</v>
      </c>
      <c r="J2855" s="0" t="str">
        <f aca="false">IF(H2855="Present",H2855&amp;"_"&amp;I2855,H2855)</f>
        <v>Absent</v>
      </c>
    </row>
    <row r="2856" customFormat="false" ht="14.25" hidden="false" customHeight="false" outlineLevel="0" collapsed="false">
      <c r="A2856" s="0" t="s">
        <v>653</v>
      </c>
      <c r="B2856" s="64" t="n">
        <f aca="false">VLOOKUP(A2856,SampleData!A$1:E$220,4,FALSE())</f>
        <v>55.7051117961509</v>
      </c>
      <c r="C2856" s="64" t="n">
        <f aca="false">VLOOKUP(A2856,SampleData!A$1:E$220,5,FALSE())</f>
        <v>12.4746792018414</v>
      </c>
      <c r="D2856" s="66" t="s">
        <v>3517</v>
      </c>
      <c r="E2856" s="64" t="s">
        <v>636</v>
      </c>
      <c r="F2856" s="0" t="s">
        <v>709</v>
      </c>
      <c r="G2856" s="0" t="s">
        <v>735</v>
      </c>
      <c r="H2856" s="0" t="s">
        <v>3515</v>
      </c>
      <c r="I2856" s="0" t="s">
        <v>3516</v>
      </c>
      <c r="J2856" s="0" t="str">
        <f aca="false">IF(H2856="Present",H2856&amp;"_"&amp;I2856,H2856)</f>
        <v>Absent</v>
      </c>
    </row>
    <row r="2857" customFormat="false" ht="14.25" hidden="false" customHeight="false" outlineLevel="0" collapsed="false">
      <c r="A2857" s="0" t="s">
        <v>653</v>
      </c>
      <c r="B2857" s="64" t="n">
        <f aca="false">VLOOKUP(A2857,SampleData!A$1:E$220,4,FALSE())</f>
        <v>55.7051117961509</v>
      </c>
      <c r="C2857" s="64" t="n">
        <f aca="false">VLOOKUP(A2857,SampleData!A$1:E$220,5,FALSE())</f>
        <v>12.4746792018414</v>
      </c>
      <c r="D2857" s="66" t="s">
        <v>3518</v>
      </c>
      <c r="E2857" s="0" t="s">
        <v>710</v>
      </c>
      <c r="F2857" s="0" t="s">
        <v>710</v>
      </c>
      <c r="G2857" s="0" t="s">
        <v>735</v>
      </c>
      <c r="H2857" s="0" t="s">
        <v>3533</v>
      </c>
      <c r="I2857" s="0" t="s">
        <v>3535</v>
      </c>
      <c r="J2857" s="0" t="str">
        <f aca="false">IF(H2857="Present",H2857&amp;"_"&amp;I2857,H2857)</f>
        <v>Present_Ct&lt;41</v>
      </c>
    </row>
    <row r="2858" customFormat="false" ht="14.25" hidden="false" customHeight="false" outlineLevel="0" collapsed="false">
      <c r="A2858" s="0" t="s">
        <v>653</v>
      </c>
      <c r="B2858" s="64" t="n">
        <f aca="false">VLOOKUP(A2858,SampleData!A$1:E$220,4,FALSE())</f>
        <v>55.7051117961509</v>
      </c>
      <c r="C2858" s="64" t="n">
        <f aca="false">VLOOKUP(A2858,SampleData!A$1:E$220,5,FALSE())</f>
        <v>12.4746792018414</v>
      </c>
      <c r="D2858" s="66" t="s">
        <v>3519</v>
      </c>
      <c r="E2858" s="64" t="s">
        <v>3520</v>
      </c>
      <c r="F2858" s="0" t="s">
        <v>697</v>
      </c>
      <c r="G2858" s="0" t="s">
        <v>735</v>
      </c>
      <c r="H2858" s="0" t="s">
        <v>3515</v>
      </c>
      <c r="I2858" s="0" t="s">
        <v>3516</v>
      </c>
      <c r="J2858" s="0" t="str">
        <f aca="false">IF(H2858="Present",H2858&amp;"_"&amp;I2858,H2858)</f>
        <v>Absent</v>
      </c>
    </row>
    <row r="2859" customFormat="false" ht="14.25" hidden="false" customHeight="false" outlineLevel="0" collapsed="false">
      <c r="A2859" s="0" t="s">
        <v>653</v>
      </c>
      <c r="B2859" s="64" t="n">
        <f aca="false">VLOOKUP(A2859,SampleData!A$1:E$220,4,FALSE())</f>
        <v>55.7051117961509</v>
      </c>
      <c r="C2859" s="64" t="n">
        <f aca="false">VLOOKUP(A2859,SampleData!A$1:E$220,5,FALSE())</f>
        <v>12.4746792018414</v>
      </c>
      <c r="D2859" s="66" t="s">
        <v>3521</v>
      </c>
      <c r="E2859" s="64" t="s">
        <v>208</v>
      </c>
      <c r="F2859" s="0" t="s">
        <v>704</v>
      </c>
      <c r="G2859" s="0" t="s">
        <v>735</v>
      </c>
      <c r="H2859" s="0" t="s">
        <v>3515</v>
      </c>
      <c r="I2859" s="0" t="s">
        <v>3516</v>
      </c>
      <c r="J2859" s="0" t="str">
        <f aca="false">IF(H2859="Present",H2859&amp;"_"&amp;I2859,H2859)</f>
        <v>Absent</v>
      </c>
    </row>
    <row r="2860" customFormat="false" ht="14.25" hidden="false" customHeight="false" outlineLevel="0" collapsed="false">
      <c r="A2860" s="0" t="s">
        <v>653</v>
      </c>
      <c r="B2860" s="64" t="n">
        <f aca="false">VLOOKUP(A2860,SampleData!A$1:E$220,4,FALSE())</f>
        <v>55.7051117961509</v>
      </c>
      <c r="C2860" s="64" t="n">
        <f aca="false">VLOOKUP(A2860,SampleData!A$1:E$220,5,FALSE())</f>
        <v>12.4746792018414</v>
      </c>
      <c r="D2860" s="66" t="s">
        <v>3522</v>
      </c>
      <c r="E2860" s="64" t="s">
        <v>3523</v>
      </c>
      <c r="F2860" s="0" t="s">
        <v>708</v>
      </c>
      <c r="G2860" s="0" t="s">
        <v>735</v>
      </c>
      <c r="H2860" s="0" t="s">
        <v>3515</v>
      </c>
      <c r="I2860" s="0" t="s">
        <v>3516</v>
      </c>
      <c r="J2860" s="0" t="str">
        <f aca="false">IF(H2860="Present",H2860&amp;"_"&amp;I2860,H2860)</f>
        <v>Absent</v>
      </c>
    </row>
    <row r="2861" customFormat="false" ht="14.25" hidden="false" customHeight="false" outlineLevel="0" collapsed="false">
      <c r="A2861" s="0" t="s">
        <v>653</v>
      </c>
      <c r="B2861" s="64" t="n">
        <f aca="false">VLOOKUP(A2861,SampleData!A$1:E$220,4,FALSE())</f>
        <v>55.7051117961509</v>
      </c>
      <c r="C2861" s="64" t="n">
        <f aca="false">VLOOKUP(A2861,SampleData!A$1:E$220,5,FALSE())</f>
        <v>12.4746792018414</v>
      </c>
      <c r="D2861" s="66" t="s">
        <v>3522</v>
      </c>
      <c r="E2861" s="64" t="s">
        <v>3523</v>
      </c>
      <c r="F2861" s="0" t="s">
        <v>708</v>
      </c>
      <c r="G2861" s="0" t="s">
        <v>735</v>
      </c>
      <c r="H2861" s="0" t="s">
        <v>3515</v>
      </c>
      <c r="I2861" s="0" t="s">
        <v>3516</v>
      </c>
      <c r="J2861" s="0" t="str">
        <f aca="false">IF(H2861="Present",H2861&amp;"_"&amp;I2861,H2861)</f>
        <v>Absent</v>
      </c>
    </row>
    <row r="2862" customFormat="false" ht="14.25" hidden="false" customHeight="false" outlineLevel="0" collapsed="false">
      <c r="A2862" s="0" t="s">
        <v>653</v>
      </c>
      <c r="B2862" s="64" t="n">
        <f aca="false">VLOOKUP(A2862,SampleData!A$1:E$220,4,FALSE())</f>
        <v>55.7051117961509</v>
      </c>
      <c r="C2862" s="64" t="n">
        <f aca="false">VLOOKUP(A2862,SampleData!A$1:E$220,5,FALSE())</f>
        <v>12.4746792018414</v>
      </c>
      <c r="D2862" s="66" t="s">
        <v>3524</v>
      </c>
      <c r="E2862" s="64" t="s">
        <v>3525</v>
      </c>
      <c r="F2862" s="0" t="s">
        <v>699</v>
      </c>
      <c r="G2862" s="0" t="s">
        <v>735</v>
      </c>
      <c r="H2862" s="0" t="s">
        <v>3515</v>
      </c>
      <c r="I2862" s="0" t="s">
        <v>3516</v>
      </c>
      <c r="J2862" s="0" t="str">
        <f aca="false">IF(H2862="Present",H2862&amp;"_"&amp;I2862,H2862)</f>
        <v>Absent</v>
      </c>
    </row>
    <row r="2863" customFormat="false" ht="14.25" hidden="false" customHeight="false" outlineLevel="0" collapsed="false">
      <c r="A2863" s="0" t="s">
        <v>653</v>
      </c>
      <c r="B2863" s="64" t="n">
        <f aca="false">VLOOKUP(A2863,SampleData!A$1:E$220,4,FALSE())</f>
        <v>55.7051117961509</v>
      </c>
      <c r="C2863" s="64" t="n">
        <f aca="false">VLOOKUP(A2863,SampleData!A$1:E$220,5,FALSE())</f>
        <v>12.4746792018414</v>
      </c>
      <c r="D2863" s="66" t="s">
        <v>229</v>
      </c>
      <c r="E2863" s="0" t="s">
        <v>199</v>
      </c>
      <c r="F2863" s="0" t="s">
        <v>199</v>
      </c>
      <c r="G2863" s="0" t="s">
        <v>3514</v>
      </c>
      <c r="H2863" s="0" t="s">
        <v>3515</v>
      </c>
      <c r="I2863" s="0" t="s">
        <v>3516</v>
      </c>
      <c r="J2863" s="0" t="str">
        <f aca="false">IF(H2863="Present",H2863&amp;"_"&amp;I2863,H2863)</f>
        <v>Absent</v>
      </c>
    </row>
    <row r="2864" customFormat="false" ht="14.25" hidden="false" customHeight="false" outlineLevel="0" collapsed="false">
      <c r="A2864" s="0" t="s">
        <v>653</v>
      </c>
      <c r="B2864" s="64" t="n">
        <f aca="false">VLOOKUP(A2864,SampleData!A$1:E$220,4,FALSE())</f>
        <v>55.7051117961509</v>
      </c>
      <c r="C2864" s="64" t="n">
        <f aca="false">VLOOKUP(A2864,SampleData!A$1:E$220,5,FALSE())</f>
        <v>12.4746792018414</v>
      </c>
      <c r="D2864" s="66" t="s">
        <v>229</v>
      </c>
      <c r="E2864" s="0" t="s">
        <v>199</v>
      </c>
      <c r="F2864" s="0" t="s">
        <v>199</v>
      </c>
      <c r="G2864" s="0" t="s">
        <v>735</v>
      </c>
      <c r="H2864" s="0" t="s">
        <v>3533</v>
      </c>
      <c r="I2864" s="0" t="s">
        <v>3535</v>
      </c>
      <c r="J2864" s="0" t="str">
        <f aca="false">IF(H2864="Present",H2864&amp;"_"&amp;I2864,H2864)</f>
        <v>Present_Ct&lt;41</v>
      </c>
    </row>
    <row r="2865" customFormat="false" ht="14.25" hidden="false" customHeight="false" outlineLevel="0" collapsed="false">
      <c r="A2865" s="0" t="s">
        <v>653</v>
      </c>
      <c r="B2865" s="64" t="n">
        <f aca="false">VLOOKUP(A2865,SampleData!A$1:E$220,4,FALSE())</f>
        <v>55.7051117961509</v>
      </c>
      <c r="C2865" s="64" t="n">
        <f aca="false">VLOOKUP(A2865,SampleData!A$1:E$220,5,FALSE())</f>
        <v>12.4746792018414</v>
      </c>
      <c r="D2865" s="66" t="s">
        <v>3526</v>
      </c>
      <c r="E2865" s="0" t="s">
        <v>385</v>
      </c>
      <c r="F2865" s="0" t="s">
        <v>385</v>
      </c>
      <c r="G2865" s="0" t="s">
        <v>735</v>
      </c>
      <c r="H2865" s="0" t="s">
        <v>3515</v>
      </c>
      <c r="I2865" s="0" t="s">
        <v>3516</v>
      </c>
      <c r="J2865" s="0" t="str">
        <f aca="false">IF(H2865="Present",H2865&amp;"_"&amp;I2865,H2865)</f>
        <v>Absent</v>
      </c>
    </row>
    <row r="2866" customFormat="false" ht="14.25" hidden="false" customHeight="false" outlineLevel="0" collapsed="false">
      <c r="A2866" s="0" t="s">
        <v>653</v>
      </c>
      <c r="B2866" s="64" t="n">
        <f aca="false">VLOOKUP(A2866,SampleData!A$1:E$220,4,FALSE())</f>
        <v>55.7051117961509</v>
      </c>
      <c r="C2866" s="64" t="n">
        <f aca="false">VLOOKUP(A2866,SampleData!A$1:E$220,5,FALSE())</f>
        <v>12.4746792018414</v>
      </c>
      <c r="D2866" s="66" t="s">
        <v>3527</v>
      </c>
      <c r="E2866" s="64" t="s">
        <v>74</v>
      </c>
      <c r="F2866" s="0" t="s">
        <v>701</v>
      </c>
      <c r="G2866" s="0" t="s">
        <v>735</v>
      </c>
      <c r="H2866" s="0" t="s">
        <v>3515</v>
      </c>
      <c r="I2866" s="0" t="s">
        <v>3516</v>
      </c>
      <c r="J2866" s="0" t="str">
        <f aca="false">IF(H2866="Present",H2866&amp;"_"&amp;I2866,H2866)</f>
        <v>Absent</v>
      </c>
    </row>
    <row r="2867" customFormat="false" ht="14.25" hidden="false" customHeight="false" outlineLevel="0" collapsed="false">
      <c r="A2867" s="0" t="s">
        <v>653</v>
      </c>
      <c r="B2867" s="64" t="n">
        <f aca="false">VLOOKUP(A2867,SampleData!A$1:E$220,4,FALSE())</f>
        <v>55.7051117961509</v>
      </c>
      <c r="C2867" s="64" t="n">
        <f aca="false">VLOOKUP(A2867,SampleData!A$1:E$220,5,FALSE())</f>
        <v>12.4746792018414</v>
      </c>
      <c r="D2867" s="66" t="s">
        <v>3528</v>
      </c>
      <c r="E2867" s="64" t="s">
        <v>177</v>
      </c>
      <c r="F2867" s="0" t="s">
        <v>3529</v>
      </c>
      <c r="G2867" s="0" t="s">
        <v>735</v>
      </c>
      <c r="H2867" s="0" t="s">
        <v>3515</v>
      </c>
      <c r="I2867" s="0" t="s">
        <v>3516</v>
      </c>
      <c r="J2867" s="0" t="str">
        <f aca="false">IF(H2867="Present",H2867&amp;"_"&amp;I2867,H2867)</f>
        <v>Absent</v>
      </c>
    </row>
    <row r="2868" customFormat="false" ht="14.25" hidden="false" customHeight="false" outlineLevel="0" collapsed="false">
      <c r="A2868" s="0" t="s">
        <v>653</v>
      </c>
      <c r="B2868" s="64" t="n">
        <f aca="false">VLOOKUP(A2868,SampleData!A$1:E$220,4,FALSE())</f>
        <v>55.7051117961509</v>
      </c>
      <c r="C2868" s="64" t="n">
        <f aca="false">VLOOKUP(A2868,SampleData!A$1:E$220,5,FALSE())</f>
        <v>12.4746792018414</v>
      </c>
      <c r="D2868" s="66" t="s">
        <v>3528</v>
      </c>
      <c r="E2868" s="64" t="s">
        <v>177</v>
      </c>
      <c r="F2868" s="0" t="s">
        <v>3529</v>
      </c>
      <c r="G2868" s="0" t="s">
        <v>735</v>
      </c>
      <c r="H2868" s="0" t="s">
        <v>3515</v>
      </c>
      <c r="I2868" s="0" t="s">
        <v>3516</v>
      </c>
      <c r="J2868" s="0" t="str">
        <f aca="false">IF(H2868="Present",H2868&amp;"_"&amp;I2868,H2868)</f>
        <v>Absent</v>
      </c>
    </row>
    <row r="2869" customFormat="false" ht="14.25" hidden="false" customHeight="false" outlineLevel="0" collapsed="false">
      <c r="A2869" s="0" t="s">
        <v>653</v>
      </c>
      <c r="B2869" s="64" t="n">
        <f aca="false">VLOOKUP(A2869,SampleData!A$1:E$220,4,FALSE())</f>
        <v>55.7051117961509</v>
      </c>
      <c r="C2869" s="64" t="n">
        <f aca="false">VLOOKUP(A2869,SampleData!A$1:E$220,5,FALSE())</f>
        <v>12.4746792018414</v>
      </c>
      <c r="D2869" s="66" t="s">
        <v>3530</v>
      </c>
      <c r="E2869" s="64" t="s">
        <v>3531</v>
      </c>
      <c r="F2869" s="0" t="s">
        <v>700</v>
      </c>
      <c r="G2869" s="0" t="s">
        <v>3514</v>
      </c>
      <c r="H2869" s="0" t="s">
        <v>3515</v>
      </c>
      <c r="I2869" s="0" t="s">
        <v>3516</v>
      </c>
      <c r="J2869" s="0" t="str">
        <f aca="false">IF(H2869="Present",H2869&amp;"_"&amp;I2869,H2869)</f>
        <v>Absent</v>
      </c>
    </row>
    <row r="2870" customFormat="false" ht="14.25" hidden="false" customHeight="false" outlineLevel="0" collapsed="false">
      <c r="A2870" s="0" t="s">
        <v>653</v>
      </c>
      <c r="B2870" s="64" t="n">
        <f aca="false">VLOOKUP(A2870,SampleData!A$1:E$220,4,FALSE())</f>
        <v>55.7051117961509</v>
      </c>
      <c r="C2870" s="64" t="n">
        <f aca="false">VLOOKUP(A2870,SampleData!A$1:E$220,5,FALSE())</f>
        <v>12.4746792018414</v>
      </c>
      <c r="D2870" s="66" t="s">
        <v>3532</v>
      </c>
      <c r="E2870" s="64" t="s">
        <v>353</v>
      </c>
      <c r="F2870" s="0" t="s">
        <v>696</v>
      </c>
      <c r="G2870" s="0" t="s">
        <v>735</v>
      </c>
      <c r="H2870" s="0" t="s">
        <v>3515</v>
      </c>
      <c r="I2870" s="0" t="s">
        <v>3516</v>
      </c>
      <c r="J2870" s="0" t="str">
        <f aca="false">IF(H2870="Present",H2870&amp;"_"&amp;I2870,H2870)</f>
        <v>Absent</v>
      </c>
    </row>
    <row r="2871" customFormat="false" ht="14.25" hidden="false" customHeight="false" outlineLevel="0" collapsed="false">
      <c r="A2871" s="0" t="s">
        <v>653</v>
      </c>
      <c r="B2871" s="64" t="n">
        <f aca="false">VLOOKUP(A2871,SampleData!A$1:E$220,4,FALSE())</f>
        <v>55.7051117961509</v>
      </c>
      <c r="C2871" s="64" t="n">
        <f aca="false">VLOOKUP(A2871,SampleData!A$1:E$220,5,FALSE())</f>
        <v>12.4746792018414</v>
      </c>
      <c r="D2871" s="66" t="s">
        <v>3532</v>
      </c>
      <c r="E2871" s="64" t="s">
        <v>353</v>
      </c>
      <c r="F2871" s="0" t="s">
        <v>696</v>
      </c>
      <c r="G2871" s="0" t="s">
        <v>735</v>
      </c>
      <c r="H2871" s="0" t="s">
        <v>3515</v>
      </c>
      <c r="I2871" s="0" t="s">
        <v>3516</v>
      </c>
      <c r="J2871" s="0" t="str">
        <f aca="false">IF(H2871="Present",H2871&amp;"_"&amp;I2871,H2871)</f>
        <v>Absent</v>
      </c>
    </row>
    <row r="2872" customFormat="false" ht="14.25" hidden="false" customHeight="false" outlineLevel="0" collapsed="false">
      <c r="A2872" s="0" t="s">
        <v>653</v>
      </c>
      <c r="B2872" s="64" t="n">
        <f aca="false">VLOOKUP(A2872,SampleData!A$1:E$220,4,FALSE())</f>
        <v>55.7051117961509</v>
      </c>
      <c r="C2872" s="64" t="n">
        <f aca="false">VLOOKUP(A2872,SampleData!A$1:E$220,5,FALSE())</f>
        <v>12.4746792018414</v>
      </c>
      <c r="D2872" s="66" t="s">
        <v>3534</v>
      </c>
      <c r="E2872" s="64" t="s">
        <v>62</v>
      </c>
      <c r="F2872" s="0" t="s">
        <v>702</v>
      </c>
      <c r="G2872" s="0" t="s">
        <v>735</v>
      </c>
      <c r="H2872" s="0" t="s">
        <v>3515</v>
      </c>
      <c r="I2872" s="0" t="s">
        <v>3516</v>
      </c>
      <c r="J2872" s="0" t="str">
        <f aca="false">IF(H2872="Present",H2872&amp;"_"&amp;I2872,H2872)</f>
        <v>Absent</v>
      </c>
    </row>
    <row r="2873" customFormat="false" ht="14.25" hidden="false" customHeight="false" outlineLevel="0" collapsed="false">
      <c r="A2873" s="0" t="s">
        <v>653</v>
      </c>
      <c r="B2873" s="64" t="n">
        <f aca="false">VLOOKUP(A2873,SampleData!A$1:E$220,4,FALSE())</f>
        <v>55.7051117961509</v>
      </c>
      <c r="C2873" s="64" t="n">
        <f aca="false">VLOOKUP(A2873,SampleData!A$1:E$220,5,FALSE())</f>
        <v>12.4746792018414</v>
      </c>
      <c r="D2873" s="66" t="s">
        <v>3534</v>
      </c>
      <c r="E2873" s="64" t="s">
        <v>62</v>
      </c>
      <c r="F2873" s="0" t="s">
        <v>702</v>
      </c>
      <c r="G2873" s="0" t="s">
        <v>735</v>
      </c>
      <c r="H2873" s="0" t="s">
        <v>3515</v>
      </c>
      <c r="I2873" s="0" t="s">
        <v>3516</v>
      </c>
      <c r="J2873" s="0" t="str">
        <f aca="false">IF(H2873="Present",H2873&amp;"_"&amp;I2873,H2873)</f>
        <v>Absent</v>
      </c>
    </row>
    <row r="2874" customFormat="false" ht="14.25" hidden="false" customHeight="false" outlineLevel="0" collapsed="false">
      <c r="A2874" s="0" t="s">
        <v>653</v>
      </c>
      <c r="B2874" s="64" t="n">
        <f aca="false">VLOOKUP(A2874,SampleData!A$1:E$220,4,FALSE())</f>
        <v>55.7051117961509</v>
      </c>
      <c r="C2874" s="64" t="n">
        <f aca="false">VLOOKUP(A2874,SampleData!A$1:E$220,5,FALSE())</f>
        <v>12.4746792018414</v>
      </c>
      <c r="D2874" s="66" t="s">
        <v>3536</v>
      </c>
      <c r="E2874" s="0" t="s">
        <v>705</v>
      </c>
      <c r="F2874" s="0" t="s">
        <v>705</v>
      </c>
      <c r="G2874" s="0" t="s">
        <v>735</v>
      </c>
      <c r="H2874" s="0" t="s">
        <v>3533</v>
      </c>
      <c r="I2874" s="0" t="s">
        <v>3535</v>
      </c>
      <c r="J2874" s="0" t="str">
        <f aca="false">IF(H2874="Present",H2874&amp;"_"&amp;I2874,H2874)</f>
        <v>Present_Ct&lt;41</v>
      </c>
    </row>
    <row r="2875" customFormat="false" ht="14.25" hidden="false" customHeight="false" outlineLevel="0" collapsed="false">
      <c r="A2875" s="0" t="s">
        <v>653</v>
      </c>
      <c r="B2875" s="64" t="n">
        <f aca="false">VLOOKUP(A2875,SampleData!A$1:E$220,4,FALSE())</f>
        <v>55.7051117961509</v>
      </c>
      <c r="C2875" s="64" t="n">
        <f aca="false">VLOOKUP(A2875,SampleData!A$1:E$220,5,FALSE())</f>
        <v>12.4746792018414</v>
      </c>
      <c r="D2875" s="66" t="s">
        <v>3536</v>
      </c>
      <c r="E2875" s="0" t="s">
        <v>705</v>
      </c>
      <c r="F2875" s="0" t="s">
        <v>705</v>
      </c>
      <c r="G2875" s="0" t="s">
        <v>735</v>
      </c>
      <c r="H2875" s="0" t="s">
        <v>3533</v>
      </c>
      <c r="I2875" s="0" t="s">
        <v>3535</v>
      </c>
      <c r="J2875" s="0" t="str">
        <f aca="false">IF(H2875="Present",H2875&amp;"_"&amp;I2875,H2875)</f>
        <v>Present_Ct&lt;41</v>
      </c>
    </row>
    <row r="2876" customFormat="false" ht="14.25" hidden="false" customHeight="false" outlineLevel="0" collapsed="false">
      <c r="A2876" s="0" t="s">
        <v>653</v>
      </c>
      <c r="B2876" s="64" t="n">
        <f aca="false">VLOOKUP(A2876,SampleData!A$1:E$220,4,FALSE())</f>
        <v>55.7051117961509</v>
      </c>
      <c r="C2876" s="64" t="n">
        <f aca="false">VLOOKUP(A2876,SampleData!A$1:E$220,5,FALSE())</f>
        <v>12.4746792018414</v>
      </c>
      <c r="D2876" s="66" t="s">
        <v>3537</v>
      </c>
      <c r="E2876" s="0" t="s">
        <v>698</v>
      </c>
      <c r="F2876" s="0" t="s">
        <v>698</v>
      </c>
      <c r="G2876" s="0" t="s">
        <v>735</v>
      </c>
      <c r="H2876" s="0" t="s">
        <v>3533</v>
      </c>
      <c r="I2876" s="0" t="s">
        <v>3535</v>
      </c>
      <c r="J2876" s="0" t="str">
        <f aca="false">IF(H2876="Present",H2876&amp;"_"&amp;I2876,H2876)</f>
        <v>Present_Ct&lt;41</v>
      </c>
    </row>
    <row r="2877" customFormat="false" ht="14.25" hidden="false" customHeight="false" outlineLevel="0" collapsed="false">
      <c r="A2877" s="0" t="s">
        <v>653</v>
      </c>
      <c r="B2877" s="64" t="n">
        <f aca="false">VLOOKUP(A2877,SampleData!A$1:E$220,4,FALSE())</f>
        <v>55.7051117961509</v>
      </c>
      <c r="C2877" s="64" t="n">
        <f aca="false">VLOOKUP(A2877,SampleData!A$1:E$220,5,FALSE())</f>
        <v>12.4746792018414</v>
      </c>
      <c r="D2877" s="66" t="s">
        <v>3537</v>
      </c>
      <c r="E2877" s="0" t="s">
        <v>698</v>
      </c>
      <c r="F2877" s="0" t="s">
        <v>698</v>
      </c>
      <c r="G2877" s="0" t="s">
        <v>735</v>
      </c>
      <c r="H2877" s="0" t="s">
        <v>3533</v>
      </c>
      <c r="I2877" s="0" t="s">
        <v>3516</v>
      </c>
      <c r="J2877" s="0" t="str">
        <f aca="false">IF(H2877="Present",H2877&amp;"_"&amp;I2877,H2877)</f>
        <v>Present_Ct&gt;41</v>
      </c>
    </row>
    <row r="2878" customFormat="false" ht="14.25" hidden="false" customHeight="false" outlineLevel="0" collapsed="false">
      <c r="A2878" s="0" t="s">
        <v>653</v>
      </c>
      <c r="B2878" s="64" t="n">
        <f aca="false">VLOOKUP(A2878,SampleData!A$1:E$220,4,FALSE())</f>
        <v>55.7051117961509</v>
      </c>
      <c r="C2878" s="64" t="n">
        <f aca="false">VLOOKUP(A2878,SampleData!A$1:E$220,5,FALSE())</f>
        <v>12.4746792018414</v>
      </c>
      <c r="D2878" s="66" t="s">
        <v>3538</v>
      </c>
      <c r="E2878" s="64" t="s">
        <v>3539</v>
      </c>
      <c r="F2878" s="0" t="s">
        <v>706</v>
      </c>
      <c r="G2878" s="0" t="s">
        <v>735</v>
      </c>
      <c r="H2878" s="0" t="s">
        <v>3515</v>
      </c>
      <c r="I2878" s="0" t="s">
        <v>3516</v>
      </c>
      <c r="J2878" s="0" t="str">
        <f aca="false">IF(H2878="Present",H2878&amp;"_"&amp;I2878,H2878)</f>
        <v>Absent</v>
      </c>
    </row>
    <row r="2879" customFormat="false" ht="14.25" hidden="false" customHeight="false" outlineLevel="0" collapsed="false">
      <c r="A2879" s="0" t="s">
        <v>653</v>
      </c>
      <c r="B2879" s="64" t="n">
        <f aca="false">VLOOKUP(A2879,SampleData!A$1:E$220,4,FALSE())</f>
        <v>55.7051117961509</v>
      </c>
      <c r="C2879" s="64" t="n">
        <f aca="false">VLOOKUP(A2879,SampleData!A$1:E$220,5,FALSE())</f>
        <v>12.4746792018414</v>
      </c>
      <c r="D2879" s="66" t="s">
        <v>3512</v>
      </c>
      <c r="E2879" s="64" t="s">
        <v>3513</v>
      </c>
      <c r="F2879" s="0" t="s">
        <v>703</v>
      </c>
      <c r="G2879" s="0" t="s">
        <v>735</v>
      </c>
      <c r="H2879" s="0" t="s">
        <v>3515</v>
      </c>
      <c r="I2879" s="0" t="s">
        <v>3516</v>
      </c>
      <c r="J2879" s="0" t="str">
        <f aca="false">IF(H2879="Present",H2879&amp;"_"&amp;I2879,H2879)</f>
        <v>Absent</v>
      </c>
    </row>
    <row r="2880" customFormat="false" ht="14.25" hidden="false" customHeight="false" outlineLevel="0" collapsed="false">
      <c r="A2880" s="0" t="s">
        <v>653</v>
      </c>
      <c r="B2880" s="64" t="n">
        <f aca="false">VLOOKUP(A2880,SampleData!A$1:E$220,4,FALSE())</f>
        <v>55.7051117961509</v>
      </c>
      <c r="C2880" s="64" t="n">
        <f aca="false">VLOOKUP(A2880,SampleData!A$1:E$220,5,FALSE())</f>
        <v>12.4746792018414</v>
      </c>
      <c r="D2880" s="66" t="s">
        <v>3517</v>
      </c>
      <c r="E2880" s="64" t="s">
        <v>636</v>
      </c>
      <c r="F2880" s="0" t="s">
        <v>709</v>
      </c>
      <c r="G2880" s="0" t="s">
        <v>735</v>
      </c>
      <c r="H2880" s="0" t="s">
        <v>3515</v>
      </c>
      <c r="I2880" s="0" t="s">
        <v>3516</v>
      </c>
      <c r="J2880" s="0" t="str">
        <f aca="false">IF(H2880="Present",H2880&amp;"_"&amp;I2880,H2880)</f>
        <v>Absent</v>
      </c>
    </row>
    <row r="2881" customFormat="false" ht="14.25" hidden="false" customHeight="false" outlineLevel="0" collapsed="false">
      <c r="A2881" s="0" t="s">
        <v>653</v>
      </c>
      <c r="B2881" s="64" t="n">
        <f aca="false">VLOOKUP(A2881,SampleData!A$1:E$220,4,FALSE())</f>
        <v>55.7051117961509</v>
      </c>
      <c r="C2881" s="64" t="n">
        <f aca="false">VLOOKUP(A2881,SampleData!A$1:E$220,5,FALSE())</f>
        <v>12.4746792018414</v>
      </c>
      <c r="D2881" s="66" t="s">
        <v>3518</v>
      </c>
      <c r="E2881" s="0" t="s">
        <v>710</v>
      </c>
      <c r="F2881" s="0" t="s">
        <v>710</v>
      </c>
      <c r="G2881" s="0" t="s">
        <v>735</v>
      </c>
      <c r="H2881" s="0" t="s">
        <v>3515</v>
      </c>
      <c r="I2881" s="0" t="s">
        <v>3516</v>
      </c>
      <c r="J2881" s="0" t="str">
        <f aca="false">IF(H2881="Present",H2881&amp;"_"&amp;I2881,H2881)</f>
        <v>Absent</v>
      </c>
    </row>
    <row r="2882" customFormat="false" ht="14.25" hidden="false" customHeight="false" outlineLevel="0" collapsed="false">
      <c r="A2882" s="0" t="s">
        <v>653</v>
      </c>
      <c r="B2882" s="64" t="n">
        <f aca="false">VLOOKUP(A2882,SampleData!A$1:E$220,4,FALSE())</f>
        <v>55.7051117961509</v>
      </c>
      <c r="C2882" s="64" t="n">
        <f aca="false">VLOOKUP(A2882,SampleData!A$1:E$220,5,FALSE())</f>
        <v>12.4746792018414</v>
      </c>
      <c r="D2882" s="66" t="s">
        <v>3519</v>
      </c>
      <c r="E2882" s="64" t="s">
        <v>3520</v>
      </c>
      <c r="F2882" s="0" t="s">
        <v>697</v>
      </c>
      <c r="G2882" s="0" t="s">
        <v>3514</v>
      </c>
      <c r="H2882" s="0" t="s">
        <v>3533</v>
      </c>
      <c r="I2882" s="0" t="s">
        <v>3535</v>
      </c>
      <c r="J2882" s="0" t="str">
        <f aca="false">IF(H2882="Present",H2882&amp;"_"&amp;I2882,H2882)</f>
        <v>Present_Ct&lt;41</v>
      </c>
    </row>
    <row r="2883" customFormat="false" ht="14.25" hidden="false" customHeight="false" outlineLevel="0" collapsed="false">
      <c r="A2883" s="0" t="s">
        <v>653</v>
      </c>
      <c r="B2883" s="64" t="n">
        <f aca="false">VLOOKUP(A2883,SampleData!A$1:E$220,4,FALSE())</f>
        <v>55.7051117961509</v>
      </c>
      <c r="C2883" s="64" t="n">
        <f aca="false">VLOOKUP(A2883,SampleData!A$1:E$220,5,FALSE())</f>
        <v>12.4746792018414</v>
      </c>
      <c r="D2883" s="66" t="s">
        <v>3521</v>
      </c>
      <c r="E2883" s="64" t="s">
        <v>208</v>
      </c>
      <c r="F2883" s="0" t="s">
        <v>704</v>
      </c>
      <c r="G2883" s="0" t="s">
        <v>735</v>
      </c>
      <c r="H2883" s="0" t="s">
        <v>3515</v>
      </c>
      <c r="I2883" s="0" t="s">
        <v>3516</v>
      </c>
      <c r="J2883" s="0" t="str">
        <f aca="false">IF(H2883="Present",H2883&amp;"_"&amp;I2883,H2883)</f>
        <v>Absent</v>
      </c>
    </row>
    <row r="2884" customFormat="false" ht="14.25" hidden="false" customHeight="false" outlineLevel="0" collapsed="false">
      <c r="A2884" s="0" t="s">
        <v>653</v>
      </c>
      <c r="B2884" s="64" t="n">
        <f aca="false">VLOOKUP(A2884,SampleData!A$1:E$220,4,FALSE())</f>
        <v>55.7051117961509</v>
      </c>
      <c r="C2884" s="64" t="n">
        <f aca="false">VLOOKUP(A2884,SampleData!A$1:E$220,5,FALSE())</f>
        <v>12.4746792018414</v>
      </c>
      <c r="D2884" s="66" t="s">
        <v>3524</v>
      </c>
      <c r="E2884" s="64" t="s">
        <v>3525</v>
      </c>
      <c r="F2884" s="0" t="s">
        <v>699</v>
      </c>
      <c r="G2884" s="0" t="s">
        <v>3514</v>
      </c>
      <c r="H2884" s="0" t="s">
        <v>3533</v>
      </c>
      <c r="I2884" s="0" t="s">
        <v>3535</v>
      </c>
      <c r="J2884" s="0" t="str">
        <f aca="false">IF(H2884="Present",H2884&amp;"_"&amp;I2884,H2884)</f>
        <v>Present_Ct&lt;41</v>
      </c>
    </row>
    <row r="2885" customFormat="false" ht="14.25" hidden="false" customHeight="false" outlineLevel="0" collapsed="false">
      <c r="A2885" s="0" t="s">
        <v>653</v>
      </c>
      <c r="B2885" s="64" t="n">
        <f aca="false">VLOOKUP(A2885,SampleData!A$1:E$220,4,FALSE())</f>
        <v>55.7051117961509</v>
      </c>
      <c r="C2885" s="64" t="n">
        <f aca="false">VLOOKUP(A2885,SampleData!A$1:E$220,5,FALSE())</f>
        <v>12.4746792018414</v>
      </c>
      <c r="D2885" s="66" t="s">
        <v>3526</v>
      </c>
      <c r="E2885" s="0" t="s">
        <v>385</v>
      </c>
      <c r="F2885" s="0" t="s">
        <v>385</v>
      </c>
      <c r="G2885" s="0" t="s">
        <v>3514</v>
      </c>
      <c r="H2885" s="0" t="s">
        <v>3515</v>
      </c>
      <c r="I2885" s="0" t="s">
        <v>3516</v>
      </c>
      <c r="J2885" s="0" t="str">
        <f aca="false">IF(H2885="Present",H2885&amp;"_"&amp;I2885,H2885)</f>
        <v>Absent</v>
      </c>
    </row>
    <row r="2886" customFormat="false" ht="14.25" hidden="false" customHeight="false" outlineLevel="0" collapsed="false">
      <c r="A2886" s="0" t="s">
        <v>653</v>
      </c>
      <c r="B2886" s="64" t="n">
        <f aca="false">VLOOKUP(A2886,SampleData!A$1:E$220,4,FALSE())</f>
        <v>55.7051117961509</v>
      </c>
      <c r="C2886" s="64" t="n">
        <f aca="false">VLOOKUP(A2886,SampleData!A$1:E$220,5,FALSE())</f>
        <v>12.4746792018414</v>
      </c>
      <c r="D2886" s="66" t="s">
        <v>3527</v>
      </c>
      <c r="E2886" s="64" t="s">
        <v>74</v>
      </c>
      <c r="F2886" s="0" t="s">
        <v>701</v>
      </c>
      <c r="G2886" s="0" t="s">
        <v>3514</v>
      </c>
      <c r="H2886" s="0" t="s">
        <v>3515</v>
      </c>
      <c r="I2886" s="0" t="s">
        <v>3516</v>
      </c>
      <c r="J2886" s="0" t="str">
        <f aca="false">IF(H2886="Present",H2886&amp;"_"&amp;I2886,H2886)</f>
        <v>Absent</v>
      </c>
    </row>
    <row r="2887" customFormat="false" ht="14.25" hidden="false" customHeight="false" outlineLevel="0" collapsed="false">
      <c r="A2887" s="0" t="s">
        <v>653</v>
      </c>
      <c r="B2887" s="64" t="n">
        <f aca="false">VLOOKUP(A2887,SampleData!A$1:E$220,4,FALSE())</f>
        <v>55.7051117961509</v>
      </c>
      <c r="C2887" s="64" t="n">
        <f aca="false">VLOOKUP(A2887,SampleData!A$1:E$220,5,FALSE())</f>
        <v>12.4746792018414</v>
      </c>
      <c r="D2887" s="66" t="s">
        <v>3530</v>
      </c>
      <c r="E2887" s="64" t="s">
        <v>3531</v>
      </c>
      <c r="F2887" s="0" t="s">
        <v>700</v>
      </c>
      <c r="G2887" s="0" t="s">
        <v>735</v>
      </c>
      <c r="H2887" s="0" t="s">
        <v>3515</v>
      </c>
      <c r="I2887" s="0" t="s">
        <v>3516</v>
      </c>
      <c r="J2887" s="0" t="str">
        <f aca="false">IF(H2887="Present",H2887&amp;"_"&amp;I2887,H2887)</f>
        <v>Absent</v>
      </c>
    </row>
    <row r="2888" customFormat="false" ht="14.25" hidden="false" customHeight="false" outlineLevel="0" collapsed="false">
      <c r="A2888" s="0" t="s">
        <v>653</v>
      </c>
      <c r="B2888" s="64" t="n">
        <f aca="false">VLOOKUP(A2888,SampleData!A$1:E$220,4,FALSE())</f>
        <v>55.7051117961509</v>
      </c>
      <c r="C2888" s="64" t="n">
        <f aca="false">VLOOKUP(A2888,SampleData!A$1:E$220,5,FALSE())</f>
        <v>12.4746792018414</v>
      </c>
      <c r="D2888" s="66" t="s">
        <v>3538</v>
      </c>
      <c r="E2888" s="64" t="s">
        <v>3539</v>
      </c>
      <c r="F2888" s="0" t="s">
        <v>706</v>
      </c>
      <c r="G2888" s="0" t="s">
        <v>735</v>
      </c>
      <c r="H2888" s="0" t="s">
        <v>3533</v>
      </c>
      <c r="I2888" s="0" t="s">
        <v>3535</v>
      </c>
      <c r="J2888" s="0" t="str">
        <f aca="false">IF(H2888="Present",H2888&amp;"_"&amp;I2888,H2888)</f>
        <v>Present_Ct&lt;41</v>
      </c>
    </row>
    <row r="2889" customFormat="false" ht="14.25" hidden="false" customHeight="false" outlineLevel="0" collapsed="false">
      <c r="A2889" s="0" t="s">
        <v>659</v>
      </c>
      <c r="B2889" s="64" t="n">
        <f aca="false">VLOOKUP(A2889,SampleData!A$1:E$220,4,FALSE())</f>
        <v>57.416744</v>
      </c>
      <c r="C2889" s="64" t="n">
        <f aca="false">VLOOKUP(A2889,SampleData!A$1:E$220,5,FALSE())</f>
        <v>10.479156</v>
      </c>
      <c r="D2889" s="66" t="s">
        <v>3512</v>
      </c>
      <c r="E2889" s="64" t="s">
        <v>3513</v>
      </c>
      <c r="F2889" s="0" t="s">
        <v>703</v>
      </c>
      <c r="G2889" s="0" t="s">
        <v>735</v>
      </c>
      <c r="H2889" s="0" t="s">
        <v>3515</v>
      </c>
      <c r="I2889" s="0" t="s">
        <v>3516</v>
      </c>
      <c r="J2889" s="0" t="str">
        <f aca="false">IF(H2889="Present",H2889&amp;"_"&amp;I2889,H2889)</f>
        <v>Absent</v>
      </c>
    </row>
    <row r="2890" customFormat="false" ht="14.25" hidden="false" customHeight="false" outlineLevel="0" collapsed="false">
      <c r="A2890" s="0" t="s">
        <v>659</v>
      </c>
      <c r="B2890" s="64" t="n">
        <f aca="false">VLOOKUP(A2890,SampleData!A$1:E$220,4,FALSE())</f>
        <v>57.416744</v>
      </c>
      <c r="C2890" s="64" t="n">
        <f aca="false">VLOOKUP(A2890,SampleData!A$1:E$220,5,FALSE())</f>
        <v>10.479156</v>
      </c>
      <c r="D2890" s="66" t="s">
        <v>3517</v>
      </c>
      <c r="E2890" s="64" t="s">
        <v>636</v>
      </c>
      <c r="F2890" s="0" t="s">
        <v>709</v>
      </c>
      <c r="G2890" s="0" t="s">
        <v>735</v>
      </c>
      <c r="H2890" s="0" t="s">
        <v>3515</v>
      </c>
      <c r="I2890" s="0" t="s">
        <v>3516</v>
      </c>
      <c r="J2890" s="0" t="str">
        <f aca="false">IF(H2890="Present",H2890&amp;"_"&amp;I2890,H2890)</f>
        <v>Absent</v>
      </c>
    </row>
    <row r="2891" customFormat="false" ht="14.25" hidden="false" customHeight="false" outlineLevel="0" collapsed="false">
      <c r="A2891" s="0" t="s">
        <v>659</v>
      </c>
      <c r="B2891" s="64" t="n">
        <f aca="false">VLOOKUP(A2891,SampleData!A$1:E$220,4,FALSE())</f>
        <v>57.416744</v>
      </c>
      <c r="C2891" s="64" t="n">
        <f aca="false">VLOOKUP(A2891,SampleData!A$1:E$220,5,FALSE())</f>
        <v>10.479156</v>
      </c>
      <c r="D2891" s="66" t="s">
        <v>3518</v>
      </c>
      <c r="E2891" s="0" t="s">
        <v>710</v>
      </c>
      <c r="F2891" s="0" t="s">
        <v>710</v>
      </c>
      <c r="G2891" s="0" t="s">
        <v>735</v>
      </c>
      <c r="H2891" s="0" t="s">
        <v>3515</v>
      </c>
      <c r="I2891" s="0" t="s">
        <v>3516</v>
      </c>
      <c r="J2891" s="0" t="str">
        <f aca="false">IF(H2891="Present",H2891&amp;"_"&amp;I2891,H2891)</f>
        <v>Absent</v>
      </c>
    </row>
    <row r="2892" customFormat="false" ht="14.25" hidden="false" customHeight="false" outlineLevel="0" collapsed="false">
      <c r="A2892" s="0" t="s">
        <v>659</v>
      </c>
      <c r="B2892" s="64" t="n">
        <f aca="false">VLOOKUP(A2892,SampleData!A$1:E$220,4,FALSE())</f>
        <v>57.416744</v>
      </c>
      <c r="C2892" s="64" t="n">
        <f aca="false">VLOOKUP(A2892,SampleData!A$1:E$220,5,FALSE())</f>
        <v>10.479156</v>
      </c>
      <c r="D2892" s="66" t="s">
        <v>3519</v>
      </c>
      <c r="E2892" s="64" t="s">
        <v>3520</v>
      </c>
      <c r="F2892" s="0" t="s">
        <v>697</v>
      </c>
      <c r="G2892" s="0" t="s">
        <v>735</v>
      </c>
      <c r="H2892" s="0" t="s">
        <v>3515</v>
      </c>
      <c r="I2892" s="0" t="s">
        <v>3516</v>
      </c>
      <c r="J2892" s="0" t="str">
        <f aca="false">IF(H2892="Present",H2892&amp;"_"&amp;I2892,H2892)</f>
        <v>Absent</v>
      </c>
    </row>
    <row r="2893" customFormat="false" ht="14.25" hidden="false" customHeight="false" outlineLevel="0" collapsed="false">
      <c r="A2893" s="0" t="s">
        <v>659</v>
      </c>
      <c r="B2893" s="64" t="n">
        <f aca="false">VLOOKUP(A2893,SampleData!A$1:E$220,4,FALSE())</f>
        <v>57.416744</v>
      </c>
      <c r="C2893" s="64" t="n">
        <f aca="false">VLOOKUP(A2893,SampleData!A$1:E$220,5,FALSE())</f>
        <v>10.479156</v>
      </c>
      <c r="D2893" s="66" t="s">
        <v>3521</v>
      </c>
      <c r="E2893" s="64" t="s">
        <v>208</v>
      </c>
      <c r="F2893" s="0" t="s">
        <v>704</v>
      </c>
      <c r="G2893" s="0" t="s">
        <v>3514</v>
      </c>
      <c r="H2893" s="0" t="s">
        <v>3533</v>
      </c>
      <c r="I2893" s="0" t="s">
        <v>3535</v>
      </c>
      <c r="J2893" s="0" t="str">
        <f aca="false">IF(H2893="Present",H2893&amp;"_"&amp;I2893,H2893)</f>
        <v>Present_Ct&lt;41</v>
      </c>
    </row>
    <row r="2894" customFormat="false" ht="14.25" hidden="false" customHeight="false" outlineLevel="0" collapsed="false">
      <c r="A2894" s="0" t="s">
        <v>659</v>
      </c>
      <c r="B2894" s="64" t="n">
        <f aca="false">VLOOKUP(A2894,SampleData!A$1:E$220,4,FALSE())</f>
        <v>57.416744</v>
      </c>
      <c r="C2894" s="64" t="n">
        <f aca="false">VLOOKUP(A2894,SampleData!A$1:E$220,5,FALSE())</f>
        <v>10.479156</v>
      </c>
      <c r="D2894" s="66" t="s">
        <v>3522</v>
      </c>
      <c r="E2894" s="64" t="s">
        <v>3523</v>
      </c>
      <c r="F2894" s="0" t="s">
        <v>708</v>
      </c>
      <c r="G2894" s="0" t="s">
        <v>735</v>
      </c>
      <c r="H2894" s="0" t="s">
        <v>3515</v>
      </c>
      <c r="I2894" s="0" t="s">
        <v>3516</v>
      </c>
      <c r="J2894" s="0" t="str">
        <f aca="false">IF(H2894="Present",H2894&amp;"_"&amp;I2894,H2894)</f>
        <v>Absent</v>
      </c>
    </row>
    <row r="2895" customFormat="false" ht="14.25" hidden="false" customHeight="false" outlineLevel="0" collapsed="false">
      <c r="A2895" s="0" t="s">
        <v>659</v>
      </c>
      <c r="B2895" s="64" t="n">
        <f aca="false">VLOOKUP(A2895,SampleData!A$1:E$220,4,FALSE())</f>
        <v>57.416744</v>
      </c>
      <c r="C2895" s="64" t="n">
        <f aca="false">VLOOKUP(A2895,SampleData!A$1:E$220,5,FALSE())</f>
        <v>10.479156</v>
      </c>
      <c r="D2895" s="66" t="s">
        <v>3522</v>
      </c>
      <c r="E2895" s="64" t="s">
        <v>3523</v>
      </c>
      <c r="F2895" s="0" t="s">
        <v>708</v>
      </c>
      <c r="G2895" s="0" t="s">
        <v>735</v>
      </c>
      <c r="H2895" s="0" t="s">
        <v>3515</v>
      </c>
      <c r="I2895" s="0" t="s">
        <v>3516</v>
      </c>
      <c r="J2895" s="0" t="str">
        <f aca="false">IF(H2895="Present",H2895&amp;"_"&amp;I2895,H2895)</f>
        <v>Absent</v>
      </c>
    </row>
    <row r="2896" customFormat="false" ht="14.25" hidden="false" customHeight="false" outlineLevel="0" collapsed="false">
      <c r="A2896" s="0" t="s">
        <v>659</v>
      </c>
      <c r="B2896" s="64" t="n">
        <f aca="false">VLOOKUP(A2896,SampleData!A$1:E$220,4,FALSE())</f>
        <v>57.416744</v>
      </c>
      <c r="C2896" s="64" t="n">
        <f aca="false">VLOOKUP(A2896,SampleData!A$1:E$220,5,FALSE())</f>
        <v>10.479156</v>
      </c>
      <c r="D2896" s="66" t="s">
        <v>3524</v>
      </c>
      <c r="E2896" s="64" t="s">
        <v>3525</v>
      </c>
      <c r="F2896" s="0" t="s">
        <v>699</v>
      </c>
      <c r="G2896" s="0" t="s">
        <v>735</v>
      </c>
      <c r="H2896" s="0" t="s">
        <v>3515</v>
      </c>
      <c r="I2896" s="0" t="s">
        <v>3516</v>
      </c>
      <c r="J2896" s="0" t="str">
        <f aca="false">IF(H2896="Present",H2896&amp;"_"&amp;I2896,H2896)</f>
        <v>Absent</v>
      </c>
    </row>
    <row r="2897" customFormat="false" ht="14.25" hidden="false" customHeight="false" outlineLevel="0" collapsed="false">
      <c r="A2897" s="0" t="s">
        <v>659</v>
      </c>
      <c r="B2897" s="64" t="n">
        <f aca="false">VLOOKUP(A2897,SampleData!A$1:E$220,4,FALSE())</f>
        <v>57.416744</v>
      </c>
      <c r="C2897" s="64" t="n">
        <f aca="false">VLOOKUP(A2897,SampleData!A$1:E$220,5,FALSE())</f>
        <v>10.479156</v>
      </c>
      <c r="D2897" s="66" t="s">
        <v>229</v>
      </c>
      <c r="E2897" s="0" t="s">
        <v>199</v>
      </c>
      <c r="F2897" s="0" t="s">
        <v>199</v>
      </c>
      <c r="G2897" s="0" t="s">
        <v>735</v>
      </c>
      <c r="H2897" s="0" t="s">
        <v>3533</v>
      </c>
      <c r="I2897" s="0" t="s">
        <v>3535</v>
      </c>
      <c r="J2897" s="0" t="str">
        <f aca="false">IF(H2897="Present",H2897&amp;"_"&amp;I2897,H2897)</f>
        <v>Present_Ct&lt;41</v>
      </c>
    </row>
    <row r="2898" customFormat="false" ht="14.25" hidden="false" customHeight="false" outlineLevel="0" collapsed="false">
      <c r="A2898" s="0" t="s">
        <v>659</v>
      </c>
      <c r="B2898" s="64" t="n">
        <f aca="false">VLOOKUP(A2898,SampleData!A$1:E$220,4,FALSE())</f>
        <v>57.416744</v>
      </c>
      <c r="C2898" s="64" t="n">
        <f aca="false">VLOOKUP(A2898,SampleData!A$1:E$220,5,FALSE())</f>
        <v>10.479156</v>
      </c>
      <c r="D2898" s="66" t="s">
        <v>229</v>
      </c>
      <c r="E2898" s="0" t="s">
        <v>199</v>
      </c>
      <c r="F2898" s="0" t="s">
        <v>199</v>
      </c>
      <c r="G2898" s="0" t="s">
        <v>735</v>
      </c>
      <c r="H2898" s="0" t="s">
        <v>3533</v>
      </c>
      <c r="I2898" s="0" t="s">
        <v>3535</v>
      </c>
      <c r="J2898" s="0" t="str">
        <f aca="false">IF(H2898="Present",H2898&amp;"_"&amp;I2898,H2898)</f>
        <v>Present_Ct&lt;41</v>
      </c>
    </row>
    <row r="2899" customFormat="false" ht="14.25" hidden="false" customHeight="false" outlineLevel="0" collapsed="false">
      <c r="A2899" s="0" t="s">
        <v>659</v>
      </c>
      <c r="B2899" s="64" t="n">
        <f aca="false">VLOOKUP(A2899,SampleData!A$1:E$220,4,FALSE())</f>
        <v>57.416744</v>
      </c>
      <c r="C2899" s="64" t="n">
        <f aca="false">VLOOKUP(A2899,SampleData!A$1:E$220,5,FALSE())</f>
        <v>10.479156</v>
      </c>
      <c r="D2899" s="66" t="s">
        <v>3526</v>
      </c>
      <c r="E2899" s="0" t="s">
        <v>385</v>
      </c>
      <c r="F2899" s="0" t="s">
        <v>385</v>
      </c>
      <c r="G2899" s="0" t="s">
        <v>735</v>
      </c>
      <c r="H2899" s="0" t="s">
        <v>3515</v>
      </c>
      <c r="I2899" s="0" t="s">
        <v>3516</v>
      </c>
      <c r="J2899" s="0" t="str">
        <f aca="false">IF(H2899="Present",H2899&amp;"_"&amp;I2899,H2899)</f>
        <v>Absent</v>
      </c>
    </row>
    <row r="2900" customFormat="false" ht="14.25" hidden="false" customHeight="false" outlineLevel="0" collapsed="false">
      <c r="A2900" s="0" t="s">
        <v>659</v>
      </c>
      <c r="B2900" s="64" t="n">
        <f aca="false">VLOOKUP(A2900,SampleData!A$1:E$220,4,FALSE())</f>
        <v>57.416744</v>
      </c>
      <c r="C2900" s="64" t="n">
        <f aca="false">VLOOKUP(A2900,SampleData!A$1:E$220,5,FALSE())</f>
        <v>10.479156</v>
      </c>
      <c r="D2900" s="66" t="s">
        <v>3527</v>
      </c>
      <c r="E2900" s="64" t="s">
        <v>74</v>
      </c>
      <c r="F2900" s="0" t="s">
        <v>701</v>
      </c>
      <c r="G2900" s="0" t="s">
        <v>735</v>
      </c>
      <c r="H2900" s="0" t="s">
        <v>3515</v>
      </c>
      <c r="I2900" s="0" t="s">
        <v>3516</v>
      </c>
      <c r="J2900" s="0" t="str">
        <f aca="false">IF(H2900="Present",H2900&amp;"_"&amp;I2900,H2900)</f>
        <v>Absent</v>
      </c>
    </row>
    <row r="2901" customFormat="false" ht="14.25" hidden="false" customHeight="false" outlineLevel="0" collapsed="false">
      <c r="A2901" s="0" t="s">
        <v>659</v>
      </c>
      <c r="B2901" s="64" t="n">
        <f aca="false">VLOOKUP(A2901,SampleData!A$1:E$220,4,FALSE())</f>
        <v>57.416744</v>
      </c>
      <c r="C2901" s="64" t="n">
        <f aca="false">VLOOKUP(A2901,SampleData!A$1:E$220,5,FALSE())</f>
        <v>10.479156</v>
      </c>
      <c r="D2901" s="66" t="s">
        <v>3528</v>
      </c>
      <c r="E2901" s="64" t="s">
        <v>177</v>
      </c>
      <c r="F2901" s="0" t="s">
        <v>3529</v>
      </c>
      <c r="G2901" s="0" t="s">
        <v>735</v>
      </c>
      <c r="H2901" s="0" t="s">
        <v>3515</v>
      </c>
      <c r="I2901" s="0" t="s">
        <v>3516</v>
      </c>
      <c r="J2901" s="0" t="str">
        <f aca="false">IF(H2901="Present",H2901&amp;"_"&amp;I2901,H2901)</f>
        <v>Absent</v>
      </c>
    </row>
    <row r="2902" customFormat="false" ht="14.25" hidden="false" customHeight="false" outlineLevel="0" collapsed="false">
      <c r="A2902" s="0" t="s">
        <v>659</v>
      </c>
      <c r="B2902" s="64" t="n">
        <f aca="false">VLOOKUP(A2902,SampleData!A$1:E$220,4,FALSE())</f>
        <v>57.416744</v>
      </c>
      <c r="C2902" s="64" t="n">
        <f aca="false">VLOOKUP(A2902,SampleData!A$1:E$220,5,FALSE())</f>
        <v>10.479156</v>
      </c>
      <c r="D2902" s="66" t="s">
        <v>3528</v>
      </c>
      <c r="E2902" s="64" t="s">
        <v>177</v>
      </c>
      <c r="F2902" s="0" t="s">
        <v>3529</v>
      </c>
      <c r="G2902" s="0" t="s">
        <v>735</v>
      </c>
      <c r="H2902" s="0" t="s">
        <v>3515</v>
      </c>
      <c r="I2902" s="0" t="s">
        <v>3516</v>
      </c>
      <c r="J2902" s="0" t="str">
        <f aca="false">IF(H2902="Present",H2902&amp;"_"&amp;I2902,H2902)</f>
        <v>Absent</v>
      </c>
    </row>
    <row r="2903" customFormat="false" ht="14.25" hidden="false" customHeight="false" outlineLevel="0" collapsed="false">
      <c r="A2903" s="0" t="s">
        <v>659</v>
      </c>
      <c r="B2903" s="64" t="n">
        <f aca="false">VLOOKUP(A2903,SampleData!A$1:E$220,4,FALSE())</f>
        <v>57.416744</v>
      </c>
      <c r="C2903" s="64" t="n">
        <f aca="false">VLOOKUP(A2903,SampleData!A$1:E$220,5,FALSE())</f>
        <v>10.479156</v>
      </c>
      <c r="D2903" s="66" t="s">
        <v>3530</v>
      </c>
      <c r="E2903" s="64" t="s">
        <v>3531</v>
      </c>
      <c r="F2903" s="0" t="s">
        <v>700</v>
      </c>
      <c r="G2903" s="0" t="s">
        <v>3514</v>
      </c>
      <c r="H2903" s="0" t="s">
        <v>3515</v>
      </c>
      <c r="I2903" s="0" t="s">
        <v>3516</v>
      </c>
      <c r="J2903" s="0" t="str">
        <f aca="false">IF(H2903="Present",H2903&amp;"_"&amp;I2903,H2903)</f>
        <v>Absent</v>
      </c>
    </row>
    <row r="2904" customFormat="false" ht="14.25" hidden="false" customHeight="false" outlineLevel="0" collapsed="false">
      <c r="A2904" s="0" t="s">
        <v>659</v>
      </c>
      <c r="B2904" s="64" t="n">
        <f aca="false">VLOOKUP(A2904,SampleData!A$1:E$220,4,FALSE())</f>
        <v>57.416744</v>
      </c>
      <c r="C2904" s="64" t="n">
        <f aca="false">VLOOKUP(A2904,SampleData!A$1:E$220,5,FALSE())</f>
        <v>10.479156</v>
      </c>
      <c r="D2904" s="66" t="s">
        <v>3532</v>
      </c>
      <c r="E2904" s="64" t="s">
        <v>353</v>
      </c>
      <c r="F2904" s="0" t="s">
        <v>696</v>
      </c>
      <c r="G2904" s="0" t="s">
        <v>735</v>
      </c>
      <c r="H2904" s="0" t="s">
        <v>3515</v>
      </c>
      <c r="I2904" s="0" t="s">
        <v>3516</v>
      </c>
      <c r="J2904" s="0" t="str">
        <f aca="false">IF(H2904="Present",H2904&amp;"_"&amp;I2904,H2904)</f>
        <v>Absent</v>
      </c>
    </row>
    <row r="2905" customFormat="false" ht="14.25" hidden="false" customHeight="false" outlineLevel="0" collapsed="false">
      <c r="A2905" s="0" t="s">
        <v>659</v>
      </c>
      <c r="B2905" s="64" t="n">
        <f aca="false">VLOOKUP(A2905,SampleData!A$1:E$220,4,FALSE())</f>
        <v>57.416744</v>
      </c>
      <c r="C2905" s="64" t="n">
        <f aca="false">VLOOKUP(A2905,SampleData!A$1:E$220,5,FALSE())</f>
        <v>10.479156</v>
      </c>
      <c r="D2905" s="66" t="s">
        <v>3532</v>
      </c>
      <c r="E2905" s="64" t="s">
        <v>353</v>
      </c>
      <c r="F2905" s="0" t="s">
        <v>696</v>
      </c>
      <c r="G2905" s="0" t="s">
        <v>735</v>
      </c>
      <c r="H2905" s="0" t="s">
        <v>3515</v>
      </c>
      <c r="I2905" s="0" t="s">
        <v>3516</v>
      </c>
      <c r="J2905" s="0" t="str">
        <f aca="false">IF(H2905="Present",H2905&amp;"_"&amp;I2905,H2905)</f>
        <v>Absent</v>
      </c>
    </row>
    <row r="2906" customFormat="false" ht="14.25" hidden="false" customHeight="false" outlineLevel="0" collapsed="false">
      <c r="A2906" s="0" t="s">
        <v>659</v>
      </c>
      <c r="B2906" s="64" t="n">
        <f aca="false">VLOOKUP(A2906,SampleData!A$1:E$220,4,FALSE())</f>
        <v>57.416744</v>
      </c>
      <c r="C2906" s="64" t="n">
        <f aca="false">VLOOKUP(A2906,SampleData!A$1:E$220,5,FALSE())</f>
        <v>10.479156</v>
      </c>
      <c r="D2906" s="66" t="s">
        <v>3534</v>
      </c>
      <c r="E2906" s="64" t="s">
        <v>62</v>
      </c>
      <c r="F2906" s="0" t="s">
        <v>702</v>
      </c>
      <c r="G2906" s="0" t="s">
        <v>735</v>
      </c>
      <c r="H2906" s="0" t="s">
        <v>3533</v>
      </c>
      <c r="I2906" s="0" t="s">
        <v>3535</v>
      </c>
      <c r="J2906" s="0" t="str">
        <f aca="false">IF(H2906="Present",H2906&amp;"_"&amp;I2906,H2906)</f>
        <v>Present_Ct&lt;41</v>
      </c>
    </row>
    <row r="2907" customFormat="false" ht="14.25" hidden="false" customHeight="false" outlineLevel="0" collapsed="false">
      <c r="A2907" s="0" t="s">
        <v>659</v>
      </c>
      <c r="B2907" s="64" t="n">
        <f aca="false">VLOOKUP(A2907,SampleData!A$1:E$220,4,FALSE())</f>
        <v>57.416744</v>
      </c>
      <c r="C2907" s="64" t="n">
        <f aca="false">VLOOKUP(A2907,SampleData!A$1:E$220,5,FALSE())</f>
        <v>10.479156</v>
      </c>
      <c r="D2907" s="66" t="s">
        <v>3534</v>
      </c>
      <c r="E2907" s="64" t="s">
        <v>62</v>
      </c>
      <c r="F2907" s="0" t="s">
        <v>702</v>
      </c>
      <c r="G2907" s="0" t="s">
        <v>735</v>
      </c>
      <c r="H2907" s="0" t="s">
        <v>3533</v>
      </c>
      <c r="I2907" s="0" t="s">
        <v>3516</v>
      </c>
      <c r="J2907" s="0" t="str">
        <f aca="false">IF(H2907="Present",H2907&amp;"_"&amp;I2907,H2907)</f>
        <v>Present_Ct&gt;41</v>
      </c>
    </row>
    <row r="2908" customFormat="false" ht="14.25" hidden="false" customHeight="false" outlineLevel="0" collapsed="false">
      <c r="A2908" s="0" t="s">
        <v>659</v>
      </c>
      <c r="B2908" s="64" t="n">
        <f aca="false">VLOOKUP(A2908,SampleData!A$1:E$220,4,FALSE())</f>
        <v>57.416744</v>
      </c>
      <c r="C2908" s="64" t="n">
        <f aca="false">VLOOKUP(A2908,SampleData!A$1:E$220,5,FALSE())</f>
        <v>10.479156</v>
      </c>
      <c r="D2908" s="66" t="s">
        <v>3536</v>
      </c>
      <c r="E2908" s="0" t="s">
        <v>705</v>
      </c>
      <c r="F2908" s="0" t="s">
        <v>705</v>
      </c>
      <c r="G2908" s="0" t="s">
        <v>735</v>
      </c>
      <c r="H2908" s="0" t="s">
        <v>3533</v>
      </c>
      <c r="I2908" s="0" t="s">
        <v>3535</v>
      </c>
      <c r="J2908" s="0" t="str">
        <f aca="false">IF(H2908="Present",H2908&amp;"_"&amp;I2908,H2908)</f>
        <v>Present_Ct&lt;41</v>
      </c>
    </row>
    <row r="2909" customFormat="false" ht="14.25" hidden="false" customHeight="false" outlineLevel="0" collapsed="false">
      <c r="A2909" s="0" t="s">
        <v>659</v>
      </c>
      <c r="B2909" s="64" t="n">
        <f aca="false">VLOOKUP(A2909,SampleData!A$1:E$220,4,FALSE())</f>
        <v>57.416744</v>
      </c>
      <c r="C2909" s="64" t="n">
        <f aca="false">VLOOKUP(A2909,SampleData!A$1:E$220,5,FALSE())</f>
        <v>10.479156</v>
      </c>
      <c r="D2909" s="66" t="s">
        <v>3536</v>
      </c>
      <c r="E2909" s="0" t="s">
        <v>705</v>
      </c>
      <c r="F2909" s="0" t="s">
        <v>705</v>
      </c>
      <c r="G2909" s="0" t="s">
        <v>3514</v>
      </c>
      <c r="H2909" s="0" t="s">
        <v>3533</v>
      </c>
      <c r="I2909" s="0" t="s">
        <v>3535</v>
      </c>
      <c r="J2909" s="0" t="str">
        <f aca="false">IF(H2909="Present",H2909&amp;"_"&amp;I2909,H2909)</f>
        <v>Present_Ct&lt;41</v>
      </c>
    </row>
    <row r="2910" customFormat="false" ht="14.25" hidden="false" customHeight="false" outlineLevel="0" collapsed="false">
      <c r="A2910" s="0" t="s">
        <v>659</v>
      </c>
      <c r="B2910" s="64" t="n">
        <f aca="false">VLOOKUP(A2910,SampleData!A$1:E$220,4,FALSE())</f>
        <v>57.416744</v>
      </c>
      <c r="C2910" s="64" t="n">
        <f aca="false">VLOOKUP(A2910,SampleData!A$1:E$220,5,FALSE())</f>
        <v>10.479156</v>
      </c>
      <c r="D2910" s="66" t="s">
        <v>3537</v>
      </c>
      <c r="E2910" s="0" t="s">
        <v>698</v>
      </c>
      <c r="F2910" s="0" t="s">
        <v>698</v>
      </c>
      <c r="G2910" s="0" t="s">
        <v>735</v>
      </c>
      <c r="H2910" s="0" t="s">
        <v>3515</v>
      </c>
      <c r="I2910" s="0" t="s">
        <v>3516</v>
      </c>
      <c r="J2910" s="0" t="str">
        <f aca="false">IF(H2910="Present",H2910&amp;"_"&amp;I2910,H2910)</f>
        <v>Absent</v>
      </c>
    </row>
    <row r="2911" customFormat="false" ht="14.25" hidden="false" customHeight="false" outlineLevel="0" collapsed="false">
      <c r="A2911" s="0" t="s">
        <v>659</v>
      </c>
      <c r="B2911" s="64" t="n">
        <f aca="false">VLOOKUP(A2911,SampleData!A$1:E$220,4,FALSE())</f>
        <v>57.416744</v>
      </c>
      <c r="C2911" s="64" t="n">
        <f aca="false">VLOOKUP(A2911,SampleData!A$1:E$220,5,FALSE())</f>
        <v>10.479156</v>
      </c>
      <c r="D2911" s="66" t="s">
        <v>3537</v>
      </c>
      <c r="E2911" s="0" t="s">
        <v>698</v>
      </c>
      <c r="F2911" s="0" t="s">
        <v>698</v>
      </c>
      <c r="G2911" s="0" t="s">
        <v>735</v>
      </c>
      <c r="H2911" s="0" t="s">
        <v>3515</v>
      </c>
      <c r="I2911" s="0" t="s">
        <v>3516</v>
      </c>
      <c r="J2911" s="0" t="str">
        <f aca="false">IF(H2911="Present",H2911&amp;"_"&amp;I2911,H2911)</f>
        <v>Absent</v>
      </c>
    </row>
    <row r="2912" customFormat="false" ht="14.25" hidden="false" customHeight="false" outlineLevel="0" collapsed="false">
      <c r="A2912" s="0" t="s">
        <v>659</v>
      </c>
      <c r="B2912" s="64" t="n">
        <f aca="false">VLOOKUP(A2912,SampleData!A$1:E$220,4,FALSE())</f>
        <v>57.416744</v>
      </c>
      <c r="C2912" s="64" t="n">
        <f aca="false">VLOOKUP(A2912,SampleData!A$1:E$220,5,FALSE())</f>
        <v>10.479156</v>
      </c>
      <c r="D2912" s="66" t="s">
        <v>3538</v>
      </c>
      <c r="E2912" s="64" t="s">
        <v>3539</v>
      </c>
      <c r="F2912" s="0" t="s">
        <v>706</v>
      </c>
      <c r="G2912" s="0" t="s">
        <v>735</v>
      </c>
      <c r="H2912" s="0" t="s">
        <v>3515</v>
      </c>
      <c r="I2912" s="0" t="s">
        <v>3516</v>
      </c>
      <c r="J2912" s="0" t="str">
        <f aca="false">IF(H2912="Present",H2912&amp;"_"&amp;I2912,H2912)</f>
        <v>Absent</v>
      </c>
    </row>
    <row r="2913" customFormat="false" ht="14.25" hidden="false" customHeight="false" outlineLevel="0" collapsed="false">
      <c r="A2913" s="0" t="s">
        <v>659</v>
      </c>
      <c r="B2913" s="64" t="n">
        <f aca="false">VLOOKUP(A2913,SampleData!A$1:E$220,4,FALSE())</f>
        <v>57.416744</v>
      </c>
      <c r="C2913" s="64" t="n">
        <f aca="false">VLOOKUP(A2913,SampleData!A$1:E$220,5,FALSE())</f>
        <v>10.479156</v>
      </c>
      <c r="D2913" s="66" t="s">
        <v>3512</v>
      </c>
      <c r="E2913" s="64" t="s">
        <v>3513</v>
      </c>
      <c r="F2913" s="0" t="s">
        <v>703</v>
      </c>
      <c r="G2913" s="0" t="s">
        <v>735</v>
      </c>
      <c r="H2913" s="0" t="s">
        <v>3515</v>
      </c>
      <c r="I2913" s="0" t="s">
        <v>3516</v>
      </c>
      <c r="J2913" s="0" t="str">
        <f aca="false">IF(H2913="Present",H2913&amp;"_"&amp;I2913,H2913)</f>
        <v>Absent</v>
      </c>
    </row>
    <row r="2914" customFormat="false" ht="14.25" hidden="false" customHeight="false" outlineLevel="0" collapsed="false">
      <c r="A2914" s="0" t="s">
        <v>659</v>
      </c>
      <c r="B2914" s="64" t="n">
        <f aca="false">VLOOKUP(A2914,SampleData!A$1:E$220,4,FALSE())</f>
        <v>57.416744</v>
      </c>
      <c r="C2914" s="64" t="n">
        <f aca="false">VLOOKUP(A2914,SampleData!A$1:E$220,5,FALSE())</f>
        <v>10.479156</v>
      </c>
      <c r="D2914" s="66" t="s">
        <v>3517</v>
      </c>
      <c r="E2914" s="64" t="s">
        <v>636</v>
      </c>
      <c r="F2914" s="0" t="s">
        <v>709</v>
      </c>
      <c r="G2914" s="0" t="s">
        <v>735</v>
      </c>
      <c r="H2914" s="0" t="s">
        <v>3515</v>
      </c>
      <c r="I2914" s="0" t="s">
        <v>3516</v>
      </c>
      <c r="J2914" s="0" t="str">
        <f aca="false">IF(H2914="Present",H2914&amp;"_"&amp;I2914,H2914)</f>
        <v>Absent</v>
      </c>
    </row>
    <row r="2915" customFormat="false" ht="14.25" hidden="false" customHeight="false" outlineLevel="0" collapsed="false">
      <c r="A2915" s="0" t="s">
        <v>659</v>
      </c>
      <c r="B2915" s="64" t="n">
        <f aca="false">VLOOKUP(A2915,SampleData!A$1:E$220,4,FALSE())</f>
        <v>57.416744</v>
      </c>
      <c r="C2915" s="64" t="n">
        <f aca="false">VLOOKUP(A2915,SampleData!A$1:E$220,5,FALSE())</f>
        <v>10.479156</v>
      </c>
      <c r="D2915" s="66" t="s">
        <v>3518</v>
      </c>
      <c r="E2915" s="0" t="s">
        <v>710</v>
      </c>
      <c r="F2915" s="0" t="s">
        <v>710</v>
      </c>
      <c r="G2915" s="0" t="s">
        <v>735</v>
      </c>
      <c r="H2915" s="0" t="s">
        <v>3515</v>
      </c>
      <c r="I2915" s="0" t="s">
        <v>3516</v>
      </c>
      <c r="J2915" s="0" t="str">
        <f aca="false">IF(H2915="Present",H2915&amp;"_"&amp;I2915,H2915)</f>
        <v>Absent</v>
      </c>
    </row>
    <row r="2916" customFormat="false" ht="14.25" hidden="false" customHeight="false" outlineLevel="0" collapsed="false">
      <c r="A2916" s="0" t="s">
        <v>659</v>
      </c>
      <c r="B2916" s="64" t="n">
        <f aca="false">VLOOKUP(A2916,SampleData!A$1:E$220,4,FALSE())</f>
        <v>57.416744</v>
      </c>
      <c r="C2916" s="64" t="n">
        <f aca="false">VLOOKUP(A2916,SampleData!A$1:E$220,5,FALSE())</f>
        <v>10.479156</v>
      </c>
      <c r="D2916" s="66" t="s">
        <v>3519</v>
      </c>
      <c r="E2916" s="64" t="s">
        <v>3520</v>
      </c>
      <c r="F2916" s="0" t="s">
        <v>697</v>
      </c>
      <c r="G2916" s="0" t="s">
        <v>3514</v>
      </c>
      <c r="H2916" s="0" t="s">
        <v>3515</v>
      </c>
      <c r="I2916" s="0" t="s">
        <v>3516</v>
      </c>
      <c r="J2916" s="0" t="str">
        <f aca="false">IF(H2916="Present",H2916&amp;"_"&amp;I2916,H2916)</f>
        <v>Absent</v>
      </c>
    </row>
    <row r="2917" customFormat="false" ht="14.25" hidden="false" customHeight="false" outlineLevel="0" collapsed="false">
      <c r="A2917" s="0" t="s">
        <v>659</v>
      </c>
      <c r="B2917" s="64" t="n">
        <f aca="false">VLOOKUP(A2917,SampleData!A$1:E$220,4,FALSE())</f>
        <v>57.416744</v>
      </c>
      <c r="C2917" s="64" t="n">
        <f aca="false">VLOOKUP(A2917,SampleData!A$1:E$220,5,FALSE())</f>
        <v>10.479156</v>
      </c>
      <c r="D2917" s="66" t="s">
        <v>3521</v>
      </c>
      <c r="E2917" s="64" t="s">
        <v>208</v>
      </c>
      <c r="F2917" s="0" t="s">
        <v>704</v>
      </c>
      <c r="G2917" s="0" t="s">
        <v>735</v>
      </c>
      <c r="H2917" s="0" t="s">
        <v>3515</v>
      </c>
      <c r="I2917" s="0" t="s">
        <v>3516</v>
      </c>
      <c r="J2917" s="0" t="str">
        <f aca="false">IF(H2917="Present",H2917&amp;"_"&amp;I2917,H2917)</f>
        <v>Absent</v>
      </c>
    </row>
    <row r="2918" customFormat="false" ht="14.25" hidden="false" customHeight="false" outlineLevel="0" collapsed="false">
      <c r="A2918" s="0" t="s">
        <v>659</v>
      </c>
      <c r="B2918" s="64" t="n">
        <f aca="false">VLOOKUP(A2918,SampleData!A$1:E$220,4,FALSE())</f>
        <v>57.416744</v>
      </c>
      <c r="C2918" s="64" t="n">
        <f aca="false">VLOOKUP(A2918,SampleData!A$1:E$220,5,FALSE())</f>
        <v>10.479156</v>
      </c>
      <c r="D2918" s="66" t="s">
        <v>3524</v>
      </c>
      <c r="E2918" s="64" t="s">
        <v>3525</v>
      </c>
      <c r="F2918" s="0" t="s">
        <v>699</v>
      </c>
      <c r="G2918" s="0" t="s">
        <v>735</v>
      </c>
      <c r="H2918" s="0" t="s">
        <v>3515</v>
      </c>
      <c r="I2918" s="0" t="s">
        <v>3516</v>
      </c>
      <c r="J2918" s="0" t="str">
        <f aca="false">IF(H2918="Present",H2918&amp;"_"&amp;I2918,H2918)</f>
        <v>Absent</v>
      </c>
    </row>
    <row r="2919" customFormat="false" ht="14.25" hidden="false" customHeight="false" outlineLevel="0" collapsed="false">
      <c r="A2919" s="0" t="s">
        <v>659</v>
      </c>
      <c r="B2919" s="64" t="n">
        <f aca="false">VLOOKUP(A2919,SampleData!A$1:E$220,4,FALSE())</f>
        <v>57.416744</v>
      </c>
      <c r="C2919" s="64" t="n">
        <f aca="false">VLOOKUP(A2919,SampleData!A$1:E$220,5,FALSE())</f>
        <v>10.479156</v>
      </c>
      <c r="D2919" s="66" t="s">
        <v>3526</v>
      </c>
      <c r="E2919" s="0" t="s">
        <v>385</v>
      </c>
      <c r="F2919" s="0" t="s">
        <v>385</v>
      </c>
      <c r="G2919" s="0" t="s">
        <v>735</v>
      </c>
      <c r="H2919" s="0" t="s">
        <v>3515</v>
      </c>
      <c r="I2919" s="0" t="s">
        <v>3516</v>
      </c>
      <c r="J2919" s="0" t="str">
        <f aca="false">IF(H2919="Present",H2919&amp;"_"&amp;I2919,H2919)</f>
        <v>Absent</v>
      </c>
    </row>
    <row r="2920" customFormat="false" ht="14.25" hidden="false" customHeight="false" outlineLevel="0" collapsed="false">
      <c r="A2920" s="0" t="s">
        <v>659</v>
      </c>
      <c r="B2920" s="64" t="n">
        <f aca="false">VLOOKUP(A2920,SampleData!A$1:E$220,4,FALSE())</f>
        <v>57.416744</v>
      </c>
      <c r="C2920" s="64" t="n">
        <f aca="false">VLOOKUP(A2920,SampleData!A$1:E$220,5,FALSE())</f>
        <v>10.479156</v>
      </c>
      <c r="D2920" s="66" t="s">
        <v>3527</v>
      </c>
      <c r="E2920" s="64" t="s">
        <v>74</v>
      </c>
      <c r="F2920" s="0" t="s">
        <v>701</v>
      </c>
      <c r="G2920" s="0" t="s">
        <v>735</v>
      </c>
      <c r="H2920" s="0" t="s">
        <v>3515</v>
      </c>
      <c r="I2920" s="0" t="s">
        <v>3516</v>
      </c>
      <c r="J2920" s="0" t="str">
        <f aca="false">IF(H2920="Present",H2920&amp;"_"&amp;I2920,H2920)</f>
        <v>Absent</v>
      </c>
    </row>
    <row r="2921" customFormat="false" ht="14.25" hidden="false" customHeight="false" outlineLevel="0" collapsed="false">
      <c r="A2921" s="0" t="s">
        <v>659</v>
      </c>
      <c r="B2921" s="64" t="n">
        <f aca="false">VLOOKUP(A2921,SampleData!A$1:E$220,4,FALSE())</f>
        <v>57.416744</v>
      </c>
      <c r="C2921" s="64" t="n">
        <f aca="false">VLOOKUP(A2921,SampleData!A$1:E$220,5,FALSE())</f>
        <v>10.479156</v>
      </c>
      <c r="D2921" s="66" t="s">
        <v>3530</v>
      </c>
      <c r="E2921" s="64" t="s">
        <v>3531</v>
      </c>
      <c r="F2921" s="0" t="s">
        <v>700</v>
      </c>
      <c r="G2921" s="0" t="s">
        <v>3514</v>
      </c>
      <c r="H2921" s="0" t="s">
        <v>3515</v>
      </c>
      <c r="I2921" s="0" t="s">
        <v>3516</v>
      </c>
      <c r="J2921" s="0" t="str">
        <f aca="false">IF(H2921="Present",H2921&amp;"_"&amp;I2921,H2921)</f>
        <v>Absent</v>
      </c>
    </row>
    <row r="2922" customFormat="false" ht="14.25" hidden="false" customHeight="false" outlineLevel="0" collapsed="false">
      <c r="A2922" s="0" t="s">
        <v>659</v>
      </c>
      <c r="B2922" s="64" t="n">
        <f aca="false">VLOOKUP(A2922,SampleData!A$1:E$220,4,FALSE())</f>
        <v>57.416744</v>
      </c>
      <c r="C2922" s="64" t="n">
        <f aca="false">VLOOKUP(A2922,SampleData!A$1:E$220,5,FALSE())</f>
        <v>10.479156</v>
      </c>
      <c r="D2922" s="66" t="s">
        <v>3538</v>
      </c>
      <c r="E2922" s="64" t="s">
        <v>3539</v>
      </c>
      <c r="F2922" s="0" t="s">
        <v>706</v>
      </c>
      <c r="G2922" s="0" t="s">
        <v>735</v>
      </c>
      <c r="H2922" s="0" t="s">
        <v>3515</v>
      </c>
      <c r="I2922" s="0" t="s">
        <v>3516</v>
      </c>
      <c r="J2922" s="0" t="str">
        <f aca="false">IF(H2922="Present",H2922&amp;"_"&amp;I2922,H2922)</f>
        <v>Absent</v>
      </c>
    </row>
    <row r="2923" customFormat="false" ht="14.25" hidden="false" customHeight="false" outlineLevel="0" collapsed="false">
      <c r="A2923" s="0" t="s">
        <v>672</v>
      </c>
      <c r="B2923" s="64" t="n">
        <f aca="false">VLOOKUP(A2923,SampleData!A$1:E$220,4,FALSE())</f>
        <v>0</v>
      </c>
      <c r="C2923" s="64" t="n">
        <f aca="false">VLOOKUP(A2923,SampleData!A$1:E$220,5,FALSE())</f>
        <v>0</v>
      </c>
      <c r="D2923" s="66" t="s">
        <v>3512</v>
      </c>
      <c r="E2923" s="64" t="s">
        <v>3513</v>
      </c>
      <c r="F2923" s="0" t="s">
        <v>703</v>
      </c>
      <c r="G2923" s="0" t="s">
        <v>3514</v>
      </c>
      <c r="H2923" s="0" t="s">
        <v>3515</v>
      </c>
      <c r="I2923" s="0" t="s">
        <v>3516</v>
      </c>
      <c r="J2923" s="0" t="str">
        <f aca="false">IF(H2923="Present",H2923&amp;"_"&amp;I2923,H2923)</f>
        <v>Absent</v>
      </c>
    </row>
    <row r="2924" customFormat="false" ht="14.25" hidden="false" customHeight="false" outlineLevel="0" collapsed="false">
      <c r="A2924" s="0" t="s">
        <v>672</v>
      </c>
      <c r="B2924" s="64" t="n">
        <f aca="false">VLOOKUP(A2924,SampleData!A$1:E$220,4,FALSE())</f>
        <v>0</v>
      </c>
      <c r="C2924" s="64" t="n">
        <f aca="false">VLOOKUP(A2924,SampleData!A$1:E$220,5,FALSE())</f>
        <v>0</v>
      </c>
      <c r="D2924" s="66" t="s">
        <v>3517</v>
      </c>
      <c r="E2924" s="64" t="s">
        <v>636</v>
      </c>
      <c r="F2924" s="0" t="s">
        <v>709</v>
      </c>
      <c r="G2924" s="0" t="s">
        <v>735</v>
      </c>
      <c r="H2924" s="0" t="s">
        <v>3515</v>
      </c>
      <c r="I2924" s="0" t="s">
        <v>3516</v>
      </c>
      <c r="J2924" s="0" t="str">
        <f aca="false">IF(H2924="Present",H2924&amp;"_"&amp;I2924,H2924)</f>
        <v>Absent</v>
      </c>
    </row>
    <row r="2925" customFormat="false" ht="14.25" hidden="false" customHeight="false" outlineLevel="0" collapsed="false">
      <c r="A2925" s="0" t="s">
        <v>672</v>
      </c>
      <c r="B2925" s="64" t="n">
        <f aca="false">VLOOKUP(A2925,SampleData!A$1:E$220,4,FALSE())</f>
        <v>0</v>
      </c>
      <c r="C2925" s="64" t="n">
        <f aca="false">VLOOKUP(A2925,SampleData!A$1:E$220,5,FALSE())</f>
        <v>0</v>
      </c>
      <c r="D2925" s="66" t="s">
        <v>3518</v>
      </c>
      <c r="E2925" s="0" t="s">
        <v>710</v>
      </c>
      <c r="F2925" s="0" t="s">
        <v>710</v>
      </c>
      <c r="G2925" s="0" t="s">
        <v>735</v>
      </c>
      <c r="H2925" s="0" t="s">
        <v>3515</v>
      </c>
      <c r="I2925" s="0" t="s">
        <v>3516</v>
      </c>
      <c r="J2925" s="0" t="str">
        <f aca="false">IF(H2925="Present",H2925&amp;"_"&amp;I2925,H2925)</f>
        <v>Absent</v>
      </c>
    </row>
    <row r="2926" customFormat="false" ht="14.25" hidden="false" customHeight="false" outlineLevel="0" collapsed="false">
      <c r="A2926" s="0" t="s">
        <v>672</v>
      </c>
      <c r="B2926" s="64" t="n">
        <f aca="false">VLOOKUP(A2926,SampleData!A$1:E$220,4,FALSE())</f>
        <v>0</v>
      </c>
      <c r="C2926" s="64" t="n">
        <f aca="false">VLOOKUP(A2926,SampleData!A$1:E$220,5,FALSE())</f>
        <v>0</v>
      </c>
      <c r="D2926" s="66" t="s">
        <v>3519</v>
      </c>
      <c r="E2926" s="64" t="s">
        <v>3520</v>
      </c>
      <c r="F2926" s="0" t="s">
        <v>697</v>
      </c>
      <c r="G2926" s="0" t="s">
        <v>735</v>
      </c>
      <c r="H2926" s="0" t="s">
        <v>3515</v>
      </c>
      <c r="I2926" s="0" t="s">
        <v>3516</v>
      </c>
      <c r="J2926" s="0" t="str">
        <f aca="false">IF(H2926="Present",H2926&amp;"_"&amp;I2926,H2926)</f>
        <v>Absent</v>
      </c>
    </row>
    <row r="2927" customFormat="false" ht="14.25" hidden="false" customHeight="false" outlineLevel="0" collapsed="false">
      <c r="A2927" s="0" t="s">
        <v>672</v>
      </c>
      <c r="B2927" s="64" t="n">
        <f aca="false">VLOOKUP(A2927,SampleData!A$1:E$220,4,FALSE())</f>
        <v>0</v>
      </c>
      <c r="C2927" s="64" t="n">
        <f aca="false">VLOOKUP(A2927,SampleData!A$1:E$220,5,FALSE())</f>
        <v>0</v>
      </c>
      <c r="D2927" s="66" t="s">
        <v>3521</v>
      </c>
      <c r="E2927" s="64" t="s">
        <v>208</v>
      </c>
      <c r="F2927" s="0" t="s">
        <v>704</v>
      </c>
      <c r="G2927" s="0" t="s">
        <v>735</v>
      </c>
      <c r="H2927" s="0" t="s">
        <v>3515</v>
      </c>
      <c r="I2927" s="0" t="s">
        <v>3516</v>
      </c>
      <c r="J2927" s="0" t="str">
        <f aca="false">IF(H2927="Present",H2927&amp;"_"&amp;I2927,H2927)</f>
        <v>Absent</v>
      </c>
    </row>
    <row r="2928" customFormat="false" ht="14.25" hidden="false" customHeight="false" outlineLevel="0" collapsed="false">
      <c r="A2928" s="0" t="s">
        <v>672</v>
      </c>
      <c r="B2928" s="64" t="n">
        <f aca="false">VLOOKUP(A2928,SampleData!A$1:E$220,4,FALSE())</f>
        <v>0</v>
      </c>
      <c r="C2928" s="64" t="n">
        <f aca="false">VLOOKUP(A2928,SampleData!A$1:E$220,5,FALSE())</f>
        <v>0</v>
      </c>
      <c r="D2928" s="66" t="s">
        <v>3522</v>
      </c>
      <c r="E2928" s="64" t="s">
        <v>3523</v>
      </c>
      <c r="F2928" s="0" t="s">
        <v>708</v>
      </c>
      <c r="G2928" s="0" t="s">
        <v>3514</v>
      </c>
      <c r="H2928" s="0" t="s">
        <v>3515</v>
      </c>
      <c r="I2928" s="0" t="s">
        <v>3516</v>
      </c>
      <c r="J2928" s="0" t="str">
        <f aca="false">IF(H2928="Present",H2928&amp;"_"&amp;I2928,H2928)</f>
        <v>Absent</v>
      </c>
    </row>
    <row r="2929" customFormat="false" ht="14.25" hidden="false" customHeight="false" outlineLevel="0" collapsed="false">
      <c r="A2929" s="0" t="s">
        <v>672</v>
      </c>
      <c r="B2929" s="64" t="n">
        <f aca="false">VLOOKUP(A2929,SampleData!A$1:E$220,4,FALSE())</f>
        <v>0</v>
      </c>
      <c r="C2929" s="64" t="n">
        <f aca="false">VLOOKUP(A2929,SampleData!A$1:E$220,5,FALSE())</f>
        <v>0</v>
      </c>
      <c r="D2929" s="66" t="s">
        <v>3522</v>
      </c>
      <c r="E2929" s="64" t="s">
        <v>3523</v>
      </c>
      <c r="F2929" s="0" t="s">
        <v>708</v>
      </c>
      <c r="G2929" s="0" t="s">
        <v>735</v>
      </c>
      <c r="H2929" s="0" t="s">
        <v>3515</v>
      </c>
      <c r="I2929" s="0" t="s">
        <v>3516</v>
      </c>
      <c r="J2929" s="0" t="str">
        <f aca="false">IF(H2929="Present",H2929&amp;"_"&amp;I2929,H2929)</f>
        <v>Absent</v>
      </c>
    </row>
    <row r="2930" customFormat="false" ht="14.25" hidden="false" customHeight="false" outlineLevel="0" collapsed="false">
      <c r="A2930" s="0" t="s">
        <v>672</v>
      </c>
      <c r="B2930" s="64" t="n">
        <f aca="false">VLOOKUP(A2930,SampleData!A$1:E$220,4,FALSE())</f>
        <v>0</v>
      </c>
      <c r="C2930" s="64" t="n">
        <f aca="false">VLOOKUP(A2930,SampleData!A$1:E$220,5,FALSE())</f>
        <v>0</v>
      </c>
      <c r="D2930" s="66" t="s">
        <v>3524</v>
      </c>
      <c r="E2930" s="64" t="s">
        <v>3525</v>
      </c>
      <c r="F2930" s="0" t="s">
        <v>699</v>
      </c>
      <c r="G2930" s="0" t="s">
        <v>3514</v>
      </c>
      <c r="H2930" s="0" t="s">
        <v>3515</v>
      </c>
      <c r="I2930" s="0" t="s">
        <v>3516</v>
      </c>
      <c r="J2930" s="0" t="str">
        <f aca="false">IF(H2930="Present",H2930&amp;"_"&amp;I2930,H2930)</f>
        <v>Absent</v>
      </c>
    </row>
    <row r="2931" customFormat="false" ht="14.25" hidden="false" customHeight="false" outlineLevel="0" collapsed="false">
      <c r="A2931" s="0" t="s">
        <v>672</v>
      </c>
      <c r="B2931" s="64" t="n">
        <f aca="false">VLOOKUP(A2931,SampleData!A$1:E$220,4,FALSE())</f>
        <v>0</v>
      </c>
      <c r="C2931" s="64" t="n">
        <f aca="false">VLOOKUP(A2931,SampleData!A$1:E$220,5,FALSE())</f>
        <v>0</v>
      </c>
      <c r="D2931" s="66" t="s">
        <v>229</v>
      </c>
      <c r="E2931" s="0" t="s">
        <v>199</v>
      </c>
      <c r="F2931" s="0" t="s">
        <v>199</v>
      </c>
      <c r="G2931" s="0" t="s">
        <v>735</v>
      </c>
      <c r="H2931" s="0" t="s">
        <v>3515</v>
      </c>
      <c r="I2931" s="0" t="s">
        <v>3516</v>
      </c>
      <c r="J2931" s="0" t="str">
        <f aca="false">IF(H2931="Present",H2931&amp;"_"&amp;I2931,H2931)</f>
        <v>Absent</v>
      </c>
    </row>
    <row r="2932" customFormat="false" ht="14.25" hidden="false" customHeight="false" outlineLevel="0" collapsed="false">
      <c r="A2932" s="0" t="s">
        <v>672</v>
      </c>
      <c r="B2932" s="64" t="n">
        <f aca="false">VLOOKUP(A2932,SampleData!A$1:E$220,4,FALSE())</f>
        <v>0</v>
      </c>
      <c r="C2932" s="64" t="n">
        <f aca="false">VLOOKUP(A2932,SampleData!A$1:E$220,5,FALSE())</f>
        <v>0</v>
      </c>
      <c r="D2932" s="66" t="s">
        <v>229</v>
      </c>
      <c r="E2932" s="0" t="s">
        <v>199</v>
      </c>
      <c r="F2932" s="0" t="s">
        <v>199</v>
      </c>
      <c r="G2932" s="0" t="s">
        <v>735</v>
      </c>
      <c r="H2932" s="0" t="s">
        <v>3515</v>
      </c>
      <c r="I2932" s="0" t="s">
        <v>3516</v>
      </c>
      <c r="J2932" s="0" t="str">
        <f aca="false">IF(H2932="Present",H2932&amp;"_"&amp;I2932,H2932)</f>
        <v>Absent</v>
      </c>
    </row>
    <row r="2933" customFormat="false" ht="14.25" hidden="false" customHeight="false" outlineLevel="0" collapsed="false">
      <c r="A2933" s="0" t="s">
        <v>672</v>
      </c>
      <c r="B2933" s="64" t="n">
        <f aca="false">VLOOKUP(A2933,SampleData!A$1:E$220,4,FALSE())</f>
        <v>0</v>
      </c>
      <c r="C2933" s="64" t="n">
        <f aca="false">VLOOKUP(A2933,SampleData!A$1:E$220,5,FALSE())</f>
        <v>0</v>
      </c>
      <c r="D2933" s="66" t="s">
        <v>3526</v>
      </c>
      <c r="E2933" s="0" t="s">
        <v>385</v>
      </c>
      <c r="F2933" s="0" t="s">
        <v>385</v>
      </c>
      <c r="G2933" s="0" t="s">
        <v>735</v>
      </c>
      <c r="H2933" s="0" t="s">
        <v>3515</v>
      </c>
      <c r="I2933" s="0" t="s">
        <v>3516</v>
      </c>
      <c r="J2933" s="0" t="str">
        <f aca="false">IF(H2933="Present",H2933&amp;"_"&amp;I2933,H2933)</f>
        <v>Absent</v>
      </c>
    </row>
    <row r="2934" customFormat="false" ht="14.25" hidden="false" customHeight="false" outlineLevel="0" collapsed="false">
      <c r="A2934" s="0" t="s">
        <v>672</v>
      </c>
      <c r="B2934" s="64" t="n">
        <f aca="false">VLOOKUP(A2934,SampleData!A$1:E$220,4,FALSE())</f>
        <v>0</v>
      </c>
      <c r="C2934" s="64" t="n">
        <f aca="false">VLOOKUP(A2934,SampleData!A$1:E$220,5,FALSE())</f>
        <v>0</v>
      </c>
      <c r="D2934" s="66" t="s">
        <v>3527</v>
      </c>
      <c r="E2934" s="64" t="s">
        <v>74</v>
      </c>
      <c r="F2934" s="0" t="s">
        <v>701</v>
      </c>
      <c r="G2934" s="0" t="s">
        <v>735</v>
      </c>
      <c r="H2934" s="0" t="s">
        <v>3533</v>
      </c>
      <c r="I2934" s="0" t="s">
        <v>3535</v>
      </c>
      <c r="J2934" s="0" t="str">
        <f aca="false">IF(H2934="Present",H2934&amp;"_"&amp;I2934,H2934)</f>
        <v>Present_Ct&lt;41</v>
      </c>
    </row>
    <row r="2935" customFormat="false" ht="14.25" hidden="false" customHeight="false" outlineLevel="0" collapsed="false">
      <c r="A2935" s="0" t="s">
        <v>672</v>
      </c>
      <c r="B2935" s="64" t="n">
        <f aca="false">VLOOKUP(A2935,SampleData!A$1:E$220,4,FALSE())</f>
        <v>0</v>
      </c>
      <c r="C2935" s="64" t="n">
        <f aca="false">VLOOKUP(A2935,SampleData!A$1:E$220,5,FALSE())</f>
        <v>0</v>
      </c>
      <c r="D2935" s="66" t="s">
        <v>3528</v>
      </c>
      <c r="E2935" s="64" t="s">
        <v>177</v>
      </c>
      <c r="F2935" s="0" t="s">
        <v>3529</v>
      </c>
      <c r="G2935" s="0" t="s">
        <v>3514</v>
      </c>
      <c r="H2935" s="0" t="s">
        <v>3515</v>
      </c>
      <c r="I2935" s="0" t="s">
        <v>3516</v>
      </c>
      <c r="J2935" s="0" t="str">
        <f aca="false">IF(H2935="Present",H2935&amp;"_"&amp;I2935,H2935)</f>
        <v>Absent</v>
      </c>
    </row>
    <row r="2936" customFormat="false" ht="14.25" hidden="false" customHeight="false" outlineLevel="0" collapsed="false">
      <c r="A2936" s="0" t="s">
        <v>672</v>
      </c>
      <c r="B2936" s="64" t="n">
        <f aca="false">VLOOKUP(A2936,SampleData!A$1:E$220,4,FALSE())</f>
        <v>0</v>
      </c>
      <c r="C2936" s="64" t="n">
        <f aca="false">VLOOKUP(A2936,SampleData!A$1:E$220,5,FALSE())</f>
        <v>0</v>
      </c>
      <c r="D2936" s="66" t="s">
        <v>3528</v>
      </c>
      <c r="E2936" s="64" t="s">
        <v>177</v>
      </c>
      <c r="F2936" s="0" t="s">
        <v>3529</v>
      </c>
      <c r="G2936" s="0" t="s">
        <v>735</v>
      </c>
      <c r="H2936" s="0" t="s">
        <v>3533</v>
      </c>
      <c r="I2936" s="0" t="s">
        <v>3535</v>
      </c>
      <c r="J2936" s="0" t="str">
        <f aca="false">IF(H2936="Present",H2936&amp;"_"&amp;I2936,H2936)</f>
        <v>Present_Ct&lt;41</v>
      </c>
    </row>
    <row r="2937" customFormat="false" ht="14.25" hidden="false" customHeight="false" outlineLevel="0" collapsed="false">
      <c r="A2937" s="0" t="s">
        <v>672</v>
      </c>
      <c r="B2937" s="64" t="n">
        <f aca="false">VLOOKUP(A2937,SampleData!A$1:E$220,4,FALSE())</f>
        <v>0</v>
      </c>
      <c r="C2937" s="64" t="n">
        <f aca="false">VLOOKUP(A2937,SampleData!A$1:E$220,5,FALSE())</f>
        <v>0</v>
      </c>
      <c r="D2937" s="66" t="s">
        <v>3530</v>
      </c>
      <c r="E2937" s="64" t="s">
        <v>3531</v>
      </c>
      <c r="F2937" s="0" t="s">
        <v>700</v>
      </c>
      <c r="G2937" s="0" t="s">
        <v>3514</v>
      </c>
      <c r="H2937" s="0" t="s">
        <v>3515</v>
      </c>
      <c r="I2937" s="0" t="s">
        <v>3516</v>
      </c>
      <c r="J2937" s="0" t="str">
        <f aca="false">IF(H2937="Present",H2937&amp;"_"&amp;I2937,H2937)</f>
        <v>Absent</v>
      </c>
    </row>
    <row r="2938" customFormat="false" ht="14.25" hidden="false" customHeight="false" outlineLevel="0" collapsed="false">
      <c r="A2938" s="0" t="s">
        <v>672</v>
      </c>
      <c r="B2938" s="64" t="n">
        <f aca="false">VLOOKUP(A2938,SampleData!A$1:E$220,4,FALSE())</f>
        <v>0</v>
      </c>
      <c r="C2938" s="64" t="n">
        <f aca="false">VLOOKUP(A2938,SampleData!A$1:E$220,5,FALSE())</f>
        <v>0</v>
      </c>
      <c r="D2938" s="66" t="s">
        <v>3532</v>
      </c>
      <c r="E2938" s="64" t="s">
        <v>353</v>
      </c>
      <c r="F2938" s="0" t="s">
        <v>696</v>
      </c>
      <c r="G2938" s="0" t="s">
        <v>735</v>
      </c>
      <c r="H2938" s="0" t="s">
        <v>3515</v>
      </c>
      <c r="I2938" s="0" t="s">
        <v>3516</v>
      </c>
      <c r="J2938" s="0" t="str">
        <f aca="false">IF(H2938="Present",H2938&amp;"_"&amp;I2938,H2938)</f>
        <v>Absent</v>
      </c>
    </row>
    <row r="2939" customFormat="false" ht="14.25" hidden="false" customHeight="false" outlineLevel="0" collapsed="false">
      <c r="A2939" s="0" t="s">
        <v>672</v>
      </c>
      <c r="B2939" s="64" t="n">
        <f aca="false">VLOOKUP(A2939,SampleData!A$1:E$220,4,FALSE())</f>
        <v>0</v>
      </c>
      <c r="C2939" s="64" t="n">
        <f aca="false">VLOOKUP(A2939,SampleData!A$1:E$220,5,FALSE())</f>
        <v>0</v>
      </c>
      <c r="D2939" s="66" t="s">
        <v>3532</v>
      </c>
      <c r="E2939" s="64" t="s">
        <v>353</v>
      </c>
      <c r="F2939" s="0" t="s">
        <v>696</v>
      </c>
      <c r="G2939" s="0" t="s">
        <v>735</v>
      </c>
      <c r="H2939" s="0" t="s">
        <v>3515</v>
      </c>
      <c r="I2939" s="0" t="s">
        <v>3516</v>
      </c>
      <c r="J2939" s="0" t="str">
        <f aca="false">IF(H2939="Present",H2939&amp;"_"&amp;I2939,H2939)</f>
        <v>Absent</v>
      </c>
    </row>
    <row r="2940" customFormat="false" ht="14.25" hidden="false" customHeight="false" outlineLevel="0" collapsed="false">
      <c r="A2940" s="0" t="s">
        <v>672</v>
      </c>
      <c r="B2940" s="64" t="n">
        <f aca="false">VLOOKUP(A2940,SampleData!A$1:E$220,4,FALSE())</f>
        <v>0</v>
      </c>
      <c r="C2940" s="64" t="n">
        <f aca="false">VLOOKUP(A2940,SampleData!A$1:E$220,5,FALSE())</f>
        <v>0</v>
      </c>
      <c r="D2940" s="66" t="s">
        <v>3534</v>
      </c>
      <c r="E2940" s="64" t="s">
        <v>62</v>
      </c>
      <c r="F2940" s="0" t="s">
        <v>702</v>
      </c>
      <c r="G2940" s="0" t="s">
        <v>735</v>
      </c>
      <c r="H2940" s="0" t="s">
        <v>3515</v>
      </c>
      <c r="I2940" s="0" t="s">
        <v>3516</v>
      </c>
      <c r="J2940" s="0" t="str">
        <f aca="false">IF(H2940="Present",H2940&amp;"_"&amp;I2940,H2940)</f>
        <v>Absent</v>
      </c>
    </row>
    <row r="2941" customFormat="false" ht="14.25" hidden="false" customHeight="false" outlineLevel="0" collapsed="false">
      <c r="A2941" s="0" t="s">
        <v>672</v>
      </c>
      <c r="B2941" s="64" t="n">
        <f aca="false">VLOOKUP(A2941,SampleData!A$1:E$220,4,FALSE())</f>
        <v>0</v>
      </c>
      <c r="C2941" s="64" t="n">
        <f aca="false">VLOOKUP(A2941,SampleData!A$1:E$220,5,FALSE())</f>
        <v>0</v>
      </c>
      <c r="D2941" s="66" t="s">
        <v>3534</v>
      </c>
      <c r="E2941" s="64" t="s">
        <v>62</v>
      </c>
      <c r="F2941" s="0" t="s">
        <v>702</v>
      </c>
      <c r="G2941" s="0" t="s">
        <v>735</v>
      </c>
      <c r="H2941" s="0" t="s">
        <v>3515</v>
      </c>
      <c r="I2941" s="0" t="s">
        <v>3516</v>
      </c>
      <c r="J2941" s="0" t="str">
        <f aca="false">IF(H2941="Present",H2941&amp;"_"&amp;I2941,H2941)</f>
        <v>Absent</v>
      </c>
    </row>
    <row r="2942" customFormat="false" ht="14.25" hidden="false" customHeight="false" outlineLevel="0" collapsed="false">
      <c r="A2942" s="0" t="s">
        <v>672</v>
      </c>
      <c r="B2942" s="64" t="n">
        <f aca="false">VLOOKUP(A2942,SampleData!A$1:E$220,4,FALSE())</f>
        <v>0</v>
      </c>
      <c r="C2942" s="64" t="n">
        <f aca="false">VLOOKUP(A2942,SampleData!A$1:E$220,5,FALSE())</f>
        <v>0</v>
      </c>
      <c r="D2942" s="66" t="s">
        <v>3536</v>
      </c>
      <c r="E2942" s="0" t="s">
        <v>705</v>
      </c>
      <c r="F2942" s="0" t="s">
        <v>705</v>
      </c>
      <c r="G2942" s="0" t="s">
        <v>3514</v>
      </c>
      <c r="H2942" s="0" t="s">
        <v>3515</v>
      </c>
      <c r="I2942" s="0" t="s">
        <v>3516</v>
      </c>
      <c r="J2942" s="0" t="str">
        <f aca="false">IF(H2942="Present",H2942&amp;"_"&amp;I2942,H2942)</f>
        <v>Absent</v>
      </c>
    </row>
    <row r="2943" customFormat="false" ht="14.25" hidden="false" customHeight="false" outlineLevel="0" collapsed="false">
      <c r="A2943" s="0" t="s">
        <v>672</v>
      </c>
      <c r="B2943" s="64" t="n">
        <f aca="false">VLOOKUP(A2943,SampleData!A$1:E$220,4,FALSE())</f>
        <v>0</v>
      </c>
      <c r="C2943" s="64" t="n">
        <f aca="false">VLOOKUP(A2943,SampleData!A$1:E$220,5,FALSE())</f>
        <v>0</v>
      </c>
      <c r="D2943" s="66" t="s">
        <v>3536</v>
      </c>
      <c r="E2943" s="0" t="s">
        <v>705</v>
      </c>
      <c r="F2943" s="0" t="s">
        <v>705</v>
      </c>
      <c r="G2943" s="0" t="s">
        <v>3514</v>
      </c>
      <c r="H2943" s="0" t="s">
        <v>3515</v>
      </c>
      <c r="I2943" s="0" t="s">
        <v>3516</v>
      </c>
      <c r="J2943" s="0" t="str">
        <f aca="false">IF(H2943="Present",H2943&amp;"_"&amp;I2943,H2943)</f>
        <v>Absent</v>
      </c>
    </row>
    <row r="2944" customFormat="false" ht="14.25" hidden="false" customHeight="false" outlineLevel="0" collapsed="false">
      <c r="A2944" s="0" t="s">
        <v>672</v>
      </c>
      <c r="B2944" s="64" t="n">
        <f aca="false">VLOOKUP(A2944,SampleData!A$1:E$220,4,FALSE())</f>
        <v>0</v>
      </c>
      <c r="C2944" s="64" t="n">
        <f aca="false">VLOOKUP(A2944,SampleData!A$1:E$220,5,FALSE())</f>
        <v>0</v>
      </c>
      <c r="D2944" s="66" t="s">
        <v>3537</v>
      </c>
      <c r="E2944" s="0" t="s">
        <v>698</v>
      </c>
      <c r="F2944" s="0" t="s">
        <v>698</v>
      </c>
      <c r="G2944" s="0" t="s">
        <v>735</v>
      </c>
      <c r="H2944" s="0" t="s">
        <v>3533</v>
      </c>
      <c r="I2944" s="0" t="s">
        <v>3535</v>
      </c>
      <c r="J2944" s="0" t="str">
        <f aca="false">IF(H2944="Present",H2944&amp;"_"&amp;I2944,H2944)</f>
        <v>Present_Ct&lt;41</v>
      </c>
    </row>
    <row r="2945" customFormat="false" ht="14.25" hidden="false" customHeight="false" outlineLevel="0" collapsed="false">
      <c r="A2945" s="0" t="s">
        <v>672</v>
      </c>
      <c r="B2945" s="64" t="n">
        <f aca="false">VLOOKUP(A2945,SampleData!A$1:E$220,4,FALSE())</f>
        <v>0</v>
      </c>
      <c r="C2945" s="64" t="n">
        <f aca="false">VLOOKUP(A2945,SampleData!A$1:E$220,5,FALSE())</f>
        <v>0</v>
      </c>
      <c r="D2945" s="66" t="s">
        <v>3537</v>
      </c>
      <c r="E2945" s="0" t="s">
        <v>698</v>
      </c>
      <c r="F2945" s="0" t="s">
        <v>698</v>
      </c>
      <c r="G2945" s="0" t="s">
        <v>3514</v>
      </c>
      <c r="H2945" s="0" t="s">
        <v>3515</v>
      </c>
      <c r="I2945" s="0" t="s">
        <v>3516</v>
      </c>
      <c r="J2945" s="0" t="str">
        <f aca="false">IF(H2945="Present",H2945&amp;"_"&amp;I2945,H2945)</f>
        <v>Absent</v>
      </c>
    </row>
    <row r="2946" customFormat="false" ht="14.25" hidden="false" customHeight="false" outlineLevel="0" collapsed="false">
      <c r="A2946" s="0" t="s">
        <v>672</v>
      </c>
      <c r="B2946" s="64" t="n">
        <f aca="false">VLOOKUP(A2946,SampleData!A$1:E$220,4,FALSE())</f>
        <v>0</v>
      </c>
      <c r="C2946" s="64" t="n">
        <f aca="false">VLOOKUP(A2946,SampleData!A$1:E$220,5,FALSE())</f>
        <v>0</v>
      </c>
      <c r="D2946" s="66" t="s">
        <v>3538</v>
      </c>
      <c r="E2946" s="64" t="s">
        <v>3539</v>
      </c>
      <c r="F2946" s="0" t="s">
        <v>706</v>
      </c>
      <c r="G2946" s="0" t="s">
        <v>735</v>
      </c>
      <c r="H2946" s="0" t="s">
        <v>3515</v>
      </c>
      <c r="I2946" s="0" t="s">
        <v>3516</v>
      </c>
      <c r="J2946" s="0" t="str">
        <f aca="false">IF(H2946="Present",H2946&amp;"_"&amp;I2946,H2946)</f>
        <v>Absent</v>
      </c>
    </row>
    <row r="2947" customFormat="false" ht="14.25" hidden="false" customHeight="false" outlineLevel="0" collapsed="false">
      <c r="A2947" s="0" t="s">
        <v>672</v>
      </c>
      <c r="B2947" s="64" t="n">
        <f aca="false">VLOOKUP(A2947,SampleData!A$1:E$220,4,FALSE())</f>
        <v>0</v>
      </c>
      <c r="C2947" s="64" t="n">
        <f aca="false">VLOOKUP(A2947,SampleData!A$1:E$220,5,FALSE())</f>
        <v>0</v>
      </c>
      <c r="D2947" s="66" t="s">
        <v>3512</v>
      </c>
      <c r="E2947" s="64" t="s">
        <v>3513</v>
      </c>
      <c r="F2947" s="0" t="s">
        <v>703</v>
      </c>
      <c r="G2947" s="0" t="s">
        <v>735</v>
      </c>
      <c r="H2947" s="0" t="s">
        <v>3533</v>
      </c>
      <c r="I2947" s="0" t="s">
        <v>3535</v>
      </c>
      <c r="J2947" s="0" t="str">
        <f aca="false">IF(H2947="Present",H2947&amp;"_"&amp;I2947,H2947)</f>
        <v>Present_Ct&lt;41</v>
      </c>
    </row>
    <row r="2948" customFormat="false" ht="14.25" hidden="false" customHeight="false" outlineLevel="0" collapsed="false">
      <c r="A2948" s="0" t="s">
        <v>672</v>
      </c>
      <c r="B2948" s="64" t="n">
        <f aca="false">VLOOKUP(A2948,SampleData!A$1:E$220,4,FALSE())</f>
        <v>0</v>
      </c>
      <c r="C2948" s="64" t="n">
        <f aca="false">VLOOKUP(A2948,SampleData!A$1:E$220,5,FALSE())</f>
        <v>0</v>
      </c>
      <c r="D2948" s="66" t="s">
        <v>3517</v>
      </c>
      <c r="E2948" s="64" t="s">
        <v>636</v>
      </c>
      <c r="F2948" s="0" t="s">
        <v>709</v>
      </c>
      <c r="G2948" s="0" t="s">
        <v>735</v>
      </c>
      <c r="H2948" s="0" t="s">
        <v>3515</v>
      </c>
      <c r="I2948" s="0" t="s">
        <v>3516</v>
      </c>
      <c r="J2948" s="0" t="str">
        <f aca="false">IF(H2948="Present",H2948&amp;"_"&amp;I2948,H2948)</f>
        <v>Absent</v>
      </c>
    </row>
    <row r="2949" customFormat="false" ht="14.25" hidden="false" customHeight="false" outlineLevel="0" collapsed="false">
      <c r="A2949" s="0" t="s">
        <v>672</v>
      </c>
      <c r="B2949" s="64" t="n">
        <f aca="false">VLOOKUP(A2949,SampleData!A$1:E$220,4,FALSE())</f>
        <v>0</v>
      </c>
      <c r="C2949" s="64" t="n">
        <f aca="false">VLOOKUP(A2949,SampleData!A$1:E$220,5,FALSE())</f>
        <v>0</v>
      </c>
      <c r="D2949" s="66" t="s">
        <v>3518</v>
      </c>
      <c r="E2949" s="0" t="s">
        <v>710</v>
      </c>
      <c r="F2949" s="0" t="s">
        <v>710</v>
      </c>
      <c r="G2949" s="0" t="s">
        <v>3514</v>
      </c>
      <c r="H2949" s="0" t="s">
        <v>3515</v>
      </c>
      <c r="I2949" s="0" t="s">
        <v>3516</v>
      </c>
      <c r="J2949" s="0" t="str">
        <f aca="false">IF(H2949="Present",H2949&amp;"_"&amp;I2949,H2949)</f>
        <v>Absent</v>
      </c>
    </row>
    <row r="2950" customFormat="false" ht="14.25" hidden="false" customHeight="false" outlineLevel="0" collapsed="false">
      <c r="A2950" s="0" t="s">
        <v>672</v>
      </c>
      <c r="B2950" s="64" t="n">
        <f aca="false">VLOOKUP(A2950,SampleData!A$1:E$220,4,FALSE())</f>
        <v>0</v>
      </c>
      <c r="C2950" s="64" t="n">
        <f aca="false">VLOOKUP(A2950,SampleData!A$1:E$220,5,FALSE())</f>
        <v>0</v>
      </c>
      <c r="D2950" s="66" t="s">
        <v>3519</v>
      </c>
      <c r="E2950" s="64" t="s">
        <v>3520</v>
      </c>
      <c r="F2950" s="0" t="s">
        <v>697</v>
      </c>
      <c r="G2950" s="0" t="s">
        <v>735</v>
      </c>
      <c r="H2950" s="0" t="s">
        <v>3515</v>
      </c>
      <c r="I2950" s="0" t="s">
        <v>3516</v>
      </c>
      <c r="J2950" s="0" t="str">
        <f aca="false">IF(H2950="Present",H2950&amp;"_"&amp;I2950,H2950)</f>
        <v>Absent</v>
      </c>
    </row>
    <row r="2951" customFormat="false" ht="14.25" hidden="false" customHeight="false" outlineLevel="0" collapsed="false">
      <c r="A2951" s="0" t="s">
        <v>672</v>
      </c>
      <c r="B2951" s="64" t="n">
        <f aca="false">VLOOKUP(A2951,SampleData!A$1:E$220,4,FALSE())</f>
        <v>0</v>
      </c>
      <c r="C2951" s="64" t="n">
        <f aca="false">VLOOKUP(A2951,SampleData!A$1:E$220,5,FALSE())</f>
        <v>0</v>
      </c>
      <c r="D2951" s="66" t="s">
        <v>3521</v>
      </c>
      <c r="E2951" s="64" t="s">
        <v>208</v>
      </c>
      <c r="F2951" s="0" t="s">
        <v>704</v>
      </c>
      <c r="G2951" s="0" t="s">
        <v>735</v>
      </c>
      <c r="H2951" s="0" t="s">
        <v>3515</v>
      </c>
      <c r="I2951" s="0" t="s">
        <v>3516</v>
      </c>
      <c r="J2951" s="0" t="str">
        <f aca="false">IF(H2951="Present",H2951&amp;"_"&amp;I2951,H2951)</f>
        <v>Absent</v>
      </c>
    </row>
    <row r="2952" customFormat="false" ht="14.25" hidden="false" customHeight="false" outlineLevel="0" collapsed="false">
      <c r="A2952" s="0" t="s">
        <v>672</v>
      </c>
      <c r="B2952" s="64" t="n">
        <f aca="false">VLOOKUP(A2952,SampleData!A$1:E$220,4,FALSE())</f>
        <v>0</v>
      </c>
      <c r="C2952" s="64" t="n">
        <f aca="false">VLOOKUP(A2952,SampleData!A$1:E$220,5,FALSE())</f>
        <v>0</v>
      </c>
      <c r="D2952" s="66" t="s">
        <v>3524</v>
      </c>
      <c r="E2952" s="64" t="s">
        <v>3525</v>
      </c>
      <c r="F2952" s="0" t="s">
        <v>699</v>
      </c>
      <c r="G2952" s="0" t="s">
        <v>735</v>
      </c>
      <c r="H2952" s="0" t="s">
        <v>3515</v>
      </c>
      <c r="I2952" s="0" t="s">
        <v>3516</v>
      </c>
      <c r="J2952" s="0" t="str">
        <f aca="false">IF(H2952="Present",H2952&amp;"_"&amp;I2952,H2952)</f>
        <v>Absent</v>
      </c>
    </row>
    <row r="2953" customFormat="false" ht="14.25" hidden="false" customHeight="false" outlineLevel="0" collapsed="false">
      <c r="A2953" s="0" t="s">
        <v>672</v>
      </c>
      <c r="B2953" s="64" t="n">
        <f aca="false">VLOOKUP(A2953,SampleData!A$1:E$220,4,FALSE())</f>
        <v>0</v>
      </c>
      <c r="C2953" s="64" t="n">
        <f aca="false">VLOOKUP(A2953,SampleData!A$1:E$220,5,FALSE())</f>
        <v>0</v>
      </c>
      <c r="D2953" s="66" t="s">
        <v>3526</v>
      </c>
      <c r="E2953" s="0" t="s">
        <v>385</v>
      </c>
      <c r="F2953" s="0" t="s">
        <v>385</v>
      </c>
      <c r="G2953" s="0" t="s">
        <v>735</v>
      </c>
      <c r="H2953" s="0" t="s">
        <v>3515</v>
      </c>
      <c r="I2953" s="0" t="s">
        <v>3516</v>
      </c>
      <c r="J2953" s="0" t="str">
        <f aca="false">IF(H2953="Present",H2953&amp;"_"&amp;I2953,H2953)</f>
        <v>Absent</v>
      </c>
    </row>
    <row r="2954" customFormat="false" ht="14.25" hidden="false" customHeight="false" outlineLevel="0" collapsed="false">
      <c r="A2954" s="0" t="s">
        <v>672</v>
      </c>
      <c r="B2954" s="64" t="n">
        <f aca="false">VLOOKUP(A2954,SampleData!A$1:E$220,4,FALSE())</f>
        <v>0</v>
      </c>
      <c r="C2954" s="64" t="n">
        <f aca="false">VLOOKUP(A2954,SampleData!A$1:E$220,5,FALSE())</f>
        <v>0</v>
      </c>
      <c r="D2954" s="66" t="s">
        <v>3527</v>
      </c>
      <c r="E2954" s="64" t="s">
        <v>74</v>
      </c>
      <c r="F2954" s="0" t="s">
        <v>701</v>
      </c>
      <c r="G2954" s="0" t="s">
        <v>735</v>
      </c>
      <c r="H2954" s="0" t="s">
        <v>3533</v>
      </c>
      <c r="I2954" s="0" t="s">
        <v>3535</v>
      </c>
      <c r="J2954" s="0" t="str">
        <f aca="false">IF(H2954="Present",H2954&amp;"_"&amp;I2954,H2954)</f>
        <v>Present_Ct&lt;41</v>
      </c>
    </row>
    <row r="2955" customFormat="false" ht="14.25" hidden="false" customHeight="false" outlineLevel="0" collapsed="false">
      <c r="A2955" s="0" t="s">
        <v>672</v>
      </c>
      <c r="B2955" s="64" t="n">
        <f aca="false">VLOOKUP(A2955,SampleData!A$1:E$220,4,FALSE())</f>
        <v>0</v>
      </c>
      <c r="C2955" s="64" t="n">
        <f aca="false">VLOOKUP(A2955,SampleData!A$1:E$220,5,FALSE())</f>
        <v>0</v>
      </c>
      <c r="D2955" s="66" t="s">
        <v>3530</v>
      </c>
      <c r="E2955" s="64" t="s">
        <v>3531</v>
      </c>
      <c r="F2955" s="0" t="s">
        <v>700</v>
      </c>
      <c r="G2955" s="0" t="s">
        <v>735</v>
      </c>
      <c r="H2955" s="0" t="s">
        <v>3515</v>
      </c>
      <c r="I2955" s="0" t="s">
        <v>3516</v>
      </c>
      <c r="J2955" s="0" t="str">
        <f aca="false">IF(H2955="Present",H2955&amp;"_"&amp;I2955,H2955)</f>
        <v>Absent</v>
      </c>
    </row>
    <row r="2956" customFormat="false" ht="14.25" hidden="false" customHeight="false" outlineLevel="0" collapsed="false">
      <c r="A2956" s="0" t="s">
        <v>672</v>
      </c>
      <c r="B2956" s="64" t="n">
        <f aca="false">VLOOKUP(A2956,SampleData!A$1:E$220,4,FALSE())</f>
        <v>0</v>
      </c>
      <c r="C2956" s="64" t="n">
        <f aca="false">VLOOKUP(A2956,SampleData!A$1:E$220,5,FALSE())</f>
        <v>0</v>
      </c>
      <c r="D2956" s="66" t="s">
        <v>3538</v>
      </c>
      <c r="E2956" s="64" t="s">
        <v>3539</v>
      </c>
      <c r="F2956" s="0" t="s">
        <v>706</v>
      </c>
      <c r="G2956" s="0" t="s">
        <v>3514</v>
      </c>
      <c r="H2956" s="0" t="s">
        <v>3515</v>
      </c>
      <c r="I2956" s="0" t="s">
        <v>3516</v>
      </c>
      <c r="J2956" s="0" t="str">
        <f aca="false">IF(H2956="Present",H2956&amp;"_"&amp;I2956,H2956)</f>
        <v>Absent</v>
      </c>
    </row>
  </sheetData>
  <autoFilter ref="A1:J2956">
    <sortState ref="A2:J2956">
      <sortCondition ref="A2:A2956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0" activeCellId="0" sqref="A1:J2956"/>
    </sheetView>
  </sheetViews>
  <sheetFormatPr defaultColWidth="8.55078125" defaultRowHeight="14.25" zeroHeight="false" outlineLevelRow="0" outlineLevelCol="0"/>
  <cols>
    <col collapsed="false" customWidth="true" hidden="false" outlineLevel="0" max="1" min="1" style="0" width="14.09"/>
    <col collapsed="false" customWidth="true" hidden="false" outlineLevel="0" max="2" min="2" style="0" width="9.36"/>
  </cols>
  <sheetData>
    <row r="1" customFormat="false" ht="14.25" hidden="false" customHeight="false" outlineLevel="0" collapsed="false">
      <c r="A1" s="67" t="s">
        <v>738</v>
      </c>
      <c r="B1" s="20" t="s">
        <v>3544</v>
      </c>
    </row>
    <row r="2" customFormat="false" ht="14.25" hidden="false" customHeight="false" outlineLevel="0" collapsed="false">
      <c r="A2" s="67" t="s">
        <v>3509</v>
      </c>
      <c r="B2" s="20" t="s">
        <v>3544</v>
      </c>
    </row>
    <row r="4" customFormat="false" ht="14.25" hidden="false" customHeight="false" outlineLevel="0" collapsed="false">
      <c r="A4" s="68" t="s">
        <v>3545</v>
      </c>
      <c r="B4" s="69"/>
    </row>
    <row r="5" customFormat="false" ht="14.25" hidden="false" customHeight="false" outlineLevel="0" collapsed="false">
      <c r="A5" s="70"/>
      <c r="B5" s="7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LibreOffice/7.3.5.2$Linux_X86_64 LibreOffice_project/30$Build-2</Application>
  <AppVersion>15.0000</AppVersion>
  <Company>Faculty of Science, University of Copenhagen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2018-11-01T13:41:56Z</dcterms:created>
  <dc:creator>Maria Rytter</dc:creator>
  <dc:description/>
  <dc:language>en-GB</dc:language>
  <cp:lastModifiedBy>Maria Rytter</cp:lastModifiedBy>
  <dcterms:modified xsi:type="dcterms:W3CDTF">2022-08-11T07:42:40Z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